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Mitigation" sheetId="1" state="visible" r:id="rId1"/>
    <sheet xmlns:r="http://schemas.openxmlformats.org/officeDocument/2006/relationships" name="MTOutputs" sheetId="2" state="visible" r:id="rId2"/>
    <sheet xmlns:r="http://schemas.openxmlformats.org/officeDocument/2006/relationships" name="StoredResults" sheetId="3" state="visible" r:id="rId3"/>
    <sheet xmlns:r="http://schemas.openxmlformats.org/officeDocument/2006/relationships" name="ScenarioCompare" sheetId="4" state="visible" r:id="rId4"/>
    <sheet xmlns:r="http://schemas.openxmlformats.org/officeDocument/2006/relationships" name="MacroCheck" sheetId="5" state="visible" r:id="rId5"/>
    <sheet xmlns:r="http://schemas.openxmlformats.org/officeDocument/2006/relationships" name="Charts" sheetId="6" state="visible" r:id="rId6"/>
    <sheet xmlns:r="http://schemas.openxmlformats.org/officeDocument/2006/relationships" name="ReadMe" sheetId="7" state="visible" r:id="rId7"/>
    <sheet xmlns:r="http://schemas.openxmlformats.org/officeDocument/2006/relationships" name="LegacyDiff" sheetId="8" state="visible" r:id="rId8"/>
    <sheet xmlns:r="http://schemas.openxmlformats.org/officeDocument/2006/relationships" name="Settings" sheetId="9" state="visible" r:id="rId9"/>
    <sheet xmlns:r="http://schemas.openxmlformats.org/officeDocument/2006/relationships" name="Lambdas" sheetId="10" state="visible" r:id="rId10"/>
    <sheet xmlns:r="http://schemas.openxmlformats.org/officeDocument/2006/relationships" name="MTInputs" sheetId="11" state="visible" r:id="rId11"/>
    <sheet xmlns:r="http://schemas.openxmlformats.org/officeDocument/2006/relationships" name="Inputs" sheetId="12" state="visible" r:id="rId12"/>
    <sheet xmlns:r="http://schemas.openxmlformats.org/officeDocument/2006/relationships" name="Inputs_prices" sheetId="13" state="visible" r:id="rId13"/>
    <sheet xmlns:r="http://schemas.openxmlformats.org/officeDocument/2006/relationships" name="Inputs_power" sheetId="14" state="visible" r:id="rId14"/>
    <sheet xmlns:r="http://schemas.openxmlformats.org/officeDocument/2006/relationships" name="Variables" sheetId="15" state="visible" r:id="rId15"/>
    <sheet xmlns:r="http://schemas.openxmlformats.org/officeDocument/2006/relationships" name="Mapping" sheetId="16" state="visible" r:id="rId16"/>
    <sheet xmlns:r="http://schemas.openxmlformats.org/officeDocument/2006/relationships" name="DATA-&gt;" sheetId="17" state="visible" r:id="rId17"/>
    <sheet xmlns:r="http://schemas.openxmlformats.org/officeDocument/2006/relationships" name="Countries" sheetId="18" state="visible" r:id="rId18"/>
    <sheet xmlns:r="http://schemas.openxmlformats.org/officeDocument/2006/relationships" name="Elasticities" sheetId="19" state="visible" r:id="rId19"/>
    <sheet xmlns:r="http://schemas.openxmlformats.org/officeDocument/2006/relationships" name="Prices_dom" sheetId="20" state="visible" r:id="rId20"/>
    <sheet xmlns:r="http://schemas.openxmlformats.org/officeDocument/2006/relationships" name="Prices_int" sheetId="21" state="visible" r:id="rId21"/>
    <sheet xmlns:r="http://schemas.openxmlformats.org/officeDocument/2006/relationships" name="PriceAssump" sheetId="22" state="visible" r:id="rId22"/>
    <sheet xmlns:r="http://schemas.openxmlformats.org/officeDocument/2006/relationships" name="EnergyCons" sheetId="23" state="visible" r:id="rId23"/>
    <sheet xmlns:r="http://schemas.openxmlformats.org/officeDocument/2006/relationships" name="WEO" sheetId="24" state="visible" r:id="rId24"/>
    <sheet xmlns:r="http://schemas.openxmlformats.org/officeDocument/2006/relationships" name="EF_GHG" sheetId="25" state="visible" r:id="rId25"/>
    <sheet xmlns:r="http://schemas.openxmlformats.org/officeDocument/2006/relationships" name="PowerTech" sheetId="26" state="visible" r:id="rId26"/>
    <sheet xmlns:r="http://schemas.openxmlformats.org/officeDocument/2006/relationships" name="PowerPaths" sheetId="27" state="visible" r:id="rId27"/>
    <sheet xmlns:r="http://schemas.openxmlformats.org/officeDocument/2006/relationships" name="PowerParams" sheetId="28" state="visible" r:id="rId28"/>
    <sheet xmlns:r="http://schemas.openxmlformats.org/officeDocument/2006/relationships" name="PowerDemand" sheetId="29" state="visible" r:id="rId29"/>
    <sheet xmlns:r="http://schemas.openxmlformats.org/officeDocument/2006/relationships" name="ECP" sheetId="30" state="visible" r:id="rId30"/>
  </sheets>
  <definedNames>
    <definedName name="PATH" comment="Policy path: 0 before y0, linear from start (y0) to target (y1); after y1 linear if cont, else flat">_xlfn.LAMBDA(_xlpm.year,_xlpm.y0,_xlpm.y1,_xlpm.start,_xlpm.target,_xlpm.cont,IF(_xlpm.year&lt;_xlpm.y0,0,_xlpm.start+(_xlpm.target-_xlpm.start)/MAX(_xlpm.y1-_xlpm.y0,1)*IF(OR(_xlpm.year&lt;=_xlpm.y1,_xlpm.cont),_xlpm.year-_xlpm.y0,_xlpm.y1-_xlpm.y0)))</definedName>
    <definedName name="PATHYEARS" comment="Years along a policy path: year - y0, held at y1 - y0 after the target year unless cont">_xlfn.LAMBDA(_xlpm.year,_xlpm.y0,_xlpm.y1,_xlpm.cont,IF(_xlpm.cont,_xlpm.year,MIN(_xlpm.year,_xlpm.y1))-_xlpm.y0)</definedName>
    <definedName name="NOMFACTOR" comment="Nominal-to-real factor of the carbon price inputs: the CPI index if they are nominal, else 1">_xlfn.LAMBDA(_xlpm.basis,_xlpm.cpi_index,IF(LEFT(_xlpm.basis,7)="Nominal",_xlpm.cpi_index,1))</definedName>
    <definedName name="ETSON" comment="1 if the new ETS applies (Yes) and has started, else 0">_xlfn.LAMBDA(_xlpm.apply,_xlpm.year,_xlpm.start_year,IF(AND(LEFT(_xlpm.apply,3)="Yes",_xlpm.year&gt;=_xlpm.start_year),1,0))</definedName>
    <definedName name="ETSPRICE" comment="ETS permit price ($/tCO2) once a new ETS applies: override row if the override switch is Yes (blank cell: carbon price path), else the fast estimate">_xlfn.LAMBDA(_xlpm.ets_on,_xlpm.override,_xlpm.override_price,_xlpm.estimate,_xlpm.carbon_price,IF(_xlpm.ets_on=1,IF(LEFT(_xlpm.override,3)="Yes",IF(_xlpm.override_price="",_xlpm.carbon_price,_xlpm.override_price),_xlpm.estimate),0))</definedName>
    <definedName name="OBRSHARE" comment="Output-based (OBR) share of an ETS sector: its benchmark, between 0 and 1">_xlfn.LAMBDA(_xlpm.benchmark,MIN(1,MAX(0,_xlpm.benchmark)))</definedName>
    <definedName name="VOLPICK" comment="Value of the Settings volatility table (legacy ETS+LTS) for an MTInputs label (Medium, High, Low, Zero; a trailing * ignored)">_xlfn.LAMBDA(_xlpm.label,_xlpm.values,INDEX(_xlpm.values,MATCH(SUBSTITUTE(_xlpm.label,"*",""),Settings!$C$16:$F$16,0)))</definedName>
    <definedName name="VOLADJ" comment="ETS volatility adjustment: (1 + carbon tax policy risk x impact) / (1 + ETS volatility x impact)">_xlfn.LAMBDA(_xlpm.volatility,_xlpm.impact,_xlpm.ct_risk,(1+_xlpm.ct_risk*_xlpm.impact)/(1+_xlpm.volatility*_xlpm.impact))</definedName>
    <definedName name="COVERED" comment="Covered emissions: SUMPRODUCT(emissions by ETS sector, effective coverage)">_xlfn.LAMBDA(_xlpm.emissions,_xlpm.coverage,SUMPRODUCT(_xlpm.emissions,_xlpm.coverage))</definedName>
    <definedName name="CAPCHANGE" comment="Relative change of the ETS cap: linear from the start to the target year, flat after">_xlfn.LAMBDA(_xlpm.year,_xlpm.y0,_xlpm.y1,_xlpm.change_start,_xlpm.change_target,_xlpm.change_start+(_xlpm.change_target-_xlpm.change_start)/MAX(_xlpm.y1-_xlpm.y0,1)*(MIN(_xlpm.year,_xlpm.y1)-_xlpm.y0))</definedName>
    <definedName name="ETSCAP" comment="ETS cap: baseline covered emissions x (1 + relative change); after the target year constant if the continuation is Constant, else the relative change is kept">_xlfn.LAMBDA(_xlpm.ets_on,_xlpm.year,_xlpm.y1,_xlpm.cont,_xlpm.base,_xlpm.change,_xlpm.cap_prev,IF(_xlpm.ets_on=1,IF(AND(_xlpm.year&gt;_xlpm.y1,LEFT(_xlpm.cont,8)="Constant"),_xlpm.cap_prev,_xlpm.base*(1+_xlpm.change)),0))</definedName>
    <definedName name="ETSSEMI" comment="Effective covered semi-elasticity: baseline-weighted sector semi-elasticities x allocation effectiveness (auctioned 1, OBR obr_eff)">_xlfn.LAMBDA(_xlpm.emissions,_xlpm.coverage,_xlpm.semi,_xlpm.obr,_xlpm.obr_eff,_xlpm.base,IF(_xlpm.base&gt;0,SUMPRODUCT(_xlpm.emissions,_xlpm.coverage,_xlpm.semi,1-(1-_xlpm.obr_eff)*_xlpm.obr)/_xlpm.base,0))</definedName>
    <definedName name="ETSESTIMATE" comment="Fast ETS price estimate: LN(cap / baseline covered emissions) / (semi-elasticity x volatility adjustment), 0 if the cap does not bind">_xlfn.LAMBDA(_xlpm.ets_on,_xlpm.cap,_xlpm.base,_xlpm.semi,_xlpm.vadj,IF(AND(_xlpm.ets_on=1,_xlpm.cap&gt;0,_xlpm.cap&lt;_xlpm.base,_xlpm.semi&lt;0,_xlpm.vadj&gt;0),LN(_xlpm.cap/_xlpm.base)/(_xlpm.semi*_xlpm.vadj),0))</definedName>
    <definedName name="TAXEQUIV" comment="ETS tax-equivalent price: permit price x volatility adjustment">_xlfn.LAMBDA(_xlpm.price,_xlpm.vadj,_xlpm.price*_xlpm.vadj)</definedName>
    <definedName name="REVFACTOR" comment="ETS revenue factor: permit price per $ of tax-equivalent price (1 / volatility adjustment)">_xlfn.LAMBDA(_xlpm.vadj,IF(_xlpm.vadj&gt;0,1/_xlpm.vadj,0))</definedName>
    <definedName name="ETSCOVER" comment="Effective ETS coverage of a sector: 1 if the new ETS applies, has started and covers it">_xlfn.LAMBDA(_xlpm.ets_on,_xlpm.covered,IF(_xlpm.ets_on=1,IF(_xlpm.covered,1,0),0))</definedName>
    <definedName name="SHADOWSECTOR" comment="Shadow price by sector ($/tCO2): feebate rate + regulations (placeholder)">_xlfn.LAMBDA(_xlpm.feebate,_xlpm.regulation,_xlpm.feebate+_xlpm.regulation)</definedName>
    <definedName name="SHADOWSHARE" comment="Share of the shadow price impacting efficiency: coverage x efficiency-margin adjustment">_xlfn.LAMBDA(_xlpm.coverage,_xlpm.adjustment,IF(_xlpm.coverage,1,0)*_xlpm.adjustment)</definedName>
    <definedName name="SUPPLYCOST" comment="Supply cost: data up to the last historical year (Inputs_prices, row pos), then fixed part + floating part x gp(t)/gp(t-1)">_xlfn.LAMBDA(_xlpm.year,_xlpm.pos,_xlpm.fix_sp,_xlpm.sp_prev,_xlpm.gp_now,_xlpm.gp_prev,IF(_xlpm.year&lt;=Settings!$C$10,IFERROR(INDEX(Inputs_prices!$U$7:$X$18,_xlpm.pos,MATCH(_xlpm.year,Inputs_prices!$U$6:$X$6,0)),0),_xlpm.fix_sp+(_xlpm.sp_prev-_xlpm.fix_sp)*_xlpm.gp_now/_xlpm.gp_prev))</definedName>
    <definedName name="OTHERTAX" comment="Excise and other taxes: data up to the last historical year, then fixed part txo_L x pcc + floating part (sp_L - sp + txo_L(1 - pcc)) x (1 - pcc), not below its last value if that is &gt;= 0 (legacy)">_xlfn.LAMBDA(_xlpm.year,_xlpm.pos,_xlpm.txo_last,_xlpm.sp_last,_xlpm.sp_now,_xlpm.pcc,IF(_xlpm.year&lt;=Settings!$C$10,IFERROR(INDEX(Inputs_prices!$Y$7:$AB$18,_xlpm.pos,MATCH(_xlpm.year,Inputs_prices!$Y$6:$AB$6,0)),0),_xlpm.txo_last*_xlpm.pcc+IF(_xlpm.txo_last*(1-_xlpm.pcc)&gt;=0,MAX(_xlpm.txo_last*(1-_xlpm.pcc),(_xlpm.sp_last-_xlpm.sp_now+_xlpm.txo_last*(1-_xlpm.pcc))*(1-_xlpm.pcc)),(_xlpm.sp_last-_xlpm.sp_now+_xlpm.txo_last*(1-_xlpm.pcc))*(1-_xlpm.pcc))))</definedName>
    <definedName name="RETAILPRICE" comment="Retail price before new policies: (supply cost + excise and other taxes) x (1 + VAT rate)">_xlfn.LAMBDA(_xlpm.sp,_xlpm.txo,_xlpm.vat_rate,(_xlpm.sp+_xlpm.txo)*(1+_xlpm.vat_rate))</definedName>
    <definedName name="VATPAY" comment="VAT payment before new policies: (supply cost + excise and other taxes) x VAT rate">_xlfn.LAMBDA(_xlpm.sp,_xlpm.txo,_xlpm.vat_rate,(_xlpm.sp+_xlpm.txo)*_xlpm.vat_rate)</definedName>
    <definedName name="TAXPART" comment="Existing tax: positive part of excise and other taxes">_xlfn.LAMBDA(_xlpm.txo,MAX(_xlpm.txo,0))</definedName>
    <definedName name="SUBSIDYPART" comment="Existing consumer subsidy: negative part of excise and other taxes, as a positive number">_xlfn.LAMBDA(_xlpm.txo,MAX(-_xlpm.txo,0))</definedName>
    <definedName name="PERUNIT" comment="Value per GJ converted to the price unit (MTInputs units: $/liter, $/bbl, $/GJ)">_xlfn.LAMBDA(_xlpm.value_gj,_xlpm.gj_per_unit,_xlpm.value_gj*_xlpm.gj_per_unit)</definedName>
    <definedName name="SECTORTAX" comment="Carbon tax rate of a sector ($/tCO2): carbon price x sector coverage (complementary to an existing ETS: 1 - its sector coverage), not where the new ETS covers">_xlfn.LAMBDA(_xlpm.price,_xlpm.sector_cov,_xlpm.ets_cov,_xlpm.complement,_xlpm.xets_cov,_xlpm.price*IF(LEFT(_xlpm.complement,3)="Yes",1-_xlpm.xets_cov,_xlpm.sector_cov)*(1-_xlpm.ets_cov))</definedName>
    <definedName name="ECPPRICE" comment="Existing carbon price used ($/tCO2 real): data of the year x (1 + growth) after the last data year, if the existing scheme applies (Yes), else 0">_xlfn.LAMBDA(_xlpm.apply,_xlpm.data,_xlpm.growth,_xlpm.year,IF(LEFT(_xlpm.apply,3)="Yes",_xlpm.data*(1+_xlpm.growth)^MAX(0,_xlpm.year-ECPLast),0))</definedName>
    <definedName name="XCARBON" comment="Existing carbon pricing per unit: EF (or CO2) x (carbon tax coverage x price + ETS coverage x price); with price changes: the change against the price data">_xlfn.LAMBDA(_xlpm.ef,_xlpm.ct_cov,_xlpm.ct_price,_xlpm.ets_cov,_xlpm.ets_price,_xlpm.ef*(_xlpm.ct_cov*_xlpm.ct_price+_xlpm.ets_cov*_xlpm.ets_price))</definedName>
    <definedName name="SECTORETS" comment="ETS cost rate of a sector in the fuel price ($/tCO2): tax-equivalent price x effective ETS coverage x auctioned share (1 - OBR)">_xlfn.LAMBDA(_xlpm.price,_xlpm.ets_cov,_xlpm.obr,_xlpm.price*_xlpm.ets_cov*(1-_xlpm.obr))</definedName>
    <definedName name="CARBONTAX" comment="New carbon tax ($/GJ): carbon tax rate of the sector x EF x fuel coverage">_xlfn.LAMBDA(_xlpm.rate,_xlpm.ef,_xlpm.fuel_cov,_xlpm.rate*_xlpm.ef*_xlpm.fuel_cov)</definedName>
    <definedName name="ETSCOST" comment="New ETS in the fuel price ($/GJ): ETS cost rate of the sector x EF; ETS rate x effective coverage and auctioned share are in the rate. Legacy: tax-equivalent price x EF x effective ETS coverage x auctioned share (1 - OBR)">_xlfn.LAMBDA(_xlpm.rate,_xlpm.ef,_xlpm.rate*_xlpm.ef)</definedName>
    <definedName name="NEWEXCISE" comment="New excise (fuel price reform): increase per price unit / GJ per price unit">_xlfn.LAMBDA(_xlpm.increase,_xlpm.gj_per_unit,_xlpm.increase/_xlpm.gj_per_unit)</definedName>
    <definedName name="NEWPOLICY" comment="Total new policy: new carbon tax + ETS + new excise">_xlfn.LAMBDA(_xlpm.carbon_tax,_xlpm.ets,_xlpm.excise,_xlpm.carbon_tax+_xlpm.ets+_xlpm.excise)</definedName>
    <definedName name="POSTTAX" comment="After-tax price: retail price before new policies + new policies x (1 + VAT rate), at least 0.01">_xlfn.LAMBDA(_xlpm.pre_policy_p,_xlpm.new_policy,_xlpm.vat_rate,MAX(_xlpm.pre_policy_p+_xlpm.new_policy*(1+_xlpm.vat_rate),0.01))</definedName>
    <definedName name="SHADOWTOTAL" comment="Shadow price on the efficiency margin of a sector ($/tCO2): sector shadow price x share impacting efficiency + ETS tax-equivalent price x ETS coverage x OBR share">_xlfn.LAMBDA(_xlpm.sector_price,_xlpm.share,_xlpm.ets_price,_xlpm.ets_cov,_xlpm.obr,_xlpm.sector_price*_xlpm.share+_xlpm.ets_price*_xlpm.ets_cov*_xlpm.obr)</definedName>
    <definedName name="SHADOWGJ" comment="Shadow price per unit of energy: shadow price ($/tCO2) x emission factor (tCO2 per GJ or per kWh)">_xlfn.LAMBDA(_xlpm.shadow_price,_xlpm.ef,_xlpm.shadow_price*_xlpm.ef)</definedName>
    <definedName name="KWHPOLICY" comment="New policy cost per kWh generated: tCO2/kWh x (carbon tax x fuel coverage + ETS cost) + fuel price reform x its kWh factor">_xlfn.LAMBDA(_xlpm.tco2_kwh,_xlpm.ct_rate,_xlpm.fuel_cov,_xlpm.ets_rate,_xlpm.reform,_xlpm.reform_factor,_xlpm.tco2_kwh*(_xlpm.ct_rate*_xlpm.fuel_cov+_xlpm.ets_rate)+_xlpm.reform*_xlpm.reform_factor)</definedName>
    <definedName name="FLOATTAX" comment="Floating part of excise and other taxes: (sp_L - sp + txo_L (1 - pcc)) x (1 - pcc) (legacy)">_xlfn.LAMBDA(_xlpm.txo_last,_xlpm.sp_last,_xlpm.sp_now,_xlpm.pcc,(_xlpm.sp_last-_xlpm.sp_now+_xlpm.txo_last*(1-_xlpm.pcc))*(1-_xlpm.pcc))</definedName>
    <definedName name="REVENUE" comment="Revenue (USD million real): fuel use (ktoe) x PJ per ktoe x rate ($/GJ)">_xlfn.LAMBDA(_xlpm.fuel_use,_xlpm.pj_per_ktoe,_xlpm.rate,_xlpm.fuel_use*_xlpm.pj_per_ktoe*_xlpm.rate)</definedName>
    <definedName name="EMISSIONS" comment="CO2 emissions (MtCO2): fuel use (ktoe) x PJ per ktoe x emission factor (tCO2/GJ)">_xlfn.LAMBDA(_xlpm.fuel_use,_xlpm.pj_per_ktoe,_xlpm.ef,_xlpm.fuel_use*_xlpm.pj_per_ktoe*_xlpm.ef)</definedName>
    <definedName name="NEWREVRATE" comment="New-policy revenue rate ($/GJ): carbon tax + new excise + ETS x revenue factor + VAT on new policies (feebates are revenue-neutral)">_xlfn.LAMBDA(_xlpm.carbon_tax,_xlpm.excise,_xlpm.ets,_xlpm.rev_factor,_xlpm.new_policy,_xlpm.vat_rate,_xlpm.carbon_tax+_xlpm.excise+_xlpm.ets*_xlpm.rev_factor+_xlpm.new_policy*_xlpm.vat_rate)</definedName>
    <definedName name="FUELUSE" comment="Fuel use, CPAT documentation 3.3.3, shadow price on the efficiency margin (no Covid factor); AEEI factor = (1/(1+alpha))^(1+eps_U), efficiency exponent = eps_F x (1+eps_U) (Inputs)">_xlfn.LAMBDA(_xlpm.f_prev,_xlpm.p_now,_xlpm.p_prev,_xlpm.shp_now,_xlpm.shp_prev,_xlpm.gdp_g,_xlpm.eps_y,_xlpm.eps_u,_xlpm.eff_exp,_xlpm.aeei_factor,_xlpm.f_prev*_xlpm.aeei_factor*(1+_xlpm.gdp_g)^_xlpm.eps_y*(_xlpm.p_now/_xlpm.p_prev)^_xlpm.eps_u*((_xlpm.p_now+_xlpm.shp_now)/(_xlpm.p_prev+_xlpm.shp_prev))^_xlpm.eff_exp)</definedName>
    <definedName name="CAPEX" comment="Capital cost of new plants ($/kW): capital cost at factor 1 x capex time factor">_xlfn.LAMBDA(_xlpm.capex_base,_xlpm.time_factor,_xlpm.capex_base*_xlpm.time_factor)</definedName>
    <definedName name="VINTAGE" comment="Vintage average: last year's average x (1 - last year's investment share) + new value x last year's investment share (legacy B2, B6)">_xlfn.LAMBDA(_xlpm.avg_prev,_xlpm.new_value,_xlpm.share_prev,_xlpm.avg_prev*(1-_xlpm.share_prev)+_xlpm.new_value*_xlpm.share_prev)</definedName>
    <definedName name="AMORTISED" comment="Amortised fixed cost ($/kWh): average capex x capex factor + other fixed costs + storage average">_xlfn.LAMBDA(_xlpm.capex_avg,_xlpm.capex_factor,_xlpm.other_fixed,_xlpm.storage_avg,_xlpm.capex_avg*_xlpm.capex_factor+_xlpm.other_fixed+_xlpm.storage_avg)</definedName>
    <definedName name="LEVELISED" comment="Levelised fixed cost of new plants ($/kWh): capex x capex factor + other fixed costs + storage if VRE">_xlfn.LAMBDA(_xlpm.capex,_xlpm.capex_factor,_xlpm.other_fixed,_xlpm.vre_flag,_xlpm.storage,_xlpm.capex*_xlpm.capex_factor+_xlpm.other_fixed+_xlpm.vre_flag*_xlpm.storage)</definedName>
    <definedName name="VARCOST" comment="Variable cost ($/kWh): variable O&amp;M and fixed fuel + fuel price ($/GJ) x GJ per kWh + change in existing carbon pricing">_xlfn.LAMBDA(_xlpm.fixed_part,_xlpm.fuel_price,_xlpm.gj_per_kwh,_xlpm.xcarbon,_xlpm.fixed_part+_xlpm.fuel_price*_xlpm.gj_per_kwh+_xlpm.xcarbon)</definedName>
    <definedName name="PNEWREV" comment="Power new-policy revenue (USD million): generation (MWy) x 8.76 x policy cost ($/kWh) - CO2 x ETS cost rate x (1 - revenue factor)">_xlfn.LAMBDA(_xlpm.gen,_xlpm.policy_cost,_xlpm.co2,_xlpm.ets_rate,_xlpm.rev_factor,_xlpm.gen*8.76*_xlpm.policy_cost-_xlpm.co2*_xlpm.ets_rate*(1-_xlpm.rev_factor))</definedName>
    <definedName name="GENCOST" comment="Generation cost before new policies ($/kWh): fixed + variable">_xlfn.LAMBDA(_xlpm.fixed_cost,_xlpm.variable_cost,_xlpm.fixed_cost+_xlpm.variable_cost)</definedName>
    <definedName name="WEIGHTED" comment="Generation-weighted sum: SUMPRODUCT(shares, values) x factor">_xlfn.LAMBDA(_xlpm.shares,_xlpm.values,_xlpm.factor,SUMPRODUCT(_xlpm.shares,_xlpm.values)*_xlpm.factor)</definedName>
    <definedName name="STORAGEHOUR" comment="Short-term storage cost per marginal hour ($/kWh): annualised battery and interface capex + opex">_xlfn.LAMBDA(_xlpm.battery,_xlpm.interface,_xlpm.opex,_xlpm.kwh_per_kw,_xlpm.dlf,(_xlpm.battery+_xlpm.interface/_xlpm.kwh_per_kw)/(_xlpm.dlf*8760)+_xlpm.opex/8760)</definedName>
    <definedName name="STORAGECOST" comment="Marginal storage cost of variable renewables ($/kWh): short-term (alloc x hours x VRE share x cph) + long-term (2 x MAX(0, VRE share - start)/(1 - start)^2 x cost per unit)">_xlfn.LAMBDA(_xlpm.alloc,_xlpm.hours,_xlpm.vre,_xlpm.cph,_xlpm.lt_start,_xlpm.lt_cost,_xlpm.lt_alloc,_xlpm.alloc*_xlpm.hours*_xlpm.vre*_xlpm.cph+2*MAX(0,_xlpm.vre-_xlpm.lt_start)/(1-_xlpm.lt_start)^2*_xlpm.lt_cost*_xlpm.lt_alloc)</definedName>
    <definedName name="POWERSUPPLY" comment="Supply cost of electricity: generation cost (previous year) + transmission and distribution">_xlfn.LAMBDA(_xlpm.gen_cost,_xlpm.tmc,_xlpm.gen_cost+_xlpm.tmc)</definedName>
    <definedName name="POWERPRICE" comment="Electricity price before new policies: data up to the last historical year (Inputs_power, row pos), then the previous price + pass-through x change in supply cost x (1 + VAT)">_xlfn.LAMBDA(_xlpm.year,_xlpm.pos,_xlpm.price_prev,_xlpm.pass,_xlpm.sc_now,_xlpm.sc_prev,_xlpm.vat_rate,IF(_xlpm.year&lt;=Settings!$C$10,IFERROR(INDEX(Inputs_power!$J$19:$M$20,_xlpm.pos,MATCH(_xlpm.year,Inputs_power!$J$18:$M$18,0)),0),_xlpm.price_prev+_xlpm.pass*(_xlpm.sc_now-_xlpm.sc_prev)*(1+_xlpm.vat_rate)))</definedName>
    <definedName name="ENDUSERPOWER" comment="End-user electricity price: price before new policies + average new policy cost (no VAT on it)">_xlfn.LAMBDA(_xlpm.pre_policy_p,_xlpm.policy_cost,_xlpm.pass,_xlpm.vat_rate,_xlpm.pre_policy_p+_xlpm.policy_cost*_xlpm.pass*(1+_xlpm.vat_rate))</definedName>
    <definedName name="SUBSIDYGAP" comment="Subsidy gap ($/kWh): supply cost - price before VAT">_xlfn.LAMBDA(_xlpm.supply_cost,_xlpm.pre_policy_p,_xlpm.vat_rate,_xlpm.supply_cost-_xlpm.pre_policy_p/(1+_xlpm.vat_rate))</definedName>
    <definedName name="POWERREV" comment="Power revenue (USD million): rate ($/kWh) x factor x consumption (GWh)">_xlfn.LAMBDA(_xlpm.unit_value,_xlpm.factor,_xlpm.consumption,_xlpm.unit_value*_xlpm.factor*_xlpm.consumption)</definedName>
    <definedName name="REBATE" comment="Feebate rebate per kWh generated: -SUMPRODUCT(shadow price per kWh, base-year generation shares)">_xlfn.LAMBDA(_xlpm.fees,_xlpm.shares,-SUMPRODUCT(_xlpm.fees,_xlpm.shares))</definedName>
    <definedName name="VARTOTAL" comment="Total variable cost: before new policies + new policy cost + shadow price + rebate">_xlfn.LAMBDA(_xlpm.base_cost,_xlpm.policy_cost,_xlpm.shadow,_xlpm.rebate,_xlpm.base_cost+_xlpm.policy_cost+_xlpm.shadow+_xlpm.rebate)</definedName>
    <definedName name="INVCOST" comment="Levelised investment cost: MAX(levelised fixed + levelised variable cost, minimum)">_xlfn.LAMBDA(_xlpm.levelised_fixed,_xlpm.levelised_var,_xlpm.minimum,MAX(_xlpm.levelised_fixed+_xlpm.levelised_var,_xlpm.minimum))</definedName>
    <definedName name="CONSUMPTION" comment="Electricity consumption (GWh) of a price group: (w_total x total + w_res x residential demand) x GWh per ktoe">_xlfn.LAMBDA(_xlpm.total,_xlpm.res,_xlpm.w_total,_xlpm.w_res,_xlpm.gwh_per_ktoe,(_xlpm.w_total*_xlpm.total+_xlpm.w_res*_xlpm.res)*_xlpm.gwh_per_ktoe)</definedName>
    <definedName name="PRICEMIX" comment="Price used by a demand group: weighted residential and industrial price">_xlfn.LAMBDA(_xlpm.w_res,_xlpm.p_res,_xlpm.p_ind,_xlpm.w_res*_xlpm.p_res+(1-_xlpm.w_res)*_xlpm.p_ind)</definedName>
    <definedName name="DEMANDMULT" comment="Growth multiple of electricity demand: efficiency multiple x GDP term x price term x (1 + shock x switch)">_xlfn.LAMBDA(_xlpm.eff_mult,_xlpm.gdp_g,_xlpm.eps_y,_xlpm.income,_xlpm.p_now,_xlpm.p_prev,_xlpm.eps_p,_xlpm.shock,_xlpm.shock_on,_xlpm.eff_mult*(1+_xlpm.gdp_g)^(_xlpm.eps_y*_xlpm.income)*(_xlpm.p_now/_xlpm.p_prev)^_xlpm.eps_p*(1+_xlpm.shock*_xlpm.shock_on))</definedName>
    <definedName name="GROW" comment="Previous value x multiple">_xlfn.LAMBDA(_xlpm.prev,_xlpm.multiple,_xlpm.prev*_xlpm.multiple)</definedName>
    <definedName name="SCALE" comment="Value x factor">_xlfn.LAMBDA(_xlpm.value,_xlpm.factor,_xlpm.value*_xlpm.factor)</definedName>
    <definedName name="RESIDUAL" comment="MAX(total - part, 0)">_xlfn.LAMBDA(_xlpm.total,_xlpm.part,MAX(_xlpm.total-_xlpm.part,0))</definedName>
    <definedName name="FLOORMIN" comment="Lowest value among flagged members (flag = 1), at least the floor">_xlfn.LAMBDA(_xlpm.values,_xlpm.flags,_xlpm.min_value,MAX(_xlfn.MINIFS(_xlpm.values,_xlpm.flags,1),_xlpm.min_value))</definedName>
    <definedName name="MINDISPATCH" comment="Minimum generation of coal or gas: what is still needed if the other runs at its maximum">_xlfn.LAMBDA(_xlpm.flag,_xlpm.required,_xlpm.max_all,_xlpm.max_own,_xlpm.flag*MIN(MAX(_xlpm.required-(_xlpm.max_all-_xlpm.max_own),0),_xlpm.max_own))</definedName>
    <definedName name="LOGITW" comment="Logit weight: flag x EXP(-K x cost / lowest cost)">_xlfn.LAMBDA(_xlpm.flag,_xlpm.k,_xlpm.cost,_xlpm.lowest,_xlpm.flag*EXP(-_xlpm.k*_xlpm.cost/_xlpm.lowest))</definedName>
    <definedName name="DISPATCH" comment="Generation: coal and gas MIN(maximum, minimum + remainder x logit share); other types their effective capacity">_xlfn.LAMBDA(_xlpm.flag,_xlpm.fixed_output,_xlpm.max_gen,_xlpm.min_gen,_xlpm.remainder,_xlpm.weight,_xlpm.weight_sum,IF(_xlpm.flag=1,MIN(_xlpm.max_gen,_xlpm.min_gen+_xlpm.remainder*_xlpm.weight/_xlpm.weight_sum),_xlpm.fixed_output))</definedName>
    <definedName name="INCREASE" comment="MAX(0, value - previous value)">_xlfn.LAMBDA(_xlpm.value_now,_xlpm.value_prev,MAX(0,_xlpm.value_now-_xlpm.value_prev))</definedName>
    <definedName name="SHARE" comment="Part / total (0 if the total is 0)">_xlfn.LAMBDA(_xlpm.part,_xlpm.total,IF(_xlpm.total=0,0,_xlpm.part/_xlpm.total))</definedName>
    <definedName name="CARRY" comment="Capacity: last year less last year's retirements plus last year's new investment">_xlfn.LAMBDA(_xlpm.cap_prev,_xlpm.ret_prev,_xlpm.inv_prev,_xlpm.cap_prev-_xlpm.ret_prev+_xlpm.inv_prev)</definedName>
    <definedName name="RETIRE" comment="Retirement: MIN(planned retirement (data, if switched on) or capacity x rate, + early retirement (coal), capacity)">_xlfn.LAMBDA(_xlpm.cap,_xlpm.ret_rate,_xlpm.early_flag,_xlpm.early,_xlpm.planned_on,_xlpm.planned,MIN(IF(_xlpm.planned_on=1,_xlpm.planned,_xlpm.cap*_xlpm.ret_rate)+_xlpm.early_flag*_xlpm.early,_xlpm.cap))</definedName>
    <definedName name="EARLYROOM" comment="Room for early coal retirement: maximum wind and solar additions less demand increase and retirements">_xlfn.LAMBDA(_xlpm.add_wind,_xlpm.add_solar,_xlpm.demand_increase,_xlpm.retirements,MAX(0,_xlpm.add_wind+_xlpm.add_solar-_xlpm.demand_increase-(_xlpm.retirements)))</definedName>
    <definedName name="LOWEST3" comment="Lowest of three values">_xlfn.LAMBDA(_xlpm.a,_xlpm.b,_xlpm.c,MIN(_xlpm.a,_xlpm.b,_xlpm.c))</definedName>
    <definedName name="COALSHARE" comment="Coal share of the early-retirement logit: EXP(-K c_coal / lowest) / (sum over coal, wind, solar), written as 1 / (1 + EXP(-K (c_wind - c_coal) / lowest) + EXP(-K (c_solar - c_coal) / lowest))">_xlfn.LAMBDA(_xlpm.k,_xlpm.c_coal,_xlpm.c_wind,_xlpm.c_solar,_xlpm.lowest,1/(1+EXP(-_xlpm.k*(_xlpm.c_wind-_xlpm.c_coal)/_xlpm.lowest)+EXP(-_xlpm.k*(_xlpm.c_solar-_xlpm.c_coal)/_xlpm.lowest)))</definedName>
    <definedName name="EARLYRET" comment="Cost-based early coal retirement (nameplate): MIN(coal effective capacity x maximum share, room) x (1 - logit share of coal) / capacity factor x factor">_xlfn.LAMBDA(_xlpm.coal_eff,_xlpm.max_share,_xlpm.room,_xlpm.coal_share,_xlpm.factor,_xlpm.cf_coal,MAX(0,MIN(_xlpm.coal_eff*_xlpm.max_share,_xlpm.room)*(1-_xlpm.coal_share))/_xlpm.cf_coal*_xlpm.factor)</definedName>
    <definedName name="DIFF" comment="Difference">_xlfn.LAMBDA(_xlpm.minuend,_xlpm.subtrahend,_xlpm.minuend-_xlpm.subtrahend)</definedName>
    <definedName name="PERMITTED" comment="1 if new investment is permitted (Yes) and the year is at least the start year">_xlfn.LAMBDA(_xlpm.outcome,_xlpm.start,_xlpm.year,IF(AND(_xlpm.outcome="Yes",_xlpm.year&gt;=_xlpm.start),1,0))</definedName>
    <definedName name="SCALEUP" comment="Maximum effective investment: scale-up rate x total effective capacity x permit">_xlfn.LAMBDA(_xlpm.up_rate,_xlpm.capacity,_xlpm.permit,_xlpm.up_rate*_xlpm.capacity*_xlpm.permit)</definedName>
    <definedName name="FIRSTROUND" comment="First-round investment: MIN(maximum, need x logit share)">_xlfn.LAMBDA(_xlpm.max_inv,_xlpm.need,_xlpm.share,MIN(_xlpm.max_inv,_xlpm.need*_xlpm.share))</definedName>
    <definedName name="SPACE" comment="Remaining space: (maximum - first round) x permit">_xlfn.LAMBDA(_xlpm.max_inv,_xlpm.first,_xlpm.permit,(_xlpm.max_inv-_xlpm.first)*_xlpm.permit)</definedName>
    <definedName name="CHEAPFILL" comment="Second round, cheapest first: permit x MAX(0, MIN(space, deficit - space of cheaper types))">_xlfn.LAMBDA(_xlpm.permit,_xlpm.space,_xlpm.deficit,_xlpm.cheaper_space,_xlpm.permit*MAX(0,MIN(_xlpm.space,_xlpm.deficit-_xlpm.cheaper_space)))</definedName>
    <definedName name="ADDED" comment="First + second round">_xlfn.LAMBDA(_xlpm.round_1,_xlpm.round_2,_xlpm.round_1+_xlpm.round_2)</definedName>
    <definedName name="INVSPEND" comment="Investment (USD million): nameplate MW x capital cost ($/kW) / 1000">_xlfn.LAMBDA(_xlpm.nameplate,_xlpm.capex,_xlpm.nameplate*_xlpm.capex/1000)</definedName>
    <definedName name="VINTSHARE" comment="Share of new investment in the stock after retirements: new / (cap + new - ret)">_xlfn.LAMBDA(_xlpm.new,_xlpm.cap,_xlpm.ret,IF(_xlpm.cap+_xlpm.new-_xlpm.ret=0,0,_xlpm.new/(_xlpm.cap+_xlpm.new-_xlpm.ret)))</definedName>
    <definedName name="WEOVal">WEO!$F$4:$AZ$1000</definedName>
    <definedName name="WEOKey">WEO!$A$4:$A$1000</definedName>
    <definedName name="WEOYear">WEO!$F$3:$AZ$3</definedName>
    <definedName name="ElaVal">Elasticities!$F$4:$I$200</definedName>
    <definedName name="ElaKey">Elasticities!$A$4:$A$200</definedName>
    <definedName name="ElaGroup">Elasticities!$F$3:$I$3</definedName>
    <definedName name="EFVal">EF_GHG!$E$4:$E$1000</definedName>
    <definedName name="EFKey">EF_GHG!$A$4:$A$1000</definedName>
    <definedName name="ConsVal">EnergyCons!$F$4:$F$5000</definedName>
    <definedName name="ConsKey">EnergyCons!$A$4:$A$5000</definedName>
    <definedName name="PIntVal">Prices_int!$F$4:$AD$100</definedName>
    <definedName name="PIntKey">Prices_int!$A$4:$A$100</definedName>
    <definedName name="PIntYear">Prices_int!$F$3:$AD$3</definedName>
    <definedName name="PDomVal">Prices_dom!$A$6:$CU$2000</definedName>
    <definedName name="PDomKey">Prices_dom!$A$6:$A$2000</definedName>
    <definedName name="PDomHdr">Prices_dom!$A$5:$CU$5</definedName>
    <definedName name="PPathVal">PowerPaths!$E$4:$W$200</definedName>
    <definedName name="PPathKey">PowerPaths!$A$4:$A$200</definedName>
    <definedName name="PPathYear">PowerPaths!$E$3:$W$3</definedName>
    <definedName name="PTechVal">PowerTech!$A$4:$Z$50</definedName>
    <definedName name="PTechKey">PowerTech!$A$4:$A$50</definedName>
    <definedName name="PTechHdr">PowerTech!$A$3:$Z$3</definedName>
    <definedName name="PParVal">PowerParams!$B$4:$B$50</definedName>
    <definedName name="PParKey">PowerParams!$A$4:$A$50</definedName>
    <definedName name="VarKey">Variables!$A$5:$A$265</definedName>
    <definedName name="VarLab">Variables!$B$5:$B$265</definedName>
    <definedName name="VarUnit">Variables!$C$5:$C$265</definedName>
    <definedName name="VarSfx">Variables!$D$5:$D$265</definedName>
    <definedName name="VarSrc">Variables!$E$5:$E$265</definedName>
    <definedName name="VarEnd">Variables!$K$5:$K$265</definedName>
    <definedName name="SubKey">Mapping!$A$5:$A$20</definedName>
    <definedName name="FuelKey">Mapping!$A$30:$A$37</definedName>
    <definedName name="SecKey">Mapping!$A$5:$A$26</definedName>
    <definedName name="SecLab">Mapping!$B$5:$B$26</definedName>
    <definedName name="FuelKeyL">Mapping!$A$30:$A$46</definedName>
    <definedName name="FuelLab">Mapping!$B$30:$B$46</definedName>
    <definedName name="MemKey">Mapping!$A$81:$A$294</definedName>
    <definedName name="MemLab">Mapping!$D$81:$D$294</definedName>
    <definedName name="SecVar">Mitigation!$A$983:$A$3041</definedName>
    <definedName name="SecFuel">Mitigation!$B$983:$B$3041</definedName>
    <definedName name="SecSub">Mitigation!$C$983:$C$3041</definedName>
    <definedName name="SemiEl">Mitigation!$E$154:$E$170</definedName>
    <definedName name="MitAll">Mitigation!$A$1:$ZZ$5000</definedName>
    <definedName name="MitScen">Mitigation!$A$5:$ZZ$5</definedName>
    <definedName name="MitDesc">Mitigation!$H$1:$H$5000</definedName>
    <definedName name="MitUnit">Mitigation!$I$1:$I$5000</definedName>
    <definedName name="SRScen">StoredResults!$A$6:$A$5000</definedName>
    <definedName name="SRName">StoredResults!$B$6:$B$5000</definedName>
    <definedName name="SRCode">StoredResults!$C$6:$C$5000</definedName>
    <definedName name="SRDesc">StoredResults!$E$6:$E$5000</definedName>
    <definedName name="SRUnit">StoredResults!$F$6:$F$5000</definedName>
    <definedName name="SRVal">StoredResults!$H$6:$Z$5000</definedName>
    <definedName name="SRYear">StoredResults!$H$5:$Z$5</definedName>
    <definedName name="CodePrefix">Settings!$C$20</definedName>
    <definedName name="CPIRes">Settings!$C$22</definedName>
    <definedName name="DeflRes">Settings!$C$23</definedName>
    <definedName name="PDomBase">Settings!$C$24</definedName>
    <definedName name="PDomLast">Settings!$C$25</definedName>
    <definedName name="OBREff">Settings!$C$14</definedName>
    <definedName name="ECPKey">ECP!$A$7:$A$32</definedName>
    <definedName name="ECPCov">ECP!$D$7:$D$32</definedName>
    <definedName name="ECPVal">ECP!$E$7:$I$32</definedName>
    <definedName name="ECPYear">ECP!$E$5:$I$5</definedName>
    <definedName name="ECPLast">ECP!$I$5</definedName>
    <definedName name="ECPAllKey">ECP!$A$37:$A$2037</definedName>
    <definedName name="ECPAllVal">ECP!$D$37:$H$2037</definedName>
    <definedName name="ECPAllYear">ECP!$D$36:$H$36</definedName>
    <definedName name="CtryCode">Settings!$C$4</definedName>
  </definedNames>
  <calcPr calcId="124519" fullCalcOnLoad="1"/>
</workbook>
</file>

<file path=xl/styles.xml><?xml version="1.0" encoding="utf-8"?>
<styleSheet xmlns="http://schemas.openxmlformats.org/spreadsheetml/2006/main">
  <numFmts count="9">
    <numFmt numFmtId="164" formatCode="0.000"/>
    <numFmt numFmtId="165" formatCode="0.0%"/>
    <numFmt numFmtId="166" formatCode="0.0000"/>
    <numFmt numFmtId="167" formatCode="#,##0.0"/>
    <numFmt numFmtId="168" formatCode="0.000000"/>
    <numFmt numFmtId="169" formatCode="0.0E+00"/>
    <numFmt numFmtId="170" formatCode="0.0000000"/>
    <numFmt numFmtId="171" formatCode="#,##0.000"/>
    <numFmt numFmtId="172" formatCode="0.00000"/>
  </numFmts>
  <fonts count="13">
    <font>
      <name val="Calibri"/>
      <family val="2"/>
      <color theme="1"/>
      <sz val="11"/>
      <scheme val="minor"/>
    </font>
    <font>
      <name val="Arial"/>
      <b val="1"/>
      <color rgb="00FFFFFF"/>
      <sz val="14"/>
    </font>
    <font>
      <name val="Arial"/>
      <sz val="9"/>
    </font>
    <font>
      <name val="Arial"/>
      <b val="1"/>
      <sz val="9"/>
    </font>
    <font>
      <name val="Arial"/>
      <b val="1"/>
      <color rgb="00FF0000"/>
      <sz val="9"/>
    </font>
    <font>
      <b val="1"/>
      <color rgb="00FFFFFF"/>
    </font>
    <font>
      <b val="1"/>
    </font>
    <font>
      <name val="Arial"/>
      <b val="1"/>
      <color rgb="00C00000"/>
      <sz val="9"/>
    </font>
    <font>
      <name val="Arial"/>
      <b val="1"/>
      <color rgb="00FFFFFF"/>
      <sz val="9"/>
    </font>
    <font>
      <name val="Arial"/>
      <b val="1"/>
      <i val="1"/>
      <sz val="9"/>
    </font>
    <font>
      <name val="Arial"/>
      <i val="1"/>
      <sz val="9"/>
    </font>
    <font>
      <name val="Arial"/>
      <color rgb="009C0006"/>
      <sz val="9"/>
    </font>
    <font>
      <name val="Arial"/>
      <color rgb="00BFBFBF"/>
      <sz val="9"/>
    </font>
  </fonts>
  <fills count="14">
    <fill>
      <patternFill/>
    </fill>
    <fill>
      <patternFill patternType="gray125"/>
    </fill>
    <fill>
      <patternFill patternType="solid">
        <fgColor rgb="0000B050"/>
        <bgColor rgb="0000B050"/>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F2F2F2"/>
        <bgColor rgb="00F2F2F2"/>
      </patternFill>
    </fill>
    <fill>
      <patternFill patternType="solid">
        <fgColor rgb="00EEECE1"/>
        <bgColor rgb="00EEECE1"/>
      </patternFill>
    </fill>
    <fill>
      <patternFill patternType="solid">
        <fgColor rgb="00FFF2CC"/>
        <bgColor rgb="00FFF2CC"/>
      </patternFill>
    </fill>
  </fills>
  <borders count="1">
    <border>
      <left/>
      <right/>
      <top/>
      <bottom/>
      <diagonal/>
    </border>
  </borders>
  <cellStyleXfs count="1">
    <xf numFmtId="0" fontId="0" fillId="0" borderId="0"/>
  </cellStyleXfs>
  <cellXfs count="99">
    <xf numFmtId="0" fontId="0" fillId="0" borderId="0" pivotButton="0" quotePrefix="0" xfId="0"/>
    <xf numFmtId="0" fontId="3" fillId="0" borderId="0" pivotButton="0" quotePrefix="0" xfId="0"/>
    <xf numFmtId="0" fontId="1" fillId="2" borderId="0" pivotButton="0" quotePrefix="0" xfId="0"/>
    <xf numFmtId="0" fontId="0" fillId="2" borderId="0" pivotButton="0" quotePrefix="0" xfId="0"/>
    <xf numFmtId="0" fontId="8" fillId="8" borderId="0" pivotButton="0" quotePrefix="0" xfId="0"/>
    <xf numFmtId="0" fontId="0" fillId="8" borderId="0" pivotButton="0" quotePrefix="0" xfId="0"/>
    <xf numFmtId="1" fontId="3" fillId="10" borderId="0" pivotButton="0" quotePrefix="0" xfId="0"/>
    <xf numFmtId="1" fontId="3" fillId="0" borderId="0" pivotButton="0" quotePrefix="0" xfId="0"/>
    <xf numFmtId="1" fontId="3" fillId="3" borderId="0" pivotButton="0" quotePrefix="0" xfId="0"/>
    <xf numFmtId="1" fontId="2" fillId="10" borderId="0" pivotButton="0" quotePrefix="0" xfId="0"/>
    <xf numFmtId="1" fontId="2" fillId="0" borderId="0" pivotButton="0" quotePrefix="0" xfId="0"/>
    <xf numFmtId="0" fontId="2" fillId="9" borderId="0" pivotButton="0" quotePrefix="0" xfId="0"/>
    <xf numFmtId="165" fontId="2" fillId="10" borderId="0" pivotButton="0" quotePrefix="0" xfId="0"/>
    <xf numFmtId="165" fontId="2" fillId="0" borderId="0" pivotButton="0" quotePrefix="0" xfId="0"/>
    <xf numFmtId="0" fontId="2" fillId="0" borderId="0" pivotButton="0" quotePrefix="0" xfId="0"/>
    <xf numFmtId="166" fontId="2" fillId="10" borderId="0" pivotButton="0" quotePrefix="0" xfId="0"/>
    <xf numFmtId="166" fontId="2" fillId="0" borderId="0" pivotButton="0" quotePrefix="0" xfId="0"/>
    <xf numFmtId="0" fontId="3" fillId="9" borderId="0" pivotButton="0" quotePrefix="0" xfId="0"/>
    <xf numFmtId="2" fontId="3" fillId="10" borderId="0" pivotButton="0" quotePrefix="0" xfId="0"/>
    <xf numFmtId="2" fontId="3" fillId="0" borderId="0" pivotButton="0" quotePrefix="0" xfId="0"/>
    <xf numFmtId="0" fontId="9" fillId="0" borderId="0" pivotButton="0" quotePrefix="0" xfId="0"/>
    <xf numFmtId="0" fontId="2" fillId="3" borderId="0" pivotButton="0" quotePrefix="0" xfId="0"/>
    <xf numFmtId="2" fontId="2" fillId="10" borderId="0" pivotButton="0" quotePrefix="0" xfId="0"/>
    <xf numFmtId="2" fontId="2" fillId="0" borderId="0" pivotButton="0" quotePrefix="0" xfId="0"/>
    <xf numFmtId="2" fontId="2" fillId="3" borderId="0" pivotButton="0" quotePrefix="0" xfId="0"/>
    <xf numFmtId="1" fontId="2" fillId="3" borderId="0" pivotButton="0" quotePrefix="0" xfId="0"/>
    <xf numFmtId="170" fontId="2" fillId="3" borderId="0" pivotButton="0" quotePrefix="0" xfId="0"/>
    <xf numFmtId="171" fontId="2" fillId="3" borderId="0" pivotButton="0" quotePrefix="0" xfId="0"/>
    <xf numFmtId="171" fontId="3" fillId="10" borderId="0" pivotButton="0" quotePrefix="0" xfId="0"/>
    <xf numFmtId="171" fontId="3" fillId="0" borderId="0" pivotButton="0" quotePrefix="0" xfId="0"/>
    <xf numFmtId="170" fontId="3" fillId="10" borderId="0" pivotButton="0" quotePrefix="0" xfId="0"/>
    <xf numFmtId="170" fontId="3" fillId="0" borderId="0" pivotButton="0" quotePrefix="0" xfId="0"/>
    <xf numFmtId="164" fontId="2" fillId="0" borderId="0" pivotButton="0" quotePrefix="0" xfId="0"/>
    <xf numFmtId="0" fontId="2" fillId="10" borderId="0" pivotButton="0" quotePrefix="0" xfId="0"/>
    <xf numFmtId="49" fontId="2" fillId="10" borderId="0" pivotButton="0" quotePrefix="0" xfId="0"/>
    <xf numFmtId="49" fontId="2" fillId="0" borderId="0" pivotButton="0" quotePrefix="0" xfId="0"/>
    <xf numFmtId="0" fontId="2" fillId="11" borderId="0" pivotButton="0" quotePrefix="0" xfId="0"/>
    <xf numFmtId="164" fontId="2" fillId="10" borderId="0" pivotButton="0" quotePrefix="0" xfId="0"/>
    <xf numFmtId="164" fontId="2" fillId="12" borderId="0" pivotButton="0" quotePrefix="0" xfId="0"/>
    <xf numFmtId="167" fontId="2" fillId="10" borderId="0" pivotButton="0" quotePrefix="0" xfId="0"/>
    <xf numFmtId="167" fontId="2" fillId="0" borderId="0" pivotButton="0" quotePrefix="0" xfId="0"/>
    <xf numFmtId="168" fontId="2" fillId="0" borderId="0" pivotButton="0" quotePrefix="0" xfId="0"/>
    <xf numFmtId="3" fontId="2" fillId="10" borderId="0" pivotButton="0" quotePrefix="0" xfId="0"/>
    <xf numFmtId="3" fontId="2" fillId="0" borderId="0" pivotButton="0" quotePrefix="0" xfId="0"/>
    <xf numFmtId="172" fontId="2" fillId="10" borderId="0" pivotButton="0" quotePrefix="0" xfId="0"/>
    <xf numFmtId="172" fontId="2" fillId="0" borderId="0" pivotButton="0" quotePrefix="0" xfId="0"/>
    <xf numFmtId="168" fontId="2" fillId="3" borderId="0" pivotButton="0" quotePrefix="0" xfId="0"/>
    <xf numFmtId="166" fontId="3" fillId="10" borderId="0" pivotButton="0" quotePrefix="0" xfId="0"/>
    <xf numFmtId="166" fontId="3" fillId="0" borderId="0" pivotButton="0" quotePrefix="0" xfId="0"/>
    <xf numFmtId="166" fontId="2" fillId="12" borderId="0" pivotButton="0" quotePrefix="0" xfId="0"/>
    <xf numFmtId="3" fontId="3" fillId="10" borderId="0" pivotButton="0" quotePrefix="0" xfId="0"/>
    <xf numFmtId="3" fontId="3" fillId="0" borderId="0" pivotButton="0" quotePrefix="0" xfId="0"/>
    <xf numFmtId="4" fontId="2" fillId="10" borderId="0" pivotButton="0" quotePrefix="0" xfId="0"/>
    <xf numFmtId="4" fontId="2" fillId="0" borderId="0" pivotButton="0" quotePrefix="0" xfId="0"/>
    <xf numFmtId="164" fontId="3" fillId="10" borderId="0" pivotButton="0" quotePrefix="0" xfId="0"/>
    <xf numFmtId="164" fontId="3" fillId="0" borderId="0" pivotButton="0" quotePrefix="0" xfId="0"/>
    <xf numFmtId="0" fontId="10" fillId="0" borderId="0" pivotButton="0" quotePrefix="0" xfId="0"/>
    <xf numFmtId="167" fontId="3" fillId="10" borderId="0" pivotButton="0" quotePrefix="0" xfId="0"/>
    <xf numFmtId="167" fontId="3" fillId="0" borderId="0" pivotButton="0" quotePrefix="0" xfId="0"/>
    <xf numFmtId="0" fontId="10" fillId="9" borderId="0" pivotButton="0" quotePrefix="0" xfId="0"/>
    <xf numFmtId="167" fontId="10" fillId="10" borderId="0" pivotButton="0" quotePrefix="0" xfId="0"/>
    <xf numFmtId="167" fontId="10" fillId="0" borderId="0" pivotButton="0" quotePrefix="0" xfId="0"/>
    <xf numFmtId="164" fontId="2" fillId="13" borderId="0" pivotButton="0" quotePrefix="0" xfId="0"/>
    <xf numFmtId="10" fontId="2" fillId="10" borderId="0" pivotButton="0" quotePrefix="0" xfId="0"/>
    <xf numFmtId="10" fontId="2" fillId="0" borderId="0" pivotButton="0" quotePrefix="0" xfId="0"/>
    <xf numFmtId="164" fontId="3" fillId="13" borderId="0" pivotButton="0" quotePrefix="0" xfId="0"/>
    <xf numFmtId="4" fontId="3" fillId="10" borderId="0" pivotButton="0" quotePrefix="0" xfId="0"/>
    <xf numFmtId="4" fontId="3" fillId="0" borderId="0" pivotButton="0" quotePrefix="0" xfId="0"/>
    <xf numFmtId="165" fontId="3" fillId="10" borderId="0" pivotButton="0" quotePrefix="0" xfId="0"/>
    <xf numFmtId="165" fontId="3" fillId="0" borderId="0" pivotButton="0" quotePrefix="0" xfId="0"/>
    <xf numFmtId="171" fontId="2" fillId="10" borderId="0" pivotButton="0" quotePrefix="0" xfId="0"/>
    <xf numFmtId="171" fontId="2" fillId="0" borderId="0" pivotButton="0" quotePrefix="0" xfId="0"/>
    <xf numFmtId="0" fontId="3" fillId="3" borderId="0" pivotButton="0" quotePrefix="0" xfId="0"/>
    <xf numFmtId="1" fontId="3" fillId="12" borderId="0" pivotButton="0" quotePrefix="0" xfId="0"/>
    <xf numFmtId="1" fontId="8" fillId="8" borderId="0" pivotButton="0" quotePrefix="0" xfId="0"/>
    <xf numFmtId="1" fontId="12" fillId="0" borderId="0" pivotButton="0" quotePrefix="0" xfId="0"/>
    <xf numFmtId="0" fontId="3" fillId="0" borderId="0" applyAlignment="1" pivotButton="0" quotePrefix="0" xfId="0">
      <alignment vertical="top" wrapText="1"/>
    </xf>
    <xf numFmtId="0" fontId="2" fillId="0" borderId="0" applyAlignment="1" pivotButton="0" quotePrefix="0" xfId="0">
      <alignment vertical="top" wrapText="1"/>
    </xf>
    <xf numFmtId="0" fontId="3" fillId="0" borderId="0" applyAlignment="1" pivotButton="0" quotePrefix="0" xfId="0">
      <alignment vertical="top"/>
    </xf>
    <xf numFmtId="0" fontId="3" fillId="3" borderId="0" applyAlignment="1" pivotButton="0" quotePrefix="0" xfId="0">
      <alignment vertical="top" wrapText="1"/>
    </xf>
    <xf numFmtId="0" fontId="4" fillId="4" borderId="0" applyAlignment="1" pivotButton="0" quotePrefix="0" xfId="0">
      <alignment vertical="top" wrapText="1"/>
    </xf>
    <xf numFmtId="0" fontId="11" fillId="0" borderId="0" pivotButton="0" quotePrefix="0" xfId="0"/>
    <xf numFmtId="0" fontId="0" fillId="5" borderId="0" pivotButton="0" quotePrefix="0" xfId="0"/>
    <xf numFmtId="0" fontId="5" fillId="5" borderId="0" pivotButton="0" quotePrefix="0" xfId="0"/>
    <xf numFmtId="0" fontId="0" fillId="6" borderId="0" pivotButton="0" quotePrefix="0" xfId="0"/>
    <xf numFmtId="0" fontId="6" fillId="0" borderId="0" pivotButton="0" quotePrefix="0" xfId="0"/>
    <xf numFmtId="0" fontId="3" fillId="3" borderId="0" applyAlignment="1" pivotButton="0" quotePrefix="0" xfId="0">
      <alignment wrapText="1"/>
    </xf>
    <xf numFmtId="0" fontId="0" fillId="7" borderId="0" pivotButton="0" quotePrefix="0" xfId="0"/>
    <xf numFmtId="0" fontId="7" fillId="3" borderId="0" pivotButton="0" quotePrefix="0" xfId="0"/>
    <xf numFmtId="1" fontId="3" fillId="3" borderId="0" applyAlignment="1" pivotButton="0" quotePrefix="0" xfId="0">
      <alignment vertical="top" wrapText="1"/>
    </xf>
    <xf numFmtId="164" fontId="2" fillId="3" borderId="0" pivotButton="0" quotePrefix="0" xfId="0"/>
    <xf numFmtId="1" fontId="4" fillId="4" borderId="0" pivotButton="0" quotePrefix="0" xfId="0"/>
    <xf numFmtId="165" fontId="4" fillId="4" borderId="0" pivotButton="0" quotePrefix="0" xfId="0"/>
    <xf numFmtId="2" fontId="4" fillId="4" borderId="0" pivotButton="0" quotePrefix="0" xfId="0"/>
    <xf numFmtId="164" fontId="4" fillId="4" borderId="0" pivotButton="0" quotePrefix="0" xfId="0"/>
    <xf numFmtId="169" fontId="2" fillId="0" borderId="0" pivotButton="0" quotePrefix="0" xfId="0"/>
    <xf numFmtId="166" fontId="2" fillId="3" borderId="0" pivotButton="0" quotePrefix="0" xfId="0"/>
    <xf numFmtId="167" fontId="2" fillId="3" borderId="0" pivotButton="0" quotePrefix="0" xfId="0"/>
    <xf numFmtId="0" fontId="4" fillId="4" borderId="0" pivotButton="0" quotePrefix="0" xfId="0"/>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styles" Target="styles.xml" Id="rId31"/><Relationship Type="http://schemas.openxmlformats.org/officeDocument/2006/relationships/theme" Target="theme/theme1.xml" Id="rId32"/><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CO2 emissions from fuel combustion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'MTOutputs'!$F$13:$X$13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'MTOutputs'!$F$73:$X$73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MtCO2</a:t>
                </a:r>
              </a:p>
            </rich>
          </tx>
        </title>
        <majorTickMark val="none"/>
        <minorTickMark val="none"/>
        <crossAx val="10"/>
      </valAx>
    </plotArea>
    <legend>
      <legendPos val="b"/>
    </legend>
    <plotVisOnly val="1"/>
    <dispBlanksAs val="gap"/>
  </chart>
</chartSpace>
</file>

<file path=xl/charts/chart2.xml><?xml version="1.0" encoding="utf-8"?>
<chartSpace xmlns="http://schemas.openxmlformats.org/drawingml/2006/chart">
  <chart>
    <title>
      <tx>
        <rich>
          <a:bodyPr xmlns:a="http://schemas.openxmlformats.org/drawingml/2006/main"/>
          <a:p xmlns:a="http://schemas.openxmlformats.org/drawingml/2006/main">
            <a:pPr>
              <a:defRPr/>
            </a:pPr>
            <a:r>
              <a:t>Fuel use, all subsectors and power generation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'MTOutputs'!$F$7:$X$7</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'MTOutputs'!$F$67:$X$67</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ktoe</a:t>
                </a:r>
              </a:p>
            </rich>
          </tx>
        </title>
        <majorTickMark val="none"/>
        <minorTickMark val="none"/>
        <crossAx val="10"/>
      </valAx>
    </plotArea>
    <legend>
      <legendPos val="b"/>
    </legend>
    <plotVisOnly val="1"/>
    <dispBlanksAs val="gap"/>
  </chart>
</chartSpace>
</file>

<file path=xl/charts/chart3.xml><?xml version="1.0" encoding="utf-8"?>
<chartSpace xmlns="http://schemas.openxmlformats.org/drawingml/2006/chart">
  <chart>
    <title>
      <tx>
        <rich>
          <a:bodyPr xmlns:a="http://schemas.openxmlformats.org/drawingml/2006/main"/>
          <a:p xmlns:a="http://schemas.openxmlformats.org/drawingml/2006/main">
            <a:pPr>
              <a:defRPr/>
            </a:pPr>
            <a:r>
              <a:t>Fiscal effect vs scenario 1 (total revenue change)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'MTOutputs'!$F$23:$X$23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'MTOutputs'!$F$83:$X$83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 million, real 2026</a:t>
                </a:r>
              </a:p>
            </rich>
          </tx>
        </title>
        <majorTickMark val="none"/>
        <minorTickMark val="none"/>
        <crossAx val="10"/>
      </valAx>
    </plotArea>
    <legend>
      <legendPos val="b"/>
    </legend>
    <plotVisOnly val="1"/>
    <dispBlanksAs val="gap"/>
  </chart>
</chartSpace>
</file>

<file path=xl/charts/chart4.xml><?xml version="1.0" encoding="utf-8"?>
<chartSpace xmlns="http://schemas.openxmlformats.org/drawingml/2006/chart">
  <chart>
    <title>
      <tx>
        <rich>
          <a:bodyPr xmlns:a="http://schemas.openxmlformats.org/drawingml/2006/main"/>
          <a:p xmlns:a="http://schemas.openxmlformats.org/drawingml/2006/main">
            <a:pPr>
              <a:defRPr/>
            </a:pPr>
            <a:r>
              <a:t>Carbon price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'MTOutputs'!$F$31:$X$31</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'MTOutputs'!$F$91:$X$91</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USD/tCO2, real 2026</a:t>
                </a:r>
              </a:p>
            </rich>
          </tx>
        </title>
        <majorTickMark val="none"/>
        <minorTickMark val="none"/>
        <crossAx val="10"/>
      </valAx>
    </plotArea>
    <legend>
      <legendPos val="b"/>
    </legend>
    <plotVisOnly val="1"/>
    <dispBlanksAs val="gap"/>
  </chart>
</chartSpace>
</file>

<file path=xl/charts/chart5.xml><?xml version="1.0" encoding="utf-8"?>
<chartSpace xmlns="http://schemas.openxmlformats.org/drawingml/2006/chart">
  <chart>
    <title>
      <tx>
        <rich>
          <a:bodyPr xmlns:a="http://schemas.openxmlformats.org/drawingml/2006/main"/>
          <a:p xmlns:a="http://schemas.openxmlformats.org/drawingml/2006/main">
            <a:pPr>
              <a:defRPr/>
            </a:pPr>
            <a:r>
              <a:t>Power generation, total</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'MTOutputs'!$F$43:$X$43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'MTOutputs'!$F$103:$X$103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MWy (average MW)</a:t>
                </a:r>
              </a:p>
            </rich>
          </tx>
        </title>
        <majorTickMark val="none"/>
        <minorTickMark val="none"/>
        <crossAx val="10"/>
      </valAx>
    </plotArea>
    <legend>
      <legendPos val="b"/>
    </legend>
    <plotVisOnly val="1"/>
    <dispBlanksAs val="gap"/>
  </chart>
</chartSpace>
</file>

<file path=xl/charts/chart6.xml><?xml version="1.0" encoding="utf-8"?>
<chartSpace xmlns="http://schemas.openxmlformats.org/drawingml/2006/chart">
  <chart>
    <title>
      <tx>
        <rich>
          <a:bodyPr xmlns:a="http://schemas.openxmlformats.org/drawingml/2006/main"/>
          <a:p xmlns:a="http://schemas.openxmlformats.org/drawingml/2006/main">
            <a:pPr>
              <a:defRPr/>
            </a:pPr>
            <a:r>
              <a:t>Power CO2 emissions</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'MTOutputs'!$F$42:$X$42</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'MTOutputs'!$F$102:$X$102</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MtCO2</a:t>
                </a:r>
              </a:p>
            </rich>
          </tx>
        </title>
        <majorTickMark val="none"/>
        <minorTickMark val="none"/>
        <crossAx val="10"/>
      </valAx>
    </plotArea>
    <legend>
      <legendPos val="b"/>
    </legend>
    <plotVisOnly val="1"/>
    <dispBlanksAs val="gap"/>
  </chart>
</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Variable renewable share of generation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'MTOutputs'!$F$44:$X$44</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'MTOutputs'!$F$104:$X$104</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share</a:t>
                </a:r>
              </a:p>
            </rich>
          </tx>
        </title>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Residential electricity price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'MTOutputs'!$F$39:$X$39</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'MTOutputs'!$F$99:$X$99</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USD/kWh, real 2026</a:t>
                </a:r>
              </a:p>
            </rich>
          </tx>
        </title>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Nameplate capacity, total</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'MTOutputs'!$F$53:$X$53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'MTOutputs'!$F$113:$X$113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MW</a:t>
                </a:r>
              </a:p>
            </rich>
          </tx>
        </title>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Electricity demand, total</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'MTOutputs'!$F$47:$X$47</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'MTOutputs'!$F$107:$X$107</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ktoe</a:t>
                </a:r>
              </a:p>
            </rich>
          </tx>
        </title>
        <majorTickMark val="none"/>
        <minorTickMark val="none"/>
        <crossAx val="10"/>
      </valAx>
    </plotArea>
    <legend>
      <legendPos val="b"/>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chart" Target="/xl/charts/chart10.xml" Id="rId10"/></Relationships>
</file>

<file path=xl/drawings/drawing1.xml><?xml version="1.0" encoding="utf-8"?>
<wsDr xmlns="http://schemas.openxmlformats.org/drawingml/2006/spreadsheetDrawing">
  <oneCellAnchor>
    <from>
      <col>0</col>
      <colOff>0</colOff>
      <row>4</row>
      <rowOff>0</rowOff>
    </from>
    <ext cx="5400000" cy="27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10</col>
      <colOff>0</colOff>
      <row>4</row>
      <rowOff>0</rowOff>
    </from>
    <ext cx="5400000" cy="2700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0</col>
      <colOff>0</colOff>
      <row>20</row>
      <rowOff>0</rowOff>
    </from>
    <ext cx="5400000" cy="270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oneCellAnchor>
    <from>
      <col>10</col>
      <colOff>0</colOff>
      <row>20</row>
      <rowOff>0</rowOff>
    </from>
    <ext cx="5400000" cy="2700000"/>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oneCellAnchor>
  <oneCellAnchor>
    <from>
      <col>0</col>
      <colOff>0</colOff>
      <row>36</row>
      <rowOff>0</rowOff>
    </from>
    <ext cx="5400000" cy="2700000"/>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oneCellAnchor>
  <oneCellAnchor>
    <from>
      <col>10</col>
      <colOff>0</colOff>
      <row>36</row>
      <rowOff>0</rowOff>
    </from>
    <ext cx="5400000" cy="2700000"/>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oneCellAnchor>
  <oneCellAnchor>
    <from>
      <col>0</col>
      <colOff>0</colOff>
      <row>52</row>
      <rowOff>0</rowOff>
    </from>
    <ext cx="5400000" cy="2700000"/>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oneCellAnchor>
  <oneCellAnchor>
    <from>
      <col>10</col>
      <colOff>0</colOff>
      <row>52</row>
      <rowOff>0</rowOff>
    </from>
    <ext cx="5400000" cy="2700000"/>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oneCellAnchor>
  <oneCellAnchor>
    <from>
      <col>0</col>
      <colOff>0</colOff>
      <row>68</row>
      <rowOff>0</rowOff>
    </from>
    <ext cx="5400000" cy="2700000"/>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oneCellAnchor>
  <oneCellAnchor>
    <from>
      <col>10</col>
      <colOff>0</colOff>
      <row>68</row>
      <rowOff>0</rowOff>
    </from>
    <ext cx="5400000" cy="2700000"/>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codeName="Sheet1">
    <outlinePr summaryBelow="1" summaryRight="1"/>
    <pageSetUpPr/>
  </sheetPr>
  <dimension ref="A1:AZ3162"/>
  <sheetViews>
    <sheetView tabSelected="1" zoomScale="75" workbookViewId="0">
      <pane xSplit="11" ySplit="5" topLeftCell="L6" activePane="bottomRight" state="frozen"/>
      <selection pane="topRight"/>
      <selection pane="bottomLeft"/>
      <selection pane="bottomRight" activeCell="A1" sqref="A1"/>
    </sheetView>
  </sheetViews>
  <sheetFormatPr baseColWidth="8" defaultRowHeight="15" outlineLevelRow="2" outlineLevelCol="1"/>
  <cols>
    <col width="11" customWidth="1" min="1" max="1"/>
    <col hidden="1" outlineLevel="1" width="5" customWidth="1" min="2" max="2"/>
    <col hidden="1" outlineLevel="1" width="5" customWidth="1" min="3" max="3"/>
    <col hidden="1" outlineLevel="1" width="13" customWidth="1" min="4" max="4"/>
    <col hidden="1" outlineLevel="1" width="13" customWidth="1" min="5" max="5"/>
    <col hidden="1" outlineLevel="1" width="13" customWidth="1" min="6" max="6"/>
    <col hidden="1" outlineLevel="1" width="13"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hidden="1" outlineLevel="1" width="9" customWidth="1" min="20" max="20"/>
    <col hidden="1" outlineLevel="1" width="9" customWidth="1" min="21" max="21"/>
    <col hidden="1" outlineLevel="1" width="9" customWidth="1" min="22" max="22"/>
    <col hidden="1" outlineLevel="1" width="9" customWidth="1" min="23" max="23"/>
    <col hidden="1" outlineLevel="1" width="9" customWidth="1" min="24" max="24"/>
    <col hidden="1" outlineLevel="1" width="9" customWidth="1" min="25" max="25"/>
    <col hidden="1" outlineLevel="1" width="9" customWidth="1" min="26" max="26"/>
    <col hidden="1" outlineLevel="1" width="9" customWidth="1" min="27" max="27"/>
    <col hidden="1" outlineLevel="1" width="9" customWidth="1" min="28" max="28"/>
    <col hidden="1" outlineLevel="1" width="9" customWidth="1" min="29" max="29"/>
    <col collapsed="1" width="9" customWidth="1" min="30" max="30"/>
    <col width="3" customWidth="1" min="31" max="31"/>
    <col width="24" customWidth="1" min="32" max="32"/>
    <col width="9" customWidth="1" min="33" max="33"/>
    <col width="9" customWidth="1" min="34" max="34"/>
    <col width="9" customWidth="1" min="35" max="35"/>
    <col width="9" customWidth="1" min="36" max="36"/>
    <col width="9" customWidth="1" min="37" max="37"/>
    <col width="9" customWidth="1" min="38" max="38"/>
    <col width="9" customWidth="1" min="39" max="39"/>
    <col width="9" customWidth="1" min="40" max="40"/>
    <col hidden="1" outlineLevel="1" width="9" customWidth="1" min="41" max="41"/>
    <col hidden="1" outlineLevel="1" width="9" customWidth="1" min="42" max="42"/>
    <col hidden="1" outlineLevel="1" width="9" customWidth="1" min="43" max="43"/>
    <col hidden="1" outlineLevel="1" width="9" customWidth="1" min="44" max="44"/>
    <col hidden="1" outlineLevel="1" width="9" customWidth="1" min="45" max="45"/>
    <col hidden="1" outlineLevel="1" width="9" customWidth="1" min="46" max="46"/>
    <col hidden="1" outlineLevel="1" width="9" customWidth="1" min="47" max="47"/>
    <col hidden="1" outlineLevel="1" width="9" customWidth="1" min="48" max="48"/>
    <col hidden="1" outlineLevel="1" width="9" customWidth="1" min="49" max="49"/>
    <col hidden="1" outlineLevel="1" width="9" customWidth="1" min="50" max="50"/>
    <col collapsed="1" width="9" customWidth="1" min="51" max="51"/>
    <col width="3" customWidth="1" min="52" max="52"/>
  </cols>
  <sheetData>
    <row r="1">
      <c r="A1" s="1" t="inlineStr">
        <is>
          <t>Variable</t>
        </is>
      </c>
      <c r="B1" s="1" t="inlineStr">
        <is>
          <t>Fuel</t>
        </is>
      </c>
      <c r="C1" s="1" t="inlineStr">
        <is>
          <t>Sector</t>
        </is>
      </c>
      <c r="D1" s="1" t="inlineStr">
        <is>
          <t>Param 1</t>
        </is>
      </c>
      <c r="E1" s="1" t="inlineStr">
        <is>
          <t>Param 2</t>
        </is>
      </c>
      <c r="F1" s="1" t="inlineStr">
        <is>
          <t>Param 3</t>
        </is>
      </c>
      <c r="G1" s="1" t="inlineStr">
        <is>
          <t>Param 4</t>
        </is>
      </c>
      <c r="H1" s="1" t="inlineStr">
        <is>
          <t>Description</t>
        </is>
      </c>
      <c r="I1" s="1" t="inlineStr">
        <is>
          <t>Unit</t>
        </is>
      </c>
      <c r="J1" s="1" t="inlineStr">
        <is>
          <t>Source</t>
        </is>
      </c>
      <c r="K1" s="1" t="inlineStr">
        <is>
          <t>Scenario 1: output code</t>
        </is>
      </c>
      <c r="AF1" s="1" t="inlineStr">
        <is>
          <t>Scenario 2: output code</t>
        </is>
      </c>
    </row>
    <row r="2">
      <c r="A2" s="2" t="inlineStr">
        <is>
          <t>CPAT-AI-Mitigation-MVP v1.09 - mitigation module: policies, prices, fuel use, revenues, CO2 (copy-pasteable)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row>
    <row r="3">
      <c r="A3" s="4" t="inlineStr">
        <is>
          <t>Scenario assumptions (one column group per scenario: code column + years; copy a whole group to add a scenario)</t>
        </is>
      </c>
      <c r="B3" s="5" t="n"/>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c r="AX3" s="5" t="n"/>
      <c r="AY3" s="5" t="n"/>
      <c r="AZ3" s="5" t="n"/>
    </row>
    <row r="4">
      <c r="H4" s="1" t="inlineStr">
        <is>
          <t>Year</t>
        </is>
      </c>
      <c r="L4" s="6">
        <f>Settings!$C$7</f>
        <v/>
      </c>
      <c r="M4" s="7">
        <f>L4+1</f>
        <v/>
      </c>
      <c r="N4" s="7">
        <f>M4+1</f>
        <v/>
      </c>
      <c r="O4" s="7">
        <f>N4+1</f>
        <v/>
      </c>
      <c r="P4" s="7">
        <f>O4+1</f>
        <v/>
      </c>
      <c r="Q4" s="7">
        <f>P4+1</f>
        <v/>
      </c>
      <c r="R4" s="7">
        <f>Q4+1</f>
        <v/>
      </c>
      <c r="S4" s="7">
        <f>R4+1</f>
        <v/>
      </c>
      <c r="T4" s="7">
        <f>S4+1</f>
        <v/>
      </c>
      <c r="U4" s="7">
        <f>T4+1</f>
        <v/>
      </c>
      <c r="V4" s="7">
        <f>U4+1</f>
        <v/>
      </c>
      <c r="W4" s="7">
        <f>V4+1</f>
        <v/>
      </c>
      <c r="X4" s="7">
        <f>W4+1</f>
        <v/>
      </c>
      <c r="Y4" s="7">
        <f>X4+1</f>
        <v/>
      </c>
      <c r="Z4" s="7">
        <f>Y4+1</f>
        <v/>
      </c>
      <c r="AA4" s="7">
        <f>Z4+1</f>
        <v/>
      </c>
      <c r="AB4" s="7">
        <f>AA4+1</f>
        <v/>
      </c>
      <c r="AC4" s="7">
        <f>AB4+1</f>
        <v/>
      </c>
      <c r="AD4" s="7">
        <f>AC4+1</f>
        <v/>
      </c>
      <c r="AG4" s="6">
        <f>Settings!$C$7</f>
        <v/>
      </c>
      <c r="AH4" s="7">
        <f>AG4+1</f>
        <v/>
      </c>
      <c r="AI4" s="7">
        <f>AH4+1</f>
        <v/>
      </c>
      <c r="AJ4" s="7">
        <f>AI4+1</f>
        <v/>
      </c>
      <c r="AK4" s="7">
        <f>AJ4+1</f>
        <v/>
      </c>
      <c r="AL4" s="7">
        <f>AK4+1</f>
        <v/>
      </c>
      <c r="AM4" s="7">
        <f>AL4+1</f>
        <v/>
      </c>
      <c r="AN4" s="7">
        <f>AM4+1</f>
        <v/>
      </c>
      <c r="AO4" s="7">
        <f>AN4+1</f>
        <v/>
      </c>
      <c r="AP4" s="7">
        <f>AO4+1</f>
        <v/>
      </c>
      <c r="AQ4" s="7">
        <f>AP4+1</f>
        <v/>
      </c>
      <c r="AR4" s="7">
        <f>AQ4+1</f>
        <v/>
      </c>
      <c r="AS4" s="7">
        <f>AR4+1</f>
        <v/>
      </c>
      <c r="AT4" s="7">
        <f>AS4+1</f>
        <v/>
      </c>
      <c r="AU4" s="7">
        <f>AT4+1</f>
        <v/>
      </c>
      <c r="AV4" s="7">
        <f>AU4+1</f>
        <v/>
      </c>
      <c r="AW4" s="7">
        <f>AV4+1</f>
        <v/>
      </c>
      <c r="AX4" s="7">
        <f>AW4+1</f>
        <v/>
      </c>
      <c r="AY4" s="7">
        <f>AX4+1</f>
        <v/>
      </c>
    </row>
    <row r="5">
      <c r="H5" s="1" t="inlineStr">
        <is>
          <t>Scenario number (MTInputs column)</t>
        </is>
      </c>
      <c r="K5" s="8" t="n">
        <v>1</v>
      </c>
      <c r="L5" s="9">
        <f>K5</f>
        <v/>
      </c>
      <c r="M5" s="10">
        <f>L5</f>
        <v/>
      </c>
      <c r="N5" s="10">
        <f>M5</f>
        <v/>
      </c>
      <c r="O5" s="10">
        <f>N5</f>
        <v/>
      </c>
      <c r="P5" s="10">
        <f>O5</f>
        <v/>
      </c>
      <c r="Q5" s="10">
        <f>P5</f>
        <v/>
      </c>
      <c r="R5" s="10">
        <f>Q5</f>
        <v/>
      </c>
      <c r="S5" s="10">
        <f>R5</f>
        <v/>
      </c>
      <c r="T5" s="10">
        <f>S5</f>
        <v/>
      </c>
      <c r="U5" s="10">
        <f>T5</f>
        <v/>
      </c>
      <c r="V5" s="10">
        <f>U5</f>
        <v/>
      </c>
      <c r="W5" s="10">
        <f>V5</f>
        <v/>
      </c>
      <c r="X5" s="10">
        <f>W5</f>
        <v/>
      </c>
      <c r="Y5" s="10">
        <f>X5</f>
        <v/>
      </c>
      <c r="Z5" s="10">
        <f>Y5</f>
        <v/>
      </c>
      <c r="AA5" s="10">
        <f>Z5</f>
        <v/>
      </c>
      <c r="AB5" s="10">
        <f>AA5</f>
        <v/>
      </c>
      <c r="AC5" s="10">
        <f>AB5</f>
        <v/>
      </c>
      <c r="AD5" s="10">
        <f>AC5</f>
        <v/>
      </c>
      <c r="AF5" s="7">
        <f>K5+1</f>
        <v/>
      </c>
      <c r="AG5" s="9">
        <f>AF5</f>
        <v/>
      </c>
      <c r="AH5" s="10">
        <f>AG5</f>
        <v/>
      </c>
      <c r="AI5" s="10">
        <f>AH5</f>
        <v/>
      </c>
      <c r="AJ5" s="10">
        <f>AI5</f>
        <v/>
      </c>
      <c r="AK5" s="10">
        <f>AJ5</f>
        <v/>
      </c>
      <c r="AL5" s="10">
        <f>AK5</f>
        <v/>
      </c>
      <c r="AM5" s="10">
        <f>AL5</f>
        <v/>
      </c>
      <c r="AN5" s="10">
        <f>AM5</f>
        <v/>
      </c>
      <c r="AO5" s="10">
        <f>AN5</f>
        <v/>
      </c>
      <c r="AP5" s="10">
        <f>AO5</f>
        <v/>
      </c>
      <c r="AQ5" s="10">
        <f>AP5</f>
        <v/>
      </c>
      <c r="AR5" s="10">
        <f>AQ5</f>
        <v/>
      </c>
      <c r="AS5" s="10">
        <f>AR5</f>
        <v/>
      </c>
      <c r="AT5" s="10">
        <f>AS5</f>
        <v/>
      </c>
      <c r="AU5" s="10">
        <f>AT5</f>
        <v/>
      </c>
      <c r="AV5" s="10">
        <f>AU5</f>
        <v/>
      </c>
      <c r="AW5" s="10">
        <f>AV5</f>
        <v/>
      </c>
      <c r="AX5" s="10">
        <f>AW5</f>
        <v/>
      </c>
      <c r="AY5" s="10">
        <f>AX5</f>
        <v/>
      </c>
    </row>
    <row r="6">
      <c r="H6" s="1" t="inlineStr">
        <is>
          <t>Scenario name (from MTInputs)</t>
        </is>
      </c>
      <c r="L6" s="1">
        <f>INDEX(MTInputs!$J$6:$AZ$6,MATCH(L$5,MTInputs!$J$5:$AZ$5,0))</f>
        <v/>
      </c>
      <c r="AG6" s="1">
        <f>INDEX(MTInputs!$J$6:$AZ$6,MATCH(AG$5,MTInputs!$J$5:$AZ$5,0))</f>
        <v/>
      </c>
    </row>
    <row r="7">
      <c r="A7" s="1" t="inlineStr">
        <is>
          <t>gdp.pos.pct</t>
        </is>
      </c>
      <c r="B7" s="1" t="inlineStr"/>
      <c r="C7" s="1" t="inlineStr"/>
      <c r="H7" s="1">
        <f>INDEX(VarLab,MATCH($A7,VarKey,0))&amp;INDEX(MemLab,MATCH($C7&amp;"|"&amp;$B7,MemKey,0))</f>
        <v/>
      </c>
      <c r="I7" s="1">
        <f>INDEX(VarUnit,MATCH($A7,VarKey,0))</f>
        <v/>
      </c>
      <c r="J7" s="1">
        <f>INDEX(VarSrc,MATCH($A7,VarKey,0))</f>
        <v/>
      </c>
      <c r="K7" s="11">
        <f>CodePrefix&amp;$A7&amp;IF($C7="","","."&amp;$C7&amp;"."&amp;$B7)&amp;INDEX(VarEnd,MATCH($A7,VarKey,0))&amp;K$5</f>
        <v/>
      </c>
      <c r="L7" s="12">
        <f>INDEX(WEOVal,MATCH(Settings!$C$4&amp;"|gdp_growth",WEOKey,0),MATCH(L$4,WEOYear,0))</f>
        <v/>
      </c>
      <c r="M7" s="13">
        <f>INDEX(WEOVal,MATCH(Settings!$C$4&amp;"|gdp_growth",WEOKey,0),MATCH(M$4,WEOYear,0))</f>
        <v/>
      </c>
      <c r="N7" s="13">
        <f>INDEX(WEOVal,MATCH(Settings!$C$4&amp;"|gdp_growth",WEOKey,0),MATCH(N$4,WEOYear,0))</f>
        <v/>
      </c>
      <c r="O7" s="13">
        <f>INDEX(WEOVal,MATCH(Settings!$C$4&amp;"|gdp_growth",WEOKey,0),MATCH(O$4,WEOYear,0))</f>
        <v/>
      </c>
      <c r="P7" s="13">
        <f>INDEX(WEOVal,MATCH(Settings!$C$4&amp;"|gdp_growth",WEOKey,0),MATCH(P$4,WEOYear,0))</f>
        <v/>
      </c>
      <c r="Q7" s="13">
        <f>INDEX(WEOVal,MATCH(Settings!$C$4&amp;"|gdp_growth",WEOKey,0),MATCH(Q$4,WEOYear,0))</f>
        <v/>
      </c>
      <c r="R7" s="13">
        <f>INDEX(WEOVal,MATCH(Settings!$C$4&amp;"|gdp_growth",WEOKey,0),MATCH(R$4,WEOYear,0))</f>
        <v/>
      </c>
      <c r="S7" s="13">
        <f>INDEX(WEOVal,MATCH(Settings!$C$4&amp;"|gdp_growth",WEOKey,0),MATCH(S$4,WEOYear,0))</f>
        <v/>
      </c>
      <c r="T7" s="13">
        <f>INDEX(WEOVal,MATCH(Settings!$C$4&amp;"|gdp_growth",WEOKey,0),MATCH(T$4,WEOYear,0))</f>
        <v/>
      </c>
      <c r="U7" s="13">
        <f>INDEX(WEOVal,MATCH(Settings!$C$4&amp;"|gdp_growth",WEOKey,0),MATCH(U$4,WEOYear,0))</f>
        <v/>
      </c>
      <c r="V7" s="13">
        <f>INDEX(WEOVal,MATCH(Settings!$C$4&amp;"|gdp_growth",WEOKey,0),MATCH(V$4,WEOYear,0))</f>
        <v/>
      </c>
      <c r="W7" s="13">
        <f>INDEX(WEOVal,MATCH(Settings!$C$4&amp;"|gdp_growth",WEOKey,0),MATCH(W$4,WEOYear,0))</f>
        <v/>
      </c>
      <c r="X7" s="13">
        <f>INDEX(WEOVal,MATCH(Settings!$C$4&amp;"|gdp_growth",WEOKey,0),MATCH(X$4,WEOYear,0))</f>
        <v/>
      </c>
      <c r="Y7" s="13">
        <f>INDEX(WEOVal,MATCH(Settings!$C$4&amp;"|gdp_growth",WEOKey,0),MATCH(Y$4,WEOYear,0))</f>
        <v/>
      </c>
      <c r="Z7" s="13">
        <f>INDEX(WEOVal,MATCH(Settings!$C$4&amp;"|gdp_growth",WEOKey,0),MATCH(Z$4,WEOYear,0))</f>
        <v/>
      </c>
      <c r="AA7" s="13">
        <f>INDEX(WEOVal,MATCH(Settings!$C$4&amp;"|gdp_growth",WEOKey,0),MATCH(AA$4,WEOYear,0))</f>
        <v/>
      </c>
      <c r="AB7" s="13">
        <f>INDEX(WEOVal,MATCH(Settings!$C$4&amp;"|gdp_growth",WEOKey,0),MATCH(AB$4,WEOYear,0))</f>
        <v/>
      </c>
      <c r="AC7" s="13">
        <f>INDEX(WEOVal,MATCH(Settings!$C$4&amp;"|gdp_growth",WEOKey,0),MATCH(AC$4,WEOYear,0))</f>
        <v/>
      </c>
      <c r="AD7" s="13">
        <f>INDEX(WEOVal,MATCH(Settings!$C$4&amp;"|gdp_growth",WEOKey,0),MATCH(AD$4,WEOYear,0))</f>
        <v/>
      </c>
      <c r="AF7" s="11">
        <f>CodePrefix&amp;$A7&amp;IF($C7="","","."&amp;$C7&amp;"."&amp;$B7)&amp;INDEX(VarEnd,MATCH($A7,VarKey,0))&amp;AF$5</f>
        <v/>
      </c>
      <c r="AG7" s="12">
        <f>INDEX(WEOVal,MATCH(Settings!$C$4&amp;"|gdp_growth",WEOKey,0),MATCH(AG$4,WEOYear,0))</f>
        <v/>
      </c>
      <c r="AH7" s="13">
        <f>INDEX(WEOVal,MATCH(Settings!$C$4&amp;"|gdp_growth",WEOKey,0),MATCH(AH$4,WEOYear,0))</f>
        <v/>
      </c>
      <c r="AI7" s="13">
        <f>INDEX(WEOVal,MATCH(Settings!$C$4&amp;"|gdp_growth",WEOKey,0),MATCH(AI$4,WEOYear,0))</f>
        <v/>
      </c>
      <c r="AJ7" s="13">
        <f>INDEX(WEOVal,MATCH(Settings!$C$4&amp;"|gdp_growth",WEOKey,0),MATCH(AJ$4,WEOYear,0))</f>
        <v/>
      </c>
      <c r="AK7" s="13">
        <f>INDEX(WEOVal,MATCH(Settings!$C$4&amp;"|gdp_growth",WEOKey,0),MATCH(AK$4,WEOYear,0))</f>
        <v/>
      </c>
      <c r="AL7" s="13">
        <f>INDEX(WEOVal,MATCH(Settings!$C$4&amp;"|gdp_growth",WEOKey,0),MATCH(AL$4,WEOYear,0))</f>
        <v/>
      </c>
      <c r="AM7" s="13">
        <f>INDEX(WEOVal,MATCH(Settings!$C$4&amp;"|gdp_growth",WEOKey,0),MATCH(AM$4,WEOYear,0))</f>
        <v/>
      </c>
      <c r="AN7" s="13">
        <f>INDEX(WEOVal,MATCH(Settings!$C$4&amp;"|gdp_growth",WEOKey,0),MATCH(AN$4,WEOYear,0))</f>
        <v/>
      </c>
      <c r="AO7" s="13">
        <f>INDEX(WEOVal,MATCH(Settings!$C$4&amp;"|gdp_growth",WEOKey,0),MATCH(AO$4,WEOYear,0))</f>
        <v/>
      </c>
      <c r="AP7" s="13">
        <f>INDEX(WEOVal,MATCH(Settings!$C$4&amp;"|gdp_growth",WEOKey,0),MATCH(AP$4,WEOYear,0))</f>
        <v/>
      </c>
      <c r="AQ7" s="13">
        <f>INDEX(WEOVal,MATCH(Settings!$C$4&amp;"|gdp_growth",WEOKey,0),MATCH(AQ$4,WEOYear,0))</f>
        <v/>
      </c>
      <c r="AR7" s="13">
        <f>INDEX(WEOVal,MATCH(Settings!$C$4&amp;"|gdp_growth",WEOKey,0),MATCH(AR$4,WEOYear,0))</f>
        <v/>
      </c>
      <c r="AS7" s="13">
        <f>INDEX(WEOVal,MATCH(Settings!$C$4&amp;"|gdp_growth",WEOKey,0),MATCH(AS$4,WEOYear,0))</f>
        <v/>
      </c>
      <c r="AT7" s="13">
        <f>INDEX(WEOVal,MATCH(Settings!$C$4&amp;"|gdp_growth",WEOKey,0),MATCH(AT$4,WEOYear,0))</f>
        <v/>
      </c>
      <c r="AU7" s="13">
        <f>INDEX(WEOVal,MATCH(Settings!$C$4&amp;"|gdp_growth",WEOKey,0),MATCH(AU$4,WEOYear,0))</f>
        <v/>
      </c>
      <c r="AV7" s="13">
        <f>INDEX(WEOVal,MATCH(Settings!$C$4&amp;"|gdp_growth",WEOKey,0),MATCH(AV$4,WEOYear,0))</f>
        <v/>
      </c>
      <c r="AW7" s="13">
        <f>INDEX(WEOVal,MATCH(Settings!$C$4&amp;"|gdp_growth",WEOKey,0),MATCH(AW$4,WEOYear,0))</f>
        <v/>
      </c>
      <c r="AX7" s="13">
        <f>INDEX(WEOVal,MATCH(Settings!$C$4&amp;"|gdp_growth",WEOKey,0),MATCH(AX$4,WEOYear,0))</f>
        <v/>
      </c>
      <c r="AY7" s="13">
        <f>INDEX(WEOVal,MATCH(Settings!$C$4&amp;"|gdp_growth",WEOKey,0),MATCH(AY$4,WEOYear,0))</f>
        <v/>
      </c>
    </row>
    <row r="8">
      <c r="A8" s="14" t="inlineStr">
        <is>
          <t>infl</t>
        </is>
      </c>
      <c r="B8" s="14" t="inlineStr"/>
      <c r="C8" s="14" t="inlineStr"/>
      <c r="H8" s="14">
        <f>INDEX(VarLab,MATCH($A8,VarKey,0))&amp;INDEX(MemLab,MATCH($C8&amp;"|"&amp;$B8,MemKey,0))</f>
        <v/>
      </c>
      <c r="I8" s="14">
        <f>INDEX(VarUnit,MATCH($A8,VarKey,0))</f>
        <v/>
      </c>
      <c r="J8" s="14">
        <f>INDEX(VarSrc,MATCH($A8,VarKey,0))</f>
        <v/>
      </c>
      <c r="K8" s="11">
        <f>CodePrefix&amp;$A8&amp;IF($C8="","","."&amp;$C8&amp;"."&amp;$B8)&amp;INDEX(VarEnd,MATCH($A8,VarKey,0))&amp;K$5</f>
        <v/>
      </c>
      <c r="L8" s="15">
        <f>CPIRes/INDEX(WEOVal,MATCH("USA|pcpi",WEOKey,0),MATCH(L$4,WEOYear,0))</f>
        <v/>
      </c>
      <c r="M8" s="16">
        <f>CPIRes/INDEX(WEOVal,MATCH("USA|pcpi",WEOKey,0),MATCH(M$4,WEOYear,0))</f>
        <v/>
      </c>
      <c r="N8" s="16">
        <f>CPIRes/INDEX(WEOVal,MATCH("USA|pcpi",WEOKey,0),MATCH(N$4,WEOYear,0))</f>
        <v/>
      </c>
      <c r="O8" s="16">
        <f>CPIRes/INDEX(WEOVal,MATCH("USA|pcpi",WEOKey,0),MATCH(O$4,WEOYear,0))</f>
        <v/>
      </c>
      <c r="P8" s="16">
        <f>CPIRes/INDEX(WEOVal,MATCH("USA|pcpi",WEOKey,0),MATCH(P$4,WEOYear,0))</f>
        <v/>
      </c>
      <c r="Q8" s="16">
        <f>CPIRes/INDEX(WEOVal,MATCH("USA|pcpi",WEOKey,0),MATCH(Q$4,WEOYear,0))</f>
        <v/>
      </c>
      <c r="R8" s="16">
        <f>CPIRes/INDEX(WEOVal,MATCH("USA|pcpi",WEOKey,0),MATCH(R$4,WEOYear,0))</f>
        <v/>
      </c>
      <c r="S8" s="16">
        <f>CPIRes/INDEX(WEOVal,MATCH("USA|pcpi",WEOKey,0),MATCH(S$4,WEOYear,0))</f>
        <v/>
      </c>
      <c r="T8" s="16">
        <f>CPIRes/INDEX(WEOVal,MATCH("USA|pcpi",WEOKey,0),MATCH(T$4,WEOYear,0))</f>
        <v/>
      </c>
      <c r="U8" s="16">
        <f>CPIRes/INDEX(WEOVal,MATCH("USA|pcpi",WEOKey,0),MATCH(U$4,WEOYear,0))</f>
        <v/>
      </c>
      <c r="V8" s="16">
        <f>CPIRes/INDEX(WEOVal,MATCH("USA|pcpi",WEOKey,0),MATCH(V$4,WEOYear,0))</f>
        <v/>
      </c>
      <c r="W8" s="16">
        <f>CPIRes/INDEX(WEOVal,MATCH("USA|pcpi",WEOKey,0),MATCH(W$4,WEOYear,0))</f>
        <v/>
      </c>
      <c r="X8" s="16">
        <f>CPIRes/INDEX(WEOVal,MATCH("USA|pcpi",WEOKey,0),MATCH(X$4,WEOYear,0))</f>
        <v/>
      </c>
      <c r="Y8" s="16">
        <f>CPIRes/INDEX(WEOVal,MATCH("USA|pcpi",WEOKey,0),MATCH(Y$4,WEOYear,0))</f>
        <v/>
      </c>
      <c r="Z8" s="16">
        <f>CPIRes/INDEX(WEOVal,MATCH("USA|pcpi",WEOKey,0),MATCH(Z$4,WEOYear,0))</f>
        <v/>
      </c>
      <c r="AA8" s="16">
        <f>CPIRes/INDEX(WEOVal,MATCH("USA|pcpi",WEOKey,0),MATCH(AA$4,WEOYear,0))</f>
        <v/>
      </c>
      <c r="AB8" s="16">
        <f>CPIRes/INDEX(WEOVal,MATCH("USA|pcpi",WEOKey,0),MATCH(AB$4,WEOYear,0))</f>
        <v/>
      </c>
      <c r="AC8" s="16">
        <f>CPIRes/INDEX(WEOVal,MATCH("USA|pcpi",WEOKey,0),MATCH(AC$4,WEOYear,0))</f>
        <v/>
      </c>
      <c r="AD8" s="16">
        <f>CPIRes/INDEX(WEOVal,MATCH("USA|pcpi",WEOKey,0),MATCH(AD$4,WEOYear,0))</f>
        <v/>
      </c>
      <c r="AF8" s="11">
        <f>CodePrefix&amp;$A8&amp;IF($C8="","","."&amp;$C8&amp;"."&amp;$B8)&amp;INDEX(VarEnd,MATCH($A8,VarKey,0))&amp;AF$5</f>
        <v/>
      </c>
      <c r="AG8" s="15">
        <f>CPIRes/INDEX(WEOVal,MATCH("USA|pcpi",WEOKey,0),MATCH(AG$4,WEOYear,0))</f>
        <v/>
      </c>
      <c r="AH8" s="16">
        <f>CPIRes/INDEX(WEOVal,MATCH("USA|pcpi",WEOKey,0),MATCH(AH$4,WEOYear,0))</f>
        <v/>
      </c>
      <c r="AI8" s="16">
        <f>CPIRes/INDEX(WEOVal,MATCH("USA|pcpi",WEOKey,0),MATCH(AI$4,WEOYear,0))</f>
        <v/>
      </c>
      <c r="AJ8" s="16">
        <f>CPIRes/INDEX(WEOVal,MATCH("USA|pcpi",WEOKey,0),MATCH(AJ$4,WEOYear,0))</f>
        <v/>
      </c>
      <c r="AK8" s="16">
        <f>CPIRes/INDEX(WEOVal,MATCH("USA|pcpi",WEOKey,0),MATCH(AK$4,WEOYear,0))</f>
        <v/>
      </c>
      <c r="AL8" s="16">
        <f>CPIRes/INDEX(WEOVal,MATCH("USA|pcpi",WEOKey,0),MATCH(AL$4,WEOYear,0))</f>
        <v/>
      </c>
      <c r="AM8" s="16">
        <f>CPIRes/INDEX(WEOVal,MATCH("USA|pcpi",WEOKey,0),MATCH(AM$4,WEOYear,0))</f>
        <v/>
      </c>
      <c r="AN8" s="16">
        <f>CPIRes/INDEX(WEOVal,MATCH("USA|pcpi",WEOKey,0),MATCH(AN$4,WEOYear,0))</f>
        <v/>
      </c>
      <c r="AO8" s="16">
        <f>CPIRes/INDEX(WEOVal,MATCH("USA|pcpi",WEOKey,0),MATCH(AO$4,WEOYear,0))</f>
        <v/>
      </c>
      <c r="AP8" s="16">
        <f>CPIRes/INDEX(WEOVal,MATCH("USA|pcpi",WEOKey,0),MATCH(AP$4,WEOYear,0))</f>
        <v/>
      </c>
      <c r="AQ8" s="16">
        <f>CPIRes/INDEX(WEOVal,MATCH("USA|pcpi",WEOKey,0),MATCH(AQ$4,WEOYear,0))</f>
        <v/>
      </c>
      <c r="AR8" s="16">
        <f>CPIRes/INDEX(WEOVal,MATCH("USA|pcpi",WEOKey,0),MATCH(AR$4,WEOYear,0))</f>
        <v/>
      </c>
      <c r="AS8" s="16">
        <f>CPIRes/INDEX(WEOVal,MATCH("USA|pcpi",WEOKey,0),MATCH(AS$4,WEOYear,0))</f>
        <v/>
      </c>
      <c r="AT8" s="16">
        <f>CPIRes/INDEX(WEOVal,MATCH("USA|pcpi",WEOKey,0),MATCH(AT$4,WEOYear,0))</f>
        <v/>
      </c>
      <c r="AU8" s="16">
        <f>CPIRes/INDEX(WEOVal,MATCH("USA|pcpi",WEOKey,0),MATCH(AU$4,WEOYear,0))</f>
        <v/>
      </c>
      <c r="AV8" s="16">
        <f>CPIRes/INDEX(WEOVal,MATCH("USA|pcpi",WEOKey,0),MATCH(AV$4,WEOYear,0))</f>
        <v/>
      </c>
      <c r="AW8" s="16">
        <f>CPIRes/INDEX(WEOVal,MATCH("USA|pcpi",WEOKey,0),MATCH(AW$4,WEOYear,0))</f>
        <v/>
      </c>
      <c r="AX8" s="16">
        <f>CPIRes/INDEX(WEOVal,MATCH("USA|pcpi",WEOKey,0),MATCH(AX$4,WEOYear,0))</f>
        <v/>
      </c>
      <c r="AY8" s="16">
        <f>CPIRes/INDEX(WEOVal,MATCH("USA|pcpi",WEOKey,0),MATCH(AY$4,WEOYear,0))</f>
        <v/>
      </c>
    </row>
    <row r="9">
      <c r="A9" s="14" t="inlineStr">
        <is>
          <t>defl</t>
        </is>
      </c>
      <c r="B9" s="14" t="inlineStr"/>
      <c r="C9" s="14" t="inlineStr"/>
      <c r="H9" s="14">
        <f>INDEX(VarLab,MATCH($A9,VarKey,0))&amp;INDEX(MemLab,MATCH($C9&amp;"|"&amp;$B9,MemKey,0))</f>
        <v/>
      </c>
      <c r="I9" s="14">
        <f>INDEX(VarUnit,MATCH($A9,VarKey,0))</f>
        <v/>
      </c>
      <c r="J9" s="14">
        <f>INDEX(VarSrc,MATCH($A9,VarKey,0))</f>
        <v/>
      </c>
      <c r="K9" s="11">
        <f>CodePrefix&amp;$A9&amp;IF($C9="","","."&amp;$C9&amp;"."&amp;$B9)&amp;INDEX(VarEnd,MATCH($A9,VarKey,0))&amp;K$5</f>
        <v/>
      </c>
      <c r="L9" s="15">
        <f>DeflRes/INDEX(WEOVal,MATCH("USA|ngdp_d",WEOKey,0),MATCH(L$4,WEOYear,0))</f>
        <v/>
      </c>
      <c r="M9" s="16">
        <f>DeflRes/INDEX(WEOVal,MATCH("USA|ngdp_d",WEOKey,0),MATCH(M$4,WEOYear,0))</f>
        <v/>
      </c>
      <c r="N9" s="16">
        <f>DeflRes/INDEX(WEOVal,MATCH("USA|ngdp_d",WEOKey,0),MATCH(N$4,WEOYear,0))</f>
        <v/>
      </c>
      <c r="O9" s="16">
        <f>DeflRes/INDEX(WEOVal,MATCH("USA|ngdp_d",WEOKey,0),MATCH(O$4,WEOYear,0))</f>
        <v/>
      </c>
      <c r="P9" s="16">
        <f>DeflRes/INDEX(WEOVal,MATCH("USA|ngdp_d",WEOKey,0),MATCH(P$4,WEOYear,0))</f>
        <v/>
      </c>
      <c r="Q9" s="16">
        <f>DeflRes/INDEX(WEOVal,MATCH("USA|ngdp_d",WEOKey,0),MATCH(Q$4,WEOYear,0))</f>
        <v/>
      </c>
      <c r="R9" s="16">
        <f>DeflRes/INDEX(WEOVal,MATCH("USA|ngdp_d",WEOKey,0),MATCH(R$4,WEOYear,0))</f>
        <v/>
      </c>
      <c r="S9" s="16">
        <f>DeflRes/INDEX(WEOVal,MATCH("USA|ngdp_d",WEOKey,0),MATCH(S$4,WEOYear,0))</f>
        <v/>
      </c>
      <c r="T9" s="16">
        <f>DeflRes/INDEX(WEOVal,MATCH("USA|ngdp_d",WEOKey,0),MATCH(T$4,WEOYear,0))</f>
        <v/>
      </c>
      <c r="U9" s="16">
        <f>DeflRes/INDEX(WEOVal,MATCH("USA|ngdp_d",WEOKey,0),MATCH(U$4,WEOYear,0))</f>
        <v/>
      </c>
      <c r="V9" s="16">
        <f>DeflRes/INDEX(WEOVal,MATCH("USA|ngdp_d",WEOKey,0),MATCH(V$4,WEOYear,0))</f>
        <v/>
      </c>
      <c r="W9" s="16">
        <f>DeflRes/INDEX(WEOVal,MATCH("USA|ngdp_d",WEOKey,0),MATCH(W$4,WEOYear,0))</f>
        <v/>
      </c>
      <c r="X9" s="16">
        <f>DeflRes/INDEX(WEOVal,MATCH("USA|ngdp_d",WEOKey,0),MATCH(X$4,WEOYear,0))</f>
        <v/>
      </c>
      <c r="Y9" s="16">
        <f>DeflRes/INDEX(WEOVal,MATCH("USA|ngdp_d",WEOKey,0),MATCH(Y$4,WEOYear,0))</f>
        <v/>
      </c>
      <c r="Z9" s="16">
        <f>DeflRes/INDEX(WEOVal,MATCH("USA|ngdp_d",WEOKey,0),MATCH(Z$4,WEOYear,0))</f>
        <v/>
      </c>
      <c r="AA9" s="16">
        <f>DeflRes/INDEX(WEOVal,MATCH("USA|ngdp_d",WEOKey,0),MATCH(AA$4,WEOYear,0))</f>
        <v/>
      </c>
      <c r="AB9" s="16">
        <f>DeflRes/INDEX(WEOVal,MATCH("USA|ngdp_d",WEOKey,0),MATCH(AB$4,WEOYear,0))</f>
        <v/>
      </c>
      <c r="AC9" s="16">
        <f>DeflRes/INDEX(WEOVal,MATCH("USA|ngdp_d",WEOKey,0),MATCH(AC$4,WEOYear,0))</f>
        <v/>
      </c>
      <c r="AD9" s="16">
        <f>DeflRes/INDEX(WEOVal,MATCH("USA|ngdp_d",WEOKey,0),MATCH(AD$4,WEOYear,0))</f>
        <v/>
      </c>
      <c r="AF9" s="11">
        <f>CodePrefix&amp;$A9&amp;IF($C9="","","."&amp;$C9&amp;"."&amp;$B9)&amp;INDEX(VarEnd,MATCH($A9,VarKey,0))&amp;AF$5</f>
        <v/>
      </c>
      <c r="AG9" s="15">
        <f>DeflRes/INDEX(WEOVal,MATCH("USA|ngdp_d",WEOKey,0),MATCH(AG$4,WEOYear,0))</f>
        <v/>
      </c>
      <c r="AH9" s="16">
        <f>DeflRes/INDEX(WEOVal,MATCH("USA|ngdp_d",WEOKey,0),MATCH(AH$4,WEOYear,0))</f>
        <v/>
      </c>
      <c r="AI9" s="16">
        <f>DeflRes/INDEX(WEOVal,MATCH("USA|ngdp_d",WEOKey,0),MATCH(AI$4,WEOYear,0))</f>
        <v/>
      </c>
      <c r="AJ9" s="16">
        <f>DeflRes/INDEX(WEOVal,MATCH("USA|ngdp_d",WEOKey,0),MATCH(AJ$4,WEOYear,0))</f>
        <v/>
      </c>
      <c r="AK9" s="16">
        <f>DeflRes/INDEX(WEOVal,MATCH("USA|ngdp_d",WEOKey,0),MATCH(AK$4,WEOYear,0))</f>
        <v/>
      </c>
      <c r="AL9" s="16">
        <f>DeflRes/INDEX(WEOVal,MATCH("USA|ngdp_d",WEOKey,0),MATCH(AL$4,WEOYear,0))</f>
        <v/>
      </c>
      <c r="AM9" s="16">
        <f>DeflRes/INDEX(WEOVal,MATCH("USA|ngdp_d",WEOKey,0),MATCH(AM$4,WEOYear,0))</f>
        <v/>
      </c>
      <c r="AN9" s="16">
        <f>DeflRes/INDEX(WEOVal,MATCH("USA|ngdp_d",WEOKey,0),MATCH(AN$4,WEOYear,0))</f>
        <v/>
      </c>
      <c r="AO9" s="16">
        <f>DeflRes/INDEX(WEOVal,MATCH("USA|ngdp_d",WEOKey,0),MATCH(AO$4,WEOYear,0))</f>
        <v/>
      </c>
      <c r="AP9" s="16">
        <f>DeflRes/INDEX(WEOVal,MATCH("USA|ngdp_d",WEOKey,0),MATCH(AP$4,WEOYear,0))</f>
        <v/>
      </c>
      <c r="AQ9" s="16">
        <f>DeflRes/INDEX(WEOVal,MATCH("USA|ngdp_d",WEOKey,0),MATCH(AQ$4,WEOYear,0))</f>
        <v/>
      </c>
      <c r="AR9" s="16">
        <f>DeflRes/INDEX(WEOVal,MATCH("USA|ngdp_d",WEOKey,0),MATCH(AR$4,WEOYear,0))</f>
        <v/>
      </c>
      <c r="AS9" s="16">
        <f>DeflRes/INDEX(WEOVal,MATCH("USA|ngdp_d",WEOKey,0),MATCH(AS$4,WEOYear,0))</f>
        <v/>
      </c>
      <c r="AT9" s="16">
        <f>DeflRes/INDEX(WEOVal,MATCH("USA|ngdp_d",WEOKey,0),MATCH(AT$4,WEOYear,0))</f>
        <v/>
      </c>
      <c r="AU9" s="16">
        <f>DeflRes/INDEX(WEOVal,MATCH("USA|ngdp_d",WEOKey,0),MATCH(AU$4,WEOYear,0))</f>
        <v/>
      </c>
      <c r="AV9" s="16">
        <f>DeflRes/INDEX(WEOVal,MATCH("USA|ngdp_d",WEOKey,0),MATCH(AV$4,WEOYear,0))</f>
        <v/>
      </c>
      <c r="AW9" s="16">
        <f>DeflRes/INDEX(WEOVal,MATCH("USA|ngdp_d",WEOKey,0),MATCH(AW$4,WEOYear,0))</f>
        <v/>
      </c>
      <c r="AX9" s="16">
        <f>DeflRes/INDEX(WEOVal,MATCH("USA|ngdp_d",WEOKey,0),MATCH(AX$4,WEOYear,0))</f>
        <v/>
      </c>
      <c r="AY9" s="16">
        <f>DeflRes/INDEX(WEOVal,MATCH("USA|ngdp_d",WEOKey,0),MATCH(AY$4,WEOYear,0))</f>
        <v/>
      </c>
    </row>
    <row r="10"/>
    <row r="11">
      <c r="A11" s="4" t="inlineStr">
        <is>
          <t>1. Policies (scenario inputs from MTInputs by row and scenario number; policy paths)</t>
        </is>
      </c>
      <c r="B11" s="5" t="n"/>
      <c r="C11" s="5" t="n"/>
      <c r="D11" s="4" t="inlineStr">
        <is>
          <t>MTInputs row</t>
        </is>
      </c>
      <c r="E11" s="5" t="n"/>
      <c r="F11" s="5" t="n"/>
      <c r="G11" s="5" t="n"/>
      <c r="H11" s="5" t="n"/>
      <c r="I11" s="5" t="n"/>
      <c r="J11" s="5" t="n"/>
      <c r="K11" s="5" t="n"/>
      <c r="L11" s="5" t="n"/>
      <c r="M11" s="5" t="n"/>
      <c r="N11" s="5" t="n"/>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c r="AX11" s="5" t="n"/>
      <c r="AY11" s="5" t="n"/>
      <c r="AZ11" s="5" t="n"/>
    </row>
    <row r="12">
      <c r="A12" s="1" t="inlineStr">
        <is>
          <t>cptraj</t>
        </is>
      </c>
      <c r="B12" s="1" t="inlineStr"/>
      <c r="C12" s="1" t="inlineStr"/>
      <c r="H12" s="1">
        <f>INDEX(VarLab,MATCH($A12,VarKey,0))&amp;INDEX(MemLab,MATCH($C12&amp;"|"&amp;$B12,MemKey,0))</f>
        <v/>
      </c>
      <c r="I12" s="1">
        <f>INDEX(VarUnit,MATCH($A12,VarKey,0))</f>
        <v/>
      </c>
      <c r="J12" s="1">
        <f>INDEX(VarSrc,MATCH($A12,VarKey,0))</f>
        <v/>
      </c>
      <c r="K12" s="17">
        <f>CodePrefix&amp;$A12&amp;IF($C12="","","."&amp;$C12&amp;"."&amp;$B12)&amp;INDEX(VarEnd,MATCH($A12,VarKey,0))&amp;K$5</f>
        <v/>
      </c>
      <c r="L12" s="18">
        <f>IF(L$4&lt;L$14,0,L$15+(L$16-L$15)/MAX(L$17-L$14,1)*L$20)*L$21</f>
        <v/>
      </c>
      <c r="M12" s="19">
        <f>IF(M$4&lt;M$14,0,M$15+(M$16-M$15)/MAX(M$17-M$14,1)*M$20)*M$21</f>
        <v/>
      </c>
      <c r="N12" s="19">
        <f>IF(N$4&lt;N$14,0,N$15+(N$16-N$15)/MAX(N$17-N$14,1)*N$20)*N$21</f>
        <v/>
      </c>
      <c r="O12" s="19">
        <f>IF(O$4&lt;O$14,0,O$15+(O$16-O$15)/MAX(O$17-O$14,1)*O$20)*O$21</f>
        <v/>
      </c>
      <c r="P12" s="19">
        <f>IF(P$4&lt;P$14,0,P$15+(P$16-P$15)/MAX(P$17-P$14,1)*P$20)*P$21</f>
        <v/>
      </c>
      <c r="Q12" s="19">
        <f>IF(Q$4&lt;Q$14,0,Q$15+(Q$16-Q$15)/MAX(Q$17-Q$14,1)*Q$20)*Q$21</f>
        <v/>
      </c>
      <c r="R12" s="19">
        <f>IF(R$4&lt;R$14,0,R$15+(R$16-R$15)/MAX(R$17-R$14,1)*R$20)*R$21</f>
        <v/>
      </c>
      <c r="S12" s="19">
        <f>IF(S$4&lt;S$14,0,S$15+(S$16-S$15)/MAX(S$17-S$14,1)*S$20)*S$21</f>
        <v/>
      </c>
      <c r="T12" s="19">
        <f>IF(T$4&lt;T$14,0,T$15+(T$16-T$15)/MAX(T$17-T$14,1)*T$20)*T$21</f>
        <v/>
      </c>
      <c r="U12" s="19">
        <f>IF(U$4&lt;U$14,0,U$15+(U$16-U$15)/MAX(U$17-U$14,1)*U$20)*U$21</f>
        <v/>
      </c>
      <c r="V12" s="19">
        <f>IF(V$4&lt;V$14,0,V$15+(V$16-V$15)/MAX(V$17-V$14,1)*V$20)*V$21</f>
        <v/>
      </c>
      <c r="W12" s="19">
        <f>IF(W$4&lt;W$14,0,W$15+(W$16-W$15)/MAX(W$17-W$14,1)*W$20)*W$21</f>
        <v/>
      </c>
      <c r="X12" s="19">
        <f>IF(X$4&lt;X$14,0,X$15+(X$16-X$15)/MAX(X$17-X$14,1)*X$20)*X$21</f>
        <v/>
      </c>
      <c r="Y12" s="19">
        <f>IF(Y$4&lt;Y$14,0,Y$15+(Y$16-Y$15)/MAX(Y$17-Y$14,1)*Y$20)*Y$21</f>
        <v/>
      </c>
      <c r="Z12" s="19">
        <f>IF(Z$4&lt;Z$14,0,Z$15+(Z$16-Z$15)/MAX(Z$17-Z$14,1)*Z$20)*Z$21</f>
        <v/>
      </c>
      <c r="AA12" s="19">
        <f>IF(AA$4&lt;AA$14,0,AA$15+(AA$16-AA$15)/MAX(AA$17-AA$14,1)*AA$20)*AA$21</f>
        <v/>
      </c>
      <c r="AB12" s="19">
        <f>IF(AB$4&lt;AB$14,0,AB$15+(AB$16-AB$15)/MAX(AB$17-AB$14,1)*AB$20)*AB$21</f>
        <v/>
      </c>
      <c r="AC12" s="19">
        <f>IF(AC$4&lt;AC$14,0,AC$15+(AC$16-AC$15)/MAX(AC$17-AC$14,1)*AC$20)*AC$21</f>
        <v/>
      </c>
      <c r="AD12" s="19">
        <f>IF(AD$4&lt;AD$14,0,AD$15+(AD$16-AD$15)/MAX(AD$17-AD$14,1)*AD$20)*AD$21</f>
        <v/>
      </c>
      <c r="AF12" s="17">
        <f>CodePrefix&amp;$A12&amp;IF($C12="","","."&amp;$C12&amp;"."&amp;$B12)&amp;INDEX(VarEnd,MATCH($A12,VarKey,0))&amp;AF$5</f>
        <v/>
      </c>
      <c r="AG12" s="18">
        <f>IF(AG$4&lt;AG$14,0,AG$15+(AG$16-AG$15)/MAX(AG$17-AG$14,1)*AG$20)*AG$21</f>
        <v/>
      </c>
      <c r="AH12" s="19">
        <f>IF(AH$4&lt;AH$14,0,AH$15+(AH$16-AH$15)/MAX(AH$17-AH$14,1)*AH$20)*AH$21</f>
        <v/>
      </c>
      <c r="AI12" s="19">
        <f>IF(AI$4&lt;AI$14,0,AI$15+(AI$16-AI$15)/MAX(AI$17-AI$14,1)*AI$20)*AI$21</f>
        <v/>
      </c>
      <c r="AJ12" s="19">
        <f>IF(AJ$4&lt;AJ$14,0,AJ$15+(AJ$16-AJ$15)/MAX(AJ$17-AJ$14,1)*AJ$20)*AJ$21</f>
        <v/>
      </c>
      <c r="AK12" s="19">
        <f>IF(AK$4&lt;AK$14,0,AK$15+(AK$16-AK$15)/MAX(AK$17-AK$14,1)*AK$20)*AK$21</f>
        <v/>
      </c>
      <c r="AL12" s="19">
        <f>IF(AL$4&lt;AL$14,0,AL$15+(AL$16-AL$15)/MAX(AL$17-AL$14,1)*AL$20)*AL$21</f>
        <v/>
      </c>
      <c r="AM12" s="19">
        <f>IF(AM$4&lt;AM$14,0,AM$15+(AM$16-AM$15)/MAX(AM$17-AM$14,1)*AM$20)*AM$21</f>
        <v/>
      </c>
      <c r="AN12" s="19">
        <f>IF(AN$4&lt;AN$14,0,AN$15+(AN$16-AN$15)/MAX(AN$17-AN$14,1)*AN$20)*AN$21</f>
        <v/>
      </c>
      <c r="AO12" s="19">
        <f>IF(AO$4&lt;AO$14,0,AO$15+(AO$16-AO$15)/MAX(AO$17-AO$14,1)*AO$20)*AO$21</f>
        <v/>
      </c>
      <c r="AP12" s="19">
        <f>IF(AP$4&lt;AP$14,0,AP$15+(AP$16-AP$15)/MAX(AP$17-AP$14,1)*AP$20)*AP$21</f>
        <v/>
      </c>
      <c r="AQ12" s="19">
        <f>IF(AQ$4&lt;AQ$14,0,AQ$15+(AQ$16-AQ$15)/MAX(AQ$17-AQ$14,1)*AQ$20)*AQ$21</f>
        <v/>
      </c>
      <c r="AR12" s="19">
        <f>IF(AR$4&lt;AR$14,0,AR$15+(AR$16-AR$15)/MAX(AR$17-AR$14,1)*AR$20)*AR$21</f>
        <v/>
      </c>
      <c r="AS12" s="19">
        <f>IF(AS$4&lt;AS$14,0,AS$15+(AS$16-AS$15)/MAX(AS$17-AS$14,1)*AS$20)*AS$21</f>
        <v/>
      </c>
      <c r="AT12" s="19">
        <f>IF(AT$4&lt;AT$14,0,AT$15+(AT$16-AT$15)/MAX(AT$17-AT$14,1)*AT$20)*AT$21</f>
        <v/>
      </c>
      <c r="AU12" s="19">
        <f>IF(AU$4&lt;AU$14,0,AU$15+(AU$16-AU$15)/MAX(AU$17-AU$14,1)*AU$20)*AU$21</f>
        <v/>
      </c>
      <c r="AV12" s="19">
        <f>IF(AV$4&lt;AV$14,0,AV$15+(AV$16-AV$15)/MAX(AV$17-AV$14,1)*AV$20)*AV$21</f>
        <v/>
      </c>
      <c r="AW12" s="19">
        <f>IF(AW$4&lt;AW$14,0,AW$15+(AW$16-AW$15)/MAX(AW$17-AW$14,1)*AW$20)*AW$21</f>
        <v/>
      </c>
      <c r="AX12" s="19">
        <f>IF(AX$4&lt;AX$14,0,AX$15+(AX$16-AX$15)/MAX(AX$17-AX$14,1)*AX$20)*AX$21</f>
        <v/>
      </c>
      <c r="AY12" s="19">
        <f>IF(AY$4&lt;AY$14,0,AY$15+(AY$16-AY$15)/MAX(AY$17-AY$14,1)*AY$20)*AY$21</f>
        <v/>
      </c>
    </row>
    <row r="13" hidden="1" outlineLevel="1">
      <c r="H13" s="20" t="inlineStr">
        <is>
          <t>Carbon tax (MTInputs rows 18-21, 265, 266)</t>
        </is>
      </c>
    </row>
    <row r="14" hidden="1" outlineLevel="1">
      <c r="A14" s="14" t="inlineStr">
        <is>
          <t>CPIntro</t>
        </is>
      </c>
      <c r="B14" s="14" t="inlineStr"/>
      <c r="C14" s="14" t="inlineStr"/>
      <c r="D14" s="21" t="n">
        <v>18</v>
      </c>
      <c r="H14" s="14">
        <f>INDEX(VarLab,MATCH($A14,VarKey,0))&amp;INDEX(MemLab,MATCH($C14&amp;"|"&amp;$B14,MemKey,0))</f>
        <v/>
      </c>
      <c r="I14" s="14">
        <f>INDEX(VarUnit,MATCH($A14,VarKey,0))</f>
        <v/>
      </c>
      <c r="J14" s="14">
        <f>INDEX(VarSrc,MATCH($A14,VarKey,0))</f>
        <v/>
      </c>
      <c r="K14" s="11">
        <f>CodePrefix&amp;$A14&amp;IF($C14="","","."&amp;$C14&amp;"."&amp;$B14)&amp;INDEX(VarEnd,MATCH($A14,VarKey,0))&amp;K$5</f>
        <v/>
      </c>
      <c r="L14" s="9">
        <f>INDEX(MTInputs!$J$1:$AZ$415,$D14,MATCH(L$5,MTInputs!$J$5:$AZ$5,0))</f>
        <v/>
      </c>
      <c r="M14" s="10">
        <f>INDEX(MTInputs!$J$1:$AZ$415,$D14,MATCH(M$5,MTInputs!$J$5:$AZ$5,0))</f>
        <v/>
      </c>
      <c r="N14" s="10">
        <f>INDEX(MTInputs!$J$1:$AZ$415,$D14,MATCH(N$5,MTInputs!$J$5:$AZ$5,0))</f>
        <v/>
      </c>
      <c r="O14" s="10">
        <f>INDEX(MTInputs!$J$1:$AZ$415,$D14,MATCH(O$5,MTInputs!$J$5:$AZ$5,0))</f>
        <v/>
      </c>
      <c r="P14" s="10">
        <f>INDEX(MTInputs!$J$1:$AZ$415,$D14,MATCH(P$5,MTInputs!$J$5:$AZ$5,0))</f>
        <v/>
      </c>
      <c r="Q14" s="10">
        <f>INDEX(MTInputs!$J$1:$AZ$415,$D14,MATCH(Q$5,MTInputs!$J$5:$AZ$5,0))</f>
        <v/>
      </c>
      <c r="R14" s="10">
        <f>INDEX(MTInputs!$J$1:$AZ$415,$D14,MATCH(R$5,MTInputs!$J$5:$AZ$5,0))</f>
        <v/>
      </c>
      <c r="S14" s="10">
        <f>INDEX(MTInputs!$J$1:$AZ$415,$D14,MATCH(S$5,MTInputs!$J$5:$AZ$5,0))</f>
        <v/>
      </c>
      <c r="T14" s="10">
        <f>INDEX(MTInputs!$J$1:$AZ$415,$D14,MATCH(T$5,MTInputs!$J$5:$AZ$5,0))</f>
        <v/>
      </c>
      <c r="U14" s="10">
        <f>INDEX(MTInputs!$J$1:$AZ$415,$D14,MATCH(U$5,MTInputs!$J$5:$AZ$5,0))</f>
        <v/>
      </c>
      <c r="V14" s="10">
        <f>INDEX(MTInputs!$J$1:$AZ$415,$D14,MATCH(V$5,MTInputs!$J$5:$AZ$5,0))</f>
        <v/>
      </c>
      <c r="W14" s="10">
        <f>INDEX(MTInputs!$J$1:$AZ$415,$D14,MATCH(W$5,MTInputs!$J$5:$AZ$5,0))</f>
        <v/>
      </c>
      <c r="X14" s="10">
        <f>INDEX(MTInputs!$J$1:$AZ$415,$D14,MATCH(X$5,MTInputs!$J$5:$AZ$5,0))</f>
        <v/>
      </c>
      <c r="Y14" s="10">
        <f>INDEX(MTInputs!$J$1:$AZ$415,$D14,MATCH(Y$5,MTInputs!$J$5:$AZ$5,0))</f>
        <v/>
      </c>
      <c r="Z14" s="10">
        <f>INDEX(MTInputs!$J$1:$AZ$415,$D14,MATCH(Z$5,MTInputs!$J$5:$AZ$5,0))</f>
        <v/>
      </c>
      <c r="AA14" s="10">
        <f>INDEX(MTInputs!$J$1:$AZ$415,$D14,MATCH(AA$5,MTInputs!$J$5:$AZ$5,0))</f>
        <v/>
      </c>
      <c r="AB14" s="10">
        <f>INDEX(MTInputs!$J$1:$AZ$415,$D14,MATCH(AB$5,MTInputs!$J$5:$AZ$5,0))</f>
        <v/>
      </c>
      <c r="AC14" s="10">
        <f>INDEX(MTInputs!$J$1:$AZ$415,$D14,MATCH(AC$5,MTInputs!$J$5:$AZ$5,0))</f>
        <v/>
      </c>
      <c r="AD14" s="10">
        <f>INDEX(MTInputs!$J$1:$AZ$415,$D14,MATCH(AD$5,MTInputs!$J$5:$AZ$5,0))</f>
        <v/>
      </c>
      <c r="AF14" s="11">
        <f>CodePrefix&amp;$A14&amp;IF($C14="","","."&amp;$C14&amp;"."&amp;$B14)&amp;INDEX(VarEnd,MATCH($A14,VarKey,0))&amp;AF$5</f>
        <v/>
      </c>
      <c r="AG14" s="9">
        <f>INDEX(MTInputs!$J$1:$AZ$415,$D14,MATCH(AG$5,MTInputs!$J$5:$AZ$5,0))</f>
        <v/>
      </c>
      <c r="AH14" s="10">
        <f>INDEX(MTInputs!$J$1:$AZ$415,$D14,MATCH(AH$5,MTInputs!$J$5:$AZ$5,0))</f>
        <v/>
      </c>
      <c r="AI14" s="10">
        <f>INDEX(MTInputs!$J$1:$AZ$415,$D14,MATCH(AI$5,MTInputs!$J$5:$AZ$5,0))</f>
        <v/>
      </c>
      <c r="AJ14" s="10">
        <f>INDEX(MTInputs!$J$1:$AZ$415,$D14,MATCH(AJ$5,MTInputs!$J$5:$AZ$5,0))</f>
        <v/>
      </c>
      <c r="AK14" s="10">
        <f>INDEX(MTInputs!$J$1:$AZ$415,$D14,MATCH(AK$5,MTInputs!$J$5:$AZ$5,0))</f>
        <v/>
      </c>
      <c r="AL14" s="10">
        <f>INDEX(MTInputs!$J$1:$AZ$415,$D14,MATCH(AL$5,MTInputs!$J$5:$AZ$5,0))</f>
        <v/>
      </c>
      <c r="AM14" s="10">
        <f>INDEX(MTInputs!$J$1:$AZ$415,$D14,MATCH(AM$5,MTInputs!$J$5:$AZ$5,0))</f>
        <v/>
      </c>
      <c r="AN14" s="10">
        <f>INDEX(MTInputs!$J$1:$AZ$415,$D14,MATCH(AN$5,MTInputs!$J$5:$AZ$5,0))</f>
        <v/>
      </c>
      <c r="AO14" s="10">
        <f>INDEX(MTInputs!$J$1:$AZ$415,$D14,MATCH(AO$5,MTInputs!$J$5:$AZ$5,0))</f>
        <v/>
      </c>
      <c r="AP14" s="10">
        <f>INDEX(MTInputs!$J$1:$AZ$415,$D14,MATCH(AP$5,MTInputs!$J$5:$AZ$5,0))</f>
        <v/>
      </c>
      <c r="AQ14" s="10">
        <f>INDEX(MTInputs!$J$1:$AZ$415,$D14,MATCH(AQ$5,MTInputs!$J$5:$AZ$5,0))</f>
        <v/>
      </c>
      <c r="AR14" s="10">
        <f>INDEX(MTInputs!$J$1:$AZ$415,$D14,MATCH(AR$5,MTInputs!$J$5:$AZ$5,0))</f>
        <v/>
      </c>
      <c r="AS14" s="10">
        <f>INDEX(MTInputs!$J$1:$AZ$415,$D14,MATCH(AS$5,MTInputs!$J$5:$AZ$5,0))</f>
        <v/>
      </c>
      <c r="AT14" s="10">
        <f>INDEX(MTInputs!$J$1:$AZ$415,$D14,MATCH(AT$5,MTInputs!$J$5:$AZ$5,0))</f>
        <v/>
      </c>
      <c r="AU14" s="10">
        <f>INDEX(MTInputs!$J$1:$AZ$415,$D14,MATCH(AU$5,MTInputs!$J$5:$AZ$5,0))</f>
        <v/>
      </c>
      <c r="AV14" s="10">
        <f>INDEX(MTInputs!$J$1:$AZ$415,$D14,MATCH(AV$5,MTInputs!$J$5:$AZ$5,0))</f>
        <v/>
      </c>
      <c r="AW14" s="10">
        <f>INDEX(MTInputs!$J$1:$AZ$415,$D14,MATCH(AW$5,MTInputs!$J$5:$AZ$5,0))</f>
        <v/>
      </c>
      <c r="AX14" s="10">
        <f>INDEX(MTInputs!$J$1:$AZ$415,$D14,MATCH(AX$5,MTInputs!$J$5:$AZ$5,0))</f>
        <v/>
      </c>
      <c r="AY14" s="10">
        <f>INDEX(MTInputs!$J$1:$AZ$415,$D14,MATCH(AY$5,MTInputs!$J$5:$AZ$5,0))</f>
        <v/>
      </c>
    </row>
    <row r="15" hidden="1" outlineLevel="1">
      <c r="A15" s="14" t="inlineStr">
        <is>
          <t>CPLevelStart</t>
        </is>
      </c>
      <c r="B15" s="14" t="inlineStr"/>
      <c r="C15" s="14" t="inlineStr"/>
      <c r="D15" s="21" t="n">
        <v>19</v>
      </c>
      <c r="H15" s="14">
        <f>INDEX(VarLab,MATCH($A15,VarKey,0))&amp;INDEX(MemLab,MATCH($C15&amp;"|"&amp;$B15,MemKey,0))</f>
        <v/>
      </c>
      <c r="I15" s="14">
        <f>INDEX(VarUnit,MATCH($A15,VarKey,0))</f>
        <v/>
      </c>
      <c r="J15" s="14">
        <f>INDEX(VarSrc,MATCH($A15,VarKey,0))</f>
        <v/>
      </c>
      <c r="K15" s="11">
        <f>CodePrefix&amp;$A15&amp;IF($C15="","","."&amp;$C15&amp;"."&amp;$B15)&amp;INDEX(VarEnd,MATCH($A15,VarKey,0))&amp;K$5</f>
        <v/>
      </c>
      <c r="L15" s="22">
        <f>INDEX(MTInputs!$J$1:$AZ$415,$D15,MATCH(L$5,MTInputs!$J$5:$AZ$5,0))</f>
        <v/>
      </c>
      <c r="M15" s="23">
        <f>INDEX(MTInputs!$J$1:$AZ$415,$D15,MATCH(M$5,MTInputs!$J$5:$AZ$5,0))</f>
        <v/>
      </c>
      <c r="N15" s="23">
        <f>INDEX(MTInputs!$J$1:$AZ$415,$D15,MATCH(N$5,MTInputs!$J$5:$AZ$5,0))</f>
        <v/>
      </c>
      <c r="O15" s="23">
        <f>INDEX(MTInputs!$J$1:$AZ$415,$D15,MATCH(O$5,MTInputs!$J$5:$AZ$5,0))</f>
        <v/>
      </c>
      <c r="P15" s="23">
        <f>INDEX(MTInputs!$J$1:$AZ$415,$D15,MATCH(P$5,MTInputs!$J$5:$AZ$5,0))</f>
        <v/>
      </c>
      <c r="Q15" s="23">
        <f>INDEX(MTInputs!$J$1:$AZ$415,$D15,MATCH(Q$5,MTInputs!$J$5:$AZ$5,0))</f>
        <v/>
      </c>
      <c r="R15" s="23">
        <f>INDEX(MTInputs!$J$1:$AZ$415,$D15,MATCH(R$5,MTInputs!$J$5:$AZ$5,0))</f>
        <v/>
      </c>
      <c r="S15" s="23">
        <f>INDEX(MTInputs!$J$1:$AZ$415,$D15,MATCH(S$5,MTInputs!$J$5:$AZ$5,0))</f>
        <v/>
      </c>
      <c r="T15" s="23">
        <f>INDEX(MTInputs!$J$1:$AZ$415,$D15,MATCH(T$5,MTInputs!$J$5:$AZ$5,0))</f>
        <v/>
      </c>
      <c r="U15" s="23">
        <f>INDEX(MTInputs!$J$1:$AZ$415,$D15,MATCH(U$5,MTInputs!$J$5:$AZ$5,0))</f>
        <v/>
      </c>
      <c r="V15" s="23">
        <f>INDEX(MTInputs!$J$1:$AZ$415,$D15,MATCH(V$5,MTInputs!$J$5:$AZ$5,0))</f>
        <v/>
      </c>
      <c r="W15" s="23">
        <f>INDEX(MTInputs!$J$1:$AZ$415,$D15,MATCH(W$5,MTInputs!$J$5:$AZ$5,0))</f>
        <v/>
      </c>
      <c r="X15" s="23">
        <f>INDEX(MTInputs!$J$1:$AZ$415,$D15,MATCH(X$5,MTInputs!$J$5:$AZ$5,0))</f>
        <v/>
      </c>
      <c r="Y15" s="23">
        <f>INDEX(MTInputs!$J$1:$AZ$415,$D15,MATCH(Y$5,MTInputs!$J$5:$AZ$5,0))</f>
        <v/>
      </c>
      <c r="Z15" s="23">
        <f>INDEX(MTInputs!$J$1:$AZ$415,$D15,MATCH(Z$5,MTInputs!$J$5:$AZ$5,0))</f>
        <v/>
      </c>
      <c r="AA15" s="23">
        <f>INDEX(MTInputs!$J$1:$AZ$415,$D15,MATCH(AA$5,MTInputs!$J$5:$AZ$5,0))</f>
        <v/>
      </c>
      <c r="AB15" s="23">
        <f>INDEX(MTInputs!$J$1:$AZ$415,$D15,MATCH(AB$5,MTInputs!$J$5:$AZ$5,0))</f>
        <v/>
      </c>
      <c r="AC15" s="23">
        <f>INDEX(MTInputs!$J$1:$AZ$415,$D15,MATCH(AC$5,MTInputs!$J$5:$AZ$5,0))</f>
        <v/>
      </c>
      <c r="AD15" s="23">
        <f>INDEX(MTInputs!$J$1:$AZ$415,$D15,MATCH(AD$5,MTInputs!$J$5:$AZ$5,0))</f>
        <v/>
      </c>
      <c r="AF15" s="11">
        <f>CodePrefix&amp;$A15&amp;IF($C15="","","."&amp;$C15&amp;"."&amp;$B15)&amp;INDEX(VarEnd,MATCH($A15,VarKey,0))&amp;AF$5</f>
        <v/>
      </c>
      <c r="AG15" s="22">
        <f>INDEX(MTInputs!$J$1:$AZ$415,$D15,MATCH(AG$5,MTInputs!$J$5:$AZ$5,0))</f>
        <v/>
      </c>
      <c r="AH15" s="23">
        <f>INDEX(MTInputs!$J$1:$AZ$415,$D15,MATCH(AH$5,MTInputs!$J$5:$AZ$5,0))</f>
        <v/>
      </c>
      <c r="AI15" s="23">
        <f>INDEX(MTInputs!$J$1:$AZ$415,$D15,MATCH(AI$5,MTInputs!$J$5:$AZ$5,0))</f>
        <v/>
      </c>
      <c r="AJ15" s="23">
        <f>INDEX(MTInputs!$J$1:$AZ$415,$D15,MATCH(AJ$5,MTInputs!$J$5:$AZ$5,0))</f>
        <v/>
      </c>
      <c r="AK15" s="23">
        <f>INDEX(MTInputs!$J$1:$AZ$415,$D15,MATCH(AK$5,MTInputs!$J$5:$AZ$5,0))</f>
        <v/>
      </c>
      <c r="AL15" s="23">
        <f>INDEX(MTInputs!$J$1:$AZ$415,$D15,MATCH(AL$5,MTInputs!$J$5:$AZ$5,0))</f>
        <v/>
      </c>
      <c r="AM15" s="23">
        <f>INDEX(MTInputs!$J$1:$AZ$415,$D15,MATCH(AM$5,MTInputs!$J$5:$AZ$5,0))</f>
        <v/>
      </c>
      <c r="AN15" s="23">
        <f>INDEX(MTInputs!$J$1:$AZ$415,$D15,MATCH(AN$5,MTInputs!$J$5:$AZ$5,0))</f>
        <v/>
      </c>
      <c r="AO15" s="23">
        <f>INDEX(MTInputs!$J$1:$AZ$415,$D15,MATCH(AO$5,MTInputs!$J$5:$AZ$5,0))</f>
        <v/>
      </c>
      <c r="AP15" s="23">
        <f>INDEX(MTInputs!$J$1:$AZ$415,$D15,MATCH(AP$5,MTInputs!$J$5:$AZ$5,0))</f>
        <v/>
      </c>
      <c r="AQ15" s="23">
        <f>INDEX(MTInputs!$J$1:$AZ$415,$D15,MATCH(AQ$5,MTInputs!$J$5:$AZ$5,0))</f>
        <v/>
      </c>
      <c r="AR15" s="23">
        <f>INDEX(MTInputs!$J$1:$AZ$415,$D15,MATCH(AR$5,MTInputs!$J$5:$AZ$5,0))</f>
        <v/>
      </c>
      <c r="AS15" s="23">
        <f>INDEX(MTInputs!$J$1:$AZ$415,$D15,MATCH(AS$5,MTInputs!$J$5:$AZ$5,0))</f>
        <v/>
      </c>
      <c r="AT15" s="23">
        <f>INDEX(MTInputs!$J$1:$AZ$415,$D15,MATCH(AT$5,MTInputs!$J$5:$AZ$5,0))</f>
        <v/>
      </c>
      <c r="AU15" s="23">
        <f>INDEX(MTInputs!$J$1:$AZ$415,$D15,MATCH(AU$5,MTInputs!$J$5:$AZ$5,0))</f>
        <v/>
      </c>
      <c r="AV15" s="23">
        <f>INDEX(MTInputs!$J$1:$AZ$415,$D15,MATCH(AV$5,MTInputs!$J$5:$AZ$5,0))</f>
        <v/>
      </c>
      <c r="AW15" s="23">
        <f>INDEX(MTInputs!$J$1:$AZ$415,$D15,MATCH(AW$5,MTInputs!$J$5:$AZ$5,0))</f>
        <v/>
      </c>
      <c r="AX15" s="23">
        <f>INDEX(MTInputs!$J$1:$AZ$415,$D15,MATCH(AX$5,MTInputs!$J$5:$AZ$5,0))</f>
        <v/>
      </c>
      <c r="AY15" s="23">
        <f>INDEX(MTInputs!$J$1:$AZ$415,$D15,MATCH(AY$5,MTInputs!$J$5:$AZ$5,0))</f>
        <v/>
      </c>
    </row>
    <row r="16" hidden="1" outlineLevel="1">
      <c r="A16" s="14" t="inlineStr">
        <is>
          <t>CPLevelTarget</t>
        </is>
      </c>
      <c r="B16" s="14" t="inlineStr"/>
      <c r="C16" s="14" t="inlineStr"/>
      <c r="D16" s="21" t="n">
        <v>20</v>
      </c>
      <c r="H16" s="14">
        <f>INDEX(VarLab,MATCH($A16,VarKey,0))&amp;INDEX(MemLab,MATCH($C16&amp;"|"&amp;$B16,MemKey,0))</f>
        <v/>
      </c>
      <c r="I16" s="14">
        <f>INDEX(VarUnit,MATCH($A16,VarKey,0))</f>
        <v/>
      </c>
      <c r="J16" s="14">
        <f>INDEX(VarSrc,MATCH($A16,VarKey,0))</f>
        <v/>
      </c>
      <c r="K16" s="11">
        <f>CodePrefix&amp;$A16&amp;IF($C16="","","."&amp;$C16&amp;"."&amp;$B16)&amp;INDEX(VarEnd,MATCH($A16,VarKey,0))&amp;K$5</f>
        <v/>
      </c>
      <c r="L16" s="22">
        <f>INDEX(MTInputs!$J$1:$AZ$415,$D16,MATCH(L$5,MTInputs!$J$5:$AZ$5,0))</f>
        <v/>
      </c>
      <c r="M16" s="23">
        <f>INDEX(MTInputs!$J$1:$AZ$415,$D16,MATCH(M$5,MTInputs!$J$5:$AZ$5,0))</f>
        <v/>
      </c>
      <c r="N16" s="23">
        <f>INDEX(MTInputs!$J$1:$AZ$415,$D16,MATCH(N$5,MTInputs!$J$5:$AZ$5,0))</f>
        <v/>
      </c>
      <c r="O16" s="23">
        <f>INDEX(MTInputs!$J$1:$AZ$415,$D16,MATCH(O$5,MTInputs!$J$5:$AZ$5,0))</f>
        <v/>
      </c>
      <c r="P16" s="23">
        <f>INDEX(MTInputs!$J$1:$AZ$415,$D16,MATCH(P$5,MTInputs!$J$5:$AZ$5,0))</f>
        <v/>
      </c>
      <c r="Q16" s="23">
        <f>INDEX(MTInputs!$J$1:$AZ$415,$D16,MATCH(Q$5,MTInputs!$J$5:$AZ$5,0))</f>
        <v/>
      </c>
      <c r="R16" s="23">
        <f>INDEX(MTInputs!$J$1:$AZ$415,$D16,MATCH(R$5,MTInputs!$J$5:$AZ$5,0))</f>
        <v/>
      </c>
      <c r="S16" s="23">
        <f>INDEX(MTInputs!$J$1:$AZ$415,$D16,MATCH(S$5,MTInputs!$J$5:$AZ$5,0))</f>
        <v/>
      </c>
      <c r="T16" s="23">
        <f>INDEX(MTInputs!$J$1:$AZ$415,$D16,MATCH(T$5,MTInputs!$J$5:$AZ$5,0))</f>
        <v/>
      </c>
      <c r="U16" s="23">
        <f>INDEX(MTInputs!$J$1:$AZ$415,$D16,MATCH(U$5,MTInputs!$J$5:$AZ$5,0))</f>
        <v/>
      </c>
      <c r="V16" s="23">
        <f>INDEX(MTInputs!$J$1:$AZ$415,$D16,MATCH(V$5,MTInputs!$J$5:$AZ$5,0))</f>
        <v/>
      </c>
      <c r="W16" s="23">
        <f>INDEX(MTInputs!$J$1:$AZ$415,$D16,MATCH(W$5,MTInputs!$J$5:$AZ$5,0))</f>
        <v/>
      </c>
      <c r="X16" s="23">
        <f>INDEX(MTInputs!$J$1:$AZ$415,$D16,MATCH(X$5,MTInputs!$J$5:$AZ$5,0))</f>
        <v/>
      </c>
      <c r="Y16" s="23">
        <f>INDEX(MTInputs!$J$1:$AZ$415,$D16,MATCH(Y$5,MTInputs!$J$5:$AZ$5,0))</f>
        <v/>
      </c>
      <c r="Z16" s="23">
        <f>INDEX(MTInputs!$J$1:$AZ$415,$D16,MATCH(Z$5,MTInputs!$J$5:$AZ$5,0))</f>
        <v/>
      </c>
      <c r="AA16" s="23">
        <f>INDEX(MTInputs!$J$1:$AZ$415,$D16,MATCH(AA$5,MTInputs!$J$5:$AZ$5,0))</f>
        <v/>
      </c>
      <c r="AB16" s="23">
        <f>INDEX(MTInputs!$J$1:$AZ$415,$D16,MATCH(AB$5,MTInputs!$J$5:$AZ$5,0))</f>
        <v/>
      </c>
      <c r="AC16" s="23">
        <f>INDEX(MTInputs!$J$1:$AZ$415,$D16,MATCH(AC$5,MTInputs!$J$5:$AZ$5,0))</f>
        <v/>
      </c>
      <c r="AD16" s="23">
        <f>INDEX(MTInputs!$J$1:$AZ$415,$D16,MATCH(AD$5,MTInputs!$J$5:$AZ$5,0))</f>
        <v/>
      </c>
      <c r="AF16" s="11">
        <f>CodePrefix&amp;$A16&amp;IF($C16="","","."&amp;$C16&amp;"."&amp;$B16)&amp;INDEX(VarEnd,MATCH($A16,VarKey,0))&amp;AF$5</f>
        <v/>
      </c>
      <c r="AG16" s="22">
        <f>INDEX(MTInputs!$J$1:$AZ$415,$D16,MATCH(AG$5,MTInputs!$J$5:$AZ$5,0))</f>
        <v/>
      </c>
      <c r="AH16" s="23">
        <f>INDEX(MTInputs!$J$1:$AZ$415,$D16,MATCH(AH$5,MTInputs!$J$5:$AZ$5,0))</f>
        <v/>
      </c>
      <c r="AI16" s="23">
        <f>INDEX(MTInputs!$J$1:$AZ$415,$D16,MATCH(AI$5,MTInputs!$J$5:$AZ$5,0))</f>
        <v/>
      </c>
      <c r="AJ16" s="23">
        <f>INDEX(MTInputs!$J$1:$AZ$415,$D16,MATCH(AJ$5,MTInputs!$J$5:$AZ$5,0))</f>
        <v/>
      </c>
      <c r="AK16" s="23">
        <f>INDEX(MTInputs!$J$1:$AZ$415,$D16,MATCH(AK$5,MTInputs!$J$5:$AZ$5,0))</f>
        <v/>
      </c>
      <c r="AL16" s="23">
        <f>INDEX(MTInputs!$J$1:$AZ$415,$D16,MATCH(AL$5,MTInputs!$J$5:$AZ$5,0))</f>
        <v/>
      </c>
      <c r="AM16" s="23">
        <f>INDEX(MTInputs!$J$1:$AZ$415,$D16,MATCH(AM$5,MTInputs!$J$5:$AZ$5,0))</f>
        <v/>
      </c>
      <c r="AN16" s="23">
        <f>INDEX(MTInputs!$J$1:$AZ$415,$D16,MATCH(AN$5,MTInputs!$J$5:$AZ$5,0))</f>
        <v/>
      </c>
      <c r="AO16" s="23">
        <f>INDEX(MTInputs!$J$1:$AZ$415,$D16,MATCH(AO$5,MTInputs!$J$5:$AZ$5,0))</f>
        <v/>
      </c>
      <c r="AP16" s="23">
        <f>INDEX(MTInputs!$J$1:$AZ$415,$D16,MATCH(AP$5,MTInputs!$J$5:$AZ$5,0))</f>
        <v/>
      </c>
      <c r="AQ16" s="23">
        <f>INDEX(MTInputs!$J$1:$AZ$415,$D16,MATCH(AQ$5,MTInputs!$J$5:$AZ$5,0))</f>
        <v/>
      </c>
      <c r="AR16" s="23">
        <f>INDEX(MTInputs!$J$1:$AZ$415,$D16,MATCH(AR$5,MTInputs!$J$5:$AZ$5,0))</f>
        <v/>
      </c>
      <c r="AS16" s="23">
        <f>INDEX(MTInputs!$J$1:$AZ$415,$D16,MATCH(AS$5,MTInputs!$J$5:$AZ$5,0))</f>
        <v/>
      </c>
      <c r="AT16" s="23">
        <f>INDEX(MTInputs!$J$1:$AZ$415,$D16,MATCH(AT$5,MTInputs!$J$5:$AZ$5,0))</f>
        <v/>
      </c>
      <c r="AU16" s="23">
        <f>INDEX(MTInputs!$J$1:$AZ$415,$D16,MATCH(AU$5,MTInputs!$J$5:$AZ$5,0))</f>
        <v/>
      </c>
      <c r="AV16" s="23">
        <f>INDEX(MTInputs!$J$1:$AZ$415,$D16,MATCH(AV$5,MTInputs!$J$5:$AZ$5,0))</f>
        <v/>
      </c>
      <c r="AW16" s="23">
        <f>INDEX(MTInputs!$J$1:$AZ$415,$D16,MATCH(AW$5,MTInputs!$J$5:$AZ$5,0))</f>
        <v/>
      </c>
      <c r="AX16" s="23">
        <f>INDEX(MTInputs!$J$1:$AZ$415,$D16,MATCH(AX$5,MTInputs!$J$5:$AZ$5,0))</f>
        <v/>
      </c>
      <c r="AY16" s="23">
        <f>INDEX(MTInputs!$J$1:$AZ$415,$D16,MATCH(AY$5,MTInputs!$J$5:$AZ$5,0))</f>
        <v/>
      </c>
    </row>
    <row r="17" hidden="1" outlineLevel="1">
      <c r="A17" s="14" t="inlineStr">
        <is>
          <t>CPOutro</t>
        </is>
      </c>
      <c r="B17" s="14" t="inlineStr"/>
      <c r="C17" s="14" t="inlineStr"/>
      <c r="D17" s="21" t="n">
        <v>21</v>
      </c>
      <c r="H17" s="14">
        <f>INDEX(VarLab,MATCH($A17,VarKey,0))&amp;INDEX(MemLab,MATCH($C17&amp;"|"&amp;$B17,MemKey,0))</f>
        <v/>
      </c>
      <c r="I17" s="14">
        <f>INDEX(VarUnit,MATCH($A17,VarKey,0))</f>
        <v/>
      </c>
      <c r="J17" s="14">
        <f>INDEX(VarSrc,MATCH($A17,VarKey,0))</f>
        <v/>
      </c>
      <c r="K17" s="11">
        <f>CodePrefix&amp;$A17&amp;IF($C17="","","."&amp;$C17&amp;"."&amp;$B17)&amp;INDEX(VarEnd,MATCH($A17,VarKey,0))&amp;K$5</f>
        <v/>
      </c>
      <c r="L17" s="9">
        <f>INDEX(MTInputs!$J$1:$AZ$415,$D17,MATCH(L$5,MTInputs!$J$5:$AZ$5,0))</f>
        <v/>
      </c>
      <c r="M17" s="10">
        <f>INDEX(MTInputs!$J$1:$AZ$415,$D17,MATCH(M$5,MTInputs!$J$5:$AZ$5,0))</f>
        <v/>
      </c>
      <c r="N17" s="10">
        <f>INDEX(MTInputs!$J$1:$AZ$415,$D17,MATCH(N$5,MTInputs!$J$5:$AZ$5,0))</f>
        <v/>
      </c>
      <c r="O17" s="10">
        <f>INDEX(MTInputs!$J$1:$AZ$415,$D17,MATCH(O$5,MTInputs!$J$5:$AZ$5,0))</f>
        <v/>
      </c>
      <c r="P17" s="10">
        <f>INDEX(MTInputs!$J$1:$AZ$415,$D17,MATCH(P$5,MTInputs!$J$5:$AZ$5,0))</f>
        <v/>
      </c>
      <c r="Q17" s="10">
        <f>INDEX(MTInputs!$J$1:$AZ$415,$D17,MATCH(Q$5,MTInputs!$J$5:$AZ$5,0))</f>
        <v/>
      </c>
      <c r="R17" s="10">
        <f>INDEX(MTInputs!$J$1:$AZ$415,$D17,MATCH(R$5,MTInputs!$J$5:$AZ$5,0))</f>
        <v/>
      </c>
      <c r="S17" s="10">
        <f>INDEX(MTInputs!$J$1:$AZ$415,$D17,MATCH(S$5,MTInputs!$J$5:$AZ$5,0))</f>
        <v/>
      </c>
      <c r="T17" s="10">
        <f>INDEX(MTInputs!$J$1:$AZ$415,$D17,MATCH(T$5,MTInputs!$J$5:$AZ$5,0))</f>
        <v/>
      </c>
      <c r="U17" s="10">
        <f>INDEX(MTInputs!$J$1:$AZ$415,$D17,MATCH(U$5,MTInputs!$J$5:$AZ$5,0))</f>
        <v/>
      </c>
      <c r="V17" s="10">
        <f>INDEX(MTInputs!$J$1:$AZ$415,$D17,MATCH(V$5,MTInputs!$J$5:$AZ$5,0))</f>
        <v/>
      </c>
      <c r="W17" s="10">
        <f>INDEX(MTInputs!$J$1:$AZ$415,$D17,MATCH(W$5,MTInputs!$J$5:$AZ$5,0))</f>
        <v/>
      </c>
      <c r="X17" s="10">
        <f>INDEX(MTInputs!$J$1:$AZ$415,$D17,MATCH(X$5,MTInputs!$J$5:$AZ$5,0))</f>
        <v/>
      </c>
      <c r="Y17" s="10">
        <f>INDEX(MTInputs!$J$1:$AZ$415,$D17,MATCH(Y$5,MTInputs!$J$5:$AZ$5,0))</f>
        <v/>
      </c>
      <c r="Z17" s="10">
        <f>INDEX(MTInputs!$J$1:$AZ$415,$D17,MATCH(Z$5,MTInputs!$J$5:$AZ$5,0))</f>
        <v/>
      </c>
      <c r="AA17" s="10">
        <f>INDEX(MTInputs!$J$1:$AZ$415,$D17,MATCH(AA$5,MTInputs!$J$5:$AZ$5,0))</f>
        <v/>
      </c>
      <c r="AB17" s="10">
        <f>INDEX(MTInputs!$J$1:$AZ$415,$D17,MATCH(AB$5,MTInputs!$J$5:$AZ$5,0))</f>
        <v/>
      </c>
      <c r="AC17" s="10">
        <f>INDEX(MTInputs!$J$1:$AZ$415,$D17,MATCH(AC$5,MTInputs!$J$5:$AZ$5,0))</f>
        <v/>
      </c>
      <c r="AD17" s="10">
        <f>INDEX(MTInputs!$J$1:$AZ$415,$D17,MATCH(AD$5,MTInputs!$J$5:$AZ$5,0))</f>
        <v/>
      </c>
      <c r="AF17" s="11">
        <f>CodePrefix&amp;$A17&amp;IF($C17="","","."&amp;$C17&amp;"."&amp;$B17)&amp;INDEX(VarEnd,MATCH($A17,VarKey,0))&amp;AF$5</f>
        <v/>
      </c>
      <c r="AG17" s="9">
        <f>INDEX(MTInputs!$J$1:$AZ$415,$D17,MATCH(AG$5,MTInputs!$J$5:$AZ$5,0))</f>
        <v/>
      </c>
      <c r="AH17" s="10">
        <f>INDEX(MTInputs!$J$1:$AZ$415,$D17,MATCH(AH$5,MTInputs!$J$5:$AZ$5,0))</f>
        <v/>
      </c>
      <c r="AI17" s="10">
        <f>INDEX(MTInputs!$J$1:$AZ$415,$D17,MATCH(AI$5,MTInputs!$J$5:$AZ$5,0))</f>
        <v/>
      </c>
      <c r="AJ17" s="10">
        <f>INDEX(MTInputs!$J$1:$AZ$415,$D17,MATCH(AJ$5,MTInputs!$J$5:$AZ$5,0))</f>
        <v/>
      </c>
      <c r="AK17" s="10">
        <f>INDEX(MTInputs!$J$1:$AZ$415,$D17,MATCH(AK$5,MTInputs!$J$5:$AZ$5,0))</f>
        <v/>
      </c>
      <c r="AL17" s="10">
        <f>INDEX(MTInputs!$J$1:$AZ$415,$D17,MATCH(AL$5,MTInputs!$J$5:$AZ$5,0))</f>
        <v/>
      </c>
      <c r="AM17" s="10">
        <f>INDEX(MTInputs!$J$1:$AZ$415,$D17,MATCH(AM$5,MTInputs!$J$5:$AZ$5,0))</f>
        <v/>
      </c>
      <c r="AN17" s="10">
        <f>INDEX(MTInputs!$J$1:$AZ$415,$D17,MATCH(AN$5,MTInputs!$J$5:$AZ$5,0))</f>
        <v/>
      </c>
      <c r="AO17" s="10">
        <f>INDEX(MTInputs!$J$1:$AZ$415,$D17,MATCH(AO$5,MTInputs!$J$5:$AZ$5,0))</f>
        <v/>
      </c>
      <c r="AP17" s="10">
        <f>INDEX(MTInputs!$J$1:$AZ$415,$D17,MATCH(AP$5,MTInputs!$J$5:$AZ$5,0))</f>
        <v/>
      </c>
      <c r="AQ17" s="10">
        <f>INDEX(MTInputs!$J$1:$AZ$415,$D17,MATCH(AQ$5,MTInputs!$J$5:$AZ$5,0))</f>
        <v/>
      </c>
      <c r="AR17" s="10">
        <f>INDEX(MTInputs!$J$1:$AZ$415,$D17,MATCH(AR$5,MTInputs!$J$5:$AZ$5,0))</f>
        <v/>
      </c>
      <c r="AS17" s="10">
        <f>INDEX(MTInputs!$J$1:$AZ$415,$D17,MATCH(AS$5,MTInputs!$J$5:$AZ$5,0))</f>
        <v/>
      </c>
      <c r="AT17" s="10">
        <f>INDEX(MTInputs!$J$1:$AZ$415,$D17,MATCH(AT$5,MTInputs!$J$5:$AZ$5,0))</f>
        <v/>
      </c>
      <c r="AU17" s="10">
        <f>INDEX(MTInputs!$J$1:$AZ$415,$D17,MATCH(AU$5,MTInputs!$J$5:$AZ$5,0))</f>
        <v/>
      </c>
      <c r="AV17" s="10">
        <f>INDEX(MTInputs!$J$1:$AZ$415,$D17,MATCH(AV$5,MTInputs!$J$5:$AZ$5,0))</f>
        <v/>
      </c>
      <c r="AW17" s="10">
        <f>INDEX(MTInputs!$J$1:$AZ$415,$D17,MATCH(AW$5,MTInputs!$J$5:$AZ$5,0))</f>
        <v/>
      </c>
      <c r="AX17" s="10">
        <f>INDEX(MTInputs!$J$1:$AZ$415,$D17,MATCH(AX$5,MTInputs!$J$5:$AZ$5,0))</f>
        <v/>
      </c>
      <c r="AY17" s="10">
        <f>INDEX(MTInputs!$J$1:$AZ$415,$D17,MATCH(AY$5,MTInputs!$J$5:$AZ$5,0))</f>
        <v/>
      </c>
    </row>
    <row r="18" hidden="1" outlineLevel="1">
      <c r="A18" s="14" t="inlineStr">
        <is>
          <t>ExtendCarbonPriceBeyondOutro</t>
        </is>
      </c>
      <c r="B18" s="14" t="inlineStr"/>
      <c r="C18" s="14" t="inlineStr"/>
      <c r="D18" s="21" t="n">
        <v>265</v>
      </c>
      <c r="H18" s="14">
        <f>INDEX(VarLab,MATCH($A18,VarKey,0))&amp;INDEX(MemLab,MATCH($C18&amp;"|"&amp;$B18,MemKey,0))</f>
        <v/>
      </c>
      <c r="I18" s="14">
        <f>INDEX(VarUnit,MATCH($A18,VarKey,0))</f>
        <v/>
      </c>
      <c r="J18" s="14">
        <f>INDEX(VarSrc,MATCH($A18,VarKey,0))</f>
        <v/>
      </c>
      <c r="K18" s="11">
        <f>CodePrefix&amp;$A18&amp;IF($C18="","","."&amp;$C18&amp;"."&amp;$B18)&amp;INDEX(VarEnd,MATCH($A18,VarKey,0))&amp;K$5</f>
        <v/>
      </c>
      <c r="L18" s="22">
        <f>INDEX(MTInputs!$J$1:$AZ$415,$D18,MATCH(L$5,MTInputs!$J$5:$AZ$5,0))</f>
        <v/>
      </c>
      <c r="M18" s="23">
        <f>INDEX(MTInputs!$J$1:$AZ$415,$D18,MATCH(M$5,MTInputs!$J$5:$AZ$5,0))</f>
        <v/>
      </c>
      <c r="N18" s="23">
        <f>INDEX(MTInputs!$J$1:$AZ$415,$D18,MATCH(N$5,MTInputs!$J$5:$AZ$5,0))</f>
        <v/>
      </c>
      <c r="O18" s="23">
        <f>INDEX(MTInputs!$J$1:$AZ$415,$D18,MATCH(O$5,MTInputs!$J$5:$AZ$5,0))</f>
        <v/>
      </c>
      <c r="P18" s="23">
        <f>INDEX(MTInputs!$J$1:$AZ$415,$D18,MATCH(P$5,MTInputs!$J$5:$AZ$5,0))</f>
        <v/>
      </c>
      <c r="Q18" s="23">
        <f>INDEX(MTInputs!$J$1:$AZ$415,$D18,MATCH(Q$5,MTInputs!$J$5:$AZ$5,0))</f>
        <v/>
      </c>
      <c r="R18" s="23">
        <f>INDEX(MTInputs!$J$1:$AZ$415,$D18,MATCH(R$5,MTInputs!$J$5:$AZ$5,0))</f>
        <v/>
      </c>
      <c r="S18" s="23">
        <f>INDEX(MTInputs!$J$1:$AZ$415,$D18,MATCH(S$5,MTInputs!$J$5:$AZ$5,0))</f>
        <v/>
      </c>
      <c r="T18" s="23">
        <f>INDEX(MTInputs!$J$1:$AZ$415,$D18,MATCH(T$5,MTInputs!$J$5:$AZ$5,0))</f>
        <v/>
      </c>
      <c r="U18" s="23">
        <f>INDEX(MTInputs!$J$1:$AZ$415,$D18,MATCH(U$5,MTInputs!$J$5:$AZ$5,0))</f>
        <v/>
      </c>
      <c r="V18" s="23">
        <f>INDEX(MTInputs!$J$1:$AZ$415,$D18,MATCH(V$5,MTInputs!$J$5:$AZ$5,0))</f>
        <v/>
      </c>
      <c r="W18" s="23">
        <f>INDEX(MTInputs!$J$1:$AZ$415,$D18,MATCH(W$5,MTInputs!$J$5:$AZ$5,0))</f>
        <v/>
      </c>
      <c r="X18" s="23">
        <f>INDEX(MTInputs!$J$1:$AZ$415,$D18,MATCH(X$5,MTInputs!$J$5:$AZ$5,0))</f>
        <v/>
      </c>
      <c r="Y18" s="23">
        <f>INDEX(MTInputs!$J$1:$AZ$415,$D18,MATCH(Y$5,MTInputs!$J$5:$AZ$5,0))</f>
        <v/>
      </c>
      <c r="Z18" s="23">
        <f>INDEX(MTInputs!$J$1:$AZ$415,$D18,MATCH(Z$5,MTInputs!$J$5:$AZ$5,0))</f>
        <v/>
      </c>
      <c r="AA18" s="23">
        <f>INDEX(MTInputs!$J$1:$AZ$415,$D18,MATCH(AA$5,MTInputs!$J$5:$AZ$5,0))</f>
        <v/>
      </c>
      <c r="AB18" s="23">
        <f>INDEX(MTInputs!$J$1:$AZ$415,$D18,MATCH(AB$5,MTInputs!$J$5:$AZ$5,0))</f>
        <v/>
      </c>
      <c r="AC18" s="23">
        <f>INDEX(MTInputs!$J$1:$AZ$415,$D18,MATCH(AC$5,MTInputs!$J$5:$AZ$5,0))</f>
        <v/>
      </c>
      <c r="AD18" s="23">
        <f>INDEX(MTInputs!$J$1:$AZ$415,$D18,MATCH(AD$5,MTInputs!$J$5:$AZ$5,0))</f>
        <v/>
      </c>
      <c r="AF18" s="11">
        <f>CodePrefix&amp;$A18&amp;IF($C18="","","."&amp;$C18&amp;"."&amp;$B18)&amp;INDEX(VarEnd,MATCH($A18,VarKey,0))&amp;AF$5</f>
        <v/>
      </c>
      <c r="AG18" s="22">
        <f>INDEX(MTInputs!$J$1:$AZ$415,$D18,MATCH(AG$5,MTInputs!$J$5:$AZ$5,0))</f>
        <v/>
      </c>
      <c r="AH18" s="23">
        <f>INDEX(MTInputs!$J$1:$AZ$415,$D18,MATCH(AH$5,MTInputs!$J$5:$AZ$5,0))</f>
        <v/>
      </c>
      <c r="AI18" s="23">
        <f>INDEX(MTInputs!$J$1:$AZ$415,$D18,MATCH(AI$5,MTInputs!$J$5:$AZ$5,0))</f>
        <v/>
      </c>
      <c r="AJ18" s="23">
        <f>INDEX(MTInputs!$J$1:$AZ$415,$D18,MATCH(AJ$5,MTInputs!$J$5:$AZ$5,0))</f>
        <v/>
      </c>
      <c r="AK18" s="23">
        <f>INDEX(MTInputs!$J$1:$AZ$415,$D18,MATCH(AK$5,MTInputs!$J$5:$AZ$5,0))</f>
        <v/>
      </c>
      <c r="AL18" s="23">
        <f>INDEX(MTInputs!$J$1:$AZ$415,$D18,MATCH(AL$5,MTInputs!$J$5:$AZ$5,0))</f>
        <v/>
      </c>
      <c r="AM18" s="23">
        <f>INDEX(MTInputs!$J$1:$AZ$415,$D18,MATCH(AM$5,MTInputs!$J$5:$AZ$5,0))</f>
        <v/>
      </c>
      <c r="AN18" s="23">
        <f>INDEX(MTInputs!$J$1:$AZ$415,$D18,MATCH(AN$5,MTInputs!$J$5:$AZ$5,0))</f>
        <v/>
      </c>
      <c r="AO18" s="23">
        <f>INDEX(MTInputs!$J$1:$AZ$415,$D18,MATCH(AO$5,MTInputs!$J$5:$AZ$5,0))</f>
        <v/>
      </c>
      <c r="AP18" s="23">
        <f>INDEX(MTInputs!$J$1:$AZ$415,$D18,MATCH(AP$5,MTInputs!$J$5:$AZ$5,0))</f>
        <v/>
      </c>
      <c r="AQ18" s="23">
        <f>INDEX(MTInputs!$J$1:$AZ$415,$D18,MATCH(AQ$5,MTInputs!$J$5:$AZ$5,0))</f>
        <v/>
      </c>
      <c r="AR18" s="23">
        <f>INDEX(MTInputs!$J$1:$AZ$415,$D18,MATCH(AR$5,MTInputs!$J$5:$AZ$5,0))</f>
        <v/>
      </c>
      <c r="AS18" s="23">
        <f>INDEX(MTInputs!$J$1:$AZ$415,$D18,MATCH(AS$5,MTInputs!$J$5:$AZ$5,0))</f>
        <v/>
      </c>
      <c r="AT18" s="23">
        <f>INDEX(MTInputs!$J$1:$AZ$415,$D18,MATCH(AT$5,MTInputs!$J$5:$AZ$5,0))</f>
        <v/>
      </c>
      <c r="AU18" s="23">
        <f>INDEX(MTInputs!$J$1:$AZ$415,$D18,MATCH(AU$5,MTInputs!$J$5:$AZ$5,0))</f>
        <v/>
      </c>
      <c r="AV18" s="23">
        <f>INDEX(MTInputs!$J$1:$AZ$415,$D18,MATCH(AV$5,MTInputs!$J$5:$AZ$5,0))</f>
        <v/>
      </c>
      <c r="AW18" s="23">
        <f>INDEX(MTInputs!$J$1:$AZ$415,$D18,MATCH(AW$5,MTInputs!$J$5:$AZ$5,0))</f>
        <v/>
      </c>
      <c r="AX18" s="23">
        <f>INDEX(MTInputs!$J$1:$AZ$415,$D18,MATCH(AX$5,MTInputs!$J$5:$AZ$5,0))</f>
        <v/>
      </c>
      <c r="AY18" s="23">
        <f>INDEX(MTInputs!$J$1:$AZ$415,$D18,MATCH(AY$5,MTInputs!$J$5:$AZ$5,0))</f>
        <v/>
      </c>
    </row>
    <row r="19" hidden="1" outlineLevel="1">
      <c r="A19" s="14" t="inlineStr">
        <is>
          <t>NomorReal</t>
        </is>
      </c>
      <c r="B19" s="14" t="inlineStr"/>
      <c r="C19" s="14" t="inlineStr"/>
      <c r="D19" s="21" t="n">
        <v>266</v>
      </c>
      <c r="H19" s="14">
        <f>INDEX(VarLab,MATCH($A19,VarKey,0))&amp;INDEX(MemLab,MATCH($C19&amp;"|"&amp;$B19,MemKey,0))</f>
        <v/>
      </c>
      <c r="I19" s="14">
        <f>INDEX(VarUnit,MATCH($A19,VarKey,0))</f>
        <v/>
      </c>
      <c r="J19" s="14">
        <f>INDEX(VarSrc,MATCH($A19,VarKey,0))</f>
        <v/>
      </c>
      <c r="K19" s="11">
        <f>CodePrefix&amp;$A19&amp;IF($C19="","","."&amp;$C19&amp;"."&amp;$B19)&amp;INDEX(VarEnd,MATCH($A19,VarKey,0))&amp;K$5</f>
        <v/>
      </c>
      <c r="L19" s="22">
        <f>INDEX(MTInputs!$J$1:$AZ$415,$D19,MATCH(L$5,MTInputs!$J$5:$AZ$5,0))</f>
        <v/>
      </c>
      <c r="M19" s="23">
        <f>INDEX(MTInputs!$J$1:$AZ$415,$D19,MATCH(M$5,MTInputs!$J$5:$AZ$5,0))</f>
        <v/>
      </c>
      <c r="N19" s="23">
        <f>INDEX(MTInputs!$J$1:$AZ$415,$D19,MATCH(N$5,MTInputs!$J$5:$AZ$5,0))</f>
        <v/>
      </c>
      <c r="O19" s="23">
        <f>INDEX(MTInputs!$J$1:$AZ$415,$D19,MATCH(O$5,MTInputs!$J$5:$AZ$5,0))</f>
        <v/>
      </c>
      <c r="P19" s="23">
        <f>INDEX(MTInputs!$J$1:$AZ$415,$D19,MATCH(P$5,MTInputs!$J$5:$AZ$5,0))</f>
        <v/>
      </c>
      <c r="Q19" s="23">
        <f>INDEX(MTInputs!$J$1:$AZ$415,$D19,MATCH(Q$5,MTInputs!$J$5:$AZ$5,0))</f>
        <v/>
      </c>
      <c r="R19" s="23">
        <f>INDEX(MTInputs!$J$1:$AZ$415,$D19,MATCH(R$5,MTInputs!$J$5:$AZ$5,0))</f>
        <v/>
      </c>
      <c r="S19" s="23">
        <f>INDEX(MTInputs!$J$1:$AZ$415,$D19,MATCH(S$5,MTInputs!$J$5:$AZ$5,0))</f>
        <v/>
      </c>
      <c r="T19" s="23">
        <f>INDEX(MTInputs!$J$1:$AZ$415,$D19,MATCH(T$5,MTInputs!$J$5:$AZ$5,0))</f>
        <v/>
      </c>
      <c r="U19" s="23">
        <f>INDEX(MTInputs!$J$1:$AZ$415,$D19,MATCH(U$5,MTInputs!$J$5:$AZ$5,0))</f>
        <v/>
      </c>
      <c r="V19" s="23">
        <f>INDEX(MTInputs!$J$1:$AZ$415,$D19,MATCH(V$5,MTInputs!$J$5:$AZ$5,0))</f>
        <v/>
      </c>
      <c r="W19" s="23">
        <f>INDEX(MTInputs!$J$1:$AZ$415,$D19,MATCH(W$5,MTInputs!$J$5:$AZ$5,0))</f>
        <v/>
      </c>
      <c r="X19" s="23">
        <f>INDEX(MTInputs!$J$1:$AZ$415,$D19,MATCH(X$5,MTInputs!$J$5:$AZ$5,0))</f>
        <v/>
      </c>
      <c r="Y19" s="23">
        <f>INDEX(MTInputs!$J$1:$AZ$415,$D19,MATCH(Y$5,MTInputs!$J$5:$AZ$5,0))</f>
        <v/>
      </c>
      <c r="Z19" s="23">
        <f>INDEX(MTInputs!$J$1:$AZ$415,$D19,MATCH(Z$5,MTInputs!$J$5:$AZ$5,0))</f>
        <v/>
      </c>
      <c r="AA19" s="23">
        <f>INDEX(MTInputs!$J$1:$AZ$415,$D19,MATCH(AA$5,MTInputs!$J$5:$AZ$5,0))</f>
        <v/>
      </c>
      <c r="AB19" s="23">
        <f>INDEX(MTInputs!$J$1:$AZ$415,$D19,MATCH(AB$5,MTInputs!$J$5:$AZ$5,0))</f>
        <v/>
      </c>
      <c r="AC19" s="23">
        <f>INDEX(MTInputs!$J$1:$AZ$415,$D19,MATCH(AC$5,MTInputs!$J$5:$AZ$5,0))</f>
        <v/>
      </c>
      <c r="AD19" s="23">
        <f>INDEX(MTInputs!$J$1:$AZ$415,$D19,MATCH(AD$5,MTInputs!$J$5:$AZ$5,0))</f>
        <v/>
      </c>
      <c r="AF19" s="11">
        <f>CodePrefix&amp;$A19&amp;IF($C19="","","."&amp;$C19&amp;"."&amp;$B19)&amp;INDEX(VarEnd,MATCH($A19,VarKey,0))&amp;AF$5</f>
        <v/>
      </c>
      <c r="AG19" s="22">
        <f>INDEX(MTInputs!$J$1:$AZ$415,$D19,MATCH(AG$5,MTInputs!$J$5:$AZ$5,0))</f>
        <v/>
      </c>
      <c r="AH19" s="23">
        <f>INDEX(MTInputs!$J$1:$AZ$415,$D19,MATCH(AH$5,MTInputs!$J$5:$AZ$5,0))</f>
        <v/>
      </c>
      <c r="AI19" s="23">
        <f>INDEX(MTInputs!$J$1:$AZ$415,$D19,MATCH(AI$5,MTInputs!$J$5:$AZ$5,0))</f>
        <v/>
      </c>
      <c r="AJ19" s="23">
        <f>INDEX(MTInputs!$J$1:$AZ$415,$D19,MATCH(AJ$5,MTInputs!$J$5:$AZ$5,0))</f>
        <v/>
      </c>
      <c r="AK19" s="23">
        <f>INDEX(MTInputs!$J$1:$AZ$415,$D19,MATCH(AK$5,MTInputs!$J$5:$AZ$5,0))</f>
        <v/>
      </c>
      <c r="AL19" s="23">
        <f>INDEX(MTInputs!$J$1:$AZ$415,$D19,MATCH(AL$5,MTInputs!$J$5:$AZ$5,0))</f>
        <v/>
      </c>
      <c r="AM19" s="23">
        <f>INDEX(MTInputs!$J$1:$AZ$415,$D19,MATCH(AM$5,MTInputs!$J$5:$AZ$5,0))</f>
        <v/>
      </c>
      <c r="AN19" s="23">
        <f>INDEX(MTInputs!$J$1:$AZ$415,$D19,MATCH(AN$5,MTInputs!$J$5:$AZ$5,0))</f>
        <v/>
      </c>
      <c r="AO19" s="23">
        <f>INDEX(MTInputs!$J$1:$AZ$415,$D19,MATCH(AO$5,MTInputs!$J$5:$AZ$5,0))</f>
        <v/>
      </c>
      <c r="AP19" s="23">
        <f>INDEX(MTInputs!$J$1:$AZ$415,$D19,MATCH(AP$5,MTInputs!$J$5:$AZ$5,0))</f>
        <v/>
      </c>
      <c r="AQ19" s="23">
        <f>INDEX(MTInputs!$J$1:$AZ$415,$D19,MATCH(AQ$5,MTInputs!$J$5:$AZ$5,0))</f>
        <v/>
      </c>
      <c r="AR19" s="23">
        <f>INDEX(MTInputs!$J$1:$AZ$415,$D19,MATCH(AR$5,MTInputs!$J$5:$AZ$5,0))</f>
        <v/>
      </c>
      <c r="AS19" s="23">
        <f>INDEX(MTInputs!$J$1:$AZ$415,$D19,MATCH(AS$5,MTInputs!$J$5:$AZ$5,0))</f>
        <v/>
      </c>
      <c r="AT19" s="23">
        <f>INDEX(MTInputs!$J$1:$AZ$415,$D19,MATCH(AT$5,MTInputs!$J$5:$AZ$5,0))</f>
        <v/>
      </c>
      <c r="AU19" s="23">
        <f>INDEX(MTInputs!$J$1:$AZ$415,$D19,MATCH(AU$5,MTInputs!$J$5:$AZ$5,0))</f>
        <v/>
      </c>
      <c r="AV19" s="23">
        <f>INDEX(MTInputs!$J$1:$AZ$415,$D19,MATCH(AV$5,MTInputs!$J$5:$AZ$5,0))</f>
        <v/>
      </c>
      <c r="AW19" s="23">
        <f>INDEX(MTInputs!$J$1:$AZ$415,$D19,MATCH(AW$5,MTInputs!$J$5:$AZ$5,0))</f>
        <v/>
      </c>
      <c r="AX19" s="23">
        <f>INDEX(MTInputs!$J$1:$AZ$415,$D19,MATCH(AX$5,MTInputs!$J$5:$AZ$5,0))</f>
        <v/>
      </c>
      <c r="AY19" s="23">
        <f>INDEX(MTInputs!$J$1:$AZ$415,$D19,MATCH(AY$5,MTInputs!$J$5:$AZ$5,0))</f>
        <v/>
      </c>
    </row>
    <row r="20" hidden="1" outlineLevel="1">
      <c r="A20" s="1" t="inlineStr">
        <is>
          <t>cp.t</t>
        </is>
      </c>
      <c r="B20" s="1" t="inlineStr"/>
      <c r="C20" s="1" t="inlineStr"/>
      <c r="H20" s="1">
        <f>INDEX(VarLab,MATCH($A20,VarKey,0))&amp;INDEX(MemLab,MATCH($C20&amp;"|"&amp;$B20,MemKey,0))</f>
        <v/>
      </c>
      <c r="I20" s="1">
        <f>INDEX(VarUnit,MATCH($A20,VarKey,0))</f>
        <v/>
      </c>
      <c r="J20" s="1">
        <f>INDEX(VarSrc,MATCH($A20,VarKey,0))</f>
        <v/>
      </c>
      <c r="K20" s="17">
        <f>CodePrefix&amp;$A20&amp;IF($C20="","","."&amp;$C20&amp;"."&amp;$B20)&amp;INDEX(VarEnd,MATCH($A20,VarKey,0))&amp;K$5</f>
        <v/>
      </c>
      <c r="L20" s="18">
        <f>IF(L$18="Linear*",L$4,MIN(L$4,L$17))-L$14</f>
        <v/>
      </c>
      <c r="M20" s="19">
        <f>IF(M$18="Linear*",M$4,MIN(M$4,M$17))-M$14</f>
        <v/>
      </c>
      <c r="N20" s="19">
        <f>IF(N$18="Linear*",N$4,MIN(N$4,N$17))-N$14</f>
        <v/>
      </c>
      <c r="O20" s="19">
        <f>IF(O$18="Linear*",O$4,MIN(O$4,O$17))-O$14</f>
        <v/>
      </c>
      <c r="P20" s="19">
        <f>IF(P$18="Linear*",P$4,MIN(P$4,P$17))-P$14</f>
        <v/>
      </c>
      <c r="Q20" s="19">
        <f>IF(Q$18="Linear*",Q$4,MIN(Q$4,Q$17))-Q$14</f>
        <v/>
      </c>
      <c r="R20" s="19">
        <f>IF(R$18="Linear*",R$4,MIN(R$4,R$17))-R$14</f>
        <v/>
      </c>
      <c r="S20" s="19">
        <f>IF(S$18="Linear*",S$4,MIN(S$4,S$17))-S$14</f>
        <v/>
      </c>
      <c r="T20" s="19">
        <f>IF(T$18="Linear*",T$4,MIN(T$4,T$17))-T$14</f>
        <v/>
      </c>
      <c r="U20" s="19">
        <f>IF(U$18="Linear*",U$4,MIN(U$4,U$17))-U$14</f>
        <v/>
      </c>
      <c r="V20" s="19">
        <f>IF(V$18="Linear*",V$4,MIN(V$4,V$17))-V$14</f>
        <v/>
      </c>
      <c r="W20" s="19">
        <f>IF(W$18="Linear*",W$4,MIN(W$4,W$17))-W$14</f>
        <v/>
      </c>
      <c r="X20" s="19">
        <f>IF(X$18="Linear*",X$4,MIN(X$4,X$17))-X$14</f>
        <v/>
      </c>
      <c r="Y20" s="19">
        <f>IF(Y$18="Linear*",Y$4,MIN(Y$4,Y$17))-Y$14</f>
        <v/>
      </c>
      <c r="Z20" s="19">
        <f>IF(Z$18="Linear*",Z$4,MIN(Z$4,Z$17))-Z$14</f>
        <v/>
      </c>
      <c r="AA20" s="19">
        <f>IF(AA$18="Linear*",AA$4,MIN(AA$4,AA$17))-AA$14</f>
        <v/>
      </c>
      <c r="AB20" s="19">
        <f>IF(AB$18="Linear*",AB$4,MIN(AB$4,AB$17))-AB$14</f>
        <v/>
      </c>
      <c r="AC20" s="19">
        <f>IF(AC$18="Linear*",AC$4,MIN(AC$4,AC$17))-AC$14</f>
        <v/>
      </c>
      <c r="AD20" s="19">
        <f>IF(AD$18="Linear*",AD$4,MIN(AD$4,AD$17))-AD$14</f>
        <v/>
      </c>
      <c r="AF20" s="17">
        <f>CodePrefix&amp;$A20&amp;IF($C20="","","."&amp;$C20&amp;"."&amp;$B20)&amp;INDEX(VarEnd,MATCH($A20,VarKey,0))&amp;AF$5</f>
        <v/>
      </c>
      <c r="AG20" s="18">
        <f>IF(AG$18="Linear*",AG$4,MIN(AG$4,AG$17))-AG$14</f>
        <v/>
      </c>
      <c r="AH20" s="19">
        <f>IF(AH$18="Linear*",AH$4,MIN(AH$4,AH$17))-AH$14</f>
        <v/>
      </c>
      <c r="AI20" s="19">
        <f>IF(AI$18="Linear*",AI$4,MIN(AI$4,AI$17))-AI$14</f>
        <v/>
      </c>
      <c r="AJ20" s="19">
        <f>IF(AJ$18="Linear*",AJ$4,MIN(AJ$4,AJ$17))-AJ$14</f>
        <v/>
      </c>
      <c r="AK20" s="19">
        <f>IF(AK$18="Linear*",AK$4,MIN(AK$4,AK$17))-AK$14</f>
        <v/>
      </c>
      <c r="AL20" s="19">
        <f>IF(AL$18="Linear*",AL$4,MIN(AL$4,AL$17))-AL$14</f>
        <v/>
      </c>
      <c r="AM20" s="19">
        <f>IF(AM$18="Linear*",AM$4,MIN(AM$4,AM$17))-AM$14</f>
        <v/>
      </c>
      <c r="AN20" s="19">
        <f>IF(AN$18="Linear*",AN$4,MIN(AN$4,AN$17))-AN$14</f>
        <v/>
      </c>
      <c r="AO20" s="19">
        <f>IF(AO$18="Linear*",AO$4,MIN(AO$4,AO$17))-AO$14</f>
        <v/>
      </c>
      <c r="AP20" s="19">
        <f>IF(AP$18="Linear*",AP$4,MIN(AP$4,AP$17))-AP$14</f>
        <v/>
      </c>
      <c r="AQ20" s="19">
        <f>IF(AQ$18="Linear*",AQ$4,MIN(AQ$4,AQ$17))-AQ$14</f>
        <v/>
      </c>
      <c r="AR20" s="19">
        <f>IF(AR$18="Linear*",AR$4,MIN(AR$4,AR$17))-AR$14</f>
        <v/>
      </c>
      <c r="AS20" s="19">
        <f>IF(AS$18="Linear*",AS$4,MIN(AS$4,AS$17))-AS$14</f>
        <v/>
      </c>
      <c r="AT20" s="19">
        <f>IF(AT$18="Linear*",AT$4,MIN(AT$4,AT$17))-AT$14</f>
        <v/>
      </c>
      <c r="AU20" s="19">
        <f>IF(AU$18="Linear*",AU$4,MIN(AU$4,AU$17))-AU$14</f>
        <v/>
      </c>
      <c r="AV20" s="19">
        <f>IF(AV$18="Linear*",AV$4,MIN(AV$4,AV$17))-AV$14</f>
        <v/>
      </c>
      <c r="AW20" s="19">
        <f>IF(AW$18="Linear*",AW$4,MIN(AW$4,AW$17))-AW$14</f>
        <v/>
      </c>
      <c r="AX20" s="19">
        <f>IF(AX$18="Linear*",AX$4,MIN(AX$4,AX$17))-AX$14</f>
        <v/>
      </c>
      <c r="AY20" s="19">
        <f>IF(AY$18="Linear*",AY$4,MIN(AY$4,AY$17))-AY$14</f>
        <v/>
      </c>
    </row>
    <row r="21" hidden="1" outlineLevel="1">
      <c r="A21" s="1" t="inlineStr">
        <is>
          <t>cp.nom</t>
        </is>
      </c>
      <c r="B21" s="1" t="inlineStr"/>
      <c r="C21" s="1" t="inlineStr"/>
      <c r="H21" s="1">
        <f>INDEX(VarLab,MATCH($A21,VarKey,0))&amp;INDEX(MemLab,MATCH($C21&amp;"|"&amp;$B21,MemKey,0))</f>
        <v/>
      </c>
      <c r="I21" s="1">
        <f>INDEX(VarUnit,MATCH($A21,VarKey,0))</f>
        <v/>
      </c>
      <c r="J21" s="1">
        <f>INDEX(VarSrc,MATCH($A21,VarKey,0))</f>
        <v/>
      </c>
      <c r="K21" s="17">
        <f>CodePrefix&amp;$A21&amp;IF($C21="","","."&amp;$C21&amp;"."&amp;$B21)&amp;INDEX(VarEnd,MATCH($A21,VarKey,0))&amp;K$5</f>
        <v/>
      </c>
      <c r="L21" s="18">
        <f>IF(LEFT(L$19,7)="Nominal",L$8,1)</f>
        <v/>
      </c>
      <c r="M21" s="19">
        <f>IF(LEFT(M$19,7)="Nominal",M$8,1)</f>
        <v/>
      </c>
      <c r="N21" s="19">
        <f>IF(LEFT(N$19,7)="Nominal",N$8,1)</f>
        <v/>
      </c>
      <c r="O21" s="19">
        <f>IF(LEFT(O$19,7)="Nominal",O$8,1)</f>
        <v/>
      </c>
      <c r="P21" s="19">
        <f>IF(LEFT(P$19,7)="Nominal",P$8,1)</f>
        <v/>
      </c>
      <c r="Q21" s="19">
        <f>IF(LEFT(Q$19,7)="Nominal",Q$8,1)</f>
        <v/>
      </c>
      <c r="R21" s="19">
        <f>IF(LEFT(R$19,7)="Nominal",R$8,1)</f>
        <v/>
      </c>
      <c r="S21" s="19">
        <f>IF(LEFT(S$19,7)="Nominal",S$8,1)</f>
        <v/>
      </c>
      <c r="T21" s="19">
        <f>IF(LEFT(T$19,7)="Nominal",T$8,1)</f>
        <v/>
      </c>
      <c r="U21" s="19">
        <f>IF(LEFT(U$19,7)="Nominal",U$8,1)</f>
        <v/>
      </c>
      <c r="V21" s="19">
        <f>IF(LEFT(V$19,7)="Nominal",V$8,1)</f>
        <v/>
      </c>
      <c r="W21" s="19">
        <f>IF(LEFT(W$19,7)="Nominal",W$8,1)</f>
        <v/>
      </c>
      <c r="X21" s="19">
        <f>IF(LEFT(X$19,7)="Nominal",X$8,1)</f>
        <v/>
      </c>
      <c r="Y21" s="19">
        <f>IF(LEFT(Y$19,7)="Nominal",Y$8,1)</f>
        <v/>
      </c>
      <c r="Z21" s="19">
        <f>IF(LEFT(Z$19,7)="Nominal",Z$8,1)</f>
        <v/>
      </c>
      <c r="AA21" s="19">
        <f>IF(LEFT(AA$19,7)="Nominal",AA$8,1)</f>
        <v/>
      </c>
      <c r="AB21" s="19">
        <f>IF(LEFT(AB$19,7)="Nominal",AB$8,1)</f>
        <v/>
      </c>
      <c r="AC21" s="19">
        <f>IF(LEFT(AC$19,7)="Nominal",AC$8,1)</f>
        <v/>
      </c>
      <c r="AD21" s="19">
        <f>IF(LEFT(AD$19,7)="Nominal",AD$8,1)</f>
        <v/>
      </c>
      <c r="AF21" s="17">
        <f>CodePrefix&amp;$A21&amp;IF($C21="","","."&amp;$C21&amp;"."&amp;$B21)&amp;INDEX(VarEnd,MATCH($A21,VarKey,0))&amp;AF$5</f>
        <v/>
      </c>
      <c r="AG21" s="18">
        <f>IF(LEFT(AG$19,7)="Nominal",AG$8,1)</f>
        <v/>
      </c>
      <c r="AH21" s="19">
        <f>IF(LEFT(AH$19,7)="Nominal",AH$8,1)</f>
        <v/>
      </c>
      <c r="AI21" s="19">
        <f>IF(LEFT(AI$19,7)="Nominal",AI$8,1)</f>
        <v/>
      </c>
      <c r="AJ21" s="19">
        <f>IF(LEFT(AJ$19,7)="Nominal",AJ$8,1)</f>
        <v/>
      </c>
      <c r="AK21" s="19">
        <f>IF(LEFT(AK$19,7)="Nominal",AK$8,1)</f>
        <v/>
      </c>
      <c r="AL21" s="19">
        <f>IF(LEFT(AL$19,7)="Nominal",AL$8,1)</f>
        <v/>
      </c>
      <c r="AM21" s="19">
        <f>IF(LEFT(AM$19,7)="Nominal",AM$8,1)</f>
        <v/>
      </c>
      <c r="AN21" s="19">
        <f>IF(LEFT(AN$19,7)="Nominal",AN$8,1)</f>
        <v/>
      </c>
      <c r="AO21" s="19">
        <f>IF(LEFT(AO$19,7)="Nominal",AO$8,1)</f>
        <v/>
      </c>
      <c r="AP21" s="19">
        <f>IF(LEFT(AP$19,7)="Nominal",AP$8,1)</f>
        <v/>
      </c>
      <c r="AQ21" s="19">
        <f>IF(LEFT(AQ$19,7)="Nominal",AQ$8,1)</f>
        <v/>
      </c>
      <c r="AR21" s="19">
        <f>IF(LEFT(AR$19,7)="Nominal",AR$8,1)</f>
        <v/>
      </c>
      <c r="AS21" s="19">
        <f>IF(LEFT(AS$19,7)="Nominal",AS$8,1)</f>
        <v/>
      </c>
      <c r="AT21" s="19">
        <f>IF(LEFT(AT$19,7)="Nominal",AT$8,1)</f>
        <v/>
      </c>
      <c r="AU21" s="19">
        <f>IF(LEFT(AU$19,7)="Nominal",AU$8,1)</f>
        <v/>
      </c>
      <c r="AV21" s="19">
        <f>IF(LEFT(AV$19,7)="Nominal",AV$8,1)</f>
        <v/>
      </c>
      <c r="AW21" s="19">
        <f>IF(LEFT(AW$19,7)="Nominal",AW$8,1)</f>
        <v/>
      </c>
      <c r="AX21" s="19">
        <f>IF(LEFT(AX$19,7)="Nominal",AX$8,1)</f>
        <v/>
      </c>
      <c r="AY21" s="19">
        <f>IF(LEFT(AY$19,7)="Nominal",AY$8,1)</f>
        <v/>
      </c>
    </row>
    <row r="22" hidden="1" outlineLevel="1">
      <c r="H22" s="20" t="inlineStr">
        <is>
          <t>Carbon tax coverage: fuels (MTInputs rows 23-29)</t>
        </is>
      </c>
    </row>
    <row r="23" hidden="1" outlineLevel="1">
      <c r="A23" s="14" t="inlineStr">
        <is>
          <t>ctcov</t>
        </is>
      </c>
      <c r="B23" s="14" t="inlineStr">
        <is>
          <t>coa</t>
        </is>
      </c>
      <c r="C23" s="14" t="inlineStr">
        <is>
          <t>all</t>
        </is>
      </c>
      <c r="D23" s="21" t="n">
        <v>23</v>
      </c>
      <c r="H23" s="14">
        <f>INDEX(VarLab,MATCH($A23,VarKey,0))&amp;INDEX(MemLab,MATCH($C23&amp;"|"&amp;$B23,MemKey,0))</f>
        <v/>
      </c>
      <c r="I23" s="14">
        <f>INDEX(VarUnit,MATCH($A23,VarKey,0))</f>
        <v/>
      </c>
      <c r="J23" s="14">
        <f>INDEX(VarSrc,MATCH($A23,VarKey,0))</f>
        <v/>
      </c>
      <c r="K23" s="11">
        <f>CodePrefix&amp;$A23&amp;IF($C23="","","."&amp;$C23&amp;"."&amp;$B23)&amp;INDEX(VarEnd,MATCH($A23,VarKey,0))&amp;K$5</f>
        <v/>
      </c>
      <c r="L23" s="22">
        <f>INDEX(MTInputs!$J$1:$AZ$415,$D23,MATCH(L$5,MTInputs!$J$5:$AZ$5,0))</f>
        <v/>
      </c>
      <c r="M23" s="23">
        <f>INDEX(MTInputs!$J$1:$AZ$415,$D23,MATCH(M$5,MTInputs!$J$5:$AZ$5,0))</f>
        <v/>
      </c>
      <c r="N23" s="23">
        <f>INDEX(MTInputs!$J$1:$AZ$415,$D23,MATCH(N$5,MTInputs!$J$5:$AZ$5,0))</f>
        <v/>
      </c>
      <c r="O23" s="23">
        <f>INDEX(MTInputs!$J$1:$AZ$415,$D23,MATCH(O$5,MTInputs!$J$5:$AZ$5,0))</f>
        <v/>
      </c>
      <c r="P23" s="23">
        <f>INDEX(MTInputs!$J$1:$AZ$415,$D23,MATCH(P$5,MTInputs!$J$5:$AZ$5,0))</f>
        <v/>
      </c>
      <c r="Q23" s="23">
        <f>INDEX(MTInputs!$J$1:$AZ$415,$D23,MATCH(Q$5,MTInputs!$J$5:$AZ$5,0))</f>
        <v/>
      </c>
      <c r="R23" s="23">
        <f>INDEX(MTInputs!$J$1:$AZ$415,$D23,MATCH(R$5,MTInputs!$J$5:$AZ$5,0))</f>
        <v/>
      </c>
      <c r="S23" s="23">
        <f>INDEX(MTInputs!$J$1:$AZ$415,$D23,MATCH(S$5,MTInputs!$J$5:$AZ$5,0))</f>
        <v/>
      </c>
      <c r="T23" s="23">
        <f>INDEX(MTInputs!$J$1:$AZ$415,$D23,MATCH(T$5,MTInputs!$J$5:$AZ$5,0))</f>
        <v/>
      </c>
      <c r="U23" s="23">
        <f>INDEX(MTInputs!$J$1:$AZ$415,$D23,MATCH(U$5,MTInputs!$J$5:$AZ$5,0))</f>
        <v/>
      </c>
      <c r="V23" s="23">
        <f>INDEX(MTInputs!$J$1:$AZ$415,$D23,MATCH(V$5,MTInputs!$J$5:$AZ$5,0))</f>
        <v/>
      </c>
      <c r="W23" s="23">
        <f>INDEX(MTInputs!$J$1:$AZ$415,$D23,MATCH(W$5,MTInputs!$J$5:$AZ$5,0))</f>
        <v/>
      </c>
      <c r="X23" s="23">
        <f>INDEX(MTInputs!$J$1:$AZ$415,$D23,MATCH(X$5,MTInputs!$J$5:$AZ$5,0))</f>
        <v/>
      </c>
      <c r="Y23" s="23">
        <f>INDEX(MTInputs!$J$1:$AZ$415,$D23,MATCH(Y$5,MTInputs!$J$5:$AZ$5,0))</f>
        <v/>
      </c>
      <c r="Z23" s="23">
        <f>INDEX(MTInputs!$J$1:$AZ$415,$D23,MATCH(Z$5,MTInputs!$J$5:$AZ$5,0))</f>
        <v/>
      </c>
      <c r="AA23" s="23">
        <f>INDEX(MTInputs!$J$1:$AZ$415,$D23,MATCH(AA$5,MTInputs!$J$5:$AZ$5,0))</f>
        <v/>
      </c>
      <c r="AB23" s="23">
        <f>INDEX(MTInputs!$J$1:$AZ$415,$D23,MATCH(AB$5,MTInputs!$J$5:$AZ$5,0))</f>
        <v/>
      </c>
      <c r="AC23" s="23">
        <f>INDEX(MTInputs!$J$1:$AZ$415,$D23,MATCH(AC$5,MTInputs!$J$5:$AZ$5,0))</f>
        <v/>
      </c>
      <c r="AD23" s="23">
        <f>INDEX(MTInputs!$J$1:$AZ$415,$D23,MATCH(AD$5,MTInputs!$J$5:$AZ$5,0))</f>
        <v/>
      </c>
      <c r="AF23" s="11">
        <f>CodePrefix&amp;$A23&amp;IF($C23="","","."&amp;$C23&amp;"."&amp;$B23)&amp;INDEX(VarEnd,MATCH($A23,VarKey,0))&amp;AF$5</f>
        <v/>
      </c>
      <c r="AG23" s="22">
        <f>INDEX(MTInputs!$J$1:$AZ$415,$D23,MATCH(AG$5,MTInputs!$J$5:$AZ$5,0))</f>
        <v/>
      </c>
      <c r="AH23" s="23">
        <f>INDEX(MTInputs!$J$1:$AZ$415,$D23,MATCH(AH$5,MTInputs!$J$5:$AZ$5,0))</f>
        <v/>
      </c>
      <c r="AI23" s="23">
        <f>INDEX(MTInputs!$J$1:$AZ$415,$D23,MATCH(AI$5,MTInputs!$J$5:$AZ$5,0))</f>
        <v/>
      </c>
      <c r="AJ23" s="23">
        <f>INDEX(MTInputs!$J$1:$AZ$415,$D23,MATCH(AJ$5,MTInputs!$J$5:$AZ$5,0))</f>
        <v/>
      </c>
      <c r="AK23" s="23">
        <f>INDEX(MTInputs!$J$1:$AZ$415,$D23,MATCH(AK$5,MTInputs!$J$5:$AZ$5,0))</f>
        <v/>
      </c>
      <c r="AL23" s="23">
        <f>INDEX(MTInputs!$J$1:$AZ$415,$D23,MATCH(AL$5,MTInputs!$J$5:$AZ$5,0))</f>
        <v/>
      </c>
      <c r="AM23" s="23">
        <f>INDEX(MTInputs!$J$1:$AZ$415,$D23,MATCH(AM$5,MTInputs!$J$5:$AZ$5,0))</f>
        <v/>
      </c>
      <c r="AN23" s="23">
        <f>INDEX(MTInputs!$J$1:$AZ$415,$D23,MATCH(AN$5,MTInputs!$J$5:$AZ$5,0))</f>
        <v/>
      </c>
      <c r="AO23" s="23">
        <f>INDEX(MTInputs!$J$1:$AZ$415,$D23,MATCH(AO$5,MTInputs!$J$5:$AZ$5,0))</f>
        <v/>
      </c>
      <c r="AP23" s="23">
        <f>INDEX(MTInputs!$J$1:$AZ$415,$D23,MATCH(AP$5,MTInputs!$J$5:$AZ$5,0))</f>
        <v/>
      </c>
      <c r="AQ23" s="23">
        <f>INDEX(MTInputs!$J$1:$AZ$415,$D23,MATCH(AQ$5,MTInputs!$J$5:$AZ$5,0))</f>
        <v/>
      </c>
      <c r="AR23" s="23">
        <f>INDEX(MTInputs!$J$1:$AZ$415,$D23,MATCH(AR$5,MTInputs!$J$5:$AZ$5,0))</f>
        <v/>
      </c>
      <c r="AS23" s="23">
        <f>INDEX(MTInputs!$J$1:$AZ$415,$D23,MATCH(AS$5,MTInputs!$J$5:$AZ$5,0))</f>
        <v/>
      </c>
      <c r="AT23" s="23">
        <f>INDEX(MTInputs!$J$1:$AZ$415,$D23,MATCH(AT$5,MTInputs!$J$5:$AZ$5,0))</f>
        <v/>
      </c>
      <c r="AU23" s="23">
        <f>INDEX(MTInputs!$J$1:$AZ$415,$D23,MATCH(AU$5,MTInputs!$J$5:$AZ$5,0))</f>
        <v/>
      </c>
      <c r="AV23" s="23">
        <f>INDEX(MTInputs!$J$1:$AZ$415,$D23,MATCH(AV$5,MTInputs!$J$5:$AZ$5,0))</f>
        <v/>
      </c>
      <c r="AW23" s="23">
        <f>INDEX(MTInputs!$J$1:$AZ$415,$D23,MATCH(AW$5,MTInputs!$J$5:$AZ$5,0))</f>
        <v/>
      </c>
      <c r="AX23" s="23">
        <f>INDEX(MTInputs!$J$1:$AZ$415,$D23,MATCH(AX$5,MTInputs!$J$5:$AZ$5,0))</f>
        <v/>
      </c>
      <c r="AY23" s="23">
        <f>INDEX(MTInputs!$J$1:$AZ$415,$D23,MATCH(AY$5,MTInputs!$J$5:$AZ$5,0))</f>
        <v/>
      </c>
    </row>
    <row r="24" hidden="1" outlineLevel="1">
      <c r="A24" s="14" t="inlineStr">
        <is>
          <t>ctcov</t>
        </is>
      </c>
      <c r="B24" s="14" t="inlineStr">
        <is>
          <t>nga</t>
        </is>
      </c>
      <c r="C24" s="14" t="inlineStr">
        <is>
          <t>all</t>
        </is>
      </c>
      <c r="D24" s="21" t="n">
        <v>24</v>
      </c>
      <c r="H24" s="14">
        <f>INDEX(VarLab,MATCH($A24,VarKey,0))&amp;INDEX(MemLab,MATCH($C24&amp;"|"&amp;$B24,MemKey,0))</f>
        <v/>
      </c>
      <c r="I24" s="14">
        <f>INDEX(VarUnit,MATCH($A24,VarKey,0))</f>
        <v/>
      </c>
      <c r="J24" s="14">
        <f>INDEX(VarSrc,MATCH($A24,VarKey,0))</f>
        <v/>
      </c>
      <c r="K24" s="11">
        <f>CodePrefix&amp;$A24&amp;IF($C24="","","."&amp;$C24&amp;"."&amp;$B24)&amp;INDEX(VarEnd,MATCH($A24,VarKey,0))&amp;K$5</f>
        <v/>
      </c>
      <c r="L24" s="22">
        <f>INDEX(MTInputs!$J$1:$AZ$415,$D24,MATCH(L$5,MTInputs!$J$5:$AZ$5,0))</f>
        <v/>
      </c>
      <c r="M24" s="23">
        <f>INDEX(MTInputs!$J$1:$AZ$415,$D24,MATCH(M$5,MTInputs!$J$5:$AZ$5,0))</f>
        <v/>
      </c>
      <c r="N24" s="23">
        <f>INDEX(MTInputs!$J$1:$AZ$415,$D24,MATCH(N$5,MTInputs!$J$5:$AZ$5,0))</f>
        <v/>
      </c>
      <c r="O24" s="23">
        <f>INDEX(MTInputs!$J$1:$AZ$415,$D24,MATCH(O$5,MTInputs!$J$5:$AZ$5,0))</f>
        <v/>
      </c>
      <c r="P24" s="23">
        <f>INDEX(MTInputs!$J$1:$AZ$415,$D24,MATCH(P$5,MTInputs!$J$5:$AZ$5,0))</f>
        <v/>
      </c>
      <c r="Q24" s="23">
        <f>INDEX(MTInputs!$J$1:$AZ$415,$D24,MATCH(Q$5,MTInputs!$J$5:$AZ$5,0))</f>
        <v/>
      </c>
      <c r="R24" s="23">
        <f>INDEX(MTInputs!$J$1:$AZ$415,$D24,MATCH(R$5,MTInputs!$J$5:$AZ$5,0))</f>
        <v/>
      </c>
      <c r="S24" s="23">
        <f>INDEX(MTInputs!$J$1:$AZ$415,$D24,MATCH(S$5,MTInputs!$J$5:$AZ$5,0))</f>
        <v/>
      </c>
      <c r="T24" s="23">
        <f>INDEX(MTInputs!$J$1:$AZ$415,$D24,MATCH(T$5,MTInputs!$J$5:$AZ$5,0))</f>
        <v/>
      </c>
      <c r="U24" s="23">
        <f>INDEX(MTInputs!$J$1:$AZ$415,$D24,MATCH(U$5,MTInputs!$J$5:$AZ$5,0))</f>
        <v/>
      </c>
      <c r="V24" s="23">
        <f>INDEX(MTInputs!$J$1:$AZ$415,$D24,MATCH(V$5,MTInputs!$J$5:$AZ$5,0))</f>
        <v/>
      </c>
      <c r="W24" s="23">
        <f>INDEX(MTInputs!$J$1:$AZ$415,$D24,MATCH(W$5,MTInputs!$J$5:$AZ$5,0))</f>
        <v/>
      </c>
      <c r="X24" s="23">
        <f>INDEX(MTInputs!$J$1:$AZ$415,$D24,MATCH(X$5,MTInputs!$J$5:$AZ$5,0))</f>
        <v/>
      </c>
      <c r="Y24" s="23">
        <f>INDEX(MTInputs!$J$1:$AZ$415,$D24,MATCH(Y$5,MTInputs!$J$5:$AZ$5,0))</f>
        <v/>
      </c>
      <c r="Z24" s="23">
        <f>INDEX(MTInputs!$J$1:$AZ$415,$D24,MATCH(Z$5,MTInputs!$J$5:$AZ$5,0))</f>
        <v/>
      </c>
      <c r="AA24" s="23">
        <f>INDEX(MTInputs!$J$1:$AZ$415,$D24,MATCH(AA$5,MTInputs!$J$5:$AZ$5,0))</f>
        <v/>
      </c>
      <c r="AB24" s="23">
        <f>INDEX(MTInputs!$J$1:$AZ$415,$D24,MATCH(AB$5,MTInputs!$J$5:$AZ$5,0))</f>
        <v/>
      </c>
      <c r="AC24" s="23">
        <f>INDEX(MTInputs!$J$1:$AZ$415,$D24,MATCH(AC$5,MTInputs!$J$5:$AZ$5,0))</f>
        <v/>
      </c>
      <c r="AD24" s="23">
        <f>INDEX(MTInputs!$J$1:$AZ$415,$D24,MATCH(AD$5,MTInputs!$J$5:$AZ$5,0))</f>
        <v/>
      </c>
      <c r="AF24" s="11">
        <f>CodePrefix&amp;$A24&amp;IF($C24="","","."&amp;$C24&amp;"."&amp;$B24)&amp;INDEX(VarEnd,MATCH($A24,VarKey,0))&amp;AF$5</f>
        <v/>
      </c>
      <c r="AG24" s="22">
        <f>INDEX(MTInputs!$J$1:$AZ$415,$D24,MATCH(AG$5,MTInputs!$J$5:$AZ$5,0))</f>
        <v/>
      </c>
      <c r="AH24" s="23">
        <f>INDEX(MTInputs!$J$1:$AZ$415,$D24,MATCH(AH$5,MTInputs!$J$5:$AZ$5,0))</f>
        <v/>
      </c>
      <c r="AI24" s="23">
        <f>INDEX(MTInputs!$J$1:$AZ$415,$D24,MATCH(AI$5,MTInputs!$J$5:$AZ$5,0))</f>
        <v/>
      </c>
      <c r="AJ24" s="23">
        <f>INDEX(MTInputs!$J$1:$AZ$415,$D24,MATCH(AJ$5,MTInputs!$J$5:$AZ$5,0))</f>
        <v/>
      </c>
      <c r="AK24" s="23">
        <f>INDEX(MTInputs!$J$1:$AZ$415,$D24,MATCH(AK$5,MTInputs!$J$5:$AZ$5,0))</f>
        <v/>
      </c>
      <c r="AL24" s="23">
        <f>INDEX(MTInputs!$J$1:$AZ$415,$D24,MATCH(AL$5,MTInputs!$J$5:$AZ$5,0))</f>
        <v/>
      </c>
      <c r="AM24" s="23">
        <f>INDEX(MTInputs!$J$1:$AZ$415,$D24,MATCH(AM$5,MTInputs!$J$5:$AZ$5,0))</f>
        <v/>
      </c>
      <c r="AN24" s="23">
        <f>INDEX(MTInputs!$J$1:$AZ$415,$D24,MATCH(AN$5,MTInputs!$J$5:$AZ$5,0))</f>
        <v/>
      </c>
      <c r="AO24" s="23">
        <f>INDEX(MTInputs!$J$1:$AZ$415,$D24,MATCH(AO$5,MTInputs!$J$5:$AZ$5,0))</f>
        <v/>
      </c>
      <c r="AP24" s="23">
        <f>INDEX(MTInputs!$J$1:$AZ$415,$D24,MATCH(AP$5,MTInputs!$J$5:$AZ$5,0))</f>
        <v/>
      </c>
      <c r="AQ24" s="23">
        <f>INDEX(MTInputs!$J$1:$AZ$415,$D24,MATCH(AQ$5,MTInputs!$J$5:$AZ$5,0))</f>
        <v/>
      </c>
      <c r="AR24" s="23">
        <f>INDEX(MTInputs!$J$1:$AZ$415,$D24,MATCH(AR$5,MTInputs!$J$5:$AZ$5,0))</f>
        <v/>
      </c>
      <c r="AS24" s="23">
        <f>INDEX(MTInputs!$J$1:$AZ$415,$D24,MATCH(AS$5,MTInputs!$J$5:$AZ$5,0))</f>
        <v/>
      </c>
      <c r="AT24" s="23">
        <f>INDEX(MTInputs!$J$1:$AZ$415,$D24,MATCH(AT$5,MTInputs!$J$5:$AZ$5,0))</f>
        <v/>
      </c>
      <c r="AU24" s="23">
        <f>INDEX(MTInputs!$J$1:$AZ$415,$D24,MATCH(AU$5,MTInputs!$J$5:$AZ$5,0))</f>
        <v/>
      </c>
      <c r="AV24" s="23">
        <f>INDEX(MTInputs!$J$1:$AZ$415,$D24,MATCH(AV$5,MTInputs!$J$5:$AZ$5,0))</f>
        <v/>
      </c>
      <c r="AW24" s="23">
        <f>INDEX(MTInputs!$J$1:$AZ$415,$D24,MATCH(AW$5,MTInputs!$J$5:$AZ$5,0))</f>
        <v/>
      </c>
      <c r="AX24" s="23">
        <f>INDEX(MTInputs!$J$1:$AZ$415,$D24,MATCH(AX$5,MTInputs!$J$5:$AZ$5,0))</f>
        <v/>
      </c>
      <c r="AY24" s="23">
        <f>INDEX(MTInputs!$J$1:$AZ$415,$D24,MATCH(AY$5,MTInputs!$J$5:$AZ$5,0))</f>
        <v/>
      </c>
    </row>
    <row r="25" hidden="1" outlineLevel="1">
      <c r="A25" s="14" t="inlineStr">
        <is>
          <t>ctcov</t>
        </is>
      </c>
      <c r="B25" s="14" t="inlineStr">
        <is>
          <t>gso</t>
        </is>
      </c>
      <c r="C25" s="14" t="inlineStr">
        <is>
          <t>all</t>
        </is>
      </c>
      <c r="D25" s="21" t="n">
        <v>25</v>
      </c>
      <c r="H25" s="14">
        <f>INDEX(VarLab,MATCH($A25,VarKey,0))&amp;INDEX(MemLab,MATCH($C25&amp;"|"&amp;$B25,MemKey,0))</f>
        <v/>
      </c>
      <c r="I25" s="14">
        <f>INDEX(VarUnit,MATCH($A25,VarKey,0))</f>
        <v/>
      </c>
      <c r="J25" s="14">
        <f>INDEX(VarSrc,MATCH($A25,VarKey,0))</f>
        <v/>
      </c>
      <c r="K25" s="11">
        <f>CodePrefix&amp;$A25&amp;IF($C25="","","."&amp;$C25&amp;"."&amp;$B25)&amp;INDEX(VarEnd,MATCH($A25,VarKey,0))&amp;K$5</f>
        <v/>
      </c>
      <c r="L25" s="22">
        <f>INDEX(MTInputs!$J$1:$AZ$415,$D25,MATCH(L$5,MTInputs!$J$5:$AZ$5,0))</f>
        <v/>
      </c>
      <c r="M25" s="23">
        <f>INDEX(MTInputs!$J$1:$AZ$415,$D25,MATCH(M$5,MTInputs!$J$5:$AZ$5,0))</f>
        <v/>
      </c>
      <c r="N25" s="23">
        <f>INDEX(MTInputs!$J$1:$AZ$415,$D25,MATCH(N$5,MTInputs!$J$5:$AZ$5,0))</f>
        <v/>
      </c>
      <c r="O25" s="23">
        <f>INDEX(MTInputs!$J$1:$AZ$415,$D25,MATCH(O$5,MTInputs!$J$5:$AZ$5,0))</f>
        <v/>
      </c>
      <c r="P25" s="23">
        <f>INDEX(MTInputs!$J$1:$AZ$415,$D25,MATCH(P$5,MTInputs!$J$5:$AZ$5,0))</f>
        <v/>
      </c>
      <c r="Q25" s="23">
        <f>INDEX(MTInputs!$J$1:$AZ$415,$D25,MATCH(Q$5,MTInputs!$J$5:$AZ$5,0))</f>
        <v/>
      </c>
      <c r="R25" s="23">
        <f>INDEX(MTInputs!$J$1:$AZ$415,$D25,MATCH(R$5,MTInputs!$J$5:$AZ$5,0))</f>
        <v/>
      </c>
      <c r="S25" s="23">
        <f>INDEX(MTInputs!$J$1:$AZ$415,$D25,MATCH(S$5,MTInputs!$J$5:$AZ$5,0))</f>
        <v/>
      </c>
      <c r="T25" s="23">
        <f>INDEX(MTInputs!$J$1:$AZ$415,$D25,MATCH(T$5,MTInputs!$J$5:$AZ$5,0))</f>
        <v/>
      </c>
      <c r="U25" s="23">
        <f>INDEX(MTInputs!$J$1:$AZ$415,$D25,MATCH(U$5,MTInputs!$J$5:$AZ$5,0))</f>
        <v/>
      </c>
      <c r="V25" s="23">
        <f>INDEX(MTInputs!$J$1:$AZ$415,$D25,MATCH(V$5,MTInputs!$J$5:$AZ$5,0))</f>
        <v/>
      </c>
      <c r="W25" s="23">
        <f>INDEX(MTInputs!$J$1:$AZ$415,$D25,MATCH(W$5,MTInputs!$J$5:$AZ$5,0))</f>
        <v/>
      </c>
      <c r="X25" s="23">
        <f>INDEX(MTInputs!$J$1:$AZ$415,$D25,MATCH(X$5,MTInputs!$J$5:$AZ$5,0))</f>
        <v/>
      </c>
      <c r="Y25" s="23">
        <f>INDEX(MTInputs!$J$1:$AZ$415,$D25,MATCH(Y$5,MTInputs!$J$5:$AZ$5,0))</f>
        <v/>
      </c>
      <c r="Z25" s="23">
        <f>INDEX(MTInputs!$J$1:$AZ$415,$D25,MATCH(Z$5,MTInputs!$J$5:$AZ$5,0))</f>
        <v/>
      </c>
      <c r="AA25" s="23">
        <f>INDEX(MTInputs!$J$1:$AZ$415,$D25,MATCH(AA$5,MTInputs!$J$5:$AZ$5,0))</f>
        <v/>
      </c>
      <c r="AB25" s="23">
        <f>INDEX(MTInputs!$J$1:$AZ$415,$D25,MATCH(AB$5,MTInputs!$J$5:$AZ$5,0))</f>
        <v/>
      </c>
      <c r="AC25" s="23">
        <f>INDEX(MTInputs!$J$1:$AZ$415,$D25,MATCH(AC$5,MTInputs!$J$5:$AZ$5,0))</f>
        <v/>
      </c>
      <c r="AD25" s="23">
        <f>INDEX(MTInputs!$J$1:$AZ$415,$D25,MATCH(AD$5,MTInputs!$J$5:$AZ$5,0))</f>
        <v/>
      </c>
      <c r="AF25" s="11">
        <f>CodePrefix&amp;$A25&amp;IF($C25="","","."&amp;$C25&amp;"."&amp;$B25)&amp;INDEX(VarEnd,MATCH($A25,VarKey,0))&amp;AF$5</f>
        <v/>
      </c>
      <c r="AG25" s="22">
        <f>INDEX(MTInputs!$J$1:$AZ$415,$D25,MATCH(AG$5,MTInputs!$J$5:$AZ$5,0))</f>
        <v/>
      </c>
      <c r="AH25" s="23">
        <f>INDEX(MTInputs!$J$1:$AZ$415,$D25,MATCH(AH$5,MTInputs!$J$5:$AZ$5,0))</f>
        <v/>
      </c>
      <c r="AI25" s="23">
        <f>INDEX(MTInputs!$J$1:$AZ$415,$D25,MATCH(AI$5,MTInputs!$J$5:$AZ$5,0))</f>
        <v/>
      </c>
      <c r="AJ25" s="23">
        <f>INDEX(MTInputs!$J$1:$AZ$415,$D25,MATCH(AJ$5,MTInputs!$J$5:$AZ$5,0))</f>
        <v/>
      </c>
      <c r="AK25" s="23">
        <f>INDEX(MTInputs!$J$1:$AZ$415,$D25,MATCH(AK$5,MTInputs!$J$5:$AZ$5,0))</f>
        <v/>
      </c>
      <c r="AL25" s="23">
        <f>INDEX(MTInputs!$J$1:$AZ$415,$D25,MATCH(AL$5,MTInputs!$J$5:$AZ$5,0))</f>
        <v/>
      </c>
      <c r="AM25" s="23">
        <f>INDEX(MTInputs!$J$1:$AZ$415,$D25,MATCH(AM$5,MTInputs!$J$5:$AZ$5,0))</f>
        <v/>
      </c>
      <c r="AN25" s="23">
        <f>INDEX(MTInputs!$J$1:$AZ$415,$D25,MATCH(AN$5,MTInputs!$J$5:$AZ$5,0))</f>
        <v/>
      </c>
      <c r="AO25" s="23">
        <f>INDEX(MTInputs!$J$1:$AZ$415,$D25,MATCH(AO$5,MTInputs!$J$5:$AZ$5,0))</f>
        <v/>
      </c>
      <c r="AP25" s="23">
        <f>INDEX(MTInputs!$J$1:$AZ$415,$D25,MATCH(AP$5,MTInputs!$J$5:$AZ$5,0))</f>
        <v/>
      </c>
      <c r="AQ25" s="23">
        <f>INDEX(MTInputs!$J$1:$AZ$415,$D25,MATCH(AQ$5,MTInputs!$J$5:$AZ$5,0))</f>
        <v/>
      </c>
      <c r="AR25" s="23">
        <f>INDEX(MTInputs!$J$1:$AZ$415,$D25,MATCH(AR$5,MTInputs!$J$5:$AZ$5,0))</f>
        <v/>
      </c>
      <c r="AS25" s="23">
        <f>INDEX(MTInputs!$J$1:$AZ$415,$D25,MATCH(AS$5,MTInputs!$J$5:$AZ$5,0))</f>
        <v/>
      </c>
      <c r="AT25" s="23">
        <f>INDEX(MTInputs!$J$1:$AZ$415,$D25,MATCH(AT$5,MTInputs!$J$5:$AZ$5,0))</f>
        <v/>
      </c>
      <c r="AU25" s="23">
        <f>INDEX(MTInputs!$J$1:$AZ$415,$D25,MATCH(AU$5,MTInputs!$J$5:$AZ$5,0))</f>
        <v/>
      </c>
      <c r="AV25" s="23">
        <f>INDEX(MTInputs!$J$1:$AZ$415,$D25,MATCH(AV$5,MTInputs!$J$5:$AZ$5,0))</f>
        <v/>
      </c>
      <c r="AW25" s="23">
        <f>INDEX(MTInputs!$J$1:$AZ$415,$D25,MATCH(AW$5,MTInputs!$J$5:$AZ$5,0))</f>
        <v/>
      </c>
      <c r="AX25" s="23">
        <f>INDEX(MTInputs!$J$1:$AZ$415,$D25,MATCH(AX$5,MTInputs!$J$5:$AZ$5,0))</f>
        <v/>
      </c>
      <c r="AY25" s="23">
        <f>INDEX(MTInputs!$J$1:$AZ$415,$D25,MATCH(AY$5,MTInputs!$J$5:$AZ$5,0))</f>
        <v/>
      </c>
    </row>
    <row r="26" hidden="1" outlineLevel="1">
      <c r="A26" s="14" t="inlineStr">
        <is>
          <t>ctcov</t>
        </is>
      </c>
      <c r="B26" s="14" t="inlineStr">
        <is>
          <t>die</t>
        </is>
      </c>
      <c r="C26" s="14" t="inlineStr">
        <is>
          <t>all</t>
        </is>
      </c>
      <c r="D26" s="21" t="n">
        <v>26</v>
      </c>
      <c r="H26" s="14">
        <f>INDEX(VarLab,MATCH($A26,VarKey,0))&amp;INDEX(MemLab,MATCH($C26&amp;"|"&amp;$B26,MemKey,0))</f>
        <v/>
      </c>
      <c r="I26" s="14">
        <f>INDEX(VarUnit,MATCH($A26,VarKey,0))</f>
        <v/>
      </c>
      <c r="J26" s="14">
        <f>INDEX(VarSrc,MATCH($A26,VarKey,0))</f>
        <v/>
      </c>
      <c r="K26" s="11">
        <f>CodePrefix&amp;$A26&amp;IF($C26="","","."&amp;$C26&amp;"."&amp;$B26)&amp;INDEX(VarEnd,MATCH($A26,VarKey,0))&amp;K$5</f>
        <v/>
      </c>
      <c r="L26" s="22">
        <f>INDEX(MTInputs!$J$1:$AZ$415,$D26,MATCH(L$5,MTInputs!$J$5:$AZ$5,0))</f>
        <v/>
      </c>
      <c r="M26" s="23">
        <f>INDEX(MTInputs!$J$1:$AZ$415,$D26,MATCH(M$5,MTInputs!$J$5:$AZ$5,0))</f>
        <v/>
      </c>
      <c r="N26" s="23">
        <f>INDEX(MTInputs!$J$1:$AZ$415,$D26,MATCH(N$5,MTInputs!$J$5:$AZ$5,0))</f>
        <v/>
      </c>
      <c r="O26" s="23">
        <f>INDEX(MTInputs!$J$1:$AZ$415,$D26,MATCH(O$5,MTInputs!$J$5:$AZ$5,0))</f>
        <v/>
      </c>
      <c r="P26" s="23">
        <f>INDEX(MTInputs!$J$1:$AZ$415,$D26,MATCH(P$5,MTInputs!$J$5:$AZ$5,0))</f>
        <v/>
      </c>
      <c r="Q26" s="23">
        <f>INDEX(MTInputs!$J$1:$AZ$415,$D26,MATCH(Q$5,MTInputs!$J$5:$AZ$5,0))</f>
        <v/>
      </c>
      <c r="R26" s="23">
        <f>INDEX(MTInputs!$J$1:$AZ$415,$D26,MATCH(R$5,MTInputs!$J$5:$AZ$5,0))</f>
        <v/>
      </c>
      <c r="S26" s="23">
        <f>INDEX(MTInputs!$J$1:$AZ$415,$D26,MATCH(S$5,MTInputs!$J$5:$AZ$5,0))</f>
        <v/>
      </c>
      <c r="T26" s="23">
        <f>INDEX(MTInputs!$J$1:$AZ$415,$D26,MATCH(T$5,MTInputs!$J$5:$AZ$5,0))</f>
        <v/>
      </c>
      <c r="U26" s="23">
        <f>INDEX(MTInputs!$J$1:$AZ$415,$D26,MATCH(U$5,MTInputs!$J$5:$AZ$5,0))</f>
        <v/>
      </c>
      <c r="V26" s="23">
        <f>INDEX(MTInputs!$J$1:$AZ$415,$D26,MATCH(V$5,MTInputs!$J$5:$AZ$5,0))</f>
        <v/>
      </c>
      <c r="W26" s="23">
        <f>INDEX(MTInputs!$J$1:$AZ$415,$D26,MATCH(W$5,MTInputs!$J$5:$AZ$5,0))</f>
        <v/>
      </c>
      <c r="X26" s="23">
        <f>INDEX(MTInputs!$J$1:$AZ$415,$D26,MATCH(X$5,MTInputs!$J$5:$AZ$5,0))</f>
        <v/>
      </c>
      <c r="Y26" s="23">
        <f>INDEX(MTInputs!$J$1:$AZ$415,$D26,MATCH(Y$5,MTInputs!$J$5:$AZ$5,0))</f>
        <v/>
      </c>
      <c r="Z26" s="23">
        <f>INDEX(MTInputs!$J$1:$AZ$415,$D26,MATCH(Z$5,MTInputs!$J$5:$AZ$5,0))</f>
        <v/>
      </c>
      <c r="AA26" s="23">
        <f>INDEX(MTInputs!$J$1:$AZ$415,$D26,MATCH(AA$5,MTInputs!$J$5:$AZ$5,0))</f>
        <v/>
      </c>
      <c r="AB26" s="23">
        <f>INDEX(MTInputs!$J$1:$AZ$415,$D26,MATCH(AB$5,MTInputs!$J$5:$AZ$5,0))</f>
        <v/>
      </c>
      <c r="AC26" s="23">
        <f>INDEX(MTInputs!$J$1:$AZ$415,$D26,MATCH(AC$5,MTInputs!$J$5:$AZ$5,0))</f>
        <v/>
      </c>
      <c r="AD26" s="23">
        <f>INDEX(MTInputs!$J$1:$AZ$415,$D26,MATCH(AD$5,MTInputs!$J$5:$AZ$5,0))</f>
        <v/>
      </c>
      <c r="AF26" s="11">
        <f>CodePrefix&amp;$A26&amp;IF($C26="","","."&amp;$C26&amp;"."&amp;$B26)&amp;INDEX(VarEnd,MATCH($A26,VarKey,0))&amp;AF$5</f>
        <v/>
      </c>
      <c r="AG26" s="22">
        <f>INDEX(MTInputs!$J$1:$AZ$415,$D26,MATCH(AG$5,MTInputs!$J$5:$AZ$5,0))</f>
        <v/>
      </c>
      <c r="AH26" s="23">
        <f>INDEX(MTInputs!$J$1:$AZ$415,$D26,MATCH(AH$5,MTInputs!$J$5:$AZ$5,0))</f>
        <v/>
      </c>
      <c r="AI26" s="23">
        <f>INDEX(MTInputs!$J$1:$AZ$415,$D26,MATCH(AI$5,MTInputs!$J$5:$AZ$5,0))</f>
        <v/>
      </c>
      <c r="AJ26" s="23">
        <f>INDEX(MTInputs!$J$1:$AZ$415,$D26,MATCH(AJ$5,MTInputs!$J$5:$AZ$5,0))</f>
        <v/>
      </c>
      <c r="AK26" s="23">
        <f>INDEX(MTInputs!$J$1:$AZ$415,$D26,MATCH(AK$5,MTInputs!$J$5:$AZ$5,0))</f>
        <v/>
      </c>
      <c r="AL26" s="23">
        <f>INDEX(MTInputs!$J$1:$AZ$415,$D26,MATCH(AL$5,MTInputs!$J$5:$AZ$5,0))</f>
        <v/>
      </c>
      <c r="AM26" s="23">
        <f>INDEX(MTInputs!$J$1:$AZ$415,$D26,MATCH(AM$5,MTInputs!$J$5:$AZ$5,0))</f>
        <v/>
      </c>
      <c r="AN26" s="23">
        <f>INDEX(MTInputs!$J$1:$AZ$415,$D26,MATCH(AN$5,MTInputs!$J$5:$AZ$5,0))</f>
        <v/>
      </c>
      <c r="AO26" s="23">
        <f>INDEX(MTInputs!$J$1:$AZ$415,$D26,MATCH(AO$5,MTInputs!$J$5:$AZ$5,0))</f>
        <v/>
      </c>
      <c r="AP26" s="23">
        <f>INDEX(MTInputs!$J$1:$AZ$415,$D26,MATCH(AP$5,MTInputs!$J$5:$AZ$5,0))</f>
        <v/>
      </c>
      <c r="AQ26" s="23">
        <f>INDEX(MTInputs!$J$1:$AZ$415,$D26,MATCH(AQ$5,MTInputs!$J$5:$AZ$5,0))</f>
        <v/>
      </c>
      <c r="AR26" s="23">
        <f>INDEX(MTInputs!$J$1:$AZ$415,$D26,MATCH(AR$5,MTInputs!$J$5:$AZ$5,0))</f>
        <v/>
      </c>
      <c r="AS26" s="23">
        <f>INDEX(MTInputs!$J$1:$AZ$415,$D26,MATCH(AS$5,MTInputs!$J$5:$AZ$5,0))</f>
        <v/>
      </c>
      <c r="AT26" s="23">
        <f>INDEX(MTInputs!$J$1:$AZ$415,$D26,MATCH(AT$5,MTInputs!$J$5:$AZ$5,0))</f>
        <v/>
      </c>
      <c r="AU26" s="23">
        <f>INDEX(MTInputs!$J$1:$AZ$415,$D26,MATCH(AU$5,MTInputs!$J$5:$AZ$5,0))</f>
        <v/>
      </c>
      <c r="AV26" s="23">
        <f>INDEX(MTInputs!$J$1:$AZ$415,$D26,MATCH(AV$5,MTInputs!$J$5:$AZ$5,0))</f>
        <v/>
      </c>
      <c r="AW26" s="23">
        <f>INDEX(MTInputs!$J$1:$AZ$415,$D26,MATCH(AW$5,MTInputs!$J$5:$AZ$5,0))</f>
        <v/>
      </c>
      <c r="AX26" s="23">
        <f>INDEX(MTInputs!$J$1:$AZ$415,$D26,MATCH(AX$5,MTInputs!$J$5:$AZ$5,0))</f>
        <v/>
      </c>
      <c r="AY26" s="23">
        <f>INDEX(MTInputs!$J$1:$AZ$415,$D26,MATCH(AY$5,MTInputs!$J$5:$AZ$5,0))</f>
        <v/>
      </c>
    </row>
    <row r="27" hidden="1" outlineLevel="1">
      <c r="A27" s="14" t="inlineStr">
        <is>
          <t>ctcov</t>
        </is>
      </c>
      <c r="B27" s="14" t="inlineStr">
        <is>
          <t>lpg</t>
        </is>
      </c>
      <c r="C27" s="14" t="inlineStr">
        <is>
          <t>all</t>
        </is>
      </c>
      <c r="D27" s="21" t="n">
        <v>27</v>
      </c>
      <c r="H27" s="14">
        <f>INDEX(VarLab,MATCH($A27,VarKey,0))&amp;INDEX(MemLab,MATCH($C27&amp;"|"&amp;$B27,MemKey,0))</f>
        <v/>
      </c>
      <c r="I27" s="14">
        <f>INDEX(VarUnit,MATCH($A27,VarKey,0))</f>
        <v/>
      </c>
      <c r="J27" s="14">
        <f>INDEX(VarSrc,MATCH($A27,VarKey,0))</f>
        <v/>
      </c>
      <c r="K27" s="11">
        <f>CodePrefix&amp;$A27&amp;IF($C27="","","."&amp;$C27&amp;"."&amp;$B27)&amp;INDEX(VarEnd,MATCH($A27,VarKey,0))&amp;K$5</f>
        <v/>
      </c>
      <c r="L27" s="22">
        <f>INDEX(MTInputs!$J$1:$AZ$415,$D27,MATCH(L$5,MTInputs!$J$5:$AZ$5,0))</f>
        <v/>
      </c>
      <c r="M27" s="23">
        <f>INDEX(MTInputs!$J$1:$AZ$415,$D27,MATCH(M$5,MTInputs!$J$5:$AZ$5,0))</f>
        <v/>
      </c>
      <c r="N27" s="23">
        <f>INDEX(MTInputs!$J$1:$AZ$415,$D27,MATCH(N$5,MTInputs!$J$5:$AZ$5,0))</f>
        <v/>
      </c>
      <c r="O27" s="23">
        <f>INDEX(MTInputs!$J$1:$AZ$415,$D27,MATCH(O$5,MTInputs!$J$5:$AZ$5,0))</f>
        <v/>
      </c>
      <c r="P27" s="23">
        <f>INDEX(MTInputs!$J$1:$AZ$415,$D27,MATCH(P$5,MTInputs!$J$5:$AZ$5,0))</f>
        <v/>
      </c>
      <c r="Q27" s="23">
        <f>INDEX(MTInputs!$J$1:$AZ$415,$D27,MATCH(Q$5,MTInputs!$J$5:$AZ$5,0))</f>
        <v/>
      </c>
      <c r="R27" s="23">
        <f>INDEX(MTInputs!$J$1:$AZ$415,$D27,MATCH(R$5,MTInputs!$J$5:$AZ$5,0))</f>
        <v/>
      </c>
      <c r="S27" s="23">
        <f>INDEX(MTInputs!$J$1:$AZ$415,$D27,MATCH(S$5,MTInputs!$J$5:$AZ$5,0))</f>
        <v/>
      </c>
      <c r="T27" s="23">
        <f>INDEX(MTInputs!$J$1:$AZ$415,$D27,MATCH(T$5,MTInputs!$J$5:$AZ$5,0))</f>
        <v/>
      </c>
      <c r="U27" s="23">
        <f>INDEX(MTInputs!$J$1:$AZ$415,$D27,MATCH(U$5,MTInputs!$J$5:$AZ$5,0))</f>
        <v/>
      </c>
      <c r="V27" s="23">
        <f>INDEX(MTInputs!$J$1:$AZ$415,$D27,MATCH(V$5,MTInputs!$J$5:$AZ$5,0))</f>
        <v/>
      </c>
      <c r="W27" s="23">
        <f>INDEX(MTInputs!$J$1:$AZ$415,$D27,MATCH(W$5,MTInputs!$J$5:$AZ$5,0))</f>
        <v/>
      </c>
      <c r="X27" s="23">
        <f>INDEX(MTInputs!$J$1:$AZ$415,$D27,MATCH(X$5,MTInputs!$J$5:$AZ$5,0))</f>
        <v/>
      </c>
      <c r="Y27" s="23">
        <f>INDEX(MTInputs!$J$1:$AZ$415,$D27,MATCH(Y$5,MTInputs!$J$5:$AZ$5,0))</f>
        <v/>
      </c>
      <c r="Z27" s="23">
        <f>INDEX(MTInputs!$J$1:$AZ$415,$D27,MATCH(Z$5,MTInputs!$J$5:$AZ$5,0))</f>
        <v/>
      </c>
      <c r="AA27" s="23">
        <f>INDEX(MTInputs!$J$1:$AZ$415,$D27,MATCH(AA$5,MTInputs!$J$5:$AZ$5,0))</f>
        <v/>
      </c>
      <c r="AB27" s="23">
        <f>INDEX(MTInputs!$J$1:$AZ$415,$D27,MATCH(AB$5,MTInputs!$J$5:$AZ$5,0))</f>
        <v/>
      </c>
      <c r="AC27" s="23">
        <f>INDEX(MTInputs!$J$1:$AZ$415,$D27,MATCH(AC$5,MTInputs!$J$5:$AZ$5,0))</f>
        <v/>
      </c>
      <c r="AD27" s="23">
        <f>INDEX(MTInputs!$J$1:$AZ$415,$D27,MATCH(AD$5,MTInputs!$J$5:$AZ$5,0))</f>
        <v/>
      </c>
      <c r="AF27" s="11">
        <f>CodePrefix&amp;$A27&amp;IF($C27="","","."&amp;$C27&amp;"."&amp;$B27)&amp;INDEX(VarEnd,MATCH($A27,VarKey,0))&amp;AF$5</f>
        <v/>
      </c>
      <c r="AG27" s="22">
        <f>INDEX(MTInputs!$J$1:$AZ$415,$D27,MATCH(AG$5,MTInputs!$J$5:$AZ$5,0))</f>
        <v/>
      </c>
      <c r="AH27" s="23">
        <f>INDEX(MTInputs!$J$1:$AZ$415,$D27,MATCH(AH$5,MTInputs!$J$5:$AZ$5,0))</f>
        <v/>
      </c>
      <c r="AI27" s="23">
        <f>INDEX(MTInputs!$J$1:$AZ$415,$D27,MATCH(AI$5,MTInputs!$J$5:$AZ$5,0))</f>
        <v/>
      </c>
      <c r="AJ27" s="23">
        <f>INDEX(MTInputs!$J$1:$AZ$415,$D27,MATCH(AJ$5,MTInputs!$J$5:$AZ$5,0))</f>
        <v/>
      </c>
      <c r="AK27" s="23">
        <f>INDEX(MTInputs!$J$1:$AZ$415,$D27,MATCH(AK$5,MTInputs!$J$5:$AZ$5,0))</f>
        <v/>
      </c>
      <c r="AL27" s="23">
        <f>INDEX(MTInputs!$J$1:$AZ$415,$D27,MATCH(AL$5,MTInputs!$J$5:$AZ$5,0))</f>
        <v/>
      </c>
      <c r="AM27" s="23">
        <f>INDEX(MTInputs!$J$1:$AZ$415,$D27,MATCH(AM$5,MTInputs!$J$5:$AZ$5,0))</f>
        <v/>
      </c>
      <c r="AN27" s="23">
        <f>INDEX(MTInputs!$J$1:$AZ$415,$D27,MATCH(AN$5,MTInputs!$J$5:$AZ$5,0))</f>
        <v/>
      </c>
      <c r="AO27" s="23">
        <f>INDEX(MTInputs!$J$1:$AZ$415,$D27,MATCH(AO$5,MTInputs!$J$5:$AZ$5,0))</f>
        <v/>
      </c>
      <c r="AP27" s="23">
        <f>INDEX(MTInputs!$J$1:$AZ$415,$D27,MATCH(AP$5,MTInputs!$J$5:$AZ$5,0))</f>
        <v/>
      </c>
      <c r="AQ27" s="23">
        <f>INDEX(MTInputs!$J$1:$AZ$415,$D27,MATCH(AQ$5,MTInputs!$J$5:$AZ$5,0))</f>
        <v/>
      </c>
      <c r="AR27" s="23">
        <f>INDEX(MTInputs!$J$1:$AZ$415,$D27,MATCH(AR$5,MTInputs!$J$5:$AZ$5,0))</f>
        <v/>
      </c>
      <c r="AS27" s="23">
        <f>INDEX(MTInputs!$J$1:$AZ$415,$D27,MATCH(AS$5,MTInputs!$J$5:$AZ$5,0))</f>
        <v/>
      </c>
      <c r="AT27" s="23">
        <f>INDEX(MTInputs!$J$1:$AZ$415,$D27,MATCH(AT$5,MTInputs!$J$5:$AZ$5,0))</f>
        <v/>
      </c>
      <c r="AU27" s="23">
        <f>INDEX(MTInputs!$J$1:$AZ$415,$D27,MATCH(AU$5,MTInputs!$J$5:$AZ$5,0))</f>
        <v/>
      </c>
      <c r="AV27" s="23">
        <f>INDEX(MTInputs!$J$1:$AZ$415,$D27,MATCH(AV$5,MTInputs!$J$5:$AZ$5,0))</f>
        <v/>
      </c>
      <c r="AW27" s="23">
        <f>INDEX(MTInputs!$J$1:$AZ$415,$D27,MATCH(AW$5,MTInputs!$J$5:$AZ$5,0))</f>
        <v/>
      </c>
      <c r="AX27" s="23">
        <f>INDEX(MTInputs!$J$1:$AZ$415,$D27,MATCH(AX$5,MTInputs!$J$5:$AZ$5,0))</f>
        <v/>
      </c>
      <c r="AY27" s="23">
        <f>INDEX(MTInputs!$J$1:$AZ$415,$D27,MATCH(AY$5,MTInputs!$J$5:$AZ$5,0))</f>
        <v/>
      </c>
    </row>
    <row r="28" hidden="1" outlineLevel="1">
      <c r="A28" s="14" t="inlineStr">
        <is>
          <t>ctcov</t>
        </is>
      </c>
      <c r="B28" s="14" t="inlineStr">
        <is>
          <t>ker</t>
        </is>
      </c>
      <c r="C28" s="14" t="inlineStr">
        <is>
          <t>all</t>
        </is>
      </c>
      <c r="D28" s="21" t="n">
        <v>28</v>
      </c>
      <c r="H28" s="14">
        <f>INDEX(VarLab,MATCH($A28,VarKey,0))&amp;INDEX(MemLab,MATCH($C28&amp;"|"&amp;$B28,MemKey,0))</f>
        <v/>
      </c>
      <c r="I28" s="14">
        <f>INDEX(VarUnit,MATCH($A28,VarKey,0))</f>
        <v/>
      </c>
      <c r="J28" s="14">
        <f>INDEX(VarSrc,MATCH($A28,VarKey,0))</f>
        <v/>
      </c>
      <c r="K28" s="11">
        <f>CodePrefix&amp;$A28&amp;IF($C28="","","."&amp;$C28&amp;"."&amp;$B28)&amp;INDEX(VarEnd,MATCH($A28,VarKey,0))&amp;K$5</f>
        <v/>
      </c>
      <c r="L28" s="22">
        <f>INDEX(MTInputs!$J$1:$AZ$415,$D28,MATCH(L$5,MTInputs!$J$5:$AZ$5,0))</f>
        <v/>
      </c>
      <c r="M28" s="23">
        <f>INDEX(MTInputs!$J$1:$AZ$415,$D28,MATCH(M$5,MTInputs!$J$5:$AZ$5,0))</f>
        <v/>
      </c>
      <c r="N28" s="23">
        <f>INDEX(MTInputs!$J$1:$AZ$415,$D28,MATCH(N$5,MTInputs!$J$5:$AZ$5,0))</f>
        <v/>
      </c>
      <c r="O28" s="23">
        <f>INDEX(MTInputs!$J$1:$AZ$415,$D28,MATCH(O$5,MTInputs!$J$5:$AZ$5,0))</f>
        <v/>
      </c>
      <c r="P28" s="23">
        <f>INDEX(MTInputs!$J$1:$AZ$415,$D28,MATCH(P$5,MTInputs!$J$5:$AZ$5,0))</f>
        <v/>
      </c>
      <c r="Q28" s="23">
        <f>INDEX(MTInputs!$J$1:$AZ$415,$D28,MATCH(Q$5,MTInputs!$J$5:$AZ$5,0))</f>
        <v/>
      </c>
      <c r="R28" s="23">
        <f>INDEX(MTInputs!$J$1:$AZ$415,$D28,MATCH(R$5,MTInputs!$J$5:$AZ$5,0))</f>
        <v/>
      </c>
      <c r="S28" s="23">
        <f>INDEX(MTInputs!$J$1:$AZ$415,$D28,MATCH(S$5,MTInputs!$J$5:$AZ$5,0))</f>
        <v/>
      </c>
      <c r="T28" s="23">
        <f>INDEX(MTInputs!$J$1:$AZ$415,$D28,MATCH(T$5,MTInputs!$J$5:$AZ$5,0))</f>
        <v/>
      </c>
      <c r="U28" s="23">
        <f>INDEX(MTInputs!$J$1:$AZ$415,$D28,MATCH(U$5,MTInputs!$J$5:$AZ$5,0))</f>
        <v/>
      </c>
      <c r="V28" s="23">
        <f>INDEX(MTInputs!$J$1:$AZ$415,$D28,MATCH(V$5,MTInputs!$J$5:$AZ$5,0))</f>
        <v/>
      </c>
      <c r="W28" s="23">
        <f>INDEX(MTInputs!$J$1:$AZ$415,$D28,MATCH(W$5,MTInputs!$J$5:$AZ$5,0))</f>
        <v/>
      </c>
      <c r="X28" s="23">
        <f>INDEX(MTInputs!$J$1:$AZ$415,$D28,MATCH(X$5,MTInputs!$J$5:$AZ$5,0))</f>
        <v/>
      </c>
      <c r="Y28" s="23">
        <f>INDEX(MTInputs!$J$1:$AZ$415,$D28,MATCH(Y$5,MTInputs!$J$5:$AZ$5,0))</f>
        <v/>
      </c>
      <c r="Z28" s="23">
        <f>INDEX(MTInputs!$J$1:$AZ$415,$D28,MATCH(Z$5,MTInputs!$J$5:$AZ$5,0))</f>
        <v/>
      </c>
      <c r="AA28" s="23">
        <f>INDEX(MTInputs!$J$1:$AZ$415,$D28,MATCH(AA$5,MTInputs!$J$5:$AZ$5,0))</f>
        <v/>
      </c>
      <c r="AB28" s="23">
        <f>INDEX(MTInputs!$J$1:$AZ$415,$D28,MATCH(AB$5,MTInputs!$J$5:$AZ$5,0))</f>
        <v/>
      </c>
      <c r="AC28" s="23">
        <f>INDEX(MTInputs!$J$1:$AZ$415,$D28,MATCH(AC$5,MTInputs!$J$5:$AZ$5,0))</f>
        <v/>
      </c>
      <c r="AD28" s="23">
        <f>INDEX(MTInputs!$J$1:$AZ$415,$D28,MATCH(AD$5,MTInputs!$J$5:$AZ$5,0))</f>
        <v/>
      </c>
      <c r="AF28" s="11">
        <f>CodePrefix&amp;$A28&amp;IF($C28="","","."&amp;$C28&amp;"."&amp;$B28)&amp;INDEX(VarEnd,MATCH($A28,VarKey,0))&amp;AF$5</f>
        <v/>
      </c>
      <c r="AG28" s="22">
        <f>INDEX(MTInputs!$J$1:$AZ$415,$D28,MATCH(AG$5,MTInputs!$J$5:$AZ$5,0))</f>
        <v/>
      </c>
      <c r="AH28" s="23">
        <f>INDEX(MTInputs!$J$1:$AZ$415,$D28,MATCH(AH$5,MTInputs!$J$5:$AZ$5,0))</f>
        <v/>
      </c>
      <c r="AI28" s="23">
        <f>INDEX(MTInputs!$J$1:$AZ$415,$D28,MATCH(AI$5,MTInputs!$J$5:$AZ$5,0))</f>
        <v/>
      </c>
      <c r="AJ28" s="23">
        <f>INDEX(MTInputs!$J$1:$AZ$415,$D28,MATCH(AJ$5,MTInputs!$J$5:$AZ$5,0))</f>
        <v/>
      </c>
      <c r="AK28" s="23">
        <f>INDEX(MTInputs!$J$1:$AZ$415,$D28,MATCH(AK$5,MTInputs!$J$5:$AZ$5,0))</f>
        <v/>
      </c>
      <c r="AL28" s="23">
        <f>INDEX(MTInputs!$J$1:$AZ$415,$D28,MATCH(AL$5,MTInputs!$J$5:$AZ$5,0))</f>
        <v/>
      </c>
      <c r="AM28" s="23">
        <f>INDEX(MTInputs!$J$1:$AZ$415,$D28,MATCH(AM$5,MTInputs!$J$5:$AZ$5,0))</f>
        <v/>
      </c>
      <c r="AN28" s="23">
        <f>INDEX(MTInputs!$J$1:$AZ$415,$D28,MATCH(AN$5,MTInputs!$J$5:$AZ$5,0))</f>
        <v/>
      </c>
      <c r="AO28" s="23">
        <f>INDEX(MTInputs!$J$1:$AZ$415,$D28,MATCH(AO$5,MTInputs!$J$5:$AZ$5,0))</f>
        <v/>
      </c>
      <c r="AP28" s="23">
        <f>INDEX(MTInputs!$J$1:$AZ$415,$D28,MATCH(AP$5,MTInputs!$J$5:$AZ$5,0))</f>
        <v/>
      </c>
      <c r="AQ28" s="23">
        <f>INDEX(MTInputs!$J$1:$AZ$415,$D28,MATCH(AQ$5,MTInputs!$J$5:$AZ$5,0))</f>
        <v/>
      </c>
      <c r="AR28" s="23">
        <f>INDEX(MTInputs!$J$1:$AZ$415,$D28,MATCH(AR$5,MTInputs!$J$5:$AZ$5,0))</f>
        <v/>
      </c>
      <c r="AS28" s="23">
        <f>INDEX(MTInputs!$J$1:$AZ$415,$D28,MATCH(AS$5,MTInputs!$J$5:$AZ$5,0))</f>
        <v/>
      </c>
      <c r="AT28" s="23">
        <f>INDEX(MTInputs!$J$1:$AZ$415,$D28,MATCH(AT$5,MTInputs!$J$5:$AZ$5,0))</f>
        <v/>
      </c>
      <c r="AU28" s="23">
        <f>INDEX(MTInputs!$J$1:$AZ$415,$D28,MATCH(AU$5,MTInputs!$J$5:$AZ$5,0))</f>
        <v/>
      </c>
      <c r="AV28" s="23">
        <f>INDEX(MTInputs!$J$1:$AZ$415,$D28,MATCH(AV$5,MTInputs!$J$5:$AZ$5,0))</f>
        <v/>
      </c>
      <c r="AW28" s="23">
        <f>INDEX(MTInputs!$J$1:$AZ$415,$D28,MATCH(AW$5,MTInputs!$J$5:$AZ$5,0))</f>
        <v/>
      </c>
      <c r="AX28" s="23">
        <f>INDEX(MTInputs!$J$1:$AZ$415,$D28,MATCH(AX$5,MTInputs!$J$5:$AZ$5,0))</f>
        <v/>
      </c>
      <c r="AY28" s="23">
        <f>INDEX(MTInputs!$J$1:$AZ$415,$D28,MATCH(AY$5,MTInputs!$J$5:$AZ$5,0))</f>
        <v/>
      </c>
    </row>
    <row r="29" hidden="1" outlineLevel="1">
      <c r="A29" s="14" t="inlineStr">
        <is>
          <t>ctcov</t>
        </is>
      </c>
      <c r="B29" s="14" t="inlineStr">
        <is>
          <t>oop</t>
        </is>
      </c>
      <c r="C29" s="14" t="inlineStr">
        <is>
          <t>all</t>
        </is>
      </c>
      <c r="D29" s="21" t="n">
        <v>29</v>
      </c>
      <c r="H29" s="14">
        <f>INDEX(VarLab,MATCH($A29,VarKey,0))&amp;INDEX(MemLab,MATCH($C29&amp;"|"&amp;$B29,MemKey,0))</f>
        <v/>
      </c>
      <c r="I29" s="14">
        <f>INDEX(VarUnit,MATCH($A29,VarKey,0))</f>
        <v/>
      </c>
      <c r="J29" s="14">
        <f>INDEX(VarSrc,MATCH($A29,VarKey,0))</f>
        <v/>
      </c>
      <c r="K29" s="11">
        <f>CodePrefix&amp;$A29&amp;IF($C29="","","."&amp;$C29&amp;"."&amp;$B29)&amp;INDEX(VarEnd,MATCH($A29,VarKey,0))&amp;K$5</f>
        <v/>
      </c>
      <c r="L29" s="22">
        <f>INDEX(MTInputs!$J$1:$AZ$415,$D29,MATCH(L$5,MTInputs!$J$5:$AZ$5,0))</f>
        <v/>
      </c>
      <c r="M29" s="23">
        <f>INDEX(MTInputs!$J$1:$AZ$415,$D29,MATCH(M$5,MTInputs!$J$5:$AZ$5,0))</f>
        <v/>
      </c>
      <c r="N29" s="23">
        <f>INDEX(MTInputs!$J$1:$AZ$415,$D29,MATCH(N$5,MTInputs!$J$5:$AZ$5,0))</f>
        <v/>
      </c>
      <c r="O29" s="23">
        <f>INDEX(MTInputs!$J$1:$AZ$415,$D29,MATCH(O$5,MTInputs!$J$5:$AZ$5,0))</f>
        <v/>
      </c>
      <c r="P29" s="23">
        <f>INDEX(MTInputs!$J$1:$AZ$415,$D29,MATCH(P$5,MTInputs!$J$5:$AZ$5,0))</f>
        <v/>
      </c>
      <c r="Q29" s="23">
        <f>INDEX(MTInputs!$J$1:$AZ$415,$D29,MATCH(Q$5,MTInputs!$J$5:$AZ$5,0))</f>
        <v/>
      </c>
      <c r="R29" s="23">
        <f>INDEX(MTInputs!$J$1:$AZ$415,$D29,MATCH(R$5,MTInputs!$J$5:$AZ$5,0))</f>
        <v/>
      </c>
      <c r="S29" s="23">
        <f>INDEX(MTInputs!$J$1:$AZ$415,$D29,MATCH(S$5,MTInputs!$J$5:$AZ$5,0))</f>
        <v/>
      </c>
      <c r="T29" s="23">
        <f>INDEX(MTInputs!$J$1:$AZ$415,$D29,MATCH(T$5,MTInputs!$J$5:$AZ$5,0))</f>
        <v/>
      </c>
      <c r="U29" s="23">
        <f>INDEX(MTInputs!$J$1:$AZ$415,$D29,MATCH(U$5,MTInputs!$J$5:$AZ$5,0))</f>
        <v/>
      </c>
      <c r="V29" s="23">
        <f>INDEX(MTInputs!$J$1:$AZ$415,$D29,MATCH(V$5,MTInputs!$J$5:$AZ$5,0))</f>
        <v/>
      </c>
      <c r="W29" s="23">
        <f>INDEX(MTInputs!$J$1:$AZ$415,$D29,MATCH(W$5,MTInputs!$J$5:$AZ$5,0))</f>
        <v/>
      </c>
      <c r="X29" s="23">
        <f>INDEX(MTInputs!$J$1:$AZ$415,$D29,MATCH(X$5,MTInputs!$J$5:$AZ$5,0))</f>
        <v/>
      </c>
      <c r="Y29" s="23">
        <f>INDEX(MTInputs!$J$1:$AZ$415,$D29,MATCH(Y$5,MTInputs!$J$5:$AZ$5,0))</f>
        <v/>
      </c>
      <c r="Z29" s="23">
        <f>INDEX(MTInputs!$J$1:$AZ$415,$D29,MATCH(Z$5,MTInputs!$J$5:$AZ$5,0))</f>
        <v/>
      </c>
      <c r="AA29" s="23">
        <f>INDEX(MTInputs!$J$1:$AZ$415,$D29,MATCH(AA$5,MTInputs!$J$5:$AZ$5,0))</f>
        <v/>
      </c>
      <c r="AB29" s="23">
        <f>INDEX(MTInputs!$J$1:$AZ$415,$D29,MATCH(AB$5,MTInputs!$J$5:$AZ$5,0))</f>
        <v/>
      </c>
      <c r="AC29" s="23">
        <f>INDEX(MTInputs!$J$1:$AZ$415,$D29,MATCH(AC$5,MTInputs!$J$5:$AZ$5,0))</f>
        <v/>
      </c>
      <c r="AD29" s="23">
        <f>INDEX(MTInputs!$J$1:$AZ$415,$D29,MATCH(AD$5,MTInputs!$J$5:$AZ$5,0))</f>
        <v/>
      </c>
      <c r="AF29" s="11">
        <f>CodePrefix&amp;$A29&amp;IF($C29="","","."&amp;$C29&amp;"."&amp;$B29)&amp;INDEX(VarEnd,MATCH($A29,VarKey,0))&amp;AF$5</f>
        <v/>
      </c>
      <c r="AG29" s="22">
        <f>INDEX(MTInputs!$J$1:$AZ$415,$D29,MATCH(AG$5,MTInputs!$J$5:$AZ$5,0))</f>
        <v/>
      </c>
      <c r="AH29" s="23">
        <f>INDEX(MTInputs!$J$1:$AZ$415,$D29,MATCH(AH$5,MTInputs!$J$5:$AZ$5,0))</f>
        <v/>
      </c>
      <c r="AI29" s="23">
        <f>INDEX(MTInputs!$J$1:$AZ$415,$D29,MATCH(AI$5,MTInputs!$J$5:$AZ$5,0))</f>
        <v/>
      </c>
      <c r="AJ29" s="23">
        <f>INDEX(MTInputs!$J$1:$AZ$415,$D29,MATCH(AJ$5,MTInputs!$J$5:$AZ$5,0))</f>
        <v/>
      </c>
      <c r="AK29" s="23">
        <f>INDEX(MTInputs!$J$1:$AZ$415,$D29,MATCH(AK$5,MTInputs!$J$5:$AZ$5,0))</f>
        <v/>
      </c>
      <c r="AL29" s="23">
        <f>INDEX(MTInputs!$J$1:$AZ$415,$D29,MATCH(AL$5,MTInputs!$J$5:$AZ$5,0))</f>
        <v/>
      </c>
      <c r="AM29" s="23">
        <f>INDEX(MTInputs!$J$1:$AZ$415,$D29,MATCH(AM$5,MTInputs!$J$5:$AZ$5,0))</f>
        <v/>
      </c>
      <c r="AN29" s="23">
        <f>INDEX(MTInputs!$J$1:$AZ$415,$D29,MATCH(AN$5,MTInputs!$J$5:$AZ$5,0))</f>
        <v/>
      </c>
      <c r="AO29" s="23">
        <f>INDEX(MTInputs!$J$1:$AZ$415,$D29,MATCH(AO$5,MTInputs!$J$5:$AZ$5,0))</f>
        <v/>
      </c>
      <c r="AP29" s="23">
        <f>INDEX(MTInputs!$J$1:$AZ$415,$D29,MATCH(AP$5,MTInputs!$J$5:$AZ$5,0))</f>
        <v/>
      </c>
      <c r="AQ29" s="23">
        <f>INDEX(MTInputs!$J$1:$AZ$415,$D29,MATCH(AQ$5,MTInputs!$J$5:$AZ$5,0))</f>
        <v/>
      </c>
      <c r="AR29" s="23">
        <f>INDEX(MTInputs!$J$1:$AZ$415,$D29,MATCH(AR$5,MTInputs!$J$5:$AZ$5,0))</f>
        <v/>
      </c>
      <c r="AS29" s="23">
        <f>INDEX(MTInputs!$J$1:$AZ$415,$D29,MATCH(AS$5,MTInputs!$J$5:$AZ$5,0))</f>
        <v/>
      </c>
      <c r="AT29" s="23">
        <f>INDEX(MTInputs!$J$1:$AZ$415,$D29,MATCH(AT$5,MTInputs!$J$5:$AZ$5,0))</f>
        <v/>
      </c>
      <c r="AU29" s="23">
        <f>INDEX(MTInputs!$J$1:$AZ$415,$D29,MATCH(AU$5,MTInputs!$J$5:$AZ$5,0))</f>
        <v/>
      </c>
      <c r="AV29" s="23">
        <f>INDEX(MTInputs!$J$1:$AZ$415,$D29,MATCH(AV$5,MTInputs!$J$5:$AZ$5,0))</f>
        <v/>
      </c>
      <c r="AW29" s="23">
        <f>INDEX(MTInputs!$J$1:$AZ$415,$D29,MATCH(AW$5,MTInputs!$J$5:$AZ$5,0))</f>
        <v/>
      </c>
      <c r="AX29" s="23">
        <f>INDEX(MTInputs!$J$1:$AZ$415,$D29,MATCH(AX$5,MTInputs!$J$5:$AZ$5,0))</f>
        <v/>
      </c>
      <c r="AY29" s="23">
        <f>INDEX(MTInputs!$J$1:$AZ$415,$D29,MATCH(AY$5,MTInputs!$J$5:$AZ$5,0))</f>
        <v/>
      </c>
    </row>
    <row r="30" hidden="1" outlineLevel="1">
      <c r="A30" s="14" t="inlineStr">
        <is>
          <t>ctcov</t>
        </is>
      </c>
      <c r="B30" s="14" t="inlineStr">
        <is>
          <t>bio</t>
        </is>
      </c>
      <c r="C30" s="14" t="inlineStr">
        <is>
          <t>all</t>
        </is>
      </c>
      <c r="H30" s="14">
        <f>INDEX(VarLab,MATCH($A30,VarKey,0))&amp;INDEX(MemLab,MATCH($C30&amp;"|"&amp;$B30,MemKey,0))</f>
        <v/>
      </c>
      <c r="I30" s="14">
        <f>INDEX(VarUnit,MATCH($A30,VarKey,0))</f>
        <v/>
      </c>
      <c r="J30" s="14">
        <f>INDEX(VarSrc,MATCH($A30,VarKey,0))</f>
        <v/>
      </c>
      <c r="K30" s="11">
        <f>CodePrefix&amp;$A30&amp;IF($C30="","","."&amp;$C30&amp;"."&amp;$B30)&amp;INDEX(VarEnd,MATCH($A30,VarKey,0))&amp;K$5</f>
        <v/>
      </c>
      <c r="L30" s="21" t="b">
        <v>1</v>
      </c>
      <c r="M30" s="21" t="b">
        <v>1</v>
      </c>
      <c r="N30" s="21" t="b">
        <v>1</v>
      </c>
      <c r="O30" s="21" t="b">
        <v>1</v>
      </c>
      <c r="P30" s="21" t="b">
        <v>1</v>
      </c>
      <c r="Q30" s="21" t="b">
        <v>1</v>
      </c>
      <c r="R30" s="21" t="b">
        <v>1</v>
      </c>
      <c r="S30" s="21" t="b">
        <v>1</v>
      </c>
      <c r="T30" s="21" t="b">
        <v>1</v>
      </c>
      <c r="U30" s="21" t="b">
        <v>1</v>
      </c>
      <c r="V30" s="21" t="b">
        <v>1</v>
      </c>
      <c r="W30" s="21" t="b">
        <v>1</v>
      </c>
      <c r="X30" s="21" t="b">
        <v>1</v>
      </c>
      <c r="Y30" s="21" t="b">
        <v>1</v>
      </c>
      <c r="Z30" s="21" t="b">
        <v>1</v>
      </c>
      <c r="AA30" s="21" t="b">
        <v>1</v>
      </c>
      <c r="AB30" s="21" t="b">
        <v>1</v>
      </c>
      <c r="AC30" s="21" t="b">
        <v>1</v>
      </c>
      <c r="AD30" s="21" t="b">
        <v>1</v>
      </c>
      <c r="AF30" s="11">
        <f>CodePrefix&amp;$A30&amp;IF($C30="","","."&amp;$C30&amp;"."&amp;$B30)&amp;INDEX(VarEnd,MATCH($A30,VarKey,0))&amp;AF$5</f>
        <v/>
      </c>
      <c r="AG30" s="21" t="b">
        <v>1</v>
      </c>
      <c r="AH30" s="21" t="b">
        <v>1</v>
      </c>
      <c r="AI30" s="21" t="b">
        <v>1</v>
      </c>
      <c r="AJ30" s="21" t="b">
        <v>1</v>
      </c>
      <c r="AK30" s="21" t="b">
        <v>1</v>
      </c>
      <c r="AL30" s="21" t="b">
        <v>1</v>
      </c>
      <c r="AM30" s="21" t="b">
        <v>1</v>
      </c>
      <c r="AN30" s="21" t="b">
        <v>1</v>
      </c>
      <c r="AO30" s="21" t="b">
        <v>1</v>
      </c>
      <c r="AP30" s="21" t="b">
        <v>1</v>
      </c>
      <c r="AQ30" s="21" t="b">
        <v>1</v>
      </c>
      <c r="AR30" s="21" t="b">
        <v>1</v>
      </c>
      <c r="AS30" s="21" t="b">
        <v>1</v>
      </c>
      <c r="AT30" s="21" t="b">
        <v>1</v>
      </c>
      <c r="AU30" s="21" t="b">
        <v>1</v>
      </c>
      <c r="AV30" s="21" t="b">
        <v>1</v>
      </c>
      <c r="AW30" s="21" t="b">
        <v>1</v>
      </c>
      <c r="AX30" s="21" t="b">
        <v>1</v>
      </c>
      <c r="AY30" s="21" t="b">
        <v>1</v>
      </c>
    </row>
    <row r="31" hidden="1" outlineLevel="1">
      <c r="H31" s="20" t="inlineStr">
        <is>
          <t>Carbon tax coverage: sectors (MTInputs rows 31-47)</t>
        </is>
      </c>
    </row>
    <row r="32" hidden="1" outlineLevel="1">
      <c r="A32" s="14" t="inlineStr">
        <is>
          <t>ctcov</t>
        </is>
      </c>
      <c r="B32" s="14" t="inlineStr">
        <is>
          <t>all</t>
        </is>
      </c>
      <c r="C32" s="14" t="inlineStr">
        <is>
          <t>pow</t>
        </is>
      </c>
      <c r="D32" s="21" t="n">
        <v>31</v>
      </c>
      <c r="H32" s="14">
        <f>INDEX(VarLab,MATCH($A32,VarKey,0))&amp;INDEX(MemLab,MATCH($C32&amp;"|"&amp;$B32,MemKey,0))</f>
        <v/>
      </c>
      <c r="I32" s="14">
        <f>INDEX(VarUnit,MATCH($A32,VarKey,0))</f>
        <v/>
      </c>
      <c r="J32" s="14">
        <f>INDEX(VarSrc,MATCH($A32,VarKey,0))</f>
        <v/>
      </c>
      <c r="K32" s="11">
        <f>CodePrefix&amp;$A32&amp;IF($C32="","","."&amp;$C32&amp;"."&amp;$B32)&amp;INDEX(VarEnd,MATCH($A32,VarKey,0))&amp;K$5</f>
        <v/>
      </c>
      <c r="L32" s="22">
        <f>INDEX(MTInputs!$J$1:$AZ$415,$D32,MATCH(L$5,MTInputs!$J$5:$AZ$5,0))</f>
        <v/>
      </c>
      <c r="M32" s="23">
        <f>INDEX(MTInputs!$J$1:$AZ$415,$D32,MATCH(M$5,MTInputs!$J$5:$AZ$5,0))</f>
        <v/>
      </c>
      <c r="N32" s="23">
        <f>INDEX(MTInputs!$J$1:$AZ$415,$D32,MATCH(N$5,MTInputs!$J$5:$AZ$5,0))</f>
        <v/>
      </c>
      <c r="O32" s="23">
        <f>INDEX(MTInputs!$J$1:$AZ$415,$D32,MATCH(O$5,MTInputs!$J$5:$AZ$5,0))</f>
        <v/>
      </c>
      <c r="P32" s="23">
        <f>INDEX(MTInputs!$J$1:$AZ$415,$D32,MATCH(P$5,MTInputs!$J$5:$AZ$5,0))</f>
        <v/>
      </c>
      <c r="Q32" s="23">
        <f>INDEX(MTInputs!$J$1:$AZ$415,$D32,MATCH(Q$5,MTInputs!$J$5:$AZ$5,0))</f>
        <v/>
      </c>
      <c r="R32" s="23">
        <f>INDEX(MTInputs!$J$1:$AZ$415,$D32,MATCH(R$5,MTInputs!$J$5:$AZ$5,0))</f>
        <v/>
      </c>
      <c r="S32" s="23">
        <f>INDEX(MTInputs!$J$1:$AZ$415,$D32,MATCH(S$5,MTInputs!$J$5:$AZ$5,0))</f>
        <v/>
      </c>
      <c r="T32" s="23">
        <f>INDEX(MTInputs!$J$1:$AZ$415,$D32,MATCH(T$5,MTInputs!$J$5:$AZ$5,0))</f>
        <v/>
      </c>
      <c r="U32" s="23">
        <f>INDEX(MTInputs!$J$1:$AZ$415,$D32,MATCH(U$5,MTInputs!$J$5:$AZ$5,0))</f>
        <v/>
      </c>
      <c r="V32" s="23">
        <f>INDEX(MTInputs!$J$1:$AZ$415,$D32,MATCH(V$5,MTInputs!$J$5:$AZ$5,0))</f>
        <v/>
      </c>
      <c r="W32" s="23">
        <f>INDEX(MTInputs!$J$1:$AZ$415,$D32,MATCH(W$5,MTInputs!$J$5:$AZ$5,0))</f>
        <v/>
      </c>
      <c r="X32" s="23">
        <f>INDEX(MTInputs!$J$1:$AZ$415,$D32,MATCH(X$5,MTInputs!$J$5:$AZ$5,0))</f>
        <v/>
      </c>
      <c r="Y32" s="23">
        <f>INDEX(MTInputs!$J$1:$AZ$415,$D32,MATCH(Y$5,MTInputs!$J$5:$AZ$5,0))</f>
        <v/>
      </c>
      <c r="Z32" s="23">
        <f>INDEX(MTInputs!$J$1:$AZ$415,$D32,MATCH(Z$5,MTInputs!$J$5:$AZ$5,0))</f>
        <v/>
      </c>
      <c r="AA32" s="23">
        <f>INDEX(MTInputs!$J$1:$AZ$415,$D32,MATCH(AA$5,MTInputs!$J$5:$AZ$5,0))</f>
        <v/>
      </c>
      <c r="AB32" s="23">
        <f>INDEX(MTInputs!$J$1:$AZ$415,$D32,MATCH(AB$5,MTInputs!$J$5:$AZ$5,0))</f>
        <v/>
      </c>
      <c r="AC32" s="23">
        <f>INDEX(MTInputs!$J$1:$AZ$415,$D32,MATCH(AC$5,MTInputs!$J$5:$AZ$5,0))</f>
        <v/>
      </c>
      <c r="AD32" s="23">
        <f>INDEX(MTInputs!$J$1:$AZ$415,$D32,MATCH(AD$5,MTInputs!$J$5:$AZ$5,0))</f>
        <v/>
      </c>
      <c r="AF32" s="11">
        <f>CodePrefix&amp;$A32&amp;IF($C32="","","."&amp;$C32&amp;"."&amp;$B32)&amp;INDEX(VarEnd,MATCH($A32,VarKey,0))&amp;AF$5</f>
        <v/>
      </c>
      <c r="AG32" s="22">
        <f>INDEX(MTInputs!$J$1:$AZ$415,$D32,MATCH(AG$5,MTInputs!$J$5:$AZ$5,0))</f>
        <v/>
      </c>
      <c r="AH32" s="23">
        <f>INDEX(MTInputs!$J$1:$AZ$415,$D32,MATCH(AH$5,MTInputs!$J$5:$AZ$5,0))</f>
        <v/>
      </c>
      <c r="AI32" s="23">
        <f>INDEX(MTInputs!$J$1:$AZ$415,$D32,MATCH(AI$5,MTInputs!$J$5:$AZ$5,0))</f>
        <v/>
      </c>
      <c r="AJ32" s="23">
        <f>INDEX(MTInputs!$J$1:$AZ$415,$D32,MATCH(AJ$5,MTInputs!$J$5:$AZ$5,0))</f>
        <v/>
      </c>
      <c r="AK32" s="23">
        <f>INDEX(MTInputs!$J$1:$AZ$415,$D32,MATCH(AK$5,MTInputs!$J$5:$AZ$5,0))</f>
        <v/>
      </c>
      <c r="AL32" s="23">
        <f>INDEX(MTInputs!$J$1:$AZ$415,$D32,MATCH(AL$5,MTInputs!$J$5:$AZ$5,0))</f>
        <v/>
      </c>
      <c r="AM32" s="23">
        <f>INDEX(MTInputs!$J$1:$AZ$415,$D32,MATCH(AM$5,MTInputs!$J$5:$AZ$5,0))</f>
        <v/>
      </c>
      <c r="AN32" s="23">
        <f>INDEX(MTInputs!$J$1:$AZ$415,$D32,MATCH(AN$5,MTInputs!$J$5:$AZ$5,0))</f>
        <v/>
      </c>
      <c r="AO32" s="23">
        <f>INDEX(MTInputs!$J$1:$AZ$415,$D32,MATCH(AO$5,MTInputs!$J$5:$AZ$5,0))</f>
        <v/>
      </c>
      <c r="AP32" s="23">
        <f>INDEX(MTInputs!$J$1:$AZ$415,$D32,MATCH(AP$5,MTInputs!$J$5:$AZ$5,0))</f>
        <v/>
      </c>
      <c r="AQ32" s="23">
        <f>INDEX(MTInputs!$J$1:$AZ$415,$D32,MATCH(AQ$5,MTInputs!$J$5:$AZ$5,0))</f>
        <v/>
      </c>
      <c r="AR32" s="23">
        <f>INDEX(MTInputs!$J$1:$AZ$415,$D32,MATCH(AR$5,MTInputs!$J$5:$AZ$5,0))</f>
        <v/>
      </c>
      <c r="AS32" s="23">
        <f>INDEX(MTInputs!$J$1:$AZ$415,$D32,MATCH(AS$5,MTInputs!$J$5:$AZ$5,0))</f>
        <v/>
      </c>
      <c r="AT32" s="23">
        <f>INDEX(MTInputs!$J$1:$AZ$415,$D32,MATCH(AT$5,MTInputs!$J$5:$AZ$5,0))</f>
        <v/>
      </c>
      <c r="AU32" s="23">
        <f>INDEX(MTInputs!$J$1:$AZ$415,$D32,MATCH(AU$5,MTInputs!$J$5:$AZ$5,0))</f>
        <v/>
      </c>
      <c r="AV32" s="23">
        <f>INDEX(MTInputs!$J$1:$AZ$415,$D32,MATCH(AV$5,MTInputs!$J$5:$AZ$5,0))</f>
        <v/>
      </c>
      <c r="AW32" s="23">
        <f>INDEX(MTInputs!$J$1:$AZ$415,$D32,MATCH(AW$5,MTInputs!$J$5:$AZ$5,0))</f>
        <v/>
      </c>
      <c r="AX32" s="23">
        <f>INDEX(MTInputs!$J$1:$AZ$415,$D32,MATCH(AX$5,MTInputs!$J$5:$AZ$5,0))</f>
        <v/>
      </c>
      <c r="AY32" s="23">
        <f>INDEX(MTInputs!$J$1:$AZ$415,$D32,MATCH(AY$5,MTInputs!$J$5:$AZ$5,0))</f>
        <v/>
      </c>
    </row>
    <row r="33" hidden="1" outlineLevel="1">
      <c r="A33" s="14" t="inlineStr">
        <is>
          <t>ctcov</t>
        </is>
      </c>
      <c r="B33" s="14" t="inlineStr">
        <is>
          <t>all</t>
        </is>
      </c>
      <c r="C33" s="14" t="inlineStr">
        <is>
          <t>rod</t>
        </is>
      </c>
      <c r="D33" s="21" t="n">
        <v>32</v>
      </c>
      <c r="H33" s="14">
        <f>INDEX(VarLab,MATCH($A33,VarKey,0))&amp;INDEX(MemLab,MATCH($C33&amp;"|"&amp;$B33,MemKey,0))</f>
        <v/>
      </c>
      <c r="I33" s="14">
        <f>INDEX(VarUnit,MATCH($A33,VarKey,0))</f>
        <v/>
      </c>
      <c r="J33" s="14">
        <f>INDEX(VarSrc,MATCH($A33,VarKey,0))</f>
        <v/>
      </c>
      <c r="K33" s="11">
        <f>CodePrefix&amp;$A33&amp;IF($C33="","","."&amp;$C33&amp;"."&amp;$B33)&amp;INDEX(VarEnd,MATCH($A33,VarKey,0))&amp;K$5</f>
        <v/>
      </c>
      <c r="L33" s="22">
        <f>INDEX(MTInputs!$J$1:$AZ$415,$D33,MATCH(L$5,MTInputs!$J$5:$AZ$5,0))</f>
        <v/>
      </c>
      <c r="M33" s="23">
        <f>INDEX(MTInputs!$J$1:$AZ$415,$D33,MATCH(M$5,MTInputs!$J$5:$AZ$5,0))</f>
        <v/>
      </c>
      <c r="N33" s="23">
        <f>INDEX(MTInputs!$J$1:$AZ$415,$D33,MATCH(N$5,MTInputs!$J$5:$AZ$5,0))</f>
        <v/>
      </c>
      <c r="O33" s="23">
        <f>INDEX(MTInputs!$J$1:$AZ$415,$D33,MATCH(O$5,MTInputs!$J$5:$AZ$5,0))</f>
        <v/>
      </c>
      <c r="P33" s="23">
        <f>INDEX(MTInputs!$J$1:$AZ$415,$D33,MATCH(P$5,MTInputs!$J$5:$AZ$5,0))</f>
        <v/>
      </c>
      <c r="Q33" s="23">
        <f>INDEX(MTInputs!$J$1:$AZ$415,$D33,MATCH(Q$5,MTInputs!$J$5:$AZ$5,0))</f>
        <v/>
      </c>
      <c r="R33" s="23">
        <f>INDEX(MTInputs!$J$1:$AZ$415,$D33,MATCH(R$5,MTInputs!$J$5:$AZ$5,0))</f>
        <v/>
      </c>
      <c r="S33" s="23">
        <f>INDEX(MTInputs!$J$1:$AZ$415,$D33,MATCH(S$5,MTInputs!$J$5:$AZ$5,0))</f>
        <v/>
      </c>
      <c r="T33" s="23">
        <f>INDEX(MTInputs!$J$1:$AZ$415,$D33,MATCH(T$5,MTInputs!$J$5:$AZ$5,0))</f>
        <v/>
      </c>
      <c r="U33" s="23">
        <f>INDEX(MTInputs!$J$1:$AZ$415,$D33,MATCH(U$5,MTInputs!$J$5:$AZ$5,0))</f>
        <v/>
      </c>
      <c r="V33" s="23">
        <f>INDEX(MTInputs!$J$1:$AZ$415,$D33,MATCH(V$5,MTInputs!$J$5:$AZ$5,0))</f>
        <v/>
      </c>
      <c r="W33" s="23">
        <f>INDEX(MTInputs!$J$1:$AZ$415,$D33,MATCH(W$5,MTInputs!$J$5:$AZ$5,0))</f>
        <v/>
      </c>
      <c r="X33" s="23">
        <f>INDEX(MTInputs!$J$1:$AZ$415,$D33,MATCH(X$5,MTInputs!$J$5:$AZ$5,0))</f>
        <v/>
      </c>
      <c r="Y33" s="23">
        <f>INDEX(MTInputs!$J$1:$AZ$415,$D33,MATCH(Y$5,MTInputs!$J$5:$AZ$5,0))</f>
        <v/>
      </c>
      <c r="Z33" s="23">
        <f>INDEX(MTInputs!$J$1:$AZ$415,$D33,MATCH(Z$5,MTInputs!$J$5:$AZ$5,0))</f>
        <v/>
      </c>
      <c r="AA33" s="23">
        <f>INDEX(MTInputs!$J$1:$AZ$415,$D33,MATCH(AA$5,MTInputs!$J$5:$AZ$5,0))</f>
        <v/>
      </c>
      <c r="AB33" s="23">
        <f>INDEX(MTInputs!$J$1:$AZ$415,$D33,MATCH(AB$5,MTInputs!$J$5:$AZ$5,0))</f>
        <v/>
      </c>
      <c r="AC33" s="23">
        <f>INDEX(MTInputs!$J$1:$AZ$415,$D33,MATCH(AC$5,MTInputs!$J$5:$AZ$5,0))</f>
        <v/>
      </c>
      <c r="AD33" s="23">
        <f>INDEX(MTInputs!$J$1:$AZ$415,$D33,MATCH(AD$5,MTInputs!$J$5:$AZ$5,0))</f>
        <v/>
      </c>
      <c r="AF33" s="11">
        <f>CodePrefix&amp;$A33&amp;IF($C33="","","."&amp;$C33&amp;"."&amp;$B33)&amp;INDEX(VarEnd,MATCH($A33,VarKey,0))&amp;AF$5</f>
        <v/>
      </c>
      <c r="AG33" s="22">
        <f>INDEX(MTInputs!$J$1:$AZ$415,$D33,MATCH(AG$5,MTInputs!$J$5:$AZ$5,0))</f>
        <v/>
      </c>
      <c r="AH33" s="23">
        <f>INDEX(MTInputs!$J$1:$AZ$415,$D33,MATCH(AH$5,MTInputs!$J$5:$AZ$5,0))</f>
        <v/>
      </c>
      <c r="AI33" s="23">
        <f>INDEX(MTInputs!$J$1:$AZ$415,$D33,MATCH(AI$5,MTInputs!$J$5:$AZ$5,0))</f>
        <v/>
      </c>
      <c r="AJ33" s="23">
        <f>INDEX(MTInputs!$J$1:$AZ$415,$D33,MATCH(AJ$5,MTInputs!$J$5:$AZ$5,0))</f>
        <v/>
      </c>
      <c r="AK33" s="23">
        <f>INDEX(MTInputs!$J$1:$AZ$415,$D33,MATCH(AK$5,MTInputs!$J$5:$AZ$5,0))</f>
        <v/>
      </c>
      <c r="AL33" s="23">
        <f>INDEX(MTInputs!$J$1:$AZ$415,$D33,MATCH(AL$5,MTInputs!$J$5:$AZ$5,0))</f>
        <v/>
      </c>
      <c r="AM33" s="23">
        <f>INDEX(MTInputs!$J$1:$AZ$415,$D33,MATCH(AM$5,MTInputs!$J$5:$AZ$5,0))</f>
        <v/>
      </c>
      <c r="AN33" s="23">
        <f>INDEX(MTInputs!$J$1:$AZ$415,$D33,MATCH(AN$5,MTInputs!$J$5:$AZ$5,0))</f>
        <v/>
      </c>
      <c r="AO33" s="23">
        <f>INDEX(MTInputs!$J$1:$AZ$415,$D33,MATCH(AO$5,MTInputs!$J$5:$AZ$5,0))</f>
        <v/>
      </c>
      <c r="AP33" s="23">
        <f>INDEX(MTInputs!$J$1:$AZ$415,$D33,MATCH(AP$5,MTInputs!$J$5:$AZ$5,0))</f>
        <v/>
      </c>
      <c r="AQ33" s="23">
        <f>INDEX(MTInputs!$J$1:$AZ$415,$D33,MATCH(AQ$5,MTInputs!$J$5:$AZ$5,0))</f>
        <v/>
      </c>
      <c r="AR33" s="23">
        <f>INDEX(MTInputs!$J$1:$AZ$415,$D33,MATCH(AR$5,MTInputs!$J$5:$AZ$5,0))</f>
        <v/>
      </c>
      <c r="AS33" s="23">
        <f>INDEX(MTInputs!$J$1:$AZ$415,$D33,MATCH(AS$5,MTInputs!$J$5:$AZ$5,0))</f>
        <v/>
      </c>
      <c r="AT33" s="23">
        <f>INDEX(MTInputs!$J$1:$AZ$415,$D33,MATCH(AT$5,MTInputs!$J$5:$AZ$5,0))</f>
        <v/>
      </c>
      <c r="AU33" s="23">
        <f>INDEX(MTInputs!$J$1:$AZ$415,$D33,MATCH(AU$5,MTInputs!$J$5:$AZ$5,0))</f>
        <v/>
      </c>
      <c r="AV33" s="23">
        <f>INDEX(MTInputs!$J$1:$AZ$415,$D33,MATCH(AV$5,MTInputs!$J$5:$AZ$5,0))</f>
        <v/>
      </c>
      <c r="AW33" s="23">
        <f>INDEX(MTInputs!$J$1:$AZ$415,$D33,MATCH(AW$5,MTInputs!$J$5:$AZ$5,0))</f>
        <v/>
      </c>
      <c r="AX33" s="23">
        <f>INDEX(MTInputs!$J$1:$AZ$415,$D33,MATCH(AX$5,MTInputs!$J$5:$AZ$5,0))</f>
        <v/>
      </c>
      <c r="AY33" s="23">
        <f>INDEX(MTInputs!$J$1:$AZ$415,$D33,MATCH(AY$5,MTInputs!$J$5:$AZ$5,0))</f>
        <v/>
      </c>
    </row>
    <row r="34" hidden="1" outlineLevel="1">
      <c r="A34" s="14" t="inlineStr">
        <is>
          <t>ctcov</t>
        </is>
      </c>
      <c r="B34" s="14" t="inlineStr">
        <is>
          <t>all</t>
        </is>
      </c>
      <c r="C34" s="14" t="inlineStr">
        <is>
          <t>ral</t>
        </is>
      </c>
      <c r="D34" s="21" t="n">
        <v>33</v>
      </c>
      <c r="H34" s="14">
        <f>INDEX(VarLab,MATCH($A34,VarKey,0))&amp;INDEX(MemLab,MATCH($C34&amp;"|"&amp;$B34,MemKey,0))</f>
        <v/>
      </c>
      <c r="I34" s="14">
        <f>INDEX(VarUnit,MATCH($A34,VarKey,0))</f>
        <v/>
      </c>
      <c r="J34" s="14">
        <f>INDEX(VarSrc,MATCH($A34,VarKey,0))</f>
        <v/>
      </c>
      <c r="K34" s="11">
        <f>CodePrefix&amp;$A34&amp;IF($C34="","","."&amp;$C34&amp;"."&amp;$B34)&amp;INDEX(VarEnd,MATCH($A34,VarKey,0))&amp;K$5</f>
        <v/>
      </c>
      <c r="L34" s="22">
        <f>INDEX(MTInputs!$J$1:$AZ$415,$D34,MATCH(L$5,MTInputs!$J$5:$AZ$5,0))</f>
        <v/>
      </c>
      <c r="M34" s="23">
        <f>INDEX(MTInputs!$J$1:$AZ$415,$D34,MATCH(M$5,MTInputs!$J$5:$AZ$5,0))</f>
        <v/>
      </c>
      <c r="N34" s="23">
        <f>INDEX(MTInputs!$J$1:$AZ$415,$D34,MATCH(N$5,MTInputs!$J$5:$AZ$5,0))</f>
        <v/>
      </c>
      <c r="O34" s="23">
        <f>INDEX(MTInputs!$J$1:$AZ$415,$D34,MATCH(O$5,MTInputs!$J$5:$AZ$5,0))</f>
        <v/>
      </c>
      <c r="P34" s="23">
        <f>INDEX(MTInputs!$J$1:$AZ$415,$D34,MATCH(P$5,MTInputs!$J$5:$AZ$5,0))</f>
        <v/>
      </c>
      <c r="Q34" s="23">
        <f>INDEX(MTInputs!$J$1:$AZ$415,$D34,MATCH(Q$5,MTInputs!$J$5:$AZ$5,0))</f>
        <v/>
      </c>
      <c r="R34" s="23">
        <f>INDEX(MTInputs!$J$1:$AZ$415,$D34,MATCH(R$5,MTInputs!$J$5:$AZ$5,0))</f>
        <v/>
      </c>
      <c r="S34" s="23">
        <f>INDEX(MTInputs!$J$1:$AZ$415,$D34,MATCH(S$5,MTInputs!$J$5:$AZ$5,0))</f>
        <v/>
      </c>
      <c r="T34" s="23">
        <f>INDEX(MTInputs!$J$1:$AZ$415,$D34,MATCH(T$5,MTInputs!$J$5:$AZ$5,0))</f>
        <v/>
      </c>
      <c r="U34" s="23">
        <f>INDEX(MTInputs!$J$1:$AZ$415,$D34,MATCH(U$5,MTInputs!$J$5:$AZ$5,0))</f>
        <v/>
      </c>
      <c r="V34" s="23">
        <f>INDEX(MTInputs!$J$1:$AZ$415,$D34,MATCH(V$5,MTInputs!$J$5:$AZ$5,0))</f>
        <v/>
      </c>
      <c r="W34" s="23">
        <f>INDEX(MTInputs!$J$1:$AZ$415,$D34,MATCH(W$5,MTInputs!$J$5:$AZ$5,0))</f>
        <v/>
      </c>
      <c r="X34" s="23">
        <f>INDEX(MTInputs!$J$1:$AZ$415,$D34,MATCH(X$5,MTInputs!$J$5:$AZ$5,0))</f>
        <v/>
      </c>
      <c r="Y34" s="23">
        <f>INDEX(MTInputs!$J$1:$AZ$415,$D34,MATCH(Y$5,MTInputs!$J$5:$AZ$5,0))</f>
        <v/>
      </c>
      <c r="Z34" s="23">
        <f>INDEX(MTInputs!$J$1:$AZ$415,$D34,MATCH(Z$5,MTInputs!$J$5:$AZ$5,0))</f>
        <v/>
      </c>
      <c r="AA34" s="23">
        <f>INDEX(MTInputs!$J$1:$AZ$415,$D34,MATCH(AA$5,MTInputs!$J$5:$AZ$5,0))</f>
        <v/>
      </c>
      <c r="AB34" s="23">
        <f>INDEX(MTInputs!$J$1:$AZ$415,$D34,MATCH(AB$5,MTInputs!$J$5:$AZ$5,0))</f>
        <v/>
      </c>
      <c r="AC34" s="23">
        <f>INDEX(MTInputs!$J$1:$AZ$415,$D34,MATCH(AC$5,MTInputs!$J$5:$AZ$5,0))</f>
        <v/>
      </c>
      <c r="AD34" s="23">
        <f>INDEX(MTInputs!$J$1:$AZ$415,$D34,MATCH(AD$5,MTInputs!$J$5:$AZ$5,0))</f>
        <v/>
      </c>
      <c r="AF34" s="11">
        <f>CodePrefix&amp;$A34&amp;IF($C34="","","."&amp;$C34&amp;"."&amp;$B34)&amp;INDEX(VarEnd,MATCH($A34,VarKey,0))&amp;AF$5</f>
        <v/>
      </c>
      <c r="AG34" s="22">
        <f>INDEX(MTInputs!$J$1:$AZ$415,$D34,MATCH(AG$5,MTInputs!$J$5:$AZ$5,0))</f>
        <v/>
      </c>
      <c r="AH34" s="23">
        <f>INDEX(MTInputs!$J$1:$AZ$415,$D34,MATCH(AH$5,MTInputs!$J$5:$AZ$5,0))</f>
        <v/>
      </c>
      <c r="AI34" s="23">
        <f>INDEX(MTInputs!$J$1:$AZ$415,$D34,MATCH(AI$5,MTInputs!$J$5:$AZ$5,0))</f>
        <v/>
      </c>
      <c r="AJ34" s="23">
        <f>INDEX(MTInputs!$J$1:$AZ$415,$D34,MATCH(AJ$5,MTInputs!$J$5:$AZ$5,0))</f>
        <v/>
      </c>
      <c r="AK34" s="23">
        <f>INDEX(MTInputs!$J$1:$AZ$415,$D34,MATCH(AK$5,MTInputs!$J$5:$AZ$5,0))</f>
        <v/>
      </c>
      <c r="AL34" s="23">
        <f>INDEX(MTInputs!$J$1:$AZ$415,$D34,MATCH(AL$5,MTInputs!$J$5:$AZ$5,0))</f>
        <v/>
      </c>
      <c r="AM34" s="23">
        <f>INDEX(MTInputs!$J$1:$AZ$415,$D34,MATCH(AM$5,MTInputs!$J$5:$AZ$5,0))</f>
        <v/>
      </c>
      <c r="AN34" s="23">
        <f>INDEX(MTInputs!$J$1:$AZ$415,$D34,MATCH(AN$5,MTInputs!$J$5:$AZ$5,0))</f>
        <v/>
      </c>
      <c r="AO34" s="23">
        <f>INDEX(MTInputs!$J$1:$AZ$415,$D34,MATCH(AO$5,MTInputs!$J$5:$AZ$5,0))</f>
        <v/>
      </c>
      <c r="AP34" s="23">
        <f>INDEX(MTInputs!$J$1:$AZ$415,$D34,MATCH(AP$5,MTInputs!$J$5:$AZ$5,0))</f>
        <v/>
      </c>
      <c r="AQ34" s="23">
        <f>INDEX(MTInputs!$J$1:$AZ$415,$D34,MATCH(AQ$5,MTInputs!$J$5:$AZ$5,0))</f>
        <v/>
      </c>
      <c r="AR34" s="23">
        <f>INDEX(MTInputs!$J$1:$AZ$415,$D34,MATCH(AR$5,MTInputs!$J$5:$AZ$5,0))</f>
        <v/>
      </c>
      <c r="AS34" s="23">
        <f>INDEX(MTInputs!$J$1:$AZ$415,$D34,MATCH(AS$5,MTInputs!$J$5:$AZ$5,0))</f>
        <v/>
      </c>
      <c r="AT34" s="23">
        <f>INDEX(MTInputs!$J$1:$AZ$415,$D34,MATCH(AT$5,MTInputs!$J$5:$AZ$5,0))</f>
        <v/>
      </c>
      <c r="AU34" s="23">
        <f>INDEX(MTInputs!$J$1:$AZ$415,$D34,MATCH(AU$5,MTInputs!$J$5:$AZ$5,0))</f>
        <v/>
      </c>
      <c r="AV34" s="23">
        <f>INDEX(MTInputs!$J$1:$AZ$415,$D34,MATCH(AV$5,MTInputs!$J$5:$AZ$5,0))</f>
        <v/>
      </c>
      <c r="AW34" s="23">
        <f>INDEX(MTInputs!$J$1:$AZ$415,$D34,MATCH(AW$5,MTInputs!$J$5:$AZ$5,0))</f>
        <v/>
      </c>
      <c r="AX34" s="23">
        <f>INDEX(MTInputs!$J$1:$AZ$415,$D34,MATCH(AX$5,MTInputs!$J$5:$AZ$5,0))</f>
        <v/>
      </c>
      <c r="AY34" s="23">
        <f>INDEX(MTInputs!$J$1:$AZ$415,$D34,MATCH(AY$5,MTInputs!$J$5:$AZ$5,0))</f>
        <v/>
      </c>
    </row>
    <row r="35" hidden="1" outlineLevel="1">
      <c r="A35" s="14" t="inlineStr">
        <is>
          <t>ctcov</t>
        </is>
      </c>
      <c r="B35" s="14" t="inlineStr">
        <is>
          <t>all</t>
        </is>
      </c>
      <c r="C35" s="14" t="inlineStr">
        <is>
          <t>avi</t>
        </is>
      </c>
      <c r="D35" s="21" t="n">
        <v>34</v>
      </c>
      <c r="H35" s="14">
        <f>INDEX(VarLab,MATCH($A35,VarKey,0))&amp;INDEX(MemLab,MATCH($C35&amp;"|"&amp;$B35,MemKey,0))</f>
        <v/>
      </c>
      <c r="I35" s="14">
        <f>INDEX(VarUnit,MATCH($A35,VarKey,0))</f>
        <v/>
      </c>
      <c r="J35" s="14">
        <f>INDEX(VarSrc,MATCH($A35,VarKey,0))</f>
        <v/>
      </c>
      <c r="K35" s="11">
        <f>CodePrefix&amp;$A35&amp;IF($C35="","","."&amp;$C35&amp;"."&amp;$B35)&amp;INDEX(VarEnd,MATCH($A35,VarKey,0))&amp;K$5</f>
        <v/>
      </c>
      <c r="L35" s="22">
        <f>INDEX(MTInputs!$J$1:$AZ$415,$D35,MATCH(L$5,MTInputs!$J$5:$AZ$5,0))</f>
        <v/>
      </c>
      <c r="M35" s="23">
        <f>INDEX(MTInputs!$J$1:$AZ$415,$D35,MATCH(M$5,MTInputs!$J$5:$AZ$5,0))</f>
        <v/>
      </c>
      <c r="N35" s="23">
        <f>INDEX(MTInputs!$J$1:$AZ$415,$D35,MATCH(N$5,MTInputs!$J$5:$AZ$5,0))</f>
        <v/>
      </c>
      <c r="O35" s="23">
        <f>INDEX(MTInputs!$J$1:$AZ$415,$D35,MATCH(O$5,MTInputs!$J$5:$AZ$5,0))</f>
        <v/>
      </c>
      <c r="P35" s="23">
        <f>INDEX(MTInputs!$J$1:$AZ$415,$D35,MATCH(P$5,MTInputs!$J$5:$AZ$5,0))</f>
        <v/>
      </c>
      <c r="Q35" s="23">
        <f>INDEX(MTInputs!$J$1:$AZ$415,$D35,MATCH(Q$5,MTInputs!$J$5:$AZ$5,0))</f>
        <v/>
      </c>
      <c r="R35" s="23">
        <f>INDEX(MTInputs!$J$1:$AZ$415,$D35,MATCH(R$5,MTInputs!$J$5:$AZ$5,0))</f>
        <v/>
      </c>
      <c r="S35" s="23">
        <f>INDEX(MTInputs!$J$1:$AZ$415,$D35,MATCH(S$5,MTInputs!$J$5:$AZ$5,0))</f>
        <v/>
      </c>
      <c r="T35" s="23">
        <f>INDEX(MTInputs!$J$1:$AZ$415,$D35,MATCH(T$5,MTInputs!$J$5:$AZ$5,0))</f>
        <v/>
      </c>
      <c r="U35" s="23">
        <f>INDEX(MTInputs!$J$1:$AZ$415,$D35,MATCH(U$5,MTInputs!$J$5:$AZ$5,0))</f>
        <v/>
      </c>
      <c r="V35" s="23">
        <f>INDEX(MTInputs!$J$1:$AZ$415,$D35,MATCH(V$5,MTInputs!$J$5:$AZ$5,0))</f>
        <v/>
      </c>
      <c r="W35" s="23">
        <f>INDEX(MTInputs!$J$1:$AZ$415,$D35,MATCH(W$5,MTInputs!$J$5:$AZ$5,0))</f>
        <v/>
      </c>
      <c r="X35" s="23">
        <f>INDEX(MTInputs!$J$1:$AZ$415,$D35,MATCH(X$5,MTInputs!$J$5:$AZ$5,0))</f>
        <v/>
      </c>
      <c r="Y35" s="23">
        <f>INDEX(MTInputs!$J$1:$AZ$415,$D35,MATCH(Y$5,MTInputs!$J$5:$AZ$5,0))</f>
        <v/>
      </c>
      <c r="Z35" s="23">
        <f>INDEX(MTInputs!$J$1:$AZ$415,$D35,MATCH(Z$5,MTInputs!$J$5:$AZ$5,0))</f>
        <v/>
      </c>
      <c r="AA35" s="23">
        <f>INDEX(MTInputs!$J$1:$AZ$415,$D35,MATCH(AA$5,MTInputs!$J$5:$AZ$5,0))</f>
        <v/>
      </c>
      <c r="AB35" s="23">
        <f>INDEX(MTInputs!$J$1:$AZ$415,$D35,MATCH(AB$5,MTInputs!$J$5:$AZ$5,0))</f>
        <v/>
      </c>
      <c r="AC35" s="23">
        <f>INDEX(MTInputs!$J$1:$AZ$415,$D35,MATCH(AC$5,MTInputs!$J$5:$AZ$5,0))</f>
        <v/>
      </c>
      <c r="AD35" s="23">
        <f>INDEX(MTInputs!$J$1:$AZ$415,$D35,MATCH(AD$5,MTInputs!$J$5:$AZ$5,0))</f>
        <v/>
      </c>
      <c r="AF35" s="11">
        <f>CodePrefix&amp;$A35&amp;IF($C35="","","."&amp;$C35&amp;"."&amp;$B35)&amp;INDEX(VarEnd,MATCH($A35,VarKey,0))&amp;AF$5</f>
        <v/>
      </c>
      <c r="AG35" s="22">
        <f>INDEX(MTInputs!$J$1:$AZ$415,$D35,MATCH(AG$5,MTInputs!$J$5:$AZ$5,0))</f>
        <v/>
      </c>
      <c r="AH35" s="23">
        <f>INDEX(MTInputs!$J$1:$AZ$415,$D35,MATCH(AH$5,MTInputs!$J$5:$AZ$5,0))</f>
        <v/>
      </c>
      <c r="AI35" s="23">
        <f>INDEX(MTInputs!$J$1:$AZ$415,$D35,MATCH(AI$5,MTInputs!$J$5:$AZ$5,0))</f>
        <v/>
      </c>
      <c r="AJ35" s="23">
        <f>INDEX(MTInputs!$J$1:$AZ$415,$D35,MATCH(AJ$5,MTInputs!$J$5:$AZ$5,0))</f>
        <v/>
      </c>
      <c r="AK35" s="23">
        <f>INDEX(MTInputs!$J$1:$AZ$415,$D35,MATCH(AK$5,MTInputs!$J$5:$AZ$5,0))</f>
        <v/>
      </c>
      <c r="AL35" s="23">
        <f>INDEX(MTInputs!$J$1:$AZ$415,$D35,MATCH(AL$5,MTInputs!$J$5:$AZ$5,0))</f>
        <v/>
      </c>
      <c r="AM35" s="23">
        <f>INDEX(MTInputs!$J$1:$AZ$415,$D35,MATCH(AM$5,MTInputs!$J$5:$AZ$5,0))</f>
        <v/>
      </c>
      <c r="AN35" s="23">
        <f>INDEX(MTInputs!$J$1:$AZ$415,$D35,MATCH(AN$5,MTInputs!$J$5:$AZ$5,0))</f>
        <v/>
      </c>
      <c r="AO35" s="23">
        <f>INDEX(MTInputs!$J$1:$AZ$415,$D35,MATCH(AO$5,MTInputs!$J$5:$AZ$5,0))</f>
        <v/>
      </c>
      <c r="AP35" s="23">
        <f>INDEX(MTInputs!$J$1:$AZ$415,$D35,MATCH(AP$5,MTInputs!$J$5:$AZ$5,0))</f>
        <v/>
      </c>
      <c r="AQ35" s="23">
        <f>INDEX(MTInputs!$J$1:$AZ$415,$D35,MATCH(AQ$5,MTInputs!$J$5:$AZ$5,0))</f>
        <v/>
      </c>
      <c r="AR35" s="23">
        <f>INDEX(MTInputs!$J$1:$AZ$415,$D35,MATCH(AR$5,MTInputs!$J$5:$AZ$5,0))</f>
        <v/>
      </c>
      <c r="AS35" s="23">
        <f>INDEX(MTInputs!$J$1:$AZ$415,$D35,MATCH(AS$5,MTInputs!$J$5:$AZ$5,0))</f>
        <v/>
      </c>
      <c r="AT35" s="23">
        <f>INDEX(MTInputs!$J$1:$AZ$415,$D35,MATCH(AT$5,MTInputs!$J$5:$AZ$5,0))</f>
        <v/>
      </c>
      <c r="AU35" s="23">
        <f>INDEX(MTInputs!$J$1:$AZ$415,$D35,MATCH(AU$5,MTInputs!$J$5:$AZ$5,0))</f>
        <v/>
      </c>
      <c r="AV35" s="23">
        <f>INDEX(MTInputs!$J$1:$AZ$415,$D35,MATCH(AV$5,MTInputs!$J$5:$AZ$5,0))</f>
        <v/>
      </c>
      <c r="AW35" s="23">
        <f>INDEX(MTInputs!$J$1:$AZ$415,$D35,MATCH(AW$5,MTInputs!$J$5:$AZ$5,0))</f>
        <v/>
      </c>
      <c r="AX35" s="23">
        <f>INDEX(MTInputs!$J$1:$AZ$415,$D35,MATCH(AX$5,MTInputs!$J$5:$AZ$5,0))</f>
        <v/>
      </c>
      <c r="AY35" s="23">
        <f>INDEX(MTInputs!$J$1:$AZ$415,$D35,MATCH(AY$5,MTInputs!$J$5:$AZ$5,0))</f>
        <v/>
      </c>
    </row>
    <row r="36" hidden="1" outlineLevel="1">
      <c r="A36" s="14" t="inlineStr">
        <is>
          <t>ctcov</t>
        </is>
      </c>
      <c r="B36" s="14" t="inlineStr">
        <is>
          <t>all</t>
        </is>
      </c>
      <c r="C36" s="14" t="inlineStr">
        <is>
          <t>nav</t>
        </is>
      </c>
      <c r="D36" s="21" t="n">
        <v>35</v>
      </c>
      <c r="H36" s="14">
        <f>INDEX(VarLab,MATCH($A36,VarKey,0))&amp;INDEX(MemLab,MATCH($C36&amp;"|"&amp;$B36,MemKey,0))</f>
        <v/>
      </c>
      <c r="I36" s="14">
        <f>INDEX(VarUnit,MATCH($A36,VarKey,0))</f>
        <v/>
      </c>
      <c r="J36" s="14">
        <f>INDEX(VarSrc,MATCH($A36,VarKey,0))</f>
        <v/>
      </c>
      <c r="K36" s="11">
        <f>CodePrefix&amp;$A36&amp;IF($C36="","","."&amp;$C36&amp;"."&amp;$B36)&amp;INDEX(VarEnd,MATCH($A36,VarKey,0))&amp;K$5</f>
        <v/>
      </c>
      <c r="L36" s="22">
        <f>INDEX(MTInputs!$J$1:$AZ$415,$D36,MATCH(L$5,MTInputs!$J$5:$AZ$5,0))</f>
        <v/>
      </c>
      <c r="M36" s="23">
        <f>INDEX(MTInputs!$J$1:$AZ$415,$D36,MATCH(M$5,MTInputs!$J$5:$AZ$5,0))</f>
        <v/>
      </c>
      <c r="N36" s="23">
        <f>INDEX(MTInputs!$J$1:$AZ$415,$D36,MATCH(N$5,MTInputs!$J$5:$AZ$5,0))</f>
        <v/>
      </c>
      <c r="O36" s="23">
        <f>INDEX(MTInputs!$J$1:$AZ$415,$D36,MATCH(O$5,MTInputs!$J$5:$AZ$5,0))</f>
        <v/>
      </c>
      <c r="P36" s="23">
        <f>INDEX(MTInputs!$J$1:$AZ$415,$D36,MATCH(P$5,MTInputs!$J$5:$AZ$5,0))</f>
        <v/>
      </c>
      <c r="Q36" s="23">
        <f>INDEX(MTInputs!$J$1:$AZ$415,$D36,MATCH(Q$5,MTInputs!$J$5:$AZ$5,0))</f>
        <v/>
      </c>
      <c r="R36" s="23">
        <f>INDEX(MTInputs!$J$1:$AZ$415,$D36,MATCH(R$5,MTInputs!$J$5:$AZ$5,0))</f>
        <v/>
      </c>
      <c r="S36" s="23">
        <f>INDEX(MTInputs!$J$1:$AZ$415,$D36,MATCH(S$5,MTInputs!$J$5:$AZ$5,0))</f>
        <v/>
      </c>
      <c r="T36" s="23">
        <f>INDEX(MTInputs!$J$1:$AZ$415,$D36,MATCH(T$5,MTInputs!$J$5:$AZ$5,0))</f>
        <v/>
      </c>
      <c r="U36" s="23">
        <f>INDEX(MTInputs!$J$1:$AZ$415,$D36,MATCH(U$5,MTInputs!$J$5:$AZ$5,0))</f>
        <v/>
      </c>
      <c r="V36" s="23">
        <f>INDEX(MTInputs!$J$1:$AZ$415,$D36,MATCH(V$5,MTInputs!$J$5:$AZ$5,0))</f>
        <v/>
      </c>
      <c r="W36" s="23">
        <f>INDEX(MTInputs!$J$1:$AZ$415,$D36,MATCH(W$5,MTInputs!$J$5:$AZ$5,0))</f>
        <v/>
      </c>
      <c r="X36" s="23">
        <f>INDEX(MTInputs!$J$1:$AZ$415,$D36,MATCH(X$5,MTInputs!$J$5:$AZ$5,0))</f>
        <v/>
      </c>
      <c r="Y36" s="23">
        <f>INDEX(MTInputs!$J$1:$AZ$415,$D36,MATCH(Y$5,MTInputs!$J$5:$AZ$5,0))</f>
        <v/>
      </c>
      <c r="Z36" s="23">
        <f>INDEX(MTInputs!$J$1:$AZ$415,$D36,MATCH(Z$5,MTInputs!$J$5:$AZ$5,0))</f>
        <v/>
      </c>
      <c r="AA36" s="23">
        <f>INDEX(MTInputs!$J$1:$AZ$415,$D36,MATCH(AA$5,MTInputs!$J$5:$AZ$5,0))</f>
        <v/>
      </c>
      <c r="AB36" s="23">
        <f>INDEX(MTInputs!$J$1:$AZ$415,$D36,MATCH(AB$5,MTInputs!$J$5:$AZ$5,0))</f>
        <v/>
      </c>
      <c r="AC36" s="23">
        <f>INDEX(MTInputs!$J$1:$AZ$415,$D36,MATCH(AC$5,MTInputs!$J$5:$AZ$5,0))</f>
        <v/>
      </c>
      <c r="AD36" s="23">
        <f>INDEX(MTInputs!$J$1:$AZ$415,$D36,MATCH(AD$5,MTInputs!$J$5:$AZ$5,0))</f>
        <v/>
      </c>
      <c r="AF36" s="11">
        <f>CodePrefix&amp;$A36&amp;IF($C36="","","."&amp;$C36&amp;"."&amp;$B36)&amp;INDEX(VarEnd,MATCH($A36,VarKey,0))&amp;AF$5</f>
        <v/>
      </c>
      <c r="AG36" s="22">
        <f>INDEX(MTInputs!$J$1:$AZ$415,$D36,MATCH(AG$5,MTInputs!$J$5:$AZ$5,0))</f>
        <v/>
      </c>
      <c r="AH36" s="23">
        <f>INDEX(MTInputs!$J$1:$AZ$415,$D36,MATCH(AH$5,MTInputs!$J$5:$AZ$5,0))</f>
        <v/>
      </c>
      <c r="AI36" s="23">
        <f>INDEX(MTInputs!$J$1:$AZ$415,$D36,MATCH(AI$5,MTInputs!$J$5:$AZ$5,0))</f>
        <v/>
      </c>
      <c r="AJ36" s="23">
        <f>INDEX(MTInputs!$J$1:$AZ$415,$D36,MATCH(AJ$5,MTInputs!$J$5:$AZ$5,0))</f>
        <v/>
      </c>
      <c r="AK36" s="23">
        <f>INDEX(MTInputs!$J$1:$AZ$415,$D36,MATCH(AK$5,MTInputs!$J$5:$AZ$5,0))</f>
        <v/>
      </c>
      <c r="AL36" s="23">
        <f>INDEX(MTInputs!$J$1:$AZ$415,$D36,MATCH(AL$5,MTInputs!$J$5:$AZ$5,0))</f>
        <v/>
      </c>
      <c r="AM36" s="23">
        <f>INDEX(MTInputs!$J$1:$AZ$415,$D36,MATCH(AM$5,MTInputs!$J$5:$AZ$5,0))</f>
        <v/>
      </c>
      <c r="AN36" s="23">
        <f>INDEX(MTInputs!$J$1:$AZ$415,$D36,MATCH(AN$5,MTInputs!$J$5:$AZ$5,0))</f>
        <v/>
      </c>
      <c r="AO36" s="23">
        <f>INDEX(MTInputs!$J$1:$AZ$415,$D36,MATCH(AO$5,MTInputs!$J$5:$AZ$5,0))</f>
        <v/>
      </c>
      <c r="AP36" s="23">
        <f>INDEX(MTInputs!$J$1:$AZ$415,$D36,MATCH(AP$5,MTInputs!$J$5:$AZ$5,0))</f>
        <v/>
      </c>
      <c r="AQ36" s="23">
        <f>INDEX(MTInputs!$J$1:$AZ$415,$D36,MATCH(AQ$5,MTInputs!$J$5:$AZ$5,0))</f>
        <v/>
      </c>
      <c r="AR36" s="23">
        <f>INDEX(MTInputs!$J$1:$AZ$415,$D36,MATCH(AR$5,MTInputs!$J$5:$AZ$5,0))</f>
        <v/>
      </c>
      <c r="AS36" s="23">
        <f>INDEX(MTInputs!$J$1:$AZ$415,$D36,MATCH(AS$5,MTInputs!$J$5:$AZ$5,0))</f>
        <v/>
      </c>
      <c r="AT36" s="23">
        <f>INDEX(MTInputs!$J$1:$AZ$415,$D36,MATCH(AT$5,MTInputs!$J$5:$AZ$5,0))</f>
        <v/>
      </c>
      <c r="AU36" s="23">
        <f>INDEX(MTInputs!$J$1:$AZ$415,$D36,MATCH(AU$5,MTInputs!$J$5:$AZ$5,0))</f>
        <v/>
      </c>
      <c r="AV36" s="23">
        <f>INDEX(MTInputs!$J$1:$AZ$415,$D36,MATCH(AV$5,MTInputs!$J$5:$AZ$5,0))</f>
        <v/>
      </c>
      <c r="AW36" s="23">
        <f>INDEX(MTInputs!$J$1:$AZ$415,$D36,MATCH(AW$5,MTInputs!$J$5:$AZ$5,0))</f>
        <v/>
      </c>
      <c r="AX36" s="23">
        <f>INDEX(MTInputs!$J$1:$AZ$415,$D36,MATCH(AX$5,MTInputs!$J$5:$AZ$5,0))</f>
        <v/>
      </c>
      <c r="AY36" s="23">
        <f>INDEX(MTInputs!$J$1:$AZ$415,$D36,MATCH(AY$5,MTInputs!$J$5:$AZ$5,0))</f>
        <v/>
      </c>
    </row>
    <row r="37" hidden="1" outlineLevel="1">
      <c r="A37" s="14" t="inlineStr">
        <is>
          <t>ctcov</t>
        </is>
      </c>
      <c r="B37" s="14" t="inlineStr">
        <is>
          <t>all</t>
        </is>
      </c>
      <c r="C37" s="14" t="inlineStr">
        <is>
          <t>res</t>
        </is>
      </c>
      <c r="D37" s="21" t="n">
        <v>36</v>
      </c>
      <c r="H37" s="14">
        <f>INDEX(VarLab,MATCH($A37,VarKey,0))&amp;INDEX(MemLab,MATCH($C37&amp;"|"&amp;$B37,MemKey,0))</f>
        <v/>
      </c>
      <c r="I37" s="14">
        <f>INDEX(VarUnit,MATCH($A37,VarKey,0))</f>
        <v/>
      </c>
      <c r="J37" s="14">
        <f>INDEX(VarSrc,MATCH($A37,VarKey,0))</f>
        <v/>
      </c>
      <c r="K37" s="11">
        <f>CodePrefix&amp;$A37&amp;IF($C37="","","."&amp;$C37&amp;"."&amp;$B37)&amp;INDEX(VarEnd,MATCH($A37,VarKey,0))&amp;K$5</f>
        <v/>
      </c>
      <c r="L37" s="22">
        <f>INDEX(MTInputs!$J$1:$AZ$415,$D37,MATCH(L$5,MTInputs!$J$5:$AZ$5,0))</f>
        <v/>
      </c>
      <c r="M37" s="23">
        <f>INDEX(MTInputs!$J$1:$AZ$415,$D37,MATCH(M$5,MTInputs!$J$5:$AZ$5,0))</f>
        <v/>
      </c>
      <c r="N37" s="23">
        <f>INDEX(MTInputs!$J$1:$AZ$415,$D37,MATCH(N$5,MTInputs!$J$5:$AZ$5,0))</f>
        <v/>
      </c>
      <c r="O37" s="23">
        <f>INDEX(MTInputs!$J$1:$AZ$415,$D37,MATCH(O$5,MTInputs!$J$5:$AZ$5,0))</f>
        <v/>
      </c>
      <c r="P37" s="23">
        <f>INDEX(MTInputs!$J$1:$AZ$415,$D37,MATCH(P$5,MTInputs!$J$5:$AZ$5,0))</f>
        <v/>
      </c>
      <c r="Q37" s="23">
        <f>INDEX(MTInputs!$J$1:$AZ$415,$D37,MATCH(Q$5,MTInputs!$J$5:$AZ$5,0))</f>
        <v/>
      </c>
      <c r="R37" s="23">
        <f>INDEX(MTInputs!$J$1:$AZ$415,$D37,MATCH(R$5,MTInputs!$J$5:$AZ$5,0))</f>
        <v/>
      </c>
      <c r="S37" s="23">
        <f>INDEX(MTInputs!$J$1:$AZ$415,$D37,MATCH(S$5,MTInputs!$J$5:$AZ$5,0))</f>
        <v/>
      </c>
      <c r="T37" s="23">
        <f>INDEX(MTInputs!$J$1:$AZ$415,$D37,MATCH(T$5,MTInputs!$J$5:$AZ$5,0))</f>
        <v/>
      </c>
      <c r="U37" s="23">
        <f>INDEX(MTInputs!$J$1:$AZ$415,$D37,MATCH(U$5,MTInputs!$J$5:$AZ$5,0))</f>
        <v/>
      </c>
      <c r="V37" s="23">
        <f>INDEX(MTInputs!$J$1:$AZ$415,$D37,MATCH(V$5,MTInputs!$J$5:$AZ$5,0))</f>
        <v/>
      </c>
      <c r="W37" s="23">
        <f>INDEX(MTInputs!$J$1:$AZ$415,$D37,MATCH(W$5,MTInputs!$J$5:$AZ$5,0))</f>
        <v/>
      </c>
      <c r="X37" s="23">
        <f>INDEX(MTInputs!$J$1:$AZ$415,$D37,MATCH(X$5,MTInputs!$J$5:$AZ$5,0))</f>
        <v/>
      </c>
      <c r="Y37" s="23">
        <f>INDEX(MTInputs!$J$1:$AZ$415,$D37,MATCH(Y$5,MTInputs!$J$5:$AZ$5,0))</f>
        <v/>
      </c>
      <c r="Z37" s="23">
        <f>INDEX(MTInputs!$J$1:$AZ$415,$D37,MATCH(Z$5,MTInputs!$J$5:$AZ$5,0))</f>
        <v/>
      </c>
      <c r="AA37" s="23">
        <f>INDEX(MTInputs!$J$1:$AZ$415,$D37,MATCH(AA$5,MTInputs!$J$5:$AZ$5,0))</f>
        <v/>
      </c>
      <c r="AB37" s="23">
        <f>INDEX(MTInputs!$J$1:$AZ$415,$D37,MATCH(AB$5,MTInputs!$J$5:$AZ$5,0))</f>
        <v/>
      </c>
      <c r="AC37" s="23">
        <f>INDEX(MTInputs!$J$1:$AZ$415,$D37,MATCH(AC$5,MTInputs!$J$5:$AZ$5,0))</f>
        <v/>
      </c>
      <c r="AD37" s="23">
        <f>INDEX(MTInputs!$J$1:$AZ$415,$D37,MATCH(AD$5,MTInputs!$J$5:$AZ$5,0))</f>
        <v/>
      </c>
      <c r="AF37" s="11">
        <f>CodePrefix&amp;$A37&amp;IF($C37="","","."&amp;$C37&amp;"."&amp;$B37)&amp;INDEX(VarEnd,MATCH($A37,VarKey,0))&amp;AF$5</f>
        <v/>
      </c>
      <c r="AG37" s="22">
        <f>INDEX(MTInputs!$J$1:$AZ$415,$D37,MATCH(AG$5,MTInputs!$J$5:$AZ$5,0))</f>
        <v/>
      </c>
      <c r="AH37" s="23">
        <f>INDEX(MTInputs!$J$1:$AZ$415,$D37,MATCH(AH$5,MTInputs!$J$5:$AZ$5,0))</f>
        <v/>
      </c>
      <c r="AI37" s="23">
        <f>INDEX(MTInputs!$J$1:$AZ$415,$D37,MATCH(AI$5,MTInputs!$J$5:$AZ$5,0))</f>
        <v/>
      </c>
      <c r="AJ37" s="23">
        <f>INDEX(MTInputs!$J$1:$AZ$415,$D37,MATCH(AJ$5,MTInputs!$J$5:$AZ$5,0))</f>
        <v/>
      </c>
      <c r="AK37" s="23">
        <f>INDEX(MTInputs!$J$1:$AZ$415,$D37,MATCH(AK$5,MTInputs!$J$5:$AZ$5,0))</f>
        <v/>
      </c>
      <c r="AL37" s="23">
        <f>INDEX(MTInputs!$J$1:$AZ$415,$D37,MATCH(AL$5,MTInputs!$J$5:$AZ$5,0))</f>
        <v/>
      </c>
      <c r="AM37" s="23">
        <f>INDEX(MTInputs!$J$1:$AZ$415,$D37,MATCH(AM$5,MTInputs!$J$5:$AZ$5,0))</f>
        <v/>
      </c>
      <c r="AN37" s="23">
        <f>INDEX(MTInputs!$J$1:$AZ$415,$D37,MATCH(AN$5,MTInputs!$J$5:$AZ$5,0))</f>
        <v/>
      </c>
      <c r="AO37" s="23">
        <f>INDEX(MTInputs!$J$1:$AZ$415,$D37,MATCH(AO$5,MTInputs!$J$5:$AZ$5,0))</f>
        <v/>
      </c>
      <c r="AP37" s="23">
        <f>INDEX(MTInputs!$J$1:$AZ$415,$D37,MATCH(AP$5,MTInputs!$J$5:$AZ$5,0))</f>
        <v/>
      </c>
      <c r="AQ37" s="23">
        <f>INDEX(MTInputs!$J$1:$AZ$415,$D37,MATCH(AQ$5,MTInputs!$J$5:$AZ$5,0))</f>
        <v/>
      </c>
      <c r="AR37" s="23">
        <f>INDEX(MTInputs!$J$1:$AZ$415,$D37,MATCH(AR$5,MTInputs!$J$5:$AZ$5,0))</f>
        <v/>
      </c>
      <c r="AS37" s="23">
        <f>INDEX(MTInputs!$J$1:$AZ$415,$D37,MATCH(AS$5,MTInputs!$J$5:$AZ$5,0))</f>
        <v/>
      </c>
      <c r="AT37" s="23">
        <f>INDEX(MTInputs!$J$1:$AZ$415,$D37,MATCH(AT$5,MTInputs!$J$5:$AZ$5,0))</f>
        <v/>
      </c>
      <c r="AU37" s="23">
        <f>INDEX(MTInputs!$J$1:$AZ$415,$D37,MATCH(AU$5,MTInputs!$J$5:$AZ$5,0))</f>
        <v/>
      </c>
      <c r="AV37" s="23">
        <f>INDEX(MTInputs!$J$1:$AZ$415,$D37,MATCH(AV$5,MTInputs!$J$5:$AZ$5,0))</f>
        <v/>
      </c>
      <c r="AW37" s="23">
        <f>INDEX(MTInputs!$J$1:$AZ$415,$D37,MATCH(AW$5,MTInputs!$J$5:$AZ$5,0))</f>
        <v/>
      </c>
      <c r="AX37" s="23">
        <f>INDEX(MTInputs!$J$1:$AZ$415,$D37,MATCH(AX$5,MTInputs!$J$5:$AZ$5,0))</f>
        <v/>
      </c>
      <c r="AY37" s="23">
        <f>INDEX(MTInputs!$J$1:$AZ$415,$D37,MATCH(AY$5,MTInputs!$J$5:$AZ$5,0))</f>
        <v/>
      </c>
    </row>
    <row r="38" hidden="1" outlineLevel="1">
      <c r="A38" s="14" t="inlineStr">
        <is>
          <t>ctcov</t>
        </is>
      </c>
      <c r="B38" s="14" t="inlineStr">
        <is>
          <t>all</t>
        </is>
      </c>
      <c r="C38" s="14" t="inlineStr">
        <is>
          <t>foo</t>
        </is>
      </c>
      <c r="D38" s="21" t="n">
        <v>37</v>
      </c>
      <c r="H38" s="14">
        <f>INDEX(VarLab,MATCH($A38,VarKey,0))&amp;INDEX(MemLab,MATCH($C38&amp;"|"&amp;$B38,MemKey,0))</f>
        <v/>
      </c>
      <c r="I38" s="14">
        <f>INDEX(VarUnit,MATCH($A38,VarKey,0))</f>
        <v/>
      </c>
      <c r="J38" s="14">
        <f>INDEX(VarSrc,MATCH($A38,VarKey,0))</f>
        <v/>
      </c>
      <c r="K38" s="11">
        <f>CodePrefix&amp;$A38&amp;IF($C38="","","."&amp;$C38&amp;"."&amp;$B38)&amp;INDEX(VarEnd,MATCH($A38,VarKey,0))&amp;K$5</f>
        <v/>
      </c>
      <c r="L38" s="22">
        <f>INDEX(MTInputs!$J$1:$AZ$415,$D38,MATCH(L$5,MTInputs!$J$5:$AZ$5,0))</f>
        <v/>
      </c>
      <c r="M38" s="23">
        <f>INDEX(MTInputs!$J$1:$AZ$415,$D38,MATCH(M$5,MTInputs!$J$5:$AZ$5,0))</f>
        <v/>
      </c>
      <c r="N38" s="23">
        <f>INDEX(MTInputs!$J$1:$AZ$415,$D38,MATCH(N$5,MTInputs!$J$5:$AZ$5,0))</f>
        <v/>
      </c>
      <c r="O38" s="23">
        <f>INDEX(MTInputs!$J$1:$AZ$415,$D38,MATCH(O$5,MTInputs!$J$5:$AZ$5,0))</f>
        <v/>
      </c>
      <c r="P38" s="23">
        <f>INDEX(MTInputs!$J$1:$AZ$415,$D38,MATCH(P$5,MTInputs!$J$5:$AZ$5,0))</f>
        <v/>
      </c>
      <c r="Q38" s="23">
        <f>INDEX(MTInputs!$J$1:$AZ$415,$D38,MATCH(Q$5,MTInputs!$J$5:$AZ$5,0))</f>
        <v/>
      </c>
      <c r="R38" s="23">
        <f>INDEX(MTInputs!$J$1:$AZ$415,$D38,MATCH(R$5,MTInputs!$J$5:$AZ$5,0))</f>
        <v/>
      </c>
      <c r="S38" s="23">
        <f>INDEX(MTInputs!$J$1:$AZ$415,$D38,MATCH(S$5,MTInputs!$J$5:$AZ$5,0))</f>
        <v/>
      </c>
      <c r="T38" s="23">
        <f>INDEX(MTInputs!$J$1:$AZ$415,$D38,MATCH(T$5,MTInputs!$J$5:$AZ$5,0))</f>
        <v/>
      </c>
      <c r="U38" s="23">
        <f>INDEX(MTInputs!$J$1:$AZ$415,$D38,MATCH(U$5,MTInputs!$J$5:$AZ$5,0))</f>
        <v/>
      </c>
      <c r="V38" s="23">
        <f>INDEX(MTInputs!$J$1:$AZ$415,$D38,MATCH(V$5,MTInputs!$J$5:$AZ$5,0))</f>
        <v/>
      </c>
      <c r="W38" s="23">
        <f>INDEX(MTInputs!$J$1:$AZ$415,$D38,MATCH(W$5,MTInputs!$J$5:$AZ$5,0))</f>
        <v/>
      </c>
      <c r="X38" s="23">
        <f>INDEX(MTInputs!$J$1:$AZ$415,$D38,MATCH(X$5,MTInputs!$J$5:$AZ$5,0))</f>
        <v/>
      </c>
      <c r="Y38" s="23">
        <f>INDEX(MTInputs!$J$1:$AZ$415,$D38,MATCH(Y$5,MTInputs!$J$5:$AZ$5,0))</f>
        <v/>
      </c>
      <c r="Z38" s="23">
        <f>INDEX(MTInputs!$J$1:$AZ$415,$D38,MATCH(Z$5,MTInputs!$J$5:$AZ$5,0))</f>
        <v/>
      </c>
      <c r="AA38" s="23">
        <f>INDEX(MTInputs!$J$1:$AZ$415,$D38,MATCH(AA$5,MTInputs!$J$5:$AZ$5,0))</f>
        <v/>
      </c>
      <c r="AB38" s="23">
        <f>INDEX(MTInputs!$J$1:$AZ$415,$D38,MATCH(AB$5,MTInputs!$J$5:$AZ$5,0))</f>
        <v/>
      </c>
      <c r="AC38" s="23">
        <f>INDEX(MTInputs!$J$1:$AZ$415,$D38,MATCH(AC$5,MTInputs!$J$5:$AZ$5,0))</f>
        <v/>
      </c>
      <c r="AD38" s="23">
        <f>INDEX(MTInputs!$J$1:$AZ$415,$D38,MATCH(AD$5,MTInputs!$J$5:$AZ$5,0))</f>
        <v/>
      </c>
      <c r="AF38" s="11">
        <f>CodePrefix&amp;$A38&amp;IF($C38="","","."&amp;$C38&amp;"."&amp;$B38)&amp;INDEX(VarEnd,MATCH($A38,VarKey,0))&amp;AF$5</f>
        <v/>
      </c>
      <c r="AG38" s="22">
        <f>INDEX(MTInputs!$J$1:$AZ$415,$D38,MATCH(AG$5,MTInputs!$J$5:$AZ$5,0))</f>
        <v/>
      </c>
      <c r="AH38" s="23">
        <f>INDEX(MTInputs!$J$1:$AZ$415,$D38,MATCH(AH$5,MTInputs!$J$5:$AZ$5,0))</f>
        <v/>
      </c>
      <c r="AI38" s="23">
        <f>INDEX(MTInputs!$J$1:$AZ$415,$D38,MATCH(AI$5,MTInputs!$J$5:$AZ$5,0))</f>
        <v/>
      </c>
      <c r="AJ38" s="23">
        <f>INDEX(MTInputs!$J$1:$AZ$415,$D38,MATCH(AJ$5,MTInputs!$J$5:$AZ$5,0))</f>
        <v/>
      </c>
      <c r="AK38" s="23">
        <f>INDEX(MTInputs!$J$1:$AZ$415,$D38,MATCH(AK$5,MTInputs!$J$5:$AZ$5,0))</f>
        <v/>
      </c>
      <c r="AL38" s="23">
        <f>INDEX(MTInputs!$J$1:$AZ$415,$D38,MATCH(AL$5,MTInputs!$J$5:$AZ$5,0))</f>
        <v/>
      </c>
      <c r="AM38" s="23">
        <f>INDEX(MTInputs!$J$1:$AZ$415,$D38,MATCH(AM$5,MTInputs!$J$5:$AZ$5,0))</f>
        <v/>
      </c>
      <c r="AN38" s="23">
        <f>INDEX(MTInputs!$J$1:$AZ$415,$D38,MATCH(AN$5,MTInputs!$J$5:$AZ$5,0))</f>
        <v/>
      </c>
      <c r="AO38" s="23">
        <f>INDEX(MTInputs!$J$1:$AZ$415,$D38,MATCH(AO$5,MTInputs!$J$5:$AZ$5,0))</f>
        <v/>
      </c>
      <c r="AP38" s="23">
        <f>INDEX(MTInputs!$J$1:$AZ$415,$D38,MATCH(AP$5,MTInputs!$J$5:$AZ$5,0))</f>
        <v/>
      </c>
      <c r="AQ38" s="23">
        <f>INDEX(MTInputs!$J$1:$AZ$415,$D38,MATCH(AQ$5,MTInputs!$J$5:$AZ$5,0))</f>
        <v/>
      </c>
      <c r="AR38" s="23">
        <f>INDEX(MTInputs!$J$1:$AZ$415,$D38,MATCH(AR$5,MTInputs!$J$5:$AZ$5,0))</f>
        <v/>
      </c>
      <c r="AS38" s="23">
        <f>INDEX(MTInputs!$J$1:$AZ$415,$D38,MATCH(AS$5,MTInputs!$J$5:$AZ$5,0))</f>
        <v/>
      </c>
      <c r="AT38" s="23">
        <f>INDEX(MTInputs!$J$1:$AZ$415,$D38,MATCH(AT$5,MTInputs!$J$5:$AZ$5,0))</f>
        <v/>
      </c>
      <c r="AU38" s="23">
        <f>INDEX(MTInputs!$J$1:$AZ$415,$D38,MATCH(AU$5,MTInputs!$J$5:$AZ$5,0))</f>
        <v/>
      </c>
      <c r="AV38" s="23">
        <f>INDEX(MTInputs!$J$1:$AZ$415,$D38,MATCH(AV$5,MTInputs!$J$5:$AZ$5,0))</f>
        <v/>
      </c>
      <c r="AW38" s="23">
        <f>INDEX(MTInputs!$J$1:$AZ$415,$D38,MATCH(AW$5,MTInputs!$J$5:$AZ$5,0))</f>
        <v/>
      </c>
      <c r="AX38" s="23">
        <f>INDEX(MTInputs!$J$1:$AZ$415,$D38,MATCH(AX$5,MTInputs!$J$5:$AZ$5,0))</f>
        <v/>
      </c>
      <c r="AY38" s="23">
        <f>INDEX(MTInputs!$J$1:$AZ$415,$D38,MATCH(AY$5,MTInputs!$J$5:$AZ$5,0))</f>
        <v/>
      </c>
    </row>
    <row r="39" hidden="1" outlineLevel="1">
      <c r="A39" s="14" t="inlineStr">
        <is>
          <t>ctcov</t>
        </is>
      </c>
      <c r="B39" s="14" t="inlineStr">
        <is>
          <t>all</t>
        </is>
      </c>
      <c r="C39" s="14" t="inlineStr">
        <is>
          <t>srv</t>
        </is>
      </c>
      <c r="D39" s="21" t="n">
        <v>38</v>
      </c>
      <c r="H39" s="14">
        <f>INDEX(VarLab,MATCH($A39,VarKey,0))&amp;INDEX(MemLab,MATCH($C39&amp;"|"&amp;$B39,MemKey,0))</f>
        <v/>
      </c>
      <c r="I39" s="14">
        <f>INDEX(VarUnit,MATCH($A39,VarKey,0))</f>
        <v/>
      </c>
      <c r="J39" s="14">
        <f>INDEX(VarSrc,MATCH($A39,VarKey,0))</f>
        <v/>
      </c>
      <c r="K39" s="11">
        <f>CodePrefix&amp;$A39&amp;IF($C39="","","."&amp;$C39&amp;"."&amp;$B39)&amp;INDEX(VarEnd,MATCH($A39,VarKey,0))&amp;K$5</f>
        <v/>
      </c>
      <c r="L39" s="22">
        <f>INDEX(MTInputs!$J$1:$AZ$415,$D39,MATCH(L$5,MTInputs!$J$5:$AZ$5,0))</f>
        <v/>
      </c>
      <c r="M39" s="23">
        <f>INDEX(MTInputs!$J$1:$AZ$415,$D39,MATCH(M$5,MTInputs!$J$5:$AZ$5,0))</f>
        <v/>
      </c>
      <c r="N39" s="23">
        <f>INDEX(MTInputs!$J$1:$AZ$415,$D39,MATCH(N$5,MTInputs!$J$5:$AZ$5,0))</f>
        <v/>
      </c>
      <c r="O39" s="23">
        <f>INDEX(MTInputs!$J$1:$AZ$415,$D39,MATCH(O$5,MTInputs!$J$5:$AZ$5,0))</f>
        <v/>
      </c>
      <c r="P39" s="23">
        <f>INDEX(MTInputs!$J$1:$AZ$415,$D39,MATCH(P$5,MTInputs!$J$5:$AZ$5,0))</f>
        <v/>
      </c>
      <c r="Q39" s="23">
        <f>INDEX(MTInputs!$J$1:$AZ$415,$D39,MATCH(Q$5,MTInputs!$J$5:$AZ$5,0))</f>
        <v/>
      </c>
      <c r="R39" s="23">
        <f>INDEX(MTInputs!$J$1:$AZ$415,$D39,MATCH(R$5,MTInputs!$J$5:$AZ$5,0))</f>
        <v/>
      </c>
      <c r="S39" s="23">
        <f>INDEX(MTInputs!$J$1:$AZ$415,$D39,MATCH(S$5,MTInputs!$J$5:$AZ$5,0))</f>
        <v/>
      </c>
      <c r="T39" s="23">
        <f>INDEX(MTInputs!$J$1:$AZ$415,$D39,MATCH(T$5,MTInputs!$J$5:$AZ$5,0))</f>
        <v/>
      </c>
      <c r="U39" s="23">
        <f>INDEX(MTInputs!$J$1:$AZ$415,$D39,MATCH(U$5,MTInputs!$J$5:$AZ$5,0))</f>
        <v/>
      </c>
      <c r="V39" s="23">
        <f>INDEX(MTInputs!$J$1:$AZ$415,$D39,MATCH(V$5,MTInputs!$J$5:$AZ$5,0))</f>
        <v/>
      </c>
      <c r="W39" s="23">
        <f>INDEX(MTInputs!$J$1:$AZ$415,$D39,MATCH(W$5,MTInputs!$J$5:$AZ$5,0))</f>
        <v/>
      </c>
      <c r="X39" s="23">
        <f>INDEX(MTInputs!$J$1:$AZ$415,$D39,MATCH(X$5,MTInputs!$J$5:$AZ$5,0))</f>
        <v/>
      </c>
      <c r="Y39" s="23">
        <f>INDEX(MTInputs!$J$1:$AZ$415,$D39,MATCH(Y$5,MTInputs!$J$5:$AZ$5,0))</f>
        <v/>
      </c>
      <c r="Z39" s="23">
        <f>INDEX(MTInputs!$J$1:$AZ$415,$D39,MATCH(Z$5,MTInputs!$J$5:$AZ$5,0))</f>
        <v/>
      </c>
      <c r="AA39" s="23">
        <f>INDEX(MTInputs!$J$1:$AZ$415,$D39,MATCH(AA$5,MTInputs!$J$5:$AZ$5,0))</f>
        <v/>
      </c>
      <c r="AB39" s="23">
        <f>INDEX(MTInputs!$J$1:$AZ$415,$D39,MATCH(AB$5,MTInputs!$J$5:$AZ$5,0))</f>
        <v/>
      </c>
      <c r="AC39" s="23">
        <f>INDEX(MTInputs!$J$1:$AZ$415,$D39,MATCH(AC$5,MTInputs!$J$5:$AZ$5,0))</f>
        <v/>
      </c>
      <c r="AD39" s="23">
        <f>INDEX(MTInputs!$J$1:$AZ$415,$D39,MATCH(AD$5,MTInputs!$J$5:$AZ$5,0))</f>
        <v/>
      </c>
      <c r="AF39" s="11">
        <f>CodePrefix&amp;$A39&amp;IF($C39="","","."&amp;$C39&amp;"."&amp;$B39)&amp;INDEX(VarEnd,MATCH($A39,VarKey,0))&amp;AF$5</f>
        <v/>
      </c>
      <c r="AG39" s="22">
        <f>INDEX(MTInputs!$J$1:$AZ$415,$D39,MATCH(AG$5,MTInputs!$J$5:$AZ$5,0))</f>
        <v/>
      </c>
      <c r="AH39" s="23">
        <f>INDEX(MTInputs!$J$1:$AZ$415,$D39,MATCH(AH$5,MTInputs!$J$5:$AZ$5,0))</f>
        <v/>
      </c>
      <c r="AI39" s="23">
        <f>INDEX(MTInputs!$J$1:$AZ$415,$D39,MATCH(AI$5,MTInputs!$J$5:$AZ$5,0))</f>
        <v/>
      </c>
      <c r="AJ39" s="23">
        <f>INDEX(MTInputs!$J$1:$AZ$415,$D39,MATCH(AJ$5,MTInputs!$J$5:$AZ$5,0))</f>
        <v/>
      </c>
      <c r="AK39" s="23">
        <f>INDEX(MTInputs!$J$1:$AZ$415,$D39,MATCH(AK$5,MTInputs!$J$5:$AZ$5,0))</f>
        <v/>
      </c>
      <c r="AL39" s="23">
        <f>INDEX(MTInputs!$J$1:$AZ$415,$D39,MATCH(AL$5,MTInputs!$J$5:$AZ$5,0))</f>
        <v/>
      </c>
      <c r="AM39" s="23">
        <f>INDEX(MTInputs!$J$1:$AZ$415,$D39,MATCH(AM$5,MTInputs!$J$5:$AZ$5,0))</f>
        <v/>
      </c>
      <c r="AN39" s="23">
        <f>INDEX(MTInputs!$J$1:$AZ$415,$D39,MATCH(AN$5,MTInputs!$J$5:$AZ$5,0))</f>
        <v/>
      </c>
      <c r="AO39" s="23">
        <f>INDEX(MTInputs!$J$1:$AZ$415,$D39,MATCH(AO$5,MTInputs!$J$5:$AZ$5,0))</f>
        <v/>
      </c>
      <c r="AP39" s="23">
        <f>INDEX(MTInputs!$J$1:$AZ$415,$D39,MATCH(AP$5,MTInputs!$J$5:$AZ$5,0))</f>
        <v/>
      </c>
      <c r="AQ39" s="23">
        <f>INDEX(MTInputs!$J$1:$AZ$415,$D39,MATCH(AQ$5,MTInputs!$J$5:$AZ$5,0))</f>
        <v/>
      </c>
      <c r="AR39" s="23">
        <f>INDEX(MTInputs!$J$1:$AZ$415,$D39,MATCH(AR$5,MTInputs!$J$5:$AZ$5,0))</f>
        <v/>
      </c>
      <c r="AS39" s="23">
        <f>INDEX(MTInputs!$J$1:$AZ$415,$D39,MATCH(AS$5,MTInputs!$J$5:$AZ$5,0))</f>
        <v/>
      </c>
      <c r="AT39" s="23">
        <f>INDEX(MTInputs!$J$1:$AZ$415,$D39,MATCH(AT$5,MTInputs!$J$5:$AZ$5,0))</f>
        <v/>
      </c>
      <c r="AU39" s="23">
        <f>INDEX(MTInputs!$J$1:$AZ$415,$D39,MATCH(AU$5,MTInputs!$J$5:$AZ$5,0))</f>
        <v/>
      </c>
      <c r="AV39" s="23">
        <f>INDEX(MTInputs!$J$1:$AZ$415,$D39,MATCH(AV$5,MTInputs!$J$5:$AZ$5,0))</f>
        <v/>
      </c>
      <c r="AW39" s="23">
        <f>INDEX(MTInputs!$J$1:$AZ$415,$D39,MATCH(AW$5,MTInputs!$J$5:$AZ$5,0))</f>
        <v/>
      </c>
      <c r="AX39" s="23">
        <f>INDEX(MTInputs!$J$1:$AZ$415,$D39,MATCH(AX$5,MTInputs!$J$5:$AZ$5,0))</f>
        <v/>
      </c>
      <c r="AY39" s="23">
        <f>INDEX(MTInputs!$J$1:$AZ$415,$D39,MATCH(AY$5,MTInputs!$J$5:$AZ$5,0))</f>
        <v/>
      </c>
    </row>
    <row r="40" hidden="1" outlineLevel="1">
      <c r="A40" s="14" t="inlineStr">
        <is>
          <t>ctcov</t>
        </is>
      </c>
      <c r="B40" s="14" t="inlineStr">
        <is>
          <t>all</t>
        </is>
      </c>
      <c r="C40" s="14" t="inlineStr">
        <is>
          <t>mch</t>
        </is>
      </c>
      <c r="D40" s="21" t="n">
        <v>39</v>
      </c>
      <c r="H40" s="14">
        <f>INDEX(VarLab,MATCH($A40,VarKey,0))&amp;INDEX(MemLab,MATCH($C40&amp;"|"&amp;$B40,MemKey,0))</f>
        <v/>
      </c>
      <c r="I40" s="14">
        <f>INDEX(VarUnit,MATCH($A40,VarKey,0))</f>
        <v/>
      </c>
      <c r="J40" s="14">
        <f>INDEX(VarSrc,MATCH($A40,VarKey,0))</f>
        <v/>
      </c>
      <c r="K40" s="11">
        <f>CodePrefix&amp;$A40&amp;IF($C40="","","."&amp;$C40&amp;"."&amp;$B40)&amp;INDEX(VarEnd,MATCH($A40,VarKey,0))&amp;K$5</f>
        <v/>
      </c>
      <c r="L40" s="22">
        <f>INDEX(MTInputs!$J$1:$AZ$415,$D40,MATCH(L$5,MTInputs!$J$5:$AZ$5,0))</f>
        <v/>
      </c>
      <c r="M40" s="23">
        <f>INDEX(MTInputs!$J$1:$AZ$415,$D40,MATCH(M$5,MTInputs!$J$5:$AZ$5,0))</f>
        <v/>
      </c>
      <c r="N40" s="23">
        <f>INDEX(MTInputs!$J$1:$AZ$415,$D40,MATCH(N$5,MTInputs!$J$5:$AZ$5,0))</f>
        <v/>
      </c>
      <c r="O40" s="23">
        <f>INDEX(MTInputs!$J$1:$AZ$415,$D40,MATCH(O$5,MTInputs!$J$5:$AZ$5,0))</f>
        <v/>
      </c>
      <c r="P40" s="23">
        <f>INDEX(MTInputs!$J$1:$AZ$415,$D40,MATCH(P$5,MTInputs!$J$5:$AZ$5,0))</f>
        <v/>
      </c>
      <c r="Q40" s="23">
        <f>INDEX(MTInputs!$J$1:$AZ$415,$D40,MATCH(Q$5,MTInputs!$J$5:$AZ$5,0))</f>
        <v/>
      </c>
      <c r="R40" s="23">
        <f>INDEX(MTInputs!$J$1:$AZ$415,$D40,MATCH(R$5,MTInputs!$J$5:$AZ$5,0))</f>
        <v/>
      </c>
      <c r="S40" s="23">
        <f>INDEX(MTInputs!$J$1:$AZ$415,$D40,MATCH(S$5,MTInputs!$J$5:$AZ$5,0))</f>
        <v/>
      </c>
      <c r="T40" s="23">
        <f>INDEX(MTInputs!$J$1:$AZ$415,$D40,MATCH(T$5,MTInputs!$J$5:$AZ$5,0))</f>
        <v/>
      </c>
      <c r="U40" s="23">
        <f>INDEX(MTInputs!$J$1:$AZ$415,$D40,MATCH(U$5,MTInputs!$J$5:$AZ$5,0))</f>
        <v/>
      </c>
      <c r="V40" s="23">
        <f>INDEX(MTInputs!$J$1:$AZ$415,$D40,MATCH(V$5,MTInputs!$J$5:$AZ$5,0))</f>
        <v/>
      </c>
      <c r="W40" s="23">
        <f>INDEX(MTInputs!$J$1:$AZ$415,$D40,MATCH(W$5,MTInputs!$J$5:$AZ$5,0))</f>
        <v/>
      </c>
      <c r="X40" s="23">
        <f>INDEX(MTInputs!$J$1:$AZ$415,$D40,MATCH(X$5,MTInputs!$J$5:$AZ$5,0))</f>
        <v/>
      </c>
      <c r="Y40" s="23">
        <f>INDEX(MTInputs!$J$1:$AZ$415,$D40,MATCH(Y$5,MTInputs!$J$5:$AZ$5,0))</f>
        <v/>
      </c>
      <c r="Z40" s="23">
        <f>INDEX(MTInputs!$J$1:$AZ$415,$D40,MATCH(Z$5,MTInputs!$J$5:$AZ$5,0))</f>
        <v/>
      </c>
      <c r="AA40" s="23">
        <f>INDEX(MTInputs!$J$1:$AZ$415,$D40,MATCH(AA$5,MTInputs!$J$5:$AZ$5,0))</f>
        <v/>
      </c>
      <c r="AB40" s="23">
        <f>INDEX(MTInputs!$J$1:$AZ$415,$D40,MATCH(AB$5,MTInputs!$J$5:$AZ$5,0))</f>
        <v/>
      </c>
      <c r="AC40" s="23">
        <f>INDEX(MTInputs!$J$1:$AZ$415,$D40,MATCH(AC$5,MTInputs!$J$5:$AZ$5,0))</f>
        <v/>
      </c>
      <c r="AD40" s="23">
        <f>INDEX(MTInputs!$J$1:$AZ$415,$D40,MATCH(AD$5,MTInputs!$J$5:$AZ$5,0))</f>
        <v/>
      </c>
      <c r="AF40" s="11">
        <f>CodePrefix&amp;$A40&amp;IF($C40="","","."&amp;$C40&amp;"."&amp;$B40)&amp;INDEX(VarEnd,MATCH($A40,VarKey,0))&amp;AF$5</f>
        <v/>
      </c>
      <c r="AG40" s="22">
        <f>INDEX(MTInputs!$J$1:$AZ$415,$D40,MATCH(AG$5,MTInputs!$J$5:$AZ$5,0))</f>
        <v/>
      </c>
      <c r="AH40" s="23">
        <f>INDEX(MTInputs!$J$1:$AZ$415,$D40,MATCH(AH$5,MTInputs!$J$5:$AZ$5,0))</f>
        <v/>
      </c>
      <c r="AI40" s="23">
        <f>INDEX(MTInputs!$J$1:$AZ$415,$D40,MATCH(AI$5,MTInputs!$J$5:$AZ$5,0))</f>
        <v/>
      </c>
      <c r="AJ40" s="23">
        <f>INDEX(MTInputs!$J$1:$AZ$415,$D40,MATCH(AJ$5,MTInputs!$J$5:$AZ$5,0))</f>
        <v/>
      </c>
      <c r="AK40" s="23">
        <f>INDEX(MTInputs!$J$1:$AZ$415,$D40,MATCH(AK$5,MTInputs!$J$5:$AZ$5,0))</f>
        <v/>
      </c>
      <c r="AL40" s="23">
        <f>INDEX(MTInputs!$J$1:$AZ$415,$D40,MATCH(AL$5,MTInputs!$J$5:$AZ$5,0))</f>
        <v/>
      </c>
      <c r="AM40" s="23">
        <f>INDEX(MTInputs!$J$1:$AZ$415,$D40,MATCH(AM$5,MTInputs!$J$5:$AZ$5,0))</f>
        <v/>
      </c>
      <c r="AN40" s="23">
        <f>INDEX(MTInputs!$J$1:$AZ$415,$D40,MATCH(AN$5,MTInputs!$J$5:$AZ$5,0))</f>
        <v/>
      </c>
      <c r="AO40" s="23">
        <f>INDEX(MTInputs!$J$1:$AZ$415,$D40,MATCH(AO$5,MTInputs!$J$5:$AZ$5,0))</f>
        <v/>
      </c>
      <c r="AP40" s="23">
        <f>INDEX(MTInputs!$J$1:$AZ$415,$D40,MATCH(AP$5,MTInputs!$J$5:$AZ$5,0))</f>
        <v/>
      </c>
      <c r="AQ40" s="23">
        <f>INDEX(MTInputs!$J$1:$AZ$415,$D40,MATCH(AQ$5,MTInputs!$J$5:$AZ$5,0))</f>
        <v/>
      </c>
      <c r="AR40" s="23">
        <f>INDEX(MTInputs!$J$1:$AZ$415,$D40,MATCH(AR$5,MTInputs!$J$5:$AZ$5,0))</f>
        <v/>
      </c>
      <c r="AS40" s="23">
        <f>INDEX(MTInputs!$J$1:$AZ$415,$D40,MATCH(AS$5,MTInputs!$J$5:$AZ$5,0))</f>
        <v/>
      </c>
      <c r="AT40" s="23">
        <f>INDEX(MTInputs!$J$1:$AZ$415,$D40,MATCH(AT$5,MTInputs!$J$5:$AZ$5,0))</f>
        <v/>
      </c>
      <c r="AU40" s="23">
        <f>INDEX(MTInputs!$J$1:$AZ$415,$D40,MATCH(AU$5,MTInputs!$J$5:$AZ$5,0))</f>
        <v/>
      </c>
      <c r="AV40" s="23">
        <f>INDEX(MTInputs!$J$1:$AZ$415,$D40,MATCH(AV$5,MTInputs!$J$5:$AZ$5,0))</f>
        <v/>
      </c>
      <c r="AW40" s="23">
        <f>INDEX(MTInputs!$J$1:$AZ$415,$D40,MATCH(AW$5,MTInputs!$J$5:$AZ$5,0))</f>
        <v/>
      </c>
      <c r="AX40" s="23">
        <f>INDEX(MTInputs!$J$1:$AZ$415,$D40,MATCH(AX$5,MTInputs!$J$5:$AZ$5,0))</f>
        <v/>
      </c>
      <c r="AY40" s="23">
        <f>INDEX(MTInputs!$J$1:$AZ$415,$D40,MATCH(AY$5,MTInputs!$J$5:$AZ$5,0))</f>
        <v/>
      </c>
    </row>
    <row r="41" hidden="1" outlineLevel="1">
      <c r="A41" s="14" t="inlineStr">
        <is>
          <t>ctcov</t>
        </is>
      </c>
      <c r="B41" s="14" t="inlineStr">
        <is>
          <t>all</t>
        </is>
      </c>
      <c r="C41" s="14" t="inlineStr">
        <is>
          <t>irn</t>
        </is>
      </c>
      <c r="D41" s="21" t="n">
        <v>40</v>
      </c>
      <c r="H41" s="14">
        <f>INDEX(VarLab,MATCH($A41,VarKey,0))&amp;INDEX(MemLab,MATCH($C41&amp;"|"&amp;$B41,MemKey,0))</f>
        <v/>
      </c>
      <c r="I41" s="14">
        <f>INDEX(VarUnit,MATCH($A41,VarKey,0))</f>
        <v/>
      </c>
      <c r="J41" s="14">
        <f>INDEX(VarSrc,MATCH($A41,VarKey,0))</f>
        <v/>
      </c>
      <c r="K41" s="11">
        <f>CodePrefix&amp;$A41&amp;IF($C41="","","."&amp;$C41&amp;"."&amp;$B41)&amp;INDEX(VarEnd,MATCH($A41,VarKey,0))&amp;K$5</f>
        <v/>
      </c>
      <c r="L41" s="22">
        <f>INDEX(MTInputs!$J$1:$AZ$415,$D41,MATCH(L$5,MTInputs!$J$5:$AZ$5,0))</f>
        <v/>
      </c>
      <c r="M41" s="23">
        <f>INDEX(MTInputs!$J$1:$AZ$415,$D41,MATCH(M$5,MTInputs!$J$5:$AZ$5,0))</f>
        <v/>
      </c>
      <c r="N41" s="23">
        <f>INDEX(MTInputs!$J$1:$AZ$415,$D41,MATCH(N$5,MTInputs!$J$5:$AZ$5,0))</f>
        <v/>
      </c>
      <c r="O41" s="23">
        <f>INDEX(MTInputs!$J$1:$AZ$415,$D41,MATCH(O$5,MTInputs!$J$5:$AZ$5,0))</f>
        <v/>
      </c>
      <c r="P41" s="23">
        <f>INDEX(MTInputs!$J$1:$AZ$415,$D41,MATCH(P$5,MTInputs!$J$5:$AZ$5,0))</f>
        <v/>
      </c>
      <c r="Q41" s="23">
        <f>INDEX(MTInputs!$J$1:$AZ$415,$D41,MATCH(Q$5,MTInputs!$J$5:$AZ$5,0))</f>
        <v/>
      </c>
      <c r="R41" s="23">
        <f>INDEX(MTInputs!$J$1:$AZ$415,$D41,MATCH(R$5,MTInputs!$J$5:$AZ$5,0))</f>
        <v/>
      </c>
      <c r="S41" s="23">
        <f>INDEX(MTInputs!$J$1:$AZ$415,$D41,MATCH(S$5,MTInputs!$J$5:$AZ$5,0))</f>
        <v/>
      </c>
      <c r="T41" s="23">
        <f>INDEX(MTInputs!$J$1:$AZ$415,$D41,MATCH(T$5,MTInputs!$J$5:$AZ$5,0))</f>
        <v/>
      </c>
      <c r="U41" s="23">
        <f>INDEX(MTInputs!$J$1:$AZ$415,$D41,MATCH(U$5,MTInputs!$J$5:$AZ$5,0))</f>
        <v/>
      </c>
      <c r="V41" s="23">
        <f>INDEX(MTInputs!$J$1:$AZ$415,$D41,MATCH(V$5,MTInputs!$J$5:$AZ$5,0))</f>
        <v/>
      </c>
      <c r="W41" s="23">
        <f>INDEX(MTInputs!$J$1:$AZ$415,$D41,MATCH(W$5,MTInputs!$J$5:$AZ$5,0))</f>
        <v/>
      </c>
      <c r="X41" s="23">
        <f>INDEX(MTInputs!$J$1:$AZ$415,$D41,MATCH(X$5,MTInputs!$J$5:$AZ$5,0))</f>
        <v/>
      </c>
      <c r="Y41" s="23">
        <f>INDEX(MTInputs!$J$1:$AZ$415,$D41,MATCH(Y$5,MTInputs!$J$5:$AZ$5,0))</f>
        <v/>
      </c>
      <c r="Z41" s="23">
        <f>INDEX(MTInputs!$J$1:$AZ$415,$D41,MATCH(Z$5,MTInputs!$J$5:$AZ$5,0))</f>
        <v/>
      </c>
      <c r="AA41" s="23">
        <f>INDEX(MTInputs!$J$1:$AZ$415,$D41,MATCH(AA$5,MTInputs!$J$5:$AZ$5,0))</f>
        <v/>
      </c>
      <c r="AB41" s="23">
        <f>INDEX(MTInputs!$J$1:$AZ$415,$D41,MATCH(AB$5,MTInputs!$J$5:$AZ$5,0))</f>
        <v/>
      </c>
      <c r="AC41" s="23">
        <f>INDEX(MTInputs!$J$1:$AZ$415,$D41,MATCH(AC$5,MTInputs!$J$5:$AZ$5,0))</f>
        <v/>
      </c>
      <c r="AD41" s="23">
        <f>INDEX(MTInputs!$J$1:$AZ$415,$D41,MATCH(AD$5,MTInputs!$J$5:$AZ$5,0))</f>
        <v/>
      </c>
      <c r="AF41" s="11">
        <f>CodePrefix&amp;$A41&amp;IF($C41="","","."&amp;$C41&amp;"."&amp;$B41)&amp;INDEX(VarEnd,MATCH($A41,VarKey,0))&amp;AF$5</f>
        <v/>
      </c>
      <c r="AG41" s="22">
        <f>INDEX(MTInputs!$J$1:$AZ$415,$D41,MATCH(AG$5,MTInputs!$J$5:$AZ$5,0))</f>
        <v/>
      </c>
      <c r="AH41" s="23">
        <f>INDEX(MTInputs!$J$1:$AZ$415,$D41,MATCH(AH$5,MTInputs!$J$5:$AZ$5,0))</f>
        <v/>
      </c>
      <c r="AI41" s="23">
        <f>INDEX(MTInputs!$J$1:$AZ$415,$D41,MATCH(AI$5,MTInputs!$J$5:$AZ$5,0))</f>
        <v/>
      </c>
      <c r="AJ41" s="23">
        <f>INDEX(MTInputs!$J$1:$AZ$415,$D41,MATCH(AJ$5,MTInputs!$J$5:$AZ$5,0))</f>
        <v/>
      </c>
      <c r="AK41" s="23">
        <f>INDEX(MTInputs!$J$1:$AZ$415,$D41,MATCH(AK$5,MTInputs!$J$5:$AZ$5,0))</f>
        <v/>
      </c>
      <c r="AL41" s="23">
        <f>INDEX(MTInputs!$J$1:$AZ$415,$D41,MATCH(AL$5,MTInputs!$J$5:$AZ$5,0))</f>
        <v/>
      </c>
      <c r="AM41" s="23">
        <f>INDEX(MTInputs!$J$1:$AZ$415,$D41,MATCH(AM$5,MTInputs!$J$5:$AZ$5,0))</f>
        <v/>
      </c>
      <c r="AN41" s="23">
        <f>INDEX(MTInputs!$J$1:$AZ$415,$D41,MATCH(AN$5,MTInputs!$J$5:$AZ$5,0))</f>
        <v/>
      </c>
      <c r="AO41" s="23">
        <f>INDEX(MTInputs!$J$1:$AZ$415,$D41,MATCH(AO$5,MTInputs!$J$5:$AZ$5,0))</f>
        <v/>
      </c>
      <c r="AP41" s="23">
        <f>INDEX(MTInputs!$J$1:$AZ$415,$D41,MATCH(AP$5,MTInputs!$J$5:$AZ$5,0))</f>
        <v/>
      </c>
      <c r="AQ41" s="23">
        <f>INDEX(MTInputs!$J$1:$AZ$415,$D41,MATCH(AQ$5,MTInputs!$J$5:$AZ$5,0))</f>
        <v/>
      </c>
      <c r="AR41" s="23">
        <f>INDEX(MTInputs!$J$1:$AZ$415,$D41,MATCH(AR$5,MTInputs!$J$5:$AZ$5,0))</f>
        <v/>
      </c>
      <c r="AS41" s="23">
        <f>INDEX(MTInputs!$J$1:$AZ$415,$D41,MATCH(AS$5,MTInputs!$J$5:$AZ$5,0))</f>
        <v/>
      </c>
      <c r="AT41" s="23">
        <f>INDEX(MTInputs!$J$1:$AZ$415,$D41,MATCH(AT$5,MTInputs!$J$5:$AZ$5,0))</f>
        <v/>
      </c>
      <c r="AU41" s="23">
        <f>INDEX(MTInputs!$J$1:$AZ$415,$D41,MATCH(AU$5,MTInputs!$J$5:$AZ$5,0))</f>
        <v/>
      </c>
      <c r="AV41" s="23">
        <f>INDEX(MTInputs!$J$1:$AZ$415,$D41,MATCH(AV$5,MTInputs!$J$5:$AZ$5,0))</f>
        <v/>
      </c>
      <c r="AW41" s="23">
        <f>INDEX(MTInputs!$J$1:$AZ$415,$D41,MATCH(AW$5,MTInputs!$J$5:$AZ$5,0))</f>
        <v/>
      </c>
      <c r="AX41" s="23">
        <f>INDEX(MTInputs!$J$1:$AZ$415,$D41,MATCH(AX$5,MTInputs!$J$5:$AZ$5,0))</f>
        <v/>
      </c>
      <c r="AY41" s="23">
        <f>INDEX(MTInputs!$J$1:$AZ$415,$D41,MATCH(AY$5,MTInputs!$J$5:$AZ$5,0))</f>
        <v/>
      </c>
    </row>
    <row r="42" hidden="1" outlineLevel="1">
      <c r="A42" s="14" t="inlineStr">
        <is>
          <t>ctcov</t>
        </is>
      </c>
      <c r="B42" s="14" t="inlineStr">
        <is>
          <t>all</t>
        </is>
      </c>
      <c r="C42" s="14" t="inlineStr">
        <is>
          <t>nfm</t>
        </is>
      </c>
      <c r="D42" s="21" t="n">
        <v>41</v>
      </c>
      <c r="H42" s="14">
        <f>INDEX(VarLab,MATCH($A42,VarKey,0))&amp;INDEX(MemLab,MATCH($C42&amp;"|"&amp;$B42,MemKey,0))</f>
        <v/>
      </c>
      <c r="I42" s="14">
        <f>INDEX(VarUnit,MATCH($A42,VarKey,0))</f>
        <v/>
      </c>
      <c r="J42" s="14">
        <f>INDEX(VarSrc,MATCH($A42,VarKey,0))</f>
        <v/>
      </c>
      <c r="K42" s="11">
        <f>CodePrefix&amp;$A42&amp;IF($C42="","","."&amp;$C42&amp;"."&amp;$B42)&amp;INDEX(VarEnd,MATCH($A42,VarKey,0))&amp;K$5</f>
        <v/>
      </c>
      <c r="L42" s="22">
        <f>INDEX(MTInputs!$J$1:$AZ$415,$D42,MATCH(L$5,MTInputs!$J$5:$AZ$5,0))</f>
        <v/>
      </c>
      <c r="M42" s="23">
        <f>INDEX(MTInputs!$J$1:$AZ$415,$D42,MATCH(M$5,MTInputs!$J$5:$AZ$5,0))</f>
        <v/>
      </c>
      <c r="N42" s="23">
        <f>INDEX(MTInputs!$J$1:$AZ$415,$D42,MATCH(N$5,MTInputs!$J$5:$AZ$5,0))</f>
        <v/>
      </c>
      <c r="O42" s="23">
        <f>INDEX(MTInputs!$J$1:$AZ$415,$D42,MATCH(O$5,MTInputs!$J$5:$AZ$5,0))</f>
        <v/>
      </c>
      <c r="P42" s="23">
        <f>INDEX(MTInputs!$J$1:$AZ$415,$D42,MATCH(P$5,MTInputs!$J$5:$AZ$5,0))</f>
        <v/>
      </c>
      <c r="Q42" s="23">
        <f>INDEX(MTInputs!$J$1:$AZ$415,$D42,MATCH(Q$5,MTInputs!$J$5:$AZ$5,0))</f>
        <v/>
      </c>
      <c r="R42" s="23">
        <f>INDEX(MTInputs!$J$1:$AZ$415,$D42,MATCH(R$5,MTInputs!$J$5:$AZ$5,0))</f>
        <v/>
      </c>
      <c r="S42" s="23">
        <f>INDEX(MTInputs!$J$1:$AZ$415,$D42,MATCH(S$5,MTInputs!$J$5:$AZ$5,0))</f>
        <v/>
      </c>
      <c r="T42" s="23">
        <f>INDEX(MTInputs!$J$1:$AZ$415,$D42,MATCH(T$5,MTInputs!$J$5:$AZ$5,0))</f>
        <v/>
      </c>
      <c r="U42" s="23">
        <f>INDEX(MTInputs!$J$1:$AZ$415,$D42,MATCH(U$5,MTInputs!$J$5:$AZ$5,0))</f>
        <v/>
      </c>
      <c r="V42" s="23">
        <f>INDEX(MTInputs!$J$1:$AZ$415,$D42,MATCH(V$5,MTInputs!$J$5:$AZ$5,0))</f>
        <v/>
      </c>
      <c r="W42" s="23">
        <f>INDEX(MTInputs!$J$1:$AZ$415,$D42,MATCH(W$5,MTInputs!$J$5:$AZ$5,0))</f>
        <v/>
      </c>
      <c r="X42" s="23">
        <f>INDEX(MTInputs!$J$1:$AZ$415,$D42,MATCH(X$5,MTInputs!$J$5:$AZ$5,0))</f>
        <v/>
      </c>
      <c r="Y42" s="23">
        <f>INDEX(MTInputs!$J$1:$AZ$415,$D42,MATCH(Y$5,MTInputs!$J$5:$AZ$5,0))</f>
        <v/>
      </c>
      <c r="Z42" s="23">
        <f>INDEX(MTInputs!$J$1:$AZ$415,$D42,MATCH(Z$5,MTInputs!$J$5:$AZ$5,0))</f>
        <v/>
      </c>
      <c r="AA42" s="23">
        <f>INDEX(MTInputs!$J$1:$AZ$415,$D42,MATCH(AA$5,MTInputs!$J$5:$AZ$5,0))</f>
        <v/>
      </c>
      <c r="AB42" s="23">
        <f>INDEX(MTInputs!$J$1:$AZ$415,$D42,MATCH(AB$5,MTInputs!$J$5:$AZ$5,0))</f>
        <v/>
      </c>
      <c r="AC42" s="23">
        <f>INDEX(MTInputs!$J$1:$AZ$415,$D42,MATCH(AC$5,MTInputs!$J$5:$AZ$5,0))</f>
        <v/>
      </c>
      <c r="AD42" s="23">
        <f>INDEX(MTInputs!$J$1:$AZ$415,$D42,MATCH(AD$5,MTInputs!$J$5:$AZ$5,0))</f>
        <v/>
      </c>
      <c r="AF42" s="11">
        <f>CodePrefix&amp;$A42&amp;IF($C42="","","."&amp;$C42&amp;"."&amp;$B42)&amp;INDEX(VarEnd,MATCH($A42,VarKey,0))&amp;AF$5</f>
        <v/>
      </c>
      <c r="AG42" s="22">
        <f>INDEX(MTInputs!$J$1:$AZ$415,$D42,MATCH(AG$5,MTInputs!$J$5:$AZ$5,0))</f>
        <v/>
      </c>
      <c r="AH42" s="23">
        <f>INDEX(MTInputs!$J$1:$AZ$415,$D42,MATCH(AH$5,MTInputs!$J$5:$AZ$5,0))</f>
        <v/>
      </c>
      <c r="AI42" s="23">
        <f>INDEX(MTInputs!$J$1:$AZ$415,$D42,MATCH(AI$5,MTInputs!$J$5:$AZ$5,0))</f>
        <v/>
      </c>
      <c r="AJ42" s="23">
        <f>INDEX(MTInputs!$J$1:$AZ$415,$D42,MATCH(AJ$5,MTInputs!$J$5:$AZ$5,0))</f>
        <v/>
      </c>
      <c r="AK42" s="23">
        <f>INDEX(MTInputs!$J$1:$AZ$415,$D42,MATCH(AK$5,MTInputs!$J$5:$AZ$5,0))</f>
        <v/>
      </c>
      <c r="AL42" s="23">
        <f>INDEX(MTInputs!$J$1:$AZ$415,$D42,MATCH(AL$5,MTInputs!$J$5:$AZ$5,0))</f>
        <v/>
      </c>
      <c r="AM42" s="23">
        <f>INDEX(MTInputs!$J$1:$AZ$415,$D42,MATCH(AM$5,MTInputs!$J$5:$AZ$5,0))</f>
        <v/>
      </c>
      <c r="AN42" s="23">
        <f>INDEX(MTInputs!$J$1:$AZ$415,$D42,MATCH(AN$5,MTInputs!$J$5:$AZ$5,0))</f>
        <v/>
      </c>
      <c r="AO42" s="23">
        <f>INDEX(MTInputs!$J$1:$AZ$415,$D42,MATCH(AO$5,MTInputs!$J$5:$AZ$5,0))</f>
        <v/>
      </c>
      <c r="AP42" s="23">
        <f>INDEX(MTInputs!$J$1:$AZ$415,$D42,MATCH(AP$5,MTInputs!$J$5:$AZ$5,0))</f>
        <v/>
      </c>
      <c r="AQ42" s="23">
        <f>INDEX(MTInputs!$J$1:$AZ$415,$D42,MATCH(AQ$5,MTInputs!$J$5:$AZ$5,0))</f>
        <v/>
      </c>
      <c r="AR42" s="23">
        <f>INDEX(MTInputs!$J$1:$AZ$415,$D42,MATCH(AR$5,MTInputs!$J$5:$AZ$5,0))</f>
        <v/>
      </c>
      <c r="AS42" s="23">
        <f>INDEX(MTInputs!$J$1:$AZ$415,$D42,MATCH(AS$5,MTInputs!$J$5:$AZ$5,0))</f>
        <v/>
      </c>
      <c r="AT42" s="23">
        <f>INDEX(MTInputs!$J$1:$AZ$415,$D42,MATCH(AT$5,MTInputs!$J$5:$AZ$5,0))</f>
        <v/>
      </c>
      <c r="AU42" s="23">
        <f>INDEX(MTInputs!$J$1:$AZ$415,$D42,MATCH(AU$5,MTInputs!$J$5:$AZ$5,0))</f>
        <v/>
      </c>
      <c r="AV42" s="23">
        <f>INDEX(MTInputs!$J$1:$AZ$415,$D42,MATCH(AV$5,MTInputs!$J$5:$AZ$5,0))</f>
        <v/>
      </c>
      <c r="AW42" s="23">
        <f>INDEX(MTInputs!$J$1:$AZ$415,$D42,MATCH(AW$5,MTInputs!$J$5:$AZ$5,0))</f>
        <v/>
      </c>
      <c r="AX42" s="23">
        <f>INDEX(MTInputs!$J$1:$AZ$415,$D42,MATCH(AX$5,MTInputs!$J$5:$AZ$5,0))</f>
        <v/>
      </c>
      <c r="AY42" s="23">
        <f>INDEX(MTInputs!$J$1:$AZ$415,$D42,MATCH(AY$5,MTInputs!$J$5:$AZ$5,0))</f>
        <v/>
      </c>
    </row>
    <row r="43" hidden="1" outlineLevel="1">
      <c r="A43" s="14" t="inlineStr">
        <is>
          <t>ctcov</t>
        </is>
      </c>
      <c r="B43" s="14" t="inlineStr">
        <is>
          <t>all</t>
        </is>
      </c>
      <c r="C43" s="14" t="inlineStr">
        <is>
          <t>mac</t>
        </is>
      </c>
      <c r="D43" s="21" t="n">
        <v>42</v>
      </c>
      <c r="H43" s="14">
        <f>INDEX(VarLab,MATCH($A43,VarKey,0))&amp;INDEX(MemLab,MATCH($C43&amp;"|"&amp;$B43,MemKey,0))</f>
        <v/>
      </c>
      <c r="I43" s="14">
        <f>INDEX(VarUnit,MATCH($A43,VarKey,0))</f>
        <v/>
      </c>
      <c r="J43" s="14">
        <f>INDEX(VarSrc,MATCH($A43,VarKey,0))</f>
        <v/>
      </c>
      <c r="K43" s="11">
        <f>CodePrefix&amp;$A43&amp;IF($C43="","","."&amp;$C43&amp;"."&amp;$B43)&amp;INDEX(VarEnd,MATCH($A43,VarKey,0))&amp;K$5</f>
        <v/>
      </c>
      <c r="L43" s="22">
        <f>INDEX(MTInputs!$J$1:$AZ$415,$D43,MATCH(L$5,MTInputs!$J$5:$AZ$5,0))</f>
        <v/>
      </c>
      <c r="M43" s="23">
        <f>INDEX(MTInputs!$J$1:$AZ$415,$D43,MATCH(M$5,MTInputs!$J$5:$AZ$5,0))</f>
        <v/>
      </c>
      <c r="N43" s="23">
        <f>INDEX(MTInputs!$J$1:$AZ$415,$D43,MATCH(N$5,MTInputs!$J$5:$AZ$5,0))</f>
        <v/>
      </c>
      <c r="O43" s="23">
        <f>INDEX(MTInputs!$J$1:$AZ$415,$D43,MATCH(O$5,MTInputs!$J$5:$AZ$5,0))</f>
        <v/>
      </c>
      <c r="P43" s="23">
        <f>INDEX(MTInputs!$J$1:$AZ$415,$D43,MATCH(P$5,MTInputs!$J$5:$AZ$5,0))</f>
        <v/>
      </c>
      <c r="Q43" s="23">
        <f>INDEX(MTInputs!$J$1:$AZ$415,$D43,MATCH(Q$5,MTInputs!$J$5:$AZ$5,0))</f>
        <v/>
      </c>
      <c r="R43" s="23">
        <f>INDEX(MTInputs!$J$1:$AZ$415,$D43,MATCH(R$5,MTInputs!$J$5:$AZ$5,0))</f>
        <v/>
      </c>
      <c r="S43" s="23">
        <f>INDEX(MTInputs!$J$1:$AZ$415,$D43,MATCH(S$5,MTInputs!$J$5:$AZ$5,0))</f>
        <v/>
      </c>
      <c r="T43" s="23">
        <f>INDEX(MTInputs!$J$1:$AZ$415,$D43,MATCH(T$5,MTInputs!$J$5:$AZ$5,0))</f>
        <v/>
      </c>
      <c r="U43" s="23">
        <f>INDEX(MTInputs!$J$1:$AZ$415,$D43,MATCH(U$5,MTInputs!$J$5:$AZ$5,0))</f>
        <v/>
      </c>
      <c r="V43" s="23">
        <f>INDEX(MTInputs!$J$1:$AZ$415,$D43,MATCH(V$5,MTInputs!$J$5:$AZ$5,0))</f>
        <v/>
      </c>
      <c r="W43" s="23">
        <f>INDEX(MTInputs!$J$1:$AZ$415,$D43,MATCH(W$5,MTInputs!$J$5:$AZ$5,0))</f>
        <v/>
      </c>
      <c r="X43" s="23">
        <f>INDEX(MTInputs!$J$1:$AZ$415,$D43,MATCH(X$5,MTInputs!$J$5:$AZ$5,0))</f>
        <v/>
      </c>
      <c r="Y43" s="23">
        <f>INDEX(MTInputs!$J$1:$AZ$415,$D43,MATCH(Y$5,MTInputs!$J$5:$AZ$5,0))</f>
        <v/>
      </c>
      <c r="Z43" s="23">
        <f>INDEX(MTInputs!$J$1:$AZ$415,$D43,MATCH(Z$5,MTInputs!$J$5:$AZ$5,0))</f>
        <v/>
      </c>
      <c r="AA43" s="23">
        <f>INDEX(MTInputs!$J$1:$AZ$415,$D43,MATCH(AA$5,MTInputs!$J$5:$AZ$5,0))</f>
        <v/>
      </c>
      <c r="AB43" s="23">
        <f>INDEX(MTInputs!$J$1:$AZ$415,$D43,MATCH(AB$5,MTInputs!$J$5:$AZ$5,0))</f>
        <v/>
      </c>
      <c r="AC43" s="23">
        <f>INDEX(MTInputs!$J$1:$AZ$415,$D43,MATCH(AC$5,MTInputs!$J$5:$AZ$5,0))</f>
        <v/>
      </c>
      <c r="AD43" s="23">
        <f>INDEX(MTInputs!$J$1:$AZ$415,$D43,MATCH(AD$5,MTInputs!$J$5:$AZ$5,0))</f>
        <v/>
      </c>
      <c r="AF43" s="11">
        <f>CodePrefix&amp;$A43&amp;IF($C43="","","."&amp;$C43&amp;"."&amp;$B43)&amp;INDEX(VarEnd,MATCH($A43,VarKey,0))&amp;AF$5</f>
        <v/>
      </c>
      <c r="AG43" s="22">
        <f>INDEX(MTInputs!$J$1:$AZ$415,$D43,MATCH(AG$5,MTInputs!$J$5:$AZ$5,0))</f>
        <v/>
      </c>
      <c r="AH43" s="23">
        <f>INDEX(MTInputs!$J$1:$AZ$415,$D43,MATCH(AH$5,MTInputs!$J$5:$AZ$5,0))</f>
        <v/>
      </c>
      <c r="AI43" s="23">
        <f>INDEX(MTInputs!$J$1:$AZ$415,$D43,MATCH(AI$5,MTInputs!$J$5:$AZ$5,0))</f>
        <v/>
      </c>
      <c r="AJ43" s="23">
        <f>INDEX(MTInputs!$J$1:$AZ$415,$D43,MATCH(AJ$5,MTInputs!$J$5:$AZ$5,0))</f>
        <v/>
      </c>
      <c r="AK43" s="23">
        <f>INDEX(MTInputs!$J$1:$AZ$415,$D43,MATCH(AK$5,MTInputs!$J$5:$AZ$5,0))</f>
        <v/>
      </c>
      <c r="AL43" s="23">
        <f>INDEX(MTInputs!$J$1:$AZ$415,$D43,MATCH(AL$5,MTInputs!$J$5:$AZ$5,0))</f>
        <v/>
      </c>
      <c r="AM43" s="23">
        <f>INDEX(MTInputs!$J$1:$AZ$415,$D43,MATCH(AM$5,MTInputs!$J$5:$AZ$5,0))</f>
        <v/>
      </c>
      <c r="AN43" s="23">
        <f>INDEX(MTInputs!$J$1:$AZ$415,$D43,MATCH(AN$5,MTInputs!$J$5:$AZ$5,0))</f>
        <v/>
      </c>
      <c r="AO43" s="23">
        <f>INDEX(MTInputs!$J$1:$AZ$415,$D43,MATCH(AO$5,MTInputs!$J$5:$AZ$5,0))</f>
        <v/>
      </c>
      <c r="AP43" s="23">
        <f>INDEX(MTInputs!$J$1:$AZ$415,$D43,MATCH(AP$5,MTInputs!$J$5:$AZ$5,0))</f>
        <v/>
      </c>
      <c r="AQ43" s="23">
        <f>INDEX(MTInputs!$J$1:$AZ$415,$D43,MATCH(AQ$5,MTInputs!$J$5:$AZ$5,0))</f>
        <v/>
      </c>
      <c r="AR43" s="23">
        <f>INDEX(MTInputs!$J$1:$AZ$415,$D43,MATCH(AR$5,MTInputs!$J$5:$AZ$5,0))</f>
        <v/>
      </c>
      <c r="AS43" s="23">
        <f>INDEX(MTInputs!$J$1:$AZ$415,$D43,MATCH(AS$5,MTInputs!$J$5:$AZ$5,0))</f>
        <v/>
      </c>
      <c r="AT43" s="23">
        <f>INDEX(MTInputs!$J$1:$AZ$415,$D43,MATCH(AT$5,MTInputs!$J$5:$AZ$5,0))</f>
        <v/>
      </c>
      <c r="AU43" s="23">
        <f>INDEX(MTInputs!$J$1:$AZ$415,$D43,MATCH(AU$5,MTInputs!$J$5:$AZ$5,0))</f>
        <v/>
      </c>
      <c r="AV43" s="23">
        <f>INDEX(MTInputs!$J$1:$AZ$415,$D43,MATCH(AV$5,MTInputs!$J$5:$AZ$5,0))</f>
        <v/>
      </c>
      <c r="AW43" s="23">
        <f>INDEX(MTInputs!$J$1:$AZ$415,$D43,MATCH(AW$5,MTInputs!$J$5:$AZ$5,0))</f>
        <v/>
      </c>
      <c r="AX43" s="23">
        <f>INDEX(MTInputs!$J$1:$AZ$415,$D43,MATCH(AX$5,MTInputs!$J$5:$AZ$5,0))</f>
        <v/>
      </c>
      <c r="AY43" s="23">
        <f>INDEX(MTInputs!$J$1:$AZ$415,$D43,MATCH(AY$5,MTInputs!$J$5:$AZ$5,0))</f>
        <v/>
      </c>
    </row>
    <row r="44" hidden="1" outlineLevel="1">
      <c r="A44" s="14" t="inlineStr">
        <is>
          <t>ctcov</t>
        </is>
      </c>
      <c r="B44" s="14" t="inlineStr">
        <is>
          <t>all</t>
        </is>
      </c>
      <c r="C44" s="14" t="inlineStr">
        <is>
          <t>cem</t>
        </is>
      </c>
      <c r="D44" s="21" t="n">
        <v>43</v>
      </c>
      <c r="H44" s="14">
        <f>INDEX(VarLab,MATCH($A44,VarKey,0))&amp;INDEX(MemLab,MATCH($C44&amp;"|"&amp;$B44,MemKey,0))</f>
        <v/>
      </c>
      <c r="I44" s="14">
        <f>INDEX(VarUnit,MATCH($A44,VarKey,0))</f>
        <v/>
      </c>
      <c r="J44" s="14">
        <f>INDEX(VarSrc,MATCH($A44,VarKey,0))</f>
        <v/>
      </c>
      <c r="K44" s="11">
        <f>CodePrefix&amp;$A44&amp;IF($C44="","","."&amp;$C44&amp;"."&amp;$B44)&amp;INDEX(VarEnd,MATCH($A44,VarKey,0))&amp;K$5</f>
        <v/>
      </c>
      <c r="L44" s="22">
        <f>INDEX(MTInputs!$J$1:$AZ$415,$D44,MATCH(L$5,MTInputs!$J$5:$AZ$5,0))</f>
        <v/>
      </c>
      <c r="M44" s="23">
        <f>INDEX(MTInputs!$J$1:$AZ$415,$D44,MATCH(M$5,MTInputs!$J$5:$AZ$5,0))</f>
        <v/>
      </c>
      <c r="N44" s="23">
        <f>INDEX(MTInputs!$J$1:$AZ$415,$D44,MATCH(N$5,MTInputs!$J$5:$AZ$5,0))</f>
        <v/>
      </c>
      <c r="O44" s="23">
        <f>INDEX(MTInputs!$J$1:$AZ$415,$D44,MATCH(O$5,MTInputs!$J$5:$AZ$5,0))</f>
        <v/>
      </c>
      <c r="P44" s="23">
        <f>INDEX(MTInputs!$J$1:$AZ$415,$D44,MATCH(P$5,MTInputs!$J$5:$AZ$5,0))</f>
        <v/>
      </c>
      <c r="Q44" s="23">
        <f>INDEX(MTInputs!$J$1:$AZ$415,$D44,MATCH(Q$5,MTInputs!$J$5:$AZ$5,0))</f>
        <v/>
      </c>
      <c r="R44" s="23">
        <f>INDEX(MTInputs!$J$1:$AZ$415,$D44,MATCH(R$5,MTInputs!$J$5:$AZ$5,0))</f>
        <v/>
      </c>
      <c r="S44" s="23">
        <f>INDEX(MTInputs!$J$1:$AZ$415,$D44,MATCH(S$5,MTInputs!$J$5:$AZ$5,0))</f>
        <v/>
      </c>
      <c r="T44" s="23">
        <f>INDEX(MTInputs!$J$1:$AZ$415,$D44,MATCH(T$5,MTInputs!$J$5:$AZ$5,0))</f>
        <v/>
      </c>
      <c r="U44" s="23">
        <f>INDEX(MTInputs!$J$1:$AZ$415,$D44,MATCH(U$5,MTInputs!$J$5:$AZ$5,0))</f>
        <v/>
      </c>
      <c r="V44" s="23">
        <f>INDEX(MTInputs!$J$1:$AZ$415,$D44,MATCH(V$5,MTInputs!$J$5:$AZ$5,0))</f>
        <v/>
      </c>
      <c r="W44" s="23">
        <f>INDEX(MTInputs!$J$1:$AZ$415,$D44,MATCH(W$5,MTInputs!$J$5:$AZ$5,0))</f>
        <v/>
      </c>
      <c r="X44" s="23">
        <f>INDEX(MTInputs!$J$1:$AZ$415,$D44,MATCH(X$5,MTInputs!$J$5:$AZ$5,0))</f>
        <v/>
      </c>
      <c r="Y44" s="23">
        <f>INDEX(MTInputs!$J$1:$AZ$415,$D44,MATCH(Y$5,MTInputs!$J$5:$AZ$5,0))</f>
        <v/>
      </c>
      <c r="Z44" s="23">
        <f>INDEX(MTInputs!$J$1:$AZ$415,$D44,MATCH(Z$5,MTInputs!$J$5:$AZ$5,0))</f>
        <v/>
      </c>
      <c r="AA44" s="23">
        <f>INDEX(MTInputs!$J$1:$AZ$415,$D44,MATCH(AA$5,MTInputs!$J$5:$AZ$5,0))</f>
        <v/>
      </c>
      <c r="AB44" s="23">
        <f>INDEX(MTInputs!$J$1:$AZ$415,$D44,MATCH(AB$5,MTInputs!$J$5:$AZ$5,0))</f>
        <v/>
      </c>
      <c r="AC44" s="23">
        <f>INDEX(MTInputs!$J$1:$AZ$415,$D44,MATCH(AC$5,MTInputs!$J$5:$AZ$5,0))</f>
        <v/>
      </c>
      <c r="AD44" s="23">
        <f>INDEX(MTInputs!$J$1:$AZ$415,$D44,MATCH(AD$5,MTInputs!$J$5:$AZ$5,0))</f>
        <v/>
      </c>
      <c r="AF44" s="11">
        <f>CodePrefix&amp;$A44&amp;IF($C44="","","."&amp;$C44&amp;"."&amp;$B44)&amp;INDEX(VarEnd,MATCH($A44,VarKey,0))&amp;AF$5</f>
        <v/>
      </c>
      <c r="AG44" s="22">
        <f>INDEX(MTInputs!$J$1:$AZ$415,$D44,MATCH(AG$5,MTInputs!$J$5:$AZ$5,0))</f>
        <v/>
      </c>
      <c r="AH44" s="23">
        <f>INDEX(MTInputs!$J$1:$AZ$415,$D44,MATCH(AH$5,MTInputs!$J$5:$AZ$5,0))</f>
        <v/>
      </c>
      <c r="AI44" s="23">
        <f>INDEX(MTInputs!$J$1:$AZ$415,$D44,MATCH(AI$5,MTInputs!$J$5:$AZ$5,0))</f>
        <v/>
      </c>
      <c r="AJ44" s="23">
        <f>INDEX(MTInputs!$J$1:$AZ$415,$D44,MATCH(AJ$5,MTInputs!$J$5:$AZ$5,0))</f>
        <v/>
      </c>
      <c r="AK44" s="23">
        <f>INDEX(MTInputs!$J$1:$AZ$415,$D44,MATCH(AK$5,MTInputs!$J$5:$AZ$5,0))</f>
        <v/>
      </c>
      <c r="AL44" s="23">
        <f>INDEX(MTInputs!$J$1:$AZ$415,$D44,MATCH(AL$5,MTInputs!$J$5:$AZ$5,0))</f>
        <v/>
      </c>
      <c r="AM44" s="23">
        <f>INDEX(MTInputs!$J$1:$AZ$415,$D44,MATCH(AM$5,MTInputs!$J$5:$AZ$5,0))</f>
        <v/>
      </c>
      <c r="AN44" s="23">
        <f>INDEX(MTInputs!$J$1:$AZ$415,$D44,MATCH(AN$5,MTInputs!$J$5:$AZ$5,0))</f>
        <v/>
      </c>
      <c r="AO44" s="23">
        <f>INDEX(MTInputs!$J$1:$AZ$415,$D44,MATCH(AO$5,MTInputs!$J$5:$AZ$5,0))</f>
        <v/>
      </c>
      <c r="AP44" s="23">
        <f>INDEX(MTInputs!$J$1:$AZ$415,$D44,MATCH(AP$5,MTInputs!$J$5:$AZ$5,0))</f>
        <v/>
      </c>
      <c r="AQ44" s="23">
        <f>INDEX(MTInputs!$J$1:$AZ$415,$D44,MATCH(AQ$5,MTInputs!$J$5:$AZ$5,0))</f>
        <v/>
      </c>
      <c r="AR44" s="23">
        <f>INDEX(MTInputs!$J$1:$AZ$415,$D44,MATCH(AR$5,MTInputs!$J$5:$AZ$5,0))</f>
        <v/>
      </c>
      <c r="AS44" s="23">
        <f>INDEX(MTInputs!$J$1:$AZ$415,$D44,MATCH(AS$5,MTInputs!$J$5:$AZ$5,0))</f>
        <v/>
      </c>
      <c r="AT44" s="23">
        <f>INDEX(MTInputs!$J$1:$AZ$415,$D44,MATCH(AT$5,MTInputs!$J$5:$AZ$5,0))</f>
        <v/>
      </c>
      <c r="AU44" s="23">
        <f>INDEX(MTInputs!$J$1:$AZ$415,$D44,MATCH(AU$5,MTInputs!$J$5:$AZ$5,0))</f>
        <v/>
      </c>
      <c r="AV44" s="23">
        <f>INDEX(MTInputs!$J$1:$AZ$415,$D44,MATCH(AV$5,MTInputs!$J$5:$AZ$5,0))</f>
        <v/>
      </c>
      <c r="AW44" s="23">
        <f>INDEX(MTInputs!$J$1:$AZ$415,$D44,MATCH(AW$5,MTInputs!$J$5:$AZ$5,0))</f>
        <v/>
      </c>
      <c r="AX44" s="23">
        <f>INDEX(MTInputs!$J$1:$AZ$415,$D44,MATCH(AX$5,MTInputs!$J$5:$AZ$5,0))</f>
        <v/>
      </c>
      <c r="AY44" s="23">
        <f>INDEX(MTInputs!$J$1:$AZ$415,$D44,MATCH(AY$5,MTInputs!$J$5:$AZ$5,0))</f>
        <v/>
      </c>
    </row>
    <row r="45" hidden="1" outlineLevel="1">
      <c r="A45" s="14" t="inlineStr">
        <is>
          <t>ctcov</t>
        </is>
      </c>
      <c r="B45" s="14" t="inlineStr">
        <is>
          <t>all</t>
        </is>
      </c>
      <c r="C45" s="14" t="inlineStr">
        <is>
          <t>omn</t>
        </is>
      </c>
      <c r="D45" s="21" t="n">
        <v>44</v>
      </c>
      <c r="H45" s="14">
        <f>INDEX(VarLab,MATCH($A45,VarKey,0))&amp;INDEX(MemLab,MATCH($C45&amp;"|"&amp;$B45,MemKey,0))</f>
        <v/>
      </c>
      <c r="I45" s="14">
        <f>INDEX(VarUnit,MATCH($A45,VarKey,0))</f>
        <v/>
      </c>
      <c r="J45" s="14">
        <f>INDEX(VarSrc,MATCH($A45,VarKey,0))</f>
        <v/>
      </c>
      <c r="K45" s="11">
        <f>CodePrefix&amp;$A45&amp;IF($C45="","","."&amp;$C45&amp;"."&amp;$B45)&amp;INDEX(VarEnd,MATCH($A45,VarKey,0))&amp;K$5</f>
        <v/>
      </c>
      <c r="L45" s="22">
        <f>INDEX(MTInputs!$J$1:$AZ$415,$D45,MATCH(L$5,MTInputs!$J$5:$AZ$5,0))</f>
        <v/>
      </c>
      <c r="M45" s="23">
        <f>INDEX(MTInputs!$J$1:$AZ$415,$D45,MATCH(M$5,MTInputs!$J$5:$AZ$5,0))</f>
        <v/>
      </c>
      <c r="N45" s="23">
        <f>INDEX(MTInputs!$J$1:$AZ$415,$D45,MATCH(N$5,MTInputs!$J$5:$AZ$5,0))</f>
        <v/>
      </c>
      <c r="O45" s="23">
        <f>INDEX(MTInputs!$J$1:$AZ$415,$D45,MATCH(O$5,MTInputs!$J$5:$AZ$5,0))</f>
        <v/>
      </c>
      <c r="P45" s="23">
        <f>INDEX(MTInputs!$J$1:$AZ$415,$D45,MATCH(P$5,MTInputs!$J$5:$AZ$5,0))</f>
        <v/>
      </c>
      <c r="Q45" s="23">
        <f>INDEX(MTInputs!$J$1:$AZ$415,$D45,MATCH(Q$5,MTInputs!$J$5:$AZ$5,0))</f>
        <v/>
      </c>
      <c r="R45" s="23">
        <f>INDEX(MTInputs!$J$1:$AZ$415,$D45,MATCH(R$5,MTInputs!$J$5:$AZ$5,0))</f>
        <v/>
      </c>
      <c r="S45" s="23">
        <f>INDEX(MTInputs!$J$1:$AZ$415,$D45,MATCH(S$5,MTInputs!$J$5:$AZ$5,0))</f>
        <v/>
      </c>
      <c r="T45" s="23">
        <f>INDEX(MTInputs!$J$1:$AZ$415,$D45,MATCH(T$5,MTInputs!$J$5:$AZ$5,0))</f>
        <v/>
      </c>
      <c r="U45" s="23">
        <f>INDEX(MTInputs!$J$1:$AZ$415,$D45,MATCH(U$5,MTInputs!$J$5:$AZ$5,0))</f>
        <v/>
      </c>
      <c r="V45" s="23">
        <f>INDEX(MTInputs!$J$1:$AZ$415,$D45,MATCH(V$5,MTInputs!$J$5:$AZ$5,0))</f>
        <v/>
      </c>
      <c r="W45" s="23">
        <f>INDEX(MTInputs!$J$1:$AZ$415,$D45,MATCH(W$5,MTInputs!$J$5:$AZ$5,0))</f>
        <v/>
      </c>
      <c r="X45" s="23">
        <f>INDEX(MTInputs!$J$1:$AZ$415,$D45,MATCH(X$5,MTInputs!$J$5:$AZ$5,0))</f>
        <v/>
      </c>
      <c r="Y45" s="23">
        <f>INDEX(MTInputs!$J$1:$AZ$415,$D45,MATCH(Y$5,MTInputs!$J$5:$AZ$5,0))</f>
        <v/>
      </c>
      <c r="Z45" s="23">
        <f>INDEX(MTInputs!$J$1:$AZ$415,$D45,MATCH(Z$5,MTInputs!$J$5:$AZ$5,0))</f>
        <v/>
      </c>
      <c r="AA45" s="23">
        <f>INDEX(MTInputs!$J$1:$AZ$415,$D45,MATCH(AA$5,MTInputs!$J$5:$AZ$5,0))</f>
        <v/>
      </c>
      <c r="AB45" s="23">
        <f>INDEX(MTInputs!$J$1:$AZ$415,$D45,MATCH(AB$5,MTInputs!$J$5:$AZ$5,0))</f>
        <v/>
      </c>
      <c r="AC45" s="23">
        <f>INDEX(MTInputs!$J$1:$AZ$415,$D45,MATCH(AC$5,MTInputs!$J$5:$AZ$5,0))</f>
        <v/>
      </c>
      <c r="AD45" s="23">
        <f>INDEX(MTInputs!$J$1:$AZ$415,$D45,MATCH(AD$5,MTInputs!$J$5:$AZ$5,0))</f>
        <v/>
      </c>
      <c r="AF45" s="11">
        <f>CodePrefix&amp;$A45&amp;IF($C45="","","."&amp;$C45&amp;"."&amp;$B45)&amp;INDEX(VarEnd,MATCH($A45,VarKey,0))&amp;AF$5</f>
        <v/>
      </c>
      <c r="AG45" s="22">
        <f>INDEX(MTInputs!$J$1:$AZ$415,$D45,MATCH(AG$5,MTInputs!$J$5:$AZ$5,0))</f>
        <v/>
      </c>
      <c r="AH45" s="23">
        <f>INDEX(MTInputs!$J$1:$AZ$415,$D45,MATCH(AH$5,MTInputs!$J$5:$AZ$5,0))</f>
        <v/>
      </c>
      <c r="AI45" s="23">
        <f>INDEX(MTInputs!$J$1:$AZ$415,$D45,MATCH(AI$5,MTInputs!$J$5:$AZ$5,0))</f>
        <v/>
      </c>
      <c r="AJ45" s="23">
        <f>INDEX(MTInputs!$J$1:$AZ$415,$D45,MATCH(AJ$5,MTInputs!$J$5:$AZ$5,0))</f>
        <v/>
      </c>
      <c r="AK45" s="23">
        <f>INDEX(MTInputs!$J$1:$AZ$415,$D45,MATCH(AK$5,MTInputs!$J$5:$AZ$5,0))</f>
        <v/>
      </c>
      <c r="AL45" s="23">
        <f>INDEX(MTInputs!$J$1:$AZ$415,$D45,MATCH(AL$5,MTInputs!$J$5:$AZ$5,0))</f>
        <v/>
      </c>
      <c r="AM45" s="23">
        <f>INDEX(MTInputs!$J$1:$AZ$415,$D45,MATCH(AM$5,MTInputs!$J$5:$AZ$5,0))</f>
        <v/>
      </c>
      <c r="AN45" s="23">
        <f>INDEX(MTInputs!$J$1:$AZ$415,$D45,MATCH(AN$5,MTInputs!$J$5:$AZ$5,0))</f>
        <v/>
      </c>
      <c r="AO45" s="23">
        <f>INDEX(MTInputs!$J$1:$AZ$415,$D45,MATCH(AO$5,MTInputs!$J$5:$AZ$5,0))</f>
        <v/>
      </c>
      <c r="AP45" s="23">
        <f>INDEX(MTInputs!$J$1:$AZ$415,$D45,MATCH(AP$5,MTInputs!$J$5:$AZ$5,0))</f>
        <v/>
      </c>
      <c r="AQ45" s="23">
        <f>INDEX(MTInputs!$J$1:$AZ$415,$D45,MATCH(AQ$5,MTInputs!$J$5:$AZ$5,0))</f>
        <v/>
      </c>
      <c r="AR45" s="23">
        <f>INDEX(MTInputs!$J$1:$AZ$415,$D45,MATCH(AR$5,MTInputs!$J$5:$AZ$5,0))</f>
        <v/>
      </c>
      <c r="AS45" s="23">
        <f>INDEX(MTInputs!$J$1:$AZ$415,$D45,MATCH(AS$5,MTInputs!$J$5:$AZ$5,0))</f>
        <v/>
      </c>
      <c r="AT45" s="23">
        <f>INDEX(MTInputs!$J$1:$AZ$415,$D45,MATCH(AT$5,MTInputs!$J$5:$AZ$5,0))</f>
        <v/>
      </c>
      <c r="AU45" s="23">
        <f>INDEX(MTInputs!$J$1:$AZ$415,$D45,MATCH(AU$5,MTInputs!$J$5:$AZ$5,0))</f>
        <v/>
      </c>
      <c r="AV45" s="23">
        <f>INDEX(MTInputs!$J$1:$AZ$415,$D45,MATCH(AV$5,MTInputs!$J$5:$AZ$5,0))</f>
        <v/>
      </c>
      <c r="AW45" s="23">
        <f>INDEX(MTInputs!$J$1:$AZ$415,$D45,MATCH(AW$5,MTInputs!$J$5:$AZ$5,0))</f>
        <v/>
      </c>
      <c r="AX45" s="23">
        <f>INDEX(MTInputs!$J$1:$AZ$415,$D45,MATCH(AX$5,MTInputs!$J$5:$AZ$5,0))</f>
        <v/>
      </c>
      <c r="AY45" s="23">
        <f>INDEX(MTInputs!$J$1:$AZ$415,$D45,MATCH(AY$5,MTInputs!$J$5:$AZ$5,0))</f>
        <v/>
      </c>
    </row>
    <row r="46" hidden="1" outlineLevel="1">
      <c r="A46" s="14" t="inlineStr">
        <is>
          <t>ctcov</t>
        </is>
      </c>
      <c r="B46" s="14" t="inlineStr">
        <is>
          <t>all</t>
        </is>
      </c>
      <c r="C46" s="14" t="inlineStr">
        <is>
          <t>cst</t>
        </is>
      </c>
      <c r="D46" s="21" t="n">
        <v>45</v>
      </c>
      <c r="H46" s="14">
        <f>INDEX(VarLab,MATCH($A46,VarKey,0))&amp;INDEX(MemLab,MATCH($C46&amp;"|"&amp;$B46,MemKey,0))</f>
        <v/>
      </c>
      <c r="I46" s="14">
        <f>INDEX(VarUnit,MATCH($A46,VarKey,0))</f>
        <v/>
      </c>
      <c r="J46" s="14">
        <f>INDEX(VarSrc,MATCH($A46,VarKey,0))</f>
        <v/>
      </c>
      <c r="K46" s="11">
        <f>CodePrefix&amp;$A46&amp;IF($C46="","","."&amp;$C46&amp;"."&amp;$B46)&amp;INDEX(VarEnd,MATCH($A46,VarKey,0))&amp;K$5</f>
        <v/>
      </c>
      <c r="L46" s="22">
        <f>INDEX(MTInputs!$J$1:$AZ$415,$D46,MATCH(L$5,MTInputs!$J$5:$AZ$5,0))</f>
        <v/>
      </c>
      <c r="M46" s="23">
        <f>INDEX(MTInputs!$J$1:$AZ$415,$D46,MATCH(M$5,MTInputs!$J$5:$AZ$5,0))</f>
        <v/>
      </c>
      <c r="N46" s="23">
        <f>INDEX(MTInputs!$J$1:$AZ$415,$D46,MATCH(N$5,MTInputs!$J$5:$AZ$5,0))</f>
        <v/>
      </c>
      <c r="O46" s="23">
        <f>INDEX(MTInputs!$J$1:$AZ$415,$D46,MATCH(O$5,MTInputs!$J$5:$AZ$5,0))</f>
        <v/>
      </c>
      <c r="P46" s="23">
        <f>INDEX(MTInputs!$J$1:$AZ$415,$D46,MATCH(P$5,MTInputs!$J$5:$AZ$5,0))</f>
        <v/>
      </c>
      <c r="Q46" s="23">
        <f>INDEX(MTInputs!$J$1:$AZ$415,$D46,MATCH(Q$5,MTInputs!$J$5:$AZ$5,0))</f>
        <v/>
      </c>
      <c r="R46" s="23">
        <f>INDEX(MTInputs!$J$1:$AZ$415,$D46,MATCH(R$5,MTInputs!$J$5:$AZ$5,0))</f>
        <v/>
      </c>
      <c r="S46" s="23">
        <f>INDEX(MTInputs!$J$1:$AZ$415,$D46,MATCH(S$5,MTInputs!$J$5:$AZ$5,0))</f>
        <v/>
      </c>
      <c r="T46" s="23">
        <f>INDEX(MTInputs!$J$1:$AZ$415,$D46,MATCH(T$5,MTInputs!$J$5:$AZ$5,0))</f>
        <v/>
      </c>
      <c r="U46" s="23">
        <f>INDEX(MTInputs!$J$1:$AZ$415,$D46,MATCH(U$5,MTInputs!$J$5:$AZ$5,0))</f>
        <v/>
      </c>
      <c r="V46" s="23">
        <f>INDEX(MTInputs!$J$1:$AZ$415,$D46,MATCH(V$5,MTInputs!$J$5:$AZ$5,0))</f>
        <v/>
      </c>
      <c r="W46" s="23">
        <f>INDEX(MTInputs!$J$1:$AZ$415,$D46,MATCH(W$5,MTInputs!$J$5:$AZ$5,0))</f>
        <v/>
      </c>
      <c r="X46" s="23">
        <f>INDEX(MTInputs!$J$1:$AZ$415,$D46,MATCH(X$5,MTInputs!$J$5:$AZ$5,0))</f>
        <v/>
      </c>
      <c r="Y46" s="23">
        <f>INDEX(MTInputs!$J$1:$AZ$415,$D46,MATCH(Y$5,MTInputs!$J$5:$AZ$5,0))</f>
        <v/>
      </c>
      <c r="Z46" s="23">
        <f>INDEX(MTInputs!$J$1:$AZ$415,$D46,MATCH(Z$5,MTInputs!$J$5:$AZ$5,0))</f>
        <v/>
      </c>
      <c r="AA46" s="23">
        <f>INDEX(MTInputs!$J$1:$AZ$415,$D46,MATCH(AA$5,MTInputs!$J$5:$AZ$5,0))</f>
        <v/>
      </c>
      <c r="AB46" s="23">
        <f>INDEX(MTInputs!$J$1:$AZ$415,$D46,MATCH(AB$5,MTInputs!$J$5:$AZ$5,0))</f>
        <v/>
      </c>
      <c r="AC46" s="23">
        <f>INDEX(MTInputs!$J$1:$AZ$415,$D46,MATCH(AC$5,MTInputs!$J$5:$AZ$5,0))</f>
        <v/>
      </c>
      <c r="AD46" s="23">
        <f>INDEX(MTInputs!$J$1:$AZ$415,$D46,MATCH(AD$5,MTInputs!$J$5:$AZ$5,0))</f>
        <v/>
      </c>
      <c r="AF46" s="11">
        <f>CodePrefix&amp;$A46&amp;IF($C46="","","."&amp;$C46&amp;"."&amp;$B46)&amp;INDEX(VarEnd,MATCH($A46,VarKey,0))&amp;AF$5</f>
        <v/>
      </c>
      <c r="AG46" s="22">
        <f>INDEX(MTInputs!$J$1:$AZ$415,$D46,MATCH(AG$5,MTInputs!$J$5:$AZ$5,0))</f>
        <v/>
      </c>
      <c r="AH46" s="23">
        <f>INDEX(MTInputs!$J$1:$AZ$415,$D46,MATCH(AH$5,MTInputs!$J$5:$AZ$5,0))</f>
        <v/>
      </c>
      <c r="AI46" s="23">
        <f>INDEX(MTInputs!$J$1:$AZ$415,$D46,MATCH(AI$5,MTInputs!$J$5:$AZ$5,0))</f>
        <v/>
      </c>
      <c r="AJ46" s="23">
        <f>INDEX(MTInputs!$J$1:$AZ$415,$D46,MATCH(AJ$5,MTInputs!$J$5:$AZ$5,0))</f>
        <v/>
      </c>
      <c r="AK46" s="23">
        <f>INDEX(MTInputs!$J$1:$AZ$415,$D46,MATCH(AK$5,MTInputs!$J$5:$AZ$5,0))</f>
        <v/>
      </c>
      <c r="AL46" s="23">
        <f>INDEX(MTInputs!$J$1:$AZ$415,$D46,MATCH(AL$5,MTInputs!$J$5:$AZ$5,0))</f>
        <v/>
      </c>
      <c r="AM46" s="23">
        <f>INDEX(MTInputs!$J$1:$AZ$415,$D46,MATCH(AM$5,MTInputs!$J$5:$AZ$5,0))</f>
        <v/>
      </c>
      <c r="AN46" s="23">
        <f>INDEX(MTInputs!$J$1:$AZ$415,$D46,MATCH(AN$5,MTInputs!$J$5:$AZ$5,0))</f>
        <v/>
      </c>
      <c r="AO46" s="23">
        <f>INDEX(MTInputs!$J$1:$AZ$415,$D46,MATCH(AO$5,MTInputs!$J$5:$AZ$5,0))</f>
        <v/>
      </c>
      <c r="AP46" s="23">
        <f>INDEX(MTInputs!$J$1:$AZ$415,$D46,MATCH(AP$5,MTInputs!$J$5:$AZ$5,0))</f>
        <v/>
      </c>
      <c r="AQ46" s="23">
        <f>INDEX(MTInputs!$J$1:$AZ$415,$D46,MATCH(AQ$5,MTInputs!$J$5:$AZ$5,0))</f>
        <v/>
      </c>
      <c r="AR46" s="23">
        <f>INDEX(MTInputs!$J$1:$AZ$415,$D46,MATCH(AR$5,MTInputs!$J$5:$AZ$5,0))</f>
        <v/>
      </c>
      <c r="AS46" s="23">
        <f>INDEX(MTInputs!$J$1:$AZ$415,$D46,MATCH(AS$5,MTInputs!$J$5:$AZ$5,0))</f>
        <v/>
      </c>
      <c r="AT46" s="23">
        <f>INDEX(MTInputs!$J$1:$AZ$415,$D46,MATCH(AT$5,MTInputs!$J$5:$AZ$5,0))</f>
        <v/>
      </c>
      <c r="AU46" s="23">
        <f>INDEX(MTInputs!$J$1:$AZ$415,$D46,MATCH(AU$5,MTInputs!$J$5:$AZ$5,0))</f>
        <v/>
      </c>
      <c r="AV46" s="23">
        <f>INDEX(MTInputs!$J$1:$AZ$415,$D46,MATCH(AV$5,MTInputs!$J$5:$AZ$5,0))</f>
        <v/>
      </c>
      <c r="AW46" s="23">
        <f>INDEX(MTInputs!$J$1:$AZ$415,$D46,MATCH(AW$5,MTInputs!$J$5:$AZ$5,0))</f>
        <v/>
      </c>
      <c r="AX46" s="23">
        <f>INDEX(MTInputs!$J$1:$AZ$415,$D46,MATCH(AX$5,MTInputs!$J$5:$AZ$5,0))</f>
        <v/>
      </c>
      <c r="AY46" s="23">
        <f>INDEX(MTInputs!$J$1:$AZ$415,$D46,MATCH(AY$5,MTInputs!$J$5:$AZ$5,0))</f>
        <v/>
      </c>
    </row>
    <row r="47" hidden="1" outlineLevel="1">
      <c r="A47" s="14" t="inlineStr">
        <is>
          <t>ctcov</t>
        </is>
      </c>
      <c r="B47" s="14" t="inlineStr">
        <is>
          <t>all</t>
        </is>
      </c>
      <c r="C47" s="14" t="inlineStr">
        <is>
          <t>ftr</t>
        </is>
      </c>
      <c r="D47" s="21" t="n">
        <v>46</v>
      </c>
      <c r="H47" s="14">
        <f>INDEX(VarLab,MATCH($A47,VarKey,0))&amp;INDEX(MemLab,MATCH($C47&amp;"|"&amp;$B47,MemKey,0))</f>
        <v/>
      </c>
      <c r="I47" s="14">
        <f>INDEX(VarUnit,MATCH($A47,VarKey,0))</f>
        <v/>
      </c>
      <c r="J47" s="14">
        <f>INDEX(VarSrc,MATCH($A47,VarKey,0))</f>
        <v/>
      </c>
      <c r="K47" s="11">
        <f>CodePrefix&amp;$A47&amp;IF($C47="","","."&amp;$C47&amp;"."&amp;$B47)&amp;INDEX(VarEnd,MATCH($A47,VarKey,0))&amp;K$5</f>
        <v/>
      </c>
      <c r="L47" s="22">
        <f>INDEX(MTInputs!$J$1:$AZ$415,$D47,MATCH(L$5,MTInputs!$J$5:$AZ$5,0))</f>
        <v/>
      </c>
      <c r="M47" s="23">
        <f>INDEX(MTInputs!$J$1:$AZ$415,$D47,MATCH(M$5,MTInputs!$J$5:$AZ$5,0))</f>
        <v/>
      </c>
      <c r="N47" s="23">
        <f>INDEX(MTInputs!$J$1:$AZ$415,$D47,MATCH(N$5,MTInputs!$J$5:$AZ$5,0))</f>
        <v/>
      </c>
      <c r="O47" s="23">
        <f>INDEX(MTInputs!$J$1:$AZ$415,$D47,MATCH(O$5,MTInputs!$J$5:$AZ$5,0))</f>
        <v/>
      </c>
      <c r="P47" s="23">
        <f>INDEX(MTInputs!$J$1:$AZ$415,$D47,MATCH(P$5,MTInputs!$J$5:$AZ$5,0))</f>
        <v/>
      </c>
      <c r="Q47" s="23">
        <f>INDEX(MTInputs!$J$1:$AZ$415,$D47,MATCH(Q$5,MTInputs!$J$5:$AZ$5,0))</f>
        <v/>
      </c>
      <c r="R47" s="23">
        <f>INDEX(MTInputs!$J$1:$AZ$415,$D47,MATCH(R$5,MTInputs!$J$5:$AZ$5,0))</f>
        <v/>
      </c>
      <c r="S47" s="23">
        <f>INDEX(MTInputs!$J$1:$AZ$415,$D47,MATCH(S$5,MTInputs!$J$5:$AZ$5,0))</f>
        <v/>
      </c>
      <c r="T47" s="23">
        <f>INDEX(MTInputs!$J$1:$AZ$415,$D47,MATCH(T$5,MTInputs!$J$5:$AZ$5,0))</f>
        <v/>
      </c>
      <c r="U47" s="23">
        <f>INDEX(MTInputs!$J$1:$AZ$415,$D47,MATCH(U$5,MTInputs!$J$5:$AZ$5,0))</f>
        <v/>
      </c>
      <c r="V47" s="23">
        <f>INDEX(MTInputs!$J$1:$AZ$415,$D47,MATCH(V$5,MTInputs!$J$5:$AZ$5,0))</f>
        <v/>
      </c>
      <c r="W47" s="23">
        <f>INDEX(MTInputs!$J$1:$AZ$415,$D47,MATCH(W$5,MTInputs!$J$5:$AZ$5,0))</f>
        <v/>
      </c>
      <c r="X47" s="23">
        <f>INDEX(MTInputs!$J$1:$AZ$415,$D47,MATCH(X$5,MTInputs!$J$5:$AZ$5,0))</f>
        <v/>
      </c>
      <c r="Y47" s="23">
        <f>INDEX(MTInputs!$J$1:$AZ$415,$D47,MATCH(Y$5,MTInputs!$J$5:$AZ$5,0))</f>
        <v/>
      </c>
      <c r="Z47" s="23">
        <f>INDEX(MTInputs!$J$1:$AZ$415,$D47,MATCH(Z$5,MTInputs!$J$5:$AZ$5,0))</f>
        <v/>
      </c>
      <c r="AA47" s="23">
        <f>INDEX(MTInputs!$J$1:$AZ$415,$D47,MATCH(AA$5,MTInputs!$J$5:$AZ$5,0))</f>
        <v/>
      </c>
      <c r="AB47" s="23">
        <f>INDEX(MTInputs!$J$1:$AZ$415,$D47,MATCH(AB$5,MTInputs!$J$5:$AZ$5,0))</f>
        <v/>
      </c>
      <c r="AC47" s="23">
        <f>INDEX(MTInputs!$J$1:$AZ$415,$D47,MATCH(AC$5,MTInputs!$J$5:$AZ$5,0))</f>
        <v/>
      </c>
      <c r="AD47" s="23">
        <f>INDEX(MTInputs!$J$1:$AZ$415,$D47,MATCH(AD$5,MTInputs!$J$5:$AZ$5,0))</f>
        <v/>
      </c>
      <c r="AF47" s="11">
        <f>CodePrefix&amp;$A47&amp;IF($C47="","","."&amp;$C47&amp;"."&amp;$B47)&amp;INDEX(VarEnd,MATCH($A47,VarKey,0))&amp;AF$5</f>
        <v/>
      </c>
      <c r="AG47" s="22">
        <f>INDEX(MTInputs!$J$1:$AZ$415,$D47,MATCH(AG$5,MTInputs!$J$5:$AZ$5,0))</f>
        <v/>
      </c>
      <c r="AH47" s="23">
        <f>INDEX(MTInputs!$J$1:$AZ$415,$D47,MATCH(AH$5,MTInputs!$J$5:$AZ$5,0))</f>
        <v/>
      </c>
      <c r="AI47" s="23">
        <f>INDEX(MTInputs!$J$1:$AZ$415,$D47,MATCH(AI$5,MTInputs!$J$5:$AZ$5,0))</f>
        <v/>
      </c>
      <c r="AJ47" s="23">
        <f>INDEX(MTInputs!$J$1:$AZ$415,$D47,MATCH(AJ$5,MTInputs!$J$5:$AZ$5,0))</f>
        <v/>
      </c>
      <c r="AK47" s="23">
        <f>INDEX(MTInputs!$J$1:$AZ$415,$D47,MATCH(AK$5,MTInputs!$J$5:$AZ$5,0))</f>
        <v/>
      </c>
      <c r="AL47" s="23">
        <f>INDEX(MTInputs!$J$1:$AZ$415,$D47,MATCH(AL$5,MTInputs!$J$5:$AZ$5,0))</f>
        <v/>
      </c>
      <c r="AM47" s="23">
        <f>INDEX(MTInputs!$J$1:$AZ$415,$D47,MATCH(AM$5,MTInputs!$J$5:$AZ$5,0))</f>
        <v/>
      </c>
      <c r="AN47" s="23">
        <f>INDEX(MTInputs!$J$1:$AZ$415,$D47,MATCH(AN$5,MTInputs!$J$5:$AZ$5,0))</f>
        <v/>
      </c>
      <c r="AO47" s="23">
        <f>INDEX(MTInputs!$J$1:$AZ$415,$D47,MATCH(AO$5,MTInputs!$J$5:$AZ$5,0))</f>
        <v/>
      </c>
      <c r="AP47" s="23">
        <f>INDEX(MTInputs!$J$1:$AZ$415,$D47,MATCH(AP$5,MTInputs!$J$5:$AZ$5,0))</f>
        <v/>
      </c>
      <c r="AQ47" s="23">
        <f>INDEX(MTInputs!$J$1:$AZ$415,$D47,MATCH(AQ$5,MTInputs!$J$5:$AZ$5,0))</f>
        <v/>
      </c>
      <c r="AR47" s="23">
        <f>INDEX(MTInputs!$J$1:$AZ$415,$D47,MATCH(AR$5,MTInputs!$J$5:$AZ$5,0))</f>
        <v/>
      </c>
      <c r="AS47" s="23">
        <f>INDEX(MTInputs!$J$1:$AZ$415,$D47,MATCH(AS$5,MTInputs!$J$5:$AZ$5,0))</f>
        <v/>
      </c>
      <c r="AT47" s="23">
        <f>INDEX(MTInputs!$J$1:$AZ$415,$D47,MATCH(AT$5,MTInputs!$J$5:$AZ$5,0))</f>
        <v/>
      </c>
      <c r="AU47" s="23">
        <f>INDEX(MTInputs!$J$1:$AZ$415,$D47,MATCH(AU$5,MTInputs!$J$5:$AZ$5,0))</f>
        <v/>
      </c>
      <c r="AV47" s="23">
        <f>INDEX(MTInputs!$J$1:$AZ$415,$D47,MATCH(AV$5,MTInputs!$J$5:$AZ$5,0))</f>
        <v/>
      </c>
      <c r="AW47" s="23">
        <f>INDEX(MTInputs!$J$1:$AZ$415,$D47,MATCH(AW$5,MTInputs!$J$5:$AZ$5,0))</f>
        <v/>
      </c>
      <c r="AX47" s="23">
        <f>INDEX(MTInputs!$J$1:$AZ$415,$D47,MATCH(AX$5,MTInputs!$J$5:$AZ$5,0))</f>
        <v/>
      </c>
      <c r="AY47" s="23">
        <f>INDEX(MTInputs!$J$1:$AZ$415,$D47,MATCH(AY$5,MTInputs!$J$5:$AZ$5,0))</f>
        <v/>
      </c>
    </row>
    <row r="48" hidden="1" outlineLevel="1">
      <c r="A48" s="14" t="inlineStr">
        <is>
          <t>ctcov</t>
        </is>
      </c>
      <c r="B48" s="14" t="inlineStr">
        <is>
          <t>all</t>
        </is>
      </c>
      <c r="C48" s="14" t="inlineStr">
        <is>
          <t>oen</t>
        </is>
      </c>
      <c r="D48" s="21" t="n">
        <v>47</v>
      </c>
      <c r="H48" s="14">
        <f>INDEX(VarLab,MATCH($A48,VarKey,0))&amp;INDEX(MemLab,MATCH($C48&amp;"|"&amp;$B48,MemKey,0))</f>
        <v/>
      </c>
      <c r="I48" s="14">
        <f>INDEX(VarUnit,MATCH($A48,VarKey,0))</f>
        <v/>
      </c>
      <c r="J48" s="14">
        <f>INDEX(VarSrc,MATCH($A48,VarKey,0))</f>
        <v/>
      </c>
      <c r="K48" s="11">
        <f>CodePrefix&amp;$A48&amp;IF($C48="","","."&amp;$C48&amp;"."&amp;$B48)&amp;INDEX(VarEnd,MATCH($A48,VarKey,0))&amp;K$5</f>
        <v/>
      </c>
      <c r="L48" s="22">
        <f>INDEX(MTInputs!$J$1:$AZ$415,$D48,MATCH(L$5,MTInputs!$J$5:$AZ$5,0))</f>
        <v/>
      </c>
      <c r="M48" s="23">
        <f>INDEX(MTInputs!$J$1:$AZ$415,$D48,MATCH(M$5,MTInputs!$J$5:$AZ$5,0))</f>
        <v/>
      </c>
      <c r="N48" s="23">
        <f>INDEX(MTInputs!$J$1:$AZ$415,$D48,MATCH(N$5,MTInputs!$J$5:$AZ$5,0))</f>
        <v/>
      </c>
      <c r="O48" s="23">
        <f>INDEX(MTInputs!$J$1:$AZ$415,$D48,MATCH(O$5,MTInputs!$J$5:$AZ$5,0))</f>
        <v/>
      </c>
      <c r="P48" s="23">
        <f>INDEX(MTInputs!$J$1:$AZ$415,$D48,MATCH(P$5,MTInputs!$J$5:$AZ$5,0))</f>
        <v/>
      </c>
      <c r="Q48" s="23">
        <f>INDEX(MTInputs!$J$1:$AZ$415,$D48,MATCH(Q$5,MTInputs!$J$5:$AZ$5,0))</f>
        <v/>
      </c>
      <c r="R48" s="23">
        <f>INDEX(MTInputs!$J$1:$AZ$415,$D48,MATCH(R$5,MTInputs!$J$5:$AZ$5,0))</f>
        <v/>
      </c>
      <c r="S48" s="23">
        <f>INDEX(MTInputs!$J$1:$AZ$415,$D48,MATCH(S$5,MTInputs!$J$5:$AZ$5,0))</f>
        <v/>
      </c>
      <c r="T48" s="23">
        <f>INDEX(MTInputs!$J$1:$AZ$415,$D48,MATCH(T$5,MTInputs!$J$5:$AZ$5,0))</f>
        <v/>
      </c>
      <c r="U48" s="23">
        <f>INDEX(MTInputs!$J$1:$AZ$415,$D48,MATCH(U$5,MTInputs!$J$5:$AZ$5,0))</f>
        <v/>
      </c>
      <c r="V48" s="23">
        <f>INDEX(MTInputs!$J$1:$AZ$415,$D48,MATCH(V$5,MTInputs!$J$5:$AZ$5,0))</f>
        <v/>
      </c>
      <c r="W48" s="23">
        <f>INDEX(MTInputs!$J$1:$AZ$415,$D48,MATCH(W$5,MTInputs!$J$5:$AZ$5,0))</f>
        <v/>
      </c>
      <c r="X48" s="23">
        <f>INDEX(MTInputs!$J$1:$AZ$415,$D48,MATCH(X$5,MTInputs!$J$5:$AZ$5,0))</f>
        <v/>
      </c>
      <c r="Y48" s="23">
        <f>INDEX(MTInputs!$J$1:$AZ$415,$D48,MATCH(Y$5,MTInputs!$J$5:$AZ$5,0))</f>
        <v/>
      </c>
      <c r="Z48" s="23">
        <f>INDEX(MTInputs!$J$1:$AZ$415,$D48,MATCH(Z$5,MTInputs!$J$5:$AZ$5,0))</f>
        <v/>
      </c>
      <c r="AA48" s="23">
        <f>INDEX(MTInputs!$J$1:$AZ$415,$D48,MATCH(AA$5,MTInputs!$J$5:$AZ$5,0))</f>
        <v/>
      </c>
      <c r="AB48" s="23">
        <f>INDEX(MTInputs!$J$1:$AZ$415,$D48,MATCH(AB$5,MTInputs!$J$5:$AZ$5,0))</f>
        <v/>
      </c>
      <c r="AC48" s="23">
        <f>INDEX(MTInputs!$J$1:$AZ$415,$D48,MATCH(AC$5,MTInputs!$J$5:$AZ$5,0))</f>
        <v/>
      </c>
      <c r="AD48" s="23">
        <f>INDEX(MTInputs!$J$1:$AZ$415,$D48,MATCH(AD$5,MTInputs!$J$5:$AZ$5,0))</f>
        <v/>
      </c>
      <c r="AF48" s="11">
        <f>CodePrefix&amp;$A48&amp;IF($C48="","","."&amp;$C48&amp;"."&amp;$B48)&amp;INDEX(VarEnd,MATCH($A48,VarKey,0))&amp;AF$5</f>
        <v/>
      </c>
      <c r="AG48" s="22">
        <f>INDEX(MTInputs!$J$1:$AZ$415,$D48,MATCH(AG$5,MTInputs!$J$5:$AZ$5,0))</f>
        <v/>
      </c>
      <c r="AH48" s="23">
        <f>INDEX(MTInputs!$J$1:$AZ$415,$D48,MATCH(AH$5,MTInputs!$J$5:$AZ$5,0))</f>
        <v/>
      </c>
      <c r="AI48" s="23">
        <f>INDEX(MTInputs!$J$1:$AZ$415,$D48,MATCH(AI$5,MTInputs!$J$5:$AZ$5,0))</f>
        <v/>
      </c>
      <c r="AJ48" s="23">
        <f>INDEX(MTInputs!$J$1:$AZ$415,$D48,MATCH(AJ$5,MTInputs!$J$5:$AZ$5,0))</f>
        <v/>
      </c>
      <c r="AK48" s="23">
        <f>INDEX(MTInputs!$J$1:$AZ$415,$D48,MATCH(AK$5,MTInputs!$J$5:$AZ$5,0))</f>
        <v/>
      </c>
      <c r="AL48" s="23">
        <f>INDEX(MTInputs!$J$1:$AZ$415,$D48,MATCH(AL$5,MTInputs!$J$5:$AZ$5,0))</f>
        <v/>
      </c>
      <c r="AM48" s="23">
        <f>INDEX(MTInputs!$J$1:$AZ$415,$D48,MATCH(AM$5,MTInputs!$J$5:$AZ$5,0))</f>
        <v/>
      </c>
      <c r="AN48" s="23">
        <f>INDEX(MTInputs!$J$1:$AZ$415,$D48,MATCH(AN$5,MTInputs!$J$5:$AZ$5,0))</f>
        <v/>
      </c>
      <c r="AO48" s="23">
        <f>INDEX(MTInputs!$J$1:$AZ$415,$D48,MATCH(AO$5,MTInputs!$J$5:$AZ$5,0))</f>
        <v/>
      </c>
      <c r="AP48" s="23">
        <f>INDEX(MTInputs!$J$1:$AZ$415,$D48,MATCH(AP$5,MTInputs!$J$5:$AZ$5,0))</f>
        <v/>
      </c>
      <c r="AQ48" s="23">
        <f>INDEX(MTInputs!$J$1:$AZ$415,$D48,MATCH(AQ$5,MTInputs!$J$5:$AZ$5,0))</f>
        <v/>
      </c>
      <c r="AR48" s="23">
        <f>INDEX(MTInputs!$J$1:$AZ$415,$D48,MATCH(AR$5,MTInputs!$J$5:$AZ$5,0))</f>
        <v/>
      </c>
      <c r="AS48" s="23">
        <f>INDEX(MTInputs!$J$1:$AZ$415,$D48,MATCH(AS$5,MTInputs!$J$5:$AZ$5,0))</f>
        <v/>
      </c>
      <c r="AT48" s="23">
        <f>INDEX(MTInputs!$J$1:$AZ$415,$D48,MATCH(AT$5,MTInputs!$J$5:$AZ$5,0))</f>
        <v/>
      </c>
      <c r="AU48" s="23">
        <f>INDEX(MTInputs!$J$1:$AZ$415,$D48,MATCH(AU$5,MTInputs!$J$5:$AZ$5,0))</f>
        <v/>
      </c>
      <c r="AV48" s="23">
        <f>INDEX(MTInputs!$J$1:$AZ$415,$D48,MATCH(AV$5,MTInputs!$J$5:$AZ$5,0))</f>
        <v/>
      </c>
      <c r="AW48" s="23">
        <f>INDEX(MTInputs!$J$1:$AZ$415,$D48,MATCH(AW$5,MTInputs!$J$5:$AZ$5,0))</f>
        <v/>
      </c>
      <c r="AX48" s="23">
        <f>INDEX(MTInputs!$J$1:$AZ$415,$D48,MATCH(AX$5,MTInputs!$J$5:$AZ$5,0))</f>
        <v/>
      </c>
      <c r="AY48" s="23">
        <f>INDEX(MTInputs!$J$1:$AZ$415,$D48,MATCH(AY$5,MTInputs!$J$5:$AZ$5,0))</f>
        <v/>
      </c>
    </row>
    <row r="49" hidden="1" outlineLevel="1">
      <c r="H49" s="20" t="inlineStr">
        <is>
          <t>Fuel price reform (MTInputs rows 140-169; increases in price units)</t>
        </is>
      </c>
    </row>
    <row r="50" hidden="1" outlineLevel="1">
      <c r="A50" s="14" t="inlineStr">
        <is>
          <t>fpr.yr0</t>
        </is>
      </c>
      <c r="B50" s="14" t="inlineStr"/>
      <c r="C50" s="14" t="inlineStr"/>
      <c r="D50" s="21" t="n">
        <v>140</v>
      </c>
      <c r="H50" s="14">
        <f>INDEX(VarLab,MATCH($A50,VarKey,0))&amp;INDEX(MemLab,MATCH($C50&amp;"|"&amp;$B50,MemKey,0))</f>
        <v/>
      </c>
      <c r="I50" s="14">
        <f>INDEX(VarUnit,MATCH($A50,VarKey,0))</f>
        <v/>
      </c>
      <c r="J50" s="14">
        <f>INDEX(VarSrc,MATCH($A50,VarKey,0))</f>
        <v/>
      </c>
      <c r="K50" s="11">
        <f>CodePrefix&amp;$A50&amp;IF($C50="","","."&amp;$C50&amp;"."&amp;$B50)&amp;INDEX(VarEnd,MATCH($A50,VarKey,0))&amp;K$5</f>
        <v/>
      </c>
      <c r="L50" s="9">
        <f>INDEX(MTInputs!$J$1:$AZ$415,$D50,MATCH(L$5,MTInputs!$J$5:$AZ$5,0))</f>
        <v/>
      </c>
      <c r="M50" s="10">
        <f>INDEX(MTInputs!$J$1:$AZ$415,$D50,MATCH(M$5,MTInputs!$J$5:$AZ$5,0))</f>
        <v/>
      </c>
      <c r="N50" s="10">
        <f>INDEX(MTInputs!$J$1:$AZ$415,$D50,MATCH(N$5,MTInputs!$J$5:$AZ$5,0))</f>
        <v/>
      </c>
      <c r="O50" s="10">
        <f>INDEX(MTInputs!$J$1:$AZ$415,$D50,MATCH(O$5,MTInputs!$J$5:$AZ$5,0))</f>
        <v/>
      </c>
      <c r="P50" s="10">
        <f>INDEX(MTInputs!$J$1:$AZ$415,$D50,MATCH(P$5,MTInputs!$J$5:$AZ$5,0))</f>
        <v/>
      </c>
      <c r="Q50" s="10">
        <f>INDEX(MTInputs!$J$1:$AZ$415,$D50,MATCH(Q$5,MTInputs!$J$5:$AZ$5,0))</f>
        <v/>
      </c>
      <c r="R50" s="10">
        <f>INDEX(MTInputs!$J$1:$AZ$415,$D50,MATCH(R$5,MTInputs!$J$5:$AZ$5,0))</f>
        <v/>
      </c>
      <c r="S50" s="10">
        <f>INDEX(MTInputs!$J$1:$AZ$415,$D50,MATCH(S$5,MTInputs!$J$5:$AZ$5,0))</f>
        <v/>
      </c>
      <c r="T50" s="10">
        <f>INDEX(MTInputs!$J$1:$AZ$415,$D50,MATCH(T$5,MTInputs!$J$5:$AZ$5,0))</f>
        <v/>
      </c>
      <c r="U50" s="10">
        <f>INDEX(MTInputs!$J$1:$AZ$415,$D50,MATCH(U$5,MTInputs!$J$5:$AZ$5,0))</f>
        <v/>
      </c>
      <c r="V50" s="10">
        <f>INDEX(MTInputs!$J$1:$AZ$415,$D50,MATCH(V$5,MTInputs!$J$5:$AZ$5,0))</f>
        <v/>
      </c>
      <c r="W50" s="10">
        <f>INDEX(MTInputs!$J$1:$AZ$415,$D50,MATCH(W$5,MTInputs!$J$5:$AZ$5,0))</f>
        <v/>
      </c>
      <c r="X50" s="10">
        <f>INDEX(MTInputs!$J$1:$AZ$415,$D50,MATCH(X$5,MTInputs!$J$5:$AZ$5,0))</f>
        <v/>
      </c>
      <c r="Y50" s="10">
        <f>INDEX(MTInputs!$J$1:$AZ$415,$D50,MATCH(Y$5,MTInputs!$J$5:$AZ$5,0))</f>
        <v/>
      </c>
      <c r="Z50" s="10">
        <f>INDEX(MTInputs!$J$1:$AZ$415,$D50,MATCH(Z$5,MTInputs!$J$5:$AZ$5,0))</f>
        <v/>
      </c>
      <c r="AA50" s="10">
        <f>INDEX(MTInputs!$J$1:$AZ$415,$D50,MATCH(AA$5,MTInputs!$J$5:$AZ$5,0))</f>
        <v/>
      </c>
      <c r="AB50" s="10">
        <f>INDEX(MTInputs!$J$1:$AZ$415,$D50,MATCH(AB$5,MTInputs!$J$5:$AZ$5,0))</f>
        <v/>
      </c>
      <c r="AC50" s="10">
        <f>INDEX(MTInputs!$J$1:$AZ$415,$D50,MATCH(AC$5,MTInputs!$J$5:$AZ$5,0))</f>
        <v/>
      </c>
      <c r="AD50" s="10">
        <f>INDEX(MTInputs!$J$1:$AZ$415,$D50,MATCH(AD$5,MTInputs!$J$5:$AZ$5,0))</f>
        <v/>
      </c>
      <c r="AF50" s="11">
        <f>CodePrefix&amp;$A50&amp;IF($C50="","","."&amp;$C50&amp;"."&amp;$B50)&amp;INDEX(VarEnd,MATCH($A50,VarKey,0))&amp;AF$5</f>
        <v/>
      </c>
      <c r="AG50" s="9">
        <f>INDEX(MTInputs!$J$1:$AZ$415,$D50,MATCH(AG$5,MTInputs!$J$5:$AZ$5,0))</f>
        <v/>
      </c>
      <c r="AH50" s="10">
        <f>INDEX(MTInputs!$J$1:$AZ$415,$D50,MATCH(AH$5,MTInputs!$J$5:$AZ$5,0))</f>
        <v/>
      </c>
      <c r="AI50" s="10">
        <f>INDEX(MTInputs!$J$1:$AZ$415,$D50,MATCH(AI$5,MTInputs!$J$5:$AZ$5,0))</f>
        <v/>
      </c>
      <c r="AJ50" s="10">
        <f>INDEX(MTInputs!$J$1:$AZ$415,$D50,MATCH(AJ$5,MTInputs!$J$5:$AZ$5,0))</f>
        <v/>
      </c>
      <c r="AK50" s="10">
        <f>INDEX(MTInputs!$J$1:$AZ$415,$D50,MATCH(AK$5,MTInputs!$J$5:$AZ$5,0))</f>
        <v/>
      </c>
      <c r="AL50" s="10">
        <f>INDEX(MTInputs!$J$1:$AZ$415,$D50,MATCH(AL$5,MTInputs!$J$5:$AZ$5,0))</f>
        <v/>
      </c>
      <c r="AM50" s="10">
        <f>INDEX(MTInputs!$J$1:$AZ$415,$D50,MATCH(AM$5,MTInputs!$J$5:$AZ$5,0))</f>
        <v/>
      </c>
      <c r="AN50" s="10">
        <f>INDEX(MTInputs!$J$1:$AZ$415,$D50,MATCH(AN$5,MTInputs!$J$5:$AZ$5,0))</f>
        <v/>
      </c>
      <c r="AO50" s="10">
        <f>INDEX(MTInputs!$J$1:$AZ$415,$D50,MATCH(AO$5,MTInputs!$J$5:$AZ$5,0))</f>
        <v/>
      </c>
      <c r="AP50" s="10">
        <f>INDEX(MTInputs!$J$1:$AZ$415,$D50,MATCH(AP$5,MTInputs!$J$5:$AZ$5,0))</f>
        <v/>
      </c>
      <c r="AQ50" s="10">
        <f>INDEX(MTInputs!$J$1:$AZ$415,$D50,MATCH(AQ$5,MTInputs!$J$5:$AZ$5,0))</f>
        <v/>
      </c>
      <c r="AR50" s="10">
        <f>INDEX(MTInputs!$J$1:$AZ$415,$D50,MATCH(AR$5,MTInputs!$J$5:$AZ$5,0))</f>
        <v/>
      </c>
      <c r="AS50" s="10">
        <f>INDEX(MTInputs!$J$1:$AZ$415,$D50,MATCH(AS$5,MTInputs!$J$5:$AZ$5,0))</f>
        <v/>
      </c>
      <c r="AT50" s="10">
        <f>INDEX(MTInputs!$J$1:$AZ$415,$D50,MATCH(AT$5,MTInputs!$J$5:$AZ$5,0))</f>
        <v/>
      </c>
      <c r="AU50" s="10">
        <f>INDEX(MTInputs!$J$1:$AZ$415,$D50,MATCH(AU$5,MTInputs!$J$5:$AZ$5,0))</f>
        <v/>
      </c>
      <c r="AV50" s="10">
        <f>INDEX(MTInputs!$J$1:$AZ$415,$D50,MATCH(AV$5,MTInputs!$J$5:$AZ$5,0))</f>
        <v/>
      </c>
      <c r="AW50" s="10">
        <f>INDEX(MTInputs!$J$1:$AZ$415,$D50,MATCH(AW$5,MTInputs!$J$5:$AZ$5,0))</f>
        <v/>
      </c>
      <c r="AX50" s="10">
        <f>INDEX(MTInputs!$J$1:$AZ$415,$D50,MATCH(AX$5,MTInputs!$J$5:$AZ$5,0))</f>
        <v/>
      </c>
      <c r="AY50" s="10">
        <f>INDEX(MTInputs!$J$1:$AZ$415,$D50,MATCH(AY$5,MTInputs!$J$5:$AZ$5,0))</f>
        <v/>
      </c>
    </row>
    <row r="51" hidden="1" outlineLevel="1">
      <c r="A51" s="14" t="inlineStr">
        <is>
          <t>fpr.yr1</t>
        </is>
      </c>
      <c r="B51" s="14" t="inlineStr"/>
      <c r="C51" s="14" t="inlineStr"/>
      <c r="D51" s="21" t="n">
        <v>141</v>
      </c>
      <c r="H51" s="14">
        <f>INDEX(VarLab,MATCH($A51,VarKey,0))&amp;INDEX(MemLab,MATCH($C51&amp;"|"&amp;$B51,MemKey,0))</f>
        <v/>
      </c>
      <c r="I51" s="14">
        <f>INDEX(VarUnit,MATCH($A51,VarKey,0))</f>
        <v/>
      </c>
      <c r="J51" s="14">
        <f>INDEX(VarSrc,MATCH($A51,VarKey,0))</f>
        <v/>
      </c>
      <c r="K51" s="11">
        <f>CodePrefix&amp;$A51&amp;IF($C51="","","."&amp;$C51&amp;"."&amp;$B51)&amp;INDEX(VarEnd,MATCH($A51,VarKey,0))&amp;K$5</f>
        <v/>
      </c>
      <c r="L51" s="9">
        <f>INDEX(MTInputs!$J$1:$AZ$415,$D51,MATCH(L$5,MTInputs!$J$5:$AZ$5,0))</f>
        <v/>
      </c>
      <c r="M51" s="10">
        <f>INDEX(MTInputs!$J$1:$AZ$415,$D51,MATCH(M$5,MTInputs!$J$5:$AZ$5,0))</f>
        <v/>
      </c>
      <c r="N51" s="10">
        <f>INDEX(MTInputs!$J$1:$AZ$415,$D51,MATCH(N$5,MTInputs!$J$5:$AZ$5,0))</f>
        <v/>
      </c>
      <c r="O51" s="10">
        <f>INDEX(MTInputs!$J$1:$AZ$415,$D51,MATCH(O$5,MTInputs!$J$5:$AZ$5,0))</f>
        <v/>
      </c>
      <c r="P51" s="10">
        <f>INDEX(MTInputs!$J$1:$AZ$415,$D51,MATCH(P$5,MTInputs!$J$5:$AZ$5,0))</f>
        <v/>
      </c>
      <c r="Q51" s="10">
        <f>INDEX(MTInputs!$J$1:$AZ$415,$D51,MATCH(Q$5,MTInputs!$J$5:$AZ$5,0))</f>
        <v/>
      </c>
      <c r="R51" s="10">
        <f>INDEX(MTInputs!$J$1:$AZ$415,$D51,MATCH(R$5,MTInputs!$J$5:$AZ$5,0))</f>
        <v/>
      </c>
      <c r="S51" s="10">
        <f>INDEX(MTInputs!$J$1:$AZ$415,$D51,MATCH(S$5,MTInputs!$J$5:$AZ$5,0))</f>
        <v/>
      </c>
      <c r="T51" s="10">
        <f>INDEX(MTInputs!$J$1:$AZ$415,$D51,MATCH(T$5,MTInputs!$J$5:$AZ$5,0))</f>
        <v/>
      </c>
      <c r="U51" s="10">
        <f>INDEX(MTInputs!$J$1:$AZ$415,$D51,MATCH(U$5,MTInputs!$J$5:$AZ$5,0))</f>
        <v/>
      </c>
      <c r="V51" s="10">
        <f>INDEX(MTInputs!$J$1:$AZ$415,$D51,MATCH(V$5,MTInputs!$J$5:$AZ$5,0))</f>
        <v/>
      </c>
      <c r="W51" s="10">
        <f>INDEX(MTInputs!$J$1:$AZ$415,$D51,MATCH(W$5,MTInputs!$J$5:$AZ$5,0))</f>
        <v/>
      </c>
      <c r="X51" s="10">
        <f>INDEX(MTInputs!$J$1:$AZ$415,$D51,MATCH(X$5,MTInputs!$J$5:$AZ$5,0))</f>
        <v/>
      </c>
      <c r="Y51" s="10">
        <f>INDEX(MTInputs!$J$1:$AZ$415,$D51,MATCH(Y$5,MTInputs!$J$5:$AZ$5,0))</f>
        <v/>
      </c>
      <c r="Z51" s="10">
        <f>INDEX(MTInputs!$J$1:$AZ$415,$D51,MATCH(Z$5,MTInputs!$J$5:$AZ$5,0))</f>
        <v/>
      </c>
      <c r="AA51" s="10">
        <f>INDEX(MTInputs!$J$1:$AZ$415,$D51,MATCH(AA$5,MTInputs!$J$5:$AZ$5,0))</f>
        <v/>
      </c>
      <c r="AB51" s="10">
        <f>INDEX(MTInputs!$J$1:$AZ$415,$D51,MATCH(AB$5,MTInputs!$J$5:$AZ$5,0))</f>
        <v/>
      </c>
      <c r="AC51" s="10">
        <f>INDEX(MTInputs!$J$1:$AZ$415,$D51,MATCH(AC$5,MTInputs!$J$5:$AZ$5,0))</f>
        <v/>
      </c>
      <c r="AD51" s="10">
        <f>INDEX(MTInputs!$J$1:$AZ$415,$D51,MATCH(AD$5,MTInputs!$J$5:$AZ$5,0))</f>
        <v/>
      </c>
      <c r="AF51" s="11">
        <f>CodePrefix&amp;$A51&amp;IF($C51="","","."&amp;$C51&amp;"."&amp;$B51)&amp;INDEX(VarEnd,MATCH($A51,VarKey,0))&amp;AF$5</f>
        <v/>
      </c>
      <c r="AG51" s="9">
        <f>INDEX(MTInputs!$J$1:$AZ$415,$D51,MATCH(AG$5,MTInputs!$J$5:$AZ$5,0))</f>
        <v/>
      </c>
      <c r="AH51" s="10">
        <f>INDEX(MTInputs!$J$1:$AZ$415,$D51,MATCH(AH$5,MTInputs!$J$5:$AZ$5,0))</f>
        <v/>
      </c>
      <c r="AI51" s="10">
        <f>INDEX(MTInputs!$J$1:$AZ$415,$D51,MATCH(AI$5,MTInputs!$J$5:$AZ$5,0))</f>
        <v/>
      </c>
      <c r="AJ51" s="10">
        <f>INDEX(MTInputs!$J$1:$AZ$415,$D51,MATCH(AJ$5,MTInputs!$J$5:$AZ$5,0))</f>
        <v/>
      </c>
      <c r="AK51" s="10">
        <f>INDEX(MTInputs!$J$1:$AZ$415,$D51,MATCH(AK$5,MTInputs!$J$5:$AZ$5,0))</f>
        <v/>
      </c>
      <c r="AL51" s="10">
        <f>INDEX(MTInputs!$J$1:$AZ$415,$D51,MATCH(AL$5,MTInputs!$J$5:$AZ$5,0))</f>
        <v/>
      </c>
      <c r="AM51" s="10">
        <f>INDEX(MTInputs!$J$1:$AZ$415,$D51,MATCH(AM$5,MTInputs!$J$5:$AZ$5,0))</f>
        <v/>
      </c>
      <c r="AN51" s="10">
        <f>INDEX(MTInputs!$J$1:$AZ$415,$D51,MATCH(AN$5,MTInputs!$J$5:$AZ$5,0))</f>
        <v/>
      </c>
      <c r="AO51" s="10">
        <f>INDEX(MTInputs!$J$1:$AZ$415,$D51,MATCH(AO$5,MTInputs!$J$5:$AZ$5,0))</f>
        <v/>
      </c>
      <c r="AP51" s="10">
        <f>INDEX(MTInputs!$J$1:$AZ$415,$D51,MATCH(AP$5,MTInputs!$J$5:$AZ$5,0))</f>
        <v/>
      </c>
      <c r="AQ51" s="10">
        <f>INDEX(MTInputs!$J$1:$AZ$415,$D51,MATCH(AQ$5,MTInputs!$J$5:$AZ$5,0))</f>
        <v/>
      </c>
      <c r="AR51" s="10">
        <f>INDEX(MTInputs!$J$1:$AZ$415,$D51,MATCH(AR$5,MTInputs!$J$5:$AZ$5,0))</f>
        <v/>
      </c>
      <c r="AS51" s="10">
        <f>INDEX(MTInputs!$J$1:$AZ$415,$D51,MATCH(AS$5,MTInputs!$J$5:$AZ$5,0))</f>
        <v/>
      </c>
      <c r="AT51" s="10">
        <f>INDEX(MTInputs!$J$1:$AZ$415,$D51,MATCH(AT$5,MTInputs!$J$5:$AZ$5,0))</f>
        <v/>
      </c>
      <c r="AU51" s="10">
        <f>INDEX(MTInputs!$J$1:$AZ$415,$D51,MATCH(AU$5,MTInputs!$J$5:$AZ$5,0))</f>
        <v/>
      </c>
      <c r="AV51" s="10">
        <f>INDEX(MTInputs!$J$1:$AZ$415,$D51,MATCH(AV$5,MTInputs!$J$5:$AZ$5,0))</f>
        <v/>
      </c>
      <c r="AW51" s="10">
        <f>INDEX(MTInputs!$J$1:$AZ$415,$D51,MATCH(AW$5,MTInputs!$J$5:$AZ$5,0))</f>
        <v/>
      </c>
      <c r="AX51" s="10">
        <f>INDEX(MTInputs!$J$1:$AZ$415,$D51,MATCH(AX$5,MTInputs!$J$5:$AZ$5,0))</f>
        <v/>
      </c>
      <c r="AY51" s="10">
        <f>INDEX(MTInputs!$J$1:$AZ$415,$D51,MATCH(AY$5,MTInputs!$J$5:$AZ$5,0))</f>
        <v/>
      </c>
    </row>
    <row r="52" hidden="1" outlineLevel="1">
      <c r="A52" s="14" t="inlineStr">
        <is>
          <t>fpr.s</t>
        </is>
      </c>
      <c r="B52" s="14" t="inlineStr">
        <is>
          <t>coa</t>
        </is>
      </c>
      <c r="C52" s="14" t="inlineStr">
        <is>
          <t>pow</t>
        </is>
      </c>
      <c r="D52" s="21" t="n">
        <v>142</v>
      </c>
      <c r="H52" s="14">
        <f>INDEX(VarLab,MATCH($A52,VarKey,0))&amp;INDEX(MemLab,MATCH($C52&amp;"|"&amp;$B52,MemKey,0))</f>
        <v/>
      </c>
      <c r="I52" s="14">
        <f>INDEX(VarUnit,MATCH($A52,VarKey,0))</f>
        <v/>
      </c>
      <c r="J52" s="14">
        <f>INDEX(VarSrc,MATCH($A52,VarKey,0))</f>
        <v/>
      </c>
      <c r="K52" s="11">
        <f>CodePrefix&amp;$A52&amp;IF($C52="","","."&amp;$C52&amp;"."&amp;$B52)&amp;INDEX(VarEnd,MATCH($A52,VarKey,0))&amp;K$5</f>
        <v/>
      </c>
      <c r="L52" s="22">
        <f>INDEX(MTInputs!$J$1:$AZ$415,$D52,MATCH(L$5,MTInputs!$J$5:$AZ$5,0))</f>
        <v/>
      </c>
      <c r="M52" s="23">
        <f>INDEX(MTInputs!$J$1:$AZ$415,$D52,MATCH(M$5,MTInputs!$J$5:$AZ$5,0))</f>
        <v/>
      </c>
      <c r="N52" s="23">
        <f>INDEX(MTInputs!$J$1:$AZ$415,$D52,MATCH(N$5,MTInputs!$J$5:$AZ$5,0))</f>
        <v/>
      </c>
      <c r="O52" s="23">
        <f>INDEX(MTInputs!$J$1:$AZ$415,$D52,MATCH(O$5,MTInputs!$J$5:$AZ$5,0))</f>
        <v/>
      </c>
      <c r="P52" s="23">
        <f>INDEX(MTInputs!$J$1:$AZ$415,$D52,MATCH(P$5,MTInputs!$J$5:$AZ$5,0))</f>
        <v/>
      </c>
      <c r="Q52" s="23">
        <f>INDEX(MTInputs!$J$1:$AZ$415,$D52,MATCH(Q$5,MTInputs!$J$5:$AZ$5,0))</f>
        <v/>
      </c>
      <c r="R52" s="23">
        <f>INDEX(MTInputs!$J$1:$AZ$415,$D52,MATCH(R$5,MTInputs!$J$5:$AZ$5,0))</f>
        <v/>
      </c>
      <c r="S52" s="23">
        <f>INDEX(MTInputs!$J$1:$AZ$415,$D52,MATCH(S$5,MTInputs!$J$5:$AZ$5,0))</f>
        <v/>
      </c>
      <c r="T52" s="23">
        <f>INDEX(MTInputs!$J$1:$AZ$415,$D52,MATCH(T$5,MTInputs!$J$5:$AZ$5,0))</f>
        <v/>
      </c>
      <c r="U52" s="23">
        <f>INDEX(MTInputs!$J$1:$AZ$415,$D52,MATCH(U$5,MTInputs!$J$5:$AZ$5,0))</f>
        <v/>
      </c>
      <c r="V52" s="23">
        <f>INDEX(MTInputs!$J$1:$AZ$415,$D52,MATCH(V$5,MTInputs!$J$5:$AZ$5,0))</f>
        <v/>
      </c>
      <c r="W52" s="23">
        <f>INDEX(MTInputs!$J$1:$AZ$415,$D52,MATCH(W$5,MTInputs!$J$5:$AZ$5,0))</f>
        <v/>
      </c>
      <c r="X52" s="23">
        <f>INDEX(MTInputs!$J$1:$AZ$415,$D52,MATCH(X$5,MTInputs!$J$5:$AZ$5,0))</f>
        <v/>
      </c>
      <c r="Y52" s="23">
        <f>INDEX(MTInputs!$J$1:$AZ$415,$D52,MATCH(Y$5,MTInputs!$J$5:$AZ$5,0))</f>
        <v/>
      </c>
      <c r="Z52" s="23">
        <f>INDEX(MTInputs!$J$1:$AZ$415,$D52,MATCH(Z$5,MTInputs!$J$5:$AZ$5,0))</f>
        <v/>
      </c>
      <c r="AA52" s="23">
        <f>INDEX(MTInputs!$J$1:$AZ$415,$D52,MATCH(AA$5,MTInputs!$J$5:$AZ$5,0))</f>
        <v/>
      </c>
      <c r="AB52" s="23">
        <f>INDEX(MTInputs!$J$1:$AZ$415,$D52,MATCH(AB$5,MTInputs!$J$5:$AZ$5,0))</f>
        <v/>
      </c>
      <c r="AC52" s="23">
        <f>INDEX(MTInputs!$J$1:$AZ$415,$D52,MATCH(AC$5,MTInputs!$J$5:$AZ$5,0))</f>
        <v/>
      </c>
      <c r="AD52" s="23">
        <f>INDEX(MTInputs!$J$1:$AZ$415,$D52,MATCH(AD$5,MTInputs!$J$5:$AZ$5,0))</f>
        <v/>
      </c>
      <c r="AF52" s="11">
        <f>CodePrefix&amp;$A52&amp;IF($C52="","","."&amp;$C52&amp;"."&amp;$B52)&amp;INDEX(VarEnd,MATCH($A52,VarKey,0))&amp;AF$5</f>
        <v/>
      </c>
      <c r="AG52" s="22">
        <f>INDEX(MTInputs!$J$1:$AZ$415,$D52,MATCH(AG$5,MTInputs!$J$5:$AZ$5,0))</f>
        <v/>
      </c>
      <c r="AH52" s="23">
        <f>INDEX(MTInputs!$J$1:$AZ$415,$D52,MATCH(AH$5,MTInputs!$J$5:$AZ$5,0))</f>
        <v/>
      </c>
      <c r="AI52" s="23">
        <f>INDEX(MTInputs!$J$1:$AZ$415,$D52,MATCH(AI$5,MTInputs!$J$5:$AZ$5,0))</f>
        <v/>
      </c>
      <c r="AJ52" s="23">
        <f>INDEX(MTInputs!$J$1:$AZ$415,$D52,MATCH(AJ$5,MTInputs!$J$5:$AZ$5,0))</f>
        <v/>
      </c>
      <c r="AK52" s="23">
        <f>INDEX(MTInputs!$J$1:$AZ$415,$D52,MATCH(AK$5,MTInputs!$J$5:$AZ$5,0))</f>
        <v/>
      </c>
      <c r="AL52" s="23">
        <f>INDEX(MTInputs!$J$1:$AZ$415,$D52,MATCH(AL$5,MTInputs!$J$5:$AZ$5,0))</f>
        <v/>
      </c>
      <c r="AM52" s="23">
        <f>INDEX(MTInputs!$J$1:$AZ$415,$D52,MATCH(AM$5,MTInputs!$J$5:$AZ$5,0))</f>
        <v/>
      </c>
      <c r="AN52" s="23">
        <f>INDEX(MTInputs!$J$1:$AZ$415,$D52,MATCH(AN$5,MTInputs!$J$5:$AZ$5,0))</f>
        <v/>
      </c>
      <c r="AO52" s="23">
        <f>INDEX(MTInputs!$J$1:$AZ$415,$D52,MATCH(AO$5,MTInputs!$J$5:$AZ$5,0))</f>
        <v/>
      </c>
      <c r="AP52" s="23">
        <f>INDEX(MTInputs!$J$1:$AZ$415,$D52,MATCH(AP$5,MTInputs!$J$5:$AZ$5,0))</f>
        <v/>
      </c>
      <c r="AQ52" s="23">
        <f>INDEX(MTInputs!$J$1:$AZ$415,$D52,MATCH(AQ$5,MTInputs!$J$5:$AZ$5,0))</f>
        <v/>
      </c>
      <c r="AR52" s="23">
        <f>INDEX(MTInputs!$J$1:$AZ$415,$D52,MATCH(AR$5,MTInputs!$J$5:$AZ$5,0))</f>
        <v/>
      </c>
      <c r="AS52" s="23">
        <f>INDEX(MTInputs!$J$1:$AZ$415,$D52,MATCH(AS$5,MTInputs!$J$5:$AZ$5,0))</f>
        <v/>
      </c>
      <c r="AT52" s="23">
        <f>INDEX(MTInputs!$J$1:$AZ$415,$D52,MATCH(AT$5,MTInputs!$J$5:$AZ$5,0))</f>
        <v/>
      </c>
      <c r="AU52" s="23">
        <f>INDEX(MTInputs!$J$1:$AZ$415,$D52,MATCH(AU$5,MTInputs!$J$5:$AZ$5,0))</f>
        <v/>
      </c>
      <c r="AV52" s="23">
        <f>INDEX(MTInputs!$J$1:$AZ$415,$D52,MATCH(AV$5,MTInputs!$J$5:$AZ$5,0))</f>
        <v/>
      </c>
      <c r="AW52" s="23">
        <f>INDEX(MTInputs!$J$1:$AZ$415,$D52,MATCH(AW$5,MTInputs!$J$5:$AZ$5,0))</f>
        <v/>
      </c>
      <c r="AX52" s="23">
        <f>INDEX(MTInputs!$J$1:$AZ$415,$D52,MATCH(AX$5,MTInputs!$J$5:$AZ$5,0))</f>
        <v/>
      </c>
      <c r="AY52" s="23">
        <f>INDEX(MTInputs!$J$1:$AZ$415,$D52,MATCH(AY$5,MTInputs!$J$5:$AZ$5,0))</f>
        <v/>
      </c>
    </row>
    <row r="53" hidden="1" outlineLevel="1">
      <c r="A53" s="14" t="inlineStr">
        <is>
          <t>fpr.s</t>
        </is>
      </c>
      <c r="B53" s="14" t="inlineStr">
        <is>
          <t>coa</t>
        </is>
      </c>
      <c r="C53" s="14" t="inlineStr">
        <is>
          <t>res</t>
        </is>
      </c>
      <c r="D53" s="21" t="n">
        <v>143</v>
      </c>
      <c r="H53" s="14">
        <f>INDEX(VarLab,MATCH($A53,VarKey,0))&amp;INDEX(MemLab,MATCH($C53&amp;"|"&amp;$B53,MemKey,0))</f>
        <v/>
      </c>
      <c r="I53" s="14">
        <f>INDEX(VarUnit,MATCH($A53,VarKey,0))</f>
        <v/>
      </c>
      <c r="J53" s="14">
        <f>INDEX(VarSrc,MATCH($A53,VarKey,0))</f>
        <v/>
      </c>
      <c r="K53" s="11">
        <f>CodePrefix&amp;$A53&amp;IF($C53="","","."&amp;$C53&amp;"."&amp;$B53)&amp;INDEX(VarEnd,MATCH($A53,VarKey,0))&amp;K$5</f>
        <v/>
      </c>
      <c r="L53" s="22">
        <f>INDEX(MTInputs!$J$1:$AZ$415,$D53,MATCH(L$5,MTInputs!$J$5:$AZ$5,0))</f>
        <v/>
      </c>
      <c r="M53" s="23">
        <f>INDEX(MTInputs!$J$1:$AZ$415,$D53,MATCH(M$5,MTInputs!$J$5:$AZ$5,0))</f>
        <v/>
      </c>
      <c r="N53" s="23">
        <f>INDEX(MTInputs!$J$1:$AZ$415,$D53,MATCH(N$5,MTInputs!$J$5:$AZ$5,0))</f>
        <v/>
      </c>
      <c r="O53" s="23">
        <f>INDEX(MTInputs!$J$1:$AZ$415,$D53,MATCH(O$5,MTInputs!$J$5:$AZ$5,0))</f>
        <v/>
      </c>
      <c r="P53" s="23">
        <f>INDEX(MTInputs!$J$1:$AZ$415,$D53,MATCH(P$5,MTInputs!$J$5:$AZ$5,0))</f>
        <v/>
      </c>
      <c r="Q53" s="23">
        <f>INDEX(MTInputs!$J$1:$AZ$415,$D53,MATCH(Q$5,MTInputs!$J$5:$AZ$5,0))</f>
        <v/>
      </c>
      <c r="R53" s="23">
        <f>INDEX(MTInputs!$J$1:$AZ$415,$D53,MATCH(R$5,MTInputs!$J$5:$AZ$5,0))</f>
        <v/>
      </c>
      <c r="S53" s="23">
        <f>INDEX(MTInputs!$J$1:$AZ$415,$D53,MATCH(S$5,MTInputs!$J$5:$AZ$5,0))</f>
        <v/>
      </c>
      <c r="T53" s="23">
        <f>INDEX(MTInputs!$J$1:$AZ$415,$D53,MATCH(T$5,MTInputs!$J$5:$AZ$5,0))</f>
        <v/>
      </c>
      <c r="U53" s="23">
        <f>INDEX(MTInputs!$J$1:$AZ$415,$D53,MATCH(U$5,MTInputs!$J$5:$AZ$5,0))</f>
        <v/>
      </c>
      <c r="V53" s="23">
        <f>INDEX(MTInputs!$J$1:$AZ$415,$D53,MATCH(V$5,MTInputs!$J$5:$AZ$5,0))</f>
        <v/>
      </c>
      <c r="W53" s="23">
        <f>INDEX(MTInputs!$J$1:$AZ$415,$D53,MATCH(W$5,MTInputs!$J$5:$AZ$5,0))</f>
        <v/>
      </c>
      <c r="X53" s="23">
        <f>INDEX(MTInputs!$J$1:$AZ$415,$D53,MATCH(X$5,MTInputs!$J$5:$AZ$5,0))</f>
        <v/>
      </c>
      <c r="Y53" s="23">
        <f>INDEX(MTInputs!$J$1:$AZ$415,$D53,MATCH(Y$5,MTInputs!$J$5:$AZ$5,0))</f>
        <v/>
      </c>
      <c r="Z53" s="23">
        <f>INDEX(MTInputs!$J$1:$AZ$415,$D53,MATCH(Z$5,MTInputs!$J$5:$AZ$5,0))</f>
        <v/>
      </c>
      <c r="AA53" s="23">
        <f>INDEX(MTInputs!$J$1:$AZ$415,$D53,MATCH(AA$5,MTInputs!$J$5:$AZ$5,0))</f>
        <v/>
      </c>
      <c r="AB53" s="23">
        <f>INDEX(MTInputs!$J$1:$AZ$415,$D53,MATCH(AB$5,MTInputs!$J$5:$AZ$5,0))</f>
        <v/>
      </c>
      <c r="AC53" s="23">
        <f>INDEX(MTInputs!$J$1:$AZ$415,$D53,MATCH(AC$5,MTInputs!$J$5:$AZ$5,0))</f>
        <v/>
      </c>
      <c r="AD53" s="23">
        <f>INDEX(MTInputs!$J$1:$AZ$415,$D53,MATCH(AD$5,MTInputs!$J$5:$AZ$5,0))</f>
        <v/>
      </c>
      <c r="AF53" s="11">
        <f>CodePrefix&amp;$A53&amp;IF($C53="","","."&amp;$C53&amp;"."&amp;$B53)&amp;INDEX(VarEnd,MATCH($A53,VarKey,0))&amp;AF$5</f>
        <v/>
      </c>
      <c r="AG53" s="22">
        <f>INDEX(MTInputs!$J$1:$AZ$415,$D53,MATCH(AG$5,MTInputs!$J$5:$AZ$5,0))</f>
        <v/>
      </c>
      <c r="AH53" s="23">
        <f>INDEX(MTInputs!$J$1:$AZ$415,$D53,MATCH(AH$5,MTInputs!$J$5:$AZ$5,0))</f>
        <v/>
      </c>
      <c r="AI53" s="23">
        <f>INDEX(MTInputs!$J$1:$AZ$415,$D53,MATCH(AI$5,MTInputs!$J$5:$AZ$5,0))</f>
        <v/>
      </c>
      <c r="AJ53" s="23">
        <f>INDEX(MTInputs!$J$1:$AZ$415,$D53,MATCH(AJ$5,MTInputs!$J$5:$AZ$5,0))</f>
        <v/>
      </c>
      <c r="AK53" s="23">
        <f>INDEX(MTInputs!$J$1:$AZ$415,$D53,MATCH(AK$5,MTInputs!$J$5:$AZ$5,0))</f>
        <v/>
      </c>
      <c r="AL53" s="23">
        <f>INDEX(MTInputs!$J$1:$AZ$415,$D53,MATCH(AL$5,MTInputs!$J$5:$AZ$5,0))</f>
        <v/>
      </c>
      <c r="AM53" s="23">
        <f>INDEX(MTInputs!$J$1:$AZ$415,$D53,MATCH(AM$5,MTInputs!$J$5:$AZ$5,0))</f>
        <v/>
      </c>
      <c r="AN53" s="23">
        <f>INDEX(MTInputs!$J$1:$AZ$415,$D53,MATCH(AN$5,MTInputs!$J$5:$AZ$5,0))</f>
        <v/>
      </c>
      <c r="AO53" s="23">
        <f>INDEX(MTInputs!$J$1:$AZ$415,$D53,MATCH(AO$5,MTInputs!$J$5:$AZ$5,0))</f>
        <v/>
      </c>
      <c r="AP53" s="23">
        <f>INDEX(MTInputs!$J$1:$AZ$415,$D53,MATCH(AP$5,MTInputs!$J$5:$AZ$5,0))</f>
        <v/>
      </c>
      <c r="AQ53" s="23">
        <f>INDEX(MTInputs!$J$1:$AZ$415,$D53,MATCH(AQ$5,MTInputs!$J$5:$AZ$5,0))</f>
        <v/>
      </c>
      <c r="AR53" s="23">
        <f>INDEX(MTInputs!$J$1:$AZ$415,$D53,MATCH(AR$5,MTInputs!$J$5:$AZ$5,0))</f>
        <v/>
      </c>
      <c r="AS53" s="23">
        <f>INDEX(MTInputs!$J$1:$AZ$415,$D53,MATCH(AS$5,MTInputs!$J$5:$AZ$5,0))</f>
        <v/>
      </c>
      <c r="AT53" s="23">
        <f>INDEX(MTInputs!$J$1:$AZ$415,$D53,MATCH(AT$5,MTInputs!$J$5:$AZ$5,0))</f>
        <v/>
      </c>
      <c r="AU53" s="23">
        <f>INDEX(MTInputs!$J$1:$AZ$415,$D53,MATCH(AU$5,MTInputs!$J$5:$AZ$5,0))</f>
        <v/>
      </c>
      <c r="AV53" s="23">
        <f>INDEX(MTInputs!$J$1:$AZ$415,$D53,MATCH(AV$5,MTInputs!$J$5:$AZ$5,0))</f>
        <v/>
      </c>
      <c r="AW53" s="23">
        <f>INDEX(MTInputs!$J$1:$AZ$415,$D53,MATCH(AW$5,MTInputs!$J$5:$AZ$5,0))</f>
        <v/>
      </c>
      <c r="AX53" s="23">
        <f>INDEX(MTInputs!$J$1:$AZ$415,$D53,MATCH(AX$5,MTInputs!$J$5:$AZ$5,0))</f>
        <v/>
      </c>
      <c r="AY53" s="23">
        <f>INDEX(MTInputs!$J$1:$AZ$415,$D53,MATCH(AY$5,MTInputs!$J$5:$AZ$5,0))</f>
        <v/>
      </c>
    </row>
    <row r="54" hidden="1" outlineLevel="1">
      <c r="A54" s="14" t="inlineStr">
        <is>
          <t>fpr.s</t>
        </is>
      </c>
      <c r="B54" s="14" t="inlineStr">
        <is>
          <t>coa</t>
        </is>
      </c>
      <c r="C54" s="14" t="inlineStr">
        <is>
          <t>ind</t>
        </is>
      </c>
      <c r="D54" s="21" t="n">
        <v>144</v>
      </c>
      <c r="H54" s="14">
        <f>INDEX(VarLab,MATCH($A54,VarKey,0))&amp;INDEX(MemLab,MATCH($C54&amp;"|"&amp;$B54,MemKey,0))</f>
        <v/>
      </c>
      <c r="I54" s="14">
        <f>INDEX(VarUnit,MATCH($A54,VarKey,0))</f>
        <v/>
      </c>
      <c r="J54" s="14">
        <f>INDEX(VarSrc,MATCH($A54,VarKey,0))</f>
        <v/>
      </c>
      <c r="K54" s="11">
        <f>CodePrefix&amp;$A54&amp;IF($C54="","","."&amp;$C54&amp;"."&amp;$B54)&amp;INDEX(VarEnd,MATCH($A54,VarKey,0))&amp;K$5</f>
        <v/>
      </c>
      <c r="L54" s="22">
        <f>INDEX(MTInputs!$J$1:$AZ$415,$D54,MATCH(L$5,MTInputs!$J$5:$AZ$5,0))</f>
        <v/>
      </c>
      <c r="M54" s="23">
        <f>INDEX(MTInputs!$J$1:$AZ$415,$D54,MATCH(M$5,MTInputs!$J$5:$AZ$5,0))</f>
        <v/>
      </c>
      <c r="N54" s="23">
        <f>INDEX(MTInputs!$J$1:$AZ$415,$D54,MATCH(N$5,MTInputs!$J$5:$AZ$5,0))</f>
        <v/>
      </c>
      <c r="O54" s="23">
        <f>INDEX(MTInputs!$J$1:$AZ$415,$D54,MATCH(O$5,MTInputs!$J$5:$AZ$5,0))</f>
        <v/>
      </c>
      <c r="P54" s="23">
        <f>INDEX(MTInputs!$J$1:$AZ$415,$D54,MATCH(P$5,MTInputs!$J$5:$AZ$5,0))</f>
        <v/>
      </c>
      <c r="Q54" s="23">
        <f>INDEX(MTInputs!$J$1:$AZ$415,$D54,MATCH(Q$5,MTInputs!$J$5:$AZ$5,0))</f>
        <v/>
      </c>
      <c r="R54" s="23">
        <f>INDEX(MTInputs!$J$1:$AZ$415,$D54,MATCH(R$5,MTInputs!$J$5:$AZ$5,0))</f>
        <v/>
      </c>
      <c r="S54" s="23">
        <f>INDEX(MTInputs!$J$1:$AZ$415,$D54,MATCH(S$5,MTInputs!$J$5:$AZ$5,0))</f>
        <v/>
      </c>
      <c r="T54" s="23">
        <f>INDEX(MTInputs!$J$1:$AZ$415,$D54,MATCH(T$5,MTInputs!$J$5:$AZ$5,0))</f>
        <v/>
      </c>
      <c r="U54" s="23">
        <f>INDEX(MTInputs!$J$1:$AZ$415,$D54,MATCH(U$5,MTInputs!$J$5:$AZ$5,0))</f>
        <v/>
      </c>
      <c r="V54" s="23">
        <f>INDEX(MTInputs!$J$1:$AZ$415,$D54,MATCH(V$5,MTInputs!$J$5:$AZ$5,0))</f>
        <v/>
      </c>
      <c r="W54" s="23">
        <f>INDEX(MTInputs!$J$1:$AZ$415,$D54,MATCH(W$5,MTInputs!$J$5:$AZ$5,0))</f>
        <v/>
      </c>
      <c r="X54" s="23">
        <f>INDEX(MTInputs!$J$1:$AZ$415,$D54,MATCH(X$5,MTInputs!$J$5:$AZ$5,0))</f>
        <v/>
      </c>
      <c r="Y54" s="23">
        <f>INDEX(MTInputs!$J$1:$AZ$415,$D54,MATCH(Y$5,MTInputs!$J$5:$AZ$5,0))</f>
        <v/>
      </c>
      <c r="Z54" s="23">
        <f>INDEX(MTInputs!$J$1:$AZ$415,$D54,MATCH(Z$5,MTInputs!$J$5:$AZ$5,0))</f>
        <v/>
      </c>
      <c r="AA54" s="23">
        <f>INDEX(MTInputs!$J$1:$AZ$415,$D54,MATCH(AA$5,MTInputs!$J$5:$AZ$5,0))</f>
        <v/>
      </c>
      <c r="AB54" s="23">
        <f>INDEX(MTInputs!$J$1:$AZ$415,$D54,MATCH(AB$5,MTInputs!$J$5:$AZ$5,0))</f>
        <v/>
      </c>
      <c r="AC54" s="23">
        <f>INDEX(MTInputs!$J$1:$AZ$415,$D54,MATCH(AC$5,MTInputs!$J$5:$AZ$5,0))</f>
        <v/>
      </c>
      <c r="AD54" s="23">
        <f>INDEX(MTInputs!$J$1:$AZ$415,$D54,MATCH(AD$5,MTInputs!$J$5:$AZ$5,0))</f>
        <v/>
      </c>
      <c r="AF54" s="11">
        <f>CodePrefix&amp;$A54&amp;IF($C54="","","."&amp;$C54&amp;"."&amp;$B54)&amp;INDEX(VarEnd,MATCH($A54,VarKey,0))&amp;AF$5</f>
        <v/>
      </c>
      <c r="AG54" s="22">
        <f>INDEX(MTInputs!$J$1:$AZ$415,$D54,MATCH(AG$5,MTInputs!$J$5:$AZ$5,0))</f>
        <v/>
      </c>
      <c r="AH54" s="23">
        <f>INDEX(MTInputs!$J$1:$AZ$415,$D54,MATCH(AH$5,MTInputs!$J$5:$AZ$5,0))</f>
        <v/>
      </c>
      <c r="AI54" s="23">
        <f>INDEX(MTInputs!$J$1:$AZ$415,$D54,MATCH(AI$5,MTInputs!$J$5:$AZ$5,0))</f>
        <v/>
      </c>
      <c r="AJ54" s="23">
        <f>INDEX(MTInputs!$J$1:$AZ$415,$D54,MATCH(AJ$5,MTInputs!$J$5:$AZ$5,0))</f>
        <v/>
      </c>
      <c r="AK54" s="23">
        <f>INDEX(MTInputs!$J$1:$AZ$415,$D54,MATCH(AK$5,MTInputs!$J$5:$AZ$5,0))</f>
        <v/>
      </c>
      <c r="AL54" s="23">
        <f>INDEX(MTInputs!$J$1:$AZ$415,$D54,MATCH(AL$5,MTInputs!$J$5:$AZ$5,0))</f>
        <v/>
      </c>
      <c r="AM54" s="23">
        <f>INDEX(MTInputs!$J$1:$AZ$415,$D54,MATCH(AM$5,MTInputs!$J$5:$AZ$5,0))</f>
        <v/>
      </c>
      <c r="AN54" s="23">
        <f>INDEX(MTInputs!$J$1:$AZ$415,$D54,MATCH(AN$5,MTInputs!$J$5:$AZ$5,0))</f>
        <v/>
      </c>
      <c r="AO54" s="23">
        <f>INDEX(MTInputs!$J$1:$AZ$415,$D54,MATCH(AO$5,MTInputs!$J$5:$AZ$5,0))</f>
        <v/>
      </c>
      <c r="AP54" s="23">
        <f>INDEX(MTInputs!$J$1:$AZ$415,$D54,MATCH(AP$5,MTInputs!$J$5:$AZ$5,0))</f>
        <v/>
      </c>
      <c r="AQ54" s="23">
        <f>INDEX(MTInputs!$J$1:$AZ$415,$D54,MATCH(AQ$5,MTInputs!$J$5:$AZ$5,0))</f>
        <v/>
      </c>
      <c r="AR54" s="23">
        <f>INDEX(MTInputs!$J$1:$AZ$415,$D54,MATCH(AR$5,MTInputs!$J$5:$AZ$5,0))</f>
        <v/>
      </c>
      <c r="AS54" s="23">
        <f>INDEX(MTInputs!$J$1:$AZ$415,$D54,MATCH(AS$5,MTInputs!$J$5:$AZ$5,0))</f>
        <v/>
      </c>
      <c r="AT54" s="23">
        <f>INDEX(MTInputs!$J$1:$AZ$415,$D54,MATCH(AT$5,MTInputs!$J$5:$AZ$5,0))</f>
        <v/>
      </c>
      <c r="AU54" s="23">
        <f>INDEX(MTInputs!$J$1:$AZ$415,$D54,MATCH(AU$5,MTInputs!$J$5:$AZ$5,0))</f>
        <v/>
      </c>
      <c r="AV54" s="23">
        <f>INDEX(MTInputs!$J$1:$AZ$415,$D54,MATCH(AV$5,MTInputs!$J$5:$AZ$5,0))</f>
        <v/>
      </c>
      <c r="AW54" s="23">
        <f>INDEX(MTInputs!$J$1:$AZ$415,$D54,MATCH(AW$5,MTInputs!$J$5:$AZ$5,0))</f>
        <v/>
      </c>
      <c r="AX54" s="23">
        <f>INDEX(MTInputs!$J$1:$AZ$415,$D54,MATCH(AX$5,MTInputs!$J$5:$AZ$5,0))</f>
        <v/>
      </c>
      <c r="AY54" s="23">
        <f>INDEX(MTInputs!$J$1:$AZ$415,$D54,MATCH(AY$5,MTInputs!$J$5:$AZ$5,0))</f>
        <v/>
      </c>
    </row>
    <row r="55" hidden="1" outlineLevel="1">
      <c r="A55" s="14" t="inlineStr">
        <is>
          <t>fpr.s</t>
        </is>
      </c>
      <c r="B55" s="14" t="inlineStr">
        <is>
          <t>nga</t>
        </is>
      </c>
      <c r="C55" s="14" t="inlineStr">
        <is>
          <t>pow</t>
        </is>
      </c>
      <c r="D55" s="21" t="n">
        <v>145</v>
      </c>
      <c r="H55" s="14">
        <f>INDEX(VarLab,MATCH($A55,VarKey,0))&amp;INDEX(MemLab,MATCH($C55&amp;"|"&amp;$B55,MemKey,0))</f>
        <v/>
      </c>
      <c r="I55" s="14">
        <f>INDEX(VarUnit,MATCH($A55,VarKey,0))</f>
        <v/>
      </c>
      <c r="J55" s="14">
        <f>INDEX(VarSrc,MATCH($A55,VarKey,0))</f>
        <v/>
      </c>
      <c r="K55" s="11">
        <f>CodePrefix&amp;$A55&amp;IF($C55="","","."&amp;$C55&amp;"."&amp;$B55)&amp;INDEX(VarEnd,MATCH($A55,VarKey,0))&amp;K$5</f>
        <v/>
      </c>
      <c r="L55" s="22">
        <f>INDEX(MTInputs!$J$1:$AZ$415,$D55,MATCH(L$5,MTInputs!$J$5:$AZ$5,0))</f>
        <v/>
      </c>
      <c r="M55" s="23">
        <f>INDEX(MTInputs!$J$1:$AZ$415,$D55,MATCH(M$5,MTInputs!$J$5:$AZ$5,0))</f>
        <v/>
      </c>
      <c r="N55" s="23">
        <f>INDEX(MTInputs!$J$1:$AZ$415,$D55,MATCH(N$5,MTInputs!$J$5:$AZ$5,0))</f>
        <v/>
      </c>
      <c r="O55" s="23">
        <f>INDEX(MTInputs!$J$1:$AZ$415,$D55,MATCH(O$5,MTInputs!$J$5:$AZ$5,0))</f>
        <v/>
      </c>
      <c r="P55" s="23">
        <f>INDEX(MTInputs!$J$1:$AZ$415,$D55,MATCH(P$5,MTInputs!$J$5:$AZ$5,0))</f>
        <v/>
      </c>
      <c r="Q55" s="23">
        <f>INDEX(MTInputs!$J$1:$AZ$415,$D55,MATCH(Q$5,MTInputs!$J$5:$AZ$5,0))</f>
        <v/>
      </c>
      <c r="R55" s="23">
        <f>INDEX(MTInputs!$J$1:$AZ$415,$D55,MATCH(R$5,MTInputs!$J$5:$AZ$5,0))</f>
        <v/>
      </c>
      <c r="S55" s="23">
        <f>INDEX(MTInputs!$J$1:$AZ$415,$D55,MATCH(S$5,MTInputs!$J$5:$AZ$5,0))</f>
        <v/>
      </c>
      <c r="T55" s="23">
        <f>INDEX(MTInputs!$J$1:$AZ$415,$D55,MATCH(T$5,MTInputs!$J$5:$AZ$5,0))</f>
        <v/>
      </c>
      <c r="U55" s="23">
        <f>INDEX(MTInputs!$J$1:$AZ$415,$D55,MATCH(U$5,MTInputs!$J$5:$AZ$5,0))</f>
        <v/>
      </c>
      <c r="V55" s="23">
        <f>INDEX(MTInputs!$J$1:$AZ$415,$D55,MATCH(V$5,MTInputs!$J$5:$AZ$5,0))</f>
        <v/>
      </c>
      <c r="W55" s="23">
        <f>INDEX(MTInputs!$J$1:$AZ$415,$D55,MATCH(W$5,MTInputs!$J$5:$AZ$5,0))</f>
        <v/>
      </c>
      <c r="X55" s="23">
        <f>INDEX(MTInputs!$J$1:$AZ$415,$D55,MATCH(X$5,MTInputs!$J$5:$AZ$5,0))</f>
        <v/>
      </c>
      <c r="Y55" s="23">
        <f>INDEX(MTInputs!$J$1:$AZ$415,$D55,MATCH(Y$5,MTInputs!$J$5:$AZ$5,0))</f>
        <v/>
      </c>
      <c r="Z55" s="23">
        <f>INDEX(MTInputs!$J$1:$AZ$415,$D55,MATCH(Z$5,MTInputs!$J$5:$AZ$5,0))</f>
        <v/>
      </c>
      <c r="AA55" s="23">
        <f>INDEX(MTInputs!$J$1:$AZ$415,$D55,MATCH(AA$5,MTInputs!$J$5:$AZ$5,0))</f>
        <v/>
      </c>
      <c r="AB55" s="23">
        <f>INDEX(MTInputs!$J$1:$AZ$415,$D55,MATCH(AB$5,MTInputs!$J$5:$AZ$5,0))</f>
        <v/>
      </c>
      <c r="AC55" s="23">
        <f>INDEX(MTInputs!$J$1:$AZ$415,$D55,MATCH(AC$5,MTInputs!$J$5:$AZ$5,0))</f>
        <v/>
      </c>
      <c r="AD55" s="23">
        <f>INDEX(MTInputs!$J$1:$AZ$415,$D55,MATCH(AD$5,MTInputs!$J$5:$AZ$5,0))</f>
        <v/>
      </c>
      <c r="AF55" s="11">
        <f>CodePrefix&amp;$A55&amp;IF($C55="","","."&amp;$C55&amp;"."&amp;$B55)&amp;INDEX(VarEnd,MATCH($A55,VarKey,0))&amp;AF$5</f>
        <v/>
      </c>
      <c r="AG55" s="22">
        <f>INDEX(MTInputs!$J$1:$AZ$415,$D55,MATCH(AG$5,MTInputs!$J$5:$AZ$5,0))</f>
        <v/>
      </c>
      <c r="AH55" s="23">
        <f>INDEX(MTInputs!$J$1:$AZ$415,$D55,MATCH(AH$5,MTInputs!$J$5:$AZ$5,0))</f>
        <v/>
      </c>
      <c r="AI55" s="23">
        <f>INDEX(MTInputs!$J$1:$AZ$415,$D55,MATCH(AI$5,MTInputs!$J$5:$AZ$5,0))</f>
        <v/>
      </c>
      <c r="AJ55" s="23">
        <f>INDEX(MTInputs!$J$1:$AZ$415,$D55,MATCH(AJ$5,MTInputs!$J$5:$AZ$5,0))</f>
        <v/>
      </c>
      <c r="AK55" s="23">
        <f>INDEX(MTInputs!$J$1:$AZ$415,$D55,MATCH(AK$5,MTInputs!$J$5:$AZ$5,0))</f>
        <v/>
      </c>
      <c r="AL55" s="23">
        <f>INDEX(MTInputs!$J$1:$AZ$415,$D55,MATCH(AL$5,MTInputs!$J$5:$AZ$5,0))</f>
        <v/>
      </c>
      <c r="AM55" s="23">
        <f>INDEX(MTInputs!$J$1:$AZ$415,$D55,MATCH(AM$5,MTInputs!$J$5:$AZ$5,0))</f>
        <v/>
      </c>
      <c r="AN55" s="23">
        <f>INDEX(MTInputs!$J$1:$AZ$415,$D55,MATCH(AN$5,MTInputs!$J$5:$AZ$5,0))</f>
        <v/>
      </c>
      <c r="AO55" s="23">
        <f>INDEX(MTInputs!$J$1:$AZ$415,$D55,MATCH(AO$5,MTInputs!$J$5:$AZ$5,0))</f>
        <v/>
      </c>
      <c r="AP55" s="23">
        <f>INDEX(MTInputs!$J$1:$AZ$415,$D55,MATCH(AP$5,MTInputs!$J$5:$AZ$5,0))</f>
        <v/>
      </c>
      <c r="AQ55" s="23">
        <f>INDEX(MTInputs!$J$1:$AZ$415,$D55,MATCH(AQ$5,MTInputs!$J$5:$AZ$5,0))</f>
        <v/>
      </c>
      <c r="AR55" s="23">
        <f>INDEX(MTInputs!$J$1:$AZ$415,$D55,MATCH(AR$5,MTInputs!$J$5:$AZ$5,0))</f>
        <v/>
      </c>
      <c r="AS55" s="23">
        <f>INDEX(MTInputs!$J$1:$AZ$415,$D55,MATCH(AS$5,MTInputs!$J$5:$AZ$5,0))</f>
        <v/>
      </c>
      <c r="AT55" s="23">
        <f>INDEX(MTInputs!$J$1:$AZ$415,$D55,MATCH(AT$5,MTInputs!$J$5:$AZ$5,0))</f>
        <v/>
      </c>
      <c r="AU55" s="23">
        <f>INDEX(MTInputs!$J$1:$AZ$415,$D55,MATCH(AU$5,MTInputs!$J$5:$AZ$5,0))</f>
        <v/>
      </c>
      <c r="AV55" s="23">
        <f>INDEX(MTInputs!$J$1:$AZ$415,$D55,MATCH(AV$5,MTInputs!$J$5:$AZ$5,0))</f>
        <v/>
      </c>
      <c r="AW55" s="23">
        <f>INDEX(MTInputs!$J$1:$AZ$415,$D55,MATCH(AW$5,MTInputs!$J$5:$AZ$5,0))</f>
        <v/>
      </c>
      <c r="AX55" s="23">
        <f>INDEX(MTInputs!$J$1:$AZ$415,$D55,MATCH(AX$5,MTInputs!$J$5:$AZ$5,0))</f>
        <v/>
      </c>
      <c r="AY55" s="23">
        <f>INDEX(MTInputs!$J$1:$AZ$415,$D55,MATCH(AY$5,MTInputs!$J$5:$AZ$5,0))</f>
        <v/>
      </c>
    </row>
    <row r="56" hidden="1" outlineLevel="1">
      <c r="A56" s="14" t="inlineStr">
        <is>
          <t>fpr.s</t>
        </is>
      </c>
      <c r="B56" s="14" t="inlineStr">
        <is>
          <t>nga</t>
        </is>
      </c>
      <c r="C56" s="14" t="inlineStr">
        <is>
          <t>res</t>
        </is>
      </c>
      <c r="D56" s="21" t="n">
        <v>146</v>
      </c>
      <c r="H56" s="14">
        <f>INDEX(VarLab,MATCH($A56,VarKey,0))&amp;INDEX(MemLab,MATCH($C56&amp;"|"&amp;$B56,MemKey,0))</f>
        <v/>
      </c>
      <c r="I56" s="14">
        <f>INDEX(VarUnit,MATCH($A56,VarKey,0))</f>
        <v/>
      </c>
      <c r="J56" s="14">
        <f>INDEX(VarSrc,MATCH($A56,VarKey,0))</f>
        <v/>
      </c>
      <c r="K56" s="11">
        <f>CodePrefix&amp;$A56&amp;IF($C56="","","."&amp;$C56&amp;"."&amp;$B56)&amp;INDEX(VarEnd,MATCH($A56,VarKey,0))&amp;K$5</f>
        <v/>
      </c>
      <c r="L56" s="22">
        <f>INDEX(MTInputs!$J$1:$AZ$415,$D56,MATCH(L$5,MTInputs!$J$5:$AZ$5,0))</f>
        <v/>
      </c>
      <c r="M56" s="23">
        <f>INDEX(MTInputs!$J$1:$AZ$415,$D56,MATCH(M$5,MTInputs!$J$5:$AZ$5,0))</f>
        <v/>
      </c>
      <c r="N56" s="23">
        <f>INDEX(MTInputs!$J$1:$AZ$415,$D56,MATCH(N$5,MTInputs!$J$5:$AZ$5,0))</f>
        <v/>
      </c>
      <c r="O56" s="23">
        <f>INDEX(MTInputs!$J$1:$AZ$415,$D56,MATCH(O$5,MTInputs!$J$5:$AZ$5,0))</f>
        <v/>
      </c>
      <c r="P56" s="23">
        <f>INDEX(MTInputs!$J$1:$AZ$415,$D56,MATCH(P$5,MTInputs!$J$5:$AZ$5,0))</f>
        <v/>
      </c>
      <c r="Q56" s="23">
        <f>INDEX(MTInputs!$J$1:$AZ$415,$D56,MATCH(Q$5,MTInputs!$J$5:$AZ$5,0))</f>
        <v/>
      </c>
      <c r="R56" s="23">
        <f>INDEX(MTInputs!$J$1:$AZ$415,$D56,MATCH(R$5,MTInputs!$J$5:$AZ$5,0))</f>
        <v/>
      </c>
      <c r="S56" s="23">
        <f>INDEX(MTInputs!$J$1:$AZ$415,$D56,MATCH(S$5,MTInputs!$J$5:$AZ$5,0))</f>
        <v/>
      </c>
      <c r="T56" s="23">
        <f>INDEX(MTInputs!$J$1:$AZ$415,$D56,MATCH(T$5,MTInputs!$J$5:$AZ$5,0))</f>
        <v/>
      </c>
      <c r="U56" s="23">
        <f>INDEX(MTInputs!$J$1:$AZ$415,$D56,MATCH(U$5,MTInputs!$J$5:$AZ$5,0))</f>
        <v/>
      </c>
      <c r="V56" s="23">
        <f>INDEX(MTInputs!$J$1:$AZ$415,$D56,MATCH(V$5,MTInputs!$J$5:$AZ$5,0))</f>
        <v/>
      </c>
      <c r="W56" s="23">
        <f>INDEX(MTInputs!$J$1:$AZ$415,$D56,MATCH(W$5,MTInputs!$J$5:$AZ$5,0))</f>
        <v/>
      </c>
      <c r="X56" s="23">
        <f>INDEX(MTInputs!$J$1:$AZ$415,$D56,MATCH(X$5,MTInputs!$J$5:$AZ$5,0))</f>
        <v/>
      </c>
      <c r="Y56" s="23">
        <f>INDEX(MTInputs!$J$1:$AZ$415,$D56,MATCH(Y$5,MTInputs!$J$5:$AZ$5,0))</f>
        <v/>
      </c>
      <c r="Z56" s="23">
        <f>INDEX(MTInputs!$J$1:$AZ$415,$D56,MATCH(Z$5,MTInputs!$J$5:$AZ$5,0))</f>
        <v/>
      </c>
      <c r="AA56" s="23">
        <f>INDEX(MTInputs!$J$1:$AZ$415,$D56,MATCH(AA$5,MTInputs!$J$5:$AZ$5,0))</f>
        <v/>
      </c>
      <c r="AB56" s="23">
        <f>INDEX(MTInputs!$J$1:$AZ$415,$D56,MATCH(AB$5,MTInputs!$J$5:$AZ$5,0))</f>
        <v/>
      </c>
      <c r="AC56" s="23">
        <f>INDEX(MTInputs!$J$1:$AZ$415,$D56,MATCH(AC$5,MTInputs!$J$5:$AZ$5,0))</f>
        <v/>
      </c>
      <c r="AD56" s="23">
        <f>INDEX(MTInputs!$J$1:$AZ$415,$D56,MATCH(AD$5,MTInputs!$J$5:$AZ$5,0))</f>
        <v/>
      </c>
      <c r="AF56" s="11">
        <f>CodePrefix&amp;$A56&amp;IF($C56="","","."&amp;$C56&amp;"."&amp;$B56)&amp;INDEX(VarEnd,MATCH($A56,VarKey,0))&amp;AF$5</f>
        <v/>
      </c>
      <c r="AG56" s="22">
        <f>INDEX(MTInputs!$J$1:$AZ$415,$D56,MATCH(AG$5,MTInputs!$J$5:$AZ$5,0))</f>
        <v/>
      </c>
      <c r="AH56" s="23">
        <f>INDEX(MTInputs!$J$1:$AZ$415,$D56,MATCH(AH$5,MTInputs!$J$5:$AZ$5,0))</f>
        <v/>
      </c>
      <c r="AI56" s="23">
        <f>INDEX(MTInputs!$J$1:$AZ$415,$D56,MATCH(AI$5,MTInputs!$J$5:$AZ$5,0))</f>
        <v/>
      </c>
      <c r="AJ56" s="23">
        <f>INDEX(MTInputs!$J$1:$AZ$415,$D56,MATCH(AJ$5,MTInputs!$J$5:$AZ$5,0))</f>
        <v/>
      </c>
      <c r="AK56" s="23">
        <f>INDEX(MTInputs!$J$1:$AZ$415,$D56,MATCH(AK$5,MTInputs!$J$5:$AZ$5,0))</f>
        <v/>
      </c>
      <c r="AL56" s="23">
        <f>INDEX(MTInputs!$J$1:$AZ$415,$D56,MATCH(AL$5,MTInputs!$J$5:$AZ$5,0))</f>
        <v/>
      </c>
      <c r="AM56" s="23">
        <f>INDEX(MTInputs!$J$1:$AZ$415,$D56,MATCH(AM$5,MTInputs!$J$5:$AZ$5,0))</f>
        <v/>
      </c>
      <c r="AN56" s="23">
        <f>INDEX(MTInputs!$J$1:$AZ$415,$D56,MATCH(AN$5,MTInputs!$J$5:$AZ$5,0))</f>
        <v/>
      </c>
      <c r="AO56" s="23">
        <f>INDEX(MTInputs!$J$1:$AZ$415,$D56,MATCH(AO$5,MTInputs!$J$5:$AZ$5,0))</f>
        <v/>
      </c>
      <c r="AP56" s="23">
        <f>INDEX(MTInputs!$J$1:$AZ$415,$D56,MATCH(AP$5,MTInputs!$J$5:$AZ$5,0))</f>
        <v/>
      </c>
      <c r="AQ56" s="23">
        <f>INDEX(MTInputs!$J$1:$AZ$415,$D56,MATCH(AQ$5,MTInputs!$J$5:$AZ$5,0))</f>
        <v/>
      </c>
      <c r="AR56" s="23">
        <f>INDEX(MTInputs!$J$1:$AZ$415,$D56,MATCH(AR$5,MTInputs!$J$5:$AZ$5,0))</f>
        <v/>
      </c>
      <c r="AS56" s="23">
        <f>INDEX(MTInputs!$J$1:$AZ$415,$D56,MATCH(AS$5,MTInputs!$J$5:$AZ$5,0))</f>
        <v/>
      </c>
      <c r="AT56" s="23">
        <f>INDEX(MTInputs!$J$1:$AZ$415,$D56,MATCH(AT$5,MTInputs!$J$5:$AZ$5,0))</f>
        <v/>
      </c>
      <c r="AU56" s="23">
        <f>INDEX(MTInputs!$J$1:$AZ$415,$D56,MATCH(AU$5,MTInputs!$J$5:$AZ$5,0))</f>
        <v/>
      </c>
      <c r="AV56" s="23">
        <f>INDEX(MTInputs!$J$1:$AZ$415,$D56,MATCH(AV$5,MTInputs!$J$5:$AZ$5,0))</f>
        <v/>
      </c>
      <c r="AW56" s="23">
        <f>INDEX(MTInputs!$J$1:$AZ$415,$D56,MATCH(AW$5,MTInputs!$J$5:$AZ$5,0))</f>
        <v/>
      </c>
      <c r="AX56" s="23">
        <f>INDEX(MTInputs!$J$1:$AZ$415,$D56,MATCH(AX$5,MTInputs!$J$5:$AZ$5,0))</f>
        <v/>
      </c>
      <c r="AY56" s="23">
        <f>INDEX(MTInputs!$J$1:$AZ$415,$D56,MATCH(AY$5,MTInputs!$J$5:$AZ$5,0))</f>
        <v/>
      </c>
    </row>
    <row r="57" hidden="1" outlineLevel="1">
      <c r="A57" s="14" t="inlineStr">
        <is>
          <t>fpr.s</t>
        </is>
      </c>
      <c r="B57" s="14" t="inlineStr">
        <is>
          <t>nga</t>
        </is>
      </c>
      <c r="C57" s="14" t="inlineStr">
        <is>
          <t>ind</t>
        </is>
      </c>
      <c r="D57" s="21" t="n">
        <v>147</v>
      </c>
      <c r="H57" s="14">
        <f>INDEX(VarLab,MATCH($A57,VarKey,0))&amp;INDEX(MemLab,MATCH($C57&amp;"|"&amp;$B57,MemKey,0))</f>
        <v/>
      </c>
      <c r="I57" s="14">
        <f>INDEX(VarUnit,MATCH($A57,VarKey,0))</f>
        <v/>
      </c>
      <c r="J57" s="14">
        <f>INDEX(VarSrc,MATCH($A57,VarKey,0))</f>
        <v/>
      </c>
      <c r="K57" s="11">
        <f>CodePrefix&amp;$A57&amp;IF($C57="","","."&amp;$C57&amp;"."&amp;$B57)&amp;INDEX(VarEnd,MATCH($A57,VarKey,0))&amp;K$5</f>
        <v/>
      </c>
      <c r="L57" s="22">
        <f>INDEX(MTInputs!$J$1:$AZ$415,$D57,MATCH(L$5,MTInputs!$J$5:$AZ$5,0))</f>
        <v/>
      </c>
      <c r="M57" s="23">
        <f>INDEX(MTInputs!$J$1:$AZ$415,$D57,MATCH(M$5,MTInputs!$J$5:$AZ$5,0))</f>
        <v/>
      </c>
      <c r="N57" s="23">
        <f>INDEX(MTInputs!$J$1:$AZ$415,$D57,MATCH(N$5,MTInputs!$J$5:$AZ$5,0))</f>
        <v/>
      </c>
      <c r="O57" s="23">
        <f>INDEX(MTInputs!$J$1:$AZ$415,$D57,MATCH(O$5,MTInputs!$J$5:$AZ$5,0))</f>
        <v/>
      </c>
      <c r="P57" s="23">
        <f>INDEX(MTInputs!$J$1:$AZ$415,$D57,MATCH(P$5,MTInputs!$J$5:$AZ$5,0))</f>
        <v/>
      </c>
      <c r="Q57" s="23">
        <f>INDEX(MTInputs!$J$1:$AZ$415,$D57,MATCH(Q$5,MTInputs!$J$5:$AZ$5,0))</f>
        <v/>
      </c>
      <c r="R57" s="23">
        <f>INDEX(MTInputs!$J$1:$AZ$415,$D57,MATCH(R$5,MTInputs!$J$5:$AZ$5,0))</f>
        <v/>
      </c>
      <c r="S57" s="23">
        <f>INDEX(MTInputs!$J$1:$AZ$415,$D57,MATCH(S$5,MTInputs!$J$5:$AZ$5,0))</f>
        <v/>
      </c>
      <c r="T57" s="23">
        <f>INDEX(MTInputs!$J$1:$AZ$415,$D57,MATCH(T$5,MTInputs!$J$5:$AZ$5,0))</f>
        <v/>
      </c>
      <c r="U57" s="23">
        <f>INDEX(MTInputs!$J$1:$AZ$415,$D57,MATCH(U$5,MTInputs!$J$5:$AZ$5,0))</f>
        <v/>
      </c>
      <c r="V57" s="23">
        <f>INDEX(MTInputs!$J$1:$AZ$415,$D57,MATCH(V$5,MTInputs!$J$5:$AZ$5,0))</f>
        <v/>
      </c>
      <c r="W57" s="23">
        <f>INDEX(MTInputs!$J$1:$AZ$415,$D57,MATCH(W$5,MTInputs!$J$5:$AZ$5,0))</f>
        <v/>
      </c>
      <c r="X57" s="23">
        <f>INDEX(MTInputs!$J$1:$AZ$415,$D57,MATCH(X$5,MTInputs!$J$5:$AZ$5,0))</f>
        <v/>
      </c>
      <c r="Y57" s="23">
        <f>INDEX(MTInputs!$J$1:$AZ$415,$D57,MATCH(Y$5,MTInputs!$J$5:$AZ$5,0))</f>
        <v/>
      </c>
      <c r="Z57" s="23">
        <f>INDEX(MTInputs!$J$1:$AZ$415,$D57,MATCH(Z$5,MTInputs!$J$5:$AZ$5,0))</f>
        <v/>
      </c>
      <c r="AA57" s="23">
        <f>INDEX(MTInputs!$J$1:$AZ$415,$D57,MATCH(AA$5,MTInputs!$J$5:$AZ$5,0))</f>
        <v/>
      </c>
      <c r="AB57" s="23">
        <f>INDEX(MTInputs!$J$1:$AZ$415,$D57,MATCH(AB$5,MTInputs!$J$5:$AZ$5,0))</f>
        <v/>
      </c>
      <c r="AC57" s="23">
        <f>INDEX(MTInputs!$J$1:$AZ$415,$D57,MATCH(AC$5,MTInputs!$J$5:$AZ$5,0))</f>
        <v/>
      </c>
      <c r="AD57" s="23">
        <f>INDEX(MTInputs!$J$1:$AZ$415,$D57,MATCH(AD$5,MTInputs!$J$5:$AZ$5,0))</f>
        <v/>
      </c>
      <c r="AF57" s="11">
        <f>CodePrefix&amp;$A57&amp;IF($C57="","","."&amp;$C57&amp;"."&amp;$B57)&amp;INDEX(VarEnd,MATCH($A57,VarKey,0))&amp;AF$5</f>
        <v/>
      </c>
      <c r="AG57" s="22">
        <f>INDEX(MTInputs!$J$1:$AZ$415,$D57,MATCH(AG$5,MTInputs!$J$5:$AZ$5,0))</f>
        <v/>
      </c>
      <c r="AH57" s="23">
        <f>INDEX(MTInputs!$J$1:$AZ$415,$D57,MATCH(AH$5,MTInputs!$J$5:$AZ$5,0))</f>
        <v/>
      </c>
      <c r="AI57" s="23">
        <f>INDEX(MTInputs!$J$1:$AZ$415,$D57,MATCH(AI$5,MTInputs!$J$5:$AZ$5,0))</f>
        <v/>
      </c>
      <c r="AJ57" s="23">
        <f>INDEX(MTInputs!$J$1:$AZ$415,$D57,MATCH(AJ$5,MTInputs!$J$5:$AZ$5,0))</f>
        <v/>
      </c>
      <c r="AK57" s="23">
        <f>INDEX(MTInputs!$J$1:$AZ$415,$D57,MATCH(AK$5,MTInputs!$J$5:$AZ$5,0))</f>
        <v/>
      </c>
      <c r="AL57" s="23">
        <f>INDEX(MTInputs!$J$1:$AZ$415,$D57,MATCH(AL$5,MTInputs!$J$5:$AZ$5,0))</f>
        <v/>
      </c>
      <c r="AM57" s="23">
        <f>INDEX(MTInputs!$J$1:$AZ$415,$D57,MATCH(AM$5,MTInputs!$J$5:$AZ$5,0))</f>
        <v/>
      </c>
      <c r="AN57" s="23">
        <f>INDEX(MTInputs!$J$1:$AZ$415,$D57,MATCH(AN$5,MTInputs!$J$5:$AZ$5,0))</f>
        <v/>
      </c>
      <c r="AO57" s="23">
        <f>INDEX(MTInputs!$J$1:$AZ$415,$D57,MATCH(AO$5,MTInputs!$J$5:$AZ$5,0))</f>
        <v/>
      </c>
      <c r="AP57" s="23">
        <f>INDEX(MTInputs!$J$1:$AZ$415,$D57,MATCH(AP$5,MTInputs!$J$5:$AZ$5,0))</f>
        <v/>
      </c>
      <c r="AQ57" s="23">
        <f>INDEX(MTInputs!$J$1:$AZ$415,$D57,MATCH(AQ$5,MTInputs!$J$5:$AZ$5,0))</f>
        <v/>
      </c>
      <c r="AR57" s="23">
        <f>INDEX(MTInputs!$J$1:$AZ$415,$D57,MATCH(AR$5,MTInputs!$J$5:$AZ$5,0))</f>
        <v/>
      </c>
      <c r="AS57" s="23">
        <f>INDEX(MTInputs!$J$1:$AZ$415,$D57,MATCH(AS$5,MTInputs!$J$5:$AZ$5,0))</f>
        <v/>
      </c>
      <c r="AT57" s="23">
        <f>INDEX(MTInputs!$J$1:$AZ$415,$D57,MATCH(AT$5,MTInputs!$J$5:$AZ$5,0))</f>
        <v/>
      </c>
      <c r="AU57" s="23">
        <f>INDEX(MTInputs!$J$1:$AZ$415,$D57,MATCH(AU$5,MTInputs!$J$5:$AZ$5,0))</f>
        <v/>
      </c>
      <c r="AV57" s="23">
        <f>INDEX(MTInputs!$J$1:$AZ$415,$D57,MATCH(AV$5,MTInputs!$J$5:$AZ$5,0))</f>
        <v/>
      </c>
      <c r="AW57" s="23">
        <f>INDEX(MTInputs!$J$1:$AZ$415,$D57,MATCH(AW$5,MTInputs!$J$5:$AZ$5,0))</f>
        <v/>
      </c>
      <c r="AX57" s="23">
        <f>INDEX(MTInputs!$J$1:$AZ$415,$D57,MATCH(AX$5,MTInputs!$J$5:$AZ$5,0))</f>
        <v/>
      </c>
      <c r="AY57" s="23">
        <f>INDEX(MTInputs!$J$1:$AZ$415,$D57,MATCH(AY$5,MTInputs!$J$5:$AZ$5,0))</f>
        <v/>
      </c>
    </row>
    <row r="58" hidden="1" outlineLevel="1">
      <c r="A58" s="14" t="inlineStr">
        <is>
          <t>fpr.s</t>
        </is>
      </c>
      <c r="B58" s="14" t="inlineStr">
        <is>
          <t>ecy</t>
        </is>
      </c>
      <c r="C58" s="14" t="inlineStr">
        <is>
          <t>res</t>
        </is>
      </c>
      <c r="D58" s="21" t="n">
        <v>148</v>
      </c>
      <c r="H58" s="14">
        <f>INDEX(VarLab,MATCH($A58,VarKey,0))&amp;INDEX(MemLab,MATCH($C58&amp;"|"&amp;$B58,MemKey,0))</f>
        <v/>
      </c>
      <c r="I58" s="14">
        <f>INDEX(VarUnit,MATCH($A58,VarKey,0))</f>
        <v/>
      </c>
      <c r="J58" s="14">
        <f>INDEX(VarSrc,MATCH($A58,VarKey,0))</f>
        <v/>
      </c>
      <c r="K58" s="11">
        <f>CodePrefix&amp;$A58&amp;IF($C58="","","."&amp;$C58&amp;"."&amp;$B58)&amp;INDEX(VarEnd,MATCH($A58,VarKey,0))&amp;K$5</f>
        <v/>
      </c>
      <c r="L58" s="22">
        <f>INDEX(MTInputs!$J$1:$AZ$415,$D58,MATCH(L$5,MTInputs!$J$5:$AZ$5,0))</f>
        <v/>
      </c>
      <c r="M58" s="23">
        <f>INDEX(MTInputs!$J$1:$AZ$415,$D58,MATCH(M$5,MTInputs!$J$5:$AZ$5,0))</f>
        <v/>
      </c>
      <c r="N58" s="23">
        <f>INDEX(MTInputs!$J$1:$AZ$415,$D58,MATCH(N$5,MTInputs!$J$5:$AZ$5,0))</f>
        <v/>
      </c>
      <c r="O58" s="23">
        <f>INDEX(MTInputs!$J$1:$AZ$415,$D58,MATCH(O$5,MTInputs!$J$5:$AZ$5,0))</f>
        <v/>
      </c>
      <c r="P58" s="23">
        <f>INDEX(MTInputs!$J$1:$AZ$415,$D58,MATCH(P$5,MTInputs!$J$5:$AZ$5,0))</f>
        <v/>
      </c>
      <c r="Q58" s="23">
        <f>INDEX(MTInputs!$J$1:$AZ$415,$D58,MATCH(Q$5,MTInputs!$J$5:$AZ$5,0))</f>
        <v/>
      </c>
      <c r="R58" s="23">
        <f>INDEX(MTInputs!$J$1:$AZ$415,$D58,MATCH(R$5,MTInputs!$J$5:$AZ$5,0))</f>
        <v/>
      </c>
      <c r="S58" s="23">
        <f>INDEX(MTInputs!$J$1:$AZ$415,$D58,MATCH(S$5,MTInputs!$J$5:$AZ$5,0))</f>
        <v/>
      </c>
      <c r="T58" s="23">
        <f>INDEX(MTInputs!$J$1:$AZ$415,$D58,MATCH(T$5,MTInputs!$J$5:$AZ$5,0))</f>
        <v/>
      </c>
      <c r="U58" s="23">
        <f>INDEX(MTInputs!$J$1:$AZ$415,$D58,MATCH(U$5,MTInputs!$J$5:$AZ$5,0))</f>
        <v/>
      </c>
      <c r="V58" s="23">
        <f>INDEX(MTInputs!$J$1:$AZ$415,$D58,MATCH(V$5,MTInputs!$J$5:$AZ$5,0))</f>
        <v/>
      </c>
      <c r="W58" s="23">
        <f>INDEX(MTInputs!$J$1:$AZ$415,$D58,MATCH(W$5,MTInputs!$J$5:$AZ$5,0))</f>
        <v/>
      </c>
      <c r="X58" s="23">
        <f>INDEX(MTInputs!$J$1:$AZ$415,$D58,MATCH(X$5,MTInputs!$J$5:$AZ$5,0))</f>
        <v/>
      </c>
      <c r="Y58" s="23">
        <f>INDEX(MTInputs!$J$1:$AZ$415,$D58,MATCH(Y$5,MTInputs!$J$5:$AZ$5,0))</f>
        <v/>
      </c>
      <c r="Z58" s="23">
        <f>INDEX(MTInputs!$J$1:$AZ$415,$D58,MATCH(Z$5,MTInputs!$J$5:$AZ$5,0))</f>
        <v/>
      </c>
      <c r="AA58" s="23">
        <f>INDEX(MTInputs!$J$1:$AZ$415,$D58,MATCH(AA$5,MTInputs!$J$5:$AZ$5,0))</f>
        <v/>
      </c>
      <c r="AB58" s="23">
        <f>INDEX(MTInputs!$J$1:$AZ$415,$D58,MATCH(AB$5,MTInputs!$J$5:$AZ$5,0))</f>
        <v/>
      </c>
      <c r="AC58" s="23">
        <f>INDEX(MTInputs!$J$1:$AZ$415,$D58,MATCH(AC$5,MTInputs!$J$5:$AZ$5,0))</f>
        <v/>
      </c>
      <c r="AD58" s="23">
        <f>INDEX(MTInputs!$J$1:$AZ$415,$D58,MATCH(AD$5,MTInputs!$J$5:$AZ$5,0))</f>
        <v/>
      </c>
      <c r="AF58" s="11">
        <f>CodePrefix&amp;$A58&amp;IF($C58="","","."&amp;$C58&amp;"."&amp;$B58)&amp;INDEX(VarEnd,MATCH($A58,VarKey,0))&amp;AF$5</f>
        <v/>
      </c>
      <c r="AG58" s="22">
        <f>INDEX(MTInputs!$J$1:$AZ$415,$D58,MATCH(AG$5,MTInputs!$J$5:$AZ$5,0))</f>
        <v/>
      </c>
      <c r="AH58" s="23">
        <f>INDEX(MTInputs!$J$1:$AZ$415,$D58,MATCH(AH$5,MTInputs!$J$5:$AZ$5,0))</f>
        <v/>
      </c>
      <c r="AI58" s="23">
        <f>INDEX(MTInputs!$J$1:$AZ$415,$D58,MATCH(AI$5,MTInputs!$J$5:$AZ$5,0))</f>
        <v/>
      </c>
      <c r="AJ58" s="23">
        <f>INDEX(MTInputs!$J$1:$AZ$415,$D58,MATCH(AJ$5,MTInputs!$J$5:$AZ$5,0))</f>
        <v/>
      </c>
      <c r="AK58" s="23">
        <f>INDEX(MTInputs!$J$1:$AZ$415,$D58,MATCH(AK$5,MTInputs!$J$5:$AZ$5,0))</f>
        <v/>
      </c>
      <c r="AL58" s="23">
        <f>INDEX(MTInputs!$J$1:$AZ$415,$D58,MATCH(AL$5,MTInputs!$J$5:$AZ$5,0))</f>
        <v/>
      </c>
      <c r="AM58" s="23">
        <f>INDEX(MTInputs!$J$1:$AZ$415,$D58,MATCH(AM$5,MTInputs!$J$5:$AZ$5,0))</f>
        <v/>
      </c>
      <c r="AN58" s="23">
        <f>INDEX(MTInputs!$J$1:$AZ$415,$D58,MATCH(AN$5,MTInputs!$J$5:$AZ$5,0))</f>
        <v/>
      </c>
      <c r="AO58" s="23">
        <f>INDEX(MTInputs!$J$1:$AZ$415,$D58,MATCH(AO$5,MTInputs!$J$5:$AZ$5,0))</f>
        <v/>
      </c>
      <c r="AP58" s="23">
        <f>INDEX(MTInputs!$J$1:$AZ$415,$D58,MATCH(AP$5,MTInputs!$J$5:$AZ$5,0))</f>
        <v/>
      </c>
      <c r="AQ58" s="23">
        <f>INDEX(MTInputs!$J$1:$AZ$415,$D58,MATCH(AQ$5,MTInputs!$J$5:$AZ$5,0))</f>
        <v/>
      </c>
      <c r="AR58" s="23">
        <f>INDEX(MTInputs!$J$1:$AZ$415,$D58,MATCH(AR$5,MTInputs!$J$5:$AZ$5,0))</f>
        <v/>
      </c>
      <c r="AS58" s="23">
        <f>INDEX(MTInputs!$J$1:$AZ$415,$D58,MATCH(AS$5,MTInputs!$J$5:$AZ$5,0))</f>
        <v/>
      </c>
      <c r="AT58" s="23">
        <f>INDEX(MTInputs!$J$1:$AZ$415,$D58,MATCH(AT$5,MTInputs!$J$5:$AZ$5,0))</f>
        <v/>
      </c>
      <c r="AU58" s="23">
        <f>INDEX(MTInputs!$J$1:$AZ$415,$D58,MATCH(AU$5,MTInputs!$J$5:$AZ$5,0))</f>
        <v/>
      </c>
      <c r="AV58" s="23">
        <f>INDEX(MTInputs!$J$1:$AZ$415,$D58,MATCH(AV$5,MTInputs!$J$5:$AZ$5,0))</f>
        <v/>
      </c>
      <c r="AW58" s="23">
        <f>INDEX(MTInputs!$J$1:$AZ$415,$D58,MATCH(AW$5,MTInputs!$J$5:$AZ$5,0))</f>
        <v/>
      </c>
      <c r="AX58" s="23">
        <f>INDEX(MTInputs!$J$1:$AZ$415,$D58,MATCH(AX$5,MTInputs!$J$5:$AZ$5,0))</f>
        <v/>
      </c>
      <c r="AY58" s="23">
        <f>INDEX(MTInputs!$J$1:$AZ$415,$D58,MATCH(AY$5,MTInputs!$J$5:$AZ$5,0))</f>
        <v/>
      </c>
    </row>
    <row r="59" hidden="1" outlineLevel="1">
      <c r="A59" s="14" t="inlineStr">
        <is>
          <t>fpr.s</t>
        </is>
      </c>
      <c r="B59" s="14" t="inlineStr">
        <is>
          <t>ecy</t>
        </is>
      </c>
      <c r="C59" s="14" t="inlineStr">
        <is>
          <t>ind</t>
        </is>
      </c>
      <c r="D59" s="21" t="n">
        <v>149</v>
      </c>
      <c r="H59" s="14">
        <f>INDEX(VarLab,MATCH($A59,VarKey,0))&amp;INDEX(MemLab,MATCH($C59&amp;"|"&amp;$B59,MemKey,0))</f>
        <v/>
      </c>
      <c r="I59" s="14">
        <f>INDEX(VarUnit,MATCH($A59,VarKey,0))</f>
        <v/>
      </c>
      <c r="J59" s="14">
        <f>INDEX(VarSrc,MATCH($A59,VarKey,0))</f>
        <v/>
      </c>
      <c r="K59" s="11">
        <f>CodePrefix&amp;$A59&amp;IF($C59="","","."&amp;$C59&amp;"."&amp;$B59)&amp;INDEX(VarEnd,MATCH($A59,VarKey,0))&amp;K$5</f>
        <v/>
      </c>
      <c r="L59" s="22">
        <f>INDEX(MTInputs!$J$1:$AZ$415,$D59,MATCH(L$5,MTInputs!$J$5:$AZ$5,0))</f>
        <v/>
      </c>
      <c r="M59" s="23">
        <f>INDEX(MTInputs!$J$1:$AZ$415,$D59,MATCH(M$5,MTInputs!$J$5:$AZ$5,0))</f>
        <v/>
      </c>
      <c r="N59" s="23">
        <f>INDEX(MTInputs!$J$1:$AZ$415,$D59,MATCH(N$5,MTInputs!$J$5:$AZ$5,0))</f>
        <v/>
      </c>
      <c r="O59" s="23">
        <f>INDEX(MTInputs!$J$1:$AZ$415,$D59,MATCH(O$5,MTInputs!$J$5:$AZ$5,0))</f>
        <v/>
      </c>
      <c r="P59" s="23">
        <f>INDEX(MTInputs!$J$1:$AZ$415,$D59,MATCH(P$5,MTInputs!$J$5:$AZ$5,0))</f>
        <v/>
      </c>
      <c r="Q59" s="23">
        <f>INDEX(MTInputs!$J$1:$AZ$415,$D59,MATCH(Q$5,MTInputs!$J$5:$AZ$5,0))</f>
        <v/>
      </c>
      <c r="R59" s="23">
        <f>INDEX(MTInputs!$J$1:$AZ$415,$D59,MATCH(R$5,MTInputs!$J$5:$AZ$5,0))</f>
        <v/>
      </c>
      <c r="S59" s="23">
        <f>INDEX(MTInputs!$J$1:$AZ$415,$D59,MATCH(S$5,MTInputs!$J$5:$AZ$5,0))</f>
        <v/>
      </c>
      <c r="T59" s="23">
        <f>INDEX(MTInputs!$J$1:$AZ$415,$D59,MATCH(T$5,MTInputs!$J$5:$AZ$5,0))</f>
        <v/>
      </c>
      <c r="U59" s="23">
        <f>INDEX(MTInputs!$J$1:$AZ$415,$D59,MATCH(U$5,MTInputs!$J$5:$AZ$5,0))</f>
        <v/>
      </c>
      <c r="V59" s="23">
        <f>INDEX(MTInputs!$J$1:$AZ$415,$D59,MATCH(V$5,MTInputs!$J$5:$AZ$5,0))</f>
        <v/>
      </c>
      <c r="W59" s="23">
        <f>INDEX(MTInputs!$J$1:$AZ$415,$D59,MATCH(W$5,MTInputs!$J$5:$AZ$5,0))</f>
        <v/>
      </c>
      <c r="X59" s="23">
        <f>INDEX(MTInputs!$J$1:$AZ$415,$D59,MATCH(X$5,MTInputs!$J$5:$AZ$5,0))</f>
        <v/>
      </c>
      <c r="Y59" s="23">
        <f>INDEX(MTInputs!$J$1:$AZ$415,$D59,MATCH(Y$5,MTInputs!$J$5:$AZ$5,0))</f>
        <v/>
      </c>
      <c r="Z59" s="23">
        <f>INDEX(MTInputs!$J$1:$AZ$415,$D59,MATCH(Z$5,MTInputs!$J$5:$AZ$5,0))</f>
        <v/>
      </c>
      <c r="AA59" s="23">
        <f>INDEX(MTInputs!$J$1:$AZ$415,$D59,MATCH(AA$5,MTInputs!$J$5:$AZ$5,0))</f>
        <v/>
      </c>
      <c r="AB59" s="23">
        <f>INDEX(MTInputs!$J$1:$AZ$415,$D59,MATCH(AB$5,MTInputs!$J$5:$AZ$5,0))</f>
        <v/>
      </c>
      <c r="AC59" s="23">
        <f>INDEX(MTInputs!$J$1:$AZ$415,$D59,MATCH(AC$5,MTInputs!$J$5:$AZ$5,0))</f>
        <v/>
      </c>
      <c r="AD59" s="23">
        <f>INDEX(MTInputs!$J$1:$AZ$415,$D59,MATCH(AD$5,MTInputs!$J$5:$AZ$5,0))</f>
        <v/>
      </c>
      <c r="AF59" s="11">
        <f>CodePrefix&amp;$A59&amp;IF($C59="","","."&amp;$C59&amp;"."&amp;$B59)&amp;INDEX(VarEnd,MATCH($A59,VarKey,0))&amp;AF$5</f>
        <v/>
      </c>
      <c r="AG59" s="22">
        <f>INDEX(MTInputs!$J$1:$AZ$415,$D59,MATCH(AG$5,MTInputs!$J$5:$AZ$5,0))</f>
        <v/>
      </c>
      <c r="AH59" s="23">
        <f>INDEX(MTInputs!$J$1:$AZ$415,$D59,MATCH(AH$5,MTInputs!$J$5:$AZ$5,0))</f>
        <v/>
      </c>
      <c r="AI59" s="23">
        <f>INDEX(MTInputs!$J$1:$AZ$415,$D59,MATCH(AI$5,MTInputs!$J$5:$AZ$5,0))</f>
        <v/>
      </c>
      <c r="AJ59" s="23">
        <f>INDEX(MTInputs!$J$1:$AZ$415,$D59,MATCH(AJ$5,MTInputs!$J$5:$AZ$5,0))</f>
        <v/>
      </c>
      <c r="AK59" s="23">
        <f>INDEX(MTInputs!$J$1:$AZ$415,$D59,MATCH(AK$5,MTInputs!$J$5:$AZ$5,0))</f>
        <v/>
      </c>
      <c r="AL59" s="23">
        <f>INDEX(MTInputs!$J$1:$AZ$415,$D59,MATCH(AL$5,MTInputs!$J$5:$AZ$5,0))</f>
        <v/>
      </c>
      <c r="AM59" s="23">
        <f>INDEX(MTInputs!$J$1:$AZ$415,$D59,MATCH(AM$5,MTInputs!$J$5:$AZ$5,0))</f>
        <v/>
      </c>
      <c r="AN59" s="23">
        <f>INDEX(MTInputs!$J$1:$AZ$415,$D59,MATCH(AN$5,MTInputs!$J$5:$AZ$5,0))</f>
        <v/>
      </c>
      <c r="AO59" s="23">
        <f>INDEX(MTInputs!$J$1:$AZ$415,$D59,MATCH(AO$5,MTInputs!$J$5:$AZ$5,0))</f>
        <v/>
      </c>
      <c r="AP59" s="23">
        <f>INDEX(MTInputs!$J$1:$AZ$415,$D59,MATCH(AP$5,MTInputs!$J$5:$AZ$5,0))</f>
        <v/>
      </c>
      <c r="AQ59" s="23">
        <f>INDEX(MTInputs!$J$1:$AZ$415,$D59,MATCH(AQ$5,MTInputs!$J$5:$AZ$5,0))</f>
        <v/>
      </c>
      <c r="AR59" s="23">
        <f>INDEX(MTInputs!$J$1:$AZ$415,$D59,MATCH(AR$5,MTInputs!$J$5:$AZ$5,0))</f>
        <v/>
      </c>
      <c r="AS59" s="23">
        <f>INDEX(MTInputs!$J$1:$AZ$415,$D59,MATCH(AS$5,MTInputs!$J$5:$AZ$5,0))</f>
        <v/>
      </c>
      <c r="AT59" s="23">
        <f>INDEX(MTInputs!$J$1:$AZ$415,$D59,MATCH(AT$5,MTInputs!$J$5:$AZ$5,0))</f>
        <v/>
      </c>
      <c r="AU59" s="23">
        <f>INDEX(MTInputs!$J$1:$AZ$415,$D59,MATCH(AU$5,MTInputs!$J$5:$AZ$5,0))</f>
        <v/>
      </c>
      <c r="AV59" s="23">
        <f>INDEX(MTInputs!$J$1:$AZ$415,$D59,MATCH(AV$5,MTInputs!$J$5:$AZ$5,0))</f>
        <v/>
      </c>
      <c r="AW59" s="23">
        <f>INDEX(MTInputs!$J$1:$AZ$415,$D59,MATCH(AW$5,MTInputs!$J$5:$AZ$5,0))</f>
        <v/>
      </c>
      <c r="AX59" s="23">
        <f>INDEX(MTInputs!$J$1:$AZ$415,$D59,MATCH(AX$5,MTInputs!$J$5:$AZ$5,0))</f>
        <v/>
      </c>
      <c r="AY59" s="23">
        <f>INDEX(MTInputs!$J$1:$AZ$415,$D59,MATCH(AY$5,MTInputs!$J$5:$AZ$5,0))</f>
        <v/>
      </c>
    </row>
    <row r="60" hidden="1" outlineLevel="1">
      <c r="A60" s="14" t="inlineStr">
        <is>
          <t>fpr.s</t>
        </is>
      </c>
      <c r="B60" s="14" t="inlineStr">
        <is>
          <t>gso</t>
        </is>
      </c>
      <c r="C60" s="14" t="inlineStr">
        <is>
          <t>all</t>
        </is>
      </c>
      <c r="D60" s="21" t="n">
        <v>150</v>
      </c>
      <c r="H60" s="14">
        <f>INDEX(VarLab,MATCH($A60,VarKey,0))&amp;INDEX(MemLab,MATCH($C60&amp;"|"&amp;$B60,MemKey,0))</f>
        <v/>
      </c>
      <c r="I60" s="14">
        <f>INDEX(VarUnit,MATCH($A60,VarKey,0))</f>
        <v/>
      </c>
      <c r="J60" s="14">
        <f>INDEX(VarSrc,MATCH($A60,VarKey,0))</f>
        <v/>
      </c>
      <c r="K60" s="11">
        <f>CodePrefix&amp;$A60&amp;IF($C60="","","."&amp;$C60&amp;"."&amp;$B60)&amp;INDEX(VarEnd,MATCH($A60,VarKey,0))&amp;K$5</f>
        <v/>
      </c>
      <c r="L60" s="22">
        <f>INDEX(MTInputs!$J$1:$AZ$415,$D60,MATCH(L$5,MTInputs!$J$5:$AZ$5,0))</f>
        <v/>
      </c>
      <c r="M60" s="23">
        <f>INDEX(MTInputs!$J$1:$AZ$415,$D60,MATCH(M$5,MTInputs!$J$5:$AZ$5,0))</f>
        <v/>
      </c>
      <c r="N60" s="23">
        <f>INDEX(MTInputs!$J$1:$AZ$415,$D60,MATCH(N$5,MTInputs!$J$5:$AZ$5,0))</f>
        <v/>
      </c>
      <c r="O60" s="23">
        <f>INDEX(MTInputs!$J$1:$AZ$415,$D60,MATCH(O$5,MTInputs!$J$5:$AZ$5,0))</f>
        <v/>
      </c>
      <c r="P60" s="23">
        <f>INDEX(MTInputs!$J$1:$AZ$415,$D60,MATCH(P$5,MTInputs!$J$5:$AZ$5,0))</f>
        <v/>
      </c>
      <c r="Q60" s="23">
        <f>INDEX(MTInputs!$J$1:$AZ$415,$D60,MATCH(Q$5,MTInputs!$J$5:$AZ$5,0))</f>
        <v/>
      </c>
      <c r="R60" s="23">
        <f>INDEX(MTInputs!$J$1:$AZ$415,$D60,MATCH(R$5,MTInputs!$J$5:$AZ$5,0))</f>
        <v/>
      </c>
      <c r="S60" s="23">
        <f>INDEX(MTInputs!$J$1:$AZ$415,$D60,MATCH(S$5,MTInputs!$J$5:$AZ$5,0))</f>
        <v/>
      </c>
      <c r="T60" s="23">
        <f>INDEX(MTInputs!$J$1:$AZ$415,$D60,MATCH(T$5,MTInputs!$J$5:$AZ$5,0))</f>
        <v/>
      </c>
      <c r="U60" s="23">
        <f>INDEX(MTInputs!$J$1:$AZ$415,$D60,MATCH(U$5,MTInputs!$J$5:$AZ$5,0))</f>
        <v/>
      </c>
      <c r="V60" s="23">
        <f>INDEX(MTInputs!$J$1:$AZ$415,$D60,MATCH(V$5,MTInputs!$J$5:$AZ$5,0))</f>
        <v/>
      </c>
      <c r="W60" s="23">
        <f>INDEX(MTInputs!$J$1:$AZ$415,$D60,MATCH(W$5,MTInputs!$J$5:$AZ$5,0))</f>
        <v/>
      </c>
      <c r="X60" s="23">
        <f>INDEX(MTInputs!$J$1:$AZ$415,$D60,MATCH(X$5,MTInputs!$J$5:$AZ$5,0))</f>
        <v/>
      </c>
      <c r="Y60" s="23">
        <f>INDEX(MTInputs!$J$1:$AZ$415,$D60,MATCH(Y$5,MTInputs!$J$5:$AZ$5,0))</f>
        <v/>
      </c>
      <c r="Z60" s="23">
        <f>INDEX(MTInputs!$J$1:$AZ$415,$D60,MATCH(Z$5,MTInputs!$J$5:$AZ$5,0))</f>
        <v/>
      </c>
      <c r="AA60" s="23">
        <f>INDEX(MTInputs!$J$1:$AZ$415,$D60,MATCH(AA$5,MTInputs!$J$5:$AZ$5,0))</f>
        <v/>
      </c>
      <c r="AB60" s="23">
        <f>INDEX(MTInputs!$J$1:$AZ$415,$D60,MATCH(AB$5,MTInputs!$J$5:$AZ$5,0))</f>
        <v/>
      </c>
      <c r="AC60" s="23">
        <f>INDEX(MTInputs!$J$1:$AZ$415,$D60,MATCH(AC$5,MTInputs!$J$5:$AZ$5,0))</f>
        <v/>
      </c>
      <c r="AD60" s="23">
        <f>INDEX(MTInputs!$J$1:$AZ$415,$D60,MATCH(AD$5,MTInputs!$J$5:$AZ$5,0))</f>
        <v/>
      </c>
      <c r="AF60" s="11">
        <f>CodePrefix&amp;$A60&amp;IF($C60="","","."&amp;$C60&amp;"."&amp;$B60)&amp;INDEX(VarEnd,MATCH($A60,VarKey,0))&amp;AF$5</f>
        <v/>
      </c>
      <c r="AG60" s="22">
        <f>INDEX(MTInputs!$J$1:$AZ$415,$D60,MATCH(AG$5,MTInputs!$J$5:$AZ$5,0))</f>
        <v/>
      </c>
      <c r="AH60" s="23">
        <f>INDEX(MTInputs!$J$1:$AZ$415,$D60,MATCH(AH$5,MTInputs!$J$5:$AZ$5,0))</f>
        <v/>
      </c>
      <c r="AI60" s="23">
        <f>INDEX(MTInputs!$J$1:$AZ$415,$D60,MATCH(AI$5,MTInputs!$J$5:$AZ$5,0))</f>
        <v/>
      </c>
      <c r="AJ60" s="23">
        <f>INDEX(MTInputs!$J$1:$AZ$415,$D60,MATCH(AJ$5,MTInputs!$J$5:$AZ$5,0))</f>
        <v/>
      </c>
      <c r="AK60" s="23">
        <f>INDEX(MTInputs!$J$1:$AZ$415,$D60,MATCH(AK$5,MTInputs!$J$5:$AZ$5,0))</f>
        <v/>
      </c>
      <c r="AL60" s="23">
        <f>INDEX(MTInputs!$J$1:$AZ$415,$D60,MATCH(AL$5,MTInputs!$J$5:$AZ$5,0))</f>
        <v/>
      </c>
      <c r="AM60" s="23">
        <f>INDEX(MTInputs!$J$1:$AZ$415,$D60,MATCH(AM$5,MTInputs!$J$5:$AZ$5,0))</f>
        <v/>
      </c>
      <c r="AN60" s="23">
        <f>INDEX(MTInputs!$J$1:$AZ$415,$D60,MATCH(AN$5,MTInputs!$J$5:$AZ$5,0))</f>
        <v/>
      </c>
      <c r="AO60" s="23">
        <f>INDEX(MTInputs!$J$1:$AZ$415,$D60,MATCH(AO$5,MTInputs!$J$5:$AZ$5,0))</f>
        <v/>
      </c>
      <c r="AP60" s="23">
        <f>INDEX(MTInputs!$J$1:$AZ$415,$D60,MATCH(AP$5,MTInputs!$J$5:$AZ$5,0))</f>
        <v/>
      </c>
      <c r="AQ60" s="23">
        <f>INDEX(MTInputs!$J$1:$AZ$415,$D60,MATCH(AQ$5,MTInputs!$J$5:$AZ$5,0))</f>
        <v/>
      </c>
      <c r="AR60" s="23">
        <f>INDEX(MTInputs!$J$1:$AZ$415,$D60,MATCH(AR$5,MTInputs!$J$5:$AZ$5,0))</f>
        <v/>
      </c>
      <c r="AS60" s="23">
        <f>INDEX(MTInputs!$J$1:$AZ$415,$D60,MATCH(AS$5,MTInputs!$J$5:$AZ$5,0))</f>
        <v/>
      </c>
      <c r="AT60" s="23">
        <f>INDEX(MTInputs!$J$1:$AZ$415,$D60,MATCH(AT$5,MTInputs!$J$5:$AZ$5,0))</f>
        <v/>
      </c>
      <c r="AU60" s="23">
        <f>INDEX(MTInputs!$J$1:$AZ$415,$D60,MATCH(AU$5,MTInputs!$J$5:$AZ$5,0))</f>
        <v/>
      </c>
      <c r="AV60" s="23">
        <f>INDEX(MTInputs!$J$1:$AZ$415,$D60,MATCH(AV$5,MTInputs!$J$5:$AZ$5,0))</f>
        <v/>
      </c>
      <c r="AW60" s="23">
        <f>INDEX(MTInputs!$J$1:$AZ$415,$D60,MATCH(AW$5,MTInputs!$J$5:$AZ$5,0))</f>
        <v/>
      </c>
      <c r="AX60" s="23">
        <f>INDEX(MTInputs!$J$1:$AZ$415,$D60,MATCH(AX$5,MTInputs!$J$5:$AZ$5,0))</f>
        <v/>
      </c>
      <c r="AY60" s="23">
        <f>INDEX(MTInputs!$J$1:$AZ$415,$D60,MATCH(AY$5,MTInputs!$J$5:$AZ$5,0))</f>
        <v/>
      </c>
    </row>
    <row r="61" hidden="1" outlineLevel="1">
      <c r="A61" s="14" t="inlineStr">
        <is>
          <t>fpr.s</t>
        </is>
      </c>
      <c r="B61" s="14" t="inlineStr">
        <is>
          <t>die</t>
        </is>
      </c>
      <c r="C61" s="14" t="inlineStr">
        <is>
          <t>all</t>
        </is>
      </c>
      <c r="D61" s="21" t="n">
        <v>151</v>
      </c>
      <c r="H61" s="14">
        <f>INDEX(VarLab,MATCH($A61,VarKey,0))&amp;INDEX(MemLab,MATCH($C61&amp;"|"&amp;$B61,MemKey,0))</f>
        <v/>
      </c>
      <c r="I61" s="14">
        <f>INDEX(VarUnit,MATCH($A61,VarKey,0))</f>
        <v/>
      </c>
      <c r="J61" s="14">
        <f>INDEX(VarSrc,MATCH($A61,VarKey,0))</f>
        <v/>
      </c>
      <c r="K61" s="11">
        <f>CodePrefix&amp;$A61&amp;IF($C61="","","."&amp;$C61&amp;"."&amp;$B61)&amp;INDEX(VarEnd,MATCH($A61,VarKey,0))&amp;K$5</f>
        <v/>
      </c>
      <c r="L61" s="22">
        <f>INDEX(MTInputs!$J$1:$AZ$415,$D61,MATCH(L$5,MTInputs!$J$5:$AZ$5,0))</f>
        <v/>
      </c>
      <c r="M61" s="23">
        <f>INDEX(MTInputs!$J$1:$AZ$415,$D61,MATCH(M$5,MTInputs!$J$5:$AZ$5,0))</f>
        <v/>
      </c>
      <c r="N61" s="23">
        <f>INDEX(MTInputs!$J$1:$AZ$415,$D61,MATCH(N$5,MTInputs!$J$5:$AZ$5,0))</f>
        <v/>
      </c>
      <c r="O61" s="23">
        <f>INDEX(MTInputs!$J$1:$AZ$415,$D61,MATCH(O$5,MTInputs!$J$5:$AZ$5,0))</f>
        <v/>
      </c>
      <c r="P61" s="23">
        <f>INDEX(MTInputs!$J$1:$AZ$415,$D61,MATCH(P$5,MTInputs!$J$5:$AZ$5,0))</f>
        <v/>
      </c>
      <c r="Q61" s="23">
        <f>INDEX(MTInputs!$J$1:$AZ$415,$D61,MATCH(Q$5,MTInputs!$J$5:$AZ$5,0))</f>
        <v/>
      </c>
      <c r="R61" s="23">
        <f>INDEX(MTInputs!$J$1:$AZ$415,$D61,MATCH(R$5,MTInputs!$J$5:$AZ$5,0))</f>
        <v/>
      </c>
      <c r="S61" s="23">
        <f>INDEX(MTInputs!$J$1:$AZ$415,$D61,MATCH(S$5,MTInputs!$J$5:$AZ$5,0))</f>
        <v/>
      </c>
      <c r="T61" s="23">
        <f>INDEX(MTInputs!$J$1:$AZ$415,$D61,MATCH(T$5,MTInputs!$J$5:$AZ$5,0))</f>
        <v/>
      </c>
      <c r="U61" s="23">
        <f>INDEX(MTInputs!$J$1:$AZ$415,$D61,MATCH(U$5,MTInputs!$J$5:$AZ$5,0))</f>
        <v/>
      </c>
      <c r="V61" s="23">
        <f>INDEX(MTInputs!$J$1:$AZ$415,$D61,MATCH(V$5,MTInputs!$J$5:$AZ$5,0))</f>
        <v/>
      </c>
      <c r="W61" s="23">
        <f>INDEX(MTInputs!$J$1:$AZ$415,$D61,MATCH(W$5,MTInputs!$J$5:$AZ$5,0))</f>
        <v/>
      </c>
      <c r="X61" s="23">
        <f>INDEX(MTInputs!$J$1:$AZ$415,$D61,MATCH(X$5,MTInputs!$J$5:$AZ$5,0))</f>
        <v/>
      </c>
      <c r="Y61" s="23">
        <f>INDEX(MTInputs!$J$1:$AZ$415,$D61,MATCH(Y$5,MTInputs!$J$5:$AZ$5,0))</f>
        <v/>
      </c>
      <c r="Z61" s="23">
        <f>INDEX(MTInputs!$J$1:$AZ$415,$D61,MATCH(Z$5,MTInputs!$J$5:$AZ$5,0))</f>
        <v/>
      </c>
      <c r="AA61" s="23">
        <f>INDEX(MTInputs!$J$1:$AZ$415,$D61,MATCH(AA$5,MTInputs!$J$5:$AZ$5,0))</f>
        <v/>
      </c>
      <c r="AB61" s="23">
        <f>INDEX(MTInputs!$J$1:$AZ$415,$D61,MATCH(AB$5,MTInputs!$J$5:$AZ$5,0))</f>
        <v/>
      </c>
      <c r="AC61" s="23">
        <f>INDEX(MTInputs!$J$1:$AZ$415,$D61,MATCH(AC$5,MTInputs!$J$5:$AZ$5,0))</f>
        <v/>
      </c>
      <c r="AD61" s="23">
        <f>INDEX(MTInputs!$J$1:$AZ$415,$D61,MATCH(AD$5,MTInputs!$J$5:$AZ$5,0))</f>
        <v/>
      </c>
      <c r="AF61" s="11">
        <f>CodePrefix&amp;$A61&amp;IF($C61="","","."&amp;$C61&amp;"."&amp;$B61)&amp;INDEX(VarEnd,MATCH($A61,VarKey,0))&amp;AF$5</f>
        <v/>
      </c>
      <c r="AG61" s="22">
        <f>INDEX(MTInputs!$J$1:$AZ$415,$D61,MATCH(AG$5,MTInputs!$J$5:$AZ$5,0))</f>
        <v/>
      </c>
      <c r="AH61" s="23">
        <f>INDEX(MTInputs!$J$1:$AZ$415,$D61,MATCH(AH$5,MTInputs!$J$5:$AZ$5,0))</f>
        <v/>
      </c>
      <c r="AI61" s="23">
        <f>INDEX(MTInputs!$J$1:$AZ$415,$D61,MATCH(AI$5,MTInputs!$J$5:$AZ$5,0))</f>
        <v/>
      </c>
      <c r="AJ61" s="23">
        <f>INDEX(MTInputs!$J$1:$AZ$415,$D61,MATCH(AJ$5,MTInputs!$J$5:$AZ$5,0))</f>
        <v/>
      </c>
      <c r="AK61" s="23">
        <f>INDEX(MTInputs!$J$1:$AZ$415,$D61,MATCH(AK$5,MTInputs!$J$5:$AZ$5,0))</f>
        <v/>
      </c>
      <c r="AL61" s="23">
        <f>INDEX(MTInputs!$J$1:$AZ$415,$D61,MATCH(AL$5,MTInputs!$J$5:$AZ$5,0))</f>
        <v/>
      </c>
      <c r="AM61" s="23">
        <f>INDEX(MTInputs!$J$1:$AZ$415,$D61,MATCH(AM$5,MTInputs!$J$5:$AZ$5,0))</f>
        <v/>
      </c>
      <c r="AN61" s="23">
        <f>INDEX(MTInputs!$J$1:$AZ$415,$D61,MATCH(AN$5,MTInputs!$J$5:$AZ$5,0))</f>
        <v/>
      </c>
      <c r="AO61" s="23">
        <f>INDEX(MTInputs!$J$1:$AZ$415,$D61,MATCH(AO$5,MTInputs!$J$5:$AZ$5,0))</f>
        <v/>
      </c>
      <c r="AP61" s="23">
        <f>INDEX(MTInputs!$J$1:$AZ$415,$D61,MATCH(AP$5,MTInputs!$J$5:$AZ$5,0))</f>
        <v/>
      </c>
      <c r="AQ61" s="23">
        <f>INDEX(MTInputs!$J$1:$AZ$415,$D61,MATCH(AQ$5,MTInputs!$J$5:$AZ$5,0))</f>
        <v/>
      </c>
      <c r="AR61" s="23">
        <f>INDEX(MTInputs!$J$1:$AZ$415,$D61,MATCH(AR$5,MTInputs!$J$5:$AZ$5,0))</f>
        <v/>
      </c>
      <c r="AS61" s="23">
        <f>INDEX(MTInputs!$J$1:$AZ$415,$D61,MATCH(AS$5,MTInputs!$J$5:$AZ$5,0))</f>
        <v/>
      </c>
      <c r="AT61" s="23">
        <f>INDEX(MTInputs!$J$1:$AZ$415,$D61,MATCH(AT$5,MTInputs!$J$5:$AZ$5,0))</f>
        <v/>
      </c>
      <c r="AU61" s="23">
        <f>INDEX(MTInputs!$J$1:$AZ$415,$D61,MATCH(AU$5,MTInputs!$J$5:$AZ$5,0))</f>
        <v/>
      </c>
      <c r="AV61" s="23">
        <f>INDEX(MTInputs!$J$1:$AZ$415,$D61,MATCH(AV$5,MTInputs!$J$5:$AZ$5,0))</f>
        <v/>
      </c>
      <c r="AW61" s="23">
        <f>INDEX(MTInputs!$J$1:$AZ$415,$D61,MATCH(AW$5,MTInputs!$J$5:$AZ$5,0))</f>
        <v/>
      </c>
      <c r="AX61" s="23">
        <f>INDEX(MTInputs!$J$1:$AZ$415,$D61,MATCH(AX$5,MTInputs!$J$5:$AZ$5,0))</f>
        <v/>
      </c>
      <c r="AY61" s="23">
        <f>INDEX(MTInputs!$J$1:$AZ$415,$D61,MATCH(AY$5,MTInputs!$J$5:$AZ$5,0))</f>
        <v/>
      </c>
    </row>
    <row r="62" hidden="1" outlineLevel="1">
      <c r="A62" s="14" t="inlineStr">
        <is>
          <t>fpr.s</t>
        </is>
      </c>
      <c r="B62" s="14" t="inlineStr">
        <is>
          <t>lpg</t>
        </is>
      </c>
      <c r="C62" s="14" t="inlineStr">
        <is>
          <t>all</t>
        </is>
      </c>
      <c r="D62" s="21" t="n">
        <v>152</v>
      </c>
      <c r="H62" s="14">
        <f>INDEX(VarLab,MATCH($A62,VarKey,0))&amp;INDEX(MemLab,MATCH($C62&amp;"|"&amp;$B62,MemKey,0))</f>
        <v/>
      </c>
      <c r="I62" s="14">
        <f>INDEX(VarUnit,MATCH($A62,VarKey,0))</f>
        <v/>
      </c>
      <c r="J62" s="14">
        <f>INDEX(VarSrc,MATCH($A62,VarKey,0))</f>
        <v/>
      </c>
      <c r="K62" s="11">
        <f>CodePrefix&amp;$A62&amp;IF($C62="","","."&amp;$C62&amp;"."&amp;$B62)&amp;INDEX(VarEnd,MATCH($A62,VarKey,0))&amp;K$5</f>
        <v/>
      </c>
      <c r="L62" s="22">
        <f>INDEX(MTInputs!$J$1:$AZ$415,$D62,MATCH(L$5,MTInputs!$J$5:$AZ$5,0))</f>
        <v/>
      </c>
      <c r="M62" s="23">
        <f>INDEX(MTInputs!$J$1:$AZ$415,$D62,MATCH(M$5,MTInputs!$J$5:$AZ$5,0))</f>
        <v/>
      </c>
      <c r="N62" s="23">
        <f>INDEX(MTInputs!$J$1:$AZ$415,$D62,MATCH(N$5,MTInputs!$J$5:$AZ$5,0))</f>
        <v/>
      </c>
      <c r="O62" s="23">
        <f>INDEX(MTInputs!$J$1:$AZ$415,$D62,MATCH(O$5,MTInputs!$J$5:$AZ$5,0))</f>
        <v/>
      </c>
      <c r="P62" s="23">
        <f>INDEX(MTInputs!$J$1:$AZ$415,$D62,MATCH(P$5,MTInputs!$J$5:$AZ$5,0))</f>
        <v/>
      </c>
      <c r="Q62" s="23">
        <f>INDEX(MTInputs!$J$1:$AZ$415,$D62,MATCH(Q$5,MTInputs!$J$5:$AZ$5,0))</f>
        <v/>
      </c>
      <c r="R62" s="23">
        <f>INDEX(MTInputs!$J$1:$AZ$415,$D62,MATCH(R$5,MTInputs!$J$5:$AZ$5,0))</f>
        <v/>
      </c>
      <c r="S62" s="23">
        <f>INDEX(MTInputs!$J$1:$AZ$415,$D62,MATCH(S$5,MTInputs!$J$5:$AZ$5,0))</f>
        <v/>
      </c>
      <c r="T62" s="23">
        <f>INDEX(MTInputs!$J$1:$AZ$415,$D62,MATCH(T$5,MTInputs!$J$5:$AZ$5,0))</f>
        <v/>
      </c>
      <c r="U62" s="23">
        <f>INDEX(MTInputs!$J$1:$AZ$415,$D62,MATCH(U$5,MTInputs!$J$5:$AZ$5,0))</f>
        <v/>
      </c>
      <c r="V62" s="23">
        <f>INDEX(MTInputs!$J$1:$AZ$415,$D62,MATCH(V$5,MTInputs!$J$5:$AZ$5,0))</f>
        <v/>
      </c>
      <c r="W62" s="23">
        <f>INDEX(MTInputs!$J$1:$AZ$415,$D62,MATCH(W$5,MTInputs!$J$5:$AZ$5,0))</f>
        <v/>
      </c>
      <c r="X62" s="23">
        <f>INDEX(MTInputs!$J$1:$AZ$415,$D62,MATCH(X$5,MTInputs!$J$5:$AZ$5,0))</f>
        <v/>
      </c>
      <c r="Y62" s="23">
        <f>INDEX(MTInputs!$J$1:$AZ$415,$D62,MATCH(Y$5,MTInputs!$J$5:$AZ$5,0))</f>
        <v/>
      </c>
      <c r="Z62" s="23">
        <f>INDEX(MTInputs!$J$1:$AZ$415,$D62,MATCH(Z$5,MTInputs!$J$5:$AZ$5,0))</f>
        <v/>
      </c>
      <c r="AA62" s="23">
        <f>INDEX(MTInputs!$J$1:$AZ$415,$D62,MATCH(AA$5,MTInputs!$J$5:$AZ$5,0))</f>
        <v/>
      </c>
      <c r="AB62" s="23">
        <f>INDEX(MTInputs!$J$1:$AZ$415,$D62,MATCH(AB$5,MTInputs!$J$5:$AZ$5,0))</f>
        <v/>
      </c>
      <c r="AC62" s="23">
        <f>INDEX(MTInputs!$J$1:$AZ$415,$D62,MATCH(AC$5,MTInputs!$J$5:$AZ$5,0))</f>
        <v/>
      </c>
      <c r="AD62" s="23">
        <f>INDEX(MTInputs!$J$1:$AZ$415,$D62,MATCH(AD$5,MTInputs!$J$5:$AZ$5,0))</f>
        <v/>
      </c>
      <c r="AF62" s="11">
        <f>CodePrefix&amp;$A62&amp;IF($C62="","","."&amp;$C62&amp;"."&amp;$B62)&amp;INDEX(VarEnd,MATCH($A62,VarKey,0))&amp;AF$5</f>
        <v/>
      </c>
      <c r="AG62" s="22">
        <f>INDEX(MTInputs!$J$1:$AZ$415,$D62,MATCH(AG$5,MTInputs!$J$5:$AZ$5,0))</f>
        <v/>
      </c>
      <c r="AH62" s="23">
        <f>INDEX(MTInputs!$J$1:$AZ$415,$D62,MATCH(AH$5,MTInputs!$J$5:$AZ$5,0))</f>
        <v/>
      </c>
      <c r="AI62" s="23">
        <f>INDEX(MTInputs!$J$1:$AZ$415,$D62,MATCH(AI$5,MTInputs!$J$5:$AZ$5,0))</f>
        <v/>
      </c>
      <c r="AJ62" s="23">
        <f>INDEX(MTInputs!$J$1:$AZ$415,$D62,MATCH(AJ$5,MTInputs!$J$5:$AZ$5,0))</f>
        <v/>
      </c>
      <c r="AK62" s="23">
        <f>INDEX(MTInputs!$J$1:$AZ$415,$D62,MATCH(AK$5,MTInputs!$J$5:$AZ$5,0))</f>
        <v/>
      </c>
      <c r="AL62" s="23">
        <f>INDEX(MTInputs!$J$1:$AZ$415,$D62,MATCH(AL$5,MTInputs!$J$5:$AZ$5,0))</f>
        <v/>
      </c>
      <c r="AM62" s="23">
        <f>INDEX(MTInputs!$J$1:$AZ$415,$D62,MATCH(AM$5,MTInputs!$J$5:$AZ$5,0))</f>
        <v/>
      </c>
      <c r="AN62" s="23">
        <f>INDEX(MTInputs!$J$1:$AZ$415,$D62,MATCH(AN$5,MTInputs!$J$5:$AZ$5,0))</f>
        <v/>
      </c>
      <c r="AO62" s="23">
        <f>INDEX(MTInputs!$J$1:$AZ$415,$D62,MATCH(AO$5,MTInputs!$J$5:$AZ$5,0))</f>
        <v/>
      </c>
      <c r="AP62" s="23">
        <f>INDEX(MTInputs!$J$1:$AZ$415,$D62,MATCH(AP$5,MTInputs!$J$5:$AZ$5,0))</f>
        <v/>
      </c>
      <c r="AQ62" s="23">
        <f>INDEX(MTInputs!$J$1:$AZ$415,$D62,MATCH(AQ$5,MTInputs!$J$5:$AZ$5,0))</f>
        <v/>
      </c>
      <c r="AR62" s="23">
        <f>INDEX(MTInputs!$J$1:$AZ$415,$D62,MATCH(AR$5,MTInputs!$J$5:$AZ$5,0))</f>
        <v/>
      </c>
      <c r="AS62" s="23">
        <f>INDEX(MTInputs!$J$1:$AZ$415,$D62,MATCH(AS$5,MTInputs!$J$5:$AZ$5,0))</f>
        <v/>
      </c>
      <c r="AT62" s="23">
        <f>INDEX(MTInputs!$J$1:$AZ$415,$D62,MATCH(AT$5,MTInputs!$J$5:$AZ$5,0))</f>
        <v/>
      </c>
      <c r="AU62" s="23">
        <f>INDEX(MTInputs!$J$1:$AZ$415,$D62,MATCH(AU$5,MTInputs!$J$5:$AZ$5,0))</f>
        <v/>
      </c>
      <c r="AV62" s="23">
        <f>INDEX(MTInputs!$J$1:$AZ$415,$D62,MATCH(AV$5,MTInputs!$J$5:$AZ$5,0))</f>
        <v/>
      </c>
      <c r="AW62" s="23">
        <f>INDEX(MTInputs!$J$1:$AZ$415,$D62,MATCH(AW$5,MTInputs!$J$5:$AZ$5,0))</f>
        <v/>
      </c>
      <c r="AX62" s="23">
        <f>INDEX(MTInputs!$J$1:$AZ$415,$D62,MATCH(AX$5,MTInputs!$J$5:$AZ$5,0))</f>
        <v/>
      </c>
      <c r="AY62" s="23">
        <f>INDEX(MTInputs!$J$1:$AZ$415,$D62,MATCH(AY$5,MTInputs!$J$5:$AZ$5,0))</f>
        <v/>
      </c>
    </row>
    <row r="63" hidden="1" outlineLevel="1">
      <c r="A63" s="14" t="inlineStr">
        <is>
          <t>fpr.s</t>
        </is>
      </c>
      <c r="B63" s="14" t="inlineStr">
        <is>
          <t>ker</t>
        </is>
      </c>
      <c r="C63" s="14" t="inlineStr">
        <is>
          <t>all</t>
        </is>
      </c>
      <c r="D63" s="21" t="n">
        <v>153</v>
      </c>
      <c r="H63" s="14">
        <f>INDEX(VarLab,MATCH($A63,VarKey,0))&amp;INDEX(MemLab,MATCH($C63&amp;"|"&amp;$B63,MemKey,0))</f>
        <v/>
      </c>
      <c r="I63" s="14">
        <f>INDEX(VarUnit,MATCH($A63,VarKey,0))</f>
        <v/>
      </c>
      <c r="J63" s="14">
        <f>INDEX(VarSrc,MATCH($A63,VarKey,0))</f>
        <v/>
      </c>
      <c r="K63" s="11">
        <f>CodePrefix&amp;$A63&amp;IF($C63="","","."&amp;$C63&amp;"."&amp;$B63)&amp;INDEX(VarEnd,MATCH($A63,VarKey,0))&amp;K$5</f>
        <v/>
      </c>
      <c r="L63" s="22">
        <f>INDEX(MTInputs!$J$1:$AZ$415,$D63,MATCH(L$5,MTInputs!$J$5:$AZ$5,0))</f>
        <v/>
      </c>
      <c r="M63" s="23">
        <f>INDEX(MTInputs!$J$1:$AZ$415,$D63,MATCH(M$5,MTInputs!$J$5:$AZ$5,0))</f>
        <v/>
      </c>
      <c r="N63" s="23">
        <f>INDEX(MTInputs!$J$1:$AZ$415,$D63,MATCH(N$5,MTInputs!$J$5:$AZ$5,0))</f>
        <v/>
      </c>
      <c r="O63" s="23">
        <f>INDEX(MTInputs!$J$1:$AZ$415,$D63,MATCH(O$5,MTInputs!$J$5:$AZ$5,0))</f>
        <v/>
      </c>
      <c r="P63" s="23">
        <f>INDEX(MTInputs!$J$1:$AZ$415,$D63,MATCH(P$5,MTInputs!$J$5:$AZ$5,0))</f>
        <v/>
      </c>
      <c r="Q63" s="23">
        <f>INDEX(MTInputs!$J$1:$AZ$415,$D63,MATCH(Q$5,MTInputs!$J$5:$AZ$5,0))</f>
        <v/>
      </c>
      <c r="R63" s="23">
        <f>INDEX(MTInputs!$J$1:$AZ$415,$D63,MATCH(R$5,MTInputs!$J$5:$AZ$5,0))</f>
        <v/>
      </c>
      <c r="S63" s="23">
        <f>INDEX(MTInputs!$J$1:$AZ$415,$D63,MATCH(S$5,MTInputs!$J$5:$AZ$5,0))</f>
        <v/>
      </c>
      <c r="T63" s="23">
        <f>INDEX(MTInputs!$J$1:$AZ$415,$D63,MATCH(T$5,MTInputs!$J$5:$AZ$5,0))</f>
        <v/>
      </c>
      <c r="U63" s="23">
        <f>INDEX(MTInputs!$J$1:$AZ$415,$D63,MATCH(U$5,MTInputs!$J$5:$AZ$5,0))</f>
        <v/>
      </c>
      <c r="V63" s="23">
        <f>INDEX(MTInputs!$J$1:$AZ$415,$D63,MATCH(V$5,MTInputs!$J$5:$AZ$5,0))</f>
        <v/>
      </c>
      <c r="W63" s="23">
        <f>INDEX(MTInputs!$J$1:$AZ$415,$D63,MATCH(W$5,MTInputs!$J$5:$AZ$5,0))</f>
        <v/>
      </c>
      <c r="X63" s="23">
        <f>INDEX(MTInputs!$J$1:$AZ$415,$D63,MATCH(X$5,MTInputs!$J$5:$AZ$5,0))</f>
        <v/>
      </c>
      <c r="Y63" s="23">
        <f>INDEX(MTInputs!$J$1:$AZ$415,$D63,MATCH(Y$5,MTInputs!$J$5:$AZ$5,0))</f>
        <v/>
      </c>
      <c r="Z63" s="23">
        <f>INDEX(MTInputs!$J$1:$AZ$415,$D63,MATCH(Z$5,MTInputs!$J$5:$AZ$5,0))</f>
        <v/>
      </c>
      <c r="AA63" s="23">
        <f>INDEX(MTInputs!$J$1:$AZ$415,$D63,MATCH(AA$5,MTInputs!$J$5:$AZ$5,0))</f>
        <v/>
      </c>
      <c r="AB63" s="23">
        <f>INDEX(MTInputs!$J$1:$AZ$415,$D63,MATCH(AB$5,MTInputs!$J$5:$AZ$5,0))</f>
        <v/>
      </c>
      <c r="AC63" s="23">
        <f>INDEX(MTInputs!$J$1:$AZ$415,$D63,MATCH(AC$5,MTInputs!$J$5:$AZ$5,0))</f>
        <v/>
      </c>
      <c r="AD63" s="23">
        <f>INDEX(MTInputs!$J$1:$AZ$415,$D63,MATCH(AD$5,MTInputs!$J$5:$AZ$5,0))</f>
        <v/>
      </c>
      <c r="AF63" s="11">
        <f>CodePrefix&amp;$A63&amp;IF($C63="","","."&amp;$C63&amp;"."&amp;$B63)&amp;INDEX(VarEnd,MATCH($A63,VarKey,0))&amp;AF$5</f>
        <v/>
      </c>
      <c r="AG63" s="22">
        <f>INDEX(MTInputs!$J$1:$AZ$415,$D63,MATCH(AG$5,MTInputs!$J$5:$AZ$5,0))</f>
        <v/>
      </c>
      <c r="AH63" s="23">
        <f>INDEX(MTInputs!$J$1:$AZ$415,$D63,MATCH(AH$5,MTInputs!$J$5:$AZ$5,0))</f>
        <v/>
      </c>
      <c r="AI63" s="23">
        <f>INDEX(MTInputs!$J$1:$AZ$415,$D63,MATCH(AI$5,MTInputs!$J$5:$AZ$5,0))</f>
        <v/>
      </c>
      <c r="AJ63" s="23">
        <f>INDEX(MTInputs!$J$1:$AZ$415,$D63,MATCH(AJ$5,MTInputs!$J$5:$AZ$5,0))</f>
        <v/>
      </c>
      <c r="AK63" s="23">
        <f>INDEX(MTInputs!$J$1:$AZ$415,$D63,MATCH(AK$5,MTInputs!$J$5:$AZ$5,0))</f>
        <v/>
      </c>
      <c r="AL63" s="23">
        <f>INDEX(MTInputs!$J$1:$AZ$415,$D63,MATCH(AL$5,MTInputs!$J$5:$AZ$5,0))</f>
        <v/>
      </c>
      <c r="AM63" s="23">
        <f>INDEX(MTInputs!$J$1:$AZ$415,$D63,MATCH(AM$5,MTInputs!$J$5:$AZ$5,0))</f>
        <v/>
      </c>
      <c r="AN63" s="23">
        <f>INDEX(MTInputs!$J$1:$AZ$415,$D63,MATCH(AN$5,MTInputs!$J$5:$AZ$5,0))</f>
        <v/>
      </c>
      <c r="AO63" s="23">
        <f>INDEX(MTInputs!$J$1:$AZ$415,$D63,MATCH(AO$5,MTInputs!$J$5:$AZ$5,0))</f>
        <v/>
      </c>
      <c r="AP63" s="23">
        <f>INDEX(MTInputs!$J$1:$AZ$415,$D63,MATCH(AP$5,MTInputs!$J$5:$AZ$5,0))</f>
        <v/>
      </c>
      <c r="AQ63" s="23">
        <f>INDEX(MTInputs!$J$1:$AZ$415,$D63,MATCH(AQ$5,MTInputs!$J$5:$AZ$5,0))</f>
        <v/>
      </c>
      <c r="AR63" s="23">
        <f>INDEX(MTInputs!$J$1:$AZ$415,$D63,MATCH(AR$5,MTInputs!$J$5:$AZ$5,0))</f>
        <v/>
      </c>
      <c r="AS63" s="23">
        <f>INDEX(MTInputs!$J$1:$AZ$415,$D63,MATCH(AS$5,MTInputs!$J$5:$AZ$5,0))</f>
        <v/>
      </c>
      <c r="AT63" s="23">
        <f>INDEX(MTInputs!$J$1:$AZ$415,$D63,MATCH(AT$5,MTInputs!$J$5:$AZ$5,0))</f>
        <v/>
      </c>
      <c r="AU63" s="23">
        <f>INDEX(MTInputs!$J$1:$AZ$415,$D63,MATCH(AU$5,MTInputs!$J$5:$AZ$5,0))</f>
        <v/>
      </c>
      <c r="AV63" s="23">
        <f>INDEX(MTInputs!$J$1:$AZ$415,$D63,MATCH(AV$5,MTInputs!$J$5:$AZ$5,0))</f>
        <v/>
      </c>
      <c r="AW63" s="23">
        <f>INDEX(MTInputs!$J$1:$AZ$415,$D63,MATCH(AW$5,MTInputs!$J$5:$AZ$5,0))</f>
        <v/>
      </c>
      <c r="AX63" s="23">
        <f>INDEX(MTInputs!$J$1:$AZ$415,$D63,MATCH(AX$5,MTInputs!$J$5:$AZ$5,0))</f>
        <v/>
      </c>
      <c r="AY63" s="23">
        <f>INDEX(MTInputs!$J$1:$AZ$415,$D63,MATCH(AY$5,MTInputs!$J$5:$AZ$5,0))</f>
        <v/>
      </c>
    </row>
    <row r="64" hidden="1" outlineLevel="1">
      <c r="A64" s="14" t="inlineStr">
        <is>
          <t>fpr.s</t>
        </is>
      </c>
      <c r="B64" s="14" t="inlineStr">
        <is>
          <t>oop</t>
        </is>
      </c>
      <c r="C64" s="14" t="inlineStr">
        <is>
          <t>all</t>
        </is>
      </c>
      <c r="D64" s="21" t="n">
        <v>154</v>
      </c>
      <c r="H64" s="14">
        <f>INDEX(VarLab,MATCH($A64,VarKey,0))&amp;INDEX(MemLab,MATCH($C64&amp;"|"&amp;$B64,MemKey,0))</f>
        <v/>
      </c>
      <c r="I64" s="14">
        <f>INDEX(VarUnit,MATCH($A64,VarKey,0))</f>
        <v/>
      </c>
      <c r="J64" s="14">
        <f>INDEX(VarSrc,MATCH($A64,VarKey,0))</f>
        <v/>
      </c>
      <c r="K64" s="11">
        <f>CodePrefix&amp;$A64&amp;IF($C64="","","."&amp;$C64&amp;"."&amp;$B64)&amp;INDEX(VarEnd,MATCH($A64,VarKey,0))&amp;K$5</f>
        <v/>
      </c>
      <c r="L64" s="22">
        <f>INDEX(MTInputs!$J$1:$AZ$415,$D64,MATCH(L$5,MTInputs!$J$5:$AZ$5,0))</f>
        <v/>
      </c>
      <c r="M64" s="23">
        <f>INDEX(MTInputs!$J$1:$AZ$415,$D64,MATCH(M$5,MTInputs!$J$5:$AZ$5,0))</f>
        <v/>
      </c>
      <c r="N64" s="23">
        <f>INDEX(MTInputs!$J$1:$AZ$415,$D64,MATCH(N$5,MTInputs!$J$5:$AZ$5,0))</f>
        <v/>
      </c>
      <c r="O64" s="23">
        <f>INDEX(MTInputs!$J$1:$AZ$415,$D64,MATCH(O$5,MTInputs!$J$5:$AZ$5,0))</f>
        <v/>
      </c>
      <c r="P64" s="23">
        <f>INDEX(MTInputs!$J$1:$AZ$415,$D64,MATCH(P$5,MTInputs!$J$5:$AZ$5,0))</f>
        <v/>
      </c>
      <c r="Q64" s="23">
        <f>INDEX(MTInputs!$J$1:$AZ$415,$D64,MATCH(Q$5,MTInputs!$J$5:$AZ$5,0))</f>
        <v/>
      </c>
      <c r="R64" s="23">
        <f>INDEX(MTInputs!$J$1:$AZ$415,$D64,MATCH(R$5,MTInputs!$J$5:$AZ$5,0))</f>
        <v/>
      </c>
      <c r="S64" s="23">
        <f>INDEX(MTInputs!$J$1:$AZ$415,$D64,MATCH(S$5,MTInputs!$J$5:$AZ$5,0))</f>
        <v/>
      </c>
      <c r="T64" s="23">
        <f>INDEX(MTInputs!$J$1:$AZ$415,$D64,MATCH(T$5,MTInputs!$J$5:$AZ$5,0))</f>
        <v/>
      </c>
      <c r="U64" s="23">
        <f>INDEX(MTInputs!$J$1:$AZ$415,$D64,MATCH(U$5,MTInputs!$J$5:$AZ$5,0))</f>
        <v/>
      </c>
      <c r="V64" s="23">
        <f>INDEX(MTInputs!$J$1:$AZ$415,$D64,MATCH(V$5,MTInputs!$J$5:$AZ$5,0))</f>
        <v/>
      </c>
      <c r="W64" s="23">
        <f>INDEX(MTInputs!$J$1:$AZ$415,$D64,MATCH(W$5,MTInputs!$J$5:$AZ$5,0))</f>
        <v/>
      </c>
      <c r="X64" s="23">
        <f>INDEX(MTInputs!$J$1:$AZ$415,$D64,MATCH(X$5,MTInputs!$J$5:$AZ$5,0))</f>
        <v/>
      </c>
      <c r="Y64" s="23">
        <f>INDEX(MTInputs!$J$1:$AZ$415,$D64,MATCH(Y$5,MTInputs!$J$5:$AZ$5,0))</f>
        <v/>
      </c>
      <c r="Z64" s="23">
        <f>INDEX(MTInputs!$J$1:$AZ$415,$D64,MATCH(Z$5,MTInputs!$J$5:$AZ$5,0))</f>
        <v/>
      </c>
      <c r="AA64" s="23">
        <f>INDEX(MTInputs!$J$1:$AZ$415,$D64,MATCH(AA$5,MTInputs!$J$5:$AZ$5,0))</f>
        <v/>
      </c>
      <c r="AB64" s="23">
        <f>INDEX(MTInputs!$J$1:$AZ$415,$D64,MATCH(AB$5,MTInputs!$J$5:$AZ$5,0))</f>
        <v/>
      </c>
      <c r="AC64" s="23">
        <f>INDEX(MTInputs!$J$1:$AZ$415,$D64,MATCH(AC$5,MTInputs!$J$5:$AZ$5,0))</f>
        <v/>
      </c>
      <c r="AD64" s="23">
        <f>INDEX(MTInputs!$J$1:$AZ$415,$D64,MATCH(AD$5,MTInputs!$J$5:$AZ$5,0))</f>
        <v/>
      </c>
      <c r="AF64" s="11">
        <f>CodePrefix&amp;$A64&amp;IF($C64="","","."&amp;$C64&amp;"."&amp;$B64)&amp;INDEX(VarEnd,MATCH($A64,VarKey,0))&amp;AF$5</f>
        <v/>
      </c>
      <c r="AG64" s="22">
        <f>INDEX(MTInputs!$J$1:$AZ$415,$D64,MATCH(AG$5,MTInputs!$J$5:$AZ$5,0))</f>
        <v/>
      </c>
      <c r="AH64" s="23">
        <f>INDEX(MTInputs!$J$1:$AZ$415,$D64,MATCH(AH$5,MTInputs!$J$5:$AZ$5,0))</f>
        <v/>
      </c>
      <c r="AI64" s="23">
        <f>INDEX(MTInputs!$J$1:$AZ$415,$D64,MATCH(AI$5,MTInputs!$J$5:$AZ$5,0))</f>
        <v/>
      </c>
      <c r="AJ64" s="23">
        <f>INDEX(MTInputs!$J$1:$AZ$415,$D64,MATCH(AJ$5,MTInputs!$J$5:$AZ$5,0))</f>
        <v/>
      </c>
      <c r="AK64" s="23">
        <f>INDEX(MTInputs!$J$1:$AZ$415,$D64,MATCH(AK$5,MTInputs!$J$5:$AZ$5,0))</f>
        <v/>
      </c>
      <c r="AL64" s="23">
        <f>INDEX(MTInputs!$J$1:$AZ$415,$D64,MATCH(AL$5,MTInputs!$J$5:$AZ$5,0))</f>
        <v/>
      </c>
      <c r="AM64" s="23">
        <f>INDEX(MTInputs!$J$1:$AZ$415,$D64,MATCH(AM$5,MTInputs!$J$5:$AZ$5,0))</f>
        <v/>
      </c>
      <c r="AN64" s="23">
        <f>INDEX(MTInputs!$J$1:$AZ$415,$D64,MATCH(AN$5,MTInputs!$J$5:$AZ$5,0))</f>
        <v/>
      </c>
      <c r="AO64" s="23">
        <f>INDEX(MTInputs!$J$1:$AZ$415,$D64,MATCH(AO$5,MTInputs!$J$5:$AZ$5,0))</f>
        <v/>
      </c>
      <c r="AP64" s="23">
        <f>INDEX(MTInputs!$J$1:$AZ$415,$D64,MATCH(AP$5,MTInputs!$J$5:$AZ$5,0))</f>
        <v/>
      </c>
      <c r="AQ64" s="23">
        <f>INDEX(MTInputs!$J$1:$AZ$415,$D64,MATCH(AQ$5,MTInputs!$J$5:$AZ$5,0))</f>
        <v/>
      </c>
      <c r="AR64" s="23">
        <f>INDEX(MTInputs!$J$1:$AZ$415,$D64,MATCH(AR$5,MTInputs!$J$5:$AZ$5,0))</f>
        <v/>
      </c>
      <c r="AS64" s="23">
        <f>INDEX(MTInputs!$J$1:$AZ$415,$D64,MATCH(AS$5,MTInputs!$J$5:$AZ$5,0))</f>
        <v/>
      </c>
      <c r="AT64" s="23">
        <f>INDEX(MTInputs!$J$1:$AZ$415,$D64,MATCH(AT$5,MTInputs!$J$5:$AZ$5,0))</f>
        <v/>
      </c>
      <c r="AU64" s="23">
        <f>INDEX(MTInputs!$J$1:$AZ$415,$D64,MATCH(AU$5,MTInputs!$J$5:$AZ$5,0))</f>
        <v/>
      </c>
      <c r="AV64" s="23">
        <f>INDEX(MTInputs!$J$1:$AZ$415,$D64,MATCH(AV$5,MTInputs!$J$5:$AZ$5,0))</f>
        <v/>
      </c>
      <c r="AW64" s="23">
        <f>INDEX(MTInputs!$J$1:$AZ$415,$D64,MATCH(AW$5,MTInputs!$J$5:$AZ$5,0))</f>
        <v/>
      </c>
      <c r="AX64" s="23">
        <f>INDEX(MTInputs!$J$1:$AZ$415,$D64,MATCH(AX$5,MTInputs!$J$5:$AZ$5,0))</f>
        <v/>
      </c>
      <c r="AY64" s="23">
        <f>INDEX(MTInputs!$J$1:$AZ$415,$D64,MATCH(AY$5,MTInputs!$J$5:$AZ$5,0))</f>
        <v/>
      </c>
    </row>
    <row r="65" hidden="1" outlineLevel="1">
      <c r="A65" s="14" t="inlineStr">
        <is>
          <t>fpr.s</t>
        </is>
      </c>
      <c r="B65" s="14" t="inlineStr">
        <is>
          <t>bio</t>
        </is>
      </c>
      <c r="C65" s="14" t="inlineStr">
        <is>
          <t>all</t>
        </is>
      </c>
      <c r="D65" s="21" t="n">
        <v>155</v>
      </c>
      <c r="H65" s="14">
        <f>INDEX(VarLab,MATCH($A65,VarKey,0))&amp;INDEX(MemLab,MATCH($C65&amp;"|"&amp;$B65,MemKey,0))</f>
        <v/>
      </c>
      <c r="I65" s="14">
        <f>INDEX(VarUnit,MATCH($A65,VarKey,0))</f>
        <v/>
      </c>
      <c r="J65" s="14">
        <f>INDEX(VarSrc,MATCH($A65,VarKey,0))</f>
        <v/>
      </c>
      <c r="K65" s="11">
        <f>CodePrefix&amp;$A65&amp;IF($C65="","","."&amp;$C65&amp;"."&amp;$B65)&amp;INDEX(VarEnd,MATCH($A65,VarKey,0))&amp;K$5</f>
        <v/>
      </c>
      <c r="L65" s="22">
        <f>INDEX(MTInputs!$J$1:$AZ$415,$D65,MATCH(L$5,MTInputs!$J$5:$AZ$5,0))</f>
        <v/>
      </c>
      <c r="M65" s="23">
        <f>INDEX(MTInputs!$J$1:$AZ$415,$D65,MATCH(M$5,MTInputs!$J$5:$AZ$5,0))</f>
        <v/>
      </c>
      <c r="N65" s="23">
        <f>INDEX(MTInputs!$J$1:$AZ$415,$D65,MATCH(N$5,MTInputs!$J$5:$AZ$5,0))</f>
        <v/>
      </c>
      <c r="O65" s="23">
        <f>INDEX(MTInputs!$J$1:$AZ$415,$D65,MATCH(O$5,MTInputs!$J$5:$AZ$5,0))</f>
        <v/>
      </c>
      <c r="P65" s="23">
        <f>INDEX(MTInputs!$J$1:$AZ$415,$D65,MATCH(P$5,MTInputs!$J$5:$AZ$5,0))</f>
        <v/>
      </c>
      <c r="Q65" s="23">
        <f>INDEX(MTInputs!$J$1:$AZ$415,$D65,MATCH(Q$5,MTInputs!$J$5:$AZ$5,0))</f>
        <v/>
      </c>
      <c r="R65" s="23">
        <f>INDEX(MTInputs!$J$1:$AZ$415,$D65,MATCH(R$5,MTInputs!$J$5:$AZ$5,0))</f>
        <v/>
      </c>
      <c r="S65" s="23">
        <f>INDEX(MTInputs!$J$1:$AZ$415,$D65,MATCH(S$5,MTInputs!$J$5:$AZ$5,0))</f>
        <v/>
      </c>
      <c r="T65" s="23">
        <f>INDEX(MTInputs!$J$1:$AZ$415,$D65,MATCH(T$5,MTInputs!$J$5:$AZ$5,0))</f>
        <v/>
      </c>
      <c r="U65" s="23">
        <f>INDEX(MTInputs!$J$1:$AZ$415,$D65,MATCH(U$5,MTInputs!$J$5:$AZ$5,0))</f>
        <v/>
      </c>
      <c r="V65" s="23">
        <f>INDEX(MTInputs!$J$1:$AZ$415,$D65,MATCH(V$5,MTInputs!$J$5:$AZ$5,0))</f>
        <v/>
      </c>
      <c r="W65" s="23">
        <f>INDEX(MTInputs!$J$1:$AZ$415,$D65,MATCH(W$5,MTInputs!$J$5:$AZ$5,0))</f>
        <v/>
      </c>
      <c r="X65" s="23">
        <f>INDEX(MTInputs!$J$1:$AZ$415,$D65,MATCH(X$5,MTInputs!$J$5:$AZ$5,0))</f>
        <v/>
      </c>
      <c r="Y65" s="23">
        <f>INDEX(MTInputs!$J$1:$AZ$415,$D65,MATCH(Y$5,MTInputs!$J$5:$AZ$5,0))</f>
        <v/>
      </c>
      <c r="Z65" s="23">
        <f>INDEX(MTInputs!$J$1:$AZ$415,$D65,MATCH(Z$5,MTInputs!$J$5:$AZ$5,0))</f>
        <v/>
      </c>
      <c r="AA65" s="23">
        <f>INDEX(MTInputs!$J$1:$AZ$415,$D65,MATCH(AA$5,MTInputs!$J$5:$AZ$5,0))</f>
        <v/>
      </c>
      <c r="AB65" s="23">
        <f>INDEX(MTInputs!$J$1:$AZ$415,$D65,MATCH(AB$5,MTInputs!$J$5:$AZ$5,0))</f>
        <v/>
      </c>
      <c r="AC65" s="23">
        <f>INDEX(MTInputs!$J$1:$AZ$415,$D65,MATCH(AC$5,MTInputs!$J$5:$AZ$5,0))</f>
        <v/>
      </c>
      <c r="AD65" s="23">
        <f>INDEX(MTInputs!$J$1:$AZ$415,$D65,MATCH(AD$5,MTInputs!$J$5:$AZ$5,0))</f>
        <v/>
      </c>
      <c r="AF65" s="11">
        <f>CodePrefix&amp;$A65&amp;IF($C65="","","."&amp;$C65&amp;"."&amp;$B65)&amp;INDEX(VarEnd,MATCH($A65,VarKey,0))&amp;AF$5</f>
        <v/>
      </c>
      <c r="AG65" s="22">
        <f>INDEX(MTInputs!$J$1:$AZ$415,$D65,MATCH(AG$5,MTInputs!$J$5:$AZ$5,0))</f>
        <v/>
      </c>
      <c r="AH65" s="23">
        <f>INDEX(MTInputs!$J$1:$AZ$415,$D65,MATCH(AH$5,MTInputs!$J$5:$AZ$5,0))</f>
        <v/>
      </c>
      <c r="AI65" s="23">
        <f>INDEX(MTInputs!$J$1:$AZ$415,$D65,MATCH(AI$5,MTInputs!$J$5:$AZ$5,0))</f>
        <v/>
      </c>
      <c r="AJ65" s="23">
        <f>INDEX(MTInputs!$J$1:$AZ$415,$D65,MATCH(AJ$5,MTInputs!$J$5:$AZ$5,0))</f>
        <v/>
      </c>
      <c r="AK65" s="23">
        <f>INDEX(MTInputs!$J$1:$AZ$415,$D65,MATCH(AK$5,MTInputs!$J$5:$AZ$5,0))</f>
        <v/>
      </c>
      <c r="AL65" s="23">
        <f>INDEX(MTInputs!$J$1:$AZ$415,$D65,MATCH(AL$5,MTInputs!$J$5:$AZ$5,0))</f>
        <v/>
      </c>
      <c r="AM65" s="23">
        <f>INDEX(MTInputs!$J$1:$AZ$415,$D65,MATCH(AM$5,MTInputs!$J$5:$AZ$5,0))</f>
        <v/>
      </c>
      <c r="AN65" s="23">
        <f>INDEX(MTInputs!$J$1:$AZ$415,$D65,MATCH(AN$5,MTInputs!$J$5:$AZ$5,0))</f>
        <v/>
      </c>
      <c r="AO65" s="23">
        <f>INDEX(MTInputs!$J$1:$AZ$415,$D65,MATCH(AO$5,MTInputs!$J$5:$AZ$5,0))</f>
        <v/>
      </c>
      <c r="AP65" s="23">
        <f>INDEX(MTInputs!$J$1:$AZ$415,$D65,MATCH(AP$5,MTInputs!$J$5:$AZ$5,0))</f>
        <v/>
      </c>
      <c r="AQ65" s="23">
        <f>INDEX(MTInputs!$J$1:$AZ$415,$D65,MATCH(AQ$5,MTInputs!$J$5:$AZ$5,0))</f>
        <v/>
      </c>
      <c r="AR65" s="23">
        <f>INDEX(MTInputs!$J$1:$AZ$415,$D65,MATCH(AR$5,MTInputs!$J$5:$AZ$5,0))</f>
        <v/>
      </c>
      <c r="AS65" s="23">
        <f>INDEX(MTInputs!$J$1:$AZ$415,$D65,MATCH(AS$5,MTInputs!$J$5:$AZ$5,0))</f>
        <v/>
      </c>
      <c r="AT65" s="23">
        <f>INDEX(MTInputs!$J$1:$AZ$415,$D65,MATCH(AT$5,MTInputs!$J$5:$AZ$5,0))</f>
        <v/>
      </c>
      <c r="AU65" s="23">
        <f>INDEX(MTInputs!$J$1:$AZ$415,$D65,MATCH(AU$5,MTInputs!$J$5:$AZ$5,0))</f>
        <v/>
      </c>
      <c r="AV65" s="23">
        <f>INDEX(MTInputs!$J$1:$AZ$415,$D65,MATCH(AV$5,MTInputs!$J$5:$AZ$5,0))</f>
        <v/>
      </c>
      <c r="AW65" s="23">
        <f>INDEX(MTInputs!$J$1:$AZ$415,$D65,MATCH(AW$5,MTInputs!$J$5:$AZ$5,0))</f>
        <v/>
      </c>
      <c r="AX65" s="23">
        <f>INDEX(MTInputs!$J$1:$AZ$415,$D65,MATCH(AX$5,MTInputs!$J$5:$AZ$5,0))</f>
        <v/>
      </c>
      <c r="AY65" s="23">
        <f>INDEX(MTInputs!$J$1:$AZ$415,$D65,MATCH(AY$5,MTInputs!$J$5:$AZ$5,0))</f>
        <v/>
      </c>
    </row>
    <row r="66" hidden="1" outlineLevel="1">
      <c r="A66" s="14" t="inlineStr">
        <is>
          <t>fpr.f</t>
        </is>
      </c>
      <c r="B66" s="14" t="inlineStr">
        <is>
          <t>coa</t>
        </is>
      </c>
      <c r="C66" s="14" t="inlineStr">
        <is>
          <t>pow</t>
        </is>
      </c>
      <c r="D66" s="21" t="n">
        <v>156</v>
      </c>
      <c r="H66" s="14">
        <f>INDEX(VarLab,MATCH($A66,VarKey,0))&amp;INDEX(MemLab,MATCH($C66&amp;"|"&amp;$B66,MemKey,0))</f>
        <v/>
      </c>
      <c r="I66" s="14">
        <f>INDEX(VarUnit,MATCH($A66,VarKey,0))</f>
        <v/>
      </c>
      <c r="J66" s="14">
        <f>INDEX(VarSrc,MATCH($A66,VarKey,0))</f>
        <v/>
      </c>
      <c r="K66" s="11">
        <f>CodePrefix&amp;$A66&amp;IF($C66="","","."&amp;$C66&amp;"."&amp;$B66)&amp;INDEX(VarEnd,MATCH($A66,VarKey,0))&amp;K$5</f>
        <v/>
      </c>
      <c r="L66" s="22">
        <f>INDEX(MTInputs!$J$1:$AZ$415,$D66,MATCH(L$5,MTInputs!$J$5:$AZ$5,0))</f>
        <v/>
      </c>
      <c r="M66" s="23">
        <f>INDEX(MTInputs!$J$1:$AZ$415,$D66,MATCH(M$5,MTInputs!$J$5:$AZ$5,0))</f>
        <v/>
      </c>
      <c r="N66" s="23">
        <f>INDEX(MTInputs!$J$1:$AZ$415,$D66,MATCH(N$5,MTInputs!$J$5:$AZ$5,0))</f>
        <v/>
      </c>
      <c r="O66" s="23">
        <f>INDEX(MTInputs!$J$1:$AZ$415,$D66,MATCH(O$5,MTInputs!$J$5:$AZ$5,0))</f>
        <v/>
      </c>
      <c r="P66" s="23">
        <f>INDEX(MTInputs!$J$1:$AZ$415,$D66,MATCH(P$5,MTInputs!$J$5:$AZ$5,0))</f>
        <v/>
      </c>
      <c r="Q66" s="23">
        <f>INDEX(MTInputs!$J$1:$AZ$415,$D66,MATCH(Q$5,MTInputs!$J$5:$AZ$5,0))</f>
        <v/>
      </c>
      <c r="R66" s="23">
        <f>INDEX(MTInputs!$J$1:$AZ$415,$D66,MATCH(R$5,MTInputs!$J$5:$AZ$5,0))</f>
        <v/>
      </c>
      <c r="S66" s="23">
        <f>INDEX(MTInputs!$J$1:$AZ$415,$D66,MATCH(S$5,MTInputs!$J$5:$AZ$5,0))</f>
        <v/>
      </c>
      <c r="T66" s="23">
        <f>INDEX(MTInputs!$J$1:$AZ$415,$D66,MATCH(T$5,MTInputs!$J$5:$AZ$5,0))</f>
        <v/>
      </c>
      <c r="U66" s="23">
        <f>INDEX(MTInputs!$J$1:$AZ$415,$D66,MATCH(U$5,MTInputs!$J$5:$AZ$5,0))</f>
        <v/>
      </c>
      <c r="V66" s="23">
        <f>INDEX(MTInputs!$J$1:$AZ$415,$D66,MATCH(V$5,MTInputs!$J$5:$AZ$5,0))</f>
        <v/>
      </c>
      <c r="W66" s="23">
        <f>INDEX(MTInputs!$J$1:$AZ$415,$D66,MATCH(W$5,MTInputs!$J$5:$AZ$5,0))</f>
        <v/>
      </c>
      <c r="X66" s="23">
        <f>INDEX(MTInputs!$J$1:$AZ$415,$D66,MATCH(X$5,MTInputs!$J$5:$AZ$5,0))</f>
        <v/>
      </c>
      <c r="Y66" s="23">
        <f>INDEX(MTInputs!$J$1:$AZ$415,$D66,MATCH(Y$5,MTInputs!$J$5:$AZ$5,0))</f>
        <v/>
      </c>
      <c r="Z66" s="23">
        <f>INDEX(MTInputs!$J$1:$AZ$415,$D66,MATCH(Z$5,MTInputs!$J$5:$AZ$5,0))</f>
        <v/>
      </c>
      <c r="AA66" s="23">
        <f>INDEX(MTInputs!$J$1:$AZ$415,$D66,MATCH(AA$5,MTInputs!$J$5:$AZ$5,0))</f>
        <v/>
      </c>
      <c r="AB66" s="23">
        <f>INDEX(MTInputs!$J$1:$AZ$415,$D66,MATCH(AB$5,MTInputs!$J$5:$AZ$5,0))</f>
        <v/>
      </c>
      <c r="AC66" s="23">
        <f>INDEX(MTInputs!$J$1:$AZ$415,$D66,MATCH(AC$5,MTInputs!$J$5:$AZ$5,0))</f>
        <v/>
      </c>
      <c r="AD66" s="23">
        <f>INDEX(MTInputs!$J$1:$AZ$415,$D66,MATCH(AD$5,MTInputs!$J$5:$AZ$5,0))</f>
        <v/>
      </c>
      <c r="AF66" s="11">
        <f>CodePrefix&amp;$A66&amp;IF($C66="","","."&amp;$C66&amp;"."&amp;$B66)&amp;INDEX(VarEnd,MATCH($A66,VarKey,0))&amp;AF$5</f>
        <v/>
      </c>
      <c r="AG66" s="22">
        <f>INDEX(MTInputs!$J$1:$AZ$415,$D66,MATCH(AG$5,MTInputs!$J$5:$AZ$5,0))</f>
        <v/>
      </c>
      <c r="AH66" s="23">
        <f>INDEX(MTInputs!$J$1:$AZ$415,$D66,MATCH(AH$5,MTInputs!$J$5:$AZ$5,0))</f>
        <v/>
      </c>
      <c r="AI66" s="23">
        <f>INDEX(MTInputs!$J$1:$AZ$415,$D66,MATCH(AI$5,MTInputs!$J$5:$AZ$5,0))</f>
        <v/>
      </c>
      <c r="AJ66" s="23">
        <f>INDEX(MTInputs!$J$1:$AZ$415,$D66,MATCH(AJ$5,MTInputs!$J$5:$AZ$5,0))</f>
        <v/>
      </c>
      <c r="AK66" s="23">
        <f>INDEX(MTInputs!$J$1:$AZ$415,$D66,MATCH(AK$5,MTInputs!$J$5:$AZ$5,0))</f>
        <v/>
      </c>
      <c r="AL66" s="23">
        <f>INDEX(MTInputs!$J$1:$AZ$415,$D66,MATCH(AL$5,MTInputs!$J$5:$AZ$5,0))</f>
        <v/>
      </c>
      <c r="AM66" s="23">
        <f>INDEX(MTInputs!$J$1:$AZ$415,$D66,MATCH(AM$5,MTInputs!$J$5:$AZ$5,0))</f>
        <v/>
      </c>
      <c r="AN66" s="23">
        <f>INDEX(MTInputs!$J$1:$AZ$415,$D66,MATCH(AN$5,MTInputs!$J$5:$AZ$5,0))</f>
        <v/>
      </c>
      <c r="AO66" s="23">
        <f>INDEX(MTInputs!$J$1:$AZ$415,$D66,MATCH(AO$5,MTInputs!$J$5:$AZ$5,0))</f>
        <v/>
      </c>
      <c r="AP66" s="23">
        <f>INDEX(MTInputs!$J$1:$AZ$415,$D66,MATCH(AP$5,MTInputs!$J$5:$AZ$5,0))</f>
        <v/>
      </c>
      <c r="AQ66" s="23">
        <f>INDEX(MTInputs!$J$1:$AZ$415,$D66,MATCH(AQ$5,MTInputs!$J$5:$AZ$5,0))</f>
        <v/>
      </c>
      <c r="AR66" s="23">
        <f>INDEX(MTInputs!$J$1:$AZ$415,$D66,MATCH(AR$5,MTInputs!$J$5:$AZ$5,0))</f>
        <v/>
      </c>
      <c r="AS66" s="23">
        <f>INDEX(MTInputs!$J$1:$AZ$415,$D66,MATCH(AS$5,MTInputs!$J$5:$AZ$5,0))</f>
        <v/>
      </c>
      <c r="AT66" s="23">
        <f>INDEX(MTInputs!$J$1:$AZ$415,$D66,MATCH(AT$5,MTInputs!$J$5:$AZ$5,0))</f>
        <v/>
      </c>
      <c r="AU66" s="23">
        <f>INDEX(MTInputs!$J$1:$AZ$415,$D66,MATCH(AU$5,MTInputs!$J$5:$AZ$5,0))</f>
        <v/>
      </c>
      <c r="AV66" s="23">
        <f>INDEX(MTInputs!$J$1:$AZ$415,$D66,MATCH(AV$5,MTInputs!$J$5:$AZ$5,0))</f>
        <v/>
      </c>
      <c r="AW66" s="23">
        <f>INDEX(MTInputs!$J$1:$AZ$415,$D66,MATCH(AW$5,MTInputs!$J$5:$AZ$5,0))</f>
        <v/>
      </c>
      <c r="AX66" s="23">
        <f>INDEX(MTInputs!$J$1:$AZ$415,$D66,MATCH(AX$5,MTInputs!$J$5:$AZ$5,0))</f>
        <v/>
      </c>
      <c r="AY66" s="23">
        <f>INDEX(MTInputs!$J$1:$AZ$415,$D66,MATCH(AY$5,MTInputs!$J$5:$AZ$5,0))</f>
        <v/>
      </c>
    </row>
    <row r="67" hidden="1" outlineLevel="1">
      <c r="A67" s="14" t="inlineStr">
        <is>
          <t>fpr.f</t>
        </is>
      </c>
      <c r="B67" s="14" t="inlineStr">
        <is>
          <t>coa</t>
        </is>
      </c>
      <c r="C67" s="14" t="inlineStr">
        <is>
          <t>res</t>
        </is>
      </c>
      <c r="D67" s="21" t="n">
        <v>157</v>
      </c>
      <c r="H67" s="14">
        <f>INDEX(VarLab,MATCH($A67,VarKey,0))&amp;INDEX(MemLab,MATCH($C67&amp;"|"&amp;$B67,MemKey,0))</f>
        <v/>
      </c>
      <c r="I67" s="14">
        <f>INDEX(VarUnit,MATCH($A67,VarKey,0))</f>
        <v/>
      </c>
      <c r="J67" s="14">
        <f>INDEX(VarSrc,MATCH($A67,VarKey,0))</f>
        <v/>
      </c>
      <c r="K67" s="11">
        <f>CodePrefix&amp;$A67&amp;IF($C67="","","."&amp;$C67&amp;"."&amp;$B67)&amp;INDEX(VarEnd,MATCH($A67,VarKey,0))&amp;K$5</f>
        <v/>
      </c>
      <c r="L67" s="22">
        <f>INDEX(MTInputs!$J$1:$AZ$415,$D67,MATCH(L$5,MTInputs!$J$5:$AZ$5,0))</f>
        <v/>
      </c>
      <c r="M67" s="23">
        <f>INDEX(MTInputs!$J$1:$AZ$415,$D67,MATCH(M$5,MTInputs!$J$5:$AZ$5,0))</f>
        <v/>
      </c>
      <c r="N67" s="23">
        <f>INDEX(MTInputs!$J$1:$AZ$415,$D67,MATCH(N$5,MTInputs!$J$5:$AZ$5,0))</f>
        <v/>
      </c>
      <c r="O67" s="23">
        <f>INDEX(MTInputs!$J$1:$AZ$415,$D67,MATCH(O$5,MTInputs!$J$5:$AZ$5,0))</f>
        <v/>
      </c>
      <c r="P67" s="23">
        <f>INDEX(MTInputs!$J$1:$AZ$415,$D67,MATCH(P$5,MTInputs!$J$5:$AZ$5,0))</f>
        <v/>
      </c>
      <c r="Q67" s="23">
        <f>INDEX(MTInputs!$J$1:$AZ$415,$D67,MATCH(Q$5,MTInputs!$J$5:$AZ$5,0))</f>
        <v/>
      </c>
      <c r="R67" s="23">
        <f>INDEX(MTInputs!$J$1:$AZ$415,$D67,MATCH(R$5,MTInputs!$J$5:$AZ$5,0))</f>
        <v/>
      </c>
      <c r="S67" s="23">
        <f>INDEX(MTInputs!$J$1:$AZ$415,$D67,MATCH(S$5,MTInputs!$J$5:$AZ$5,0))</f>
        <v/>
      </c>
      <c r="T67" s="23">
        <f>INDEX(MTInputs!$J$1:$AZ$415,$D67,MATCH(T$5,MTInputs!$J$5:$AZ$5,0))</f>
        <v/>
      </c>
      <c r="U67" s="23">
        <f>INDEX(MTInputs!$J$1:$AZ$415,$D67,MATCH(U$5,MTInputs!$J$5:$AZ$5,0))</f>
        <v/>
      </c>
      <c r="V67" s="23">
        <f>INDEX(MTInputs!$J$1:$AZ$415,$D67,MATCH(V$5,MTInputs!$J$5:$AZ$5,0))</f>
        <v/>
      </c>
      <c r="W67" s="23">
        <f>INDEX(MTInputs!$J$1:$AZ$415,$D67,MATCH(W$5,MTInputs!$J$5:$AZ$5,0))</f>
        <v/>
      </c>
      <c r="X67" s="23">
        <f>INDEX(MTInputs!$J$1:$AZ$415,$D67,MATCH(X$5,MTInputs!$J$5:$AZ$5,0))</f>
        <v/>
      </c>
      <c r="Y67" s="23">
        <f>INDEX(MTInputs!$J$1:$AZ$415,$D67,MATCH(Y$5,MTInputs!$J$5:$AZ$5,0))</f>
        <v/>
      </c>
      <c r="Z67" s="23">
        <f>INDEX(MTInputs!$J$1:$AZ$415,$D67,MATCH(Z$5,MTInputs!$J$5:$AZ$5,0))</f>
        <v/>
      </c>
      <c r="AA67" s="23">
        <f>INDEX(MTInputs!$J$1:$AZ$415,$D67,MATCH(AA$5,MTInputs!$J$5:$AZ$5,0))</f>
        <v/>
      </c>
      <c r="AB67" s="23">
        <f>INDEX(MTInputs!$J$1:$AZ$415,$D67,MATCH(AB$5,MTInputs!$J$5:$AZ$5,0))</f>
        <v/>
      </c>
      <c r="AC67" s="23">
        <f>INDEX(MTInputs!$J$1:$AZ$415,$D67,MATCH(AC$5,MTInputs!$J$5:$AZ$5,0))</f>
        <v/>
      </c>
      <c r="AD67" s="23">
        <f>INDEX(MTInputs!$J$1:$AZ$415,$D67,MATCH(AD$5,MTInputs!$J$5:$AZ$5,0))</f>
        <v/>
      </c>
      <c r="AF67" s="11">
        <f>CodePrefix&amp;$A67&amp;IF($C67="","","."&amp;$C67&amp;"."&amp;$B67)&amp;INDEX(VarEnd,MATCH($A67,VarKey,0))&amp;AF$5</f>
        <v/>
      </c>
      <c r="AG67" s="22">
        <f>INDEX(MTInputs!$J$1:$AZ$415,$D67,MATCH(AG$5,MTInputs!$J$5:$AZ$5,0))</f>
        <v/>
      </c>
      <c r="AH67" s="23">
        <f>INDEX(MTInputs!$J$1:$AZ$415,$D67,MATCH(AH$5,MTInputs!$J$5:$AZ$5,0))</f>
        <v/>
      </c>
      <c r="AI67" s="23">
        <f>INDEX(MTInputs!$J$1:$AZ$415,$D67,MATCH(AI$5,MTInputs!$J$5:$AZ$5,0))</f>
        <v/>
      </c>
      <c r="AJ67" s="23">
        <f>INDEX(MTInputs!$J$1:$AZ$415,$D67,MATCH(AJ$5,MTInputs!$J$5:$AZ$5,0))</f>
        <v/>
      </c>
      <c r="AK67" s="23">
        <f>INDEX(MTInputs!$J$1:$AZ$415,$D67,MATCH(AK$5,MTInputs!$J$5:$AZ$5,0))</f>
        <v/>
      </c>
      <c r="AL67" s="23">
        <f>INDEX(MTInputs!$J$1:$AZ$415,$D67,MATCH(AL$5,MTInputs!$J$5:$AZ$5,0))</f>
        <v/>
      </c>
      <c r="AM67" s="23">
        <f>INDEX(MTInputs!$J$1:$AZ$415,$D67,MATCH(AM$5,MTInputs!$J$5:$AZ$5,0))</f>
        <v/>
      </c>
      <c r="AN67" s="23">
        <f>INDEX(MTInputs!$J$1:$AZ$415,$D67,MATCH(AN$5,MTInputs!$J$5:$AZ$5,0))</f>
        <v/>
      </c>
      <c r="AO67" s="23">
        <f>INDEX(MTInputs!$J$1:$AZ$415,$D67,MATCH(AO$5,MTInputs!$J$5:$AZ$5,0))</f>
        <v/>
      </c>
      <c r="AP67" s="23">
        <f>INDEX(MTInputs!$J$1:$AZ$415,$D67,MATCH(AP$5,MTInputs!$J$5:$AZ$5,0))</f>
        <v/>
      </c>
      <c r="AQ67" s="23">
        <f>INDEX(MTInputs!$J$1:$AZ$415,$D67,MATCH(AQ$5,MTInputs!$J$5:$AZ$5,0))</f>
        <v/>
      </c>
      <c r="AR67" s="23">
        <f>INDEX(MTInputs!$J$1:$AZ$415,$D67,MATCH(AR$5,MTInputs!$J$5:$AZ$5,0))</f>
        <v/>
      </c>
      <c r="AS67" s="23">
        <f>INDEX(MTInputs!$J$1:$AZ$415,$D67,MATCH(AS$5,MTInputs!$J$5:$AZ$5,0))</f>
        <v/>
      </c>
      <c r="AT67" s="23">
        <f>INDEX(MTInputs!$J$1:$AZ$415,$D67,MATCH(AT$5,MTInputs!$J$5:$AZ$5,0))</f>
        <v/>
      </c>
      <c r="AU67" s="23">
        <f>INDEX(MTInputs!$J$1:$AZ$415,$D67,MATCH(AU$5,MTInputs!$J$5:$AZ$5,0))</f>
        <v/>
      </c>
      <c r="AV67" s="23">
        <f>INDEX(MTInputs!$J$1:$AZ$415,$D67,MATCH(AV$5,MTInputs!$J$5:$AZ$5,0))</f>
        <v/>
      </c>
      <c r="AW67" s="23">
        <f>INDEX(MTInputs!$J$1:$AZ$415,$D67,MATCH(AW$5,MTInputs!$J$5:$AZ$5,0))</f>
        <v/>
      </c>
      <c r="AX67" s="23">
        <f>INDEX(MTInputs!$J$1:$AZ$415,$D67,MATCH(AX$5,MTInputs!$J$5:$AZ$5,0))</f>
        <v/>
      </c>
      <c r="AY67" s="23">
        <f>INDEX(MTInputs!$J$1:$AZ$415,$D67,MATCH(AY$5,MTInputs!$J$5:$AZ$5,0))</f>
        <v/>
      </c>
    </row>
    <row r="68" hidden="1" outlineLevel="1">
      <c r="A68" s="14" t="inlineStr">
        <is>
          <t>fpr.f</t>
        </is>
      </c>
      <c r="B68" s="14" t="inlineStr">
        <is>
          <t>coa</t>
        </is>
      </c>
      <c r="C68" s="14" t="inlineStr">
        <is>
          <t>ind</t>
        </is>
      </c>
      <c r="D68" s="21" t="n">
        <v>158</v>
      </c>
      <c r="H68" s="14">
        <f>INDEX(VarLab,MATCH($A68,VarKey,0))&amp;INDEX(MemLab,MATCH($C68&amp;"|"&amp;$B68,MemKey,0))</f>
        <v/>
      </c>
      <c r="I68" s="14">
        <f>INDEX(VarUnit,MATCH($A68,VarKey,0))</f>
        <v/>
      </c>
      <c r="J68" s="14">
        <f>INDEX(VarSrc,MATCH($A68,VarKey,0))</f>
        <v/>
      </c>
      <c r="K68" s="11">
        <f>CodePrefix&amp;$A68&amp;IF($C68="","","."&amp;$C68&amp;"."&amp;$B68)&amp;INDEX(VarEnd,MATCH($A68,VarKey,0))&amp;K$5</f>
        <v/>
      </c>
      <c r="L68" s="22">
        <f>INDEX(MTInputs!$J$1:$AZ$415,$D68,MATCH(L$5,MTInputs!$J$5:$AZ$5,0))</f>
        <v/>
      </c>
      <c r="M68" s="23">
        <f>INDEX(MTInputs!$J$1:$AZ$415,$D68,MATCH(M$5,MTInputs!$J$5:$AZ$5,0))</f>
        <v/>
      </c>
      <c r="N68" s="23">
        <f>INDEX(MTInputs!$J$1:$AZ$415,$D68,MATCH(N$5,MTInputs!$J$5:$AZ$5,0))</f>
        <v/>
      </c>
      <c r="O68" s="23">
        <f>INDEX(MTInputs!$J$1:$AZ$415,$D68,MATCH(O$5,MTInputs!$J$5:$AZ$5,0))</f>
        <v/>
      </c>
      <c r="P68" s="23">
        <f>INDEX(MTInputs!$J$1:$AZ$415,$D68,MATCH(P$5,MTInputs!$J$5:$AZ$5,0))</f>
        <v/>
      </c>
      <c r="Q68" s="23">
        <f>INDEX(MTInputs!$J$1:$AZ$415,$D68,MATCH(Q$5,MTInputs!$J$5:$AZ$5,0))</f>
        <v/>
      </c>
      <c r="R68" s="23">
        <f>INDEX(MTInputs!$J$1:$AZ$415,$D68,MATCH(R$5,MTInputs!$J$5:$AZ$5,0))</f>
        <v/>
      </c>
      <c r="S68" s="23">
        <f>INDEX(MTInputs!$J$1:$AZ$415,$D68,MATCH(S$5,MTInputs!$J$5:$AZ$5,0))</f>
        <v/>
      </c>
      <c r="T68" s="23">
        <f>INDEX(MTInputs!$J$1:$AZ$415,$D68,MATCH(T$5,MTInputs!$J$5:$AZ$5,0))</f>
        <v/>
      </c>
      <c r="U68" s="23">
        <f>INDEX(MTInputs!$J$1:$AZ$415,$D68,MATCH(U$5,MTInputs!$J$5:$AZ$5,0))</f>
        <v/>
      </c>
      <c r="V68" s="23">
        <f>INDEX(MTInputs!$J$1:$AZ$415,$D68,MATCH(V$5,MTInputs!$J$5:$AZ$5,0))</f>
        <v/>
      </c>
      <c r="W68" s="23">
        <f>INDEX(MTInputs!$J$1:$AZ$415,$D68,MATCH(W$5,MTInputs!$J$5:$AZ$5,0))</f>
        <v/>
      </c>
      <c r="X68" s="23">
        <f>INDEX(MTInputs!$J$1:$AZ$415,$D68,MATCH(X$5,MTInputs!$J$5:$AZ$5,0))</f>
        <v/>
      </c>
      <c r="Y68" s="23">
        <f>INDEX(MTInputs!$J$1:$AZ$415,$D68,MATCH(Y$5,MTInputs!$J$5:$AZ$5,0))</f>
        <v/>
      </c>
      <c r="Z68" s="23">
        <f>INDEX(MTInputs!$J$1:$AZ$415,$D68,MATCH(Z$5,MTInputs!$J$5:$AZ$5,0))</f>
        <v/>
      </c>
      <c r="AA68" s="23">
        <f>INDEX(MTInputs!$J$1:$AZ$415,$D68,MATCH(AA$5,MTInputs!$J$5:$AZ$5,0))</f>
        <v/>
      </c>
      <c r="AB68" s="23">
        <f>INDEX(MTInputs!$J$1:$AZ$415,$D68,MATCH(AB$5,MTInputs!$J$5:$AZ$5,0))</f>
        <v/>
      </c>
      <c r="AC68" s="23">
        <f>INDEX(MTInputs!$J$1:$AZ$415,$D68,MATCH(AC$5,MTInputs!$J$5:$AZ$5,0))</f>
        <v/>
      </c>
      <c r="AD68" s="23">
        <f>INDEX(MTInputs!$J$1:$AZ$415,$D68,MATCH(AD$5,MTInputs!$J$5:$AZ$5,0))</f>
        <v/>
      </c>
      <c r="AF68" s="11">
        <f>CodePrefix&amp;$A68&amp;IF($C68="","","."&amp;$C68&amp;"."&amp;$B68)&amp;INDEX(VarEnd,MATCH($A68,VarKey,0))&amp;AF$5</f>
        <v/>
      </c>
      <c r="AG68" s="22">
        <f>INDEX(MTInputs!$J$1:$AZ$415,$D68,MATCH(AG$5,MTInputs!$J$5:$AZ$5,0))</f>
        <v/>
      </c>
      <c r="AH68" s="23">
        <f>INDEX(MTInputs!$J$1:$AZ$415,$D68,MATCH(AH$5,MTInputs!$J$5:$AZ$5,0))</f>
        <v/>
      </c>
      <c r="AI68" s="23">
        <f>INDEX(MTInputs!$J$1:$AZ$415,$D68,MATCH(AI$5,MTInputs!$J$5:$AZ$5,0))</f>
        <v/>
      </c>
      <c r="AJ68" s="23">
        <f>INDEX(MTInputs!$J$1:$AZ$415,$D68,MATCH(AJ$5,MTInputs!$J$5:$AZ$5,0))</f>
        <v/>
      </c>
      <c r="AK68" s="23">
        <f>INDEX(MTInputs!$J$1:$AZ$415,$D68,MATCH(AK$5,MTInputs!$J$5:$AZ$5,0))</f>
        <v/>
      </c>
      <c r="AL68" s="23">
        <f>INDEX(MTInputs!$J$1:$AZ$415,$D68,MATCH(AL$5,MTInputs!$J$5:$AZ$5,0))</f>
        <v/>
      </c>
      <c r="AM68" s="23">
        <f>INDEX(MTInputs!$J$1:$AZ$415,$D68,MATCH(AM$5,MTInputs!$J$5:$AZ$5,0))</f>
        <v/>
      </c>
      <c r="AN68" s="23">
        <f>INDEX(MTInputs!$J$1:$AZ$415,$D68,MATCH(AN$5,MTInputs!$J$5:$AZ$5,0))</f>
        <v/>
      </c>
      <c r="AO68" s="23">
        <f>INDEX(MTInputs!$J$1:$AZ$415,$D68,MATCH(AO$5,MTInputs!$J$5:$AZ$5,0))</f>
        <v/>
      </c>
      <c r="AP68" s="23">
        <f>INDEX(MTInputs!$J$1:$AZ$415,$D68,MATCH(AP$5,MTInputs!$J$5:$AZ$5,0))</f>
        <v/>
      </c>
      <c r="AQ68" s="23">
        <f>INDEX(MTInputs!$J$1:$AZ$415,$D68,MATCH(AQ$5,MTInputs!$J$5:$AZ$5,0))</f>
        <v/>
      </c>
      <c r="AR68" s="23">
        <f>INDEX(MTInputs!$J$1:$AZ$415,$D68,MATCH(AR$5,MTInputs!$J$5:$AZ$5,0))</f>
        <v/>
      </c>
      <c r="AS68" s="23">
        <f>INDEX(MTInputs!$J$1:$AZ$415,$D68,MATCH(AS$5,MTInputs!$J$5:$AZ$5,0))</f>
        <v/>
      </c>
      <c r="AT68" s="23">
        <f>INDEX(MTInputs!$J$1:$AZ$415,$D68,MATCH(AT$5,MTInputs!$J$5:$AZ$5,0))</f>
        <v/>
      </c>
      <c r="AU68" s="23">
        <f>INDEX(MTInputs!$J$1:$AZ$415,$D68,MATCH(AU$5,MTInputs!$J$5:$AZ$5,0))</f>
        <v/>
      </c>
      <c r="AV68" s="23">
        <f>INDEX(MTInputs!$J$1:$AZ$415,$D68,MATCH(AV$5,MTInputs!$J$5:$AZ$5,0))</f>
        <v/>
      </c>
      <c r="AW68" s="23">
        <f>INDEX(MTInputs!$J$1:$AZ$415,$D68,MATCH(AW$5,MTInputs!$J$5:$AZ$5,0))</f>
        <v/>
      </c>
      <c r="AX68" s="23">
        <f>INDEX(MTInputs!$J$1:$AZ$415,$D68,MATCH(AX$5,MTInputs!$J$5:$AZ$5,0))</f>
        <v/>
      </c>
      <c r="AY68" s="23">
        <f>INDEX(MTInputs!$J$1:$AZ$415,$D68,MATCH(AY$5,MTInputs!$J$5:$AZ$5,0))</f>
        <v/>
      </c>
    </row>
    <row r="69" hidden="1" outlineLevel="1">
      <c r="A69" s="14" t="inlineStr">
        <is>
          <t>fpr.f</t>
        </is>
      </c>
      <c r="B69" s="14" t="inlineStr">
        <is>
          <t>nga</t>
        </is>
      </c>
      <c r="C69" s="14" t="inlineStr">
        <is>
          <t>pow</t>
        </is>
      </c>
      <c r="D69" s="21" t="n">
        <v>159</v>
      </c>
      <c r="H69" s="14">
        <f>INDEX(VarLab,MATCH($A69,VarKey,0))&amp;INDEX(MemLab,MATCH($C69&amp;"|"&amp;$B69,MemKey,0))</f>
        <v/>
      </c>
      <c r="I69" s="14">
        <f>INDEX(VarUnit,MATCH($A69,VarKey,0))</f>
        <v/>
      </c>
      <c r="J69" s="14">
        <f>INDEX(VarSrc,MATCH($A69,VarKey,0))</f>
        <v/>
      </c>
      <c r="K69" s="11">
        <f>CodePrefix&amp;$A69&amp;IF($C69="","","."&amp;$C69&amp;"."&amp;$B69)&amp;INDEX(VarEnd,MATCH($A69,VarKey,0))&amp;K$5</f>
        <v/>
      </c>
      <c r="L69" s="22">
        <f>INDEX(MTInputs!$J$1:$AZ$415,$D69,MATCH(L$5,MTInputs!$J$5:$AZ$5,0))</f>
        <v/>
      </c>
      <c r="M69" s="23">
        <f>INDEX(MTInputs!$J$1:$AZ$415,$D69,MATCH(M$5,MTInputs!$J$5:$AZ$5,0))</f>
        <v/>
      </c>
      <c r="N69" s="23">
        <f>INDEX(MTInputs!$J$1:$AZ$415,$D69,MATCH(N$5,MTInputs!$J$5:$AZ$5,0))</f>
        <v/>
      </c>
      <c r="O69" s="23">
        <f>INDEX(MTInputs!$J$1:$AZ$415,$D69,MATCH(O$5,MTInputs!$J$5:$AZ$5,0))</f>
        <v/>
      </c>
      <c r="P69" s="23">
        <f>INDEX(MTInputs!$J$1:$AZ$415,$D69,MATCH(P$5,MTInputs!$J$5:$AZ$5,0))</f>
        <v/>
      </c>
      <c r="Q69" s="23">
        <f>INDEX(MTInputs!$J$1:$AZ$415,$D69,MATCH(Q$5,MTInputs!$J$5:$AZ$5,0))</f>
        <v/>
      </c>
      <c r="R69" s="23">
        <f>INDEX(MTInputs!$J$1:$AZ$415,$D69,MATCH(R$5,MTInputs!$J$5:$AZ$5,0))</f>
        <v/>
      </c>
      <c r="S69" s="23">
        <f>INDEX(MTInputs!$J$1:$AZ$415,$D69,MATCH(S$5,MTInputs!$J$5:$AZ$5,0))</f>
        <v/>
      </c>
      <c r="T69" s="23">
        <f>INDEX(MTInputs!$J$1:$AZ$415,$D69,MATCH(T$5,MTInputs!$J$5:$AZ$5,0))</f>
        <v/>
      </c>
      <c r="U69" s="23">
        <f>INDEX(MTInputs!$J$1:$AZ$415,$D69,MATCH(U$5,MTInputs!$J$5:$AZ$5,0))</f>
        <v/>
      </c>
      <c r="V69" s="23">
        <f>INDEX(MTInputs!$J$1:$AZ$415,$D69,MATCH(V$5,MTInputs!$J$5:$AZ$5,0))</f>
        <v/>
      </c>
      <c r="W69" s="23">
        <f>INDEX(MTInputs!$J$1:$AZ$415,$D69,MATCH(W$5,MTInputs!$J$5:$AZ$5,0))</f>
        <v/>
      </c>
      <c r="X69" s="23">
        <f>INDEX(MTInputs!$J$1:$AZ$415,$D69,MATCH(X$5,MTInputs!$J$5:$AZ$5,0))</f>
        <v/>
      </c>
      <c r="Y69" s="23">
        <f>INDEX(MTInputs!$J$1:$AZ$415,$D69,MATCH(Y$5,MTInputs!$J$5:$AZ$5,0))</f>
        <v/>
      </c>
      <c r="Z69" s="23">
        <f>INDEX(MTInputs!$J$1:$AZ$415,$D69,MATCH(Z$5,MTInputs!$J$5:$AZ$5,0))</f>
        <v/>
      </c>
      <c r="AA69" s="23">
        <f>INDEX(MTInputs!$J$1:$AZ$415,$D69,MATCH(AA$5,MTInputs!$J$5:$AZ$5,0))</f>
        <v/>
      </c>
      <c r="AB69" s="23">
        <f>INDEX(MTInputs!$J$1:$AZ$415,$D69,MATCH(AB$5,MTInputs!$J$5:$AZ$5,0))</f>
        <v/>
      </c>
      <c r="AC69" s="23">
        <f>INDEX(MTInputs!$J$1:$AZ$415,$D69,MATCH(AC$5,MTInputs!$J$5:$AZ$5,0))</f>
        <v/>
      </c>
      <c r="AD69" s="23">
        <f>INDEX(MTInputs!$J$1:$AZ$415,$D69,MATCH(AD$5,MTInputs!$J$5:$AZ$5,0))</f>
        <v/>
      </c>
      <c r="AF69" s="11">
        <f>CodePrefix&amp;$A69&amp;IF($C69="","","."&amp;$C69&amp;"."&amp;$B69)&amp;INDEX(VarEnd,MATCH($A69,VarKey,0))&amp;AF$5</f>
        <v/>
      </c>
      <c r="AG69" s="22">
        <f>INDEX(MTInputs!$J$1:$AZ$415,$D69,MATCH(AG$5,MTInputs!$J$5:$AZ$5,0))</f>
        <v/>
      </c>
      <c r="AH69" s="23">
        <f>INDEX(MTInputs!$J$1:$AZ$415,$D69,MATCH(AH$5,MTInputs!$J$5:$AZ$5,0))</f>
        <v/>
      </c>
      <c r="AI69" s="23">
        <f>INDEX(MTInputs!$J$1:$AZ$415,$D69,MATCH(AI$5,MTInputs!$J$5:$AZ$5,0))</f>
        <v/>
      </c>
      <c r="AJ69" s="23">
        <f>INDEX(MTInputs!$J$1:$AZ$415,$D69,MATCH(AJ$5,MTInputs!$J$5:$AZ$5,0))</f>
        <v/>
      </c>
      <c r="AK69" s="23">
        <f>INDEX(MTInputs!$J$1:$AZ$415,$D69,MATCH(AK$5,MTInputs!$J$5:$AZ$5,0))</f>
        <v/>
      </c>
      <c r="AL69" s="23">
        <f>INDEX(MTInputs!$J$1:$AZ$415,$D69,MATCH(AL$5,MTInputs!$J$5:$AZ$5,0))</f>
        <v/>
      </c>
      <c r="AM69" s="23">
        <f>INDEX(MTInputs!$J$1:$AZ$415,$D69,MATCH(AM$5,MTInputs!$J$5:$AZ$5,0))</f>
        <v/>
      </c>
      <c r="AN69" s="23">
        <f>INDEX(MTInputs!$J$1:$AZ$415,$D69,MATCH(AN$5,MTInputs!$J$5:$AZ$5,0))</f>
        <v/>
      </c>
      <c r="AO69" s="23">
        <f>INDEX(MTInputs!$J$1:$AZ$415,$D69,MATCH(AO$5,MTInputs!$J$5:$AZ$5,0))</f>
        <v/>
      </c>
      <c r="AP69" s="23">
        <f>INDEX(MTInputs!$J$1:$AZ$415,$D69,MATCH(AP$5,MTInputs!$J$5:$AZ$5,0))</f>
        <v/>
      </c>
      <c r="AQ69" s="23">
        <f>INDEX(MTInputs!$J$1:$AZ$415,$D69,MATCH(AQ$5,MTInputs!$J$5:$AZ$5,0))</f>
        <v/>
      </c>
      <c r="AR69" s="23">
        <f>INDEX(MTInputs!$J$1:$AZ$415,$D69,MATCH(AR$5,MTInputs!$J$5:$AZ$5,0))</f>
        <v/>
      </c>
      <c r="AS69" s="23">
        <f>INDEX(MTInputs!$J$1:$AZ$415,$D69,MATCH(AS$5,MTInputs!$J$5:$AZ$5,0))</f>
        <v/>
      </c>
      <c r="AT69" s="23">
        <f>INDEX(MTInputs!$J$1:$AZ$415,$D69,MATCH(AT$5,MTInputs!$J$5:$AZ$5,0))</f>
        <v/>
      </c>
      <c r="AU69" s="23">
        <f>INDEX(MTInputs!$J$1:$AZ$415,$D69,MATCH(AU$5,MTInputs!$J$5:$AZ$5,0))</f>
        <v/>
      </c>
      <c r="AV69" s="23">
        <f>INDEX(MTInputs!$J$1:$AZ$415,$D69,MATCH(AV$5,MTInputs!$J$5:$AZ$5,0))</f>
        <v/>
      </c>
      <c r="AW69" s="23">
        <f>INDEX(MTInputs!$J$1:$AZ$415,$D69,MATCH(AW$5,MTInputs!$J$5:$AZ$5,0))</f>
        <v/>
      </c>
      <c r="AX69" s="23">
        <f>INDEX(MTInputs!$J$1:$AZ$415,$D69,MATCH(AX$5,MTInputs!$J$5:$AZ$5,0))</f>
        <v/>
      </c>
      <c r="AY69" s="23">
        <f>INDEX(MTInputs!$J$1:$AZ$415,$D69,MATCH(AY$5,MTInputs!$J$5:$AZ$5,0))</f>
        <v/>
      </c>
    </row>
    <row r="70" hidden="1" outlineLevel="1">
      <c r="A70" s="14" t="inlineStr">
        <is>
          <t>fpr.f</t>
        </is>
      </c>
      <c r="B70" s="14" t="inlineStr">
        <is>
          <t>nga</t>
        </is>
      </c>
      <c r="C70" s="14" t="inlineStr">
        <is>
          <t>res</t>
        </is>
      </c>
      <c r="D70" s="21" t="n">
        <v>160</v>
      </c>
      <c r="H70" s="14">
        <f>INDEX(VarLab,MATCH($A70,VarKey,0))&amp;INDEX(MemLab,MATCH($C70&amp;"|"&amp;$B70,MemKey,0))</f>
        <v/>
      </c>
      <c r="I70" s="14">
        <f>INDEX(VarUnit,MATCH($A70,VarKey,0))</f>
        <v/>
      </c>
      <c r="J70" s="14">
        <f>INDEX(VarSrc,MATCH($A70,VarKey,0))</f>
        <v/>
      </c>
      <c r="K70" s="11">
        <f>CodePrefix&amp;$A70&amp;IF($C70="","","."&amp;$C70&amp;"."&amp;$B70)&amp;INDEX(VarEnd,MATCH($A70,VarKey,0))&amp;K$5</f>
        <v/>
      </c>
      <c r="L70" s="22">
        <f>INDEX(MTInputs!$J$1:$AZ$415,$D70,MATCH(L$5,MTInputs!$J$5:$AZ$5,0))</f>
        <v/>
      </c>
      <c r="M70" s="23">
        <f>INDEX(MTInputs!$J$1:$AZ$415,$D70,MATCH(M$5,MTInputs!$J$5:$AZ$5,0))</f>
        <v/>
      </c>
      <c r="N70" s="23">
        <f>INDEX(MTInputs!$J$1:$AZ$415,$D70,MATCH(N$5,MTInputs!$J$5:$AZ$5,0))</f>
        <v/>
      </c>
      <c r="O70" s="23">
        <f>INDEX(MTInputs!$J$1:$AZ$415,$D70,MATCH(O$5,MTInputs!$J$5:$AZ$5,0))</f>
        <v/>
      </c>
      <c r="P70" s="23">
        <f>INDEX(MTInputs!$J$1:$AZ$415,$D70,MATCH(P$5,MTInputs!$J$5:$AZ$5,0))</f>
        <v/>
      </c>
      <c r="Q70" s="23">
        <f>INDEX(MTInputs!$J$1:$AZ$415,$D70,MATCH(Q$5,MTInputs!$J$5:$AZ$5,0))</f>
        <v/>
      </c>
      <c r="R70" s="23">
        <f>INDEX(MTInputs!$J$1:$AZ$415,$D70,MATCH(R$5,MTInputs!$J$5:$AZ$5,0))</f>
        <v/>
      </c>
      <c r="S70" s="23">
        <f>INDEX(MTInputs!$J$1:$AZ$415,$D70,MATCH(S$5,MTInputs!$J$5:$AZ$5,0))</f>
        <v/>
      </c>
      <c r="T70" s="23">
        <f>INDEX(MTInputs!$J$1:$AZ$415,$D70,MATCH(T$5,MTInputs!$J$5:$AZ$5,0))</f>
        <v/>
      </c>
      <c r="U70" s="23">
        <f>INDEX(MTInputs!$J$1:$AZ$415,$D70,MATCH(U$5,MTInputs!$J$5:$AZ$5,0))</f>
        <v/>
      </c>
      <c r="V70" s="23">
        <f>INDEX(MTInputs!$J$1:$AZ$415,$D70,MATCH(V$5,MTInputs!$J$5:$AZ$5,0))</f>
        <v/>
      </c>
      <c r="W70" s="23">
        <f>INDEX(MTInputs!$J$1:$AZ$415,$D70,MATCH(W$5,MTInputs!$J$5:$AZ$5,0))</f>
        <v/>
      </c>
      <c r="X70" s="23">
        <f>INDEX(MTInputs!$J$1:$AZ$415,$D70,MATCH(X$5,MTInputs!$J$5:$AZ$5,0))</f>
        <v/>
      </c>
      <c r="Y70" s="23">
        <f>INDEX(MTInputs!$J$1:$AZ$415,$D70,MATCH(Y$5,MTInputs!$J$5:$AZ$5,0))</f>
        <v/>
      </c>
      <c r="Z70" s="23">
        <f>INDEX(MTInputs!$J$1:$AZ$415,$D70,MATCH(Z$5,MTInputs!$J$5:$AZ$5,0))</f>
        <v/>
      </c>
      <c r="AA70" s="23">
        <f>INDEX(MTInputs!$J$1:$AZ$415,$D70,MATCH(AA$5,MTInputs!$J$5:$AZ$5,0))</f>
        <v/>
      </c>
      <c r="AB70" s="23">
        <f>INDEX(MTInputs!$J$1:$AZ$415,$D70,MATCH(AB$5,MTInputs!$J$5:$AZ$5,0))</f>
        <v/>
      </c>
      <c r="AC70" s="23">
        <f>INDEX(MTInputs!$J$1:$AZ$415,$D70,MATCH(AC$5,MTInputs!$J$5:$AZ$5,0))</f>
        <v/>
      </c>
      <c r="AD70" s="23">
        <f>INDEX(MTInputs!$J$1:$AZ$415,$D70,MATCH(AD$5,MTInputs!$J$5:$AZ$5,0))</f>
        <v/>
      </c>
      <c r="AF70" s="11">
        <f>CodePrefix&amp;$A70&amp;IF($C70="","","."&amp;$C70&amp;"."&amp;$B70)&amp;INDEX(VarEnd,MATCH($A70,VarKey,0))&amp;AF$5</f>
        <v/>
      </c>
      <c r="AG70" s="22">
        <f>INDEX(MTInputs!$J$1:$AZ$415,$D70,MATCH(AG$5,MTInputs!$J$5:$AZ$5,0))</f>
        <v/>
      </c>
      <c r="AH70" s="23">
        <f>INDEX(MTInputs!$J$1:$AZ$415,$D70,MATCH(AH$5,MTInputs!$J$5:$AZ$5,0))</f>
        <v/>
      </c>
      <c r="AI70" s="23">
        <f>INDEX(MTInputs!$J$1:$AZ$415,$D70,MATCH(AI$5,MTInputs!$J$5:$AZ$5,0))</f>
        <v/>
      </c>
      <c r="AJ70" s="23">
        <f>INDEX(MTInputs!$J$1:$AZ$415,$D70,MATCH(AJ$5,MTInputs!$J$5:$AZ$5,0))</f>
        <v/>
      </c>
      <c r="AK70" s="23">
        <f>INDEX(MTInputs!$J$1:$AZ$415,$D70,MATCH(AK$5,MTInputs!$J$5:$AZ$5,0))</f>
        <v/>
      </c>
      <c r="AL70" s="23">
        <f>INDEX(MTInputs!$J$1:$AZ$415,$D70,MATCH(AL$5,MTInputs!$J$5:$AZ$5,0))</f>
        <v/>
      </c>
      <c r="AM70" s="23">
        <f>INDEX(MTInputs!$J$1:$AZ$415,$D70,MATCH(AM$5,MTInputs!$J$5:$AZ$5,0))</f>
        <v/>
      </c>
      <c r="AN70" s="23">
        <f>INDEX(MTInputs!$J$1:$AZ$415,$D70,MATCH(AN$5,MTInputs!$J$5:$AZ$5,0))</f>
        <v/>
      </c>
      <c r="AO70" s="23">
        <f>INDEX(MTInputs!$J$1:$AZ$415,$D70,MATCH(AO$5,MTInputs!$J$5:$AZ$5,0))</f>
        <v/>
      </c>
      <c r="AP70" s="23">
        <f>INDEX(MTInputs!$J$1:$AZ$415,$D70,MATCH(AP$5,MTInputs!$J$5:$AZ$5,0))</f>
        <v/>
      </c>
      <c r="AQ70" s="23">
        <f>INDEX(MTInputs!$J$1:$AZ$415,$D70,MATCH(AQ$5,MTInputs!$J$5:$AZ$5,0))</f>
        <v/>
      </c>
      <c r="AR70" s="23">
        <f>INDEX(MTInputs!$J$1:$AZ$415,$D70,MATCH(AR$5,MTInputs!$J$5:$AZ$5,0))</f>
        <v/>
      </c>
      <c r="AS70" s="23">
        <f>INDEX(MTInputs!$J$1:$AZ$415,$D70,MATCH(AS$5,MTInputs!$J$5:$AZ$5,0))</f>
        <v/>
      </c>
      <c r="AT70" s="23">
        <f>INDEX(MTInputs!$J$1:$AZ$415,$D70,MATCH(AT$5,MTInputs!$J$5:$AZ$5,0))</f>
        <v/>
      </c>
      <c r="AU70" s="23">
        <f>INDEX(MTInputs!$J$1:$AZ$415,$D70,MATCH(AU$5,MTInputs!$J$5:$AZ$5,0))</f>
        <v/>
      </c>
      <c r="AV70" s="23">
        <f>INDEX(MTInputs!$J$1:$AZ$415,$D70,MATCH(AV$5,MTInputs!$J$5:$AZ$5,0))</f>
        <v/>
      </c>
      <c r="AW70" s="23">
        <f>INDEX(MTInputs!$J$1:$AZ$415,$D70,MATCH(AW$5,MTInputs!$J$5:$AZ$5,0))</f>
        <v/>
      </c>
      <c r="AX70" s="23">
        <f>INDEX(MTInputs!$J$1:$AZ$415,$D70,MATCH(AX$5,MTInputs!$J$5:$AZ$5,0))</f>
        <v/>
      </c>
      <c r="AY70" s="23">
        <f>INDEX(MTInputs!$J$1:$AZ$415,$D70,MATCH(AY$5,MTInputs!$J$5:$AZ$5,0))</f>
        <v/>
      </c>
    </row>
    <row r="71" hidden="1" outlineLevel="1">
      <c r="A71" s="14" t="inlineStr">
        <is>
          <t>fpr.f</t>
        </is>
      </c>
      <c r="B71" s="14" t="inlineStr">
        <is>
          <t>nga</t>
        </is>
      </c>
      <c r="C71" s="14" t="inlineStr">
        <is>
          <t>ind</t>
        </is>
      </c>
      <c r="D71" s="21" t="n">
        <v>161</v>
      </c>
      <c r="H71" s="14">
        <f>INDEX(VarLab,MATCH($A71,VarKey,0))&amp;INDEX(MemLab,MATCH($C71&amp;"|"&amp;$B71,MemKey,0))</f>
        <v/>
      </c>
      <c r="I71" s="14">
        <f>INDEX(VarUnit,MATCH($A71,VarKey,0))</f>
        <v/>
      </c>
      <c r="J71" s="14">
        <f>INDEX(VarSrc,MATCH($A71,VarKey,0))</f>
        <v/>
      </c>
      <c r="K71" s="11">
        <f>CodePrefix&amp;$A71&amp;IF($C71="","","."&amp;$C71&amp;"."&amp;$B71)&amp;INDEX(VarEnd,MATCH($A71,VarKey,0))&amp;K$5</f>
        <v/>
      </c>
      <c r="L71" s="22">
        <f>INDEX(MTInputs!$J$1:$AZ$415,$D71,MATCH(L$5,MTInputs!$J$5:$AZ$5,0))</f>
        <v/>
      </c>
      <c r="M71" s="23">
        <f>INDEX(MTInputs!$J$1:$AZ$415,$D71,MATCH(M$5,MTInputs!$J$5:$AZ$5,0))</f>
        <v/>
      </c>
      <c r="N71" s="23">
        <f>INDEX(MTInputs!$J$1:$AZ$415,$D71,MATCH(N$5,MTInputs!$J$5:$AZ$5,0))</f>
        <v/>
      </c>
      <c r="O71" s="23">
        <f>INDEX(MTInputs!$J$1:$AZ$415,$D71,MATCH(O$5,MTInputs!$J$5:$AZ$5,0))</f>
        <v/>
      </c>
      <c r="P71" s="23">
        <f>INDEX(MTInputs!$J$1:$AZ$415,$D71,MATCH(P$5,MTInputs!$J$5:$AZ$5,0))</f>
        <v/>
      </c>
      <c r="Q71" s="23">
        <f>INDEX(MTInputs!$J$1:$AZ$415,$D71,MATCH(Q$5,MTInputs!$J$5:$AZ$5,0))</f>
        <v/>
      </c>
      <c r="R71" s="23">
        <f>INDEX(MTInputs!$J$1:$AZ$415,$D71,MATCH(R$5,MTInputs!$J$5:$AZ$5,0))</f>
        <v/>
      </c>
      <c r="S71" s="23">
        <f>INDEX(MTInputs!$J$1:$AZ$415,$D71,MATCH(S$5,MTInputs!$J$5:$AZ$5,0))</f>
        <v/>
      </c>
      <c r="T71" s="23">
        <f>INDEX(MTInputs!$J$1:$AZ$415,$D71,MATCH(T$5,MTInputs!$J$5:$AZ$5,0))</f>
        <v/>
      </c>
      <c r="U71" s="23">
        <f>INDEX(MTInputs!$J$1:$AZ$415,$D71,MATCH(U$5,MTInputs!$J$5:$AZ$5,0))</f>
        <v/>
      </c>
      <c r="V71" s="23">
        <f>INDEX(MTInputs!$J$1:$AZ$415,$D71,MATCH(V$5,MTInputs!$J$5:$AZ$5,0))</f>
        <v/>
      </c>
      <c r="W71" s="23">
        <f>INDEX(MTInputs!$J$1:$AZ$415,$D71,MATCH(W$5,MTInputs!$J$5:$AZ$5,0))</f>
        <v/>
      </c>
      <c r="X71" s="23">
        <f>INDEX(MTInputs!$J$1:$AZ$415,$D71,MATCH(X$5,MTInputs!$J$5:$AZ$5,0))</f>
        <v/>
      </c>
      <c r="Y71" s="23">
        <f>INDEX(MTInputs!$J$1:$AZ$415,$D71,MATCH(Y$5,MTInputs!$J$5:$AZ$5,0))</f>
        <v/>
      </c>
      <c r="Z71" s="23">
        <f>INDEX(MTInputs!$J$1:$AZ$415,$D71,MATCH(Z$5,MTInputs!$J$5:$AZ$5,0))</f>
        <v/>
      </c>
      <c r="AA71" s="23">
        <f>INDEX(MTInputs!$J$1:$AZ$415,$D71,MATCH(AA$5,MTInputs!$J$5:$AZ$5,0))</f>
        <v/>
      </c>
      <c r="AB71" s="23">
        <f>INDEX(MTInputs!$J$1:$AZ$415,$D71,MATCH(AB$5,MTInputs!$J$5:$AZ$5,0))</f>
        <v/>
      </c>
      <c r="AC71" s="23">
        <f>INDEX(MTInputs!$J$1:$AZ$415,$D71,MATCH(AC$5,MTInputs!$J$5:$AZ$5,0))</f>
        <v/>
      </c>
      <c r="AD71" s="23">
        <f>INDEX(MTInputs!$J$1:$AZ$415,$D71,MATCH(AD$5,MTInputs!$J$5:$AZ$5,0))</f>
        <v/>
      </c>
      <c r="AF71" s="11">
        <f>CodePrefix&amp;$A71&amp;IF($C71="","","."&amp;$C71&amp;"."&amp;$B71)&amp;INDEX(VarEnd,MATCH($A71,VarKey,0))&amp;AF$5</f>
        <v/>
      </c>
      <c r="AG71" s="22">
        <f>INDEX(MTInputs!$J$1:$AZ$415,$D71,MATCH(AG$5,MTInputs!$J$5:$AZ$5,0))</f>
        <v/>
      </c>
      <c r="AH71" s="23">
        <f>INDEX(MTInputs!$J$1:$AZ$415,$D71,MATCH(AH$5,MTInputs!$J$5:$AZ$5,0))</f>
        <v/>
      </c>
      <c r="AI71" s="23">
        <f>INDEX(MTInputs!$J$1:$AZ$415,$D71,MATCH(AI$5,MTInputs!$J$5:$AZ$5,0))</f>
        <v/>
      </c>
      <c r="AJ71" s="23">
        <f>INDEX(MTInputs!$J$1:$AZ$415,$D71,MATCH(AJ$5,MTInputs!$J$5:$AZ$5,0))</f>
        <v/>
      </c>
      <c r="AK71" s="23">
        <f>INDEX(MTInputs!$J$1:$AZ$415,$D71,MATCH(AK$5,MTInputs!$J$5:$AZ$5,0))</f>
        <v/>
      </c>
      <c r="AL71" s="23">
        <f>INDEX(MTInputs!$J$1:$AZ$415,$D71,MATCH(AL$5,MTInputs!$J$5:$AZ$5,0))</f>
        <v/>
      </c>
      <c r="AM71" s="23">
        <f>INDEX(MTInputs!$J$1:$AZ$415,$D71,MATCH(AM$5,MTInputs!$J$5:$AZ$5,0))</f>
        <v/>
      </c>
      <c r="AN71" s="23">
        <f>INDEX(MTInputs!$J$1:$AZ$415,$D71,MATCH(AN$5,MTInputs!$J$5:$AZ$5,0))</f>
        <v/>
      </c>
      <c r="AO71" s="23">
        <f>INDEX(MTInputs!$J$1:$AZ$415,$D71,MATCH(AO$5,MTInputs!$J$5:$AZ$5,0))</f>
        <v/>
      </c>
      <c r="AP71" s="23">
        <f>INDEX(MTInputs!$J$1:$AZ$415,$D71,MATCH(AP$5,MTInputs!$J$5:$AZ$5,0))</f>
        <v/>
      </c>
      <c r="AQ71" s="23">
        <f>INDEX(MTInputs!$J$1:$AZ$415,$D71,MATCH(AQ$5,MTInputs!$J$5:$AZ$5,0))</f>
        <v/>
      </c>
      <c r="AR71" s="23">
        <f>INDEX(MTInputs!$J$1:$AZ$415,$D71,MATCH(AR$5,MTInputs!$J$5:$AZ$5,0))</f>
        <v/>
      </c>
      <c r="AS71" s="23">
        <f>INDEX(MTInputs!$J$1:$AZ$415,$D71,MATCH(AS$5,MTInputs!$J$5:$AZ$5,0))</f>
        <v/>
      </c>
      <c r="AT71" s="23">
        <f>INDEX(MTInputs!$J$1:$AZ$415,$D71,MATCH(AT$5,MTInputs!$J$5:$AZ$5,0))</f>
        <v/>
      </c>
      <c r="AU71" s="23">
        <f>INDEX(MTInputs!$J$1:$AZ$415,$D71,MATCH(AU$5,MTInputs!$J$5:$AZ$5,0))</f>
        <v/>
      </c>
      <c r="AV71" s="23">
        <f>INDEX(MTInputs!$J$1:$AZ$415,$D71,MATCH(AV$5,MTInputs!$J$5:$AZ$5,0))</f>
        <v/>
      </c>
      <c r="AW71" s="23">
        <f>INDEX(MTInputs!$J$1:$AZ$415,$D71,MATCH(AW$5,MTInputs!$J$5:$AZ$5,0))</f>
        <v/>
      </c>
      <c r="AX71" s="23">
        <f>INDEX(MTInputs!$J$1:$AZ$415,$D71,MATCH(AX$5,MTInputs!$J$5:$AZ$5,0))</f>
        <v/>
      </c>
      <c r="AY71" s="23">
        <f>INDEX(MTInputs!$J$1:$AZ$415,$D71,MATCH(AY$5,MTInputs!$J$5:$AZ$5,0))</f>
        <v/>
      </c>
    </row>
    <row r="72" hidden="1" outlineLevel="1">
      <c r="A72" s="14" t="inlineStr">
        <is>
          <t>fpr.f</t>
        </is>
      </c>
      <c r="B72" s="14" t="inlineStr">
        <is>
          <t>ecy</t>
        </is>
      </c>
      <c r="C72" s="14" t="inlineStr">
        <is>
          <t>res</t>
        </is>
      </c>
      <c r="D72" s="21" t="n">
        <v>162</v>
      </c>
      <c r="H72" s="14">
        <f>INDEX(VarLab,MATCH($A72,VarKey,0))&amp;INDEX(MemLab,MATCH($C72&amp;"|"&amp;$B72,MemKey,0))</f>
        <v/>
      </c>
      <c r="I72" s="14">
        <f>INDEX(VarUnit,MATCH($A72,VarKey,0))</f>
        <v/>
      </c>
      <c r="J72" s="14">
        <f>INDEX(VarSrc,MATCH($A72,VarKey,0))</f>
        <v/>
      </c>
      <c r="K72" s="11">
        <f>CodePrefix&amp;$A72&amp;IF($C72="","","."&amp;$C72&amp;"."&amp;$B72)&amp;INDEX(VarEnd,MATCH($A72,VarKey,0))&amp;K$5</f>
        <v/>
      </c>
      <c r="L72" s="22">
        <f>INDEX(MTInputs!$J$1:$AZ$415,$D72,MATCH(L$5,MTInputs!$J$5:$AZ$5,0))</f>
        <v/>
      </c>
      <c r="M72" s="23">
        <f>INDEX(MTInputs!$J$1:$AZ$415,$D72,MATCH(M$5,MTInputs!$J$5:$AZ$5,0))</f>
        <v/>
      </c>
      <c r="N72" s="23">
        <f>INDEX(MTInputs!$J$1:$AZ$415,$D72,MATCH(N$5,MTInputs!$J$5:$AZ$5,0))</f>
        <v/>
      </c>
      <c r="O72" s="23">
        <f>INDEX(MTInputs!$J$1:$AZ$415,$D72,MATCH(O$5,MTInputs!$J$5:$AZ$5,0))</f>
        <v/>
      </c>
      <c r="P72" s="23">
        <f>INDEX(MTInputs!$J$1:$AZ$415,$D72,MATCH(P$5,MTInputs!$J$5:$AZ$5,0))</f>
        <v/>
      </c>
      <c r="Q72" s="23">
        <f>INDEX(MTInputs!$J$1:$AZ$415,$D72,MATCH(Q$5,MTInputs!$J$5:$AZ$5,0))</f>
        <v/>
      </c>
      <c r="R72" s="23">
        <f>INDEX(MTInputs!$J$1:$AZ$415,$D72,MATCH(R$5,MTInputs!$J$5:$AZ$5,0))</f>
        <v/>
      </c>
      <c r="S72" s="23">
        <f>INDEX(MTInputs!$J$1:$AZ$415,$D72,MATCH(S$5,MTInputs!$J$5:$AZ$5,0))</f>
        <v/>
      </c>
      <c r="T72" s="23">
        <f>INDEX(MTInputs!$J$1:$AZ$415,$D72,MATCH(T$5,MTInputs!$J$5:$AZ$5,0))</f>
        <v/>
      </c>
      <c r="U72" s="23">
        <f>INDEX(MTInputs!$J$1:$AZ$415,$D72,MATCH(U$5,MTInputs!$J$5:$AZ$5,0))</f>
        <v/>
      </c>
      <c r="V72" s="23">
        <f>INDEX(MTInputs!$J$1:$AZ$415,$D72,MATCH(V$5,MTInputs!$J$5:$AZ$5,0))</f>
        <v/>
      </c>
      <c r="W72" s="23">
        <f>INDEX(MTInputs!$J$1:$AZ$415,$D72,MATCH(W$5,MTInputs!$J$5:$AZ$5,0))</f>
        <v/>
      </c>
      <c r="X72" s="23">
        <f>INDEX(MTInputs!$J$1:$AZ$415,$D72,MATCH(X$5,MTInputs!$J$5:$AZ$5,0))</f>
        <v/>
      </c>
      <c r="Y72" s="23">
        <f>INDEX(MTInputs!$J$1:$AZ$415,$D72,MATCH(Y$5,MTInputs!$J$5:$AZ$5,0))</f>
        <v/>
      </c>
      <c r="Z72" s="23">
        <f>INDEX(MTInputs!$J$1:$AZ$415,$D72,MATCH(Z$5,MTInputs!$J$5:$AZ$5,0))</f>
        <v/>
      </c>
      <c r="AA72" s="23">
        <f>INDEX(MTInputs!$J$1:$AZ$415,$D72,MATCH(AA$5,MTInputs!$J$5:$AZ$5,0))</f>
        <v/>
      </c>
      <c r="AB72" s="23">
        <f>INDEX(MTInputs!$J$1:$AZ$415,$D72,MATCH(AB$5,MTInputs!$J$5:$AZ$5,0))</f>
        <v/>
      </c>
      <c r="AC72" s="23">
        <f>INDEX(MTInputs!$J$1:$AZ$415,$D72,MATCH(AC$5,MTInputs!$J$5:$AZ$5,0))</f>
        <v/>
      </c>
      <c r="AD72" s="23">
        <f>INDEX(MTInputs!$J$1:$AZ$415,$D72,MATCH(AD$5,MTInputs!$J$5:$AZ$5,0))</f>
        <v/>
      </c>
      <c r="AF72" s="11">
        <f>CodePrefix&amp;$A72&amp;IF($C72="","","."&amp;$C72&amp;"."&amp;$B72)&amp;INDEX(VarEnd,MATCH($A72,VarKey,0))&amp;AF$5</f>
        <v/>
      </c>
      <c r="AG72" s="22">
        <f>INDEX(MTInputs!$J$1:$AZ$415,$D72,MATCH(AG$5,MTInputs!$J$5:$AZ$5,0))</f>
        <v/>
      </c>
      <c r="AH72" s="23">
        <f>INDEX(MTInputs!$J$1:$AZ$415,$D72,MATCH(AH$5,MTInputs!$J$5:$AZ$5,0))</f>
        <v/>
      </c>
      <c r="AI72" s="23">
        <f>INDEX(MTInputs!$J$1:$AZ$415,$D72,MATCH(AI$5,MTInputs!$J$5:$AZ$5,0))</f>
        <v/>
      </c>
      <c r="AJ72" s="23">
        <f>INDEX(MTInputs!$J$1:$AZ$415,$D72,MATCH(AJ$5,MTInputs!$J$5:$AZ$5,0))</f>
        <v/>
      </c>
      <c r="AK72" s="23">
        <f>INDEX(MTInputs!$J$1:$AZ$415,$D72,MATCH(AK$5,MTInputs!$J$5:$AZ$5,0))</f>
        <v/>
      </c>
      <c r="AL72" s="23">
        <f>INDEX(MTInputs!$J$1:$AZ$415,$D72,MATCH(AL$5,MTInputs!$J$5:$AZ$5,0))</f>
        <v/>
      </c>
      <c r="AM72" s="23">
        <f>INDEX(MTInputs!$J$1:$AZ$415,$D72,MATCH(AM$5,MTInputs!$J$5:$AZ$5,0))</f>
        <v/>
      </c>
      <c r="AN72" s="23">
        <f>INDEX(MTInputs!$J$1:$AZ$415,$D72,MATCH(AN$5,MTInputs!$J$5:$AZ$5,0))</f>
        <v/>
      </c>
      <c r="AO72" s="23">
        <f>INDEX(MTInputs!$J$1:$AZ$415,$D72,MATCH(AO$5,MTInputs!$J$5:$AZ$5,0))</f>
        <v/>
      </c>
      <c r="AP72" s="23">
        <f>INDEX(MTInputs!$J$1:$AZ$415,$D72,MATCH(AP$5,MTInputs!$J$5:$AZ$5,0))</f>
        <v/>
      </c>
      <c r="AQ72" s="23">
        <f>INDEX(MTInputs!$J$1:$AZ$415,$D72,MATCH(AQ$5,MTInputs!$J$5:$AZ$5,0))</f>
        <v/>
      </c>
      <c r="AR72" s="23">
        <f>INDEX(MTInputs!$J$1:$AZ$415,$D72,MATCH(AR$5,MTInputs!$J$5:$AZ$5,0))</f>
        <v/>
      </c>
      <c r="AS72" s="23">
        <f>INDEX(MTInputs!$J$1:$AZ$415,$D72,MATCH(AS$5,MTInputs!$J$5:$AZ$5,0))</f>
        <v/>
      </c>
      <c r="AT72" s="23">
        <f>INDEX(MTInputs!$J$1:$AZ$415,$D72,MATCH(AT$5,MTInputs!$J$5:$AZ$5,0))</f>
        <v/>
      </c>
      <c r="AU72" s="23">
        <f>INDEX(MTInputs!$J$1:$AZ$415,$D72,MATCH(AU$5,MTInputs!$J$5:$AZ$5,0))</f>
        <v/>
      </c>
      <c r="AV72" s="23">
        <f>INDEX(MTInputs!$J$1:$AZ$415,$D72,MATCH(AV$5,MTInputs!$J$5:$AZ$5,0))</f>
        <v/>
      </c>
      <c r="AW72" s="23">
        <f>INDEX(MTInputs!$J$1:$AZ$415,$D72,MATCH(AW$5,MTInputs!$J$5:$AZ$5,0))</f>
        <v/>
      </c>
      <c r="AX72" s="23">
        <f>INDEX(MTInputs!$J$1:$AZ$415,$D72,MATCH(AX$5,MTInputs!$J$5:$AZ$5,0))</f>
        <v/>
      </c>
      <c r="AY72" s="23">
        <f>INDEX(MTInputs!$J$1:$AZ$415,$D72,MATCH(AY$5,MTInputs!$J$5:$AZ$5,0))</f>
        <v/>
      </c>
    </row>
    <row r="73" hidden="1" outlineLevel="1">
      <c r="A73" s="14" t="inlineStr">
        <is>
          <t>fpr.f</t>
        </is>
      </c>
      <c r="B73" s="14" t="inlineStr">
        <is>
          <t>ecy</t>
        </is>
      </c>
      <c r="C73" s="14" t="inlineStr">
        <is>
          <t>ind</t>
        </is>
      </c>
      <c r="D73" s="21" t="n">
        <v>163</v>
      </c>
      <c r="H73" s="14">
        <f>INDEX(VarLab,MATCH($A73,VarKey,0))&amp;INDEX(MemLab,MATCH($C73&amp;"|"&amp;$B73,MemKey,0))</f>
        <v/>
      </c>
      <c r="I73" s="14">
        <f>INDEX(VarUnit,MATCH($A73,VarKey,0))</f>
        <v/>
      </c>
      <c r="J73" s="14">
        <f>INDEX(VarSrc,MATCH($A73,VarKey,0))</f>
        <v/>
      </c>
      <c r="K73" s="11">
        <f>CodePrefix&amp;$A73&amp;IF($C73="","","."&amp;$C73&amp;"."&amp;$B73)&amp;INDEX(VarEnd,MATCH($A73,VarKey,0))&amp;K$5</f>
        <v/>
      </c>
      <c r="L73" s="22">
        <f>INDEX(MTInputs!$J$1:$AZ$415,$D73,MATCH(L$5,MTInputs!$J$5:$AZ$5,0))</f>
        <v/>
      </c>
      <c r="M73" s="23">
        <f>INDEX(MTInputs!$J$1:$AZ$415,$D73,MATCH(M$5,MTInputs!$J$5:$AZ$5,0))</f>
        <v/>
      </c>
      <c r="N73" s="23">
        <f>INDEX(MTInputs!$J$1:$AZ$415,$D73,MATCH(N$5,MTInputs!$J$5:$AZ$5,0))</f>
        <v/>
      </c>
      <c r="O73" s="23">
        <f>INDEX(MTInputs!$J$1:$AZ$415,$D73,MATCH(O$5,MTInputs!$J$5:$AZ$5,0))</f>
        <v/>
      </c>
      <c r="P73" s="23">
        <f>INDEX(MTInputs!$J$1:$AZ$415,$D73,MATCH(P$5,MTInputs!$J$5:$AZ$5,0))</f>
        <v/>
      </c>
      <c r="Q73" s="23">
        <f>INDEX(MTInputs!$J$1:$AZ$415,$D73,MATCH(Q$5,MTInputs!$J$5:$AZ$5,0))</f>
        <v/>
      </c>
      <c r="R73" s="23">
        <f>INDEX(MTInputs!$J$1:$AZ$415,$D73,MATCH(R$5,MTInputs!$J$5:$AZ$5,0))</f>
        <v/>
      </c>
      <c r="S73" s="23">
        <f>INDEX(MTInputs!$J$1:$AZ$415,$D73,MATCH(S$5,MTInputs!$J$5:$AZ$5,0))</f>
        <v/>
      </c>
      <c r="T73" s="23">
        <f>INDEX(MTInputs!$J$1:$AZ$415,$D73,MATCH(T$5,MTInputs!$J$5:$AZ$5,0))</f>
        <v/>
      </c>
      <c r="U73" s="23">
        <f>INDEX(MTInputs!$J$1:$AZ$415,$D73,MATCH(U$5,MTInputs!$J$5:$AZ$5,0))</f>
        <v/>
      </c>
      <c r="V73" s="23">
        <f>INDEX(MTInputs!$J$1:$AZ$415,$D73,MATCH(V$5,MTInputs!$J$5:$AZ$5,0))</f>
        <v/>
      </c>
      <c r="W73" s="23">
        <f>INDEX(MTInputs!$J$1:$AZ$415,$D73,MATCH(W$5,MTInputs!$J$5:$AZ$5,0))</f>
        <v/>
      </c>
      <c r="X73" s="23">
        <f>INDEX(MTInputs!$J$1:$AZ$415,$D73,MATCH(X$5,MTInputs!$J$5:$AZ$5,0))</f>
        <v/>
      </c>
      <c r="Y73" s="23">
        <f>INDEX(MTInputs!$J$1:$AZ$415,$D73,MATCH(Y$5,MTInputs!$J$5:$AZ$5,0))</f>
        <v/>
      </c>
      <c r="Z73" s="23">
        <f>INDEX(MTInputs!$J$1:$AZ$415,$D73,MATCH(Z$5,MTInputs!$J$5:$AZ$5,0))</f>
        <v/>
      </c>
      <c r="AA73" s="23">
        <f>INDEX(MTInputs!$J$1:$AZ$415,$D73,MATCH(AA$5,MTInputs!$J$5:$AZ$5,0))</f>
        <v/>
      </c>
      <c r="AB73" s="23">
        <f>INDEX(MTInputs!$J$1:$AZ$415,$D73,MATCH(AB$5,MTInputs!$J$5:$AZ$5,0))</f>
        <v/>
      </c>
      <c r="AC73" s="23">
        <f>INDEX(MTInputs!$J$1:$AZ$415,$D73,MATCH(AC$5,MTInputs!$J$5:$AZ$5,0))</f>
        <v/>
      </c>
      <c r="AD73" s="23">
        <f>INDEX(MTInputs!$J$1:$AZ$415,$D73,MATCH(AD$5,MTInputs!$J$5:$AZ$5,0))</f>
        <v/>
      </c>
      <c r="AF73" s="11">
        <f>CodePrefix&amp;$A73&amp;IF($C73="","","."&amp;$C73&amp;"."&amp;$B73)&amp;INDEX(VarEnd,MATCH($A73,VarKey,0))&amp;AF$5</f>
        <v/>
      </c>
      <c r="AG73" s="22">
        <f>INDEX(MTInputs!$J$1:$AZ$415,$D73,MATCH(AG$5,MTInputs!$J$5:$AZ$5,0))</f>
        <v/>
      </c>
      <c r="AH73" s="23">
        <f>INDEX(MTInputs!$J$1:$AZ$415,$D73,MATCH(AH$5,MTInputs!$J$5:$AZ$5,0))</f>
        <v/>
      </c>
      <c r="AI73" s="23">
        <f>INDEX(MTInputs!$J$1:$AZ$415,$D73,MATCH(AI$5,MTInputs!$J$5:$AZ$5,0))</f>
        <v/>
      </c>
      <c r="AJ73" s="23">
        <f>INDEX(MTInputs!$J$1:$AZ$415,$D73,MATCH(AJ$5,MTInputs!$J$5:$AZ$5,0))</f>
        <v/>
      </c>
      <c r="AK73" s="23">
        <f>INDEX(MTInputs!$J$1:$AZ$415,$D73,MATCH(AK$5,MTInputs!$J$5:$AZ$5,0))</f>
        <v/>
      </c>
      <c r="AL73" s="23">
        <f>INDEX(MTInputs!$J$1:$AZ$415,$D73,MATCH(AL$5,MTInputs!$J$5:$AZ$5,0))</f>
        <v/>
      </c>
      <c r="AM73" s="23">
        <f>INDEX(MTInputs!$J$1:$AZ$415,$D73,MATCH(AM$5,MTInputs!$J$5:$AZ$5,0))</f>
        <v/>
      </c>
      <c r="AN73" s="23">
        <f>INDEX(MTInputs!$J$1:$AZ$415,$D73,MATCH(AN$5,MTInputs!$J$5:$AZ$5,0))</f>
        <v/>
      </c>
      <c r="AO73" s="23">
        <f>INDEX(MTInputs!$J$1:$AZ$415,$D73,MATCH(AO$5,MTInputs!$J$5:$AZ$5,0))</f>
        <v/>
      </c>
      <c r="AP73" s="23">
        <f>INDEX(MTInputs!$J$1:$AZ$415,$D73,MATCH(AP$5,MTInputs!$J$5:$AZ$5,0))</f>
        <v/>
      </c>
      <c r="AQ73" s="23">
        <f>INDEX(MTInputs!$J$1:$AZ$415,$D73,MATCH(AQ$5,MTInputs!$J$5:$AZ$5,0))</f>
        <v/>
      </c>
      <c r="AR73" s="23">
        <f>INDEX(MTInputs!$J$1:$AZ$415,$D73,MATCH(AR$5,MTInputs!$J$5:$AZ$5,0))</f>
        <v/>
      </c>
      <c r="AS73" s="23">
        <f>INDEX(MTInputs!$J$1:$AZ$415,$D73,MATCH(AS$5,MTInputs!$J$5:$AZ$5,0))</f>
        <v/>
      </c>
      <c r="AT73" s="23">
        <f>INDEX(MTInputs!$J$1:$AZ$415,$D73,MATCH(AT$5,MTInputs!$J$5:$AZ$5,0))</f>
        <v/>
      </c>
      <c r="AU73" s="23">
        <f>INDEX(MTInputs!$J$1:$AZ$415,$D73,MATCH(AU$5,MTInputs!$J$5:$AZ$5,0))</f>
        <v/>
      </c>
      <c r="AV73" s="23">
        <f>INDEX(MTInputs!$J$1:$AZ$415,$D73,MATCH(AV$5,MTInputs!$J$5:$AZ$5,0))</f>
        <v/>
      </c>
      <c r="AW73" s="23">
        <f>INDEX(MTInputs!$J$1:$AZ$415,$D73,MATCH(AW$5,MTInputs!$J$5:$AZ$5,0))</f>
        <v/>
      </c>
      <c r="AX73" s="23">
        <f>INDEX(MTInputs!$J$1:$AZ$415,$D73,MATCH(AX$5,MTInputs!$J$5:$AZ$5,0))</f>
        <v/>
      </c>
      <c r="AY73" s="23">
        <f>INDEX(MTInputs!$J$1:$AZ$415,$D73,MATCH(AY$5,MTInputs!$J$5:$AZ$5,0))</f>
        <v/>
      </c>
    </row>
    <row r="74" hidden="1" outlineLevel="1">
      <c r="A74" s="14" t="inlineStr">
        <is>
          <t>fpr.f</t>
        </is>
      </c>
      <c r="B74" s="14" t="inlineStr">
        <is>
          <t>gso</t>
        </is>
      </c>
      <c r="C74" s="14" t="inlineStr">
        <is>
          <t>all</t>
        </is>
      </c>
      <c r="D74" s="21" t="n">
        <v>164</v>
      </c>
      <c r="H74" s="14">
        <f>INDEX(VarLab,MATCH($A74,VarKey,0))&amp;INDEX(MemLab,MATCH($C74&amp;"|"&amp;$B74,MemKey,0))</f>
        <v/>
      </c>
      <c r="I74" s="14">
        <f>INDEX(VarUnit,MATCH($A74,VarKey,0))</f>
        <v/>
      </c>
      <c r="J74" s="14">
        <f>INDEX(VarSrc,MATCH($A74,VarKey,0))</f>
        <v/>
      </c>
      <c r="K74" s="11">
        <f>CodePrefix&amp;$A74&amp;IF($C74="","","."&amp;$C74&amp;"."&amp;$B74)&amp;INDEX(VarEnd,MATCH($A74,VarKey,0))&amp;K$5</f>
        <v/>
      </c>
      <c r="L74" s="22">
        <f>INDEX(MTInputs!$J$1:$AZ$415,$D74,MATCH(L$5,MTInputs!$J$5:$AZ$5,0))</f>
        <v/>
      </c>
      <c r="M74" s="23">
        <f>INDEX(MTInputs!$J$1:$AZ$415,$D74,MATCH(M$5,MTInputs!$J$5:$AZ$5,0))</f>
        <v/>
      </c>
      <c r="N74" s="23">
        <f>INDEX(MTInputs!$J$1:$AZ$415,$D74,MATCH(N$5,MTInputs!$J$5:$AZ$5,0))</f>
        <v/>
      </c>
      <c r="O74" s="23">
        <f>INDEX(MTInputs!$J$1:$AZ$415,$D74,MATCH(O$5,MTInputs!$J$5:$AZ$5,0))</f>
        <v/>
      </c>
      <c r="P74" s="23">
        <f>INDEX(MTInputs!$J$1:$AZ$415,$D74,MATCH(P$5,MTInputs!$J$5:$AZ$5,0))</f>
        <v/>
      </c>
      <c r="Q74" s="23">
        <f>INDEX(MTInputs!$J$1:$AZ$415,$D74,MATCH(Q$5,MTInputs!$J$5:$AZ$5,0))</f>
        <v/>
      </c>
      <c r="R74" s="23">
        <f>INDEX(MTInputs!$J$1:$AZ$415,$D74,MATCH(R$5,MTInputs!$J$5:$AZ$5,0))</f>
        <v/>
      </c>
      <c r="S74" s="23">
        <f>INDEX(MTInputs!$J$1:$AZ$415,$D74,MATCH(S$5,MTInputs!$J$5:$AZ$5,0))</f>
        <v/>
      </c>
      <c r="T74" s="23">
        <f>INDEX(MTInputs!$J$1:$AZ$415,$D74,MATCH(T$5,MTInputs!$J$5:$AZ$5,0))</f>
        <v/>
      </c>
      <c r="U74" s="23">
        <f>INDEX(MTInputs!$J$1:$AZ$415,$D74,MATCH(U$5,MTInputs!$J$5:$AZ$5,0))</f>
        <v/>
      </c>
      <c r="V74" s="23">
        <f>INDEX(MTInputs!$J$1:$AZ$415,$D74,MATCH(V$5,MTInputs!$J$5:$AZ$5,0))</f>
        <v/>
      </c>
      <c r="W74" s="23">
        <f>INDEX(MTInputs!$J$1:$AZ$415,$D74,MATCH(W$5,MTInputs!$J$5:$AZ$5,0))</f>
        <v/>
      </c>
      <c r="X74" s="23">
        <f>INDEX(MTInputs!$J$1:$AZ$415,$D74,MATCH(X$5,MTInputs!$J$5:$AZ$5,0))</f>
        <v/>
      </c>
      <c r="Y74" s="23">
        <f>INDEX(MTInputs!$J$1:$AZ$415,$D74,MATCH(Y$5,MTInputs!$J$5:$AZ$5,0))</f>
        <v/>
      </c>
      <c r="Z74" s="23">
        <f>INDEX(MTInputs!$J$1:$AZ$415,$D74,MATCH(Z$5,MTInputs!$J$5:$AZ$5,0))</f>
        <v/>
      </c>
      <c r="AA74" s="23">
        <f>INDEX(MTInputs!$J$1:$AZ$415,$D74,MATCH(AA$5,MTInputs!$J$5:$AZ$5,0))</f>
        <v/>
      </c>
      <c r="AB74" s="23">
        <f>INDEX(MTInputs!$J$1:$AZ$415,$D74,MATCH(AB$5,MTInputs!$J$5:$AZ$5,0))</f>
        <v/>
      </c>
      <c r="AC74" s="23">
        <f>INDEX(MTInputs!$J$1:$AZ$415,$D74,MATCH(AC$5,MTInputs!$J$5:$AZ$5,0))</f>
        <v/>
      </c>
      <c r="AD74" s="23">
        <f>INDEX(MTInputs!$J$1:$AZ$415,$D74,MATCH(AD$5,MTInputs!$J$5:$AZ$5,0))</f>
        <v/>
      </c>
      <c r="AF74" s="11">
        <f>CodePrefix&amp;$A74&amp;IF($C74="","","."&amp;$C74&amp;"."&amp;$B74)&amp;INDEX(VarEnd,MATCH($A74,VarKey,0))&amp;AF$5</f>
        <v/>
      </c>
      <c r="AG74" s="22">
        <f>INDEX(MTInputs!$J$1:$AZ$415,$D74,MATCH(AG$5,MTInputs!$J$5:$AZ$5,0))</f>
        <v/>
      </c>
      <c r="AH74" s="23">
        <f>INDEX(MTInputs!$J$1:$AZ$415,$D74,MATCH(AH$5,MTInputs!$J$5:$AZ$5,0))</f>
        <v/>
      </c>
      <c r="AI74" s="23">
        <f>INDEX(MTInputs!$J$1:$AZ$415,$D74,MATCH(AI$5,MTInputs!$J$5:$AZ$5,0))</f>
        <v/>
      </c>
      <c r="AJ74" s="23">
        <f>INDEX(MTInputs!$J$1:$AZ$415,$D74,MATCH(AJ$5,MTInputs!$J$5:$AZ$5,0))</f>
        <v/>
      </c>
      <c r="AK74" s="23">
        <f>INDEX(MTInputs!$J$1:$AZ$415,$D74,MATCH(AK$5,MTInputs!$J$5:$AZ$5,0))</f>
        <v/>
      </c>
      <c r="AL74" s="23">
        <f>INDEX(MTInputs!$J$1:$AZ$415,$D74,MATCH(AL$5,MTInputs!$J$5:$AZ$5,0))</f>
        <v/>
      </c>
      <c r="AM74" s="23">
        <f>INDEX(MTInputs!$J$1:$AZ$415,$D74,MATCH(AM$5,MTInputs!$J$5:$AZ$5,0))</f>
        <v/>
      </c>
      <c r="AN74" s="23">
        <f>INDEX(MTInputs!$J$1:$AZ$415,$D74,MATCH(AN$5,MTInputs!$J$5:$AZ$5,0))</f>
        <v/>
      </c>
      <c r="AO74" s="23">
        <f>INDEX(MTInputs!$J$1:$AZ$415,$D74,MATCH(AO$5,MTInputs!$J$5:$AZ$5,0))</f>
        <v/>
      </c>
      <c r="AP74" s="23">
        <f>INDEX(MTInputs!$J$1:$AZ$415,$D74,MATCH(AP$5,MTInputs!$J$5:$AZ$5,0))</f>
        <v/>
      </c>
      <c r="AQ74" s="23">
        <f>INDEX(MTInputs!$J$1:$AZ$415,$D74,MATCH(AQ$5,MTInputs!$J$5:$AZ$5,0))</f>
        <v/>
      </c>
      <c r="AR74" s="23">
        <f>INDEX(MTInputs!$J$1:$AZ$415,$D74,MATCH(AR$5,MTInputs!$J$5:$AZ$5,0))</f>
        <v/>
      </c>
      <c r="AS74" s="23">
        <f>INDEX(MTInputs!$J$1:$AZ$415,$D74,MATCH(AS$5,MTInputs!$J$5:$AZ$5,0))</f>
        <v/>
      </c>
      <c r="AT74" s="23">
        <f>INDEX(MTInputs!$J$1:$AZ$415,$D74,MATCH(AT$5,MTInputs!$J$5:$AZ$5,0))</f>
        <v/>
      </c>
      <c r="AU74" s="23">
        <f>INDEX(MTInputs!$J$1:$AZ$415,$D74,MATCH(AU$5,MTInputs!$J$5:$AZ$5,0))</f>
        <v/>
      </c>
      <c r="AV74" s="23">
        <f>INDEX(MTInputs!$J$1:$AZ$415,$D74,MATCH(AV$5,MTInputs!$J$5:$AZ$5,0))</f>
        <v/>
      </c>
      <c r="AW74" s="23">
        <f>INDEX(MTInputs!$J$1:$AZ$415,$D74,MATCH(AW$5,MTInputs!$J$5:$AZ$5,0))</f>
        <v/>
      </c>
      <c r="AX74" s="23">
        <f>INDEX(MTInputs!$J$1:$AZ$415,$D74,MATCH(AX$5,MTInputs!$J$5:$AZ$5,0))</f>
        <v/>
      </c>
      <c r="AY74" s="23">
        <f>INDEX(MTInputs!$J$1:$AZ$415,$D74,MATCH(AY$5,MTInputs!$J$5:$AZ$5,0))</f>
        <v/>
      </c>
    </row>
    <row r="75" hidden="1" outlineLevel="1">
      <c r="A75" s="14" t="inlineStr">
        <is>
          <t>fpr.f</t>
        </is>
      </c>
      <c r="B75" s="14" t="inlineStr">
        <is>
          <t>die</t>
        </is>
      </c>
      <c r="C75" s="14" t="inlineStr">
        <is>
          <t>all</t>
        </is>
      </c>
      <c r="D75" s="21" t="n">
        <v>165</v>
      </c>
      <c r="H75" s="14">
        <f>INDEX(VarLab,MATCH($A75,VarKey,0))&amp;INDEX(MemLab,MATCH($C75&amp;"|"&amp;$B75,MemKey,0))</f>
        <v/>
      </c>
      <c r="I75" s="14">
        <f>INDEX(VarUnit,MATCH($A75,VarKey,0))</f>
        <v/>
      </c>
      <c r="J75" s="14">
        <f>INDEX(VarSrc,MATCH($A75,VarKey,0))</f>
        <v/>
      </c>
      <c r="K75" s="11">
        <f>CodePrefix&amp;$A75&amp;IF($C75="","","."&amp;$C75&amp;"."&amp;$B75)&amp;INDEX(VarEnd,MATCH($A75,VarKey,0))&amp;K$5</f>
        <v/>
      </c>
      <c r="L75" s="22">
        <f>INDEX(MTInputs!$J$1:$AZ$415,$D75,MATCH(L$5,MTInputs!$J$5:$AZ$5,0))</f>
        <v/>
      </c>
      <c r="M75" s="23">
        <f>INDEX(MTInputs!$J$1:$AZ$415,$D75,MATCH(M$5,MTInputs!$J$5:$AZ$5,0))</f>
        <v/>
      </c>
      <c r="N75" s="23">
        <f>INDEX(MTInputs!$J$1:$AZ$415,$D75,MATCH(N$5,MTInputs!$J$5:$AZ$5,0))</f>
        <v/>
      </c>
      <c r="O75" s="23">
        <f>INDEX(MTInputs!$J$1:$AZ$415,$D75,MATCH(O$5,MTInputs!$J$5:$AZ$5,0))</f>
        <v/>
      </c>
      <c r="P75" s="23">
        <f>INDEX(MTInputs!$J$1:$AZ$415,$D75,MATCH(P$5,MTInputs!$J$5:$AZ$5,0))</f>
        <v/>
      </c>
      <c r="Q75" s="23">
        <f>INDEX(MTInputs!$J$1:$AZ$415,$D75,MATCH(Q$5,MTInputs!$J$5:$AZ$5,0))</f>
        <v/>
      </c>
      <c r="R75" s="23">
        <f>INDEX(MTInputs!$J$1:$AZ$415,$D75,MATCH(R$5,MTInputs!$J$5:$AZ$5,0))</f>
        <v/>
      </c>
      <c r="S75" s="23">
        <f>INDEX(MTInputs!$J$1:$AZ$415,$D75,MATCH(S$5,MTInputs!$J$5:$AZ$5,0))</f>
        <v/>
      </c>
      <c r="T75" s="23">
        <f>INDEX(MTInputs!$J$1:$AZ$415,$D75,MATCH(T$5,MTInputs!$J$5:$AZ$5,0))</f>
        <v/>
      </c>
      <c r="U75" s="23">
        <f>INDEX(MTInputs!$J$1:$AZ$415,$D75,MATCH(U$5,MTInputs!$J$5:$AZ$5,0))</f>
        <v/>
      </c>
      <c r="V75" s="23">
        <f>INDEX(MTInputs!$J$1:$AZ$415,$D75,MATCH(V$5,MTInputs!$J$5:$AZ$5,0))</f>
        <v/>
      </c>
      <c r="W75" s="23">
        <f>INDEX(MTInputs!$J$1:$AZ$415,$D75,MATCH(W$5,MTInputs!$J$5:$AZ$5,0))</f>
        <v/>
      </c>
      <c r="X75" s="23">
        <f>INDEX(MTInputs!$J$1:$AZ$415,$D75,MATCH(X$5,MTInputs!$J$5:$AZ$5,0))</f>
        <v/>
      </c>
      <c r="Y75" s="23">
        <f>INDEX(MTInputs!$J$1:$AZ$415,$D75,MATCH(Y$5,MTInputs!$J$5:$AZ$5,0))</f>
        <v/>
      </c>
      <c r="Z75" s="23">
        <f>INDEX(MTInputs!$J$1:$AZ$415,$D75,MATCH(Z$5,MTInputs!$J$5:$AZ$5,0))</f>
        <v/>
      </c>
      <c r="AA75" s="23">
        <f>INDEX(MTInputs!$J$1:$AZ$415,$D75,MATCH(AA$5,MTInputs!$J$5:$AZ$5,0))</f>
        <v/>
      </c>
      <c r="AB75" s="23">
        <f>INDEX(MTInputs!$J$1:$AZ$415,$D75,MATCH(AB$5,MTInputs!$J$5:$AZ$5,0))</f>
        <v/>
      </c>
      <c r="AC75" s="23">
        <f>INDEX(MTInputs!$J$1:$AZ$415,$D75,MATCH(AC$5,MTInputs!$J$5:$AZ$5,0))</f>
        <v/>
      </c>
      <c r="AD75" s="23">
        <f>INDEX(MTInputs!$J$1:$AZ$415,$D75,MATCH(AD$5,MTInputs!$J$5:$AZ$5,0))</f>
        <v/>
      </c>
      <c r="AF75" s="11">
        <f>CodePrefix&amp;$A75&amp;IF($C75="","","."&amp;$C75&amp;"."&amp;$B75)&amp;INDEX(VarEnd,MATCH($A75,VarKey,0))&amp;AF$5</f>
        <v/>
      </c>
      <c r="AG75" s="22">
        <f>INDEX(MTInputs!$J$1:$AZ$415,$D75,MATCH(AG$5,MTInputs!$J$5:$AZ$5,0))</f>
        <v/>
      </c>
      <c r="AH75" s="23">
        <f>INDEX(MTInputs!$J$1:$AZ$415,$D75,MATCH(AH$5,MTInputs!$J$5:$AZ$5,0))</f>
        <v/>
      </c>
      <c r="AI75" s="23">
        <f>INDEX(MTInputs!$J$1:$AZ$415,$D75,MATCH(AI$5,MTInputs!$J$5:$AZ$5,0))</f>
        <v/>
      </c>
      <c r="AJ75" s="23">
        <f>INDEX(MTInputs!$J$1:$AZ$415,$D75,MATCH(AJ$5,MTInputs!$J$5:$AZ$5,0))</f>
        <v/>
      </c>
      <c r="AK75" s="23">
        <f>INDEX(MTInputs!$J$1:$AZ$415,$D75,MATCH(AK$5,MTInputs!$J$5:$AZ$5,0))</f>
        <v/>
      </c>
      <c r="AL75" s="23">
        <f>INDEX(MTInputs!$J$1:$AZ$415,$D75,MATCH(AL$5,MTInputs!$J$5:$AZ$5,0))</f>
        <v/>
      </c>
      <c r="AM75" s="23">
        <f>INDEX(MTInputs!$J$1:$AZ$415,$D75,MATCH(AM$5,MTInputs!$J$5:$AZ$5,0))</f>
        <v/>
      </c>
      <c r="AN75" s="23">
        <f>INDEX(MTInputs!$J$1:$AZ$415,$D75,MATCH(AN$5,MTInputs!$J$5:$AZ$5,0))</f>
        <v/>
      </c>
      <c r="AO75" s="23">
        <f>INDEX(MTInputs!$J$1:$AZ$415,$D75,MATCH(AO$5,MTInputs!$J$5:$AZ$5,0))</f>
        <v/>
      </c>
      <c r="AP75" s="23">
        <f>INDEX(MTInputs!$J$1:$AZ$415,$D75,MATCH(AP$5,MTInputs!$J$5:$AZ$5,0))</f>
        <v/>
      </c>
      <c r="AQ75" s="23">
        <f>INDEX(MTInputs!$J$1:$AZ$415,$D75,MATCH(AQ$5,MTInputs!$J$5:$AZ$5,0))</f>
        <v/>
      </c>
      <c r="AR75" s="23">
        <f>INDEX(MTInputs!$J$1:$AZ$415,$D75,MATCH(AR$5,MTInputs!$J$5:$AZ$5,0))</f>
        <v/>
      </c>
      <c r="AS75" s="23">
        <f>INDEX(MTInputs!$J$1:$AZ$415,$D75,MATCH(AS$5,MTInputs!$J$5:$AZ$5,0))</f>
        <v/>
      </c>
      <c r="AT75" s="23">
        <f>INDEX(MTInputs!$J$1:$AZ$415,$D75,MATCH(AT$5,MTInputs!$J$5:$AZ$5,0))</f>
        <v/>
      </c>
      <c r="AU75" s="23">
        <f>INDEX(MTInputs!$J$1:$AZ$415,$D75,MATCH(AU$5,MTInputs!$J$5:$AZ$5,0))</f>
        <v/>
      </c>
      <c r="AV75" s="23">
        <f>INDEX(MTInputs!$J$1:$AZ$415,$D75,MATCH(AV$5,MTInputs!$J$5:$AZ$5,0))</f>
        <v/>
      </c>
      <c r="AW75" s="23">
        <f>INDEX(MTInputs!$J$1:$AZ$415,$D75,MATCH(AW$5,MTInputs!$J$5:$AZ$5,0))</f>
        <v/>
      </c>
      <c r="AX75" s="23">
        <f>INDEX(MTInputs!$J$1:$AZ$415,$D75,MATCH(AX$5,MTInputs!$J$5:$AZ$5,0))</f>
        <v/>
      </c>
      <c r="AY75" s="23">
        <f>INDEX(MTInputs!$J$1:$AZ$415,$D75,MATCH(AY$5,MTInputs!$J$5:$AZ$5,0))</f>
        <v/>
      </c>
    </row>
    <row r="76" hidden="1" outlineLevel="1">
      <c r="A76" s="14" t="inlineStr">
        <is>
          <t>fpr.f</t>
        </is>
      </c>
      <c r="B76" s="14" t="inlineStr">
        <is>
          <t>lpg</t>
        </is>
      </c>
      <c r="C76" s="14" t="inlineStr">
        <is>
          <t>all</t>
        </is>
      </c>
      <c r="D76" s="21" t="n">
        <v>166</v>
      </c>
      <c r="H76" s="14">
        <f>INDEX(VarLab,MATCH($A76,VarKey,0))&amp;INDEX(MemLab,MATCH($C76&amp;"|"&amp;$B76,MemKey,0))</f>
        <v/>
      </c>
      <c r="I76" s="14">
        <f>INDEX(VarUnit,MATCH($A76,VarKey,0))</f>
        <v/>
      </c>
      <c r="J76" s="14">
        <f>INDEX(VarSrc,MATCH($A76,VarKey,0))</f>
        <v/>
      </c>
      <c r="K76" s="11">
        <f>CodePrefix&amp;$A76&amp;IF($C76="","","."&amp;$C76&amp;"."&amp;$B76)&amp;INDEX(VarEnd,MATCH($A76,VarKey,0))&amp;K$5</f>
        <v/>
      </c>
      <c r="L76" s="22">
        <f>INDEX(MTInputs!$J$1:$AZ$415,$D76,MATCH(L$5,MTInputs!$J$5:$AZ$5,0))</f>
        <v/>
      </c>
      <c r="M76" s="23">
        <f>INDEX(MTInputs!$J$1:$AZ$415,$D76,MATCH(M$5,MTInputs!$J$5:$AZ$5,0))</f>
        <v/>
      </c>
      <c r="N76" s="23">
        <f>INDEX(MTInputs!$J$1:$AZ$415,$D76,MATCH(N$5,MTInputs!$J$5:$AZ$5,0))</f>
        <v/>
      </c>
      <c r="O76" s="23">
        <f>INDEX(MTInputs!$J$1:$AZ$415,$D76,MATCH(O$5,MTInputs!$J$5:$AZ$5,0))</f>
        <v/>
      </c>
      <c r="P76" s="23">
        <f>INDEX(MTInputs!$J$1:$AZ$415,$D76,MATCH(P$5,MTInputs!$J$5:$AZ$5,0))</f>
        <v/>
      </c>
      <c r="Q76" s="23">
        <f>INDEX(MTInputs!$J$1:$AZ$415,$D76,MATCH(Q$5,MTInputs!$J$5:$AZ$5,0))</f>
        <v/>
      </c>
      <c r="R76" s="23">
        <f>INDEX(MTInputs!$J$1:$AZ$415,$D76,MATCH(R$5,MTInputs!$J$5:$AZ$5,0))</f>
        <v/>
      </c>
      <c r="S76" s="23">
        <f>INDEX(MTInputs!$J$1:$AZ$415,$D76,MATCH(S$5,MTInputs!$J$5:$AZ$5,0))</f>
        <v/>
      </c>
      <c r="T76" s="23">
        <f>INDEX(MTInputs!$J$1:$AZ$415,$D76,MATCH(T$5,MTInputs!$J$5:$AZ$5,0))</f>
        <v/>
      </c>
      <c r="U76" s="23">
        <f>INDEX(MTInputs!$J$1:$AZ$415,$D76,MATCH(U$5,MTInputs!$J$5:$AZ$5,0))</f>
        <v/>
      </c>
      <c r="V76" s="23">
        <f>INDEX(MTInputs!$J$1:$AZ$415,$D76,MATCH(V$5,MTInputs!$J$5:$AZ$5,0))</f>
        <v/>
      </c>
      <c r="W76" s="23">
        <f>INDEX(MTInputs!$J$1:$AZ$415,$D76,MATCH(W$5,MTInputs!$J$5:$AZ$5,0))</f>
        <v/>
      </c>
      <c r="X76" s="23">
        <f>INDEX(MTInputs!$J$1:$AZ$415,$D76,MATCH(X$5,MTInputs!$J$5:$AZ$5,0))</f>
        <v/>
      </c>
      <c r="Y76" s="23">
        <f>INDEX(MTInputs!$J$1:$AZ$415,$D76,MATCH(Y$5,MTInputs!$J$5:$AZ$5,0))</f>
        <v/>
      </c>
      <c r="Z76" s="23">
        <f>INDEX(MTInputs!$J$1:$AZ$415,$D76,MATCH(Z$5,MTInputs!$J$5:$AZ$5,0))</f>
        <v/>
      </c>
      <c r="AA76" s="23">
        <f>INDEX(MTInputs!$J$1:$AZ$415,$D76,MATCH(AA$5,MTInputs!$J$5:$AZ$5,0))</f>
        <v/>
      </c>
      <c r="AB76" s="23">
        <f>INDEX(MTInputs!$J$1:$AZ$415,$D76,MATCH(AB$5,MTInputs!$J$5:$AZ$5,0))</f>
        <v/>
      </c>
      <c r="AC76" s="23">
        <f>INDEX(MTInputs!$J$1:$AZ$415,$D76,MATCH(AC$5,MTInputs!$J$5:$AZ$5,0))</f>
        <v/>
      </c>
      <c r="AD76" s="23">
        <f>INDEX(MTInputs!$J$1:$AZ$415,$D76,MATCH(AD$5,MTInputs!$J$5:$AZ$5,0))</f>
        <v/>
      </c>
      <c r="AF76" s="11">
        <f>CodePrefix&amp;$A76&amp;IF($C76="","","."&amp;$C76&amp;"."&amp;$B76)&amp;INDEX(VarEnd,MATCH($A76,VarKey,0))&amp;AF$5</f>
        <v/>
      </c>
      <c r="AG76" s="22">
        <f>INDEX(MTInputs!$J$1:$AZ$415,$D76,MATCH(AG$5,MTInputs!$J$5:$AZ$5,0))</f>
        <v/>
      </c>
      <c r="AH76" s="23">
        <f>INDEX(MTInputs!$J$1:$AZ$415,$D76,MATCH(AH$5,MTInputs!$J$5:$AZ$5,0))</f>
        <v/>
      </c>
      <c r="AI76" s="23">
        <f>INDEX(MTInputs!$J$1:$AZ$415,$D76,MATCH(AI$5,MTInputs!$J$5:$AZ$5,0))</f>
        <v/>
      </c>
      <c r="AJ76" s="23">
        <f>INDEX(MTInputs!$J$1:$AZ$415,$D76,MATCH(AJ$5,MTInputs!$J$5:$AZ$5,0))</f>
        <v/>
      </c>
      <c r="AK76" s="23">
        <f>INDEX(MTInputs!$J$1:$AZ$415,$D76,MATCH(AK$5,MTInputs!$J$5:$AZ$5,0))</f>
        <v/>
      </c>
      <c r="AL76" s="23">
        <f>INDEX(MTInputs!$J$1:$AZ$415,$D76,MATCH(AL$5,MTInputs!$J$5:$AZ$5,0))</f>
        <v/>
      </c>
      <c r="AM76" s="23">
        <f>INDEX(MTInputs!$J$1:$AZ$415,$D76,MATCH(AM$5,MTInputs!$J$5:$AZ$5,0))</f>
        <v/>
      </c>
      <c r="AN76" s="23">
        <f>INDEX(MTInputs!$J$1:$AZ$415,$D76,MATCH(AN$5,MTInputs!$J$5:$AZ$5,0))</f>
        <v/>
      </c>
      <c r="AO76" s="23">
        <f>INDEX(MTInputs!$J$1:$AZ$415,$D76,MATCH(AO$5,MTInputs!$J$5:$AZ$5,0))</f>
        <v/>
      </c>
      <c r="AP76" s="23">
        <f>INDEX(MTInputs!$J$1:$AZ$415,$D76,MATCH(AP$5,MTInputs!$J$5:$AZ$5,0))</f>
        <v/>
      </c>
      <c r="AQ76" s="23">
        <f>INDEX(MTInputs!$J$1:$AZ$415,$D76,MATCH(AQ$5,MTInputs!$J$5:$AZ$5,0))</f>
        <v/>
      </c>
      <c r="AR76" s="23">
        <f>INDEX(MTInputs!$J$1:$AZ$415,$D76,MATCH(AR$5,MTInputs!$J$5:$AZ$5,0))</f>
        <v/>
      </c>
      <c r="AS76" s="23">
        <f>INDEX(MTInputs!$J$1:$AZ$415,$D76,MATCH(AS$5,MTInputs!$J$5:$AZ$5,0))</f>
        <v/>
      </c>
      <c r="AT76" s="23">
        <f>INDEX(MTInputs!$J$1:$AZ$415,$D76,MATCH(AT$5,MTInputs!$J$5:$AZ$5,0))</f>
        <v/>
      </c>
      <c r="AU76" s="23">
        <f>INDEX(MTInputs!$J$1:$AZ$415,$D76,MATCH(AU$5,MTInputs!$J$5:$AZ$5,0))</f>
        <v/>
      </c>
      <c r="AV76" s="23">
        <f>INDEX(MTInputs!$J$1:$AZ$415,$D76,MATCH(AV$5,MTInputs!$J$5:$AZ$5,0))</f>
        <v/>
      </c>
      <c r="AW76" s="23">
        <f>INDEX(MTInputs!$J$1:$AZ$415,$D76,MATCH(AW$5,MTInputs!$J$5:$AZ$5,0))</f>
        <v/>
      </c>
      <c r="AX76" s="23">
        <f>INDEX(MTInputs!$J$1:$AZ$415,$D76,MATCH(AX$5,MTInputs!$J$5:$AZ$5,0))</f>
        <v/>
      </c>
      <c r="AY76" s="23">
        <f>INDEX(MTInputs!$J$1:$AZ$415,$D76,MATCH(AY$5,MTInputs!$J$5:$AZ$5,0))</f>
        <v/>
      </c>
    </row>
    <row r="77" hidden="1" outlineLevel="1">
      <c r="A77" s="14" t="inlineStr">
        <is>
          <t>fpr.f</t>
        </is>
      </c>
      <c r="B77" s="14" t="inlineStr">
        <is>
          <t>ker</t>
        </is>
      </c>
      <c r="C77" s="14" t="inlineStr">
        <is>
          <t>all</t>
        </is>
      </c>
      <c r="D77" s="21" t="n">
        <v>167</v>
      </c>
      <c r="H77" s="14">
        <f>INDEX(VarLab,MATCH($A77,VarKey,0))&amp;INDEX(MemLab,MATCH($C77&amp;"|"&amp;$B77,MemKey,0))</f>
        <v/>
      </c>
      <c r="I77" s="14">
        <f>INDEX(VarUnit,MATCH($A77,VarKey,0))</f>
        <v/>
      </c>
      <c r="J77" s="14">
        <f>INDEX(VarSrc,MATCH($A77,VarKey,0))</f>
        <v/>
      </c>
      <c r="K77" s="11">
        <f>CodePrefix&amp;$A77&amp;IF($C77="","","."&amp;$C77&amp;"."&amp;$B77)&amp;INDEX(VarEnd,MATCH($A77,VarKey,0))&amp;K$5</f>
        <v/>
      </c>
      <c r="L77" s="22">
        <f>INDEX(MTInputs!$J$1:$AZ$415,$D77,MATCH(L$5,MTInputs!$J$5:$AZ$5,0))</f>
        <v/>
      </c>
      <c r="M77" s="23">
        <f>INDEX(MTInputs!$J$1:$AZ$415,$D77,MATCH(M$5,MTInputs!$J$5:$AZ$5,0))</f>
        <v/>
      </c>
      <c r="N77" s="23">
        <f>INDEX(MTInputs!$J$1:$AZ$415,$D77,MATCH(N$5,MTInputs!$J$5:$AZ$5,0))</f>
        <v/>
      </c>
      <c r="O77" s="23">
        <f>INDEX(MTInputs!$J$1:$AZ$415,$D77,MATCH(O$5,MTInputs!$J$5:$AZ$5,0))</f>
        <v/>
      </c>
      <c r="P77" s="23">
        <f>INDEX(MTInputs!$J$1:$AZ$415,$D77,MATCH(P$5,MTInputs!$J$5:$AZ$5,0))</f>
        <v/>
      </c>
      <c r="Q77" s="23">
        <f>INDEX(MTInputs!$J$1:$AZ$415,$D77,MATCH(Q$5,MTInputs!$J$5:$AZ$5,0))</f>
        <v/>
      </c>
      <c r="R77" s="23">
        <f>INDEX(MTInputs!$J$1:$AZ$415,$D77,MATCH(R$5,MTInputs!$J$5:$AZ$5,0))</f>
        <v/>
      </c>
      <c r="S77" s="23">
        <f>INDEX(MTInputs!$J$1:$AZ$415,$D77,MATCH(S$5,MTInputs!$J$5:$AZ$5,0))</f>
        <v/>
      </c>
      <c r="T77" s="23">
        <f>INDEX(MTInputs!$J$1:$AZ$415,$D77,MATCH(T$5,MTInputs!$J$5:$AZ$5,0))</f>
        <v/>
      </c>
      <c r="U77" s="23">
        <f>INDEX(MTInputs!$J$1:$AZ$415,$D77,MATCH(U$5,MTInputs!$J$5:$AZ$5,0))</f>
        <v/>
      </c>
      <c r="V77" s="23">
        <f>INDEX(MTInputs!$J$1:$AZ$415,$D77,MATCH(V$5,MTInputs!$J$5:$AZ$5,0))</f>
        <v/>
      </c>
      <c r="W77" s="23">
        <f>INDEX(MTInputs!$J$1:$AZ$415,$D77,MATCH(W$5,MTInputs!$J$5:$AZ$5,0))</f>
        <v/>
      </c>
      <c r="X77" s="23">
        <f>INDEX(MTInputs!$J$1:$AZ$415,$D77,MATCH(X$5,MTInputs!$J$5:$AZ$5,0))</f>
        <v/>
      </c>
      <c r="Y77" s="23">
        <f>INDEX(MTInputs!$J$1:$AZ$415,$D77,MATCH(Y$5,MTInputs!$J$5:$AZ$5,0))</f>
        <v/>
      </c>
      <c r="Z77" s="23">
        <f>INDEX(MTInputs!$J$1:$AZ$415,$D77,MATCH(Z$5,MTInputs!$J$5:$AZ$5,0))</f>
        <v/>
      </c>
      <c r="AA77" s="23">
        <f>INDEX(MTInputs!$J$1:$AZ$415,$D77,MATCH(AA$5,MTInputs!$J$5:$AZ$5,0))</f>
        <v/>
      </c>
      <c r="AB77" s="23">
        <f>INDEX(MTInputs!$J$1:$AZ$415,$D77,MATCH(AB$5,MTInputs!$J$5:$AZ$5,0))</f>
        <v/>
      </c>
      <c r="AC77" s="23">
        <f>INDEX(MTInputs!$J$1:$AZ$415,$D77,MATCH(AC$5,MTInputs!$J$5:$AZ$5,0))</f>
        <v/>
      </c>
      <c r="AD77" s="23">
        <f>INDEX(MTInputs!$J$1:$AZ$415,$D77,MATCH(AD$5,MTInputs!$J$5:$AZ$5,0))</f>
        <v/>
      </c>
      <c r="AF77" s="11">
        <f>CodePrefix&amp;$A77&amp;IF($C77="","","."&amp;$C77&amp;"."&amp;$B77)&amp;INDEX(VarEnd,MATCH($A77,VarKey,0))&amp;AF$5</f>
        <v/>
      </c>
      <c r="AG77" s="22">
        <f>INDEX(MTInputs!$J$1:$AZ$415,$D77,MATCH(AG$5,MTInputs!$J$5:$AZ$5,0))</f>
        <v/>
      </c>
      <c r="AH77" s="23">
        <f>INDEX(MTInputs!$J$1:$AZ$415,$D77,MATCH(AH$5,MTInputs!$J$5:$AZ$5,0))</f>
        <v/>
      </c>
      <c r="AI77" s="23">
        <f>INDEX(MTInputs!$J$1:$AZ$415,$D77,MATCH(AI$5,MTInputs!$J$5:$AZ$5,0))</f>
        <v/>
      </c>
      <c r="AJ77" s="23">
        <f>INDEX(MTInputs!$J$1:$AZ$415,$D77,MATCH(AJ$5,MTInputs!$J$5:$AZ$5,0))</f>
        <v/>
      </c>
      <c r="AK77" s="23">
        <f>INDEX(MTInputs!$J$1:$AZ$415,$D77,MATCH(AK$5,MTInputs!$J$5:$AZ$5,0))</f>
        <v/>
      </c>
      <c r="AL77" s="23">
        <f>INDEX(MTInputs!$J$1:$AZ$415,$D77,MATCH(AL$5,MTInputs!$J$5:$AZ$5,0))</f>
        <v/>
      </c>
      <c r="AM77" s="23">
        <f>INDEX(MTInputs!$J$1:$AZ$415,$D77,MATCH(AM$5,MTInputs!$J$5:$AZ$5,0))</f>
        <v/>
      </c>
      <c r="AN77" s="23">
        <f>INDEX(MTInputs!$J$1:$AZ$415,$D77,MATCH(AN$5,MTInputs!$J$5:$AZ$5,0))</f>
        <v/>
      </c>
      <c r="AO77" s="23">
        <f>INDEX(MTInputs!$J$1:$AZ$415,$D77,MATCH(AO$5,MTInputs!$J$5:$AZ$5,0))</f>
        <v/>
      </c>
      <c r="AP77" s="23">
        <f>INDEX(MTInputs!$J$1:$AZ$415,$D77,MATCH(AP$5,MTInputs!$J$5:$AZ$5,0))</f>
        <v/>
      </c>
      <c r="AQ77" s="23">
        <f>INDEX(MTInputs!$J$1:$AZ$415,$D77,MATCH(AQ$5,MTInputs!$J$5:$AZ$5,0))</f>
        <v/>
      </c>
      <c r="AR77" s="23">
        <f>INDEX(MTInputs!$J$1:$AZ$415,$D77,MATCH(AR$5,MTInputs!$J$5:$AZ$5,0))</f>
        <v/>
      </c>
      <c r="AS77" s="23">
        <f>INDEX(MTInputs!$J$1:$AZ$415,$D77,MATCH(AS$5,MTInputs!$J$5:$AZ$5,0))</f>
        <v/>
      </c>
      <c r="AT77" s="23">
        <f>INDEX(MTInputs!$J$1:$AZ$415,$D77,MATCH(AT$5,MTInputs!$J$5:$AZ$5,0))</f>
        <v/>
      </c>
      <c r="AU77" s="23">
        <f>INDEX(MTInputs!$J$1:$AZ$415,$D77,MATCH(AU$5,MTInputs!$J$5:$AZ$5,0))</f>
        <v/>
      </c>
      <c r="AV77" s="23">
        <f>INDEX(MTInputs!$J$1:$AZ$415,$D77,MATCH(AV$5,MTInputs!$J$5:$AZ$5,0))</f>
        <v/>
      </c>
      <c r="AW77" s="23">
        <f>INDEX(MTInputs!$J$1:$AZ$415,$D77,MATCH(AW$5,MTInputs!$J$5:$AZ$5,0))</f>
        <v/>
      </c>
      <c r="AX77" s="23">
        <f>INDEX(MTInputs!$J$1:$AZ$415,$D77,MATCH(AX$5,MTInputs!$J$5:$AZ$5,0))</f>
        <v/>
      </c>
      <c r="AY77" s="23">
        <f>INDEX(MTInputs!$J$1:$AZ$415,$D77,MATCH(AY$5,MTInputs!$J$5:$AZ$5,0))</f>
        <v/>
      </c>
    </row>
    <row r="78" hidden="1" outlineLevel="1">
      <c r="A78" s="14" t="inlineStr">
        <is>
          <t>fpr.f</t>
        </is>
      </c>
      <c r="B78" s="14" t="inlineStr">
        <is>
          <t>oop</t>
        </is>
      </c>
      <c r="C78" s="14" t="inlineStr">
        <is>
          <t>all</t>
        </is>
      </c>
      <c r="D78" s="21" t="n">
        <v>168</v>
      </c>
      <c r="H78" s="14">
        <f>INDEX(VarLab,MATCH($A78,VarKey,0))&amp;INDEX(MemLab,MATCH($C78&amp;"|"&amp;$B78,MemKey,0))</f>
        <v/>
      </c>
      <c r="I78" s="14">
        <f>INDEX(VarUnit,MATCH($A78,VarKey,0))</f>
        <v/>
      </c>
      <c r="J78" s="14">
        <f>INDEX(VarSrc,MATCH($A78,VarKey,0))</f>
        <v/>
      </c>
      <c r="K78" s="11">
        <f>CodePrefix&amp;$A78&amp;IF($C78="","","."&amp;$C78&amp;"."&amp;$B78)&amp;INDEX(VarEnd,MATCH($A78,VarKey,0))&amp;K$5</f>
        <v/>
      </c>
      <c r="L78" s="22">
        <f>INDEX(MTInputs!$J$1:$AZ$415,$D78,MATCH(L$5,MTInputs!$J$5:$AZ$5,0))</f>
        <v/>
      </c>
      <c r="M78" s="23">
        <f>INDEX(MTInputs!$J$1:$AZ$415,$D78,MATCH(M$5,MTInputs!$J$5:$AZ$5,0))</f>
        <v/>
      </c>
      <c r="N78" s="23">
        <f>INDEX(MTInputs!$J$1:$AZ$415,$D78,MATCH(N$5,MTInputs!$J$5:$AZ$5,0))</f>
        <v/>
      </c>
      <c r="O78" s="23">
        <f>INDEX(MTInputs!$J$1:$AZ$415,$D78,MATCH(O$5,MTInputs!$J$5:$AZ$5,0))</f>
        <v/>
      </c>
      <c r="P78" s="23">
        <f>INDEX(MTInputs!$J$1:$AZ$415,$D78,MATCH(P$5,MTInputs!$J$5:$AZ$5,0))</f>
        <v/>
      </c>
      <c r="Q78" s="23">
        <f>INDEX(MTInputs!$J$1:$AZ$415,$D78,MATCH(Q$5,MTInputs!$J$5:$AZ$5,0))</f>
        <v/>
      </c>
      <c r="R78" s="23">
        <f>INDEX(MTInputs!$J$1:$AZ$415,$D78,MATCH(R$5,MTInputs!$J$5:$AZ$5,0))</f>
        <v/>
      </c>
      <c r="S78" s="23">
        <f>INDEX(MTInputs!$J$1:$AZ$415,$D78,MATCH(S$5,MTInputs!$J$5:$AZ$5,0))</f>
        <v/>
      </c>
      <c r="T78" s="23">
        <f>INDEX(MTInputs!$J$1:$AZ$415,$D78,MATCH(T$5,MTInputs!$J$5:$AZ$5,0))</f>
        <v/>
      </c>
      <c r="U78" s="23">
        <f>INDEX(MTInputs!$J$1:$AZ$415,$D78,MATCH(U$5,MTInputs!$J$5:$AZ$5,0))</f>
        <v/>
      </c>
      <c r="V78" s="23">
        <f>INDEX(MTInputs!$J$1:$AZ$415,$D78,MATCH(V$5,MTInputs!$J$5:$AZ$5,0))</f>
        <v/>
      </c>
      <c r="W78" s="23">
        <f>INDEX(MTInputs!$J$1:$AZ$415,$D78,MATCH(W$5,MTInputs!$J$5:$AZ$5,0))</f>
        <v/>
      </c>
      <c r="X78" s="23">
        <f>INDEX(MTInputs!$J$1:$AZ$415,$D78,MATCH(X$5,MTInputs!$J$5:$AZ$5,0))</f>
        <v/>
      </c>
      <c r="Y78" s="23">
        <f>INDEX(MTInputs!$J$1:$AZ$415,$D78,MATCH(Y$5,MTInputs!$J$5:$AZ$5,0))</f>
        <v/>
      </c>
      <c r="Z78" s="23">
        <f>INDEX(MTInputs!$J$1:$AZ$415,$D78,MATCH(Z$5,MTInputs!$J$5:$AZ$5,0))</f>
        <v/>
      </c>
      <c r="AA78" s="23">
        <f>INDEX(MTInputs!$J$1:$AZ$415,$D78,MATCH(AA$5,MTInputs!$J$5:$AZ$5,0))</f>
        <v/>
      </c>
      <c r="AB78" s="23">
        <f>INDEX(MTInputs!$J$1:$AZ$415,$D78,MATCH(AB$5,MTInputs!$J$5:$AZ$5,0))</f>
        <v/>
      </c>
      <c r="AC78" s="23">
        <f>INDEX(MTInputs!$J$1:$AZ$415,$D78,MATCH(AC$5,MTInputs!$J$5:$AZ$5,0))</f>
        <v/>
      </c>
      <c r="AD78" s="23">
        <f>INDEX(MTInputs!$J$1:$AZ$415,$D78,MATCH(AD$5,MTInputs!$J$5:$AZ$5,0))</f>
        <v/>
      </c>
      <c r="AF78" s="11">
        <f>CodePrefix&amp;$A78&amp;IF($C78="","","."&amp;$C78&amp;"."&amp;$B78)&amp;INDEX(VarEnd,MATCH($A78,VarKey,0))&amp;AF$5</f>
        <v/>
      </c>
      <c r="AG78" s="22">
        <f>INDEX(MTInputs!$J$1:$AZ$415,$D78,MATCH(AG$5,MTInputs!$J$5:$AZ$5,0))</f>
        <v/>
      </c>
      <c r="AH78" s="23">
        <f>INDEX(MTInputs!$J$1:$AZ$415,$D78,MATCH(AH$5,MTInputs!$J$5:$AZ$5,0))</f>
        <v/>
      </c>
      <c r="AI78" s="23">
        <f>INDEX(MTInputs!$J$1:$AZ$415,$D78,MATCH(AI$5,MTInputs!$J$5:$AZ$5,0))</f>
        <v/>
      </c>
      <c r="AJ78" s="23">
        <f>INDEX(MTInputs!$J$1:$AZ$415,$D78,MATCH(AJ$5,MTInputs!$J$5:$AZ$5,0))</f>
        <v/>
      </c>
      <c r="AK78" s="23">
        <f>INDEX(MTInputs!$J$1:$AZ$415,$D78,MATCH(AK$5,MTInputs!$J$5:$AZ$5,0))</f>
        <v/>
      </c>
      <c r="AL78" s="23">
        <f>INDEX(MTInputs!$J$1:$AZ$415,$D78,MATCH(AL$5,MTInputs!$J$5:$AZ$5,0))</f>
        <v/>
      </c>
      <c r="AM78" s="23">
        <f>INDEX(MTInputs!$J$1:$AZ$415,$D78,MATCH(AM$5,MTInputs!$J$5:$AZ$5,0))</f>
        <v/>
      </c>
      <c r="AN78" s="23">
        <f>INDEX(MTInputs!$J$1:$AZ$415,$D78,MATCH(AN$5,MTInputs!$J$5:$AZ$5,0))</f>
        <v/>
      </c>
      <c r="AO78" s="23">
        <f>INDEX(MTInputs!$J$1:$AZ$415,$D78,MATCH(AO$5,MTInputs!$J$5:$AZ$5,0))</f>
        <v/>
      </c>
      <c r="AP78" s="23">
        <f>INDEX(MTInputs!$J$1:$AZ$415,$D78,MATCH(AP$5,MTInputs!$J$5:$AZ$5,0))</f>
        <v/>
      </c>
      <c r="AQ78" s="23">
        <f>INDEX(MTInputs!$J$1:$AZ$415,$D78,MATCH(AQ$5,MTInputs!$J$5:$AZ$5,0))</f>
        <v/>
      </c>
      <c r="AR78" s="23">
        <f>INDEX(MTInputs!$J$1:$AZ$415,$D78,MATCH(AR$5,MTInputs!$J$5:$AZ$5,0))</f>
        <v/>
      </c>
      <c r="AS78" s="23">
        <f>INDEX(MTInputs!$J$1:$AZ$415,$D78,MATCH(AS$5,MTInputs!$J$5:$AZ$5,0))</f>
        <v/>
      </c>
      <c r="AT78" s="23">
        <f>INDEX(MTInputs!$J$1:$AZ$415,$D78,MATCH(AT$5,MTInputs!$J$5:$AZ$5,0))</f>
        <v/>
      </c>
      <c r="AU78" s="23">
        <f>INDEX(MTInputs!$J$1:$AZ$415,$D78,MATCH(AU$5,MTInputs!$J$5:$AZ$5,0))</f>
        <v/>
      </c>
      <c r="AV78" s="23">
        <f>INDEX(MTInputs!$J$1:$AZ$415,$D78,MATCH(AV$5,MTInputs!$J$5:$AZ$5,0))</f>
        <v/>
      </c>
      <c r="AW78" s="23">
        <f>INDEX(MTInputs!$J$1:$AZ$415,$D78,MATCH(AW$5,MTInputs!$J$5:$AZ$5,0))</f>
        <v/>
      </c>
      <c r="AX78" s="23">
        <f>INDEX(MTInputs!$J$1:$AZ$415,$D78,MATCH(AX$5,MTInputs!$J$5:$AZ$5,0))</f>
        <v/>
      </c>
      <c r="AY78" s="23">
        <f>INDEX(MTInputs!$J$1:$AZ$415,$D78,MATCH(AY$5,MTInputs!$J$5:$AZ$5,0))</f>
        <v/>
      </c>
    </row>
    <row r="79" hidden="1" outlineLevel="1">
      <c r="A79" s="14" t="inlineStr">
        <is>
          <t>fpr.f</t>
        </is>
      </c>
      <c r="B79" s="14" t="inlineStr">
        <is>
          <t>bio</t>
        </is>
      </c>
      <c r="C79" s="14" t="inlineStr">
        <is>
          <t>all</t>
        </is>
      </c>
      <c r="D79" s="21" t="n">
        <v>169</v>
      </c>
      <c r="H79" s="14">
        <f>INDEX(VarLab,MATCH($A79,VarKey,0))&amp;INDEX(MemLab,MATCH($C79&amp;"|"&amp;$B79,MemKey,0))</f>
        <v/>
      </c>
      <c r="I79" s="14">
        <f>INDEX(VarUnit,MATCH($A79,VarKey,0))</f>
        <v/>
      </c>
      <c r="J79" s="14">
        <f>INDEX(VarSrc,MATCH($A79,VarKey,0))</f>
        <v/>
      </c>
      <c r="K79" s="11">
        <f>CodePrefix&amp;$A79&amp;IF($C79="","","."&amp;$C79&amp;"."&amp;$B79)&amp;INDEX(VarEnd,MATCH($A79,VarKey,0))&amp;K$5</f>
        <v/>
      </c>
      <c r="L79" s="22">
        <f>INDEX(MTInputs!$J$1:$AZ$415,$D79,MATCH(L$5,MTInputs!$J$5:$AZ$5,0))</f>
        <v/>
      </c>
      <c r="M79" s="23">
        <f>INDEX(MTInputs!$J$1:$AZ$415,$D79,MATCH(M$5,MTInputs!$J$5:$AZ$5,0))</f>
        <v/>
      </c>
      <c r="N79" s="23">
        <f>INDEX(MTInputs!$J$1:$AZ$415,$D79,MATCH(N$5,MTInputs!$J$5:$AZ$5,0))</f>
        <v/>
      </c>
      <c r="O79" s="23">
        <f>INDEX(MTInputs!$J$1:$AZ$415,$D79,MATCH(O$5,MTInputs!$J$5:$AZ$5,0))</f>
        <v/>
      </c>
      <c r="P79" s="23">
        <f>INDEX(MTInputs!$J$1:$AZ$415,$D79,MATCH(P$5,MTInputs!$J$5:$AZ$5,0))</f>
        <v/>
      </c>
      <c r="Q79" s="23">
        <f>INDEX(MTInputs!$J$1:$AZ$415,$D79,MATCH(Q$5,MTInputs!$J$5:$AZ$5,0))</f>
        <v/>
      </c>
      <c r="R79" s="23">
        <f>INDEX(MTInputs!$J$1:$AZ$415,$D79,MATCH(R$5,MTInputs!$J$5:$AZ$5,0))</f>
        <v/>
      </c>
      <c r="S79" s="23">
        <f>INDEX(MTInputs!$J$1:$AZ$415,$D79,MATCH(S$5,MTInputs!$J$5:$AZ$5,0))</f>
        <v/>
      </c>
      <c r="T79" s="23">
        <f>INDEX(MTInputs!$J$1:$AZ$415,$D79,MATCH(T$5,MTInputs!$J$5:$AZ$5,0))</f>
        <v/>
      </c>
      <c r="U79" s="23">
        <f>INDEX(MTInputs!$J$1:$AZ$415,$D79,MATCH(U$5,MTInputs!$J$5:$AZ$5,0))</f>
        <v/>
      </c>
      <c r="V79" s="23">
        <f>INDEX(MTInputs!$J$1:$AZ$415,$D79,MATCH(V$5,MTInputs!$J$5:$AZ$5,0))</f>
        <v/>
      </c>
      <c r="W79" s="23">
        <f>INDEX(MTInputs!$J$1:$AZ$415,$D79,MATCH(W$5,MTInputs!$J$5:$AZ$5,0))</f>
        <v/>
      </c>
      <c r="X79" s="23">
        <f>INDEX(MTInputs!$J$1:$AZ$415,$D79,MATCH(X$5,MTInputs!$J$5:$AZ$5,0))</f>
        <v/>
      </c>
      <c r="Y79" s="23">
        <f>INDEX(MTInputs!$J$1:$AZ$415,$D79,MATCH(Y$5,MTInputs!$J$5:$AZ$5,0))</f>
        <v/>
      </c>
      <c r="Z79" s="23">
        <f>INDEX(MTInputs!$J$1:$AZ$415,$D79,MATCH(Z$5,MTInputs!$J$5:$AZ$5,0))</f>
        <v/>
      </c>
      <c r="AA79" s="23">
        <f>INDEX(MTInputs!$J$1:$AZ$415,$D79,MATCH(AA$5,MTInputs!$J$5:$AZ$5,0))</f>
        <v/>
      </c>
      <c r="AB79" s="23">
        <f>INDEX(MTInputs!$J$1:$AZ$415,$D79,MATCH(AB$5,MTInputs!$J$5:$AZ$5,0))</f>
        <v/>
      </c>
      <c r="AC79" s="23">
        <f>INDEX(MTInputs!$J$1:$AZ$415,$D79,MATCH(AC$5,MTInputs!$J$5:$AZ$5,0))</f>
        <v/>
      </c>
      <c r="AD79" s="23">
        <f>INDEX(MTInputs!$J$1:$AZ$415,$D79,MATCH(AD$5,MTInputs!$J$5:$AZ$5,0))</f>
        <v/>
      </c>
      <c r="AF79" s="11">
        <f>CodePrefix&amp;$A79&amp;IF($C79="","","."&amp;$C79&amp;"."&amp;$B79)&amp;INDEX(VarEnd,MATCH($A79,VarKey,0))&amp;AF$5</f>
        <v/>
      </c>
      <c r="AG79" s="22">
        <f>INDEX(MTInputs!$J$1:$AZ$415,$D79,MATCH(AG$5,MTInputs!$J$5:$AZ$5,0))</f>
        <v/>
      </c>
      <c r="AH79" s="23">
        <f>INDEX(MTInputs!$J$1:$AZ$415,$D79,MATCH(AH$5,MTInputs!$J$5:$AZ$5,0))</f>
        <v/>
      </c>
      <c r="AI79" s="23">
        <f>INDEX(MTInputs!$J$1:$AZ$415,$D79,MATCH(AI$5,MTInputs!$J$5:$AZ$5,0))</f>
        <v/>
      </c>
      <c r="AJ79" s="23">
        <f>INDEX(MTInputs!$J$1:$AZ$415,$D79,MATCH(AJ$5,MTInputs!$J$5:$AZ$5,0))</f>
        <v/>
      </c>
      <c r="AK79" s="23">
        <f>INDEX(MTInputs!$J$1:$AZ$415,$D79,MATCH(AK$5,MTInputs!$J$5:$AZ$5,0))</f>
        <v/>
      </c>
      <c r="AL79" s="23">
        <f>INDEX(MTInputs!$J$1:$AZ$415,$D79,MATCH(AL$5,MTInputs!$J$5:$AZ$5,0))</f>
        <v/>
      </c>
      <c r="AM79" s="23">
        <f>INDEX(MTInputs!$J$1:$AZ$415,$D79,MATCH(AM$5,MTInputs!$J$5:$AZ$5,0))</f>
        <v/>
      </c>
      <c r="AN79" s="23">
        <f>INDEX(MTInputs!$J$1:$AZ$415,$D79,MATCH(AN$5,MTInputs!$J$5:$AZ$5,0))</f>
        <v/>
      </c>
      <c r="AO79" s="23">
        <f>INDEX(MTInputs!$J$1:$AZ$415,$D79,MATCH(AO$5,MTInputs!$J$5:$AZ$5,0))</f>
        <v/>
      </c>
      <c r="AP79" s="23">
        <f>INDEX(MTInputs!$J$1:$AZ$415,$D79,MATCH(AP$5,MTInputs!$J$5:$AZ$5,0))</f>
        <v/>
      </c>
      <c r="AQ79" s="23">
        <f>INDEX(MTInputs!$J$1:$AZ$415,$D79,MATCH(AQ$5,MTInputs!$J$5:$AZ$5,0))</f>
        <v/>
      </c>
      <c r="AR79" s="23">
        <f>INDEX(MTInputs!$J$1:$AZ$415,$D79,MATCH(AR$5,MTInputs!$J$5:$AZ$5,0))</f>
        <v/>
      </c>
      <c r="AS79" s="23">
        <f>INDEX(MTInputs!$J$1:$AZ$415,$D79,MATCH(AS$5,MTInputs!$J$5:$AZ$5,0))</f>
        <v/>
      </c>
      <c r="AT79" s="23">
        <f>INDEX(MTInputs!$J$1:$AZ$415,$D79,MATCH(AT$5,MTInputs!$J$5:$AZ$5,0))</f>
        <v/>
      </c>
      <c r="AU79" s="23">
        <f>INDEX(MTInputs!$J$1:$AZ$415,$D79,MATCH(AU$5,MTInputs!$J$5:$AZ$5,0))</f>
        <v/>
      </c>
      <c r="AV79" s="23">
        <f>INDEX(MTInputs!$J$1:$AZ$415,$D79,MATCH(AV$5,MTInputs!$J$5:$AZ$5,0))</f>
        <v/>
      </c>
      <c r="AW79" s="23">
        <f>INDEX(MTInputs!$J$1:$AZ$415,$D79,MATCH(AW$5,MTInputs!$J$5:$AZ$5,0))</f>
        <v/>
      </c>
      <c r="AX79" s="23">
        <f>INDEX(MTInputs!$J$1:$AZ$415,$D79,MATCH(AX$5,MTInputs!$J$5:$AZ$5,0))</f>
        <v/>
      </c>
      <c r="AY79" s="23">
        <f>INDEX(MTInputs!$J$1:$AZ$415,$D79,MATCH(AY$5,MTInputs!$J$5:$AZ$5,0))</f>
        <v/>
      </c>
    </row>
    <row r="80" hidden="1" outlineLevel="1">
      <c r="A80" s="1" t="inlineStr">
        <is>
          <t>fpr</t>
        </is>
      </c>
      <c r="B80" s="1" t="inlineStr">
        <is>
          <t>coa</t>
        </is>
      </c>
      <c r="C80" s="1" t="inlineStr">
        <is>
          <t>pow</t>
        </is>
      </c>
      <c r="H80" s="1">
        <f>INDEX(VarLab,MATCH($A80,VarKey,0))&amp;INDEX(MemLab,MATCH($C80&amp;"|"&amp;$B80,MemKey,0))</f>
        <v/>
      </c>
      <c r="I80" s="1">
        <f>INDEX(VarUnit,MATCH($A80,VarKey,0))</f>
        <v/>
      </c>
      <c r="J80" s="1">
        <f>INDEX(VarSrc,MATCH($A80,VarKey,0))</f>
        <v/>
      </c>
      <c r="K80" s="17">
        <f>CodePrefix&amp;$A80&amp;IF($C80="","","."&amp;$C80&amp;"."&amp;$B80)&amp;INDEX(VarEnd,MATCH($A80,VarKey,0))&amp;K$5</f>
        <v/>
      </c>
      <c r="L80" s="18">
        <f>IF(L$4&lt;L$50,0,L52+(L66-L52)/MAX(L$51-L$50,1)*(L$4-L$50))</f>
        <v/>
      </c>
      <c r="M80" s="19">
        <f>IF(M$4&lt;M$50,0,M52+(M66-M52)/MAX(M$51-M$50,1)*(M$4-M$50))</f>
        <v/>
      </c>
      <c r="N80" s="19">
        <f>IF(N$4&lt;N$50,0,N52+(N66-N52)/MAX(N$51-N$50,1)*(N$4-N$50))</f>
        <v/>
      </c>
      <c r="O80" s="19">
        <f>IF(O$4&lt;O$50,0,O52+(O66-O52)/MAX(O$51-O$50,1)*(O$4-O$50))</f>
        <v/>
      </c>
      <c r="P80" s="19">
        <f>IF(P$4&lt;P$50,0,P52+(P66-P52)/MAX(P$51-P$50,1)*(P$4-P$50))</f>
        <v/>
      </c>
      <c r="Q80" s="19">
        <f>IF(Q$4&lt;Q$50,0,Q52+(Q66-Q52)/MAX(Q$51-Q$50,1)*(Q$4-Q$50))</f>
        <v/>
      </c>
      <c r="R80" s="19">
        <f>IF(R$4&lt;R$50,0,R52+(R66-R52)/MAX(R$51-R$50,1)*(R$4-R$50))</f>
        <v/>
      </c>
      <c r="S80" s="19">
        <f>IF(S$4&lt;S$50,0,S52+(S66-S52)/MAX(S$51-S$50,1)*(S$4-S$50))</f>
        <v/>
      </c>
      <c r="T80" s="19">
        <f>IF(T$4&lt;T$50,0,T52+(T66-T52)/MAX(T$51-T$50,1)*(T$4-T$50))</f>
        <v/>
      </c>
      <c r="U80" s="19">
        <f>IF(U$4&lt;U$50,0,U52+(U66-U52)/MAX(U$51-U$50,1)*(U$4-U$50))</f>
        <v/>
      </c>
      <c r="V80" s="19">
        <f>IF(V$4&lt;V$50,0,V52+(V66-V52)/MAX(V$51-V$50,1)*(V$4-V$50))</f>
        <v/>
      </c>
      <c r="W80" s="19">
        <f>IF(W$4&lt;W$50,0,W52+(W66-W52)/MAX(W$51-W$50,1)*(W$4-W$50))</f>
        <v/>
      </c>
      <c r="X80" s="19">
        <f>IF(X$4&lt;X$50,0,X52+(X66-X52)/MAX(X$51-X$50,1)*(X$4-X$50))</f>
        <v/>
      </c>
      <c r="Y80" s="19">
        <f>IF(Y$4&lt;Y$50,0,Y52+(Y66-Y52)/MAX(Y$51-Y$50,1)*(Y$4-Y$50))</f>
        <v/>
      </c>
      <c r="Z80" s="19">
        <f>IF(Z$4&lt;Z$50,0,Z52+(Z66-Z52)/MAX(Z$51-Z$50,1)*(Z$4-Z$50))</f>
        <v/>
      </c>
      <c r="AA80" s="19">
        <f>IF(AA$4&lt;AA$50,0,AA52+(AA66-AA52)/MAX(AA$51-AA$50,1)*(AA$4-AA$50))</f>
        <v/>
      </c>
      <c r="AB80" s="19">
        <f>IF(AB$4&lt;AB$50,0,AB52+(AB66-AB52)/MAX(AB$51-AB$50,1)*(AB$4-AB$50))</f>
        <v/>
      </c>
      <c r="AC80" s="19">
        <f>IF(AC$4&lt;AC$50,0,AC52+(AC66-AC52)/MAX(AC$51-AC$50,1)*(AC$4-AC$50))</f>
        <v/>
      </c>
      <c r="AD80" s="19">
        <f>IF(AD$4&lt;AD$50,0,AD52+(AD66-AD52)/MAX(AD$51-AD$50,1)*(AD$4-AD$50))</f>
        <v/>
      </c>
      <c r="AF80" s="17">
        <f>CodePrefix&amp;$A80&amp;IF($C80="","","."&amp;$C80&amp;"."&amp;$B80)&amp;INDEX(VarEnd,MATCH($A80,VarKey,0))&amp;AF$5</f>
        <v/>
      </c>
      <c r="AG80" s="18">
        <f>IF(AG$4&lt;AG$50,0,AG52+(AG66-AG52)/MAX(AG$51-AG$50,1)*(AG$4-AG$50))</f>
        <v/>
      </c>
      <c r="AH80" s="19">
        <f>IF(AH$4&lt;AH$50,0,AH52+(AH66-AH52)/MAX(AH$51-AH$50,1)*(AH$4-AH$50))</f>
        <v/>
      </c>
      <c r="AI80" s="19">
        <f>IF(AI$4&lt;AI$50,0,AI52+(AI66-AI52)/MAX(AI$51-AI$50,1)*(AI$4-AI$50))</f>
        <v/>
      </c>
      <c r="AJ80" s="19">
        <f>IF(AJ$4&lt;AJ$50,0,AJ52+(AJ66-AJ52)/MAX(AJ$51-AJ$50,1)*(AJ$4-AJ$50))</f>
        <v/>
      </c>
      <c r="AK80" s="19">
        <f>IF(AK$4&lt;AK$50,0,AK52+(AK66-AK52)/MAX(AK$51-AK$50,1)*(AK$4-AK$50))</f>
        <v/>
      </c>
      <c r="AL80" s="19">
        <f>IF(AL$4&lt;AL$50,0,AL52+(AL66-AL52)/MAX(AL$51-AL$50,1)*(AL$4-AL$50))</f>
        <v/>
      </c>
      <c r="AM80" s="19">
        <f>IF(AM$4&lt;AM$50,0,AM52+(AM66-AM52)/MAX(AM$51-AM$50,1)*(AM$4-AM$50))</f>
        <v/>
      </c>
      <c r="AN80" s="19">
        <f>IF(AN$4&lt;AN$50,0,AN52+(AN66-AN52)/MAX(AN$51-AN$50,1)*(AN$4-AN$50))</f>
        <v/>
      </c>
      <c r="AO80" s="19">
        <f>IF(AO$4&lt;AO$50,0,AO52+(AO66-AO52)/MAX(AO$51-AO$50,1)*(AO$4-AO$50))</f>
        <v/>
      </c>
      <c r="AP80" s="19">
        <f>IF(AP$4&lt;AP$50,0,AP52+(AP66-AP52)/MAX(AP$51-AP$50,1)*(AP$4-AP$50))</f>
        <v/>
      </c>
      <c r="AQ80" s="19">
        <f>IF(AQ$4&lt;AQ$50,0,AQ52+(AQ66-AQ52)/MAX(AQ$51-AQ$50,1)*(AQ$4-AQ$50))</f>
        <v/>
      </c>
      <c r="AR80" s="19">
        <f>IF(AR$4&lt;AR$50,0,AR52+(AR66-AR52)/MAX(AR$51-AR$50,1)*(AR$4-AR$50))</f>
        <v/>
      </c>
      <c r="AS80" s="19">
        <f>IF(AS$4&lt;AS$50,0,AS52+(AS66-AS52)/MAX(AS$51-AS$50,1)*(AS$4-AS$50))</f>
        <v/>
      </c>
      <c r="AT80" s="19">
        <f>IF(AT$4&lt;AT$50,0,AT52+(AT66-AT52)/MAX(AT$51-AT$50,1)*(AT$4-AT$50))</f>
        <v/>
      </c>
      <c r="AU80" s="19">
        <f>IF(AU$4&lt;AU$50,0,AU52+(AU66-AU52)/MAX(AU$51-AU$50,1)*(AU$4-AU$50))</f>
        <v/>
      </c>
      <c r="AV80" s="19">
        <f>IF(AV$4&lt;AV$50,0,AV52+(AV66-AV52)/MAX(AV$51-AV$50,1)*(AV$4-AV$50))</f>
        <v/>
      </c>
      <c r="AW80" s="19">
        <f>IF(AW$4&lt;AW$50,0,AW52+(AW66-AW52)/MAX(AW$51-AW$50,1)*(AW$4-AW$50))</f>
        <v/>
      </c>
      <c r="AX80" s="19">
        <f>IF(AX$4&lt;AX$50,0,AX52+(AX66-AX52)/MAX(AX$51-AX$50,1)*(AX$4-AX$50))</f>
        <v/>
      </c>
      <c r="AY80" s="19">
        <f>IF(AY$4&lt;AY$50,0,AY52+(AY66-AY52)/MAX(AY$51-AY$50,1)*(AY$4-AY$50))</f>
        <v/>
      </c>
    </row>
    <row r="81" hidden="1" outlineLevel="1">
      <c r="A81" s="1" t="inlineStr">
        <is>
          <t>fpr</t>
        </is>
      </c>
      <c r="B81" s="1" t="inlineStr">
        <is>
          <t>coa</t>
        </is>
      </c>
      <c r="C81" s="1" t="inlineStr">
        <is>
          <t>res</t>
        </is>
      </c>
      <c r="H81" s="1">
        <f>INDEX(VarLab,MATCH($A81,VarKey,0))&amp;INDEX(MemLab,MATCH($C81&amp;"|"&amp;$B81,MemKey,0))</f>
        <v/>
      </c>
      <c r="I81" s="1">
        <f>INDEX(VarUnit,MATCH($A81,VarKey,0))</f>
        <v/>
      </c>
      <c r="J81" s="1">
        <f>INDEX(VarSrc,MATCH($A81,VarKey,0))</f>
        <v/>
      </c>
      <c r="K81" s="17">
        <f>CodePrefix&amp;$A81&amp;IF($C81="","","."&amp;$C81&amp;"."&amp;$B81)&amp;INDEX(VarEnd,MATCH($A81,VarKey,0))&amp;K$5</f>
        <v/>
      </c>
      <c r="L81" s="18">
        <f>IF(L$4&lt;L$50,0,L53+(L67-L53)/MAX(L$51-L$50,1)*(L$4-L$50))</f>
        <v/>
      </c>
      <c r="M81" s="19">
        <f>IF(M$4&lt;M$50,0,M53+(M67-M53)/MAX(M$51-M$50,1)*(M$4-M$50))</f>
        <v/>
      </c>
      <c r="N81" s="19">
        <f>IF(N$4&lt;N$50,0,N53+(N67-N53)/MAX(N$51-N$50,1)*(N$4-N$50))</f>
        <v/>
      </c>
      <c r="O81" s="19">
        <f>IF(O$4&lt;O$50,0,O53+(O67-O53)/MAX(O$51-O$50,1)*(O$4-O$50))</f>
        <v/>
      </c>
      <c r="P81" s="19">
        <f>IF(P$4&lt;P$50,0,P53+(P67-P53)/MAX(P$51-P$50,1)*(P$4-P$50))</f>
        <v/>
      </c>
      <c r="Q81" s="19">
        <f>IF(Q$4&lt;Q$50,0,Q53+(Q67-Q53)/MAX(Q$51-Q$50,1)*(Q$4-Q$50))</f>
        <v/>
      </c>
      <c r="R81" s="19">
        <f>IF(R$4&lt;R$50,0,R53+(R67-R53)/MAX(R$51-R$50,1)*(R$4-R$50))</f>
        <v/>
      </c>
      <c r="S81" s="19">
        <f>IF(S$4&lt;S$50,0,S53+(S67-S53)/MAX(S$51-S$50,1)*(S$4-S$50))</f>
        <v/>
      </c>
      <c r="T81" s="19">
        <f>IF(T$4&lt;T$50,0,T53+(T67-T53)/MAX(T$51-T$50,1)*(T$4-T$50))</f>
        <v/>
      </c>
      <c r="U81" s="19">
        <f>IF(U$4&lt;U$50,0,U53+(U67-U53)/MAX(U$51-U$50,1)*(U$4-U$50))</f>
        <v/>
      </c>
      <c r="V81" s="19">
        <f>IF(V$4&lt;V$50,0,V53+(V67-V53)/MAX(V$51-V$50,1)*(V$4-V$50))</f>
        <v/>
      </c>
      <c r="W81" s="19">
        <f>IF(W$4&lt;W$50,0,W53+(W67-W53)/MAX(W$51-W$50,1)*(W$4-W$50))</f>
        <v/>
      </c>
      <c r="X81" s="19">
        <f>IF(X$4&lt;X$50,0,X53+(X67-X53)/MAX(X$51-X$50,1)*(X$4-X$50))</f>
        <v/>
      </c>
      <c r="Y81" s="19">
        <f>IF(Y$4&lt;Y$50,0,Y53+(Y67-Y53)/MAX(Y$51-Y$50,1)*(Y$4-Y$50))</f>
        <v/>
      </c>
      <c r="Z81" s="19">
        <f>IF(Z$4&lt;Z$50,0,Z53+(Z67-Z53)/MAX(Z$51-Z$50,1)*(Z$4-Z$50))</f>
        <v/>
      </c>
      <c r="AA81" s="19">
        <f>IF(AA$4&lt;AA$50,0,AA53+(AA67-AA53)/MAX(AA$51-AA$50,1)*(AA$4-AA$50))</f>
        <v/>
      </c>
      <c r="AB81" s="19">
        <f>IF(AB$4&lt;AB$50,0,AB53+(AB67-AB53)/MAX(AB$51-AB$50,1)*(AB$4-AB$50))</f>
        <v/>
      </c>
      <c r="AC81" s="19">
        <f>IF(AC$4&lt;AC$50,0,AC53+(AC67-AC53)/MAX(AC$51-AC$50,1)*(AC$4-AC$50))</f>
        <v/>
      </c>
      <c r="AD81" s="19">
        <f>IF(AD$4&lt;AD$50,0,AD53+(AD67-AD53)/MAX(AD$51-AD$50,1)*(AD$4-AD$50))</f>
        <v/>
      </c>
      <c r="AF81" s="17">
        <f>CodePrefix&amp;$A81&amp;IF($C81="","","."&amp;$C81&amp;"."&amp;$B81)&amp;INDEX(VarEnd,MATCH($A81,VarKey,0))&amp;AF$5</f>
        <v/>
      </c>
      <c r="AG81" s="18">
        <f>IF(AG$4&lt;AG$50,0,AG53+(AG67-AG53)/MAX(AG$51-AG$50,1)*(AG$4-AG$50))</f>
        <v/>
      </c>
      <c r="AH81" s="19">
        <f>IF(AH$4&lt;AH$50,0,AH53+(AH67-AH53)/MAX(AH$51-AH$50,1)*(AH$4-AH$50))</f>
        <v/>
      </c>
      <c r="AI81" s="19">
        <f>IF(AI$4&lt;AI$50,0,AI53+(AI67-AI53)/MAX(AI$51-AI$50,1)*(AI$4-AI$50))</f>
        <v/>
      </c>
      <c r="AJ81" s="19">
        <f>IF(AJ$4&lt;AJ$50,0,AJ53+(AJ67-AJ53)/MAX(AJ$51-AJ$50,1)*(AJ$4-AJ$50))</f>
        <v/>
      </c>
      <c r="AK81" s="19">
        <f>IF(AK$4&lt;AK$50,0,AK53+(AK67-AK53)/MAX(AK$51-AK$50,1)*(AK$4-AK$50))</f>
        <v/>
      </c>
      <c r="AL81" s="19">
        <f>IF(AL$4&lt;AL$50,0,AL53+(AL67-AL53)/MAX(AL$51-AL$50,1)*(AL$4-AL$50))</f>
        <v/>
      </c>
      <c r="AM81" s="19">
        <f>IF(AM$4&lt;AM$50,0,AM53+(AM67-AM53)/MAX(AM$51-AM$50,1)*(AM$4-AM$50))</f>
        <v/>
      </c>
      <c r="AN81" s="19">
        <f>IF(AN$4&lt;AN$50,0,AN53+(AN67-AN53)/MAX(AN$51-AN$50,1)*(AN$4-AN$50))</f>
        <v/>
      </c>
      <c r="AO81" s="19">
        <f>IF(AO$4&lt;AO$50,0,AO53+(AO67-AO53)/MAX(AO$51-AO$50,1)*(AO$4-AO$50))</f>
        <v/>
      </c>
      <c r="AP81" s="19">
        <f>IF(AP$4&lt;AP$50,0,AP53+(AP67-AP53)/MAX(AP$51-AP$50,1)*(AP$4-AP$50))</f>
        <v/>
      </c>
      <c r="AQ81" s="19">
        <f>IF(AQ$4&lt;AQ$50,0,AQ53+(AQ67-AQ53)/MAX(AQ$51-AQ$50,1)*(AQ$4-AQ$50))</f>
        <v/>
      </c>
      <c r="AR81" s="19">
        <f>IF(AR$4&lt;AR$50,0,AR53+(AR67-AR53)/MAX(AR$51-AR$50,1)*(AR$4-AR$50))</f>
        <v/>
      </c>
      <c r="AS81" s="19">
        <f>IF(AS$4&lt;AS$50,0,AS53+(AS67-AS53)/MAX(AS$51-AS$50,1)*(AS$4-AS$50))</f>
        <v/>
      </c>
      <c r="AT81" s="19">
        <f>IF(AT$4&lt;AT$50,0,AT53+(AT67-AT53)/MAX(AT$51-AT$50,1)*(AT$4-AT$50))</f>
        <v/>
      </c>
      <c r="AU81" s="19">
        <f>IF(AU$4&lt;AU$50,0,AU53+(AU67-AU53)/MAX(AU$51-AU$50,1)*(AU$4-AU$50))</f>
        <v/>
      </c>
      <c r="AV81" s="19">
        <f>IF(AV$4&lt;AV$50,0,AV53+(AV67-AV53)/MAX(AV$51-AV$50,1)*(AV$4-AV$50))</f>
        <v/>
      </c>
      <c r="AW81" s="19">
        <f>IF(AW$4&lt;AW$50,0,AW53+(AW67-AW53)/MAX(AW$51-AW$50,1)*(AW$4-AW$50))</f>
        <v/>
      </c>
      <c r="AX81" s="19">
        <f>IF(AX$4&lt;AX$50,0,AX53+(AX67-AX53)/MAX(AX$51-AX$50,1)*(AX$4-AX$50))</f>
        <v/>
      </c>
      <c r="AY81" s="19">
        <f>IF(AY$4&lt;AY$50,0,AY53+(AY67-AY53)/MAX(AY$51-AY$50,1)*(AY$4-AY$50))</f>
        <v/>
      </c>
    </row>
    <row r="82" hidden="1" outlineLevel="1">
      <c r="A82" s="1" t="inlineStr">
        <is>
          <t>fpr</t>
        </is>
      </c>
      <c r="B82" s="1" t="inlineStr">
        <is>
          <t>coa</t>
        </is>
      </c>
      <c r="C82" s="1" t="inlineStr">
        <is>
          <t>ind</t>
        </is>
      </c>
      <c r="H82" s="1">
        <f>INDEX(VarLab,MATCH($A82,VarKey,0))&amp;INDEX(MemLab,MATCH($C82&amp;"|"&amp;$B82,MemKey,0))</f>
        <v/>
      </c>
      <c r="I82" s="1">
        <f>INDEX(VarUnit,MATCH($A82,VarKey,0))</f>
        <v/>
      </c>
      <c r="J82" s="1">
        <f>INDEX(VarSrc,MATCH($A82,VarKey,0))</f>
        <v/>
      </c>
      <c r="K82" s="17">
        <f>CodePrefix&amp;$A82&amp;IF($C82="","","."&amp;$C82&amp;"."&amp;$B82)&amp;INDEX(VarEnd,MATCH($A82,VarKey,0))&amp;K$5</f>
        <v/>
      </c>
      <c r="L82" s="18">
        <f>IF(L$4&lt;L$50,0,L54+(L68-L54)/MAX(L$51-L$50,1)*(L$4-L$50))</f>
        <v/>
      </c>
      <c r="M82" s="19">
        <f>IF(M$4&lt;M$50,0,M54+(M68-M54)/MAX(M$51-M$50,1)*(M$4-M$50))</f>
        <v/>
      </c>
      <c r="N82" s="19">
        <f>IF(N$4&lt;N$50,0,N54+(N68-N54)/MAX(N$51-N$50,1)*(N$4-N$50))</f>
        <v/>
      </c>
      <c r="O82" s="19">
        <f>IF(O$4&lt;O$50,0,O54+(O68-O54)/MAX(O$51-O$50,1)*(O$4-O$50))</f>
        <v/>
      </c>
      <c r="P82" s="19">
        <f>IF(P$4&lt;P$50,0,P54+(P68-P54)/MAX(P$51-P$50,1)*(P$4-P$50))</f>
        <v/>
      </c>
      <c r="Q82" s="19">
        <f>IF(Q$4&lt;Q$50,0,Q54+(Q68-Q54)/MAX(Q$51-Q$50,1)*(Q$4-Q$50))</f>
        <v/>
      </c>
      <c r="R82" s="19">
        <f>IF(R$4&lt;R$50,0,R54+(R68-R54)/MAX(R$51-R$50,1)*(R$4-R$50))</f>
        <v/>
      </c>
      <c r="S82" s="19">
        <f>IF(S$4&lt;S$50,0,S54+(S68-S54)/MAX(S$51-S$50,1)*(S$4-S$50))</f>
        <v/>
      </c>
      <c r="T82" s="19">
        <f>IF(T$4&lt;T$50,0,T54+(T68-T54)/MAX(T$51-T$50,1)*(T$4-T$50))</f>
        <v/>
      </c>
      <c r="U82" s="19">
        <f>IF(U$4&lt;U$50,0,U54+(U68-U54)/MAX(U$51-U$50,1)*(U$4-U$50))</f>
        <v/>
      </c>
      <c r="V82" s="19">
        <f>IF(V$4&lt;V$50,0,V54+(V68-V54)/MAX(V$51-V$50,1)*(V$4-V$50))</f>
        <v/>
      </c>
      <c r="W82" s="19">
        <f>IF(W$4&lt;W$50,0,W54+(W68-W54)/MAX(W$51-W$50,1)*(W$4-W$50))</f>
        <v/>
      </c>
      <c r="X82" s="19">
        <f>IF(X$4&lt;X$50,0,X54+(X68-X54)/MAX(X$51-X$50,1)*(X$4-X$50))</f>
        <v/>
      </c>
      <c r="Y82" s="19">
        <f>IF(Y$4&lt;Y$50,0,Y54+(Y68-Y54)/MAX(Y$51-Y$50,1)*(Y$4-Y$50))</f>
        <v/>
      </c>
      <c r="Z82" s="19">
        <f>IF(Z$4&lt;Z$50,0,Z54+(Z68-Z54)/MAX(Z$51-Z$50,1)*(Z$4-Z$50))</f>
        <v/>
      </c>
      <c r="AA82" s="19">
        <f>IF(AA$4&lt;AA$50,0,AA54+(AA68-AA54)/MAX(AA$51-AA$50,1)*(AA$4-AA$50))</f>
        <v/>
      </c>
      <c r="AB82" s="19">
        <f>IF(AB$4&lt;AB$50,0,AB54+(AB68-AB54)/MAX(AB$51-AB$50,1)*(AB$4-AB$50))</f>
        <v/>
      </c>
      <c r="AC82" s="19">
        <f>IF(AC$4&lt;AC$50,0,AC54+(AC68-AC54)/MAX(AC$51-AC$50,1)*(AC$4-AC$50))</f>
        <v/>
      </c>
      <c r="AD82" s="19">
        <f>IF(AD$4&lt;AD$50,0,AD54+(AD68-AD54)/MAX(AD$51-AD$50,1)*(AD$4-AD$50))</f>
        <v/>
      </c>
      <c r="AF82" s="17">
        <f>CodePrefix&amp;$A82&amp;IF($C82="","","."&amp;$C82&amp;"."&amp;$B82)&amp;INDEX(VarEnd,MATCH($A82,VarKey,0))&amp;AF$5</f>
        <v/>
      </c>
      <c r="AG82" s="18">
        <f>IF(AG$4&lt;AG$50,0,AG54+(AG68-AG54)/MAX(AG$51-AG$50,1)*(AG$4-AG$50))</f>
        <v/>
      </c>
      <c r="AH82" s="19">
        <f>IF(AH$4&lt;AH$50,0,AH54+(AH68-AH54)/MAX(AH$51-AH$50,1)*(AH$4-AH$50))</f>
        <v/>
      </c>
      <c r="AI82" s="19">
        <f>IF(AI$4&lt;AI$50,0,AI54+(AI68-AI54)/MAX(AI$51-AI$50,1)*(AI$4-AI$50))</f>
        <v/>
      </c>
      <c r="AJ82" s="19">
        <f>IF(AJ$4&lt;AJ$50,0,AJ54+(AJ68-AJ54)/MAX(AJ$51-AJ$50,1)*(AJ$4-AJ$50))</f>
        <v/>
      </c>
      <c r="AK82" s="19">
        <f>IF(AK$4&lt;AK$50,0,AK54+(AK68-AK54)/MAX(AK$51-AK$50,1)*(AK$4-AK$50))</f>
        <v/>
      </c>
      <c r="AL82" s="19">
        <f>IF(AL$4&lt;AL$50,0,AL54+(AL68-AL54)/MAX(AL$51-AL$50,1)*(AL$4-AL$50))</f>
        <v/>
      </c>
      <c r="AM82" s="19">
        <f>IF(AM$4&lt;AM$50,0,AM54+(AM68-AM54)/MAX(AM$51-AM$50,1)*(AM$4-AM$50))</f>
        <v/>
      </c>
      <c r="AN82" s="19">
        <f>IF(AN$4&lt;AN$50,0,AN54+(AN68-AN54)/MAX(AN$51-AN$50,1)*(AN$4-AN$50))</f>
        <v/>
      </c>
      <c r="AO82" s="19">
        <f>IF(AO$4&lt;AO$50,0,AO54+(AO68-AO54)/MAX(AO$51-AO$50,1)*(AO$4-AO$50))</f>
        <v/>
      </c>
      <c r="AP82" s="19">
        <f>IF(AP$4&lt;AP$50,0,AP54+(AP68-AP54)/MAX(AP$51-AP$50,1)*(AP$4-AP$50))</f>
        <v/>
      </c>
      <c r="AQ82" s="19">
        <f>IF(AQ$4&lt;AQ$50,0,AQ54+(AQ68-AQ54)/MAX(AQ$51-AQ$50,1)*(AQ$4-AQ$50))</f>
        <v/>
      </c>
      <c r="AR82" s="19">
        <f>IF(AR$4&lt;AR$50,0,AR54+(AR68-AR54)/MAX(AR$51-AR$50,1)*(AR$4-AR$50))</f>
        <v/>
      </c>
      <c r="AS82" s="19">
        <f>IF(AS$4&lt;AS$50,0,AS54+(AS68-AS54)/MAX(AS$51-AS$50,1)*(AS$4-AS$50))</f>
        <v/>
      </c>
      <c r="AT82" s="19">
        <f>IF(AT$4&lt;AT$50,0,AT54+(AT68-AT54)/MAX(AT$51-AT$50,1)*(AT$4-AT$50))</f>
        <v/>
      </c>
      <c r="AU82" s="19">
        <f>IF(AU$4&lt;AU$50,0,AU54+(AU68-AU54)/MAX(AU$51-AU$50,1)*(AU$4-AU$50))</f>
        <v/>
      </c>
      <c r="AV82" s="19">
        <f>IF(AV$4&lt;AV$50,0,AV54+(AV68-AV54)/MAX(AV$51-AV$50,1)*(AV$4-AV$50))</f>
        <v/>
      </c>
      <c r="AW82" s="19">
        <f>IF(AW$4&lt;AW$50,0,AW54+(AW68-AW54)/MAX(AW$51-AW$50,1)*(AW$4-AW$50))</f>
        <v/>
      </c>
      <c r="AX82" s="19">
        <f>IF(AX$4&lt;AX$50,0,AX54+(AX68-AX54)/MAX(AX$51-AX$50,1)*(AX$4-AX$50))</f>
        <v/>
      </c>
      <c r="AY82" s="19">
        <f>IF(AY$4&lt;AY$50,0,AY54+(AY68-AY54)/MAX(AY$51-AY$50,1)*(AY$4-AY$50))</f>
        <v/>
      </c>
    </row>
    <row r="83" hidden="1" outlineLevel="1">
      <c r="A83" s="1" t="inlineStr">
        <is>
          <t>fpr</t>
        </is>
      </c>
      <c r="B83" s="1" t="inlineStr">
        <is>
          <t>nga</t>
        </is>
      </c>
      <c r="C83" s="1" t="inlineStr">
        <is>
          <t>pow</t>
        </is>
      </c>
      <c r="H83" s="1">
        <f>INDEX(VarLab,MATCH($A83,VarKey,0))&amp;INDEX(MemLab,MATCH($C83&amp;"|"&amp;$B83,MemKey,0))</f>
        <v/>
      </c>
      <c r="I83" s="1">
        <f>INDEX(VarUnit,MATCH($A83,VarKey,0))</f>
        <v/>
      </c>
      <c r="J83" s="1">
        <f>INDEX(VarSrc,MATCH($A83,VarKey,0))</f>
        <v/>
      </c>
      <c r="K83" s="17">
        <f>CodePrefix&amp;$A83&amp;IF($C83="","","."&amp;$C83&amp;"."&amp;$B83)&amp;INDEX(VarEnd,MATCH($A83,VarKey,0))&amp;K$5</f>
        <v/>
      </c>
      <c r="L83" s="18">
        <f>IF(L$4&lt;L$50,0,L55+(L69-L55)/MAX(L$51-L$50,1)*(L$4-L$50))</f>
        <v/>
      </c>
      <c r="M83" s="19">
        <f>IF(M$4&lt;M$50,0,M55+(M69-M55)/MAX(M$51-M$50,1)*(M$4-M$50))</f>
        <v/>
      </c>
      <c r="N83" s="19">
        <f>IF(N$4&lt;N$50,0,N55+(N69-N55)/MAX(N$51-N$50,1)*(N$4-N$50))</f>
        <v/>
      </c>
      <c r="O83" s="19">
        <f>IF(O$4&lt;O$50,0,O55+(O69-O55)/MAX(O$51-O$50,1)*(O$4-O$50))</f>
        <v/>
      </c>
      <c r="P83" s="19">
        <f>IF(P$4&lt;P$50,0,P55+(P69-P55)/MAX(P$51-P$50,1)*(P$4-P$50))</f>
        <v/>
      </c>
      <c r="Q83" s="19">
        <f>IF(Q$4&lt;Q$50,0,Q55+(Q69-Q55)/MAX(Q$51-Q$50,1)*(Q$4-Q$50))</f>
        <v/>
      </c>
      <c r="R83" s="19">
        <f>IF(R$4&lt;R$50,0,R55+(R69-R55)/MAX(R$51-R$50,1)*(R$4-R$50))</f>
        <v/>
      </c>
      <c r="S83" s="19">
        <f>IF(S$4&lt;S$50,0,S55+(S69-S55)/MAX(S$51-S$50,1)*(S$4-S$50))</f>
        <v/>
      </c>
      <c r="T83" s="19">
        <f>IF(T$4&lt;T$50,0,T55+(T69-T55)/MAX(T$51-T$50,1)*(T$4-T$50))</f>
        <v/>
      </c>
      <c r="U83" s="19">
        <f>IF(U$4&lt;U$50,0,U55+(U69-U55)/MAX(U$51-U$50,1)*(U$4-U$50))</f>
        <v/>
      </c>
      <c r="V83" s="19">
        <f>IF(V$4&lt;V$50,0,V55+(V69-V55)/MAX(V$51-V$50,1)*(V$4-V$50))</f>
        <v/>
      </c>
      <c r="W83" s="19">
        <f>IF(W$4&lt;W$50,0,W55+(W69-W55)/MAX(W$51-W$50,1)*(W$4-W$50))</f>
        <v/>
      </c>
      <c r="X83" s="19">
        <f>IF(X$4&lt;X$50,0,X55+(X69-X55)/MAX(X$51-X$50,1)*(X$4-X$50))</f>
        <v/>
      </c>
      <c r="Y83" s="19">
        <f>IF(Y$4&lt;Y$50,0,Y55+(Y69-Y55)/MAX(Y$51-Y$50,1)*(Y$4-Y$50))</f>
        <v/>
      </c>
      <c r="Z83" s="19">
        <f>IF(Z$4&lt;Z$50,0,Z55+(Z69-Z55)/MAX(Z$51-Z$50,1)*(Z$4-Z$50))</f>
        <v/>
      </c>
      <c r="AA83" s="19">
        <f>IF(AA$4&lt;AA$50,0,AA55+(AA69-AA55)/MAX(AA$51-AA$50,1)*(AA$4-AA$50))</f>
        <v/>
      </c>
      <c r="AB83" s="19">
        <f>IF(AB$4&lt;AB$50,0,AB55+(AB69-AB55)/MAX(AB$51-AB$50,1)*(AB$4-AB$50))</f>
        <v/>
      </c>
      <c r="AC83" s="19">
        <f>IF(AC$4&lt;AC$50,0,AC55+(AC69-AC55)/MAX(AC$51-AC$50,1)*(AC$4-AC$50))</f>
        <v/>
      </c>
      <c r="AD83" s="19">
        <f>IF(AD$4&lt;AD$50,0,AD55+(AD69-AD55)/MAX(AD$51-AD$50,1)*(AD$4-AD$50))</f>
        <v/>
      </c>
      <c r="AF83" s="17">
        <f>CodePrefix&amp;$A83&amp;IF($C83="","","."&amp;$C83&amp;"."&amp;$B83)&amp;INDEX(VarEnd,MATCH($A83,VarKey,0))&amp;AF$5</f>
        <v/>
      </c>
      <c r="AG83" s="18">
        <f>IF(AG$4&lt;AG$50,0,AG55+(AG69-AG55)/MAX(AG$51-AG$50,1)*(AG$4-AG$50))</f>
        <v/>
      </c>
      <c r="AH83" s="19">
        <f>IF(AH$4&lt;AH$50,0,AH55+(AH69-AH55)/MAX(AH$51-AH$50,1)*(AH$4-AH$50))</f>
        <v/>
      </c>
      <c r="AI83" s="19">
        <f>IF(AI$4&lt;AI$50,0,AI55+(AI69-AI55)/MAX(AI$51-AI$50,1)*(AI$4-AI$50))</f>
        <v/>
      </c>
      <c r="AJ83" s="19">
        <f>IF(AJ$4&lt;AJ$50,0,AJ55+(AJ69-AJ55)/MAX(AJ$51-AJ$50,1)*(AJ$4-AJ$50))</f>
        <v/>
      </c>
      <c r="AK83" s="19">
        <f>IF(AK$4&lt;AK$50,0,AK55+(AK69-AK55)/MAX(AK$51-AK$50,1)*(AK$4-AK$50))</f>
        <v/>
      </c>
      <c r="AL83" s="19">
        <f>IF(AL$4&lt;AL$50,0,AL55+(AL69-AL55)/MAX(AL$51-AL$50,1)*(AL$4-AL$50))</f>
        <v/>
      </c>
      <c r="AM83" s="19">
        <f>IF(AM$4&lt;AM$50,0,AM55+(AM69-AM55)/MAX(AM$51-AM$50,1)*(AM$4-AM$50))</f>
        <v/>
      </c>
      <c r="AN83" s="19">
        <f>IF(AN$4&lt;AN$50,0,AN55+(AN69-AN55)/MAX(AN$51-AN$50,1)*(AN$4-AN$50))</f>
        <v/>
      </c>
      <c r="AO83" s="19">
        <f>IF(AO$4&lt;AO$50,0,AO55+(AO69-AO55)/MAX(AO$51-AO$50,1)*(AO$4-AO$50))</f>
        <v/>
      </c>
      <c r="AP83" s="19">
        <f>IF(AP$4&lt;AP$50,0,AP55+(AP69-AP55)/MAX(AP$51-AP$50,1)*(AP$4-AP$50))</f>
        <v/>
      </c>
      <c r="AQ83" s="19">
        <f>IF(AQ$4&lt;AQ$50,0,AQ55+(AQ69-AQ55)/MAX(AQ$51-AQ$50,1)*(AQ$4-AQ$50))</f>
        <v/>
      </c>
      <c r="AR83" s="19">
        <f>IF(AR$4&lt;AR$50,0,AR55+(AR69-AR55)/MAX(AR$51-AR$50,1)*(AR$4-AR$50))</f>
        <v/>
      </c>
      <c r="AS83" s="19">
        <f>IF(AS$4&lt;AS$50,0,AS55+(AS69-AS55)/MAX(AS$51-AS$50,1)*(AS$4-AS$50))</f>
        <v/>
      </c>
      <c r="AT83" s="19">
        <f>IF(AT$4&lt;AT$50,0,AT55+(AT69-AT55)/MAX(AT$51-AT$50,1)*(AT$4-AT$50))</f>
        <v/>
      </c>
      <c r="AU83" s="19">
        <f>IF(AU$4&lt;AU$50,0,AU55+(AU69-AU55)/MAX(AU$51-AU$50,1)*(AU$4-AU$50))</f>
        <v/>
      </c>
      <c r="AV83" s="19">
        <f>IF(AV$4&lt;AV$50,0,AV55+(AV69-AV55)/MAX(AV$51-AV$50,1)*(AV$4-AV$50))</f>
        <v/>
      </c>
      <c r="AW83" s="19">
        <f>IF(AW$4&lt;AW$50,0,AW55+(AW69-AW55)/MAX(AW$51-AW$50,1)*(AW$4-AW$50))</f>
        <v/>
      </c>
      <c r="AX83" s="19">
        <f>IF(AX$4&lt;AX$50,0,AX55+(AX69-AX55)/MAX(AX$51-AX$50,1)*(AX$4-AX$50))</f>
        <v/>
      </c>
      <c r="AY83" s="19">
        <f>IF(AY$4&lt;AY$50,0,AY55+(AY69-AY55)/MAX(AY$51-AY$50,1)*(AY$4-AY$50))</f>
        <v/>
      </c>
    </row>
    <row r="84" hidden="1" outlineLevel="1">
      <c r="A84" s="1" t="inlineStr">
        <is>
          <t>fpr</t>
        </is>
      </c>
      <c r="B84" s="1" t="inlineStr">
        <is>
          <t>nga</t>
        </is>
      </c>
      <c r="C84" s="1" t="inlineStr">
        <is>
          <t>res</t>
        </is>
      </c>
      <c r="H84" s="1">
        <f>INDEX(VarLab,MATCH($A84,VarKey,0))&amp;INDEX(MemLab,MATCH($C84&amp;"|"&amp;$B84,MemKey,0))</f>
        <v/>
      </c>
      <c r="I84" s="1">
        <f>INDEX(VarUnit,MATCH($A84,VarKey,0))</f>
        <v/>
      </c>
      <c r="J84" s="1">
        <f>INDEX(VarSrc,MATCH($A84,VarKey,0))</f>
        <v/>
      </c>
      <c r="K84" s="17">
        <f>CodePrefix&amp;$A84&amp;IF($C84="","","."&amp;$C84&amp;"."&amp;$B84)&amp;INDEX(VarEnd,MATCH($A84,VarKey,0))&amp;K$5</f>
        <v/>
      </c>
      <c r="L84" s="18">
        <f>IF(L$4&lt;L$50,0,L56+(L70-L56)/MAX(L$51-L$50,1)*(L$4-L$50))</f>
        <v/>
      </c>
      <c r="M84" s="19">
        <f>IF(M$4&lt;M$50,0,M56+(M70-M56)/MAX(M$51-M$50,1)*(M$4-M$50))</f>
        <v/>
      </c>
      <c r="N84" s="19">
        <f>IF(N$4&lt;N$50,0,N56+(N70-N56)/MAX(N$51-N$50,1)*(N$4-N$50))</f>
        <v/>
      </c>
      <c r="O84" s="19">
        <f>IF(O$4&lt;O$50,0,O56+(O70-O56)/MAX(O$51-O$50,1)*(O$4-O$50))</f>
        <v/>
      </c>
      <c r="P84" s="19">
        <f>IF(P$4&lt;P$50,0,P56+(P70-P56)/MAX(P$51-P$50,1)*(P$4-P$50))</f>
        <v/>
      </c>
      <c r="Q84" s="19">
        <f>IF(Q$4&lt;Q$50,0,Q56+(Q70-Q56)/MAX(Q$51-Q$50,1)*(Q$4-Q$50))</f>
        <v/>
      </c>
      <c r="R84" s="19">
        <f>IF(R$4&lt;R$50,0,R56+(R70-R56)/MAX(R$51-R$50,1)*(R$4-R$50))</f>
        <v/>
      </c>
      <c r="S84" s="19">
        <f>IF(S$4&lt;S$50,0,S56+(S70-S56)/MAX(S$51-S$50,1)*(S$4-S$50))</f>
        <v/>
      </c>
      <c r="T84" s="19">
        <f>IF(T$4&lt;T$50,0,T56+(T70-T56)/MAX(T$51-T$50,1)*(T$4-T$50))</f>
        <v/>
      </c>
      <c r="U84" s="19">
        <f>IF(U$4&lt;U$50,0,U56+(U70-U56)/MAX(U$51-U$50,1)*(U$4-U$50))</f>
        <v/>
      </c>
      <c r="V84" s="19">
        <f>IF(V$4&lt;V$50,0,V56+(V70-V56)/MAX(V$51-V$50,1)*(V$4-V$50))</f>
        <v/>
      </c>
      <c r="W84" s="19">
        <f>IF(W$4&lt;W$50,0,W56+(W70-W56)/MAX(W$51-W$50,1)*(W$4-W$50))</f>
        <v/>
      </c>
      <c r="X84" s="19">
        <f>IF(X$4&lt;X$50,0,X56+(X70-X56)/MAX(X$51-X$50,1)*(X$4-X$50))</f>
        <v/>
      </c>
      <c r="Y84" s="19">
        <f>IF(Y$4&lt;Y$50,0,Y56+(Y70-Y56)/MAX(Y$51-Y$50,1)*(Y$4-Y$50))</f>
        <v/>
      </c>
      <c r="Z84" s="19">
        <f>IF(Z$4&lt;Z$50,0,Z56+(Z70-Z56)/MAX(Z$51-Z$50,1)*(Z$4-Z$50))</f>
        <v/>
      </c>
      <c r="AA84" s="19">
        <f>IF(AA$4&lt;AA$50,0,AA56+(AA70-AA56)/MAX(AA$51-AA$50,1)*(AA$4-AA$50))</f>
        <v/>
      </c>
      <c r="AB84" s="19">
        <f>IF(AB$4&lt;AB$50,0,AB56+(AB70-AB56)/MAX(AB$51-AB$50,1)*(AB$4-AB$50))</f>
        <v/>
      </c>
      <c r="AC84" s="19">
        <f>IF(AC$4&lt;AC$50,0,AC56+(AC70-AC56)/MAX(AC$51-AC$50,1)*(AC$4-AC$50))</f>
        <v/>
      </c>
      <c r="AD84" s="19">
        <f>IF(AD$4&lt;AD$50,0,AD56+(AD70-AD56)/MAX(AD$51-AD$50,1)*(AD$4-AD$50))</f>
        <v/>
      </c>
      <c r="AF84" s="17">
        <f>CodePrefix&amp;$A84&amp;IF($C84="","","."&amp;$C84&amp;"."&amp;$B84)&amp;INDEX(VarEnd,MATCH($A84,VarKey,0))&amp;AF$5</f>
        <v/>
      </c>
      <c r="AG84" s="18">
        <f>IF(AG$4&lt;AG$50,0,AG56+(AG70-AG56)/MAX(AG$51-AG$50,1)*(AG$4-AG$50))</f>
        <v/>
      </c>
      <c r="AH84" s="19">
        <f>IF(AH$4&lt;AH$50,0,AH56+(AH70-AH56)/MAX(AH$51-AH$50,1)*(AH$4-AH$50))</f>
        <v/>
      </c>
      <c r="AI84" s="19">
        <f>IF(AI$4&lt;AI$50,0,AI56+(AI70-AI56)/MAX(AI$51-AI$50,1)*(AI$4-AI$50))</f>
        <v/>
      </c>
      <c r="AJ84" s="19">
        <f>IF(AJ$4&lt;AJ$50,0,AJ56+(AJ70-AJ56)/MAX(AJ$51-AJ$50,1)*(AJ$4-AJ$50))</f>
        <v/>
      </c>
      <c r="AK84" s="19">
        <f>IF(AK$4&lt;AK$50,0,AK56+(AK70-AK56)/MAX(AK$51-AK$50,1)*(AK$4-AK$50))</f>
        <v/>
      </c>
      <c r="AL84" s="19">
        <f>IF(AL$4&lt;AL$50,0,AL56+(AL70-AL56)/MAX(AL$51-AL$50,1)*(AL$4-AL$50))</f>
        <v/>
      </c>
      <c r="AM84" s="19">
        <f>IF(AM$4&lt;AM$50,0,AM56+(AM70-AM56)/MAX(AM$51-AM$50,1)*(AM$4-AM$50))</f>
        <v/>
      </c>
      <c r="AN84" s="19">
        <f>IF(AN$4&lt;AN$50,0,AN56+(AN70-AN56)/MAX(AN$51-AN$50,1)*(AN$4-AN$50))</f>
        <v/>
      </c>
      <c r="AO84" s="19">
        <f>IF(AO$4&lt;AO$50,0,AO56+(AO70-AO56)/MAX(AO$51-AO$50,1)*(AO$4-AO$50))</f>
        <v/>
      </c>
      <c r="AP84" s="19">
        <f>IF(AP$4&lt;AP$50,0,AP56+(AP70-AP56)/MAX(AP$51-AP$50,1)*(AP$4-AP$50))</f>
        <v/>
      </c>
      <c r="AQ84" s="19">
        <f>IF(AQ$4&lt;AQ$50,0,AQ56+(AQ70-AQ56)/MAX(AQ$51-AQ$50,1)*(AQ$4-AQ$50))</f>
        <v/>
      </c>
      <c r="AR84" s="19">
        <f>IF(AR$4&lt;AR$50,0,AR56+(AR70-AR56)/MAX(AR$51-AR$50,1)*(AR$4-AR$50))</f>
        <v/>
      </c>
      <c r="AS84" s="19">
        <f>IF(AS$4&lt;AS$50,0,AS56+(AS70-AS56)/MAX(AS$51-AS$50,1)*(AS$4-AS$50))</f>
        <v/>
      </c>
      <c r="AT84" s="19">
        <f>IF(AT$4&lt;AT$50,0,AT56+(AT70-AT56)/MAX(AT$51-AT$50,1)*(AT$4-AT$50))</f>
        <v/>
      </c>
      <c r="AU84" s="19">
        <f>IF(AU$4&lt;AU$50,0,AU56+(AU70-AU56)/MAX(AU$51-AU$50,1)*(AU$4-AU$50))</f>
        <v/>
      </c>
      <c r="AV84" s="19">
        <f>IF(AV$4&lt;AV$50,0,AV56+(AV70-AV56)/MAX(AV$51-AV$50,1)*(AV$4-AV$50))</f>
        <v/>
      </c>
      <c r="AW84" s="19">
        <f>IF(AW$4&lt;AW$50,0,AW56+(AW70-AW56)/MAX(AW$51-AW$50,1)*(AW$4-AW$50))</f>
        <v/>
      </c>
      <c r="AX84" s="19">
        <f>IF(AX$4&lt;AX$50,0,AX56+(AX70-AX56)/MAX(AX$51-AX$50,1)*(AX$4-AX$50))</f>
        <v/>
      </c>
      <c r="AY84" s="19">
        <f>IF(AY$4&lt;AY$50,0,AY56+(AY70-AY56)/MAX(AY$51-AY$50,1)*(AY$4-AY$50))</f>
        <v/>
      </c>
    </row>
    <row r="85" hidden="1" outlineLevel="1">
      <c r="A85" s="1" t="inlineStr">
        <is>
          <t>fpr</t>
        </is>
      </c>
      <c r="B85" s="1" t="inlineStr">
        <is>
          <t>nga</t>
        </is>
      </c>
      <c r="C85" s="1" t="inlineStr">
        <is>
          <t>ind</t>
        </is>
      </c>
      <c r="H85" s="1">
        <f>INDEX(VarLab,MATCH($A85,VarKey,0))&amp;INDEX(MemLab,MATCH($C85&amp;"|"&amp;$B85,MemKey,0))</f>
        <v/>
      </c>
      <c r="I85" s="1">
        <f>INDEX(VarUnit,MATCH($A85,VarKey,0))</f>
        <v/>
      </c>
      <c r="J85" s="1">
        <f>INDEX(VarSrc,MATCH($A85,VarKey,0))</f>
        <v/>
      </c>
      <c r="K85" s="17">
        <f>CodePrefix&amp;$A85&amp;IF($C85="","","."&amp;$C85&amp;"."&amp;$B85)&amp;INDEX(VarEnd,MATCH($A85,VarKey,0))&amp;K$5</f>
        <v/>
      </c>
      <c r="L85" s="18">
        <f>IF(L$4&lt;L$50,0,L57+(L71-L57)/MAX(L$51-L$50,1)*(L$4-L$50))</f>
        <v/>
      </c>
      <c r="M85" s="19">
        <f>IF(M$4&lt;M$50,0,M57+(M71-M57)/MAX(M$51-M$50,1)*(M$4-M$50))</f>
        <v/>
      </c>
      <c r="N85" s="19">
        <f>IF(N$4&lt;N$50,0,N57+(N71-N57)/MAX(N$51-N$50,1)*(N$4-N$50))</f>
        <v/>
      </c>
      <c r="O85" s="19">
        <f>IF(O$4&lt;O$50,0,O57+(O71-O57)/MAX(O$51-O$50,1)*(O$4-O$50))</f>
        <v/>
      </c>
      <c r="P85" s="19">
        <f>IF(P$4&lt;P$50,0,P57+(P71-P57)/MAX(P$51-P$50,1)*(P$4-P$50))</f>
        <v/>
      </c>
      <c r="Q85" s="19">
        <f>IF(Q$4&lt;Q$50,0,Q57+(Q71-Q57)/MAX(Q$51-Q$50,1)*(Q$4-Q$50))</f>
        <v/>
      </c>
      <c r="R85" s="19">
        <f>IF(R$4&lt;R$50,0,R57+(R71-R57)/MAX(R$51-R$50,1)*(R$4-R$50))</f>
        <v/>
      </c>
      <c r="S85" s="19">
        <f>IF(S$4&lt;S$50,0,S57+(S71-S57)/MAX(S$51-S$50,1)*(S$4-S$50))</f>
        <v/>
      </c>
      <c r="T85" s="19">
        <f>IF(T$4&lt;T$50,0,T57+(T71-T57)/MAX(T$51-T$50,1)*(T$4-T$50))</f>
        <v/>
      </c>
      <c r="U85" s="19">
        <f>IF(U$4&lt;U$50,0,U57+(U71-U57)/MAX(U$51-U$50,1)*(U$4-U$50))</f>
        <v/>
      </c>
      <c r="V85" s="19">
        <f>IF(V$4&lt;V$50,0,V57+(V71-V57)/MAX(V$51-V$50,1)*(V$4-V$50))</f>
        <v/>
      </c>
      <c r="W85" s="19">
        <f>IF(W$4&lt;W$50,0,W57+(W71-W57)/MAX(W$51-W$50,1)*(W$4-W$50))</f>
        <v/>
      </c>
      <c r="X85" s="19">
        <f>IF(X$4&lt;X$50,0,X57+(X71-X57)/MAX(X$51-X$50,1)*(X$4-X$50))</f>
        <v/>
      </c>
      <c r="Y85" s="19">
        <f>IF(Y$4&lt;Y$50,0,Y57+(Y71-Y57)/MAX(Y$51-Y$50,1)*(Y$4-Y$50))</f>
        <v/>
      </c>
      <c r="Z85" s="19">
        <f>IF(Z$4&lt;Z$50,0,Z57+(Z71-Z57)/MAX(Z$51-Z$50,1)*(Z$4-Z$50))</f>
        <v/>
      </c>
      <c r="AA85" s="19">
        <f>IF(AA$4&lt;AA$50,0,AA57+(AA71-AA57)/MAX(AA$51-AA$50,1)*(AA$4-AA$50))</f>
        <v/>
      </c>
      <c r="AB85" s="19">
        <f>IF(AB$4&lt;AB$50,0,AB57+(AB71-AB57)/MAX(AB$51-AB$50,1)*(AB$4-AB$50))</f>
        <v/>
      </c>
      <c r="AC85" s="19">
        <f>IF(AC$4&lt;AC$50,0,AC57+(AC71-AC57)/MAX(AC$51-AC$50,1)*(AC$4-AC$50))</f>
        <v/>
      </c>
      <c r="AD85" s="19">
        <f>IF(AD$4&lt;AD$50,0,AD57+(AD71-AD57)/MAX(AD$51-AD$50,1)*(AD$4-AD$50))</f>
        <v/>
      </c>
      <c r="AF85" s="17">
        <f>CodePrefix&amp;$A85&amp;IF($C85="","","."&amp;$C85&amp;"."&amp;$B85)&amp;INDEX(VarEnd,MATCH($A85,VarKey,0))&amp;AF$5</f>
        <v/>
      </c>
      <c r="AG85" s="18">
        <f>IF(AG$4&lt;AG$50,0,AG57+(AG71-AG57)/MAX(AG$51-AG$50,1)*(AG$4-AG$50))</f>
        <v/>
      </c>
      <c r="AH85" s="19">
        <f>IF(AH$4&lt;AH$50,0,AH57+(AH71-AH57)/MAX(AH$51-AH$50,1)*(AH$4-AH$50))</f>
        <v/>
      </c>
      <c r="AI85" s="19">
        <f>IF(AI$4&lt;AI$50,0,AI57+(AI71-AI57)/MAX(AI$51-AI$50,1)*(AI$4-AI$50))</f>
        <v/>
      </c>
      <c r="AJ85" s="19">
        <f>IF(AJ$4&lt;AJ$50,0,AJ57+(AJ71-AJ57)/MAX(AJ$51-AJ$50,1)*(AJ$4-AJ$50))</f>
        <v/>
      </c>
      <c r="AK85" s="19">
        <f>IF(AK$4&lt;AK$50,0,AK57+(AK71-AK57)/MAX(AK$51-AK$50,1)*(AK$4-AK$50))</f>
        <v/>
      </c>
      <c r="AL85" s="19">
        <f>IF(AL$4&lt;AL$50,0,AL57+(AL71-AL57)/MAX(AL$51-AL$50,1)*(AL$4-AL$50))</f>
        <v/>
      </c>
      <c r="AM85" s="19">
        <f>IF(AM$4&lt;AM$50,0,AM57+(AM71-AM57)/MAX(AM$51-AM$50,1)*(AM$4-AM$50))</f>
        <v/>
      </c>
      <c r="AN85" s="19">
        <f>IF(AN$4&lt;AN$50,0,AN57+(AN71-AN57)/MAX(AN$51-AN$50,1)*(AN$4-AN$50))</f>
        <v/>
      </c>
      <c r="AO85" s="19">
        <f>IF(AO$4&lt;AO$50,0,AO57+(AO71-AO57)/MAX(AO$51-AO$50,1)*(AO$4-AO$50))</f>
        <v/>
      </c>
      <c r="AP85" s="19">
        <f>IF(AP$4&lt;AP$50,0,AP57+(AP71-AP57)/MAX(AP$51-AP$50,1)*(AP$4-AP$50))</f>
        <v/>
      </c>
      <c r="AQ85" s="19">
        <f>IF(AQ$4&lt;AQ$50,0,AQ57+(AQ71-AQ57)/MAX(AQ$51-AQ$50,1)*(AQ$4-AQ$50))</f>
        <v/>
      </c>
      <c r="AR85" s="19">
        <f>IF(AR$4&lt;AR$50,0,AR57+(AR71-AR57)/MAX(AR$51-AR$50,1)*(AR$4-AR$50))</f>
        <v/>
      </c>
      <c r="AS85" s="19">
        <f>IF(AS$4&lt;AS$50,0,AS57+(AS71-AS57)/MAX(AS$51-AS$50,1)*(AS$4-AS$50))</f>
        <v/>
      </c>
      <c r="AT85" s="19">
        <f>IF(AT$4&lt;AT$50,0,AT57+(AT71-AT57)/MAX(AT$51-AT$50,1)*(AT$4-AT$50))</f>
        <v/>
      </c>
      <c r="AU85" s="19">
        <f>IF(AU$4&lt;AU$50,0,AU57+(AU71-AU57)/MAX(AU$51-AU$50,1)*(AU$4-AU$50))</f>
        <v/>
      </c>
      <c r="AV85" s="19">
        <f>IF(AV$4&lt;AV$50,0,AV57+(AV71-AV57)/MAX(AV$51-AV$50,1)*(AV$4-AV$50))</f>
        <v/>
      </c>
      <c r="AW85" s="19">
        <f>IF(AW$4&lt;AW$50,0,AW57+(AW71-AW57)/MAX(AW$51-AW$50,1)*(AW$4-AW$50))</f>
        <v/>
      </c>
      <c r="AX85" s="19">
        <f>IF(AX$4&lt;AX$50,0,AX57+(AX71-AX57)/MAX(AX$51-AX$50,1)*(AX$4-AX$50))</f>
        <v/>
      </c>
      <c r="AY85" s="19">
        <f>IF(AY$4&lt;AY$50,0,AY57+(AY71-AY57)/MAX(AY$51-AY$50,1)*(AY$4-AY$50))</f>
        <v/>
      </c>
    </row>
    <row r="86" hidden="1" outlineLevel="1">
      <c r="A86" s="1" t="inlineStr">
        <is>
          <t>fpr</t>
        </is>
      </c>
      <c r="B86" s="1" t="inlineStr">
        <is>
          <t>ecy</t>
        </is>
      </c>
      <c r="C86" s="1" t="inlineStr">
        <is>
          <t>res</t>
        </is>
      </c>
      <c r="H86" s="1">
        <f>INDEX(VarLab,MATCH($A86,VarKey,0))&amp;INDEX(MemLab,MATCH($C86&amp;"|"&amp;$B86,MemKey,0))</f>
        <v/>
      </c>
      <c r="I86" s="1">
        <f>INDEX(VarUnit,MATCH($A86,VarKey,0))</f>
        <v/>
      </c>
      <c r="J86" s="1">
        <f>INDEX(VarSrc,MATCH($A86,VarKey,0))</f>
        <v/>
      </c>
      <c r="K86" s="17">
        <f>CodePrefix&amp;$A86&amp;IF($C86="","","."&amp;$C86&amp;"."&amp;$B86)&amp;INDEX(VarEnd,MATCH($A86,VarKey,0))&amp;K$5</f>
        <v/>
      </c>
      <c r="L86" s="18">
        <f>IF(L$4&lt;L$50,0,L58+(L72-L58)/MAX(L$51-L$50,1)*(L$4-L$50))</f>
        <v/>
      </c>
      <c r="M86" s="19">
        <f>IF(M$4&lt;M$50,0,M58+(M72-M58)/MAX(M$51-M$50,1)*(M$4-M$50))</f>
        <v/>
      </c>
      <c r="N86" s="19">
        <f>IF(N$4&lt;N$50,0,N58+(N72-N58)/MAX(N$51-N$50,1)*(N$4-N$50))</f>
        <v/>
      </c>
      <c r="O86" s="19">
        <f>IF(O$4&lt;O$50,0,O58+(O72-O58)/MAX(O$51-O$50,1)*(O$4-O$50))</f>
        <v/>
      </c>
      <c r="P86" s="19">
        <f>IF(P$4&lt;P$50,0,P58+(P72-P58)/MAX(P$51-P$50,1)*(P$4-P$50))</f>
        <v/>
      </c>
      <c r="Q86" s="19">
        <f>IF(Q$4&lt;Q$50,0,Q58+(Q72-Q58)/MAX(Q$51-Q$50,1)*(Q$4-Q$50))</f>
        <v/>
      </c>
      <c r="R86" s="19">
        <f>IF(R$4&lt;R$50,0,R58+(R72-R58)/MAX(R$51-R$50,1)*(R$4-R$50))</f>
        <v/>
      </c>
      <c r="S86" s="19">
        <f>IF(S$4&lt;S$50,0,S58+(S72-S58)/MAX(S$51-S$50,1)*(S$4-S$50))</f>
        <v/>
      </c>
      <c r="T86" s="19">
        <f>IF(T$4&lt;T$50,0,T58+(T72-T58)/MAX(T$51-T$50,1)*(T$4-T$50))</f>
        <v/>
      </c>
      <c r="U86" s="19">
        <f>IF(U$4&lt;U$50,0,U58+(U72-U58)/MAX(U$51-U$50,1)*(U$4-U$50))</f>
        <v/>
      </c>
      <c r="V86" s="19">
        <f>IF(V$4&lt;V$50,0,V58+(V72-V58)/MAX(V$51-V$50,1)*(V$4-V$50))</f>
        <v/>
      </c>
      <c r="W86" s="19">
        <f>IF(W$4&lt;W$50,0,W58+(W72-W58)/MAX(W$51-W$50,1)*(W$4-W$50))</f>
        <v/>
      </c>
      <c r="X86" s="19">
        <f>IF(X$4&lt;X$50,0,X58+(X72-X58)/MAX(X$51-X$50,1)*(X$4-X$50))</f>
        <v/>
      </c>
      <c r="Y86" s="19">
        <f>IF(Y$4&lt;Y$50,0,Y58+(Y72-Y58)/MAX(Y$51-Y$50,1)*(Y$4-Y$50))</f>
        <v/>
      </c>
      <c r="Z86" s="19">
        <f>IF(Z$4&lt;Z$50,0,Z58+(Z72-Z58)/MAX(Z$51-Z$50,1)*(Z$4-Z$50))</f>
        <v/>
      </c>
      <c r="AA86" s="19">
        <f>IF(AA$4&lt;AA$50,0,AA58+(AA72-AA58)/MAX(AA$51-AA$50,1)*(AA$4-AA$50))</f>
        <v/>
      </c>
      <c r="AB86" s="19">
        <f>IF(AB$4&lt;AB$50,0,AB58+(AB72-AB58)/MAX(AB$51-AB$50,1)*(AB$4-AB$50))</f>
        <v/>
      </c>
      <c r="AC86" s="19">
        <f>IF(AC$4&lt;AC$50,0,AC58+(AC72-AC58)/MAX(AC$51-AC$50,1)*(AC$4-AC$50))</f>
        <v/>
      </c>
      <c r="AD86" s="19">
        <f>IF(AD$4&lt;AD$50,0,AD58+(AD72-AD58)/MAX(AD$51-AD$50,1)*(AD$4-AD$50))</f>
        <v/>
      </c>
      <c r="AF86" s="17">
        <f>CodePrefix&amp;$A86&amp;IF($C86="","","."&amp;$C86&amp;"."&amp;$B86)&amp;INDEX(VarEnd,MATCH($A86,VarKey,0))&amp;AF$5</f>
        <v/>
      </c>
      <c r="AG86" s="18">
        <f>IF(AG$4&lt;AG$50,0,AG58+(AG72-AG58)/MAX(AG$51-AG$50,1)*(AG$4-AG$50))</f>
        <v/>
      </c>
      <c r="AH86" s="19">
        <f>IF(AH$4&lt;AH$50,0,AH58+(AH72-AH58)/MAX(AH$51-AH$50,1)*(AH$4-AH$50))</f>
        <v/>
      </c>
      <c r="AI86" s="19">
        <f>IF(AI$4&lt;AI$50,0,AI58+(AI72-AI58)/MAX(AI$51-AI$50,1)*(AI$4-AI$50))</f>
        <v/>
      </c>
      <c r="AJ86" s="19">
        <f>IF(AJ$4&lt;AJ$50,0,AJ58+(AJ72-AJ58)/MAX(AJ$51-AJ$50,1)*(AJ$4-AJ$50))</f>
        <v/>
      </c>
      <c r="AK86" s="19">
        <f>IF(AK$4&lt;AK$50,0,AK58+(AK72-AK58)/MAX(AK$51-AK$50,1)*(AK$4-AK$50))</f>
        <v/>
      </c>
      <c r="AL86" s="19">
        <f>IF(AL$4&lt;AL$50,0,AL58+(AL72-AL58)/MAX(AL$51-AL$50,1)*(AL$4-AL$50))</f>
        <v/>
      </c>
      <c r="AM86" s="19">
        <f>IF(AM$4&lt;AM$50,0,AM58+(AM72-AM58)/MAX(AM$51-AM$50,1)*(AM$4-AM$50))</f>
        <v/>
      </c>
      <c r="AN86" s="19">
        <f>IF(AN$4&lt;AN$50,0,AN58+(AN72-AN58)/MAX(AN$51-AN$50,1)*(AN$4-AN$50))</f>
        <v/>
      </c>
      <c r="AO86" s="19">
        <f>IF(AO$4&lt;AO$50,0,AO58+(AO72-AO58)/MAX(AO$51-AO$50,1)*(AO$4-AO$50))</f>
        <v/>
      </c>
      <c r="AP86" s="19">
        <f>IF(AP$4&lt;AP$50,0,AP58+(AP72-AP58)/MAX(AP$51-AP$50,1)*(AP$4-AP$50))</f>
        <v/>
      </c>
      <c r="AQ86" s="19">
        <f>IF(AQ$4&lt;AQ$50,0,AQ58+(AQ72-AQ58)/MAX(AQ$51-AQ$50,1)*(AQ$4-AQ$50))</f>
        <v/>
      </c>
      <c r="AR86" s="19">
        <f>IF(AR$4&lt;AR$50,0,AR58+(AR72-AR58)/MAX(AR$51-AR$50,1)*(AR$4-AR$50))</f>
        <v/>
      </c>
      <c r="AS86" s="19">
        <f>IF(AS$4&lt;AS$50,0,AS58+(AS72-AS58)/MAX(AS$51-AS$50,1)*(AS$4-AS$50))</f>
        <v/>
      </c>
      <c r="AT86" s="19">
        <f>IF(AT$4&lt;AT$50,0,AT58+(AT72-AT58)/MAX(AT$51-AT$50,1)*(AT$4-AT$50))</f>
        <v/>
      </c>
      <c r="AU86" s="19">
        <f>IF(AU$4&lt;AU$50,0,AU58+(AU72-AU58)/MAX(AU$51-AU$50,1)*(AU$4-AU$50))</f>
        <v/>
      </c>
      <c r="AV86" s="19">
        <f>IF(AV$4&lt;AV$50,0,AV58+(AV72-AV58)/MAX(AV$51-AV$50,1)*(AV$4-AV$50))</f>
        <v/>
      </c>
      <c r="AW86" s="19">
        <f>IF(AW$4&lt;AW$50,0,AW58+(AW72-AW58)/MAX(AW$51-AW$50,1)*(AW$4-AW$50))</f>
        <v/>
      </c>
      <c r="AX86" s="19">
        <f>IF(AX$4&lt;AX$50,0,AX58+(AX72-AX58)/MAX(AX$51-AX$50,1)*(AX$4-AX$50))</f>
        <v/>
      </c>
      <c r="AY86" s="19">
        <f>IF(AY$4&lt;AY$50,0,AY58+(AY72-AY58)/MAX(AY$51-AY$50,1)*(AY$4-AY$50))</f>
        <v/>
      </c>
    </row>
    <row r="87" hidden="1" outlineLevel="1">
      <c r="A87" s="1" t="inlineStr">
        <is>
          <t>fpr</t>
        </is>
      </c>
      <c r="B87" s="1" t="inlineStr">
        <is>
          <t>ecy</t>
        </is>
      </c>
      <c r="C87" s="1" t="inlineStr">
        <is>
          <t>ind</t>
        </is>
      </c>
      <c r="H87" s="1">
        <f>INDEX(VarLab,MATCH($A87,VarKey,0))&amp;INDEX(MemLab,MATCH($C87&amp;"|"&amp;$B87,MemKey,0))</f>
        <v/>
      </c>
      <c r="I87" s="1">
        <f>INDEX(VarUnit,MATCH($A87,VarKey,0))</f>
        <v/>
      </c>
      <c r="J87" s="1">
        <f>INDEX(VarSrc,MATCH($A87,VarKey,0))</f>
        <v/>
      </c>
      <c r="K87" s="17">
        <f>CodePrefix&amp;$A87&amp;IF($C87="","","."&amp;$C87&amp;"."&amp;$B87)&amp;INDEX(VarEnd,MATCH($A87,VarKey,0))&amp;K$5</f>
        <v/>
      </c>
      <c r="L87" s="18">
        <f>IF(L$4&lt;L$50,0,L59+(L73-L59)/MAX(L$51-L$50,1)*(L$4-L$50))</f>
        <v/>
      </c>
      <c r="M87" s="19">
        <f>IF(M$4&lt;M$50,0,M59+(M73-M59)/MAX(M$51-M$50,1)*(M$4-M$50))</f>
        <v/>
      </c>
      <c r="N87" s="19">
        <f>IF(N$4&lt;N$50,0,N59+(N73-N59)/MAX(N$51-N$50,1)*(N$4-N$50))</f>
        <v/>
      </c>
      <c r="O87" s="19">
        <f>IF(O$4&lt;O$50,0,O59+(O73-O59)/MAX(O$51-O$50,1)*(O$4-O$50))</f>
        <v/>
      </c>
      <c r="P87" s="19">
        <f>IF(P$4&lt;P$50,0,P59+(P73-P59)/MAX(P$51-P$50,1)*(P$4-P$50))</f>
        <v/>
      </c>
      <c r="Q87" s="19">
        <f>IF(Q$4&lt;Q$50,0,Q59+(Q73-Q59)/MAX(Q$51-Q$50,1)*(Q$4-Q$50))</f>
        <v/>
      </c>
      <c r="R87" s="19">
        <f>IF(R$4&lt;R$50,0,R59+(R73-R59)/MAX(R$51-R$50,1)*(R$4-R$50))</f>
        <v/>
      </c>
      <c r="S87" s="19">
        <f>IF(S$4&lt;S$50,0,S59+(S73-S59)/MAX(S$51-S$50,1)*(S$4-S$50))</f>
        <v/>
      </c>
      <c r="T87" s="19">
        <f>IF(T$4&lt;T$50,0,T59+(T73-T59)/MAX(T$51-T$50,1)*(T$4-T$50))</f>
        <v/>
      </c>
      <c r="U87" s="19">
        <f>IF(U$4&lt;U$50,0,U59+(U73-U59)/MAX(U$51-U$50,1)*(U$4-U$50))</f>
        <v/>
      </c>
      <c r="V87" s="19">
        <f>IF(V$4&lt;V$50,0,V59+(V73-V59)/MAX(V$51-V$50,1)*(V$4-V$50))</f>
        <v/>
      </c>
      <c r="W87" s="19">
        <f>IF(W$4&lt;W$50,0,W59+(W73-W59)/MAX(W$51-W$50,1)*(W$4-W$50))</f>
        <v/>
      </c>
      <c r="X87" s="19">
        <f>IF(X$4&lt;X$50,0,X59+(X73-X59)/MAX(X$51-X$50,1)*(X$4-X$50))</f>
        <v/>
      </c>
      <c r="Y87" s="19">
        <f>IF(Y$4&lt;Y$50,0,Y59+(Y73-Y59)/MAX(Y$51-Y$50,1)*(Y$4-Y$50))</f>
        <v/>
      </c>
      <c r="Z87" s="19">
        <f>IF(Z$4&lt;Z$50,0,Z59+(Z73-Z59)/MAX(Z$51-Z$50,1)*(Z$4-Z$50))</f>
        <v/>
      </c>
      <c r="AA87" s="19">
        <f>IF(AA$4&lt;AA$50,0,AA59+(AA73-AA59)/MAX(AA$51-AA$50,1)*(AA$4-AA$50))</f>
        <v/>
      </c>
      <c r="AB87" s="19">
        <f>IF(AB$4&lt;AB$50,0,AB59+(AB73-AB59)/MAX(AB$51-AB$50,1)*(AB$4-AB$50))</f>
        <v/>
      </c>
      <c r="AC87" s="19">
        <f>IF(AC$4&lt;AC$50,0,AC59+(AC73-AC59)/MAX(AC$51-AC$50,1)*(AC$4-AC$50))</f>
        <v/>
      </c>
      <c r="AD87" s="19">
        <f>IF(AD$4&lt;AD$50,0,AD59+(AD73-AD59)/MAX(AD$51-AD$50,1)*(AD$4-AD$50))</f>
        <v/>
      </c>
      <c r="AF87" s="17">
        <f>CodePrefix&amp;$A87&amp;IF($C87="","","."&amp;$C87&amp;"."&amp;$B87)&amp;INDEX(VarEnd,MATCH($A87,VarKey,0))&amp;AF$5</f>
        <v/>
      </c>
      <c r="AG87" s="18">
        <f>IF(AG$4&lt;AG$50,0,AG59+(AG73-AG59)/MAX(AG$51-AG$50,1)*(AG$4-AG$50))</f>
        <v/>
      </c>
      <c r="AH87" s="19">
        <f>IF(AH$4&lt;AH$50,0,AH59+(AH73-AH59)/MAX(AH$51-AH$50,1)*(AH$4-AH$50))</f>
        <v/>
      </c>
      <c r="AI87" s="19">
        <f>IF(AI$4&lt;AI$50,0,AI59+(AI73-AI59)/MAX(AI$51-AI$50,1)*(AI$4-AI$50))</f>
        <v/>
      </c>
      <c r="AJ87" s="19">
        <f>IF(AJ$4&lt;AJ$50,0,AJ59+(AJ73-AJ59)/MAX(AJ$51-AJ$50,1)*(AJ$4-AJ$50))</f>
        <v/>
      </c>
      <c r="AK87" s="19">
        <f>IF(AK$4&lt;AK$50,0,AK59+(AK73-AK59)/MAX(AK$51-AK$50,1)*(AK$4-AK$50))</f>
        <v/>
      </c>
      <c r="AL87" s="19">
        <f>IF(AL$4&lt;AL$50,0,AL59+(AL73-AL59)/MAX(AL$51-AL$50,1)*(AL$4-AL$50))</f>
        <v/>
      </c>
      <c r="AM87" s="19">
        <f>IF(AM$4&lt;AM$50,0,AM59+(AM73-AM59)/MAX(AM$51-AM$50,1)*(AM$4-AM$50))</f>
        <v/>
      </c>
      <c r="AN87" s="19">
        <f>IF(AN$4&lt;AN$50,0,AN59+(AN73-AN59)/MAX(AN$51-AN$50,1)*(AN$4-AN$50))</f>
        <v/>
      </c>
      <c r="AO87" s="19">
        <f>IF(AO$4&lt;AO$50,0,AO59+(AO73-AO59)/MAX(AO$51-AO$50,1)*(AO$4-AO$50))</f>
        <v/>
      </c>
      <c r="AP87" s="19">
        <f>IF(AP$4&lt;AP$50,0,AP59+(AP73-AP59)/MAX(AP$51-AP$50,1)*(AP$4-AP$50))</f>
        <v/>
      </c>
      <c r="AQ87" s="19">
        <f>IF(AQ$4&lt;AQ$50,0,AQ59+(AQ73-AQ59)/MAX(AQ$51-AQ$50,1)*(AQ$4-AQ$50))</f>
        <v/>
      </c>
      <c r="AR87" s="19">
        <f>IF(AR$4&lt;AR$50,0,AR59+(AR73-AR59)/MAX(AR$51-AR$50,1)*(AR$4-AR$50))</f>
        <v/>
      </c>
      <c r="AS87" s="19">
        <f>IF(AS$4&lt;AS$50,0,AS59+(AS73-AS59)/MAX(AS$51-AS$50,1)*(AS$4-AS$50))</f>
        <v/>
      </c>
      <c r="AT87" s="19">
        <f>IF(AT$4&lt;AT$50,0,AT59+(AT73-AT59)/MAX(AT$51-AT$50,1)*(AT$4-AT$50))</f>
        <v/>
      </c>
      <c r="AU87" s="19">
        <f>IF(AU$4&lt;AU$50,0,AU59+(AU73-AU59)/MAX(AU$51-AU$50,1)*(AU$4-AU$50))</f>
        <v/>
      </c>
      <c r="AV87" s="19">
        <f>IF(AV$4&lt;AV$50,0,AV59+(AV73-AV59)/MAX(AV$51-AV$50,1)*(AV$4-AV$50))</f>
        <v/>
      </c>
      <c r="AW87" s="19">
        <f>IF(AW$4&lt;AW$50,0,AW59+(AW73-AW59)/MAX(AW$51-AW$50,1)*(AW$4-AW$50))</f>
        <v/>
      </c>
      <c r="AX87" s="19">
        <f>IF(AX$4&lt;AX$50,0,AX59+(AX73-AX59)/MAX(AX$51-AX$50,1)*(AX$4-AX$50))</f>
        <v/>
      </c>
      <c r="AY87" s="19">
        <f>IF(AY$4&lt;AY$50,0,AY59+(AY73-AY59)/MAX(AY$51-AY$50,1)*(AY$4-AY$50))</f>
        <v/>
      </c>
    </row>
    <row r="88" hidden="1" outlineLevel="1">
      <c r="A88" s="1" t="inlineStr">
        <is>
          <t>fpr</t>
        </is>
      </c>
      <c r="B88" s="1" t="inlineStr">
        <is>
          <t>gso</t>
        </is>
      </c>
      <c r="C88" s="1" t="inlineStr">
        <is>
          <t>all</t>
        </is>
      </c>
      <c r="H88" s="1">
        <f>INDEX(VarLab,MATCH($A88,VarKey,0))&amp;INDEX(MemLab,MATCH($C88&amp;"|"&amp;$B88,MemKey,0))</f>
        <v/>
      </c>
      <c r="I88" s="1">
        <f>INDEX(VarUnit,MATCH($A88,VarKey,0))</f>
        <v/>
      </c>
      <c r="J88" s="1">
        <f>INDEX(VarSrc,MATCH($A88,VarKey,0))</f>
        <v/>
      </c>
      <c r="K88" s="17">
        <f>CodePrefix&amp;$A88&amp;IF($C88="","","."&amp;$C88&amp;"."&amp;$B88)&amp;INDEX(VarEnd,MATCH($A88,VarKey,0))&amp;K$5</f>
        <v/>
      </c>
      <c r="L88" s="18">
        <f>IF(L$4&lt;L$50,0,L60+(L74-L60)/MAX(L$51-L$50,1)*(L$4-L$50))</f>
        <v/>
      </c>
      <c r="M88" s="19">
        <f>IF(M$4&lt;M$50,0,M60+(M74-M60)/MAX(M$51-M$50,1)*(M$4-M$50))</f>
        <v/>
      </c>
      <c r="N88" s="19">
        <f>IF(N$4&lt;N$50,0,N60+(N74-N60)/MAX(N$51-N$50,1)*(N$4-N$50))</f>
        <v/>
      </c>
      <c r="O88" s="19">
        <f>IF(O$4&lt;O$50,0,O60+(O74-O60)/MAX(O$51-O$50,1)*(O$4-O$50))</f>
        <v/>
      </c>
      <c r="P88" s="19">
        <f>IF(P$4&lt;P$50,0,P60+(P74-P60)/MAX(P$51-P$50,1)*(P$4-P$50))</f>
        <v/>
      </c>
      <c r="Q88" s="19">
        <f>IF(Q$4&lt;Q$50,0,Q60+(Q74-Q60)/MAX(Q$51-Q$50,1)*(Q$4-Q$50))</f>
        <v/>
      </c>
      <c r="R88" s="19">
        <f>IF(R$4&lt;R$50,0,R60+(R74-R60)/MAX(R$51-R$50,1)*(R$4-R$50))</f>
        <v/>
      </c>
      <c r="S88" s="19">
        <f>IF(S$4&lt;S$50,0,S60+(S74-S60)/MAX(S$51-S$50,1)*(S$4-S$50))</f>
        <v/>
      </c>
      <c r="T88" s="19">
        <f>IF(T$4&lt;T$50,0,T60+(T74-T60)/MAX(T$51-T$50,1)*(T$4-T$50))</f>
        <v/>
      </c>
      <c r="U88" s="19">
        <f>IF(U$4&lt;U$50,0,U60+(U74-U60)/MAX(U$51-U$50,1)*(U$4-U$50))</f>
        <v/>
      </c>
      <c r="V88" s="19">
        <f>IF(V$4&lt;V$50,0,V60+(V74-V60)/MAX(V$51-V$50,1)*(V$4-V$50))</f>
        <v/>
      </c>
      <c r="W88" s="19">
        <f>IF(W$4&lt;W$50,0,W60+(W74-W60)/MAX(W$51-W$50,1)*(W$4-W$50))</f>
        <v/>
      </c>
      <c r="X88" s="19">
        <f>IF(X$4&lt;X$50,0,X60+(X74-X60)/MAX(X$51-X$50,1)*(X$4-X$50))</f>
        <v/>
      </c>
      <c r="Y88" s="19">
        <f>IF(Y$4&lt;Y$50,0,Y60+(Y74-Y60)/MAX(Y$51-Y$50,1)*(Y$4-Y$50))</f>
        <v/>
      </c>
      <c r="Z88" s="19">
        <f>IF(Z$4&lt;Z$50,0,Z60+(Z74-Z60)/MAX(Z$51-Z$50,1)*(Z$4-Z$50))</f>
        <v/>
      </c>
      <c r="AA88" s="19">
        <f>IF(AA$4&lt;AA$50,0,AA60+(AA74-AA60)/MAX(AA$51-AA$50,1)*(AA$4-AA$50))</f>
        <v/>
      </c>
      <c r="AB88" s="19">
        <f>IF(AB$4&lt;AB$50,0,AB60+(AB74-AB60)/MAX(AB$51-AB$50,1)*(AB$4-AB$50))</f>
        <v/>
      </c>
      <c r="AC88" s="19">
        <f>IF(AC$4&lt;AC$50,0,AC60+(AC74-AC60)/MAX(AC$51-AC$50,1)*(AC$4-AC$50))</f>
        <v/>
      </c>
      <c r="AD88" s="19">
        <f>IF(AD$4&lt;AD$50,0,AD60+(AD74-AD60)/MAX(AD$51-AD$50,1)*(AD$4-AD$50))</f>
        <v/>
      </c>
      <c r="AF88" s="17">
        <f>CodePrefix&amp;$A88&amp;IF($C88="","","."&amp;$C88&amp;"."&amp;$B88)&amp;INDEX(VarEnd,MATCH($A88,VarKey,0))&amp;AF$5</f>
        <v/>
      </c>
      <c r="AG88" s="18">
        <f>IF(AG$4&lt;AG$50,0,AG60+(AG74-AG60)/MAX(AG$51-AG$50,1)*(AG$4-AG$50))</f>
        <v/>
      </c>
      <c r="AH88" s="19">
        <f>IF(AH$4&lt;AH$50,0,AH60+(AH74-AH60)/MAX(AH$51-AH$50,1)*(AH$4-AH$50))</f>
        <v/>
      </c>
      <c r="AI88" s="19">
        <f>IF(AI$4&lt;AI$50,0,AI60+(AI74-AI60)/MAX(AI$51-AI$50,1)*(AI$4-AI$50))</f>
        <v/>
      </c>
      <c r="AJ88" s="19">
        <f>IF(AJ$4&lt;AJ$50,0,AJ60+(AJ74-AJ60)/MAX(AJ$51-AJ$50,1)*(AJ$4-AJ$50))</f>
        <v/>
      </c>
      <c r="AK88" s="19">
        <f>IF(AK$4&lt;AK$50,0,AK60+(AK74-AK60)/MAX(AK$51-AK$50,1)*(AK$4-AK$50))</f>
        <v/>
      </c>
      <c r="AL88" s="19">
        <f>IF(AL$4&lt;AL$50,0,AL60+(AL74-AL60)/MAX(AL$51-AL$50,1)*(AL$4-AL$50))</f>
        <v/>
      </c>
      <c r="AM88" s="19">
        <f>IF(AM$4&lt;AM$50,0,AM60+(AM74-AM60)/MAX(AM$51-AM$50,1)*(AM$4-AM$50))</f>
        <v/>
      </c>
      <c r="AN88" s="19">
        <f>IF(AN$4&lt;AN$50,0,AN60+(AN74-AN60)/MAX(AN$51-AN$50,1)*(AN$4-AN$50))</f>
        <v/>
      </c>
      <c r="AO88" s="19">
        <f>IF(AO$4&lt;AO$50,0,AO60+(AO74-AO60)/MAX(AO$51-AO$50,1)*(AO$4-AO$50))</f>
        <v/>
      </c>
      <c r="AP88" s="19">
        <f>IF(AP$4&lt;AP$50,0,AP60+(AP74-AP60)/MAX(AP$51-AP$50,1)*(AP$4-AP$50))</f>
        <v/>
      </c>
      <c r="AQ88" s="19">
        <f>IF(AQ$4&lt;AQ$50,0,AQ60+(AQ74-AQ60)/MAX(AQ$51-AQ$50,1)*(AQ$4-AQ$50))</f>
        <v/>
      </c>
      <c r="AR88" s="19">
        <f>IF(AR$4&lt;AR$50,0,AR60+(AR74-AR60)/MAX(AR$51-AR$50,1)*(AR$4-AR$50))</f>
        <v/>
      </c>
      <c r="AS88" s="19">
        <f>IF(AS$4&lt;AS$50,0,AS60+(AS74-AS60)/MAX(AS$51-AS$50,1)*(AS$4-AS$50))</f>
        <v/>
      </c>
      <c r="AT88" s="19">
        <f>IF(AT$4&lt;AT$50,0,AT60+(AT74-AT60)/MAX(AT$51-AT$50,1)*(AT$4-AT$50))</f>
        <v/>
      </c>
      <c r="AU88" s="19">
        <f>IF(AU$4&lt;AU$50,0,AU60+(AU74-AU60)/MAX(AU$51-AU$50,1)*(AU$4-AU$50))</f>
        <v/>
      </c>
      <c r="AV88" s="19">
        <f>IF(AV$4&lt;AV$50,0,AV60+(AV74-AV60)/MAX(AV$51-AV$50,1)*(AV$4-AV$50))</f>
        <v/>
      </c>
      <c r="AW88" s="19">
        <f>IF(AW$4&lt;AW$50,0,AW60+(AW74-AW60)/MAX(AW$51-AW$50,1)*(AW$4-AW$50))</f>
        <v/>
      </c>
      <c r="AX88" s="19">
        <f>IF(AX$4&lt;AX$50,0,AX60+(AX74-AX60)/MAX(AX$51-AX$50,1)*(AX$4-AX$50))</f>
        <v/>
      </c>
      <c r="AY88" s="19">
        <f>IF(AY$4&lt;AY$50,0,AY60+(AY74-AY60)/MAX(AY$51-AY$50,1)*(AY$4-AY$50))</f>
        <v/>
      </c>
    </row>
    <row r="89" hidden="1" outlineLevel="1">
      <c r="A89" s="1" t="inlineStr">
        <is>
          <t>fpr</t>
        </is>
      </c>
      <c r="B89" s="1" t="inlineStr">
        <is>
          <t>die</t>
        </is>
      </c>
      <c r="C89" s="1" t="inlineStr">
        <is>
          <t>all</t>
        </is>
      </c>
      <c r="H89" s="1">
        <f>INDEX(VarLab,MATCH($A89,VarKey,0))&amp;INDEX(MemLab,MATCH($C89&amp;"|"&amp;$B89,MemKey,0))</f>
        <v/>
      </c>
      <c r="I89" s="1">
        <f>INDEX(VarUnit,MATCH($A89,VarKey,0))</f>
        <v/>
      </c>
      <c r="J89" s="1">
        <f>INDEX(VarSrc,MATCH($A89,VarKey,0))</f>
        <v/>
      </c>
      <c r="K89" s="17">
        <f>CodePrefix&amp;$A89&amp;IF($C89="","","."&amp;$C89&amp;"."&amp;$B89)&amp;INDEX(VarEnd,MATCH($A89,VarKey,0))&amp;K$5</f>
        <v/>
      </c>
      <c r="L89" s="18">
        <f>IF(L$4&lt;L$50,0,L61+(L75-L61)/MAX(L$51-L$50,1)*(L$4-L$50))</f>
        <v/>
      </c>
      <c r="M89" s="19">
        <f>IF(M$4&lt;M$50,0,M61+(M75-M61)/MAX(M$51-M$50,1)*(M$4-M$50))</f>
        <v/>
      </c>
      <c r="N89" s="19">
        <f>IF(N$4&lt;N$50,0,N61+(N75-N61)/MAX(N$51-N$50,1)*(N$4-N$50))</f>
        <v/>
      </c>
      <c r="O89" s="19">
        <f>IF(O$4&lt;O$50,0,O61+(O75-O61)/MAX(O$51-O$50,1)*(O$4-O$50))</f>
        <v/>
      </c>
      <c r="P89" s="19">
        <f>IF(P$4&lt;P$50,0,P61+(P75-P61)/MAX(P$51-P$50,1)*(P$4-P$50))</f>
        <v/>
      </c>
      <c r="Q89" s="19">
        <f>IF(Q$4&lt;Q$50,0,Q61+(Q75-Q61)/MAX(Q$51-Q$50,1)*(Q$4-Q$50))</f>
        <v/>
      </c>
      <c r="R89" s="19">
        <f>IF(R$4&lt;R$50,0,R61+(R75-R61)/MAX(R$51-R$50,1)*(R$4-R$50))</f>
        <v/>
      </c>
      <c r="S89" s="19">
        <f>IF(S$4&lt;S$50,0,S61+(S75-S61)/MAX(S$51-S$50,1)*(S$4-S$50))</f>
        <v/>
      </c>
      <c r="T89" s="19">
        <f>IF(T$4&lt;T$50,0,T61+(T75-T61)/MAX(T$51-T$50,1)*(T$4-T$50))</f>
        <v/>
      </c>
      <c r="U89" s="19">
        <f>IF(U$4&lt;U$50,0,U61+(U75-U61)/MAX(U$51-U$50,1)*(U$4-U$50))</f>
        <v/>
      </c>
      <c r="V89" s="19">
        <f>IF(V$4&lt;V$50,0,V61+(V75-V61)/MAX(V$51-V$50,1)*(V$4-V$50))</f>
        <v/>
      </c>
      <c r="W89" s="19">
        <f>IF(W$4&lt;W$50,0,W61+(W75-W61)/MAX(W$51-W$50,1)*(W$4-W$50))</f>
        <v/>
      </c>
      <c r="X89" s="19">
        <f>IF(X$4&lt;X$50,0,X61+(X75-X61)/MAX(X$51-X$50,1)*(X$4-X$50))</f>
        <v/>
      </c>
      <c r="Y89" s="19">
        <f>IF(Y$4&lt;Y$50,0,Y61+(Y75-Y61)/MAX(Y$51-Y$50,1)*(Y$4-Y$50))</f>
        <v/>
      </c>
      <c r="Z89" s="19">
        <f>IF(Z$4&lt;Z$50,0,Z61+(Z75-Z61)/MAX(Z$51-Z$50,1)*(Z$4-Z$50))</f>
        <v/>
      </c>
      <c r="AA89" s="19">
        <f>IF(AA$4&lt;AA$50,0,AA61+(AA75-AA61)/MAX(AA$51-AA$50,1)*(AA$4-AA$50))</f>
        <v/>
      </c>
      <c r="AB89" s="19">
        <f>IF(AB$4&lt;AB$50,0,AB61+(AB75-AB61)/MAX(AB$51-AB$50,1)*(AB$4-AB$50))</f>
        <v/>
      </c>
      <c r="AC89" s="19">
        <f>IF(AC$4&lt;AC$50,0,AC61+(AC75-AC61)/MAX(AC$51-AC$50,1)*(AC$4-AC$50))</f>
        <v/>
      </c>
      <c r="AD89" s="19">
        <f>IF(AD$4&lt;AD$50,0,AD61+(AD75-AD61)/MAX(AD$51-AD$50,1)*(AD$4-AD$50))</f>
        <v/>
      </c>
      <c r="AF89" s="17">
        <f>CodePrefix&amp;$A89&amp;IF($C89="","","."&amp;$C89&amp;"."&amp;$B89)&amp;INDEX(VarEnd,MATCH($A89,VarKey,0))&amp;AF$5</f>
        <v/>
      </c>
      <c r="AG89" s="18">
        <f>IF(AG$4&lt;AG$50,0,AG61+(AG75-AG61)/MAX(AG$51-AG$50,1)*(AG$4-AG$50))</f>
        <v/>
      </c>
      <c r="AH89" s="19">
        <f>IF(AH$4&lt;AH$50,0,AH61+(AH75-AH61)/MAX(AH$51-AH$50,1)*(AH$4-AH$50))</f>
        <v/>
      </c>
      <c r="AI89" s="19">
        <f>IF(AI$4&lt;AI$50,0,AI61+(AI75-AI61)/MAX(AI$51-AI$50,1)*(AI$4-AI$50))</f>
        <v/>
      </c>
      <c r="AJ89" s="19">
        <f>IF(AJ$4&lt;AJ$50,0,AJ61+(AJ75-AJ61)/MAX(AJ$51-AJ$50,1)*(AJ$4-AJ$50))</f>
        <v/>
      </c>
      <c r="AK89" s="19">
        <f>IF(AK$4&lt;AK$50,0,AK61+(AK75-AK61)/MAX(AK$51-AK$50,1)*(AK$4-AK$50))</f>
        <v/>
      </c>
      <c r="AL89" s="19">
        <f>IF(AL$4&lt;AL$50,0,AL61+(AL75-AL61)/MAX(AL$51-AL$50,1)*(AL$4-AL$50))</f>
        <v/>
      </c>
      <c r="AM89" s="19">
        <f>IF(AM$4&lt;AM$50,0,AM61+(AM75-AM61)/MAX(AM$51-AM$50,1)*(AM$4-AM$50))</f>
        <v/>
      </c>
      <c r="AN89" s="19">
        <f>IF(AN$4&lt;AN$50,0,AN61+(AN75-AN61)/MAX(AN$51-AN$50,1)*(AN$4-AN$50))</f>
        <v/>
      </c>
      <c r="AO89" s="19">
        <f>IF(AO$4&lt;AO$50,0,AO61+(AO75-AO61)/MAX(AO$51-AO$50,1)*(AO$4-AO$50))</f>
        <v/>
      </c>
      <c r="AP89" s="19">
        <f>IF(AP$4&lt;AP$50,0,AP61+(AP75-AP61)/MAX(AP$51-AP$50,1)*(AP$4-AP$50))</f>
        <v/>
      </c>
      <c r="AQ89" s="19">
        <f>IF(AQ$4&lt;AQ$50,0,AQ61+(AQ75-AQ61)/MAX(AQ$51-AQ$50,1)*(AQ$4-AQ$50))</f>
        <v/>
      </c>
      <c r="AR89" s="19">
        <f>IF(AR$4&lt;AR$50,0,AR61+(AR75-AR61)/MAX(AR$51-AR$50,1)*(AR$4-AR$50))</f>
        <v/>
      </c>
      <c r="AS89" s="19">
        <f>IF(AS$4&lt;AS$50,0,AS61+(AS75-AS61)/MAX(AS$51-AS$50,1)*(AS$4-AS$50))</f>
        <v/>
      </c>
      <c r="AT89" s="19">
        <f>IF(AT$4&lt;AT$50,0,AT61+(AT75-AT61)/MAX(AT$51-AT$50,1)*(AT$4-AT$50))</f>
        <v/>
      </c>
      <c r="AU89" s="19">
        <f>IF(AU$4&lt;AU$50,0,AU61+(AU75-AU61)/MAX(AU$51-AU$50,1)*(AU$4-AU$50))</f>
        <v/>
      </c>
      <c r="AV89" s="19">
        <f>IF(AV$4&lt;AV$50,0,AV61+(AV75-AV61)/MAX(AV$51-AV$50,1)*(AV$4-AV$50))</f>
        <v/>
      </c>
      <c r="AW89" s="19">
        <f>IF(AW$4&lt;AW$50,0,AW61+(AW75-AW61)/MAX(AW$51-AW$50,1)*(AW$4-AW$50))</f>
        <v/>
      </c>
      <c r="AX89" s="19">
        <f>IF(AX$4&lt;AX$50,0,AX61+(AX75-AX61)/MAX(AX$51-AX$50,1)*(AX$4-AX$50))</f>
        <v/>
      </c>
      <c r="AY89" s="19">
        <f>IF(AY$4&lt;AY$50,0,AY61+(AY75-AY61)/MAX(AY$51-AY$50,1)*(AY$4-AY$50))</f>
        <v/>
      </c>
    </row>
    <row r="90" hidden="1" outlineLevel="1">
      <c r="A90" s="1" t="inlineStr">
        <is>
          <t>fpr</t>
        </is>
      </c>
      <c r="B90" s="1" t="inlineStr">
        <is>
          <t>lpg</t>
        </is>
      </c>
      <c r="C90" s="1" t="inlineStr">
        <is>
          <t>all</t>
        </is>
      </c>
      <c r="H90" s="1">
        <f>INDEX(VarLab,MATCH($A90,VarKey,0))&amp;INDEX(MemLab,MATCH($C90&amp;"|"&amp;$B90,MemKey,0))</f>
        <v/>
      </c>
      <c r="I90" s="1">
        <f>INDEX(VarUnit,MATCH($A90,VarKey,0))</f>
        <v/>
      </c>
      <c r="J90" s="1">
        <f>INDEX(VarSrc,MATCH($A90,VarKey,0))</f>
        <v/>
      </c>
      <c r="K90" s="17">
        <f>CodePrefix&amp;$A90&amp;IF($C90="","","."&amp;$C90&amp;"."&amp;$B90)&amp;INDEX(VarEnd,MATCH($A90,VarKey,0))&amp;K$5</f>
        <v/>
      </c>
      <c r="L90" s="18">
        <f>IF(L$4&lt;L$50,0,L62+(L76-L62)/MAX(L$51-L$50,1)*(L$4-L$50))</f>
        <v/>
      </c>
      <c r="M90" s="19">
        <f>IF(M$4&lt;M$50,0,M62+(M76-M62)/MAX(M$51-M$50,1)*(M$4-M$50))</f>
        <v/>
      </c>
      <c r="N90" s="19">
        <f>IF(N$4&lt;N$50,0,N62+(N76-N62)/MAX(N$51-N$50,1)*(N$4-N$50))</f>
        <v/>
      </c>
      <c r="O90" s="19">
        <f>IF(O$4&lt;O$50,0,O62+(O76-O62)/MAX(O$51-O$50,1)*(O$4-O$50))</f>
        <v/>
      </c>
      <c r="P90" s="19">
        <f>IF(P$4&lt;P$50,0,P62+(P76-P62)/MAX(P$51-P$50,1)*(P$4-P$50))</f>
        <v/>
      </c>
      <c r="Q90" s="19">
        <f>IF(Q$4&lt;Q$50,0,Q62+(Q76-Q62)/MAX(Q$51-Q$50,1)*(Q$4-Q$50))</f>
        <v/>
      </c>
      <c r="R90" s="19">
        <f>IF(R$4&lt;R$50,0,R62+(R76-R62)/MAX(R$51-R$50,1)*(R$4-R$50))</f>
        <v/>
      </c>
      <c r="S90" s="19">
        <f>IF(S$4&lt;S$50,0,S62+(S76-S62)/MAX(S$51-S$50,1)*(S$4-S$50))</f>
        <v/>
      </c>
      <c r="T90" s="19">
        <f>IF(T$4&lt;T$50,0,T62+(T76-T62)/MAX(T$51-T$50,1)*(T$4-T$50))</f>
        <v/>
      </c>
      <c r="U90" s="19">
        <f>IF(U$4&lt;U$50,0,U62+(U76-U62)/MAX(U$51-U$50,1)*(U$4-U$50))</f>
        <v/>
      </c>
      <c r="V90" s="19">
        <f>IF(V$4&lt;V$50,0,V62+(V76-V62)/MAX(V$51-V$50,1)*(V$4-V$50))</f>
        <v/>
      </c>
      <c r="W90" s="19">
        <f>IF(W$4&lt;W$50,0,W62+(W76-W62)/MAX(W$51-W$50,1)*(W$4-W$50))</f>
        <v/>
      </c>
      <c r="X90" s="19">
        <f>IF(X$4&lt;X$50,0,X62+(X76-X62)/MAX(X$51-X$50,1)*(X$4-X$50))</f>
        <v/>
      </c>
      <c r="Y90" s="19">
        <f>IF(Y$4&lt;Y$50,0,Y62+(Y76-Y62)/MAX(Y$51-Y$50,1)*(Y$4-Y$50))</f>
        <v/>
      </c>
      <c r="Z90" s="19">
        <f>IF(Z$4&lt;Z$50,0,Z62+(Z76-Z62)/MAX(Z$51-Z$50,1)*(Z$4-Z$50))</f>
        <v/>
      </c>
      <c r="AA90" s="19">
        <f>IF(AA$4&lt;AA$50,0,AA62+(AA76-AA62)/MAX(AA$51-AA$50,1)*(AA$4-AA$50))</f>
        <v/>
      </c>
      <c r="AB90" s="19">
        <f>IF(AB$4&lt;AB$50,0,AB62+(AB76-AB62)/MAX(AB$51-AB$50,1)*(AB$4-AB$50))</f>
        <v/>
      </c>
      <c r="AC90" s="19">
        <f>IF(AC$4&lt;AC$50,0,AC62+(AC76-AC62)/MAX(AC$51-AC$50,1)*(AC$4-AC$50))</f>
        <v/>
      </c>
      <c r="AD90" s="19">
        <f>IF(AD$4&lt;AD$50,0,AD62+(AD76-AD62)/MAX(AD$51-AD$50,1)*(AD$4-AD$50))</f>
        <v/>
      </c>
      <c r="AF90" s="17">
        <f>CodePrefix&amp;$A90&amp;IF($C90="","","."&amp;$C90&amp;"."&amp;$B90)&amp;INDEX(VarEnd,MATCH($A90,VarKey,0))&amp;AF$5</f>
        <v/>
      </c>
      <c r="AG90" s="18">
        <f>IF(AG$4&lt;AG$50,0,AG62+(AG76-AG62)/MAX(AG$51-AG$50,1)*(AG$4-AG$50))</f>
        <v/>
      </c>
      <c r="AH90" s="19">
        <f>IF(AH$4&lt;AH$50,0,AH62+(AH76-AH62)/MAX(AH$51-AH$50,1)*(AH$4-AH$50))</f>
        <v/>
      </c>
      <c r="AI90" s="19">
        <f>IF(AI$4&lt;AI$50,0,AI62+(AI76-AI62)/MAX(AI$51-AI$50,1)*(AI$4-AI$50))</f>
        <v/>
      </c>
      <c r="AJ90" s="19">
        <f>IF(AJ$4&lt;AJ$50,0,AJ62+(AJ76-AJ62)/MAX(AJ$51-AJ$50,1)*(AJ$4-AJ$50))</f>
        <v/>
      </c>
      <c r="AK90" s="19">
        <f>IF(AK$4&lt;AK$50,0,AK62+(AK76-AK62)/MAX(AK$51-AK$50,1)*(AK$4-AK$50))</f>
        <v/>
      </c>
      <c r="AL90" s="19">
        <f>IF(AL$4&lt;AL$50,0,AL62+(AL76-AL62)/MAX(AL$51-AL$50,1)*(AL$4-AL$50))</f>
        <v/>
      </c>
      <c r="AM90" s="19">
        <f>IF(AM$4&lt;AM$50,0,AM62+(AM76-AM62)/MAX(AM$51-AM$50,1)*(AM$4-AM$50))</f>
        <v/>
      </c>
      <c r="AN90" s="19">
        <f>IF(AN$4&lt;AN$50,0,AN62+(AN76-AN62)/MAX(AN$51-AN$50,1)*(AN$4-AN$50))</f>
        <v/>
      </c>
      <c r="AO90" s="19">
        <f>IF(AO$4&lt;AO$50,0,AO62+(AO76-AO62)/MAX(AO$51-AO$50,1)*(AO$4-AO$50))</f>
        <v/>
      </c>
      <c r="AP90" s="19">
        <f>IF(AP$4&lt;AP$50,0,AP62+(AP76-AP62)/MAX(AP$51-AP$50,1)*(AP$4-AP$50))</f>
        <v/>
      </c>
      <c r="AQ90" s="19">
        <f>IF(AQ$4&lt;AQ$50,0,AQ62+(AQ76-AQ62)/MAX(AQ$51-AQ$50,1)*(AQ$4-AQ$50))</f>
        <v/>
      </c>
      <c r="AR90" s="19">
        <f>IF(AR$4&lt;AR$50,0,AR62+(AR76-AR62)/MAX(AR$51-AR$50,1)*(AR$4-AR$50))</f>
        <v/>
      </c>
      <c r="AS90" s="19">
        <f>IF(AS$4&lt;AS$50,0,AS62+(AS76-AS62)/MAX(AS$51-AS$50,1)*(AS$4-AS$50))</f>
        <v/>
      </c>
      <c r="AT90" s="19">
        <f>IF(AT$4&lt;AT$50,0,AT62+(AT76-AT62)/MAX(AT$51-AT$50,1)*(AT$4-AT$50))</f>
        <v/>
      </c>
      <c r="AU90" s="19">
        <f>IF(AU$4&lt;AU$50,0,AU62+(AU76-AU62)/MAX(AU$51-AU$50,1)*(AU$4-AU$50))</f>
        <v/>
      </c>
      <c r="AV90" s="19">
        <f>IF(AV$4&lt;AV$50,0,AV62+(AV76-AV62)/MAX(AV$51-AV$50,1)*(AV$4-AV$50))</f>
        <v/>
      </c>
      <c r="AW90" s="19">
        <f>IF(AW$4&lt;AW$50,0,AW62+(AW76-AW62)/MAX(AW$51-AW$50,1)*(AW$4-AW$50))</f>
        <v/>
      </c>
      <c r="AX90" s="19">
        <f>IF(AX$4&lt;AX$50,0,AX62+(AX76-AX62)/MAX(AX$51-AX$50,1)*(AX$4-AX$50))</f>
        <v/>
      </c>
      <c r="AY90" s="19">
        <f>IF(AY$4&lt;AY$50,0,AY62+(AY76-AY62)/MAX(AY$51-AY$50,1)*(AY$4-AY$50))</f>
        <v/>
      </c>
    </row>
    <row r="91" hidden="1" outlineLevel="1">
      <c r="A91" s="1" t="inlineStr">
        <is>
          <t>fpr</t>
        </is>
      </c>
      <c r="B91" s="1" t="inlineStr">
        <is>
          <t>ker</t>
        </is>
      </c>
      <c r="C91" s="1" t="inlineStr">
        <is>
          <t>all</t>
        </is>
      </c>
      <c r="H91" s="1">
        <f>INDEX(VarLab,MATCH($A91,VarKey,0))&amp;INDEX(MemLab,MATCH($C91&amp;"|"&amp;$B91,MemKey,0))</f>
        <v/>
      </c>
      <c r="I91" s="1">
        <f>INDEX(VarUnit,MATCH($A91,VarKey,0))</f>
        <v/>
      </c>
      <c r="J91" s="1">
        <f>INDEX(VarSrc,MATCH($A91,VarKey,0))</f>
        <v/>
      </c>
      <c r="K91" s="17">
        <f>CodePrefix&amp;$A91&amp;IF($C91="","","."&amp;$C91&amp;"."&amp;$B91)&amp;INDEX(VarEnd,MATCH($A91,VarKey,0))&amp;K$5</f>
        <v/>
      </c>
      <c r="L91" s="18">
        <f>IF(L$4&lt;L$50,0,L63+(L77-L63)/MAX(L$51-L$50,1)*(L$4-L$50))</f>
        <v/>
      </c>
      <c r="M91" s="19">
        <f>IF(M$4&lt;M$50,0,M63+(M77-M63)/MAX(M$51-M$50,1)*(M$4-M$50))</f>
        <v/>
      </c>
      <c r="N91" s="19">
        <f>IF(N$4&lt;N$50,0,N63+(N77-N63)/MAX(N$51-N$50,1)*(N$4-N$50))</f>
        <v/>
      </c>
      <c r="O91" s="19">
        <f>IF(O$4&lt;O$50,0,O63+(O77-O63)/MAX(O$51-O$50,1)*(O$4-O$50))</f>
        <v/>
      </c>
      <c r="P91" s="19">
        <f>IF(P$4&lt;P$50,0,P63+(P77-P63)/MAX(P$51-P$50,1)*(P$4-P$50))</f>
        <v/>
      </c>
      <c r="Q91" s="19">
        <f>IF(Q$4&lt;Q$50,0,Q63+(Q77-Q63)/MAX(Q$51-Q$50,1)*(Q$4-Q$50))</f>
        <v/>
      </c>
      <c r="R91" s="19">
        <f>IF(R$4&lt;R$50,0,R63+(R77-R63)/MAX(R$51-R$50,1)*(R$4-R$50))</f>
        <v/>
      </c>
      <c r="S91" s="19">
        <f>IF(S$4&lt;S$50,0,S63+(S77-S63)/MAX(S$51-S$50,1)*(S$4-S$50))</f>
        <v/>
      </c>
      <c r="T91" s="19">
        <f>IF(T$4&lt;T$50,0,T63+(T77-T63)/MAX(T$51-T$50,1)*(T$4-T$50))</f>
        <v/>
      </c>
      <c r="U91" s="19">
        <f>IF(U$4&lt;U$50,0,U63+(U77-U63)/MAX(U$51-U$50,1)*(U$4-U$50))</f>
        <v/>
      </c>
      <c r="V91" s="19">
        <f>IF(V$4&lt;V$50,0,V63+(V77-V63)/MAX(V$51-V$50,1)*(V$4-V$50))</f>
        <v/>
      </c>
      <c r="W91" s="19">
        <f>IF(W$4&lt;W$50,0,W63+(W77-W63)/MAX(W$51-W$50,1)*(W$4-W$50))</f>
        <v/>
      </c>
      <c r="X91" s="19">
        <f>IF(X$4&lt;X$50,0,X63+(X77-X63)/MAX(X$51-X$50,1)*(X$4-X$50))</f>
        <v/>
      </c>
      <c r="Y91" s="19">
        <f>IF(Y$4&lt;Y$50,0,Y63+(Y77-Y63)/MAX(Y$51-Y$50,1)*(Y$4-Y$50))</f>
        <v/>
      </c>
      <c r="Z91" s="19">
        <f>IF(Z$4&lt;Z$50,0,Z63+(Z77-Z63)/MAX(Z$51-Z$50,1)*(Z$4-Z$50))</f>
        <v/>
      </c>
      <c r="AA91" s="19">
        <f>IF(AA$4&lt;AA$50,0,AA63+(AA77-AA63)/MAX(AA$51-AA$50,1)*(AA$4-AA$50))</f>
        <v/>
      </c>
      <c r="AB91" s="19">
        <f>IF(AB$4&lt;AB$50,0,AB63+(AB77-AB63)/MAX(AB$51-AB$50,1)*(AB$4-AB$50))</f>
        <v/>
      </c>
      <c r="AC91" s="19">
        <f>IF(AC$4&lt;AC$50,0,AC63+(AC77-AC63)/MAX(AC$51-AC$50,1)*(AC$4-AC$50))</f>
        <v/>
      </c>
      <c r="AD91" s="19">
        <f>IF(AD$4&lt;AD$50,0,AD63+(AD77-AD63)/MAX(AD$51-AD$50,1)*(AD$4-AD$50))</f>
        <v/>
      </c>
      <c r="AF91" s="17">
        <f>CodePrefix&amp;$A91&amp;IF($C91="","","."&amp;$C91&amp;"."&amp;$B91)&amp;INDEX(VarEnd,MATCH($A91,VarKey,0))&amp;AF$5</f>
        <v/>
      </c>
      <c r="AG91" s="18">
        <f>IF(AG$4&lt;AG$50,0,AG63+(AG77-AG63)/MAX(AG$51-AG$50,1)*(AG$4-AG$50))</f>
        <v/>
      </c>
      <c r="AH91" s="19">
        <f>IF(AH$4&lt;AH$50,0,AH63+(AH77-AH63)/MAX(AH$51-AH$50,1)*(AH$4-AH$50))</f>
        <v/>
      </c>
      <c r="AI91" s="19">
        <f>IF(AI$4&lt;AI$50,0,AI63+(AI77-AI63)/MAX(AI$51-AI$50,1)*(AI$4-AI$50))</f>
        <v/>
      </c>
      <c r="AJ91" s="19">
        <f>IF(AJ$4&lt;AJ$50,0,AJ63+(AJ77-AJ63)/MAX(AJ$51-AJ$50,1)*(AJ$4-AJ$50))</f>
        <v/>
      </c>
      <c r="AK91" s="19">
        <f>IF(AK$4&lt;AK$50,0,AK63+(AK77-AK63)/MAX(AK$51-AK$50,1)*(AK$4-AK$50))</f>
        <v/>
      </c>
      <c r="AL91" s="19">
        <f>IF(AL$4&lt;AL$50,0,AL63+(AL77-AL63)/MAX(AL$51-AL$50,1)*(AL$4-AL$50))</f>
        <v/>
      </c>
      <c r="AM91" s="19">
        <f>IF(AM$4&lt;AM$50,0,AM63+(AM77-AM63)/MAX(AM$51-AM$50,1)*(AM$4-AM$50))</f>
        <v/>
      </c>
      <c r="AN91" s="19">
        <f>IF(AN$4&lt;AN$50,0,AN63+(AN77-AN63)/MAX(AN$51-AN$50,1)*(AN$4-AN$50))</f>
        <v/>
      </c>
      <c r="AO91" s="19">
        <f>IF(AO$4&lt;AO$50,0,AO63+(AO77-AO63)/MAX(AO$51-AO$50,1)*(AO$4-AO$50))</f>
        <v/>
      </c>
      <c r="AP91" s="19">
        <f>IF(AP$4&lt;AP$50,0,AP63+(AP77-AP63)/MAX(AP$51-AP$50,1)*(AP$4-AP$50))</f>
        <v/>
      </c>
      <c r="AQ91" s="19">
        <f>IF(AQ$4&lt;AQ$50,0,AQ63+(AQ77-AQ63)/MAX(AQ$51-AQ$50,1)*(AQ$4-AQ$50))</f>
        <v/>
      </c>
      <c r="AR91" s="19">
        <f>IF(AR$4&lt;AR$50,0,AR63+(AR77-AR63)/MAX(AR$51-AR$50,1)*(AR$4-AR$50))</f>
        <v/>
      </c>
      <c r="AS91" s="19">
        <f>IF(AS$4&lt;AS$50,0,AS63+(AS77-AS63)/MAX(AS$51-AS$50,1)*(AS$4-AS$50))</f>
        <v/>
      </c>
      <c r="AT91" s="19">
        <f>IF(AT$4&lt;AT$50,0,AT63+(AT77-AT63)/MAX(AT$51-AT$50,1)*(AT$4-AT$50))</f>
        <v/>
      </c>
      <c r="AU91" s="19">
        <f>IF(AU$4&lt;AU$50,0,AU63+(AU77-AU63)/MAX(AU$51-AU$50,1)*(AU$4-AU$50))</f>
        <v/>
      </c>
      <c r="AV91" s="19">
        <f>IF(AV$4&lt;AV$50,0,AV63+(AV77-AV63)/MAX(AV$51-AV$50,1)*(AV$4-AV$50))</f>
        <v/>
      </c>
      <c r="AW91" s="19">
        <f>IF(AW$4&lt;AW$50,0,AW63+(AW77-AW63)/MAX(AW$51-AW$50,1)*(AW$4-AW$50))</f>
        <v/>
      </c>
      <c r="AX91" s="19">
        <f>IF(AX$4&lt;AX$50,0,AX63+(AX77-AX63)/MAX(AX$51-AX$50,1)*(AX$4-AX$50))</f>
        <v/>
      </c>
      <c r="AY91" s="19">
        <f>IF(AY$4&lt;AY$50,0,AY63+(AY77-AY63)/MAX(AY$51-AY$50,1)*(AY$4-AY$50))</f>
        <v/>
      </c>
    </row>
    <row r="92" hidden="1" outlineLevel="1">
      <c r="A92" s="1" t="inlineStr">
        <is>
          <t>fpr</t>
        </is>
      </c>
      <c r="B92" s="1" t="inlineStr">
        <is>
          <t>oop</t>
        </is>
      </c>
      <c r="C92" s="1" t="inlineStr">
        <is>
          <t>all</t>
        </is>
      </c>
      <c r="H92" s="1">
        <f>INDEX(VarLab,MATCH($A92,VarKey,0))&amp;INDEX(MemLab,MATCH($C92&amp;"|"&amp;$B92,MemKey,0))</f>
        <v/>
      </c>
      <c r="I92" s="1">
        <f>INDEX(VarUnit,MATCH($A92,VarKey,0))</f>
        <v/>
      </c>
      <c r="J92" s="1">
        <f>INDEX(VarSrc,MATCH($A92,VarKey,0))</f>
        <v/>
      </c>
      <c r="K92" s="17">
        <f>CodePrefix&amp;$A92&amp;IF($C92="","","."&amp;$C92&amp;"."&amp;$B92)&amp;INDEX(VarEnd,MATCH($A92,VarKey,0))&amp;K$5</f>
        <v/>
      </c>
      <c r="L92" s="18">
        <f>IF(L$4&lt;L$50,0,L64+(L78-L64)/MAX(L$51-L$50,1)*(L$4-L$50))</f>
        <v/>
      </c>
      <c r="M92" s="19">
        <f>IF(M$4&lt;M$50,0,M64+(M78-M64)/MAX(M$51-M$50,1)*(M$4-M$50))</f>
        <v/>
      </c>
      <c r="N92" s="19">
        <f>IF(N$4&lt;N$50,0,N64+(N78-N64)/MAX(N$51-N$50,1)*(N$4-N$50))</f>
        <v/>
      </c>
      <c r="O92" s="19">
        <f>IF(O$4&lt;O$50,0,O64+(O78-O64)/MAX(O$51-O$50,1)*(O$4-O$50))</f>
        <v/>
      </c>
      <c r="P92" s="19">
        <f>IF(P$4&lt;P$50,0,P64+(P78-P64)/MAX(P$51-P$50,1)*(P$4-P$50))</f>
        <v/>
      </c>
      <c r="Q92" s="19">
        <f>IF(Q$4&lt;Q$50,0,Q64+(Q78-Q64)/MAX(Q$51-Q$50,1)*(Q$4-Q$50))</f>
        <v/>
      </c>
      <c r="R92" s="19">
        <f>IF(R$4&lt;R$50,0,R64+(R78-R64)/MAX(R$51-R$50,1)*(R$4-R$50))</f>
        <v/>
      </c>
      <c r="S92" s="19">
        <f>IF(S$4&lt;S$50,0,S64+(S78-S64)/MAX(S$51-S$50,1)*(S$4-S$50))</f>
        <v/>
      </c>
      <c r="T92" s="19">
        <f>IF(T$4&lt;T$50,0,T64+(T78-T64)/MAX(T$51-T$50,1)*(T$4-T$50))</f>
        <v/>
      </c>
      <c r="U92" s="19">
        <f>IF(U$4&lt;U$50,0,U64+(U78-U64)/MAX(U$51-U$50,1)*(U$4-U$50))</f>
        <v/>
      </c>
      <c r="V92" s="19">
        <f>IF(V$4&lt;V$50,0,V64+(V78-V64)/MAX(V$51-V$50,1)*(V$4-V$50))</f>
        <v/>
      </c>
      <c r="W92" s="19">
        <f>IF(W$4&lt;W$50,0,W64+(W78-W64)/MAX(W$51-W$50,1)*(W$4-W$50))</f>
        <v/>
      </c>
      <c r="X92" s="19">
        <f>IF(X$4&lt;X$50,0,X64+(X78-X64)/MAX(X$51-X$50,1)*(X$4-X$50))</f>
        <v/>
      </c>
      <c r="Y92" s="19">
        <f>IF(Y$4&lt;Y$50,0,Y64+(Y78-Y64)/MAX(Y$51-Y$50,1)*(Y$4-Y$50))</f>
        <v/>
      </c>
      <c r="Z92" s="19">
        <f>IF(Z$4&lt;Z$50,0,Z64+(Z78-Z64)/MAX(Z$51-Z$50,1)*(Z$4-Z$50))</f>
        <v/>
      </c>
      <c r="AA92" s="19">
        <f>IF(AA$4&lt;AA$50,0,AA64+(AA78-AA64)/MAX(AA$51-AA$50,1)*(AA$4-AA$50))</f>
        <v/>
      </c>
      <c r="AB92" s="19">
        <f>IF(AB$4&lt;AB$50,0,AB64+(AB78-AB64)/MAX(AB$51-AB$50,1)*(AB$4-AB$50))</f>
        <v/>
      </c>
      <c r="AC92" s="19">
        <f>IF(AC$4&lt;AC$50,0,AC64+(AC78-AC64)/MAX(AC$51-AC$50,1)*(AC$4-AC$50))</f>
        <v/>
      </c>
      <c r="AD92" s="19">
        <f>IF(AD$4&lt;AD$50,0,AD64+(AD78-AD64)/MAX(AD$51-AD$50,1)*(AD$4-AD$50))</f>
        <v/>
      </c>
      <c r="AF92" s="17">
        <f>CodePrefix&amp;$A92&amp;IF($C92="","","."&amp;$C92&amp;"."&amp;$B92)&amp;INDEX(VarEnd,MATCH($A92,VarKey,0))&amp;AF$5</f>
        <v/>
      </c>
      <c r="AG92" s="18">
        <f>IF(AG$4&lt;AG$50,0,AG64+(AG78-AG64)/MAX(AG$51-AG$50,1)*(AG$4-AG$50))</f>
        <v/>
      </c>
      <c r="AH92" s="19">
        <f>IF(AH$4&lt;AH$50,0,AH64+(AH78-AH64)/MAX(AH$51-AH$50,1)*(AH$4-AH$50))</f>
        <v/>
      </c>
      <c r="AI92" s="19">
        <f>IF(AI$4&lt;AI$50,0,AI64+(AI78-AI64)/MAX(AI$51-AI$50,1)*(AI$4-AI$50))</f>
        <v/>
      </c>
      <c r="AJ92" s="19">
        <f>IF(AJ$4&lt;AJ$50,0,AJ64+(AJ78-AJ64)/MAX(AJ$51-AJ$50,1)*(AJ$4-AJ$50))</f>
        <v/>
      </c>
      <c r="AK92" s="19">
        <f>IF(AK$4&lt;AK$50,0,AK64+(AK78-AK64)/MAX(AK$51-AK$50,1)*(AK$4-AK$50))</f>
        <v/>
      </c>
      <c r="AL92" s="19">
        <f>IF(AL$4&lt;AL$50,0,AL64+(AL78-AL64)/MAX(AL$51-AL$50,1)*(AL$4-AL$50))</f>
        <v/>
      </c>
      <c r="AM92" s="19">
        <f>IF(AM$4&lt;AM$50,0,AM64+(AM78-AM64)/MAX(AM$51-AM$50,1)*(AM$4-AM$50))</f>
        <v/>
      </c>
      <c r="AN92" s="19">
        <f>IF(AN$4&lt;AN$50,0,AN64+(AN78-AN64)/MAX(AN$51-AN$50,1)*(AN$4-AN$50))</f>
        <v/>
      </c>
      <c r="AO92" s="19">
        <f>IF(AO$4&lt;AO$50,0,AO64+(AO78-AO64)/MAX(AO$51-AO$50,1)*(AO$4-AO$50))</f>
        <v/>
      </c>
      <c r="AP92" s="19">
        <f>IF(AP$4&lt;AP$50,0,AP64+(AP78-AP64)/MAX(AP$51-AP$50,1)*(AP$4-AP$50))</f>
        <v/>
      </c>
      <c r="AQ92" s="19">
        <f>IF(AQ$4&lt;AQ$50,0,AQ64+(AQ78-AQ64)/MAX(AQ$51-AQ$50,1)*(AQ$4-AQ$50))</f>
        <v/>
      </c>
      <c r="AR92" s="19">
        <f>IF(AR$4&lt;AR$50,0,AR64+(AR78-AR64)/MAX(AR$51-AR$50,1)*(AR$4-AR$50))</f>
        <v/>
      </c>
      <c r="AS92" s="19">
        <f>IF(AS$4&lt;AS$50,0,AS64+(AS78-AS64)/MAX(AS$51-AS$50,1)*(AS$4-AS$50))</f>
        <v/>
      </c>
      <c r="AT92" s="19">
        <f>IF(AT$4&lt;AT$50,0,AT64+(AT78-AT64)/MAX(AT$51-AT$50,1)*(AT$4-AT$50))</f>
        <v/>
      </c>
      <c r="AU92" s="19">
        <f>IF(AU$4&lt;AU$50,0,AU64+(AU78-AU64)/MAX(AU$51-AU$50,1)*(AU$4-AU$50))</f>
        <v/>
      </c>
      <c r="AV92" s="19">
        <f>IF(AV$4&lt;AV$50,0,AV64+(AV78-AV64)/MAX(AV$51-AV$50,1)*(AV$4-AV$50))</f>
        <v/>
      </c>
      <c r="AW92" s="19">
        <f>IF(AW$4&lt;AW$50,0,AW64+(AW78-AW64)/MAX(AW$51-AW$50,1)*(AW$4-AW$50))</f>
        <v/>
      </c>
      <c r="AX92" s="19">
        <f>IF(AX$4&lt;AX$50,0,AX64+(AX78-AX64)/MAX(AX$51-AX$50,1)*(AX$4-AX$50))</f>
        <v/>
      </c>
      <c r="AY92" s="19">
        <f>IF(AY$4&lt;AY$50,0,AY64+(AY78-AY64)/MAX(AY$51-AY$50,1)*(AY$4-AY$50))</f>
        <v/>
      </c>
    </row>
    <row r="93" hidden="1" outlineLevel="1">
      <c r="A93" s="1" t="inlineStr">
        <is>
          <t>fpr</t>
        </is>
      </c>
      <c r="B93" s="1" t="inlineStr">
        <is>
          <t>bio</t>
        </is>
      </c>
      <c r="C93" s="1" t="inlineStr">
        <is>
          <t>all</t>
        </is>
      </c>
      <c r="H93" s="1">
        <f>INDEX(VarLab,MATCH($A93,VarKey,0))&amp;INDEX(MemLab,MATCH($C93&amp;"|"&amp;$B93,MemKey,0))</f>
        <v/>
      </c>
      <c r="I93" s="1">
        <f>INDEX(VarUnit,MATCH($A93,VarKey,0))</f>
        <v/>
      </c>
      <c r="J93" s="1">
        <f>INDEX(VarSrc,MATCH($A93,VarKey,0))</f>
        <v/>
      </c>
      <c r="K93" s="17">
        <f>CodePrefix&amp;$A93&amp;IF($C93="","","."&amp;$C93&amp;"."&amp;$B93)&amp;INDEX(VarEnd,MATCH($A93,VarKey,0))&amp;K$5</f>
        <v/>
      </c>
      <c r="L93" s="18">
        <f>IF(L$4&lt;L$50,0,L65+(L79-L65)/MAX(L$51-L$50,1)*(L$4-L$50))</f>
        <v/>
      </c>
      <c r="M93" s="19">
        <f>IF(M$4&lt;M$50,0,M65+(M79-M65)/MAX(M$51-M$50,1)*(M$4-M$50))</f>
        <v/>
      </c>
      <c r="N93" s="19">
        <f>IF(N$4&lt;N$50,0,N65+(N79-N65)/MAX(N$51-N$50,1)*(N$4-N$50))</f>
        <v/>
      </c>
      <c r="O93" s="19">
        <f>IF(O$4&lt;O$50,0,O65+(O79-O65)/MAX(O$51-O$50,1)*(O$4-O$50))</f>
        <v/>
      </c>
      <c r="P93" s="19">
        <f>IF(P$4&lt;P$50,0,P65+(P79-P65)/MAX(P$51-P$50,1)*(P$4-P$50))</f>
        <v/>
      </c>
      <c r="Q93" s="19">
        <f>IF(Q$4&lt;Q$50,0,Q65+(Q79-Q65)/MAX(Q$51-Q$50,1)*(Q$4-Q$50))</f>
        <v/>
      </c>
      <c r="R93" s="19">
        <f>IF(R$4&lt;R$50,0,R65+(R79-R65)/MAX(R$51-R$50,1)*(R$4-R$50))</f>
        <v/>
      </c>
      <c r="S93" s="19">
        <f>IF(S$4&lt;S$50,0,S65+(S79-S65)/MAX(S$51-S$50,1)*(S$4-S$50))</f>
        <v/>
      </c>
      <c r="T93" s="19">
        <f>IF(T$4&lt;T$50,0,T65+(T79-T65)/MAX(T$51-T$50,1)*(T$4-T$50))</f>
        <v/>
      </c>
      <c r="U93" s="19">
        <f>IF(U$4&lt;U$50,0,U65+(U79-U65)/MAX(U$51-U$50,1)*(U$4-U$50))</f>
        <v/>
      </c>
      <c r="V93" s="19">
        <f>IF(V$4&lt;V$50,0,V65+(V79-V65)/MAX(V$51-V$50,1)*(V$4-V$50))</f>
        <v/>
      </c>
      <c r="W93" s="19">
        <f>IF(W$4&lt;W$50,0,W65+(W79-W65)/MAX(W$51-W$50,1)*(W$4-W$50))</f>
        <v/>
      </c>
      <c r="X93" s="19">
        <f>IF(X$4&lt;X$50,0,X65+(X79-X65)/MAX(X$51-X$50,1)*(X$4-X$50))</f>
        <v/>
      </c>
      <c r="Y93" s="19">
        <f>IF(Y$4&lt;Y$50,0,Y65+(Y79-Y65)/MAX(Y$51-Y$50,1)*(Y$4-Y$50))</f>
        <v/>
      </c>
      <c r="Z93" s="19">
        <f>IF(Z$4&lt;Z$50,0,Z65+(Z79-Z65)/MAX(Z$51-Z$50,1)*(Z$4-Z$50))</f>
        <v/>
      </c>
      <c r="AA93" s="19">
        <f>IF(AA$4&lt;AA$50,0,AA65+(AA79-AA65)/MAX(AA$51-AA$50,1)*(AA$4-AA$50))</f>
        <v/>
      </c>
      <c r="AB93" s="19">
        <f>IF(AB$4&lt;AB$50,0,AB65+(AB79-AB65)/MAX(AB$51-AB$50,1)*(AB$4-AB$50))</f>
        <v/>
      </c>
      <c r="AC93" s="19">
        <f>IF(AC$4&lt;AC$50,0,AC65+(AC79-AC65)/MAX(AC$51-AC$50,1)*(AC$4-AC$50))</f>
        <v/>
      </c>
      <c r="AD93" s="19">
        <f>IF(AD$4&lt;AD$50,0,AD65+(AD79-AD65)/MAX(AD$51-AD$50,1)*(AD$4-AD$50))</f>
        <v/>
      </c>
      <c r="AF93" s="17">
        <f>CodePrefix&amp;$A93&amp;IF($C93="","","."&amp;$C93&amp;"."&amp;$B93)&amp;INDEX(VarEnd,MATCH($A93,VarKey,0))&amp;AF$5</f>
        <v/>
      </c>
      <c r="AG93" s="18">
        <f>IF(AG$4&lt;AG$50,0,AG65+(AG79-AG65)/MAX(AG$51-AG$50,1)*(AG$4-AG$50))</f>
        <v/>
      </c>
      <c r="AH93" s="19">
        <f>IF(AH$4&lt;AH$50,0,AH65+(AH79-AH65)/MAX(AH$51-AH$50,1)*(AH$4-AH$50))</f>
        <v/>
      </c>
      <c r="AI93" s="19">
        <f>IF(AI$4&lt;AI$50,0,AI65+(AI79-AI65)/MAX(AI$51-AI$50,1)*(AI$4-AI$50))</f>
        <v/>
      </c>
      <c r="AJ93" s="19">
        <f>IF(AJ$4&lt;AJ$50,0,AJ65+(AJ79-AJ65)/MAX(AJ$51-AJ$50,1)*(AJ$4-AJ$50))</f>
        <v/>
      </c>
      <c r="AK93" s="19">
        <f>IF(AK$4&lt;AK$50,0,AK65+(AK79-AK65)/MAX(AK$51-AK$50,1)*(AK$4-AK$50))</f>
        <v/>
      </c>
      <c r="AL93" s="19">
        <f>IF(AL$4&lt;AL$50,0,AL65+(AL79-AL65)/MAX(AL$51-AL$50,1)*(AL$4-AL$50))</f>
        <v/>
      </c>
      <c r="AM93" s="19">
        <f>IF(AM$4&lt;AM$50,0,AM65+(AM79-AM65)/MAX(AM$51-AM$50,1)*(AM$4-AM$50))</f>
        <v/>
      </c>
      <c r="AN93" s="19">
        <f>IF(AN$4&lt;AN$50,0,AN65+(AN79-AN65)/MAX(AN$51-AN$50,1)*(AN$4-AN$50))</f>
        <v/>
      </c>
      <c r="AO93" s="19">
        <f>IF(AO$4&lt;AO$50,0,AO65+(AO79-AO65)/MAX(AO$51-AO$50,1)*(AO$4-AO$50))</f>
        <v/>
      </c>
      <c r="AP93" s="19">
        <f>IF(AP$4&lt;AP$50,0,AP65+(AP79-AP65)/MAX(AP$51-AP$50,1)*(AP$4-AP$50))</f>
        <v/>
      </c>
      <c r="AQ93" s="19">
        <f>IF(AQ$4&lt;AQ$50,0,AQ65+(AQ79-AQ65)/MAX(AQ$51-AQ$50,1)*(AQ$4-AQ$50))</f>
        <v/>
      </c>
      <c r="AR93" s="19">
        <f>IF(AR$4&lt;AR$50,0,AR65+(AR79-AR65)/MAX(AR$51-AR$50,1)*(AR$4-AR$50))</f>
        <v/>
      </c>
      <c r="AS93" s="19">
        <f>IF(AS$4&lt;AS$50,0,AS65+(AS79-AS65)/MAX(AS$51-AS$50,1)*(AS$4-AS$50))</f>
        <v/>
      </c>
      <c r="AT93" s="19">
        <f>IF(AT$4&lt;AT$50,0,AT65+(AT79-AT65)/MAX(AT$51-AT$50,1)*(AT$4-AT$50))</f>
        <v/>
      </c>
      <c r="AU93" s="19">
        <f>IF(AU$4&lt;AU$50,0,AU65+(AU79-AU65)/MAX(AU$51-AU$50,1)*(AU$4-AU$50))</f>
        <v/>
      </c>
      <c r="AV93" s="19">
        <f>IF(AV$4&lt;AV$50,0,AV65+(AV79-AV65)/MAX(AV$51-AV$50,1)*(AV$4-AV$50))</f>
        <v/>
      </c>
      <c r="AW93" s="19">
        <f>IF(AW$4&lt;AW$50,0,AW65+(AW79-AW65)/MAX(AW$51-AW$50,1)*(AW$4-AW$50))</f>
        <v/>
      </c>
      <c r="AX93" s="19">
        <f>IF(AX$4&lt;AX$50,0,AX65+(AX79-AX65)/MAX(AX$51-AX$50,1)*(AX$4-AX$50))</f>
        <v/>
      </c>
      <c r="AY93" s="19">
        <f>IF(AY$4&lt;AY$50,0,AY65+(AY79-AY65)/MAX(AY$51-AY$50,1)*(AY$4-AY$50))</f>
        <v/>
      </c>
    </row>
    <row r="94" hidden="1" outlineLevel="1">
      <c r="H94" s="20" t="inlineStr">
        <is>
          <t>New ETS (MTInputs rows 84-97: cap relative to baseline, years, price override, volatility; replaces the carbon tax in covered sectors)</t>
        </is>
      </c>
    </row>
    <row r="95" hidden="1" outlineLevel="1">
      <c r="A95" s="14" t="inlineStr">
        <is>
          <t>D_NewETS</t>
        </is>
      </c>
      <c r="B95" s="14" t="inlineStr"/>
      <c r="C95" s="14" t="inlineStr"/>
      <c r="D95" s="21" t="n">
        <v>84</v>
      </c>
      <c r="H95" s="14">
        <f>INDEX(VarLab,MATCH($A95,VarKey,0))&amp;INDEX(MemLab,MATCH($C95&amp;"|"&amp;$B95,MemKey,0))</f>
        <v/>
      </c>
      <c r="I95" s="14">
        <f>INDEX(VarUnit,MATCH($A95,VarKey,0))</f>
        <v/>
      </c>
      <c r="J95" s="14">
        <f>INDEX(VarSrc,MATCH($A95,VarKey,0))</f>
        <v/>
      </c>
      <c r="K95" s="11">
        <f>CodePrefix&amp;$A95&amp;IF($C95="","","."&amp;$C95&amp;"."&amp;$B95)&amp;INDEX(VarEnd,MATCH($A95,VarKey,0))&amp;K$5</f>
        <v/>
      </c>
      <c r="L95" s="22">
        <f>INDEX(MTInputs!$J$1:$AZ$415,$D95,MATCH(L$5,MTInputs!$J$5:$AZ$5,0))</f>
        <v/>
      </c>
      <c r="M95" s="23">
        <f>INDEX(MTInputs!$J$1:$AZ$415,$D95,MATCH(M$5,MTInputs!$J$5:$AZ$5,0))</f>
        <v/>
      </c>
      <c r="N95" s="23">
        <f>INDEX(MTInputs!$J$1:$AZ$415,$D95,MATCH(N$5,MTInputs!$J$5:$AZ$5,0))</f>
        <v/>
      </c>
      <c r="O95" s="23">
        <f>INDEX(MTInputs!$J$1:$AZ$415,$D95,MATCH(O$5,MTInputs!$J$5:$AZ$5,0))</f>
        <v/>
      </c>
      <c r="P95" s="23">
        <f>INDEX(MTInputs!$J$1:$AZ$415,$D95,MATCH(P$5,MTInputs!$J$5:$AZ$5,0))</f>
        <v/>
      </c>
      <c r="Q95" s="23">
        <f>INDEX(MTInputs!$J$1:$AZ$415,$D95,MATCH(Q$5,MTInputs!$J$5:$AZ$5,0))</f>
        <v/>
      </c>
      <c r="R95" s="23">
        <f>INDEX(MTInputs!$J$1:$AZ$415,$D95,MATCH(R$5,MTInputs!$J$5:$AZ$5,0))</f>
        <v/>
      </c>
      <c r="S95" s="23">
        <f>INDEX(MTInputs!$J$1:$AZ$415,$D95,MATCH(S$5,MTInputs!$J$5:$AZ$5,0))</f>
        <v/>
      </c>
      <c r="T95" s="23">
        <f>INDEX(MTInputs!$J$1:$AZ$415,$D95,MATCH(T$5,MTInputs!$J$5:$AZ$5,0))</f>
        <v/>
      </c>
      <c r="U95" s="23">
        <f>INDEX(MTInputs!$J$1:$AZ$415,$D95,MATCH(U$5,MTInputs!$J$5:$AZ$5,0))</f>
        <v/>
      </c>
      <c r="V95" s="23">
        <f>INDEX(MTInputs!$J$1:$AZ$415,$D95,MATCH(V$5,MTInputs!$J$5:$AZ$5,0))</f>
        <v/>
      </c>
      <c r="W95" s="23">
        <f>INDEX(MTInputs!$J$1:$AZ$415,$D95,MATCH(W$5,MTInputs!$J$5:$AZ$5,0))</f>
        <v/>
      </c>
      <c r="X95" s="23">
        <f>INDEX(MTInputs!$J$1:$AZ$415,$D95,MATCH(X$5,MTInputs!$J$5:$AZ$5,0))</f>
        <v/>
      </c>
      <c r="Y95" s="23">
        <f>INDEX(MTInputs!$J$1:$AZ$415,$D95,MATCH(Y$5,MTInputs!$J$5:$AZ$5,0))</f>
        <v/>
      </c>
      <c r="Z95" s="23">
        <f>INDEX(MTInputs!$J$1:$AZ$415,$D95,MATCH(Z$5,MTInputs!$J$5:$AZ$5,0))</f>
        <v/>
      </c>
      <c r="AA95" s="23">
        <f>INDEX(MTInputs!$J$1:$AZ$415,$D95,MATCH(AA$5,MTInputs!$J$5:$AZ$5,0))</f>
        <v/>
      </c>
      <c r="AB95" s="23">
        <f>INDEX(MTInputs!$J$1:$AZ$415,$D95,MATCH(AB$5,MTInputs!$J$5:$AZ$5,0))</f>
        <v/>
      </c>
      <c r="AC95" s="23">
        <f>INDEX(MTInputs!$J$1:$AZ$415,$D95,MATCH(AC$5,MTInputs!$J$5:$AZ$5,0))</f>
        <v/>
      </c>
      <c r="AD95" s="23">
        <f>INDEX(MTInputs!$J$1:$AZ$415,$D95,MATCH(AD$5,MTInputs!$J$5:$AZ$5,0))</f>
        <v/>
      </c>
      <c r="AF95" s="11">
        <f>CodePrefix&amp;$A95&amp;IF($C95="","","."&amp;$C95&amp;"."&amp;$B95)&amp;INDEX(VarEnd,MATCH($A95,VarKey,0))&amp;AF$5</f>
        <v/>
      </c>
      <c r="AG95" s="22">
        <f>INDEX(MTInputs!$J$1:$AZ$415,$D95,MATCH(AG$5,MTInputs!$J$5:$AZ$5,0))</f>
        <v/>
      </c>
      <c r="AH95" s="23">
        <f>INDEX(MTInputs!$J$1:$AZ$415,$D95,MATCH(AH$5,MTInputs!$J$5:$AZ$5,0))</f>
        <v/>
      </c>
      <c r="AI95" s="23">
        <f>INDEX(MTInputs!$J$1:$AZ$415,$D95,MATCH(AI$5,MTInputs!$J$5:$AZ$5,0))</f>
        <v/>
      </c>
      <c r="AJ95" s="23">
        <f>INDEX(MTInputs!$J$1:$AZ$415,$D95,MATCH(AJ$5,MTInputs!$J$5:$AZ$5,0))</f>
        <v/>
      </c>
      <c r="AK95" s="23">
        <f>INDEX(MTInputs!$J$1:$AZ$415,$D95,MATCH(AK$5,MTInputs!$J$5:$AZ$5,0))</f>
        <v/>
      </c>
      <c r="AL95" s="23">
        <f>INDEX(MTInputs!$J$1:$AZ$415,$D95,MATCH(AL$5,MTInputs!$J$5:$AZ$5,0))</f>
        <v/>
      </c>
      <c r="AM95" s="23">
        <f>INDEX(MTInputs!$J$1:$AZ$415,$D95,MATCH(AM$5,MTInputs!$J$5:$AZ$5,0))</f>
        <v/>
      </c>
      <c r="AN95" s="23">
        <f>INDEX(MTInputs!$J$1:$AZ$415,$D95,MATCH(AN$5,MTInputs!$J$5:$AZ$5,0))</f>
        <v/>
      </c>
      <c r="AO95" s="23">
        <f>INDEX(MTInputs!$J$1:$AZ$415,$D95,MATCH(AO$5,MTInputs!$J$5:$AZ$5,0))</f>
        <v/>
      </c>
      <c r="AP95" s="23">
        <f>INDEX(MTInputs!$J$1:$AZ$415,$D95,MATCH(AP$5,MTInputs!$J$5:$AZ$5,0))</f>
        <v/>
      </c>
      <c r="AQ95" s="23">
        <f>INDEX(MTInputs!$J$1:$AZ$415,$D95,MATCH(AQ$5,MTInputs!$J$5:$AZ$5,0))</f>
        <v/>
      </c>
      <c r="AR95" s="23">
        <f>INDEX(MTInputs!$J$1:$AZ$415,$D95,MATCH(AR$5,MTInputs!$J$5:$AZ$5,0))</f>
        <v/>
      </c>
      <c r="AS95" s="23">
        <f>INDEX(MTInputs!$J$1:$AZ$415,$D95,MATCH(AS$5,MTInputs!$J$5:$AZ$5,0))</f>
        <v/>
      </c>
      <c r="AT95" s="23">
        <f>INDEX(MTInputs!$J$1:$AZ$415,$D95,MATCH(AT$5,MTInputs!$J$5:$AZ$5,0))</f>
        <v/>
      </c>
      <c r="AU95" s="23">
        <f>INDEX(MTInputs!$J$1:$AZ$415,$D95,MATCH(AU$5,MTInputs!$J$5:$AZ$5,0))</f>
        <v/>
      </c>
      <c r="AV95" s="23">
        <f>INDEX(MTInputs!$J$1:$AZ$415,$D95,MATCH(AV$5,MTInputs!$J$5:$AZ$5,0))</f>
        <v/>
      </c>
      <c r="AW95" s="23">
        <f>INDEX(MTInputs!$J$1:$AZ$415,$D95,MATCH(AW$5,MTInputs!$J$5:$AZ$5,0))</f>
        <v/>
      </c>
      <c r="AX95" s="23">
        <f>INDEX(MTInputs!$J$1:$AZ$415,$D95,MATCH(AX$5,MTInputs!$J$5:$AZ$5,0))</f>
        <v/>
      </c>
      <c r="AY95" s="23">
        <f>INDEX(MTInputs!$J$1:$AZ$415,$D95,MATCH(AY$5,MTInputs!$J$5:$AZ$5,0))</f>
        <v/>
      </c>
    </row>
    <row r="96" hidden="1" outlineLevel="1">
      <c r="A96" s="14" t="inlineStr">
        <is>
          <t>D_ETSChangeRelStart</t>
        </is>
      </c>
      <c r="B96" s="14" t="inlineStr"/>
      <c r="C96" s="14" t="inlineStr"/>
      <c r="D96" s="21" t="n">
        <v>85</v>
      </c>
      <c r="H96" s="14">
        <f>INDEX(VarLab,MATCH($A96,VarKey,0))&amp;INDEX(MemLab,MATCH($C96&amp;"|"&amp;$B96,MemKey,0))</f>
        <v/>
      </c>
      <c r="I96" s="14">
        <f>INDEX(VarUnit,MATCH($A96,VarKey,0))</f>
        <v/>
      </c>
      <c r="J96" s="14">
        <f>INDEX(VarSrc,MATCH($A96,VarKey,0))</f>
        <v/>
      </c>
      <c r="K96" s="11">
        <f>CodePrefix&amp;$A96&amp;IF($C96="","","."&amp;$C96&amp;"."&amp;$B96)&amp;INDEX(VarEnd,MATCH($A96,VarKey,0))&amp;K$5</f>
        <v/>
      </c>
      <c r="L96" s="22">
        <f>INDEX(MTInputs!$J$1:$AZ$415,$D96,MATCH(L$5,MTInputs!$J$5:$AZ$5,0))</f>
        <v/>
      </c>
      <c r="M96" s="23">
        <f>INDEX(MTInputs!$J$1:$AZ$415,$D96,MATCH(M$5,MTInputs!$J$5:$AZ$5,0))</f>
        <v/>
      </c>
      <c r="N96" s="23">
        <f>INDEX(MTInputs!$J$1:$AZ$415,$D96,MATCH(N$5,MTInputs!$J$5:$AZ$5,0))</f>
        <v/>
      </c>
      <c r="O96" s="23">
        <f>INDEX(MTInputs!$J$1:$AZ$415,$D96,MATCH(O$5,MTInputs!$J$5:$AZ$5,0))</f>
        <v/>
      </c>
      <c r="P96" s="23">
        <f>INDEX(MTInputs!$J$1:$AZ$415,$D96,MATCH(P$5,MTInputs!$J$5:$AZ$5,0))</f>
        <v/>
      </c>
      <c r="Q96" s="23">
        <f>INDEX(MTInputs!$J$1:$AZ$415,$D96,MATCH(Q$5,MTInputs!$J$5:$AZ$5,0))</f>
        <v/>
      </c>
      <c r="R96" s="23">
        <f>INDEX(MTInputs!$J$1:$AZ$415,$D96,MATCH(R$5,MTInputs!$J$5:$AZ$5,0))</f>
        <v/>
      </c>
      <c r="S96" s="23">
        <f>INDEX(MTInputs!$J$1:$AZ$415,$D96,MATCH(S$5,MTInputs!$J$5:$AZ$5,0))</f>
        <v/>
      </c>
      <c r="T96" s="23">
        <f>INDEX(MTInputs!$J$1:$AZ$415,$D96,MATCH(T$5,MTInputs!$J$5:$AZ$5,0))</f>
        <v/>
      </c>
      <c r="U96" s="23">
        <f>INDEX(MTInputs!$J$1:$AZ$415,$D96,MATCH(U$5,MTInputs!$J$5:$AZ$5,0))</f>
        <v/>
      </c>
      <c r="V96" s="23">
        <f>INDEX(MTInputs!$J$1:$AZ$415,$D96,MATCH(V$5,MTInputs!$J$5:$AZ$5,0))</f>
        <v/>
      </c>
      <c r="W96" s="23">
        <f>INDEX(MTInputs!$J$1:$AZ$415,$D96,MATCH(W$5,MTInputs!$J$5:$AZ$5,0))</f>
        <v/>
      </c>
      <c r="X96" s="23">
        <f>INDEX(MTInputs!$J$1:$AZ$415,$D96,MATCH(X$5,MTInputs!$J$5:$AZ$5,0))</f>
        <v/>
      </c>
      <c r="Y96" s="23">
        <f>INDEX(MTInputs!$J$1:$AZ$415,$D96,MATCH(Y$5,MTInputs!$J$5:$AZ$5,0))</f>
        <v/>
      </c>
      <c r="Z96" s="23">
        <f>INDEX(MTInputs!$J$1:$AZ$415,$D96,MATCH(Z$5,MTInputs!$J$5:$AZ$5,0))</f>
        <v/>
      </c>
      <c r="AA96" s="23">
        <f>INDEX(MTInputs!$J$1:$AZ$415,$D96,MATCH(AA$5,MTInputs!$J$5:$AZ$5,0))</f>
        <v/>
      </c>
      <c r="AB96" s="23">
        <f>INDEX(MTInputs!$J$1:$AZ$415,$D96,MATCH(AB$5,MTInputs!$J$5:$AZ$5,0))</f>
        <v/>
      </c>
      <c r="AC96" s="23">
        <f>INDEX(MTInputs!$J$1:$AZ$415,$D96,MATCH(AC$5,MTInputs!$J$5:$AZ$5,0))</f>
        <v/>
      </c>
      <c r="AD96" s="23">
        <f>INDEX(MTInputs!$J$1:$AZ$415,$D96,MATCH(AD$5,MTInputs!$J$5:$AZ$5,0))</f>
        <v/>
      </c>
      <c r="AF96" s="11">
        <f>CodePrefix&amp;$A96&amp;IF($C96="","","."&amp;$C96&amp;"."&amp;$B96)&amp;INDEX(VarEnd,MATCH($A96,VarKey,0))&amp;AF$5</f>
        <v/>
      </c>
      <c r="AG96" s="22">
        <f>INDEX(MTInputs!$J$1:$AZ$415,$D96,MATCH(AG$5,MTInputs!$J$5:$AZ$5,0))</f>
        <v/>
      </c>
      <c r="AH96" s="23">
        <f>INDEX(MTInputs!$J$1:$AZ$415,$D96,MATCH(AH$5,MTInputs!$J$5:$AZ$5,0))</f>
        <v/>
      </c>
      <c r="AI96" s="23">
        <f>INDEX(MTInputs!$J$1:$AZ$415,$D96,MATCH(AI$5,MTInputs!$J$5:$AZ$5,0))</f>
        <v/>
      </c>
      <c r="AJ96" s="23">
        <f>INDEX(MTInputs!$J$1:$AZ$415,$D96,MATCH(AJ$5,MTInputs!$J$5:$AZ$5,0))</f>
        <v/>
      </c>
      <c r="AK96" s="23">
        <f>INDEX(MTInputs!$J$1:$AZ$415,$D96,MATCH(AK$5,MTInputs!$J$5:$AZ$5,0))</f>
        <v/>
      </c>
      <c r="AL96" s="23">
        <f>INDEX(MTInputs!$J$1:$AZ$415,$D96,MATCH(AL$5,MTInputs!$J$5:$AZ$5,0))</f>
        <v/>
      </c>
      <c r="AM96" s="23">
        <f>INDEX(MTInputs!$J$1:$AZ$415,$D96,MATCH(AM$5,MTInputs!$J$5:$AZ$5,0))</f>
        <v/>
      </c>
      <c r="AN96" s="23">
        <f>INDEX(MTInputs!$J$1:$AZ$415,$D96,MATCH(AN$5,MTInputs!$J$5:$AZ$5,0))</f>
        <v/>
      </c>
      <c r="AO96" s="23">
        <f>INDEX(MTInputs!$J$1:$AZ$415,$D96,MATCH(AO$5,MTInputs!$J$5:$AZ$5,0))</f>
        <v/>
      </c>
      <c r="AP96" s="23">
        <f>INDEX(MTInputs!$J$1:$AZ$415,$D96,MATCH(AP$5,MTInputs!$J$5:$AZ$5,0))</f>
        <v/>
      </c>
      <c r="AQ96" s="23">
        <f>INDEX(MTInputs!$J$1:$AZ$415,$D96,MATCH(AQ$5,MTInputs!$J$5:$AZ$5,0))</f>
        <v/>
      </c>
      <c r="AR96" s="23">
        <f>INDEX(MTInputs!$J$1:$AZ$415,$D96,MATCH(AR$5,MTInputs!$J$5:$AZ$5,0))</f>
        <v/>
      </c>
      <c r="AS96" s="23">
        <f>INDEX(MTInputs!$J$1:$AZ$415,$D96,MATCH(AS$5,MTInputs!$J$5:$AZ$5,0))</f>
        <v/>
      </c>
      <c r="AT96" s="23">
        <f>INDEX(MTInputs!$J$1:$AZ$415,$D96,MATCH(AT$5,MTInputs!$J$5:$AZ$5,0))</f>
        <v/>
      </c>
      <c r="AU96" s="23">
        <f>INDEX(MTInputs!$J$1:$AZ$415,$D96,MATCH(AU$5,MTInputs!$J$5:$AZ$5,0))</f>
        <v/>
      </c>
      <c r="AV96" s="23">
        <f>INDEX(MTInputs!$J$1:$AZ$415,$D96,MATCH(AV$5,MTInputs!$J$5:$AZ$5,0))</f>
        <v/>
      </c>
      <c r="AW96" s="23">
        <f>INDEX(MTInputs!$J$1:$AZ$415,$D96,MATCH(AW$5,MTInputs!$J$5:$AZ$5,0))</f>
        <v/>
      </c>
      <c r="AX96" s="23">
        <f>INDEX(MTInputs!$J$1:$AZ$415,$D96,MATCH(AX$5,MTInputs!$J$5:$AZ$5,0))</f>
        <v/>
      </c>
      <c r="AY96" s="23">
        <f>INDEX(MTInputs!$J$1:$AZ$415,$D96,MATCH(AY$5,MTInputs!$J$5:$AZ$5,0))</f>
        <v/>
      </c>
    </row>
    <row r="97" hidden="1" outlineLevel="1">
      <c r="A97" s="14" t="inlineStr">
        <is>
          <t>D_ETSChangeRelTarget</t>
        </is>
      </c>
      <c r="B97" s="14" t="inlineStr"/>
      <c r="C97" s="14" t="inlineStr"/>
      <c r="D97" s="21" t="n">
        <v>86</v>
      </c>
      <c r="H97" s="14">
        <f>INDEX(VarLab,MATCH($A97,VarKey,0))&amp;INDEX(MemLab,MATCH($C97&amp;"|"&amp;$B97,MemKey,0))</f>
        <v/>
      </c>
      <c r="I97" s="14">
        <f>INDEX(VarUnit,MATCH($A97,VarKey,0))</f>
        <v/>
      </c>
      <c r="J97" s="14">
        <f>INDEX(VarSrc,MATCH($A97,VarKey,0))</f>
        <v/>
      </c>
      <c r="K97" s="11">
        <f>CodePrefix&amp;$A97&amp;IF($C97="","","."&amp;$C97&amp;"."&amp;$B97)&amp;INDEX(VarEnd,MATCH($A97,VarKey,0))&amp;K$5</f>
        <v/>
      </c>
      <c r="L97" s="22">
        <f>INDEX(MTInputs!$J$1:$AZ$415,$D97,MATCH(L$5,MTInputs!$J$5:$AZ$5,0))</f>
        <v/>
      </c>
      <c r="M97" s="23">
        <f>INDEX(MTInputs!$J$1:$AZ$415,$D97,MATCH(M$5,MTInputs!$J$5:$AZ$5,0))</f>
        <v/>
      </c>
      <c r="N97" s="23">
        <f>INDEX(MTInputs!$J$1:$AZ$415,$D97,MATCH(N$5,MTInputs!$J$5:$AZ$5,0))</f>
        <v/>
      </c>
      <c r="O97" s="23">
        <f>INDEX(MTInputs!$J$1:$AZ$415,$D97,MATCH(O$5,MTInputs!$J$5:$AZ$5,0))</f>
        <v/>
      </c>
      <c r="P97" s="23">
        <f>INDEX(MTInputs!$J$1:$AZ$415,$D97,MATCH(P$5,MTInputs!$J$5:$AZ$5,0))</f>
        <v/>
      </c>
      <c r="Q97" s="23">
        <f>INDEX(MTInputs!$J$1:$AZ$415,$D97,MATCH(Q$5,MTInputs!$J$5:$AZ$5,0))</f>
        <v/>
      </c>
      <c r="R97" s="23">
        <f>INDEX(MTInputs!$J$1:$AZ$415,$D97,MATCH(R$5,MTInputs!$J$5:$AZ$5,0))</f>
        <v/>
      </c>
      <c r="S97" s="23">
        <f>INDEX(MTInputs!$J$1:$AZ$415,$D97,MATCH(S$5,MTInputs!$J$5:$AZ$5,0))</f>
        <v/>
      </c>
      <c r="T97" s="23">
        <f>INDEX(MTInputs!$J$1:$AZ$415,$D97,MATCH(T$5,MTInputs!$J$5:$AZ$5,0))</f>
        <v/>
      </c>
      <c r="U97" s="23">
        <f>INDEX(MTInputs!$J$1:$AZ$415,$D97,MATCH(U$5,MTInputs!$J$5:$AZ$5,0))</f>
        <v/>
      </c>
      <c r="V97" s="23">
        <f>INDEX(MTInputs!$J$1:$AZ$415,$D97,MATCH(V$5,MTInputs!$J$5:$AZ$5,0))</f>
        <v/>
      </c>
      <c r="W97" s="23">
        <f>INDEX(MTInputs!$J$1:$AZ$415,$D97,MATCH(W$5,MTInputs!$J$5:$AZ$5,0))</f>
        <v/>
      </c>
      <c r="X97" s="23">
        <f>INDEX(MTInputs!$J$1:$AZ$415,$D97,MATCH(X$5,MTInputs!$J$5:$AZ$5,0))</f>
        <v/>
      </c>
      <c r="Y97" s="23">
        <f>INDEX(MTInputs!$J$1:$AZ$415,$D97,MATCH(Y$5,MTInputs!$J$5:$AZ$5,0))</f>
        <v/>
      </c>
      <c r="Z97" s="23">
        <f>INDEX(MTInputs!$J$1:$AZ$415,$D97,MATCH(Z$5,MTInputs!$J$5:$AZ$5,0))</f>
        <v/>
      </c>
      <c r="AA97" s="23">
        <f>INDEX(MTInputs!$J$1:$AZ$415,$D97,MATCH(AA$5,MTInputs!$J$5:$AZ$5,0))</f>
        <v/>
      </c>
      <c r="AB97" s="23">
        <f>INDEX(MTInputs!$J$1:$AZ$415,$D97,MATCH(AB$5,MTInputs!$J$5:$AZ$5,0))</f>
        <v/>
      </c>
      <c r="AC97" s="23">
        <f>INDEX(MTInputs!$J$1:$AZ$415,$D97,MATCH(AC$5,MTInputs!$J$5:$AZ$5,0))</f>
        <v/>
      </c>
      <c r="AD97" s="23">
        <f>INDEX(MTInputs!$J$1:$AZ$415,$D97,MATCH(AD$5,MTInputs!$J$5:$AZ$5,0))</f>
        <v/>
      </c>
      <c r="AF97" s="11">
        <f>CodePrefix&amp;$A97&amp;IF($C97="","","."&amp;$C97&amp;"."&amp;$B97)&amp;INDEX(VarEnd,MATCH($A97,VarKey,0))&amp;AF$5</f>
        <v/>
      </c>
      <c r="AG97" s="22">
        <f>INDEX(MTInputs!$J$1:$AZ$415,$D97,MATCH(AG$5,MTInputs!$J$5:$AZ$5,0))</f>
        <v/>
      </c>
      <c r="AH97" s="23">
        <f>INDEX(MTInputs!$J$1:$AZ$415,$D97,MATCH(AH$5,MTInputs!$J$5:$AZ$5,0))</f>
        <v/>
      </c>
      <c r="AI97" s="23">
        <f>INDEX(MTInputs!$J$1:$AZ$415,$D97,MATCH(AI$5,MTInputs!$J$5:$AZ$5,0))</f>
        <v/>
      </c>
      <c r="AJ97" s="23">
        <f>INDEX(MTInputs!$J$1:$AZ$415,$D97,MATCH(AJ$5,MTInputs!$J$5:$AZ$5,0))</f>
        <v/>
      </c>
      <c r="AK97" s="23">
        <f>INDEX(MTInputs!$J$1:$AZ$415,$D97,MATCH(AK$5,MTInputs!$J$5:$AZ$5,0))</f>
        <v/>
      </c>
      <c r="AL97" s="23">
        <f>INDEX(MTInputs!$J$1:$AZ$415,$D97,MATCH(AL$5,MTInputs!$J$5:$AZ$5,0))</f>
        <v/>
      </c>
      <c r="AM97" s="23">
        <f>INDEX(MTInputs!$J$1:$AZ$415,$D97,MATCH(AM$5,MTInputs!$J$5:$AZ$5,0))</f>
        <v/>
      </c>
      <c r="AN97" s="23">
        <f>INDEX(MTInputs!$J$1:$AZ$415,$D97,MATCH(AN$5,MTInputs!$J$5:$AZ$5,0))</f>
        <v/>
      </c>
      <c r="AO97" s="23">
        <f>INDEX(MTInputs!$J$1:$AZ$415,$D97,MATCH(AO$5,MTInputs!$J$5:$AZ$5,0))</f>
        <v/>
      </c>
      <c r="AP97" s="23">
        <f>INDEX(MTInputs!$J$1:$AZ$415,$D97,MATCH(AP$5,MTInputs!$J$5:$AZ$5,0))</f>
        <v/>
      </c>
      <c r="AQ97" s="23">
        <f>INDEX(MTInputs!$J$1:$AZ$415,$D97,MATCH(AQ$5,MTInputs!$J$5:$AZ$5,0))</f>
        <v/>
      </c>
      <c r="AR97" s="23">
        <f>INDEX(MTInputs!$J$1:$AZ$415,$D97,MATCH(AR$5,MTInputs!$J$5:$AZ$5,0))</f>
        <v/>
      </c>
      <c r="AS97" s="23">
        <f>INDEX(MTInputs!$J$1:$AZ$415,$D97,MATCH(AS$5,MTInputs!$J$5:$AZ$5,0))</f>
        <v/>
      </c>
      <c r="AT97" s="23">
        <f>INDEX(MTInputs!$J$1:$AZ$415,$D97,MATCH(AT$5,MTInputs!$J$5:$AZ$5,0))</f>
        <v/>
      </c>
      <c r="AU97" s="23">
        <f>INDEX(MTInputs!$J$1:$AZ$415,$D97,MATCH(AU$5,MTInputs!$J$5:$AZ$5,0))</f>
        <v/>
      </c>
      <c r="AV97" s="23">
        <f>INDEX(MTInputs!$J$1:$AZ$415,$D97,MATCH(AV$5,MTInputs!$J$5:$AZ$5,0))</f>
        <v/>
      </c>
      <c r="AW97" s="23">
        <f>INDEX(MTInputs!$J$1:$AZ$415,$D97,MATCH(AW$5,MTInputs!$J$5:$AZ$5,0))</f>
        <v/>
      </c>
      <c r="AX97" s="23">
        <f>INDEX(MTInputs!$J$1:$AZ$415,$D97,MATCH(AX$5,MTInputs!$J$5:$AZ$5,0))</f>
        <v/>
      </c>
      <c r="AY97" s="23">
        <f>INDEX(MTInputs!$J$1:$AZ$415,$D97,MATCH(AY$5,MTInputs!$J$5:$AZ$5,0))</f>
        <v/>
      </c>
    </row>
    <row r="98" hidden="1" outlineLevel="1">
      <c r="A98" s="14" t="inlineStr">
        <is>
          <t>D_ETSCapCont</t>
        </is>
      </c>
      <c r="B98" s="14" t="inlineStr"/>
      <c r="C98" s="14" t="inlineStr"/>
      <c r="D98" s="21" t="n">
        <v>87</v>
      </c>
      <c r="H98" s="14">
        <f>INDEX(VarLab,MATCH($A98,VarKey,0))&amp;INDEX(MemLab,MATCH($C98&amp;"|"&amp;$B98,MemKey,0))</f>
        <v/>
      </c>
      <c r="I98" s="14">
        <f>INDEX(VarUnit,MATCH($A98,VarKey,0))</f>
        <v/>
      </c>
      <c r="J98" s="14">
        <f>INDEX(VarSrc,MATCH($A98,VarKey,0))</f>
        <v/>
      </c>
      <c r="K98" s="11">
        <f>CodePrefix&amp;$A98&amp;IF($C98="","","."&amp;$C98&amp;"."&amp;$B98)&amp;INDEX(VarEnd,MATCH($A98,VarKey,0))&amp;K$5</f>
        <v/>
      </c>
      <c r="L98" s="22">
        <f>INDEX(MTInputs!$J$1:$AZ$415,$D98,MATCH(L$5,MTInputs!$J$5:$AZ$5,0))</f>
        <v/>
      </c>
      <c r="M98" s="23">
        <f>INDEX(MTInputs!$J$1:$AZ$415,$D98,MATCH(M$5,MTInputs!$J$5:$AZ$5,0))</f>
        <v/>
      </c>
      <c r="N98" s="23">
        <f>INDEX(MTInputs!$J$1:$AZ$415,$D98,MATCH(N$5,MTInputs!$J$5:$AZ$5,0))</f>
        <v/>
      </c>
      <c r="O98" s="23">
        <f>INDEX(MTInputs!$J$1:$AZ$415,$D98,MATCH(O$5,MTInputs!$J$5:$AZ$5,0))</f>
        <v/>
      </c>
      <c r="P98" s="23">
        <f>INDEX(MTInputs!$J$1:$AZ$415,$D98,MATCH(P$5,MTInputs!$J$5:$AZ$5,0))</f>
        <v/>
      </c>
      <c r="Q98" s="23">
        <f>INDEX(MTInputs!$J$1:$AZ$415,$D98,MATCH(Q$5,MTInputs!$J$5:$AZ$5,0))</f>
        <v/>
      </c>
      <c r="R98" s="23">
        <f>INDEX(MTInputs!$J$1:$AZ$415,$D98,MATCH(R$5,MTInputs!$J$5:$AZ$5,0))</f>
        <v/>
      </c>
      <c r="S98" s="23">
        <f>INDEX(MTInputs!$J$1:$AZ$415,$D98,MATCH(S$5,MTInputs!$J$5:$AZ$5,0))</f>
        <v/>
      </c>
      <c r="T98" s="23">
        <f>INDEX(MTInputs!$J$1:$AZ$415,$D98,MATCH(T$5,MTInputs!$J$5:$AZ$5,0))</f>
        <v/>
      </c>
      <c r="U98" s="23">
        <f>INDEX(MTInputs!$J$1:$AZ$415,$D98,MATCH(U$5,MTInputs!$J$5:$AZ$5,0))</f>
        <v/>
      </c>
      <c r="V98" s="23">
        <f>INDEX(MTInputs!$J$1:$AZ$415,$D98,MATCH(V$5,MTInputs!$J$5:$AZ$5,0))</f>
        <v/>
      </c>
      <c r="W98" s="23">
        <f>INDEX(MTInputs!$J$1:$AZ$415,$D98,MATCH(W$5,MTInputs!$J$5:$AZ$5,0))</f>
        <v/>
      </c>
      <c r="X98" s="23">
        <f>INDEX(MTInputs!$J$1:$AZ$415,$D98,MATCH(X$5,MTInputs!$J$5:$AZ$5,0))</f>
        <v/>
      </c>
      <c r="Y98" s="23">
        <f>INDEX(MTInputs!$J$1:$AZ$415,$D98,MATCH(Y$5,MTInputs!$J$5:$AZ$5,0))</f>
        <v/>
      </c>
      <c r="Z98" s="23">
        <f>INDEX(MTInputs!$J$1:$AZ$415,$D98,MATCH(Z$5,MTInputs!$J$5:$AZ$5,0))</f>
        <v/>
      </c>
      <c r="AA98" s="23">
        <f>INDEX(MTInputs!$J$1:$AZ$415,$D98,MATCH(AA$5,MTInputs!$J$5:$AZ$5,0))</f>
        <v/>
      </c>
      <c r="AB98" s="23">
        <f>INDEX(MTInputs!$J$1:$AZ$415,$D98,MATCH(AB$5,MTInputs!$J$5:$AZ$5,0))</f>
        <v/>
      </c>
      <c r="AC98" s="23">
        <f>INDEX(MTInputs!$J$1:$AZ$415,$D98,MATCH(AC$5,MTInputs!$J$5:$AZ$5,0))</f>
        <v/>
      </c>
      <c r="AD98" s="23">
        <f>INDEX(MTInputs!$J$1:$AZ$415,$D98,MATCH(AD$5,MTInputs!$J$5:$AZ$5,0))</f>
        <v/>
      </c>
      <c r="AF98" s="11">
        <f>CodePrefix&amp;$A98&amp;IF($C98="","","."&amp;$C98&amp;"."&amp;$B98)&amp;INDEX(VarEnd,MATCH($A98,VarKey,0))&amp;AF$5</f>
        <v/>
      </c>
      <c r="AG98" s="22">
        <f>INDEX(MTInputs!$J$1:$AZ$415,$D98,MATCH(AG$5,MTInputs!$J$5:$AZ$5,0))</f>
        <v/>
      </c>
      <c r="AH98" s="23">
        <f>INDEX(MTInputs!$J$1:$AZ$415,$D98,MATCH(AH$5,MTInputs!$J$5:$AZ$5,0))</f>
        <v/>
      </c>
      <c r="AI98" s="23">
        <f>INDEX(MTInputs!$J$1:$AZ$415,$D98,MATCH(AI$5,MTInputs!$J$5:$AZ$5,0))</f>
        <v/>
      </c>
      <c r="AJ98" s="23">
        <f>INDEX(MTInputs!$J$1:$AZ$415,$D98,MATCH(AJ$5,MTInputs!$J$5:$AZ$5,0))</f>
        <v/>
      </c>
      <c r="AK98" s="23">
        <f>INDEX(MTInputs!$J$1:$AZ$415,$D98,MATCH(AK$5,MTInputs!$J$5:$AZ$5,0))</f>
        <v/>
      </c>
      <c r="AL98" s="23">
        <f>INDEX(MTInputs!$J$1:$AZ$415,$D98,MATCH(AL$5,MTInputs!$J$5:$AZ$5,0))</f>
        <v/>
      </c>
      <c r="AM98" s="23">
        <f>INDEX(MTInputs!$J$1:$AZ$415,$D98,MATCH(AM$5,MTInputs!$J$5:$AZ$5,0))</f>
        <v/>
      </c>
      <c r="AN98" s="23">
        <f>INDEX(MTInputs!$J$1:$AZ$415,$D98,MATCH(AN$5,MTInputs!$J$5:$AZ$5,0))</f>
        <v/>
      </c>
      <c r="AO98" s="23">
        <f>INDEX(MTInputs!$J$1:$AZ$415,$D98,MATCH(AO$5,MTInputs!$J$5:$AZ$5,0))</f>
        <v/>
      </c>
      <c r="AP98" s="23">
        <f>INDEX(MTInputs!$J$1:$AZ$415,$D98,MATCH(AP$5,MTInputs!$J$5:$AZ$5,0))</f>
        <v/>
      </c>
      <c r="AQ98" s="23">
        <f>INDEX(MTInputs!$J$1:$AZ$415,$D98,MATCH(AQ$5,MTInputs!$J$5:$AZ$5,0))</f>
        <v/>
      </c>
      <c r="AR98" s="23">
        <f>INDEX(MTInputs!$J$1:$AZ$415,$D98,MATCH(AR$5,MTInputs!$J$5:$AZ$5,0))</f>
        <v/>
      </c>
      <c r="AS98" s="23">
        <f>INDEX(MTInputs!$J$1:$AZ$415,$D98,MATCH(AS$5,MTInputs!$J$5:$AZ$5,0))</f>
        <v/>
      </c>
      <c r="AT98" s="23">
        <f>INDEX(MTInputs!$J$1:$AZ$415,$D98,MATCH(AT$5,MTInputs!$J$5:$AZ$5,0))</f>
        <v/>
      </c>
      <c r="AU98" s="23">
        <f>INDEX(MTInputs!$J$1:$AZ$415,$D98,MATCH(AU$5,MTInputs!$J$5:$AZ$5,0))</f>
        <v/>
      </c>
      <c r="AV98" s="23">
        <f>INDEX(MTInputs!$J$1:$AZ$415,$D98,MATCH(AV$5,MTInputs!$J$5:$AZ$5,0))</f>
        <v/>
      </c>
      <c r="AW98" s="23">
        <f>INDEX(MTInputs!$J$1:$AZ$415,$D98,MATCH(AW$5,MTInputs!$J$5:$AZ$5,0))</f>
        <v/>
      </c>
      <c r="AX98" s="23">
        <f>INDEX(MTInputs!$J$1:$AZ$415,$D98,MATCH(AX$5,MTInputs!$J$5:$AZ$5,0))</f>
        <v/>
      </c>
      <c r="AY98" s="23">
        <f>INDEX(MTInputs!$J$1:$AZ$415,$D98,MATCH(AY$5,MTInputs!$J$5:$AZ$5,0))</f>
        <v/>
      </c>
    </row>
    <row r="99" hidden="1" outlineLevel="1">
      <c r="A99" s="14" t="inlineStr">
        <is>
          <t>D_ETSIntro</t>
        </is>
      </c>
      <c r="B99" s="14" t="inlineStr"/>
      <c r="C99" s="14" t="inlineStr"/>
      <c r="D99" s="21" t="n">
        <v>88</v>
      </c>
      <c r="H99" s="14">
        <f>INDEX(VarLab,MATCH($A99,VarKey,0))&amp;INDEX(MemLab,MATCH($C99&amp;"|"&amp;$B99,MemKey,0))</f>
        <v/>
      </c>
      <c r="I99" s="14">
        <f>INDEX(VarUnit,MATCH($A99,VarKey,0))</f>
        <v/>
      </c>
      <c r="J99" s="14">
        <f>INDEX(VarSrc,MATCH($A99,VarKey,0))</f>
        <v/>
      </c>
      <c r="K99" s="11">
        <f>CodePrefix&amp;$A99&amp;IF($C99="","","."&amp;$C99&amp;"."&amp;$B99)&amp;INDEX(VarEnd,MATCH($A99,VarKey,0))&amp;K$5</f>
        <v/>
      </c>
      <c r="L99" s="22">
        <f>INDEX(MTInputs!$J$1:$AZ$415,$D99,MATCH(L$5,MTInputs!$J$5:$AZ$5,0))</f>
        <v/>
      </c>
      <c r="M99" s="23">
        <f>INDEX(MTInputs!$J$1:$AZ$415,$D99,MATCH(M$5,MTInputs!$J$5:$AZ$5,0))</f>
        <v/>
      </c>
      <c r="N99" s="23">
        <f>INDEX(MTInputs!$J$1:$AZ$415,$D99,MATCH(N$5,MTInputs!$J$5:$AZ$5,0))</f>
        <v/>
      </c>
      <c r="O99" s="23">
        <f>INDEX(MTInputs!$J$1:$AZ$415,$D99,MATCH(O$5,MTInputs!$J$5:$AZ$5,0))</f>
        <v/>
      </c>
      <c r="P99" s="23">
        <f>INDEX(MTInputs!$J$1:$AZ$415,$D99,MATCH(P$5,MTInputs!$J$5:$AZ$5,0))</f>
        <v/>
      </c>
      <c r="Q99" s="23">
        <f>INDEX(MTInputs!$J$1:$AZ$415,$D99,MATCH(Q$5,MTInputs!$J$5:$AZ$5,0))</f>
        <v/>
      </c>
      <c r="R99" s="23">
        <f>INDEX(MTInputs!$J$1:$AZ$415,$D99,MATCH(R$5,MTInputs!$J$5:$AZ$5,0))</f>
        <v/>
      </c>
      <c r="S99" s="23">
        <f>INDEX(MTInputs!$J$1:$AZ$415,$D99,MATCH(S$5,MTInputs!$J$5:$AZ$5,0))</f>
        <v/>
      </c>
      <c r="T99" s="23">
        <f>INDEX(MTInputs!$J$1:$AZ$415,$D99,MATCH(T$5,MTInputs!$J$5:$AZ$5,0))</f>
        <v/>
      </c>
      <c r="U99" s="23">
        <f>INDEX(MTInputs!$J$1:$AZ$415,$D99,MATCH(U$5,MTInputs!$J$5:$AZ$5,0))</f>
        <v/>
      </c>
      <c r="V99" s="23">
        <f>INDEX(MTInputs!$J$1:$AZ$415,$D99,MATCH(V$5,MTInputs!$J$5:$AZ$5,0))</f>
        <v/>
      </c>
      <c r="W99" s="23">
        <f>INDEX(MTInputs!$J$1:$AZ$415,$D99,MATCH(W$5,MTInputs!$J$5:$AZ$5,0))</f>
        <v/>
      </c>
      <c r="X99" s="23">
        <f>INDEX(MTInputs!$J$1:$AZ$415,$D99,MATCH(X$5,MTInputs!$J$5:$AZ$5,0))</f>
        <v/>
      </c>
      <c r="Y99" s="23">
        <f>INDEX(MTInputs!$J$1:$AZ$415,$D99,MATCH(Y$5,MTInputs!$J$5:$AZ$5,0))</f>
        <v/>
      </c>
      <c r="Z99" s="23">
        <f>INDEX(MTInputs!$J$1:$AZ$415,$D99,MATCH(Z$5,MTInputs!$J$5:$AZ$5,0))</f>
        <v/>
      </c>
      <c r="AA99" s="23">
        <f>INDEX(MTInputs!$J$1:$AZ$415,$D99,MATCH(AA$5,MTInputs!$J$5:$AZ$5,0))</f>
        <v/>
      </c>
      <c r="AB99" s="23">
        <f>INDEX(MTInputs!$J$1:$AZ$415,$D99,MATCH(AB$5,MTInputs!$J$5:$AZ$5,0))</f>
        <v/>
      </c>
      <c r="AC99" s="23">
        <f>INDEX(MTInputs!$J$1:$AZ$415,$D99,MATCH(AC$5,MTInputs!$J$5:$AZ$5,0))</f>
        <v/>
      </c>
      <c r="AD99" s="23">
        <f>INDEX(MTInputs!$J$1:$AZ$415,$D99,MATCH(AD$5,MTInputs!$J$5:$AZ$5,0))</f>
        <v/>
      </c>
      <c r="AF99" s="11">
        <f>CodePrefix&amp;$A99&amp;IF($C99="","","."&amp;$C99&amp;"."&amp;$B99)&amp;INDEX(VarEnd,MATCH($A99,VarKey,0))&amp;AF$5</f>
        <v/>
      </c>
      <c r="AG99" s="22">
        <f>INDEX(MTInputs!$J$1:$AZ$415,$D99,MATCH(AG$5,MTInputs!$J$5:$AZ$5,0))</f>
        <v/>
      </c>
      <c r="AH99" s="23">
        <f>INDEX(MTInputs!$J$1:$AZ$415,$D99,MATCH(AH$5,MTInputs!$J$5:$AZ$5,0))</f>
        <v/>
      </c>
      <c r="AI99" s="23">
        <f>INDEX(MTInputs!$J$1:$AZ$415,$D99,MATCH(AI$5,MTInputs!$J$5:$AZ$5,0))</f>
        <v/>
      </c>
      <c r="AJ99" s="23">
        <f>INDEX(MTInputs!$J$1:$AZ$415,$D99,MATCH(AJ$5,MTInputs!$J$5:$AZ$5,0))</f>
        <v/>
      </c>
      <c r="AK99" s="23">
        <f>INDEX(MTInputs!$J$1:$AZ$415,$D99,MATCH(AK$5,MTInputs!$J$5:$AZ$5,0))</f>
        <v/>
      </c>
      <c r="AL99" s="23">
        <f>INDEX(MTInputs!$J$1:$AZ$415,$D99,MATCH(AL$5,MTInputs!$J$5:$AZ$5,0))</f>
        <v/>
      </c>
      <c r="AM99" s="23">
        <f>INDEX(MTInputs!$J$1:$AZ$415,$D99,MATCH(AM$5,MTInputs!$J$5:$AZ$5,0))</f>
        <v/>
      </c>
      <c r="AN99" s="23">
        <f>INDEX(MTInputs!$J$1:$AZ$415,$D99,MATCH(AN$5,MTInputs!$J$5:$AZ$5,0))</f>
        <v/>
      </c>
      <c r="AO99" s="23">
        <f>INDEX(MTInputs!$J$1:$AZ$415,$D99,MATCH(AO$5,MTInputs!$J$5:$AZ$5,0))</f>
        <v/>
      </c>
      <c r="AP99" s="23">
        <f>INDEX(MTInputs!$J$1:$AZ$415,$D99,MATCH(AP$5,MTInputs!$J$5:$AZ$5,0))</f>
        <v/>
      </c>
      <c r="AQ99" s="23">
        <f>INDEX(MTInputs!$J$1:$AZ$415,$D99,MATCH(AQ$5,MTInputs!$J$5:$AZ$5,0))</f>
        <v/>
      </c>
      <c r="AR99" s="23">
        <f>INDEX(MTInputs!$J$1:$AZ$415,$D99,MATCH(AR$5,MTInputs!$J$5:$AZ$5,0))</f>
        <v/>
      </c>
      <c r="AS99" s="23">
        <f>INDEX(MTInputs!$J$1:$AZ$415,$D99,MATCH(AS$5,MTInputs!$J$5:$AZ$5,0))</f>
        <v/>
      </c>
      <c r="AT99" s="23">
        <f>INDEX(MTInputs!$J$1:$AZ$415,$D99,MATCH(AT$5,MTInputs!$J$5:$AZ$5,0))</f>
        <v/>
      </c>
      <c r="AU99" s="23">
        <f>INDEX(MTInputs!$J$1:$AZ$415,$D99,MATCH(AU$5,MTInputs!$J$5:$AZ$5,0))</f>
        <v/>
      </c>
      <c r="AV99" s="23">
        <f>INDEX(MTInputs!$J$1:$AZ$415,$D99,MATCH(AV$5,MTInputs!$J$5:$AZ$5,0))</f>
        <v/>
      </c>
      <c r="AW99" s="23">
        <f>INDEX(MTInputs!$J$1:$AZ$415,$D99,MATCH(AW$5,MTInputs!$J$5:$AZ$5,0))</f>
        <v/>
      </c>
      <c r="AX99" s="23">
        <f>INDEX(MTInputs!$J$1:$AZ$415,$D99,MATCH(AX$5,MTInputs!$J$5:$AZ$5,0))</f>
        <v/>
      </c>
      <c r="AY99" s="23">
        <f>INDEX(MTInputs!$J$1:$AZ$415,$D99,MATCH(AY$5,MTInputs!$J$5:$AZ$5,0))</f>
        <v/>
      </c>
    </row>
    <row r="100" hidden="1" outlineLevel="1">
      <c r="A100" s="14" t="inlineStr">
        <is>
          <t>D_ETSOutro</t>
        </is>
      </c>
      <c r="B100" s="14" t="inlineStr"/>
      <c r="C100" s="14" t="inlineStr"/>
      <c r="D100" s="21" t="n">
        <v>89</v>
      </c>
      <c r="H100" s="14">
        <f>INDEX(VarLab,MATCH($A100,VarKey,0))&amp;INDEX(MemLab,MATCH($C100&amp;"|"&amp;$B100,MemKey,0))</f>
        <v/>
      </c>
      <c r="I100" s="14">
        <f>INDEX(VarUnit,MATCH($A100,VarKey,0))</f>
        <v/>
      </c>
      <c r="J100" s="14">
        <f>INDEX(VarSrc,MATCH($A100,VarKey,0))</f>
        <v/>
      </c>
      <c r="K100" s="11">
        <f>CodePrefix&amp;$A100&amp;IF($C100="","","."&amp;$C100&amp;"."&amp;$B100)&amp;INDEX(VarEnd,MATCH($A100,VarKey,0))&amp;K$5</f>
        <v/>
      </c>
      <c r="L100" s="22">
        <f>INDEX(MTInputs!$J$1:$AZ$415,$D100,MATCH(L$5,MTInputs!$J$5:$AZ$5,0))</f>
        <v/>
      </c>
      <c r="M100" s="23">
        <f>INDEX(MTInputs!$J$1:$AZ$415,$D100,MATCH(M$5,MTInputs!$J$5:$AZ$5,0))</f>
        <v/>
      </c>
      <c r="N100" s="23">
        <f>INDEX(MTInputs!$J$1:$AZ$415,$D100,MATCH(N$5,MTInputs!$J$5:$AZ$5,0))</f>
        <v/>
      </c>
      <c r="O100" s="23">
        <f>INDEX(MTInputs!$J$1:$AZ$415,$D100,MATCH(O$5,MTInputs!$J$5:$AZ$5,0))</f>
        <v/>
      </c>
      <c r="P100" s="23">
        <f>INDEX(MTInputs!$J$1:$AZ$415,$D100,MATCH(P$5,MTInputs!$J$5:$AZ$5,0))</f>
        <v/>
      </c>
      <c r="Q100" s="23">
        <f>INDEX(MTInputs!$J$1:$AZ$415,$D100,MATCH(Q$5,MTInputs!$J$5:$AZ$5,0))</f>
        <v/>
      </c>
      <c r="R100" s="23">
        <f>INDEX(MTInputs!$J$1:$AZ$415,$D100,MATCH(R$5,MTInputs!$J$5:$AZ$5,0))</f>
        <v/>
      </c>
      <c r="S100" s="23">
        <f>INDEX(MTInputs!$J$1:$AZ$415,$D100,MATCH(S$5,MTInputs!$J$5:$AZ$5,0))</f>
        <v/>
      </c>
      <c r="T100" s="23">
        <f>INDEX(MTInputs!$J$1:$AZ$415,$D100,MATCH(T$5,MTInputs!$J$5:$AZ$5,0))</f>
        <v/>
      </c>
      <c r="U100" s="23">
        <f>INDEX(MTInputs!$J$1:$AZ$415,$D100,MATCH(U$5,MTInputs!$J$5:$AZ$5,0))</f>
        <v/>
      </c>
      <c r="V100" s="23">
        <f>INDEX(MTInputs!$J$1:$AZ$415,$D100,MATCH(V$5,MTInputs!$J$5:$AZ$5,0))</f>
        <v/>
      </c>
      <c r="W100" s="23">
        <f>INDEX(MTInputs!$J$1:$AZ$415,$D100,MATCH(W$5,MTInputs!$J$5:$AZ$5,0))</f>
        <v/>
      </c>
      <c r="X100" s="23">
        <f>INDEX(MTInputs!$J$1:$AZ$415,$D100,MATCH(X$5,MTInputs!$J$5:$AZ$5,0))</f>
        <v/>
      </c>
      <c r="Y100" s="23">
        <f>INDEX(MTInputs!$J$1:$AZ$415,$D100,MATCH(Y$5,MTInputs!$J$5:$AZ$5,0))</f>
        <v/>
      </c>
      <c r="Z100" s="23">
        <f>INDEX(MTInputs!$J$1:$AZ$415,$D100,MATCH(Z$5,MTInputs!$J$5:$AZ$5,0))</f>
        <v/>
      </c>
      <c r="AA100" s="23">
        <f>INDEX(MTInputs!$J$1:$AZ$415,$D100,MATCH(AA$5,MTInputs!$J$5:$AZ$5,0))</f>
        <v/>
      </c>
      <c r="AB100" s="23">
        <f>INDEX(MTInputs!$J$1:$AZ$415,$D100,MATCH(AB$5,MTInputs!$J$5:$AZ$5,0))</f>
        <v/>
      </c>
      <c r="AC100" s="23">
        <f>INDEX(MTInputs!$J$1:$AZ$415,$D100,MATCH(AC$5,MTInputs!$J$5:$AZ$5,0))</f>
        <v/>
      </c>
      <c r="AD100" s="23">
        <f>INDEX(MTInputs!$J$1:$AZ$415,$D100,MATCH(AD$5,MTInputs!$J$5:$AZ$5,0))</f>
        <v/>
      </c>
      <c r="AF100" s="11">
        <f>CodePrefix&amp;$A100&amp;IF($C100="","","."&amp;$C100&amp;"."&amp;$B100)&amp;INDEX(VarEnd,MATCH($A100,VarKey,0))&amp;AF$5</f>
        <v/>
      </c>
      <c r="AG100" s="22">
        <f>INDEX(MTInputs!$J$1:$AZ$415,$D100,MATCH(AG$5,MTInputs!$J$5:$AZ$5,0))</f>
        <v/>
      </c>
      <c r="AH100" s="23">
        <f>INDEX(MTInputs!$J$1:$AZ$415,$D100,MATCH(AH$5,MTInputs!$J$5:$AZ$5,0))</f>
        <v/>
      </c>
      <c r="AI100" s="23">
        <f>INDEX(MTInputs!$J$1:$AZ$415,$D100,MATCH(AI$5,MTInputs!$J$5:$AZ$5,0))</f>
        <v/>
      </c>
      <c r="AJ100" s="23">
        <f>INDEX(MTInputs!$J$1:$AZ$415,$D100,MATCH(AJ$5,MTInputs!$J$5:$AZ$5,0))</f>
        <v/>
      </c>
      <c r="AK100" s="23">
        <f>INDEX(MTInputs!$J$1:$AZ$415,$D100,MATCH(AK$5,MTInputs!$J$5:$AZ$5,0))</f>
        <v/>
      </c>
      <c r="AL100" s="23">
        <f>INDEX(MTInputs!$J$1:$AZ$415,$D100,MATCH(AL$5,MTInputs!$J$5:$AZ$5,0))</f>
        <v/>
      </c>
      <c r="AM100" s="23">
        <f>INDEX(MTInputs!$J$1:$AZ$415,$D100,MATCH(AM$5,MTInputs!$J$5:$AZ$5,0))</f>
        <v/>
      </c>
      <c r="AN100" s="23">
        <f>INDEX(MTInputs!$J$1:$AZ$415,$D100,MATCH(AN$5,MTInputs!$J$5:$AZ$5,0))</f>
        <v/>
      </c>
      <c r="AO100" s="23">
        <f>INDEX(MTInputs!$J$1:$AZ$415,$D100,MATCH(AO$5,MTInputs!$J$5:$AZ$5,0))</f>
        <v/>
      </c>
      <c r="AP100" s="23">
        <f>INDEX(MTInputs!$J$1:$AZ$415,$D100,MATCH(AP$5,MTInputs!$J$5:$AZ$5,0))</f>
        <v/>
      </c>
      <c r="AQ100" s="23">
        <f>INDEX(MTInputs!$J$1:$AZ$415,$D100,MATCH(AQ$5,MTInputs!$J$5:$AZ$5,0))</f>
        <v/>
      </c>
      <c r="AR100" s="23">
        <f>INDEX(MTInputs!$J$1:$AZ$415,$D100,MATCH(AR$5,MTInputs!$J$5:$AZ$5,0))</f>
        <v/>
      </c>
      <c r="AS100" s="23">
        <f>INDEX(MTInputs!$J$1:$AZ$415,$D100,MATCH(AS$5,MTInputs!$J$5:$AZ$5,0))</f>
        <v/>
      </c>
      <c r="AT100" s="23">
        <f>INDEX(MTInputs!$J$1:$AZ$415,$D100,MATCH(AT$5,MTInputs!$J$5:$AZ$5,0))</f>
        <v/>
      </c>
      <c r="AU100" s="23">
        <f>INDEX(MTInputs!$J$1:$AZ$415,$D100,MATCH(AU$5,MTInputs!$J$5:$AZ$5,0))</f>
        <v/>
      </c>
      <c r="AV100" s="23">
        <f>INDEX(MTInputs!$J$1:$AZ$415,$D100,MATCH(AV$5,MTInputs!$J$5:$AZ$5,0))</f>
        <v/>
      </c>
      <c r="AW100" s="23">
        <f>INDEX(MTInputs!$J$1:$AZ$415,$D100,MATCH(AW$5,MTInputs!$J$5:$AZ$5,0))</f>
        <v/>
      </c>
      <c r="AX100" s="23">
        <f>INDEX(MTInputs!$J$1:$AZ$415,$D100,MATCH(AX$5,MTInputs!$J$5:$AZ$5,0))</f>
        <v/>
      </c>
      <c r="AY100" s="23">
        <f>INDEX(MTInputs!$J$1:$AZ$415,$D100,MATCH(AY$5,MTInputs!$J$5:$AZ$5,0))</f>
        <v/>
      </c>
    </row>
    <row r="101" hidden="1" outlineLevel="1">
      <c r="A101" s="14" t="inlineStr">
        <is>
          <t>D_ETSPriceOverride</t>
        </is>
      </c>
      <c r="B101" s="14" t="inlineStr"/>
      <c r="C101" s="14" t="inlineStr"/>
      <c r="D101" s="21" t="n">
        <v>93</v>
      </c>
      <c r="H101" s="14">
        <f>INDEX(VarLab,MATCH($A101,VarKey,0))&amp;INDEX(MemLab,MATCH($C101&amp;"|"&amp;$B101,MemKey,0))</f>
        <v/>
      </c>
      <c r="I101" s="14">
        <f>INDEX(VarUnit,MATCH($A101,VarKey,0))</f>
        <v/>
      </c>
      <c r="J101" s="14">
        <f>INDEX(VarSrc,MATCH($A101,VarKey,0))</f>
        <v/>
      </c>
      <c r="K101" s="11">
        <f>CodePrefix&amp;$A101&amp;IF($C101="","","."&amp;$C101&amp;"."&amp;$B101)&amp;INDEX(VarEnd,MATCH($A101,VarKey,0))&amp;K$5</f>
        <v/>
      </c>
      <c r="L101" s="22">
        <f>INDEX(MTInputs!$J$1:$AZ$415,$D101,MATCH(L$5,MTInputs!$J$5:$AZ$5,0))</f>
        <v/>
      </c>
      <c r="M101" s="23">
        <f>INDEX(MTInputs!$J$1:$AZ$415,$D101,MATCH(M$5,MTInputs!$J$5:$AZ$5,0))</f>
        <v/>
      </c>
      <c r="N101" s="23">
        <f>INDEX(MTInputs!$J$1:$AZ$415,$D101,MATCH(N$5,MTInputs!$J$5:$AZ$5,0))</f>
        <v/>
      </c>
      <c r="O101" s="23">
        <f>INDEX(MTInputs!$J$1:$AZ$415,$D101,MATCH(O$5,MTInputs!$J$5:$AZ$5,0))</f>
        <v/>
      </c>
      <c r="P101" s="23">
        <f>INDEX(MTInputs!$J$1:$AZ$415,$D101,MATCH(P$5,MTInputs!$J$5:$AZ$5,0))</f>
        <v/>
      </c>
      <c r="Q101" s="23">
        <f>INDEX(MTInputs!$J$1:$AZ$415,$D101,MATCH(Q$5,MTInputs!$J$5:$AZ$5,0))</f>
        <v/>
      </c>
      <c r="R101" s="23">
        <f>INDEX(MTInputs!$J$1:$AZ$415,$D101,MATCH(R$5,MTInputs!$J$5:$AZ$5,0))</f>
        <v/>
      </c>
      <c r="S101" s="23">
        <f>INDEX(MTInputs!$J$1:$AZ$415,$D101,MATCH(S$5,MTInputs!$J$5:$AZ$5,0))</f>
        <v/>
      </c>
      <c r="T101" s="23">
        <f>INDEX(MTInputs!$J$1:$AZ$415,$D101,MATCH(T$5,MTInputs!$J$5:$AZ$5,0))</f>
        <v/>
      </c>
      <c r="U101" s="23">
        <f>INDEX(MTInputs!$J$1:$AZ$415,$D101,MATCH(U$5,MTInputs!$J$5:$AZ$5,0))</f>
        <v/>
      </c>
      <c r="V101" s="23">
        <f>INDEX(MTInputs!$J$1:$AZ$415,$D101,MATCH(V$5,MTInputs!$J$5:$AZ$5,0))</f>
        <v/>
      </c>
      <c r="W101" s="23">
        <f>INDEX(MTInputs!$J$1:$AZ$415,$D101,MATCH(W$5,MTInputs!$J$5:$AZ$5,0))</f>
        <v/>
      </c>
      <c r="X101" s="23">
        <f>INDEX(MTInputs!$J$1:$AZ$415,$D101,MATCH(X$5,MTInputs!$J$5:$AZ$5,0))</f>
        <v/>
      </c>
      <c r="Y101" s="23">
        <f>INDEX(MTInputs!$J$1:$AZ$415,$D101,MATCH(Y$5,MTInputs!$J$5:$AZ$5,0))</f>
        <v/>
      </c>
      <c r="Z101" s="23">
        <f>INDEX(MTInputs!$J$1:$AZ$415,$D101,MATCH(Z$5,MTInputs!$J$5:$AZ$5,0))</f>
        <v/>
      </c>
      <c r="AA101" s="23">
        <f>INDEX(MTInputs!$J$1:$AZ$415,$D101,MATCH(AA$5,MTInputs!$J$5:$AZ$5,0))</f>
        <v/>
      </c>
      <c r="AB101" s="23">
        <f>INDEX(MTInputs!$J$1:$AZ$415,$D101,MATCH(AB$5,MTInputs!$J$5:$AZ$5,0))</f>
        <v/>
      </c>
      <c r="AC101" s="23">
        <f>INDEX(MTInputs!$J$1:$AZ$415,$D101,MATCH(AC$5,MTInputs!$J$5:$AZ$5,0))</f>
        <v/>
      </c>
      <c r="AD101" s="23">
        <f>INDEX(MTInputs!$J$1:$AZ$415,$D101,MATCH(AD$5,MTInputs!$J$5:$AZ$5,0))</f>
        <v/>
      </c>
      <c r="AF101" s="11">
        <f>CodePrefix&amp;$A101&amp;IF($C101="","","."&amp;$C101&amp;"."&amp;$B101)&amp;INDEX(VarEnd,MATCH($A101,VarKey,0))&amp;AF$5</f>
        <v/>
      </c>
      <c r="AG101" s="22">
        <f>INDEX(MTInputs!$J$1:$AZ$415,$D101,MATCH(AG$5,MTInputs!$J$5:$AZ$5,0))</f>
        <v/>
      </c>
      <c r="AH101" s="23">
        <f>INDEX(MTInputs!$J$1:$AZ$415,$D101,MATCH(AH$5,MTInputs!$J$5:$AZ$5,0))</f>
        <v/>
      </c>
      <c r="AI101" s="23">
        <f>INDEX(MTInputs!$J$1:$AZ$415,$D101,MATCH(AI$5,MTInputs!$J$5:$AZ$5,0))</f>
        <v/>
      </c>
      <c r="AJ101" s="23">
        <f>INDEX(MTInputs!$J$1:$AZ$415,$D101,MATCH(AJ$5,MTInputs!$J$5:$AZ$5,0))</f>
        <v/>
      </c>
      <c r="AK101" s="23">
        <f>INDEX(MTInputs!$J$1:$AZ$415,$D101,MATCH(AK$5,MTInputs!$J$5:$AZ$5,0))</f>
        <v/>
      </c>
      <c r="AL101" s="23">
        <f>INDEX(MTInputs!$J$1:$AZ$415,$D101,MATCH(AL$5,MTInputs!$J$5:$AZ$5,0))</f>
        <v/>
      </c>
      <c r="AM101" s="23">
        <f>INDEX(MTInputs!$J$1:$AZ$415,$D101,MATCH(AM$5,MTInputs!$J$5:$AZ$5,0))</f>
        <v/>
      </c>
      <c r="AN101" s="23">
        <f>INDEX(MTInputs!$J$1:$AZ$415,$D101,MATCH(AN$5,MTInputs!$J$5:$AZ$5,0))</f>
        <v/>
      </c>
      <c r="AO101" s="23">
        <f>INDEX(MTInputs!$J$1:$AZ$415,$D101,MATCH(AO$5,MTInputs!$J$5:$AZ$5,0))</f>
        <v/>
      </c>
      <c r="AP101" s="23">
        <f>INDEX(MTInputs!$J$1:$AZ$415,$D101,MATCH(AP$5,MTInputs!$J$5:$AZ$5,0))</f>
        <v/>
      </c>
      <c r="AQ101" s="23">
        <f>INDEX(MTInputs!$J$1:$AZ$415,$D101,MATCH(AQ$5,MTInputs!$J$5:$AZ$5,0))</f>
        <v/>
      </c>
      <c r="AR101" s="23">
        <f>INDEX(MTInputs!$J$1:$AZ$415,$D101,MATCH(AR$5,MTInputs!$J$5:$AZ$5,0))</f>
        <v/>
      </c>
      <c r="AS101" s="23">
        <f>INDEX(MTInputs!$J$1:$AZ$415,$D101,MATCH(AS$5,MTInputs!$J$5:$AZ$5,0))</f>
        <v/>
      </c>
      <c r="AT101" s="23">
        <f>INDEX(MTInputs!$J$1:$AZ$415,$D101,MATCH(AT$5,MTInputs!$J$5:$AZ$5,0))</f>
        <v/>
      </c>
      <c r="AU101" s="23">
        <f>INDEX(MTInputs!$J$1:$AZ$415,$D101,MATCH(AU$5,MTInputs!$J$5:$AZ$5,0))</f>
        <v/>
      </c>
      <c r="AV101" s="23">
        <f>INDEX(MTInputs!$J$1:$AZ$415,$D101,MATCH(AV$5,MTInputs!$J$5:$AZ$5,0))</f>
        <v/>
      </c>
      <c r="AW101" s="23">
        <f>INDEX(MTInputs!$J$1:$AZ$415,$D101,MATCH(AW$5,MTInputs!$J$5:$AZ$5,0))</f>
        <v/>
      </c>
      <c r="AX101" s="23">
        <f>INDEX(MTInputs!$J$1:$AZ$415,$D101,MATCH(AX$5,MTInputs!$J$5:$AZ$5,0))</f>
        <v/>
      </c>
      <c r="AY101" s="23">
        <f>INDEX(MTInputs!$J$1:$AZ$415,$D101,MATCH(AY$5,MTInputs!$J$5:$AZ$5,0))</f>
        <v/>
      </c>
    </row>
    <row r="102" hidden="1" outlineLevel="1">
      <c r="A102" s="14" t="inlineStr">
        <is>
          <t>D_ETSVolatility</t>
        </is>
      </c>
      <c r="B102" s="14" t="inlineStr"/>
      <c r="C102" s="14" t="inlineStr"/>
      <c r="D102" s="21" t="n">
        <v>95</v>
      </c>
      <c r="H102" s="14">
        <f>INDEX(VarLab,MATCH($A102,VarKey,0))&amp;INDEX(MemLab,MATCH($C102&amp;"|"&amp;$B102,MemKey,0))</f>
        <v/>
      </c>
      <c r="I102" s="14">
        <f>INDEX(VarUnit,MATCH($A102,VarKey,0))</f>
        <v/>
      </c>
      <c r="J102" s="14">
        <f>INDEX(VarSrc,MATCH($A102,VarKey,0))</f>
        <v/>
      </c>
      <c r="K102" s="11">
        <f>CodePrefix&amp;$A102&amp;IF($C102="","","."&amp;$C102&amp;"."&amp;$B102)&amp;INDEX(VarEnd,MATCH($A102,VarKey,0))&amp;K$5</f>
        <v/>
      </c>
      <c r="L102" s="22">
        <f>INDEX(MTInputs!$J$1:$AZ$415,$D102,MATCH(L$5,MTInputs!$J$5:$AZ$5,0))</f>
        <v/>
      </c>
      <c r="M102" s="23">
        <f>INDEX(MTInputs!$J$1:$AZ$415,$D102,MATCH(M$5,MTInputs!$J$5:$AZ$5,0))</f>
        <v/>
      </c>
      <c r="N102" s="23">
        <f>INDEX(MTInputs!$J$1:$AZ$415,$D102,MATCH(N$5,MTInputs!$J$5:$AZ$5,0))</f>
        <v/>
      </c>
      <c r="O102" s="23">
        <f>INDEX(MTInputs!$J$1:$AZ$415,$D102,MATCH(O$5,MTInputs!$J$5:$AZ$5,0))</f>
        <v/>
      </c>
      <c r="P102" s="23">
        <f>INDEX(MTInputs!$J$1:$AZ$415,$D102,MATCH(P$5,MTInputs!$J$5:$AZ$5,0))</f>
        <v/>
      </c>
      <c r="Q102" s="23">
        <f>INDEX(MTInputs!$J$1:$AZ$415,$D102,MATCH(Q$5,MTInputs!$J$5:$AZ$5,0))</f>
        <v/>
      </c>
      <c r="R102" s="23">
        <f>INDEX(MTInputs!$J$1:$AZ$415,$D102,MATCH(R$5,MTInputs!$J$5:$AZ$5,0))</f>
        <v/>
      </c>
      <c r="S102" s="23">
        <f>INDEX(MTInputs!$J$1:$AZ$415,$D102,MATCH(S$5,MTInputs!$J$5:$AZ$5,0))</f>
        <v/>
      </c>
      <c r="T102" s="23">
        <f>INDEX(MTInputs!$J$1:$AZ$415,$D102,MATCH(T$5,MTInputs!$J$5:$AZ$5,0))</f>
        <v/>
      </c>
      <c r="U102" s="23">
        <f>INDEX(MTInputs!$J$1:$AZ$415,$D102,MATCH(U$5,MTInputs!$J$5:$AZ$5,0))</f>
        <v/>
      </c>
      <c r="V102" s="23">
        <f>INDEX(MTInputs!$J$1:$AZ$415,$D102,MATCH(V$5,MTInputs!$J$5:$AZ$5,0))</f>
        <v/>
      </c>
      <c r="W102" s="23">
        <f>INDEX(MTInputs!$J$1:$AZ$415,$D102,MATCH(W$5,MTInputs!$J$5:$AZ$5,0))</f>
        <v/>
      </c>
      <c r="X102" s="23">
        <f>INDEX(MTInputs!$J$1:$AZ$415,$D102,MATCH(X$5,MTInputs!$J$5:$AZ$5,0))</f>
        <v/>
      </c>
      <c r="Y102" s="23">
        <f>INDEX(MTInputs!$J$1:$AZ$415,$D102,MATCH(Y$5,MTInputs!$J$5:$AZ$5,0))</f>
        <v/>
      </c>
      <c r="Z102" s="23">
        <f>INDEX(MTInputs!$J$1:$AZ$415,$D102,MATCH(Z$5,MTInputs!$J$5:$AZ$5,0))</f>
        <v/>
      </c>
      <c r="AA102" s="23">
        <f>INDEX(MTInputs!$J$1:$AZ$415,$D102,MATCH(AA$5,MTInputs!$J$5:$AZ$5,0))</f>
        <v/>
      </c>
      <c r="AB102" s="23">
        <f>INDEX(MTInputs!$J$1:$AZ$415,$D102,MATCH(AB$5,MTInputs!$J$5:$AZ$5,0))</f>
        <v/>
      </c>
      <c r="AC102" s="23">
        <f>INDEX(MTInputs!$J$1:$AZ$415,$D102,MATCH(AC$5,MTInputs!$J$5:$AZ$5,0))</f>
        <v/>
      </c>
      <c r="AD102" s="23">
        <f>INDEX(MTInputs!$J$1:$AZ$415,$D102,MATCH(AD$5,MTInputs!$J$5:$AZ$5,0))</f>
        <v/>
      </c>
      <c r="AF102" s="11">
        <f>CodePrefix&amp;$A102&amp;IF($C102="","","."&amp;$C102&amp;"."&amp;$B102)&amp;INDEX(VarEnd,MATCH($A102,VarKey,0))&amp;AF$5</f>
        <v/>
      </c>
      <c r="AG102" s="22">
        <f>INDEX(MTInputs!$J$1:$AZ$415,$D102,MATCH(AG$5,MTInputs!$J$5:$AZ$5,0))</f>
        <v/>
      </c>
      <c r="AH102" s="23">
        <f>INDEX(MTInputs!$J$1:$AZ$415,$D102,MATCH(AH$5,MTInputs!$J$5:$AZ$5,0))</f>
        <v/>
      </c>
      <c r="AI102" s="23">
        <f>INDEX(MTInputs!$J$1:$AZ$415,$D102,MATCH(AI$5,MTInputs!$J$5:$AZ$5,0))</f>
        <v/>
      </c>
      <c r="AJ102" s="23">
        <f>INDEX(MTInputs!$J$1:$AZ$415,$D102,MATCH(AJ$5,MTInputs!$J$5:$AZ$5,0))</f>
        <v/>
      </c>
      <c r="AK102" s="23">
        <f>INDEX(MTInputs!$J$1:$AZ$415,$D102,MATCH(AK$5,MTInputs!$J$5:$AZ$5,0))</f>
        <v/>
      </c>
      <c r="AL102" s="23">
        <f>INDEX(MTInputs!$J$1:$AZ$415,$D102,MATCH(AL$5,MTInputs!$J$5:$AZ$5,0))</f>
        <v/>
      </c>
      <c r="AM102" s="23">
        <f>INDEX(MTInputs!$J$1:$AZ$415,$D102,MATCH(AM$5,MTInputs!$J$5:$AZ$5,0))</f>
        <v/>
      </c>
      <c r="AN102" s="23">
        <f>INDEX(MTInputs!$J$1:$AZ$415,$D102,MATCH(AN$5,MTInputs!$J$5:$AZ$5,0))</f>
        <v/>
      </c>
      <c r="AO102" s="23">
        <f>INDEX(MTInputs!$J$1:$AZ$415,$D102,MATCH(AO$5,MTInputs!$J$5:$AZ$5,0))</f>
        <v/>
      </c>
      <c r="AP102" s="23">
        <f>INDEX(MTInputs!$J$1:$AZ$415,$D102,MATCH(AP$5,MTInputs!$J$5:$AZ$5,0))</f>
        <v/>
      </c>
      <c r="AQ102" s="23">
        <f>INDEX(MTInputs!$J$1:$AZ$415,$D102,MATCH(AQ$5,MTInputs!$J$5:$AZ$5,0))</f>
        <v/>
      </c>
      <c r="AR102" s="23">
        <f>INDEX(MTInputs!$J$1:$AZ$415,$D102,MATCH(AR$5,MTInputs!$J$5:$AZ$5,0))</f>
        <v/>
      </c>
      <c r="AS102" s="23">
        <f>INDEX(MTInputs!$J$1:$AZ$415,$D102,MATCH(AS$5,MTInputs!$J$5:$AZ$5,0))</f>
        <v/>
      </c>
      <c r="AT102" s="23">
        <f>INDEX(MTInputs!$J$1:$AZ$415,$D102,MATCH(AT$5,MTInputs!$J$5:$AZ$5,0))</f>
        <v/>
      </c>
      <c r="AU102" s="23">
        <f>INDEX(MTInputs!$J$1:$AZ$415,$D102,MATCH(AU$5,MTInputs!$J$5:$AZ$5,0))</f>
        <v/>
      </c>
      <c r="AV102" s="23">
        <f>INDEX(MTInputs!$J$1:$AZ$415,$D102,MATCH(AV$5,MTInputs!$J$5:$AZ$5,0))</f>
        <v/>
      </c>
      <c r="AW102" s="23">
        <f>INDEX(MTInputs!$J$1:$AZ$415,$D102,MATCH(AW$5,MTInputs!$J$5:$AZ$5,0))</f>
        <v/>
      </c>
      <c r="AX102" s="23">
        <f>INDEX(MTInputs!$J$1:$AZ$415,$D102,MATCH(AX$5,MTInputs!$J$5:$AZ$5,0))</f>
        <v/>
      </c>
      <c r="AY102" s="23">
        <f>INDEX(MTInputs!$J$1:$AZ$415,$D102,MATCH(AY$5,MTInputs!$J$5:$AZ$5,0))</f>
        <v/>
      </c>
    </row>
    <row r="103" hidden="1" outlineLevel="1">
      <c r="A103" s="14" t="inlineStr">
        <is>
          <t>D_ETSVolImpact</t>
        </is>
      </c>
      <c r="B103" s="14" t="inlineStr"/>
      <c r="C103" s="14" t="inlineStr"/>
      <c r="D103" s="21" t="n">
        <v>96</v>
      </c>
      <c r="H103" s="14">
        <f>INDEX(VarLab,MATCH($A103,VarKey,0))&amp;INDEX(MemLab,MATCH($C103&amp;"|"&amp;$B103,MemKey,0))</f>
        <v/>
      </c>
      <c r="I103" s="14">
        <f>INDEX(VarUnit,MATCH($A103,VarKey,0))</f>
        <v/>
      </c>
      <c r="J103" s="14">
        <f>INDEX(VarSrc,MATCH($A103,VarKey,0))</f>
        <v/>
      </c>
      <c r="K103" s="11">
        <f>CodePrefix&amp;$A103&amp;IF($C103="","","."&amp;$C103&amp;"."&amp;$B103)&amp;INDEX(VarEnd,MATCH($A103,VarKey,0))&amp;K$5</f>
        <v/>
      </c>
      <c r="L103" s="22">
        <f>INDEX(MTInputs!$J$1:$AZ$415,$D103,MATCH(L$5,MTInputs!$J$5:$AZ$5,0))</f>
        <v/>
      </c>
      <c r="M103" s="23">
        <f>INDEX(MTInputs!$J$1:$AZ$415,$D103,MATCH(M$5,MTInputs!$J$5:$AZ$5,0))</f>
        <v/>
      </c>
      <c r="N103" s="23">
        <f>INDEX(MTInputs!$J$1:$AZ$415,$D103,MATCH(N$5,MTInputs!$J$5:$AZ$5,0))</f>
        <v/>
      </c>
      <c r="O103" s="23">
        <f>INDEX(MTInputs!$J$1:$AZ$415,$D103,MATCH(O$5,MTInputs!$J$5:$AZ$5,0))</f>
        <v/>
      </c>
      <c r="P103" s="23">
        <f>INDEX(MTInputs!$J$1:$AZ$415,$D103,MATCH(P$5,MTInputs!$J$5:$AZ$5,0))</f>
        <v/>
      </c>
      <c r="Q103" s="23">
        <f>INDEX(MTInputs!$J$1:$AZ$415,$D103,MATCH(Q$5,MTInputs!$J$5:$AZ$5,0))</f>
        <v/>
      </c>
      <c r="R103" s="23">
        <f>INDEX(MTInputs!$J$1:$AZ$415,$D103,MATCH(R$5,MTInputs!$J$5:$AZ$5,0))</f>
        <v/>
      </c>
      <c r="S103" s="23">
        <f>INDEX(MTInputs!$J$1:$AZ$415,$D103,MATCH(S$5,MTInputs!$J$5:$AZ$5,0))</f>
        <v/>
      </c>
      <c r="T103" s="23">
        <f>INDEX(MTInputs!$J$1:$AZ$415,$D103,MATCH(T$5,MTInputs!$J$5:$AZ$5,0))</f>
        <v/>
      </c>
      <c r="U103" s="23">
        <f>INDEX(MTInputs!$J$1:$AZ$415,$D103,MATCH(U$5,MTInputs!$J$5:$AZ$5,0))</f>
        <v/>
      </c>
      <c r="V103" s="23">
        <f>INDEX(MTInputs!$J$1:$AZ$415,$D103,MATCH(V$5,MTInputs!$J$5:$AZ$5,0))</f>
        <v/>
      </c>
      <c r="W103" s="23">
        <f>INDEX(MTInputs!$J$1:$AZ$415,$D103,MATCH(W$5,MTInputs!$J$5:$AZ$5,0))</f>
        <v/>
      </c>
      <c r="X103" s="23">
        <f>INDEX(MTInputs!$J$1:$AZ$415,$D103,MATCH(X$5,MTInputs!$J$5:$AZ$5,0))</f>
        <v/>
      </c>
      <c r="Y103" s="23">
        <f>INDEX(MTInputs!$J$1:$AZ$415,$D103,MATCH(Y$5,MTInputs!$J$5:$AZ$5,0))</f>
        <v/>
      </c>
      <c r="Z103" s="23">
        <f>INDEX(MTInputs!$J$1:$AZ$415,$D103,MATCH(Z$5,MTInputs!$J$5:$AZ$5,0))</f>
        <v/>
      </c>
      <c r="AA103" s="23">
        <f>INDEX(MTInputs!$J$1:$AZ$415,$D103,MATCH(AA$5,MTInputs!$J$5:$AZ$5,0))</f>
        <v/>
      </c>
      <c r="AB103" s="23">
        <f>INDEX(MTInputs!$J$1:$AZ$415,$D103,MATCH(AB$5,MTInputs!$J$5:$AZ$5,0))</f>
        <v/>
      </c>
      <c r="AC103" s="23">
        <f>INDEX(MTInputs!$J$1:$AZ$415,$D103,MATCH(AC$5,MTInputs!$J$5:$AZ$5,0))</f>
        <v/>
      </c>
      <c r="AD103" s="23">
        <f>INDEX(MTInputs!$J$1:$AZ$415,$D103,MATCH(AD$5,MTInputs!$J$5:$AZ$5,0))</f>
        <v/>
      </c>
      <c r="AF103" s="11">
        <f>CodePrefix&amp;$A103&amp;IF($C103="","","."&amp;$C103&amp;"."&amp;$B103)&amp;INDEX(VarEnd,MATCH($A103,VarKey,0))&amp;AF$5</f>
        <v/>
      </c>
      <c r="AG103" s="22">
        <f>INDEX(MTInputs!$J$1:$AZ$415,$D103,MATCH(AG$5,MTInputs!$J$5:$AZ$5,0))</f>
        <v/>
      </c>
      <c r="AH103" s="23">
        <f>INDEX(MTInputs!$J$1:$AZ$415,$D103,MATCH(AH$5,MTInputs!$J$5:$AZ$5,0))</f>
        <v/>
      </c>
      <c r="AI103" s="23">
        <f>INDEX(MTInputs!$J$1:$AZ$415,$D103,MATCH(AI$5,MTInputs!$J$5:$AZ$5,0))</f>
        <v/>
      </c>
      <c r="AJ103" s="23">
        <f>INDEX(MTInputs!$J$1:$AZ$415,$D103,MATCH(AJ$5,MTInputs!$J$5:$AZ$5,0))</f>
        <v/>
      </c>
      <c r="AK103" s="23">
        <f>INDEX(MTInputs!$J$1:$AZ$415,$D103,MATCH(AK$5,MTInputs!$J$5:$AZ$5,0))</f>
        <v/>
      </c>
      <c r="AL103" s="23">
        <f>INDEX(MTInputs!$J$1:$AZ$415,$D103,MATCH(AL$5,MTInputs!$J$5:$AZ$5,0))</f>
        <v/>
      </c>
      <c r="AM103" s="23">
        <f>INDEX(MTInputs!$J$1:$AZ$415,$D103,MATCH(AM$5,MTInputs!$J$5:$AZ$5,0))</f>
        <v/>
      </c>
      <c r="AN103" s="23">
        <f>INDEX(MTInputs!$J$1:$AZ$415,$D103,MATCH(AN$5,MTInputs!$J$5:$AZ$5,0))</f>
        <v/>
      </c>
      <c r="AO103" s="23">
        <f>INDEX(MTInputs!$J$1:$AZ$415,$D103,MATCH(AO$5,MTInputs!$J$5:$AZ$5,0))</f>
        <v/>
      </c>
      <c r="AP103" s="23">
        <f>INDEX(MTInputs!$J$1:$AZ$415,$D103,MATCH(AP$5,MTInputs!$J$5:$AZ$5,0))</f>
        <v/>
      </c>
      <c r="AQ103" s="23">
        <f>INDEX(MTInputs!$J$1:$AZ$415,$D103,MATCH(AQ$5,MTInputs!$J$5:$AZ$5,0))</f>
        <v/>
      </c>
      <c r="AR103" s="23">
        <f>INDEX(MTInputs!$J$1:$AZ$415,$D103,MATCH(AR$5,MTInputs!$J$5:$AZ$5,0))</f>
        <v/>
      </c>
      <c r="AS103" s="23">
        <f>INDEX(MTInputs!$J$1:$AZ$415,$D103,MATCH(AS$5,MTInputs!$J$5:$AZ$5,0))</f>
        <v/>
      </c>
      <c r="AT103" s="23">
        <f>INDEX(MTInputs!$J$1:$AZ$415,$D103,MATCH(AT$5,MTInputs!$J$5:$AZ$5,0))</f>
        <v/>
      </c>
      <c r="AU103" s="23">
        <f>INDEX(MTInputs!$J$1:$AZ$415,$D103,MATCH(AU$5,MTInputs!$J$5:$AZ$5,0))</f>
        <v/>
      </c>
      <c r="AV103" s="23">
        <f>INDEX(MTInputs!$J$1:$AZ$415,$D103,MATCH(AV$5,MTInputs!$J$5:$AZ$5,0))</f>
        <v/>
      </c>
      <c r="AW103" s="23">
        <f>INDEX(MTInputs!$J$1:$AZ$415,$D103,MATCH(AW$5,MTInputs!$J$5:$AZ$5,0))</f>
        <v/>
      </c>
      <c r="AX103" s="23">
        <f>INDEX(MTInputs!$J$1:$AZ$415,$D103,MATCH(AX$5,MTInputs!$J$5:$AZ$5,0))</f>
        <v/>
      </c>
      <c r="AY103" s="23">
        <f>INDEX(MTInputs!$J$1:$AZ$415,$D103,MATCH(AY$5,MTInputs!$J$5:$AZ$5,0))</f>
        <v/>
      </c>
    </row>
    <row r="104" hidden="1" outlineLevel="1">
      <c r="A104" s="14" t="inlineStr">
        <is>
          <t>D_ETSCTRisk</t>
        </is>
      </c>
      <c r="B104" s="14" t="inlineStr"/>
      <c r="C104" s="14" t="inlineStr"/>
      <c r="D104" s="21" t="n">
        <v>97</v>
      </c>
      <c r="H104" s="14">
        <f>INDEX(VarLab,MATCH($A104,VarKey,0))&amp;INDEX(MemLab,MATCH($C104&amp;"|"&amp;$B104,MemKey,0))</f>
        <v/>
      </c>
      <c r="I104" s="14">
        <f>INDEX(VarUnit,MATCH($A104,VarKey,0))</f>
        <v/>
      </c>
      <c r="J104" s="14">
        <f>INDEX(VarSrc,MATCH($A104,VarKey,0))</f>
        <v/>
      </c>
      <c r="K104" s="11">
        <f>CodePrefix&amp;$A104&amp;IF($C104="","","."&amp;$C104&amp;"."&amp;$B104)&amp;INDEX(VarEnd,MATCH($A104,VarKey,0))&amp;K$5</f>
        <v/>
      </c>
      <c r="L104" s="22">
        <f>INDEX(MTInputs!$J$1:$AZ$415,$D104,MATCH(L$5,MTInputs!$J$5:$AZ$5,0))</f>
        <v/>
      </c>
      <c r="M104" s="23">
        <f>INDEX(MTInputs!$J$1:$AZ$415,$D104,MATCH(M$5,MTInputs!$J$5:$AZ$5,0))</f>
        <v/>
      </c>
      <c r="N104" s="23">
        <f>INDEX(MTInputs!$J$1:$AZ$415,$D104,MATCH(N$5,MTInputs!$J$5:$AZ$5,0))</f>
        <v/>
      </c>
      <c r="O104" s="23">
        <f>INDEX(MTInputs!$J$1:$AZ$415,$D104,MATCH(O$5,MTInputs!$J$5:$AZ$5,0))</f>
        <v/>
      </c>
      <c r="P104" s="23">
        <f>INDEX(MTInputs!$J$1:$AZ$415,$D104,MATCH(P$5,MTInputs!$J$5:$AZ$5,0))</f>
        <v/>
      </c>
      <c r="Q104" s="23">
        <f>INDEX(MTInputs!$J$1:$AZ$415,$D104,MATCH(Q$5,MTInputs!$J$5:$AZ$5,0))</f>
        <v/>
      </c>
      <c r="R104" s="23">
        <f>INDEX(MTInputs!$J$1:$AZ$415,$D104,MATCH(R$5,MTInputs!$J$5:$AZ$5,0))</f>
        <v/>
      </c>
      <c r="S104" s="23">
        <f>INDEX(MTInputs!$J$1:$AZ$415,$D104,MATCH(S$5,MTInputs!$J$5:$AZ$5,0))</f>
        <v/>
      </c>
      <c r="T104" s="23">
        <f>INDEX(MTInputs!$J$1:$AZ$415,$D104,MATCH(T$5,MTInputs!$J$5:$AZ$5,0))</f>
        <v/>
      </c>
      <c r="U104" s="23">
        <f>INDEX(MTInputs!$J$1:$AZ$415,$D104,MATCH(U$5,MTInputs!$J$5:$AZ$5,0))</f>
        <v/>
      </c>
      <c r="V104" s="23">
        <f>INDEX(MTInputs!$J$1:$AZ$415,$D104,MATCH(V$5,MTInputs!$J$5:$AZ$5,0))</f>
        <v/>
      </c>
      <c r="W104" s="23">
        <f>INDEX(MTInputs!$J$1:$AZ$415,$D104,MATCH(W$5,MTInputs!$J$5:$AZ$5,0))</f>
        <v/>
      </c>
      <c r="X104" s="23">
        <f>INDEX(MTInputs!$J$1:$AZ$415,$D104,MATCH(X$5,MTInputs!$J$5:$AZ$5,0))</f>
        <v/>
      </c>
      <c r="Y104" s="23">
        <f>INDEX(MTInputs!$J$1:$AZ$415,$D104,MATCH(Y$5,MTInputs!$J$5:$AZ$5,0))</f>
        <v/>
      </c>
      <c r="Z104" s="23">
        <f>INDEX(MTInputs!$J$1:$AZ$415,$D104,MATCH(Z$5,MTInputs!$J$5:$AZ$5,0))</f>
        <v/>
      </c>
      <c r="AA104" s="23">
        <f>INDEX(MTInputs!$J$1:$AZ$415,$D104,MATCH(AA$5,MTInputs!$J$5:$AZ$5,0))</f>
        <v/>
      </c>
      <c r="AB104" s="23">
        <f>INDEX(MTInputs!$J$1:$AZ$415,$D104,MATCH(AB$5,MTInputs!$J$5:$AZ$5,0))</f>
        <v/>
      </c>
      <c r="AC104" s="23">
        <f>INDEX(MTInputs!$J$1:$AZ$415,$D104,MATCH(AC$5,MTInputs!$J$5:$AZ$5,0))</f>
        <v/>
      </c>
      <c r="AD104" s="23">
        <f>INDEX(MTInputs!$J$1:$AZ$415,$D104,MATCH(AD$5,MTInputs!$J$5:$AZ$5,0))</f>
        <v/>
      </c>
      <c r="AF104" s="11">
        <f>CodePrefix&amp;$A104&amp;IF($C104="","","."&amp;$C104&amp;"."&amp;$B104)&amp;INDEX(VarEnd,MATCH($A104,VarKey,0))&amp;AF$5</f>
        <v/>
      </c>
      <c r="AG104" s="22">
        <f>INDEX(MTInputs!$J$1:$AZ$415,$D104,MATCH(AG$5,MTInputs!$J$5:$AZ$5,0))</f>
        <v/>
      </c>
      <c r="AH104" s="23">
        <f>INDEX(MTInputs!$J$1:$AZ$415,$D104,MATCH(AH$5,MTInputs!$J$5:$AZ$5,0))</f>
        <v/>
      </c>
      <c r="AI104" s="23">
        <f>INDEX(MTInputs!$J$1:$AZ$415,$D104,MATCH(AI$5,MTInputs!$J$5:$AZ$5,0))</f>
        <v/>
      </c>
      <c r="AJ104" s="23">
        <f>INDEX(MTInputs!$J$1:$AZ$415,$D104,MATCH(AJ$5,MTInputs!$J$5:$AZ$5,0))</f>
        <v/>
      </c>
      <c r="AK104" s="23">
        <f>INDEX(MTInputs!$J$1:$AZ$415,$D104,MATCH(AK$5,MTInputs!$J$5:$AZ$5,0))</f>
        <v/>
      </c>
      <c r="AL104" s="23">
        <f>INDEX(MTInputs!$J$1:$AZ$415,$D104,MATCH(AL$5,MTInputs!$J$5:$AZ$5,0))</f>
        <v/>
      </c>
      <c r="AM104" s="23">
        <f>INDEX(MTInputs!$J$1:$AZ$415,$D104,MATCH(AM$5,MTInputs!$J$5:$AZ$5,0))</f>
        <v/>
      </c>
      <c r="AN104" s="23">
        <f>INDEX(MTInputs!$J$1:$AZ$415,$D104,MATCH(AN$5,MTInputs!$J$5:$AZ$5,0))</f>
        <v/>
      </c>
      <c r="AO104" s="23">
        <f>INDEX(MTInputs!$J$1:$AZ$415,$D104,MATCH(AO$5,MTInputs!$J$5:$AZ$5,0))</f>
        <v/>
      </c>
      <c r="AP104" s="23">
        <f>INDEX(MTInputs!$J$1:$AZ$415,$D104,MATCH(AP$5,MTInputs!$J$5:$AZ$5,0))</f>
        <v/>
      </c>
      <c r="AQ104" s="23">
        <f>INDEX(MTInputs!$J$1:$AZ$415,$D104,MATCH(AQ$5,MTInputs!$J$5:$AZ$5,0))</f>
        <v/>
      </c>
      <c r="AR104" s="23">
        <f>INDEX(MTInputs!$J$1:$AZ$415,$D104,MATCH(AR$5,MTInputs!$J$5:$AZ$5,0))</f>
        <v/>
      </c>
      <c r="AS104" s="23">
        <f>INDEX(MTInputs!$J$1:$AZ$415,$D104,MATCH(AS$5,MTInputs!$J$5:$AZ$5,0))</f>
        <v/>
      </c>
      <c r="AT104" s="23">
        <f>INDEX(MTInputs!$J$1:$AZ$415,$D104,MATCH(AT$5,MTInputs!$J$5:$AZ$5,0))</f>
        <v/>
      </c>
      <c r="AU104" s="23">
        <f>INDEX(MTInputs!$J$1:$AZ$415,$D104,MATCH(AU$5,MTInputs!$J$5:$AZ$5,0))</f>
        <v/>
      </c>
      <c r="AV104" s="23">
        <f>INDEX(MTInputs!$J$1:$AZ$415,$D104,MATCH(AV$5,MTInputs!$J$5:$AZ$5,0))</f>
        <v/>
      </c>
      <c r="AW104" s="23">
        <f>INDEX(MTInputs!$J$1:$AZ$415,$D104,MATCH(AW$5,MTInputs!$J$5:$AZ$5,0))</f>
        <v/>
      </c>
      <c r="AX104" s="23">
        <f>INDEX(MTInputs!$J$1:$AZ$415,$D104,MATCH(AX$5,MTInputs!$J$5:$AZ$5,0))</f>
        <v/>
      </c>
      <c r="AY104" s="23">
        <f>INDEX(MTInputs!$J$1:$AZ$415,$D104,MATCH(AY$5,MTInputs!$J$5:$AZ$5,0))</f>
        <v/>
      </c>
    </row>
    <row r="105" hidden="1" outlineLevel="1">
      <c r="A105" s="1" t="inlineStr">
        <is>
          <t>ets.on</t>
        </is>
      </c>
      <c r="B105" s="1" t="inlineStr"/>
      <c r="C105" s="1" t="inlineStr"/>
      <c r="H105" s="1">
        <f>INDEX(VarLab,MATCH($A105,VarKey,0))&amp;INDEX(MemLab,MATCH($C105&amp;"|"&amp;$B105,MemKey,0))</f>
        <v/>
      </c>
      <c r="I105" s="1">
        <f>INDEX(VarUnit,MATCH($A105,VarKey,0))</f>
        <v/>
      </c>
      <c r="J105" s="1">
        <f>INDEX(VarSrc,MATCH($A105,VarKey,0))</f>
        <v/>
      </c>
      <c r="K105" s="17">
        <f>CodePrefix&amp;$A105&amp;IF($C105="","","."&amp;$C105&amp;"."&amp;$B105)&amp;INDEX(VarEnd,MATCH($A105,VarKey,0))&amp;K$5</f>
        <v/>
      </c>
      <c r="L105" s="18">
        <f>IF(AND(LEFT(L$95,3)="Yes",L$4&gt;=L$99),1,0)</f>
        <v/>
      </c>
      <c r="M105" s="19">
        <f>IF(AND(LEFT(M$95,3)="Yes",M$4&gt;=M$99),1,0)</f>
        <v/>
      </c>
      <c r="N105" s="19">
        <f>IF(AND(LEFT(N$95,3)="Yes",N$4&gt;=N$99),1,0)</f>
        <v/>
      </c>
      <c r="O105" s="19">
        <f>IF(AND(LEFT(O$95,3)="Yes",O$4&gt;=O$99),1,0)</f>
        <v/>
      </c>
      <c r="P105" s="19">
        <f>IF(AND(LEFT(P$95,3)="Yes",P$4&gt;=P$99),1,0)</f>
        <v/>
      </c>
      <c r="Q105" s="19">
        <f>IF(AND(LEFT(Q$95,3)="Yes",Q$4&gt;=Q$99),1,0)</f>
        <v/>
      </c>
      <c r="R105" s="19">
        <f>IF(AND(LEFT(R$95,3)="Yes",R$4&gt;=R$99),1,0)</f>
        <v/>
      </c>
      <c r="S105" s="19">
        <f>IF(AND(LEFT(S$95,3)="Yes",S$4&gt;=S$99),1,0)</f>
        <v/>
      </c>
      <c r="T105" s="19">
        <f>IF(AND(LEFT(T$95,3)="Yes",T$4&gt;=T$99),1,0)</f>
        <v/>
      </c>
      <c r="U105" s="19">
        <f>IF(AND(LEFT(U$95,3)="Yes",U$4&gt;=U$99),1,0)</f>
        <v/>
      </c>
      <c r="V105" s="19">
        <f>IF(AND(LEFT(V$95,3)="Yes",V$4&gt;=V$99),1,0)</f>
        <v/>
      </c>
      <c r="W105" s="19">
        <f>IF(AND(LEFT(W$95,3)="Yes",W$4&gt;=W$99),1,0)</f>
        <v/>
      </c>
      <c r="X105" s="19">
        <f>IF(AND(LEFT(X$95,3)="Yes",X$4&gt;=X$99),1,0)</f>
        <v/>
      </c>
      <c r="Y105" s="19">
        <f>IF(AND(LEFT(Y$95,3)="Yes",Y$4&gt;=Y$99),1,0)</f>
        <v/>
      </c>
      <c r="Z105" s="19">
        <f>IF(AND(LEFT(Z$95,3)="Yes",Z$4&gt;=Z$99),1,0)</f>
        <v/>
      </c>
      <c r="AA105" s="19">
        <f>IF(AND(LEFT(AA$95,3)="Yes",AA$4&gt;=AA$99),1,0)</f>
        <v/>
      </c>
      <c r="AB105" s="19">
        <f>IF(AND(LEFT(AB$95,3)="Yes",AB$4&gt;=AB$99),1,0)</f>
        <v/>
      </c>
      <c r="AC105" s="19">
        <f>IF(AND(LEFT(AC$95,3)="Yes",AC$4&gt;=AC$99),1,0)</f>
        <v/>
      </c>
      <c r="AD105" s="19">
        <f>IF(AND(LEFT(AD$95,3)="Yes",AD$4&gt;=AD$99),1,0)</f>
        <v/>
      </c>
      <c r="AF105" s="17">
        <f>CodePrefix&amp;$A105&amp;IF($C105="","","."&amp;$C105&amp;"."&amp;$B105)&amp;INDEX(VarEnd,MATCH($A105,VarKey,0))&amp;AF$5</f>
        <v/>
      </c>
      <c r="AG105" s="18">
        <f>IF(AND(LEFT(AG$95,3)="Yes",AG$4&gt;=AG$99),1,0)</f>
        <v/>
      </c>
      <c r="AH105" s="19">
        <f>IF(AND(LEFT(AH$95,3)="Yes",AH$4&gt;=AH$99),1,0)</f>
        <v/>
      </c>
      <c r="AI105" s="19">
        <f>IF(AND(LEFT(AI$95,3)="Yes",AI$4&gt;=AI$99),1,0)</f>
        <v/>
      </c>
      <c r="AJ105" s="19">
        <f>IF(AND(LEFT(AJ$95,3)="Yes",AJ$4&gt;=AJ$99),1,0)</f>
        <v/>
      </c>
      <c r="AK105" s="19">
        <f>IF(AND(LEFT(AK$95,3)="Yes",AK$4&gt;=AK$99),1,0)</f>
        <v/>
      </c>
      <c r="AL105" s="19">
        <f>IF(AND(LEFT(AL$95,3)="Yes",AL$4&gt;=AL$99),1,0)</f>
        <v/>
      </c>
      <c r="AM105" s="19">
        <f>IF(AND(LEFT(AM$95,3)="Yes",AM$4&gt;=AM$99),1,0)</f>
        <v/>
      </c>
      <c r="AN105" s="19">
        <f>IF(AND(LEFT(AN$95,3)="Yes",AN$4&gt;=AN$99),1,0)</f>
        <v/>
      </c>
      <c r="AO105" s="19">
        <f>IF(AND(LEFT(AO$95,3)="Yes",AO$4&gt;=AO$99),1,0)</f>
        <v/>
      </c>
      <c r="AP105" s="19">
        <f>IF(AND(LEFT(AP$95,3)="Yes",AP$4&gt;=AP$99),1,0)</f>
        <v/>
      </c>
      <c r="AQ105" s="19">
        <f>IF(AND(LEFT(AQ$95,3)="Yes",AQ$4&gt;=AQ$99),1,0)</f>
        <v/>
      </c>
      <c r="AR105" s="19">
        <f>IF(AND(LEFT(AR$95,3)="Yes",AR$4&gt;=AR$99),1,0)</f>
        <v/>
      </c>
      <c r="AS105" s="19">
        <f>IF(AND(LEFT(AS$95,3)="Yes",AS$4&gt;=AS$99),1,0)</f>
        <v/>
      </c>
      <c r="AT105" s="19">
        <f>IF(AND(LEFT(AT$95,3)="Yes",AT$4&gt;=AT$99),1,0)</f>
        <v/>
      </c>
      <c r="AU105" s="19">
        <f>IF(AND(LEFT(AU$95,3)="Yes",AU$4&gt;=AU$99),1,0)</f>
        <v/>
      </c>
      <c r="AV105" s="19">
        <f>IF(AND(LEFT(AV$95,3)="Yes",AV$4&gt;=AV$99),1,0)</f>
        <v/>
      </c>
      <c r="AW105" s="19">
        <f>IF(AND(LEFT(AW$95,3)="Yes",AW$4&gt;=AW$99),1,0)</f>
        <v/>
      </c>
      <c r="AX105" s="19">
        <f>IF(AND(LEFT(AX$95,3)="Yes",AX$4&gt;=AX$99),1,0)</f>
        <v/>
      </c>
      <c r="AY105" s="19">
        <f>IF(AND(LEFT(AY$95,3)="Yes",AY$4&gt;=AY$99),1,0)</f>
        <v/>
      </c>
    </row>
    <row r="106" hidden="1" outlineLevel="1">
      <c r="H106" s="20" t="inlineStr">
        <is>
          <t>ETS sector coverage (MTInputs rows 99-115) and effective coverage (ETS applied and started)</t>
        </is>
      </c>
    </row>
    <row r="107" hidden="1" outlineLevel="1">
      <c r="A107" s="14" t="inlineStr">
        <is>
          <t>etscov</t>
        </is>
      </c>
      <c r="B107" s="14" t="inlineStr">
        <is>
          <t>all</t>
        </is>
      </c>
      <c r="C107" s="14" t="inlineStr">
        <is>
          <t>pow</t>
        </is>
      </c>
      <c r="D107" s="21" t="n">
        <v>99</v>
      </c>
      <c r="H107" s="14">
        <f>INDEX(VarLab,MATCH($A107,VarKey,0))&amp;INDEX(MemLab,MATCH($C107&amp;"|"&amp;$B107,MemKey,0))</f>
        <v/>
      </c>
      <c r="I107" s="14">
        <f>INDEX(VarUnit,MATCH($A107,VarKey,0))</f>
        <v/>
      </c>
      <c r="J107" s="14">
        <f>INDEX(VarSrc,MATCH($A107,VarKey,0))</f>
        <v/>
      </c>
      <c r="K107" s="11">
        <f>CodePrefix&amp;$A107&amp;IF($C107="","","."&amp;$C107&amp;"."&amp;$B107)&amp;INDEX(VarEnd,MATCH($A107,VarKey,0))&amp;K$5</f>
        <v/>
      </c>
      <c r="L107" s="22">
        <f>INDEX(MTInputs!$J$1:$AZ$415,$D107,MATCH(L$5,MTInputs!$J$5:$AZ$5,0))</f>
        <v/>
      </c>
      <c r="M107" s="23">
        <f>INDEX(MTInputs!$J$1:$AZ$415,$D107,MATCH(M$5,MTInputs!$J$5:$AZ$5,0))</f>
        <v/>
      </c>
      <c r="N107" s="23">
        <f>INDEX(MTInputs!$J$1:$AZ$415,$D107,MATCH(N$5,MTInputs!$J$5:$AZ$5,0))</f>
        <v/>
      </c>
      <c r="O107" s="23">
        <f>INDEX(MTInputs!$J$1:$AZ$415,$D107,MATCH(O$5,MTInputs!$J$5:$AZ$5,0))</f>
        <v/>
      </c>
      <c r="P107" s="23">
        <f>INDEX(MTInputs!$J$1:$AZ$415,$D107,MATCH(P$5,MTInputs!$J$5:$AZ$5,0))</f>
        <v/>
      </c>
      <c r="Q107" s="23">
        <f>INDEX(MTInputs!$J$1:$AZ$415,$D107,MATCH(Q$5,MTInputs!$J$5:$AZ$5,0))</f>
        <v/>
      </c>
      <c r="R107" s="23">
        <f>INDEX(MTInputs!$J$1:$AZ$415,$D107,MATCH(R$5,MTInputs!$J$5:$AZ$5,0))</f>
        <v/>
      </c>
      <c r="S107" s="23">
        <f>INDEX(MTInputs!$J$1:$AZ$415,$D107,MATCH(S$5,MTInputs!$J$5:$AZ$5,0))</f>
        <v/>
      </c>
      <c r="T107" s="23">
        <f>INDEX(MTInputs!$J$1:$AZ$415,$D107,MATCH(T$5,MTInputs!$J$5:$AZ$5,0))</f>
        <v/>
      </c>
      <c r="U107" s="23">
        <f>INDEX(MTInputs!$J$1:$AZ$415,$D107,MATCH(U$5,MTInputs!$J$5:$AZ$5,0))</f>
        <v/>
      </c>
      <c r="V107" s="23">
        <f>INDEX(MTInputs!$J$1:$AZ$415,$D107,MATCH(V$5,MTInputs!$J$5:$AZ$5,0))</f>
        <v/>
      </c>
      <c r="W107" s="23">
        <f>INDEX(MTInputs!$J$1:$AZ$415,$D107,MATCH(W$5,MTInputs!$J$5:$AZ$5,0))</f>
        <v/>
      </c>
      <c r="X107" s="23">
        <f>INDEX(MTInputs!$J$1:$AZ$415,$D107,MATCH(X$5,MTInputs!$J$5:$AZ$5,0))</f>
        <v/>
      </c>
      <c r="Y107" s="23">
        <f>INDEX(MTInputs!$J$1:$AZ$415,$D107,MATCH(Y$5,MTInputs!$J$5:$AZ$5,0))</f>
        <v/>
      </c>
      <c r="Z107" s="23">
        <f>INDEX(MTInputs!$J$1:$AZ$415,$D107,MATCH(Z$5,MTInputs!$J$5:$AZ$5,0))</f>
        <v/>
      </c>
      <c r="AA107" s="23">
        <f>INDEX(MTInputs!$J$1:$AZ$415,$D107,MATCH(AA$5,MTInputs!$J$5:$AZ$5,0))</f>
        <v/>
      </c>
      <c r="AB107" s="23">
        <f>INDEX(MTInputs!$J$1:$AZ$415,$D107,MATCH(AB$5,MTInputs!$J$5:$AZ$5,0))</f>
        <v/>
      </c>
      <c r="AC107" s="23">
        <f>INDEX(MTInputs!$J$1:$AZ$415,$D107,MATCH(AC$5,MTInputs!$J$5:$AZ$5,0))</f>
        <v/>
      </c>
      <c r="AD107" s="23">
        <f>INDEX(MTInputs!$J$1:$AZ$415,$D107,MATCH(AD$5,MTInputs!$J$5:$AZ$5,0))</f>
        <v/>
      </c>
      <c r="AF107" s="11">
        <f>CodePrefix&amp;$A107&amp;IF($C107="","","."&amp;$C107&amp;"."&amp;$B107)&amp;INDEX(VarEnd,MATCH($A107,VarKey,0))&amp;AF$5</f>
        <v/>
      </c>
      <c r="AG107" s="22">
        <f>INDEX(MTInputs!$J$1:$AZ$415,$D107,MATCH(AG$5,MTInputs!$J$5:$AZ$5,0))</f>
        <v/>
      </c>
      <c r="AH107" s="23">
        <f>INDEX(MTInputs!$J$1:$AZ$415,$D107,MATCH(AH$5,MTInputs!$J$5:$AZ$5,0))</f>
        <v/>
      </c>
      <c r="AI107" s="23">
        <f>INDEX(MTInputs!$J$1:$AZ$415,$D107,MATCH(AI$5,MTInputs!$J$5:$AZ$5,0))</f>
        <v/>
      </c>
      <c r="AJ107" s="23">
        <f>INDEX(MTInputs!$J$1:$AZ$415,$D107,MATCH(AJ$5,MTInputs!$J$5:$AZ$5,0))</f>
        <v/>
      </c>
      <c r="AK107" s="23">
        <f>INDEX(MTInputs!$J$1:$AZ$415,$D107,MATCH(AK$5,MTInputs!$J$5:$AZ$5,0))</f>
        <v/>
      </c>
      <c r="AL107" s="23">
        <f>INDEX(MTInputs!$J$1:$AZ$415,$D107,MATCH(AL$5,MTInputs!$J$5:$AZ$5,0))</f>
        <v/>
      </c>
      <c r="AM107" s="23">
        <f>INDEX(MTInputs!$J$1:$AZ$415,$D107,MATCH(AM$5,MTInputs!$J$5:$AZ$5,0))</f>
        <v/>
      </c>
      <c r="AN107" s="23">
        <f>INDEX(MTInputs!$J$1:$AZ$415,$D107,MATCH(AN$5,MTInputs!$J$5:$AZ$5,0))</f>
        <v/>
      </c>
      <c r="AO107" s="23">
        <f>INDEX(MTInputs!$J$1:$AZ$415,$D107,MATCH(AO$5,MTInputs!$J$5:$AZ$5,0))</f>
        <v/>
      </c>
      <c r="AP107" s="23">
        <f>INDEX(MTInputs!$J$1:$AZ$415,$D107,MATCH(AP$5,MTInputs!$J$5:$AZ$5,0))</f>
        <v/>
      </c>
      <c r="AQ107" s="23">
        <f>INDEX(MTInputs!$J$1:$AZ$415,$D107,MATCH(AQ$5,MTInputs!$J$5:$AZ$5,0))</f>
        <v/>
      </c>
      <c r="AR107" s="23">
        <f>INDEX(MTInputs!$J$1:$AZ$415,$D107,MATCH(AR$5,MTInputs!$J$5:$AZ$5,0))</f>
        <v/>
      </c>
      <c r="AS107" s="23">
        <f>INDEX(MTInputs!$J$1:$AZ$415,$D107,MATCH(AS$5,MTInputs!$J$5:$AZ$5,0))</f>
        <v/>
      </c>
      <c r="AT107" s="23">
        <f>INDEX(MTInputs!$J$1:$AZ$415,$D107,MATCH(AT$5,MTInputs!$J$5:$AZ$5,0))</f>
        <v/>
      </c>
      <c r="AU107" s="23">
        <f>INDEX(MTInputs!$J$1:$AZ$415,$D107,MATCH(AU$5,MTInputs!$J$5:$AZ$5,0))</f>
        <v/>
      </c>
      <c r="AV107" s="23">
        <f>INDEX(MTInputs!$J$1:$AZ$415,$D107,MATCH(AV$5,MTInputs!$J$5:$AZ$5,0))</f>
        <v/>
      </c>
      <c r="AW107" s="23">
        <f>INDEX(MTInputs!$J$1:$AZ$415,$D107,MATCH(AW$5,MTInputs!$J$5:$AZ$5,0))</f>
        <v/>
      </c>
      <c r="AX107" s="23">
        <f>INDEX(MTInputs!$J$1:$AZ$415,$D107,MATCH(AX$5,MTInputs!$J$5:$AZ$5,0))</f>
        <v/>
      </c>
      <c r="AY107" s="23">
        <f>INDEX(MTInputs!$J$1:$AZ$415,$D107,MATCH(AY$5,MTInputs!$J$5:$AZ$5,0))</f>
        <v/>
      </c>
    </row>
    <row r="108" hidden="1" outlineLevel="1">
      <c r="A108" s="14" t="inlineStr">
        <is>
          <t>etscov</t>
        </is>
      </c>
      <c r="B108" s="14" t="inlineStr">
        <is>
          <t>all</t>
        </is>
      </c>
      <c r="C108" s="14" t="inlineStr">
        <is>
          <t>rod</t>
        </is>
      </c>
      <c r="D108" s="21" t="n">
        <v>100</v>
      </c>
      <c r="H108" s="14">
        <f>INDEX(VarLab,MATCH($A108,VarKey,0))&amp;INDEX(MemLab,MATCH($C108&amp;"|"&amp;$B108,MemKey,0))</f>
        <v/>
      </c>
      <c r="I108" s="14">
        <f>INDEX(VarUnit,MATCH($A108,VarKey,0))</f>
        <v/>
      </c>
      <c r="J108" s="14">
        <f>INDEX(VarSrc,MATCH($A108,VarKey,0))</f>
        <v/>
      </c>
      <c r="K108" s="11">
        <f>CodePrefix&amp;$A108&amp;IF($C108="","","."&amp;$C108&amp;"."&amp;$B108)&amp;INDEX(VarEnd,MATCH($A108,VarKey,0))&amp;K$5</f>
        <v/>
      </c>
      <c r="L108" s="22">
        <f>INDEX(MTInputs!$J$1:$AZ$415,$D108,MATCH(L$5,MTInputs!$J$5:$AZ$5,0))</f>
        <v/>
      </c>
      <c r="M108" s="23">
        <f>INDEX(MTInputs!$J$1:$AZ$415,$D108,MATCH(M$5,MTInputs!$J$5:$AZ$5,0))</f>
        <v/>
      </c>
      <c r="N108" s="23">
        <f>INDEX(MTInputs!$J$1:$AZ$415,$D108,MATCH(N$5,MTInputs!$J$5:$AZ$5,0))</f>
        <v/>
      </c>
      <c r="O108" s="23">
        <f>INDEX(MTInputs!$J$1:$AZ$415,$D108,MATCH(O$5,MTInputs!$J$5:$AZ$5,0))</f>
        <v/>
      </c>
      <c r="P108" s="23">
        <f>INDEX(MTInputs!$J$1:$AZ$415,$D108,MATCH(P$5,MTInputs!$J$5:$AZ$5,0))</f>
        <v/>
      </c>
      <c r="Q108" s="23">
        <f>INDEX(MTInputs!$J$1:$AZ$415,$D108,MATCH(Q$5,MTInputs!$J$5:$AZ$5,0))</f>
        <v/>
      </c>
      <c r="R108" s="23">
        <f>INDEX(MTInputs!$J$1:$AZ$415,$D108,MATCH(R$5,MTInputs!$J$5:$AZ$5,0))</f>
        <v/>
      </c>
      <c r="S108" s="23">
        <f>INDEX(MTInputs!$J$1:$AZ$415,$D108,MATCH(S$5,MTInputs!$J$5:$AZ$5,0))</f>
        <v/>
      </c>
      <c r="T108" s="23">
        <f>INDEX(MTInputs!$J$1:$AZ$415,$D108,MATCH(T$5,MTInputs!$J$5:$AZ$5,0))</f>
        <v/>
      </c>
      <c r="U108" s="23">
        <f>INDEX(MTInputs!$J$1:$AZ$415,$D108,MATCH(U$5,MTInputs!$J$5:$AZ$5,0))</f>
        <v/>
      </c>
      <c r="V108" s="23">
        <f>INDEX(MTInputs!$J$1:$AZ$415,$D108,MATCH(V$5,MTInputs!$J$5:$AZ$5,0))</f>
        <v/>
      </c>
      <c r="W108" s="23">
        <f>INDEX(MTInputs!$J$1:$AZ$415,$D108,MATCH(W$5,MTInputs!$J$5:$AZ$5,0))</f>
        <v/>
      </c>
      <c r="X108" s="23">
        <f>INDEX(MTInputs!$J$1:$AZ$415,$D108,MATCH(X$5,MTInputs!$J$5:$AZ$5,0))</f>
        <v/>
      </c>
      <c r="Y108" s="23">
        <f>INDEX(MTInputs!$J$1:$AZ$415,$D108,MATCH(Y$5,MTInputs!$J$5:$AZ$5,0))</f>
        <v/>
      </c>
      <c r="Z108" s="23">
        <f>INDEX(MTInputs!$J$1:$AZ$415,$D108,MATCH(Z$5,MTInputs!$J$5:$AZ$5,0))</f>
        <v/>
      </c>
      <c r="AA108" s="23">
        <f>INDEX(MTInputs!$J$1:$AZ$415,$D108,MATCH(AA$5,MTInputs!$J$5:$AZ$5,0))</f>
        <v/>
      </c>
      <c r="AB108" s="23">
        <f>INDEX(MTInputs!$J$1:$AZ$415,$D108,MATCH(AB$5,MTInputs!$J$5:$AZ$5,0))</f>
        <v/>
      </c>
      <c r="AC108" s="23">
        <f>INDEX(MTInputs!$J$1:$AZ$415,$D108,MATCH(AC$5,MTInputs!$J$5:$AZ$5,0))</f>
        <v/>
      </c>
      <c r="AD108" s="23">
        <f>INDEX(MTInputs!$J$1:$AZ$415,$D108,MATCH(AD$5,MTInputs!$J$5:$AZ$5,0))</f>
        <v/>
      </c>
      <c r="AF108" s="11">
        <f>CodePrefix&amp;$A108&amp;IF($C108="","","."&amp;$C108&amp;"."&amp;$B108)&amp;INDEX(VarEnd,MATCH($A108,VarKey,0))&amp;AF$5</f>
        <v/>
      </c>
      <c r="AG108" s="22">
        <f>INDEX(MTInputs!$J$1:$AZ$415,$D108,MATCH(AG$5,MTInputs!$J$5:$AZ$5,0))</f>
        <v/>
      </c>
      <c r="AH108" s="23">
        <f>INDEX(MTInputs!$J$1:$AZ$415,$D108,MATCH(AH$5,MTInputs!$J$5:$AZ$5,0))</f>
        <v/>
      </c>
      <c r="AI108" s="23">
        <f>INDEX(MTInputs!$J$1:$AZ$415,$D108,MATCH(AI$5,MTInputs!$J$5:$AZ$5,0))</f>
        <v/>
      </c>
      <c r="AJ108" s="23">
        <f>INDEX(MTInputs!$J$1:$AZ$415,$D108,MATCH(AJ$5,MTInputs!$J$5:$AZ$5,0))</f>
        <v/>
      </c>
      <c r="AK108" s="23">
        <f>INDEX(MTInputs!$J$1:$AZ$415,$D108,MATCH(AK$5,MTInputs!$J$5:$AZ$5,0))</f>
        <v/>
      </c>
      <c r="AL108" s="23">
        <f>INDEX(MTInputs!$J$1:$AZ$415,$D108,MATCH(AL$5,MTInputs!$J$5:$AZ$5,0))</f>
        <v/>
      </c>
      <c r="AM108" s="23">
        <f>INDEX(MTInputs!$J$1:$AZ$415,$D108,MATCH(AM$5,MTInputs!$J$5:$AZ$5,0))</f>
        <v/>
      </c>
      <c r="AN108" s="23">
        <f>INDEX(MTInputs!$J$1:$AZ$415,$D108,MATCH(AN$5,MTInputs!$J$5:$AZ$5,0))</f>
        <v/>
      </c>
      <c r="AO108" s="23">
        <f>INDEX(MTInputs!$J$1:$AZ$415,$D108,MATCH(AO$5,MTInputs!$J$5:$AZ$5,0))</f>
        <v/>
      </c>
      <c r="AP108" s="23">
        <f>INDEX(MTInputs!$J$1:$AZ$415,$D108,MATCH(AP$5,MTInputs!$J$5:$AZ$5,0))</f>
        <v/>
      </c>
      <c r="AQ108" s="23">
        <f>INDEX(MTInputs!$J$1:$AZ$415,$D108,MATCH(AQ$5,MTInputs!$J$5:$AZ$5,0))</f>
        <v/>
      </c>
      <c r="AR108" s="23">
        <f>INDEX(MTInputs!$J$1:$AZ$415,$D108,MATCH(AR$5,MTInputs!$J$5:$AZ$5,0))</f>
        <v/>
      </c>
      <c r="AS108" s="23">
        <f>INDEX(MTInputs!$J$1:$AZ$415,$D108,MATCH(AS$5,MTInputs!$J$5:$AZ$5,0))</f>
        <v/>
      </c>
      <c r="AT108" s="23">
        <f>INDEX(MTInputs!$J$1:$AZ$415,$D108,MATCH(AT$5,MTInputs!$J$5:$AZ$5,0))</f>
        <v/>
      </c>
      <c r="AU108" s="23">
        <f>INDEX(MTInputs!$J$1:$AZ$415,$D108,MATCH(AU$5,MTInputs!$J$5:$AZ$5,0))</f>
        <v/>
      </c>
      <c r="AV108" s="23">
        <f>INDEX(MTInputs!$J$1:$AZ$415,$D108,MATCH(AV$5,MTInputs!$J$5:$AZ$5,0))</f>
        <v/>
      </c>
      <c r="AW108" s="23">
        <f>INDEX(MTInputs!$J$1:$AZ$415,$D108,MATCH(AW$5,MTInputs!$J$5:$AZ$5,0))</f>
        <v/>
      </c>
      <c r="AX108" s="23">
        <f>INDEX(MTInputs!$J$1:$AZ$415,$D108,MATCH(AX$5,MTInputs!$J$5:$AZ$5,0))</f>
        <v/>
      </c>
      <c r="AY108" s="23">
        <f>INDEX(MTInputs!$J$1:$AZ$415,$D108,MATCH(AY$5,MTInputs!$J$5:$AZ$5,0))</f>
        <v/>
      </c>
    </row>
    <row r="109" hidden="1" outlineLevel="1">
      <c r="A109" s="14" t="inlineStr">
        <is>
          <t>etscov</t>
        </is>
      </c>
      <c r="B109" s="14" t="inlineStr">
        <is>
          <t>all</t>
        </is>
      </c>
      <c r="C109" s="14" t="inlineStr">
        <is>
          <t>ral</t>
        </is>
      </c>
      <c r="D109" s="21" t="n">
        <v>101</v>
      </c>
      <c r="H109" s="14">
        <f>INDEX(VarLab,MATCH($A109,VarKey,0))&amp;INDEX(MemLab,MATCH($C109&amp;"|"&amp;$B109,MemKey,0))</f>
        <v/>
      </c>
      <c r="I109" s="14">
        <f>INDEX(VarUnit,MATCH($A109,VarKey,0))</f>
        <v/>
      </c>
      <c r="J109" s="14">
        <f>INDEX(VarSrc,MATCH($A109,VarKey,0))</f>
        <v/>
      </c>
      <c r="K109" s="11">
        <f>CodePrefix&amp;$A109&amp;IF($C109="","","."&amp;$C109&amp;"."&amp;$B109)&amp;INDEX(VarEnd,MATCH($A109,VarKey,0))&amp;K$5</f>
        <v/>
      </c>
      <c r="L109" s="22">
        <f>INDEX(MTInputs!$J$1:$AZ$415,$D109,MATCH(L$5,MTInputs!$J$5:$AZ$5,0))</f>
        <v/>
      </c>
      <c r="M109" s="23">
        <f>INDEX(MTInputs!$J$1:$AZ$415,$D109,MATCH(M$5,MTInputs!$J$5:$AZ$5,0))</f>
        <v/>
      </c>
      <c r="N109" s="23">
        <f>INDEX(MTInputs!$J$1:$AZ$415,$D109,MATCH(N$5,MTInputs!$J$5:$AZ$5,0))</f>
        <v/>
      </c>
      <c r="O109" s="23">
        <f>INDEX(MTInputs!$J$1:$AZ$415,$D109,MATCH(O$5,MTInputs!$J$5:$AZ$5,0))</f>
        <v/>
      </c>
      <c r="P109" s="23">
        <f>INDEX(MTInputs!$J$1:$AZ$415,$D109,MATCH(P$5,MTInputs!$J$5:$AZ$5,0))</f>
        <v/>
      </c>
      <c r="Q109" s="23">
        <f>INDEX(MTInputs!$J$1:$AZ$415,$D109,MATCH(Q$5,MTInputs!$J$5:$AZ$5,0))</f>
        <v/>
      </c>
      <c r="R109" s="23">
        <f>INDEX(MTInputs!$J$1:$AZ$415,$D109,MATCH(R$5,MTInputs!$J$5:$AZ$5,0))</f>
        <v/>
      </c>
      <c r="S109" s="23">
        <f>INDEX(MTInputs!$J$1:$AZ$415,$D109,MATCH(S$5,MTInputs!$J$5:$AZ$5,0))</f>
        <v/>
      </c>
      <c r="T109" s="23">
        <f>INDEX(MTInputs!$J$1:$AZ$415,$D109,MATCH(T$5,MTInputs!$J$5:$AZ$5,0))</f>
        <v/>
      </c>
      <c r="U109" s="23">
        <f>INDEX(MTInputs!$J$1:$AZ$415,$D109,MATCH(U$5,MTInputs!$J$5:$AZ$5,0))</f>
        <v/>
      </c>
      <c r="V109" s="23">
        <f>INDEX(MTInputs!$J$1:$AZ$415,$D109,MATCH(V$5,MTInputs!$J$5:$AZ$5,0))</f>
        <v/>
      </c>
      <c r="W109" s="23">
        <f>INDEX(MTInputs!$J$1:$AZ$415,$D109,MATCH(W$5,MTInputs!$J$5:$AZ$5,0))</f>
        <v/>
      </c>
      <c r="X109" s="23">
        <f>INDEX(MTInputs!$J$1:$AZ$415,$D109,MATCH(X$5,MTInputs!$J$5:$AZ$5,0))</f>
        <v/>
      </c>
      <c r="Y109" s="23">
        <f>INDEX(MTInputs!$J$1:$AZ$415,$D109,MATCH(Y$5,MTInputs!$J$5:$AZ$5,0))</f>
        <v/>
      </c>
      <c r="Z109" s="23">
        <f>INDEX(MTInputs!$J$1:$AZ$415,$D109,MATCH(Z$5,MTInputs!$J$5:$AZ$5,0))</f>
        <v/>
      </c>
      <c r="AA109" s="23">
        <f>INDEX(MTInputs!$J$1:$AZ$415,$D109,MATCH(AA$5,MTInputs!$J$5:$AZ$5,0))</f>
        <v/>
      </c>
      <c r="AB109" s="23">
        <f>INDEX(MTInputs!$J$1:$AZ$415,$D109,MATCH(AB$5,MTInputs!$J$5:$AZ$5,0))</f>
        <v/>
      </c>
      <c r="AC109" s="23">
        <f>INDEX(MTInputs!$J$1:$AZ$415,$D109,MATCH(AC$5,MTInputs!$J$5:$AZ$5,0))</f>
        <v/>
      </c>
      <c r="AD109" s="23">
        <f>INDEX(MTInputs!$J$1:$AZ$415,$D109,MATCH(AD$5,MTInputs!$J$5:$AZ$5,0))</f>
        <v/>
      </c>
      <c r="AF109" s="11">
        <f>CodePrefix&amp;$A109&amp;IF($C109="","","."&amp;$C109&amp;"."&amp;$B109)&amp;INDEX(VarEnd,MATCH($A109,VarKey,0))&amp;AF$5</f>
        <v/>
      </c>
      <c r="AG109" s="22">
        <f>INDEX(MTInputs!$J$1:$AZ$415,$D109,MATCH(AG$5,MTInputs!$J$5:$AZ$5,0))</f>
        <v/>
      </c>
      <c r="AH109" s="23">
        <f>INDEX(MTInputs!$J$1:$AZ$415,$D109,MATCH(AH$5,MTInputs!$J$5:$AZ$5,0))</f>
        <v/>
      </c>
      <c r="AI109" s="23">
        <f>INDEX(MTInputs!$J$1:$AZ$415,$D109,MATCH(AI$5,MTInputs!$J$5:$AZ$5,0))</f>
        <v/>
      </c>
      <c r="AJ109" s="23">
        <f>INDEX(MTInputs!$J$1:$AZ$415,$D109,MATCH(AJ$5,MTInputs!$J$5:$AZ$5,0))</f>
        <v/>
      </c>
      <c r="AK109" s="23">
        <f>INDEX(MTInputs!$J$1:$AZ$415,$D109,MATCH(AK$5,MTInputs!$J$5:$AZ$5,0))</f>
        <v/>
      </c>
      <c r="AL109" s="23">
        <f>INDEX(MTInputs!$J$1:$AZ$415,$D109,MATCH(AL$5,MTInputs!$J$5:$AZ$5,0))</f>
        <v/>
      </c>
      <c r="AM109" s="23">
        <f>INDEX(MTInputs!$J$1:$AZ$415,$D109,MATCH(AM$5,MTInputs!$J$5:$AZ$5,0))</f>
        <v/>
      </c>
      <c r="AN109" s="23">
        <f>INDEX(MTInputs!$J$1:$AZ$415,$D109,MATCH(AN$5,MTInputs!$J$5:$AZ$5,0))</f>
        <v/>
      </c>
      <c r="AO109" s="23">
        <f>INDEX(MTInputs!$J$1:$AZ$415,$D109,MATCH(AO$5,MTInputs!$J$5:$AZ$5,0))</f>
        <v/>
      </c>
      <c r="AP109" s="23">
        <f>INDEX(MTInputs!$J$1:$AZ$415,$D109,MATCH(AP$5,MTInputs!$J$5:$AZ$5,0))</f>
        <v/>
      </c>
      <c r="AQ109" s="23">
        <f>INDEX(MTInputs!$J$1:$AZ$415,$D109,MATCH(AQ$5,MTInputs!$J$5:$AZ$5,0))</f>
        <v/>
      </c>
      <c r="AR109" s="23">
        <f>INDEX(MTInputs!$J$1:$AZ$415,$D109,MATCH(AR$5,MTInputs!$J$5:$AZ$5,0))</f>
        <v/>
      </c>
      <c r="AS109" s="23">
        <f>INDEX(MTInputs!$J$1:$AZ$415,$D109,MATCH(AS$5,MTInputs!$J$5:$AZ$5,0))</f>
        <v/>
      </c>
      <c r="AT109" s="23">
        <f>INDEX(MTInputs!$J$1:$AZ$415,$D109,MATCH(AT$5,MTInputs!$J$5:$AZ$5,0))</f>
        <v/>
      </c>
      <c r="AU109" s="23">
        <f>INDEX(MTInputs!$J$1:$AZ$415,$D109,MATCH(AU$5,MTInputs!$J$5:$AZ$5,0))</f>
        <v/>
      </c>
      <c r="AV109" s="23">
        <f>INDEX(MTInputs!$J$1:$AZ$415,$D109,MATCH(AV$5,MTInputs!$J$5:$AZ$5,0))</f>
        <v/>
      </c>
      <c r="AW109" s="23">
        <f>INDEX(MTInputs!$J$1:$AZ$415,$D109,MATCH(AW$5,MTInputs!$J$5:$AZ$5,0))</f>
        <v/>
      </c>
      <c r="AX109" s="23">
        <f>INDEX(MTInputs!$J$1:$AZ$415,$D109,MATCH(AX$5,MTInputs!$J$5:$AZ$5,0))</f>
        <v/>
      </c>
      <c r="AY109" s="23">
        <f>INDEX(MTInputs!$J$1:$AZ$415,$D109,MATCH(AY$5,MTInputs!$J$5:$AZ$5,0))</f>
        <v/>
      </c>
    </row>
    <row r="110" hidden="1" outlineLevel="1">
      <c r="A110" s="14" t="inlineStr">
        <is>
          <t>etscov</t>
        </is>
      </c>
      <c r="B110" s="14" t="inlineStr">
        <is>
          <t>all</t>
        </is>
      </c>
      <c r="C110" s="14" t="inlineStr">
        <is>
          <t>avi</t>
        </is>
      </c>
      <c r="D110" s="21" t="n">
        <v>102</v>
      </c>
      <c r="H110" s="14">
        <f>INDEX(VarLab,MATCH($A110,VarKey,0))&amp;INDEX(MemLab,MATCH($C110&amp;"|"&amp;$B110,MemKey,0))</f>
        <v/>
      </c>
      <c r="I110" s="14">
        <f>INDEX(VarUnit,MATCH($A110,VarKey,0))</f>
        <v/>
      </c>
      <c r="J110" s="14">
        <f>INDEX(VarSrc,MATCH($A110,VarKey,0))</f>
        <v/>
      </c>
      <c r="K110" s="11">
        <f>CodePrefix&amp;$A110&amp;IF($C110="","","."&amp;$C110&amp;"."&amp;$B110)&amp;INDEX(VarEnd,MATCH($A110,VarKey,0))&amp;K$5</f>
        <v/>
      </c>
      <c r="L110" s="22">
        <f>INDEX(MTInputs!$J$1:$AZ$415,$D110,MATCH(L$5,MTInputs!$J$5:$AZ$5,0))</f>
        <v/>
      </c>
      <c r="M110" s="23">
        <f>INDEX(MTInputs!$J$1:$AZ$415,$D110,MATCH(M$5,MTInputs!$J$5:$AZ$5,0))</f>
        <v/>
      </c>
      <c r="N110" s="23">
        <f>INDEX(MTInputs!$J$1:$AZ$415,$D110,MATCH(N$5,MTInputs!$J$5:$AZ$5,0))</f>
        <v/>
      </c>
      <c r="O110" s="23">
        <f>INDEX(MTInputs!$J$1:$AZ$415,$D110,MATCH(O$5,MTInputs!$J$5:$AZ$5,0))</f>
        <v/>
      </c>
      <c r="P110" s="23">
        <f>INDEX(MTInputs!$J$1:$AZ$415,$D110,MATCH(P$5,MTInputs!$J$5:$AZ$5,0))</f>
        <v/>
      </c>
      <c r="Q110" s="23">
        <f>INDEX(MTInputs!$J$1:$AZ$415,$D110,MATCH(Q$5,MTInputs!$J$5:$AZ$5,0))</f>
        <v/>
      </c>
      <c r="R110" s="23">
        <f>INDEX(MTInputs!$J$1:$AZ$415,$D110,MATCH(R$5,MTInputs!$J$5:$AZ$5,0))</f>
        <v/>
      </c>
      <c r="S110" s="23">
        <f>INDEX(MTInputs!$J$1:$AZ$415,$D110,MATCH(S$5,MTInputs!$J$5:$AZ$5,0))</f>
        <v/>
      </c>
      <c r="T110" s="23">
        <f>INDEX(MTInputs!$J$1:$AZ$415,$D110,MATCH(T$5,MTInputs!$J$5:$AZ$5,0))</f>
        <v/>
      </c>
      <c r="U110" s="23">
        <f>INDEX(MTInputs!$J$1:$AZ$415,$D110,MATCH(U$5,MTInputs!$J$5:$AZ$5,0))</f>
        <v/>
      </c>
      <c r="V110" s="23">
        <f>INDEX(MTInputs!$J$1:$AZ$415,$D110,MATCH(V$5,MTInputs!$J$5:$AZ$5,0))</f>
        <v/>
      </c>
      <c r="W110" s="23">
        <f>INDEX(MTInputs!$J$1:$AZ$415,$D110,MATCH(W$5,MTInputs!$J$5:$AZ$5,0))</f>
        <v/>
      </c>
      <c r="X110" s="23">
        <f>INDEX(MTInputs!$J$1:$AZ$415,$D110,MATCH(X$5,MTInputs!$J$5:$AZ$5,0))</f>
        <v/>
      </c>
      <c r="Y110" s="23">
        <f>INDEX(MTInputs!$J$1:$AZ$415,$D110,MATCH(Y$5,MTInputs!$J$5:$AZ$5,0))</f>
        <v/>
      </c>
      <c r="Z110" s="23">
        <f>INDEX(MTInputs!$J$1:$AZ$415,$D110,MATCH(Z$5,MTInputs!$J$5:$AZ$5,0))</f>
        <v/>
      </c>
      <c r="AA110" s="23">
        <f>INDEX(MTInputs!$J$1:$AZ$415,$D110,MATCH(AA$5,MTInputs!$J$5:$AZ$5,0))</f>
        <v/>
      </c>
      <c r="AB110" s="23">
        <f>INDEX(MTInputs!$J$1:$AZ$415,$D110,MATCH(AB$5,MTInputs!$J$5:$AZ$5,0))</f>
        <v/>
      </c>
      <c r="AC110" s="23">
        <f>INDEX(MTInputs!$J$1:$AZ$415,$D110,MATCH(AC$5,MTInputs!$J$5:$AZ$5,0))</f>
        <v/>
      </c>
      <c r="AD110" s="23">
        <f>INDEX(MTInputs!$J$1:$AZ$415,$D110,MATCH(AD$5,MTInputs!$J$5:$AZ$5,0))</f>
        <v/>
      </c>
      <c r="AF110" s="11">
        <f>CodePrefix&amp;$A110&amp;IF($C110="","","."&amp;$C110&amp;"."&amp;$B110)&amp;INDEX(VarEnd,MATCH($A110,VarKey,0))&amp;AF$5</f>
        <v/>
      </c>
      <c r="AG110" s="22">
        <f>INDEX(MTInputs!$J$1:$AZ$415,$D110,MATCH(AG$5,MTInputs!$J$5:$AZ$5,0))</f>
        <v/>
      </c>
      <c r="AH110" s="23">
        <f>INDEX(MTInputs!$J$1:$AZ$415,$D110,MATCH(AH$5,MTInputs!$J$5:$AZ$5,0))</f>
        <v/>
      </c>
      <c r="AI110" s="23">
        <f>INDEX(MTInputs!$J$1:$AZ$415,$D110,MATCH(AI$5,MTInputs!$J$5:$AZ$5,0))</f>
        <v/>
      </c>
      <c r="AJ110" s="23">
        <f>INDEX(MTInputs!$J$1:$AZ$415,$D110,MATCH(AJ$5,MTInputs!$J$5:$AZ$5,0))</f>
        <v/>
      </c>
      <c r="AK110" s="23">
        <f>INDEX(MTInputs!$J$1:$AZ$415,$D110,MATCH(AK$5,MTInputs!$J$5:$AZ$5,0))</f>
        <v/>
      </c>
      <c r="AL110" s="23">
        <f>INDEX(MTInputs!$J$1:$AZ$415,$D110,MATCH(AL$5,MTInputs!$J$5:$AZ$5,0))</f>
        <v/>
      </c>
      <c r="AM110" s="23">
        <f>INDEX(MTInputs!$J$1:$AZ$415,$D110,MATCH(AM$5,MTInputs!$J$5:$AZ$5,0))</f>
        <v/>
      </c>
      <c r="AN110" s="23">
        <f>INDEX(MTInputs!$J$1:$AZ$415,$D110,MATCH(AN$5,MTInputs!$J$5:$AZ$5,0))</f>
        <v/>
      </c>
      <c r="AO110" s="23">
        <f>INDEX(MTInputs!$J$1:$AZ$415,$D110,MATCH(AO$5,MTInputs!$J$5:$AZ$5,0))</f>
        <v/>
      </c>
      <c r="AP110" s="23">
        <f>INDEX(MTInputs!$J$1:$AZ$415,$D110,MATCH(AP$5,MTInputs!$J$5:$AZ$5,0))</f>
        <v/>
      </c>
      <c r="AQ110" s="23">
        <f>INDEX(MTInputs!$J$1:$AZ$415,$D110,MATCH(AQ$5,MTInputs!$J$5:$AZ$5,0))</f>
        <v/>
      </c>
      <c r="AR110" s="23">
        <f>INDEX(MTInputs!$J$1:$AZ$415,$D110,MATCH(AR$5,MTInputs!$J$5:$AZ$5,0))</f>
        <v/>
      </c>
      <c r="AS110" s="23">
        <f>INDEX(MTInputs!$J$1:$AZ$415,$D110,MATCH(AS$5,MTInputs!$J$5:$AZ$5,0))</f>
        <v/>
      </c>
      <c r="AT110" s="23">
        <f>INDEX(MTInputs!$J$1:$AZ$415,$D110,MATCH(AT$5,MTInputs!$J$5:$AZ$5,0))</f>
        <v/>
      </c>
      <c r="AU110" s="23">
        <f>INDEX(MTInputs!$J$1:$AZ$415,$D110,MATCH(AU$5,MTInputs!$J$5:$AZ$5,0))</f>
        <v/>
      </c>
      <c r="AV110" s="23">
        <f>INDEX(MTInputs!$J$1:$AZ$415,$D110,MATCH(AV$5,MTInputs!$J$5:$AZ$5,0))</f>
        <v/>
      </c>
      <c r="AW110" s="23">
        <f>INDEX(MTInputs!$J$1:$AZ$415,$D110,MATCH(AW$5,MTInputs!$J$5:$AZ$5,0))</f>
        <v/>
      </c>
      <c r="AX110" s="23">
        <f>INDEX(MTInputs!$J$1:$AZ$415,$D110,MATCH(AX$5,MTInputs!$J$5:$AZ$5,0))</f>
        <v/>
      </c>
      <c r="AY110" s="23">
        <f>INDEX(MTInputs!$J$1:$AZ$415,$D110,MATCH(AY$5,MTInputs!$J$5:$AZ$5,0))</f>
        <v/>
      </c>
    </row>
    <row r="111" hidden="1" outlineLevel="1">
      <c r="A111" s="14" t="inlineStr">
        <is>
          <t>etscov</t>
        </is>
      </c>
      <c r="B111" s="14" t="inlineStr">
        <is>
          <t>all</t>
        </is>
      </c>
      <c r="C111" s="14" t="inlineStr">
        <is>
          <t>nav</t>
        </is>
      </c>
      <c r="D111" s="21" t="n">
        <v>103</v>
      </c>
      <c r="H111" s="14">
        <f>INDEX(VarLab,MATCH($A111,VarKey,0))&amp;INDEX(MemLab,MATCH($C111&amp;"|"&amp;$B111,MemKey,0))</f>
        <v/>
      </c>
      <c r="I111" s="14">
        <f>INDEX(VarUnit,MATCH($A111,VarKey,0))</f>
        <v/>
      </c>
      <c r="J111" s="14">
        <f>INDEX(VarSrc,MATCH($A111,VarKey,0))</f>
        <v/>
      </c>
      <c r="K111" s="11">
        <f>CodePrefix&amp;$A111&amp;IF($C111="","","."&amp;$C111&amp;"."&amp;$B111)&amp;INDEX(VarEnd,MATCH($A111,VarKey,0))&amp;K$5</f>
        <v/>
      </c>
      <c r="L111" s="22">
        <f>INDEX(MTInputs!$J$1:$AZ$415,$D111,MATCH(L$5,MTInputs!$J$5:$AZ$5,0))</f>
        <v/>
      </c>
      <c r="M111" s="23">
        <f>INDEX(MTInputs!$J$1:$AZ$415,$D111,MATCH(M$5,MTInputs!$J$5:$AZ$5,0))</f>
        <v/>
      </c>
      <c r="N111" s="23">
        <f>INDEX(MTInputs!$J$1:$AZ$415,$D111,MATCH(N$5,MTInputs!$J$5:$AZ$5,0))</f>
        <v/>
      </c>
      <c r="O111" s="23">
        <f>INDEX(MTInputs!$J$1:$AZ$415,$D111,MATCH(O$5,MTInputs!$J$5:$AZ$5,0))</f>
        <v/>
      </c>
      <c r="P111" s="23">
        <f>INDEX(MTInputs!$J$1:$AZ$415,$D111,MATCH(P$5,MTInputs!$J$5:$AZ$5,0))</f>
        <v/>
      </c>
      <c r="Q111" s="23">
        <f>INDEX(MTInputs!$J$1:$AZ$415,$D111,MATCH(Q$5,MTInputs!$J$5:$AZ$5,0))</f>
        <v/>
      </c>
      <c r="R111" s="23">
        <f>INDEX(MTInputs!$J$1:$AZ$415,$D111,MATCH(R$5,MTInputs!$J$5:$AZ$5,0))</f>
        <v/>
      </c>
      <c r="S111" s="23">
        <f>INDEX(MTInputs!$J$1:$AZ$415,$D111,MATCH(S$5,MTInputs!$J$5:$AZ$5,0))</f>
        <v/>
      </c>
      <c r="T111" s="23">
        <f>INDEX(MTInputs!$J$1:$AZ$415,$D111,MATCH(T$5,MTInputs!$J$5:$AZ$5,0))</f>
        <v/>
      </c>
      <c r="U111" s="23">
        <f>INDEX(MTInputs!$J$1:$AZ$415,$D111,MATCH(U$5,MTInputs!$J$5:$AZ$5,0))</f>
        <v/>
      </c>
      <c r="V111" s="23">
        <f>INDEX(MTInputs!$J$1:$AZ$415,$D111,MATCH(V$5,MTInputs!$J$5:$AZ$5,0))</f>
        <v/>
      </c>
      <c r="W111" s="23">
        <f>INDEX(MTInputs!$J$1:$AZ$415,$D111,MATCH(W$5,MTInputs!$J$5:$AZ$5,0))</f>
        <v/>
      </c>
      <c r="X111" s="23">
        <f>INDEX(MTInputs!$J$1:$AZ$415,$D111,MATCH(X$5,MTInputs!$J$5:$AZ$5,0))</f>
        <v/>
      </c>
      <c r="Y111" s="23">
        <f>INDEX(MTInputs!$J$1:$AZ$415,$D111,MATCH(Y$5,MTInputs!$J$5:$AZ$5,0))</f>
        <v/>
      </c>
      <c r="Z111" s="23">
        <f>INDEX(MTInputs!$J$1:$AZ$415,$D111,MATCH(Z$5,MTInputs!$J$5:$AZ$5,0))</f>
        <v/>
      </c>
      <c r="AA111" s="23">
        <f>INDEX(MTInputs!$J$1:$AZ$415,$D111,MATCH(AA$5,MTInputs!$J$5:$AZ$5,0))</f>
        <v/>
      </c>
      <c r="AB111" s="23">
        <f>INDEX(MTInputs!$J$1:$AZ$415,$D111,MATCH(AB$5,MTInputs!$J$5:$AZ$5,0))</f>
        <v/>
      </c>
      <c r="AC111" s="23">
        <f>INDEX(MTInputs!$J$1:$AZ$415,$D111,MATCH(AC$5,MTInputs!$J$5:$AZ$5,0))</f>
        <v/>
      </c>
      <c r="AD111" s="23">
        <f>INDEX(MTInputs!$J$1:$AZ$415,$D111,MATCH(AD$5,MTInputs!$J$5:$AZ$5,0))</f>
        <v/>
      </c>
      <c r="AF111" s="11">
        <f>CodePrefix&amp;$A111&amp;IF($C111="","","."&amp;$C111&amp;"."&amp;$B111)&amp;INDEX(VarEnd,MATCH($A111,VarKey,0))&amp;AF$5</f>
        <v/>
      </c>
      <c r="AG111" s="22">
        <f>INDEX(MTInputs!$J$1:$AZ$415,$D111,MATCH(AG$5,MTInputs!$J$5:$AZ$5,0))</f>
        <v/>
      </c>
      <c r="AH111" s="23">
        <f>INDEX(MTInputs!$J$1:$AZ$415,$D111,MATCH(AH$5,MTInputs!$J$5:$AZ$5,0))</f>
        <v/>
      </c>
      <c r="AI111" s="23">
        <f>INDEX(MTInputs!$J$1:$AZ$415,$D111,MATCH(AI$5,MTInputs!$J$5:$AZ$5,0))</f>
        <v/>
      </c>
      <c r="AJ111" s="23">
        <f>INDEX(MTInputs!$J$1:$AZ$415,$D111,MATCH(AJ$5,MTInputs!$J$5:$AZ$5,0))</f>
        <v/>
      </c>
      <c r="AK111" s="23">
        <f>INDEX(MTInputs!$J$1:$AZ$415,$D111,MATCH(AK$5,MTInputs!$J$5:$AZ$5,0))</f>
        <v/>
      </c>
      <c r="AL111" s="23">
        <f>INDEX(MTInputs!$J$1:$AZ$415,$D111,MATCH(AL$5,MTInputs!$J$5:$AZ$5,0))</f>
        <v/>
      </c>
      <c r="AM111" s="23">
        <f>INDEX(MTInputs!$J$1:$AZ$415,$D111,MATCH(AM$5,MTInputs!$J$5:$AZ$5,0))</f>
        <v/>
      </c>
      <c r="AN111" s="23">
        <f>INDEX(MTInputs!$J$1:$AZ$415,$D111,MATCH(AN$5,MTInputs!$J$5:$AZ$5,0))</f>
        <v/>
      </c>
      <c r="AO111" s="23">
        <f>INDEX(MTInputs!$J$1:$AZ$415,$D111,MATCH(AO$5,MTInputs!$J$5:$AZ$5,0))</f>
        <v/>
      </c>
      <c r="AP111" s="23">
        <f>INDEX(MTInputs!$J$1:$AZ$415,$D111,MATCH(AP$5,MTInputs!$J$5:$AZ$5,0))</f>
        <v/>
      </c>
      <c r="AQ111" s="23">
        <f>INDEX(MTInputs!$J$1:$AZ$415,$D111,MATCH(AQ$5,MTInputs!$J$5:$AZ$5,0))</f>
        <v/>
      </c>
      <c r="AR111" s="23">
        <f>INDEX(MTInputs!$J$1:$AZ$415,$D111,MATCH(AR$5,MTInputs!$J$5:$AZ$5,0))</f>
        <v/>
      </c>
      <c r="AS111" s="23">
        <f>INDEX(MTInputs!$J$1:$AZ$415,$D111,MATCH(AS$5,MTInputs!$J$5:$AZ$5,0))</f>
        <v/>
      </c>
      <c r="AT111" s="23">
        <f>INDEX(MTInputs!$J$1:$AZ$415,$D111,MATCH(AT$5,MTInputs!$J$5:$AZ$5,0))</f>
        <v/>
      </c>
      <c r="AU111" s="23">
        <f>INDEX(MTInputs!$J$1:$AZ$415,$D111,MATCH(AU$5,MTInputs!$J$5:$AZ$5,0))</f>
        <v/>
      </c>
      <c r="AV111" s="23">
        <f>INDEX(MTInputs!$J$1:$AZ$415,$D111,MATCH(AV$5,MTInputs!$J$5:$AZ$5,0))</f>
        <v/>
      </c>
      <c r="AW111" s="23">
        <f>INDEX(MTInputs!$J$1:$AZ$415,$D111,MATCH(AW$5,MTInputs!$J$5:$AZ$5,0))</f>
        <v/>
      </c>
      <c r="AX111" s="23">
        <f>INDEX(MTInputs!$J$1:$AZ$415,$D111,MATCH(AX$5,MTInputs!$J$5:$AZ$5,0))</f>
        <v/>
      </c>
      <c r="AY111" s="23">
        <f>INDEX(MTInputs!$J$1:$AZ$415,$D111,MATCH(AY$5,MTInputs!$J$5:$AZ$5,0))</f>
        <v/>
      </c>
    </row>
    <row r="112" hidden="1" outlineLevel="1">
      <c r="A112" s="14" t="inlineStr">
        <is>
          <t>etscov</t>
        </is>
      </c>
      <c r="B112" s="14" t="inlineStr">
        <is>
          <t>all</t>
        </is>
      </c>
      <c r="C112" s="14" t="inlineStr">
        <is>
          <t>res</t>
        </is>
      </c>
      <c r="D112" s="21" t="n">
        <v>104</v>
      </c>
      <c r="H112" s="14">
        <f>INDEX(VarLab,MATCH($A112,VarKey,0))&amp;INDEX(MemLab,MATCH($C112&amp;"|"&amp;$B112,MemKey,0))</f>
        <v/>
      </c>
      <c r="I112" s="14">
        <f>INDEX(VarUnit,MATCH($A112,VarKey,0))</f>
        <v/>
      </c>
      <c r="J112" s="14">
        <f>INDEX(VarSrc,MATCH($A112,VarKey,0))</f>
        <v/>
      </c>
      <c r="K112" s="11">
        <f>CodePrefix&amp;$A112&amp;IF($C112="","","."&amp;$C112&amp;"."&amp;$B112)&amp;INDEX(VarEnd,MATCH($A112,VarKey,0))&amp;K$5</f>
        <v/>
      </c>
      <c r="L112" s="22">
        <f>INDEX(MTInputs!$J$1:$AZ$415,$D112,MATCH(L$5,MTInputs!$J$5:$AZ$5,0))</f>
        <v/>
      </c>
      <c r="M112" s="23">
        <f>INDEX(MTInputs!$J$1:$AZ$415,$D112,MATCH(M$5,MTInputs!$J$5:$AZ$5,0))</f>
        <v/>
      </c>
      <c r="N112" s="23">
        <f>INDEX(MTInputs!$J$1:$AZ$415,$D112,MATCH(N$5,MTInputs!$J$5:$AZ$5,0))</f>
        <v/>
      </c>
      <c r="O112" s="23">
        <f>INDEX(MTInputs!$J$1:$AZ$415,$D112,MATCH(O$5,MTInputs!$J$5:$AZ$5,0))</f>
        <v/>
      </c>
      <c r="P112" s="23">
        <f>INDEX(MTInputs!$J$1:$AZ$415,$D112,MATCH(P$5,MTInputs!$J$5:$AZ$5,0))</f>
        <v/>
      </c>
      <c r="Q112" s="23">
        <f>INDEX(MTInputs!$J$1:$AZ$415,$D112,MATCH(Q$5,MTInputs!$J$5:$AZ$5,0))</f>
        <v/>
      </c>
      <c r="R112" s="23">
        <f>INDEX(MTInputs!$J$1:$AZ$415,$D112,MATCH(R$5,MTInputs!$J$5:$AZ$5,0))</f>
        <v/>
      </c>
      <c r="S112" s="23">
        <f>INDEX(MTInputs!$J$1:$AZ$415,$D112,MATCH(S$5,MTInputs!$J$5:$AZ$5,0))</f>
        <v/>
      </c>
      <c r="T112" s="23">
        <f>INDEX(MTInputs!$J$1:$AZ$415,$D112,MATCH(T$5,MTInputs!$J$5:$AZ$5,0))</f>
        <v/>
      </c>
      <c r="U112" s="23">
        <f>INDEX(MTInputs!$J$1:$AZ$415,$D112,MATCH(U$5,MTInputs!$J$5:$AZ$5,0))</f>
        <v/>
      </c>
      <c r="V112" s="23">
        <f>INDEX(MTInputs!$J$1:$AZ$415,$D112,MATCH(V$5,MTInputs!$J$5:$AZ$5,0))</f>
        <v/>
      </c>
      <c r="W112" s="23">
        <f>INDEX(MTInputs!$J$1:$AZ$415,$D112,MATCH(W$5,MTInputs!$J$5:$AZ$5,0))</f>
        <v/>
      </c>
      <c r="X112" s="23">
        <f>INDEX(MTInputs!$J$1:$AZ$415,$D112,MATCH(X$5,MTInputs!$J$5:$AZ$5,0))</f>
        <v/>
      </c>
      <c r="Y112" s="23">
        <f>INDEX(MTInputs!$J$1:$AZ$415,$D112,MATCH(Y$5,MTInputs!$J$5:$AZ$5,0))</f>
        <v/>
      </c>
      <c r="Z112" s="23">
        <f>INDEX(MTInputs!$J$1:$AZ$415,$D112,MATCH(Z$5,MTInputs!$J$5:$AZ$5,0))</f>
        <v/>
      </c>
      <c r="AA112" s="23">
        <f>INDEX(MTInputs!$J$1:$AZ$415,$D112,MATCH(AA$5,MTInputs!$J$5:$AZ$5,0))</f>
        <v/>
      </c>
      <c r="AB112" s="23">
        <f>INDEX(MTInputs!$J$1:$AZ$415,$D112,MATCH(AB$5,MTInputs!$J$5:$AZ$5,0))</f>
        <v/>
      </c>
      <c r="AC112" s="23">
        <f>INDEX(MTInputs!$J$1:$AZ$415,$D112,MATCH(AC$5,MTInputs!$J$5:$AZ$5,0))</f>
        <v/>
      </c>
      <c r="AD112" s="23">
        <f>INDEX(MTInputs!$J$1:$AZ$415,$D112,MATCH(AD$5,MTInputs!$J$5:$AZ$5,0))</f>
        <v/>
      </c>
      <c r="AF112" s="11">
        <f>CodePrefix&amp;$A112&amp;IF($C112="","","."&amp;$C112&amp;"."&amp;$B112)&amp;INDEX(VarEnd,MATCH($A112,VarKey,0))&amp;AF$5</f>
        <v/>
      </c>
      <c r="AG112" s="22">
        <f>INDEX(MTInputs!$J$1:$AZ$415,$D112,MATCH(AG$5,MTInputs!$J$5:$AZ$5,0))</f>
        <v/>
      </c>
      <c r="AH112" s="23">
        <f>INDEX(MTInputs!$J$1:$AZ$415,$D112,MATCH(AH$5,MTInputs!$J$5:$AZ$5,0))</f>
        <v/>
      </c>
      <c r="AI112" s="23">
        <f>INDEX(MTInputs!$J$1:$AZ$415,$D112,MATCH(AI$5,MTInputs!$J$5:$AZ$5,0))</f>
        <v/>
      </c>
      <c r="AJ112" s="23">
        <f>INDEX(MTInputs!$J$1:$AZ$415,$D112,MATCH(AJ$5,MTInputs!$J$5:$AZ$5,0))</f>
        <v/>
      </c>
      <c r="AK112" s="23">
        <f>INDEX(MTInputs!$J$1:$AZ$415,$D112,MATCH(AK$5,MTInputs!$J$5:$AZ$5,0))</f>
        <v/>
      </c>
      <c r="AL112" s="23">
        <f>INDEX(MTInputs!$J$1:$AZ$415,$D112,MATCH(AL$5,MTInputs!$J$5:$AZ$5,0))</f>
        <v/>
      </c>
      <c r="AM112" s="23">
        <f>INDEX(MTInputs!$J$1:$AZ$415,$D112,MATCH(AM$5,MTInputs!$J$5:$AZ$5,0))</f>
        <v/>
      </c>
      <c r="AN112" s="23">
        <f>INDEX(MTInputs!$J$1:$AZ$415,$D112,MATCH(AN$5,MTInputs!$J$5:$AZ$5,0))</f>
        <v/>
      </c>
      <c r="AO112" s="23">
        <f>INDEX(MTInputs!$J$1:$AZ$415,$D112,MATCH(AO$5,MTInputs!$J$5:$AZ$5,0))</f>
        <v/>
      </c>
      <c r="AP112" s="23">
        <f>INDEX(MTInputs!$J$1:$AZ$415,$D112,MATCH(AP$5,MTInputs!$J$5:$AZ$5,0))</f>
        <v/>
      </c>
      <c r="AQ112" s="23">
        <f>INDEX(MTInputs!$J$1:$AZ$415,$D112,MATCH(AQ$5,MTInputs!$J$5:$AZ$5,0))</f>
        <v/>
      </c>
      <c r="AR112" s="23">
        <f>INDEX(MTInputs!$J$1:$AZ$415,$D112,MATCH(AR$5,MTInputs!$J$5:$AZ$5,0))</f>
        <v/>
      </c>
      <c r="AS112" s="23">
        <f>INDEX(MTInputs!$J$1:$AZ$415,$D112,MATCH(AS$5,MTInputs!$J$5:$AZ$5,0))</f>
        <v/>
      </c>
      <c r="AT112" s="23">
        <f>INDEX(MTInputs!$J$1:$AZ$415,$D112,MATCH(AT$5,MTInputs!$J$5:$AZ$5,0))</f>
        <v/>
      </c>
      <c r="AU112" s="23">
        <f>INDEX(MTInputs!$J$1:$AZ$415,$D112,MATCH(AU$5,MTInputs!$J$5:$AZ$5,0))</f>
        <v/>
      </c>
      <c r="AV112" s="23">
        <f>INDEX(MTInputs!$J$1:$AZ$415,$D112,MATCH(AV$5,MTInputs!$J$5:$AZ$5,0))</f>
        <v/>
      </c>
      <c r="AW112" s="23">
        <f>INDEX(MTInputs!$J$1:$AZ$415,$D112,MATCH(AW$5,MTInputs!$J$5:$AZ$5,0))</f>
        <v/>
      </c>
      <c r="AX112" s="23">
        <f>INDEX(MTInputs!$J$1:$AZ$415,$D112,MATCH(AX$5,MTInputs!$J$5:$AZ$5,0))</f>
        <v/>
      </c>
      <c r="AY112" s="23">
        <f>INDEX(MTInputs!$J$1:$AZ$415,$D112,MATCH(AY$5,MTInputs!$J$5:$AZ$5,0))</f>
        <v/>
      </c>
    </row>
    <row r="113" hidden="1" outlineLevel="1">
      <c r="A113" s="14" t="inlineStr">
        <is>
          <t>etscov</t>
        </is>
      </c>
      <c r="B113" s="14" t="inlineStr">
        <is>
          <t>all</t>
        </is>
      </c>
      <c r="C113" s="14" t="inlineStr">
        <is>
          <t>foo</t>
        </is>
      </c>
      <c r="D113" s="21" t="n">
        <v>105</v>
      </c>
      <c r="H113" s="14">
        <f>INDEX(VarLab,MATCH($A113,VarKey,0))&amp;INDEX(MemLab,MATCH($C113&amp;"|"&amp;$B113,MemKey,0))</f>
        <v/>
      </c>
      <c r="I113" s="14">
        <f>INDEX(VarUnit,MATCH($A113,VarKey,0))</f>
        <v/>
      </c>
      <c r="J113" s="14">
        <f>INDEX(VarSrc,MATCH($A113,VarKey,0))</f>
        <v/>
      </c>
      <c r="K113" s="11">
        <f>CodePrefix&amp;$A113&amp;IF($C113="","","."&amp;$C113&amp;"."&amp;$B113)&amp;INDEX(VarEnd,MATCH($A113,VarKey,0))&amp;K$5</f>
        <v/>
      </c>
      <c r="L113" s="22">
        <f>INDEX(MTInputs!$J$1:$AZ$415,$D113,MATCH(L$5,MTInputs!$J$5:$AZ$5,0))</f>
        <v/>
      </c>
      <c r="M113" s="23">
        <f>INDEX(MTInputs!$J$1:$AZ$415,$D113,MATCH(M$5,MTInputs!$J$5:$AZ$5,0))</f>
        <v/>
      </c>
      <c r="N113" s="23">
        <f>INDEX(MTInputs!$J$1:$AZ$415,$D113,MATCH(N$5,MTInputs!$J$5:$AZ$5,0))</f>
        <v/>
      </c>
      <c r="O113" s="23">
        <f>INDEX(MTInputs!$J$1:$AZ$415,$D113,MATCH(O$5,MTInputs!$J$5:$AZ$5,0))</f>
        <v/>
      </c>
      <c r="P113" s="23">
        <f>INDEX(MTInputs!$J$1:$AZ$415,$D113,MATCH(P$5,MTInputs!$J$5:$AZ$5,0))</f>
        <v/>
      </c>
      <c r="Q113" s="23">
        <f>INDEX(MTInputs!$J$1:$AZ$415,$D113,MATCH(Q$5,MTInputs!$J$5:$AZ$5,0))</f>
        <v/>
      </c>
      <c r="R113" s="23">
        <f>INDEX(MTInputs!$J$1:$AZ$415,$D113,MATCH(R$5,MTInputs!$J$5:$AZ$5,0))</f>
        <v/>
      </c>
      <c r="S113" s="23">
        <f>INDEX(MTInputs!$J$1:$AZ$415,$D113,MATCH(S$5,MTInputs!$J$5:$AZ$5,0))</f>
        <v/>
      </c>
      <c r="T113" s="23">
        <f>INDEX(MTInputs!$J$1:$AZ$415,$D113,MATCH(T$5,MTInputs!$J$5:$AZ$5,0))</f>
        <v/>
      </c>
      <c r="U113" s="23">
        <f>INDEX(MTInputs!$J$1:$AZ$415,$D113,MATCH(U$5,MTInputs!$J$5:$AZ$5,0))</f>
        <v/>
      </c>
      <c r="V113" s="23">
        <f>INDEX(MTInputs!$J$1:$AZ$415,$D113,MATCH(V$5,MTInputs!$J$5:$AZ$5,0))</f>
        <v/>
      </c>
      <c r="W113" s="23">
        <f>INDEX(MTInputs!$J$1:$AZ$415,$D113,MATCH(W$5,MTInputs!$J$5:$AZ$5,0))</f>
        <v/>
      </c>
      <c r="X113" s="23">
        <f>INDEX(MTInputs!$J$1:$AZ$415,$D113,MATCH(X$5,MTInputs!$J$5:$AZ$5,0))</f>
        <v/>
      </c>
      <c r="Y113" s="23">
        <f>INDEX(MTInputs!$J$1:$AZ$415,$D113,MATCH(Y$5,MTInputs!$J$5:$AZ$5,0))</f>
        <v/>
      </c>
      <c r="Z113" s="23">
        <f>INDEX(MTInputs!$J$1:$AZ$415,$D113,MATCH(Z$5,MTInputs!$J$5:$AZ$5,0))</f>
        <v/>
      </c>
      <c r="AA113" s="23">
        <f>INDEX(MTInputs!$J$1:$AZ$415,$D113,MATCH(AA$5,MTInputs!$J$5:$AZ$5,0))</f>
        <v/>
      </c>
      <c r="AB113" s="23">
        <f>INDEX(MTInputs!$J$1:$AZ$415,$D113,MATCH(AB$5,MTInputs!$J$5:$AZ$5,0))</f>
        <v/>
      </c>
      <c r="AC113" s="23">
        <f>INDEX(MTInputs!$J$1:$AZ$415,$D113,MATCH(AC$5,MTInputs!$J$5:$AZ$5,0))</f>
        <v/>
      </c>
      <c r="AD113" s="23">
        <f>INDEX(MTInputs!$J$1:$AZ$415,$D113,MATCH(AD$5,MTInputs!$J$5:$AZ$5,0))</f>
        <v/>
      </c>
      <c r="AF113" s="11">
        <f>CodePrefix&amp;$A113&amp;IF($C113="","","."&amp;$C113&amp;"."&amp;$B113)&amp;INDEX(VarEnd,MATCH($A113,VarKey,0))&amp;AF$5</f>
        <v/>
      </c>
      <c r="AG113" s="22">
        <f>INDEX(MTInputs!$J$1:$AZ$415,$D113,MATCH(AG$5,MTInputs!$J$5:$AZ$5,0))</f>
        <v/>
      </c>
      <c r="AH113" s="23">
        <f>INDEX(MTInputs!$J$1:$AZ$415,$D113,MATCH(AH$5,MTInputs!$J$5:$AZ$5,0))</f>
        <v/>
      </c>
      <c r="AI113" s="23">
        <f>INDEX(MTInputs!$J$1:$AZ$415,$D113,MATCH(AI$5,MTInputs!$J$5:$AZ$5,0))</f>
        <v/>
      </c>
      <c r="AJ113" s="23">
        <f>INDEX(MTInputs!$J$1:$AZ$415,$D113,MATCH(AJ$5,MTInputs!$J$5:$AZ$5,0))</f>
        <v/>
      </c>
      <c r="AK113" s="23">
        <f>INDEX(MTInputs!$J$1:$AZ$415,$D113,MATCH(AK$5,MTInputs!$J$5:$AZ$5,0))</f>
        <v/>
      </c>
      <c r="AL113" s="23">
        <f>INDEX(MTInputs!$J$1:$AZ$415,$D113,MATCH(AL$5,MTInputs!$J$5:$AZ$5,0))</f>
        <v/>
      </c>
      <c r="AM113" s="23">
        <f>INDEX(MTInputs!$J$1:$AZ$415,$D113,MATCH(AM$5,MTInputs!$J$5:$AZ$5,0))</f>
        <v/>
      </c>
      <c r="AN113" s="23">
        <f>INDEX(MTInputs!$J$1:$AZ$415,$D113,MATCH(AN$5,MTInputs!$J$5:$AZ$5,0))</f>
        <v/>
      </c>
      <c r="AO113" s="23">
        <f>INDEX(MTInputs!$J$1:$AZ$415,$D113,MATCH(AO$5,MTInputs!$J$5:$AZ$5,0))</f>
        <v/>
      </c>
      <c r="AP113" s="23">
        <f>INDEX(MTInputs!$J$1:$AZ$415,$D113,MATCH(AP$5,MTInputs!$J$5:$AZ$5,0))</f>
        <v/>
      </c>
      <c r="AQ113" s="23">
        <f>INDEX(MTInputs!$J$1:$AZ$415,$D113,MATCH(AQ$5,MTInputs!$J$5:$AZ$5,0))</f>
        <v/>
      </c>
      <c r="AR113" s="23">
        <f>INDEX(MTInputs!$J$1:$AZ$415,$D113,MATCH(AR$5,MTInputs!$J$5:$AZ$5,0))</f>
        <v/>
      </c>
      <c r="AS113" s="23">
        <f>INDEX(MTInputs!$J$1:$AZ$415,$D113,MATCH(AS$5,MTInputs!$J$5:$AZ$5,0))</f>
        <v/>
      </c>
      <c r="AT113" s="23">
        <f>INDEX(MTInputs!$J$1:$AZ$415,$D113,MATCH(AT$5,MTInputs!$J$5:$AZ$5,0))</f>
        <v/>
      </c>
      <c r="AU113" s="23">
        <f>INDEX(MTInputs!$J$1:$AZ$415,$D113,MATCH(AU$5,MTInputs!$J$5:$AZ$5,0))</f>
        <v/>
      </c>
      <c r="AV113" s="23">
        <f>INDEX(MTInputs!$J$1:$AZ$415,$D113,MATCH(AV$5,MTInputs!$J$5:$AZ$5,0))</f>
        <v/>
      </c>
      <c r="AW113" s="23">
        <f>INDEX(MTInputs!$J$1:$AZ$415,$D113,MATCH(AW$5,MTInputs!$J$5:$AZ$5,0))</f>
        <v/>
      </c>
      <c r="AX113" s="23">
        <f>INDEX(MTInputs!$J$1:$AZ$415,$D113,MATCH(AX$5,MTInputs!$J$5:$AZ$5,0))</f>
        <v/>
      </c>
      <c r="AY113" s="23">
        <f>INDEX(MTInputs!$J$1:$AZ$415,$D113,MATCH(AY$5,MTInputs!$J$5:$AZ$5,0))</f>
        <v/>
      </c>
    </row>
    <row r="114" hidden="1" outlineLevel="1">
      <c r="A114" s="14" t="inlineStr">
        <is>
          <t>etscov</t>
        </is>
      </c>
      <c r="B114" s="14" t="inlineStr">
        <is>
          <t>all</t>
        </is>
      </c>
      <c r="C114" s="14" t="inlineStr">
        <is>
          <t>srv</t>
        </is>
      </c>
      <c r="D114" s="21" t="n">
        <v>106</v>
      </c>
      <c r="H114" s="14">
        <f>INDEX(VarLab,MATCH($A114,VarKey,0))&amp;INDEX(MemLab,MATCH($C114&amp;"|"&amp;$B114,MemKey,0))</f>
        <v/>
      </c>
      <c r="I114" s="14">
        <f>INDEX(VarUnit,MATCH($A114,VarKey,0))</f>
        <v/>
      </c>
      <c r="J114" s="14">
        <f>INDEX(VarSrc,MATCH($A114,VarKey,0))</f>
        <v/>
      </c>
      <c r="K114" s="11">
        <f>CodePrefix&amp;$A114&amp;IF($C114="","","."&amp;$C114&amp;"."&amp;$B114)&amp;INDEX(VarEnd,MATCH($A114,VarKey,0))&amp;K$5</f>
        <v/>
      </c>
      <c r="L114" s="22">
        <f>INDEX(MTInputs!$J$1:$AZ$415,$D114,MATCH(L$5,MTInputs!$J$5:$AZ$5,0))</f>
        <v/>
      </c>
      <c r="M114" s="23">
        <f>INDEX(MTInputs!$J$1:$AZ$415,$D114,MATCH(M$5,MTInputs!$J$5:$AZ$5,0))</f>
        <v/>
      </c>
      <c r="N114" s="23">
        <f>INDEX(MTInputs!$J$1:$AZ$415,$D114,MATCH(N$5,MTInputs!$J$5:$AZ$5,0))</f>
        <v/>
      </c>
      <c r="O114" s="23">
        <f>INDEX(MTInputs!$J$1:$AZ$415,$D114,MATCH(O$5,MTInputs!$J$5:$AZ$5,0))</f>
        <v/>
      </c>
      <c r="P114" s="23">
        <f>INDEX(MTInputs!$J$1:$AZ$415,$D114,MATCH(P$5,MTInputs!$J$5:$AZ$5,0))</f>
        <v/>
      </c>
      <c r="Q114" s="23">
        <f>INDEX(MTInputs!$J$1:$AZ$415,$D114,MATCH(Q$5,MTInputs!$J$5:$AZ$5,0))</f>
        <v/>
      </c>
      <c r="R114" s="23">
        <f>INDEX(MTInputs!$J$1:$AZ$415,$D114,MATCH(R$5,MTInputs!$J$5:$AZ$5,0))</f>
        <v/>
      </c>
      <c r="S114" s="23">
        <f>INDEX(MTInputs!$J$1:$AZ$415,$D114,MATCH(S$5,MTInputs!$J$5:$AZ$5,0))</f>
        <v/>
      </c>
      <c r="T114" s="23">
        <f>INDEX(MTInputs!$J$1:$AZ$415,$D114,MATCH(T$5,MTInputs!$J$5:$AZ$5,0))</f>
        <v/>
      </c>
      <c r="U114" s="23">
        <f>INDEX(MTInputs!$J$1:$AZ$415,$D114,MATCH(U$5,MTInputs!$J$5:$AZ$5,0))</f>
        <v/>
      </c>
      <c r="V114" s="23">
        <f>INDEX(MTInputs!$J$1:$AZ$415,$D114,MATCH(V$5,MTInputs!$J$5:$AZ$5,0))</f>
        <v/>
      </c>
      <c r="W114" s="23">
        <f>INDEX(MTInputs!$J$1:$AZ$415,$D114,MATCH(W$5,MTInputs!$J$5:$AZ$5,0))</f>
        <v/>
      </c>
      <c r="X114" s="23">
        <f>INDEX(MTInputs!$J$1:$AZ$415,$D114,MATCH(X$5,MTInputs!$J$5:$AZ$5,0))</f>
        <v/>
      </c>
      <c r="Y114" s="23">
        <f>INDEX(MTInputs!$J$1:$AZ$415,$D114,MATCH(Y$5,MTInputs!$J$5:$AZ$5,0))</f>
        <v/>
      </c>
      <c r="Z114" s="23">
        <f>INDEX(MTInputs!$J$1:$AZ$415,$D114,MATCH(Z$5,MTInputs!$J$5:$AZ$5,0))</f>
        <v/>
      </c>
      <c r="AA114" s="23">
        <f>INDEX(MTInputs!$J$1:$AZ$415,$D114,MATCH(AA$5,MTInputs!$J$5:$AZ$5,0))</f>
        <v/>
      </c>
      <c r="AB114" s="23">
        <f>INDEX(MTInputs!$J$1:$AZ$415,$D114,MATCH(AB$5,MTInputs!$J$5:$AZ$5,0))</f>
        <v/>
      </c>
      <c r="AC114" s="23">
        <f>INDEX(MTInputs!$J$1:$AZ$415,$D114,MATCH(AC$5,MTInputs!$J$5:$AZ$5,0))</f>
        <v/>
      </c>
      <c r="AD114" s="23">
        <f>INDEX(MTInputs!$J$1:$AZ$415,$D114,MATCH(AD$5,MTInputs!$J$5:$AZ$5,0))</f>
        <v/>
      </c>
      <c r="AF114" s="11">
        <f>CodePrefix&amp;$A114&amp;IF($C114="","","."&amp;$C114&amp;"."&amp;$B114)&amp;INDEX(VarEnd,MATCH($A114,VarKey,0))&amp;AF$5</f>
        <v/>
      </c>
      <c r="AG114" s="22">
        <f>INDEX(MTInputs!$J$1:$AZ$415,$D114,MATCH(AG$5,MTInputs!$J$5:$AZ$5,0))</f>
        <v/>
      </c>
      <c r="AH114" s="23">
        <f>INDEX(MTInputs!$J$1:$AZ$415,$D114,MATCH(AH$5,MTInputs!$J$5:$AZ$5,0))</f>
        <v/>
      </c>
      <c r="AI114" s="23">
        <f>INDEX(MTInputs!$J$1:$AZ$415,$D114,MATCH(AI$5,MTInputs!$J$5:$AZ$5,0))</f>
        <v/>
      </c>
      <c r="AJ114" s="23">
        <f>INDEX(MTInputs!$J$1:$AZ$415,$D114,MATCH(AJ$5,MTInputs!$J$5:$AZ$5,0))</f>
        <v/>
      </c>
      <c r="AK114" s="23">
        <f>INDEX(MTInputs!$J$1:$AZ$415,$D114,MATCH(AK$5,MTInputs!$J$5:$AZ$5,0))</f>
        <v/>
      </c>
      <c r="AL114" s="23">
        <f>INDEX(MTInputs!$J$1:$AZ$415,$D114,MATCH(AL$5,MTInputs!$J$5:$AZ$5,0))</f>
        <v/>
      </c>
      <c r="AM114" s="23">
        <f>INDEX(MTInputs!$J$1:$AZ$415,$D114,MATCH(AM$5,MTInputs!$J$5:$AZ$5,0))</f>
        <v/>
      </c>
      <c r="AN114" s="23">
        <f>INDEX(MTInputs!$J$1:$AZ$415,$D114,MATCH(AN$5,MTInputs!$J$5:$AZ$5,0))</f>
        <v/>
      </c>
      <c r="AO114" s="23">
        <f>INDEX(MTInputs!$J$1:$AZ$415,$D114,MATCH(AO$5,MTInputs!$J$5:$AZ$5,0))</f>
        <v/>
      </c>
      <c r="AP114" s="23">
        <f>INDEX(MTInputs!$J$1:$AZ$415,$D114,MATCH(AP$5,MTInputs!$J$5:$AZ$5,0))</f>
        <v/>
      </c>
      <c r="AQ114" s="23">
        <f>INDEX(MTInputs!$J$1:$AZ$415,$D114,MATCH(AQ$5,MTInputs!$J$5:$AZ$5,0))</f>
        <v/>
      </c>
      <c r="AR114" s="23">
        <f>INDEX(MTInputs!$J$1:$AZ$415,$D114,MATCH(AR$5,MTInputs!$J$5:$AZ$5,0))</f>
        <v/>
      </c>
      <c r="AS114" s="23">
        <f>INDEX(MTInputs!$J$1:$AZ$415,$D114,MATCH(AS$5,MTInputs!$J$5:$AZ$5,0))</f>
        <v/>
      </c>
      <c r="AT114" s="23">
        <f>INDEX(MTInputs!$J$1:$AZ$415,$D114,MATCH(AT$5,MTInputs!$J$5:$AZ$5,0))</f>
        <v/>
      </c>
      <c r="AU114" s="23">
        <f>INDEX(MTInputs!$J$1:$AZ$415,$D114,MATCH(AU$5,MTInputs!$J$5:$AZ$5,0))</f>
        <v/>
      </c>
      <c r="AV114" s="23">
        <f>INDEX(MTInputs!$J$1:$AZ$415,$D114,MATCH(AV$5,MTInputs!$J$5:$AZ$5,0))</f>
        <v/>
      </c>
      <c r="AW114" s="23">
        <f>INDEX(MTInputs!$J$1:$AZ$415,$D114,MATCH(AW$5,MTInputs!$J$5:$AZ$5,0))</f>
        <v/>
      </c>
      <c r="AX114" s="23">
        <f>INDEX(MTInputs!$J$1:$AZ$415,$D114,MATCH(AX$5,MTInputs!$J$5:$AZ$5,0))</f>
        <v/>
      </c>
      <c r="AY114" s="23">
        <f>INDEX(MTInputs!$J$1:$AZ$415,$D114,MATCH(AY$5,MTInputs!$J$5:$AZ$5,0))</f>
        <v/>
      </c>
    </row>
    <row r="115" hidden="1" outlineLevel="1">
      <c r="A115" s="14" t="inlineStr">
        <is>
          <t>etscov</t>
        </is>
      </c>
      <c r="B115" s="14" t="inlineStr">
        <is>
          <t>all</t>
        </is>
      </c>
      <c r="C115" s="14" t="inlineStr">
        <is>
          <t>mch</t>
        </is>
      </c>
      <c r="D115" s="21" t="n">
        <v>107</v>
      </c>
      <c r="H115" s="14">
        <f>INDEX(VarLab,MATCH($A115,VarKey,0))&amp;INDEX(MemLab,MATCH($C115&amp;"|"&amp;$B115,MemKey,0))</f>
        <v/>
      </c>
      <c r="I115" s="14">
        <f>INDEX(VarUnit,MATCH($A115,VarKey,0))</f>
        <v/>
      </c>
      <c r="J115" s="14">
        <f>INDEX(VarSrc,MATCH($A115,VarKey,0))</f>
        <v/>
      </c>
      <c r="K115" s="11">
        <f>CodePrefix&amp;$A115&amp;IF($C115="","","."&amp;$C115&amp;"."&amp;$B115)&amp;INDEX(VarEnd,MATCH($A115,VarKey,0))&amp;K$5</f>
        <v/>
      </c>
      <c r="L115" s="22">
        <f>INDEX(MTInputs!$J$1:$AZ$415,$D115,MATCH(L$5,MTInputs!$J$5:$AZ$5,0))</f>
        <v/>
      </c>
      <c r="M115" s="23">
        <f>INDEX(MTInputs!$J$1:$AZ$415,$D115,MATCH(M$5,MTInputs!$J$5:$AZ$5,0))</f>
        <v/>
      </c>
      <c r="N115" s="23">
        <f>INDEX(MTInputs!$J$1:$AZ$415,$D115,MATCH(N$5,MTInputs!$J$5:$AZ$5,0))</f>
        <v/>
      </c>
      <c r="O115" s="23">
        <f>INDEX(MTInputs!$J$1:$AZ$415,$D115,MATCH(O$5,MTInputs!$J$5:$AZ$5,0))</f>
        <v/>
      </c>
      <c r="P115" s="23">
        <f>INDEX(MTInputs!$J$1:$AZ$415,$D115,MATCH(P$5,MTInputs!$J$5:$AZ$5,0))</f>
        <v/>
      </c>
      <c r="Q115" s="23">
        <f>INDEX(MTInputs!$J$1:$AZ$415,$D115,MATCH(Q$5,MTInputs!$J$5:$AZ$5,0))</f>
        <v/>
      </c>
      <c r="R115" s="23">
        <f>INDEX(MTInputs!$J$1:$AZ$415,$D115,MATCH(R$5,MTInputs!$J$5:$AZ$5,0))</f>
        <v/>
      </c>
      <c r="S115" s="23">
        <f>INDEX(MTInputs!$J$1:$AZ$415,$D115,MATCH(S$5,MTInputs!$J$5:$AZ$5,0))</f>
        <v/>
      </c>
      <c r="T115" s="23">
        <f>INDEX(MTInputs!$J$1:$AZ$415,$D115,MATCH(T$5,MTInputs!$J$5:$AZ$5,0))</f>
        <v/>
      </c>
      <c r="U115" s="23">
        <f>INDEX(MTInputs!$J$1:$AZ$415,$D115,MATCH(U$5,MTInputs!$J$5:$AZ$5,0))</f>
        <v/>
      </c>
      <c r="V115" s="23">
        <f>INDEX(MTInputs!$J$1:$AZ$415,$D115,MATCH(V$5,MTInputs!$J$5:$AZ$5,0))</f>
        <v/>
      </c>
      <c r="W115" s="23">
        <f>INDEX(MTInputs!$J$1:$AZ$415,$D115,MATCH(W$5,MTInputs!$J$5:$AZ$5,0))</f>
        <v/>
      </c>
      <c r="X115" s="23">
        <f>INDEX(MTInputs!$J$1:$AZ$415,$D115,MATCH(X$5,MTInputs!$J$5:$AZ$5,0))</f>
        <v/>
      </c>
      <c r="Y115" s="23">
        <f>INDEX(MTInputs!$J$1:$AZ$415,$D115,MATCH(Y$5,MTInputs!$J$5:$AZ$5,0))</f>
        <v/>
      </c>
      <c r="Z115" s="23">
        <f>INDEX(MTInputs!$J$1:$AZ$415,$D115,MATCH(Z$5,MTInputs!$J$5:$AZ$5,0))</f>
        <v/>
      </c>
      <c r="AA115" s="23">
        <f>INDEX(MTInputs!$J$1:$AZ$415,$D115,MATCH(AA$5,MTInputs!$J$5:$AZ$5,0))</f>
        <v/>
      </c>
      <c r="AB115" s="23">
        <f>INDEX(MTInputs!$J$1:$AZ$415,$D115,MATCH(AB$5,MTInputs!$J$5:$AZ$5,0))</f>
        <v/>
      </c>
      <c r="AC115" s="23">
        <f>INDEX(MTInputs!$J$1:$AZ$415,$D115,MATCH(AC$5,MTInputs!$J$5:$AZ$5,0))</f>
        <v/>
      </c>
      <c r="AD115" s="23">
        <f>INDEX(MTInputs!$J$1:$AZ$415,$D115,MATCH(AD$5,MTInputs!$J$5:$AZ$5,0))</f>
        <v/>
      </c>
      <c r="AF115" s="11">
        <f>CodePrefix&amp;$A115&amp;IF($C115="","","."&amp;$C115&amp;"."&amp;$B115)&amp;INDEX(VarEnd,MATCH($A115,VarKey,0))&amp;AF$5</f>
        <v/>
      </c>
      <c r="AG115" s="22">
        <f>INDEX(MTInputs!$J$1:$AZ$415,$D115,MATCH(AG$5,MTInputs!$J$5:$AZ$5,0))</f>
        <v/>
      </c>
      <c r="AH115" s="23">
        <f>INDEX(MTInputs!$J$1:$AZ$415,$D115,MATCH(AH$5,MTInputs!$J$5:$AZ$5,0))</f>
        <v/>
      </c>
      <c r="AI115" s="23">
        <f>INDEX(MTInputs!$J$1:$AZ$415,$D115,MATCH(AI$5,MTInputs!$J$5:$AZ$5,0))</f>
        <v/>
      </c>
      <c r="AJ115" s="23">
        <f>INDEX(MTInputs!$J$1:$AZ$415,$D115,MATCH(AJ$5,MTInputs!$J$5:$AZ$5,0))</f>
        <v/>
      </c>
      <c r="AK115" s="23">
        <f>INDEX(MTInputs!$J$1:$AZ$415,$D115,MATCH(AK$5,MTInputs!$J$5:$AZ$5,0))</f>
        <v/>
      </c>
      <c r="AL115" s="23">
        <f>INDEX(MTInputs!$J$1:$AZ$415,$D115,MATCH(AL$5,MTInputs!$J$5:$AZ$5,0))</f>
        <v/>
      </c>
      <c r="AM115" s="23">
        <f>INDEX(MTInputs!$J$1:$AZ$415,$D115,MATCH(AM$5,MTInputs!$J$5:$AZ$5,0))</f>
        <v/>
      </c>
      <c r="AN115" s="23">
        <f>INDEX(MTInputs!$J$1:$AZ$415,$D115,MATCH(AN$5,MTInputs!$J$5:$AZ$5,0))</f>
        <v/>
      </c>
      <c r="AO115" s="23">
        <f>INDEX(MTInputs!$J$1:$AZ$415,$D115,MATCH(AO$5,MTInputs!$J$5:$AZ$5,0))</f>
        <v/>
      </c>
      <c r="AP115" s="23">
        <f>INDEX(MTInputs!$J$1:$AZ$415,$D115,MATCH(AP$5,MTInputs!$J$5:$AZ$5,0))</f>
        <v/>
      </c>
      <c r="AQ115" s="23">
        <f>INDEX(MTInputs!$J$1:$AZ$415,$D115,MATCH(AQ$5,MTInputs!$J$5:$AZ$5,0))</f>
        <v/>
      </c>
      <c r="AR115" s="23">
        <f>INDEX(MTInputs!$J$1:$AZ$415,$D115,MATCH(AR$5,MTInputs!$J$5:$AZ$5,0))</f>
        <v/>
      </c>
      <c r="AS115" s="23">
        <f>INDEX(MTInputs!$J$1:$AZ$415,$D115,MATCH(AS$5,MTInputs!$J$5:$AZ$5,0))</f>
        <v/>
      </c>
      <c r="AT115" s="23">
        <f>INDEX(MTInputs!$J$1:$AZ$415,$D115,MATCH(AT$5,MTInputs!$J$5:$AZ$5,0))</f>
        <v/>
      </c>
      <c r="AU115" s="23">
        <f>INDEX(MTInputs!$J$1:$AZ$415,$D115,MATCH(AU$5,MTInputs!$J$5:$AZ$5,0))</f>
        <v/>
      </c>
      <c r="AV115" s="23">
        <f>INDEX(MTInputs!$J$1:$AZ$415,$D115,MATCH(AV$5,MTInputs!$J$5:$AZ$5,0))</f>
        <v/>
      </c>
      <c r="AW115" s="23">
        <f>INDEX(MTInputs!$J$1:$AZ$415,$D115,MATCH(AW$5,MTInputs!$J$5:$AZ$5,0))</f>
        <v/>
      </c>
      <c r="AX115" s="23">
        <f>INDEX(MTInputs!$J$1:$AZ$415,$D115,MATCH(AX$5,MTInputs!$J$5:$AZ$5,0))</f>
        <v/>
      </c>
      <c r="AY115" s="23">
        <f>INDEX(MTInputs!$J$1:$AZ$415,$D115,MATCH(AY$5,MTInputs!$J$5:$AZ$5,0))</f>
        <v/>
      </c>
    </row>
    <row r="116" hidden="1" outlineLevel="1">
      <c r="A116" s="14" t="inlineStr">
        <is>
          <t>etscov</t>
        </is>
      </c>
      <c r="B116" s="14" t="inlineStr">
        <is>
          <t>all</t>
        </is>
      </c>
      <c r="C116" s="14" t="inlineStr">
        <is>
          <t>irn</t>
        </is>
      </c>
      <c r="D116" s="21" t="n">
        <v>108</v>
      </c>
      <c r="H116" s="14">
        <f>INDEX(VarLab,MATCH($A116,VarKey,0))&amp;INDEX(MemLab,MATCH($C116&amp;"|"&amp;$B116,MemKey,0))</f>
        <v/>
      </c>
      <c r="I116" s="14">
        <f>INDEX(VarUnit,MATCH($A116,VarKey,0))</f>
        <v/>
      </c>
      <c r="J116" s="14">
        <f>INDEX(VarSrc,MATCH($A116,VarKey,0))</f>
        <v/>
      </c>
      <c r="K116" s="11">
        <f>CodePrefix&amp;$A116&amp;IF($C116="","","."&amp;$C116&amp;"."&amp;$B116)&amp;INDEX(VarEnd,MATCH($A116,VarKey,0))&amp;K$5</f>
        <v/>
      </c>
      <c r="L116" s="22">
        <f>INDEX(MTInputs!$J$1:$AZ$415,$D116,MATCH(L$5,MTInputs!$J$5:$AZ$5,0))</f>
        <v/>
      </c>
      <c r="M116" s="23">
        <f>INDEX(MTInputs!$J$1:$AZ$415,$D116,MATCH(M$5,MTInputs!$J$5:$AZ$5,0))</f>
        <v/>
      </c>
      <c r="N116" s="23">
        <f>INDEX(MTInputs!$J$1:$AZ$415,$D116,MATCH(N$5,MTInputs!$J$5:$AZ$5,0))</f>
        <v/>
      </c>
      <c r="O116" s="23">
        <f>INDEX(MTInputs!$J$1:$AZ$415,$D116,MATCH(O$5,MTInputs!$J$5:$AZ$5,0))</f>
        <v/>
      </c>
      <c r="P116" s="23">
        <f>INDEX(MTInputs!$J$1:$AZ$415,$D116,MATCH(P$5,MTInputs!$J$5:$AZ$5,0))</f>
        <v/>
      </c>
      <c r="Q116" s="23">
        <f>INDEX(MTInputs!$J$1:$AZ$415,$D116,MATCH(Q$5,MTInputs!$J$5:$AZ$5,0))</f>
        <v/>
      </c>
      <c r="R116" s="23">
        <f>INDEX(MTInputs!$J$1:$AZ$415,$D116,MATCH(R$5,MTInputs!$J$5:$AZ$5,0))</f>
        <v/>
      </c>
      <c r="S116" s="23">
        <f>INDEX(MTInputs!$J$1:$AZ$415,$D116,MATCH(S$5,MTInputs!$J$5:$AZ$5,0))</f>
        <v/>
      </c>
      <c r="T116" s="23">
        <f>INDEX(MTInputs!$J$1:$AZ$415,$D116,MATCH(T$5,MTInputs!$J$5:$AZ$5,0))</f>
        <v/>
      </c>
      <c r="U116" s="23">
        <f>INDEX(MTInputs!$J$1:$AZ$415,$D116,MATCH(U$5,MTInputs!$J$5:$AZ$5,0))</f>
        <v/>
      </c>
      <c r="V116" s="23">
        <f>INDEX(MTInputs!$J$1:$AZ$415,$D116,MATCH(V$5,MTInputs!$J$5:$AZ$5,0))</f>
        <v/>
      </c>
      <c r="W116" s="23">
        <f>INDEX(MTInputs!$J$1:$AZ$415,$D116,MATCH(W$5,MTInputs!$J$5:$AZ$5,0))</f>
        <v/>
      </c>
      <c r="X116" s="23">
        <f>INDEX(MTInputs!$J$1:$AZ$415,$D116,MATCH(X$5,MTInputs!$J$5:$AZ$5,0))</f>
        <v/>
      </c>
      <c r="Y116" s="23">
        <f>INDEX(MTInputs!$J$1:$AZ$415,$D116,MATCH(Y$5,MTInputs!$J$5:$AZ$5,0))</f>
        <v/>
      </c>
      <c r="Z116" s="23">
        <f>INDEX(MTInputs!$J$1:$AZ$415,$D116,MATCH(Z$5,MTInputs!$J$5:$AZ$5,0))</f>
        <v/>
      </c>
      <c r="AA116" s="23">
        <f>INDEX(MTInputs!$J$1:$AZ$415,$D116,MATCH(AA$5,MTInputs!$J$5:$AZ$5,0))</f>
        <v/>
      </c>
      <c r="AB116" s="23">
        <f>INDEX(MTInputs!$J$1:$AZ$415,$D116,MATCH(AB$5,MTInputs!$J$5:$AZ$5,0))</f>
        <v/>
      </c>
      <c r="AC116" s="23">
        <f>INDEX(MTInputs!$J$1:$AZ$415,$D116,MATCH(AC$5,MTInputs!$J$5:$AZ$5,0))</f>
        <v/>
      </c>
      <c r="AD116" s="23">
        <f>INDEX(MTInputs!$J$1:$AZ$415,$D116,MATCH(AD$5,MTInputs!$J$5:$AZ$5,0))</f>
        <v/>
      </c>
      <c r="AF116" s="11">
        <f>CodePrefix&amp;$A116&amp;IF($C116="","","."&amp;$C116&amp;"."&amp;$B116)&amp;INDEX(VarEnd,MATCH($A116,VarKey,0))&amp;AF$5</f>
        <v/>
      </c>
      <c r="AG116" s="22">
        <f>INDEX(MTInputs!$J$1:$AZ$415,$D116,MATCH(AG$5,MTInputs!$J$5:$AZ$5,0))</f>
        <v/>
      </c>
      <c r="AH116" s="23">
        <f>INDEX(MTInputs!$J$1:$AZ$415,$D116,MATCH(AH$5,MTInputs!$J$5:$AZ$5,0))</f>
        <v/>
      </c>
      <c r="AI116" s="23">
        <f>INDEX(MTInputs!$J$1:$AZ$415,$D116,MATCH(AI$5,MTInputs!$J$5:$AZ$5,0))</f>
        <v/>
      </c>
      <c r="AJ116" s="23">
        <f>INDEX(MTInputs!$J$1:$AZ$415,$D116,MATCH(AJ$5,MTInputs!$J$5:$AZ$5,0))</f>
        <v/>
      </c>
      <c r="AK116" s="23">
        <f>INDEX(MTInputs!$J$1:$AZ$415,$D116,MATCH(AK$5,MTInputs!$J$5:$AZ$5,0))</f>
        <v/>
      </c>
      <c r="AL116" s="23">
        <f>INDEX(MTInputs!$J$1:$AZ$415,$D116,MATCH(AL$5,MTInputs!$J$5:$AZ$5,0))</f>
        <v/>
      </c>
      <c r="AM116" s="23">
        <f>INDEX(MTInputs!$J$1:$AZ$415,$D116,MATCH(AM$5,MTInputs!$J$5:$AZ$5,0))</f>
        <v/>
      </c>
      <c r="AN116" s="23">
        <f>INDEX(MTInputs!$J$1:$AZ$415,$D116,MATCH(AN$5,MTInputs!$J$5:$AZ$5,0))</f>
        <v/>
      </c>
      <c r="AO116" s="23">
        <f>INDEX(MTInputs!$J$1:$AZ$415,$D116,MATCH(AO$5,MTInputs!$J$5:$AZ$5,0))</f>
        <v/>
      </c>
      <c r="AP116" s="23">
        <f>INDEX(MTInputs!$J$1:$AZ$415,$D116,MATCH(AP$5,MTInputs!$J$5:$AZ$5,0))</f>
        <v/>
      </c>
      <c r="AQ116" s="23">
        <f>INDEX(MTInputs!$J$1:$AZ$415,$D116,MATCH(AQ$5,MTInputs!$J$5:$AZ$5,0))</f>
        <v/>
      </c>
      <c r="AR116" s="23">
        <f>INDEX(MTInputs!$J$1:$AZ$415,$D116,MATCH(AR$5,MTInputs!$J$5:$AZ$5,0))</f>
        <v/>
      </c>
      <c r="AS116" s="23">
        <f>INDEX(MTInputs!$J$1:$AZ$415,$D116,MATCH(AS$5,MTInputs!$J$5:$AZ$5,0))</f>
        <v/>
      </c>
      <c r="AT116" s="23">
        <f>INDEX(MTInputs!$J$1:$AZ$415,$D116,MATCH(AT$5,MTInputs!$J$5:$AZ$5,0))</f>
        <v/>
      </c>
      <c r="AU116" s="23">
        <f>INDEX(MTInputs!$J$1:$AZ$415,$D116,MATCH(AU$5,MTInputs!$J$5:$AZ$5,0))</f>
        <v/>
      </c>
      <c r="AV116" s="23">
        <f>INDEX(MTInputs!$J$1:$AZ$415,$D116,MATCH(AV$5,MTInputs!$J$5:$AZ$5,0))</f>
        <v/>
      </c>
      <c r="AW116" s="23">
        <f>INDEX(MTInputs!$J$1:$AZ$415,$D116,MATCH(AW$5,MTInputs!$J$5:$AZ$5,0))</f>
        <v/>
      </c>
      <c r="AX116" s="23">
        <f>INDEX(MTInputs!$J$1:$AZ$415,$D116,MATCH(AX$5,MTInputs!$J$5:$AZ$5,0))</f>
        <v/>
      </c>
      <c r="AY116" s="23">
        <f>INDEX(MTInputs!$J$1:$AZ$415,$D116,MATCH(AY$5,MTInputs!$J$5:$AZ$5,0))</f>
        <v/>
      </c>
    </row>
    <row r="117" hidden="1" outlineLevel="1">
      <c r="A117" s="14" t="inlineStr">
        <is>
          <t>etscov</t>
        </is>
      </c>
      <c r="B117" s="14" t="inlineStr">
        <is>
          <t>all</t>
        </is>
      </c>
      <c r="C117" s="14" t="inlineStr">
        <is>
          <t>nfm</t>
        </is>
      </c>
      <c r="D117" s="21" t="n">
        <v>109</v>
      </c>
      <c r="H117" s="14">
        <f>INDEX(VarLab,MATCH($A117,VarKey,0))&amp;INDEX(MemLab,MATCH($C117&amp;"|"&amp;$B117,MemKey,0))</f>
        <v/>
      </c>
      <c r="I117" s="14">
        <f>INDEX(VarUnit,MATCH($A117,VarKey,0))</f>
        <v/>
      </c>
      <c r="J117" s="14">
        <f>INDEX(VarSrc,MATCH($A117,VarKey,0))</f>
        <v/>
      </c>
      <c r="K117" s="11">
        <f>CodePrefix&amp;$A117&amp;IF($C117="","","."&amp;$C117&amp;"."&amp;$B117)&amp;INDEX(VarEnd,MATCH($A117,VarKey,0))&amp;K$5</f>
        <v/>
      </c>
      <c r="L117" s="22">
        <f>INDEX(MTInputs!$J$1:$AZ$415,$D117,MATCH(L$5,MTInputs!$J$5:$AZ$5,0))</f>
        <v/>
      </c>
      <c r="M117" s="23">
        <f>INDEX(MTInputs!$J$1:$AZ$415,$D117,MATCH(M$5,MTInputs!$J$5:$AZ$5,0))</f>
        <v/>
      </c>
      <c r="N117" s="23">
        <f>INDEX(MTInputs!$J$1:$AZ$415,$D117,MATCH(N$5,MTInputs!$J$5:$AZ$5,0))</f>
        <v/>
      </c>
      <c r="O117" s="23">
        <f>INDEX(MTInputs!$J$1:$AZ$415,$D117,MATCH(O$5,MTInputs!$J$5:$AZ$5,0))</f>
        <v/>
      </c>
      <c r="P117" s="23">
        <f>INDEX(MTInputs!$J$1:$AZ$415,$D117,MATCH(P$5,MTInputs!$J$5:$AZ$5,0))</f>
        <v/>
      </c>
      <c r="Q117" s="23">
        <f>INDEX(MTInputs!$J$1:$AZ$415,$D117,MATCH(Q$5,MTInputs!$J$5:$AZ$5,0))</f>
        <v/>
      </c>
      <c r="R117" s="23">
        <f>INDEX(MTInputs!$J$1:$AZ$415,$D117,MATCH(R$5,MTInputs!$J$5:$AZ$5,0))</f>
        <v/>
      </c>
      <c r="S117" s="23">
        <f>INDEX(MTInputs!$J$1:$AZ$415,$D117,MATCH(S$5,MTInputs!$J$5:$AZ$5,0))</f>
        <v/>
      </c>
      <c r="T117" s="23">
        <f>INDEX(MTInputs!$J$1:$AZ$415,$D117,MATCH(T$5,MTInputs!$J$5:$AZ$5,0))</f>
        <v/>
      </c>
      <c r="U117" s="23">
        <f>INDEX(MTInputs!$J$1:$AZ$415,$D117,MATCH(U$5,MTInputs!$J$5:$AZ$5,0))</f>
        <v/>
      </c>
      <c r="V117" s="23">
        <f>INDEX(MTInputs!$J$1:$AZ$415,$D117,MATCH(V$5,MTInputs!$J$5:$AZ$5,0))</f>
        <v/>
      </c>
      <c r="W117" s="23">
        <f>INDEX(MTInputs!$J$1:$AZ$415,$D117,MATCH(W$5,MTInputs!$J$5:$AZ$5,0))</f>
        <v/>
      </c>
      <c r="X117" s="23">
        <f>INDEX(MTInputs!$J$1:$AZ$415,$D117,MATCH(X$5,MTInputs!$J$5:$AZ$5,0))</f>
        <v/>
      </c>
      <c r="Y117" s="23">
        <f>INDEX(MTInputs!$J$1:$AZ$415,$D117,MATCH(Y$5,MTInputs!$J$5:$AZ$5,0))</f>
        <v/>
      </c>
      <c r="Z117" s="23">
        <f>INDEX(MTInputs!$J$1:$AZ$415,$D117,MATCH(Z$5,MTInputs!$J$5:$AZ$5,0))</f>
        <v/>
      </c>
      <c r="AA117" s="23">
        <f>INDEX(MTInputs!$J$1:$AZ$415,$D117,MATCH(AA$5,MTInputs!$J$5:$AZ$5,0))</f>
        <v/>
      </c>
      <c r="AB117" s="23">
        <f>INDEX(MTInputs!$J$1:$AZ$415,$D117,MATCH(AB$5,MTInputs!$J$5:$AZ$5,0))</f>
        <v/>
      </c>
      <c r="AC117" s="23">
        <f>INDEX(MTInputs!$J$1:$AZ$415,$D117,MATCH(AC$5,MTInputs!$J$5:$AZ$5,0))</f>
        <v/>
      </c>
      <c r="AD117" s="23">
        <f>INDEX(MTInputs!$J$1:$AZ$415,$D117,MATCH(AD$5,MTInputs!$J$5:$AZ$5,0))</f>
        <v/>
      </c>
      <c r="AF117" s="11">
        <f>CodePrefix&amp;$A117&amp;IF($C117="","","."&amp;$C117&amp;"."&amp;$B117)&amp;INDEX(VarEnd,MATCH($A117,VarKey,0))&amp;AF$5</f>
        <v/>
      </c>
      <c r="AG117" s="22">
        <f>INDEX(MTInputs!$J$1:$AZ$415,$D117,MATCH(AG$5,MTInputs!$J$5:$AZ$5,0))</f>
        <v/>
      </c>
      <c r="AH117" s="23">
        <f>INDEX(MTInputs!$J$1:$AZ$415,$D117,MATCH(AH$5,MTInputs!$J$5:$AZ$5,0))</f>
        <v/>
      </c>
      <c r="AI117" s="23">
        <f>INDEX(MTInputs!$J$1:$AZ$415,$D117,MATCH(AI$5,MTInputs!$J$5:$AZ$5,0))</f>
        <v/>
      </c>
      <c r="AJ117" s="23">
        <f>INDEX(MTInputs!$J$1:$AZ$415,$D117,MATCH(AJ$5,MTInputs!$J$5:$AZ$5,0))</f>
        <v/>
      </c>
      <c r="AK117" s="23">
        <f>INDEX(MTInputs!$J$1:$AZ$415,$D117,MATCH(AK$5,MTInputs!$J$5:$AZ$5,0))</f>
        <v/>
      </c>
      <c r="AL117" s="23">
        <f>INDEX(MTInputs!$J$1:$AZ$415,$D117,MATCH(AL$5,MTInputs!$J$5:$AZ$5,0))</f>
        <v/>
      </c>
      <c r="AM117" s="23">
        <f>INDEX(MTInputs!$J$1:$AZ$415,$D117,MATCH(AM$5,MTInputs!$J$5:$AZ$5,0))</f>
        <v/>
      </c>
      <c r="AN117" s="23">
        <f>INDEX(MTInputs!$J$1:$AZ$415,$D117,MATCH(AN$5,MTInputs!$J$5:$AZ$5,0))</f>
        <v/>
      </c>
      <c r="AO117" s="23">
        <f>INDEX(MTInputs!$J$1:$AZ$415,$D117,MATCH(AO$5,MTInputs!$J$5:$AZ$5,0))</f>
        <v/>
      </c>
      <c r="AP117" s="23">
        <f>INDEX(MTInputs!$J$1:$AZ$415,$D117,MATCH(AP$5,MTInputs!$J$5:$AZ$5,0))</f>
        <v/>
      </c>
      <c r="AQ117" s="23">
        <f>INDEX(MTInputs!$J$1:$AZ$415,$D117,MATCH(AQ$5,MTInputs!$J$5:$AZ$5,0))</f>
        <v/>
      </c>
      <c r="AR117" s="23">
        <f>INDEX(MTInputs!$J$1:$AZ$415,$D117,MATCH(AR$5,MTInputs!$J$5:$AZ$5,0))</f>
        <v/>
      </c>
      <c r="AS117" s="23">
        <f>INDEX(MTInputs!$J$1:$AZ$415,$D117,MATCH(AS$5,MTInputs!$J$5:$AZ$5,0))</f>
        <v/>
      </c>
      <c r="AT117" s="23">
        <f>INDEX(MTInputs!$J$1:$AZ$415,$D117,MATCH(AT$5,MTInputs!$J$5:$AZ$5,0))</f>
        <v/>
      </c>
      <c r="AU117" s="23">
        <f>INDEX(MTInputs!$J$1:$AZ$415,$D117,MATCH(AU$5,MTInputs!$J$5:$AZ$5,0))</f>
        <v/>
      </c>
      <c r="AV117" s="23">
        <f>INDEX(MTInputs!$J$1:$AZ$415,$D117,MATCH(AV$5,MTInputs!$J$5:$AZ$5,0))</f>
        <v/>
      </c>
      <c r="AW117" s="23">
        <f>INDEX(MTInputs!$J$1:$AZ$415,$D117,MATCH(AW$5,MTInputs!$J$5:$AZ$5,0))</f>
        <v/>
      </c>
      <c r="AX117" s="23">
        <f>INDEX(MTInputs!$J$1:$AZ$415,$D117,MATCH(AX$5,MTInputs!$J$5:$AZ$5,0))</f>
        <v/>
      </c>
      <c r="AY117" s="23">
        <f>INDEX(MTInputs!$J$1:$AZ$415,$D117,MATCH(AY$5,MTInputs!$J$5:$AZ$5,0))</f>
        <v/>
      </c>
    </row>
    <row r="118" hidden="1" outlineLevel="1">
      <c r="A118" s="14" t="inlineStr">
        <is>
          <t>etscov</t>
        </is>
      </c>
      <c r="B118" s="14" t="inlineStr">
        <is>
          <t>all</t>
        </is>
      </c>
      <c r="C118" s="14" t="inlineStr">
        <is>
          <t>mac</t>
        </is>
      </c>
      <c r="D118" s="21" t="n">
        <v>110</v>
      </c>
      <c r="H118" s="14">
        <f>INDEX(VarLab,MATCH($A118,VarKey,0))&amp;INDEX(MemLab,MATCH($C118&amp;"|"&amp;$B118,MemKey,0))</f>
        <v/>
      </c>
      <c r="I118" s="14">
        <f>INDEX(VarUnit,MATCH($A118,VarKey,0))</f>
        <v/>
      </c>
      <c r="J118" s="14">
        <f>INDEX(VarSrc,MATCH($A118,VarKey,0))</f>
        <v/>
      </c>
      <c r="K118" s="11">
        <f>CodePrefix&amp;$A118&amp;IF($C118="","","."&amp;$C118&amp;"."&amp;$B118)&amp;INDEX(VarEnd,MATCH($A118,VarKey,0))&amp;K$5</f>
        <v/>
      </c>
      <c r="L118" s="22">
        <f>INDEX(MTInputs!$J$1:$AZ$415,$D118,MATCH(L$5,MTInputs!$J$5:$AZ$5,0))</f>
        <v/>
      </c>
      <c r="M118" s="23">
        <f>INDEX(MTInputs!$J$1:$AZ$415,$D118,MATCH(M$5,MTInputs!$J$5:$AZ$5,0))</f>
        <v/>
      </c>
      <c r="N118" s="23">
        <f>INDEX(MTInputs!$J$1:$AZ$415,$D118,MATCH(N$5,MTInputs!$J$5:$AZ$5,0))</f>
        <v/>
      </c>
      <c r="O118" s="23">
        <f>INDEX(MTInputs!$J$1:$AZ$415,$D118,MATCH(O$5,MTInputs!$J$5:$AZ$5,0))</f>
        <v/>
      </c>
      <c r="P118" s="23">
        <f>INDEX(MTInputs!$J$1:$AZ$415,$D118,MATCH(P$5,MTInputs!$J$5:$AZ$5,0))</f>
        <v/>
      </c>
      <c r="Q118" s="23">
        <f>INDEX(MTInputs!$J$1:$AZ$415,$D118,MATCH(Q$5,MTInputs!$J$5:$AZ$5,0))</f>
        <v/>
      </c>
      <c r="R118" s="23">
        <f>INDEX(MTInputs!$J$1:$AZ$415,$D118,MATCH(R$5,MTInputs!$J$5:$AZ$5,0))</f>
        <v/>
      </c>
      <c r="S118" s="23">
        <f>INDEX(MTInputs!$J$1:$AZ$415,$D118,MATCH(S$5,MTInputs!$J$5:$AZ$5,0))</f>
        <v/>
      </c>
      <c r="T118" s="23">
        <f>INDEX(MTInputs!$J$1:$AZ$415,$D118,MATCH(T$5,MTInputs!$J$5:$AZ$5,0))</f>
        <v/>
      </c>
      <c r="U118" s="23">
        <f>INDEX(MTInputs!$J$1:$AZ$415,$D118,MATCH(U$5,MTInputs!$J$5:$AZ$5,0))</f>
        <v/>
      </c>
      <c r="V118" s="23">
        <f>INDEX(MTInputs!$J$1:$AZ$415,$D118,MATCH(V$5,MTInputs!$J$5:$AZ$5,0))</f>
        <v/>
      </c>
      <c r="W118" s="23">
        <f>INDEX(MTInputs!$J$1:$AZ$415,$D118,MATCH(W$5,MTInputs!$J$5:$AZ$5,0))</f>
        <v/>
      </c>
      <c r="X118" s="23">
        <f>INDEX(MTInputs!$J$1:$AZ$415,$D118,MATCH(X$5,MTInputs!$J$5:$AZ$5,0))</f>
        <v/>
      </c>
      <c r="Y118" s="23">
        <f>INDEX(MTInputs!$J$1:$AZ$415,$D118,MATCH(Y$5,MTInputs!$J$5:$AZ$5,0))</f>
        <v/>
      </c>
      <c r="Z118" s="23">
        <f>INDEX(MTInputs!$J$1:$AZ$415,$D118,MATCH(Z$5,MTInputs!$J$5:$AZ$5,0))</f>
        <v/>
      </c>
      <c r="AA118" s="23">
        <f>INDEX(MTInputs!$J$1:$AZ$415,$D118,MATCH(AA$5,MTInputs!$J$5:$AZ$5,0))</f>
        <v/>
      </c>
      <c r="AB118" s="23">
        <f>INDEX(MTInputs!$J$1:$AZ$415,$D118,MATCH(AB$5,MTInputs!$J$5:$AZ$5,0))</f>
        <v/>
      </c>
      <c r="AC118" s="23">
        <f>INDEX(MTInputs!$J$1:$AZ$415,$D118,MATCH(AC$5,MTInputs!$J$5:$AZ$5,0))</f>
        <v/>
      </c>
      <c r="AD118" s="23">
        <f>INDEX(MTInputs!$J$1:$AZ$415,$D118,MATCH(AD$5,MTInputs!$J$5:$AZ$5,0))</f>
        <v/>
      </c>
      <c r="AF118" s="11">
        <f>CodePrefix&amp;$A118&amp;IF($C118="","","."&amp;$C118&amp;"."&amp;$B118)&amp;INDEX(VarEnd,MATCH($A118,VarKey,0))&amp;AF$5</f>
        <v/>
      </c>
      <c r="AG118" s="22">
        <f>INDEX(MTInputs!$J$1:$AZ$415,$D118,MATCH(AG$5,MTInputs!$J$5:$AZ$5,0))</f>
        <v/>
      </c>
      <c r="AH118" s="23">
        <f>INDEX(MTInputs!$J$1:$AZ$415,$D118,MATCH(AH$5,MTInputs!$J$5:$AZ$5,0))</f>
        <v/>
      </c>
      <c r="AI118" s="23">
        <f>INDEX(MTInputs!$J$1:$AZ$415,$D118,MATCH(AI$5,MTInputs!$J$5:$AZ$5,0))</f>
        <v/>
      </c>
      <c r="AJ118" s="23">
        <f>INDEX(MTInputs!$J$1:$AZ$415,$D118,MATCH(AJ$5,MTInputs!$J$5:$AZ$5,0))</f>
        <v/>
      </c>
      <c r="AK118" s="23">
        <f>INDEX(MTInputs!$J$1:$AZ$415,$D118,MATCH(AK$5,MTInputs!$J$5:$AZ$5,0))</f>
        <v/>
      </c>
      <c r="AL118" s="23">
        <f>INDEX(MTInputs!$J$1:$AZ$415,$D118,MATCH(AL$5,MTInputs!$J$5:$AZ$5,0))</f>
        <v/>
      </c>
      <c r="AM118" s="23">
        <f>INDEX(MTInputs!$J$1:$AZ$415,$D118,MATCH(AM$5,MTInputs!$J$5:$AZ$5,0))</f>
        <v/>
      </c>
      <c r="AN118" s="23">
        <f>INDEX(MTInputs!$J$1:$AZ$415,$D118,MATCH(AN$5,MTInputs!$J$5:$AZ$5,0))</f>
        <v/>
      </c>
      <c r="AO118" s="23">
        <f>INDEX(MTInputs!$J$1:$AZ$415,$D118,MATCH(AO$5,MTInputs!$J$5:$AZ$5,0))</f>
        <v/>
      </c>
      <c r="AP118" s="23">
        <f>INDEX(MTInputs!$J$1:$AZ$415,$D118,MATCH(AP$5,MTInputs!$J$5:$AZ$5,0))</f>
        <v/>
      </c>
      <c r="AQ118" s="23">
        <f>INDEX(MTInputs!$J$1:$AZ$415,$D118,MATCH(AQ$5,MTInputs!$J$5:$AZ$5,0))</f>
        <v/>
      </c>
      <c r="AR118" s="23">
        <f>INDEX(MTInputs!$J$1:$AZ$415,$D118,MATCH(AR$5,MTInputs!$J$5:$AZ$5,0))</f>
        <v/>
      </c>
      <c r="AS118" s="23">
        <f>INDEX(MTInputs!$J$1:$AZ$415,$D118,MATCH(AS$5,MTInputs!$J$5:$AZ$5,0))</f>
        <v/>
      </c>
      <c r="AT118" s="23">
        <f>INDEX(MTInputs!$J$1:$AZ$415,$D118,MATCH(AT$5,MTInputs!$J$5:$AZ$5,0))</f>
        <v/>
      </c>
      <c r="AU118" s="23">
        <f>INDEX(MTInputs!$J$1:$AZ$415,$D118,MATCH(AU$5,MTInputs!$J$5:$AZ$5,0))</f>
        <v/>
      </c>
      <c r="AV118" s="23">
        <f>INDEX(MTInputs!$J$1:$AZ$415,$D118,MATCH(AV$5,MTInputs!$J$5:$AZ$5,0))</f>
        <v/>
      </c>
      <c r="AW118" s="23">
        <f>INDEX(MTInputs!$J$1:$AZ$415,$D118,MATCH(AW$5,MTInputs!$J$5:$AZ$5,0))</f>
        <v/>
      </c>
      <c r="AX118" s="23">
        <f>INDEX(MTInputs!$J$1:$AZ$415,$D118,MATCH(AX$5,MTInputs!$J$5:$AZ$5,0))</f>
        <v/>
      </c>
      <c r="AY118" s="23">
        <f>INDEX(MTInputs!$J$1:$AZ$415,$D118,MATCH(AY$5,MTInputs!$J$5:$AZ$5,0))</f>
        <v/>
      </c>
    </row>
    <row r="119" hidden="1" outlineLevel="1">
      <c r="A119" s="14" t="inlineStr">
        <is>
          <t>etscov</t>
        </is>
      </c>
      <c r="B119" s="14" t="inlineStr">
        <is>
          <t>all</t>
        </is>
      </c>
      <c r="C119" s="14" t="inlineStr">
        <is>
          <t>cem</t>
        </is>
      </c>
      <c r="D119" s="21" t="n">
        <v>111</v>
      </c>
      <c r="H119" s="14">
        <f>INDEX(VarLab,MATCH($A119,VarKey,0))&amp;INDEX(MemLab,MATCH($C119&amp;"|"&amp;$B119,MemKey,0))</f>
        <v/>
      </c>
      <c r="I119" s="14">
        <f>INDEX(VarUnit,MATCH($A119,VarKey,0))</f>
        <v/>
      </c>
      <c r="J119" s="14">
        <f>INDEX(VarSrc,MATCH($A119,VarKey,0))</f>
        <v/>
      </c>
      <c r="K119" s="11">
        <f>CodePrefix&amp;$A119&amp;IF($C119="","","."&amp;$C119&amp;"."&amp;$B119)&amp;INDEX(VarEnd,MATCH($A119,VarKey,0))&amp;K$5</f>
        <v/>
      </c>
      <c r="L119" s="22">
        <f>INDEX(MTInputs!$J$1:$AZ$415,$D119,MATCH(L$5,MTInputs!$J$5:$AZ$5,0))</f>
        <v/>
      </c>
      <c r="M119" s="23">
        <f>INDEX(MTInputs!$J$1:$AZ$415,$D119,MATCH(M$5,MTInputs!$J$5:$AZ$5,0))</f>
        <v/>
      </c>
      <c r="N119" s="23">
        <f>INDEX(MTInputs!$J$1:$AZ$415,$D119,MATCH(N$5,MTInputs!$J$5:$AZ$5,0))</f>
        <v/>
      </c>
      <c r="O119" s="23">
        <f>INDEX(MTInputs!$J$1:$AZ$415,$D119,MATCH(O$5,MTInputs!$J$5:$AZ$5,0))</f>
        <v/>
      </c>
      <c r="P119" s="23">
        <f>INDEX(MTInputs!$J$1:$AZ$415,$D119,MATCH(P$5,MTInputs!$J$5:$AZ$5,0))</f>
        <v/>
      </c>
      <c r="Q119" s="23">
        <f>INDEX(MTInputs!$J$1:$AZ$415,$D119,MATCH(Q$5,MTInputs!$J$5:$AZ$5,0))</f>
        <v/>
      </c>
      <c r="R119" s="23">
        <f>INDEX(MTInputs!$J$1:$AZ$415,$D119,MATCH(R$5,MTInputs!$J$5:$AZ$5,0))</f>
        <v/>
      </c>
      <c r="S119" s="23">
        <f>INDEX(MTInputs!$J$1:$AZ$415,$D119,MATCH(S$5,MTInputs!$J$5:$AZ$5,0))</f>
        <v/>
      </c>
      <c r="T119" s="23">
        <f>INDEX(MTInputs!$J$1:$AZ$415,$D119,MATCH(T$5,MTInputs!$J$5:$AZ$5,0))</f>
        <v/>
      </c>
      <c r="U119" s="23">
        <f>INDEX(MTInputs!$J$1:$AZ$415,$D119,MATCH(U$5,MTInputs!$J$5:$AZ$5,0))</f>
        <v/>
      </c>
      <c r="V119" s="23">
        <f>INDEX(MTInputs!$J$1:$AZ$415,$D119,MATCH(V$5,MTInputs!$J$5:$AZ$5,0))</f>
        <v/>
      </c>
      <c r="W119" s="23">
        <f>INDEX(MTInputs!$J$1:$AZ$415,$D119,MATCH(W$5,MTInputs!$J$5:$AZ$5,0))</f>
        <v/>
      </c>
      <c r="X119" s="23">
        <f>INDEX(MTInputs!$J$1:$AZ$415,$D119,MATCH(X$5,MTInputs!$J$5:$AZ$5,0))</f>
        <v/>
      </c>
      <c r="Y119" s="23">
        <f>INDEX(MTInputs!$J$1:$AZ$415,$D119,MATCH(Y$5,MTInputs!$J$5:$AZ$5,0))</f>
        <v/>
      </c>
      <c r="Z119" s="23">
        <f>INDEX(MTInputs!$J$1:$AZ$415,$D119,MATCH(Z$5,MTInputs!$J$5:$AZ$5,0))</f>
        <v/>
      </c>
      <c r="AA119" s="23">
        <f>INDEX(MTInputs!$J$1:$AZ$415,$D119,MATCH(AA$5,MTInputs!$J$5:$AZ$5,0))</f>
        <v/>
      </c>
      <c r="AB119" s="23">
        <f>INDEX(MTInputs!$J$1:$AZ$415,$D119,MATCH(AB$5,MTInputs!$J$5:$AZ$5,0))</f>
        <v/>
      </c>
      <c r="AC119" s="23">
        <f>INDEX(MTInputs!$J$1:$AZ$415,$D119,MATCH(AC$5,MTInputs!$J$5:$AZ$5,0))</f>
        <v/>
      </c>
      <c r="AD119" s="23">
        <f>INDEX(MTInputs!$J$1:$AZ$415,$D119,MATCH(AD$5,MTInputs!$J$5:$AZ$5,0))</f>
        <v/>
      </c>
      <c r="AF119" s="11">
        <f>CodePrefix&amp;$A119&amp;IF($C119="","","."&amp;$C119&amp;"."&amp;$B119)&amp;INDEX(VarEnd,MATCH($A119,VarKey,0))&amp;AF$5</f>
        <v/>
      </c>
      <c r="AG119" s="22">
        <f>INDEX(MTInputs!$J$1:$AZ$415,$D119,MATCH(AG$5,MTInputs!$J$5:$AZ$5,0))</f>
        <v/>
      </c>
      <c r="AH119" s="23">
        <f>INDEX(MTInputs!$J$1:$AZ$415,$D119,MATCH(AH$5,MTInputs!$J$5:$AZ$5,0))</f>
        <v/>
      </c>
      <c r="AI119" s="23">
        <f>INDEX(MTInputs!$J$1:$AZ$415,$D119,MATCH(AI$5,MTInputs!$J$5:$AZ$5,0))</f>
        <v/>
      </c>
      <c r="AJ119" s="23">
        <f>INDEX(MTInputs!$J$1:$AZ$415,$D119,MATCH(AJ$5,MTInputs!$J$5:$AZ$5,0))</f>
        <v/>
      </c>
      <c r="AK119" s="23">
        <f>INDEX(MTInputs!$J$1:$AZ$415,$D119,MATCH(AK$5,MTInputs!$J$5:$AZ$5,0))</f>
        <v/>
      </c>
      <c r="AL119" s="23">
        <f>INDEX(MTInputs!$J$1:$AZ$415,$D119,MATCH(AL$5,MTInputs!$J$5:$AZ$5,0))</f>
        <v/>
      </c>
      <c r="AM119" s="23">
        <f>INDEX(MTInputs!$J$1:$AZ$415,$D119,MATCH(AM$5,MTInputs!$J$5:$AZ$5,0))</f>
        <v/>
      </c>
      <c r="AN119" s="23">
        <f>INDEX(MTInputs!$J$1:$AZ$415,$D119,MATCH(AN$5,MTInputs!$J$5:$AZ$5,0))</f>
        <v/>
      </c>
      <c r="AO119" s="23">
        <f>INDEX(MTInputs!$J$1:$AZ$415,$D119,MATCH(AO$5,MTInputs!$J$5:$AZ$5,0))</f>
        <v/>
      </c>
      <c r="AP119" s="23">
        <f>INDEX(MTInputs!$J$1:$AZ$415,$D119,MATCH(AP$5,MTInputs!$J$5:$AZ$5,0))</f>
        <v/>
      </c>
      <c r="AQ119" s="23">
        <f>INDEX(MTInputs!$J$1:$AZ$415,$D119,MATCH(AQ$5,MTInputs!$J$5:$AZ$5,0))</f>
        <v/>
      </c>
      <c r="AR119" s="23">
        <f>INDEX(MTInputs!$J$1:$AZ$415,$D119,MATCH(AR$5,MTInputs!$J$5:$AZ$5,0))</f>
        <v/>
      </c>
      <c r="AS119" s="23">
        <f>INDEX(MTInputs!$J$1:$AZ$415,$D119,MATCH(AS$5,MTInputs!$J$5:$AZ$5,0))</f>
        <v/>
      </c>
      <c r="AT119" s="23">
        <f>INDEX(MTInputs!$J$1:$AZ$415,$D119,MATCH(AT$5,MTInputs!$J$5:$AZ$5,0))</f>
        <v/>
      </c>
      <c r="AU119" s="23">
        <f>INDEX(MTInputs!$J$1:$AZ$415,$D119,MATCH(AU$5,MTInputs!$J$5:$AZ$5,0))</f>
        <v/>
      </c>
      <c r="AV119" s="23">
        <f>INDEX(MTInputs!$J$1:$AZ$415,$D119,MATCH(AV$5,MTInputs!$J$5:$AZ$5,0))</f>
        <v/>
      </c>
      <c r="AW119" s="23">
        <f>INDEX(MTInputs!$J$1:$AZ$415,$D119,MATCH(AW$5,MTInputs!$J$5:$AZ$5,0))</f>
        <v/>
      </c>
      <c r="AX119" s="23">
        <f>INDEX(MTInputs!$J$1:$AZ$415,$D119,MATCH(AX$5,MTInputs!$J$5:$AZ$5,0))</f>
        <v/>
      </c>
      <c r="AY119" s="23">
        <f>INDEX(MTInputs!$J$1:$AZ$415,$D119,MATCH(AY$5,MTInputs!$J$5:$AZ$5,0))</f>
        <v/>
      </c>
    </row>
    <row r="120" hidden="1" outlineLevel="1">
      <c r="A120" s="14" t="inlineStr">
        <is>
          <t>etscov</t>
        </is>
      </c>
      <c r="B120" s="14" t="inlineStr">
        <is>
          <t>all</t>
        </is>
      </c>
      <c r="C120" s="14" t="inlineStr">
        <is>
          <t>omn</t>
        </is>
      </c>
      <c r="D120" s="21" t="n">
        <v>112</v>
      </c>
      <c r="H120" s="14">
        <f>INDEX(VarLab,MATCH($A120,VarKey,0))&amp;INDEX(MemLab,MATCH($C120&amp;"|"&amp;$B120,MemKey,0))</f>
        <v/>
      </c>
      <c r="I120" s="14">
        <f>INDEX(VarUnit,MATCH($A120,VarKey,0))</f>
        <v/>
      </c>
      <c r="J120" s="14">
        <f>INDEX(VarSrc,MATCH($A120,VarKey,0))</f>
        <v/>
      </c>
      <c r="K120" s="11">
        <f>CodePrefix&amp;$A120&amp;IF($C120="","","."&amp;$C120&amp;"."&amp;$B120)&amp;INDEX(VarEnd,MATCH($A120,VarKey,0))&amp;K$5</f>
        <v/>
      </c>
      <c r="L120" s="22">
        <f>INDEX(MTInputs!$J$1:$AZ$415,$D120,MATCH(L$5,MTInputs!$J$5:$AZ$5,0))</f>
        <v/>
      </c>
      <c r="M120" s="23">
        <f>INDEX(MTInputs!$J$1:$AZ$415,$D120,MATCH(M$5,MTInputs!$J$5:$AZ$5,0))</f>
        <v/>
      </c>
      <c r="N120" s="23">
        <f>INDEX(MTInputs!$J$1:$AZ$415,$D120,MATCH(N$5,MTInputs!$J$5:$AZ$5,0))</f>
        <v/>
      </c>
      <c r="O120" s="23">
        <f>INDEX(MTInputs!$J$1:$AZ$415,$D120,MATCH(O$5,MTInputs!$J$5:$AZ$5,0))</f>
        <v/>
      </c>
      <c r="P120" s="23">
        <f>INDEX(MTInputs!$J$1:$AZ$415,$D120,MATCH(P$5,MTInputs!$J$5:$AZ$5,0))</f>
        <v/>
      </c>
      <c r="Q120" s="23">
        <f>INDEX(MTInputs!$J$1:$AZ$415,$D120,MATCH(Q$5,MTInputs!$J$5:$AZ$5,0))</f>
        <v/>
      </c>
      <c r="R120" s="23">
        <f>INDEX(MTInputs!$J$1:$AZ$415,$D120,MATCH(R$5,MTInputs!$J$5:$AZ$5,0))</f>
        <v/>
      </c>
      <c r="S120" s="23">
        <f>INDEX(MTInputs!$J$1:$AZ$415,$D120,MATCH(S$5,MTInputs!$J$5:$AZ$5,0))</f>
        <v/>
      </c>
      <c r="T120" s="23">
        <f>INDEX(MTInputs!$J$1:$AZ$415,$D120,MATCH(T$5,MTInputs!$J$5:$AZ$5,0))</f>
        <v/>
      </c>
      <c r="U120" s="23">
        <f>INDEX(MTInputs!$J$1:$AZ$415,$D120,MATCH(U$5,MTInputs!$J$5:$AZ$5,0))</f>
        <v/>
      </c>
      <c r="V120" s="23">
        <f>INDEX(MTInputs!$J$1:$AZ$415,$D120,MATCH(V$5,MTInputs!$J$5:$AZ$5,0))</f>
        <v/>
      </c>
      <c r="W120" s="23">
        <f>INDEX(MTInputs!$J$1:$AZ$415,$D120,MATCH(W$5,MTInputs!$J$5:$AZ$5,0))</f>
        <v/>
      </c>
      <c r="X120" s="23">
        <f>INDEX(MTInputs!$J$1:$AZ$415,$D120,MATCH(X$5,MTInputs!$J$5:$AZ$5,0))</f>
        <v/>
      </c>
      <c r="Y120" s="23">
        <f>INDEX(MTInputs!$J$1:$AZ$415,$D120,MATCH(Y$5,MTInputs!$J$5:$AZ$5,0))</f>
        <v/>
      </c>
      <c r="Z120" s="23">
        <f>INDEX(MTInputs!$J$1:$AZ$415,$D120,MATCH(Z$5,MTInputs!$J$5:$AZ$5,0))</f>
        <v/>
      </c>
      <c r="AA120" s="23">
        <f>INDEX(MTInputs!$J$1:$AZ$415,$D120,MATCH(AA$5,MTInputs!$J$5:$AZ$5,0))</f>
        <v/>
      </c>
      <c r="AB120" s="23">
        <f>INDEX(MTInputs!$J$1:$AZ$415,$D120,MATCH(AB$5,MTInputs!$J$5:$AZ$5,0))</f>
        <v/>
      </c>
      <c r="AC120" s="23">
        <f>INDEX(MTInputs!$J$1:$AZ$415,$D120,MATCH(AC$5,MTInputs!$J$5:$AZ$5,0))</f>
        <v/>
      </c>
      <c r="AD120" s="23">
        <f>INDEX(MTInputs!$J$1:$AZ$415,$D120,MATCH(AD$5,MTInputs!$J$5:$AZ$5,0))</f>
        <v/>
      </c>
      <c r="AF120" s="11">
        <f>CodePrefix&amp;$A120&amp;IF($C120="","","."&amp;$C120&amp;"."&amp;$B120)&amp;INDEX(VarEnd,MATCH($A120,VarKey,0))&amp;AF$5</f>
        <v/>
      </c>
      <c r="AG120" s="22">
        <f>INDEX(MTInputs!$J$1:$AZ$415,$D120,MATCH(AG$5,MTInputs!$J$5:$AZ$5,0))</f>
        <v/>
      </c>
      <c r="AH120" s="23">
        <f>INDEX(MTInputs!$J$1:$AZ$415,$D120,MATCH(AH$5,MTInputs!$J$5:$AZ$5,0))</f>
        <v/>
      </c>
      <c r="AI120" s="23">
        <f>INDEX(MTInputs!$J$1:$AZ$415,$D120,MATCH(AI$5,MTInputs!$J$5:$AZ$5,0))</f>
        <v/>
      </c>
      <c r="AJ120" s="23">
        <f>INDEX(MTInputs!$J$1:$AZ$415,$D120,MATCH(AJ$5,MTInputs!$J$5:$AZ$5,0))</f>
        <v/>
      </c>
      <c r="AK120" s="23">
        <f>INDEX(MTInputs!$J$1:$AZ$415,$D120,MATCH(AK$5,MTInputs!$J$5:$AZ$5,0))</f>
        <v/>
      </c>
      <c r="AL120" s="23">
        <f>INDEX(MTInputs!$J$1:$AZ$415,$D120,MATCH(AL$5,MTInputs!$J$5:$AZ$5,0))</f>
        <v/>
      </c>
      <c r="AM120" s="23">
        <f>INDEX(MTInputs!$J$1:$AZ$415,$D120,MATCH(AM$5,MTInputs!$J$5:$AZ$5,0))</f>
        <v/>
      </c>
      <c r="AN120" s="23">
        <f>INDEX(MTInputs!$J$1:$AZ$415,$D120,MATCH(AN$5,MTInputs!$J$5:$AZ$5,0))</f>
        <v/>
      </c>
      <c r="AO120" s="23">
        <f>INDEX(MTInputs!$J$1:$AZ$415,$D120,MATCH(AO$5,MTInputs!$J$5:$AZ$5,0))</f>
        <v/>
      </c>
      <c r="AP120" s="23">
        <f>INDEX(MTInputs!$J$1:$AZ$415,$D120,MATCH(AP$5,MTInputs!$J$5:$AZ$5,0))</f>
        <v/>
      </c>
      <c r="AQ120" s="23">
        <f>INDEX(MTInputs!$J$1:$AZ$415,$D120,MATCH(AQ$5,MTInputs!$J$5:$AZ$5,0))</f>
        <v/>
      </c>
      <c r="AR120" s="23">
        <f>INDEX(MTInputs!$J$1:$AZ$415,$D120,MATCH(AR$5,MTInputs!$J$5:$AZ$5,0))</f>
        <v/>
      </c>
      <c r="AS120" s="23">
        <f>INDEX(MTInputs!$J$1:$AZ$415,$D120,MATCH(AS$5,MTInputs!$J$5:$AZ$5,0))</f>
        <v/>
      </c>
      <c r="AT120" s="23">
        <f>INDEX(MTInputs!$J$1:$AZ$415,$D120,MATCH(AT$5,MTInputs!$J$5:$AZ$5,0))</f>
        <v/>
      </c>
      <c r="AU120" s="23">
        <f>INDEX(MTInputs!$J$1:$AZ$415,$D120,MATCH(AU$5,MTInputs!$J$5:$AZ$5,0))</f>
        <v/>
      </c>
      <c r="AV120" s="23">
        <f>INDEX(MTInputs!$J$1:$AZ$415,$D120,MATCH(AV$5,MTInputs!$J$5:$AZ$5,0))</f>
        <v/>
      </c>
      <c r="AW120" s="23">
        <f>INDEX(MTInputs!$J$1:$AZ$415,$D120,MATCH(AW$5,MTInputs!$J$5:$AZ$5,0))</f>
        <v/>
      </c>
      <c r="AX120" s="23">
        <f>INDEX(MTInputs!$J$1:$AZ$415,$D120,MATCH(AX$5,MTInputs!$J$5:$AZ$5,0))</f>
        <v/>
      </c>
      <c r="AY120" s="23">
        <f>INDEX(MTInputs!$J$1:$AZ$415,$D120,MATCH(AY$5,MTInputs!$J$5:$AZ$5,0))</f>
        <v/>
      </c>
    </row>
    <row r="121" hidden="1" outlineLevel="1">
      <c r="A121" s="14" t="inlineStr">
        <is>
          <t>etscov</t>
        </is>
      </c>
      <c r="B121" s="14" t="inlineStr">
        <is>
          <t>all</t>
        </is>
      </c>
      <c r="C121" s="14" t="inlineStr">
        <is>
          <t>cst</t>
        </is>
      </c>
      <c r="D121" s="21" t="n">
        <v>113</v>
      </c>
      <c r="H121" s="14">
        <f>INDEX(VarLab,MATCH($A121,VarKey,0))&amp;INDEX(MemLab,MATCH($C121&amp;"|"&amp;$B121,MemKey,0))</f>
        <v/>
      </c>
      <c r="I121" s="14">
        <f>INDEX(VarUnit,MATCH($A121,VarKey,0))</f>
        <v/>
      </c>
      <c r="J121" s="14">
        <f>INDEX(VarSrc,MATCH($A121,VarKey,0))</f>
        <v/>
      </c>
      <c r="K121" s="11">
        <f>CodePrefix&amp;$A121&amp;IF($C121="","","."&amp;$C121&amp;"."&amp;$B121)&amp;INDEX(VarEnd,MATCH($A121,VarKey,0))&amp;K$5</f>
        <v/>
      </c>
      <c r="L121" s="22">
        <f>INDEX(MTInputs!$J$1:$AZ$415,$D121,MATCH(L$5,MTInputs!$J$5:$AZ$5,0))</f>
        <v/>
      </c>
      <c r="M121" s="23">
        <f>INDEX(MTInputs!$J$1:$AZ$415,$D121,MATCH(M$5,MTInputs!$J$5:$AZ$5,0))</f>
        <v/>
      </c>
      <c r="N121" s="23">
        <f>INDEX(MTInputs!$J$1:$AZ$415,$D121,MATCH(N$5,MTInputs!$J$5:$AZ$5,0))</f>
        <v/>
      </c>
      <c r="O121" s="23">
        <f>INDEX(MTInputs!$J$1:$AZ$415,$D121,MATCH(O$5,MTInputs!$J$5:$AZ$5,0))</f>
        <v/>
      </c>
      <c r="P121" s="23">
        <f>INDEX(MTInputs!$J$1:$AZ$415,$D121,MATCH(P$5,MTInputs!$J$5:$AZ$5,0))</f>
        <v/>
      </c>
      <c r="Q121" s="23">
        <f>INDEX(MTInputs!$J$1:$AZ$415,$D121,MATCH(Q$5,MTInputs!$J$5:$AZ$5,0))</f>
        <v/>
      </c>
      <c r="R121" s="23">
        <f>INDEX(MTInputs!$J$1:$AZ$415,$D121,MATCH(R$5,MTInputs!$J$5:$AZ$5,0))</f>
        <v/>
      </c>
      <c r="S121" s="23">
        <f>INDEX(MTInputs!$J$1:$AZ$415,$D121,MATCH(S$5,MTInputs!$J$5:$AZ$5,0))</f>
        <v/>
      </c>
      <c r="T121" s="23">
        <f>INDEX(MTInputs!$J$1:$AZ$415,$D121,MATCH(T$5,MTInputs!$J$5:$AZ$5,0))</f>
        <v/>
      </c>
      <c r="U121" s="23">
        <f>INDEX(MTInputs!$J$1:$AZ$415,$D121,MATCH(U$5,MTInputs!$J$5:$AZ$5,0))</f>
        <v/>
      </c>
      <c r="V121" s="23">
        <f>INDEX(MTInputs!$J$1:$AZ$415,$D121,MATCH(V$5,MTInputs!$J$5:$AZ$5,0))</f>
        <v/>
      </c>
      <c r="W121" s="23">
        <f>INDEX(MTInputs!$J$1:$AZ$415,$D121,MATCH(W$5,MTInputs!$J$5:$AZ$5,0))</f>
        <v/>
      </c>
      <c r="X121" s="23">
        <f>INDEX(MTInputs!$J$1:$AZ$415,$D121,MATCH(X$5,MTInputs!$J$5:$AZ$5,0))</f>
        <v/>
      </c>
      <c r="Y121" s="23">
        <f>INDEX(MTInputs!$J$1:$AZ$415,$D121,MATCH(Y$5,MTInputs!$J$5:$AZ$5,0))</f>
        <v/>
      </c>
      <c r="Z121" s="23">
        <f>INDEX(MTInputs!$J$1:$AZ$415,$D121,MATCH(Z$5,MTInputs!$J$5:$AZ$5,0))</f>
        <v/>
      </c>
      <c r="AA121" s="23">
        <f>INDEX(MTInputs!$J$1:$AZ$415,$D121,MATCH(AA$5,MTInputs!$J$5:$AZ$5,0))</f>
        <v/>
      </c>
      <c r="AB121" s="23">
        <f>INDEX(MTInputs!$J$1:$AZ$415,$D121,MATCH(AB$5,MTInputs!$J$5:$AZ$5,0))</f>
        <v/>
      </c>
      <c r="AC121" s="23">
        <f>INDEX(MTInputs!$J$1:$AZ$415,$D121,MATCH(AC$5,MTInputs!$J$5:$AZ$5,0))</f>
        <v/>
      </c>
      <c r="AD121" s="23">
        <f>INDEX(MTInputs!$J$1:$AZ$415,$D121,MATCH(AD$5,MTInputs!$J$5:$AZ$5,0))</f>
        <v/>
      </c>
      <c r="AF121" s="11">
        <f>CodePrefix&amp;$A121&amp;IF($C121="","","."&amp;$C121&amp;"."&amp;$B121)&amp;INDEX(VarEnd,MATCH($A121,VarKey,0))&amp;AF$5</f>
        <v/>
      </c>
      <c r="AG121" s="22">
        <f>INDEX(MTInputs!$J$1:$AZ$415,$D121,MATCH(AG$5,MTInputs!$J$5:$AZ$5,0))</f>
        <v/>
      </c>
      <c r="AH121" s="23">
        <f>INDEX(MTInputs!$J$1:$AZ$415,$D121,MATCH(AH$5,MTInputs!$J$5:$AZ$5,0))</f>
        <v/>
      </c>
      <c r="AI121" s="23">
        <f>INDEX(MTInputs!$J$1:$AZ$415,$D121,MATCH(AI$5,MTInputs!$J$5:$AZ$5,0))</f>
        <v/>
      </c>
      <c r="AJ121" s="23">
        <f>INDEX(MTInputs!$J$1:$AZ$415,$D121,MATCH(AJ$5,MTInputs!$J$5:$AZ$5,0))</f>
        <v/>
      </c>
      <c r="AK121" s="23">
        <f>INDEX(MTInputs!$J$1:$AZ$415,$D121,MATCH(AK$5,MTInputs!$J$5:$AZ$5,0))</f>
        <v/>
      </c>
      <c r="AL121" s="23">
        <f>INDEX(MTInputs!$J$1:$AZ$415,$D121,MATCH(AL$5,MTInputs!$J$5:$AZ$5,0))</f>
        <v/>
      </c>
      <c r="AM121" s="23">
        <f>INDEX(MTInputs!$J$1:$AZ$415,$D121,MATCH(AM$5,MTInputs!$J$5:$AZ$5,0))</f>
        <v/>
      </c>
      <c r="AN121" s="23">
        <f>INDEX(MTInputs!$J$1:$AZ$415,$D121,MATCH(AN$5,MTInputs!$J$5:$AZ$5,0))</f>
        <v/>
      </c>
      <c r="AO121" s="23">
        <f>INDEX(MTInputs!$J$1:$AZ$415,$D121,MATCH(AO$5,MTInputs!$J$5:$AZ$5,0))</f>
        <v/>
      </c>
      <c r="AP121" s="23">
        <f>INDEX(MTInputs!$J$1:$AZ$415,$D121,MATCH(AP$5,MTInputs!$J$5:$AZ$5,0))</f>
        <v/>
      </c>
      <c r="AQ121" s="23">
        <f>INDEX(MTInputs!$J$1:$AZ$415,$D121,MATCH(AQ$5,MTInputs!$J$5:$AZ$5,0))</f>
        <v/>
      </c>
      <c r="AR121" s="23">
        <f>INDEX(MTInputs!$J$1:$AZ$415,$D121,MATCH(AR$5,MTInputs!$J$5:$AZ$5,0))</f>
        <v/>
      </c>
      <c r="AS121" s="23">
        <f>INDEX(MTInputs!$J$1:$AZ$415,$D121,MATCH(AS$5,MTInputs!$J$5:$AZ$5,0))</f>
        <v/>
      </c>
      <c r="AT121" s="23">
        <f>INDEX(MTInputs!$J$1:$AZ$415,$D121,MATCH(AT$5,MTInputs!$J$5:$AZ$5,0))</f>
        <v/>
      </c>
      <c r="AU121" s="23">
        <f>INDEX(MTInputs!$J$1:$AZ$415,$D121,MATCH(AU$5,MTInputs!$J$5:$AZ$5,0))</f>
        <v/>
      </c>
      <c r="AV121" s="23">
        <f>INDEX(MTInputs!$J$1:$AZ$415,$D121,MATCH(AV$5,MTInputs!$J$5:$AZ$5,0))</f>
        <v/>
      </c>
      <c r="AW121" s="23">
        <f>INDEX(MTInputs!$J$1:$AZ$415,$D121,MATCH(AW$5,MTInputs!$J$5:$AZ$5,0))</f>
        <v/>
      </c>
      <c r="AX121" s="23">
        <f>INDEX(MTInputs!$J$1:$AZ$415,$D121,MATCH(AX$5,MTInputs!$J$5:$AZ$5,0))</f>
        <v/>
      </c>
      <c r="AY121" s="23">
        <f>INDEX(MTInputs!$J$1:$AZ$415,$D121,MATCH(AY$5,MTInputs!$J$5:$AZ$5,0))</f>
        <v/>
      </c>
    </row>
    <row r="122" hidden="1" outlineLevel="1">
      <c r="A122" s="14" t="inlineStr">
        <is>
          <t>etscov</t>
        </is>
      </c>
      <c r="B122" s="14" t="inlineStr">
        <is>
          <t>all</t>
        </is>
      </c>
      <c r="C122" s="14" t="inlineStr">
        <is>
          <t>ftr</t>
        </is>
      </c>
      <c r="D122" s="21" t="n">
        <v>114</v>
      </c>
      <c r="H122" s="14">
        <f>INDEX(VarLab,MATCH($A122,VarKey,0))&amp;INDEX(MemLab,MATCH($C122&amp;"|"&amp;$B122,MemKey,0))</f>
        <v/>
      </c>
      <c r="I122" s="14">
        <f>INDEX(VarUnit,MATCH($A122,VarKey,0))</f>
        <v/>
      </c>
      <c r="J122" s="14">
        <f>INDEX(VarSrc,MATCH($A122,VarKey,0))</f>
        <v/>
      </c>
      <c r="K122" s="11">
        <f>CodePrefix&amp;$A122&amp;IF($C122="","","."&amp;$C122&amp;"."&amp;$B122)&amp;INDEX(VarEnd,MATCH($A122,VarKey,0))&amp;K$5</f>
        <v/>
      </c>
      <c r="L122" s="22">
        <f>INDEX(MTInputs!$J$1:$AZ$415,$D122,MATCH(L$5,MTInputs!$J$5:$AZ$5,0))</f>
        <v/>
      </c>
      <c r="M122" s="23">
        <f>INDEX(MTInputs!$J$1:$AZ$415,$D122,MATCH(M$5,MTInputs!$J$5:$AZ$5,0))</f>
        <v/>
      </c>
      <c r="N122" s="23">
        <f>INDEX(MTInputs!$J$1:$AZ$415,$D122,MATCH(N$5,MTInputs!$J$5:$AZ$5,0))</f>
        <v/>
      </c>
      <c r="O122" s="23">
        <f>INDEX(MTInputs!$J$1:$AZ$415,$D122,MATCH(O$5,MTInputs!$J$5:$AZ$5,0))</f>
        <v/>
      </c>
      <c r="P122" s="23">
        <f>INDEX(MTInputs!$J$1:$AZ$415,$D122,MATCH(P$5,MTInputs!$J$5:$AZ$5,0))</f>
        <v/>
      </c>
      <c r="Q122" s="23">
        <f>INDEX(MTInputs!$J$1:$AZ$415,$D122,MATCH(Q$5,MTInputs!$J$5:$AZ$5,0))</f>
        <v/>
      </c>
      <c r="R122" s="23">
        <f>INDEX(MTInputs!$J$1:$AZ$415,$D122,MATCH(R$5,MTInputs!$J$5:$AZ$5,0))</f>
        <v/>
      </c>
      <c r="S122" s="23">
        <f>INDEX(MTInputs!$J$1:$AZ$415,$D122,MATCH(S$5,MTInputs!$J$5:$AZ$5,0))</f>
        <v/>
      </c>
      <c r="T122" s="23">
        <f>INDEX(MTInputs!$J$1:$AZ$415,$D122,MATCH(T$5,MTInputs!$J$5:$AZ$5,0))</f>
        <v/>
      </c>
      <c r="U122" s="23">
        <f>INDEX(MTInputs!$J$1:$AZ$415,$D122,MATCH(U$5,MTInputs!$J$5:$AZ$5,0))</f>
        <v/>
      </c>
      <c r="V122" s="23">
        <f>INDEX(MTInputs!$J$1:$AZ$415,$D122,MATCH(V$5,MTInputs!$J$5:$AZ$5,0))</f>
        <v/>
      </c>
      <c r="W122" s="23">
        <f>INDEX(MTInputs!$J$1:$AZ$415,$D122,MATCH(W$5,MTInputs!$J$5:$AZ$5,0))</f>
        <v/>
      </c>
      <c r="X122" s="23">
        <f>INDEX(MTInputs!$J$1:$AZ$415,$D122,MATCH(X$5,MTInputs!$J$5:$AZ$5,0))</f>
        <v/>
      </c>
      <c r="Y122" s="23">
        <f>INDEX(MTInputs!$J$1:$AZ$415,$D122,MATCH(Y$5,MTInputs!$J$5:$AZ$5,0))</f>
        <v/>
      </c>
      <c r="Z122" s="23">
        <f>INDEX(MTInputs!$J$1:$AZ$415,$D122,MATCH(Z$5,MTInputs!$J$5:$AZ$5,0))</f>
        <v/>
      </c>
      <c r="AA122" s="23">
        <f>INDEX(MTInputs!$J$1:$AZ$415,$D122,MATCH(AA$5,MTInputs!$J$5:$AZ$5,0))</f>
        <v/>
      </c>
      <c r="AB122" s="23">
        <f>INDEX(MTInputs!$J$1:$AZ$415,$D122,MATCH(AB$5,MTInputs!$J$5:$AZ$5,0))</f>
        <v/>
      </c>
      <c r="AC122" s="23">
        <f>INDEX(MTInputs!$J$1:$AZ$415,$D122,MATCH(AC$5,MTInputs!$J$5:$AZ$5,0))</f>
        <v/>
      </c>
      <c r="AD122" s="23">
        <f>INDEX(MTInputs!$J$1:$AZ$415,$D122,MATCH(AD$5,MTInputs!$J$5:$AZ$5,0))</f>
        <v/>
      </c>
      <c r="AF122" s="11">
        <f>CodePrefix&amp;$A122&amp;IF($C122="","","."&amp;$C122&amp;"."&amp;$B122)&amp;INDEX(VarEnd,MATCH($A122,VarKey,0))&amp;AF$5</f>
        <v/>
      </c>
      <c r="AG122" s="22">
        <f>INDEX(MTInputs!$J$1:$AZ$415,$D122,MATCH(AG$5,MTInputs!$J$5:$AZ$5,0))</f>
        <v/>
      </c>
      <c r="AH122" s="23">
        <f>INDEX(MTInputs!$J$1:$AZ$415,$D122,MATCH(AH$5,MTInputs!$J$5:$AZ$5,0))</f>
        <v/>
      </c>
      <c r="AI122" s="23">
        <f>INDEX(MTInputs!$J$1:$AZ$415,$D122,MATCH(AI$5,MTInputs!$J$5:$AZ$5,0))</f>
        <v/>
      </c>
      <c r="AJ122" s="23">
        <f>INDEX(MTInputs!$J$1:$AZ$415,$D122,MATCH(AJ$5,MTInputs!$J$5:$AZ$5,0))</f>
        <v/>
      </c>
      <c r="AK122" s="23">
        <f>INDEX(MTInputs!$J$1:$AZ$415,$D122,MATCH(AK$5,MTInputs!$J$5:$AZ$5,0))</f>
        <v/>
      </c>
      <c r="AL122" s="23">
        <f>INDEX(MTInputs!$J$1:$AZ$415,$D122,MATCH(AL$5,MTInputs!$J$5:$AZ$5,0))</f>
        <v/>
      </c>
      <c r="AM122" s="23">
        <f>INDEX(MTInputs!$J$1:$AZ$415,$D122,MATCH(AM$5,MTInputs!$J$5:$AZ$5,0))</f>
        <v/>
      </c>
      <c r="AN122" s="23">
        <f>INDEX(MTInputs!$J$1:$AZ$415,$D122,MATCH(AN$5,MTInputs!$J$5:$AZ$5,0))</f>
        <v/>
      </c>
      <c r="AO122" s="23">
        <f>INDEX(MTInputs!$J$1:$AZ$415,$D122,MATCH(AO$5,MTInputs!$J$5:$AZ$5,0))</f>
        <v/>
      </c>
      <c r="AP122" s="23">
        <f>INDEX(MTInputs!$J$1:$AZ$415,$D122,MATCH(AP$5,MTInputs!$J$5:$AZ$5,0))</f>
        <v/>
      </c>
      <c r="AQ122" s="23">
        <f>INDEX(MTInputs!$J$1:$AZ$415,$D122,MATCH(AQ$5,MTInputs!$J$5:$AZ$5,0))</f>
        <v/>
      </c>
      <c r="AR122" s="23">
        <f>INDEX(MTInputs!$J$1:$AZ$415,$D122,MATCH(AR$5,MTInputs!$J$5:$AZ$5,0))</f>
        <v/>
      </c>
      <c r="AS122" s="23">
        <f>INDEX(MTInputs!$J$1:$AZ$415,$D122,MATCH(AS$5,MTInputs!$J$5:$AZ$5,0))</f>
        <v/>
      </c>
      <c r="AT122" s="23">
        <f>INDEX(MTInputs!$J$1:$AZ$415,$D122,MATCH(AT$5,MTInputs!$J$5:$AZ$5,0))</f>
        <v/>
      </c>
      <c r="AU122" s="23">
        <f>INDEX(MTInputs!$J$1:$AZ$415,$D122,MATCH(AU$5,MTInputs!$J$5:$AZ$5,0))</f>
        <v/>
      </c>
      <c r="AV122" s="23">
        <f>INDEX(MTInputs!$J$1:$AZ$415,$D122,MATCH(AV$5,MTInputs!$J$5:$AZ$5,0))</f>
        <v/>
      </c>
      <c r="AW122" s="23">
        <f>INDEX(MTInputs!$J$1:$AZ$415,$D122,MATCH(AW$5,MTInputs!$J$5:$AZ$5,0))</f>
        <v/>
      </c>
      <c r="AX122" s="23">
        <f>INDEX(MTInputs!$J$1:$AZ$415,$D122,MATCH(AX$5,MTInputs!$J$5:$AZ$5,0))</f>
        <v/>
      </c>
      <c r="AY122" s="23">
        <f>INDEX(MTInputs!$J$1:$AZ$415,$D122,MATCH(AY$5,MTInputs!$J$5:$AZ$5,0))</f>
        <v/>
      </c>
    </row>
    <row r="123" hidden="1" outlineLevel="1">
      <c r="A123" s="14" t="inlineStr">
        <is>
          <t>etscov</t>
        </is>
      </c>
      <c r="B123" s="14" t="inlineStr">
        <is>
          <t>all</t>
        </is>
      </c>
      <c r="C123" s="14" t="inlineStr">
        <is>
          <t>oen</t>
        </is>
      </c>
      <c r="D123" s="21" t="n">
        <v>115</v>
      </c>
      <c r="H123" s="14">
        <f>INDEX(VarLab,MATCH($A123,VarKey,0))&amp;INDEX(MemLab,MATCH($C123&amp;"|"&amp;$B123,MemKey,0))</f>
        <v/>
      </c>
      <c r="I123" s="14">
        <f>INDEX(VarUnit,MATCH($A123,VarKey,0))</f>
        <v/>
      </c>
      <c r="J123" s="14">
        <f>INDEX(VarSrc,MATCH($A123,VarKey,0))</f>
        <v/>
      </c>
      <c r="K123" s="11">
        <f>CodePrefix&amp;$A123&amp;IF($C123="","","."&amp;$C123&amp;"."&amp;$B123)&amp;INDEX(VarEnd,MATCH($A123,VarKey,0))&amp;K$5</f>
        <v/>
      </c>
      <c r="L123" s="22">
        <f>INDEX(MTInputs!$J$1:$AZ$415,$D123,MATCH(L$5,MTInputs!$J$5:$AZ$5,0))</f>
        <v/>
      </c>
      <c r="M123" s="23">
        <f>INDEX(MTInputs!$J$1:$AZ$415,$D123,MATCH(M$5,MTInputs!$J$5:$AZ$5,0))</f>
        <v/>
      </c>
      <c r="N123" s="23">
        <f>INDEX(MTInputs!$J$1:$AZ$415,$D123,MATCH(N$5,MTInputs!$J$5:$AZ$5,0))</f>
        <v/>
      </c>
      <c r="O123" s="23">
        <f>INDEX(MTInputs!$J$1:$AZ$415,$D123,MATCH(O$5,MTInputs!$J$5:$AZ$5,0))</f>
        <v/>
      </c>
      <c r="P123" s="23">
        <f>INDEX(MTInputs!$J$1:$AZ$415,$D123,MATCH(P$5,MTInputs!$J$5:$AZ$5,0))</f>
        <v/>
      </c>
      <c r="Q123" s="23">
        <f>INDEX(MTInputs!$J$1:$AZ$415,$D123,MATCH(Q$5,MTInputs!$J$5:$AZ$5,0))</f>
        <v/>
      </c>
      <c r="R123" s="23">
        <f>INDEX(MTInputs!$J$1:$AZ$415,$D123,MATCH(R$5,MTInputs!$J$5:$AZ$5,0))</f>
        <v/>
      </c>
      <c r="S123" s="23">
        <f>INDEX(MTInputs!$J$1:$AZ$415,$D123,MATCH(S$5,MTInputs!$J$5:$AZ$5,0))</f>
        <v/>
      </c>
      <c r="T123" s="23">
        <f>INDEX(MTInputs!$J$1:$AZ$415,$D123,MATCH(T$5,MTInputs!$J$5:$AZ$5,0))</f>
        <v/>
      </c>
      <c r="U123" s="23">
        <f>INDEX(MTInputs!$J$1:$AZ$415,$D123,MATCH(U$5,MTInputs!$J$5:$AZ$5,0))</f>
        <v/>
      </c>
      <c r="V123" s="23">
        <f>INDEX(MTInputs!$J$1:$AZ$415,$D123,MATCH(V$5,MTInputs!$J$5:$AZ$5,0))</f>
        <v/>
      </c>
      <c r="W123" s="23">
        <f>INDEX(MTInputs!$J$1:$AZ$415,$D123,MATCH(W$5,MTInputs!$J$5:$AZ$5,0))</f>
        <v/>
      </c>
      <c r="X123" s="23">
        <f>INDEX(MTInputs!$J$1:$AZ$415,$D123,MATCH(X$5,MTInputs!$J$5:$AZ$5,0))</f>
        <v/>
      </c>
      <c r="Y123" s="23">
        <f>INDEX(MTInputs!$J$1:$AZ$415,$D123,MATCH(Y$5,MTInputs!$J$5:$AZ$5,0))</f>
        <v/>
      </c>
      <c r="Z123" s="23">
        <f>INDEX(MTInputs!$J$1:$AZ$415,$D123,MATCH(Z$5,MTInputs!$J$5:$AZ$5,0))</f>
        <v/>
      </c>
      <c r="AA123" s="23">
        <f>INDEX(MTInputs!$J$1:$AZ$415,$D123,MATCH(AA$5,MTInputs!$J$5:$AZ$5,0))</f>
        <v/>
      </c>
      <c r="AB123" s="23">
        <f>INDEX(MTInputs!$J$1:$AZ$415,$D123,MATCH(AB$5,MTInputs!$J$5:$AZ$5,0))</f>
        <v/>
      </c>
      <c r="AC123" s="23">
        <f>INDEX(MTInputs!$J$1:$AZ$415,$D123,MATCH(AC$5,MTInputs!$J$5:$AZ$5,0))</f>
        <v/>
      </c>
      <c r="AD123" s="23">
        <f>INDEX(MTInputs!$J$1:$AZ$415,$D123,MATCH(AD$5,MTInputs!$J$5:$AZ$5,0))</f>
        <v/>
      </c>
      <c r="AF123" s="11">
        <f>CodePrefix&amp;$A123&amp;IF($C123="","","."&amp;$C123&amp;"."&amp;$B123)&amp;INDEX(VarEnd,MATCH($A123,VarKey,0))&amp;AF$5</f>
        <v/>
      </c>
      <c r="AG123" s="22">
        <f>INDEX(MTInputs!$J$1:$AZ$415,$D123,MATCH(AG$5,MTInputs!$J$5:$AZ$5,0))</f>
        <v/>
      </c>
      <c r="AH123" s="23">
        <f>INDEX(MTInputs!$J$1:$AZ$415,$D123,MATCH(AH$5,MTInputs!$J$5:$AZ$5,0))</f>
        <v/>
      </c>
      <c r="AI123" s="23">
        <f>INDEX(MTInputs!$J$1:$AZ$415,$D123,MATCH(AI$5,MTInputs!$J$5:$AZ$5,0))</f>
        <v/>
      </c>
      <c r="AJ123" s="23">
        <f>INDEX(MTInputs!$J$1:$AZ$415,$D123,MATCH(AJ$5,MTInputs!$J$5:$AZ$5,0))</f>
        <v/>
      </c>
      <c r="AK123" s="23">
        <f>INDEX(MTInputs!$J$1:$AZ$415,$D123,MATCH(AK$5,MTInputs!$J$5:$AZ$5,0))</f>
        <v/>
      </c>
      <c r="AL123" s="23">
        <f>INDEX(MTInputs!$J$1:$AZ$415,$D123,MATCH(AL$5,MTInputs!$J$5:$AZ$5,0))</f>
        <v/>
      </c>
      <c r="AM123" s="23">
        <f>INDEX(MTInputs!$J$1:$AZ$415,$D123,MATCH(AM$5,MTInputs!$J$5:$AZ$5,0))</f>
        <v/>
      </c>
      <c r="AN123" s="23">
        <f>INDEX(MTInputs!$J$1:$AZ$415,$D123,MATCH(AN$5,MTInputs!$J$5:$AZ$5,0))</f>
        <v/>
      </c>
      <c r="AO123" s="23">
        <f>INDEX(MTInputs!$J$1:$AZ$415,$D123,MATCH(AO$5,MTInputs!$J$5:$AZ$5,0))</f>
        <v/>
      </c>
      <c r="AP123" s="23">
        <f>INDEX(MTInputs!$J$1:$AZ$415,$D123,MATCH(AP$5,MTInputs!$J$5:$AZ$5,0))</f>
        <v/>
      </c>
      <c r="AQ123" s="23">
        <f>INDEX(MTInputs!$J$1:$AZ$415,$D123,MATCH(AQ$5,MTInputs!$J$5:$AZ$5,0))</f>
        <v/>
      </c>
      <c r="AR123" s="23">
        <f>INDEX(MTInputs!$J$1:$AZ$415,$D123,MATCH(AR$5,MTInputs!$J$5:$AZ$5,0))</f>
        <v/>
      </c>
      <c r="AS123" s="23">
        <f>INDEX(MTInputs!$J$1:$AZ$415,$D123,MATCH(AS$5,MTInputs!$J$5:$AZ$5,0))</f>
        <v/>
      </c>
      <c r="AT123" s="23">
        <f>INDEX(MTInputs!$J$1:$AZ$415,$D123,MATCH(AT$5,MTInputs!$J$5:$AZ$5,0))</f>
        <v/>
      </c>
      <c r="AU123" s="23">
        <f>INDEX(MTInputs!$J$1:$AZ$415,$D123,MATCH(AU$5,MTInputs!$J$5:$AZ$5,0))</f>
        <v/>
      </c>
      <c r="AV123" s="23">
        <f>INDEX(MTInputs!$J$1:$AZ$415,$D123,MATCH(AV$5,MTInputs!$J$5:$AZ$5,0))</f>
        <v/>
      </c>
      <c r="AW123" s="23">
        <f>INDEX(MTInputs!$J$1:$AZ$415,$D123,MATCH(AW$5,MTInputs!$J$5:$AZ$5,0))</f>
        <v/>
      </c>
      <c r="AX123" s="23">
        <f>INDEX(MTInputs!$J$1:$AZ$415,$D123,MATCH(AX$5,MTInputs!$J$5:$AZ$5,0))</f>
        <v/>
      </c>
      <c r="AY123" s="23">
        <f>INDEX(MTInputs!$J$1:$AZ$415,$D123,MATCH(AY$5,MTInputs!$J$5:$AZ$5,0))</f>
        <v/>
      </c>
    </row>
    <row r="124" hidden="1" outlineLevel="1">
      <c r="A124" s="1" t="inlineStr">
        <is>
          <t>etsc</t>
        </is>
      </c>
      <c r="B124" s="1" t="inlineStr">
        <is>
          <t>all</t>
        </is>
      </c>
      <c r="C124" s="1" t="inlineStr">
        <is>
          <t>pow</t>
        </is>
      </c>
      <c r="H124" s="1">
        <f>INDEX(VarLab,MATCH($A124,VarKey,0))&amp;INDEX(MemLab,MATCH($C124&amp;"|"&amp;$B124,MemKey,0))</f>
        <v/>
      </c>
      <c r="I124" s="1">
        <f>INDEX(VarUnit,MATCH($A124,VarKey,0))</f>
        <v/>
      </c>
      <c r="J124" s="1">
        <f>INDEX(VarSrc,MATCH($A124,VarKey,0))</f>
        <v/>
      </c>
      <c r="K124" s="17">
        <f>CodePrefix&amp;$A124&amp;IF($C124="","","."&amp;$C124&amp;"."&amp;$B124)&amp;INDEX(VarEnd,MATCH($A124,VarKey,0))&amp;K$5</f>
        <v/>
      </c>
      <c r="L124" s="18">
        <f>IF(L$105=1,IF(L107,1,0),0)</f>
        <v/>
      </c>
      <c r="M124" s="19">
        <f>IF(M$105=1,IF(M107,1,0),0)</f>
        <v/>
      </c>
      <c r="N124" s="19">
        <f>IF(N$105=1,IF(N107,1,0),0)</f>
        <v/>
      </c>
      <c r="O124" s="19">
        <f>IF(O$105=1,IF(O107,1,0),0)</f>
        <v/>
      </c>
      <c r="P124" s="19">
        <f>IF(P$105=1,IF(P107,1,0),0)</f>
        <v/>
      </c>
      <c r="Q124" s="19">
        <f>IF(Q$105=1,IF(Q107,1,0),0)</f>
        <v/>
      </c>
      <c r="R124" s="19">
        <f>IF(R$105=1,IF(R107,1,0),0)</f>
        <v/>
      </c>
      <c r="S124" s="19">
        <f>IF(S$105=1,IF(S107,1,0),0)</f>
        <v/>
      </c>
      <c r="T124" s="19">
        <f>IF(T$105=1,IF(T107,1,0),0)</f>
        <v/>
      </c>
      <c r="U124" s="19">
        <f>IF(U$105=1,IF(U107,1,0),0)</f>
        <v/>
      </c>
      <c r="V124" s="19">
        <f>IF(V$105=1,IF(V107,1,0),0)</f>
        <v/>
      </c>
      <c r="W124" s="19">
        <f>IF(W$105=1,IF(W107,1,0),0)</f>
        <v/>
      </c>
      <c r="X124" s="19">
        <f>IF(X$105=1,IF(X107,1,0),0)</f>
        <v/>
      </c>
      <c r="Y124" s="19">
        <f>IF(Y$105=1,IF(Y107,1,0),0)</f>
        <v/>
      </c>
      <c r="Z124" s="19">
        <f>IF(Z$105=1,IF(Z107,1,0),0)</f>
        <v/>
      </c>
      <c r="AA124" s="19">
        <f>IF(AA$105=1,IF(AA107,1,0),0)</f>
        <v/>
      </c>
      <c r="AB124" s="19">
        <f>IF(AB$105=1,IF(AB107,1,0),0)</f>
        <v/>
      </c>
      <c r="AC124" s="19">
        <f>IF(AC$105=1,IF(AC107,1,0),0)</f>
        <v/>
      </c>
      <c r="AD124" s="19">
        <f>IF(AD$105=1,IF(AD107,1,0),0)</f>
        <v/>
      </c>
      <c r="AF124" s="17">
        <f>CodePrefix&amp;$A124&amp;IF($C124="","","."&amp;$C124&amp;"."&amp;$B124)&amp;INDEX(VarEnd,MATCH($A124,VarKey,0))&amp;AF$5</f>
        <v/>
      </c>
      <c r="AG124" s="18">
        <f>IF(AG$105=1,IF(AG107,1,0),0)</f>
        <v/>
      </c>
      <c r="AH124" s="19">
        <f>IF(AH$105=1,IF(AH107,1,0),0)</f>
        <v/>
      </c>
      <c r="AI124" s="19">
        <f>IF(AI$105=1,IF(AI107,1,0),0)</f>
        <v/>
      </c>
      <c r="AJ124" s="19">
        <f>IF(AJ$105=1,IF(AJ107,1,0),0)</f>
        <v/>
      </c>
      <c r="AK124" s="19">
        <f>IF(AK$105=1,IF(AK107,1,0),0)</f>
        <v/>
      </c>
      <c r="AL124" s="19">
        <f>IF(AL$105=1,IF(AL107,1,0),0)</f>
        <v/>
      </c>
      <c r="AM124" s="19">
        <f>IF(AM$105=1,IF(AM107,1,0),0)</f>
        <v/>
      </c>
      <c r="AN124" s="19">
        <f>IF(AN$105=1,IF(AN107,1,0),0)</f>
        <v/>
      </c>
      <c r="AO124" s="19">
        <f>IF(AO$105=1,IF(AO107,1,0),0)</f>
        <v/>
      </c>
      <c r="AP124" s="19">
        <f>IF(AP$105=1,IF(AP107,1,0),0)</f>
        <v/>
      </c>
      <c r="AQ124" s="19">
        <f>IF(AQ$105=1,IF(AQ107,1,0),0)</f>
        <v/>
      </c>
      <c r="AR124" s="19">
        <f>IF(AR$105=1,IF(AR107,1,0),0)</f>
        <v/>
      </c>
      <c r="AS124" s="19">
        <f>IF(AS$105=1,IF(AS107,1,0),0)</f>
        <v/>
      </c>
      <c r="AT124" s="19">
        <f>IF(AT$105=1,IF(AT107,1,0),0)</f>
        <v/>
      </c>
      <c r="AU124" s="19">
        <f>IF(AU$105=1,IF(AU107,1,0),0)</f>
        <v/>
      </c>
      <c r="AV124" s="19">
        <f>IF(AV$105=1,IF(AV107,1,0),0)</f>
        <v/>
      </c>
      <c r="AW124" s="19">
        <f>IF(AW$105=1,IF(AW107,1,0),0)</f>
        <v/>
      </c>
      <c r="AX124" s="19">
        <f>IF(AX$105=1,IF(AX107,1,0),0)</f>
        <v/>
      </c>
      <c r="AY124" s="19">
        <f>IF(AY$105=1,IF(AY107,1,0),0)</f>
        <v/>
      </c>
    </row>
    <row r="125" hidden="1" outlineLevel="1">
      <c r="A125" s="1" t="inlineStr">
        <is>
          <t>etsc</t>
        </is>
      </c>
      <c r="B125" s="1" t="inlineStr">
        <is>
          <t>all</t>
        </is>
      </c>
      <c r="C125" s="1" t="inlineStr">
        <is>
          <t>rod</t>
        </is>
      </c>
      <c r="H125" s="1">
        <f>INDEX(VarLab,MATCH($A125,VarKey,0))&amp;INDEX(MemLab,MATCH($C125&amp;"|"&amp;$B125,MemKey,0))</f>
        <v/>
      </c>
      <c r="I125" s="1">
        <f>INDEX(VarUnit,MATCH($A125,VarKey,0))</f>
        <v/>
      </c>
      <c r="J125" s="1">
        <f>INDEX(VarSrc,MATCH($A125,VarKey,0))</f>
        <v/>
      </c>
      <c r="K125" s="17">
        <f>CodePrefix&amp;$A125&amp;IF($C125="","","."&amp;$C125&amp;"."&amp;$B125)&amp;INDEX(VarEnd,MATCH($A125,VarKey,0))&amp;K$5</f>
        <v/>
      </c>
      <c r="L125" s="18">
        <f>IF(L$105=1,IF(L108,1,0),0)</f>
        <v/>
      </c>
      <c r="M125" s="19">
        <f>IF(M$105=1,IF(M108,1,0),0)</f>
        <v/>
      </c>
      <c r="N125" s="19">
        <f>IF(N$105=1,IF(N108,1,0),0)</f>
        <v/>
      </c>
      <c r="O125" s="19">
        <f>IF(O$105=1,IF(O108,1,0),0)</f>
        <v/>
      </c>
      <c r="P125" s="19">
        <f>IF(P$105=1,IF(P108,1,0),0)</f>
        <v/>
      </c>
      <c r="Q125" s="19">
        <f>IF(Q$105=1,IF(Q108,1,0),0)</f>
        <v/>
      </c>
      <c r="R125" s="19">
        <f>IF(R$105=1,IF(R108,1,0),0)</f>
        <v/>
      </c>
      <c r="S125" s="19">
        <f>IF(S$105=1,IF(S108,1,0),0)</f>
        <v/>
      </c>
      <c r="T125" s="19">
        <f>IF(T$105=1,IF(T108,1,0),0)</f>
        <v/>
      </c>
      <c r="U125" s="19">
        <f>IF(U$105=1,IF(U108,1,0),0)</f>
        <v/>
      </c>
      <c r="V125" s="19">
        <f>IF(V$105=1,IF(V108,1,0),0)</f>
        <v/>
      </c>
      <c r="W125" s="19">
        <f>IF(W$105=1,IF(W108,1,0),0)</f>
        <v/>
      </c>
      <c r="X125" s="19">
        <f>IF(X$105=1,IF(X108,1,0),0)</f>
        <v/>
      </c>
      <c r="Y125" s="19">
        <f>IF(Y$105=1,IF(Y108,1,0),0)</f>
        <v/>
      </c>
      <c r="Z125" s="19">
        <f>IF(Z$105=1,IF(Z108,1,0),0)</f>
        <v/>
      </c>
      <c r="AA125" s="19">
        <f>IF(AA$105=1,IF(AA108,1,0),0)</f>
        <v/>
      </c>
      <c r="AB125" s="19">
        <f>IF(AB$105=1,IF(AB108,1,0),0)</f>
        <v/>
      </c>
      <c r="AC125" s="19">
        <f>IF(AC$105=1,IF(AC108,1,0),0)</f>
        <v/>
      </c>
      <c r="AD125" s="19">
        <f>IF(AD$105=1,IF(AD108,1,0),0)</f>
        <v/>
      </c>
      <c r="AF125" s="17">
        <f>CodePrefix&amp;$A125&amp;IF($C125="","","."&amp;$C125&amp;"."&amp;$B125)&amp;INDEX(VarEnd,MATCH($A125,VarKey,0))&amp;AF$5</f>
        <v/>
      </c>
      <c r="AG125" s="18">
        <f>IF(AG$105=1,IF(AG108,1,0),0)</f>
        <v/>
      </c>
      <c r="AH125" s="19">
        <f>IF(AH$105=1,IF(AH108,1,0),0)</f>
        <v/>
      </c>
      <c r="AI125" s="19">
        <f>IF(AI$105=1,IF(AI108,1,0),0)</f>
        <v/>
      </c>
      <c r="AJ125" s="19">
        <f>IF(AJ$105=1,IF(AJ108,1,0),0)</f>
        <v/>
      </c>
      <c r="AK125" s="19">
        <f>IF(AK$105=1,IF(AK108,1,0),0)</f>
        <v/>
      </c>
      <c r="AL125" s="19">
        <f>IF(AL$105=1,IF(AL108,1,0),0)</f>
        <v/>
      </c>
      <c r="AM125" s="19">
        <f>IF(AM$105=1,IF(AM108,1,0),0)</f>
        <v/>
      </c>
      <c r="AN125" s="19">
        <f>IF(AN$105=1,IF(AN108,1,0),0)</f>
        <v/>
      </c>
      <c r="AO125" s="19">
        <f>IF(AO$105=1,IF(AO108,1,0),0)</f>
        <v/>
      </c>
      <c r="AP125" s="19">
        <f>IF(AP$105=1,IF(AP108,1,0),0)</f>
        <v/>
      </c>
      <c r="AQ125" s="19">
        <f>IF(AQ$105=1,IF(AQ108,1,0),0)</f>
        <v/>
      </c>
      <c r="AR125" s="19">
        <f>IF(AR$105=1,IF(AR108,1,0),0)</f>
        <v/>
      </c>
      <c r="AS125" s="19">
        <f>IF(AS$105=1,IF(AS108,1,0),0)</f>
        <v/>
      </c>
      <c r="AT125" s="19">
        <f>IF(AT$105=1,IF(AT108,1,0),0)</f>
        <v/>
      </c>
      <c r="AU125" s="19">
        <f>IF(AU$105=1,IF(AU108,1,0),0)</f>
        <v/>
      </c>
      <c r="AV125" s="19">
        <f>IF(AV$105=1,IF(AV108,1,0),0)</f>
        <v/>
      </c>
      <c r="AW125" s="19">
        <f>IF(AW$105=1,IF(AW108,1,0),0)</f>
        <v/>
      </c>
      <c r="AX125" s="19">
        <f>IF(AX$105=1,IF(AX108,1,0),0)</f>
        <v/>
      </c>
      <c r="AY125" s="19">
        <f>IF(AY$105=1,IF(AY108,1,0),0)</f>
        <v/>
      </c>
    </row>
    <row r="126" hidden="1" outlineLevel="1">
      <c r="A126" s="1" t="inlineStr">
        <is>
          <t>etsc</t>
        </is>
      </c>
      <c r="B126" s="1" t="inlineStr">
        <is>
          <t>all</t>
        </is>
      </c>
      <c r="C126" s="1" t="inlineStr">
        <is>
          <t>ral</t>
        </is>
      </c>
      <c r="H126" s="1">
        <f>INDEX(VarLab,MATCH($A126,VarKey,0))&amp;INDEX(MemLab,MATCH($C126&amp;"|"&amp;$B126,MemKey,0))</f>
        <v/>
      </c>
      <c r="I126" s="1">
        <f>INDEX(VarUnit,MATCH($A126,VarKey,0))</f>
        <v/>
      </c>
      <c r="J126" s="1">
        <f>INDEX(VarSrc,MATCH($A126,VarKey,0))</f>
        <v/>
      </c>
      <c r="K126" s="17">
        <f>CodePrefix&amp;$A126&amp;IF($C126="","","."&amp;$C126&amp;"."&amp;$B126)&amp;INDEX(VarEnd,MATCH($A126,VarKey,0))&amp;K$5</f>
        <v/>
      </c>
      <c r="L126" s="18">
        <f>IF(L$105=1,IF(L109,1,0),0)</f>
        <v/>
      </c>
      <c r="M126" s="19">
        <f>IF(M$105=1,IF(M109,1,0),0)</f>
        <v/>
      </c>
      <c r="N126" s="19">
        <f>IF(N$105=1,IF(N109,1,0),0)</f>
        <v/>
      </c>
      <c r="O126" s="19">
        <f>IF(O$105=1,IF(O109,1,0),0)</f>
        <v/>
      </c>
      <c r="P126" s="19">
        <f>IF(P$105=1,IF(P109,1,0),0)</f>
        <v/>
      </c>
      <c r="Q126" s="19">
        <f>IF(Q$105=1,IF(Q109,1,0),0)</f>
        <v/>
      </c>
      <c r="R126" s="19">
        <f>IF(R$105=1,IF(R109,1,0),0)</f>
        <v/>
      </c>
      <c r="S126" s="19">
        <f>IF(S$105=1,IF(S109,1,0),0)</f>
        <v/>
      </c>
      <c r="T126" s="19">
        <f>IF(T$105=1,IF(T109,1,0),0)</f>
        <v/>
      </c>
      <c r="U126" s="19">
        <f>IF(U$105=1,IF(U109,1,0),0)</f>
        <v/>
      </c>
      <c r="V126" s="19">
        <f>IF(V$105=1,IF(V109,1,0),0)</f>
        <v/>
      </c>
      <c r="W126" s="19">
        <f>IF(W$105=1,IF(W109,1,0),0)</f>
        <v/>
      </c>
      <c r="X126" s="19">
        <f>IF(X$105=1,IF(X109,1,0),0)</f>
        <v/>
      </c>
      <c r="Y126" s="19">
        <f>IF(Y$105=1,IF(Y109,1,0),0)</f>
        <v/>
      </c>
      <c r="Z126" s="19">
        <f>IF(Z$105=1,IF(Z109,1,0),0)</f>
        <v/>
      </c>
      <c r="AA126" s="19">
        <f>IF(AA$105=1,IF(AA109,1,0),0)</f>
        <v/>
      </c>
      <c r="AB126" s="19">
        <f>IF(AB$105=1,IF(AB109,1,0),0)</f>
        <v/>
      </c>
      <c r="AC126" s="19">
        <f>IF(AC$105=1,IF(AC109,1,0),0)</f>
        <v/>
      </c>
      <c r="AD126" s="19">
        <f>IF(AD$105=1,IF(AD109,1,0),0)</f>
        <v/>
      </c>
      <c r="AF126" s="17">
        <f>CodePrefix&amp;$A126&amp;IF($C126="","","."&amp;$C126&amp;"."&amp;$B126)&amp;INDEX(VarEnd,MATCH($A126,VarKey,0))&amp;AF$5</f>
        <v/>
      </c>
      <c r="AG126" s="18">
        <f>IF(AG$105=1,IF(AG109,1,0),0)</f>
        <v/>
      </c>
      <c r="AH126" s="19">
        <f>IF(AH$105=1,IF(AH109,1,0),0)</f>
        <v/>
      </c>
      <c r="AI126" s="19">
        <f>IF(AI$105=1,IF(AI109,1,0),0)</f>
        <v/>
      </c>
      <c r="AJ126" s="19">
        <f>IF(AJ$105=1,IF(AJ109,1,0),0)</f>
        <v/>
      </c>
      <c r="AK126" s="19">
        <f>IF(AK$105=1,IF(AK109,1,0),0)</f>
        <v/>
      </c>
      <c r="AL126" s="19">
        <f>IF(AL$105=1,IF(AL109,1,0),0)</f>
        <v/>
      </c>
      <c r="AM126" s="19">
        <f>IF(AM$105=1,IF(AM109,1,0),0)</f>
        <v/>
      </c>
      <c r="AN126" s="19">
        <f>IF(AN$105=1,IF(AN109,1,0),0)</f>
        <v/>
      </c>
      <c r="AO126" s="19">
        <f>IF(AO$105=1,IF(AO109,1,0),0)</f>
        <v/>
      </c>
      <c r="AP126" s="19">
        <f>IF(AP$105=1,IF(AP109,1,0),0)</f>
        <v/>
      </c>
      <c r="AQ126" s="19">
        <f>IF(AQ$105=1,IF(AQ109,1,0),0)</f>
        <v/>
      </c>
      <c r="AR126" s="19">
        <f>IF(AR$105=1,IF(AR109,1,0),0)</f>
        <v/>
      </c>
      <c r="AS126" s="19">
        <f>IF(AS$105=1,IF(AS109,1,0),0)</f>
        <v/>
      </c>
      <c r="AT126" s="19">
        <f>IF(AT$105=1,IF(AT109,1,0),0)</f>
        <v/>
      </c>
      <c r="AU126" s="19">
        <f>IF(AU$105=1,IF(AU109,1,0),0)</f>
        <v/>
      </c>
      <c r="AV126" s="19">
        <f>IF(AV$105=1,IF(AV109,1,0),0)</f>
        <v/>
      </c>
      <c r="AW126" s="19">
        <f>IF(AW$105=1,IF(AW109,1,0),0)</f>
        <v/>
      </c>
      <c r="AX126" s="19">
        <f>IF(AX$105=1,IF(AX109,1,0),0)</f>
        <v/>
      </c>
      <c r="AY126" s="19">
        <f>IF(AY$105=1,IF(AY109,1,0),0)</f>
        <v/>
      </c>
    </row>
    <row r="127" hidden="1" outlineLevel="1">
      <c r="A127" s="1" t="inlineStr">
        <is>
          <t>etsc</t>
        </is>
      </c>
      <c r="B127" s="1" t="inlineStr">
        <is>
          <t>all</t>
        </is>
      </c>
      <c r="C127" s="1" t="inlineStr">
        <is>
          <t>avi</t>
        </is>
      </c>
      <c r="H127" s="1">
        <f>INDEX(VarLab,MATCH($A127,VarKey,0))&amp;INDEX(MemLab,MATCH($C127&amp;"|"&amp;$B127,MemKey,0))</f>
        <v/>
      </c>
      <c r="I127" s="1">
        <f>INDEX(VarUnit,MATCH($A127,VarKey,0))</f>
        <v/>
      </c>
      <c r="J127" s="1">
        <f>INDEX(VarSrc,MATCH($A127,VarKey,0))</f>
        <v/>
      </c>
      <c r="K127" s="17">
        <f>CodePrefix&amp;$A127&amp;IF($C127="","","."&amp;$C127&amp;"."&amp;$B127)&amp;INDEX(VarEnd,MATCH($A127,VarKey,0))&amp;K$5</f>
        <v/>
      </c>
      <c r="L127" s="18">
        <f>IF(L$105=1,IF(L110,1,0),0)</f>
        <v/>
      </c>
      <c r="M127" s="19">
        <f>IF(M$105=1,IF(M110,1,0),0)</f>
        <v/>
      </c>
      <c r="N127" s="19">
        <f>IF(N$105=1,IF(N110,1,0),0)</f>
        <v/>
      </c>
      <c r="O127" s="19">
        <f>IF(O$105=1,IF(O110,1,0),0)</f>
        <v/>
      </c>
      <c r="P127" s="19">
        <f>IF(P$105=1,IF(P110,1,0),0)</f>
        <v/>
      </c>
      <c r="Q127" s="19">
        <f>IF(Q$105=1,IF(Q110,1,0),0)</f>
        <v/>
      </c>
      <c r="R127" s="19">
        <f>IF(R$105=1,IF(R110,1,0),0)</f>
        <v/>
      </c>
      <c r="S127" s="19">
        <f>IF(S$105=1,IF(S110,1,0),0)</f>
        <v/>
      </c>
      <c r="T127" s="19">
        <f>IF(T$105=1,IF(T110,1,0),0)</f>
        <v/>
      </c>
      <c r="U127" s="19">
        <f>IF(U$105=1,IF(U110,1,0),0)</f>
        <v/>
      </c>
      <c r="V127" s="19">
        <f>IF(V$105=1,IF(V110,1,0),0)</f>
        <v/>
      </c>
      <c r="W127" s="19">
        <f>IF(W$105=1,IF(W110,1,0),0)</f>
        <v/>
      </c>
      <c r="X127" s="19">
        <f>IF(X$105=1,IF(X110,1,0),0)</f>
        <v/>
      </c>
      <c r="Y127" s="19">
        <f>IF(Y$105=1,IF(Y110,1,0),0)</f>
        <v/>
      </c>
      <c r="Z127" s="19">
        <f>IF(Z$105=1,IF(Z110,1,0),0)</f>
        <v/>
      </c>
      <c r="AA127" s="19">
        <f>IF(AA$105=1,IF(AA110,1,0),0)</f>
        <v/>
      </c>
      <c r="AB127" s="19">
        <f>IF(AB$105=1,IF(AB110,1,0),0)</f>
        <v/>
      </c>
      <c r="AC127" s="19">
        <f>IF(AC$105=1,IF(AC110,1,0),0)</f>
        <v/>
      </c>
      <c r="AD127" s="19">
        <f>IF(AD$105=1,IF(AD110,1,0),0)</f>
        <v/>
      </c>
      <c r="AF127" s="17">
        <f>CodePrefix&amp;$A127&amp;IF($C127="","","."&amp;$C127&amp;"."&amp;$B127)&amp;INDEX(VarEnd,MATCH($A127,VarKey,0))&amp;AF$5</f>
        <v/>
      </c>
      <c r="AG127" s="18">
        <f>IF(AG$105=1,IF(AG110,1,0),0)</f>
        <v/>
      </c>
      <c r="AH127" s="19">
        <f>IF(AH$105=1,IF(AH110,1,0),0)</f>
        <v/>
      </c>
      <c r="AI127" s="19">
        <f>IF(AI$105=1,IF(AI110,1,0),0)</f>
        <v/>
      </c>
      <c r="AJ127" s="19">
        <f>IF(AJ$105=1,IF(AJ110,1,0),0)</f>
        <v/>
      </c>
      <c r="AK127" s="19">
        <f>IF(AK$105=1,IF(AK110,1,0),0)</f>
        <v/>
      </c>
      <c r="AL127" s="19">
        <f>IF(AL$105=1,IF(AL110,1,0),0)</f>
        <v/>
      </c>
      <c r="AM127" s="19">
        <f>IF(AM$105=1,IF(AM110,1,0),0)</f>
        <v/>
      </c>
      <c r="AN127" s="19">
        <f>IF(AN$105=1,IF(AN110,1,0),0)</f>
        <v/>
      </c>
      <c r="AO127" s="19">
        <f>IF(AO$105=1,IF(AO110,1,0),0)</f>
        <v/>
      </c>
      <c r="AP127" s="19">
        <f>IF(AP$105=1,IF(AP110,1,0),0)</f>
        <v/>
      </c>
      <c r="AQ127" s="19">
        <f>IF(AQ$105=1,IF(AQ110,1,0),0)</f>
        <v/>
      </c>
      <c r="AR127" s="19">
        <f>IF(AR$105=1,IF(AR110,1,0),0)</f>
        <v/>
      </c>
      <c r="AS127" s="19">
        <f>IF(AS$105=1,IF(AS110,1,0),0)</f>
        <v/>
      </c>
      <c r="AT127" s="19">
        <f>IF(AT$105=1,IF(AT110,1,0),0)</f>
        <v/>
      </c>
      <c r="AU127" s="19">
        <f>IF(AU$105=1,IF(AU110,1,0),0)</f>
        <v/>
      </c>
      <c r="AV127" s="19">
        <f>IF(AV$105=1,IF(AV110,1,0),0)</f>
        <v/>
      </c>
      <c r="AW127" s="19">
        <f>IF(AW$105=1,IF(AW110,1,0),0)</f>
        <v/>
      </c>
      <c r="AX127" s="19">
        <f>IF(AX$105=1,IF(AX110,1,0),0)</f>
        <v/>
      </c>
      <c r="AY127" s="19">
        <f>IF(AY$105=1,IF(AY110,1,0),0)</f>
        <v/>
      </c>
    </row>
    <row r="128" hidden="1" outlineLevel="1">
      <c r="A128" s="1" t="inlineStr">
        <is>
          <t>etsc</t>
        </is>
      </c>
      <c r="B128" s="1" t="inlineStr">
        <is>
          <t>all</t>
        </is>
      </c>
      <c r="C128" s="1" t="inlineStr">
        <is>
          <t>nav</t>
        </is>
      </c>
      <c r="H128" s="1">
        <f>INDEX(VarLab,MATCH($A128,VarKey,0))&amp;INDEX(MemLab,MATCH($C128&amp;"|"&amp;$B128,MemKey,0))</f>
        <v/>
      </c>
      <c r="I128" s="1">
        <f>INDEX(VarUnit,MATCH($A128,VarKey,0))</f>
        <v/>
      </c>
      <c r="J128" s="1">
        <f>INDEX(VarSrc,MATCH($A128,VarKey,0))</f>
        <v/>
      </c>
      <c r="K128" s="17">
        <f>CodePrefix&amp;$A128&amp;IF($C128="","","."&amp;$C128&amp;"."&amp;$B128)&amp;INDEX(VarEnd,MATCH($A128,VarKey,0))&amp;K$5</f>
        <v/>
      </c>
      <c r="L128" s="18">
        <f>IF(L$105=1,IF(L111,1,0),0)</f>
        <v/>
      </c>
      <c r="M128" s="19">
        <f>IF(M$105=1,IF(M111,1,0),0)</f>
        <v/>
      </c>
      <c r="N128" s="19">
        <f>IF(N$105=1,IF(N111,1,0),0)</f>
        <v/>
      </c>
      <c r="O128" s="19">
        <f>IF(O$105=1,IF(O111,1,0),0)</f>
        <v/>
      </c>
      <c r="P128" s="19">
        <f>IF(P$105=1,IF(P111,1,0),0)</f>
        <v/>
      </c>
      <c r="Q128" s="19">
        <f>IF(Q$105=1,IF(Q111,1,0),0)</f>
        <v/>
      </c>
      <c r="R128" s="19">
        <f>IF(R$105=1,IF(R111,1,0),0)</f>
        <v/>
      </c>
      <c r="S128" s="19">
        <f>IF(S$105=1,IF(S111,1,0),0)</f>
        <v/>
      </c>
      <c r="T128" s="19">
        <f>IF(T$105=1,IF(T111,1,0),0)</f>
        <v/>
      </c>
      <c r="U128" s="19">
        <f>IF(U$105=1,IF(U111,1,0),0)</f>
        <v/>
      </c>
      <c r="V128" s="19">
        <f>IF(V$105=1,IF(V111,1,0),0)</f>
        <v/>
      </c>
      <c r="W128" s="19">
        <f>IF(W$105=1,IF(W111,1,0),0)</f>
        <v/>
      </c>
      <c r="X128" s="19">
        <f>IF(X$105=1,IF(X111,1,0),0)</f>
        <v/>
      </c>
      <c r="Y128" s="19">
        <f>IF(Y$105=1,IF(Y111,1,0),0)</f>
        <v/>
      </c>
      <c r="Z128" s="19">
        <f>IF(Z$105=1,IF(Z111,1,0),0)</f>
        <v/>
      </c>
      <c r="AA128" s="19">
        <f>IF(AA$105=1,IF(AA111,1,0),0)</f>
        <v/>
      </c>
      <c r="AB128" s="19">
        <f>IF(AB$105=1,IF(AB111,1,0),0)</f>
        <v/>
      </c>
      <c r="AC128" s="19">
        <f>IF(AC$105=1,IF(AC111,1,0),0)</f>
        <v/>
      </c>
      <c r="AD128" s="19">
        <f>IF(AD$105=1,IF(AD111,1,0),0)</f>
        <v/>
      </c>
      <c r="AF128" s="17">
        <f>CodePrefix&amp;$A128&amp;IF($C128="","","."&amp;$C128&amp;"."&amp;$B128)&amp;INDEX(VarEnd,MATCH($A128,VarKey,0))&amp;AF$5</f>
        <v/>
      </c>
      <c r="AG128" s="18">
        <f>IF(AG$105=1,IF(AG111,1,0),0)</f>
        <v/>
      </c>
      <c r="AH128" s="19">
        <f>IF(AH$105=1,IF(AH111,1,0),0)</f>
        <v/>
      </c>
      <c r="AI128" s="19">
        <f>IF(AI$105=1,IF(AI111,1,0),0)</f>
        <v/>
      </c>
      <c r="AJ128" s="19">
        <f>IF(AJ$105=1,IF(AJ111,1,0),0)</f>
        <v/>
      </c>
      <c r="AK128" s="19">
        <f>IF(AK$105=1,IF(AK111,1,0),0)</f>
        <v/>
      </c>
      <c r="AL128" s="19">
        <f>IF(AL$105=1,IF(AL111,1,0),0)</f>
        <v/>
      </c>
      <c r="AM128" s="19">
        <f>IF(AM$105=1,IF(AM111,1,0),0)</f>
        <v/>
      </c>
      <c r="AN128" s="19">
        <f>IF(AN$105=1,IF(AN111,1,0),0)</f>
        <v/>
      </c>
      <c r="AO128" s="19">
        <f>IF(AO$105=1,IF(AO111,1,0),0)</f>
        <v/>
      </c>
      <c r="AP128" s="19">
        <f>IF(AP$105=1,IF(AP111,1,0),0)</f>
        <v/>
      </c>
      <c r="AQ128" s="19">
        <f>IF(AQ$105=1,IF(AQ111,1,0),0)</f>
        <v/>
      </c>
      <c r="AR128" s="19">
        <f>IF(AR$105=1,IF(AR111,1,0),0)</f>
        <v/>
      </c>
      <c r="AS128" s="19">
        <f>IF(AS$105=1,IF(AS111,1,0),0)</f>
        <v/>
      </c>
      <c r="AT128" s="19">
        <f>IF(AT$105=1,IF(AT111,1,0),0)</f>
        <v/>
      </c>
      <c r="AU128" s="19">
        <f>IF(AU$105=1,IF(AU111,1,0),0)</f>
        <v/>
      </c>
      <c r="AV128" s="19">
        <f>IF(AV$105=1,IF(AV111,1,0),0)</f>
        <v/>
      </c>
      <c r="AW128" s="19">
        <f>IF(AW$105=1,IF(AW111,1,0),0)</f>
        <v/>
      </c>
      <c r="AX128" s="19">
        <f>IF(AX$105=1,IF(AX111,1,0),0)</f>
        <v/>
      </c>
      <c r="AY128" s="19">
        <f>IF(AY$105=1,IF(AY111,1,0),0)</f>
        <v/>
      </c>
    </row>
    <row r="129" hidden="1" outlineLevel="1">
      <c r="A129" s="1" t="inlineStr">
        <is>
          <t>etsc</t>
        </is>
      </c>
      <c r="B129" s="1" t="inlineStr">
        <is>
          <t>all</t>
        </is>
      </c>
      <c r="C129" s="1" t="inlineStr">
        <is>
          <t>res</t>
        </is>
      </c>
      <c r="H129" s="1">
        <f>INDEX(VarLab,MATCH($A129,VarKey,0))&amp;INDEX(MemLab,MATCH($C129&amp;"|"&amp;$B129,MemKey,0))</f>
        <v/>
      </c>
      <c r="I129" s="1">
        <f>INDEX(VarUnit,MATCH($A129,VarKey,0))</f>
        <v/>
      </c>
      <c r="J129" s="1">
        <f>INDEX(VarSrc,MATCH($A129,VarKey,0))</f>
        <v/>
      </c>
      <c r="K129" s="17">
        <f>CodePrefix&amp;$A129&amp;IF($C129="","","."&amp;$C129&amp;"."&amp;$B129)&amp;INDEX(VarEnd,MATCH($A129,VarKey,0))&amp;K$5</f>
        <v/>
      </c>
      <c r="L129" s="18">
        <f>IF(L$105=1,IF(L112,1,0),0)</f>
        <v/>
      </c>
      <c r="M129" s="19">
        <f>IF(M$105=1,IF(M112,1,0),0)</f>
        <v/>
      </c>
      <c r="N129" s="19">
        <f>IF(N$105=1,IF(N112,1,0),0)</f>
        <v/>
      </c>
      <c r="O129" s="19">
        <f>IF(O$105=1,IF(O112,1,0),0)</f>
        <v/>
      </c>
      <c r="P129" s="19">
        <f>IF(P$105=1,IF(P112,1,0),0)</f>
        <v/>
      </c>
      <c r="Q129" s="19">
        <f>IF(Q$105=1,IF(Q112,1,0),0)</f>
        <v/>
      </c>
      <c r="R129" s="19">
        <f>IF(R$105=1,IF(R112,1,0),0)</f>
        <v/>
      </c>
      <c r="S129" s="19">
        <f>IF(S$105=1,IF(S112,1,0),0)</f>
        <v/>
      </c>
      <c r="T129" s="19">
        <f>IF(T$105=1,IF(T112,1,0),0)</f>
        <v/>
      </c>
      <c r="U129" s="19">
        <f>IF(U$105=1,IF(U112,1,0),0)</f>
        <v/>
      </c>
      <c r="V129" s="19">
        <f>IF(V$105=1,IF(V112,1,0),0)</f>
        <v/>
      </c>
      <c r="W129" s="19">
        <f>IF(W$105=1,IF(W112,1,0),0)</f>
        <v/>
      </c>
      <c r="X129" s="19">
        <f>IF(X$105=1,IF(X112,1,0),0)</f>
        <v/>
      </c>
      <c r="Y129" s="19">
        <f>IF(Y$105=1,IF(Y112,1,0),0)</f>
        <v/>
      </c>
      <c r="Z129" s="19">
        <f>IF(Z$105=1,IF(Z112,1,0),0)</f>
        <v/>
      </c>
      <c r="AA129" s="19">
        <f>IF(AA$105=1,IF(AA112,1,0),0)</f>
        <v/>
      </c>
      <c r="AB129" s="19">
        <f>IF(AB$105=1,IF(AB112,1,0),0)</f>
        <v/>
      </c>
      <c r="AC129" s="19">
        <f>IF(AC$105=1,IF(AC112,1,0),0)</f>
        <v/>
      </c>
      <c r="AD129" s="19">
        <f>IF(AD$105=1,IF(AD112,1,0),0)</f>
        <v/>
      </c>
      <c r="AF129" s="17">
        <f>CodePrefix&amp;$A129&amp;IF($C129="","","."&amp;$C129&amp;"."&amp;$B129)&amp;INDEX(VarEnd,MATCH($A129,VarKey,0))&amp;AF$5</f>
        <v/>
      </c>
      <c r="AG129" s="18">
        <f>IF(AG$105=1,IF(AG112,1,0),0)</f>
        <v/>
      </c>
      <c r="AH129" s="19">
        <f>IF(AH$105=1,IF(AH112,1,0),0)</f>
        <v/>
      </c>
      <c r="AI129" s="19">
        <f>IF(AI$105=1,IF(AI112,1,0),0)</f>
        <v/>
      </c>
      <c r="AJ129" s="19">
        <f>IF(AJ$105=1,IF(AJ112,1,0),0)</f>
        <v/>
      </c>
      <c r="AK129" s="19">
        <f>IF(AK$105=1,IF(AK112,1,0),0)</f>
        <v/>
      </c>
      <c r="AL129" s="19">
        <f>IF(AL$105=1,IF(AL112,1,0),0)</f>
        <v/>
      </c>
      <c r="AM129" s="19">
        <f>IF(AM$105=1,IF(AM112,1,0),0)</f>
        <v/>
      </c>
      <c r="AN129" s="19">
        <f>IF(AN$105=1,IF(AN112,1,0),0)</f>
        <v/>
      </c>
      <c r="AO129" s="19">
        <f>IF(AO$105=1,IF(AO112,1,0),0)</f>
        <v/>
      </c>
      <c r="AP129" s="19">
        <f>IF(AP$105=1,IF(AP112,1,0),0)</f>
        <v/>
      </c>
      <c r="AQ129" s="19">
        <f>IF(AQ$105=1,IF(AQ112,1,0),0)</f>
        <v/>
      </c>
      <c r="AR129" s="19">
        <f>IF(AR$105=1,IF(AR112,1,0),0)</f>
        <v/>
      </c>
      <c r="AS129" s="19">
        <f>IF(AS$105=1,IF(AS112,1,0),0)</f>
        <v/>
      </c>
      <c r="AT129" s="19">
        <f>IF(AT$105=1,IF(AT112,1,0),0)</f>
        <v/>
      </c>
      <c r="AU129" s="19">
        <f>IF(AU$105=1,IF(AU112,1,0),0)</f>
        <v/>
      </c>
      <c r="AV129" s="19">
        <f>IF(AV$105=1,IF(AV112,1,0),0)</f>
        <v/>
      </c>
      <c r="AW129" s="19">
        <f>IF(AW$105=1,IF(AW112,1,0),0)</f>
        <v/>
      </c>
      <c r="AX129" s="19">
        <f>IF(AX$105=1,IF(AX112,1,0),0)</f>
        <v/>
      </c>
      <c r="AY129" s="19">
        <f>IF(AY$105=1,IF(AY112,1,0),0)</f>
        <v/>
      </c>
    </row>
    <row r="130" hidden="1" outlineLevel="1">
      <c r="A130" s="1" t="inlineStr">
        <is>
          <t>etsc</t>
        </is>
      </c>
      <c r="B130" s="1" t="inlineStr">
        <is>
          <t>all</t>
        </is>
      </c>
      <c r="C130" s="1" t="inlineStr">
        <is>
          <t>foo</t>
        </is>
      </c>
      <c r="H130" s="1">
        <f>INDEX(VarLab,MATCH($A130,VarKey,0))&amp;INDEX(MemLab,MATCH($C130&amp;"|"&amp;$B130,MemKey,0))</f>
        <v/>
      </c>
      <c r="I130" s="1">
        <f>INDEX(VarUnit,MATCH($A130,VarKey,0))</f>
        <v/>
      </c>
      <c r="J130" s="1">
        <f>INDEX(VarSrc,MATCH($A130,VarKey,0))</f>
        <v/>
      </c>
      <c r="K130" s="17">
        <f>CodePrefix&amp;$A130&amp;IF($C130="","","."&amp;$C130&amp;"."&amp;$B130)&amp;INDEX(VarEnd,MATCH($A130,VarKey,0))&amp;K$5</f>
        <v/>
      </c>
      <c r="L130" s="18">
        <f>IF(L$105=1,IF(L113,1,0),0)</f>
        <v/>
      </c>
      <c r="M130" s="19">
        <f>IF(M$105=1,IF(M113,1,0),0)</f>
        <v/>
      </c>
      <c r="N130" s="19">
        <f>IF(N$105=1,IF(N113,1,0),0)</f>
        <v/>
      </c>
      <c r="O130" s="19">
        <f>IF(O$105=1,IF(O113,1,0),0)</f>
        <v/>
      </c>
      <c r="P130" s="19">
        <f>IF(P$105=1,IF(P113,1,0),0)</f>
        <v/>
      </c>
      <c r="Q130" s="19">
        <f>IF(Q$105=1,IF(Q113,1,0),0)</f>
        <v/>
      </c>
      <c r="R130" s="19">
        <f>IF(R$105=1,IF(R113,1,0),0)</f>
        <v/>
      </c>
      <c r="S130" s="19">
        <f>IF(S$105=1,IF(S113,1,0),0)</f>
        <v/>
      </c>
      <c r="T130" s="19">
        <f>IF(T$105=1,IF(T113,1,0),0)</f>
        <v/>
      </c>
      <c r="U130" s="19">
        <f>IF(U$105=1,IF(U113,1,0),0)</f>
        <v/>
      </c>
      <c r="V130" s="19">
        <f>IF(V$105=1,IF(V113,1,0),0)</f>
        <v/>
      </c>
      <c r="W130" s="19">
        <f>IF(W$105=1,IF(W113,1,0),0)</f>
        <v/>
      </c>
      <c r="X130" s="19">
        <f>IF(X$105=1,IF(X113,1,0),0)</f>
        <v/>
      </c>
      <c r="Y130" s="19">
        <f>IF(Y$105=1,IF(Y113,1,0),0)</f>
        <v/>
      </c>
      <c r="Z130" s="19">
        <f>IF(Z$105=1,IF(Z113,1,0),0)</f>
        <v/>
      </c>
      <c r="AA130" s="19">
        <f>IF(AA$105=1,IF(AA113,1,0),0)</f>
        <v/>
      </c>
      <c r="AB130" s="19">
        <f>IF(AB$105=1,IF(AB113,1,0),0)</f>
        <v/>
      </c>
      <c r="AC130" s="19">
        <f>IF(AC$105=1,IF(AC113,1,0),0)</f>
        <v/>
      </c>
      <c r="AD130" s="19">
        <f>IF(AD$105=1,IF(AD113,1,0),0)</f>
        <v/>
      </c>
      <c r="AF130" s="17">
        <f>CodePrefix&amp;$A130&amp;IF($C130="","","."&amp;$C130&amp;"."&amp;$B130)&amp;INDEX(VarEnd,MATCH($A130,VarKey,0))&amp;AF$5</f>
        <v/>
      </c>
      <c r="AG130" s="18">
        <f>IF(AG$105=1,IF(AG113,1,0),0)</f>
        <v/>
      </c>
      <c r="AH130" s="19">
        <f>IF(AH$105=1,IF(AH113,1,0),0)</f>
        <v/>
      </c>
      <c r="AI130" s="19">
        <f>IF(AI$105=1,IF(AI113,1,0),0)</f>
        <v/>
      </c>
      <c r="AJ130" s="19">
        <f>IF(AJ$105=1,IF(AJ113,1,0),0)</f>
        <v/>
      </c>
      <c r="AK130" s="19">
        <f>IF(AK$105=1,IF(AK113,1,0),0)</f>
        <v/>
      </c>
      <c r="AL130" s="19">
        <f>IF(AL$105=1,IF(AL113,1,0),0)</f>
        <v/>
      </c>
      <c r="AM130" s="19">
        <f>IF(AM$105=1,IF(AM113,1,0),0)</f>
        <v/>
      </c>
      <c r="AN130" s="19">
        <f>IF(AN$105=1,IF(AN113,1,0),0)</f>
        <v/>
      </c>
      <c r="AO130" s="19">
        <f>IF(AO$105=1,IF(AO113,1,0),0)</f>
        <v/>
      </c>
      <c r="AP130" s="19">
        <f>IF(AP$105=1,IF(AP113,1,0),0)</f>
        <v/>
      </c>
      <c r="AQ130" s="19">
        <f>IF(AQ$105=1,IF(AQ113,1,0),0)</f>
        <v/>
      </c>
      <c r="AR130" s="19">
        <f>IF(AR$105=1,IF(AR113,1,0),0)</f>
        <v/>
      </c>
      <c r="AS130" s="19">
        <f>IF(AS$105=1,IF(AS113,1,0),0)</f>
        <v/>
      </c>
      <c r="AT130" s="19">
        <f>IF(AT$105=1,IF(AT113,1,0),0)</f>
        <v/>
      </c>
      <c r="AU130" s="19">
        <f>IF(AU$105=1,IF(AU113,1,0),0)</f>
        <v/>
      </c>
      <c r="AV130" s="19">
        <f>IF(AV$105=1,IF(AV113,1,0),0)</f>
        <v/>
      </c>
      <c r="AW130" s="19">
        <f>IF(AW$105=1,IF(AW113,1,0),0)</f>
        <v/>
      </c>
      <c r="AX130" s="19">
        <f>IF(AX$105=1,IF(AX113,1,0),0)</f>
        <v/>
      </c>
      <c r="AY130" s="19">
        <f>IF(AY$105=1,IF(AY113,1,0),0)</f>
        <v/>
      </c>
    </row>
    <row r="131" hidden="1" outlineLevel="1">
      <c r="A131" s="1" t="inlineStr">
        <is>
          <t>etsc</t>
        </is>
      </c>
      <c r="B131" s="1" t="inlineStr">
        <is>
          <t>all</t>
        </is>
      </c>
      <c r="C131" s="1" t="inlineStr">
        <is>
          <t>srv</t>
        </is>
      </c>
      <c r="H131" s="1">
        <f>INDEX(VarLab,MATCH($A131,VarKey,0))&amp;INDEX(MemLab,MATCH($C131&amp;"|"&amp;$B131,MemKey,0))</f>
        <v/>
      </c>
      <c r="I131" s="1">
        <f>INDEX(VarUnit,MATCH($A131,VarKey,0))</f>
        <v/>
      </c>
      <c r="J131" s="1">
        <f>INDEX(VarSrc,MATCH($A131,VarKey,0))</f>
        <v/>
      </c>
      <c r="K131" s="17">
        <f>CodePrefix&amp;$A131&amp;IF($C131="","","."&amp;$C131&amp;"."&amp;$B131)&amp;INDEX(VarEnd,MATCH($A131,VarKey,0))&amp;K$5</f>
        <v/>
      </c>
      <c r="L131" s="18">
        <f>IF(L$105=1,IF(L114,1,0),0)</f>
        <v/>
      </c>
      <c r="M131" s="19">
        <f>IF(M$105=1,IF(M114,1,0),0)</f>
        <v/>
      </c>
      <c r="N131" s="19">
        <f>IF(N$105=1,IF(N114,1,0),0)</f>
        <v/>
      </c>
      <c r="O131" s="19">
        <f>IF(O$105=1,IF(O114,1,0),0)</f>
        <v/>
      </c>
      <c r="P131" s="19">
        <f>IF(P$105=1,IF(P114,1,0),0)</f>
        <v/>
      </c>
      <c r="Q131" s="19">
        <f>IF(Q$105=1,IF(Q114,1,0),0)</f>
        <v/>
      </c>
      <c r="R131" s="19">
        <f>IF(R$105=1,IF(R114,1,0),0)</f>
        <v/>
      </c>
      <c r="S131" s="19">
        <f>IF(S$105=1,IF(S114,1,0),0)</f>
        <v/>
      </c>
      <c r="T131" s="19">
        <f>IF(T$105=1,IF(T114,1,0),0)</f>
        <v/>
      </c>
      <c r="U131" s="19">
        <f>IF(U$105=1,IF(U114,1,0),0)</f>
        <v/>
      </c>
      <c r="V131" s="19">
        <f>IF(V$105=1,IF(V114,1,0),0)</f>
        <v/>
      </c>
      <c r="W131" s="19">
        <f>IF(W$105=1,IF(W114,1,0),0)</f>
        <v/>
      </c>
      <c r="X131" s="19">
        <f>IF(X$105=1,IF(X114,1,0),0)</f>
        <v/>
      </c>
      <c r="Y131" s="19">
        <f>IF(Y$105=1,IF(Y114,1,0),0)</f>
        <v/>
      </c>
      <c r="Z131" s="19">
        <f>IF(Z$105=1,IF(Z114,1,0),0)</f>
        <v/>
      </c>
      <c r="AA131" s="19">
        <f>IF(AA$105=1,IF(AA114,1,0),0)</f>
        <v/>
      </c>
      <c r="AB131" s="19">
        <f>IF(AB$105=1,IF(AB114,1,0),0)</f>
        <v/>
      </c>
      <c r="AC131" s="19">
        <f>IF(AC$105=1,IF(AC114,1,0),0)</f>
        <v/>
      </c>
      <c r="AD131" s="19">
        <f>IF(AD$105=1,IF(AD114,1,0),0)</f>
        <v/>
      </c>
      <c r="AF131" s="17">
        <f>CodePrefix&amp;$A131&amp;IF($C131="","","."&amp;$C131&amp;"."&amp;$B131)&amp;INDEX(VarEnd,MATCH($A131,VarKey,0))&amp;AF$5</f>
        <v/>
      </c>
      <c r="AG131" s="18">
        <f>IF(AG$105=1,IF(AG114,1,0),0)</f>
        <v/>
      </c>
      <c r="AH131" s="19">
        <f>IF(AH$105=1,IF(AH114,1,0),0)</f>
        <v/>
      </c>
      <c r="AI131" s="19">
        <f>IF(AI$105=1,IF(AI114,1,0),0)</f>
        <v/>
      </c>
      <c r="AJ131" s="19">
        <f>IF(AJ$105=1,IF(AJ114,1,0),0)</f>
        <v/>
      </c>
      <c r="AK131" s="19">
        <f>IF(AK$105=1,IF(AK114,1,0),0)</f>
        <v/>
      </c>
      <c r="AL131" s="19">
        <f>IF(AL$105=1,IF(AL114,1,0),0)</f>
        <v/>
      </c>
      <c r="AM131" s="19">
        <f>IF(AM$105=1,IF(AM114,1,0),0)</f>
        <v/>
      </c>
      <c r="AN131" s="19">
        <f>IF(AN$105=1,IF(AN114,1,0),0)</f>
        <v/>
      </c>
      <c r="AO131" s="19">
        <f>IF(AO$105=1,IF(AO114,1,0),0)</f>
        <v/>
      </c>
      <c r="AP131" s="19">
        <f>IF(AP$105=1,IF(AP114,1,0),0)</f>
        <v/>
      </c>
      <c r="AQ131" s="19">
        <f>IF(AQ$105=1,IF(AQ114,1,0),0)</f>
        <v/>
      </c>
      <c r="AR131" s="19">
        <f>IF(AR$105=1,IF(AR114,1,0),0)</f>
        <v/>
      </c>
      <c r="AS131" s="19">
        <f>IF(AS$105=1,IF(AS114,1,0),0)</f>
        <v/>
      </c>
      <c r="AT131" s="19">
        <f>IF(AT$105=1,IF(AT114,1,0),0)</f>
        <v/>
      </c>
      <c r="AU131" s="19">
        <f>IF(AU$105=1,IF(AU114,1,0),0)</f>
        <v/>
      </c>
      <c r="AV131" s="19">
        <f>IF(AV$105=1,IF(AV114,1,0),0)</f>
        <v/>
      </c>
      <c r="AW131" s="19">
        <f>IF(AW$105=1,IF(AW114,1,0),0)</f>
        <v/>
      </c>
      <c r="AX131" s="19">
        <f>IF(AX$105=1,IF(AX114,1,0),0)</f>
        <v/>
      </c>
      <c r="AY131" s="19">
        <f>IF(AY$105=1,IF(AY114,1,0),0)</f>
        <v/>
      </c>
    </row>
    <row r="132" hidden="1" outlineLevel="1">
      <c r="A132" s="1" t="inlineStr">
        <is>
          <t>etsc</t>
        </is>
      </c>
      <c r="B132" s="1" t="inlineStr">
        <is>
          <t>all</t>
        </is>
      </c>
      <c r="C132" s="1" t="inlineStr">
        <is>
          <t>mch</t>
        </is>
      </c>
      <c r="H132" s="1">
        <f>INDEX(VarLab,MATCH($A132,VarKey,0))&amp;INDEX(MemLab,MATCH($C132&amp;"|"&amp;$B132,MemKey,0))</f>
        <v/>
      </c>
      <c r="I132" s="1">
        <f>INDEX(VarUnit,MATCH($A132,VarKey,0))</f>
        <v/>
      </c>
      <c r="J132" s="1">
        <f>INDEX(VarSrc,MATCH($A132,VarKey,0))</f>
        <v/>
      </c>
      <c r="K132" s="17">
        <f>CodePrefix&amp;$A132&amp;IF($C132="","","."&amp;$C132&amp;"."&amp;$B132)&amp;INDEX(VarEnd,MATCH($A132,VarKey,0))&amp;K$5</f>
        <v/>
      </c>
      <c r="L132" s="18">
        <f>IF(L$105=1,IF(L115,1,0),0)</f>
        <v/>
      </c>
      <c r="M132" s="19">
        <f>IF(M$105=1,IF(M115,1,0),0)</f>
        <v/>
      </c>
      <c r="N132" s="19">
        <f>IF(N$105=1,IF(N115,1,0),0)</f>
        <v/>
      </c>
      <c r="O132" s="19">
        <f>IF(O$105=1,IF(O115,1,0),0)</f>
        <v/>
      </c>
      <c r="P132" s="19">
        <f>IF(P$105=1,IF(P115,1,0),0)</f>
        <v/>
      </c>
      <c r="Q132" s="19">
        <f>IF(Q$105=1,IF(Q115,1,0),0)</f>
        <v/>
      </c>
      <c r="R132" s="19">
        <f>IF(R$105=1,IF(R115,1,0),0)</f>
        <v/>
      </c>
      <c r="S132" s="19">
        <f>IF(S$105=1,IF(S115,1,0),0)</f>
        <v/>
      </c>
      <c r="T132" s="19">
        <f>IF(T$105=1,IF(T115,1,0),0)</f>
        <v/>
      </c>
      <c r="U132" s="19">
        <f>IF(U$105=1,IF(U115,1,0),0)</f>
        <v/>
      </c>
      <c r="V132" s="19">
        <f>IF(V$105=1,IF(V115,1,0),0)</f>
        <v/>
      </c>
      <c r="W132" s="19">
        <f>IF(W$105=1,IF(W115,1,0),0)</f>
        <v/>
      </c>
      <c r="X132" s="19">
        <f>IF(X$105=1,IF(X115,1,0),0)</f>
        <v/>
      </c>
      <c r="Y132" s="19">
        <f>IF(Y$105=1,IF(Y115,1,0),0)</f>
        <v/>
      </c>
      <c r="Z132" s="19">
        <f>IF(Z$105=1,IF(Z115,1,0),0)</f>
        <v/>
      </c>
      <c r="AA132" s="19">
        <f>IF(AA$105=1,IF(AA115,1,0),0)</f>
        <v/>
      </c>
      <c r="AB132" s="19">
        <f>IF(AB$105=1,IF(AB115,1,0),0)</f>
        <v/>
      </c>
      <c r="AC132" s="19">
        <f>IF(AC$105=1,IF(AC115,1,0),0)</f>
        <v/>
      </c>
      <c r="AD132" s="19">
        <f>IF(AD$105=1,IF(AD115,1,0),0)</f>
        <v/>
      </c>
      <c r="AF132" s="17">
        <f>CodePrefix&amp;$A132&amp;IF($C132="","","."&amp;$C132&amp;"."&amp;$B132)&amp;INDEX(VarEnd,MATCH($A132,VarKey,0))&amp;AF$5</f>
        <v/>
      </c>
      <c r="AG132" s="18">
        <f>IF(AG$105=1,IF(AG115,1,0),0)</f>
        <v/>
      </c>
      <c r="AH132" s="19">
        <f>IF(AH$105=1,IF(AH115,1,0),0)</f>
        <v/>
      </c>
      <c r="AI132" s="19">
        <f>IF(AI$105=1,IF(AI115,1,0),0)</f>
        <v/>
      </c>
      <c r="AJ132" s="19">
        <f>IF(AJ$105=1,IF(AJ115,1,0),0)</f>
        <v/>
      </c>
      <c r="AK132" s="19">
        <f>IF(AK$105=1,IF(AK115,1,0),0)</f>
        <v/>
      </c>
      <c r="AL132" s="19">
        <f>IF(AL$105=1,IF(AL115,1,0),0)</f>
        <v/>
      </c>
      <c r="AM132" s="19">
        <f>IF(AM$105=1,IF(AM115,1,0),0)</f>
        <v/>
      </c>
      <c r="AN132" s="19">
        <f>IF(AN$105=1,IF(AN115,1,0),0)</f>
        <v/>
      </c>
      <c r="AO132" s="19">
        <f>IF(AO$105=1,IF(AO115,1,0),0)</f>
        <v/>
      </c>
      <c r="AP132" s="19">
        <f>IF(AP$105=1,IF(AP115,1,0),0)</f>
        <v/>
      </c>
      <c r="AQ132" s="19">
        <f>IF(AQ$105=1,IF(AQ115,1,0),0)</f>
        <v/>
      </c>
      <c r="AR132" s="19">
        <f>IF(AR$105=1,IF(AR115,1,0),0)</f>
        <v/>
      </c>
      <c r="AS132" s="19">
        <f>IF(AS$105=1,IF(AS115,1,0),0)</f>
        <v/>
      </c>
      <c r="AT132" s="19">
        <f>IF(AT$105=1,IF(AT115,1,0),0)</f>
        <v/>
      </c>
      <c r="AU132" s="19">
        <f>IF(AU$105=1,IF(AU115,1,0),0)</f>
        <v/>
      </c>
      <c r="AV132" s="19">
        <f>IF(AV$105=1,IF(AV115,1,0),0)</f>
        <v/>
      </c>
      <c r="AW132" s="19">
        <f>IF(AW$105=1,IF(AW115,1,0),0)</f>
        <v/>
      </c>
      <c r="AX132" s="19">
        <f>IF(AX$105=1,IF(AX115,1,0),0)</f>
        <v/>
      </c>
      <c r="AY132" s="19">
        <f>IF(AY$105=1,IF(AY115,1,0),0)</f>
        <v/>
      </c>
    </row>
    <row r="133" hidden="1" outlineLevel="1">
      <c r="A133" s="1" t="inlineStr">
        <is>
          <t>etsc</t>
        </is>
      </c>
      <c r="B133" s="1" t="inlineStr">
        <is>
          <t>all</t>
        </is>
      </c>
      <c r="C133" s="1" t="inlineStr">
        <is>
          <t>irn</t>
        </is>
      </c>
      <c r="H133" s="1">
        <f>INDEX(VarLab,MATCH($A133,VarKey,0))&amp;INDEX(MemLab,MATCH($C133&amp;"|"&amp;$B133,MemKey,0))</f>
        <v/>
      </c>
      <c r="I133" s="1">
        <f>INDEX(VarUnit,MATCH($A133,VarKey,0))</f>
        <v/>
      </c>
      <c r="J133" s="1">
        <f>INDEX(VarSrc,MATCH($A133,VarKey,0))</f>
        <v/>
      </c>
      <c r="K133" s="17">
        <f>CodePrefix&amp;$A133&amp;IF($C133="","","."&amp;$C133&amp;"."&amp;$B133)&amp;INDEX(VarEnd,MATCH($A133,VarKey,0))&amp;K$5</f>
        <v/>
      </c>
      <c r="L133" s="18">
        <f>IF(L$105=1,IF(L116,1,0),0)</f>
        <v/>
      </c>
      <c r="M133" s="19">
        <f>IF(M$105=1,IF(M116,1,0),0)</f>
        <v/>
      </c>
      <c r="N133" s="19">
        <f>IF(N$105=1,IF(N116,1,0),0)</f>
        <v/>
      </c>
      <c r="O133" s="19">
        <f>IF(O$105=1,IF(O116,1,0),0)</f>
        <v/>
      </c>
      <c r="P133" s="19">
        <f>IF(P$105=1,IF(P116,1,0),0)</f>
        <v/>
      </c>
      <c r="Q133" s="19">
        <f>IF(Q$105=1,IF(Q116,1,0),0)</f>
        <v/>
      </c>
      <c r="R133" s="19">
        <f>IF(R$105=1,IF(R116,1,0),0)</f>
        <v/>
      </c>
      <c r="S133" s="19">
        <f>IF(S$105=1,IF(S116,1,0),0)</f>
        <v/>
      </c>
      <c r="T133" s="19">
        <f>IF(T$105=1,IF(T116,1,0),0)</f>
        <v/>
      </c>
      <c r="U133" s="19">
        <f>IF(U$105=1,IF(U116,1,0),0)</f>
        <v/>
      </c>
      <c r="V133" s="19">
        <f>IF(V$105=1,IF(V116,1,0),0)</f>
        <v/>
      </c>
      <c r="W133" s="19">
        <f>IF(W$105=1,IF(W116,1,0),0)</f>
        <v/>
      </c>
      <c r="X133" s="19">
        <f>IF(X$105=1,IF(X116,1,0),0)</f>
        <v/>
      </c>
      <c r="Y133" s="19">
        <f>IF(Y$105=1,IF(Y116,1,0),0)</f>
        <v/>
      </c>
      <c r="Z133" s="19">
        <f>IF(Z$105=1,IF(Z116,1,0),0)</f>
        <v/>
      </c>
      <c r="AA133" s="19">
        <f>IF(AA$105=1,IF(AA116,1,0),0)</f>
        <v/>
      </c>
      <c r="AB133" s="19">
        <f>IF(AB$105=1,IF(AB116,1,0),0)</f>
        <v/>
      </c>
      <c r="AC133" s="19">
        <f>IF(AC$105=1,IF(AC116,1,0),0)</f>
        <v/>
      </c>
      <c r="AD133" s="19">
        <f>IF(AD$105=1,IF(AD116,1,0),0)</f>
        <v/>
      </c>
      <c r="AF133" s="17">
        <f>CodePrefix&amp;$A133&amp;IF($C133="","","."&amp;$C133&amp;"."&amp;$B133)&amp;INDEX(VarEnd,MATCH($A133,VarKey,0))&amp;AF$5</f>
        <v/>
      </c>
      <c r="AG133" s="18">
        <f>IF(AG$105=1,IF(AG116,1,0),0)</f>
        <v/>
      </c>
      <c r="AH133" s="19">
        <f>IF(AH$105=1,IF(AH116,1,0),0)</f>
        <v/>
      </c>
      <c r="AI133" s="19">
        <f>IF(AI$105=1,IF(AI116,1,0),0)</f>
        <v/>
      </c>
      <c r="AJ133" s="19">
        <f>IF(AJ$105=1,IF(AJ116,1,0),0)</f>
        <v/>
      </c>
      <c r="AK133" s="19">
        <f>IF(AK$105=1,IF(AK116,1,0),0)</f>
        <v/>
      </c>
      <c r="AL133" s="19">
        <f>IF(AL$105=1,IF(AL116,1,0),0)</f>
        <v/>
      </c>
      <c r="AM133" s="19">
        <f>IF(AM$105=1,IF(AM116,1,0),0)</f>
        <v/>
      </c>
      <c r="AN133" s="19">
        <f>IF(AN$105=1,IF(AN116,1,0),0)</f>
        <v/>
      </c>
      <c r="AO133" s="19">
        <f>IF(AO$105=1,IF(AO116,1,0),0)</f>
        <v/>
      </c>
      <c r="AP133" s="19">
        <f>IF(AP$105=1,IF(AP116,1,0),0)</f>
        <v/>
      </c>
      <c r="AQ133" s="19">
        <f>IF(AQ$105=1,IF(AQ116,1,0),0)</f>
        <v/>
      </c>
      <c r="AR133" s="19">
        <f>IF(AR$105=1,IF(AR116,1,0),0)</f>
        <v/>
      </c>
      <c r="AS133" s="19">
        <f>IF(AS$105=1,IF(AS116,1,0),0)</f>
        <v/>
      </c>
      <c r="AT133" s="19">
        <f>IF(AT$105=1,IF(AT116,1,0),0)</f>
        <v/>
      </c>
      <c r="AU133" s="19">
        <f>IF(AU$105=1,IF(AU116,1,0),0)</f>
        <v/>
      </c>
      <c r="AV133" s="19">
        <f>IF(AV$105=1,IF(AV116,1,0),0)</f>
        <v/>
      </c>
      <c r="AW133" s="19">
        <f>IF(AW$105=1,IF(AW116,1,0),0)</f>
        <v/>
      </c>
      <c r="AX133" s="19">
        <f>IF(AX$105=1,IF(AX116,1,0),0)</f>
        <v/>
      </c>
      <c r="AY133" s="19">
        <f>IF(AY$105=1,IF(AY116,1,0),0)</f>
        <v/>
      </c>
    </row>
    <row r="134" hidden="1" outlineLevel="1">
      <c r="A134" s="1" t="inlineStr">
        <is>
          <t>etsc</t>
        </is>
      </c>
      <c r="B134" s="1" t="inlineStr">
        <is>
          <t>all</t>
        </is>
      </c>
      <c r="C134" s="1" t="inlineStr">
        <is>
          <t>nfm</t>
        </is>
      </c>
      <c r="H134" s="1">
        <f>INDEX(VarLab,MATCH($A134,VarKey,0))&amp;INDEX(MemLab,MATCH($C134&amp;"|"&amp;$B134,MemKey,0))</f>
        <v/>
      </c>
      <c r="I134" s="1">
        <f>INDEX(VarUnit,MATCH($A134,VarKey,0))</f>
        <v/>
      </c>
      <c r="J134" s="1">
        <f>INDEX(VarSrc,MATCH($A134,VarKey,0))</f>
        <v/>
      </c>
      <c r="K134" s="17">
        <f>CodePrefix&amp;$A134&amp;IF($C134="","","."&amp;$C134&amp;"."&amp;$B134)&amp;INDEX(VarEnd,MATCH($A134,VarKey,0))&amp;K$5</f>
        <v/>
      </c>
      <c r="L134" s="18">
        <f>IF(L$105=1,IF(L117,1,0),0)</f>
        <v/>
      </c>
      <c r="M134" s="19">
        <f>IF(M$105=1,IF(M117,1,0),0)</f>
        <v/>
      </c>
      <c r="N134" s="19">
        <f>IF(N$105=1,IF(N117,1,0),0)</f>
        <v/>
      </c>
      <c r="O134" s="19">
        <f>IF(O$105=1,IF(O117,1,0),0)</f>
        <v/>
      </c>
      <c r="P134" s="19">
        <f>IF(P$105=1,IF(P117,1,0),0)</f>
        <v/>
      </c>
      <c r="Q134" s="19">
        <f>IF(Q$105=1,IF(Q117,1,0),0)</f>
        <v/>
      </c>
      <c r="R134" s="19">
        <f>IF(R$105=1,IF(R117,1,0),0)</f>
        <v/>
      </c>
      <c r="S134" s="19">
        <f>IF(S$105=1,IF(S117,1,0),0)</f>
        <v/>
      </c>
      <c r="T134" s="19">
        <f>IF(T$105=1,IF(T117,1,0),0)</f>
        <v/>
      </c>
      <c r="U134" s="19">
        <f>IF(U$105=1,IF(U117,1,0),0)</f>
        <v/>
      </c>
      <c r="V134" s="19">
        <f>IF(V$105=1,IF(V117,1,0),0)</f>
        <v/>
      </c>
      <c r="W134" s="19">
        <f>IF(W$105=1,IF(W117,1,0),0)</f>
        <v/>
      </c>
      <c r="X134" s="19">
        <f>IF(X$105=1,IF(X117,1,0),0)</f>
        <v/>
      </c>
      <c r="Y134" s="19">
        <f>IF(Y$105=1,IF(Y117,1,0),0)</f>
        <v/>
      </c>
      <c r="Z134" s="19">
        <f>IF(Z$105=1,IF(Z117,1,0),0)</f>
        <v/>
      </c>
      <c r="AA134" s="19">
        <f>IF(AA$105=1,IF(AA117,1,0),0)</f>
        <v/>
      </c>
      <c r="AB134" s="19">
        <f>IF(AB$105=1,IF(AB117,1,0),0)</f>
        <v/>
      </c>
      <c r="AC134" s="19">
        <f>IF(AC$105=1,IF(AC117,1,0),0)</f>
        <v/>
      </c>
      <c r="AD134" s="19">
        <f>IF(AD$105=1,IF(AD117,1,0),0)</f>
        <v/>
      </c>
      <c r="AF134" s="17">
        <f>CodePrefix&amp;$A134&amp;IF($C134="","","."&amp;$C134&amp;"."&amp;$B134)&amp;INDEX(VarEnd,MATCH($A134,VarKey,0))&amp;AF$5</f>
        <v/>
      </c>
      <c r="AG134" s="18">
        <f>IF(AG$105=1,IF(AG117,1,0),0)</f>
        <v/>
      </c>
      <c r="AH134" s="19">
        <f>IF(AH$105=1,IF(AH117,1,0),0)</f>
        <v/>
      </c>
      <c r="AI134" s="19">
        <f>IF(AI$105=1,IF(AI117,1,0),0)</f>
        <v/>
      </c>
      <c r="AJ134" s="19">
        <f>IF(AJ$105=1,IF(AJ117,1,0),0)</f>
        <v/>
      </c>
      <c r="AK134" s="19">
        <f>IF(AK$105=1,IF(AK117,1,0),0)</f>
        <v/>
      </c>
      <c r="AL134" s="19">
        <f>IF(AL$105=1,IF(AL117,1,0),0)</f>
        <v/>
      </c>
      <c r="AM134" s="19">
        <f>IF(AM$105=1,IF(AM117,1,0),0)</f>
        <v/>
      </c>
      <c r="AN134" s="19">
        <f>IF(AN$105=1,IF(AN117,1,0),0)</f>
        <v/>
      </c>
      <c r="AO134" s="19">
        <f>IF(AO$105=1,IF(AO117,1,0),0)</f>
        <v/>
      </c>
      <c r="AP134" s="19">
        <f>IF(AP$105=1,IF(AP117,1,0),0)</f>
        <v/>
      </c>
      <c r="AQ134" s="19">
        <f>IF(AQ$105=1,IF(AQ117,1,0),0)</f>
        <v/>
      </c>
      <c r="AR134" s="19">
        <f>IF(AR$105=1,IF(AR117,1,0),0)</f>
        <v/>
      </c>
      <c r="AS134" s="19">
        <f>IF(AS$105=1,IF(AS117,1,0),0)</f>
        <v/>
      </c>
      <c r="AT134" s="19">
        <f>IF(AT$105=1,IF(AT117,1,0),0)</f>
        <v/>
      </c>
      <c r="AU134" s="19">
        <f>IF(AU$105=1,IF(AU117,1,0),0)</f>
        <v/>
      </c>
      <c r="AV134" s="19">
        <f>IF(AV$105=1,IF(AV117,1,0),0)</f>
        <v/>
      </c>
      <c r="AW134" s="19">
        <f>IF(AW$105=1,IF(AW117,1,0),0)</f>
        <v/>
      </c>
      <c r="AX134" s="19">
        <f>IF(AX$105=1,IF(AX117,1,0),0)</f>
        <v/>
      </c>
      <c r="AY134" s="19">
        <f>IF(AY$105=1,IF(AY117,1,0),0)</f>
        <v/>
      </c>
    </row>
    <row r="135" hidden="1" outlineLevel="1">
      <c r="A135" s="1" t="inlineStr">
        <is>
          <t>etsc</t>
        </is>
      </c>
      <c r="B135" s="1" t="inlineStr">
        <is>
          <t>all</t>
        </is>
      </c>
      <c r="C135" s="1" t="inlineStr">
        <is>
          <t>mac</t>
        </is>
      </c>
      <c r="H135" s="1">
        <f>INDEX(VarLab,MATCH($A135,VarKey,0))&amp;INDEX(MemLab,MATCH($C135&amp;"|"&amp;$B135,MemKey,0))</f>
        <v/>
      </c>
      <c r="I135" s="1">
        <f>INDEX(VarUnit,MATCH($A135,VarKey,0))</f>
        <v/>
      </c>
      <c r="J135" s="1">
        <f>INDEX(VarSrc,MATCH($A135,VarKey,0))</f>
        <v/>
      </c>
      <c r="K135" s="17">
        <f>CodePrefix&amp;$A135&amp;IF($C135="","","."&amp;$C135&amp;"."&amp;$B135)&amp;INDEX(VarEnd,MATCH($A135,VarKey,0))&amp;K$5</f>
        <v/>
      </c>
      <c r="L135" s="18">
        <f>IF(L$105=1,IF(L118,1,0),0)</f>
        <v/>
      </c>
      <c r="M135" s="19">
        <f>IF(M$105=1,IF(M118,1,0),0)</f>
        <v/>
      </c>
      <c r="N135" s="19">
        <f>IF(N$105=1,IF(N118,1,0),0)</f>
        <v/>
      </c>
      <c r="O135" s="19">
        <f>IF(O$105=1,IF(O118,1,0),0)</f>
        <v/>
      </c>
      <c r="P135" s="19">
        <f>IF(P$105=1,IF(P118,1,0),0)</f>
        <v/>
      </c>
      <c r="Q135" s="19">
        <f>IF(Q$105=1,IF(Q118,1,0),0)</f>
        <v/>
      </c>
      <c r="R135" s="19">
        <f>IF(R$105=1,IF(R118,1,0),0)</f>
        <v/>
      </c>
      <c r="S135" s="19">
        <f>IF(S$105=1,IF(S118,1,0),0)</f>
        <v/>
      </c>
      <c r="T135" s="19">
        <f>IF(T$105=1,IF(T118,1,0),0)</f>
        <v/>
      </c>
      <c r="U135" s="19">
        <f>IF(U$105=1,IF(U118,1,0),0)</f>
        <v/>
      </c>
      <c r="V135" s="19">
        <f>IF(V$105=1,IF(V118,1,0),0)</f>
        <v/>
      </c>
      <c r="W135" s="19">
        <f>IF(W$105=1,IF(W118,1,0),0)</f>
        <v/>
      </c>
      <c r="X135" s="19">
        <f>IF(X$105=1,IF(X118,1,0),0)</f>
        <v/>
      </c>
      <c r="Y135" s="19">
        <f>IF(Y$105=1,IF(Y118,1,0),0)</f>
        <v/>
      </c>
      <c r="Z135" s="19">
        <f>IF(Z$105=1,IF(Z118,1,0),0)</f>
        <v/>
      </c>
      <c r="AA135" s="19">
        <f>IF(AA$105=1,IF(AA118,1,0),0)</f>
        <v/>
      </c>
      <c r="AB135" s="19">
        <f>IF(AB$105=1,IF(AB118,1,0),0)</f>
        <v/>
      </c>
      <c r="AC135" s="19">
        <f>IF(AC$105=1,IF(AC118,1,0),0)</f>
        <v/>
      </c>
      <c r="AD135" s="19">
        <f>IF(AD$105=1,IF(AD118,1,0),0)</f>
        <v/>
      </c>
      <c r="AF135" s="17">
        <f>CodePrefix&amp;$A135&amp;IF($C135="","","."&amp;$C135&amp;"."&amp;$B135)&amp;INDEX(VarEnd,MATCH($A135,VarKey,0))&amp;AF$5</f>
        <v/>
      </c>
      <c r="AG135" s="18">
        <f>IF(AG$105=1,IF(AG118,1,0),0)</f>
        <v/>
      </c>
      <c r="AH135" s="19">
        <f>IF(AH$105=1,IF(AH118,1,0),0)</f>
        <v/>
      </c>
      <c r="AI135" s="19">
        <f>IF(AI$105=1,IF(AI118,1,0),0)</f>
        <v/>
      </c>
      <c r="AJ135" s="19">
        <f>IF(AJ$105=1,IF(AJ118,1,0),0)</f>
        <v/>
      </c>
      <c r="AK135" s="19">
        <f>IF(AK$105=1,IF(AK118,1,0),0)</f>
        <v/>
      </c>
      <c r="AL135" s="19">
        <f>IF(AL$105=1,IF(AL118,1,0),0)</f>
        <v/>
      </c>
      <c r="AM135" s="19">
        <f>IF(AM$105=1,IF(AM118,1,0),0)</f>
        <v/>
      </c>
      <c r="AN135" s="19">
        <f>IF(AN$105=1,IF(AN118,1,0),0)</f>
        <v/>
      </c>
      <c r="AO135" s="19">
        <f>IF(AO$105=1,IF(AO118,1,0),0)</f>
        <v/>
      </c>
      <c r="AP135" s="19">
        <f>IF(AP$105=1,IF(AP118,1,0),0)</f>
        <v/>
      </c>
      <c r="AQ135" s="19">
        <f>IF(AQ$105=1,IF(AQ118,1,0),0)</f>
        <v/>
      </c>
      <c r="AR135" s="19">
        <f>IF(AR$105=1,IF(AR118,1,0),0)</f>
        <v/>
      </c>
      <c r="AS135" s="19">
        <f>IF(AS$105=1,IF(AS118,1,0),0)</f>
        <v/>
      </c>
      <c r="AT135" s="19">
        <f>IF(AT$105=1,IF(AT118,1,0),0)</f>
        <v/>
      </c>
      <c r="AU135" s="19">
        <f>IF(AU$105=1,IF(AU118,1,0),0)</f>
        <v/>
      </c>
      <c r="AV135" s="19">
        <f>IF(AV$105=1,IF(AV118,1,0),0)</f>
        <v/>
      </c>
      <c r="AW135" s="19">
        <f>IF(AW$105=1,IF(AW118,1,0),0)</f>
        <v/>
      </c>
      <c r="AX135" s="19">
        <f>IF(AX$105=1,IF(AX118,1,0),0)</f>
        <v/>
      </c>
      <c r="AY135" s="19">
        <f>IF(AY$105=1,IF(AY118,1,0),0)</f>
        <v/>
      </c>
    </row>
    <row r="136" hidden="1" outlineLevel="1">
      <c r="A136" s="1" t="inlineStr">
        <is>
          <t>etsc</t>
        </is>
      </c>
      <c r="B136" s="1" t="inlineStr">
        <is>
          <t>all</t>
        </is>
      </c>
      <c r="C136" s="1" t="inlineStr">
        <is>
          <t>cem</t>
        </is>
      </c>
      <c r="H136" s="1">
        <f>INDEX(VarLab,MATCH($A136,VarKey,0))&amp;INDEX(MemLab,MATCH($C136&amp;"|"&amp;$B136,MemKey,0))</f>
        <v/>
      </c>
      <c r="I136" s="1">
        <f>INDEX(VarUnit,MATCH($A136,VarKey,0))</f>
        <v/>
      </c>
      <c r="J136" s="1">
        <f>INDEX(VarSrc,MATCH($A136,VarKey,0))</f>
        <v/>
      </c>
      <c r="K136" s="17">
        <f>CodePrefix&amp;$A136&amp;IF($C136="","","."&amp;$C136&amp;"."&amp;$B136)&amp;INDEX(VarEnd,MATCH($A136,VarKey,0))&amp;K$5</f>
        <v/>
      </c>
      <c r="L136" s="18">
        <f>IF(L$105=1,IF(L119,1,0),0)</f>
        <v/>
      </c>
      <c r="M136" s="19">
        <f>IF(M$105=1,IF(M119,1,0),0)</f>
        <v/>
      </c>
      <c r="N136" s="19">
        <f>IF(N$105=1,IF(N119,1,0),0)</f>
        <v/>
      </c>
      <c r="O136" s="19">
        <f>IF(O$105=1,IF(O119,1,0),0)</f>
        <v/>
      </c>
      <c r="P136" s="19">
        <f>IF(P$105=1,IF(P119,1,0),0)</f>
        <v/>
      </c>
      <c r="Q136" s="19">
        <f>IF(Q$105=1,IF(Q119,1,0),0)</f>
        <v/>
      </c>
      <c r="R136" s="19">
        <f>IF(R$105=1,IF(R119,1,0),0)</f>
        <v/>
      </c>
      <c r="S136" s="19">
        <f>IF(S$105=1,IF(S119,1,0),0)</f>
        <v/>
      </c>
      <c r="T136" s="19">
        <f>IF(T$105=1,IF(T119,1,0),0)</f>
        <v/>
      </c>
      <c r="U136" s="19">
        <f>IF(U$105=1,IF(U119,1,0),0)</f>
        <v/>
      </c>
      <c r="V136" s="19">
        <f>IF(V$105=1,IF(V119,1,0),0)</f>
        <v/>
      </c>
      <c r="W136" s="19">
        <f>IF(W$105=1,IF(W119,1,0),0)</f>
        <v/>
      </c>
      <c r="X136" s="19">
        <f>IF(X$105=1,IF(X119,1,0),0)</f>
        <v/>
      </c>
      <c r="Y136" s="19">
        <f>IF(Y$105=1,IF(Y119,1,0),0)</f>
        <v/>
      </c>
      <c r="Z136" s="19">
        <f>IF(Z$105=1,IF(Z119,1,0),0)</f>
        <v/>
      </c>
      <c r="AA136" s="19">
        <f>IF(AA$105=1,IF(AA119,1,0),0)</f>
        <v/>
      </c>
      <c r="AB136" s="19">
        <f>IF(AB$105=1,IF(AB119,1,0),0)</f>
        <v/>
      </c>
      <c r="AC136" s="19">
        <f>IF(AC$105=1,IF(AC119,1,0),0)</f>
        <v/>
      </c>
      <c r="AD136" s="19">
        <f>IF(AD$105=1,IF(AD119,1,0),0)</f>
        <v/>
      </c>
      <c r="AF136" s="17">
        <f>CodePrefix&amp;$A136&amp;IF($C136="","","."&amp;$C136&amp;"."&amp;$B136)&amp;INDEX(VarEnd,MATCH($A136,VarKey,0))&amp;AF$5</f>
        <v/>
      </c>
      <c r="AG136" s="18">
        <f>IF(AG$105=1,IF(AG119,1,0),0)</f>
        <v/>
      </c>
      <c r="AH136" s="19">
        <f>IF(AH$105=1,IF(AH119,1,0),0)</f>
        <v/>
      </c>
      <c r="AI136" s="19">
        <f>IF(AI$105=1,IF(AI119,1,0),0)</f>
        <v/>
      </c>
      <c r="AJ136" s="19">
        <f>IF(AJ$105=1,IF(AJ119,1,0),0)</f>
        <v/>
      </c>
      <c r="AK136" s="19">
        <f>IF(AK$105=1,IF(AK119,1,0),0)</f>
        <v/>
      </c>
      <c r="AL136" s="19">
        <f>IF(AL$105=1,IF(AL119,1,0),0)</f>
        <v/>
      </c>
      <c r="AM136" s="19">
        <f>IF(AM$105=1,IF(AM119,1,0),0)</f>
        <v/>
      </c>
      <c r="AN136" s="19">
        <f>IF(AN$105=1,IF(AN119,1,0),0)</f>
        <v/>
      </c>
      <c r="AO136" s="19">
        <f>IF(AO$105=1,IF(AO119,1,0),0)</f>
        <v/>
      </c>
      <c r="AP136" s="19">
        <f>IF(AP$105=1,IF(AP119,1,0),0)</f>
        <v/>
      </c>
      <c r="AQ136" s="19">
        <f>IF(AQ$105=1,IF(AQ119,1,0),0)</f>
        <v/>
      </c>
      <c r="AR136" s="19">
        <f>IF(AR$105=1,IF(AR119,1,0),0)</f>
        <v/>
      </c>
      <c r="AS136" s="19">
        <f>IF(AS$105=1,IF(AS119,1,0),0)</f>
        <v/>
      </c>
      <c r="AT136" s="19">
        <f>IF(AT$105=1,IF(AT119,1,0),0)</f>
        <v/>
      </c>
      <c r="AU136" s="19">
        <f>IF(AU$105=1,IF(AU119,1,0),0)</f>
        <v/>
      </c>
      <c r="AV136" s="19">
        <f>IF(AV$105=1,IF(AV119,1,0),0)</f>
        <v/>
      </c>
      <c r="AW136" s="19">
        <f>IF(AW$105=1,IF(AW119,1,0),0)</f>
        <v/>
      </c>
      <c r="AX136" s="19">
        <f>IF(AX$105=1,IF(AX119,1,0),0)</f>
        <v/>
      </c>
      <c r="AY136" s="19">
        <f>IF(AY$105=1,IF(AY119,1,0),0)</f>
        <v/>
      </c>
    </row>
    <row r="137" hidden="1" outlineLevel="1">
      <c r="A137" s="1" t="inlineStr">
        <is>
          <t>etsc</t>
        </is>
      </c>
      <c r="B137" s="1" t="inlineStr">
        <is>
          <t>all</t>
        </is>
      </c>
      <c r="C137" s="1" t="inlineStr">
        <is>
          <t>omn</t>
        </is>
      </c>
      <c r="H137" s="1">
        <f>INDEX(VarLab,MATCH($A137,VarKey,0))&amp;INDEX(MemLab,MATCH($C137&amp;"|"&amp;$B137,MemKey,0))</f>
        <v/>
      </c>
      <c r="I137" s="1">
        <f>INDEX(VarUnit,MATCH($A137,VarKey,0))</f>
        <v/>
      </c>
      <c r="J137" s="1">
        <f>INDEX(VarSrc,MATCH($A137,VarKey,0))</f>
        <v/>
      </c>
      <c r="K137" s="17">
        <f>CodePrefix&amp;$A137&amp;IF($C137="","","."&amp;$C137&amp;"."&amp;$B137)&amp;INDEX(VarEnd,MATCH($A137,VarKey,0))&amp;K$5</f>
        <v/>
      </c>
      <c r="L137" s="18">
        <f>IF(L$105=1,IF(L120,1,0),0)</f>
        <v/>
      </c>
      <c r="M137" s="19">
        <f>IF(M$105=1,IF(M120,1,0),0)</f>
        <v/>
      </c>
      <c r="N137" s="19">
        <f>IF(N$105=1,IF(N120,1,0),0)</f>
        <v/>
      </c>
      <c r="O137" s="19">
        <f>IF(O$105=1,IF(O120,1,0),0)</f>
        <v/>
      </c>
      <c r="P137" s="19">
        <f>IF(P$105=1,IF(P120,1,0),0)</f>
        <v/>
      </c>
      <c r="Q137" s="19">
        <f>IF(Q$105=1,IF(Q120,1,0),0)</f>
        <v/>
      </c>
      <c r="R137" s="19">
        <f>IF(R$105=1,IF(R120,1,0),0)</f>
        <v/>
      </c>
      <c r="S137" s="19">
        <f>IF(S$105=1,IF(S120,1,0),0)</f>
        <v/>
      </c>
      <c r="T137" s="19">
        <f>IF(T$105=1,IF(T120,1,0),0)</f>
        <v/>
      </c>
      <c r="U137" s="19">
        <f>IF(U$105=1,IF(U120,1,0),0)</f>
        <v/>
      </c>
      <c r="V137" s="19">
        <f>IF(V$105=1,IF(V120,1,0),0)</f>
        <v/>
      </c>
      <c r="W137" s="19">
        <f>IF(W$105=1,IF(W120,1,0),0)</f>
        <v/>
      </c>
      <c r="X137" s="19">
        <f>IF(X$105=1,IF(X120,1,0),0)</f>
        <v/>
      </c>
      <c r="Y137" s="19">
        <f>IF(Y$105=1,IF(Y120,1,0),0)</f>
        <v/>
      </c>
      <c r="Z137" s="19">
        <f>IF(Z$105=1,IF(Z120,1,0),0)</f>
        <v/>
      </c>
      <c r="AA137" s="19">
        <f>IF(AA$105=1,IF(AA120,1,0),0)</f>
        <v/>
      </c>
      <c r="AB137" s="19">
        <f>IF(AB$105=1,IF(AB120,1,0),0)</f>
        <v/>
      </c>
      <c r="AC137" s="19">
        <f>IF(AC$105=1,IF(AC120,1,0),0)</f>
        <v/>
      </c>
      <c r="AD137" s="19">
        <f>IF(AD$105=1,IF(AD120,1,0),0)</f>
        <v/>
      </c>
      <c r="AF137" s="17">
        <f>CodePrefix&amp;$A137&amp;IF($C137="","","."&amp;$C137&amp;"."&amp;$B137)&amp;INDEX(VarEnd,MATCH($A137,VarKey,0))&amp;AF$5</f>
        <v/>
      </c>
      <c r="AG137" s="18">
        <f>IF(AG$105=1,IF(AG120,1,0),0)</f>
        <v/>
      </c>
      <c r="AH137" s="19">
        <f>IF(AH$105=1,IF(AH120,1,0),0)</f>
        <v/>
      </c>
      <c r="AI137" s="19">
        <f>IF(AI$105=1,IF(AI120,1,0),0)</f>
        <v/>
      </c>
      <c r="AJ137" s="19">
        <f>IF(AJ$105=1,IF(AJ120,1,0),0)</f>
        <v/>
      </c>
      <c r="AK137" s="19">
        <f>IF(AK$105=1,IF(AK120,1,0),0)</f>
        <v/>
      </c>
      <c r="AL137" s="19">
        <f>IF(AL$105=1,IF(AL120,1,0),0)</f>
        <v/>
      </c>
      <c r="AM137" s="19">
        <f>IF(AM$105=1,IF(AM120,1,0),0)</f>
        <v/>
      </c>
      <c r="AN137" s="19">
        <f>IF(AN$105=1,IF(AN120,1,0),0)</f>
        <v/>
      </c>
      <c r="AO137" s="19">
        <f>IF(AO$105=1,IF(AO120,1,0),0)</f>
        <v/>
      </c>
      <c r="AP137" s="19">
        <f>IF(AP$105=1,IF(AP120,1,0),0)</f>
        <v/>
      </c>
      <c r="AQ137" s="19">
        <f>IF(AQ$105=1,IF(AQ120,1,0),0)</f>
        <v/>
      </c>
      <c r="AR137" s="19">
        <f>IF(AR$105=1,IF(AR120,1,0),0)</f>
        <v/>
      </c>
      <c r="AS137" s="19">
        <f>IF(AS$105=1,IF(AS120,1,0),0)</f>
        <v/>
      </c>
      <c r="AT137" s="19">
        <f>IF(AT$105=1,IF(AT120,1,0),0)</f>
        <v/>
      </c>
      <c r="AU137" s="19">
        <f>IF(AU$105=1,IF(AU120,1,0),0)</f>
        <v/>
      </c>
      <c r="AV137" s="19">
        <f>IF(AV$105=1,IF(AV120,1,0),0)</f>
        <v/>
      </c>
      <c r="AW137" s="19">
        <f>IF(AW$105=1,IF(AW120,1,0),0)</f>
        <v/>
      </c>
      <c r="AX137" s="19">
        <f>IF(AX$105=1,IF(AX120,1,0),0)</f>
        <v/>
      </c>
      <c r="AY137" s="19">
        <f>IF(AY$105=1,IF(AY120,1,0),0)</f>
        <v/>
      </c>
    </row>
    <row r="138" hidden="1" outlineLevel="1">
      <c r="A138" s="1" t="inlineStr">
        <is>
          <t>etsc</t>
        </is>
      </c>
      <c r="B138" s="1" t="inlineStr">
        <is>
          <t>all</t>
        </is>
      </c>
      <c r="C138" s="1" t="inlineStr">
        <is>
          <t>cst</t>
        </is>
      </c>
      <c r="H138" s="1">
        <f>INDEX(VarLab,MATCH($A138,VarKey,0))&amp;INDEX(MemLab,MATCH($C138&amp;"|"&amp;$B138,MemKey,0))</f>
        <v/>
      </c>
      <c r="I138" s="1">
        <f>INDEX(VarUnit,MATCH($A138,VarKey,0))</f>
        <v/>
      </c>
      <c r="J138" s="1">
        <f>INDEX(VarSrc,MATCH($A138,VarKey,0))</f>
        <v/>
      </c>
      <c r="K138" s="17">
        <f>CodePrefix&amp;$A138&amp;IF($C138="","","."&amp;$C138&amp;"."&amp;$B138)&amp;INDEX(VarEnd,MATCH($A138,VarKey,0))&amp;K$5</f>
        <v/>
      </c>
      <c r="L138" s="18">
        <f>IF(L$105=1,IF(L121,1,0),0)</f>
        <v/>
      </c>
      <c r="M138" s="19">
        <f>IF(M$105=1,IF(M121,1,0),0)</f>
        <v/>
      </c>
      <c r="N138" s="19">
        <f>IF(N$105=1,IF(N121,1,0),0)</f>
        <v/>
      </c>
      <c r="O138" s="19">
        <f>IF(O$105=1,IF(O121,1,0),0)</f>
        <v/>
      </c>
      <c r="P138" s="19">
        <f>IF(P$105=1,IF(P121,1,0),0)</f>
        <v/>
      </c>
      <c r="Q138" s="19">
        <f>IF(Q$105=1,IF(Q121,1,0),0)</f>
        <v/>
      </c>
      <c r="R138" s="19">
        <f>IF(R$105=1,IF(R121,1,0),0)</f>
        <v/>
      </c>
      <c r="S138" s="19">
        <f>IF(S$105=1,IF(S121,1,0),0)</f>
        <v/>
      </c>
      <c r="T138" s="19">
        <f>IF(T$105=1,IF(T121,1,0),0)</f>
        <v/>
      </c>
      <c r="U138" s="19">
        <f>IF(U$105=1,IF(U121,1,0),0)</f>
        <v/>
      </c>
      <c r="V138" s="19">
        <f>IF(V$105=1,IF(V121,1,0),0)</f>
        <v/>
      </c>
      <c r="W138" s="19">
        <f>IF(W$105=1,IF(W121,1,0),0)</f>
        <v/>
      </c>
      <c r="X138" s="19">
        <f>IF(X$105=1,IF(X121,1,0),0)</f>
        <v/>
      </c>
      <c r="Y138" s="19">
        <f>IF(Y$105=1,IF(Y121,1,0),0)</f>
        <v/>
      </c>
      <c r="Z138" s="19">
        <f>IF(Z$105=1,IF(Z121,1,0),0)</f>
        <v/>
      </c>
      <c r="AA138" s="19">
        <f>IF(AA$105=1,IF(AA121,1,0),0)</f>
        <v/>
      </c>
      <c r="AB138" s="19">
        <f>IF(AB$105=1,IF(AB121,1,0),0)</f>
        <v/>
      </c>
      <c r="AC138" s="19">
        <f>IF(AC$105=1,IF(AC121,1,0),0)</f>
        <v/>
      </c>
      <c r="AD138" s="19">
        <f>IF(AD$105=1,IF(AD121,1,0),0)</f>
        <v/>
      </c>
      <c r="AF138" s="17">
        <f>CodePrefix&amp;$A138&amp;IF($C138="","","."&amp;$C138&amp;"."&amp;$B138)&amp;INDEX(VarEnd,MATCH($A138,VarKey,0))&amp;AF$5</f>
        <v/>
      </c>
      <c r="AG138" s="18">
        <f>IF(AG$105=1,IF(AG121,1,0),0)</f>
        <v/>
      </c>
      <c r="AH138" s="19">
        <f>IF(AH$105=1,IF(AH121,1,0),0)</f>
        <v/>
      </c>
      <c r="AI138" s="19">
        <f>IF(AI$105=1,IF(AI121,1,0),0)</f>
        <v/>
      </c>
      <c r="AJ138" s="19">
        <f>IF(AJ$105=1,IF(AJ121,1,0),0)</f>
        <v/>
      </c>
      <c r="AK138" s="19">
        <f>IF(AK$105=1,IF(AK121,1,0),0)</f>
        <v/>
      </c>
      <c r="AL138" s="19">
        <f>IF(AL$105=1,IF(AL121,1,0),0)</f>
        <v/>
      </c>
      <c r="AM138" s="19">
        <f>IF(AM$105=1,IF(AM121,1,0),0)</f>
        <v/>
      </c>
      <c r="AN138" s="19">
        <f>IF(AN$105=1,IF(AN121,1,0),0)</f>
        <v/>
      </c>
      <c r="AO138" s="19">
        <f>IF(AO$105=1,IF(AO121,1,0),0)</f>
        <v/>
      </c>
      <c r="AP138" s="19">
        <f>IF(AP$105=1,IF(AP121,1,0),0)</f>
        <v/>
      </c>
      <c r="AQ138" s="19">
        <f>IF(AQ$105=1,IF(AQ121,1,0),0)</f>
        <v/>
      </c>
      <c r="AR138" s="19">
        <f>IF(AR$105=1,IF(AR121,1,0),0)</f>
        <v/>
      </c>
      <c r="AS138" s="19">
        <f>IF(AS$105=1,IF(AS121,1,0),0)</f>
        <v/>
      </c>
      <c r="AT138" s="19">
        <f>IF(AT$105=1,IF(AT121,1,0),0)</f>
        <v/>
      </c>
      <c r="AU138" s="19">
        <f>IF(AU$105=1,IF(AU121,1,0),0)</f>
        <v/>
      </c>
      <c r="AV138" s="19">
        <f>IF(AV$105=1,IF(AV121,1,0),0)</f>
        <v/>
      </c>
      <c r="AW138" s="19">
        <f>IF(AW$105=1,IF(AW121,1,0),0)</f>
        <v/>
      </c>
      <c r="AX138" s="19">
        <f>IF(AX$105=1,IF(AX121,1,0),0)</f>
        <v/>
      </c>
      <c r="AY138" s="19">
        <f>IF(AY$105=1,IF(AY121,1,0),0)</f>
        <v/>
      </c>
    </row>
    <row r="139" hidden="1" outlineLevel="1">
      <c r="A139" s="1" t="inlineStr">
        <is>
          <t>etsc</t>
        </is>
      </c>
      <c r="B139" s="1" t="inlineStr">
        <is>
          <t>all</t>
        </is>
      </c>
      <c r="C139" s="1" t="inlineStr">
        <is>
          <t>ftr</t>
        </is>
      </c>
      <c r="H139" s="1">
        <f>INDEX(VarLab,MATCH($A139,VarKey,0))&amp;INDEX(MemLab,MATCH($C139&amp;"|"&amp;$B139,MemKey,0))</f>
        <v/>
      </c>
      <c r="I139" s="1">
        <f>INDEX(VarUnit,MATCH($A139,VarKey,0))</f>
        <v/>
      </c>
      <c r="J139" s="1">
        <f>INDEX(VarSrc,MATCH($A139,VarKey,0))</f>
        <v/>
      </c>
      <c r="K139" s="17">
        <f>CodePrefix&amp;$A139&amp;IF($C139="","","."&amp;$C139&amp;"."&amp;$B139)&amp;INDEX(VarEnd,MATCH($A139,VarKey,0))&amp;K$5</f>
        <v/>
      </c>
      <c r="L139" s="18">
        <f>IF(L$105=1,IF(L122,1,0),0)</f>
        <v/>
      </c>
      <c r="M139" s="19">
        <f>IF(M$105=1,IF(M122,1,0),0)</f>
        <v/>
      </c>
      <c r="N139" s="19">
        <f>IF(N$105=1,IF(N122,1,0),0)</f>
        <v/>
      </c>
      <c r="O139" s="19">
        <f>IF(O$105=1,IF(O122,1,0),0)</f>
        <v/>
      </c>
      <c r="P139" s="19">
        <f>IF(P$105=1,IF(P122,1,0),0)</f>
        <v/>
      </c>
      <c r="Q139" s="19">
        <f>IF(Q$105=1,IF(Q122,1,0),0)</f>
        <v/>
      </c>
      <c r="R139" s="19">
        <f>IF(R$105=1,IF(R122,1,0),0)</f>
        <v/>
      </c>
      <c r="S139" s="19">
        <f>IF(S$105=1,IF(S122,1,0),0)</f>
        <v/>
      </c>
      <c r="T139" s="19">
        <f>IF(T$105=1,IF(T122,1,0),0)</f>
        <v/>
      </c>
      <c r="U139" s="19">
        <f>IF(U$105=1,IF(U122,1,0),0)</f>
        <v/>
      </c>
      <c r="V139" s="19">
        <f>IF(V$105=1,IF(V122,1,0),0)</f>
        <v/>
      </c>
      <c r="W139" s="19">
        <f>IF(W$105=1,IF(W122,1,0),0)</f>
        <v/>
      </c>
      <c r="X139" s="19">
        <f>IF(X$105=1,IF(X122,1,0),0)</f>
        <v/>
      </c>
      <c r="Y139" s="19">
        <f>IF(Y$105=1,IF(Y122,1,0),0)</f>
        <v/>
      </c>
      <c r="Z139" s="19">
        <f>IF(Z$105=1,IF(Z122,1,0),0)</f>
        <v/>
      </c>
      <c r="AA139" s="19">
        <f>IF(AA$105=1,IF(AA122,1,0),0)</f>
        <v/>
      </c>
      <c r="AB139" s="19">
        <f>IF(AB$105=1,IF(AB122,1,0),0)</f>
        <v/>
      </c>
      <c r="AC139" s="19">
        <f>IF(AC$105=1,IF(AC122,1,0),0)</f>
        <v/>
      </c>
      <c r="AD139" s="19">
        <f>IF(AD$105=1,IF(AD122,1,0),0)</f>
        <v/>
      </c>
      <c r="AF139" s="17">
        <f>CodePrefix&amp;$A139&amp;IF($C139="","","."&amp;$C139&amp;"."&amp;$B139)&amp;INDEX(VarEnd,MATCH($A139,VarKey,0))&amp;AF$5</f>
        <v/>
      </c>
      <c r="AG139" s="18">
        <f>IF(AG$105=1,IF(AG122,1,0),0)</f>
        <v/>
      </c>
      <c r="AH139" s="19">
        <f>IF(AH$105=1,IF(AH122,1,0),0)</f>
        <v/>
      </c>
      <c r="AI139" s="19">
        <f>IF(AI$105=1,IF(AI122,1,0),0)</f>
        <v/>
      </c>
      <c r="AJ139" s="19">
        <f>IF(AJ$105=1,IF(AJ122,1,0),0)</f>
        <v/>
      </c>
      <c r="AK139" s="19">
        <f>IF(AK$105=1,IF(AK122,1,0),0)</f>
        <v/>
      </c>
      <c r="AL139" s="19">
        <f>IF(AL$105=1,IF(AL122,1,0),0)</f>
        <v/>
      </c>
      <c r="AM139" s="19">
        <f>IF(AM$105=1,IF(AM122,1,0),0)</f>
        <v/>
      </c>
      <c r="AN139" s="19">
        <f>IF(AN$105=1,IF(AN122,1,0),0)</f>
        <v/>
      </c>
      <c r="AO139" s="19">
        <f>IF(AO$105=1,IF(AO122,1,0),0)</f>
        <v/>
      </c>
      <c r="AP139" s="19">
        <f>IF(AP$105=1,IF(AP122,1,0),0)</f>
        <v/>
      </c>
      <c r="AQ139" s="19">
        <f>IF(AQ$105=1,IF(AQ122,1,0),0)</f>
        <v/>
      </c>
      <c r="AR139" s="19">
        <f>IF(AR$105=1,IF(AR122,1,0),0)</f>
        <v/>
      </c>
      <c r="AS139" s="19">
        <f>IF(AS$105=1,IF(AS122,1,0),0)</f>
        <v/>
      </c>
      <c r="AT139" s="19">
        <f>IF(AT$105=1,IF(AT122,1,0),0)</f>
        <v/>
      </c>
      <c r="AU139" s="19">
        <f>IF(AU$105=1,IF(AU122,1,0),0)</f>
        <v/>
      </c>
      <c r="AV139" s="19">
        <f>IF(AV$105=1,IF(AV122,1,0),0)</f>
        <v/>
      </c>
      <c r="AW139" s="19">
        <f>IF(AW$105=1,IF(AW122,1,0),0)</f>
        <v/>
      </c>
      <c r="AX139" s="19">
        <f>IF(AX$105=1,IF(AX122,1,0),0)</f>
        <v/>
      </c>
      <c r="AY139" s="19">
        <f>IF(AY$105=1,IF(AY122,1,0),0)</f>
        <v/>
      </c>
    </row>
    <row r="140" hidden="1" outlineLevel="1">
      <c r="A140" s="1" t="inlineStr">
        <is>
          <t>etsc</t>
        </is>
      </c>
      <c r="B140" s="1" t="inlineStr">
        <is>
          <t>all</t>
        </is>
      </c>
      <c r="C140" s="1" t="inlineStr">
        <is>
          <t>oen</t>
        </is>
      </c>
      <c r="H140" s="1">
        <f>INDEX(VarLab,MATCH($A140,VarKey,0))&amp;INDEX(MemLab,MATCH($C140&amp;"|"&amp;$B140,MemKey,0))</f>
        <v/>
      </c>
      <c r="I140" s="1">
        <f>INDEX(VarUnit,MATCH($A140,VarKey,0))</f>
        <v/>
      </c>
      <c r="J140" s="1">
        <f>INDEX(VarSrc,MATCH($A140,VarKey,0))</f>
        <v/>
      </c>
      <c r="K140" s="17">
        <f>CodePrefix&amp;$A140&amp;IF($C140="","","."&amp;$C140&amp;"."&amp;$B140)&amp;INDEX(VarEnd,MATCH($A140,VarKey,0))&amp;K$5</f>
        <v/>
      </c>
      <c r="L140" s="18">
        <f>IF(L$105=1,IF(L123,1,0),0)</f>
        <v/>
      </c>
      <c r="M140" s="19">
        <f>IF(M$105=1,IF(M123,1,0),0)</f>
        <v/>
      </c>
      <c r="N140" s="19">
        <f>IF(N$105=1,IF(N123,1,0),0)</f>
        <v/>
      </c>
      <c r="O140" s="19">
        <f>IF(O$105=1,IF(O123,1,0),0)</f>
        <v/>
      </c>
      <c r="P140" s="19">
        <f>IF(P$105=1,IF(P123,1,0),0)</f>
        <v/>
      </c>
      <c r="Q140" s="19">
        <f>IF(Q$105=1,IF(Q123,1,0),0)</f>
        <v/>
      </c>
      <c r="R140" s="19">
        <f>IF(R$105=1,IF(R123,1,0),0)</f>
        <v/>
      </c>
      <c r="S140" s="19">
        <f>IF(S$105=1,IF(S123,1,0),0)</f>
        <v/>
      </c>
      <c r="T140" s="19">
        <f>IF(T$105=1,IF(T123,1,0),0)</f>
        <v/>
      </c>
      <c r="U140" s="19">
        <f>IF(U$105=1,IF(U123,1,0),0)</f>
        <v/>
      </c>
      <c r="V140" s="19">
        <f>IF(V$105=1,IF(V123,1,0),0)</f>
        <v/>
      </c>
      <c r="W140" s="19">
        <f>IF(W$105=1,IF(W123,1,0),0)</f>
        <v/>
      </c>
      <c r="X140" s="19">
        <f>IF(X$105=1,IF(X123,1,0),0)</f>
        <v/>
      </c>
      <c r="Y140" s="19">
        <f>IF(Y$105=1,IF(Y123,1,0),0)</f>
        <v/>
      </c>
      <c r="Z140" s="19">
        <f>IF(Z$105=1,IF(Z123,1,0),0)</f>
        <v/>
      </c>
      <c r="AA140" s="19">
        <f>IF(AA$105=1,IF(AA123,1,0),0)</f>
        <v/>
      </c>
      <c r="AB140" s="19">
        <f>IF(AB$105=1,IF(AB123,1,0),0)</f>
        <v/>
      </c>
      <c r="AC140" s="19">
        <f>IF(AC$105=1,IF(AC123,1,0),0)</f>
        <v/>
      </c>
      <c r="AD140" s="19">
        <f>IF(AD$105=1,IF(AD123,1,0),0)</f>
        <v/>
      </c>
      <c r="AF140" s="17">
        <f>CodePrefix&amp;$A140&amp;IF($C140="","","."&amp;$C140&amp;"."&amp;$B140)&amp;INDEX(VarEnd,MATCH($A140,VarKey,0))&amp;AF$5</f>
        <v/>
      </c>
      <c r="AG140" s="18">
        <f>IF(AG$105=1,IF(AG123,1,0),0)</f>
        <v/>
      </c>
      <c r="AH140" s="19">
        <f>IF(AH$105=1,IF(AH123,1,0),0)</f>
        <v/>
      </c>
      <c r="AI140" s="19">
        <f>IF(AI$105=1,IF(AI123,1,0),0)</f>
        <v/>
      </c>
      <c r="AJ140" s="19">
        <f>IF(AJ$105=1,IF(AJ123,1,0),0)</f>
        <v/>
      </c>
      <c r="AK140" s="19">
        <f>IF(AK$105=1,IF(AK123,1,0),0)</f>
        <v/>
      </c>
      <c r="AL140" s="19">
        <f>IF(AL$105=1,IF(AL123,1,0),0)</f>
        <v/>
      </c>
      <c r="AM140" s="19">
        <f>IF(AM$105=1,IF(AM123,1,0),0)</f>
        <v/>
      </c>
      <c r="AN140" s="19">
        <f>IF(AN$105=1,IF(AN123,1,0),0)</f>
        <v/>
      </c>
      <c r="AO140" s="19">
        <f>IF(AO$105=1,IF(AO123,1,0),0)</f>
        <v/>
      </c>
      <c r="AP140" s="19">
        <f>IF(AP$105=1,IF(AP123,1,0),0)</f>
        <v/>
      </c>
      <c r="AQ140" s="19">
        <f>IF(AQ$105=1,IF(AQ123,1,0),0)</f>
        <v/>
      </c>
      <c r="AR140" s="19">
        <f>IF(AR$105=1,IF(AR123,1,0),0)</f>
        <v/>
      </c>
      <c r="AS140" s="19">
        <f>IF(AS$105=1,IF(AS123,1,0),0)</f>
        <v/>
      </c>
      <c r="AT140" s="19">
        <f>IF(AT$105=1,IF(AT123,1,0),0)</f>
        <v/>
      </c>
      <c r="AU140" s="19">
        <f>IF(AU$105=1,IF(AU123,1,0),0)</f>
        <v/>
      </c>
      <c r="AV140" s="19">
        <f>IF(AV$105=1,IF(AV123,1,0),0)</f>
        <v/>
      </c>
      <c r="AW140" s="19">
        <f>IF(AW$105=1,IF(AW123,1,0),0)</f>
        <v/>
      </c>
      <c r="AX140" s="19">
        <f>IF(AX$105=1,IF(AX123,1,0),0)</f>
        <v/>
      </c>
      <c r="AY140" s="19">
        <f>IF(AY$105=1,IF(AY123,1,0),0)</f>
        <v/>
      </c>
    </row>
    <row r="141" hidden="1" outlineLevel="1">
      <c r="H141" s="20" t="inlineStr">
        <is>
          <t>ETS benchmarks by sector group (typed inputs, share of emission intensity allocated free; linear from the start to the target year, flat after); OBR share by sector (D: group, E: semi-elasticity, legacy)</t>
        </is>
      </c>
    </row>
    <row r="142" hidden="1" outlineLevel="1">
      <c r="A142" s="14" t="inlineStr">
        <is>
          <t>etsb.s</t>
        </is>
      </c>
      <c r="B142" s="14" t="inlineStr">
        <is>
          <t>all</t>
        </is>
      </c>
      <c r="C142" s="14" t="inlineStr">
        <is>
          <t>pow</t>
        </is>
      </c>
      <c r="H142" s="14">
        <f>INDEX(VarLab,MATCH($A142,VarKey,0))&amp;INDEX(MemLab,MATCH($C142&amp;"|"&amp;$B142,MemKey,0))</f>
        <v/>
      </c>
      <c r="I142" s="14">
        <f>INDEX(VarUnit,MATCH($A142,VarKey,0))</f>
        <v/>
      </c>
      <c r="J142" s="14">
        <f>INDEX(VarSrc,MATCH($A142,VarKey,0))</f>
        <v/>
      </c>
      <c r="K142" s="11">
        <f>CodePrefix&amp;$A142&amp;IF($C142="","","."&amp;$C142&amp;"."&amp;$B142)&amp;INDEX(VarEnd,MATCH($A142,VarKey,0))&amp;K$5</f>
        <v/>
      </c>
      <c r="L142" s="24" t="n">
        <v>1</v>
      </c>
      <c r="M142" s="24" t="n">
        <v>1</v>
      </c>
      <c r="N142" s="24" t="n">
        <v>1</v>
      </c>
      <c r="O142" s="24" t="n">
        <v>1</v>
      </c>
      <c r="P142" s="24" t="n">
        <v>1</v>
      </c>
      <c r="Q142" s="24" t="n">
        <v>1</v>
      </c>
      <c r="R142" s="24" t="n">
        <v>1</v>
      </c>
      <c r="S142" s="24" t="n">
        <v>1</v>
      </c>
      <c r="T142" s="24" t="n">
        <v>1</v>
      </c>
      <c r="U142" s="24" t="n">
        <v>1</v>
      </c>
      <c r="V142" s="24" t="n">
        <v>1</v>
      </c>
      <c r="W142" s="24" t="n">
        <v>1</v>
      </c>
      <c r="X142" s="24" t="n">
        <v>1</v>
      </c>
      <c r="Y142" s="24" t="n">
        <v>1</v>
      </c>
      <c r="Z142" s="24" t="n">
        <v>1</v>
      </c>
      <c r="AA142" s="24" t="n">
        <v>1</v>
      </c>
      <c r="AB142" s="24" t="n">
        <v>1</v>
      </c>
      <c r="AC142" s="24" t="n">
        <v>1</v>
      </c>
      <c r="AD142" s="24" t="n">
        <v>1</v>
      </c>
      <c r="AF142" s="11">
        <f>CodePrefix&amp;$A142&amp;IF($C142="","","."&amp;$C142&amp;"."&amp;$B142)&amp;INDEX(VarEnd,MATCH($A142,VarKey,0))&amp;AF$5</f>
        <v/>
      </c>
      <c r="AG142" s="24" t="n">
        <v>1</v>
      </c>
      <c r="AH142" s="24" t="n">
        <v>1</v>
      </c>
      <c r="AI142" s="24" t="n">
        <v>1</v>
      </c>
      <c r="AJ142" s="24" t="n">
        <v>1</v>
      </c>
      <c r="AK142" s="24" t="n">
        <v>1</v>
      </c>
      <c r="AL142" s="24" t="n">
        <v>1</v>
      </c>
      <c r="AM142" s="24" t="n">
        <v>1</v>
      </c>
      <c r="AN142" s="24" t="n">
        <v>1</v>
      </c>
      <c r="AO142" s="24" t="n">
        <v>1</v>
      </c>
      <c r="AP142" s="24" t="n">
        <v>1</v>
      </c>
      <c r="AQ142" s="24" t="n">
        <v>1</v>
      </c>
      <c r="AR142" s="24" t="n">
        <v>1</v>
      </c>
      <c r="AS142" s="24" t="n">
        <v>1</v>
      </c>
      <c r="AT142" s="24" t="n">
        <v>1</v>
      </c>
      <c r="AU142" s="24" t="n">
        <v>1</v>
      </c>
      <c r="AV142" s="24" t="n">
        <v>1</v>
      </c>
      <c r="AW142" s="24" t="n">
        <v>1</v>
      </c>
      <c r="AX142" s="24" t="n">
        <v>1</v>
      </c>
      <c r="AY142" s="24" t="n">
        <v>1</v>
      </c>
    </row>
    <row r="143" hidden="1" outlineLevel="1">
      <c r="A143" s="14" t="inlineStr">
        <is>
          <t>etsb.s</t>
        </is>
      </c>
      <c r="B143" s="14" t="inlineStr">
        <is>
          <t>all</t>
        </is>
      </c>
      <c r="C143" s="14" t="inlineStr">
        <is>
          <t>tra</t>
        </is>
      </c>
      <c r="H143" s="14">
        <f>INDEX(VarLab,MATCH($A143,VarKey,0))&amp;INDEX(MemLab,MATCH($C143&amp;"|"&amp;$B143,MemKey,0))</f>
        <v/>
      </c>
      <c r="I143" s="14">
        <f>INDEX(VarUnit,MATCH($A143,VarKey,0))</f>
        <v/>
      </c>
      <c r="J143" s="14">
        <f>INDEX(VarSrc,MATCH($A143,VarKey,0))</f>
        <v/>
      </c>
      <c r="K143" s="11">
        <f>CodePrefix&amp;$A143&amp;IF($C143="","","."&amp;$C143&amp;"."&amp;$B143)&amp;INDEX(VarEnd,MATCH($A143,VarKey,0))&amp;K$5</f>
        <v/>
      </c>
      <c r="L143" s="24" t="n">
        <v>1</v>
      </c>
      <c r="M143" s="24" t="n">
        <v>1</v>
      </c>
      <c r="N143" s="24" t="n">
        <v>1</v>
      </c>
      <c r="O143" s="24" t="n">
        <v>1</v>
      </c>
      <c r="P143" s="24" t="n">
        <v>1</v>
      </c>
      <c r="Q143" s="24" t="n">
        <v>1</v>
      </c>
      <c r="R143" s="24" t="n">
        <v>1</v>
      </c>
      <c r="S143" s="24" t="n">
        <v>1</v>
      </c>
      <c r="T143" s="24" t="n">
        <v>1</v>
      </c>
      <c r="U143" s="24" t="n">
        <v>1</v>
      </c>
      <c r="V143" s="24" t="n">
        <v>1</v>
      </c>
      <c r="W143" s="24" t="n">
        <v>1</v>
      </c>
      <c r="X143" s="24" t="n">
        <v>1</v>
      </c>
      <c r="Y143" s="24" t="n">
        <v>1</v>
      </c>
      <c r="Z143" s="24" t="n">
        <v>1</v>
      </c>
      <c r="AA143" s="24" t="n">
        <v>1</v>
      </c>
      <c r="AB143" s="24" t="n">
        <v>1</v>
      </c>
      <c r="AC143" s="24" t="n">
        <v>1</v>
      </c>
      <c r="AD143" s="24" t="n">
        <v>1</v>
      </c>
      <c r="AF143" s="11">
        <f>CodePrefix&amp;$A143&amp;IF($C143="","","."&amp;$C143&amp;"."&amp;$B143)&amp;INDEX(VarEnd,MATCH($A143,VarKey,0))&amp;AF$5</f>
        <v/>
      </c>
      <c r="AG143" s="24" t="n">
        <v>1</v>
      </c>
      <c r="AH143" s="24" t="n">
        <v>1</v>
      </c>
      <c r="AI143" s="24" t="n">
        <v>1</v>
      </c>
      <c r="AJ143" s="24" t="n">
        <v>1</v>
      </c>
      <c r="AK143" s="24" t="n">
        <v>1</v>
      </c>
      <c r="AL143" s="24" t="n">
        <v>1</v>
      </c>
      <c r="AM143" s="24" t="n">
        <v>1</v>
      </c>
      <c r="AN143" s="24" t="n">
        <v>1</v>
      </c>
      <c r="AO143" s="24" t="n">
        <v>1</v>
      </c>
      <c r="AP143" s="24" t="n">
        <v>1</v>
      </c>
      <c r="AQ143" s="24" t="n">
        <v>1</v>
      </c>
      <c r="AR143" s="24" t="n">
        <v>1</v>
      </c>
      <c r="AS143" s="24" t="n">
        <v>1</v>
      </c>
      <c r="AT143" s="24" t="n">
        <v>1</v>
      </c>
      <c r="AU143" s="24" t="n">
        <v>1</v>
      </c>
      <c r="AV143" s="24" t="n">
        <v>1</v>
      </c>
      <c r="AW143" s="24" t="n">
        <v>1</v>
      </c>
      <c r="AX143" s="24" t="n">
        <v>1</v>
      </c>
      <c r="AY143" s="24" t="n">
        <v>1</v>
      </c>
    </row>
    <row r="144" hidden="1" outlineLevel="1">
      <c r="A144" s="14" t="inlineStr">
        <is>
          <t>etsb.s</t>
        </is>
      </c>
      <c r="B144" s="14" t="inlineStr">
        <is>
          <t>all</t>
        </is>
      </c>
      <c r="C144" s="14" t="inlineStr">
        <is>
          <t>res</t>
        </is>
      </c>
      <c r="H144" s="14">
        <f>INDEX(VarLab,MATCH($A144,VarKey,0))&amp;INDEX(MemLab,MATCH($C144&amp;"|"&amp;$B144,MemKey,0))</f>
        <v/>
      </c>
      <c r="I144" s="14">
        <f>INDEX(VarUnit,MATCH($A144,VarKey,0))</f>
        <v/>
      </c>
      <c r="J144" s="14">
        <f>INDEX(VarSrc,MATCH($A144,VarKey,0))</f>
        <v/>
      </c>
      <c r="K144" s="11">
        <f>CodePrefix&amp;$A144&amp;IF($C144="","","."&amp;$C144&amp;"."&amp;$B144)&amp;INDEX(VarEnd,MATCH($A144,VarKey,0))&amp;K$5</f>
        <v/>
      </c>
      <c r="L144" s="24" t="n">
        <v>1</v>
      </c>
      <c r="M144" s="24" t="n">
        <v>1</v>
      </c>
      <c r="N144" s="24" t="n">
        <v>1</v>
      </c>
      <c r="O144" s="24" t="n">
        <v>1</v>
      </c>
      <c r="P144" s="24" t="n">
        <v>1</v>
      </c>
      <c r="Q144" s="24" t="n">
        <v>1</v>
      </c>
      <c r="R144" s="24" t="n">
        <v>1</v>
      </c>
      <c r="S144" s="24" t="n">
        <v>1</v>
      </c>
      <c r="T144" s="24" t="n">
        <v>1</v>
      </c>
      <c r="U144" s="24" t="n">
        <v>1</v>
      </c>
      <c r="V144" s="24" t="n">
        <v>1</v>
      </c>
      <c r="W144" s="24" t="n">
        <v>1</v>
      </c>
      <c r="X144" s="24" t="n">
        <v>1</v>
      </c>
      <c r="Y144" s="24" t="n">
        <v>1</v>
      </c>
      <c r="Z144" s="24" t="n">
        <v>1</v>
      </c>
      <c r="AA144" s="24" t="n">
        <v>1</v>
      </c>
      <c r="AB144" s="24" t="n">
        <v>1</v>
      </c>
      <c r="AC144" s="24" t="n">
        <v>1</v>
      </c>
      <c r="AD144" s="24" t="n">
        <v>1</v>
      </c>
      <c r="AF144" s="11">
        <f>CodePrefix&amp;$A144&amp;IF($C144="","","."&amp;$C144&amp;"."&amp;$B144)&amp;INDEX(VarEnd,MATCH($A144,VarKey,0))&amp;AF$5</f>
        <v/>
      </c>
      <c r="AG144" s="24" t="n">
        <v>1</v>
      </c>
      <c r="AH144" s="24" t="n">
        <v>1</v>
      </c>
      <c r="AI144" s="24" t="n">
        <v>1</v>
      </c>
      <c r="AJ144" s="24" t="n">
        <v>1</v>
      </c>
      <c r="AK144" s="24" t="n">
        <v>1</v>
      </c>
      <c r="AL144" s="24" t="n">
        <v>1</v>
      </c>
      <c r="AM144" s="24" t="n">
        <v>1</v>
      </c>
      <c r="AN144" s="24" t="n">
        <v>1</v>
      </c>
      <c r="AO144" s="24" t="n">
        <v>1</v>
      </c>
      <c r="AP144" s="24" t="n">
        <v>1</v>
      </c>
      <c r="AQ144" s="24" t="n">
        <v>1</v>
      </c>
      <c r="AR144" s="24" t="n">
        <v>1</v>
      </c>
      <c r="AS144" s="24" t="n">
        <v>1</v>
      </c>
      <c r="AT144" s="24" t="n">
        <v>1</v>
      </c>
      <c r="AU144" s="24" t="n">
        <v>1</v>
      </c>
      <c r="AV144" s="24" t="n">
        <v>1</v>
      </c>
      <c r="AW144" s="24" t="n">
        <v>1</v>
      </c>
      <c r="AX144" s="24" t="n">
        <v>1</v>
      </c>
      <c r="AY144" s="24" t="n">
        <v>1</v>
      </c>
    </row>
    <row r="145" hidden="1" outlineLevel="1">
      <c r="A145" s="14" t="inlineStr">
        <is>
          <t>etsb.s</t>
        </is>
      </c>
      <c r="B145" s="14" t="inlineStr">
        <is>
          <t>all</t>
        </is>
      </c>
      <c r="C145" s="14" t="inlineStr">
        <is>
          <t>ind</t>
        </is>
      </c>
      <c r="H145" s="14">
        <f>INDEX(VarLab,MATCH($A145,VarKey,0))&amp;INDEX(MemLab,MATCH($C145&amp;"|"&amp;$B145,MemKey,0))</f>
        <v/>
      </c>
      <c r="I145" s="14">
        <f>INDEX(VarUnit,MATCH($A145,VarKey,0))</f>
        <v/>
      </c>
      <c r="J145" s="14">
        <f>INDEX(VarSrc,MATCH($A145,VarKey,0))</f>
        <v/>
      </c>
      <c r="K145" s="11">
        <f>CodePrefix&amp;$A145&amp;IF($C145="","","."&amp;$C145&amp;"."&amp;$B145)&amp;INDEX(VarEnd,MATCH($A145,VarKey,0))&amp;K$5</f>
        <v/>
      </c>
      <c r="L145" s="24" t="n">
        <v>1</v>
      </c>
      <c r="M145" s="24" t="n">
        <v>1</v>
      </c>
      <c r="N145" s="24" t="n">
        <v>1</v>
      </c>
      <c r="O145" s="24" t="n">
        <v>1</v>
      </c>
      <c r="P145" s="24" t="n">
        <v>1</v>
      </c>
      <c r="Q145" s="24" t="n">
        <v>1</v>
      </c>
      <c r="R145" s="24" t="n">
        <v>1</v>
      </c>
      <c r="S145" s="24" t="n">
        <v>1</v>
      </c>
      <c r="T145" s="24" t="n">
        <v>1</v>
      </c>
      <c r="U145" s="24" t="n">
        <v>1</v>
      </c>
      <c r="V145" s="24" t="n">
        <v>1</v>
      </c>
      <c r="W145" s="24" t="n">
        <v>1</v>
      </c>
      <c r="X145" s="24" t="n">
        <v>1</v>
      </c>
      <c r="Y145" s="24" t="n">
        <v>1</v>
      </c>
      <c r="Z145" s="24" t="n">
        <v>1</v>
      </c>
      <c r="AA145" s="24" t="n">
        <v>1</v>
      </c>
      <c r="AB145" s="24" t="n">
        <v>1</v>
      </c>
      <c r="AC145" s="24" t="n">
        <v>1</v>
      </c>
      <c r="AD145" s="24" t="n">
        <v>1</v>
      </c>
      <c r="AF145" s="11">
        <f>CodePrefix&amp;$A145&amp;IF($C145="","","."&amp;$C145&amp;"."&amp;$B145)&amp;INDEX(VarEnd,MATCH($A145,VarKey,0))&amp;AF$5</f>
        <v/>
      </c>
      <c r="AG145" s="24" t="n">
        <v>1</v>
      </c>
      <c r="AH145" s="24" t="n">
        <v>1</v>
      </c>
      <c r="AI145" s="24" t="n">
        <v>1</v>
      </c>
      <c r="AJ145" s="24" t="n">
        <v>1</v>
      </c>
      <c r="AK145" s="24" t="n">
        <v>1</v>
      </c>
      <c r="AL145" s="24" t="n">
        <v>1</v>
      </c>
      <c r="AM145" s="24" t="n">
        <v>1</v>
      </c>
      <c r="AN145" s="24" t="n">
        <v>1</v>
      </c>
      <c r="AO145" s="24" t="n">
        <v>1</v>
      </c>
      <c r="AP145" s="24" t="n">
        <v>1</v>
      </c>
      <c r="AQ145" s="24" t="n">
        <v>1</v>
      </c>
      <c r="AR145" s="24" t="n">
        <v>1</v>
      </c>
      <c r="AS145" s="24" t="n">
        <v>1</v>
      </c>
      <c r="AT145" s="24" t="n">
        <v>1</v>
      </c>
      <c r="AU145" s="24" t="n">
        <v>1</v>
      </c>
      <c r="AV145" s="24" t="n">
        <v>1</v>
      </c>
      <c r="AW145" s="24" t="n">
        <v>1</v>
      </c>
      <c r="AX145" s="24" t="n">
        <v>1</v>
      </c>
      <c r="AY145" s="24" t="n">
        <v>1</v>
      </c>
    </row>
    <row r="146" hidden="1" outlineLevel="1">
      <c r="A146" s="14" t="inlineStr">
        <is>
          <t>etsb.t</t>
        </is>
      </c>
      <c r="B146" s="14" t="inlineStr">
        <is>
          <t>all</t>
        </is>
      </c>
      <c r="C146" s="14" t="inlineStr">
        <is>
          <t>pow</t>
        </is>
      </c>
      <c r="H146" s="14">
        <f>INDEX(VarLab,MATCH($A146,VarKey,0))&amp;INDEX(MemLab,MATCH($C146&amp;"|"&amp;$B146,MemKey,0))</f>
        <v/>
      </c>
      <c r="I146" s="14">
        <f>INDEX(VarUnit,MATCH($A146,VarKey,0))</f>
        <v/>
      </c>
      <c r="J146" s="14">
        <f>INDEX(VarSrc,MATCH($A146,VarKey,0))</f>
        <v/>
      </c>
      <c r="K146" s="11">
        <f>CodePrefix&amp;$A146&amp;IF($C146="","","."&amp;$C146&amp;"."&amp;$B146)&amp;INDEX(VarEnd,MATCH($A146,VarKey,0))&amp;K$5</f>
        <v/>
      </c>
      <c r="L146" s="24" t="n">
        <v>0.8</v>
      </c>
      <c r="M146" s="24" t="n">
        <v>0.8</v>
      </c>
      <c r="N146" s="24" t="n">
        <v>0.8</v>
      </c>
      <c r="O146" s="24" t="n">
        <v>0.8</v>
      </c>
      <c r="P146" s="24" t="n">
        <v>0.8</v>
      </c>
      <c r="Q146" s="24" t="n">
        <v>0.8</v>
      </c>
      <c r="R146" s="24" t="n">
        <v>0.8</v>
      </c>
      <c r="S146" s="24" t="n">
        <v>0.8</v>
      </c>
      <c r="T146" s="24" t="n">
        <v>0.8</v>
      </c>
      <c r="U146" s="24" t="n">
        <v>0.8</v>
      </c>
      <c r="V146" s="24" t="n">
        <v>0.8</v>
      </c>
      <c r="W146" s="24" t="n">
        <v>0.8</v>
      </c>
      <c r="X146" s="24" t="n">
        <v>0.8</v>
      </c>
      <c r="Y146" s="24" t="n">
        <v>0.8</v>
      </c>
      <c r="Z146" s="24" t="n">
        <v>0.8</v>
      </c>
      <c r="AA146" s="24" t="n">
        <v>0.8</v>
      </c>
      <c r="AB146" s="24" t="n">
        <v>0.8</v>
      </c>
      <c r="AC146" s="24" t="n">
        <v>0.8</v>
      </c>
      <c r="AD146" s="24" t="n">
        <v>0.8</v>
      </c>
      <c r="AF146" s="11">
        <f>CodePrefix&amp;$A146&amp;IF($C146="","","."&amp;$C146&amp;"."&amp;$B146)&amp;INDEX(VarEnd,MATCH($A146,VarKey,0))&amp;AF$5</f>
        <v/>
      </c>
      <c r="AG146" s="24" t="n">
        <v>0.8</v>
      </c>
      <c r="AH146" s="24" t="n">
        <v>0.8</v>
      </c>
      <c r="AI146" s="24" t="n">
        <v>0.8</v>
      </c>
      <c r="AJ146" s="24" t="n">
        <v>0.8</v>
      </c>
      <c r="AK146" s="24" t="n">
        <v>0.8</v>
      </c>
      <c r="AL146" s="24" t="n">
        <v>0.8</v>
      </c>
      <c r="AM146" s="24" t="n">
        <v>0.8</v>
      </c>
      <c r="AN146" s="24" t="n">
        <v>0.8</v>
      </c>
      <c r="AO146" s="24" t="n">
        <v>0.8</v>
      </c>
      <c r="AP146" s="24" t="n">
        <v>0.8</v>
      </c>
      <c r="AQ146" s="24" t="n">
        <v>0.8</v>
      </c>
      <c r="AR146" s="24" t="n">
        <v>0.8</v>
      </c>
      <c r="AS146" s="24" t="n">
        <v>0.8</v>
      </c>
      <c r="AT146" s="24" t="n">
        <v>0.8</v>
      </c>
      <c r="AU146" s="24" t="n">
        <v>0.8</v>
      </c>
      <c r="AV146" s="24" t="n">
        <v>0.8</v>
      </c>
      <c r="AW146" s="24" t="n">
        <v>0.8</v>
      </c>
      <c r="AX146" s="24" t="n">
        <v>0.8</v>
      </c>
      <c r="AY146" s="24" t="n">
        <v>0.8</v>
      </c>
    </row>
    <row r="147" hidden="1" outlineLevel="1">
      <c r="A147" s="14" t="inlineStr">
        <is>
          <t>etsb.t</t>
        </is>
      </c>
      <c r="B147" s="14" t="inlineStr">
        <is>
          <t>all</t>
        </is>
      </c>
      <c r="C147" s="14" t="inlineStr">
        <is>
          <t>tra</t>
        </is>
      </c>
      <c r="H147" s="14">
        <f>INDEX(VarLab,MATCH($A147,VarKey,0))&amp;INDEX(MemLab,MATCH($C147&amp;"|"&amp;$B147,MemKey,0))</f>
        <v/>
      </c>
      <c r="I147" s="14">
        <f>INDEX(VarUnit,MATCH($A147,VarKey,0))</f>
        <v/>
      </c>
      <c r="J147" s="14">
        <f>INDEX(VarSrc,MATCH($A147,VarKey,0))</f>
        <v/>
      </c>
      <c r="K147" s="11">
        <f>CodePrefix&amp;$A147&amp;IF($C147="","","."&amp;$C147&amp;"."&amp;$B147)&amp;INDEX(VarEnd,MATCH($A147,VarKey,0))&amp;K$5</f>
        <v/>
      </c>
      <c r="L147" s="24" t="n">
        <v>0.8</v>
      </c>
      <c r="M147" s="24" t="n">
        <v>0.8</v>
      </c>
      <c r="N147" s="24" t="n">
        <v>0.8</v>
      </c>
      <c r="O147" s="24" t="n">
        <v>0.8</v>
      </c>
      <c r="P147" s="24" t="n">
        <v>0.8</v>
      </c>
      <c r="Q147" s="24" t="n">
        <v>0.8</v>
      </c>
      <c r="R147" s="24" t="n">
        <v>0.8</v>
      </c>
      <c r="S147" s="24" t="n">
        <v>0.8</v>
      </c>
      <c r="T147" s="24" t="n">
        <v>0.8</v>
      </c>
      <c r="U147" s="24" t="n">
        <v>0.8</v>
      </c>
      <c r="V147" s="24" t="n">
        <v>0.8</v>
      </c>
      <c r="W147" s="24" t="n">
        <v>0.8</v>
      </c>
      <c r="X147" s="24" t="n">
        <v>0.8</v>
      </c>
      <c r="Y147" s="24" t="n">
        <v>0.8</v>
      </c>
      <c r="Z147" s="24" t="n">
        <v>0.8</v>
      </c>
      <c r="AA147" s="24" t="n">
        <v>0.8</v>
      </c>
      <c r="AB147" s="24" t="n">
        <v>0.8</v>
      </c>
      <c r="AC147" s="24" t="n">
        <v>0.8</v>
      </c>
      <c r="AD147" s="24" t="n">
        <v>0.8</v>
      </c>
      <c r="AF147" s="11">
        <f>CodePrefix&amp;$A147&amp;IF($C147="","","."&amp;$C147&amp;"."&amp;$B147)&amp;INDEX(VarEnd,MATCH($A147,VarKey,0))&amp;AF$5</f>
        <v/>
      </c>
      <c r="AG147" s="24" t="n">
        <v>0.8</v>
      </c>
      <c r="AH147" s="24" t="n">
        <v>0.8</v>
      </c>
      <c r="AI147" s="24" t="n">
        <v>0.8</v>
      </c>
      <c r="AJ147" s="24" t="n">
        <v>0.8</v>
      </c>
      <c r="AK147" s="24" t="n">
        <v>0.8</v>
      </c>
      <c r="AL147" s="24" t="n">
        <v>0.8</v>
      </c>
      <c r="AM147" s="24" t="n">
        <v>0.8</v>
      </c>
      <c r="AN147" s="24" t="n">
        <v>0.8</v>
      </c>
      <c r="AO147" s="24" t="n">
        <v>0.8</v>
      </c>
      <c r="AP147" s="24" t="n">
        <v>0.8</v>
      </c>
      <c r="AQ147" s="24" t="n">
        <v>0.8</v>
      </c>
      <c r="AR147" s="24" t="n">
        <v>0.8</v>
      </c>
      <c r="AS147" s="24" t="n">
        <v>0.8</v>
      </c>
      <c r="AT147" s="24" t="n">
        <v>0.8</v>
      </c>
      <c r="AU147" s="24" t="n">
        <v>0.8</v>
      </c>
      <c r="AV147" s="24" t="n">
        <v>0.8</v>
      </c>
      <c r="AW147" s="24" t="n">
        <v>0.8</v>
      </c>
      <c r="AX147" s="24" t="n">
        <v>0.8</v>
      </c>
      <c r="AY147" s="24" t="n">
        <v>0.8</v>
      </c>
    </row>
    <row r="148" hidden="1" outlineLevel="1">
      <c r="A148" s="14" t="inlineStr">
        <is>
          <t>etsb.t</t>
        </is>
      </c>
      <c r="B148" s="14" t="inlineStr">
        <is>
          <t>all</t>
        </is>
      </c>
      <c r="C148" s="14" t="inlineStr">
        <is>
          <t>res</t>
        </is>
      </c>
      <c r="H148" s="14">
        <f>INDEX(VarLab,MATCH($A148,VarKey,0))&amp;INDEX(MemLab,MATCH($C148&amp;"|"&amp;$B148,MemKey,0))</f>
        <v/>
      </c>
      <c r="I148" s="14">
        <f>INDEX(VarUnit,MATCH($A148,VarKey,0))</f>
        <v/>
      </c>
      <c r="J148" s="14">
        <f>INDEX(VarSrc,MATCH($A148,VarKey,0))</f>
        <v/>
      </c>
      <c r="K148" s="11">
        <f>CodePrefix&amp;$A148&amp;IF($C148="","","."&amp;$C148&amp;"."&amp;$B148)&amp;INDEX(VarEnd,MATCH($A148,VarKey,0))&amp;K$5</f>
        <v/>
      </c>
      <c r="L148" s="24" t="n">
        <v>0.8</v>
      </c>
      <c r="M148" s="24" t="n">
        <v>0.8</v>
      </c>
      <c r="N148" s="24" t="n">
        <v>0.8</v>
      </c>
      <c r="O148" s="24" t="n">
        <v>0.8</v>
      </c>
      <c r="P148" s="24" t="n">
        <v>0.8</v>
      </c>
      <c r="Q148" s="24" t="n">
        <v>0.8</v>
      </c>
      <c r="R148" s="24" t="n">
        <v>0.8</v>
      </c>
      <c r="S148" s="24" t="n">
        <v>0.8</v>
      </c>
      <c r="T148" s="24" t="n">
        <v>0.8</v>
      </c>
      <c r="U148" s="24" t="n">
        <v>0.8</v>
      </c>
      <c r="V148" s="24" t="n">
        <v>0.8</v>
      </c>
      <c r="W148" s="24" t="n">
        <v>0.8</v>
      </c>
      <c r="X148" s="24" t="n">
        <v>0.8</v>
      </c>
      <c r="Y148" s="24" t="n">
        <v>0.8</v>
      </c>
      <c r="Z148" s="24" t="n">
        <v>0.8</v>
      </c>
      <c r="AA148" s="24" t="n">
        <v>0.8</v>
      </c>
      <c r="AB148" s="24" t="n">
        <v>0.8</v>
      </c>
      <c r="AC148" s="24" t="n">
        <v>0.8</v>
      </c>
      <c r="AD148" s="24" t="n">
        <v>0.8</v>
      </c>
      <c r="AF148" s="11">
        <f>CodePrefix&amp;$A148&amp;IF($C148="","","."&amp;$C148&amp;"."&amp;$B148)&amp;INDEX(VarEnd,MATCH($A148,VarKey,0))&amp;AF$5</f>
        <v/>
      </c>
      <c r="AG148" s="24" t="n">
        <v>0.8</v>
      </c>
      <c r="AH148" s="24" t="n">
        <v>0.8</v>
      </c>
      <c r="AI148" s="24" t="n">
        <v>0.8</v>
      </c>
      <c r="AJ148" s="24" t="n">
        <v>0.8</v>
      </c>
      <c r="AK148" s="24" t="n">
        <v>0.8</v>
      </c>
      <c r="AL148" s="24" t="n">
        <v>0.8</v>
      </c>
      <c r="AM148" s="24" t="n">
        <v>0.8</v>
      </c>
      <c r="AN148" s="24" t="n">
        <v>0.8</v>
      </c>
      <c r="AO148" s="24" t="n">
        <v>0.8</v>
      </c>
      <c r="AP148" s="24" t="n">
        <v>0.8</v>
      </c>
      <c r="AQ148" s="24" t="n">
        <v>0.8</v>
      </c>
      <c r="AR148" s="24" t="n">
        <v>0.8</v>
      </c>
      <c r="AS148" s="24" t="n">
        <v>0.8</v>
      </c>
      <c r="AT148" s="24" t="n">
        <v>0.8</v>
      </c>
      <c r="AU148" s="24" t="n">
        <v>0.8</v>
      </c>
      <c r="AV148" s="24" t="n">
        <v>0.8</v>
      </c>
      <c r="AW148" s="24" t="n">
        <v>0.8</v>
      </c>
      <c r="AX148" s="24" t="n">
        <v>0.8</v>
      </c>
      <c r="AY148" s="24" t="n">
        <v>0.8</v>
      </c>
    </row>
    <row r="149" hidden="1" outlineLevel="1">
      <c r="A149" s="14" t="inlineStr">
        <is>
          <t>etsb.t</t>
        </is>
      </c>
      <c r="B149" s="14" t="inlineStr">
        <is>
          <t>all</t>
        </is>
      </c>
      <c r="C149" s="14" t="inlineStr">
        <is>
          <t>ind</t>
        </is>
      </c>
      <c r="H149" s="14">
        <f>INDEX(VarLab,MATCH($A149,VarKey,0))&amp;INDEX(MemLab,MATCH($C149&amp;"|"&amp;$B149,MemKey,0))</f>
        <v/>
      </c>
      <c r="I149" s="14">
        <f>INDEX(VarUnit,MATCH($A149,VarKey,0))</f>
        <v/>
      </c>
      <c r="J149" s="14">
        <f>INDEX(VarSrc,MATCH($A149,VarKey,0))</f>
        <v/>
      </c>
      <c r="K149" s="11">
        <f>CodePrefix&amp;$A149&amp;IF($C149="","","."&amp;$C149&amp;"."&amp;$B149)&amp;INDEX(VarEnd,MATCH($A149,VarKey,0))&amp;K$5</f>
        <v/>
      </c>
      <c r="L149" s="24" t="n">
        <v>0.8</v>
      </c>
      <c r="M149" s="24" t="n">
        <v>0.8</v>
      </c>
      <c r="N149" s="24" t="n">
        <v>0.8</v>
      </c>
      <c r="O149" s="24" t="n">
        <v>0.8</v>
      </c>
      <c r="P149" s="24" t="n">
        <v>0.8</v>
      </c>
      <c r="Q149" s="24" t="n">
        <v>0.8</v>
      </c>
      <c r="R149" s="24" t="n">
        <v>0.8</v>
      </c>
      <c r="S149" s="24" t="n">
        <v>0.8</v>
      </c>
      <c r="T149" s="24" t="n">
        <v>0.8</v>
      </c>
      <c r="U149" s="24" t="n">
        <v>0.8</v>
      </c>
      <c r="V149" s="24" t="n">
        <v>0.8</v>
      </c>
      <c r="W149" s="24" t="n">
        <v>0.8</v>
      </c>
      <c r="X149" s="24" t="n">
        <v>0.8</v>
      </c>
      <c r="Y149" s="24" t="n">
        <v>0.8</v>
      </c>
      <c r="Z149" s="24" t="n">
        <v>0.8</v>
      </c>
      <c r="AA149" s="24" t="n">
        <v>0.8</v>
      </c>
      <c r="AB149" s="24" t="n">
        <v>0.8</v>
      </c>
      <c r="AC149" s="24" t="n">
        <v>0.8</v>
      </c>
      <c r="AD149" s="24" t="n">
        <v>0.8</v>
      </c>
      <c r="AF149" s="11">
        <f>CodePrefix&amp;$A149&amp;IF($C149="","","."&amp;$C149&amp;"."&amp;$B149)&amp;INDEX(VarEnd,MATCH($A149,VarKey,0))&amp;AF$5</f>
        <v/>
      </c>
      <c r="AG149" s="24" t="n">
        <v>0.8</v>
      </c>
      <c r="AH149" s="24" t="n">
        <v>0.8</v>
      </c>
      <c r="AI149" s="24" t="n">
        <v>0.8</v>
      </c>
      <c r="AJ149" s="24" t="n">
        <v>0.8</v>
      </c>
      <c r="AK149" s="24" t="n">
        <v>0.8</v>
      </c>
      <c r="AL149" s="24" t="n">
        <v>0.8</v>
      </c>
      <c r="AM149" s="24" t="n">
        <v>0.8</v>
      </c>
      <c r="AN149" s="24" t="n">
        <v>0.8</v>
      </c>
      <c r="AO149" s="24" t="n">
        <v>0.8</v>
      </c>
      <c r="AP149" s="24" t="n">
        <v>0.8</v>
      </c>
      <c r="AQ149" s="24" t="n">
        <v>0.8</v>
      </c>
      <c r="AR149" s="24" t="n">
        <v>0.8</v>
      </c>
      <c r="AS149" s="24" t="n">
        <v>0.8</v>
      </c>
      <c r="AT149" s="24" t="n">
        <v>0.8</v>
      </c>
      <c r="AU149" s="24" t="n">
        <v>0.8</v>
      </c>
      <c r="AV149" s="24" t="n">
        <v>0.8</v>
      </c>
      <c r="AW149" s="24" t="n">
        <v>0.8</v>
      </c>
      <c r="AX149" s="24" t="n">
        <v>0.8</v>
      </c>
      <c r="AY149" s="24" t="n">
        <v>0.8</v>
      </c>
    </row>
    <row r="150" hidden="1" outlineLevel="1">
      <c r="A150" s="1" t="inlineStr">
        <is>
          <t>etsb</t>
        </is>
      </c>
      <c r="B150" s="1" t="inlineStr">
        <is>
          <t>all</t>
        </is>
      </c>
      <c r="C150" s="1" t="inlineStr">
        <is>
          <t>pow</t>
        </is>
      </c>
      <c r="H150" s="1">
        <f>INDEX(VarLab,MATCH($A150,VarKey,0))&amp;INDEX(MemLab,MATCH($C150&amp;"|"&amp;$B150,MemKey,0))</f>
        <v/>
      </c>
      <c r="I150" s="1">
        <f>INDEX(VarUnit,MATCH($A150,VarKey,0))</f>
        <v/>
      </c>
      <c r="J150" s="1">
        <f>INDEX(VarSrc,MATCH($A150,VarKey,0))</f>
        <v/>
      </c>
      <c r="K150" s="17">
        <f>CodePrefix&amp;$A150&amp;IF($C150="","","."&amp;$C150&amp;"."&amp;$B150)&amp;INDEX(VarEnd,MATCH($A150,VarKey,0))&amp;K$5</f>
        <v/>
      </c>
      <c r="L150" s="18">
        <f>IF(L$4&lt;L$99,0,L142+(L146-L142)/MAX(L$100-L$99,1)*(MIN(L$4,L$100)-L$99))</f>
        <v/>
      </c>
      <c r="M150" s="19">
        <f>IF(M$4&lt;M$99,0,M142+(M146-M142)/MAX(M$100-M$99,1)*(MIN(M$4,M$100)-M$99))</f>
        <v/>
      </c>
      <c r="N150" s="19">
        <f>IF(N$4&lt;N$99,0,N142+(N146-N142)/MAX(N$100-N$99,1)*(MIN(N$4,N$100)-N$99))</f>
        <v/>
      </c>
      <c r="O150" s="19">
        <f>IF(O$4&lt;O$99,0,O142+(O146-O142)/MAX(O$100-O$99,1)*(MIN(O$4,O$100)-O$99))</f>
        <v/>
      </c>
      <c r="P150" s="19">
        <f>IF(P$4&lt;P$99,0,P142+(P146-P142)/MAX(P$100-P$99,1)*(MIN(P$4,P$100)-P$99))</f>
        <v/>
      </c>
      <c r="Q150" s="19">
        <f>IF(Q$4&lt;Q$99,0,Q142+(Q146-Q142)/MAX(Q$100-Q$99,1)*(MIN(Q$4,Q$100)-Q$99))</f>
        <v/>
      </c>
      <c r="R150" s="19">
        <f>IF(R$4&lt;R$99,0,R142+(R146-R142)/MAX(R$100-R$99,1)*(MIN(R$4,R$100)-R$99))</f>
        <v/>
      </c>
      <c r="S150" s="19">
        <f>IF(S$4&lt;S$99,0,S142+(S146-S142)/MAX(S$100-S$99,1)*(MIN(S$4,S$100)-S$99))</f>
        <v/>
      </c>
      <c r="T150" s="19">
        <f>IF(T$4&lt;T$99,0,T142+(T146-T142)/MAX(T$100-T$99,1)*(MIN(T$4,T$100)-T$99))</f>
        <v/>
      </c>
      <c r="U150" s="19">
        <f>IF(U$4&lt;U$99,0,U142+(U146-U142)/MAX(U$100-U$99,1)*(MIN(U$4,U$100)-U$99))</f>
        <v/>
      </c>
      <c r="V150" s="19">
        <f>IF(V$4&lt;V$99,0,V142+(V146-V142)/MAX(V$100-V$99,1)*(MIN(V$4,V$100)-V$99))</f>
        <v/>
      </c>
      <c r="W150" s="19">
        <f>IF(W$4&lt;W$99,0,W142+(W146-W142)/MAX(W$100-W$99,1)*(MIN(W$4,W$100)-W$99))</f>
        <v/>
      </c>
      <c r="X150" s="19">
        <f>IF(X$4&lt;X$99,0,X142+(X146-X142)/MAX(X$100-X$99,1)*(MIN(X$4,X$100)-X$99))</f>
        <v/>
      </c>
      <c r="Y150" s="19">
        <f>IF(Y$4&lt;Y$99,0,Y142+(Y146-Y142)/MAX(Y$100-Y$99,1)*(MIN(Y$4,Y$100)-Y$99))</f>
        <v/>
      </c>
      <c r="Z150" s="19">
        <f>IF(Z$4&lt;Z$99,0,Z142+(Z146-Z142)/MAX(Z$100-Z$99,1)*(MIN(Z$4,Z$100)-Z$99))</f>
        <v/>
      </c>
      <c r="AA150" s="19">
        <f>IF(AA$4&lt;AA$99,0,AA142+(AA146-AA142)/MAX(AA$100-AA$99,1)*(MIN(AA$4,AA$100)-AA$99))</f>
        <v/>
      </c>
      <c r="AB150" s="19">
        <f>IF(AB$4&lt;AB$99,0,AB142+(AB146-AB142)/MAX(AB$100-AB$99,1)*(MIN(AB$4,AB$100)-AB$99))</f>
        <v/>
      </c>
      <c r="AC150" s="19">
        <f>IF(AC$4&lt;AC$99,0,AC142+(AC146-AC142)/MAX(AC$100-AC$99,1)*(MIN(AC$4,AC$100)-AC$99))</f>
        <v/>
      </c>
      <c r="AD150" s="19">
        <f>IF(AD$4&lt;AD$99,0,AD142+(AD146-AD142)/MAX(AD$100-AD$99,1)*(MIN(AD$4,AD$100)-AD$99))</f>
        <v/>
      </c>
      <c r="AF150" s="17">
        <f>CodePrefix&amp;$A150&amp;IF($C150="","","."&amp;$C150&amp;"."&amp;$B150)&amp;INDEX(VarEnd,MATCH($A150,VarKey,0))&amp;AF$5</f>
        <v/>
      </c>
      <c r="AG150" s="18">
        <f>IF(AG$4&lt;AG$99,0,AG142+(AG146-AG142)/MAX(AG$100-AG$99,1)*(MIN(AG$4,AG$100)-AG$99))</f>
        <v/>
      </c>
      <c r="AH150" s="19">
        <f>IF(AH$4&lt;AH$99,0,AH142+(AH146-AH142)/MAX(AH$100-AH$99,1)*(MIN(AH$4,AH$100)-AH$99))</f>
        <v/>
      </c>
      <c r="AI150" s="19">
        <f>IF(AI$4&lt;AI$99,0,AI142+(AI146-AI142)/MAX(AI$100-AI$99,1)*(MIN(AI$4,AI$100)-AI$99))</f>
        <v/>
      </c>
      <c r="AJ150" s="19">
        <f>IF(AJ$4&lt;AJ$99,0,AJ142+(AJ146-AJ142)/MAX(AJ$100-AJ$99,1)*(MIN(AJ$4,AJ$100)-AJ$99))</f>
        <v/>
      </c>
      <c r="AK150" s="19">
        <f>IF(AK$4&lt;AK$99,0,AK142+(AK146-AK142)/MAX(AK$100-AK$99,1)*(MIN(AK$4,AK$100)-AK$99))</f>
        <v/>
      </c>
      <c r="AL150" s="19">
        <f>IF(AL$4&lt;AL$99,0,AL142+(AL146-AL142)/MAX(AL$100-AL$99,1)*(MIN(AL$4,AL$100)-AL$99))</f>
        <v/>
      </c>
      <c r="AM150" s="19">
        <f>IF(AM$4&lt;AM$99,0,AM142+(AM146-AM142)/MAX(AM$100-AM$99,1)*(MIN(AM$4,AM$100)-AM$99))</f>
        <v/>
      </c>
      <c r="AN150" s="19">
        <f>IF(AN$4&lt;AN$99,0,AN142+(AN146-AN142)/MAX(AN$100-AN$99,1)*(MIN(AN$4,AN$100)-AN$99))</f>
        <v/>
      </c>
      <c r="AO150" s="19">
        <f>IF(AO$4&lt;AO$99,0,AO142+(AO146-AO142)/MAX(AO$100-AO$99,1)*(MIN(AO$4,AO$100)-AO$99))</f>
        <v/>
      </c>
      <c r="AP150" s="19">
        <f>IF(AP$4&lt;AP$99,0,AP142+(AP146-AP142)/MAX(AP$100-AP$99,1)*(MIN(AP$4,AP$100)-AP$99))</f>
        <v/>
      </c>
      <c r="AQ150" s="19">
        <f>IF(AQ$4&lt;AQ$99,0,AQ142+(AQ146-AQ142)/MAX(AQ$100-AQ$99,1)*(MIN(AQ$4,AQ$100)-AQ$99))</f>
        <v/>
      </c>
      <c r="AR150" s="19">
        <f>IF(AR$4&lt;AR$99,0,AR142+(AR146-AR142)/MAX(AR$100-AR$99,1)*(MIN(AR$4,AR$100)-AR$99))</f>
        <v/>
      </c>
      <c r="AS150" s="19">
        <f>IF(AS$4&lt;AS$99,0,AS142+(AS146-AS142)/MAX(AS$100-AS$99,1)*(MIN(AS$4,AS$100)-AS$99))</f>
        <v/>
      </c>
      <c r="AT150" s="19">
        <f>IF(AT$4&lt;AT$99,0,AT142+(AT146-AT142)/MAX(AT$100-AT$99,1)*(MIN(AT$4,AT$100)-AT$99))</f>
        <v/>
      </c>
      <c r="AU150" s="19">
        <f>IF(AU$4&lt;AU$99,0,AU142+(AU146-AU142)/MAX(AU$100-AU$99,1)*(MIN(AU$4,AU$100)-AU$99))</f>
        <v/>
      </c>
      <c r="AV150" s="19">
        <f>IF(AV$4&lt;AV$99,0,AV142+(AV146-AV142)/MAX(AV$100-AV$99,1)*(MIN(AV$4,AV$100)-AV$99))</f>
        <v/>
      </c>
      <c r="AW150" s="19">
        <f>IF(AW$4&lt;AW$99,0,AW142+(AW146-AW142)/MAX(AW$100-AW$99,1)*(MIN(AW$4,AW$100)-AW$99))</f>
        <v/>
      </c>
      <c r="AX150" s="19">
        <f>IF(AX$4&lt;AX$99,0,AX142+(AX146-AX142)/MAX(AX$100-AX$99,1)*(MIN(AX$4,AX$100)-AX$99))</f>
        <v/>
      </c>
      <c r="AY150" s="19">
        <f>IF(AY$4&lt;AY$99,0,AY142+(AY146-AY142)/MAX(AY$100-AY$99,1)*(MIN(AY$4,AY$100)-AY$99))</f>
        <v/>
      </c>
    </row>
    <row r="151" hidden="1" outlineLevel="1">
      <c r="A151" s="1" t="inlineStr">
        <is>
          <t>etsb</t>
        </is>
      </c>
      <c r="B151" s="1" t="inlineStr">
        <is>
          <t>all</t>
        </is>
      </c>
      <c r="C151" s="1" t="inlineStr">
        <is>
          <t>tra</t>
        </is>
      </c>
      <c r="H151" s="1">
        <f>INDEX(VarLab,MATCH($A151,VarKey,0))&amp;INDEX(MemLab,MATCH($C151&amp;"|"&amp;$B151,MemKey,0))</f>
        <v/>
      </c>
      <c r="I151" s="1">
        <f>INDEX(VarUnit,MATCH($A151,VarKey,0))</f>
        <v/>
      </c>
      <c r="J151" s="1">
        <f>INDEX(VarSrc,MATCH($A151,VarKey,0))</f>
        <v/>
      </c>
      <c r="K151" s="17">
        <f>CodePrefix&amp;$A151&amp;IF($C151="","","."&amp;$C151&amp;"."&amp;$B151)&amp;INDEX(VarEnd,MATCH($A151,VarKey,0))&amp;K$5</f>
        <v/>
      </c>
      <c r="L151" s="18">
        <f>IF(L$4&lt;L$99,0,L143+(L147-L143)/MAX(L$100-L$99,1)*(MIN(L$4,L$100)-L$99))</f>
        <v/>
      </c>
      <c r="M151" s="19">
        <f>IF(M$4&lt;M$99,0,M143+(M147-M143)/MAX(M$100-M$99,1)*(MIN(M$4,M$100)-M$99))</f>
        <v/>
      </c>
      <c r="N151" s="19">
        <f>IF(N$4&lt;N$99,0,N143+(N147-N143)/MAX(N$100-N$99,1)*(MIN(N$4,N$100)-N$99))</f>
        <v/>
      </c>
      <c r="O151" s="19">
        <f>IF(O$4&lt;O$99,0,O143+(O147-O143)/MAX(O$100-O$99,1)*(MIN(O$4,O$100)-O$99))</f>
        <v/>
      </c>
      <c r="P151" s="19">
        <f>IF(P$4&lt;P$99,0,P143+(P147-P143)/MAX(P$100-P$99,1)*(MIN(P$4,P$100)-P$99))</f>
        <v/>
      </c>
      <c r="Q151" s="19">
        <f>IF(Q$4&lt;Q$99,0,Q143+(Q147-Q143)/MAX(Q$100-Q$99,1)*(MIN(Q$4,Q$100)-Q$99))</f>
        <v/>
      </c>
      <c r="R151" s="19">
        <f>IF(R$4&lt;R$99,0,R143+(R147-R143)/MAX(R$100-R$99,1)*(MIN(R$4,R$100)-R$99))</f>
        <v/>
      </c>
      <c r="S151" s="19">
        <f>IF(S$4&lt;S$99,0,S143+(S147-S143)/MAX(S$100-S$99,1)*(MIN(S$4,S$100)-S$99))</f>
        <v/>
      </c>
      <c r="T151" s="19">
        <f>IF(T$4&lt;T$99,0,T143+(T147-T143)/MAX(T$100-T$99,1)*(MIN(T$4,T$100)-T$99))</f>
        <v/>
      </c>
      <c r="U151" s="19">
        <f>IF(U$4&lt;U$99,0,U143+(U147-U143)/MAX(U$100-U$99,1)*(MIN(U$4,U$100)-U$99))</f>
        <v/>
      </c>
      <c r="V151" s="19">
        <f>IF(V$4&lt;V$99,0,V143+(V147-V143)/MAX(V$100-V$99,1)*(MIN(V$4,V$100)-V$99))</f>
        <v/>
      </c>
      <c r="W151" s="19">
        <f>IF(W$4&lt;W$99,0,W143+(W147-W143)/MAX(W$100-W$99,1)*(MIN(W$4,W$100)-W$99))</f>
        <v/>
      </c>
      <c r="X151" s="19">
        <f>IF(X$4&lt;X$99,0,X143+(X147-X143)/MAX(X$100-X$99,1)*(MIN(X$4,X$100)-X$99))</f>
        <v/>
      </c>
      <c r="Y151" s="19">
        <f>IF(Y$4&lt;Y$99,0,Y143+(Y147-Y143)/MAX(Y$100-Y$99,1)*(MIN(Y$4,Y$100)-Y$99))</f>
        <v/>
      </c>
      <c r="Z151" s="19">
        <f>IF(Z$4&lt;Z$99,0,Z143+(Z147-Z143)/MAX(Z$100-Z$99,1)*(MIN(Z$4,Z$100)-Z$99))</f>
        <v/>
      </c>
      <c r="AA151" s="19">
        <f>IF(AA$4&lt;AA$99,0,AA143+(AA147-AA143)/MAX(AA$100-AA$99,1)*(MIN(AA$4,AA$100)-AA$99))</f>
        <v/>
      </c>
      <c r="AB151" s="19">
        <f>IF(AB$4&lt;AB$99,0,AB143+(AB147-AB143)/MAX(AB$100-AB$99,1)*(MIN(AB$4,AB$100)-AB$99))</f>
        <v/>
      </c>
      <c r="AC151" s="19">
        <f>IF(AC$4&lt;AC$99,0,AC143+(AC147-AC143)/MAX(AC$100-AC$99,1)*(MIN(AC$4,AC$100)-AC$99))</f>
        <v/>
      </c>
      <c r="AD151" s="19">
        <f>IF(AD$4&lt;AD$99,0,AD143+(AD147-AD143)/MAX(AD$100-AD$99,1)*(MIN(AD$4,AD$100)-AD$99))</f>
        <v/>
      </c>
      <c r="AF151" s="17">
        <f>CodePrefix&amp;$A151&amp;IF($C151="","","."&amp;$C151&amp;"."&amp;$B151)&amp;INDEX(VarEnd,MATCH($A151,VarKey,0))&amp;AF$5</f>
        <v/>
      </c>
      <c r="AG151" s="18">
        <f>IF(AG$4&lt;AG$99,0,AG143+(AG147-AG143)/MAX(AG$100-AG$99,1)*(MIN(AG$4,AG$100)-AG$99))</f>
        <v/>
      </c>
      <c r="AH151" s="19">
        <f>IF(AH$4&lt;AH$99,0,AH143+(AH147-AH143)/MAX(AH$100-AH$99,1)*(MIN(AH$4,AH$100)-AH$99))</f>
        <v/>
      </c>
      <c r="AI151" s="19">
        <f>IF(AI$4&lt;AI$99,0,AI143+(AI147-AI143)/MAX(AI$100-AI$99,1)*(MIN(AI$4,AI$100)-AI$99))</f>
        <v/>
      </c>
      <c r="AJ151" s="19">
        <f>IF(AJ$4&lt;AJ$99,0,AJ143+(AJ147-AJ143)/MAX(AJ$100-AJ$99,1)*(MIN(AJ$4,AJ$100)-AJ$99))</f>
        <v/>
      </c>
      <c r="AK151" s="19">
        <f>IF(AK$4&lt;AK$99,0,AK143+(AK147-AK143)/MAX(AK$100-AK$99,1)*(MIN(AK$4,AK$100)-AK$99))</f>
        <v/>
      </c>
      <c r="AL151" s="19">
        <f>IF(AL$4&lt;AL$99,0,AL143+(AL147-AL143)/MAX(AL$100-AL$99,1)*(MIN(AL$4,AL$100)-AL$99))</f>
        <v/>
      </c>
      <c r="AM151" s="19">
        <f>IF(AM$4&lt;AM$99,0,AM143+(AM147-AM143)/MAX(AM$100-AM$99,1)*(MIN(AM$4,AM$100)-AM$99))</f>
        <v/>
      </c>
      <c r="AN151" s="19">
        <f>IF(AN$4&lt;AN$99,0,AN143+(AN147-AN143)/MAX(AN$100-AN$99,1)*(MIN(AN$4,AN$100)-AN$99))</f>
        <v/>
      </c>
      <c r="AO151" s="19">
        <f>IF(AO$4&lt;AO$99,0,AO143+(AO147-AO143)/MAX(AO$100-AO$99,1)*(MIN(AO$4,AO$100)-AO$99))</f>
        <v/>
      </c>
      <c r="AP151" s="19">
        <f>IF(AP$4&lt;AP$99,0,AP143+(AP147-AP143)/MAX(AP$100-AP$99,1)*(MIN(AP$4,AP$100)-AP$99))</f>
        <v/>
      </c>
      <c r="AQ151" s="19">
        <f>IF(AQ$4&lt;AQ$99,0,AQ143+(AQ147-AQ143)/MAX(AQ$100-AQ$99,1)*(MIN(AQ$4,AQ$100)-AQ$99))</f>
        <v/>
      </c>
      <c r="AR151" s="19">
        <f>IF(AR$4&lt;AR$99,0,AR143+(AR147-AR143)/MAX(AR$100-AR$99,1)*(MIN(AR$4,AR$100)-AR$99))</f>
        <v/>
      </c>
      <c r="AS151" s="19">
        <f>IF(AS$4&lt;AS$99,0,AS143+(AS147-AS143)/MAX(AS$100-AS$99,1)*(MIN(AS$4,AS$100)-AS$99))</f>
        <v/>
      </c>
      <c r="AT151" s="19">
        <f>IF(AT$4&lt;AT$99,0,AT143+(AT147-AT143)/MAX(AT$100-AT$99,1)*(MIN(AT$4,AT$100)-AT$99))</f>
        <v/>
      </c>
      <c r="AU151" s="19">
        <f>IF(AU$4&lt;AU$99,0,AU143+(AU147-AU143)/MAX(AU$100-AU$99,1)*(MIN(AU$4,AU$100)-AU$99))</f>
        <v/>
      </c>
      <c r="AV151" s="19">
        <f>IF(AV$4&lt;AV$99,0,AV143+(AV147-AV143)/MAX(AV$100-AV$99,1)*(MIN(AV$4,AV$100)-AV$99))</f>
        <v/>
      </c>
      <c r="AW151" s="19">
        <f>IF(AW$4&lt;AW$99,0,AW143+(AW147-AW143)/MAX(AW$100-AW$99,1)*(MIN(AW$4,AW$100)-AW$99))</f>
        <v/>
      </c>
      <c r="AX151" s="19">
        <f>IF(AX$4&lt;AX$99,0,AX143+(AX147-AX143)/MAX(AX$100-AX$99,1)*(MIN(AX$4,AX$100)-AX$99))</f>
        <v/>
      </c>
      <c r="AY151" s="19">
        <f>IF(AY$4&lt;AY$99,0,AY143+(AY147-AY143)/MAX(AY$100-AY$99,1)*(MIN(AY$4,AY$100)-AY$99))</f>
        <v/>
      </c>
    </row>
    <row r="152" hidden="1" outlineLevel="1">
      <c r="A152" s="1" t="inlineStr">
        <is>
          <t>etsb</t>
        </is>
      </c>
      <c r="B152" s="1" t="inlineStr">
        <is>
          <t>all</t>
        </is>
      </c>
      <c r="C152" s="1" t="inlineStr">
        <is>
          <t>res</t>
        </is>
      </c>
      <c r="H152" s="1">
        <f>INDEX(VarLab,MATCH($A152,VarKey,0))&amp;INDEX(MemLab,MATCH($C152&amp;"|"&amp;$B152,MemKey,0))</f>
        <v/>
      </c>
      <c r="I152" s="1">
        <f>INDEX(VarUnit,MATCH($A152,VarKey,0))</f>
        <v/>
      </c>
      <c r="J152" s="1">
        <f>INDEX(VarSrc,MATCH($A152,VarKey,0))</f>
        <v/>
      </c>
      <c r="K152" s="17">
        <f>CodePrefix&amp;$A152&amp;IF($C152="","","."&amp;$C152&amp;"."&amp;$B152)&amp;INDEX(VarEnd,MATCH($A152,VarKey,0))&amp;K$5</f>
        <v/>
      </c>
      <c r="L152" s="18">
        <f>IF(L$4&lt;L$99,0,L144+(L148-L144)/MAX(L$100-L$99,1)*(MIN(L$4,L$100)-L$99))</f>
        <v/>
      </c>
      <c r="M152" s="19">
        <f>IF(M$4&lt;M$99,0,M144+(M148-M144)/MAX(M$100-M$99,1)*(MIN(M$4,M$100)-M$99))</f>
        <v/>
      </c>
      <c r="N152" s="19">
        <f>IF(N$4&lt;N$99,0,N144+(N148-N144)/MAX(N$100-N$99,1)*(MIN(N$4,N$100)-N$99))</f>
        <v/>
      </c>
      <c r="O152" s="19">
        <f>IF(O$4&lt;O$99,0,O144+(O148-O144)/MAX(O$100-O$99,1)*(MIN(O$4,O$100)-O$99))</f>
        <v/>
      </c>
      <c r="P152" s="19">
        <f>IF(P$4&lt;P$99,0,P144+(P148-P144)/MAX(P$100-P$99,1)*(MIN(P$4,P$100)-P$99))</f>
        <v/>
      </c>
      <c r="Q152" s="19">
        <f>IF(Q$4&lt;Q$99,0,Q144+(Q148-Q144)/MAX(Q$100-Q$99,1)*(MIN(Q$4,Q$100)-Q$99))</f>
        <v/>
      </c>
      <c r="R152" s="19">
        <f>IF(R$4&lt;R$99,0,R144+(R148-R144)/MAX(R$100-R$99,1)*(MIN(R$4,R$100)-R$99))</f>
        <v/>
      </c>
      <c r="S152" s="19">
        <f>IF(S$4&lt;S$99,0,S144+(S148-S144)/MAX(S$100-S$99,1)*(MIN(S$4,S$100)-S$99))</f>
        <v/>
      </c>
      <c r="T152" s="19">
        <f>IF(T$4&lt;T$99,0,T144+(T148-T144)/MAX(T$100-T$99,1)*(MIN(T$4,T$100)-T$99))</f>
        <v/>
      </c>
      <c r="U152" s="19">
        <f>IF(U$4&lt;U$99,0,U144+(U148-U144)/MAX(U$100-U$99,1)*(MIN(U$4,U$100)-U$99))</f>
        <v/>
      </c>
      <c r="V152" s="19">
        <f>IF(V$4&lt;V$99,0,V144+(V148-V144)/MAX(V$100-V$99,1)*(MIN(V$4,V$100)-V$99))</f>
        <v/>
      </c>
      <c r="W152" s="19">
        <f>IF(W$4&lt;W$99,0,W144+(W148-W144)/MAX(W$100-W$99,1)*(MIN(W$4,W$100)-W$99))</f>
        <v/>
      </c>
      <c r="X152" s="19">
        <f>IF(X$4&lt;X$99,0,X144+(X148-X144)/MAX(X$100-X$99,1)*(MIN(X$4,X$100)-X$99))</f>
        <v/>
      </c>
      <c r="Y152" s="19">
        <f>IF(Y$4&lt;Y$99,0,Y144+(Y148-Y144)/MAX(Y$100-Y$99,1)*(MIN(Y$4,Y$100)-Y$99))</f>
        <v/>
      </c>
      <c r="Z152" s="19">
        <f>IF(Z$4&lt;Z$99,0,Z144+(Z148-Z144)/MAX(Z$100-Z$99,1)*(MIN(Z$4,Z$100)-Z$99))</f>
        <v/>
      </c>
      <c r="AA152" s="19">
        <f>IF(AA$4&lt;AA$99,0,AA144+(AA148-AA144)/MAX(AA$100-AA$99,1)*(MIN(AA$4,AA$100)-AA$99))</f>
        <v/>
      </c>
      <c r="AB152" s="19">
        <f>IF(AB$4&lt;AB$99,0,AB144+(AB148-AB144)/MAX(AB$100-AB$99,1)*(MIN(AB$4,AB$100)-AB$99))</f>
        <v/>
      </c>
      <c r="AC152" s="19">
        <f>IF(AC$4&lt;AC$99,0,AC144+(AC148-AC144)/MAX(AC$100-AC$99,1)*(MIN(AC$4,AC$100)-AC$99))</f>
        <v/>
      </c>
      <c r="AD152" s="19">
        <f>IF(AD$4&lt;AD$99,0,AD144+(AD148-AD144)/MAX(AD$100-AD$99,1)*(MIN(AD$4,AD$100)-AD$99))</f>
        <v/>
      </c>
      <c r="AF152" s="17">
        <f>CodePrefix&amp;$A152&amp;IF($C152="","","."&amp;$C152&amp;"."&amp;$B152)&amp;INDEX(VarEnd,MATCH($A152,VarKey,0))&amp;AF$5</f>
        <v/>
      </c>
      <c r="AG152" s="18">
        <f>IF(AG$4&lt;AG$99,0,AG144+(AG148-AG144)/MAX(AG$100-AG$99,1)*(MIN(AG$4,AG$100)-AG$99))</f>
        <v/>
      </c>
      <c r="AH152" s="19">
        <f>IF(AH$4&lt;AH$99,0,AH144+(AH148-AH144)/MAX(AH$100-AH$99,1)*(MIN(AH$4,AH$100)-AH$99))</f>
        <v/>
      </c>
      <c r="AI152" s="19">
        <f>IF(AI$4&lt;AI$99,0,AI144+(AI148-AI144)/MAX(AI$100-AI$99,1)*(MIN(AI$4,AI$100)-AI$99))</f>
        <v/>
      </c>
      <c r="AJ152" s="19">
        <f>IF(AJ$4&lt;AJ$99,0,AJ144+(AJ148-AJ144)/MAX(AJ$100-AJ$99,1)*(MIN(AJ$4,AJ$100)-AJ$99))</f>
        <v/>
      </c>
      <c r="AK152" s="19">
        <f>IF(AK$4&lt;AK$99,0,AK144+(AK148-AK144)/MAX(AK$100-AK$99,1)*(MIN(AK$4,AK$100)-AK$99))</f>
        <v/>
      </c>
      <c r="AL152" s="19">
        <f>IF(AL$4&lt;AL$99,0,AL144+(AL148-AL144)/MAX(AL$100-AL$99,1)*(MIN(AL$4,AL$100)-AL$99))</f>
        <v/>
      </c>
      <c r="AM152" s="19">
        <f>IF(AM$4&lt;AM$99,0,AM144+(AM148-AM144)/MAX(AM$100-AM$99,1)*(MIN(AM$4,AM$100)-AM$99))</f>
        <v/>
      </c>
      <c r="AN152" s="19">
        <f>IF(AN$4&lt;AN$99,0,AN144+(AN148-AN144)/MAX(AN$100-AN$99,1)*(MIN(AN$4,AN$100)-AN$99))</f>
        <v/>
      </c>
      <c r="AO152" s="19">
        <f>IF(AO$4&lt;AO$99,0,AO144+(AO148-AO144)/MAX(AO$100-AO$99,1)*(MIN(AO$4,AO$100)-AO$99))</f>
        <v/>
      </c>
      <c r="AP152" s="19">
        <f>IF(AP$4&lt;AP$99,0,AP144+(AP148-AP144)/MAX(AP$100-AP$99,1)*(MIN(AP$4,AP$100)-AP$99))</f>
        <v/>
      </c>
      <c r="AQ152" s="19">
        <f>IF(AQ$4&lt;AQ$99,0,AQ144+(AQ148-AQ144)/MAX(AQ$100-AQ$99,1)*(MIN(AQ$4,AQ$100)-AQ$99))</f>
        <v/>
      </c>
      <c r="AR152" s="19">
        <f>IF(AR$4&lt;AR$99,0,AR144+(AR148-AR144)/MAX(AR$100-AR$99,1)*(MIN(AR$4,AR$100)-AR$99))</f>
        <v/>
      </c>
      <c r="AS152" s="19">
        <f>IF(AS$4&lt;AS$99,0,AS144+(AS148-AS144)/MAX(AS$100-AS$99,1)*(MIN(AS$4,AS$100)-AS$99))</f>
        <v/>
      </c>
      <c r="AT152" s="19">
        <f>IF(AT$4&lt;AT$99,0,AT144+(AT148-AT144)/MAX(AT$100-AT$99,1)*(MIN(AT$4,AT$100)-AT$99))</f>
        <v/>
      </c>
      <c r="AU152" s="19">
        <f>IF(AU$4&lt;AU$99,0,AU144+(AU148-AU144)/MAX(AU$100-AU$99,1)*(MIN(AU$4,AU$100)-AU$99))</f>
        <v/>
      </c>
      <c r="AV152" s="19">
        <f>IF(AV$4&lt;AV$99,0,AV144+(AV148-AV144)/MAX(AV$100-AV$99,1)*(MIN(AV$4,AV$100)-AV$99))</f>
        <v/>
      </c>
      <c r="AW152" s="19">
        <f>IF(AW$4&lt;AW$99,0,AW144+(AW148-AW144)/MAX(AW$100-AW$99,1)*(MIN(AW$4,AW$100)-AW$99))</f>
        <v/>
      </c>
      <c r="AX152" s="19">
        <f>IF(AX$4&lt;AX$99,0,AX144+(AX148-AX144)/MAX(AX$100-AX$99,1)*(MIN(AX$4,AX$100)-AX$99))</f>
        <v/>
      </c>
      <c r="AY152" s="19">
        <f>IF(AY$4&lt;AY$99,0,AY144+(AY148-AY144)/MAX(AY$100-AY$99,1)*(MIN(AY$4,AY$100)-AY$99))</f>
        <v/>
      </c>
    </row>
    <row r="153" hidden="1" outlineLevel="1">
      <c r="A153" s="1" t="inlineStr">
        <is>
          <t>etsb</t>
        </is>
      </c>
      <c r="B153" s="1" t="inlineStr">
        <is>
          <t>all</t>
        </is>
      </c>
      <c r="C153" s="1" t="inlineStr">
        <is>
          <t>ind</t>
        </is>
      </c>
      <c r="H153" s="1">
        <f>INDEX(VarLab,MATCH($A153,VarKey,0))&amp;INDEX(MemLab,MATCH($C153&amp;"|"&amp;$B153,MemKey,0))</f>
        <v/>
      </c>
      <c r="I153" s="1">
        <f>INDEX(VarUnit,MATCH($A153,VarKey,0))</f>
        <v/>
      </c>
      <c r="J153" s="1">
        <f>INDEX(VarSrc,MATCH($A153,VarKey,0))</f>
        <v/>
      </c>
      <c r="K153" s="17">
        <f>CodePrefix&amp;$A153&amp;IF($C153="","","."&amp;$C153&amp;"."&amp;$B153)&amp;INDEX(VarEnd,MATCH($A153,VarKey,0))&amp;K$5</f>
        <v/>
      </c>
      <c r="L153" s="18">
        <f>IF(L$4&lt;L$99,0,L145+(L149-L145)/MAX(L$100-L$99,1)*(MIN(L$4,L$100)-L$99))</f>
        <v/>
      </c>
      <c r="M153" s="19">
        <f>IF(M$4&lt;M$99,0,M145+(M149-M145)/MAX(M$100-M$99,1)*(MIN(M$4,M$100)-M$99))</f>
        <v/>
      </c>
      <c r="N153" s="19">
        <f>IF(N$4&lt;N$99,0,N145+(N149-N145)/MAX(N$100-N$99,1)*(MIN(N$4,N$100)-N$99))</f>
        <v/>
      </c>
      <c r="O153" s="19">
        <f>IF(O$4&lt;O$99,0,O145+(O149-O145)/MAX(O$100-O$99,1)*(MIN(O$4,O$100)-O$99))</f>
        <v/>
      </c>
      <c r="P153" s="19">
        <f>IF(P$4&lt;P$99,0,P145+(P149-P145)/MAX(P$100-P$99,1)*(MIN(P$4,P$100)-P$99))</f>
        <v/>
      </c>
      <c r="Q153" s="19">
        <f>IF(Q$4&lt;Q$99,0,Q145+(Q149-Q145)/MAX(Q$100-Q$99,1)*(MIN(Q$4,Q$100)-Q$99))</f>
        <v/>
      </c>
      <c r="R153" s="19">
        <f>IF(R$4&lt;R$99,0,R145+(R149-R145)/MAX(R$100-R$99,1)*(MIN(R$4,R$100)-R$99))</f>
        <v/>
      </c>
      <c r="S153" s="19">
        <f>IF(S$4&lt;S$99,0,S145+(S149-S145)/MAX(S$100-S$99,1)*(MIN(S$4,S$100)-S$99))</f>
        <v/>
      </c>
      <c r="T153" s="19">
        <f>IF(T$4&lt;T$99,0,T145+(T149-T145)/MAX(T$100-T$99,1)*(MIN(T$4,T$100)-T$99))</f>
        <v/>
      </c>
      <c r="U153" s="19">
        <f>IF(U$4&lt;U$99,0,U145+(U149-U145)/MAX(U$100-U$99,1)*(MIN(U$4,U$100)-U$99))</f>
        <v/>
      </c>
      <c r="V153" s="19">
        <f>IF(V$4&lt;V$99,0,V145+(V149-V145)/MAX(V$100-V$99,1)*(MIN(V$4,V$100)-V$99))</f>
        <v/>
      </c>
      <c r="W153" s="19">
        <f>IF(W$4&lt;W$99,0,W145+(W149-W145)/MAX(W$100-W$99,1)*(MIN(W$4,W$100)-W$99))</f>
        <v/>
      </c>
      <c r="X153" s="19">
        <f>IF(X$4&lt;X$99,0,X145+(X149-X145)/MAX(X$100-X$99,1)*(MIN(X$4,X$100)-X$99))</f>
        <v/>
      </c>
      <c r="Y153" s="19">
        <f>IF(Y$4&lt;Y$99,0,Y145+(Y149-Y145)/MAX(Y$100-Y$99,1)*(MIN(Y$4,Y$100)-Y$99))</f>
        <v/>
      </c>
      <c r="Z153" s="19">
        <f>IF(Z$4&lt;Z$99,0,Z145+(Z149-Z145)/MAX(Z$100-Z$99,1)*(MIN(Z$4,Z$100)-Z$99))</f>
        <v/>
      </c>
      <c r="AA153" s="19">
        <f>IF(AA$4&lt;AA$99,0,AA145+(AA149-AA145)/MAX(AA$100-AA$99,1)*(MIN(AA$4,AA$100)-AA$99))</f>
        <v/>
      </c>
      <c r="AB153" s="19">
        <f>IF(AB$4&lt;AB$99,0,AB145+(AB149-AB145)/MAX(AB$100-AB$99,1)*(MIN(AB$4,AB$100)-AB$99))</f>
        <v/>
      </c>
      <c r="AC153" s="19">
        <f>IF(AC$4&lt;AC$99,0,AC145+(AC149-AC145)/MAX(AC$100-AC$99,1)*(MIN(AC$4,AC$100)-AC$99))</f>
        <v/>
      </c>
      <c r="AD153" s="19">
        <f>IF(AD$4&lt;AD$99,0,AD145+(AD149-AD145)/MAX(AD$100-AD$99,1)*(MIN(AD$4,AD$100)-AD$99))</f>
        <v/>
      </c>
      <c r="AF153" s="17">
        <f>CodePrefix&amp;$A153&amp;IF($C153="","","."&amp;$C153&amp;"."&amp;$B153)&amp;INDEX(VarEnd,MATCH($A153,VarKey,0))&amp;AF$5</f>
        <v/>
      </c>
      <c r="AG153" s="18">
        <f>IF(AG$4&lt;AG$99,0,AG145+(AG149-AG145)/MAX(AG$100-AG$99,1)*(MIN(AG$4,AG$100)-AG$99))</f>
        <v/>
      </c>
      <c r="AH153" s="19">
        <f>IF(AH$4&lt;AH$99,0,AH145+(AH149-AH145)/MAX(AH$100-AH$99,1)*(MIN(AH$4,AH$100)-AH$99))</f>
        <v/>
      </c>
      <c r="AI153" s="19">
        <f>IF(AI$4&lt;AI$99,0,AI145+(AI149-AI145)/MAX(AI$100-AI$99,1)*(MIN(AI$4,AI$100)-AI$99))</f>
        <v/>
      </c>
      <c r="AJ153" s="19">
        <f>IF(AJ$4&lt;AJ$99,0,AJ145+(AJ149-AJ145)/MAX(AJ$100-AJ$99,1)*(MIN(AJ$4,AJ$100)-AJ$99))</f>
        <v/>
      </c>
      <c r="AK153" s="19">
        <f>IF(AK$4&lt;AK$99,0,AK145+(AK149-AK145)/MAX(AK$100-AK$99,1)*(MIN(AK$4,AK$100)-AK$99))</f>
        <v/>
      </c>
      <c r="AL153" s="19">
        <f>IF(AL$4&lt;AL$99,0,AL145+(AL149-AL145)/MAX(AL$100-AL$99,1)*(MIN(AL$4,AL$100)-AL$99))</f>
        <v/>
      </c>
      <c r="AM153" s="19">
        <f>IF(AM$4&lt;AM$99,0,AM145+(AM149-AM145)/MAX(AM$100-AM$99,1)*(MIN(AM$4,AM$100)-AM$99))</f>
        <v/>
      </c>
      <c r="AN153" s="19">
        <f>IF(AN$4&lt;AN$99,0,AN145+(AN149-AN145)/MAX(AN$100-AN$99,1)*(MIN(AN$4,AN$100)-AN$99))</f>
        <v/>
      </c>
      <c r="AO153" s="19">
        <f>IF(AO$4&lt;AO$99,0,AO145+(AO149-AO145)/MAX(AO$100-AO$99,1)*(MIN(AO$4,AO$100)-AO$99))</f>
        <v/>
      </c>
      <c r="AP153" s="19">
        <f>IF(AP$4&lt;AP$99,0,AP145+(AP149-AP145)/MAX(AP$100-AP$99,1)*(MIN(AP$4,AP$100)-AP$99))</f>
        <v/>
      </c>
      <c r="AQ153" s="19">
        <f>IF(AQ$4&lt;AQ$99,0,AQ145+(AQ149-AQ145)/MAX(AQ$100-AQ$99,1)*(MIN(AQ$4,AQ$100)-AQ$99))</f>
        <v/>
      </c>
      <c r="AR153" s="19">
        <f>IF(AR$4&lt;AR$99,0,AR145+(AR149-AR145)/MAX(AR$100-AR$99,1)*(MIN(AR$4,AR$100)-AR$99))</f>
        <v/>
      </c>
      <c r="AS153" s="19">
        <f>IF(AS$4&lt;AS$99,0,AS145+(AS149-AS145)/MAX(AS$100-AS$99,1)*(MIN(AS$4,AS$100)-AS$99))</f>
        <v/>
      </c>
      <c r="AT153" s="19">
        <f>IF(AT$4&lt;AT$99,0,AT145+(AT149-AT145)/MAX(AT$100-AT$99,1)*(MIN(AT$4,AT$100)-AT$99))</f>
        <v/>
      </c>
      <c r="AU153" s="19">
        <f>IF(AU$4&lt;AU$99,0,AU145+(AU149-AU145)/MAX(AU$100-AU$99,1)*(MIN(AU$4,AU$100)-AU$99))</f>
        <v/>
      </c>
      <c r="AV153" s="19">
        <f>IF(AV$4&lt;AV$99,0,AV145+(AV149-AV145)/MAX(AV$100-AV$99,1)*(MIN(AV$4,AV$100)-AV$99))</f>
        <v/>
      </c>
      <c r="AW153" s="19">
        <f>IF(AW$4&lt;AW$99,0,AW145+(AW149-AW145)/MAX(AW$100-AW$99,1)*(MIN(AW$4,AW$100)-AW$99))</f>
        <v/>
      </c>
      <c r="AX153" s="19">
        <f>IF(AX$4&lt;AX$99,0,AX145+(AX149-AX145)/MAX(AX$100-AX$99,1)*(MIN(AX$4,AX$100)-AX$99))</f>
        <v/>
      </c>
      <c r="AY153" s="19">
        <f>IF(AY$4&lt;AY$99,0,AY145+(AY149-AY145)/MAX(AY$100-AY$99,1)*(MIN(AY$4,AY$100)-AY$99))</f>
        <v/>
      </c>
    </row>
    <row r="154" hidden="1" outlineLevel="1">
      <c r="A154" s="1" t="inlineStr">
        <is>
          <t>obr</t>
        </is>
      </c>
      <c r="B154" s="1" t="inlineStr">
        <is>
          <t>all</t>
        </is>
      </c>
      <c r="C154" s="1" t="inlineStr">
        <is>
          <t>pow</t>
        </is>
      </c>
      <c r="D154" s="25" t="n">
        <v>1</v>
      </c>
      <c r="E154" s="26" t="n">
        <v>-0.0027939</v>
      </c>
      <c r="H154" s="1">
        <f>INDEX(VarLab,MATCH($A154,VarKey,0))&amp;INDEX(MemLab,MATCH($C154&amp;"|"&amp;$B154,MemKey,0))</f>
        <v/>
      </c>
      <c r="I154" s="1">
        <f>INDEX(VarUnit,MATCH($A154,VarKey,0))</f>
        <v/>
      </c>
      <c r="J154" s="1">
        <f>INDEX(VarSrc,MATCH($A154,VarKey,0))</f>
        <v/>
      </c>
      <c r="K154" s="17">
        <f>CodePrefix&amp;$A154&amp;IF($C154="","","."&amp;$C154&amp;"."&amp;$B154)&amp;INDEX(VarEnd,MATCH($A154,VarKey,0))&amp;K$5</f>
        <v/>
      </c>
      <c r="L154" s="18">
        <f>MIN(1,MAX(0,INDEX(L$150:L$153,$D154)))</f>
        <v/>
      </c>
      <c r="M154" s="19">
        <f>MIN(1,MAX(0,INDEX(M$150:M$153,$D154)))</f>
        <v/>
      </c>
      <c r="N154" s="19">
        <f>MIN(1,MAX(0,INDEX(N$150:N$153,$D154)))</f>
        <v/>
      </c>
      <c r="O154" s="19">
        <f>MIN(1,MAX(0,INDEX(O$150:O$153,$D154)))</f>
        <v/>
      </c>
      <c r="P154" s="19">
        <f>MIN(1,MAX(0,INDEX(P$150:P$153,$D154)))</f>
        <v/>
      </c>
      <c r="Q154" s="19">
        <f>MIN(1,MAX(0,INDEX(Q$150:Q$153,$D154)))</f>
        <v/>
      </c>
      <c r="R154" s="19">
        <f>MIN(1,MAX(0,INDEX(R$150:R$153,$D154)))</f>
        <v/>
      </c>
      <c r="S154" s="19">
        <f>MIN(1,MAX(0,INDEX(S$150:S$153,$D154)))</f>
        <v/>
      </c>
      <c r="T154" s="19">
        <f>MIN(1,MAX(0,INDEX(T$150:T$153,$D154)))</f>
        <v/>
      </c>
      <c r="U154" s="19">
        <f>MIN(1,MAX(0,INDEX(U$150:U$153,$D154)))</f>
        <v/>
      </c>
      <c r="V154" s="19">
        <f>MIN(1,MAX(0,INDEX(V$150:V$153,$D154)))</f>
        <v/>
      </c>
      <c r="W154" s="19">
        <f>MIN(1,MAX(0,INDEX(W$150:W$153,$D154)))</f>
        <v/>
      </c>
      <c r="X154" s="19">
        <f>MIN(1,MAX(0,INDEX(X$150:X$153,$D154)))</f>
        <v/>
      </c>
      <c r="Y154" s="19">
        <f>MIN(1,MAX(0,INDEX(Y$150:Y$153,$D154)))</f>
        <v/>
      </c>
      <c r="Z154" s="19">
        <f>MIN(1,MAX(0,INDEX(Z$150:Z$153,$D154)))</f>
        <v/>
      </c>
      <c r="AA154" s="19">
        <f>MIN(1,MAX(0,INDEX(AA$150:AA$153,$D154)))</f>
        <v/>
      </c>
      <c r="AB154" s="19">
        <f>MIN(1,MAX(0,INDEX(AB$150:AB$153,$D154)))</f>
        <v/>
      </c>
      <c r="AC154" s="19">
        <f>MIN(1,MAX(0,INDEX(AC$150:AC$153,$D154)))</f>
        <v/>
      </c>
      <c r="AD154" s="19">
        <f>MIN(1,MAX(0,INDEX(AD$150:AD$153,$D154)))</f>
        <v/>
      </c>
      <c r="AF154" s="17">
        <f>CodePrefix&amp;$A154&amp;IF($C154="","","."&amp;$C154&amp;"."&amp;$B154)&amp;INDEX(VarEnd,MATCH($A154,VarKey,0))&amp;AF$5</f>
        <v/>
      </c>
      <c r="AG154" s="18">
        <f>MIN(1,MAX(0,INDEX(AG$150:AG$153,$D154)))</f>
        <v/>
      </c>
      <c r="AH154" s="19">
        <f>MIN(1,MAX(0,INDEX(AH$150:AH$153,$D154)))</f>
        <v/>
      </c>
      <c r="AI154" s="19">
        <f>MIN(1,MAX(0,INDEX(AI$150:AI$153,$D154)))</f>
        <v/>
      </c>
      <c r="AJ154" s="19">
        <f>MIN(1,MAX(0,INDEX(AJ$150:AJ$153,$D154)))</f>
        <v/>
      </c>
      <c r="AK154" s="19">
        <f>MIN(1,MAX(0,INDEX(AK$150:AK$153,$D154)))</f>
        <v/>
      </c>
      <c r="AL154" s="19">
        <f>MIN(1,MAX(0,INDEX(AL$150:AL$153,$D154)))</f>
        <v/>
      </c>
      <c r="AM154" s="19">
        <f>MIN(1,MAX(0,INDEX(AM$150:AM$153,$D154)))</f>
        <v/>
      </c>
      <c r="AN154" s="19">
        <f>MIN(1,MAX(0,INDEX(AN$150:AN$153,$D154)))</f>
        <v/>
      </c>
      <c r="AO154" s="19">
        <f>MIN(1,MAX(0,INDEX(AO$150:AO$153,$D154)))</f>
        <v/>
      </c>
      <c r="AP154" s="19">
        <f>MIN(1,MAX(0,INDEX(AP$150:AP$153,$D154)))</f>
        <v/>
      </c>
      <c r="AQ154" s="19">
        <f>MIN(1,MAX(0,INDEX(AQ$150:AQ$153,$D154)))</f>
        <v/>
      </c>
      <c r="AR154" s="19">
        <f>MIN(1,MAX(0,INDEX(AR$150:AR$153,$D154)))</f>
        <v/>
      </c>
      <c r="AS154" s="19">
        <f>MIN(1,MAX(0,INDEX(AS$150:AS$153,$D154)))</f>
        <v/>
      </c>
      <c r="AT154" s="19">
        <f>MIN(1,MAX(0,INDEX(AT$150:AT$153,$D154)))</f>
        <v/>
      </c>
      <c r="AU154" s="19">
        <f>MIN(1,MAX(0,INDEX(AU$150:AU$153,$D154)))</f>
        <v/>
      </c>
      <c r="AV154" s="19">
        <f>MIN(1,MAX(0,INDEX(AV$150:AV$153,$D154)))</f>
        <v/>
      </c>
      <c r="AW154" s="19">
        <f>MIN(1,MAX(0,INDEX(AW$150:AW$153,$D154)))</f>
        <v/>
      </c>
      <c r="AX154" s="19">
        <f>MIN(1,MAX(0,INDEX(AX$150:AX$153,$D154)))</f>
        <v/>
      </c>
      <c r="AY154" s="19">
        <f>MIN(1,MAX(0,INDEX(AY$150:AY$153,$D154)))</f>
        <v/>
      </c>
    </row>
    <row r="155" hidden="1" outlineLevel="1">
      <c r="A155" s="1" t="inlineStr">
        <is>
          <t>obr</t>
        </is>
      </c>
      <c r="B155" s="1" t="inlineStr">
        <is>
          <t>all</t>
        </is>
      </c>
      <c r="C155" s="1" t="inlineStr">
        <is>
          <t>rod</t>
        </is>
      </c>
      <c r="D155" s="25" t="n">
        <v>2</v>
      </c>
      <c r="E155" s="26" t="n">
        <v>-0.002833</v>
      </c>
      <c r="H155" s="1">
        <f>INDEX(VarLab,MATCH($A155,VarKey,0))&amp;INDEX(MemLab,MATCH($C155&amp;"|"&amp;$B155,MemKey,0))</f>
        <v/>
      </c>
      <c r="I155" s="1">
        <f>INDEX(VarUnit,MATCH($A155,VarKey,0))</f>
        <v/>
      </c>
      <c r="J155" s="1">
        <f>INDEX(VarSrc,MATCH($A155,VarKey,0))</f>
        <v/>
      </c>
      <c r="K155" s="17">
        <f>CodePrefix&amp;$A155&amp;IF($C155="","","."&amp;$C155&amp;"."&amp;$B155)&amp;INDEX(VarEnd,MATCH($A155,VarKey,0))&amp;K$5</f>
        <v/>
      </c>
      <c r="L155" s="18">
        <f>MIN(1,MAX(0,INDEX(L$150:L$153,$D155)))</f>
        <v/>
      </c>
      <c r="M155" s="19">
        <f>MIN(1,MAX(0,INDEX(M$150:M$153,$D155)))</f>
        <v/>
      </c>
      <c r="N155" s="19">
        <f>MIN(1,MAX(0,INDEX(N$150:N$153,$D155)))</f>
        <v/>
      </c>
      <c r="O155" s="19">
        <f>MIN(1,MAX(0,INDEX(O$150:O$153,$D155)))</f>
        <v/>
      </c>
      <c r="P155" s="19">
        <f>MIN(1,MAX(0,INDEX(P$150:P$153,$D155)))</f>
        <v/>
      </c>
      <c r="Q155" s="19">
        <f>MIN(1,MAX(0,INDEX(Q$150:Q$153,$D155)))</f>
        <v/>
      </c>
      <c r="R155" s="19">
        <f>MIN(1,MAX(0,INDEX(R$150:R$153,$D155)))</f>
        <v/>
      </c>
      <c r="S155" s="19">
        <f>MIN(1,MAX(0,INDEX(S$150:S$153,$D155)))</f>
        <v/>
      </c>
      <c r="T155" s="19">
        <f>MIN(1,MAX(0,INDEX(T$150:T$153,$D155)))</f>
        <v/>
      </c>
      <c r="U155" s="19">
        <f>MIN(1,MAX(0,INDEX(U$150:U$153,$D155)))</f>
        <v/>
      </c>
      <c r="V155" s="19">
        <f>MIN(1,MAX(0,INDEX(V$150:V$153,$D155)))</f>
        <v/>
      </c>
      <c r="W155" s="19">
        <f>MIN(1,MAX(0,INDEX(W$150:W$153,$D155)))</f>
        <v/>
      </c>
      <c r="X155" s="19">
        <f>MIN(1,MAX(0,INDEX(X$150:X$153,$D155)))</f>
        <v/>
      </c>
      <c r="Y155" s="19">
        <f>MIN(1,MAX(0,INDEX(Y$150:Y$153,$D155)))</f>
        <v/>
      </c>
      <c r="Z155" s="19">
        <f>MIN(1,MAX(0,INDEX(Z$150:Z$153,$D155)))</f>
        <v/>
      </c>
      <c r="AA155" s="19">
        <f>MIN(1,MAX(0,INDEX(AA$150:AA$153,$D155)))</f>
        <v/>
      </c>
      <c r="AB155" s="19">
        <f>MIN(1,MAX(0,INDEX(AB$150:AB$153,$D155)))</f>
        <v/>
      </c>
      <c r="AC155" s="19">
        <f>MIN(1,MAX(0,INDEX(AC$150:AC$153,$D155)))</f>
        <v/>
      </c>
      <c r="AD155" s="19">
        <f>MIN(1,MAX(0,INDEX(AD$150:AD$153,$D155)))</f>
        <v/>
      </c>
      <c r="AF155" s="17">
        <f>CodePrefix&amp;$A155&amp;IF($C155="","","."&amp;$C155&amp;"."&amp;$B155)&amp;INDEX(VarEnd,MATCH($A155,VarKey,0))&amp;AF$5</f>
        <v/>
      </c>
      <c r="AG155" s="18">
        <f>MIN(1,MAX(0,INDEX(AG$150:AG$153,$D155)))</f>
        <v/>
      </c>
      <c r="AH155" s="19">
        <f>MIN(1,MAX(0,INDEX(AH$150:AH$153,$D155)))</f>
        <v/>
      </c>
      <c r="AI155" s="19">
        <f>MIN(1,MAX(0,INDEX(AI$150:AI$153,$D155)))</f>
        <v/>
      </c>
      <c r="AJ155" s="19">
        <f>MIN(1,MAX(0,INDEX(AJ$150:AJ$153,$D155)))</f>
        <v/>
      </c>
      <c r="AK155" s="19">
        <f>MIN(1,MAX(0,INDEX(AK$150:AK$153,$D155)))</f>
        <v/>
      </c>
      <c r="AL155" s="19">
        <f>MIN(1,MAX(0,INDEX(AL$150:AL$153,$D155)))</f>
        <v/>
      </c>
      <c r="AM155" s="19">
        <f>MIN(1,MAX(0,INDEX(AM$150:AM$153,$D155)))</f>
        <v/>
      </c>
      <c r="AN155" s="19">
        <f>MIN(1,MAX(0,INDEX(AN$150:AN$153,$D155)))</f>
        <v/>
      </c>
      <c r="AO155" s="19">
        <f>MIN(1,MAX(0,INDEX(AO$150:AO$153,$D155)))</f>
        <v/>
      </c>
      <c r="AP155" s="19">
        <f>MIN(1,MAX(0,INDEX(AP$150:AP$153,$D155)))</f>
        <v/>
      </c>
      <c r="AQ155" s="19">
        <f>MIN(1,MAX(0,INDEX(AQ$150:AQ$153,$D155)))</f>
        <v/>
      </c>
      <c r="AR155" s="19">
        <f>MIN(1,MAX(0,INDEX(AR$150:AR$153,$D155)))</f>
        <v/>
      </c>
      <c r="AS155" s="19">
        <f>MIN(1,MAX(0,INDEX(AS$150:AS$153,$D155)))</f>
        <v/>
      </c>
      <c r="AT155" s="19">
        <f>MIN(1,MAX(0,INDEX(AT$150:AT$153,$D155)))</f>
        <v/>
      </c>
      <c r="AU155" s="19">
        <f>MIN(1,MAX(0,INDEX(AU$150:AU$153,$D155)))</f>
        <v/>
      </c>
      <c r="AV155" s="19">
        <f>MIN(1,MAX(0,INDEX(AV$150:AV$153,$D155)))</f>
        <v/>
      </c>
      <c r="AW155" s="19">
        <f>MIN(1,MAX(0,INDEX(AW$150:AW$153,$D155)))</f>
        <v/>
      </c>
      <c r="AX155" s="19">
        <f>MIN(1,MAX(0,INDEX(AX$150:AX$153,$D155)))</f>
        <v/>
      </c>
      <c r="AY155" s="19">
        <f>MIN(1,MAX(0,INDEX(AY$150:AY$153,$D155)))</f>
        <v/>
      </c>
    </row>
    <row r="156" hidden="1" outlineLevel="1">
      <c r="A156" s="1" t="inlineStr">
        <is>
          <t>obr</t>
        </is>
      </c>
      <c r="B156" s="1" t="inlineStr">
        <is>
          <t>all</t>
        </is>
      </c>
      <c r="C156" s="1" t="inlineStr">
        <is>
          <t>ral</t>
        </is>
      </c>
      <c r="D156" s="25" t="n">
        <v>2</v>
      </c>
      <c r="E156" s="26" t="n">
        <v>-0.002833</v>
      </c>
      <c r="H156" s="1">
        <f>INDEX(VarLab,MATCH($A156,VarKey,0))&amp;INDEX(MemLab,MATCH($C156&amp;"|"&amp;$B156,MemKey,0))</f>
        <v/>
      </c>
      <c r="I156" s="1">
        <f>INDEX(VarUnit,MATCH($A156,VarKey,0))</f>
        <v/>
      </c>
      <c r="J156" s="1">
        <f>INDEX(VarSrc,MATCH($A156,VarKey,0))</f>
        <v/>
      </c>
      <c r="K156" s="17">
        <f>CodePrefix&amp;$A156&amp;IF($C156="","","."&amp;$C156&amp;"."&amp;$B156)&amp;INDEX(VarEnd,MATCH($A156,VarKey,0))&amp;K$5</f>
        <v/>
      </c>
      <c r="L156" s="18">
        <f>MIN(1,MAX(0,INDEX(L$150:L$153,$D156)))</f>
        <v/>
      </c>
      <c r="M156" s="19">
        <f>MIN(1,MAX(0,INDEX(M$150:M$153,$D156)))</f>
        <v/>
      </c>
      <c r="N156" s="19">
        <f>MIN(1,MAX(0,INDEX(N$150:N$153,$D156)))</f>
        <v/>
      </c>
      <c r="O156" s="19">
        <f>MIN(1,MAX(0,INDEX(O$150:O$153,$D156)))</f>
        <v/>
      </c>
      <c r="P156" s="19">
        <f>MIN(1,MAX(0,INDEX(P$150:P$153,$D156)))</f>
        <v/>
      </c>
      <c r="Q156" s="19">
        <f>MIN(1,MAX(0,INDEX(Q$150:Q$153,$D156)))</f>
        <v/>
      </c>
      <c r="R156" s="19">
        <f>MIN(1,MAX(0,INDEX(R$150:R$153,$D156)))</f>
        <v/>
      </c>
      <c r="S156" s="19">
        <f>MIN(1,MAX(0,INDEX(S$150:S$153,$D156)))</f>
        <v/>
      </c>
      <c r="T156" s="19">
        <f>MIN(1,MAX(0,INDEX(T$150:T$153,$D156)))</f>
        <v/>
      </c>
      <c r="U156" s="19">
        <f>MIN(1,MAX(0,INDEX(U$150:U$153,$D156)))</f>
        <v/>
      </c>
      <c r="V156" s="19">
        <f>MIN(1,MAX(0,INDEX(V$150:V$153,$D156)))</f>
        <v/>
      </c>
      <c r="W156" s="19">
        <f>MIN(1,MAX(0,INDEX(W$150:W$153,$D156)))</f>
        <v/>
      </c>
      <c r="X156" s="19">
        <f>MIN(1,MAX(0,INDEX(X$150:X$153,$D156)))</f>
        <v/>
      </c>
      <c r="Y156" s="19">
        <f>MIN(1,MAX(0,INDEX(Y$150:Y$153,$D156)))</f>
        <v/>
      </c>
      <c r="Z156" s="19">
        <f>MIN(1,MAX(0,INDEX(Z$150:Z$153,$D156)))</f>
        <v/>
      </c>
      <c r="AA156" s="19">
        <f>MIN(1,MAX(0,INDEX(AA$150:AA$153,$D156)))</f>
        <v/>
      </c>
      <c r="AB156" s="19">
        <f>MIN(1,MAX(0,INDEX(AB$150:AB$153,$D156)))</f>
        <v/>
      </c>
      <c r="AC156" s="19">
        <f>MIN(1,MAX(0,INDEX(AC$150:AC$153,$D156)))</f>
        <v/>
      </c>
      <c r="AD156" s="19">
        <f>MIN(1,MAX(0,INDEX(AD$150:AD$153,$D156)))</f>
        <v/>
      </c>
      <c r="AF156" s="17">
        <f>CodePrefix&amp;$A156&amp;IF($C156="","","."&amp;$C156&amp;"."&amp;$B156)&amp;INDEX(VarEnd,MATCH($A156,VarKey,0))&amp;AF$5</f>
        <v/>
      </c>
      <c r="AG156" s="18">
        <f>MIN(1,MAX(0,INDEX(AG$150:AG$153,$D156)))</f>
        <v/>
      </c>
      <c r="AH156" s="19">
        <f>MIN(1,MAX(0,INDEX(AH$150:AH$153,$D156)))</f>
        <v/>
      </c>
      <c r="AI156" s="19">
        <f>MIN(1,MAX(0,INDEX(AI$150:AI$153,$D156)))</f>
        <v/>
      </c>
      <c r="AJ156" s="19">
        <f>MIN(1,MAX(0,INDEX(AJ$150:AJ$153,$D156)))</f>
        <v/>
      </c>
      <c r="AK156" s="19">
        <f>MIN(1,MAX(0,INDEX(AK$150:AK$153,$D156)))</f>
        <v/>
      </c>
      <c r="AL156" s="19">
        <f>MIN(1,MAX(0,INDEX(AL$150:AL$153,$D156)))</f>
        <v/>
      </c>
      <c r="AM156" s="19">
        <f>MIN(1,MAX(0,INDEX(AM$150:AM$153,$D156)))</f>
        <v/>
      </c>
      <c r="AN156" s="19">
        <f>MIN(1,MAX(0,INDEX(AN$150:AN$153,$D156)))</f>
        <v/>
      </c>
      <c r="AO156" s="19">
        <f>MIN(1,MAX(0,INDEX(AO$150:AO$153,$D156)))</f>
        <v/>
      </c>
      <c r="AP156" s="19">
        <f>MIN(1,MAX(0,INDEX(AP$150:AP$153,$D156)))</f>
        <v/>
      </c>
      <c r="AQ156" s="19">
        <f>MIN(1,MAX(0,INDEX(AQ$150:AQ$153,$D156)))</f>
        <v/>
      </c>
      <c r="AR156" s="19">
        <f>MIN(1,MAX(0,INDEX(AR$150:AR$153,$D156)))</f>
        <v/>
      </c>
      <c r="AS156" s="19">
        <f>MIN(1,MAX(0,INDEX(AS$150:AS$153,$D156)))</f>
        <v/>
      </c>
      <c r="AT156" s="19">
        <f>MIN(1,MAX(0,INDEX(AT$150:AT$153,$D156)))</f>
        <v/>
      </c>
      <c r="AU156" s="19">
        <f>MIN(1,MAX(0,INDEX(AU$150:AU$153,$D156)))</f>
        <v/>
      </c>
      <c r="AV156" s="19">
        <f>MIN(1,MAX(0,INDEX(AV$150:AV$153,$D156)))</f>
        <v/>
      </c>
      <c r="AW156" s="19">
        <f>MIN(1,MAX(0,INDEX(AW$150:AW$153,$D156)))</f>
        <v/>
      </c>
      <c r="AX156" s="19">
        <f>MIN(1,MAX(0,INDEX(AX$150:AX$153,$D156)))</f>
        <v/>
      </c>
      <c r="AY156" s="19">
        <f>MIN(1,MAX(0,INDEX(AY$150:AY$153,$D156)))</f>
        <v/>
      </c>
    </row>
    <row r="157" hidden="1" outlineLevel="1">
      <c r="A157" s="1" t="inlineStr">
        <is>
          <t>obr</t>
        </is>
      </c>
      <c r="B157" s="1" t="inlineStr">
        <is>
          <t>all</t>
        </is>
      </c>
      <c r="C157" s="1" t="inlineStr">
        <is>
          <t>avi</t>
        </is>
      </c>
      <c r="D157" s="25" t="n">
        <v>2</v>
      </c>
      <c r="E157" s="26" t="n">
        <v>-0.002833</v>
      </c>
      <c r="H157" s="1">
        <f>INDEX(VarLab,MATCH($A157,VarKey,0))&amp;INDEX(MemLab,MATCH($C157&amp;"|"&amp;$B157,MemKey,0))</f>
        <v/>
      </c>
      <c r="I157" s="1">
        <f>INDEX(VarUnit,MATCH($A157,VarKey,0))</f>
        <v/>
      </c>
      <c r="J157" s="1">
        <f>INDEX(VarSrc,MATCH($A157,VarKey,0))</f>
        <v/>
      </c>
      <c r="K157" s="17">
        <f>CodePrefix&amp;$A157&amp;IF($C157="","","."&amp;$C157&amp;"."&amp;$B157)&amp;INDEX(VarEnd,MATCH($A157,VarKey,0))&amp;K$5</f>
        <v/>
      </c>
      <c r="L157" s="18">
        <f>MIN(1,MAX(0,INDEX(L$150:L$153,$D157)))</f>
        <v/>
      </c>
      <c r="M157" s="19">
        <f>MIN(1,MAX(0,INDEX(M$150:M$153,$D157)))</f>
        <v/>
      </c>
      <c r="N157" s="19">
        <f>MIN(1,MAX(0,INDEX(N$150:N$153,$D157)))</f>
        <v/>
      </c>
      <c r="O157" s="19">
        <f>MIN(1,MAX(0,INDEX(O$150:O$153,$D157)))</f>
        <v/>
      </c>
      <c r="P157" s="19">
        <f>MIN(1,MAX(0,INDEX(P$150:P$153,$D157)))</f>
        <v/>
      </c>
      <c r="Q157" s="19">
        <f>MIN(1,MAX(0,INDEX(Q$150:Q$153,$D157)))</f>
        <v/>
      </c>
      <c r="R157" s="19">
        <f>MIN(1,MAX(0,INDEX(R$150:R$153,$D157)))</f>
        <v/>
      </c>
      <c r="S157" s="19">
        <f>MIN(1,MAX(0,INDEX(S$150:S$153,$D157)))</f>
        <v/>
      </c>
      <c r="T157" s="19">
        <f>MIN(1,MAX(0,INDEX(T$150:T$153,$D157)))</f>
        <v/>
      </c>
      <c r="U157" s="19">
        <f>MIN(1,MAX(0,INDEX(U$150:U$153,$D157)))</f>
        <v/>
      </c>
      <c r="V157" s="19">
        <f>MIN(1,MAX(0,INDEX(V$150:V$153,$D157)))</f>
        <v/>
      </c>
      <c r="W157" s="19">
        <f>MIN(1,MAX(0,INDEX(W$150:W$153,$D157)))</f>
        <v/>
      </c>
      <c r="X157" s="19">
        <f>MIN(1,MAX(0,INDEX(X$150:X$153,$D157)))</f>
        <v/>
      </c>
      <c r="Y157" s="19">
        <f>MIN(1,MAX(0,INDEX(Y$150:Y$153,$D157)))</f>
        <v/>
      </c>
      <c r="Z157" s="19">
        <f>MIN(1,MAX(0,INDEX(Z$150:Z$153,$D157)))</f>
        <v/>
      </c>
      <c r="AA157" s="19">
        <f>MIN(1,MAX(0,INDEX(AA$150:AA$153,$D157)))</f>
        <v/>
      </c>
      <c r="AB157" s="19">
        <f>MIN(1,MAX(0,INDEX(AB$150:AB$153,$D157)))</f>
        <v/>
      </c>
      <c r="AC157" s="19">
        <f>MIN(1,MAX(0,INDEX(AC$150:AC$153,$D157)))</f>
        <v/>
      </c>
      <c r="AD157" s="19">
        <f>MIN(1,MAX(0,INDEX(AD$150:AD$153,$D157)))</f>
        <v/>
      </c>
      <c r="AF157" s="17">
        <f>CodePrefix&amp;$A157&amp;IF($C157="","","."&amp;$C157&amp;"."&amp;$B157)&amp;INDEX(VarEnd,MATCH($A157,VarKey,0))&amp;AF$5</f>
        <v/>
      </c>
      <c r="AG157" s="18">
        <f>MIN(1,MAX(0,INDEX(AG$150:AG$153,$D157)))</f>
        <v/>
      </c>
      <c r="AH157" s="19">
        <f>MIN(1,MAX(0,INDEX(AH$150:AH$153,$D157)))</f>
        <v/>
      </c>
      <c r="AI157" s="19">
        <f>MIN(1,MAX(0,INDEX(AI$150:AI$153,$D157)))</f>
        <v/>
      </c>
      <c r="AJ157" s="19">
        <f>MIN(1,MAX(0,INDEX(AJ$150:AJ$153,$D157)))</f>
        <v/>
      </c>
      <c r="AK157" s="19">
        <f>MIN(1,MAX(0,INDEX(AK$150:AK$153,$D157)))</f>
        <v/>
      </c>
      <c r="AL157" s="19">
        <f>MIN(1,MAX(0,INDEX(AL$150:AL$153,$D157)))</f>
        <v/>
      </c>
      <c r="AM157" s="19">
        <f>MIN(1,MAX(0,INDEX(AM$150:AM$153,$D157)))</f>
        <v/>
      </c>
      <c r="AN157" s="19">
        <f>MIN(1,MAX(0,INDEX(AN$150:AN$153,$D157)))</f>
        <v/>
      </c>
      <c r="AO157" s="19">
        <f>MIN(1,MAX(0,INDEX(AO$150:AO$153,$D157)))</f>
        <v/>
      </c>
      <c r="AP157" s="19">
        <f>MIN(1,MAX(0,INDEX(AP$150:AP$153,$D157)))</f>
        <v/>
      </c>
      <c r="AQ157" s="19">
        <f>MIN(1,MAX(0,INDEX(AQ$150:AQ$153,$D157)))</f>
        <v/>
      </c>
      <c r="AR157" s="19">
        <f>MIN(1,MAX(0,INDEX(AR$150:AR$153,$D157)))</f>
        <v/>
      </c>
      <c r="AS157" s="19">
        <f>MIN(1,MAX(0,INDEX(AS$150:AS$153,$D157)))</f>
        <v/>
      </c>
      <c r="AT157" s="19">
        <f>MIN(1,MAX(0,INDEX(AT$150:AT$153,$D157)))</f>
        <v/>
      </c>
      <c r="AU157" s="19">
        <f>MIN(1,MAX(0,INDEX(AU$150:AU$153,$D157)))</f>
        <v/>
      </c>
      <c r="AV157" s="19">
        <f>MIN(1,MAX(0,INDEX(AV$150:AV$153,$D157)))</f>
        <v/>
      </c>
      <c r="AW157" s="19">
        <f>MIN(1,MAX(0,INDEX(AW$150:AW$153,$D157)))</f>
        <v/>
      </c>
      <c r="AX157" s="19">
        <f>MIN(1,MAX(0,INDEX(AX$150:AX$153,$D157)))</f>
        <v/>
      </c>
      <c r="AY157" s="19">
        <f>MIN(1,MAX(0,INDEX(AY$150:AY$153,$D157)))</f>
        <v/>
      </c>
    </row>
    <row r="158" hidden="1" outlineLevel="1">
      <c r="A158" s="1" t="inlineStr">
        <is>
          <t>obr</t>
        </is>
      </c>
      <c r="B158" s="1" t="inlineStr">
        <is>
          <t>all</t>
        </is>
      </c>
      <c r="C158" s="1" t="inlineStr">
        <is>
          <t>nav</t>
        </is>
      </c>
      <c r="D158" s="25" t="n">
        <v>2</v>
      </c>
      <c r="E158" s="26" t="n">
        <v>-0.002833</v>
      </c>
      <c r="H158" s="1">
        <f>INDEX(VarLab,MATCH($A158,VarKey,0))&amp;INDEX(MemLab,MATCH($C158&amp;"|"&amp;$B158,MemKey,0))</f>
        <v/>
      </c>
      <c r="I158" s="1">
        <f>INDEX(VarUnit,MATCH($A158,VarKey,0))</f>
        <v/>
      </c>
      <c r="J158" s="1">
        <f>INDEX(VarSrc,MATCH($A158,VarKey,0))</f>
        <v/>
      </c>
      <c r="K158" s="17">
        <f>CodePrefix&amp;$A158&amp;IF($C158="","","."&amp;$C158&amp;"."&amp;$B158)&amp;INDEX(VarEnd,MATCH($A158,VarKey,0))&amp;K$5</f>
        <v/>
      </c>
      <c r="L158" s="18">
        <f>MIN(1,MAX(0,INDEX(L$150:L$153,$D158)))</f>
        <v/>
      </c>
      <c r="M158" s="19">
        <f>MIN(1,MAX(0,INDEX(M$150:M$153,$D158)))</f>
        <v/>
      </c>
      <c r="N158" s="19">
        <f>MIN(1,MAX(0,INDEX(N$150:N$153,$D158)))</f>
        <v/>
      </c>
      <c r="O158" s="19">
        <f>MIN(1,MAX(0,INDEX(O$150:O$153,$D158)))</f>
        <v/>
      </c>
      <c r="P158" s="19">
        <f>MIN(1,MAX(0,INDEX(P$150:P$153,$D158)))</f>
        <v/>
      </c>
      <c r="Q158" s="19">
        <f>MIN(1,MAX(0,INDEX(Q$150:Q$153,$D158)))</f>
        <v/>
      </c>
      <c r="R158" s="19">
        <f>MIN(1,MAX(0,INDEX(R$150:R$153,$D158)))</f>
        <v/>
      </c>
      <c r="S158" s="19">
        <f>MIN(1,MAX(0,INDEX(S$150:S$153,$D158)))</f>
        <v/>
      </c>
      <c r="T158" s="19">
        <f>MIN(1,MAX(0,INDEX(T$150:T$153,$D158)))</f>
        <v/>
      </c>
      <c r="U158" s="19">
        <f>MIN(1,MAX(0,INDEX(U$150:U$153,$D158)))</f>
        <v/>
      </c>
      <c r="V158" s="19">
        <f>MIN(1,MAX(0,INDEX(V$150:V$153,$D158)))</f>
        <v/>
      </c>
      <c r="W158" s="19">
        <f>MIN(1,MAX(0,INDEX(W$150:W$153,$D158)))</f>
        <v/>
      </c>
      <c r="X158" s="19">
        <f>MIN(1,MAX(0,INDEX(X$150:X$153,$D158)))</f>
        <v/>
      </c>
      <c r="Y158" s="19">
        <f>MIN(1,MAX(0,INDEX(Y$150:Y$153,$D158)))</f>
        <v/>
      </c>
      <c r="Z158" s="19">
        <f>MIN(1,MAX(0,INDEX(Z$150:Z$153,$D158)))</f>
        <v/>
      </c>
      <c r="AA158" s="19">
        <f>MIN(1,MAX(0,INDEX(AA$150:AA$153,$D158)))</f>
        <v/>
      </c>
      <c r="AB158" s="19">
        <f>MIN(1,MAX(0,INDEX(AB$150:AB$153,$D158)))</f>
        <v/>
      </c>
      <c r="AC158" s="19">
        <f>MIN(1,MAX(0,INDEX(AC$150:AC$153,$D158)))</f>
        <v/>
      </c>
      <c r="AD158" s="19">
        <f>MIN(1,MAX(0,INDEX(AD$150:AD$153,$D158)))</f>
        <v/>
      </c>
      <c r="AF158" s="17">
        <f>CodePrefix&amp;$A158&amp;IF($C158="","","."&amp;$C158&amp;"."&amp;$B158)&amp;INDEX(VarEnd,MATCH($A158,VarKey,0))&amp;AF$5</f>
        <v/>
      </c>
      <c r="AG158" s="18">
        <f>MIN(1,MAX(0,INDEX(AG$150:AG$153,$D158)))</f>
        <v/>
      </c>
      <c r="AH158" s="19">
        <f>MIN(1,MAX(0,INDEX(AH$150:AH$153,$D158)))</f>
        <v/>
      </c>
      <c r="AI158" s="19">
        <f>MIN(1,MAX(0,INDEX(AI$150:AI$153,$D158)))</f>
        <v/>
      </c>
      <c r="AJ158" s="19">
        <f>MIN(1,MAX(0,INDEX(AJ$150:AJ$153,$D158)))</f>
        <v/>
      </c>
      <c r="AK158" s="19">
        <f>MIN(1,MAX(0,INDEX(AK$150:AK$153,$D158)))</f>
        <v/>
      </c>
      <c r="AL158" s="19">
        <f>MIN(1,MAX(0,INDEX(AL$150:AL$153,$D158)))</f>
        <v/>
      </c>
      <c r="AM158" s="19">
        <f>MIN(1,MAX(0,INDEX(AM$150:AM$153,$D158)))</f>
        <v/>
      </c>
      <c r="AN158" s="19">
        <f>MIN(1,MAX(0,INDEX(AN$150:AN$153,$D158)))</f>
        <v/>
      </c>
      <c r="AO158" s="19">
        <f>MIN(1,MAX(0,INDEX(AO$150:AO$153,$D158)))</f>
        <v/>
      </c>
      <c r="AP158" s="19">
        <f>MIN(1,MAX(0,INDEX(AP$150:AP$153,$D158)))</f>
        <v/>
      </c>
      <c r="AQ158" s="19">
        <f>MIN(1,MAX(0,INDEX(AQ$150:AQ$153,$D158)))</f>
        <v/>
      </c>
      <c r="AR158" s="19">
        <f>MIN(1,MAX(0,INDEX(AR$150:AR$153,$D158)))</f>
        <v/>
      </c>
      <c r="AS158" s="19">
        <f>MIN(1,MAX(0,INDEX(AS$150:AS$153,$D158)))</f>
        <v/>
      </c>
      <c r="AT158" s="19">
        <f>MIN(1,MAX(0,INDEX(AT$150:AT$153,$D158)))</f>
        <v/>
      </c>
      <c r="AU158" s="19">
        <f>MIN(1,MAX(0,INDEX(AU$150:AU$153,$D158)))</f>
        <v/>
      </c>
      <c r="AV158" s="19">
        <f>MIN(1,MAX(0,INDEX(AV$150:AV$153,$D158)))</f>
        <v/>
      </c>
      <c r="AW158" s="19">
        <f>MIN(1,MAX(0,INDEX(AW$150:AW$153,$D158)))</f>
        <v/>
      </c>
      <c r="AX158" s="19">
        <f>MIN(1,MAX(0,INDEX(AX$150:AX$153,$D158)))</f>
        <v/>
      </c>
      <c r="AY158" s="19">
        <f>MIN(1,MAX(0,INDEX(AY$150:AY$153,$D158)))</f>
        <v/>
      </c>
    </row>
    <row r="159" hidden="1" outlineLevel="1">
      <c r="A159" s="1" t="inlineStr">
        <is>
          <t>obr</t>
        </is>
      </c>
      <c r="B159" s="1" t="inlineStr">
        <is>
          <t>all</t>
        </is>
      </c>
      <c r="C159" s="1" t="inlineStr">
        <is>
          <t>res</t>
        </is>
      </c>
      <c r="D159" s="25" t="n">
        <v>3</v>
      </c>
      <c r="E159" s="26" t="n">
        <v>-0.0038637</v>
      </c>
      <c r="H159" s="1">
        <f>INDEX(VarLab,MATCH($A159,VarKey,0))&amp;INDEX(MemLab,MATCH($C159&amp;"|"&amp;$B159,MemKey,0))</f>
        <v/>
      </c>
      <c r="I159" s="1">
        <f>INDEX(VarUnit,MATCH($A159,VarKey,0))</f>
        <v/>
      </c>
      <c r="J159" s="1">
        <f>INDEX(VarSrc,MATCH($A159,VarKey,0))</f>
        <v/>
      </c>
      <c r="K159" s="17">
        <f>CodePrefix&amp;$A159&amp;IF($C159="","","."&amp;$C159&amp;"."&amp;$B159)&amp;INDEX(VarEnd,MATCH($A159,VarKey,0))&amp;K$5</f>
        <v/>
      </c>
      <c r="L159" s="18">
        <f>MIN(1,MAX(0,INDEX(L$150:L$153,$D159)))</f>
        <v/>
      </c>
      <c r="M159" s="19">
        <f>MIN(1,MAX(0,INDEX(M$150:M$153,$D159)))</f>
        <v/>
      </c>
      <c r="N159" s="19">
        <f>MIN(1,MAX(0,INDEX(N$150:N$153,$D159)))</f>
        <v/>
      </c>
      <c r="O159" s="19">
        <f>MIN(1,MAX(0,INDEX(O$150:O$153,$D159)))</f>
        <v/>
      </c>
      <c r="P159" s="19">
        <f>MIN(1,MAX(0,INDEX(P$150:P$153,$D159)))</f>
        <v/>
      </c>
      <c r="Q159" s="19">
        <f>MIN(1,MAX(0,INDEX(Q$150:Q$153,$D159)))</f>
        <v/>
      </c>
      <c r="R159" s="19">
        <f>MIN(1,MAX(0,INDEX(R$150:R$153,$D159)))</f>
        <v/>
      </c>
      <c r="S159" s="19">
        <f>MIN(1,MAX(0,INDEX(S$150:S$153,$D159)))</f>
        <v/>
      </c>
      <c r="T159" s="19">
        <f>MIN(1,MAX(0,INDEX(T$150:T$153,$D159)))</f>
        <v/>
      </c>
      <c r="U159" s="19">
        <f>MIN(1,MAX(0,INDEX(U$150:U$153,$D159)))</f>
        <v/>
      </c>
      <c r="V159" s="19">
        <f>MIN(1,MAX(0,INDEX(V$150:V$153,$D159)))</f>
        <v/>
      </c>
      <c r="W159" s="19">
        <f>MIN(1,MAX(0,INDEX(W$150:W$153,$D159)))</f>
        <v/>
      </c>
      <c r="X159" s="19">
        <f>MIN(1,MAX(0,INDEX(X$150:X$153,$D159)))</f>
        <v/>
      </c>
      <c r="Y159" s="19">
        <f>MIN(1,MAX(0,INDEX(Y$150:Y$153,$D159)))</f>
        <v/>
      </c>
      <c r="Z159" s="19">
        <f>MIN(1,MAX(0,INDEX(Z$150:Z$153,$D159)))</f>
        <v/>
      </c>
      <c r="AA159" s="19">
        <f>MIN(1,MAX(0,INDEX(AA$150:AA$153,$D159)))</f>
        <v/>
      </c>
      <c r="AB159" s="19">
        <f>MIN(1,MAX(0,INDEX(AB$150:AB$153,$D159)))</f>
        <v/>
      </c>
      <c r="AC159" s="19">
        <f>MIN(1,MAX(0,INDEX(AC$150:AC$153,$D159)))</f>
        <v/>
      </c>
      <c r="AD159" s="19">
        <f>MIN(1,MAX(0,INDEX(AD$150:AD$153,$D159)))</f>
        <v/>
      </c>
      <c r="AF159" s="17">
        <f>CodePrefix&amp;$A159&amp;IF($C159="","","."&amp;$C159&amp;"."&amp;$B159)&amp;INDEX(VarEnd,MATCH($A159,VarKey,0))&amp;AF$5</f>
        <v/>
      </c>
      <c r="AG159" s="18">
        <f>MIN(1,MAX(0,INDEX(AG$150:AG$153,$D159)))</f>
        <v/>
      </c>
      <c r="AH159" s="19">
        <f>MIN(1,MAX(0,INDEX(AH$150:AH$153,$D159)))</f>
        <v/>
      </c>
      <c r="AI159" s="19">
        <f>MIN(1,MAX(0,INDEX(AI$150:AI$153,$D159)))</f>
        <v/>
      </c>
      <c r="AJ159" s="19">
        <f>MIN(1,MAX(0,INDEX(AJ$150:AJ$153,$D159)))</f>
        <v/>
      </c>
      <c r="AK159" s="19">
        <f>MIN(1,MAX(0,INDEX(AK$150:AK$153,$D159)))</f>
        <v/>
      </c>
      <c r="AL159" s="19">
        <f>MIN(1,MAX(0,INDEX(AL$150:AL$153,$D159)))</f>
        <v/>
      </c>
      <c r="AM159" s="19">
        <f>MIN(1,MAX(0,INDEX(AM$150:AM$153,$D159)))</f>
        <v/>
      </c>
      <c r="AN159" s="19">
        <f>MIN(1,MAX(0,INDEX(AN$150:AN$153,$D159)))</f>
        <v/>
      </c>
      <c r="AO159" s="19">
        <f>MIN(1,MAX(0,INDEX(AO$150:AO$153,$D159)))</f>
        <v/>
      </c>
      <c r="AP159" s="19">
        <f>MIN(1,MAX(0,INDEX(AP$150:AP$153,$D159)))</f>
        <v/>
      </c>
      <c r="AQ159" s="19">
        <f>MIN(1,MAX(0,INDEX(AQ$150:AQ$153,$D159)))</f>
        <v/>
      </c>
      <c r="AR159" s="19">
        <f>MIN(1,MAX(0,INDEX(AR$150:AR$153,$D159)))</f>
        <v/>
      </c>
      <c r="AS159" s="19">
        <f>MIN(1,MAX(0,INDEX(AS$150:AS$153,$D159)))</f>
        <v/>
      </c>
      <c r="AT159" s="19">
        <f>MIN(1,MAX(0,INDEX(AT$150:AT$153,$D159)))</f>
        <v/>
      </c>
      <c r="AU159" s="19">
        <f>MIN(1,MAX(0,INDEX(AU$150:AU$153,$D159)))</f>
        <v/>
      </c>
      <c r="AV159" s="19">
        <f>MIN(1,MAX(0,INDEX(AV$150:AV$153,$D159)))</f>
        <v/>
      </c>
      <c r="AW159" s="19">
        <f>MIN(1,MAX(0,INDEX(AW$150:AW$153,$D159)))</f>
        <v/>
      </c>
      <c r="AX159" s="19">
        <f>MIN(1,MAX(0,INDEX(AX$150:AX$153,$D159)))</f>
        <v/>
      </c>
      <c r="AY159" s="19">
        <f>MIN(1,MAX(0,INDEX(AY$150:AY$153,$D159)))</f>
        <v/>
      </c>
    </row>
    <row r="160" hidden="1" outlineLevel="1">
      <c r="A160" s="1" t="inlineStr">
        <is>
          <t>obr</t>
        </is>
      </c>
      <c r="B160" s="1" t="inlineStr">
        <is>
          <t>all</t>
        </is>
      </c>
      <c r="C160" s="1" t="inlineStr">
        <is>
          <t>foo</t>
        </is>
      </c>
      <c r="D160" s="25" t="n">
        <v>3</v>
      </c>
      <c r="E160" s="26" t="n">
        <v>-0.0054897</v>
      </c>
      <c r="H160" s="1">
        <f>INDEX(VarLab,MATCH($A160,VarKey,0))&amp;INDEX(MemLab,MATCH($C160&amp;"|"&amp;$B160,MemKey,0))</f>
        <v/>
      </c>
      <c r="I160" s="1">
        <f>INDEX(VarUnit,MATCH($A160,VarKey,0))</f>
        <v/>
      </c>
      <c r="J160" s="1">
        <f>INDEX(VarSrc,MATCH($A160,VarKey,0))</f>
        <v/>
      </c>
      <c r="K160" s="17">
        <f>CodePrefix&amp;$A160&amp;IF($C160="","","."&amp;$C160&amp;"."&amp;$B160)&amp;INDEX(VarEnd,MATCH($A160,VarKey,0))&amp;K$5</f>
        <v/>
      </c>
      <c r="L160" s="18">
        <f>MIN(1,MAX(0,INDEX(L$150:L$153,$D160)))</f>
        <v/>
      </c>
      <c r="M160" s="19">
        <f>MIN(1,MAX(0,INDEX(M$150:M$153,$D160)))</f>
        <v/>
      </c>
      <c r="N160" s="19">
        <f>MIN(1,MAX(0,INDEX(N$150:N$153,$D160)))</f>
        <v/>
      </c>
      <c r="O160" s="19">
        <f>MIN(1,MAX(0,INDEX(O$150:O$153,$D160)))</f>
        <v/>
      </c>
      <c r="P160" s="19">
        <f>MIN(1,MAX(0,INDEX(P$150:P$153,$D160)))</f>
        <v/>
      </c>
      <c r="Q160" s="19">
        <f>MIN(1,MAX(0,INDEX(Q$150:Q$153,$D160)))</f>
        <v/>
      </c>
      <c r="R160" s="19">
        <f>MIN(1,MAX(0,INDEX(R$150:R$153,$D160)))</f>
        <v/>
      </c>
      <c r="S160" s="19">
        <f>MIN(1,MAX(0,INDEX(S$150:S$153,$D160)))</f>
        <v/>
      </c>
      <c r="T160" s="19">
        <f>MIN(1,MAX(0,INDEX(T$150:T$153,$D160)))</f>
        <v/>
      </c>
      <c r="U160" s="19">
        <f>MIN(1,MAX(0,INDEX(U$150:U$153,$D160)))</f>
        <v/>
      </c>
      <c r="V160" s="19">
        <f>MIN(1,MAX(0,INDEX(V$150:V$153,$D160)))</f>
        <v/>
      </c>
      <c r="W160" s="19">
        <f>MIN(1,MAX(0,INDEX(W$150:W$153,$D160)))</f>
        <v/>
      </c>
      <c r="X160" s="19">
        <f>MIN(1,MAX(0,INDEX(X$150:X$153,$D160)))</f>
        <v/>
      </c>
      <c r="Y160" s="19">
        <f>MIN(1,MAX(0,INDEX(Y$150:Y$153,$D160)))</f>
        <v/>
      </c>
      <c r="Z160" s="19">
        <f>MIN(1,MAX(0,INDEX(Z$150:Z$153,$D160)))</f>
        <v/>
      </c>
      <c r="AA160" s="19">
        <f>MIN(1,MAX(0,INDEX(AA$150:AA$153,$D160)))</f>
        <v/>
      </c>
      <c r="AB160" s="19">
        <f>MIN(1,MAX(0,INDEX(AB$150:AB$153,$D160)))</f>
        <v/>
      </c>
      <c r="AC160" s="19">
        <f>MIN(1,MAX(0,INDEX(AC$150:AC$153,$D160)))</f>
        <v/>
      </c>
      <c r="AD160" s="19">
        <f>MIN(1,MAX(0,INDEX(AD$150:AD$153,$D160)))</f>
        <v/>
      </c>
      <c r="AF160" s="17">
        <f>CodePrefix&amp;$A160&amp;IF($C160="","","."&amp;$C160&amp;"."&amp;$B160)&amp;INDEX(VarEnd,MATCH($A160,VarKey,0))&amp;AF$5</f>
        <v/>
      </c>
      <c r="AG160" s="18">
        <f>MIN(1,MAX(0,INDEX(AG$150:AG$153,$D160)))</f>
        <v/>
      </c>
      <c r="AH160" s="19">
        <f>MIN(1,MAX(0,INDEX(AH$150:AH$153,$D160)))</f>
        <v/>
      </c>
      <c r="AI160" s="19">
        <f>MIN(1,MAX(0,INDEX(AI$150:AI$153,$D160)))</f>
        <v/>
      </c>
      <c r="AJ160" s="19">
        <f>MIN(1,MAX(0,INDEX(AJ$150:AJ$153,$D160)))</f>
        <v/>
      </c>
      <c r="AK160" s="19">
        <f>MIN(1,MAX(0,INDEX(AK$150:AK$153,$D160)))</f>
        <v/>
      </c>
      <c r="AL160" s="19">
        <f>MIN(1,MAX(0,INDEX(AL$150:AL$153,$D160)))</f>
        <v/>
      </c>
      <c r="AM160" s="19">
        <f>MIN(1,MAX(0,INDEX(AM$150:AM$153,$D160)))</f>
        <v/>
      </c>
      <c r="AN160" s="19">
        <f>MIN(1,MAX(0,INDEX(AN$150:AN$153,$D160)))</f>
        <v/>
      </c>
      <c r="AO160" s="19">
        <f>MIN(1,MAX(0,INDEX(AO$150:AO$153,$D160)))</f>
        <v/>
      </c>
      <c r="AP160" s="19">
        <f>MIN(1,MAX(0,INDEX(AP$150:AP$153,$D160)))</f>
        <v/>
      </c>
      <c r="AQ160" s="19">
        <f>MIN(1,MAX(0,INDEX(AQ$150:AQ$153,$D160)))</f>
        <v/>
      </c>
      <c r="AR160" s="19">
        <f>MIN(1,MAX(0,INDEX(AR$150:AR$153,$D160)))</f>
        <v/>
      </c>
      <c r="AS160" s="19">
        <f>MIN(1,MAX(0,INDEX(AS$150:AS$153,$D160)))</f>
        <v/>
      </c>
      <c r="AT160" s="19">
        <f>MIN(1,MAX(0,INDEX(AT$150:AT$153,$D160)))</f>
        <v/>
      </c>
      <c r="AU160" s="19">
        <f>MIN(1,MAX(0,INDEX(AU$150:AU$153,$D160)))</f>
        <v/>
      </c>
      <c r="AV160" s="19">
        <f>MIN(1,MAX(0,INDEX(AV$150:AV$153,$D160)))</f>
        <v/>
      </c>
      <c r="AW160" s="19">
        <f>MIN(1,MAX(0,INDEX(AW$150:AW$153,$D160)))</f>
        <v/>
      </c>
      <c r="AX160" s="19">
        <f>MIN(1,MAX(0,INDEX(AX$150:AX$153,$D160)))</f>
        <v/>
      </c>
      <c r="AY160" s="19">
        <f>MIN(1,MAX(0,INDEX(AY$150:AY$153,$D160)))</f>
        <v/>
      </c>
    </row>
    <row r="161" hidden="1" outlineLevel="1">
      <c r="A161" s="1" t="inlineStr">
        <is>
          <t>obr</t>
        </is>
      </c>
      <c r="B161" s="1" t="inlineStr">
        <is>
          <t>all</t>
        </is>
      </c>
      <c r="C161" s="1" t="inlineStr">
        <is>
          <t>srv</t>
        </is>
      </c>
      <c r="D161" s="25" t="n">
        <v>3</v>
      </c>
      <c r="E161" s="26" t="n">
        <v>-0.0054897</v>
      </c>
      <c r="H161" s="1">
        <f>INDEX(VarLab,MATCH($A161,VarKey,0))&amp;INDEX(MemLab,MATCH($C161&amp;"|"&amp;$B161,MemKey,0))</f>
        <v/>
      </c>
      <c r="I161" s="1">
        <f>INDEX(VarUnit,MATCH($A161,VarKey,0))</f>
        <v/>
      </c>
      <c r="J161" s="1">
        <f>INDEX(VarSrc,MATCH($A161,VarKey,0))</f>
        <v/>
      </c>
      <c r="K161" s="17">
        <f>CodePrefix&amp;$A161&amp;IF($C161="","","."&amp;$C161&amp;"."&amp;$B161)&amp;INDEX(VarEnd,MATCH($A161,VarKey,0))&amp;K$5</f>
        <v/>
      </c>
      <c r="L161" s="18">
        <f>MIN(1,MAX(0,INDEX(L$150:L$153,$D161)))</f>
        <v/>
      </c>
      <c r="M161" s="19">
        <f>MIN(1,MAX(0,INDEX(M$150:M$153,$D161)))</f>
        <v/>
      </c>
      <c r="N161" s="19">
        <f>MIN(1,MAX(0,INDEX(N$150:N$153,$D161)))</f>
        <v/>
      </c>
      <c r="O161" s="19">
        <f>MIN(1,MAX(0,INDEX(O$150:O$153,$D161)))</f>
        <v/>
      </c>
      <c r="P161" s="19">
        <f>MIN(1,MAX(0,INDEX(P$150:P$153,$D161)))</f>
        <v/>
      </c>
      <c r="Q161" s="19">
        <f>MIN(1,MAX(0,INDEX(Q$150:Q$153,$D161)))</f>
        <v/>
      </c>
      <c r="R161" s="19">
        <f>MIN(1,MAX(0,INDEX(R$150:R$153,$D161)))</f>
        <v/>
      </c>
      <c r="S161" s="19">
        <f>MIN(1,MAX(0,INDEX(S$150:S$153,$D161)))</f>
        <v/>
      </c>
      <c r="T161" s="19">
        <f>MIN(1,MAX(0,INDEX(T$150:T$153,$D161)))</f>
        <v/>
      </c>
      <c r="U161" s="19">
        <f>MIN(1,MAX(0,INDEX(U$150:U$153,$D161)))</f>
        <v/>
      </c>
      <c r="V161" s="19">
        <f>MIN(1,MAX(0,INDEX(V$150:V$153,$D161)))</f>
        <v/>
      </c>
      <c r="W161" s="19">
        <f>MIN(1,MAX(0,INDEX(W$150:W$153,$D161)))</f>
        <v/>
      </c>
      <c r="X161" s="19">
        <f>MIN(1,MAX(0,INDEX(X$150:X$153,$D161)))</f>
        <v/>
      </c>
      <c r="Y161" s="19">
        <f>MIN(1,MAX(0,INDEX(Y$150:Y$153,$D161)))</f>
        <v/>
      </c>
      <c r="Z161" s="19">
        <f>MIN(1,MAX(0,INDEX(Z$150:Z$153,$D161)))</f>
        <v/>
      </c>
      <c r="AA161" s="19">
        <f>MIN(1,MAX(0,INDEX(AA$150:AA$153,$D161)))</f>
        <v/>
      </c>
      <c r="AB161" s="19">
        <f>MIN(1,MAX(0,INDEX(AB$150:AB$153,$D161)))</f>
        <v/>
      </c>
      <c r="AC161" s="19">
        <f>MIN(1,MAX(0,INDEX(AC$150:AC$153,$D161)))</f>
        <v/>
      </c>
      <c r="AD161" s="19">
        <f>MIN(1,MAX(0,INDEX(AD$150:AD$153,$D161)))</f>
        <v/>
      </c>
      <c r="AF161" s="17">
        <f>CodePrefix&amp;$A161&amp;IF($C161="","","."&amp;$C161&amp;"."&amp;$B161)&amp;INDEX(VarEnd,MATCH($A161,VarKey,0))&amp;AF$5</f>
        <v/>
      </c>
      <c r="AG161" s="18">
        <f>MIN(1,MAX(0,INDEX(AG$150:AG$153,$D161)))</f>
        <v/>
      </c>
      <c r="AH161" s="19">
        <f>MIN(1,MAX(0,INDEX(AH$150:AH$153,$D161)))</f>
        <v/>
      </c>
      <c r="AI161" s="19">
        <f>MIN(1,MAX(0,INDEX(AI$150:AI$153,$D161)))</f>
        <v/>
      </c>
      <c r="AJ161" s="19">
        <f>MIN(1,MAX(0,INDEX(AJ$150:AJ$153,$D161)))</f>
        <v/>
      </c>
      <c r="AK161" s="19">
        <f>MIN(1,MAX(0,INDEX(AK$150:AK$153,$D161)))</f>
        <v/>
      </c>
      <c r="AL161" s="19">
        <f>MIN(1,MAX(0,INDEX(AL$150:AL$153,$D161)))</f>
        <v/>
      </c>
      <c r="AM161" s="19">
        <f>MIN(1,MAX(0,INDEX(AM$150:AM$153,$D161)))</f>
        <v/>
      </c>
      <c r="AN161" s="19">
        <f>MIN(1,MAX(0,INDEX(AN$150:AN$153,$D161)))</f>
        <v/>
      </c>
      <c r="AO161" s="19">
        <f>MIN(1,MAX(0,INDEX(AO$150:AO$153,$D161)))</f>
        <v/>
      </c>
      <c r="AP161" s="19">
        <f>MIN(1,MAX(0,INDEX(AP$150:AP$153,$D161)))</f>
        <v/>
      </c>
      <c r="AQ161" s="19">
        <f>MIN(1,MAX(0,INDEX(AQ$150:AQ$153,$D161)))</f>
        <v/>
      </c>
      <c r="AR161" s="19">
        <f>MIN(1,MAX(0,INDEX(AR$150:AR$153,$D161)))</f>
        <v/>
      </c>
      <c r="AS161" s="19">
        <f>MIN(1,MAX(0,INDEX(AS$150:AS$153,$D161)))</f>
        <v/>
      </c>
      <c r="AT161" s="19">
        <f>MIN(1,MAX(0,INDEX(AT$150:AT$153,$D161)))</f>
        <v/>
      </c>
      <c r="AU161" s="19">
        <f>MIN(1,MAX(0,INDEX(AU$150:AU$153,$D161)))</f>
        <v/>
      </c>
      <c r="AV161" s="19">
        <f>MIN(1,MAX(0,INDEX(AV$150:AV$153,$D161)))</f>
        <v/>
      </c>
      <c r="AW161" s="19">
        <f>MIN(1,MAX(0,INDEX(AW$150:AW$153,$D161)))</f>
        <v/>
      </c>
      <c r="AX161" s="19">
        <f>MIN(1,MAX(0,INDEX(AX$150:AX$153,$D161)))</f>
        <v/>
      </c>
      <c r="AY161" s="19">
        <f>MIN(1,MAX(0,INDEX(AY$150:AY$153,$D161)))</f>
        <v/>
      </c>
    </row>
    <row r="162" hidden="1" outlineLevel="1">
      <c r="A162" s="1" t="inlineStr">
        <is>
          <t>obr</t>
        </is>
      </c>
      <c r="B162" s="1" t="inlineStr">
        <is>
          <t>all</t>
        </is>
      </c>
      <c r="C162" s="1" t="inlineStr">
        <is>
          <t>mch</t>
        </is>
      </c>
      <c r="D162" s="25" t="n">
        <v>4</v>
      </c>
      <c r="E162" s="26" t="n">
        <v>-0.0054897</v>
      </c>
      <c r="H162" s="1">
        <f>INDEX(VarLab,MATCH($A162,VarKey,0))&amp;INDEX(MemLab,MATCH($C162&amp;"|"&amp;$B162,MemKey,0))</f>
        <v/>
      </c>
      <c r="I162" s="1">
        <f>INDEX(VarUnit,MATCH($A162,VarKey,0))</f>
        <v/>
      </c>
      <c r="J162" s="1">
        <f>INDEX(VarSrc,MATCH($A162,VarKey,0))</f>
        <v/>
      </c>
      <c r="K162" s="17">
        <f>CodePrefix&amp;$A162&amp;IF($C162="","","."&amp;$C162&amp;"."&amp;$B162)&amp;INDEX(VarEnd,MATCH($A162,VarKey,0))&amp;K$5</f>
        <v/>
      </c>
      <c r="L162" s="18">
        <f>MIN(1,MAX(0,INDEX(L$150:L$153,$D162)))</f>
        <v/>
      </c>
      <c r="M162" s="19">
        <f>MIN(1,MAX(0,INDEX(M$150:M$153,$D162)))</f>
        <v/>
      </c>
      <c r="N162" s="19">
        <f>MIN(1,MAX(0,INDEX(N$150:N$153,$D162)))</f>
        <v/>
      </c>
      <c r="O162" s="19">
        <f>MIN(1,MAX(0,INDEX(O$150:O$153,$D162)))</f>
        <v/>
      </c>
      <c r="P162" s="19">
        <f>MIN(1,MAX(0,INDEX(P$150:P$153,$D162)))</f>
        <v/>
      </c>
      <c r="Q162" s="19">
        <f>MIN(1,MAX(0,INDEX(Q$150:Q$153,$D162)))</f>
        <v/>
      </c>
      <c r="R162" s="19">
        <f>MIN(1,MAX(0,INDEX(R$150:R$153,$D162)))</f>
        <v/>
      </c>
      <c r="S162" s="19">
        <f>MIN(1,MAX(0,INDEX(S$150:S$153,$D162)))</f>
        <v/>
      </c>
      <c r="T162" s="19">
        <f>MIN(1,MAX(0,INDEX(T$150:T$153,$D162)))</f>
        <v/>
      </c>
      <c r="U162" s="19">
        <f>MIN(1,MAX(0,INDEX(U$150:U$153,$D162)))</f>
        <v/>
      </c>
      <c r="V162" s="19">
        <f>MIN(1,MAX(0,INDEX(V$150:V$153,$D162)))</f>
        <v/>
      </c>
      <c r="W162" s="19">
        <f>MIN(1,MAX(0,INDEX(W$150:W$153,$D162)))</f>
        <v/>
      </c>
      <c r="X162" s="19">
        <f>MIN(1,MAX(0,INDEX(X$150:X$153,$D162)))</f>
        <v/>
      </c>
      <c r="Y162" s="19">
        <f>MIN(1,MAX(0,INDEX(Y$150:Y$153,$D162)))</f>
        <v/>
      </c>
      <c r="Z162" s="19">
        <f>MIN(1,MAX(0,INDEX(Z$150:Z$153,$D162)))</f>
        <v/>
      </c>
      <c r="AA162" s="19">
        <f>MIN(1,MAX(0,INDEX(AA$150:AA$153,$D162)))</f>
        <v/>
      </c>
      <c r="AB162" s="19">
        <f>MIN(1,MAX(0,INDEX(AB$150:AB$153,$D162)))</f>
        <v/>
      </c>
      <c r="AC162" s="19">
        <f>MIN(1,MAX(0,INDEX(AC$150:AC$153,$D162)))</f>
        <v/>
      </c>
      <c r="AD162" s="19">
        <f>MIN(1,MAX(0,INDEX(AD$150:AD$153,$D162)))</f>
        <v/>
      </c>
      <c r="AF162" s="17">
        <f>CodePrefix&amp;$A162&amp;IF($C162="","","."&amp;$C162&amp;"."&amp;$B162)&amp;INDEX(VarEnd,MATCH($A162,VarKey,0))&amp;AF$5</f>
        <v/>
      </c>
      <c r="AG162" s="18">
        <f>MIN(1,MAX(0,INDEX(AG$150:AG$153,$D162)))</f>
        <v/>
      </c>
      <c r="AH162" s="19">
        <f>MIN(1,MAX(0,INDEX(AH$150:AH$153,$D162)))</f>
        <v/>
      </c>
      <c r="AI162" s="19">
        <f>MIN(1,MAX(0,INDEX(AI$150:AI$153,$D162)))</f>
        <v/>
      </c>
      <c r="AJ162" s="19">
        <f>MIN(1,MAX(0,INDEX(AJ$150:AJ$153,$D162)))</f>
        <v/>
      </c>
      <c r="AK162" s="19">
        <f>MIN(1,MAX(0,INDEX(AK$150:AK$153,$D162)))</f>
        <v/>
      </c>
      <c r="AL162" s="19">
        <f>MIN(1,MAX(0,INDEX(AL$150:AL$153,$D162)))</f>
        <v/>
      </c>
      <c r="AM162" s="19">
        <f>MIN(1,MAX(0,INDEX(AM$150:AM$153,$D162)))</f>
        <v/>
      </c>
      <c r="AN162" s="19">
        <f>MIN(1,MAX(0,INDEX(AN$150:AN$153,$D162)))</f>
        <v/>
      </c>
      <c r="AO162" s="19">
        <f>MIN(1,MAX(0,INDEX(AO$150:AO$153,$D162)))</f>
        <v/>
      </c>
      <c r="AP162" s="19">
        <f>MIN(1,MAX(0,INDEX(AP$150:AP$153,$D162)))</f>
        <v/>
      </c>
      <c r="AQ162" s="19">
        <f>MIN(1,MAX(0,INDEX(AQ$150:AQ$153,$D162)))</f>
        <v/>
      </c>
      <c r="AR162" s="19">
        <f>MIN(1,MAX(0,INDEX(AR$150:AR$153,$D162)))</f>
        <v/>
      </c>
      <c r="AS162" s="19">
        <f>MIN(1,MAX(0,INDEX(AS$150:AS$153,$D162)))</f>
        <v/>
      </c>
      <c r="AT162" s="19">
        <f>MIN(1,MAX(0,INDEX(AT$150:AT$153,$D162)))</f>
        <v/>
      </c>
      <c r="AU162" s="19">
        <f>MIN(1,MAX(0,INDEX(AU$150:AU$153,$D162)))</f>
        <v/>
      </c>
      <c r="AV162" s="19">
        <f>MIN(1,MAX(0,INDEX(AV$150:AV$153,$D162)))</f>
        <v/>
      </c>
      <c r="AW162" s="19">
        <f>MIN(1,MAX(0,INDEX(AW$150:AW$153,$D162)))</f>
        <v/>
      </c>
      <c r="AX162" s="19">
        <f>MIN(1,MAX(0,INDEX(AX$150:AX$153,$D162)))</f>
        <v/>
      </c>
      <c r="AY162" s="19">
        <f>MIN(1,MAX(0,INDEX(AY$150:AY$153,$D162)))</f>
        <v/>
      </c>
    </row>
    <row r="163" hidden="1" outlineLevel="1">
      <c r="A163" s="1" t="inlineStr">
        <is>
          <t>obr</t>
        </is>
      </c>
      <c r="B163" s="1" t="inlineStr">
        <is>
          <t>all</t>
        </is>
      </c>
      <c r="C163" s="1" t="inlineStr">
        <is>
          <t>irn</t>
        </is>
      </c>
      <c r="D163" s="25" t="n">
        <v>4</v>
      </c>
      <c r="E163" s="26" t="n">
        <v>-0.0054897</v>
      </c>
      <c r="H163" s="1">
        <f>INDEX(VarLab,MATCH($A163,VarKey,0))&amp;INDEX(MemLab,MATCH($C163&amp;"|"&amp;$B163,MemKey,0))</f>
        <v/>
      </c>
      <c r="I163" s="1">
        <f>INDEX(VarUnit,MATCH($A163,VarKey,0))</f>
        <v/>
      </c>
      <c r="J163" s="1">
        <f>INDEX(VarSrc,MATCH($A163,VarKey,0))</f>
        <v/>
      </c>
      <c r="K163" s="17">
        <f>CodePrefix&amp;$A163&amp;IF($C163="","","."&amp;$C163&amp;"."&amp;$B163)&amp;INDEX(VarEnd,MATCH($A163,VarKey,0))&amp;K$5</f>
        <v/>
      </c>
      <c r="L163" s="18">
        <f>MIN(1,MAX(0,INDEX(L$150:L$153,$D163)))</f>
        <v/>
      </c>
      <c r="M163" s="19">
        <f>MIN(1,MAX(0,INDEX(M$150:M$153,$D163)))</f>
        <v/>
      </c>
      <c r="N163" s="19">
        <f>MIN(1,MAX(0,INDEX(N$150:N$153,$D163)))</f>
        <v/>
      </c>
      <c r="O163" s="19">
        <f>MIN(1,MAX(0,INDEX(O$150:O$153,$D163)))</f>
        <v/>
      </c>
      <c r="P163" s="19">
        <f>MIN(1,MAX(0,INDEX(P$150:P$153,$D163)))</f>
        <v/>
      </c>
      <c r="Q163" s="19">
        <f>MIN(1,MAX(0,INDEX(Q$150:Q$153,$D163)))</f>
        <v/>
      </c>
      <c r="R163" s="19">
        <f>MIN(1,MAX(0,INDEX(R$150:R$153,$D163)))</f>
        <v/>
      </c>
      <c r="S163" s="19">
        <f>MIN(1,MAX(0,INDEX(S$150:S$153,$D163)))</f>
        <v/>
      </c>
      <c r="T163" s="19">
        <f>MIN(1,MAX(0,INDEX(T$150:T$153,$D163)))</f>
        <v/>
      </c>
      <c r="U163" s="19">
        <f>MIN(1,MAX(0,INDEX(U$150:U$153,$D163)))</f>
        <v/>
      </c>
      <c r="V163" s="19">
        <f>MIN(1,MAX(0,INDEX(V$150:V$153,$D163)))</f>
        <v/>
      </c>
      <c r="W163" s="19">
        <f>MIN(1,MAX(0,INDEX(W$150:W$153,$D163)))</f>
        <v/>
      </c>
      <c r="X163" s="19">
        <f>MIN(1,MAX(0,INDEX(X$150:X$153,$D163)))</f>
        <v/>
      </c>
      <c r="Y163" s="19">
        <f>MIN(1,MAX(0,INDEX(Y$150:Y$153,$D163)))</f>
        <v/>
      </c>
      <c r="Z163" s="19">
        <f>MIN(1,MAX(0,INDEX(Z$150:Z$153,$D163)))</f>
        <v/>
      </c>
      <c r="AA163" s="19">
        <f>MIN(1,MAX(0,INDEX(AA$150:AA$153,$D163)))</f>
        <v/>
      </c>
      <c r="AB163" s="19">
        <f>MIN(1,MAX(0,INDEX(AB$150:AB$153,$D163)))</f>
        <v/>
      </c>
      <c r="AC163" s="19">
        <f>MIN(1,MAX(0,INDEX(AC$150:AC$153,$D163)))</f>
        <v/>
      </c>
      <c r="AD163" s="19">
        <f>MIN(1,MAX(0,INDEX(AD$150:AD$153,$D163)))</f>
        <v/>
      </c>
      <c r="AF163" s="17">
        <f>CodePrefix&amp;$A163&amp;IF($C163="","","."&amp;$C163&amp;"."&amp;$B163)&amp;INDEX(VarEnd,MATCH($A163,VarKey,0))&amp;AF$5</f>
        <v/>
      </c>
      <c r="AG163" s="18">
        <f>MIN(1,MAX(0,INDEX(AG$150:AG$153,$D163)))</f>
        <v/>
      </c>
      <c r="AH163" s="19">
        <f>MIN(1,MAX(0,INDEX(AH$150:AH$153,$D163)))</f>
        <v/>
      </c>
      <c r="AI163" s="19">
        <f>MIN(1,MAX(0,INDEX(AI$150:AI$153,$D163)))</f>
        <v/>
      </c>
      <c r="AJ163" s="19">
        <f>MIN(1,MAX(0,INDEX(AJ$150:AJ$153,$D163)))</f>
        <v/>
      </c>
      <c r="AK163" s="19">
        <f>MIN(1,MAX(0,INDEX(AK$150:AK$153,$D163)))</f>
        <v/>
      </c>
      <c r="AL163" s="19">
        <f>MIN(1,MAX(0,INDEX(AL$150:AL$153,$D163)))</f>
        <v/>
      </c>
      <c r="AM163" s="19">
        <f>MIN(1,MAX(0,INDEX(AM$150:AM$153,$D163)))</f>
        <v/>
      </c>
      <c r="AN163" s="19">
        <f>MIN(1,MAX(0,INDEX(AN$150:AN$153,$D163)))</f>
        <v/>
      </c>
      <c r="AO163" s="19">
        <f>MIN(1,MAX(0,INDEX(AO$150:AO$153,$D163)))</f>
        <v/>
      </c>
      <c r="AP163" s="19">
        <f>MIN(1,MAX(0,INDEX(AP$150:AP$153,$D163)))</f>
        <v/>
      </c>
      <c r="AQ163" s="19">
        <f>MIN(1,MAX(0,INDEX(AQ$150:AQ$153,$D163)))</f>
        <v/>
      </c>
      <c r="AR163" s="19">
        <f>MIN(1,MAX(0,INDEX(AR$150:AR$153,$D163)))</f>
        <v/>
      </c>
      <c r="AS163" s="19">
        <f>MIN(1,MAX(0,INDEX(AS$150:AS$153,$D163)))</f>
        <v/>
      </c>
      <c r="AT163" s="19">
        <f>MIN(1,MAX(0,INDEX(AT$150:AT$153,$D163)))</f>
        <v/>
      </c>
      <c r="AU163" s="19">
        <f>MIN(1,MAX(0,INDEX(AU$150:AU$153,$D163)))</f>
        <v/>
      </c>
      <c r="AV163" s="19">
        <f>MIN(1,MAX(0,INDEX(AV$150:AV$153,$D163)))</f>
        <v/>
      </c>
      <c r="AW163" s="19">
        <f>MIN(1,MAX(0,INDEX(AW$150:AW$153,$D163)))</f>
        <v/>
      </c>
      <c r="AX163" s="19">
        <f>MIN(1,MAX(0,INDEX(AX$150:AX$153,$D163)))</f>
        <v/>
      </c>
      <c r="AY163" s="19">
        <f>MIN(1,MAX(0,INDEX(AY$150:AY$153,$D163)))</f>
        <v/>
      </c>
    </row>
    <row r="164" hidden="1" outlineLevel="1">
      <c r="A164" s="1" t="inlineStr">
        <is>
          <t>obr</t>
        </is>
      </c>
      <c r="B164" s="1" t="inlineStr">
        <is>
          <t>all</t>
        </is>
      </c>
      <c r="C164" s="1" t="inlineStr">
        <is>
          <t>nfm</t>
        </is>
      </c>
      <c r="D164" s="25" t="n">
        <v>4</v>
      </c>
      <c r="E164" s="26" t="n">
        <v>-0.0054897</v>
      </c>
      <c r="H164" s="1">
        <f>INDEX(VarLab,MATCH($A164,VarKey,0))&amp;INDEX(MemLab,MATCH($C164&amp;"|"&amp;$B164,MemKey,0))</f>
        <v/>
      </c>
      <c r="I164" s="1">
        <f>INDEX(VarUnit,MATCH($A164,VarKey,0))</f>
        <v/>
      </c>
      <c r="J164" s="1">
        <f>INDEX(VarSrc,MATCH($A164,VarKey,0))</f>
        <v/>
      </c>
      <c r="K164" s="17">
        <f>CodePrefix&amp;$A164&amp;IF($C164="","","."&amp;$C164&amp;"."&amp;$B164)&amp;INDEX(VarEnd,MATCH($A164,VarKey,0))&amp;K$5</f>
        <v/>
      </c>
      <c r="L164" s="18">
        <f>MIN(1,MAX(0,INDEX(L$150:L$153,$D164)))</f>
        <v/>
      </c>
      <c r="M164" s="19">
        <f>MIN(1,MAX(0,INDEX(M$150:M$153,$D164)))</f>
        <v/>
      </c>
      <c r="N164" s="19">
        <f>MIN(1,MAX(0,INDEX(N$150:N$153,$D164)))</f>
        <v/>
      </c>
      <c r="O164" s="19">
        <f>MIN(1,MAX(0,INDEX(O$150:O$153,$D164)))</f>
        <v/>
      </c>
      <c r="P164" s="19">
        <f>MIN(1,MAX(0,INDEX(P$150:P$153,$D164)))</f>
        <v/>
      </c>
      <c r="Q164" s="19">
        <f>MIN(1,MAX(0,INDEX(Q$150:Q$153,$D164)))</f>
        <v/>
      </c>
      <c r="R164" s="19">
        <f>MIN(1,MAX(0,INDEX(R$150:R$153,$D164)))</f>
        <v/>
      </c>
      <c r="S164" s="19">
        <f>MIN(1,MAX(0,INDEX(S$150:S$153,$D164)))</f>
        <v/>
      </c>
      <c r="T164" s="19">
        <f>MIN(1,MAX(0,INDEX(T$150:T$153,$D164)))</f>
        <v/>
      </c>
      <c r="U164" s="19">
        <f>MIN(1,MAX(0,INDEX(U$150:U$153,$D164)))</f>
        <v/>
      </c>
      <c r="V164" s="19">
        <f>MIN(1,MAX(0,INDEX(V$150:V$153,$D164)))</f>
        <v/>
      </c>
      <c r="W164" s="19">
        <f>MIN(1,MAX(0,INDEX(W$150:W$153,$D164)))</f>
        <v/>
      </c>
      <c r="X164" s="19">
        <f>MIN(1,MAX(0,INDEX(X$150:X$153,$D164)))</f>
        <v/>
      </c>
      <c r="Y164" s="19">
        <f>MIN(1,MAX(0,INDEX(Y$150:Y$153,$D164)))</f>
        <v/>
      </c>
      <c r="Z164" s="19">
        <f>MIN(1,MAX(0,INDEX(Z$150:Z$153,$D164)))</f>
        <v/>
      </c>
      <c r="AA164" s="19">
        <f>MIN(1,MAX(0,INDEX(AA$150:AA$153,$D164)))</f>
        <v/>
      </c>
      <c r="AB164" s="19">
        <f>MIN(1,MAX(0,INDEX(AB$150:AB$153,$D164)))</f>
        <v/>
      </c>
      <c r="AC164" s="19">
        <f>MIN(1,MAX(0,INDEX(AC$150:AC$153,$D164)))</f>
        <v/>
      </c>
      <c r="AD164" s="19">
        <f>MIN(1,MAX(0,INDEX(AD$150:AD$153,$D164)))</f>
        <v/>
      </c>
      <c r="AF164" s="17">
        <f>CodePrefix&amp;$A164&amp;IF($C164="","","."&amp;$C164&amp;"."&amp;$B164)&amp;INDEX(VarEnd,MATCH($A164,VarKey,0))&amp;AF$5</f>
        <v/>
      </c>
      <c r="AG164" s="18">
        <f>MIN(1,MAX(0,INDEX(AG$150:AG$153,$D164)))</f>
        <v/>
      </c>
      <c r="AH164" s="19">
        <f>MIN(1,MAX(0,INDEX(AH$150:AH$153,$D164)))</f>
        <v/>
      </c>
      <c r="AI164" s="19">
        <f>MIN(1,MAX(0,INDEX(AI$150:AI$153,$D164)))</f>
        <v/>
      </c>
      <c r="AJ164" s="19">
        <f>MIN(1,MAX(0,INDEX(AJ$150:AJ$153,$D164)))</f>
        <v/>
      </c>
      <c r="AK164" s="19">
        <f>MIN(1,MAX(0,INDEX(AK$150:AK$153,$D164)))</f>
        <v/>
      </c>
      <c r="AL164" s="19">
        <f>MIN(1,MAX(0,INDEX(AL$150:AL$153,$D164)))</f>
        <v/>
      </c>
      <c r="AM164" s="19">
        <f>MIN(1,MAX(0,INDEX(AM$150:AM$153,$D164)))</f>
        <v/>
      </c>
      <c r="AN164" s="19">
        <f>MIN(1,MAX(0,INDEX(AN$150:AN$153,$D164)))</f>
        <v/>
      </c>
      <c r="AO164" s="19">
        <f>MIN(1,MAX(0,INDEX(AO$150:AO$153,$D164)))</f>
        <v/>
      </c>
      <c r="AP164" s="19">
        <f>MIN(1,MAX(0,INDEX(AP$150:AP$153,$D164)))</f>
        <v/>
      </c>
      <c r="AQ164" s="19">
        <f>MIN(1,MAX(0,INDEX(AQ$150:AQ$153,$D164)))</f>
        <v/>
      </c>
      <c r="AR164" s="19">
        <f>MIN(1,MAX(0,INDEX(AR$150:AR$153,$D164)))</f>
        <v/>
      </c>
      <c r="AS164" s="19">
        <f>MIN(1,MAX(0,INDEX(AS$150:AS$153,$D164)))</f>
        <v/>
      </c>
      <c r="AT164" s="19">
        <f>MIN(1,MAX(0,INDEX(AT$150:AT$153,$D164)))</f>
        <v/>
      </c>
      <c r="AU164" s="19">
        <f>MIN(1,MAX(0,INDEX(AU$150:AU$153,$D164)))</f>
        <v/>
      </c>
      <c r="AV164" s="19">
        <f>MIN(1,MAX(0,INDEX(AV$150:AV$153,$D164)))</f>
        <v/>
      </c>
      <c r="AW164" s="19">
        <f>MIN(1,MAX(0,INDEX(AW$150:AW$153,$D164)))</f>
        <v/>
      </c>
      <c r="AX164" s="19">
        <f>MIN(1,MAX(0,INDEX(AX$150:AX$153,$D164)))</f>
        <v/>
      </c>
      <c r="AY164" s="19">
        <f>MIN(1,MAX(0,INDEX(AY$150:AY$153,$D164)))</f>
        <v/>
      </c>
    </row>
    <row r="165" hidden="1" outlineLevel="1">
      <c r="A165" s="1" t="inlineStr">
        <is>
          <t>obr</t>
        </is>
      </c>
      <c r="B165" s="1" t="inlineStr">
        <is>
          <t>all</t>
        </is>
      </c>
      <c r="C165" s="1" t="inlineStr">
        <is>
          <t>mac</t>
        </is>
      </c>
      <c r="D165" s="25" t="n">
        <v>4</v>
      </c>
      <c r="E165" s="26" t="n">
        <v>-0.0054897</v>
      </c>
      <c r="H165" s="1">
        <f>INDEX(VarLab,MATCH($A165,VarKey,0))&amp;INDEX(MemLab,MATCH($C165&amp;"|"&amp;$B165,MemKey,0))</f>
        <v/>
      </c>
      <c r="I165" s="1">
        <f>INDEX(VarUnit,MATCH($A165,VarKey,0))</f>
        <v/>
      </c>
      <c r="J165" s="1">
        <f>INDEX(VarSrc,MATCH($A165,VarKey,0))</f>
        <v/>
      </c>
      <c r="K165" s="17">
        <f>CodePrefix&amp;$A165&amp;IF($C165="","","."&amp;$C165&amp;"."&amp;$B165)&amp;INDEX(VarEnd,MATCH($A165,VarKey,0))&amp;K$5</f>
        <v/>
      </c>
      <c r="L165" s="18">
        <f>MIN(1,MAX(0,INDEX(L$150:L$153,$D165)))</f>
        <v/>
      </c>
      <c r="M165" s="19">
        <f>MIN(1,MAX(0,INDEX(M$150:M$153,$D165)))</f>
        <v/>
      </c>
      <c r="N165" s="19">
        <f>MIN(1,MAX(0,INDEX(N$150:N$153,$D165)))</f>
        <v/>
      </c>
      <c r="O165" s="19">
        <f>MIN(1,MAX(0,INDEX(O$150:O$153,$D165)))</f>
        <v/>
      </c>
      <c r="P165" s="19">
        <f>MIN(1,MAX(0,INDEX(P$150:P$153,$D165)))</f>
        <v/>
      </c>
      <c r="Q165" s="19">
        <f>MIN(1,MAX(0,INDEX(Q$150:Q$153,$D165)))</f>
        <v/>
      </c>
      <c r="R165" s="19">
        <f>MIN(1,MAX(0,INDEX(R$150:R$153,$D165)))</f>
        <v/>
      </c>
      <c r="S165" s="19">
        <f>MIN(1,MAX(0,INDEX(S$150:S$153,$D165)))</f>
        <v/>
      </c>
      <c r="T165" s="19">
        <f>MIN(1,MAX(0,INDEX(T$150:T$153,$D165)))</f>
        <v/>
      </c>
      <c r="U165" s="19">
        <f>MIN(1,MAX(0,INDEX(U$150:U$153,$D165)))</f>
        <v/>
      </c>
      <c r="V165" s="19">
        <f>MIN(1,MAX(0,INDEX(V$150:V$153,$D165)))</f>
        <v/>
      </c>
      <c r="W165" s="19">
        <f>MIN(1,MAX(0,INDEX(W$150:W$153,$D165)))</f>
        <v/>
      </c>
      <c r="X165" s="19">
        <f>MIN(1,MAX(0,INDEX(X$150:X$153,$D165)))</f>
        <v/>
      </c>
      <c r="Y165" s="19">
        <f>MIN(1,MAX(0,INDEX(Y$150:Y$153,$D165)))</f>
        <v/>
      </c>
      <c r="Z165" s="19">
        <f>MIN(1,MAX(0,INDEX(Z$150:Z$153,$D165)))</f>
        <v/>
      </c>
      <c r="AA165" s="19">
        <f>MIN(1,MAX(0,INDEX(AA$150:AA$153,$D165)))</f>
        <v/>
      </c>
      <c r="AB165" s="19">
        <f>MIN(1,MAX(0,INDEX(AB$150:AB$153,$D165)))</f>
        <v/>
      </c>
      <c r="AC165" s="19">
        <f>MIN(1,MAX(0,INDEX(AC$150:AC$153,$D165)))</f>
        <v/>
      </c>
      <c r="AD165" s="19">
        <f>MIN(1,MAX(0,INDEX(AD$150:AD$153,$D165)))</f>
        <v/>
      </c>
      <c r="AF165" s="17">
        <f>CodePrefix&amp;$A165&amp;IF($C165="","","."&amp;$C165&amp;"."&amp;$B165)&amp;INDEX(VarEnd,MATCH($A165,VarKey,0))&amp;AF$5</f>
        <v/>
      </c>
      <c r="AG165" s="18">
        <f>MIN(1,MAX(0,INDEX(AG$150:AG$153,$D165)))</f>
        <v/>
      </c>
      <c r="AH165" s="19">
        <f>MIN(1,MAX(0,INDEX(AH$150:AH$153,$D165)))</f>
        <v/>
      </c>
      <c r="AI165" s="19">
        <f>MIN(1,MAX(0,INDEX(AI$150:AI$153,$D165)))</f>
        <v/>
      </c>
      <c r="AJ165" s="19">
        <f>MIN(1,MAX(0,INDEX(AJ$150:AJ$153,$D165)))</f>
        <v/>
      </c>
      <c r="AK165" s="19">
        <f>MIN(1,MAX(0,INDEX(AK$150:AK$153,$D165)))</f>
        <v/>
      </c>
      <c r="AL165" s="19">
        <f>MIN(1,MAX(0,INDEX(AL$150:AL$153,$D165)))</f>
        <v/>
      </c>
      <c r="AM165" s="19">
        <f>MIN(1,MAX(0,INDEX(AM$150:AM$153,$D165)))</f>
        <v/>
      </c>
      <c r="AN165" s="19">
        <f>MIN(1,MAX(0,INDEX(AN$150:AN$153,$D165)))</f>
        <v/>
      </c>
      <c r="AO165" s="19">
        <f>MIN(1,MAX(0,INDEX(AO$150:AO$153,$D165)))</f>
        <v/>
      </c>
      <c r="AP165" s="19">
        <f>MIN(1,MAX(0,INDEX(AP$150:AP$153,$D165)))</f>
        <v/>
      </c>
      <c r="AQ165" s="19">
        <f>MIN(1,MAX(0,INDEX(AQ$150:AQ$153,$D165)))</f>
        <v/>
      </c>
      <c r="AR165" s="19">
        <f>MIN(1,MAX(0,INDEX(AR$150:AR$153,$D165)))</f>
        <v/>
      </c>
      <c r="AS165" s="19">
        <f>MIN(1,MAX(0,INDEX(AS$150:AS$153,$D165)))</f>
        <v/>
      </c>
      <c r="AT165" s="19">
        <f>MIN(1,MAX(0,INDEX(AT$150:AT$153,$D165)))</f>
        <v/>
      </c>
      <c r="AU165" s="19">
        <f>MIN(1,MAX(0,INDEX(AU$150:AU$153,$D165)))</f>
        <v/>
      </c>
      <c r="AV165" s="19">
        <f>MIN(1,MAX(0,INDEX(AV$150:AV$153,$D165)))</f>
        <v/>
      </c>
      <c r="AW165" s="19">
        <f>MIN(1,MAX(0,INDEX(AW$150:AW$153,$D165)))</f>
        <v/>
      </c>
      <c r="AX165" s="19">
        <f>MIN(1,MAX(0,INDEX(AX$150:AX$153,$D165)))</f>
        <v/>
      </c>
      <c r="AY165" s="19">
        <f>MIN(1,MAX(0,INDEX(AY$150:AY$153,$D165)))</f>
        <v/>
      </c>
    </row>
    <row r="166" hidden="1" outlineLevel="1">
      <c r="A166" s="1" t="inlineStr">
        <is>
          <t>obr</t>
        </is>
      </c>
      <c r="B166" s="1" t="inlineStr">
        <is>
          <t>all</t>
        </is>
      </c>
      <c r="C166" s="1" t="inlineStr">
        <is>
          <t>cem</t>
        </is>
      </c>
      <c r="D166" s="25" t="n">
        <v>4</v>
      </c>
      <c r="E166" s="26" t="n">
        <v>-0.0054897</v>
      </c>
      <c r="H166" s="1">
        <f>INDEX(VarLab,MATCH($A166,VarKey,0))&amp;INDEX(MemLab,MATCH($C166&amp;"|"&amp;$B166,MemKey,0))</f>
        <v/>
      </c>
      <c r="I166" s="1">
        <f>INDEX(VarUnit,MATCH($A166,VarKey,0))</f>
        <v/>
      </c>
      <c r="J166" s="1">
        <f>INDEX(VarSrc,MATCH($A166,VarKey,0))</f>
        <v/>
      </c>
      <c r="K166" s="17">
        <f>CodePrefix&amp;$A166&amp;IF($C166="","","."&amp;$C166&amp;"."&amp;$B166)&amp;INDEX(VarEnd,MATCH($A166,VarKey,0))&amp;K$5</f>
        <v/>
      </c>
      <c r="L166" s="18">
        <f>MIN(1,MAX(0,INDEX(L$150:L$153,$D166)))</f>
        <v/>
      </c>
      <c r="M166" s="19">
        <f>MIN(1,MAX(0,INDEX(M$150:M$153,$D166)))</f>
        <v/>
      </c>
      <c r="N166" s="19">
        <f>MIN(1,MAX(0,INDEX(N$150:N$153,$D166)))</f>
        <v/>
      </c>
      <c r="O166" s="19">
        <f>MIN(1,MAX(0,INDEX(O$150:O$153,$D166)))</f>
        <v/>
      </c>
      <c r="P166" s="19">
        <f>MIN(1,MAX(0,INDEX(P$150:P$153,$D166)))</f>
        <v/>
      </c>
      <c r="Q166" s="19">
        <f>MIN(1,MAX(0,INDEX(Q$150:Q$153,$D166)))</f>
        <v/>
      </c>
      <c r="R166" s="19">
        <f>MIN(1,MAX(0,INDEX(R$150:R$153,$D166)))</f>
        <v/>
      </c>
      <c r="S166" s="19">
        <f>MIN(1,MAX(0,INDEX(S$150:S$153,$D166)))</f>
        <v/>
      </c>
      <c r="T166" s="19">
        <f>MIN(1,MAX(0,INDEX(T$150:T$153,$D166)))</f>
        <v/>
      </c>
      <c r="U166" s="19">
        <f>MIN(1,MAX(0,INDEX(U$150:U$153,$D166)))</f>
        <v/>
      </c>
      <c r="V166" s="19">
        <f>MIN(1,MAX(0,INDEX(V$150:V$153,$D166)))</f>
        <v/>
      </c>
      <c r="W166" s="19">
        <f>MIN(1,MAX(0,INDEX(W$150:W$153,$D166)))</f>
        <v/>
      </c>
      <c r="X166" s="19">
        <f>MIN(1,MAX(0,INDEX(X$150:X$153,$D166)))</f>
        <v/>
      </c>
      <c r="Y166" s="19">
        <f>MIN(1,MAX(0,INDEX(Y$150:Y$153,$D166)))</f>
        <v/>
      </c>
      <c r="Z166" s="19">
        <f>MIN(1,MAX(0,INDEX(Z$150:Z$153,$D166)))</f>
        <v/>
      </c>
      <c r="AA166" s="19">
        <f>MIN(1,MAX(0,INDEX(AA$150:AA$153,$D166)))</f>
        <v/>
      </c>
      <c r="AB166" s="19">
        <f>MIN(1,MAX(0,INDEX(AB$150:AB$153,$D166)))</f>
        <v/>
      </c>
      <c r="AC166" s="19">
        <f>MIN(1,MAX(0,INDEX(AC$150:AC$153,$D166)))</f>
        <v/>
      </c>
      <c r="AD166" s="19">
        <f>MIN(1,MAX(0,INDEX(AD$150:AD$153,$D166)))</f>
        <v/>
      </c>
      <c r="AF166" s="17">
        <f>CodePrefix&amp;$A166&amp;IF($C166="","","."&amp;$C166&amp;"."&amp;$B166)&amp;INDEX(VarEnd,MATCH($A166,VarKey,0))&amp;AF$5</f>
        <v/>
      </c>
      <c r="AG166" s="18">
        <f>MIN(1,MAX(0,INDEX(AG$150:AG$153,$D166)))</f>
        <v/>
      </c>
      <c r="AH166" s="19">
        <f>MIN(1,MAX(0,INDEX(AH$150:AH$153,$D166)))</f>
        <v/>
      </c>
      <c r="AI166" s="19">
        <f>MIN(1,MAX(0,INDEX(AI$150:AI$153,$D166)))</f>
        <v/>
      </c>
      <c r="AJ166" s="19">
        <f>MIN(1,MAX(0,INDEX(AJ$150:AJ$153,$D166)))</f>
        <v/>
      </c>
      <c r="AK166" s="19">
        <f>MIN(1,MAX(0,INDEX(AK$150:AK$153,$D166)))</f>
        <v/>
      </c>
      <c r="AL166" s="19">
        <f>MIN(1,MAX(0,INDEX(AL$150:AL$153,$D166)))</f>
        <v/>
      </c>
      <c r="AM166" s="19">
        <f>MIN(1,MAX(0,INDEX(AM$150:AM$153,$D166)))</f>
        <v/>
      </c>
      <c r="AN166" s="19">
        <f>MIN(1,MAX(0,INDEX(AN$150:AN$153,$D166)))</f>
        <v/>
      </c>
      <c r="AO166" s="19">
        <f>MIN(1,MAX(0,INDEX(AO$150:AO$153,$D166)))</f>
        <v/>
      </c>
      <c r="AP166" s="19">
        <f>MIN(1,MAX(0,INDEX(AP$150:AP$153,$D166)))</f>
        <v/>
      </c>
      <c r="AQ166" s="19">
        <f>MIN(1,MAX(0,INDEX(AQ$150:AQ$153,$D166)))</f>
        <v/>
      </c>
      <c r="AR166" s="19">
        <f>MIN(1,MAX(0,INDEX(AR$150:AR$153,$D166)))</f>
        <v/>
      </c>
      <c r="AS166" s="19">
        <f>MIN(1,MAX(0,INDEX(AS$150:AS$153,$D166)))</f>
        <v/>
      </c>
      <c r="AT166" s="19">
        <f>MIN(1,MAX(0,INDEX(AT$150:AT$153,$D166)))</f>
        <v/>
      </c>
      <c r="AU166" s="19">
        <f>MIN(1,MAX(0,INDEX(AU$150:AU$153,$D166)))</f>
        <v/>
      </c>
      <c r="AV166" s="19">
        <f>MIN(1,MAX(0,INDEX(AV$150:AV$153,$D166)))</f>
        <v/>
      </c>
      <c r="AW166" s="19">
        <f>MIN(1,MAX(0,INDEX(AW$150:AW$153,$D166)))</f>
        <v/>
      </c>
      <c r="AX166" s="19">
        <f>MIN(1,MAX(0,INDEX(AX$150:AX$153,$D166)))</f>
        <v/>
      </c>
      <c r="AY166" s="19">
        <f>MIN(1,MAX(0,INDEX(AY$150:AY$153,$D166)))</f>
        <v/>
      </c>
    </row>
    <row r="167" hidden="1" outlineLevel="1">
      <c r="A167" s="1" t="inlineStr">
        <is>
          <t>obr</t>
        </is>
      </c>
      <c r="B167" s="1" t="inlineStr">
        <is>
          <t>all</t>
        </is>
      </c>
      <c r="C167" s="1" t="inlineStr">
        <is>
          <t>omn</t>
        </is>
      </c>
      <c r="D167" s="25" t="n">
        <v>4</v>
      </c>
      <c r="E167" s="26" t="n">
        <v>-0.0054897</v>
      </c>
      <c r="H167" s="1">
        <f>INDEX(VarLab,MATCH($A167,VarKey,0))&amp;INDEX(MemLab,MATCH($C167&amp;"|"&amp;$B167,MemKey,0))</f>
        <v/>
      </c>
      <c r="I167" s="1">
        <f>INDEX(VarUnit,MATCH($A167,VarKey,0))</f>
        <v/>
      </c>
      <c r="J167" s="1">
        <f>INDEX(VarSrc,MATCH($A167,VarKey,0))</f>
        <v/>
      </c>
      <c r="K167" s="17">
        <f>CodePrefix&amp;$A167&amp;IF($C167="","","."&amp;$C167&amp;"."&amp;$B167)&amp;INDEX(VarEnd,MATCH($A167,VarKey,0))&amp;K$5</f>
        <v/>
      </c>
      <c r="L167" s="18">
        <f>MIN(1,MAX(0,INDEX(L$150:L$153,$D167)))</f>
        <v/>
      </c>
      <c r="M167" s="19">
        <f>MIN(1,MAX(0,INDEX(M$150:M$153,$D167)))</f>
        <v/>
      </c>
      <c r="N167" s="19">
        <f>MIN(1,MAX(0,INDEX(N$150:N$153,$D167)))</f>
        <v/>
      </c>
      <c r="O167" s="19">
        <f>MIN(1,MAX(0,INDEX(O$150:O$153,$D167)))</f>
        <v/>
      </c>
      <c r="P167" s="19">
        <f>MIN(1,MAX(0,INDEX(P$150:P$153,$D167)))</f>
        <v/>
      </c>
      <c r="Q167" s="19">
        <f>MIN(1,MAX(0,INDEX(Q$150:Q$153,$D167)))</f>
        <v/>
      </c>
      <c r="R167" s="19">
        <f>MIN(1,MAX(0,INDEX(R$150:R$153,$D167)))</f>
        <v/>
      </c>
      <c r="S167" s="19">
        <f>MIN(1,MAX(0,INDEX(S$150:S$153,$D167)))</f>
        <v/>
      </c>
      <c r="T167" s="19">
        <f>MIN(1,MAX(0,INDEX(T$150:T$153,$D167)))</f>
        <v/>
      </c>
      <c r="U167" s="19">
        <f>MIN(1,MAX(0,INDEX(U$150:U$153,$D167)))</f>
        <v/>
      </c>
      <c r="V167" s="19">
        <f>MIN(1,MAX(0,INDEX(V$150:V$153,$D167)))</f>
        <v/>
      </c>
      <c r="W167" s="19">
        <f>MIN(1,MAX(0,INDEX(W$150:W$153,$D167)))</f>
        <v/>
      </c>
      <c r="X167" s="19">
        <f>MIN(1,MAX(0,INDEX(X$150:X$153,$D167)))</f>
        <v/>
      </c>
      <c r="Y167" s="19">
        <f>MIN(1,MAX(0,INDEX(Y$150:Y$153,$D167)))</f>
        <v/>
      </c>
      <c r="Z167" s="19">
        <f>MIN(1,MAX(0,INDEX(Z$150:Z$153,$D167)))</f>
        <v/>
      </c>
      <c r="AA167" s="19">
        <f>MIN(1,MAX(0,INDEX(AA$150:AA$153,$D167)))</f>
        <v/>
      </c>
      <c r="AB167" s="19">
        <f>MIN(1,MAX(0,INDEX(AB$150:AB$153,$D167)))</f>
        <v/>
      </c>
      <c r="AC167" s="19">
        <f>MIN(1,MAX(0,INDEX(AC$150:AC$153,$D167)))</f>
        <v/>
      </c>
      <c r="AD167" s="19">
        <f>MIN(1,MAX(0,INDEX(AD$150:AD$153,$D167)))</f>
        <v/>
      </c>
      <c r="AF167" s="17">
        <f>CodePrefix&amp;$A167&amp;IF($C167="","","."&amp;$C167&amp;"."&amp;$B167)&amp;INDEX(VarEnd,MATCH($A167,VarKey,0))&amp;AF$5</f>
        <v/>
      </c>
      <c r="AG167" s="18">
        <f>MIN(1,MAX(0,INDEX(AG$150:AG$153,$D167)))</f>
        <v/>
      </c>
      <c r="AH167" s="19">
        <f>MIN(1,MAX(0,INDEX(AH$150:AH$153,$D167)))</f>
        <v/>
      </c>
      <c r="AI167" s="19">
        <f>MIN(1,MAX(0,INDEX(AI$150:AI$153,$D167)))</f>
        <v/>
      </c>
      <c r="AJ167" s="19">
        <f>MIN(1,MAX(0,INDEX(AJ$150:AJ$153,$D167)))</f>
        <v/>
      </c>
      <c r="AK167" s="19">
        <f>MIN(1,MAX(0,INDEX(AK$150:AK$153,$D167)))</f>
        <v/>
      </c>
      <c r="AL167" s="19">
        <f>MIN(1,MAX(0,INDEX(AL$150:AL$153,$D167)))</f>
        <v/>
      </c>
      <c r="AM167" s="19">
        <f>MIN(1,MAX(0,INDEX(AM$150:AM$153,$D167)))</f>
        <v/>
      </c>
      <c r="AN167" s="19">
        <f>MIN(1,MAX(0,INDEX(AN$150:AN$153,$D167)))</f>
        <v/>
      </c>
      <c r="AO167" s="19">
        <f>MIN(1,MAX(0,INDEX(AO$150:AO$153,$D167)))</f>
        <v/>
      </c>
      <c r="AP167" s="19">
        <f>MIN(1,MAX(0,INDEX(AP$150:AP$153,$D167)))</f>
        <v/>
      </c>
      <c r="AQ167" s="19">
        <f>MIN(1,MAX(0,INDEX(AQ$150:AQ$153,$D167)))</f>
        <v/>
      </c>
      <c r="AR167" s="19">
        <f>MIN(1,MAX(0,INDEX(AR$150:AR$153,$D167)))</f>
        <v/>
      </c>
      <c r="AS167" s="19">
        <f>MIN(1,MAX(0,INDEX(AS$150:AS$153,$D167)))</f>
        <v/>
      </c>
      <c r="AT167" s="19">
        <f>MIN(1,MAX(0,INDEX(AT$150:AT$153,$D167)))</f>
        <v/>
      </c>
      <c r="AU167" s="19">
        <f>MIN(1,MAX(0,INDEX(AU$150:AU$153,$D167)))</f>
        <v/>
      </c>
      <c r="AV167" s="19">
        <f>MIN(1,MAX(0,INDEX(AV$150:AV$153,$D167)))</f>
        <v/>
      </c>
      <c r="AW167" s="19">
        <f>MIN(1,MAX(0,INDEX(AW$150:AW$153,$D167)))</f>
        <v/>
      </c>
      <c r="AX167" s="19">
        <f>MIN(1,MAX(0,INDEX(AX$150:AX$153,$D167)))</f>
        <v/>
      </c>
      <c r="AY167" s="19">
        <f>MIN(1,MAX(0,INDEX(AY$150:AY$153,$D167)))</f>
        <v/>
      </c>
    </row>
    <row r="168" hidden="1" outlineLevel="1">
      <c r="A168" s="1" t="inlineStr">
        <is>
          <t>obr</t>
        </is>
      </c>
      <c r="B168" s="1" t="inlineStr">
        <is>
          <t>all</t>
        </is>
      </c>
      <c r="C168" s="1" t="inlineStr">
        <is>
          <t>cst</t>
        </is>
      </c>
      <c r="D168" s="25" t="n">
        <v>4</v>
      </c>
      <c r="E168" s="26" t="n">
        <v>-0.0054897</v>
      </c>
      <c r="H168" s="1">
        <f>INDEX(VarLab,MATCH($A168,VarKey,0))&amp;INDEX(MemLab,MATCH($C168&amp;"|"&amp;$B168,MemKey,0))</f>
        <v/>
      </c>
      <c r="I168" s="1">
        <f>INDEX(VarUnit,MATCH($A168,VarKey,0))</f>
        <v/>
      </c>
      <c r="J168" s="1">
        <f>INDEX(VarSrc,MATCH($A168,VarKey,0))</f>
        <v/>
      </c>
      <c r="K168" s="17">
        <f>CodePrefix&amp;$A168&amp;IF($C168="","","."&amp;$C168&amp;"."&amp;$B168)&amp;INDEX(VarEnd,MATCH($A168,VarKey,0))&amp;K$5</f>
        <v/>
      </c>
      <c r="L168" s="18">
        <f>MIN(1,MAX(0,INDEX(L$150:L$153,$D168)))</f>
        <v/>
      </c>
      <c r="M168" s="19">
        <f>MIN(1,MAX(0,INDEX(M$150:M$153,$D168)))</f>
        <v/>
      </c>
      <c r="N168" s="19">
        <f>MIN(1,MAX(0,INDEX(N$150:N$153,$D168)))</f>
        <v/>
      </c>
      <c r="O168" s="19">
        <f>MIN(1,MAX(0,INDEX(O$150:O$153,$D168)))</f>
        <v/>
      </c>
      <c r="P168" s="19">
        <f>MIN(1,MAX(0,INDEX(P$150:P$153,$D168)))</f>
        <v/>
      </c>
      <c r="Q168" s="19">
        <f>MIN(1,MAX(0,INDEX(Q$150:Q$153,$D168)))</f>
        <v/>
      </c>
      <c r="R168" s="19">
        <f>MIN(1,MAX(0,INDEX(R$150:R$153,$D168)))</f>
        <v/>
      </c>
      <c r="S168" s="19">
        <f>MIN(1,MAX(0,INDEX(S$150:S$153,$D168)))</f>
        <v/>
      </c>
      <c r="T168" s="19">
        <f>MIN(1,MAX(0,INDEX(T$150:T$153,$D168)))</f>
        <v/>
      </c>
      <c r="U168" s="19">
        <f>MIN(1,MAX(0,INDEX(U$150:U$153,$D168)))</f>
        <v/>
      </c>
      <c r="V168" s="19">
        <f>MIN(1,MAX(0,INDEX(V$150:V$153,$D168)))</f>
        <v/>
      </c>
      <c r="W168" s="19">
        <f>MIN(1,MAX(0,INDEX(W$150:W$153,$D168)))</f>
        <v/>
      </c>
      <c r="X168" s="19">
        <f>MIN(1,MAX(0,INDEX(X$150:X$153,$D168)))</f>
        <v/>
      </c>
      <c r="Y168" s="19">
        <f>MIN(1,MAX(0,INDEX(Y$150:Y$153,$D168)))</f>
        <v/>
      </c>
      <c r="Z168" s="19">
        <f>MIN(1,MAX(0,INDEX(Z$150:Z$153,$D168)))</f>
        <v/>
      </c>
      <c r="AA168" s="19">
        <f>MIN(1,MAX(0,INDEX(AA$150:AA$153,$D168)))</f>
        <v/>
      </c>
      <c r="AB168" s="19">
        <f>MIN(1,MAX(0,INDEX(AB$150:AB$153,$D168)))</f>
        <v/>
      </c>
      <c r="AC168" s="19">
        <f>MIN(1,MAX(0,INDEX(AC$150:AC$153,$D168)))</f>
        <v/>
      </c>
      <c r="AD168" s="19">
        <f>MIN(1,MAX(0,INDEX(AD$150:AD$153,$D168)))</f>
        <v/>
      </c>
      <c r="AF168" s="17">
        <f>CodePrefix&amp;$A168&amp;IF($C168="","","."&amp;$C168&amp;"."&amp;$B168)&amp;INDEX(VarEnd,MATCH($A168,VarKey,0))&amp;AF$5</f>
        <v/>
      </c>
      <c r="AG168" s="18">
        <f>MIN(1,MAX(0,INDEX(AG$150:AG$153,$D168)))</f>
        <v/>
      </c>
      <c r="AH168" s="19">
        <f>MIN(1,MAX(0,INDEX(AH$150:AH$153,$D168)))</f>
        <v/>
      </c>
      <c r="AI168" s="19">
        <f>MIN(1,MAX(0,INDEX(AI$150:AI$153,$D168)))</f>
        <v/>
      </c>
      <c r="AJ168" s="19">
        <f>MIN(1,MAX(0,INDEX(AJ$150:AJ$153,$D168)))</f>
        <v/>
      </c>
      <c r="AK168" s="19">
        <f>MIN(1,MAX(0,INDEX(AK$150:AK$153,$D168)))</f>
        <v/>
      </c>
      <c r="AL168" s="19">
        <f>MIN(1,MAX(0,INDEX(AL$150:AL$153,$D168)))</f>
        <v/>
      </c>
      <c r="AM168" s="19">
        <f>MIN(1,MAX(0,INDEX(AM$150:AM$153,$D168)))</f>
        <v/>
      </c>
      <c r="AN168" s="19">
        <f>MIN(1,MAX(0,INDEX(AN$150:AN$153,$D168)))</f>
        <v/>
      </c>
      <c r="AO168" s="19">
        <f>MIN(1,MAX(0,INDEX(AO$150:AO$153,$D168)))</f>
        <v/>
      </c>
      <c r="AP168" s="19">
        <f>MIN(1,MAX(0,INDEX(AP$150:AP$153,$D168)))</f>
        <v/>
      </c>
      <c r="AQ168" s="19">
        <f>MIN(1,MAX(0,INDEX(AQ$150:AQ$153,$D168)))</f>
        <v/>
      </c>
      <c r="AR168" s="19">
        <f>MIN(1,MAX(0,INDEX(AR$150:AR$153,$D168)))</f>
        <v/>
      </c>
      <c r="AS168" s="19">
        <f>MIN(1,MAX(0,INDEX(AS$150:AS$153,$D168)))</f>
        <v/>
      </c>
      <c r="AT168" s="19">
        <f>MIN(1,MAX(0,INDEX(AT$150:AT$153,$D168)))</f>
        <v/>
      </c>
      <c r="AU168" s="19">
        <f>MIN(1,MAX(0,INDEX(AU$150:AU$153,$D168)))</f>
        <v/>
      </c>
      <c r="AV168" s="19">
        <f>MIN(1,MAX(0,INDEX(AV$150:AV$153,$D168)))</f>
        <v/>
      </c>
      <c r="AW168" s="19">
        <f>MIN(1,MAX(0,INDEX(AW$150:AW$153,$D168)))</f>
        <v/>
      </c>
      <c r="AX168" s="19">
        <f>MIN(1,MAX(0,INDEX(AX$150:AX$153,$D168)))</f>
        <v/>
      </c>
      <c r="AY168" s="19">
        <f>MIN(1,MAX(0,INDEX(AY$150:AY$153,$D168)))</f>
        <v/>
      </c>
    </row>
    <row r="169" hidden="1" outlineLevel="1">
      <c r="A169" s="1" t="inlineStr">
        <is>
          <t>obr</t>
        </is>
      </c>
      <c r="B169" s="1" t="inlineStr">
        <is>
          <t>all</t>
        </is>
      </c>
      <c r="C169" s="1" t="inlineStr">
        <is>
          <t>ftr</t>
        </is>
      </c>
      <c r="D169" s="25" t="n">
        <v>4</v>
      </c>
      <c r="E169" s="26" t="n">
        <v>-0.0054897</v>
      </c>
      <c r="H169" s="1">
        <f>INDEX(VarLab,MATCH($A169,VarKey,0))&amp;INDEX(MemLab,MATCH($C169&amp;"|"&amp;$B169,MemKey,0))</f>
        <v/>
      </c>
      <c r="I169" s="1">
        <f>INDEX(VarUnit,MATCH($A169,VarKey,0))</f>
        <v/>
      </c>
      <c r="J169" s="1">
        <f>INDEX(VarSrc,MATCH($A169,VarKey,0))</f>
        <v/>
      </c>
      <c r="K169" s="17">
        <f>CodePrefix&amp;$A169&amp;IF($C169="","","."&amp;$C169&amp;"."&amp;$B169)&amp;INDEX(VarEnd,MATCH($A169,VarKey,0))&amp;K$5</f>
        <v/>
      </c>
      <c r="L169" s="18">
        <f>MIN(1,MAX(0,INDEX(L$150:L$153,$D169)))</f>
        <v/>
      </c>
      <c r="M169" s="19">
        <f>MIN(1,MAX(0,INDEX(M$150:M$153,$D169)))</f>
        <v/>
      </c>
      <c r="N169" s="19">
        <f>MIN(1,MAX(0,INDEX(N$150:N$153,$D169)))</f>
        <v/>
      </c>
      <c r="O169" s="19">
        <f>MIN(1,MAX(0,INDEX(O$150:O$153,$D169)))</f>
        <v/>
      </c>
      <c r="P169" s="19">
        <f>MIN(1,MAX(0,INDEX(P$150:P$153,$D169)))</f>
        <v/>
      </c>
      <c r="Q169" s="19">
        <f>MIN(1,MAX(0,INDEX(Q$150:Q$153,$D169)))</f>
        <v/>
      </c>
      <c r="R169" s="19">
        <f>MIN(1,MAX(0,INDEX(R$150:R$153,$D169)))</f>
        <v/>
      </c>
      <c r="S169" s="19">
        <f>MIN(1,MAX(0,INDEX(S$150:S$153,$D169)))</f>
        <v/>
      </c>
      <c r="T169" s="19">
        <f>MIN(1,MAX(0,INDEX(T$150:T$153,$D169)))</f>
        <v/>
      </c>
      <c r="U169" s="19">
        <f>MIN(1,MAX(0,INDEX(U$150:U$153,$D169)))</f>
        <v/>
      </c>
      <c r="V169" s="19">
        <f>MIN(1,MAX(0,INDEX(V$150:V$153,$D169)))</f>
        <v/>
      </c>
      <c r="W169" s="19">
        <f>MIN(1,MAX(0,INDEX(W$150:W$153,$D169)))</f>
        <v/>
      </c>
      <c r="X169" s="19">
        <f>MIN(1,MAX(0,INDEX(X$150:X$153,$D169)))</f>
        <v/>
      </c>
      <c r="Y169" s="19">
        <f>MIN(1,MAX(0,INDEX(Y$150:Y$153,$D169)))</f>
        <v/>
      </c>
      <c r="Z169" s="19">
        <f>MIN(1,MAX(0,INDEX(Z$150:Z$153,$D169)))</f>
        <v/>
      </c>
      <c r="AA169" s="19">
        <f>MIN(1,MAX(0,INDEX(AA$150:AA$153,$D169)))</f>
        <v/>
      </c>
      <c r="AB169" s="19">
        <f>MIN(1,MAX(0,INDEX(AB$150:AB$153,$D169)))</f>
        <v/>
      </c>
      <c r="AC169" s="19">
        <f>MIN(1,MAX(0,INDEX(AC$150:AC$153,$D169)))</f>
        <v/>
      </c>
      <c r="AD169" s="19">
        <f>MIN(1,MAX(0,INDEX(AD$150:AD$153,$D169)))</f>
        <v/>
      </c>
      <c r="AF169" s="17">
        <f>CodePrefix&amp;$A169&amp;IF($C169="","","."&amp;$C169&amp;"."&amp;$B169)&amp;INDEX(VarEnd,MATCH($A169,VarKey,0))&amp;AF$5</f>
        <v/>
      </c>
      <c r="AG169" s="18">
        <f>MIN(1,MAX(0,INDEX(AG$150:AG$153,$D169)))</f>
        <v/>
      </c>
      <c r="AH169" s="19">
        <f>MIN(1,MAX(0,INDEX(AH$150:AH$153,$D169)))</f>
        <v/>
      </c>
      <c r="AI169" s="19">
        <f>MIN(1,MAX(0,INDEX(AI$150:AI$153,$D169)))</f>
        <v/>
      </c>
      <c r="AJ169" s="19">
        <f>MIN(1,MAX(0,INDEX(AJ$150:AJ$153,$D169)))</f>
        <v/>
      </c>
      <c r="AK169" s="19">
        <f>MIN(1,MAX(0,INDEX(AK$150:AK$153,$D169)))</f>
        <v/>
      </c>
      <c r="AL169" s="19">
        <f>MIN(1,MAX(0,INDEX(AL$150:AL$153,$D169)))</f>
        <v/>
      </c>
      <c r="AM169" s="19">
        <f>MIN(1,MAX(0,INDEX(AM$150:AM$153,$D169)))</f>
        <v/>
      </c>
      <c r="AN169" s="19">
        <f>MIN(1,MAX(0,INDEX(AN$150:AN$153,$D169)))</f>
        <v/>
      </c>
      <c r="AO169" s="19">
        <f>MIN(1,MAX(0,INDEX(AO$150:AO$153,$D169)))</f>
        <v/>
      </c>
      <c r="AP169" s="19">
        <f>MIN(1,MAX(0,INDEX(AP$150:AP$153,$D169)))</f>
        <v/>
      </c>
      <c r="AQ169" s="19">
        <f>MIN(1,MAX(0,INDEX(AQ$150:AQ$153,$D169)))</f>
        <v/>
      </c>
      <c r="AR169" s="19">
        <f>MIN(1,MAX(0,INDEX(AR$150:AR$153,$D169)))</f>
        <v/>
      </c>
      <c r="AS169" s="19">
        <f>MIN(1,MAX(0,INDEX(AS$150:AS$153,$D169)))</f>
        <v/>
      </c>
      <c r="AT169" s="19">
        <f>MIN(1,MAX(0,INDEX(AT$150:AT$153,$D169)))</f>
        <v/>
      </c>
      <c r="AU169" s="19">
        <f>MIN(1,MAX(0,INDEX(AU$150:AU$153,$D169)))</f>
        <v/>
      </c>
      <c r="AV169" s="19">
        <f>MIN(1,MAX(0,INDEX(AV$150:AV$153,$D169)))</f>
        <v/>
      </c>
      <c r="AW169" s="19">
        <f>MIN(1,MAX(0,INDEX(AW$150:AW$153,$D169)))</f>
        <v/>
      </c>
      <c r="AX169" s="19">
        <f>MIN(1,MAX(0,INDEX(AX$150:AX$153,$D169)))</f>
        <v/>
      </c>
      <c r="AY169" s="19">
        <f>MIN(1,MAX(0,INDEX(AY$150:AY$153,$D169)))</f>
        <v/>
      </c>
    </row>
    <row r="170" hidden="1" outlineLevel="1">
      <c r="A170" s="1" t="inlineStr">
        <is>
          <t>obr</t>
        </is>
      </c>
      <c r="B170" s="1" t="inlineStr">
        <is>
          <t>all</t>
        </is>
      </c>
      <c r="C170" s="1" t="inlineStr">
        <is>
          <t>oen</t>
        </is>
      </c>
      <c r="D170" s="25" t="n">
        <v>4</v>
      </c>
      <c r="E170" s="26" t="n">
        <v>-0.0054897</v>
      </c>
      <c r="H170" s="1">
        <f>INDEX(VarLab,MATCH($A170,VarKey,0))&amp;INDEX(MemLab,MATCH($C170&amp;"|"&amp;$B170,MemKey,0))</f>
        <v/>
      </c>
      <c r="I170" s="1">
        <f>INDEX(VarUnit,MATCH($A170,VarKey,0))</f>
        <v/>
      </c>
      <c r="J170" s="1">
        <f>INDEX(VarSrc,MATCH($A170,VarKey,0))</f>
        <v/>
      </c>
      <c r="K170" s="17">
        <f>CodePrefix&amp;$A170&amp;IF($C170="","","."&amp;$C170&amp;"."&amp;$B170)&amp;INDEX(VarEnd,MATCH($A170,VarKey,0))&amp;K$5</f>
        <v/>
      </c>
      <c r="L170" s="18">
        <f>MIN(1,MAX(0,INDEX(L$150:L$153,$D170)))</f>
        <v/>
      </c>
      <c r="M170" s="19">
        <f>MIN(1,MAX(0,INDEX(M$150:M$153,$D170)))</f>
        <v/>
      </c>
      <c r="N170" s="19">
        <f>MIN(1,MAX(0,INDEX(N$150:N$153,$D170)))</f>
        <v/>
      </c>
      <c r="O170" s="19">
        <f>MIN(1,MAX(0,INDEX(O$150:O$153,$D170)))</f>
        <v/>
      </c>
      <c r="P170" s="19">
        <f>MIN(1,MAX(0,INDEX(P$150:P$153,$D170)))</f>
        <v/>
      </c>
      <c r="Q170" s="19">
        <f>MIN(1,MAX(0,INDEX(Q$150:Q$153,$D170)))</f>
        <v/>
      </c>
      <c r="R170" s="19">
        <f>MIN(1,MAX(0,INDEX(R$150:R$153,$D170)))</f>
        <v/>
      </c>
      <c r="S170" s="19">
        <f>MIN(1,MAX(0,INDEX(S$150:S$153,$D170)))</f>
        <v/>
      </c>
      <c r="T170" s="19">
        <f>MIN(1,MAX(0,INDEX(T$150:T$153,$D170)))</f>
        <v/>
      </c>
      <c r="U170" s="19">
        <f>MIN(1,MAX(0,INDEX(U$150:U$153,$D170)))</f>
        <v/>
      </c>
      <c r="V170" s="19">
        <f>MIN(1,MAX(0,INDEX(V$150:V$153,$D170)))</f>
        <v/>
      </c>
      <c r="W170" s="19">
        <f>MIN(1,MAX(0,INDEX(W$150:W$153,$D170)))</f>
        <v/>
      </c>
      <c r="X170" s="19">
        <f>MIN(1,MAX(0,INDEX(X$150:X$153,$D170)))</f>
        <v/>
      </c>
      <c r="Y170" s="19">
        <f>MIN(1,MAX(0,INDEX(Y$150:Y$153,$D170)))</f>
        <v/>
      </c>
      <c r="Z170" s="19">
        <f>MIN(1,MAX(0,INDEX(Z$150:Z$153,$D170)))</f>
        <v/>
      </c>
      <c r="AA170" s="19">
        <f>MIN(1,MAX(0,INDEX(AA$150:AA$153,$D170)))</f>
        <v/>
      </c>
      <c r="AB170" s="19">
        <f>MIN(1,MAX(0,INDEX(AB$150:AB$153,$D170)))</f>
        <v/>
      </c>
      <c r="AC170" s="19">
        <f>MIN(1,MAX(0,INDEX(AC$150:AC$153,$D170)))</f>
        <v/>
      </c>
      <c r="AD170" s="19">
        <f>MIN(1,MAX(0,INDEX(AD$150:AD$153,$D170)))</f>
        <v/>
      </c>
      <c r="AF170" s="17">
        <f>CodePrefix&amp;$A170&amp;IF($C170="","","."&amp;$C170&amp;"."&amp;$B170)&amp;INDEX(VarEnd,MATCH($A170,VarKey,0))&amp;AF$5</f>
        <v/>
      </c>
      <c r="AG170" s="18">
        <f>MIN(1,MAX(0,INDEX(AG$150:AG$153,$D170)))</f>
        <v/>
      </c>
      <c r="AH170" s="19">
        <f>MIN(1,MAX(0,INDEX(AH$150:AH$153,$D170)))</f>
        <v/>
      </c>
      <c r="AI170" s="19">
        <f>MIN(1,MAX(0,INDEX(AI$150:AI$153,$D170)))</f>
        <v/>
      </c>
      <c r="AJ170" s="19">
        <f>MIN(1,MAX(0,INDEX(AJ$150:AJ$153,$D170)))</f>
        <v/>
      </c>
      <c r="AK170" s="19">
        <f>MIN(1,MAX(0,INDEX(AK$150:AK$153,$D170)))</f>
        <v/>
      </c>
      <c r="AL170" s="19">
        <f>MIN(1,MAX(0,INDEX(AL$150:AL$153,$D170)))</f>
        <v/>
      </c>
      <c r="AM170" s="19">
        <f>MIN(1,MAX(0,INDEX(AM$150:AM$153,$D170)))</f>
        <v/>
      </c>
      <c r="AN170" s="19">
        <f>MIN(1,MAX(0,INDEX(AN$150:AN$153,$D170)))</f>
        <v/>
      </c>
      <c r="AO170" s="19">
        <f>MIN(1,MAX(0,INDEX(AO$150:AO$153,$D170)))</f>
        <v/>
      </c>
      <c r="AP170" s="19">
        <f>MIN(1,MAX(0,INDEX(AP$150:AP$153,$D170)))</f>
        <v/>
      </c>
      <c r="AQ170" s="19">
        <f>MIN(1,MAX(0,INDEX(AQ$150:AQ$153,$D170)))</f>
        <v/>
      </c>
      <c r="AR170" s="19">
        <f>MIN(1,MAX(0,INDEX(AR$150:AR$153,$D170)))</f>
        <v/>
      </c>
      <c r="AS170" s="19">
        <f>MIN(1,MAX(0,INDEX(AS$150:AS$153,$D170)))</f>
        <v/>
      </c>
      <c r="AT170" s="19">
        <f>MIN(1,MAX(0,INDEX(AT$150:AT$153,$D170)))</f>
        <v/>
      </c>
      <c r="AU170" s="19">
        <f>MIN(1,MAX(0,INDEX(AU$150:AU$153,$D170)))</f>
        <v/>
      </c>
      <c r="AV170" s="19">
        <f>MIN(1,MAX(0,INDEX(AV$150:AV$153,$D170)))</f>
        <v/>
      </c>
      <c r="AW170" s="19">
        <f>MIN(1,MAX(0,INDEX(AW$150:AW$153,$D170)))</f>
        <v/>
      </c>
      <c r="AX170" s="19">
        <f>MIN(1,MAX(0,INDEX(AX$150:AX$153,$D170)))</f>
        <v/>
      </c>
      <c r="AY170" s="19">
        <f>MIN(1,MAX(0,INDEX(AY$150:AY$153,$D170)))</f>
        <v/>
      </c>
    </row>
    <row r="171" hidden="1" outlineLevel="1">
      <c r="H171" s="20" t="inlineStr">
        <is>
          <t>Baseline CO2 by ETS sector (MtCO2, data: values of scenario 1 rows co2.sec, section 13; refreshed by the build; check row bco2.chk)</t>
        </is>
      </c>
    </row>
    <row r="172" hidden="1" outlineLevel="1">
      <c r="A172" s="14" t="inlineStr">
        <is>
          <t>bco2</t>
        </is>
      </c>
      <c r="B172" s="14" t="inlineStr">
        <is>
          <t>all</t>
        </is>
      </c>
      <c r="C172" s="14" t="inlineStr">
        <is>
          <t>pow</t>
        </is>
      </c>
      <c r="H172" s="14">
        <f>INDEX(VarLab,MATCH($A172,VarKey,0))&amp;INDEX(MemLab,MATCH($C172&amp;"|"&amp;$B172,MemKey,0))</f>
        <v/>
      </c>
      <c r="I172" s="14">
        <f>INDEX(VarUnit,MATCH($A172,VarKey,0))</f>
        <v/>
      </c>
      <c r="J172" s="14">
        <f>INDEX(VarSrc,MATCH($A172,VarKey,0))</f>
        <v/>
      </c>
      <c r="K172" s="11">
        <f>CodePrefix&amp;$A172&amp;IF($C172="","","."&amp;$C172&amp;"."&amp;$B172)&amp;INDEX(VarEnd,MATCH($A172,VarKey,0))&amp;K$5</f>
        <v/>
      </c>
      <c r="L172" s="27" t="n">
        <v>90.0555728903077</v>
      </c>
      <c r="M172" s="27" t="n">
        <v>109.77204410163</v>
      </c>
      <c r="N172" s="27" t="n">
        <v>109.70809108433</v>
      </c>
      <c r="O172" s="27" t="n">
        <v>117.813034123935</v>
      </c>
      <c r="P172" s="27" t="n">
        <v>110.121816896101</v>
      </c>
      <c r="Q172" s="27" t="n">
        <v>110.797405024706</v>
      </c>
      <c r="R172" s="27" t="n">
        <v>109.531773239745</v>
      </c>
      <c r="S172" s="27" t="n">
        <v>114.330968781803</v>
      </c>
      <c r="T172" s="27" t="n">
        <v>116.130451932679</v>
      </c>
      <c r="U172" s="27" t="n">
        <v>119.480613572625</v>
      </c>
      <c r="V172" s="27" t="n">
        <v>121.787657494203</v>
      </c>
      <c r="W172" s="27" t="n">
        <v>124.792088209756</v>
      </c>
      <c r="X172" s="27" t="n">
        <v>127.520722248757</v>
      </c>
      <c r="Y172" s="27" t="n">
        <v>130.551005767311</v>
      </c>
      <c r="Z172" s="27" t="n">
        <v>133.535204674833</v>
      </c>
      <c r="AA172" s="27" t="n">
        <v>136.671914733295</v>
      </c>
      <c r="AB172" s="27" t="n">
        <v>139.834428386135</v>
      </c>
      <c r="AC172" s="27" t="n">
        <v>143.085462884914</v>
      </c>
      <c r="AD172" s="27" t="n">
        <v>146.332106026283</v>
      </c>
      <c r="AF172" s="11">
        <f>CodePrefix&amp;$A172&amp;IF($C172="","","."&amp;$C172&amp;"."&amp;$B172)&amp;INDEX(VarEnd,MATCH($A172,VarKey,0))&amp;AF$5</f>
        <v/>
      </c>
      <c r="AG172" s="27" t="n">
        <v>90.0555728903077</v>
      </c>
      <c r="AH172" s="27" t="n">
        <v>109.77204410163</v>
      </c>
      <c r="AI172" s="27" t="n">
        <v>109.70809108433</v>
      </c>
      <c r="AJ172" s="27" t="n">
        <v>117.813034123935</v>
      </c>
      <c r="AK172" s="27" t="n">
        <v>110.121816896101</v>
      </c>
      <c r="AL172" s="27" t="n">
        <v>110.797405024706</v>
      </c>
      <c r="AM172" s="27" t="n">
        <v>109.531773239745</v>
      </c>
      <c r="AN172" s="27" t="n">
        <v>114.330968781803</v>
      </c>
      <c r="AO172" s="27" t="n">
        <v>116.130451932679</v>
      </c>
      <c r="AP172" s="27" t="n">
        <v>119.480613572625</v>
      </c>
      <c r="AQ172" s="27" t="n">
        <v>121.787657494203</v>
      </c>
      <c r="AR172" s="27" t="n">
        <v>124.792088209756</v>
      </c>
      <c r="AS172" s="27" t="n">
        <v>127.520722248757</v>
      </c>
      <c r="AT172" s="27" t="n">
        <v>130.551005767311</v>
      </c>
      <c r="AU172" s="27" t="n">
        <v>133.535204674833</v>
      </c>
      <c r="AV172" s="27" t="n">
        <v>136.671914733295</v>
      </c>
      <c r="AW172" s="27" t="n">
        <v>139.834428386135</v>
      </c>
      <c r="AX172" s="27" t="n">
        <v>143.085462884914</v>
      </c>
      <c r="AY172" s="27" t="n">
        <v>146.332106026283</v>
      </c>
    </row>
    <row r="173" hidden="1" outlineLevel="1">
      <c r="A173" s="14" t="inlineStr">
        <is>
          <t>bco2</t>
        </is>
      </c>
      <c r="B173" s="14" t="inlineStr">
        <is>
          <t>all</t>
        </is>
      </c>
      <c r="C173" s="14" t="inlineStr">
        <is>
          <t>rod</t>
        </is>
      </c>
      <c r="H173" s="14">
        <f>INDEX(VarLab,MATCH($A173,VarKey,0))&amp;INDEX(MemLab,MATCH($C173&amp;"|"&amp;$B173,MemKey,0))</f>
        <v/>
      </c>
      <c r="I173" s="14">
        <f>INDEX(VarUnit,MATCH($A173,VarKey,0))</f>
        <v/>
      </c>
      <c r="J173" s="14">
        <f>INDEX(VarSrc,MATCH($A173,VarKey,0))</f>
        <v/>
      </c>
      <c r="K173" s="11">
        <f>CodePrefix&amp;$A173&amp;IF($C173="","","."&amp;$C173&amp;"."&amp;$B173)&amp;INDEX(VarEnd,MATCH($A173,VarKey,0))&amp;K$5</f>
        <v/>
      </c>
      <c r="L173" s="27" t="n">
        <v>52.5221342744396</v>
      </c>
      <c r="M173" s="27" t="n">
        <v>66.4283044394931</v>
      </c>
      <c r="N173" s="27" t="n">
        <v>73.6038040387822</v>
      </c>
      <c r="O173" s="27" t="n">
        <v>75.1677390822651</v>
      </c>
      <c r="P173" s="27" t="n">
        <v>76.6935733874071</v>
      </c>
      <c r="Q173" s="27" t="n">
        <v>78.5339885029816</v>
      </c>
      <c r="R173" s="27" t="n">
        <v>80.7657722221003</v>
      </c>
      <c r="S173" s="27" t="n">
        <v>82.9061350982399</v>
      </c>
      <c r="T173" s="27" t="n">
        <v>84.90452904559569</v>
      </c>
      <c r="U173" s="27" t="n">
        <v>86.92359111577591</v>
      </c>
      <c r="V173" s="27" t="n">
        <v>88.96248490327071</v>
      </c>
      <c r="W173" s="27" t="n">
        <v>91.0203328843687</v>
      </c>
      <c r="X173" s="27" t="n">
        <v>93.09621654651259</v>
      </c>
      <c r="Y173" s="27" t="n">
        <v>95.18917659044</v>
      </c>
      <c r="Z173" s="27" t="n">
        <v>97.29821320661949</v>
      </c>
      <c r="AA173" s="27" t="n">
        <v>99.4222864273508</v>
      </c>
      <c r="AB173" s="27" t="n">
        <v>101.560316555756</v>
      </c>
      <c r="AC173" s="27" t="n">
        <v>103.711184672735</v>
      </c>
      <c r="AD173" s="27" t="n">
        <v>105.873733222802</v>
      </c>
      <c r="AF173" s="11">
        <f>CodePrefix&amp;$A173&amp;IF($C173="","","."&amp;$C173&amp;"."&amp;$B173)&amp;INDEX(VarEnd,MATCH($A173,VarKey,0))&amp;AF$5</f>
        <v/>
      </c>
      <c r="AG173" s="27" t="n">
        <v>52.5221342744396</v>
      </c>
      <c r="AH173" s="27" t="n">
        <v>66.4283044394931</v>
      </c>
      <c r="AI173" s="27" t="n">
        <v>73.6038040387822</v>
      </c>
      <c r="AJ173" s="27" t="n">
        <v>75.1677390822651</v>
      </c>
      <c r="AK173" s="27" t="n">
        <v>76.6935733874071</v>
      </c>
      <c r="AL173" s="27" t="n">
        <v>78.5339885029816</v>
      </c>
      <c r="AM173" s="27" t="n">
        <v>80.7657722221003</v>
      </c>
      <c r="AN173" s="27" t="n">
        <v>82.9061350982399</v>
      </c>
      <c r="AO173" s="27" t="n">
        <v>84.90452904559569</v>
      </c>
      <c r="AP173" s="27" t="n">
        <v>86.92359111577591</v>
      </c>
      <c r="AQ173" s="27" t="n">
        <v>88.96248490327071</v>
      </c>
      <c r="AR173" s="27" t="n">
        <v>91.0203328843687</v>
      </c>
      <c r="AS173" s="27" t="n">
        <v>93.09621654651259</v>
      </c>
      <c r="AT173" s="27" t="n">
        <v>95.18917659044</v>
      </c>
      <c r="AU173" s="27" t="n">
        <v>97.29821320661949</v>
      </c>
      <c r="AV173" s="27" t="n">
        <v>99.4222864273508</v>
      </c>
      <c r="AW173" s="27" t="n">
        <v>101.560316555756</v>
      </c>
      <c r="AX173" s="27" t="n">
        <v>103.711184672735</v>
      </c>
      <c r="AY173" s="27" t="n">
        <v>105.873733222802</v>
      </c>
    </row>
    <row r="174" hidden="1" outlineLevel="1">
      <c r="A174" s="14" t="inlineStr">
        <is>
          <t>bco2</t>
        </is>
      </c>
      <c r="B174" s="14" t="inlineStr">
        <is>
          <t>all</t>
        </is>
      </c>
      <c r="C174" s="14" t="inlineStr">
        <is>
          <t>ral</t>
        </is>
      </c>
      <c r="H174" s="14">
        <f>INDEX(VarLab,MATCH($A174,VarKey,0))&amp;INDEX(MemLab,MATCH($C174&amp;"|"&amp;$B174,MemKey,0))</f>
        <v/>
      </c>
      <c r="I174" s="14">
        <f>INDEX(VarUnit,MATCH($A174,VarKey,0))</f>
        <v/>
      </c>
      <c r="J174" s="14">
        <f>INDEX(VarSrc,MATCH($A174,VarKey,0))</f>
        <v/>
      </c>
      <c r="K174" s="11">
        <f>CodePrefix&amp;$A174&amp;IF($C174="","","."&amp;$C174&amp;"."&amp;$B174)&amp;INDEX(VarEnd,MATCH($A174,VarKey,0))&amp;K$5</f>
        <v/>
      </c>
      <c r="L174" s="27" t="n">
        <v>0</v>
      </c>
      <c r="M174" s="27" t="n">
        <v>0</v>
      </c>
      <c r="N174" s="27" t="n">
        <v>0</v>
      </c>
      <c r="O174" s="27" t="n">
        <v>0</v>
      </c>
      <c r="P174" s="27" t="n">
        <v>0</v>
      </c>
      <c r="Q174" s="27" t="n">
        <v>0</v>
      </c>
      <c r="R174" s="27" t="n">
        <v>0</v>
      </c>
      <c r="S174" s="27" t="n">
        <v>0</v>
      </c>
      <c r="T174" s="27" t="n">
        <v>0</v>
      </c>
      <c r="U174" s="27" t="n">
        <v>0</v>
      </c>
      <c r="V174" s="27" t="n">
        <v>0</v>
      </c>
      <c r="W174" s="27" t="n">
        <v>0</v>
      </c>
      <c r="X174" s="27" t="n">
        <v>0</v>
      </c>
      <c r="Y174" s="27" t="n">
        <v>0</v>
      </c>
      <c r="Z174" s="27" t="n">
        <v>0</v>
      </c>
      <c r="AA174" s="27" t="n">
        <v>0</v>
      </c>
      <c r="AB174" s="27" t="n">
        <v>0</v>
      </c>
      <c r="AC174" s="27" t="n">
        <v>0</v>
      </c>
      <c r="AD174" s="27" t="n">
        <v>0</v>
      </c>
      <c r="AF174" s="11">
        <f>CodePrefix&amp;$A174&amp;IF($C174="","","."&amp;$C174&amp;"."&amp;$B174)&amp;INDEX(VarEnd,MATCH($A174,VarKey,0))&amp;AF$5</f>
        <v/>
      </c>
      <c r="AG174" s="27" t="n">
        <v>0</v>
      </c>
      <c r="AH174" s="27" t="n">
        <v>0</v>
      </c>
      <c r="AI174" s="27" t="n">
        <v>0</v>
      </c>
      <c r="AJ174" s="27" t="n">
        <v>0</v>
      </c>
      <c r="AK174" s="27" t="n">
        <v>0</v>
      </c>
      <c r="AL174" s="27" t="n">
        <v>0</v>
      </c>
      <c r="AM174" s="27" t="n">
        <v>0</v>
      </c>
      <c r="AN174" s="27" t="n">
        <v>0</v>
      </c>
      <c r="AO174" s="27" t="n">
        <v>0</v>
      </c>
      <c r="AP174" s="27" t="n">
        <v>0</v>
      </c>
      <c r="AQ174" s="27" t="n">
        <v>0</v>
      </c>
      <c r="AR174" s="27" t="n">
        <v>0</v>
      </c>
      <c r="AS174" s="27" t="n">
        <v>0</v>
      </c>
      <c r="AT174" s="27" t="n">
        <v>0</v>
      </c>
      <c r="AU174" s="27" t="n">
        <v>0</v>
      </c>
      <c r="AV174" s="27" t="n">
        <v>0</v>
      </c>
      <c r="AW174" s="27" t="n">
        <v>0</v>
      </c>
      <c r="AX174" s="27" t="n">
        <v>0</v>
      </c>
      <c r="AY174" s="27" t="n">
        <v>0</v>
      </c>
    </row>
    <row r="175" hidden="1" outlineLevel="1">
      <c r="A175" s="14" t="inlineStr">
        <is>
          <t>bco2</t>
        </is>
      </c>
      <c r="B175" s="14" t="inlineStr">
        <is>
          <t>all</t>
        </is>
      </c>
      <c r="C175" s="14" t="inlineStr">
        <is>
          <t>avi</t>
        </is>
      </c>
      <c r="H175" s="14">
        <f>INDEX(VarLab,MATCH($A175,VarKey,0))&amp;INDEX(MemLab,MATCH($C175&amp;"|"&amp;$B175,MemKey,0))</f>
        <v/>
      </c>
      <c r="I175" s="14">
        <f>INDEX(VarUnit,MATCH($A175,VarKey,0))</f>
        <v/>
      </c>
      <c r="J175" s="14">
        <f>INDEX(VarSrc,MATCH($A175,VarKey,0))</f>
        <v/>
      </c>
      <c r="K175" s="11">
        <f>CodePrefix&amp;$A175&amp;IF($C175="","","."&amp;$C175&amp;"."&amp;$B175)&amp;INDEX(VarEnd,MATCH($A175,VarKey,0))&amp;K$5</f>
        <v/>
      </c>
      <c r="L175" s="27" t="n">
        <v>0</v>
      </c>
      <c r="M175" s="27" t="n">
        <v>0</v>
      </c>
      <c r="N175" s="27" t="n">
        <v>0</v>
      </c>
      <c r="O175" s="27" t="n">
        <v>0</v>
      </c>
      <c r="P175" s="27" t="n">
        <v>0</v>
      </c>
      <c r="Q175" s="27" t="n">
        <v>0</v>
      </c>
      <c r="R175" s="27" t="n">
        <v>0</v>
      </c>
      <c r="S175" s="27" t="n">
        <v>0</v>
      </c>
      <c r="T175" s="27" t="n">
        <v>0</v>
      </c>
      <c r="U175" s="27" t="n">
        <v>0</v>
      </c>
      <c r="V175" s="27" t="n">
        <v>0</v>
      </c>
      <c r="W175" s="27" t="n">
        <v>0</v>
      </c>
      <c r="X175" s="27" t="n">
        <v>0</v>
      </c>
      <c r="Y175" s="27" t="n">
        <v>0</v>
      </c>
      <c r="Z175" s="27" t="n">
        <v>0</v>
      </c>
      <c r="AA175" s="27" t="n">
        <v>0</v>
      </c>
      <c r="AB175" s="27" t="n">
        <v>0</v>
      </c>
      <c r="AC175" s="27" t="n">
        <v>0</v>
      </c>
      <c r="AD175" s="27" t="n">
        <v>0</v>
      </c>
      <c r="AF175" s="11">
        <f>CodePrefix&amp;$A175&amp;IF($C175="","","."&amp;$C175&amp;"."&amp;$B175)&amp;INDEX(VarEnd,MATCH($A175,VarKey,0))&amp;AF$5</f>
        <v/>
      </c>
      <c r="AG175" s="27" t="n">
        <v>0</v>
      </c>
      <c r="AH175" s="27" t="n">
        <v>0</v>
      </c>
      <c r="AI175" s="27" t="n">
        <v>0</v>
      </c>
      <c r="AJ175" s="27" t="n">
        <v>0</v>
      </c>
      <c r="AK175" s="27" t="n">
        <v>0</v>
      </c>
      <c r="AL175" s="27" t="n">
        <v>0</v>
      </c>
      <c r="AM175" s="27" t="n">
        <v>0</v>
      </c>
      <c r="AN175" s="27" t="n">
        <v>0</v>
      </c>
      <c r="AO175" s="27" t="n">
        <v>0</v>
      </c>
      <c r="AP175" s="27" t="n">
        <v>0</v>
      </c>
      <c r="AQ175" s="27" t="n">
        <v>0</v>
      </c>
      <c r="AR175" s="27" t="n">
        <v>0</v>
      </c>
      <c r="AS175" s="27" t="n">
        <v>0</v>
      </c>
      <c r="AT175" s="27" t="n">
        <v>0</v>
      </c>
      <c r="AU175" s="27" t="n">
        <v>0</v>
      </c>
      <c r="AV175" s="27" t="n">
        <v>0</v>
      </c>
      <c r="AW175" s="27" t="n">
        <v>0</v>
      </c>
      <c r="AX175" s="27" t="n">
        <v>0</v>
      </c>
      <c r="AY175" s="27" t="n">
        <v>0</v>
      </c>
    </row>
    <row r="176" hidden="1" outlineLevel="1">
      <c r="A176" s="14" t="inlineStr">
        <is>
          <t>bco2</t>
        </is>
      </c>
      <c r="B176" s="14" t="inlineStr">
        <is>
          <t>all</t>
        </is>
      </c>
      <c r="C176" s="14" t="inlineStr">
        <is>
          <t>nav</t>
        </is>
      </c>
      <c r="H176" s="14">
        <f>INDEX(VarLab,MATCH($A176,VarKey,0))&amp;INDEX(MemLab,MATCH($C176&amp;"|"&amp;$B176,MemKey,0))</f>
        <v/>
      </c>
      <c r="I176" s="14">
        <f>INDEX(VarUnit,MATCH($A176,VarKey,0))</f>
        <v/>
      </c>
      <c r="J176" s="14">
        <f>INDEX(VarSrc,MATCH($A176,VarKey,0))</f>
        <v/>
      </c>
      <c r="K176" s="11">
        <f>CodePrefix&amp;$A176&amp;IF($C176="","","."&amp;$C176&amp;"."&amp;$B176)&amp;INDEX(VarEnd,MATCH($A176,VarKey,0))&amp;K$5</f>
        <v/>
      </c>
      <c r="L176" s="27" t="n">
        <v>0.861846448934145</v>
      </c>
      <c r="M176" s="27" t="n">
        <v>1.00641075806903</v>
      </c>
      <c r="N176" s="27" t="n">
        <v>1.09607563877478</v>
      </c>
      <c r="O176" s="27" t="n">
        <v>1.12655040007758</v>
      </c>
      <c r="P176" s="27" t="n">
        <v>1.15651749467657</v>
      </c>
      <c r="Q176" s="27" t="n">
        <v>1.19265030055513</v>
      </c>
      <c r="R176" s="27" t="n">
        <v>1.23653499622103</v>
      </c>
      <c r="S176" s="27" t="n">
        <v>1.27903344487792</v>
      </c>
      <c r="T176" s="27" t="n">
        <v>1.31912141002136</v>
      </c>
      <c r="U176" s="27" t="n">
        <v>1.35991413848556</v>
      </c>
      <c r="V176" s="27" t="n">
        <v>1.40139954048564</v>
      </c>
      <c r="W176" s="27" t="n">
        <v>1.44356427291846</v>
      </c>
      <c r="X176" s="27" t="n">
        <v>1.48639372222498</v>
      </c>
      <c r="Y176" s="27" t="n">
        <v>1.52987198937823</v>
      </c>
      <c r="Z176" s="27" t="n">
        <v>1.57398187710191</v>
      </c>
      <c r="AA176" s="27" t="n">
        <v>1.61870487942162</v>
      </c>
      <c r="AB176" s="27" t="n">
        <v>1.66402117364684</v>
      </c>
      <c r="AC176" s="27" t="n">
        <v>1.70990961487787</v>
      </c>
      <c r="AD176" s="27" t="n">
        <v>1.75634773312722</v>
      </c>
      <c r="AF176" s="11">
        <f>CodePrefix&amp;$A176&amp;IF($C176="","","."&amp;$C176&amp;"."&amp;$B176)&amp;INDEX(VarEnd,MATCH($A176,VarKey,0))&amp;AF$5</f>
        <v/>
      </c>
      <c r="AG176" s="27" t="n">
        <v>0.861846448934145</v>
      </c>
      <c r="AH176" s="27" t="n">
        <v>1.00641075806903</v>
      </c>
      <c r="AI176" s="27" t="n">
        <v>1.09607563877478</v>
      </c>
      <c r="AJ176" s="27" t="n">
        <v>1.12655040007758</v>
      </c>
      <c r="AK176" s="27" t="n">
        <v>1.15651749467657</v>
      </c>
      <c r="AL176" s="27" t="n">
        <v>1.19265030055513</v>
      </c>
      <c r="AM176" s="27" t="n">
        <v>1.23653499622103</v>
      </c>
      <c r="AN176" s="27" t="n">
        <v>1.27903344487792</v>
      </c>
      <c r="AO176" s="27" t="n">
        <v>1.31912141002136</v>
      </c>
      <c r="AP176" s="27" t="n">
        <v>1.35991413848556</v>
      </c>
      <c r="AQ176" s="27" t="n">
        <v>1.40139954048564</v>
      </c>
      <c r="AR176" s="27" t="n">
        <v>1.44356427291846</v>
      </c>
      <c r="AS176" s="27" t="n">
        <v>1.48639372222498</v>
      </c>
      <c r="AT176" s="27" t="n">
        <v>1.52987198937823</v>
      </c>
      <c r="AU176" s="27" t="n">
        <v>1.57398187710191</v>
      </c>
      <c r="AV176" s="27" t="n">
        <v>1.61870487942162</v>
      </c>
      <c r="AW176" s="27" t="n">
        <v>1.66402117364684</v>
      </c>
      <c r="AX176" s="27" t="n">
        <v>1.70990961487787</v>
      </c>
      <c r="AY176" s="27" t="n">
        <v>1.75634773312722</v>
      </c>
    </row>
    <row r="177" hidden="1" outlineLevel="1">
      <c r="A177" s="14" t="inlineStr">
        <is>
          <t>bco2</t>
        </is>
      </c>
      <c r="B177" s="14" t="inlineStr">
        <is>
          <t>all</t>
        </is>
      </c>
      <c r="C177" s="14" t="inlineStr">
        <is>
          <t>res</t>
        </is>
      </c>
      <c r="H177" s="14">
        <f>INDEX(VarLab,MATCH($A177,VarKey,0))&amp;INDEX(MemLab,MATCH($C177&amp;"|"&amp;$B177,MemKey,0))</f>
        <v/>
      </c>
      <c r="I177" s="14">
        <f>INDEX(VarUnit,MATCH($A177,VarKey,0))</f>
        <v/>
      </c>
      <c r="J177" s="14">
        <f>INDEX(VarSrc,MATCH($A177,VarKey,0))</f>
        <v/>
      </c>
      <c r="K177" s="11">
        <f>CodePrefix&amp;$A177&amp;IF($C177="","","."&amp;$C177&amp;"."&amp;$B177)&amp;INDEX(VarEnd,MATCH($A177,VarKey,0))&amp;K$5</f>
        <v/>
      </c>
      <c r="L177" s="27" t="n">
        <v>13.9097651046928</v>
      </c>
      <c r="M177" s="27" t="n">
        <v>18.9260559375562</v>
      </c>
      <c r="N177" s="27" t="n">
        <v>21.7010608607895</v>
      </c>
      <c r="O177" s="27" t="n">
        <v>22.0086721356785</v>
      </c>
      <c r="P177" s="27" t="n">
        <v>22.3067647075671</v>
      </c>
      <c r="Q177" s="27" t="n">
        <v>22.6645360361588</v>
      </c>
      <c r="R177" s="27" t="n">
        <v>23.0955238836537</v>
      </c>
      <c r="S177" s="27" t="n">
        <v>23.5059255507827</v>
      </c>
      <c r="T177" s="27" t="n">
        <v>23.8866723758763</v>
      </c>
      <c r="U177" s="27" t="n">
        <v>24.2690416568405</v>
      </c>
      <c r="V177" s="27" t="n">
        <v>24.6528689224724</v>
      </c>
      <c r="W177" s="27" t="n">
        <v>25.038026950377</v>
      </c>
      <c r="X177" s="27" t="n">
        <v>25.42436377418</v>
      </c>
      <c r="Y177" s="27" t="n">
        <v>25.8117234885675</v>
      </c>
      <c r="Z177" s="27" t="n">
        <v>26.1999463193464</v>
      </c>
      <c r="AA177" s="27" t="n">
        <v>26.5888686998777</v>
      </c>
      <c r="AB177" s="27" t="n">
        <v>26.9783233539045</v>
      </c>
      <c r="AC177" s="27" t="n">
        <v>27.3681393847871</v>
      </c>
      <c r="AD177" s="27" t="n">
        <v>27.758142371143</v>
      </c>
      <c r="AF177" s="11">
        <f>CodePrefix&amp;$A177&amp;IF($C177="","","."&amp;$C177&amp;"."&amp;$B177)&amp;INDEX(VarEnd,MATCH($A177,VarKey,0))&amp;AF$5</f>
        <v/>
      </c>
      <c r="AG177" s="27" t="n">
        <v>13.9097651046928</v>
      </c>
      <c r="AH177" s="27" t="n">
        <v>18.9260559375562</v>
      </c>
      <c r="AI177" s="27" t="n">
        <v>21.7010608607895</v>
      </c>
      <c r="AJ177" s="27" t="n">
        <v>22.0086721356785</v>
      </c>
      <c r="AK177" s="27" t="n">
        <v>22.3067647075671</v>
      </c>
      <c r="AL177" s="27" t="n">
        <v>22.6645360361588</v>
      </c>
      <c r="AM177" s="27" t="n">
        <v>23.0955238836537</v>
      </c>
      <c r="AN177" s="27" t="n">
        <v>23.5059255507827</v>
      </c>
      <c r="AO177" s="27" t="n">
        <v>23.8866723758763</v>
      </c>
      <c r="AP177" s="27" t="n">
        <v>24.2690416568405</v>
      </c>
      <c r="AQ177" s="27" t="n">
        <v>24.6528689224724</v>
      </c>
      <c r="AR177" s="27" t="n">
        <v>25.038026950377</v>
      </c>
      <c r="AS177" s="27" t="n">
        <v>25.42436377418</v>
      </c>
      <c r="AT177" s="27" t="n">
        <v>25.8117234885675</v>
      </c>
      <c r="AU177" s="27" t="n">
        <v>26.1999463193464</v>
      </c>
      <c r="AV177" s="27" t="n">
        <v>26.5888686998777</v>
      </c>
      <c r="AW177" s="27" t="n">
        <v>26.9783233539045</v>
      </c>
      <c r="AX177" s="27" t="n">
        <v>27.3681393847871</v>
      </c>
      <c r="AY177" s="27" t="n">
        <v>27.758142371143</v>
      </c>
    </row>
    <row r="178" hidden="1" outlineLevel="1">
      <c r="A178" s="14" t="inlineStr">
        <is>
          <t>bco2</t>
        </is>
      </c>
      <c r="B178" s="14" t="inlineStr">
        <is>
          <t>all</t>
        </is>
      </c>
      <c r="C178" s="14" t="inlineStr">
        <is>
          <t>foo</t>
        </is>
      </c>
      <c r="H178" s="14">
        <f>INDEX(VarLab,MATCH($A178,VarKey,0))&amp;INDEX(MemLab,MATCH($C178&amp;"|"&amp;$B178,MemKey,0))</f>
        <v/>
      </c>
      <c r="I178" s="14">
        <f>INDEX(VarUnit,MATCH($A178,VarKey,0))</f>
        <v/>
      </c>
      <c r="J178" s="14">
        <f>INDEX(VarSrc,MATCH($A178,VarKey,0))</f>
        <v/>
      </c>
      <c r="K178" s="11">
        <f>CodePrefix&amp;$A178&amp;IF($C178="","","."&amp;$C178&amp;"."&amp;$B178)&amp;INDEX(VarEnd,MATCH($A178,VarKey,0))&amp;K$5</f>
        <v/>
      </c>
      <c r="L178" s="27" t="n">
        <v>2.84982907621843</v>
      </c>
      <c r="M178" s="27" t="n">
        <v>3.80088032998096</v>
      </c>
      <c r="N178" s="27" t="n">
        <v>4.16865262755248</v>
      </c>
      <c r="O178" s="27" t="n">
        <v>4.24866243763824</v>
      </c>
      <c r="P178" s="27" t="n">
        <v>4.32703986210839</v>
      </c>
      <c r="Q178" s="27" t="n">
        <v>4.41931569173199</v>
      </c>
      <c r="R178" s="27" t="n">
        <v>4.52874627118082</v>
      </c>
      <c r="S178" s="27" t="n">
        <v>4.63409242674815</v>
      </c>
      <c r="T178" s="27" t="n">
        <v>4.73320954553406</v>
      </c>
      <c r="U178" s="27" t="n">
        <v>4.83322294235752</v>
      </c>
      <c r="V178" s="27" t="n">
        <v>4.9340997551117</v>
      </c>
      <c r="W178" s="27" t="n">
        <v>5.03580572705457</v>
      </c>
      <c r="X178" s="27" t="n">
        <v>5.13830521183808</v>
      </c>
      <c r="Y178" s="27" t="n">
        <v>5.24156118045651</v>
      </c>
      <c r="Z178" s="27" t="n">
        <v>5.34553523014637</v>
      </c>
      <c r="AA178" s="27" t="n">
        <v>5.45018759526717</v>
      </c>
      <c r="AB178" s="27" t="n">
        <v>5.55547716018965</v>
      </c>
      <c r="AC178" s="27" t="n">
        <v>5.66136147421499</v>
      </c>
      <c r="AD178" s="27" t="n">
        <v>5.76779676854536</v>
      </c>
      <c r="AF178" s="11">
        <f>CodePrefix&amp;$A178&amp;IF($C178="","","."&amp;$C178&amp;"."&amp;$B178)&amp;INDEX(VarEnd,MATCH($A178,VarKey,0))&amp;AF$5</f>
        <v/>
      </c>
      <c r="AG178" s="27" t="n">
        <v>2.84982907621843</v>
      </c>
      <c r="AH178" s="27" t="n">
        <v>3.80088032998096</v>
      </c>
      <c r="AI178" s="27" t="n">
        <v>4.16865262755248</v>
      </c>
      <c r="AJ178" s="27" t="n">
        <v>4.24866243763824</v>
      </c>
      <c r="AK178" s="27" t="n">
        <v>4.32703986210839</v>
      </c>
      <c r="AL178" s="27" t="n">
        <v>4.41931569173199</v>
      </c>
      <c r="AM178" s="27" t="n">
        <v>4.52874627118082</v>
      </c>
      <c r="AN178" s="27" t="n">
        <v>4.63409242674815</v>
      </c>
      <c r="AO178" s="27" t="n">
        <v>4.73320954553406</v>
      </c>
      <c r="AP178" s="27" t="n">
        <v>4.83322294235752</v>
      </c>
      <c r="AQ178" s="27" t="n">
        <v>4.9340997551117</v>
      </c>
      <c r="AR178" s="27" t="n">
        <v>5.03580572705457</v>
      </c>
      <c r="AS178" s="27" t="n">
        <v>5.13830521183808</v>
      </c>
      <c r="AT178" s="27" t="n">
        <v>5.24156118045651</v>
      </c>
      <c r="AU178" s="27" t="n">
        <v>5.34553523014637</v>
      </c>
      <c r="AV178" s="27" t="n">
        <v>5.45018759526717</v>
      </c>
      <c r="AW178" s="27" t="n">
        <v>5.55547716018965</v>
      </c>
      <c r="AX178" s="27" t="n">
        <v>5.66136147421499</v>
      </c>
      <c r="AY178" s="27" t="n">
        <v>5.76779676854536</v>
      </c>
    </row>
    <row r="179" hidden="1" outlineLevel="1">
      <c r="A179" s="14" t="inlineStr">
        <is>
          <t>bco2</t>
        </is>
      </c>
      <c r="B179" s="14" t="inlineStr">
        <is>
          <t>all</t>
        </is>
      </c>
      <c r="C179" s="14" t="inlineStr">
        <is>
          <t>srv</t>
        </is>
      </c>
      <c r="H179" s="14">
        <f>INDEX(VarLab,MATCH($A179,VarKey,0))&amp;INDEX(MemLab,MATCH($C179&amp;"|"&amp;$B179,MemKey,0))</f>
        <v/>
      </c>
      <c r="I179" s="14">
        <f>INDEX(VarUnit,MATCH($A179,VarKey,0))</f>
        <v/>
      </c>
      <c r="J179" s="14">
        <f>INDEX(VarSrc,MATCH($A179,VarKey,0))</f>
        <v/>
      </c>
      <c r="K179" s="11">
        <f>CodePrefix&amp;$A179&amp;IF($C179="","","."&amp;$C179&amp;"."&amp;$B179)&amp;INDEX(VarEnd,MATCH($A179,VarKey,0))&amp;K$5</f>
        <v/>
      </c>
      <c r="L179" s="27" t="n">
        <v>0</v>
      </c>
      <c r="M179" s="27" t="n">
        <v>0</v>
      </c>
      <c r="N179" s="27" t="n">
        <v>0</v>
      </c>
      <c r="O179" s="27" t="n">
        <v>0</v>
      </c>
      <c r="P179" s="27" t="n">
        <v>0</v>
      </c>
      <c r="Q179" s="27" t="n">
        <v>0</v>
      </c>
      <c r="R179" s="27" t="n">
        <v>0</v>
      </c>
      <c r="S179" s="27" t="n">
        <v>0</v>
      </c>
      <c r="T179" s="27" t="n">
        <v>0</v>
      </c>
      <c r="U179" s="27" t="n">
        <v>0</v>
      </c>
      <c r="V179" s="27" t="n">
        <v>0</v>
      </c>
      <c r="W179" s="27" t="n">
        <v>0</v>
      </c>
      <c r="X179" s="27" t="n">
        <v>0</v>
      </c>
      <c r="Y179" s="27" t="n">
        <v>0</v>
      </c>
      <c r="Z179" s="27" t="n">
        <v>0</v>
      </c>
      <c r="AA179" s="27" t="n">
        <v>0</v>
      </c>
      <c r="AB179" s="27" t="n">
        <v>0</v>
      </c>
      <c r="AC179" s="27" t="n">
        <v>0</v>
      </c>
      <c r="AD179" s="27" t="n">
        <v>0</v>
      </c>
      <c r="AF179" s="11">
        <f>CodePrefix&amp;$A179&amp;IF($C179="","","."&amp;$C179&amp;"."&amp;$B179)&amp;INDEX(VarEnd,MATCH($A179,VarKey,0))&amp;AF$5</f>
        <v/>
      </c>
      <c r="AG179" s="27" t="n">
        <v>0</v>
      </c>
      <c r="AH179" s="27" t="n">
        <v>0</v>
      </c>
      <c r="AI179" s="27" t="n">
        <v>0</v>
      </c>
      <c r="AJ179" s="27" t="n">
        <v>0</v>
      </c>
      <c r="AK179" s="27" t="n">
        <v>0</v>
      </c>
      <c r="AL179" s="27" t="n">
        <v>0</v>
      </c>
      <c r="AM179" s="27" t="n">
        <v>0</v>
      </c>
      <c r="AN179" s="27" t="n">
        <v>0</v>
      </c>
      <c r="AO179" s="27" t="n">
        <v>0</v>
      </c>
      <c r="AP179" s="27" t="n">
        <v>0</v>
      </c>
      <c r="AQ179" s="27" t="n">
        <v>0</v>
      </c>
      <c r="AR179" s="27" t="n">
        <v>0</v>
      </c>
      <c r="AS179" s="27" t="n">
        <v>0</v>
      </c>
      <c r="AT179" s="27" t="n">
        <v>0</v>
      </c>
      <c r="AU179" s="27" t="n">
        <v>0</v>
      </c>
      <c r="AV179" s="27" t="n">
        <v>0</v>
      </c>
      <c r="AW179" s="27" t="n">
        <v>0</v>
      </c>
      <c r="AX179" s="27" t="n">
        <v>0</v>
      </c>
      <c r="AY179" s="27" t="n">
        <v>0</v>
      </c>
    </row>
    <row r="180" hidden="1" outlineLevel="1">
      <c r="A180" s="14" t="inlineStr">
        <is>
          <t>bco2</t>
        </is>
      </c>
      <c r="B180" s="14" t="inlineStr">
        <is>
          <t>all</t>
        </is>
      </c>
      <c r="C180" s="14" t="inlineStr">
        <is>
          <t>mch</t>
        </is>
      </c>
      <c r="H180" s="14">
        <f>INDEX(VarLab,MATCH($A180,VarKey,0))&amp;INDEX(MemLab,MATCH($C180&amp;"|"&amp;$B180,MemKey,0))</f>
        <v/>
      </c>
      <c r="I180" s="14">
        <f>INDEX(VarUnit,MATCH($A180,VarKey,0))</f>
        <v/>
      </c>
      <c r="J180" s="14">
        <f>INDEX(VarSrc,MATCH($A180,VarKey,0))</f>
        <v/>
      </c>
      <c r="K180" s="11">
        <f>CodePrefix&amp;$A180&amp;IF($C180="","","."&amp;$C180&amp;"."&amp;$B180)&amp;INDEX(VarEnd,MATCH($A180,VarKey,0))&amp;K$5</f>
        <v/>
      </c>
      <c r="L180" s="27" t="n">
        <v>0</v>
      </c>
      <c r="M180" s="27" t="n">
        <v>0</v>
      </c>
      <c r="N180" s="27" t="n">
        <v>0</v>
      </c>
      <c r="O180" s="27" t="n">
        <v>0</v>
      </c>
      <c r="P180" s="27" t="n">
        <v>0</v>
      </c>
      <c r="Q180" s="27" t="n">
        <v>0</v>
      </c>
      <c r="R180" s="27" t="n">
        <v>0</v>
      </c>
      <c r="S180" s="27" t="n">
        <v>0</v>
      </c>
      <c r="T180" s="27" t="n">
        <v>0</v>
      </c>
      <c r="U180" s="27" t="n">
        <v>0</v>
      </c>
      <c r="V180" s="27" t="n">
        <v>0</v>
      </c>
      <c r="W180" s="27" t="n">
        <v>0</v>
      </c>
      <c r="X180" s="27" t="n">
        <v>0</v>
      </c>
      <c r="Y180" s="27" t="n">
        <v>0</v>
      </c>
      <c r="Z180" s="27" t="n">
        <v>0</v>
      </c>
      <c r="AA180" s="27" t="n">
        <v>0</v>
      </c>
      <c r="AB180" s="27" t="n">
        <v>0</v>
      </c>
      <c r="AC180" s="27" t="n">
        <v>0</v>
      </c>
      <c r="AD180" s="27" t="n">
        <v>0</v>
      </c>
      <c r="AF180" s="11">
        <f>CodePrefix&amp;$A180&amp;IF($C180="","","."&amp;$C180&amp;"."&amp;$B180)&amp;INDEX(VarEnd,MATCH($A180,VarKey,0))&amp;AF$5</f>
        <v/>
      </c>
      <c r="AG180" s="27" t="n">
        <v>0</v>
      </c>
      <c r="AH180" s="27" t="n">
        <v>0</v>
      </c>
      <c r="AI180" s="27" t="n">
        <v>0</v>
      </c>
      <c r="AJ180" s="27" t="n">
        <v>0</v>
      </c>
      <c r="AK180" s="27" t="n">
        <v>0</v>
      </c>
      <c r="AL180" s="27" t="n">
        <v>0</v>
      </c>
      <c r="AM180" s="27" t="n">
        <v>0</v>
      </c>
      <c r="AN180" s="27" t="n">
        <v>0</v>
      </c>
      <c r="AO180" s="27" t="n">
        <v>0</v>
      </c>
      <c r="AP180" s="27" t="n">
        <v>0</v>
      </c>
      <c r="AQ180" s="27" t="n">
        <v>0</v>
      </c>
      <c r="AR180" s="27" t="n">
        <v>0</v>
      </c>
      <c r="AS180" s="27" t="n">
        <v>0</v>
      </c>
      <c r="AT180" s="27" t="n">
        <v>0</v>
      </c>
      <c r="AU180" s="27" t="n">
        <v>0</v>
      </c>
      <c r="AV180" s="27" t="n">
        <v>0</v>
      </c>
      <c r="AW180" s="27" t="n">
        <v>0</v>
      </c>
      <c r="AX180" s="27" t="n">
        <v>0</v>
      </c>
      <c r="AY180" s="27" t="n">
        <v>0</v>
      </c>
    </row>
    <row r="181" hidden="1" outlineLevel="1">
      <c r="A181" s="14" t="inlineStr">
        <is>
          <t>bco2</t>
        </is>
      </c>
      <c r="B181" s="14" t="inlineStr">
        <is>
          <t>all</t>
        </is>
      </c>
      <c r="C181" s="14" t="inlineStr">
        <is>
          <t>irn</t>
        </is>
      </c>
      <c r="H181" s="14">
        <f>INDEX(VarLab,MATCH($A181,VarKey,0))&amp;INDEX(MemLab,MATCH($C181&amp;"|"&amp;$B181,MemKey,0))</f>
        <v/>
      </c>
      <c r="I181" s="14">
        <f>INDEX(VarUnit,MATCH($A181,VarKey,0))</f>
        <v/>
      </c>
      <c r="J181" s="14">
        <f>INDEX(VarSrc,MATCH($A181,VarKey,0))</f>
        <v/>
      </c>
      <c r="K181" s="11">
        <f>CodePrefix&amp;$A181&amp;IF($C181="","","."&amp;$C181&amp;"."&amp;$B181)&amp;INDEX(VarEnd,MATCH($A181,VarKey,0))&amp;K$5</f>
        <v/>
      </c>
      <c r="L181" s="27" t="n">
        <v>4.87339753552894</v>
      </c>
      <c r="M181" s="27" t="n">
        <v>5.37136222929781</v>
      </c>
      <c r="N181" s="27" t="n">
        <v>5.50358633226157</v>
      </c>
      <c r="O181" s="27" t="n">
        <v>5.73625440240189</v>
      </c>
      <c r="P181" s="27" t="n">
        <v>5.89776559497432</v>
      </c>
      <c r="Q181" s="27" t="n">
        <v>6.11611217734649</v>
      </c>
      <c r="R181" s="27" t="n">
        <v>6.39010777095866</v>
      </c>
      <c r="S181" s="27" t="n">
        <v>6.65973993560075</v>
      </c>
      <c r="T181" s="27" t="n">
        <v>6.91878500193829</v>
      </c>
      <c r="U181" s="27" t="n">
        <v>7.18499181110858</v>
      </c>
      <c r="V181" s="27" t="n">
        <v>7.45508241015428</v>
      </c>
      <c r="W181" s="27" t="n">
        <v>7.73237135404564</v>
      </c>
      <c r="X181" s="27" t="n">
        <v>8.0168803640415</v>
      </c>
      <c r="Y181" s="27" t="n">
        <v>8.308621019901951</v>
      </c>
      <c r="Z181" s="27" t="n">
        <v>8.607594303272821</v>
      </c>
      <c r="AA181" s="27" t="n">
        <v>8.9137901492431</v>
      </c>
      <c r="AB181" s="27" t="n">
        <v>9.227187007838429</v>
      </c>
      <c r="AC181" s="27" t="n">
        <v>9.54775141725306</v>
      </c>
      <c r="AD181" s="27" t="n">
        <v>9.87543759065465</v>
      </c>
      <c r="AF181" s="11">
        <f>CodePrefix&amp;$A181&amp;IF($C181="","","."&amp;$C181&amp;"."&amp;$B181)&amp;INDEX(VarEnd,MATCH($A181,VarKey,0))&amp;AF$5</f>
        <v/>
      </c>
      <c r="AG181" s="27" t="n">
        <v>4.87339753552894</v>
      </c>
      <c r="AH181" s="27" t="n">
        <v>5.37136222929781</v>
      </c>
      <c r="AI181" s="27" t="n">
        <v>5.50358633226157</v>
      </c>
      <c r="AJ181" s="27" t="n">
        <v>5.73625440240189</v>
      </c>
      <c r="AK181" s="27" t="n">
        <v>5.89776559497432</v>
      </c>
      <c r="AL181" s="27" t="n">
        <v>6.11611217734649</v>
      </c>
      <c r="AM181" s="27" t="n">
        <v>6.39010777095866</v>
      </c>
      <c r="AN181" s="27" t="n">
        <v>6.65973993560075</v>
      </c>
      <c r="AO181" s="27" t="n">
        <v>6.91878500193829</v>
      </c>
      <c r="AP181" s="27" t="n">
        <v>7.18499181110858</v>
      </c>
      <c r="AQ181" s="27" t="n">
        <v>7.45508241015428</v>
      </c>
      <c r="AR181" s="27" t="n">
        <v>7.73237135404564</v>
      </c>
      <c r="AS181" s="27" t="n">
        <v>8.0168803640415</v>
      </c>
      <c r="AT181" s="27" t="n">
        <v>8.308621019901951</v>
      </c>
      <c r="AU181" s="27" t="n">
        <v>8.607594303272821</v>
      </c>
      <c r="AV181" s="27" t="n">
        <v>8.9137901492431</v>
      </c>
      <c r="AW181" s="27" t="n">
        <v>9.227187007838429</v>
      </c>
      <c r="AX181" s="27" t="n">
        <v>9.54775141725306</v>
      </c>
      <c r="AY181" s="27" t="n">
        <v>9.87543759065465</v>
      </c>
    </row>
    <row r="182" hidden="1" outlineLevel="1">
      <c r="A182" s="14" t="inlineStr">
        <is>
          <t>bco2</t>
        </is>
      </c>
      <c r="B182" s="14" t="inlineStr">
        <is>
          <t>all</t>
        </is>
      </c>
      <c r="C182" s="14" t="inlineStr">
        <is>
          <t>nfm</t>
        </is>
      </c>
      <c r="H182" s="14">
        <f>INDEX(VarLab,MATCH($A182,VarKey,0))&amp;INDEX(MemLab,MATCH($C182&amp;"|"&amp;$B182,MemKey,0))</f>
        <v/>
      </c>
      <c r="I182" s="14">
        <f>INDEX(VarUnit,MATCH($A182,VarKey,0))</f>
        <v/>
      </c>
      <c r="J182" s="14">
        <f>INDEX(VarSrc,MATCH($A182,VarKey,0))</f>
        <v/>
      </c>
      <c r="K182" s="11">
        <f>CodePrefix&amp;$A182&amp;IF($C182="","","."&amp;$C182&amp;"."&amp;$B182)&amp;INDEX(VarEnd,MATCH($A182,VarKey,0))&amp;K$5</f>
        <v/>
      </c>
      <c r="L182" s="27" t="n">
        <v>0</v>
      </c>
      <c r="M182" s="27" t="n">
        <v>0</v>
      </c>
      <c r="N182" s="27" t="n">
        <v>0</v>
      </c>
      <c r="O182" s="27" t="n">
        <v>0</v>
      </c>
      <c r="P182" s="27" t="n">
        <v>0</v>
      </c>
      <c r="Q182" s="27" t="n">
        <v>0</v>
      </c>
      <c r="R182" s="27" t="n">
        <v>0</v>
      </c>
      <c r="S182" s="27" t="n">
        <v>0</v>
      </c>
      <c r="T182" s="27" t="n">
        <v>0</v>
      </c>
      <c r="U182" s="27" t="n">
        <v>0</v>
      </c>
      <c r="V182" s="27" t="n">
        <v>0</v>
      </c>
      <c r="W182" s="27" t="n">
        <v>0</v>
      </c>
      <c r="X182" s="27" t="n">
        <v>0</v>
      </c>
      <c r="Y182" s="27" t="n">
        <v>0</v>
      </c>
      <c r="Z182" s="27" t="n">
        <v>0</v>
      </c>
      <c r="AA182" s="27" t="n">
        <v>0</v>
      </c>
      <c r="AB182" s="27" t="n">
        <v>0</v>
      </c>
      <c r="AC182" s="27" t="n">
        <v>0</v>
      </c>
      <c r="AD182" s="27" t="n">
        <v>0</v>
      </c>
      <c r="AF182" s="11">
        <f>CodePrefix&amp;$A182&amp;IF($C182="","","."&amp;$C182&amp;"."&amp;$B182)&amp;INDEX(VarEnd,MATCH($A182,VarKey,0))&amp;AF$5</f>
        <v/>
      </c>
      <c r="AG182" s="27" t="n">
        <v>0</v>
      </c>
      <c r="AH182" s="27" t="n">
        <v>0</v>
      </c>
      <c r="AI182" s="27" t="n">
        <v>0</v>
      </c>
      <c r="AJ182" s="27" t="n">
        <v>0</v>
      </c>
      <c r="AK182" s="27" t="n">
        <v>0</v>
      </c>
      <c r="AL182" s="27" t="n">
        <v>0</v>
      </c>
      <c r="AM182" s="27" t="n">
        <v>0</v>
      </c>
      <c r="AN182" s="27" t="n">
        <v>0</v>
      </c>
      <c r="AO182" s="27" t="n">
        <v>0</v>
      </c>
      <c r="AP182" s="27" t="n">
        <v>0</v>
      </c>
      <c r="AQ182" s="27" t="n">
        <v>0</v>
      </c>
      <c r="AR182" s="27" t="n">
        <v>0</v>
      </c>
      <c r="AS182" s="27" t="n">
        <v>0</v>
      </c>
      <c r="AT182" s="27" t="n">
        <v>0</v>
      </c>
      <c r="AU182" s="27" t="n">
        <v>0</v>
      </c>
      <c r="AV182" s="27" t="n">
        <v>0</v>
      </c>
      <c r="AW182" s="27" t="n">
        <v>0</v>
      </c>
      <c r="AX182" s="27" t="n">
        <v>0</v>
      </c>
      <c r="AY182" s="27" t="n">
        <v>0</v>
      </c>
    </row>
    <row r="183" hidden="1" outlineLevel="1">
      <c r="A183" s="14" t="inlineStr">
        <is>
          <t>bco2</t>
        </is>
      </c>
      <c r="B183" s="14" t="inlineStr">
        <is>
          <t>all</t>
        </is>
      </c>
      <c r="C183" s="14" t="inlineStr">
        <is>
          <t>mac</t>
        </is>
      </c>
      <c r="H183" s="14">
        <f>INDEX(VarLab,MATCH($A183,VarKey,0))&amp;INDEX(MemLab,MATCH($C183&amp;"|"&amp;$B183,MemKey,0))</f>
        <v/>
      </c>
      <c r="I183" s="14">
        <f>INDEX(VarUnit,MATCH($A183,VarKey,0))</f>
        <v/>
      </c>
      <c r="J183" s="14">
        <f>INDEX(VarSrc,MATCH($A183,VarKey,0))</f>
        <v/>
      </c>
      <c r="K183" s="11">
        <f>CodePrefix&amp;$A183&amp;IF($C183="","","."&amp;$C183&amp;"."&amp;$B183)&amp;INDEX(VarEnd,MATCH($A183,VarKey,0))&amp;K$5</f>
        <v/>
      </c>
      <c r="L183" s="27" t="n">
        <v>0</v>
      </c>
      <c r="M183" s="27" t="n">
        <v>0</v>
      </c>
      <c r="N183" s="27" t="n">
        <v>0</v>
      </c>
      <c r="O183" s="27" t="n">
        <v>0</v>
      </c>
      <c r="P183" s="27" t="n">
        <v>0</v>
      </c>
      <c r="Q183" s="27" t="n">
        <v>0</v>
      </c>
      <c r="R183" s="27" t="n">
        <v>0</v>
      </c>
      <c r="S183" s="27" t="n">
        <v>0</v>
      </c>
      <c r="T183" s="27" t="n">
        <v>0</v>
      </c>
      <c r="U183" s="27" t="n">
        <v>0</v>
      </c>
      <c r="V183" s="27" t="n">
        <v>0</v>
      </c>
      <c r="W183" s="27" t="n">
        <v>0</v>
      </c>
      <c r="X183" s="27" t="n">
        <v>0</v>
      </c>
      <c r="Y183" s="27" t="n">
        <v>0</v>
      </c>
      <c r="Z183" s="27" t="n">
        <v>0</v>
      </c>
      <c r="AA183" s="27" t="n">
        <v>0</v>
      </c>
      <c r="AB183" s="27" t="n">
        <v>0</v>
      </c>
      <c r="AC183" s="27" t="n">
        <v>0</v>
      </c>
      <c r="AD183" s="27" t="n">
        <v>0</v>
      </c>
      <c r="AF183" s="11">
        <f>CodePrefix&amp;$A183&amp;IF($C183="","","."&amp;$C183&amp;"."&amp;$B183)&amp;INDEX(VarEnd,MATCH($A183,VarKey,0))&amp;AF$5</f>
        <v/>
      </c>
      <c r="AG183" s="27" t="n">
        <v>0</v>
      </c>
      <c r="AH183" s="27" t="n">
        <v>0</v>
      </c>
      <c r="AI183" s="27" t="n">
        <v>0</v>
      </c>
      <c r="AJ183" s="27" t="n">
        <v>0</v>
      </c>
      <c r="AK183" s="27" t="n">
        <v>0</v>
      </c>
      <c r="AL183" s="27" t="n">
        <v>0</v>
      </c>
      <c r="AM183" s="27" t="n">
        <v>0</v>
      </c>
      <c r="AN183" s="27" t="n">
        <v>0</v>
      </c>
      <c r="AO183" s="27" t="n">
        <v>0</v>
      </c>
      <c r="AP183" s="27" t="n">
        <v>0</v>
      </c>
      <c r="AQ183" s="27" t="n">
        <v>0</v>
      </c>
      <c r="AR183" s="27" t="n">
        <v>0</v>
      </c>
      <c r="AS183" s="27" t="n">
        <v>0</v>
      </c>
      <c r="AT183" s="27" t="n">
        <v>0</v>
      </c>
      <c r="AU183" s="27" t="n">
        <v>0</v>
      </c>
      <c r="AV183" s="27" t="n">
        <v>0</v>
      </c>
      <c r="AW183" s="27" t="n">
        <v>0</v>
      </c>
      <c r="AX183" s="27" t="n">
        <v>0</v>
      </c>
      <c r="AY183" s="27" t="n">
        <v>0</v>
      </c>
    </row>
    <row r="184" hidden="1" outlineLevel="1">
      <c r="A184" s="14" t="inlineStr">
        <is>
          <t>bco2</t>
        </is>
      </c>
      <c r="B184" s="14" t="inlineStr">
        <is>
          <t>all</t>
        </is>
      </c>
      <c r="C184" s="14" t="inlineStr">
        <is>
          <t>cem</t>
        </is>
      </c>
      <c r="H184" s="14">
        <f>INDEX(VarLab,MATCH($A184,VarKey,0))&amp;INDEX(MemLab,MATCH($C184&amp;"|"&amp;$B184,MemKey,0))</f>
        <v/>
      </c>
      <c r="I184" s="14">
        <f>INDEX(VarUnit,MATCH($A184,VarKey,0))</f>
        <v/>
      </c>
      <c r="J184" s="14">
        <f>INDEX(VarSrc,MATCH($A184,VarKey,0))</f>
        <v/>
      </c>
      <c r="K184" s="11">
        <f>CodePrefix&amp;$A184&amp;IF($C184="","","."&amp;$C184&amp;"."&amp;$B184)&amp;INDEX(VarEnd,MATCH($A184,VarKey,0))&amp;K$5</f>
        <v/>
      </c>
      <c r="L184" s="27" t="n">
        <v>10.2078358275608</v>
      </c>
      <c r="M184" s="27" t="n">
        <v>11.6539336075991</v>
      </c>
      <c r="N184" s="27" t="n">
        <v>12.3232470517759</v>
      </c>
      <c r="O184" s="27" t="n">
        <v>12.9229490190539</v>
      </c>
      <c r="P184" s="27" t="n">
        <v>13.0769016814641</v>
      </c>
      <c r="Q184" s="27" t="n">
        <v>13.4153403735304</v>
      </c>
      <c r="R184" s="27" t="n">
        <v>13.8831752107525</v>
      </c>
      <c r="S184" s="27" t="n">
        <v>14.3414570005372</v>
      </c>
      <c r="T184" s="27" t="n">
        <v>14.7803764402285</v>
      </c>
      <c r="U184" s="27" t="n">
        <v>15.2280929753206</v>
      </c>
      <c r="V184" s="27" t="n">
        <v>15.6637241277223</v>
      </c>
      <c r="W184" s="27" t="n">
        <v>16.1078903859395</v>
      </c>
      <c r="X184" s="27" t="n">
        <v>16.5605541540141</v>
      </c>
      <c r="Y184" s="27" t="n">
        <v>17.0216652620882</v>
      </c>
      <c r="Z184" s="27" t="n">
        <v>17.4911605136459</v>
      </c>
      <c r="AA184" s="27" t="n">
        <v>17.9689632443528</v>
      </c>
      <c r="AB184" s="27" t="n">
        <v>18.4549828943588</v>
      </c>
      <c r="AC184" s="27" t="n">
        <v>18.949114595963</v>
      </c>
      <c r="AD184" s="27" t="n">
        <v>19.4512387785697</v>
      </c>
      <c r="AF184" s="11">
        <f>CodePrefix&amp;$A184&amp;IF($C184="","","."&amp;$C184&amp;"."&amp;$B184)&amp;INDEX(VarEnd,MATCH($A184,VarKey,0))&amp;AF$5</f>
        <v/>
      </c>
      <c r="AG184" s="27" t="n">
        <v>10.2078358275608</v>
      </c>
      <c r="AH184" s="27" t="n">
        <v>11.6539336075991</v>
      </c>
      <c r="AI184" s="27" t="n">
        <v>12.3232470517759</v>
      </c>
      <c r="AJ184" s="27" t="n">
        <v>12.9229490190539</v>
      </c>
      <c r="AK184" s="27" t="n">
        <v>13.0769016814641</v>
      </c>
      <c r="AL184" s="27" t="n">
        <v>13.4153403735304</v>
      </c>
      <c r="AM184" s="27" t="n">
        <v>13.8831752107525</v>
      </c>
      <c r="AN184" s="27" t="n">
        <v>14.3414570005372</v>
      </c>
      <c r="AO184" s="27" t="n">
        <v>14.7803764402285</v>
      </c>
      <c r="AP184" s="27" t="n">
        <v>15.2280929753206</v>
      </c>
      <c r="AQ184" s="27" t="n">
        <v>15.6637241277223</v>
      </c>
      <c r="AR184" s="27" t="n">
        <v>16.1078903859395</v>
      </c>
      <c r="AS184" s="27" t="n">
        <v>16.5605541540141</v>
      </c>
      <c r="AT184" s="27" t="n">
        <v>17.0216652620882</v>
      </c>
      <c r="AU184" s="27" t="n">
        <v>17.4911605136459</v>
      </c>
      <c r="AV184" s="27" t="n">
        <v>17.9689632443528</v>
      </c>
      <c r="AW184" s="27" t="n">
        <v>18.4549828943588</v>
      </c>
      <c r="AX184" s="27" t="n">
        <v>18.949114595963</v>
      </c>
      <c r="AY184" s="27" t="n">
        <v>19.4512387785697</v>
      </c>
    </row>
    <row r="185" hidden="1" outlineLevel="1">
      <c r="A185" s="14" t="inlineStr">
        <is>
          <t>bco2</t>
        </is>
      </c>
      <c r="B185" s="14" t="inlineStr">
        <is>
          <t>all</t>
        </is>
      </c>
      <c r="C185" s="14" t="inlineStr">
        <is>
          <t>omn</t>
        </is>
      </c>
      <c r="H185" s="14">
        <f>INDEX(VarLab,MATCH($A185,VarKey,0))&amp;INDEX(MemLab,MATCH($C185&amp;"|"&amp;$B185,MemKey,0))</f>
        <v/>
      </c>
      <c r="I185" s="14">
        <f>INDEX(VarUnit,MATCH($A185,VarKey,0))</f>
        <v/>
      </c>
      <c r="J185" s="14">
        <f>INDEX(VarSrc,MATCH($A185,VarKey,0))</f>
        <v/>
      </c>
      <c r="K185" s="11">
        <f>CodePrefix&amp;$A185&amp;IF($C185="","","."&amp;$C185&amp;"."&amp;$B185)&amp;INDEX(VarEnd,MATCH($A185,VarKey,0))&amp;K$5</f>
        <v/>
      </c>
      <c r="L185" s="27" t="n">
        <v>21.3324378220208</v>
      </c>
      <c r="M185" s="27" t="n">
        <v>29.1173416819179</v>
      </c>
      <c r="N185" s="27" t="n">
        <v>32.6269238610977</v>
      </c>
      <c r="O185" s="27" t="n">
        <v>33.4479177924899</v>
      </c>
      <c r="P185" s="27" t="n">
        <v>34.2592991568354</v>
      </c>
      <c r="Q185" s="27" t="n">
        <v>35.2170796147337</v>
      </c>
      <c r="R185" s="27" t="n">
        <v>36.3578746899038</v>
      </c>
      <c r="S185" s="27" t="n">
        <v>37.4684203496411</v>
      </c>
      <c r="T185" s="27" t="n">
        <v>38.5253139165108</v>
      </c>
      <c r="U185" s="27" t="n">
        <v>39.6012771336638</v>
      </c>
      <c r="V185" s="27" t="n">
        <v>40.6961764488921</v>
      </c>
      <c r="W185" s="27" t="n">
        <v>41.8098529040456</v>
      </c>
      <c r="X185" s="27" t="n">
        <v>42.9421214444922</v>
      </c>
      <c r="Y185" s="27" t="n">
        <v>44.092770253948</v>
      </c>
      <c r="Z185" s="27" t="n">
        <v>45.2615601173413</v>
      </c>
      <c r="AA185" s="27" t="n">
        <v>46.4482238143967</v>
      </c>
      <c r="AB185" s="27" t="n">
        <v>47.6524655466436</v>
      </c>
      <c r="AC185" s="27" t="n">
        <v>48.873960400563</v>
      </c>
      <c r="AD185" s="27" t="n">
        <v>50.112353849583</v>
      </c>
      <c r="AF185" s="11">
        <f>CodePrefix&amp;$A185&amp;IF($C185="","","."&amp;$C185&amp;"."&amp;$B185)&amp;INDEX(VarEnd,MATCH($A185,VarKey,0))&amp;AF$5</f>
        <v/>
      </c>
      <c r="AG185" s="27" t="n">
        <v>21.3324378220208</v>
      </c>
      <c r="AH185" s="27" t="n">
        <v>29.1173416819179</v>
      </c>
      <c r="AI185" s="27" t="n">
        <v>32.6269238610977</v>
      </c>
      <c r="AJ185" s="27" t="n">
        <v>33.4479177924899</v>
      </c>
      <c r="AK185" s="27" t="n">
        <v>34.2592991568354</v>
      </c>
      <c r="AL185" s="27" t="n">
        <v>35.2170796147337</v>
      </c>
      <c r="AM185" s="27" t="n">
        <v>36.3578746899038</v>
      </c>
      <c r="AN185" s="27" t="n">
        <v>37.4684203496411</v>
      </c>
      <c r="AO185" s="27" t="n">
        <v>38.5253139165108</v>
      </c>
      <c r="AP185" s="27" t="n">
        <v>39.6012771336638</v>
      </c>
      <c r="AQ185" s="27" t="n">
        <v>40.6961764488921</v>
      </c>
      <c r="AR185" s="27" t="n">
        <v>41.8098529040456</v>
      </c>
      <c r="AS185" s="27" t="n">
        <v>42.9421214444922</v>
      </c>
      <c r="AT185" s="27" t="n">
        <v>44.092770253948</v>
      </c>
      <c r="AU185" s="27" t="n">
        <v>45.2615601173413</v>
      </c>
      <c r="AV185" s="27" t="n">
        <v>46.4482238143967</v>
      </c>
      <c r="AW185" s="27" t="n">
        <v>47.6524655466436</v>
      </c>
      <c r="AX185" s="27" t="n">
        <v>48.873960400563</v>
      </c>
      <c r="AY185" s="27" t="n">
        <v>50.112353849583</v>
      </c>
    </row>
    <row r="186" hidden="1" outlineLevel="1">
      <c r="A186" s="14" t="inlineStr">
        <is>
          <t>bco2</t>
        </is>
      </c>
      <c r="B186" s="14" t="inlineStr">
        <is>
          <t>all</t>
        </is>
      </c>
      <c r="C186" s="14" t="inlineStr">
        <is>
          <t>cst</t>
        </is>
      </c>
      <c r="H186" s="14">
        <f>INDEX(VarLab,MATCH($A186,VarKey,0))&amp;INDEX(MemLab,MATCH($C186&amp;"|"&amp;$B186,MemKey,0))</f>
        <v/>
      </c>
      <c r="I186" s="14">
        <f>INDEX(VarUnit,MATCH($A186,VarKey,0))</f>
        <v/>
      </c>
      <c r="J186" s="14">
        <f>INDEX(VarSrc,MATCH($A186,VarKey,0))</f>
        <v/>
      </c>
      <c r="K186" s="11">
        <f>CodePrefix&amp;$A186&amp;IF($C186="","","."&amp;$C186&amp;"."&amp;$B186)&amp;INDEX(VarEnd,MATCH($A186,VarKey,0))&amp;K$5</f>
        <v/>
      </c>
      <c r="L186" s="27" t="n">
        <v>0</v>
      </c>
      <c r="M186" s="27" t="n">
        <v>0</v>
      </c>
      <c r="N186" s="27" t="n">
        <v>0</v>
      </c>
      <c r="O186" s="27" t="n">
        <v>0</v>
      </c>
      <c r="P186" s="27" t="n">
        <v>0</v>
      </c>
      <c r="Q186" s="27" t="n">
        <v>0</v>
      </c>
      <c r="R186" s="27" t="n">
        <v>0</v>
      </c>
      <c r="S186" s="27" t="n">
        <v>0</v>
      </c>
      <c r="T186" s="27" t="n">
        <v>0</v>
      </c>
      <c r="U186" s="27" t="n">
        <v>0</v>
      </c>
      <c r="V186" s="27" t="n">
        <v>0</v>
      </c>
      <c r="W186" s="27" t="n">
        <v>0</v>
      </c>
      <c r="X186" s="27" t="n">
        <v>0</v>
      </c>
      <c r="Y186" s="27" t="n">
        <v>0</v>
      </c>
      <c r="Z186" s="27" t="n">
        <v>0</v>
      </c>
      <c r="AA186" s="27" t="n">
        <v>0</v>
      </c>
      <c r="AB186" s="27" t="n">
        <v>0</v>
      </c>
      <c r="AC186" s="27" t="n">
        <v>0</v>
      </c>
      <c r="AD186" s="27" t="n">
        <v>0</v>
      </c>
      <c r="AF186" s="11">
        <f>CodePrefix&amp;$A186&amp;IF($C186="","","."&amp;$C186&amp;"."&amp;$B186)&amp;INDEX(VarEnd,MATCH($A186,VarKey,0))&amp;AF$5</f>
        <v/>
      </c>
      <c r="AG186" s="27" t="n">
        <v>0</v>
      </c>
      <c r="AH186" s="27" t="n">
        <v>0</v>
      </c>
      <c r="AI186" s="27" t="n">
        <v>0</v>
      </c>
      <c r="AJ186" s="27" t="n">
        <v>0</v>
      </c>
      <c r="AK186" s="27" t="n">
        <v>0</v>
      </c>
      <c r="AL186" s="27" t="n">
        <v>0</v>
      </c>
      <c r="AM186" s="27" t="n">
        <v>0</v>
      </c>
      <c r="AN186" s="27" t="n">
        <v>0</v>
      </c>
      <c r="AO186" s="27" t="n">
        <v>0</v>
      </c>
      <c r="AP186" s="27" t="n">
        <v>0</v>
      </c>
      <c r="AQ186" s="27" t="n">
        <v>0</v>
      </c>
      <c r="AR186" s="27" t="n">
        <v>0</v>
      </c>
      <c r="AS186" s="27" t="n">
        <v>0</v>
      </c>
      <c r="AT186" s="27" t="n">
        <v>0</v>
      </c>
      <c r="AU186" s="27" t="n">
        <v>0</v>
      </c>
      <c r="AV186" s="27" t="n">
        <v>0</v>
      </c>
      <c r="AW186" s="27" t="n">
        <v>0</v>
      </c>
      <c r="AX186" s="27" t="n">
        <v>0</v>
      </c>
      <c r="AY186" s="27" t="n">
        <v>0</v>
      </c>
    </row>
    <row r="187" hidden="1" outlineLevel="1">
      <c r="A187" s="14" t="inlineStr">
        <is>
          <t>bco2</t>
        </is>
      </c>
      <c r="B187" s="14" t="inlineStr">
        <is>
          <t>all</t>
        </is>
      </c>
      <c r="C187" s="14" t="inlineStr">
        <is>
          <t>ftr</t>
        </is>
      </c>
      <c r="H187" s="14">
        <f>INDEX(VarLab,MATCH($A187,VarKey,0))&amp;INDEX(MemLab,MATCH($C187&amp;"|"&amp;$B187,MemKey,0))</f>
        <v/>
      </c>
      <c r="I187" s="14">
        <f>INDEX(VarUnit,MATCH($A187,VarKey,0))</f>
        <v/>
      </c>
      <c r="J187" s="14">
        <f>INDEX(VarSrc,MATCH($A187,VarKey,0))</f>
        <v/>
      </c>
      <c r="K187" s="11">
        <f>CodePrefix&amp;$A187&amp;IF($C187="","","."&amp;$C187&amp;"."&amp;$B187)&amp;INDEX(VarEnd,MATCH($A187,VarKey,0))&amp;K$5</f>
        <v/>
      </c>
      <c r="L187" s="27" t="n">
        <v>27.9185577233879</v>
      </c>
      <c r="M187" s="27" t="n">
        <v>34.0847245725079</v>
      </c>
      <c r="N187" s="27" t="n">
        <v>36.0604323478783</v>
      </c>
      <c r="O187" s="27" t="n">
        <v>37.2895611896501</v>
      </c>
      <c r="P187" s="27" t="n">
        <v>38.51277680768</v>
      </c>
      <c r="Q187" s="27" t="n">
        <v>39.9734154884562</v>
      </c>
      <c r="R187" s="27" t="n">
        <v>41.7350880056811</v>
      </c>
      <c r="S187" s="27" t="n">
        <v>43.465398247484</v>
      </c>
      <c r="T187" s="27" t="n">
        <v>45.1247569142451</v>
      </c>
      <c r="U187" s="27" t="n">
        <v>46.828576058396</v>
      </c>
      <c r="V187" s="27" t="n">
        <v>48.577032580613</v>
      </c>
      <c r="W187" s="27" t="n">
        <v>50.3702459050947</v>
      </c>
      <c r="X187" s="27" t="n">
        <v>52.2082753483841</v>
      </c>
      <c r="Y187" s="27" t="n">
        <v>54.0911175261456</v>
      </c>
      <c r="Z187" s="27" t="n">
        <v>56.0187038072718</v>
      </c>
      <c r="AA187" s="27" t="n">
        <v>57.9908978249269</v>
      </c>
      <c r="AB187" s="27" t="n">
        <v>60.0074930543388</v>
      </c>
      <c r="AC187" s="27" t="n">
        <v>62.0682104673249</v>
      </c>
      <c r="AD187" s="27" t="n">
        <v>64.17269627367629</v>
      </c>
      <c r="AF187" s="11">
        <f>CodePrefix&amp;$A187&amp;IF($C187="","","."&amp;$C187&amp;"."&amp;$B187)&amp;INDEX(VarEnd,MATCH($A187,VarKey,0))&amp;AF$5</f>
        <v/>
      </c>
      <c r="AG187" s="27" t="n">
        <v>27.9185577233879</v>
      </c>
      <c r="AH187" s="27" t="n">
        <v>34.0847245725079</v>
      </c>
      <c r="AI187" s="27" t="n">
        <v>36.0604323478783</v>
      </c>
      <c r="AJ187" s="27" t="n">
        <v>37.2895611896501</v>
      </c>
      <c r="AK187" s="27" t="n">
        <v>38.51277680768</v>
      </c>
      <c r="AL187" s="27" t="n">
        <v>39.9734154884562</v>
      </c>
      <c r="AM187" s="27" t="n">
        <v>41.7350880056811</v>
      </c>
      <c r="AN187" s="27" t="n">
        <v>43.465398247484</v>
      </c>
      <c r="AO187" s="27" t="n">
        <v>45.1247569142451</v>
      </c>
      <c r="AP187" s="27" t="n">
        <v>46.828576058396</v>
      </c>
      <c r="AQ187" s="27" t="n">
        <v>48.577032580613</v>
      </c>
      <c r="AR187" s="27" t="n">
        <v>50.3702459050947</v>
      </c>
      <c r="AS187" s="27" t="n">
        <v>52.2082753483841</v>
      </c>
      <c r="AT187" s="27" t="n">
        <v>54.0911175261456</v>
      </c>
      <c r="AU187" s="27" t="n">
        <v>56.0187038072718</v>
      </c>
      <c r="AV187" s="27" t="n">
        <v>57.9908978249269</v>
      </c>
      <c r="AW187" s="27" t="n">
        <v>60.0074930543388</v>
      </c>
      <c r="AX187" s="27" t="n">
        <v>62.0682104673249</v>
      </c>
      <c r="AY187" s="27" t="n">
        <v>64.17269627367629</v>
      </c>
    </row>
    <row r="188" hidden="1" outlineLevel="1">
      <c r="A188" s="14" t="inlineStr">
        <is>
          <t>bco2</t>
        </is>
      </c>
      <c r="B188" s="14" t="inlineStr">
        <is>
          <t>all</t>
        </is>
      </c>
      <c r="C188" s="14" t="inlineStr">
        <is>
          <t>oen</t>
        </is>
      </c>
      <c r="H188" s="14">
        <f>INDEX(VarLab,MATCH($A188,VarKey,0))&amp;INDEX(MemLab,MATCH($C188&amp;"|"&amp;$B188,MemKey,0))</f>
        <v/>
      </c>
      <c r="I188" s="14">
        <f>INDEX(VarUnit,MATCH($A188,VarKey,0))</f>
        <v/>
      </c>
      <c r="J188" s="14">
        <f>INDEX(VarSrc,MATCH($A188,VarKey,0))</f>
        <v/>
      </c>
      <c r="K188" s="11">
        <f>CodePrefix&amp;$A188&amp;IF($C188="","","."&amp;$C188&amp;"."&amp;$B188)&amp;INDEX(VarEnd,MATCH($A188,VarKey,0))&amp;K$5</f>
        <v/>
      </c>
      <c r="L188" s="27" t="n">
        <v>0.323307501285192</v>
      </c>
      <c r="M188" s="27" t="n">
        <v>0.384272631658594</v>
      </c>
      <c r="N188" s="27" t="n">
        <v>0.423375096226274</v>
      </c>
      <c r="O188" s="27" t="n">
        <v>0.436878561770544</v>
      </c>
      <c r="P188" s="27" t="n">
        <v>0.450285164978255</v>
      </c>
      <c r="Q188" s="27" t="n">
        <v>0.466201727883183</v>
      </c>
      <c r="R188" s="27" t="n">
        <v>0.485280112508725</v>
      </c>
      <c r="S188" s="27" t="n">
        <v>0.503956796790976</v>
      </c>
      <c r="T188" s="27" t="n">
        <v>0.521820936475194</v>
      </c>
      <c r="U188" s="27" t="n">
        <v>0.540099212707787</v>
      </c>
      <c r="V188" s="27" t="n">
        <v>0.558790932982584</v>
      </c>
      <c r="W188" s="27" t="n">
        <v>0.57789485704034</v>
      </c>
      <c r="X188" s="27" t="n">
        <v>0.597409179427876</v>
      </c>
      <c r="Y188" s="27" t="n">
        <v>0.617331512626229</v>
      </c>
      <c r="Z188" s="27" t="n">
        <v>0.637658870810869</v>
      </c>
      <c r="AA188" s="27" t="n">
        <v>0.658387654307421</v>
      </c>
      <c r="AB188" s="27" t="n">
        <v>0.679513634806528</v>
      </c>
      <c r="AC188" s="27" t="n">
        <v>0.701031941401471</v>
      </c>
      <c r="AD188" s="27" t="n">
        <v>0.722937047511932</v>
      </c>
      <c r="AF188" s="11">
        <f>CodePrefix&amp;$A188&amp;IF($C188="","","."&amp;$C188&amp;"."&amp;$B188)&amp;INDEX(VarEnd,MATCH($A188,VarKey,0))&amp;AF$5</f>
        <v/>
      </c>
      <c r="AG188" s="27" t="n">
        <v>0.323307501285192</v>
      </c>
      <c r="AH188" s="27" t="n">
        <v>0.384272631658594</v>
      </c>
      <c r="AI188" s="27" t="n">
        <v>0.423375096226274</v>
      </c>
      <c r="AJ188" s="27" t="n">
        <v>0.436878561770544</v>
      </c>
      <c r="AK188" s="27" t="n">
        <v>0.450285164978255</v>
      </c>
      <c r="AL188" s="27" t="n">
        <v>0.466201727883183</v>
      </c>
      <c r="AM188" s="27" t="n">
        <v>0.485280112508725</v>
      </c>
      <c r="AN188" s="27" t="n">
        <v>0.503956796790976</v>
      </c>
      <c r="AO188" s="27" t="n">
        <v>0.521820936475194</v>
      </c>
      <c r="AP188" s="27" t="n">
        <v>0.540099212707787</v>
      </c>
      <c r="AQ188" s="27" t="n">
        <v>0.558790932982584</v>
      </c>
      <c r="AR188" s="27" t="n">
        <v>0.57789485704034</v>
      </c>
      <c r="AS188" s="27" t="n">
        <v>0.597409179427876</v>
      </c>
      <c r="AT188" s="27" t="n">
        <v>0.617331512626229</v>
      </c>
      <c r="AU188" s="27" t="n">
        <v>0.637658870810869</v>
      </c>
      <c r="AV188" s="27" t="n">
        <v>0.658387654307421</v>
      </c>
      <c r="AW188" s="27" t="n">
        <v>0.679513634806528</v>
      </c>
      <c r="AX188" s="27" t="n">
        <v>0.701031941401471</v>
      </c>
      <c r="AY188" s="27" t="n">
        <v>0.722937047511932</v>
      </c>
    </row>
    <row r="189" hidden="1" outlineLevel="1">
      <c r="H189" s="20" t="inlineStr">
        <is>
          <t>ETS price: volatility and impact (Settings table), volatility adjustment, baseline covered emissions, cap change path, cap, effective semi-elasticity, fast estimate, override row (pasted values), price used, tax-equivalent price, revenue factor</t>
        </is>
      </c>
    </row>
    <row r="190" hidden="1" outlineLevel="1">
      <c r="A190" s="1" t="inlineStr">
        <is>
          <t>ets.vol</t>
        </is>
      </c>
      <c r="B190" s="1" t="inlineStr"/>
      <c r="C190" s="1" t="inlineStr"/>
      <c r="H190" s="1">
        <f>INDEX(VarLab,MATCH($A190,VarKey,0))&amp;INDEX(MemLab,MATCH($C190&amp;"|"&amp;$B190,MemKey,0))</f>
        <v/>
      </c>
      <c r="I190" s="1">
        <f>INDEX(VarUnit,MATCH($A190,VarKey,0))</f>
        <v/>
      </c>
      <c r="J190" s="1">
        <f>INDEX(VarSrc,MATCH($A190,VarKey,0))</f>
        <v/>
      </c>
      <c r="K190" s="17">
        <f>CodePrefix&amp;$A190&amp;IF($C190="","","."&amp;$C190&amp;"."&amp;$B190)&amp;INDEX(VarEnd,MATCH($A190,VarKey,0))&amp;K$5</f>
        <v/>
      </c>
      <c r="L190" s="18">
        <f>INDEX(Settings!$C$17:$F$17,MATCH(SUBSTITUTE(L$102,"*",""),Settings!$C$16:$F$16,0))</f>
        <v/>
      </c>
      <c r="M190" s="19">
        <f>INDEX(Settings!$C$17:$F$17,MATCH(SUBSTITUTE(M$102,"*",""),Settings!$C$16:$F$16,0))</f>
        <v/>
      </c>
      <c r="N190" s="19">
        <f>INDEX(Settings!$C$17:$F$17,MATCH(SUBSTITUTE(N$102,"*",""),Settings!$C$16:$F$16,0))</f>
        <v/>
      </c>
      <c r="O190" s="19">
        <f>INDEX(Settings!$C$17:$F$17,MATCH(SUBSTITUTE(O$102,"*",""),Settings!$C$16:$F$16,0))</f>
        <v/>
      </c>
      <c r="P190" s="19">
        <f>INDEX(Settings!$C$17:$F$17,MATCH(SUBSTITUTE(P$102,"*",""),Settings!$C$16:$F$16,0))</f>
        <v/>
      </c>
      <c r="Q190" s="19">
        <f>INDEX(Settings!$C$17:$F$17,MATCH(SUBSTITUTE(Q$102,"*",""),Settings!$C$16:$F$16,0))</f>
        <v/>
      </c>
      <c r="R190" s="19">
        <f>INDEX(Settings!$C$17:$F$17,MATCH(SUBSTITUTE(R$102,"*",""),Settings!$C$16:$F$16,0))</f>
        <v/>
      </c>
      <c r="S190" s="19">
        <f>INDEX(Settings!$C$17:$F$17,MATCH(SUBSTITUTE(S$102,"*",""),Settings!$C$16:$F$16,0))</f>
        <v/>
      </c>
      <c r="T190" s="19">
        <f>INDEX(Settings!$C$17:$F$17,MATCH(SUBSTITUTE(T$102,"*",""),Settings!$C$16:$F$16,0))</f>
        <v/>
      </c>
      <c r="U190" s="19">
        <f>INDEX(Settings!$C$17:$F$17,MATCH(SUBSTITUTE(U$102,"*",""),Settings!$C$16:$F$16,0))</f>
        <v/>
      </c>
      <c r="V190" s="19">
        <f>INDEX(Settings!$C$17:$F$17,MATCH(SUBSTITUTE(V$102,"*",""),Settings!$C$16:$F$16,0))</f>
        <v/>
      </c>
      <c r="W190" s="19">
        <f>INDEX(Settings!$C$17:$F$17,MATCH(SUBSTITUTE(W$102,"*",""),Settings!$C$16:$F$16,0))</f>
        <v/>
      </c>
      <c r="X190" s="19">
        <f>INDEX(Settings!$C$17:$F$17,MATCH(SUBSTITUTE(X$102,"*",""),Settings!$C$16:$F$16,0))</f>
        <v/>
      </c>
      <c r="Y190" s="19">
        <f>INDEX(Settings!$C$17:$F$17,MATCH(SUBSTITUTE(Y$102,"*",""),Settings!$C$16:$F$16,0))</f>
        <v/>
      </c>
      <c r="Z190" s="19">
        <f>INDEX(Settings!$C$17:$F$17,MATCH(SUBSTITUTE(Z$102,"*",""),Settings!$C$16:$F$16,0))</f>
        <v/>
      </c>
      <c r="AA190" s="19">
        <f>INDEX(Settings!$C$17:$F$17,MATCH(SUBSTITUTE(AA$102,"*",""),Settings!$C$16:$F$16,0))</f>
        <v/>
      </c>
      <c r="AB190" s="19">
        <f>INDEX(Settings!$C$17:$F$17,MATCH(SUBSTITUTE(AB$102,"*",""),Settings!$C$16:$F$16,0))</f>
        <v/>
      </c>
      <c r="AC190" s="19">
        <f>INDEX(Settings!$C$17:$F$17,MATCH(SUBSTITUTE(AC$102,"*",""),Settings!$C$16:$F$16,0))</f>
        <v/>
      </c>
      <c r="AD190" s="19">
        <f>INDEX(Settings!$C$17:$F$17,MATCH(SUBSTITUTE(AD$102,"*",""),Settings!$C$16:$F$16,0))</f>
        <v/>
      </c>
      <c r="AF190" s="17">
        <f>CodePrefix&amp;$A190&amp;IF($C190="","","."&amp;$C190&amp;"."&amp;$B190)&amp;INDEX(VarEnd,MATCH($A190,VarKey,0))&amp;AF$5</f>
        <v/>
      </c>
      <c r="AG190" s="18">
        <f>INDEX(Settings!$C$17:$F$17,MATCH(SUBSTITUTE(AG$102,"*",""),Settings!$C$16:$F$16,0))</f>
        <v/>
      </c>
      <c r="AH190" s="19">
        <f>INDEX(Settings!$C$17:$F$17,MATCH(SUBSTITUTE(AH$102,"*",""),Settings!$C$16:$F$16,0))</f>
        <v/>
      </c>
      <c r="AI190" s="19">
        <f>INDEX(Settings!$C$17:$F$17,MATCH(SUBSTITUTE(AI$102,"*",""),Settings!$C$16:$F$16,0))</f>
        <v/>
      </c>
      <c r="AJ190" s="19">
        <f>INDEX(Settings!$C$17:$F$17,MATCH(SUBSTITUTE(AJ$102,"*",""),Settings!$C$16:$F$16,0))</f>
        <v/>
      </c>
      <c r="AK190" s="19">
        <f>INDEX(Settings!$C$17:$F$17,MATCH(SUBSTITUTE(AK$102,"*",""),Settings!$C$16:$F$16,0))</f>
        <v/>
      </c>
      <c r="AL190" s="19">
        <f>INDEX(Settings!$C$17:$F$17,MATCH(SUBSTITUTE(AL$102,"*",""),Settings!$C$16:$F$16,0))</f>
        <v/>
      </c>
      <c r="AM190" s="19">
        <f>INDEX(Settings!$C$17:$F$17,MATCH(SUBSTITUTE(AM$102,"*",""),Settings!$C$16:$F$16,0))</f>
        <v/>
      </c>
      <c r="AN190" s="19">
        <f>INDEX(Settings!$C$17:$F$17,MATCH(SUBSTITUTE(AN$102,"*",""),Settings!$C$16:$F$16,0))</f>
        <v/>
      </c>
      <c r="AO190" s="19">
        <f>INDEX(Settings!$C$17:$F$17,MATCH(SUBSTITUTE(AO$102,"*",""),Settings!$C$16:$F$16,0))</f>
        <v/>
      </c>
      <c r="AP190" s="19">
        <f>INDEX(Settings!$C$17:$F$17,MATCH(SUBSTITUTE(AP$102,"*",""),Settings!$C$16:$F$16,0))</f>
        <v/>
      </c>
      <c r="AQ190" s="19">
        <f>INDEX(Settings!$C$17:$F$17,MATCH(SUBSTITUTE(AQ$102,"*",""),Settings!$C$16:$F$16,0))</f>
        <v/>
      </c>
      <c r="AR190" s="19">
        <f>INDEX(Settings!$C$17:$F$17,MATCH(SUBSTITUTE(AR$102,"*",""),Settings!$C$16:$F$16,0))</f>
        <v/>
      </c>
      <c r="AS190" s="19">
        <f>INDEX(Settings!$C$17:$F$17,MATCH(SUBSTITUTE(AS$102,"*",""),Settings!$C$16:$F$16,0))</f>
        <v/>
      </c>
      <c r="AT190" s="19">
        <f>INDEX(Settings!$C$17:$F$17,MATCH(SUBSTITUTE(AT$102,"*",""),Settings!$C$16:$F$16,0))</f>
        <v/>
      </c>
      <c r="AU190" s="19">
        <f>INDEX(Settings!$C$17:$F$17,MATCH(SUBSTITUTE(AU$102,"*",""),Settings!$C$16:$F$16,0))</f>
        <v/>
      </c>
      <c r="AV190" s="19">
        <f>INDEX(Settings!$C$17:$F$17,MATCH(SUBSTITUTE(AV$102,"*",""),Settings!$C$16:$F$16,0))</f>
        <v/>
      </c>
      <c r="AW190" s="19">
        <f>INDEX(Settings!$C$17:$F$17,MATCH(SUBSTITUTE(AW$102,"*",""),Settings!$C$16:$F$16,0))</f>
        <v/>
      </c>
      <c r="AX190" s="19">
        <f>INDEX(Settings!$C$17:$F$17,MATCH(SUBSTITUTE(AX$102,"*",""),Settings!$C$16:$F$16,0))</f>
        <v/>
      </c>
      <c r="AY190" s="19">
        <f>INDEX(Settings!$C$17:$F$17,MATCH(SUBSTITUTE(AY$102,"*",""),Settings!$C$16:$F$16,0))</f>
        <v/>
      </c>
    </row>
    <row r="191" hidden="1" outlineLevel="1">
      <c r="A191" s="1" t="inlineStr">
        <is>
          <t>ets.imp</t>
        </is>
      </c>
      <c r="B191" s="1" t="inlineStr"/>
      <c r="C191" s="1" t="inlineStr"/>
      <c r="H191" s="1">
        <f>INDEX(VarLab,MATCH($A191,VarKey,0))&amp;INDEX(MemLab,MATCH($C191&amp;"|"&amp;$B191,MemKey,0))</f>
        <v/>
      </c>
      <c r="I191" s="1">
        <f>INDEX(VarUnit,MATCH($A191,VarKey,0))</f>
        <v/>
      </c>
      <c r="J191" s="1">
        <f>INDEX(VarSrc,MATCH($A191,VarKey,0))</f>
        <v/>
      </c>
      <c r="K191" s="17">
        <f>CodePrefix&amp;$A191&amp;IF($C191="","","."&amp;$C191&amp;"."&amp;$B191)&amp;INDEX(VarEnd,MATCH($A191,VarKey,0))&amp;K$5</f>
        <v/>
      </c>
      <c r="L191" s="18">
        <f>INDEX(Settings!$C$18:$F$18,MATCH(SUBSTITUTE(L$103,"*",""),Settings!$C$16:$F$16,0))</f>
        <v/>
      </c>
      <c r="M191" s="19">
        <f>INDEX(Settings!$C$18:$F$18,MATCH(SUBSTITUTE(M$103,"*",""),Settings!$C$16:$F$16,0))</f>
        <v/>
      </c>
      <c r="N191" s="19">
        <f>INDEX(Settings!$C$18:$F$18,MATCH(SUBSTITUTE(N$103,"*",""),Settings!$C$16:$F$16,0))</f>
        <v/>
      </c>
      <c r="O191" s="19">
        <f>INDEX(Settings!$C$18:$F$18,MATCH(SUBSTITUTE(O$103,"*",""),Settings!$C$16:$F$16,0))</f>
        <v/>
      </c>
      <c r="P191" s="19">
        <f>INDEX(Settings!$C$18:$F$18,MATCH(SUBSTITUTE(P$103,"*",""),Settings!$C$16:$F$16,0))</f>
        <v/>
      </c>
      <c r="Q191" s="19">
        <f>INDEX(Settings!$C$18:$F$18,MATCH(SUBSTITUTE(Q$103,"*",""),Settings!$C$16:$F$16,0))</f>
        <v/>
      </c>
      <c r="R191" s="19">
        <f>INDEX(Settings!$C$18:$F$18,MATCH(SUBSTITUTE(R$103,"*",""),Settings!$C$16:$F$16,0))</f>
        <v/>
      </c>
      <c r="S191" s="19">
        <f>INDEX(Settings!$C$18:$F$18,MATCH(SUBSTITUTE(S$103,"*",""),Settings!$C$16:$F$16,0))</f>
        <v/>
      </c>
      <c r="T191" s="19">
        <f>INDEX(Settings!$C$18:$F$18,MATCH(SUBSTITUTE(T$103,"*",""),Settings!$C$16:$F$16,0))</f>
        <v/>
      </c>
      <c r="U191" s="19">
        <f>INDEX(Settings!$C$18:$F$18,MATCH(SUBSTITUTE(U$103,"*",""),Settings!$C$16:$F$16,0))</f>
        <v/>
      </c>
      <c r="V191" s="19">
        <f>INDEX(Settings!$C$18:$F$18,MATCH(SUBSTITUTE(V$103,"*",""),Settings!$C$16:$F$16,0))</f>
        <v/>
      </c>
      <c r="W191" s="19">
        <f>INDEX(Settings!$C$18:$F$18,MATCH(SUBSTITUTE(W$103,"*",""),Settings!$C$16:$F$16,0))</f>
        <v/>
      </c>
      <c r="X191" s="19">
        <f>INDEX(Settings!$C$18:$F$18,MATCH(SUBSTITUTE(X$103,"*",""),Settings!$C$16:$F$16,0))</f>
        <v/>
      </c>
      <c r="Y191" s="19">
        <f>INDEX(Settings!$C$18:$F$18,MATCH(SUBSTITUTE(Y$103,"*",""),Settings!$C$16:$F$16,0))</f>
        <v/>
      </c>
      <c r="Z191" s="19">
        <f>INDEX(Settings!$C$18:$F$18,MATCH(SUBSTITUTE(Z$103,"*",""),Settings!$C$16:$F$16,0))</f>
        <v/>
      </c>
      <c r="AA191" s="19">
        <f>INDEX(Settings!$C$18:$F$18,MATCH(SUBSTITUTE(AA$103,"*",""),Settings!$C$16:$F$16,0))</f>
        <v/>
      </c>
      <c r="AB191" s="19">
        <f>INDEX(Settings!$C$18:$F$18,MATCH(SUBSTITUTE(AB$103,"*",""),Settings!$C$16:$F$16,0))</f>
        <v/>
      </c>
      <c r="AC191" s="19">
        <f>INDEX(Settings!$C$18:$F$18,MATCH(SUBSTITUTE(AC$103,"*",""),Settings!$C$16:$F$16,0))</f>
        <v/>
      </c>
      <c r="AD191" s="19">
        <f>INDEX(Settings!$C$18:$F$18,MATCH(SUBSTITUTE(AD$103,"*",""),Settings!$C$16:$F$16,0))</f>
        <v/>
      </c>
      <c r="AF191" s="17">
        <f>CodePrefix&amp;$A191&amp;IF($C191="","","."&amp;$C191&amp;"."&amp;$B191)&amp;INDEX(VarEnd,MATCH($A191,VarKey,0))&amp;AF$5</f>
        <v/>
      </c>
      <c r="AG191" s="18">
        <f>INDEX(Settings!$C$18:$F$18,MATCH(SUBSTITUTE(AG$103,"*",""),Settings!$C$16:$F$16,0))</f>
        <v/>
      </c>
      <c r="AH191" s="19">
        <f>INDEX(Settings!$C$18:$F$18,MATCH(SUBSTITUTE(AH$103,"*",""),Settings!$C$16:$F$16,0))</f>
        <v/>
      </c>
      <c r="AI191" s="19">
        <f>INDEX(Settings!$C$18:$F$18,MATCH(SUBSTITUTE(AI$103,"*",""),Settings!$C$16:$F$16,0))</f>
        <v/>
      </c>
      <c r="AJ191" s="19">
        <f>INDEX(Settings!$C$18:$F$18,MATCH(SUBSTITUTE(AJ$103,"*",""),Settings!$C$16:$F$16,0))</f>
        <v/>
      </c>
      <c r="AK191" s="19">
        <f>INDEX(Settings!$C$18:$F$18,MATCH(SUBSTITUTE(AK$103,"*",""),Settings!$C$16:$F$16,0))</f>
        <v/>
      </c>
      <c r="AL191" s="19">
        <f>INDEX(Settings!$C$18:$F$18,MATCH(SUBSTITUTE(AL$103,"*",""),Settings!$C$16:$F$16,0))</f>
        <v/>
      </c>
      <c r="AM191" s="19">
        <f>INDEX(Settings!$C$18:$F$18,MATCH(SUBSTITUTE(AM$103,"*",""),Settings!$C$16:$F$16,0))</f>
        <v/>
      </c>
      <c r="AN191" s="19">
        <f>INDEX(Settings!$C$18:$F$18,MATCH(SUBSTITUTE(AN$103,"*",""),Settings!$C$16:$F$16,0))</f>
        <v/>
      </c>
      <c r="AO191" s="19">
        <f>INDEX(Settings!$C$18:$F$18,MATCH(SUBSTITUTE(AO$103,"*",""),Settings!$C$16:$F$16,0))</f>
        <v/>
      </c>
      <c r="AP191" s="19">
        <f>INDEX(Settings!$C$18:$F$18,MATCH(SUBSTITUTE(AP$103,"*",""),Settings!$C$16:$F$16,0))</f>
        <v/>
      </c>
      <c r="AQ191" s="19">
        <f>INDEX(Settings!$C$18:$F$18,MATCH(SUBSTITUTE(AQ$103,"*",""),Settings!$C$16:$F$16,0))</f>
        <v/>
      </c>
      <c r="AR191" s="19">
        <f>INDEX(Settings!$C$18:$F$18,MATCH(SUBSTITUTE(AR$103,"*",""),Settings!$C$16:$F$16,0))</f>
        <v/>
      </c>
      <c r="AS191" s="19">
        <f>INDEX(Settings!$C$18:$F$18,MATCH(SUBSTITUTE(AS$103,"*",""),Settings!$C$16:$F$16,0))</f>
        <v/>
      </c>
      <c r="AT191" s="19">
        <f>INDEX(Settings!$C$18:$F$18,MATCH(SUBSTITUTE(AT$103,"*",""),Settings!$C$16:$F$16,0))</f>
        <v/>
      </c>
      <c r="AU191" s="19">
        <f>INDEX(Settings!$C$18:$F$18,MATCH(SUBSTITUTE(AU$103,"*",""),Settings!$C$16:$F$16,0))</f>
        <v/>
      </c>
      <c r="AV191" s="19">
        <f>INDEX(Settings!$C$18:$F$18,MATCH(SUBSTITUTE(AV$103,"*",""),Settings!$C$16:$F$16,0))</f>
        <v/>
      </c>
      <c r="AW191" s="19">
        <f>INDEX(Settings!$C$18:$F$18,MATCH(SUBSTITUTE(AW$103,"*",""),Settings!$C$16:$F$16,0))</f>
        <v/>
      </c>
      <c r="AX191" s="19">
        <f>INDEX(Settings!$C$18:$F$18,MATCH(SUBSTITUTE(AX$103,"*",""),Settings!$C$16:$F$16,0))</f>
        <v/>
      </c>
      <c r="AY191" s="19">
        <f>INDEX(Settings!$C$18:$F$18,MATCH(SUBSTITUTE(AY$103,"*",""),Settings!$C$16:$F$16,0))</f>
        <v/>
      </c>
    </row>
    <row r="192" hidden="1" outlineLevel="1">
      <c r="A192" s="1" t="inlineStr">
        <is>
          <t>ets.vadj</t>
        </is>
      </c>
      <c r="B192" s="1" t="inlineStr"/>
      <c r="C192" s="1" t="inlineStr"/>
      <c r="H192" s="1">
        <f>INDEX(VarLab,MATCH($A192,VarKey,0))&amp;INDEX(MemLab,MATCH($C192&amp;"|"&amp;$B192,MemKey,0))</f>
        <v/>
      </c>
      <c r="I192" s="1">
        <f>INDEX(VarUnit,MATCH($A192,VarKey,0))</f>
        <v/>
      </c>
      <c r="J192" s="1">
        <f>INDEX(VarSrc,MATCH($A192,VarKey,0))</f>
        <v/>
      </c>
      <c r="K192" s="17">
        <f>CodePrefix&amp;$A192&amp;IF($C192="","","."&amp;$C192&amp;"."&amp;$B192)&amp;INDEX(VarEnd,MATCH($A192,VarKey,0))&amp;K$5</f>
        <v/>
      </c>
      <c r="L192" s="18">
        <f>(1+L$104*L$191)/(1+L$190*L$191)</f>
        <v/>
      </c>
      <c r="M192" s="19">
        <f>(1+M$104*M$191)/(1+M$190*M$191)</f>
        <v/>
      </c>
      <c r="N192" s="19">
        <f>(1+N$104*N$191)/(1+N$190*N$191)</f>
        <v/>
      </c>
      <c r="O192" s="19">
        <f>(1+O$104*O$191)/(1+O$190*O$191)</f>
        <v/>
      </c>
      <c r="P192" s="19">
        <f>(1+P$104*P$191)/(1+P$190*P$191)</f>
        <v/>
      </c>
      <c r="Q192" s="19">
        <f>(1+Q$104*Q$191)/(1+Q$190*Q$191)</f>
        <v/>
      </c>
      <c r="R192" s="19">
        <f>(1+R$104*R$191)/(1+R$190*R$191)</f>
        <v/>
      </c>
      <c r="S192" s="19">
        <f>(1+S$104*S$191)/(1+S$190*S$191)</f>
        <v/>
      </c>
      <c r="T192" s="19">
        <f>(1+T$104*T$191)/(1+T$190*T$191)</f>
        <v/>
      </c>
      <c r="U192" s="19">
        <f>(1+U$104*U$191)/(1+U$190*U$191)</f>
        <v/>
      </c>
      <c r="V192" s="19">
        <f>(1+V$104*V$191)/(1+V$190*V$191)</f>
        <v/>
      </c>
      <c r="W192" s="19">
        <f>(1+W$104*W$191)/(1+W$190*W$191)</f>
        <v/>
      </c>
      <c r="X192" s="19">
        <f>(1+X$104*X$191)/(1+X$190*X$191)</f>
        <v/>
      </c>
      <c r="Y192" s="19">
        <f>(1+Y$104*Y$191)/(1+Y$190*Y$191)</f>
        <v/>
      </c>
      <c r="Z192" s="19">
        <f>(1+Z$104*Z$191)/(1+Z$190*Z$191)</f>
        <v/>
      </c>
      <c r="AA192" s="19">
        <f>(1+AA$104*AA$191)/(1+AA$190*AA$191)</f>
        <v/>
      </c>
      <c r="AB192" s="19">
        <f>(1+AB$104*AB$191)/(1+AB$190*AB$191)</f>
        <v/>
      </c>
      <c r="AC192" s="19">
        <f>(1+AC$104*AC$191)/(1+AC$190*AC$191)</f>
        <v/>
      </c>
      <c r="AD192" s="19">
        <f>(1+AD$104*AD$191)/(1+AD$190*AD$191)</f>
        <v/>
      </c>
      <c r="AF192" s="17">
        <f>CodePrefix&amp;$A192&amp;IF($C192="","","."&amp;$C192&amp;"."&amp;$B192)&amp;INDEX(VarEnd,MATCH($A192,VarKey,0))&amp;AF$5</f>
        <v/>
      </c>
      <c r="AG192" s="18">
        <f>(1+AG$104*AG$191)/(1+AG$190*AG$191)</f>
        <v/>
      </c>
      <c r="AH192" s="19">
        <f>(1+AH$104*AH$191)/(1+AH$190*AH$191)</f>
        <v/>
      </c>
      <c r="AI192" s="19">
        <f>(1+AI$104*AI$191)/(1+AI$190*AI$191)</f>
        <v/>
      </c>
      <c r="AJ192" s="19">
        <f>(1+AJ$104*AJ$191)/(1+AJ$190*AJ$191)</f>
        <v/>
      </c>
      <c r="AK192" s="19">
        <f>(1+AK$104*AK$191)/(1+AK$190*AK$191)</f>
        <v/>
      </c>
      <c r="AL192" s="19">
        <f>(1+AL$104*AL$191)/(1+AL$190*AL$191)</f>
        <v/>
      </c>
      <c r="AM192" s="19">
        <f>(1+AM$104*AM$191)/(1+AM$190*AM$191)</f>
        <v/>
      </c>
      <c r="AN192" s="19">
        <f>(1+AN$104*AN$191)/(1+AN$190*AN$191)</f>
        <v/>
      </c>
      <c r="AO192" s="19">
        <f>(1+AO$104*AO$191)/(1+AO$190*AO$191)</f>
        <v/>
      </c>
      <c r="AP192" s="19">
        <f>(1+AP$104*AP$191)/(1+AP$190*AP$191)</f>
        <v/>
      </c>
      <c r="AQ192" s="19">
        <f>(1+AQ$104*AQ$191)/(1+AQ$190*AQ$191)</f>
        <v/>
      </c>
      <c r="AR192" s="19">
        <f>(1+AR$104*AR$191)/(1+AR$190*AR$191)</f>
        <v/>
      </c>
      <c r="AS192" s="19">
        <f>(1+AS$104*AS$191)/(1+AS$190*AS$191)</f>
        <v/>
      </c>
      <c r="AT192" s="19">
        <f>(1+AT$104*AT$191)/(1+AT$190*AT$191)</f>
        <v/>
      </c>
      <c r="AU192" s="19">
        <f>(1+AU$104*AU$191)/(1+AU$190*AU$191)</f>
        <v/>
      </c>
      <c r="AV192" s="19">
        <f>(1+AV$104*AV$191)/(1+AV$190*AV$191)</f>
        <v/>
      </c>
      <c r="AW192" s="19">
        <f>(1+AW$104*AW$191)/(1+AW$190*AW$191)</f>
        <v/>
      </c>
      <c r="AX192" s="19">
        <f>(1+AX$104*AX$191)/(1+AX$190*AX$191)</f>
        <v/>
      </c>
      <c r="AY192" s="19">
        <f>(1+AY$104*AY$191)/(1+AY$190*AY$191)</f>
        <v/>
      </c>
    </row>
    <row r="193" hidden="1" outlineLevel="1">
      <c r="A193" s="1" t="inlineStr">
        <is>
          <t>ets.bce</t>
        </is>
      </c>
      <c r="B193" s="1" t="inlineStr"/>
      <c r="C193" s="1" t="inlineStr"/>
      <c r="H193" s="1">
        <f>INDEX(VarLab,MATCH($A193,VarKey,0))&amp;INDEX(MemLab,MATCH($C193&amp;"|"&amp;$B193,MemKey,0))</f>
        <v/>
      </c>
      <c r="I193" s="1">
        <f>INDEX(VarUnit,MATCH($A193,VarKey,0))</f>
        <v/>
      </c>
      <c r="J193" s="1">
        <f>INDEX(VarSrc,MATCH($A193,VarKey,0))</f>
        <v/>
      </c>
      <c r="K193" s="17">
        <f>CodePrefix&amp;$A193&amp;IF($C193="","","."&amp;$C193&amp;"."&amp;$B193)&amp;INDEX(VarEnd,MATCH($A193,VarKey,0))&amp;K$5</f>
        <v/>
      </c>
      <c r="L193" s="28">
        <f>SUMPRODUCT(L$172:L$188,L$124:L$140)</f>
        <v/>
      </c>
      <c r="M193" s="29">
        <f>SUMPRODUCT(M$172:M$188,M$124:M$140)</f>
        <v/>
      </c>
      <c r="N193" s="29">
        <f>SUMPRODUCT(N$172:N$188,N$124:N$140)</f>
        <v/>
      </c>
      <c r="O193" s="29">
        <f>SUMPRODUCT(O$172:O$188,O$124:O$140)</f>
        <v/>
      </c>
      <c r="P193" s="29">
        <f>SUMPRODUCT(P$172:P$188,P$124:P$140)</f>
        <v/>
      </c>
      <c r="Q193" s="29">
        <f>SUMPRODUCT(Q$172:Q$188,Q$124:Q$140)</f>
        <v/>
      </c>
      <c r="R193" s="29">
        <f>SUMPRODUCT(R$172:R$188,R$124:R$140)</f>
        <v/>
      </c>
      <c r="S193" s="29">
        <f>SUMPRODUCT(S$172:S$188,S$124:S$140)</f>
        <v/>
      </c>
      <c r="T193" s="29">
        <f>SUMPRODUCT(T$172:T$188,T$124:T$140)</f>
        <v/>
      </c>
      <c r="U193" s="29">
        <f>SUMPRODUCT(U$172:U$188,U$124:U$140)</f>
        <v/>
      </c>
      <c r="V193" s="29">
        <f>SUMPRODUCT(V$172:V$188,V$124:V$140)</f>
        <v/>
      </c>
      <c r="W193" s="29">
        <f>SUMPRODUCT(W$172:W$188,W$124:W$140)</f>
        <v/>
      </c>
      <c r="X193" s="29">
        <f>SUMPRODUCT(X$172:X$188,X$124:X$140)</f>
        <v/>
      </c>
      <c r="Y193" s="29">
        <f>SUMPRODUCT(Y$172:Y$188,Y$124:Y$140)</f>
        <v/>
      </c>
      <c r="Z193" s="29">
        <f>SUMPRODUCT(Z$172:Z$188,Z$124:Z$140)</f>
        <v/>
      </c>
      <c r="AA193" s="29">
        <f>SUMPRODUCT(AA$172:AA$188,AA$124:AA$140)</f>
        <v/>
      </c>
      <c r="AB193" s="29">
        <f>SUMPRODUCT(AB$172:AB$188,AB$124:AB$140)</f>
        <v/>
      </c>
      <c r="AC193" s="29">
        <f>SUMPRODUCT(AC$172:AC$188,AC$124:AC$140)</f>
        <v/>
      </c>
      <c r="AD193" s="29">
        <f>SUMPRODUCT(AD$172:AD$188,AD$124:AD$140)</f>
        <v/>
      </c>
      <c r="AF193" s="17">
        <f>CodePrefix&amp;$A193&amp;IF($C193="","","."&amp;$C193&amp;"."&amp;$B193)&amp;INDEX(VarEnd,MATCH($A193,VarKey,0))&amp;AF$5</f>
        <v/>
      </c>
      <c r="AG193" s="28">
        <f>SUMPRODUCT(AG$172:AG$188,AG$124:AG$140)</f>
        <v/>
      </c>
      <c r="AH193" s="29">
        <f>SUMPRODUCT(AH$172:AH$188,AH$124:AH$140)</f>
        <v/>
      </c>
      <c r="AI193" s="29">
        <f>SUMPRODUCT(AI$172:AI$188,AI$124:AI$140)</f>
        <v/>
      </c>
      <c r="AJ193" s="29">
        <f>SUMPRODUCT(AJ$172:AJ$188,AJ$124:AJ$140)</f>
        <v/>
      </c>
      <c r="AK193" s="29">
        <f>SUMPRODUCT(AK$172:AK$188,AK$124:AK$140)</f>
        <v/>
      </c>
      <c r="AL193" s="29">
        <f>SUMPRODUCT(AL$172:AL$188,AL$124:AL$140)</f>
        <v/>
      </c>
      <c r="AM193" s="29">
        <f>SUMPRODUCT(AM$172:AM$188,AM$124:AM$140)</f>
        <v/>
      </c>
      <c r="AN193" s="29">
        <f>SUMPRODUCT(AN$172:AN$188,AN$124:AN$140)</f>
        <v/>
      </c>
      <c r="AO193" s="29">
        <f>SUMPRODUCT(AO$172:AO$188,AO$124:AO$140)</f>
        <v/>
      </c>
      <c r="AP193" s="29">
        <f>SUMPRODUCT(AP$172:AP$188,AP$124:AP$140)</f>
        <v/>
      </c>
      <c r="AQ193" s="29">
        <f>SUMPRODUCT(AQ$172:AQ$188,AQ$124:AQ$140)</f>
        <v/>
      </c>
      <c r="AR193" s="29">
        <f>SUMPRODUCT(AR$172:AR$188,AR$124:AR$140)</f>
        <v/>
      </c>
      <c r="AS193" s="29">
        <f>SUMPRODUCT(AS$172:AS$188,AS$124:AS$140)</f>
        <v/>
      </c>
      <c r="AT193" s="29">
        <f>SUMPRODUCT(AT$172:AT$188,AT$124:AT$140)</f>
        <v/>
      </c>
      <c r="AU193" s="29">
        <f>SUMPRODUCT(AU$172:AU$188,AU$124:AU$140)</f>
        <v/>
      </c>
      <c r="AV193" s="29">
        <f>SUMPRODUCT(AV$172:AV$188,AV$124:AV$140)</f>
        <v/>
      </c>
      <c r="AW193" s="29">
        <f>SUMPRODUCT(AW$172:AW$188,AW$124:AW$140)</f>
        <v/>
      </c>
      <c r="AX193" s="29">
        <f>SUMPRODUCT(AX$172:AX$188,AX$124:AX$140)</f>
        <v/>
      </c>
      <c r="AY193" s="29">
        <f>SUMPRODUCT(AY$172:AY$188,AY$124:AY$140)</f>
        <v/>
      </c>
    </row>
    <row r="194" hidden="1" outlineLevel="1">
      <c r="A194" s="1" t="inlineStr">
        <is>
          <t>ets.chg</t>
        </is>
      </c>
      <c r="B194" s="1" t="inlineStr"/>
      <c r="C194" s="1" t="inlineStr"/>
      <c r="H194" s="1">
        <f>INDEX(VarLab,MATCH($A194,VarKey,0))&amp;INDEX(MemLab,MATCH($C194&amp;"|"&amp;$B194,MemKey,0))</f>
        <v/>
      </c>
      <c r="I194" s="1">
        <f>INDEX(VarUnit,MATCH($A194,VarKey,0))</f>
        <v/>
      </c>
      <c r="J194" s="1">
        <f>INDEX(VarSrc,MATCH($A194,VarKey,0))</f>
        <v/>
      </c>
      <c r="K194" s="17">
        <f>CodePrefix&amp;$A194&amp;IF($C194="","","."&amp;$C194&amp;"."&amp;$B194)&amp;INDEX(VarEnd,MATCH($A194,VarKey,0))&amp;K$5</f>
        <v/>
      </c>
      <c r="L194" s="18">
        <f>L$96+(L$97-L$96)/MAX(L$100-L$99,1)*(MIN(L$4,L$100)-L$99)</f>
        <v/>
      </c>
      <c r="M194" s="19">
        <f>M$96+(M$97-M$96)/MAX(M$100-M$99,1)*(MIN(M$4,M$100)-M$99)</f>
        <v/>
      </c>
      <c r="N194" s="19">
        <f>N$96+(N$97-N$96)/MAX(N$100-N$99,1)*(MIN(N$4,N$100)-N$99)</f>
        <v/>
      </c>
      <c r="O194" s="19">
        <f>O$96+(O$97-O$96)/MAX(O$100-O$99,1)*(MIN(O$4,O$100)-O$99)</f>
        <v/>
      </c>
      <c r="P194" s="19">
        <f>P$96+(P$97-P$96)/MAX(P$100-P$99,1)*(MIN(P$4,P$100)-P$99)</f>
        <v/>
      </c>
      <c r="Q194" s="19">
        <f>Q$96+(Q$97-Q$96)/MAX(Q$100-Q$99,1)*(MIN(Q$4,Q$100)-Q$99)</f>
        <v/>
      </c>
      <c r="R194" s="19">
        <f>R$96+(R$97-R$96)/MAX(R$100-R$99,1)*(MIN(R$4,R$100)-R$99)</f>
        <v/>
      </c>
      <c r="S194" s="19">
        <f>S$96+(S$97-S$96)/MAX(S$100-S$99,1)*(MIN(S$4,S$100)-S$99)</f>
        <v/>
      </c>
      <c r="T194" s="19">
        <f>T$96+(T$97-T$96)/MAX(T$100-T$99,1)*(MIN(T$4,T$100)-T$99)</f>
        <v/>
      </c>
      <c r="U194" s="19">
        <f>U$96+(U$97-U$96)/MAX(U$100-U$99,1)*(MIN(U$4,U$100)-U$99)</f>
        <v/>
      </c>
      <c r="V194" s="19">
        <f>V$96+(V$97-V$96)/MAX(V$100-V$99,1)*(MIN(V$4,V$100)-V$99)</f>
        <v/>
      </c>
      <c r="W194" s="19">
        <f>W$96+(W$97-W$96)/MAX(W$100-W$99,1)*(MIN(W$4,W$100)-W$99)</f>
        <v/>
      </c>
      <c r="X194" s="19">
        <f>X$96+(X$97-X$96)/MAX(X$100-X$99,1)*(MIN(X$4,X$100)-X$99)</f>
        <v/>
      </c>
      <c r="Y194" s="19">
        <f>Y$96+(Y$97-Y$96)/MAX(Y$100-Y$99,1)*(MIN(Y$4,Y$100)-Y$99)</f>
        <v/>
      </c>
      <c r="Z194" s="19">
        <f>Z$96+(Z$97-Z$96)/MAX(Z$100-Z$99,1)*(MIN(Z$4,Z$100)-Z$99)</f>
        <v/>
      </c>
      <c r="AA194" s="19">
        <f>AA$96+(AA$97-AA$96)/MAX(AA$100-AA$99,1)*(MIN(AA$4,AA$100)-AA$99)</f>
        <v/>
      </c>
      <c r="AB194" s="19">
        <f>AB$96+(AB$97-AB$96)/MAX(AB$100-AB$99,1)*(MIN(AB$4,AB$100)-AB$99)</f>
        <v/>
      </c>
      <c r="AC194" s="19">
        <f>AC$96+(AC$97-AC$96)/MAX(AC$100-AC$99,1)*(MIN(AC$4,AC$100)-AC$99)</f>
        <v/>
      </c>
      <c r="AD194" s="19">
        <f>AD$96+(AD$97-AD$96)/MAX(AD$100-AD$99,1)*(MIN(AD$4,AD$100)-AD$99)</f>
        <v/>
      </c>
      <c r="AF194" s="17">
        <f>CodePrefix&amp;$A194&amp;IF($C194="","","."&amp;$C194&amp;"."&amp;$B194)&amp;INDEX(VarEnd,MATCH($A194,VarKey,0))&amp;AF$5</f>
        <v/>
      </c>
      <c r="AG194" s="18">
        <f>AG$96+(AG$97-AG$96)/MAX(AG$100-AG$99,1)*(MIN(AG$4,AG$100)-AG$99)</f>
        <v/>
      </c>
      <c r="AH194" s="19">
        <f>AH$96+(AH$97-AH$96)/MAX(AH$100-AH$99,1)*(MIN(AH$4,AH$100)-AH$99)</f>
        <v/>
      </c>
      <c r="AI194" s="19">
        <f>AI$96+(AI$97-AI$96)/MAX(AI$100-AI$99,1)*(MIN(AI$4,AI$100)-AI$99)</f>
        <v/>
      </c>
      <c r="AJ194" s="19">
        <f>AJ$96+(AJ$97-AJ$96)/MAX(AJ$100-AJ$99,1)*(MIN(AJ$4,AJ$100)-AJ$99)</f>
        <v/>
      </c>
      <c r="AK194" s="19">
        <f>AK$96+(AK$97-AK$96)/MAX(AK$100-AK$99,1)*(MIN(AK$4,AK$100)-AK$99)</f>
        <v/>
      </c>
      <c r="AL194" s="19">
        <f>AL$96+(AL$97-AL$96)/MAX(AL$100-AL$99,1)*(MIN(AL$4,AL$100)-AL$99)</f>
        <v/>
      </c>
      <c r="AM194" s="19">
        <f>AM$96+(AM$97-AM$96)/MAX(AM$100-AM$99,1)*(MIN(AM$4,AM$100)-AM$99)</f>
        <v/>
      </c>
      <c r="AN194" s="19">
        <f>AN$96+(AN$97-AN$96)/MAX(AN$100-AN$99,1)*(MIN(AN$4,AN$100)-AN$99)</f>
        <v/>
      </c>
      <c r="AO194" s="19">
        <f>AO$96+(AO$97-AO$96)/MAX(AO$100-AO$99,1)*(MIN(AO$4,AO$100)-AO$99)</f>
        <v/>
      </c>
      <c r="AP194" s="19">
        <f>AP$96+(AP$97-AP$96)/MAX(AP$100-AP$99,1)*(MIN(AP$4,AP$100)-AP$99)</f>
        <v/>
      </c>
      <c r="AQ194" s="19">
        <f>AQ$96+(AQ$97-AQ$96)/MAX(AQ$100-AQ$99,1)*(MIN(AQ$4,AQ$100)-AQ$99)</f>
        <v/>
      </c>
      <c r="AR194" s="19">
        <f>AR$96+(AR$97-AR$96)/MAX(AR$100-AR$99,1)*(MIN(AR$4,AR$100)-AR$99)</f>
        <v/>
      </c>
      <c r="AS194" s="19">
        <f>AS$96+(AS$97-AS$96)/MAX(AS$100-AS$99,1)*(MIN(AS$4,AS$100)-AS$99)</f>
        <v/>
      </c>
      <c r="AT194" s="19">
        <f>AT$96+(AT$97-AT$96)/MAX(AT$100-AT$99,1)*(MIN(AT$4,AT$100)-AT$99)</f>
        <v/>
      </c>
      <c r="AU194" s="19">
        <f>AU$96+(AU$97-AU$96)/MAX(AU$100-AU$99,1)*(MIN(AU$4,AU$100)-AU$99)</f>
        <v/>
      </c>
      <c r="AV194" s="19">
        <f>AV$96+(AV$97-AV$96)/MAX(AV$100-AV$99,1)*(MIN(AV$4,AV$100)-AV$99)</f>
        <v/>
      </c>
      <c r="AW194" s="19">
        <f>AW$96+(AW$97-AW$96)/MAX(AW$100-AW$99,1)*(MIN(AW$4,AW$100)-AW$99)</f>
        <v/>
      </c>
      <c r="AX194" s="19">
        <f>AX$96+(AX$97-AX$96)/MAX(AX$100-AX$99,1)*(MIN(AX$4,AX$100)-AX$99)</f>
        <v/>
      </c>
      <c r="AY194" s="19">
        <f>AY$96+(AY$97-AY$96)/MAX(AY$100-AY$99,1)*(MIN(AY$4,AY$100)-AY$99)</f>
        <v/>
      </c>
    </row>
    <row r="195" hidden="1" outlineLevel="1">
      <c r="A195" s="1" t="inlineStr">
        <is>
          <t>ets.cap</t>
        </is>
      </c>
      <c r="B195" s="1" t="inlineStr"/>
      <c r="C195" s="1" t="inlineStr"/>
      <c r="H195" s="1">
        <f>INDEX(VarLab,MATCH($A195,VarKey,0))&amp;INDEX(MemLab,MATCH($C195&amp;"|"&amp;$B195,MemKey,0))</f>
        <v/>
      </c>
      <c r="I195" s="1">
        <f>INDEX(VarUnit,MATCH($A195,VarKey,0))</f>
        <v/>
      </c>
      <c r="J195" s="1">
        <f>INDEX(VarSrc,MATCH($A195,VarKey,0))</f>
        <v/>
      </c>
      <c r="K195" s="17">
        <f>CodePrefix&amp;$A195&amp;IF($C195="","","."&amp;$C195&amp;"."&amp;$B195)&amp;INDEX(VarEnd,MATCH($A195,VarKey,0))&amp;K$5</f>
        <v/>
      </c>
      <c r="L195" s="28">
        <f>IF(L$105=1,IF(AND(L$4&gt;L$100,LEFT(L$98,8)="Constant"),K$195,L$193*(1+L$194)),0)</f>
        <v/>
      </c>
      <c r="M195" s="29">
        <f>IF(M$105=1,IF(AND(M$4&gt;M$100,LEFT(M$98,8)="Constant"),L$195,M$193*(1+M$194)),0)</f>
        <v/>
      </c>
      <c r="N195" s="29">
        <f>IF(N$105=1,IF(AND(N$4&gt;N$100,LEFT(N$98,8)="Constant"),M$195,N$193*(1+N$194)),0)</f>
        <v/>
      </c>
      <c r="O195" s="29">
        <f>IF(O$105=1,IF(AND(O$4&gt;O$100,LEFT(O$98,8)="Constant"),N$195,O$193*(1+O$194)),0)</f>
        <v/>
      </c>
      <c r="P195" s="29">
        <f>IF(P$105=1,IF(AND(P$4&gt;P$100,LEFT(P$98,8)="Constant"),O$195,P$193*(1+P$194)),0)</f>
        <v/>
      </c>
      <c r="Q195" s="29">
        <f>IF(Q$105=1,IF(AND(Q$4&gt;Q$100,LEFT(Q$98,8)="Constant"),P$195,Q$193*(1+Q$194)),0)</f>
        <v/>
      </c>
      <c r="R195" s="29">
        <f>IF(R$105=1,IF(AND(R$4&gt;R$100,LEFT(R$98,8)="Constant"),Q$195,R$193*(1+R$194)),0)</f>
        <v/>
      </c>
      <c r="S195" s="29">
        <f>IF(S$105=1,IF(AND(S$4&gt;S$100,LEFT(S$98,8)="Constant"),R$195,S$193*(1+S$194)),0)</f>
        <v/>
      </c>
      <c r="T195" s="29">
        <f>IF(T$105=1,IF(AND(T$4&gt;T$100,LEFT(T$98,8)="Constant"),S$195,T$193*(1+T$194)),0)</f>
        <v/>
      </c>
      <c r="U195" s="29">
        <f>IF(U$105=1,IF(AND(U$4&gt;U$100,LEFT(U$98,8)="Constant"),T$195,U$193*(1+U$194)),0)</f>
        <v/>
      </c>
      <c r="V195" s="29">
        <f>IF(V$105=1,IF(AND(V$4&gt;V$100,LEFT(V$98,8)="Constant"),U$195,V$193*(1+V$194)),0)</f>
        <v/>
      </c>
      <c r="W195" s="29">
        <f>IF(W$105=1,IF(AND(W$4&gt;W$100,LEFT(W$98,8)="Constant"),V$195,W$193*(1+W$194)),0)</f>
        <v/>
      </c>
      <c r="X195" s="29">
        <f>IF(X$105=1,IF(AND(X$4&gt;X$100,LEFT(X$98,8)="Constant"),W$195,X$193*(1+X$194)),0)</f>
        <v/>
      </c>
      <c r="Y195" s="29">
        <f>IF(Y$105=1,IF(AND(Y$4&gt;Y$100,LEFT(Y$98,8)="Constant"),X$195,Y$193*(1+Y$194)),0)</f>
        <v/>
      </c>
      <c r="Z195" s="29">
        <f>IF(Z$105=1,IF(AND(Z$4&gt;Z$100,LEFT(Z$98,8)="Constant"),Y$195,Z$193*(1+Z$194)),0)</f>
        <v/>
      </c>
      <c r="AA195" s="29">
        <f>IF(AA$105=1,IF(AND(AA$4&gt;AA$100,LEFT(AA$98,8)="Constant"),Z$195,AA$193*(1+AA$194)),0)</f>
        <v/>
      </c>
      <c r="AB195" s="29">
        <f>IF(AB$105=1,IF(AND(AB$4&gt;AB$100,LEFT(AB$98,8)="Constant"),AA$195,AB$193*(1+AB$194)),0)</f>
        <v/>
      </c>
      <c r="AC195" s="29">
        <f>IF(AC$105=1,IF(AND(AC$4&gt;AC$100,LEFT(AC$98,8)="Constant"),AB$195,AC$193*(1+AC$194)),0)</f>
        <v/>
      </c>
      <c r="AD195" s="29">
        <f>IF(AD$105=1,IF(AND(AD$4&gt;AD$100,LEFT(AD$98,8)="Constant"),AC$195,AD$193*(1+AD$194)),0)</f>
        <v/>
      </c>
      <c r="AF195" s="17">
        <f>CodePrefix&amp;$A195&amp;IF($C195="","","."&amp;$C195&amp;"."&amp;$B195)&amp;INDEX(VarEnd,MATCH($A195,VarKey,0))&amp;AF$5</f>
        <v/>
      </c>
      <c r="AG195" s="28">
        <f>IF(AG$105=1,IF(AND(AG$4&gt;AG$100,LEFT(AG$98,8)="Constant"),AF$195,AG$193*(1+AG$194)),0)</f>
        <v/>
      </c>
      <c r="AH195" s="29">
        <f>IF(AH$105=1,IF(AND(AH$4&gt;AH$100,LEFT(AH$98,8)="Constant"),AG$195,AH$193*(1+AH$194)),0)</f>
        <v/>
      </c>
      <c r="AI195" s="29">
        <f>IF(AI$105=1,IF(AND(AI$4&gt;AI$100,LEFT(AI$98,8)="Constant"),AH$195,AI$193*(1+AI$194)),0)</f>
        <v/>
      </c>
      <c r="AJ195" s="29">
        <f>IF(AJ$105=1,IF(AND(AJ$4&gt;AJ$100,LEFT(AJ$98,8)="Constant"),AI$195,AJ$193*(1+AJ$194)),0)</f>
        <v/>
      </c>
      <c r="AK195" s="29">
        <f>IF(AK$105=1,IF(AND(AK$4&gt;AK$100,LEFT(AK$98,8)="Constant"),AJ$195,AK$193*(1+AK$194)),0)</f>
        <v/>
      </c>
      <c r="AL195" s="29">
        <f>IF(AL$105=1,IF(AND(AL$4&gt;AL$100,LEFT(AL$98,8)="Constant"),AK$195,AL$193*(1+AL$194)),0)</f>
        <v/>
      </c>
      <c r="AM195" s="29">
        <f>IF(AM$105=1,IF(AND(AM$4&gt;AM$100,LEFT(AM$98,8)="Constant"),AL$195,AM$193*(1+AM$194)),0)</f>
        <v/>
      </c>
      <c r="AN195" s="29">
        <f>IF(AN$105=1,IF(AND(AN$4&gt;AN$100,LEFT(AN$98,8)="Constant"),AM$195,AN$193*(1+AN$194)),0)</f>
        <v/>
      </c>
      <c r="AO195" s="29">
        <f>IF(AO$105=1,IF(AND(AO$4&gt;AO$100,LEFT(AO$98,8)="Constant"),AN$195,AO$193*(1+AO$194)),0)</f>
        <v/>
      </c>
      <c r="AP195" s="29">
        <f>IF(AP$105=1,IF(AND(AP$4&gt;AP$100,LEFT(AP$98,8)="Constant"),AO$195,AP$193*(1+AP$194)),0)</f>
        <v/>
      </c>
      <c r="AQ195" s="29">
        <f>IF(AQ$105=1,IF(AND(AQ$4&gt;AQ$100,LEFT(AQ$98,8)="Constant"),AP$195,AQ$193*(1+AQ$194)),0)</f>
        <v/>
      </c>
      <c r="AR195" s="29">
        <f>IF(AR$105=1,IF(AND(AR$4&gt;AR$100,LEFT(AR$98,8)="Constant"),AQ$195,AR$193*(1+AR$194)),0)</f>
        <v/>
      </c>
      <c r="AS195" s="29">
        <f>IF(AS$105=1,IF(AND(AS$4&gt;AS$100,LEFT(AS$98,8)="Constant"),AR$195,AS$193*(1+AS$194)),0)</f>
        <v/>
      </c>
      <c r="AT195" s="29">
        <f>IF(AT$105=1,IF(AND(AT$4&gt;AT$100,LEFT(AT$98,8)="Constant"),AS$195,AT$193*(1+AT$194)),0)</f>
        <v/>
      </c>
      <c r="AU195" s="29">
        <f>IF(AU$105=1,IF(AND(AU$4&gt;AU$100,LEFT(AU$98,8)="Constant"),AT$195,AU$193*(1+AU$194)),0)</f>
        <v/>
      </c>
      <c r="AV195" s="29">
        <f>IF(AV$105=1,IF(AND(AV$4&gt;AV$100,LEFT(AV$98,8)="Constant"),AU$195,AV$193*(1+AV$194)),0)</f>
        <v/>
      </c>
      <c r="AW195" s="29">
        <f>IF(AW$105=1,IF(AND(AW$4&gt;AW$100,LEFT(AW$98,8)="Constant"),AV$195,AW$193*(1+AW$194)),0)</f>
        <v/>
      </c>
      <c r="AX195" s="29">
        <f>IF(AX$105=1,IF(AND(AX$4&gt;AX$100,LEFT(AX$98,8)="Constant"),AW$195,AX$193*(1+AX$194)),0)</f>
        <v/>
      </c>
      <c r="AY195" s="29">
        <f>IF(AY$105=1,IF(AND(AY$4&gt;AY$100,LEFT(AY$98,8)="Constant"),AX$195,AY$193*(1+AY$194)),0)</f>
        <v/>
      </c>
    </row>
    <row r="196" hidden="1" outlineLevel="1">
      <c r="A196" s="1" t="inlineStr">
        <is>
          <t>ets.se</t>
        </is>
      </c>
      <c r="B196" s="1" t="inlineStr"/>
      <c r="C196" s="1" t="inlineStr"/>
      <c r="H196" s="1">
        <f>INDEX(VarLab,MATCH($A196,VarKey,0))&amp;INDEX(MemLab,MATCH($C196&amp;"|"&amp;$B196,MemKey,0))</f>
        <v/>
      </c>
      <c r="I196" s="1">
        <f>INDEX(VarUnit,MATCH($A196,VarKey,0))</f>
        <v/>
      </c>
      <c r="J196" s="1">
        <f>INDEX(VarSrc,MATCH($A196,VarKey,0))</f>
        <v/>
      </c>
      <c r="K196" s="17">
        <f>CodePrefix&amp;$A196&amp;IF($C196="","","."&amp;$C196&amp;"."&amp;$B196)&amp;INDEX(VarEnd,MATCH($A196,VarKey,0))&amp;K$5</f>
        <v/>
      </c>
      <c r="L196" s="30">
        <f>IF(L$193&gt;0,SUMPRODUCT(L$172:L$188,L$124:L$140,SemiEl,1-(1-OBREff)*L$154:L$170)/L$193,0)</f>
        <v/>
      </c>
      <c r="M196" s="31">
        <f>IF(M$193&gt;0,SUMPRODUCT(M$172:M$188,M$124:M$140,SemiEl,1-(1-OBREff)*M$154:M$170)/M$193,0)</f>
        <v/>
      </c>
      <c r="N196" s="31">
        <f>IF(N$193&gt;0,SUMPRODUCT(N$172:N$188,N$124:N$140,SemiEl,1-(1-OBREff)*N$154:N$170)/N$193,0)</f>
        <v/>
      </c>
      <c r="O196" s="31">
        <f>IF(O$193&gt;0,SUMPRODUCT(O$172:O$188,O$124:O$140,SemiEl,1-(1-OBREff)*O$154:O$170)/O$193,0)</f>
        <v/>
      </c>
      <c r="P196" s="31">
        <f>IF(P$193&gt;0,SUMPRODUCT(P$172:P$188,P$124:P$140,SemiEl,1-(1-OBREff)*P$154:P$170)/P$193,0)</f>
        <v/>
      </c>
      <c r="Q196" s="31">
        <f>IF(Q$193&gt;0,SUMPRODUCT(Q$172:Q$188,Q$124:Q$140,SemiEl,1-(1-OBREff)*Q$154:Q$170)/Q$193,0)</f>
        <v/>
      </c>
      <c r="R196" s="31">
        <f>IF(R$193&gt;0,SUMPRODUCT(R$172:R$188,R$124:R$140,SemiEl,1-(1-OBREff)*R$154:R$170)/R$193,0)</f>
        <v/>
      </c>
      <c r="S196" s="31">
        <f>IF(S$193&gt;0,SUMPRODUCT(S$172:S$188,S$124:S$140,SemiEl,1-(1-OBREff)*S$154:S$170)/S$193,0)</f>
        <v/>
      </c>
      <c r="T196" s="31">
        <f>IF(T$193&gt;0,SUMPRODUCT(T$172:T$188,T$124:T$140,SemiEl,1-(1-OBREff)*T$154:T$170)/T$193,0)</f>
        <v/>
      </c>
      <c r="U196" s="31">
        <f>IF(U$193&gt;0,SUMPRODUCT(U$172:U$188,U$124:U$140,SemiEl,1-(1-OBREff)*U$154:U$170)/U$193,0)</f>
        <v/>
      </c>
      <c r="V196" s="31">
        <f>IF(V$193&gt;0,SUMPRODUCT(V$172:V$188,V$124:V$140,SemiEl,1-(1-OBREff)*V$154:V$170)/V$193,0)</f>
        <v/>
      </c>
      <c r="W196" s="31">
        <f>IF(W$193&gt;0,SUMPRODUCT(W$172:W$188,W$124:W$140,SemiEl,1-(1-OBREff)*W$154:W$170)/W$193,0)</f>
        <v/>
      </c>
      <c r="X196" s="31">
        <f>IF(X$193&gt;0,SUMPRODUCT(X$172:X$188,X$124:X$140,SemiEl,1-(1-OBREff)*X$154:X$170)/X$193,0)</f>
        <v/>
      </c>
      <c r="Y196" s="31">
        <f>IF(Y$193&gt;0,SUMPRODUCT(Y$172:Y$188,Y$124:Y$140,SemiEl,1-(1-OBREff)*Y$154:Y$170)/Y$193,0)</f>
        <v/>
      </c>
      <c r="Z196" s="31">
        <f>IF(Z$193&gt;0,SUMPRODUCT(Z$172:Z$188,Z$124:Z$140,SemiEl,1-(1-OBREff)*Z$154:Z$170)/Z$193,0)</f>
        <v/>
      </c>
      <c r="AA196" s="31">
        <f>IF(AA$193&gt;0,SUMPRODUCT(AA$172:AA$188,AA$124:AA$140,SemiEl,1-(1-OBREff)*AA$154:AA$170)/AA$193,0)</f>
        <v/>
      </c>
      <c r="AB196" s="31">
        <f>IF(AB$193&gt;0,SUMPRODUCT(AB$172:AB$188,AB$124:AB$140,SemiEl,1-(1-OBREff)*AB$154:AB$170)/AB$193,0)</f>
        <v/>
      </c>
      <c r="AC196" s="31">
        <f>IF(AC$193&gt;0,SUMPRODUCT(AC$172:AC$188,AC$124:AC$140,SemiEl,1-(1-OBREff)*AC$154:AC$170)/AC$193,0)</f>
        <v/>
      </c>
      <c r="AD196" s="31">
        <f>IF(AD$193&gt;0,SUMPRODUCT(AD$172:AD$188,AD$124:AD$140,SemiEl,1-(1-OBREff)*AD$154:AD$170)/AD$193,0)</f>
        <v/>
      </c>
      <c r="AF196" s="17">
        <f>CodePrefix&amp;$A196&amp;IF($C196="","","."&amp;$C196&amp;"."&amp;$B196)&amp;INDEX(VarEnd,MATCH($A196,VarKey,0))&amp;AF$5</f>
        <v/>
      </c>
      <c r="AG196" s="30">
        <f>IF(AG$193&gt;0,SUMPRODUCT(AG$172:AG$188,AG$124:AG$140,SemiEl,1-(1-OBREff)*AG$154:AG$170)/AG$193,0)</f>
        <v/>
      </c>
      <c r="AH196" s="31">
        <f>IF(AH$193&gt;0,SUMPRODUCT(AH$172:AH$188,AH$124:AH$140,SemiEl,1-(1-OBREff)*AH$154:AH$170)/AH$193,0)</f>
        <v/>
      </c>
      <c r="AI196" s="31">
        <f>IF(AI$193&gt;0,SUMPRODUCT(AI$172:AI$188,AI$124:AI$140,SemiEl,1-(1-OBREff)*AI$154:AI$170)/AI$193,0)</f>
        <v/>
      </c>
      <c r="AJ196" s="31">
        <f>IF(AJ$193&gt;0,SUMPRODUCT(AJ$172:AJ$188,AJ$124:AJ$140,SemiEl,1-(1-OBREff)*AJ$154:AJ$170)/AJ$193,0)</f>
        <v/>
      </c>
      <c r="AK196" s="31">
        <f>IF(AK$193&gt;0,SUMPRODUCT(AK$172:AK$188,AK$124:AK$140,SemiEl,1-(1-OBREff)*AK$154:AK$170)/AK$193,0)</f>
        <v/>
      </c>
      <c r="AL196" s="31">
        <f>IF(AL$193&gt;0,SUMPRODUCT(AL$172:AL$188,AL$124:AL$140,SemiEl,1-(1-OBREff)*AL$154:AL$170)/AL$193,0)</f>
        <v/>
      </c>
      <c r="AM196" s="31">
        <f>IF(AM$193&gt;0,SUMPRODUCT(AM$172:AM$188,AM$124:AM$140,SemiEl,1-(1-OBREff)*AM$154:AM$170)/AM$193,0)</f>
        <v/>
      </c>
      <c r="AN196" s="31">
        <f>IF(AN$193&gt;0,SUMPRODUCT(AN$172:AN$188,AN$124:AN$140,SemiEl,1-(1-OBREff)*AN$154:AN$170)/AN$193,0)</f>
        <v/>
      </c>
      <c r="AO196" s="31">
        <f>IF(AO$193&gt;0,SUMPRODUCT(AO$172:AO$188,AO$124:AO$140,SemiEl,1-(1-OBREff)*AO$154:AO$170)/AO$193,0)</f>
        <v/>
      </c>
      <c r="AP196" s="31">
        <f>IF(AP$193&gt;0,SUMPRODUCT(AP$172:AP$188,AP$124:AP$140,SemiEl,1-(1-OBREff)*AP$154:AP$170)/AP$193,0)</f>
        <v/>
      </c>
      <c r="AQ196" s="31">
        <f>IF(AQ$193&gt;0,SUMPRODUCT(AQ$172:AQ$188,AQ$124:AQ$140,SemiEl,1-(1-OBREff)*AQ$154:AQ$170)/AQ$193,0)</f>
        <v/>
      </c>
      <c r="AR196" s="31">
        <f>IF(AR$193&gt;0,SUMPRODUCT(AR$172:AR$188,AR$124:AR$140,SemiEl,1-(1-OBREff)*AR$154:AR$170)/AR$193,0)</f>
        <v/>
      </c>
      <c r="AS196" s="31">
        <f>IF(AS$193&gt;0,SUMPRODUCT(AS$172:AS$188,AS$124:AS$140,SemiEl,1-(1-OBREff)*AS$154:AS$170)/AS$193,0)</f>
        <v/>
      </c>
      <c r="AT196" s="31">
        <f>IF(AT$193&gt;0,SUMPRODUCT(AT$172:AT$188,AT$124:AT$140,SemiEl,1-(1-OBREff)*AT$154:AT$170)/AT$193,0)</f>
        <v/>
      </c>
      <c r="AU196" s="31">
        <f>IF(AU$193&gt;0,SUMPRODUCT(AU$172:AU$188,AU$124:AU$140,SemiEl,1-(1-OBREff)*AU$154:AU$170)/AU$193,0)</f>
        <v/>
      </c>
      <c r="AV196" s="31">
        <f>IF(AV$193&gt;0,SUMPRODUCT(AV$172:AV$188,AV$124:AV$140,SemiEl,1-(1-OBREff)*AV$154:AV$170)/AV$193,0)</f>
        <v/>
      </c>
      <c r="AW196" s="31">
        <f>IF(AW$193&gt;0,SUMPRODUCT(AW$172:AW$188,AW$124:AW$140,SemiEl,1-(1-OBREff)*AW$154:AW$170)/AW$193,0)</f>
        <v/>
      </c>
      <c r="AX196" s="31">
        <f>IF(AX$193&gt;0,SUMPRODUCT(AX$172:AX$188,AX$124:AX$140,SemiEl,1-(1-OBREff)*AX$154:AX$170)/AX$193,0)</f>
        <v/>
      </c>
      <c r="AY196" s="31">
        <f>IF(AY$193&gt;0,SUMPRODUCT(AY$172:AY$188,AY$124:AY$140,SemiEl,1-(1-OBREff)*AY$154:AY$170)/AY$193,0)</f>
        <v/>
      </c>
    </row>
    <row r="197" hidden="1" outlineLevel="1">
      <c r="A197" s="1" t="inlineStr">
        <is>
          <t>ets.est</t>
        </is>
      </c>
      <c r="B197" s="1" t="inlineStr"/>
      <c r="C197" s="1" t="inlineStr"/>
      <c r="H197" s="1">
        <f>INDEX(VarLab,MATCH($A197,VarKey,0))&amp;INDEX(MemLab,MATCH($C197&amp;"|"&amp;$B197,MemKey,0))</f>
        <v/>
      </c>
      <c r="I197" s="1">
        <f>INDEX(VarUnit,MATCH($A197,VarKey,0))</f>
        <v/>
      </c>
      <c r="J197" s="1">
        <f>INDEX(VarSrc,MATCH($A197,VarKey,0))</f>
        <v/>
      </c>
      <c r="K197" s="17">
        <f>CodePrefix&amp;$A197&amp;IF($C197="","","."&amp;$C197&amp;"."&amp;$B197)&amp;INDEX(VarEnd,MATCH($A197,VarKey,0))&amp;K$5</f>
        <v/>
      </c>
      <c r="L197" s="18">
        <f>IF(AND(L$105=1,L$195&gt;0,L$195&lt;L$193,L$196&lt;0,L$192&gt;0),LN(L$195/L$193)/(L$196*L$192),0)</f>
        <v/>
      </c>
      <c r="M197" s="19">
        <f>IF(AND(M$105=1,M$195&gt;0,M$195&lt;M$193,M$196&lt;0,M$192&gt;0),LN(M$195/M$193)/(M$196*M$192),0)</f>
        <v/>
      </c>
      <c r="N197" s="19">
        <f>IF(AND(N$105=1,N$195&gt;0,N$195&lt;N$193,N$196&lt;0,N$192&gt;0),LN(N$195/N$193)/(N$196*N$192),0)</f>
        <v/>
      </c>
      <c r="O197" s="19">
        <f>IF(AND(O$105=1,O$195&gt;0,O$195&lt;O$193,O$196&lt;0,O$192&gt;0),LN(O$195/O$193)/(O$196*O$192),0)</f>
        <v/>
      </c>
      <c r="P197" s="19">
        <f>IF(AND(P$105=1,P$195&gt;0,P$195&lt;P$193,P$196&lt;0,P$192&gt;0),LN(P$195/P$193)/(P$196*P$192),0)</f>
        <v/>
      </c>
      <c r="Q197" s="19">
        <f>IF(AND(Q$105=1,Q$195&gt;0,Q$195&lt;Q$193,Q$196&lt;0,Q$192&gt;0),LN(Q$195/Q$193)/(Q$196*Q$192),0)</f>
        <v/>
      </c>
      <c r="R197" s="19">
        <f>IF(AND(R$105=1,R$195&gt;0,R$195&lt;R$193,R$196&lt;0,R$192&gt;0),LN(R$195/R$193)/(R$196*R$192),0)</f>
        <v/>
      </c>
      <c r="S197" s="19">
        <f>IF(AND(S$105=1,S$195&gt;0,S$195&lt;S$193,S$196&lt;0,S$192&gt;0),LN(S$195/S$193)/(S$196*S$192),0)</f>
        <v/>
      </c>
      <c r="T197" s="19">
        <f>IF(AND(T$105=1,T$195&gt;0,T$195&lt;T$193,T$196&lt;0,T$192&gt;0),LN(T$195/T$193)/(T$196*T$192),0)</f>
        <v/>
      </c>
      <c r="U197" s="19">
        <f>IF(AND(U$105=1,U$195&gt;0,U$195&lt;U$193,U$196&lt;0,U$192&gt;0),LN(U$195/U$193)/(U$196*U$192),0)</f>
        <v/>
      </c>
      <c r="V197" s="19">
        <f>IF(AND(V$105=1,V$195&gt;0,V$195&lt;V$193,V$196&lt;0,V$192&gt;0),LN(V$195/V$193)/(V$196*V$192),0)</f>
        <v/>
      </c>
      <c r="W197" s="19">
        <f>IF(AND(W$105=1,W$195&gt;0,W$195&lt;W$193,W$196&lt;0,W$192&gt;0),LN(W$195/W$193)/(W$196*W$192),0)</f>
        <v/>
      </c>
      <c r="X197" s="19">
        <f>IF(AND(X$105=1,X$195&gt;0,X$195&lt;X$193,X$196&lt;0,X$192&gt;0),LN(X$195/X$193)/(X$196*X$192),0)</f>
        <v/>
      </c>
      <c r="Y197" s="19">
        <f>IF(AND(Y$105=1,Y$195&gt;0,Y$195&lt;Y$193,Y$196&lt;0,Y$192&gt;0),LN(Y$195/Y$193)/(Y$196*Y$192),0)</f>
        <v/>
      </c>
      <c r="Z197" s="19">
        <f>IF(AND(Z$105=1,Z$195&gt;0,Z$195&lt;Z$193,Z$196&lt;0,Z$192&gt;0),LN(Z$195/Z$193)/(Z$196*Z$192),0)</f>
        <v/>
      </c>
      <c r="AA197" s="19">
        <f>IF(AND(AA$105=1,AA$195&gt;0,AA$195&lt;AA$193,AA$196&lt;0,AA$192&gt;0),LN(AA$195/AA$193)/(AA$196*AA$192),0)</f>
        <v/>
      </c>
      <c r="AB197" s="19">
        <f>IF(AND(AB$105=1,AB$195&gt;0,AB$195&lt;AB$193,AB$196&lt;0,AB$192&gt;0),LN(AB$195/AB$193)/(AB$196*AB$192),0)</f>
        <v/>
      </c>
      <c r="AC197" s="19">
        <f>IF(AND(AC$105=1,AC$195&gt;0,AC$195&lt;AC$193,AC$196&lt;0,AC$192&gt;0),LN(AC$195/AC$193)/(AC$196*AC$192),0)</f>
        <v/>
      </c>
      <c r="AD197" s="19">
        <f>IF(AND(AD$105=1,AD$195&gt;0,AD$195&lt;AD$193,AD$196&lt;0,AD$192&gt;0),LN(AD$195/AD$193)/(AD$196*AD$192),0)</f>
        <v/>
      </c>
      <c r="AF197" s="17">
        <f>CodePrefix&amp;$A197&amp;IF($C197="","","."&amp;$C197&amp;"."&amp;$B197)&amp;INDEX(VarEnd,MATCH($A197,VarKey,0))&amp;AF$5</f>
        <v/>
      </c>
      <c r="AG197" s="18">
        <f>IF(AND(AG$105=1,AG$195&gt;0,AG$195&lt;AG$193,AG$196&lt;0,AG$192&gt;0),LN(AG$195/AG$193)/(AG$196*AG$192),0)</f>
        <v/>
      </c>
      <c r="AH197" s="19">
        <f>IF(AND(AH$105=1,AH$195&gt;0,AH$195&lt;AH$193,AH$196&lt;0,AH$192&gt;0),LN(AH$195/AH$193)/(AH$196*AH$192),0)</f>
        <v/>
      </c>
      <c r="AI197" s="19">
        <f>IF(AND(AI$105=1,AI$195&gt;0,AI$195&lt;AI$193,AI$196&lt;0,AI$192&gt;0),LN(AI$195/AI$193)/(AI$196*AI$192),0)</f>
        <v/>
      </c>
      <c r="AJ197" s="19">
        <f>IF(AND(AJ$105=1,AJ$195&gt;0,AJ$195&lt;AJ$193,AJ$196&lt;0,AJ$192&gt;0),LN(AJ$195/AJ$193)/(AJ$196*AJ$192),0)</f>
        <v/>
      </c>
      <c r="AK197" s="19">
        <f>IF(AND(AK$105=1,AK$195&gt;0,AK$195&lt;AK$193,AK$196&lt;0,AK$192&gt;0),LN(AK$195/AK$193)/(AK$196*AK$192),0)</f>
        <v/>
      </c>
      <c r="AL197" s="19">
        <f>IF(AND(AL$105=1,AL$195&gt;0,AL$195&lt;AL$193,AL$196&lt;0,AL$192&gt;0),LN(AL$195/AL$193)/(AL$196*AL$192),0)</f>
        <v/>
      </c>
      <c r="AM197" s="19">
        <f>IF(AND(AM$105=1,AM$195&gt;0,AM$195&lt;AM$193,AM$196&lt;0,AM$192&gt;0),LN(AM$195/AM$193)/(AM$196*AM$192),0)</f>
        <v/>
      </c>
      <c r="AN197" s="19">
        <f>IF(AND(AN$105=1,AN$195&gt;0,AN$195&lt;AN$193,AN$196&lt;0,AN$192&gt;0),LN(AN$195/AN$193)/(AN$196*AN$192),0)</f>
        <v/>
      </c>
      <c r="AO197" s="19">
        <f>IF(AND(AO$105=1,AO$195&gt;0,AO$195&lt;AO$193,AO$196&lt;0,AO$192&gt;0),LN(AO$195/AO$193)/(AO$196*AO$192),0)</f>
        <v/>
      </c>
      <c r="AP197" s="19">
        <f>IF(AND(AP$105=1,AP$195&gt;0,AP$195&lt;AP$193,AP$196&lt;0,AP$192&gt;0),LN(AP$195/AP$193)/(AP$196*AP$192),0)</f>
        <v/>
      </c>
      <c r="AQ197" s="19">
        <f>IF(AND(AQ$105=1,AQ$195&gt;0,AQ$195&lt;AQ$193,AQ$196&lt;0,AQ$192&gt;0),LN(AQ$195/AQ$193)/(AQ$196*AQ$192),0)</f>
        <v/>
      </c>
      <c r="AR197" s="19">
        <f>IF(AND(AR$105=1,AR$195&gt;0,AR$195&lt;AR$193,AR$196&lt;0,AR$192&gt;0),LN(AR$195/AR$193)/(AR$196*AR$192),0)</f>
        <v/>
      </c>
      <c r="AS197" s="19">
        <f>IF(AND(AS$105=1,AS$195&gt;0,AS$195&lt;AS$193,AS$196&lt;0,AS$192&gt;0),LN(AS$195/AS$193)/(AS$196*AS$192),0)</f>
        <v/>
      </c>
      <c r="AT197" s="19">
        <f>IF(AND(AT$105=1,AT$195&gt;0,AT$195&lt;AT$193,AT$196&lt;0,AT$192&gt;0),LN(AT$195/AT$193)/(AT$196*AT$192),0)</f>
        <v/>
      </c>
      <c r="AU197" s="19">
        <f>IF(AND(AU$105=1,AU$195&gt;0,AU$195&lt;AU$193,AU$196&lt;0,AU$192&gt;0),LN(AU$195/AU$193)/(AU$196*AU$192),0)</f>
        <v/>
      </c>
      <c r="AV197" s="19">
        <f>IF(AND(AV$105=1,AV$195&gt;0,AV$195&lt;AV$193,AV$196&lt;0,AV$192&gt;0),LN(AV$195/AV$193)/(AV$196*AV$192),0)</f>
        <v/>
      </c>
      <c r="AW197" s="19">
        <f>IF(AND(AW$105=1,AW$195&gt;0,AW$195&lt;AW$193,AW$196&lt;0,AW$192&gt;0),LN(AW$195/AW$193)/(AW$196*AW$192),0)</f>
        <v/>
      </c>
      <c r="AX197" s="19">
        <f>IF(AND(AX$105=1,AX$195&gt;0,AX$195&lt;AX$193,AX$196&lt;0,AX$192&gt;0),LN(AX$195/AX$193)/(AX$196*AX$192),0)</f>
        <v/>
      </c>
      <c r="AY197" s="19">
        <f>IF(AND(AY$105=1,AY$195&gt;0,AY$195&lt;AY$193,AY$196&lt;0,AY$192&gt;0),LN(AY$195/AY$193)/(AY$196*AY$192),0)</f>
        <v/>
      </c>
    </row>
    <row r="198" hidden="1" outlineLevel="1">
      <c r="A198" s="14" t="inlineStr">
        <is>
          <t>ets.ovr</t>
        </is>
      </c>
      <c r="B198" s="14" t="inlineStr"/>
      <c r="C198" s="14" t="inlineStr"/>
      <c r="H198" s="14">
        <f>INDEX(VarLab,MATCH($A198,VarKey,0))&amp;INDEX(MemLab,MATCH($C198&amp;"|"&amp;$B198,MemKey,0))</f>
        <v/>
      </c>
      <c r="I198" s="14">
        <f>INDEX(VarUnit,MATCH($A198,VarKey,0))</f>
        <v/>
      </c>
      <c r="J198" s="14">
        <f>INDEX(VarSrc,MATCH($A198,VarKey,0))</f>
        <v/>
      </c>
      <c r="K198" s="11">
        <f>CodePrefix&amp;$A198&amp;IF($C198="","","."&amp;$C198&amp;"."&amp;$B198)&amp;INDEX(VarEnd,MATCH($A198,VarKey,0))&amp;K$5</f>
        <v/>
      </c>
      <c r="L198" s="24" t="n"/>
      <c r="M198" s="24" t="n"/>
      <c r="N198" s="24" t="n"/>
      <c r="O198" s="24" t="n"/>
      <c r="P198" s="24" t="n"/>
      <c r="Q198" s="24" t="n"/>
      <c r="R198" s="24" t="n"/>
      <c r="S198" s="24" t="n"/>
      <c r="T198" s="24" t="n"/>
      <c r="U198" s="24" t="n"/>
      <c r="V198" s="24" t="n"/>
      <c r="W198" s="24" t="n"/>
      <c r="X198" s="24" t="n"/>
      <c r="Y198" s="24" t="n"/>
      <c r="Z198" s="24" t="n"/>
      <c r="AA198" s="24" t="n"/>
      <c r="AB198" s="24" t="n"/>
      <c r="AC198" s="24" t="n"/>
      <c r="AD198" s="24" t="n"/>
      <c r="AF198" s="11">
        <f>CodePrefix&amp;$A198&amp;IF($C198="","","."&amp;$C198&amp;"."&amp;$B198)&amp;INDEX(VarEnd,MATCH($A198,VarKey,0))&amp;AF$5</f>
        <v/>
      </c>
      <c r="AG198" s="24" t="n"/>
      <c r="AH198" s="24" t="n"/>
      <c r="AI198" s="24" t="n"/>
      <c r="AJ198" s="24" t="n"/>
      <c r="AK198" s="24" t="n"/>
      <c r="AL198" s="24" t="n"/>
      <c r="AM198" s="24" t="n"/>
      <c r="AN198" s="24" t="n"/>
      <c r="AO198" s="24" t="n"/>
      <c r="AP198" s="24" t="n"/>
      <c r="AQ198" s="24" t="n"/>
      <c r="AR198" s="24" t="n"/>
      <c r="AS198" s="24" t="n"/>
      <c r="AT198" s="24" t="n"/>
      <c r="AU198" s="24" t="n"/>
      <c r="AV198" s="24" t="n"/>
      <c r="AW198" s="24" t="n"/>
      <c r="AX198" s="24" t="n"/>
      <c r="AY198" s="24" t="n"/>
    </row>
    <row r="199" hidden="1" outlineLevel="1">
      <c r="A199" s="1" t="inlineStr">
        <is>
          <t>ets.p</t>
        </is>
      </c>
      <c r="B199" s="1" t="inlineStr"/>
      <c r="C199" s="1" t="inlineStr"/>
      <c r="H199" s="1">
        <f>INDEX(VarLab,MATCH($A199,VarKey,0))&amp;INDEX(MemLab,MATCH($C199&amp;"|"&amp;$B199,MemKey,0))</f>
        <v/>
      </c>
      <c r="I199" s="1">
        <f>INDEX(VarUnit,MATCH($A199,VarKey,0))</f>
        <v/>
      </c>
      <c r="J199" s="1">
        <f>INDEX(VarSrc,MATCH($A199,VarKey,0))</f>
        <v/>
      </c>
      <c r="K199" s="17">
        <f>CodePrefix&amp;$A199&amp;IF($C199="","","."&amp;$C199&amp;"."&amp;$B199)&amp;INDEX(VarEnd,MATCH($A199,VarKey,0))&amp;K$5</f>
        <v/>
      </c>
      <c r="L199" s="18">
        <f>IF(L$105=1,IF(LEFT(L$101,3)="Yes",IF(L$198="",L$12,L$198),L$197),0)</f>
        <v/>
      </c>
      <c r="M199" s="19">
        <f>IF(M$105=1,IF(LEFT(M$101,3)="Yes",IF(M$198="",M$12,M$198),M$197),0)</f>
        <v/>
      </c>
      <c r="N199" s="19">
        <f>IF(N$105=1,IF(LEFT(N$101,3)="Yes",IF(N$198="",N$12,N$198),N$197),0)</f>
        <v/>
      </c>
      <c r="O199" s="19">
        <f>IF(O$105=1,IF(LEFT(O$101,3)="Yes",IF(O$198="",O$12,O$198),O$197),0)</f>
        <v/>
      </c>
      <c r="P199" s="19">
        <f>IF(P$105=1,IF(LEFT(P$101,3)="Yes",IF(P$198="",P$12,P$198),P$197),0)</f>
        <v/>
      </c>
      <c r="Q199" s="19">
        <f>IF(Q$105=1,IF(LEFT(Q$101,3)="Yes",IF(Q$198="",Q$12,Q$198),Q$197),0)</f>
        <v/>
      </c>
      <c r="R199" s="19">
        <f>IF(R$105=1,IF(LEFT(R$101,3)="Yes",IF(R$198="",R$12,R$198),R$197),0)</f>
        <v/>
      </c>
      <c r="S199" s="19">
        <f>IF(S$105=1,IF(LEFT(S$101,3)="Yes",IF(S$198="",S$12,S$198),S$197),0)</f>
        <v/>
      </c>
      <c r="T199" s="19">
        <f>IF(T$105=1,IF(LEFT(T$101,3)="Yes",IF(T$198="",T$12,T$198),T$197),0)</f>
        <v/>
      </c>
      <c r="U199" s="19">
        <f>IF(U$105=1,IF(LEFT(U$101,3)="Yes",IF(U$198="",U$12,U$198),U$197),0)</f>
        <v/>
      </c>
      <c r="V199" s="19">
        <f>IF(V$105=1,IF(LEFT(V$101,3)="Yes",IF(V$198="",V$12,V$198),V$197),0)</f>
        <v/>
      </c>
      <c r="W199" s="19">
        <f>IF(W$105=1,IF(LEFT(W$101,3)="Yes",IF(W$198="",W$12,W$198),W$197),0)</f>
        <v/>
      </c>
      <c r="X199" s="19">
        <f>IF(X$105=1,IF(LEFT(X$101,3)="Yes",IF(X$198="",X$12,X$198),X$197),0)</f>
        <v/>
      </c>
      <c r="Y199" s="19">
        <f>IF(Y$105=1,IF(LEFT(Y$101,3)="Yes",IF(Y$198="",Y$12,Y$198),Y$197),0)</f>
        <v/>
      </c>
      <c r="Z199" s="19">
        <f>IF(Z$105=1,IF(LEFT(Z$101,3)="Yes",IF(Z$198="",Z$12,Z$198),Z$197),0)</f>
        <v/>
      </c>
      <c r="AA199" s="19">
        <f>IF(AA$105=1,IF(LEFT(AA$101,3)="Yes",IF(AA$198="",AA$12,AA$198),AA$197),0)</f>
        <v/>
      </c>
      <c r="AB199" s="19">
        <f>IF(AB$105=1,IF(LEFT(AB$101,3)="Yes",IF(AB$198="",AB$12,AB$198),AB$197),0)</f>
        <v/>
      </c>
      <c r="AC199" s="19">
        <f>IF(AC$105=1,IF(LEFT(AC$101,3)="Yes",IF(AC$198="",AC$12,AC$198),AC$197),0)</f>
        <v/>
      </c>
      <c r="AD199" s="19">
        <f>IF(AD$105=1,IF(LEFT(AD$101,3)="Yes",IF(AD$198="",AD$12,AD$198),AD$197),0)</f>
        <v/>
      </c>
      <c r="AF199" s="17">
        <f>CodePrefix&amp;$A199&amp;IF($C199="","","."&amp;$C199&amp;"."&amp;$B199)&amp;INDEX(VarEnd,MATCH($A199,VarKey,0))&amp;AF$5</f>
        <v/>
      </c>
      <c r="AG199" s="18">
        <f>IF(AG$105=1,IF(LEFT(AG$101,3)="Yes",IF(AG$198="",AG$12,AG$198),AG$197),0)</f>
        <v/>
      </c>
      <c r="AH199" s="19">
        <f>IF(AH$105=1,IF(LEFT(AH$101,3)="Yes",IF(AH$198="",AH$12,AH$198),AH$197),0)</f>
        <v/>
      </c>
      <c r="AI199" s="19">
        <f>IF(AI$105=1,IF(LEFT(AI$101,3)="Yes",IF(AI$198="",AI$12,AI$198),AI$197),0)</f>
        <v/>
      </c>
      <c r="AJ199" s="19">
        <f>IF(AJ$105=1,IF(LEFT(AJ$101,3)="Yes",IF(AJ$198="",AJ$12,AJ$198),AJ$197),0)</f>
        <v/>
      </c>
      <c r="AK199" s="19">
        <f>IF(AK$105=1,IF(LEFT(AK$101,3)="Yes",IF(AK$198="",AK$12,AK$198),AK$197),0)</f>
        <v/>
      </c>
      <c r="AL199" s="19">
        <f>IF(AL$105=1,IF(LEFT(AL$101,3)="Yes",IF(AL$198="",AL$12,AL$198),AL$197),0)</f>
        <v/>
      </c>
      <c r="AM199" s="19">
        <f>IF(AM$105=1,IF(LEFT(AM$101,3)="Yes",IF(AM$198="",AM$12,AM$198),AM$197),0)</f>
        <v/>
      </c>
      <c r="AN199" s="19">
        <f>IF(AN$105=1,IF(LEFT(AN$101,3)="Yes",IF(AN$198="",AN$12,AN$198),AN$197),0)</f>
        <v/>
      </c>
      <c r="AO199" s="19">
        <f>IF(AO$105=1,IF(LEFT(AO$101,3)="Yes",IF(AO$198="",AO$12,AO$198),AO$197),0)</f>
        <v/>
      </c>
      <c r="AP199" s="19">
        <f>IF(AP$105=1,IF(LEFT(AP$101,3)="Yes",IF(AP$198="",AP$12,AP$198),AP$197),0)</f>
        <v/>
      </c>
      <c r="AQ199" s="19">
        <f>IF(AQ$105=1,IF(LEFT(AQ$101,3)="Yes",IF(AQ$198="",AQ$12,AQ$198),AQ$197),0)</f>
        <v/>
      </c>
      <c r="AR199" s="19">
        <f>IF(AR$105=1,IF(LEFT(AR$101,3)="Yes",IF(AR$198="",AR$12,AR$198),AR$197),0)</f>
        <v/>
      </c>
      <c r="AS199" s="19">
        <f>IF(AS$105=1,IF(LEFT(AS$101,3)="Yes",IF(AS$198="",AS$12,AS$198),AS$197),0)</f>
        <v/>
      </c>
      <c r="AT199" s="19">
        <f>IF(AT$105=1,IF(LEFT(AT$101,3)="Yes",IF(AT$198="",AT$12,AT$198),AT$197),0)</f>
        <v/>
      </c>
      <c r="AU199" s="19">
        <f>IF(AU$105=1,IF(LEFT(AU$101,3)="Yes",IF(AU$198="",AU$12,AU$198),AU$197),0)</f>
        <v/>
      </c>
      <c r="AV199" s="19">
        <f>IF(AV$105=1,IF(LEFT(AV$101,3)="Yes",IF(AV$198="",AV$12,AV$198),AV$197),0)</f>
        <v/>
      </c>
      <c r="AW199" s="19">
        <f>IF(AW$105=1,IF(LEFT(AW$101,3)="Yes",IF(AW$198="",AW$12,AW$198),AW$197),0)</f>
        <v/>
      </c>
      <c r="AX199" s="19">
        <f>IF(AX$105=1,IF(LEFT(AX$101,3)="Yes",IF(AX$198="",AX$12,AX$198),AX$197),0)</f>
        <v/>
      </c>
      <c r="AY199" s="19">
        <f>IF(AY$105=1,IF(LEFT(AY$101,3)="Yes",IF(AY$198="",AY$12,AY$198),AY$197),0)</f>
        <v/>
      </c>
    </row>
    <row r="200" hidden="1" outlineLevel="1">
      <c r="A200" s="1" t="inlineStr">
        <is>
          <t>ets.pe</t>
        </is>
      </c>
      <c r="B200" s="1" t="inlineStr"/>
      <c r="C200" s="1" t="inlineStr"/>
      <c r="H200" s="1">
        <f>INDEX(VarLab,MATCH($A200,VarKey,0))&amp;INDEX(MemLab,MATCH($C200&amp;"|"&amp;$B200,MemKey,0))</f>
        <v/>
      </c>
      <c r="I200" s="1">
        <f>INDEX(VarUnit,MATCH($A200,VarKey,0))</f>
        <v/>
      </c>
      <c r="J200" s="1">
        <f>INDEX(VarSrc,MATCH($A200,VarKey,0))</f>
        <v/>
      </c>
      <c r="K200" s="17">
        <f>CodePrefix&amp;$A200&amp;IF($C200="","","."&amp;$C200&amp;"."&amp;$B200)&amp;INDEX(VarEnd,MATCH($A200,VarKey,0))&amp;K$5</f>
        <v/>
      </c>
      <c r="L200" s="18">
        <f>L$199*L$192</f>
        <v/>
      </c>
      <c r="M200" s="19">
        <f>M$199*M$192</f>
        <v/>
      </c>
      <c r="N200" s="19">
        <f>N$199*N$192</f>
        <v/>
      </c>
      <c r="O200" s="19">
        <f>O$199*O$192</f>
        <v/>
      </c>
      <c r="P200" s="19">
        <f>P$199*P$192</f>
        <v/>
      </c>
      <c r="Q200" s="19">
        <f>Q$199*Q$192</f>
        <v/>
      </c>
      <c r="R200" s="19">
        <f>R$199*R$192</f>
        <v/>
      </c>
      <c r="S200" s="19">
        <f>S$199*S$192</f>
        <v/>
      </c>
      <c r="T200" s="19">
        <f>T$199*T$192</f>
        <v/>
      </c>
      <c r="U200" s="19">
        <f>U$199*U$192</f>
        <v/>
      </c>
      <c r="V200" s="19">
        <f>V$199*V$192</f>
        <v/>
      </c>
      <c r="W200" s="19">
        <f>W$199*W$192</f>
        <v/>
      </c>
      <c r="X200" s="19">
        <f>X$199*X$192</f>
        <v/>
      </c>
      <c r="Y200" s="19">
        <f>Y$199*Y$192</f>
        <v/>
      </c>
      <c r="Z200" s="19">
        <f>Z$199*Z$192</f>
        <v/>
      </c>
      <c r="AA200" s="19">
        <f>AA$199*AA$192</f>
        <v/>
      </c>
      <c r="AB200" s="19">
        <f>AB$199*AB$192</f>
        <v/>
      </c>
      <c r="AC200" s="19">
        <f>AC$199*AC$192</f>
        <v/>
      </c>
      <c r="AD200" s="19">
        <f>AD$199*AD$192</f>
        <v/>
      </c>
      <c r="AF200" s="17">
        <f>CodePrefix&amp;$A200&amp;IF($C200="","","."&amp;$C200&amp;"."&amp;$B200)&amp;INDEX(VarEnd,MATCH($A200,VarKey,0))&amp;AF$5</f>
        <v/>
      </c>
      <c r="AG200" s="18">
        <f>AG$199*AG$192</f>
        <v/>
      </c>
      <c r="AH200" s="19">
        <f>AH$199*AH$192</f>
        <v/>
      </c>
      <c r="AI200" s="19">
        <f>AI$199*AI$192</f>
        <v/>
      </c>
      <c r="AJ200" s="19">
        <f>AJ$199*AJ$192</f>
        <v/>
      </c>
      <c r="AK200" s="19">
        <f>AK$199*AK$192</f>
        <v/>
      </c>
      <c r="AL200" s="19">
        <f>AL$199*AL$192</f>
        <v/>
      </c>
      <c r="AM200" s="19">
        <f>AM$199*AM$192</f>
        <v/>
      </c>
      <c r="AN200" s="19">
        <f>AN$199*AN$192</f>
        <v/>
      </c>
      <c r="AO200" s="19">
        <f>AO$199*AO$192</f>
        <v/>
      </c>
      <c r="AP200" s="19">
        <f>AP$199*AP$192</f>
        <v/>
      </c>
      <c r="AQ200" s="19">
        <f>AQ$199*AQ$192</f>
        <v/>
      </c>
      <c r="AR200" s="19">
        <f>AR$199*AR$192</f>
        <v/>
      </c>
      <c r="AS200" s="19">
        <f>AS$199*AS$192</f>
        <v/>
      </c>
      <c r="AT200" s="19">
        <f>AT$199*AT$192</f>
        <v/>
      </c>
      <c r="AU200" s="19">
        <f>AU$199*AU$192</f>
        <v/>
      </c>
      <c r="AV200" s="19">
        <f>AV$199*AV$192</f>
        <v/>
      </c>
      <c r="AW200" s="19">
        <f>AW$199*AW$192</f>
        <v/>
      </c>
      <c r="AX200" s="19">
        <f>AX$199*AX$192</f>
        <v/>
      </c>
      <c r="AY200" s="19">
        <f>AY$199*AY$192</f>
        <v/>
      </c>
    </row>
    <row r="201" hidden="1" outlineLevel="1">
      <c r="A201" s="1" t="inlineStr">
        <is>
          <t>ets.rf</t>
        </is>
      </c>
      <c r="B201" s="1" t="inlineStr"/>
      <c r="C201" s="1" t="inlineStr"/>
      <c r="H201" s="1">
        <f>INDEX(VarLab,MATCH($A201,VarKey,0))&amp;INDEX(MemLab,MATCH($C201&amp;"|"&amp;$B201,MemKey,0))</f>
        <v/>
      </c>
      <c r="I201" s="1">
        <f>INDEX(VarUnit,MATCH($A201,VarKey,0))</f>
        <v/>
      </c>
      <c r="J201" s="1">
        <f>INDEX(VarSrc,MATCH($A201,VarKey,0))</f>
        <v/>
      </c>
      <c r="K201" s="17">
        <f>CodePrefix&amp;$A201&amp;IF($C201="","","."&amp;$C201&amp;"."&amp;$B201)&amp;INDEX(VarEnd,MATCH($A201,VarKey,0))&amp;K$5</f>
        <v/>
      </c>
      <c r="L201" s="18">
        <f>IF(L$192&gt;0,1/L$192,0)</f>
        <v/>
      </c>
      <c r="M201" s="19">
        <f>IF(M$192&gt;0,1/M$192,0)</f>
        <v/>
      </c>
      <c r="N201" s="19">
        <f>IF(N$192&gt;0,1/N$192,0)</f>
        <v/>
      </c>
      <c r="O201" s="19">
        <f>IF(O$192&gt;0,1/O$192,0)</f>
        <v/>
      </c>
      <c r="P201" s="19">
        <f>IF(P$192&gt;0,1/P$192,0)</f>
        <v/>
      </c>
      <c r="Q201" s="19">
        <f>IF(Q$192&gt;0,1/Q$192,0)</f>
        <v/>
      </c>
      <c r="R201" s="19">
        <f>IF(R$192&gt;0,1/R$192,0)</f>
        <v/>
      </c>
      <c r="S201" s="19">
        <f>IF(S$192&gt;0,1/S$192,0)</f>
        <v/>
      </c>
      <c r="T201" s="19">
        <f>IF(T$192&gt;0,1/T$192,0)</f>
        <v/>
      </c>
      <c r="U201" s="19">
        <f>IF(U$192&gt;0,1/U$192,0)</f>
        <v/>
      </c>
      <c r="V201" s="19">
        <f>IF(V$192&gt;0,1/V$192,0)</f>
        <v/>
      </c>
      <c r="W201" s="19">
        <f>IF(W$192&gt;0,1/W$192,0)</f>
        <v/>
      </c>
      <c r="X201" s="19">
        <f>IF(X$192&gt;0,1/X$192,0)</f>
        <v/>
      </c>
      <c r="Y201" s="19">
        <f>IF(Y$192&gt;0,1/Y$192,0)</f>
        <v/>
      </c>
      <c r="Z201" s="19">
        <f>IF(Z$192&gt;0,1/Z$192,0)</f>
        <v/>
      </c>
      <c r="AA201" s="19">
        <f>IF(AA$192&gt;0,1/AA$192,0)</f>
        <v/>
      </c>
      <c r="AB201" s="19">
        <f>IF(AB$192&gt;0,1/AB$192,0)</f>
        <v/>
      </c>
      <c r="AC201" s="19">
        <f>IF(AC$192&gt;0,1/AC$192,0)</f>
        <v/>
      </c>
      <c r="AD201" s="19">
        <f>IF(AD$192&gt;0,1/AD$192,0)</f>
        <v/>
      </c>
      <c r="AF201" s="17">
        <f>CodePrefix&amp;$A201&amp;IF($C201="","","."&amp;$C201&amp;"."&amp;$B201)&amp;INDEX(VarEnd,MATCH($A201,VarKey,0))&amp;AF$5</f>
        <v/>
      </c>
      <c r="AG201" s="18">
        <f>IF(AG$192&gt;0,1/AG$192,0)</f>
        <v/>
      </c>
      <c r="AH201" s="19">
        <f>IF(AH$192&gt;0,1/AH$192,0)</f>
        <v/>
      </c>
      <c r="AI201" s="19">
        <f>IF(AI$192&gt;0,1/AI$192,0)</f>
        <v/>
      </c>
      <c r="AJ201" s="19">
        <f>IF(AJ$192&gt;0,1/AJ$192,0)</f>
        <v/>
      </c>
      <c r="AK201" s="19">
        <f>IF(AK$192&gt;0,1/AK$192,0)</f>
        <v/>
      </c>
      <c r="AL201" s="19">
        <f>IF(AL$192&gt;0,1/AL$192,0)</f>
        <v/>
      </c>
      <c r="AM201" s="19">
        <f>IF(AM$192&gt;0,1/AM$192,0)</f>
        <v/>
      </c>
      <c r="AN201" s="19">
        <f>IF(AN$192&gt;0,1/AN$192,0)</f>
        <v/>
      </c>
      <c r="AO201" s="19">
        <f>IF(AO$192&gt;0,1/AO$192,0)</f>
        <v/>
      </c>
      <c r="AP201" s="19">
        <f>IF(AP$192&gt;0,1/AP$192,0)</f>
        <v/>
      </c>
      <c r="AQ201" s="19">
        <f>IF(AQ$192&gt;0,1/AQ$192,0)</f>
        <v/>
      </c>
      <c r="AR201" s="19">
        <f>IF(AR$192&gt;0,1/AR$192,0)</f>
        <v/>
      </c>
      <c r="AS201" s="19">
        <f>IF(AS$192&gt;0,1/AS$192,0)</f>
        <v/>
      </c>
      <c r="AT201" s="19">
        <f>IF(AT$192&gt;0,1/AT$192,0)</f>
        <v/>
      </c>
      <c r="AU201" s="19">
        <f>IF(AU$192&gt;0,1/AU$192,0)</f>
        <v/>
      </c>
      <c r="AV201" s="19">
        <f>IF(AV$192&gt;0,1/AV$192,0)</f>
        <v/>
      </c>
      <c r="AW201" s="19">
        <f>IF(AW$192&gt;0,1/AW$192,0)</f>
        <v/>
      </c>
      <c r="AX201" s="19">
        <f>IF(AX$192&gt;0,1/AX$192,0)</f>
        <v/>
      </c>
      <c r="AY201" s="19">
        <f>IF(AY$192&gt;0,1/AY$192,0)</f>
        <v/>
      </c>
    </row>
    <row r="202" hidden="1" outlineLevel="1">
      <c r="H202" s="20" t="inlineStr">
        <is>
          <t>Feebates (MTInputs rows 53-64; rates in USD/tCO2)</t>
        </is>
      </c>
    </row>
    <row r="203" hidden="1" outlineLevel="1">
      <c r="A203" s="14" t="inlineStr">
        <is>
          <t>fb.yr0</t>
        </is>
      </c>
      <c r="B203" s="14" t="inlineStr"/>
      <c r="C203" s="14" t="inlineStr"/>
      <c r="D203" s="21" t="n">
        <v>53</v>
      </c>
      <c r="H203" s="14">
        <f>INDEX(VarLab,MATCH($A203,VarKey,0))&amp;INDEX(MemLab,MATCH($C203&amp;"|"&amp;$B203,MemKey,0))</f>
        <v/>
      </c>
      <c r="I203" s="14">
        <f>INDEX(VarUnit,MATCH($A203,VarKey,0))</f>
        <v/>
      </c>
      <c r="J203" s="14">
        <f>INDEX(VarSrc,MATCH($A203,VarKey,0))</f>
        <v/>
      </c>
      <c r="K203" s="11">
        <f>CodePrefix&amp;$A203&amp;IF($C203="","","."&amp;$C203&amp;"."&amp;$B203)&amp;INDEX(VarEnd,MATCH($A203,VarKey,0))&amp;K$5</f>
        <v/>
      </c>
      <c r="L203" s="9">
        <f>INDEX(MTInputs!$J$1:$AZ$415,$D203,MATCH(L$5,MTInputs!$J$5:$AZ$5,0))</f>
        <v/>
      </c>
      <c r="M203" s="10">
        <f>INDEX(MTInputs!$J$1:$AZ$415,$D203,MATCH(M$5,MTInputs!$J$5:$AZ$5,0))</f>
        <v/>
      </c>
      <c r="N203" s="10">
        <f>INDEX(MTInputs!$J$1:$AZ$415,$D203,MATCH(N$5,MTInputs!$J$5:$AZ$5,0))</f>
        <v/>
      </c>
      <c r="O203" s="10">
        <f>INDEX(MTInputs!$J$1:$AZ$415,$D203,MATCH(O$5,MTInputs!$J$5:$AZ$5,0))</f>
        <v/>
      </c>
      <c r="P203" s="10">
        <f>INDEX(MTInputs!$J$1:$AZ$415,$D203,MATCH(P$5,MTInputs!$J$5:$AZ$5,0))</f>
        <v/>
      </c>
      <c r="Q203" s="10">
        <f>INDEX(MTInputs!$J$1:$AZ$415,$D203,MATCH(Q$5,MTInputs!$J$5:$AZ$5,0))</f>
        <v/>
      </c>
      <c r="R203" s="10">
        <f>INDEX(MTInputs!$J$1:$AZ$415,$D203,MATCH(R$5,MTInputs!$J$5:$AZ$5,0))</f>
        <v/>
      </c>
      <c r="S203" s="10">
        <f>INDEX(MTInputs!$J$1:$AZ$415,$D203,MATCH(S$5,MTInputs!$J$5:$AZ$5,0))</f>
        <v/>
      </c>
      <c r="T203" s="10">
        <f>INDEX(MTInputs!$J$1:$AZ$415,$D203,MATCH(T$5,MTInputs!$J$5:$AZ$5,0))</f>
        <v/>
      </c>
      <c r="U203" s="10">
        <f>INDEX(MTInputs!$J$1:$AZ$415,$D203,MATCH(U$5,MTInputs!$J$5:$AZ$5,0))</f>
        <v/>
      </c>
      <c r="V203" s="10">
        <f>INDEX(MTInputs!$J$1:$AZ$415,$D203,MATCH(V$5,MTInputs!$J$5:$AZ$5,0))</f>
        <v/>
      </c>
      <c r="W203" s="10">
        <f>INDEX(MTInputs!$J$1:$AZ$415,$D203,MATCH(W$5,MTInputs!$J$5:$AZ$5,0))</f>
        <v/>
      </c>
      <c r="X203" s="10">
        <f>INDEX(MTInputs!$J$1:$AZ$415,$D203,MATCH(X$5,MTInputs!$J$5:$AZ$5,0))</f>
        <v/>
      </c>
      <c r="Y203" s="10">
        <f>INDEX(MTInputs!$J$1:$AZ$415,$D203,MATCH(Y$5,MTInputs!$J$5:$AZ$5,0))</f>
        <v/>
      </c>
      <c r="Z203" s="10">
        <f>INDEX(MTInputs!$J$1:$AZ$415,$D203,MATCH(Z$5,MTInputs!$J$5:$AZ$5,0))</f>
        <v/>
      </c>
      <c r="AA203" s="10">
        <f>INDEX(MTInputs!$J$1:$AZ$415,$D203,MATCH(AA$5,MTInputs!$J$5:$AZ$5,0))</f>
        <v/>
      </c>
      <c r="AB203" s="10">
        <f>INDEX(MTInputs!$J$1:$AZ$415,$D203,MATCH(AB$5,MTInputs!$J$5:$AZ$5,0))</f>
        <v/>
      </c>
      <c r="AC203" s="10">
        <f>INDEX(MTInputs!$J$1:$AZ$415,$D203,MATCH(AC$5,MTInputs!$J$5:$AZ$5,0))</f>
        <v/>
      </c>
      <c r="AD203" s="10">
        <f>INDEX(MTInputs!$J$1:$AZ$415,$D203,MATCH(AD$5,MTInputs!$J$5:$AZ$5,0))</f>
        <v/>
      </c>
      <c r="AF203" s="11">
        <f>CodePrefix&amp;$A203&amp;IF($C203="","","."&amp;$C203&amp;"."&amp;$B203)&amp;INDEX(VarEnd,MATCH($A203,VarKey,0))&amp;AF$5</f>
        <v/>
      </c>
      <c r="AG203" s="9">
        <f>INDEX(MTInputs!$J$1:$AZ$415,$D203,MATCH(AG$5,MTInputs!$J$5:$AZ$5,0))</f>
        <v/>
      </c>
      <c r="AH203" s="10">
        <f>INDEX(MTInputs!$J$1:$AZ$415,$D203,MATCH(AH$5,MTInputs!$J$5:$AZ$5,0))</f>
        <v/>
      </c>
      <c r="AI203" s="10">
        <f>INDEX(MTInputs!$J$1:$AZ$415,$D203,MATCH(AI$5,MTInputs!$J$5:$AZ$5,0))</f>
        <v/>
      </c>
      <c r="AJ203" s="10">
        <f>INDEX(MTInputs!$J$1:$AZ$415,$D203,MATCH(AJ$5,MTInputs!$J$5:$AZ$5,0))</f>
        <v/>
      </c>
      <c r="AK203" s="10">
        <f>INDEX(MTInputs!$J$1:$AZ$415,$D203,MATCH(AK$5,MTInputs!$J$5:$AZ$5,0))</f>
        <v/>
      </c>
      <c r="AL203" s="10">
        <f>INDEX(MTInputs!$J$1:$AZ$415,$D203,MATCH(AL$5,MTInputs!$J$5:$AZ$5,0))</f>
        <v/>
      </c>
      <c r="AM203" s="10">
        <f>INDEX(MTInputs!$J$1:$AZ$415,$D203,MATCH(AM$5,MTInputs!$J$5:$AZ$5,0))</f>
        <v/>
      </c>
      <c r="AN203" s="10">
        <f>INDEX(MTInputs!$J$1:$AZ$415,$D203,MATCH(AN$5,MTInputs!$J$5:$AZ$5,0))</f>
        <v/>
      </c>
      <c r="AO203" s="10">
        <f>INDEX(MTInputs!$J$1:$AZ$415,$D203,MATCH(AO$5,MTInputs!$J$5:$AZ$5,0))</f>
        <v/>
      </c>
      <c r="AP203" s="10">
        <f>INDEX(MTInputs!$J$1:$AZ$415,$D203,MATCH(AP$5,MTInputs!$J$5:$AZ$5,0))</f>
        <v/>
      </c>
      <c r="AQ203" s="10">
        <f>INDEX(MTInputs!$J$1:$AZ$415,$D203,MATCH(AQ$5,MTInputs!$J$5:$AZ$5,0))</f>
        <v/>
      </c>
      <c r="AR203" s="10">
        <f>INDEX(MTInputs!$J$1:$AZ$415,$D203,MATCH(AR$5,MTInputs!$J$5:$AZ$5,0))</f>
        <v/>
      </c>
      <c r="AS203" s="10">
        <f>INDEX(MTInputs!$J$1:$AZ$415,$D203,MATCH(AS$5,MTInputs!$J$5:$AZ$5,0))</f>
        <v/>
      </c>
      <c r="AT203" s="10">
        <f>INDEX(MTInputs!$J$1:$AZ$415,$D203,MATCH(AT$5,MTInputs!$J$5:$AZ$5,0))</f>
        <v/>
      </c>
      <c r="AU203" s="10">
        <f>INDEX(MTInputs!$J$1:$AZ$415,$D203,MATCH(AU$5,MTInputs!$J$5:$AZ$5,0))</f>
        <v/>
      </c>
      <c r="AV203" s="10">
        <f>INDEX(MTInputs!$J$1:$AZ$415,$D203,MATCH(AV$5,MTInputs!$J$5:$AZ$5,0))</f>
        <v/>
      </c>
      <c r="AW203" s="10">
        <f>INDEX(MTInputs!$J$1:$AZ$415,$D203,MATCH(AW$5,MTInputs!$J$5:$AZ$5,0))</f>
        <v/>
      </c>
      <c r="AX203" s="10">
        <f>INDEX(MTInputs!$J$1:$AZ$415,$D203,MATCH(AX$5,MTInputs!$J$5:$AZ$5,0))</f>
        <v/>
      </c>
      <c r="AY203" s="10">
        <f>INDEX(MTInputs!$J$1:$AZ$415,$D203,MATCH(AY$5,MTInputs!$J$5:$AZ$5,0))</f>
        <v/>
      </c>
    </row>
    <row r="204" hidden="1" outlineLevel="1">
      <c r="A204" s="14" t="inlineStr">
        <is>
          <t>fb.yr1</t>
        </is>
      </c>
      <c r="B204" s="14" t="inlineStr"/>
      <c r="C204" s="14" t="inlineStr"/>
      <c r="D204" s="21" t="n">
        <v>54</v>
      </c>
      <c r="H204" s="14">
        <f>INDEX(VarLab,MATCH($A204,VarKey,0))&amp;INDEX(MemLab,MATCH($C204&amp;"|"&amp;$B204,MemKey,0))</f>
        <v/>
      </c>
      <c r="I204" s="14">
        <f>INDEX(VarUnit,MATCH($A204,VarKey,0))</f>
        <v/>
      </c>
      <c r="J204" s="14">
        <f>INDEX(VarSrc,MATCH($A204,VarKey,0))</f>
        <v/>
      </c>
      <c r="K204" s="11">
        <f>CodePrefix&amp;$A204&amp;IF($C204="","","."&amp;$C204&amp;"."&amp;$B204)&amp;INDEX(VarEnd,MATCH($A204,VarKey,0))&amp;K$5</f>
        <v/>
      </c>
      <c r="L204" s="9">
        <f>INDEX(MTInputs!$J$1:$AZ$415,$D204,MATCH(L$5,MTInputs!$J$5:$AZ$5,0))</f>
        <v/>
      </c>
      <c r="M204" s="10">
        <f>INDEX(MTInputs!$J$1:$AZ$415,$D204,MATCH(M$5,MTInputs!$J$5:$AZ$5,0))</f>
        <v/>
      </c>
      <c r="N204" s="10">
        <f>INDEX(MTInputs!$J$1:$AZ$415,$D204,MATCH(N$5,MTInputs!$J$5:$AZ$5,0))</f>
        <v/>
      </c>
      <c r="O204" s="10">
        <f>INDEX(MTInputs!$J$1:$AZ$415,$D204,MATCH(O$5,MTInputs!$J$5:$AZ$5,0))</f>
        <v/>
      </c>
      <c r="P204" s="10">
        <f>INDEX(MTInputs!$J$1:$AZ$415,$D204,MATCH(P$5,MTInputs!$J$5:$AZ$5,0))</f>
        <v/>
      </c>
      <c r="Q204" s="10">
        <f>INDEX(MTInputs!$J$1:$AZ$415,$D204,MATCH(Q$5,MTInputs!$J$5:$AZ$5,0))</f>
        <v/>
      </c>
      <c r="R204" s="10">
        <f>INDEX(MTInputs!$J$1:$AZ$415,$D204,MATCH(R$5,MTInputs!$J$5:$AZ$5,0))</f>
        <v/>
      </c>
      <c r="S204" s="10">
        <f>INDEX(MTInputs!$J$1:$AZ$415,$D204,MATCH(S$5,MTInputs!$J$5:$AZ$5,0))</f>
        <v/>
      </c>
      <c r="T204" s="10">
        <f>INDEX(MTInputs!$J$1:$AZ$415,$D204,MATCH(T$5,MTInputs!$J$5:$AZ$5,0))</f>
        <v/>
      </c>
      <c r="U204" s="10">
        <f>INDEX(MTInputs!$J$1:$AZ$415,$D204,MATCH(U$5,MTInputs!$J$5:$AZ$5,0))</f>
        <v/>
      </c>
      <c r="V204" s="10">
        <f>INDEX(MTInputs!$J$1:$AZ$415,$D204,MATCH(V$5,MTInputs!$J$5:$AZ$5,0))</f>
        <v/>
      </c>
      <c r="W204" s="10">
        <f>INDEX(MTInputs!$J$1:$AZ$415,$D204,MATCH(W$5,MTInputs!$J$5:$AZ$5,0))</f>
        <v/>
      </c>
      <c r="X204" s="10">
        <f>INDEX(MTInputs!$J$1:$AZ$415,$D204,MATCH(X$5,MTInputs!$J$5:$AZ$5,0))</f>
        <v/>
      </c>
      <c r="Y204" s="10">
        <f>INDEX(MTInputs!$J$1:$AZ$415,$D204,MATCH(Y$5,MTInputs!$J$5:$AZ$5,0))</f>
        <v/>
      </c>
      <c r="Z204" s="10">
        <f>INDEX(MTInputs!$J$1:$AZ$415,$D204,MATCH(Z$5,MTInputs!$J$5:$AZ$5,0))</f>
        <v/>
      </c>
      <c r="AA204" s="10">
        <f>INDEX(MTInputs!$J$1:$AZ$415,$D204,MATCH(AA$5,MTInputs!$J$5:$AZ$5,0))</f>
        <v/>
      </c>
      <c r="AB204" s="10">
        <f>INDEX(MTInputs!$J$1:$AZ$415,$D204,MATCH(AB$5,MTInputs!$J$5:$AZ$5,0))</f>
        <v/>
      </c>
      <c r="AC204" s="10">
        <f>INDEX(MTInputs!$J$1:$AZ$415,$D204,MATCH(AC$5,MTInputs!$J$5:$AZ$5,0))</f>
        <v/>
      </c>
      <c r="AD204" s="10">
        <f>INDEX(MTInputs!$J$1:$AZ$415,$D204,MATCH(AD$5,MTInputs!$J$5:$AZ$5,0))</f>
        <v/>
      </c>
      <c r="AF204" s="11">
        <f>CodePrefix&amp;$A204&amp;IF($C204="","","."&amp;$C204&amp;"."&amp;$B204)&amp;INDEX(VarEnd,MATCH($A204,VarKey,0))&amp;AF$5</f>
        <v/>
      </c>
      <c r="AG204" s="9">
        <f>INDEX(MTInputs!$J$1:$AZ$415,$D204,MATCH(AG$5,MTInputs!$J$5:$AZ$5,0))</f>
        <v/>
      </c>
      <c r="AH204" s="10">
        <f>INDEX(MTInputs!$J$1:$AZ$415,$D204,MATCH(AH$5,MTInputs!$J$5:$AZ$5,0))</f>
        <v/>
      </c>
      <c r="AI204" s="10">
        <f>INDEX(MTInputs!$J$1:$AZ$415,$D204,MATCH(AI$5,MTInputs!$J$5:$AZ$5,0))</f>
        <v/>
      </c>
      <c r="AJ204" s="10">
        <f>INDEX(MTInputs!$J$1:$AZ$415,$D204,MATCH(AJ$5,MTInputs!$J$5:$AZ$5,0))</f>
        <v/>
      </c>
      <c r="AK204" s="10">
        <f>INDEX(MTInputs!$J$1:$AZ$415,$D204,MATCH(AK$5,MTInputs!$J$5:$AZ$5,0))</f>
        <v/>
      </c>
      <c r="AL204" s="10">
        <f>INDEX(MTInputs!$J$1:$AZ$415,$D204,MATCH(AL$5,MTInputs!$J$5:$AZ$5,0))</f>
        <v/>
      </c>
      <c r="AM204" s="10">
        <f>INDEX(MTInputs!$J$1:$AZ$415,$D204,MATCH(AM$5,MTInputs!$J$5:$AZ$5,0))</f>
        <v/>
      </c>
      <c r="AN204" s="10">
        <f>INDEX(MTInputs!$J$1:$AZ$415,$D204,MATCH(AN$5,MTInputs!$J$5:$AZ$5,0))</f>
        <v/>
      </c>
      <c r="AO204" s="10">
        <f>INDEX(MTInputs!$J$1:$AZ$415,$D204,MATCH(AO$5,MTInputs!$J$5:$AZ$5,0))</f>
        <v/>
      </c>
      <c r="AP204" s="10">
        <f>INDEX(MTInputs!$J$1:$AZ$415,$D204,MATCH(AP$5,MTInputs!$J$5:$AZ$5,0))</f>
        <v/>
      </c>
      <c r="AQ204" s="10">
        <f>INDEX(MTInputs!$J$1:$AZ$415,$D204,MATCH(AQ$5,MTInputs!$J$5:$AZ$5,0))</f>
        <v/>
      </c>
      <c r="AR204" s="10">
        <f>INDEX(MTInputs!$J$1:$AZ$415,$D204,MATCH(AR$5,MTInputs!$J$5:$AZ$5,0))</f>
        <v/>
      </c>
      <c r="AS204" s="10">
        <f>INDEX(MTInputs!$J$1:$AZ$415,$D204,MATCH(AS$5,MTInputs!$J$5:$AZ$5,0))</f>
        <v/>
      </c>
      <c r="AT204" s="10">
        <f>INDEX(MTInputs!$J$1:$AZ$415,$D204,MATCH(AT$5,MTInputs!$J$5:$AZ$5,0))</f>
        <v/>
      </c>
      <c r="AU204" s="10">
        <f>INDEX(MTInputs!$J$1:$AZ$415,$D204,MATCH(AU$5,MTInputs!$J$5:$AZ$5,0))</f>
        <v/>
      </c>
      <c r="AV204" s="10">
        <f>INDEX(MTInputs!$J$1:$AZ$415,$D204,MATCH(AV$5,MTInputs!$J$5:$AZ$5,0))</f>
        <v/>
      </c>
      <c r="AW204" s="10">
        <f>INDEX(MTInputs!$J$1:$AZ$415,$D204,MATCH(AW$5,MTInputs!$J$5:$AZ$5,0))</f>
        <v/>
      </c>
      <c r="AX204" s="10">
        <f>INDEX(MTInputs!$J$1:$AZ$415,$D204,MATCH(AX$5,MTInputs!$J$5:$AZ$5,0))</f>
        <v/>
      </c>
      <c r="AY204" s="10">
        <f>INDEX(MTInputs!$J$1:$AZ$415,$D204,MATCH(AY$5,MTInputs!$J$5:$AZ$5,0))</f>
        <v/>
      </c>
    </row>
    <row r="205" hidden="1" outlineLevel="1">
      <c r="A205" s="14" t="inlineStr">
        <is>
          <t>fb.s</t>
        </is>
      </c>
      <c r="B205" s="14" t="inlineStr">
        <is>
          <t>all</t>
        </is>
      </c>
      <c r="C205" s="14" t="inlineStr">
        <is>
          <t>pow</t>
        </is>
      </c>
      <c r="D205" s="21" t="n">
        <v>56</v>
      </c>
      <c r="H205" s="14">
        <f>INDEX(VarLab,MATCH($A205,VarKey,0))&amp;INDEX(MemLab,MATCH($C205&amp;"|"&amp;$B205,MemKey,0))</f>
        <v/>
      </c>
      <c r="I205" s="14">
        <f>INDEX(VarUnit,MATCH($A205,VarKey,0))</f>
        <v/>
      </c>
      <c r="J205" s="14">
        <f>INDEX(VarSrc,MATCH($A205,VarKey,0))</f>
        <v/>
      </c>
      <c r="K205" s="11">
        <f>CodePrefix&amp;$A205&amp;IF($C205="","","."&amp;$C205&amp;"."&amp;$B205)&amp;INDEX(VarEnd,MATCH($A205,VarKey,0))&amp;K$5</f>
        <v/>
      </c>
      <c r="L205" s="22">
        <f>INDEX(MTInputs!$J$1:$AZ$415,$D205,MATCH(L$5,MTInputs!$J$5:$AZ$5,0))</f>
        <v/>
      </c>
      <c r="M205" s="23">
        <f>INDEX(MTInputs!$J$1:$AZ$415,$D205,MATCH(M$5,MTInputs!$J$5:$AZ$5,0))</f>
        <v/>
      </c>
      <c r="N205" s="23">
        <f>INDEX(MTInputs!$J$1:$AZ$415,$D205,MATCH(N$5,MTInputs!$J$5:$AZ$5,0))</f>
        <v/>
      </c>
      <c r="O205" s="23">
        <f>INDEX(MTInputs!$J$1:$AZ$415,$D205,MATCH(O$5,MTInputs!$J$5:$AZ$5,0))</f>
        <v/>
      </c>
      <c r="P205" s="23">
        <f>INDEX(MTInputs!$J$1:$AZ$415,$D205,MATCH(P$5,MTInputs!$J$5:$AZ$5,0))</f>
        <v/>
      </c>
      <c r="Q205" s="23">
        <f>INDEX(MTInputs!$J$1:$AZ$415,$D205,MATCH(Q$5,MTInputs!$J$5:$AZ$5,0))</f>
        <v/>
      </c>
      <c r="R205" s="23">
        <f>INDEX(MTInputs!$J$1:$AZ$415,$D205,MATCH(R$5,MTInputs!$J$5:$AZ$5,0))</f>
        <v/>
      </c>
      <c r="S205" s="23">
        <f>INDEX(MTInputs!$J$1:$AZ$415,$D205,MATCH(S$5,MTInputs!$J$5:$AZ$5,0))</f>
        <v/>
      </c>
      <c r="T205" s="23">
        <f>INDEX(MTInputs!$J$1:$AZ$415,$D205,MATCH(T$5,MTInputs!$J$5:$AZ$5,0))</f>
        <v/>
      </c>
      <c r="U205" s="23">
        <f>INDEX(MTInputs!$J$1:$AZ$415,$D205,MATCH(U$5,MTInputs!$J$5:$AZ$5,0))</f>
        <v/>
      </c>
      <c r="V205" s="23">
        <f>INDEX(MTInputs!$J$1:$AZ$415,$D205,MATCH(V$5,MTInputs!$J$5:$AZ$5,0))</f>
        <v/>
      </c>
      <c r="W205" s="23">
        <f>INDEX(MTInputs!$J$1:$AZ$415,$D205,MATCH(W$5,MTInputs!$J$5:$AZ$5,0))</f>
        <v/>
      </c>
      <c r="X205" s="23">
        <f>INDEX(MTInputs!$J$1:$AZ$415,$D205,MATCH(X$5,MTInputs!$J$5:$AZ$5,0))</f>
        <v/>
      </c>
      <c r="Y205" s="23">
        <f>INDEX(MTInputs!$J$1:$AZ$415,$D205,MATCH(Y$5,MTInputs!$J$5:$AZ$5,0))</f>
        <v/>
      </c>
      <c r="Z205" s="23">
        <f>INDEX(MTInputs!$J$1:$AZ$415,$D205,MATCH(Z$5,MTInputs!$J$5:$AZ$5,0))</f>
        <v/>
      </c>
      <c r="AA205" s="23">
        <f>INDEX(MTInputs!$J$1:$AZ$415,$D205,MATCH(AA$5,MTInputs!$J$5:$AZ$5,0))</f>
        <v/>
      </c>
      <c r="AB205" s="23">
        <f>INDEX(MTInputs!$J$1:$AZ$415,$D205,MATCH(AB$5,MTInputs!$J$5:$AZ$5,0))</f>
        <v/>
      </c>
      <c r="AC205" s="23">
        <f>INDEX(MTInputs!$J$1:$AZ$415,$D205,MATCH(AC$5,MTInputs!$J$5:$AZ$5,0))</f>
        <v/>
      </c>
      <c r="AD205" s="23">
        <f>INDEX(MTInputs!$J$1:$AZ$415,$D205,MATCH(AD$5,MTInputs!$J$5:$AZ$5,0))</f>
        <v/>
      </c>
      <c r="AF205" s="11">
        <f>CodePrefix&amp;$A205&amp;IF($C205="","","."&amp;$C205&amp;"."&amp;$B205)&amp;INDEX(VarEnd,MATCH($A205,VarKey,0))&amp;AF$5</f>
        <v/>
      </c>
      <c r="AG205" s="22">
        <f>INDEX(MTInputs!$J$1:$AZ$415,$D205,MATCH(AG$5,MTInputs!$J$5:$AZ$5,0))</f>
        <v/>
      </c>
      <c r="AH205" s="23">
        <f>INDEX(MTInputs!$J$1:$AZ$415,$D205,MATCH(AH$5,MTInputs!$J$5:$AZ$5,0))</f>
        <v/>
      </c>
      <c r="AI205" s="23">
        <f>INDEX(MTInputs!$J$1:$AZ$415,$D205,MATCH(AI$5,MTInputs!$J$5:$AZ$5,0))</f>
        <v/>
      </c>
      <c r="AJ205" s="23">
        <f>INDEX(MTInputs!$J$1:$AZ$415,$D205,MATCH(AJ$5,MTInputs!$J$5:$AZ$5,0))</f>
        <v/>
      </c>
      <c r="AK205" s="23">
        <f>INDEX(MTInputs!$J$1:$AZ$415,$D205,MATCH(AK$5,MTInputs!$J$5:$AZ$5,0))</f>
        <v/>
      </c>
      <c r="AL205" s="23">
        <f>INDEX(MTInputs!$J$1:$AZ$415,$D205,MATCH(AL$5,MTInputs!$J$5:$AZ$5,0))</f>
        <v/>
      </c>
      <c r="AM205" s="23">
        <f>INDEX(MTInputs!$J$1:$AZ$415,$D205,MATCH(AM$5,MTInputs!$J$5:$AZ$5,0))</f>
        <v/>
      </c>
      <c r="AN205" s="23">
        <f>INDEX(MTInputs!$J$1:$AZ$415,$D205,MATCH(AN$5,MTInputs!$J$5:$AZ$5,0))</f>
        <v/>
      </c>
      <c r="AO205" s="23">
        <f>INDEX(MTInputs!$J$1:$AZ$415,$D205,MATCH(AO$5,MTInputs!$J$5:$AZ$5,0))</f>
        <v/>
      </c>
      <c r="AP205" s="23">
        <f>INDEX(MTInputs!$J$1:$AZ$415,$D205,MATCH(AP$5,MTInputs!$J$5:$AZ$5,0))</f>
        <v/>
      </c>
      <c r="AQ205" s="23">
        <f>INDEX(MTInputs!$J$1:$AZ$415,$D205,MATCH(AQ$5,MTInputs!$J$5:$AZ$5,0))</f>
        <v/>
      </c>
      <c r="AR205" s="23">
        <f>INDEX(MTInputs!$J$1:$AZ$415,$D205,MATCH(AR$5,MTInputs!$J$5:$AZ$5,0))</f>
        <v/>
      </c>
      <c r="AS205" s="23">
        <f>INDEX(MTInputs!$J$1:$AZ$415,$D205,MATCH(AS$5,MTInputs!$J$5:$AZ$5,0))</f>
        <v/>
      </c>
      <c r="AT205" s="23">
        <f>INDEX(MTInputs!$J$1:$AZ$415,$D205,MATCH(AT$5,MTInputs!$J$5:$AZ$5,0))</f>
        <v/>
      </c>
      <c r="AU205" s="23">
        <f>INDEX(MTInputs!$J$1:$AZ$415,$D205,MATCH(AU$5,MTInputs!$J$5:$AZ$5,0))</f>
        <v/>
      </c>
      <c r="AV205" s="23">
        <f>INDEX(MTInputs!$J$1:$AZ$415,$D205,MATCH(AV$5,MTInputs!$J$5:$AZ$5,0))</f>
        <v/>
      </c>
      <c r="AW205" s="23">
        <f>INDEX(MTInputs!$J$1:$AZ$415,$D205,MATCH(AW$5,MTInputs!$J$5:$AZ$5,0))</f>
        <v/>
      </c>
      <c r="AX205" s="23">
        <f>INDEX(MTInputs!$J$1:$AZ$415,$D205,MATCH(AX$5,MTInputs!$J$5:$AZ$5,0))</f>
        <v/>
      </c>
      <c r="AY205" s="23">
        <f>INDEX(MTInputs!$J$1:$AZ$415,$D205,MATCH(AY$5,MTInputs!$J$5:$AZ$5,0))</f>
        <v/>
      </c>
    </row>
    <row r="206" hidden="1" outlineLevel="1">
      <c r="A206" s="14" t="inlineStr">
        <is>
          <t>fb.s</t>
        </is>
      </c>
      <c r="B206" s="14" t="inlineStr">
        <is>
          <t>all</t>
        </is>
      </c>
      <c r="C206" s="14" t="inlineStr">
        <is>
          <t>tra</t>
        </is>
      </c>
      <c r="D206" s="21" t="n">
        <v>57</v>
      </c>
      <c r="H206" s="14">
        <f>INDEX(VarLab,MATCH($A206,VarKey,0))&amp;INDEX(MemLab,MATCH($C206&amp;"|"&amp;$B206,MemKey,0))</f>
        <v/>
      </c>
      <c r="I206" s="14">
        <f>INDEX(VarUnit,MATCH($A206,VarKey,0))</f>
        <v/>
      </c>
      <c r="J206" s="14">
        <f>INDEX(VarSrc,MATCH($A206,VarKey,0))</f>
        <v/>
      </c>
      <c r="K206" s="11">
        <f>CodePrefix&amp;$A206&amp;IF($C206="","","."&amp;$C206&amp;"."&amp;$B206)&amp;INDEX(VarEnd,MATCH($A206,VarKey,0))&amp;K$5</f>
        <v/>
      </c>
      <c r="L206" s="22">
        <f>INDEX(MTInputs!$J$1:$AZ$415,$D206,MATCH(L$5,MTInputs!$J$5:$AZ$5,0))</f>
        <v/>
      </c>
      <c r="M206" s="23">
        <f>INDEX(MTInputs!$J$1:$AZ$415,$D206,MATCH(M$5,MTInputs!$J$5:$AZ$5,0))</f>
        <v/>
      </c>
      <c r="N206" s="23">
        <f>INDEX(MTInputs!$J$1:$AZ$415,$D206,MATCH(N$5,MTInputs!$J$5:$AZ$5,0))</f>
        <v/>
      </c>
      <c r="O206" s="23">
        <f>INDEX(MTInputs!$J$1:$AZ$415,$D206,MATCH(O$5,MTInputs!$J$5:$AZ$5,0))</f>
        <v/>
      </c>
      <c r="P206" s="23">
        <f>INDEX(MTInputs!$J$1:$AZ$415,$D206,MATCH(P$5,MTInputs!$J$5:$AZ$5,0))</f>
        <v/>
      </c>
      <c r="Q206" s="23">
        <f>INDEX(MTInputs!$J$1:$AZ$415,$D206,MATCH(Q$5,MTInputs!$J$5:$AZ$5,0))</f>
        <v/>
      </c>
      <c r="R206" s="23">
        <f>INDEX(MTInputs!$J$1:$AZ$415,$D206,MATCH(R$5,MTInputs!$J$5:$AZ$5,0))</f>
        <v/>
      </c>
      <c r="S206" s="23">
        <f>INDEX(MTInputs!$J$1:$AZ$415,$D206,MATCH(S$5,MTInputs!$J$5:$AZ$5,0))</f>
        <v/>
      </c>
      <c r="T206" s="23">
        <f>INDEX(MTInputs!$J$1:$AZ$415,$D206,MATCH(T$5,MTInputs!$J$5:$AZ$5,0))</f>
        <v/>
      </c>
      <c r="U206" s="23">
        <f>INDEX(MTInputs!$J$1:$AZ$415,$D206,MATCH(U$5,MTInputs!$J$5:$AZ$5,0))</f>
        <v/>
      </c>
      <c r="V206" s="23">
        <f>INDEX(MTInputs!$J$1:$AZ$415,$D206,MATCH(V$5,MTInputs!$J$5:$AZ$5,0))</f>
        <v/>
      </c>
      <c r="W206" s="23">
        <f>INDEX(MTInputs!$J$1:$AZ$415,$D206,MATCH(W$5,MTInputs!$J$5:$AZ$5,0))</f>
        <v/>
      </c>
      <c r="X206" s="23">
        <f>INDEX(MTInputs!$J$1:$AZ$415,$D206,MATCH(X$5,MTInputs!$J$5:$AZ$5,0))</f>
        <v/>
      </c>
      <c r="Y206" s="23">
        <f>INDEX(MTInputs!$J$1:$AZ$415,$D206,MATCH(Y$5,MTInputs!$J$5:$AZ$5,0))</f>
        <v/>
      </c>
      <c r="Z206" s="23">
        <f>INDEX(MTInputs!$J$1:$AZ$415,$D206,MATCH(Z$5,MTInputs!$J$5:$AZ$5,0))</f>
        <v/>
      </c>
      <c r="AA206" s="23">
        <f>INDEX(MTInputs!$J$1:$AZ$415,$D206,MATCH(AA$5,MTInputs!$J$5:$AZ$5,0))</f>
        <v/>
      </c>
      <c r="AB206" s="23">
        <f>INDEX(MTInputs!$J$1:$AZ$415,$D206,MATCH(AB$5,MTInputs!$J$5:$AZ$5,0))</f>
        <v/>
      </c>
      <c r="AC206" s="23">
        <f>INDEX(MTInputs!$J$1:$AZ$415,$D206,MATCH(AC$5,MTInputs!$J$5:$AZ$5,0))</f>
        <v/>
      </c>
      <c r="AD206" s="23">
        <f>INDEX(MTInputs!$J$1:$AZ$415,$D206,MATCH(AD$5,MTInputs!$J$5:$AZ$5,0))</f>
        <v/>
      </c>
      <c r="AF206" s="11">
        <f>CodePrefix&amp;$A206&amp;IF($C206="","","."&amp;$C206&amp;"."&amp;$B206)&amp;INDEX(VarEnd,MATCH($A206,VarKey,0))&amp;AF$5</f>
        <v/>
      </c>
      <c r="AG206" s="22">
        <f>INDEX(MTInputs!$J$1:$AZ$415,$D206,MATCH(AG$5,MTInputs!$J$5:$AZ$5,0))</f>
        <v/>
      </c>
      <c r="AH206" s="23">
        <f>INDEX(MTInputs!$J$1:$AZ$415,$D206,MATCH(AH$5,MTInputs!$J$5:$AZ$5,0))</f>
        <v/>
      </c>
      <c r="AI206" s="23">
        <f>INDEX(MTInputs!$J$1:$AZ$415,$D206,MATCH(AI$5,MTInputs!$J$5:$AZ$5,0))</f>
        <v/>
      </c>
      <c r="AJ206" s="23">
        <f>INDEX(MTInputs!$J$1:$AZ$415,$D206,MATCH(AJ$5,MTInputs!$J$5:$AZ$5,0))</f>
        <v/>
      </c>
      <c r="AK206" s="23">
        <f>INDEX(MTInputs!$J$1:$AZ$415,$D206,MATCH(AK$5,MTInputs!$J$5:$AZ$5,0))</f>
        <v/>
      </c>
      <c r="AL206" s="23">
        <f>INDEX(MTInputs!$J$1:$AZ$415,$D206,MATCH(AL$5,MTInputs!$J$5:$AZ$5,0))</f>
        <v/>
      </c>
      <c r="AM206" s="23">
        <f>INDEX(MTInputs!$J$1:$AZ$415,$D206,MATCH(AM$5,MTInputs!$J$5:$AZ$5,0))</f>
        <v/>
      </c>
      <c r="AN206" s="23">
        <f>INDEX(MTInputs!$J$1:$AZ$415,$D206,MATCH(AN$5,MTInputs!$J$5:$AZ$5,0))</f>
        <v/>
      </c>
      <c r="AO206" s="23">
        <f>INDEX(MTInputs!$J$1:$AZ$415,$D206,MATCH(AO$5,MTInputs!$J$5:$AZ$5,0))</f>
        <v/>
      </c>
      <c r="AP206" s="23">
        <f>INDEX(MTInputs!$J$1:$AZ$415,$D206,MATCH(AP$5,MTInputs!$J$5:$AZ$5,0))</f>
        <v/>
      </c>
      <c r="AQ206" s="23">
        <f>INDEX(MTInputs!$J$1:$AZ$415,$D206,MATCH(AQ$5,MTInputs!$J$5:$AZ$5,0))</f>
        <v/>
      </c>
      <c r="AR206" s="23">
        <f>INDEX(MTInputs!$J$1:$AZ$415,$D206,MATCH(AR$5,MTInputs!$J$5:$AZ$5,0))</f>
        <v/>
      </c>
      <c r="AS206" s="23">
        <f>INDEX(MTInputs!$J$1:$AZ$415,$D206,MATCH(AS$5,MTInputs!$J$5:$AZ$5,0))</f>
        <v/>
      </c>
      <c r="AT206" s="23">
        <f>INDEX(MTInputs!$J$1:$AZ$415,$D206,MATCH(AT$5,MTInputs!$J$5:$AZ$5,0))</f>
        <v/>
      </c>
      <c r="AU206" s="23">
        <f>INDEX(MTInputs!$J$1:$AZ$415,$D206,MATCH(AU$5,MTInputs!$J$5:$AZ$5,0))</f>
        <v/>
      </c>
      <c r="AV206" s="23">
        <f>INDEX(MTInputs!$J$1:$AZ$415,$D206,MATCH(AV$5,MTInputs!$J$5:$AZ$5,0))</f>
        <v/>
      </c>
      <c r="AW206" s="23">
        <f>INDEX(MTInputs!$J$1:$AZ$415,$D206,MATCH(AW$5,MTInputs!$J$5:$AZ$5,0))</f>
        <v/>
      </c>
      <c r="AX206" s="23">
        <f>INDEX(MTInputs!$J$1:$AZ$415,$D206,MATCH(AX$5,MTInputs!$J$5:$AZ$5,0))</f>
        <v/>
      </c>
      <c r="AY206" s="23">
        <f>INDEX(MTInputs!$J$1:$AZ$415,$D206,MATCH(AY$5,MTInputs!$J$5:$AZ$5,0))</f>
        <v/>
      </c>
    </row>
    <row r="207" hidden="1" outlineLevel="1">
      <c r="A207" s="14" t="inlineStr">
        <is>
          <t>fb.s</t>
        </is>
      </c>
      <c r="B207" s="14" t="inlineStr">
        <is>
          <t>all</t>
        </is>
      </c>
      <c r="C207" s="14" t="inlineStr">
        <is>
          <t>res</t>
        </is>
      </c>
      <c r="D207" s="21" t="n">
        <v>58</v>
      </c>
      <c r="H207" s="14">
        <f>INDEX(VarLab,MATCH($A207,VarKey,0))&amp;INDEX(MemLab,MATCH($C207&amp;"|"&amp;$B207,MemKey,0))</f>
        <v/>
      </c>
      <c r="I207" s="14">
        <f>INDEX(VarUnit,MATCH($A207,VarKey,0))</f>
        <v/>
      </c>
      <c r="J207" s="14">
        <f>INDEX(VarSrc,MATCH($A207,VarKey,0))</f>
        <v/>
      </c>
      <c r="K207" s="11">
        <f>CodePrefix&amp;$A207&amp;IF($C207="","","."&amp;$C207&amp;"."&amp;$B207)&amp;INDEX(VarEnd,MATCH($A207,VarKey,0))&amp;K$5</f>
        <v/>
      </c>
      <c r="L207" s="22">
        <f>INDEX(MTInputs!$J$1:$AZ$415,$D207,MATCH(L$5,MTInputs!$J$5:$AZ$5,0))</f>
        <v/>
      </c>
      <c r="M207" s="23">
        <f>INDEX(MTInputs!$J$1:$AZ$415,$D207,MATCH(M$5,MTInputs!$J$5:$AZ$5,0))</f>
        <v/>
      </c>
      <c r="N207" s="23">
        <f>INDEX(MTInputs!$J$1:$AZ$415,$D207,MATCH(N$5,MTInputs!$J$5:$AZ$5,0))</f>
        <v/>
      </c>
      <c r="O207" s="23">
        <f>INDEX(MTInputs!$J$1:$AZ$415,$D207,MATCH(O$5,MTInputs!$J$5:$AZ$5,0))</f>
        <v/>
      </c>
      <c r="P207" s="23">
        <f>INDEX(MTInputs!$J$1:$AZ$415,$D207,MATCH(P$5,MTInputs!$J$5:$AZ$5,0))</f>
        <v/>
      </c>
      <c r="Q207" s="23">
        <f>INDEX(MTInputs!$J$1:$AZ$415,$D207,MATCH(Q$5,MTInputs!$J$5:$AZ$5,0))</f>
        <v/>
      </c>
      <c r="R207" s="23">
        <f>INDEX(MTInputs!$J$1:$AZ$415,$D207,MATCH(R$5,MTInputs!$J$5:$AZ$5,0))</f>
        <v/>
      </c>
      <c r="S207" s="23">
        <f>INDEX(MTInputs!$J$1:$AZ$415,$D207,MATCH(S$5,MTInputs!$J$5:$AZ$5,0))</f>
        <v/>
      </c>
      <c r="T207" s="23">
        <f>INDEX(MTInputs!$J$1:$AZ$415,$D207,MATCH(T$5,MTInputs!$J$5:$AZ$5,0))</f>
        <v/>
      </c>
      <c r="U207" s="23">
        <f>INDEX(MTInputs!$J$1:$AZ$415,$D207,MATCH(U$5,MTInputs!$J$5:$AZ$5,0))</f>
        <v/>
      </c>
      <c r="V207" s="23">
        <f>INDEX(MTInputs!$J$1:$AZ$415,$D207,MATCH(V$5,MTInputs!$J$5:$AZ$5,0))</f>
        <v/>
      </c>
      <c r="W207" s="23">
        <f>INDEX(MTInputs!$J$1:$AZ$415,$D207,MATCH(W$5,MTInputs!$J$5:$AZ$5,0))</f>
        <v/>
      </c>
      <c r="X207" s="23">
        <f>INDEX(MTInputs!$J$1:$AZ$415,$D207,MATCH(X$5,MTInputs!$J$5:$AZ$5,0))</f>
        <v/>
      </c>
      <c r="Y207" s="23">
        <f>INDEX(MTInputs!$J$1:$AZ$415,$D207,MATCH(Y$5,MTInputs!$J$5:$AZ$5,0))</f>
        <v/>
      </c>
      <c r="Z207" s="23">
        <f>INDEX(MTInputs!$J$1:$AZ$415,$D207,MATCH(Z$5,MTInputs!$J$5:$AZ$5,0))</f>
        <v/>
      </c>
      <c r="AA207" s="23">
        <f>INDEX(MTInputs!$J$1:$AZ$415,$D207,MATCH(AA$5,MTInputs!$J$5:$AZ$5,0))</f>
        <v/>
      </c>
      <c r="AB207" s="23">
        <f>INDEX(MTInputs!$J$1:$AZ$415,$D207,MATCH(AB$5,MTInputs!$J$5:$AZ$5,0))</f>
        <v/>
      </c>
      <c r="AC207" s="23">
        <f>INDEX(MTInputs!$J$1:$AZ$415,$D207,MATCH(AC$5,MTInputs!$J$5:$AZ$5,0))</f>
        <v/>
      </c>
      <c r="AD207" s="23">
        <f>INDEX(MTInputs!$J$1:$AZ$415,$D207,MATCH(AD$5,MTInputs!$J$5:$AZ$5,0))</f>
        <v/>
      </c>
      <c r="AF207" s="11">
        <f>CodePrefix&amp;$A207&amp;IF($C207="","","."&amp;$C207&amp;"."&amp;$B207)&amp;INDEX(VarEnd,MATCH($A207,VarKey,0))&amp;AF$5</f>
        <v/>
      </c>
      <c r="AG207" s="22">
        <f>INDEX(MTInputs!$J$1:$AZ$415,$D207,MATCH(AG$5,MTInputs!$J$5:$AZ$5,0))</f>
        <v/>
      </c>
      <c r="AH207" s="23">
        <f>INDEX(MTInputs!$J$1:$AZ$415,$D207,MATCH(AH$5,MTInputs!$J$5:$AZ$5,0))</f>
        <v/>
      </c>
      <c r="AI207" s="23">
        <f>INDEX(MTInputs!$J$1:$AZ$415,$D207,MATCH(AI$5,MTInputs!$J$5:$AZ$5,0))</f>
        <v/>
      </c>
      <c r="AJ207" s="23">
        <f>INDEX(MTInputs!$J$1:$AZ$415,$D207,MATCH(AJ$5,MTInputs!$J$5:$AZ$5,0))</f>
        <v/>
      </c>
      <c r="AK207" s="23">
        <f>INDEX(MTInputs!$J$1:$AZ$415,$D207,MATCH(AK$5,MTInputs!$J$5:$AZ$5,0))</f>
        <v/>
      </c>
      <c r="AL207" s="23">
        <f>INDEX(MTInputs!$J$1:$AZ$415,$D207,MATCH(AL$5,MTInputs!$J$5:$AZ$5,0))</f>
        <v/>
      </c>
      <c r="AM207" s="23">
        <f>INDEX(MTInputs!$J$1:$AZ$415,$D207,MATCH(AM$5,MTInputs!$J$5:$AZ$5,0))</f>
        <v/>
      </c>
      <c r="AN207" s="23">
        <f>INDEX(MTInputs!$J$1:$AZ$415,$D207,MATCH(AN$5,MTInputs!$J$5:$AZ$5,0))</f>
        <v/>
      </c>
      <c r="AO207" s="23">
        <f>INDEX(MTInputs!$J$1:$AZ$415,$D207,MATCH(AO$5,MTInputs!$J$5:$AZ$5,0))</f>
        <v/>
      </c>
      <c r="AP207" s="23">
        <f>INDEX(MTInputs!$J$1:$AZ$415,$D207,MATCH(AP$5,MTInputs!$J$5:$AZ$5,0))</f>
        <v/>
      </c>
      <c r="AQ207" s="23">
        <f>INDEX(MTInputs!$J$1:$AZ$415,$D207,MATCH(AQ$5,MTInputs!$J$5:$AZ$5,0))</f>
        <v/>
      </c>
      <c r="AR207" s="23">
        <f>INDEX(MTInputs!$J$1:$AZ$415,$D207,MATCH(AR$5,MTInputs!$J$5:$AZ$5,0))</f>
        <v/>
      </c>
      <c r="AS207" s="23">
        <f>INDEX(MTInputs!$J$1:$AZ$415,$D207,MATCH(AS$5,MTInputs!$J$5:$AZ$5,0))</f>
        <v/>
      </c>
      <c r="AT207" s="23">
        <f>INDEX(MTInputs!$J$1:$AZ$415,$D207,MATCH(AT$5,MTInputs!$J$5:$AZ$5,0))</f>
        <v/>
      </c>
      <c r="AU207" s="23">
        <f>INDEX(MTInputs!$J$1:$AZ$415,$D207,MATCH(AU$5,MTInputs!$J$5:$AZ$5,0))</f>
        <v/>
      </c>
      <c r="AV207" s="23">
        <f>INDEX(MTInputs!$J$1:$AZ$415,$D207,MATCH(AV$5,MTInputs!$J$5:$AZ$5,0))</f>
        <v/>
      </c>
      <c r="AW207" s="23">
        <f>INDEX(MTInputs!$J$1:$AZ$415,$D207,MATCH(AW$5,MTInputs!$J$5:$AZ$5,0))</f>
        <v/>
      </c>
      <c r="AX207" s="23">
        <f>INDEX(MTInputs!$J$1:$AZ$415,$D207,MATCH(AX$5,MTInputs!$J$5:$AZ$5,0))</f>
        <v/>
      </c>
      <c r="AY207" s="23">
        <f>INDEX(MTInputs!$J$1:$AZ$415,$D207,MATCH(AY$5,MTInputs!$J$5:$AZ$5,0))</f>
        <v/>
      </c>
    </row>
    <row r="208" hidden="1" outlineLevel="1">
      <c r="A208" s="14" t="inlineStr">
        <is>
          <t>fb.s</t>
        </is>
      </c>
      <c r="B208" s="14" t="inlineStr">
        <is>
          <t>all</t>
        </is>
      </c>
      <c r="C208" s="14" t="inlineStr">
        <is>
          <t>ind</t>
        </is>
      </c>
      <c r="D208" s="21" t="n">
        <v>59</v>
      </c>
      <c r="H208" s="14">
        <f>INDEX(VarLab,MATCH($A208,VarKey,0))&amp;INDEX(MemLab,MATCH($C208&amp;"|"&amp;$B208,MemKey,0))</f>
        <v/>
      </c>
      <c r="I208" s="14">
        <f>INDEX(VarUnit,MATCH($A208,VarKey,0))</f>
        <v/>
      </c>
      <c r="J208" s="14">
        <f>INDEX(VarSrc,MATCH($A208,VarKey,0))</f>
        <v/>
      </c>
      <c r="K208" s="11">
        <f>CodePrefix&amp;$A208&amp;IF($C208="","","."&amp;$C208&amp;"."&amp;$B208)&amp;INDEX(VarEnd,MATCH($A208,VarKey,0))&amp;K$5</f>
        <v/>
      </c>
      <c r="L208" s="22">
        <f>INDEX(MTInputs!$J$1:$AZ$415,$D208,MATCH(L$5,MTInputs!$J$5:$AZ$5,0))</f>
        <v/>
      </c>
      <c r="M208" s="23">
        <f>INDEX(MTInputs!$J$1:$AZ$415,$D208,MATCH(M$5,MTInputs!$J$5:$AZ$5,0))</f>
        <v/>
      </c>
      <c r="N208" s="23">
        <f>INDEX(MTInputs!$J$1:$AZ$415,$D208,MATCH(N$5,MTInputs!$J$5:$AZ$5,0))</f>
        <v/>
      </c>
      <c r="O208" s="23">
        <f>INDEX(MTInputs!$J$1:$AZ$415,$D208,MATCH(O$5,MTInputs!$J$5:$AZ$5,0))</f>
        <v/>
      </c>
      <c r="P208" s="23">
        <f>INDEX(MTInputs!$J$1:$AZ$415,$D208,MATCH(P$5,MTInputs!$J$5:$AZ$5,0))</f>
        <v/>
      </c>
      <c r="Q208" s="23">
        <f>INDEX(MTInputs!$J$1:$AZ$415,$D208,MATCH(Q$5,MTInputs!$J$5:$AZ$5,0))</f>
        <v/>
      </c>
      <c r="R208" s="23">
        <f>INDEX(MTInputs!$J$1:$AZ$415,$D208,MATCH(R$5,MTInputs!$J$5:$AZ$5,0))</f>
        <v/>
      </c>
      <c r="S208" s="23">
        <f>INDEX(MTInputs!$J$1:$AZ$415,$D208,MATCH(S$5,MTInputs!$J$5:$AZ$5,0))</f>
        <v/>
      </c>
      <c r="T208" s="23">
        <f>INDEX(MTInputs!$J$1:$AZ$415,$D208,MATCH(T$5,MTInputs!$J$5:$AZ$5,0))</f>
        <v/>
      </c>
      <c r="U208" s="23">
        <f>INDEX(MTInputs!$J$1:$AZ$415,$D208,MATCH(U$5,MTInputs!$J$5:$AZ$5,0))</f>
        <v/>
      </c>
      <c r="V208" s="23">
        <f>INDEX(MTInputs!$J$1:$AZ$415,$D208,MATCH(V$5,MTInputs!$J$5:$AZ$5,0))</f>
        <v/>
      </c>
      <c r="W208" s="23">
        <f>INDEX(MTInputs!$J$1:$AZ$415,$D208,MATCH(W$5,MTInputs!$J$5:$AZ$5,0))</f>
        <v/>
      </c>
      <c r="X208" s="23">
        <f>INDEX(MTInputs!$J$1:$AZ$415,$D208,MATCH(X$5,MTInputs!$J$5:$AZ$5,0))</f>
        <v/>
      </c>
      <c r="Y208" s="23">
        <f>INDEX(MTInputs!$J$1:$AZ$415,$D208,MATCH(Y$5,MTInputs!$J$5:$AZ$5,0))</f>
        <v/>
      </c>
      <c r="Z208" s="23">
        <f>INDEX(MTInputs!$J$1:$AZ$415,$D208,MATCH(Z$5,MTInputs!$J$5:$AZ$5,0))</f>
        <v/>
      </c>
      <c r="AA208" s="23">
        <f>INDEX(MTInputs!$J$1:$AZ$415,$D208,MATCH(AA$5,MTInputs!$J$5:$AZ$5,0))</f>
        <v/>
      </c>
      <c r="AB208" s="23">
        <f>INDEX(MTInputs!$J$1:$AZ$415,$D208,MATCH(AB$5,MTInputs!$J$5:$AZ$5,0))</f>
        <v/>
      </c>
      <c r="AC208" s="23">
        <f>INDEX(MTInputs!$J$1:$AZ$415,$D208,MATCH(AC$5,MTInputs!$J$5:$AZ$5,0))</f>
        <v/>
      </c>
      <c r="AD208" s="23">
        <f>INDEX(MTInputs!$J$1:$AZ$415,$D208,MATCH(AD$5,MTInputs!$J$5:$AZ$5,0))</f>
        <v/>
      </c>
      <c r="AF208" s="11">
        <f>CodePrefix&amp;$A208&amp;IF($C208="","","."&amp;$C208&amp;"."&amp;$B208)&amp;INDEX(VarEnd,MATCH($A208,VarKey,0))&amp;AF$5</f>
        <v/>
      </c>
      <c r="AG208" s="22">
        <f>INDEX(MTInputs!$J$1:$AZ$415,$D208,MATCH(AG$5,MTInputs!$J$5:$AZ$5,0))</f>
        <v/>
      </c>
      <c r="AH208" s="23">
        <f>INDEX(MTInputs!$J$1:$AZ$415,$D208,MATCH(AH$5,MTInputs!$J$5:$AZ$5,0))</f>
        <v/>
      </c>
      <c r="AI208" s="23">
        <f>INDEX(MTInputs!$J$1:$AZ$415,$D208,MATCH(AI$5,MTInputs!$J$5:$AZ$5,0))</f>
        <v/>
      </c>
      <c r="AJ208" s="23">
        <f>INDEX(MTInputs!$J$1:$AZ$415,$D208,MATCH(AJ$5,MTInputs!$J$5:$AZ$5,0))</f>
        <v/>
      </c>
      <c r="AK208" s="23">
        <f>INDEX(MTInputs!$J$1:$AZ$415,$D208,MATCH(AK$5,MTInputs!$J$5:$AZ$5,0))</f>
        <v/>
      </c>
      <c r="AL208" s="23">
        <f>INDEX(MTInputs!$J$1:$AZ$415,$D208,MATCH(AL$5,MTInputs!$J$5:$AZ$5,0))</f>
        <v/>
      </c>
      <c r="AM208" s="23">
        <f>INDEX(MTInputs!$J$1:$AZ$415,$D208,MATCH(AM$5,MTInputs!$J$5:$AZ$5,0))</f>
        <v/>
      </c>
      <c r="AN208" s="23">
        <f>INDEX(MTInputs!$J$1:$AZ$415,$D208,MATCH(AN$5,MTInputs!$J$5:$AZ$5,0))</f>
        <v/>
      </c>
      <c r="AO208" s="23">
        <f>INDEX(MTInputs!$J$1:$AZ$415,$D208,MATCH(AO$5,MTInputs!$J$5:$AZ$5,0))</f>
        <v/>
      </c>
      <c r="AP208" s="23">
        <f>INDEX(MTInputs!$J$1:$AZ$415,$D208,MATCH(AP$5,MTInputs!$J$5:$AZ$5,0))</f>
        <v/>
      </c>
      <c r="AQ208" s="23">
        <f>INDEX(MTInputs!$J$1:$AZ$415,$D208,MATCH(AQ$5,MTInputs!$J$5:$AZ$5,0))</f>
        <v/>
      </c>
      <c r="AR208" s="23">
        <f>INDEX(MTInputs!$J$1:$AZ$415,$D208,MATCH(AR$5,MTInputs!$J$5:$AZ$5,0))</f>
        <v/>
      </c>
      <c r="AS208" s="23">
        <f>INDEX(MTInputs!$J$1:$AZ$415,$D208,MATCH(AS$5,MTInputs!$J$5:$AZ$5,0))</f>
        <v/>
      </c>
      <c r="AT208" s="23">
        <f>INDEX(MTInputs!$J$1:$AZ$415,$D208,MATCH(AT$5,MTInputs!$J$5:$AZ$5,0))</f>
        <v/>
      </c>
      <c r="AU208" s="23">
        <f>INDEX(MTInputs!$J$1:$AZ$415,$D208,MATCH(AU$5,MTInputs!$J$5:$AZ$5,0))</f>
        <v/>
      </c>
      <c r="AV208" s="23">
        <f>INDEX(MTInputs!$J$1:$AZ$415,$D208,MATCH(AV$5,MTInputs!$J$5:$AZ$5,0))</f>
        <v/>
      </c>
      <c r="AW208" s="23">
        <f>INDEX(MTInputs!$J$1:$AZ$415,$D208,MATCH(AW$5,MTInputs!$J$5:$AZ$5,0))</f>
        <v/>
      </c>
      <c r="AX208" s="23">
        <f>INDEX(MTInputs!$J$1:$AZ$415,$D208,MATCH(AX$5,MTInputs!$J$5:$AZ$5,0))</f>
        <v/>
      </c>
      <c r="AY208" s="23">
        <f>INDEX(MTInputs!$J$1:$AZ$415,$D208,MATCH(AY$5,MTInputs!$J$5:$AZ$5,0))</f>
        <v/>
      </c>
    </row>
    <row r="209" hidden="1" outlineLevel="1">
      <c r="A209" s="14" t="inlineStr">
        <is>
          <t>fb.t</t>
        </is>
      </c>
      <c r="B209" s="14" t="inlineStr">
        <is>
          <t>all</t>
        </is>
      </c>
      <c r="C209" s="14" t="inlineStr">
        <is>
          <t>pow</t>
        </is>
      </c>
      <c r="D209" s="21" t="n">
        <v>61</v>
      </c>
      <c r="H209" s="14">
        <f>INDEX(VarLab,MATCH($A209,VarKey,0))&amp;INDEX(MemLab,MATCH($C209&amp;"|"&amp;$B209,MemKey,0))</f>
        <v/>
      </c>
      <c r="I209" s="14">
        <f>INDEX(VarUnit,MATCH($A209,VarKey,0))</f>
        <v/>
      </c>
      <c r="J209" s="14">
        <f>INDEX(VarSrc,MATCH($A209,VarKey,0))</f>
        <v/>
      </c>
      <c r="K209" s="11">
        <f>CodePrefix&amp;$A209&amp;IF($C209="","","."&amp;$C209&amp;"."&amp;$B209)&amp;INDEX(VarEnd,MATCH($A209,VarKey,0))&amp;K$5</f>
        <v/>
      </c>
      <c r="L209" s="22">
        <f>INDEX(MTInputs!$J$1:$AZ$415,$D209,MATCH(L$5,MTInputs!$J$5:$AZ$5,0))</f>
        <v/>
      </c>
      <c r="M209" s="23">
        <f>INDEX(MTInputs!$J$1:$AZ$415,$D209,MATCH(M$5,MTInputs!$J$5:$AZ$5,0))</f>
        <v/>
      </c>
      <c r="N209" s="23">
        <f>INDEX(MTInputs!$J$1:$AZ$415,$D209,MATCH(N$5,MTInputs!$J$5:$AZ$5,0))</f>
        <v/>
      </c>
      <c r="O209" s="23">
        <f>INDEX(MTInputs!$J$1:$AZ$415,$D209,MATCH(O$5,MTInputs!$J$5:$AZ$5,0))</f>
        <v/>
      </c>
      <c r="P209" s="23">
        <f>INDEX(MTInputs!$J$1:$AZ$415,$D209,MATCH(P$5,MTInputs!$J$5:$AZ$5,0))</f>
        <v/>
      </c>
      <c r="Q209" s="23">
        <f>INDEX(MTInputs!$J$1:$AZ$415,$D209,MATCH(Q$5,MTInputs!$J$5:$AZ$5,0))</f>
        <v/>
      </c>
      <c r="R209" s="23">
        <f>INDEX(MTInputs!$J$1:$AZ$415,$D209,MATCH(R$5,MTInputs!$J$5:$AZ$5,0))</f>
        <v/>
      </c>
      <c r="S209" s="23">
        <f>INDEX(MTInputs!$J$1:$AZ$415,$D209,MATCH(S$5,MTInputs!$J$5:$AZ$5,0))</f>
        <v/>
      </c>
      <c r="T209" s="23">
        <f>INDEX(MTInputs!$J$1:$AZ$415,$D209,MATCH(T$5,MTInputs!$J$5:$AZ$5,0))</f>
        <v/>
      </c>
      <c r="U209" s="23">
        <f>INDEX(MTInputs!$J$1:$AZ$415,$D209,MATCH(U$5,MTInputs!$J$5:$AZ$5,0))</f>
        <v/>
      </c>
      <c r="V209" s="23">
        <f>INDEX(MTInputs!$J$1:$AZ$415,$D209,MATCH(V$5,MTInputs!$J$5:$AZ$5,0))</f>
        <v/>
      </c>
      <c r="W209" s="23">
        <f>INDEX(MTInputs!$J$1:$AZ$415,$D209,MATCH(W$5,MTInputs!$J$5:$AZ$5,0))</f>
        <v/>
      </c>
      <c r="X209" s="23">
        <f>INDEX(MTInputs!$J$1:$AZ$415,$D209,MATCH(X$5,MTInputs!$J$5:$AZ$5,0))</f>
        <v/>
      </c>
      <c r="Y209" s="23">
        <f>INDEX(MTInputs!$J$1:$AZ$415,$D209,MATCH(Y$5,MTInputs!$J$5:$AZ$5,0))</f>
        <v/>
      </c>
      <c r="Z209" s="23">
        <f>INDEX(MTInputs!$J$1:$AZ$415,$D209,MATCH(Z$5,MTInputs!$J$5:$AZ$5,0))</f>
        <v/>
      </c>
      <c r="AA209" s="23">
        <f>INDEX(MTInputs!$J$1:$AZ$415,$D209,MATCH(AA$5,MTInputs!$J$5:$AZ$5,0))</f>
        <v/>
      </c>
      <c r="AB209" s="23">
        <f>INDEX(MTInputs!$J$1:$AZ$415,$D209,MATCH(AB$5,MTInputs!$J$5:$AZ$5,0))</f>
        <v/>
      </c>
      <c r="AC209" s="23">
        <f>INDEX(MTInputs!$J$1:$AZ$415,$D209,MATCH(AC$5,MTInputs!$J$5:$AZ$5,0))</f>
        <v/>
      </c>
      <c r="AD209" s="23">
        <f>INDEX(MTInputs!$J$1:$AZ$415,$D209,MATCH(AD$5,MTInputs!$J$5:$AZ$5,0))</f>
        <v/>
      </c>
      <c r="AF209" s="11">
        <f>CodePrefix&amp;$A209&amp;IF($C209="","","."&amp;$C209&amp;"."&amp;$B209)&amp;INDEX(VarEnd,MATCH($A209,VarKey,0))&amp;AF$5</f>
        <v/>
      </c>
      <c r="AG209" s="22">
        <f>INDEX(MTInputs!$J$1:$AZ$415,$D209,MATCH(AG$5,MTInputs!$J$5:$AZ$5,0))</f>
        <v/>
      </c>
      <c r="AH209" s="23">
        <f>INDEX(MTInputs!$J$1:$AZ$415,$D209,MATCH(AH$5,MTInputs!$J$5:$AZ$5,0))</f>
        <v/>
      </c>
      <c r="AI209" s="23">
        <f>INDEX(MTInputs!$J$1:$AZ$415,$D209,MATCH(AI$5,MTInputs!$J$5:$AZ$5,0))</f>
        <v/>
      </c>
      <c r="AJ209" s="23">
        <f>INDEX(MTInputs!$J$1:$AZ$415,$D209,MATCH(AJ$5,MTInputs!$J$5:$AZ$5,0))</f>
        <v/>
      </c>
      <c r="AK209" s="23">
        <f>INDEX(MTInputs!$J$1:$AZ$415,$D209,MATCH(AK$5,MTInputs!$J$5:$AZ$5,0))</f>
        <v/>
      </c>
      <c r="AL209" s="23">
        <f>INDEX(MTInputs!$J$1:$AZ$415,$D209,MATCH(AL$5,MTInputs!$J$5:$AZ$5,0))</f>
        <v/>
      </c>
      <c r="AM209" s="23">
        <f>INDEX(MTInputs!$J$1:$AZ$415,$D209,MATCH(AM$5,MTInputs!$J$5:$AZ$5,0))</f>
        <v/>
      </c>
      <c r="AN209" s="23">
        <f>INDEX(MTInputs!$J$1:$AZ$415,$D209,MATCH(AN$5,MTInputs!$J$5:$AZ$5,0))</f>
        <v/>
      </c>
      <c r="AO209" s="23">
        <f>INDEX(MTInputs!$J$1:$AZ$415,$D209,MATCH(AO$5,MTInputs!$J$5:$AZ$5,0))</f>
        <v/>
      </c>
      <c r="AP209" s="23">
        <f>INDEX(MTInputs!$J$1:$AZ$415,$D209,MATCH(AP$5,MTInputs!$J$5:$AZ$5,0))</f>
        <v/>
      </c>
      <c r="AQ209" s="23">
        <f>INDEX(MTInputs!$J$1:$AZ$415,$D209,MATCH(AQ$5,MTInputs!$J$5:$AZ$5,0))</f>
        <v/>
      </c>
      <c r="AR209" s="23">
        <f>INDEX(MTInputs!$J$1:$AZ$415,$D209,MATCH(AR$5,MTInputs!$J$5:$AZ$5,0))</f>
        <v/>
      </c>
      <c r="AS209" s="23">
        <f>INDEX(MTInputs!$J$1:$AZ$415,$D209,MATCH(AS$5,MTInputs!$J$5:$AZ$5,0))</f>
        <v/>
      </c>
      <c r="AT209" s="23">
        <f>INDEX(MTInputs!$J$1:$AZ$415,$D209,MATCH(AT$5,MTInputs!$J$5:$AZ$5,0))</f>
        <v/>
      </c>
      <c r="AU209" s="23">
        <f>INDEX(MTInputs!$J$1:$AZ$415,$D209,MATCH(AU$5,MTInputs!$J$5:$AZ$5,0))</f>
        <v/>
      </c>
      <c r="AV209" s="23">
        <f>INDEX(MTInputs!$J$1:$AZ$415,$D209,MATCH(AV$5,MTInputs!$J$5:$AZ$5,0))</f>
        <v/>
      </c>
      <c r="AW209" s="23">
        <f>INDEX(MTInputs!$J$1:$AZ$415,$D209,MATCH(AW$5,MTInputs!$J$5:$AZ$5,0))</f>
        <v/>
      </c>
      <c r="AX209" s="23">
        <f>INDEX(MTInputs!$J$1:$AZ$415,$D209,MATCH(AX$5,MTInputs!$J$5:$AZ$5,0))</f>
        <v/>
      </c>
      <c r="AY209" s="23">
        <f>INDEX(MTInputs!$J$1:$AZ$415,$D209,MATCH(AY$5,MTInputs!$J$5:$AZ$5,0))</f>
        <v/>
      </c>
    </row>
    <row r="210" hidden="1" outlineLevel="1">
      <c r="A210" s="14" t="inlineStr">
        <is>
          <t>fb.t</t>
        </is>
      </c>
      <c r="B210" s="14" t="inlineStr">
        <is>
          <t>all</t>
        </is>
      </c>
      <c r="C210" s="14" t="inlineStr">
        <is>
          <t>tra</t>
        </is>
      </c>
      <c r="D210" s="21" t="n">
        <v>62</v>
      </c>
      <c r="H210" s="14">
        <f>INDEX(VarLab,MATCH($A210,VarKey,0))&amp;INDEX(MemLab,MATCH($C210&amp;"|"&amp;$B210,MemKey,0))</f>
        <v/>
      </c>
      <c r="I210" s="14">
        <f>INDEX(VarUnit,MATCH($A210,VarKey,0))</f>
        <v/>
      </c>
      <c r="J210" s="14">
        <f>INDEX(VarSrc,MATCH($A210,VarKey,0))</f>
        <v/>
      </c>
      <c r="K210" s="11">
        <f>CodePrefix&amp;$A210&amp;IF($C210="","","."&amp;$C210&amp;"."&amp;$B210)&amp;INDEX(VarEnd,MATCH($A210,VarKey,0))&amp;K$5</f>
        <v/>
      </c>
      <c r="L210" s="22">
        <f>INDEX(MTInputs!$J$1:$AZ$415,$D210,MATCH(L$5,MTInputs!$J$5:$AZ$5,0))</f>
        <v/>
      </c>
      <c r="M210" s="23">
        <f>INDEX(MTInputs!$J$1:$AZ$415,$D210,MATCH(M$5,MTInputs!$J$5:$AZ$5,0))</f>
        <v/>
      </c>
      <c r="N210" s="23">
        <f>INDEX(MTInputs!$J$1:$AZ$415,$D210,MATCH(N$5,MTInputs!$J$5:$AZ$5,0))</f>
        <v/>
      </c>
      <c r="O210" s="23">
        <f>INDEX(MTInputs!$J$1:$AZ$415,$D210,MATCH(O$5,MTInputs!$J$5:$AZ$5,0))</f>
        <v/>
      </c>
      <c r="P210" s="23">
        <f>INDEX(MTInputs!$J$1:$AZ$415,$D210,MATCH(P$5,MTInputs!$J$5:$AZ$5,0))</f>
        <v/>
      </c>
      <c r="Q210" s="23">
        <f>INDEX(MTInputs!$J$1:$AZ$415,$D210,MATCH(Q$5,MTInputs!$J$5:$AZ$5,0))</f>
        <v/>
      </c>
      <c r="R210" s="23">
        <f>INDEX(MTInputs!$J$1:$AZ$415,$D210,MATCH(R$5,MTInputs!$J$5:$AZ$5,0))</f>
        <v/>
      </c>
      <c r="S210" s="23">
        <f>INDEX(MTInputs!$J$1:$AZ$415,$D210,MATCH(S$5,MTInputs!$J$5:$AZ$5,0))</f>
        <v/>
      </c>
      <c r="T210" s="23">
        <f>INDEX(MTInputs!$J$1:$AZ$415,$D210,MATCH(T$5,MTInputs!$J$5:$AZ$5,0))</f>
        <v/>
      </c>
      <c r="U210" s="23">
        <f>INDEX(MTInputs!$J$1:$AZ$415,$D210,MATCH(U$5,MTInputs!$J$5:$AZ$5,0))</f>
        <v/>
      </c>
      <c r="V210" s="23">
        <f>INDEX(MTInputs!$J$1:$AZ$415,$D210,MATCH(V$5,MTInputs!$J$5:$AZ$5,0))</f>
        <v/>
      </c>
      <c r="W210" s="23">
        <f>INDEX(MTInputs!$J$1:$AZ$415,$D210,MATCH(W$5,MTInputs!$J$5:$AZ$5,0))</f>
        <v/>
      </c>
      <c r="X210" s="23">
        <f>INDEX(MTInputs!$J$1:$AZ$415,$D210,MATCH(X$5,MTInputs!$J$5:$AZ$5,0))</f>
        <v/>
      </c>
      <c r="Y210" s="23">
        <f>INDEX(MTInputs!$J$1:$AZ$415,$D210,MATCH(Y$5,MTInputs!$J$5:$AZ$5,0))</f>
        <v/>
      </c>
      <c r="Z210" s="23">
        <f>INDEX(MTInputs!$J$1:$AZ$415,$D210,MATCH(Z$5,MTInputs!$J$5:$AZ$5,0))</f>
        <v/>
      </c>
      <c r="AA210" s="23">
        <f>INDEX(MTInputs!$J$1:$AZ$415,$D210,MATCH(AA$5,MTInputs!$J$5:$AZ$5,0))</f>
        <v/>
      </c>
      <c r="AB210" s="23">
        <f>INDEX(MTInputs!$J$1:$AZ$415,$D210,MATCH(AB$5,MTInputs!$J$5:$AZ$5,0))</f>
        <v/>
      </c>
      <c r="AC210" s="23">
        <f>INDEX(MTInputs!$J$1:$AZ$415,$D210,MATCH(AC$5,MTInputs!$J$5:$AZ$5,0))</f>
        <v/>
      </c>
      <c r="AD210" s="23">
        <f>INDEX(MTInputs!$J$1:$AZ$415,$D210,MATCH(AD$5,MTInputs!$J$5:$AZ$5,0))</f>
        <v/>
      </c>
      <c r="AF210" s="11">
        <f>CodePrefix&amp;$A210&amp;IF($C210="","","."&amp;$C210&amp;"."&amp;$B210)&amp;INDEX(VarEnd,MATCH($A210,VarKey,0))&amp;AF$5</f>
        <v/>
      </c>
      <c r="AG210" s="22">
        <f>INDEX(MTInputs!$J$1:$AZ$415,$D210,MATCH(AG$5,MTInputs!$J$5:$AZ$5,0))</f>
        <v/>
      </c>
      <c r="AH210" s="23">
        <f>INDEX(MTInputs!$J$1:$AZ$415,$D210,MATCH(AH$5,MTInputs!$J$5:$AZ$5,0))</f>
        <v/>
      </c>
      <c r="AI210" s="23">
        <f>INDEX(MTInputs!$J$1:$AZ$415,$D210,MATCH(AI$5,MTInputs!$J$5:$AZ$5,0))</f>
        <v/>
      </c>
      <c r="AJ210" s="23">
        <f>INDEX(MTInputs!$J$1:$AZ$415,$D210,MATCH(AJ$5,MTInputs!$J$5:$AZ$5,0))</f>
        <v/>
      </c>
      <c r="AK210" s="23">
        <f>INDEX(MTInputs!$J$1:$AZ$415,$D210,MATCH(AK$5,MTInputs!$J$5:$AZ$5,0))</f>
        <v/>
      </c>
      <c r="AL210" s="23">
        <f>INDEX(MTInputs!$J$1:$AZ$415,$D210,MATCH(AL$5,MTInputs!$J$5:$AZ$5,0))</f>
        <v/>
      </c>
      <c r="AM210" s="23">
        <f>INDEX(MTInputs!$J$1:$AZ$415,$D210,MATCH(AM$5,MTInputs!$J$5:$AZ$5,0))</f>
        <v/>
      </c>
      <c r="AN210" s="23">
        <f>INDEX(MTInputs!$J$1:$AZ$415,$D210,MATCH(AN$5,MTInputs!$J$5:$AZ$5,0))</f>
        <v/>
      </c>
      <c r="AO210" s="23">
        <f>INDEX(MTInputs!$J$1:$AZ$415,$D210,MATCH(AO$5,MTInputs!$J$5:$AZ$5,0))</f>
        <v/>
      </c>
      <c r="AP210" s="23">
        <f>INDEX(MTInputs!$J$1:$AZ$415,$D210,MATCH(AP$5,MTInputs!$J$5:$AZ$5,0))</f>
        <v/>
      </c>
      <c r="AQ210" s="23">
        <f>INDEX(MTInputs!$J$1:$AZ$415,$D210,MATCH(AQ$5,MTInputs!$J$5:$AZ$5,0))</f>
        <v/>
      </c>
      <c r="AR210" s="23">
        <f>INDEX(MTInputs!$J$1:$AZ$415,$D210,MATCH(AR$5,MTInputs!$J$5:$AZ$5,0))</f>
        <v/>
      </c>
      <c r="AS210" s="23">
        <f>INDEX(MTInputs!$J$1:$AZ$415,$D210,MATCH(AS$5,MTInputs!$J$5:$AZ$5,0))</f>
        <v/>
      </c>
      <c r="AT210" s="23">
        <f>INDEX(MTInputs!$J$1:$AZ$415,$D210,MATCH(AT$5,MTInputs!$J$5:$AZ$5,0))</f>
        <v/>
      </c>
      <c r="AU210" s="23">
        <f>INDEX(MTInputs!$J$1:$AZ$415,$D210,MATCH(AU$5,MTInputs!$J$5:$AZ$5,0))</f>
        <v/>
      </c>
      <c r="AV210" s="23">
        <f>INDEX(MTInputs!$J$1:$AZ$415,$D210,MATCH(AV$5,MTInputs!$J$5:$AZ$5,0))</f>
        <v/>
      </c>
      <c r="AW210" s="23">
        <f>INDEX(MTInputs!$J$1:$AZ$415,$D210,MATCH(AW$5,MTInputs!$J$5:$AZ$5,0))</f>
        <v/>
      </c>
      <c r="AX210" s="23">
        <f>INDEX(MTInputs!$J$1:$AZ$415,$D210,MATCH(AX$5,MTInputs!$J$5:$AZ$5,0))</f>
        <v/>
      </c>
      <c r="AY210" s="23">
        <f>INDEX(MTInputs!$J$1:$AZ$415,$D210,MATCH(AY$5,MTInputs!$J$5:$AZ$5,0))</f>
        <v/>
      </c>
    </row>
    <row r="211" hidden="1" outlineLevel="1">
      <c r="A211" s="14" t="inlineStr">
        <is>
          <t>fb.t</t>
        </is>
      </c>
      <c r="B211" s="14" t="inlineStr">
        <is>
          <t>all</t>
        </is>
      </c>
      <c r="C211" s="14" t="inlineStr">
        <is>
          <t>res</t>
        </is>
      </c>
      <c r="D211" s="21" t="n">
        <v>63</v>
      </c>
      <c r="H211" s="14">
        <f>INDEX(VarLab,MATCH($A211,VarKey,0))&amp;INDEX(MemLab,MATCH($C211&amp;"|"&amp;$B211,MemKey,0))</f>
        <v/>
      </c>
      <c r="I211" s="14">
        <f>INDEX(VarUnit,MATCH($A211,VarKey,0))</f>
        <v/>
      </c>
      <c r="J211" s="14">
        <f>INDEX(VarSrc,MATCH($A211,VarKey,0))</f>
        <v/>
      </c>
      <c r="K211" s="11">
        <f>CodePrefix&amp;$A211&amp;IF($C211="","","."&amp;$C211&amp;"."&amp;$B211)&amp;INDEX(VarEnd,MATCH($A211,VarKey,0))&amp;K$5</f>
        <v/>
      </c>
      <c r="L211" s="22">
        <f>INDEX(MTInputs!$J$1:$AZ$415,$D211,MATCH(L$5,MTInputs!$J$5:$AZ$5,0))</f>
        <v/>
      </c>
      <c r="M211" s="23">
        <f>INDEX(MTInputs!$J$1:$AZ$415,$D211,MATCH(M$5,MTInputs!$J$5:$AZ$5,0))</f>
        <v/>
      </c>
      <c r="N211" s="23">
        <f>INDEX(MTInputs!$J$1:$AZ$415,$D211,MATCH(N$5,MTInputs!$J$5:$AZ$5,0))</f>
        <v/>
      </c>
      <c r="O211" s="23">
        <f>INDEX(MTInputs!$J$1:$AZ$415,$D211,MATCH(O$5,MTInputs!$J$5:$AZ$5,0))</f>
        <v/>
      </c>
      <c r="P211" s="23">
        <f>INDEX(MTInputs!$J$1:$AZ$415,$D211,MATCH(P$5,MTInputs!$J$5:$AZ$5,0))</f>
        <v/>
      </c>
      <c r="Q211" s="23">
        <f>INDEX(MTInputs!$J$1:$AZ$415,$D211,MATCH(Q$5,MTInputs!$J$5:$AZ$5,0))</f>
        <v/>
      </c>
      <c r="R211" s="23">
        <f>INDEX(MTInputs!$J$1:$AZ$415,$D211,MATCH(R$5,MTInputs!$J$5:$AZ$5,0))</f>
        <v/>
      </c>
      <c r="S211" s="23">
        <f>INDEX(MTInputs!$J$1:$AZ$415,$D211,MATCH(S$5,MTInputs!$J$5:$AZ$5,0))</f>
        <v/>
      </c>
      <c r="T211" s="23">
        <f>INDEX(MTInputs!$J$1:$AZ$415,$D211,MATCH(T$5,MTInputs!$J$5:$AZ$5,0))</f>
        <v/>
      </c>
      <c r="U211" s="23">
        <f>INDEX(MTInputs!$J$1:$AZ$415,$D211,MATCH(U$5,MTInputs!$J$5:$AZ$5,0))</f>
        <v/>
      </c>
      <c r="V211" s="23">
        <f>INDEX(MTInputs!$J$1:$AZ$415,$D211,MATCH(V$5,MTInputs!$J$5:$AZ$5,0))</f>
        <v/>
      </c>
      <c r="W211" s="23">
        <f>INDEX(MTInputs!$J$1:$AZ$415,$D211,MATCH(W$5,MTInputs!$J$5:$AZ$5,0))</f>
        <v/>
      </c>
      <c r="X211" s="23">
        <f>INDEX(MTInputs!$J$1:$AZ$415,$D211,MATCH(X$5,MTInputs!$J$5:$AZ$5,0))</f>
        <v/>
      </c>
      <c r="Y211" s="23">
        <f>INDEX(MTInputs!$J$1:$AZ$415,$D211,MATCH(Y$5,MTInputs!$J$5:$AZ$5,0))</f>
        <v/>
      </c>
      <c r="Z211" s="23">
        <f>INDEX(MTInputs!$J$1:$AZ$415,$D211,MATCH(Z$5,MTInputs!$J$5:$AZ$5,0))</f>
        <v/>
      </c>
      <c r="AA211" s="23">
        <f>INDEX(MTInputs!$J$1:$AZ$415,$D211,MATCH(AA$5,MTInputs!$J$5:$AZ$5,0))</f>
        <v/>
      </c>
      <c r="AB211" s="23">
        <f>INDEX(MTInputs!$J$1:$AZ$415,$D211,MATCH(AB$5,MTInputs!$J$5:$AZ$5,0))</f>
        <v/>
      </c>
      <c r="AC211" s="23">
        <f>INDEX(MTInputs!$J$1:$AZ$415,$D211,MATCH(AC$5,MTInputs!$J$5:$AZ$5,0))</f>
        <v/>
      </c>
      <c r="AD211" s="23">
        <f>INDEX(MTInputs!$J$1:$AZ$415,$D211,MATCH(AD$5,MTInputs!$J$5:$AZ$5,0))</f>
        <v/>
      </c>
      <c r="AF211" s="11">
        <f>CodePrefix&amp;$A211&amp;IF($C211="","","."&amp;$C211&amp;"."&amp;$B211)&amp;INDEX(VarEnd,MATCH($A211,VarKey,0))&amp;AF$5</f>
        <v/>
      </c>
      <c r="AG211" s="22">
        <f>INDEX(MTInputs!$J$1:$AZ$415,$D211,MATCH(AG$5,MTInputs!$J$5:$AZ$5,0))</f>
        <v/>
      </c>
      <c r="AH211" s="23">
        <f>INDEX(MTInputs!$J$1:$AZ$415,$D211,MATCH(AH$5,MTInputs!$J$5:$AZ$5,0))</f>
        <v/>
      </c>
      <c r="AI211" s="23">
        <f>INDEX(MTInputs!$J$1:$AZ$415,$D211,MATCH(AI$5,MTInputs!$J$5:$AZ$5,0))</f>
        <v/>
      </c>
      <c r="AJ211" s="23">
        <f>INDEX(MTInputs!$J$1:$AZ$415,$D211,MATCH(AJ$5,MTInputs!$J$5:$AZ$5,0))</f>
        <v/>
      </c>
      <c r="AK211" s="23">
        <f>INDEX(MTInputs!$J$1:$AZ$415,$D211,MATCH(AK$5,MTInputs!$J$5:$AZ$5,0))</f>
        <v/>
      </c>
      <c r="AL211" s="23">
        <f>INDEX(MTInputs!$J$1:$AZ$415,$D211,MATCH(AL$5,MTInputs!$J$5:$AZ$5,0))</f>
        <v/>
      </c>
      <c r="AM211" s="23">
        <f>INDEX(MTInputs!$J$1:$AZ$415,$D211,MATCH(AM$5,MTInputs!$J$5:$AZ$5,0))</f>
        <v/>
      </c>
      <c r="AN211" s="23">
        <f>INDEX(MTInputs!$J$1:$AZ$415,$D211,MATCH(AN$5,MTInputs!$J$5:$AZ$5,0))</f>
        <v/>
      </c>
      <c r="AO211" s="23">
        <f>INDEX(MTInputs!$J$1:$AZ$415,$D211,MATCH(AO$5,MTInputs!$J$5:$AZ$5,0))</f>
        <v/>
      </c>
      <c r="AP211" s="23">
        <f>INDEX(MTInputs!$J$1:$AZ$415,$D211,MATCH(AP$5,MTInputs!$J$5:$AZ$5,0))</f>
        <v/>
      </c>
      <c r="AQ211" s="23">
        <f>INDEX(MTInputs!$J$1:$AZ$415,$D211,MATCH(AQ$5,MTInputs!$J$5:$AZ$5,0))</f>
        <v/>
      </c>
      <c r="AR211" s="23">
        <f>INDEX(MTInputs!$J$1:$AZ$415,$D211,MATCH(AR$5,MTInputs!$J$5:$AZ$5,0))</f>
        <v/>
      </c>
      <c r="AS211" s="23">
        <f>INDEX(MTInputs!$J$1:$AZ$415,$D211,MATCH(AS$5,MTInputs!$J$5:$AZ$5,0))</f>
        <v/>
      </c>
      <c r="AT211" s="23">
        <f>INDEX(MTInputs!$J$1:$AZ$415,$D211,MATCH(AT$5,MTInputs!$J$5:$AZ$5,0))</f>
        <v/>
      </c>
      <c r="AU211" s="23">
        <f>INDEX(MTInputs!$J$1:$AZ$415,$D211,MATCH(AU$5,MTInputs!$J$5:$AZ$5,0))</f>
        <v/>
      </c>
      <c r="AV211" s="23">
        <f>INDEX(MTInputs!$J$1:$AZ$415,$D211,MATCH(AV$5,MTInputs!$J$5:$AZ$5,0))</f>
        <v/>
      </c>
      <c r="AW211" s="23">
        <f>INDEX(MTInputs!$J$1:$AZ$415,$D211,MATCH(AW$5,MTInputs!$J$5:$AZ$5,0))</f>
        <v/>
      </c>
      <c r="AX211" s="23">
        <f>INDEX(MTInputs!$J$1:$AZ$415,$D211,MATCH(AX$5,MTInputs!$J$5:$AZ$5,0))</f>
        <v/>
      </c>
      <c r="AY211" s="23">
        <f>INDEX(MTInputs!$J$1:$AZ$415,$D211,MATCH(AY$5,MTInputs!$J$5:$AZ$5,0))</f>
        <v/>
      </c>
    </row>
    <row r="212" hidden="1" outlineLevel="1">
      <c r="A212" s="14" t="inlineStr">
        <is>
          <t>fb.t</t>
        </is>
      </c>
      <c r="B212" s="14" t="inlineStr">
        <is>
          <t>all</t>
        </is>
      </c>
      <c r="C212" s="14" t="inlineStr">
        <is>
          <t>ind</t>
        </is>
      </c>
      <c r="D212" s="21" t="n">
        <v>64</v>
      </c>
      <c r="H212" s="14">
        <f>INDEX(VarLab,MATCH($A212,VarKey,0))&amp;INDEX(MemLab,MATCH($C212&amp;"|"&amp;$B212,MemKey,0))</f>
        <v/>
      </c>
      <c r="I212" s="14">
        <f>INDEX(VarUnit,MATCH($A212,VarKey,0))</f>
        <v/>
      </c>
      <c r="J212" s="14">
        <f>INDEX(VarSrc,MATCH($A212,VarKey,0))</f>
        <v/>
      </c>
      <c r="K212" s="11">
        <f>CodePrefix&amp;$A212&amp;IF($C212="","","."&amp;$C212&amp;"."&amp;$B212)&amp;INDEX(VarEnd,MATCH($A212,VarKey,0))&amp;K$5</f>
        <v/>
      </c>
      <c r="L212" s="22">
        <f>INDEX(MTInputs!$J$1:$AZ$415,$D212,MATCH(L$5,MTInputs!$J$5:$AZ$5,0))</f>
        <v/>
      </c>
      <c r="M212" s="23">
        <f>INDEX(MTInputs!$J$1:$AZ$415,$D212,MATCH(M$5,MTInputs!$J$5:$AZ$5,0))</f>
        <v/>
      </c>
      <c r="N212" s="23">
        <f>INDEX(MTInputs!$J$1:$AZ$415,$D212,MATCH(N$5,MTInputs!$J$5:$AZ$5,0))</f>
        <v/>
      </c>
      <c r="O212" s="23">
        <f>INDEX(MTInputs!$J$1:$AZ$415,$D212,MATCH(O$5,MTInputs!$J$5:$AZ$5,0))</f>
        <v/>
      </c>
      <c r="P212" s="23">
        <f>INDEX(MTInputs!$J$1:$AZ$415,$D212,MATCH(P$5,MTInputs!$J$5:$AZ$5,0))</f>
        <v/>
      </c>
      <c r="Q212" s="23">
        <f>INDEX(MTInputs!$J$1:$AZ$415,$D212,MATCH(Q$5,MTInputs!$J$5:$AZ$5,0))</f>
        <v/>
      </c>
      <c r="R212" s="23">
        <f>INDEX(MTInputs!$J$1:$AZ$415,$D212,MATCH(R$5,MTInputs!$J$5:$AZ$5,0))</f>
        <v/>
      </c>
      <c r="S212" s="23">
        <f>INDEX(MTInputs!$J$1:$AZ$415,$D212,MATCH(S$5,MTInputs!$J$5:$AZ$5,0))</f>
        <v/>
      </c>
      <c r="T212" s="23">
        <f>INDEX(MTInputs!$J$1:$AZ$415,$D212,MATCH(T$5,MTInputs!$J$5:$AZ$5,0))</f>
        <v/>
      </c>
      <c r="U212" s="23">
        <f>INDEX(MTInputs!$J$1:$AZ$415,$D212,MATCH(U$5,MTInputs!$J$5:$AZ$5,0))</f>
        <v/>
      </c>
      <c r="V212" s="23">
        <f>INDEX(MTInputs!$J$1:$AZ$415,$D212,MATCH(V$5,MTInputs!$J$5:$AZ$5,0))</f>
        <v/>
      </c>
      <c r="W212" s="23">
        <f>INDEX(MTInputs!$J$1:$AZ$415,$D212,MATCH(W$5,MTInputs!$J$5:$AZ$5,0))</f>
        <v/>
      </c>
      <c r="X212" s="23">
        <f>INDEX(MTInputs!$J$1:$AZ$415,$D212,MATCH(X$5,MTInputs!$J$5:$AZ$5,0))</f>
        <v/>
      </c>
      <c r="Y212" s="23">
        <f>INDEX(MTInputs!$J$1:$AZ$415,$D212,MATCH(Y$5,MTInputs!$J$5:$AZ$5,0))</f>
        <v/>
      </c>
      <c r="Z212" s="23">
        <f>INDEX(MTInputs!$J$1:$AZ$415,$D212,MATCH(Z$5,MTInputs!$J$5:$AZ$5,0))</f>
        <v/>
      </c>
      <c r="AA212" s="23">
        <f>INDEX(MTInputs!$J$1:$AZ$415,$D212,MATCH(AA$5,MTInputs!$J$5:$AZ$5,0))</f>
        <v/>
      </c>
      <c r="AB212" s="23">
        <f>INDEX(MTInputs!$J$1:$AZ$415,$D212,MATCH(AB$5,MTInputs!$J$5:$AZ$5,0))</f>
        <v/>
      </c>
      <c r="AC212" s="23">
        <f>INDEX(MTInputs!$J$1:$AZ$415,$D212,MATCH(AC$5,MTInputs!$J$5:$AZ$5,0))</f>
        <v/>
      </c>
      <c r="AD212" s="23">
        <f>INDEX(MTInputs!$J$1:$AZ$415,$D212,MATCH(AD$5,MTInputs!$J$5:$AZ$5,0))</f>
        <v/>
      </c>
      <c r="AF212" s="11">
        <f>CodePrefix&amp;$A212&amp;IF($C212="","","."&amp;$C212&amp;"."&amp;$B212)&amp;INDEX(VarEnd,MATCH($A212,VarKey,0))&amp;AF$5</f>
        <v/>
      </c>
      <c r="AG212" s="22">
        <f>INDEX(MTInputs!$J$1:$AZ$415,$D212,MATCH(AG$5,MTInputs!$J$5:$AZ$5,0))</f>
        <v/>
      </c>
      <c r="AH212" s="23">
        <f>INDEX(MTInputs!$J$1:$AZ$415,$D212,MATCH(AH$5,MTInputs!$J$5:$AZ$5,0))</f>
        <v/>
      </c>
      <c r="AI212" s="23">
        <f>INDEX(MTInputs!$J$1:$AZ$415,$D212,MATCH(AI$5,MTInputs!$J$5:$AZ$5,0))</f>
        <v/>
      </c>
      <c r="AJ212" s="23">
        <f>INDEX(MTInputs!$J$1:$AZ$415,$D212,MATCH(AJ$5,MTInputs!$J$5:$AZ$5,0))</f>
        <v/>
      </c>
      <c r="AK212" s="23">
        <f>INDEX(MTInputs!$J$1:$AZ$415,$D212,MATCH(AK$5,MTInputs!$J$5:$AZ$5,0))</f>
        <v/>
      </c>
      <c r="AL212" s="23">
        <f>INDEX(MTInputs!$J$1:$AZ$415,$D212,MATCH(AL$5,MTInputs!$J$5:$AZ$5,0))</f>
        <v/>
      </c>
      <c r="AM212" s="23">
        <f>INDEX(MTInputs!$J$1:$AZ$415,$D212,MATCH(AM$5,MTInputs!$J$5:$AZ$5,0))</f>
        <v/>
      </c>
      <c r="AN212" s="23">
        <f>INDEX(MTInputs!$J$1:$AZ$415,$D212,MATCH(AN$5,MTInputs!$J$5:$AZ$5,0))</f>
        <v/>
      </c>
      <c r="AO212" s="23">
        <f>INDEX(MTInputs!$J$1:$AZ$415,$D212,MATCH(AO$5,MTInputs!$J$5:$AZ$5,0))</f>
        <v/>
      </c>
      <c r="AP212" s="23">
        <f>INDEX(MTInputs!$J$1:$AZ$415,$D212,MATCH(AP$5,MTInputs!$J$5:$AZ$5,0))</f>
        <v/>
      </c>
      <c r="AQ212" s="23">
        <f>INDEX(MTInputs!$J$1:$AZ$415,$D212,MATCH(AQ$5,MTInputs!$J$5:$AZ$5,0))</f>
        <v/>
      </c>
      <c r="AR212" s="23">
        <f>INDEX(MTInputs!$J$1:$AZ$415,$D212,MATCH(AR$5,MTInputs!$J$5:$AZ$5,0))</f>
        <v/>
      </c>
      <c r="AS212" s="23">
        <f>INDEX(MTInputs!$J$1:$AZ$415,$D212,MATCH(AS$5,MTInputs!$J$5:$AZ$5,0))</f>
        <v/>
      </c>
      <c r="AT212" s="23">
        <f>INDEX(MTInputs!$J$1:$AZ$415,$D212,MATCH(AT$5,MTInputs!$J$5:$AZ$5,0))</f>
        <v/>
      </c>
      <c r="AU212" s="23">
        <f>INDEX(MTInputs!$J$1:$AZ$415,$D212,MATCH(AU$5,MTInputs!$J$5:$AZ$5,0))</f>
        <v/>
      </c>
      <c r="AV212" s="23">
        <f>INDEX(MTInputs!$J$1:$AZ$415,$D212,MATCH(AV$5,MTInputs!$J$5:$AZ$5,0))</f>
        <v/>
      </c>
      <c r="AW212" s="23">
        <f>INDEX(MTInputs!$J$1:$AZ$415,$D212,MATCH(AW$5,MTInputs!$J$5:$AZ$5,0))</f>
        <v/>
      </c>
      <c r="AX212" s="23">
        <f>INDEX(MTInputs!$J$1:$AZ$415,$D212,MATCH(AX$5,MTInputs!$J$5:$AZ$5,0))</f>
        <v/>
      </c>
      <c r="AY212" s="23">
        <f>INDEX(MTInputs!$J$1:$AZ$415,$D212,MATCH(AY$5,MTInputs!$J$5:$AZ$5,0))</f>
        <v/>
      </c>
    </row>
    <row r="213" hidden="1" outlineLevel="1">
      <c r="A213" s="1" t="inlineStr">
        <is>
          <t>fb</t>
        </is>
      </c>
      <c r="B213" s="1" t="inlineStr">
        <is>
          <t>all</t>
        </is>
      </c>
      <c r="C213" s="1" t="inlineStr">
        <is>
          <t>pow</t>
        </is>
      </c>
      <c r="H213" s="1">
        <f>INDEX(VarLab,MATCH($A213,VarKey,0))&amp;INDEX(MemLab,MATCH($C213&amp;"|"&amp;$B213,MemKey,0))</f>
        <v/>
      </c>
      <c r="I213" s="1">
        <f>INDEX(VarUnit,MATCH($A213,VarKey,0))</f>
        <v/>
      </c>
      <c r="J213" s="1">
        <f>INDEX(VarSrc,MATCH($A213,VarKey,0))</f>
        <v/>
      </c>
      <c r="K213" s="17">
        <f>CodePrefix&amp;$A213&amp;IF($C213="","","."&amp;$C213&amp;"."&amp;$B213)&amp;INDEX(VarEnd,MATCH($A213,VarKey,0))&amp;K$5</f>
        <v/>
      </c>
      <c r="L213" s="18">
        <f>IF(L$4&lt;L$203,0,L205+(L209-L205)/MAX(L$204-L$203,1)*(L$4-L$203))</f>
        <v/>
      </c>
      <c r="M213" s="19">
        <f>IF(M$4&lt;M$203,0,M205+(M209-M205)/MAX(M$204-M$203,1)*(M$4-M$203))</f>
        <v/>
      </c>
      <c r="N213" s="19">
        <f>IF(N$4&lt;N$203,0,N205+(N209-N205)/MAX(N$204-N$203,1)*(N$4-N$203))</f>
        <v/>
      </c>
      <c r="O213" s="19">
        <f>IF(O$4&lt;O$203,0,O205+(O209-O205)/MAX(O$204-O$203,1)*(O$4-O$203))</f>
        <v/>
      </c>
      <c r="P213" s="19">
        <f>IF(P$4&lt;P$203,0,P205+(P209-P205)/MAX(P$204-P$203,1)*(P$4-P$203))</f>
        <v/>
      </c>
      <c r="Q213" s="19">
        <f>IF(Q$4&lt;Q$203,0,Q205+(Q209-Q205)/MAX(Q$204-Q$203,1)*(Q$4-Q$203))</f>
        <v/>
      </c>
      <c r="R213" s="19">
        <f>IF(R$4&lt;R$203,0,R205+(R209-R205)/MAX(R$204-R$203,1)*(R$4-R$203))</f>
        <v/>
      </c>
      <c r="S213" s="19">
        <f>IF(S$4&lt;S$203,0,S205+(S209-S205)/MAX(S$204-S$203,1)*(S$4-S$203))</f>
        <v/>
      </c>
      <c r="T213" s="19">
        <f>IF(T$4&lt;T$203,0,T205+(T209-T205)/MAX(T$204-T$203,1)*(T$4-T$203))</f>
        <v/>
      </c>
      <c r="U213" s="19">
        <f>IF(U$4&lt;U$203,0,U205+(U209-U205)/MAX(U$204-U$203,1)*(U$4-U$203))</f>
        <v/>
      </c>
      <c r="V213" s="19">
        <f>IF(V$4&lt;V$203,0,V205+(V209-V205)/MAX(V$204-V$203,1)*(V$4-V$203))</f>
        <v/>
      </c>
      <c r="W213" s="19">
        <f>IF(W$4&lt;W$203,0,W205+(W209-W205)/MAX(W$204-W$203,1)*(W$4-W$203))</f>
        <v/>
      </c>
      <c r="X213" s="19">
        <f>IF(X$4&lt;X$203,0,X205+(X209-X205)/MAX(X$204-X$203,1)*(X$4-X$203))</f>
        <v/>
      </c>
      <c r="Y213" s="19">
        <f>IF(Y$4&lt;Y$203,0,Y205+(Y209-Y205)/MAX(Y$204-Y$203,1)*(Y$4-Y$203))</f>
        <v/>
      </c>
      <c r="Z213" s="19">
        <f>IF(Z$4&lt;Z$203,0,Z205+(Z209-Z205)/MAX(Z$204-Z$203,1)*(Z$4-Z$203))</f>
        <v/>
      </c>
      <c r="AA213" s="19">
        <f>IF(AA$4&lt;AA$203,0,AA205+(AA209-AA205)/MAX(AA$204-AA$203,1)*(AA$4-AA$203))</f>
        <v/>
      </c>
      <c r="AB213" s="19">
        <f>IF(AB$4&lt;AB$203,0,AB205+(AB209-AB205)/MAX(AB$204-AB$203,1)*(AB$4-AB$203))</f>
        <v/>
      </c>
      <c r="AC213" s="19">
        <f>IF(AC$4&lt;AC$203,0,AC205+(AC209-AC205)/MAX(AC$204-AC$203,1)*(AC$4-AC$203))</f>
        <v/>
      </c>
      <c r="AD213" s="19">
        <f>IF(AD$4&lt;AD$203,0,AD205+(AD209-AD205)/MAX(AD$204-AD$203,1)*(AD$4-AD$203))</f>
        <v/>
      </c>
      <c r="AF213" s="17">
        <f>CodePrefix&amp;$A213&amp;IF($C213="","","."&amp;$C213&amp;"."&amp;$B213)&amp;INDEX(VarEnd,MATCH($A213,VarKey,0))&amp;AF$5</f>
        <v/>
      </c>
      <c r="AG213" s="18">
        <f>IF(AG$4&lt;AG$203,0,AG205+(AG209-AG205)/MAX(AG$204-AG$203,1)*(AG$4-AG$203))</f>
        <v/>
      </c>
      <c r="AH213" s="19">
        <f>IF(AH$4&lt;AH$203,0,AH205+(AH209-AH205)/MAX(AH$204-AH$203,1)*(AH$4-AH$203))</f>
        <v/>
      </c>
      <c r="AI213" s="19">
        <f>IF(AI$4&lt;AI$203,0,AI205+(AI209-AI205)/MAX(AI$204-AI$203,1)*(AI$4-AI$203))</f>
        <v/>
      </c>
      <c r="AJ213" s="19">
        <f>IF(AJ$4&lt;AJ$203,0,AJ205+(AJ209-AJ205)/MAX(AJ$204-AJ$203,1)*(AJ$4-AJ$203))</f>
        <v/>
      </c>
      <c r="AK213" s="19">
        <f>IF(AK$4&lt;AK$203,0,AK205+(AK209-AK205)/MAX(AK$204-AK$203,1)*(AK$4-AK$203))</f>
        <v/>
      </c>
      <c r="AL213" s="19">
        <f>IF(AL$4&lt;AL$203,0,AL205+(AL209-AL205)/MAX(AL$204-AL$203,1)*(AL$4-AL$203))</f>
        <v/>
      </c>
      <c r="AM213" s="19">
        <f>IF(AM$4&lt;AM$203,0,AM205+(AM209-AM205)/MAX(AM$204-AM$203,1)*(AM$4-AM$203))</f>
        <v/>
      </c>
      <c r="AN213" s="19">
        <f>IF(AN$4&lt;AN$203,0,AN205+(AN209-AN205)/MAX(AN$204-AN$203,1)*(AN$4-AN$203))</f>
        <v/>
      </c>
      <c r="AO213" s="19">
        <f>IF(AO$4&lt;AO$203,0,AO205+(AO209-AO205)/MAX(AO$204-AO$203,1)*(AO$4-AO$203))</f>
        <v/>
      </c>
      <c r="AP213" s="19">
        <f>IF(AP$4&lt;AP$203,0,AP205+(AP209-AP205)/MAX(AP$204-AP$203,1)*(AP$4-AP$203))</f>
        <v/>
      </c>
      <c r="AQ213" s="19">
        <f>IF(AQ$4&lt;AQ$203,0,AQ205+(AQ209-AQ205)/MAX(AQ$204-AQ$203,1)*(AQ$4-AQ$203))</f>
        <v/>
      </c>
      <c r="AR213" s="19">
        <f>IF(AR$4&lt;AR$203,0,AR205+(AR209-AR205)/MAX(AR$204-AR$203,1)*(AR$4-AR$203))</f>
        <v/>
      </c>
      <c r="AS213" s="19">
        <f>IF(AS$4&lt;AS$203,0,AS205+(AS209-AS205)/MAX(AS$204-AS$203,1)*(AS$4-AS$203))</f>
        <v/>
      </c>
      <c r="AT213" s="19">
        <f>IF(AT$4&lt;AT$203,0,AT205+(AT209-AT205)/MAX(AT$204-AT$203,1)*(AT$4-AT$203))</f>
        <v/>
      </c>
      <c r="AU213" s="19">
        <f>IF(AU$4&lt;AU$203,0,AU205+(AU209-AU205)/MAX(AU$204-AU$203,1)*(AU$4-AU$203))</f>
        <v/>
      </c>
      <c r="AV213" s="19">
        <f>IF(AV$4&lt;AV$203,0,AV205+(AV209-AV205)/MAX(AV$204-AV$203,1)*(AV$4-AV$203))</f>
        <v/>
      </c>
      <c r="AW213" s="19">
        <f>IF(AW$4&lt;AW$203,0,AW205+(AW209-AW205)/MAX(AW$204-AW$203,1)*(AW$4-AW$203))</f>
        <v/>
      </c>
      <c r="AX213" s="19">
        <f>IF(AX$4&lt;AX$203,0,AX205+(AX209-AX205)/MAX(AX$204-AX$203,1)*(AX$4-AX$203))</f>
        <v/>
      </c>
      <c r="AY213" s="19">
        <f>IF(AY$4&lt;AY$203,0,AY205+(AY209-AY205)/MAX(AY$204-AY$203,1)*(AY$4-AY$203))</f>
        <v/>
      </c>
    </row>
    <row r="214" hidden="1" outlineLevel="1">
      <c r="A214" s="1" t="inlineStr">
        <is>
          <t>fb</t>
        </is>
      </c>
      <c r="B214" s="1" t="inlineStr">
        <is>
          <t>all</t>
        </is>
      </c>
      <c r="C214" s="1" t="inlineStr">
        <is>
          <t>tra</t>
        </is>
      </c>
      <c r="H214" s="1">
        <f>INDEX(VarLab,MATCH($A214,VarKey,0))&amp;INDEX(MemLab,MATCH($C214&amp;"|"&amp;$B214,MemKey,0))</f>
        <v/>
      </c>
      <c r="I214" s="1">
        <f>INDEX(VarUnit,MATCH($A214,VarKey,0))</f>
        <v/>
      </c>
      <c r="J214" s="1">
        <f>INDEX(VarSrc,MATCH($A214,VarKey,0))</f>
        <v/>
      </c>
      <c r="K214" s="17">
        <f>CodePrefix&amp;$A214&amp;IF($C214="","","."&amp;$C214&amp;"."&amp;$B214)&amp;INDEX(VarEnd,MATCH($A214,VarKey,0))&amp;K$5</f>
        <v/>
      </c>
      <c r="L214" s="18">
        <f>IF(L$4&lt;L$203,0,L206+(L210-L206)/MAX(L$204-L$203,1)*(L$4-L$203))</f>
        <v/>
      </c>
      <c r="M214" s="19">
        <f>IF(M$4&lt;M$203,0,M206+(M210-M206)/MAX(M$204-M$203,1)*(M$4-M$203))</f>
        <v/>
      </c>
      <c r="N214" s="19">
        <f>IF(N$4&lt;N$203,0,N206+(N210-N206)/MAX(N$204-N$203,1)*(N$4-N$203))</f>
        <v/>
      </c>
      <c r="O214" s="19">
        <f>IF(O$4&lt;O$203,0,O206+(O210-O206)/MAX(O$204-O$203,1)*(O$4-O$203))</f>
        <v/>
      </c>
      <c r="P214" s="19">
        <f>IF(P$4&lt;P$203,0,P206+(P210-P206)/MAX(P$204-P$203,1)*(P$4-P$203))</f>
        <v/>
      </c>
      <c r="Q214" s="19">
        <f>IF(Q$4&lt;Q$203,0,Q206+(Q210-Q206)/MAX(Q$204-Q$203,1)*(Q$4-Q$203))</f>
        <v/>
      </c>
      <c r="R214" s="19">
        <f>IF(R$4&lt;R$203,0,R206+(R210-R206)/MAX(R$204-R$203,1)*(R$4-R$203))</f>
        <v/>
      </c>
      <c r="S214" s="19">
        <f>IF(S$4&lt;S$203,0,S206+(S210-S206)/MAX(S$204-S$203,1)*(S$4-S$203))</f>
        <v/>
      </c>
      <c r="T214" s="19">
        <f>IF(T$4&lt;T$203,0,T206+(T210-T206)/MAX(T$204-T$203,1)*(T$4-T$203))</f>
        <v/>
      </c>
      <c r="U214" s="19">
        <f>IF(U$4&lt;U$203,0,U206+(U210-U206)/MAX(U$204-U$203,1)*(U$4-U$203))</f>
        <v/>
      </c>
      <c r="V214" s="19">
        <f>IF(V$4&lt;V$203,0,V206+(V210-V206)/MAX(V$204-V$203,1)*(V$4-V$203))</f>
        <v/>
      </c>
      <c r="W214" s="19">
        <f>IF(W$4&lt;W$203,0,W206+(W210-W206)/MAX(W$204-W$203,1)*(W$4-W$203))</f>
        <v/>
      </c>
      <c r="X214" s="19">
        <f>IF(X$4&lt;X$203,0,X206+(X210-X206)/MAX(X$204-X$203,1)*(X$4-X$203))</f>
        <v/>
      </c>
      <c r="Y214" s="19">
        <f>IF(Y$4&lt;Y$203,0,Y206+(Y210-Y206)/MAX(Y$204-Y$203,1)*(Y$4-Y$203))</f>
        <v/>
      </c>
      <c r="Z214" s="19">
        <f>IF(Z$4&lt;Z$203,0,Z206+(Z210-Z206)/MAX(Z$204-Z$203,1)*(Z$4-Z$203))</f>
        <v/>
      </c>
      <c r="AA214" s="19">
        <f>IF(AA$4&lt;AA$203,0,AA206+(AA210-AA206)/MAX(AA$204-AA$203,1)*(AA$4-AA$203))</f>
        <v/>
      </c>
      <c r="AB214" s="19">
        <f>IF(AB$4&lt;AB$203,0,AB206+(AB210-AB206)/MAX(AB$204-AB$203,1)*(AB$4-AB$203))</f>
        <v/>
      </c>
      <c r="AC214" s="19">
        <f>IF(AC$4&lt;AC$203,0,AC206+(AC210-AC206)/MAX(AC$204-AC$203,1)*(AC$4-AC$203))</f>
        <v/>
      </c>
      <c r="AD214" s="19">
        <f>IF(AD$4&lt;AD$203,0,AD206+(AD210-AD206)/MAX(AD$204-AD$203,1)*(AD$4-AD$203))</f>
        <v/>
      </c>
      <c r="AF214" s="17">
        <f>CodePrefix&amp;$A214&amp;IF($C214="","","."&amp;$C214&amp;"."&amp;$B214)&amp;INDEX(VarEnd,MATCH($A214,VarKey,0))&amp;AF$5</f>
        <v/>
      </c>
      <c r="AG214" s="18">
        <f>IF(AG$4&lt;AG$203,0,AG206+(AG210-AG206)/MAX(AG$204-AG$203,1)*(AG$4-AG$203))</f>
        <v/>
      </c>
      <c r="AH214" s="19">
        <f>IF(AH$4&lt;AH$203,0,AH206+(AH210-AH206)/MAX(AH$204-AH$203,1)*(AH$4-AH$203))</f>
        <v/>
      </c>
      <c r="AI214" s="19">
        <f>IF(AI$4&lt;AI$203,0,AI206+(AI210-AI206)/MAX(AI$204-AI$203,1)*(AI$4-AI$203))</f>
        <v/>
      </c>
      <c r="AJ214" s="19">
        <f>IF(AJ$4&lt;AJ$203,0,AJ206+(AJ210-AJ206)/MAX(AJ$204-AJ$203,1)*(AJ$4-AJ$203))</f>
        <v/>
      </c>
      <c r="AK214" s="19">
        <f>IF(AK$4&lt;AK$203,0,AK206+(AK210-AK206)/MAX(AK$204-AK$203,1)*(AK$4-AK$203))</f>
        <v/>
      </c>
      <c r="AL214" s="19">
        <f>IF(AL$4&lt;AL$203,0,AL206+(AL210-AL206)/MAX(AL$204-AL$203,1)*(AL$4-AL$203))</f>
        <v/>
      </c>
      <c r="AM214" s="19">
        <f>IF(AM$4&lt;AM$203,0,AM206+(AM210-AM206)/MAX(AM$204-AM$203,1)*(AM$4-AM$203))</f>
        <v/>
      </c>
      <c r="AN214" s="19">
        <f>IF(AN$4&lt;AN$203,0,AN206+(AN210-AN206)/MAX(AN$204-AN$203,1)*(AN$4-AN$203))</f>
        <v/>
      </c>
      <c r="AO214" s="19">
        <f>IF(AO$4&lt;AO$203,0,AO206+(AO210-AO206)/MAX(AO$204-AO$203,1)*(AO$4-AO$203))</f>
        <v/>
      </c>
      <c r="AP214" s="19">
        <f>IF(AP$4&lt;AP$203,0,AP206+(AP210-AP206)/MAX(AP$204-AP$203,1)*(AP$4-AP$203))</f>
        <v/>
      </c>
      <c r="AQ214" s="19">
        <f>IF(AQ$4&lt;AQ$203,0,AQ206+(AQ210-AQ206)/MAX(AQ$204-AQ$203,1)*(AQ$4-AQ$203))</f>
        <v/>
      </c>
      <c r="AR214" s="19">
        <f>IF(AR$4&lt;AR$203,0,AR206+(AR210-AR206)/MAX(AR$204-AR$203,1)*(AR$4-AR$203))</f>
        <v/>
      </c>
      <c r="AS214" s="19">
        <f>IF(AS$4&lt;AS$203,0,AS206+(AS210-AS206)/MAX(AS$204-AS$203,1)*(AS$4-AS$203))</f>
        <v/>
      </c>
      <c r="AT214" s="19">
        <f>IF(AT$4&lt;AT$203,0,AT206+(AT210-AT206)/MAX(AT$204-AT$203,1)*(AT$4-AT$203))</f>
        <v/>
      </c>
      <c r="AU214" s="19">
        <f>IF(AU$4&lt;AU$203,0,AU206+(AU210-AU206)/MAX(AU$204-AU$203,1)*(AU$4-AU$203))</f>
        <v/>
      </c>
      <c r="AV214" s="19">
        <f>IF(AV$4&lt;AV$203,0,AV206+(AV210-AV206)/MAX(AV$204-AV$203,1)*(AV$4-AV$203))</f>
        <v/>
      </c>
      <c r="AW214" s="19">
        <f>IF(AW$4&lt;AW$203,0,AW206+(AW210-AW206)/MAX(AW$204-AW$203,1)*(AW$4-AW$203))</f>
        <v/>
      </c>
      <c r="AX214" s="19">
        <f>IF(AX$4&lt;AX$203,0,AX206+(AX210-AX206)/MAX(AX$204-AX$203,1)*(AX$4-AX$203))</f>
        <v/>
      </c>
      <c r="AY214" s="19">
        <f>IF(AY$4&lt;AY$203,0,AY206+(AY210-AY206)/MAX(AY$204-AY$203,1)*(AY$4-AY$203))</f>
        <v/>
      </c>
    </row>
    <row r="215" hidden="1" outlineLevel="1">
      <c r="A215" s="1" t="inlineStr">
        <is>
          <t>fb</t>
        </is>
      </c>
      <c r="B215" s="1" t="inlineStr">
        <is>
          <t>all</t>
        </is>
      </c>
      <c r="C215" s="1" t="inlineStr">
        <is>
          <t>res</t>
        </is>
      </c>
      <c r="H215" s="1">
        <f>INDEX(VarLab,MATCH($A215,VarKey,0))&amp;INDEX(MemLab,MATCH($C215&amp;"|"&amp;$B215,MemKey,0))</f>
        <v/>
      </c>
      <c r="I215" s="1">
        <f>INDEX(VarUnit,MATCH($A215,VarKey,0))</f>
        <v/>
      </c>
      <c r="J215" s="1">
        <f>INDEX(VarSrc,MATCH($A215,VarKey,0))</f>
        <v/>
      </c>
      <c r="K215" s="17">
        <f>CodePrefix&amp;$A215&amp;IF($C215="","","."&amp;$C215&amp;"."&amp;$B215)&amp;INDEX(VarEnd,MATCH($A215,VarKey,0))&amp;K$5</f>
        <v/>
      </c>
      <c r="L215" s="18">
        <f>IF(L$4&lt;L$203,0,L207+(L211-L207)/MAX(L$204-L$203,1)*(L$4-L$203))</f>
        <v/>
      </c>
      <c r="M215" s="19">
        <f>IF(M$4&lt;M$203,0,M207+(M211-M207)/MAX(M$204-M$203,1)*(M$4-M$203))</f>
        <v/>
      </c>
      <c r="N215" s="19">
        <f>IF(N$4&lt;N$203,0,N207+(N211-N207)/MAX(N$204-N$203,1)*(N$4-N$203))</f>
        <v/>
      </c>
      <c r="O215" s="19">
        <f>IF(O$4&lt;O$203,0,O207+(O211-O207)/MAX(O$204-O$203,1)*(O$4-O$203))</f>
        <v/>
      </c>
      <c r="P215" s="19">
        <f>IF(P$4&lt;P$203,0,P207+(P211-P207)/MAX(P$204-P$203,1)*(P$4-P$203))</f>
        <v/>
      </c>
      <c r="Q215" s="19">
        <f>IF(Q$4&lt;Q$203,0,Q207+(Q211-Q207)/MAX(Q$204-Q$203,1)*(Q$4-Q$203))</f>
        <v/>
      </c>
      <c r="R215" s="19">
        <f>IF(R$4&lt;R$203,0,R207+(R211-R207)/MAX(R$204-R$203,1)*(R$4-R$203))</f>
        <v/>
      </c>
      <c r="S215" s="19">
        <f>IF(S$4&lt;S$203,0,S207+(S211-S207)/MAX(S$204-S$203,1)*(S$4-S$203))</f>
        <v/>
      </c>
      <c r="T215" s="19">
        <f>IF(T$4&lt;T$203,0,T207+(T211-T207)/MAX(T$204-T$203,1)*(T$4-T$203))</f>
        <v/>
      </c>
      <c r="U215" s="19">
        <f>IF(U$4&lt;U$203,0,U207+(U211-U207)/MAX(U$204-U$203,1)*(U$4-U$203))</f>
        <v/>
      </c>
      <c r="V215" s="19">
        <f>IF(V$4&lt;V$203,0,V207+(V211-V207)/MAX(V$204-V$203,1)*(V$4-V$203))</f>
        <v/>
      </c>
      <c r="W215" s="19">
        <f>IF(W$4&lt;W$203,0,W207+(W211-W207)/MAX(W$204-W$203,1)*(W$4-W$203))</f>
        <v/>
      </c>
      <c r="X215" s="19">
        <f>IF(X$4&lt;X$203,0,X207+(X211-X207)/MAX(X$204-X$203,1)*(X$4-X$203))</f>
        <v/>
      </c>
      <c r="Y215" s="19">
        <f>IF(Y$4&lt;Y$203,0,Y207+(Y211-Y207)/MAX(Y$204-Y$203,1)*(Y$4-Y$203))</f>
        <v/>
      </c>
      <c r="Z215" s="19">
        <f>IF(Z$4&lt;Z$203,0,Z207+(Z211-Z207)/MAX(Z$204-Z$203,1)*(Z$4-Z$203))</f>
        <v/>
      </c>
      <c r="AA215" s="19">
        <f>IF(AA$4&lt;AA$203,0,AA207+(AA211-AA207)/MAX(AA$204-AA$203,1)*(AA$4-AA$203))</f>
        <v/>
      </c>
      <c r="AB215" s="19">
        <f>IF(AB$4&lt;AB$203,0,AB207+(AB211-AB207)/MAX(AB$204-AB$203,1)*(AB$4-AB$203))</f>
        <v/>
      </c>
      <c r="AC215" s="19">
        <f>IF(AC$4&lt;AC$203,0,AC207+(AC211-AC207)/MAX(AC$204-AC$203,1)*(AC$4-AC$203))</f>
        <v/>
      </c>
      <c r="AD215" s="19">
        <f>IF(AD$4&lt;AD$203,0,AD207+(AD211-AD207)/MAX(AD$204-AD$203,1)*(AD$4-AD$203))</f>
        <v/>
      </c>
      <c r="AF215" s="17">
        <f>CodePrefix&amp;$A215&amp;IF($C215="","","."&amp;$C215&amp;"."&amp;$B215)&amp;INDEX(VarEnd,MATCH($A215,VarKey,0))&amp;AF$5</f>
        <v/>
      </c>
      <c r="AG215" s="18">
        <f>IF(AG$4&lt;AG$203,0,AG207+(AG211-AG207)/MAX(AG$204-AG$203,1)*(AG$4-AG$203))</f>
        <v/>
      </c>
      <c r="AH215" s="19">
        <f>IF(AH$4&lt;AH$203,0,AH207+(AH211-AH207)/MAX(AH$204-AH$203,1)*(AH$4-AH$203))</f>
        <v/>
      </c>
      <c r="AI215" s="19">
        <f>IF(AI$4&lt;AI$203,0,AI207+(AI211-AI207)/MAX(AI$204-AI$203,1)*(AI$4-AI$203))</f>
        <v/>
      </c>
      <c r="AJ215" s="19">
        <f>IF(AJ$4&lt;AJ$203,0,AJ207+(AJ211-AJ207)/MAX(AJ$204-AJ$203,1)*(AJ$4-AJ$203))</f>
        <v/>
      </c>
      <c r="AK215" s="19">
        <f>IF(AK$4&lt;AK$203,0,AK207+(AK211-AK207)/MAX(AK$204-AK$203,1)*(AK$4-AK$203))</f>
        <v/>
      </c>
      <c r="AL215" s="19">
        <f>IF(AL$4&lt;AL$203,0,AL207+(AL211-AL207)/MAX(AL$204-AL$203,1)*(AL$4-AL$203))</f>
        <v/>
      </c>
      <c r="AM215" s="19">
        <f>IF(AM$4&lt;AM$203,0,AM207+(AM211-AM207)/MAX(AM$204-AM$203,1)*(AM$4-AM$203))</f>
        <v/>
      </c>
      <c r="AN215" s="19">
        <f>IF(AN$4&lt;AN$203,0,AN207+(AN211-AN207)/MAX(AN$204-AN$203,1)*(AN$4-AN$203))</f>
        <v/>
      </c>
      <c r="AO215" s="19">
        <f>IF(AO$4&lt;AO$203,0,AO207+(AO211-AO207)/MAX(AO$204-AO$203,1)*(AO$4-AO$203))</f>
        <v/>
      </c>
      <c r="AP215" s="19">
        <f>IF(AP$4&lt;AP$203,0,AP207+(AP211-AP207)/MAX(AP$204-AP$203,1)*(AP$4-AP$203))</f>
        <v/>
      </c>
      <c r="AQ215" s="19">
        <f>IF(AQ$4&lt;AQ$203,0,AQ207+(AQ211-AQ207)/MAX(AQ$204-AQ$203,1)*(AQ$4-AQ$203))</f>
        <v/>
      </c>
      <c r="AR215" s="19">
        <f>IF(AR$4&lt;AR$203,0,AR207+(AR211-AR207)/MAX(AR$204-AR$203,1)*(AR$4-AR$203))</f>
        <v/>
      </c>
      <c r="AS215" s="19">
        <f>IF(AS$4&lt;AS$203,0,AS207+(AS211-AS207)/MAX(AS$204-AS$203,1)*(AS$4-AS$203))</f>
        <v/>
      </c>
      <c r="AT215" s="19">
        <f>IF(AT$4&lt;AT$203,0,AT207+(AT211-AT207)/MAX(AT$204-AT$203,1)*(AT$4-AT$203))</f>
        <v/>
      </c>
      <c r="AU215" s="19">
        <f>IF(AU$4&lt;AU$203,0,AU207+(AU211-AU207)/MAX(AU$204-AU$203,1)*(AU$4-AU$203))</f>
        <v/>
      </c>
      <c r="AV215" s="19">
        <f>IF(AV$4&lt;AV$203,0,AV207+(AV211-AV207)/MAX(AV$204-AV$203,1)*(AV$4-AV$203))</f>
        <v/>
      </c>
      <c r="AW215" s="19">
        <f>IF(AW$4&lt;AW$203,0,AW207+(AW211-AW207)/MAX(AW$204-AW$203,1)*(AW$4-AW$203))</f>
        <v/>
      </c>
      <c r="AX215" s="19">
        <f>IF(AX$4&lt;AX$203,0,AX207+(AX211-AX207)/MAX(AX$204-AX$203,1)*(AX$4-AX$203))</f>
        <v/>
      </c>
      <c r="AY215" s="19">
        <f>IF(AY$4&lt;AY$203,0,AY207+(AY211-AY207)/MAX(AY$204-AY$203,1)*(AY$4-AY$203))</f>
        <v/>
      </c>
    </row>
    <row r="216" hidden="1" outlineLevel="1">
      <c r="A216" s="1" t="inlineStr">
        <is>
          <t>fb</t>
        </is>
      </c>
      <c r="B216" s="1" t="inlineStr">
        <is>
          <t>all</t>
        </is>
      </c>
      <c r="C216" s="1" t="inlineStr">
        <is>
          <t>ind</t>
        </is>
      </c>
      <c r="H216" s="1">
        <f>INDEX(VarLab,MATCH($A216,VarKey,0))&amp;INDEX(MemLab,MATCH($C216&amp;"|"&amp;$B216,MemKey,0))</f>
        <v/>
      </c>
      <c r="I216" s="1">
        <f>INDEX(VarUnit,MATCH($A216,VarKey,0))</f>
        <v/>
      </c>
      <c r="J216" s="1">
        <f>INDEX(VarSrc,MATCH($A216,VarKey,0))</f>
        <v/>
      </c>
      <c r="K216" s="17">
        <f>CodePrefix&amp;$A216&amp;IF($C216="","","."&amp;$C216&amp;"."&amp;$B216)&amp;INDEX(VarEnd,MATCH($A216,VarKey,0))&amp;K$5</f>
        <v/>
      </c>
      <c r="L216" s="18">
        <f>IF(L$4&lt;L$203,0,L208+(L212-L208)/MAX(L$204-L$203,1)*(L$4-L$203))</f>
        <v/>
      </c>
      <c r="M216" s="19">
        <f>IF(M$4&lt;M$203,0,M208+(M212-M208)/MAX(M$204-M$203,1)*(M$4-M$203))</f>
        <v/>
      </c>
      <c r="N216" s="19">
        <f>IF(N$4&lt;N$203,0,N208+(N212-N208)/MAX(N$204-N$203,1)*(N$4-N$203))</f>
        <v/>
      </c>
      <c r="O216" s="19">
        <f>IF(O$4&lt;O$203,0,O208+(O212-O208)/MAX(O$204-O$203,1)*(O$4-O$203))</f>
        <v/>
      </c>
      <c r="P216" s="19">
        <f>IF(P$4&lt;P$203,0,P208+(P212-P208)/MAX(P$204-P$203,1)*(P$4-P$203))</f>
        <v/>
      </c>
      <c r="Q216" s="19">
        <f>IF(Q$4&lt;Q$203,0,Q208+(Q212-Q208)/MAX(Q$204-Q$203,1)*(Q$4-Q$203))</f>
        <v/>
      </c>
      <c r="R216" s="19">
        <f>IF(R$4&lt;R$203,0,R208+(R212-R208)/MAX(R$204-R$203,1)*(R$4-R$203))</f>
        <v/>
      </c>
      <c r="S216" s="19">
        <f>IF(S$4&lt;S$203,0,S208+(S212-S208)/MAX(S$204-S$203,1)*(S$4-S$203))</f>
        <v/>
      </c>
      <c r="T216" s="19">
        <f>IF(T$4&lt;T$203,0,T208+(T212-T208)/MAX(T$204-T$203,1)*(T$4-T$203))</f>
        <v/>
      </c>
      <c r="U216" s="19">
        <f>IF(U$4&lt;U$203,0,U208+(U212-U208)/MAX(U$204-U$203,1)*(U$4-U$203))</f>
        <v/>
      </c>
      <c r="V216" s="19">
        <f>IF(V$4&lt;V$203,0,V208+(V212-V208)/MAX(V$204-V$203,1)*(V$4-V$203))</f>
        <v/>
      </c>
      <c r="W216" s="19">
        <f>IF(W$4&lt;W$203,0,W208+(W212-W208)/MAX(W$204-W$203,1)*(W$4-W$203))</f>
        <v/>
      </c>
      <c r="X216" s="19">
        <f>IF(X$4&lt;X$203,0,X208+(X212-X208)/MAX(X$204-X$203,1)*(X$4-X$203))</f>
        <v/>
      </c>
      <c r="Y216" s="19">
        <f>IF(Y$4&lt;Y$203,0,Y208+(Y212-Y208)/MAX(Y$204-Y$203,1)*(Y$4-Y$203))</f>
        <v/>
      </c>
      <c r="Z216" s="19">
        <f>IF(Z$4&lt;Z$203,0,Z208+(Z212-Z208)/MAX(Z$204-Z$203,1)*(Z$4-Z$203))</f>
        <v/>
      </c>
      <c r="AA216" s="19">
        <f>IF(AA$4&lt;AA$203,0,AA208+(AA212-AA208)/MAX(AA$204-AA$203,1)*(AA$4-AA$203))</f>
        <v/>
      </c>
      <c r="AB216" s="19">
        <f>IF(AB$4&lt;AB$203,0,AB208+(AB212-AB208)/MAX(AB$204-AB$203,1)*(AB$4-AB$203))</f>
        <v/>
      </c>
      <c r="AC216" s="19">
        <f>IF(AC$4&lt;AC$203,0,AC208+(AC212-AC208)/MAX(AC$204-AC$203,1)*(AC$4-AC$203))</f>
        <v/>
      </c>
      <c r="AD216" s="19">
        <f>IF(AD$4&lt;AD$203,0,AD208+(AD212-AD208)/MAX(AD$204-AD$203,1)*(AD$4-AD$203))</f>
        <v/>
      </c>
      <c r="AF216" s="17">
        <f>CodePrefix&amp;$A216&amp;IF($C216="","","."&amp;$C216&amp;"."&amp;$B216)&amp;INDEX(VarEnd,MATCH($A216,VarKey,0))&amp;AF$5</f>
        <v/>
      </c>
      <c r="AG216" s="18">
        <f>IF(AG$4&lt;AG$203,0,AG208+(AG212-AG208)/MAX(AG$204-AG$203,1)*(AG$4-AG$203))</f>
        <v/>
      </c>
      <c r="AH216" s="19">
        <f>IF(AH$4&lt;AH$203,0,AH208+(AH212-AH208)/MAX(AH$204-AH$203,1)*(AH$4-AH$203))</f>
        <v/>
      </c>
      <c r="AI216" s="19">
        <f>IF(AI$4&lt;AI$203,0,AI208+(AI212-AI208)/MAX(AI$204-AI$203,1)*(AI$4-AI$203))</f>
        <v/>
      </c>
      <c r="AJ216" s="19">
        <f>IF(AJ$4&lt;AJ$203,0,AJ208+(AJ212-AJ208)/MAX(AJ$204-AJ$203,1)*(AJ$4-AJ$203))</f>
        <v/>
      </c>
      <c r="AK216" s="19">
        <f>IF(AK$4&lt;AK$203,0,AK208+(AK212-AK208)/MAX(AK$204-AK$203,1)*(AK$4-AK$203))</f>
        <v/>
      </c>
      <c r="AL216" s="19">
        <f>IF(AL$4&lt;AL$203,0,AL208+(AL212-AL208)/MAX(AL$204-AL$203,1)*(AL$4-AL$203))</f>
        <v/>
      </c>
      <c r="AM216" s="19">
        <f>IF(AM$4&lt;AM$203,0,AM208+(AM212-AM208)/MAX(AM$204-AM$203,1)*(AM$4-AM$203))</f>
        <v/>
      </c>
      <c r="AN216" s="19">
        <f>IF(AN$4&lt;AN$203,0,AN208+(AN212-AN208)/MAX(AN$204-AN$203,1)*(AN$4-AN$203))</f>
        <v/>
      </c>
      <c r="AO216" s="19">
        <f>IF(AO$4&lt;AO$203,0,AO208+(AO212-AO208)/MAX(AO$204-AO$203,1)*(AO$4-AO$203))</f>
        <v/>
      </c>
      <c r="AP216" s="19">
        <f>IF(AP$4&lt;AP$203,0,AP208+(AP212-AP208)/MAX(AP$204-AP$203,1)*(AP$4-AP$203))</f>
        <v/>
      </c>
      <c r="AQ216" s="19">
        <f>IF(AQ$4&lt;AQ$203,0,AQ208+(AQ212-AQ208)/MAX(AQ$204-AQ$203,1)*(AQ$4-AQ$203))</f>
        <v/>
      </c>
      <c r="AR216" s="19">
        <f>IF(AR$4&lt;AR$203,0,AR208+(AR212-AR208)/MAX(AR$204-AR$203,1)*(AR$4-AR$203))</f>
        <v/>
      </c>
      <c r="AS216" s="19">
        <f>IF(AS$4&lt;AS$203,0,AS208+(AS212-AS208)/MAX(AS$204-AS$203,1)*(AS$4-AS$203))</f>
        <v/>
      </c>
      <c r="AT216" s="19">
        <f>IF(AT$4&lt;AT$203,0,AT208+(AT212-AT208)/MAX(AT$204-AT$203,1)*(AT$4-AT$203))</f>
        <v/>
      </c>
      <c r="AU216" s="19">
        <f>IF(AU$4&lt;AU$203,0,AU208+(AU212-AU208)/MAX(AU$204-AU$203,1)*(AU$4-AU$203))</f>
        <v/>
      </c>
      <c r="AV216" s="19">
        <f>IF(AV$4&lt;AV$203,0,AV208+(AV212-AV208)/MAX(AV$204-AV$203,1)*(AV$4-AV$203))</f>
        <v/>
      </c>
      <c r="AW216" s="19">
        <f>IF(AW$4&lt;AW$203,0,AW208+(AW212-AW208)/MAX(AW$204-AW$203,1)*(AW$4-AW$203))</f>
        <v/>
      </c>
      <c r="AX216" s="19">
        <f>IF(AX$4&lt;AX$203,0,AX208+(AX212-AX208)/MAX(AX$204-AX$203,1)*(AX$4-AX$203))</f>
        <v/>
      </c>
      <c r="AY216" s="19">
        <f>IF(AY$4&lt;AY$203,0,AY208+(AY212-AY208)/MAX(AY$204-AY$203,1)*(AY$4-AY$203))</f>
        <v/>
      </c>
    </row>
    <row r="217" hidden="1" outlineLevel="1">
      <c r="H217" s="20" t="inlineStr">
        <is>
          <t>Feebates sector coverage (MTInputs rows 66-82)</t>
        </is>
      </c>
    </row>
    <row r="218" hidden="1" outlineLevel="1">
      <c r="A218" s="14" t="inlineStr">
        <is>
          <t>fbcov</t>
        </is>
      </c>
      <c r="B218" s="14" t="inlineStr">
        <is>
          <t>all</t>
        </is>
      </c>
      <c r="C218" s="14" t="inlineStr">
        <is>
          <t>pow</t>
        </is>
      </c>
      <c r="D218" s="21" t="n">
        <v>66</v>
      </c>
      <c r="H218" s="14">
        <f>INDEX(VarLab,MATCH($A218,VarKey,0))&amp;INDEX(MemLab,MATCH($C218&amp;"|"&amp;$B218,MemKey,0))</f>
        <v/>
      </c>
      <c r="I218" s="14">
        <f>INDEX(VarUnit,MATCH($A218,VarKey,0))</f>
        <v/>
      </c>
      <c r="J218" s="14">
        <f>INDEX(VarSrc,MATCH($A218,VarKey,0))</f>
        <v/>
      </c>
      <c r="K218" s="11">
        <f>CodePrefix&amp;$A218&amp;IF($C218="","","."&amp;$C218&amp;"."&amp;$B218)&amp;INDEX(VarEnd,MATCH($A218,VarKey,0))&amp;K$5</f>
        <v/>
      </c>
      <c r="L218" s="22">
        <f>INDEX(MTInputs!$J$1:$AZ$415,$D218,MATCH(L$5,MTInputs!$J$5:$AZ$5,0))</f>
        <v/>
      </c>
      <c r="M218" s="23">
        <f>INDEX(MTInputs!$J$1:$AZ$415,$D218,MATCH(M$5,MTInputs!$J$5:$AZ$5,0))</f>
        <v/>
      </c>
      <c r="N218" s="23">
        <f>INDEX(MTInputs!$J$1:$AZ$415,$D218,MATCH(N$5,MTInputs!$J$5:$AZ$5,0))</f>
        <v/>
      </c>
      <c r="O218" s="23">
        <f>INDEX(MTInputs!$J$1:$AZ$415,$D218,MATCH(O$5,MTInputs!$J$5:$AZ$5,0))</f>
        <v/>
      </c>
      <c r="P218" s="23">
        <f>INDEX(MTInputs!$J$1:$AZ$415,$D218,MATCH(P$5,MTInputs!$J$5:$AZ$5,0))</f>
        <v/>
      </c>
      <c r="Q218" s="23">
        <f>INDEX(MTInputs!$J$1:$AZ$415,$D218,MATCH(Q$5,MTInputs!$J$5:$AZ$5,0))</f>
        <v/>
      </c>
      <c r="R218" s="23">
        <f>INDEX(MTInputs!$J$1:$AZ$415,$D218,MATCH(R$5,MTInputs!$J$5:$AZ$5,0))</f>
        <v/>
      </c>
      <c r="S218" s="23">
        <f>INDEX(MTInputs!$J$1:$AZ$415,$D218,MATCH(S$5,MTInputs!$J$5:$AZ$5,0))</f>
        <v/>
      </c>
      <c r="T218" s="23">
        <f>INDEX(MTInputs!$J$1:$AZ$415,$D218,MATCH(T$5,MTInputs!$J$5:$AZ$5,0))</f>
        <v/>
      </c>
      <c r="U218" s="23">
        <f>INDEX(MTInputs!$J$1:$AZ$415,$D218,MATCH(U$5,MTInputs!$J$5:$AZ$5,0))</f>
        <v/>
      </c>
      <c r="V218" s="23">
        <f>INDEX(MTInputs!$J$1:$AZ$415,$D218,MATCH(V$5,MTInputs!$J$5:$AZ$5,0))</f>
        <v/>
      </c>
      <c r="W218" s="23">
        <f>INDEX(MTInputs!$J$1:$AZ$415,$D218,MATCH(W$5,MTInputs!$J$5:$AZ$5,0))</f>
        <v/>
      </c>
      <c r="X218" s="23">
        <f>INDEX(MTInputs!$J$1:$AZ$415,$D218,MATCH(X$5,MTInputs!$J$5:$AZ$5,0))</f>
        <v/>
      </c>
      <c r="Y218" s="23">
        <f>INDEX(MTInputs!$J$1:$AZ$415,$D218,MATCH(Y$5,MTInputs!$J$5:$AZ$5,0))</f>
        <v/>
      </c>
      <c r="Z218" s="23">
        <f>INDEX(MTInputs!$J$1:$AZ$415,$D218,MATCH(Z$5,MTInputs!$J$5:$AZ$5,0))</f>
        <v/>
      </c>
      <c r="AA218" s="23">
        <f>INDEX(MTInputs!$J$1:$AZ$415,$D218,MATCH(AA$5,MTInputs!$J$5:$AZ$5,0))</f>
        <v/>
      </c>
      <c r="AB218" s="23">
        <f>INDEX(MTInputs!$J$1:$AZ$415,$D218,MATCH(AB$5,MTInputs!$J$5:$AZ$5,0))</f>
        <v/>
      </c>
      <c r="AC218" s="23">
        <f>INDEX(MTInputs!$J$1:$AZ$415,$D218,MATCH(AC$5,MTInputs!$J$5:$AZ$5,0))</f>
        <v/>
      </c>
      <c r="AD218" s="23">
        <f>INDEX(MTInputs!$J$1:$AZ$415,$D218,MATCH(AD$5,MTInputs!$J$5:$AZ$5,0))</f>
        <v/>
      </c>
      <c r="AF218" s="11">
        <f>CodePrefix&amp;$A218&amp;IF($C218="","","."&amp;$C218&amp;"."&amp;$B218)&amp;INDEX(VarEnd,MATCH($A218,VarKey,0))&amp;AF$5</f>
        <v/>
      </c>
      <c r="AG218" s="22">
        <f>INDEX(MTInputs!$J$1:$AZ$415,$D218,MATCH(AG$5,MTInputs!$J$5:$AZ$5,0))</f>
        <v/>
      </c>
      <c r="AH218" s="23">
        <f>INDEX(MTInputs!$J$1:$AZ$415,$D218,MATCH(AH$5,MTInputs!$J$5:$AZ$5,0))</f>
        <v/>
      </c>
      <c r="AI218" s="23">
        <f>INDEX(MTInputs!$J$1:$AZ$415,$D218,MATCH(AI$5,MTInputs!$J$5:$AZ$5,0))</f>
        <v/>
      </c>
      <c r="AJ218" s="23">
        <f>INDEX(MTInputs!$J$1:$AZ$415,$D218,MATCH(AJ$5,MTInputs!$J$5:$AZ$5,0))</f>
        <v/>
      </c>
      <c r="AK218" s="23">
        <f>INDEX(MTInputs!$J$1:$AZ$415,$D218,MATCH(AK$5,MTInputs!$J$5:$AZ$5,0))</f>
        <v/>
      </c>
      <c r="AL218" s="23">
        <f>INDEX(MTInputs!$J$1:$AZ$415,$D218,MATCH(AL$5,MTInputs!$J$5:$AZ$5,0))</f>
        <v/>
      </c>
      <c r="AM218" s="23">
        <f>INDEX(MTInputs!$J$1:$AZ$415,$D218,MATCH(AM$5,MTInputs!$J$5:$AZ$5,0))</f>
        <v/>
      </c>
      <c r="AN218" s="23">
        <f>INDEX(MTInputs!$J$1:$AZ$415,$D218,MATCH(AN$5,MTInputs!$J$5:$AZ$5,0))</f>
        <v/>
      </c>
      <c r="AO218" s="23">
        <f>INDEX(MTInputs!$J$1:$AZ$415,$D218,MATCH(AO$5,MTInputs!$J$5:$AZ$5,0))</f>
        <v/>
      </c>
      <c r="AP218" s="23">
        <f>INDEX(MTInputs!$J$1:$AZ$415,$D218,MATCH(AP$5,MTInputs!$J$5:$AZ$5,0))</f>
        <v/>
      </c>
      <c r="AQ218" s="23">
        <f>INDEX(MTInputs!$J$1:$AZ$415,$D218,MATCH(AQ$5,MTInputs!$J$5:$AZ$5,0))</f>
        <v/>
      </c>
      <c r="AR218" s="23">
        <f>INDEX(MTInputs!$J$1:$AZ$415,$D218,MATCH(AR$5,MTInputs!$J$5:$AZ$5,0))</f>
        <v/>
      </c>
      <c r="AS218" s="23">
        <f>INDEX(MTInputs!$J$1:$AZ$415,$D218,MATCH(AS$5,MTInputs!$J$5:$AZ$5,0))</f>
        <v/>
      </c>
      <c r="AT218" s="23">
        <f>INDEX(MTInputs!$J$1:$AZ$415,$D218,MATCH(AT$5,MTInputs!$J$5:$AZ$5,0))</f>
        <v/>
      </c>
      <c r="AU218" s="23">
        <f>INDEX(MTInputs!$J$1:$AZ$415,$D218,MATCH(AU$5,MTInputs!$J$5:$AZ$5,0))</f>
        <v/>
      </c>
      <c r="AV218" s="23">
        <f>INDEX(MTInputs!$J$1:$AZ$415,$D218,MATCH(AV$5,MTInputs!$J$5:$AZ$5,0))</f>
        <v/>
      </c>
      <c r="AW218" s="23">
        <f>INDEX(MTInputs!$J$1:$AZ$415,$D218,MATCH(AW$5,MTInputs!$J$5:$AZ$5,0))</f>
        <v/>
      </c>
      <c r="AX218" s="23">
        <f>INDEX(MTInputs!$J$1:$AZ$415,$D218,MATCH(AX$5,MTInputs!$J$5:$AZ$5,0))</f>
        <v/>
      </c>
      <c r="AY218" s="23">
        <f>INDEX(MTInputs!$J$1:$AZ$415,$D218,MATCH(AY$5,MTInputs!$J$5:$AZ$5,0))</f>
        <v/>
      </c>
    </row>
    <row r="219" hidden="1" outlineLevel="1">
      <c r="A219" s="14" t="inlineStr">
        <is>
          <t>fbcov</t>
        </is>
      </c>
      <c r="B219" s="14" t="inlineStr">
        <is>
          <t>all</t>
        </is>
      </c>
      <c r="C219" s="14" t="inlineStr">
        <is>
          <t>rod</t>
        </is>
      </c>
      <c r="D219" s="21" t="n">
        <v>67</v>
      </c>
      <c r="H219" s="14">
        <f>INDEX(VarLab,MATCH($A219,VarKey,0))&amp;INDEX(MemLab,MATCH($C219&amp;"|"&amp;$B219,MemKey,0))</f>
        <v/>
      </c>
      <c r="I219" s="14">
        <f>INDEX(VarUnit,MATCH($A219,VarKey,0))</f>
        <v/>
      </c>
      <c r="J219" s="14">
        <f>INDEX(VarSrc,MATCH($A219,VarKey,0))</f>
        <v/>
      </c>
      <c r="K219" s="11">
        <f>CodePrefix&amp;$A219&amp;IF($C219="","","."&amp;$C219&amp;"."&amp;$B219)&amp;INDEX(VarEnd,MATCH($A219,VarKey,0))&amp;K$5</f>
        <v/>
      </c>
      <c r="L219" s="22">
        <f>INDEX(MTInputs!$J$1:$AZ$415,$D219,MATCH(L$5,MTInputs!$J$5:$AZ$5,0))</f>
        <v/>
      </c>
      <c r="M219" s="23">
        <f>INDEX(MTInputs!$J$1:$AZ$415,$D219,MATCH(M$5,MTInputs!$J$5:$AZ$5,0))</f>
        <v/>
      </c>
      <c r="N219" s="23">
        <f>INDEX(MTInputs!$J$1:$AZ$415,$D219,MATCH(N$5,MTInputs!$J$5:$AZ$5,0))</f>
        <v/>
      </c>
      <c r="O219" s="23">
        <f>INDEX(MTInputs!$J$1:$AZ$415,$D219,MATCH(O$5,MTInputs!$J$5:$AZ$5,0))</f>
        <v/>
      </c>
      <c r="P219" s="23">
        <f>INDEX(MTInputs!$J$1:$AZ$415,$D219,MATCH(P$5,MTInputs!$J$5:$AZ$5,0))</f>
        <v/>
      </c>
      <c r="Q219" s="23">
        <f>INDEX(MTInputs!$J$1:$AZ$415,$D219,MATCH(Q$5,MTInputs!$J$5:$AZ$5,0))</f>
        <v/>
      </c>
      <c r="R219" s="23">
        <f>INDEX(MTInputs!$J$1:$AZ$415,$D219,MATCH(R$5,MTInputs!$J$5:$AZ$5,0))</f>
        <v/>
      </c>
      <c r="S219" s="23">
        <f>INDEX(MTInputs!$J$1:$AZ$415,$D219,MATCH(S$5,MTInputs!$J$5:$AZ$5,0))</f>
        <v/>
      </c>
      <c r="T219" s="23">
        <f>INDEX(MTInputs!$J$1:$AZ$415,$D219,MATCH(T$5,MTInputs!$J$5:$AZ$5,0))</f>
        <v/>
      </c>
      <c r="U219" s="23">
        <f>INDEX(MTInputs!$J$1:$AZ$415,$D219,MATCH(U$5,MTInputs!$J$5:$AZ$5,0))</f>
        <v/>
      </c>
      <c r="V219" s="23">
        <f>INDEX(MTInputs!$J$1:$AZ$415,$D219,MATCH(V$5,MTInputs!$J$5:$AZ$5,0))</f>
        <v/>
      </c>
      <c r="W219" s="23">
        <f>INDEX(MTInputs!$J$1:$AZ$415,$D219,MATCH(W$5,MTInputs!$J$5:$AZ$5,0))</f>
        <v/>
      </c>
      <c r="X219" s="23">
        <f>INDEX(MTInputs!$J$1:$AZ$415,$D219,MATCH(X$5,MTInputs!$J$5:$AZ$5,0))</f>
        <v/>
      </c>
      <c r="Y219" s="23">
        <f>INDEX(MTInputs!$J$1:$AZ$415,$D219,MATCH(Y$5,MTInputs!$J$5:$AZ$5,0))</f>
        <v/>
      </c>
      <c r="Z219" s="23">
        <f>INDEX(MTInputs!$J$1:$AZ$415,$D219,MATCH(Z$5,MTInputs!$J$5:$AZ$5,0))</f>
        <v/>
      </c>
      <c r="AA219" s="23">
        <f>INDEX(MTInputs!$J$1:$AZ$415,$D219,MATCH(AA$5,MTInputs!$J$5:$AZ$5,0))</f>
        <v/>
      </c>
      <c r="AB219" s="23">
        <f>INDEX(MTInputs!$J$1:$AZ$415,$D219,MATCH(AB$5,MTInputs!$J$5:$AZ$5,0))</f>
        <v/>
      </c>
      <c r="AC219" s="23">
        <f>INDEX(MTInputs!$J$1:$AZ$415,$D219,MATCH(AC$5,MTInputs!$J$5:$AZ$5,0))</f>
        <v/>
      </c>
      <c r="AD219" s="23">
        <f>INDEX(MTInputs!$J$1:$AZ$415,$D219,MATCH(AD$5,MTInputs!$J$5:$AZ$5,0))</f>
        <v/>
      </c>
      <c r="AF219" s="11">
        <f>CodePrefix&amp;$A219&amp;IF($C219="","","."&amp;$C219&amp;"."&amp;$B219)&amp;INDEX(VarEnd,MATCH($A219,VarKey,0))&amp;AF$5</f>
        <v/>
      </c>
      <c r="AG219" s="22">
        <f>INDEX(MTInputs!$J$1:$AZ$415,$D219,MATCH(AG$5,MTInputs!$J$5:$AZ$5,0))</f>
        <v/>
      </c>
      <c r="AH219" s="23">
        <f>INDEX(MTInputs!$J$1:$AZ$415,$D219,MATCH(AH$5,MTInputs!$J$5:$AZ$5,0))</f>
        <v/>
      </c>
      <c r="AI219" s="23">
        <f>INDEX(MTInputs!$J$1:$AZ$415,$D219,MATCH(AI$5,MTInputs!$J$5:$AZ$5,0))</f>
        <v/>
      </c>
      <c r="AJ219" s="23">
        <f>INDEX(MTInputs!$J$1:$AZ$415,$D219,MATCH(AJ$5,MTInputs!$J$5:$AZ$5,0))</f>
        <v/>
      </c>
      <c r="AK219" s="23">
        <f>INDEX(MTInputs!$J$1:$AZ$415,$D219,MATCH(AK$5,MTInputs!$J$5:$AZ$5,0))</f>
        <v/>
      </c>
      <c r="AL219" s="23">
        <f>INDEX(MTInputs!$J$1:$AZ$415,$D219,MATCH(AL$5,MTInputs!$J$5:$AZ$5,0))</f>
        <v/>
      </c>
      <c r="AM219" s="23">
        <f>INDEX(MTInputs!$J$1:$AZ$415,$D219,MATCH(AM$5,MTInputs!$J$5:$AZ$5,0))</f>
        <v/>
      </c>
      <c r="AN219" s="23">
        <f>INDEX(MTInputs!$J$1:$AZ$415,$D219,MATCH(AN$5,MTInputs!$J$5:$AZ$5,0))</f>
        <v/>
      </c>
      <c r="AO219" s="23">
        <f>INDEX(MTInputs!$J$1:$AZ$415,$D219,MATCH(AO$5,MTInputs!$J$5:$AZ$5,0))</f>
        <v/>
      </c>
      <c r="AP219" s="23">
        <f>INDEX(MTInputs!$J$1:$AZ$415,$D219,MATCH(AP$5,MTInputs!$J$5:$AZ$5,0))</f>
        <v/>
      </c>
      <c r="AQ219" s="23">
        <f>INDEX(MTInputs!$J$1:$AZ$415,$D219,MATCH(AQ$5,MTInputs!$J$5:$AZ$5,0))</f>
        <v/>
      </c>
      <c r="AR219" s="23">
        <f>INDEX(MTInputs!$J$1:$AZ$415,$D219,MATCH(AR$5,MTInputs!$J$5:$AZ$5,0))</f>
        <v/>
      </c>
      <c r="AS219" s="23">
        <f>INDEX(MTInputs!$J$1:$AZ$415,$D219,MATCH(AS$5,MTInputs!$J$5:$AZ$5,0))</f>
        <v/>
      </c>
      <c r="AT219" s="23">
        <f>INDEX(MTInputs!$J$1:$AZ$415,$D219,MATCH(AT$5,MTInputs!$J$5:$AZ$5,0))</f>
        <v/>
      </c>
      <c r="AU219" s="23">
        <f>INDEX(MTInputs!$J$1:$AZ$415,$D219,MATCH(AU$5,MTInputs!$J$5:$AZ$5,0))</f>
        <v/>
      </c>
      <c r="AV219" s="23">
        <f>INDEX(MTInputs!$J$1:$AZ$415,$D219,MATCH(AV$5,MTInputs!$J$5:$AZ$5,0))</f>
        <v/>
      </c>
      <c r="AW219" s="23">
        <f>INDEX(MTInputs!$J$1:$AZ$415,$D219,MATCH(AW$5,MTInputs!$J$5:$AZ$5,0))</f>
        <v/>
      </c>
      <c r="AX219" s="23">
        <f>INDEX(MTInputs!$J$1:$AZ$415,$D219,MATCH(AX$5,MTInputs!$J$5:$AZ$5,0))</f>
        <v/>
      </c>
      <c r="AY219" s="23">
        <f>INDEX(MTInputs!$J$1:$AZ$415,$D219,MATCH(AY$5,MTInputs!$J$5:$AZ$5,0))</f>
        <v/>
      </c>
    </row>
    <row r="220" hidden="1" outlineLevel="1">
      <c r="A220" s="14" t="inlineStr">
        <is>
          <t>fbcov</t>
        </is>
      </c>
      <c r="B220" s="14" t="inlineStr">
        <is>
          <t>all</t>
        </is>
      </c>
      <c r="C220" s="14" t="inlineStr">
        <is>
          <t>ral</t>
        </is>
      </c>
      <c r="D220" s="21" t="n">
        <v>68</v>
      </c>
      <c r="H220" s="14">
        <f>INDEX(VarLab,MATCH($A220,VarKey,0))&amp;INDEX(MemLab,MATCH($C220&amp;"|"&amp;$B220,MemKey,0))</f>
        <v/>
      </c>
      <c r="I220" s="14">
        <f>INDEX(VarUnit,MATCH($A220,VarKey,0))</f>
        <v/>
      </c>
      <c r="J220" s="14">
        <f>INDEX(VarSrc,MATCH($A220,VarKey,0))</f>
        <v/>
      </c>
      <c r="K220" s="11">
        <f>CodePrefix&amp;$A220&amp;IF($C220="","","."&amp;$C220&amp;"."&amp;$B220)&amp;INDEX(VarEnd,MATCH($A220,VarKey,0))&amp;K$5</f>
        <v/>
      </c>
      <c r="L220" s="22">
        <f>INDEX(MTInputs!$J$1:$AZ$415,$D220,MATCH(L$5,MTInputs!$J$5:$AZ$5,0))</f>
        <v/>
      </c>
      <c r="M220" s="23">
        <f>INDEX(MTInputs!$J$1:$AZ$415,$D220,MATCH(M$5,MTInputs!$J$5:$AZ$5,0))</f>
        <v/>
      </c>
      <c r="N220" s="23">
        <f>INDEX(MTInputs!$J$1:$AZ$415,$D220,MATCH(N$5,MTInputs!$J$5:$AZ$5,0))</f>
        <v/>
      </c>
      <c r="O220" s="23">
        <f>INDEX(MTInputs!$J$1:$AZ$415,$D220,MATCH(O$5,MTInputs!$J$5:$AZ$5,0))</f>
        <v/>
      </c>
      <c r="P220" s="23">
        <f>INDEX(MTInputs!$J$1:$AZ$415,$D220,MATCH(P$5,MTInputs!$J$5:$AZ$5,0))</f>
        <v/>
      </c>
      <c r="Q220" s="23">
        <f>INDEX(MTInputs!$J$1:$AZ$415,$D220,MATCH(Q$5,MTInputs!$J$5:$AZ$5,0))</f>
        <v/>
      </c>
      <c r="R220" s="23">
        <f>INDEX(MTInputs!$J$1:$AZ$415,$D220,MATCH(R$5,MTInputs!$J$5:$AZ$5,0))</f>
        <v/>
      </c>
      <c r="S220" s="23">
        <f>INDEX(MTInputs!$J$1:$AZ$415,$D220,MATCH(S$5,MTInputs!$J$5:$AZ$5,0))</f>
        <v/>
      </c>
      <c r="T220" s="23">
        <f>INDEX(MTInputs!$J$1:$AZ$415,$D220,MATCH(T$5,MTInputs!$J$5:$AZ$5,0))</f>
        <v/>
      </c>
      <c r="U220" s="23">
        <f>INDEX(MTInputs!$J$1:$AZ$415,$D220,MATCH(U$5,MTInputs!$J$5:$AZ$5,0))</f>
        <v/>
      </c>
      <c r="V220" s="23">
        <f>INDEX(MTInputs!$J$1:$AZ$415,$D220,MATCH(V$5,MTInputs!$J$5:$AZ$5,0))</f>
        <v/>
      </c>
      <c r="W220" s="23">
        <f>INDEX(MTInputs!$J$1:$AZ$415,$D220,MATCH(W$5,MTInputs!$J$5:$AZ$5,0))</f>
        <v/>
      </c>
      <c r="X220" s="23">
        <f>INDEX(MTInputs!$J$1:$AZ$415,$D220,MATCH(X$5,MTInputs!$J$5:$AZ$5,0))</f>
        <v/>
      </c>
      <c r="Y220" s="23">
        <f>INDEX(MTInputs!$J$1:$AZ$415,$D220,MATCH(Y$5,MTInputs!$J$5:$AZ$5,0))</f>
        <v/>
      </c>
      <c r="Z220" s="23">
        <f>INDEX(MTInputs!$J$1:$AZ$415,$D220,MATCH(Z$5,MTInputs!$J$5:$AZ$5,0))</f>
        <v/>
      </c>
      <c r="AA220" s="23">
        <f>INDEX(MTInputs!$J$1:$AZ$415,$D220,MATCH(AA$5,MTInputs!$J$5:$AZ$5,0))</f>
        <v/>
      </c>
      <c r="AB220" s="23">
        <f>INDEX(MTInputs!$J$1:$AZ$415,$D220,MATCH(AB$5,MTInputs!$J$5:$AZ$5,0))</f>
        <v/>
      </c>
      <c r="AC220" s="23">
        <f>INDEX(MTInputs!$J$1:$AZ$415,$D220,MATCH(AC$5,MTInputs!$J$5:$AZ$5,0))</f>
        <v/>
      </c>
      <c r="AD220" s="23">
        <f>INDEX(MTInputs!$J$1:$AZ$415,$D220,MATCH(AD$5,MTInputs!$J$5:$AZ$5,0))</f>
        <v/>
      </c>
      <c r="AF220" s="11">
        <f>CodePrefix&amp;$A220&amp;IF($C220="","","."&amp;$C220&amp;"."&amp;$B220)&amp;INDEX(VarEnd,MATCH($A220,VarKey,0))&amp;AF$5</f>
        <v/>
      </c>
      <c r="AG220" s="22">
        <f>INDEX(MTInputs!$J$1:$AZ$415,$D220,MATCH(AG$5,MTInputs!$J$5:$AZ$5,0))</f>
        <v/>
      </c>
      <c r="AH220" s="23">
        <f>INDEX(MTInputs!$J$1:$AZ$415,$D220,MATCH(AH$5,MTInputs!$J$5:$AZ$5,0))</f>
        <v/>
      </c>
      <c r="AI220" s="23">
        <f>INDEX(MTInputs!$J$1:$AZ$415,$D220,MATCH(AI$5,MTInputs!$J$5:$AZ$5,0))</f>
        <v/>
      </c>
      <c r="AJ220" s="23">
        <f>INDEX(MTInputs!$J$1:$AZ$415,$D220,MATCH(AJ$5,MTInputs!$J$5:$AZ$5,0))</f>
        <v/>
      </c>
      <c r="AK220" s="23">
        <f>INDEX(MTInputs!$J$1:$AZ$415,$D220,MATCH(AK$5,MTInputs!$J$5:$AZ$5,0))</f>
        <v/>
      </c>
      <c r="AL220" s="23">
        <f>INDEX(MTInputs!$J$1:$AZ$415,$D220,MATCH(AL$5,MTInputs!$J$5:$AZ$5,0))</f>
        <v/>
      </c>
      <c r="AM220" s="23">
        <f>INDEX(MTInputs!$J$1:$AZ$415,$D220,MATCH(AM$5,MTInputs!$J$5:$AZ$5,0))</f>
        <v/>
      </c>
      <c r="AN220" s="23">
        <f>INDEX(MTInputs!$J$1:$AZ$415,$D220,MATCH(AN$5,MTInputs!$J$5:$AZ$5,0))</f>
        <v/>
      </c>
      <c r="AO220" s="23">
        <f>INDEX(MTInputs!$J$1:$AZ$415,$D220,MATCH(AO$5,MTInputs!$J$5:$AZ$5,0))</f>
        <v/>
      </c>
      <c r="AP220" s="23">
        <f>INDEX(MTInputs!$J$1:$AZ$415,$D220,MATCH(AP$5,MTInputs!$J$5:$AZ$5,0))</f>
        <v/>
      </c>
      <c r="AQ220" s="23">
        <f>INDEX(MTInputs!$J$1:$AZ$415,$D220,MATCH(AQ$5,MTInputs!$J$5:$AZ$5,0))</f>
        <v/>
      </c>
      <c r="AR220" s="23">
        <f>INDEX(MTInputs!$J$1:$AZ$415,$D220,MATCH(AR$5,MTInputs!$J$5:$AZ$5,0))</f>
        <v/>
      </c>
      <c r="AS220" s="23">
        <f>INDEX(MTInputs!$J$1:$AZ$415,$D220,MATCH(AS$5,MTInputs!$J$5:$AZ$5,0))</f>
        <v/>
      </c>
      <c r="AT220" s="23">
        <f>INDEX(MTInputs!$J$1:$AZ$415,$D220,MATCH(AT$5,MTInputs!$J$5:$AZ$5,0))</f>
        <v/>
      </c>
      <c r="AU220" s="23">
        <f>INDEX(MTInputs!$J$1:$AZ$415,$D220,MATCH(AU$5,MTInputs!$J$5:$AZ$5,0))</f>
        <v/>
      </c>
      <c r="AV220" s="23">
        <f>INDEX(MTInputs!$J$1:$AZ$415,$D220,MATCH(AV$5,MTInputs!$J$5:$AZ$5,0))</f>
        <v/>
      </c>
      <c r="AW220" s="23">
        <f>INDEX(MTInputs!$J$1:$AZ$415,$D220,MATCH(AW$5,MTInputs!$J$5:$AZ$5,0))</f>
        <v/>
      </c>
      <c r="AX220" s="23">
        <f>INDEX(MTInputs!$J$1:$AZ$415,$D220,MATCH(AX$5,MTInputs!$J$5:$AZ$5,0))</f>
        <v/>
      </c>
      <c r="AY220" s="23">
        <f>INDEX(MTInputs!$J$1:$AZ$415,$D220,MATCH(AY$5,MTInputs!$J$5:$AZ$5,0))</f>
        <v/>
      </c>
    </row>
    <row r="221" hidden="1" outlineLevel="1">
      <c r="A221" s="14" t="inlineStr">
        <is>
          <t>fbcov</t>
        </is>
      </c>
      <c r="B221" s="14" t="inlineStr">
        <is>
          <t>all</t>
        </is>
      </c>
      <c r="C221" s="14" t="inlineStr">
        <is>
          <t>avi</t>
        </is>
      </c>
      <c r="D221" s="21" t="n">
        <v>69</v>
      </c>
      <c r="H221" s="14">
        <f>INDEX(VarLab,MATCH($A221,VarKey,0))&amp;INDEX(MemLab,MATCH($C221&amp;"|"&amp;$B221,MemKey,0))</f>
        <v/>
      </c>
      <c r="I221" s="14">
        <f>INDEX(VarUnit,MATCH($A221,VarKey,0))</f>
        <v/>
      </c>
      <c r="J221" s="14">
        <f>INDEX(VarSrc,MATCH($A221,VarKey,0))</f>
        <v/>
      </c>
      <c r="K221" s="11">
        <f>CodePrefix&amp;$A221&amp;IF($C221="","","."&amp;$C221&amp;"."&amp;$B221)&amp;INDEX(VarEnd,MATCH($A221,VarKey,0))&amp;K$5</f>
        <v/>
      </c>
      <c r="L221" s="22">
        <f>INDEX(MTInputs!$J$1:$AZ$415,$D221,MATCH(L$5,MTInputs!$J$5:$AZ$5,0))</f>
        <v/>
      </c>
      <c r="M221" s="23">
        <f>INDEX(MTInputs!$J$1:$AZ$415,$D221,MATCH(M$5,MTInputs!$J$5:$AZ$5,0))</f>
        <v/>
      </c>
      <c r="N221" s="23">
        <f>INDEX(MTInputs!$J$1:$AZ$415,$D221,MATCH(N$5,MTInputs!$J$5:$AZ$5,0))</f>
        <v/>
      </c>
      <c r="O221" s="23">
        <f>INDEX(MTInputs!$J$1:$AZ$415,$D221,MATCH(O$5,MTInputs!$J$5:$AZ$5,0))</f>
        <v/>
      </c>
      <c r="P221" s="23">
        <f>INDEX(MTInputs!$J$1:$AZ$415,$D221,MATCH(P$5,MTInputs!$J$5:$AZ$5,0))</f>
        <v/>
      </c>
      <c r="Q221" s="23">
        <f>INDEX(MTInputs!$J$1:$AZ$415,$D221,MATCH(Q$5,MTInputs!$J$5:$AZ$5,0))</f>
        <v/>
      </c>
      <c r="R221" s="23">
        <f>INDEX(MTInputs!$J$1:$AZ$415,$D221,MATCH(R$5,MTInputs!$J$5:$AZ$5,0))</f>
        <v/>
      </c>
      <c r="S221" s="23">
        <f>INDEX(MTInputs!$J$1:$AZ$415,$D221,MATCH(S$5,MTInputs!$J$5:$AZ$5,0))</f>
        <v/>
      </c>
      <c r="T221" s="23">
        <f>INDEX(MTInputs!$J$1:$AZ$415,$D221,MATCH(T$5,MTInputs!$J$5:$AZ$5,0))</f>
        <v/>
      </c>
      <c r="U221" s="23">
        <f>INDEX(MTInputs!$J$1:$AZ$415,$D221,MATCH(U$5,MTInputs!$J$5:$AZ$5,0))</f>
        <v/>
      </c>
      <c r="V221" s="23">
        <f>INDEX(MTInputs!$J$1:$AZ$415,$D221,MATCH(V$5,MTInputs!$J$5:$AZ$5,0))</f>
        <v/>
      </c>
      <c r="W221" s="23">
        <f>INDEX(MTInputs!$J$1:$AZ$415,$D221,MATCH(W$5,MTInputs!$J$5:$AZ$5,0))</f>
        <v/>
      </c>
      <c r="X221" s="23">
        <f>INDEX(MTInputs!$J$1:$AZ$415,$D221,MATCH(X$5,MTInputs!$J$5:$AZ$5,0))</f>
        <v/>
      </c>
      <c r="Y221" s="23">
        <f>INDEX(MTInputs!$J$1:$AZ$415,$D221,MATCH(Y$5,MTInputs!$J$5:$AZ$5,0))</f>
        <v/>
      </c>
      <c r="Z221" s="23">
        <f>INDEX(MTInputs!$J$1:$AZ$415,$D221,MATCH(Z$5,MTInputs!$J$5:$AZ$5,0))</f>
        <v/>
      </c>
      <c r="AA221" s="23">
        <f>INDEX(MTInputs!$J$1:$AZ$415,$D221,MATCH(AA$5,MTInputs!$J$5:$AZ$5,0))</f>
        <v/>
      </c>
      <c r="AB221" s="23">
        <f>INDEX(MTInputs!$J$1:$AZ$415,$D221,MATCH(AB$5,MTInputs!$J$5:$AZ$5,0))</f>
        <v/>
      </c>
      <c r="AC221" s="23">
        <f>INDEX(MTInputs!$J$1:$AZ$415,$D221,MATCH(AC$5,MTInputs!$J$5:$AZ$5,0))</f>
        <v/>
      </c>
      <c r="AD221" s="23">
        <f>INDEX(MTInputs!$J$1:$AZ$415,$D221,MATCH(AD$5,MTInputs!$J$5:$AZ$5,0))</f>
        <v/>
      </c>
      <c r="AF221" s="11">
        <f>CodePrefix&amp;$A221&amp;IF($C221="","","."&amp;$C221&amp;"."&amp;$B221)&amp;INDEX(VarEnd,MATCH($A221,VarKey,0))&amp;AF$5</f>
        <v/>
      </c>
      <c r="AG221" s="22">
        <f>INDEX(MTInputs!$J$1:$AZ$415,$D221,MATCH(AG$5,MTInputs!$J$5:$AZ$5,0))</f>
        <v/>
      </c>
      <c r="AH221" s="23">
        <f>INDEX(MTInputs!$J$1:$AZ$415,$D221,MATCH(AH$5,MTInputs!$J$5:$AZ$5,0))</f>
        <v/>
      </c>
      <c r="AI221" s="23">
        <f>INDEX(MTInputs!$J$1:$AZ$415,$D221,MATCH(AI$5,MTInputs!$J$5:$AZ$5,0))</f>
        <v/>
      </c>
      <c r="AJ221" s="23">
        <f>INDEX(MTInputs!$J$1:$AZ$415,$D221,MATCH(AJ$5,MTInputs!$J$5:$AZ$5,0))</f>
        <v/>
      </c>
      <c r="AK221" s="23">
        <f>INDEX(MTInputs!$J$1:$AZ$415,$D221,MATCH(AK$5,MTInputs!$J$5:$AZ$5,0))</f>
        <v/>
      </c>
      <c r="AL221" s="23">
        <f>INDEX(MTInputs!$J$1:$AZ$415,$D221,MATCH(AL$5,MTInputs!$J$5:$AZ$5,0))</f>
        <v/>
      </c>
      <c r="AM221" s="23">
        <f>INDEX(MTInputs!$J$1:$AZ$415,$D221,MATCH(AM$5,MTInputs!$J$5:$AZ$5,0))</f>
        <v/>
      </c>
      <c r="AN221" s="23">
        <f>INDEX(MTInputs!$J$1:$AZ$415,$D221,MATCH(AN$5,MTInputs!$J$5:$AZ$5,0))</f>
        <v/>
      </c>
      <c r="AO221" s="23">
        <f>INDEX(MTInputs!$J$1:$AZ$415,$D221,MATCH(AO$5,MTInputs!$J$5:$AZ$5,0))</f>
        <v/>
      </c>
      <c r="AP221" s="23">
        <f>INDEX(MTInputs!$J$1:$AZ$415,$D221,MATCH(AP$5,MTInputs!$J$5:$AZ$5,0))</f>
        <v/>
      </c>
      <c r="AQ221" s="23">
        <f>INDEX(MTInputs!$J$1:$AZ$415,$D221,MATCH(AQ$5,MTInputs!$J$5:$AZ$5,0))</f>
        <v/>
      </c>
      <c r="AR221" s="23">
        <f>INDEX(MTInputs!$J$1:$AZ$415,$D221,MATCH(AR$5,MTInputs!$J$5:$AZ$5,0))</f>
        <v/>
      </c>
      <c r="AS221" s="23">
        <f>INDEX(MTInputs!$J$1:$AZ$415,$D221,MATCH(AS$5,MTInputs!$J$5:$AZ$5,0))</f>
        <v/>
      </c>
      <c r="AT221" s="23">
        <f>INDEX(MTInputs!$J$1:$AZ$415,$D221,MATCH(AT$5,MTInputs!$J$5:$AZ$5,0))</f>
        <v/>
      </c>
      <c r="AU221" s="23">
        <f>INDEX(MTInputs!$J$1:$AZ$415,$D221,MATCH(AU$5,MTInputs!$J$5:$AZ$5,0))</f>
        <v/>
      </c>
      <c r="AV221" s="23">
        <f>INDEX(MTInputs!$J$1:$AZ$415,$D221,MATCH(AV$5,MTInputs!$J$5:$AZ$5,0))</f>
        <v/>
      </c>
      <c r="AW221" s="23">
        <f>INDEX(MTInputs!$J$1:$AZ$415,$D221,MATCH(AW$5,MTInputs!$J$5:$AZ$5,0))</f>
        <v/>
      </c>
      <c r="AX221" s="23">
        <f>INDEX(MTInputs!$J$1:$AZ$415,$D221,MATCH(AX$5,MTInputs!$J$5:$AZ$5,0))</f>
        <v/>
      </c>
      <c r="AY221" s="23">
        <f>INDEX(MTInputs!$J$1:$AZ$415,$D221,MATCH(AY$5,MTInputs!$J$5:$AZ$5,0))</f>
        <v/>
      </c>
    </row>
    <row r="222" hidden="1" outlineLevel="1">
      <c r="A222" s="14" t="inlineStr">
        <is>
          <t>fbcov</t>
        </is>
      </c>
      <c r="B222" s="14" t="inlineStr">
        <is>
          <t>all</t>
        </is>
      </c>
      <c r="C222" s="14" t="inlineStr">
        <is>
          <t>nav</t>
        </is>
      </c>
      <c r="D222" s="21" t="n">
        <v>70</v>
      </c>
      <c r="H222" s="14">
        <f>INDEX(VarLab,MATCH($A222,VarKey,0))&amp;INDEX(MemLab,MATCH($C222&amp;"|"&amp;$B222,MemKey,0))</f>
        <v/>
      </c>
      <c r="I222" s="14">
        <f>INDEX(VarUnit,MATCH($A222,VarKey,0))</f>
        <v/>
      </c>
      <c r="J222" s="14">
        <f>INDEX(VarSrc,MATCH($A222,VarKey,0))</f>
        <v/>
      </c>
      <c r="K222" s="11">
        <f>CodePrefix&amp;$A222&amp;IF($C222="","","."&amp;$C222&amp;"."&amp;$B222)&amp;INDEX(VarEnd,MATCH($A222,VarKey,0))&amp;K$5</f>
        <v/>
      </c>
      <c r="L222" s="22">
        <f>INDEX(MTInputs!$J$1:$AZ$415,$D222,MATCH(L$5,MTInputs!$J$5:$AZ$5,0))</f>
        <v/>
      </c>
      <c r="M222" s="23">
        <f>INDEX(MTInputs!$J$1:$AZ$415,$D222,MATCH(M$5,MTInputs!$J$5:$AZ$5,0))</f>
        <v/>
      </c>
      <c r="N222" s="23">
        <f>INDEX(MTInputs!$J$1:$AZ$415,$D222,MATCH(N$5,MTInputs!$J$5:$AZ$5,0))</f>
        <v/>
      </c>
      <c r="O222" s="23">
        <f>INDEX(MTInputs!$J$1:$AZ$415,$D222,MATCH(O$5,MTInputs!$J$5:$AZ$5,0))</f>
        <v/>
      </c>
      <c r="P222" s="23">
        <f>INDEX(MTInputs!$J$1:$AZ$415,$D222,MATCH(P$5,MTInputs!$J$5:$AZ$5,0))</f>
        <v/>
      </c>
      <c r="Q222" s="23">
        <f>INDEX(MTInputs!$J$1:$AZ$415,$D222,MATCH(Q$5,MTInputs!$J$5:$AZ$5,0))</f>
        <v/>
      </c>
      <c r="R222" s="23">
        <f>INDEX(MTInputs!$J$1:$AZ$415,$D222,MATCH(R$5,MTInputs!$J$5:$AZ$5,0))</f>
        <v/>
      </c>
      <c r="S222" s="23">
        <f>INDEX(MTInputs!$J$1:$AZ$415,$D222,MATCH(S$5,MTInputs!$J$5:$AZ$5,0))</f>
        <v/>
      </c>
      <c r="T222" s="23">
        <f>INDEX(MTInputs!$J$1:$AZ$415,$D222,MATCH(T$5,MTInputs!$J$5:$AZ$5,0))</f>
        <v/>
      </c>
      <c r="U222" s="23">
        <f>INDEX(MTInputs!$J$1:$AZ$415,$D222,MATCH(U$5,MTInputs!$J$5:$AZ$5,0))</f>
        <v/>
      </c>
      <c r="V222" s="23">
        <f>INDEX(MTInputs!$J$1:$AZ$415,$D222,MATCH(V$5,MTInputs!$J$5:$AZ$5,0))</f>
        <v/>
      </c>
      <c r="W222" s="23">
        <f>INDEX(MTInputs!$J$1:$AZ$415,$D222,MATCH(W$5,MTInputs!$J$5:$AZ$5,0))</f>
        <v/>
      </c>
      <c r="X222" s="23">
        <f>INDEX(MTInputs!$J$1:$AZ$415,$D222,MATCH(X$5,MTInputs!$J$5:$AZ$5,0))</f>
        <v/>
      </c>
      <c r="Y222" s="23">
        <f>INDEX(MTInputs!$J$1:$AZ$415,$D222,MATCH(Y$5,MTInputs!$J$5:$AZ$5,0))</f>
        <v/>
      </c>
      <c r="Z222" s="23">
        <f>INDEX(MTInputs!$J$1:$AZ$415,$D222,MATCH(Z$5,MTInputs!$J$5:$AZ$5,0))</f>
        <v/>
      </c>
      <c r="AA222" s="23">
        <f>INDEX(MTInputs!$J$1:$AZ$415,$D222,MATCH(AA$5,MTInputs!$J$5:$AZ$5,0))</f>
        <v/>
      </c>
      <c r="AB222" s="23">
        <f>INDEX(MTInputs!$J$1:$AZ$415,$D222,MATCH(AB$5,MTInputs!$J$5:$AZ$5,0))</f>
        <v/>
      </c>
      <c r="AC222" s="23">
        <f>INDEX(MTInputs!$J$1:$AZ$415,$D222,MATCH(AC$5,MTInputs!$J$5:$AZ$5,0))</f>
        <v/>
      </c>
      <c r="AD222" s="23">
        <f>INDEX(MTInputs!$J$1:$AZ$415,$D222,MATCH(AD$5,MTInputs!$J$5:$AZ$5,0))</f>
        <v/>
      </c>
      <c r="AF222" s="11">
        <f>CodePrefix&amp;$A222&amp;IF($C222="","","."&amp;$C222&amp;"."&amp;$B222)&amp;INDEX(VarEnd,MATCH($A222,VarKey,0))&amp;AF$5</f>
        <v/>
      </c>
      <c r="AG222" s="22">
        <f>INDEX(MTInputs!$J$1:$AZ$415,$D222,MATCH(AG$5,MTInputs!$J$5:$AZ$5,0))</f>
        <v/>
      </c>
      <c r="AH222" s="23">
        <f>INDEX(MTInputs!$J$1:$AZ$415,$D222,MATCH(AH$5,MTInputs!$J$5:$AZ$5,0))</f>
        <v/>
      </c>
      <c r="AI222" s="23">
        <f>INDEX(MTInputs!$J$1:$AZ$415,$D222,MATCH(AI$5,MTInputs!$J$5:$AZ$5,0))</f>
        <v/>
      </c>
      <c r="AJ222" s="23">
        <f>INDEX(MTInputs!$J$1:$AZ$415,$D222,MATCH(AJ$5,MTInputs!$J$5:$AZ$5,0))</f>
        <v/>
      </c>
      <c r="AK222" s="23">
        <f>INDEX(MTInputs!$J$1:$AZ$415,$D222,MATCH(AK$5,MTInputs!$J$5:$AZ$5,0))</f>
        <v/>
      </c>
      <c r="AL222" s="23">
        <f>INDEX(MTInputs!$J$1:$AZ$415,$D222,MATCH(AL$5,MTInputs!$J$5:$AZ$5,0))</f>
        <v/>
      </c>
      <c r="AM222" s="23">
        <f>INDEX(MTInputs!$J$1:$AZ$415,$D222,MATCH(AM$5,MTInputs!$J$5:$AZ$5,0))</f>
        <v/>
      </c>
      <c r="AN222" s="23">
        <f>INDEX(MTInputs!$J$1:$AZ$415,$D222,MATCH(AN$5,MTInputs!$J$5:$AZ$5,0))</f>
        <v/>
      </c>
      <c r="AO222" s="23">
        <f>INDEX(MTInputs!$J$1:$AZ$415,$D222,MATCH(AO$5,MTInputs!$J$5:$AZ$5,0))</f>
        <v/>
      </c>
      <c r="AP222" s="23">
        <f>INDEX(MTInputs!$J$1:$AZ$415,$D222,MATCH(AP$5,MTInputs!$J$5:$AZ$5,0))</f>
        <v/>
      </c>
      <c r="AQ222" s="23">
        <f>INDEX(MTInputs!$J$1:$AZ$415,$D222,MATCH(AQ$5,MTInputs!$J$5:$AZ$5,0))</f>
        <v/>
      </c>
      <c r="AR222" s="23">
        <f>INDEX(MTInputs!$J$1:$AZ$415,$D222,MATCH(AR$5,MTInputs!$J$5:$AZ$5,0))</f>
        <v/>
      </c>
      <c r="AS222" s="23">
        <f>INDEX(MTInputs!$J$1:$AZ$415,$D222,MATCH(AS$5,MTInputs!$J$5:$AZ$5,0))</f>
        <v/>
      </c>
      <c r="AT222" s="23">
        <f>INDEX(MTInputs!$J$1:$AZ$415,$D222,MATCH(AT$5,MTInputs!$J$5:$AZ$5,0))</f>
        <v/>
      </c>
      <c r="AU222" s="23">
        <f>INDEX(MTInputs!$J$1:$AZ$415,$D222,MATCH(AU$5,MTInputs!$J$5:$AZ$5,0))</f>
        <v/>
      </c>
      <c r="AV222" s="23">
        <f>INDEX(MTInputs!$J$1:$AZ$415,$D222,MATCH(AV$5,MTInputs!$J$5:$AZ$5,0))</f>
        <v/>
      </c>
      <c r="AW222" s="23">
        <f>INDEX(MTInputs!$J$1:$AZ$415,$D222,MATCH(AW$5,MTInputs!$J$5:$AZ$5,0))</f>
        <v/>
      </c>
      <c r="AX222" s="23">
        <f>INDEX(MTInputs!$J$1:$AZ$415,$D222,MATCH(AX$5,MTInputs!$J$5:$AZ$5,0))</f>
        <v/>
      </c>
      <c r="AY222" s="23">
        <f>INDEX(MTInputs!$J$1:$AZ$415,$D222,MATCH(AY$5,MTInputs!$J$5:$AZ$5,0))</f>
        <v/>
      </c>
    </row>
    <row r="223" hidden="1" outlineLevel="1">
      <c r="A223" s="14" t="inlineStr">
        <is>
          <t>fbcov</t>
        </is>
      </c>
      <c r="B223" s="14" t="inlineStr">
        <is>
          <t>all</t>
        </is>
      </c>
      <c r="C223" s="14" t="inlineStr">
        <is>
          <t>res</t>
        </is>
      </c>
      <c r="D223" s="21" t="n">
        <v>71</v>
      </c>
      <c r="H223" s="14">
        <f>INDEX(VarLab,MATCH($A223,VarKey,0))&amp;INDEX(MemLab,MATCH($C223&amp;"|"&amp;$B223,MemKey,0))</f>
        <v/>
      </c>
      <c r="I223" s="14">
        <f>INDEX(VarUnit,MATCH($A223,VarKey,0))</f>
        <v/>
      </c>
      <c r="J223" s="14">
        <f>INDEX(VarSrc,MATCH($A223,VarKey,0))</f>
        <v/>
      </c>
      <c r="K223" s="11">
        <f>CodePrefix&amp;$A223&amp;IF($C223="","","."&amp;$C223&amp;"."&amp;$B223)&amp;INDEX(VarEnd,MATCH($A223,VarKey,0))&amp;K$5</f>
        <v/>
      </c>
      <c r="L223" s="22">
        <f>INDEX(MTInputs!$J$1:$AZ$415,$D223,MATCH(L$5,MTInputs!$J$5:$AZ$5,0))</f>
        <v/>
      </c>
      <c r="M223" s="23">
        <f>INDEX(MTInputs!$J$1:$AZ$415,$D223,MATCH(M$5,MTInputs!$J$5:$AZ$5,0))</f>
        <v/>
      </c>
      <c r="N223" s="23">
        <f>INDEX(MTInputs!$J$1:$AZ$415,$D223,MATCH(N$5,MTInputs!$J$5:$AZ$5,0))</f>
        <v/>
      </c>
      <c r="O223" s="23">
        <f>INDEX(MTInputs!$J$1:$AZ$415,$D223,MATCH(O$5,MTInputs!$J$5:$AZ$5,0))</f>
        <v/>
      </c>
      <c r="P223" s="23">
        <f>INDEX(MTInputs!$J$1:$AZ$415,$D223,MATCH(P$5,MTInputs!$J$5:$AZ$5,0))</f>
        <v/>
      </c>
      <c r="Q223" s="23">
        <f>INDEX(MTInputs!$J$1:$AZ$415,$D223,MATCH(Q$5,MTInputs!$J$5:$AZ$5,0))</f>
        <v/>
      </c>
      <c r="R223" s="23">
        <f>INDEX(MTInputs!$J$1:$AZ$415,$D223,MATCH(R$5,MTInputs!$J$5:$AZ$5,0))</f>
        <v/>
      </c>
      <c r="S223" s="23">
        <f>INDEX(MTInputs!$J$1:$AZ$415,$D223,MATCH(S$5,MTInputs!$J$5:$AZ$5,0))</f>
        <v/>
      </c>
      <c r="T223" s="23">
        <f>INDEX(MTInputs!$J$1:$AZ$415,$D223,MATCH(T$5,MTInputs!$J$5:$AZ$5,0))</f>
        <v/>
      </c>
      <c r="U223" s="23">
        <f>INDEX(MTInputs!$J$1:$AZ$415,$D223,MATCH(U$5,MTInputs!$J$5:$AZ$5,0))</f>
        <v/>
      </c>
      <c r="V223" s="23">
        <f>INDEX(MTInputs!$J$1:$AZ$415,$D223,MATCH(V$5,MTInputs!$J$5:$AZ$5,0))</f>
        <v/>
      </c>
      <c r="W223" s="23">
        <f>INDEX(MTInputs!$J$1:$AZ$415,$D223,MATCH(W$5,MTInputs!$J$5:$AZ$5,0))</f>
        <v/>
      </c>
      <c r="X223" s="23">
        <f>INDEX(MTInputs!$J$1:$AZ$415,$D223,MATCH(X$5,MTInputs!$J$5:$AZ$5,0))</f>
        <v/>
      </c>
      <c r="Y223" s="23">
        <f>INDEX(MTInputs!$J$1:$AZ$415,$D223,MATCH(Y$5,MTInputs!$J$5:$AZ$5,0))</f>
        <v/>
      </c>
      <c r="Z223" s="23">
        <f>INDEX(MTInputs!$J$1:$AZ$415,$D223,MATCH(Z$5,MTInputs!$J$5:$AZ$5,0))</f>
        <v/>
      </c>
      <c r="AA223" s="23">
        <f>INDEX(MTInputs!$J$1:$AZ$415,$D223,MATCH(AA$5,MTInputs!$J$5:$AZ$5,0))</f>
        <v/>
      </c>
      <c r="AB223" s="23">
        <f>INDEX(MTInputs!$J$1:$AZ$415,$D223,MATCH(AB$5,MTInputs!$J$5:$AZ$5,0))</f>
        <v/>
      </c>
      <c r="AC223" s="23">
        <f>INDEX(MTInputs!$J$1:$AZ$415,$D223,MATCH(AC$5,MTInputs!$J$5:$AZ$5,0))</f>
        <v/>
      </c>
      <c r="AD223" s="23">
        <f>INDEX(MTInputs!$J$1:$AZ$415,$D223,MATCH(AD$5,MTInputs!$J$5:$AZ$5,0))</f>
        <v/>
      </c>
      <c r="AF223" s="11">
        <f>CodePrefix&amp;$A223&amp;IF($C223="","","."&amp;$C223&amp;"."&amp;$B223)&amp;INDEX(VarEnd,MATCH($A223,VarKey,0))&amp;AF$5</f>
        <v/>
      </c>
      <c r="AG223" s="22">
        <f>INDEX(MTInputs!$J$1:$AZ$415,$D223,MATCH(AG$5,MTInputs!$J$5:$AZ$5,0))</f>
        <v/>
      </c>
      <c r="AH223" s="23">
        <f>INDEX(MTInputs!$J$1:$AZ$415,$D223,MATCH(AH$5,MTInputs!$J$5:$AZ$5,0))</f>
        <v/>
      </c>
      <c r="AI223" s="23">
        <f>INDEX(MTInputs!$J$1:$AZ$415,$D223,MATCH(AI$5,MTInputs!$J$5:$AZ$5,0))</f>
        <v/>
      </c>
      <c r="AJ223" s="23">
        <f>INDEX(MTInputs!$J$1:$AZ$415,$D223,MATCH(AJ$5,MTInputs!$J$5:$AZ$5,0))</f>
        <v/>
      </c>
      <c r="AK223" s="23">
        <f>INDEX(MTInputs!$J$1:$AZ$415,$D223,MATCH(AK$5,MTInputs!$J$5:$AZ$5,0))</f>
        <v/>
      </c>
      <c r="AL223" s="23">
        <f>INDEX(MTInputs!$J$1:$AZ$415,$D223,MATCH(AL$5,MTInputs!$J$5:$AZ$5,0))</f>
        <v/>
      </c>
      <c r="AM223" s="23">
        <f>INDEX(MTInputs!$J$1:$AZ$415,$D223,MATCH(AM$5,MTInputs!$J$5:$AZ$5,0))</f>
        <v/>
      </c>
      <c r="AN223" s="23">
        <f>INDEX(MTInputs!$J$1:$AZ$415,$D223,MATCH(AN$5,MTInputs!$J$5:$AZ$5,0))</f>
        <v/>
      </c>
      <c r="AO223" s="23">
        <f>INDEX(MTInputs!$J$1:$AZ$415,$D223,MATCH(AO$5,MTInputs!$J$5:$AZ$5,0))</f>
        <v/>
      </c>
      <c r="AP223" s="23">
        <f>INDEX(MTInputs!$J$1:$AZ$415,$D223,MATCH(AP$5,MTInputs!$J$5:$AZ$5,0))</f>
        <v/>
      </c>
      <c r="AQ223" s="23">
        <f>INDEX(MTInputs!$J$1:$AZ$415,$D223,MATCH(AQ$5,MTInputs!$J$5:$AZ$5,0))</f>
        <v/>
      </c>
      <c r="AR223" s="23">
        <f>INDEX(MTInputs!$J$1:$AZ$415,$D223,MATCH(AR$5,MTInputs!$J$5:$AZ$5,0))</f>
        <v/>
      </c>
      <c r="AS223" s="23">
        <f>INDEX(MTInputs!$J$1:$AZ$415,$D223,MATCH(AS$5,MTInputs!$J$5:$AZ$5,0))</f>
        <v/>
      </c>
      <c r="AT223" s="23">
        <f>INDEX(MTInputs!$J$1:$AZ$415,$D223,MATCH(AT$5,MTInputs!$J$5:$AZ$5,0))</f>
        <v/>
      </c>
      <c r="AU223" s="23">
        <f>INDEX(MTInputs!$J$1:$AZ$415,$D223,MATCH(AU$5,MTInputs!$J$5:$AZ$5,0))</f>
        <v/>
      </c>
      <c r="AV223" s="23">
        <f>INDEX(MTInputs!$J$1:$AZ$415,$D223,MATCH(AV$5,MTInputs!$J$5:$AZ$5,0))</f>
        <v/>
      </c>
      <c r="AW223" s="23">
        <f>INDEX(MTInputs!$J$1:$AZ$415,$D223,MATCH(AW$5,MTInputs!$J$5:$AZ$5,0))</f>
        <v/>
      </c>
      <c r="AX223" s="23">
        <f>INDEX(MTInputs!$J$1:$AZ$415,$D223,MATCH(AX$5,MTInputs!$J$5:$AZ$5,0))</f>
        <v/>
      </c>
      <c r="AY223" s="23">
        <f>INDEX(MTInputs!$J$1:$AZ$415,$D223,MATCH(AY$5,MTInputs!$J$5:$AZ$5,0))</f>
        <v/>
      </c>
    </row>
    <row r="224" hidden="1" outlineLevel="1">
      <c r="A224" s="14" t="inlineStr">
        <is>
          <t>fbcov</t>
        </is>
      </c>
      <c r="B224" s="14" t="inlineStr">
        <is>
          <t>all</t>
        </is>
      </c>
      <c r="C224" s="14" t="inlineStr">
        <is>
          <t>foo</t>
        </is>
      </c>
      <c r="D224" s="21" t="n">
        <v>72</v>
      </c>
      <c r="H224" s="14">
        <f>INDEX(VarLab,MATCH($A224,VarKey,0))&amp;INDEX(MemLab,MATCH($C224&amp;"|"&amp;$B224,MemKey,0))</f>
        <v/>
      </c>
      <c r="I224" s="14">
        <f>INDEX(VarUnit,MATCH($A224,VarKey,0))</f>
        <v/>
      </c>
      <c r="J224" s="14">
        <f>INDEX(VarSrc,MATCH($A224,VarKey,0))</f>
        <v/>
      </c>
      <c r="K224" s="11">
        <f>CodePrefix&amp;$A224&amp;IF($C224="","","."&amp;$C224&amp;"."&amp;$B224)&amp;INDEX(VarEnd,MATCH($A224,VarKey,0))&amp;K$5</f>
        <v/>
      </c>
      <c r="L224" s="22">
        <f>INDEX(MTInputs!$J$1:$AZ$415,$D224,MATCH(L$5,MTInputs!$J$5:$AZ$5,0))</f>
        <v/>
      </c>
      <c r="M224" s="23">
        <f>INDEX(MTInputs!$J$1:$AZ$415,$D224,MATCH(M$5,MTInputs!$J$5:$AZ$5,0))</f>
        <v/>
      </c>
      <c r="N224" s="23">
        <f>INDEX(MTInputs!$J$1:$AZ$415,$D224,MATCH(N$5,MTInputs!$J$5:$AZ$5,0))</f>
        <v/>
      </c>
      <c r="O224" s="23">
        <f>INDEX(MTInputs!$J$1:$AZ$415,$D224,MATCH(O$5,MTInputs!$J$5:$AZ$5,0))</f>
        <v/>
      </c>
      <c r="P224" s="23">
        <f>INDEX(MTInputs!$J$1:$AZ$415,$D224,MATCH(P$5,MTInputs!$J$5:$AZ$5,0))</f>
        <v/>
      </c>
      <c r="Q224" s="23">
        <f>INDEX(MTInputs!$J$1:$AZ$415,$D224,MATCH(Q$5,MTInputs!$J$5:$AZ$5,0))</f>
        <v/>
      </c>
      <c r="R224" s="23">
        <f>INDEX(MTInputs!$J$1:$AZ$415,$D224,MATCH(R$5,MTInputs!$J$5:$AZ$5,0))</f>
        <v/>
      </c>
      <c r="S224" s="23">
        <f>INDEX(MTInputs!$J$1:$AZ$415,$D224,MATCH(S$5,MTInputs!$J$5:$AZ$5,0))</f>
        <v/>
      </c>
      <c r="T224" s="23">
        <f>INDEX(MTInputs!$J$1:$AZ$415,$D224,MATCH(T$5,MTInputs!$J$5:$AZ$5,0))</f>
        <v/>
      </c>
      <c r="U224" s="23">
        <f>INDEX(MTInputs!$J$1:$AZ$415,$D224,MATCH(U$5,MTInputs!$J$5:$AZ$5,0))</f>
        <v/>
      </c>
      <c r="V224" s="23">
        <f>INDEX(MTInputs!$J$1:$AZ$415,$D224,MATCH(V$5,MTInputs!$J$5:$AZ$5,0))</f>
        <v/>
      </c>
      <c r="W224" s="23">
        <f>INDEX(MTInputs!$J$1:$AZ$415,$D224,MATCH(W$5,MTInputs!$J$5:$AZ$5,0))</f>
        <v/>
      </c>
      <c r="X224" s="23">
        <f>INDEX(MTInputs!$J$1:$AZ$415,$D224,MATCH(X$5,MTInputs!$J$5:$AZ$5,0))</f>
        <v/>
      </c>
      <c r="Y224" s="23">
        <f>INDEX(MTInputs!$J$1:$AZ$415,$D224,MATCH(Y$5,MTInputs!$J$5:$AZ$5,0))</f>
        <v/>
      </c>
      <c r="Z224" s="23">
        <f>INDEX(MTInputs!$J$1:$AZ$415,$D224,MATCH(Z$5,MTInputs!$J$5:$AZ$5,0))</f>
        <v/>
      </c>
      <c r="AA224" s="23">
        <f>INDEX(MTInputs!$J$1:$AZ$415,$D224,MATCH(AA$5,MTInputs!$J$5:$AZ$5,0))</f>
        <v/>
      </c>
      <c r="AB224" s="23">
        <f>INDEX(MTInputs!$J$1:$AZ$415,$D224,MATCH(AB$5,MTInputs!$J$5:$AZ$5,0))</f>
        <v/>
      </c>
      <c r="AC224" s="23">
        <f>INDEX(MTInputs!$J$1:$AZ$415,$D224,MATCH(AC$5,MTInputs!$J$5:$AZ$5,0))</f>
        <v/>
      </c>
      <c r="AD224" s="23">
        <f>INDEX(MTInputs!$J$1:$AZ$415,$D224,MATCH(AD$5,MTInputs!$J$5:$AZ$5,0))</f>
        <v/>
      </c>
      <c r="AF224" s="11">
        <f>CodePrefix&amp;$A224&amp;IF($C224="","","."&amp;$C224&amp;"."&amp;$B224)&amp;INDEX(VarEnd,MATCH($A224,VarKey,0))&amp;AF$5</f>
        <v/>
      </c>
      <c r="AG224" s="22">
        <f>INDEX(MTInputs!$J$1:$AZ$415,$D224,MATCH(AG$5,MTInputs!$J$5:$AZ$5,0))</f>
        <v/>
      </c>
      <c r="AH224" s="23">
        <f>INDEX(MTInputs!$J$1:$AZ$415,$D224,MATCH(AH$5,MTInputs!$J$5:$AZ$5,0))</f>
        <v/>
      </c>
      <c r="AI224" s="23">
        <f>INDEX(MTInputs!$J$1:$AZ$415,$D224,MATCH(AI$5,MTInputs!$J$5:$AZ$5,0))</f>
        <v/>
      </c>
      <c r="AJ224" s="23">
        <f>INDEX(MTInputs!$J$1:$AZ$415,$D224,MATCH(AJ$5,MTInputs!$J$5:$AZ$5,0))</f>
        <v/>
      </c>
      <c r="AK224" s="23">
        <f>INDEX(MTInputs!$J$1:$AZ$415,$D224,MATCH(AK$5,MTInputs!$J$5:$AZ$5,0))</f>
        <v/>
      </c>
      <c r="AL224" s="23">
        <f>INDEX(MTInputs!$J$1:$AZ$415,$D224,MATCH(AL$5,MTInputs!$J$5:$AZ$5,0))</f>
        <v/>
      </c>
      <c r="AM224" s="23">
        <f>INDEX(MTInputs!$J$1:$AZ$415,$D224,MATCH(AM$5,MTInputs!$J$5:$AZ$5,0))</f>
        <v/>
      </c>
      <c r="AN224" s="23">
        <f>INDEX(MTInputs!$J$1:$AZ$415,$D224,MATCH(AN$5,MTInputs!$J$5:$AZ$5,0))</f>
        <v/>
      </c>
      <c r="AO224" s="23">
        <f>INDEX(MTInputs!$J$1:$AZ$415,$D224,MATCH(AO$5,MTInputs!$J$5:$AZ$5,0))</f>
        <v/>
      </c>
      <c r="AP224" s="23">
        <f>INDEX(MTInputs!$J$1:$AZ$415,$D224,MATCH(AP$5,MTInputs!$J$5:$AZ$5,0))</f>
        <v/>
      </c>
      <c r="AQ224" s="23">
        <f>INDEX(MTInputs!$J$1:$AZ$415,$D224,MATCH(AQ$5,MTInputs!$J$5:$AZ$5,0))</f>
        <v/>
      </c>
      <c r="AR224" s="23">
        <f>INDEX(MTInputs!$J$1:$AZ$415,$D224,MATCH(AR$5,MTInputs!$J$5:$AZ$5,0))</f>
        <v/>
      </c>
      <c r="AS224" s="23">
        <f>INDEX(MTInputs!$J$1:$AZ$415,$D224,MATCH(AS$5,MTInputs!$J$5:$AZ$5,0))</f>
        <v/>
      </c>
      <c r="AT224" s="23">
        <f>INDEX(MTInputs!$J$1:$AZ$415,$D224,MATCH(AT$5,MTInputs!$J$5:$AZ$5,0))</f>
        <v/>
      </c>
      <c r="AU224" s="23">
        <f>INDEX(MTInputs!$J$1:$AZ$415,$D224,MATCH(AU$5,MTInputs!$J$5:$AZ$5,0))</f>
        <v/>
      </c>
      <c r="AV224" s="23">
        <f>INDEX(MTInputs!$J$1:$AZ$415,$D224,MATCH(AV$5,MTInputs!$J$5:$AZ$5,0))</f>
        <v/>
      </c>
      <c r="AW224" s="23">
        <f>INDEX(MTInputs!$J$1:$AZ$415,$D224,MATCH(AW$5,MTInputs!$J$5:$AZ$5,0))</f>
        <v/>
      </c>
      <c r="AX224" s="23">
        <f>INDEX(MTInputs!$J$1:$AZ$415,$D224,MATCH(AX$5,MTInputs!$J$5:$AZ$5,0))</f>
        <v/>
      </c>
      <c r="AY224" s="23">
        <f>INDEX(MTInputs!$J$1:$AZ$415,$D224,MATCH(AY$5,MTInputs!$J$5:$AZ$5,0))</f>
        <v/>
      </c>
    </row>
    <row r="225" hidden="1" outlineLevel="1">
      <c r="A225" s="14" t="inlineStr">
        <is>
          <t>fbcov</t>
        </is>
      </c>
      <c r="B225" s="14" t="inlineStr">
        <is>
          <t>all</t>
        </is>
      </c>
      <c r="C225" s="14" t="inlineStr">
        <is>
          <t>srv</t>
        </is>
      </c>
      <c r="D225" s="21" t="n">
        <v>73</v>
      </c>
      <c r="H225" s="14">
        <f>INDEX(VarLab,MATCH($A225,VarKey,0))&amp;INDEX(MemLab,MATCH($C225&amp;"|"&amp;$B225,MemKey,0))</f>
        <v/>
      </c>
      <c r="I225" s="14">
        <f>INDEX(VarUnit,MATCH($A225,VarKey,0))</f>
        <v/>
      </c>
      <c r="J225" s="14">
        <f>INDEX(VarSrc,MATCH($A225,VarKey,0))</f>
        <v/>
      </c>
      <c r="K225" s="11">
        <f>CodePrefix&amp;$A225&amp;IF($C225="","","."&amp;$C225&amp;"."&amp;$B225)&amp;INDEX(VarEnd,MATCH($A225,VarKey,0))&amp;K$5</f>
        <v/>
      </c>
      <c r="L225" s="22">
        <f>INDEX(MTInputs!$J$1:$AZ$415,$D225,MATCH(L$5,MTInputs!$J$5:$AZ$5,0))</f>
        <v/>
      </c>
      <c r="M225" s="23">
        <f>INDEX(MTInputs!$J$1:$AZ$415,$D225,MATCH(M$5,MTInputs!$J$5:$AZ$5,0))</f>
        <v/>
      </c>
      <c r="N225" s="23">
        <f>INDEX(MTInputs!$J$1:$AZ$415,$D225,MATCH(N$5,MTInputs!$J$5:$AZ$5,0))</f>
        <v/>
      </c>
      <c r="O225" s="23">
        <f>INDEX(MTInputs!$J$1:$AZ$415,$D225,MATCH(O$5,MTInputs!$J$5:$AZ$5,0))</f>
        <v/>
      </c>
      <c r="P225" s="23">
        <f>INDEX(MTInputs!$J$1:$AZ$415,$D225,MATCH(P$5,MTInputs!$J$5:$AZ$5,0))</f>
        <v/>
      </c>
      <c r="Q225" s="23">
        <f>INDEX(MTInputs!$J$1:$AZ$415,$D225,MATCH(Q$5,MTInputs!$J$5:$AZ$5,0))</f>
        <v/>
      </c>
      <c r="R225" s="23">
        <f>INDEX(MTInputs!$J$1:$AZ$415,$D225,MATCH(R$5,MTInputs!$J$5:$AZ$5,0))</f>
        <v/>
      </c>
      <c r="S225" s="23">
        <f>INDEX(MTInputs!$J$1:$AZ$415,$D225,MATCH(S$5,MTInputs!$J$5:$AZ$5,0))</f>
        <v/>
      </c>
      <c r="T225" s="23">
        <f>INDEX(MTInputs!$J$1:$AZ$415,$D225,MATCH(T$5,MTInputs!$J$5:$AZ$5,0))</f>
        <v/>
      </c>
      <c r="U225" s="23">
        <f>INDEX(MTInputs!$J$1:$AZ$415,$D225,MATCH(U$5,MTInputs!$J$5:$AZ$5,0))</f>
        <v/>
      </c>
      <c r="V225" s="23">
        <f>INDEX(MTInputs!$J$1:$AZ$415,$D225,MATCH(V$5,MTInputs!$J$5:$AZ$5,0))</f>
        <v/>
      </c>
      <c r="W225" s="23">
        <f>INDEX(MTInputs!$J$1:$AZ$415,$D225,MATCH(W$5,MTInputs!$J$5:$AZ$5,0))</f>
        <v/>
      </c>
      <c r="X225" s="23">
        <f>INDEX(MTInputs!$J$1:$AZ$415,$D225,MATCH(X$5,MTInputs!$J$5:$AZ$5,0))</f>
        <v/>
      </c>
      <c r="Y225" s="23">
        <f>INDEX(MTInputs!$J$1:$AZ$415,$D225,MATCH(Y$5,MTInputs!$J$5:$AZ$5,0))</f>
        <v/>
      </c>
      <c r="Z225" s="23">
        <f>INDEX(MTInputs!$J$1:$AZ$415,$D225,MATCH(Z$5,MTInputs!$J$5:$AZ$5,0))</f>
        <v/>
      </c>
      <c r="AA225" s="23">
        <f>INDEX(MTInputs!$J$1:$AZ$415,$D225,MATCH(AA$5,MTInputs!$J$5:$AZ$5,0))</f>
        <v/>
      </c>
      <c r="AB225" s="23">
        <f>INDEX(MTInputs!$J$1:$AZ$415,$D225,MATCH(AB$5,MTInputs!$J$5:$AZ$5,0))</f>
        <v/>
      </c>
      <c r="AC225" s="23">
        <f>INDEX(MTInputs!$J$1:$AZ$415,$D225,MATCH(AC$5,MTInputs!$J$5:$AZ$5,0))</f>
        <v/>
      </c>
      <c r="AD225" s="23">
        <f>INDEX(MTInputs!$J$1:$AZ$415,$D225,MATCH(AD$5,MTInputs!$J$5:$AZ$5,0))</f>
        <v/>
      </c>
      <c r="AF225" s="11">
        <f>CodePrefix&amp;$A225&amp;IF($C225="","","."&amp;$C225&amp;"."&amp;$B225)&amp;INDEX(VarEnd,MATCH($A225,VarKey,0))&amp;AF$5</f>
        <v/>
      </c>
      <c r="AG225" s="22">
        <f>INDEX(MTInputs!$J$1:$AZ$415,$D225,MATCH(AG$5,MTInputs!$J$5:$AZ$5,0))</f>
        <v/>
      </c>
      <c r="AH225" s="23">
        <f>INDEX(MTInputs!$J$1:$AZ$415,$D225,MATCH(AH$5,MTInputs!$J$5:$AZ$5,0))</f>
        <v/>
      </c>
      <c r="AI225" s="23">
        <f>INDEX(MTInputs!$J$1:$AZ$415,$D225,MATCH(AI$5,MTInputs!$J$5:$AZ$5,0))</f>
        <v/>
      </c>
      <c r="AJ225" s="23">
        <f>INDEX(MTInputs!$J$1:$AZ$415,$D225,MATCH(AJ$5,MTInputs!$J$5:$AZ$5,0))</f>
        <v/>
      </c>
      <c r="AK225" s="23">
        <f>INDEX(MTInputs!$J$1:$AZ$415,$D225,MATCH(AK$5,MTInputs!$J$5:$AZ$5,0))</f>
        <v/>
      </c>
      <c r="AL225" s="23">
        <f>INDEX(MTInputs!$J$1:$AZ$415,$D225,MATCH(AL$5,MTInputs!$J$5:$AZ$5,0))</f>
        <v/>
      </c>
      <c r="AM225" s="23">
        <f>INDEX(MTInputs!$J$1:$AZ$415,$D225,MATCH(AM$5,MTInputs!$J$5:$AZ$5,0))</f>
        <v/>
      </c>
      <c r="AN225" s="23">
        <f>INDEX(MTInputs!$J$1:$AZ$415,$D225,MATCH(AN$5,MTInputs!$J$5:$AZ$5,0))</f>
        <v/>
      </c>
      <c r="AO225" s="23">
        <f>INDEX(MTInputs!$J$1:$AZ$415,$D225,MATCH(AO$5,MTInputs!$J$5:$AZ$5,0))</f>
        <v/>
      </c>
      <c r="AP225" s="23">
        <f>INDEX(MTInputs!$J$1:$AZ$415,$D225,MATCH(AP$5,MTInputs!$J$5:$AZ$5,0))</f>
        <v/>
      </c>
      <c r="AQ225" s="23">
        <f>INDEX(MTInputs!$J$1:$AZ$415,$D225,MATCH(AQ$5,MTInputs!$J$5:$AZ$5,0))</f>
        <v/>
      </c>
      <c r="AR225" s="23">
        <f>INDEX(MTInputs!$J$1:$AZ$415,$D225,MATCH(AR$5,MTInputs!$J$5:$AZ$5,0))</f>
        <v/>
      </c>
      <c r="AS225" s="23">
        <f>INDEX(MTInputs!$J$1:$AZ$415,$D225,MATCH(AS$5,MTInputs!$J$5:$AZ$5,0))</f>
        <v/>
      </c>
      <c r="AT225" s="23">
        <f>INDEX(MTInputs!$J$1:$AZ$415,$D225,MATCH(AT$5,MTInputs!$J$5:$AZ$5,0))</f>
        <v/>
      </c>
      <c r="AU225" s="23">
        <f>INDEX(MTInputs!$J$1:$AZ$415,$D225,MATCH(AU$5,MTInputs!$J$5:$AZ$5,0))</f>
        <v/>
      </c>
      <c r="AV225" s="23">
        <f>INDEX(MTInputs!$J$1:$AZ$415,$D225,MATCH(AV$5,MTInputs!$J$5:$AZ$5,0))</f>
        <v/>
      </c>
      <c r="AW225" s="23">
        <f>INDEX(MTInputs!$J$1:$AZ$415,$D225,MATCH(AW$5,MTInputs!$J$5:$AZ$5,0))</f>
        <v/>
      </c>
      <c r="AX225" s="23">
        <f>INDEX(MTInputs!$J$1:$AZ$415,$D225,MATCH(AX$5,MTInputs!$J$5:$AZ$5,0))</f>
        <v/>
      </c>
      <c r="AY225" s="23">
        <f>INDEX(MTInputs!$J$1:$AZ$415,$D225,MATCH(AY$5,MTInputs!$J$5:$AZ$5,0))</f>
        <v/>
      </c>
    </row>
    <row r="226" hidden="1" outlineLevel="1">
      <c r="A226" s="14" t="inlineStr">
        <is>
          <t>fbcov</t>
        </is>
      </c>
      <c r="B226" s="14" t="inlineStr">
        <is>
          <t>all</t>
        </is>
      </c>
      <c r="C226" s="14" t="inlineStr">
        <is>
          <t>mch</t>
        </is>
      </c>
      <c r="D226" s="21" t="n">
        <v>74</v>
      </c>
      <c r="H226" s="14">
        <f>INDEX(VarLab,MATCH($A226,VarKey,0))&amp;INDEX(MemLab,MATCH($C226&amp;"|"&amp;$B226,MemKey,0))</f>
        <v/>
      </c>
      <c r="I226" s="14">
        <f>INDEX(VarUnit,MATCH($A226,VarKey,0))</f>
        <v/>
      </c>
      <c r="J226" s="14">
        <f>INDEX(VarSrc,MATCH($A226,VarKey,0))</f>
        <v/>
      </c>
      <c r="K226" s="11">
        <f>CodePrefix&amp;$A226&amp;IF($C226="","","."&amp;$C226&amp;"."&amp;$B226)&amp;INDEX(VarEnd,MATCH($A226,VarKey,0))&amp;K$5</f>
        <v/>
      </c>
      <c r="L226" s="22">
        <f>INDEX(MTInputs!$J$1:$AZ$415,$D226,MATCH(L$5,MTInputs!$J$5:$AZ$5,0))</f>
        <v/>
      </c>
      <c r="M226" s="23">
        <f>INDEX(MTInputs!$J$1:$AZ$415,$D226,MATCH(M$5,MTInputs!$J$5:$AZ$5,0))</f>
        <v/>
      </c>
      <c r="N226" s="23">
        <f>INDEX(MTInputs!$J$1:$AZ$415,$D226,MATCH(N$5,MTInputs!$J$5:$AZ$5,0))</f>
        <v/>
      </c>
      <c r="O226" s="23">
        <f>INDEX(MTInputs!$J$1:$AZ$415,$D226,MATCH(O$5,MTInputs!$J$5:$AZ$5,0))</f>
        <v/>
      </c>
      <c r="P226" s="23">
        <f>INDEX(MTInputs!$J$1:$AZ$415,$D226,MATCH(P$5,MTInputs!$J$5:$AZ$5,0))</f>
        <v/>
      </c>
      <c r="Q226" s="23">
        <f>INDEX(MTInputs!$J$1:$AZ$415,$D226,MATCH(Q$5,MTInputs!$J$5:$AZ$5,0))</f>
        <v/>
      </c>
      <c r="R226" s="23">
        <f>INDEX(MTInputs!$J$1:$AZ$415,$D226,MATCH(R$5,MTInputs!$J$5:$AZ$5,0))</f>
        <v/>
      </c>
      <c r="S226" s="23">
        <f>INDEX(MTInputs!$J$1:$AZ$415,$D226,MATCH(S$5,MTInputs!$J$5:$AZ$5,0))</f>
        <v/>
      </c>
      <c r="T226" s="23">
        <f>INDEX(MTInputs!$J$1:$AZ$415,$D226,MATCH(T$5,MTInputs!$J$5:$AZ$5,0))</f>
        <v/>
      </c>
      <c r="U226" s="23">
        <f>INDEX(MTInputs!$J$1:$AZ$415,$D226,MATCH(U$5,MTInputs!$J$5:$AZ$5,0))</f>
        <v/>
      </c>
      <c r="V226" s="23">
        <f>INDEX(MTInputs!$J$1:$AZ$415,$D226,MATCH(V$5,MTInputs!$J$5:$AZ$5,0))</f>
        <v/>
      </c>
      <c r="W226" s="23">
        <f>INDEX(MTInputs!$J$1:$AZ$415,$D226,MATCH(W$5,MTInputs!$J$5:$AZ$5,0))</f>
        <v/>
      </c>
      <c r="X226" s="23">
        <f>INDEX(MTInputs!$J$1:$AZ$415,$D226,MATCH(X$5,MTInputs!$J$5:$AZ$5,0))</f>
        <v/>
      </c>
      <c r="Y226" s="23">
        <f>INDEX(MTInputs!$J$1:$AZ$415,$D226,MATCH(Y$5,MTInputs!$J$5:$AZ$5,0))</f>
        <v/>
      </c>
      <c r="Z226" s="23">
        <f>INDEX(MTInputs!$J$1:$AZ$415,$D226,MATCH(Z$5,MTInputs!$J$5:$AZ$5,0))</f>
        <v/>
      </c>
      <c r="AA226" s="23">
        <f>INDEX(MTInputs!$J$1:$AZ$415,$D226,MATCH(AA$5,MTInputs!$J$5:$AZ$5,0))</f>
        <v/>
      </c>
      <c r="AB226" s="23">
        <f>INDEX(MTInputs!$J$1:$AZ$415,$D226,MATCH(AB$5,MTInputs!$J$5:$AZ$5,0))</f>
        <v/>
      </c>
      <c r="AC226" s="23">
        <f>INDEX(MTInputs!$J$1:$AZ$415,$D226,MATCH(AC$5,MTInputs!$J$5:$AZ$5,0))</f>
        <v/>
      </c>
      <c r="AD226" s="23">
        <f>INDEX(MTInputs!$J$1:$AZ$415,$D226,MATCH(AD$5,MTInputs!$J$5:$AZ$5,0))</f>
        <v/>
      </c>
      <c r="AF226" s="11">
        <f>CodePrefix&amp;$A226&amp;IF($C226="","","."&amp;$C226&amp;"."&amp;$B226)&amp;INDEX(VarEnd,MATCH($A226,VarKey,0))&amp;AF$5</f>
        <v/>
      </c>
      <c r="AG226" s="22">
        <f>INDEX(MTInputs!$J$1:$AZ$415,$D226,MATCH(AG$5,MTInputs!$J$5:$AZ$5,0))</f>
        <v/>
      </c>
      <c r="AH226" s="23">
        <f>INDEX(MTInputs!$J$1:$AZ$415,$D226,MATCH(AH$5,MTInputs!$J$5:$AZ$5,0))</f>
        <v/>
      </c>
      <c r="AI226" s="23">
        <f>INDEX(MTInputs!$J$1:$AZ$415,$D226,MATCH(AI$5,MTInputs!$J$5:$AZ$5,0))</f>
        <v/>
      </c>
      <c r="AJ226" s="23">
        <f>INDEX(MTInputs!$J$1:$AZ$415,$D226,MATCH(AJ$5,MTInputs!$J$5:$AZ$5,0))</f>
        <v/>
      </c>
      <c r="AK226" s="23">
        <f>INDEX(MTInputs!$J$1:$AZ$415,$D226,MATCH(AK$5,MTInputs!$J$5:$AZ$5,0))</f>
        <v/>
      </c>
      <c r="AL226" s="23">
        <f>INDEX(MTInputs!$J$1:$AZ$415,$D226,MATCH(AL$5,MTInputs!$J$5:$AZ$5,0))</f>
        <v/>
      </c>
      <c r="AM226" s="23">
        <f>INDEX(MTInputs!$J$1:$AZ$415,$D226,MATCH(AM$5,MTInputs!$J$5:$AZ$5,0))</f>
        <v/>
      </c>
      <c r="AN226" s="23">
        <f>INDEX(MTInputs!$J$1:$AZ$415,$D226,MATCH(AN$5,MTInputs!$J$5:$AZ$5,0))</f>
        <v/>
      </c>
      <c r="AO226" s="23">
        <f>INDEX(MTInputs!$J$1:$AZ$415,$D226,MATCH(AO$5,MTInputs!$J$5:$AZ$5,0))</f>
        <v/>
      </c>
      <c r="AP226" s="23">
        <f>INDEX(MTInputs!$J$1:$AZ$415,$D226,MATCH(AP$5,MTInputs!$J$5:$AZ$5,0))</f>
        <v/>
      </c>
      <c r="AQ226" s="23">
        <f>INDEX(MTInputs!$J$1:$AZ$415,$D226,MATCH(AQ$5,MTInputs!$J$5:$AZ$5,0))</f>
        <v/>
      </c>
      <c r="AR226" s="23">
        <f>INDEX(MTInputs!$J$1:$AZ$415,$D226,MATCH(AR$5,MTInputs!$J$5:$AZ$5,0))</f>
        <v/>
      </c>
      <c r="AS226" s="23">
        <f>INDEX(MTInputs!$J$1:$AZ$415,$D226,MATCH(AS$5,MTInputs!$J$5:$AZ$5,0))</f>
        <v/>
      </c>
      <c r="AT226" s="23">
        <f>INDEX(MTInputs!$J$1:$AZ$415,$D226,MATCH(AT$5,MTInputs!$J$5:$AZ$5,0))</f>
        <v/>
      </c>
      <c r="AU226" s="23">
        <f>INDEX(MTInputs!$J$1:$AZ$415,$D226,MATCH(AU$5,MTInputs!$J$5:$AZ$5,0))</f>
        <v/>
      </c>
      <c r="AV226" s="23">
        <f>INDEX(MTInputs!$J$1:$AZ$415,$D226,MATCH(AV$5,MTInputs!$J$5:$AZ$5,0))</f>
        <v/>
      </c>
      <c r="AW226" s="23">
        <f>INDEX(MTInputs!$J$1:$AZ$415,$D226,MATCH(AW$5,MTInputs!$J$5:$AZ$5,0))</f>
        <v/>
      </c>
      <c r="AX226" s="23">
        <f>INDEX(MTInputs!$J$1:$AZ$415,$D226,MATCH(AX$5,MTInputs!$J$5:$AZ$5,0))</f>
        <v/>
      </c>
      <c r="AY226" s="23">
        <f>INDEX(MTInputs!$J$1:$AZ$415,$D226,MATCH(AY$5,MTInputs!$J$5:$AZ$5,0))</f>
        <v/>
      </c>
    </row>
    <row r="227" hidden="1" outlineLevel="1">
      <c r="A227" s="14" t="inlineStr">
        <is>
          <t>fbcov</t>
        </is>
      </c>
      <c r="B227" s="14" t="inlineStr">
        <is>
          <t>all</t>
        </is>
      </c>
      <c r="C227" s="14" t="inlineStr">
        <is>
          <t>irn</t>
        </is>
      </c>
      <c r="D227" s="21" t="n">
        <v>75</v>
      </c>
      <c r="H227" s="14">
        <f>INDEX(VarLab,MATCH($A227,VarKey,0))&amp;INDEX(MemLab,MATCH($C227&amp;"|"&amp;$B227,MemKey,0))</f>
        <v/>
      </c>
      <c r="I227" s="14">
        <f>INDEX(VarUnit,MATCH($A227,VarKey,0))</f>
        <v/>
      </c>
      <c r="J227" s="14">
        <f>INDEX(VarSrc,MATCH($A227,VarKey,0))</f>
        <v/>
      </c>
      <c r="K227" s="11">
        <f>CodePrefix&amp;$A227&amp;IF($C227="","","."&amp;$C227&amp;"."&amp;$B227)&amp;INDEX(VarEnd,MATCH($A227,VarKey,0))&amp;K$5</f>
        <v/>
      </c>
      <c r="L227" s="22">
        <f>INDEX(MTInputs!$J$1:$AZ$415,$D227,MATCH(L$5,MTInputs!$J$5:$AZ$5,0))</f>
        <v/>
      </c>
      <c r="M227" s="23">
        <f>INDEX(MTInputs!$J$1:$AZ$415,$D227,MATCH(M$5,MTInputs!$J$5:$AZ$5,0))</f>
        <v/>
      </c>
      <c r="N227" s="23">
        <f>INDEX(MTInputs!$J$1:$AZ$415,$D227,MATCH(N$5,MTInputs!$J$5:$AZ$5,0))</f>
        <v/>
      </c>
      <c r="O227" s="23">
        <f>INDEX(MTInputs!$J$1:$AZ$415,$D227,MATCH(O$5,MTInputs!$J$5:$AZ$5,0))</f>
        <v/>
      </c>
      <c r="P227" s="23">
        <f>INDEX(MTInputs!$J$1:$AZ$415,$D227,MATCH(P$5,MTInputs!$J$5:$AZ$5,0))</f>
        <v/>
      </c>
      <c r="Q227" s="23">
        <f>INDEX(MTInputs!$J$1:$AZ$415,$D227,MATCH(Q$5,MTInputs!$J$5:$AZ$5,0))</f>
        <v/>
      </c>
      <c r="R227" s="23">
        <f>INDEX(MTInputs!$J$1:$AZ$415,$D227,MATCH(R$5,MTInputs!$J$5:$AZ$5,0))</f>
        <v/>
      </c>
      <c r="S227" s="23">
        <f>INDEX(MTInputs!$J$1:$AZ$415,$D227,MATCH(S$5,MTInputs!$J$5:$AZ$5,0))</f>
        <v/>
      </c>
      <c r="T227" s="23">
        <f>INDEX(MTInputs!$J$1:$AZ$415,$D227,MATCH(T$5,MTInputs!$J$5:$AZ$5,0))</f>
        <v/>
      </c>
      <c r="U227" s="23">
        <f>INDEX(MTInputs!$J$1:$AZ$415,$D227,MATCH(U$5,MTInputs!$J$5:$AZ$5,0))</f>
        <v/>
      </c>
      <c r="V227" s="23">
        <f>INDEX(MTInputs!$J$1:$AZ$415,$D227,MATCH(V$5,MTInputs!$J$5:$AZ$5,0))</f>
        <v/>
      </c>
      <c r="W227" s="23">
        <f>INDEX(MTInputs!$J$1:$AZ$415,$D227,MATCH(W$5,MTInputs!$J$5:$AZ$5,0))</f>
        <v/>
      </c>
      <c r="X227" s="23">
        <f>INDEX(MTInputs!$J$1:$AZ$415,$D227,MATCH(X$5,MTInputs!$J$5:$AZ$5,0))</f>
        <v/>
      </c>
      <c r="Y227" s="23">
        <f>INDEX(MTInputs!$J$1:$AZ$415,$D227,MATCH(Y$5,MTInputs!$J$5:$AZ$5,0))</f>
        <v/>
      </c>
      <c r="Z227" s="23">
        <f>INDEX(MTInputs!$J$1:$AZ$415,$D227,MATCH(Z$5,MTInputs!$J$5:$AZ$5,0))</f>
        <v/>
      </c>
      <c r="AA227" s="23">
        <f>INDEX(MTInputs!$J$1:$AZ$415,$D227,MATCH(AA$5,MTInputs!$J$5:$AZ$5,0))</f>
        <v/>
      </c>
      <c r="AB227" s="23">
        <f>INDEX(MTInputs!$J$1:$AZ$415,$D227,MATCH(AB$5,MTInputs!$J$5:$AZ$5,0))</f>
        <v/>
      </c>
      <c r="AC227" s="23">
        <f>INDEX(MTInputs!$J$1:$AZ$415,$D227,MATCH(AC$5,MTInputs!$J$5:$AZ$5,0))</f>
        <v/>
      </c>
      <c r="AD227" s="23">
        <f>INDEX(MTInputs!$J$1:$AZ$415,$D227,MATCH(AD$5,MTInputs!$J$5:$AZ$5,0))</f>
        <v/>
      </c>
      <c r="AF227" s="11">
        <f>CodePrefix&amp;$A227&amp;IF($C227="","","."&amp;$C227&amp;"."&amp;$B227)&amp;INDEX(VarEnd,MATCH($A227,VarKey,0))&amp;AF$5</f>
        <v/>
      </c>
      <c r="AG227" s="22">
        <f>INDEX(MTInputs!$J$1:$AZ$415,$D227,MATCH(AG$5,MTInputs!$J$5:$AZ$5,0))</f>
        <v/>
      </c>
      <c r="AH227" s="23">
        <f>INDEX(MTInputs!$J$1:$AZ$415,$D227,MATCH(AH$5,MTInputs!$J$5:$AZ$5,0))</f>
        <v/>
      </c>
      <c r="AI227" s="23">
        <f>INDEX(MTInputs!$J$1:$AZ$415,$D227,MATCH(AI$5,MTInputs!$J$5:$AZ$5,0))</f>
        <v/>
      </c>
      <c r="AJ227" s="23">
        <f>INDEX(MTInputs!$J$1:$AZ$415,$D227,MATCH(AJ$5,MTInputs!$J$5:$AZ$5,0))</f>
        <v/>
      </c>
      <c r="AK227" s="23">
        <f>INDEX(MTInputs!$J$1:$AZ$415,$D227,MATCH(AK$5,MTInputs!$J$5:$AZ$5,0))</f>
        <v/>
      </c>
      <c r="AL227" s="23">
        <f>INDEX(MTInputs!$J$1:$AZ$415,$D227,MATCH(AL$5,MTInputs!$J$5:$AZ$5,0))</f>
        <v/>
      </c>
      <c r="AM227" s="23">
        <f>INDEX(MTInputs!$J$1:$AZ$415,$D227,MATCH(AM$5,MTInputs!$J$5:$AZ$5,0))</f>
        <v/>
      </c>
      <c r="AN227" s="23">
        <f>INDEX(MTInputs!$J$1:$AZ$415,$D227,MATCH(AN$5,MTInputs!$J$5:$AZ$5,0))</f>
        <v/>
      </c>
      <c r="AO227" s="23">
        <f>INDEX(MTInputs!$J$1:$AZ$415,$D227,MATCH(AO$5,MTInputs!$J$5:$AZ$5,0))</f>
        <v/>
      </c>
      <c r="AP227" s="23">
        <f>INDEX(MTInputs!$J$1:$AZ$415,$D227,MATCH(AP$5,MTInputs!$J$5:$AZ$5,0))</f>
        <v/>
      </c>
      <c r="AQ227" s="23">
        <f>INDEX(MTInputs!$J$1:$AZ$415,$D227,MATCH(AQ$5,MTInputs!$J$5:$AZ$5,0))</f>
        <v/>
      </c>
      <c r="AR227" s="23">
        <f>INDEX(MTInputs!$J$1:$AZ$415,$D227,MATCH(AR$5,MTInputs!$J$5:$AZ$5,0))</f>
        <v/>
      </c>
      <c r="AS227" s="23">
        <f>INDEX(MTInputs!$J$1:$AZ$415,$D227,MATCH(AS$5,MTInputs!$J$5:$AZ$5,0))</f>
        <v/>
      </c>
      <c r="AT227" s="23">
        <f>INDEX(MTInputs!$J$1:$AZ$415,$D227,MATCH(AT$5,MTInputs!$J$5:$AZ$5,0))</f>
        <v/>
      </c>
      <c r="AU227" s="23">
        <f>INDEX(MTInputs!$J$1:$AZ$415,$D227,MATCH(AU$5,MTInputs!$J$5:$AZ$5,0))</f>
        <v/>
      </c>
      <c r="AV227" s="23">
        <f>INDEX(MTInputs!$J$1:$AZ$415,$D227,MATCH(AV$5,MTInputs!$J$5:$AZ$5,0))</f>
        <v/>
      </c>
      <c r="AW227" s="23">
        <f>INDEX(MTInputs!$J$1:$AZ$415,$D227,MATCH(AW$5,MTInputs!$J$5:$AZ$5,0))</f>
        <v/>
      </c>
      <c r="AX227" s="23">
        <f>INDEX(MTInputs!$J$1:$AZ$415,$D227,MATCH(AX$5,MTInputs!$J$5:$AZ$5,0))</f>
        <v/>
      </c>
      <c r="AY227" s="23">
        <f>INDEX(MTInputs!$J$1:$AZ$415,$D227,MATCH(AY$5,MTInputs!$J$5:$AZ$5,0))</f>
        <v/>
      </c>
    </row>
    <row r="228" hidden="1" outlineLevel="1">
      <c r="A228" s="14" t="inlineStr">
        <is>
          <t>fbcov</t>
        </is>
      </c>
      <c r="B228" s="14" t="inlineStr">
        <is>
          <t>all</t>
        </is>
      </c>
      <c r="C228" s="14" t="inlineStr">
        <is>
          <t>nfm</t>
        </is>
      </c>
      <c r="D228" s="21" t="n">
        <v>76</v>
      </c>
      <c r="H228" s="14">
        <f>INDEX(VarLab,MATCH($A228,VarKey,0))&amp;INDEX(MemLab,MATCH($C228&amp;"|"&amp;$B228,MemKey,0))</f>
        <v/>
      </c>
      <c r="I228" s="14">
        <f>INDEX(VarUnit,MATCH($A228,VarKey,0))</f>
        <v/>
      </c>
      <c r="J228" s="14">
        <f>INDEX(VarSrc,MATCH($A228,VarKey,0))</f>
        <v/>
      </c>
      <c r="K228" s="11">
        <f>CodePrefix&amp;$A228&amp;IF($C228="","","."&amp;$C228&amp;"."&amp;$B228)&amp;INDEX(VarEnd,MATCH($A228,VarKey,0))&amp;K$5</f>
        <v/>
      </c>
      <c r="L228" s="22">
        <f>INDEX(MTInputs!$J$1:$AZ$415,$D228,MATCH(L$5,MTInputs!$J$5:$AZ$5,0))</f>
        <v/>
      </c>
      <c r="M228" s="23">
        <f>INDEX(MTInputs!$J$1:$AZ$415,$D228,MATCH(M$5,MTInputs!$J$5:$AZ$5,0))</f>
        <v/>
      </c>
      <c r="N228" s="23">
        <f>INDEX(MTInputs!$J$1:$AZ$415,$D228,MATCH(N$5,MTInputs!$J$5:$AZ$5,0))</f>
        <v/>
      </c>
      <c r="O228" s="23">
        <f>INDEX(MTInputs!$J$1:$AZ$415,$D228,MATCH(O$5,MTInputs!$J$5:$AZ$5,0))</f>
        <v/>
      </c>
      <c r="P228" s="23">
        <f>INDEX(MTInputs!$J$1:$AZ$415,$D228,MATCH(P$5,MTInputs!$J$5:$AZ$5,0))</f>
        <v/>
      </c>
      <c r="Q228" s="23">
        <f>INDEX(MTInputs!$J$1:$AZ$415,$D228,MATCH(Q$5,MTInputs!$J$5:$AZ$5,0))</f>
        <v/>
      </c>
      <c r="R228" s="23">
        <f>INDEX(MTInputs!$J$1:$AZ$415,$D228,MATCH(R$5,MTInputs!$J$5:$AZ$5,0))</f>
        <v/>
      </c>
      <c r="S228" s="23">
        <f>INDEX(MTInputs!$J$1:$AZ$415,$D228,MATCH(S$5,MTInputs!$J$5:$AZ$5,0))</f>
        <v/>
      </c>
      <c r="T228" s="23">
        <f>INDEX(MTInputs!$J$1:$AZ$415,$D228,MATCH(T$5,MTInputs!$J$5:$AZ$5,0))</f>
        <v/>
      </c>
      <c r="U228" s="23">
        <f>INDEX(MTInputs!$J$1:$AZ$415,$D228,MATCH(U$5,MTInputs!$J$5:$AZ$5,0))</f>
        <v/>
      </c>
      <c r="V228" s="23">
        <f>INDEX(MTInputs!$J$1:$AZ$415,$D228,MATCH(V$5,MTInputs!$J$5:$AZ$5,0))</f>
        <v/>
      </c>
      <c r="W228" s="23">
        <f>INDEX(MTInputs!$J$1:$AZ$415,$D228,MATCH(W$5,MTInputs!$J$5:$AZ$5,0))</f>
        <v/>
      </c>
      <c r="X228" s="23">
        <f>INDEX(MTInputs!$J$1:$AZ$415,$D228,MATCH(X$5,MTInputs!$J$5:$AZ$5,0))</f>
        <v/>
      </c>
      <c r="Y228" s="23">
        <f>INDEX(MTInputs!$J$1:$AZ$415,$D228,MATCH(Y$5,MTInputs!$J$5:$AZ$5,0))</f>
        <v/>
      </c>
      <c r="Z228" s="23">
        <f>INDEX(MTInputs!$J$1:$AZ$415,$D228,MATCH(Z$5,MTInputs!$J$5:$AZ$5,0))</f>
        <v/>
      </c>
      <c r="AA228" s="23">
        <f>INDEX(MTInputs!$J$1:$AZ$415,$D228,MATCH(AA$5,MTInputs!$J$5:$AZ$5,0))</f>
        <v/>
      </c>
      <c r="AB228" s="23">
        <f>INDEX(MTInputs!$J$1:$AZ$415,$D228,MATCH(AB$5,MTInputs!$J$5:$AZ$5,0))</f>
        <v/>
      </c>
      <c r="AC228" s="23">
        <f>INDEX(MTInputs!$J$1:$AZ$415,$D228,MATCH(AC$5,MTInputs!$J$5:$AZ$5,0))</f>
        <v/>
      </c>
      <c r="AD228" s="23">
        <f>INDEX(MTInputs!$J$1:$AZ$415,$D228,MATCH(AD$5,MTInputs!$J$5:$AZ$5,0))</f>
        <v/>
      </c>
      <c r="AF228" s="11">
        <f>CodePrefix&amp;$A228&amp;IF($C228="","","."&amp;$C228&amp;"."&amp;$B228)&amp;INDEX(VarEnd,MATCH($A228,VarKey,0))&amp;AF$5</f>
        <v/>
      </c>
      <c r="AG228" s="22">
        <f>INDEX(MTInputs!$J$1:$AZ$415,$D228,MATCH(AG$5,MTInputs!$J$5:$AZ$5,0))</f>
        <v/>
      </c>
      <c r="AH228" s="23">
        <f>INDEX(MTInputs!$J$1:$AZ$415,$D228,MATCH(AH$5,MTInputs!$J$5:$AZ$5,0))</f>
        <v/>
      </c>
      <c r="AI228" s="23">
        <f>INDEX(MTInputs!$J$1:$AZ$415,$D228,MATCH(AI$5,MTInputs!$J$5:$AZ$5,0))</f>
        <v/>
      </c>
      <c r="AJ228" s="23">
        <f>INDEX(MTInputs!$J$1:$AZ$415,$D228,MATCH(AJ$5,MTInputs!$J$5:$AZ$5,0))</f>
        <v/>
      </c>
      <c r="AK228" s="23">
        <f>INDEX(MTInputs!$J$1:$AZ$415,$D228,MATCH(AK$5,MTInputs!$J$5:$AZ$5,0))</f>
        <v/>
      </c>
      <c r="AL228" s="23">
        <f>INDEX(MTInputs!$J$1:$AZ$415,$D228,MATCH(AL$5,MTInputs!$J$5:$AZ$5,0))</f>
        <v/>
      </c>
      <c r="AM228" s="23">
        <f>INDEX(MTInputs!$J$1:$AZ$415,$D228,MATCH(AM$5,MTInputs!$J$5:$AZ$5,0))</f>
        <v/>
      </c>
      <c r="AN228" s="23">
        <f>INDEX(MTInputs!$J$1:$AZ$415,$D228,MATCH(AN$5,MTInputs!$J$5:$AZ$5,0))</f>
        <v/>
      </c>
      <c r="AO228" s="23">
        <f>INDEX(MTInputs!$J$1:$AZ$415,$D228,MATCH(AO$5,MTInputs!$J$5:$AZ$5,0))</f>
        <v/>
      </c>
      <c r="AP228" s="23">
        <f>INDEX(MTInputs!$J$1:$AZ$415,$D228,MATCH(AP$5,MTInputs!$J$5:$AZ$5,0))</f>
        <v/>
      </c>
      <c r="AQ228" s="23">
        <f>INDEX(MTInputs!$J$1:$AZ$415,$D228,MATCH(AQ$5,MTInputs!$J$5:$AZ$5,0))</f>
        <v/>
      </c>
      <c r="AR228" s="23">
        <f>INDEX(MTInputs!$J$1:$AZ$415,$D228,MATCH(AR$5,MTInputs!$J$5:$AZ$5,0))</f>
        <v/>
      </c>
      <c r="AS228" s="23">
        <f>INDEX(MTInputs!$J$1:$AZ$415,$D228,MATCH(AS$5,MTInputs!$J$5:$AZ$5,0))</f>
        <v/>
      </c>
      <c r="AT228" s="23">
        <f>INDEX(MTInputs!$J$1:$AZ$415,$D228,MATCH(AT$5,MTInputs!$J$5:$AZ$5,0))</f>
        <v/>
      </c>
      <c r="AU228" s="23">
        <f>INDEX(MTInputs!$J$1:$AZ$415,$D228,MATCH(AU$5,MTInputs!$J$5:$AZ$5,0))</f>
        <v/>
      </c>
      <c r="AV228" s="23">
        <f>INDEX(MTInputs!$J$1:$AZ$415,$D228,MATCH(AV$5,MTInputs!$J$5:$AZ$5,0))</f>
        <v/>
      </c>
      <c r="AW228" s="23">
        <f>INDEX(MTInputs!$J$1:$AZ$415,$D228,MATCH(AW$5,MTInputs!$J$5:$AZ$5,0))</f>
        <v/>
      </c>
      <c r="AX228" s="23">
        <f>INDEX(MTInputs!$J$1:$AZ$415,$D228,MATCH(AX$5,MTInputs!$J$5:$AZ$5,0))</f>
        <v/>
      </c>
      <c r="AY228" s="23">
        <f>INDEX(MTInputs!$J$1:$AZ$415,$D228,MATCH(AY$5,MTInputs!$J$5:$AZ$5,0))</f>
        <v/>
      </c>
    </row>
    <row r="229" hidden="1" outlineLevel="1">
      <c r="A229" s="14" t="inlineStr">
        <is>
          <t>fbcov</t>
        </is>
      </c>
      <c r="B229" s="14" t="inlineStr">
        <is>
          <t>all</t>
        </is>
      </c>
      <c r="C229" s="14" t="inlineStr">
        <is>
          <t>mac</t>
        </is>
      </c>
      <c r="D229" s="21" t="n">
        <v>77</v>
      </c>
      <c r="H229" s="14">
        <f>INDEX(VarLab,MATCH($A229,VarKey,0))&amp;INDEX(MemLab,MATCH($C229&amp;"|"&amp;$B229,MemKey,0))</f>
        <v/>
      </c>
      <c r="I229" s="14">
        <f>INDEX(VarUnit,MATCH($A229,VarKey,0))</f>
        <v/>
      </c>
      <c r="J229" s="14">
        <f>INDEX(VarSrc,MATCH($A229,VarKey,0))</f>
        <v/>
      </c>
      <c r="K229" s="11">
        <f>CodePrefix&amp;$A229&amp;IF($C229="","","."&amp;$C229&amp;"."&amp;$B229)&amp;INDEX(VarEnd,MATCH($A229,VarKey,0))&amp;K$5</f>
        <v/>
      </c>
      <c r="L229" s="22">
        <f>INDEX(MTInputs!$J$1:$AZ$415,$D229,MATCH(L$5,MTInputs!$J$5:$AZ$5,0))</f>
        <v/>
      </c>
      <c r="M229" s="23">
        <f>INDEX(MTInputs!$J$1:$AZ$415,$D229,MATCH(M$5,MTInputs!$J$5:$AZ$5,0))</f>
        <v/>
      </c>
      <c r="N229" s="23">
        <f>INDEX(MTInputs!$J$1:$AZ$415,$D229,MATCH(N$5,MTInputs!$J$5:$AZ$5,0))</f>
        <v/>
      </c>
      <c r="O229" s="23">
        <f>INDEX(MTInputs!$J$1:$AZ$415,$D229,MATCH(O$5,MTInputs!$J$5:$AZ$5,0))</f>
        <v/>
      </c>
      <c r="P229" s="23">
        <f>INDEX(MTInputs!$J$1:$AZ$415,$D229,MATCH(P$5,MTInputs!$J$5:$AZ$5,0))</f>
        <v/>
      </c>
      <c r="Q229" s="23">
        <f>INDEX(MTInputs!$J$1:$AZ$415,$D229,MATCH(Q$5,MTInputs!$J$5:$AZ$5,0))</f>
        <v/>
      </c>
      <c r="R229" s="23">
        <f>INDEX(MTInputs!$J$1:$AZ$415,$D229,MATCH(R$5,MTInputs!$J$5:$AZ$5,0))</f>
        <v/>
      </c>
      <c r="S229" s="23">
        <f>INDEX(MTInputs!$J$1:$AZ$415,$D229,MATCH(S$5,MTInputs!$J$5:$AZ$5,0))</f>
        <v/>
      </c>
      <c r="T229" s="23">
        <f>INDEX(MTInputs!$J$1:$AZ$415,$D229,MATCH(T$5,MTInputs!$J$5:$AZ$5,0))</f>
        <v/>
      </c>
      <c r="U229" s="23">
        <f>INDEX(MTInputs!$J$1:$AZ$415,$D229,MATCH(U$5,MTInputs!$J$5:$AZ$5,0))</f>
        <v/>
      </c>
      <c r="V229" s="23">
        <f>INDEX(MTInputs!$J$1:$AZ$415,$D229,MATCH(V$5,MTInputs!$J$5:$AZ$5,0))</f>
        <v/>
      </c>
      <c r="W229" s="23">
        <f>INDEX(MTInputs!$J$1:$AZ$415,$D229,MATCH(W$5,MTInputs!$J$5:$AZ$5,0))</f>
        <v/>
      </c>
      <c r="X229" s="23">
        <f>INDEX(MTInputs!$J$1:$AZ$415,$D229,MATCH(X$5,MTInputs!$J$5:$AZ$5,0))</f>
        <v/>
      </c>
      <c r="Y229" s="23">
        <f>INDEX(MTInputs!$J$1:$AZ$415,$D229,MATCH(Y$5,MTInputs!$J$5:$AZ$5,0))</f>
        <v/>
      </c>
      <c r="Z229" s="23">
        <f>INDEX(MTInputs!$J$1:$AZ$415,$D229,MATCH(Z$5,MTInputs!$J$5:$AZ$5,0))</f>
        <v/>
      </c>
      <c r="AA229" s="23">
        <f>INDEX(MTInputs!$J$1:$AZ$415,$D229,MATCH(AA$5,MTInputs!$J$5:$AZ$5,0))</f>
        <v/>
      </c>
      <c r="AB229" s="23">
        <f>INDEX(MTInputs!$J$1:$AZ$415,$D229,MATCH(AB$5,MTInputs!$J$5:$AZ$5,0))</f>
        <v/>
      </c>
      <c r="AC229" s="23">
        <f>INDEX(MTInputs!$J$1:$AZ$415,$D229,MATCH(AC$5,MTInputs!$J$5:$AZ$5,0))</f>
        <v/>
      </c>
      <c r="AD229" s="23">
        <f>INDEX(MTInputs!$J$1:$AZ$415,$D229,MATCH(AD$5,MTInputs!$J$5:$AZ$5,0))</f>
        <v/>
      </c>
      <c r="AF229" s="11">
        <f>CodePrefix&amp;$A229&amp;IF($C229="","","."&amp;$C229&amp;"."&amp;$B229)&amp;INDEX(VarEnd,MATCH($A229,VarKey,0))&amp;AF$5</f>
        <v/>
      </c>
      <c r="AG229" s="22">
        <f>INDEX(MTInputs!$J$1:$AZ$415,$D229,MATCH(AG$5,MTInputs!$J$5:$AZ$5,0))</f>
        <v/>
      </c>
      <c r="AH229" s="23">
        <f>INDEX(MTInputs!$J$1:$AZ$415,$D229,MATCH(AH$5,MTInputs!$J$5:$AZ$5,0))</f>
        <v/>
      </c>
      <c r="AI229" s="23">
        <f>INDEX(MTInputs!$J$1:$AZ$415,$D229,MATCH(AI$5,MTInputs!$J$5:$AZ$5,0))</f>
        <v/>
      </c>
      <c r="AJ229" s="23">
        <f>INDEX(MTInputs!$J$1:$AZ$415,$D229,MATCH(AJ$5,MTInputs!$J$5:$AZ$5,0))</f>
        <v/>
      </c>
      <c r="AK229" s="23">
        <f>INDEX(MTInputs!$J$1:$AZ$415,$D229,MATCH(AK$5,MTInputs!$J$5:$AZ$5,0))</f>
        <v/>
      </c>
      <c r="AL229" s="23">
        <f>INDEX(MTInputs!$J$1:$AZ$415,$D229,MATCH(AL$5,MTInputs!$J$5:$AZ$5,0))</f>
        <v/>
      </c>
      <c r="AM229" s="23">
        <f>INDEX(MTInputs!$J$1:$AZ$415,$D229,MATCH(AM$5,MTInputs!$J$5:$AZ$5,0))</f>
        <v/>
      </c>
      <c r="AN229" s="23">
        <f>INDEX(MTInputs!$J$1:$AZ$415,$D229,MATCH(AN$5,MTInputs!$J$5:$AZ$5,0))</f>
        <v/>
      </c>
      <c r="AO229" s="23">
        <f>INDEX(MTInputs!$J$1:$AZ$415,$D229,MATCH(AO$5,MTInputs!$J$5:$AZ$5,0))</f>
        <v/>
      </c>
      <c r="AP229" s="23">
        <f>INDEX(MTInputs!$J$1:$AZ$415,$D229,MATCH(AP$5,MTInputs!$J$5:$AZ$5,0))</f>
        <v/>
      </c>
      <c r="AQ229" s="23">
        <f>INDEX(MTInputs!$J$1:$AZ$415,$D229,MATCH(AQ$5,MTInputs!$J$5:$AZ$5,0))</f>
        <v/>
      </c>
      <c r="AR229" s="23">
        <f>INDEX(MTInputs!$J$1:$AZ$415,$D229,MATCH(AR$5,MTInputs!$J$5:$AZ$5,0))</f>
        <v/>
      </c>
      <c r="AS229" s="23">
        <f>INDEX(MTInputs!$J$1:$AZ$415,$D229,MATCH(AS$5,MTInputs!$J$5:$AZ$5,0))</f>
        <v/>
      </c>
      <c r="AT229" s="23">
        <f>INDEX(MTInputs!$J$1:$AZ$415,$D229,MATCH(AT$5,MTInputs!$J$5:$AZ$5,0))</f>
        <v/>
      </c>
      <c r="AU229" s="23">
        <f>INDEX(MTInputs!$J$1:$AZ$415,$D229,MATCH(AU$5,MTInputs!$J$5:$AZ$5,0))</f>
        <v/>
      </c>
      <c r="AV229" s="23">
        <f>INDEX(MTInputs!$J$1:$AZ$415,$D229,MATCH(AV$5,MTInputs!$J$5:$AZ$5,0))</f>
        <v/>
      </c>
      <c r="AW229" s="23">
        <f>INDEX(MTInputs!$J$1:$AZ$415,$D229,MATCH(AW$5,MTInputs!$J$5:$AZ$5,0))</f>
        <v/>
      </c>
      <c r="AX229" s="23">
        <f>INDEX(MTInputs!$J$1:$AZ$415,$D229,MATCH(AX$5,MTInputs!$J$5:$AZ$5,0))</f>
        <v/>
      </c>
      <c r="AY229" s="23">
        <f>INDEX(MTInputs!$J$1:$AZ$415,$D229,MATCH(AY$5,MTInputs!$J$5:$AZ$5,0))</f>
        <v/>
      </c>
    </row>
    <row r="230" hidden="1" outlineLevel="1">
      <c r="A230" s="14" t="inlineStr">
        <is>
          <t>fbcov</t>
        </is>
      </c>
      <c r="B230" s="14" t="inlineStr">
        <is>
          <t>all</t>
        </is>
      </c>
      <c r="C230" s="14" t="inlineStr">
        <is>
          <t>cem</t>
        </is>
      </c>
      <c r="D230" s="21" t="n">
        <v>78</v>
      </c>
      <c r="H230" s="14">
        <f>INDEX(VarLab,MATCH($A230,VarKey,0))&amp;INDEX(MemLab,MATCH($C230&amp;"|"&amp;$B230,MemKey,0))</f>
        <v/>
      </c>
      <c r="I230" s="14">
        <f>INDEX(VarUnit,MATCH($A230,VarKey,0))</f>
        <v/>
      </c>
      <c r="J230" s="14">
        <f>INDEX(VarSrc,MATCH($A230,VarKey,0))</f>
        <v/>
      </c>
      <c r="K230" s="11">
        <f>CodePrefix&amp;$A230&amp;IF($C230="","","."&amp;$C230&amp;"."&amp;$B230)&amp;INDEX(VarEnd,MATCH($A230,VarKey,0))&amp;K$5</f>
        <v/>
      </c>
      <c r="L230" s="22">
        <f>INDEX(MTInputs!$J$1:$AZ$415,$D230,MATCH(L$5,MTInputs!$J$5:$AZ$5,0))</f>
        <v/>
      </c>
      <c r="M230" s="23">
        <f>INDEX(MTInputs!$J$1:$AZ$415,$D230,MATCH(M$5,MTInputs!$J$5:$AZ$5,0))</f>
        <v/>
      </c>
      <c r="N230" s="23">
        <f>INDEX(MTInputs!$J$1:$AZ$415,$D230,MATCH(N$5,MTInputs!$J$5:$AZ$5,0))</f>
        <v/>
      </c>
      <c r="O230" s="23">
        <f>INDEX(MTInputs!$J$1:$AZ$415,$D230,MATCH(O$5,MTInputs!$J$5:$AZ$5,0))</f>
        <v/>
      </c>
      <c r="P230" s="23">
        <f>INDEX(MTInputs!$J$1:$AZ$415,$D230,MATCH(P$5,MTInputs!$J$5:$AZ$5,0))</f>
        <v/>
      </c>
      <c r="Q230" s="23">
        <f>INDEX(MTInputs!$J$1:$AZ$415,$D230,MATCH(Q$5,MTInputs!$J$5:$AZ$5,0))</f>
        <v/>
      </c>
      <c r="R230" s="23">
        <f>INDEX(MTInputs!$J$1:$AZ$415,$D230,MATCH(R$5,MTInputs!$J$5:$AZ$5,0))</f>
        <v/>
      </c>
      <c r="S230" s="23">
        <f>INDEX(MTInputs!$J$1:$AZ$415,$D230,MATCH(S$5,MTInputs!$J$5:$AZ$5,0))</f>
        <v/>
      </c>
      <c r="T230" s="23">
        <f>INDEX(MTInputs!$J$1:$AZ$415,$D230,MATCH(T$5,MTInputs!$J$5:$AZ$5,0))</f>
        <v/>
      </c>
      <c r="U230" s="23">
        <f>INDEX(MTInputs!$J$1:$AZ$415,$D230,MATCH(U$5,MTInputs!$J$5:$AZ$5,0))</f>
        <v/>
      </c>
      <c r="V230" s="23">
        <f>INDEX(MTInputs!$J$1:$AZ$415,$D230,MATCH(V$5,MTInputs!$J$5:$AZ$5,0))</f>
        <v/>
      </c>
      <c r="W230" s="23">
        <f>INDEX(MTInputs!$J$1:$AZ$415,$D230,MATCH(W$5,MTInputs!$J$5:$AZ$5,0))</f>
        <v/>
      </c>
      <c r="X230" s="23">
        <f>INDEX(MTInputs!$J$1:$AZ$415,$D230,MATCH(X$5,MTInputs!$J$5:$AZ$5,0))</f>
        <v/>
      </c>
      <c r="Y230" s="23">
        <f>INDEX(MTInputs!$J$1:$AZ$415,$D230,MATCH(Y$5,MTInputs!$J$5:$AZ$5,0))</f>
        <v/>
      </c>
      <c r="Z230" s="23">
        <f>INDEX(MTInputs!$J$1:$AZ$415,$D230,MATCH(Z$5,MTInputs!$J$5:$AZ$5,0))</f>
        <v/>
      </c>
      <c r="AA230" s="23">
        <f>INDEX(MTInputs!$J$1:$AZ$415,$D230,MATCH(AA$5,MTInputs!$J$5:$AZ$5,0))</f>
        <v/>
      </c>
      <c r="AB230" s="23">
        <f>INDEX(MTInputs!$J$1:$AZ$415,$D230,MATCH(AB$5,MTInputs!$J$5:$AZ$5,0))</f>
        <v/>
      </c>
      <c r="AC230" s="23">
        <f>INDEX(MTInputs!$J$1:$AZ$415,$D230,MATCH(AC$5,MTInputs!$J$5:$AZ$5,0))</f>
        <v/>
      </c>
      <c r="AD230" s="23">
        <f>INDEX(MTInputs!$J$1:$AZ$415,$D230,MATCH(AD$5,MTInputs!$J$5:$AZ$5,0))</f>
        <v/>
      </c>
      <c r="AF230" s="11">
        <f>CodePrefix&amp;$A230&amp;IF($C230="","","."&amp;$C230&amp;"."&amp;$B230)&amp;INDEX(VarEnd,MATCH($A230,VarKey,0))&amp;AF$5</f>
        <v/>
      </c>
      <c r="AG230" s="22">
        <f>INDEX(MTInputs!$J$1:$AZ$415,$D230,MATCH(AG$5,MTInputs!$J$5:$AZ$5,0))</f>
        <v/>
      </c>
      <c r="AH230" s="23">
        <f>INDEX(MTInputs!$J$1:$AZ$415,$D230,MATCH(AH$5,MTInputs!$J$5:$AZ$5,0))</f>
        <v/>
      </c>
      <c r="AI230" s="23">
        <f>INDEX(MTInputs!$J$1:$AZ$415,$D230,MATCH(AI$5,MTInputs!$J$5:$AZ$5,0))</f>
        <v/>
      </c>
      <c r="AJ230" s="23">
        <f>INDEX(MTInputs!$J$1:$AZ$415,$D230,MATCH(AJ$5,MTInputs!$J$5:$AZ$5,0))</f>
        <v/>
      </c>
      <c r="AK230" s="23">
        <f>INDEX(MTInputs!$J$1:$AZ$415,$D230,MATCH(AK$5,MTInputs!$J$5:$AZ$5,0))</f>
        <v/>
      </c>
      <c r="AL230" s="23">
        <f>INDEX(MTInputs!$J$1:$AZ$415,$D230,MATCH(AL$5,MTInputs!$J$5:$AZ$5,0))</f>
        <v/>
      </c>
      <c r="AM230" s="23">
        <f>INDEX(MTInputs!$J$1:$AZ$415,$D230,MATCH(AM$5,MTInputs!$J$5:$AZ$5,0))</f>
        <v/>
      </c>
      <c r="AN230" s="23">
        <f>INDEX(MTInputs!$J$1:$AZ$415,$D230,MATCH(AN$5,MTInputs!$J$5:$AZ$5,0))</f>
        <v/>
      </c>
      <c r="AO230" s="23">
        <f>INDEX(MTInputs!$J$1:$AZ$415,$D230,MATCH(AO$5,MTInputs!$J$5:$AZ$5,0))</f>
        <v/>
      </c>
      <c r="AP230" s="23">
        <f>INDEX(MTInputs!$J$1:$AZ$415,$D230,MATCH(AP$5,MTInputs!$J$5:$AZ$5,0))</f>
        <v/>
      </c>
      <c r="AQ230" s="23">
        <f>INDEX(MTInputs!$J$1:$AZ$415,$D230,MATCH(AQ$5,MTInputs!$J$5:$AZ$5,0))</f>
        <v/>
      </c>
      <c r="AR230" s="23">
        <f>INDEX(MTInputs!$J$1:$AZ$415,$D230,MATCH(AR$5,MTInputs!$J$5:$AZ$5,0))</f>
        <v/>
      </c>
      <c r="AS230" s="23">
        <f>INDEX(MTInputs!$J$1:$AZ$415,$D230,MATCH(AS$5,MTInputs!$J$5:$AZ$5,0))</f>
        <v/>
      </c>
      <c r="AT230" s="23">
        <f>INDEX(MTInputs!$J$1:$AZ$415,$D230,MATCH(AT$5,MTInputs!$J$5:$AZ$5,0))</f>
        <v/>
      </c>
      <c r="AU230" s="23">
        <f>INDEX(MTInputs!$J$1:$AZ$415,$D230,MATCH(AU$5,MTInputs!$J$5:$AZ$5,0))</f>
        <v/>
      </c>
      <c r="AV230" s="23">
        <f>INDEX(MTInputs!$J$1:$AZ$415,$D230,MATCH(AV$5,MTInputs!$J$5:$AZ$5,0))</f>
        <v/>
      </c>
      <c r="AW230" s="23">
        <f>INDEX(MTInputs!$J$1:$AZ$415,$D230,MATCH(AW$5,MTInputs!$J$5:$AZ$5,0))</f>
        <v/>
      </c>
      <c r="AX230" s="23">
        <f>INDEX(MTInputs!$J$1:$AZ$415,$D230,MATCH(AX$5,MTInputs!$J$5:$AZ$5,0))</f>
        <v/>
      </c>
      <c r="AY230" s="23">
        <f>INDEX(MTInputs!$J$1:$AZ$415,$D230,MATCH(AY$5,MTInputs!$J$5:$AZ$5,0))</f>
        <v/>
      </c>
    </row>
    <row r="231" hidden="1" outlineLevel="1">
      <c r="A231" s="14" t="inlineStr">
        <is>
          <t>fbcov</t>
        </is>
      </c>
      <c r="B231" s="14" t="inlineStr">
        <is>
          <t>all</t>
        </is>
      </c>
      <c r="C231" s="14" t="inlineStr">
        <is>
          <t>omn</t>
        </is>
      </c>
      <c r="D231" s="21" t="n">
        <v>79</v>
      </c>
      <c r="H231" s="14">
        <f>INDEX(VarLab,MATCH($A231,VarKey,0))&amp;INDEX(MemLab,MATCH($C231&amp;"|"&amp;$B231,MemKey,0))</f>
        <v/>
      </c>
      <c r="I231" s="14">
        <f>INDEX(VarUnit,MATCH($A231,VarKey,0))</f>
        <v/>
      </c>
      <c r="J231" s="14">
        <f>INDEX(VarSrc,MATCH($A231,VarKey,0))</f>
        <v/>
      </c>
      <c r="K231" s="11">
        <f>CodePrefix&amp;$A231&amp;IF($C231="","","."&amp;$C231&amp;"."&amp;$B231)&amp;INDEX(VarEnd,MATCH($A231,VarKey,0))&amp;K$5</f>
        <v/>
      </c>
      <c r="L231" s="22">
        <f>INDEX(MTInputs!$J$1:$AZ$415,$D231,MATCH(L$5,MTInputs!$J$5:$AZ$5,0))</f>
        <v/>
      </c>
      <c r="M231" s="23">
        <f>INDEX(MTInputs!$J$1:$AZ$415,$D231,MATCH(M$5,MTInputs!$J$5:$AZ$5,0))</f>
        <v/>
      </c>
      <c r="N231" s="23">
        <f>INDEX(MTInputs!$J$1:$AZ$415,$D231,MATCH(N$5,MTInputs!$J$5:$AZ$5,0))</f>
        <v/>
      </c>
      <c r="O231" s="23">
        <f>INDEX(MTInputs!$J$1:$AZ$415,$D231,MATCH(O$5,MTInputs!$J$5:$AZ$5,0))</f>
        <v/>
      </c>
      <c r="P231" s="23">
        <f>INDEX(MTInputs!$J$1:$AZ$415,$D231,MATCH(P$5,MTInputs!$J$5:$AZ$5,0))</f>
        <v/>
      </c>
      <c r="Q231" s="23">
        <f>INDEX(MTInputs!$J$1:$AZ$415,$D231,MATCH(Q$5,MTInputs!$J$5:$AZ$5,0))</f>
        <v/>
      </c>
      <c r="R231" s="23">
        <f>INDEX(MTInputs!$J$1:$AZ$415,$D231,MATCH(R$5,MTInputs!$J$5:$AZ$5,0))</f>
        <v/>
      </c>
      <c r="S231" s="23">
        <f>INDEX(MTInputs!$J$1:$AZ$415,$D231,MATCH(S$5,MTInputs!$J$5:$AZ$5,0))</f>
        <v/>
      </c>
      <c r="T231" s="23">
        <f>INDEX(MTInputs!$J$1:$AZ$415,$D231,MATCH(T$5,MTInputs!$J$5:$AZ$5,0))</f>
        <v/>
      </c>
      <c r="U231" s="23">
        <f>INDEX(MTInputs!$J$1:$AZ$415,$D231,MATCH(U$5,MTInputs!$J$5:$AZ$5,0))</f>
        <v/>
      </c>
      <c r="V231" s="23">
        <f>INDEX(MTInputs!$J$1:$AZ$415,$D231,MATCH(V$5,MTInputs!$J$5:$AZ$5,0))</f>
        <v/>
      </c>
      <c r="W231" s="23">
        <f>INDEX(MTInputs!$J$1:$AZ$415,$D231,MATCH(W$5,MTInputs!$J$5:$AZ$5,0))</f>
        <v/>
      </c>
      <c r="X231" s="23">
        <f>INDEX(MTInputs!$J$1:$AZ$415,$D231,MATCH(X$5,MTInputs!$J$5:$AZ$5,0))</f>
        <v/>
      </c>
      <c r="Y231" s="23">
        <f>INDEX(MTInputs!$J$1:$AZ$415,$D231,MATCH(Y$5,MTInputs!$J$5:$AZ$5,0))</f>
        <v/>
      </c>
      <c r="Z231" s="23">
        <f>INDEX(MTInputs!$J$1:$AZ$415,$D231,MATCH(Z$5,MTInputs!$J$5:$AZ$5,0))</f>
        <v/>
      </c>
      <c r="AA231" s="23">
        <f>INDEX(MTInputs!$J$1:$AZ$415,$D231,MATCH(AA$5,MTInputs!$J$5:$AZ$5,0))</f>
        <v/>
      </c>
      <c r="AB231" s="23">
        <f>INDEX(MTInputs!$J$1:$AZ$415,$D231,MATCH(AB$5,MTInputs!$J$5:$AZ$5,0))</f>
        <v/>
      </c>
      <c r="AC231" s="23">
        <f>INDEX(MTInputs!$J$1:$AZ$415,$D231,MATCH(AC$5,MTInputs!$J$5:$AZ$5,0))</f>
        <v/>
      </c>
      <c r="AD231" s="23">
        <f>INDEX(MTInputs!$J$1:$AZ$415,$D231,MATCH(AD$5,MTInputs!$J$5:$AZ$5,0))</f>
        <v/>
      </c>
      <c r="AF231" s="11">
        <f>CodePrefix&amp;$A231&amp;IF($C231="","","."&amp;$C231&amp;"."&amp;$B231)&amp;INDEX(VarEnd,MATCH($A231,VarKey,0))&amp;AF$5</f>
        <v/>
      </c>
      <c r="AG231" s="22">
        <f>INDEX(MTInputs!$J$1:$AZ$415,$D231,MATCH(AG$5,MTInputs!$J$5:$AZ$5,0))</f>
        <v/>
      </c>
      <c r="AH231" s="23">
        <f>INDEX(MTInputs!$J$1:$AZ$415,$D231,MATCH(AH$5,MTInputs!$J$5:$AZ$5,0))</f>
        <v/>
      </c>
      <c r="AI231" s="23">
        <f>INDEX(MTInputs!$J$1:$AZ$415,$D231,MATCH(AI$5,MTInputs!$J$5:$AZ$5,0))</f>
        <v/>
      </c>
      <c r="AJ231" s="23">
        <f>INDEX(MTInputs!$J$1:$AZ$415,$D231,MATCH(AJ$5,MTInputs!$J$5:$AZ$5,0))</f>
        <v/>
      </c>
      <c r="AK231" s="23">
        <f>INDEX(MTInputs!$J$1:$AZ$415,$D231,MATCH(AK$5,MTInputs!$J$5:$AZ$5,0))</f>
        <v/>
      </c>
      <c r="AL231" s="23">
        <f>INDEX(MTInputs!$J$1:$AZ$415,$D231,MATCH(AL$5,MTInputs!$J$5:$AZ$5,0))</f>
        <v/>
      </c>
      <c r="AM231" s="23">
        <f>INDEX(MTInputs!$J$1:$AZ$415,$D231,MATCH(AM$5,MTInputs!$J$5:$AZ$5,0))</f>
        <v/>
      </c>
      <c r="AN231" s="23">
        <f>INDEX(MTInputs!$J$1:$AZ$415,$D231,MATCH(AN$5,MTInputs!$J$5:$AZ$5,0))</f>
        <v/>
      </c>
      <c r="AO231" s="23">
        <f>INDEX(MTInputs!$J$1:$AZ$415,$D231,MATCH(AO$5,MTInputs!$J$5:$AZ$5,0))</f>
        <v/>
      </c>
      <c r="AP231" s="23">
        <f>INDEX(MTInputs!$J$1:$AZ$415,$D231,MATCH(AP$5,MTInputs!$J$5:$AZ$5,0))</f>
        <v/>
      </c>
      <c r="AQ231" s="23">
        <f>INDEX(MTInputs!$J$1:$AZ$415,$D231,MATCH(AQ$5,MTInputs!$J$5:$AZ$5,0))</f>
        <v/>
      </c>
      <c r="AR231" s="23">
        <f>INDEX(MTInputs!$J$1:$AZ$415,$D231,MATCH(AR$5,MTInputs!$J$5:$AZ$5,0))</f>
        <v/>
      </c>
      <c r="AS231" s="23">
        <f>INDEX(MTInputs!$J$1:$AZ$415,$D231,MATCH(AS$5,MTInputs!$J$5:$AZ$5,0))</f>
        <v/>
      </c>
      <c r="AT231" s="23">
        <f>INDEX(MTInputs!$J$1:$AZ$415,$D231,MATCH(AT$5,MTInputs!$J$5:$AZ$5,0))</f>
        <v/>
      </c>
      <c r="AU231" s="23">
        <f>INDEX(MTInputs!$J$1:$AZ$415,$D231,MATCH(AU$5,MTInputs!$J$5:$AZ$5,0))</f>
        <v/>
      </c>
      <c r="AV231" s="23">
        <f>INDEX(MTInputs!$J$1:$AZ$415,$D231,MATCH(AV$5,MTInputs!$J$5:$AZ$5,0))</f>
        <v/>
      </c>
      <c r="AW231" s="23">
        <f>INDEX(MTInputs!$J$1:$AZ$415,$D231,MATCH(AW$5,MTInputs!$J$5:$AZ$5,0))</f>
        <v/>
      </c>
      <c r="AX231" s="23">
        <f>INDEX(MTInputs!$J$1:$AZ$415,$D231,MATCH(AX$5,MTInputs!$J$5:$AZ$5,0))</f>
        <v/>
      </c>
      <c r="AY231" s="23">
        <f>INDEX(MTInputs!$J$1:$AZ$415,$D231,MATCH(AY$5,MTInputs!$J$5:$AZ$5,0))</f>
        <v/>
      </c>
    </row>
    <row r="232" hidden="1" outlineLevel="1">
      <c r="A232" s="14" t="inlineStr">
        <is>
          <t>fbcov</t>
        </is>
      </c>
      <c r="B232" s="14" t="inlineStr">
        <is>
          <t>all</t>
        </is>
      </c>
      <c r="C232" s="14" t="inlineStr">
        <is>
          <t>cst</t>
        </is>
      </c>
      <c r="D232" s="21" t="n">
        <v>80</v>
      </c>
      <c r="H232" s="14">
        <f>INDEX(VarLab,MATCH($A232,VarKey,0))&amp;INDEX(MemLab,MATCH($C232&amp;"|"&amp;$B232,MemKey,0))</f>
        <v/>
      </c>
      <c r="I232" s="14">
        <f>INDEX(VarUnit,MATCH($A232,VarKey,0))</f>
        <v/>
      </c>
      <c r="J232" s="14">
        <f>INDEX(VarSrc,MATCH($A232,VarKey,0))</f>
        <v/>
      </c>
      <c r="K232" s="11">
        <f>CodePrefix&amp;$A232&amp;IF($C232="","","."&amp;$C232&amp;"."&amp;$B232)&amp;INDEX(VarEnd,MATCH($A232,VarKey,0))&amp;K$5</f>
        <v/>
      </c>
      <c r="L232" s="22">
        <f>INDEX(MTInputs!$J$1:$AZ$415,$D232,MATCH(L$5,MTInputs!$J$5:$AZ$5,0))</f>
        <v/>
      </c>
      <c r="M232" s="23">
        <f>INDEX(MTInputs!$J$1:$AZ$415,$D232,MATCH(M$5,MTInputs!$J$5:$AZ$5,0))</f>
        <v/>
      </c>
      <c r="N232" s="23">
        <f>INDEX(MTInputs!$J$1:$AZ$415,$D232,MATCH(N$5,MTInputs!$J$5:$AZ$5,0))</f>
        <v/>
      </c>
      <c r="O232" s="23">
        <f>INDEX(MTInputs!$J$1:$AZ$415,$D232,MATCH(O$5,MTInputs!$J$5:$AZ$5,0))</f>
        <v/>
      </c>
      <c r="P232" s="23">
        <f>INDEX(MTInputs!$J$1:$AZ$415,$D232,MATCH(P$5,MTInputs!$J$5:$AZ$5,0))</f>
        <v/>
      </c>
      <c r="Q232" s="23">
        <f>INDEX(MTInputs!$J$1:$AZ$415,$D232,MATCH(Q$5,MTInputs!$J$5:$AZ$5,0))</f>
        <v/>
      </c>
      <c r="R232" s="23">
        <f>INDEX(MTInputs!$J$1:$AZ$415,$D232,MATCH(R$5,MTInputs!$J$5:$AZ$5,0))</f>
        <v/>
      </c>
      <c r="S232" s="23">
        <f>INDEX(MTInputs!$J$1:$AZ$415,$D232,MATCH(S$5,MTInputs!$J$5:$AZ$5,0))</f>
        <v/>
      </c>
      <c r="T232" s="23">
        <f>INDEX(MTInputs!$J$1:$AZ$415,$D232,MATCH(T$5,MTInputs!$J$5:$AZ$5,0))</f>
        <v/>
      </c>
      <c r="U232" s="23">
        <f>INDEX(MTInputs!$J$1:$AZ$415,$D232,MATCH(U$5,MTInputs!$J$5:$AZ$5,0))</f>
        <v/>
      </c>
      <c r="V232" s="23">
        <f>INDEX(MTInputs!$J$1:$AZ$415,$D232,MATCH(V$5,MTInputs!$J$5:$AZ$5,0))</f>
        <v/>
      </c>
      <c r="W232" s="23">
        <f>INDEX(MTInputs!$J$1:$AZ$415,$D232,MATCH(W$5,MTInputs!$J$5:$AZ$5,0))</f>
        <v/>
      </c>
      <c r="X232" s="23">
        <f>INDEX(MTInputs!$J$1:$AZ$415,$D232,MATCH(X$5,MTInputs!$J$5:$AZ$5,0))</f>
        <v/>
      </c>
      <c r="Y232" s="23">
        <f>INDEX(MTInputs!$J$1:$AZ$415,$D232,MATCH(Y$5,MTInputs!$J$5:$AZ$5,0))</f>
        <v/>
      </c>
      <c r="Z232" s="23">
        <f>INDEX(MTInputs!$J$1:$AZ$415,$D232,MATCH(Z$5,MTInputs!$J$5:$AZ$5,0))</f>
        <v/>
      </c>
      <c r="AA232" s="23">
        <f>INDEX(MTInputs!$J$1:$AZ$415,$D232,MATCH(AA$5,MTInputs!$J$5:$AZ$5,0))</f>
        <v/>
      </c>
      <c r="AB232" s="23">
        <f>INDEX(MTInputs!$J$1:$AZ$415,$D232,MATCH(AB$5,MTInputs!$J$5:$AZ$5,0))</f>
        <v/>
      </c>
      <c r="AC232" s="23">
        <f>INDEX(MTInputs!$J$1:$AZ$415,$D232,MATCH(AC$5,MTInputs!$J$5:$AZ$5,0))</f>
        <v/>
      </c>
      <c r="AD232" s="23">
        <f>INDEX(MTInputs!$J$1:$AZ$415,$D232,MATCH(AD$5,MTInputs!$J$5:$AZ$5,0))</f>
        <v/>
      </c>
      <c r="AF232" s="11">
        <f>CodePrefix&amp;$A232&amp;IF($C232="","","."&amp;$C232&amp;"."&amp;$B232)&amp;INDEX(VarEnd,MATCH($A232,VarKey,0))&amp;AF$5</f>
        <v/>
      </c>
      <c r="AG232" s="22">
        <f>INDEX(MTInputs!$J$1:$AZ$415,$D232,MATCH(AG$5,MTInputs!$J$5:$AZ$5,0))</f>
        <v/>
      </c>
      <c r="AH232" s="23">
        <f>INDEX(MTInputs!$J$1:$AZ$415,$D232,MATCH(AH$5,MTInputs!$J$5:$AZ$5,0))</f>
        <v/>
      </c>
      <c r="AI232" s="23">
        <f>INDEX(MTInputs!$J$1:$AZ$415,$D232,MATCH(AI$5,MTInputs!$J$5:$AZ$5,0))</f>
        <v/>
      </c>
      <c r="AJ232" s="23">
        <f>INDEX(MTInputs!$J$1:$AZ$415,$D232,MATCH(AJ$5,MTInputs!$J$5:$AZ$5,0))</f>
        <v/>
      </c>
      <c r="AK232" s="23">
        <f>INDEX(MTInputs!$J$1:$AZ$415,$D232,MATCH(AK$5,MTInputs!$J$5:$AZ$5,0))</f>
        <v/>
      </c>
      <c r="AL232" s="23">
        <f>INDEX(MTInputs!$J$1:$AZ$415,$D232,MATCH(AL$5,MTInputs!$J$5:$AZ$5,0))</f>
        <v/>
      </c>
      <c r="AM232" s="23">
        <f>INDEX(MTInputs!$J$1:$AZ$415,$D232,MATCH(AM$5,MTInputs!$J$5:$AZ$5,0))</f>
        <v/>
      </c>
      <c r="AN232" s="23">
        <f>INDEX(MTInputs!$J$1:$AZ$415,$D232,MATCH(AN$5,MTInputs!$J$5:$AZ$5,0))</f>
        <v/>
      </c>
      <c r="AO232" s="23">
        <f>INDEX(MTInputs!$J$1:$AZ$415,$D232,MATCH(AO$5,MTInputs!$J$5:$AZ$5,0))</f>
        <v/>
      </c>
      <c r="AP232" s="23">
        <f>INDEX(MTInputs!$J$1:$AZ$415,$D232,MATCH(AP$5,MTInputs!$J$5:$AZ$5,0))</f>
        <v/>
      </c>
      <c r="AQ232" s="23">
        <f>INDEX(MTInputs!$J$1:$AZ$415,$D232,MATCH(AQ$5,MTInputs!$J$5:$AZ$5,0))</f>
        <v/>
      </c>
      <c r="AR232" s="23">
        <f>INDEX(MTInputs!$J$1:$AZ$415,$D232,MATCH(AR$5,MTInputs!$J$5:$AZ$5,0))</f>
        <v/>
      </c>
      <c r="AS232" s="23">
        <f>INDEX(MTInputs!$J$1:$AZ$415,$D232,MATCH(AS$5,MTInputs!$J$5:$AZ$5,0))</f>
        <v/>
      </c>
      <c r="AT232" s="23">
        <f>INDEX(MTInputs!$J$1:$AZ$415,$D232,MATCH(AT$5,MTInputs!$J$5:$AZ$5,0))</f>
        <v/>
      </c>
      <c r="AU232" s="23">
        <f>INDEX(MTInputs!$J$1:$AZ$415,$D232,MATCH(AU$5,MTInputs!$J$5:$AZ$5,0))</f>
        <v/>
      </c>
      <c r="AV232" s="23">
        <f>INDEX(MTInputs!$J$1:$AZ$415,$D232,MATCH(AV$5,MTInputs!$J$5:$AZ$5,0))</f>
        <v/>
      </c>
      <c r="AW232" s="23">
        <f>INDEX(MTInputs!$J$1:$AZ$415,$D232,MATCH(AW$5,MTInputs!$J$5:$AZ$5,0))</f>
        <v/>
      </c>
      <c r="AX232" s="23">
        <f>INDEX(MTInputs!$J$1:$AZ$415,$D232,MATCH(AX$5,MTInputs!$J$5:$AZ$5,0))</f>
        <v/>
      </c>
      <c r="AY232" s="23">
        <f>INDEX(MTInputs!$J$1:$AZ$415,$D232,MATCH(AY$5,MTInputs!$J$5:$AZ$5,0))</f>
        <v/>
      </c>
    </row>
    <row r="233" hidden="1" outlineLevel="1">
      <c r="A233" s="14" t="inlineStr">
        <is>
          <t>fbcov</t>
        </is>
      </c>
      <c r="B233" s="14" t="inlineStr">
        <is>
          <t>all</t>
        </is>
      </c>
      <c r="C233" s="14" t="inlineStr">
        <is>
          <t>ftr</t>
        </is>
      </c>
      <c r="D233" s="21" t="n">
        <v>81</v>
      </c>
      <c r="H233" s="14">
        <f>INDEX(VarLab,MATCH($A233,VarKey,0))&amp;INDEX(MemLab,MATCH($C233&amp;"|"&amp;$B233,MemKey,0))</f>
        <v/>
      </c>
      <c r="I233" s="14">
        <f>INDEX(VarUnit,MATCH($A233,VarKey,0))</f>
        <v/>
      </c>
      <c r="J233" s="14">
        <f>INDEX(VarSrc,MATCH($A233,VarKey,0))</f>
        <v/>
      </c>
      <c r="K233" s="11">
        <f>CodePrefix&amp;$A233&amp;IF($C233="","","."&amp;$C233&amp;"."&amp;$B233)&amp;INDEX(VarEnd,MATCH($A233,VarKey,0))&amp;K$5</f>
        <v/>
      </c>
      <c r="L233" s="22">
        <f>INDEX(MTInputs!$J$1:$AZ$415,$D233,MATCH(L$5,MTInputs!$J$5:$AZ$5,0))</f>
        <v/>
      </c>
      <c r="M233" s="23">
        <f>INDEX(MTInputs!$J$1:$AZ$415,$D233,MATCH(M$5,MTInputs!$J$5:$AZ$5,0))</f>
        <v/>
      </c>
      <c r="N233" s="23">
        <f>INDEX(MTInputs!$J$1:$AZ$415,$D233,MATCH(N$5,MTInputs!$J$5:$AZ$5,0))</f>
        <v/>
      </c>
      <c r="O233" s="23">
        <f>INDEX(MTInputs!$J$1:$AZ$415,$D233,MATCH(O$5,MTInputs!$J$5:$AZ$5,0))</f>
        <v/>
      </c>
      <c r="P233" s="23">
        <f>INDEX(MTInputs!$J$1:$AZ$415,$D233,MATCH(P$5,MTInputs!$J$5:$AZ$5,0))</f>
        <v/>
      </c>
      <c r="Q233" s="23">
        <f>INDEX(MTInputs!$J$1:$AZ$415,$D233,MATCH(Q$5,MTInputs!$J$5:$AZ$5,0))</f>
        <v/>
      </c>
      <c r="R233" s="23">
        <f>INDEX(MTInputs!$J$1:$AZ$415,$D233,MATCH(R$5,MTInputs!$J$5:$AZ$5,0))</f>
        <v/>
      </c>
      <c r="S233" s="23">
        <f>INDEX(MTInputs!$J$1:$AZ$415,$D233,MATCH(S$5,MTInputs!$J$5:$AZ$5,0))</f>
        <v/>
      </c>
      <c r="T233" s="23">
        <f>INDEX(MTInputs!$J$1:$AZ$415,$D233,MATCH(T$5,MTInputs!$J$5:$AZ$5,0))</f>
        <v/>
      </c>
      <c r="U233" s="23">
        <f>INDEX(MTInputs!$J$1:$AZ$415,$D233,MATCH(U$5,MTInputs!$J$5:$AZ$5,0))</f>
        <v/>
      </c>
      <c r="V233" s="23">
        <f>INDEX(MTInputs!$J$1:$AZ$415,$D233,MATCH(V$5,MTInputs!$J$5:$AZ$5,0))</f>
        <v/>
      </c>
      <c r="W233" s="23">
        <f>INDEX(MTInputs!$J$1:$AZ$415,$D233,MATCH(W$5,MTInputs!$J$5:$AZ$5,0))</f>
        <v/>
      </c>
      <c r="X233" s="23">
        <f>INDEX(MTInputs!$J$1:$AZ$415,$D233,MATCH(X$5,MTInputs!$J$5:$AZ$5,0))</f>
        <v/>
      </c>
      <c r="Y233" s="23">
        <f>INDEX(MTInputs!$J$1:$AZ$415,$D233,MATCH(Y$5,MTInputs!$J$5:$AZ$5,0))</f>
        <v/>
      </c>
      <c r="Z233" s="23">
        <f>INDEX(MTInputs!$J$1:$AZ$415,$D233,MATCH(Z$5,MTInputs!$J$5:$AZ$5,0))</f>
        <v/>
      </c>
      <c r="AA233" s="23">
        <f>INDEX(MTInputs!$J$1:$AZ$415,$D233,MATCH(AA$5,MTInputs!$J$5:$AZ$5,0))</f>
        <v/>
      </c>
      <c r="AB233" s="23">
        <f>INDEX(MTInputs!$J$1:$AZ$415,$D233,MATCH(AB$5,MTInputs!$J$5:$AZ$5,0))</f>
        <v/>
      </c>
      <c r="AC233" s="23">
        <f>INDEX(MTInputs!$J$1:$AZ$415,$D233,MATCH(AC$5,MTInputs!$J$5:$AZ$5,0))</f>
        <v/>
      </c>
      <c r="AD233" s="23">
        <f>INDEX(MTInputs!$J$1:$AZ$415,$D233,MATCH(AD$5,MTInputs!$J$5:$AZ$5,0))</f>
        <v/>
      </c>
      <c r="AF233" s="11">
        <f>CodePrefix&amp;$A233&amp;IF($C233="","","."&amp;$C233&amp;"."&amp;$B233)&amp;INDEX(VarEnd,MATCH($A233,VarKey,0))&amp;AF$5</f>
        <v/>
      </c>
      <c r="AG233" s="22">
        <f>INDEX(MTInputs!$J$1:$AZ$415,$D233,MATCH(AG$5,MTInputs!$J$5:$AZ$5,0))</f>
        <v/>
      </c>
      <c r="AH233" s="23">
        <f>INDEX(MTInputs!$J$1:$AZ$415,$D233,MATCH(AH$5,MTInputs!$J$5:$AZ$5,0))</f>
        <v/>
      </c>
      <c r="AI233" s="23">
        <f>INDEX(MTInputs!$J$1:$AZ$415,$D233,MATCH(AI$5,MTInputs!$J$5:$AZ$5,0))</f>
        <v/>
      </c>
      <c r="AJ233" s="23">
        <f>INDEX(MTInputs!$J$1:$AZ$415,$D233,MATCH(AJ$5,MTInputs!$J$5:$AZ$5,0))</f>
        <v/>
      </c>
      <c r="AK233" s="23">
        <f>INDEX(MTInputs!$J$1:$AZ$415,$D233,MATCH(AK$5,MTInputs!$J$5:$AZ$5,0))</f>
        <v/>
      </c>
      <c r="AL233" s="23">
        <f>INDEX(MTInputs!$J$1:$AZ$415,$D233,MATCH(AL$5,MTInputs!$J$5:$AZ$5,0))</f>
        <v/>
      </c>
      <c r="AM233" s="23">
        <f>INDEX(MTInputs!$J$1:$AZ$415,$D233,MATCH(AM$5,MTInputs!$J$5:$AZ$5,0))</f>
        <v/>
      </c>
      <c r="AN233" s="23">
        <f>INDEX(MTInputs!$J$1:$AZ$415,$D233,MATCH(AN$5,MTInputs!$J$5:$AZ$5,0))</f>
        <v/>
      </c>
      <c r="AO233" s="23">
        <f>INDEX(MTInputs!$J$1:$AZ$415,$D233,MATCH(AO$5,MTInputs!$J$5:$AZ$5,0))</f>
        <v/>
      </c>
      <c r="AP233" s="23">
        <f>INDEX(MTInputs!$J$1:$AZ$415,$D233,MATCH(AP$5,MTInputs!$J$5:$AZ$5,0))</f>
        <v/>
      </c>
      <c r="AQ233" s="23">
        <f>INDEX(MTInputs!$J$1:$AZ$415,$D233,MATCH(AQ$5,MTInputs!$J$5:$AZ$5,0))</f>
        <v/>
      </c>
      <c r="AR233" s="23">
        <f>INDEX(MTInputs!$J$1:$AZ$415,$D233,MATCH(AR$5,MTInputs!$J$5:$AZ$5,0))</f>
        <v/>
      </c>
      <c r="AS233" s="23">
        <f>INDEX(MTInputs!$J$1:$AZ$415,$D233,MATCH(AS$5,MTInputs!$J$5:$AZ$5,0))</f>
        <v/>
      </c>
      <c r="AT233" s="23">
        <f>INDEX(MTInputs!$J$1:$AZ$415,$D233,MATCH(AT$5,MTInputs!$J$5:$AZ$5,0))</f>
        <v/>
      </c>
      <c r="AU233" s="23">
        <f>INDEX(MTInputs!$J$1:$AZ$415,$D233,MATCH(AU$5,MTInputs!$J$5:$AZ$5,0))</f>
        <v/>
      </c>
      <c r="AV233" s="23">
        <f>INDEX(MTInputs!$J$1:$AZ$415,$D233,MATCH(AV$5,MTInputs!$J$5:$AZ$5,0))</f>
        <v/>
      </c>
      <c r="AW233" s="23">
        <f>INDEX(MTInputs!$J$1:$AZ$415,$D233,MATCH(AW$5,MTInputs!$J$5:$AZ$5,0))</f>
        <v/>
      </c>
      <c r="AX233" s="23">
        <f>INDEX(MTInputs!$J$1:$AZ$415,$D233,MATCH(AX$5,MTInputs!$J$5:$AZ$5,0))</f>
        <v/>
      </c>
      <c r="AY233" s="23">
        <f>INDEX(MTInputs!$J$1:$AZ$415,$D233,MATCH(AY$5,MTInputs!$J$5:$AZ$5,0))</f>
        <v/>
      </c>
    </row>
    <row r="234" hidden="1" outlineLevel="1">
      <c r="A234" s="14" t="inlineStr">
        <is>
          <t>fbcov</t>
        </is>
      </c>
      <c r="B234" s="14" t="inlineStr">
        <is>
          <t>all</t>
        </is>
      </c>
      <c r="C234" s="14" t="inlineStr">
        <is>
          <t>oen</t>
        </is>
      </c>
      <c r="D234" s="21" t="n">
        <v>82</v>
      </c>
      <c r="H234" s="14">
        <f>INDEX(VarLab,MATCH($A234,VarKey,0))&amp;INDEX(MemLab,MATCH($C234&amp;"|"&amp;$B234,MemKey,0))</f>
        <v/>
      </c>
      <c r="I234" s="14">
        <f>INDEX(VarUnit,MATCH($A234,VarKey,0))</f>
        <v/>
      </c>
      <c r="J234" s="14">
        <f>INDEX(VarSrc,MATCH($A234,VarKey,0))</f>
        <v/>
      </c>
      <c r="K234" s="11">
        <f>CodePrefix&amp;$A234&amp;IF($C234="","","."&amp;$C234&amp;"."&amp;$B234)&amp;INDEX(VarEnd,MATCH($A234,VarKey,0))&amp;K$5</f>
        <v/>
      </c>
      <c r="L234" s="22">
        <f>INDEX(MTInputs!$J$1:$AZ$415,$D234,MATCH(L$5,MTInputs!$J$5:$AZ$5,0))</f>
        <v/>
      </c>
      <c r="M234" s="23">
        <f>INDEX(MTInputs!$J$1:$AZ$415,$D234,MATCH(M$5,MTInputs!$J$5:$AZ$5,0))</f>
        <v/>
      </c>
      <c r="N234" s="23">
        <f>INDEX(MTInputs!$J$1:$AZ$415,$D234,MATCH(N$5,MTInputs!$J$5:$AZ$5,0))</f>
        <v/>
      </c>
      <c r="O234" s="23">
        <f>INDEX(MTInputs!$J$1:$AZ$415,$D234,MATCH(O$5,MTInputs!$J$5:$AZ$5,0))</f>
        <v/>
      </c>
      <c r="P234" s="23">
        <f>INDEX(MTInputs!$J$1:$AZ$415,$D234,MATCH(P$5,MTInputs!$J$5:$AZ$5,0))</f>
        <v/>
      </c>
      <c r="Q234" s="23">
        <f>INDEX(MTInputs!$J$1:$AZ$415,$D234,MATCH(Q$5,MTInputs!$J$5:$AZ$5,0))</f>
        <v/>
      </c>
      <c r="R234" s="23">
        <f>INDEX(MTInputs!$J$1:$AZ$415,$D234,MATCH(R$5,MTInputs!$J$5:$AZ$5,0))</f>
        <v/>
      </c>
      <c r="S234" s="23">
        <f>INDEX(MTInputs!$J$1:$AZ$415,$D234,MATCH(S$5,MTInputs!$J$5:$AZ$5,0))</f>
        <v/>
      </c>
      <c r="T234" s="23">
        <f>INDEX(MTInputs!$J$1:$AZ$415,$D234,MATCH(T$5,MTInputs!$J$5:$AZ$5,0))</f>
        <v/>
      </c>
      <c r="U234" s="23">
        <f>INDEX(MTInputs!$J$1:$AZ$415,$D234,MATCH(U$5,MTInputs!$J$5:$AZ$5,0))</f>
        <v/>
      </c>
      <c r="V234" s="23">
        <f>INDEX(MTInputs!$J$1:$AZ$415,$D234,MATCH(V$5,MTInputs!$J$5:$AZ$5,0))</f>
        <v/>
      </c>
      <c r="W234" s="23">
        <f>INDEX(MTInputs!$J$1:$AZ$415,$D234,MATCH(W$5,MTInputs!$J$5:$AZ$5,0))</f>
        <v/>
      </c>
      <c r="X234" s="23">
        <f>INDEX(MTInputs!$J$1:$AZ$415,$D234,MATCH(X$5,MTInputs!$J$5:$AZ$5,0))</f>
        <v/>
      </c>
      <c r="Y234" s="23">
        <f>INDEX(MTInputs!$J$1:$AZ$415,$D234,MATCH(Y$5,MTInputs!$J$5:$AZ$5,0))</f>
        <v/>
      </c>
      <c r="Z234" s="23">
        <f>INDEX(MTInputs!$J$1:$AZ$415,$D234,MATCH(Z$5,MTInputs!$J$5:$AZ$5,0))</f>
        <v/>
      </c>
      <c r="AA234" s="23">
        <f>INDEX(MTInputs!$J$1:$AZ$415,$D234,MATCH(AA$5,MTInputs!$J$5:$AZ$5,0))</f>
        <v/>
      </c>
      <c r="AB234" s="23">
        <f>INDEX(MTInputs!$J$1:$AZ$415,$D234,MATCH(AB$5,MTInputs!$J$5:$AZ$5,0))</f>
        <v/>
      </c>
      <c r="AC234" s="23">
        <f>INDEX(MTInputs!$J$1:$AZ$415,$D234,MATCH(AC$5,MTInputs!$J$5:$AZ$5,0))</f>
        <v/>
      </c>
      <c r="AD234" s="23">
        <f>INDEX(MTInputs!$J$1:$AZ$415,$D234,MATCH(AD$5,MTInputs!$J$5:$AZ$5,0))</f>
        <v/>
      </c>
      <c r="AF234" s="11">
        <f>CodePrefix&amp;$A234&amp;IF($C234="","","."&amp;$C234&amp;"."&amp;$B234)&amp;INDEX(VarEnd,MATCH($A234,VarKey,0))&amp;AF$5</f>
        <v/>
      </c>
      <c r="AG234" s="22">
        <f>INDEX(MTInputs!$J$1:$AZ$415,$D234,MATCH(AG$5,MTInputs!$J$5:$AZ$5,0))</f>
        <v/>
      </c>
      <c r="AH234" s="23">
        <f>INDEX(MTInputs!$J$1:$AZ$415,$D234,MATCH(AH$5,MTInputs!$J$5:$AZ$5,0))</f>
        <v/>
      </c>
      <c r="AI234" s="23">
        <f>INDEX(MTInputs!$J$1:$AZ$415,$D234,MATCH(AI$5,MTInputs!$J$5:$AZ$5,0))</f>
        <v/>
      </c>
      <c r="AJ234" s="23">
        <f>INDEX(MTInputs!$J$1:$AZ$415,$D234,MATCH(AJ$5,MTInputs!$J$5:$AZ$5,0))</f>
        <v/>
      </c>
      <c r="AK234" s="23">
        <f>INDEX(MTInputs!$J$1:$AZ$415,$D234,MATCH(AK$5,MTInputs!$J$5:$AZ$5,0))</f>
        <v/>
      </c>
      <c r="AL234" s="23">
        <f>INDEX(MTInputs!$J$1:$AZ$415,$D234,MATCH(AL$5,MTInputs!$J$5:$AZ$5,0))</f>
        <v/>
      </c>
      <c r="AM234" s="23">
        <f>INDEX(MTInputs!$J$1:$AZ$415,$D234,MATCH(AM$5,MTInputs!$J$5:$AZ$5,0))</f>
        <v/>
      </c>
      <c r="AN234" s="23">
        <f>INDEX(MTInputs!$J$1:$AZ$415,$D234,MATCH(AN$5,MTInputs!$J$5:$AZ$5,0))</f>
        <v/>
      </c>
      <c r="AO234" s="23">
        <f>INDEX(MTInputs!$J$1:$AZ$415,$D234,MATCH(AO$5,MTInputs!$J$5:$AZ$5,0))</f>
        <v/>
      </c>
      <c r="AP234" s="23">
        <f>INDEX(MTInputs!$J$1:$AZ$415,$D234,MATCH(AP$5,MTInputs!$J$5:$AZ$5,0))</f>
        <v/>
      </c>
      <c r="AQ234" s="23">
        <f>INDEX(MTInputs!$J$1:$AZ$415,$D234,MATCH(AQ$5,MTInputs!$J$5:$AZ$5,0))</f>
        <v/>
      </c>
      <c r="AR234" s="23">
        <f>INDEX(MTInputs!$J$1:$AZ$415,$D234,MATCH(AR$5,MTInputs!$J$5:$AZ$5,0))</f>
        <v/>
      </c>
      <c r="AS234" s="23">
        <f>INDEX(MTInputs!$J$1:$AZ$415,$D234,MATCH(AS$5,MTInputs!$J$5:$AZ$5,0))</f>
        <v/>
      </c>
      <c r="AT234" s="23">
        <f>INDEX(MTInputs!$J$1:$AZ$415,$D234,MATCH(AT$5,MTInputs!$J$5:$AZ$5,0))</f>
        <v/>
      </c>
      <c r="AU234" s="23">
        <f>INDEX(MTInputs!$J$1:$AZ$415,$D234,MATCH(AU$5,MTInputs!$J$5:$AZ$5,0))</f>
        <v/>
      </c>
      <c r="AV234" s="23">
        <f>INDEX(MTInputs!$J$1:$AZ$415,$D234,MATCH(AV$5,MTInputs!$J$5:$AZ$5,0))</f>
        <v/>
      </c>
      <c r="AW234" s="23">
        <f>INDEX(MTInputs!$J$1:$AZ$415,$D234,MATCH(AW$5,MTInputs!$J$5:$AZ$5,0))</f>
        <v/>
      </c>
      <c r="AX234" s="23">
        <f>INDEX(MTInputs!$J$1:$AZ$415,$D234,MATCH(AX$5,MTInputs!$J$5:$AZ$5,0))</f>
        <v/>
      </c>
      <c r="AY234" s="23">
        <f>INDEX(MTInputs!$J$1:$AZ$415,$D234,MATCH(AY$5,MTInputs!$J$5:$AZ$5,0))</f>
        <v/>
      </c>
    </row>
    <row r="235" hidden="1" outlineLevel="1">
      <c r="H235" s="20" t="inlineStr">
        <is>
          <t>Shadow prices: regulations (placeholder), by sector ($/tCO2 = feebates + regulations; legacy rows 2345-2349) and share impacting efficiency (legacy rows 2402-2419)</t>
        </is>
      </c>
    </row>
    <row r="236" hidden="1" outlineLevel="1">
      <c r="A236" s="14" t="inlineStr">
        <is>
          <t>ssc.adj</t>
        </is>
      </c>
      <c r="B236" s="14" t="inlineStr"/>
      <c r="C236" s="14" t="inlineStr"/>
      <c r="H236" s="14">
        <f>INDEX(VarLab,MATCH($A236,VarKey,0))&amp;INDEX(MemLab,MATCH($C236&amp;"|"&amp;$B236,MemKey,0))</f>
        <v/>
      </c>
      <c r="I236" s="14">
        <f>INDEX(VarUnit,MATCH($A236,VarKey,0))</f>
        <v/>
      </c>
      <c r="J236" s="14">
        <f>INDEX(VarSrc,MATCH($A236,VarKey,0))</f>
        <v/>
      </c>
      <c r="K236" s="11">
        <f>CodePrefix&amp;$A236&amp;IF($C236="","","."&amp;$C236&amp;"."&amp;$B236)&amp;INDEX(VarEnd,MATCH($A236,VarKey,0))&amp;K$5</f>
        <v/>
      </c>
      <c r="L236" s="24" t="n">
        <v>1</v>
      </c>
      <c r="M236" s="24" t="n">
        <v>1</v>
      </c>
      <c r="N236" s="24" t="n">
        <v>1</v>
      </c>
      <c r="O236" s="24" t="n">
        <v>1</v>
      </c>
      <c r="P236" s="24" t="n">
        <v>1</v>
      </c>
      <c r="Q236" s="24" t="n">
        <v>1</v>
      </c>
      <c r="R236" s="24" t="n">
        <v>1</v>
      </c>
      <c r="S236" s="24" t="n">
        <v>1</v>
      </c>
      <c r="T236" s="24" t="n">
        <v>1</v>
      </c>
      <c r="U236" s="24" t="n">
        <v>1</v>
      </c>
      <c r="V236" s="24" t="n">
        <v>1</v>
      </c>
      <c r="W236" s="24" t="n">
        <v>1</v>
      </c>
      <c r="X236" s="24" t="n">
        <v>1</v>
      </c>
      <c r="Y236" s="24" t="n">
        <v>1</v>
      </c>
      <c r="Z236" s="24" t="n">
        <v>1</v>
      </c>
      <c r="AA236" s="24" t="n">
        <v>1</v>
      </c>
      <c r="AB236" s="24" t="n">
        <v>1</v>
      </c>
      <c r="AC236" s="24" t="n">
        <v>1</v>
      </c>
      <c r="AD236" s="24" t="n">
        <v>1</v>
      </c>
      <c r="AF236" s="11">
        <f>CodePrefix&amp;$A236&amp;IF($C236="","","."&amp;$C236&amp;"."&amp;$B236)&amp;INDEX(VarEnd,MATCH($A236,VarKey,0))&amp;AF$5</f>
        <v/>
      </c>
      <c r="AG236" s="24" t="n">
        <v>1</v>
      </c>
      <c r="AH236" s="24" t="n">
        <v>1</v>
      </c>
      <c r="AI236" s="24" t="n">
        <v>1</v>
      </c>
      <c r="AJ236" s="24" t="n">
        <v>1</v>
      </c>
      <c r="AK236" s="24" t="n">
        <v>1</v>
      </c>
      <c r="AL236" s="24" t="n">
        <v>1</v>
      </c>
      <c r="AM236" s="24" t="n">
        <v>1</v>
      </c>
      <c r="AN236" s="24" t="n">
        <v>1</v>
      </c>
      <c r="AO236" s="24" t="n">
        <v>1</v>
      </c>
      <c r="AP236" s="24" t="n">
        <v>1</v>
      </c>
      <c r="AQ236" s="24" t="n">
        <v>1</v>
      </c>
      <c r="AR236" s="24" t="n">
        <v>1</v>
      </c>
      <c r="AS236" s="24" t="n">
        <v>1</v>
      </c>
      <c r="AT236" s="24" t="n">
        <v>1</v>
      </c>
      <c r="AU236" s="24" t="n">
        <v>1</v>
      </c>
      <c r="AV236" s="24" t="n">
        <v>1</v>
      </c>
      <c r="AW236" s="24" t="n">
        <v>1</v>
      </c>
      <c r="AX236" s="24" t="n">
        <v>1</v>
      </c>
      <c r="AY236" s="24" t="n">
        <v>1</v>
      </c>
    </row>
    <row r="237" hidden="1" outlineLevel="1">
      <c r="A237" s="14" t="inlineStr">
        <is>
          <t>reg</t>
        </is>
      </c>
      <c r="B237" s="14" t="inlineStr">
        <is>
          <t>all</t>
        </is>
      </c>
      <c r="C237" s="14" t="inlineStr">
        <is>
          <t>pow</t>
        </is>
      </c>
      <c r="H237" s="14">
        <f>INDEX(VarLab,MATCH($A237,VarKey,0))&amp;INDEX(MemLab,MATCH($C237&amp;"|"&amp;$B237,MemKey,0))</f>
        <v/>
      </c>
      <c r="I237" s="14">
        <f>INDEX(VarUnit,MATCH($A237,VarKey,0))</f>
        <v/>
      </c>
      <c r="J237" s="14">
        <f>INDEX(VarSrc,MATCH($A237,VarKey,0))</f>
        <v/>
      </c>
      <c r="K237" s="11">
        <f>CodePrefix&amp;$A237&amp;IF($C237="","","."&amp;$C237&amp;"."&amp;$B237)&amp;INDEX(VarEnd,MATCH($A237,VarKey,0))&amp;K$5</f>
        <v/>
      </c>
      <c r="L237" s="24" t="n">
        <v>0</v>
      </c>
      <c r="M237" s="24" t="n">
        <v>0</v>
      </c>
      <c r="N237" s="24" t="n">
        <v>0</v>
      </c>
      <c r="O237" s="24" t="n">
        <v>0</v>
      </c>
      <c r="P237" s="24" t="n">
        <v>0</v>
      </c>
      <c r="Q237" s="24" t="n">
        <v>0</v>
      </c>
      <c r="R237" s="24" t="n">
        <v>0</v>
      </c>
      <c r="S237" s="24" t="n">
        <v>0</v>
      </c>
      <c r="T237" s="24" t="n">
        <v>0</v>
      </c>
      <c r="U237" s="24" t="n">
        <v>0</v>
      </c>
      <c r="V237" s="24" t="n">
        <v>0</v>
      </c>
      <c r="W237" s="24" t="n">
        <v>0</v>
      </c>
      <c r="X237" s="24" t="n">
        <v>0</v>
      </c>
      <c r="Y237" s="24" t="n">
        <v>0</v>
      </c>
      <c r="Z237" s="24" t="n">
        <v>0</v>
      </c>
      <c r="AA237" s="24" t="n">
        <v>0</v>
      </c>
      <c r="AB237" s="24" t="n">
        <v>0</v>
      </c>
      <c r="AC237" s="24" t="n">
        <v>0</v>
      </c>
      <c r="AD237" s="24" t="n">
        <v>0</v>
      </c>
      <c r="AF237" s="11">
        <f>CodePrefix&amp;$A237&amp;IF($C237="","","."&amp;$C237&amp;"."&amp;$B237)&amp;INDEX(VarEnd,MATCH($A237,VarKey,0))&amp;AF$5</f>
        <v/>
      </c>
      <c r="AG237" s="24" t="n">
        <v>0</v>
      </c>
      <c r="AH237" s="24" t="n">
        <v>0</v>
      </c>
      <c r="AI237" s="24" t="n">
        <v>0</v>
      </c>
      <c r="AJ237" s="24" t="n">
        <v>0</v>
      </c>
      <c r="AK237" s="24" t="n">
        <v>0</v>
      </c>
      <c r="AL237" s="24" t="n">
        <v>0</v>
      </c>
      <c r="AM237" s="24" t="n">
        <v>0</v>
      </c>
      <c r="AN237" s="24" t="n">
        <v>0</v>
      </c>
      <c r="AO237" s="24" t="n">
        <v>0</v>
      </c>
      <c r="AP237" s="24" t="n">
        <v>0</v>
      </c>
      <c r="AQ237" s="24" t="n">
        <v>0</v>
      </c>
      <c r="AR237" s="24" t="n">
        <v>0</v>
      </c>
      <c r="AS237" s="24" t="n">
        <v>0</v>
      </c>
      <c r="AT237" s="24" t="n">
        <v>0</v>
      </c>
      <c r="AU237" s="24" t="n">
        <v>0</v>
      </c>
      <c r="AV237" s="24" t="n">
        <v>0</v>
      </c>
      <c r="AW237" s="24" t="n">
        <v>0</v>
      </c>
      <c r="AX237" s="24" t="n">
        <v>0</v>
      </c>
      <c r="AY237" s="24" t="n">
        <v>0</v>
      </c>
    </row>
    <row r="238" hidden="1" outlineLevel="1">
      <c r="A238" s="14" t="inlineStr">
        <is>
          <t>reg</t>
        </is>
      </c>
      <c r="B238" s="14" t="inlineStr">
        <is>
          <t>all</t>
        </is>
      </c>
      <c r="C238" s="14" t="inlineStr">
        <is>
          <t>tra</t>
        </is>
      </c>
      <c r="H238" s="14">
        <f>INDEX(VarLab,MATCH($A238,VarKey,0))&amp;INDEX(MemLab,MATCH($C238&amp;"|"&amp;$B238,MemKey,0))</f>
        <v/>
      </c>
      <c r="I238" s="14">
        <f>INDEX(VarUnit,MATCH($A238,VarKey,0))</f>
        <v/>
      </c>
      <c r="J238" s="14">
        <f>INDEX(VarSrc,MATCH($A238,VarKey,0))</f>
        <v/>
      </c>
      <c r="K238" s="11">
        <f>CodePrefix&amp;$A238&amp;IF($C238="","","."&amp;$C238&amp;"."&amp;$B238)&amp;INDEX(VarEnd,MATCH($A238,VarKey,0))&amp;K$5</f>
        <v/>
      </c>
      <c r="L238" s="24" t="n">
        <v>0</v>
      </c>
      <c r="M238" s="24" t="n">
        <v>0</v>
      </c>
      <c r="N238" s="24" t="n">
        <v>0</v>
      </c>
      <c r="O238" s="24" t="n">
        <v>0</v>
      </c>
      <c r="P238" s="24" t="n">
        <v>0</v>
      </c>
      <c r="Q238" s="24" t="n">
        <v>0</v>
      </c>
      <c r="R238" s="24" t="n">
        <v>0</v>
      </c>
      <c r="S238" s="24" t="n">
        <v>0</v>
      </c>
      <c r="T238" s="24" t="n">
        <v>0</v>
      </c>
      <c r="U238" s="24" t="n">
        <v>0</v>
      </c>
      <c r="V238" s="24" t="n">
        <v>0</v>
      </c>
      <c r="W238" s="24" t="n">
        <v>0</v>
      </c>
      <c r="X238" s="24" t="n">
        <v>0</v>
      </c>
      <c r="Y238" s="24" t="n">
        <v>0</v>
      </c>
      <c r="Z238" s="24" t="n">
        <v>0</v>
      </c>
      <c r="AA238" s="24" t="n">
        <v>0</v>
      </c>
      <c r="AB238" s="24" t="n">
        <v>0</v>
      </c>
      <c r="AC238" s="24" t="n">
        <v>0</v>
      </c>
      <c r="AD238" s="24" t="n">
        <v>0</v>
      </c>
      <c r="AF238" s="11">
        <f>CodePrefix&amp;$A238&amp;IF($C238="","","."&amp;$C238&amp;"."&amp;$B238)&amp;INDEX(VarEnd,MATCH($A238,VarKey,0))&amp;AF$5</f>
        <v/>
      </c>
      <c r="AG238" s="24" t="n">
        <v>0</v>
      </c>
      <c r="AH238" s="24" t="n">
        <v>0</v>
      </c>
      <c r="AI238" s="24" t="n">
        <v>0</v>
      </c>
      <c r="AJ238" s="24" t="n">
        <v>0</v>
      </c>
      <c r="AK238" s="24" t="n">
        <v>0</v>
      </c>
      <c r="AL238" s="24" t="n">
        <v>0</v>
      </c>
      <c r="AM238" s="24" t="n">
        <v>0</v>
      </c>
      <c r="AN238" s="24" t="n">
        <v>0</v>
      </c>
      <c r="AO238" s="24" t="n">
        <v>0</v>
      </c>
      <c r="AP238" s="24" t="n">
        <v>0</v>
      </c>
      <c r="AQ238" s="24" t="n">
        <v>0</v>
      </c>
      <c r="AR238" s="24" t="n">
        <v>0</v>
      </c>
      <c r="AS238" s="24" t="n">
        <v>0</v>
      </c>
      <c r="AT238" s="24" t="n">
        <v>0</v>
      </c>
      <c r="AU238" s="24" t="n">
        <v>0</v>
      </c>
      <c r="AV238" s="24" t="n">
        <v>0</v>
      </c>
      <c r="AW238" s="24" t="n">
        <v>0</v>
      </c>
      <c r="AX238" s="24" t="n">
        <v>0</v>
      </c>
      <c r="AY238" s="24" t="n">
        <v>0</v>
      </c>
    </row>
    <row r="239" hidden="1" outlineLevel="1">
      <c r="A239" s="14" t="inlineStr">
        <is>
          <t>reg</t>
        </is>
      </c>
      <c r="B239" s="14" t="inlineStr">
        <is>
          <t>all</t>
        </is>
      </c>
      <c r="C239" s="14" t="inlineStr">
        <is>
          <t>res</t>
        </is>
      </c>
      <c r="H239" s="14">
        <f>INDEX(VarLab,MATCH($A239,VarKey,0))&amp;INDEX(MemLab,MATCH($C239&amp;"|"&amp;$B239,MemKey,0))</f>
        <v/>
      </c>
      <c r="I239" s="14">
        <f>INDEX(VarUnit,MATCH($A239,VarKey,0))</f>
        <v/>
      </c>
      <c r="J239" s="14">
        <f>INDEX(VarSrc,MATCH($A239,VarKey,0))</f>
        <v/>
      </c>
      <c r="K239" s="11">
        <f>CodePrefix&amp;$A239&amp;IF($C239="","","."&amp;$C239&amp;"."&amp;$B239)&amp;INDEX(VarEnd,MATCH($A239,VarKey,0))&amp;K$5</f>
        <v/>
      </c>
      <c r="L239" s="24" t="n">
        <v>0</v>
      </c>
      <c r="M239" s="24" t="n">
        <v>0</v>
      </c>
      <c r="N239" s="24" t="n">
        <v>0</v>
      </c>
      <c r="O239" s="24" t="n">
        <v>0</v>
      </c>
      <c r="P239" s="24" t="n">
        <v>0</v>
      </c>
      <c r="Q239" s="24" t="n">
        <v>0</v>
      </c>
      <c r="R239" s="24" t="n">
        <v>0</v>
      </c>
      <c r="S239" s="24" t="n">
        <v>0</v>
      </c>
      <c r="T239" s="24" t="n">
        <v>0</v>
      </c>
      <c r="U239" s="24" t="n">
        <v>0</v>
      </c>
      <c r="V239" s="24" t="n">
        <v>0</v>
      </c>
      <c r="W239" s="24" t="n">
        <v>0</v>
      </c>
      <c r="X239" s="24" t="n">
        <v>0</v>
      </c>
      <c r="Y239" s="24" t="n">
        <v>0</v>
      </c>
      <c r="Z239" s="24" t="n">
        <v>0</v>
      </c>
      <c r="AA239" s="24" t="n">
        <v>0</v>
      </c>
      <c r="AB239" s="24" t="n">
        <v>0</v>
      </c>
      <c r="AC239" s="24" t="n">
        <v>0</v>
      </c>
      <c r="AD239" s="24" t="n">
        <v>0</v>
      </c>
      <c r="AF239" s="11">
        <f>CodePrefix&amp;$A239&amp;IF($C239="","","."&amp;$C239&amp;"."&amp;$B239)&amp;INDEX(VarEnd,MATCH($A239,VarKey,0))&amp;AF$5</f>
        <v/>
      </c>
      <c r="AG239" s="24" t="n">
        <v>0</v>
      </c>
      <c r="AH239" s="24" t="n">
        <v>0</v>
      </c>
      <c r="AI239" s="24" t="n">
        <v>0</v>
      </c>
      <c r="AJ239" s="24" t="n">
        <v>0</v>
      </c>
      <c r="AK239" s="24" t="n">
        <v>0</v>
      </c>
      <c r="AL239" s="24" t="n">
        <v>0</v>
      </c>
      <c r="AM239" s="24" t="n">
        <v>0</v>
      </c>
      <c r="AN239" s="24" t="n">
        <v>0</v>
      </c>
      <c r="AO239" s="24" t="n">
        <v>0</v>
      </c>
      <c r="AP239" s="24" t="n">
        <v>0</v>
      </c>
      <c r="AQ239" s="24" t="n">
        <v>0</v>
      </c>
      <c r="AR239" s="24" t="n">
        <v>0</v>
      </c>
      <c r="AS239" s="24" t="n">
        <v>0</v>
      </c>
      <c r="AT239" s="24" t="n">
        <v>0</v>
      </c>
      <c r="AU239" s="24" t="n">
        <v>0</v>
      </c>
      <c r="AV239" s="24" t="n">
        <v>0</v>
      </c>
      <c r="AW239" s="24" t="n">
        <v>0</v>
      </c>
      <c r="AX239" s="24" t="n">
        <v>0</v>
      </c>
      <c r="AY239" s="24" t="n">
        <v>0</v>
      </c>
    </row>
    <row r="240" hidden="1" outlineLevel="1">
      <c r="A240" s="14" t="inlineStr">
        <is>
          <t>reg</t>
        </is>
      </c>
      <c r="B240" s="14" t="inlineStr">
        <is>
          <t>all</t>
        </is>
      </c>
      <c r="C240" s="14" t="inlineStr">
        <is>
          <t>ind</t>
        </is>
      </c>
      <c r="H240" s="14">
        <f>INDEX(VarLab,MATCH($A240,VarKey,0))&amp;INDEX(MemLab,MATCH($C240&amp;"|"&amp;$B240,MemKey,0))</f>
        <v/>
      </c>
      <c r="I240" s="14">
        <f>INDEX(VarUnit,MATCH($A240,VarKey,0))</f>
        <v/>
      </c>
      <c r="J240" s="14">
        <f>INDEX(VarSrc,MATCH($A240,VarKey,0))</f>
        <v/>
      </c>
      <c r="K240" s="11">
        <f>CodePrefix&amp;$A240&amp;IF($C240="","","."&amp;$C240&amp;"."&amp;$B240)&amp;INDEX(VarEnd,MATCH($A240,VarKey,0))&amp;K$5</f>
        <v/>
      </c>
      <c r="L240" s="24" t="n">
        <v>0</v>
      </c>
      <c r="M240" s="24" t="n">
        <v>0</v>
      </c>
      <c r="N240" s="24" t="n">
        <v>0</v>
      </c>
      <c r="O240" s="24" t="n">
        <v>0</v>
      </c>
      <c r="P240" s="24" t="n">
        <v>0</v>
      </c>
      <c r="Q240" s="24" t="n">
        <v>0</v>
      </c>
      <c r="R240" s="24" t="n">
        <v>0</v>
      </c>
      <c r="S240" s="24" t="n">
        <v>0</v>
      </c>
      <c r="T240" s="24" t="n">
        <v>0</v>
      </c>
      <c r="U240" s="24" t="n">
        <v>0</v>
      </c>
      <c r="V240" s="24" t="n">
        <v>0</v>
      </c>
      <c r="W240" s="24" t="n">
        <v>0</v>
      </c>
      <c r="X240" s="24" t="n">
        <v>0</v>
      </c>
      <c r="Y240" s="24" t="n">
        <v>0</v>
      </c>
      <c r="Z240" s="24" t="n">
        <v>0</v>
      </c>
      <c r="AA240" s="24" t="n">
        <v>0</v>
      </c>
      <c r="AB240" s="24" t="n">
        <v>0</v>
      </c>
      <c r="AC240" s="24" t="n">
        <v>0</v>
      </c>
      <c r="AD240" s="24" t="n">
        <v>0</v>
      </c>
      <c r="AF240" s="11">
        <f>CodePrefix&amp;$A240&amp;IF($C240="","","."&amp;$C240&amp;"."&amp;$B240)&amp;INDEX(VarEnd,MATCH($A240,VarKey,0))&amp;AF$5</f>
        <v/>
      </c>
      <c r="AG240" s="24" t="n">
        <v>0</v>
      </c>
      <c r="AH240" s="24" t="n">
        <v>0</v>
      </c>
      <c r="AI240" s="24" t="n">
        <v>0</v>
      </c>
      <c r="AJ240" s="24" t="n">
        <v>0</v>
      </c>
      <c r="AK240" s="24" t="n">
        <v>0</v>
      </c>
      <c r="AL240" s="24" t="n">
        <v>0</v>
      </c>
      <c r="AM240" s="24" t="n">
        <v>0</v>
      </c>
      <c r="AN240" s="24" t="n">
        <v>0</v>
      </c>
      <c r="AO240" s="24" t="n">
        <v>0</v>
      </c>
      <c r="AP240" s="24" t="n">
        <v>0</v>
      </c>
      <c r="AQ240" s="24" t="n">
        <v>0</v>
      </c>
      <c r="AR240" s="24" t="n">
        <v>0</v>
      </c>
      <c r="AS240" s="24" t="n">
        <v>0</v>
      </c>
      <c r="AT240" s="24" t="n">
        <v>0</v>
      </c>
      <c r="AU240" s="24" t="n">
        <v>0</v>
      </c>
      <c r="AV240" s="24" t="n">
        <v>0</v>
      </c>
      <c r="AW240" s="24" t="n">
        <v>0</v>
      </c>
      <c r="AX240" s="24" t="n">
        <v>0</v>
      </c>
      <c r="AY240" s="24" t="n">
        <v>0</v>
      </c>
    </row>
    <row r="241" hidden="1" outlineLevel="1">
      <c r="A241" s="1" t="inlineStr">
        <is>
          <t>shps</t>
        </is>
      </c>
      <c r="B241" s="1" t="inlineStr">
        <is>
          <t>all</t>
        </is>
      </c>
      <c r="C241" s="1" t="inlineStr">
        <is>
          <t>pow</t>
        </is>
      </c>
      <c r="H241" s="1">
        <f>INDEX(VarLab,MATCH($A241,VarKey,0))&amp;INDEX(MemLab,MATCH($C241&amp;"|"&amp;$B241,MemKey,0))</f>
        <v/>
      </c>
      <c r="I241" s="1">
        <f>INDEX(VarUnit,MATCH($A241,VarKey,0))</f>
        <v/>
      </c>
      <c r="J241" s="1">
        <f>INDEX(VarSrc,MATCH($A241,VarKey,0))</f>
        <v/>
      </c>
      <c r="K241" s="17">
        <f>CodePrefix&amp;$A241&amp;IF($C241="","","."&amp;$C241&amp;"."&amp;$B241)&amp;INDEX(VarEnd,MATCH($A241,VarKey,0))&amp;K$5</f>
        <v/>
      </c>
      <c r="L241" s="18">
        <f>L213+L237</f>
        <v/>
      </c>
      <c r="M241" s="19">
        <f>M213+M237</f>
        <v/>
      </c>
      <c r="N241" s="19">
        <f>N213+N237</f>
        <v/>
      </c>
      <c r="O241" s="19">
        <f>O213+O237</f>
        <v/>
      </c>
      <c r="P241" s="19">
        <f>P213+P237</f>
        <v/>
      </c>
      <c r="Q241" s="19">
        <f>Q213+Q237</f>
        <v/>
      </c>
      <c r="R241" s="19">
        <f>R213+R237</f>
        <v/>
      </c>
      <c r="S241" s="19">
        <f>S213+S237</f>
        <v/>
      </c>
      <c r="T241" s="19">
        <f>T213+T237</f>
        <v/>
      </c>
      <c r="U241" s="19">
        <f>U213+U237</f>
        <v/>
      </c>
      <c r="V241" s="19">
        <f>V213+V237</f>
        <v/>
      </c>
      <c r="W241" s="19">
        <f>W213+W237</f>
        <v/>
      </c>
      <c r="X241" s="19">
        <f>X213+X237</f>
        <v/>
      </c>
      <c r="Y241" s="19">
        <f>Y213+Y237</f>
        <v/>
      </c>
      <c r="Z241" s="19">
        <f>Z213+Z237</f>
        <v/>
      </c>
      <c r="AA241" s="19">
        <f>AA213+AA237</f>
        <v/>
      </c>
      <c r="AB241" s="19">
        <f>AB213+AB237</f>
        <v/>
      </c>
      <c r="AC241" s="19">
        <f>AC213+AC237</f>
        <v/>
      </c>
      <c r="AD241" s="19">
        <f>AD213+AD237</f>
        <v/>
      </c>
      <c r="AF241" s="17">
        <f>CodePrefix&amp;$A241&amp;IF($C241="","","."&amp;$C241&amp;"."&amp;$B241)&amp;INDEX(VarEnd,MATCH($A241,VarKey,0))&amp;AF$5</f>
        <v/>
      </c>
      <c r="AG241" s="18">
        <f>AG213+AG237</f>
        <v/>
      </c>
      <c r="AH241" s="19">
        <f>AH213+AH237</f>
        <v/>
      </c>
      <c r="AI241" s="19">
        <f>AI213+AI237</f>
        <v/>
      </c>
      <c r="AJ241" s="19">
        <f>AJ213+AJ237</f>
        <v/>
      </c>
      <c r="AK241" s="19">
        <f>AK213+AK237</f>
        <v/>
      </c>
      <c r="AL241" s="19">
        <f>AL213+AL237</f>
        <v/>
      </c>
      <c r="AM241" s="19">
        <f>AM213+AM237</f>
        <v/>
      </c>
      <c r="AN241" s="19">
        <f>AN213+AN237</f>
        <v/>
      </c>
      <c r="AO241" s="19">
        <f>AO213+AO237</f>
        <v/>
      </c>
      <c r="AP241" s="19">
        <f>AP213+AP237</f>
        <v/>
      </c>
      <c r="AQ241" s="19">
        <f>AQ213+AQ237</f>
        <v/>
      </c>
      <c r="AR241" s="19">
        <f>AR213+AR237</f>
        <v/>
      </c>
      <c r="AS241" s="19">
        <f>AS213+AS237</f>
        <v/>
      </c>
      <c r="AT241" s="19">
        <f>AT213+AT237</f>
        <v/>
      </c>
      <c r="AU241" s="19">
        <f>AU213+AU237</f>
        <v/>
      </c>
      <c r="AV241" s="19">
        <f>AV213+AV237</f>
        <v/>
      </c>
      <c r="AW241" s="19">
        <f>AW213+AW237</f>
        <v/>
      </c>
      <c r="AX241" s="19">
        <f>AX213+AX237</f>
        <v/>
      </c>
      <c r="AY241" s="19">
        <f>AY213+AY237</f>
        <v/>
      </c>
    </row>
    <row r="242" hidden="1" outlineLevel="1">
      <c r="A242" s="1" t="inlineStr">
        <is>
          <t>shps</t>
        </is>
      </c>
      <c r="B242" s="1" t="inlineStr">
        <is>
          <t>all</t>
        </is>
      </c>
      <c r="C242" s="1" t="inlineStr">
        <is>
          <t>tra</t>
        </is>
      </c>
      <c r="H242" s="1">
        <f>INDEX(VarLab,MATCH($A242,VarKey,0))&amp;INDEX(MemLab,MATCH($C242&amp;"|"&amp;$B242,MemKey,0))</f>
        <v/>
      </c>
      <c r="I242" s="1">
        <f>INDEX(VarUnit,MATCH($A242,VarKey,0))</f>
        <v/>
      </c>
      <c r="J242" s="1">
        <f>INDEX(VarSrc,MATCH($A242,VarKey,0))</f>
        <v/>
      </c>
      <c r="K242" s="17">
        <f>CodePrefix&amp;$A242&amp;IF($C242="","","."&amp;$C242&amp;"."&amp;$B242)&amp;INDEX(VarEnd,MATCH($A242,VarKey,0))&amp;K$5</f>
        <v/>
      </c>
      <c r="L242" s="18">
        <f>L214+L238</f>
        <v/>
      </c>
      <c r="M242" s="19">
        <f>M214+M238</f>
        <v/>
      </c>
      <c r="N242" s="19">
        <f>N214+N238</f>
        <v/>
      </c>
      <c r="O242" s="19">
        <f>O214+O238</f>
        <v/>
      </c>
      <c r="P242" s="19">
        <f>P214+P238</f>
        <v/>
      </c>
      <c r="Q242" s="19">
        <f>Q214+Q238</f>
        <v/>
      </c>
      <c r="R242" s="19">
        <f>R214+R238</f>
        <v/>
      </c>
      <c r="S242" s="19">
        <f>S214+S238</f>
        <v/>
      </c>
      <c r="T242" s="19">
        <f>T214+T238</f>
        <v/>
      </c>
      <c r="U242" s="19">
        <f>U214+U238</f>
        <v/>
      </c>
      <c r="V242" s="19">
        <f>V214+V238</f>
        <v/>
      </c>
      <c r="W242" s="19">
        <f>W214+W238</f>
        <v/>
      </c>
      <c r="X242" s="19">
        <f>X214+X238</f>
        <v/>
      </c>
      <c r="Y242" s="19">
        <f>Y214+Y238</f>
        <v/>
      </c>
      <c r="Z242" s="19">
        <f>Z214+Z238</f>
        <v/>
      </c>
      <c r="AA242" s="19">
        <f>AA214+AA238</f>
        <v/>
      </c>
      <c r="AB242" s="19">
        <f>AB214+AB238</f>
        <v/>
      </c>
      <c r="AC242" s="19">
        <f>AC214+AC238</f>
        <v/>
      </c>
      <c r="AD242" s="19">
        <f>AD214+AD238</f>
        <v/>
      </c>
      <c r="AF242" s="17">
        <f>CodePrefix&amp;$A242&amp;IF($C242="","","."&amp;$C242&amp;"."&amp;$B242)&amp;INDEX(VarEnd,MATCH($A242,VarKey,0))&amp;AF$5</f>
        <v/>
      </c>
      <c r="AG242" s="18">
        <f>AG214+AG238</f>
        <v/>
      </c>
      <c r="AH242" s="19">
        <f>AH214+AH238</f>
        <v/>
      </c>
      <c r="AI242" s="19">
        <f>AI214+AI238</f>
        <v/>
      </c>
      <c r="AJ242" s="19">
        <f>AJ214+AJ238</f>
        <v/>
      </c>
      <c r="AK242" s="19">
        <f>AK214+AK238</f>
        <v/>
      </c>
      <c r="AL242" s="19">
        <f>AL214+AL238</f>
        <v/>
      </c>
      <c r="AM242" s="19">
        <f>AM214+AM238</f>
        <v/>
      </c>
      <c r="AN242" s="19">
        <f>AN214+AN238</f>
        <v/>
      </c>
      <c r="AO242" s="19">
        <f>AO214+AO238</f>
        <v/>
      </c>
      <c r="AP242" s="19">
        <f>AP214+AP238</f>
        <v/>
      </c>
      <c r="AQ242" s="19">
        <f>AQ214+AQ238</f>
        <v/>
      </c>
      <c r="AR242" s="19">
        <f>AR214+AR238</f>
        <v/>
      </c>
      <c r="AS242" s="19">
        <f>AS214+AS238</f>
        <v/>
      </c>
      <c r="AT242" s="19">
        <f>AT214+AT238</f>
        <v/>
      </c>
      <c r="AU242" s="19">
        <f>AU214+AU238</f>
        <v/>
      </c>
      <c r="AV242" s="19">
        <f>AV214+AV238</f>
        <v/>
      </c>
      <c r="AW242" s="19">
        <f>AW214+AW238</f>
        <v/>
      </c>
      <c r="AX242" s="19">
        <f>AX214+AX238</f>
        <v/>
      </c>
      <c r="AY242" s="19">
        <f>AY214+AY238</f>
        <v/>
      </c>
    </row>
    <row r="243" hidden="1" outlineLevel="1">
      <c r="A243" s="1" t="inlineStr">
        <is>
          <t>shps</t>
        </is>
      </c>
      <c r="B243" s="1" t="inlineStr">
        <is>
          <t>all</t>
        </is>
      </c>
      <c r="C243" s="1" t="inlineStr">
        <is>
          <t>res</t>
        </is>
      </c>
      <c r="H243" s="1">
        <f>INDEX(VarLab,MATCH($A243,VarKey,0))&amp;INDEX(MemLab,MATCH($C243&amp;"|"&amp;$B243,MemKey,0))</f>
        <v/>
      </c>
      <c r="I243" s="1">
        <f>INDEX(VarUnit,MATCH($A243,VarKey,0))</f>
        <v/>
      </c>
      <c r="J243" s="1">
        <f>INDEX(VarSrc,MATCH($A243,VarKey,0))</f>
        <v/>
      </c>
      <c r="K243" s="17">
        <f>CodePrefix&amp;$A243&amp;IF($C243="","","."&amp;$C243&amp;"."&amp;$B243)&amp;INDEX(VarEnd,MATCH($A243,VarKey,0))&amp;K$5</f>
        <v/>
      </c>
      <c r="L243" s="18">
        <f>L215+L239</f>
        <v/>
      </c>
      <c r="M243" s="19">
        <f>M215+M239</f>
        <v/>
      </c>
      <c r="N243" s="19">
        <f>N215+N239</f>
        <v/>
      </c>
      <c r="O243" s="19">
        <f>O215+O239</f>
        <v/>
      </c>
      <c r="P243" s="19">
        <f>P215+P239</f>
        <v/>
      </c>
      <c r="Q243" s="19">
        <f>Q215+Q239</f>
        <v/>
      </c>
      <c r="R243" s="19">
        <f>R215+R239</f>
        <v/>
      </c>
      <c r="S243" s="19">
        <f>S215+S239</f>
        <v/>
      </c>
      <c r="T243" s="19">
        <f>T215+T239</f>
        <v/>
      </c>
      <c r="U243" s="19">
        <f>U215+U239</f>
        <v/>
      </c>
      <c r="V243" s="19">
        <f>V215+V239</f>
        <v/>
      </c>
      <c r="W243" s="19">
        <f>W215+W239</f>
        <v/>
      </c>
      <c r="X243" s="19">
        <f>X215+X239</f>
        <v/>
      </c>
      <c r="Y243" s="19">
        <f>Y215+Y239</f>
        <v/>
      </c>
      <c r="Z243" s="19">
        <f>Z215+Z239</f>
        <v/>
      </c>
      <c r="AA243" s="19">
        <f>AA215+AA239</f>
        <v/>
      </c>
      <c r="AB243" s="19">
        <f>AB215+AB239</f>
        <v/>
      </c>
      <c r="AC243" s="19">
        <f>AC215+AC239</f>
        <v/>
      </c>
      <c r="AD243" s="19">
        <f>AD215+AD239</f>
        <v/>
      </c>
      <c r="AF243" s="17">
        <f>CodePrefix&amp;$A243&amp;IF($C243="","","."&amp;$C243&amp;"."&amp;$B243)&amp;INDEX(VarEnd,MATCH($A243,VarKey,0))&amp;AF$5</f>
        <v/>
      </c>
      <c r="AG243" s="18">
        <f>AG215+AG239</f>
        <v/>
      </c>
      <c r="AH243" s="19">
        <f>AH215+AH239</f>
        <v/>
      </c>
      <c r="AI243" s="19">
        <f>AI215+AI239</f>
        <v/>
      </c>
      <c r="AJ243" s="19">
        <f>AJ215+AJ239</f>
        <v/>
      </c>
      <c r="AK243" s="19">
        <f>AK215+AK239</f>
        <v/>
      </c>
      <c r="AL243" s="19">
        <f>AL215+AL239</f>
        <v/>
      </c>
      <c r="AM243" s="19">
        <f>AM215+AM239</f>
        <v/>
      </c>
      <c r="AN243" s="19">
        <f>AN215+AN239</f>
        <v/>
      </c>
      <c r="AO243" s="19">
        <f>AO215+AO239</f>
        <v/>
      </c>
      <c r="AP243" s="19">
        <f>AP215+AP239</f>
        <v/>
      </c>
      <c r="AQ243" s="19">
        <f>AQ215+AQ239</f>
        <v/>
      </c>
      <c r="AR243" s="19">
        <f>AR215+AR239</f>
        <v/>
      </c>
      <c r="AS243" s="19">
        <f>AS215+AS239</f>
        <v/>
      </c>
      <c r="AT243" s="19">
        <f>AT215+AT239</f>
        <v/>
      </c>
      <c r="AU243" s="19">
        <f>AU215+AU239</f>
        <v/>
      </c>
      <c r="AV243" s="19">
        <f>AV215+AV239</f>
        <v/>
      </c>
      <c r="AW243" s="19">
        <f>AW215+AW239</f>
        <v/>
      </c>
      <c r="AX243" s="19">
        <f>AX215+AX239</f>
        <v/>
      </c>
      <c r="AY243" s="19">
        <f>AY215+AY239</f>
        <v/>
      </c>
    </row>
    <row r="244" hidden="1" outlineLevel="1">
      <c r="A244" s="1" t="inlineStr">
        <is>
          <t>shps</t>
        </is>
      </c>
      <c r="B244" s="1" t="inlineStr">
        <is>
          <t>all</t>
        </is>
      </c>
      <c r="C244" s="1" t="inlineStr">
        <is>
          <t>ind</t>
        </is>
      </c>
      <c r="H244" s="1">
        <f>INDEX(VarLab,MATCH($A244,VarKey,0))&amp;INDEX(MemLab,MATCH($C244&amp;"|"&amp;$B244,MemKey,0))</f>
        <v/>
      </c>
      <c r="I244" s="1">
        <f>INDEX(VarUnit,MATCH($A244,VarKey,0))</f>
        <v/>
      </c>
      <c r="J244" s="1">
        <f>INDEX(VarSrc,MATCH($A244,VarKey,0))</f>
        <v/>
      </c>
      <c r="K244" s="17">
        <f>CodePrefix&amp;$A244&amp;IF($C244="","","."&amp;$C244&amp;"."&amp;$B244)&amp;INDEX(VarEnd,MATCH($A244,VarKey,0))&amp;K$5</f>
        <v/>
      </c>
      <c r="L244" s="18">
        <f>L216+L240</f>
        <v/>
      </c>
      <c r="M244" s="19">
        <f>M216+M240</f>
        <v/>
      </c>
      <c r="N244" s="19">
        <f>N216+N240</f>
        <v/>
      </c>
      <c r="O244" s="19">
        <f>O216+O240</f>
        <v/>
      </c>
      <c r="P244" s="19">
        <f>P216+P240</f>
        <v/>
      </c>
      <c r="Q244" s="19">
        <f>Q216+Q240</f>
        <v/>
      </c>
      <c r="R244" s="19">
        <f>R216+R240</f>
        <v/>
      </c>
      <c r="S244" s="19">
        <f>S216+S240</f>
        <v/>
      </c>
      <c r="T244" s="19">
        <f>T216+T240</f>
        <v/>
      </c>
      <c r="U244" s="19">
        <f>U216+U240</f>
        <v/>
      </c>
      <c r="V244" s="19">
        <f>V216+V240</f>
        <v/>
      </c>
      <c r="W244" s="19">
        <f>W216+W240</f>
        <v/>
      </c>
      <c r="X244" s="19">
        <f>X216+X240</f>
        <v/>
      </c>
      <c r="Y244" s="19">
        <f>Y216+Y240</f>
        <v/>
      </c>
      <c r="Z244" s="19">
        <f>Z216+Z240</f>
        <v/>
      </c>
      <c r="AA244" s="19">
        <f>AA216+AA240</f>
        <v/>
      </c>
      <c r="AB244" s="19">
        <f>AB216+AB240</f>
        <v/>
      </c>
      <c r="AC244" s="19">
        <f>AC216+AC240</f>
        <v/>
      </c>
      <c r="AD244" s="19">
        <f>AD216+AD240</f>
        <v/>
      </c>
      <c r="AF244" s="17">
        <f>CodePrefix&amp;$A244&amp;IF($C244="","","."&amp;$C244&amp;"."&amp;$B244)&amp;INDEX(VarEnd,MATCH($A244,VarKey,0))&amp;AF$5</f>
        <v/>
      </c>
      <c r="AG244" s="18">
        <f>AG216+AG240</f>
        <v/>
      </c>
      <c r="AH244" s="19">
        <f>AH216+AH240</f>
        <v/>
      </c>
      <c r="AI244" s="19">
        <f>AI216+AI240</f>
        <v/>
      </c>
      <c r="AJ244" s="19">
        <f>AJ216+AJ240</f>
        <v/>
      </c>
      <c r="AK244" s="19">
        <f>AK216+AK240</f>
        <v/>
      </c>
      <c r="AL244" s="19">
        <f>AL216+AL240</f>
        <v/>
      </c>
      <c r="AM244" s="19">
        <f>AM216+AM240</f>
        <v/>
      </c>
      <c r="AN244" s="19">
        <f>AN216+AN240</f>
        <v/>
      </c>
      <c r="AO244" s="19">
        <f>AO216+AO240</f>
        <v/>
      </c>
      <c r="AP244" s="19">
        <f>AP216+AP240</f>
        <v/>
      </c>
      <c r="AQ244" s="19">
        <f>AQ216+AQ240</f>
        <v/>
      </c>
      <c r="AR244" s="19">
        <f>AR216+AR240</f>
        <v/>
      </c>
      <c r="AS244" s="19">
        <f>AS216+AS240</f>
        <v/>
      </c>
      <c r="AT244" s="19">
        <f>AT216+AT240</f>
        <v/>
      </c>
      <c r="AU244" s="19">
        <f>AU216+AU240</f>
        <v/>
      </c>
      <c r="AV244" s="19">
        <f>AV216+AV240</f>
        <v/>
      </c>
      <c r="AW244" s="19">
        <f>AW216+AW240</f>
        <v/>
      </c>
      <c r="AX244" s="19">
        <f>AX216+AX240</f>
        <v/>
      </c>
      <c r="AY244" s="19">
        <f>AY216+AY240</f>
        <v/>
      </c>
    </row>
    <row r="245" hidden="1" outlineLevel="1">
      <c r="A245" s="1" t="inlineStr">
        <is>
          <t>ssc</t>
        </is>
      </c>
      <c r="B245" s="1" t="inlineStr">
        <is>
          <t>all</t>
        </is>
      </c>
      <c r="C245" s="1" t="inlineStr">
        <is>
          <t>pow</t>
        </is>
      </c>
      <c r="H245" s="1">
        <f>INDEX(VarLab,MATCH($A245,VarKey,0))&amp;INDEX(MemLab,MATCH($C245&amp;"|"&amp;$B245,MemKey,0))</f>
        <v/>
      </c>
      <c r="I245" s="1">
        <f>INDEX(VarUnit,MATCH($A245,VarKey,0))</f>
        <v/>
      </c>
      <c r="J245" s="1">
        <f>INDEX(VarSrc,MATCH($A245,VarKey,0))</f>
        <v/>
      </c>
      <c r="K245" s="17">
        <f>CodePrefix&amp;$A245&amp;IF($C245="","","."&amp;$C245&amp;"."&amp;$B245)&amp;INDEX(VarEnd,MATCH($A245,VarKey,0))&amp;K$5</f>
        <v/>
      </c>
      <c r="L245" s="18">
        <f>IF(L218,1,0)*L$236</f>
        <v/>
      </c>
      <c r="M245" s="19">
        <f>IF(M218,1,0)*M$236</f>
        <v/>
      </c>
      <c r="N245" s="19">
        <f>IF(N218,1,0)*N$236</f>
        <v/>
      </c>
      <c r="O245" s="19">
        <f>IF(O218,1,0)*O$236</f>
        <v/>
      </c>
      <c r="P245" s="19">
        <f>IF(P218,1,0)*P$236</f>
        <v/>
      </c>
      <c r="Q245" s="19">
        <f>IF(Q218,1,0)*Q$236</f>
        <v/>
      </c>
      <c r="R245" s="19">
        <f>IF(R218,1,0)*R$236</f>
        <v/>
      </c>
      <c r="S245" s="19">
        <f>IF(S218,1,0)*S$236</f>
        <v/>
      </c>
      <c r="T245" s="19">
        <f>IF(T218,1,0)*T$236</f>
        <v/>
      </c>
      <c r="U245" s="19">
        <f>IF(U218,1,0)*U$236</f>
        <v/>
      </c>
      <c r="V245" s="19">
        <f>IF(V218,1,0)*V$236</f>
        <v/>
      </c>
      <c r="W245" s="19">
        <f>IF(W218,1,0)*W$236</f>
        <v/>
      </c>
      <c r="X245" s="19">
        <f>IF(X218,1,0)*X$236</f>
        <v/>
      </c>
      <c r="Y245" s="19">
        <f>IF(Y218,1,0)*Y$236</f>
        <v/>
      </c>
      <c r="Z245" s="19">
        <f>IF(Z218,1,0)*Z$236</f>
        <v/>
      </c>
      <c r="AA245" s="19">
        <f>IF(AA218,1,0)*AA$236</f>
        <v/>
      </c>
      <c r="AB245" s="19">
        <f>IF(AB218,1,0)*AB$236</f>
        <v/>
      </c>
      <c r="AC245" s="19">
        <f>IF(AC218,1,0)*AC$236</f>
        <v/>
      </c>
      <c r="AD245" s="19">
        <f>IF(AD218,1,0)*AD$236</f>
        <v/>
      </c>
      <c r="AF245" s="17">
        <f>CodePrefix&amp;$A245&amp;IF($C245="","","."&amp;$C245&amp;"."&amp;$B245)&amp;INDEX(VarEnd,MATCH($A245,VarKey,0))&amp;AF$5</f>
        <v/>
      </c>
      <c r="AG245" s="18">
        <f>IF(AG218,1,0)*AG$236</f>
        <v/>
      </c>
      <c r="AH245" s="19">
        <f>IF(AH218,1,0)*AH$236</f>
        <v/>
      </c>
      <c r="AI245" s="19">
        <f>IF(AI218,1,0)*AI$236</f>
        <v/>
      </c>
      <c r="AJ245" s="19">
        <f>IF(AJ218,1,0)*AJ$236</f>
        <v/>
      </c>
      <c r="AK245" s="19">
        <f>IF(AK218,1,0)*AK$236</f>
        <v/>
      </c>
      <c r="AL245" s="19">
        <f>IF(AL218,1,0)*AL$236</f>
        <v/>
      </c>
      <c r="AM245" s="19">
        <f>IF(AM218,1,0)*AM$236</f>
        <v/>
      </c>
      <c r="AN245" s="19">
        <f>IF(AN218,1,0)*AN$236</f>
        <v/>
      </c>
      <c r="AO245" s="19">
        <f>IF(AO218,1,0)*AO$236</f>
        <v/>
      </c>
      <c r="AP245" s="19">
        <f>IF(AP218,1,0)*AP$236</f>
        <v/>
      </c>
      <c r="AQ245" s="19">
        <f>IF(AQ218,1,0)*AQ$236</f>
        <v/>
      </c>
      <c r="AR245" s="19">
        <f>IF(AR218,1,0)*AR$236</f>
        <v/>
      </c>
      <c r="AS245" s="19">
        <f>IF(AS218,1,0)*AS$236</f>
        <v/>
      </c>
      <c r="AT245" s="19">
        <f>IF(AT218,1,0)*AT$236</f>
        <v/>
      </c>
      <c r="AU245" s="19">
        <f>IF(AU218,1,0)*AU$236</f>
        <v/>
      </c>
      <c r="AV245" s="19">
        <f>IF(AV218,1,0)*AV$236</f>
        <v/>
      </c>
      <c r="AW245" s="19">
        <f>IF(AW218,1,0)*AW$236</f>
        <v/>
      </c>
      <c r="AX245" s="19">
        <f>IF(AX218,1,0)*AX$236</f>
        <v/>
      </c>
      <c r="AY245" s="19">
        <f>IF(AY218,1,0)*AY$236</f>
        <v/>
      </c>
    </row>
    <row r="246" hidden="1" outlineLevel="1">
      <c r="A246" s="1" t="inlineStr">
        <is>
          <t>ssc</t>
        </is>
      </c>
      <c r="B246" s="1" t="inlineStr">
        <is>
          <t>all</t>
        </is>
      </c>
      <c r="C246" s="1" t="inlineStr">
        <is>
          <t>rod</t>
        </is>
      </c>
      <c r="H246" s="1">
        <f>INDEX(VarLab,MATCH($A246,VarKey,0))&amp;INDEX(MemLab,MATCH($C246&amp;"|"&amp;$B246,MemKey,0))</f>
        <v/>
      </c>
      <c r="I246" s="1">
        <f>INDEX(VarUnit,MATCH($A246,VarKey,0))</f>
        <v/>
      </c>
      <c r="J246" s="1">
        <f>INDEX(VarSrc,MATCH($A246,VarKey,0))</f>
        <v/>
      </c>
      <c r="K246" s="17">
        <f>CodePrefix&amp;$A246&amp;IF($C246="","","."&amp;$C246&amp;"."&amp;$B246)&amp;INDEX(VarEnd,MATCH($A246,VarKey,0))&amp;K$5</f>
        <v/>
      </c>
      <c r="L246" s="18">
        <f>IF(L219,1,0)*L$236</f>
        <v/>
      </c>
      <c r="M246" s="19">
        <f>IF(M219,1,0)*M$236</f>
        <v/>
      </c>
      <c r="N246" s="19">
        <f>IF(N219,1,0)*N$236</f>
        <v/>
      </c>
      <c r="O246" s="19">
        <f>IF(O219,1,0)*O$236</f>
        <v/>
      </c>
      <c r="P246" s="19">
        <f>IF(P219,1,0)*P$236</f>
        <v/>
      </c>
      <c r="Q246" s="19">
        <f>IF(Q219,1,0)*Q$236</f>
        <v/>
      </c>
      <c r="R246" s="19">
        <f>IF(R219,1,0)*R$236</f>
        <v/>
      </c>
      <c r="S246" s="19">
        <f>IF(S219,1,0)*S$236</f>
        <v/>
      </c>
      <c r="T246" s="19">
        <f>IF(T219,1,0)*T$236</f>
        <v/>
      </c>
      <c r="U246" s="19">
        <f>IF(U219,1,0)*U$236</f>
        <v/>
      </c>
      <c r="V246" s="19">
        <f>IF(V219,1,0)*V$236</f>
        <v/>
      </c>
      <c r="W246" s="19">
        <f>IF(W219,1,0)*W$236</f>
        <v/>
      </c>
      <c r="X246" s="19">
        <f>IF(X219,1,0)*X$236</f>
        <v/>
      </c>
      <c r="Y246" s="19">
        <f>IF(Y219,1,0)*Y$236</f>
        <v/>
      </c>
      <c r="Z246" s="19">
        <f>IF(Z219,1,0)*Z$236</f>
        <v/>
      </c>
      <c r="AA246" s="19">
        <f>IF(AA219,1,0)*AA$236</f>
        <v/>
      </c>
      <c r="AB246" s="19">
        <f>IF(AB219,1,0)*AB$236</f>
        <v/>
      </c>
      <c r="AC246" s="19">
        <f>IF(AC219,1,0)*AC$236</f>
        <v/>
      </c>
      <c r="AD246" s="19">
        <f>IF(AD219,1,0)*AD$236</f>
        <v/>
      </c>
      <c r="AF246" s="17">
        <f>CodePrefix&amp;$A246&amp;IF($C246="","","."&amp;$C246&amp;"."&amp;$B246)&amp;INDEX(VarEnd,MATCH($A246,VarKey,0))&amp;AF$5</f>
        <v/>
      </c>
      <c r="AG246" s="18">
        <f>IF(AG219,1,0)*AG$236</f>
        <v/>
      </c>
      <c r="AH246" s="19">
        <f>IF(AH219,1,0)*AH$236</f>
        <v/>
      </c>
      <c r="AI246" s="19">
        <f>IF(AI219,1,0)*AI$236</f>
        <v/>
      </c>
      <c r="AJ246" s="19">
        <f>IF(AJ219,1,0)*AJ$236</f>
        <v/>
      </c>
      <c r="AK246" s="19">
        <f>IF(AK219,1,0)*AK$236</f>
        <v/>
      </c>
      <c r="AL246" s="19">
        <f>IF(AL219,1,0)*AL$236</f>
        <v/>
      </c>
      <c r="AM246" s="19">
        <f>IF(AM219,1,0)*AM$236</f>
        <v/>
      </c>
      <c r="AN246" s="19">
        <f>IF(AN219,1,0)*AN$236</f>
        <v/>
      </c>
      <c r="AO246" s="19">
        <f>IF(AO219,1,0)*AO$236</f>
        <v/>
      </c>
      <c r="AP246" s="19">
        <f>IF(AP219,1,0)*AP$236</f>
        <v/>
      </c>
      <c r="AQ246" s="19">
        <f>IF(AQ219,1,0)*AQ$236</f>
        <v/>
      </c>
      <c r="AR246" s="19">
        <f>IF(AR219,1,0)*AR$236</f>
        <v/>
      </c>
      <c r="AS246" s="19">
        <f>IF(AS219,1,0)*AS$236</f>
        <v/>
      </c>
      <c r="AT246" s="19">
        <f>IF(AT219,1,0)*AT$236</f>
        <v/>
      </c>
      <c r="AU246" s="19">
        <f>IF(AU219,1,0)*AU$236</f>
        <v/>
      </c>
      <c r="AV246" s="19">
        <f>IF(AV219,1,0)*AV$236</f>
        <v/>
      </c>
      <c r="AW246" s="19">
        <f>IF(AW219,1,0)*AW$236</f>
        <v/>
      </c>
      <c r="AX246" s="19">
        <f>IF(AX219,1,0)*AX$236</f>
        <v/>
      </c>
      <c r="AY246" s="19">
        <f>IF(AY219,1,0)*AY$236</f>
        <v/>
      </c>
    </row>
    <row r="247" hidden="1" outlineLevel="1">
      <c r="A247" s="1" t="inlineStr">
        <is>
          <t>ssc</t>
        </is>
      </c>
      <c r="B247" s="1" t="inlineStr">
        <is>
          <t>all</t>
        </is>
      </c>
      <c r="C247" s="1" t="inlineStr">
        <is>
          <t>ral</t>
        </is>
      </c>
      <c r="H247" s="1">
        <f>INDEX(VarLab,MATCH($A247,VarKey,0))&amp;INDEX(MemLab,MATCH($C247&amp;"|"&amp;$B247,MemKey,0))</f>
        <v/>
      </c>
      <c r="I247" s="1">
        <f>INDEX(VarUnit,MATCH($A247,VarKey,0))</f>
        <v/>
      </c>
      <c r="J247" s="1">
        <f>INDEX(VarSrc,MATCH($A247,VarKey,0))</f>
        <v/>
      </c>
      <c r="K247" s="17">
        <f>CodePrefix&amp;$A247&amp;IF($C247="","","."&amp;$C247&amp;"."&amp;$B247)&amp;INDEX(VarEnd,MATCH($A247,VarKey,0))&amp;K$5</f>
        <v/>
      </c>
      <c r="L247" s="18">
        <f>IF(L220,1,0)*L$236</f>
        <v/>
      </c>
      <c r="M247" s="19">
        <f>IF(M220,1,0)*M$236</f>
        <v/>
      </c>
      <c r="N247" s="19">
        <f>IF(N220,1,0)*N$236</f>
        <v/>
      </c>
      <c r="O247" s="19">
        <f>IF(O220,1,0)*O$236</f>
        <v/>
      </c>
      <c r="P247" s="19">
        <f>IF(P220,1,0)*P$236</f>
        <v/>
      </c>
      <c r="Q247" s="19">
        <f>IF(Q220,1,0)*Q$236</f>
        <v/>
      </c>
      <c r="R247" s="19">
        <f>IF(R220,1,0)*R$236</f>
        <v/>
      </c>
      <c r="S247" s="19">
        <f>IF(S220,1,0)*S$236</f>
        <v/>
      </c>
      <c r="T247" s="19">
        <f>IF(T220,1,0)*T$236</f>
        <v/>
      </c>
      <c r="U247" s="19">
        <f>IF(U220,1,0)*U$236</f>
        <v/>
      </c>
      <c r="V247" s="19">
        <f>IF(V220,1,0)*V$236</f>
        <v/>
      </c>
      <c r="W247" s="19">
        <f>IF(W220,1,0)*W$236</f>
        <v/>
      </c>
      <c r="X247" s="19">
        <f>IF(X220,1,0)*X$236</f>
        <v/>
      </c>
      <c r="Y247" s="19">
        <f>IF(Y220,1,0)*Y$236</f>
        <v/>
      </c>
      <c r="Z247" s="19">
        <f>IF(Z220,1,0)*Z$236</f>
        <v/>
      </c>
      <c r="AA247" s="19">
        <f>IF(AA220,1,0)*AA$236</f>
        <v/>
      </c>
      <c r="AB247" s="19">
        <f>IF(AB220,1,0)*AB$236</f>
        <v/>
      </c>
      <c r="AC247" s="19">
        <f>IF(AC220,1,0)*AC$236</f>
        <v/>
      </c>
      <c r="AD247" s="19">
        <f>IF(AD220,1,0)*AD$236</f>
        <v/>
      </c>
      <c r="AF247" s="17">
        <f>CodePrefix&amp;$A247&amp;IF($C247="","","."&amp;$C247&amp;"."&amp;$B247)&amp;INDEX(VarEnd,MATCH($A247,VarKey,0))&amp;AF$5</f>
        <v/>
      </c>
      <c r="AG247" s="18">
        <f>IF(AG220,1,0)*AG$236</f>
        <v/>
      </c>
      <c r="AH247" s="19">
        <f>IF(AH220,1,0)*AH$236</f>
        <v/>
      </c>
      <c r="AI247" s="19">
        <f>IF(AI220,1,0)*AI$236</f>
        <v/>
      </c>
      <c r="AJ247" s="19">
        <f>IF(AJ220,1,0)*AJ$236</f>
        <v/>
      </c>
      <c r="AK247" s="19">
        <f>IF(AK220,1,0)*AK$236</f>
        <v/>
      </c>
      <c r="AL247" s="19">
        <f>IF(AL220,1,0)*AL$236</f>
        <v/>
      </c>
      <c r="AM247" s="19">
        <f>IF(AM220,1,0)*AM$236</f>
        <v/>
      </c>
      <c r="AN247" s="19">
        <f>IF(AN220,1,0)*AN$236</f>
        <v/>
      </c>
      <c r="AO247" s="19">
        <f>IF(AO220,1,0)*AO$236</f>
        <v/>
      </c>
      <c r="AP247" s="19">
        <f>IF(AP220,1,0)*AP$236</f>
        <v/>
      </c>
      <c r="AQ247" s="19">
        <f>IF(AQ220,1,0)*AQ$236</f>
        <v/>
      </c>
      <c r="AR247" s="19">
        <f>IF(AR220,1,0)*AR$236</f>
        <v/>
      </c>
      <c r="AS247" s="19">
        <f>IF(AS220,1,0)*AS$236</f>
        <v/>
      </c>
      <c r="AT247" s="19">
        <f>IF(AT220,1,0)*AT$236</f>
        <v/>
      </c>
      <c r="AU247" s="19">
        <f>IF(AU220,1,0)*AU$236</f>
        <v/>
      </c>
      <c r="AV247" s="19">
        <f>IF(AV220,1,0)*AV$236</f>
        <v/>
      </c>
      <c r="AW247" s="19">
        <f>IF(AW220,1,0)*AW$236</f>
        <v/>
      </c>
      <c r="AX247" s="19">
        <f>IF(AX220,1,0)*AX$236</f>
        <v/>
      </c>
      <c r="AY247" s="19">
        <f>IF(AY220,1,0)*AY$236</f>
        <v/>
      </c>
    </row>
    <row r="248" hidden="1" outlineLevel="1">
      <c r="A248" s="1" t="inlineStr">
        <is>
          <t>ssc</t>
        </is>
      </c>
      <c r="B248" s="1" t="inlineStr">
        <is>
          <t>all</t>
        </is>
      </c>
      <c r="C248" s="1" t="inlineStr">
        <is>
          <t>avi</t>
        </is>
      </c>
      <c r="H248" s="1">
        <f>INDEX(VarLab,MATCH($A248,VarKey,0))&amp;INDEX(MemLab,MATCH($C248&amp;"|"&amp;$B248,MemKey,0))</f>
        <v/>
      </c>
      <c r="I248" s="1">
        <f>INDEX(VarUnit,MATCH($A248,VarKey,0))</f>
        <v/>
      </c>
      <c r="J248" s="1">
        <f>INDEX(VarSrc,MATCH($A248,VarKey,0))</f>
        <v/>
      </c>
      <c r="K248" s="17">
        <f>CodePrefix&amp;$A248&amp;IF($C248="","","."&amp;$C248&amp;"."&amp;$B248)&amp;INDEX(VarEnd,MATCH($A248,VarKey,0))&amp;K$5</f>
        <v/>
      </c>
      <c r="L248" s="18">
        <f>IF(L221,1,0)*L$236</f>
        <v/>
      </c>
      <c r="M248" s="19">
        <f>IF(M221,1,0)*M$236</f>
        <v/>
      </c>
      <c r="N248" s="19">
        <f>IF(N221,1,0)*N$236</f>
        <v/>
      </c>
      <c r="O248" s="19">
        <f>IF(O221,1,0)*O$236</f>
        <v/>
      </c>
      <c r="P248" s="19">
        <f>IF(P221,1,0)*P$236</f>
        <v/>
      </c>
      <c r="Q248" s="19">
        <f>IF(Q221,1,0)*Q$236</f>
        <v/>
      </c>
      <c r="R248" s="19">
        <f>IF(R221,1,0)*R$236</f>
        <v/>
      </c>
      <c r="S248" s="19">
        <f>IF(S221,1,0)*S$236</f>
        <v/>
      </c>
      <c r="T248" s="19">
        <f>IF(T221,1,0)*T$236</f>
        <v/>
      </c>
      <c r="U248" s="19">
        <f>IF(U221,1,0)*U$236</f>
        <v/>
      </c>
      <c r="V248" s="19">
        <f>IF(V221,1,0)*V$236</f>
        <v/>
      </c>
      <c r="W248" s="19">
        <f>IF(W221,1,0)*W$236</f>
        <v/>
      </c>
      <c r="X248" s="19">
        <f>IF(X221,1,0)*X$236</f>
        <v/>
      </c>
      <c r="Y248" s="19">
        <f>IF(Y221,1,0)*Y$236</f>
        <v/>
      </c>
      <c r="Z248" s="19">
        <f>IF(Z221,1,0)*Z$236</f>
        <v/>
      </c>
      <c r="AA248" s="19">
        <f>IF(AA221,1,0)*AA$236</f>
        <v/>
      </c>
      <c r="AB248" s="19">
        <f>IF(AB221,1,0)*AB$236</f>
        <v/>
      </c>
      <c r="AC248" s="19">
        <f>IF(AC221,1,0)*AC$236</f>
        <v/>
      </c>
      <c r="AD248" s="19">
        <f>IF(AD221,1,0)*AD$236</f>
        <v/>
      </c>
      <c r="AF248" s="17">
        <f>CodePrefix&amp;$A248&amp;IF($C248="","","."&amp;$C248&amp;"."&amp;$B248)&amp;INDEX(VarEnd,MATCH($A248,VarKey,0))&amp;AF$5</f>
        <v/>
      </c>
      <c r="AG248" s="18">
        <f>IF(AG221,1,0)*AG$236</f>
        <v/>
      </c>
      <c r="AH248" s="19">
        <f>IF(AH221,1,0)*AH$236</f>
        <v/>
      </c>
      <c r="AI248" s="19">
        <f>IF(AI221,1,0)*AI$236</f>
        <v/>
      </c>
      <c r="AJ248" s="19">
        <f>IF(AJ221,1,0)*AJ$236</f>
        <v/>
      </c>
      <c r="AK248" s="19">
        <f>IF(AK221,1,0)*AK$236</f>
        <v/>
      </c>
      <c r="AL248" s="19">
        <f>IF(AL221,1,0)*AL$236</f>
        <v/>
      </c>
      <c r="AM248" s="19">
        <f>IF(AM221,1,0)*AM$236</f>
        <v/>
      </c>
      <c r="AN248" s="19">
        <f>IF(AN221,1,0)*AN$236</f>
        <v/>
      </c>
      <c r="AO248" s="19">
        <f>IF(AO221,1,0)*AO$236</f>
        <v/>
      </c>
      <c r="AP248" s="19">
        <f>IF(AP221,1,0)*AP$236</f>
        <v/>
      </c>
      <c r="AQ248" s="19">
        <f>IF(AQ221,1,0)*AQ$236</f>
        <v/>
      </c>
      <c r="AR248" s="19">
        <f>IF(AR221,1,0)*AR$236</f>
        <v/>
      </c>
      <c r="AS248" s="19">
        <f>IF(AS221,1,0)*AS$236</f>
        <v/>
      </c>
      <c r="AT248" s="19">
        <f>IF(AT221,1,0)*AT$236</f>
        <v/>
      </c>
      <c r="AU248" s="19">
        <f>IF(AU221,1,0)*AU$236</f>
        <v/>
      </c>
      <c r="AV248" s="19">
        <f>IF(AV221,1,0)*AV$236</f>
        <v/>
      </c>
      <c r="AW248" s="19">
        <f>IF(AW221,1,0)*AW$236</f>
        <v/>
      </c>
      <c r="AX248" s="19">
        <f>IF(AX221,1,0)*AX$236</f>
        <v/>
      </c>
      <c r="AY248" s="19">
        <f>IF(AY221,1,0)*AY$236</f>
        <v/>
      </c>
    </row>
    <row r="249" hidden="1" outlineLevel="1">
      <c r="A249" s="1" t="inlineStr">
        <is>
          <t>ssc</t>
        </is>
      </c>
      <c r="B249" s="1" t="inlineStr">
        <is>
          <t>all</t>
        </is>
      </c>
      <c r="C249" s="1" t="inlineStr">
        <is>
          <t>nav</t>
        </is>
      </c>
      <c r="H249" s="1">
        <f>INDEX(VarLab,MATCH($A249,VarKey,0))&amp;INDEX(MemLab,MATCH($C249&amp;"|"&amp;$B249,MemKey,0))</f>
        <v/>
      </c>
      <c r="I249" s="1">
        <f>INDEX(VarUnit,MATCH($A249,VarKey,0))</f>
        <v/>
      </c>
      <c r="J249" s="1">
        <f>INDEX(VarSrc,MATCH($A249,VarKey,0))</f>
        <v/>
      </c>
      <c r="K249" s="17">
        <f>CodePrefix&amp;$A249&amp;IF($C249="","","."&amp;$C249&amp;"."&amp;$B249)&amp;INDEX(VarEnd,MATCH($A249,VarKey,0))&amp;K$5</f>
        <v/>
      </c>
      <c r="L249" s="18">
        <f>IF(L222,1,0)*L$236</f>
        <v/>
      </c>
      <c r="M249" s="19">
        <f>IF(M222,1,0)*M$236</f>
        <v/>
      </c>
      <c r="N249" s="19">
        <f>IF(N222,1,0)*N$236</f>
        <v/>
      </c>
      <c r="O249" s="19">
        <f>IF(O222,1,0)*O$236</f>
        <v/>
      </c>
      <c r="P249" s="19">
        <f>IF(P222,1,0)*P$236</f>
        <v/>
      </c>
      <c r="Q249" s="19">
        <f>IF(Q222,1,0)*Q$236</f>
        <v/>
      </c>
      <c r="R249" s="19">
        <f>IF(R222,1,0)*R$236</f>
        <v/>
      </c>
      <c r="S249" s="19">
        <f>IF(S222,1,0)*S$236</f>
        <v/>
      </c>
      <c r="T249" s="19">
        <f>IF(T222,1,0)*T$236</f>
        <v/>
      </c>
      <c r="U249" s="19">
        <f>IF(U222,1,0)*U$236</f>
        <v/>
      </c>
      <c r="V249" s="19">
        <f>IF(V222,1,0)*V$236</f>
        <v/>
      </c>
      <c r="W249" s="19">
        <f>IF(W222,1,0)*W$236</f>
        <v/>
      </c>
      <c r="X249" s="19">
        <f>IF(X222,1,0)*X$236</f>
        <v/>
      </c>
      <c r="Y249" s="19">
        <f>IF(Y222,1,0)*Y$236</f>
        <v/>
      </c>
      <c r="Z249" s="19">
        <f>IF(Z222,1,0)*Z$236</f>
        <v/>
      </c>
      <c r="AA249" s="19">
        <f>IF(AA222,1,0)*AA$236</f>
        <v/>
      </c>
      <c r="AB249" s="19">
        <f>IF(AB222,1,0)*AB$236</f>
        <v/>
      </c>
      <c r="AC249" s="19">
        <f>IF(AC222,1,0)*AC$236</f>
        <v/>
      </c>
      <c r="AD249" s="19">
        <f>IF(AD222,1,0)*AD$236</f>
        <v/>
      </c>
      <c r="AF249" s="17">
        <f>CodePrefix&amp;$A249&amp;IF($C249="","","."&amp;$C249&amp;"."&amp;$B249)&amp;INDEX(VarEnd,MATCH($A249,VarKey,0))&amp;AF$5</f>
        <v/>
      </c>
      <c r="AG249" s="18">
        <f>IF(AG222,1,0)*AG$236</f>
        <v/>
      </c>
      <c r="AH249" s="19">
        <f>IF(AH222,1,0)*AH$236</f>
        <v/>
      </c>
      <c r="AI249" s="19">
        <f>IF(AI222,1,0)*AI$236</f>
        <v/>
      </c>
      <c r="AJ249" s="19">
        <f>IF(AJ222,1,0)*AJ$236</f>
        <v/>
      </c>
      <c r="AK249" s="19">
        <f>IF(AK222,1,0)*AK$236</f>
        <v/>
      </c>
      <c r="AL249" s="19">
        <f>IF(AL222,1,0)*AL$236</f>
        <v/>
      </c>
      <c r="AM249" s="19">
        <f>IF(AM222,1,0)*AM$236</f>
        <v/>
      </c>
      <c r="AN249" s="19">
        <f>IF(AN222,1,0)*AN$236</f>
        <v/>
      </c>
      <c r="AO249" s="19">
        <f>IF(AO222,1,0)*AO$236</f>
        <v/>
      </c>
      <c r="AP249" s="19">
        <f>IF(AP222,1,0)*AP$236</f>
        <v/>
      </c>
      <c r="AQ249" s="19">
        <f>IF(AQ222,1,0)*AQ$236</f>
        <v/>
      </c>
      <c r="AR249" s="19">
        <f>IF(AR222,1,0)*AR$236</f>
        <v/>
      </c>
      <c r="AS249" s="19">
        <f>IF(AS222,1,0)*AS$236</f>
        <v/>
      </c>
      <c r="AT249" s="19">
        <f>IF(AT222,1,0)*AT$236</f>
        <v/>
      </c>
      <c r="AU249" s="19">
        <f>IF(AU222,1,0)*AU$236</f>
        <v/>
      </c>
      <c r="AV249" s="19">
        <f>IF(AV222,1,0)*AV$236</f>
        <v/>
      </c>
      <c r="AW249" s="19">
        <f>IF(AW222,1,0)*AW$236</f>
        <v/>
      </c>
      <c r="AX249" s="19">
        <f>IF(AX222,1,0)*AX$236</f>
        <v/>
      </c>
      <c r="AY249" s="19">
        <f>IF(AY222,1,0)*AY$236</f>
        <v/>
      </c>
    </row>
    <row r="250" hidden="1" outlineLevel="1">
      <c r="A250" s="1" t="inlineStr">
        <is>
          <t>ssc</t>
        </is>
      </c>
      <c r="B250" s="1" t="inlineStr">
        <is>
          <t>all</t>
        </is>
      </c>
      <c r="C250" s="1" t="inlineStr">
        <is>
          <t>res</t>
        </is>
      </c>
      <c r="H250" s="1">
        <f>INDEX(VarLab,MATCH($A250,VarKey,0))&amp;INDEX(MemLab,MATCH($C250&amp;"|"&amp;$B250,MemKey,0))</f>
        <v/>
      </c>
      <c r="I250" s="1">
        <f>INDEX(VarUnit,MATCH($A250,VarKey,0))</f>
        <v/>
      </c>
      <c r="J250" s="1">
        <f>INDEX(VarSrc,MATCH($A250,VarKey,0))</f>
        <v/>
      </c>
      <c r="K250" s="17">
        <f>CodePrefix&amp;$A250&amp;IF($C250="","","."&amp;$C250&amp;"."&amp;$B250)&amp;INDEX(VarEnd,MATCH($A250,VarKey,0))&amp;K$5</f>
        <v/>
      </c>
      <c r="L250" s="18">
        <f>IF(L223,1,0)*L$236</f>
        <v/>
      </c>
      <c r="M250" s="19">
        <f>IF(M223,1,0)*M$236</f>
        <v/>
      </c>
      <c r="N250" s="19">
        <f>IF(N223,1,0)*N$236</f>
        <v/>
      </c>
      <c r="O250" s="19">
        <f>IF(O223,1,0)*O$236</f>
        <v/>
      </c>
      <c r="P250" s="19">
        <f>IF(P223,1,0)*P$236</f>
        <v/>
      </c>
      <c r="Q250" s="19">
        <f>IF(Q223,1,0)*Q$236</f>
        <v/>
      </c>
      <c r="R250" s="19">
        <f>IF(R223,1,0)*R$236</f>
        <v/>
      </c>
      <c r="S250" s="19">
        <f>IF(S223,1,0)*S$236</f>
        <v/>
      </c>
      <c r="T250" s="19">
        <f>IF(T223,1,0)*T$236</f>
        <v/>
      </c>
      <c r="U250" s="19">
        <f>IF(U223,1,0)*U$236</f>
        <v/>
      </c>
      <c r="V250" s="19">
        <f>IF(V223,1,0)*V$236</f>
        <v/>
      </c>
      <c r="W250" s="19">
        <f>IF(W223,1,0)*W$236</f>
        <v/>
      </c>
      <c r="X250" s="19">
        <f>IF(X223,1,0)*X$236</f>
        <v/>
      </c>
      <c r="Y250" s="19">
        <f>IF(Y223,1,0)*Y$236</f>
        <v/>
      </c>
      <c r="Z250" s="19">
        <f>IF(Z223,1,0)*Z$236</f>
        <v/>
      </c>
      <c r="AA250" s="19">
        <f>IF(AA223,1,0)*AA$236</f>
        <v/>
      </c>
      <c r="AB250" s="19">
        <f>IF(AB223,1,0)*AB$236</f>
        <v/>
      </c>
      <c r="AC250" s="19">
        <f>IF(AC223,1,0)*AC$236</f>
        <v/>
      </c>
      <c r="AD250" s="19">
        <f>IF(AD223,1,0)*AD$236</f>
        <v/>
      </c>
      <c r="AF250" s="17">
        <f>CodePrefix&amp;$A250&amp;IF($C250="","","."&amp;$C250&amp;"."&amp;$B250)&amp;INDEX(VarEnd,MATCH($A250,VarKey,0))&amp;AF$5</f>
        <v/>
      </c>
      <c r="AG250" s="18">
        <f>IF(AG223,1,0)*AG$236</f>
        <v/>
      </c>
      <c r="AH250" s="19">
        <f>IF(AH223,1,0)*AH$236</f>
        <v/>
      </c>
      <c r="AI250" s="19">
        <f>IF(AI223,1,0)*AI$236</f>
        <v/>
      </c>
      <c r="AJ250" s="19">
        <f>IF(AJ223,1,0)*AJ$236</f>
        <v/>
      </c>
      <c r="AK250" s="19">
        <f>IF(AK223,1,0)*AK$236</f>
        <v/>
      </c>
      <c r="AL250" s="19">
        <f>IF(AL223,1,0)*AL$236</f>
        <v/>
      </c>
      <c r="AM250" s="19">
        <f>IF(AM223,1,0)*AM$236</f>
        <v/>
      </c>
      <c r="AN250" s="19">
        <f>IF(AN223,1,0)*AN$236</f>
        <v/>
      </c>
      <c r="AO250" s="19">
        <f>IF(AO223,1,0)*AO$236</f>
        <v/>
      </c>
      <c r="AP250" s="19">
        <f>IF(AP223,1,0)*AP$236</f>
        <v/>
      </c>
      <c r="AQ250" s="19">
        <f>IF(AQ223,1,0)*AQ$236</f>
        <v/>
      </c>
      <c r="AR250" s="19">
        <f>IF(AR223,1,0)*AR$236</f>
        <v/>
      </c>
      <c r="AS250" s="19">
        <f>IF(AS223,1,0)*AS$236</f>
        <v/>
      </c>
      <c r="AT250" s="19">
        <f>IF(AT223,1,0)*AT$236</f>
        <v/>
      </c>
      <c r="AU250" s="19">
        <f>IF(AU223,1,0)*AU$236</f>
        <v/>
      </c>
      <c r="AV250" s="19">
        <f>IF(AV223,1,0)*AV$236</f>
        <v/>
      </c>
      <c r="AW250" s="19">
        <f>IF(AW223,1,0)*AW$236</f>
        <v/>
      </c>
      <c r="AX250" s="19">
        <f>IF(AX223,1,0)*AX$236</f>
        <v/>
      </c>
      <c r="AY250" s="19">
        <f>IF(AY223,1,0)*AY$236</f>
        <v/>
      </c>
    </row>
    <row r="251" hidden="1" outlineLevel="1">
      <c r="A251" s="1" t="inlineStr">
        <is>
          <t>ssc</t>
        </is>
      </c>
      <c r="B251" s="1" t="inlineStr">
        <is>
          <t>all</t>
        </is>
      </c>
      <c r="C251" s="1" t="inlineStr">
        <is>
          <t>foo</t>
        </is>
      </c>
      <c r="H251" s="1">
        <f>INDEX(VarLab,MATCH($A251,VarKey,0))&amp;INDEX(MemLab,MATCH($C251&amp;"|"&amp;$B251,MemKey,0))</f>
        <v/>
      </c>
      <c r="I251" s="1">
        <f>INDEX(VarUnit,MATCH($A251,VarKey,0))</f>
        <v/>
      </c>
      <c r="J251" s="1">
        <f>INDEX(VarSrc,MATCH($A251,VarKey,0))</f>
        <v/>
      </c>
      <c r="K251" s="17">
        <f>CodePrefix&amp;$A251&amp;IF($C251="","","."&amp;$C251&amp;"."&amp;$B251)&amp;INDEX(VarEnd,MATCH($A251,VarKey,0))&amp;K$5</f>
        <v/>
      </c>
      <c r="L251" s="18">
        <f>IF(L224,1,0)*L$236</f>
        <v/>
      </c>
      <c r="M251" s="19">
        <f>IF(M224,1,0)*M$236</f>
        <v/>
      </c>
      <c r="N251" s="19">
        <f>IF(N224,1,0)*N$236</f>
        <v/>
      </c>
      <c r="O251" s="19">
        <f>IF(O224,1,0)*O$236</f>
        <v/>
      </c>
      <c r="P251" s="19">
        <f>IF(P224,1,0)*P$236</f>
        <v/>
      </c>
      <c r="Q251" s="19">
        <f>IF(Q224,1,0)*Q$236</f>
        <v/>
      </c>
      <c r="R251" s="19">
        <f>IF(R224,1,0)*R$236</f>
        <v/>
      </c>
      <c r="S251" s="19">
        <f>IF(S224,1,0)*S$236</f>
        <v/>
      </c>
      <c r="T251" s="19">
        <f>IF(T224,1,0)*T$236</f>
        <v/>
      </c>
      <c r="U251" s="19">
        <f>IF(U224,1,0)*U$236</f>
        <v/>
      </c>
      <c r="V251" s="19">
        <f>IF(V224,1,0)*V$236</f>
        <v/>
      </c>
      <c r="W251" s="19">
        <f>IF(W224,1,0)*W$236</f>
        <v/>
      </c>
      <c r="X251" s="19">
        <f>IF(X224,1,0)*X$236</f>
        <v/>
      </c>
      <c r="Y251" s="19">
        <f>IF(Y224,1,0)*Y$236</f>
        <v/>
      </c>
      <c r="Z251" s="19">
        <f>IF(Z224,1,0)*Z$236</f>
        <v/>
      </c>
      <c r="AA251" s="19">
        <f>IF(AA224,1,0)*AA$236</f>
        <v/>
      </c>
      <c r="AB251" s="19">
        <f>IF(AB224,1,0)*AB$236</f>
        <v/>
      </c>
      <c r="AC251" s="19">
        <f>IF(AC224,1,0)*AC$236</f>
        <v/>
      </c>
      <c r="AD251" s="19">
        <f>IF(AD224,1,0)*AD$236</f>
        <v/>
      </c>
      <c r="AF251" s="17">
        <f>CodePrefix&amp;$A251&amp;IF($C251="","","."&amp;$C251&amp;"."&amp;$B251)&amp;INDEX(VarEnd,MATCH($A251,VarKey,0))&amp;AF$5</f>
        <v/>
      </c>
      <c r="AG251" s="18">
        <f>IF(AG224,1,0)*AG$236</f>
        <v/>
      </c>
      <c r="AH251" s="19">
        <f>IF(AH224,1,0)*AH$236</f>
        <v/>
      </c>
      <c r="AI251" s="19">
        <f>IF(AI224,1,0)*AI$236</f>
        <v/>
      </c>
      <c r="AJ251" s="19">
        <f>IF(AJ224,1,0)*AJ$236</f>
        <v/>
      </c>
      <c r="AK251" s="19">
        <f>IF(AK224,1,0)*AK$236</f>
        <v/>
      </c>
      <c r="AL251" s="19">
        <f>IF(AL224,1,0)*AL$236</f>
        <v/>
      </c>
      <c r="AM251" s="19">
        <f>IF(AM224,1,0)*AM$236</f>
        <v/>
      </c>
      <c r="AN251" s="19">
        <f>IF(AN224,1,0)*AN$236</f>
        <v/>
      </c>
      <c r="AO251" s="19">
        <f>IF(AO224,1,0)*AO$236</f>
        <v/>
      </c>
      <c r="AP251" s="19">
        <f>IF(AP224,1,0)*AP$236</f>
        <v/>
      </c>
      <c r="AQ251" s="19">
        <f>IF(AQ224,1,0)*AQ$236</f>
        <v/>
      </c>
      <c r="AR251" s="19">
        <f>IF(AR224,1,0)*AR$236</f>
        <v/>
      </c>
      <c r="AS251" s="19">
        <f>IF(AS224,1,0)*AS$236</f>
        <v/>
      </c>
      <c r="AT251" s="19">
        <f>IF(AT224,1,0)*AT$236</f>
        <v/>
      </c>
      <c r="AU251" s="19">
        <f>IF(AU224,1,0)*AU$236</f>
        <v/>
      </c>
      <c r="AV251" s="19">
        <f>IF(AV224,1,0)*AV$236</f>
        <v/>
      </c>
      <c r="AW251" s="19">
        <f>IF(AW224,1,0)*AW$236</f>
        <v/>
      </c>
      <c r="AX251" s="19">
        <f>IF(AX224,1,0)*AX$236</f>
        <v/>
      </c>
      <c r="AY251" s="19">
        <f>IF(AY224,1,0)*AY$236</f>
        <v/>
      </c>
    </row>
    <row r="252" hidden="1" outlineLevel="1">
      <c r="A252" s="1" t="inlineStr">
        <is>
          <t>ssc</t>
        </is>
      </c>
      <c r="B252" s="1" t="inlineStr">
        <is>
          <t>all</t>
        </is>
      </c>
      <c r="C252" s="1" t="inlineStr">
        <is>
          <t>srv</t>
        </is>
      </c>
      <c r="H252" s="1">
        <f>INDEX(VarLab,MATCH($A252,VarKey,0))&amp;INDEX(MemLab,MATCH($C252&amp;"|"&amp;$B252,MemKey,0))</f>
        <v/>
      </c>
      <c r="I252" s="1">
        <f>INDEX(VarUnit,MATCH($A252,VarKey,0))</f>
        <v/>
      </c>
      <c r="J252" s="1">
        <f>INDEX(VarSrc,MATCH($A252,VarKey,0))</f>
        <v/>
      </c>
      <c r="K252" s="17">
        <f>CodePrefix&amp;$A252&amp;IF($C252="","","."&amp;$C252&amp;"."&amp;$B252)&amp;INDEX(VarEnd,MATCH($A252,VarKey,0))&amp;K$5</f>
        <v/>
      </c>
      <c r="L252" s="18">
        <f>IF(L225,1,0)*L$236</f>
        <v/>
      </c>
      <c r="M252" s="19">
        <f>IF(M225,1,0)*M$236</f>
        <v/>
      </c>
      <c r="N252" s="19">
        <f>IF(N225,1,0)*N$236</f>
        <v/>
      </c>
      <c r="O252" s="19">
        <f>IF(O225,1,0)*O$236</f>
        <v/>
      </c>
      <c r="P252" s="19">
        <f>IF(P225,1,0)*P$236</f>
        <v/>
      </c>
      <c r="Q252" s="19">
        <f>IF(Q225,1,0)*Q$236</f>
        <v/>
      </c>
      <c r="R252" s="19">
        <f>IF(R225,1,0)*R$236</f>
        <v/>
      </c>
      <c r="S252" s="19">
        <f>IF(S225,1,0)*S$236</f>
        <v/>
      </c>
      <c r="T252" s="19">
        <f>IF(T225,1,0)*T$236</f>
        <v/>
      </c>
      <c r="U252" s="19">
        <f>IF(U225,1,0)*U$236</f>
        <v/>
      </c>
      <c r="V252" s="19">
        <f>IF(V225,1,0)*V$236</f>
        <v/>
      </c>
      <c r="W252" s="19">
        <f>IF(W225,1,0)*W$236</f>
        <v/>
      </c>
      <c r="X252" s="19">
        <f>IF(X225,1,0)*X$236</f>
        <v/>
      </c>
      <c r="Y252" s="19">
        <f>IF(Y225,1,0)*Y$236</f>
        <v/>
      </c>
      <c r="Z252" s="19">
        <f>IF(Z225,1,0)*Z$236</f>
        <v/>
      </c>
      <c r="AA252" s="19">
        <f>IF(AA225,1,0)*AA$236</f>
        <v/>
      </c>
      <c r="AB252" s="19">
        <f>IF(AB225,1,0)*AB$236</f>
        <v/>
      </c>
      <c r="AC252" s="19">
        <f>IF(AC225,1,0)*AC$236</f>
        <v/>
      </c>
      <c r="AD252" s="19">
        <f>IF(AD225,1,0)*AD$236</f>
        <v/>
      </c>
      <c r="AF252" s="17">
        <f>CodePrefix&amp;$A252&amp;IF($C252="","","."&amp;$C252&amp;"."&amp;$B252)&amp;INDEX(VarEnd,MATCH($A252,VarKey,0))&amp;AF$5</f>
        <v/>
      </c>
      <c r="AG252" s="18">
        <f>IF(AG225,1,0)*AG$236</f>
        <v/>
      </c>
      <c r="AH252" s="19">
        <f>IF(AH225,1,0)*AH$236</f>
        <v/>
      </c>
      <c r="AI252" s="19">
        <f>IF(AI225,1,0)*AI$236</f>
        <v/>
      </c>
      <c r="AJ252" s="19">
        <f>IF(AJ225,1,0)*AJ$236</f>
        <v/>
      </c>
      <c r="AK252" s="19">
        <f>IF(AK225,1,0)*AK$236</f>
        <v/>
      </c>
      <c r="AL252" s="19">
        <f>IF(AL225,1,0)*AL$236</f>
        <v/>
      </c>
      <c r="AM252" s="19">
        <f>IF(AM225,1,0)*AM$236</f>
        <v/>
      </c>
      <c r="AN252" s="19">
        <f>IF(AN225,1,0)*AN$236</f>
        <v/>
      </c>
      <c r="AO252" s="19">
        <f>IF(AO225,1,0)*AO$236</f>
        <v/>
      </c>
      <c r="AP252" s="19">
        <f>IF(AP225,1,0)*AP$236</f>
        <v/>
      </c>
      <c r="AQ252" s="19">
        <f>IF(AQ225,1,0)*AQ$236</f>
        <v/>
      </c>
      <c r="AR252" s="19">
        <f>IF(AR225,1,0)*AR$236</f>
        <v/>
      </c>
      <c r="AS252" s="19">
        <f>IF(AS225,1,0)*AS$236</f>
        <v/>
      </c>
      <c r="AT252" s="19">
        <f>IF(AT225,1,0)*AT$236</f>
        <v/>
      </c>
      <c r="AU252" s="19">
        <f>IF(AU225,1,0)*AU$236</f>
        <v/>
      </c>
      <c r="AV252" s="19">
        <f>IF(AV225,1,0)*AV$236</f>
        <v/>
      </c>
      <c r="AW252" s="19">
        <f>IF(AW225,1,0)*AW$236</f>
        <v/>
      </c>
      <c r="AX252" s="19">
        <f>IF(AX225,1,0)*AX$236</f>
        <v/>
      </c>
      <c r="AY252" s="19">
        <f>IF(AY225,1,0)*AY$236</f>
        <v/>
      </c>
    </row>
    <row r="253" hidden="1" outlineLevel="1">
      <c r="A253" s="1" t="inlineStr">
        <is>
          <t>ssc</t>
        </is>
      </c>
      <c r="B253" s="1" t="inlineStr">
        <is>
          <t>all</t>
        </is>
      </c>
      <c r="C253" s="1" t="inlineStr">
        <is>
          <t>mch</t>
        </is>
      </c>
      <c r="H253" s="1">
        <f>INDEX(VarLab,MATCH($A253,VarKey,0))&amp;INDEX(MemLab,MATCH($C253&amp;"|"&amp;$B253,MemKey,0))</f>
        <v/>
      </c>
      <c r="I253" s="1">
        <f>INDEX(VarUnit,MATCH($A253,VarKey,0))</f>
        <v/>
      </c>
      <c r="J253" s="1">
        <f>INDEX(VarSrc,MATCH($A253,VarKey,0))</f>
        <v/>
      </c>
      <c r="K253" s="17">
        <f>CodePrefix&amp;$A253&amp;IF($C253="","","."&amp;$C253&amp;"."&amp;$B253)&amp;INDEX(VarEnd,MATCH($A253,VarKey,0))&amp;K$5</f>
        <v/>
      </c>
      <c r="L253" s="18">
        <f>IF(L226,1,0)*L$236</f>
        <v/>
      </c>
      <c r="M253" s="19">
        <f>IF(M226,1,0)*M$236</f>
        <v/>
      </c>
      <c r="N253" s="19">
        <f>IF(N226,1,0)*N$236</f>
        <v/>
      </c>
      <c r="O253" s="19">
        <f>IF(O226,1,0)*O$236</f>
        <v/>
      </c>
      <c r="P253" s="19">
        <f>IF(P226,1,0)*P$236</f>
        <v/>
      </c>
      <c r="Q253" s="19">
        <f>IF(Q226,1,0)*Q$236</f>
        <v/>
      </c>
      <c r="R253" s="19">
        <f>IF(R226,1,0)*R$236</f>
        <v/>
      </c>
      <c r="S253" s="19">
        <f>IF(S226,1,0)*S$236</f>
        <v/>
      </c>
      <c r="T253" s="19">
        <f>IF(T226,1,0)*T$236</f>
        <v/>
      </c>
      <c r="U253" s="19">
        <f>IF(U226,1,0)*U$236</f>
        <v/>
      </c>
      <c r="V253" s="19">
        <f>IF(V226,1,0)*V$236</f>
        <v/>
      </c>
      <c r="W253" s="19">
        <f>IF(W226,1,0)*W$236</f>
        <v/>
      </c>
      <c r="X253" s="19">
        <f>IF(X226,1,0)*X$236</f>
        <v/>
      </c>
      <c r="Y253" s="19">
        <f>IF(Y226,1,0)*Y$236</f>
        <v/>
      </c>
      <c r="Z253" s="19">
        <f>IF(Z226,1,0)*Z$236</f>
        <v/>
      </c>
      <c r="AA253" s="19">
        <f>IF(AA226,1,0)*AA$236</f>
        <v/>
      </c>
      <c r="AB253" s="19">
        <f>IF(AB226,1,0)*AB$236</f>
        <v/>
      </c>
      <c r="AC253" s="19">
        <f>IF(AC226,1,0)*AC$236</f>
        <v/>
      </c>
      <c r="AD253" s="19">
        <f>IF(AD226,1,0)*AD$236</f>
        <v/>
      </c>
      <c r="AF253" s="17">
        <f>CodePrefix&amp;$A253&amp;IF($C253="","","."&amp;$C253&amp;"."&amp;$B253)&amp;INDEX(VarEnd,MATCH($A253,VarKey,0))&amp;AF$5</f>
        <v/>
      </c>
      <c r="AG253" s="18">
        <f>IF(AG226,1,0)*AG$236</f>
        <v/>
      </c>
      <c r="AH253" s="19">
        <f>IF(AH226,1,0)*AH$236</f>
        <v/>
      </c>
      <c r="AI253" s="19">
        <f>IF(AI226,1,0)*AI$236</f>
        <v/>
      </c>
      <c r="AJ253" s="19">
        <f>IF(AJ226,1,0)*AJ$236</f>
        <v/>
      </c>
      <c r="AK253" s="19">
        <f>IF(AK226,1,0)*AK$236</f>
        <v/>
      </c>
      <c r="AL253" s="19">
        <f>IF(AL226,1,0)*AL$236</f>
        <v/>
      </c>
      <c r="AM253" s="19">
        <f>IF(AM226,1,0)*AM$236</f>
        <v/>
      </c>
      <c r="AN253" s="19">
        <f>IF(AN226,1,0)*AN$236</f>
        <v/>
      </c>
      <c r="AO253" s="19">
        <f>IF(AO226,1,0)*AO$236</f>
        <v/>
      </c>
      <c r="AP253" s="19">
        <f>IF(AP226,1,0)*AP$236</f>
        <v/>
      </c>
      <c r="AQ253" s="19">
        <f>IF(AQ226,1,0)*AQ$236</f>
        <v/>
      </c>
      <c r="AR253" s="19">
        <f>IF(AR226,1,0)*AR$236</f>
        <v/>
      </c>
      <c r="AS253" s="19">
        <f>IF(AS226,1,0)*AS$236</f>
        <v/>
      </c>
      <c r="AT253" s="19">
        <f>IF(AT226,1,0)*AT$236</f>
        <v/>
      </c>
      <c r="AU253" s="19">
        <f>IF(AU226,1,0)*AU$236</f>
        <v/>
      </c>
      <c r="AV253" s="19">
        <f>IF(AV226,1,0)*AV$236</f>
        <v/>
      </c>
      <c r="AW253" s="19">
        <f>IF(AW226,1,0)*AW$236</f>
        <v/>
      </c>
      <c r="AX253" s="19">
        <f>IF(AX226,1,0)*AX$236</f>
        <v/>
      </c>
      <c r="AY253" s="19">
        <f>IF(AY226,1,0)*AY$236</f>
        <v/>
      </c>
    </row>
    <row r="254" hidden="1" outlineLevel="1">
      <c r="A254" s="1" t="inlineStr">
        <is>
          <t>ssc</t>
        </is>
      </c>
      <c r="B254" s="1" t="inlineStr">
        <is>
          <t>all</t>
        </is>
      </c>
      <c r="C254" s="1" t="inlineStr">
        <is>
          <t>irn</t>
        </is>
      </c>
      <c r="H254" s="1">
        <f>INDEX(VarLab,MATCH($A254,VarKey,0))&amp;INDEX(MemLab,MATCH($C254&amp;"|"&amp;$B254,MemKey,0))</f>
        <v/>
      </c>
      <c r="I254" s="1">
        <f>INDEX(VarUnit,MATCH($A254,VarKey,0))</f>
        <v/>
      </c>
      <c r="J254" s="1">
        <f>INDEX(VarSrc,MATCH($A254,VarKey,0))</f>
        <v/>
      </c>
      <c r="K254" s="17">
        <f>CodePrefix&amp;$A254&amp;IF($C254="","","."&amp;$C254&amp;"."&amp;$B254)&amp;INDEX(VarEnd,MATCH($A254,VarKey,0))&amp;K$5</f>
        <v/>
      </c>
      <c r="L254" s="18">
        <f>IF(L227,1,0)*L$236</f>
        <v/>
      </c>
      <c r="M254" s="19">
        <f>IF(M227,1,0)*M$236</f>
        <v/>
      </c>
      <c r="N254" s="19">
        <f>IF(N227,1,0)*N$236</f>
        <v/>
      </c>
      <c r="O254" s="19">
        <f>IF(O227,1,0)*O$236</f>
        <v/>
      </c>
      <c r="P254" s="19">
        <f>IF(P227,1,0)*P$236</f>
        <v/>
      </c>
      <c r="Q254" s="19">
        <f>IF(Q227,1,0)*Q$236</f>
        <v/>
      </c>
      <c r="R254" s="19">
        <f>IF(R227,1,0)*R$236</f>
        <v/>
      </c>
      <c r="S254" s="19">
        <f>IF(S227,1,0)*S$236</f>
        <v/>
      </c>
      <c r="T254" s="19">
        <f>IF(T227,1,0)*T$236</f>
        <v/>
      </c>
      <c r="U254" s="19">
        <f>IF(U227,1,0)*U$236</f>
        <v/>
      </c>
      <c r="V254" s="19">
        <f>IF(V227,1,0)*V$236</f>
        <v/>
      </c>
      <c r="W254" s="19">
        <f>IF(W227,1,0)*W$236</f>
        <v/>
      </c>
      <c r="X254" s="19">
        <f>IF(X227,1,0)*X$236</f>
        <v/>
      </c>
      <c r="Y254" s="19">
        <f>IF(Y227,1,0)*Y$236</f>
        <v/>
      </c>
      <c r="Z254" s="19">
        <f>IF(Z227,1,0)*Z$236</f>
        <v/>
      </c>
      <c r="AA254" s="19">
        <f>IF(AA227,1,0)*AA$236</f>
        <v/>
      </c>
      <c r="AB254" s="19">
        <f>IF(AB227,1,0)*AB$236</f>
        <v/>
      </c>
      <c r="AC254" s="19">
        <f>IF(AC227,1,0)*AC$236</f>
        <v/>
      </c>
      <c r="AD254" s="19">
        <f>IF(AD227,1,0)*AD$236</f>
        <v/>
      </c>
      <c r="AF254" s="17">
        <f>CodePrefix&amp;$A254&amp;IF($C254="","","."&amp;$C254&amp;"."&amp;$B254)&amp;INDEX(VarEnd,MATCH($A254,VarKey,0))&amp;AF$5</f>
        <v/>
      </c>
      <c r="AG254" s="18">
        <f>IF(AG227,1,0)*AG$236</f>
        <v/>
      </c>
      <c r="AH254" s="19">
        <f>IF(AH227,1,0)*AH$236</f>
        <v/>
      </c>
      <c r="AI254" s="19">
        <f>IF(AI227,1,0)*AI$236</f>
        <v/>
      </c>
      <c r="AJ254" s="19">
        <f>IF(AJ227,1,0)*AJ$236</f>
        <v/>
      </c>
      <c r="AK254" s="19">
        <f>IF(AK227,1,0)*AK$236</f>
        <v/>
      </c>
      <c r="AL254" s="19">
        <f>IF(AL227,1,0)*AL$236</f>
        <v/>
      </c>
      <c r="AM254" s="19">
        <f>IF(AM227,1,0)*AM$236</f>
        <v/>
      </c>
      <c r="AN254" s="19">
        <f>IF(AN227,1,0)*AN$236</f>
        <v/>
      </c>
      <c r="AO254" s="19">
        <f>IF(AO227,1,0)*AO$236</f>
        <v/>
      </c>
      <c r="AP254" s="19">
        <f>IF(AP227,1,0)*AP$236</f>
        <v/>
      </c>
      <c r="AQ254" s="19">
        <f>IF(AQ227,1,0)*AQ$236</f>
        <v/>
      </c>
      <c r="AR254" s="19">
        <f>IF(AR227,1,0)*AR$236</f>
        <v/>
      </c>
      <c r="AS254" s="19">
        <f>IF(AS227,1,0)*AS$236</f>
        <v/>
      </c>
      <c r="AT254" s="19">
        <f>IF(AT227,1,0)*AT$236</f>
        <v/>
      </c>
      <c r="AU254" s="19">
        <f>IF(AU227,1,0)*AU$236</f>
        <v/>
      </c>
      <c r="AV254" s="19">
        <f>IF(AV227,1,0)*AV$236</f>
        <v/>
      </c>
      <c r="AW254" s="19">
        <f>IF(AW227,1,0)*AW$236</f>
        <v/>
      </c>
      <c r="AX254" s="19">
        <f>IF(AX227,1,0)*AX$236</f>
        <v/>
      </c>
      <c r="AY254" s="19">
        <f>IF(AY227,1,0)*AY$236</f>
        <v/>
      </c>
    </row>
    <row r="255" hidden="1" outlineLevel="1">
      <c r="A255" s="1" t="inlineStr">
        <is>
          <t>ssc</t>
        </is>
      </c>
      <c r="B255" s="1" t="inlineStr">
        <is>
          <t>all</t>
        </is>
      </c>
      <c r="C255" s="1" t="inlineStr">
        <is>
          <t>nfm</t>
        </is>
      </c>
      <c r="H255" s="1">
        <f>INDEX(VarLab,MATCH($A255,VarKey,0))&amp;INDEX(MemLab,MATCH($C255&amp;"|"&amp;$B255,MemKey,0))</f>
        <v/>
      </c>
      <c r="I255" s="1">
        <f>INDEX(VarUnit,MATCH($A255,VarKey,0))</f>
        <v/>
      </c>
      <c r="J255" s="1">
        <f>INDEX(VarSrc,MATCH($A255,VarKey,0))</f>
        <v/>
      </c>
      <c r="K255" s="17">
        <f>CodePrefix&amp;$A255&amp;IF($C255="","","."&amp;$C255&amp;"."&amp;$B255)&amp;INDEX(VarEnd,MATCH($A255,VarKey,0))&amp;K$5</f>
        <v/>
      </c>
      <c r="L255" s="18">
        <f>IF(L228,1,0)*L$236</f>
        <v/>
      </c>
      <c r="M255" s="19">
        <f>IF(M228,1,0)*M$236</f>
        <v/>
      </c>
      <c r="N255" s="19">
        <f>IF(N228,1,0)*N$236</f>
        <v/>
      </c>
      <c r="O255" s="19">
        <f>IF(O228,1,0)*O$236</f>
        <v/>
      </c>
      <c r="P255" s="19">
        <f>IF(P228,1,0)*P$236</f>
        <v/>
      </c>
      <c r="Q255" s="19">
        <f>IF(Q228,1,0)*Q$236</f>
        <v/>
      </c>
      <c r="R255" s="19">
        <f>IF(R228,1,0)*R$236</f>
        <v/>
      </c>
      <c r="S255" s="19">
        <f>IF(S228,1,0)*S$236</f>
        <v/>
      </c>
      <c r="T255" s="19">
        <f>IF(T228,1,0)*T$236</f>
        <v/>
      </c>
      <c r="U255" s="19">
        <f>IF(U228,1,0)*U$236</f>
        <v/>
      </c>
      <c r="V255" s="19">
        <f>IF(V228,1,0)*V$236</f>
        <v/>
      </c>
      <c r="W255" s="19">
        <f>IF(W228,1,0)*W$236</f>
        <v/>
      </c>
      <c r="X255" s="19">
        <f>IF(X228,1,0)*X$236</f>
        <v/>
      </c>
      <c r="Y255" s="19">
        <f>IF(Y228,1,0)*Y$236</f>
        <v/>
      </c>
      <c r="Z255" s="19">
        <f>IF(Z228,1,0)*Z$236</f>
        <v/>
      </c>
      <c r="AA255" s="19">
        <f>IF(AA228,1,0)*AA$236</f>
        <v/>
      </c>
      <c r="AB255" s="19">
        <f>IF(AB228,1,0)*AB$236</f>
        <v/>
      </c>
      <c r="AC255" s="19">
        <f>IF(AC228,1,0)*AC$236</f>
        <v/>
      </c>
      <c r="AD255" s="19">
        <f>IF(AD228,1,0)*AD$236</f>
        <v/>
      </c>
      <c r="AF255" s="17">
        <f>CodePrefix&amp;$A255&amp;IF($C255="","","."&amp;$C255&amp;"."&amp;$B255)&amp;INDEX(VarEnd,MATCH($A255,VarKey,0))&amp;AF$5</f>
        <v/>
      </c>
      <c r="AG255" s="18">
        <f>IF(AG228,1,0)*AG$236</f>
        <v/>
      </c>
      <c r="AH255" s="19">
        <f>IF(AH228,1,0)*AH$236</f>
        <v/>
      </c>
      <c r="AI255" s="19">
        <f>IF(AI228,1,0)*AI$236</f>
        <v/>
      </c>
      <c r="AJ255" s="19">
        <f>IF(AJ228,1,0)*AJ$236</f>
        <v/>
      </c>
      <c r="AK255" s="19">
        <f>IF(AK228,1,0)*AK$236</f>
        <v/>
      </c>
      <c r="AL255" s="19">
        <f>IF(AL228,1,0)*AL$236</f>
        <v/>
      </c>
      <c r="AM255" s="19">
        <f>IF(AM228,1,0)*AM$236</f>
        <v/>
      </c>
      <c r="AN255" s="19">
        <f>IF(AN228,1,0)*AN$236</f>
        <v/>
      </c>
      <c r="AO255" s="19">
        <f>IF(AO228,1,0)*AO$236</f>
        <v/>
      </c>
      <c r="AP255" s="19">
        <f>IF(AP228,1,0)*AP$236</f>
        <v/>
      </c>
      <c r="AQ255" s="19">
        <f>IF(AQ228,1,0)*AQ$236</f>
        <v/>
      </c>
      <c r="AR255" s="19">
        <f>IF(AR228,1,0)*AR$236</f>
        <v/>
      </c>
      <c r="AS255" s="19">
        <f>IF(AS228,1,0)*AS$236</f>
        <v/>
      </c>
      <c r="AT255" s="19">
        <f>IF(AT228,1,0)*AT$236</f>
        <v/>
      </c>
      <c r="AU255" s="19">
        <f>IF(AU228,1,0)*AU$236</f>
        <v/>
      </c>
      <c r="AV255" s="19">
        <f>IF(AV228,1,0)*AV$236</f>
        <v/>
      </c>
      <c r="AW255" s="19">
        <f>IF(AW228,1,0)*AW$236</f>
        <v/>
      </c>
      <c r="AX255" s="19">
        <f>IF(AX228,1,0)*AX$236</f>
        <v/>
      </c>
      <c r="AY255" s="19">
        <f>IF(AY228,1,0)*AY$236</f>
        <v/>
      </c>
    </row>
    <row r="256" hidden="1" outlineLevel="1">
      <c r="A256" s="1" t="inlineStr">
        <is>
          <t>ssc</t>
        </is>
      </c>
      <c r="B256" s="1" t="inlineStr">
        <is>
          <t>all</t>
        </is>
      </c>
      <c r="C256" s="1" t="inlineStr">
        <is>
          <t>mac</t>
        </is>
      </c>
      <c r="H256" s="1">
        <f>INDEX(VarLab,MATCH($A256,VarKey,0))&amp;INDEX(MemLab,MATCH($C256&amp;"|"&amp;$B256,MemKey,0))</f>
        <v/>
      </c>
      <c r="I256" s="1">
        <f>INDEX(VarUnit,MATCH($A256,VarKey,0))</f>
        <v/>
      </c>
      <c r="J256" s="1">
        <f>INDEX(VarSrc,MATCH($A256,VarKey,0))</f>
        <v/>
      </c>
      <c r="K256" s="17">
        <f>CodePrefix&amp;$A256&amp;IF($C256="","","."&amp;$C256&amp;"."&amp;$B256)&amp;INDEX(VarEnd,MATCH($A256,VarKey,0))&amp;K$5</f>
        <v/>
      </c>
      <c r="L256" s="18">
        <f>IF(L229,1,0)*L$236</f>
        <v/>
      </c>
      <c r="M256" s="19">
        <f>IF(M229,1,0)*M$236</f>
        <v/>
      </c>
      <c r="N256" s="19">
        <f>IF(N229,1,0)*N$236</f>
        <v/>
      </c>
      <c r="O256" s="19">
        <f>IF(O229,1,0)*O$236</f>
        <v/>
      </c>
      <c r="P256" s="19">
        <f>IF(P229,1,0)*P$236</f>
        <v/>
      </c>
      <c r="Q256" s="19">
        <f>IF(Q229,1,0)*Q$236</f>
        <v/>
      </c>
      <c r="R256" s="19">
        <f>IF(R229,1,0)*R$236</f>
        <v/>
      </c>
      <c r="S256" s="19">
        <f>IF(S229,1,0)*S$236</f>
        <v/>
      </c>
      <c r="T256" s="19">
        <f>IF(T229,1,0)*T$236</f>
        <v/>
      </c>
      <c r="U256" s="19">
        <f>IF(U229,1,0)*U$236</f>
        <v/>
      </c>
      <c r="V256" s="19">
        <f>IF(V229,1,0)*V$236</f>
        <v/>
      </c>
      <c r="W256" s="19">
        <f>IF(W229,1,0)*W$236</f>
        <v/>
      </c>
      <c r="X256" s="19">
        <f>IF(X229,1,0)*X$236</f>
        <v/>
      </c>
      <c r="Y256" s="19">
        <f>IF(Y229,1,0)*Y$236</f>
        <v/>
      </c>
      <c r="Z256" s="19">
        <f>IF(Z229,1,0)*Z$236</f>
        <v/>
      </c>
      <c r="AA256" s="19">
        <f>IF(AA229,1,0)*AA$236</f>
        <v/>
      </c>
      <c r="AB256" s="19">
        <f>IF(AB229,1,0)*AB$236</f>
        <v/>
      </c>
      <c r="AC256" s="19">
        <f>IF(AC229,1,0)*AC$236</f>
        <v/>
      </c>
      <c r="AD256" s="19">
        <f>IF(AD229,1,0)*AD$236</f>
        <v/>
      </c>
      <c r="AF256" s="17">
        <f>CodePrefix&amp;$A256&amp;IF($C256="","","."&amp;$C256&amp;"."&amp;$B256)&amp;INDEX(VarEnd,MATCH($A256,VarKey,0))&amp;AF$5</f>
        <v/>
      </c>
      <c r="AG256" s="18">
        <f>IF(AG229,1,0)*AG$236</f>
        <v/>
      </c>
      <c r="AH256" s="19">
        <f>IF(AH229,1,0)*AH$236</f>
        <v/>
      </c>
      <c r="AI256" s="19">
        <f>IF(AI229,1,0)*AI$236</f>
        <v/>
      </c>
      <c r="AJ256" s="19">
        <f>IF(AJ229,1,0)*AJ$236</f>
        <v/>
      </c>
      <c r="AK256" s="19">
        <f>IF(AK229,1,0)*AK$236</f>
        <v/>
      </c>
      <c r="AL256" s="19">
        <f>IF(AL229,1,0)*AL$236</f>
        <v/>
      </c>
      <c r="AM256" s="19">
        <f>IF(AM229,1,0)*AM$236</f>
        <v/>
      </c>
      <c r="AN256" s="19">
        <f>IF(AN229,1,0)*AN$236</f>
        <v/>
      </c>
      <c r="AO256" s="19">
        <f>IF(AO229,1,0)*AO$236</f>
        <v/>
      </c>
      <c r="AP256" s="19">
        <f>IF(AP229,1,0)*AP$236</f>
        <v/>
      </c>
      <c r="AQ256" s="19">
        <f>IF(AQ229,1,0)*AQ$236</f>
        <v/>
      </c>
      <c r="AR256" s="19">
        <f>IF(AR229,1,0)*AR$236</f>
        <v/>
      </c>
      <c r="AS256" s="19">
        <f>IF(AS229,1,0)*AS$236</f>
        <v/>
      </c>
      <c r="AT256" s="19">
        <f>IF(AT229,1,0)*AT$236</f>
        <v/>
      </c>
      <c r="AU256" s="19">
        <f>IF(AU229,1,0)*AU$236</f>
        <v/>
      </c>
      <c r="AV256" s="19">
        <f>IF(AV229,1,0)*AV$236</f>
        <v/>
      </c>
      <c r="AW256" s="19">
        <f>IF(AW229,1,0)*AW$236</f>
        <v/>
      </c>
      <c r="AX256" s="19">
        <f>IF(AX229,1,0)*AX$236</f>
        <v/>
      </c>
      <c r="AY256" s="19">
        <f>IF(AY229,1,0)*AY$236</f>
        <v/>
      </c>
    </row>
    <row r="257" hidden="1" outlineLevel="1">
      <c r="A257" s="1" t="inlineStr">
        <is>
          <t>ssc</t>
        </is>
      </c>
      <c r="B257" s="1" t="inlineStr">
        <is>
          <t>all</t>
        </is>
      </c>
      <c r="C257" s="1" t="inlineStr">
        <is>
          <t>cem</t>
        </is>
      </c>
      <c r="H257" s="1">
        <f>INDEX(VarLab,MATCH($A257,VarKey,0))&amp;INDEX(MemLab,MATCH($C257&amp;"|"&amp;$B257,MemKey,0))</f>
        <v/>
      </c>
      <c r="I257" s="1">
        <f>INDEX(VarUnit,MATCH($A257,VarKey,0))</f>
        <v/>
      </c>
      <c r="J257" s="1">
        <f>INDEX(VarSrc,MATCH($A257,VarKey,0))</f>
        <v/>
      </c>
      <c r="K257" s="17">
        <f>CodePrefix&amp;$A257&amp;IF($C257="","","."&amp;$C257&amp;"."&amp;$B257)&amp;INDEX(VarEnd,MATCH($A257,VarKey,0))&amp;K$5</f>
        <v/>
      </c>
      <c r="L257" s="18">
        <f>IF(L230,1,0)*L$236</f>
        <v/>
      </c>
      <c r="M257" s="19">
        <f>IF(M230,1,0)*M$236</f>
        <v/>
      </c>
      <c r="N257" s="19">
        <f>IF(N230,1,0)*N$236</f>
        <v/>
      </c>
      <c r="O257" s="19">
        <f>IF(O230,1,0)*O$236</f>
        <v/>
      </c>
      <c r="P257" s="19">
        <f>IF(P230,1,0)*P$236</f>
        <v/>
      </c>
      <c r="Q257" s="19">
        <f>IF(Q230,1,0)*Q$236</f>
        <v/>
      </c>
      <c r="R257" s="19">
        <f>IF(R230,1,0)*R$236</f>
        <v/>
      </c>
      <c r="S257" s="19">
        <f>IF(S230,1,0)*S$236</f>
        <v/>
      </c>
      <c r="T257" s="19">
        <f>IF(T230,1,0)*T$236</f>
        <v/>
      </c>
      <c r="U257" s="19">
        <f>IF(U230,1,0)*U$236</f>
        <v/>
      </c>
      <c r="V257" s="19">
        <f>IF(V230,1,0)*V$236</f>
        <v/>
      </c>
      <c r="W257" s="19">
        <f>IF(W230,1,0)*W$236</f>
        <v/>
      </c>
      <c r="X257" s="19">
        <f>IF(X230,1,0)*X$236</f>
        <v/>
      </c>
      <c r="Y257" s="19">
        <f>IF(Y230,1,0)*Y$236</f>
        <v/>
      </c>
      <c r="Z257" s="19">
        <f>IF(Z230,1,0)*Z$236</f>
        <v/>
      </c>
      <c r="AA257" s="19">
        <f>IF(AA230,1,0)*AA$236</f>
        <v/>
      </c>
      <c r="AB257" s="19">
        <f>IF(AB230,1,0)*AB$236</f>
        <v/>
      </c>
      <c r="AC257" s="19">
        <f>IF(AC230,1,0)*AC$236</f>
        <v/>
      </c>
      <c r="AD257" s="19">
        <f>IF(AD230,1,0)*AD$236</f>
        <v/>
      </c>
      <c r="AF257" s="17">
        <f>CodePrefix&amp;$A257&amp;IF($C257="","","."&amp;$C257&amp;"."&amp;$B257)&amp;INDEX(VarEnd,MATCH($A257,VarKey,0))&amp;AF$5</f>
        <v/>
      </c>
      <c r="AG257" s="18">
        <f>IF(AG230,1,0)*AG$236</f>
        <v/>
      </c>
      <c r="AH257" s="19">
        <f>IF(AH230,1,0)*AH$236</f>
        <v/>
      </c>
      <c r="AI257" s="19">
        <f>IF(AI230,1,0)*AI$236</f>
        <v/>
      </c>
      <c r="AJ257" s="19">
        <f>IF(AJ230,1,0)*AJ$236</f>
        <v/>
      </c>
      <c r="AK257" s="19">
        <f>IF(AK230,1,0)*AK$236</f>
        <v/>
      </c>
      <c r="AL257" s="19">
        <f>IF(AL230,1,0)*AL$236</f>
        <v/>
      </c>
      <c r="AM257" s="19">
        <f>IF(AM230,1,0)*AM$236</f>
        <v/>
      </c>
      <c r="AN257" s="19">
        <f>IF(AN230,1,0)*AN$236</f>
        <v/>
      </c>
      <c r="AO257" s="19">
        <f>IF(AO230,1,0)*AO$236</f>
        <v/>
      </c>
      <c r="AP257" s="19">
        <f>IF(AP230,1,0)*AP$236</f>
        <v/>
      </c>
      <c r="AQ257" s="19">
        <f>IF(AQ230,1,0)*AQ$236</f>
        <v/>
      </c>
      <c r="AR257" s="19">
        <f>IF(AR230,1,0)*AR$236</f>
        <v/>
      </c>
      <c r="AS257" s="19">
        <f>IF(AS230,1,0)*AS$236</f>
        <v/>
      </c>
      <c r="AT257" s="19">
        <f>IF(AT230,1,0)*AT$236</f>
        <v/>
      </c>
      <c r="AU257" s="19">
        <f>IF(AU230,1,0)*AU$236</f>
        <v/>
      </c>
      <c r="AV257" s="19">
        <f>IF(AV230,1,0)*AV$236</f>
        <v/>
      </c>
      <c r="AW257" s="19">
        <f>IF(AW230,1,0)*AW$236</f>
        <v/>
      </c>
      <c r="AX257" s="19">
        <f>IF(AX230,1,0)*AX$236</f>
        <v/>
      </c>
      <c r="AY257" s="19">
        <f>IF(AY230,1,0)*AY$236</f>
        <v/>
      </c>
    </row>
    <row r="258" hidden="1" outlineLevel="1">
      <c r="A258" s="1" t="inlineStr">
        <is>
          <t>ssc</t>
        </is>
      </c>
      <c r="B258" s="1" t="inlineStr">
        <is>
          <t>all</t>
        </is>
      </c>
      <c r="C258" s="1" t="inlineStr">
        <is>
          <t>omn</t>
        </is>
      </c>
      <c r="H258" s="1">
        <f>INDEX(VarLab,MATCH($A258,VarKey,0))&amp;INDEX(MemLab,MATCH($C258&amp;"|"&amp;$B258,MemKey,0))</f>
        <v/>
      </c>
      <c r="I258" s="1">
        <f>INDEX(VarUnit,MATCH($A258,VarKey,0))</f>
        <v/>
      </c>
      <c r="J258" s="1">
        <f>INDEX(VarSrc,MATCH($A258,VarKey,0))</f>
        <v/>
      </c>
      <c r="K258" s="17">
        <f>CodePrefix&amp;$A258&amp;IF($C258="","","."&amp;$C258&amp;"."&amp;$B258)&amp;INDEX(VarEnd,MATCH($A258,VarKey,0))&amp;K$5</f>
        <v/>
      </c>
      <c r="L258" s="18">
        <f>IF(L231,1,0)*L$236</f>
        <v/>
      </c>
      <c r="M258" s="19">
        <f>IF(M231,1,0)*M$236</f>
        <v/>
      </c>
      <c r="N258" s="19">
        <f>IF(N231,1,0)*N$236</f>
        <v/>
      </c>
      <c r="O258" s="19">
        <f>IF(O231,1,0)*O$236</f>
        <v/>
      </c>
      <c r="P258" s="19">
        <f>IF(P231,1,0)*P$236</f>
        <v/>
      </c>
      <c r="Q258" s="19">
        <f>IF(Q231,1,0)*Q$236</f>
        <v/>
      </c>
      <c r="R258" s="19">
        <f>IF(R231,1,0)*R$236</f>
        <v/>
      </c>
      <c r="S258" s="19">
        <f>IF(S231,1,0)*S$236</f>
        <v/>
      </c>
      <c r="T258" s="19">
        <f>IF(T231,1,0)*T$236</f>
        <v/>
      </c>
      <c r="U258" s="19">
        <f>IF(U231,1,0)*U$236</f>
        <v/>
      </c>
      <c r="V258" s="19">
        <f>IF(V231,1,0)*V$236</f>
        <v/>
      </c>
      <c r="W258" s="19">
        <f>IF(W231,1,0)*W$236</f>
        <v/>
      </c>
      <c r="X258" s="19">
        <f>IF(X231,1,0)*X$236</f>
        <v/>
      </c>
      <c r="Y258" s="19">
        <f>IF(Y231,1,0)*Y$236</f>
        <v/>
      </c>
      <c r="Z258" s="19">
        <f>IF(Z231,1,0)*Z$236</f>
        <v/>
      </c>
      <c r="AA258" s="19">
        <f>IF(AA231,1,0)*AA$236</f>
        <v/>
      </c>
      <c r="AB258" s="19">
        <f>IF(AB231,1,0)*AB$236</f>
        <v/>
      </c>
      <c r="AC258" s="19">
        <f>IF(AC231,1,0)*AC$236</f>
        <v/>
      </c>
      <c r="AD258" s="19">
        <f>IF(AD231,1,0)*AD$236</f>
        <v/>
      </c>
      <c r="AF258" s="17">
        <f>CodePrefix&amp;$A258&amp;IF($C258="","","."&amp;$C258&amp;"."&amp;$B258)&amp;INDEX(VarEnd,MATCH($A258,VarKey,0))&amp;AF$5</f>
        <v/>
      </c>
      <c r="AG258" s="18">
        <f>IF(AG231,1,0)*AG$236</f>
        <v/>
      </c>
      <c r="AH258" s="19">
        <f>IF(AH231,1,0)*AH$236</f>
        <v/>
      </c>
      <c r="AI258" s="19">
        <f>IF(AI231,1,0)*AI$236</f>
        <v/>
      </c>
      <c r="AJ258" s="19">
        <f>IF(AJ231,1,0)*AJ$236</f>
        <v/>
      </c>
      <c r="AK258" s="19">
        <f>IF(AK231,1,0)*AK$236</f>
        <v/>
      </c>
      <c r="AL258" s="19">
        <f>IF(AL231,1,0)*AL$236</f>
        <v/>
      </c>
      <c r="AM258" s="19">
        <f>IF(AM231,1,0)*AM$236</f>
        <v/>
      </c>
      <c r="AN258" s="19">
        <f>IF(AN231,1,0)*AN$236</f>
        <v/>
      </c>
      <c r="AO258" s="19">
        <f>IF(AO231,1,0)*AO$236</f>
        <v/>
      </c>
      <c r="AP258" s="19">
        <f>IF(AP231,1,0)*AP$236</f>
        <v/>
      </c>
      <c r="AQ258" s="19">
        <f>IF(AQ231,1,0)*AQ$236</f>
        <v/>
      </c>
      <c r="AR258" s="19">
        <f>IF(AR231,1,0)*AR$236</f>
        <v/>
      </c>
      <c r="AS258" s="19">
        <f>IF(AS231,1,0)*AS$236</f>
        <v/>
      </c>
      <c r="AT258" s="19">
        <f>IF(AT231,1,0)*AT$236</f>
        <v/>
      </c>
      <c r="AU258" s="19">
        <f>IF(AU231,1,0)*AU$236</f>
        <v/>
      </c>
      <c r="AV258" s="19">
        <f>IF(AV231,1,0)*AV$236</f>
        <v/>
      </c>
      <c r="AW258" s="19">
        <f>IF(AW231,1,0)*AW$236</f>
        <v/>
      </c>
      <c r="AX258" s="19">
        <f>IF(AX231,1,0)*AX$236</f>
        <v/>
      </c>
      <c r="AY258" s="19">
        <f>IF(AY231,1,0)*AY$236</f>
        <v/>
      </c>
    </row>
    <row r="259" hidden="1" outlineLevel="1">
      <c r="A259" s="1" t="inlineStr">
        <is>
          <t>ssc</t>
        </is>
      </c>
      <c r="B259" s="1" t="inlineStr">
        <is>
          <t>all</t>
        </is>
      </c>
      <c r="C259" s="1" t="inlineStr">
        <is>
          <t>cst</t>
        </is>
      </c>
      <c r="H259" s="1">
        <f>INDEX(VarLab,MATCH($A259,VarKey,0))&amp;INDEX(MemLab,MATCH($C259&amp;"|"&amp;$B259,MemKey,0))</f>
        <v/>
      </c>
      <c r="I259" s="1">
        <f>INDEX(VarUnit,MATCH($A259,VarKey,0))</f>
        <v/>
      </c>
      <c r="J259" s="1">
        <f>INDEX(VarSrc,MATCH($A259,VarKey,0))</f>
        <v/>
      </c>
      <c r="K259" s="17">
        <f>CodePrefix&amp;$A259&amp;IF($C259="","","."&amp;$C259&amp;"."&amp;$B259)&amp;INDEX(VarEnd,MATCH($A259,VarKey,0))&amp;K$5</f>
        <v/>
      </c>
      <c r="L259" s="18">
        <f>IF(L232,1,0)*L$236</f>
        <v/>
      </c>
      <c r="M259" s="19">
        <f>IF(M232,1,0)*M$236</f>
        <v/>
      </c>
      <c r="N259" s="19">
        <f>IF(N232,1,0)*N$236</f>
        <v/>
      </c>
      <c r="O259" s="19">
        <f>IF(O232,1,0)*O$236</f>
        <v/>
      </c>
      <c r="P259" s="19">
        <f>IF(P232,1,0)*P$236</f>
        <v/>
      </c>
      <c r="Q259" s="19">
        <f>IF(Q232,1,0)*Q$236</f>
        <v/>
      </c>
      <c r="R259" s="19">
        <f>IF(R232,1,0)*R$236</f>
        <v/>
      </c>
      <c r="S259" s="19">
        <f>IF(S232,1,0)*S$236</f>
        <v/>
      </c>
      <c r="T259" s="19">
        <f>IF(T232,1,0)*T$236</f>
        <v/>
      </c>
      <c r="U259" s="19">
        <f>IF(U232,1,0)*U$236</f>
        <v/>
      </c>
      <c r="V259" s="19">
        <f>IF(V232,1,0)*V$236</f>
        <v/>
      </c>
      <c r="W259" s="19">
        <f>IF(W232,1,0)*W$236</f>
        <v/>
      </c>
      <c r="X259" s="19">
        <f>IF(X232,1,0)*X$236</f>
        <v/>
      </c>
      <c r="Y259" s="19">
        <f>IF(Y232,1,0)*Y$236</f>
        <v/>
      </c>
      <c r="Z259" s="19">
        <f>IF(Z232,1,0)*Z$236</f>
        <v/>
      </c>
      <c r="AA259" s="19">
        <f>IF(AA232,1,0)*AA$236</f>
        <v/>
      </c>
      <c r="AB259" s="19">
        <f>IF(AB232,1,0)*AB$236</f>
        <v/>
      </c>
      <c r="AC259" s="19">
        <f>IF(AC232,1,0)*AC$236</f>
        <v/>
      </c>
      <c r="AD259" s="19">
        <f>IF(AD232,1,0)*AD$236</f>
        <v/>
      </c>
      <c r="AF259" s="17">
        <f>CodePrefix&amp;$A259&amp;IF($C259="","","."&amp;$C259&amp;"."&amp;$B259)&amp;INDEX(VarEnd,MATCH($A259,VarKey,0))&amp;AF$5</f>
        <v/>
      </c>
      <c r="AG259" s="18">
        <f>IF(AG232,1,0)*AG$236</f>
        <v/>
      </c>
      <c r="AH259" s="19">
        <f>IF(AH232,1,0)*AH$236</f>
        <v/>
      </c>
      <c r="AI259" s="19">
        <f>IF(AI232,1,0)*AI$236</f>
        <v/>
      </c>
      <c r="AJ259" s="19">
        <f>IF(AJ232,1,0)*AJ$236</f>
        <v/>
      </c>
      <c r="AK259" s="19">
        <f>IF(AK232,1,0)*AK$236</f>
        <v/>
      </c>
      <c r="AL259" s="19">
        <f>IF(AL232,1,0)*AL$236</f>
        <v/>
      </c>
      <c r="AM259" s="19">
        <f>IF(AM232,1,0)*AM$236</f>
        <v/>
      </c>
      <c r="AN259" s="19">
        <f>IF(AN232,1,0)*AN$236</f>
        <v/>
      </c>
      <c r="AO259" s="19">
        <f>IF(AO232,1,0)*AO$236</f>
        <v/>
      </c>
      <c r="AP259" s="19">
        <f>IF(AP232,1,0)*AP$236</f>
        <v/>
      </c>
      <c r="AQ259" s="19">
        <f>IF(AQ232,1,0)*AQ$236</f>
        <v/>
      </c>
      <c r="AR259" s="19">
        <f>IF(AR232,1,0)*AR$236</f>
        <v/>
      </c>
      <c r="AS259" s="19">
        <f>IF(AS232,1,0)*AS$236</f>
        <v/>
      </c>
      <c r="AT259" s="19">
        <f>IF(AT232,1,0)*AT$236</f>
        <v/>
      </c>
      <c r="AU259" s="19">
        <f>IF(AU232,1,0)*AU$236</f>
        <v/>
      </c>
      <c r="AV259" s="19">
        <f>IF(AV232,1,0)*AV$236</f>
        <v/>
      </c>
      <c r="AW259" s="19">
        <f>IF(AW232,1,0)*AW$236</f>
        <v/>
      </c>
      <c r="AX259" s="19">
        <f>IF(AX232,1,0)*AX$236</f>
        <v/>
      </c>
      <c r="AY259" s="19">
        <f>IF(AY232,1,0)*AY$236</f>
        <v/>
      </c>
    </row>
    <row r="260" hidden="1" outlineLevel="1">
      <c r="A260" s="1" t="inlineStr">
        <is>
          <t>ssc</t>
        </is>
      </c>
      <c r="B260" s="1" t="inlineStr">
        <is>
          <t>all</t>
        </is>
      </c>
      <c r="C260" s="1" t="inlineStr">
        <is>
          <t>ftr</t>
        </is>
      </c>
      <c r="H260" s="1">
        <f>INDEX(VarLab,MATCH($A260,VarKey,0))&amp;INDEX(MemLab,MATCH($C260&amp;"|"&amp;$B260,MemKey,0))</f>
        <v/>
      </c>
      <c r="I260" s="1">
        <f>INDEX(VarUnit,MATCH($A260,VarKey,0))</f>
        <v/>
      </c>
      <c r="J260" s="1">
        <f>INDEX(VarSrc,MATCH($A260,VarKey,0))</f>
        <v/>
      </c>
      <c r="K260" s="17">
        <f>CodePrefix&amp;$A260&amp;IF($C260="","","."&amp;$C260&amp;"."&amp;$B260)&amp;INDEX(VarEnd,MATCH($A260,VarKey,0))&amp;K$5</f>
        <v/>
      </c>
      <c r="L260" s="18">
        <f>IF(L233,1,0)*L$236</f>
        <v/>
      </c>
      <c r="M260" s="19">
        <f>IF(M233,1,0)*M$236</f>
        <v/>
      </c>
      <c r="N260" s="19">
        <f>IF(N233,1,0)*N$236</f>
        <v/>
      </c>
      <c r="O260" s="19">
        <f>IF(O233,1,0)*O$236</f>
        <v/>
      </c>
      <c r="P260" s="19">
        <f>IF(P233,1,0)*P$236</f>
        <v/>
      </c>
      <c r="Q260" s="19">
        <f>IF(Q233,1,0)*Q$236</f>
        <v/>
      </c>
      <c r="R260" s="19">
        <f>IF(R233,1,0)*R$236</f>
        <v/>
      </c>
      <c r="S260" s="19">
        <f>IF(S233,1,0)*S$236</f>
        <v/>
      </c>
      <c r="T260" s="19">
        <f>IF(T233,1,0)*T$236</f>
        <v/>
      </c>
      <c r="U260" s="19">
        <f>IF(U233,1,0)*U$236</f>
        <v/>
      </c>
      <c r="V260" s="19">
        <f>IF(V233,1,0)*V$236</f>
        <v/>
      </c>
      <c r="W260" s="19">
        <f>IF(W233,1,0)*W$236</f>
        <v/>
      </c>
      <c r="X260" s="19">
        <f>IF(X233,1,0)*X$236</f>
        <v/>
      </c>
      <c r="Y260" s="19">
        <f>IF(Y233,1,0)*Y$236</f>
        <v/>
      </c>
      <c r="Z260" s="19">
        <f>IF(Z233,1,0)*Z$236</f>
        <v/>
      </c>
      <c r="AA260" s="19">
        <f>IF(AA233,1,0)*AA$236</f>
        <v/>
      </c>
      <c r="AB260" s="19">
        <f>IF(AB233,1,0)*AB$236</f>
        <v/>
      </c>
      <c r="AC260" s="19">
        <f>IF(AC233,1,0)*AC$236</f>
        <v/>
      </c>
      <c r="AD260" s="19">
        <f>IF(AD233,1,0)*AD$236</f>
        <v/>
      </c>
      <c r="AF260" s="17">
        <f>CodePrefix&amp;$A260&amp;IF($C260="","","."&amp;$C260&amp;"."&amp;$B260)&amp;INDEX(VarEnd,MATCH($A260,VarKey,0))&amp;AF$5</f>
        <v/>
      </c>
      <c r="AG260" s="18">
        <f>IF(AG233,1,0)*AG$236</f>
        <v/>
      </c>
      <c r="AH260" s="19">
        <f>IF(AH233,1,0)*AH$236</f>
        <v/>
      </c>
      <c r="AI260" s="19">
        <f>IF(AI233,1,0)*AI$236</f>
        <v/>
      </c>
      <c r="AJ260" s="19">
        <f>IF(AJ233,1,0)*AJ$236</f>
        <v/>
      </c>
      <c r="AK260" s="19">
        <f>IF(AK233,1,0)*AK$236</f>
        <v/>
      </c>
      <c r="AL260" s="19">
        <f>IF(AL233,1,0)*AL$236</f>
        <v/>
      </c>
      <c r="AM260" s="19">
        <f>IF(AM233,1,0)*AM$236</f>
        <v/>
      </c>
      <c r="AN260" s="19">
        <f>IF(AN233,1,0)*AN$236</f>
        <v/>
      </c>
      <c r="AO260" s="19">
        <f>IF(AO233,1,0)*AO$236</f>
        <v/>
      </c>
      <c r="AP260" s="19">
        <f>IF(AP233,1,0)*AP$236</f>
        <v/>
      </c>
      <c r="AQ260" s="19">
        <f>IF(AQ233,1,0)*AQ$236</f>
        <v/>
      </c>
      <c r="AR260" s="19">
        <f>IF(AR233,1,0)*AR$236</f>
        <v/>
      </c>
      <c r="AS260" s="19">
        <f>IF(AS233,1,0)*AS$236</f>
        <v/>
      </c>
      <c r="AT260" s="19">
        <f>IF(AT233,1,0)*AT$236</f>
        <v/>
      </c>
      <c r="AU260" s="19">
        <f>IF(AU233,1,0)*AU$236</f>
        <v/>
      </c>
      <c r="AV260" s="19">
        <f>IF(AV233,1,0)*AV$236</f>
        <v/>
      </c>
      <c r="AW260" s="19">
        <f>IF(AW233,1,0)*AW$236</f>
        <v/>
      </c>
      <c r="AX260" s="19">
        <f>IF(AX233,1,0)*AX$236</f>
        <v/>
      </c>
      <c r="AY260" s="19">
        <f>IF(AY233,1,0)*AY$236</f>
        <v/>
      </c>
    </row>
    <row r="261" hidden="1" outlineLevel="1">
      <c r="A261" s="1" t="inlineStr">
        <is>
          <t>ssc</t>
        </is>
      </c>
      <c r="B261" s="1" t="inlineStr">
        <is>
          <t>all</t>
        </is>
      </c>
      <c r="C261" s="1" t="inlineStr">
        <is>
          <t>oen</t>
        </is>
      </c>
      <c r="H261" s="1">
        <f>INDEX(VarLab,MATCH($A261,VarKey,0))&amp;INDEX(MemLab,MATCH($C261&amp;"|"&amp;$B261,MemKey,0))</f>
        <v/>
      </c>
      <c r="I261" s="1">
        <f>INDEX(VarUnit,MATCH($A261,VarKey,0))</f>
        <v/>
      </c>
      <c r="J261" s="1">
        <f>INDEX(VarSrc,MATCH($A261,VarKey,0))</f>
        <v/>
      </c>
      <c r="K261" s="17">
        <f>CodePrefix&amp;$A261&amp;IF($C261="","","."&amp;$C261&amp;"."&amp;$B261)&amp;INDEX(VarEnd,MATCH($A261,VarKey,0))&amp;K$5</f>
        <v/>
      </c>
      <c r="L261" s="18">
        <f>IF(L234,1,0)*L$236</f>
        <v/>
      </c>
      <c r="M261" s="19">
        <f>IF(M234,1,0)*M$236</f>
        <v/>
      </c>
      <c r="N261" s="19">
        <f>IF(N234,1,0)*N$236</f>
        <v/>
      </c>
      <c r="O261" s="19">
        <f>IF(O234,1,0)*O$236</f>
        <v/>
      </c>
      <c r="P261" s="19">
        <f>IF(P234,1,0)*P$236</f>
        <v/>
      </c>
      <c r="Q261" s="19">
        <f>IF(Q234,1,0)*Q$236</f>
        <v/>
      </c>
      <c r="R261" s="19">
        <f>IF(R234,1,0)*R$236</f>
        <v/>
      </c>
      <c r="S261" s="19">
        <f>IF(S234,1,0)*S$236</f>
        <v/>
      </c>
      <c r="T261" s="19">
        <f>IF(T234,1,0)*T$236</f>
        <v/>
      </c>
      <c r="U261" s="19">
        <f>IF(U234,1,0)*U$236</f>
        <v/>
      </c>
      <c r="V261" s="19">
        <f>IF(V234,1,0)*V$236</f>
        <v/>
      </c>
      <c r="W261" s="19">
        <f>IF(W234,1,0)*W$236</f>
        <v/>
      </c>
      <c r="X261" s="19">
        <f>IF(X234,1,0)*X$236</f>
        <v/>
      </c>
      <c r="Y261" s="19">
        <f>IF(Y234,1,0)*Y$236</f>
        <v/>
      </c>
      <c r="Z261" s="19">
        <f>IF(Z234,1,0)*Z$236</f>
        <v/>
      </c>
      <c r="AA261" s="19">
        <f>IF(AA234,1,0)*AA$236</f>
        <v/>
      </c>
      <c r="AB261" s="19">
        <f>IF(AB234,1,0)*AB$236</f>
        <v/>
      </c>
      <c r="AC261" s="19">
        <f>IF(AC234,1,0)*AC$236</f>
        <v/>
      </c>
      <c r="AD261" s="19">
        <f>IF(AD234,1,0)*AD$236</f>
        <v/>
      </c>
      <c r="AF261" s="17">
        <f>CodePrefix&amp;$A261&amp;IF($C261="","","."&amp;$C261&amp;"."&amp;$B261)&amp;INDEX(VarEnd,MATCH($A261,VarKey,0))&amp;AF$5</f>
        <v/>
      </c>
      <c r="AG261" s="18">
        <f>IF(AG234,1,0)*AG$236</f>
        <v/>
      </c>
      <c r="AH261" s="19">
        <f>IF(AH234,1,0)*AH$236</f>
        <v/>
      </c>
      <c r="AI261" s="19">
        <f>IF(AI234,1,0)*AI$236</f>
        <v/>
      </c>
      <c r="AJ261" s="19">
        <f>IF(AJ234,1,0)*AJ$236</f>
        <v/>
      </c>
      <c r="AK261" s="19">
        <f>IF(AK234,1,0)*AK$236</f>
        <v/>
      </c>
      <c r="AL261" s="19">
        <f>IF(AL234,1,0)*AL$236</f>
        <v/>
      </c>
      <c r="AM261" s="19">
        <f>IF(AM234,1,0)*AM$236</f>
        <v/>
      </c>
      <c r="AN261" s="19">
        <f>IF(AN234,1,0)*AN$236</f>
        <v/>
      </c>
      <c r="AO261" s="19">
        <f>IF(AO234,1,0)*AO$236</f>
        <v/>
      </c>
      <c r="AP261" s="19">
        <f>IF(AP234,1,0)*AP$236</f>
        <v/>
      </c>
      <c r="AQ261" s="19">
        <f>IF(AQ234,1,0)*AQ$236</f>
        <v/>
      </c>
      <c r="AR261" s="19">
        <f>IF(AR234,1,0)*AR$236</f>
        <v/>
      </c>
      <c r="AS261" s="19">
        <f>IF(AS234,1,0)*AS$236</f>
        <v/>
      </c>
      <c r="AT261" s="19">
        <f>IF(AT234,1,0)*AT$236</f>
        <v/>
      </c>
      <c r="AU261" s="19">
        <f>IF(AU234,1,0)*AU$236</f>
        <v/>
      </c>
      <c r="AV261" s="19">
        <f>IF(AV234,1,0)*AV$236</f>
        <v/>
      </c>
      <c r="AW261" s="19">
        <f>IF(AW234,1,0)*AW$236</f>
        <v/>
      </c>
      <c r="AX261" s="19">
        <f>IF(AX234,1,0)*AX$236</f>
        <v/>
      </c>
      <c r="AY261" s="19">
        <f>IF(AY234,1,0)*AY$236</f>
        <v/>
      </c>
    </row>
    <row r="262" hidden="1" outlineLevel="1">
      <c r="H262" s="20" t="inlineStr">
        <is>
          <t>Policy rates by sector ($/tCO2; v1.07): carbon tax (carbon price x sector coverage x (1 - ETS coverage)), ETS cost in the fuel price (tax-equivalent price x ETS coverage x (1 - OBR)), shadow price on the efficiency margin (feebates and regulations x share + ETS tax-equivalent price x ETS coverage x OBR; D: feebate sector position)</t>
        </is>
      </c>
    </row>
    <row r="263" hidden="1" outlineLevel="1">
      <c r="A263" s="1" t="inlineStr">
        <is>
          <t>ctr</t>
        </is>
      </c>
      <c r="B263" s="1" t="inlineStr">
        <is>
          <t>all</t>
        </is>
      </c>
      <c r="C263" s="1" t="inlineStr">
        <is>
          <t>pow</t>
        </is>
      </c>
      <c r="D263" s="32">
        <f>INDEX(ECPCov,MATCH("ees.pow",ECPKey,0))</f>
        <v/>
      </c>
      <c r="H263" s="1">
        <f>INDEX(VarLab,MATCH($A263,VarKey,0))&amp;INDEX(MemLab,MATCH($C263&amp;"|"&amp;$B263,MemKey,0))</f>
        <v/>
      </c>
      <c r="I263" s="1">
        <f>INDEX(VarUnit,MATCH($A263,VarKey,0))</f>
        <v/>
      </c>
      <c r="J263" s="1">
        <f>INDEX(VarSrc,MATCH($A263,VarKey,0))</f>
        <v/>
      </c>
      <c r="K263" s="17">
        <f>CodePrefix&amp;$A263&amp;IF($C263="","","."&amp;$C263&amp;"."&amp;$B263)&amp;INDEX(VarEnd,MATCH($A263,VarKey,0))&amp;K$5</f>
        <v/>
      </c>
      <c r="L263" s="18">
        <f>L$12*IF(LEFT(L$319,3)="Yes",1-$D263,L32)*(1-L124)</f>
        <v/>
      </c>
      <c r="M263" s="19">
        <f>M$12*IF(LEFT(M$319,3)="Yes",1-$D263,M32)*(1-M124)</f>
        <v/>
      </c>
      <c r="N263" s="19">
        <f>N$12*IF(LEFT(N$319,3)="Yes",1-$D263,N32)*(1-N124)</f>
        <v/>
      </c>
      <c r="O263" s="19">
        <f>O$12*IF(LEFT(O$319,3)="Yes",1-$D263,O32)*(1-O124)</f>
        <v/>
      </c>
      <c r="P263" s="19">
        <f>P$12*IF(LEFT(P$319,3)="Yes",1-$D263,P32)*(1-P124)</f>
        <v/>
      </c>
      <c r="Q263" s="19">
        <f>Q$12*IF(LEFT(Q$319,3)="Yes",1-$D263,Q32)*(1-Q124)</f>
        <v/>
      </c>
      <c r="R263" s="19">
        <f>R$12*IF(LEFT(R$319,3)="Yes",1-$D263,R32)*(1-R124)</f>
        <v/>
      </c>
      <c r="S263" s="19">
        <f>S$12*IF(LEFT(S$319,3)="Yes",1-$D263,S32)*(1-S124)</f>
        <v/>
      </c>
      <c r="T263" s="19">
        <f>T$12*IF(LEFT(T$319,3)="Yes",1-$D263,T32)*(1-T124)</f>
        <v/>
      </c>
      <c r="U263" s="19">
        <f>U$12*IF(LEFT(U$319,3)="Yes",1-$D263,U32)*(1-U124)</f>
        <v/>
      </c>
      <c r="V263" s="19">
        <f>V$12*IF(LEFT(V$319,3)="Yes",1-$D263,V32)*(1-V124)</f>
        <v/>
      </c>
      <c r="W263" s="19">
        <f>W$12*IF(LEFT(W$319,3)="Yes",1-$D263,W32)*(1-W124)</f>
        <v/>
      </c>
      <c r="X263" s="19">
        <f>X$12*IF(LEFT(X$319,3)="Yes",1-$D263,X32)*(1-X124)</f>
        <v/>
      </c>
      <c r="Y263" s="19">
        <f>Y$12*IF(LEFT(Y$319,3)="Yes",1-$D263,Y32)*(1-Y124)</f>
        <v/>
      </c>
      <c r="Z263" s="19">
        <f>Z$12*IF(LEFT(Z$319,3)="Yes",1-$D263,Z32)*(1-Z124)</f>
        <v/>
      </c>
      <c r="AA263" s="19">
        <f>AA$12*IF(LEFT(AA$319,3)="Yes",1-$D263,AA32)*(1-AA124)</f>
        <v/>
      </c>
      <c r="AB263" s="19">
        <f>AB$12*IF(LEFT(AB$319,3)="Yes",1-$D263,AB32)*(1-AB124)</f>
        <v/>
      </c>
      <c r="AC263" s="19">
        <f>AC$12*IF(LEFT(AC$319,3)="Yes",1-$D263,AC32)*(1-AC124)</f>
        <v/>
      </c>
      <c r="AD263" s="19">
        <f>AD$12*IF(LEFT(AD$319,3)="Yes",1-$D263,AD32)*(1-AD124)</f>
        <v/>
      </c>
      <c r="AF263" s="17">
        <f>CodePrefix&amp;$A263&amp;IF($C263="","","."&amp;$C263&amp;"."&amp;$B263)&amp;INDEX(VarEnd,MATCH($A263,VarKey,0))&amp;AF$5</f>
        <v/>
      </c>
      <c r="AG263" s="18">
        <f>AG$12*IF(LEFT(AG$319,3)="Yes",1-$D263,AG32)*(1-AG124)</f>
        <v/>
      </c>
      <c r="AH263" s="19">
        <f>AH$12*IF(LEFT(AH$319,3)="Yes",1-$D263,AH32)*(1-AH124)</f>
        <v/>
      </c>
      <c r="AI263" s="19">
        <f>AI$12*IF(LEFT(AI$319,3)="Yes",1-$D263,AI32)*(1-AI124)</f>
        <v/>
      </c>
      <c r="AJ263" s="19">
        <f>AJ$12*IF(LEFT(AJ$319,3)="Yes",1-$D263,AJ32)*(1-AJ124)</f>
        <v/>
      </c>
      <c r="AK263" s="19">
        <f>AK$12*IF(LEFT(AK$319,3)="Yes",1-$D263,AK32)*(1-AK124)</f>
        <v/>
      </c>
      <c r="AL263" s="19">
        <f>AL$12*IF(LEFT(AL$319,3)="Yes",1-$D263,AL32)*(1-AL124)</f>
        <v/>
      </c>
      <c r="AM263" s="19">
        <f>AM$12*IF(LEFT(AM$319,3)="Yes",1-$D263,AM32)*(1-AM124)</f>
        <v/>
      </c>
      <c r="AN263" s="19">
        <f>AN$12*IF(LEFT(AN$319,3)="Yes",1-$D263,AN32)*(1-AN124)</f>
        <v/>
      </c>
      <c r="AO263" s="19">
        <f>AO$12*IF(LEFT(AO$319,3)="Yes",1-$D263,AO32)*(1-AO124)</f>
        <v/>
      </c>
      <c r="AP263" s="19">
        <f>AP$12*IF(LEFT(AP$319,3)="Yes",1-$D263,AP32)*(1-AP124)</f>
        <v/>
      </c>
      <c r="AQ263" s="19">
        <f>AQ$12*IF(LEFT(AQ$319,3)="Yes",1-$D263,AQ32)*(1-AQ124)</f>
        <v/>
      </c>
      <c r="AR263" s="19">
        <f>AR$12*IF(LEFT(AR$319,3)="Yes",1-$D263,AR32)*(1-AR124)</f>
        <v/>
      </c>
      <c r="AS263" s="19">
        <f>AS$12*IF(LEFT(AS$319,3)="Yes",1-$D263,AS32)*(1-AS124)</f>
        <v/>
      </c>
      <c r="AT263" s="19">
        <f>AT$12*IF(LEFT(AT$319,3)="Yes",1-$D263,AT32)*(1-AT124)</f>
        <v/>
      </c>
      <c r="AU263" s="19">
        <f>AU$12*IF(LEFT(AU$319,3)="Yes",1-$D263,AU32)*(1-AU124)</f>
        <v/>
      </c>
      <c r="AV263" s="19">
        <f>AV$12*IF(LEFT(AV$319,3)="Yes",1-$D263,AV32)*(1-AV124)</f>
        <v/>
      </c>
      <c r="AW263" s="19">
        <f>AW$12*IF(LEFT(AW$319,3)="Yes",1-$D263,AW32)*(1-AW124)</f>
        <v/>
      </c>
      <c r="AX263" s="19">
        <f>AX$12*IF(LEFT(AX$319,3)="Yes",1-$D263,AX32)*(1-AX124)</f>
        <v/>
      </c>
      <c r="AY263" s="19">
        <f>AY$12*IF(LEFT(AY$319,3)="Yes",1-$D263,AY32)*(1-AY124)</f>
        <v/>
      </c>
    </row>
    <row r="264" hidden="1" outlineLevel="1">
      <c r="A264" s="1" t="inlineStr">
        <is>
          <t>ctr</t>
        </is>
      </c>
      <c r="B264" s="1" t="inlineStr">
        <is>
          <t>all</t>
        </is>
      </c>
      <c r="C264" s="1" t="inlineStr">
        <is>
          <t>rod</t>
        </is>
      </c>
      <c r="D264" s="32">
        <f>INDEX(ECPCov,MATCH("ees.trs",ECPKey,0))</f>
        <v/>
      </c>
      <c r="H264" s="1">
        <f>INDEX(VarLab,MATCH($A264,VarKey,0))&amp;INDEX(MemLab,MATCH($C264&amp;"|"&amp;$B264,MemKey,0))</f>
        <v/>
      </c>
      <c r="I264" s="1">
        <f>INDEX(VarUnit,MATCH($A264,VarKey,0))</f>
        <v/>
      </c>
      <c r="J264" s="1">
        <f>INDEX(VarSrc,MATCH($A264,VarKey,0))</f>
        <v/>
      </c>
      <c r="K264" s="17">
        <f>CodePrefix&amp;$A264&amp;IF($C264="","","."&amp;$C264&amp;"."&amp;$B264)&amp;INDEX(VarEnd,MATCH($A264,VarKey,0))&amp;K$5</f>
        <v/>
      </c>
      <c r="L264" s="18">
        <f>L$12*IF(LEFT(L$319,3)="Yes",1-$D264,L33)*(1-L125)</f>
        <v/>
      </c>
      <c r="M264" s="19">
        <f>M$12*IF(LEFT(M$319,3)="Yes",1-$D264,M33)*(1-M125)</f>
        <v/>
      </c>
      <c r="N264" s="19">
        <f>N$12*IF(LEFT(N$319,3)="Yes",1-$D264,N33)*(1-N125)</f>
        <v/>
      </c>
      <c r="O264" s="19">
        <f>O$12*IF(LEFT(O$319,3)="Yes",1-$D264,O33)*(1-O125)</f>
        <v/>
      </c>
      <c r="P264" s="19">
        <f>P$12*IF(LEFT(P$319,3)="Yes",1-$D264,P33)*(1-P125)</f>
        <v/>
      </c>
      <c r="Q264" s="19">
        <f>Q$12*IF(LEFT(Q$319,3)="Yes",1-$D264,Q33)*(1-Q125)</f>
        <v/>
      </c>
      <c r="R264" s="19">
        <f>R$12*IF(LEFT(R$319,3)="Yes",1-$D264,R33)*(1-R125)</f>
        <v/>
      </c>
      <c r="S264" s="19">
        <f>S$12*IF(LEFT(S$319,3)="Yes",1-$D264,S33)*(1-S125)</f>
        <v/>
      </c>
      <c r="T264" s="19">
        <f>T$12*IF(LEFT(T$319,3)="Yes",1-$D264,T33)*(1-T125)</f>
        <v/>
      </c>
      <c r="U264" s="19">
        <f>U$12*IF(LEFT(U$319,3)="Yes",1-$D264,U33)*(1-U125)</f>
        <v/>
      </c>
      <c r="V264" s="19">
        <f>V$12*IF(LEFT(V$319,3)="Yes",1-$D264,V33)*(1-V125)</f>
        <v/>
      </c>
      <c r="W264" s="19">
        <f>W$12*IF(LEFT(W$319,3)="Yes",1-$D264,W33)*(1-W125)</f>
        <v/>
      </c>
      <c r="X264" s="19">
        <f>X$12*IF(LEFT(X$319,3)="Yes",1-$D264,X33)*(1-X125)</f>
        <v/>
      </c>
      <c r="Y264" s="19">
        <f>Y$12*IF(LEFT(Y$319,3)="Yes",1-$D264,Y33)*(1-Y125)</f>
        <v/>
      </c>
      <c r="Z264" s="19">
        <f>Z$12*IF(LEFT(Z$319,3)="Yes",1-$D264,Z33)*(1-Z125)</f>
        <v/>
      </c>
      <c r="AA264" s="19">
        <f>AA$12*IF(LEFT(AA$319,3)="Yes",1-$D264,AA33)*(1-AA125)</f>
        <v/>
      </c>
      <c r="AB264" s="19">
        <f>AB$12*IF(LEFT(AB$319,3)="Yes",1-$D264,AB33)*(1-AB125)</f>
        <v/>
      </c>
      <c r="AC264" s="19">
        <f>AC$12*IF(LEFT(AC$319,3)="Yes",1-$D264,AC33)*(1-AC125)</f>
        <v/>
      </c>
      <c r="AD264" s="19">
        <f>AD$12*IF(LEFT(AD$319,3)="Yes",1-$D264,AD33)*(1-AD125)</f>
        <v/>
      </c>
      <c r="AF264" s="17">
        <f>CodePrefix&amp;$A264&amp;IF($C264="","","."&amp;$C264&amp;"."&amp;$B264)&amp;INDEX(VarEnd,MATCH($A264,VarKey,0))&amp;AF$5</f>
        <v/>
      </c>
      <c r="AG264" s="18">
        <f>AG$12*IF(LEFT(AG$319,3)="Yes",1-$D264,AG33)*(1-AG125)</f>
        <v/>
      </c>
      <c r="AH264" s="19">
        <f>AH$12*IF(LEFT(AH$319,3)="Yes",1-$D264,AH33)*(1-AH125)</f>
        <v/>
      </c>
      <c r="AI264" s="19">
        <f>AI$12*IF(LEFT(AI$319,3)="Yes",1-$D264,AI33)*(1-AI125)</f>
        <v/>
      </c>
      <c r="AJ264" s="19">
        <f>AJ$12*IF(LEFT(AJ$319,3)="Yes",1-$D264,AJ33)*(1-AJ125)</f>
        <v/>
      </c>
      <c r="AK264" s="19">
        <f>AK$12*IF(LEFT(AK$319,3)="Yes",1-$D264,AK33)*(1-AK125)</f>
        <v/>
      </c>
      <c r="AL264" s="19">
        <f>AL$12*IF(LEFT(AL$319,3)="Yes",1-$D264,AL33)*(1-AL125)</f>
        <v/>
      </c>
      <c r="AM264" s="19">
        <f>AM$12*IF(LEFT(AM$319,3)="Yes",1-$D264,AM33)*(1-AM125)</f>
        <v/>
      </c>
      <c r="AN264" s="19">
        <f>AN$12*IF(LEFT(AN$319,3)="Yes",1-$D264,AN33)*(1-AN125)</f>
        <v/>
      </c>
      <c r="AO264" s="19">
        <f>AO$12*IF(LEFT(AO$319,3)="Yes",1-$D264,AO33)*(1-AO125)</f>
        <v/>
      </c>
      <c r="AP264" s="19">
        <f>AP$12*IF(LEFT(AP$319,3)="Yes",1-$D264,AP33)*(1-AP125)</f>
        <v/>
      </c>
      <c r="AQ264" s="19">
        <f>AQ$12*IF(LEFT(AQ$319,3)="Yes",1-$D264,AQ33)*(1-AQ125)</f>
        <v/>
      </c>
      <c r="AR264" s="19">
        <f>AR$12*IF(LEFT(AR$319,3)="Yes",1-$D264,AR33)*(1-AR125)</f>
        <v/>
      </c>
      <c r="AS264" s="19">
        <f>AS$12*IF(LEFT(AS$319,3)="Yes",1-$D264,AS33)*(1-AS125)</f>
        <v/>
      </c>
      <c r="AT264" s="19">
        <f>AT$12*IF(LEFT(AT$319,3)="Yes",1-$D264,AT33)*(1-AT125)</f>
        <v/>
      </c>
      <c r="AU264" s="19">
        <f>AU$12*IF(LEFT(AU$319,3)="Yes",1-$D264,AU33)*(1-AU125)</f>
        <v/>
      </c>
      <c r="AV264" s="19">
        <f>AV$12*IF(LEFT(AV$319,3)="Yes",1-$D264,AV33)*(1-AV125)</f>
        <v/>
      </c>
      <c r="AW264" s="19">
        <f>AW$12*IF(LEFT(AW$319,3)="Yes",1-$D264,AW33)*(1-AW125)</f>
        <v/>
      </c>
      <c r="AX264" s="19">
        <f>AX$12*IF(LEFT(AX$319,3)="Yes",1-$D264,AX33)*(1-AX125)</f>
        <v/>
      </c>
      <c r="AY264" s="19">
        <f>AY$12*IF(LEFT(AY$319,3)="Yes",1-$D264,AY33)*(1-AY125)</f>
        <v/>
      </c>
    </row>
    <row r="265" hidden="1" outlineLevel="1">
      <c r="A265" s="1" t="inlineStr">
        <is>
          <t>ctr</t>
        </is>
      </c>
      <c r="B265" s="1" t="inlineStr">
        <is>
          <t>all</t>
        </is>
      </c>
      <c r="C265" s="1" t="inlineStr">
        <is>
          <t>ral</t>
        </is>
      </c>
      <c r="D265" s="32">
        <f>INDEX(ECPCov,MATCH("ees.trs",ECPKey,0))</f>
        <v/>
      </c>
      <c r="H265" s="1">
        <f>INDEX(VarLab,MATCH($A265,VarKey,0))&amp;INDEX(MemLab,MATCH($C265&amp;"|"&amp;$B265,MemKey,0))</f>
        <v/>
      </c>
      <c r="I265" s="1">
        <f>INDEX(VarUnit,MATCH($A265,VarKey,0))</f>
        <v/>
      </c>
      <c r="J265" s="1">
        <f>INDEX(VarSrc,MATCH($A265,VarKey,0))</f>
        <v/>
      </c>
      <c r="K265" s="17">
        <f>CodePrefix&amp;$A265&amp;IF($C265="","","."&amp;$C265&amp;"."&amp;$B265)&amp;INDEX(VarEnd,MATCH($A265,VarKey,0))&amp;K$5</f>
        <v/>
      </c>
      <c r="L265" s="18">
        <f>L$12*IF(LEFT(L$319,3)="Yes",1-$D265,L34)*(1-L126)</f>
        <v/>
      </c>
      <c r="M265" s="19">
        <f>M$12*IF(LEFT(M$319,3)="Yes",1-$D265,M34)*(1-M126)</f>
        <v/>
      </c>
      <c r="N265" s="19">
        <f>N$12*IF(LEFT(N$319,3)="Yes",1-$D265,N34)*(1-N126)</f>
        <v/>
      </c>
      <c r="O265" s="19">
        <f>O$12*IF(LEFT(O$319,3)="Yes",1-$D265,O34)*(1-O126)</f>
        <v/>
      </c>
      <c r="P265" s="19">
        <f>P$12*IF(LEFT(P$319,3)="Yes",1-$D265,P34)*(1-P126)</f>
        <v/>
      </c>
      <c r="Q265" s="19">
        <f>Q$12*IF(LEFT(Q$319,3)="Yes",1-$D265,Q34)*(1-Q126)</f>
        <v/>
      </c>
      <c r="R265" s="19">
        <f>R$12*IF(LEFT(R$319,3)="Yes",1-$D265,R34)*(1-R126)</f>
        <v/>
      </c>
      <c r="S265" s="19">
        <f>S$12*IF(LEFT(S$319,3)="Yes",1-$D265,S34)*(1-S126)</f>
        <v/>
      </c>
      <c r="T265" s="19">
        <f>T$12*IF(LEFT(T$319,3)="Yes",1-$D265,T34)*(1-T126)</f>
        <v/>
      </c>
      <c r="U265" s="19">
        <f>U$12*IF(LEFT(U$319,3)="Yes",1-$D265,U34)*(1-U126)</f>
        <v/>
      </c>
      <c r="V265" s="19">
        <f>V$12*IF(LEFT(V$319,3)="Yes",1-$D265,V34)*(1-V126)</f>
        <v/>
      </c>
      <c r="W265" s="19">
        <f>W$12*IF(LEFT(W$319,3)="Yes",1-$D265,W34)*(1-W126)</f>
        <v/>
      </c>
      <c r="X265" s="19">
        <f>X$12*IF(LEFT(X$319,3)="Yes",1-$D265,X34)*(1-X126)</f>
        <v/>
      </c>
      <c r="Y265" s="19">
        <f>Y$12*IF(LEFT(Y$319,3)="Yes",1-$D265,Y34)*(1-Y126)</f>
        <v/>
      </c>
      <c r="Z265" s="19">
        <f>Z$12*IF(LEFT(Z$319,3)="Yes",1-$D265,Z34)*(1-Z126)</f>
        <v/>
      </c>
      <c r="AA265" s="19">
        <f>AA$12*IF(LEFT(AA$319,3)="Yes",1-$D265,AA34)*(1-AA126)</f>
        <v/>
      </c>
      <c r="AB265" s="19">
        <f>AB$12*IF(LEFT(AB$319,3)="Yes",1-$D265,AB34)*(1-AB126)</f>
        <v/>
      </c>
      <c r="AC265" s="19">
        <f>AC$12*IF(LEFT(AC$319,3)="Yes",1-$D265,AC34)*(1-AC126)</f>
        <v/>
      </c>
      <c r="AD265" s="19">
        <f>AD$12*IF(LEFT(AD$319,3)="Yes",1-$D265,AD34)*(1-AD126)</f>
        <v/>
      </c>
      <c r="AF265" s="17">
        <f>CodePrefix&amp;$A265&amp;IF($C265="","","."&amp;$C265&amp;"."&amp;$B265)&amp;INDEX(VarEnd,MATCH($A265,VarKey,0))&amp;AF$5</f>
        <v/>
      </c>
      <c r="AG265" s="18">
        <f>AG$12*IF(LEFT(AG$319,3)="Yes",1-$D265,AG34)*(1-AG126)</f>
        <v/>
      </c>
      <c r="AH265" s="19">
        <f>AH$12*IF(LEFT(AH$319,3)="Yes",1-$D265,AH34)*(1-AH126)</f>
        <v/>
      </c>
      <c r="AI265" s="19">
        <f>AI$12*IF(LEFT(AI$319,3)="Yes",1-$D265,AI34)*(1-AI126)</f>
        <v/>
      </c>
      <c r="AJ265" s="19">
        <f>AJ$12*IF(LEFT(AJ$319,3)="Yes",1-$D265,AJ34)*(1-AJ126)</f>
        <v/>
      </c>
      <c r="AK265" s="19">
        <f>AK$12*IF(LEFT(AK$319,3)="Yes",1-$D265,AK34)*(1-AK126)</f>
        <v/>
      </c>
      <c r="AL265" s="19">
        <f>AL$12*IF(LEFT(AL$319,3)="Yes",1-$D265,AL34)*(1-AL126)</f>
        <v/>
      </c>
      <c r="AM265" s="19">
        <f>AM$12*IF(LEFT(AM$319,3)="Yes",1-$D265,AM34)*(1-AM126)</f>
        <v/>
      </c>
      <c r="AN265" s="19">
        <f>AN$12*IF(LEFT(AN$319,3)="Yes",1-$D265,AN34)*(1-AN126)</f>
        <v/>
      </c>
      <c r="AO265" s="19">
        <f>AO$12*IF(LEFT(AO$319,3)="Yes",1-$D265,AO34)*(1-AO126)</f>
        <v/>
      </c>
      <c r="AP265" s="19">
        <f>AP$12*IF(LEFT(AP$319,3)="Yes",1-$D265,AP34)*(1-AP126)</f>
        <v/>
      </c>
      <c r="AQ265" s="19">
        <f>AQ$12*IF(LEFT(AQ$319,3)="Yes",1-$D265,AQ34)*(1-AQ126)</f>
        <v/>
      </c>
      <c r="AR265" s="19">
        <f>AR$12*IF(LEFT(AR$319,3)="Yes",1-$D265,AR34)*(1-AR126)</f>
        <v/>
      </c>
      <c r="AS265" s="19">
        <f>AS$12*IF(LEFT(AS$319,3)="Yes",1-$D265,AS34)*(1-AS126)</f>
        <v/>
      </c>
      <c r="AT265" s="19">
        <f>AT$12*IF(LEFT(AT$319,3)="Yes",1-$D265,AT34)*(1-AT126)</f>
        <v/>
      </c>
      <c r="AU265" s="19">
        <f>AU$12*IF(LEFT(AU$319,3)="Yes",1-$D265,AU34)*(1-AU126)</f>
        <v/>
      </c>
      <c r="AV265" s="19">
        <f>AV$12*IF(LEFT(AV$319,3)="Yes",1-$D265,AV34)*(1-AV126)</f>
        <v/>
      </c>
      <c r="AW265" s="19">
        <f>AW$12*IF(LEFT(AW$319,3)="Yes",1-$D265,AW34)*(1-AW126)</f>
        <v/>
      </c>
      <c r="AX265" s="19">
        <f>AX$12*IF(LEFT(AX$319,3)="Yes",1-$D265,AX34)*(1-AX126)</f>
        <v/>
      </c>
      <c r="AY265" s="19">
        <f>AY$12*IF(LEFT(AY$319,3)="Yes",1-$D265,AY34)*(1-AY126)</f>
        <v/>
      </c>
    </row>
    <row r="266" hidden="1" outlineLevel="1">
      <c r="A266" s="1" t="inlineStr">
        <is>
          <t>ctr</t>
        </is>
      </c>
      <c r="B266" s="1" t="inlineStr">
        <is>
          <t>all</t>
        </is>
      </c>
      <c r="C266" s="1" t="inlineStr">
        <is>
          <t>avi</t>
        </is>
      </c>
      <c r="D266" s="32">
        <f>INDEX(ECPCov,MATCH("ees.trs",ECPKey,0))</f>
        <v/>
      </c>
      <c r="H266" s="1">
        <f>INDEX(VarLab,MATCH($A266,VarKey,0))&amp;INDEX(MemLab,MATCH($C266&amp;"|"&amp;$B266,MemKey,0))</f>
        <v/>
      </c>
      <c r="I266" s="1">
        <f>INDEX(VarUnit,MATCH($A266,VarKey,0))</f>
        <v/>
      </c>
      <c r="J266" s="1">
        <f>INDEX(VarSrc,MATCH($A266,VarKey,0))</f>
        <v/>
      </c>
      <c r="K266" s="17">
        <f>CodePrefix&amp;$A266&amp;IF($C266="","","."&amp;$C266&amp;"."&amp;$B266)&amp;INDEX(VarEnd,MATCH($A266,VarKey,0))&amp;K$5</f>
        <v/>
      </c>
      <c r="L266" s="18">
        <f>L$12*IF(LEFT(L$319,3)="Yes",1-$D266,L35)*(1-L127)</f>
        <v/>
      </c>
      <c r="M266" s="19">
        <f>M$12*IF(LEFT(M$319,3)="Yes",1-$D266,M35)*(1-M127)</f>
        <v/>
      </c>
      <c r="N266" s="19">
        <f>N$12*IF(LEFT(N$319,3)="Yes",1-$D266,N35)*(1-N127)</f>
        <v/>
      </c>
      <c r="O266" s="19">
        <f>O$12*IF(LEFT(O$319,3)="Yes",1-$D266,O35)*(1-O127)</f>
        <v/>
      </c>
      <c r="P266" s="19">
        <f>P$12*IF(LEFT(P$319,3)="Yes",1-$D266,P35)*(1-P127)</f>
        <v/>
      </c>
      <c r="Q266" s="19">
        <f>Q$12*IF(LEFT(Q$319,3)="Yes",1-$D266,Q35)*(1-Q127)</f>
        <v/>
      </c>
      <c r="R266" s="19">
        <f>R$12*IF(LEFT(R$319,3)="Yes",1-$D266,R35)*(1-R127)</f>
        <v/>
      </c>
      <c r="S266" s="19">
        <f>S$12*IF(LEFT(S$319,3)="Yes",1-$D266,S35)*(1-S127)</f>
        <v/>
      </c>
      <c r="T266" s="19">
        <f>T$12*IF(LEFT(T$319,3)="Yes",1-$D266,T35)*(1-T127)</f>
        <v/>
      </c>
      <c r="U266" s="19">
        <f>U$12*IF(LEFT(U$319,3)="Yes",1-$D266,U35)*(1-U127)</f>
        <v/>
      </c>
      <c r="V266" s="19">
        <f>V$12*IF(LEFT(V$319,3)="Yes",1-$D266,V35)*(1-V127)</f>
        <v/>
      </c>
      <c r="W266" s="19">
        <f>W$12*IF(LEFT(W$319,3)="Yes",1-$D266,W35)*(1-W127)</f>
        <v/>
      </c>
      <c r="X266" s="19">
        <f>X$12*IF(LEFT(X$319,3)="Yes",1-$D266,X35)*(1-X127)</f>
        <v/>
      </c>
      <c r="Y266" s="19">
        <f>Y$12*IF(LEFT(Y$319,3)="Yes",1-$D266,Y35)*(1-Y127)</f>
        <v/>
      </c>
      <c r="Z266" s="19">
        <f>Z$12*IF(LEFT(Z$319,3)="Yes",1-$D266,Z35)*(1-Z127)</f>
        <v/>
      </c>
      <c r="AA266" s="19">
        <f>AA$12*IF(LEFT(AA$319,3)="Yes",1-$D266,AA35)*(1-AA127)</f>
        <v/>
      </c>
      <c r="AB266" s="19">
        <f>AB$12*IF(LEFT(AB$319,3)="Yes",1-$D266,AB35)*(1-AB127)</f>
        <v/>
      </c>
      <c r="AC266" s="19">
        <f>AC$12*IF(LEFT(AC$319,3)="Yes",1-$D266,AC35)*(1-AC127)</f>
        <v/>
      </c>
      <c r="AD266" s="19">
        <f>AD$12*IF(LEFT(AD$319,3)="Yes",1-$D266,AD35)*(1-AD127)</f>
        <v/>
      </c>
      <c r="AF266" s="17">
        <f>CodePrefix&amp;$A266&amp;IF($C266="","","."&amp;$C266&amp;"."&amp;$B266)&amp;INDEX(VarEnd,MATCH($A266,VarKey,0))&amp;AF$5</f>
        <v/>
      </c>
      <c r="AG266" s="18">
        <f>AG$12*IF(LEFT(AG$319,3)="Yes",1-$D266,AG35)*(1-AG127)</f>
        <v/>
      </c>
      <c r="AH266" s="19">
        <f>AH$12*IF(LEFT(AH$319,3)="Yes",1-$D266,AH35)*(1-AH127)</f>
        <v/>
      </c>
      <c r="AI266" s="19">
        <f>AI$12*IF(LEFT(AI$319,3)="Yes",1-$D266,AI35)*(1-AI127)</f>
        <v/>
      </c>
      <c r="AJ266" s="19">
        <f>AJ$12*IF(LEFT(AJ$319,3)="Yes",1-$D266,AJ35)*(1-AJ127)</f>
        <v/>
      </c>
      <c r="AK266" s="19">
        <f>AK$12*IF(LEFT(AK$319,3)="Yes",1-$D266,AK35)*(1-AK127)</f>
        <v/>
      </c>
      <c r="AL266" s="19">
        <f>AL$12*IF(LEFT(AL$319,3)="Yes",1-$D266,AL35)*(1-AL127)</f>
        <v/>
      </c>
      <c r="AM266" s="19">
        <f>AM$12*IF(LEFT(AM$319,3)="Yes",1-$D266,AM35)*(1-AM127)</f>
        <v/>
      </c>
      <c r="AN266" s="19">
        <f>AN$12*IF(LEFT(AN$319,3)="Yes",1-$D266,AN35)*(1-AN127)</f>
        <v/>
      </c>
      <c r="AO266" s="19">
        <f>AO$12*IF(LEFT(AO$319,3)="Yes",1-$D266,AO35)*(1-AO127)</f>
        <v/>
      </c>
      <c r="AP266" s="19">
        <f>AP$12*IF(LEFT(AP$319,3)="Yes",1-$D266,AP35)*(1-AP127)</f>
        <v/>
      </c>
      <c r="AQ266" s="19">
        <f>AQ$12*IF(LEFT(AQ$319,3)="Yes",1-$D266,AQ35)*(1-AQ127)</f>
        <v/>
      </c>
      <c r="AR266" s="19">
        <f>AR$12*IF(LEFT(AR$319,3)="Yes",1-$D266,AR35)*(1-AR127)</f>
        <v/>
      </c>
      <c r="AS266" s="19">
        <f>AS$12*IF(LEFT(AS$319,3)="Yes",1-$D266,AS35)*(1-AS127)</f>
        <v/>
      </c>
      <c r="AT266" s="19">
        <f>AT$12*IF(LEFT(AT$319,3)="Yes",1-$D266,AT35)*(1-AT127)</f>
        <v/>
      </c>
      <c r="AU266" s="19">
        <f>AU$12*IF(LEFT(AU$319,3)="Yes",1-$D266,AU35)*(1-AU127)</f>
        <v/>
      </c>
      <c r="AV266" s="19">
        <f>AV$12*IF(LEFT(AV$319,3)="Yes",1-$D266,AV35)*(1-AV127)</f>
        <v/>
      </c>
      <c r="AW266" s="19">
        <f>AW$12*IF(LEFT(AW$319,3)="Yes",1-$D266,AW35)*(1-AW127)</f>
        <v/>
      </c>
      <c r="AX266" s="19">
        <f>AX$12*IF(LEFT(AX$319,3)="Yes",1-$D266,AX35)*(1-AX127)</f>
        <v/>
      </c>
      <c r="AY266" s="19">
        <f>AY$12*IF(LEFT(AY$319,3)="Yes",1-$D266,AY35)*(1-AY127)</f>
        <v/>
      </c>
    </row>
    <row r="267" hidden="1" outlineLevel="1">
      <c r="A267" s="1" t="inlineStr">
        <is>
          <t>ctr</t>
        </is>
      </c>
      <c r="B267" s="1" t="inlineStr">
        <is>
          <t>all</t>
        </is>
      </c>
      <c r="C267" s="1" t="inlineStr">
        <is>
          <t>nav</t>
        </is>
      </c>
      <c r="D267" s="32">
        <f>INDEX(ECPCov,MATCH("ees.trs",ECPKey,0))</f>
        <v/>
      </c>
      <c r="H267" s="1">
        <f>INDEX(VarLab,MATCH($A267,VarKey,0))&amp;INDEX(MemLab,MATCH($C267&amp;"|"&amp;$B267,MemKey,0))</f>
        <v/>
      </c>
      <c r="I267" s="1">
        <f>INDEX(VarUnit,MATCH($A267,VarKey,0))</f>
        <v/>
      </c>
      <c r="J267" s="1">
        <f>INDEX(VarSrc,MATCH($A267,VarKey,0))</f>
        <v/>
      </c>
      <c r="K267" s="17">
        <f>CodePrefix&amp;$A267&amp;IF($C267="","","."&amp;$C267&amp;"."&amp;$B267)&amp;INDEX(VarEnd,MATCH($A267,VarKey,0))&amp;K$5</f>
        <v/>
      </c>
      <c r="L267" s="18">
        <f>L$12*IF(LEFT(L$319,3)="Yes",1-$D267,L36)*(1-L128)</f>
        <v/>
      </c>
      <c r="M267" s="19">
        <f>M$12*IF(LEFT(M$319,3)="Yes",1-$D267,M36)*(1-M128)</f>
        <v/>
      </c>
      <c r="N267" s="19">
        <f>N$12*IF(LEFT(N$319,3)="Yes",1-$D267,N36)*(1-N128)</f>
        <v/>
      </c>
      <c r="O267" s="19">
        <f>O$12*IF(LEFT(O$319,3)="Yes",1-$D267,O36)*(1-O128)</f>
        <v/>
      </c>
      <c r="P267" s="19">
        <f>P$12*IF(LEFT(P$319,3)="Yes",1-$D267,P36)*(1-P128)</f>
        <v/>
      </c>
      <c r="Q267" s="19">
        <f>Q$12*IF(LEFT(Q$319,3)="Yes",1-$D267,Q36)*(1-Q128)</f>
        <v/>
      </c>
      <c r="R267" s="19">
        <f>R$12*IF(LEFT(R$319,3)="Yes",1-$D267,R36)*(1-R128)</f>
        <v/>
      </c>
      <c r="S267" s="19">
        <f>S$12*IF(LEFT(S$319,3)="Yes",1-$D267,S36)*(1-S128)</f>
        <v/>
      </c>
      <c r="T267" s="19">
        <f>T$12*IF(LEFT(T$319,3)="Yes",1-$D267,T36)*(1-T128)</f>
        <v/>
      </c>
      <c r="U267" s="19">
        <f>U$12*IF(LEFT(U$319,3)="Yes",1-$D267,U36)*(1-U128)</f>
        <v/>
      </c>
      <c r="V267" s="19">
        <f>V$12*IF(LEFT(V$319,3)="Yes",1-$D267,V36)*(1-V128)</f>
        <v/>
      </c>
      <c r="W267" s="19">
        <f>W$12*IF(LEFT(W$319,3)="Yes",1-$D267,W36)*(1-W128)</f>
        <v/>
      </c>
      <c r="X267" s="19">
        <f>X$12*IF(LEFT(X$319,3)="Yes",1-$D267,X36)*(1-X128)</f>
        <v/>
      </c>
      <c r="Y267" s="19">
        <f>Y$12*IF(LEFT(Y$319,3)="Yes",1-$D267,Y36)*(1-Y128)</f>
        <v/>
      </c>
      <c r="Z267" s="19">
        <f>Z$12*IF(LEFT(Z$319,3)="Yes",1-$D267,Z36)*(1-Z128)</f>
        <v/>
      </c>
      <c r="AA267" s="19">
        <f>AA$12*IF(LEFT(AA$319,3)="Yes",1-$D267,AA36)*(1-AA128)</f>
        <v/>
      </c>
      <c r="AB267" s="19">
        <f>AB$12*IF(LEFT(AB$319,3)="Yes",1-$D267,AB36)*(1-AB128)</f>
        <v/>
      </c>
      <c r="AC267" s="19">
        <f>AC$12*IF(LEFT(AC$319,3)="Yes",1-$D267,AC36)*(1-AC128)</f>
        <v/>
      </c>
      <c r="AD267" s="19">
        <f>AD$12*IF(LEFT(AD$319,3)="Yes",1-$D267,AD36)*(1-AD128)</f>
        <v/>
      </c>
      <c r="AF267" s="17">
        <f>CodePrefix&amp;$A267&amp;IF($C267="","","."&amp;$C267&amp;"."&amp;$B267)&amp;INDEX(VarEnd,MATCH($A267,VarKey,0))&amp;AF$5</f>
        <v/>
      </c>
      <c r="AG267" s="18">
        <f>AG$12*IF(LEFT(AG$319,3)="Yes",1-$D267,AG36)*(1-AG128)</f>
        <v/>
      </c>
      <c r="AH267" s="19">
        <f>AH$12*IF(LEFT(AH$319,3)="Yes",1-$D267,AH36)*(1-AH128)</f>
        <v/>
      </c>
      <c r="AI267" s="19">
        <f>AI$12*IF(LEFT(AI$319,3)="Yes",1-$D267,AI36)*(1-AI128)</f>
        <v/>
      </c>
      <c r="AJ267" s="19">
        <f>AJ$12*IF(LEFT(AJ$319,3)="Yes",1-$D267,AJ36)*(1-AJ128)</f>
        <v/>
      </c>
      <c r="AK267" s="19">
        <f>AK$12*IF(LEFT(AK$319,3)="Yes",1-$D267,AK36)*(1-AK128)</f>
        <v/>
      </c>
      <c r="AL267" s="19">
        <f>AL$12*IF(LEFT(AL$319,3)="Yes",1-$D267,AL36)*(1-AL128)</f>
        <v/>
      </c>
      <c r="AM267" s="19">
        <f>AM$12*IF(LEFT(AM$319,3)="Yes",1-$D267,AM36)*(1-AM128)</f>
        <v/>
      </c>
      <c r="AN267" s="19">
        <f>AN$12*IF(LEFT(AN$319,3)="Yes",1-$D267,AN36)*(1-AN128)</f>
        <v/>
      </c>
      <c r="AO267" s="19">
        <f>AO$12*IF(LEFT(AO$319,3)="Yes",1-$D267,AO36)*(1-AO128)</f>
        <v/>
      </c>
      <c r="AP267" s="19">
        <f>AP$12*IF(LEFT(AP$319,3)="Yes",1-$D267,AP36)*(1-AP128)</f>
        <v/>
      </c>
      <c r="AQ267" s="19">
        <f>AQ$12*IF(LEFT(AQ$319,3)="Yes",1-$D267,AQ36)*(1-AQ128)</f>
        <v/>
      </c>
      <c r="AR267" s="19">
        <f>AR$12*IF(LEFT(AR$319,3)="Yes",1-$D267,AR36)*(1-AR128)</f>
        <v/>
      </c>
      <c r="AS267" s="19">
        <f>AS$12*IF(LEFT(AS$319,3)="Yes",1-$D267,AS36)*(1-AS128)</f>
        <v/>
      </c>
      <c r="AT267" s="19">
        <f>AT$12*IF(LEFT(AT$319,3)="Yes",1-$D267,AT36)*(1-AT128)</f>
        <v/>
      </c>
      <c r="AU267" s="19">
        <f>AU$12*IF(LEFT(AU$319,3)="Yes",1-$D267,AU36)*(1-AU128)</f>
        <v/>
      </c>
      <c r="AV267" s="19">
        <f>AV$12*IF(LEFT(AV$319,3)="Yes",1-$D267,AV36)*(1-AV128)</f>
        <v/>
      </c>
      <c r="AW267" s="19">
        <f>AW$12*IF(LEFT(AW$319,3)="Yes",1-$D267,AW36)*(1-AW128)</f>
        <v/>
      </c>
      <c r="AX267" s="19">
        <f>AX$12*IF(LEFT(AX$319,3)="Yes",1-$D267,AX36)*(1-AX128)</f>
        <v/>
      </c>
      <c r="AY267" s="19">
        <f>AY$12*IF(LEFT(AY$319,3)="Yes",1-$D267,AY36)*(1-AY128)</f>
        <v/>
      </c>
    </row>
    <row r="268" hidden="1" outlineLevel="1">
      <c r="A268" s="1" t="inlineStr">
        <is>
          <t>ctr</t>
        </is>
      </c>
      <c r="B268" s="1" t="inlineStr">
        <is>
          <t>all</t>
        </is>
      </c>
      <c r="C268" s="1" t="inlineStr">
        <is>
          <t>res</t>
        </is>
      </c>
      <c r="D268" s="32">
        <f>INDEX(ECPCov,MATCH("ees.res",ECPKey,0))</f>
        <v/>
      </c>
      <c r="H268" s="1">
        <f>INDEX(VarLab,MATCH($A268,VarKey,0))&amp;INDEX(MemLab,MATCH($C268&amp;"|"&amp;$B268,MemKey,0))</f>
        <v/>
      </c>
      <c r="I268" s="1">
        <f>INDEX(VarUnit,MATCH($A268,VarKey,0))</f>
        <v/>
      </c>
      <c r="J268" s="1">
        <f>INDEX(VarSrc,MATCH($A268,VarKey,0))</f>
        <v/>
      </c>
      <c r="K268" s="17">
        <f>CodePrefix&amp;$A268&amp;IF($C268="","","."&amp;$C268&amp;"."&amp;$B268)&amp;INDEX(VarEnd,MATCH($A268,VarKey,0))&amp;K$5</f>
        <v/>
      </c>
      <c r="L268" s="18">
        <f>L$12*IF(LEFT(L$319,3)="Yes",1-$D268,L37)*(1-L129)</f>
        <v/>
      </c>
      <c r="M268" s="19">
        <f>M$12*IF(LEFT(M$319,3)="Yes",1-$D268,M37)*(1-M129)</f>
        <v/>
      </c>
      <c r="N268" s="19">
        <f>N$12*IF(LEFT(N$319,3)="Yes",1-$D268,N37)*(1-N129)</f>
        <v/>
      </c>
      <c r="O268" s="19">
        <f>O$12*IF(LEFT(O$319,3)="Yes",1-$D268,O37)*(1-O129)</f>
        <v/>
      </c>
      <c r="P268" s="19">
        <f>P$12*IF(LEFT(P$319,3)="Yes",1-$D268,P37)*(1-P129)</f>
        <v/>
      </c>
      <c r="Q268" s="19">
        <f>Q$12*IF(LEFT(Q$319,3)="Yes",1-$D268,Q37)*(1-Q129)</f>
        <v/>
      </c>
      <c r="R268" s="19">
        <f>R$12*IF(LEFT(R$319,3)="Yes",1-$D268,R37)*(1-R129)</f>
        <v/>
      </c>
      <c r="S268" s="19">
        <f>S$12*IF(LEFT(S$319,3)="Yes",1-$D268,S37)*(1-S129)</f>
        <v/>
      </c>
      <c r="T268" s="19">
        <f>T$12*IF(LEFT(T$319,3)="Yes",1-$D268,T37)*(1-T129)</f>
        <v/>
      </c>
      <c r="U268" s="19">
        <f>U$12*IF(LEFT(U$319,3)="Yes",1-$D268,U37)*(1-U129)</f>
        <v/>
      </c>
      <c r="V268" s="19">
        <f>V$12*IF(LEFT(V$319,3)="Yes",1-$D268,V37)*(1-V129)</f>
        <v/>
      </c>
      <c r="W268" s="19">
        <f>W$12*IF(LEFT(W$319,3)="Yes",1-$D268,W37)*(1-W129)</f>
        <v/>
      </c>
      <c r="X268" s="19">
        <f>X$12*IF(LEFT(X$319,3)="Yes",1-$D268,X37)*(1-X129)</f>
        <v/>
      </c>
      <c r="Y268" s="19">
        <f>Y$12*IF(LEFT(Y$319,3)="Yes",1-$D268,Y37)*(1-Y129)</f>
        <v/>
      </c>
      <c r="Z268" s="19">
        <f>Z$12*IF(LEFT(Z$319,3)="Yes",1-$D268,Z37)*(1-Z129)</f>
        <v/>
      </c>
      <c r="AA268" s="19">
        <f>AA$12*IF(LEFT(AA$319,3)="Yes",1-$D268,AA37)*(1-AA129)</f>
        <v/>
      </c>
      <c r="AB268" s="19">
        <f>AB$12*IF(LEFT(AB$319,3)="Yes",1-$D268,AB37)*(1-AB129)</f>
        <v/>
      </c>
      <c r="AC268" s="19">
        <f>AC$12*IF(LEFT(AC$319,3)="Yes",1-$D268,AC37)*(1-AC129)</f>
        <v/>
      </c>
      <c r="AD268" s="19">
        <f>AD$12*IF(LEFT(AD$319,3)="Yes",1-$D268,AD37)*(1-AD129)</f>
        <v/>
      </c>
      <c r="AF268" s="17">
        <f>CodePrefix&amp;$A268&amp;IF($C268="","","."&amp;$C268&amp;"."&amp;$B268)&amp;INDEX(VarEnd,MATCH($A268,VarKey,0))&amp;AF$5</f>
        <v/>
      </c>
      <c r="AG268" s="18">
        <f>AG$12*IF(LEFT(AG$319,3)="Yes",1-$D268,AG37)*(1-AG129)</f>
        <v/>
      </c>
      <c r="AH268" s="19">
        <f>AH$12*IF(LEFT(AH$319,3)="Yes",1-$D268,AH37)*(1-AH129)</f>
        <v/>
      </c>
      <c r="AI268" s="19">
        <f>AI$12*IF(LEFT(AI$319,3)="Yes",1-$D268,AI37)*(1-AI129)</f>
        <v/>
      </c>
      <c r="AJ268" s="19">
        <f>AJ$12*IF(LEFT(AJ$319,3)="Yes",1-$D268,AJ37)*(1-AJ129)</f>
        <v/>
      </c>
      <c r="AK268" s="19">
        <f>AK$12*IF(LEFT(AK$319,3)="Yes",1-$D268,AK37)*(1-AK129)</f>
        <v/>
      </c>
      <c r="AL268" s="19">
        <f>AL$12*IF(LEFT(AL$319,3)="Yes",1-$D268,AL37)*(1-AL129)</f>
        <v/>
      </c>
      <c r="AM268" s="19">
        <f>AM$12*IF(LEFT(AM$319,3)="Yes",1-$D268,AM37)*(1-AM129)</f>
        <v/>
      </c>
      <c r="AN268" s="19">
        <f>AN$12*IF(LEFT(AN$319,3)="Yes",1-$D268,AN37)*(1-AN129)</f>
        <v/>
      </c>
      <c r="AO268" s="19">
        <f>AO$12*IF(LEFT(AO$319,3)="Yes",1-$D268,AO37)*(1-AO129)</f>
        <v/>
      </c>
      <c r="AP268" s="19">
        <f>AP$12*IF(LEFT(AP$319,3)="Yes",1-$D268,AP37)*(1-AP129)</f>
        <v/>
      </c>
      <c r="AQ268" s="19">
        <f>AQ$12*IF(LEFT(AQ$319,3)="Yes",1-$D268,AQ37)*(1-AQ129)</f>
        <v/>
      </c>
      <c r="AR268" s="19">
        <f>AR$12*IF(LEFT(AR$319,3)="Yes",1-$D268,AR37)*(1-AR129)</f>
        <v/>
      </c>
      <c r="AS268" s="19">
        <f>AS$12*IF(LEFT(AS$319,3)="Yes",1-$D268,AS37)*(1-AS129)</f>
        <v/>
      </c>
      <c r="AT268" s="19">
        <f>AT$12*IF(LEFT(AT$319,3)="Yes",1-$D268,AT37)*(1-AT129)</f>
        <v/>
      </c>
      <c r="AU268" s="19">
        <f>AU$12*IF(LEFT(AU$319,3)="Yes",1-$D268,AU37)*(1-AU129)</f>
        <v/>
      </c>
      <c r="AV268" s="19">
        <f>AV$12*IF(LEFT(AV$319,3)="Yes",1-$D268,AV37)*(1-AV129)</f>
        <v/>
      </c>
      <c r="AW268" s="19">
        <f>AW$12*IF(LEFT(AW$319,3)="Yes",1-$D268,AW37)*(1-AW129)</f>
        <v/>
      </c>
      <c r="AX268" s="19">
        <f>AX$12*IF(LEFT(AX$319,3)="Yes",1-$D268,AX37)*(1-AX129)</f>
        <v/>
      </c>
      <c r="AY268" s="19">
        <f>AY$12*IF(LEFT(AY$319,3)="Yes",1-$D268,AY37)*(1-AY129)</f>
        <v/>
      </c>
    </row>
    <row r="269" hidden="1" outlineLevel="1">
      <c r="A269" s="1" t="inlineStr">
        <is>
          <t>ctr</t>
        </is>
      </c>
      <c r="B269" s="1" t="inlineStr">
        <is>
          <t>all</t>
        </is>
      </c>
      <c r="C269" s="1" t="inlineStr">
        <is>
          <t>foo</t>
        </is>
      </c>
      <c r="D269" s="32">
        <f>INDEX(ECPCov,MATCH("ees.res",ECPKey,0))</f>
        <v/>
      </c>
      <c r="H269" s="1">
        <f>INDEX(VarLab,MATCH($A269,VarKey,0))&amp;INDEX(MemLab,MATCH($C269&amp;"|"&amp;$B269,MemKey,0))</f>
        <v/>
      </c>
      <c r="I269" s="1">
        <f>INDEX(VarUnit,MATCH($A269,VarKey,0))</f>
        <v/>
      </c>
      <c r="J269" s="1">
        <f>INDEX(VarSrc,MATCH($A269,VarKey,0))</f>
        <v/>
      </c>
      <c r="K269" s="17">
        <f>CodePrefix&amp;$A269&amp;IF($C269="","","."&amp;$C269&amp;"."&amp;$B269)&amp;INDEX(VarEnd,MATCH($A269,VarKey,0))&amp;K$5</f>
        <v/>
      </c>
      <c r="L269" s="18">
        <f>L$12*IF(LEFT(L$319,3)="Yes",1-$D269,L38)*(1-L130)</f>
        <v/>
      </c>
      <c r="M269" s="19">
        <f>M$12*IF(LEFT(M$319,3)="Yes",1-$D269,M38)*(1-M130)</f>
        <v/>
      </c>
      <c r="N269" s="19">
        <f>N$12*IF(LEFT(N$319,3)="Yes",1-$D269,N38)*(1-N130)</f>
        <v/>
      </c>
      <c r="O269" s="19">
        <f>O$12*IF(LEFT(O$319,3)="Yes",1-$D269,O38)*(1-O130)</f>
        <v/>
      </c>
      <c r="P269" s="19">
        <f>P$12*IF(LEFT(P$319,3)="Yes",1-$D269,P38)*(1-P130)</f>
        <v/>
      </c>
      <c r="Q269" s="19">
        <f>Q$12*IF(LEFT(Q$319,3)="Yes",1-$D269,Q38)*(1-Q130)</f>
        <v/>
      </c>
      <c r="R269" s="19">
        <f>R$12*IF(LEFT(R$319,3)="Yes",1-$D269,R38)*(1-R130)</f>
        <v/>
      </c>
      <c r="S269" s="19">
        <f>S$12*IF(LEFT(S$319,3)="Yes",1-$D269,S38)*(1-S130)</f>
        <v/>
      </c>
      <c r="T269" s="19">
        <f>T$12*IF(LEFT(T$319,3)="Yes",1-$D269,T38)*(1-T130)</f>
        <v/>
      </c>
      <c r="U269" s="19">
        <f>U$12*IF(LEFT(U$319,3)="Yes",1-$D269,U38)*(1-U130)</f>
        <v/>
      </c>
      <c r="V269" s="19">
        <f>V$12*IF(LEFT(V$319,3)="Yes",1-$D269,V38)*(1-V130)</f>
        <v/>
      </c>
      <c r="W269" s="19">
        <f>W$12*IF(LEFT(W$319,3)="Yes",1-$D269,W38)*(1-W130)</f>
        <v/>
      </c>
      <c r="X269" s="19">
        <f>X$12*IF(LEFT(X$319,3)="Yes",1-$D269,X38)*(1-X130)</f>
        <v/>
      </c>
      <c r="Y269" s="19">
        <f>Y$12*IF(LEFT(Y$319,3)="Yes",1-$D269,Y38)*(1-Y130)</f>
        <v/>
      </c>
      <c r="Z269" s="19">
        <f>Z$12*IF(LEFT(Z$319,3)="Yes",1-$D269,Z38)*(1-Z130)</f>
        <v/>
      </c>
      <c r="AA269" s="19">
        <f>AA$12*IF(LEFT(AA$319,3)="Yes",1-$D269,AA38)*(1-AA130)</f>
        <v/>
      </c>
      <c r="AB269" s="19">
        <f>AB$12*IF(LEFT(AB$319,3)="Yes",1-$D269,AB38)*(1-AB130)</f>
        <v/>
      </c>
      <c r="AC269" s="19">
        <f>AC$12*IF(LEFT(AC$319,3)="Yes",1-$D269,AC38)*(1-AC130)</f>
        <v/>
      </c>
      <c r="AD269" s="19">
        <f>AD$12*IF(LEFT(AD$319,3)="Yes",1-$D269,AD38)*(1-AD130)</f>
        <v/>
      </c>
      <c r="AF269" s="17">
        <f>CodePrefix&amp;$A269&amp;IF($C269="","","."&amp;$C269&amp;"."&amp;$B269)&amp;INDEX(VarEnd,MATCH($A269,VarKey,0))&amp;AF$5</f>
        <v/>
      </c>
      <c r="AG269" s="18">
        <f>AG$12*IF(LEFT(AG$319,3)="Yes",1-$D269,AG38)*(1-AG130)</f>
        <v/>
      </c>
      <c r="AH269" s="19">
        <f>AH$12*IF(LEFT(AH$319,3)="Yes",1-$D269,AH38)*(1-AH130)</f>
        <v/>
      </c>
      <c r="AI269" s="19">
        <f>AI$12*IF(LEFT(AI$319,3)="Yes",1-$D269,AI38)*(1-AI130)</f>
        <v/>
      </c>
      <c r="AJ269" s="19">
        <f>AJ$12*IF(LEFT(AJ$319,3)="Yes",1-$D269,AJ38)*(1-AJ130)</f>
        <v/>
      </c>
      <c r="AK269" s="19">
        <f>AK$12*IF(LEFT(AK$319,3)="Yes",1-$D269,AK38)*(1-AK130)</f>
        <v/>
      </c>
      <c r="AL269" s="19">
        <f>AL$12*IF(LEFT(AL$319,3)="Yes",1-$D269,AL38)*(1-AL130)</f>
        <v/>
      </c>
      <c r="AM269" s="19">
        <f>AM$12*IF(LEFT(AM$319,3)="Yes",1-$D269,AM38)*(1-AM130)</f>
        <v/>
      </c>
      <c r="AN269" s="19">
        <f>AN$12*IF(LEFT(AN$319,3)="Yes",1-$D269,AN38)*(1-AN130)</f>
        <v/>
      </c>
      <c r="AO269" s="19">
        <f>AO$12*IF(LEFT(AO$319,3)="Yes",1-$D269,AO38)*(1-AO130)</f>
        <v/>
      </c>
      <c r="AP269" s="19">
        <f>AP$12*IF(LEFT(AP$319,3)="Yes",1-$D269,AP38)*(1-AP130)</f>
        <v/>
      </c>
      <c r="AQ269" s="19">
        <f>AQ$12*IF(LEFT(AQ$319,3)="Yes",1-$D269,AQ38)*(1-AQ130)</f>
        <v/>
      </c>
      <c r="AR269" s="19">
        <f>AR$12*IF(LEFT(AR$319,3)="Yes",1-$D269,AR38)*(1-AR130)</f>
        <v/>
      </c>
      <c r="AS269" s="19">
        <f>AS$12*IF(LEFT(AS$319,3)="Yes",1-$D269,AS38)*(1-AS130)</f>
        <v/>
      </c>
      <c r="AT269" s="19">
        <f>AT$12*IF(LEFT(AT$319,3)="Yes",1-$D269,AT38)*(1-AT130)</f>
        <v/>
      </c>
      <c r="AU269" s="19">
        <f>AU$12*IF(LEFT(AU$319,3)="Yes",1-$D269,AU38)*(1-AU130)</f>
        <v/>
      </c>
      <c r="AV269" s="19">
        <f>AV$12*IF(LEFT(AV$319,3)="Yes",1-$D269,AV38)*(1-AV130)</f>
        <v/>
      </c>
      <c r="AW269" s="19">
        <f>AW$12*IF(LEFT(AW$319,3)="Yes",1-$D269,AW38)*(1-AW130)</f>
        <v/>
      </c>
      <c r="AX269" s="19">
        <f>AX$12*IF(LEFT(AX$319,3)="Yes",1-$D269,AX38)*(1-AX130)</f>
        <v/>
      </c>
      <c r="AY269" s="19">
        <f>AY$12*IF(LEFT(AY$319,3)="Yes",1-$D269,AY38)*(1-AY130)</f>
        <v/>
      </c>
    </row>
    <row r="270" hidden="1" outlineLevel="1">
      <c r="A270" s="1" t="inlineStr">
        <is>
          <t>ctr</t>
        </is>
      </c>
      <c r="B270" s="1" t="inlineStr">
        <is>
          <t>all</t>
        </is>
      </c>
      <c r="C270" s="1" t="inlineStr">
        <is>
          <t>srv</t>
        </is>
      </c>
      <c r="D270" s="32">
        <f>INDEX(ECPCov,MATCH("ees.res",ECPKey,0))</f>
        <v/>
      </c>
      <c r="H270" s="1">
        <f>INDEX(VarLab,MATCH($A270,VarKey,0))&amp;INDEX(MemLab,MATCH($C270&amp;"|"&amp;$B270,MemKey,0))</f>
        <v/>
      </c>
      <c r="I270" s="1">
        <f>INDEX(VarUnit,MATCH($A270,VarKey,0))</f>
        <v/>
      </c>
      <c r="J270" s="1">
        <f>INDEX(VarSrc,MATCH($A270,VarKey,0))</f>
        <v/>
      </c>
      <c r="K270" s="17">
        <f>CodePrefix&amp;$A270&amp;IF($C270="","","."&amp;$C270&amp;"."&amp;$B270)&amp;INDEX(VarEnd,MATCH($A270,VarKey,0))&amp;K$5</f>
        <v/>
      </c>
      <c r="L270" s="18">
        <f>L$12*IF(LEFT(L$319,3)="Yes",1-$D270,L39)*(1-L131)</f>
        <v/>
      </c>
      <c r="M270" s="19">
        <f>M$12*IF(LEFT(M$319,3)="Yes",1-$D270,M39)*(1-M131)</f>
        <v/>
      </c>
      <c r="N270" s="19">
        <f>N$12*IF(LEFT(N$319,3)="Yes",1-$D270,N39)*(1-N131)</f>
        <v/>
      </c>
      <c r="O270" s="19">
        <f>O$12*IF(LEFT(O$319,3)="Yes",1-$D270,O39)*(1-O131)</f>
        <v/>
      </c>
      <c r="P270" s="19">
        <f>P$12*IF(LEFT(P$319,3)="Yes",1-$D270,P39)*(1-P131)</f>
        <v/>
      </c>
      <c r="Q270" s="19">
        <f>Q$12*IF(LEFT(Q$319,3)="Yes",1-$D270,Q39)*(1-Q131)</f>
        <v/>
      </c>
      <c r="R270" s="19">
        <f>R$12*IF(LEFT(R$319,3)="Yes",1-$D270,R39)*(1-R131)</f>
        <v/>
      </c>
      <c r="S270" s="19">
        <f>S$12*IF(LEFT(S$319,3)="Yes",1-$D270,S39)*(1-S131)</f>
        <v/>
      </c>
      <c r="T270" s="19">
        <f>T$12*IF(LEFT(T$319,3)="Yes",1-$D270,T39)*(1-T131)</f>
        <v/>
      </c>
      <c r="U270" s="19">
        <f>U$12*IF(LEFT(U$319,3)="Yes",1-$D270,U39)*(1-U131)</f>
        <v/>
      </c>
      <c r="V270" s="19">
        <f>V$12*IF(LEFT(V$319,3)="Yes",1-$D270,V39)*(1-V131)</f>
        <v/>
      </c>
      <c r="W270" s="19">
        <f>W$12*IF(LEFT(W$319,3)="Yes",1-$D270,W39)*(1-W131)</f>
        <v/>
      </c>
      <c r="X270" s="19">
        <f>X$12*IF(LEFT(X$319,3)="Yes",1-$D270,X39)*(1-X131)</f>
        <v/>
      </c>
      <c r="Y270" s="19">
        <f>Y$12*IF(LEFT(Y$319,3)="Yes",1-$D270,Y39)*(1-Y131)</f>
        <v/>
      </c>
      <c r="Z270" s="19">
        <f>Z$12*IF(LEFT(Z$319,3)="Yes",1-$D270,Z39)*(1-Z131)</f>
        <v/>
      </c>
      <c r="AA270" s="19">
        <f>AA$12*IF(LEFT(AA$319,3)="Yes",1-$D270,AA39)*(1-AA131)</f>
        <v/>
      </c>
      <c r="AB270" s="19">
        <f>AB$12*IF(LEFT(AB$319,3)="Yes",1-$D270,AB39)*(1-AB131)</f>
        <v/>
      </c>
      <c r="AC270" s="19">
        <f>AC$12*IF(LEFT(AC$319,3)="Yes",1-$D270,AC39)*(1-AC131)</f>
        <v/>
      </c>
      <c r="AD270" s="19">
        <f>AD$12*IF(LEFT(AD$319,3)="Yes",1-$D270,AD39)*(1-AD131)</f>
        <v/>
      </c>
      <c r="AF270" s="17">
        <f>CodePrefix&amp;$A270&amp;IF($C270="","","."&amp;$C270&amp;"."&amp;$B270)&amp;INDEX(VarEnd,MATCH($A270,VarKey,0))&amp;AF$5</f>
        <v/>
      </c>
      <c r="AG270" s="18">
        <f>AG$12*IF(LEFT(AG$319,3)="Yes",1-$D270,AG39)*(1-AG131)</f>
        <v/>
      </c>
      <c r="AH270" s="19">
        <f>AH$12*IF(LEFT(AH$319,3)="Yes",1-$D270,AH39)*(1-AH131)</f>
        <v/>
      </c>
      <c r="AI270" s="19">
        <f>AI$12*IF(LEFT(AI$319,3)="Yes",1-$D270,AI39)*(1-AI131)</f>
        <v/>
      </c>
      <c r="AJ270" s="19">
        <f>AJ$12*IF(LEFT(AJ$319,3)="Yes",1-$D270,AJ39)*(1-AJ131)</f>
        <v/>
      </c>
      <c r="AK270" s="19">
        <f>AK$12*IF(LEFT(AK$319,3)="Yes",1-$D270,AK39)*(1-AK131)</f>
        <v/>
      </c>
      <c r="AL270" s="19">
        <f>AL$12*IF(LEFT(AL$319,3)="Yes",1-$D270,AL39)*(1-AL131)</f>
        <v/>
      </c>
      <c r="AM270" s="19">
        <f>AM$12*IF(LEFT(AM$319,3)="Yes",1-$D270,AM39)*(1-AM131)</f>
        <v/>
      </c>
      <c r="AN270" s="19">
        <f>AN$12*IF(LEFT(AN$319,3)="Yes",1-$D270,AN39)*(1-AN131)</f>
        <v/>
      </c>
      <c r="AO270" s="19">
        <f>AO$12*IF(LEFT(AO$319,3)="Yes",1-$D270,AO39)*(1-AO131)</f>
        <v/>
      </c>
      <c r="AP270" s="19">
        <f>AP$12*IF(LEFT(AP$319,3)="Yes",1-$D270,AP39)*(1-AP131)</f>
        <v/>
      </c>
      <c r="AQ270" s="19">
        <f>AQ$12*IF(LEFT(AQ$319,3)="Yes",1-$D270,AQ39)*(1-AQ131)</f>
        <v/>
      </c>
      <c r="AR270" s="19">
        <f>AR$12*IF(LEFT(AR$319,3)="Yes",1-$D270,AR39)*(1-AR131)</f>
        <v/>
      </c>
      <c r="AS270" s="19">
        <f>AS$12*IF(LEFT(AS$319,3)="Yes",1-$D270,AS39)*(1-AS131)</f>
        <v/>
      </c>
      <c r="AT270" s="19">
        <f>AT$12*IF(LEFT(AT$319,3)="Yes",1-$D270,AT39)*(1-AT131)</f>
        <v/>
      </c>
      <c r="AU270" s="19">
        <f>AU$12*IF(LEFT(AU$319,3)="Yes",1-$D270,AU39)*(1-AU131)</f>
        <v/>
      </c>
      <c r="AV270" s="19">
        <f>AV$12*IF(LEFT(AV$319,3)="Yes",1-$D270,AV39)*(1-AV131)</f>
        <v/>
      </c>
      <c r="AW270" s="19">
        <f>AW$12*IF(LEFT(AW$319,3)="Yes",1-$D270,AW39)*(1-AW131)</f>
        <v/>
      </c>
      <c r="AX270" s="19">
        <f>AX$12*IF(LEFT(AX$319,3)="Yes",1-$D270,AX39)*(1-AX131)</f>
        <v/>
      </c>
      <c r="AY270" s="19">
        <f>AY$12*IF(LEFT(AY$319,3)="Yes",1-$D270,AY39)*(1-AY131)</f>
        <v/>
      </c>
    </row>
    <row r="271" hidden="1" outlineLevel="1">
      <c r="A271" s="1" t="inlineStr">
        <is>
          <t>ctr</t>
        </is>
      </c>
      <c r="B271" s="1" t="inlineStr">
        <is>
          <t>all</t>
        </is>
      </c>
      <c r="C271" s="1" t="inlineStr">
        <is>
          <t>mch</t>
        </is>
      </c>
      <c r="D271" s="32">
        <f>INDEX(ECPCov,MATCH("ees.ind",ECPKey,0))</f>
        <v/>
      </c>
      <c r="H271" s="1">
        <f>INDEX(VarLab,MATCH($A271,VarKey,0))&amp;INDEX(MemLab,MATCH($C271&amp;"|"&amp;$B271,MemKey,0))</f>
        <v/>
      </c>
      <c r="I271" s="1">
        <f>INDEX(VarUnit,MATCH($A271,VarKey,0))</f>
        <v/>
      </c>
      <c r="J271" s="1">
        <f>INDEX(VarSrc,MATCH($A271,VarKey,0))</f>
        <v/>
      </c>
      <c r="K271" s="17">
        <f>CodePrefix&amp;$A271&amp;IF($C271="","","."&amp;$C271&amp;"."&amp;$B271)&amp;INDEX(VarEnd,MATCH($A271,VarKey,0))&amp;K$5</f>
        <v/>
      </c>
      <c r="L271" s="18">
        <f>L$12*IF(LEFT(L$319,3)="Yes",1-$D271,L40)*(1-L132)</f>
        <v/>
      </c>
      <c r="M271" s="19">
        <f>M$12*IF(LEFT(M$319,3)="Yes",1-$D271,M40)*(1-M132)</f>
        <v/>
      </c>
      <c r="N271" s="19">
        <f>N$12*IF(LEFT(N$319,3)="Yes",1-$D271,N40)*(1-N132)</f>
        <v/>
      </c>
      <c r="O271" s="19">
        <f>O$12*IF(LEFT(O$319,3)="Yes",1-$D271,O40)*(1-O132)</f>
        <v/>
      </c>
      <c r="P271" s="19">
        <f>P$12*IF(LEFT(P$319,3)="Yes",1-$D271,P40)*(1-P132)</f>
        <v/>
      </c>
      <c r="Q271" s="19">
        <f>Q$12*IF(LEFT(Q$319,3)="Yes",1-$D271,Q40)*(1-Q132)</f>
        <v/>
      </c>
      <c r="R271" s="19">
        <f>R$12*IF(LEFT(R$319,3)="Yes",1-$D271,R40)*(1-R132)</f>
        <v/>
      </c>
      <c r="S271" s="19">
        <f>S$12*IF(LEFT(S$319,3)="Yes",1-$D271,S40)*(1-S132)</f>
        <v/>
      </c>
      <c r="T271" s="19">
        <f>T$12*IF(LEFT(T$319,3)="Yes",1-$D271,T40)*(1-T132)</f>
        <v/>
      </c>
      <c r="U271" s="19">
        <f>U$12*IF(LEFT(U$319,3)="Yes",1-$D271,U40)*(1-U132)</f>
        <v/>
      </c>
      <c r="V271" s="19">
        <f>V$12*IF(LEFT(V$319,3)="Yes",1-$D271,V40)*(1-V132)</f>
        <v/>
      </c>
      <c r="W271" s="19">
        <f>W$12*IF(LEFT(W$319,3)="Yes",1-$D271,W40)*(1-W132)</f>
        <v/>
      </c>
      <c r="X271" s="19">
        <f>X$12*IF(LEFT(X$319,3)="Yes",1-$D271,X40)*(1-X132)</f>
        <v/>
      </c>
      <c r="Y271" s="19">
        <f>Y$12*IF(LEFT(Y$319,3)="Yes",1-$D271,Y40)*(1-Y132)</f>
        <v/>
      </c>
      <c r="Z271" s="19">
        <f>Z$12*IF(LEFT(Z$319,3)="Yes",1-$D271,Z40)*(1-Z132)</f>
        <v/>
      </c>
      <c r="AA271" s="19">
        <f>AA$12*IF(LEFT(AA$319,3)="Yes",1-$D271,AA40)*(1-AA132)</f>
        <v/>
      </c>
      <c r="AB271" s="19">
        <f>AB$12*IF(LEFT(AB$319,3)="Yes",1-$D271,AB40)*(1-AB132)</f>
        <v/>
      </c>
      <c r="AC271" s="19">
        <f>AC$12*IF(LEFT(AC$319,3)="Yes",1-$D271,AC40)*(1-AC132)</f>
        <v/>
      </c>
      <c r="AD271" s="19">
        <f>AD$12*IF(LEFT(AD$319,3)="Yes",1-$D271,AD40)*(1-AD132)</f>
        <v/>
      </c>
      <c r="AF271" s="17">
        <f>CodePrefix&amp;$A271&amp;IF($C271="","","."&amp;$C271&amp;"."&amp;$B271)&amp;INDEX(VarEnd,MATCH($A271,VarKey,0))&amp;AF$5</f>
        <v/>
      </c>
      <c r="AG271" s="18">
        <f>AG$12*IF(LEFT(AG$319,3)="Yes",1-$D271,AG40)*(1-AG132)</f>
        <v/>
      </c>
      <c r="AH271" s="19">
        <f>AH$12*IF(LEFT(AH$319,3)="Yes",1-$D271,AH40)*(1-AH132)</f>
        <v/>
      </c>
      <c r="AI271" s="19">
        <f>AI$12*IF(LEFT(AI$319,3)="Yes",1-$D271,AI40)*(1-AI132)</f>
        <v/>
      </c>
      <c r="AJ271" s="19">
        <f>AJ$12*IF(LEFT(AJ$319,3)="Yes",1-$D271,AJ40)*(1-AJ132)</f>
        <v/>
      </c>
      <c r="AK271" s="19">
        <f>AK$12*IF(LEFT(AK$319,3)="Yes",1-$D271,AK40)*(1-AK132)</f>
        <v/>
      </c>
      <c r="AL271" s="19">
        <f>AL$12*IF(LEFT(AL$319,3)="Yes",1-$D271,AL40)*(1-AL132)</f>
        <v/>
      </c>
      <c r="AM271" s="19">
        <f>AM$12*IF(LEFT(AM$319,3)="Yes",1-$D271,AM40)*(1-AM132)</f>
        <v/>
      </c>
      <c r="AN271" s="19">
        <f>AN$12*IF(LEFT(AN$319,3)="Yes",1-$D271,AN40)*(1-AN132)</f>
        <v/>
      </c>
      <c r="AO271" s="19">
        <f>AO$12*IF(LEFT(AO$319,3)="Yes",1-$D271,AO40)*(1-AO132)</f>
        <v/>
      </c>
      <c r="AP271" s="19">
        <f>AP$12*IF(LEFT(AP$319,3)="Yes",1-$D271,AP40)*(1-AP132)</f>
        <v/>
      </c>
      <c r="AQ271" s="19">
        <f>AQ$12*IF(LEFT(AQ$319,3)="Yes",1-$D271,AQ40)*(1-AQ132)</f>
        <v/>
      </c>
      <c r="AR271" s="19">
        <f>AR$12*IF(LEFT(AR$319,3)="Yes",1-$D271,AR40)*(1-AR132)</f>
        <v/>
      </c>
      <c r="AS271" s="19">
        <f>AS$12*IF(LEFT(AS$319,3)="Yes",1-$D271,AS40)*(1-AS132)</f>
        <v/>
      </c>
      <c r="AT271" s="19">
        <f>AT$12*IF(LEFT(AT$319,3)="Yes",1-$D271,AT40)*(1-AT132)</f>
        <v/>
      </c>
      <c r="AU271" s="19">
        <f>AU$12*IF(LEFT(AU$319,3)="Yes",1-$D271,AU40)*(1-AU132)</f>
        <v/>
      </c>
      <c r="AV271" s="19">
        <f>AV$12*IF(LEFT(AV$319,3)="Yes",1-$D271,AV40)*(1-AV132)</f>
        <v/>
      </c>
      <c r="AW271" s="19">
        <f>AW$12*IF(LEFT(AW$319,3)="Yes",1-$D271,AW40)*(1-AW132)</f>
        <v/>
      </c>
      <c r="AX271" s="19">
        <f>AX$12*IF(LEFT(AX$319,3)="Yes",1-$D271,AX40)*(1-AX132)</f>
        <v/>
      </c>
      <c r="AY271" s="19">
        <f>AY$12*IF(LEFT(AY$319,3)="Yes",1-$D271,AY40)*(1-AY132)</f>
        <v/>
      </c>
    </row>
    <row r="272" hidden="1" outlineLevel="1">
      <c r="A272" s="1" t="inlineStr">
        <is>
          <t>ctr</t>
        </is>
      </c>
      <c r="B272" s="1" t="inlineStr">
        <is>
          <t>all</t>
        </is>
      </c>
      <c r="C272" s="1" t="inlineStr">
        <is>
          <t>irn</t>
        </is>
      </c>
      <c r="D272" s="32">
        <f>INDEX(ECPCov,MATCH("ees.ind",ECPKey,0))</f>
        <v/>
      </c>
      <c r="H272" s="1">
        <f>INDEX(VarLab,MATCH($A272,VarKey,0))&amp;INDEX(MemLab,MATCH($C272&amp;"|"&amp;$B272,MemKey,0))</f>
        <v/>
      </c>
      <c r="I272" s="1">
        <f>INDEX(VarUnit,MATCH($A272,VarKey,0))</f>
        <v/>
      </c>
      <c r="J272" s="1">
        <f>INDEX(VarSrc,MATCH($A272,VarKey,0))</f>
        <v/>
      </c>
      <c r="K272" s="17">
        <f>CodePrefix&amp;$A272&amp;IF($C272="","","."&amp;$C272&amp;"."&amp;$B272)&amp;INDEX(VarEnd,MATCH($A272,VarKey,0))&amp;K$5</f>
        <v/>
      </c>
      <c r="L272" s="18">
        <f>L$12*IF(LEFT(L$319,3)="Yes",1-$D272,L41)*(1-L133)</f>
        <v/>
      </c>
      <c r="M272" s="19">
        <f>M$12*IF(LEFT(M$319,3)="Yes",1-$D272,M41)*(1-M133)</f>
        <v/>
      </c>
      <c r="N272" s="19">
        <f>N$12*IF(LEFT(N$319,3)="Yes",1-$D272,N41)*(1-N133)</f>
        <v/>
      </c>
      <c r="O272" s="19">
        <f>O$12*IF(LEFT(O$319,3)="Yes",1-$D272,O41)*(1-O133)</f>
        <v/>
      </c>
      <c r="P272" s="19">
        <f>P$12*IF(LEFT(P$319,3)="Yes",1-$D272,P41)*(1-P133)</f>
        <v/>
      </c>
      <c r="Q272" s="19">
        <f>Q$12*IF(LEFT(Q$319,3)="Yes",1-$D272,Q41)*(1-Q133)</f>
        <v/>
      </c>
      <c r="R272" s="19">
        <f>R$12*IF(LEFT(R$319,3)="Yes",1-$D272,R41)*(1-R133)</f>
        <v/>
      </c>
      <c r="S272" s="19">
        <f>S$12*IF(LEFT(S$319,3)="Yes",1-$D272,S41)*(1-S133)</f>
        <v/>
      </c>
      <c r="T272" s="19">
        <f>T$12*IF(LEFT(T$319,3)="Yes",1-$D272,T41)*(1-T133)</f>
        <v/>
      </c>
      <c r="U272" s="19">
        <f>U$12*IF(LEFT(U$319,3)="Yes",1-$D272,U41)*(1-U133)</f>
        <v/>
      </c>
      <c r="V272" s="19">
        <f>V$12*IF(LEFT(V$319,3)="Yes",1-$D272,V41)*(1-V133)</f>
        <v/>
      </c>
      <c r="W272" s="19">
        <f>W$12*IF(LEFT(W$319,3)="Yes",1-$D272,W41)*(1-W133)</f>
        <v/>
      </c>
      <c r="X272" s="19">
        <f>X$12*IF(LEFT(X$319,3)="Yes",1-$D272,X41)*(1-X133)</f>
        <v/>
      </c>
      <c r="Y272" s="19">
        <f>Y$12*IF(LEFT(Y$319,3)="Yes",1-$D272,Y41)*(1-Y133)</f>
        <v/>
      </c>
      <c r="Z272" s="19">
        <f>Z$12*IF(LEFT(Z$319,3)="Yes",1-$D272,Z41)*(1-Z133)</f>
        <v/>
      </c>
      <c r="AA272" s="19">
        <f>AA$12*IF(LEFT(AA$319,3)="Yes",1-$D272,AA41)*(1-AA133)</f>
        <v/>
      </c>
      <c r="AB272" s="19">
        <f>AB$12*IF(LEFT(AB$319,3)="Yes",1-$D272,AB41)*(1-AB133)</f>
        <v/>
      </c>
      <c r="AC272" s="19">
        <f>AC$12*IF(LEFT(AC$319,3)="Yes",1-$D272,AC41)*(1-AC133)</f>
        <v/>
      </c>
      <c r="AD272" s="19">
        <f>AD$12*IF(LEFT(AD$319,3)="Yes",1-$D272,AD41)*(1-AD133)</f>
        <v/>
      </c>
      <c r="AF272" s="17">
        <f>CodePrefix&amp;$A272&amp;IF($C272="","","."&amp;$C272&amp;"."&amp;$B272)&amp;INDEX(VarEnd,MATCH($A272,VarKey,0))&amp;AF$5</f>
        <v/>
      </c>
      <c r="AG272" s="18">
        <f>AG$12*IF(LEFT(AG$319,3)="Yes",1-$D272,AG41)*(1-AG133)</f>
        <v/>
      </c>
      <c r="AH272" s="19">
        <f>AH$12*IF(LEFT(AH$319,3)="Yes",1-$D272,AH41)*(1-AH133)</f>
        <v/>
      </c>
      <c r="AI272" s="19">
        <f>AI$12*IF(LEFT(AI$319,3)="Yes",1-$D272,AI41)*(1-AI133)</f>
        <v/>
      </c>
      <c r="AJ272" s="19">
        <f>AJ$12*IF(LEFT(AJ$319,3)="Yes",1-$D272,AJ41)*(1-AJ133)</f>
        <v/>
      </c>
      <c r="AK272" s="19">
        <f>AK$12*IF(LEFT(AK$319,3)="Yes",1-$D272,AK41)*(1-AK133)</f>
        <v/>
      </c>
      <c r="AL272" s="19">
        <f>AL$12*IF(LEFT(AL$319,3)="Yes",1-$D272,AL41)*(1-AL133)</f>
        <v/>
      </c>
      <c r="AM272" s="19">
        <f>AM$12*IF(LEFT(AM$319,3)="Yes",1-$D272,AM41)*(1-AM133)</f>
        <v/>
      </c>
      <c r="AN272" s="19">
        <f>AN$12*IF(LEFT(AN$319,3)="Yes",1-$D272,AN41)*(1-AN133)</f>
        <v/>
      </c>
      <c r="AO272" s="19">
        <f>AO$12*IF(LEFT(AO$319,3)="Yes",1-$D272,AO41)*(1-AO133)</f>
        <v/>
      </c>
      <c r="AP272" s="19">
        <f>AP$12*IF(LEFT(AP$319,3)="Yes",1-$D272,AP41)*(1-AP133)</f>
        <v/>
      </c>
      <c r="AQ272" s="19">
        <f>AQ$12*IF(LEFT(AQ$319,3)="Yes",1-$D272,AQ41)*(1-AQ133)</f>
        <v/>
      </c>
      <c r="AR272" s="19">
        <f>AR$12*IF(LEFT(AR$319,3)="Yes",1-$D272,AR41)*(1-AR133)</f>
        <v/>
      </c>
      <c r="AS272" s="19">
        <f>AS$12*IF(LEFT(AS$319,3)="Yes",1-$D272,AS41)*(1-AS133)</f>
        <v/>
      </c>
      <c r="AT272" s="19">
        <f>AT$12*IF(LEFT(AT$319,3)="Yes",1-$D272,AT41)*(1-AT133)</f>
        <v/>
      </c>
      <c r="AU272" s="19">
        <f>AU$12*IF(LEFT(AU$319,3)="Yes",1-$D272,AU41)*(1-AU133)</f>
        <v/>
      </c>
      <c r="AV272" s="19">
        <f>AV$12*IF(LEFT(AV$319,3)="Yes",1-$D272,AV41)*(1-AV133)</f>
        <v/>
      </c>
      <c r="AW272" s="19">
        <f>AW$12*IF(LEFT(AW$319,3)="Yes",1-$D272,AW41)*(1-AW133)</f>
        <v/>
      </c>
      <c r="AX272" s="19">
        <f>AX$12*IF(LEFT(AX$319,3)="Yes",1-$D272,AX41)*(1-AX133)</f>
        <v/>
      </c>
      <c r="AY272" s="19">
        <f>AY$12*IF(LEFT(AY$319,3)="Yes",1-$D272,AY41)*(1-AY133)</f>
        <v/>
      </c>
    </row>
    <row r="273" hidden="1" outlineLevel="1">
      <c r="A273" s="1" t="inlineStr">
        <is>
          <t>ctr</t>
        </is>
      </c>
      <c r="B273" s="1" t="inlineStr">
        <is>
          <t>all</t>
        </is>
      </c>
      <c r="C273" s="1" t="inlineStr">
        <is>
          <t>nfm</t>
        </is>
      </c>
      <c r="D273" s="32">
        <f>INDEX(ECPCov,MATCH("ees.ind",ECPKey,0))</f>
        <v/>
      </c>
      <c r="H273" s="1">
        <f>INDEX(VarLab,MATCH($A273,VarKey,0))&amp;INDEX(MemLab,MATCH($C273&amp;"|"&amp;$B273,MemKey,0))</f>
        <v/>
      </c>
      <c r="I273" s="1">
        <f>INDEX(VarUnit,MATCH($A273,VarKey,0))</f>
        <v/>
      </c>
      <c r="J273" s="1">
        <f>INDEX(VarSrc,MATCH($A273,VarKey,0))</f>
        <v/>
      </c>
      <c r="K273" s="17">
        <f>CodePrefix&amp;$A273&amp;IF($C273="","","."&amp;$C273&amp;"."&amp;$B273)&amp;INDEX(VarEnd,MATCH($A273,VarKey,0))&amp;K$5</f>
        <v/>
      </c>
      <c r="L273" s="18">
        <f>L$12*IF(LEFT(L$319,3)="Yes",1-$D273,L42)*(1-L134)</f>
        <v/>
      </c>
      <c r="M273" s="19">
        <f>M$12*IF(LEFT(M$319,3)="Yes",1-$D273,M42)*(1-M134)</f>
        <v/>
      </c>
      <c r="N273" s="19">
        <f>N$12*IF(LEFT(N$319,3)="Yes",1-$D273,N42)*(1-N134)</f>
        <v/>
      </c>
      <c r="O273" s="19">
        <f>O$12*IF(LEFT(O$319,3)="Yes",1-$D273,O42)*(1-O134)</f>
        <v/>
      </c>
      <c r="P273" s="19">
        <f>P$12*IF(LEFT(P$319,3)="Yes",1-$D273,P42)*(1-P134)</f>
        <v/>
      </c>
      <c r="Q273" s="19">
        <f>Q$12*IF(LEFT(Q$319,3)="Yes",1-$D273,Q42)*(1-Q134)</f>
        <v/>
      </c>
      <c r="R273" s="19">
        <f>R$12*IF(LEFT(R$319,3)="Yes",1-$D273,R42)*(1-R134)</f>
        <v/>
      </c>
      <c r="S273" s="19">
        <f>S$12*IF(LEFT(S$319,3)="Yes",1-$D273,S42)*(1-S134)</f>
        <v/>
      </c>
      <c r="T273" s="19">
        <f>T$12*IF(LEFT(T$319,3)="Yes",1-$D273,T42)*(1-T134)</f>
        <v/>
      </c>
      <c r="U273" s="19">
        <f>U$12*IF(LEFT(U$319,3)="Yes",1-$D273,U42)*(1-U134)</f>
        <v/>
      </c>
      <c r="V273" s="19">
        <f>V$12*IF(LEFT(V$319,3)="Yes",1-$D273,V42)*(1-V134)</f>
        <v/>
      </c>
      <c r="W273" s="19">
        <f>W$12*IF(LEFT(W$319,3)="Yes",1-$D273,W42)*(1-W134)</f>
        <v/>
      </c>
      <c r="X273" s="19">
        <f>X$12*IF(LEFT(X$319,3)="Yes",1-$D273,X42)*(1-X134)</f>
        <v/>
      </c>
      <c r="Y273" s="19">
        <f>Y$12*IF(LEFT(Y$319,3)="Yes",1-$D273,Y42)*(1-Y134)</f>
        <v/>
      </c>
      <c r="Z273" s="19">
        <f>Z$12*IF(LEFT(Z$319,3)="Yes",1-$D273,Z42)*(1-Z134)</f>
        <v/>
      </c>
      <c r="AA273" s="19">
        <f>AA$12*IF(LEFT(AA$319,3)="Yes",1-$D273,AA42)*(1-AA134)</f>
        <v/>
      </c>
      <c r="AB273" s="19">
        <f>AB$12*IF(LEFT(AB$319,3)="Yes",1-$D273,AB42)*(1-AB134)</f>
        <v/>
      </c>
      <c r="AC273" s="19">
        <f>AC$12*IF(LEFT(AC$319,3)="Yes",1-$D273,AC42)*(1-AC134)</f>
        <v/>
      </c>
      <c r="AD273" s="19">
        <f>AD$12*IF(LEFT(AD$319,3)="Yes",1-$D273,AD42)*(1-AD134)</f>
        <v/>
      </c>
      <c r="AF273" s="17">
        <f>CodePrefix&amp;$A273&amp;IF($C273="","","."&amp;$C273&amp;"."&amp;$B273)&amp;INDEX(VarEnd,MATCH($A273,VarKey,0))&amp;AF$5</f>
        <v/>
      </c>
      <c r="AG273" s="18">
        <f>AG$12*IF(LEFT(AG$319,3)="Yes",1-$D273,AG42)*(1-AG134)</f>
        <v/>
      </c>
      <c r="AH273" s="19">
        <f>AH$12*IF(LEFT(AH$319,3)="Yes",1-$D273,AH42)*(1-AH134)</f>
        <v/>
      </c>
      <c r="AI273" s="19">
        <f>AI$12*IF(LEFT(AI$319,3)="Yes",1-$D273,AI42)*(1-AI134)</f>
        <v/>
      </c>
      <c r="AJ273" s="19">
        <f>AJ$12*IF(LEFT(AJ$319,3)="Yes",1-$D273,AJ42)*(1-AJ134)</f>
        <v/>
      </c>
      <c r="AK273" s="19">
        <f>AK$12*IF(LEFT(AK$319,3)="Yes",1-$D273,AK42)*(1-AK134)</f>
        <v/>
      </c>
      <c r="AL273" s="19">
        <f>AL$12*IF(LEFT(AL$319,3)="Yes",1-$D273,AL42)*(1-AL134)</f>
        <v/>
      </c>
      <c r="AM273" s="19">
        <f>AM$12*IF(LEFT(AM$319,3)="Yes",1-$D273,AM42)*(1-AM134)</f>
        <v/>
      </c>
      <c r="AN273" s="19">
        <f>AN$12*IF(LEFT(AN$319,3)="Yes",1-$D273,AN42)*(1-AN134)</f>
        <v/>
      </c>
      <c r="AO273" s="19">
        <f>AO$12*IF(LEFT(AO$319,3)="Yes",1-$D273,AO42)*(1-AO134)</f>
        <v/>
      </c>
      <c r="AP273" s="19">
        <f>AP$12*IF(LEFT(AP$319,3)="Yes",1-$D273,AP42)*(1-AP134)</f>
        <v/>
      </c>
      <c r="AQ273" s="19">
        <f>AQ$12*IF(LEFT(AQ$319,3)="Yes",1-$D273,AQ42)*(1-AQ134)</f>
        <v/>
      </c>
      <c r="AR273" s="19">
        <f>AR$12*IF(LEFT(AR$319,3)="Yes",1-$D273,AR42)*(1-AR134)</f>
        <v/>
      </c>
      <c r="AS273" s="19">
        <f>AS$12*IF(LEFT(AS$319,3)="Yes",1-$D273,AS42)*(1-AS134)</f>
        <v/>
      </c>
      <c r="AT273" s="19">
        <f>AT$12*IF(LEFT(AT$319,3)="Yes",1-$D273,AT42)*(1-AT134)</f>
        <v/>
      </c>
      <c r="AU273" s="19">
        <f>AU$12*IF(LEFT(AU$319,3)="Yes",1-$D273,AU42)*(1-AU134)</f>
        <v/>
      </c>
      <c r="AV273" s="19">
        <f>AV$12*IF(LEFT(AV$319,3)="Yes",1-$D273,AV42)*(1-AV134)</f>
        <v/>
      </c>
      <c r="AW273" s="19">
        <f>AW$12*IF(LEFT(AW$319,3)="Yes",1-$D273,AW42)*(1-AW134)</f>
        <v/>
      </c>
      <c r="AX273" s="19">
        <f>AX$12*IF(LEFT(AX$319,3)="Yes",1-$D273,AX42)*(1-AX134)</f>
        <v/>
      </c>
      <c r="AY273" s="19">
        <f>AY$12*IF(LEFT(AY$319,3)="Yes",1-$D273,AY42)*(1-AY134)</f>
        <v/>
      </c>
    </row>
    <row r="274" hidden="1" outlineLevel="1">
      <c r="A274" s="1" t="inlineStr">
        <is>
          <t>ctr</t>
        </is>
      </c>
      <c r="B274" s="1" t="inlineStr">
        <is>
          <t>all</t>
        </is>
      </c>
      <c r="C274" s="1" t="inlineStr">
        <is>
          <t>mac</t>
        </is>
      </c>
      <c r="D274" s="32">
        <f>INDEX(ECPCov,MATCH("ees.ind",ECPKey,0))</f>
        <v/>
      </c>
      <c r="H274" s="1">
        <f>INDEX(VarLab,MATCH($A274,VarKey,0))&amp;INDEX(MemLab,MATCH($C274&amp;"|"&amp;$B274,MemKey,0))</f>
        <v/>
      </c>
      <c r="I274" s="1">
        <f>INDEX(VarUnit,MATCH($A274,VarKey,0))</f>
        <v/>
      </c>
      <c r="J274" s="1">
        <f>INDEX(VarSrc,MATCH($A274,VarKey,0))</f>
        <v/>
      </c>
      <c r="K274" s="17">
        <f>CodePrefix&amp;$A274&amp;IF($C274="","","."&amp;$C274&amp;"."&amp;$B274)&amp;INDEX(VarEnd,MATCH($A274,VarKey,0))&amp;K$5</f>
        <v/>
      </c>
      <c r="L274" s="18">
        <f>L$12*IF(LEFT(L$319,3)="Yes",1-$D274,L43)*(1-L135)</f>
        <v/>
      </c>
      <c r="M274" s="19">
        <f>M$12*IF(LEFT(M$319,3)="Yes",1-$D274,M43)*(1-M135)</f>
        <v/>
      </c>
      <c r="N274" s="19">
        <f>N$12*IF(LEFT(N$319,3)="Yes",1-$D274,N43)*(1-N135)</f>
        <v/>
      </c>
      <c r="O274" s="19">
        <f>O$12*IF(LEFT(O$319,3)="Yes",1-$D274,O43)*(1-O135)</f>
        <v/>
      </c>
      <c r="P274" s="19">
        <f>P$12*IF(LEFT(P$319,3)="Yes",1-$D274,P43)*(1-P135)</f>
        <v/>
      </c>
      <c r="Q274" s="19">
        <f>Q$12*IF(LEFT(Q$319,3)="Yes",1-$D274,Q43)*(1-Q135)</f>
        <v/>
      </c>
      <c r="R274" s="19">
        <f>R$12*IF(LEFT(R$319,3)="Yes",1-$D274,R43)*(1-R135)</f>
        <v/>
      </c>
      <c r="S274" s="19">
        <f>S$12*IF(LEFT(S$319,3)="Yes",1-$D274,S43)*(1-S135)</f>
        <v/>
      </c>
      <c r="T274" s="19">
        <f>T$12*IF(LEFT(T$319,3)="Yes",1-$D274,T43)*(1-T135)</f>
        <v/>
      </c>
      <c r="U274" s="19">
        <f>U$12*IF(LEFT(U$319,3)="Yes",1-$D274,U43)*(1-U135)</f>
        <v/>
      </c>
      <c r="V274" s="19">
        <f>V$12*IF(LEFT(V$319,3)="Yes",1-$D274,V43)*(1-V135)</f>
        <v/>
      </c>
      <c r="W274" s="19">
        <f>W$12*IF(LEFT(W$319,3)="Yes",1-$D274,W43)*(1-W135)</f>
        <v/>
      </c>
      <c r="X274" s="19">
        <f>X$12*IF(LEFT(X$319,3)="Yes",1-$D274,X43)*(1-X135)</f>
        <v/>
      </c>
      <c r="Y274" s="19">
        <f>Y$12*IF(LEFT(Y$319,3)="Yes",1-$D274,Y43)*(1-Y135)</f>
        <v/>
      </c>
      <c r="Z274" s="19">
        <f>Z$12*IF(LEFT(Z$319,3)="Yes",1-$D274,Z43)*(1-Z135)</f>
        <v/>
      </c>
      <c r="AA274" s="19">
        <f>AA$12*IF(LEFT(AA$319,3)="Yes",1-$D274,AA43)*(1-AA135)</f>
        <v/>
      </c>
      <c r="AB274" s="19">
        <f>AB$12*IF(LEFT(AB$319,3)="Yes",1-$D274,AB43)*(1-AB135)</f>
        <v/>
      </c>
      <c r="AC274" s="19">
        <f>AC$12*IF(LEFT(AC$319,3)="Yes",1-$D274,AC43)*(1-AC135)</f>
        <v/>
      </c>
      <c r="AD274" s="19">
        <f>AD$12*IF(LEFT(AD$319,3)="Yes",1-$D274,AD43)*(1-AD135)</f>
        <v/>
      </c>
      <c r="AF274" s="17">
        <f>CodePrefix&amp;$A274&amp;IF($C274="","","."&amp;$C274&amp;"."&amp;$B274)&amp;INDEX(VarEnd,MATCH($A274,VarKey,0))&amp;AF$5</f>
        <v/>
      </c>
      <c r="AG274" s="18">
        <f>AG$12*IF(LEFT(AG$319,3)="Yes",1-$D274,AG43)*(1-AG135)</f>
        <v/>
      </c>
      <c r="AH274" s="19">
        <f>AH$12*IF(LEFT(AH$319,3)="Yes",1-$D274,AH43)*(1-AH135)</f>
        <v/>
      </c>
      <c r="AI274" s="19">
        <f>AI$12*IF(LEFT(AI$319,3)="Yes",1-$D274,AI43)*(1-AI135)</f>
        <v/>
      </c>
      <c r="AJ274" s="19">
        <f>AJ$12*IF(LEFT(AJ$319,3)="Yes",1-$D274,AJ43)*(1-AJ135)</f>
        <v/>
      </c>
      <c r="AK274" s="19">
        <f>AK$12*IF(LEFT(AK$319,3)="Yes",1-$D274,AK43)*(1-AK135)</f>
        <v/>
      </c>
      <c r="AL274" s="19">
        <f>AL$12*IF(LEFT(AL$319,3)="Yes",1-$D274,AL43)*(1-AL135)</f>
        <v/>
      </c>
      <c r="AM274" s="19">
        <f>AM$12*IF(LEFT(AM$319,3)="Yes",1-$D274,AM43)*(1-AM135)</f>
        <v/>
      </c>
      <c r="AN274" s="19">
        <f>AN$12*IF(LEFT(AN$319,3)="Yes",1-$D274,AN43)*(1-AN135)</f>
        <v/>
      </c>
      <c r="AO274" s="19">
        <f>AO$12*IF(LEFT(AO$319,3)="Yes",1-$D274,AO43)*(1-AO135)</f>
        <v/>
      </c>
      <c r="AP274" s="19">
        <f>AP$12*IF(LEFT(AP$319,3)="Yes",1-$D274,AP43)*(1-AP135)</f>
        <v/>
      </c>
      <c r="AQ274" s="19">
        <f>AQ$12*IF(LEFT(AQ$319,3)="Yes",1-$D274,AQ43)*(1-AQ135)</f>
        <v/>
      </c>
      <c r="AR274" s="19">
        <f>AR$12*IF(LEFT(AR$319,3)="Yes",1-$D274,AR43)*(1-AR135)</f>
        <v/>
      </c>
      <c r="AS274" s="19">
        <f>AS$12*IF(LEFT(AS$319,3)="Yes",1-$D274,AS43)*(1-AS135)</f>
        <v/>
      </c>
      <c r="AT274" s="19">
        <f>AT$12*IF(LEFT(AT$319,3)="Yes",1-$D274,AT43)*(1-AT135)</f>
        <v/>
      </c>
      <c r="AU274" s="19">
        <f>AU$12*IF(LEFT(AU$319,3)="Yes",1-$D274,AU43)*(1-AU135)</f>
        <v/>
      </c>
      <c r="AV274" s="19">
        <f>AV$12*IF(LEFT(AV$319,3)="Yes",1-$D274,AV43)*(1-AV135)</f>
        <v/>
      </c>
      <c r="AW274" s="19">
        <f>AW$12*IF(LEFT(AW$319,3)="Yes",1-$D274,AW43)*(1-AW135)</f>
        <v/>
      </c>
      <c r="AX274" s="19">
        <f>AX$12*IF(LEFT(AX$319,3)="Yes",1-$D274,AX43)*(1-AX135)</f>
        <v/>
      </c>
      <c r="AY274" s="19">
        <f>AY$12*IF(LEFT(AY$319,3)="Yes",1-$D274,AY43)*(1-AY135)</f>
        <v/>
      </c>
    </row>
    <row r="275" hidden="1" outlineLevel="1">
      <c r="A275" s="1" t="inlineStr">
        <is>
          <t>ctr</t>
        </is>
      </c>
      <c r="B275" s="1" t="inlineStr">
        <is>
          <t>all</t>
        </is>
      </c>
      <c r="C275" s="1" t="inlineStr">
        <is>
          <t>cem</t>
        </is>
      </c>
      <c r="D275" s="32">
        <f>INDEX(ECPCov,MATCH("ees.ind",ECPKey,0))</f>
        <v/>
      </c>
      <c r="H275" s="1">
        <f>INDEX(VarLab,MATCH($A275,VarKey,0))&amp;INDEX(MemLab,MATCH($C275&amp;"|"&amp;$B275,MemKey,0))</f>
        <v/>
      </c>
      <c r="I275" s="1">
        <f>INDEX(VarUnit,MATCH($A275,VarKey,0))</f>
        <v/>
      </c>
      <c r="J275" s="1">
        <f>INDEX(VarSrc,MATCH($A275,VarKey,0))</f>
        <v/>
      </c>
      <c r="K275" s="17">
        <f>CodePrefix&amp;$A275&amp;IF($C275="","","."&amp;$C275&amp;"."&amp;$B275)&amp;INDEX(VarEnd,MATCH($A275,VarKey,0))&amp;K$5</f>
        <v/>
      </c>
      <c r="L275" s="18">
        <f>L$12*IF(LEFT(L$319,3)="Yes",1-$D275,L44)*(1-L136)</f>
        <v/>
      </c>
      <c r="M275" s="19">
        <f>M$12*IF(LEFT(M$319,3)="Yes",1-$D275,M44)*(1-M136)</f>
        <v/>
      </c>
      <c r="N275" s="19">
        <f>N$12*IF(LEFT(N$319,3)="Yes",1-$D275,N44)*(1-N136)</f>
        <v/>
      </c>
      <c r="O275" s="19">
        <f>O$12*IF(LEFT(O$319,3)="Yes",1-$D275,O44)*(1-O136)</f>
        <v/>
      </c>
      <c r="P275" s="19">
        <f>P$12*IF(LEFT(P$319,3)="Yes",1-$D275,P44)*(1-P136)</f>
        <v/>
      </c>
      <c r="Q275" s="19">
        <f>Q$12*IF(LEFT(Q$319,3)="Yes",1-$D275,Q44)*(1-Q136)</f>
        <v/>
      </c>
      <c r="R275" s="19">
        <f>R$12*IF(LEFT(R$319,3)="Yes",1-$D275,R44)*(1-R136)</f>
        <v/>
      </c>
      <c r="S275" s="19">
        <f>S$12*IF(LEFT(S$319,3)="Yes",1-$D275,S44)*(1-S136)</f>
        <v/>
      </c>
      <c r="T275" s="19">
        <f>T$12*IF(LEFT(T$319,3)="Yes",1-$D275,T44)*(1-T136)</f>
        <v/>
      </c>
      <c r="U275" s="19">
        <f>U$12*IF(LEFT(U$319,3)="Yes",1-$D275,U44)*(1-U136)</f>
        <v/>
      </c>
      <c r="V275" s="19">
        <f>V$12*IF(LEFT(V$319,3)="Yes",1-$D275,V44)*(1-V136)</f>
        <v/>
      </c>
      <c r="W275" s="19">
        <f>W$12*IF(LEFT(W$319,3)="Yes",1-$D275,W44)*(1-W136)</f>
        <v/>
      </c>
      <c r="X275" s="19">
        <f>X$12*IF(LEFT(X$319,3)="Yes",1-$D275,X44)*(1-X136)</f>
        <v/>
      </c>
      <c r="Y275" s="19">
        <f>Y$12*IF(LEFT(Y$319,3)="Yes",1-$D275,Y44)*(1-Y136)</f>
        <v/>
      </c>
      <c r="Z275" s="19">
        <f>Z$12*IF(LEFT(Z$319,3)="Yes",1-$D275,Z44)*(1-Z136)</f>
        <v/>
      </c>
      <c r="AA275" s="19">
        <f>AA$12*IF(LEFT(AA$319,3)="Yes",1-$D275,AA44)*(1-AA136)</f>
        <v/>
      </c>
      <c r="AB275" s="19">
        <f>AB$12*IF(LEFT(AB$319,3)="Yes",1-$D275,AB44)*(1-AB136)</f>
        <v/>
      </c>
      <c r="AC275" s="19">
        <f>AC$12*IF(LEFT(AC$319,3)="Yes",1-$D275,AC44)*(1-AC136)</f>
        <v/>
      </c>
      <c r="AD275" s="19">
        <f>AD$12*IF(LEFT(AD$319,3)="Yes",1-$D275,AD44)*(1-AD136)</f>
        <v/>
      </c>
      <c r="AF275" s="17">
        <f>CodePrefix&amp;$A275&amp;IF($C275="","","."&amp;$C275&amp;"."&amp;$B275)&amp;INDEX(VarEnd,MATCH($A275,VarKey,0))&amp;AF$5</f>
        <v/>
      </c>
      <c r="AG275" s="18">
        <f>AG$12*IF(LEFT(AG$319,3)="Yes",1-$D275,AG44)*(1-AG136)</f>
        <v/>
      </c>
      <c r="AH275" s="19">
        <f>AH$12*IF(LEFT(AH$319,3)="Yes",1-$D275,AH44)*(1-AH136)</f>
        <v/>
      </c>
      <c r="AI275" s="19">
        <f>AI$12*IF(LEFT(AI$319,3)="Yes",1-$D275,AI44)*(1-AI136)</f>
        <v/>
      </c>
      <c r="AJ275" s="19">
        <f>AJ$12*IF(LEFT(AJ$319,3)="Yes",1-$D275,AJ44)*(1-AJ136)</f>
        <v/>
      </c>
      <c r="AK275" s="19">
        <f>AK$12*IF(LEFT(AK$319,3)="Yes",1-$D275,AK44)*(1-AK136)</f>
        <v/>
      </c>
      <c r="AL275" s="19">
        <f>AL$12*IF(LEFT(AL$319,3)="Yes",1-$D275,AL44)*(1-AL136)</f>
        <v/>
      </c>
      <c r="AM275" s="19">
        <f>AM$12*IF(LEFT(AM$319,3)="Yes",1-$D275,AM44)*(1-AM136)</f>
        <v/>
      </c>
      <c r="AN275" s="19">
        <f>AN$12*IF(LEFT(AN$319,3)="Yes",1-$D275,AN44)*(1-AN136)</f>
        <v/>
      </c>
      <c r="AO275" s="19">
        <f>AO$12*IF(LEFT(AO$319,3)="Yes",1-$D275,AO44)*(1-AO136)</f>
        <v/>
      </c>
      <c r="AP275" s="19">
        <f>AP$12*IF(LEFT(AP$319,3)="Yes",1-$D275,AP44)*(1-AP136)</f>
        <v/>
      </c>
      <c r="AQ275" s="19">
        <f>AQ$12*IF(LEFT(AQ$319,3)="Yes",1-$D275,AQ44)*(1-AQ136)</f>
        <v/>
      </c>
      <c r="AR275" s="19">
        <f>AR$12*IF(LEFT(AR$319,3)="Yes",1-$D275,AR44)*(1-AR136)</f>
        <v/>
      </c>
      <c r="AS275" s="19">
        <f>AS$12*IF(LEFT(AS$319,3)="Yes",1-$D275,AS44)*(1-AS136)</f>
        <v/>
      </c>
      <c r="AT275" s="19">
        <f>AT$12*IF(LEFT(AT$319,3)="Yes",1-$D275,AT44)*(1-AT136)</f>
        <v/>
      </c>
      <c r="AU275" s="19">
        <f>AU$12*IF(LEFT(AU$319,3)="Yes",1-$D275,AU44)*(1-AU136)</f>
        <v/>
      </c>
      <c r="AV275" s="19">
        <f>AV$12*IF(LEFT(AV$319,3)="Yes",1-$D275,AV44)*(1-AV136)</f>
        <v/>
      </c>
      <c r="AW275" s="19">
        <f>AW$12*IF(LEFT(AW$319,3)="Yes",1-$D275,AW44)*(1-AW136)</f>
        <v/>
      </c>
      <c r="AX275" s="19">
        <f>AX$12*IF(LEFT(AX$319,3)="Yes",1-$D275,AX44)*(1-AX136)</f>
        <v/>
      </c>
      <c r="AY275" s="19">
        <f>AY$12*IF(LEFT(AY$319,3)="Yes",1-$D275,AY44)*(1-AY136)</f>
        <v/>
      </c>
    </row>
    <row r="276" hidden="1" outlineLevel="1">
      <c r="A276" s="1" t="inlineStr">
        <is>
          <t>ctr</t>
        </is>
      </c>
      <c r="B276" s="1" t="inlineStr">
        <is>
          <t>all</t>
        </is>
      </c>
      <c r="C276" s="1" t="inlineStr">
        <is>
          <t>omn</t>
        </is>
      </c>
      <c r="D276" s="32">
        <f>INDEX(ECPCov,MATCH("ees.ind",ECPKey,0))</f>
        <v/>
      </c>
      <c r="H276" s="1">
        <f>INDEX(VarLab,MATCH($A276,VarKey,0))&amp;INDEX(MemLab,MATCH($C276&amp;"|"&amp;$B276,MemKey,0))</f>
        <v/>
      </c>
      <c r="I276" s="1">
        <f>INDEX(VarUnit,MATCH($A276,VarKey,0))</f>
        <v/>
      </c>
      <c r="J276" s="1">
        <f>INDEX(VarSrc,MATCH($A276,VarKey,0))</f>
        <v/>
      </c>
      <c r="K276" s="17">
        <f>CodePrefix&amp;$A276&amp;IF($C276="","","."&amp;$C276&amp;"."&amp;$B276)&amp;INDEX(VarEnd,MATCH($A276,VarKey,0))&amp;K$5</f>
        <v/>
      </c>
      <c r="L276" s="18">
        <f>L$12*IF(LEFT(L$319,3)="Yes",1-$D276,L45)*(1-L137)</f>
        <v/>
      </c>
      <c r="M276" s="19">
        <f>M$12*IF(LEFT(M$319,3)="Yes",1-$D276,M45)*(1-M137)</f>
        <v/>
      </c>
      <c r="N276" s="19">
        <f>N$12*IF(LEFT(N$319,3)="Yes",1-$D276,N45)*(1-N137)</f>
        <v/>
      </c>
      <c r="O276" s="19">
        <f>O$12*IF(LEFT(O$319,3)="Yes",1-$D276,O45)*(1-O137)</f>
        <v/>
      </c>
      <c r="P276" s="19">
        <f>P$12*IF(LEFT(P$319,3)="Yes",1-$D276,P45)*(1-P137)</f>
        <v/>
      </c>
      <c r="Q276" s="19">
        <f>Q$12*IF(LEFT(Q$319,3)="Yes",1-$D276,Q45)*(1-Q137)</f>
        <v/>
      </c>
      <c r="R276" s="19">
        <f>R$12*IF(LEFT(R$319,3)="Yes",1-$D276,R45)*(1-R137)</f>
        <v/>
      </c>
      <c r="S276" s="19">
        <f>S$12*IF(LEFT(S$319,3)="Yes",1-$D276,S45)*(1-S137)</f>
        <v/>
      </c>
      <c r="T276" s="19">
        <f>T$12*IF(LEFT(T$319,3)="Yes",1-$D276,T45)*(1-T137)</f>
        <v/>
      </c>
      <c r="U276" s="19">
        <f>U$12*IF(LEFT(U$319,3)="Yes",1-$D276,U45)*(1-U137)</f>
        <v/>
      </c>
      <c r="V276" s="19">
        <f>V$12*IF(LEFT(V$319,3)="Yes",1-$D276,V45)*(1-V137)</f>
        <v/>
      </c>
      <c r="W276" s="19">
        <f>W$12*IF(LEFT(W$319,3)="Yes",1-$D276,W45)*(1-W137)</f>
        <v/>
      </c>
      <c r="X276" s="19">
        <f>X$12*IF(LEFT(X$319,3)="Yes",1-$D276,X45)*(1-X137)</f>
        <v/>
      </c>
      <c r="Y276" s="19">
        <f>Y$12*IF(LEFT(Y$319,3)="Yes",1-$D276,Y45)*(1-Y137)</f>
        <v/>
      </c>
      <c r="Z276" s="19">
        <f>Z$12*IF(LEFT(Z$319,3)="Yes",1-$D276,Z45)*(1-Z137)</f>
        <v/>
      </c>
      <c r="AA276" s="19">
        <f>AA$12*IF(LEFT(AA$319,3)="Yes",1-$D276,AA45)*(1-AA137)</f>
        <v/>
      </c>
      <c r="AB276" s="19">
        <f>AB$12*IF(LEFT(AB$319,3)="Yes",1-$D276,AB45)*(1-AB137)</f>
        <v/>
      </c>
      <c r="AC276" s="19">
        <f>AC$12*IF(LEFT(AC$319,3)="Yes",1-$D276,AC45)*(1-AC137)</f>
        <v/>
      </c>
      <c r="AD276" s="19">
        <f>AD$12*IF(LEFT(AD$319,3)="Yes",1-$D276,AD45)*(1-AD137)</f>
        <v/>
      </c>
      <c r="AF276" s="17">
        <f>CodePrefix&amp;$A276&amp;IF($C276="","","."&amp;$C276&amp;"."&amp;$B276)&amp;INDEX(VarEnd,MATCH($A276,VarKey,0))&amp;AF$5</f>
        <v/>
      </c>
      <c r="AG276" s="18">
        <f>AG$12*IF(LEFT(AG$319,3)="Yes",1-$D276,AG45)*(1-AG137)</f>
        <v/>
      </c>
      <c r="AH276" s="19">
        <f>AH$12*IF(LEFT(AH$319,3)="Yes",1-$D276,AH45)*(1-AH137)</f>
        <v/>
      </c>
      <c r="AI276" s="19">
        <f>AI$12*IF(LEFT(AI$319,3)="Yes",1-$D276,AI45)*(1-AI137)</f>
        <v/>
      </c>
      <c r="AJ276" s="19">
        <f>AJ$12*IF(LEFT(AJ$319,3)="Yes",1-$D276,AJ45)*(1-AJ137)</f>
        <v/>
      </c>
      <c r="AK276" s="19">
        <f>AK$12*IF(LEFT(AK$319,3)="Yes",1-$D276,AK45)*(1-AK137)</f>
        <v/>
      </c>
      <c r="AL276" s="19">
        <f>AL$12*IF(LEFT(AL$319,3)="Yes",1-$D276,AL45)*(1-AL137)</f>
        <v/>
      </c>
      <c r="AM276" s="19">
        <f>AM$12*IF(LEFT(AM$319,3)="Yes",1-$D276,AM45)*(1-AM137)</f>
        <v/>
      </c>
      <c r="AN276" s="19">
        <f>AN$12*IF(LEFT(AN$319,3)="Yes",1-$D276,AN45)*(1-AN137)</f>
        <v/>
      </c>
      <c r="AO276" s="19">
        <f>AO$12*IF(LEFT(AO$319,3)="Yes",1-$D276,AO45)*(1-AO137)</f>
        <v/>
      </c>
      <c r="AP276" s="19">
        <f>AP$12*IF(LEFT(AP$319,3)="Yes",1-$D276,AP45)*(1-AP137)</f>
        <v/>
      </c>
      <c r="AQ276" s="19">
        <f>AQ$12*IF(LEFT(AQ$319,3)="Yes",1-$D276,AQ45)*(1-AQ137)</f>
        <v/>
      </c>
      <c r="AR276" s="19">
        <f>AR$12*IF(LEFT(AR$319,3)="Yes",1-$D276,AR45)*(1-AR137)</f>
        <v/>
      </c>
      <c r="AS276" s="19">
        <f>AS$12*IF(LEFT(AS$319,3)="Yes",1-$D276,AS45)*(1-AS137)</f>
        <v/>
      </c>
      <c r="AT276" s="19">
        <f>AT$12*IF(LEFT(AT$319,3)="Yes",1-$D276,AT45)*(1-AT137)</f>
        <v/>
      </c>
      <c r="AU276" s="19">
        <f>AU$12*IF(LEFT(AU$319,3)="Yes",1-$D276,AU45)*(1-AU137)</f>
        <v/>
      </c>
      <c r="AV276" s="19">
        <f>AV$12*IF(LEFT(AV$319,3)="Yes",1-$D276,AV45)*(1-AV137)</f>
        <v/>
      </c>
      <c r="AW276" s="19">
        <f>AW$12*IF(LEFT(AW$319,3)="Yes",1-$D276,AW45)*(1-AW137)</f>
        <v/>
      </c>
      <c r="AX276" s="19">
        <f>AX$12*IF(LEFT(AX$319,3)="Yes",1-$D276,AX45)*(1-AX137)</f>
        <v/>
      </c>
      <c r="AY276" s="19">
        <f>AY$12*IF(LEFT(AY$319,3)="Yes",1-$D276,AY45)*(1-AY137)</f>
        <v/>
      </c>
    </row>
    <row r="277" hidden="1" outlineLevel="1">
      <c r="A277" s="1" t="inlineStr">
        <is>
          <t>ctr</t>
        </is>
      </c>
      <c r="B277" s="1" t="inlineStr">
        <is>
          <t>all</t>
        </is>
      </c>
      <c r="C277" s="1" t="inlineStr">
        <is>
          <t>cst</t>
        </is>
      </c>
      <c r="D277" s="32">
        <f>INDEX(ECPCov,MATCH("ees.ind",ECPKey,0))</f>
        <v/>
      </c>
      <c r="H277" s="1">
        <f>INDEX(VarLab,MATCH($A277,VarKey,0))&amp;INDEX(MemLab,MATCH($C277&amp;"|"&amp;$B277,MemKey,0))</f>
        <v/>
      </c>
      <c r="I277" s="1">
        <f>INDEX(VarUnit,MATCH($A277,VarKey,0))</f>
        <v/>
      </c>
      <c r="J277" s="1">
        <f>INDEX(VarSrc,MATCH($A277,VarKey,0))</f>
        <v/>
      </c>
      <c r="K277" s="17">
        <f>CodePrefix&amp;$A277&amp;IF($C277="","","."&amp;$C277&amp;"."&amp;$B277)&amp;INDEX(VarEnd,MATCH($A277,VarKey,0))&amp;K$5</f>
        <v/>
      </c>
      <c r="L277" s="18">
        <f>L$12*IF(LEFT(L$319,3)="Yes",1-$D277,L46)*(1-L138)</f>
        <v/>
      </c>
      <c r="M277" s="19">
        <f>M$12*IF(LEFT(M$319,3)="Yes",1-$D277,M46)*(1-M138)</f>
        <v/>
      </c>
      <c r="N277" s="19">
        <f>N$12*IF(LEFT(N$319,3)="Yes",1-$D277,N46)*(1-N138)</f>
        <v/>
      </c>
      <c r="O277" s="19">
        <f>O$12*IF(LEFT(O$319,3)="Yes",1-$D277,O46)*(1-O138)</f>
        <v/>
      </c>
      <c r="P277" s="19">
        <f>P$12*IF(LEFT(P$319,3)="Yes",1-$D277,P46)*(1-P138)</f>
        <v/>
      </c>
      <c r="Q277" s="19">
        <f>Q$12*IF(LEFT(Q$319,3)="Yes",1-$D277,Q46)*(1-Q138)</f>
        <v/>
      </c>
      <c r="R277" s="19">
        <f>R$12*IF(LEFT(R$319,3)="Yes",1-$D277,R46)*(1-R138)</f>
        <v/>
      </c>
      <c r="S277" s="19">
        <f>S$12*IF(LEFT(S$319,3)="Yes",1-$D277,S46)*(1-S138)</f>
        <v/>
      </c>
      <c r="T277" s="19">
        <f>T$12*IF(LEFT(T$319,3)="Yes",1-$D277,T46)*(1-T138)</f>
        <v/>
      </c>
      <c r="U277" s="19">
        <f>U$12*IF(LEFT(U$319,3)="Yes",1-$D277,U46)*(1-U138)</f>
        <v/>
      </c>
      <c r="V277" s="19">
        <f>V$12*IF(LEFT(V$319,3)="Yes",1-$D277,V46)*(1-V138)</f>
        <v/>
      </c>
      <c r="W277" s="19">
        <f>W$12*IF(LEFT(W$319,3)="Yes",1-$D277,W46)*(1-W138)</f>
        <v/>
      </c>
      <c r="X277" s="19">
        <f>X$12*IF(LEFT(X$319,3)="Yes",1-$D277,X46)*(1-X138)</f>
        <v/>
      </c>
      <c r="Y277" s="19">
        <f>Y$12*IF(LEFT(Y$319,3)="Yes",1-$D277,Y46)*(1-Y138)</f>
        <v/>
      </c>
      <c r="Z277" s="19">
        <f>Z$12*IF(LEFT(Z$319,3)="Yes",1-$D277,Z46)*(1-Z138)</f>
        <v/>
      </c>
      <c r="AA277" s="19">
        <f>AA$12*IF(LEFT(AA$319,3)="Yes",1-$D277,AA46)*(1-AA138)</f>
        <v/>
      </c>
      <c r="AB277" s="19">
        <f>AB$12*IF(LEFT(AB$319,3)="Yes",1-$D277,AB46)*(1-AB138)</f>
        <v/>
      </c>
      <c r="AC277" s="19">
        <f>AC$12*IF(LEFT(AC$319,3)="Yes",1-$D277,AC46)*(1-AC138)</f>
        <v/>
      </c>
      <c r="AD277" s="19">
        <f>AD$12*IF(LEFT(AD$319,3)="Yes",1-$D277,AD46)*(1-AD138)</f>
        <v/>
      </c>
      <c r="AF277" s="17">
        <f>CodePrefix&amp;$A277&amp;IF($C277="","","."&amp;$C277&amp;"."&amp;$B277)&amp;INDEX(VarEnd,MATCH($A277,VarKey,0))&amp;AF$5</f>
        <v/>
      </c>
      <c r="AG277" s="18">
        <f>AG$12*IF(LEFT(AG$319,3)="Yes",1-$D277,AG46)*(1-AG138)</f>
        <v/>
      </c>
      <c r="AH277" s="19">
        <f>AH$12*IF(LEFT(AH$319,3)="Yes",1-$D277,AH46)*(1-AH138)</f>
        <v/>
      </c>
      <c r="AI277" s="19">
        <f>AI$12*IF(LEFT(AI$319,3)="Yes",1-$D277,AI46)*(1-AI138)</f>
        <v/>
      </c>
      <c r="AJ277" s="19">
        <f>AJ$12*IF(LEFT(AJ$319,3)="Yes",1-$D277,AJ46)*(1-AJ138)</f>
        <v/>
      </c>
      <c r="AK277" s="19">
        <f>AK$12*IF(LEFT(AK$319,3)="Yes",1-$D277,AK46)*(1-AK138)</f>
        <v/>
      </c>
      <c r="AL277" s="19">
        <f>AL$12*IF(LEFT(AL$319,3)="Yes",1-$D277,AL46)*(1-AL138)</f>
        <v/>
      </c>
      <c r="AM277" s="19">
        <f>AM$12*IF(LEFT(AM$319,3)="Yes",1-$D277,AM46)*(1-AM138)</f>
        <v/>
      </c>
      <c r="AN277" s="19">
        <f>AN$12*IF(LEFT(AN$319,3)="Yes",1-$D277,AN46)*(1-AN138)</f>
        <v/>
      </c>
      <c r="AO277" s="19">
        <f>AO$12*IF(LEFT(AO$319,3)="Yes",1-$D277,AO46)*(1-AO138)</f>
        <v/>
      </c>
      <c r="AP277" s="19">
        <f>AP$12*IF(LEFT(AP$319,3)="Yes",1-$D277,AP46)*(1-AP138)</f>
        <v/>
      </c>
      <c r="AQ277" s="19">
        <f>AQ$12*IF(LEFT(AQ$319,3)="Yes",1-$D277,AQ46)*(1-AQ138)</f>
        <v/>
      </c>
      <c r="AR277" s="19">
        <f>AR$12*IF(LEFT(AR$319,3)="Yes",1-$D277,AR46)*(1-AR138)</f>
        <v/>
      </c>
      <c r="AS277" s="19">
        <f>AS$12*IF(LEFT(AS$319,3)="Yes",1-$D277,AS46)*(1-AS138)</f>
        <v/>
      </c>
      <c r="AT277" s="19">
        <f>AT$12*IF(LEFT(AT$319,3)="Yes",1-$D277,AT46)*(1-AT138)</f>
        <v/>
      </c>
      <c r="AU277" s="19">
        <f>AU$12*IF(LEFT(AU$319,3)="Yes",1-$D277,AU46)*(1-AU138)</f>
        <v/>
      </c>
      <c r="AV277" s="19">
        <f>AV$12*IF(LEFT(AV$319,3)="Yes",1-$D277,AV46)*(1-AV138)</f>
        <v/>
      </c>
      <c r="AW277" s="19">
        <f>AW$12*IF(LEFT(AW$319,3)="Yes",1-$D277,AW46)*(1-AW138)</f>
        <v/>
      </c>
      <c r="AX277" s="19">
        <f>AX$12*IF(LEFT(AX$319,3)="Yes",1-$D277,AX46)*(1-AX138)</f>
        <v/>
      </c>
      <c r="AY277" s="19">
        <f>AY$12*IF(LEFT(AY$319,3)="Yes",1-$D277,AY46)*(1-AY138)</f>
        <v/>
      </c>
    </row>
    <row r="278" hidden="1" outlineLevel="1">
      <c r="A278" s="1" t="inlineStr">
        <is>
          <t>ctr</t>
        </is>
      </c>
      <c r="B278" s="1" t="inlineStr">
        <is>
          <t>all</t>
        </is>
      </c>
      <c r="C278" s="1" t="inlineStr">
        <is>
          <t>ftr</t>
        </is>
      </c>
      <c r="D278" s="32">
        <f>INDEX(ECPCov,MATCH("ees.ind",ECPKey,0))</f>
        <v/>
      </c>
      <c r="H278" s="1">
        <f>INDEX(VarLab,MATCH($A278,VarKey,0))&amp;INDEX(MemLab,MATCH($C278&amp;"|"&amp;$B278,MemKey,0))</f>
        <v/>
      </c>
      <c r="I278" s="1">
        <f>INDEX(VarUnit,MATCH($A278,VarKey,0))</f>
        <v/>
      </c>
      <c r="J278" s="1">
        <f>INDEX(VarSrc,MATCH($A278,VarKey,0))</f>
        <v/>
      </c>
      <c r="K278" s="17">
        <f>CodePrefix&amp;$A278&amp;IF($C278="","","."&amp;$C278&amp;"."&amp;$B278)&amp;INDEX(VarEnd,MATCH($A278,VarKey,0))&amp;K$5</f>
        <v/>
      </c>
      <c r="L278" s="18">
        <f>L$12*IF(LEFT(L$319,3)="Yes",1-$D278,L47)*(1-L139)</f>
        <v/>
      </c>
      <c r="M278" s="19">
        <f>M$12*IF(LEFT(M$319,3)="Yes",1-$D278,M47)*(1-M139)</f>
        <v/>
      </c>
      <c r="N278" s="19">
        <f>N$12*IF(LEFT(N$319,3)="Yes",1-$D278,N47)*(1-N139)</f>
        <v/>
      </c>
      <c r="O278" s="19">
        <f>O$12*IF(LEFT(O$319,3)="Yes",1-$D278,O47)*(1-O139)</f>
        <v/>
      </c>
      <c r="P278" s="19">
        <f>P$12*IF(LEFT(P$319,3)="Yes",1-$D278,P47)*(1-P139)</f>
        <v/>
      </c>
      <c r="Q278" s="19">
        <f>Q$12*IF(LEFT(Q$319,3)="Yes",1-$D278,Q47)*(1-Q139)</f>
        <v/>
      </c>
      <c r="R278" s="19">
        <f>R$12*IF(LEFT(R$319,3)="Yes",1-$D278,R47)*(1-R139)</f>
        <v/>
      </c>
      <c r="S278" s="19">
        <f>S$12*IF(LEFT(S$319,3)="Yes",1-$D278,S47)*(1-S139)</f>
        <v/>
      </c>
      <c r="T278" s="19">
        <f>T$12*IF(LEFT(T$319,3)="Yes",1-$D278,T47)*(1-T139)</f>
        <v/>
      </c>
      <c r="U278" s="19">
        <f>U$12*IF(LEFT(U$319,3)="Yes",1-$D278,U47)*(1-U139)</f>
        <v/>
      </c>
      <c r="V278" s="19">
        <f>V$12*IF(LEFT(V$319,3)="Yes",1-$D278,V47)*(1-V139)</f>
        <v/>
      </c>
      <c r="W278" s="19">
        <f>W$12*IF(LEFT(W$319,3)="Yes",1-$D278,W47)*(1-W139)</f>
        <v/>
      </c>
      <c r="X278" s="19">
        <f>X$12*IF(LEFT(X$319,3)="Yes",1-$D278,X47)*(1-X139)</f>
        <v/>
      </c>
      <c r="Y278" s="19">
        <f>Y$12*IF(LEFT(Y$319,3)="Yes",1-$D278,Y47)*(1-Y139)</f>
        <v/>
      </c>
      <c r="Z278" s="19">
        <f>Z$12*IF(LEFT(Z$319,3)="Yes",1-$D278,Z47)*(1-Z139)</f>
        <v/>
      </c>
      <c r="AA278" s="19">
        <f>AA$12*IF(LEFT(AA$319,3)="Yes",1-$D278,AA47)*(1-AA139)</f>
        <v/>
      </c>
      <c r="AB278" s="19">
        <f>AB$12*IF(LEFT(AB$319,3)="Yes",1-$D278,AB47)*(1-AB139)</f>
        <v/>
      </c>
      <c r="AC278" s="19">
        <f>AC$12*IF(LEFT(AC$319,3)="Yes",1-$D278,AC47)*(1-AC139)</f>
        <v/>
      </c>
      <c r="AD278" s="19">
        <f>AD$12*IF(LEFT(AD$319,3)="Yes",1-$D278,AD47)*(1-AD139)</f>
        <v/>
      </c>
      <c r="AF278" s="17">
        <f>CodePrefix&amp;$A278&amp;IF($C278="","","."&amp;$C278&amp;"."&amp;$B278)&amp;INDEX(VarEnd,MATCH($A278,VarKey,0))&amp;AF$5</f>
        <v/>
      </c>
      <c r="AG278" s="18">
        <f>AG$12*IF(LEFT(AG$319,3)="Yes",1-$D278,AG47)*(1-AG139)</f>
        <v/>
      </c>
      <c r="AH278" s="19">
        <f>AH$12*IF(LEFT(AH$319,3)="Yes",1-$D278,AH47)*(1-AH139)</f>
        <v/>
      </c>
      <c r="AI278" s="19">
        <f>AI$12*IF(LEFT(AI$319,3)="Yes",1-$D278,AI47)*(1-AI139)</f>
        <v/>
      </c>
      <c r="AJ278" s="19">
        <f>AJ$12*IF(LEFT(AJ$319,3)="Yes",1-$D278,AJ47)*(1-AJ139)</f>
        <v/>
      </c>
      <c r="AK278" s="19">
        <f>AK$12*IF(LEFT(AK$319,3)="Yes",1-$D278,AK47)*(1-AK139)</f>
        <v/>
      </c>
      <c r="AL278" s="19">
        <f>AL$12*IF(LEFT(AL$319,3)="Yes",1-$D278,AL47)*(1-AL139)</f>
        <v/>
      </c>
      <c r="AM278" s="19">
        <f>AM$12*IF(LEFT(AM$319,3)="Yes",1-$D278,AM47)*(1-AM139)</f>
        <v/>
      </c>
      <c r="AN278" s="19">
        <f>AN$12*IF(LEFT(AN$319,3)="Yes",1-$D278,AN47)*(1-AN139)</f>
        <v/>
      </c>
      <c r="AO278" s="19">
        <f>AO$12*IF(LEFT(AO$319,3)="Yes",1-$D278,AO47)*(1-AO139)</f>
        <v/>
      </c>
      <c r="AP278" s="19">
        <f>AP$12*IF(LEFT(AP$319,3)="Yes",1-$D278,AP47)*(1-AP139)</f>
        <v/>
      </c>
      <c r="AQ278" s="19">
        <f>AQ$12*IF(LEFT(AQ$319,3)="Yes",1-$D278,AQ47)*(1-AQ139)</f>
        <v/>
      </c>
      <c r="AR278" s="19">
        <f>AR$12*IF(LEFT(AR$319,3)="Yes",1-$D278,AR47)*(1-AR139)</f>
        <v/>
      </c>
      <c r="AS278" s="19">
        <f>AS$12*IF(LEFT(AS$319,3)="Yes",1-$D278,AS47)*(1-AS139)</f>
        <v/>
      </c>
      <c r="AT278" s="19">
        <f>AT$12*IF(LEFT(AT$319,3)="Yes",1-$D278,AT47)*(1-AT139)</f>
        <v/>
      </c>
      <c r="AU278" s="19">
        <f>AU$12*IF(LEFT(AU$319,3)="Yes",1-$D278,AU47)*(1-AU139)</f>
        <v/>
      </c>
      <c r="AV278" s="19">
        <f>AV$12*IF(LEFT(AV$319,3)="Yes",1-$D278,AV47)*(1-AV139)</f>
        <v/>
      </c>
      <c r="AW278" s="19">
        <f>AW$12*IF(LEFT(AW$319,3)="Yes",1-$D278,AW47)*(1-AW139)</f>
        <v/>
      </c>
      <c r="AX278" s="19">
        <f>AX$12*IF(LEFT(AX$319,3)="Yes",1-$D278,AX47)*(1-AX139)</f>
        <v/>
      </c>
      <c r="AY278" s="19">
        <f>AY$12*IF(LEFT(AY$319,3)="Yes",1-$D278,AY47)*(1-AY139)</f>
        <v/>
      </c>
    </row>
    <row r="279" hidden="1" outlineLevel="1">
      <c r="A279" s="1" t="inlineStr">
        <is>
          <t>ctr</t>
        </is>
      </c>
      <c r="B279" s="1" t="inlineStr">
        <is>
          <t>all</t>
        </is>
      </c>
      <c r="C279" s="1" t="inlineStr">
        <is>
          <t>oen</t>
        </is>
      </c>
      <c r="D279" s="32">
        <f>INDEX(ECPCov,MATCH("ees.ind",ECPKey,0))</f>
        <v/>
      </c>
      <c r="H279" s="1">
        <f>INDEX(VarLab,MATCH($A279,VarKey,0))&amp;INDEX(MemLab,MATCH($C279&amp;"|"&amp;$B279,MemKey,0))</f>
        <v/>
      </c>
      <c r="I279" s="1">
        <f>INDEX(VarUnit,MATCH($A279,VarKey,0))</f>
        <v/>
      </c>
      <c r="J279" s="1">
        <f>INDEX(VarSrc,MATCH($A279,VarKey,0))</f>
        <v/>
      </c>
      <c r="K279" s="17">
        <f>CodePrefix&amp;$A279&amp;IF($C279="","","."&amp;$C279&amp;"."&amp;$B279)&amp;INDEX(VarEnd,MATCH($A279,VarKey,0))&amp;K$5</f>
        <v/>
      </c>
      <c r="L279" s="18">
        <f>L$12*IF(LEFT(L$319,3)="Yes",1-$D279,L48)*(1-L140)</f>
        <v/>
      </c>
      <c r="M279" s="19">
        <f>M$12*IF(LEFT(M$319,3)="Yes",1-$D279,M48)*(1-M140)</f>
        <v/>
      </c>
      <c r="N279" s="19">
        <f>N$12*IF(LEFT(N$319,3)="Yes",1-$D279,N48)*(1-N140)</f>
        <v/>
      </c>
      <c r="O279" s="19">
        <f>O$12*IF(LEFT(O$319,3)="Yes",1-$D279,O48)*(1-O140)</f>
        <v/>
      </c>
      <c r="P279" s="19">
        <f>P$12*IF(LEFT(P$319,3)="Yes",1-$D279,P48)*(1-P140)</f>
        <v/>
      </c>
      <c r="Q279" s="19">
        <f>Q$12*IF(LEFT(Q$319,3)="Yes",1-$D279,Q48)*(1-Q140)</f>
        <v/>
      </c>
      <c r="R279" s="19">
        <f>R$12*IF(LEFT(R$319,3)="Yes",1-$D279,R48)*(1-R140)</f>
        <v/>
      </c>
      <c r="S279" s="19">
        <f>S$12*IF(LEFT(S$319,3)="Yes",1-$D279,S48)*(1-S140)</f>
        <v/>
      </c>
      <c r="T279" s="19">
        <f>T$12*IF(LEFT(T$319,3)="Yes",1-$D279,T48)*(1-T140)</f>
        <v/>
      </c>
      <c r="U279" s="19">
        <f>U$12*IF(LEFT(U$319,3)="Yes",1-$D279,U48)*(1-U140)</f>
        <v/>
      </c>
      <c r="V279" s="19">
        <f>V$12*IF(LEFT(V$319,3)="Yes",1-$D279,V48)*(1-V140)</f>
        <v/>
      </c>
      <c r="W279" s="19">
        <f>W$12*IF(LEFT(W$319,3)="Yes",1-$D279,W48)*(1-W140)</f>
        <v/>
      </c>
      <c r="X279" s="19">
        <f>X$12*IF(LEFT(X$319,3)="Yes",1-$D279,X48)*(1-X140)</f>
        <v/>
      </c>
      <c r="Y279" s="19">
        <f>Y$12*IF(LEFT(Y$319,3)="Yes",1-$D279,Y48)*(1-Y140)</f>
        <v/>
      </c>
      <c r="Z279" s="19">
        <f>Z$12*IF(LEFT(Z$319,3)="Yes",1-$D279,Z48)*(1-Z140)</f>
        <v/>
      </c>
      <c r="AA279" s="19">
        <f>AA$12*IF(LEFT(AA$319,3)="Yes",1-$D279,AA48)*(1-AA140)</f>
        <v/>
      </c>
      <c r="AB279" s="19">
        <f>AB$12*IF(LEFT(AB$319,3)="Yes",1-$D279,AB48)*(1-AB140)</f>
        <v/>
      </c>
      <c r="AC279" s="19">
        <f>AC$12*IF(LEFT(AC$319,3)="Yes",1-$D279,AC48)*(1-AC140)</f>
        <v/>
      </c>
      <c r="AD279" s="19">
        <f>AD$12*IF(LEFT(AD$319,3)="Yes",1-$D279,AD48)*(1-AD140)</f>
        <v/>
      </c>
      <c r="AF279" s="17">
        <f>CodePrefix&amp;$A279&amp;IF($C279="","","."&amp;$C279&amp;"."&amp;$B279)&amp;INDEX(VarEnd,MATCH($A279,VarKey,0))&amp;AF$5</f>
        <v/>
      </c>
      <c r="AG279" s="18">
        <f>AG$12*IF(LEFT(AG$319,3)="Yes",1-$D279,AG48)*(1-AG140)</f>
        <v/>
      </c>
      <c r="AH279" s="19">
        <f>AH$12*IF(LEFT(AH$319,3)="Yes",1-$D279,AH48)*(1-AH140)</f>
        <v/>
      </c>
      <c r="AI279" s="19">
        <f>AI$12*IF(LEFT(AI$319,3)="Yes",1-$D279,AI48)*(1-AI140)</f>
        <v/>
      </c>
      <c r="AJ279" s="19">
        <f>AJ$12*IF(LEFT(AJ$319,3)="Yes",1-$D279,AJ48)*(1-AJ140)</f>
        <v/>
      </c>
      <c r="AK279" s="19">
        <f>AK$12*IF(LEFT(AK$319,3)="Yes",1-$D279,AK48)*(1-AK140)</f>
        <v/>
      </c>
      <c r="AL279" s="19">
        <f>AL$12*IF(LEFT(AL$319,3)="Yes",1-$D279,AL48)*(1-AL140)</f>
        <v/>
      </c>
      <c r="AM279" s="19">
        <f>AM$12*IF(LEFT(AM$319,3)="Yes",1-$D279,AM48)*(1-AM140)</f>
        <v/>
      </c>
      <c r="AN279" s="19">
        <f>AN$12*IF(LEFT(AN$319,3)="Yes",1-$D279,AN48)*(1-AN140)</f>
        <v/>
      </c>
      <c r="AO279" s="19">
        <f>AO$12*IF(LEFT(AO$319,3)="Yes",1-$D279,AO48)*(1-AO140)</f>
        <v/>
      </c>
      <c r="AP279" s="19">
        <f>AP$12*IF(LEFT(AP$319,3)="Yes",1-$D279,AP48)*(1-AP140)</f>
        <v/>
      </c>
      <c r="AQ279" s="19">
        <f>AQ$12*IF(LEFT(AQ$319,3)="Yes",1-$D279,AQ48)*(1-AQ140)</f>
        <v/>
      </c>
      <c r="AR279" s="19">
        <f>AR$12*IF(LEFT(AR$319,3)="Yes",1-$D279,AR48)*(1-AR140)</f>
        <v/>
      </c>
      <c r="AS279" s="19">
        <f>AS$12*IF(LEFT(AS$319,3)="Yes",1-$D279,AS48)*(1-AS140)</f>
        <v/>
      </c>
      <c r="AT279" s="19">
        <f>AT$12*IF(LEFT(AT$319,3)="Yes",1-$D279,AT48)*(1-AT140)</f>
        <v/>
      </c>
      <c r="AU279" s="19">
        <f>AU$12*IF(LEFT(AU$319,3)="Yes",1-$D279,AU48)*(1-AU140)</f>
        <v/>
      </c>
      <c r="AV279" s="19">
        <f>AV$12*IF(LEFT(AV$319,3)="Yes",1-$D279,AV48)*(1-AV140)</f>
        <v/>
      </c>
      <c r="AW279" s="19">
        <f>AW$12*IF(LEFT(AW$319,3)="Yes",1-$D279,AW48)*(1-AW140)</f>
        <v/>
      </c>
      <c r="AX279" s="19">
        <f>AX$12*IF(LEFT(AX$319,3)="Yes",1-$D279,AX48)*(1-AX140)</f>
        <v/>
      </c>
      <c r="AY279" s="19">
        <f>AY$12*IF(LEFT(AY$319,3)="Yes",1-$D279,AY48)*(1-AY140)</f>
        <v/>
      </c>
    </row>
    <row r="280" hidden="1" outlineLevel="1">
      <c r="A280" s="1" t="inlineStr">
        <is>
          <t>etr</t>
        </is>
      </c>
      <c r="B280" s="1" t="inlineStr">
        <is>
          <t>all</t>
        </is>
      </c>
      <c r="C280" s="1" t="inlineStr">
        <is>
          <t>pow</t>
        </is>
      </c>
      <c r="H280" s="1">
        <f>INDEX(VarLab,MATCH($A280,VarKey,0))&amp;INDEX(MemLab,MATCH($C280&amp;"|"&amp;$B280,MemKey,0))</f>
        <v/>
      </c>
      <c r="I280" s="1">
        <f>INDEX(VarUnit,MATCH($A280,VarKey,0))</f>
        <v/>
      </c>
      <c r="J280" s="1">
        <f>INDEX(VarSrc,MATCH($A280,VarKey,0))</f>
        <v/>
      </c>
      <c r="K280" s="17">
        <f>CodePrefix&amp;$A280&amp;IF($C280="","","."&amp;$C280&amp;"."&amp;$B280)&amp;INDEX(VarEnd,MATCH($A280,VarKey,0))&amp;K$5</f>
        <v/>
      </c>
      <c r="L280" s="18">
        <f>L$200*L124*(1-L154)</f>
        <v/>
      </c>
      <c r="M280" s="19">
        <f>M$200*M124*(1-M154)</f>
        <v/>
      </c>
      <c r="N280" s="19">
        <f>N$200*N124*(1-N154)</f>
        <v/>
      </c>
      <c r="O280" s="19">
        <f>O$200*O124*(1-O154)</f>
        <v/>
      </c>
      <c r="P280" s="19">
        <f>P$200*P124*(1-P154)</f>
        <v/>
      </c>
      <c r="Q280" s="19">
        <f>Q$200*Q124*(1-Q154)</f>
        <v/>
      </c>
      <c r="R280" s="19">
        <f>R$200*R124*(1-R154)</f>
        <v/>
      </c>
      <c r="S280" s="19">
        <f>S$200*S124*(1-S154)</f>
        <v/>
      </c>
      <c r="T280" s="19">
        <f>T$200*T124*(1-T154)</f>
        <v/>
      </c>
      <c r="U280" s="19">
        <f>U$200*U124*(1-U154)</f>
        <v/>
      </c>
      <c r="V280" s="19">
        <f>V$200*V124*(1-V154)</f>
        <v/>
      </c>
      <c r="W280" s="19">
        <f>W$200*W124*(1-W154)</f>
        <v/>
      </c>
      <c r="X280" s="19">
        <f>X$200*X124*(1-X154)</f>
        <v/>
      </c>
      <c r="Y280" s="19">
        <f>Y$200*Y124*(1-Y154)</f>
        <v/>
      </c>
      <c r="Z280" s="19">
        <f>Z$200*Z124*(1-Z154)</f>
        <v/>
      </c>
      <c r="AA280" s="19">
        <f>AA$200*AA124*(1-AA154)</f>
        <v/>
      </c>
      <c r="AB280" s="19">
        <f>AB$200*AB124*(1-AB154)</f>
        <v/>
      </c>
      <c r="AC280" s="19">
        <f>AC$200*AC124*(1-AC154)</f>
        <v/>
      </c>
      <c r="AD280" s="19">
        <f>AD$200*AD124*(1-AD154)</f>
        <v/>
      </c>
      <c r="AF280" s="17">
        <f>CodePrefix&amp;$A280&amp;IF($C280="","","."&amp;$C280&amp;"."&amp;$B280)&amp;INDEX(VarEnd,MATCH($A280,VarKey,0))&amp;AF$5</f>
        <v/>
      </c>
      <c r="AG280" s="18">
        <f>AG$200*AG124*(1-AG154)</f>
        <v/>
      </c>
      <c r="AH280" s="19">
        <f>AH$200*AH124*(1-AH154)</f>
        <v/>
      </c>
      <c r="AI280" s="19">
        <f>AI$200*AI124*(1-AI154)</f>
        <v/>
      </c>
      <c r="AJ280" s="19">
        <f>AJ$200*AJ124*(1-AJ154)</f>
        <v/>
      </c>
      <c r="AK280" s="19">
        <f>AK$200*AK124*(1-AK154)</f>
        <v/>
      </c>
      <c r="AL280" s="19">
        <f>AL$200*AL124*(1-AL154)</f>
        <v/>
      </c>
      <c r="AM280" s="19">
        <f>AM$200*AM124*(1-AM154)</f>
        <v/>
      </c>
      <c r="AN280" s="19">
        <f>AN$200*AN124*(1-AN154)</f>
        <v/>
      </c>
      <c r="AO280" s="19">
        <f>AO$200*AO124*(1-AO154)</f>
        <v/>
      </c>
      <c r="AP280" s="19">
        <f>AP$200*AP124*(1-AP154)</f>
        <v/>
      </c>
      <c r="AQ280" s="19">
        <f>AQ$200*AQ124*(1-AQ154)</f>
        <v/>
      </c>
      <c r="AR280" s="19">
        <f>AR$200*AR124*(1-AR154)</f>
        <v/>
      </c>
      <c r="AS280" s="19">
        <f>AS$200*AS124*(1-AS154)</f>
        <v/>
      </c>
      <c r="AT280" s="19">
        <f>AT$200*AT124*(1-AT154)</f>
        <v/>
      </c>
      <c r="AU280" s="19">
        <f>AU$200*AU124*(1-AU154)</f>
        <v/>
      </c>
      <c r="AV280" s="19">
        <f>AV$200*AV124*(1-AV154)</f>
        <v/>
      </c>
      <c r="AW280" s="19">
        <f>AW$200*AW124*(1-AW154)</f>
        <v/>
      </c>
      <c r="AX280" s="19">
        <f>AX$200*AX124*(1-AX154)</f>
        <v/>
      </c>
      <c r="AY280" s="19">
        <f>AY$200*AY124*(1-AY154)</f>
        <v/>
      </c>
    </row>
    <row r="281" hidden="1" outlineLevel="1">
      <c r="A281" s="1" t="inlineStr">
        <is>
          <t>etr</t>
        </is>
      </c>
      <c r="B281" s="1" t="inlineStr">
        <is>
          <t>all</t>
        </is>
      </c>
      <c r="C281" s="1" t="inlineStr">
        <is>
          <t>rod</t>
        </is>
      </c>
      <c r="H281" s="1">
        <f>INDEX(VarLab,MATCH($A281,VarKey,0))&amp;INDEX(MemLab,MATCH($C281&amp;"|"&amp;$B281,MemKey,0))</f>
        <v/>
      </c>
      <c r="I281" s="1">
        <f>INDEX(VarUnit,MATCH($A281,VarKey,0))</f>
        <v/>
      </c>
      <c r="J281" s="1">
        <f>INDEX(VarSrc,MATCH($A281,VarKey,0))</f>
        <v/>
      </c>
      <c r="K281" s="17">
        <f>CodePrefix&amp;$A281&amp;IF($C281="","","."&amp;$C281&amp;"."&amp;$B281)&amp;INDEX(VarEnd,MATCH($A281,VarKey,0))&amp;K$5</f>
        <v/>
      </c>
      <c r="L281" s="18">
        <f>L$200*L125*(1-L155)</f>
        <v/>
      </c>
      <c r="M281" s="19">
        <f>M$200*M125*(1-M155)</f>
        <v/>
      </c>
      <c r="N281" s="19">
        <f>N$200*N125*(1-N155)</f>
        <v/>
      </c>
      <c r="O281" s="19">
        <f>O$200*O125*(1-O155)</f>
        <v/>
      </c>
      <c r="P281" s="19">
        <f>P$200*P125*(1-P155)</f>
        <v/>
      </c>
      <c r="Q281" s="19">
        <f>Q$200*Q125*(1-Q155)</f>
        <v/>
      </c>
      <c r="R281" s="19">
        <f>R$200*R125*(1-R155)</f>
        <v/>
      </c>
      <c r="S281" s="19">
        <f>S$200*S125*(1-S155)</f>
        <v/>
      </c>
      <c r="T281" s="19">
        <f>T$200*T125*(1-T155)</f>
        <v/>
      </c>
      <c r="U281" s="19">
        <f>U$200*U125*(1-U155)</f>
        <v/>
      </c>
      <c r="V281" s="19">
        <f>V$200*V125*(1-V155)</f>
        <v/>
      </c>
      <c r="W281" s="19">
        <f>W$200*W125*(1-W155)</f>
        <v/>
      </c>
      <c r="X281" s="19">
        <f>X$200*X125*(1-X155)</f>
        <v/>
      </c>
      <c r="Y281" s="19">
        <f>Y$200*Y125*(1-Y155)</f>
        <v/>
      </c>
      <c r="Z281" s="19">
        <f>Z$200*Z125*(1-Z155)</f>
        <v/>
      </c>
      <c r="AA281" s="19">
        <f>AA$200*AA125*(1-AA155)</f>
        <v/>
      </c>
      <c r="AB281" s="19">
        <f>AB$200*AB125*(1-AB155)</f>
        <v/>
      </c>
      <c r="AC281" s="19">
        <f>AC$200*AC125*(1-AC155)</f>
        <v/>
      </c>
      <c r="AD281" s="19">
        <f>AD$200*AD125*(1-AD155)</f>
        <v/>
      </c>
      <c r="AF281" s="17">
        <f>CodePrefix&amp;$A281&amp;IF($C281="","","."&amp;$C281&amp;"."&amp;$B281)&amp;INDEX(VarEnd,MATCH($A281,VarKey,0))&amp;AF$5</f>
        <v/>
      </c>
      <c r="AG281" s="18">
        <f>AG$200*AG125*(1-AG155)</f>
        <v/>
      </c>
      <c r="AH281" s="19">
        <f>AH$200*AH125*(1-AH155)</f>
        <v/>
      </c>
      <c r="AI281" s="19">
        <f>AI$200*AI125*(1-AI155)</f>
        <v/>
      </c>
      <c r="AJ281" s="19">
        <f>AJ$200*AJ125*(1-AJ155)</f>
        <v/>
      </c>
      <c r="AK281" s="19">
        <f>AK$200*AK125*(1-AK155)</f>
        <v/>
      </c>
      <c r="AL281" s="19">
        <f>AL$200*AL125*(1-AL155)</f>
        <v/>
      </c>
      <c r="AM281" s="19">
        <f>AM$200*AM125*(1-AM155)</f>
        <v/>
      </c>
      <c r="AN281" s="19">
        <f>AN$200*AN125*(1-AN155)</f>
        <v/>
      </c>
      <c r="AO281" s="19">
        <f>AO$200*AO125*(1-AO155)</f>
        <v/>
      </c>
      <c r="AP281" s="19">
        <f>AP$200*AP125*(1-AP155)</f>
        <v/>
      </c>
      <c r="AQ281" s="19">
        <f>AQ$200*AQ125*(1-AQ155)</f>
        <v/>
      </c>
      <c r="AR281" s="19">
        <f>AR$200*AR125*(1-AR155)</f>
        <v/>
      </c>
      <c r="AS281" s="19">
        <f>AS$200*AS125*(1-AS155)</f>
        <v/>
      </c>
      <c r="AT281" s="19">
        <f>AT$200*AT125*(1-AT155)</f>
        <v/>
      </c>
      <c r="AU281" s="19">
        <f>AU$200*AU125*(1-AU155)</f>
        <v/>
      </c>
      <c r="AV281" s="19">
        <f>AV$200*AV125*(1-AV155)</f>
        <v/>
      </c>
      <c r="AW281" s="19">
        <f>AW$200*AW125*(1-AW155)</f>
        <v/>
      </c>
      <c r="AX281" s="19">
        <f>AX$200*AX125*(1-AX155)</f>
        <v/>
      </c>
      <c r="AY281" s="19">
        <f>AY$200*AY125*(1-AY155)</f>
        <v/>
      </c>
    </row>
    <row r="282" hidden="1" outlineLevel="1">
      <c r="A282" s="1" t="inlineStr">
        <is>
          <t>etr</t>
        </is>
      </c>
      <c r="B282" s="1" t="inlineStr">
        <is>
          <t>all</t>
        </is>
      </c>
      <c r="C282" s="1" t="inlineStr">
        <is>
          <t>ral</t>
        </is>
      </c>
      <c r="H282" s="1">
        <f>INDEX(VarLab,MATCH($A282,VarKey,0))&amp;INDEX(MemLab,MATCH($C282&amp;"|"&amp;$B282,MemKey,0))</f>
        <v/>
      </c>
      <c r="I282" s="1">
        <f>INDEX(VarUnit,MATCH($A282,VarKey,0))</f>
        <v/>
      </c>
      <c r="J282" s="1">
        <f>INDEX(VarSrc,MATCH($A282,VarKey,0))</f>
        <v/>
      </c>
      <c r="K282" s="17">
        <f>CodePrefix&amp;$A282&amp;IF($C282="","","."&amp;$C282&amp;"."&amp;$B282)&amp;INDEX(VarEnd,MATCH($A282,VarKey,0))&amp;K$5</f>
        <v/>
      </c>
      <c r="L282" s="18">
        <f>L$200*L126*(1-L156)</f>
        <v/>
      </c>
      <c r="M282" s="19">
        <f>M$200*M126*(1-M156)</f>
        <v/>
      </c>
      <c r="N282" s="19">
        <f>N$200*N126*(1-N156)</f>
        <v/>
      </c>
      <c r="O282" s="19">
        <f>O$200*O126*(1-O156)</f>
        <v/>
      </c>
      <c r="P282" s="19">
        <f>P$200*P126*(1-P156)</f>
        <v/>
      </c>
      <c r="Q282" s="19">
        <f>Q$200*Q126*(1-Q156)</f>
        <v/>
      </c>
      <c r="R282" s="19">
        <f>R$200*R126*(1-R156)</f>
        <v/>
      </c>
      <c r="S282" s="19">
        <f>S$200*S126*(1-S156)</f>
        <v/>
      </c>
      <c r="T282" s="19">
        <f>T$200*T126*(1-T156)</f>
        <v/>
      </c>
      <c r="U282" s="19">
        <f>U$200*U126*(1-U156)</f>
        <v/>
      </c>
      <c r="V282" s="19">
        <f>V$200*V126*(1-V156)</f>
        <v/>
      </c>
      <c r="W282" s="19">
        <f>W$200*W126*(1-W156)</f>
        <v/>
      </c>
      <c r="X282" s="19">
        <f>X$200*X126*(1-X156)</f>
        <v/>
      </c>
      <c r="Y282" s="19">
        <f>Y$200*Y126*(1-Y156)</f>
        <v/>
      </c>
      <c r="Z282" s="19">
        <f>Z$200*Z126*(1-Z156)</f>
        <v/>
      </c>
      <c r="AA282" s="19">
        <f>AA$200*AA126*(1-AA156)</f>
        <v/>
      </c>
      <c r="AB282" s="19">
        <f>AB$200*AB126*(1-AB156)</f>
        <v/>
      </c>
      <c r="AC282" s="19">
        <f>AC$200*AC126*(1-AC156)</f>
        <v/>
      </c>
      <c r="AD282" s="19">
        <f>AD$200*AD126*(1-AD156)</f>
        <v/>
      </c>
      <c r="AF282" s="17">
        <f>CodePrefix&amp;$A282&amp;IF($C282="","","."&amp;$C282&amp;"."&amp;$B282)&amp;INDEX(VarEnd,MATCH($A282,VarKey,0))&amp;AF$5</f>
        <v/>
      </c>
      <c r="AG282" s="18">
        <f>AG$200*AG126*(1-AG156)</f>
        <v/>
      </c>
      <c r="AH282" s="19">
        <f>AH$200*AH126*(1-AH156)</f>
        <v/>
      </c>
      <c r="AI282" s="19">
        <f>AI$200*AI126*(1-AI156)</f>
        <v/>
      </c>
      <c r="AJ282" s="19">
        <f>AJ$200*AJ126*(1-AJ156)</f>
        <v/>
      </c>
      <c r="AK282" s="19">
        <f>AK$200*AK126*(1-AK156)</f>
        <v/>
      </c>
      <c r="AL282" s="19">
        <f>AL$200*AL126*(1-AL156)</f>
        <v/>
      </c>
      <c r="AM282" s="19">
        <f>AM$200*AM126*(1-AM156)</f>
        <v/>
      </c>
      <c r="AN282" s="19">
        <f>AN$200*AN126*(1-AN156)</f>
        <v/>
      </c>
      <c r="AO282" s="19">
        <f>AO$200*AO126*(1-AO156)</f>
        <v/>
      </c>
      <c r="AP282" s="19">
        <f>AP$200*AP126*(1-AP156)</f>
        <v/>
      </c>
      <c r="AQ282" s="19">
        <f>AQ$200*AQ126*(1-AQ156)</f>
        <v/>
      </c>
      <c r="AR282" s="19">
        <f>AR$200*AR126*(1-AR156)</f>
        <v/>
      </c>
      <c r="AS282" s="19">
        <f>AS$200*AS126*(1-AS156)</f>
        <v/>
      </c>
      <c r="AT282" s="19">
        <f>AT$200*AT126*(1-AT156)</f>
        <v/>
      </c>
      <c r="AU282" s="19">
        <f>AU$200*AU126*(1-AU156)</f>
        <v/>
      </c>
      <c r="AV282" s="19">
        <f>AV$200*AV126*(1-AV156)</f>
        <v/>
      </c>
      <c r="AW282" s="19">
        <f>AW$200*AW126*(1-AW156)</f>
        <v/>
      </c>
      <c r="AX282" s="19">
        <f>AX$200*AX126*(1-AX156)</f>
        <v/>
      </c>
      <c r="AY282" s="19">
        <f>AY$200*AY126*(1-AY156)</f>
        <v/>
      </c>
    </row>
    <row r="283" hidden="1" outlineLevel="1">
      <c r="A283" s="1" t="inlineStr">
        <is>
          <t>etr</t>
        </is>
      </c>
      <c r="B283" s="1" t="inlineStr">
        <is>
          <t>all</t>
        </is>
      </c>
      <c r="C283" s="1" t="inlineStr">
        <is>
          <t>avi</t>
        </is>
      </c>
      <c r="H283" s="1">
        <f>INDEX(VarLab,MATCH($A283,VarKey,0))&amp;INDEX(MemLab,MATCH($C283&amp;"|"&amp;$B283,MemKey,0))</f>
        <v/>
      </c>
      <c r="I283" s="1">
        <f>INDEX(VarUnit,MATCH($A283,VarKey,0))</f>
        <v/>
      </c>
      <c r="J283" s="1">
        <f>INDEX(VarSrc,MATCH($A283,VarKey,0))</f>
        <v/>
      </c>
      <c r="K283" s="17">
        <f>CodePrefix&amp;$A283&amp;IF($C283="","","."&amp;$C283&amp;"."&amp;$B283)&amp;INDEX(VarEnd,MATCH($A283,VarKey,0))&amp;K$5</f>
        <v/>
      </c>
      <c r="L283" s="18">
        <f>L$200*L127*(1-L157)</f>
        <v/>
      </c>
      <c r="M283" s="19">
        <f>M$200*M127*(1-M157)</f>
        <v/>
      </c>
      <c r="N283" s="19">
        <f>N$200*N127*(1-N157)</f>
        <v/>
      </c>
      <c r="O283" s="19">
        <f>O$200*O127*(1-O157)</f>
        <v/>
      </c>
      <c r="P283" s="19">
        <f>P$200*P127*(1-P157)</f>
        <v/>
      </c>
      <c r="Q283" s="19">
        <f>Q$200*Q127*(1-Q157)</f>
        <v/>
      </c>
      <c r="R283" s="19">
        <f>R$200*R127*(1-R157)</f>
        <v/>
      </c>
      <c r="S283" s="19">
        <f>S$200*S127*(1-S157)</f>
        <v/>
      </c>
      <c r="T283" s="19">
        <f>T$200*T127*(1-T157)</f>
        <v/>
      </c>
      <c r="U283" s="19">
        <f>U$200*U127*(1-U157)</f>
        <v/>
      </c>
      <c r="V283" s="19">
        <f>V$200*V127*(1-V157)</f>
        <v/>
      </c>
      <c r="W283" s="19">
        <f>W$200*W127*(1-W157)</f>
        <v/>
      </c>
      <c r="X283" s="19">
        <f>X$200*X127*(1-X157)</f>
        <v/>
      </c>
      <c r="Y283" s="19">
        <f>Y$200*Y127*(1-Y157)</f>
        <v/>
      </c>
      <c r="Z283" s="19">
        <f>Z$200*Z127*(1-Z157)</f>
        <v/>
      </c>
      <c r="AA283" s="19">
        <f>AA$200*AA127*(1-AA157)</f>
        <v/>
      </c>
      <c r="AB283" s="19">
        <f>AB$200*AB127*(1-AB157)</f>
        <v/>
      </c>
      <c r="AC283" s="19">
        <f>AC$200*AC127*(1-AC157)</f>
        <v/>
      </c>
      <c r="AD283" s="19">
        <f>AD$200*AD127*(1-AD157)</f>
        <v/>
      </c>
      <c r="AF283" s="17">
        <f>CodePrefix&amp;$A283&amp;IF($C283="","","."&amp;$C283&amp;"."&amp;$B283)&amp;INDEX(VarEnd,MATCH($A283,VarKey,0))&amp;AF$5</f>
        <v/>
      </c>
      <c r="AG283" s="18">
        <f>AG$200*AG127*(1-AG157)</f>
        <v/>
      </c>
      <c r="AH283" s="19">
        <f>AH$200*AH127*(1-AH157)</f>
        <v/>
      </c>
      <c r="AI283" s="19">
        <f>AI$200*AI127*(1-AI157)</f>
        <v/>
      </c>
      <c r="AJ283" s="19">
        <f>AJ$200*AJ127*(1-AJ157)</f>
        <v/>
      </c>
      <c r="AK283" s="19">
        <f>AK$200*AK127*(1-AK157)</f>
        <v/>
      </c>
      <c r="AL283" s="19">
        <f>AL$200*AL127*(1-AL157)</f>
        <v/>
      </c>
      <c r="AM283" s="19">
        <f>AM$200*AM127*(1-AM157)</f>
        <v/>
      </c>
      <c r="AN283" s="19">
        <f>AN$200*AN127*(1-AN157)</f>
        <v/>
      </c>
      <c r="AO283" s="19">
        <f>AO$200*AO127*(1-AO157)</f>
        <v/>
      </c>
      <c r="AP283" s="19">
        <f>AP$200*AP127*(1-AP157)</f>
        <v/>
      </c>
      <c r="AQ283" s="19">
        <f>AQ$200*AQ127*(1-AQ157)</f>
        <v/>
      </c>
      <c r="AR283" s="19">
        <f>AR$200*AR127*(1-AR157)</f>
        <v/>
      </c>
      <c r="AS283" s="19">
        <f>AS$200*AS127*(1-AS157)</f>
        <v/>
      </c>
      <c r="AT283" s="19">
        <f>AT$200*AT127*(1-AT157)</f>
        <v/>
      </c>
      <c r="AU283" s="19">
        <f>AU$200*AU127*(1-AU157)</f>
        <v/>
      </c>
      <c r="AV283" s="19">
        <f>AV$200*AV127*(1-AV157)</f>
        <v/>
      </c>
      <c r="AW283" s="19">
        <f>AW$200*AW127*(1-AW157)</f>
        <v/>
      </c>
      <c r="AX283" s="19">
        <f>AX$200*AX127*(1-AX157)</f>
        <v/>
      </c>
      <c r="AY283" s="19">
        <f>AY$200*AY127*(1-AY157)</f>
        <v/>
      </c>
    </row>
    <row r="284" hidden="1" outlineLevel="1">
      <c r="A284" s="1" t="inlineStr">
        <is>
          <t>etr</t>
        </is>
      </c>
      <c r="B284" s="1" t="inlineStr">
        <is>
          <t>all</t>
        </is>
      </c>
      <c r="C284" s="1" t="inlineStr">
        <is>
          <t>nav</t>
        </is>
      </c>
      <c r="H284" s="1">
        <f>INDEX(VarLab,MATCH($A284,VarKey,0))&amp;INDEX(MemLab,MATCH($C284&amp;"|"&amp;$B284,MemKey,0))</f>
        <v/>
      </c>
      <c r="I284" s="1">
        <f>INDEX(VarUnit,MATCH($A284,VarKey,0))</f>
        <v/>
      </c>
      <c r="J284" s="1">
        <f>INDEX(VarSrc,MATCH($A284,VarKey,0))</f>
        <v/>
      </c>
      <c r="K284" s="17">
        <f>CodePrefix&amp;$A284&amp;IF($C284="","","."&amp;$C284&amp;"."&amp;$B284)&amp;INDEX(VarEnd,MATCH($A284,VarKey,0))&amp;K$5</f>
        <v/>
      </c>
      <c r="L284" s="18">
        <f>L$200*L128*(1-L158)</f>
        <v/>
      </c>
      <c r="M284" s="19">
        <f>M$200*M128*(1-M158)</f>
        <v/>
      </c>
      <c r="N284" s="19">
        <f>N$200*N128*(1-N158)</f>
        <v/>
      </c>
      <c r="O284" s="19">
        <f>O$200*O128*(1-O158)</f>
        <v/>
      </c>
      <c r="P284" s="19">
        <f>P$200*P128*(1-P158)</f>
        <v/>
      </c>
      <c r="Q284" s="19">
        <f>Q$200*Q128*(1-Q158)</f>
        <v/>
      </c>
      <c r="R284" s="19">
        <f>R$200*R128*(1-R158)</f>
        <v/>
      </c>
      <c r="S284" s="19">
        <f>S$200*S128*(1-S158)</f>
        <v/>
      </c>
      <c r="T284" s="19">
        <f>T$200*T128*(1-T158)</f>
        <v/>
      </c>
      <c r="U284" s="19">
        <f>U$200*U128*(1-U158)</f>
        <v/>
      </c>
      <c r="V284" s="19">
        <f>V$200*V128*(1-V158)</f>
        <v/>
      </c>
      <c r="W284" s="19">
        <f>W$200*W128*(1-W158)</f>
        <v/>
      </c>
      <c r="X284" s="19">
        <f>X$200*X128*(1-X158)</f>
        <v/>
      </c>
      <c r="Y284" s="19">
        <f>Y$200*Y128*(1-Y158)</f>
        <v/>
      </c>
      <c r="Z284" s="19">
        <f>Z$200*Z128*(1-Z158)</f>
        <v/>
      </c>
      <c r="AA284" s="19">
        <f>AA$200*AA128*(1-AA158)</f>
        <v/>
      </c>
      <c r="AB284" s="19">
        <f>AB$200*AB128*(1-AB158)</f>
        <v/>
      </c>
      <c r="AC284" s="19">
        <f>AC$200*AC128*(1-AC158)</f>
        <v/>
      </c>
      <c r="AD284" s="19">
        <f>AD$200*AD128*(1-AD158)</f>
        <v/>
      </c>
      <c r="AF284" s="17">
        <f>CodePrefix&amp;$A284&amp;IF($C284="","","."&amp;$C284&amp;"."&amp;$B284)&amp;INDEX(VarEnd,MATCH($A284,VarKey,0))&amp;AF$5</f>
        <v/>
      </c>
      <c r="AG284" s="18">
        <f>AG$200*AG128*(1-AG158)</f>
        <v/>
      </c>
      <c r="AH284" s="19">
        <f>AH$200*AH128*(1-AH158)</f>
        <v/>
      </c>
      <c r="AI284" s="19">
        <f>AI$200*AI128*(1-AI158)</f>
        <v/>
      </c>
      <c r="AJ284" s="19">
        <f>AJ$200*AJ128*(1-AJ158)</f>
        <v/>
      </c>
      <c r="AK284" s="19">
        <f>AK$200*AK128*(1-AK158)</f>
        <v/>
      </c>
      <c r="AL284" s="19">
        <f>AL$200*AL128*(1-AL158)</f>
        <v/>
      </c>
      <c r="AM284" s="19">
        <f>AM$200*AM128*(1-AM158)</f>
        <v/>
      </c>
      <c r="AN284" s="19">
        <f>AN$200*AN128*(1-AN158)</f>
        <v/>
      </c>
      <c r="AO284" s="19">
        <f>AO$200*AO128*(1-AO158)</f>
        <v/>
      </c>
      <c r="AP284" s="19">
        <f>AP$200*AP128*(1-AP158)</f>
        <v/>
      </c>
      <c r="AQ284" s="19">
        <f>AQ$200*AQ128*(1-AQ158)</f>
        <v/>
      </c>
      <c r="AR284" s="19">
        <f>AR$200*AR128*(1-AR158)</f>
        <v/>
      </c>
      <c r="AS284" s="19">
        <f>AS$200*AS128*(1-AS158)</f>
        <v/>
      </c>
      <c r="AT284" s="19">
        <f>AT$200*AT128*(1-AT158)</f>
        <v/>
      </c>
      <c r="AU284" s="19">
        <f>AU$200*AU128*(1-AU158)</f>
        <v/>
      </c>
      <c r="AV284" s="19">
        <f>AV$200*AV128*(1-AV158)</f>
        <v/>
      </c>
      <c r="AW284" s="19">
        <f>AW$200*AW128*(1-AW158)</f>
        <v/>
      </c>
      <c r="AX284" s="19">
        <f>AX$200*AX128*(1-AX158)</f>
        <v/>
      </c>
      <c r="AY284" s="19">
        <f>AY$200*AY128*(1-AY158)</f>
        <v/>
      </c>
    </row>
    <row r="285" hidden="1" outlineLevel="1">
      <c r="A285" s="1" t="inlineStr">
        <is>
          <t>etr</t>
        </is>
      </c>
      <c r="B285" s="1" t="inlineStr">
        <is>
          <t>all</t>
        </is>
      </c>
      <c r="C285" s="1" t="inlineStr">
        <is>
          <t>res</t>
        </is>
      </c>
      <c r="H285" s="1">
        <f>INDEX(VarLab,MATCH($A285,VarKey,0))&amp;INDEX(MemLab,MATCH($C285&amp;"|"&amp;$B285,MemKey,0))</f>
        <v/>
      </c>
      <c r="I285" s="1">
        <f>INDEX(VarUnit,MATCH($A285,VarKey,0))</f>
        <v/>
      </c>
      <c r="J285" s="1">
        <f>INDEX(VarSrc,MATCH($A285,VarKey,0))</f>
        <v/>
      </c>
      <c r="K285" s="17">
        <f>CodePrefix&amp;$A285&amp;IF($C285="","","."&amp;$C285&amp;"."&amp;$B285)&amp;INDEX(VarEnd,MATCH($A285,VarKey,0))&amp;K$5</f>
        <v/>
      </c>
      <c r="L285" s="18">
        <f>L$200*L129*(1-L159)</f>
        <v/>
      </c>
      <c r="M285" s="19">
        <f>M$200*M129*(1-M159)</f>
        <v/>
      </c>
      <c r="N285" s="19">
        <f>N$200*N129*(1-N159)</f>
        <v/>
      </c>
      <c r="O285" s="19">
        <f>O$200*O129*(1-O159)</f>
        <v/>
      </c>
      <c r="P285" s="19">
        <f>P$200*P129*(1-P159)</f>
        <v/>
      </c>
      <c r="Q285" s="19">
        <f>Q$200*Q129*(1-Q159)</f>
        <v/>
      </c>
      <c r="R285" s="19">
        <f>R$200*R129*(1-R159)</f>
        <v/>
      </c>
      <c r="S285" s="19">
        <f>S$200*S129*(1-S159)</f>
        <v/>
      </c>
      <c r="T285" s="19">
        <f>T$200*T129*(1-T159)</f>
        <v/>
      </c>
      <c r="U285" s="19">
        <f>U$200*U129*(1-U159)</f>
        <v/>
      </c>
      <c r="V285" s="19">
        <f>V$200*V129*(1-V159)</f>
        <v/>
      </c>
      <c r="W285" s="19">
        <f>W$200*W129*(1-W159)</f>
        <v/>
      </c>
      <c r="X285" s="19">
        <f>X$200*X129*(1-X159)</f>
        <v/>
      </c>
      <c r="Y285" s="19">
        <f>Y$200*Y129*(1-Y159)</f>
        <v/>
      </c>
      <c r="Z285" s="19">
        <f>Z$200*Z129*(1-Z159)</f>
        <v/>
      </c>
      <c r="AA285" s="19">
        <f>AA$200*AA129*(1-AA159)</f>
        <v/>
      </c>
      <c r="AB285" s="19">
        <f>AB$200*AB129*(1-AB159)</f>
        <v/>
      </c>
      <c r="AC285" s="19">
        <f>AC$200*AC129*(1-AC159)</f>
        <v/>
      </c>
      <c r="AD285" s="19">
        <f>AD$200*AD129*(1-AD159)</f>
        <v/>
      </c>
      <c r="AF285" s="17">
        <f>CodePrefix&amp;$A285&amp;IF($C285="","","."&amp;$C285&amp;"."&amp;$B285)&amp;INDEX(VarEnd,MATCH($A285,VarKey,0))&amp;AF$5</f>
        <v/>
      </c>
      <c r="AG285" s="18">
        <f>AG$200*AG129*(1-AG159)</f>
        <v/>
      </c>
      <c r="AH285" s="19">
        <f>AH$200*AH129*(1-AH159)</f>
        <v/>
      </c>
      <c r="AI285" s="19">
        <f>AI$200*AI129*(1-AI159)</f>
        <v/>
      </c>
      <c r="AJ285" s="19">
        <f>AJ$200*AJ129*(1-AJ159)</f>
        <v/>
      </c>
      <c r="AK285" s="19">
        <f>AK$200*AK129*(1-AK159)</f>
        <v/>
      </c>
      <c r="AL285" s="19">
        <f>AL$200*AL129*(1-AL159)</f>
        <v/>
      </c>
      <c r="AM285" s="19">
        <f>AM$200*AM129*(1-AM159)</f>
        <v/>
      </c>
      <c r="AN285" s="19">
        <f>AN$200*AN129*(1-AN159)</f>
        <v/>
      </c>
      <c r="AO285" s="19">
        <f>AO$200*AO129*(1-AO159)</f>
        <v/>
      </c>
      <c r="AP285" s="19">
        <f>AP$200*AP129*(1-AP159)</f>
        <v/>
      </c>
      <c r="AQ285" s="19">
        <f>AQ$200*AQ129*(1-AQ159)</f>
        <v/>
      </c>
      <c r="AR285" s="19">
        <f>AR$200*AR129*(1-AR159)</f>
        <v/>
      </c>
      <c r="AS285" s="19">
        <f>AS$200*AS129*(1-AS159)</f>
        <v/>
      </c>
      <c r="AT285" s="19">
        <f>AT$200*AT129*(1-AT159)</f>
        <v/>
      </c>
      <c r="AU285" s="19">
        <f>AU$200*AU129*(1-AU159)</f>
        <v/>
      </c>
      <c r="AV285" s="19">
        <f>AV$200*AV129*(1-AV159)</f>
        <v/>
      </c>
      <c r="AW285" s="19">
        <f>AW$200*AW129*(1-AW159)</f>
        <v/>
      </c>
      <c r="AX285" s="19">
        <f>AX$200*AX129*(1-AX159)</f>
        <v/>
      </c>
      <c r="AY285" s="19">
        <f>AY$200*AY129*(1-AY159)</f>
        <v/>
      </c>
    </row>
    <row r="286" hidden="1" outlineLevel="1">
      <c r="A286" s="1" t="inlineStr">
        <is>
          <t>etr</t>
        </is>
      </c>
      <c r="B286" s="1" t="inlineStr">
        <is>
          <t>all</t>
        </is>
      </c>
      <c r="C286" s="1" t="inlineStr">
        <is>
          <t>foo</t>
        </is>
      </c>
      <c r="H286" s="1">
        <f>INDEX(VarLab,MATCH($A286,VarKey,0))&amp;INDEX(MemLab,MATCH($C286&amp;"|"&amp;$B286,MemKey,0))</f>
        <v/>
      </c>
      <c r="I286" s="1">
        <f>INDEX(VarUnit,MATCH($A286,VarKey,0))</f>
        <v/>
      </c>
      <c r="J286" s="1">
        <f>INDEX(VarSrc,MATCH($A286,VarKey,0))</f>
        <v/>
      </c>
      <c r="K286" s="17">
        <f>CodePrefix&amp;$A286&amp;IF($C286="","","."&amp;$C286&amp;"."&amp;$B286)&amp;INDEX(VarEnd,MATCH($A286,VarKey,0))&amp;K$5</f>
        <v/>
      </c>
      <c r="L286" s="18">
        <f>L$200*L130*(1-L160)</f>
        <v/>
      </c>
      <c r="M286" s="19">
        <f>M$200*M130*(1-M160)</f>
        <v/>
      </c>
      <c r="N286" s="19">
        <f>N$200*N130*(1-N160)</f>
        <v/>
      </c>
      <c r="O286" s="19">
        <f>O$200*O130*(1-O160)</f>
        <v/>
      </c>
      <c r="P286" s="19">
        <f>P$200*P130*(1-P160)</f>
        <v/>
      </c>
      <c r="Q286" s="19">
        <f>Q$200*Q130*(1-Q160)</f>
        <v/>
      </c>
      <c r="R286" s="19">
        <f>R$200*R130*(1-R160)</f>
        <v/>
      </c>
      <c r="S286" s="19">
        <f>S$200*S130*(1-S160)</f>
        <v/>
      </c>
      <c r="T286" s="19">
        <f>T$200*T130*(1-T160)</f>
        <v/>
      </c>
      <c r="U286" s="19">
        <f>U$200*U130*(1-U160)</f>
        <v/>
      </c>
      <c r="V286" s="19">
        <f>V$200*V130*(1-V160)</f>
        <v/>
      </c>
      <c r="W286" s="19">
        <f>W$200*W130*(1-W160)</f>
        <v/>
      </c>
      <c r="X286" s="19">
        <f>X$200*X130*(1-X160)</f>
        <v/>
      </c>
      <c r="Y286" s="19">
        <f>Y$200*Y130*(1-Y160)</f>
        <v/>
      </c>
      <c r="Z286" s="19">
        <f>Z$200*Z130*(1-Z160)</f>
        <v/>
      </c>
      <c r="AA286" s="19">
        <f>AA$200*AA130*(1-AA160)</f>
        <v/>
      </c>
      <c r="AB286" s="19">
        <f>AB$200*AB130*(1-AB160)</f>
        <v/>
      </c>
      <c r="AC286" s="19">
        <f>AC$200*AC130*(1-AC160)</f>
        <v/>
      </c>
      <c r="AD286" s="19">
        <f>AD$200*AD130*(1-AD160)</f>
        <v/>
      </c>
      <c r="AF286" s="17">
        <f>CodePrefix&amp;$A286&amp;IF($C286="","","."&amp;$C286&amp;"."&amp;$B286)&amp;INDEX(VarEnd,MATCH($A286,VarKey,0))&amp;AF$5</f>
        <v/>
      </c>
      <c r="AG286" s="18">
        <f>AG$200*AG130*(1-AG160)</f>
        <v/>
      </c>
      <c r="AH286" s="19">
        <f>AH$200*AH130*(1-AH160)</f>
        <v/>
      </c>
      <c r="AI286" s="19">
        <f>AI$200*AI130*(1-AI160)</f>
        <v/>
      </c>
      <c r="AJ286" s="19">
        <f>AJ$200*AJ130*(1-AJ160)</f>
        <v/>
      </c>
      <c r="AK286" s="19">
        <f>AK$200*AK130*(1-AK160)</f>
        <v/>
      </c>
      <c r="AL286" s="19">
        <f>AL$200*AL130*(1-AL160)</f>
        <v/>
      </c>
      <c r="AM286" s="19">
        <f>AM$200*AM130*(1-AM160)</f>
        <v/>
      </c>
      <c r="AN286" s="19">
        <f>AN$200*AN130*(1-AN160)</f>
        <v/>
      </c>
      <c r="AO286" s="19">
        <f>AO$200*AO130*(1-AO160)</f>
        <v/>
      </c>
      <c r="AP286" s="19">
        <f>AP$200*AP130*(1-AP160)</f>
        <v/>
      </c>
      <c r="AQ286" s="19">
        <f>AQ$200*AQ130*(1-AQ160)</f>
        <v/>
      </c>
      <c r="AR286" s="19">
        <f>AR$200*AR130*(1-AR160)</f>
        <v/>
      </c>
      <c r="AS286" s="19">
        <f>AS$200*AS130*(1-AS160)</f>
        <v/>
      </c>
      <c r="AT286" s="19">
        <f>AT$200*AT130*(1-AT160)</f>
        <v/>
      </c>
      <c r="AU286" s="19">
        <f>AU$200*AU130*(1-AU160)</f>
        <v/>
      </c>
      <c r="AV286" s="19">
        <f>AV$200*AV130*(1-AV160)</f>
        <v/>
      </c>
      <c r="AW286" s="19">
        <f>AW$200*AW130*(1-AW160)</f>
        <v/>
      </c>
      <c r="AX286" s="19">
        <f>AX$200*AX130*(1-AX160)</f>
        <v/>
      </c>
      <c r="AY286" s="19">
        <f>AY$200*AY130*(1-AY160)</f>
        <v/>
      </c>
    </row>
    <row r="287" hidden="1" outlineLevel="1">
      <c r="A287" s="1" t="inlineStr">
        <is>
          <t>etr</t>
        </is>
      </c>
      <c r="B287" s="1" t="inlineStr">
        <is>
          <t>all</t>
        </is>
      </c>
      <c r="C287" s="1" t="inlineStr">
        <is>
          <t>srv</t>
        </is>
      </c>
      <c r="H287" s="1">
        <f>INDEX(VarLab,MATCH($A287,VarKey,0))&amp;INDEX(MemLab,MATCH($C287&amp;"|"&amp;$B287,MemKey,0))</f>
        <v/>
      </c>
      <c r="I287" s="1">
        <f>INDEX(VarUnit,MATCH($A287,VarKey,0))</f>
        <v/>
      </c>
      <c r="J287" s="1">
        <f>INDEX(VarSrc,MATCH($A287,VarKey,0))</f>
        <v/>
      </c>
      <c r="K287" s="17">
        <f>CodePrefix&amp;$A287&amp;IF($C287="","","."&amp;$C287&amp;"."&amp;$B287)&amp;INDEX(VarEnd,MATCH($A287,VarKey,0))&amp;K$5</f>
        <v/>
      </c>
      <c r="L287" s="18">
        <f>L$200*L131*(1-L161)</f>
        <v/>
      </c>
      <c r="M287" s="19">
        <f>M$200*M131*(1-M161)</f>
        <v/>
      </c>
      <c r="N287" s="19">
        <f>N$200*N131*(1-N161)</f>
        <v/>
      </c>
      <c r="O287" s="19">
        <f>O$200*O131*(1-O161)</f>
        <v/>
      </c>
      <c r="P287" s="19">
        <f>P$200*P131*(1-P161)</f>
        <v/>
      </c>
      <c r="Q287" s="19">
        <f>Q$200*Q131*(1-Q161)</f>
        <v/>
      </c>
      <c r="R287" s="19">
        <f>R$200*R131*(1-R161)</f>
        <v/>
      </c>
      <c r="S287" s="19">
        <f>S$200*S131*(1-S161)</f>
        <v/>
      </c>
      <c r="T287" s="19">
        <f>T$200*T131*(1-T161)</f>
        <v/>
      </c>
      <c r="U287" s="19">
        <f>U$200*U131*(1-U161)</f>
        <v/>
      </c>
      <c r="V287" s="19">
        <f>V$200*V131*(1-V161)</f>
        <v/>
      </c>
      <c r="W287" s="19">
        <f>W$200*W131*(1-W161)</f>
        <v/>
      </c>
      <c r="X287" s="19">
        <f>X$200*X131*(1-X161)</f>
        <v/>
      </c>
      <c r="Y287" s="19">
        <f>Y$200*Y131*(1-Y161)</f>
        <v/>
      </c>
      <c r="Z287" s="19">
        <f>Z$200*Z131*(1-Z161)</f>
        <v/>
      </c>
      <c r="AA287" s="19">
        <f>AA$200*AA131*(1-AA161)</f>
        <v/>
      </c>
      <c r="AB287" s="19">
        <f>AB$200*AB131*(1-AB161)</f>
        <v/>
      </c>
      <c r="AC287" s="19">
        <f>AC$200*AC131*(1-AC161)</f>
        <v/>
      </c>
      <c r="AD287" s="19">
        <f>AD$200*AD131*(1-AD161)</f>
        <v/>
      </c>
      <c r="AF287" s="17">
        <f>CodePrefix&amp;$A287&amp;IF($C287="","","."&amp;$C287&amp;"."&amp;$B287)&amp;INDEX(VarEnd,MATCH($A287,VarKey,0))&amp;AF$5</f>
        <v/>
      </c>
      <c r="AG287" s="18">
        <f>AG$200*AG131*(1-AG161)</f>
        <v/>
      </c>
      <c r="AH287" s="19">
        <f>AH$200*AH131*(1-AH161)</f>
        <v/>
      </c>
      <c r="AI287" s="19">
        <f>AI$200*AI131*(1-AI161)</f>
        <v/>
      </c>
      <c r="AJ287" s="19">
        <f>AJ$200*AJ131*(1-AJ161)</f>
        <v/>
      </c>
      <c r="AK287" s="19">
        <f>AK$200*AK131*(1-AK161)</f>
        <v/>
      </c>
      <c r="AL287" s="19">
        <f>AL$200*AL131*(1-AL161)</f>
        <v/>
      </c>
      <c r="AM287" s="19">
        <f>AM$200*AM131*(1-AM161)</f>
        <v/>
      </c>
      <c r="AN287" s="19">
        <f>AN$200*AN131*(1-AN161)</f>
        <v/>
      </c>
      <c r="AO287" s="19">
        <f>AO$200*AO131*(1-AO161)</f>
        <v/>
      </c>
      <c r="AP287" s="19">
        <f>AP$200*AP131*(1-AP161)</f>
        <v/>
      </c>
      <c r="AQ287" s="19">
        <f>AQ$200*AQ131*(1-AQ161)</f>
        <v/>
      </c>
      <c r="AR287" s="19">
        <f>AR$200*AR131*(1-AR161)</f>
        <v/>
      </c>
      <c r="AS287" s="19">
        <f>AS$200*AS131*(1-AS161)</f>
        <v/>
      </c>
      <c r="AT287" s="19">
        <f>AT$200*AT131*(1-AT161)</f>
        <v/>
      </c>
      <c r="AU287" s="19">
        <f>AU$200*AU131*(1-AU161)</f>
        <v/>
      </c>
      <c r="AV287" s="19">
        <f>AV$200*AV131*(1-AV161)</f>
        <v/>
      </c>
      <c r="AW287" s="19">
        <f>AW$200*AW131*(1-AW161)</f>
        <v/>
      </c>
      <c r="AX287" s="19">
        <f>AX$200*AX131*(1-AX161)</f>
        <v/>
      </c>
      <c r="AY287" s="19">
        <f>AY$200*AY131*(1-AY161)</f>
        <v/>
      </c>
    </row>
    <row r="288" hidden="1" outlineLevel="1">
      <c r="A288" s="1" t="inlineStr">
        <is>
          <t>etr</t>
        </is>
      </c>
      <c r="B288" s="1" t="inlineStr">
        <is>
          <t>all</t>
        </is>
      </c>
      <c r="C288" s="1" t="inlineStr">
        <is>
          <t>mch</t>
        </is>
      </c>
      <c r="H288" s="1">
        <f>INDEX(VarLab,MATCH($A288,VarKey,0))&amp;INDEX(MemLab,MATCH($C288&amp;"|"&amp;$B288,MemKey,0))</f>
        <v/>
      </c>
      <c r="I288" s="1">
        <f>INDEX(VarUnit,MATCH($A288,VarKey,0))</f>
        <v/>
      </c>
      <c r="J288" s="1">
        <f>INDEX(VarSrc,MATCH($A288,VarKey,0))</f>
        <v/>
      </c>
      <c r="K288" s="17">
        <f>CodePrefix&amp;$A288&amp;IF($C288="","","."&amp;$C288&amp;"."&amp;$B288)&amp;INDEX(VarEnd,MATCH($A288,VarKey,0))&amp;K$5</f>
        <v/>
      </c>
      <c r="L288" s="18">
        <f>L$200*L132*(1-L162)</f>
        <v/>
      </c>
      <c r="M288" s="19">
        <f>M$200*M132*(1-M162)</f>
        <v/>
      </c>
      <c r="N288" s="19">
        <f>N$200*N132*(1-N162)</f>
        <v/>
      </c>
      <c r="O288" s="19">
        <f>O$200*O132*(1-O162)</f>
        <v/>
      </c>
      <c r="P288" s="19">
        <f>P$200*P132*(1-P162)</f>
        <v/>
      </c>
      <c r="Q288" s="19">
        <f>Q$200*Q132*(1-Q162)</f>
        <v/>
      </c>
      <c r="R288" s="19">
        <f>R$200*R132*(1-R162)</f>
        <v/>
      </c>
      <c r="S288" s="19">
        <f>S$200*S132*(1-S162)</f>
        <v/>
      </c>
      <c r="T288" s="19">
        <f>T$200*T132*(1-T162)</f>
        <v/>
      </c>
      <c r="U288" s="19">
        <f>U$200*U132*(1-U162)</f>
        <v/>
      </c>
      <c r="V288" s="19">
        <f>V$200*V132*(1-V162)</f>
        <v/>
      </c>
      <c r="W288" s="19">
        <f>W$200*W132*(1-W162)</f>
        <v/>
      </c>
      <c r="X288" s="19">
        <f>X$200*X132*(1-X162)</f>
        <v/>
      </c>
      <c r="Y288" s="19">
        <f>Y$200*Y132*(1-Y162)</f>
        <v/>
      </c>
      <c r="Z288" s="19">
        <f>Z$200*Z132*(1-Z162)</f>
        <v/>
      </c>
      <c r="AA288" s="19">
        <f>AA$200*AA132*(1-AA162)</f>
        <v/>
      </c>
      <c r="AB288" s="19">
        <f>AB$200*AB132*(1-AB162)</f>
        <v/>
      </c>
      <c r="AC288" s="19">
        <f>AC$200*AC132*(1-AC162)</f>
        <v/>
      </c>
      <c r="AD288" s="19">
        <f>AD$200*AD132*(1-AD162)</f>
        <v/>
      </c>
      <c r="AF288" s="17">
        <f>CodePrefix&amp;$A288&amp;IF($C288="","","."&amp;$C288&amp;"."&amp;$B288)&amp;INDEX(VarEnd,MATCH($A288,VarKey,0))&amp;AF$5</f>
        <v/>
      </c>
      <c r="AG288" s="18">
        <f>AG$200*AG132*(1-AG162)</f>
        <v/>
      </c>
      <c r="AH288" s="19">
        <f>AH$200*AH132*(1-AH162)</f>
        <v/>
      </c>
      <c r="AI288" s="19">
        <f>AI$200*AI132*(1-AI162)</f>
        <v/>
      </c>
      <c r="AJ288" s="19">
        <f>AJ$200*AJ132*(1-AJ162)</f>
        <v/>
      </c>
      <c r="AK288" s="19">
        <f>AK$200*AK132*(1-AK162)</f>
        <v/>
      </c>
      <c r="AL288" s="19">
        <f>AL$200*AL132*(1-AL162)</f>
        <v/>
      </c>
      <c r="AM288" s="19">
        <f>AM$200*AM132*(1-AM162)</f>
        <v/>
      </c>
      <c r="AN288" s="19">
        <f>AN$200*AN132*(1-AN162)</f>
        <v/>
      </c>
      <c r="AO288" s="19">
        <f>AO$200*AO132*(1-AO162)</f>
        <v/>
      </c>
      <c r="AP288" s="19">
        <f>AP$200*AP132*(1-AP162)</f>
        <v/>
      </c>
      <c r="AQ288" s="19">
        <f>AQ$200*AQ132*(1-AQ162)</f>
        <v/>
      </c>
      <c r="AR288" s="19">
        <f>AR$200*AR132*(1-AR162)</f>
        <v/>
      </c>
      <c r="AS288" s="19">
        <f>AS$200*AS132*(1-AS162)</f>
        <v/>
      </c>
      <c r="AT288" s="19">
        <f>AT$200*AT132*(1-AT162)</f>
        <v/>
      </c>
      <c r="AU288" s="19">
        <f>AU$200*AU132*(1-AU162)</f>
        <v/>
      </c>
      <c r="AV288" s="19">
        <f>AV$200*AV132*(1-AV162)</f>
        <v/>
      </c>
      <c r="AW288" s="19">
        <f>AW$200*AW132*(1-AW162)</f>
        <v/>
      </c>
      <c r="AX288" s="19">
        <f>AX$200*AX132*(1-AX162)</f>
        <v/>
      </c>
      <c r="AY288" s="19">
        <f>AY$200*AY132*(1-AY162)</f>
        <v/>
      </c>
    </row>
    <row r="289" hidden="1" outlineLevel="1">
      <c r="A289" s="1" t="inlineStr">
        <is>
          <t>etr</t>
        </is>
      </c>
      <c r="B289" s="1" t="inlineStr">
        <is>
          <t>all</t>
        </is>
      </c>
      <c r="C289" s="1" t="inlineStr">
        <is>
          <t>irn</t>
        </is>
      </c>
      <c r="H289" s="1">
        <f>INDEX(VarLab,MATCH($A289,VarKey,0))&amp;INDEX(MemLab,MATCH($C289&amp;"|"&amp;$B289,MemKey,0))</f>
        <v/>
      </c>
      <c r="I289" s="1">
        <f>INDEX(VarUnit,MATCH($A289,VarKey,0))</f>
        <v/>
      </c>
      <c r="J289" s="1">
        <f>INDEX(VarSrc,MATCH($A289,VarKey,0))</f>
        <v/>
      </c>
      <c r="K289" s="17">
        <f>CodePrefix&amp;$A289&amp;IF($C289="","","."&amp;$C289&amp;"."&amp;$B289)&amp;INDEX(VarEnd,MATCH($A289,VarKey,0))&amp;K$5</f>
        <v/>
      </c>
      <c r="L289" s="18">
        <f>L$200*L133*(1-L163)</f>
        <v/>
      </c>
      <c r="M289" s="19">
        <f>M$200*M133*(1-M163)</f>
        <v/>
      </c>
      <c r="N289" s="19">
        <f>N$200*N133*(1-N163)</f>
        <v/>
      </c>
      <c r="O289" s="19">
        <f>O$200*O133*(1-O163)</f>
        <v/>
      </c>
      <c r="P289" s="19">
        <f>P$200*P133*(1-P163)</f>
        <v/>
      </c>
      <c r="Q289" s="19">
        <f>Q$200*Q133*(1-Q163)</f>
        <v/>
      </c>
      <c r="R289" s="19">
        <f>R$200*R133*(1-R163)</f>
        <v/>
      </c>
      <c r="S289" s="19">
        <f>S$200*S133*(1-S163)</f>
        <v/>
      </c>
      <c r="T289" s="19">
        <f>T$200*T133*(1-T163)</f>
        <v/>
      </c>
      <c r="U289" s="19">
        <f>U$200*U133*(1-U163)</f>
        <v/>
      </c>
      <c r="V289" s="19">
        <f>V$200*V133*(1-V163)</f>
        <v/>
      </c>
      <c r="W289" s="19">
        <f>W$200*W133*(1-W163)</f>
        <v/>
      </c>
      <c r="X289" s="19">
        <f>X$200*X133*(1-X163)</f>
        <v/>
      </c>
      <c r="Y289" s="19">
        <f>Y$200*Y133*(1-Y163)</f>
        <v/>
      </c>
      <c r="Z289" s="19">
        <f>Z$200*Z133*(1-Z163)</f>
        <v/>
      </c>
      <c r="AA289" s="19">
        <f>AA$200*AA133*(1-AA163)</f>
        <v/>
      </c>
      <c r="AB289" s="19">
        <f>AB$200*AB133*(1-AB163)</f>
        <v/>
      </c>
      <c r="AC289" s="19">
        <f>AC$200*AC133*(1-AC163)</f>
        <v/>
      </c>
      <c r="AD289" s="19">
        <f>AD$200*AD133*(1-AD163)</f>
        <v/>
      </c>
      <c r="AF289" s="17">
        <f>CodePrefix&amp;$A289&amp;IF($C289="","","."&amp;$C289&amp;"."&amp;$B289)&amp;INDEX(VarEnd,MATCH($A289,VarKey,0))&amp;AF$5</f>
        <v/>
      </c>
      <c r="AG289" s="18">
        <f>AG$200*AG133*(1-AG163)</f>
        <v/>
      </c>
      <c r="AH289" s="19">
        <f>AH$200*AH133*(1-AH163)</f>
        <v/>
      </c>
      <c r="AI289" s="19">
        <f>AI$200*AI133*(1-AI163)</f>
        <v/>
      </c>
      <c r="AJ289" s="19">
        <f>AJ$200*AJ133*(1-AJ163)</f>
        <v/>
      </c>
      <c r="AK289" s="19">
        <f>AK$200*AK133*(1-AK163)</f>
        <v/>
      </c>
      <c r="AL289" s="19">
        <f>AL$200*AL133*(1-AL163)</f>
        <v/>
      </c>
      <c r="AM289" s="19">
        <f>AM$200*AM133*(1-AM163)</f>
        <v/>
      </c>
      <c r="AN289" s="19">
        <f>AN$200*AN133*(1-AN163)</f>
        <v/>
      </c>
      <c r="AO289" s="19">
        <f>AO$200*AO133*(1-AO163)</f>
        <v/>
      </c>
      <c r="AP289" s="19">
        <f>AP$200*AP133*(1-AP163)</f>
        <v/>
      </c>
      <c r="AQ289" s="19">
        <f>AQ$200*AQ133*(1-AQ163)</f>
        <v/>
      </c>
      <c r="AR289" s="19">
        <f>AR$200*AR133*(1-AR163)</f>
        <v/>
      </c>
      <c r="AS289" s="19">
        <f>AS$200*AS133*(1-AS163)</f>
        <v/>
      </c>
      <c r="AT289" s="19">
        <f>AT$200*AT133*(1-AT163)</f>
        <v/>
      </c>
      <c r="AU289" s="19">
        <f>AU$200*AU133*(1-AU163)</f>
        <v/>
      </c>
      <c r="AV289" s="19">
        <f>AV$200*AV133*(1-AV163)</f>
        <v/>
      </c>
      <c r="AW289" s="19">
        <f>AW$200*AW133*(1-AW163)</f>
        <v/>
      </c>
      <c r="AX289" s="19">
        <f>AX$200*AX133*(1-AX163)</f>
        <v/>
      </c>
      <c r="AY289" s="19">
        <f>AY$200*AY133*(1-AY163)</f>
        <v/>
      </c>
    </row>
    <row r="290" hidden="1" outlineLevel="1">
      <c r="A290" s="1" t="inlineStr">
        <is>
          <t>etr</t>
        </is>
      </c>
      <c r="B290" s="1" t="inlineStr">
        <is>
          <t>all</t>
        </is>
      </c>
      <c r="C290" s="1" t="inlineStr">
        <is>
          <t>nfm</t>
        </is>
      </c>
      <c r="H290" s="1">
        <f>INDEX(VarLab,MATCH($A290,VarKey,0))&amp;INDEX(MemLab,MATCH($C290&amp;"|"&amp;$B290,MemKey,0))</f>
        <v/>
      </c>
      <c r="I290" s="1">
        <f>INDEX(VarUnit,MATCH($A290,VarKey,0))</f>
        <v/>
      </c>
      <c r="J290" s="1">
        <f>INDEX(VarSrc,MATCH($A290,VarKey,0))</f>
        <v/>
      </c>
      <c r="K290" s="17">
        <f>CodePrefix&amp;$A290&amp;IF($C290="","","."&amp;$C290&amp;"."&amp;$B290)&amp;INDEX(VarEnd,MATCH($A290,VarKey,0))&amp;K$5</f>
        <v/>
      </c>
      <c r="L290" s="18">
        <f>L$200*L134*(1-L164)</f>
        <v/>
      </c>
      <c r="M290" s="19">
        <f>M$200*M134*(1-M164)</f>
        <v/>
      </c>
      <c r="N290" s="19">
        <f>N$200*N134*(1-N164)</f>
        <v/>
      </c>
      <c r="O290" s="19">
        <f>O$200*O134*(1-O164)</f>
        <v/>
      </c>
      <c r="P290" s="19">
        <f>P$200*P134*(1-P164)</f>
        <v/>
      </c>
      <c r="Q290" s="19">
        <f>Q$200*Q134*(1-Q164)</f>
        <v/>
      </c>
      <c r="R290" s="19">
        <f>R$200*R134*(1-R164)</f>
        <v/>
      </c>
      <c r="S290" s="19">
        <f>S$200*S134*(1-S164)</f>
        <v/>
      </c>
      <c r="T290" s="19">
        <f>T$200*T134*(1-T164)</f>
        <v/>
      </c>
      <c r="U290" s="19">
        <f>U$200*U134*(1-U164)</f>
        <v/>
      </c>
      <c r="V290" s="19">
        <f>V$200*V134*(1-V164)</f>
        <v/>
      </c>
      <c r="W290" s="19">
        <f>W$200*W134*(1-W164)</f>
        <v/>
      </c>
      <c r="X290" s="19">
        <f>X$200*X134*(1-X164)</f>
        <v/>
      </c>
      <c r="Y290" s="19">
        <f>Y$200*Y134*(1-Y164)</f>
        <v/>
      </c>
      <c r="Z290" s="19">
        <f>Z$200*Z134*(1-Z164)</f>
        <v/>
      </c>
      <c r="AA290" s="19">
        <f>AA$200*AA134*(1-AA164)</f>
        <v/>
      </c>
      <c r="AB290" s="19">
        <f>AB$200*AB134*(1-AB164)</f>
        <v/>
      </c>
      <c r="AC290" s="19">
        <f>AC$200*AC134*(1-AC164)</f>
        <v/>
      </c>
      <c r="AD290" s="19">
        <f>AD$200*AD134*(1-AD164)</f>
        <v/>
      </c>
      <c r="AF290" s="17">
        <f>CodePrefix&amp;$A290&amp;IF($C290="","","."&amp;$C290&amp;"."&amp;$B290)&amp;INDEX(VarEnd,MATCH($A290,VarKey,0))&amp;AF$5</f>
        <v/>
      </c>
      <c r="AG290" s="18">
        <f>AG$200*AG134*(1-AG164)</f>
        <v/>
      </c>
      <c r="AH290" s="19">
        <f>AH$200*AH134*(1-AH164)</f>
        <v/>
      </c>
      <c r="AI290" s="19">
        <f>AI$200*AI134*(1-AI164)</f>
        <v/>
      </c>
      <c r="AJ290" s="19">
        <f>AJ$200*AJ134*(1-AJ164)</f>
        <v/>
      </c>
      <c r="AK290" s="19">
        <f>AK$200*AK134*(1-AK164)</f>
        <v/>
      </c>
      <c r="AL290" s="19">
        <f>AL$200*AL134*(1-AL164)</f>
        <v/>
      </c>
      <c r="AM290" s="19">
        <f>AM$200*AM134*(1-AM164)</f>
        <v/>
      </c>
      <c r="AN290" s="19">
        <f>AN$200*AN134*(1-AN164)</f>
        <v/>
      </c>
      <c r="AO290" s="19">
        <f>AO$200*AO134*(1-AO164)</f>
        <v/>
      </c>
      <c r="AP290" s="19">
        <f>AP$200*AP134*(1-AP164)</f>
        <v/>
      </c>
      <c r="AQ290" s="19">
        <f>AQ$200*AQ134*(1-AQ164)</f>
        <v/>
      </c>
      <c r="AR290" s="19">
        <f>AR$200*AR134*(1-AR164)</f>
        <v/>
      </c>
      <c r="AS290" s="19">
        <f>AS$200*AS134*(1-AS164)</f>
        <v/>
      </c>
      <c r="AT290" s="19">
        <f>AT$200*AT134*(1-AT164)</f>
        <v/>
      </c>
      <c r="AU290" s="19">
        <f>AU$200*AU134*(1-AU164)</f>
        <v/>
      </c>
      <c r="AV290" s="19">
        <f>AV$200*AV134*(1-AV164)</f>
        <v/>
      </c>
      <c r="AW290" s="19">
        <f>AW$200*AW134*(1-AW164)</f>
        <v/>
      </c>
      <c r="AX290" s="19">
        <f>AX$200*AX134*(1-AX164)</f>
        <v/>
      </c>
      <c r="AY290" s="19">
        <f>AY$200*AY134*(1-AY164)</f>
        <v/>
      </c>
    </row>
    <row r="291" hidden="1" outlineLevel="1">
      <c r="A291" s="1" t="inlineStr">
        <is>
          <t>etr</t>
        </is>
      </c>
      <c r="B291" s="1" t="inlineStr">
        <is>
          <t>all</t>
        </is>
      </c>
      <c r="C291" s="1" t="inlineStr">
        <is>
          <t>mac</t>
        </is>
      </c>
      <c r="H291" s="1">
        <f>INDEX(VarLab,MATCH($A291,VarKey,0))&amp;INDEX(MemLab,MATCH($C291&amp;"|"&amp;$B291,MemKey,0))</f>
        <v/>
      </c>
      <c r="I291" s="1">
        <f>INDEX(VarUnit,MATCH($A291,VarKey,0))</f>
        <v/>
      </c>
      <c r="J291" s="1">
        <f>INDEX(VarSrc,MATCH($A291,VarKey,0))</f>
        <v/>
      </c>
      <c r="K291" s="17">
        <f>CodePrefix&amp;$A291&amp;IF($C291="","","."&amp;$C291&amp;"."&amp;$B291)&amp;INDEX(VarEnd,MATCH($A291,VarKey,0))&amp;K$5</f>
        <v/>
      </c>
      <c r="L291" s="18">
        <f>L$200*L135*(1-L165)</f>
        <v/>
      </c>
      <c r="M291" s="19">
        <f>M$200*M135*(1-M165)</f>
        <v/>
      </c>
      <c r="N291" s="19">
        <f>N$200*N135*(1-N165)</f>
        <v/>
      </c>
      <c r="O291" s="19">
        <f>O$200*O135*(1-O165)</f>
        <v/>
      </c>
      <c r="P291" s="19">
        <f>P$200*P135*(1-P165)</f>
        <v/>
      </c>
      <c r="Q291" s="19">
        <f>Q$200*Q135*(1-Q165)</f>
        <v/>
      </c>
      <c r="R291" s="19">
        <f>R$200*R135*(1-R165)</f>
        <v/>
      </c>
      <c r="S291" s="19">
        <f>S$200*S135*(1-S165)</f>
        <v/>
      </c>
      <c r="T291" s="19">
        <f>T$200*T135*(1-T165)</f>
        <v/>
      </c>
      <c r="U291" s="19">
        <f>U$200*U135*(1-U165)</f>
        <v/>
      </c>
      <c r="V291" s="19">
        <f>V$200*V135*(1-V165)</f>
        <v/>
      </c>
      <c r="W291" s="19">
        <f>W$200*W135*(1-W165)</f>
        <v/>
      </c>
      <c r="X291" s="19">
        <f>X$200*X135*(1-X165)</f>
        <v/>
      </c>
      <c r="Y291" s="19">
        <f>Y$200*Y135*(1-Y165)</f>
        <v/>
      </c>
      <c r="Z291" s="19">
        <f>Z$200*Z135*(1-Z165)</f>
        <v/>
      </c>
      <c r="AA291" s="19">
        <f>AA$200*AA135*(1-AA165)</f>
        <v/>
      </c>
      <c r="AB291" s="19">
        <f>AB$200*AB135*(1-AB165)</f>
        <v/>
      </c>
      <c r="AC291" s="19">
        <f>AC$200*AC135*(1-AC165)</f>
        <v/>
      </c>
      <c r="AD291" s="19">
        <f>AD$200*AD135*(1-AD165)</f>
        <v/>
      </c>
      <c r="AF291" s="17">
        <f>CodePrefix&amp;$A291&amp;IF($C291="","","."&amp;$C291&amp;"."&amp;$B291)&amp;INDEX(VarEnd,MATCH($A291,VarKey,0))&amp;AF$5</f>
        <v/>
      </c>
      <c r="AG291" s="18">
        <f>AG$200*AG135*(1-AG165)</f>
        <v/>
      </c>
      <c r="AH291" s="19">
        <f>AH$200*AH135*(1-AH165)</f>
        <v/>
      </c>
      <c r="AI291" s="19">
        <f>AI$200*AI135*(1-AI165)</f>
        <v/>
      </c>
      <c r="AJ291" s="19">
        <f>AJ$200*AJ135*(1-AJ165)</f>
        <v/>
      </c>
      <c r="AK291" s="19">
        <f>AK$200*AK135*(1-AK165)</f>
        <v/>
      </c>
      <c r="AL291" s="19">
        <f>AL$200*AL135*(1-AL165)</f>
        <v/>
      </c>
      <c r="AM291" s="19">
        <f>AM$200*AM135*(1-AM165)</f>
        <v/>
      </c>
      <c r="AN291" s="19">
        <f>AN$200*AN135*(1-AN165)</f>
        <v/>
      </c>
      <c r="AO291" s="19">
        <f>AO$200*AO135*(1-AO165)</f>
        <v/>
      </c>
      <c r="AP291" s="19">
        <f>AP$200*AP135*(1-AP165)</f>
        <v/>
      </c>
      <c r="AQ291" s="19">
        <f>AQ$200*AQ135*(1-AQ165)</f>
        <v/>
      </c>
      <c r="AR291" s="19">
        <f>AR$200*AR135*(1-AR165)</f>
        <v/>
      </c>
      <c r="AS291" s="19">
        <f>AS$200*AS135*(1-AS165)</f>
        <v/>
      </c>
      <c r="AT291" s="19">
        <f>AT$200*AT135*(1-AT165)</f>
        <v/>
      </c>
      <c r="AU291" s="19">
        <f>AU$200*AU135*(1-AU165)</f>
        <v/>
      </c>
      <c r="AV291" s="19">
        <f>AV$200*AV135*(1-AV165)</f>
        <v/>
      </c>
      <c r="AW291" s="19">
        <f>AW$200*AW135*(1-AW165)</f>
        <v/>
      </c>
      <c r="AX291" s="19">
        <f>AX$200*AX135*(1-AX165)</f>
        <v/>
      </c>
      <c r="AY291" s="19">
        <f>AY$200*AY135*(1-AY165)</f>
        <v/>
      </c>
    </row>
    <row r="292" hidden="1" outlineLevel="1">
      <c r="A292" s="1" t="inlineStr">
        <is>
          <t>etr</t>
        </is>
      </c>
      <c r="B292" s="1" t="inlineStr">
        <is>
          <t>all</t>
        </is>
      </c>
      <c r="C292" s="1" t="inlineStr">
        <is>
          <t>cem</t>
        </is>
      </c>
      <c r="H292" s="1">
        <f>INDEX(VarLab,MATCH($A292,VarKey,0))&amp;INDEX(MemLab,MATCH($C292&amp;"|"&amp;$B292,MemKey,0))</f>
        <v/>
      </c>
      <c r="I292" s="1">
        <f>INDEX(VarUnit,MATCH($A292,VarKey,0))</f>
        <v/>
      </c>
      <c r="J292" s="1">
        <f>INDEX(VarSrc,MATCH($A292,VarKey,0))</f>
        <v/>
      </c>
      <c r="K292" s="17">
        <f>CodePrefix&amp;$A292&amp;IF($C292="","","."&amp;$C292&amp;"."&amp;$B292)&amp;INDEX(VarEnd,MATCH($A292,VarKey,0))&amp;K$5</f>
        <v/>
      </c>
      <c r="L292" s="18">
        <f>L$200*L136*(1-L166)</f>
        <v/>
      </c>
      <c r="M292" s="19">
        <f>M$200*M136*(1-M166)</f>
        <v/>
      </c>
      <c r="N292" s="19">
        <f>N$200*N136*(1-N166)</f>
        <v/>
      </c>
      <c r="O292" s="19">
        <f>O$200*O136*(1-O166)</f>
        <v/>
      </c>
      <c r="P292" s="19">
        <f>P$200*P136*(1-P166)</f>
        <v/>
      </c>
      <c r="Q292" s="19">
        <f>Q$200*Q136*(1-Q166)</f>
        <v/>
      </c>
      <c r="R292" s="19">
        <f>R$200*R136*(1-R166)</f>
        <v/>
      </c>
      <c r="S292" s="19">
        <f>S$200*S136*(1-S166)</f>
        <v/>
      </c>
      <c r="T292" s="19">
        <f>T$200*T136*(1-T166)</f>
        <v/>
      </c>
      <c r="U292" s="19">
        <f>U$200*U136*(1-U166)</f>
        <v/>
      </c>
      <c r="V292" s="19">
        <f>V$200*V136*(1-V166)</f>
        <v/>
      </c>
      <c r="W292" s="19">
        <f>W$200*W136*(1-W166)</f>
        <v/>
      </c>
      <c r="X292" s="19">
        <f>X$200*X136*(1-X166)</f>
        <v/>
      </c>
      <c r="Y292" s="19">
        <f>Y$200*Y136*(1-Y166)</f>
        <v/>
      </c>
      <c r="Z292" s="19">
        <f>Z$200*Z136*(1-Z166)</f>
        <v/>
      </c>
      <c r="AA292" s="19">
        <f>AA$200*AA136*(1-AA166)</f>
        <v/>
      </c>
      <c r="AB292" s="19">
        <f>AB$200*AB136*(1-AB166)</f>
        <v/>
      </c>
      <c r="AC292" s="19">
        <f>AC$200*AC136*(1-AC166)</f>
        <v/>
      </c>
      <c r="AD292" s="19">
        <f>AD$200*AD136*(1-AD166)</f>
        <v/>
      </c>
      <c r="AF292" s="17">
        <f>CodePrefix&amp;$A292&amp;IF($C292="","","."&amp;$C292&amp;"."&amp;$B292)&amp;INDEX(VarEnd,MATCH($A292,VarKey,0))&amp;AF$5</f>
        <v/>
      </c>
      <c r="AG292" s="18">
        <f>AG$200*AG136*(1-AG166)</f>
        <v/>
      </c>
      <c r="AH292" s="19">
        <f>AH$200*AH136*(1-AH166)</f>
        <v/>
      </c>
      <c r="AI292" s="19">
        <f>AI$200*AI136*(1-AI166)</f>
        <v/>
      </c>
      <c r="AJ292" s="19">
        <f>AJ$200*AJ136*(1-AJ166)</f>
        <v/>
      </c>
      <c r="AK292" s="19">
        <f>AK$200*AK136*(1-AK166)</f>
        <v/>
      </c>
      <c r="AL292" s="19">
        <f>AL$200*AL136*(1-AL166)</f>
        <v/>
      </c>
      <c r="AM292" s="19">
        <f>AM$200*AM136*(1-AM166)</f>
        <v/>
      </c>
      <c r="AN292" s="19">
        <f>AN$200*AN136*(1-AN166)</f>
        <v/>
      </c>
      <c r="AO292" s="19">
        <f>AO$200*AO136*(1-AO166)</f>
        <v/>
      </c>
      <c r="AP292" s="19">
        <f>AP$200*AP136*(1-AP166)</f>
        <v/>
      </c>
      <c r="AQ292" s="19">
        <f>AQ$200*AQ136*(1-AQ166)</f>
        <v/>
      </c>
      <c r="AR292" s="19">
        <f>AR$200*AR136*(1-AR166)</f>
        <v/>
      </c>
      <c r="AS292" s="19">
        <f>AS$200*AS136*(1-AS166)</f>
        <v/>
      </c>
      <c r="AT292" s="19">
        <f>AT$200*AT136*(1-AT166)</f>
        <v/>
      </c>
      <c r="AU292" s="19">
        <f>AU$200*AU136*(1-AU166)</f>
        <v/>
      </c>
      <c r="AV292" s="19">
        <f>AV$200*AV136*(1-AV166)</f>
        <v/>
      </c>
      <c r="AW292" s="19">
        <f>AW$200*AW136*(1-AW166)</f>
        <v/>
      </c>
      <c r="AX292" s="19">
        <f>AX$200*AX136*(1-AX166)</f>
        <v/>
      </c>
      <c r="AY292" s="19">
        <f>AY$200*AY136*(1-AY166)</f>
        <v/>
      </c>
    </row>
    <row r="293" hidden="1" outlineLevel="1">
      <c r="A293" s="1" t="inlineStr">
        <is>
          <t>etr</t>
        </is>
      </c>
      <c r="B293" s="1" t="inlineStr">
        <is>
          <t>all</t>
        </is>
      </c>
      <c r="C293" s="1" t="inlineStr">
        <is>
          <t>omn</t>
        </is>
      </c>
      <c r="H293" s="1">
        <f>INDEX(VarLab,MATCH($A293,VarKey,0))&amp;INDEX(MemLab,MATCH($C293&amp;"|"&amp;$B293,MemKey,0))</f>
        <v/>
      </c>
      <c r="I293" s="1">
        <f>INDEX(VarUnit,MATCH($A293,VarKey,0))</f>
        <v/>
      </c>
      <c r="J293" s="1">
        <f>INDEX(VarSrc,MATCH($A293,VarKey,0))</f>
        <v/>
      </c>
      <c r="K293" s="17">
        <f>CodePrefix&amp;$A293&amp;IF($C293="","","."&amp;$C293&amp;"."&amp;$B293)&amp;INDEX(VarEnd,MATCH($A293,VarKey,0))&amp;K$5</f>
        <v/>
      </c>
      <c r="L293" s="18">
        <f>L$200*L137*(1-L167)</f>
        <v/>
      </c>
      <c r="M293" s="19">
        <f>M$200*M137*(1-M167)</f>
        <v/>
      </c>
      <c r="N293" s="19">
        <f>N$200*N137*(1-N167)</f>
        <v/>
      </c>
      <c r="O293" s="19">
        <f>O$200*O137*(1-O167)</f>
        <v/>
      </c>
      <c r="P293" s="19">
        <f>P$200*P137*(1-P167)</f>
        <v/>
      </c>
      <c r="Q293" s="19">
        <f>Q$200*Q137*(1-Q167)</f>
        <v/>
      </c>
      <c r="R293" s="19">
        <f>R$200*R137*(1-R167)</f>
        <v/>
      </c>
      <c r="S293" s="19">
        <f>S$200*S137*(1-S167)</f>
        <v/>
      </c>
      <c r="T293" s="19">
        <f>T$200*T137*(1-T167)</f>
        <v/>
      </c>
      <c r="U293" s="19">
        <f>U$200*U137*(1-U167)</f>
        <v/>
      </c>
      <c r="V293" s="19">
        <f>V$200*V137*(1-V167)</f>
        <v/>
      </c>
      <c r="W293" s="19">
        <f>W$200*W137*(1-W167)</f>
        <v/>
      </c>
      <c r="X293" s="19">
        <f>X$200*X137*(1-X167)</f>
        <v/>
      </c>
      <c r="Y293" s="19">
        <f>Y$200*Y137*(1-Y167)</f>
        <v/>
      </c>
      <c r="Z293" s="19">
        <f>Z$200*Z137*(1-Z167)</f>
        <v/>
      </c>
      <c r="AA293" s="19">
        <f>AA$200*AA137*(1-AA167)</f>
        <v/>
      </c>
      <c r="AB293" s="19">
        <f>AB$200*AB137*(1-AB167)</f>
        <v/>
      </c>
      <c r="AC293" s="19">
        <f>AC$200*AC137*(1-AC167)</f>
        <v/>
      </c>
      <c r="AD293" s="19">
        <f>AD$200*AD137*(1-AD167)</f>
        <v/>
      </c>
      <c r="AF293" s="17">
        <f>CodePrefix&amp;$A293&amp;IF($C293="","","."&amp;$C293&amp;"."&amp;$B293)&amp;INDEX(VarEnd,MATCH($A293,VarKey,0))&amp;AF$5</f>
        <v/>
      </c>
      <c r="AG293" s="18">
        <f>AG$200*AG137*(1-AG167)</f>
        <v/>
      </c>
      <c r="AH293" s="19">
        <f>AH$200*AH137*(1-AH167)</f>
        <v/>
      </c>
      <c r="AI293" s="19">
        <f>AI$200*AI137*(1-AI167)</f>
        <v/>
      </c>
      <c r="AJ293" s="19">
        <f>AJ$200*AJ137*(1-AJ167)</f>
        <v/>
      </c>
      <c r="AK293" s="19">
        <f>AK$200*AK137*(1-AK167)</f>
        <v/>
      </c>
      <c r="AL293" s="19">
        <f>AL$200*AL137*(1-AL167)</f>
        <v/>
      </c>
      <c r="AM293" s="19">
        <f>AM$200*AM137*(1-AM167)</f>
        <v/>
      </c>
      <c r="AN293" s="19">
        <f>AN$200*AN137*(1-AN167)</f>
        <v/>
      </c>
      <c r="AO293" s="19">
        <f>AO$200*AO137*(1-AO167)</f>
        <v/>
      </c>
      <c r="AP293" s="19">
        <f>AP$200*AP137*(1-AP167)</f>
        <v/>
      </c>
      <c r="AQ293" s="19">
        <f>AQ$200*AQ137*(1-AQ167)</f>
        <v/>
      </c>
      <c r="AR293" s="19">
        <f>AR$200*AR137*(1-AR167)</f>
        <v/>
      </c>
      <c r="AS293" s="19">
        <f>AS$200*AS137*(1-AS167)</f>
        <v/>
      </c>
      <c r="AT293" s="19">
        <f>AT$200*AT137*(1-AT167)</f>
        <v/>
      </c>
      <c r="AU293" s="19">
        <f>AU$200*AU137*(1-AU167)</f>
        <v/>
      </c>
      <c r="AV293" s="19">
        <f>AV$200*AV137*(1-AV167)</f>
        <v/>
      </c>
      <c r="AW293" s="19">
        <f>AW$200*AW137*(1-AW167)</f>
        <v/>
      </c>
      <c r="AX293" s="19">
        <f>AX$200*AX137*(1-AX167)</f>
        <v/>
      </c>
      <c r="AY293" s="19">
        <f>AY$200*AY137*(1-AY167)</f>
        <v/>
      </c>
    </row>
    <row r="294" hidden="1" outlineLevel="1">
      <c r="A294" s="1" t="inlineStr">
        <is>
          <t>etr</t>
        </is>
      </c>
      <c r="B294" s="1" t="inlineStr">
        <is>
          <t>all</t>
        </is>
      </c>
      <c r="C294" s="1" t="inlineStr">
        <is>
          <t>cst</t>
        </is>
      </c>
      <c r="H294" s="1">
        <f>INDEX(VarLab,MATCH($A294,VarKey,0))&amp;INDEX(MemLab,MATCH($C294&amp;"|"&amp;$B294,MemKey,0))</f>
        <v/>
      </c>
      <c r="I294" s="1">
        <f>INDEX(VarUnit,MATCH($A294,VarKey,0))</f>
        <v/>
      </c>
      <c r="J294" s="1">
        <f>INDEX(VarSrc,MATCH($A294,VarKey,0))</f>
        <v/>
      </c>
      <c r="K294" s="17">
        <f>CodePrefix&amp;$A294&amp;IF($C294="","","."&amp;$C294&amp;"."&amp;$B294)&amp;INDEX(VarEnd,MATCH($A294,VarKey,0))&amp;K$5</f>
        <v/>
      </c>
      <c r="L294" s="18">
        <f>L$200*L138*(1-L168)</f>
        <v/>
      </c>
      <c r="M294" s="19">
        <f>M$200*M138*(1-M168)</f>
        <v/>
      </c>
      <c r="N294" s="19">
        <f>N$200*N138*(1-N168)</f>
        <v/>
      </c>
      <c r="O294" s="19">
        <f>O$200*O138*(1-O168)</f>
        <v/>
      </c>
      <c r="P294" s="19">
        <f>P$200*P138*(1-P168)</f>
        <v/>
      </c>
      <c r="Q294" s="19">
        <f>Q$200*Q138*(1-Q168)</f>
        <v/>
      </c>
      <c r="R294" s="19">
        <f>R$200*R138*(1-R168)</f>
        <v/>
      </c>
      <c r="S294" s="19">
        <f>S$200*S138*(1-S168)</f>
        <v/>
      </c>
      <c r="T294" s="19">
        <f>T$200*T138*(1-T168)</f>
        <v/>
      </c>
      <c r="U294" s="19">
        <f>U$200*U138*(1-U168)</f>
        <v/>
      </c>
      <c r="V294" s="19">
        <f>V$200*V138*(1-V168)</f>
        <v/>
      </c>
      <c r="W294" s="19">
        <f>W$200*W138*(1-W168)</f>
        <v/>
      </c>
      <c r="X294" s="19">
        <f>X$200*X138*(1-X168)</f>
        <v/>
      </c>
      <c r="Y294" s="19">
        <f>Y$200*Y138*(1-Y168)</f>
        <v/>
      </c>
      <c r="Z294" s="19">
        <f>Z$200*Z138*(1-Z168)</f>
        <v/>
      </c>
      <c r="AA294" s="19">
        <f>AA$200*AA138*(1-AA168)</f>
        <v/>
      </c>
      <c r="AB294" s="19">
        <f>AB$200*AB138*(1-AB168)</f>
        <v/>
      </c>
      <c r="AC294" s="19">
        <f>AC$200*AC138*(1-AC168)</f>
        <v/>
      </c>
      <c r="AD294" s="19">
        <f>AD$200*AD138*(1-AD168)</f>
        <v/>
      </c>
      <c r="AF294" s="17">
        <f>CodePrefix&amp;$A294&amp;IF($C294="","","."&amp;$C294&amp;"."&amp;$B294)&amp;INDEX(VarEnd,MATCH($A294,VarKey,0))&amp;AF$5</f>
        <v/>
      </c>
      <c r="AG294" s="18">
        <f>AG$200*AG138*(1-AG168)</f>
        <v/>
      </c>
      <c r="AH294" s="19">
        <f>AH$200*AH138*(1-AH168)</f>
        <v/>
      </c>
      <c r="AI294" s="19">
        <f>AI$200*AI138*(1-AI168)</f>
        <v/>
      </c>
      <c r="AJ294" s="19">
        <f>AJ$200*AJ138*(1-AJ168)</f>
        <v/>
      </c>
      <c r="AK294" s="19">
        <f>AK$200*AK138*(1-AK168)</f>
        <v/>
      </c>
      <c r="AL294" s="19">
        <f>AL$200*AL138*(1-AL168)</f>
        <v/>
      </c>
      <c r="AM294" s="19">
        <f>AM$200*AM138*(1-AM168)</f>
        <v/>
      </c>
      <c r="AN294" s="19">
        <f>AN$200*AN138*(1-AN168)</f>
        <v/>
      </c>
      <c r="AO294" s="19">
        <f>AO$200*AO138*(1-AO168)</f>
        <v/>
      </c>
      <c r="AP294" s="19">
        <f>AP$200*AP138*(1-AP168)</f>
        <v/>
      </c>
      <c r="AQ294" s="19">
        <f>AQ$200*AQ138*(1-AQ168)</f>
        <v/>
      </c>
      <c r="AR294" s="19">
        <f>AR$200*AR138*(1-AR168)</f>
        <v/>
      </c>
      <c r="AS294" s="19">
        <f>AS$200*AS138*(1-AS168)</f>
        <v/>
      </c>
      <c r="AT294" s="19">
        <f>AT$200*AT138*(1-AT168)</f>
        <v/>
      </c>
      <c r="AU294" s="19">
        <f>AU$200*AU138*(1-AU168)</f>
        <v/>
      </c>
      <c r="AV294" s="19">
        <f>AV$200*AV138*(1-AV168)</f>
        <v/>
      </c>
      <c r="AW294" s="19">
        <f>AW$200*AW138*(1-AW168)</f>
        <v/>
      </c>
      <c r="AX294" s="19">
        <f>AX$200*AX138*(1-AX168)</f>
        <v/>
      </c>
      <c r="AY294" s="19">
        <f>AY$200*AY138*(1-AY168)</f>
        <v/>
      </c>
    </row>
    <row r="295" hidden="1" outlineLevel="1">
      <c r="A295" s="1" t="inlineStr">
        <is>
          <t>etr</t>
        </is>
      </c>
      <c r="B295" s="1" t="inlineStr">
        <is>
          <t>all</t>
        </is>
      </c>
      <c r="C295" s="1" t="inlineStr">
        <is>
          <t>ftr</t>
        </is>
      </c>
      <c r="H295" s="1">
        <f>INDEX(VarLab,MATCH($A295,VarKey,0))&amp;INDEX(MemLab,MATCH($C295&amp;"|"&amp;$B295,MemKey,0))</f>
        <v/>
      </c>
      <c r="I295" s="1">
        <f>INDEX(VarUnit,MATCH($A295,VarKey,0))</f>
        <v/>
      </c>
      <c r="J295" s="1">
        <f>INDEX(VarSrc,MATCH($A295,VarKey,0))</f>
        <v/>
      </c>
      <c r="K295" s="17">
        <f>CodePrefix&amp;$A295&amp;IF($C295="","","."&amp;$C295&amp;"."&amp;$B295)&amp;INDEX(VarEnd,MATCH($A295,VarKey,0))&amp;K$5</f>
        <v/>
      </c>
      <c r="L295" s="18">
        <f>L$200*L139*(1-L169)</f>
        <v/>
      </c>
      <c r="M295" s="19">
        <f>M$200*M139*(1-M169)</f>
        <v/>
      </c>
      <c r="N295" s="19">
        <f>N$200*N139*(1-N169)</f>
        <v/>
      </c>
      <c r="O295" s="19">
        <f>O$200*O139*(1-O169)</f>
        <v/>
      </c>
      <c r="P295" s="19">
        <f>P$200*P139*(1-P169)</f>
        <v/>
      </c>
      <c r="Q295" s="19">
        <f>Q$200*Q139*(1-Q169)</f>
        <v/>
      </c>
      <c r="R295" s="19">
        <f>R$200*R139*(1-R169)</f>
        <v/>
      </c>
      <c r="S295" s="19">
        <f>S$200*S139*(1-S169)</f>
        <v/>
      </c>
      <c r="T295" s="19">
        <f>T$200*T139*(1-T169)</f>
        <v/>
      </c>
      <c r="U295" s="19">
        <f>U$200*U139*(1-U169)</f>
        <v/>
      </c>
      <c r="V295" s="19">
        <f>V$200*V139*(1-V169)</f>
        <v/>
      </c>
      <c r="W295" s="19">
        <f>W$200*W139*(1-W169)</f>
        <v/>
      </c>
      <c r="X295" s="19">
        <f>X$200*X139*(1-X169)</f>
        <v/>
      </c>
      <c r="Y295" s="19">
        <f>Y$200*Y139*(1-Y169)</f>
        <v/>
      </c>
      <c r="Z295" s="19">
        <f>Z$200*Z139*(1-Z169)</f>
        <v/>
      </c>
      <c r="AA295" s="19">
        <f>AA$200*AA139*(1-AA169)</f>
        <v/>
      </c>
      <c r="AB295" s="19">
        <f>AB$200*AB139*(1-AB169)</f>
        <v/>
      </c>
      <c r="AC295" s="19">
        <f>AC$200*AC139*(1-AC169)</f>
        <v/>
      </c>
      <c r="AD295" s="19">
        <f>AD$200*AD139*(1-AD169)</f>
        <v/>
      </c>
      <c r="AF295" s="17">
        <f>CodePrefix&amp;$A295&amp;IF($C295="","","."&amp;$C295&amp;"."&amp;$B295)&amp;INDEX(VarEnd,MATCH($A295,VarKey,0))&amp;AF$5</f>
        <v/>
      </c>
      <c r="AG295" s="18">
        <f>AG$200*AG139*(1-AG169)</f>
        <v/>
      </c>
      <c r="AH295" s="19">
        <f>AH$200*AH139*(1-AH169)</f>
        <v/>
      </c>
      <c r="AI295" s="19">
        <f>AI$200*AI139*(1-AI169)</f>
        <v/>
      </c>
      <c r="AJ295" s="19">
        <f>AJ$200*AJ139*(1-AJ169)</f>
        <v/>
      </c>
      <c r="AK295" s="19">
        <f>AK$200*AK139*(1-AK169)</f>
        <v/>
      </c>
      <c r="AL295" s="19">
        <f>AL$200*AL139*(1-AL169)</f>
        <v/>
      </c>
      <c r="AM295" s="19">
        <f>AM$200*AM139*(1-AM169)</f>
        <v/>
      </c>
      <c r="AN295" s="19">
        <f>AN$200*AN139*(1-AN169)</f>
        <v/>
      </c>
      <c r="AO295" s="19">
        <f>AO$200*AO139*(1-AO169)</f>
        <v/>
      </c>
      <c r="AP295" s="19">
        <f>AP$200*AP139*(1-AP169)</f>
        <v/>
      </c>
      <c r="AQ295" s="19">
        <f>AQ$200*AQ139*(1-AQ169)</f>
        <v/>
      </c>
      <c r="AR295" s="19">
        <f>AR$200*AR139*(1-AR169)</f>
        <v/>
      </c>
      <c r="AS295" s="19">
        <f>AS$200*AS139*(1-AS169)</f>
        <v/>
      </c>
      <c r="AT295" s="19">
        <f>AT$200*AT139*(1-AT169)</f>
        <v/>
      </c>
      <c r="AU295" s="19">
        <f>AU$200*AU139*(1-AU169)</f>
        <v/>
      </c>
      <c r="AV295" s="19">
        <f>AV$200*AV139*(1-AV169)</f>
        <v/>
      </c>
      <c r="AW295" s="19">
        <f>AW$200*AW139*(1-AW169)</f>
        <v/>
      </c>
      <c r="AX295" s="19">
        <f>AX$200*AX139*(1-AX169)</f>
        <v/>
      </c>
      <c r="AY295" s="19">
        <f>AY$200*AY139*(1-AY169)</f>
        <v/>
      </c>
    </row>
    <row r="296" hidden="1" outlineLevel="1">
      <c r="A296" s="1" t="inlineStr">
        <is>
          <t>etr</t>
        </is>
      </c>
      <c r="B296" s="1" t="inlineStr">
        <is>
          <t>all</t>
        </is>
      </c>
      <c r="C296" s="1" t="inlineStr">
        <is>
          <t>oen</t>
        </is>
      </c>
      <c r="H296" s="1">
        <f>INDEX(VarLab,MATCH($A296,VarKey,0))&amp;INDEX(MemLab,MATCH($C296&amp;"|"&amp;$B296,MemKey,0))</f>
        <v/>
      </c>
      <c r="I296" s="1">
        <f>INDEX(VarUnit,MATCH($A296,VarKey,0))</f>
        <v/>
      </c>
      <c r="J296" s="1">
        <f>INDEX(VarSrc,MATCH($A296,VarKey,0))</f>
        <v/>
      </c>
      <c r="K296" s="17">
        <f>CodePrefix&amp;$A296&amp;IF($C296="","","."&amp;$C296&amp;"."&amp;$B296)&amp;INDEX(VarEnd,MATCH($A296,VarKey,0))&amp;K$5</f>
        <v/>
      </c>
      <c r="L296" s="18">
        <f>L$200*L140*(1-L170)</f>
        <v/>
      </c>
      <c r="M296" s="19">
        <f>M$200*M140*(1-M170)</f>
        <v/>
      </c>
      <c r="N296" s="19">
        <f>N$200*N140*(1-N170)</f>
        <v/>
      </c>
      <c r="O296" s="19">
        <f>O$200*O140*(1-O170)</f>
        <v/>
      </c>
      <c r="P296" s="19">
        <f>P$200*P140*(1-P170)</f>
        <v/>
      </c>
      <c r="Q296" s="19">
        <f>Q$200*Q140*(1-Q170)</f>
        <v/>
      </c>
      <c r="R296" s="19">
        <f>R$200*R140*(1-R170)</f>
        <v/>
      </c>
      <c r="S296" s="19">
        <f>S$200*S140*(1-S170)</f>
        <v/>
      </c>
      <c r="T296" s="19">
        <f>T$200*T140*(1-T170)</f>
        <v/>
      </c>
      <c r="U296" s="19">
        <f>U$200*U140*(1-U170)</f>
        <v/>
      </c>
      <c r="V296" s="19">
        <f>V$200*V140*(1-V170)</f>
        <v/>
      </c>
      <c r="W296" s="19">
        <f>W$200*W140*(1-W170)</f>
        <v/>
      </c>
      <c r="X296" s="19">
        <f>X$200*X140*(1-X170)</f>
        <v/>
      </c>
      <c r="Y296" s="19">
        <f>Y$200*Y140*(1-Y170)</f>
        <v/>
      </c>
      <c r="Z296" s="19">
        <f>Z$200*Z140*(1-Z170)</f>
        <v/>
      </c>
      <c r="AA296" s="19">
        <f>AA$200*AA140*(1-AA170)</f>
        <v/>
      </c>
      <c r="AB296" s="19">
        <f>AB$200*AB140*(1-AB170)</f>
        <v/>
      </c>
      <c r="AC296" s="19">
        <f>AC$200*AC140*(1-AC170)</f>
        <v/>
      </c>
      <c r="AD296" s="19">
        <f>AD$200*AD140*(1-AD170)</f>
        <v/>
      </c>
      <c r="AF296" s="17">
        <f>CodePrefix&amp;$A296&amp;IF($C296="","","."&amp;$C296&amp;"."&amp;$B296)&amp;INDEX(VarEnd,MATCH($A296,VarKey,0))&amp;AF$5</f>
        <v/>
      </c>
      <c r="AG296" s="18">
        <f>AG$200*AG140*(1-AG170)</f>
        <v/>
      </c>
      <c r="AH296" s="19">
        <f>AH$200*AH140*(1-AH170)</f>
        <v/>
      </c>
      <c r="AI296" s="19">
        <f>AI$200*AI140*(1-AI170)</f>
        <v/>
      </c>
      <c r="AJ296" s="19">
        <f>AJ$200*AJ140*(1-AJ170)</f>
        <v/>
      </c>
      <c r="AK296" s="19">
        <f>AK$200*AK140*(1-AK170)</f>
        <v/>
      </c>
      <c r="AL296" s="19">
        <f>AL$200*AL140*(1-AL170)</f>
        <v/>
      </c>
      <c r="AM296" s="19">
        <f>AM$200*AM140*(1-AM170)</f>
        <v/>
      </c>
      <c r="AN296" s="19">
        <f>AN$200*AN140*(1-AN170)</f>
        <v/>
      </c>
      <c r="AO296" s="19">
        <f>AO$200*AO140*(1-AO170)</f>
        <v/>
      </c>
      <c r="AP296" s="19">
        <f>AP$200*AP140*(1-AP170)</f>
        <v/>
      </c>
      <c r="AQ296" s="19">
        <f>AQ$200*AQ140*(1-AQ170)</f>
        <v/>
      </c>
      <c r="AR296" s="19">
        <f>AR$200*AR140*(1-AR170)</f>
        <v/>
      </c>
      <c r="AS296" s="19">
        <f>AS$200*AS140*(1-AS170)</f>
        <v/>
      </c>
      <c r="AT296" s="19">
        <f>AT$200*AT140*(1-AT170)</f>
        <v/>
      </c>
      <c r="AU296" s="19">
        <f>AU$200*AU140*(1-AU170)</f>
        <v/>
      </c>
      <c r="AV296" s="19">
        <f>AV$200*AV140*(1-AV170)</f>
        <v/>
      </c>
      <c r="AW296" s="19">
        <f>AW$200*AW140*(1-AW170)</f>
        <v/>
      </c>
      <c r="AX296" s="19">
        <f>AX$200*AX140*(1-AX170)</f>
        <v/>
      </c>
      <c r="AY296" s="19">
        <f>AY$200*AY140*(1-AY170)</f>
        <v/>
      </c>
    </row>
    <row r="297" hidden="1" outlineLevel="1">
      <c r="A297" s="1" t="inlineStr">
        <is>
          <t>shpx</t>
        </is>
      </c>
      <c r="B297" s="1" t="inlineStr">
        <is>
          <t>all</t>
        </is>
      </c>
      <c r="C297" s="1" t="inlineStr">
        <is>
          <t>pow</t>
        </is>
      </c>
      <c r="D297" s="25" t="n">
        <v>1</v>
      </c>
      <c r="H297" s="1">
        <f>INDEX(VarLab,MATCH($A297,VarKey,0))&amp;INDEX(MemLab,MATCH($C297&amp;"|"&amp;$B297,MemKey,0))</f>
        <v/>
      </c>
      <c r="I297" s="1">
        <f>INDEX(VarUnit,MATCH($A297,VarKey,0))</f>
        <v/>
      </c>
      <c r="J297" s="1">
        <f>INDEX(VarSrc,MATCH($A297,VarKey,0))</f>
        <v/>
      </c>
      <c r="K297" s="17">
        <f>CodePrefix&amp;$A297&amp;IF($C297="","","."&amp;$C297&amp;"."&amp;$B297)&amp;INDEX(VarEnd,MATCH($A297,VarKey,0))&amp;K$5</f>
        <v/>
      </c>
      <c r="L297" s="18">
        <f>INDEX(L$241:L$244,$D297)*L245+L$200*L124*L154</f>
        <v/>
      </c>
      <c r="M297" s="19">
        <f>INDEX(M$241:M$244,$D297)*M245+M$200*M124*M154</f>
        <v/>
      </c>
      <c r="N297" s="19">
        <f>INDEX(N$241:N$244,$D297)*N245+N$200*N124*N154</f>
        <v/>
      </c>
      <c r="O297" s="19">
        <f>INDEX(O$241:O$244,$D297)*O245+O$200*O124*O154</f>
        <v/>
      </c>
      <c r="P297" s="19">
        <f>INDEX(P$241:P$244,$D297)*P245+P$200*P124*P154</f>
        <v/>
      </c>
      <c r="Q297" s="19">
        <f>INDEX(Q$241:Q$244,$D297)*Q245+Q$200*Q124*Q154</f>
        <v/>
      </c>
      <c r="R297" s="19">
        <f>INDEX(R$241:R$244,$D297)*R245+R$200*R124*R154</f>
        <v/>
      </c>
      <c r="S297" s="19">
        <f>INDEX(S$241:S$244,$D297)*S245+S$200*S124*S154</f>
        <v/>
      </c>
      <c r="T297" s="19">
        <f>INDEX(T$241:T$244,$D297)*T245+T$200*T124*T154</f>
        <v/>
      </c>
      <c r="U297" s="19">
        <f>INDEX(U$241:U$244,$D297)*U245+U$200*U124*U154</f>
        <v/>
      </c>
      <c r="V297" s="19">
        <f>INDEX(V$241:V$244,$D297)*V245+V$200*V124*V154</f>
        <v/>
      </c>
      <c r="W297" s="19">
        <f>INDEX(W$241:W$244,$D297)*W245+W$200*W124*W154</f>
        <v/>
      </c>
      <c r="X297" s="19">
        <f>INDEX(X$241:X$244,$D297)*X245+X$200*X124*X154</f>
        <v/>
      </c>
      <c r="Y297" s="19">
        <f>INDEX(Y$241:Y$244,$D297)*Y245+Y$200*Y124*Y154</f>
        <v/>
      </c>
      <c r="Z297" s="19">
        <f>INDEX(Z$241:Z$244,$D297)*Z245+Z$200*Z124*Z154</f>
        <v/>
      </c>
      <c r="AA297" s="19">
        <f>INDEX(AA$241:AA$244,$D297)*AA245+AA$200*AA124*AA154</f>
        <v/>
      </c>
      <c r="AB297" s="19">
        <f>INDEX(AB$241:AB$244,$D297)*AB245+AB$200*AB124*AB154</f>
        <v/>
      </c>
      <c r="AC297" s="19">
        <f>INDEX(AC$241:AC$244,$D297)*AC245+AC$200*AC124*AC154</f>
        <v/>
      </c>
      <c r="AD297" s="19">
        <f>INDEX(AD$241:AD$244,$D297)*AD245+AD$200*AD124*AD154</f>
        <v/>
      </c>
      <c r="AF297" s="17">
        <f>CodePrefix&amp;$A297&amp;IF($C297="","","."&amp;$C297&amp;"."&amp;$B297)&amp;INDEX(VarEnd,MATCH($A297,VarKey,0))&amp;AF$5</f>
        <v/>
      </c>
      <c r="AG297" s="18">
        <f>INDEX(AG$241:AG$244,$D297)*AG245+AG$200*AG124*AG154</f>
        <v/>
      </c>
      <c r="AH297" s="19">
        <f>INDEX(AH$241:AH$244,$D297)*AH245+AH$200*AH124*AH154</f>
        <v/>
      </c>
      <c r="AI297" s="19">
        <f>INDEX(AI$241:AI$244,$D297)*AI245+AI$200*AI124*AI154</f>
        <v/>
      </c>
      <c r="AJ297" s="19">
        <f>INDEX(AJ$241:AJ$244,$D297)*AJ245+AJ$200*AJ124*AJ154</f>
        <v/>
      </c>
      <c r="AK297" s="19">
        <f>INDEX(AK$241:AK$244,$D297)*AK245+AK$200*AK124*AK154</f>
        <v/>
      </c>
      <c r="AL297" s="19">
        <f>INDEX(AL$241:AL$244,$D297)*AL245+AL$200*AL124*AL154</f>
        <v/>
      </c>
      <c r="AM297" s="19">
        <f>INDEX(AM$241:AM$244,$D297)*AM245+AM$200*AM124*AM154</f>
        <v/>
      </c>
      <c r="AN297" s="19">
        <f>INDEX(AN$241:AN$244,$D297)*AN245+AN$200*AN124*AN154</f>
        <v/>
      </c>
      <c r="AO297" s="19">
        <f>INDEX(AO$241:AO$244,$D297)*AO245+AO$200*AO124*AO154</f>
        <v/>
      </c>
      <c r="AP297" s="19">
        <f>INDEX(AP$241:AP$244,$D297)*AP245+AP$200*AP124*AP154</f>
        <v/>
      </c>
      <c r="AQ297" s="19">
        <f>INDEX(AQ$241:AQ$244,$D297)*AQ245+AQ$200*AQ124*AQ154</f>
        <v/>
      </c>
      <c r="AR297" s="19">
        <f>INDEX(AR$241:AR$244,$D297)*AR245+AR$200*AR124*AR154</f>
        <v/>
      </c>
      <c r="AS297" s="19">
        <f>INDEX(AS$241:AS$244,$D297)*AS245+AS$200*AS124*AS154</f>
        <v/>
      </c>
      <c r="AT297" s="19">
        <f>INDEX(AT$241:AT$244,$D297)*AT245+AT$200*AT124*AT154</f>
        <v/>
      </c>
      <c r="AU297" s="19">
        <f>INDEX(AU$241:AU$244,$D297)*AU245+AU$200*AU124*AU154</f>
        <v/>
      </c>
      <c r="AV297" s="19">
        <f>INDEX(AV$241:AV$244,$D297)*AV245+AV$200*AV124*AV154</f>
        <v/>
      </c>
      <c r="AW297" s="19">
        <f>INDEX(AW$241:AW$244,$D297)*AW245+AW$200*AW124*AW154</f>
        <v/>
      </c>
      <c r="AX297" s="19">
        <f>INDEX(AX$241:AX$244,$D297)*AX245+AX$200*AX124*AX154</f>
        <v/>
      </c>
      <c r="AY297" s="19">
        <f>INDEX(AY$241:AY$244,$D297)*AY245+AY$200*AY124*AY154</f>
        <v/>
      </c>
    </row>
    <row r="298" hidden="1" outlineLevel="1">
      <c r="A298" s="1" t="inlineStr">
        <is>
          <t>shpx</t>
        </is>
      </c>
      <c r="B298" s="1" t="inlineStr">
        <is>
          <t>all</t>
        </is>
      </c>
      <c r="C298" s="1" t="inlineStr">
        <is>
          <t>rod</t>
        </is>
      </c>
      <c r="D298" s="25" t="n">
        <v>2</v>
      </c>
      <c r="H298" s="1">
        <f>INDEX(VarLab,MATCH($A298,VarKey,0))&amp;INDEX(MemLab,MATCH($C298&amp;"|"&amp;$B298,MemKey,0))</f>
        <v/>
      </c>
      <c r="I298" s="1">
        <f>INDEX(VarUnit,MATCH($A298,VarKey,0))</f>
        <v/>
      </c>
      <c r="J298" s="1">
        <f>INDEX(VarSrc,MATCH($A298,VarKey,0))</f>
        <v/>
      </c>
      <c r="K298" s="17">
        <f>CodePrefix&amp;$A298&amp;IF($C298="","","."&amp;$C298&amp;"."&amp;$B298)&amp;INDEX(VarEnd,MATCH($A298,VarKey,0))&amp;K$5</f>
        <v/>
      </c>
      <c r="L298" s="18">
        <f>INDEX(L$241:L$244,$D298)*L246+L$200*L125*L155</f>
        <v/>
      </c>
      <c r="M298" s="19">
        <f>INDEX(M$241:M$244,$D298)*M246+M$200*M125*M155</f>
        <v/>
      </c>
      <c r="N298" s="19">
        <f>INDEX(N$241:N$244,$D298)*N246+N$200*N125*N155</f>
        <v/>
      </c>
      <c r="O298" s="19">
        <f>INDEX(O$241:O$244,$D298)*O246+O$200*O125*O155</f>
        <v/>
      </c>
      <c r="P298" s="19">
        <f>INDEX(P$241:P$244,$D298)*P246+P$200*P125*P155</f>
        <v/>
      </c>
      <c r="Q298" s="19">
        <f>INDEX(Q$241:Q$244,$D298)*Q246+Q$200*Q125*Q155</f>
        <v/>
      </c>
      <c r="R298" s="19">
        <f>INDEX(R$241:R$244,$D298)*R246+R$200*R125*R155</f>
        <v/>
      </c>
      <c r="S298" s="19">
        <f>INDEX(S$241:S$244,$D298)*S246+S$200*S125*S155</f>
        <v/>
      </c>
      <c r="T298" s="19">
        <f>INDEX(T$241:T$244,$D298)*T246+T$200*T125*T155</f>
        <v/>
      </c>
      <c r="U298" s="19">
        <f>INDEX(U$241:U$244,$D298)*U246+U$200*U125*U155</f>
        <v/>
      </c>
      <c r="V298" s="19">
        <f>INDEX(V$241:V$244,$D298)*V246+V$200*V125*V155</f>
        <v/>
      </c>
      <c r="W298" s="19">
        <f>INDEX(W$241:W$244,$D298)*W246+W$200*W125*W155</f>
        <v/>
      </c>
      <c r="X298" s="19">
        <f>INDEX(X$241:X$244,$D298)*X246+X$200*X125*X155</f>
        <v/>
      </c>
      <c r="Y298" s="19">
        <f>INDEX(Y$241:Y$244,$D298)*Y246+Y$200*Y125*Y155</f>
        <v/>
      </c>
      <c r="Z298" s="19">
        <f>INDEX(Z$241:Z$244,$D298)*Z246+Z$200*Z125*Z155</f>
        <v/>
      </c>
      <c r="AA298" s="19">
        <f>INDEX(AA$241:AA$244,$D298)*AA246+AA$200*AA125*AA155</f>
        <v/>
      </c>
      <c r="AB298" s="19">
        <f>INDEX(AB$241:AB$244,$D298)*AB246+AB$200*AB125*AB155</f>
        <v/>
      </c>
      <c r="AC298" s="19">
        <f>INDEX(AC$241:AC$244,$D298)*AC246+AC$200*AC125*AC155</f>
        <v/>
      </c>
      <c r="AD298" s="19">
        <f>INDEX(AD$241:AD$244,$D298)*AD246+AD$200*AD125*AD155</f>
        <v/>
      </c>
      <c r="AF298" s="17">
        <f>CodePrefix&amp;$A298&amp;IF($C298="","","."&amp;$C298&amp;"."&amp;$B298)&amp;INDEX(VarEnd,MATCH($A298,VarKey,0))&amp;AF$5</f>
        <v/>
      </c>
      <c r="AG298" s="18">
        <f>INDEX(AG$241:AG$244,$D298)*AG246+AG$200*AG125*AG155</f>
        <v/>
      </c>
      <c r="AH298" s="19">
        <f>INDEX(AH$241:AH$244,$D298)*AH246+AH$200*AH125*AH155</f>
        <v/>
      </c>
      <c r="AI298" s="19">
        <f>INDEX(AI$241:AI$244,$D298)*AI246+AI$200*AI125*AI155</f>
        <v/>
      </c>
      <c r="AJ298" s="19">
        <f>INDEX(AJ$241:AJ$244,$D298)*AJ246+AJ$200*AJ125*AJ155</f>
        <v/>
      </c>
      <c r="AK298" s="19">
        <f>INDEX(AK$241:AK$244,$D298)*AK246+AK$200*AK125*AK155</f>
        <v/>
      </c>
      <c r="AL298" s="19">
        <f>INDEX(AL$241:AL$244,$D298)*AL246+AL$200*AL125*AL155</f>
        <v/>
      </c>
      <c r="AM298" s="19">
        <f>INDEX(AM$241:AM$244,$D298)*AM246+AM$200*AM125*AM155</f>
        <v/>
      </c>
      <c r="AN298" s="19">
        <f>INDEX(AN$241:AN$244,$D298)*AN246+AN$200*AN125*AN155</f>
        <v/>
      </c>
      <c r="AO298" s="19">
        <f>INDEX(AO$241:AO$244,$D298)*AO246+AO$200*AO125*AO155</f>
        <v/>
      </c>
      <c r="AP298" s="19">
        <f>INDEX(AP$241:AP$244,$D298)*AP246+AP$200*AP125*AP155</f>
        <v/>
      </c>
      <c r="AQ298" s="19">
        <f>INDEX(AQ$241:AQ$244,$D298)*AQ246+AQ$200*AQ125*AQ155</f>
        <v/>
      </c>
      <c r="AR298" s="19">
        <f>INDEX(AR$241:AR$244,$D298)*AR246+AR$200*AR125*AR155</f>
        <v/>
      </c>
      <c r="AS298" s="19">
        <f>INDEX(AS$241:AS$244,$D298)*AS246+AS$200*AS125*AS155</f>
        <v/>
      </c>
      <c r="AT298" s="19">
        <f>INDEX(AT$241:AT$244,$D298)*AT246+AT$200*AT125*AT155</f>
        <v/>
      </c>
      <c r="AU298" s="19">
        <f>INDEX(AU$241:AU$244,$D298)*AU246+AU$200*AU125*AU155</f>
        <v/>
      </c>
      <c r="AV298" s="19">
        <f>INDEX(AV$241:AV$244,$D298)*AV246+AV$200*AV125*AV155</f>
        <v/>
      </c>
      <c r="AW298" s="19">
        <f>INDEX(AW$241:AW$244,$D298)*AW246+AW$200*AW125*AW155</f>
        <v/>
      </c>
      <c r="AX298" s="19">
        <f>INDEX(AX$241:AX$244,$D298)*AX246+AX$200*AX125*AX155</f>
        <v/>
      </c>
      <c r="AY298" s="19">
        <f>INDEX(AY$241:AY$244,$D298)*AY246+AY$200*AY125*AY155</f>
        <v/>
      </c>
    </row>
    <row r="299" hidden="1" outlineLevel="1">
      <c r="A299" s="1" t="inlineStr">
        <is>
          <t>shpx</t>
        </is>
      </c>
      <c r="B299" s="1" t="inlineStr">
        <is>
          <t>all</t>
        </is>
      </c>
      <c r="C299" s="1" t="inlineStr">
        <is>
          <t>ral</t>
        </is>
      </c>
      <c r="D299" s="25" t="n">
        <v>2</v>
      </c>
      <c r="H299" s="1">
        <f>INDEX(VarLab,MATCH($A299,VarKey,0))&amp;INDEX(MemLab,MATCH($C299&amp;"|"&amp;$B299,MemKey,0))</f>
        <v/>
      </c>
      <c r="I299" s="1">
        <f>INDEX(VarUnit,MATCH($A299,VarKey,0))</f>
        <v/>
      </c>
      <c r="J299" s="1">
        <f>INDEX(VarSrc,MATCH($A299,VarKey,0))</f>
        <v/>
      </c>
      <c r="K299" s="17">
        <f>CodePrefix&amp;$A299&amp;IF($C299="","","."&amp;$C299&amp;"."&amp;$B299)&amp;INDEX(VarEnd,MATCH($A299,VarKey,0))&amp;K$5</f>
        <v/>
      </c>
      <c r="L299" s="18">
        <f>INDEX(L$241:L$244,$D299)*L247+L$200*L126*L156</f>
        <v/>
      </c>
      <c r="M299" s="19">
        <f>INDEX(M$241:M$244,$D299)*M247+M$200*M126*M156</f>
        <v/>
      </c>
      <c r="N299" s="19">
        <f>INDEX(N$241:N$244,$D299)*N247+N$200*N126*N156</f>
        <v/>
      </c>
      <c r="O299" s="19">
        <f>INDEX(O$241:O$244,$D299)*O247+O$200*O126*O156</f>
        <v/>
      </c>
      <c r="P299" s="19">
        <f>INDEX(P$241:P$244,$D299)*P247+P$200*P126*P156</f>
        <v/>
      </c>
      <c r="Q299" s="19">
        <f>INDEX(Q$241:Q$244,$D299)*Q247+Q$200*Q126*Q156</f>
        <v/>
      </c>
      <c r="R299" s="19">
        <f>INDEX(R$241:R$244,$D299)*R247+R$200*R126*R156</f>
        <v/>
      </c>
      <c r="S299" s="19">
        <f>INDEX(S$241:S$244,$D299)*S247+S$200*S126*S156</f>
        <v/>
      </c>
      <c r="T299" s="19">
        <f>INDEX(T$241:T$244,$D299)*T247+T$200*T126*T156</f>
        <v/>
      </c>
      <c r="U299" s="19">
        <f>INDEX(U$241:U$244,$D299)*U247+U$200*U126*U156</f>
        <v/>
      </c>
      <c r="V299" s="19">
        <f>INDEX(V$241:V$244,$D299)*V247+V$200*V126*V156</f>
        <v/>
      </c>
      <c r="W299" s="19">
        <f>INDEX(W$241:W$244,$D299)*W247+W$200*W126*W156</f>
        <v/>
      </c>
      <c r="X299" s="19">
        <f>INDEX(X$241:X$244,$D299)*X247+X$200*X126*X156</f>
        <v/>
      </c>
      <c r="Y299" s="19">
        <f>INDEX(Y$241:Y$244,$D299)*Y247+Y$200*Y126*Y156</f>
        <v/>
      </c>
      <c r="Z299" s="19">
        <f>INDEX(Z$241:Z$244,$D299)*Z247+Z$200*Z126*Z156</f>
        <v/>
      </c>
      <c r="AA299" s="19">
        <f>INDEX(AA$241:AA$244,$D299)*AA247+AA$200*AA126*AA156</f>
        <v/>
      </c>
      <c r="AB299" s="19">
        <f>INDEX(AB$241:AB$244,$D299)*AB247+AB$200*AB126*AB156</f>
        <v/>
      </c>
      <c r="AC299" s="19">
        <f>INDEX(AC$241:AC$244,$D299)*AC247+AC$200*AC126*AC156</f>
        <v/>
      </c>
      <c r="AD299" s="19">
        <f>INDEX(AD$241:AD$244,$D299)*AD247+AD$200*AD126*AD156</f>
        <v/>
      </c>
      <c r="AF299" s="17">
        <f>CodePrefix&amp;$A299&amp;IF($C299="","","."&amp;$C299&amp;"."&amp;$B299)&amp;INDEX(VarEnd,MATCH($A299,VarKey,0))&amp;AF$5</f>
        <v/>
      </c>
      <c r="AG299" s="18">
        <f>INDEX(AG$241:AG$244,$D299)*AG247+AG$200*AG126*AG156</f>
        <v/>
      </c>
      <c r="AH299" s="19">
        <f>INDEX(AH$241:AH$244,$D299)*AH247+AH$200*AH126*AH156</f>
        <v/>
      </c>
      <c r="AI299" s="19">
        <f>INDEX(AI$241:AI$244,$D299)*AI247+AI$200*AI126*AI156</f>
        <v/>
      </c>
      <c r="AJ299" s="19">
        <f>INDEX(AJ$241:AJ$244,$D299)*AJ247+AJ$200*AJ126*AJ156</f>
        <v/>
      </c>
      <c r="AK299" s="19">
        <f>INDEX(AK$241:AK$244,$D299)*AK247+AK$200*AK126*AK156</f>
        <v/>
      </c>
      <c r="AL299" s="19">
        <f>INDEX(AL$241:AL$244,$D299)*AL247+AL$200*AL126*AL156</f>
        <v/>
      </c>
      <c r="AM299" s="19">
        <f>INDEX(AM$241:AM$244,$D299)*AM247+AM$200*AM126*AM156</f>
        <v/>
      </c>
      <c r="AN299" s="19">
        <f>INDEX(AN$241:AN$244,$D299)*AN247+AN$200*AN126*AN156</f>
        <v/>
      </c>
      <c r="AO299" s="19">
        <f>INDEX(AO$241:AO$244,$D299)*AO247+AO$200*AO126*AO156</f>
        <v/>
      </c>
      <c r="AP299" s="19">
        <f>INDEX(AP$241:AP$244,$D299)*AP247+AP$200*AP126*AP156</f>
        <v/>
      </c>
      <c r="AQ299" s="19">
        <f>INDEX(AQ$241:AQ$244,$D299)*AQ247+AQ$200*AQ126*AQ156</f>
        <v/>
      </c>
      <c r="AR299" s="19">
        <f>INDEX(AR$241:AR$244,$D299)*AR247+AR$200*AR126*AR156</f>
        <v/>
      </c>
      <c r="AS299" s="19">
        <f>INDEX(AS$241:AS$244,$D299)*AS247+AS$200*AS126*AS156</f>
        <v/>
      </c>
      <c r="AT299" s="19">
        <f>INDEX(AT$241:AT$244,$D299)*AT247+AT$200*AT126*AT156</f>
        <v/>
      </c>
      <c r="AU299" s="19">
        <f>INDEX(AU$241:AU$244,$D299)*AU247+AU$200*AU126*AU156</f>
        <v/>
      </c>
      <c r="AV299" s="19">
        <f>INDEX(AV$241:AV$244,$D299)*AV247+AV$200*AV126*AV156</f>
        <v/>
      </c>
      <c r="AW299" s="19">
        <f>INDEX(AW$241:AW$244,$D299)*AW247+AW$200*AW126*AW156</f>
        <v/>
      </c>
      <c r="AX299" s="19">
        <f>INDEX(AX$241:AX$244,$D299)*AX247+AX$200*AX126*AX156</f>
        <v/>
      </c>
      <c r="AY299" s="19">
        <f>INDEX(AY$241:AY$244,$D299)*AY247+AY$200*AY126*AY156</f>
        <v/>
      </c>
    </row>
    <row r="300" hidden="1" outlineLevel="1">
      <c r="A300" s="1" t="inlineStr">
        <is>
          <t>shpx</t>
        </is>
      </c>
      <c r="B300" s="1" t="inlineStr">
        <is>
          <t>all</t>
        </is>
      </c>
      <c r="C300" s="1" t="inlineStr">
        <is>
          <t>avi</t>
        </is>
      </c>
      <c r="D300" s="25" t="n">
        <v>2</v>
      </c>
      <c r="H300" s="1">
        <f>INDEX(VarLab,MATCH($A300,VarKey,0))&amp;INDEX(MemLab,MATCH($C300&amp;"|"&amp;$B300,MemKey,0))</f>
        <v/>
      </c>
      <c r="I300" s="1">
        <f>INDEX(VarUnit,MATCH($A300,VarKey,0))</f>
        <v/>
      </c>
      <c r="J300" s="1">
        <f>INDEX(VarSrc,MATCH($A300,VarKey,0))</f>
        <v/>
      </c>
      <c r="K300" s="17">
        <f>CodePrefix&amp;$A300&amp;IF($C300="","","."&amp;$C300&amp;"."&amp;$B300)&amp;INDEX(VarEnd,MATCH($A300,VarKey,0))&amp;K$5</f>
        <v/>
      </c>
      <c r="L300" s="18">
        <f>INDEX(L$241:L$244,$D300)*L248+L$200*L127*L157</f>
        <v/>
      </c>
      <c r="M300" s="19">
        <f>INDEX(M$241:M$244,$D300)*M248+M$200*M127*M157</f>
        <v/>
      </c>
      <c r="N300" s="19">
        <f>INDEX(N$241:N$244,$D300)*N248+N$200*N127*N157</f>
        <v/>
      </c>
      <c r="O300" s="19">
        <f>INDEX(O$241:O$244,$D300)*O248+O$200*O127*O157</f>
        <v/>
      </c>
      <c r="P300" s="19">
        <f>INDEX(P$241:P$244,$D300)*P248+P$200*P127*P157</f>
        <v/>
      </c>
      <c r="Q300" s="19">
        <f>INDEX(Q$241:Q$244,$D300)*Q248+Q$200*Q127*Q157</f>
        <v/>
      </c>
      <c r="R300" s="19">
        <f>INDEX(R$241:R$244,$D300)*R248+R$200*R127*R157</f>
        <v/>
      </c>
      <c r="S300" s="19">
        <f>INDEX(S$241:S$244,$D300)*S248+S$200*S127*S157</f>
        <v/>
      </c>
      <c r="T300" s="19">
        <f>INDEX(T$241:T$244,$D300)*T248+T$200*T127*T157</f>
        <v/>
      </c>
      <c r="U300" s="19">
        <f>INDEX(U$241:U$244,$D300)*U248+U$200*U127*U157</f>
        <v/>
      </c>
      <c r="V300" s="19">
        <f>INDEX(V$241:V$244,$D300)*V248+V$200*V127*V157</f>
        <v/>
      </c>
      <c r="W300" s="19">
        <f>INDEX(W$241:W$244,$D300)*W248+W$200*W127*W157</f>
        <v/>
      </c>
      <c r="X300" s="19">
        <f>INDEX(X$241:X$244,$D300)*X248+X$200*X127*X157</f>
        <v/>
      </c>
      <c r="Y300" s="19">
        <f>INDEX(Y$241:Y$244,$D300)*Y248+Y$200*Y127*Y157</f>
        <v/>
      </c>
      <c r="Z300" s="19">
        <f>INDEX(Z$241:Z$244,$D300)*Z248+Z$200*Z127*Z157</f>
        <v/>
      </c>
      <c r="AA300" s="19">
        <f>INDEX(AA$241:AA$244,$D300)*AA248+AA$200*AA127*AA157</f>
        <v/>
      </c>
      <c r="AB300" s="19">
        <f>INDEX(AB$241:AB$244,$D300)*AB248+AB$200*AB127*AB157</f>
        <v/>
      </c>
      <c r="AC300" s="19">
        <f>INDEX(AC$241:AC$244,$D300)*AC248+AC$200*AC127*AC157</f>
        <v/>
      </c>
      <c r="AD300" s="19">
        <f>INDEX(AD$241:AD$244,$D300)*AD248+AD$200*AD127*AD157</f>
        <v/>
      </c>
      <c r="AF300" s="17">
        <f>CodePrefix&amp;$A300&amp;IF($C300="","","."&amp;$C300&amp;"."&amp;$B300)&amp;INDEX(VarEnd,MATCH($A300,VarKey,0))&amp;AF$5</f>
        <v/>
      </c>
      <c r="AG300" s="18">
        <f>INDEX(AG$241:AG$244,$D300)*AG248+AG$200*AG127*AG157</f>
        <v/>
      </c>
      <c r="AH300" s="19">
        <f>INDEX(AH$241:AH$244,$D300)*AH248+AH$200*AH127*AH157</f>
        <v/>
      </c>
      <c r="AI300" s="19">
        <f>INDEX(AI$241:AI$244,$D300)*AI248+AI$200*AI127*AI157</f>
        <v/>
      </c>
      <c r="AJ300" s="19">
        <f>INDEX(AJ$241:AJ$244,$D300)*AJ248+AJ$200*AJ127*AJ157</f>
        <v/>
      </c>
      <c r="AK300" s="19">
        <f>INDEX(AK$241:AK$244,$D300)*AK248+AK$200*AK127*AK157</f>
        <v/>
      </c>
      <c r="AL300" s="19">
        <f>INDEX(AL$241:AL$244,$D300)*AL248+AL$200*AL127*AL157</f>
        <v/>
      </c>
      <c r="AM300" s="19">
        <f>INDEX(AM$241:AM$244,$D300)*AM248+AM$200*AM127*AM157</f>
        <v/>
      </c>
      <c r="AN300" s="19">
        <f>INDEX(AN$241:AN$244,$D300)*AN248+AN$200*AN127*AN157</f>
        <v/>
      </c>
      <c r="AO300" s="19">
        <f>INDEX(AO$241:AO$244,$D300)*AO248+AO$200*AO127*AO157</f>
        <v/>
      </c>
      <c r="AP300" s="19">
        <f>INDEX(AP$241:AP$244,$D300)*AP248+AP$200*AP127*AP157</f>
        <v/>
      </c>
      <c r="AQ300" s="19">
        <f>INDEX(AQ$241:AQ$244,$D300)*AQ248+AQ$200*AQ127*AQ157</f>
        <v/>
      </c>
      <c r="AR300" s="19">
        <f>INDEX(AR$241:AR$244,$D300)*AR248+AR$200*AR127*AR157</f>
        <v/>
      </c>
      <c r="AS300" s="19">
        <f>INDEX(AS$241:AS$244,$D300)*AS248+AS$200*AS127*AS157</f>
        <v/>
      </c>
      <c r="AT300" s="19">
        <f>INDEX(AT$241:AT$244,$D300)*AT248+AT$200*AT127*AT157</f>
        <v/>
      </c>
      <c r="AU300" s="19">
        <f>INDEX(AU$241:AU$244,$D300)*AU248+AU$200*AU127*AU157</f>
        <v/>
      </c>
      <c r="AV300" s="19">
        <f>INDEX(AV$241:AV$244,$D300)*AV248+AV$200*AV127*AV157</f>
        <v/>
      </c>
      <c r="AW300" s="19">
        <f>INDEX(AW$241:AW$244,$D300)*AW248+AW$200*AW127*AW157</f>
        <v/>
      </c>
      <c r="AX300" s="19">
        <f>INDEX(AX$241:AX$244,$D300)*AX248+AX$200*AX127*AX157</f>
        <v/>
      </c>
      <c r="AY300" s="19">
        <f>INDEX(AY$241:AY$244,$D300)*AY248+AY$200*AY127*AY157</f>
        <v/>
      </c>
    </row>
    <row r="301" hidden="1" outlineLevel="1">
      <c r="A301" s="1" t="inlineStr">
        <is>
          <t>shpx</t>
        </is>
      </c>
      <c r="B301" s="1" t="inlineStr">
        <is>
          <t>all</t>
        </is>
      </c>
      <c r="C301" s="1" t="inlineStr">
        <is>
          <t>nav</t>
        </is>
      </c>
      <c r="D301" s="25" t="n">
        <v>2</v>
      </c>
      <c r="H301" s="1">
        <f>INDEX(VarLab,MATCH($A301,VarKey,0))&amp;INDEX(MemLab,MATCH($C301&amp;"|"&amp;$B301,MemKey,0))</f>
        <v/>
      </c>
      <c r="I301" s="1">
        <f>INDEX(VarUnit,MATCH($A301,VarKey,0))</f>
        <v/>
      </c>
      <c r="J301" s="1">
        <f>INDEX(VarSrc,MATCH($A301,VarKey,0))</f>
        <v/>
      </c>
      <c r="K301" s="17">
        <f>CodePrefix&amp;$A301&amp;IF($C301="","","."&amp;$C301&amp;"."&amp;$B301)&amp;INDEX(VarEnd,MATCH($A301,VarKey,0))&amp;K$5</f>
        <v/>
      </c>
      <c r="L301" s="18">
        <f>INDEX(L$241:L$244,$D301)*L249+L$200*L128*L158</f>
        <v/>
      </c>
      <c r="M301" s="19">
        <f>INDEX(M$241:M$244,$D301)*M249+M$200*M128*M158</f>
        <v/>
      </c>
      <c r="N301" s="19">
        <f>INDEX(N$241:N$244,$D301)*N249+N$200*N128*N158</f>
        <v/>
      </c>
      <c r="O301" s="19">
        <f>INDEX(O$241:O$244,$D301)*O249+O$200*O128*O158</f>
        <v/>
      </c>
      <c r="P301" s="19">
        <f>INDEX(P$241:P$244,$D301)*P249+P$200*P128*P158</f>
        <v/>
      </c>
      <c r="Q301" s="19">
        <f>INDEX(Q$241:Q$244,$D301)*Q249+Q$200*Q128*Q158</f>
        <v/>
      </c>
      <c r="R301" s="19">
        <f>INDEX(R$241:R$244,$D301)*R249+R$200*R128*R158</f>
        <v/>
      </c>
      <c r="S301" s="19">
        <f>INDEX(S$241:S$244,$D301)*S249+S$200*S128*S158</f>
        <v/>
      </c>
      <c r="T301" s="19">
        <f>INDEX(T$241:T$244,$D301)*T249+T$200*T128*T158</f>
        <v/>
      </c>
      <c r="U301" s="19">
        <f>INDEX(U$241:U$244,$D301)*U249+U$200*U128*U158</f>
        <v/>
      </c>
      <c r="V301" s="19">
        <f>INDEX(V$241:V$244,$D301)*V249+V$200*V128*V158</f>
        <v/>
      </c>
      <c r="W301" s="19">
        <f>INDEX(W$241:W$244,$D301)*W249+W$200*W128*W158</f>
        <v/>
      </c>
      <c r="X301" s="19">
        <f>INDEX(X$241:X$244,$D301)*X249+X$200*X128*X158</f>
        <v/>
      </c>
      <c r="Y301" s="19">
        <f>INDEX(Y$241:Y$244,$D301)*Y249+Y$200*Y128*Y158</f>
        <v/>
      </c>
      <c r="Z301" s="19">
        <f>INDEX(Z$241:Z$244,$D301)*Z249+Z$200*Z128*Z158</f>
        <v/>
      </c>
      <c r="AA301" s="19">
        <f>INDEX(AA$241:AA$244,$D301)*AA249+AA$200*AA128*AA158</f>
        <v/>
      </c>
      <c r="AB301" s="19">
        <f>INDEX(AB$241:AB$244,$D301)*AB249+AB$200*AB128*AB158</f>
        <v/>
      </c>
      <c r="AC301" s="19">
        <f>INDEX(AC$241:AC$244,$D301)*AC249+AC$200*AC128*AC158</f>
        <v/>
      </c>
      <c r="AD301" s="19">
        <f>INDEX(AD$241:AD$244,$D301)*AD249+AD$200*AD128*AD158</f>
        <v/>
      </c>
      <c r="AF301" s="17">
        <f>CodePrefix&amp;$A301&amp;IF($C301="","","."&amp;$C301&amp;"."&amp;$B301)&amp;INDEX(VarEnd,MATCH($A301,VarKey,0))&amp;AF$5</f>
        <v/>
      </c>
      <c r="AG301" s="18">
        <f>INDEX(AG$241:AG$244,$D301)*AG249+AG$200*AG128*AG158</f>
        <v/>
      </c>
      <c r="AH301" s="19">
        <f>INDEX(AH$241:AH$244,$D301)*AH249+AH$200*AH128*AH158</f>
        <v/>
      </c>
      <c r="AI301" s="19">
        <f>INDEX(AI$241:AI$244,$D301)*AI249+AI$200*AI128*AI158</f>
        <v/>
      </c>
      <c r="AJ301" s="19">
        <f>INDEX(AJ$241:AJ$244,$D301)*AJ249+AJ$200*AJ128*AJ158</f>
        <v/>
      </c>
      <c r="AK301" s="19">
        <f>INDEX(AK$241:AK$244,$D301)*AK249+AK$200*AK128*AK158</f>
        <v/>
      </c>
      <c r="AL301" s="19">
        <f>INDEX(AL$241:AL$244,$D301)*AL249+AL$200*AL128*AL158</f>
        <v/>
      </c>
      <c r="AM301" s="19">
        <f>INDEX(AM$241:AM$244,$D301)*AM249+AM$200*AM128*AM158</f>
        <v/>
      </c>
      <c r="AN301" s="19">
        <f>INDEX(AN$241:AN$244,$D301)*AN249+AN$200*AN128*AN158</f>
        <v/>
      </c>
      <c r="AO301" s="19">
        <f>INDEX(AO$241:AO$244,$D301)*AO249+AO$200*AO128*AO158</f>
        <v/>
      </c>
      <c r="AP301" s="19">
        <f>INDEX(AP$241:AP$244,$D301)*AP249+AP$200*AP128*AP158</f>
        <v/>
      </c>
      <c r="AQ301" s="19">
        <f>INDEX(AQ$241:AQ$244,$D301)*AQ249+AQ$200*AQ128*AQ158</f>
        <v/>
      </c>
      <c r="AR301" s="19">
        <f>INDEX(AR$241:AR$244,$D301)*AR249+AR$200*AR128*AR158</f>
        <v/>
      </c>
      <c r="AS301" s="19">
        <f>INDEX(AS$241:AS$244,$D301)*AS249+AS$200*AS128*AS158</f>
        <v/>
      </c>
      <c r="AT301" s="19">
        <f>INDEX(AT$241:AT$244,$D301)*AT249+AT$200*AT128*AT158</f>
        <v/>
      </c>
      <c r="AU301" s="19">
        <f>INDEX(AU$241:AU$244,$D301)*AU249+AU$200*AU128*AU158</f>
        <v/>
      </c>
      <c r="AV301" s="19">
        <f>INDEX(AV$241:AV$244,$D301)*AV249+AV$200*AV128*AV158</f>
        <v/>
      </c>
      <c r="AW301" s="19">
        <f>INDEX(AW$241:AW$244,$D301)*AW249+AW$200*AW128*AW158</f>
        <v/>
      </c>
      <c r="AX301" s="19">
        <f>INDEX(AX$241:AX$244,$D301)*AX249+AX$200*AX128*AX158</f>
        <v/>
      </c>
      <c r="AY301" s="19">
        <f>INDEX(AY$241:AY$244,$D301)*AY249+AY$200*AY128*AY158</f>
        <v/>
      </c>
    </row>
    <row r="302" hidden="1" outlineLevel="1">
      <c r="A302" s="1" t="inlineStr">
        <is>
          <t>shpx</t>
        </is>
      </c>
      <c r="B302" s="1" t="inlineStr">
        <is>
          <t>all</t>
        </is>
      </c>
      <c r="C302" s="1" t="inlineStr">
        <is>
          <t>res</t>
        </is>
      </c>
      <c r="D302" s="25" t="n">
        <v>3</v>
      </c>
      <c r="H302" s="1">
        <f>INDEX(VarLab,MATCH($A302,VarKey,0))&amp;INDEX(MemLab,MATCH($C302&amp;"|"&amp;$B302,MemKey,0))</f>
        <v/>
      </c>
      <c r="I302" s="1">
        <f>INDEX(VarUnit,MATCH($A302,VarKey,0))</f>
        <v/>
      </c>
      <c r="J302" s="1">
        <f>INDEX(VarSrc,MATCH($A302,VarKey,0))</f>
        <v/>
      </c>
      <c r="K302" s="17">
        <f>CodePrefix&amp;$A302&amp;IF($C302="","","."&amp;$C302&amp;"."&amp;$B302)&amp;INDEX(VarEnd,MATCH($A302,VarKey,0))&amp;K$5</f>
        <v/>
      </c>
      <c r="L302" s="18">
        <f>INDEX(L$241:L$244,$D302)*L250+L$200*L129*L159</f>
        <v/>
      </c>
      <c r="M302" s="19">
        <f>INDEX(M$241:M$244,$D302)*M250+M$200*M129*M159</f>
        <v/>
      </c>
      <c r="N302" s="19">
        <f>INDEX(N$241:N$244,$D302)*N250+N$200*N129*N159</f>
        <v/>
      </c>
      <c r="O302" s="19">
        <f>INDEX(O$241:O$244,$D302)*O250+O$200*O129*O159</f>
        <v/>
      </c>
      <c r="P302" s="19">
        <f>INDEX(P$241:P$244,$D302)*P250+P$200*P129*P159</f>
        <v/>
      </c>
      <c r="Q302" s="19">
        <f>INDEX(Q$241:Q$244,$D302)*Q250+Q$200*Q129*Q159</f>
        <v/>
      </c>
      <c r="R302" s="19">
        <f>INDEX(R$241:R$244,$D302)*R250+R$200*R129*R159</f>
        <v/>
      </c>
      <c r="S302" s="19">
        <f>INDEX(S$241:S$244,$D302)*S250+S$200*S129*S159</f>
        <v/>
      </c>
      <c r="T302" s="19">
        <f>INDEX(T$241:T$244,$D302)*T250+T$200*T129*T159</f>
        <v/>
      </c>
      <c r="U302" s="19">
        <f>INDEX(U$241:U$244,$D302)*U250+U$200*U129*U159</f>
        <v/>
      </c>
      <c r="V302" s="19">
        <f>INDEX(V$241:V$244,$D302)*V250+V$200*V129*V159</f>
        <v/>
      </c>
      <c r="W302" s="19">
        <f>INDEX(W$241:W$244,$D302)*W250+W$200*W129*W159</f>
        <v/>
      </c>
      <c r="X302" s="19">
        <f>INDEX(X$241:X$244,$D302)*X250+X$200*X129*X159</f>
        <v/>
      </c>
      <c r="Y302" s="19">
        <f>INDEX(Y$241:Y$244,$D302)*Y250+Y$200*Y129*Y159</f>
        <v/>
      </c>
      <c r="Z302" s="19">
        <f>INDEX(Z$241:Z$244,$D302)*Z250+Z$200*Z129*Z159</f>
        <v/>
      </c>
      <c r="AA302" s="19">
        <f>INDEX(AA$241:AA$244,$D302)*AA250+AA$200*AA129*AA159</f>
        <v/>
      </c>
      <c r="AB302" s="19">
        <f>INDEX(AB$241:AB$244,$D302)*AB250+AB$200*AB129*AB159</f>
        <v/>
      </c>
      <c r="AC302" s="19">
        <f>INDEX(AC$241:AC$244,$D302)*AC250+AC$200*AC129*AC159</f>
        <v/>
      </c>
      <c r="AD302" s="19">
        <f>INDEX(AD$241:AD$244,$D302)*AD250+AD$200*AD129*AD159</f>
        <v/>
      </c>
      <c r="AF302" s="17">
        <f>CodePrefix&amp;$A302&amp;IF($C302="","","."&amp;$C302&amp;"."&amp;$B302)&amp;INDEX(VarEnd,MATCH($A302,VarKey,0))&amp;AF$5</f>
        <v/>
      </c>
      <c r="AG302" s="18">
        <f>INDEX(AG$241:AG$244,$D302)*AG250+AG$200*AG129*AG159</f>
        <v/>
      </c>
      <c r="AH302" s="19">
        <f>INDEX(AH$241:AH$244,$D302)*AH250+AH$200*AH129*AH159</f>
        <v/>
      </c>
      <c r="AI302" s="19">
        <f>INDEX(AI$241:AI$244,$D302)*AI250+AI$200*AI129*AI159</f>
        <v/>
      </c>
      <c r="AJ302" s="19">
        <f>INDEX(AJ$241:AJ$244,$D302)*AJ250+AJ$200*AJ129*AJ159</f>
        <v/>
      </c>
      <c r="AK302" s="19">
        <f>INDEX(AK$241:AK$244,$D302)*AK250+AK$200*AK129*AK159</f>
        <v/>
      </c>
      <c r="AL302" s="19">
        <f>INDEX(AL$241:AL$244,$D302)*AL250+AL$200*AL129*AL159</f>
        <v/>
      </c>
      <c r="AM302" s="19">
        <f>INDEX(AM$241:AM$244,$D302)*AM250+AM$200*AM129*AM159</f>
        <v/>
      </c>
      <c r="AN302" s="19">
        <f>INDEX(AN$241:AN$244,$D302)*AN250+AN$200*AN129*AN159</f>
        <v/>
      </c>
      <c r="AO302" s="19">
        <f>INDEX(AO$241:AO$244,$D302)*AO250+AO$200*AO129*AO159</f>
        <v/>
      </c>
      <c r="AP302" s="19">
        <f>INDEX(AP$241:AP$244,$D302)*AP250+AP$200*AP129*AP159</f>
        <v/>
      </c>
      <c r="AQ302" s="19">
        <f>INDEX(AQ$241:AQ$244,$D302)*AQ250+AQ$200*AQ129*AQ159</f>
        <v/>
      </c>
      <c r="AR302" s="19">
        <f>INDEX(AR$241:AR$244,$D302)*AR250+AR$200*AR129*AR159</f>
        <v/>
      </c>
      <c r="AS302" s="19">
        <f>INDEX(AS$241:AS$244,$D302)*AS250+AS$200*AS129*AS159</f>
        <v/>
      </c>
      <c r="AT302" s="19">
        <f>INDEX(AT$241:AT$244,$D302)*AT250+AT$200*AT129*AT159</f>
        <v/>
      </c>
      <c r="AU302" s="19">
        <f>INDEX(AU$241:AU$244,$D302)*AU250+AU$200*AU129*AU159</f>
        <v/>
      </c>
      <c r="AV302" s="19">
        <f>INDEX(AV$241:AV$244,$D302)*AV250+AV$200*AV129*AV159</f>
        <v/>
      </c>
      <c r="AW302" s="19">
        <f>INDEX(AW$241:AW$244,$D302)*AW250+AW$200*AW129*AW159</f>
        <v/>
      </c>
      <c r="AX302" s="19">
        <f>INDEX(AX$241:AX$244,$D302)*AX250+AX$200*AX129*AX159</f>
        <v/>
      </c>
      <c r="AY302" s="19">
        <f>INDEX(AY$241:AY$244,$D302)*AY250+AY$200*AY129*AY159</f>
        <v/>
      </c>
    </row>
    <row r="303" hidden="1" outlineLevel="1">
      <c r="A303" s="1" t="inlineStr">
        <is>
          <t>shpx</t>
        </is>
      </c>
      <c r="B303" s="1" t="inlineStr">
        <is>
          <t>all</t>
        </is>
      </c>
      <c r="C303" s="1" t="inlineStr">
        <is>
          <t>foo</t>
        </is>
      </c>
      <c r="D303" s="25" t="n">
        <v>3</v>
      </c>
      <c r="H303" s="1">
        <f>INDEX(VarLab,MATCH($A303,VarKey,0))&amp;INDEX(MemLab,MATCH($C303&amp;"|"&amp;$B303,MemKey,0))</f>
        <v/>
      </c>
      <c r="I303" s="1">
        <f>INDEX(VarUnit,MATCH($A303,VarKey,0))</f>
        <v/>
      </c>
      <c r="J303" s="1">
        <f>INDEX(VarSrc,MATCH($A303,VarKey,0))</f>
        <v/>
      </c>
      <c r="K303" s="17">
        <f>CodePrefix&amp;$A303&amp;IF($C303="","","."&amp;$C303&amp;"."&amp;$B303)&amp;INDEX(VarEnd,MATCH($A303,VarKey,0))&amp;K$5</f>
        <v/>
      </c>
      <c r="L303" s="18">
        <f>INDEX(L$241:L$244,$D303)*L251+L$200*L130*L160</f>
        <v/>
      </c>
      <c r="M303" s="19">
        <f>INDEX(M$241:M$244,$D303)*M251+M$200*M130*M160</f>
        <v/>
      </c>
      <c r="N303" s="19">
        <f>INDEX(N$241:N$244,$D303)*N251+N$200*N130*N160</f>
        <v/>
      </c>
      <c r="O303" s="19">
        <f>INDEX(O$241:O$244,$D303)*O251+O$200*O130*O160</f>
        <v/>
      </c>
      <c r="P303" s="19">
        <f>INDEX(P$241:P$244,$D303)*P251+P$200*P130*P160</f>
        <v/>
      </c>
      <c r="Q303" s="19">
        <f>INDEX(Q$241:Q$244,$D303)*Q251+Q$200*Q130*Q160</f>
        <v/>
      </c>
      <c r="R303" s="19">
        <f>INDEX(R$241:R$244,$D303)*R251+R$200*R130*R160</f>
        <v/>
      </c>
      <c r="S303" s="19">
        <f>INDEX(S$241:S$244,$D303)*S251+S$200*S130*S160</f>
        <v/>
      </c>
      <c r="T303" s="19">
        <f>INDEX(T$241:T$244,$D303)*T251+T$200*T130*T160</f>
        <v/>
      </c>
      <c r="U303" s="19">
        <f>INDEX(U$241:U$244,$D303)*U251+U$200*U130*U160</f>
        <v/>
      </c>
      <c r="V303" s="19">
        <f>INDEX(V$241:V$244,$D303)*V251+V$200*V130*V160</f>
        <v/>
      </c>
      <c r="W303" s="19">
        <f>INDEX(W$241:W$244,$D303)*W251+W$200*W130*W160</f>
        <v/>
      </c>
      <c r="X303" s="19">
        <f>INDEX(X$241:X$244,$D303)*X251+X$200*X130*X160</f>
        <v/>
      </c>
      <c r="Y303" s="19">
        <f>INDEX(Y$241:Y$244,$D303)*Y251+Y$200*Y130*Y160</f>
        <v/>
      </c>
      <c r="Z303" s="19">
        <f>INDEX(Z$241:Z$244,$D303)*Z251+Z$200*Z130*Z160</f>
        <v/>
      </c>
      <c r="AA303" s="19">
        <f>INDEX(AA$241:AA$244,$D303)*AA251+AA$200*AA130*AA160</f>
        <v/>
      </c>
      <c r="AB303" s="19">
        <f>INDEX(AB$241:AB$244,$D303)*AB251+AB$200*AB130*AB160</f>
        <v/>
      </c>
      <c r="AC303" s="19">
        <f>INDEX(AC$241:AC$244,$D303)*AC251+AC$200*AC130*AC160</f>
        <v/>
      </c>
      <c r="AD303" s="19">
        <f>INDEX(AD$241:AD$244,$D303)*AD251+AD$200*AD130*AD160</f>
        <v/>
      </c>
      <c r="AF303" s="17">
        <f>CodePrefix&amp;$A303&amp;IF($C303="","","."&amp;$C303&amp;"."&amp;$B303)&amp;INDEX(VarEnd,MATCH($A303,VarKey,0))&amp;AF$5</f>
        <v/>
      </c>
      <c r="AG303" s="18">
        <f>INDEX(AG$241:AG$244,$D303)*AG251+AG$200*AG130*AG160</f>
        <v/>
      </c>
      <c r="AH303" s="19">
        <f>INDEX(AH$241:AH$244,$D303)*AH251+AH$200*AH130*AH160</f>
        <v/>
      </c>
      <c r="AI303" s="19">
        <f>INDEX(AI$241:AI$244,$D303)*AI251+AI$200*AI130*AI160</f>
        <v/>
      </c>
      <c r="AJ303" s="19">
        <f>INDEX(AJ$241:AJ$244,$D303)*AJ251+AJ$200*AJ130*AJ160</f>
        <v/>
      </c>
      <c r="AK303" s="19">
        <f>INDEX(AK$241:AK$244,$D303)*AK251+AK$200*AK130*AK160</f>
        <v/>
      </c>
      <c r="AL303" s="19">
        <f>INDEX(AL$241:AL$244,$D303)*AL251+AL$200*AL130*AL160</f>
        <v/>
      </c>
      <c r="AM303" s="19">
        <f>INDEX(AM$241:AM$244,$D303)*AM251+AM$200*AM130*AM160</f>
        <v/>
      </c>
      <c r="AN303" s="19">
        <f>INDEX(AN$241:AN$244,$D303)*AN251+AN$200*AN130*AN160</f>
        <v/>
      </c>
      <c r="AO303" s="19">
        <f>INDEX(AO$241:AO$244,$D303)*AO251+AO$200*AO130*AO160</f>
        <v/>
      </c>
      <c r="AP303" s="19">
        <f>INDEX(AP$241:AP$244,$D303)*AP251+AP$200*AP130*AP160</f>
        <v/>
      </c>
      <c r="AQ303" s="19">
        <f>INDEX(AQ$241:AQ$244,$D303)*AQ251+AQ$200*AQ130*AQ160</f>
        <v/>
      </c>
      <c r="AR303" s="19">
        <f>INDEX(AR$241:AR$244,$D303)*AR251+AR$200*AR130*AR160</f>
        <v/>
      </c>
      <c r="AS303" s="19">
        <f>INDEX(AS$241:AS$244,$D303)*AS251+AS$200*AS130*AS160</f>
        <v/>
      </c>
      <c r="AT303" s="19">
        <f>INDEX(AT$241:AT$244,$D303)*AT251+AT$200*AT130*AT160</f>
        <v/>
      </c>
      <c r="AU303" s="19">
        <f>INDEX(AU$241:AU$244,$D303)*AU251+AU$200*AU130*AU160</f>
        <v/>
      </c>
      <c r="AV303" s="19">
        <f>INDEX(AV$241:AV$244,$D303)*AV251+AV$200*AV130*AV160</f>
        <v/>
      </c>
      <c r="AW303" s="19">
        <f>INDEX(AW$241:AW$244,$D303)*AW251+AW$200*AW130*AW160</f>
        <v/>
      </c>
      <c r="AX303" s="19">
        <f>INDEX(AX$241:AX$244,$D303)*AX251+AX$200*AX130*AX160</f>
        <v/>
      </c>
      <c r="AY303" s="19">
        <f>INDEX(AY$241:AY$244,$D303)*AY251+AY$200*AY130*AY160</f>
        <v/>
      </c>
    </row>
    <row r="304" hidden="1" outlineLevel="1">
      <c r="A304" s="1" t="inlineStr">
        <is>
          <t>shpx</t>
        </is>
      </c>
      <c r="B304" s="1" t="inlineStr">
        <is>
          <t>all</t>
        </is>
      </c>
      <c r="C304" s="1" t="inlineStr">
        <is>
          <t>srv</t>
        </is>
      </c>
      <c r="D304" s="25" t="n">
        <v>3</v>
      </c>
      <c r="H304" s="1">
        <f>INDEX(VarLab,MATCH($A304,VarKey,0))&amp;INDEX(MemLab,MATCH($C304&amp;"|"&amp;$B304,MemKey,0))</f>
        <v/>
      </c>
      <c r="I304" s="1">
        <f>INDEX(VarUnit,MATCH($A304,VarKey,0))</f>
        <v/>
      </c>
      <c r="J304" s="1">
        <f>INDEX(VarSrc,MATCH($A304,VarKey,0))</f>
        <v/>
      </c>
      <c r="K304" s="17">
        <f>CodePrefix&amp;$A304&amp;IF($C304="","","."&amp;$C304&amp;"."&amp;$B304)&amp;INDEX(VarEnd,MATCH($A304,VarKey,0))&amp;K$5</f>
        <v/>
      </c>
      <c r="L304" s="18">
        <f>INDEX(L$241:L$244,$D304)*L252+L$200*L131*L161</f>
        <v/>
      </c>
      <c r="M304" s="19">
        <f>INDEX(M$241:M$244,$D304)*M252+M$200*M131*M161</f>
        <v/>
      </c>
      <c r="N304" s="19">
        <f>INDEX(N$241:N$244,$D304)*N252+N$200*N131*N161</f>
        <v/>
      </c>
      <c r="O304" s="19">
        <f>INDEX(O$241:O$244,$D304)*O252+O$200*O131*O161</f>
        <v/>
      </c>
      <c r="P304" s="19">
        <f>INDEX(P$241:P$244,$D304)*P252+P$200*P131*P161</f>
        <v/>
      </c>
      <c r="Q304" s="19">
        <f>INDEX(Q$241:Q$244,$D304)*Q252+Q$200*Q131*Q161</f>
        <v/>
      </c>
      <c r="R304" s="19">
        <f>INDEX(R$241:R$244,$D304)*R252+R$200*R131*R161</f>
        <v/>
      </c>
      <c r="S304" s="19">
        <f>INDEX(S$241:S$244,$D304)*S252+S$200*S131*S161</f>
        <v/>
      </c>
      <c r="T304" s="19">
        <f>INDEX(T$241:T$244,$D304)*T252+T$200*T131*T161</f>
        <v/>
      </c>
      <c r="U304" s="19">
        <f>INDEX(U$241:U$244,$D304)*U252+U$200*U131*U161</f>
        <v/>
      </c>
      <c r="V304" s="19">
        <f>INDEX(V$241:V$244,$D304)*V252+V$200*V131*V161</f>
        <v/>
      </c>
      <c r="W304" s="19">
        <f>INDEX(W$241:W$244,$D304)*W252+W$200*W131*W161</f>
        <v/>
      </c>
      <c r="X304" s="19">
        <f>INDEX(X$241:X$244,$D304)*X252+X$200*X131*X161</f>
        <v/>
      </c>
      <c r="Y304" s="19">
        <f>INDEX(Y$241:Y$244,$D304)*Y252+Y$200*Y131*Y161</f>
        <v/>
      </c>
      <c r="Z304" s="19">
        <f>INDEX(Z$241:Z$244,$D304)*Z252+Z$200*Z131*Z161</f>
        <v/>
      </c>
      <c r="AA304" s="19">
        <f>INDEX(AA$241:AA$244,$D304)*AA252+AA$200*AA131*AA161</f>
        <v/>
      </c>
      <c r="AB304" s="19">
        <f>INDEX(AB$241:AB$244,$D304)*AB252+AB$200*AB131*AB161</f>
        <v/>
      </c>
      <c r="AC304" s="19">
        <f>INDEX(AC$241:AC$244,$D304)*AC252+AC$200*AC131*AC161</f>
        <v/>
      </c>
      <c r="AD304" s="19">
        <f>INDEX(AD$241:AD$244,$D304)*AD252+AD$200*AD131*AD161</f>
        <v/>
      </c>
      <c r="AF304" s="17">
        <f>CodePrefix&amp;$A304&amp;IF($C304="","","."&amp;$C304&amp;"."&amp;$B304)&amp;INDEX(VarEnd,MATCH($A304,VarKey,0))&amp;AF$5</f>
        <v/>
      </c>
      <c r="AG304" s="18">
        <f>INDEX(AG$241:AG$244,$D304)*AG252+AG$200*AG131*AG161</f>
        <v/>
      </c>
      <c r="AH304" s="19">
        <f>INDEX(AH$241:AH$244,$D304)*AH252+AH$200*AH131*AH161</f>
        <v/>
      </c>
      <c r="AI304" s="19">
        <f>INDEX(AI$241:AI$244,$D304)*AI252+AI$200*AI131*AI161</f>
        <v/>
      </c>
      <c r="AJ304" s="19">
        <f>INDEX(AJ$241:AJ$244,$D304)*AJ252+AJ$200*AJ131*AJ161</f>
        <v/>
      </c>
      <c r="AK304" s="19">
        <f>INDEX(AK$241:AK$244,$D304)*AK252+AK$200*AK131*AK161</f>
        <v/>
      </c>
      <c r="AL304" s="19">
        <f>INDEX(AL$241:AL$244,$D304)*AL252+AL$200*AL131*AL161</f>
        <v/>
      </c>
      <c r="AM304" s="19">
        <f>INDEX(AM$241:AM$244,$D304)*AM252+AM$200*AM131*AM161</f>
        <v/>
      </c>
      <c r="AN304" s="19">
        <f>INDEX(AN$241:AN$244,$D304)*AN252+AN$200*AN131*AN161</f>
        <v/>
      </c>
      <c r="AO304" s="19">
        <f>INDEX(AO$241:AO$244,$D304)*AO252+AO$200*AO131*AO161</f>
        <v/>
      </c>
      <c r="AP304" s="19">
        <f>INDEX(AP$241:AP$244,$D304)*AP252+AP$200*AP131*AP161</f>
        <v/>
      </c>
      <c r="AQ304" s="19">
        <f>INDEX(AQ$241:AQ$244,$D304)*AQ252+AQ$200*AQ131*AQ161</f>
        <v/>
      </c>
      <c r="AR304" s="19">
        <f>INDEX(AR$241:AR$244,$D304)*AR252+AR$200*AR131*AR161</f>
        <v/>
      </c>
      <c r="AS304" s="19">
        <f>INDEX(AS$241:AS$244,$D304)*AS252+AS$200*AS131*AS161</f>
        <v/>
      </c>
      <c r="AT304" s="19">
        <f>INDEX(AT$241:AT$244,$D304)*AT252+AT$200*AT131*AT161</f>
        <v/>
      </c>
      <c r="AU304" s="19">
        <f>INDEX(AU$241:AU$244,$D304)*AU252+AU$200*AU131*AU161</f>
        <v/>
      </c>
      <c r="AV304" s="19">
        <f>INDEX(AV$241:AV$244,$D304)*AV252+AV$200*AV131*AV161</f>
        <v/>
      </c>
      <c r="AW304" s="19">
        <f>INDEX(AW$241:AW$244,$D304)*AW252+AW$200*AW131*AW161</f>
        <v/>
      </c>
      <c r="AX304" s="19">
        <f>INDEX(AX$241:AX$244,$D304)*AX252+AX$200*AX131*AX161</f>
        <v/>
      </c>
      <c r="AY304" s="19">
        <f>INDEX(AY$241:AY$244,$D304)*AY252+AY$200*AY131*AY161</f>
        <v/>
      </c>
    </row>
    <row r="305" hidden="1" outlineLevel="1">
      <c r="A305" s="1" t="inlineStr">
        <is>
          <t>shpx</t>
        </is>
      </c>
      <c r="B305" s="1" t="inlineStr">
        <is>
          <t>all</t>
        </is>
      </c>
      <c r="C305" s="1" t="inlineStr">
        <is>
          <t>mch</t>
        </is>
      </c>
      <c r="D305" s="25" t="n">
        <v>4</v>
      </c>
      <c r="H305" s="1">
        <f>INDEX(VarLab,MATCH($A305,VarKey,0))&amp;INDEX(MemLab,MATCH($C305&amp;"|"&amp;$B305,MemKey,0))</f>
        <v/>
      </c>
      <c r="I305" s="1">
        <f>INDEX(VarUnit,MATCH($A305,VarKey,0))</f>
        <v/>
      </c>
      <c r="J305" s="1">
        <f>INDEX(VarSrc,MATCH($A305,VarKey,0))</f>
        <v/>
      </c>
      <c r="K305" s="17">
        <f>CodePrefix&amp;$A305&amp;IF($C305="","","."&amp;$C305&amp;"."&amp;$B305)&amp;INDEX(VarEnd,MATCH($A305,VarKey,0))&amp;K$5</f>
        <v/>
      </c>
      <c r="L305" s="18">
        <f>INDEX(L$241:L$244,$D305)*L253+L$200*L132*L162</f>
        <v/>
      </c>
      <c r="M305" s="19">
        <f>INDEX(M$241:M$244,$D305)*M253+M$200*M132*M162</f>
        <v/>
      </c>
      <c r="N305" s="19">
        <f>INDEX(N$241:N$244,$D305)*N253+N$200*N132*N162</f>
        <v/>
      </c>
      <c r="O305" s="19">
        <f>INDEX(O$241:O$244,$D305)*O253+O$200*O132*O162</f>
        <v/>
      </c>
      <c r="P305" s="19">
        <f>INDEX(P$241:P$244,$D305)*P253+P$200*P132*P162</f>
        <v/>
      </c>
      <c r="Q305" s="19">
        <f>INDEX(Q$241:Q$244,$D305)*Q253+Q$200*Q132*Q162</f>
        <v/>
      </c>
      <c r="R305" s="19">
        <f>INDEX(R$241:R$244,$D305)*R253+R$200*R132*R162</f>
        <v/>
      </c>
      <c r="S305" s="19">
        <f>INDEX(S$241:S$244,$D305)*S253+S$200*S132*S162</f>
        <v/>
      </c>
      <c r="T305" s="19">
        <f>INDEX(T$241:T$244,$D305)*T253+T$200*T132*T162</f>
        <v/>
      </c>
      <c r="U305" s="19">
        <f>INDEX(U$241:U$244,$D305)*U253+U$200*U132*U162</f>
        <v/>
      </c>
      <c r="V305" s="19">
        <f>INDEX(V$241:V$244,$D305)*V253+V$200*V132*V162</f>
        <v/>
      </c>
      <c r="W305" s="19">
        <f>INDEX(W$241:W$244,$D305)*W253+W$200*W132*W162</f>
        <v/>
      </c>
      <c r="X305" s="19">
        <f>INDEX(X$241:X$244,$D305)*X253+X$200*X132*X162</f>
        <v/>
      </c>
      <c r="Y305" s="19">
        <f>INDEX(Y$241:Y$244,$D305)*Y253+Y$200*Y132*Y162</f>
        <v/>
      </c>
      <c r="Z305" s="19">
        <f>INDEX(Z$241:Z$244,$D305)*Z253+Z$200*Z132*Z162</f>
        <v/>
      </c>
      <c r="AA305" s="19">
        <f>INDEX(AA$241:AA$244,$D305)*AA253+AA$200*AA132*AA162</f>
        <v/>
      </c>
      <c r="AB305" s="19">
        <f>INDEX(AB$241:AB$244,$D305)*AB253+AB$200*AB132*AB162</f>
        <v/>
      </c>
      <c r="AC305" s="19">
        <f>INDEX(AC$241:AC$244,$D305)*AC253+AC$200*AC132*AC162</f>
        <v/>
      </c>
      <c r="AD305" s="19">
        <f>INDEX(AD$241:AD$244,$D305)*AD253+AD$200*AD132*AD162</f>
        <v/>
      </c>
      <c r="AF305" s="17">
        <f>CodePrefix&amp;$A305&amp;IF($C305="","","."&amp;$C305&amp;"."&amp;$B305)&amp;INDEX(VarEnd,MATCH($A305,VarKey,0))&amp;AF$5</f>
        <v/>
      </c>
      <c r="AG305" s="18">
        <f>INDEX(AG$241:AG$244,$D305)*AG253+AG$200*AG132*AG162</f>
        <v/>
      </c>
      <c r="AH305" s="19">
        <f>INDEX(AH$241:AH$244,$D305)*AH253+AH$200*AH132*AH162</f>
        <v/>
      </c>
      <c r="AI305" s="19">
        <f>INDEX(AI$241:AI$244,$D305)*AI253+AI$200*AI132*AI162</f>
        <v/>
      </c>
      <c r="AJ305" s="19">
        <f>INDEX(AJ$241:AJ$244,$D305)*AJ253+AJ$200*AJ132*AJ162</f>
        <v/>
      </c>
      <c r="AK305" s="19">
        <f>INDEX(AK$241:AK$244,$D305)*AK253+AK$200*AK132*AK162</f>
        <v/>
      </c>
      <c r="AL305" s="19">
        <f>INDEX(AL$241:AL$244,$D305)*AL253+AL$200*AL132*AL162</f>
        <v/>
      </c>
      <c r="AM305" s="19">
        <f>INDEX(AM$241:AM$244,$D305)*AM253+AM$200*AM132*AM162</f>
        <v/>
      </c>
      <c r="AN305" s="19">
        <f>INDEX(AN$241:AN$244,$D305)*AN253+AN$200*AN132*AN162</f>
        <v/>
      </c>
      <c r="AO305" s="19">
        <f>INDEX(AO$241:AO$244,$D305)*AO253+AO$200*AO132*AO162</f>
        <v/>
      </c>
      <c r="AP305" s="19">
        <f>INDEX(AP$241:AP$244,$D305)*AP253+AP$200*AP132*AP162</f>
        <v/>
      </c>
      <c r="AQ305" s="19">
        <f>INDEX(AQ$241:AQ$244,$D305)*AQ253+AQ$200*AQ132*AQ162</f>
        <v/>
      </c>
      <c r="AR305" s="19">
        <f>INDEX(AR$241:AR$244,$D305)*AR253+AR$200*AR132*AR162</f>
        <v/>
      </c>
      <c r="AS305" s="19">
        <f>INDEX(AS$241:AS$244,$D305)*AS253+AS$200*AS132*AS162</f>
        <v/>
      </c>
      <c r="AT305" s="19">
        <f>INDEX(AT$241:AT$244,$D305)*AT253+AT$200*AT132*AT162</f>
        <v/>
      </c>
      <c r="AU305" s="19">
        <f>INDEX(AU$241:AU$244,$D305)*AU253+AU$200*AU132*AU162</f>
        <v/>
      </c>
      <c r="AV305" s="19">
        <f>INDEX(AV$241:AV$244,$D305)*AV253+AV$200*AV132*AV162</f>
        <v/>
      </c>
      <c r="AW305" s="19">
        <f>INDEX(AW$241:AW$244,$D305)*AW253+AW$200*AW132*AW162</f>
        <v/>
      </c>
      <c r="AX305" s="19">
        <f>INDEX(AX$241:AX$244,$D305)*AX253+AX$200*AX132*AX162</f>
        <v/>
      </c>
      <c r="AY305" s="19">
        <f>INDEX(AY$241:AY$244,$D305)*AY253+AY$200*AY132*AY162</f>
        <v/>
      </c>
    </row>
    <row r="306" hidden="1" outlineLevel="1">
      <c r="A306" s="1" t="inlineStr">
        <is>
          <t>shpx</t>
        </is>
      </c>
      <c r="B306" s="1" t="inlineStr">
        <is>
          <t>all</t>
        </is>
      </c>
      <c r="C306" s="1" t="inlineStr">
        <is>
          <t>irn</t>
        </is>
      </c>
      <c r="D306" s="25" t="n">
        <v>4</v>
      </c>
      <c r="H306" s="1">
        <f>INDEX(VarLab,MATCH($A306,VarKey,0))&amp;INDEX(MemLab,MATCH($C306&amp;"|"&amp;$B306,MemKey,0))</f>
        <v/>
      </c>
      <c r="I306" s="1">
        <f>INDEX(VarUnit,MATCH($A306,VarKey,0))</f>
        <v/>
      </c>
      <c r="J306" s="1">
        <f>INDEX(VarSrc,MATCH($A306,VarKey,0))</f>
        <v/>
      </c>
      <c r="K306" s="17">
        <f>CodePrefix&amp;$A306&amp;IF($C306="","","."&amp;$C306&amp;"."&amp;$B306)&amp;INDEX(VarEnd,MATCH($A306,VarKey,0))&amp;K$5</f>
        <v/>
      </c>
      <c r="L306" s="18">
        <f>INDEX(L$241:L$244,$D306)*L254+L$200*L133*L163</f>
        <v/>
      </c>
      <c r="M306" s="19">
        <f>INDEX(M$241:M$244,$D306)*M254+M$200*M133*M163</f>
        <v/>
      </c>
      <c r="N306" s="19">
        <f>INDEX(N$241:N$244,$D306)*N254+N$200*N133*N163</f>
        <v/>
      </c>
      <c r="O306" s="19">
        <f>INDEX(O$241:O$244,$D306)*O254+O$200*O133*O163</f>
        <v/>
      </c>
      <c r="P306" s="19">
        <f>INDEX(P$241:P$244,$D306)*P254+P$200*P133*P163</f>
        <v/>
      </c>
      <c r="Q306" s="19">
        <f>INDEX(Q$241:Q$244,$D306)*Q254+Q$200*Q133*Q163</f>
        <v/>
      </c>
      <c r="R306" s="19">
        <f>INDEX(R$241:R$244,$D306)*R254+R$200*R133*R163</f>
        <v/>
      </c>
      <c r="S306" s="19">
        <f>INDEX(S$241:S$244,$D306)*S254+S$200*S133*S163</f>
        <v/>
      </c>
      <c r="T306" s="19">
        <f>INDEX(T$241:T$244,$D306)*T254+T$200*T133*T163</f>
        <v/>
      </c>
      <c r="U306" s="19">
        <f>INDEX(U$241:U$244,$D306)*U254+U$200*U133*U163</f>
        <v/>
      </c>
      <c r="V306" s="19">
        <f>INDEX(V$241:V$244,$D306)*V254+V$200*V133*V163</f>
        <v/>
      </c>
      <c r="W306" s="19">
        <f>INDEX(W$241:W$244,$D306)*W254+W$200*W133*W163</f>
        <v/>
      </c>
      <c r="X306" s="19">
        <f>INDEX(X$241:X$244,$D306)*X254+X$200*X133*X163</f>
        <v/>
      </c>
      <c r="Y306" s="19">
        <f>INDEX(Y$241:Y$244,$D306)*Y254+Y$200*Y133*Y163</f>
        <v/>
      </c>
      <c r="Z306" s="19">
        <f>INDEX(Z$241:Z$244,$D306)*Z254+Z$200*Z133*Z163</f>
        <v/>
      </c>
      <c r="AA306" s="19">
        <f>INDEX(AA$241:AA$244,$D306)*AA254+AA$200*AA133*AA163</f>
        <v/>
      </c>
      <c r="AB306" s="19">
        <f>INDEX(AB$241:AB$244,$D306)*AB254+AB$200*AB133*AB163</f>
        <v/>
      </c>
      <c r="AC306" s="19">
        <f>INDEX(AC$241:AC$244,$D306)*AC254+AC$200*AC133*AC163</f>
        <v/>
      </c>
      <c r="AD306" s="19">
        <f>INDEX(AD$241:AD$244,$D306)*AD254+AD$200*AD133*AD163</f>
        <v/>
      </c>
      <c r="AF306" s="17">
        <f>CodePrefix&amp;$A306&amp;IF($C306="","","."&amp;$C306&amp;"."&amp;$B306)&amp;INDEX(VarEnd,MATCH($A306,VarKey,0))&amp;AF$5</f>
        <v/>
      </c>
      <c r="AG306" s="18">
        <f>INDEX(AG$241:AG$244,$D306)*AG254+AG$200*AG133*AG163</f>
        <v/>
      </c>
      <c r="AH306" s="19">
        <f>INDEX(AH$241:AH$244,$D306)*AH254+AH$200*AH133*AH163</f>
        <v/>
      </c>
      <c r="AI306" s="19">
        <f>INDEX(AI$241:AI$244,$D306)*AI254+AI$200*AI133*AI163</f>
        <v/>
      </c>
      <c r="AJ306" s="19">
        <f>INDEX(AJ$241:AJ$244,$D306)*AJ254+AJ$200*AJ133*AJ163</f>
        <v/>
      </c>
      <c r="AK306" s="19">
        <f>INDEX(AK$241:AK$244,$D306)*AK254+AK$200*AK133*AK163</f>
        <v/>
      </c>
      <c r="AL306" s="19">
        <f>INDEX(AL$241:AL$244,$D306)*AL254+AL$200*AL133*AL163</f>
        <v/>
      </c>
      <c r="AM306" s="19">
        <f>INDEX(AM$241:AM$244,$D306)*AM254+AM$200*AM133*AM163</f>
        <v/>
      </c>
      <c r="AN306" s="19">
        <f>INDEX(AN$241:AN$244,$D306)*AN254+AN$200*AN133*AN163</f>
        <v/>
      </c>
      <c r="AO306" s="19">
        <f>INDEX(AO$241:AO$244,$D306)*AO254+AO$200*AO133*AO163</f>
        <v/>
      </c>
      <c r="AP306" s="19">
        <f>INDEX(AP$241:AP$244,$D306)*AP254+AP$200*AP133*AP163</f>
        <v/>
      </c>
      <c r="AQ306" s="19">
        <f>INDEX(AQ$241:AQ$244,$D306)*AQ254+AQ$200*AQ133*AQ163</f>
        <v/>
      </c>
      <c r="AR306" s="19">
        <f>INDEX(AR$241:AR$244,$D306)*AR254+AR$200*AR133*AR163</f>
        <v/>
      </c>
      <c r="AS306" s="19">
        <f>INDEX(AS$241:AS$244,$D306)*AS254+AS$200*AS133*AS163</f>
        <v/>
      </c>
      <c r="AT306" s="19">
        <f>INDEX(AT$241:AT$244,$D306)*AT254+AT$200*AT133*AT163</f>
        <v/>
      </c>
      <c r="AU306" s="19">
        <f>INDEX(AU$241:AU$244,$D306)*AU254+AU$200*AU133*AU163</f>
        <v/>
      </c>
      <c r="AV306" s="19">
        <f>INDEX(AV$241:AV$244,$D306)*AV254+AV$200*AV133*AV163</f>
        <v/>
      </c>
      <c r="AW306" s="19">
        <f>INDEX(AW$241:AW$244,$D306)*AW254+AW$200*AW133*AW163</f>
        <v/>
      </c>
      <c r="AX306" s="19">
        <f>INDEX(AX$241:AX$244,$D306)*AX254+AX$200*AX133*AX163</f>
        <v/>
      </c>
      <c r="AY306" s="19">
        <f>INDEX(AY$241:AY$244,$D306)*AY254+AY$200*AY133*AY163</f>
        <v/>
      </c>
    </row>
    <row r="307" hidden="1" outlineLevel="1">
      <c r="A307" s="1" t="inlineStr">
        <is>
          <t>shpx</t>
        </is>
      </c>
      <c r="B307" s="1" t="inlineStr">
        <is>
          <t>all</t>
        </is>
      </c>
      <c r="C307" s="1" t="inlineStr">
        <is>
          <t>nfm</t>
        </is>
      </c>
      <c r="D307" s="25" t="n">
        <v>4</v>
      </c>
      <c r="H307" s="1">
        <f>INDEX(VarLab,MATCH($A307,VarKey,0))&amp;INDEX(MemLab,MATCH($C307&amp;"|"&amp;$B307,MemKey,0))</f>
        <v/>
      </c>
      <c r="I307" s="1">
        <f>INDEX(VarUnit,MATCH($A307,VarKey,0))</f>
        <v/>
      </c>
      <c r="J307" s="1">
        <f>INDEX(VarSrc,MATCH($A307,VarKey,0))</f>
        <v/>
      </c>
      <c r="K307" s="17">
        <f>CodePrefix&amp;$A307&amp;IF($C307="","","."&amp;$C307&amp;"."&amp;$B307)&amp;INDEX(VarEnd,MATCH($A307,VarKey,0))&amp;K$5</f>
        <v/>
      </c>
      <c r="L307" s="18">
        <f>INDEX(L$241:L$244,$D307)*L255+L$200*L134*L164</f>
        <v/>
      </c>
      <c r="M307" s="19">
        <f>INDEX(M$241:M$244,$D307)*M255+M$200*M134*M164</f>
        <v/>
      </c>
      <c r="N307" s="19">
        <f>INDEX(N$241:N$244,$D307)*N255+N$200*N134*N164</f>
        <v/>
      </c>
      <c r="O307" s="19">
        <f>INDEX(O$241:O$244,$D307)*O255+O$200*O134*O164</f>
        <v/>
      </c>
      <c r="P307" s="19">
        <f>INDEX(P$241:P$244,$D307)*P255+P$200*P134*P164</f>
        <v/>
      </c>
      <c r="Q307" s="19">
        <f>INDEX(Q$241:Q$244,$D307)*Q255+Q$200*Q134*Q164</f>
        <v/>
      </c>
      <c r="R307" s="19">
        <f>INDEX(R$241:R$244,$D307)*R255+R$200*R134*R164</f>
        <v/>
      </c>
      <c r="S307" s="19">
        <f>INDEX(S$241:S$244,$D307)*S255+S$200*S134*S164</f>
        <v/>
      </c>
      <c r="T307" s="19">
        <f>INDEX(T$241:T$244,$D307)*T255+T$200*T134*T164</f>
        <v/>
      </c>
      <c r="U307" s="19">
        <f>INDEX(U$241:U$244,$D307)*U255+U$200*U134*U164</f>
        <v/>
      </c>
      <c r="V307" s="19">
        <f>INDEX(V$241:V$244,$D307)*V255+V$200*V134*V164</f>
        <v/>
      </c>
      <c r="W307" s="19">
        <f>INDEX(W$241:W$244,$D307)*W255+W$200*W134*W164</f>
        <v/>
      </c>
      <c r="X307" s="19">
        <f>INDEX(X$241:X$244,$D307)*X255+X$200*X134*X164</f>
        <v/>
      </c>
      <c r="Y307" s="19">
        <f>INDEX(Y$241:Y$244,$D307)*Y255+Y$200*Y134*Y164</f>
        <v/>
      </c>
      <c r="Z307" s="19">
        <f>INDEX(Z$241:Z$244,$D307)*Z255+Z$200*Z134*Z164</f>
        <v/>
      </c>
      <c r="AA307" s="19">
        <f>INDEX(AA$241:AA$244,$D307)*AA255+AA$200*AA134*AA164</f>
        <v/>
      </c>
      <c r="AB307" s="19">
        <f>INDEX(AB$241:AB$244,$D307)*AB255+AB$200*AB134*AB164</f>
        <v/>
      </c>
      <c r="AC307" s="19">
        <f>INDEX(AC$241:AC$244,$D307)*AC255+AC$200*AC134*AC164</f>
        <v/>
      </c>
      <c r="AD307" s="19">
        <f>INDEX(AD$241:AD$244,$D307)*AD255+AD$200*AD134*AD164</f>
        <v/>
      </c>
      <c r="AF307" s="17">
        <f>CodePrefix&amp;$A307&amp;IF($C307="","","."&amp;$C307&amp;"."&amp;$B307)&amp;INDEX(VarEnd,MATCH($A307,VarKey,0))&amp;AF$5</f>
        <v/>
      </c>
      <c r="AG307" s="18">
        <f>INDEX(AG$241:AG$244,$D307)*AG255+AG$200*AG134*AG164</f>
        <v/>
      </c>
      <c r="AH307" s="19">
        <f>INDEX(AH$241:AH$244,$D307)*AH255+AH$200*AH134*AH164</f>
        <v/>
      </c>
      <c r="AI307" s="19">
        <f>INDEX(AI$241:AI$244,$D307)*AI255+AI$200*AI134*AI164</f>
        <v/>
      </c>
      <c r="AJ307" s="19">
        <f>INDEX(AJ$241:AJ$244,$D307)*AJ255+AJ$200*AJ134*AJ164</f>
        <v/>
      </c>
      <c r="AK307" s="19">
        <f>INDEX(AK$241:AK$244,$D307)*AK255+AK$200*AK134*AK164</f>
        <v/>
      </c>
      <c r="AL307" s="19">
        <f>INDEX(AL$241:AL$244,$D307)*AL255+AL$200*AL134*AL164</f>
        <v/>
      </c>
      <c r="AM307" s="19">
        <f>INDEX(AM$241:AM$244,$D307)*AM255+AM$200*AM134*AM164</f>
        <v/>
      </c>
      <c r="AN307" s="19">
        <f>INDEX(AN$241:AN$244,$D307)*AN255+AN$200*AN134*AN164</f>
        <v/>
      </c>
      <c r="AO307" s="19">
        <f>INDEX(AO$241:AO$244,$D307)*AO255+AO$200*AO134*AO164</f>
        <v/>
      </c>
      <c r="AP307" s="19">
        <f>INDEX(AP$241:AP$244,$D307)*AP255+AP$200*AP134*AP164</f>
        <v/>
      </c>
      <c r="AQ307" s="19">
        <f>INDEX(AQ$241:AQ$244,$D307)*AQ255+AQ$200*AQ134*AQ164</f>
        <v/>
      </c>
      <c r="AR307" s="19">
        <f>INDEX(AR$241:AR$244,$D307)*AR255+AR$200*AR134*AR164</f>
        <v/>
      </c>
      <c r="AS307" s="19">
        <f>INDEX(AS$241:AS$244,$D307)*AS255+AS$200*AS134*AS164</f>
        <v/>
      </c>
      <c r="AT307" s="19">
        <f>INDEX(AT$241:AT$244,$D307)*AT255+AT$200*AT134*AT164</f>
        <v/>
      </c>
      <c r="AU307" s="19">
        <f>INDEX(AU$241:AU$244,$D307)*AU255+AU$200*AU134*AU164</f>
        <v/>
      </c>
      <c r="AV307" s="19">
        <f>INDEX(AV$241:AV$244,$D307)*AV255+AV$200*AV134*AV164</f>
        <v/>
      </c>
      <c r="AW307" s="19">
        <f>INDEX(AW$241:AW$244,$D307)*AW255+AW$200*AW134*AW164</f>
        <v/>
      </c>
      <c r="AX307" s="19">
        <f>INDEX(AX$241:AX$244,$D307)*AX255+AX$200*AX134*AX164</f>
        <v/>
      </c>
      <c r="AY307" s="19">
        <f>INDEX(AY$241:AY$244,$D307)*AY255+AY$200*AY134*AY164</f>
        <v/>
      </c>
    </row>
    <row r="308" hidden="1" outlineLevel="1">
      <c r="A308" s="1" t="inlineStr">
        <is>
          <t>shpx</t>
        </is>
      </c>
      <c r="B308" s="1" t="inlineStr">
        <is>
          <t>all</t>
        </is>
      </c>
      <c r="C308" s="1" t="inlineStr">
        <is>
          <t>mac</t>
        </is>
      </c>
      <c r="D308" s="25" t="n">
        <v>4</v>
      </c>
      <c r="H308" s="1">
        <f>INDEX(VarLab,MATCH($A308,VarKey,0))&amp;INDEX(MemLab,MATCH($C308&amp;"|"&amp;$B308,MemKey,0))</f>
        <v/>
      </c>
      <c r="I308" s="1">
        <f>INDEX(VarUnit,MATCH($A308,VarKey,0))</f>
        <v/>
      </c>
      <c r="J308" s="1">
        <f>INDEX(VarSrc,MATCH($A308,VarKey,0))</f>
        <v/>
      </c>
      <c r="K308" s="17">
        <f>CodePrefix&amp;$A308&amp;IF($C308="","","."&amp;$C308&amp;"."&amp;$B308)&amp;INDEX(VarEnd,MATCH($A308,VarKey,0))&amp;K$5</f>
        <v/>
      </c>
      <c r="L308" s="18">
        <f>INDEX(L$241:L$244,$D308)*L256+L$200*L135*L165</f>
        <v/>
      </c>
      <c r="M308" s="19">
        <f>INDEX(M$241:M$244,$D308)*M256+M$200*M135*M165</f>
        <v/>
      </c>
      <c r="N308" s="19">
        <f>INDEX(N$241:N$244,$D308)*N256+N$200*N135*N165</f>
        <v/>
      </c>
      <c r="O308" s="19">
        <f>INDEX(O$241:O$244,$D308)*O256+O$200*O135*O165</f>
        <v/>
      </c>
      <c r="P308" s="19">
        <f>INDEX(P$241:P$244,$D308)*P256+P$200*P135*P165</f>
        <v/>
      </c>
      <c r="Q308" s="19">
        <f>INDEX(Q$241:Q$244,$D308)*Q256+Q$200*Q135*Q165</f>
        <v/>
      </c>
      <c r="R308" s="19">
        <f>INDEX(R$241:R$244,$D308)*R256+R$200*R135*R165</f>
        <v/>
      </c>
      <c r="S308" s="19">
        <f>INDEX(S$241:S$244,$D308)*S256+S$200*S135*S165</f>
        <v/>
      </c>
      <c r="T308" s="19">
        <f>INDEX(T$241:T$244,$D308)*T256+T$200*T135*T165</f>
        <v/>
      </c>
      <c r="U308" s="19">
        <f>INDEX(U$241:U$244,$D308)*U256+U$200*U135*U165</f>
        <v/>
      </c>
      <c r="V308" s="19">
        <f>INDEX(V$241:V$244,$D308)*V256+V$200*V135*V165</f>
        <v/>
      </c>
      <c r="W308" s="19">
        <f>INDEX(W$241:W$244,$D308)*W256+W$200*W135*W165</f>
        <v/>
      </c>
      <c r="X308" s="19">
        <f>INDEX(X$241:X$244,$D308)*X256+X$200*X135*X165</f>
        <v/>
      </c>
      <c r="Y308" s="19">
        <f>INDEX(Y$241:Y$244,$D308)*Y256+Y$200*Y135*Y165</f>
        <v/>
      </c>
      <c r="Z308" s="19">
        <f>INDEX(Z$241:Z$244,$D308)*Z256+Z$200*Z135*Z165</f>
        <v/>
      </c>
      <c r="AA308" s="19">
        <f>INDEX(AA$241:AA$244,$D308)*AA256+AA$200*AA135*AA165</f>
        <v/>
      </c>
      <c r="AB308" s="19">
        <f>INDEX(AB$241:AB$244,$D308)*AB256+AB$200*AB135*AB165</f>
        <v/>
      </c>
      <c r="AC308" s="19">
        <f>INDEX(AC$241:AC$244,$D308)*AC256+AC$200*AC135*AC165</f>
        <v/>
      </c>
      <c r="AD308" s="19">
        <f>INDEX(AD$241:AD$244,$D308)*AD256+AD$200*AD135*AD165</f>
        <v/>
      </c>
      <c r="AF308" s="17">
        <f>CodePrefix&amp;$A308&amp;IF($C308="","","."&amp;$C308&amp;"."&amp;$B308)&amp;INDEX(VarEnd,MATCH($A308,VarKey,0))&amp;AF$5</f>
        <v/>
      </c>
      <c r="AG308" s="18">
        <f>INDEX(AG$241:AG$244,$D308)*AG256+AG$200*AG135*AG165</f>
        <v/>
      </c>
      <c r="AH308" s="19">
        <f>INDEX(AH$241:AH$244,$D308)*AH256+AH$200*AH135*AH165</f>
        <v/>
      </c>
      <c r="AI308" s="19">
        <f>INDEX(AI$241:AI$244,$D308)*AI256+AI$200*AI135*AI165</f>
        <v/>
      </c>
      <c r="AJ308" s="19">
        <f>INDEX(AJ$241:AJ$244,$D308)*AJ256+AJ$200*AJ135*AJ165</f>
        <v/>
      </c>
      <c r="AK308" s="19">
        <f>INDEX(AK$241:AK$244,$D308)*AK256+AK$200*AK135*AK165</f>
        <v/>
      </c>
      <c r="AL308" s="19">
        <f>INDEX(AL$241:AL$244,$D308)*AL256+AL$200*AL135*AL165</f>
        <v/>
      </c>
      <c r="AM308" s="19">
        <f>INDEX(AM$241:AM$244,$D308)*AM256+AM$200*AM135*AM165</f>
        <v/>
      </c>
      <c r="AN308" s="19">
        <f>INDEX(AN$241:AN$244,$D308)*AN256+AN$200*AN135*AN165</f>
        <v/>
      </c>
      <c r="AO308" s="19">
        <f>INDEX(AO$241:AO$244,$D308)*AO256+AO$200*AO135*AO165</f>
        <v/>
      </c>
      <c r="AP308" s="19">
        <f>INDEX(AP$241:AP$244,$D308)*AP256+AP$200*AP135*AP165</f>
        <v/>
      </c>
      <c r="AQ308" s="19">
        <f>INDEX(AQ$241:AQ$244,$D308)*AQ256+AQ$200*AQ135*AQ165</f>
        <v/>
      </c>
      <c r="AR308" s="19">
        <f>INDEX(AR$241:AR$244,$D308)*AR256+AR$200*AR135*AR165</f>
        <v/>
      </c>
      <c r="AS308" s="19">
        <f>INDEX(AS$241:AS$244,$D308)*AS256+AS$200*AS135*AS165</f>
        <v/>
      </c>
      <c r="AT308" s="19">
        <f>INDEX(AT$241:AT$244,$D308)*AT256+AT$200*AT135*AT165</f>
        <v/>
      </c>
      <c r="AU308" s="19">
        <f>INDEX(AU$241:AU$244,$D308)*AU256+AU$200*AU135*AU165</f>
        <v/>
      </c>
      <c r="AV308" s="19">
        <f>INDEX(AV$241:AV$244,$D308)*AV256+AV$200*AV135*AV165</f>
        <v/>
      </c>
      <c r="AW308" s="19">
        <f>INDEX(AW$241:AW$244,$D308)*AW256+AW$200*AW135*AW165</f>
        <v/>
      </c>
      <c r="AX308" s="19">
        <f>INDEX(AX$241:AX$244,$D308)*AX256+AX$200*AX135*AX165</f>
        <v/>
      </c>
      <c r="AY308" s="19">
        <f>INDEX(AY$241:AY$244,$D308)*AY256+AY$200*AY135*AY165</f>
        <v/>
      </c>
    </row>
    <row r="309" hidden="1" outlineLevel="1">
      <c r="A309" s="1" t="inlineStr">
        <is>
          <t>shpx</t>
        </is>
      </c>
      <c r="B309" s="1" t="inlineStr">
        <is>
          <t>all</t>
        </is>
      </c>
      <c r="C309" s="1" t="inlineStr">
        <is>
          <t>cem</t>
        </is>
      </c>
      <c r="D309" s="25" t="n">
        <v>4</v>
      </c>
      <c r="H309" s="1">
        <f>INDEX(VarLab,MATCH($A309,VarKey,0))&amp;INDEX(MemLab,MATCH($C309&amp;"|"&amp;$B309,MemKey,0))</f>
        <v/>
      </c>
      <c r="I309" s="1">
        <f>INDEX(VarUnit,MATCH($A309,VarKey,0))</f>
        <v/>
      </c>
      <c r="J309" s="1">
        <f>INDEX(VarSrc,MATCH($A309,VarKey,0))</f>
        <v/>
      </c>
      <c r="K309" s="17">
        <f>CodePrefix&amp;$A309&amp;IF($C309="","","."&amp;$C309&amp;"."&amp;$B309)&amp;INDEX(VarEnd,MATCH($A309,VarKey,0))&amp;K$5</f>
        <v/>
      </c>
      <c r="L309" s="18">
        <f>INDEX(L$241:L$244,$D309)*L257+L$200*L136*L166</f>
        <v/>
      </c>
      <c r="M309" s="19">
        <f>INDEX(M$241:M$244,$D309)*M257+M$200*M136*M166</f>
        <v/>
      </c>
      <c r="N309" s="19">
        <f>INDEX(N$241:N$244,$D309)*N257+N$200*N136*N166</f>
        <v/>
      </c>
      <c r="O309" s="19">
        <f>INDEX(O$241:O$244,$D309)*O257+O$200*O136*O166</f>
        <v/>
      </c>
      <c r="P309" s="19">
        <f>INDEX(P$241:P$244,$D309)*P257+P$200*P136*P166</f>
        <v/>
      </c>
      <c r="Q309" s="19">
        <f>INDEX(Q$241:Q$244,$D309)*Q257+Q$200*Q136*Q166</f>
        <v/>
      </c>
      <c r="R309" s="19">
        <f>INDEX(R$241:R$244,$D309)*R257+R$200*R136*R166</f>
        <v/>
      </c>
      <c r="S309" s="19">
        <f>INDEX(S$241:S$244,$D309)*S257+S$200*S136*S166</f>
        <v/>
      </c>
      <c r="T309" s="19">
        <f>INDEX(T$241:T$244,$D309)*T257+T$200*T136*T166</f>
        <v/>
      </c>
      <c r="U309" s="19">
        <f>INDEX(U$241:U$244,$D309)*U257+U$200*U136*U166</f>
        <v/>
      </c>
      <c r="V309" s="19">
        <f>INDEX(V$241:V$244,$D309)*V257+V$200*V136*V166</f>
        <v/>
      </c>
      <c r="W309" s="19">
        <f>INDEX(W$241:W$244,$D309)*W257+W$200*W136*W166</f>
        <v/>
      </c>
      <c r="X309" s="19">
        <f>INDEX(X$241:X$244,$D309)*X257+X$200*X136*X166</f>
        <v/>
      </c>
      <c r="Y309" s="19">
        <f>INDEX(Y$241:Y$244,$D309)*Y257+Y$200*Y136*Y166</f>
        <v/>
      </c>
      <c r="Z309" s="19">
        <f>INDEX(Z$241:Z$244,$D309)*Z257+Z$200*Z136*Z166</f>
        <v/>
      </c>
      <c r="AA309" s="19">
        <f>INDEX(AA$241:AA$244,$D309)*AA257+AA$200*AA136*AA166</f>
        <v/>
      </c>
      <c r="AB309" s="19">
        <f>INDEX(AB$241:AB$244,$D309)*AB257+AB$200*AB136*AB166</f>
        <v/>
      </c>
      <c r="AC309" s="19">
        <f>INDEX(AC$241:AC$244,$D309)*AC257+AC$200*AC136*AC166</f>
        <v/>
      </c>
      <c r="AD309" s="19">
        <f>INDEX(AD$241:AD$244,$D309)*AD257+AD$200*AD136*AD166</f>
        <v/>
      </c>
      <c r="AF309" s="17">
        <f>CodePrefix&amp;$A309&amp;IF($C309="","","."&amp;$C309&amp;"."&amp;$B309)&amp;INDEX(VarEnd,MATCH($A309,VarKey,0))&amp;AF$5</f>
        <v/>
      </c>
      <c r="AG309" s="18">
        <f>INDEX(AG$241:AG$244,$D309)*AG257+AG$200*AG136*AG166</f>
        <v/>
      </c>
      <c r="AH309" s="19">
        <f>INDEX(AH$241:AH$244,$D309)*AH257+AH$200*AH136*AH166</f>
        <v/>
      </c>
      <c r="AI309" s="19">
        <f>INDEX(AI$241:AI$244,$D309)*AI257+AI$200*AI136*AI166</f>
        <v/>
      </c>
      <c r="AJ309" s="19">
        <f>INDEX(AJ$241:AJ$244,$D309)*AJ257+AJ$200*AJ136*AJ166</f>
        <v/>
      </c>
      <c r="AK309" s="19">
        <f>INDEX(AK$241:AK$244,$D309)*AK257+AK$200*AK136*AK166</f>
        <v/>
      </c>
      <c r="AL309" s="19">
        <f>INDEX(AL$241:AL$244,$D309)*AL257+AL$200*AL136*AL166</f>
        <v/>
      </c>
      <c r="AM309" s="19">
        <f>INDEX(AM$241:AM$244,$D309)*AM257+AM$200*AM136*AM166</f>
        <v/>
      </c>
      <c r="AN309" s="19">
        <f>INDEX(AN$241:AN$244,$D309)*AN257+AN$200*AN136*AN166</f>
        <v/>
      </c>
      <c r="AO309" s="19">
        <f>INDEX(AO$241:AO$244,$D309)*AO257+AO$200*AO136*AO166</f>
        <v/>
      </c>
      <c r="AP309" s="19">
        <f>INDEX(AP$241:AP$244,$D309)*AP257+AP$200*AP136*AP166</f>
        <v/>
      </c>
      <c r="AQ309" s="19">
        <f>INDEX(AQ$241:AQ$244,$D309)*AQ257+AQ$200*AQ136*AQ166</f>
        <v/>
      </c>
      <c r="AR309" s="19">
        <f>INDEX(AR$241:AR$244,$D309)*AR257+AR$200*AR136*AR166</f>
        <v/>
      </c>
      <c r="AS309" s="19">
        <f>INDEX(AS$241:AS$244,$D309)*AS257+AS$200*AS136*AS166</f>
        <v/>
      </c>
      <c r="AT309" s="19">
        <f>INDEX(AT$241:AT$244,$D309)*AT257+AT$200*AT136*AT166</f>
        <v/>
      </c>
      <c r="AU309" s="19">
        <f>INDEX(AU$241:AU$244,$D309)*AU257+AU$200*AU136*AU166</f>
        <v/>
      </c>
      <c r="AV309" s="19">
        <f>INDEX(AV$241:AV$244,$D309)*AV257+AV$200*AV136*AV166</f>
        <v/>
      </c>
      <c r="AW309" s="19">
        <f>INDEX(AW$241:AW$244,$D309)*AW257+AW$200*AW136*AW166</f>
        <v/>
      </c>
      <c r="AX309" s="19">
        <f>INDEX(AX$241:AX$244,$D309)*AX257+AX$200*AX136*AX166</f>
        <v/>
      </c>
      <c r="AY309" s="19">
        <f>INDEX(AY$241:AY$244,$D309)*AY257+AY$200*AY136*AY166</f>
        <v/>
      </c>
    </row>
    <row r="310" hidden="1" outlineLevel="1">
      <c r="A310" s="1" t="inlineStr">
        <is>
          <t>shpx</t>
        </is>
      </c>
      <c r="B310" s="1" t="inlineStr">
        <is>
          <t>all</t>
        </is>
      </c>
      <c r="C310" s="1" t="inlineStr">
        <is>
          <t>omn</t>
        </is>
      </c>
      <c r="D310" s="25" t="n">
        <v>4</v>
      </c>
      <c r="H310" s="1">
        <f>INDEX(VarLab,MATCH($A310,VarKey,0))&amp;INDEX(MemLab,MATCH($C310&amp;"|"&amp;$B310,MemKey,0))</f>
        <v/>
      </c>
      <c r="I310" s="1">
        <f>INDEX(VarUnit,MATCH($A310,VarKey,0))</f>
        <v/>
      </c>
      <c r="J310" s="1">
        <f>INDEX(VarSrc,MATCH($A310,VarKey,0))</f>
        <v/>
      </c>
      <c r="K310" s="17">
        <f>CodePrefix&amp;$A310&amp;IF($C310="","","."&amp;$C310&amp;"."&amp;$B310)&amp;INDEX(VarEnd,MATCH($A310,VarKey,0))&amp;K$5</f>
        <v/>
      </c>
      <c r="L310" s="18">
        <f>INDEX(L$241:L$244,$D310)*L258+L$200*L137*L167</f>
        <v/>
      </c>
      <c r="M310" s="19">
        <f>INDEX(M$241:M$244,$D310)*M258+M$200*M137*M167</f>
        <v/>
      </c>
      <c r="N310" s="19">
        <f>INDEX(N$241:N$244,$D310)*N258+N$200*N137*N167</f>
        <v/>
      </c>
      <c r="O310" s="19">
        <f>INDEX(O$241:O$244,$D310)*O258+O$200*O137*O167</f>
        <v/>
      </c>
      <c r="P310" s="19">
        <f>INDEX(P$241:P$244,$D310)*P258+P$200*P137*P167</f>
        <v/>
      </c>
      <c r="Q310" s="19">
        <f>INDEX(Q$241:Q$244,$D310)*Q258+Q$200*Q137*Q167</f>
        <v/>
      </c>
      <c r="R310" s="19">
        <f>INDEX(R$241:R$244,$D310)*R258+R$200*R137*R167</f>
        <v/>
      </c>
      <c r="S310" s="19">
        <f>INDEX(S$241:S$244,$D310)*S258+S$200*S137*S167</f>
        <v/>
      </c>
      <c r="T310" s="19">
        <f>INDEX(T$241:T$244,$D310)*T258+T$200*T137*T167</f>
        <v/>
      </c>
      <c r="U310" s="19">
        <f>INDEX(U$241:U$244,$D310)*U258+U$200*U137*U167</f>
        <v/>
      </c>
      <c r="V310" s="19">
        <f>INDEX(V$241:V$244,$D310)*V258+V$200*V137*V167</f>
        <v/>
      </c>
      <c r="W310" s="19">
        <f>INDEX(W$241:W$244,$D310)*W258+W$200*W137*W167</f>
        <v/>
      </c>
      <c r="X310" s="19">
        <f>INDEX(X$241:X$244,$D310)*X258+X$200*X137*X167</f>
        <v/>
      </c>
      <c r="Y310" s="19">
        <f>INDEX(Y$241:Y$244,$D310)*Y258+Y$200*Y137*Y167</f>
        <v/>
      </c>
      <c r="Z310" s="19">
        <f>INDEX(Z$241:Z$244,$D310)*Z258+Z$200*Z137*Z167</f>
        <v/>
      </c>
      <c r="AA310" s="19">
        <f>INDEX(AA$241:AA$244,$D310)*AA258+AA$200*AA137*AA167</f>
        <v/>
      </c>
      <c r="AB310" s="19">
        <f>INDEX(AB$241:AB$244,$D310)*AB258+AB$200*AB137*AB167</f>
        <v/>
      </c>
      <c r="AC310" s="19">
        <f>INDEX(AC$241:AC$244,$D310)*AC258+AC$200*AC137*AC167</f>
        <v/>
      </c>
      <c r="AD310" s="19">
        <f>INDEX(AD$241:AD$244,$D310)*AD258+AD$200*AD137*AD167</f>
        <v/>
      </c>
      <c r="AF310" s="17">
        <f>CodePrefix&amp;$A310&amp;IF($C310="","","."&amp;$C310&amp;"."&amp;$B310)&amp;INDEX(VarEnd,MATCH($A310,VarKey,0))&amp;AF$5</f>
        <v/>
      </c>
      <c r="AG310" s="18">
        <f>INDEX(AG$241:AG$244,$D310)*AG258+AG$200*AG137*AG167</f>
        <v/>
      </c>
      <c r="AH310" s="19">
        <f>INDEX(AH$241:AH$244,$D310)*AH258+AH$200*AH137*AH167</f>
        <v/>
      </c>
      <c r="AI310" s="19">
        <f>INDEX(AI$241:AI$244,$D310)*AI258+AI$200*AI137*AI167</f>
        <v/>
      </c>
      <c r="AJ310" s="19">
        <f>INDEX(AJ$241:AJ$244,$D310)*AJ258+AJ$200*AJ137*AJ167</f>
        <v/>
      </c>
      <c r="AK310" s="19">
        <f>INDEX(AK$241:AK$244,$D310)*AK258+AK$200*AK137*AK167</f>
        <v/>
      </c>
      <c r="AL310" s="19">
        <f>INDEX(AL$241:AL$244,$D310)*AL258+AL$200*AL137*AL167</f>
        <v/>
      </c>
      <c r="AM310" s="19">
        <f>INDEX(AM$241:AM$244,$D310)*AM258+AM$200*AM137*AM167</f>
        <v/>
      </c>
      <c r="AN310" s="19">
        <f>INDEX(AN$241:AN$244,$D310)*AN258+AN$200*AN137*AN167</f>
        <v/>
      </c>
      <c r="AO310" s="19">
        <f>INDEX(AO$241:AO$244,$D310)*AO258+AO$200*AO137*AO167</f>
        <v/>
      </c>
      <c r="AP310" s="19">
        <f>INDEX(AP$241:AP$244,$D310)*AP258+AP$200*AP137*AP167</f>
        <v/>
      </c>
      <c r="AQ310" s="19">
        <f>INDEX(AQ$241:AQ$244,$D310)*AQ258+AQ$200*AQ137*AQ167</f>
        <v/>
      </c>
      <c r="AR310" s="19">
        <f>INDEX(AR$241:AR$244,$D310)*AR258+AR$200*AR137*AR167</f>
        <v/>
      </c>
      <c r="AS310" s="19">
        <f>INDEX(AS$241:AS$244,$D310)*AS258+AS$200*AS137*AS167</f>
        <v/>
      </c>
      <c r="AT310" s="19">
        <f>INDEX(AT$241:AT$244,$D310)*AT258+AT$200*AT137*AT167</f>
        <v/>
      </c>
      <c r="AU310" s="19">
        <f>INDEX(AU$241:AU$244,$D310)*AU258+AU$200*AU137*AU167</f>
        <v/>
      </c>
      <c r="AV310" s="19">
        <f>INDEX(AV$241:AV$244,$D310)*AV258+AV$200*AV137*AV167</f>
        <v/>
      </c>
      <c r="AW310" s="19">
        <f>INDEX(AW$241:AW$244,$D310)*AW258+AW$200*AW137*AW167</f>
        <v/>
      </c>
      <c r="AX310" s="19">
        <f>INDEX(AX$241:AX$244,$D310)*AX258+AX$200*AX137*AX167</f>
        <v/>
      </c>
      <c r="AY310" s="19">
        <f>INDEX(AY$241:AY$244,$D310)*AY258+AY$200*AY137*AY167</f>
        <v/>
      </c>
    </row>
    <row r="311" hidden="1" outlineLevel="1">
      <c r="A311" s="1" t="inlineStr">
        <is>
          <t>shpx</t>
        </is>
      </c>
      <c r="B311" s="1" t="inlineStr">
        <is>
          <t>all</t>
        </is>
      </c>
      <c r="C311" s="1" t="inlineStr">
        <is>
          <t>cst</t>
        </is>
      </c>
      <c r="D311" s="25" t="n">
        <v>4</v>
      </c>
      <c r="H311" s="1">
        <f>INDEX(VarLab,MATCH($A311,VarKey,0))&amp;INDEX(MemLab,MATCH($C311&amp;"|"&amp;$B311,MemKey,0))</f>
        <v/>
      </c>
      <c r="I311" s="1">
        <f>INDEX(VarUnit,MATCH($A311,VarKey,0))</f>
        <v/>
      </c>
      <c r="J311" s="1">
        <f>INDEX(VarSrc,MATCH($A311,VarKey,0))</f>
        <v/>
      </c>
      <c r="K311" s="17">
        <f>CodePrefix&amp;$A311&amp;IF($C311="","","."&amp;$C311&amp;"."&amp;$B311)&amp;INDEX(VarEnd,MATCH($A311,VarKey,0))&amp;K$5</f>
        <v/>
      </c>
      <c r="L311" s="18">
        <f>INDEX(L$241:L$244,$D311)*L259+L$200*L138*L168</f>
        <v/>
      </c>
      <c r="M311" s="19">
        <f>INDEX(M$241:M$244,$D311)*M259+M$200*M138*M168</f>
        <v/>
      </c>
      <c r="N311" s="19">
        <f>INDEX(N$241:N$244,$D311)*N259+N$200*N138*N168</f>
        <v/>
      </c>
      <c r="O311" s="19">
        <f>INDEX(O$241:O$244,$D311)*O259+O$200*O138*O168</f>
        <v/>
      </c>
      <c r="P311" s="19">
        <f>INDEX(P$241:P$244,$D311)*P259+P$200*P138*P168</f>
        <v/>
      </c>
      <c r="Q311" s="19">
        <f>INDEX(Q$241:Q$244,$D311)*Q259+Q$200*Q138*Q168</f>
        <v/>
      </c>
      <c r="R311" s="19">
        <f>INDEX(R$241:R$244,$D311)*R259+R$200*R138*R168</f>
        <v/>
      </c>
      <c r="S311" s="19">
        <f>INDEX(S$241:S$244,$D311)*S259+S$200*S138*S168</f>
        <v/>
      </c>
      <c r="T311" s="19">
        <f>INDEX(T$241:T$244,$D311)*T259+T$200*T138*T168</f>
        <v/>
      </c>
      <c r="U311" s="19">
        <f>INDEX(U$241:U$244,$D311)*U259+U$200*U138*U168</f>
        <v/>
      </c>
      <c r="V311" s="19">
        <f>INDEX(V$241:V$244,$D311)*V259+V$200*V138*V168</f>
        <v/>
      </c>
      <c r="W311" s="19">
        <f>INDEX(W$241:W$244,$D311)*W259+W$200*W138*W168</f>
        <v/>
      </c>
      <c r="X311" s="19">
        <f>INDEX(X$241:X$244,$D311)*X259+X$200*X138*X168</f>
        <v/>
      </c>
      <c r="Y311" s="19">
        <f>INDEX(Y$241:Y$244,$D311)*Y259+Y$200*Y138*Y168</f>
        <v/>
      </c>
      <c r="Z311" s="19">
        <f>INDEX(Z$241:Z$244,$D311)*Z259+Z$200*Z138*Z168</f>
        <v/>
      </c>
      <c r="AA311" s="19">
        <f>INDEX(AA$241:AA$244,$D311)*AA259+AA$200*AA138*AA168</f>
        <v/>
      </c>
      <c r="AB311" s="19">
        <f>INDEX(AB$241:AB$244,$D311)*AB259+AB$200*AB138*AB168</f>
        <v/>
      </c>
      <c r="AC311" s="19">
        <f>INDEX(AC$241:AC$244,$D311)*AC259+AC$200*AC138*AC168</f>
        <v/>
      </c>
      <c r="AD311" s="19">
        <f>INDEX(AD$241:AD$244,$D311)*AD259+AD$200*AD138*AD168</f>
        <v/>
      </c>
      <c r="AF311" s="17">
        <f>CodePrefix&amp;$A311&amp;IF($C311="","","."&amp;$C311&amp;"."&amp;$B311)&amp;INDEX(VarEnd,MATCH($A311,VarKey,0))&amp;AF$5</f>
        <v/>
      </c>
      <c r="AG311" s="18">
        <f>INDEX(AG$241:AG$244,$D311)*AG259+AG$200*AG138*AG168</f>
        <v/>
      </c>
      <c r="AH311" s="19">
        <f>INDEX(AH$241:AH$244,$D311)*AH259+AH$200*AH138*AH168</f>
        <v/>
      </c>
      <c r="AI311" s="19">
        <f>INDEX(AI$241:AI$244,$D311)*AI259+AI$200*AI138*AI168</f>
        <v/>
      </c>
      <c r="AJ311" s="19">
        <f>INDEX(AJ$241:AJ$244,$D311)*AJ259+AJ$200*AJ138*AJ168</f>
        <v/>
      </c>
      <c r="AK311" s="19">
        <f>INDEX(AK$241:AK$244,$D311)*AK259+AK$200*AK138*AK168</f>
        <v/>
      </c>
      <c r="AL311" s="19">
        <f>INDEX(AL$241:AL$244,$D311)*AL259+AL$200*AL138*AL168</f>
        <v/>
      </c>
      <c r="AM311" s="19">
        <f>INDEX(AM$241:AM$244,$D311)*AM259+AM$200*AM138*AM168</f>
        <v/>
      </c>
      <c r="AN311" s="19">
        <f>INDEX(AN$241:AN$244,$D311)*AN259+AN$200*AN138*AN168</f>
        <v/>
      </c>
      <c r="AO311" s="19">
        <f>INDEX(AO$241:AO$244,$D311)*AO259+AO$200*AO138*AO168</f>
        <v/>
      </c>
      <c r="AP311" s="19">
        <f>INDEX(AP$241:AP$244,$D311)*AP259+AP$200*AP138*AP168</f>
        <v/>
      </c>
      <c r="AQ311" s="19">
        <f>INDEX(AQ$241:AQ$244,$D311)*AQ259+AQ$200*AQ138*AQ168</f>
        <v/>
      </c>
      <c r="AR311" s="19">
        <f>INDEX(AR$241:AR$244,$D311)*AR259+AR$200*AR138*AR168</f>
        <v/>
      </c>
      <c r="AS311" s="19">
        <f>INDEX(AS$241:AS$244,$D311)*AS259+AS$200*AS138*AS168</f>
        <v/>
      </c>
      <c r="AT311" s="19">
        <f>INDEX(AT$241:AT$244,$D311)*AT259+AT$200*AT138*AT168</f>
        <v/>
      </c>
      <c r="AU311" s="19">
        <f>INDEX(AU$241:AU$244,$D311)*AU259+AU$200*AU138*AU168</f>
        <v/>
      </c>
      <c r="AV311" s="19">
        <f>INDEX(AV$241:AV$244,$D311)*AV259+AV$200*AV138*AV168</f>
        <v/>
      </c>
      <c r="AW311" s="19">
        <f>INDEX(AW$241:AW$244,$D311)*AW259+AW$200*AW138*AW168</f>
        <v/>
      </c>
      <c r="AX311" s="19">
        <f>INDEX(AX$241:AX$244,$D311)*AX259+AX$200*AX138*AX168</f>
        <v/>
      </c>
      <c r="AY311" s="19">
        <f>INDEX(AY$241:AY$244,$D311)*AY259+AY$200*AY138*AY168</f>
        <v/>
      </c>
    </row>
    <row r="312" hidden="1" outlineLevel="1">
      <c r="A312" s="1" t="inlineStr">
        <is>
          <t>shpx</t>
        </is>
      </c>
      <c r="B312" s="1" t="inlineStr">
        <is>
          <t>all</t>
        </is>
      </c>
      <c r="C312" s="1" t="inlineStr">
        <is>
          <t>ftr</t>
        </is>
      </c>
      <c r="D312" s="25" t="n">
        <v>4</v>
      </c>
      <c r="H312" s="1">
        <f>INDEX(VarLab,MATCH($A312,VarKey,0))&amp;INDEX(MemLab,MATCH($C312&amp;"|"&amp;$B312,MemKey,0))</f>
        <v/>
      </c>
      <c r="I312" s="1">
        <f>INDEX(VarUnit,MATCH($A312,VarKey,0))</f>
        <v/>
      </c>
      <c r="J312" s="1">
        <f>INDEX(VarSrc,MATCH($A312,VarKey,0))</f>
        <v/>
      </c>
      <c r="K312" s="17">
        <f>CodePrefix&amp;$A312&amp;IF($C312="","","."&amp;$C312&amp;"."&amp;$B312)&amp;INDEX(VarEnd,MATCH($A312,VarKey,0))&amp;K$5</f>
        <v/>
      </c>
      <c r="L312" s="18">
        <f>INDEX(L$241:L$244,$D312)*L260+L$200*L139*L169</f>
        <v/>
      </c>
      <c r="M312" s="19">
        <f>INDEX(M$241:M$244,$D312)*M260+M$200*M139*M169</f>
        <v/>
      </c>
      <c r="N312" s="19">
        <f>INDEX(N$241:N$244,$D312)*N260+N$200*N139*N169</f>
        <v/>
      </c>
      <c r="O312" s="19">
        <f>INDEX(O$241:O$244,$D312)*O260+O$200*O139*O169</f>
        <v/>
      </c>
      <c r="P312" s="19">
        <f>INDEX(P$241:P$244,$D312)*P260+P$200*P139*P169</f>
        <v/>
      </c>
      <c r="Q312" s="19">
        <f>INDEX(Q$241:Q$244,$D312)*Q260+Q$200*Q139*Q169</f>
        <v/>
      </c>
      <c r="R312" s="19">
        <f>INDEX(R$241:R$244,$D312)*R260+R$200*R139*R169</f>
        <v/>
      </c>
      <c r="S312" s="19">
        <f>INDEX(S$241:S$244,$D312)*S260+S$200*S139*S169</f>
        <v/>
      </c>
      <c r="T312" s="19">
        <f>INDEX(T$241:T$244,$D312)*T260+T$200*T139*T169</f>
        <v/>
      </c>
      <c r="U312" s="19">
        <f>INDEX(U$241:U$244,$D312)*U260+U$200*U139*U169</f>
        <v/>
      </c>
      <c r="V312" s="19">
        <f>INDEX(V$241:V$244,$D312)*V260+V$200*V139*V169</f>
        <v/>
      </c>
      <c r="W312" s="19">
        <f>INDEX(W$241:W$244,$D312)*W260+W$200*W139*W169</f>
        <v/>
      </c>
      <c r="X312" s="19">
        <f>INDEX(X$241:X$244,$D312)*X260+X$200*X139*X169</f>
        <v/>
      </c>
      <c r="Y312" s="19">
        <f>INDEX(Y$241:Y$244,$D312)*Y260+Y$200*Y139*Y169</f>
        <v/>
      </c>
      <c r="Z312" s="19">
        <f>INDEX(Z$241:Z$244,$D312)*Z260+Z$200*Z139*Z169</f>
        <v/>
      </c>
      <c r="AA312" s="19">
        <f>INDEX(AA$241:AA$244,$D312)*AA260+AA$200*AA139*AA169</f>
        <v/>
      </c>
      <c r="AB312" s="19">
        <f>INDEX(AB$241:AB$244,$D312)*AB260+AB$200*AB139*AB169</f>
        <v/>
      </c>
      <c r="AC312" s="19">
        <f>INDEX(AC$241:AC$244,$D312)*AC260+AC$200*AC139*AC169</f>
        <v/>
      </c>
      <c r="AD312" s="19">
        <f>INDEX(AD$241:AD$244,$D312)*AD260+AD$200*AD139*AD169</f>
        <v/>
      </c>
      <c r="AF312" s="17">
        <f>CodePrefix&amp;$A312&amp;IF($C312="","","."&amp;$C312&amp;"."&amp;$B312)&amp;INDEX(VarEnd,MATCH($A312,VarKey,0))&amp;AF$5</f>
        <v/>
      </c>
      <c r="AG312" s="18">
        <f>INDEX(AG$241:AG$244,$D312)*AG260+AG$200*AG139*AG169</f>
        <v/>
      </c>
      <c r="AH312" s="19">
        <f>INDEX(AH$241:AH$244,$D312)*AH260+AH$200*AH139*AH169</f>
        <v/>
      </c>
      <c r="AI312" s="19">
        <f>INDEX(AI$241:AI$244,$D312)*AI260+AI$200*AI139*AI169</f>
        <v/>
      </c>
      <c r="AJ312" s="19">
        <f>INDEX(AJ$241:AJ$244,$D312)*AJ260+AJ$200*AJ139*AJ169</f>
        <v/>
      </c>
      <c r="AK312" s="19">
        <f>INDEX(AK$241:AK$244,$D312)*AK260+AK$200*AK139*AK169</f>
        <v/>
      </c>
      <c r="AL312" s="19">
        <f>INDEX(AL$241:AL$244,$D312)*AL260+AL$200*AL139*AL169</f>
        <v/>
      </c>
      <c r="AM312" s="19">
        <f>INDEX(AM$241:AM$244,$D312)*AM260+AM$200*AM139*AM169</f>
        <v/>
      </c>
      <c r="AN312" s="19">
        <f>INDEX(AN$241:AN$244,$D312)*AN260+AN$200*AN139*AN169</f>
        <v/>
      </c>
      <c r="AO312" s="19">
        <f>INDEX(AO$241:AO$244,$D312)*AO260+AO$200*AO139*AO169</f>
        <v/>
      </c>
      <c r="AP312" s="19">
        <f>INDEX(AP$241:AP$244,$D312)*AP260+AP$200*AP139*AP169</f>
        <v/>
      </c>
      <c r="AQ312" s="19">
        <f>INDEX(AQ$241:AQ$244,$D312)*AQ260+AQ$200*AQ139*AQ169</f>
        <v/>
      </c>
      <c r="AR312" s="19">
        <f>INDEX(AR$241:AR$244,$D312)*AR260+AR$200*AR139*AR169</f>
        <v/>
      </c>
      <c r="AS312" s="19">
        <f>INDEX(AS$241:AS$244,$D312)*AS260+AS$200*AS139*AS169</f>
        <v/>
      </c>
      <c r="AT312" s="19">
        <f>INDEX(AT$241:AT$244,$D312)*AT260+AT$200*AT139*AT169</f>
        <v/>
      </c>
      <c r="AU312" s="19">
        <f>INDEX(AU$241:AU$244,$D312)*AU260+AU$200*AU139*AU169</f>
        <v/>
      </c>
      <c r="AV312" s="19">
        <f>INDEX(AV$241:AV$244,$D312)*AV260+AV$200*AV139*AV169</f>
        <v/>
      </c>
      <c r="AW312" s="19">
        <f>INDEX(AW$241:AW$244,$D312)*AW260+AW$200*AW139*AW169</f>
        <v/>
      </c>
      <c r="AX312" s="19">
        <f>INDEX(AX$241:AX$244,$D312)*AX260+AX$200*AX139*AX169</f>
        <v/>
      </c>
      <c r="AY312" s="19">
        <f>INDEX(AY$241:AY$244,$D312)*AY260+AY$200*AY139*AY169</f>
        <v/>
      </c>
    </row>
    <row r="313" hidden="1" outlineLevel="1">
      <c r="A313" s="1" t="inlineStr">
        <is>
          <t>shpx</t>
        </is>
      </c>
      <c r="B313" s="1" t="inlineStr">
        <is>
          <t>all</t>
        </is>
      </c>
      <c r="C313" s="1" t="inlineStr">
        <is>
          <t>oen</t>
        </is>
      </c>
      <c r="D313" s="25" t="n">
        <v>4</v>
      </c>
      <c r="H313" s="1">
        <f>INDEX(VarLab,MATCH($A313,VarKey,0))&amp;INDEX(MemLab,MATCH($C313&amp;"|"&amp;$B313,MemKey,0))</f>
        <v/>
      </c>
      <c r="I313" s="1">
        <f>INDEX(VarUnit,MATCH($A313,VarKey,0))</f>
        <v/>
      </c>
      <c r="J313" s="1">
        <f>INDEX(VarSrc,MATCH($A313,VarKey,0))</f>
        <v/>
      </c>
      <c r="K313" s="17">
        <f>CodePrefix&amp;$A313&amp;IF($C313="","","."&amp;$C313&amp;"."&amp;$B313)&amp;INDEX(VarEnd,MATCH($A313,VarKey,0))&amp;K$5</f>
        <v/>
      </c>
      <c r="L313" s="18">
        <f>INDEX(L$241:L$244,$D313)*L261+L$200*L140*L170</f>
        <v/>
      </c>
      <c r="M313" s="19">
        <f>INDEX(M$241:M$244,$D313)*M261+M$200*M140*M170</f>
        <v/>
      </c>
      <c r="N313" s="19">
        <f>INDEX(N$241:N$244,$D313)*N261+N$200*N140*N170</f>
        <v/>
      </c>
      <c r="O313" s="19">
        <f>INDEX(O$241:O$244,$D313)*O261+O$200*O140*O170</f>
        <v/>
      </c>
      <c r="P313" s="19">
        <f>INDEX(P$241:P$244,$D313)*P261+P$200*P140*P170</f>
        <v/>
      </c>
      <c r="Q313" s="19">
        <f>INDEX(Q$241:Q$244,$D313)*Q261+Q$200*Q140*Q170</f>
        <v/>
      </c>
      <c r="R313" s="19">
        <f>INDEX(R$241:R$244,$D313)*R261+R$200*R140*R170</f>
        <v/>
      </c>
      <c r="S313" s="19">
        <f>INDEX(S$241:S$244,$D313)*S261+S$200*S140*S170</f>
        <v/>
      </c>
      <c r="T313" s="19">
        <f>INDEX(T$241:T$244,$D313)*T261+T$200*T140*T170</f>
        <v/>
      </c>
      <c r="U313" s="19">
        <f>INDEX(U$241:U$244,$D313)*U261+U$200*U140*U170</f>
        <v/>
      </c>
      <c r="V313" s="19">
        <f>INDEX(V$241:V$244,$D313)*V261+V$200*V140*V170</f>
        <v/>
      </c>
      <c r="W313" s="19">
        <f>INDEX(W$241:W$244,$D313)*W261+W$200*W140*W170</f>
        <v/>
      </c>
      <c r="X313" s="19">
        <f>INDEX(X$241:X$244,$D313)*X261+X$200*X140*X170</f>
        <v/>
      </c>
      <c r="Y313" s="19">
        <f>INDEX(Y$241:Y$244,$D313)*Y261+Y$200*Y140*Y170</f>
        <v/>
      </c>
      <c r="Z313" s="19">
        <f>INDEX(Z$241:Z$244,$D313)*Z261+Z$200*Z140*Z170</f>
        <v/>
      </c>
      <c r="AA313" s="19">
        <f>INDEX(AA$241:AA$244,$D313)*AA261+AA$200*AA140*AA170</f>
        <v/>
      </c>
      <c r="AB313" s="19">
        <f>INDEX(AB$241:AB$244,$D313)*AB261+AB$200*AB140*AB170</f>
        <v/>
      </c>
      <c r="AC313" s="19">
        <f>INDEX(AC$241:AC$244,$D313)*AC261+AC$200*AC140*AC170</f>
        <v/>
      </c>
      <c r="AD313" s="19">
        <f>INDEX(AD$241:AD$244,$D313)*AD261+AD$200*AD140*AD170</f>
        <v/>
      </c>
      <c r="AF313" s="17">
        <f>CodePrefix&amp;$A313&amp;IF($C313="","","."&amp;$C313&amp;"."&amp;$B313)&amp;INDEX(VarEnd,MATCH($A313,VarKey,0))&amp;AF$5</f>
        <v/>
      </c>
      <c r="AG313" s="18">
        <f>INDEX(AG$241:AG$244,$D313)*AG261+AG$200*AG140*AG170</f>
        <v/>
      </c>
      <c r="AH313" s="19">
        <f>INDEX(AH$241:AH$244,$D313)*AH261+AH$200*AH140*AH170</f>
        <v/>
      </c>
      <c r="AI313" s="19">
        <f>INDEX(AI$241:AI$244,$D313)*AI261+AI$200*AI140*AI170</f>
        <v/>
      </c>
      <c r="AJ313" s="19">
        <f>INDEX(AJ$241:AJ$244,$D313)*AJ261+AJ$200*AJ140*AJ170</f>
        <v/>
      </c>
      <c r="AK313" s="19">
        <f>INDEX(AK$241:AK$244,$D313)*AK261+AK$200*AK140*AK170</f>
        <v/>
      </c>
      <c r="AL313" s="19">
        <f>INDEX(AL$241:AL$244,$D313)*AL261+AL$200*AL140*AL170</f>
        <v/>
      </c>
      <c r="AM313" s="19">
        <f>INDEX(AM$241:AM$244,$D313)*AM261+AM$200*AM140*AM170</f>
        <v/>
      </c>
      <c r="AN313" s="19">
        <f>INDEX(AN$241:AN$244,$D313)*AN261+AN$200*AN140*AN170</f>
        <v/>
      </c>
      <c r="AO313" s="19">
        <f>INDEX(AO$241:AO$244,$D313)*AO261+AO$200*AO140*AO170</f>
        <v/>
      </c>
      <c r="AP313" s="19">
        <f>INDEX(AP$241:AP$244,$D313)*AP261+AP$200*AP140*AP170</f>
        <v/>
      </c>
      <c r="AQ313" s="19">
        <f>INDEX(AQ$241:AQ$244,$D313)*AQ261+AQ$200*AQ140*AQ170</f>
        <v/>
      </c>
      <c r="AR313" s="19">
        <f>INDEX(AR$241:AR$244,$D313)*AR261+AR$200*AR140*AR170</f>
        <v/>
      </c>
      <c r="AS313" s="19">
        <f>INDEX(AS$241:AS$244,$D313)*AS261+AS$200*AS140*AS170</f>
        <v/>
      </c>
      <c r="AT313" s="19">
        <f>INDEX(AT$241:AT$244,$D313)*AT261+AT$200*AT140*AT170</f>
        <v/>
      </c>
      <c r="AU313" s="19">
        <f>INDEX(AU$241:AU$244,$D313)*AU261+AU$200*AU140*AU170</f>
        <v/>
      </c>
      <c r="AV313" s="19">
        <f>INDEX(AV$241:AV$244,$D313)*AV261+AV$200*AV140*AV170</f>
        <v/>
      </c>
      <c r="AW313" s="19">
        <f>INDEX(AW$241:AW$244,$D313)*AW261+AW$200*AW140*AW170</f>
        <v/>
      </c>
      <c r="AX313" s="19">
        <f>INDEX(AX$241:AX$244,$D313)*AX261+AX$200*AX140*AX170</f>
        <v/>
      </c>
      <c r="AY313" s="19">
        <f>INDEX(AY$241:AY$244,$D313)*AY261+AY$200*AY140*AY170</f>
        <v/>
      </c>
    </row>
    <row r="314" hidden="1" outlineLevel="1">
      <c r="H314" s="20" t="inlineStr">
        <is>
          <t>Existing carbon pricing (v1.09; MTInputs rows 208-214, sheet ECP): switches and growth, carbon tax and ETS price (data of the year, real; last data year x (1 + growth) after; used = data x switch; embedded = level in the price data, held after the last historical price year)</t>
        </is>
      </c>
    </row>
    <row r="315" hidden="1" outlineLevel="1">
      <c r="A315" s="14" t="inlineStr">
        <is>
          <t>ExistingCTApply</t>
        </is>
      </c>
      <c r="B315" s="14" t="inlineStr"/>
      <c r="C315" s="14" t="inlineStr"/>
      <c r="D315" s="21" t="n">
        <v>213</v>
      </c>
      <c r="H315" s="14">
        <f>INDEX(VarLab,MATCH($A315,VarKey,0))&amp;INDEX(MemLab,MATCH($C315&amp;"|"&amp;$B315,MemKey,0))</f>
        <v/>
      </c>
      <c r="I315" s="14">
        <f>INDEX(VarUnit,MATCH($A315,VarKey,0))</f>
        <v/>
      </c>
      <c r="J315" s="14">
        <f>INDEX(VarSrc,MATCH($A315,VarKey,0))</f>
        <v/>
      </c>
      <c r="K315" s="11">
        <f>CodePrefix&amp;$A315&amp;IF($C315="","","."&amp;$C315&amp;"."&amp;$B315)&amp;INDEX(VarEnd,MATCH($A315,VarKey,0))&amp;K$5</f>
        <v/>
      </c>
      <c r="L315" s="33">
        <f>INDEX(MTInputs!$J$1:$AZ$415,$D315,MATCH(L$5,MTInputs!$J$5:$AZ$5,0))</f>
        <v/>
      </c>
      <c r="M315" s="14">
        <f>INDEX(MTInputs!$J$1:$AZ$415,$D315,MATCH(M$5,MTInputs!$J$5:$AZ$5,0))</f>
        <v/>
      </c>
      <c r="N315" s="14">
        <f>INDEX(MTInputs!$J$1:$AZ$415,$D315,MATCH(N$5,MTInputs!$J$5:$AZ$5,0))</f>
        <v/>
      </c>
      <c r="O315" s="14">
        <f>INDEX(MTInputs!$J$1:$AZ$415,$D315,MATCH(O$5,MTInputs!$J$5:$AZ$5,0))</f>
        <v/>
      </c>
      <c r="P315" s="14">
        <f>INDEX(MTInputs!$J$1:$AZ$415,$D315,MATCH(P$5,MTInputs!$J$5:$AZ$5,0))</f>
        <v/>
      </c>
      <c r="Q315" s="14">
        <f>INDEX(MTInputs!$J$1:$AZ$415,$D315,MATCH(Q$5,MTInputs!$J$5:$AZ$5,0))</f>
        <v/>
      </c>
      <c r="R315" s="14">
        <f>INDEX(MTInputs!$J$1:$AZ$415,$D315,MATCH(R$5,MTInputs!$J$5:$AZ$5,0))</f>
        <v/>
      </c>
      <c r="S315" s="14">
        <f>INDEX(MTInputs!$J$1:$AZ$415,$D315,MATCH(S$5,MTInputs!$J$5:$AZ$5,0))</f>
        <v/>
      </c>
      <c r="T315" s="14">
        <f>INDEX(MTInputs!$J$1:$AZ$415,$D315,MATCH(T$5,MTInputs!$J$5:$AZ$5,0))</f>
        <v/>
      </c>
      <c r="U315" s="14">
        <f>INDEX(MTInputs!$J$1:$AZ$415,$D315,MATCH(U$5,MTInputs!$J$5:$AZ$5,0))</f>
        <v/>
      </c>
      <c r="V315" s="14">
        <f>INDEX(MTInputs!$J$1:$AZ$415,$D315,MATCH(V$5,MTInputs!$J$5:$AZ$5,0))</f>
        <v/>
      </c>
      <c r="W315" s="14">
        <f>INDEX(MTInputs!$J$1:$AZ$415,$D315,MATCH(W$5,MTInputs!$J$5:$AZ$5,0))</f>
        <v/>
      </c>
      <c r="X315" s="14">
        <f>INDEX(MTInputs!$J$1:$AZ$415,$D315,MATCH(X$5,MTInputs!$J$5:$AZ$5,0))</f>
        <v/>
      </c>
      <c r="Y315" s="14">
        <f>INDEX(MTInputs!$J$1:$AZ$415,$D315,MATCH(Y$5,MTInputs!$J$5:$AZ$5,0))</f>
        <v/>
      </c>
      <c r="Z315" s="14">
        <f>INDEX(MTInputs!$J$1:$AZ$415,$D315,MATCH(Z$5,MTInputs!$J$5:$AZ$5,0))</f>
        <v/>
      </c>
      <c r="AA315" s="14">
        <f>INDEX(MTInputs!$J$1:$AZ$415,$D315,MATCH(AA$5,MTInputs!$J$5:$AZ$5,0))</f>
        <v/>
      </c>
      <c r="AB315" s="14">
        <f>INDEX(MTInputs!$J$1:$AZ$415,$D315,MATCH(AB$5,MTInputs!$J$5:$AZ$5,0))</f>
        <v/>
      </c>
      <c r="AC315" s="14">
        <f>INDEX(MTInputs!$J$1:$AZ$415,$D315,MATCH(AC$5,MTInputs!$J$5:$AZ$5,0))</f>
        <v/>
      </c>
      <c r="AD315" s="14">
        <f>INDEX(MTInputs!$J$1:$AZ$415,$D315,MATCH(AD$5,MTInputs!$J$5:$AZ$5,0))</f>
        <v/>
      </c>
      <c r="AF315" s="11">
        <f>CodePrefix&amp;$A315&amp;IF($C315="","","."&amp;$C315&amp;"."&amp;$B315)&amp;INDEX(VarEnd,MATCH($A315,VarKey,0))&amp;AF$5</f>
        <v/>
      </c>
      <c r="AG315" s="33">
        <f>INDEX(MTInputs!$J$1:$AZ$415,$D315,MATCH(AG$5,MTInputs!$J$5:$AZ$5,0))</f>
        <v/>
      </c>
      <c r="AH315" s="14">
        <f>INDEX(MTInputs!$J$1:$AZ$415,$D315,MATCH(AH$5,MTInputs!$J$5:$AZ$5,0))</f>
        <v/>
      </c>
      <c r="AI315" s="14">
        <f>INDEX(MTInputs!$J$1:$AZ$415,$D315,MATCH(AI$5,MTInputs!$J$5:$AZ$5,0))</f>
        <v/>
      </c>
      <c r="AJ315" s="14">
        <f>INDEX(MTInputs!$J$1:$AZ$415,$D315,MATCH(AJ$5,MTInputs!$J$5:$AZ$5,0))</f>
        <v/>
      </c>
      <c r="AK315" s="14">
        <f>INDEX(MTInputs!$J$1:$AZ$415,$D315,MATCH(AK$5,MTInputs!$J$5:$AZ$5,0))</f>
        <v/>
      </c>
      <c r="AL315" s="14">
        <f>INDEX(MTInputs!$J$1:$AZ$415,$D315,MATCH(AL$5,MTInputs!$J$5:$AZ$5,0))</f>
        <v/>
      </c>
      <c r="AM315" s="14">
        <f>INDEX(MTInputs!$J$1:$AZ$415,$D315,MATCH(AM$5,MTInputs!$J$5:$AZ$5,0))</f>
        <v/>
      </c>
      <c r="AN315" s="14">
        <f>INDEX(MTInputs!$J$1:$AZ$415,$D315,MATCH(AN$5,MTInputs!$J$5:$AZ$5,0))</f>
        <v/>
      </c>
      <c r="AO315" s="14">
        <f>INDEX(MTInputs!$J$1:$AZ$415,$D315,MATCH(AO$5,MTInputs!$J$5:$AZ$5,0))</f>
        <v/>
      </c>
      <c r="AP315" s="14">
        <f>INDEX(MTInputs!$J$1:$AZ$415,$D315,MATCH(AP$5,MTInputs!$J$5:$AZ$5,0))</f>
        <v/>
      </c>
      <c r="AQ315" s="14">
        <f>INDEX(MTInputs!$J$1:$AZ$415,$D315,MATCH(AQ$5,MTInputs!$J$5:$AZ$5,0))</f>
        <v/>
      </c>
      <c r="AR315" s="14">
        <f>INDEX(MTInputs!$J$1:$AZ$415,$D315,MATCH(AR$5,MTInputs!$J$5:$AZ$5,0))</f>
        <v/>
      </c>
      <c r="AS315" s="14">
        <f>INDEX(MTInputs!$J$1:$AZ$415,$D315,MATCH(AS$5,MTInputs!$J$5:$AZ$5,0))</f>
        <v/>
      </c>
      <c r="AT315" s="14">
        <f>INDEX(MTInputs!$J$1:$AZ$415,$D315,MATCH(AT$5,MTInputs!$J$5:$AZ$5,0))</f>
        <v/>
      </c>
      <c r="AU315" s="14">
        <f>INDEX(MTInputs!$J$1:$AZ$415,$D315,MATCH(AU$5,MTInputs!$J$5:$AZ$5,0))</f>
        <v/>
      </c>
      <c r="AV315" s="14">
        <f>INDEX(MTInputs!$J$1:$AZ$415,$D315,MATCH(AV$5,MTInputs!$J$5:$AZ$5,0))</f>
        <v/>
      </c>
      <c r="AW315" s="14">
        <f>INDEX(MTInputs!$J$1:$AZ$415,$D315,MATCH(AW$5,MTInputs!$J$5:$AZ$5,0))</f>
        <v/>
      </c>
      <c r="AX315" s="14">
        <f>INDEX(MTInputs!$J$1:$AZ$415,$D315,MATCH(AX$5,MTInputs!$J$5:$AZ$5,0))</f>
        <v/>
      </c>
      <c r="AY315" s="14">
        <f>INDEX(MTInputs!$J$1:$AZ$415,$D315,MATCH(AY$5,MTInputs!$J$5:$AZ$5,0))</f>
        <v/>
      </c>
    </row>
    <row r="316" hidden="1" outlineLevel="1">
      <c r="A316" s="14" t="inlineStr">
        <is>
          <t>ExistingCTGrowth</t>
        </is>
      </c>
      <c r="B316" s="14" t="inlineStr"/>
      <c r="C316" s="14" t="inlineStr"/>
      <c r="D316" s="21" t="n">
        <v>214</v>
      </c>
      <c r="H316" s="14">
        <f>INDEX(VarLab,MATCH($A316,VarKey,0))&amp;INDEX(MemLab,MATCH($C316&amp;"|"&amp;$B316,MemKey,0))</f>
        <v/>
      </c>
      <c r="I316" s="14">
        <f>INDEX(VarUnit,MATCH($A316,VarKey,0))</f>
        <v/>
      </c>
      <c r="J316" s="14">
        <f>INDEX(VarSrc,MATCH($A316,VarKey,0))</f>
        <v/>
      </c>
      <c r="K316" s="11">
        <f>CodePrefix&amp;$A316&amp;IF($C316="","","."&amp;$C316&amp;"."&amp;$B316)&amp;INDEX(VarEnd,MATCH($A316,VarKey,0))&amp;K$5</f>
        <v/>
      </c>
      <c r="L316" s="12">
        <f>INDEX(MTInputs!$J$1:$AZ$415,$D316,MATCH(L$5,MTInputs!$J$5:$AZ$5,0))</f>
        <v/>
      </c>
      <c r="M316" s="13">
        <f>INDEX(MTInputs!$J$1:$AZ$415,$D316,MATCH(M$5,MTInputs!$J$5:$AZ$5,0))</f>
        <v/>
      </c>
      <c r="N316" s="13">
        <f>INDEX(MTInputs!$J$1:$AZ$415,$D316,MATCH(N$5,MTInputs!$J$5:$AZ$5,0))</f>
        <v/>
      </c>
      <c r="O316" s="13">
        <f>INDEX(MTInputs!$J$1:$AZ$415,$D316,MATCH(O$5,MTInputs!$J$5:$AZ$5,0))</f>
        <v/>
      </c>
      <c r="P316" s="13">
        <f>INDEX(MTInputs!$J$1:$AZ$415,$D316,MATCH(P$5,MTInputs!$J$5:$AZ$5,0))</f>
        <v/>
      </c>
      <c r="Q316" s="13">
        <f>INDEX(MTInputs!$J$1:$AZ$415,$D316,MATCH(Q$5,MTInputs!$J$5:$AZ$5,0))</f>
        <v/>
      </c>
      <c r="R316" s="13">
        <f>INDEX(MTInputs!$J$1:$AZ$415,$D316,MATCH(R$5,MTInputs!$J$5:$AZ$5,0))</f>
        <v/>
      </c>
      <c r="S316" s="13">
        <f>INDEX(MTInputs!$J$1:$AZ$415,$D316,MATCH(S$5,MTInputs!$J$5:$AZ$5,0))</f>
        <v/>
      </c>
      <c r="T316" s="13">
        <f>INDEX(MTInputs!$J$1:$AZ$415,$D316,MATCH(T$5,MTInputs!$J$5:$AZ$5,0))</f>
        <v/>
      </c>
      <c r="U316" s="13">
        <f>INDEX(MTInputs!$J$1:$AZ$415,$D316,MATCH(U$5,MTInputs!$J$5:$AZ$5,0))</f>
        <v/>
      </c>
      <c r="V316" s="13">
        <f>INDEX(MTInputs!$J$1:$AZ$415,$D316,MATCH(V$5,MTInputs!$J$5:$AZ$5,0))</f>
        <v/>
      </c>
      <c r="W316" s="13">
        <f>INDEX(MTInputs!$J$1:$AZ$415,$D316,MATCH(W$5,MTInputs!$J$5:$AZ$5,0))</f>
        <v/>
      </c>
      <c r="X316" s="13">
        <f>INDEX(MTInputs!$J$1:$AZ$415,$D316,MATCH(X$5,MTInputs!$J$5:$AZ$5,0))</f>
        <v/>
      </c>
      <c r="Y316" s="13">
        <f>INDEX(MTInputs!$J$1:$AZ$415,$D316,MATCH(Y$5,MTInputs!$J$5:$AZ$5,0))</f>
        <v/>
      </c>
      <c r="Z316" s="13">
        <f>INDEX(MTInputs!$J$1:$AZ$415,$D316,MATCH(Z$5,MTInputs!$J$5:$AZ$5,0))</f>
        <v/>
      </c>
      <c r="AA316" s="13">
        <f>INDEX(MTInputs!$J$1:$AZ$415,$D316,MATCH(AA$5,MTInputs!$J$5:$AZ$5,0))</f>
        <v/>
      </c>
      <c r="AB316" s="13">
        <f>INDEX(MTInputs!$J$1:$AZ$415,$D316,MATCH(AB$5,MTInputs!$J$5:$AZ$5,0))</f>
        <v/>
      </c>
      <c r="AC316" s="13">
        <f>INDEX(MTInputs!$J$1:$AZ$415,$D316,MATCH(AC$5,MTInputs!$J$5:$AZ$5,0))</f>
        <v/>
      </c>
      <c r="AD316" s="13">
        <f>INDEX(MTInputs!$J$1:$AZ$415,$D316,MATCH(AD$5,MTInputs!$J$5:$AZ$5,0))</f>
        <v/>
      </c>
      <c r="AF316" s="11">
        <f>CodePrefix&amp;$A316&amp;IF($C316="","","."&amp;$C316&amp;"."&amp;$B316)&amp;INDEX(VarEnd,MATCH($A316,VarKey,0))&amp;AF$5</f>
        <v/>
      </c>
      <c r="AG316" s="12">
        <f>INDEX(MTInputs!$J$1:$AZ$415,$D316,MATCH(AG$5,MTInputs!$J$5:$AZ$5,0))</f>
        <v/>
      </c>
      <c r="AH316" s="13">
        <f>INDEX(MTInputs!$J$1:$AZ$415,$D316,MATCH(AH$5,MTInputs!$J$5:$AZ$5,0))</f>
        <v/>
      </c>
      <c r="AI316" s="13">
        <f>INDEX(MTInputs!$J$1:$AZ$415,$D316,MATCH(AI$5,MTInputs!$J$5:$AZ$5,0))</f>
        <v/>
      </c>
      <c r="AJ316" s="13">
        <f>INDEX(MTInputs!$J$1:$AZ$415,$D316,MATCH(AJ$5,MTInputs!$J$5:$AZ$5,0))</f>
        <v/>
      </c>
      <c r="AK316" s="13">
        <f>INDEX(MTInputs!$J$1:$AZ$415,$D316,MATCH(AK$5,MTInputs!$J$5:$AZ$5,0))</f>
        <v/>
      </c>
      <c r="AL316" s="13">
        <f>INDEX(MTInputs!$J$1:$AZ$415,$D316,MATCH(AL$5,MTInputs!$J$5:$AZ$5,0))</f>
        <v/>
      </c>
      <c r="AM316" s="13">
        <f>INDEX(MTInputs!$J$1:$AZ$415,$D316,MATCH(AM$5,MTInputs!$J$5:$AZ$5,0))</f>
        <v/>
      </c>
      <c r="AN316" s="13">
        <f>INDEX(MTInputs!$J$1:$AZ$415,$D316,MATCH(AN$5,MTInputs!$J$5:$AZ$5,0))</f>
        <v/>
      </c>
      <c r="AO316" s="13">
        <f>INDEX(MTInputs!$J$1:$AZ$415,$D316,MATCH(AO$5,MTInputs!$J$5:$AZ$5,0))</f>
        <v/>
      </c>
      <c r="AP316" s="13">
        <f>INDEX(MTInputs!$J$1:$AZ$415,$D316,MATCH(AP$5,MTInputs!$J$5:$AZ$5,0))</f>
        <v/>
      </c>
      <c r="AQ316" s="13">
        <f>INDEX(MTInputs!$J$1:$AZ$415,$D316,MATCH(AQ$5,MTInputs!$J$5:$AZ$5,0))</f>
        <v/>
      </c>
      <c r="AR316" s="13">
        <f>INDEX(MTInputs!$J$1:$AZ$415,$D316,MATCH(AR$5,MTInputs!$J$5:$AZ$5,0))</f>
        <v/>
      </c>
      <c r="AS316" s="13">
        <f>INDEX(MTInputs!$J$1:$AZ$415,$D316,MATCH(AS$5,MTInputs!$J$5:$AZ$5,0))</f>
        <v/>
      </c>
      <c r="AT316" s="13">
        <f>INDEX(MTInputs!$J$1:$AZ$415,$D316,MATCH(AT$5,MTInputs!$J$5:$AZ$5,0))</f>
        <v/>
      </c>
      <c r="AU316" s="13">
        <f>INDEX(MTInputs!$J$1:$AZ$415,$D316,MATCH(AU$5,MTInputs!$J$5:$AZ$5,0))</f>
        <v/>
      </c>
      <c r="AV316" s="13">
        <f>INDEX(MTInputs!$J$1:$AZ$415,$D316,MATCH(AV$5,MTInputs!$J$5:$AZ$5,0))</f>
        <v/>
      </c>
      <c r="AW316" s="13">
        <f>INDEX(MTInputs!$J$1:$AZ$415,$D316,MATCH(AW$5,MTInputs!$J$5:$AZ$5,0))</f>
        <v/>
      </c>
      <c r="AX316" s="13">
        <f>INDEX(MTInputs!$J$1:$AZ$415,$D316,MATCH(AX$5,MTInputs!$J$5:$AZ$5,0))</f>
        <v/>
      </c>
      <c r="AY316" s="13">
        <f>INDEX(MTInputs!$J$1:$AZ$415,$D316,MATCH(AY$5,MTInputs!$J$5:$AZ$5,0))</f>
        <v/>
      </c>
    </row>
    <row r="317" hidden="1" outlineLevel="1">
      <c r="A317" s="14" t="inlineStr">
        <is>
          <t>ExistingETSApply</t>
        </is>
      </c>
      <c r="B317" s="14" t="inlineStr"/>
      <c r="C317" s="14" t="inlineStr"/>
      <c r="D317" s="21" t="n">
        <v>208</v>
      </c>
      <c r="H317" s="14">
        <f>INDEX(VarLab,MATCH($A317,VarKey,0))&amp;INDEX(MemLab,MATCH($C317&amp;"|"&amp;$B317,MemKey,0))</f>
        <v/>
      </c>
      <c r="I317" s="14">
        <f>INDEX(VarUnit,MATCH($A317,VarKey,0))</f>
        <v/>
      </c>
      <c r="J317" s="14">
        <f>INDEX(VarSrc,MATCH($A317,VarKey,0))</f>
        <v/>
      </c>
      <c r="K317" s="11">
        <f>CodePrefix&amp;$A317&amp;IF($C317="","","."&amp;$C317&amp;"."&amp;$B317)&amp;INDEX(VarEnd,MATCH($A317,VarKey,0))&amp;K$5</f>
        <v/>
      </c>
      <c r="L317" s="33">
        <f>INDEX(MTInputs!$J$1:$AZ$415,$D317,MATCH(L$5,MTInputs!$J$5:$AZ$5,0))</f>
        <v/>
      </c>
      <c r="M317" s="14">
        <f>INDEX(MTInputs!$J$1:$AZ$415,$D317,MATCH(M$5,MTInputs!$J$5:$AZ$5,0))</f>
        <v/>
      </c>
      <c r="N317" s="14">
        <f>INDEX(MTInputs!$J$1:$AZ$415,$D317,MATCH(N$5,MTInputs!$J$5:$AZ$5,0))</f>
        <v/>
      </c>
      <c r="O317" s="14">
        <f>INDEX(MTInputs!$J$1:$AZ$415,$D317,MATCH(O$5,MTInputs!$J$5:$AZ$5,0))</f>
        <v/>
      </c>
      <c r="P317" s="14">
        <f>INDEX(MTInputs!$J$1:$AZ$415,$D317,MATCH(P$5,MTInputs!$J$5:$AZ$5,0))</f>
        <v/>
      </c>
      <c r="Q317" s="14">
        <f>INDEX(MTInputs!$J$1:$AZ$415,$D317,MATCH(Q$5,MTInputs!$J$5:$AZ$5,0))</f>
        <v/>
      </c>
      <c r="R317" s="14">
        <f>INDEX(MTInputs!$J$1:$AZ$415,$D317,MATCH(R$5,MTInputs!$J$5:$AZ$5,0))</f>
        <v/>
      </c>
      <c r="S317" s="14">
        <f>INDEX(MTInputs!$J$1:$AZ$415,$D317,MATCH(S$5,MTInputs!$J$5:$AZ$5,0))</f>
        <v/>
      </c>
      <c r="T317" s="14">
        <f>INDEX(MTInputs!$J$1:$AZ$415,$D317,MATCH(T$5,MTInputs!$J$5:$AZ$5,0))</f>
        <v/>
      </c>
      <c r="U317" s="14">
        <f>INDEX(MTInputs!$J$1:$AZ$415,$D317,MATCH(U$5,MTInputs!$J$5:$AZ$5,0))</f>
        <v/>
      </c>
      <c r="V317" s="14">
        <f>INDEX(MTInputs!$J$1:$AZ$415,$D317,MATCH(V$5,MTInputs!$J$5:$AZ$5,0))</f>
        <v/>
      </c>
      <c r="W317" s="14">
        <f>INDEX(MTInputs!$J$1:$AZ$415,$D317,MATCH(W$5,MTInputs!$J$5:$AZ$5,0))</f>
        <v/>
      </c>
      <c r="X317" s="14">
        <f>INDEX(MTInputs!$J$1:$AZ$415,$D317,MATCH(X$5,MTInputs!$J$5:$AZ$5,0))</f>
        <v/>
      </c>
      <c r="Y317" s="14">
        <f>INDEX(MTInputs!$J$1:$AZ$415,$D317,MATCH(Y$5,MTInputs!$J$5:$AZ$5,0))</f>
        <v/>
      </c>
      <c r="Z317" s="14">
        <f>INDEX(MTInputs!$J$1:$AZ$415,$D317,MATCH(Z$5,MTInputs!$J$5:$AZ$5,0))</f>
        <v/>
      </c>
      <c r="AA317" s="14">
        <f>INDEX(MTInputs!$J$1:$AZ$415,$D317,MATCH(AA$5,MTInputs!$J$5:$AZ$5,0))</f>
        <v/>
      </c>
      <c r="AB317" s="14">
        <f>INDEX(MTInputs!$J$1:$AZ$415,$D317,MATCH(AB$5,MTInputs!$J$5:$AZ$5,0))</f>
        <v/>
      </c>
      <c r="AC317" s="14">
        <f>INDEX(MTInputs!$J$1:$AZ$415,$D317,MATCH(AC$5,MTInputs!$J$5:$AZ$5,0))</f>
        <v/>
      </c>
      <c r="AD317" s="14">
        <f>INDEX(MTInputs!$J$1:$AZ$415,$D317,MATCH(AD$5,MTInputs!$J$5:$AZ$5,0))</f>
        <v/>
      </c>
      <c r="AF317" s="11">
        <f>CodePrefix&amp;$A317&amp;IF($C317="","","."&amp;$C317&amp;"."&amp;$B317)&amp;INDEX(VarEnd,MATCH($A317,VarKey,0))&amp;AF$5</f>
        <v/>
      </c>
      <c r="AG317" s="33">
        <f>INDEX(MTInputs!$J$1:$AZ$415,$D317,MATCH(AG$5,MTInputs!$J$5:$AZ$5,0))</f>
        <v/>
      </c>
      <c r="AH317" s="14">
        <f>INDEX(MTInputs!$J$1:$AZ$415,$D317,MATCH(AH$5,MTInputs!$J$5:$AZ$5,0))</f>
        <v/>
      </c>
      <c r="AI317" s="14">
        <f>INDEX(MTInputs!$J$1:$AZ$415,$D317,MATCH(AI$5,MTInputs!$J$5:$AZ$5,0))</f>
        <v/>
      </c>
      <c r="AJ317" s="14">
        <f>INDEX(MTInputs!$J$1:$AZ$415,$D317,MATCH(AJ$5,MTInputs!$J$5:$AZ$5,0))</f>
        <v/>
      </c>
      <c r="AK317" s="14">
        <f>INDEX(MTInputs!$J$1:$AZ$415,$D317,MATCH(AK$5,MTInputs!$J$5:$AZ$5,0))</f>
        <v/>
      </c>
      <c r="AL317" s="14">
        <f>INDEX(MTInputs!$J$1:$AZ$415,$D317,MATCH(AL$5,MTInputs!$J$5:$AZ$5,0))</f>
        <v/>
      </c>
      <c r="AM317" s="14">
        <f>INDEX(MTInputs!$J$1:$AZ$415,$D317,MATCH(AM$5,MTInputs!$J$5:$AZ$5,0))</f>
        <v/>
      </c>
      <c r="AN317" s="14">
        <f>INDEX(MTInputs!$J$1:$AZ$415,$D317,MATCH(AN$5,MTInputs!$J$5:$AZ$5,0))</f>
        <v/>
      </c>
      <c r="AO317" s="14">
        <f>INDEX(MTInputs!$J$1:$AZ$415,$D317,MATCH(AO$5,MTInputs!$J$5:$AZ$5,0))</f>
        <v/>
      </c>
      <c r="AP317" s="14">
        <f>INDEX(MTInputs!$J$1:$AZ$415,$D317,MATCH(AP$5,MTInputs!$J$5:$AZ$5,0))</f>
        <v/>
      </c>
      <c r="AQ317" s="14">
        <f>INDEX(MTInputs!$J$1:$AZ$415,$D317,MATCH(AQ$5,MTInputs!$J$5:$AZ$5,0))</f>
        <v/>
      </c>
      <c r="AR317" s="14">
        <f>INDEX(MTInputs!$J$1:$AZ$415,$D317,MATCH(AR$5,MTInputs!$J$5:$AZ$5,0))</f>
        <v/>
      </c>
      <c r="AS317" s="14">
        <f>INDEX(MTInputs!$J$1:$AZ$415,$D317,MATCH(AS$5,MTInputs!$J$5:$AZ$5,0))</f>
        <v/>
      </c>
      <c r="AT317" s="14">
        <f>INDEX(MTInputs!$J$1:$AZ$415,$D317,MATCH(AT$5,MTInputs!$J$5:$AZ$5,0))</f>
        <v/>
      </c>
      <c r="AU317" s="14">
        <f>INDEX(MTInputs!$J$1:$AZ$415,$D317,MATCH(AU$5,MTInputs!$J$5:$AZ$5,0))</f>
        <v/>
      </c>
      <c r="AV317" s="14">
        <f>INDEX(MTInputs!$J$1:$AZ$415,$D317,MATCH(AV$5,MTInputs!$J$5:$AZ$5,0))</f>
        <v/>
      </c>
      <c r="AW317" s="14">
        <f>INDEX(MTInputs!$J$1:$AZ$415,$D317,MATCH(AW$5,MTInputs!$J$5:$AZ$5,0))</f>
        <v/>
      </c>
      <c r="AX317" s="14">
        <f>INDEX(MTInputs!$J$1:$AZ$415,$D317,MATCH(AX$5,MTInputs!$J$5:$AZ$5,0))</f>
        <v/>
      </c>
      <c r="AY317" s="14">
        <f>INDEX(MTInputs!$J$1:$AZ$415,$D317,MATCH(AY$5,MTInputs!$J$5:$AZ$5,0))</f>
        <v/>
      </c>
    </row>
    <row r="318" hidden="1" outlineLevel="1">
      <c r="A318" s="14" t="inlineStr">
        <is>
          <t>ExistingETSGrowth</t>
        </is>
      </c>
      <c r="B318" s="14" t="inlineStr"/>
      <c r="C318" s="14" t="inlineStr"/>
      <c r="D318" s="21" t="n">
        <v>209</v>
      </c>
      <c r="H318" s="14">
        <f>INDEX(VarLab,MATCH($A318,VarKey,0))&amp;INDEX(MemLab,MATCH($C318&amp;"|"&amp;$B318,MemKey,0))</f>
        <v/>
      </c>
      <c r="I318" s="14">
        <f>INDEX(VarUnit,MATCH($A318,VarKey,0))</f>
        <v/>
      </c>
      <c r="J318" s="14">
        <f>INDEX(VarSrc,MATCH($A318,VarKey,0))</f>
        <v/>
      </c>
      <c r="K318" s="11">
        <f>CodePrefix&amp;$A318&amp;IF($C318="","","."&amp;$C318&amp;"."&amp;$B318)&amp;INDEX(VarEnd,MATCH($A318,VarKey,0))&amp;K$5</f>
        <v/>
      </c>
      <c r="L318" s="12">
        <f>INDEX(MTInputs!$J$1:$AZ$415,$D318,MATCH(L$5,MTInputs!$J$5:$AZ$5,0))</f>
        <v/>
      </c>
      <c r="M318" s="13">
        <f>INDEX(MTInputs!$J$1:$AZ$415,$D318,MATCH(M$5,MTInputs!$J$5:$AZ$5,0))</f>
        <v/>
      </c>
      <c r="N318" s="13">
        <f>INDEX(MTInputs!$J$1:$AZ$415,$D318,MATCH(N$5,MTInputs!$J$5:$AZ$5,0))</f>
        <v/>
      </c>
      <c r="O318" s="13">
        <f>INDEX(MTInputs!$J$1:$AZ$415,$D318,MATCH(O$5,MTInputs!$J$5:$AZ$5,0))</f>
        <v/>
      </c>
      <c r="P318" s="13">
        <f>INDEX(MTInputs!$J$1:$AZ$415,$D318,MATCH(P$5,MTInputs!$J$5:$AZ$5,0))</f>
        <v/>
      </c>
      <c r="Q318" s="13">
        <f>INDEX(MTInputs!$J$1:$AZ$415,$D318,MATCH(Q$5,MTInputs!$J$5:$AZ$5,0))</f>
        <v/>
      </c>
      <c r="R318" s="13">
        <f>INDEX(MTInputs!$J$1:$AZ$415,$D318,MATCH(R$5,MTInputs!$J$5:$AZ$5,0))</f>
        <v/>
      </c>
      <c r="S318" s="13">
        <f>INDEX(MTInputs!$J$1:$AZ$415,$D318,MATCH(S$5,MTInputs!$J$5:$AZ$5,0))</f>
        <v/>
      </c>
      <c r="T318" s="13">
        <f>INDEX(MTInputs!$J$1:$AZ$415,$D318,MATCH(T$5,MTInputs!$J$5:$AZ$5,0))</f>
        <v/>
      </c>
      <c r="U318" s="13">
        <f>INDEX(MTInputs!$J$1:$AZ$415,$D318,MATCH(U$5,MTInputs!$J$5:$AZ$5,0))</f>
        <v/>
      </c>
      <c r="V318" s="13">
        <f>INDEX(MTInputs!$J$1:$AZ$415,$D318,MATCH(V$5,MTInputs!$J$5:$AZ$5,0))</f>
        <v/>
      </c>
      <c r="W318" s="13">
        <f>INDEX(MTInputs!$J$1:$AZ$415,$D318,MATCH(W$5,MTInputs!$J$5:$AZ$5,0))</f>
        <v/>
      </c>
      <c r="X318" s="13">
        <f>INDEX(MTInputs!$J$1:$AZ$415,$D318,MATCH(X$5,MTInputs!$J$5:$AZ$5,0))</f>
        <v/>
      </c>
      <c r="Y318" s="13">
        <f>INDEX(MTInputs!$J$1:$AZ$415,$D318,MATCH(Y$5,MTInputs!$J$5:$AZ$5,0))</f>
        <v/>
      </c>
      <c r="Z318" s="13">
        <f>INDEX(MTInputs!$J$1:$AZ$415,$D318,MATCH(Z$5,MTInputs!$J$5:$AZ$5,0))</f>
        <v/>
      </c>
      <c r="AA318" s="13">
        <f>INDEX(MTInputs!$J$1:$AZ$415,$D318,MATCH(AA$5,MTInputs!$J$5:$AZ$5,0))</f>
        <v/>
      </c>
      <c r="AB318" s="13">
        <f>INDEX(MTInputs!$J$1:$AZ$415,$D318,MATCH(AB$5,MTInputs!$J$5:$AZ$5,0))</f>
        <v/>
      </c>
      <c r="AC318" s="13">
        <f>INDEX(MTInputs!$J$1:$AZ$415,$D318,MATCH(AC$5,MTInputs!$J$5:$AZ$5,0))</f>
        <v/>
      </c>
      <c r="AD318" s="13">
        <f>INDEX(MTInputs!$J$1:$AZ$415,$D318,MATCH(AD$5,MTInputs!$J$5:$AZ$5,0))</f>
        <v/>
      </c>
      <c r="AF318" s="11">
        <f>CodePrefix&amp;$A318&amp;IF($C318="","","."&amp;$C318&amp;"."&amp;$B318)&amp;INDEX(VarEnd,MATCH($A318,VarKey,0))&amp;AF$5</f>
        <v/>
      </c>
      <c r="AG318" s="12">
        <f>INDEX(MTInputs!$J$1:$AZ$415,$D318,MATCH(AG$5,MTInputs!$J$5:$AZ$5,0))</f>
        <v/>
      </c>
      <c r="AH318" s="13">
        <f>INDEX(MTInputs!$J$1:$AZ$415,$D318,MATCH(AH$5,MTInputs!$J$5:$AZ$5,0))</f>
        <v/>
      </c>
      <c r="AI318" s="13">
        <f>INDEX(MTInputs!$J$1:$AZ$415,$D318,MATCH(AI$5,MTInputs!$J$5:$AZ$5,0))</f>
        <v/>
      </c>
      <c r="AJ318" s="13">
        <f>INDEX(MTInputs!$J$1:$AZ$415,$D318,MATCH(AJ$5,MTInputs!$J$5:$AZ$5,0))</f>
        <v/>
      </c>
      <c r="AK318" s="13">
        <f>INDEX(MTInputs!$J$1:$AZ$415,$D318,MATCH(AK$5,MTInputs!$J$5:$AZ$5,0))</f>
        <v/>
      </c>
      <c r="AL318" s="13">
        <f>INDEX(MTInputs!$J$1:$AZ$415,$D318,MATCH(AL$5,MTInputs!$J$5:$AZ$5,0))</f>
        <v/>
      </c>
      <c r="AM318" s="13">
        <f>INDEX(MTInputs!$J$1:$AZ$415,$D318,MATCH(AM$5,MTInputs!$J$5:$AZ$5,0))</f>
        <v/>
      </c>
      <c r="AN318" s="13">
        <f>INDEX(MTInputs!$J$1:$AZ$415,$D318,MATCH(AN$5,MTInputs!$J$5:$AZ$5,0))</f>
        <v/>
      </c>
      <c r="AO318" s="13">
        <f>INDEX(MTInputs!$J$1:$AZ$415,$D318,MATCH(AO$5,MTInputs!$J$5:$AZ$5,0))</f>
        <v/>
      </c>
      <c r="AP318" s="13">
        <f>INDEX(MTInputs!$J$1:$AZ$415,$D318,MATCH(AP$5,MTInputs!$J$5:$AZ$5,0))</f>
        <v/>
      </c>
      <c r="AQ318" s="13">
        <f>INDEX(MTInputs!$J$1:$AZ$415,$D318,MATCH(AQ$5,MTInputs!$J$5:$AZ$5,0))</f>
        <v/>
      </c>
      <c r="AR318" s="13">
        <f>INDEX(MTInputs!$J$1:$AZ$415,$D318,MATCH(AR$5,MTInputs!$J$5:$AZ$5,0))</f>
        <v/>
      </c>
      <c r="AS318" s="13">
        <f>INDEX(MTInputs!$J$1:$AZ$415,$D318,MATCH(AS$5,MTInputs!$J$5:$AZ$5,0))</f>
        <v/>
      </c>
      <c r="AT318" s="13">
        <f>INDEX(MTInputs!$J$1:$AZ$415,$D318,MATCH(AT$5,MTInputs!$J$5:$AZ$5,0))</f>
        <v/>
      </c>
      <c r="AU318" s="13">
        <f>INDEX(MTInputs!$J$1:$AZ$415,$D318,MATCH(AU$5,MTInputs!$J$5:$AZ$5,0))</f>
        <v/>
      </c>
      <c r="AV318" s="13">
        <f>INDEX(MTInputs!$J$1:$AZ$415,$D318,MATCH(AV$5,MTInputs!$J$5:$AZ$5,0))</f>
        <v/>
      </c>
      <c r="AW318" s="13">
        <f>INDEX(MTInputs!$J$1:$AZ$415,$D318,MATCH(AW$5,MTInputs!$J$5:$AZ$5,0))</f>
        <v/>
      </c>
      <c r="AX318" s="13">
        <f>INDEX(MTInputs!$J$1:$AZ$415,$D318,MATCH(AX$5,MTInputs!$J$5:$AZ$5,0))</f>
        <v/>
      </c>
      <c r="AY318" s="13">
        <f>INDEX(MTInputs!$J$1:$AZ$415,$D318,MATCH(AY$5,MTInputs!$J$5:$AZ$5,0))</f>
        <v/>
      </c>
    </row>
    <row r="319" hidden="1" outlineLevel="1">
      <c r="A319" s="14" t="inlineStr">
        <is>
          <t>CTaxComplimentaryToETS</t>
        </is>
      </c>
      <c r="B319" s="14" t="inlineStr"/>
      <c r="C319" s="14" t="inlineStr"/>
      <c r="D319" s="21" t="n">
        <v>210</v>
      </c>
      <c r="H319" s="14">
        <f>INDEX(VarLab,MATCH($A319,VarKey,0))&amp;INDEX(MemLab,MATCH($C319&amp;"|"&amp;$B319,MemKey,0))</f>
        <v/>
      </c>
      <c r="I319" s="14">
        <f>INDEX(VarUnit,MATCH($A319,VarKey,0))</f>
        <v/>
      </c>
      <c r="J319" s="14">
        <f>INDEX(VarSrc,MATCH($A319,VarKey,0))</f>
        <v/>
      </c>
      <c r="K319" s="11">
        <f>CodePrefix&amp;$A319&amp;IF($C319="","","."&amp;$C319&amp;"."&amp;$B319)&amp;INDEX(VarEnd,MATCH($A319,VarKey,0))&amp;K$5</f>
        <v/>
      </c>
      <c r="L319" s="33">
        <f>INDEX(MTInputs!$J$1:$AZ$415,$D319,MATCH(L$5,MTInputs!$J$5:$AZ$5,0))</f>
        <v/>
      </c>
      <c r="M319" s="14">
        <f>INDEX(MTInputs!$J$1:$AZ$415,$D319,MATCH(M$5,MTInputs!$J$5:$AZ$5,0))</f>
        <v/>
      </c>
      <c r="N319" s="14">
        <f>INDEX(MTInputs!$J$1:$AZ$415,$D319,MATCH(N$5,MTInputs!$J$5:$AZ$5,0))</f>
        <v/>
      </c>
      <c r="O319" s="14">
        <f>INDEX(MTInputs!$J$1:$AZ$415,$D319,MATCH(O$5,MTInputs!$J$5:$AZ$5,0))</f>
        <v/>
      </c>
      <c r="P319" s="14">
        <f>INDEX(MTInputs!$J$1:$AZ$415,$D319,MATCH(P$5,MTInputs!$J$5:$AZ$5,0))</f>
        <v/>
      </c>
      <c r="Q319" s="14">
        <f>INDEX(MTInputs!$J$1:$AZ$415,$D319,MATCH(Q$5,MTInputs!$J$5:$AZ$5,0))</f>
        <v/>
      </c>
      <c r="R319" s="14">
        <f>INDEX(MTInputs!$J$1:$AZ$415,$D319,MATCH(R$5,MTInputs!$J$5:$AZ$5,0))</f>
        <v/>
      </c>
      <c r="S319" s="14">
        <f>INDEX(MTInputs!$J$1:$AZ$415,$D319,MATCH(S$5,MTInputs!$J$5:$AZ$5,0))</f>
        <v/>
      </c>
      <c r="T319" s="14">
        <f>INDEX(MTInputs!$J$1:$AZ$415,$D319,MATCH(T$5,MTInputs!$J$5:$AZ$5,0))</f>
        <v/>
      </c>
      <c r="U319" s="14">
        <f>INDEX(MTInputs!$J$1:$AZ$415,$D319,MATCH(U$5,MTInputs!$J$5:$AZ$5,0))</f>
        <v/>
      </c>
      <c r="V319" s="14">
        <f>INDEX(MTInputs!$J$1:$AZ$415,$D319,MATCH(V$5,MTInputs!$J$5:$AZ$5,0))</f>
        <v/>
      </c>
      <c r="W319" s="14">
        <f>INDEX(MTInputs!$J$1:$AZ$415,$D319,MATCH(W$5,MTInputs!$J$5:$AZ$5,0))</f>
        <v/>
      </c>
      <c r="X319" s="14">
        <f>INDEX(MTInputs!$J$1:$AZ$415,$D319,MATCH(X$5,MTInputs!$J$5:$AZ$5,0))</f>
        <v/>
      </c>
      <c r="Y319" s="14">
        <f>INDEX(MTInputs!$J$1:$AZ$415,$D319,MATCH(Y$5,MTInputs!$J$5:$AZ$5,0))</f>
        <v/>
      </c>
      <c r="Z319" s="14">
        <f>INDEX(MTInputs!$J$1:$AZ$415,$D319,MATCH(Z$5,MTInputs!$J$5:$AZ$5,0))</f>
        <v/>
      </c>
      <c r="AA319" s="14">
        <f>INDEX(MTInputs!$J$1:$AZ$415,$D319,MATCH(AA$5,MTInputs!$J$5:$AZ$5,0))</f>
        <v/>
      </c>
      <c r="AB319" s="14">
        <f>INDEX(MTInputs!$J$1:$AZ$415,$D319,MATCH(AB$5,MTInputs!$J$5:$AZ$5,0))</f>
        <v/>
      </c>
      <c r="AC319" s="14">
        <f>INDEX(MTInputs!$J$1:$AZ$415,$D319,MATCH(AC$5,MTInputs!$J$5:$AZ$5,0))</f>
        <v/>
      </c>
      <c r="AD319" s="14">
        <f>INDEX(MTInputs!$J$1:$AZ$415,$D319,MATCH(AD$5,MTInputs!$J$5:$AZ$5,0))</f>
        <v/>
      </c>
      <c r="AF319" s="11">
        <f>CodePrefix&amp;$A319&amp;IF($C319="","","."&amp;$C319&amp;"."&amp;$B319)&amp;INDEX(VarEnd,MATCH($A319,VarKey,0))&amp;AF$5</f>
        <v/>
      </c>
      <c r="AG319" s="33">
        <f>INDEX(MTInputs!$J$1:$AZ$415,$D319,MATCH(AG$5,MTInputs!$J$5:$AZ$5,0))</f>
        <v/>
      </c>
      <c r="AH319" s="14">
        <f>INDEX(MTInputs!$J$1:$AZ$415,$D319,MATCH(AH$5,MTInputs!$J$5:$AZ$5,0))</f>
        <v/>
      </c>
      <c r="AI319" s="14">
        <f>INDEX(MTInputs!$J$1:$AZ$415,$D319,MATCH(AI$5,MTInputs!$J$5:$AZ$5,0))</f>
        <v/>
      </c>
      <c r="AJ319" s="14">
        <f>INDEX(MTInputs!$J$1:$AZ$415,$D319,MATCH(AJ$5,MTInputs!$J$5:$AZ$5,0))</f>
        <v/>
      </c>
      <c r="AK319" s="14">
        <f>INDEX(MTInputs!$J$1:$AZ$415,$D319,MATCH(AK$5,MTInputs!$J$5:$AZ$5,0))</f>
        <v/>
      </c>
      <c r="AL319" s="14">
        <f>INDEX(MTInputs!$J$1:$AZ$415,$D319,MATCH(AL$5,MTInputs!$J$5:$AZ$5,0))</f>
        <v/>
      </c>
      <c r="AM319" s="14">
        <f>INDEX(MTInputs!$J$1:$AZ$415,$D319,MATCH(AM$5,MTInputs!$J$5:$AZ$5,0))</f>
        <v/>
      </c>
      <c r="AN319" s="14">
        <f>INDEX(MTInputs!$J$1:$AZ$415,$D319,MATCH(AN$5,MTInputs!$J$5:$AZ$5,0))</f>
        <v/>
      </c>
      <c r="AO319" s="14">
        <f>INDEX(MTInputs!$J$1:$AZ$415,$D319,MATCH(AO$5,MTInputs!$J$5:$AZ$5,0))</f>
        <v/>
      </c>
      <c r="AP319" s="14">
        <f>INDEX(MTInputs!$J$1:$AZ$415,$D319,MATCH(AP$5,MTInputs!$J$5:$AZ$5,0))</f>
        <v/>
      </c>
      <c r="AQ319" s="14">
        <f>INDEX(MTInputs!$J$1:$AZ$415,$D319,MATCH(AQ$5,MTInputs!$J$5:$AZ$5,0))</f>
        <v/>
      </c>
      <c r="AR319" s="14">
        <f>INDEX(MTInputs!$J$1:$AZ$415,$D319,MATCH(AR$5,MTInputs!$J$5:$AZ$5,0))</f>
        <v/>
      </c>
      <c r="AS319" s="14">
        <f>INDEX(MTInputs!$J$1:$AZ$415,$D319,MATCH(AS$5,MTInputs!$J$5:$AZ$5,0))</f>
        <v/>
      </c>
      <c r="AT319" s="14">
        <f>INDEX(MTInputs!$J$1:$AZ$415,$D319,MATCH(AT$5,MTInputs!$J$5:$AZ$5,0))</f>
        <v/>
      </c>
      <c r="AU319" s="14">
        <f>INDEX(MTInputs!$J$1:$AZ$415,$D319,MATCH(AU$5,MTInputs!$J$5:$AZ$5,0))</f>
        <v/>
      </c>
      <c r="AV319" s="14">
        <f>INDEX(MTInputs!$J$1:$AZ$415,$D319,MATCH(AV$5,MTInputs!$J$5:$AZ$5,0))</f>
        <v/>
      </c>
      <c r="AW319" s="14">
        <f>INDEX(MTInputs!$J$1:$AZ$415,$D319,MATCH(AW$5,MTInputs!$J$5:$AZ$5,0))</f>
        <v/>
      </c>
      <c r="AX319" s="14">
        <f>INDEX(MTInputs!$J$1:$AZ$415,$D319,MATCH(AX$5,MTInputs!$J$5:$AZ$5,0))</f>
        <v/>
      </c>
      <c r="AY319" s="14">
        <f>INDEX(MTInputs!$J$1:$AZ$415,$D319,MATCH(AY$5,MTInputs!$J$5:$AZ$5,0))</f>
        <v/>
      </c>
    </row>
    <row r="320" hidden="1" outlineLevel="1">
      <c r="A320" s="14" t="inlineStr">
        <is>
          <t>xct.d</t>
        </is>
      </c>
      <c r="B320" s="14" t="inlineStr"/>
      <c r="C320" s="14" t="inlineStr"/>
      <c r="H320" s="14">
        <f>INDEX(VarLab,MATCH($A320,VarKey,0))&amp;INDEX(MemLab,MATCH($C320&amp;"|"&amp;$B320,MemKey,0))</f>
        <v/>
      </c>
      <c r="I320" s="14">
        <f>INDEX(VarUnit,MATCH($A320,VarKey,0))</f>
        <v/>
      </c>
      <c r="J320" s="14">
        <f>INDEX(VarSrc,MATCH($A320,VarKey,0))</f>
        <v/>
      </c>
      <c r="K320" s="11">
        <f>CodePrefix&amp;$A320&amp;IF($C320="","","."&amp;$C320&amp;"."&amp;$B320)&amp;INDEX(VarEnd,MATCH($A320,VarKey,0))&amp;K$5</f>
        <v/>
      </c>
      <c r="L320" s="22">
        <f>INDEX(ECPVal,MATCH("ecr.all",ECPKey,0),MATCH(MIN(L$4,ECPLast),ECPYear,0))</f>
        <v/>
      </c>
      <c r="M320" s="23">
        <f>INDEX(ECPVal,MATCH("ecr.all",ECPKey,0),MATCH(MIN(M$4,ECPLast),ECPYear,0))</f>
        <v/>
      </c>
      <c r="N320" s="23">
        <f>INDEX(ECPVal,MATCH("ecr.all",ECPKey,0),MATCH(MIN(N$4,ECPLast),ECPYear,0))</f>
        <v/>
      </c>
      <c r="O320" s="23">
        <f>INDEX(ECPVal,MATCH("ecr.all",ECPKey,0),MATCH(MIN(O$4,ECPLast),ECPYear,0))</f>
        <v/>
      </c>
      <c r="P320" s="23">
        <f>INDEX(ECPVal,MATCH("ecr.all",ECPKey,0),MATCH(MIN(P$4,ECPLast),ECPYear,0))</f>
        <v/>
      </c>
      <c r="Q320" s="23">
        <f>INDEX(ECPVal,MATCH("ecr.all",ECPKey,0),MATCH(MIN(Q$4,ECPLast),ECPYear,0))</f>
        <v/>
      </c>
      <c r="R320" s="23">
        <f>INDEX(ECPVal,MATCH("ecr.all",ECPKey,0),MATCH(MIN(R$4,ECPLast),ECPYear,0))</f>
        <v/>
      </c>
      <c r="S320" s="23">
        <f>INDEX(ECPVal,MATCH("ecr.all",ECPKey,0),MATCH(MIN(S$4,ECPLast),ECPYear,0))</f>
        <v/>
      </c>
      <c r="T320" s="23">
        <f>INDEX(ECPVal,MATCH("ecr.all",ECPKey,0),MATCH(MIN(T$4,ECPLast),ECPYear,0))</f>
        <v/>
      </c>
      <c r="U320" s="23">
        <f>INDEX(ECPVal,MATCH("ecr.all",ECPKey,0),MATCH(MIN(U$4,ECPLast),ECPYear,0))</f>
        <v/>
      </c>
      <c r="V320" s="23">
        <f>INDEX(ECPVal,MATCH("ecr.all",ECPKey,0),MATCH(MIN(V$4,ECPLast),ECPYear,0))</f>
        <v/>
      </c>
      <c r="W320" s="23">
        <f>INDEX(ECPVal,MATCH("ecr.all",ECPKey,0),MATCH(MIN(W$4,ECPLast),ECPYear,0))</f>
        <v/>
      </c>
      <c r="X320" s="23">
        <f>INDEX(ECPVal,MATCH("ecr.all",ECPKey,0),MATCH(MIN(X$4,ECPLast),ECPYear,0))</f>
        <v/>
      </c>
      <c r="Y320" s="23">
        <f>INDEX(ECPVal,MATCH("ecr.all",ECPKey,0),MATCH(MIN(Y$4,ECPLast),ECPYear,0))</f>
        <v/>
      </c>
      <c r="Z320" s="23">
        <f>INDEX(ECPVal,MATCH("ecr.all",ECPKey,0),MATCH(MIN(Z$4,ECPLast),ECPYear,0))</f>
        <v/>
      </c>
      <c r="AA320" s="23">
        <f>INDEX(ECPVal,MATCH("ecr.all",ECPKey,0),MATCH(MIN(AA$4,ECPLast),ECPYear,0))</f>
        <v/>
      </c>
      <c r="AB320" s="23">
        <f>INDEX(ECPVal,MATCH("ecr.all",ECPKey,0),MATCH(MIN(AB$4,ECPLast),ECPYear,0))</f>
        <v/>
      </c>
      <c r="AC320" s="23">
        <f>INDEX(ECPVal,MATCH("ecr.all",ECPKey,0),MATCH(MIN(AC$4,ECPLast),ECPYear,0))</f>
        <v/>
      </c>
      <c r="AD320" s="23">
        <f>INDEX(ECPVal,MATCH("ecr.all",ECPKey,0),MATCH(MIN(AD$4,ECPLast),ECPYear,0))</f>
        <v/>
      </c>
      <c r="AF320" s="11">
        <f>CodePrefix&amp;$A320&amp;IF($C320="","","."&amp;$C320&amp;"."&amp;$B320)&amp;INDEX(VarEnd,MATCH($A320,VarKey,0))&amp;AF$5</f>
        <v/>
      </c>
      <c r="AG320" s="22">
        <f>INDEX(ECPVal,MATCH("ecr.all",ECPKey,0),MATCH(MIN(AG$4,ECPLast),ECPYear,0))</f>
        <v/>
      </c>
      <c r="AH320" s="23">
        <f>INDEX(ECPVal,MATCH("ecr.all",ECPKey,0),MATCH(MIN(AH$4,ECPLast),ECPYear,0))</f>
        <v/>
      </c>
      <c r="AI320" s="23">
        <f>INDEX(ECPVal,MATCH("ecr.all",ECPKey,0),MATCH(MIN(AI$4,ECPLast),ECPYear,0))</f>
        <v/>
      </c>
      <c r="AJ320" s="23">
        <f>INDEX(ECPVal,MATCH("ecr.all",ECPKey,0),MATCH(MIN(AJ$4,ECPLast),ECPYear,0))</f>
        <v/>
      </c>
      <c r="AK320" s="23">
        <f>INDEX(ECPVal,MATCH("ecr.all",ECPKey,0),MATCH(MIN(AK$4,ECPLast),ECPYear,0))</f>
        <v/>
      </c>
      <c r="AL320" s="23">
        <f>INDEX(ECPVal,MATCH("ecr.all",ECPKey,0),MATCH(MIN(AL$4,ECPLast),ECPYear,0))</f>
        <v/>
      </c>
      <c r="AM320" s="23">
        <f>INDEX(ECPVal,MATCH("ecr.all",ECPKey,0),MATCH(MIN(AM$4,ECPLast),ECPYear,0))</f>
        <v/>
      </c>
      <c r="AN320" s="23">
        <f>INDEX(ECPVal,MATCH("ecr.all",ECPKey,0),MATCH(MIN(AN$4,ECPLast),ECPYear,0))</f>
        <v/>
      </c>
      <c r="AO320" s="23">
        <f>INDEX(ECPVal,MATCH("ecr.all",ECPKey,0),MATCH(MIN(AO$4,ECPLast),ECPYear,0))</f>
        <v/>
      </c>
      <c r="AP320" s="23">
        <f>INDEX(ECPVal,MATCH("ecr.all",ECPKey,0),MATCH(MIN(AP$4,ECPLast),ECPYear,0))</f>
        <v/>
      </c>
      <c r="AQ320" s="23">
        <f>INDEX(ECPVal,MATCH("ecr.all",ECPKey,0),MATCH(MIN(AQ$4,ECPLast),ECPYear,0))</f>
        <v/>
      </c>
      <c r="AR320" s="23">
        <f>INDEX(ECPVal,MATCH("ecr.all",ECPKey,0),MATCH(MIN(AR$4,ECPLast),ECPYear,0))</f>
        <v/>
      </c>
      <c r="AS320" s="23">
        <f>INDEX(ECPVal,MATCH("ecr.all",ECPKey,0),MATCH(MIN(AS$4,ECPLast),ECPYear,0))</f>
        <v/>
      </c>
      <c r="AT320" s="23">
        <f>INDEX(ECPVal,MATCH("ecr.all",ECPKey,0),MATCH(MIN(AT$4,ECPLast),ECPYear,0))</f>
        <v/>
      </c>
      <c r="AU320" s="23">
        <f>INDEX(ECPVal,MATCH("ecr.all",ECPKey,0),MATCH(MIN(AU$4,ECPLast),ECPYear,0))</f>
        <v/>
      </c>
      <c r="AV320" s="23">
        <f>INDEX(ECPVal,MATCH("ecr.all",ECPKey,0),MATCH(MIN(AV$4,ECPLast),ECPYear,0))</f>
        <v/>
      </c>
      <c r="AW320" s="23">
        <f>INDEX(ECPVal,MATCH("ecr.all",ECPKey,0),MATCH(MIN(AW$4,ECPLast),ECPYear,0))</f>
        <v/>
      </c>
      <c r="AX320" s="23">
        <f>INDEX(ECPVal,MATCH("ecr.all",ECPKey,0),MATCH(MIN(AX$4,ECPLast),ECPYear,0))</f>
        <v/>
      </c>
      <c r="AY320" s="23">
        <f>INDEX(ECPVal,MATCH("ecr.all",ECPKey,0),MATCH(MIN(AY$4,ECPLast),ECPYear,0))</f>
        <v/>
      </c>
    </row>
    <row r="321" hidden="1" outlineLevel="1">
      <c r="A321" s="1" t="inlineStr">
        <is>
          <t>xct.p</t>
        </is>
      </c>
      <c r="B321" s="1" t="inlineStr"/>
      <c r="C321" s="1" t="inlineStr"/>
      <c r="H321" s="1">
        <f>INDEX(VarLab,MATCH($A321,VarKey,0))&amp;INDEX(MemLab,MATCH($C321&amp;"|"&amp;$B321,MemKey,0))</f>
        <v/>
      </c>
      <c r="I321" s="1">
        <f>INDEX(VarUnit,MATCH($A321,VarKey,0))</f>
        <v/>
      </c>
      <c r="J321" s="1">
        <f>INDEX(VarSrc,MATCH($A321,VarKey,0))</f>
        <v/>
      </c>
      <c r="K321" s="17">
        <f>CodePrefix&amp;$A321&amp;IF($C321="","","."&amp;$C321&amp;"."&amp;$B321)&amp;INDEX(VarEnd,MATCH($A321,VarKey,0))&amp;K$5</f>
        <v/>
      </c>
      <c r="L321" s="18">
        <f>IF(LEFT(L$315,3)="Yes",L$320*(1+L$316)^MAX(0,L$4-ECPLast),0)</f>
        <v/>
      </c>
      <c r="M321" s="19">
        <f>IF(LEFT(M$315,3)="Yes",M$320*(1+M$316)^MAX(0,M$4-ECPLast),0)</f>
        <v/>
      </c>
      <c r="N321" s="19">
        <f>IF(LEFT(N$315,3)="Yes",N$320*(1+N$316)^MAX(0,N$4-ECPLast),0)</f>
        <v/>
      </c>
      <c r="O321" s="19">
        <f>IF(LEFT(O$315,3)="Yes",O$320*(1+O$316)^MAX(0,O$4-ECPLast),0)</f>
        <v/>
      </c>
      <c r="P321" s="19">
        <f>IF(LEFT(P$315,3)="Yes",P$320*(1+P$316)^MAX(0,P$4-ECPLast),0)</f>
        <v/>
      </c>
      <c r="Q321" s="19">
        <f>IF(LEFT(Q$315,3)="Yes",Q$320*(1+Q$316)^MAX(0,Q$4-ECPLast),0)</f>
        <v/>
      </c>
      <c r="R321" s="19">
        <f>IF(LEFT(R$315,3)="Yes",R$320*(1+R$316)^MAX(0,R$4-ECPLast),0)</f>
        <v/>
      </c>
      <c r="S321" s="19">
        <f>IF(LEFT(S$315,3)="Yes",S$320*(1+S$316)^MAX(0,S$4-ECPLast),0)</f>
        <v/>
      </c>
      <c r="T321" s="19">
        <f>IF(LEFT(T$315,3)="Yes",T$320*(1+T$316)^MAX(0,T$4-ECPLast),0)</f>
        <v/>
      </c>
      <c r="U321" s="19">
        <f>IF(LEFT(U$315,3)="Yes",U$320*(1+U$316)^MAX(0,U$4-ECPLast),0)</f>
        <v/>
      </c>
      <c r="V321" s="19">
        <f>IF(LEFT(V$315,3)="Yes",V$320*(1+V$316)^MAX(0,V$4-ECPLast),0)</f>
        <v/>
      </c>
      <c r="W321" s="19">
        <f>IF(LEFT(W$315,3)="Yes",W$320*(1+W$316)^MAX(0,W$4-ECPLast),0)</f>
        <v/>
      </c>
      <c r="X321" s="19">
        <f>IF(LEFT(X$315,3)="Yes",X$320*(1+X$316)^MAX(0,X$4-ECPLast),0)</f>
        <v/>
      </c>
      <c r="Y321" s="19">
        <f>IF(LEFT(Y$315,3)="Yes",Y$320*(1+Y$316)^MAX(0,Y$4-ECPLast),0)</f>
        <v/>
      </c>
      <c r="Z321" s="19">
        <f>IF(LEFT(Z$315,3)="Yes",Z$320*(1+Z$316)^MAX(0,Z$4-ECPLast),0)</f>
        <v/>
      </c>
      <c r="AA321" s="19">
        <f>IF(LEFT(AA$315,3)="Yes",AA$320*(1+AA$316)^MAX(0,AA$4-ECPLast),0)</f>
        <v/>
      </c>
      <c r="AB321" s="19">
        <f>IF(LEFT(AB$315,3)="Yes",AB$320*(1+AB$316)^MAX(0,AB$4-ECPLast),0)</f>
        <v/>
      </c>
      <c r="AC321" s="19">
        <f>IF(LEFT(AC$315,3)="Yes",AC$320*(1+AC$316)^MAX(0,AC$4-ECPLast),0)</f>
        <v/>
      </c>
      <c r="AD321" s="19">
        <f>IF(LEFT(AD$315,3)="Yes",AD$320*(1+AD$316)^MAX(0,AD$4-ECPLast),0)</f>
        <v/>
      </c>
      <c r="AF321" s="17">
        <f>CodePrefix&amp;$A321&amp;IF($C321="","","."&amp;$C321&amp;"."&amp;$B321)&amp;INDEX(VarEnd,MATCH($A321,VarKey,0))&amp;AF$5</f>
        <v/>
      </c>
      <c r="AG321" s="18">
        <f>IF(LEFT(AG$315,3)="Yes",AG$320*(1+AG$316)^MAX(0,AG$4-ECPLast),0)</f>
        <v/>
      </c>
      <c r="AH321" s="19">
        <f>IF(LEFT(AH$315,3)="Yes",AH$320*(1+AH$316)^MAX(0,AH$4-ECPLast),0)</f>
        <v/>
      </c>
      <c r="AI321" s="19">
        <f>IF(LEFT(AI$315,3)="Yes",AI$320*(1+AI$316)^MAX(0,AI$4-ECPLast),0)</f>
        <v/>
      </c>
      <c r="AJ321" s="19">
        <f>IF(LEFT(AJ$315,3)="Yes",AJ$320*(1+AJ$316)^MAX(0,AJ$4-ECPLast),0)</f>
        <v/>
      </c>
      <c r="AK321" s="19">
        <f>IF(LEFT(AK$315,3)="Yes",AK$320*(1+AK$316)^MAX(0,AK$4-ECPLast),0)</f>
        <v/>
      </c>
      <c r="AL321" s="19">
        <f>IF(LEFT(AL$315,3)="Yes",AL$320*(1+AL$316)^MAX(0,AL$4-ECPLast),0)</f>
        <v/>
      </c>
      <c r="AM321" s="19">
        <f>IF(LEFT(AM$315,3)="Yes",AM$320*(1+AM$316)^MAX(0,AM$4-ECPLast),0)</f>
        <v/>
      </c>
      <c r="AN321" s="19">
        <f>IF(LEFT(AN$315,3)="Yes",AN$320*(1+AN$316)^MAX(0,AN$4-ECPLast),0)</f>
        <v/>
      </c>
      <c r="AO321" s="19">
        <f>IF(LEFT(AO$315,3)="Yes",AO$320*(1+AO$316)^MAX(0,AO$4-ECPLast),0)</f>
        <v/>
      </c>
      <c r="AP321" s="19">
        <f>IF(LEFT(AP$315,3)="Yes",AP$320*(1+AP$316)^MAX(0,AP$4-ECPLast),0)</f>
        <v/>
      </c>
      <c r="AQ321" s="19">
        <f>IF(LEFT(AQ$315,3)="Yes",AQ$320*(1+AQ$316)^MAX(0,AQ$4-ECPLast),0)</f>
        <v/>
      </c>
      <c r="AR321" s="19">
        <f>IF(LEFT(AR$315,3)="Yes",AR$320*(1+AR$316)^MAX(0,AR$4-ECPLast),0)</f>
        <v/>
      </c>
      <c r="AS321" s="19">
        <f>IF(LEFT(AS$315,3)="Yes",AS$320*(1+AS$316)^MAX(0,AS$4-ECPLast),0)</f>
        <v/>
      </c>
      <c r="AT321" s="19">
        <f>IF(LEFT(AT$315,3)="Yes",AT$320*(1+AT$316)^MAX(0,AT$4-ECPLast),0)</f>
        <v/>
      </c>
      <c r="AU321" s="19">
        <f>IF(LEFT(AU$315,3)="Yes",AU$320*(1+AU$316)^MAX(0,AU$4-ECPLast),0)</f>
        <v/>
      </c>
      <c r="AV321" s="19">
        <f>IF(LEFT(AV$315,3)="Yes",AV$320*(1+AV$316)^MAX(0,AV$4-ECPLast),0)</f>
        <v/>
      </c>
      <c r="AW321" s="19">
        <f>IF(LEFT(AW$315,3)="Yes",AW$320*(1+AW$316)^MAX(0,AW$4-ECPLast),0)</f>
        <v/>
      </c>
      <c r="AX321" s="19">
        <f>IF(LEFT(AX$315,3)="Yes",AX$320*(1+AX$316)^MAX(0,AX$4-ECPLast),0)</f>
        <v/>
      </c>
      <c r="AY321" s="19">
        <f>IF(LEFT(AY$315,3)="Yes",AY$320*(1+AY$316)^MAX(0,AY$4-ECPLast),0)</f>
        <v/>
      </c>
    </row>
    <row r="322" hidden="1" outlineLevel="1">
      <c r="A322" s="14" t="inlineStr">
        <is>
          <t>xct.p0</t>
        </is>
      </c>
      <c r="B322" s="14" t="inlineStr"/>
      <c r="C322" s="14" t="inlineStr"/>
      <c r="H322" s="14">
        <f>INDEX(VarLab,MATCH($A322,VarKey,0))&amp;INDEX(MemLab,MATCH($C322&amp;"|"&amp;$B322,MemKey,0))</f>
        <v/>
      </c>
      <c r="I322" s="14">
        <f>INDEX(VarUnit,MATCH($A322,VarKey,0))</f>
        <v/>
      </c>
      <c r="J322" s="14">
        <f>INDEX(VarSrc,MATCH($A322,VarKey,0))</f>
        <v/>
      </c>
      <c r="K322" s="11">
        <f>CodePrefix&amp;$A322&amp;IF($C322="","","."&amp;$C322&amp;"."&amp;$B322)&amp;INDEX(VarEnd,MATCH($A322,VarKey,0))&amp;K$5</f>
        <v/>
      </c>
      <c r="L322" s="22">
        <f>INDEX(ECPVal,MATCH("ecr.all",ECPKey,0),MATCH(MIN(L$4,ECPLast,Settings!$C$10),ECPYear,0))</f>
        <v/>
      </c>
      <c r="M322" s="23">
        <f>INDEX(ECPVal,MATCH("ecr.all",ECPKey,0),MATCH(MIN(M$4,ECPLast,Settings!$C$10),ECPYear,0))</f>
        <v/>
      </c>
      <c r="N322" s="23">
        <f>INDEX(ECPVal,MATCH("ecr.all",ECPKey,0),MATCH(MIN(N$4,ECPLast,Settings!$C$10),ECPYear,0))</f>
        <v/>
      </c>
      <c r="O322" s="23">
        <f>INDEX(ECPVal,MATCH("ecr.all",ECPKey,0),MATCH(MIN(O$4,ECPLast,Settings!$C$10),ECPYear,0))</f>
        <v/>
      </c>
      <c r="P322" s="23">
        <f>INDEX(ECPVal,MATCH("ecr.all",ECPKey,0),MATCH(MIN(P$4,ECPLast,Settings!$C$10),ECPYear,0))</f>
        <v/>
      </c>
      <c r="Q322" s="23">
        <f>INDEX(ECPVal,MATCH("ecr.all",ECPKey,0),MATCH(MIN(Q$4,ECPLast,Settings!$C$10),ECPYear,0))</f>
        <v/>
      </c>
      <c r="R322" s="23">
        <f>INDEX(ECPVal,MATCH("ecr.all",ECPKey,0),MATCH(MIN(R$4,ECPLast,Settings!$C$10),ECPYear,0))</f>
        <v/>
      </c>
      <c r="S322" s="23">
        <f>INDEX(ECPVal,MATCH("ecr.all",ECPKey,0),MATCH(MIN(S$4,ECPLast,Settings!$C$10),ECPYear,0))</f>
        <v/>
      </c>
      <c r="T322" s="23">
        <f>INDEX(ECPVal,MATCH("ecr.all",ECPKey,0),MATCH(MIN(T$4,ECPLast,Settings!$C$10),ECPYear,0))</f>
        <v/>
      </c>
      <c r="U322" s="23">
        <f>INDEX(ECPVal,MATCH("ecr.all",ECPKey,0),MATCH(MIN(U$4,ECPLast,Settings!$C$10),ECPYear,0))</f>
        <v/>
      </c>
      <c r="V322" s="23">
        <f>INDEX(ECPVal,MATCH("ecr.all",ECPKey,0),MATCH(MIN(V$4,ECPLast,Settings!$C$10),ECPYear,0))</f>
        <v/>
      </c>
      <c r="W322" s="23">
        <f>INDEX(ECPVal,MATCH("ecr.all",ECPKey,0),MATCH(MIN(W$4,ECPLast,Settings!$C$10),ECPYear,0))</f>
        <v/>
      </c>
      <c r="X322" s="23">
        <f>INDEX(ECPVal,MATCH("ecr.all",ECPKey,0),MATCH(MIN(X$4,ECPLast,Settings!$C$10),ECPYear,0))</f>
        <v/>
      </c>
      <c r="Y322" s="23">
        <f>INDEX(ECPVal,MATCH("ecr.all",ECPKey,0),MATCH(MIN(Y$4,ECPLast,Settings!$C$10),ECPYear,0))</f>
        <v/>
      </c>
      <c r="Z322" s="23">
        <f>INDEX(ECPVal,MATCH("ecr.all",ECPKey,0),MATCH(MIN(Z$4,ECPLast,Settings!$C$10),ECPYear,0))</f>
        <v/>
      </c>
      <c r="AA322" s="23">
        <f>INDEX(ECPVal,MATCH("ecr.all",ECPKey,0),MATCH(MIN(AA$4,ECPLast,Settings!$C$10),ECPYear,0))</f>
        <v/>
      </c>
      <c r="AB322" s="23">
        <f>INDEX(ECPVal,MATCH("ecr.all",ECPKey,0),MATCH(MIN(AB$4,ECPLast,Settings!$C$10),ECPYear,0))</f>
        <v/>
      </c>
      <c r="AC322" s="23">
        <f>INDEX(ECPVal,MATCH("ecr.all",ECPKey,0),MATCH(MIN(AC$4,ECPLast,Settings!$C$10),ECPYear,0))</f>
        <v/>
      </c>
      <c r="AD322" s="23">
        <f>INDEX(ECPVal,MATCH("ecr.all",ECPKey,0),MATCH(MIN(AD$4,ECPLast,Settings!$C$10),ECPYear,0))</f>
        <v/>
      </c>
      <c r="AF322" s="11">
        <f>CodePrefix&amp;$A322&amp;IF($C322="","","."&amp;$C322&amp;"."&amp;$B322)&amp;INDEX(VarEnd,MATCH($A322,VarKey,0))&amp;AF$5</f>
        <v/>
      </c>
      <c r="AG322" s="22">
        <f>INDEX(ECPVal,MATCH("ecr.all",ECPKey,0),MATCH(MIN(AG$4,ECPLast,Settings!$C$10),ECPYear,0))</f>
        <v/>
      </c>
      <c r="AH322" s="23">
        <f>INDEX(ECPVal,MATCH("ecr.all",ECPKey,0),MATCH(MIN(AH$4,ECPLast,Settings!$C$10),ECPYear,0))</f>
        <v/>
      </c>
      <c r="AI322" s="23">
        <f>INDEX(ECPVal,MATCH("ecr.all",ECPKey,0),MATCH(MIN(AI$4,ECPLast,Settings!$C$10),ECPYear,0))</f>
        <v/>
      </c>
      <c r="AJ322" s="23">
        <f>INDEX(ECPVal,MATCH("ecr.all",ECPKey,0),MATCH(MIN(AJ$4,ECPLast,Settings!$C$10),ECPYear,0))</f>
        <v/>
      </c>
      <c r="AK322" s="23">
        <f>INDEX(ECPVal,MATCH("ecr.all",ECPKey,0),MATCH(MIN(AK$4,ECPLast,Settings!$C$10),ECPYear,0))</f>
        <v/>
      </c>
      <c r="AL322" s="23">
        <f>INDEX(ECPVal,MATCH("ecr.all",ECPKey,0),MATCH(MIN(AL$4,ECPLast,Settings!$C$10),ECPYear,0))</f>
        <v/>
      </c>
      <c r="AM322" s="23">
        <f>INDEX(ECPVal,MATCH("ecr.all",ECPKey,0),MATCH(MIN(AM$4,ECPLast,Settings!$C$10),ECPYear,0))</f>
        <v/>
      </c>
      <c r="AN322" s="23">
        <f>INDEX(ECPVal,MATCH("ecr.all",ECPKey,0),MATCH(MIN(AN$4,ECPLast,Settings!$C$10),ECPYear,0))</f>
        <v/>
      </c>
      <c r="AO322" s="23">
        <f>INDEX(ECPVal,MATCH("ecr.all",ECPKey,0),MATCH(MIN(AO$4,ECPLast,Settings!$C$10),ECPYear,0))</f>
        <v/>
      </c>
      <c r="AP322" s="23">
        <f>INDEX(ECPVal,MATCH("ecr.all",ECPKey,0),MATCH(MIN(AP$4,ECPLast,Settings!$C$10),ECPYear,0))</f>
        <v/>
      </c>
      <c r="AQ322" s="23">
        <f>INDEX(ECPVal,MATCH("ecr.all",ECPKey,0),MATCH(MIN(AQ$4,ECPLast,Settings!$C$10),ECPYear,0))</f>
        <v/>
      </c>
      <c r="AR322" s="23">
        <f>INDEX(ECPVal,MATCH("ecr.all",ECPKey,0),MATCH(MIN(AR$4,ECPLast,Settings!$C$10),ECPYear,0))</f>
        <v/>
      </c>
      <c r="AS322" s="23">
        <f>INDEX(ECPVal,MATCH("ecr.all",ECPKey,0),MATCH(MIN(AS$4,ECPLast,Settings!$C$10),ECPYear,0))</f>
        <v/>
      </c>
      <c r="AT322" s="23">
        <f>INDEX(ECPVal,MATCH("ecr.all",ECPKey,0),MATCH(MIN(AT$4,ECPLast,Settings!$C$10),ECPYear,0))</f>
        <v/>
      </c>
      <c r="AU322" s="23">
        <f>INDEX(ECPVal,MATCH("ecr.all",ECPKey,0),MATCH(MIN(AU$4,ECPLast,Settings!$C$10),ECPYear,0))</f>
        <v/>
      </c>
      <c r="AV322" s="23">
        <f>INDEX(ECPVal,MATCH("ecr.all",ECPKey,0),MATCH(MIN(AV$4,ECPLast,Settings!$C$10),ECPYear,0))</f>
        <v/>
      </c>
      <c r="AW322" s="23">
        <f>INDEX(ECPVal,MATCH("ecr.all",ECPKey,0),MATCH(MIN(AW$4,ECPLast,Settings!$C$10),ECPYear,0))</f>
        <v/>
      </c>
      <c r="AX322" s="23">
        <f>INDEX(ECPVal,MATCH("ecr.all",ECPKey,0),MATCH(MIN(AX$4,ECPLast,Settings!$C$10),ECPYear,0))</f>
        <v/>
      </c>
      <c r="AY322" s="23">
        <f>INDEX(ECPVal,MATCH("ecr.all",ECPKey,0),MATCH(MIN(AY$4,ECPLast,Settings!$C$10),ECPYear,0))</f>
        <v/>
      </c>
    </row>
    <row r="323" hidden="1" outlineLevel="1">
      <c r="A323" s="14" t="inlineStr">
        <is>
          <t>xets.d</t>
        </is>
      </c>
      <c r="B323" s="14" t="inlineStr"/>
      <c r="C323" s="14" t="inlineStr"/>
      <c r="H323" s="14">
        <f>INDEX(VarLab,MATCH($A323,VarKey,0))&amp;INDEX(MemLab,MATCH($C323&amp;"|"&amp;$B323,MemKey,0))</f>
        <v/>
      </c>
      <c r="I323" s="14">
        <f>INDEX(VarUnit,MATCH($A323,VarKey,0))</f>
        <v/>
      </c>
      <c r="J323" s="14">
        <f>INDEX(VarSrc,MATCH($A323,VarKey,0))</f>
        <v/>
      </c>
      <c r="K323" s="11">
        <f>CodePrefix&amp;$A323&amp;IF($C323="","","."&amp;$C323&amp;"."&amp;$B323)&amp;INDEX(VarEnd,MATCH($A323,VarKey,0))&amp;K$5</f>
        <v/>
      </c>
      <c r="L323" s="22">
        <f>INDEX(ECPVal,MATCH("eer.all",ECPKey,0),MATCH(MIN(L$4,ECPLast),ECPYear,0))</f>
        <v/>
      </c>
      <c r="M323" s="23">
        <f>INDEX(ECPVal,MATCH("eer.all",ECPKey,0),MATCH(MIN(M$4,ECPLast),ECPYear,0))</f>
        <v/>
      </c>
      <c r="N323" s="23">
        <f>INDEX(ECPVal,MATCH("eer.all",ECPKey,0),MATCH(MIN(N$4,ECPLast),ECPYear,0))</f>
        <v/>
      </c>
      <c r="O323" s="23">
        <f>INDEX(ECPVal,MATCH("eer.all",ECPKey,0),MATCH(MIN(O$4,ECPLast),ECPYear,0))</f>
        <v/>
      </c>
      <c r="P323" s="23">
        <f>INDEX(ECPVal,MATCH("eer.all",ECPKey,0),MATCH(MIN(P$4,ECPLast),ECPYear,0))</f>
        <v/>
      </c>
      <c r="Q323" s="23">
        <f>INDEX(ECPVal,MATCH("eer.all",ECPKey,0),MATCH(MIN(Q$4,ECPLast),ECPYear,0))</f>
        <v/>
      </c>
      <c r="R323" s="23">
        <f>INDEX(ECPVal,MATCH("eer.all",ECPKey,0),MATCH(MIN(R$4,ECPLast),ECPYear,0))</f>
        <v/>
      </c>
      <c r="S323" s="23">
        <f>INDEX(ECPVal,MATCH("eer.all",ECPKey,0),MATCH(MIN(S$4,ECPLast),ECPYear,0))</f>
        <v/>
      </c>
      <c r="T323" s="23">
        <f>INDEX(ECPVal,MATCH("eer.all",ECPKey,0),MATCH(MIN(T$4,ECPLast),ECPYear,0))</f>
        <v/>
      </c>
      <c r="U323" s="23">
        <f>INDEX(ECPVal,MATCH("eer.all",ECPKey,0),MATCH(MIN(U$4,ECPLast),ECPYear,0))</f>
        <v/>
      </c>
      <c r="V323" s="23">
        <f>INDEX(ECPVal,MATCH("eer.all",ECPKey,0),MATCH(MIN(V$4,ECPLast),ECPYear,0))</f>
        <v/>
      </c>
      <c r="W323" s="23">
        <f>INDEX(ECPVal,MATCH("eer.all",ECPKey,0),MATCH(MIN(W$4,ECPLast),ECPYear,0))</f>
        <v/>
      </c>
      <c r="X323" s="23">
        <f>INDEX(ECPVal,MATCH("eer.all",ECPKey,0),MATCH(MIN(X$4,ECPLast),ECPYear,0))</f>
        <v/>
      </c>
      <c r="Y323" s="23">
        <f>INDEX(ECPVal,MATCH("eer.all",ECPKey,0),MATCH(MIN(Y$4,ECPLast),ECPYear,0))</f>
        <v/>
      </c>
      <c r="Z323" s="23">
        <f>INDEX(ECPVal,MATCH("eer.all",ECPKey,0),MATCH(MIN(Z$4,ECPLast),ECPYear,0))</f>
        <v/>
      </c>
      <c r="AA323" s="23">
        <f>INDEX(ECPVal,MATCH("eer.all",ECPKey,0),MATCH(MIN(AA$4,ECPLast),ECPYear,0))</f>
        <v/>
      </c>
      <c r="AB323" s="23">
        <f>INDEX(ECPVal,MATCH("eer.all",ECPKey,0),MATCH(MIN(AB$4,ECPLast),ECPYear,0))</f>
        <v/>
      </c>
      <c r="AC323" s="23">
        <f>INDEX(ECPVal,MATCH("eer.all",ECPKey,0),MATCH(MIN(AC$4,ECPLast),ECPYear,0))</f>
        <v/>
      </c>
      <c r="AD323" s="23">
        <f>INDEX(ECPVal,MATCH("eer.all",ECPKey,0),MATCH(MIN(AD$4,ECPLast),ECPYear,0))</f>
        <v/>
      </c>
      <c r="AF323" s="11">
        <f>CodePrefix&amp;$A323&amp;IF($C323="","","."&amp;$C323&amp;"."&amp;$B323)&amp;INDEX(VarEnd,MATCH($A323,VarKey,0))&amp;AF$5</f>
        <v/>
      </c>
      <c r="AG323" s="22">
        <f>INDEX(ECPVal,MATCH("eer.all",ECPKey,0),MATCH(MIN(AG$4,ECPLast),ECPYear,0))</f>
        <v/>
      </c>
      <c r="AH323" s="23">
        <f>INDEX(ECPVal,MATCH("eer.all",ECPKey,0),MATCH(MIN(AH$4,ECPLast),ECPYear,0))</f>
        <v/>
      </c>
      <c r="AI323" s="23">
        <f>INDEX(ECPVal,MATCH("eer.all",ECPKey,0),MATCH(MIN(AI$4,ECPLast),ECPYear,0))</f>
        <v/>
      </c>
      <c r="AJ323" s="23">
        <f>INDEX(ECPVal,MATCH("eer.all",ECPKey,0),MATCH(MIN(AJ$4,ECPLast),ECPYear,0))</f>
        <v/>
      </c>
      <c r="AK323" s="23">
        <f>INDEX(ECPVal,MATCH("eer.all",ECPKey,0),MATCH(MIN(AK$4,ECPLast),ECPYear,0))</f>
        <v/>
      </c>
      <c r="AL323" s="23">
        <f>INDEX(ECPVal,MATCH("eer.all",ECPKey,0),MATCH(MIN(AL$4,ECPLast),ECPYear,0))</f>
        <v/>
      </c>
      <c r="AM323" s="23">
        <f>INDEX(ECPVal,MATCH("eer.all",ECPKey,0),MATCH(MIN(AM$4,ECPLast),ECPYear,0))</f>
        <v/>
      </c>
      <c r="AN323" s="23">
        <f>INDEX(ECPVal,MATCH("eer.all",ECPKey,0),MATCH(MIN(AN$4,ECPLast),ECPYear,0))</f>
        <v/>
      </c>
      <c r="AO323" s="23">
        <f>INDEX(ECPVal,MATCH("eer.all",ECPKey,0),MATCH(MIN(AO$4,ECPLast),ECPYear,0))</f>
        <v/>
      </c>
      <c r="AP323" s="23">
        <f>INDEX(ECPVal,MATCH("eer.all",ECPKey,0),MATCH(MIN(AP$4,ECPLast),ECPYear,0))</f>
        <v/>
      </c>
      <c r="AQ323" s="23">
        <f>INDEX(ECPVal,MATCH("eer.all",ECPKey,0),MATCH(MIN(AQ$4,ECPLast),ECPYear,0))</f>
        <v/>
      </c>
      <c r="AR323" s="23">
        <f>INDEX(ECPVal,MATCH("eer.all",ECPKey,0),MATCH(MIN(AR$4,ECPLast),ECPYear,0))</f>
        <v/>
      </c>
      <c r="AS323" s="23">
        <f>INDEX(ECPVal,MATCH("eer.all",ECPKey,0),MATCH(MIN(AS$4,ECPLast),ECPYear,0))</f>
        <v/>
      </c>
      <c r="AT323" s="23">
        <f>INDEX(ECPVal,MATCH("eer.all",ECPKey,0),MATCH(MIN(AT$4,ECPLast),ECPYear,0))</f>
        <v/>
      </c>
      <c r="AU323" s="23">
        <f>INDEX(ECPVal,MATCH("eer.all",ECPKey,0),MATCH(MIN(AU$4,ECPLast),ECPYear,0))</f>
        <v/>
      </c>
      <c r="AV323" s="23">
        <f>INDEX(ECPVal,MATCH("eer.all",ECPKey,0),MATCH(MIN(AV$4,ECPLast),ECPYear,0))</f>
        <v/>
      </c>
      <c r="AW323" s="23">
        <f>INDEX(ECPVal,MATCH("eer.all",ECPKey,0),MATCH(MIN(AW$4,ECPLast),ECPYear,0))</f>
        <v/>
      </c>
      <c r="AX323" s="23">
        <f>INDEX(ECPVal,MATCH("eer.all",ECPKey,0),MATCH(MIN(AX$4,ECPLast),ECPYear,0))</f>
        <v/>
      </c>
      <c r="AY323" s="23">
        <f>INDEX(ECPVal,MATCH("eer.all",ECPKey,0),MATCH(MIN(AY$4,ECPLast),ECPYear,0))</f>
        <v/>
      </c>
    </row>
    <row r="324" hidden="1" outlineLevel="1">
      <c r="A324" s="1" t="inlineStr">
        <is>
          <t>xets.p</t>
        </is>
      </c>
      <c r="B324" s="1" t="inlineStr"/>
      <c r="C324" s="1" t="inlineStr"/>
      <c r="H324" s="1">
        <f>INDEX(VarLab,MATCH($A324,VarKey,0))&amp;INDEX(MemLab,MATCH($C324&amp;"|"&amp;$B324,MemKey,0))</f>
        <v/>
      </c>
      <c r="I324" s="1">
        <f>INDEX(VarUnit,MATCH($A324,VarKey,0))</f>
        <v/>
      </c>
      <c r="J324" s="1">
        <f>INDEX(VarSrc,MATCH($A324,VarKey,0))</f>
        <v/>
      </c>
      <c r="K324" s="17">
        <f>CodePrefix&amp;$A324&amp;IF($C324="","","."&amp;$C324&amp;"."&amp;$B324)&amp;INDEX(VarEnd,MATCH($A324,VarKey,0))&amp;K$5</f>
        <v/>
      </c>
      <c r="L324" s="18">
        <f>IF(LEFT(L$317,3)="Yes",L$323*(1+L$318)^MAX(0,L$4-ECPLast),0)</f>
        <v/>
      </c>
      <c r="M324" s="19">
        <f>IF(LEFT(M$317,3)="Yes",M$323*(1+M$318)^MAX(0,M$4-ECPLast),0)</f>
        <v/>
      </c>
      <c r="N324" s="19">
        <f>IF(LEFT(N$317,3)="Yes",N$323*(1+N$318)^MAX(0,N$4-ECPLast),0)</f>
        <v/>
      </c>
      <c r="O324" s="19">
        <f>IF(LEFT(O$317,3)="Yes",O$323*(1+O$318)^MAX(0,O$4-ECPLast),0)</f>
        <v/>
      </c>
      <c r="P324" s="19">
        <f>IF(LEFT(P$317,3)="Yes",P$323*(1+P$318)^MAX(0,P$4-ECPLast),0)</f>
        <v/>
      </c>
      <c r="Q324" s="19">
        <f>IF(LEFT(Q$317,3)="Yes",Q$323*(1+Q$318)^MAX(0,Q$4-ECPLast),0)</f>
        <v/>
      </c>
      <c r="R324" s="19">
        <f>IF(LEFT(R$317,3)="Yes",R$323*(1+R$318)^MAX(0,R$4-ECPLast),0)</f>
        <v/>
      </c>
      <c r="S324" s="19">
        <f>IF(LEFT(S$317,3)="Yes",S$323*(1+S$318)^MAX(0,S$4-ECPLast),0)</f>
        <v/>
      </c>
      <c r="T324" s="19">
        <f>IF(LEFT(T$317,3)="Yes",T$323*(1+T$318)^MAX(0,T$4-ECPLast),0)</f>
        <v/>
      </c>
      <c r="U324" s="19">
        <f>IF(LEFT(U$317,3)="Yes",U$323*(1+U$318)^MAX(0,U$4-ECPLast),0)</f>
        <v/>
      </c>
      <c r="V324" s="19">
        <f>IF(LEFT(V$317,3)="Yes",V$323*(1+V$318)^MAX(0,V$4-ECPLast),0)</f>
        <v/>
      </c>
      <c r="W324" s="19">
        <f>IF(LEFT(W$317,3)="Yes",W$323*(1+W$318)^MAX(0,W$4-ECPLast),0)</f>
        <v/>
      </c>
      <c r="X324" s="19">
        <f>IF(LEFT(X$317,3)="Yes",X$323*(1+X$318)^MAX(0,X$4-ECPLast),0)</f>
        <v/>
      </c>
      <c r="Y324" s="19">
        <f>IF(LEFT(Y$317,3)="Yes",Y$323*(1+Y$318)^MAX(0,Y$4-ECPLast),0)</f>
        <v/>
      </c>
      <c r="Z324" s="19">
        <f>IF(LEFT(Z$317,3)="Yes",Z$323*(1+Z$318)^MAX(0,Z$4-ECPLast),0)</f>
        <v/>
      </c>
      <c r="AA324" s="19">
        <f>IF(LEFT(AA$317,3)="Yes",AA$323*(1+AA$318)^MAX(0,AA$4-ECPLast),0)</f>
        <v/>
      </c>
      <c r="AB324" s="19">
        <f>IF(LEFT(AB$317,3)="Yes",AB$323*(1+AB$318)^MAX(0,AB$4-ECPLast),0)</f>
        <v/>
      </c>
      <c r="AC324" s="19">
        <f>IF(LEFT(AC$317,3)="Yes",AC$323*(1+AC$318)^MAX(0,AC$4-ECPLast),0)</f>
        <v/>
      </c>
      <c r="AD324" s="19">
        <f>IF(LEFT(AD$317,3)="Yes",AD$323*(1+AD$318)^MAX(0,AD$4-ECPLast),0)</f>
        <v/>
      </c>
      <c r="AF324" s="17">
        <f>CodePrefix&amp;$A324&amp;IF($C324="","","."&amp;$C324&amp;"."&amp;$B324)&amp;INDEX(VarEnd,MATCH($A324,VarKey,0))&amp;AF$5</f>
        <v/>
      </c>
      <c r="AG324" s="18">
        <f>IF(LEFT(AG$317,3)="Yes",AG$323*(1+AG$318)^MAX(0,AG$4-ECPLast),0)</f>
        <v/>
      </c>
      <c r="AH324" s="19">
        <f>IF(LEFT(AH$317,3)="Yes",AH$323*(1+AH$318)^MAX(0,AH$4-ECPLast),0)</f>
        <v/>
      </c>
      <c r="AI324" s="19">
        <f>IF(LEFT(AI$317,3)="Yes",AI$323*(1+AI$318)^MAX(0,AI$4-ECPLast),0)</f>
        <v/>
      </c>
      <c r="AJ324" s="19">
        <f>IF(LEFT(AJ$317,3)="Yes",AJ$323*(1+AJ$318)^MAX(0,AJ$4-ECPLast),0)</f>
        <v/>
      </c>
      <c r="AK324" s="19">
        <f>IF(LEFT(AK$317,3)="Yes",AK$323*(1+AK$318)^MAX(0,AK$4-ECPLast),0)</f>
        <v/>
      </c>
      <c r="AL324" s="19">
        <f>IF(LEFT(AL$317,3)="Yes",AL$323*(1+AL$318)^MAX(0,AL$4-ECPLast),0)</f>
        <v/>
      </c>
      <c r="AM324" s="19">
        <f>IF(LEFT(AM$317,3)="Yes",AM$323*(1+AM$318)^MAX(0,AM$4-ECPLast),0)</f>
        <v/>
      </c>
      <c r="AN324" s="19">
        <f>IF(LEFT(AN$317,3)="Yes",AN$323*(1+AN$318)^MAX(0,AN$4-ECPLast),0)</f>
        <v/>
      </c>
      <c r="AO324" s="19">
        <f>IF(LEFT(AO$317,3)="Yes",AO$323*(1+AO$318)^MAX(0,AO$4-ECPLast),0)</f>
        <v/>
      </c>
      <c r="AP324" s="19">
        <f>IF(LEFT(AP$317,3)="Yes",AP$323*(1+AP$318)^MAX(0,AP$4-ECPLast),0)</f>
        <v/>
      </c>
      <c r="AQ324" s="19">
        <f>IF(LEFT(AQ$317,3)="Yes",AQ$323*(1+AQ$318)^MAX(0,AQ$4-ECPLast),0)</f>
        <v/>
      </c>
      <c r="AR324" s="19">
        <f>IF(LEFT(AR$317,3)="Yes",AR$323*(1+AR$318)^MAX(0,AR$4-ECPLast),0)</f>
        <v/>
      </c>
      <c r="AS324" s="19">
        <f>IF(LEFT(AS$317,3)="Yes",AS$323*(1+AS$318)^MAX(0,AS$4-ECPLast),0)</f>
        <v/>
      </c>
      <c r="AT324" s="19">
        <f>IF(LEFT(AT$317,3)="Yes",AT$323*(1+AT$318)^MAX(0,AT$4-ECPLast),0)</f>
        <v/>
      </c>
      <c r="AU324" s="19">
        <f>IF(LEFT(AU$317,3)="Yes",AU$323*(1+AU$318)^MAX(0,AU$4-ECPLast),0)</f>
        <v/>
      </c>
      <c r="AV324" s="19">
        <f>IF(LEFT(AV$317,3)="Yes",AV$323*(1+AV$318)^MAX(0,AV$4-ECPLast),0)</f>
        <v/>
      </c>
      <c r="AW324" s="19">
        <f>IF(LEFT(AW$317,3)="Yes",AW$323*(1+AW$318)^MAX(0,AW$4-ECPLast),0)</f>
        <v/>
      </c>
      <c r="AX324" s="19">
        <f>IF(LEFT(AX$317,3)="Yes",AX$323*(1+AX$318)^MAX(0,AX$4-ECPLast),0)</f>
        <v/>
      </c>
      <c r="AY324" s="19">
        <f>IF(LEFT(AY$317,3)="Yes",AY$323*(1+AY$318)^MAX(0,AY$4-ECPLast),0)</f>
        <v/>
      </c>
    </row>
    <row r="325" hidden="1" outlineLevel="1">
      <c r="A325" s="14" t="inlineStr">
        <is>
          <t>xets.p0</t>
        </is>
      </c>
      <c r="B325" s="14" t="inlineStr"/>
      <c r="C325" s="14" t="inlineStr"/>
      <c r="H325" s="14">
        <f>INDEX(VarLab,MATCH($A325,VarKey,0))&amp;INDEX(MemLab,MATCH($C325&amp;"|"&amp;$B325,MemKey,0))</f>
        <v/>
      </c>
      <c r="I325" s="14">
        <f>INDEX(VarUnit,MATCH($A325,VarKey,0))</f>
        <v/>
      </c>
      <c r="J325" s="14">
        <f>INDEX(VarSrc,MATCH($A325,VarKey,0))</f>
        <v/>
      </c>
      <c r="K325" s="11">
        <f>CodePrefix&amp;$A325&amp;IF($C325="","","."&amp;$C325&amp;"."&amp;$B325)&amp;INDEX(VarEnd,MATCH($A325,VarKey,0))&amp;K$5</f>
        <v/>
      </c>
      <c r="L325" s="22">
        <f>INDEX(ECPVal,MATCH("eer.all",ECPKey,0),MATCH(MIN(L$4,ECPLast,Settings!$C$10),ECPYear,0))</f>
        <v/>
      </c>
      <c r="M325" s="23">
        <f>INDEX(ECPVal,MATCH("eer.all",ECPKey,0),MATCH(MIN(M$4,ECPLast,Settings!$C$10),ECPYear,0))</f>
        <v/>
      </c>
      <c r="N325" s="23">
        <f>INDEX(ECPVal,MATCH("eer.all",ECPKey,0),MATCH(MIN(N$4,ECPLast,Settings!$C$10),ECPYear,0))</f>
        <v/>
      </c>
      <c r="O325" s="23">
        <f>INDEX(ECPVal,MATCH("eer.all",ECPKey,0),MATCH(MIN(O$4,ECPLast,Settings!$C$10),ECPYear,0))</f>
        <v/>
      </c>
      <c r="P325" s="23">
        <f>INDEX(ECPVal,MATCH("eer.all",ECPKey,0),MATCH(MIN(P$4,ECPLast,Settings!$C$10),ECPYear,0))</f>
        <v/>
      </c>
      <c r="Q325" s="23">
        <f>INDEX(ECPVal,MATCH("eer.all",ECPKey,0),MATCH(MIN(Q$4,ECPLast,Settings!$C$10),ECPYear,0))</f>
        <v/>
      </c>
      <c r="R325" s="23">
        <f>INDEX(ECPVal,MATCH("eer.all",ECPKey,0),MATCH(MIN(R$4,ECPLast,Settings!$C$10),ECPYear,0))</f>
        <v/>
      </c>
      <c r="S325" s="23">
        <f>INDEX(ECPVal,MATCH("eer.all",ECPKey,0),MATCH(MIN(S$4,ECPLast,Settings!$C$10),ECPYear,0))</f>
        <v/>
      </c>
      <c r="T325" s="23">
        <f>INDEX(ECPVal,MATCH("eer.all",ECPKey,0),MATCH(MIN(T$4,ECPLast,Settings!$C$10),ECPYear,0))</f>
        <v/>
      </c>
      <c r="U325" s="23">
        <f>INDEX(ECPVal,MATCH("eer.all",ECPKey,0),MATCH(MIN(U$4,ECPLast,Settings!$C$10),ECPYear,0))</f>
        <v/>
      </c>
      <c r="V325" s="23">
        <f>INDEX(ECPVal,MATCH("eer.all",ECPKey,0),MATCH(MIN(V$4,ECPLast,Settings!$C$10),ECPYear,0))</f>
        <v/>
      </c>
      <c r="W325" s="23">
        <f>INDEX(ECPVal,MATCH("eer.all",ECPKey,0),MATCH(MIN(W$4,ECPLast,Settings!$C$10),ECPYear,0))</f>
        <v/>
      </c>
      <c r="X325" s="23">
        <f>INDEX(ECPVal,MATCH("eer.all",ECPKey,0),MATCH(MIN(X$4,ECPLast,Settings!$C$10),ECPYear,0))</f>
        <v/>
      </c>
      <c r="Y325" s="23">
        <f>INDEX(ECPVal,MATCH("eer.all",ECPKey,0),MATCH(MIN(Y$4,ECPLast,Settings!$C$10),ECPYear,0))</f>
        <v/>
      </c>
      <c r="Z325" s="23">
        <f>INDEX(ECPVal,MATCH("eer.all",ECPKey,0),MATCH(MIN(Z$4,ECPLast,Settings!$C$10),ECPYear,0))</f>
        <v/>
      </c>
      <c r="AA325" s="23">
        <f>INDEX(ECPVal,MATCH("eer.all",ECPKey,0),MATCH(MIN(AA$4,ECPLast,Settings!$C$10),ECPYear,0))</f>
        <v/>
      </c>
      <c r="AB325" s="23">
        <f>INDEX(ECPVal,MATCH("eer.all",ECPKey,0),MATCH(MIN(AB$4,ECPLast,Settings!$C$10),ECPYear,0))</f>
        <v/>
      </c>
      <c r="AC325" s="23">
        <f>INDEX(ECPVal,MATCH("eer.all",ECPKey,0),MATCH(MIN(AC$4,ECPLast,Settings!$C$10),ECPYear,0))</f>
        <v/>
      </c>
      <c r="AD325" s="23">
        <f>INDEX(ECPVal,MATCH("eer.all",ECPKey,0),MATCH(MIN(AD$4,ECPLast,Settings!$C$10),ECPYear,0))</f>
        <v/>
      </c>
      <c r="AF325" s="11">
        <f>CodePrefix&amp;$A325&amp;IF($C325="","","."&amp;$C325&amp;"."&amp;$B325)&amp;INDEX(VarEnd,MATCH($A325,VarKey,0))&amp;AF$5</f>
        <v/>
      </c>
      <c r="AG325" s="22">
        <f>INDEX(ECPVal,MATCH("eer.all",ECPKey,0),MATCH(MIN(AG$4,ECPLast,Settings!$C$10),ECPYear,0))</f>
        <v/>
      </c>
      <c r="AH325" s="23">
        <f>INDEX(ECPVal,MATCH("eer.all",ECPKey,0),MATCH(MIN(AH$4,ECPLast,Settings!$C$10),ECPYear,0))</f>
        <v/>
      </c>
      <c r="AI325" s="23">
        <f>INDEX(ECPVal,MATCH("eer.all",ECPKey,0),MATCH(MIN(AI$4,ECPLast,Settings!$C$10),ECPYear,0))</f>
        <v/>
      </c>
      <c r="AJ325" s="23">
        <f>INDEX(ECPVal,MATCH("eer.all",ECPKey,0),MATCH(MIN(AJ$4,ECPLast,Settings!$C$10),ECPYear,0))</f>
        <v/>
      </c>
      <c r="AK325" s="23">
        <f>INDEX(ECPVal,MATCH("eer.all",ECPKey,0),MATCH(MIN(AK$4,ECPLast,Settings!$C$10),ECPYear,0))</f>
        <v/>
      </c>
      <c r="AL325" s="23">
        <f>INDEX(ECPVal,MATCH("eer.all",ECPKey,0),MATCH(MIN(AL$4,ECPLast,Settings!$C$10),ECPYear,0))</f>
        <v/>
      </c>
      <c r="AM325" s="23">
        <f>INDEX(ECPVal,MATCH("eer.all",ECPKey,0),MATCH(MIN(AM$4,ECPLast,Settings!$C$10),ECPYear,0))</f>
        <v/>
      </c>
      <c r="AN325" s="23">
        <f>INDEX(ECPVal,MATCH("eer.all",ECPKey,0),MATCH(MIN(AN$4,ECPLast,Settings!$C$10),ECPYear,0))</f>
        <v/>
      </c>
      <c r="AO325" s="23">
        <f>INDEX(ECPVal,MATCH("eer.all",ECPKey,0),MATCH(MIN(AO$4,ECPLast,Settings!$C$10),ECPYear,0))</f>
        <v/>
      </c>
      <c r="AP325" s="23">
        <f>INDEX(ECPVal,MATCH("eer.all",ECPKey,0),MATCH(MIN(AP$4,ECPLast,Settings!$C$10),ECPYear,0))</f>
        <v/>
      </c>
      <c r="AQ325" s="23">
        <f>INDEX(ECPVal,MATCH("eer.all",ECPKey,0),MATCH(MIN(AQ$4,ECPLast,Settings!$C$10),ECPYear,0))</f>
        <v/>
      </c>
      <c r="AR325" s="23">
        <f>INDEX(ECPVal,MATCH("eer.all",ECPKey,0),MATCH(MIN(AR$4,ECPLast,Settings!$C$10),ECPYear,0))</f>
        <v/>
      </c>
      <c r="AS325" s="23">
        <f>INDEX(ECPVal,MATCH("eer.all",ECPKey,0),MATCH(MIN(AS$4,ECPLast,Settings!$C$10),ECPYear,0))</f>
        <v/>
      </c>
      <c r="AT325" s="23">
        <f>INDEX(ECPVal,MATCH("eer.all",ECPKey,0),MATCH(MIN(AT$4,ECPLast,Settings!$C$10),ECPYear,0))</f>
        <v/>
      </c>
      <c r="AU325" s="23">
        <f>INDEX(ECPVal,MATCH("eer.all",ECPKey,0),MATCH(MIN(AU$4,ECPLast,Settings!$C$10),ECPYear,0))</f>
        <v/>
      </c>
      <c r="AV325" s="23">
        <f>INDEX(ECPVal,MATCH("eer.all",ECPKey,0),MATCH(MIN(AV$4,ECPLast,Settings!$C$10),ECPYear,0))</f>
        <v/>
      </c>
      <c r="AW325" s="23">
        <f>INDEX(ECPVal,MATCH("eer.all",ECPKey,0),MATCH(MIN(AW$4,ECPLast,Settings!$C$10),ECPYear,0))</f>
        <v/>
      </c>
      <c r="AX325" s="23">
        <f>INDEX(ECPVal,MATCH("eer.all",ECPKey,0),MATCH(MIN(AX$4,ECPLast,Settings!$C$10),ECPYear,0))</f>
        <v/>
      </c>
      <c r="AY325" s="23">
        <f>INDEX(ECPVal,MATCH("eer.all",ECPKey,0),MATCH(MIN(AY$4,ECPLast,Settings!$C$10),ECPYear,0))</f>
        <v/>
      </c>
    </row>
    <row r="326" collapsed="1"/>
    <row r="327">
      <c r="A327" s="4" t="inlineStr">
        <is>
          <t>2. Retail energy prices before new policies (real $/GJ of ResultsYear; by price fuel; legacy method, PriceProjection_Method_v0.6.md)</t>
        </is>
      </c>
      <c r="B327" s="5" t="n"/>
      <c r="C327" s="5" t="n"/>
      <c r="D327" s="5" t="n"/>
      <c r="E327" s="5" t="n"/>
      <c r="F327" s="5" t="n"/>
      <c r="G327" s="5" t="n"/>
      <c r="H327" s="5" t="n"/>
      <c r="I327" s="5" t="n"/>
      <c r="J327" s="5" t="n"/>
      <c r="K327" s="5" t="n"/>
      <c r="L327" s="5" t="n"/>
      <c r="M327" s="5" t="n"/>
      <c r="N327" s="5" t="n"/>
      <c r="O327" s="5" t="n"/>
      <c r="P327" s="5" t="n"/>
      <c r="Q327" s="5" t="n"/>
      <c r="R327" s="5" t="n"/>
      <c r="S327" s="5" t="n"/>
      <c r="T327" s="5" t="n"/>
      <c r="U327" s="5" t="n"/>
      <c r="V327" s="5" t="n"/>
      <c r="W327" s="5" t="n"/>
      <c r="X327" s="5" t="n"/>
      <c r="Y327" s="5" t="n"/>
      <c r="Z327" s="5" t="n"/>
      <c r="AA327" s="5" t="n"/>
      <c r="AB327" s="5" t="n"/>
      <c r="AC327" s="5" t="n"/>
      <c r="AD327" s="5" t="n"/>
      <c r="AE327" s="5" t="n"/>
      <c r="AF327" s="5" t="n"/>
      <c r="AG327" s="5" t="n"/>
      <c r="AH327" s="5" t="n"/>
      <c r="AI327" s="5" t="n"/>
      <c r="AJ327" s="5" t="n"/>
      <c r="AK327" s="5" t="n"/>
      <c r="AL327" s="5" t="n"/>
      <c r="AM327" s="5" t="n"/>
      <c r="AN327" s="5" t="n"/>
      <c r="AO327" s="5" t="n"/>
      <c r="AP327" s="5" t="n"/>
      <c r="AQ327" s="5" t="n"/>
      <c r="AR327" s="5" t="n"/>
      <c r="AS327" s="5" t="n"/>
      <c r="AT327" s="5" t="n"/>
      <c r="AU327" s="5" t="n"/>
      <c r="AV327" s="5" t="n"/>
      <c r="AW327" s="5" t="n"/>
      <c r="AX327" s="5" t="n"/>
      <c r="AY327" s="5" t="n"/>
      <c r="AZ327" s="5" t="n"/>
    </row>
    <row r="328" hidden="1" outlineLevel="1">
      <c r="H328" s="20" t="inlineStr">
        <is>
          <t>International energy prices (MTInputs rows 220, 258; real via the deflator index; only ratios are used)</t>
        </is>
      </c>
    </row>
    <row r="329" hidden="1" outlineLevel="1">
      <c r="A329" s="14" t="inlineStr">
        <is>
          <t>IntEnerPricForeSource</t>
        </is>
      </c>
      <c r="B329" s="14" t="inlineStr"/>
      <c r="C329" s="14" t="inlineStr"/>
      <c r="D329" s="21" t="n">
        <v>220</v>
      </c>
      <c r="H329" s="14">
        <f>INDEX(VarLab,MATCH($A329,VarKey,0))&amp;INDEX(MemLab,MATCH($C329&amp;"|"&amp;$B329,MemKey,0))</f>
        <v/>
      </c>
      <c r="I329" s="14">
        <f>INDEX(VarUnit,MATCH($A329,VarKey,0))</f>
        <v/>
      </c>
      <c r="J329" s="14">
        <f>INDEX(VarSrc,MATCH($A329,VarKey,0))</f>
        <v/>
      </c>
      <c r="K329" s="11">
        <f>CodePrefix&amp;$A329&amp;IF($C329="","","."&amp;$C329&amp;"."&amp;$B329)&amp;INDEX(VarEnd,MATCH($A329,VarKey,0))&amp;K$5</f>
        <v/>
      </c>
      <c r="L329" s="33">
        <f>INDEX(MTInputs!$J$1:$AZ$415,$D329,MATCH(L$5,MTInputs!$J$5:$AZ$5,0))</f>
        <v/>
      </c>
      <c r="M329" s="14">
        <f>INDEX(MTInputs!$J$1:$AZ$415,$D329,MATCH(M$5,MTInputs!$J$5:$AZ$5,0))</f>
        <v/>
      </c>
      <c r="N329" s="14">
        <f>INDEX(MTInputs!$J$1:$AZ$415,$D329,MATCH(N$5,MTInputs!$J$5:$AZ$5,0))</f>
        <v/>
      </c>
      <c r="O329" s="14">
        <f>INDEX(MTInputs!$J$1:$AZ$415,$D329,MATCH(O$5,MTInputs!$J$5:$AZ$5,0))</f>
        <v/>
      </c>
      <c r="P329" s="14">
        <f>INDEX(MTInputs!$J$1:$AZ$415,$D329,MATCH(P$5,MTInputs!$J$5:$AZ$5,0))</f>
        <v/>
      </c>
      <c r="Q329" s="14">
        <f>INDEX(MTInputs!$J$1:$AZ$415,$D329,MATCH(Q$5,MTInputs!$J$5:$AZ$5,0))</f>
        <v/>
      </c>
      <c r="R329" s="14">
        <f>INDEX(MTInputs!$J$1:$AZ$415,$D329,MATCH(R$5,MTInputs!$J$5:$AZ$5,0))</f>
        <v/>
      </c>
      <c r="S329" s="14">
        <f>INDEX(MTInputs!$J$1:$AZ$415,$D329,MATCH(S$5,MTInputs!$J$5:$AZ$5,0))</f>
        <v/>
      </c>
      <c r="T329" s="14">
        <f>INDEX(MTInputs!$J$1:$AZ$415,$D329,MATCH(T$5,MTInputs!$J$5:$AZ$5,0))</f>
        <v/>
      </c>
      <c r="U329" s="14">
        <f>INDEX(MTInputs!$J$1:$AZ$415,$D329,MATCH(U$5,MTInputs!$J$5:$AZ$5,0))</f>
        <v/>
      </c>
      <c r="V329" s="14">
        <f>INDEX(MTInputs!$J$1:$AZ$415,$D329,MATCH(V$5,MTInputs!$J$5:$AZ$5,0))</f>
        <v/>
      </c>
      <c r="W329" s="14">
        <f>INDEX(MTInputs!$J$1:$AZ$415,$D329,MATCH(W$5,MTInputs!$J$5:$AZ$5,0))</f>
        <v/>
      </c>
      <c r="X329" s="14">
        <f>INDEX(MTInputs!$J$1:$AZ$415,$D329,MATCH(X$5,MTInputs!$J$5:$AZ$5,0))</f>
        <v/>
      </c>
      <c r="Y329" s="14">
        <f>INDEX(MTInputs!$J$1:$AZ$415,$D329,MATCH(Y$5,MTInputs!$J$5:$AZ$5,0))</f>
        <v/>
      </c>
      <c r="Z329" s="14">
        <f>INDEX(MTInputs!$J$1:$AZ$415,$D329,MATCH(Z$5,MTInputs!$J$5:$AZ$5,0))</f>
        <v/>
      </c>
      <c r="AA329" s="14">
        <f>INDEX(MTInputs!$J$1:$AZ$415,$D329,MATCH(AA$5,MTInputs!$J$5:$AZ$5,0))</f>
        <v/>
      </c>
      <c r="AB329" s="14">
        <f>INDEX(MTInputs!$J$1:$AZ$415,$D329,MATCH(AB$5,MTInputs!$J$5:$AZ$5,0))</f>
        <v/>
      </c>
      <c r="AC329" s="14">
        <f>INDEX(MTInputs!$J$1:$AZ$415,$D329,MATCH(AC$5,MTInputs!$J$5:$AZ$5,0))</f>
        <v/>
      </c>
      <c r="AD329" s="14">
        <f>INDEX(MTInputs!$J$1:$AZ$415,$D329,MATCH(AD$5,MTInputs!$J$5:$AZ$5,0))</f>
        <v/>
      </c>
      <c r="AF329" s="11">
        <f>CodePrefix&amp;$A329&amp;IF($C329="","","."&amp;$C329&amp;"."&amp;$B329)&amp;INDEX(VarEnd,MATCH($A329,VarKey,0))&amp;AF$5</f>
        <v/>
      </c>
      <c r="AG329" s="33">
        <f>INDEX(MTInputs!$J$1:$AZ$415,$D329,MATCH(AG$5,MTInputs!$J$5:$AZ$5,0))</f>
        <v/>
      </c>
      <c r="AH329" s="14">
        <f>INDEX(MTInputs!$J$1:$AZ$415,$D329,MATCH(AH$5,MTInputs!$J$5:$AZ$5,0))</f>
        <v/>
      </c>
      <c r="AI329" s="14">
        <f>INDEX(MTInputs!$J$1:$AZ$415,$D329,MATCH(AI$5,MTInputs!$J$5:$AZ$5,0))</f>
        <v/>
      </c>
      <c r="AJ329" s="14">
        <f>INDEX(MTInputs!$J$1:$AZ$415,$D329,MATCH(AJ$5,MTInputs!$J$5:$AZ$5,0))</f>
        <v/>
      </c>
      <c r="AK329" s="14">
        <f>INDEX(MTInputs!$J$1:$AZ$415,$D329,MATCH(AK$5,MTInputs!$J$5:$AZ$5,0))</f>
        <v/>
      </c>
      <c r="AL329" s="14">
        <f>INDEX(MTInputs!$J$1:$AZ$415,$D329,MATCH(AL$5,MTInputs!$J$5:$AZ$5,0))</f>
        <v/>
      </c>
      <c r="AM329" s="14">
        <f>INDEX(MTInputs!$J$1:$AZ$415,$D329,MATCH(AM$5,MTInputs!$J$5:$AZ$5,0))</f>
        <v/>
      </c>
      <c r="AN329" s="14">
        <f>INDEX(MTInputs!$J$1:$AZ$415,$D329,MATCH(AN$5,MTInputs!$J$5:$AZ$5,0))</f>
        <v/>
      </c>
      <c r="AO329" s="14">
        <f>INDEX(MTInputs!$J$1:$AZ$415,$D329,MATCH(AO$5,MTInputs!$J$5:$AZ$5,0))</f>
        <v/>
      </c>
      <c r="AP329" s="14">
        <f>INDEX(MTInputs!$J$1:$AZ$415,$D329,MATCH(AP$5,MTInputs!$J$5:$AZ$5,0))</f>
        <v/>
      </c>
      <c r="AQ329" s="14">
        <f>INDEX(MTInputs!$J$1:$AZ$415,$D329,MATCH(AQ$5,MTInputs!$J$5:$AZ$5,0))</f>
        <v/>
      </c>
      <c r="AR329" s="14">
        <f>INDEX(MTInputs!$J$1:$AZ$415,$D329,MATCH(AR$5,MTInputs!$J$5:$AZ$5,0))</f>
        <v/>
      </c>
      <c r="AS329" s="14">
        <f>INDEX(MTInputs!$J$1:$AZ$415,$D329,MATCH(AS$5,MTInputs!$J$5:$AZ$5,0))</f>
        <v/>
      </c>
      <c r="AT329" s="14">
        <f>INDEX(MTInputs!$J$1:$AZ$415,$D329,MATCH(AT$5,MTInputs!$J$5:$AZ$5,0))</f>
        <v/>
      </c>
      <c r="AU329" s="14">
        <f>INDEX(MTInputs!$J$1:$AZ$415,$D329,MATCH(AU$5,MTInputs!$J$5:$AZ$5,0))</f>
        <v/>
      </c>
      <c r="AV329" s="14">
        <f>INDEX(MTInputs!$J$1:$AZ$415,$D329,MATCH(AV$5,MTInputs!$J$5:$AZ$5,0))</f>
        <v/>
      </c>
      <c r="AW329" s="14">
        <f>INDEX(MTInputs!$J$1:$AZ$415,$D329,MATCH(AW$5,MTInputs!$J$5:$AZ$5,0))</f>
        <v/>
      </c>
      <c r="AX329" s="14">
        <f>INDEX(MTInputs!$J$1:$AZ$415,$D329,MATCH(AX$5,MTInputs!$J$5:$AZ$5,0))</f>
        <v/>
      </c>
      <c r="AY329" s="14">
        <f>INDEX(MTInputs!$J$1:$AZ$415,$D329,MATCH(AY$5,MTInputs!$J$5:$AZ$5,0))</f>
        <v/>
      </c>
    </row>
    <row r="330" hidden="1" outlineLevel="1">
      <c r="A330" s="14" t="inlineStr">
        <is>
          <t>IntEnerPricForecastAdjustment</t>
        </is>
      </c>
      <c r="B330" s="14" t="inlineStr"/>
      <c r="C330" s="14" t="inlineStr"/>
      <c r="D330" s="21" t="n">
        <v>258</v>
      </c>
      <c r="H330" s="14">
        <f>INDEX(VarLab,MATCH($A330,VarKey,0))&amp;INDEX(MemLab,MATCH($C330&amp;"|"&amp;$B330,MemKey,0))</f>
        <v/>
      </c>
      <c r="I330" s="14">
        <f>INDEX(VarUnit,MATCH($A330,VarKey,0))</f>
        <v/>
      </c>
      <c r="J330" s="14">
        <f>INDEX(VarSrc,MATCH($A330,VarKey,0))</f>
        <v/>
      </c>
      <c r="K330" s="11">
        <f>CodePrefix&amp;$A330&amp;IF($C330="","","."&amp;$C330&amp;"."&amp;$B330)&amp;INDEX(VarEnd,MATCH($A330,VarKey,0))&amp;K$5</f>
        <v/>
      </c>
      <c r="L330" s="33">
        <f>INDEX(MTInputs!$J$1:$AZ$415,$D330,MATCH(L$5,MTInputs!$J$5:$AZ$5,0))</f>
        <v/>
      </c>
      <c r="M330" s="14">
        <f>INDEX(MTInputs!$J$1:$AZ$415,$D330,MATCH(M$5,MTInputs!$J$5:$AZ$5,0))</f>
        <v/>
      </c>
      <c r="N330" s="14">
        <f>INDEX(MTInputs!$J$1:$AZ$415,$D330,MATCH(N$5,MTInputs!$J$5:$AZ$5,0))</f>
        <v/>
      </c>
      <c r="O330" s="14">
        <f>INDEX(MTInputs!$J$1:$AZ$415,$D330,MATCH(O$5,MTInputs!$J$5:$AZ$5,0))</f>
        <v/>
      </c>
      <c r="P330" s="14">
        <f>INDEX(MTInputs!$J$1:$AZ$415,$D330,MATCH(P$5,MTInputs!$J$5:$AZ$5,0))</f>
        <v/>
      </c>
      <c r="Q330" s="14">
        <f>INDEX(MTInputs!$J$1:$AZ$415,$D330,MATCH(Q$5,MTInputs!$J$5:$AZ$5,0))</f>
        <v/>
      </c>
      <c r="R330" s="14">
        <f>INDEX(MTInputs!$J$1:$AZ$415,$D330,MATCH(R$5,MTInputs!$J$5:$AZ$5,0))</f>
        <v/>
      </c>
      <c r="S330" s="14">
        <f>INDEX(MTInputs!$J$1:$AZ$415,$D330,MATCH(S$5,MTInputs!$J$5:$AZ$5,0))</f>
        <v/>
      </c>
      <c r="T330" s="14">
        <f>INDEX(MTInputs!$J$1:$AZ$415,$D330,MATCH(T$5,MTInputs!$J$5:$AZ$5,0))</f>
        <v/>
      </c>
      <c r="U330" s="14">
        <f>INDEX(MTInputs!$J$1:$AZ$415,$D330,MATCH(U$5,MTInputs!$J$5:$AZ$5,0))</f>
        <v/>
      </c>
      <c r="V330" s="14">
        <f>INDEX(MTInputs!$J$1:$AZ$415,$D330,MATCH(V$5,MTInputs!$J$5:$AZ$5,0))</f>
        <v/>
      </c>
      <c r="W330" s="14">
        <f>INDEX(MTInputs!$J$1:$AZ$415,$D330,MATCH(W$5,MTInputs!$J$5:$AZ$5,0))</f>
        <v/>
      </c>
      <c r="X330" s="14">
        <f>INDEX(MTInputs!$J$1:$AZ$415,$D330,MATCH(X$5,MTInputs!$J$5:$AZ$5,0))</f>
        <v/>
      </c>
      <c r="Y330" s="14">
        <f>INDEX(MTInputs!$J$1:$AZ$415,$D330,MATCH(Y$5,MTInputs!$J$5:$AZ$5,0))</f>
        <v/>
      </c>
      <c r="Z330" s="14">
        <f>INDEX(MTInputs!$J$1:$AZ$415,$D330,MATCH(Z$5,MTInputs!$J$5:$AZ$5,0))</f>
        <v/>
      </c>
      <c r="AA330" s="14">
        <f>INDEX(MTInputs!$J$1:$AZ$415,$D330,MATCH(AA$5,MTInputs!$J$5:$AZ$5,0))</f>
        <v/>
      </c>
      <c r="AB330" s="14">
        <f>INDEX(MTInputs!$J$1:$AZ$415,$D330,MATCH(AB$5,MTInputs!$J$5:$AZ$5,0))</f>
        <v/>
      </c>
      <c r="AC330" s="14">
        <f>INDEX(MTInputs!$J$1:$AZ$415,$D330,MATCH(AC$5,MTInputs!$J$5:$AZ$5,0))</f>
        <v/>
      </c>
      <c r="AD330" s="14">
        <f>INDEX(MTInputs!$J$1:$AZ$415,$D330,MATCH(AD$5,MTInputs!$J$5:$AZ$5,0))</f>
        <v/>
      </c>
      <c r="AF330" s="11">
        <f>CodePrefix&amp;$A330&amp;IF($C330="","","."&amp;$C330&amp;"."&amp;$B330)&amp;INDEX(VarEnd,MATCH($A330,VarKey,0))&amp;AF$5</f>
        <v/>
      </c>
      <c r="AG330" s="33">
        <f>INDEX(MTInputs!$J$1:$AZ$415,$D330,MATCH(AG$5,MTInputs!$J$5:$AZ$5,0))</f>
        <v/>
      </c>
      <c r="AH330" s="14">
        <f>INDEX(MTInputs!$J$1:$AZ$415,$D330,MATCH(AH$5,MTInputs!$J$5:$AZ$5,0))</f>
        <v/>
      </c>
      <c r="AI330" s="14">
        <f>INDEX(MTInputs!$J$1:$AZ$415,$D330,MATCH(AI$5,MTInputs!$J$5:$AZ$5,0))</f>
        <v/>
      </c>
      <c r="AJ330" s="14">
        <f>INDEX(MTInputs!$J$1:$AZ$415,$D330,MATCH(AJ$5,MTInputs!$J$5:$AZ$5,0))</f>
        <v/>
      </c>
      <c r="AK330" s="14">
        <f>INDEX(MTInputs!$J$1:$AZ$415,$D330,MATCH(AK$5,MTInputs!$J$5:$AZ$5,0))</f>
        <v/>
      </c>
      <c r="AL330" s="14">
        <f>INDEX(MTInputs!$J$1:$AZ$415,$D330,MATCH(AL$5,MTInputs!$J$5:$AZ$5,0))</f>
        <v/>
      </c>
      <c r="AM330" s="14">
        <f>INDEX(MTInputs!$J$1:$AZ$415,$D330,MATCH(AM$5,MTInputs!$J$5:$AZ$5,0))</f>
        <v/>
      </c>
      <c r="AN330" s="14">
        <f>INDEX(MTInputs!$J$1:$AZ$415,$D330,MATCH(AN$5,MTInputs!$J$5:$AZ$5,0))</f>
        <v/>
      </c>
      <c r="AO330" s="14">
        <f>INDEX(MTInputs!$J$1:$AZ$415,$D330,MATCH(AO$5,MTInputs!$J$5:$AZ$5,0))</f>
        <v/>
      </c>
      <c r="AP330" s="14">
        <f>INDEX(MTInputs!$J$1:$AZ$415,$D330,MATCH(AP$5,MTInputs!$J$5:$AZ$5,0))</f>
        <v/>
      </c>
      <c r="AQ330" s="14">
        <f>INDEX(MTInputs!$J$1:$AZ$415,$D330,MATCH(AQ$5,MTInputs!$J$5:$AZ$5,0))</f>
        <v/>
      </c>
      <c r="AR330" s="14">
        <f>INDEX(MTInputs!$J$1:$AZ$415,$D330,MATCH(AR$5,MTInputs!$J$5:$AZ$5,0))</f>
        <v/>
      </c>
      <c r="AS330" s="14">
        <f>INDEX(MTInputs!$J$1:$AZ$415,$D330,MATCH(AS$5,MTInputs!$J$5:$AZ$5,0))</f>
        <v/>
      </c>
      <c r="AT330" s="14">
        <f>INDEX(MTInputs!$J$1:$AZ$415,$D330,MATCH(AT$5,MTInputs!$J$5:$AZ$5,0))</f>
        <v/>
      </c>
      <c r="AU330" s="14">
        <f>INDEX(MTInputs!$J$1:$AZ$415,$D330,MATCH(AU$5,MTInputs!$J$5:$AZ$5,0))</f>
        <v/>
      </c>
      <c r="AV330" s="14">
        <f>INDEX(MTInputs!$J$1:$AZ$415,$D330,MATCH(AV$5,MTInputs!$J$5:$AZ$5,0))</f>
        <v/>
      </c>
      <c r="AW330" s="14">
        <f>INDEX(MTInputs!$J$1:$AZ$415,$D330,MATCH(AW$5,MTInputs!$J$5:$AZ$5,0))</f>
        <v/>
      </c>
      <c r="AX330" s="14">
        <f>INDEX(MTInputs!$J$1:$AZ$415,$D330,MATCH(AX$5,MTInputs!$J$5:$AZ$5,0))</f>
        <v/>
      </c>
      <c r="AY330" s="14">
        <f>INDEX(MTInputs!$J$1:$AZ$415,$D330,MATCH(AY$5,MTInputs!$J$5:$AZ$5,0))</f>
        <v/>
      </c>
    </row>
    <row r="331" hidden="1" outlineLevel="1">
      <c r="A331" s="14" t="inlineStr">
        <is>
          <t>gp.src</t>
        </is>
      </c>
      <c r="B331" s="14" t="inlineStr"/>
      <c r="C331" s="14" t="inlineStr"/>
      <c r="H331" s="14">
        <f>INDEX(VarLab,MATCH($A331,VarKey,0))&amp;INDEX(MemLab,MATCH($C331&amp;"|"&amp;$B331,MemKey,0))</f>
        <v/>
      </c>
      <c r="I331" s="14">
        <f>INDEX(VarUnit,MATCH($A331,VarKey,0))</f>
        <v/>
      </c>
      <c r="J331" s="14">
        <f>INDEX(VarSrc,MATCH($A331,VarKey,0))</f>
        <v/>
      </c>
      <c r="K331" s="11">
        <f>CodePrefix&amp;$A331&amp;IF($C331="","","."&amp;$C331&amp;"."&amp;$B331)&amp;INDEX(VarEnd,MATCH($A331,VarKey,0))&amp;K$5</f>
        <v/>
      </c>
      <c r="L331" s="34">
        <f>SUBSTITUTE(L$329,"*","")</f>
        <v/>
      </c>
      <c r="M331" s="35">
        <f>SUBSTITUTE(M$329,"*","")</f>
        <v/>
      </c>
      <c r="N331" s="35">
        <f>SUBSTITUTE(N$329,"*","")</f>
        <v/>
      </c>
      <c r="O331" s="35">
        <f>SUBSTITUTE(O$329,"*","")</f>
        <v/>
      </c>
      <c r="P331" s="35">
        <f>SUBSTITUTE(P$329,"*","")</f>
        <v/>
      </c>
      <c r="Q331" s="35">
        <f>SUBSTITUTE(Q$329,"*","")</f>
        <v/>
      </c>
      <c r="R331" s="35">
        <f>SUBSTITUTE(R$329,"*","")</f>
        <v/>
      </c>
      <c r="S331" s="35">
        <f>SUBSTITUTE(S$329,"*","")</f>
        <v/>
      </c>
      <c r="T331" s="35">
        <f>SUBSTITUTE(T$329,"*","")</f>
        <v/>
      </c>
      <c r="U331" s="35">
        <f>SUBSTITUTE(U$329,"*","")</f>
        <v/>
      </c>
      <c r="V331" s="35">
        <f>SUBSTITUTE(V$329,"*","")</f>
        <v/>
      </c>
      <c r="W331" s="35">
        <f>SUBSTITUTE(W$329,"*","")</f>
        <v/>
      </c>
      <c r="X331" s="35">
        <f>SUBSTITUTE(X$329,"*","")</f>
        <v/>
      </c>
      <c r="Y331" s="35">
        <f>SUBSTITUTE(Y$329,"*","")</f>
        <v/>
      </c>
      <c r="Z331" s="35">
        <f>SUBSTITUTE(Z$329,"*","")</f>
        <v/>
      </c>
      <c r="AA331" s="35">
        <f>SUBSTITUTE(AA$329,"*","")</f>
        <v/>
      </c>
      <c r="AB331" s="35">
        <f>SUBSTITUTE(AB$329,"*","")</f>
        <v/>
      </c>
      <c r="AC331" s="35">
        <f>SUBSTITUTE(AC$329,"*","")</f>
        <v/>
      </c>
      <c r="AD331" s="35">
        <f>SUBSTITUTE(AD$329,"*","")</f>
        <v/>
      </c>
      <c r="AF331" s="11">
        <f>CodePrefix&amp;$A331&amp;IF($C331="","","."&amp;$C331&amp;"."&amp;$B331)&amp;INDEX(VarEnd,MATCH($A331,VarKey,0))&amp;AF$5</f>
        <v/>
      </c>
      <c r="AG331" s="34">
        <f>SUBSTITUTE(AG$329,"*","")</f>
        <v/>
      </c>
      <c r="AH331" s="35">
        <f>SUBSTITUTE(AH$329,"*","")</f>
        <v/>
      </c>
      <c r="AI331" s="35">
        <f>SUBSTITUTE(AI$329,"*","")</f>
        <v/>
      </c>
      <c r="AJ331" s="35">
        <f>SUBSTITUTE(AJ$329,"*","")</f>
        <v/>
      </c>
      <c r="AK331" s="35">
        <f>SUBSTITUTE(AK$329,"*","")</f>
        <v/>
      </c>
      <c r="AL331" s="35">
        <f>SUBSTITUTE(AL$329,"*","")</f>
        <v/>
      </c>
      <c r="AM331" s="35">
        <f>SUBSTITUTE(AM$329,"*","")</f>
        <v/>
      </c>
      <c r="AN331" s="35">
        <f>SUBSTITUTE(AN$329,"*","")</f>
        <v/>
      </c>
      <c r="AO331" s="35">
        <f>SUBSTITUTE(AO$329,"*","")</f>
        <v/>
      </c>
      <c r="AP331" s="35">
        <f>SUBSTITUTE(AP$329,"*","")</f>
        <v/>
      </c>
      <c r="AQ331" s="35">
        <f>SUBSTITUTE(AQ$329,"*","")</f>
        <v/>
      </c>
      <c r="AR331" s="35">
        <f>SUBSTITUTE(AR$329,"*","")</f>
        <v/>
      </c>
      <c r="AS331" s="35">
        <f>SUBSTITUTE(AS$329,"*","")</f>
        <v/>
      </c>
      <c r="AT331" s="35">
        <f>SUBSTITUTE(AT$329,"*","")</f>
        <v/>
      </c>
      <c r="AU331" s="35">
        <f>SUBSTITUTE(AU$329,"*","")</f>
        <v/>
      </c>
      <c r="AV331" s="35">
        <f>SUBSTITUTE(AV$329,"*","")</f>
        <v/>
      </c>
      <c r="AW331" s="35">
        <f>SUBSTITUTE(AW$329,"*","")</f>
        <v/>
      </c>
      <c r="AX331" s="35">
        <f>SUBSTITUTE(AX$329,"*","")</f>
        <v/>
      </c>
      <c r="AY331" s="35">
        <f>SUBSTITUTE(AY$329,"*","")</f>
        <v/>
      </c>
    </row>
    <row r="332" hidden="1" outlineLevel="1">
      <c r="A332" s="14" t="inlineStr">
        <is>
          <t>gp.adj</t>
        </is>
      </c>
      <c r="B332" s="14" t="inlineStr"/>
      <c r="C332" s="14" t="inlineStr"/>
      <c r="H332" s="14">
        <f>INDEX(VarLab,MATCH($A332,VarKey,0))&amp;INDEX(MemLab,MATCH($C332&amp;"|"&amp;$B332,MemKey,0))</f>
        <v/>
      </c>
      <c r="I332" s="14">
        <f>INDEX(VarUnit,MATCH($A332,VarKey,0))</f>
        <v/>
      </c>
      <c r="J332" s="14">
        <f>INDEX(VarSrc,MATCH($A332,VarKey,0))</f>
        <v/>
      </c>
      <c r="K332" s="11">
        <f>CodePrefix&amp;$A332&amp;IF($C332="","","."&amp;$C332&amp;"."&amp;$B332)&amp;INDEX(VarEnd,MATCH($A332,VarKey,0))&amp;K$5</f>
        <v/>
      </c>
      <c r="L332" s="9">
        <f>IF(LEFT(L$330,4)="High",2,IF(LEFT(L$330,3)="Low",3,1))</f>
        <v/>
      </c>
      <c r="M332" s="10">
        <f>IF(LEFT(M$330,4)="High",2,IF(LEFT(M$330,3)="Low",3,1))</f>
        <v/>
      </c>
      <c r="N332" s="10">
        <f>IF(LEFT(N$330,4)="High",2,IF(LEFT(N$330,3)="Low",3,1))</f>
        <v/>
      </c>
      <c r="O332" s="10">
        <f>IF(LEFT(O$330,4)="High",2,IF(LEFT(O$330,3)="Low",3,1))</f>
        <v/>
      </c>
      <c r="P332" s="10">
        <f>IF(LEFT(P$330,4)="High",2,IF(LEFT(P$330,3)="Low",3,1))</f>
        <v/>
      </c>
      <c r="Q332" s="10">
        <f>IF(LEFT(Q$330,4)="High",2,IF(LEFT(Q$330,3)="Low",3,1))</f>
        <v/>
      </c>
      <c r="R332" s="10">
        <f>IF(LEFT(R$330,4)="High",2,IF(LEFT(R$330,3)="Low",3,1))</f>
        <v/>
      </c>
      <c r="S332" s="10">
        <f>IF(LEFT(S$330,4)="High",2,IF(LEFT(S$330,3)="Low",3,1))</f>
        <v/>
      </c>
      <c r="T332" s="10">
        <f>IF(LEFT(T$330,4)="High",2,IF(LEFT(T$330,3)="Low",3,1))</f>
        <v/>
      </c>
      <c r="U332" s="10">
        <f>IF(LEFT(U$330,4)="High",2,IF(LEFT(U$330,3)="Low",3,1))</f>
        <v/>
      </c>
      <c r="V332" s="10">
        <f>IF(LEFT(V$330,4)="High",2,IF(LEFT(V$330,3)="Low",3,1))</f>
        <v/>
      </c>
      <c r="W332" s="10">
        <f>IF(LEFT(W$330,4)="High",2,IF(LEFT(W$330,3)="Low",3,1))</f>
        <v/>
      </c>
      <c r="X332" s="10">
        <f>IF(LEFT(X$330,4)="High",2,IF(LEFT(X$330,3)="Low",3,1))</f>
        <v/>
      </c>
      <c r="Y332" s="10">
        <f>IF(LEFT(Y$330,4)="High",2,IF(LEFT(Y$330,3)="Low",3,1))</f>
        <v/>
      </c>
      <c r="Z332" s="10">
        <f>IF(LEFT(Z$330,4)="High",2,IF(LEFT(Z$330,3)="Low",3,1))</f>
        <v/>
      </c>
      <c r="AA332" s="10">
        <f>IF(LEFT(AA$330,4)="High",2,IF(LEFT(AA$330,3)="Low",3,1))</f>
        <v/>
      </c>
      <c r="AB332" s="10">
        <f>IF(LEFT(AB$330,4)="High",2,IF(LEFT(AB$330,3)="Low",3,1))</f>
        <v/>
      </c>
      <c r="AC332" s="10">
        <f>IF(LEFT(AC$330,4)="High",2,IF(LEFT(AC$330,3)="Low",3,1))</f>
        <v/>
      </c>
      <c r="AD332" s="10">
        <f>IF(LEFT(AD$330,4)="High",2,IF(LEFT(AD$330,3)="Low",3,1))</f>
        <v/>
      </c>
      <c r="AF332" s="11">
        <f>CodePrefix&amp;$A332&amp;IF($C332="","","."&amp;$C332&amp;"."&amp;$B332)&amp;INDEX(VarEnd,MATCH($A332,VarKey,0))&amp;AF$5</f>
        <v/>
      </c>
      <c r="AG332" s="9">
        <f>IF(LEFT(AG$330,4)="High",2,IF(LEFT(AG$330,3)="Low",3,1))</f>
        <v/>
      </c>
      <c r="AH332" s="10">
        <f>IF(LEFT(AH$330,4)="High",2,IF(LEFT(AH$330,3)="Low",3,1))</f>
        <v/>
      </c>
      <c r="AI332" s="10">
        <f>IF(LEFT(AI$330,4)="High",2,IF(LEFT(AI$330,3)="Low",3,1))</f>
        <v/>
      </c>
      <c r="AJ332" s="10">
        <f>IF(LEFT(AJ$330,4)="High",2,IF(LEFT(AJ$330,3)="Low",3,1))</f>
        <v/>
      </c>
      <c r="AK332" s="10">
        <f>IF(LEFT(AK$330,4)="High",2,IF(LEFT(AK$330,3)="Low",3,1))</f>
        <v/>
      </c>
      <c r="AL332" s="10">
        <f>IF(LEFT(AL$330,4)="High",2,IF(LEFT(AL$330,3)="Low",3,1))</f>
        <v/>
      </c>
      <c r="AM332" s="10">
        <f>IF(LEFT(AM$330,4)="High",2,IF(LEFT(AM$330,3)="Low",3,1))</f>
        <v/>
      </c>
      <c r="AN332" s="10">
        <f>IF(LEFT(AN$330,4)="High",2,IF(LEFT(AN$330,3)="Low",3,1))</f>
        <v/>
      </c>
      <c r="AO332" s="10">
        <f>IF(LEFT(AO$330,4)="High",2,IF(LEFT(AO$330,3)="Low",3,1))</f>
        <v/>
      </c>
      <c r="AP332" s="10">
        <f>IF(LEFT(AP$330,4)="High",2,IF(LEFT(AP$330,3)="Low",3,1))</f>
        <v/>
      </c>
      <c r="AQ332" s="10">
        <f>IF(LEFT(AQ$330,4)="High",2,IF(LEFT(AQ$330,3)="Low",3,1))</f>
        <v/>
      </c>
      <c r="AR332" s="10">
        <f>IF(LEFT(AR$330,4)="High",2,IF(LEFT(AR$330,3)="Low",3,1))</f>
        <v/>
      </c>
      <c r="AS332" s="10">
        <f>IF(LEFT(AS$330,4)="High",2,IF(LEFT(AS$330,3)="Low",3,1))</f>
        <v/>
      </c>
      <c r="AT332" s="10">
        <f>IF(LEFT(AT$330,4)="High",2,IF(LEFT(AT$330,3)="Low",3,1))</f>
        <v/>
      </c>
      <c r="AU332" s="10">
        <f>IF(LEFT(AU$330,4)="High",2,IF(LEFT(AU$330,3)="Low",3,1))</f>
        <v/>
      </c>
      <c r="AV332" s="10">
        <f>IF(LEFT(AV$330,4)="High",2,IF(LEFT(AV$330,3)="Low",3,1))</f>
        <v/>
      </c>
      <c r="AW332" s="10">
        <f>IF(LEFT(AW$330,4)="High",2,IF(LEFT(AW$330,3)="Low",3,1))</f>
        <v/>
      </c>
      <c r="AX332" s="10">
        <f>IF(LEFT(AX$330,4)="High",2,IF(LEFT(AX$330,3)="Low",3,1))</f>
        <v/>
      </c>
      <c r="AY332" s="10">
        <f>IF(LEFT(AY$330,4)="High",2,IF(LEFT(AY$330,3)="Low",3,1))</f>
        <v/>
      </c>
    </row>
    <row r="333" hidden="1" outlineLevel="1">
      <c r="A333" s="14" t="inlineStr">
        <is>
          <t>gpn</t>
        </is>
      </c>
      <c r="B333" s="14" t="inlineStr">
        <is>
          <t>oil</t>
        </is>
      </c>
      <c r="C333" s="14" t="inlineStr">
        <is>
          <t>int</t>
        </is>
      </c>
      <c r="D333" s="21" t="inlineStr">
        <is>
          <t>oil</t>
        </is>
      </c>
      <c r="E333" s="36" t="n"/>
      <c r="F333" s="36" t="n"/>
      <c r="G333" s="36" t="n"/>
      <c r="H333" s="14">
        <f>INDEX(VarLab,MATCH($A333,VarKey,0))&amp;INDEX(MemLab,MATCH($C333&amp;"|"&amp;$B333,MemKey,0))</f>
        <v/>
      </c>
      <c r="I333" s="14">
        <f>INDEX(VarUnit,MATCH($A333,VarKey,0))</f>
        <v/>
      </c>
      <c r="J333" s="14">
        <f>INDEX(VarSrc,MATCH($A333,VarKey,0))</f>
        <v/>
      </c>
      <c r="K333" s="11">
        <f>CodePrefix&amp;$A333&amp;IF($C333="","","."&amp;$C333&amp;"."&amp;$B333)&amp;INDEX(VarEnd,MATCH($A333,VarKey,0))&amp;K$5</f>
        <v/>
      </c>
      <c r="L333" s="22">
        <f>IF($D333="",1,INDEX(PIntVal,MATCH(L$331&amp;"|"&amp;$D333,PIntKey,0),MATCH(L$4,PIntYear,0)))</f>
        <v/>
      </c>
      <c r="M333" s="23">
        <f>IF($D333="",1,INDEX(PIntVal,MATCH(M$331&amp;"|"&amp;$D333,PIntKey,0),MATCH(M$4,PIntYear,0)))</f>
        <v/>
      </c>
      <c r="N333" s="23">
        <f>IF($D333="",1,INDEX(PIntVal,MATCH(N$331&amp;"|"&amp;$D333,PIntKey,0),MATCH(N$4,PIntYear,0)))</f>
        <v/>
      </c>
      <c r="O333" s="23">
        <f>IF($D333="",1,INDEX(PIntVal,MATCH(O$331&amp;"|"&amp;$D333,PIntKey,0),MATCH(O$4,PIntYear,0)))</f>
        <v/>
      </c>
      <c r="P333" s="23">
        <f>IF($D333="",1,INDEX(PIntVal,MATCH(P$331&amp;"|"&amp;$D333,PIntKey,0),MATCH(P$4,PIntYear,0)))</f>
        <v/>
      </c>
      <c r="Q333" s="23">
        <f>IF($D333="",1,INDEX(PIntVal,MATCH(Q$331&amp;"|"&amp;$D333,PIntKey,0),MATCH(Q$4,PIntYear,0)))</f>
        <v/>
      </c>
      <c r="R333" s="23">
        <f>IF($D333="",1,INDEX(PIntVal,MATCH(R$331&amp;"|"&amp;$D333,PIntKey,0),MATCH(R$4,PIntYear,0)))</f>
        <v/>
      </c>
      <c r="S333" s="23">
        <f>IF($D333="",1,INDEX(PIntVal,MATCH(S$331&amp;"|"&amp;$D333,PIntKey,0),MATCH(S$4,PIntYear,0)))</f>
        <v/>
      </c>
      <c r="T333" s="23">
        <f>IF($D333="",1,INDEX(PIntVal,MATCH(T$331&amp;"|"&amp;$D333,PIntKey,0),MATCH(T$4,PIntYear,0)))</f>
        <v/>
      </c>
      <c r="U333" s="23">
        <f>IF($D333="",1,INDEX(PIntVal,MATCH(U$331&amp;"|"&amp;$D333,PIntKey,0),MATCH(U$4,PIntYear,0)))</f>
        <v/>
      </c>
      <c r="V333" s="23">
        <f>IF($D333="",1,INDEX(PIntVal,MATCH(V$331&amp;"|"&amp;$D333,PIntKey,0),MATCH(V$4,PIntYear,0)))</f>
        <v/>
      </c>
      <c r="W333" s="23">
        <f>IF($D333="",1,INDEX(PIntVal,MATCH(W$331&amp;"|"&amp;$D333,PIntKey,0),MATCH(W$4,PIntYear,0)))</f>
        <v/>
      </c>
      <c r="X333" s="23">
        <f>IF($D333="",1,INDEX(PIntVal,MATCH(X$331&amp;"|"&amp;$D333,PIntKey,0),MATCH(X$4,PIntYear,0)))</f>
        <v/>
      </c>
      <c r="Y333" s="23">
        <f>IF($D333="",1,INDEX(PIntVal,MATCH(Y$331&amp;"|"&amp;$D333,PIntKey,0),MATCH(Y$4,PIntYear,0)))</f>
        <v/>
      </c>
      <c r="Z333" s="23">
        <f>IF($D333="",1,INDEX(PIntVal,MATCH(Z$331&amp;"|"&amp;$D333,PIntKey,0),MATCH(Z$4,PIntYear,0)))</f>
        <v/>
      </c>
      <c r="AA333" s="23">
        <f>IF($D333="",1,INDEX(PIntVal,MATCH(AA$331&amp;"|"&amp;$D333,PIntKey,0),MATCH(AA$4,PIntYear,0)))</f>
        <v/>
      </c>
      <c r="AB333" s="23">
        <f>IF($D333="",1,INDEX(PIntVal,MATCH(AB$331&amp;"|"&amp;$D333,PIntKey,0),MATCH(AB$4,PIntYear,0)))</f>
        <v/>
      </c>
      <c r="AC333" s="23">
        <f>IF($D333="",1,INDEX(PIntVal,MATCH(AC$331&amp;"|"&amp;$D333,PIntKey,0),MATCH(AC$4,PIntYear,0)))</f>
        <v/>
      </c>
      <c r="AD333" s="23">
        <f>IF($D333="",1,INDEX(PIntVal,MATCH(AD$331&amp;"|"&amp;$D333,PIntKey,0),MATCH(AD$4,PIntYear,0)))</f>
        <v/>
      </c>
      <c r="AF333" s="11">
        <f>CodePrefix&amp;$A333&amp;IF($C333="","","."&amp;$C333&amp;"."&amp;$B333)&amp;INDEX(VarEnd,MATCH($A333,VarKey,0))&amp;AF$5</f>
        <v/>
      </c>
      <c r="AG333" s="22">
        <f>IF($D333="",1,INDEX(PIntVal,MATCH(AG$331&amp;"|"&amp;$D333,PIntKey,0),MATCH(AG$4,PIntYear,0)))</f>
        <v/>
      </c>
      <c r="AH333" s="23">
        <f>IF($D333="",1,INDEX(PIntVal,MATCH(AH$331&amp;"|"&amp;$D333,PIntKey,0),MATCH(AH$4,PIntYear,0)))</f>
        <v/>
      </c>
      <c r="AI333" s="23">
        <f>IF($D333="",1,INDEX(PIntVal,MATCH(AI$331&amp;"|"&amp;$D333,PIntKey,0),MATCH(AI$4,PIntYear,0)))</f>
        <v/>
      </c>
      <c r="AJ333" s="23">
        <f>IF($D333="",1,INDEX(PIntVal,MATCH(AJ$331&amp;"|"&amp;$D333,PIntKey,0),MATCH(AJ$4,PIntYear,0)))</f>
        <v/>
      </c>
      <c r="AK333" s="23">
        <f>IF($D333="",1,INDEX(PIntVal,MATCH(AK$331&amp;"|"&amp;$D333,PIntKey,0),MATCH(AK$4,PIntYear,0)))</f>
        <v/>
      </c>
      <c r="AL333" s="23">
        <f>IF($D333="",1,INDEX(PIntVal,MATCH(AL$331&amp;"|"&amp;$D333,PIntKey,0),MATCH(AL$4,PIntYear,0)))</f>
        <v/>
      </c>
      <c r="AM333" s="23">
        <f>IF($D333="",1,INDEX(PIntVal,MATCH(AM$331&amp;"|"&amp;$D333,PIntKey,0),MATCH(AM$4,PIntYear,0)))</f>
        <v/>
      </c>
      <c r="AN333" s="23">
        <f>IF($D333="",1,INDEX(PIntVal,MATCH(AN$331&amp;"|"&amp;$D333,PIntKey,0),MATCH(AN$4,PIntYear,0)))</f>
        <v/>
      </c>
      <c r="AO333" s="23">
        <f>IF($D333="",1,INDEX(PIntVal,MATCH(AO$331&amp;"|"&amp;$D333,PIntKey,0),MATCH(AO$4,PIntYear,0)))</f>
        <v/>
      </c>
      <c r="AP333" s="23">
        <f>IF($D333="",1,INDEX(PIntVal,MATCH(AP$331&amp;"|"&amp;$D333,PIntKey,0),MATCH(AP$4,PIntYear,0)))</f>
        <v/>
      </c>
      <c r="AQ333" s="23">
        <f>IF($D333="",1,INDEX(PIntVal,MATCH(AQ$331&amp;"|"&amp;$D333,PIntKey,0),MATCH(AQ$4,PIntYear,0)))</f>
        <v/>
      </c>
      <c r="AR333" s="23">
        <f>IF($D333="",1,INDEX(PIntVal,MATCH(AR$331&amp;"|"&amp;$D333,PIntKey,0),MATCH(AR$4,PIntYear,0)))</f>
        <v/>
      </c>
      <c r="AS333" s="23">
        <f>IF($D333="",1,INDEX(PIntVal,MATCH(AS$331&amp;"|"&amp;$D333,PIntKey,0),MATCH(AS$4,PIntYear,0)))</f>
        <v/>
      </c>
      <c r="AT333" s="23">
        <f>IF($D333="",1,INDEX(PIntVal,MATCH(AT$331&amp;"|"&amp;$D333,PIntKey,0),MATCH(AT$4,PIntYear,0)))</f>
        <v/>
      </c>
      <c r="AU333" s="23">
        <f>IF($D333="",1,INDEX(PIntVal,MATCH(AU$331&amp;"|"&amp;$D333,PIntKey,0),MATCH(AU$4,PIntYear,0)))</f>
        <v/>
      </c>
      <c r="AV333" s="23">
        <f>IF($D333="",1,INDEX(PIntVal,MATCH(AV$331&amp;"|"&amp;$D333,PIntKey,0),MATCH(AV$4,PIntYear,0)))</f>
        <v/>
      </c>
      <c r="AW333" s="23">
        <f>IF($D333="",1,INDEX(PIntVal,MATCH(AW$331&amp;"|"&amp;$D333,PIntKey,0),MATCH(AW$4,PIntYear,0)))</f>
        <v/>
      </c>
      <c r="AX333" s="23">
        <f>IF($D333="",1,INDEX(PIntVal,MATCH(AX$331&amp;"|"&amp;$D333,PIntKey,0),MATCH(AX$4,PIntYear,0)))</f>
        <v/>
      </c>
      <c r="AY333" s="23">
        <f>IF($D333="",1,INDEX(PIntVal,MATCH(AY$331&amp;"|"&amp;$D333,PIntKey,0),MATCH(AY$4,PIntYear,0)))</f>
        <v/>
      </c>
    </row>
    <row r="334" hidden="1" outlineLevel="1">
      <c r="A334" s="14" t="inlineStr">
        <is>
          <t>gpn</t>
        </is>
      </c>
      <c r="B334" s="14" t="inlineStr">
        <is>
          <t>coa</t>
        </is>
      </c>
      <c r="C334" s="14" t="inlineStr">
        <is>
          <t>int</t>
        </is>
      </c>
      <c r="D334" s="21" t="inlineStr">
        <is>
          <t>coa</t>
        </is>
      </c>
      <c r="E334" s="36" t="n"/>
      <c r="F334" s="36" t="n"/>
      <c r="G334" s="36" t="n"/>
      <c r="H334" s="14">
        <f>INDEX(VarLab,MATCH($A334,VarKey,0))&amp;INDEX(MemLab,MATCH($C334&amp;"|"&amp;$B334,MemKey,0))</f>
        <v/>
      </c>
      <c r="I334" s="14">
        <f>INDEX(VarUnit,MATCH($A334,VarKey,0))</f>
        <v/>
      </c>
      <c r="J334" s="14">
        <f>INDEX(VarSrc,MATCH($A334,VarKey,0))</f>
        <v/>
      </c>
      <c r="K334" s="11">
        <f>CodePrefix&amp;$A334&amp;IF($C334="","","."&amp;$C334&amp;"."&amp;$B334)&amp;INDEX(VarEnd,MATCH($A334,VarKey,0))&amp;K$5</f>
        <v/>
      </c>
      <c r="L334" s="22">
        <f>IF($D334="",1,INDEX(PIntVal,MATCH(L$331&amp;"|"&amp;$D334,PIntKey,0),MATCH(L$4,PIntYear,0)))</f>
        <v/>
      </c>
      <c r="M334" s="23">
        <f>IF($D334="",1,INDEX(PIntVal,MATCH(M$331&amp;"|"&amp;$D334,PIntKey,0),MATCH(M$4,PIntYear,0)))</f>
        <v/>
      </c>
      <c r="N334" s="23">
        <f>IF($D334="",1,INDEX(PIntVal,MATCH(N$331&amp;"|"&amp;$D334,PIntKey,0),MATCH(N$4,PIntYear,0)))</f>
        <v/>
      </c>
      <c r="O334" s="23">
        <f>IF($D334="",1,INDEX(PIntVal,MATCH(O$331&amp;"|"&amp;$D334,PIntKey,0),MATCH(O$4,PIntYear,0)))</f>
        <v/>
      </c>
      <c r="P334" s="23">
        <f>IF($D334="",1,INDEX(PIntVal,MATCH(P$331&amp;"|"&amp;$D334,PIntKey,0),MATCH(P$4,PIntYear,0)))</f>
        <v/>
      </c>
      <c r="Q334" s="23">
        <f>IF($D334="",1,INDEX(PIntVal,MATCH(Q$331&amp;"|"&amp;$D334,PIntKey,0),MATCH(Q$4,PIntYear,0)))</f>
        <v/>
      </c>
      <c r="R334" s="23">
        <f>IF($D334="",1,INDEX(PIntVal,MATCH(R$331&amp;"|"&amp;$D334,PIntKey,0),MATCH(R$4,PIntYear,0)))</f>
        <v/>
      </c>
      <c r="S334" s="23">
        <f>IF($D334="",1,INDEX(PIntVal,MATCH(S$331&amp;"|"&amp;$D334,PIntKey,0),MATCH(S$4,PIntYear,0)))</f>
        <v/>
      </c>
      <c r="T334" s="23">
        <f>IF($D334="",1,INDEX(PIntVal,MATCH(T$331&amp;"|"&amp;$D334,PIntKey,0),MATCH(T$4,PIntYear,0)))</f>
        <v/>
      </c>
      <c r="U334" s="23">
        <f>IF($D334="",1,INDEX(PIntVal,MATCH(U$331&amp;"|"&amp;$D334,PIntKey,0),MATCH(U$4,PIntYear,0)))</f>
        <v/>
      </c>
      <c r="V334" s="23">
        <f>IF($D334="",1,INDEX(PIntVal,MATCH(V$331&amp;"|"&amp;$D334,PIntKey,0),MATCH(V$4,PIntYear,0)))</f>
        <v/>
      </c>
      <c r="W334" s="23">
        <f>IF($D334="",1,INDEX(PIntVal,MATCH(W$331&amp;"|"&amp;$D334,PIntKey,0),MATCH(W$4,PIntYear,0)))</f>
        <v/>
      </c>
      <c r="X334" s="23">
        <f>IF($D334="",1,INDEX(PIntVal,MATCH(X$331&amp;"|"&amp;$D334,PIntKey,0),MATCH(X$4,PIntYear,0)))</f>
        <v/>
      </c>
      <c r="Y334" s="23">
        <f>IF($D334="",1,INDEX(PIntVal,MATCH(Y$331&amp;"|"&amp;$D334,PIntKey,0),MATCH(Y$4,PIntYear,0)))</f>
        <v/>
      </c>
      <c r="Z334" s="23">
        <f>IF($D334="",1,INDEX(PIntVal,MATCH(Z$331&amp;"|"&amp;$D334,PIntKey,0),MATCH(Z$4,PIntYear,0)))</f>
        <v/>
      </c>
      <c r="AA334" s="23">
        <f>IF($D334="",1,INDEX(PIntVal,MATCH(AA$331&amp;"|"&amp;$D334,PIntKey,0),MATCH(AA$4,PIntYear,0)))</f>
        <v/>
      </c>
      <c r="AB334" s="23">
        <f>IF($D334="",1,INDEX(PIntVal,MATCH(AB$331&amp;"|"&amp;$D334,PIntKey,0),MATCH(AB$4,PIntYear,0)))</f>
        <v/>
      </c>
      <c r="AC334" s="23">
        <f>IF($D334="",1,INDEX(PIntVal,MATCH(AC$331&amp;"|"&amp;$D334,PIntKey,0),MATCH(AC$4,PIntYear,0)))</f>
        <v/>
      </c>
      <c r="AD334" s="23">
        <f>IF($D334="",1,INDEX(PIntVal,MATCH(AD$331&amp;"|"&amp;$D334,PIntKey,0),MATCH(AD$4,PIntYear,0)))</f>
        <v/>
      </c>
      <c r="AF334" s="11">
        <f>CodePrefix&amp;$A334&amp;IF($C334="","","."&amp;$C334&amp;"."&amp;$B334)&amp;INDEX(VarEnd,MATCH($A334,VarKey,0))&amp;AF$5</f>
        <v/>
      </c>
      <c r="AG334" s="22">
        <f>IF($D334="",1,INDEX(PIntVal,MATCH(AG$331&amp;"|"&amp;$D334,PIntKey,0),MATCH(AG$4,PIntYear,0)))</f>
        <v/>
      </c>
      <c r="AH334" s="23">
        <f>IF($D334="",1,INDEX(PIntVal,MATCH(AH$331&amp;"|"&amp;$D334,PIntKey,0),MATCH(AH$4,PIntYear,0)))</f>
        <v/>
      </c>
      <c r="AI334" s="23">
        <f>IF($D334="",1,INDEX(PIntVal,MATCH(AI$331&amp;"|"&amp;$D334,PIntKey,0),MATCH(AI$4,PIntYear,0)))</f>
        <v/>
      </c>
      <c r="AJ334" s="23">
        <f>IF($D334="",1,INDEX(PIntVal,MATCH(AJ$331&amp;"|"&amp;$D334,PIntKey,0),MATCH(AJ$4,PIntYear,0)))</f>
        <v/>
      </c>
      <c r="AK334" s="23">
        <f>IF($D334="",1,INDEX(PIntVal,MATCH(AK$331&amp;"|"&amp;$D334,PIntKey,0),MATCH(AK$4,PIntYear,0)))</f>
        <v/>
      </c>
      <c r="AL334" s="23">
        <f>IF($D334="",1,INDEX(PIntVal,MATCH(AL$331&amp;"|"&amp;$D334,PIntKey,0),MATCH(AL$4,PIntYear,0)))</f>
        <v/>
      </c>
      <c r="AM334" s="23">
        <f>IF($D334="",1,INDEX(PIntVal,MATCH(AM$331&amp;"|"&amp;$D334,PIntKey,0),MATCH(AM$4,PIntYear,0)))</f>
        <v/>
      </c>
      <c r="AN334" s="23">
        <f>IF($D334="",1,INDEX(PIntVal,MATCH(AN$331&amp;"|"&amp;$D334,PIntKey,0),MATCH(AN$4,PIntYear,0)))</f>
        <v/>
      </c>
      <c r="AO334" s="23">
        <f>IF($D334="",1,INDEX(PIntVal,MATCH(AO$331&amp;"|"&amp;$D334,PIntKey,0),MATCH(AO$4,PIntYear,0)))</f>
        <v/>
      </c>
      <c r="AP334" s="23">
        <f>IF($D334="",1,INDEX(PIntVal,MATCH(AP$331&amp;"|"&amp;$D334,PIntKey,0),MATCH(AP$4,PIntYear,0)))</f>
        <v/>
      </c>
      <c r="AQ334" s="23">
        <f>IF($D334="",1,INDEX(PIntVal,MATCH(AQ$331&amp;"|"&amp;$D334,PIntKey,0),MATCH(AQ$4,PIntYear,0)))</f>
        <v/>
      </c>
      <c r="AR334" s="23">
        <f>IF($D334="",1,INDEX(PIntVal,MATCH(AR$331&amp;"|"&amp;$D334,PIntKey,0),MATCH(AR$4,PIntYear,0)))</f>
        <v/>
      </c>
      <c r="AS334" s="23">
        <f>IF($D334="",1,INDEX(PIntVal,MATCH(AS$331&amp;"|"&amp;$D334,PIntKey,0),MATCH(AS$4,PIntYear,0)))</f>
        <v/>
      </c>
      <c r="AT334" s="23">
        <f>IF($D334="",1,INDEX(PIntVal,MATCH(AT$331&amp;"|"&amp;$D334,PIntKey,0),MATCH(AT$4,PIntYear,0)))</f>
        <v/>
      </c>
      <c r="AU334" s="23">
        <f>IF($D334="",1,INDEX(PIntVal,MATCH(AU$331&amp;"|"&amp;$D334,PIntKey,0),MATCH(AU$4,PIntYear,0)))</f>
        <v/>
      </c>
      <c r="AV334" s="23">
        <f>IF($D334="",1,INDEX(PIntVal,MATCH(AV$331&amp;"|"&amp;$D334,PIntKey,0),MATCH(AV$4,PIntYear,0)))</f>
        <v/>
      </c>
      <c r="AW334" s="23">
        <f>IF($D334="",1,INDEX(PIntVal,MATCH(AW$331&amp;"|"&amp;$D334,PIntKey,0),MATCH(AW$4,PIntYear,0)))</f>
        <v/>
      </c>
      <c r="AX334" s="23">
        <f>IF($D334="",1,INDEX(PIntVal,MATCH(AX$331&amp;"|"&amp;$D334,PIntKey,0),MATCH(AX$4,PIntYear,0)))</f>
        <v/>
      </c>
      <c r="AY334" s="23">
        <f>IF($D334="",1,INDEX(PIntVal,MATCH(AY$331&amp;"|"&amp;$D334,PIntKey,0),MATCH(AY$4,PIntYear,0)))</f>
        <v/>
      </c>
    </row>
    <row r="335" hidden="1" outlineLevel="1">
      <c r="A335" s="14" t="inlineStr">
        <is>
          <t>gpn</t>
        </is>
      </c>
      <c r="B335" s="14" t="inlineStr">
        <is>
          <t>nga</t>
        </is>
      </c>
      <c r="C335" s="14" t="inlineStr">
        <is>
          <t>int</t>
        </is>
      </c>
      <c r="D335" s="21">
        <f>"nga."&amp;Settings!$C$12</f>
        <v/>
      </c>
      <c r="E335" s="36" t="n"/>
      <c r="F335" s="36" t="n"/>
      <c r="G335" s="36" t="n"/>
      <c r="H335" s="14">
        <f>INDEX(VarLab,MATCH($A335,VarKey,0))&amp;INDEX(MemLab,MATCH($C335&amp;"|"&amp;$B335,MemKey,0))</f>
        <v/>
      </c>
      <c r="I335" s="14">
        <f>INDEX(VarUnit,MATCH($A335,VarKey,0))</f>
        <v/>
      </c>
      <c r="J335" s="14">
        <f>INDEX(VarSrc,MATCH($A335,VarKey,0))</f>
        <v/>
      </c>
      <c r="K335" s="11">
        <f>CodePrefix&amp;$A335&amp;IF($C335="","","."&amp;$C335&amp;"."&amp;$B335)&amp;INDEX(VarEnd,MATCH($A335,VarKey,0))&amp;K$5</f>
        <v/>
      </c>
      <c r="L335" s="22">
        <f>IF($D335="",1,INDEX(PIntVal,MATCH(L$331&amp;"|"&amp;$D335,PIntKey,0),MATCH(L$4,PIntYear,0)))</f>
        <v/>
      </c>
      <c r="M335" s="23">
        <f>IF($D335="",1,INDEX(PIntVal,MATCH(M$331&amp;"|"&amp;$D335,PIntKey,0),MATCH(M$4,PIntYear,0)))</f>
        <v/>
      </c>
      <c r="N335" s="23">
        <f>IF($D335="",1,INDEX(PIntVal,MATCH(N$331&amp;"|"&amp;$D335,PIntKey,0),MATCH(N$4,PIntYear,0)))</f>
        <v/>
      </c>
      <c r="O335" s="23">
        <f>IF($D335="",1,INDEX(PIntVal,MATCH(O$331&amp;"|"&amp;$D335,PIntKey,0),MATCH(O$4,PIntYear,0)))</f>
        <v/>
      </c>
      <c r="P335" s="23">
        <f>IF($D335="",1,INDEX(PIntVal,MATCH(P$331&amp;"|"&amp;$D335,PIntKey,0),MATCH(P$4,PIntYear,0)))</f>
        <v/>
      </c>
      <c r="Q335" s="23">
        <f>IF($D335="",1,INDEX(PIntVal,MATCH(Q$331&amp;"|"&amp;$D335,PIntKey,0),MATCH(Q$4,PIntYear,0)))</f>
        <v/>
      </c>
      <c r="R335" s="23">
        <f>IF($D335="",1,INDEX(PIntVal,MATCH(R$331&amp;"|"&amp;$D335,PIntKey,0),MATCH(R$4,PIntYear,0)))</f>
        <v/>
      </c>
      <c r="S335" s="23">
        <f>IF($D335="",1,INDEX(PIntVal,MATCH(S$331&amp;"|"&amp;$D335,PIntKey,0),MATCH(S$4,PIntYear,0)))</f>
        <v/>
      </c>
      <c r="T335" s="23">
        <f>IF($D335="",1,INDEX(PIntVal,MATCH(T$331&amp;"|"&amp;$D335,PIntKey,0),MATCH(T$4,PIntYear,0)))</f>
        <v/>
      </c>
      <c r="U335" s="23">
        <f>IF($D335="",1,INDEX(PIntVal,MATCH(U$331&amp;"|"&amp;$D335,PIntKey,0),MATCH(U$4,PIntYear,0)))</f>
        <v/>
      </c>
      <c r="V335" s="23">
        <f>IF($D335="",1,INDEX(PIntVal,MATCH(V$331&amp;"|"&amp;$D335,PIntKey,0),MATCH(V$4,PIntYear,0)))</f>
        <v/>
      </c>
      <c r="W335" s="23">
        <f>IF($D335="",1,INDEX(PIntVal,MATCH(W$331&amp;"|"&amp;$D335,PIntKey,0),MATCH(W$4,PIntYear,0)))</f>
        <v/>
      </c>
      <c r="X335" s="23">
        <f>IF($D335="",1,INDEX(PIntVal,MATCH(X$331&amp;"|"&amp;$D335,PIntKey,0),MATCH(X$4,PIntYear,0)))</f>
        <v/>
      </c>
      <c r="Y335" s="23">
        <f>IF($D335="",1,INDEX(PIntVal,MATCH(Y$331&amp;"|"&amp;$D335,PIntKey,0),MATCH(Y$4,PIntYear,0)))</f>
        <v/>
      </c>
      <c r="Z335" s="23">
        <f>IF($D335="",1,INDEX(PIntVal,MATCH(Z$331&amp;"|"&amp;$D335,PIntKey,0),MATCH(Z$4,PIntYear,0)))</f>
        <v/>
      </c>
      <c r="AA335" s="23">
        <f>IF($D335="",1,INDEX(PIntVal,MATCH(AA$331&amp;"|"&amp;$D335,PIntKey,0),MATCH(AA$4,PIntYear,0)))</f>
        <v/>
      </c>
      <c r="AB335" s="23">
        <f>IF($D335="",1,INDEX(PIntVal,MATCH(AB$331&amp;"|"&amp;$D335,PIntKey,0),MATCH(AB$4,PIntYear,0)))</f>
        <v/>
      </c>
      <c r="AC335" s="23">
        <f>IF($D335="",1,INDEX(PIntVal,MATCH(AC$331&amp;"|"&amp;$D335,PIntKey,0),MATCH(AC$4,PIntYear,0)))</f>
        <v/>
      </c>
      <c r="AD335" s="23">
        <f>IF($D335="",1,INDEX(PIntVal,MATCH(AD$331&amp;"|"&amp;$D335,PIntKey,0),MATCH(AD$4,PIntYear,0)))</f>
        <v/>
      </c>
      <c r="AF335" s="11">
        <f>CodePrefix&amp;$A335&amp;IF($C335="","","."&amp;$C335&amp;"."&amp;$B335)&amp;INDEX(VarEnd,MATCH($A335,VarKey,0))&amp;AF$5</f>
        <v/>
      </c>
      <c r="AG335" s="22">
        <f>IF($D335="",1,INDEX(PIntVal,MATCH(AG$331&amp;"|"&amp;$D335,PIntKey,0),MATCH(AG$4,PIntYear,0)))</f>
        <v/>
      </c>
      <c r="AH335" s="23">
        <f>IF($D335="",1,INDEX(PIntVal,MATCH(AH$331&amp;"|"&amp;$D335,PIntKey,0),MATCH(AH$4,PIntYear,0)))</f>
        <v/>
      </c>
      <c r="AI335" s="23">
        <f>IF($D335="",1,INDEX(PIntVal,MATCH(AI$331&amp;"|"&amp;$D335,PIntKey,0),MATCH(AI$4,PIntYear,0)))</f>
        <v/>
      </c>
      <c r="AJ335" s="23">
        <f>IF($D335="",1,INDEX(PIntVal,MATCH(AJ$331&amp;"|"&amp;$D335,PIntKey,0),MATCH(AJ$4,PIntYear,0)))</f>
        <v/>
      </c>
      <c r="AK335" s="23">
        <f>IF($D335="",1,INDEX(PIntVal,MATCH(AK$331&amp;"|"&amp;$D335,PIntKey,0),MATCH(AK$4,PIntYear,0)))</f>
        <v/>
      </c>
      <c r="AL335" s="23">
        <f>IF($D335="",1,INDEX(PIntVal,MATCH(AL$331&amp;"|"&amp;$D335,PIntKey,0),MATCH(AL$4,PIntYear,0)))</f>
        <v/>
      </c>
      <c r="AM335" s="23">
        <f>IF($D335="",1,INDEX(PIntVal,MATCH(AM$331&amp;"|"&amp;$D335,PIntKey,0),MATCH(AM$4,PIntYear,0)))</f>
        <v/>
      </c>
      <c r="AN335" s="23">
        <f>IF($D335="",1,INDEX(PIntVal,MATCH(AN$331&amp;"|"&amp;$D335,PIntKey,0),MATCH(AN$4,PIntYear,0)))</f>
        <v/>
      </c>
      <c r="AO335" s="23">
        <f>IF($D335="",1,INDEX(PIntVal,MATCH(AO$331&amp;"|"&amp;$D335,PIntKey,0),MATCH(AO$4,PIntYear,0)))</f>
        <v/>
      </c>
      <c r="AP335" s="23">
        <f>IF($D335="",1,INDEX(PIntVal,MATCH(AP$331&amp;"|"&amp;$D335,PIntKey,0),MATCH(AP$4,PIntYear,0)))</f>
        <v/>
      </c>
      <c r="AQ335" s="23">
        <f>IF($D335="",1,INDEX(PIntVal,MATCH(AQ$331&amp;"|"&amp;$D335,PIntKey,0),MATCH(AQ$4,PIntYear,0)))</f>
        <v/>
      </c>
      <c r="AR335" s="23">
        <f>IF($D335="",1,INDEX(PIntVal,MATCH(AR$331&amp;"|"&amp;$D335,PIntKey,0),MATCH(AR$4,PIntYear,0)))</f>
        <v/>
      </c>
      <c r="AS335" s="23">
        <f>IF($D335="",1,INDEX(PIntVal,MATCH(AS$331&amp;"|"&amp;$D335,PIntKey,0),MATCH(AS$4,PIntYear,0)))</f>
        <v/>
      </c>
      <c r="AT335" s="23">
        <f>IF($D335="",1,INDEX(PIntVal,MATCH(AT$331&amp;"|"&amp;$D335,PIntKey,0),MATCH(AT$4,PIntYear,0)))</f>
        <v/>
      </c>
      <c r="AU335" s="23">
        <f>IF($D335="",1,INDEX(PIntVal,MATCH(AU$331&amp;"|"&amp;$D335,PIntKey,0),MATCH(AU$4,PIntYear,0)))</f>
        <v/>
      </c>
      <c r="AV335" s="23">
        <f>IF($D335="",1,INDEX(PIntVal,MATCH(AV$331&amp;"|"&amp;$D335,PIntKey,0),MATCH(AV$4,PIntYear,0)))</f>
        <v/>
      </c>
      <c r="AW335" s="23">
        <f>IF($D335="",1,INDEX(PIntVal,MATCH(AW$331&amp;"|"&amp;$D335,PIntKey,0),MATCH(AW$4,PIntYear,0)))</f>
        <v/>
      </c>
      <c r="AX335" s="23">
        <f>IF($D335="",1,INDEX(PIntVal,MATCH(AX$331&amp;"|"&amp;$D335,PIntKey,0),MATCH(AX$4,PIntYear,0)))</f>
        <v/>
      </c>
      <c r="AY335" s="23">
        <f>IF($D335="",1,INDEX(PIntVal,MATCH(AY$331&amp;"|"&amp;$D335,PIntKey,0),MATCH(AY$4,PIntYear,0)))</f>
        <v/>
      </c>
    </row>
    <row r="336" hidden="1" outlineLevel="1">
      <c r="A336" s="14" t="inlineStr">
        <is>
          <t>gpn</t>
        </is>
      </c>
      <c r="B336" s="14" t="inlineStr">
        <is>
          <t>one</t>
        </is>
      </c>
      <c r="C336" s="14" t="inlineStr">
        <is>
          <t>int</t>
        </is>
      </c>
      <c r="D336" s="36" t="n"/>
      <c r="E336" s="36" t="n"/>
      <c r="F336" s="36" t="n"/>
      <c r="G336" s="36" t="n"/>
      <c r="H336" s="14">
        <f>INDEX(VarLab,MATCH($A336,VarKey,0))&amp;INDEX(MemLab,MATCH($C336&amp;"|"&amp;$B336,MemKey,0))</f>
        <v/>
      </c>
      <c r="I336" s="14">
        <f>INDEX(VarUnit,MATCH($A336,VarKey,0))</f>
        <v/>
      </c>
      <c r="J336" s="14">
        <f>INDEX(VarSrc,MATCH($A336,VarKey,0))</f>
        <v/>
      </c>
      <c r="K336" s="11">
        <f>CodePrefix&amp;$A336&amp;IF($C336="","","."&amp;$C336&amp;"."&amp;$B336)&amp;INDEX(VarEnd,MATCH($A336,VarKey,0))&amp;K$5</f>
        <v/>
      </c>
      <c r="L336" s="22">
        <f>IF($D336="",1,INDEX(PIntVal,MATCH(L$331&amp;"|"&amp;$D336,PIntKey,0),MATCH(L$4,PIntYear,0)))</f>
        <v/>
      </c>
      <c r="M336" s="23">
        <f>IF($D336="",1,INDEX(PIntVal,MATCH(M$331&amp;"|"&amp;$D336,PIntKey,0),MATCH(M$4,PIntYear,0)))</f>
        <v/>
      </c>
      <c r="N336" s="23">
        <f>IF($D336="",1,INDEX(PIntVal,MATCH(N$331&amp;"|"&amp;$D336,PIntKey,0),MATCH(N$4,PIntYear,0)))</f>
        <v/>
      </c>
      <c r="O336" s="23">
        <f>IF($D336="",1,INDEX(PIntVal,MATCH(O$331&amp;"|"&amp;$D336,PIntKey,0),MATCH(O$4,PIntYear,0)))</f>
        <v/>
      </c>
      <c r="P336" s="23">
        <f>IF($D336="",1,INDEX(PIntVal,MATCH(P$331&amp;"|"&amp;$D336,PIntKey,0),MATCH(P$4,PIntYear,0)))</f>
        <v/>
      </c>
      <c r="Q336" s="23">
        <f>IF($D336="",1,INDEX(PIntVal,MATCH(Q$331&amp;"|"&amp;$D336,PIntKey,0),MATCH(Q$4,PIntYear,0)))</f>
        <v/>
      </c>
      <c r="R336" s="23">
        <f>IF($D336="",1,INDEX(PIntVal,MATCH(R$331&amp;"|"&amp;$D336,PIntKey,0),MATCH(R$4,PIntYear,0)))</f>
        <v/>
      </c>
      <c r="S336" s="23">
        <f>IF($D336="",1,INDEX(PIntVal,MATCH(S$331&amp;"|"&amp;$D336,PIntKey,0),MATCH(S$4,PIntYear,0)))</f>
        <v/>
      </c>
      <c r="T336" s="23">
        <f>IF($D336="",1,INDEX(PIntVal,MATCH(T$331&amp;"|"&amp;$D336,PIntKey,0),MATCH(T$4,PIntYear,0)))</f>
        <v/>
      </c>
      <c r="U336" s="23">
        <f>IF($D336="",1,INDEX(PIntVal,MATCH(U$331&amp;"|"&amp;$D336,PIntKey,0),MATCH(U$4,PIntYear,0)))</f>
        <v/>
      </c>
      <c r="V336" s="23">
        <f>IF($D336="",1,INDEX(PIntVal,MATCH(V$331&amp;"|"&amp;$D336,PIntKey,0),MATCH(V$4,PIntYear,0)))</f>
        <v/>
      </c>
      <c r="W336" s="23">
        <f>IF($D336="",1,INDEX(PIntVal,MATCH(W$331&amp;"|"&amp;$D336,PIntKey,0),MATCH(W$4,PIntYear,0)))</f>
        <v/>
      </c>
      <c r="X336" s="23">
        <f>IF($D336="",1,INDEX(PIntVal,MATCH(X$331&amp;"|"&amp;$D336,PIntKey,0),MATCH(X$4,PIntYear,0)))</f>
        <v/>
      </c>
      <c r="Y336" s="23">
        <f>IF($D336="",1,INDEX(PIntVal,MATCH(Y$331&amp;"|"&amp;$D336,PIntKey,0),MATCH(Y$4,PIntYear,0)))</f>
        <v/>
      </c>
      <c r="Z336" s="23">
        <f>IF($D336="",1,INDEX(PIntVal,MATCH(Z$331&amp;"|"&amp;$D336,PIntKey,0),MATCH(Z$4,PIntYear,0)))</f>
        <v/>
      </c>
      <c r="AA336" s="23">
        <f>IF($D336="",1,INDEX(PIntVal,MATCH(AA$331&amp;"|"&amp;$D336,PIntKey,0),MATCH(AA$4,PIntYear,0)))</f>
        <v/>
      </c>
      <c r="AB336" s="23">
        <f>IF($D336="",1,INDEX(PIntVal,MATCH(AB$331&amp;"|"&amp;$D336,PIntKey,0),MATCH(AB$4,PIntYear,0)))</f>
        <v/>
      </c>
      <c r="AC336" s="23">
        <f>IF($D336="",1,INDEX(PIntVal,MATCH(AC$331&amp;"|"&amp;$D336,PIntKey,0),MATCH(AC$4,PIntYear,0)))</f>
        <v/>
      </c>
      <c r="AD336" s="23">
        <f>IF($D336="",1,INDEX(PIntVal,MATCH(AD$331&amp;"|"&amp;$D336,PIntKey,0),MATCH(AD$4,PIntYear,0)))</f>
        <v/>
      </c>
      <c r="AF336" s="11">
        <f>CodePrefix&amp;$A336&amp;IF($C336="","","."&amp;$C336&amp;"."&amp;$B336)&amp;INDEX(VarEnd,MATCH($A336,VarKey,0))&amp;AF$5</f>
        <v/>
      </c>
      <c r="AG336" s="22">
        <f>IF($D336="",1,INDEX(PIntVal,MATCH(AG$331&amp;"|"&amp;$D336,PIntKey,0),MATCH(AG$4,PIntYear,0)))</f>
        <v/>
      </c>
      <c r="AH336" s="23">
        <f>IF($D336="",1,INDEX(PIntVal,MATCH(AH$331&amp;"|"&amp;$D336,PIntKey,0),MATCH(AH$4,PIntYear,0)))</f>
        <v/>
      </c>
      <c r="AI336" s="23">
        <f>IF($D336="",1,INDEX(PIntVal,MATCH(AI$331&amp;"|"&amp;$D336,PIntKey,0),MATCH(AI$4,PIntYear,0)))</f>
        <v/>
      </c>
      <c r="AJ336" s="23">
        <f>IF($D336="",1,INDEX(PIntVal,MATCH(AJ$331&amp;"|"&amp;$D336,PIntKey,0),MATCH(AJ$4,PIntYear,0)))</f>
        <v/>
      </c>
      <c r="AK336" s="23">
        <f>IF($D336="",1,INDEX(PIntVal,MATCH(AK$331&amp;"|"&amp;$D336,PIntKey,0),MATCH(AK$4,PIntYear,0)))</f>
        <v/>
      </c>
      <c r="AL336" s="23">
        <f>IF($D336="",1,INDEX(PIntVal,MATCH(AL$331&amp;"|"&amp;$D336,PIntKey,0),MATCH(AL$4,PIntYear,0)))</f>
        <v/>
      </c>
      <c r="AM336" s="23">
        <f>IF($D336="",1,INDEX(PIntVal,MATCH(AM$331&amp;"|"&amp;$D336,PIntKey,0),MATCH(AM$4,PIntYear,0)))</f>
        <v/>
      </c>
      <c r="AN336" s="23">
        <f>IF($D336="",1,INDEX(PIntVal,MATCH(AN$331&amp;"|"&amp;$D336,PIntKey,0),MATCH(AN$4,PIntYear,0)))</f>
        <v/>
      </c>
      <c r="AO336" s="23">
        <f>IF($D336="",1,INDEX(PIntVal,MATCH(AO$331&amp;"|"&amp;$D336,PIntKey,0),MATCH(AO$4,PIntYear,0)))</f>
        <v/>
      </c>
      <c r="AP336" s="23">
        <f>IF($D336="",1,INDEX(PIntVal,MATCH(AP$331&amp;"|"&amp;$D336,PIntKey,0),MATCH(AP$4,PIntYear,0)))</f>
        <v/>
      </c>
      <c r="AQ336" s="23">
        <f>IF($D336="",1,INDEX(PIntVal,MATCH(AQ$331&amp;"|"&amp;$D336,PIntKey,0),MATCH(AQ$4,PIntYear,0)))</f>
        <v/>
      </c>
      <c r="AR336" s="23">
        <f>IF($D336="",1,INDEX(PIntVal,MATCH(AR$331&amp;"|"&amp;$D336,PIntKey,0),MATCH(AR$4,PIntYear,0)))</f>
        <v/>
      </c>
      <c r="AS336" s="23">
        <f>IF($D336="",1,INDEX(PIntVal,MATCH(AS$331&amp;"|"&amp;$D336,PIntKey,0),MATCH(AS$4,PIntYear,0)))</f>
        <v/>
      </c>
      <c r="AT336" s="23">
        <f>IF($D336="",1,INDEX(PIntVal,MATCH(AT$331&amp;"|"&amp;$D336,PIntKey,0),MATCH(AT$4,PIntYear,0)))</f>
        <v/>
      </c>
      <c r="AU336" s="23">
        <f>IF($D336="",1,INDEX(PIntVal,MATCH(AU$331&amp;"|"&amp;$D336,PIntKey,0),MATCH(AU$4,PIntYear,0)))</f>
        <v/>
      </c>
      <c r="AV336" s="23">
        <f>IF($D336="",1,INDEX(PIntVal,MATCH(AV$331&amp;"|"&amp;$D336,PIntKey,0),MATCH(AV$4,PIntYear,0)))</f>
        <v/>
      </c>
      <c r="AW336" s="23">
        <f>IF($D336="",1,INDEX(PIntVal,MATCH(AW$331&amp;"|"&amp;$D336,PIntKey,0),MATCH(AW$4,PIntYear,0)))</f>
        <v/>
      </c>
      <c r="AX336" s="23">
        <f>IF($D336="",1,INDEX(PIntVal,MATCH(AX$331&amp;"|"&amp;$D336,PIntKey,0),MATCH(AX$4,PIntYear,0)))</f>
        <v/>
      </c>
      <c r="AY336" s="23">
        <f>IF($D336="",1,INDEX(PIntVal,MATCH(AY$331&amp;"|"&amp;$D336,PIntKey,0),MATCH(AY$4,PIntYear,0)))</f>
        <v/>
      </c>
    </row>
    <row r="337" hidden="1" outlineLevel="1">
      <c r="A337" s="14" t="inlineStr">
        <is>
          <t>gp</t>
        </is>
      </c>
      <c r="B337" s="14" t="inlineStr">
        <is>
          <t>oil</t>
        </is>
      </c>
      <c r="C337" s="14" t="inlineStr">
        <is>
          <t>int</t>
        </is>
      </c>
      <c r="D337" s="21" t="inlineStr">
        <is>
          <t>oil</t>
        </is>
      </c>
      <c r="E337" s="21" t="n">
        <v>1.5</v>
      </c>
      <c r="F337" s="21" t="n">
        <v>0.5</v>
      </c>
      <c r="G337" s="36" t="n"/>
      <c r="H337" s="14">
        <f>INDEX(VarLab,MATCH($A337,VarKey,0))&amp;INDEX(MemLab,MATCH($C337&amp;"|"&amp;$B337,MemKey,0))</f>
        <v/>
      </c>
      <c r="I337" s="14">
        <f>INDEX(VarUnit,MATCH($A337,VarKey,0))</f>
        <v/>
      </c>
      <c r="J337" s="14">
        <f>INDEX(VarSrc,MATCH($A337,VarKey,0))</f>
        <v/>
      </c>
      <c r="K337" s="11">
        <f>CodePrefix&amp;$A337&amp;IF($C337="","","."&amp;$C337&amp;"."&amp;$B337)&amp;INDEX(VarEnd,MATCH($A337,VarKey,0))&amp;K$5</f>
        <v/>
      </c>
      <c r="L337" s="22">
        <f>IF($D337="",1,L333*L$9*IF(L$4&gt;Settings!$C$10,CHOOSE(L$332,1,$E337,$F337),1))</f>
        <v/>
      </c>
      <c r="M337" s="23">
        <f>IF($D337="",1,M333*M$9*IF(M$4&gt;Settings!$C$10,CHOOSE(M$332,1,$E337,$F337),1))</f>
        <v/>
      </c>
      <c r="N337" s="23">
        <f>IF($D337="",1,N333*N$9*IF(N$4&gt;Settings!$C$10,CHOOSE(N$332,1,$E337,$F337),1))</f>
        <v/>
      </c>
      <c r="O337" s="23">
        <f>IF($D337="",1,O333*O$9*IF(O$4&gt;Settings!$C$10,CHOOSE(O$332,1,$E337,$F337),1))</f>
        <v/>
      </c>
      <c r="P337" s="23">
        <f>IF($D337="",1,P333*P$9*IF(P$4&gt;Settings!$C$10,CHOOSE(P$332,1,$E337,$F337),1))</f>
        <v/>
      </c>
      <c r="Q337" s="23">
        <f>IF($D337="",1,Q333*Q$9*IF(Q$4&gt;Settings!$C$10,CHOOSE(Q$332,1,$E337,$F337),1))</f>
        <v/>
      </c>
      <c r="R337" s="23">
        <f>IF($D337="",1,R333*R$9*IF(R$4&gt;Settings!$C$10,CHOOSE(R$332,1,$E337,$F337),1))</f>
        <v/>
      </c>
      <c r="S337" s="23">
        <f>IF($D337="",1,S333*S$9*IF(S$4&gt;Settings!$C$10,CHOOSE(S$332,1,$E337,$F337),1))</f>
        <v/>
      </c>
      <c r="T337" s="23">
        <f>IF($D337="",1,T333*T$9*IF(T$4&gt;Settings!$C$10,CHOOSE(T$332,1,$E337,$F337),1))</f>
        <v/>
      </c>
      <c r="U337" s="23">
        <f>IF($D337="",1,U333*U$9*IF(U$4&gt;Settings!$C$10,CHOOSE(U$332,1,$E337,$F337),1))</f>
        <v/>
      </c>
      <c r="V337" s="23">
        <f>IF($D337="",1,V333*V$9*IF(V$4&gt;Settings!$C$10,CHOOSE(V$332,1,$E337,$F337),1))</f>
        <v/>
      </c>
      <c r="W337" s="23">
        <f>IF($D337="",1,W333*W$9*IF(W$4&gt;Settings!$C$10,CHOOSE(W$332,1,$E337,$F337),1))</f>
        <v/>
      </c>
      <c r="X337" s="23">
        <f>IF($D337="",1,X333*X$9*IF(X$4&gt;Settings!$C$10,CHOOSE(X$332,1,$E337,$F337),1))</f>
        <v/>
      </c>
      <c r="Y337" s="23">
        <f>IF($D337="",1,Y333*Y$9*IF(Y$4&gt;Settings!$C$10,CHOOSE(Y$332,1,$E337,$F337),1))</f>
        <v/>
      </c>
      <c r="Z337" s="23">
        <f>IF($D337="",1,Z333*Z$9*IF(Z$4&gt;Settings!$C$10,CHOOSE(Z$332,1,$E337,$F337),1))</f>
        <v/>
      </c>
      <c r="AA337" s="23">
        <f>IF($D337="",1,AA333*AA$9*IF(AA$4&gt;Settings!$C$10,CHOOSE(AA$332,1,$E337,$F337),1))</f>
        <v/>
      </c>
      <c r="AB337" s="23">
        <f>IF($D337="",1,AB333*AB$9*IF(AB$4&gt;Settings!$C$10,CHOOSE(AB$332,1,$E337,$F337),1))</f>
        <v/>
      </c>
      <c r="AC337" s="23">
        <f>IF($D337="",1,AC333*AC$9*IF(AC$4&gt;Settings!$C$10,CHOOSE(AC$332,1,$E337,$F337),1))</f>
        <v/>
      </c>
      <c r="AD337" s="23">
        <f>IF($D337="",1,AD333*AD$9*IF(AD$4&gt;Settings!$C$10,CHOOSE(AD$332,1,$E337,$F337),1))</f>
        <v/>
      </c>
      <c r="AF337" s="11">
        <f>CodePrefix&amp;$A337&amp;IF($C337="","","."&amp;$C337&amp;"."&amp;$B337)&amp;INDEX(VarEnd,MATCH($A337,VarKey,0))&amp;AF$5</f>
        <v/>
      </c>
      <c r="AG337" s="22">
        <f>IF($D337="",1,AG333*AG$9*IF(AG$4&gt;Settings!$C$10,CHOOSE(AG$332,1,$E337,$F337),1))</f>
        <v/>
      </c>
      <c r="AH337" s="23">
        <f>IF($D337="",1,AH333*AH$9*IF(AH$4&gt;Settings!$C$10,CHOOSE(AH$332,1,$E337,$F337),1))</f>
        <v/>
      </c>
      <c r="AI337" s="23">
        <f>IF($D337="",1,AI333*AI$9*IF(AI$4&gt;Settings!$C$10,CHOOSE(AI$332,1,$E337,$F337),1))</f>
        <v/>
      </c>
      <c r="AJ337" s="23">
        <f>IF($D337="",1,AJ333*AJ$9*IF(AJ$4&gt;Settings!$C$10,CHOOSE(AJ$332,1,$E337,$F337),1))</f>
        <v/>
      </c>
      <c r="AK337" s="23">
        <f>IF($D337="",1,AK333*AK$9*IF(AK$4&gt;Settings!$C$10,CHOOSE(AK$332,1,$E337,$F337),1))</f>
        <v/>
      </c>
      <c r="AL337" s="23">
        <f>IF($D337="",1,AL333*AL$9*IF(AL$4&gt;Settings!$C$10,CHOOSE(AL$332,1,$E337,$F337),1))</f>
        <v/>
      </c>
      <c r="AM337" s="23">
        <f>IF($D337="",1,AM333*AM$9*IF(AM$4&gt;Settings!$C$10,CHOOSE(AM$332,1,$E337,$F337),1))</f>
        <v/>
      </c>
      <c r="AN337" s="23">
        <f>IF($D337="",1,AN333*AN$9*IF(AN$4&gt;Settings!$C$10,CHOOSE(AN$332,1,$E337,$F337),1))</f>
        <v/>
      </c>
      <c r="AO337" s="23">
        <f>IF($D337="",1,AO333*AO$9*IF(AO$4&gt;Settings!$C$10,CHOOSE(AO$332,1,$E337,$F337),1))</f>
        <v/>
      </c>
      <c r="AP337" s="23">
        <f>IF($D337="",1,AP333*AP$9*IF(AP$4&gt;Settings!$C$10,CHOOSE(AP$332,1,$E337,$F337),1))</f>
        <v/>
      </c>
      <c r="AQ337" s="23">
        <f>IF($D337="",1,AQ333*AQ$9*IF(AQ$4&gt;Settings!$C$10,CHOOSE(AQ$332,1,$E337,$F337),1))</f>
        <v/>
      </c>
      <c r="AR337" s="23">
        <f>IF($D337="",1,AR333*AR$9*IF(AR$4&gt;Settings!$C$10,CHOOSE(AR$332,1,$E337,$F337),1))</f>
        <v/>
      </c>
      <c r="AS337" s="23">
        <f>IF($D337="",1,AS333*AS$9*IF(AS$4&gt;Settings!$C$10,CHOOSE(AS$332,1,$E337,$F337),1))</f>
        <v/>
      </c>
      <c r="AT337" s="23">
        <f>IF($D337="",1,AT333*AT$9*IF(AT$4&gt;Settings!$C$10,CHOOSE(AT$332,1,$E337,$F337),1))</f>
        <v/>
      </c>
      <c r="AU337" s="23">
        <f>IF($D337="",1,AU333*AU$9*IF(AU$4&gt;Settings!$C$10,CHOOSE(AU$332,1,$E337,$F337),1))</f>
        <v/>
      </c>
      <c r="AV337" s="23">
        <f>IF($D337="",1,AV333*AV$9*IF(AV$4&gt;Settings!$C$10,CHOOSE(AV$332,1,$E337,$F337),1))</f>
        <v/>
      </c>
      <c r="AW337" s="23">
        <f>IF($D337="",1,AW333*AW$9*IF(AW$4&gt;Settings!$C$10,CHOOSE(AW$332,1,$E337,$F337),1))</f>
        <v/>
      </c>
      <c r="AX337" s="23">
        <f>IF($D337="",1,AX333*AX$9*IF(AX$4&gt;Settings!$C$10,CHOOSE(AX$332,1,$E337,$F337),1))</f>
        <v/>
      </c>
      <c r="AY337" s="23">
        <f>IF($D337="",1,AY333*AY$9*IF(AY$4&gt;Settings!$C$10,CHOOSE(AY$332,1,$E337,$F337),1))</f>
        <v/>
      </c>
    </row>
    <row r="338" hidden="1" outlineLevel="1">
      <c r="A338" s="14" t="inlineStr">
        <is>
          <t>gp</t>
        </is>
      </c>
      <c r="B338" s="14" t="inlineStr">
        <is>
          <t>coa</t>
        </is>
      </c>
      <c r="C338" s="14" t="inlineStr">
        <is>
          <t>int</t>
        </is>
      </c>
      <c r="D338" s="21" t="inlineStr">
        <is>
          <t>coa</t>
        </is>
      </c>
      <c r="E338" s="21" t="n">
        <v>1.25</v>
      </c>
      <c r="F338" s="21" t="n">
        <v>0.75</v>
      </c>
      <c r="G338" s="36" t="n"/>
      <c r="H338" s="14">
        <f>INDEX(VarLab,MATCH($A338,VarKey,0))&amp;INDEX(MemLab,MATCH($C338&amp;"|"&amp;$B338,MemKey,0))</f>
        <v/>
      </c>
      <c r="I338" s="14">
        <f>INDEX(VarUnit,MATCH($A338,VarKey,0))</f>
        <v/>
      </c>
      <c r="J338" s="14">
        <f>INDEX(VarSrc,MATCH($A338,VarKey,0))</f>
        <v/>
      </c>
      <c r="K338" s="11">
        <f>CodePrefix&amp;$A338&amp;IF($C338="","","."&amp;$C338&amp;"."&amp;$B338)&amp;INDEX(VarEnd,MATCH($A338,VarKey,0))&amp;K$5</f>
        <v/>
      </c>
      <c r="L338" s="22">
        <f>IF($D338="",1,L334*L$9*IF(L$4&gt;Settings!$C$10,CHOOSE(L$332,1,$E338,$F338),1))</f>
        <v/>
      </c>
      <c r="M338" s="23">
        <f>IF($D338="",1,M334*M$9*IF(M$4&gt;Settings!$C$10,CHOOSE(M$332,1,$E338,$F338),1))</f>
        <v/>
      </c>
      <c r="N338" s="23">
        <f>IF($D338="",1,N334*N$9*IF(N$4&gt;Settings!$C$10,CHOOSE(N$332,1,$E338,$F338),1))</f>
        <v/>
      </c>
      <c r="O338" s="23">
        <f>IF($D338="",1,O334*O$9*IF(O$4&gt;Settings!$C$10,CHOOSE(O$332,1,$E338,$F338),1))</f>
        <v/>
      </c>
      <c r="P338" s="23">
        <f>IF($D338="",1,P334*P$9*IF(P$4&gt;Settings!$C$10,CHOOSE(P$332,1,$E338,$F338),1))</f>
        <v/>
      </c>
      <c r="Q338" s="23">
        <f>IF($D338="",1,Q334*Q$9*IF(Q$4&gt;Settings!$C$10,CHOOSE(Q$332,1,$E338,$F338),1))</f>
        <v/>
      </c>
      <c r="R338" s="23">
        <f>IF($D338="",1,R334*R$9*IF(R$4&gt;Settings!$C$10,CHOOSE(R$332,1,$E338,$F338),1))</f>
        <v/>
      </c>
      <c r="S338" s="23">
        <f>IF($D338="",1,S334*S$9*IF(S$4&gt;Settings!$C$10,CHOOSE(S$332,1,$E338,$F338),1))</f>
        <v/>
      </c>
      <c r="T338" s="23">
        <f>IF($D338="",1,T334*T$9*IF(T$4&gt;Settings!$C$10,CHOOSE(T$332,1,$E338,$F338),1))</f>
        <v/>
      </c>
      <c r="U338" s="23">
        <f>IF($D338="",1,U334*U$9*IF(U$4&gt;Settings!$C$10,CHOOSE(U$332,1,$E338,$F338),1))</f>
        <v/>
      </c>
      <c r="V338" s="23">
        <f>IF($D338="",1,V334*V$9*IF(V$4&gt;Settings!$C$10,CHOOSE(V$332,1,$E338,$F338),1))</f>
        <v/>
      </c>
      <c r="W338" s="23">
        <f>IF($D338="",1,W334*W$9*IF(W$4&gt;Settings!$C$10,CHOOSE(W$332,1,$E338,$F338),1))</f>
        <v/>
      </c>
      <c r="X338" s="23">
        <f>IF($D338="",1,X334*X$9*IF(X$4&gt;Settings!$C$10,CHOOSE(X$332,1,$E338,$F338),1))</f>
        <v/>
      </c>
      <c r="Y338" s="23">
        <f>IF($D338="",1,Y334*Y$9*IF(Y$4&gt;Settings!$C$10,CHOOSE(Y$332,1,$E338,$F338),1))</f>
        <v/>
      </c>
      <c r="Z338" s="23">
        <f>IF($D338="",1,Z334*Z$9*IF(Z$4&gt;Settings!$C$10,CHOOSE(Z$332,1,$E338,$F338),1))</f>
        <v/>
      </c>
      <c r="AA338" s="23">
        <f>IF($D338="",1,AA334*AA$9*IF(AA$4&gt;Settings!$C$10,CHOOSE(AA$332,1,$E338,$F338),1))</f>
        <v/>
      </c>
      <c r="AB338" s="23">
        <f>IF($D338="",1,AB334*AB$9*IF(AB$4&gt;Settings!$C$10,CHOOSE(AB$332,1,$E338,$F338),1))</f>
        <v/>
      </c>
      <c r="AC338" s="23">
        <f>IF($D338="",1,AC334*AC$9*IF(AC$4&gt;Settings!$C$10,CHOOSE(AC$332,1,$E338,$F338),1))</f>
        <v/>
      </c>
      <c r="AD338" s="23">
        <f>IF($D338="",1,AD334*AD$9*IF(AD$4&gt;Settings!$C$10,CHOOSE(AD$332,1,$E338,$F338),1))</f>
        <v/>
      </c>
      <c r="AF338" s="11">
        <f>CodePrefix&amp;$A338&amp;IF($C338="","","."&amp;$C338&amp;"."&amp;$B338)&amp;INDEX(VarEnd,MATCH($A338,VarKey,0))&amp;AF$5</f>
        <v/>
      </c>
      <c r="AG338" s="22">
        <f>IF($D338="",1,AG334*AG$9*IF(AG$4&gt;Settings!$C$10,CHOOSE(AG$332,1,$E338,$F338),1))</f>
        <v/>
      </c>
      <c r="AH338" s="23">
        <f>IF($D338="",1,AH334*AH$9*IF(AH$4&gt;Settings!$C$10,CHOOSE(AH$332,1,$E338,$F338),1))</f>
        <v/>
      </c>
      <c r="AI338" s="23">
        <f>IF($D338="",1,AI334*AI$9*IF(AI$4&gt;Settings!$C$10,CHOOSE(AI$332,1,$E338,$F338),1))</f>
        <v/>
      </c>
      <c r="AJ338" s="23">
        <f>IF($D338="",1,AJ334*AJ$9*IF(AJ$4&gt;Settings!$C$10,CHOOSE(AJ$332,1,$E338,$F338),1))</f>
        <v/>
      </c>
      <c r="AK338" s="23">
        <f>IF($D338="",1,AK334*AK$9*IF(AK$4&gt;Settings!$C$10,CHOOSE(AK$332,1,$E338,$F338),1))</f>
        <v/>
      </c>
      <c r="AL338" s="23">
        <f>IF($D338="",1,AL334*AL$9*IF(AL$4&gt;Settings!$C$10,CHOOSE(AL$332,1,$E338,$F338),1))</f>
        <v/>
      </c>
      <c r="AM338" s="23">
        <f>IF($D338="",1,AM334*AM$9*IF(AM$4&gt;Settings!$C$10,CHOOSE(AM$332,1,$E338,$F338),1))</f>
        <v/>
      </c>
      <c r="AN338" s="23">
        <f>IF($D338="",1,AN334*AN$9*IF(AN$4&gt;Settings!$C$10,CHOOSE(AN$332,1,$E338,$F338),1))</f>
        <v/>
      </c>
      <c r="AO338" s="23">
        <f>IF($D338="",1,AO334*AO$9*IF(AO$4&gt;Settings!$C$10,CHOOSE(AO$332,1,$E338,$F338),1))</f>
        <v/>
      </c>
      <c r="AP338" s="23">
        <f>IF($D338="",1,AP334*AP$9*IF(AP$4&gt;Settings!$C$10,CHOOSE(AP$332,1,$E338,$F338),1))</f>
        <v/>
      </c>
      <c r="AQ338" s="23">
        <f>IF($D338="",1,AQ334*AQ$9*IF(AQ$4&gt;Settings!$C$10,CHOOSE(AQ$332,1,$E338,$F338),1))</f>
        <v/>
      </c>
      <c r="AR338" s="23">
        <f>IF($D338="",1,AR334*AR$9*IF(AR$4&gt;Settings!$C$10,CHOOSE(AR$332,1,$E338,$F338),1))</f>
        <v/>
      </c>
      <c r="AS338" s="23">
        <f>IF($D338="",1,AS334*AS$9*IF(AS$4&gt;Settings!$C$10,CHOOSE(AS$332,1,$E338,$F338),1))</f>
        <v/>
      </c>
      <c r="AT338" s="23">
        <f>IF($D338="",1,AT334*AT$9*IF(AT$4&gt;Settings!$C$10,CHOOSE(AT$332,1,$E338,$F338),1))</f>
        <v/>
      </c>
      <c r="AU338" s="23">
        <f>IF($D338="",1,AU334*AU$9*IF(AU$4&gt;Settings!$C$10,CHOOSE(AU$332,1,$E338,$F338),1))</f>
        <v/>
      </c>
      <c r="AV338" s="23">
        <f>IF($D338="",1,AV334*AV$9*IF(AV$4&gt;Settings!$C$10,CHOOSE(AV$332,1,$E338,$F338),1))</f>
        <v/>
      </c>
      <c r="AW338" s="23">
        <f>IF($D338="",1,AW334*AW$9*IF(AW$4&gt;Settings!$C$10,CHOOSE(AW$332,1,$E338,$F338),1))</f>
        <v/>
      </c>
      <c r="AX338" s="23">
        <f>IF($D338="",1,AX334*AX$9*IF(AX$4&gt;Settings!$C$10,CHOOSE(AX$332,1,$E338,$F338),1))</f>
        <v/>
      </c>
      <c r="AY338" s="23">
        <f>IF($D338="",1,AY334*AY$9*IF(AY$4&gt;Settings!$C$10,CHOOSE(AY$332,1,$E338,$F338),1))</f>
        <v/>
      </c>
    </row>
    <row r="339" hidden="1" outlineLevel="1">
      <c r="A339" s="14" t="inlineStr">
        <is>
          <t>gp</t>
        </is>
      </c>
      <c r="B339" s="14" t="inlineStr">
        <is>
          <t>nga</t>
        </is>
      </c>
      <c r="C339" s="14" t="inlineStr">
        <is>
          <t>int</t>
        </is>
      </c>
      <c r="D339" s="21">
        <f>"nga."&amp;Settings!$C$12</f>
        <v/>
      </c>
      <c r="E339" s="21" t="n">
        <v>1.25</v>
      </c>
      <c r="F339" s="21" t="n">
        <v>0.75</v>
      </c>
      <c r="G339" s="36" t="n"/>
      <c r="H339" s="14">
        <f>INDEX(VarLab,MATCH($A339,VarKey,0))&amp;INDEX(MemLab,MATCH($C339&amp;"|"&amp;$B339,MemKey,0))</f>
        <v/>
      </c>
      <c r="I339" s="14">
        <f>INDEX(VarUnit,MATCH($A339,VarKey,0))</f>
        <v/>
      </c>
      <c r="J339" s="14">
        <f>INDEX(VarSrc,MATCH($A339,VarKey,0))</f>
        <v/>
      </c>
      <c r="K339" s="11">
        <f>CodePrefix&amp;$A339&amp;IF($C339="","","."&amp;$C339&amp;"."&amp;$B339)&amp;INDEX(VarEnd,MATCH($A339,VarKey,0))&amp;K$5</f>
        <v/>
      </c>
      <c r="L339" s="22">
        <f>IF($D339="",1,L335*L$9*IF(L$4&gt;Settings!$C$10,CHOOSE(L$332,1,$E339,$F339),1))</f>
        <v/>
      </c>
      <c r="M339" s="23">
        <f>IF($D339="",1,M335*M$9*IF(M$4&gt;Settings!$C$10,CHOOSE(M$332,1,$E339,$F339),1))</f>
        <v/>
      </c>
      <c r="N339" s="23">
        <f>IF($D339="",1,N335*N$9*IF(N$4&gt;Settings!$C$10,CHOOSE(N$332,1,$E339,$F339),1))</f>
        <v/>
      </c>
      <c r="O339" s="23">
        <f>IF($D339="",1,O335*O$9*IF(O$4&gt;Settings!$C$10,CHOOSE(O$332,1,$E339,$F339),1))</f>
        <v/>
      </c>
      <c r="P339" s="23">
        <f>IF($D339="",1,P335*P$9*IF(P$4&gt;Settings!$C$10,CHOOSE(P$332,1,$E339,$F339),1))</f>
        <v/>
      </c>
      <c r="Q339" s="23">
        <f>IF($D339="",1,Q335*Q$9*IF(Q$4&gt;Settings!$C$10,CHOOSE(Q$332,1,$E339,$F339),1))</f>
        <v/>
      </c>
      <c r="R339" s="23">
        <f>IF($D339="",1,R335*R$9*IF(R$4&gt;Settings!$C$10,CHOOSE(R$332,1,$E339,$F339),1))</f>
        <v/>
      </c>
      <c r="S339" s="23">
        <f>IF($D339="",1,S335*S$9*IF(S$4&gt;Settings!$C$10,CHOOSE(S$332,1,$E339,$F339),1))</f>
        <v/>
      </c>
      <c r="T339" s="23">
        <f>IF($D339="",1,T335*T$9*IF(T$4&gt;Settings!$C$10,CHOOSE(T$332,1,$E339,$F339),1))</f>
        <v/>
      </c>
      <c r="U339" s="23">
        <f>IF($D339="",1,U335*U$9*IF(U$4&gt;Settings!$C$10,CHOOSE(U$332,1,$E339,$F339),1))</f>
        <v/>
      </c>
      <c r="V339" s="23">
        <f>IF($D339="",1,V335*V$9*IF(V$4&gt;Settings!$C$10,CHOOSE(V$332,1,$E339,$F339),1))</f>
        <v/>
      </c>
      <c r="W339" s="23">
        <f>IF($D339="",1,W335*W$9*IF(W$4&gt;Settings!$C$10,CHOOSE(W$332,1,$E339,$F339),1))</f>
        <v/>
      </c>
      <c r="X339" s="23">
        <f>IF($D339="",1,X335*X$9*IF(X$4&gt;Settings!$C$10,CHOOSE(X$332,1,$E339,$F339),1))</f>
        <v/>
      </c>
      <c r="Y339" s="23">
        <f>IF($D339="",1,Y335*Y$9*IF(Y$4&gt;Settings!$C$10,CHOOSE(Y$332,1,$E339,$F339),1))</f>
        <v/>
      </c>
      <c r="Z339" s="23">
        <f>IF($D339="",1,Z335*Z$9*IF(Z$4&gt;Settings!$C$10,CHOOSE(Z$332,1,$E339,$F339),1))</f>
        <v/>
      </c>
      <c r="AA339" s="23">
        <f>IF($D339="",1,AA335*AA$9*IF(AA$4&gt;Settings!$C$10,CHOOSE(AA$332,1,$E339,$F339),1))</f>
        <v/>
      </c>
      <c r="AB339" s="23">
        <f>IF($D339="",1,AB335*AB$9*IF(AB$4&gt;Settings!$C$10,CHOOSE(AB$332,1,$E339,$F339),1))</f>
        <v/>
      </c>
      <c r="AC339" s="23">
        <f>IF($D339="",1,AC335*AC$9*IF(AC$4&gt;Settings!$C$10,CHOOSE(AC$332,1,$E339,$F339),1))</f>
        <v/>
      </c>
      <c r="AD339" s="23">
        <f>IF($D339="",1,AD335*AD$9*IF(AD$4&gt;Settings!$C$10,CHOOSE(AD$332,1,$E339,$F339),1))</f>
        <v/>
      </c>
      <c r="AF339" s="11">
        <f>CodePrefix&amp;$A339&amp;IF($C339="","","."&amp;$C339&amp;"."&amp;$B339)&amp;INDEX(VarEnd,MATCH($A339,VarKey,0))&amp;AF$5</f>
        <v/>
      </c>
      <c r="AG339" s="22">
        <f>IF($D339="",1,AG335*AG$9*IF(AG$4&gt;Settings!$C$10,CHOOSE(AG$332,1,$E339,$F339),1))</f>
        <v/>
      </c>
      <c r="AH339" s="23">
        <f>IF($D339="",1,AH335*AH$9*IF(AH$4&gt;Settings!$C$10,CHOOSE(AH$332,1,$E339,$F339),1))</f>
        <v/>
      </c>
      <c r="AI339" s="23">
        <f>IF($D339="",1,AI335*AI$9*IF(AI$4&gt;Settings!$C$10,CHOOSE(AI$332,1,$E339,$F339),1))</f>
        <v/>
      </c>
      <c r="AJ339" s="23">
        <f>IF($D339="",1,AJ335*AJ$9*IF(AJ$4&gt;Settings!$C$10,CHOOSE(AJ$332,1,$E339,$F339),1))</f>
        <v/>
      </c>
      <c r="AK339" s="23">
        <f>IF($D339="",1,AK335*AK$9*IF(AK$4&gt;Settings!$C$10,CHOOSE(AK$332,1,$E339,$F339),1))</f>
        <v/>
      </c>
      <c r="AL339" s="23">
        <f>IF($D339="",1,AL335*AL$9*IF(AL$4&gt;Settings!$C$10,CHOOSE(AL$332,1,$E339,$F339),1))</f>
        <v/>
      </c>
      <c r="AM339" s="23">
        <f>IF($D339="",1,AM335*AM$9*IF(AM$4&gt;Settings!$C$10,CHOOSE(AM$332,1,$E339,$F339),1))</f>
        <v/>
      </c>
      <c r="AN339" s="23">
        <f>IF($D339="",1,AN335*AN$9*IF(AN$4&gt;Settings!$C$10,CHOOSE(AN$332,1,$E339,$F339),1))</f>
        <v/>
      </c>
      <c r="AO339" s="23">
        <f>IF($D339="",1,AO335*AO$9*IF(AO$4&gt;Settings!$C$10,CHOOSE(AO$332,1,$E339,$F339),1))</f>
        <v/>
      </c>
      <c r="AP339" s="23">
        <f>IF($D339="",1,AP335*AP$9*IF(AP$4&gt;Settings!$C$10,CHOOSE(AP$332,1,$E339,$F339),1))</f>
        <v/>
      </c>
      <c r="AQ339" s="23">
        <f>IF($D339="",1,AQ335*AQ$9*IF(AQ$4&gt;Settings!$C$10,CHOOSE(AQ$332,1,$E339,$F339),1))</f>
        <v/>
      </c>
      <c r="AR339" s="23">
        <f>IF($D339="",1,AR335*AR$9*IF(AR$4&gt;Settings!$C$10,CHOOSE(AR$332,1,$E339,$F339),1))</f>
        <v/>
      </c>
      <c r="AS339" s="23">
        <f>IF($D339="",1,AS335*AS$9*IF(AS$4&gt;Settings!$C$10,CHOOSE(AS$332,1,$E339,$F339),1))</f>
        <v/>
      </c>
      <c r="AT339" s="23">
        <f>IF($D339="",1,AT335*AT$9*IF(AT$4&gt;Settings!$C$10,CHOOSE(AT$332,1,$E339,$F339),1))</f>
        <v/>
      </c>
      <c r="AU339" s="23">
        <f>IF($D339="",1,AU335*AU$9*IF(AU$4&gt;Settings!$C$10,CHOOSE(AU$332,1,$E339,$F339),1))</f>
        <v/>
      </c>
      <c r="AV339" s="23">
        <f>IF($D339="",1,AV335*AV$9*IF(AV$4&gt;Settings!$C$10,CHOOSE(AV$332,1,$E339,$F339),1))</f>
        <v/>
      </c>
      <c r="AW339" s="23">
        <f>IF($D339="",1,AW335*AW$9*IF(AW$4&gt;Settings!$C$10,CHOOSE(AW$332,1,$E339,$F339),1))</f>
        <v/>
      </c>
      <c r="AX339" s="23">
        <f>IF($D339="",1,AX335*AX$9*IF(AX$4&gt;Settings!$C$10,CHOOSE(AX$332,1,$E339,$F339),1))</f>
        <v/>
      </c>
      <c r="AY339" s="23">
        <f>IF($D339="",1,AY335*AY$9*IF(AY$4&gt;Settings!$C$10,CHOOSE(AY$332,1,$E339,$F339),1))</f>
        <v/>
      </c>
    </row>
    <row r="340" hidden="1" outlineLevel="1">
      <c r="A340" s="14" t="inlineStr">
        <is>
          <t>gp</t>
        </is>
      </c>
      <c r="B340" s="14" t="inlineStr">
        <is>
          <t>one</t>
        </is>
      </c>
      <c r="C340" s="14" t="inlineStr">
        <is>
          <t>int</t>
        </is>
      </c>
      <c r="D340" s="36" t="n"/>
      <c r="E340" s="21" t="n">
        <v>1</v>
      </c>
      <c r="F340" s="21" t="n">
        <v>1</v>
      </c>
      <c r="G340" s="36" t="n"/>
      <c r="H340" s="14">
        <f>INDEX(VarLab,MATCH($A340,VarKey,0))&amp;INDEX(MemLab,MATCH($C340&amp;"|"&amp;$B340,MemKey,0))</f>
        <v/>
      </c>
      <c r="I340" s="14">
        <f>INDEX(VarUnit,MATCH($A340,VarKey,0))</f>
        <v/>
      </c>
      <c r="J340" s="14">
        <f>INDEX(VarSrc,MATCH($A340,VarKey,0))</f>
        <v/>
      </c>
      <c r="K340" s="11">
        <f>CodePrefix&amp;$A340&amp;IF($C340="","","."&amp;$C340&amp;"."&amp;$B340)&amp;INDEX(VarEnd,MATCH($A340,VarKey,0))&amp;K$5</f>
        <v/>
      </c>
      <c r="L340" s="22">
        <f>IF($D340="",1,L336*L$9*IF(L$4&gt;Settings!$C$10,CHOOSE(L$332,1,$E340,$F340),1))</f>
        <v/>
      </c>
      <c r="M340" s="23">
        <f>IF($D340="",1,M336*M$9*IF(M$4&gt;Settings!$C$10,CHOOSE(M$332,1,$E340,$F340),1))</f>
        <v/>
      </c>
      <c r="N340" s="23">
        <f>IF($D340="",1,N336*N$9*IF(N$4&gt;Settings!$C$10,CHOOSE(N$332,1,$E340,$F340),1))</f>
        <v/>
      </c>
      <c r="O340" s="23">
        <f>IF($D340="",1,O336*O$9*IF(O$4&gt;Settings!$C$10,CHOOSE(O$332,1,$E340,$F340),1))</f>
        <v/>
      </c>
      <c r="P340" s="23">
        <f>IF($D340="",1,P336*P$9*IF(P$4&gt;Settings!$C$10,CHOOSE(P$332,1,$E340,$F340),1))</f>
        <v/>
      </c>
      <c r="Q340" s="23">
        <f>IF($D340="",1,Q336*Q$9*IF(Q$4&gt;Settings!$C$10,CHOOSE(Q$332,1,$E340,$F340),1))</f>
        <v/>
      </c>
      <c r="R340" s="23">
        <f>IF($D340="",1,R336*R$9*IF(R$4&gt;Settings!$C$10,CHOOSE(R$332,1,$E340,$F340),1))</f>
        <v/>
      </c>
      <c r="S340" s="23">
        <f>IF($D340="",1,S336*S$9*IF(S$4&gt;Settings!$C$10,CHOOSE(S$332,1,$E340,$F340),1))</f>
        <v/>
      </c>
      <c r="T340" s="23">
        <f>IF($D340="",1,T336*T$9*IF(T$4&gt;Settings!$C$10,CHOOSE(T$332,1,$E340,$F340),1))</f>
        <v/>
      </c>
      <c r="U340" s="23">
        <f>IF($D340="",1,U336*U$9*IF(U$4&gt;Settings!$C$10,CHOOSE(U$332,1,$E340,$F340),1))</f>
        <v/>
      </c>
      <c r="V340" s="23">
        <f>IF($D340="",1,V336*V$9*IF(V$4&gt;Settings!$C$10,CHOOSE(V$332,1,$E340,$F340),1))</f>
        <v/>
      </c>
      <c r="W340" s="23">
        <f>IF($D340="",1,W336*W$9*IF(W$4&gt;Settings!$C$10,CHOOSE(W$332,1,$E340,$F340),1))</f>
        <v/>
      </c>
      <c r="X340" s="23">
        <f>IF($D340="",1,X336*X$9*IF(X$4&gt;Settings!$C$10,CHOOSE(X$332,1,$E340,$F340),1))</f>
        <v/>
      </c>
      <c r="Y340" s="23">
        <f>IF($D340="",1,Y336*Y$9*IF(Y$4&gt;Settings!$C$10,CHOOSE(Y$332,1,$E340,$F340),1))</f>
        <v/>
      </c>
      <c r="Z340" s="23">
        <f>IF($D340="",1,Z336*Z$9*IF(Z$4&gt;Settings!$C$10,CHOOSE(Z$332,1,$E340,$F340),1))</f>
        <v/>
      </c>
      <c r="AA340" s="23">
        <f>IF($D340="",1,AA336*AA$9*IF(AA$4&gt;Settings!$C$10,CHOOSE(AA$332,1,$E340,$F340),1))</f>
        <v/>
      </c>
      <c r="AB340" s="23">
        <f>IF($D340="",1,AB336*AB$9*IF(AB$4&gt;Settings!$C$10,CHOOSE(AB$332,1,$E340,$F340),1))</f>
        <v/>
      </c>
      <c r="AC340" s="23">
        <f>IF($D340="",1,AC336*AC$9*IF(AC$4&gt;Settings!$C$10,CHOOSE(AC$332,1,$E340,$F340),1))</f>
        <v/>
      </c>
      <c r="AD340" s="23">
        <f>IF($D340="",1,AD336*AD$9*IF(AD$4&gt;Settings!$C$10,CHOOSE(AD$332,1,$E340,$F340),1))</f>
        <v/>
      </c>
      <c r="AF340" s="11">
        <f>CodePrefix&amp;$A340&amp;IF($C340="","","."&amp;$C340&amp;"."&amp;$B340)&amp;INDEX(VarEnd,MATCH($A340,VarKey,0))&amp;AF$5</f>
        <v/>
      </c>
      <c r="AG340" s="22">
        <f>IF($D340="",1,AG336*AG$9*IF(AG$4&gt;Settings!$C$10,CHOOSE(AG$332,1,$E340,$F340),1))</f>
        <v/>
      </c>
      <c r="AH340" s="23">
        <f>IF($D340="",1,AH336*AH$9*IF(AH$4&gt;Settings!$C$10,CHOOSE(AH$332,1,$E340,$F340),1))</f>
        <v/>
      </c>
      <c r="AI340" s="23">
        <f>IF($D340="",1,AI336*AI$9*IF(AI$4&gt;Settings!$C$10,CHOOSE(AI$332,1,$E340,$F340),1))</f>
        <v/>
      </c>
      <c r="AJ340" s="23">
        <f>IF($D340="",1,AJ336*AJ$9*IF(AJ$4&gt;Settings!$C$10,CHOOSE(AJ$332,1,$E340,$F340),1))</f>
        <v/>
      </c>
      <c r="AK340" s="23">
        <f>IF($D340="",1,AK336*AK$9*IF(AK$4&gt;Settings!$C$10,CHOOSE(AK$332,1,$E340,$F340),1))</f>
        <v/>
      </c>
      <c r="AL340" s="23">
        <f>IF($D340="",1,AL336*AL$9*IF(AL$4&gt;Settings!$C$10,CHOOSE(AL$332,1,$E340,$F340),1))</f>
        <v/>
      </c>
      <c r="AM340" s="23">
        <f>IF($D340="",1,AM336*AM$9*IF(AM$4&gt;Settings!$C$10,CHOOSE(AM$332,1,$E340,$F340),1))</f>
        <v/>
      </c>
      <c r="AN340" s="23">
        <f>IF($D340="",1,AN336*AN$9*IF(AN$4&gt;Settings!$C$10,CHOOSE(AN$332,1,$E340,$F340),1))</f>
        <v/>
      </c>
      <c r="AO340" s="23">
        <f>IF($D340="",1,AO336*AO$9*IF(AO$4&gt;Settings!$C$10,CHOOSE(AO$332,1,$E340,$F340),1))</f>
        <v/>
      </c>
      <c r="AP340" s="23">
        <f>IF($D340="",1,AP336*AP$9*IF(AP$4&gt;Settings!$C$10,CHOOSE(AP$332,1,$E340,$F340),1))</f>
        <v/>
      </c>
      <c r="AQ340" s="23">
        <f>IF($D340="",1,AQ336*AQ$9*IF(AQ$4&gt;Settings!$C$10,CHOOSE(AQ$332,1,$E340,$F340),1))</f>
        <v/>
      </c>
      <c r="AR340" s="23">
        <f>IF($D340="",1,AR336*AR$9*IF(AR$4&gt;Settings!$C$10,CHOOSE(AR$332,1,$E340,$F340),1))</f>
        <v/>
      </c>
      <c r="AS340" s="23">
        <f>IF($D340="",1,AS336*AS$9*IF(AS$4&gt;Settings!$C$10,CHOOSE(AS$332,1,$E340,$F340),1))</f>
        <v/>
      </c>
      <c r="AT340" s="23">
        <f>IF($D340="",1,AT336*AT$9*IF(AT$4&gt;Settings!$C$10,CHOOSE(AT$332,1,$E340,$F340),1))</f>
        <v/>
      </c>
      <c r="AU340" s="23">
        <f>IF($D340="",1,AU336*AU$9*IF(AU$4&gt;Settings!$C$10,CHOOSE(AU$332,1,$E340,$F340),1))</f>
        <v/>
      </c>
      <c r="AV340" s="23">
        <f>IF($D340="",1,AV336*AV$9*IF(AV$4&gt;Settings!$C$10,CHOOSE(AV$332,1,$E340,$F340),1))</f>
        <v/>
      </c>
      <c r="AW340" s="23">
        <f>IF($D340="",1,AW336*AW$9*IF(AW$4&gt;Settings!$C$10,CHOOSE(AW$332,1,$E340,$F340),1))</f>
        <v/>
      </c>
      <c r="AX340" s="23">
        <f>IF($D340="",1,AX336*AX$9*IF(AX$4&gt;Settings!$C$10,CHOOSE(AX$332,1,$E340,$F340),1))</f>
        <v/>
      </c>
      <c r="AY340" s="23">
        <f>IF($D340="",1,AY336*AY$9*IF(AY$4&gt;Settings!$C$10,CHOOSE(AY$332,1,$E340,$F340),1))</f>
        <v/>
      </c>
    </row>
    <row r="341" hidden="1" outlineLevel="1">
      <c r="H341" s="20" t="inlineStr">
        <is>
          <t>Domestic prices by price fuel: supply cost sp, excise and other taxes txo, retail price before new policies rpb</t>
        </is>
      </c>
    </row>
    <row r="342" hidden="1" outlineLevel="1">
      <c r="A342" s="14" t="inlineStr">
        <is>
          <t>sp</t>
        </is>
      </c>
      <c r="B342" s="14" t="inlineStr">
        <is>
          <t>coa</t>
        </is>
      </c>
      <c r="C342" s="14" t="inlineStr">
        <is>
          <t>pow</t>
        </is>
      </c>
      <c r="D342" s="32">
        <f>INDEX(Inputs_prices!$O$7:$O$18,MATCH($B342&amp;"."&amp;$C342,Inputs_prices!$A$7:$A$18,0))</f>
        <v/>
      </c>
      <c r="E342" s="32">
        <f>INDEX(Inputs_prices!$F$7:$F$18,MATCH($B342&amp;"."&amp;$C342,Inputs_prices!$A$7:$A$18,0))</f>
        <v/>
      </c>
      <c r="F342" s="32">
        <f>INDEX(Inputs_prices!$E$7:$E$18,MATCH($B342&amp;"."&amp;$C342,Inputs_prices!$A$7:$A$18,0))</f>
        <v/>
      </c>
      <c r="G342" s="36" t="n"/>
      <c r="H342" s="14">
        <f>INDEX(VarLab,MATCH($A342,VarKey,0))&amp;INDEX(MemLab,MATCH($C342&amp;"|"&amp;$B342,MemKey,0))</f>
        <v/>
      </c>
      <c r="I342" s="14">
        <f>INDEX(VarUnit,MATCH($A342,VarKey,0))</f>
        <v/>
      </c>
      <c r="J342" s="14">
        <f>INDEX(VarSrc,MATCH($A342,VarKey,0))</f>
        <v/>
      </c>
      <c r="K342" s="11">
        <f>CodePrefix&amp;$A342&amp;IF($C342="","","."&amp;$C342&amp;"."&amp;$B342)&amp;INDEX(VarEnd,MATCH($A342,VarKey,0))&amp;K$5</f>
        <v/>
      </c>
      <c r="L342" s="37">
        <f>INDEX(Inputs_prices!$U$7:$X$18,$F342,MATCH(L$4,Inputs_prices!$U$6:$X$6,0))</f>
        <v/>
      </c>
      <c r="M342" s="38">
        <f>INDEX(Inputs_prices!$U$7:$X$18,$F342,MATCH(M$4,Inputs_prices!$U$6:$X$6,0))</f>
        <v/>
      </c>
      <c r="N342" s="38">
        <f>INDEX(Inputs_prices!$U$7:$X$18,$F342,MATCH(N$4,Inputs_prices!$U$6:$X$6,0))</f>
        <v/>
      </c>
      <c r="O342" s="32">
        <f>$D342+(N342-$D342)*INDEX(O$337:O$340,$E342)/INDEX(N$337:N$340,$E342)</f>
        <v/>
      </c>
      <c r="P342" s="32">
        <f>$D342+(O342-$D342)*INDEX(P$337:P$340,$E342)/INDEX(O$337:O$340,$E342)</f>
        <v/>
      </c>
      <c r="Q342" s="32">
        <f>$D342+(P342-$D342)*INDEX(Q$337:Q$340,$E342)/INDEX(P$337:P$340,$E342)</f>
        <v/>
      </c>
      <c r="R342" s="32">
        <f>$D342+(Q342-$D342)*INDEX(R$337:R$340,$E342)/INDEX(Q$337:Q$340,$E342)</f>
        <v/>
      </c>
      <c r="S342" s="32">
        <f>$D342+(R342-$D342)*INDEX(S$337:S$340,$E342)/INDEX(R$337:R$340,$E342)</f>
        <v/>
      </c>
      <c r="T342" s="32">
        <f>$D342+(S342-$D342)*INDEX(T$337:T$340,$E342)/INDEX(S$337:S$340,$E342)</f>
        <v/>
      </c>
      <c r="U342" s="32">
        <f>$D342+(T342-$D342)*INDEX(U$337:U$340,$E342)/INDEX(T$337:T$340,$E342)</f>
        <v/>
      </c>
      <c r="V342" s="32">
        <f>$D342+(U342-$D342)*INDEX(V$337:V$340,$E342)/INDEX(U$337:U$340,$E342)</f>
        <v/>
      </c>
      <c r="W342" s="32">
        <f>$D342+(V342-$D342)*INDEX(W$337:W$340,$E342)/INDEX(V$337:V$340,$E342)</f>
        <v/>
      </c>
      <c r="X342" s="32">
        <f>$D342+(W342-$D342)*INDEX(X$337:X$340,$E342)/INDEX(W$337:W$340,$E342)</f>
        <v/>
      </c>
      <c r="Y342" s="32">
        <f>$D342+(X342-$D342)*INDEX(Y$337:Y$340,$E342)/INDEX(X$337:X$340,$E342)</f>
        <v/>
      </c>
      <c r="Z342" s="32">
        <f>$D342+(Y342-$D342)*INDEX(Z$337:Z$340,$E342)/INDEX(Y$337:Y$340,$E342)</f>
        <v/>
      </c>
      <c r="AA342" s="32">
        <f>$D342+(Z342-$D342)*INDEX(AA$337:AA$340,$E342)/INDEX(Z$337:Z$340,$E342)</f>
        <v/>
      </c>
      <c r="AB342" s="32">
        <f>$D342+(AA342-$D342)*INDEX(AB$337:AB$340,$E342)/INDEX(AA$337:AA$340,$E342)</f>
        <v/>
      </c>
      <c r="AC342" s="32">
        <f>$D342+(AB342-$D342)*INDEX(AC$337:AC$340,$E342)/INDEX(AB$337:AB$340,$E342)</f>
        <v/>
      </c>
      <c r="AD342" s="32">
        <f>$D342+(AC342-$D342)*INDEX(AD$337:AD$340,$E342)/INDEX(AC$337:AC$340,$E342)</f>
        <v/>
      </c>
      <c r="AF342" s="11">
        <f>CodePrefix&amp;$A342&amp;IF($C342="","","."&amp;$C342&amp;"."&amp;$B342)&amp;INDEX(VarEnd,MATCH($A342,VarKey,0))&amp;AF$5</f>
        <v/>
      </c>
      <c r="AG342" s="37">
        <f>INDEX(Inputs_prices!$U$7:$X$18,$F342,MATCH(AG$4,Inputs_prices!$U$6:$X$6,0))</f>
        <v/>
      </c>
      <c r="AH342" s="38">
        <f>INDEX(Inputs_prices!$U$7:$X$18,$F342,MATCH(AH$4,Inputs_prices!$U$6:$X$6,0))</f>
        <v/>
      </c>
      <c r="AI342" s="38">
        <f>INDEX(Inputs_prices!$U$7:$X$18,$F342,MATCH(AI$4,Inputs_prices!$U$6:$X$6,0))</f>
        <v/>
      </c>
      <c r="AJ342" s="32">
        <f>$D342+(AI342-$D342)*INDEX(AJ$337:AJ$340,$E342)/INDEX(AI$337:AI$340,$E342)</f>
        <v/>
      </c>
      <c r="AK342" s="32">
        <f>$D342+(AJ342-$D342)*INDEX(AK$337:AK$340,$E342)/INDEX(AJ$337:AJ$340,$E342)</f>
        <v/>
      </c>
      <c r="AL342" s="32">
        <f>$D342+(AK342-$D342)*INDEX(AL$337:AL$340,$E342)/INDEX(AK$337:AK$340,$E342)</f>
        <v/>
      </c>
      <c r="AM342" s="32">
        <f>$D342+(AL342-$D342)*INDEX(AM$337:AM$340,$E342)/INDEX(AL$337:AL$340,$E342)</f>
        <v/>
      </c>
      <c r="AN342" s="32">
        <f>$D342+(AM342-$D342)*INDEX(AN$337:AN$340,$E342)/INDEX(AM$337:AM$340,$E342)</f>
        <v/>
      </c>
      <c r="AO342" s="32">
        <f>$D342+(AN342-$D342)*INDEX(AO$337:AO$340,$E342)/INDEX(AN$337:AN$340,$E342)</f>
        <v/>
      </c>
      <c r="AP342" s="32">
        <f>$D342+(AO342-$D342)*INDEX(AP$337:AP$340,$E342)/INDEX(AO$337:AO$340,$E342)</f>
        <v/>
      </c>
      <c r="AQ342" s="32">
        <f>$D342+(AP342-$D342)*INDEX(AQ$337:AQ$340,$E342)/INDEX(AP$337:AP$340,$E342)</f>
        <v/>
      </c>
      <c r="AR342" s="32">
        <f>$D342+(AQ342-$D342)*INDEX(AR$337:AR$340,$E342)/INDEX(AQ$337:AQ$340,$E342)</f>
        <v/>
      </c>
      <c r="AS342" s="32">
        <f>$D342+(AR342-$D342)*INDEX(AS$337:AS$340,$E342)/INDEX(AR$337:AR$340,$E342)</f>
        <v/>
      </c>
      <c r="AT342" s="32">
        <f>$D342+(AS342-$D342)*INDEX(AT$337:AT$340,$E342)/INDEX(AS$337:AS$340,$E342)</f>
        <v/>
      </c>
      <c r="AU342" s="32">
        <f>$D342+(AT342-$D342)*INDEX(AU$337:AU$340,$E342)/INDEX(AT$337:AT$340,$E342)</f>
        <v/>
      </c>
      <c r="AV342" s="32">
        <f>$D342+(AU342-$D342)*INDEX(AV$337:AV$340,$E342)/INDEX(AU$337:AU$340,$E342)</f>
        <v/>
      </c>
      <c r="AW342" s="32">
        <f>$D342+(AV342-$D342)*INDEX(AW$337:AW$340,$E342)/INDEX(AV$337:AV$340,$E342)</f>
        <v/>
      </c>
      <c r="AX342" s="32">
        <f>$D342+(AW342-$D342)*INDEX(AX$337:AX$340,$E342)/INDEX(AW$337:AW$340,$E342)</f>
        <v/>
      </c>
      <c r="AY342" s="32">
        <f>$D342+(AX342-$D342)*INDEX(AY$337:AY$340,$E342)/INDEX(AX$337:AX$340,$E342)</f>
        <v/>
      </c>
    </row>
    <row r="343" hidden="1" outlineLevel="1">
      <c r="A343" s="14" t="inlineStr">
        <is>
          <t>sp</t>
        </is>
      </c>
      <c r="B343" s="14" t="inlineStr">
        <is>
          <t>coa</t>
        </is>
      </c>
      <c r="C343" s="14" t="inlineStr">
        <is>
          <t>res</t>
        </is>
      </c>
      <c r="D343" s="32">
        <f>INDEX(Inputs_prices!$O$7:$O$18,MATCH($B343&amp;"."&amp;$C343,Inputs_prices!$A$7:$A$18,0))</f>
        <v/>
      </c>
      <c r="E343" s="32">
        <f>INDEX(Inputs_prices!$F$7:$F$18,MATCH($B343&amp;"."&amp;$C343,Inputs_prices!$A$7:$A$18,0))</f>
        <v/>
      </c>
      <c r="F343" s="32">
        <f>INDEX(Inputs_prices!$E$7:$E$18,MATCH($B343&amp;"."&amp;$C343,Inputs_prices!$A$7:$A$18,0))</f>
        <v/>
      </c>
      <c r="G343" s="36" t="n"/>
      <c r="H343" s="14">
        <f>INDEX(VarLab,MATCH($A343,VarKey,0))&amp;INDEX(MemLab,MATCH($C343&amp;"|"&amp;$B343,MemKey,0))</f>
        <v/>
      </c>
      <c r="I343" s="14">
        <f>INDEX(VarUnit,MATCH($A343,VarKey,0))</f>
        <v/>
      </c>
      <c r="J343" s="14">
        <f>INDEX(VarSrc,MATCH($A343,VarKey,0))</f>
        <v/>
      </c>
      <c r="K343" s="11">
        <f>CodePrefix&amp;$A343&amp;IF($C343="","","."&amp;$C343&amp;"."&amp;$B343)&amp;INDEX(VarEnd,MATCH($A343,VarKey,0))&amp;K$5</f>
        <v/>
      </c>
      <c r="L343" s="37">
        <f>INDEX(Inputs_prices!$U$7:$X$18,$F343,MATCH(L$4,Inputs_prices!$U$6:$X$6,0))</f>
        <v/>
      </c>
      <c r="M343" s="38">
        <f>INDEX(Inputs_prices!$U$7:$X$18,$F343,MATCH(M$4,Inputs_prices!$U$6:$X$6,0))</f>
        <v/>
      </c>
      <c r="N343" s="38">
        <f>INDEX(Inputs_prices!$U$7:$X$18,$F343,MATCH(N$4,Inputs_prices!$U$6:$X$6,0))</f>
        <v/>
      </c>
      <c r="O343" s="32">
        <f>$D343+(N343-$D343)*INDEX(O$337:O$340,$E343)/INDEX(N$337:N$340,$E343)</f>
        <v/>
      </c>
      <c r="P343" s="32">
        <f>$D343+(O343-$D343)*INDEX(P$337:P$340,$E343)/INDEX(O$337:O$340,$E343)</f>
        <v/>
      </c>
      <c r="Q343" s="32">
        <f>$D343+(P343-$D343)*INDEX(Q$337:Q$340,$E343)/INDEX(P$337:P$340,$E343)</f>
        <v/>
      </c>
      <c r="R343" s="32">
        <f>$D343+(Q343-$D343)*INDEX(R$337:R$340,$E343)/INDEX(Q$337:Q$340,$E343)</f>
        <v/>
      </c>
      <c r="S343" s="32">
        <f>$D343+(R343-$D343)*INDEX(S$337:S$340,$E343)/INDEX(R$337:R$340,$E343)</f>
        <v/>
      </c>
      <c r="T343" s="32">
        <f>$D343+(S343-$D343)*INDEX(T$337:T$340,$E343)/INDEX(S$337:S$340,$E343)</f>
        <v/>
      </c>
      <c r="U343" s="32">
        <f>$D343+(T343-$D343)*INDEX(U$337:U$340,$E343)/INDEX(T$337:T$340,$E343)</f>
        <v/>
      </c>
      <c r="V343" s="32">
        <f>$D343+(U343-$D343)*INDEX(V$337:V$340,$E343)/INDEX(U$337:U$340,$E343)</f>
        <v/>
      </c>
      <c r="W343" s="32">
        <f>$D343+(V343-$D343)*INDEX(W$337:W$340,$E343)/INDEX(V$337:V$340,$E343)</f>
        <v/>
      </c>
      <c r="X343" s="32">
        <f>$D343+(W343-$D343)*INDEX(X$337:X$340,$E343)/INDEX(W$337:W$340,$E343)</f>
        <v/>
      </c>
      <c r="Y343" s="32">
        <f>$D343+(X343-$D343)*INDEX(Y$337:Y$340,$E343)/INDEX(X$337:X$340,$E343)</f>
        <v/>
      </c>
      <c r="Z343" s="32">
        <f>$D343+(Y343-$D343)*INDEX(Z$337:Z$340,$E343)/INDEX(Y$337:Y$340,$E343)</f>
        <v/>
      </c>
      <c r="AA343" s="32">
        <f>$D343+(Z343-$D343)*INDEX(AA$337:AA$340,$E343)/INDEX(Z$337:Z$340,$E343)</f>
        <v/>
      </c>
      <c r="AB343" s="32">
        <f>$D343+(AA343-$D343)*INDEX(AB$337:AB$340,$E343)/INDEX(AA$337:AA$340,$E343)</f>
        <v/>
      </c>
      <c r="AC343" s="32">
        <f>$D343+(AB343-$D343)*INDEX(AC$337:AC$340,$E343)/INDEX(AB$337:AB$340,$E343)</f>
        <v/>
      </c>
      <c r="AD343" s="32">
        <f>$D343+(AC343-$D343)*INDEX(AD$337:AD$340,$E343)/INDEX(AC$337:AC$340,$E343)</f>
        <v/>
      </c>
      <c r="AF343" s="11">
        <f>CodePrefix&amp;$A343&amp;IF($C343="","","."&amp;$C343&amp;"."&amp;$B343)&amp;INDEX(VarEnd,MATCH($A343,VarKey,0))&amp;AF$5</f>
        <v/>
      </c>
      <c r="AG343" s="37">
        <f>INDEX(Inputs_prices!$U$7:$X$18,$F343,MATCH(AG$4,Inputs_prices!$U$6:$X$6,0))</f>
        <v/>
      </c>
      <c r="AH343" s="38">
        <f>INDEX(Inputs_prices!$U$7:$X$18,$F343,MATCH(AH$4,Inputs_prices!$U$6:$X$6,0))</f>
        <v/>
      </c>
      <c r="AI343" s="38">
        <f>INDEX(Inputs_prices!$U$7:$X$18,$F343,MATCH(AI$4,Inputs_prices!$U$6:$X$6,0))</f>
        <v/>
      </c>
      <c r="AJ343" s="32">
        <f>$D343+(AI343-$D343)*INDEX(AJ$337:AJ$340,$E343)/INDEX(AI$337:AI$340,$E343)</f>
        <v/>
      </c>
      <c r="AK343" s="32">
        <f>$D343+(AJ343-$D343)*INDEX(AK$337:AK$340,$E343)/INDEX(AJ$337:AJ$340,$E343)</f>
        <v/>
      </c>
      <c r="AL343" s="32">
        <f>$D343+(AK343-$D343)*INDEX(AL$337:AL$340,$E343)/INDEX(AK$337:AK$340,$E343)</f>
        <v/>
      </c>
      <c r="AM343" s="32">
        <f>$D343+(AL343-$D343)*INDEX(AM$337:AM$340,$E343)/INDEX(AL$337:AL$340,$E343)</f>
        <v/>
      </c>
      <c r="AN343" s="32">
        <f>$D343+(AM343-$D343)*INDEX(AN$337:AN$340,$E343)/INDEX(AM$337:AM$340,$E343)</f>
        <v/>
      </c>
      <c r="AO343" s="32">
        <f>$D343+(AN343-$D343)*INDEX(AO$337:AO$340,$E343)/INDEX(AN$337:AN$340,$E343)</f>
        <v/>
      </c>
      <c r="AP343" s="32">
        <f>$D343+(AO343-$D343)*INDEX(AP$337:AP$340,$E343)/INDEX(AO$337:AO$340,$E343)</f>
        <v/>
      </c>
      <c r="AQ343" s="32">
        <f>$D343+(AP343-$D343)*INDEX(AQ$337:AQ$340,$E343)/INDEX(AP$337:AP$340,$E343)</f>
        <v/>
      </c>
      <c r="AR343" s="32">
        <f>$D343+(AQ343-$D343)*INDEX(AR$337:AR$340,$E343)/INDEX(AQ$337:AQ$340,$E343)</f>
        <v/>
      </c>
      <c r="AS343" s="32">
        <f>$D343+(AR343-$D343)*INDEX(AS$337:AS$340,$E343)/INDEX(AR$337:AR$340,$E343)</f>
        <v/>
      </c>
      <c r="AT343" s="32">
        <f>$D343+(AS343-$D343)*INDEX(AT$337:AT$340,$E343)/INDEX(AS$337:AS$340,$E343)</f>
        <v/>
      </c>
      <c r="AU343" s="32">
        <f>$D343+(AT343-$D343)*INDEX(AU$337:AU$340,$E343)/INDEX(AT$337:AT$340,$E343)</f>
        <v/>
      </c>
      <c r="AV343" s="32">
        <f>$D343+(AU343-$D343)*INDEX(AV$337:AV$340,$E343)/INDEX(AU$337:AU$340,$E343)</f>
        <v/>
      </c>
      <c r="AW343" s="32">
        <f>$D343+(AV343-$D343)*INDEX(AW$337:AW$340,$E343)/INDEX(AV$337:AV$340,$E343)</f>
        <v/>
      </c>
      <c r="AX343" s="32">
        <f>$D343+(AW343-$D343)*INDEX(AX$337:AX$340,$E343)/INDEX(AW$337:AW$340,$E343)</f>
        <v/>
      </c>
      <c r="AY343" s="32">
        <f>$D343+(AX343-$D343)*INDEX(AY$337:AY$340,$E343)/INDEX(AX$337:AX$340,$E343)</f>
        <v/>
      </c>
    </row>
    <row r="344" hidden="1" outlineLevel="1">
      <c r="A344" s="14" t="inlineStr">
        <is>
          <t>sp</t>
        </is>
      </c>
      <c r="B344" s="14" t="inlineStr">
        <is>
          <t>coa</t>
        </is>
      </c>
      <c r="C344" s="14" t="inlineStr">
        <is>
          <t>ind</t>
        </is>
      </c>
      <c r="D344" s="32">
        <f>INDEX(Inputs_prices!$O$7:$O$18,MATCH($B344&amp;"."&amp;$C344,Inputs_prices!$A$7:$A$18,0))</f>
        <v/>
      </c>
      <c r="E344" s="32">
        <f>INDEX(Inputs_prices!$F$7:$F$18,MATCH($B344&amp;"."&amp;$C344,Inputs_prices!$A$7:$A$18,0))</f>
        <v/>
      </c>
      <c r="F344" s="32">
        <f>INDEX(Inputs_prices!$E$7:$E$18,MATCH($B344&amp;"."&amp;$C344,Inputs_prices!$A$7:$A$18,0))</f>
        <v/>
      </c>
      <c r="G344" s="36" t="n"/>
      <c r="H344" s="14">
        <f>INDEX(VarLab,MATCH($A344,VarKey,0))&amp;INDEX(MemLab,MATCH($C344&amp;"|"&amp;$B344,MemKey,0))</f>
        <v/>
      </c>
      <c r="I344" s="14">
        <f>INDEX(VarUnit,MATCH($A344,VarKey,0))</f>
        <v/>
      </c>
      <c r="J344" s="14">
        <f>INDEX(VarSrc,MATCH($A344,VarKey,0))</f>
        <v/>
      </c>
      <c r="K344" s="11">
        <f>CodePrefix&amp;$A344&amp;IF($C344="","","."&amp;$C344&amp;"."&amp;$B344)&amp;INDEX(VarEnd,MATCH($A344,VarKey,0))&amp;K$5</f>
        <v/>
      </c>
      <c r="L344" s="37">
        <f>INDEX(Inputs_prices!$U$7:$X$18,$F344,MATCH(L$4,Inputs_prices!$U$6:$X$6,0))</f>
        <v/>
      </c>
      <c r="M344" s="38">
        <f>INDEX(Inputs_prices!$U$7:$X$18,$F344,MATCH(M$4,Inputs_prices!$U$6:$X$6,0))</f>
        <v/>
      </c>
      <c r="N344" s="38">
        <f>INDEX(Inputs_prices!$U$7:$X$18,$F344,MATCH(N$4,Inputs_prices!$U$6:$X$6,0))</f>
        <v/>
      </c>
      <c r="O344" s="32">
        <f>$D344+(N344-$D344)*INDEX(O$337:O$340,$E344)/INDEX(N$337:N$340,$E344)</f>
        <v/>
      </c>
      <c r="P344" s="32">
        <f>$D344+(O344-$D344)*INDEX(P$337:P$340,$E344)/INDEX(O$337:O$340,$E344)</f>
        <v/>
      </c>
      <c r="Q344" s="32">
        <f>$D344+(P344-$D344)*INDEX(Q$337:Q$340,$E344)/INDEX(P$337:P$340,$E344)</f>
        <v/>
      </c>
      <c r="R344" s="32">
        <f>$D344+(Q344-$D344)*INDEX(R$337:R$340,$E344)/INDEX(Q$337:Q$340,$E344)</f>
        <v/>
      </c>
      <c r="S344" s="32">
        <f>$D344+(R344-$D344)*INDEX(S$337:S$340,$E344)/INDEX(R$337:R$340,$E344)</f>
        <v/>
      </c>
      <c r="T344" s="32">
        <f>$D344+(S344-$D344)*INDEX(T$337:T$340,$E344)/INDEX(S$337:S$340,$E344)</f>
        <v/>
      </c>
      <c r="U344" s="32">
        <f>$D344+(T344-$D344)*INDEX(U$337:U$340,$E344)/INDEX(T$337:T$340,$E344)</f>
        <v/>
      </c>
      <c r="V344" s="32">
        <f>$D344+(U344-$D344)*INDEX(V$337:V$340,$E344)/INDEX(U$337:U$340,$E344)</f>
        <v/>
      </c>
      <c r="W344" s="32">
        <f>$D344+(V344-$D344)*INDEX(W$337:W$340,$E344)/INDEX(V$337:V$340,$E344)</f>
        <v/>
      </c>
      <c r="X344" s="32">
        <f>$D344+(W344-$D344)*INDEX(X$337:X$340,$E344)/INDEX(W$337:W$340,$E344)</f>
        <v/>
      </c>
      <c r="Y344" s="32">
        <f>$D344+(X344-$D344)*INDEX(Y$337:Y$340,$E344)/INDEX(X$337:X$340,$E344)</f>
        <v/>
      </c>
      <c r="Z344" s="32">
        <f>$D344+(Y344-$D344)*INDEX(Z$337:Z$340,$E344)/INDEX(Y$337:Y$340,$E344)</f>
        <v/>
      </c>
      <c r="AA344" s="32">
        <f>$D344+(Z344-$D344)*INDEX(AA$337:AA$340,$E344)/INDEX(Z$337:Z$340,$E344)</f>
        <v/>
      </c>
      <c r="AB344" s="32">
        <f>$D344+(AA344-$D344)*INDEX(AB$337:AB$340,$E344)/INDEX(AA$337:AA$340,$E344)</f>
        <v/>
      </c>
      <c r="AC344" s="32">
        <f>$D344+(AB344-$D344)*INDEX(AC$337:AC$340,$E344)/INDEX(AB$337:AB$340,$E344)</f>
        <v/>
      </c>
      <c r="AD344" s="32">
        <f>$D344+(AC344-$D344)*INDEX(AD$337:AD$340,$E344)/INDEX(AC$337:AC$340,$E344)</f>
        <v/>
      </c>
      <c r="AF344" s="11">
        <f>CodePrefix&amp;$A344&amp;IF($C344="","","."&amp;$C344&amp;"."&amp;$B344)&amp;INDEX(VarEnd,MATCH($A344,VarKey,0))&amp;AF$5</f>
        <v/>
      </c>
      <c r="AG344" s="37">
        <f>INDEX(Inputs_prices!$U$7:$X$18,$F344,MATCH(AG$4,Inputs_prices!$U$6:$X$6,0))</f>
        <v/>
      </c>
      <c r="AH344" s="38">
        <f>INDEX(Inputs_prices!$U$7:$X$18,$F344,MATCH(AH$4,Inputs_prices!$U$6:$X$6,0))</f>
        <v/>
      </c>
      <c r="AI344" s="38">
        <f>INDEX(Inputs_prices!$U$7:$X$18,$F344,MATCH(AI$4,Inputs_prices!$U$6:$X$6,0))</f>
        <v/>
      </c>
      <c r="AJ344" s="32">
        <f>$D344+(AI344-$D344)*INDEX(AJ$337:AJ$340,$E344)/INDEX(AI$337:AI$340,$E344)</f>
        <v/>
      </c>
      <c r="AK344" s="32">
        <f>$D344+(AJ344-$D344)*INDEX(AK$337:AK$340,$E344)/INDEX(AJ$337:AJ$340,$E344)</f>
        <v/>
      </c>
      <c r="AL344" s="32">
        <f>$D344+(AK344-$D344)*INDEX(AL$337:AL$340,$E344)/INDEX(AK$337:AK$340,$E344)</f>
        <v/>
      </c>
      <c r="AM344" s="32">
        <f>$D344+(AL344-$D344)*INDEX(AM$337:AM$340,$E344)/INDEX(AL$337:AL$340,$E344)</f>
        <v/>
      </c>
      <c r="AN344" s="32">
        <f>$D344+(AM344-$D344)*INDEX(AN$337:AN$340,$E344)/INDEX(AM$337:AM$340,$E344)</f>
        <v/>
      </c>
      <c r="AO344" s="32">
        <f>$D344+(AN344-$D344)*INDEX(AO$337:AO$340,$E344)/INDEX(AN$337:AN$340,$E344)</f>
        <v/>
      </c>
      <c r="AP344" s="32">
        <f>$D344+(AO344-$D344)*INDEX(AP$337:AP$340,$E344)/INDEX(AO$337:AO$340,$E344)</f>
        <v/>
      </c>
      <c r="AQ344" s="32">
        <f>$D344+(AP344-$D344)*INDEX(AQ$337:AQ$340,$E344)/INDEX(AP$337:AP$340,$E344)</f>
        <v/>
      </c>
      <c r="AR344" s="32">
        <f>$D344+(AQ344-$D344)*INDEX(AR$337:AR$340,$E344)/INDEX(AQ$337:AQ$340,$E344)</f>
        <v/>
      </c>
      <c r="AS344" s="32">
        <f>$D344+(AR344-$D344)*INDEX(AS$337:AS$340,$E344)/INDEX(AR$337:AR$340,$E344)</f>
        <v/>
      </c>
      <c r="AT344" s="32">
        <f>$D344+(AS344-$D344)*INDEX(AT$337:AT$340,$E344)/INDEX(AS$337:AS$340,$E344)</f>
        <v/>
      </c>
      <c r="AU344" s="32">
        <f>$D344+(AT344-$D344)*INDEX(AU$337:AU$340,$E344)/INDEX(AT$337:AT$340,$E344)</f>
        <v/>
      </c>
      <c r="AV344" s="32">
        <f>$D344+(AU344-$D344)*INDEX(AV$337:AV$340,$E344)/INDEX(AU$337:AU$340,$E344)</f>
        <v/>
      </c>
      <c r="AW344" s="32">
        <f>$D344+(AV344-$D344)*INDEX(AW$337:AW$340,$E344)/INDEX(AV$337:AV$340,$E344)</f>
        <v/>
      </c>
      <c r="AX344" s="32">
        <f>$D344+(AW344-$D344)*INDEX(AX$337:AX$340,$E344)/INDEX(AW$337:AW$340,$E344)</f>
        <v/>
      </c>
      <c r="AY344" s="32">
        <f>$D344+(AX344-$D344)*INDEX(AY$337:AY$340,$E344)/INDEX(AX$337:AX$340,$E344)</f>
        <v/>
      </c>
    </row>
    <row r="345" hidden="1" outlineLevel="1">
      <c r="A345" s="14" t="inlineStr">
        <is>
          <t>sp</t>
        </is>
      </c>
      <c r="B345" s="14" t="inlineStr">
        <is>
          <t>nga</t>
        </is>
      </c>
      <c r="C345" s="14" t="inlineStr">
        <is>
          <t>pow</t>
        </is>
      </c>
      <c r="D345" s="32">
        <f>INDEX(Inputs_prices!$O$7:$O$18,MATCH($B345&amp;"."&amp;$C345,Inputs_prices!$A$7:$A$18,0))</f>
        <v/>
      </c>
      <c r="E345" s="32">
        <f>INDEX(Inputs_prices!$F$7:$F$18,MATCH($B345&amp;"."&amp;$C345,Inputs_prices!$A$7:$A$18,0))</f>
        <v/>
      </c>
      <c r="F345" s="32">
        <f>INDEX(Inputs_prices!$E$7:$E$18,MATCH($B345&amp;"."&amp;$C345,Inputs_prices!$A$7:$A$18,0))</f>
        <v/>
      </c>
      <c r="G345" s="36" t="n"/>
      <c r="H345" s="14">
        <f>INDEX(VarLab,MATCH($A345,VarKey,0))&amp;INDEX(MemLab,MATCH($C345&amp;"|"&amp;$B345,MemKey,0))</f>
        <v/>
      </c>
      <c r="I345" s="14">
        <f>INDEX(VarUnit,MATCH($A345,VarKey,0))</f>
        <v/>
      </c>
      <c r="J345" s="14">
        <f>INDEX(VarSrc,MATCH($A345,VarKey,0))</f>
        <v/>
      </c>
      <c r="K345" s="11">
        <f>CodePrefix&amp;$A345&amp;IF($C345="","","."&amp;$C345&amp;"."&amp;$B345)&amp;INDEX(VarEnd,MATCH($A345,VarKey,0))&amp;K$5</f>
        <v/>
      </c>
      <c r="L345" s="37">
        <f>INDEX(Inputs_prices!$U$7:$X$18,$F345,MATCH(L$4,Inputs_prices!$U$6:$X$6,0))</f>
        <v/>
      </c>
      <c r="M345" s="38">
        <f>INDEX(Inputs_prices!$U$7:$X$18,$F345,MATCH(M$4,Inputs_prices!$U$6:$X$6,0))</f>
        <v/>
      </c>
      <c r="N345" s="38">
        <f>INDEX(Inputs_prices!$U$7:$X$18,$F345,MATCH(N$4,Inputs_prices!$U$6:$X$6,0))</f>
        <v/>
      </c>
      <c r="O345" s="32">
        <f>$D345+(N345-$D345)*INDEX(O$337:O$340,$E345)/INDEX(N$337:N$340,$E345)</f>
        <v/>
      </c>
      <c r="P345" s="32">
        <f>$D345+(O345-$D345)*INDEX(P$337:P$340,$E345)/INDEX(O$337:O$340,$E345)</f>
        <v/>
      </c>
      <c r="Q345" s="32">
        <f>$D345+(P345-$D345)*INDEX(Q$337:Q$340,$E345)/INDEX(P$337:P$340,$E345)</f>
        <v/>
      </c>
      <c r="R345" s="32">
        <f>$D345+(Q345-$D345)*INDEX(R$337:R$340,$E345)/INDEX(Q$337:Q$340,$E345)</f>
        <v/>
      </c>
      <c r="S345" s="32">
        <f>$D345+(R345-$D345)*INDEX(S$337:S$340,$E345)/INDEX(R$337:R$340,$E345)</f>
        <v/>
      </c>
      <c r="T345" s="32">
        <f>$D345+(S345-$D345)*INDEX(T$337:T$340,$E345)/INDEX(S$337:S$340,$E345)</f>
        <v/>
      </c>
      <c r="U345" s="32">
        <f>$D345+(T345-$D345)*INDEX(U$337:U$340,$E345)/INDEX(T$337:T$340,$E345)</f>
        <v/>
      </c>
      <c r="V345" s="32">
        <f>$D345+(U345-$D345)*INDEX(V$337:V$340,$E345)/INDEX(U$337:U$340,$E345)</f>
        <v/>
      </c>
      <c r="W345" s="32">
        <f>$D345+(V345-$D345)*INDEX(W$337:W$340,$E345)/INDEX(V$337:V$340,$E345)</f>
        <v/>
      </c>
      <c r="X345" s="32">
        <f>$D345+(W345-$D345)*INDEX(X$337:X$340,$E345)/INDEX(W$337:W$340,$E345)</f>
        <v/>
      </c>
      <c r="Y345" s="32">
        <f>$D345+(X345-$D345)*INDEX(Y$337:Y$340,$E345)/INDEX(X$337:X$340,$E345)</f>
        <v/>
      </c>
      <c r="Z345" s="32">
        <f>$D345+(Y345-$D345)*INDEX(Z$337:Z$340,$E345)/INDEX(Y$337:Y$340,$E345)</f>
        <v/>
      </c>
      <c r="AA345" s="32">
        <f>$D345+(Z345-$D345)*INDEX(AA$337:AA$340,$E345)/INDEX(Z$337:Z$340,$E345)</f>
        <v/>
      </c>
      <c r="AB345" s="32">
        <f>$D345+(AA345-$D345)*INDEX(AB$337:AB$340,$E345)/INDEX(AA$337:AA$340,$E345)</f>
        <v/>
      </c>
      <c r="AC345" s="32">
        <f>$D345+(AB345-$D345)*INDEX(AC$337:AC$340,$E345)/INDEX(AB$337:AB$340,$E345)</f>
        <v/>
      </c>
      <c r="AD345" s="32">
        <f>$D345+(AC345-$D345)*INDEX(AD$337:AD$340,$E345)/INDEX(AC$337:AC$340,$E345)</f>
        <v/>
      </c>
      <c r="AF345" s="11">
        <f>CodePrefix&amp;$A345&amp;IF($C345="","","."&amp;$C345&amp;"."&amp;$B345)&amp;INDEX(VarEnd,MATCH($A345,VarKey,0))&amp;AF$5</f>
        <v/>
      </c>
      <c r="AG345" s="37">
        <f>INDEX(Inputs_prices!$U$7:$X$18,$F345,MATCH(AG$4,Inputs_prices!$U$6:$X$6,0))</f>
        <v/>
      </c>
      <c r="AH345" s="38">
        <f>INDEX(Inputs_prices!$U$7:$X$18,$F345,MATCH(AH$4,Inputs_prices!$U$6:$X$6,0))</f>
        <v/>
      </c>
      <c r="AI345" s="38">
        <f>INDEX(Inputs_prices!$U$7:$X$18,$F345,MATCH(AI$4,Inputs_prices!$U$6:$X$6,0))</f>
        <v/>
      </c>
      <c r="AJ345" s="32">
        <f>$D345+(AI345-$D345)*INDEX(AJ$337:AJ$340,$E345)/INDEX(AI$337:AI$340,$E345)</f>
        <v/>
      </c>
      <c r="AK345" s="32">
        <f>$D345+(AJ345-$D345)*INDEX(AK$337:AK$340,$E345)/INDEX(AJ$337:AJ$340,$E345)</f>
        <v/>
      </c>
      <c r="AL345" s="32">
        <f>$D345+(AK345-$D345)*INDEX(AL$337:AL$340,$E345)/INDEX(AK$337:AK$340,$E345)</f>
        <v/>
      </c>
      <c r="AM345" s="32">
        <f>$D345+(AL345-$D345)*INDEX(AM$337:AM$340,$E345)/INDEX(AL$337:AL$340,$E345)</f>
        <v/>
      </c>
      <c r="AN345" s="32">
        <f>$D345+(AM345-$D345)*INDEX(AN$337:AN$340,$E345)/INDEX(AM$337:AM$340,$E345)</f>
        <v/>
      </c>
      <c r="AO345" s="32">
        <f>$D345+(AN345-$D345)*INDEX(AO$337:AO$340,$E345)/INDEX(AN$337:AN$340,$E345)</f>
        <v/>
      </c>
      <c r="AP345" s="32">
        <f>$D345+(AO345-$D345)*INDEX(AP$337:AP$340,$E345)/INDEX(AO$337:AO$340,$E345)</f>
        <v/>
      </c>
      <c r="AQ345" s="32">
        <f>$D345+(AP345-$D345)*INDEX(AQ$337:AQ$340,$E345)/INDEX(AP$337:AP$340,$E345)</f>
        <v/>
      </c>
      <c r="AR345" s="32">
        <f>$D345+(AQ345-$D345)*INDEX(AR$337:AR$340,$E345)/INDEX(AQ$337:AQ$340,$E345)</f>
        <v/>
      </c>
      <c r="AS345" s="32">
        <f>$D345+(AR345-$D345)*INDEX(AS$337:AS$340,$E345)/INDEX(AR$337:AR$340,$E345)</f>
        <v/>
      </c>
      <c r="AT345" s="32">
        <f>$D345+(AS345-$D345)*INDEX(AT$337:AT$340,$E345)/INDEX(AS$337:AS$340,$E345)</f>
        <v/>
      </c>
      <c r="AU345" s="32">
        <f>$D345+(AT345-$D345)*INDEX(AU$337:AU$340,$E345)/INDEX(AT$337:AT$340,$E345)</f>
        <v/>
      </c>
      <c r="AV345" s="32">
        <f>$D345+(AU345-$D345)*INDEX(AV$337:AV$340,$E345)/INDEX(AU$337:AU$340,$E345)</f>
        <v/>
      </c>
      <c r="AW345" s="32">
        <f>$D345+(AV345-$D345)*INDEX(AW$337:AW$340,$E345)/INDEX(AV$337:AV$340,$E345)</f>
        <v/>
      </c>
      <c r="AX345" s="32">
        <f>$D345+(AW345-$D345)*INDEX(AX$337:AX$340,$E345)/INDEX(AW$337:AW$340,$E345)</f>
        <v/>
      </c>
      <c r="AY345" s="32">
        <f>$D345+(AX345-$D345)*INDEX(AY$337:AY$340,$E345)/INDEX(AX$337:AX$340,$E345)</f>
        <v/>
      </c>
    </row>
    <row r="346" hidden="1" outlineLevel="1">
      <c r="A346" s="14" t="inlineStr">
        <is>
          <t>sp</t>
        </is>
      </c>
      <c r="B346" s="14" t="inlineStr">
        <is>
          <t>nga</t>
        </is>
      </c>
      <c r="C346" s="14" t="inlineStr">
        <is>
          <t>res</t>
        </is>
      </c>
      <c r="D346" s="32">
        <f>INDEX(Inputs_prices!$O$7:$O$18,MATCH($B346&amp;"."&amp;$C346,Inputs_prices!$A$7:$A$18,0))</f>
        <v/>
      </c>
      <c r="E346" s="32">
        <f>INDEX(Inputs_prices!$F$7:$F$18,MATCH($B346&amp;"."&amp;$C346,Inputs_prices!$A$7:$A$18,0))</f>
        <v/>
      </c>
      <c r="F346" s="32">
        <f>INDEX(Inputs_prices!$E$7:$E$18,MATCH($B346&amp;"."&amp;$C346,Inputs_prices!$A$7:$A$18,0))</f>
        <v/>
      </c>
      <c r="G346" s="36" t="n"/>
      <c r="H346" s="14">
        <f>INDEX(VarLab,MATCH($A346,VarKey,0))&amp;INDEX(MemLab,MATCH($C346&amp;"|"&amp;$B346,MemKey,0))</f>
        <v/>
      </c>
      <c r="I346" s="14">
        <f>INDEX(VarUnit,MATCH($A346,VarKey,0))</f>
        <v/>
      </c>
      <c r="J346" s="14">
        <f>INDEX(VarSrc,MATCH($A346,VarKey,0))</f>
        <v/>
      </c>
      <c r="K346" s="11">
        <f>CodePrefix&amp;$A346&amp;IF($C346="","","."&amp;$C346&amp;"."&amp;$B346)&amp;INDEX(VarEnd,MATCH($A346,VarKey,0))&amp;K$5</f>
        <v/>
      </c>
      <c r="L346" s="37">
        <f>INDEX(Inputs_prices!$U$7:$X$18,$F346,MATCH(L$4,Inputs_prices!$U$6:$X$6,0))</f>
        <v/>
      </c>
      <c r="M346" s="38">
        <f>INDEX(Inputs_prices!$U$7:$X$18,$F346,MATCH(M$4,Inputs_prices!$U$6:$X$6,0))</f>
        <v/>
      </c>
      <c r="N346" s="38">
        <f>INDEX(Inputs_prices!$U$7:$X$18,$F346,MATCH(N$4,Inputs_prices!$U$6:$X$6,0))</f>
        <v/>
      </c>
      <c r="O346" s="32">
        <f>$D346+(N346-$D346)*INDEX(O$337:O$340,$E346)/INDEX(N$337:N$340,$E346)</f>
        <v/>
      </c>
      <c r="P346" s="32">
        <f>$D346+(O346-$D346)*INDEX(P$337:P$340,$E346)/INDEX(O$337:O$340,$E346)</f>
        <v/>
      </c>
      <c r="Q346" s="32">
        <f>$D346+(P346-$D346)*INDEX(Q$337:Q$340,$E346)/INDEX(P$337:P$340,$E346)</f>
        <v/>
      </c>
      <c r="R346" s="32">
        <f>$D346+(Q346-$D346)*INDEX(R$337:R$340,$E346)/INDEX(Q$337:Q$340,$E346)</f>
        <v/>
      </c>
      <c r="S346" s="32">
        <f>$D346+(R346-$D346)*INDEX(S$337:S$340,$E346)/INDEX(R$337:R$340,$E346)</f>
        <v/>
      </c>
      <c r="T346" s="32">
        <f>$D346+(S346-$D346)*INDEX(T$337:T$340,$E346)/INDEX(S$337:S$340,$E346)</f>
        <v/>
      </c>
      <c r="U346" s="32">
        <f>$D346+(T346-$D346)*INDEX(U$337:U$340,$E346)/INDEX(T$337:T$340,$E346)</f>
        <v/>
      </c>
      <c r="V346" s="32">
        <f>$D346+(U346-$D346)*INDEX(V$337:V$340,$E346)/INDEX(U$337:U$340,$E346)</f>
        <v/>
      </c>
      <c r="W346" s="32">
        <f>$D346+(V346-$D346)*INDEX(W$337:W$340,$E346)/INDEX(V$337:V$340,$E346)</f>
        <v/>
      </c>
      <c r="X346" s="32">
        <f>$D346+(W346-$D346)*INDEX(X$337:X$340,$E346)/INDEX(W$337:W$340,$E346)</f>
        <v/>
      </c>
      <c r="Y346" s="32">
        <f>$D346+(X346-$D346)*INDEX(Y$337:Y$340,$E346)/INDEX(X$337:X$340,$E346)</f>
        <v/>
      </c>
      <c r="Z346" s="32">
        <f>$D346+(Y346-$D346)*INDEX(Z$337:Z$340,$E346)/INDEX(Y$337:Y$340,$E346)</f>
        <v/>
      </c>
      <c r="AA346" s="32">
        <f>$D346+(Z346-$D346)*INDEX(AA$337:AA$340,$E346)/INDEX(Z$337:Z$340,$E346)</f>
        <v/>
      </c>
      <c r="AB346" s="32">
        <f>$D346+(AA346-$D346)*INDEX(AB$337:AB$340,$E346)/INDEX(AA$337:AA$340,$E346)</f>
        <v/>
      </c>
      <c r="AC346" s="32">
        <f>$D346+(AB346-$D346)*INDEX(AC$337:AC$340,$E346)/INDEX(AB$337:AB$340,$E346)</f>
        <v/>
      </c>
      <c r="AD346" s="32">
        <f>$D346+(AC346-$D346)*INDEX(AD$337:AD$340,$E346)/INDEX(AC$337:AC$340,$E346)</f>
        <v/>
      </c>
      <c r="AF346" s="11">
        <f>CodePrefix&amp;$A346&amp;IF($C346="","","."&amp;$C346&amp;"."&amp;$B346)&amp;INDEX(VarEnd,MATCH($A346,VarKey,0))&amp;AF$5</f>
        <v/>
      </c>
      <c r="AG346" s="37">
        <f>INDEX(Inputs_prices!$U$7:$X$18,$F346,MATCH(AG$4,Inputs_prices!$U$6:$X$6,0))</f>
        <v/>
      </c>
      <c r="AH346" s="38">
        <f>INDEX(Inputs_prices!$U$7:$X$18,$F346,MATCH(AH$4,Inputs_prices!$U$6:$X$6,0))</f>
        <v/>
      </c>
      <c r="AI346" s="38">
        <f>INDEX(Inputs_prices!$U$7:$X$18,$F346,MATCH(AI$4,Inputs_prices!$U$6:$X$6,0))</f>
        <v/>
      </c>
      <c r="AJ346" s="32">
        <f>$D346+(AI346-$D346)*INDEX(AJ$337:AJ$340,$E346)/INDEX(AI$337:AI$340,$E346)</f>
        <v/>
      </c>
      <c r="AK346" s="32">
        <f>$D346+(AJ346-$D346)*INDEX(AK$337:AK$340,$E346)/INDEX(AJ$337:AJ$340,$E346)</f>
        <v/>
      </c>
      <c r="AL346" s="32">
        <f>$D346+(AK346-$D346)*INDEX(AL$337:AL$340,$E346)/INDEX(AK$337:AK$340,$E346)</f>
        <v/>
      </c>
      <c r="AM346" s="32">
        <f>$D346+(AL346-$D346)*INDEX(AM$337:AM$340,$E346)/INDEX(AL$337:AL$340,$E346)</f>
        <v/>
      </c>
      <c r="AN346" s="32">
        <f>$D346+(AM346-$D346)*INDEX(AN$337:AN$340,$E346)/INDEX(AM$337:AM$340,$E346)</f>
        <v/>
      </c>
      <c r="AO346" s="32">
        <f>$D346+(AN346-$D346)*INDEX(AO$337:AO$340,$E346)/INDEX(AN$337:AN$340,$E346)</f>
        <v/>
      </c>
      <c r="AP346" s="32">
        <f>$D346+(AO346-$D346)*INDEX(AP$337:AP$340,$E346)/INDEX(AO$337:AO$340,$E346)</f>
        <v/>
      </c>
      <c r="AQ346" s="32">
        <f>$D346+(AP346-$D346)*INDEX(AQ$337:AQ$340,$E346)/INDEX(AP$337:AP$340,$E346)</f>
        <v/>
      </c>
      <c r="AR346" s="32">
        <f>$D346+(AQ346-$D346)*INDEX(AR$337:AR$340,$E346)/INDEX(AQ$337:AQ$340,$E346)</f>
        <v/>
      </c>
      <c r="AS346" s="32">
        <f>$D346+(AR346-$D346)*INDEX(AS$337:AS$340,$E346)/INDEX(AR$337:AR$340,$E346)</f>
        <v/>
      </c>
      <c r="AT346" s="32">
        <f>$D346+(AS346-$D346)*INDEX(AT$337:AT$340,$E346)/INDEX(AS$337:AS$340,$E346)</f>
        <v/>
      </c>
      <c r="AU346" s="32">
        <f>$D346+(AT346-$D346)*INDEX(AU$337:AU$340,$E346)/INDEX(AT$337:AT$340,$E346)</f>
        <v/>
      </c>
      <c r="AV346" s="32">
        <f>$D346+(AU346-$D346)*INDEX(AV$337:AV$340,$E346)/INDEX(AU$337:AU$340,$E346)</f>
        <v/>
      </c>
      <c r="AW346" s="32">
        <f>$D346+(AV346-$D346)*INDEX(AW$337:AW$340,$E346)/INDEX(AV$337:AV$340,$E346)</f>
        <v/>
      </c>
      <c r="AX346" s="32">
        <f>$D346+(AW346-$D346)*INDEX(AX$337:AX$340,$E346)/INDEX(AW$337:AW$340,$E346)</f>
        <v/>
      </c>
      <c r="AY346" s="32">
        <f>$D346+(AX346-$D346)*INDEX(AY$337:AY$340,$E346)/INDEX(AX$337:AX$340,$E346)</f>
        <v/>
      </c>
    </row>
    <row r="347" hidden="1" outlineLevel="1">
      <c r="A347" s="14" t="inlineStr">
        <is>
          <t>sp</t>
        </is>
      </c>
      <c r="B347" s="14" t="inlineStr">
        <is>
          <t>nga</t>
        </is>
      </c>
      <c r="C347" s="14" t="inlineStr">
        <is>
          <t>ind</t>
        </is>
      </c>
      <c r="D347" s="32">
        <f>INDEX(Inputs_prices!$O$7:$O$18,MATCH($B347&amp;"."&amp;$C347,Inputs_prices!$A$7:$A$18,0))</f>
        <v/>
      </c>
      <c r="E347" s="32">
        <f>INDEX(Inputs_prices!$F$7:$F$18,MATCH($B347&amp;"."&amp;$C347,Inputs_prices!$A$7:$A$18,0))</f>
        <v/>
      </c>
      <c r="F347" s="32">
        <f>INDEX(Inputs_prices!$E$7:$E$18,MATCH($B347&amp;"."&amp;$C347,Inputs_prices!$A$7:$A$18,0))</f>
        <v/>
      </c>
      <c r="G347" s="36" t="n"/>
      <c r="H347" s="14">
        <f>INDEX(VarLab,MATCH($A347,VarKey,0))&amp;INDEX(MemLab,MATCH($C347&amp;"|"&amp;$B347,MemKey,0))</f>
        <v/>
      </c>
      <c r="I347" s="14">
        <f>INDEX(VarUnit,MATCH($A347,VarKey,0))</f>
        <v/>
      </c>
      <c r="J347" s="14">
        <f>INDEX(VarSrc,MATCH($A347,VarKey,0))</f>
        <v/>
      </c>
      <c r="K347" s="11">
        <f>CodePrefix&amp;$A347&amp;IF($C347="","","."&amp;$C347&amp;"."&amp;$B347)&amp;INDEX(VarEnd,MATCH($A347,VarKey,0))&amp;K$5</f>
        <v/>
      </c>
      <c r="L347" s="37">
        <f>INDEX(Inputs_prices!$U$7:$X$18,$F347,MATCH(L$4,Inputs_prices!$U$6:$X$6,0))</f>
        <v/>
      </c>
      <c r="M347" s="38">
        <f>INDEX(Inputs_prices!$U$7:$X$18,$F347,MATCH(M$4,Inputs_prices!$U$6:$X$6,0))</f>
        <v/>
      </c>
      <c r="N347" s="38">
        <f>INDEX(Inputs_prices!$U$7:$X$18,$F347,MATCH(N$4,Inputs_prices!$U$6:$X$6,0))</f>
        <v/>
      </c>
      <c r="O347" s="32">
        <f>$D347+(N347-$D347)*INDEX(O$337:O$340,$E347)/INDEX(N$337:N$340,$E347)</f>
        <v/>
      </c>
      <c r="P347" s="32">
        <f>$D347+(O347-$D347)*INDEX(P$337:P$340,$E347)/INDEX(O$337:O$340,$E347)</f>
        <v/>
      </c>
      <c r="Q347" s="32">
        <f>$D347+(P347-$D347)*INDEX(Q$337:Q$340,$E347)/INDEX(P$337:P$340,$E347)</f>
        <v/>
      </c>
      <c r="R347" s="32">
        <f>$D347+(Q347-$D347)*INDEX(R$337:R$340,$E347)/INDEX(Q$337:Q$340,$E347)</f>
        <v/>
      </c>
      <c r="S347" s="32">
        <f>$D347+(R347-$D347)*INDEX(S$337:S$340,$E347)/INDEX(R$337:R$340,$E347)</f>
        <v/>
      </c>
      <c r="T347" s="32">
        <f>$D347+(S347-$D347)*INDEX(T$337:T$340,$E347)/INDEX(S$337:S$340,$E347)</f>
        <v/>
      </c>
      <c r="U347" s="32">
        <f>$D347+(T347-$D347)*INDEX(U$337:U$340,$E347)/INDEX(T$337:T$340,$E347)</f>
        <v/>
      </c>
      <c r="V347" s="32">
        <f>$D347+(U347-$D347)*INDEX(V$337:V$340,$E347)/INDEX(U$337:U$340,$E347)</f>
        <v/>
      </c>
      <c r="W347" s="32">
        <f>$D347+(V347-$D347)*INDEX(W$337:W$340,$E347)/INDEX(V$337:V$340,$E347)</f>
        <v/>
      </c>
      <c r="X347" s="32">
        <f>$D347+(W347-$D347)*INDEX(X$337:X$340,$E347)/INDEX(W$337:W$340,$E347)</f>
        <v/>
      </c>
      <c r="Y347" s="32">
        <f>$D347+(X347-$D347)*INDEX(Y$337:Y$340,$E347)/INDEX(X$337:X$340,$E347)</f>
        <v/>
      </c>
      <c r="Z347" s="32">
        <f>$D347+(Y347-$D347)*INDEX(Z$337:Z$340,$E347)/INDEX(Y$337:Y$340,$E347)</f>
        <v/>
      </c>
      <c r="AA347" s="32">
        <f>$D347+(Z347-$D347)*INDEX(AA$337:AA$340,$E347)/INDEX(Z$337:Z$340,$E347)</f>
        <v/>
      </c>
      <c r="AB347" s="32">
        <f>$D347+(AA347-$D347)*INDEX(AB$337:AB$340,$E347)/INDEX(AA$337:AA$340,$E347)</f>
        <v/>
      </c>
      <c r="AC347" s="32">
        <f>$D347+(AB347-$D347)*INDEX(AC$337:AC$340,$E347)/INDEX(AB$337:AB$340,$E347)</f>
        <v/>
      </c>
      <c r="AD347" s="32">
        <f>$D347+(AC347-$D347)*INDEX(AD$337:AD$340,$E347)/INDEX(AC$337:AC$340,$E347)</f>
        <v/>
      </c>
      <c r="AF347" s="11">
        <f>CodePrefix&amp;$A347&amp;IF($C347="","","."&amp;$C347&amp;"."&amp;$B347)&amp;INDEX(VarEnd,MATCH($A347,VarKey,0))&amp;AF$5</f>
        <v/>
      </c>
      <c r="AG347" s="37">
        <f>INDEX(Inputs_prices!$U$7:$X$18,$F347,MATCH(AG$4,Inputs_prices!$U$6:$X$6,0))</f>
        <v/>
      </c>
      <c r="AH347" s="38">
        <f>INDEX(Inputs_prices!$U$7:$X$18,$F347,MATCH(AH$4,Inputs_prices!$U$6:$X$6,0))</f>
        <v/>
      </c>
      <c r="AI347" s="38">
        <f>INDEX(Inputs_prices!$U$7:$X$18,$F347,MATCH(AI$4,Inputs_prices!$U$6:$X$6,0))</f>
        <v/>
      </c>
      <c r="AJ347" s="32">
        <f>$D347+(AI347-$D347)*INDEX(AJ$337:AJ$340,$E347)/INDEX(AI$337:AI$340,$E347)</f>
        <v/>
      </c>
      <c r="AK347" s="32">
        <f>$D347+(AJ347-$D347)*INDEX(AK$337:AK$340,$E347)/INDEX(AJ$337:AJ$340,$E347)</f>
        <v/>
      </c>
      <c r="AL347" s="32">
        <f>$D347+(AK347-$D347)*INDEX(AL$337:AL$340,$E347)/INDEX(AK$337:AK$340,$E347)</f>
        <v/>
      </c>
      <c r="AM347" s="32">
        <f>$D347+(AL347-$D347)*INDEX(AM$337:AM$340,$E347)/INDEX(AL$337:AL$340,$E347)</f>
        <v/>
      </c>
      <c r="AN347" s="32">
        <f>$D347+(AM347-$D347)*INDEX(AN$337:AN$340,$E347)/INDEX(AM$337:AM$340,$E347)</f>
        <v/>
      </c>
      <c r="AO347" s="32">
        <f>$D347+(AN347-$D347)*INDEX(AO$337:AO$340,$E347)/INDEX(AN$337:AN$340,$E347)</f>
        <v/>
      </c>
      <c r="AP347" s="32">
        <f>$D347+(AO347-$D347)*INDEX(AP$337:AP$340,$E347)/INDEX(AO$337:AO$340,$E347)</f>
        <v/>
      </c>
      <c r="AQ347" s="32">
        <f>$D347+(AP347-$D347)*INDEX(AQ$337:AQ$340,$E347)/INDEX(AP$337:AP$340,$E347)</f>
        <v/>
      </c>
      <c r="AR347" s="32">
        <f>$D347+(AQ347-$D347)*INDEX(AR$337:AR$340,$E347)/INDEX(AQ$337:AQ$340,$E347)</f>
        <v/>
      </c>
      <c r="AS347" s="32">
        <f>$D347+(AR347-$D347)*INDEX(AS$337:AS$340,$E347)/INDEX(AR$337:AR$340,$E347)</f>
        <v/>
      </c>
      <c r="AT347" s="32">
        <f>$D347+(AS347-$D347)*INDEX(AT$337:AT$340,$E347)/INDEX(AS$337:AS$340,$E347)</f>
        <v/>
      </c>
      <c r="AU347" s="32">
        <f>$D347+(AT347-$D347)*INDEX(AU$337:AU$340,$E347)/INDEX(AT$337:AT$340,$E347)</f>
        <v/>
      </c>
      <c r="AV347" s="32">
        <f>$D347+(AU347-$D347)*INDEX(AV$337:AV$340,$E347)/INDEX(AU$337:AU$340,$E347)</f>
        <v/>
      </c>
      <c r="AW347" s="32">
        <f>$D347+(AV347-$D347)*INDEX(AW$337:AW$340,$E347)/INDEX(AV$337:AV$340,$E347)</f>
        <v/>
      </c>
      <c r="AX347" s="32">
        <f>$D347+(AW347-$D347)*INDEX(AX$337:AX$340,$E347)/INDEX(AW$337:AW$340,$E347)</f>
        <v/>
      </c>
      <c r="AY347" s="32">
        <f>$D347+(AX347-$D347)*INDEX(AY$337:AY$340,$E347)/INDEX(AX$337:AX$340,$E347)</f>
        <v/>
      </c>
    </row>
    <row r="348" hidden="1" outlineLevel="1">
      <c r="A348" s="14" t="inlineStr">
        <is>
          <t>sp</t>
        </is>
      </c>
      <c r="B348" s="14" t="inlineStr">
        <is>
          <t>gso</t>
        </is>
      </c>
      <c r="C348" s="14" t="inlineStr">
        <is>
          <t>all</t>
        </is>
      </c>
      <c r="D348" s="32">
        <f>INDEX(Inputs_prices!$O$7:$O$18,MATCH($B348&amp;"."&amp;$C348,Inputs_prices!$A$7:$A$18,0))</f>
        <v/>
      </c>
      <c r="E348" s="32">
        <f>INDEX(Inputs_prices!$F$7:$F$18,MATCH($B348&amp;"."&amp;$C348,Inputs_prices!$A$7:$A$18,0))</f>
        <v/>
      </c>
      <c r="F348" s="32">
        <f>INDEX(Inputs_prices!$E$7:$E$18,MATCH($B348&amp;"."&amp;$C348,Inputs_prices!$A$7:$A$18,0))</f>
        <v/>
      </c>
      <c r="G348" s="36" t="n"/>
      <c r="H348" s="14">
        <f>INDEX(VarLab,MATCH($A348,VarKey,0))&amp;INDEX(MemLab,MATCH($C348&amp;"|"&amp;$B348,MemKey,0))</f>
        <v/>
      </c>
      <c r="I348" s="14">
        <f>INDEX(VarUnit,MATCH($A348,VarKey,0))</f>
        <v/>
      </c>
      <c r="J348" s="14">
        <f>INDEX(VarSrc,MATCH($A348,VarKey,0))</f>
        <v/>
      </c>
      <c r="K348" s="11">
        <f>CodePrefix&amp;$A348&amp;IF($C348="","","."&amp;$C348&amp;"."&amp;$B348)&amp;INDEX(VarEnd,MATCH($A348,VarKey,0))&amp;K$5</f>
        <v/>
      </c>
      <c r="L348" s="37">
        <f>INDEX(Inputs_prices!$U$7:$X$18,$F348,MATCH(L$4,Inputs_prices!$U$6:$X$6,0))</f>
        <v/>
      </c>
      <c r="M348" s="38">
        <f>INDEX(Inputs_prices!$U$7:$X$18,$F348,MATCH(M$4,Inputs_prices!$U$6:$X$6,0))</f>
        <v/>
      </c>
      <c r="N348" s="38">
        <f>INDEX(Inputs_prices!$U$7:$X$18,$F348,MATCH(N$4,Inputs_prices!$U$6:$X$6,0))</f>
        <v/>
      </c>
      <c r="O348" s="32">
        <f>$D348+(N348-$D348)*INDEX(O$337:O$340,$E348)/INDEX(N$337:N$340,$E348)</f>
        <v/>
      </c>
      <c r="P348" s="32">
        <f>$D348+(O348-$D348)*INDEX(P$337:P$340,$E348)/INDEX(O$337:O$340,$E348)</f>
        <v/>
      </c>
      <c r="Q348" s="32">
        <f>$D348+(P348-$D348)*INDEX(Q$337:Q$340,$E348)/INDEX(P$337:P$340,$E348)</f>
        <v/>
      </c>
      <c r="R348" s="32">
        <f>$D348+(Q348-$D348)*INDEX(R$337:R$340,$E348)/INDEX(Q$337:Q$340,$E348)</f>
        <v/>
      </c>
      <c r="S348" s="32">
        <f>$D348+(R348-$D348)*INDEX(S$337:S$340,$E348)/INDEX(R$337:R$340,$E348)</f>
        <v/>
      </c>
      <c r="T348" s="32">
        <f>$D348+(S348-$D348)*INDEX(T$337:T$340,$E348)/INDEX(S$337:S$340,$E348)</f>
        <v/>
      </c>
      <c r="U348" s="32">
        <f>$D348+(T348-$D348)*INDEX(U$337:U$340,$E348)/INDEX(T$337:T$340,$E348)</f>
        <v/>
      </c>
      <c r="V348" s="32">
        <f>$D348+(U348-$D348)*INDEX(V$337:V$340,$E348)/INDEX(U$337:U$340,$E348)</f>
        <v/>
      </c>
      <c r="W348" s="32">
        <f>$D348+(V348-$D348)*INDEX(W$337:W$340,$E348)/INDEX(V$337:V$340,$E348)</f>
        <v/>
      </c>
      <c r="X348" s="32">
        <f>$D348+(W348-$D348)*INDEX(X$337:X$340,$E348)/INDEX(W$337:W$340,$E348)</f>
        <v/>
      </c>
      <c r="Y348" s="32">
        <f>$D348+(X348-$D348)*INDEX(Y$337:Y$340,$E348)/INDEX(X$337:X$340,$E348)</f>
        <v/>
      </c>
      <c r="Z348" s="32">
        <f>$D348+(Y348-$D348)*INDEX(Z$337:Z$340,$E348)/INDEX(Y$337:Y$340,$E348)</f>
        <v/>
      </c>
      <c r="AA348" s="32">
        <f>$D348+(Z348-$D348)*INDEX(AA$337:AA$340,$E348)/INDEX(Z$337:Z$340,$E348)</f>
        <v/>
      </c>
      <c r="AB348" s="32">
        <f>$D348+(AA348-$D348)*INDEX(AB$337:AB$340,$E348)/INDEX(AA$337:AA$340,$E348)</f>
        <v/>
      </c>
      <c r="AC348" s="32">
        <f>$D348+(AB348-$D348)*INDEX(AC$337:AC$340,$E348)/INDEX(AB$337:AB$340,$E348)</f>
        <v/>
      </c>
      <c r="AD348" s="32">
        <f>$D348+(AC348-$D348)*INDEX(AD$337:AD$340,$E348)/INDEX(AC$337:AC$340,$E348)</f>
        <v/>
      </c>
      <c r="AF348" s="11">
        <f>CodePrefix&amp;$A348&amp;IF($C348="","","."&amp;$C348&amp;"."&amp;$B348)&amp;INDEX(VarEnd,MATCH($A348,VarKey,0))&amp;AF$5</f>
        <v/>
      </c>
      <c r="AG348" s="37">
        <f>INDEX(Inputs_prices!$U$7:$X$18,$F348,MATCH(AG$4,Inputs_prices!$U$6:$X$6,0))</f>
        <v/>
      </c>
      <c r="AH348" s="38">
        <f>INDEX(Inputs_prices!$U$7:$X$18,$F348,MATCH(AH$4,Inputs_prices!$U$6:$X$6,0))</f>
        <v/>
      </c>
      <c r="AI348" s="38">
        <f>INDEX(Inputs_prices!$U$7:$X$18,$F348,MATCH(AI$4,Inputs_prices!$U$6:$X$6,0))</f>
        <v/>
      </c>
      <c r="AJ348" s="32">
        <f>$D348+(AI348-$D348)*INDEX(AJ$337:AJ$340,$E348)/INDEX(AI$337:AI$340,$E348)</f>
        <v/>
      </c>
      <c r="AK348" s="32">
        <f>$D348+(AJ348-$D348)*INDEX(AK$337:AK$340,$E348)/INDEX(AJ$337:AJ$340,$E348)</f>
        <v/>
      </c>
      <c r="AL348" s="32">
        <f>$D348+(AK348-$D348)*INDEX(AL$337:AL$340,$E348)/INDEX(AK$337:AK$340,$E348)</f>
        <v/>
      </c>
      <c r="AM348" s="32">
        <f>$D348+(AL348-$D348)*INDEX(AM$337:AM$340,$E348)/INDEX(AL$337:AL$340,$E348)</f>
        <v/>
      </c>
      <c r="AN348" s="32">
        <f>$D348+(AM348-$D348)*INDEX(AN$337:AN$340,$E348)/INDEX(AM$337:AM$340,$E348)</f>
        <v/>
      </c>
      <c r="AO348" s="32">
        <f>$D348+(AN348-$D348)*INDEX(AO$337:AO$340,$E348)/INDEX(AN$337:AN$340,$E348)</f>
        <v/>
      </c>
      <c r="AP348" s="32">
        <f>$D348+(AO348-$D348)*INDEX(AP$337:AP$340,$E348)/INDEX(AO$337:AO$340,$E348)</f>
        <v/>
      </c>
      <c r="AQ348" s="32">
        <f>$D348+(AP348-$D348)*INDEX(AQ$337:AQ$340,$E348)/INDEX(AP$337:AP$340,$E348)</f>
        <v/>
      </c>
      <c r="AR348" s="32">
        <f>$D348+(AQ348-$D348)*INDEX(AR$337:AR$340,$E348)/INDEX(AQ$337:AQ$340,$E348)</f>
        <v/>
      </c>
      <c r="AS348" s="32">
        <f>$D348+(AR348-$D348)*INDEX(AS$337:AS$340,$E348)/INDEX(AR$337:AR$340,$E348)</f>
        <v/>
      </c>
      <c r="AT348" s="32">
        <f>$D348+(AS348-$D348)*INDEX(AT$337:AT$340,$E348)/INDEX(AS$337:AS$340,$E348)</f>
        <v/>
      </c>
      <c r="AU348" s="32">
        <f>$D348+(AT348-$D348)*INDEX(AU$337:AU$340,$E348)/INDEX(AT$337:AT$340,$E348)</f>
        <v/>
      </c>
      <c r="AV348" s="32">
        <f>$D348+(AU348-$D348)*INDEX(AV$337:AV$340,$E348)/INDEX(AU$337:AU$340,$E348)</f>
        <v/>
      </c>
      <c r="AW348" s="32">
        <f>$D348+(AV348-$D348)*INDEX(AW$337:AW$340,$E348)/INDEX(AV$337:AV$340,$E348)</f>
        <v/>
      </c>
      <c r="AX348" s="32">
        <f>$D348+(AW348-$D348)*INDEX(AX$337:AX$340,$E348)/INDEX(AW$337:AW$340,$E348)</f>
        <v/>
      </c>
      <c r="AY348" s="32">
        <f>$D348+(AX348-$D348)*INDEX(AY$337:AY$340,$E348)/INDEX(AX$337:AX$340,$E348)</f>
        <v/>
      </c>
    </row>
    <row r="349" hidden="1" outlineLevel="1">
      <c r="A349" s="14" t="inlineStr">
        <is>
          <t>sp</t>
        </is>
      </c>
      <c r="B349" s="14" t="inlineStr">
        <is>
          <t>die</t>
        </is>
      </c>
      <c r="C349" s="14" t="inlineStr">
        <is>
          <t>all</t>
        </is>
      </c>
      <c r="D349" s="32">
        <f>INDEX(Inputs_prices!$O$7:$O$18,MATCH($B349&amp;"."&amp;$C349,Inputs_prices!$A$7:$A$18,0))</f>
        <v/>
      </c>
      <c r="E349" s="32">
        <f>INDEX(Inputs_prices!$F$7:$F$18,MATCH($B349&amp;"."&amp;$C349,Inputs_prices!$A$7:$A$18,0))</f>
        <v/>
      </c>
      <c r="F349" s="32">
        <f>INDEX(Inputs_prices!$E$7:$E$18,MATCH($B349&amp;"."&amp;$C349,Inputs_prices!$A$7:$A$18,0))</f>
        <v/>
      </c>
      <c r="G349" s="36" t="n"/>
      <c r="H349" s="14">
        <f>INDEX(VarLab,MATCH($A349,VarKey,0))&amp;INDEX(MemLab,MATCH($C349&amp;"|"&amp;$B349,MemKey,0))</f>
        <v/>
      </c>
      <c r="I349" s="14">
        <f>INDEX(VarUnit,MATCH($A349,VarKey,0))</f>
        <v/>
      </c>
      <c r="J349" s="14">
        <f>INDEX(VarSrc,MATCH($A349,VarKey,0))</f>
        <v/>
      </c>
      <c r="K349" s="11">
        <f>CodePrefix&amp;$A349&amp;IF($C349="","","."&amp;$C349&amp;"."&amp;$B349)&amp;INDEX(VarEnd,MATCH($A349,VarKey,0))&amp;K$5</f>
        <v/>
      </c>
      <c r="L349" s="37">
        <f>INDEX(Inputs_prices!$U$7:$X$18,$F349,MATCH(L$4,Inputs_prices!$U$6:$X$6,0))</f>
        <v/>
      </c>
      <c r="M349" s="38">
        <f>INDEX(Inputs_prices!$U$7:$X$18,$F349,MATCH(M$4,Inputs_prices!$U$6:$X$6,0))</f>
        <v/>
      </c>
      <c r="N349" s="38">
        <f>INDEX(Inputs_prices!$U$7:$X$18,$F349,MATCH(N$4,Inputs_prices!$U$6:$X$6,0))</f>
        <v/>
      </c>
      <c r="O349" s="32">
        <f>$D349+(N349-$D349)*INDEX(O$337:O$340,$E349)/INDEX(N$337:N$340,$E349)</f>
        <v/>
      </c>
      <c r="P349" s="32">
        <f>$D349+(O349-$D349)*INDEX(P$337:P$340,$E349)/INDEX(O$337:O$340,$E349)</f>
        <v/>
      </c>
      <c r="Q349" s="32">
        <f>$D349+(P349-$D349)*INDEX(Q$337:Q$340,$E349)/INDEX(P$337:P$340,$E349)</f>
        <v/>
      </c>
      <c r="R349" s="32">
        <f>$D349+(Q349-$D349)*INDEX(R$337:R$340,$E349)/INDEX(Q$337:Q$340,$E349)</f>
        <v/>
      </c>
      <c r="S349" s="32">
        <f>$D349+(R349-$D349)*INDEX(S$337:S$340,$E349)/INDEX(R$337:R$340,$E349)</f>
        <v/>
      </c>
      <c r="T349" s="32">
        <f>$D349+(S349-$D349)*INDEX(T$337:T$340,$E349)/INDEX(S$337:S$340,$E349)</f>
        <v/>
      </c>
      <c r="U349" s="32">
        <f>$D349+(T349-$D349)*INDEX(U$337:U$340,$E349)/INDEX(T$337:T$340,$E349)</f>
        <v/>
      </c>
      <c r="V349" s="32">
        <f>$D349+(U349-$D349)*INDEX(V$337:V$340,$E349)/INDEX(U$337:U$340,$E349)</f>
        <v/>
      </c>
      <c r="W349" s="32">
        <f>$D349+(V349-$D349)*INDEX(W$337:W$340,$E349)/INDEX(V$337:V$340,$E349)</f>
        <v/>
      </c>
      <c r="X349" s="32">
        <f>$D349+(W349-$D349)*INDEX(X$337:X$340,$E349)/INDEX(W$337:W$340,$E349)</f>
        <v/>
      </c>
      <c r="Y349" s="32">
        <f>$D349+(X349-$D349)*INDEX(Y$337:Y$340,$E349)/INDEX(X$337:X$340,$E349)</f>
        <v/>
      </c>
      <c r="Z349" s="32">
        <f>$D349+(Y349-$D349)*INDEX(Z$337:Z$340,$E349)/INDEX(Y$337:Y$340,$E349)</f>
        <v/>
      </c>
      <c r="AA349" s="32">
        <f>$D349+(Z349-$D349)*INDEX(AA$337:AA$340,$E349)/INDEX(Z$337:Z$340,$E349)</f>
        <v/>
      </c>
      <c r="AB349" s="32">
        <f>$D349+(AA349-$D349)*INDEX(AB$337:AB$340,$E349)/INDEX(AA$337:AA$340,$E349)</f>
        <v/>
      </c>
      <c r="AC349" s="32">
        <f>$D349+(AB349-$D349)*INDEX(AC$337:AC$340,$E349)/INDEX(AB$337:AB$340,$E349)</f>
        <v/>
      </c>
      <c r="AD349" s="32">
        <f>$D349+(AC349-$D349)*INDEX(AD$337:AD$340,$E349)/INDEX(AC$337:AC$340,$E349)</f>
        <v/>
      </c>
      <c r="AF349" s="11">
        <f>CodePrefix&amp;$A349&amp;IF($C349="","","."&amp;$C349&amp;"."&amp;$B349)&amp;INDEX(VarEnd,MATCH($A349,VarKey,0))&amp;AF$5</f>
        <v/>
      </c>
      <c r="AG349" s="37">
        <f>INDEX(Inputs_prices!$U$7:$X$18,$F349,MATCH(AG$4,Inputs_prices!$U$6:$X$6,0))</f>
        <v/>
      </c>
      <c r="AH349" s="38">
        <f>INDEX(Inputs_prices!$U$7:$X$18,$F349,MATCH(AH$4,Inputs_prices!$U$6:$X$6,0))</f>
        <v/>
      </c>
      <c r="AI349" s="38">
        <f>INDEX(Inputs_prices!$U$7:$X$18,$F349,MATCH(AI$4,Inputs_prices!$U$6:$X$6,0))</f>
        <v/>
      </c>
      <c r="AJ349" s="32">
        <f>$D349+(AI349-$D349)*INDEX(AJ$337:AJ$340,$E349)/INDEX(AI$337:AI$340,$E349)</f>
        <v/>
      </c>
      <c r="AK349" s="32">
        <f>$D349+(AJ349-$D349)*INDEX(AK$337:AK$340,$E349)/INDEX(AJ$337:AJ$340,$E349)</f>
        <v/>
      </c>
      <c r="AL349" s="32">
        <f>$D349+(AK349-$D349)*INDEX(AL$337:AL$340,$E349)/INDEX(AK$337:AK$340,$E349)</f>
        <v/>
      </c>
      <c r="AM349" s="32">
        <f>$D349+(AL349-$D349)*INDEX(AM$337:AM$340,$E349)/INDEX(AL$337:AL$340,$E349)</f>
        <v/>
      </c>
      <c r="AN349" s="32">
        <f>$D349+(AM349-$D349)*INDEX(AN$337:AN$340,$E349)/INDEX(AM$337:AM$340,$E349)</f>
        <v/>
      </c>
      <c r="AO349" s="32">
        <f>$D349+(AN349-$D349)*INDEX(AO$337:AO$340,$E349)/INDEX(AN$337:AN$340,$E349)</f>
        <v/>
      </c>
      <c r="AP349" s="32">
        <f>$D349+(AO349-$D349)*INDEX(AP$337:AP$340,$E349)/INDEX(AO$337:AO$340,$E349)</f>
        <v/>
      </c>
      <c r="AQ349" s="32">
        <f>$D349+(AP349-$D349)*INDEX(AQ$337:AQ$340,$E349)/INDEX(AP$337:AP$340,$E349)</f>
        <v/>
      </c>
      <c r="AR349" s="32">
        <f>$D349+(AQ349-$D349)*INDEX(AR$337:AR$340,$E349)/INDEX(AQ$337:AQ$340,$E349)</f>
        <v/>
      </c>
      <c r="AS349" s="32">
        <f>$D349+(AR349-$D349)*INDEX(AS$337:AS$340,$E349)/INDEX(AR$337:AR$340,$E349)</f>
        <v/>
      </c>
      <c r="AT349" s="32">
        <f>$D349+(AS349-$D349)*INDEX(AT$337:AT$340,$E349)/INDEX(AS$337:AS$340,$E349)</f>
        <v/>
      </c>
      <c r="AU349" s="32">
        <f>$D349+(AT349-$D349)*INDEX(AU$337:AU$340,$E349)/INDEX(AT$337:AT$340,$E349)</f>
        <v/>
      </c>
      <c r="AV349" s="32">
        <f>$D349+(AU349-$D349)*INDEX(AV$337:AV$340,$E349)/INDEX(AU$337:AU$340,$E349)</f>
        <v/>
      </c>
      <c r="AW349" s="32">
        <f>$D349+(AV349-$D349)*INDEX(AW$337:AW$340,$E349)/INDEX(AV$337:AV$340,$E349)</f>
        <v/>
      </c>
      <c r="AX349" s="32">
        <f>$D349+(AW349-$D349)*INDEX(AX$337:AX$340,$E349)/INDEX(AW$337:AW$340,$E349)</f>
        <v/>
      </c>
      <c r="AY349" s="32">
        <f>$D349+(AX349-$D349)*INDEX(AY$337:AY$340,$E349)/INDEX(AX$337:AX$340,$E349)</f>
        <v/>
      </c>
    </row>
    <row r="350" hidden="1" outlineLevel="1">
      <c r="A350" s="14" t="inlineStr">
        <is>
          <t>sp</t>
        </is>
      </c>
      <c r="B350" s="14" t="inlineStr">
        <is>
          <t>lpg</t>
        </is>
      </c>
      <c r="C350" s="14" t="inlineStr">
        <is>
          <t>all</t>
        </is>
      </c>
      <c r="D350" s="32">
        <f>INDEX(Inputs_prices!$O$7:$O$18,MATCH($B350&amp;"."&amp;$C350,Inputs_prices!$A$7:$A$18,0))</f>
        <v/>
      </c>
      <c r="E350" s="32">
        <f>INDEX(Inputs_prices!$F$7:$F$18,MATCH($B350&amp;"."&amp;$C350,Inputs_prices!$A$7:$A$18,0))</f>
        <v/>
      </c>
      <c r="F350" s="32">
        <f>INDEX(Inputs_prices!$E$7:$E$18,MATCH($B350&amp;"."&amp;$C350,Inputs_prices!$A$7:$A$18,0))</f>
        <v/>
      </c>
      <c r="G350" s="36" t="n"/>
      <c r="H350" s="14">
        <f>INDEX(VarLab,MATCH($A350,VarKey,0))&amp;INDEX(MemLab,MATCH($C350&amp;"|"&amp;$B350,MemKey,0))</f>
        <v/>
      </c>
      <c r="I350" s="14">
        <f>INDEX(VarUnit,MATCH($A350,VarKey,0))</f>
        <v/>
      </c>
      <c r="J350" s="14">
        <f>INDEX(VarSrc,MATCH($A350,VarKey,0))</f>
        <v/>
      </c>
      <c r="K350" s="11">
        <f>CodePrefix&amp;$A350&amp;IF($C350="","","."&amp;$C350&amp;"."&amp;$B350)&amp;INDEX(VarEnd,MATCH($A350,VarKey,0))&amp;K$5</f>
        <v/>
      </c>
      <c r="L350" s="37">
        <f>INDEX(Inputs_prices!$U$7:$X$18,$F350,MATCH(L$4,Inputs_prices!$U$6:$X$6,0))</f>
        <v/>
      </c>
      <c r="M350" s="38">
        <f>INDEX(Inputs_prices!$U$7:$X$18,$F350,MATCH(M$4,Inputs_prices!$U$6:$X$6,0))</f>
        <v/>
      </c>
      <c r="N350" s="38">
        <f>INDEX(Inputs_prices!$U$7:$X$18,$F350,MATCH(N$4,Inputs_prices!$U$6:$X$6,0))</f>
        <v/>
      </c>
      <c r="O350" s="32">
        <f>$D350+(N350-$D350)*INDEX(O$337:O$340,$E350)/INDEX(N$337:N$340,$E350)</f>
        <v/>
      </c>
      <c r="P350" s="32">
        <f>$D350+(O350-$D350)*INDEX(P$337:P$340,$E350)/INDEX(O$337:O$340,$E350)</f>
        <v/>
      </c>
      <c r="Q350" s="32">
        <f>$D350+(P350-$D350)*INDEX(Q$337:Q$340,$E350)/INDEX(P$337:P$340,$E350)</f>
        <v/>
      </c>
      <c r="R350" s="32">
        <f>$D350+(Q350-$D350)*INDEX(R$337:R$340,$E350)/INDEX(Q$337:Q$340,$E350)</f>
        <v/>
      </c>
      <c r="S350" s="32">
        <f>$D350+(R350-$D350)*INDEX(S$337:S$340,$E350)/INDEX(R$337:R$340,$E350)</f>
        <v/>
      </c>
      <c r="T350" s="32">
        <f>$D350+(S350-$D350)*INDEX(T$337:T$340,$E350)/INDEX(S$337:S$340,$E350)</f>
        <v/>
      </c>
      <c r="U350" s="32">
        <f>$D350+(T350-$D350)*INDEX(U$337:U$340,$E350)/INDEX(T$337:T$340,$E350)</f>
        <v/>
      </c>
      <c r="V350" s="32">
        <f>$D350+(U350-$D350)*INDEX(V$337:V$340,$E350)/INDEX(U$337:U$340,$E350)</f>
        <v/>
      </c>
      <c r="W350" s="32">
        <f>$D350+(V350-$D350)*INDEX(W$337:W$340,$E350)/INDEX(V$337:V$340,$E350)</f>
        <v/>
      </c>
      <c r="X350" s="32">
        <f>$D350+(W350-$D350)*INDEX(X$337:X$340,$E350)/INDEX(W$337:W$340,$E350)</f>
        <v/>
      </c>
      <c r="Y350" s="32">
        <f>$D350+(X350-$D350)*INDEX(Y$337:Y$340,$E350)/INDEX(X$337:X$340,$E350)</f>
        <v/>
      </c>
      <c r="Z350" s="32">
        <f>$D350+(Y350-$D350)*INDEX(Z$337:Z$340,$E350)/INDEX(Y$337:Y$340,$E350)</f>
        <v/>
      </c>
      <c r="AA350" s="32">
        <f>$D350+(Z350-$D350)*INDEX(AA$337:AA$340,$E350)/INDEX(Z$337:Z$340,$E350)</f>
        <v/>
      </c>
      <c r="AB350" s="32">
        <f>$D350+(AA350-$D350)*INDEX(AB$337:AB$340,$E350)/INDEX(AA$337:AA$340,$E350)</f>
        <v/>
      </c>
      <c r="AC350" s="32">
        <f>$D350+(AB350-$D350)*INDEX(AC$337:AC$340,$E350)/INDEX(AB$337:AB$340,$E350)</f>
        <v/>
      </c>
      <c r="AD350" s="32">
        <f>$D350+(AC350-$D350)*INDEX(AD$337:AD$340,$E350)/INDEX(AC$337:AC$340,$E350)</f>
        <v/>
      </c>
      <c r="AF350" s="11">
        <f>CodePrefix&amp;$A350&amp;IF($C350="","","."&amp;$C350&amp;"."&amp;$B350)&amp;INDEX(VarEnd,MATCH($A350,VarKey,0))&amp;AF$5</f>
        <v/>
      </c>
      <c r="AG350" s="37">
        <f>INDEX(Inputs_prices!$U$7:$X$18,$F350,MATCH(AG$4,Inputs_prices!$U$6:$X$6,0))</f>
        <v/>
      </c>
      <c r="AH350" s="38">
        <f>INDEX(Inputs_prices!$U$7:$X$18,$F350,MATCH(AH$4,Inputs_prices!$U$6:$X$6,0))</f>
        <v/>
      </c>
      <c r="AI350" s="38">
        <f>INDEX(Inputs_prices!$U$7:$X$18,$F350,MATCH(AI$4,Inputs_prices!$U$6:$X$6,0))</f>
        <v/>
      </c>
      <c r="AJ350" s="32">
        <f>$D350+(AI350-$D350)*INDEX(AJ$337:AJ$340,$E350)/INDEX(AI$337:AI$340,$E350)</f>
        <v/>
      </c>
      <c r="AK350" s="32">
        <f>$D350+(AJ350-$D350)*INDEX(AK$337:AK$340,$E350)/INDEX(AJ$337:AJ$340,$E350)</f>
        <v/>
      </c>
      <c r="AL350" s="32">
        <f>$D350+(AK350-$D350)*INDEX(AL$337:AL$340,$E350)/INDEX(AK$337:AK$340,$E350)</f>
        <v/>
      </c>
      <c r="AM350" s="32">
        <f>$D350+(AL350-$D350)*INDEX(AM$337:AM$340,$E350)/INDEX(AL$337:AL$340,$E350)</f>
        <v/>
      </c>
      <c r="AN350" s="32">
        <f>$D350+(AM350-$D350)*INDEX(AN$337:AN$340,$E350)/INDEX(AM$337:AM$340,$E350)</f>
        <v/>
      </c>
      <c r="AO350" s="32">
        <f>$D350+(AN350-$D350)*INDEX(AO$337:AO$340,$E350)/INDEX(AN$337:AN$340,$E350)</f>
        <v/>
      </c>
      <c r="AP350" s="32">
        <f>$D350+(AO350-$D350)*INDEX(AP$337:AP$340,$E350)/INDEX(AO$337:AO$340,$E350)</f>
        <v/>
      </c>
      <c r="AQ350" s="32">
        <f>$D350+(AP350-$D350)*INDEX(AQ$337:AQ$340,$E350)/INDEX(AP$337:AP$340,$E350)</f>
        <v/>
      </c>
      <c r="AR350" s="32">
        <f>$D350+(AQ350-$D350)*INDEX(AR$337:AR$340,$E350)/INDEX(AQ$337:AQ$340,$E350)</f>
        <v/>
      </c>
      <c r="AS350" s="32">
        <f>$D350+(AR350-$D350)*INDEX(AS$337:AS$340,$E350)/INDEX(AR$337:AR$340,$E350)</f>
        <v/>
      </c>
      <c r="AT350" s="32">
        <f>$D350+(AS350-$D350)*INDEX(AT$337:AT$340,$E350)/INDEX(AS$337:AS$340,$E350)</f>
        <v/>
      </c>
      <c r="AU350" s="32">
        <f>$D350+(AT350-$D350)*INDEX(AU$337:AU$340,$E350)/INDEX(AT$337:AT$340,$E350)</f>
        <v/>
      </c>
      <c r="AV350" s="32">
        <f>$D350+(AU350-$D350)*INDEX(AV$337:AV$340,$E350)/INDEX(AU$337:AU$340,$E350)</f>
        <v/>
      </c>
      <c r="AW350" s="32">
        <f>$D350+(AV350-$D350)*INDEX(AW$337:AW$340,$E350)/INDEX(AV$337:AV$340,$E350)</f>
        <v/>
      </c>
      <c r="AX350" s="32">
        <f>$D350+(AW350-$D350)*INDEX(AX$337:AX$340,$E350)/INDEX(AW$337:AW$340,$E350)</f>
        <v/>
      </c>
      <c r="AY350" s="32">
        <f>$D350+(AX350-$D350)*INDEX(AY$337:AY$340,$E350)/INDEX(AX$337:AX$340,$E350)</f>
        <v/>
      </c>
    </row>
    <row r="351" hidden="1" outlineLevel="1">
      <c r="A351" s="14" t="inlineStr">
        <is>
          <t>sp</t>
        </is>
      </c>
      <c r="B351" s="14" t="inlineStr">
        <is>
          <t>ker</t>
        </is>
      </c>
      <c r="C351" s="14" t="inlineStr">
        <is>
          <t>all</t>
        </is>
      </c>
      <c r="D351" s="32">
        <f>INDEX(Inputs_prices!$O$7:$O$18,MATCH($B351&amp;"."&amp;$C351,Inputs_prices!$A$7:$A$18,0))</f>
        <v/>
      </c>
      <c r="E351" s="32">
        <f>INDEX(Inputs_prices!$F$7:$F$18,MATCH($B351&amp;"."&amp;$C351,Inputs_prices!$A$7:$A$18,0))</f>
        <v/>
      </c>
      <c r="F351" s="32">
        <f>INDEX(Inputs_prices!$E$7:$E$18,MATCH($B351&amp;"."&amp;$C351,Inputs_prices!$A$7:$A$18,0))</f>
        <v/>
      </c>
      <c r="G351" s="36" t="n"/>
      <c r="H351" s="14">
        <f>INDEX(VarLab,MATCH($A351,VarKey,0))&amp;INDEX(MemLab,MATCH($C351&amp;"|"&amp;$B351,MemKey,0))</f>
        <v/>
      </c>
      <c r="I351" s="14">
        <f>INDEX(VarUnit,MATCH($A351,VarKey,0))</f>
        <v/>
      </c>
      <c r="J351" s="14">
        <f>INDEX(VarSrc,MATCH($A351,VarKey,0))</f>
        <v/>
      </c>
      <c r="K351" s="11">
        <f>CodePrefix&amp;$A351&amp;IF($C351="","","."&amp;$C351&amp;"."&amp;$B351)&amp;INDEX(VarEnd,MATCH($A351,VarKey,0))&amp;K$5</f>
        <v/>
      </c>
      <c r="L351" s="37">
        <f>INDEX(Inputs_prices!$U$7:$X$18,$F351,MATCH(L$4,Inputs_prices!$U$6:$X$6,0))</f>
        <v/>
      </c>
      <c r="M351" s="38">
        <f>INDEX(Inputs_prices!$U$7:$X$18,$F351,MATCH(M$4,Inputs_prices!$U$6:$X$6,0))</f>
        <v/>
      </c>
      <c r="N351" s="38">
        <f>INDEX(Inputs_prices!$U$7:$X$18,$F351,MATCH(N$4,Inputs_prices!$U$6:$X$6,0))</f>
        <v/>
      </c>
      <c r="O351" s="32">
        <f>$D351+(N351-$D351)*INDEX(O$337:O$340,$E351)/INDEX(N$337:N$340,$E351)</f>
        <v/>
      </c>
      <c r="P351" s="32">
        <f>$D351+(O351-$D351)*INDEX(P$337:P$340,$E351)/INDEX(O$337:O$340,$E351)</f>
        <v/>
      </c>
      <c r="Q351" s="32">
        <f>$D351+(P351-$D351)*INDEX(Q$337:Q$340,$E351)/INDEX(P$337:P$340,$E351)</f>
        <v/>
      </c>
      <c r="R351" s="32">
        <f>$D351+(Q351-$D351)*INDEX(R$337:R$340,$E351)/INDEX(Q$337:Q$340,$E351)</f>
        <v/>
      </c>
      <c r="S351" s="32">
        <f>$D351+(R351-$D351)*INDEX(S$337:S$340,$E351)/INDEX(R$337:R$340,$E351)</f>
        <v/>
      </c>
      <c r="T351" s="32">
        <f>$D351+(S351-$D351)*INDEX(T$337:T$340,$E351)/INDEX(S$337:S$340,$E351)</f>
        <v/>
      </c>
      <c r="U351" s="32">
        <f>$D351+(T351-$D351)*INDEX(U$337:U$340,$E351)/INDEX(T$337:T$340,$E351)</f>
        <v/>
      </c>
      <c r="V351" s="32">
        <f>$D351+(U351-$D351)*INDEX(V$337:V$340,$E351)/INDEX(U$337:U$340,$E351)</f>
        <v/>
      </c>
      <c r="W351" s="32">
        <f>$D351+(V351-$D351)*INDEX(W$337:W$340,$E351)/INDEX(V$337:V$340,$E351)</f>
        <v/>
      </c>
      <c r="X351" s="32">
        <f>$D351+(W351-$D351)*INDEX(X$337:X$340,$E351)/INDEX(W$337:W$340,$E351)</f>
        <v/>
      </c>
      <c r="Y351" s="32">
        <f>$D351+(X351-$D351)*INDEX(Y$337:Y$340,$E351)/INDEX(X$337:X$340,$E351)</f>
        <v/>
      </c>
      <c r="Z351" s="32">
        <f>$D351+(Y351-$D351)*INDEX(Z$337:Z$340,$E351)/INDEX(Y$337:Y$340,$E351)</f>
        <v/>
      </c>
      <c r="AA351" s="32">
        <f>$D351+(Z351-$D351)*INDEX(AA$337:AA$340,$E351)/INDEX(Z$337:Z$340,$E351)</f>
        <v/>
      </c>
      <c r="AB351" s="32">
        <f>$D351+(AA351-$D351)*INDEX(AB$337:AB$340,$E351)/INDEX(AA$337:AA$340,$E351)</f>
        <v/>
      </c>
      <c r="AC351" s="32">
        <f>$D351+(AB351-$D351)*INDEX(AC$337:AC$340,$E351)/INDEX(AB$337:AB$340,$E351)</f>
        <v/>
      </c>
      <c r="AD351" s="32">
        <f>$D351+(AC351-$D351)*INDEX(AD$337:AD$340,$E351)/INDEX(AC$337:AC$340,$E351)</f>
        <v/>
      </c>
      <c r="AF351" s="11">
        <f>CodePrefix&amp;$A351&amp;IF($C351="","","."&amp;$C351&amp;"."&amp;$B351)&amp;INDEX(VarEnd,MATCH($A351,VarKey,0))&amp;AF$5</f>
        <v/>
      </c>
      <c r="AG351" s="37">
        <f>INDEX(Inputs_prices!$U$7:$X$18,$F351,MATCH(AG$4,Inputs_prices!$U$6:$X$6,0))</f>
        <v/>
      </c>
      <c r="AH351" s="38">
        <f>INDEX(Inputs_prices!$U$7:$X$18,$F351,MATCH(AH$4,Inputs_prices!$U$6:$X$6,0))</f>
        <v/>
      </c>
      <c r="AI351" s="38">
        <f>INDEX(Inputs_prices!$U$7:$X$18,$F351,MATCH(AI$4,Inputs_prices!$U$6:$X$6,0))</f>
        <v/>
      </c>
      <c r="AJ351" s="32">
        <f>$D351+(AI351-$D351)*INDEX(AJ$337:AJ$340,$E351)/INDEX(AI$337:AI$340,$E351)</f>
        <v/>
      </c>
      <c r="AK351" s="32">
        <f>$D351+(AJ351-$D351)*INDEX(AK$337:AK$340,$E351)/INDEX(AJ$337:AJ$340,$E351)</f>
        <v/>
      </c>
      <c r="AL351" s="32">
        <f>$D351+(AK351-$D351)*INDEX(AL$337:AL$340,$E351)/INDEX(AK$337:AK$340,$E351)</f>
        <v/>
      </c>
      <c r="AM351" s="32">
        <f>$D351+(AL351-$D351)*INDEX(AM$337:AM$340,$E351)/INDEX(AL$337:AL$340,$E351)</f>
        <v/>
      </c>
      <c r="AN351" s="32">
        <f>$D351+(AM351-$D351)*INDEX(AN$337:AN$340,$E351)/INDEX(AM$337:AM$340,$E351)</f>
        <v/>
      </c>
      <c r="AO351" s="32">
        <f>$D351+(AN351-$D351)*INDEX(AO$337:AO$340,$E351)/INDEX(AN$337:AN$340,$E351)</f>
        <v/>
      </c>
      <c r="AP351" s="32">
        <f>$D351+(AO351-$D351)*INDEX(AP$337:AP$340,$E351)/INDEX(AO$337:AO$340,$E351)</f>
        <v/>
      </c>
      <c r="AQ351" s="32">
        <f>$D351+(AP351-$D351)*INDEX(AQ$337:AQ$340,$E351)/INDEX(AP$337:AP$340,$E351)</f>
        <v/>
      </c>
      <c r="AR351" s="32">
        <f>$D351+(AQ351-$D351)*INDEX(AR$337:AR$340,$E351)/INDEX(AQ$337:AQ$340,$E351)</f>
        <v/>
      </c>
      <c r="AS351" s="32">
        <f>$D351+(AR351-$D351)*INDEX(AS$337:AS$340,$E351)/INDEX(AR$337:AR$340,$E351)</f>
        <v/>
      </c>
      <c r="AT351" s="32">
        <f>$D351+(AS351-$D351)*INDEX(AT$337:AT$340,$E351)/INDEX(AS$337:AS$340,$E351)</f>
        <v/>
      </c>
      <c r="AU351" s="32">
        <f>$D351+(AT351-$D351)*INDEX(AU$337:AU$340,$E351)/INDEX(AT$337:AT$340,$E351)</f>
        <v/>
      </c>
      <c r="AV351" s="32">
        <f>$D351+(AU351-$D351)*INDEX(AV$337:AV$340,$E351)/INDEX(AU$337:AU$340,$E351)</f>
        <v/>
      </c>
      <c r="AW351" s="32">
        <f>$D351+(AV351-$D351)*INDEX(AW$337:AW$340,$E351)/INDEX(AV$337:AV$340,$E351)</f>
        <v/>
      </c>
      <c r="AX351" s="32">
        <f>$D351+(AW351-$D351)*INDEX(AX$337:AX$340,$E351)/INDEX(AW$337:AW$340,$E351)</f>
        <v/>
      </c>
      <c r="AY351" s="32">
        <f>$D351+(AX351-$D351)*INDEX(AY$337:AY$340,$E351)/INDEX(AX$337:AX$340,$E351)</f>
        <v/>
      </c>
    </row>
    <row r="352" hidden="1" outlineLevel="1">
      <c r="A352" s="14" t="inlineStr">
        <is>
          <t>sp</t>
        </is>
      </c>
      <c r="B352" s="14" t="inlineStr">
        <is>
          <t>oop</t>
        </is>
      </c>
      <c r="C352" s="14" t="inlineStr">
        <is>
          <t>all</t>
        </is>
      </c>
      <c r="D352" s="32">
        <f>INDEX(Inputs_prices!$O$7:$O$18,MATCH($B352&amp;"."&amp;$C352,Inputs_prices!$A$7:$A$18,0))</f>
        <v/>
      </c>
      <c r="E352" s="32">
        <f>INDEX(Inputs_prices!$F$7:$F$18,MATCH($B352&amp;"."&amp;$C352,Inputs_prices!$A$7:$A$18,0))</f>
        <v/>
      </c>
      <c r="F352" s="32">
        <f>INDEX(Inputs_prices!$E$7:$E$18,MATCH($B352&amp;"."&amp;$C352,Inputs_prices!$A$7:$A$18,0))</f>
        <v/>
      </c>
      <c r="G352" s="36" t="n"/>
      <c r="H352" s="14">
        <f>INDEX(VarLab,MATCH($A352,VarKey,0))&amp;INDEX(MemLab,MATCH($C352&amp;"|"&amp;$B352,MemKey,0))</f>
        <v/>
      </c>
      <c r="I352" s="14">
        <f>INDEX(VarUnit,MATCH($A352,VarKey,0))</f>
        <v/>
      </c>
      <c r="J352" s="14">
        <f>INDEX(VarSrc,MATCH($A352,VarKey,0))</f>
        <v/>
      </c>
      <c r="K352" s="11">
        <f>CodePrefix&amp;$A352&amp;IF($C352="","","."&amp;$C352&amp;"."&amp;$B352)&amp;INDEX(VarEnd,MATCH($A352,VarKey,0))&amp;K$5</f>
        <v/>
      </c>
      <c r="L352" s="37">
        <f>INDEX(Inputs_prices!$U$7:$X$18,$F352,MATCH(L$4,Inputs_prices!$U$6:$X$6,0))</f>
        <v/>
      </c>
      <c r="M352" s="38">
        <f>INDEX(Inputs_prices!$U$7:$X$18,$F352,MATCH(M$4,Inputs_prices!$U$6:$X$6,0))</f>
        <v/>
      </c>
      <c r="N352" s="38">
        <f>INDEX(Inputs_prices!$U$7:$X$18,$F352,MATCH(N$4,Inputs_prices!$U$6:$X$6,0))</f>
        <v/>
      </c>
      <c r="O352" s="32">
        <f>$D352+(N352-$D352)*INDEX(O$337:O$340,$E352)/INDEX(N$337:N$340,$E352)</f>
        <v/>
      </c>
      <c r="P352" s="32">
        <f>$D352+(O352-$D352)*INDEX(P$337:P$340,$E352)/INDEX(O$337:O$340,$E352)</f>
        <v/>
      </c>
      <c r="Q352" s="32">
        <f>$D352+(P352-$D352)*INDEX(Q$337:Q$340,$E352)/INDEX(P$337:P$340,$E352)</f>
        <v/>
      </c>
      <c r="R352" s="32">
        <f>$D352+(Q352-$D352)*INDEX(R$337:R$340,$E352)/INDEX(Q$337:Q$340,$E352)</f>
        <v/>
      </c>
      <c r="S352" s="32">
        <f>$D352+(R352-$D352)*INDEX(S$337:S$340,$E352)/INDEX(R$337:R$340,$E352)</f>
        <v/>
      </c>
      <c r="T352" s="32">
        <f>$D352+(S352-$D352)*INDEX(T$337:T$340,$E352)/INDEX(S$337:S$340,$E352)</f>
        <v/>
      </c>
      <c r="U352" s="32">
        <f>$D352+(T352-$D352)*INDEX(U$337:U$340,$E352)/INDEX(T$337:T$340,$E352)</f>
        <v/>
      </c>
      <c r="V352" s="32">
        <f>$D352+(U352-$D352)*INDEX(V$337:V$340,$E352)/INDEX(U$337:U$340,$E352)</f>
        <v/>
      </c>
      <c r="W352" s="32">
        <f>$D352+(V352-$D352)*INDEX(W$337:W$340,$E352)/INDEX(V$337:V$340,$E352)</f>
        <v/>
      </c>
      <c r="X352" s="32">
        <f>$D352+(W352-$D352)*INDEX(X$337:X$340,$E352)/INDEX(W$337:W$340,$E352)</f>
        <v/>
      </c>
      <c r="Y352" s="32">
        <f>$D352+(X352-$D352)*INDEX(Y$337:Y$340,$E352)/INDEX(X$337:X$340,$E352)</f>
        <v/>
      </c>
      <c r="Z352" s="32">
        <f>$D352+(Y352-$D352)*INDEX(Z$337:Z$340,$E352)/INDEX(Y$337:Y$340,$E352)</f>
        <v/>
      </c>
      <c r="AA352" s="32">
        <f>$D352+(Z352-$D352)*INDEX(AA$337:AA$340,$E352)/INDEX(Z$337:Z$340,$E352)</f>
        <v/>
      </c>
      <c r="AB352" s="32">
        <f>$D352+(AA352-$D352)*INDEX(AB$337:AB$340,$E352)/INDEX(AA$337:AA$340,$E352)</f>
        <v/>
      </c>
      <c r="AC352" s="32">
        <f>$D352+(AB352-$D352)*INDEX(AC$337:AC$340,$E352)/INDEX(AB$337:AB$340,$E352)</f>
        <v/>
      </c>
      <c r="AD352" s="32">
        <f>$D352+(AC352-$D352)*INDEX(AD$337:AD$340,$E352)/INDEX(AC$337:AC$340,$E352)</f>
        <v/>
      </c>
      <c r="AF352" s="11">
        <f>CodePrefix&amp;$A352&amp;IF($C352="","","."&amp;$C352&amp;"."&amp;$B352)&amp;INDEX(VarEnd,MATCH($A352,VarKey,0))&amp;AF$5</f>
        <v/>
      </c>
      <c r="AG352" s="37">
        <f>INDEX(Inputs_prices!$U$7:$X$18,$F352,MATCH(AG$4,Inputs_prices!$U$6:$X$6,0))</f>
        <v/>
      </c>
      <c r="AH352" s="38">
        <f>INDEX(Inputs_prices!$U$7:$X$18,$F352,MATCH(AH$4,Inputs_prices!$U$6:$X$6,0))</f>
        <v/>
      </c>
      <c r="AI352" s="38">
        <f>INDEX(Inputs_prices!$U$7:$X$18,$F352,MATCH(AI$4,Inputs_prices!$U$6:$X$6,0))</f>
        <v/>
      </c>
      <c r="AJ352" s="32">
        <f>$D352+(AI352-$D352)*INDEX(AJ$337:AJ$340,$E352)/INDEX(AI$337:AI$340,$E352)</f>
        <v/>
      </c>
      <c r="AK352" s="32">
        <f>$D352+(AJ352-$D352)*INDEX(AK$337:AK$340,$E352)/INDEX(AJ$337:AJ$340,$E352)</f>
        <v/>
      </c>
      <c r="AL352" s="32">
        <f>$D352+(AK352-$D352)*INDEX(AL$337:AL$340,$E352)/INDEX(AK$337:AK$340,$E352)</f>
        <v/>
      </c>
      <c r="AM352" s="32">
        <f>$D352+(AL352-$D352)*INDEX(AM$337:AM$340,$E352)/INDEX(AL$337:AL$340,$E352)</f>
        <v/>
      </c>
      <c r="AN352" s="32">
        <f>$D352+(AM352-$D352)*INDEX(AN$337:AN$340,$E352)/INDEX(AM$337:AM$340,$E352)</f>
        <v/>
      </c>
      <c r="AO352" s="32">
        <f>$D352+(AN352-$D352)*INDEX(AO$337:AO$340,$E352)/INDEX(AN$337:AN$340,$E352)</f>
        <v/>
      </c>
      <c r="AP352" s="32">
        <f>$D352+(AO352-$D352)*INDEX(AP$337:AP$340,$E352)/INDEX(AO$337:AO$340,$E352)</f>
        <v/>
      </c>
      <c r="AQ352" s="32">
        <f>$D352+(AP352-$D352)*INDEX(AQ$337:AQ$340,$E352)/INDEX(AP$337:AP$340,$E352)</f>
        <v/>
      </c>
      <c r="AR352" s="32">
        <f>$D352+(AQ352-$D352)*INDEX(AR$337:AR$340,$E352)/INDEX(AQ$337:AQ$340,$E352)</f>
        <v/>
      </c>
      <c r="AS352" s="32">
        <f>$D352+(AR352-$D352)*INDEX(AS$337:AS$340,$E352)/INDEX(AR$337:AR$340,$E352)</f>
        <v/>
      </c>
      <c r="AT352" s="32">
        <f>$D352+(AS352-$D352)*INDEX(AT$337:AT$340,$E352)/INDEX(AS$337:AS$340,$E352)</f>
        <v/>
      </c>
      <c r="AU352" s="32">
        <f>$D352+(AT352-$D352)*INDEX(AU$337:AU$340,$E352)/INDEX(AT$337:AT$340,$E352)</f>
        <v/>
      </c>
      <c r="AV352" s="32">
        <f>$D352+(AU352-$D352)*INDEX(AV$337:AV$340,$E352)/INDEX(AU$337:AU$340,$E352)</f>
        <v/>
      </c>
      <c r="AW352" s="32">
        <f>$D352+(AV352-$D352)*INDEX(AW$337:AW$340,$E352)/INDEX(AV$337:AV$340,$E352)</f>
        <v/>
      </c>
      <c r="AX352" s="32">
        <f>$D352+(AW352-$D352)*INDEX(AX$337:AX$340,$E352)/INDEX(AW$337:AW$340,$E352)</f>
        <v/>
      </c>
      <c r="AY352" s="32">
        <f>$D352+(AX352-$D352)*INDEX(AY$337:AY$340,$E352)/INDEX(AX$337:AX$340,$E352)</f>
        <v/>
      </c>
    </row>
    <row r="353" hidden="1" outlineLevel="1">
      <c r="A353" s="14" t="inlineStr">
        <is>
          <t>sp</t>
        </is>
      </c>
      <c r="B353" s="14" t="inlineStr">
        <is>
          <t>bio</t>
        </is>
      </c>
      <c r="C353" s="14" t="inlineStr">
        <is>
          <t>all</t>
        </is>
      </c>
      <c r="D353" s="32">
        <f>INDEX(Inputs_prices!$O$7:$O$18,MATCH($B353&amp;"."&amp;$C353,Inputs_prices!$A$7:$A$18,0))</f>
        <v/>
      </c>
      <c r="E353" s="32">
        <f>INDEX(Inputs_prices!$F$7:$F$18,MATCH($B353&amp;"."&amp;$C353,Inputs_prices!$A$7:$A$18,0))</f>
        <v/>
      </c>
      <c r="F353" s="32">
        <f>INDEX(Inputs_prices!$E$7:$E$18,MATCH($B353&amp;"."&amp;$C353,Inputs_prices!$A$7:$A$18,0))</f>
        <v/>
      </c>
      <c r="G353" s="36" t="n"/>
      <c r="H353" s="14">
        <f>INDEX(VarLab,MATCH($A353,VarKey,0))&amp;INDEX(MemLab,MATCH($C353&amp;"|"&amp;$B353,MemKey,0))</f>
        <v/>
      </c>
      <c r="I353" s="14">
        <f>INDEX(VarUnit,MATCH($A353,VarKey,0))</f>
        <v/>
      </c>
      <c r="J353" s="14">
        <f>INDEX(VarSrc,MATCH($A353,VarKey,0))</f>
        <v/>
      </c>
      <c r="K353" s="11">
        <f>CodePrefix&amp;$A353&amp;IF($C353="","","."&amp;$C353&amp;"."&amp;$B353)&amp;INDEX(VarEnd,MATCH($A353,VarKey,0))&amp;K$5</f>
        <v/>
      </c>
      <c r="L353" s="37">
        <f>INDEX(Inputs_prices!$U$7:$X$18,$F353,MATCH(L$4,Inputs_prices!$U$6:$X$6,0))</f>
        <v/>
      </c>
      <c r="M353" s="38">
        <f>INDEX(Inputs_prices!$U$7:$X$18,$F353,MATCH(M$4,Inputs_prices!$U$6:$X$6,0))</f>
        <v/>
      </c>
      <c r="N353" s="38">
        <f>INDEX(Inputs_prices!$U$7:$X$18,$F353,MATCH(N$4,Inputs_prices!$U$6:$X$6,0))</f>
        <v/>
      </c>
      <c r="O353" s="32">
        <f>$D353+(N353-$D353)*INDEX(O$337:O$340,$E353)/INDEX(N$337:N$340,$E353)</f>
        <v/>
      </c>
      <c r="P353" s="32">
        <f>$D353+(O353-$D353)*INDEX(P$337:P$340,$E353)/INDEX(O$337:O$340,$E353)</f>
        <v/>
      </c>
      <c r="Q353" s="32">
        <f>$D353+(P353-$D353)*INDEX(Q$337:Q$340,$E353)/INDEX(P$337:P$340,$E353)</f>
        <v/>
      </c>
      <c r="R353" s="32">
        <f>$D353+(Q353-$D353)*INDEX(R$337:R$340,$E353)/INDEX(Q$337:Q$340,$E353)</f>
        <v/>
      </c>
      <c r="S353" s="32">
        <f>$D353+(R353-$D353)*INDEX(S$337:S$340,$E353)/INDEX(R$337:R$340,$E353)</f>
        <v/>
      </c>
      <c r="T353" s="32">
        <f>$D353+(S353-$D353)*INDEX(T$337:T$340,$E353)/INDEX(S$337:S$340,$E353)</f>
        <v/>
      </c>
      <c r="U353" s="32">
        <f>$D353+(T353-$D353)*INDEX(U$337:U$340,$E353)/INDEX(T$337:T$340,$E353)</f>
        <v/>
      </c>
      <c r="V353" s="32">
        <f>$D353+(U353-$D353)*INDEX(V$337:V$340,$E353)/INDEX(U$337:U$340,$E353)</f>
        <v/>
      </c>
      <c r="W353" s="32">
        <f>$D353+(V353-$D353)*INDEX(W$337:W$340,$E353)/INDEX(V$337:V$340,$E353)</f>
        <v/>
      </c>
      <c r="X353" s="32">
        <f>$D353+(W353-$D353)*INDEX(X$337:X$340,$E353)/INDEX(W$337:W$340,$E353)</f>
        <v/>
      </c>
      <c r="Y353" s="32">
        <f>$D353+(X353-$D353)*INDEX(Y$337:Y$340,$E353)/INDEX(X$337:X$340,$E353)</f>
        <v/>
      </c>
      <c r="Z353" s="32">
        <f>$D353+(Y353-$D353)*INDEX(Z$337:Z$340,$E353)/INDEX(Y$337:Y$340,$E353)</f>
        <v/>
      </c>
      <c r="AA353" s="32">
        <f>$D353+(Z353-$D353)*INDEX(AA$337:AA$340,$E353)/INDEX(Z$337:Z$340,$E353)</f>
        <v/>
      </c>
      <c r="AB353" s="32">
        <f>$D353+(AA353-$D353)*INDEX(AB$337:AB$340,$E353)/INDEX(AA$337:AA$340,$E353)</f>
        <v/>
      </c>
      <c r="AC353" s="32">
        <f>$D353+(AB353-$D353)*INDEX(AC$337:AC$340,$E353)/INDEX(AB$337:AB$340,$E353)</f>
        <v/>
      </c>
      <c r="AD353" s="32">
        <f>$D353+(AC353-$D353)*INDEX(AD$337:AD$340,$E353)/INDEX(AC$337:AC$340,$E353)</f>
        <v/>
      </c>
      <c r="AF353" s="11">
        <f>CodePrefix&amp;$A353&amp;IF($C353="","","."&amp;$C353&amp;"."&amp;$B353)&amp;INDEX(VarEnd,MATCH($A353,VarKey,0))&amp;AF$5</f>
        <v/>
      </c>
      <c r="AG353" s="37">
        <f>INDEX(Inputs_prices!$U$7:$X$18,$F353,MATCH(AG$4,Inputs_prices!$U$6:$X$6,0))</f>
        <v/>
      </c>
      <c r="AH353" s="38">
        <f>INDEX(Inputs_prices!$U$7:$X$18,$F353,MATCH(AH$4,Inputs_prices!$U$6:$X$6,0))</f>
        <v/>
      </c>
      <c r="AI353" s="38">
        <f>INDEX(Inputs_prices!$U$7:$X$18,$F353,MATCH(AI$4,Inputs_prices!$U$6:$X$6,0))</f>
        <v/>
      </c>
      <c r="AJ353" s="32">
        <f>$D353+(AI353-$D353)*INDEX(AJ$337:AJ$340,$E353)/INDEX(AI$337:AI$340,$E353)</f>
        <v/>
      </c>
      <c r="AK353" s="32">
        <f>$D353+(AJ353-$D353)*INDEX(AK$337:AK$340,$E353)/INDEX(AJ$337:AJ$340,$E353)</f>
        <v/>
      </c>
      <c r="AL353" s="32">
        <f>$D353+(AK353-$D353)*INDEX(AL$337:AL$340,$E353)/INDEX(AK$337:AK$340,$E353)</f>
        <v/>
      </c>
      <c r="AM353" s="32">
        <f>$D353+(AL353-$D353)*INDEX(AM$337:AM$340,$E353)/INDEX(AL$337:AL$340,$E353)</f>
        <v/>
      </c>
      <c r="AN353" s="32">
        <f>$D353+(AM353-$D353)*INDEX(AN$337:AN$340,$E353)/INDEX(AM$337:AM$340,$E353)</f>
        <v/>
      </c>
      <c r="AO353" s="32">
        <f>$D353+(AN353-$D353)*INDEX(AO$337:AO$340,$E353)/INDEX(AN$337:AN$340,$E353)</f>
        <v/>
      </c>
      <c r="AP353" s="32">
        <f>$D353+(AO353-$D353)*INDEX(AP$337:AP$340,$E353)/INDEX(AO$337:AO$340,$E353)</f>
        <v/>
      </c>
      <c r="AQ353" s="32">
        <f>$D353+(AP353-$D353)*INDEX(AQ$337:AQ$340,$E353)/INDEX(AP$337:AP$340,$E353)</f>
        <v/>
      </c>
      <c r="AR353" s="32">
        <f>$D353+(AQ353-$D353)*INDEX(AR$337:AR$340,$E353)/INDEX(AQ$337:AQ$340,$E353)</f>
        <v/>
      </c>
      <c r="AS353" s="32">
        <f>$D353+(AR353-$D353)*INDEX(AS$337:AS$340,$E353)/INDEX(AR$337:AR$340,$E353)</f>
        <v/>
      </c>
      <c r="AT353" s="32">
        <f>$D353+(AS353-$D353)*INDEX(AT$337:AT$340,$E353)/INDEX(AS$337:AS$340,$E353)</f>
        <v/>
      </c>
      <c r="AU353" s="32">
        <f>$D353+(AT353-$D353)*INDEX(AU$337:AU$340,$E353)/INDEX(AT$337:AT$340,$E353)</f>
        <v/>
      </c>
      <c r="AV353" s="32">
        <f>$D353+(AU353-$D353)*INDEX(AV$337:AV$340,$E353)/INDEX(AU$337:AU$340,$E353)</f>
        <v/>
      </c>
      <c r="AW353" s="32">
        <f>$D353+(AV353-$D353)*INDEX(AW$337:AW$340,$E353)/INDEX(AV$337:AV$340,$E353)</f>
        <v/>
      </c>
      <c r="AX353" s="32">
        <f>$D353+(AW353-$D353)*INDEX(AX$337:AX$340,$E353)/INDEX(AW$337:AW$340,$E353)</f>
        <v/>
      </c>
      <c r="AY353" s="32">
        <f>$D353+(AX353-$D353)*INDEX(AY$337:AY$340,$E353)/INDEX(AX$337:AX$340,$E353)</f>
        <v/>
      </c>
    </row>
    <row r="354" hidden="1" outlineLevel="1"/>
    <row r="355" hidden="1" outlineLevel="1">
      <c r="A355" s="14" t="inlineStr">
        <is>
          <t>txf</t>
        </is>
      </c>
      <c r="B355" s="14" t="inlineStr">
        <is>
          <t>coa</t>
        </is>
      </c>
      <c r="C355" s="14" t="inlineStr">
        <is>
          <t>pow</t>
        </is>
      </c>
      <c r="D355" s="32">
        <f>INDEX(Inputs_prices!$T$7:$T$18,MATCH($B355&amp;"."&amp;$C355,Inputs_prices!$A$7:$A$18,0))</f>
        <v/>
      </c>
      <c r="E355" s="32">
        <f>INDEX(Inputs_prices!$S$7:$S$18,MATCH($B355&amp;"."&amp;$C355,Inputs_prices!$A$7:$A$18,0))</f>
        <v/>
      </c>
      <c r="F355" s="32">
        <f>INDEX(Inputs_prices!$K$7:$K$18,MATCH($B355&amp;"."&amp;$C355,Inputs_prices!$A$7:$A$18,0))</f>
        <v/>
      </c>
      <c r="G355" s="36" t="n"/>
      <c r="H355" s="14">
        <f>INDEX(VarLab,MATCH($A355,VarKey,0))&amp;INDEX(MemLab,MATCH($C355&amp;"|"&amp;$B355,MemKey,0))</f>
        <v/>
      </c>
      <c r="I355" s="14">
        <f>INDEX(VarUnit,MATCH($A355,VarKey,0))</f>
        <v/>
      </c>
      <c r="J355" s="14">
        <f>INDEX(VarSrc,MATCH($A355,VarKey,0))</f>
        <v/>
      </c>
      <c r="K355" s="11">
        <f>CodePrefix&amp;$A355&amp;IF($C355="","","."&amp;$C355&amp;"."&amp;$B355)&amp;INDEX(VarEnd,MATCH($A355,VarKey,0))&amp;K$5</f>
        <v/>
      </c>
      <c r="L355" s="37">
        <f>($E355-L342+$D355*(1-$F355))*(1-$F355)</f>
        <v/>
      </c>
      <c r="M355" s="32">
        <f>($E355-M342+$D355*(1-$F355))*(1-$F355)</f>
        <v/>
      </c>
      <c r="N355" s="32">
        <f>($E355-N342+$D355*(1-$F355))*(1-$F355)</f>
        <v/>
      </c>
      <c r="O355" s="32">
        <f>($E355-O342+$D355*(1-$F355))*(1-$F355)</f>
        <v/>
      </c>
      <c r="P355" s="32">
        <f>($E355-P342+$D355*(1-$F355))*(1-$F355)</f>
        <v/>
      </c>
      <c r="Q355" s="32">
        <f>($E355-Q342+$D355*(1-$F355))*(1-$F355)</f>
        <v/>
      </c>
      <c r="R355" s="32">
        <f>($E355-R342+$D355*(1-$F355))*(1-$F355)</f>
        <v/>
      </c>
      <c r="S355" s="32">
        <f>($E355-S342+$D355*(1-$F355))*(1-$F355)</f>
        <v/>
      </c>
      <c r="T355" s="32">
        <f>($E355-T342+$D355*(1-$F355))*(1-$F355)</f>
        <v/>
      </c>
      <c r="U355" s="32">
        <f>($E355-U342+$D355*(1-$F355))*(1-$F355)</f>
        <v/>
      </c>
      <c r="V355" s="32">
        <f>($E355-V342+$D355*(1-$F355))*(1-$F355)</f>
        <v/>
      </c>
      <c r="W355" s="32">
        <f>($E355-W342+$D355*(1-$F355))*(1-$F355)</f>
        <v/>
      </c>
      <c r="X355" s="32">
        <f>($E355-X342+$D355*(1-$F355))*(1-$F355)</f>
        <v/>
      </c>
      <c r="Y355" s="32">
        <f>($E355-Y342+$D355*(1-$F355))*(1-$F355)</f>
        <v/>
      </c>
      <c r="Z355" s="32">
        <f>($E355-Z342+$D355*(1-$F355))*(1-$F355)</f>
        <v/>
      </c>
      <c r="AA355" s="32">
        <f>($E355-AA342+$D355*(1-$F355))*(1-$F355)</f>
        <v/>
      </c>
      <c r="AB355" s="32">
        <f>($E355-AB342+$D355*(1-$F355))*(1-$F355)</f>
        <v/>
      </c>
      <c r="AC355" s="32">
        <f>($E355-AC342+$D355*(1-$F355))*(1-$F355)</f>
        <v/>
      </c>
      <c r="AD355" s="32">
        <f>($E355-AD342+$D355*(1-$F355))*(1-$F355)</f>
        <v/>
      </c>
      <c r="AF355" s="11">
        <f>CodePrefix&amp;$A355&amp;IF($C355="","","."&amp;$C355&amp;"."&amp;$B355)&amp;INDEX(VarEnd,MATCH($A355,VarKey,0))&amp;AF$5</f>
        <v/>
      </c>
      <c r="AG355" s="37">
        <f>($E355-AG342+$D355*(1-$F355))*(1-$F355)</f>
        <v/>
      </c>
      <c r="AH355" s="32">
        <f>($E355-AH342+$D355*(1-$F355))*(1-$F355)</f>
        <v/>
      </c>
      <c r="AI355" s="32">
        <f>($E355-AI342+$D355*(1-$F355))*(1-$F355)</f>
        <v/>
      </c>
      <c r="AJ355" s="32">
        <f>($E355-AJ342+$D355*(1-$F355))*(1-$F355)</f>
        <v/>
      </c>
      <c r="AK355" s="32">
        <f>($E355-AK342+$D355*(1-$F355))*(1-$F355)</f>
        <v/>
      </c>
      <c r="AL355" s="32">
        <f>($E355-AL342+$D355*(1-$F355))*(1-$F355)</f>
        <v/>
      </c>
      <c r="AM355" s="32">
        <f>($E355-AM342+$D355*(1-$F355))*(1-$F355)</f>
        <v/>
      </c>
      <c r="AN355" s="32">
        <f>($E355-AN342+$D355*(1-$F355))*(1-$F355)</f>
        <v/>
      </c>
      <c r="AO355" s="32">
        <f>($E355-AO342+$D355*(1-$F355))*(1-$F355)</f>
        <v/>
      </c>
      <c r="AP355" s="32">
        <f>($E355-AP342+$D355*(1-$F355))*(1-$F355)</f>
        <v/>
      </c>
      <c r="AQ355" s="32">
        <f>($E355-AQ342+$D355*(1-$F355))*(1-$F355)</f>
        <v/>
      </c>
      <c r="AR355" s="32">
        <f>($E355-AR342+$D355*(1-$F355))*(1-$F355)</f>
        <v/>
      </c>
      <c r="AS355" s="32">
        <f>($E355-AS342+$D355*(1-$F355))*(1-$F355)</f>
        <v/>
      </c>
      <c r="AT355" s="32">
        <f>($E355-AT342+$D355*(1-$F355))*(1-$F355)</f>
        <v/>
      </c>
      <c r="AU355" s="32">
        <f>($E355-AU342+$D355*(1-$F355))*(1-$F355)</f>
        <v/>
      </c>
      <c r="AV355" s="32">
        <f>($E355-AV342+$D355*(1-$F355))*(1-$F355)</f>
        <v/>
      </c>
      <c r="AW355" s="32">
        <f>($E355-AW342+$D355*(1-$F355))*(1-$F355)</f>
        <v/>
      </c>
      <c r="AX355" s="32">
        <f>($E355-AX342+$D355*(1-$F355))*(1-$F355)</f>
        <v/>
      </c>
      <c r="AY355" s="32">
        <f>($E355-AY342+$D355*(1-$F355))*(1-$F355)</f>
        <v/>
      </c>
    </row>
    <row r="356" hidden="1" outlineLevel="1">
      <c r="A356" s="14" t="inlineStr">
        <is>
          <t>txf</t>
        </is>
      </c>
      <c r="B356" s="14" t="inlineStr">
        <is>
          <t>coa</t>
        </is>
      </c>
      <c r="C356" s="14" t="inlineStr">
        <is>
          <t>res</t>
        </is>
      </c>
      <c r="D356" s="32">
        <f>INDEX(Inputs_prices!$T$7:$T$18,MATCH($B356&amp;"."&amp;$C356,Inputs_prices!$A$7:$A$18,0))</f>
        <v/>
      </c>
      <c r="E356" s="32">
        <f>INDEX(Inputs_prices!$S$7:$S$18,MATCH($B356&amp;"."&amp;$C356,Inputs_prices!$A$7:$A$18,0))</f>
        <v/>
      </c>
      <c r="F356" s="32">
        <f>INDEX(Inputs_prices!$K$7:$K$18,MATCH($B356&amp;"."&amp;$C356,Inputs_prices!$A$7:$A$18,0))</f>
        <v/>
      </c>
      <c r="G356" s="36" t="n"/>
      <c r="H356" s="14">
        <f>INDEX(VarLab,MATCH($A356,VarKey,0))&amp;INDEX(MemLab,MATCH($C356&amp;"|"&amp;$B356,MemKey,0))</f>
        <v/>
      </c>
      <c r="I356" s="14">
        <f>INDEX(VarUnit,MATCH($A356,VarKey,0))</f>
        <v/>
      </c>
      <c r="J356" s="14">
        <f>INDEX(VarSrc,MATCH($A356,VarKey,0))</f>
        <v/>
      </c>
      <c r="K356" s="11">
        <f>CodePrefix&amp;$A356&amp;IF($C356="","","."&amp;$C356&amp;"."&amp;$B356)&amp;INDEX(VarEnd,MATCH($A356,VarKey,0))&amp;K$5</f>
        <v/>
      </c>
      <c r="L356" s="37">
        <f>($E356-L343+$D356*(1-$F356))*(1-$F356)</f>
        <v/>
      </c>
      <c r="M356" s="32">
        <f>($E356-M343+$D356*(1-$F356))*(1-$F356)</f>
        <v/>
      </c>
      <c r="N356" s="32">
        <f>($E356-N343+$D356*(1-$F356))*(1-$F356)</f>
        <v/>
      </c>
      <c r="O356" s="32">
        <f>($E356-O343+$D356*(1-$F356))*(1-$F356)</f>
        <v/>
      </c>
      <c r="P356" s="32">
        <f>($E356-P343+$D356*(1-$F356))*(1-$F356)</f>
        <v/>
      </c>
      <c r="Q356" s="32">
        <f>($E356-Q343+$D356*(1-$F356))*(1-$F356)</f>
        <v/>
      </c>
      <c r="R356" s="32">
        <f>($E356-R343+$D356*(1-$F356))*(1-$F356)</f>
        <v/>
      </c>
      <c r="S356" s="32">
        <f>($E356-S343+$D356*(1-$F356))*(1-$F356)</f>
        <v/>
      </c>
      <c r="T356" s="32">
        <f>($E356-T343+$D356*(1-$F356))*(1-$F356)</f>
        <v/>
      </c>
      <c r="U356" s="32">
        <f>($E356-U343+$D356*(1-$F356))*(1-$F356)</f>
        <v/>
      </c>
      <c r="V356" s="32">
        <f>($E356-V343+$D356*(1-$F356))*(1-$F356)</f>
        <v/>
      </c>
      <c r="W356" s="32">
        <f>($E356-W343+$D356*(1-$F356))*(1-$F356)</f>
        <v/>
      </c>
      <c r="X356" s="32">
        <f>($E356-X343+$D356*(1-$F356))*(1-$F356)</f>
        <v/>
      </c>
      <c r="Y356" s="32">
        <f>($E356-Y343+$D356*(1-$F356))*(1-$F356)</f>
        <v/>
      </c>
      <c r="Z356" s="32">
        <f>($E356-Z343+$D356*(1-$F356))*(1-$F356)</f>
        <v/>
      </c>
      <c r="AA356" s="32">
        <f>($E356-AA343+$D356*(1-$F356))*(1-$F356)</f>
        <v/>
      </c>
      <c r="AB356" s="32">
        <f>($E356-AB343+$D356*(1-$F356))*(1-$F356)</f>
        <v/>
      </c>
      <c r="AC356" s="32">
        <f>($E356-AC343+$D356*(1-$F356))*(1-$F356)</f>
        <v/>
      </c>
      <c r="AD356" s="32">
        <f>($E356-AD343+$D356*(1-$F356))*(1-$F356)</f>
        <v/>
      </c>
      <c r="AF356" s="11">
        <f>CodePrefix&amp;$A356&amp;IF($C356="","","."&amp;$C356&amp;"."&amp;$B356)&amp;INDEX(VarEnd,MATCH($A356,VarKey,0))&amp;AF$5</f>
        <v/>
      </c>
      <c r="AG356" s="37">
        <f>($E356-AG343+$D356*(1-$F356))*(1-$F356)</f>
        <v/>
      </c>
      <c r="AH356" s="32">
        <f>($E356-AH343+$D356*(1-$F356))*(1-$F356)</f>
        <v/>
      </c>
      <c r="AI356" s="32">
        <f>($E356-AI343+$D356*(1-$F356))*(1-$F356)</f>
        <v/>
      </c>
      <c r="AJ356" s="32">
        <f>($E356-AJ343+$D356*(1-$F356))*(1-$F356)</f>
        <v/>
      </c>
      <c r="AK356" s="32">
        <f>($E356-AK343+$D356*(1-$F356))*(1-$F356)</f>
        <v/>
      </c>
      <c r="AL356" s="32">
        <f>($E356-AL343+$D356*(1-$F356))*(1-$F356)</f>
        <v/>
      </c>
      <c r="AM356" s="32">
        <f>($E356-AM343+$D356*(1-$F356))*(1-$F356)</f>
        <v/>
      </c>
      <c r="AN356" s="32">
        <f>($E356-AN343+$D356*(1-$F356))*(1-$F356)</f>
        <v/>
      </c>
      <c r="AO356" s="32">
        <f>($E356-AO343+$D356*(1-$F356))*(1-$F356)</f>
        <v/>
      </c>
      <c r="AP356" s="32">
        <f>($E356-AP343+$D356*(1-$F356))*(1-$F356)</f>
        <v/>
      </c>
      <c r="AQ356" s="32">
        <f>($E356-AQ343+$D356*(1-$F356))*(1-$F356)</f>
        <v/>
      </c>
      <c r="AR356" s="32">
        <f>($E356-AR343+$D356*(1-$F356))*(1-$F356)</f>
        <v/>
      </c>
      <c r="AS356" s="32">
        <f>($E356-AS343+$D356*(1-$F356))*(1-$F356)</f>
        <v/>
      </c>
      <c r="AT356" s="32">
        <f>($E356-AT343+$D356*(1-$F356))*(1-$F356)</f>
        <v/>
      </c>
      <c r="AU356" s="32">
        <f>($E356-AU343+$D356*(1-$F356))*(1-$F356)</f>
        <v/>
      </c>
      <c r="AV356" s="32">
        <f>($E356-AV343+$D356*(1-$F356))*(1-$F356)</f>
        <v/>
      </c>
      <c r="AW356" s="32">
        <f>($E356-AW343+$D356*(1-$F356))*(1-$F356)</f>
        <v/>
      </c>
      <c r="AX356" s="32">
        <f>($E356-AX343+$D356*(1-$F356))*(1-$F356)</f>
        <v/>
      </c>
      <c r="AY356" s="32">
        <f>($E356-AY343+$D356*(1-$F356))*(1-$F356)</f>
        <v/>
      </c>
    </row>
    <row r="357" hidden="1" outlineLevel="1">
      <c r="A357" s="14" t="inlineStr">
        <is>
          <t>txf</t>
        </is>
      </c>
      <c r="B357" s="14" t="inlineStr">
        <is>
          <t>coa</t>
        </is>
      </c>
      <c r="C357" s="14" t="inlineStr">
        <is>
          <t>ind</t>
        </is>
      </c>
      <c r="D357" s="32">
        <f>INDEX(Inputs_prices!$T$7:$T$18,MATCH($B357&amp;"."&amp;$C357,Inputs_prices!$A$7:$A$18,0))</f>
        <v/>
      </c>
      <c r="E357" s="32">
        <f>INDEX(Inputs_prices!$S$7:$S$18,MATCH($B357&amp;"."&amp;$C357,Inputs_prices!$A$7:$A$18,0))</f>
        <v/>
      </c>
      <c r="F357" s="32">
        <f>INDEX(Inputs_prices!$K$7:$K$18,MATCH($B357&amp;"."&amp;$C357,Inputs_prices!$A$7:$A$18,0))</f>
        <v/>
      </c>
      <c r="G357" s="36" t="n"/>
      <c r="H357" s="14">
        <f>INDEX(VarLab,MATCH($A357,VarKey,0))&amp;INDEX(MemLab,MATCH($C357&amp;"|"&amp;$B357,MemKey,0))</f>
        <v/>
      </c>
      <c r="I357" s="14">
        <f>INDEX(VarUnit,MATCH($A357,VarKey,0))</f>
        <v/>
      </c>
      <c r="J357" s="14">
        <f>INDEX(VarSrc,MATCH($A357,VarKey,0))</f>
        <v/>
      </c>
      <c r="K357" s="11">
        <f>CodePrefix&amp;$A357&amp;IF($C357="","","."&amp;$C357&amp;"."&amp;$B357)&amp;INDEX(VarEnd,MATCH($A357,VarKey,0))&amp;K$5</f>
        <v/>
      </c>
      <c r="L357" s="37">
        <f>($E357-L344+$D357*(1-$F357))*(1-$F357)</f>
        <v/>
      </c>
      <c r="M357" s="32">
        <f>($E357-M344+$D357*(1-$F357))*(1-$F357)</f>
        <v/>
      </c>
      <c r="N357" s="32">
        <f>($E357-N344+$D357*(1-$F357))*(1-$F357)</f>
        <v/>
      </c>
      <c r="O357" s="32">
        <f>($E357-O344+$D357*(1-$F357))*(1-$F357)</f>
        <v/>
      </c>
      <c r="P357" s="32">
        <f>($E357-P344+$D357*(1-$F357))*(1-$F357)</f>
        <v/>
      </c>
      <c r="Q357" s="32">
        <f>($E357-Q344+$D357*(1-$F357))*(1-$F357)</f>
        <v/>
      </c>
      <c r="R357" s="32">
        <f>($E357-R344+$D357*(1-$F357))*(1-$F357)</f>
        <v/>
      </c>
      <c r="S357" s="32">
        <f>($E357-S344+$D357*(1-$F357))*(1-$F357)</f>
        <v/>
      </c>
      <c r="T357" s="32">
        <f>($E357-T344+$D357*(1-$F357))*(1-$F357)</f>
        <v/>
      </c>
      <c r="U357" s="32">
        <f>($E357-U344+$D357*(1-$F357))*(1-$F357)</f>
        <v/>
      </c>
      <c r="V357" s="32">
        <f>($E357-V344+$D357*(1-$F357))*(1-$F357)</f>
        <v/>
      </c>
      <c r="W357" s="32">
        <f>($E357-W344+$D357*(1-$F357))*(1-$F357)</f>
        <v/>
      </c>
      <c r="X357" s="32">
        <f>($E357-X344+$D357*(1-$F357))*(1-$F357)</f>
        <v/>
      </c>
      <c r="Y357" s="32">
        <f>($E357-Y344+$D357*(1-$F357))*(1-$F357)</f>
        <v/>
      </c>
      <c r="Z357" s="32">
        <f>($E357-Z344+$D357*(1-$F357))*(1-$F357)</f>
        <v/>
      </c>
      <c r="AA357" s="32">
        <f>($E357-AA344+$D357*(1-$F357))*(1-$F357)</f>
        <v/>
      </c>
      <c r="AB357" s="32">
        <f>($E357-AB344+$D357*(1-$F357))*(1-$F357)</f>
        <v/>
      </c>
      <c r="AC357" s="32">
        <f>($E357-AC344+$D357*(1-$F357))*(1-$F357)</f>
        <v/>
      </c>
      <c r="AD357" s="32">
        <f>($E357-AD344+$D357*(1-$F357))*(1-$F357)</f>
        <v/>
      </c>
      <c r="AF357" s="11">
        <f>CodePrefix&amp;$A357&amp;IF($C357="","","."&amp;$C357&amp;"."&amp;$B357)&amp;INDEX(VarEnd,MATCH($A357,VarKey,0))&amp;AF$5</f>
        <v/>
      </c>
      <c r="AG357" s="37">
        <f>($E357-AG344+$D357*(1-$F357))*(1-$F357)</f>
        <v/>
      </c>
      <c r="AH357" s="32">
        <f>($E357-AH344+$D357*(1-$F357))*(1-$F357)</f>
        <v/>
      </c>
      <c r="AI357" s="32">
        <f>($E357-AI344+$D357*(1-$F357))*(1-$F357)</f>
        <v/>
      </c>
      <c r="AJ357" s="32">
        <f>($E357-AJ344+$D357*(1-$F357))*(1-$F357)</f>
        <v/>
      </c>
      <c r="AK357" s="32">
        <f>($E357-AK344+$D357*(1-$F357))*(1-$F357)</f>
        <v/>
      </c>
      <c r="AL357" s="32">
        <f>($E357-AL344+$D357*(1-$F357))*(1-$F357)</f>
        <v/>
      </c>
      <c r="AM357" s="32">
        <f>($E357-AM344+$D357*(1-$F357))*(1-$F357)</f>
        <v/>
      </c>
      <c r="AN357" s="32">
        <f>($E357-AN344+$D357*(1-$F357))*(1-$F357)</f>
        <v/>
      </c>
      <c r="AO357" s="32">
        <f>($E357-AO344+$D357*(1-$F357))*(1-$F357)</f>
        <v/>
      </c>
      <c r="AP357" s="32">
        <f>($E357-AP344+$D357*(1-$F357))*(1-$F357)</f>
        <v/>
      </c>
      <c r="AQ357" s="32">
        <f>($E357-AQ344+$D357*(1-$F357))*(1-$F357)</f>
        <v/>
      </c>
      <c r="AR357" s="32">
        <f>($E357-AR344+$D357*(1-$F357))*(1-$F357)</f>
        <v/>
      </c>
      <c r="AS357" s="32">
        <f>($E357-AS344+$D357*(1-$F357))*(1-$F357)</f>
        <v/>
      </c>
      <c r="AT357" s="32">
        <f>($E357-AT344+$D357*(1-$F357))*(1-$F357)</f>
        <v/>
      </c>
      <c r="AU357" s="32">
        <f>($E357-AU344+$D357*(1-$F357))*(1-$F357)</f>
        <v/>
      </c>
      <c r="AV357" s="32">
        <f>($E357-AV344+$D357*(1-$F357))*(1-$F357)</f>
        <v/>
      </c>
      <c r="AW357" s="32">
        <f>($E357-AW344+$D357*(1-$F357))*(1-$F357)</f>
        <v/>
      </c>
      <c r="AX357" s="32">
        <f>($E357-AX344+$D357*(1-$F357))*(1-$F357)</f>
        <v/>
      </c>
      <c r="AY357" s="32">
        <f>($E357-AY344+$D357*(1-$F357))*(1-$F357)</f>
        <v/>
      </c>
    </row>
    <row r="358" hidden="1" outlineLevel="1">
      <c r="A358" s="14" t="inlineStr">
        <is>
          <t>txf</t>
        </is>
      </c>
      <c r="B358" s="14" t="inlineStr">
        <is>
          <t>nga</t>
        </is>
      </c>
      <c r="C358" s="14" t="inlineStr">
        <is>
          <t>pow</t>
        </is>
      </c>
      <c r="D358" s="32">
        <f>INDEX(Inputs_prices!$T$7:$T$18,MATCH($B358&amp;"."&amp;$C358,Inputs_prices!$A$7:$A$18,0))</f>
        <v/>
      </c>
      <c r="E358" s="32">
        <f>INDEX(Inputs_prices!$S$7:$S$18,MATCH($B358&amp;"."&amp;$C358,Inputs_prices!$A$7:$A$18,0))</f>
        <v/>
      </c>
      <c r="F358" s="32">
        <f>INDEX(Inputs_prices!$K$7:$K$18,MATCH($B358&amp;"."&amp;$C358,Inputs_prices!$A$7:$A$18,0))</f>
        <v/>
      </c>
      <c r="G358" s="36" t="n"/>
      <c r="H358" s="14">
        <f>INDEX(VarLab,MATCH($A358,VarKey,0))&amp;INDEX(MemLab,MATCH($C358&amp;"|"&amp;$B358,MemKey,0))</f>
        <v/>
      </c>
      <c r="I358" s="14">
        <f>INDEX(VarUnit,MATCH($A358,VarKey,0))</f>
        <v/>
      </c>
      <c r="J358" s="14">
        <f>INDEX(VarSrc,MATCH($A358,VarKey,0))</f>
        <v/>
      </c>
      <c r="K358" s="11">
        <f>CodePrefix&amp;$A358&amp;IF($C358="","","."&amp;$C358&amp;"."&amp;$B358)&amp;INDEX(VarEnd,MATCH($A358,VarKey,0))&amp;K$5</f>
        <v/>
      </c>
      <c r="L358" s="37">
        <f>($E358-L345+$D358*(1-$F358))*(1-$F358)</f>
        <v/>
      </c>
      <c r="M358" s="32">
        <f>($E358-M345+$D358*(1-$F358))*(1-$F358)</f>
        <v/>
      </c>
      <c r="N358" s="32">
        <f>($E358-N345+$D358*(1-$F358))*(1-$F358)</f>
        <v/>
      </c>
      <c r="O358" s="32">
        <f>($E358-O345+$D358*(1-$F358))*(1-$F358)</f>
        <v/>
      </c>
      <c r="P358" s="32">
        <f>($E358-P345+$D358*(1-$F358))*(1-$F358)</f>
        <v/>
      </c>
      <c r="Q358" s="32">
        <f>($E358-Q345+$D358*(1-$F358))*(1-$F358)</f>
        <v/>
      </c>
      <c r="R358" s="32">
        <f>($E358-R345+$D358*(1-$F358))*(1-$F358)</f>
        <v/>
      </c>
      <c r="S358" s="32">
        <f>($E358-S345+$D358*(1-$F358))*(1-$F358)</f>
        <v/>
      </c>
      <c r="T358" s="32">
        <f>($E358-T345+$D358*(1-$F358))*(1-$F358)</f>
        <v/>
      </c>
      <c r="U358" s="32">
        <f>($E358-U345+$D358*(1-$F358))*(1-$F358)</f>
        <v/>
      </c>
      <c r="V358" s="32">
        <f>($E358-V345+$D358*(1-$F358))*(1-$F358)</f>
        <v/>
      </c>
      <c r="W358" s="32">
        <f>($E358-W345+$D358*(1-$F358))*(1-$F358)</f>
        <v/>
      </c>
      <c r="X358" s="32">
        <f>($E358-X345+$D358*(1-$F358))*(1-$F358)</f>
        <v/>
      </c>
      <c r="Y358" s="32">
        <f>($E358-Y345+$D358*(1-$F358))*(1-$F358)</f>
        <v/>
      </c>
      <c r="Z358" s="32">
        <f>($E358-Z345+$D358*(1-$F358))*(1-$F358)</f>
        <v/>
      </c>
      <c r="AA358" s="32">
        <f>($E358-AA345+$D358*(1-$F358))*(1-$F358)</f>
        <v/>
      </c>
      <c r="AB358" s="32">
        <f>($E358-AB345+$D358*(1-$F358))*(1-$F358)</f>
        <v/>
      </c>
      <c r="AC358" s="32">
        <f>($E358-AC345+$D358*(1-$F358))*(1-$F358)</f>
        <v/>
      </c>
      <c r="AD358" s="32">
        <f>($E358-AD345+$D358*(1-$F358))*(1-$F358)</f>
        <v/>
      </c>
      <c r="AF358" s="11">
        <f>CodePrefix&amp;$A358&amp;IF($C358="","","."&amp;$C358&amp;"."&amp;$B358)&amp;INDEX(VarEnd,MATCH($A358,VarKey,0))&amp;AF$5</f>
        <v/>
      </c>
      <c r="AG358" s="37">
        <f>($E358-AG345+$D358*(1-$F358))*(1-$F358)</f>
        <v/>
      </c>
      <c r="AH358" s="32">
        <f>($E358-AH345+$D358*(1-$F358))*(1-$F358)</f>
        <v/>
      </c>
      <c r="AI358" s="32">
        <f>($E358-AI345+$D358*(1-$F358))*(1-$F358)</f>
        <v/>
      </c>
      <c r="AJ358" s="32">
        <f>($E358-AJ345+$D358*(1-$F358))*(1-$F358)</f>
        <v/>
      </c>
      <c r="AK358" s="32">
        <f>($E358-AK345+$D358*(1-$F358))*(1-$F358)</f>
        <v/>
      </c>
      <c r="AL358" s="32">
        <f>($E358-AL345+$D358*(1-$F358))*(1-$F358)</f>
        <v/>
      </c>
      <c r="AM358" s="32">
        <f>($E358-AM345+$D358*(1-$F358))*(1-$F358)</f>
        <v/>
      </c>
      <c r="AN358" s="32">
        <f>($E358-AN345+$D358*(1-$F358))*(1-$F358)</f>
        <v/>
      </c>
      <c r="AO358" s="32">
        <f>($E358-AO345+$D358*(1-$F358))*(1-$F358)</f>
        <v/>
      </c>
      <c r="AP358" s="32">
        <f>($E358-AP345+$D358*(1-$F358))*(1-$F358)</f>
        <v/>
      </c>
      <c r="AQ358" s="32">
        <f>($E358-AQ345+$D358*(1-$F358))*(1-$F358)</f>
        <v/>
      </c>
      <c r="AR358" s="32">
        <f>($E358-AR345+$D358*(1-$F358))*(1-$F358)</f>
        <v/>
      </c>
      <c r="AS358" s="32">
        <f>($E358-AS345+$D358*(1-$F358))*(1-$F358)</f>
        <v/>
      </c>
      <c r="AT358" s="32">
        <f>($E358-AT345+$D358*(1-$F358))*(1-$F358)</f>
        <v/>
      </c>
      <c r="AU358" s="32">
        <f>($E358-AU345+$D358*(1-$F358))*(1-$F358)</f>
        <v/>
      </c>
      <c r="AV358" s="32">
        <f>($E358-AV345+$D358*(1-$F358))*(1-$F358)</f>
        <v/>
      </c>
      <c r="AW358" s="32">
        <f>($E358-AW345+$D358*(1-$F358))*(1-$F358)</f>
        <v/>
      </c>
      <c r="AX358" s="32">
        <f>($E358-AX345+$D358*(1-$F358))*(1-$F358)</f>
        <v/>
      </c>
      <c r="AY358" s="32">
        <f>($E358-AY345+$D358*(1-$F358))*(1-$F358)</f>
        <v/>
      </c>
    </row>
    <row r="359" hidden="1" outlineLevel="1">
      <c r="A359" s="14" t="inlineStr">
        <is>
          <t>txf</t>
        </is>
      </c>
      <c r="B359" s="14" t="inlineStr">
        <is>
          <t>nga</t>
        </is>
      </c>
      <c r="C359" s="14" t="inlineStr">
        <is>
          <t>res</t>
        </is>
      </c>
      <c r="D359" s="32">
        <f>INDEX(Inputs_prices!$T$7:$T$18,MATCH($B359&amp;"."&amp;$C359,Inputs_prices!$A$7:$A$18,0))</f>
        <v/>
      </c>
      <c r="E359" s="32">
        <f>INDEX(Inputs_prices!$S$7:$S$18,MATCH($B359&amp;"."&amp;$C359,Inputs_prices!$A$7:$A$18,0))</f>
        <v/>
      </c>
      <c r="F359" s="32">
        <f>INDEX(Inputs_prices!$K$7:$K$18,MATCH($B359&amp;"."&amp;$C359,Inputs_prices!$A$7:$A$18,0))</f>
        <v/>
      </c>
      <c r="G359" s="36" t="n"/>
      <c r="H359" s="14">
        <f>INDEX(VarLab,MATCH($A359,VarKey,0))&amp;INDEX(MemLab,MATCH($C359&amp;"|"&amp;$B359,MemKey,0))</f>
        <v/>
      </c>
      <c r="I359" s="14">
        <f>INDEX(VarUnit,MATCH($A359,VarKey,0))</f>
        <v/>
      </c>
      <c r="J359" s="14">
        <f>INDEX(VarSrc,MATCH($A359,VarKey,0))</f>
        <v/>
      </c>
      <c r="K359" s="11">
        <f>CodePrefix&amp;$A359&amp;IF($C359="","","."&amp;$C359&amp;"."&amp;$B359)&amp;INDEX(VarEnd,MATCH($A359,VarKey,0))&amp;K$5</f>
        <v/>
      </c>
      <c r="L359" s="37">
        <f>($E359-L346+$D359*(1-$F359))*(1-$F359)</f>
        <v/>
      </c>
      <c r="M359" s="32">
        <f>($E359-M346+$D359*(1-$F359))*(1-$F359)</f>
        <v/>
      </c>
      <c r="N359" s="32">
        <f>($E359-N346+$D359*(1-$F359))*(1-$F359)</f>
        <v/>
      </c>
      <c r="O359" s="32">
        <f>($E359-O346+$D359*(1-$F359))*(1-$F359)</f>
        <v/>
      </c>
      <c r="P359" s="32">
        <f>($E359-P346+$D359*(1-$F359))*(1-$F359)</f>
        <v/>
      </c>
      <c r="Q359" s="32">
        <f>($E359-Q346+$D359*(1-$F359))*(1-$F359)</f>
        <v/>
      </c>
      <c r="R359" s="32">
        <f>($E359-R346+$D359*(1-$F359))*(1-$F359)</f>
        <v/>
      </c>
      <c r="S359" s="32">
        <f>($E359-S346+$D359*(1-$F359))*(1-$F359)</f>
        <v/>
      </c>
      <c r="T359" s="32">
        <f>($E359-T346+$D359*(1-$F359))*(1-$F359)</f>
        <v/>
      </c>
      <c r="U359" s="32">
        <f>($E359-U346+$D359*(1-$F359))*(1-$F359)</f>
        <v/>
      </c>
      <c r="V359" s="32">
        <f>($E359-V346+$D359*(1-$F359))*(1-$F359)</f>
        <v/>
      </c>
      <c r="W359" s="32">
        <f>($E359-W346+$D359*(1-$F359))*(1-$F359)</f>
        <v/>
      </c>
      <c r="X359" s="32">
        <f>($E359-X346+$D359*(1-$F359))*(1-$F359)</f>
        <v/>
      </c>
      <c r="Y359" s="32">
        <f>($E359-Y346+$D359*(1-$F359))*(1-$F359)</f>
        <v/>
      </c>
      <c r="Z359" s="32">
        <f>($E359-Z346+$D359*(1-$F359))*(1-$F359)</f>
        <v/>
      </c>
      <c r="AA359" s="32">
        <f>($E359-AA346+$D359*(1-$F359))*(1-$F359)</f>
        <v/>
      </c>
      <c r="AB359" s="32">
        <f>($E359-AB346+$D359*(1-$F359))*(1-$F359)</f>
        <v/>
      </c>
      <c r="AC359" s="32">
        <f>($E359-AC346+$D359*(1-$F359))*(1-$F359)</f>
        <v/>
      </c>
      <c r="AD359" s="32">
        <f>($E359-AD346+$D359*(1-$F359))*(1-$F359)</f>
        <v/>
      </c>
      <c r="AF359" s="11">
        <f>CodePrefix&amp;$A359&amp;IF($C359="","","."&amp;$C359&amp;"."&amp;$B359)&amp;INDEX(VarEnd,MATCH($A359,VarKey,0))&amp;AF$5</f>
        <v/>
      </c>
      <c r="AG359" s="37">
        <f>($E359-AG346+$D359*(1-$F359))*(1-$F359)</f>
        <v/>
      </c>
      <c r="AH359" s="32">
        <f>($E359-AH346+$D359*(1-$F359))*(1-$F359)</f>
        <v/>
      </c>
      <c r="AI359" s="32">
        <f>($E359-AI346+$D359*(1-$F359))*(1-$F359)</f>
        <v/>
      </c>
      <c r="AJ359" s="32">
        <f>($E359-AJ346+$D359*(1-$F359))*(1-$F359)</f>
        <v/>
      </c>
      <c r="AK359" s="32">
        <f>($E359-AK346+$D359*(1-$F359))*(1-$F359)</f>
        <v/>
      </c>
      <c r="AL359" s="32">
        <f>($E359-AL346+$D359*(1-$F359))*(1-$F359)</f>
        <v/>
      </c>
      <c r="AM359" s="32">
        <f>($E359-AM346+$D359*(1-$F359))*(1-$F359)</f>
        <v/>
      </c>
      <c r="AN359" s="32">
        <f>($E359-AN346+$D359*(1-$F359))*(1-$F359)</f>
        <v/>
      </c>
      <c r="AO359" s="32">
        <f>($E359-AO346+$D359*(1-$F359))*(1-$F359)</f>
        <v/>
      </c>
      <c r="AP359" s="32">
        <f>($E359-AP346+$D359*(1-$F359))*(1-$F359)</f>
        <v/>
      </c>
      <c r="AQ359" s="32">
        <f>($E359-AQ346+$D359*(1-$F359))*(1-$F359)</f>
        <v/>
      </c>
      <c r="AR359" s="32">
        <f>($E359-AR346+$D359*(1-$F359))*(1-$F359)</f>
        <v/>
      </c>
      <c r="AS359" s="32">
        <f>($E359-AS346+$D359*(1-$F359))*(1-$F359)</f>
        <v/>
      </c>
      <c r="AT359" s="32">
        <f>($E359-AT346+$D359*(1-$F359))*(1-$F359)</f>
        <v/>
      </c>
      <c r="AU359" s="32">
        <f>($E359-AU346+$D359*(1-$F359))*(1-$F359)</f>
        <v/>
      </c>
      <c r="AV359" s="32">
        <f>($E359-AV346+$D359*(1-$F359))*(1-$F359)</f>
        <v/>
      </c>
      <c r="AW359" s="32">
        <f>($E359-AW346+$D359*(1-$F359))*(1-$F359)</f>
        <v/>
      </c>
      <c r="AX359" s="32">
        <f>($E359-AX346+$D359*(1-$F359))*(1-$F359)</f>
        <v/>
      </c>
      <c r="AY359" s="32">
        <f>($E359-AY346+$D359*(1-$F359))*(1-$F359)</f>
        <v/>
      </c>
    </row>
    <row r="360" hidden="1" outlineLevel="1">
      <c r="A360" s="14" t="inlineStr">
        <is>
          <t>txf</t>
        </is>
      </c>
      <c r="B360" s="14" t="inlineStr">
        <is>
          <t>nga</t>
        </is>
      </c>
      <c r="C360" s="14" t="inlineStr">
        <is>
          <t>ind</t>
        </is>
      </c>
      <c r="D360" s="32">
        <f>INDEX(Inputs_prices!$T$7:$T$18,MATCH($B360&amp;"."&amp;$C360,Inputs_prices!$A$7:$A$18,0))</f>
        <v/>
      </c>
      <c r="E360" s="32">
        <f>INDEX(Inputs_prices!$S$7:$S$18,MATCH($B360&amp;"."&amp;$C360,Inputs_prices!$A$7:$A$18,0))</f>
        <v/>
      </c>
      <c r="F360" s="32">
        <f>INDEX(Inputs_prices!$K$7:$K$18,MATCH($B360&amp;"."&amp;$C360,Inputs_prices!$A$7:$A$18,0))</f>
        <v/>
      </c>
      <c r="G360" s="36" t="n"/>
      <c r="H360" s="14">
        <f>INDEX(VarLab,MATCH($A360,VarKey,0))&amp;INDEX(MemLab,MATCH($C360&amp;"|"&amp;$B360,MemKey,0))</f>
        <v/>
      </c>
      <c r="I360" s="14">
        <f>INDEX(VarUnit,MATCH($A360,VarKey,0))</f>
        <v/>
      </c>
      <c r="J360" s="14">
        <f>INDEX(VarSrc,MATCH($A360,VarKey,0))</f>
        <v/>
      </c>
      <c r="K360" s="11">
        <f>CodePrefix&amp;$A360&amp;IF($C360="","","."&amp;$C360&amp;"."&amp;$B360)&amp;INDEX(VarEnd,MATCH($A360,VarKey,0))&amp;K$5</f>
        <v/>
      </c>
      <c r="L360" s="37">
        <f>($E360-L347+$D360*(1-$F360))*(1-$F360)</f>
        <v/>
      </c>
      <c r="M360" s="32">
        <f>($E360-M347+$D360*(1-$F360))*(1-$F360)</f>
        <v/>
      </c>
      <c r="N360" s="32">
        <f>($E360-N347+$D360*(1-$F360))*(1-$F360)</f>
        <v/>
      </c>
      <c r="O360" s="32">
        <f>($E360-O347+$D360*(1-$F360))*(1-$F360)</f>
        <v/>
      </c>
      <c r="P360" s="32">
        <f>($E360-P347+$D360*(1-$F360))*(1-$F360)</f>
        <v/>
      </c>
      <c r="Q360" s="32">
        <f>($E360-Q347+$D360*(1-$F360))*(1-$F360)</f>
        <v/>
      </c>
      <c r="R360" s="32">
        <f>($E360-R347+$D360*(1-$F360))*(1-$F360)</f>
        <v/>
      </c>
      <c r="S360" s="32">
        <f>($E360-S347+$D360*(1-$F360))*(1-$F360)</f>
        <v/>
      </c>
      <c r="T360" s="32">
        <f>($E360-T347+$D360*(1-$F360))*(1-$F360)</f>
        <v/>
      </c>
      <c r="U360" s="32">
        <f>($E360-U347+$D360*(1-$F360))*(1-$F360)</f>
        <v/>
      </c>
      <c r="V360" s="32">
        <f>($E360-V347+$D360*(1-$F360))*(1-$F360)</f>
        <v/>
      </c>
      <c r="W360" s="32">
        <f>($E360-W347+$D360*(1-$F360))*(1-$F360)</f>
        <v/>
      </c>
      <c r="X360" s="32">
        <f>($E360-X347+$D360*(1-$F360))*(1-$F360)</f>
        <v/>
      </c>
      <c r="Y360" s="32">
        <f>($E360-Y347+$D360*(1-$F360))*(1-$F360)</f>
        <v/>
      </c>
      <c r="Z360" s="32">
        <f>($E360-Z347+$D360*(1-$F360))*(1-$F360)</f>
        <v/>
      </c>
      <c r="AA360" s="32">
        <f>($E360-AA347+$D360*(1-$F360))*(1-$F360)</f>
        <v/>
      </c>
      <c r="AB360" s="32">
        <f>($E360-AB347+$D360*(1-$F360))*(1-$F360)</f>
        <v/>
      </c>
      <c r="AC360" s="32">
        <f>($E360-AC347+$D360*(1-$F360))*(1-$F360)</f>
        <v/>
      </c>
      <c r="AD360" s="32">
        <f>($E360-AD347+$D360*(1-$F360))*(1-$F360)</f>
        <v/>
      </c>
      <c r="AF360" s="11">
        <f>CodePrefix&amp;$A360&amp;IF($C360="","","."&amp;$C360&amp;"."&amp;$B360)&amp;INDEX(VarEnd,MATCH($A360,VarKey,0))&amp;AF$5</f>
        <v/>
      </c>
      <c r="AG360" s="37">
        <f>($E360-AG347+$D360*(1-$F360))*(1-$F360)</f>
        <v/>
      </c>
      <c r="AH360" s="32">
        <f>($E360-AH347+$D360*(1-$F360))*(1-$F360)</f>
        <v/>
      </c>
      <c r="AI360" s="32">
        <f>($E360-AI347+$D360*(1-$F360))*(1-$F360)</f>
        <v/>
      </c>
      <c r="AJ360" s="32">
        <f>($E360-AJ347+$D360*(1-$F360))*(1-$F360)</f>
        <v/>
      </c>
      <c r="AK360" s="32">
        <f>($E360-AK347+$D360*(1-$F360))*(1-$F360)</f>
        <v/>
      </c>
      <c r="AL360" s="32">
        <f>($E360-AL347+$D360*(1-$F360))*(1-$F360)</f>
        <v/>
      </c>
      <c r="AM360" s="32">
        <f>($E360-AM347+$D360*(1-$F360))*(1-$F360)</f>
        <v/>
      </c>
      <c r="AN360" s="32">
        <f>($E360-AN347+$D360*(1-$F360))*(1-$F360)</f>
        <v/>
      </c>
      <c r="AO360" s="32">
        <f>($E360-AO347+$D360*(1-$F360))*(1-$F360)</f>
        <v/>
      </c>
      <c r="AP360" s="32">
        <f>($E360-AP347+$D360*(1-$F360))*(1-$F360)</f>
        <v/>
      </c>
      <c r="AQ360" s="32">
        <f>($E360-AQ347+$D360*(1-$F360))*(1-$F360)</f>
        <v/>
      </c>
      <c r="AR360" s="32">
        <f>($E360-AR347+$D360*(1-$F360))*(1-$F360)</f>
        <v/>
      </c>
      <c r="AS360" s="32">
        <f>($E360-AS347+$D360*(1-$F360))*(1-$F360)</f>
        <v/>
      </c>
      <c r="AT360" s="32">
        <f>($E360-AT347+$D360*(1-$F360))*(1-$F360)</f>
        <v/>
      </c>
      <c r="AU360" s="32">
        <f>($E360-AU347+$D360*(1-$F360))*(1-$F360)</f>
        <v/>
      </c>
      <c r="AV360" s="32">
        <f>($E360-AV347+$D360*(1-$F360))*(1-$F360)</f>
        <v/>
      </c>
      <c r="AW360" s="32">
        <f>($E360-AW347+$D360*(1-$F360))*(1-$F360)</f>
        <v/>
      </c>
      <c r="AX360" s="32">
        <f>($E360-AX347+$D360*(1-$F360))*(1-$F360)</f>
        <v/>
      </c>
      <c r="AY360" s="32">
        <f>($E360-AY347+$D360*(1-$F360))*(1-$F360)</f>
        <v/>
      </c>
    </row>
    <row r="361" hidden="1" outlineLevel="1">
      <c r="A361" s="14" t="inlineStr">
        <is>
          <t>txf</t>
        </is>
      </c>
      <c r="B361" s="14" t="inlineStr">
        <is>
          <t>gso</t>
        </is>
      </c>
      <c r="C361" s="14" t="inlineStr">
        <is>
          <t>all</t>
        </is>
      </c>
      <c r="D361" s="32">
        <f>INDEX(Inputs_prices!$T$7:$T$18,MATCH($B361&amp;"."&amp;$C361,Inputs_prices!$A$7:$A$18,0))</f>
        <v/>
      </c>
      <c r="E361" s="32">
        <f>INDEX(Inputs_prices!$S$7:$S$18,MATCH($B361&amp;"."&amp;$C361,Inputs_prices!$A$7:$A$18,0))</f>
        <v/>
      </c>
      <c r="F361" s="32">
        <f>INDEX(Inputs_prices!$K$7:$K$18,MATCH($B361&amp;"."&amp;$C361,Inputs_prices!$A$7:$A$18,0))</f>
        <v/>
      </c>
      <c r="G361" s="36" t="n"/>
      <c r="H361" s="14">
        <f>INDEX(VarLab,MATCH($A361,VarKey,0))&amp;INDEX(MemLab,MATCH($C361&amp;"|"&amp;$B361,MemKey,0))</f>
        <v/>
      </c>
      <c r="I361" s="14">
        <f>INDEX(VarUnit,MATCH($A361,VarKey,0))</f>
        <v/>
      </c>
      <c r="J361" s="14">
        <f>INDEX(VarSrc,MATCH($A361,VarKey,0))</f>
        <v/>
      </c>
      <c r="K361" s="11">
        <f>CodePrefix&amp;$A361&amp;IF($C361="","","."&amp;$C361&amp;"."&amp;$B361)&amp;INDEX(VarEnd,MATCH($A361,VarKey,0))&amp;K$5</f>
        <v/>
      </c>
      <c r="L361" s="37">
        <f>($E361-L348+$D361*(1-$F361))*(1-$F361)</f>
        <v/>
      </c>
      <c r="M361" s="32">
        <f>($E361-M348+$D361*(1-$F361))*(1-$F361)</f>
        <v/>
      </c>
      <c r="N361" s="32">
        <f>($E361-N348+$D361*(1-$F361))*(1-$F361)</f>
        <v/>
      </c>
      <c r="O361" s="32">
        <f>($E361-O348+$D361*(1-$F361))*(1-$F361)</f>
        <v/>
      </c>
      <c r="P361" s="32">
        <f>($E361-P348+$D361*(1-$F361))*(1-$F361)</f>
        <v/>
      </c>
      <c r="Q361" s="32">
        <f>($E361-Q348+$D361*(1-$F361))*(1-$F361)</f>
        <v/>
      </c>
      <c r="R361" s="32">
        <f>($E361-R348+$D361*(1-$F361))*(1-$F361)</f>
        <v/>
      </c>
      <c r="S361" s="32">
        <f>($E361-S348+$D361*(1-$F361))*(1-$F361)</f>
        <v/>
      </c>
      <c r="T361" s="32">
        <f>($E361-T348+$D361*(1-$F361))*(1-$F361)</f>
        <v/>
      </c>
      <c r="U361" s="32">
        <f>($E361-U348+$D361*(1-$F361))*(1-$F361)</f>
        <v/>
      </c>
      <c r="V361" s="32">
        <f>($E361-V348+$D361*(1-$F361))*(1-$F361)</f>
        <v/>
      </c>
      <c r="W361" s="32">
        <f>($E361-W348+$D361*(1-$F361))*(1-$F361)</f>
        <v/>
      </c>
      <c r="X361" s="32">
        <f>($E361-X348+$D361*(1-$F361))*(1-$F361)</f>
        <v/>
      </c>
      <c r="Y361" s="32">
        <f>($E361-Y348+$D361*(1-$F361))*(1-$F361)</f>
        <v/>
      </c>
      <c r="Z361" s="32">
        <f>($E361-Z348+$D361*(1-$F361))*(1-$F361)</f>
        <v/>
      </c>
      <c r="AA361" s="32">
        <f>($E361-AA348+$D361*(1-$F361))*(1-$F361)</f>
        <v/>
      </c>
      <c r="AB361" s="32">
        <f>($E361-AB348+$D361*(1-$F361))*(1-$F361)</f>
        <v/>
      </c>
      <c r="AC361" s="32">
        <f>($E361-AC348+$D361*(1-$F361))*(1-$F361)</f>
        <v/>
      </c>
      <c r="AD361" s="32">
        <f>($E361-AD348+$D361*(1-$F361))*(1-$F361)</f>
        <v/>
      </c>
      <c r="AF361" s="11">
        <f>CodePrefix&amp;$A361&amp;IF($C361="","","."&amp;$C361&amp;"."&amp;$B361)&amp;INDEX(VarEnd,MATCH($A361,VarKey,0))&amp;AF$5</f>
        <v/>
      </c>
      <c r="AG361" s="37">
        <f>($E361-AG348+$D361*(1-$F361))*(1-$F361)</f>
        <v/>
      </c>
      <c r="AH361" s="32">
        <f>($E361-AH348+$D361*(1-$F361))*(1-$F361)</f>
        <v/>
      </c>
      <c r="AI361" s="32">
        <f>($E361-AI348+$D361*(1-$F361))*(1-$F361)</f>
        <v/>
      </c>
      <c r="AJ361" s="32">
        <f>($E361-AJ348+$D361*(1-$F361))*(1-$F361)</f>
        <v/>
      </c>
      <c r="AK361" s="32">
        <f>($E361-AK348+$D361*(1-$F361))*(1-$F361)</f>
        <v/>
      </c>
      <c r="AL361" s="32">
        <f>($E361-AL348+$D361*(1-$F361))*(1-$F361)</f>
        <v/>
      </c>
      <c r="AM361" s="32">
        <f>($E361-AM348+$D361*(1-$F361))*(1-$F361)</f>
        <v/>
      </c>
      <c r="AN361" s="32">
        <f>($E361-AN348+$D361*(1-$F361))*(1-$F361)</f>
        <v/>
      </c>
      <c r="AO361" s="32">
        <f>($E361-AO348+$D361*(1-$F361))*(1-$F361)</f>
        <v/>
      </c>
      <c r="AP361" s="32">
        <f>($E361-AP348+$D361*(1-$F361))*(1-$F361)</f>
        <v/>
      </c>
      <c r="AQ361" s="32">
        <f>($E361-AQ348+$D361*(1-$F361))*(1-$F361)</f>
        <v/>
      </c>
      <c r="AR361" s="32">
        <f>($E361-AR348+$D361*(1-$F361))*(1-$F361)</f>
        <v/>
      </c>
      <c r="AS361" s="32">
        <f>($E361-AS348+$D361*(1-$F361))*(1-$F361)</f>
        <v/>
      </c>
      <c r="AT361" s="32">
        <f>($E361-AT348+$D361*(1-$F361))*(1-$F361)</f>
        <v/>
      </c>
      <c r="AU361" s="32">
        <f>($E361-AU348+$D361*(1-$F361))*(1-$F361)</f>
        <v/>
      </c>
      <c r="AV361" s="32">
        <f>($E361-AV348+$D361*(1-$F361))*(1-$F361)</f>
        <v/>
      </c>
      <c r="AW361" s="32">
        <f>($E361-AW348+$D361*(1-$F361))*(1-$F361)</f>
        <v/>
      </c>
      <c r="AX361" s="32">
        <f>($E361-AX348+$D361*(1-$F361))*(1-$F361)</f>
        <v/>
      </c>
      <c r="AY361" s="32">
        <f>($E361-AY348+$D361*(1-$F361))*(1-$F361)</f>
        <v/>
      </c>
    </row>
    <row r="362" hidden="1" outlineLevel="1">
      <c r="A362" s="14" t="inlineStr">
        <is>
          <t>txf</t>
        </is>
      </c>
      <c r="B362" s="14" t="inlineStr">
        <is>
          <t>die</t>
        </is>
      </c>
      <c r="C362" s="14" t="inlineStr">
        <is>
          <t>all</t>
        </is>
      </c>
      <c r="D362" s="32">
        <f>INDEX(Inputs_prices!$T$7:$T$18,MATCH($B362&amp;"."&amp;$C362,Inputs_prices!$A$7:$A$18,0))</f>
        <v/>
      </c>
      <c r="E362" s="32">
        <f>INDEX(Inputs_prices!$S$7:$S$18,MATCH($B362&amp;"."&amp;$C362,Inputs_prices!$A$7:$A$18,0))</f>
        <v/>
      </c>
      <c r="F362" s="32">
        <f>INDEX(Inputs_prices!$K$7:$K$18,MATCH($B362&amp;"."&amp;$C362,Inputs_prices!$A$7:$A$18,0))</f>
        <v/>
      </c>
      <c r="G362" s="36" t="n"/>
      <c r="H362" s="14">
        <f>INDEX(VarLab,MATCH($A362,VarKey,0))&amp;INDEX(MemLab,MATCH($C362&amp;"|"&amp;$B362,MemKey,0))</f>
        <v/>
      </c>
      <c r="I362" s="14">
        <f>INDEX(VarUnit,MATCH($A362,VarKey,0))</f>
        <v/>
      </c>
      <c r="J362" s="14">
        <f>INDEX(VarSrc,MATCH($A362,VarKey,0))</f>
        <v/>
      </c>
      <c r="K362" s="11">
        <f>CodePrefix&amp;$A362&amp;IF($C362="","","."&amp;$C362&amp;"."&amp;$B362)&amp;INDEX(VarEnd,MATCH($A362,VarKey,0))&amp;K$5</f>
        <v/>
      </c>
      <c r="L362" s="37">
        <f>($E362-L349+$D362*(1-$F362))*(1-$F362)</f>
        <v/>
      </c>
      <c r="M362" s="32">
        <f>($E362-M349+$D362*(1-$F362))*(1-$F362)</f>
        <v/>
      </c>
      <c r="N362" s="32">
        <f>($E362-N349+$D362*(1-$F362))*(1-$F362)</f>
        <v/>
      </c>
      <c r="O362" s="32">
        <f>($E362-O349+$D362*(1-$F362))*(1-$F362)</f>
        <v/>
      </c>
      <c r="P362" s="32">
        <f>($E362-P349+$D362*(1-$F362))*(1-$F362)</f>
        <v/>
      </c>
      <c r="Q362" s="32">
        <f>($E362-Q349+$D362*(1-$F362))*(1-$F362)</f>
        <v/>
      </c>
      <c r="R362" s="32">
        <f>($E362-R349+$D362*(1-$F362))*(1-$F362)</f>
        <v/>
      </c>
      <c r="S362" s="32">
        <f>($E362-S349+$D362*(1-$F362))*(1-$F362)</f>
        <v/>
      </c>
      <c r="T362" s="32">
        <f>($E362-T349+$D362*(1-$F362))*(1-$F362)</f>
        <v/>
      </c>
      <c r="U362" s="32">
        <f>($E362-U349+$D362*(1-$F362))*(1-$F362)</f>
        <v/>
      </c>
      <c r="V362" s="32">
        <f>($E362-V349+$D362*(1-$F362))*(1-$F362)</f>
        <v/>
      </c>
      <c r="W362" s="32">
        <f>($E362-W349+$D362*(1-$F362))*(1-$F362)</f>
        <v/>
      </c>
      <c r="X362" s="32">
        <f>($E362-X349+$D362*(1-$F362))*(1-$F362)</f>
        <v/>
      </c>
      <c r="Y362" s="32">
        <f>($E362-Y349+$D362*(1-$F362))*(1-$F362)</f>
        <v/>
      </c>
      <c r="Z362" s="32">
        <f>($E362-Z349+$D362*(1-$F362))*(1-$F362)</f>
        <v/>
      </c>
      <c r="AA362" s="32">
        <f>($E362-AA349+$D362*(1-$F362))*(1-$F362)</f>
        <v/>
      </c>
      <c r="AB362" s="32">
        <f>($E362-AB349+$D362*(1-$F362))*(1-$F362)</f>
        <v/>
      </c>
      <c r="AC362" s="32">
        <f>($E362-AC349+$D362*(1-$F362))*(1-$F362)</f>
        <v/>
      </c>
      <c r="AD362" s="32">
        <f>($E362-AD349+$D362*(1-$F362))*(1-$F362)</f>
        <v/>
      </c>
      <c r="AF362" s="11">
        <f>CodePrefix&amp;$A362&amp;IF($C362="","","."&amp;$C362&amp;"."&amp;$B362)&amp;INDEX(VarEnd,MATCH($A362,VarKey,0))&amp;AF$5</f>
        <v/>
      </c>
      <c r="AG362" s="37">
        <f>($E362-AG349+$D362*(1-$F362))*(1-$F362)</f>
        <v/>
      </c>
      <c r="AH362" s="32">
        <f>($E362-AH349+$D362*(1-$F362))*(1-$F362)</f>
        <v/>
      </c>
      <c r="AI362" s="32">
        <f>($E362-AI349+$D362*(1-$F362))*(1-$F362)</f>
        <v/>
      </c>
      <c r="AJ362" s="32">
        <f>($E362-AJ349+$D362*(1-$F362))*(1-$F362)</f>
        <v/>
      </c>
      <c r="AK362" s="32">
        <f>($E362-AK349+$D362*(1-$F362))*(1-$F362)</f>
        <v/>
      </c>
      <c r="AL362" s="32">
        <f>($E362-AL349+$D362*(1-$F362))*(1-$F362)</f>
        <v/>
      </c>
      <c r="AM362" s="32">
        <f>($E362-AM349+$D362*(1-$F362))*(1-$F362)</f>
        <v/>
      </c>
      <c r="AN362" s="32">
        <f>($E362-AN349+$D362*(1-$F362))*(1-$F362)</f>
        <v/>
      </c>
      <c r="AO362" s="32">
        <f>($E362-AO349+$D362*(1-$F362))*(1-$F362)</f>
        <v/>
      </c>
      <c r="AP362" s="32">
        <f>($E362-AP349+$D362*(1-$F362))*(1-$F362)</f>
        <v/>
      </c>
      <c r="AQ362" s="32">
        <f>($E362-AQ349+$D362*(1-$F362))*(1-$F362)</f>
        <v/>
      </c>
      <c r="AR362" s="32">
        <f>($E362-AR349+$D362*(1-$F362))*(1-$F362)</f>
        <v/>
      </c>
      <c r="AS362" s="32">
        <f>($E362-AS349+$D362*(1-$F362))*(1-$F362)</f>
        <v/>
      </c>
      <c r="AT362" s="32">
        <f>($E362-AT349+$D362*(1-$F362))*(1-$F362)</f>
        <v/>
      </c>
      <c r="AU362" s="32">
        <f>($E362-AU349+$D362*(1-$F362))*(1-$F362)</f>
        <v/>
      </c>
      <c r="AV362" s="32">
        <f>($E362-AV349+$D362*(1-$F362))*(1-$F362)</f>
        <v/>
      </c>
      <c r="AW362" s="32">
        <f>($E362-AW349+$D362*(1-$F362))*(1-$F362)</f>
        <v/>
      </c>
      <c r="AX362" s="32">
        <f>($E362-AX349+$D362*(1-$F362))*(1-$F362)</f>
        <v/>
      </c>
      <c r="AY362" s="32">
        <f>($E362-AY349+$D362*(1-$F362))*(1-$F362)</f>
        <v/>
      </c>
    </row>
    <row r="363" hidden="1" outlineLevel="1">
      <c r="A363" s="14" t="inlineStr">
        <is>
          <t>txf</t>
        </is>
      </c>
      <c r="B363" s="14" t="inlineStr">
        <is>
          <t>lpg</t>
        </is>
      </c>
      <c r="C363" s="14" t="inlineStr">
        <is>
          <t>all</t>
        </is>
      </c>
      <c r="D363" s="32">
        <f>INDEX(Inputs_prices!$T$7:$T$18,MATCH($B363&amp;"."&amp;$C363,Inputs_prices!$A$7:$A$18,0))</f>
        <v/>
      </c>
      <c r="E363" s="32">
        <f>INDEX(Inputs_prices!$S$7:$S$18,MATCH($B363&amp;"."&amp;$C363,Inputs_prices!$A$7:$A$18,0))</f>
        <v/>
      </c>
      <c r="F363" s="32">
        <f>INDEX(Inputs_prices!$K$7:$K$18,MATCH($B363&amp;"."&amp;$C363,Inputs_prices!$A$7:$A$18,0))</f>
        <v/>
      </c>
      <c r="G363" s="36" t="n"/>
      <c r="H363" s="14">
        <f>INDEX(VarLab,MATCH($A363,VarKey,0))&amp;INDEX(MemLab,MATCH($C363&amp;"|"&amp;$B363,MemKey,0))</f>
        <v/>
      </c>
      <c r="I363" s="14">
        <f>INDEX(VarUnit,MATCH($A363,VarKey,0))</f>
        <v/>
      </c>
      <c r="J363" s="14">
        <f>INDEX(VarSrc,MATCH($A363,VarKey,0))</f>
        <v/>
      </c>
      <c r="K363" s="11">
        <f>CodePrefix&amp;$A363&amp;IF($C363="","","."&amp;$C363&amp;"."&amp;$B363)&amp;INDEX(VarEnd,MATCH($A363,VarKey,0))&amp;K$5</f>
        <v/>
      </c>
      <c r="L363" s="37">
        <f>($E363-L350+$D363*(1-$F363))*(1-$F363)</f>
        <v/>
      </c>
      <c r="M363" s="32">
        <f>($E363-M350+$D363*(1-$F363))*(1-$F363)</f>
        <v/>
      </c>
      <c r="N363" s="32">
        <f>($E363-N350+$D363*(1-$F363))*(1-$F363)</f>
        <v/>
      </c>
      <c r="O363" s="32">
        <f>($E363-O350+$D363*(1-$F363))*(1-$F363)</f>
        <v/>
      </c>
      <c r="P363" s="32">
        <f>($E363-P350+$D363*(1-$F363))*(1-$F363)</f>
        <v/>
      </c>
      <c r="Q363" s="32">
        <f>($E363-Q350+$D363*(1-$F363))*(1-$F363)</f>
        <v/>
      </c>
      <c r="R363" s="32">
        <f>($E363-R350+$D363*(1-$F363))*(1-$F363)</f>
        <v/>
      </c>
      <c r="S363" s="32">
        <f>($E363-S350+$D363*(1-$F363))*(1-$F363)</f>
        <v/>
      </c>
      <c r="T363" s="32">
        <f>($E363-T350+$D363*(1-$F363))*(1-$F363)</f>
        <v/>
      </c>
      <c r="U363" s="32">
        <f>($E363-U350+$D363*(1-$F363))*(1-$F363)</f>
        <v/>
      </c>
      <c r="V363" s="32">
        <f>($E363-V350+$D363*(1-$F363))*(1-$F363)</f>
        <v/>
      </c>
      <c r="W363" s="32">
        <f>($E363-W350+$D363*(1-$F363))*(1-$F363)</f>
        <v/>
      </c>
      <c r="X363" s="32">
        <f>($E363-X350+$D363*(1-$F363))*(1-$F363)</f>
        <v/>
      </c>
      <c r="Y363" s="32">
        <f>($E363-Y350+$D363*(1-$F363))*(1-$F363)</f>
        <v/>
      </c>
      <c r="Z363" s="32">
        <f>($E363-Z350+$D363*(1-$F363))*(1-$F363)</f>
        <v/>
      </c>
      <c r="AA363" s="32">
        <f>($E363-AA350+$D363*(1-$F363))*(1-$F363)</f>
        <v/>
      </c>
      <c r="AB363" s="32">
        <f>($E363-AB350+$D363*(1-$F363))*(1-$F363)</f>
        <v/>
      </c>
      <c r="AC363" s="32">
        <f>($E363-AC350+$D363*(1-$F363))*(1-$F363)</f>
        <v/>
      </c>
      <c r="AD363" s="32">
        <f>($E363-AD350+$D363*(1-$F363))*(1-$F363)</f>
        <v/>
      </c>
      <c r="AF363" s="11">
        <f>CodePrefix&amp;$A363&amp;IF($C363="","","."&amp;$C363&amp;"."&amp;$B363)&amp;INDEX(VarEnd,MATCH($A363,VarKey,0))&amp;AF$5</f>
        <v/>
      </c>
      <c r="AG363" s="37">
        <f>($E363-AG350+$D363*(1-$F363))*(1-$F363)</f>
        <v/>
      </c>
      <c r="AH363" s="32">
        <f>($E363-AH350+$D363*(1-$F363))*(1-$F363)</f>
        <v/>
      </c>
      <c r="AI363" s="32">
        <f>($E363-AI350+$D363*(1-$F363))*(1-$F363)</f>
        <v/>
      </c>
      <c r="AJ363" s="32">
        <f>($E363-AJ350+$D363*(1-$F363))*(1-$F363)</f>
        <v/>
      </c>
      <c r="AK363" s="32">
        <f>($E363-AK350+$D363*(1-$F363))*(1-$F363)</f>
        <v/>
      </c>
      <c r="AL363" s="32">
        <f>($E363-AL350+$D363*(1-$F363))*(1-$F363)</f>
        <v/>
      </c>
      <c r="AM363" s="32">
        <f>($E363-AM350+$D363*(1-$F363))*(1-$F363)</f>
        <v/>
      </c>
      <c r="AN363" s="32">
        <f>($E363-AN350+$D363*(1-$F363))*(1-$F363)</f>
        <v/>
      </c>
      <c r="AO363" s="32">
        <f>($E363-AO350+$D363*(1-$F363))*(1-$F363)</f>
        <v/>
      </c>
      <c r="AP363" s="32">
        <f>($E363-AP350+$D363*(1-$F363))*(1-$F363)</f>
        <v/>
      </c>
      <c r="AQ363" s="32">
        <f>($E363-AQ350+$D363*(1-$F363))*(1-$F363)</f>
        <v/>
      </c>
      <c r="AR363" s="32">
        <f>($E363-AR350+$D363*(1-$F363))*(1-$F363)</f>
        <v/>
      </c>
      <c r="AS363" s="32">
        <f>($E363-AS350+$D363*(1-$F363))*(1-$F363)</f>
        <v/>
      </c>
      <c r="AT363" s="32">
        <f>($E363-AT350+$D363*(1-$F363))*(1-$F363)</f>
        <v/>
      </c>
      <c r="AU363" s="32">
        <f>($E363-AU350+$D363*(1-$F363))*(1-$F363)</f>
        <v/>
      </c>
      <c r="AV363" s="32">
        <f>($E363-AV350+$D363*(1-$F363))*(1-$F363)</f>
        <v/>
      </c>
      <c r="AW363" s="32">
        <f>($E363-AW350+$D363*(1-$F363))*(1-$F363)</f>
        <v/>
      </c>
      <c r="AX363" s="32">
        <f>($E363-AX350+$D363*(1-$F363))*(1-$F363)</f>
        <v/>
      </c>
      <c r="AY363" s="32">
        <f>($E363-AY350+$D363*(1-$F363))*(1-$F363)</f>
        <v/>
      </c>
    </row>
    <row r="364" hidden="1" outlineLevel="1">
      <c r="A364" s="14" t="inlineStr">
        <is>
          <t>txf</t>
        </is>
      </c>
      <c r="B364" s="14" t="inlineStr">
        <is>
          <t>ker</t>
        </is>
      </c>
      <c r="C364" s="14" t="inlineStr">
        <is>
          <t>all</t>
        </is>
      </c>
      <c r="D364" s="32">
        <f>INDEX(Inputs_prices!$T$7:$T$18,MATCH($B364&amp;"."&amp;$C364,Inputs_prices!$A$7:$A$18,0))</f>
        <v/>
      </c>
      <c r="E364" s="32">
        <f>INDEX(Inputs_prices!$S$7:$S$18,MATCH($B364&amp;"."&amp;$C364,Inputs_prices!$A$7:$A$18,0))</f>
        <v/>
      </c>
      <c r="F364" s="32">
        <f>INDEX(Inputs_prices!$K$7:$K$18,MATCH($B364&amp;"."&amp;$C364,Inputs_prices!$A$7:$A$18,0))</f>
        <v/>
      </c>
      <c r="G364" s="36" t="n"/>
      <c r="H364" s="14">
        <f>INDEX(VarLab,MATCH($A364,VarKey,0))&amp;INDEX(MemLab,MATCH($C364&amp;"|"&amp;$B364,MemKey,0))</f>
        <v/>
      </c>
      <c r="I364" s="14">
        <f>INDEX(VarUnit,MATCH($A364,VarKey,0))</f>
        <v/>
      </c>
      <c r="J364" s="14">
        <f>INDEX(VarSrc,MATCH($A364,VarKey,0))</f>
        <v/>
      </c>
      <c r="K364" s="11">
        <f>CodePrefix&amp;$A364&amp;IF($C364="","","."&amp;$C364&amp;"."&amp;$B364)&amp;INDEX(VarEnd,MATCH($A364,VarKey,0))&amp;K$5</f>
        <v/>
      </c>
      <c r="L364" s="37">
        <f>($E364-L351+$D364*(1-$F364))*(1-$F364)</f>
        <v/>
      </c>
      <c r="M364" s="32">
        <f>($E364-M351+$D364*(1-$F364))*(1-$F364)</f>
        <v/>
      </c>
      <c r="N364" s="32">
        <f>($E364-N351+$D364*(1-$F364))*(1-$F364)</f>
        <v/>
      </c>
      <c r="O364" s="32">
        <f>($E364-O351+$D364*(1-$F364))*(1-$F364)</f>
        <v/>
      </c>
      <c r="P364" s="32">
        <f>($E364-P351+$D364*(1-$F364))*(1-$F364)</f>
        <v/>
      </c>
      <c r="Q364" s="32">
        <f>($E364-Q351+$D364*(1-$F364))*(1-$F364)</f>
        <v/>
      </c>
      <c r="R364" s="32">
        <f>($E364-R351+$D364*(1-$F364))*(1-$F364)</f>
        <v/>
      </c>
      <c r="S364" s="32">
        <f>($E364-S351+$D364*(1-$F364))*(1-$F364)</f>
        <v/>
      </c>
      <c r="T364" s="32">
        <f>($E364-T351+$D364*(1-$F364))*(1-$F364)</f>
        <v/>
      </c>
      <c r="U364" s="32">
        <f>($E364-U351+$D364*(1-$F364))*(1-$F364)</f>
        <v/>
      </c>
      <c r="V364" s="32">
        <f>($E364-V351+$D364*(1-$F364))*(1-$F364)</f>
        <v/>
      </c>
      <c r="W364" s="32">
        <f>($E364-W351+$D364*(1-$F364))*(1-$F364)</f>
        <v/>
      </c>
      <c r="X364" s="32">
        <f>($E364-X351+$D364*(1-$F364))*(1-$F364)</f>
        <v/>
      </c>
      <c r="Y364" s="32">
        <f>($E364-Y351+$D364*(1-$F364))*(1-$F364)</f>
        <v/>
      </c>
      <c r="Z364" s="32">
        <f>($E364-Z351+$D364*(1-$F364))*(1-$F364)</f>
        <v/>
      </c>
      <c r="AA364" s="32">
        <f>($E364-AA351+$D364*(1-$F364))*(1-$F364)</f>
        <v/>
      </c>
      <c r="AB364" s="32">
        <f>($E364-AB351+$D364*(1-$F364))*(1-$F364)</f>
        <v/>
      </c>
      <c r="AC364" s="32">
        <f>($E364-AC351+$D364*(1-$F364))*(1-$F364)</f>
        <v/>
      </c>
      <c r="AD364" s="32">
        <f>($E364-AD351+$D364*(1-$F364))*(1-$F364)</f>
        <v/>
      </c>
      <c r="AF364" s="11">
        <f>CodePrefix&amp;$A364&amp;IF($C364="","","."&amp;$C364&amp;"."&amp;$B364)&amp;INDEX(VarEnd,MATCH($A364,VarKey,0))&amp;AF$5</f>
        <v/>
      </c>
      <c r="AG364" s="37">
        <f>($E364-AG351+$D364*(1-$F364))*(1-$F364)</f>
        <v/>
      </c>
      <c r="AH364" s="32">
        <f>($E364-AH351+$D364*(1-$F364))*(1-$F364)</f>
        <v/>
      </c>
      <c r="AI364" s="32">
        <f>($E364-AI351+$D364*(1-$F364))*(1-$F364)</f>
        <v/>
      </c>
      <c r="AJ364" s="32">
        <f>($E364-AJ351+$D364*(1-$F364))*(1-$F364)</f>
        <v/>
      </c>
      <c r="AK364" s="32">
        <f>($E364-AK351+$D364*(1-$F364))*(1-$F364)</f>
        <v/>
      </c>
      <c r="AL364" s="32">
        <f>($E364-AL351+$D364*(1-$F364))*(1-$F364)</f>
        <v/>
      </c>
      <c r="AM364" s="32">
        <f>($E364-AM351+$D364*(1-$F364))*(1-$F364)</f>
        <v/>
      </c>
      <c r="AN364" s="32">
        <f>($E364-AN351+$D364*(1-$F364))*(1-$F364)</f>
        <v/>
      </c>
      <c r="AO364" s="32">
        <f>($E364-AO351+$D364*(1-$F364))*(1-$F364)</f>
        <v/>
      </c>
      <c r="AP364" s="32">
        <f>($E364-AP351+$D364*(1-$F364))*(1-$F364)</f>
        <v/>
      </c>
      <c r="AQ364" s="32">
        <f>($E364-AQ351+$D364*(1-$F364))*(1-$F364)</f>
        <v/>
      </c>
      <c r="AR364" s="32">
        <f>($E364-AR351+$D364*(1-$F364))*(1-$F364)</f>
        <v/>
      </c>
      <c r="AS364" s="32">
        <f>($E364-AS351+$D364*(1-$F364))*(1-$F364)</f>
        <v/>
      </c>
      <c r="AT364" s="32">
        <f>($E364-AT351+$D364*(1-$F364))*(1-$F364)</f>
        <v/>
      </c>
      <c r="AU364" s="32">
        <f>($E364-AU351+$D364*(1-$F364))*(1-$F364)</f>
        <v/>
      </c>
      <c r="AV364" s="32">
        <f>($E364-AV351+$D364*(1-$F364))*(1-$F364)</f>
        <v/>
      </c>
      <c r="AW364" s="32">
        <f>($E364-AW351+$D364*(1-$F364))*(1-$F364)</f>
        <v/>
      </c>
      <c r="AX364" s="32">
        <f>($E364-AX351+$D364*(1-$F364))*(1-$F364)</f>
        <v/>
      </c>
      <c r="AY364" s="32">
        <f>($E364-AY351+$D364*(1-$F364))*(1-$F364)</f>
        <v/>
      </c>
    </row>
    <row r="365" hidden="1" outlineLevel="1">
      <c r="A365" s="14" t="inlineStr">
        <is>
          <t>txf</t>
        </is>
      </c>
      <c r="B365" s="14" t="inlineStr">
        <is>
          <t>oop</t>
        </is>
      </c>
      <c r="C365" s="14" t="inlineStr">
        <is>
          <t>all</t>
        </is>
      </c>
      <c r="D365" s="32">
        <f>INDEX(Inputs_prices!$T$7:$T$18,MATCH($B365&amp;"."&amp;$C365,Inputs_prices!$A$7:$A$18,0))</f>
        <v/>
      </c>
      <c r="E365" s="32">
        <f>INDEX(Inputs_prices!$S$7:$S$18,MATCH($B365&amp;"."&amp;$C365,Inputs_prices!$A$7:$A$18,0))</f>
        <v/>
      </c>
      <c r="F365" s="32">
        <f>INDEX(Inputs_prices!$K$7:$K$18,MATCH($B365&amp;"."&amp;$C365,Inputs_prices!$A$7:$A$18,0))</f>
        <v/>
      </c>
      <c r="G365" s="36" t="n"/>
      <c r="H365" s="14">
        <f>INDEX(VarLab,MATCH($A365,VarKey,0))&amp;INDEX(MemLab,MATCH($C365&amp;"|"&amp;$B365,MemKey,0))</f>
        <v/>
      </c>
      <c r="I365" s="14">
        <f>INDEX(VarUnit,MATCH($A365,VarKey,0))</f>
        <v/>
      </c>
      <c r="J365" s="14">
        <f>INDEX(VarSrc,MATCH($A365,VarKey,0))</f>
        <v/>
      </c>
      <c r="K365" s="11">
        <f>CodePrefix&amp;$A365&amp;IF($C365="","","."&amp;$C365&amp;"."&amp;$B365)&amp;INDEX(VarEnd,MATCH($A365,VarKey,0))&amp;K$5</f>
        <v/>
      </c>
      <c r="L365" s="37">
        <f>($E365-L352+$D365*(1-$F365))*(1-$F365)</f>
        <v/>
      </c>
      <c r="M365" s="32">
        <f>($E365-M352+$D365*(1-$F365))*(1-$F365)</f>
        <v/>
      </c>
      <c r="N365" s="32">
        <f>($E365-N352+$D365*(1-$F365))*(1-$F365)</f>
        <v/>
      </c>
      <c r="O365" s="32">
        <f>($E365-O352+$D365*(1-$F365))*(1-$F365)</f>
        <v/>
      </c>
      <c r="P365" s="32">
        <f>($E365-P352+$D365*(1-$F365))*(1-$F365)</f>
        <v/>
      </c>
      <c r="Q365" s="32">
        <f>($E365-Q352+$D365*(1-$F365))*(1-$F365)</f>
        <v/>
      </c>
      <c r="R365" s="32">
        <f>($E365-R352+$D365*(1-$F365))*(1-$F365)</f>
        <v/>
      </c>
      <c r="S365" s="32">
        <f>($E365-S352+$D365*(1-$F365))*(1-$F365)</f>
        <v/>
      </c>
      <c r="T365" s="32">
        <f>($E365-T352+$D365*(1-$F365))*(1-$F365)</f>
        <v/>
      </c>
      <c r="U365" s="32">
        <f>($E365-U352+$D365*(1-$F365))*(1-$F365)</f>
        <v/>
      </c>
      <c r="V365" s="32">
        <f>($E365-V352+$D365*(1-$F365))*(1-$F365)</f>
        <v/>
      </c>
      <c r="W365" s="32">
        <f>($E365-W352+$D365*(1-$F365))*(1-$F365)</f>
        <v/>
      </c>
      <c r="X365" s="32">
        <f>($E365-X352+$D365*(1-$F365))*(1-$F365)</f>
        <v/>
      </c>
      <c r="Y365" s="32">
        <f>($E365-Y352+$D365*(1-$F365))*(1-$F365)</f>
        <v/>
      </c>
      <c r="Z365" s="32">
        <f>($E365-Z352+$D365*(1-$F365))*(1-$F365)</f>
        <v/>
      </c>
      <c r="AA365" s="32">
        <f>($E365-AA352+$D365*(1-$F365))*(1-$F365)</f>
        <v/>
      </c>
      <c r="AB365" s="32">
        <f>($E365-AB352+$D365*(1-$F365))*(1-$F365)</f>
        <v/>
      </c>
      <c r="AC365" s="32">
        <f>($E365-AC352+$D365*(1-$F365))*(1-$F365)</f>
        <v/>
      </c>
      <c r="AD365" s="32">
        <f>($E365-AD352+$D365*(1-$F365))*(1-$F365)</f>
        <v/>
      </c>
      <c r="AF365" s="11">
        <f>CodePrefix&amp;$A365&amp;IF($C365="","","."&amp;$C365&amp;"."&amp;$B365)&amp;INDEX(VarEnd,MATCH($A365,VarKey,0))&amp;AF$5</f>
        <v/>
      </c>
      <c r="AG365" s="37">
        <f>($E365-AG352+$D365*(1-$F365))*(1-$F365)</f>
        <v/>
      </c>
      <c r="AH365" s="32">
        <f>($E365-AH352+$D365*(1-$F365))*(1-$F365)</f>
        <v/>
      </c>
      <c r="AI365" s="32">
        <f>($E365-AI352+$D365*(1-$F365))*(1-$F365)</f>
        <v/>
      </c>
      <c r="AJ365" s="32">
        <f>($E365-AJ352+$D365*(1-$F365))*(1-$F365)</f>
        <v/>
      </c>
      <c r="AK365" s="32">
        <f>($E365-AK352+$D365*(1-$F365))*(1-$F365)</f>
        <v/>
      </c>
      <c r="AL365" s="32">
        <f>($E365-AL352+$D365*(1-$F365))*(1-$F365)</f>
        <v/>
      </c>
      <c r="AM365" s="32">
        <f>($E365-AM352+$D365*(1-$F365))*(1-$F365)</f>
        <v/>
      </c>
      <c r="AN365" s="32">
        <f>($E365-AN352+$D365*(1-$F365))*(1-$F365)</f>
        <v/>
      </c>
      <c r="AO365" s="32">
        <f>($E365-AO352+$D365*(1-$F365))*(1-$F365)</f>
        <v/>
      </c>
      <c r="AP365" s="32">
        <f>($E365-AP352+$D365*(1-$F365))*(1-$F365)</f>
        <v/>
      </c>
      <c r="AQ365" s="32">
        <f>($E365-AQ352+$D365*(1-$F365))*(1-$F365)</f>
        <v/>
      </c>
      <c r="AR365" s="32">
        <f>($E365-AR352+$D365*(1-$F365))*(1-$F365)</f>
        <v/>
      </c>
      <c r="AS365" s="32">
        <f>($E365-AS352+$D365*(1-$F365))*(1-$F365)</f>
        <v/>
      </c>
      <c r="AT365" s="32">
        <f>($E365-AT352+$D365*(1-$F365))*(1-$F365)</f>
        <v/>
      </c>
      <c r="AU365" s="32">
        <f>($E365-AU352+$D365*(1-$F365))*(1-$F365)</f>
        <v/>
      </c>
      <c r="AV365" s="32">
        <f>($E365-AV352+$D365*(1-$F365))*(1-$F365)</f>
        <v/>
      </c>
      <c r="AW365" s="32">
        <f>($E365-AW352+$D365*(1-$F365))*(1-$F365)</f>
        <v/>
      </c>
      <c r="AX365" s="32">
        <f>($E365-AX352+$D365*(1-$F365))*(1-$F365)</f>
        <v/>
      </c>
      <c r="AY365" s="32">
        <f>($E365-AY352+$D365*(1-$F365))*(1-$F365)</f>
        <v/>
      </c>
    </row>
    <row r="366" hidden="1" outlineLevel="1">
      <c r="A366" s="14" t="inlineStr">
        <is>
          <t>txf</t>
        </is>
      </c>
      <c r="B366" s="14" t="inlineStr">
        <is>
          <t>bio</t>
        </is>
      </c>
      <c r="C366" s="14" t="inlineStr">
        <is>
          <t>all</t>
        </is>
      </c>
      <c r="D366" s="32">
        <f>INDEX(Inputs_prices!$T$7:$T$18,MATCH($B366&amp;"."&amp;$C366,Inputs_prices!$A$7:$A$18,0))</f>
        <v/>
      </c>
      <c r="E366" s="32">
        <f>INDEX(Inputs_prices!$S$7:$S$18,MATCH($B366&amp;"."&amp;$C366,Inputs_prices!$A$7:$A$18,0))</f>
        <v/>
      </c>
      <c r="F366" s="32">
        <f>INDEX(Inputs_prices!$K$7:$K$18,MATCH($B366&amp;"."&amp;$C366,Inputs_prices!$A$7:$A$18,0))</f>
        <v/>
      </c>
      <c r="G366" s="36" t="n"/>
      <c r="H366" s="14">
        <f>INDEX(VarLab,MATCH($A366,VarKey,0))&amp;INDEX(MemLab,MATCH($C366&amp;"|"&amp;$B366,MemKey,0))</f>
        <v/>
      </c>
      <c r="I366" s="14">
        <f>INDEX(VarUnit,MATCH($A366,VarKey,0))</f>
        <v/>
      </c>
      <c r="J366" s="14">
        <f>INDEX(VarSrc,MATCH($A366,VarKey,0))</f>
        <v/>
      </c>
      <c r="K366" s="11">
        <f>CodePrefix&amp;$A366&amp;IF($C366="","","."&amp;$C366&amp;"."&amp;$B366)&amp;INDEX(VarEnd,MATCH($A366,VarKey,0))&amp;K$5</f>
        <v/>
      </c>
      <c r="L366" s="37">
        <f>($E366-L353+$D366*(1-$F366))*(1-$F366)</f>
        <v/>
      </c>
      <c r="M366" s="32">
        <f>($E366-M353+$D366*(1-$F366))*(1-$F366)</f>
        <v/>
      </c>
      <c r="N366" s="32">
        <f>($E366-N353+$D366*(1-$F366))*(1-$F366)</f>
        <v/>
      </c>
      <c r="O366" s="32">
        <f>($E366-O353+$D366*(1-$F366))*(1-$F366)</f>
        <v/>
      </c>
      <c r="P366" s="32">
        <f>($E366-P353+$D366*(1-$F366))*(1-$F366)</f>
        <v/>
      </c>
      <c r="Q366" s="32">
        <f>($E366-Q353+$D366*(1-$F366))*(1-$F366)</f>
        <v/>
      </c>
      <c r="R366" s="32">
        <f>($E366-R353+$D366*(1-$F366))*(1-$F366)</f>
        <v/>
      </c>
      <c r="S366" s="32">
        <f>($E366-S353+$D366*(1-$F366))*(1-$F366)</f>
        <v/>
      </c>
      <c r="T366" s="32">
        <f>($E366-T353+$D366*(1-$F366))*(1-$F366)</f>
        <v/>
      </c>
      <c r="U366" s="32">
        <f>($E366-U353+$D366*(1-$F366))*(1-$F366)</f>
        <v/>
      </c>
      <c r="V366" s="32">
        <f>($E366-V353+$D366*(1-$F366))*(1-$F366)</f>
        <v/>
      </c>
      <c r="W366" s="32">
        <f>($E366-W353+$D366*(1-$F366))*(1-$F366)</f>
        <v/>
      </c>
      <c r="X366" s="32">
        <f>($E366-X353+$D366*(1-$F366))*(1-$F366)</f>
        <v/>
      </c>
      <c r="Y366" s="32">
        <f>($E366-Y353+$D366*(1-$F366))*(1-$F366)</f>
        <v/>
      </c>
      <c r="Z366" s="32">
        <f>($E366-Z353+$D366*(1-$F366))*(1-$F366)</f>
        <v/>
      </c>
      <c r="AA366" s="32">
        <f>($E366-AA353+$D366*(1-$F366))*(1-$F366)</f>
        <v/>
      </c>
      <c r="AB366" s="32">
        <f>($E366-AB353+$D366*(1-$F366))*(1-$F366)</f>
        <v/>
      </c>
      <c r="AC366" s="32">
        <f>($E366-AC353+$D366*(1-$F366))*(1-$F366)</f>
        <v/>
      </c>
      <c r="AD366" s="32">
        <f>($E366-AD353+$D366*(1-$F366))*(1-$F366)</f>
        <v/>
      </c>
      <c r="AF366" s="11">
        <f>CodePrefix&amp;$A366&amp;IF($C366="","","."&amp;$C366&amp;"."&amp;$B366)&amp;INDEX(VarEnd,MATCH($A366,VarKey,0))&amp;AF$5</f>
        <v/>
      </c>
      <c r="AG366" s="37">
        <f>($E366-AG353+$D366*(1-$F366))*(1-$F366)</f>
        <v/>
      </c>
      <c r="AH366" s="32">
        <f>($E366-AH353+$D366*(1-$F366))*(1-$F366)</f>
        <v/>
      </c>
      <c r="AI366" s="32">
        <f>($E366-AI353+$D366*(1-$F366))*(1-$F366)</f>
        <v/>
      </c>
      <c r="AJ366" s="32">
        <f>($E366-AJ353+$D366*(1-$F366))*(1-$F366)</f>
        <v/>
      </c>
      <c r="AK366" s="32">
        <f>($E366-AK353+$D366*(1-$F366))*(1-$F366)</f>
        <v/>
      </c>
      <c r="AL366" s="32">
        <f>($E366-AL353+$D366*(1-$F366))*(1-$F366)</f>
        <v/>
      </c>
      <c r="AM366" s="32">
        <f>($E366-AM353+$D366*(1-$F366))*(1-$F366)</f>
        <v/>
      </c>
      <c r="AN366" s="32">
        <f>($E366-AN353+$D366*(1-$F366))*(1-$F366)</f>
        <v/>
      </c>
      <c r="AO366" s="32">
        <f>($E366-AO353+$D366*(1-$F366))*(1-$F366)</f>
        <v/>
      </c>
      <c r="AP366" s="32">
        <f>($E366-AP353+$D366*(1-$F366))*(1-$F366)</f>
        <v/>
      </c>
      <c r="AQ366" s="32">
        <f>($E366-AQ353+$D366*(1-$F366))*(1-$F366)</f>
        <v/>
      </c>
      <c r="AR366" s="32">
        <f>($E366-AR353+$D366*(1-$F366))*(1-$F366)</f>
        <v/>
      </c>
      <c r="AS366" s="32">
        <f>($E366-AS353+$D366*(1-$F366))*(1-$F366)</f>
        <v/>
      </c>
      <c r="AT366" s="32">
        <f>($E366-AT353+$D366*(1-$F366))*(1-$F366)</f>
        <v/>
      </c>
      <c r="AU366" s="32">
        <f>($E366-AU353+$D366*(1-$F366))*(1-$F366)</f>
        <v/>
      </c>
      <c r="AV366" s="32">
        <f>($E366-AV353+$D366*(1-$F366))*(1-$F366)</f>
        <v/>
      </c>
      <c r="AW366" s="32">
        <f>($E366-AW353+$D366*(1-$F366))*(1-$F366)</f>
        <v/>
      </c>
      <c r="AX366" s="32">
        <f>($E366-AX353+$D366*(1-$F366))*(1-$F366)</f>
        <v/>
      </c>
      <c r="AY366" s="32">
        <f>($E366-AY353+$D366*(1-$F366))*(1-$F366)</f>
        <v/>
      </c>
    </row>
    <row r="367" hidden="1" outlineLevel="1"/>
    <row r="368" hidden="1" outlineLevel="1">
      <c r="A368" s="14" t="inlineStr">
        <is>
          <t>txo</t>
        </is>
      </c>
      <c r="B368" s="14" t="inlineStr">
        <is>
          <t>coa</t>
        </is>
      </c>
      <c r="C368" s="14" t="inlineStr">
        <is>
          <t>pow</t>
        </is>
      </c>
      <c r="D368" s="32">
        <f>INDEX(Inputs_prices!$T$7:$T$18,MATCH($B368&amp;"."&amp;$C368,Inputs_prices!$A$7:$A$18,0))</f>
        <v/>
      </c>
      <c r="E368" s="32">
        <f>INDEX(Inputs_prices!$S$7:$S$18,MATCH($B368&amp;"."&amp;$C368,Inputs_prices!$A$7:$A$18,0))</f>
        <v/>
      </c>
      <c r="F368" s="32">
        <f>INDEX(Inputs_prices!$K$7:$K$18,MATCH($B368&amp;"."&amp;$C368,Inputs_prices!$A$7:$A$18,0))</f>
        <v/>
      </c>
      <c r="G368" s="32">
        <f>INDEX(Inputs_prices!$E$7:$E$18,MATCH($B368&amp;"."&amp;$C368,Inputs_prices!$A$7:$A$18,0))</f>
        <v/>
      </c>
      <c r="H368" s="14">
        <f>INDEX(VarLab,MATCH($A368,VarKey,0))&amp;INDEX(MemLab,MATCH($C368&amp;"|"&amp;$B368,MemKey,0))</f>
        <v/>
      </c>
      <c r="I368" s="14">
        <f>INDEX(VarUnit,MATCH($A368,VarKey,0))</f>
        <v/>
      </c>
      <c r="J368" s="14">
        <f>INDEX(VarSrc,MATCH($A368,VarKey,0))</f>
        <v/>
      </c>
      <c r="K368" s="11">
        <f>CodePrefix&amp;$A368&amp;IF($C368="","","."&amp;$C368&amp;"."&amp;$B368)&amp;INDEX(VarEnd,MATCH($A368,VarKey,0))&amp;K$5</f>
        <v/>
      </c>
      <c r="L368" s="37">
        <f>INDEX(Inputs_prices!$Y$7:$AB$18,$G368,MATCH(L$4,Inputs_prices!$Y$6:$AB$6,0))</f>
        <v/>
      </c>
      <c r="M368" s="38">
        <f>INDEX(Inputs_prices!$Y$7:$AB$18,$G368,MATCH(M$4,Inputs_prices!$Y$6:$AB$6,0))</f>
        <v/>
      </c>
      <c r="N368" s="38">
        <f>INDEX(Inputs_prices!$Y$7:$AB$18,$G368,MATCH(N$4,Inputs_prices!$Y$6:$AB$6,0))</f>
        <v/>
      </c>
      <c r="O368" s="32">
        <f>$D368*$F368+IF($D368*(1-$F368)&gt;=0,MAX($D368*(1-$F368),O355),O355)</f>
        <v/>
      </c>
      <c r="P368" s="32">
        <f>$D368*$F368+IF($D368*(1-$F368)&gt;=0,MAX($D368*(1-$F368),P355),P355)</f>
        <v/>
      </c>
      <c r="Q368" s="32">
        <f>$D368*$F368+IF($D368*(1-$F368)&gt;=0,MAX($D368*(1-$F368),Q355),Q355)</f>
        <v/>
      </c>
      <c r="R368" s="32">
        <f>$D368*$F368+IF($D368*(1-$F368)&gt;=0,MAX($D368*(1-$F368),R355),R355)</f>
        <v/>
      </c>
      <c r="S368" s="32">
        <f>$D368*$F368+IF($D368*(1-$F368)&gt;=0,MAX($D368*(1-$F368),S355),S355)</f>
        <v/>
      </c>
      <c r="T368" s="32">
        <f>$D368*$F368+IF($D368*(1-$F368)&gt;=0,MAX($D368*(1-$F368),T355),T355)</f>
        <v/>
      </c>
      <c r="U368" s="32">
        <f>$D368*$F368+IF($D368*(1-$F368)&gt;=0,MAX($D368*(1-$F368),U355),U355)</f>
        <v/>
      </c>
      <c r="V368" s="32">
        <f>$D368*$F368+IF($D368*(1-$F368)&gt;=0,MAX($D368*(1-$F368),V355),V355)</f>
        <v/>
      </c>
      <c r="W368" s="32">
        <f>$D368*$F368+IF($D368*(1-$F368)&gt;=0,MAX($D368*(1-$F368),W355),W355)</f>
        <v/>
      </c>
      <c r="X368" s="32">
        <f>$D368*$F368+IF($D368*(1-$F368)&gt;=0,MAX($D368*(1-$F368),X355),X355)</f>
        <v/>
      </c>
      <c r="Y368" s="32">
        <f>$D368*$F368+IF($D368*(1-$F368)&gt;=0,MAX($D368*(1-$F368),Y355),Y355)</f>
        <v/>
      </c>
      <c r="Z368" s="32">
        <f>$D368*$F368+IF($D368*(1-$F368)&gt;=0,MAX($D368*(1-$F368),Z355),Z355)</f>
        <v/>
      </c>
      <c r="AA368" s="32">
        <f>$D368*$F368+IF($D368*(1-$F368)&gt;=0,MAX($D368*(1-$F368),AA355),AA355)</f>
        <v/>
      </c>
      <c r="AB368" s="32">
        <f>$D368*$F368+IF($D368*(1-$F368)&gt;=0,MAX($D368*(1-$F368),AB355),AB355)</f>
        <v/>
      </c>
      <c r="AC368" s="32">
        <f>$D368*$F368+IF($D368*(1-$F368)&gt;=0,MAX($D368*(1-$F368),AC355),AC355)</f>
        <v/>
      </c>
      <c r="AD368" s="32">
        <f>$D368*$F368+IF($D368*(1-$F368)&gt;=0,MAX($D368*(1-$F368),AD355),AD355)</f>
        <v/>
      </c>
      <c r="AF368" s="11">
        <f>CodePrefix&amp;$A368&amp;IF($C368="","","."&amp;$C368&amp;"."&amp;$B368)&amp;INDEX(VarEnd,MATCH($A368,VarKey,0))&amp;AF$5</f>
        <v/>
      </c>
      <c r="AG368" s="37">
        <f>INDEX(Inputs_prices!$Y$7:$AB$18,$G368,MATCH(AG$4,Inputs_prices!$Y$6:$AB$6,0))</f>
        <v/>
      </c>
      <c r="AH368" s="38">
        <f>INDEX(Inputs_prices!$Y$7:$AB$18,$G368,MATCH(AH$4,Inputs_prices!$Y$6:$AB$6,0))</f>
        <v/>
      </c>
      <c r="AI368" s="38">
        <f>INDEX(Inputs_prices!$Y$7:$AB$18,$G368,MATCH(AI$4,Inputs_prices!$Y$6:$AB$6,0))</f>
        <v/>
      </c>
      <c r="AJ368" s="32">
        <f>$D368*$F368+IF($D368*(1-$F368)&gt;=0,MAX($D368*(1-$F368),AJ355),AJ355)</f>
        <v/>
      </c>
      <c r="AK368" s="32">
        <f>$D368*$F368+IF($D368*(1-$F368)&gt;=0,MAX($D368*(1-$F368),AK355),AK355)</f>
        <v/>
      </c>
      <c r="AL368" s="32">
        <f>$D368*$F368+IF($D368*(1-$F368)&gt;=0,MAX($D368*(1-$F368),AL355),AL355)</f>
        <v/>
      </c>
      <c r="AM368" s="32">
        <f>$D368*$F368+IF($D368*(1-$F368)&gt;=0,MAX($D368*(1-$F368),AM355),AM355)</f>
        <v/>
      </c>
      <c r="AN368" s="32">
        <f>$D368*$F368+IF($D368*(1-$F368)&gt;=0,MAX($D368*(1-$F368),AN355),AN355)</f>
        <v/>
      </c>
      <c r="AO368" s="32">
        <f>$D368*$F368+IF($D368*(1-$F368)&gt;=0,MAX($D368*(1-$F368),AO355),AO355)</f>
        <v/>
      </c>
      <c r="AP368" s="32">
        <f>$D368*$F368+IF($D368*(1-$F368)&gt;=0,MAX($D368*(1-$F368),AP355),AP355)</f>
        <v/>
      </c>
      <c r="AQ368" s="32">
        <f>$D368*$F368+IF($D368*(1-$F368)&gt;=0,MAX($D368*(1-$F368),AQ355),AQ355)</f>
        <v/>
      </c>
      <c r="AR368" s="32">
        <f>$D368*$F368+IF($D368*(1-$F368)&gt;=0,MAX($D368*(1-$F368),AR355),AR355)</f>
        <v/>
      </c>
      <c r="AS368" s="32">
        <f>$D368*$F368+IF($D368*(1-$F368)&gt;=0,MAX($D368*(1-$F368),AS355),AS355)</f>
        <v/>
      </c>
      <c r="AT368" s="32">
        <f>$D368*$F368+IF($D368*(1-$F368)&gt;=0,MAX($D368*(1-$F368),AT355),AT355)</f>
        <v/>
      </c>
      <c r="AU368" s="32">
        <f>$D368*$F368+IF($D368*(1-$F368)&gt;=0,MAX($D368*(1-$F368),AU355),AU355)</f>
        <v/>
      </c>
      <c r="AV368" s="32">
        <f>$D368*$F368+IF($D368*(1-$F368)&gt;=0,MAX($D368*(1-$F368),AV355),AV355)</f>
        <v/>
      </c>
      <c r="AW368" s="32">
        <f>$D368*$F368+IF($D368*(1-$F368)&gt;=0,MAX($D368*(1-$F368),AW355),AW355)</f>
        <v/>
      </c>
      <c r="AX368" s="32">
        <f>$D368*$F368+IF($D368*(1-$F368)&gt;=0,MAX($D368*(1-$F368),AX355),AX355)</f>
        <v/>
      </c>
      <c r="AY368" s="32">
        <f>$D368*$F368+IF($D368*(1-$F368)&gt;=0,MAX($D368*(1-$F368),AY355),AY355)</f>
        <v/>
      </c>
    </row>
    <row r="369" hidden="1" outlineLevel="1">
      <c r="A369" s="14" t="inlineStr">
        <is>
          <t>txo</t>
        </is>
      </c>
      <c r="B369" s="14" t="inlineStr">
        <is>
          <t>coa</t>
        </is>
      </c>
      <c r="C369" s="14" t="inlineStr">
        <is>
          <t>res</t>
        </is>
      </c>
      <c r="D369" s="32">
        <f>INDEX(Inputs_prices!$T$7:$T$18,MATCH($B369&amp;"."&amp;$C369,Inputs_prices!$A$7:$A$18,0))</f>
        <v/>
      </c>
      <c r="E369" s="32">
        <f>INDEX(Inputs_prices!$S$7:$S$18,MATCH($B369&amp;"."&amp;$C369,Inputs_prices!$A$7:$A$18,0))</f>
        <v/>
      </c>
      <c r="F369" s="32">
        <f>INDEX(Inputs_prices!$K$7:$K$18,MATCH($B369&amp;"."&amp;$C369,Inputs_prices!$A$7:$A$18,0))</f>
        <v/>
      </c>
      <c r="G369" s="32">
        <f>INDEX(Inputs_prices!$E$7:$E$18,MATCH($B369&amp;"."&amp;$C369,Inputs_prices!$A$7:$A$18,0))</f>
        <v/>
      </c>
      <c r="H369" s="14">
        <f>INDEX(VarLab,MATCH($A369,VarKey,0))&amp;INDEX(MemLab,MATCH($C369&amp;"|"&amp;$B369,MemKey,0))</f>
        <v/>
      </c>
      <c r="I369" s="14">
        <f>INDEX(VarUnit,MATCH($A369,VarKey,0))</f>
        <v/>
      </c>
      <c r="J369" s="14">
        <f>INDEX(VarSrc,MATCH($A369,VarKey,0))</f>
        <v/>
      </c>
      <c r="K369" s="11">
        <f>CodePrefix&amp;$A369&amp;IF($C369="","","."&amp;$C369&amp;"."&amp;$B369)&amp;INDEX(VarEnd,MATCH($A369,VarKey,0))&amp;K$5</f>
        <v/>
      </c>
      <c r="L369" s="37">
        <f>INDEX(Inputs_prices!$Y$7:$AB$18,$G369,MATCH(L$4,Inputs_prices!$Y$6:$AB$6,0))</f>
        <v/>
      </c>
      <c r="M369" s="38">
        <f>INDEX(Inputs_prices!$Y$7:$AB$18,$G369,MATCH(M$4,Inputs_prices!$Y$6:$AB$6,0))</f>
        <v/>
      </c>
      <c r="N369" s="38">
        <f>INDEX(Inputs_prices!$Y$7:$AB$18,$G369,MATCH(N$4,Inputs_prices!$Y$6:$AB$6,0))</f>
        <v/>
      </c>
      <c r="O369" s="32">
        <f>$D369*$F369+IF($D369*(1-$F369)&gt;=0,MAX($D369*(1-$F369),O356),O356)</f>
        <v/>
      </c>
      <c r="P369" s="32">
        <f>$D369*$F369+IF($D369*(1-$F369)&gt;=0,MAX($D369*(1-$F369),P356),P356)</f>
        <v/>
      </c>
      <c r="Q369" s="32">
        <f>$D369*$F369+IF($D369*(1-$F369)&gt;=0,MAX($D369*(1-$F369),Q356),Q356)</f>
        <v/>
      </c>
      <c r="R369" s="32">
        <f>$D369*$F369+IF($D369*(1-$F369)&gt;=0,MAX($D369*(1-$F369),R356),R356)</f>
        <v/>
      </c>
      <c r="S369" s="32">
        <f>$D369*$F369+IF($D369*(1-$F369)&gt;=0,MAX($D369*(1-$F369),S356),S356)</f>
        <v/>
      </c>
      <c r="T369" s="32">
        <f>$D369*$F369+IF($D369*(1-$F369)&gt;=0,MAX($D369*(1-$F369),T356),T356)</f>
        <v/>
      </c>
      <c r="U369" s="32">
        <f>$D369*$F369+IF($D369*(1-$F369)&gt;=0,MAX($D369*(1-$F369),U356),U356)</f>
        <v/>
      </c>
      <c r="V369" s="32">
        <f>$D369*$F369+IF($D369*(1-$F369)&gt;=0,MAX($D369*(1-$F369),V356),V356)</f>
        <v/>
      </c>
      <c r="W369" s="32">
        <f>$D369*$F369+IF($D369*(1-$F369)&gt;=0,MAX($D369*(1-$F369),W356),W356)</f>
        <v/>
      </c>
      <c r="X369" s="32">
        <f>$D369*$F369+IF($D369*(1-$F369)&gt;=0,MAX($D369*(1-$F369),X356),X356)</f>
        <v/>
      </c>
      <c r="Y369" s="32">
        <f>$D369*$F369+IF($D369*(1-$F369)&gt;=0,MAX($D369*(1-$F369),Y356),Y356)</f>
        <v/>
      </c>
      <c r="Z369" s="32">
        <f>$D369*$F369+IF($D369*(1-$F369)&gt;=0,MAX($D369*(1-$F369),Z356),Z356)</f>
        <v/>
      </c>
      <c r="AA369" s="32">
        <f>$D369*$F369+IF($D369*(1-$F369)&gt;=0,MAX($D369*(1-$F369),AA356),AA356)</f>
        <v/>
      </c>
      <c r="AB369" s="32">
        <f>$D369*$F369+IF($D369*(1-$F369)&gt;=0,MAX($D369*(1-$F369),AB356),AB356)</f>
        <v/>
      </c>
      <c r="AC369" s="32">
        <f>$D369*$F369+IF($D369*(1-$F369)&gt;=0,MAX($D369*(1-$F369),AC356),AC356)</f>
        <v/>
      </c>
      <c r="AD369" s="32">
        <f>$D369*$F369+IF($D369*(1-$F369)&gt;=0,MAX($D369*(1-$F369),AD356),AD356)</f>
        <v/>
      </c>
      <c r="AF369" s="11">
        <f>CodePrefix&amp;$A369&amp;IF($C369="","","."&amp;$C369&amp;"."&amp;$B369)&amp;INDEX(VarEnd,MATCH($A369,VarKey,0))&amp;AF$5</f>
        <v/>
      </c>
      <c r="AG369" s="37">
        <f>INDEX(Inputs_prices!$Y$7:$AB$18,$G369,MATCH(AG$4,Inputs_prices!$Y$6:$AB$6,0))</f>
        <v/>
      </c>
      <c r="AH369" s="38">
        <f>INDEX(Inputs_prices!$Y$7:$AB$18,$G369,MATCH(AH$4,Inputs_prices!$Y$6:$AB$6,0))</f>
        <v/>
      </c>
      <c r="AI369" s="38">
        <f>INDEX(Inputs_prices!$Y$7:$AB$18,$G369,MATCH(AI$4,Inputs_prices!$Y$6:$AB$6,0))</f>
        <v/>
      </c>
      <c r="AJ369" s="32">
        <f>$D369*$F369+IF($D369*(1-$F369)&gt;=0,MAX($D369*(1-$F369),AJ356),AJ356)</f>
        <v/>
      </c>
      <c r="AK369" s="32">
        <f>$D369*$F369+IF($D369*(1-$F369)&gt;=0,MAX($D369*(1-$F369),AK356),AK356)</f>
        <v/>
      </c>
      <c r="AL369" s="32">
        <f>$D369*$F369+IF($D369*(1-$F369)&gt;=0,MAX($D369*(1-$F369),AL356),AL356)</f>
        <v/>
      </c>
      <c r="AM369" s="32">
        <f>$D369*$F369+IF($D369*(1-$F369)&gt;=0,MAX($D369*(1-$F369),AM356),AM356)</f>
        <v/>
      </c>
      <c r="AN369" s="32">
        <f>$D369*$F369+IF($D369*(1-$F369)&gt;=0,MAX($D369*(1-$F369),AN356),AN356)</f>
        <v/>
      </c>
      <c r="AO369" s="32">
        <f>$D369*$F369+IF($D369*(1-$F369)&gt;=0,MAX($D369*(1-$F369),AO356),AO356)</f>
        <v/>
      </c>
      <c r="AP369" s="32">
        <f>$D369*$F369+IF($D369*(1-$F369)&gt;=0,MAX($D369*(1-$F369),AP356),AP356)</f>
        <v/>
      </c>
      <c r="AQ369" s="32">
        <f>$D369*$F369+IF($D369*(1-$F369)&gt;=0,MAX($D369*(1-$F369),AQ356),AQ356)</f>
        <v/>
      </c>
      <c r="AR369" s="32">
        <f>$D369*$F369+IF($D369*(1-$F369)&gt;=0,MAX($D369*(1-$F369),AR356),AR356)</f>
        <v/>
      </c>
      <c r="AS369" s="32">
        <f>$D369*$F369+IF($D369*(1-$F369)&gt;=0,MAX($D369*(1-$F369),AS356),AS356)</f>
        <v/>
      </c>
      <c r="AT369" s="32">
        <f>$D369*$F369+IF($D369*(1-$F369)&gt;=0,MAX($D369*(1-$F369),AT356),AT356)</f>
        <v/>
      </c>
      <c r="AU369" s="32">
        <f>$D369*$F369+IF($D369*(1-$F369)&gt;=0,MAX($D369*(1-$F369),AU356),AU356)</f>
        <v/>
      </c>
      <c r="AV369" s="32">
        <f>$D369*$F369+IF($D369*(1-$F369)&gt;=0,MAX($D369*(1-$F369),AV356),AV356)</f>
        <v/>
      </c>
      <c r="AW369" s="32">
        <f>$D369*$F369+IF($D369*(1-$F369)&gt;=0,MAX($D369*(1-$F369),AW356),AW356)</f>
        <v/>
      </c>
      <c r="AX369" s="32">
        <f>$D369*$F369+IF($D369*(1-$F369)&gt;=0,MAX($D369*(1-$F369),AX356),AX356)</f>
        <v/>
      </c>
      <c r="AY369" s="32">
        <f>$D369*$F369+IF($D369*(1-$F369)&gt;=0,MAX($D369*(1-$F369),AY356),AY356)</f>
        <v/>
      </c>
    </row>
    <row r="370" hidden="1" outlineLevel="1">
      <c r="A370" s="14" t="inlineStr">
        <is>
          <t>txo</t>
        </is>
      </c>
      <c r="B370" s="14" t="inlineStr">
        <is>
          <t>coa</t>
        </is>
      </c>
      <c r="C370" s="14" t="inlineStr">
        <is>
          <t>ind</t>
        </is>
      </c>
      <c r="D370" s="32">
        <f>INDEX(Inputs_prices!$T$7:$T$18,MATCH($B370&amp;"."&amp;$C370,Inputs_prices!$A$7:$A$18,0))</f>
        <v/>
      </c>
      <c r="E370" s="32">
        <f>INDEX(Inputs_prices!$S$7:$S$18,MATCH($B370&amp;"."&amp;$C370,Inputs_prices!$A$7:$A$18,0))</f>
        <v/>
      </c>
      <c r="F370" s="32">
        <f>INDEX(Inputs_prices!$K$7:$K$18,MATCH($B370&amp;"."&amp;$C370,Inputs_prices!$A$7:$A$18,0))</f>
        <v/>
      </c>
      <c r="G370" s="32">
        <f>INDEX(Inputs_prices!$E$7:$E$18,MATCH($B370&amp;"."&amp;$C370,Inputs_prices!$A$7:$A$18,0))</f>
        <v/>
      </c>
      <c r="H370" s="14">
        <f>INDEX(VarLab,MATCH($A370,VarKey,0))&amp;INDEX(MemLab,MATCH($C370&amp;"|"&amp;$B370,MemKey,0))</f>
        <v/>
      </c>
      <c r="I370" s="14">
        <f>INDEX(VarUnit,MATCH($A370,VarKey,0))</f>
        <v/>
      </c>
      <c r="J370" s="14">
        <f>INDEX(VarSrc,MATCH($A370,VarKey,0))</f>
        <v/>
      </c>
      <c r="K370" s="11">
        <f>CodePrefix&amp;$A370&amp;IF($C370="","","."&amp;$C370&amp;"."&amp;$B370)&amp;INDEX(VarEnd,MATCH($A370,VarKey,0))&amp;K$5</f>
        <v/>
      </c>
      <c r="L370" s="37">
        <f>INDEX(Inputs_prices!$Y$7:$AB$18,$G370,MATCH(L$4,Inputs_prices!$Y$6:$AB$6,0))</f>
        <v/>
      </c>
      <c r="M370" s="38">
        <f>INDEX(Inputs_prices!$Y$7:$AB$18,$G370,MATCH(M$4,Inputs_prices!$Y$6:$AB$6,0))</f>
        <v/>
      </c>
      <c r="N370" s="38">
        <f>INDEX(Inputs_prices!$Y$7:$AB$18,$G370,MATCH(N$4,Inputs_prices!$Y$6:$AB$6,0))</f>
        <v/>
      </c>
      <c r="O370" s="32">
        <f>$D370*$F370+IF($D370*(1-$F370)&gt;=0,MAX($D370*(1-$F370),O357),O357)</f>
        <v/>
      </c>
      <c r="P370" s="32">
        <f>$D370*$F370+IF($D370*(1-$F370)&gt;=0,MAX($D370*(1-$F370),P357),P357)</f>
        <v/>
      </c>
      <c r="Q370" s="32">
        <f>$D370*$F370+IF($D370*(1-$F370)&gt;=0,MAX($D370*(1-$F370),Q357),Q357)</f>
        <v/>
      </c>
      <c r="R370" s="32">
        <f>$D370*$F370+IF($D370*(1-$F370)&gt;=0,MAX($D370*(1-$F370),R357),R357)</f>
        <v/>
      </c>
      <c r="S370" s="32">
        <f>$D370*$F370+IF($D370*(1-$F370)&gt;=0,MAX($D370*(1-$F370),S357),S357)</f>
        <v/>
      </c>
      <c r="T370" s="32">
        <f>$D370*$F370+IF($D370*(1-$F370)&gt;=0,MAX($D370*(1-$F370),T357),T357)</f>
        <v/>
      </c>
      <c r="U370" s="32">
        <f>$D370*$F370+IF($D370*(1-$F370)&gt;=0,MAX($D370*(1-$F370),U357),U357)</f>
        <v/>
      </c>
      <c r="V370" s="32">
        <f>$D370*$F370+IF($D370*(1-$F370)&gt;=0,MAX($D370*(1-$F370),V357),V357)</f>
        <v/>
      </c>
      <c r="W370" s="32">
        <f>$D370*$F370+IF($D370*(1-$F370)&gt;=0,MAX($D370*(1-$F370),W357),W357)</f>
        <v/>
      </c>
      <c r="X370" s="32">
        <f>$D370*$F370+IF($D370*(1-$F370)&gt;=0,MAX($D370*(1-$F370),X357),X357)</f>
        <v/>
      </c>
      <c r="Y370" s="32">
        <f>$D370*$F370+IF($D370*(1-$F370)&gt;=0,MAX($D370*(1-$F370),Y357),Y357)</f>
        <v/>
      </c>
      <c r="Z370" s="32">
        <f>$D370*$F370+IF($D370*(1-$F370)&gt;=0,MAX($D370*(1-$F370),Z357),Z357)</f>
        <v/>
      </c>
      <c r="AA370" s="32">
        <f>$D370*$F370+IF($D370*(1-$F370)&gt;=0,MAX($D370*(1-$F370),AA357),AA357)</f>
        <v/>
      </c>
      <c r="AB370" s="32">
        <f>$D370*$F370+IF($D370*(1-$F370)&gt;=0,MAX($D370*(1-$F370),AB357),AB357)</f>
        <v/>
      </c>
      <c r="AC370" s="32">
        <f>$D370*$F370+IF($D370*(1-$F370)&gt;=0,MAX($D370*(1-$F370),AC357),AC357)</f>
        <v/>
      </c>
      <c r="AD370" s="32">
        <f>$D370*$F370+IF($D370*(1-$F370)&gt;=0,MAX($D370*(1-$F370),AD357),AD357)</f>
        <v/>
      </c>
      <c r="AF370" s="11">
        <f>CodePrefix&amp;$A370&amp;IF($C370="","","."&amp;$C370&amp;"."&amp;$B370)&amp;INDEX(VarEnd,MATCH($A370,VarKey,0))&amp;AF$5</f>
        <v/>
      </c>
      <c r="AG370" s="37">
        <f>INDEX(Inputs_prices!$Y$7:$AB$18,$G370,MATCH(AG$4,Inputs_prices!$Y$6:$AB$6,0))</f>
        <v/>
      </c>
      <c r="AH370" s="38">
        <f>INDEX(Inputs_prices!$Y$7:$AB$18,$G370,MATCH(AH$4,Inputs_prices!$Y$6:$AB$6,0))</f>
        <v/>
      </c>
      <c r="AI370" s="38">
        <f>INDEX(Inputs_prices!$Y$7:$AB$18,$G370,MATCH(AI$4,Inputs_prices!$Y$6:$AB$6,0))</f>
        <v/>
      </c>
      <c r="AJ370" s="32">
        <f>$D370*$F370+IF($D370*(1-$F370)&gt;=0,MAX($D370*(1-$F370),AJ357),AJ357)</f>
        <v/>
      </c>
      <c r="AK370" s="32">
        <f>$D370*$F370+IF($D370*(1-$F370)&gt;=0,MAX($D370*(1-$F370),AK357),AK357)</f>
        <v/>
      </c>
      <c r="AL370" s="32">
        <f>$D370*$F370+IF($D370*(1-$F370)&gt;=0,MAX($D370*(1-$F370),AL357),AL357)</f>
        <v/>
      </c>
      <c r="AM370" s="32">
        <f>$D370*$F370+IF($D370*(1-$F370)&gt;=0,MAX($D370*(1-$F370),AM357),AM357)</f>
        <v/>
      </c>
      <c r="AN370" s="32">
        <f>$D370*$F370+IF($D370*(1-$F370)&gt;=0,MAX($D370*(1-$F370),AN357),AN357)</f>
        <v/>
      </c>
      <c r="AO370" s="32">
        <f>$D370*$F370+IF($D370*(1-$F370)&gt;=0,MAX($D370*(1-$F370),AO357),AO357)</f>
        <v/>
      </c>
      <c r="AP370" s="32">
        <f>$D370*$F370+IF($D370*(1-$F370)&gt;=0,MAX($D370*(1-$F370),AP357),AP357)</f>
        <v/>
      </c>
      <c r="AQ370" s="32">
        <f>$D370*$F370+IF($D370*(1-$F370)&gt;=0,MAX($D370*(1-$F370),AQ357),AQ357)</f>
        <v/>
      </c>
      <c r="AR370" s="32">
        <f>$D370*$F370+IF($D370*(1-$F370)&gt;=0,MAX($D370*(1-$F370),AR357),AR357)</f>
        <v/>
      </c>
      <c r="AS370" s="32">
        <f>$D370*$F370+IF($D370*(1-$F370)&gt;=0,MAX($D370*(1-$F370),AS357),AS357)</f>
        <v/>
      </c>
      <c r="AT370" s="32">
        <f>$D370*$F370+IF($D370*(1-$F370)&gt;=0,MAX($D370*(1-$F370),AT357),AT357)</f>
        <v/>
      </c>
      <c r="AU370" s="32">
        <f>$D370*$F370+IF($D370*(1-$F370)&gt;=0,MAX($D370*(1-$F370),AU357),AU357)</f>
        <v/>
      </c>
      <c r="AV370" s="32">
        <f>$D370*$F370+IF($D370*(1-$F370)&gt;=0,MAX($D370*(1-$F370),AV357),AV357)</f>
        <v/>
      </c>
      <c r="AW370" s="32">
        <f>$D370*$F370+IF($D370*(1-$F370)&gt;=0,MAX($D370*(1-$F370),AW357),AW357)</f>
        <v/>
      </c>
      <c r="AX370" s="32">
        <f>$D370*$F370+IF($D370*(1-$F370)&gt;=0,MAX($D370*(1-$F370),AX357),AX357)</f>
        <v/>
      </c>
      <c r="AY370" s="32">
        <f>$D370*$F370+IF($D370*(1-$F370)&gt;=0,MAX($D370*(1-$F370),AY357),AY357)</f>
        <v/>
      </c>
    </row>
    <row r="371" hidden="1" outlineLevel="1">
      <c r="A371" s="14" t="inlineStr">
        <is>
          <t>txo</t>
        </is>
      </c>
      <c r="B371" s="14" t="inlineStr">
        <is>
          <t>nga</t>
        </is>
      </c>
      <c r="C371" s="14" t="inlineStr">
        <is>
          <t>pow</t>
        </is>
      </c>
      <c r="D371" s="32">
        <f>INDEX(Inputs_prices!$T$7:$T$18,MATCH($B371&amp;"."&amp;$C371,Inputs_prices!$A$7:$A$18,0))</f>
        <v/>
      </c>
      <c r="E371" s="32">
        <f>INDEX(Inputs_prices!$S$7:$S$18,MATCH($B371&amp;"."&amp;$C371,Inputs_prices!$A$7:$A$18,0))</f>
        <v/>
      </c>
      <c r="F371" s="32">
        <f>INDEX(Inputs_prices!$K$7:$K$18,MATCH($B371&amp;"."&amp;$C371,Inputs_prices!$A$7:$A$18,0))</f>
        <v/>
      </c>
      <c r="G371" s="32">
        <f>INDEX(Inputs_prices!$E$7:$E$18,MATCH($B371&amp;"."&amp;$C371,Inputs_prices!$A$7:$A$18,0))</f>
        <v/>
      </c>
      <c r="H371" s="14">
        <f>INDEX(VarLab,MATCH($A371,VarKey,0))&amp;INDEX(MemLab,MATCH($C371&amp;"|"&amp;$B371,MemKey,0))</f>
        <v/>
      </c>
      <c r="I371" s="14">
        <f>INDEX(VarUnit,MATCH($A371,VarKey,0))</f>
        <v/>
      </c>
      <c r="J371" s="14">
        <f>INDEX(VarSrc,MATCH($A371,VarKey,0))</f>
        <v/>
      </c>
      <c r="K371" s="11">
        <f>CodePrefix&amp;$A371&amp;IF($C371="","","."&amp;$C371&amp;"."&amp;$B371)&amp;INDEX(VarEnd,MATCH($A371,VarKey,0))&amp;K$5</f>
        <v/>
      </c>
      <c r="L371" s="37">
        <f>INDEX(Inputs_prices!$Y$7:$AB$18,$G371,MATCH(L$4,Inputs_prices!$Y$6:$AB$6,0))</f>
        <v/>
      </c>
      <c r="M371" s="38">
        <f>INDEX(Inputs_prices!$Y$7:$AB$18,$G371,MATCH(M$4,Inputs_prices!$Y$6:$AB$6,0))</f>
        <v/>
      </c>
      <c r="N371" s="38">
        <f>INDEX(Inputs_prices!$Y$7:$AB$18,$G371,MATCH(N$4,Inputs_prices!$Y$6:$AB$6,0))</f>
        <v/>
      </c>
      <c r="O371" s="32">
        <f>$D371*$F371+IF($D371*(1-$F371)&gt;=0,MAX($D371*(1-$F371),O358),O358)</f>
        <v/>
      </c>
      <c r="P371" s="32">
        <f>$D371*$F371+IF($D371*(1-$F371)&gt;=0,MAX($D371*(1-$F371),P358),P358)</f>
        <v/>
      </c>
      <c r="Q371" s="32">
        <f>$D371*$F371+IF($D371*(1-$F371)&gt;=0,MAX($D371*(1-$F371),Q358),Q358)</f>
        <v/>
      </c>
      <c r="R371" s="32">
        <f>$D371*$F371+IF($D371*(1-$F371)&gt;=0,MAX($D371*(1-$F371),R358),R358)</f>
        <v/>
      </c>
      <c r="S371" s="32">
        <f>$D371*$F371+IF($D371*(1-$F371)&gt;=0,MAX($D371*(1-$F371),S358),S358)</f>
        <v/>
      </c>
      <c r="T371" s="32">
        <f>$D371*$F371+IF($D371*(1-$F371)&gt;=0,MAX($D371*(1-$F371),T358),T358)</f>
        <v/>
      </c>
      <c r="U371" s="32">
        <f>$D371*$F371+IF($D371*(1-$F371)&gt;=0,MAX($D371*(1-$F371),U358),U358)</f>
        <v/>
      </c>
      <c r="V371" s="32">
        <f>$D371*$F371+IF($D371*(1-$F371)&gt;=0,MAX($D371*(1-$F371),V358),V358)</f>
        <v/>
      </c>
      <c r="W371" s="32">
        <f>$D371*$F371+IF($D371*(1-$F371)&gt;=0,MAX($D371*(1-$F371),W358),W358)</f>
        <v/>
      </c>
      <c r="X371" s="32">
        <f>$D371*$F371+IF($D371*(1-$F371)&gt;=0,MAX($D371*(1-$F371),X358),X358)</f>
        <v/>
      </c>
      <c r="Y371" s="32">
        <f>$D371*$F371+IF($D371*(1-$F371)&gt;=0,MAX($D371*(1-$F371),Y358),Y358)</f>
        <v/>
      </c>
      <c r="Z371" s="32">
        <f>$D371*$F371+IF($D371*(1-$F371)&gt;=0,MAX($D371*(1-$F371),Z358),Z358)</f>
        <v/>
      </c>
      <c r="AA371" s="32">
        <f>$D371*$F371+IF($D371*(1-$F371)&gt;=0,MAX($D371*(1-$F371),AA358),AA358)</f>
        <v/>
      </c>
      <c r="AB371" s="32">
        <f>$D371*$F371+IF($D371*(1-$F371)&gt;=0,MAX($D371*(1-$F371),AB358),AB358)</f>
        <v/>
      </c>
      <c r="AC371" s="32">
        <f>$D371*$F371+IF($D371*(1-$F371)&gt;=0,MAX($D371*(1-$F371),AC358),AC358)</f>
        <v/>
      </c>
      <c r="AD371" s="32">
        <f>$D371*$F371+IF($D371*(1-$F371)&gt;=0,MAX($D371*(1-$F371),AD358),AD358)</f>
        <v/>
      </c>
      <c r="AF371" s="11">
        <f>CodePrefix&amp;$A371&amp;IF($C371="","","."&amp;$C371&amp;"."&amp;$B371)&amp;INDEX(VarEnd,MATCH($A371,VarKey,0))&amp;AF$5</f>
        <v/>
      </c>
      <c r="AG371" s="37">
        <f>INDEX(Inputs_prices!$Y$7:$AB$18,$G371,MATCH(AG$4,Inputs_prices!$Y$6:$AB$6,0))</f>
        <v/>
      </c>
      <c r="AH371" s="38">
        <f>INDEX(Inputs_prices!$Y$7:$AB$18,$G371,MATCH(AH$4,Inputs_prices!$Y$6:$AB$6,0))</f>
        <v/>
      </c>
      <c r="AI371" s="38">
        <f>INDEX(Inputs_prices!$Y$7:$AB$18,$G371,MATCH(AI$4,Inputs_prices!$Y$6:$AB$6,0))</f>
        <v/>
      </c>
      <c r="AJ371" s="32">
        <f>$D371*$F371+IF($D371*(1-$F371)&gt;=0,MAX($D371*(1-$F371),AJ358),AJ358)</f>
        <v/>
      </c>
      <c r="AK371" s="32">
        <f>$D371*$F371+IF($D371*(1-$F371)&gt;=0,MAX($D371*(1-$F371),AK358),AK358)</f>
        <v/>
      </c>
      <c r="AL371" s="32">
        <f>$D371*$F371+IF($D371*(1-$F371)&gt;=0,MAX($D371*(1-$F371),AL358),AL358)</f>
        <v/>
      </c>
      <c r="AM371" s="32">
        <f>$D371*$F371+IF($D371*(1-$F371)&gt;=0,MAX($D371*(1-$F371),AM358),AM358)</f>
        <v/>
      </c>
      <c r="AN371" s="32">
        <f>$D371*$F371+IF($D371*(1-$F371)&gt;=0,MAX($D371*(1-$F371),AN358),AN358)</f>
        <v/>
      </c>
      <c r="AO371" s="32">
        <f>$D371*$F371+IF($D371*(1-$F371)&gt;=0,MAX($D371*(1-$F371),AO358),AO358)</f>
        <v/>
      </c>
      <c r="AP371" s="32">
        <f>$D371*$F371+IF($D371*(1-$F371)&gt;=0,MAX($D371*(1-$F371),AP358),AP358)</f>
        <v/>
      </c>
      <c r="AQ371" s="32">
        <f>$D371*$F371+IF($D371*(1-$F371)&gt;=0,MAX($D371*(1-$F371),AQ358),AQ358)</f>
        <v/>
      </c>
      <c r="AR371" s="32">
        <f>$D371*$F371+IF($D371*(1-$F371)&gt;=0,MAX($D371*(1-$F371),AR358),AR358)</f>
        <v/>
      </c>
      <c r="AS371" s="32">
        <f>$D371*$F371+IF($D371*(1-$F371)&gt;=0,MAX($D371*(1-$F371),AS358),AS358)</f>
        <v/>
      </c>
      <c r="AT371" s="32">
        <f>$D371*$F371+IF($D371*(1-$F371)&gt;=0,MAX($D371*(1-$F371),AT358),AT358)</f>
        <v/>
      </c>
      <c r="AU371" s="32">
        <f>$D371*$F371+IF($D371*(1-$F371)&gt;=0,MAX($D371*(1-$F371),AU358),AU358)</f>
        <v/>
      </c>
      <c r="AV371" s="32">
        <f>$D371*$F371+IF($D371*(1-$F371)&gt;=0,MAX($D371*(1-$F371),AV358),AV358)</f>
        <v/>
      </c>
      <c r="AW371" s="32">
        <f>$D371*$F371+IF($D371*(1-$F371)&gt;=0,MAX($D371*(1-$F371),AW358),AW358)</f>
        <v/>
      </c>
      <c r="AX371" s="32">
        <f>$D371*$F371+IF($D371*(1-$F371)&gt;=0,MAX($D371*(1-$F371),AX358),AX358)</f>
        <v/>
      </c>
      <c r="AY371" s="32">
        <f>$D371*$F371+IF($D371*(1-$F371)&gt;=0,MAX($D371*(1-$F371),AY358),AY358)</f>
        <v/>
      </c>
    </row>
    <row r="372" hidden="1" outlineLevel="1">
      <c r="A372" s="14" t="inlineStr">
        <is>
          <t>txo</t>
        </is>
      </c>
      <c r="B372" s="14" t="inlineStr">
        <is>
          <t>nga</t>
        </is>
      </c>
      <c r="C372" s="14" t="inlineStr">
        <is>
          <t>res</t>
        </is>
      </c>
      <c r="D372" s="32">
        <f>INDEX(Inputs_prices!$T$7:$T$18,MATCH($B372&amp;"."&amp;$C372,Inputs_prices!$A$7:$A$18,0))</f>
        <v/>
      </c>
      <c r="E372" s="32">
        <f>INDEX(Inputs_prices!$S$7:$S$18,MATCH($B372&amp;"."&amp;$C372,Inputs_prices!$A$7:$A$18,0))</f>
        <v/>
      </c>
      <c r="F372" s="32">
        <f>INDEX(Inputs_prices!$K$7:$K$18,MATCH($B372&amp;"."&amp;$C372,Inputs_prices!$A$7:$A$18,0))</f>
        <v/>
      </c>
      <c r="G372" s="32">
        <f>INDEX(Inputs_prices!$E$7:$E$18,MATCH($B372&amp;"."&amp;$C372,Inputs_prices!$A$7:$A$18,0))</f>
        <v/>
      </c>
      <c r="H372" s="14">
        <f>INDEX(VarLab,MATCH($A372,VarKey,0))&amp;INDEX(MemLab,MATCH($C372&amp;"|"&amp;$B372,MemKey,0))</f>
        <v/>
      </c>
      <c r="I372" s="14">
        <f>INDEX(VarUnit,MATCH($A372,VarKey,0))</f>
        <v/>
      </c>
      <c r="J372" s="14">
        <f>INDEX(VarSrc,MATCH($A372,VarKey,0))</f>
        <v/>
      </c>
      <c r="K372" s="11">
        <f>CodePrefix&amp;$A372&amp;IF($C372="","","."&amp;$C372&amp;"."&amp;$B372)&amp;INDEX(VarEnd,MATCH($A372,VarKey,0))&amp;K$5</f>
        <v/>
      </c>
      <c r="L372" s="37">
        <f>INDEX(Inputs_prices!$Y$7:$AB$18,$G372,MATCH(L$4,Inputs_prices!$Y$6:$AB$6,0))</f>
        <v/>
      </c>
      <c r="M372" s="38">
        <f>INDEX(Inputs_prices!$Y$7:$AB$18,$G372,MATCH(M$4,Inputs_prices!$Y$6:$AB$6,0))</f>
        <v/>
      </c>
      <c r="N372" s="38">
        <f>INDEX(Inputs_prices!$Y$7:$AB$18,$G372,MATCH(N$4,Inputs_prices!$Y$6:$AB$6,0))</f>
        <v/>
      </c>
      <c r="O372" s="32">
        <f>$D372*$F372+IF($D372*(1-$F372)&gt;=0,MAX($D372*(1-$F372),O359),O359)</f>
        <v/>
      </c>
      <c r="P372" s="32">
        <f>$D372*$F372+IF($D372*(1-$F372)&gt;=0,MAX($D372*(1-$F372),P359),P359)</f>
        <v/>
      </c>
      <c r="Q372" s="32">
        <f>$D372*$F372+IF($D372*(1-$F372)&gt;=0,MAX($D372*(1-$F372),Q359),Q359)</f>
        <v/>
      </c>
      <c r="R372" s="32">
        <f>$D372*$F372+IF($D372*(1-$F372)&gt;=0,MAX($D372*(1-$F372),R359),R359)</f>
        <v/>
      </c>
      <c r="S372" s="32">
        <f>$D372*$F372+IF($D372*(1-$F372)&gt;=0,MAX($D372*(1-$F372),S359),S359)</f>
        <v/>
      </c>
      <c r="T372" s="32">
        <f>$D372*$F372+IF($D372*(1-$F372)&gt;=0,MAX($D372*(1-$F372),T359),T359)</f>
        <v/>
      </c>
      <c r="U372" s="32">
        <f>$D372*$F372+IF($D372*(1-$F372)&gt;=0,MAX($D372*(1-$F372),U359),U359)</f>
        <v/>
      </c>
      <c r="V372" s="32">
        <f>$D372*$F372+IF($D372*(1-$F372)&gt;=0,MAX($D372*(1-$F372),V359),V359)</f>
        <v/>
      </c>
      <c r="W372" s="32">
        <f>$D372*$F372+IF($D372*(1-$F372)&gt;=0,MAX($D372*(1-$F372),W359),W359)</f>
        <v/>
      </c>
      <c r="X372" s="32">
        <f>$D372*$F372+IF($D372*(1-$F372)&gt;=0,MAX($D372*(1-$F372),X359),X359)</f>
        <v/>
      </c>
      <c r="Y372" s="32">
        <f>$D372*$F372+IF($D372*(1-$F372)&gt;=0,MAX($D372*(1-$F372),Y359),Y359)</f>
        <v/>
      </c>
      <c r="Z372" s="32">
        <f>$D372*$F372+IF($D372*(1-$F372)&gt;=0,MAX($D372*(1-$F372),Z359),Z359)</f>
        <v/>
      </c>
      <c r="AA372" s="32">
        <f>$D372*$F372+IF($D372*(1-$F372)&gt;=0,MAX($D372*(1-$F372),AA359),AA359)</f>
        <v/>
      </c>
      <c r="AB372" s="32">
        <f>$D372*$F372+IF($D372*(1-$F372)&gt;=0,MAX($D372*(1-$F372),AB359),AB359)</f>
        <v/>
      </c>
      <c r="AC372" s="32">
        <f>$D372*$F372+IF($D372*(1-$F372)&gt;=0,MAX($D372*(1-$F372),AC359),AC359)</f>
        <v/>
      </c>
      <c r="AD372" s="32">
        <f>$D372*$F372+IF($D372*(1-$F372)&gt;=0,MAX($D372*(1-$F372),AD359),AD359)</f>
        <v/>
      </c>
      <c r="AF372" s="11">
        <f>CodePrefix&amp;$A372&amp;IF($C372="","","."&amp;$C372&amp;"."&amp;$B372)&amp;INDEX(VarEnd,MATCH($A372,VarKey,0))&amp;AF$5</f>
        <v/>
      </c>
      <c r="AG372" s="37">
        <f>INDEX(Inputs_prices!$Y$7:$AB$18,$G372,MATCH(AG$4,Inputs_prices!$Y$6:$AB$6,0))</f>
        <v/>
      </c>
      <c r="AH372" s="38">
        <f>INDEX(Inputs_prices!$Y$7:$AB$18,$G372,MATCH(AH$4,Inputs_prices!$Y$6:$AB$6,0))</f>
        <v/>
      </c>
      <c r="AI372" s="38">
        <f>INDEX(Inputs_prices!$Y$7:$AB$18,$G372,MATCH(AI$4,Inputs_prices!$Y$6:$AB$6,0))</f>
        <v/>
      </c>
      <c r="AJ372" s="32">
        <f>$D372*$F372+IF($D372*(1-$F372)&gt;=0,MAX($D372*(1-$F372),AJ359),AJ359)</f>
        <v/>
      </c>
      <c r="AK372" s="32">
        <f>$D372*$F372+IF($D372*(1-$F372)&gt;=0,MAX($D372*(1-$F372),AK359),AK359)</f>
        <v/>
      </c>
      <c r="AL372" s="32">
        <f>$D372*$F372+IF($D372*(1-$F372)&gt;=0,MAX($D372*(1-$F372),AL359),AL359)</f>
        <v/>
      </c>
      <c r="AM372" s="32">
        <f>$D372*$F372+IF($D372*(1-$F372)&gt;=0,MAX($D372*(1-$F372),AM359),AM359)</f>
        <v/>
      </c>
      <c r="AN372" s="32">
        <f>$D372*$F372+IF($D372*(1-$F372)&gt;=0,MAX($D372*(1-$F372),AN359),AN359)</f>
        <v/>
      </c>
      <c r="AO372" s="32">
        <f>$D372*$F372+IF($D372*(1-$F372)&gt;=0,MAX($D372*(1-$F372),AO359),AO359)</f>
        <v/>
      </c>
      <c r="AP372" s="32">
        <f>$D372*$F372+IF($D372*(1-$F372)&gt;=0,MAX($D372*(1-$F372),AP359),AP359)</f>
        <v/>
      </c>
      <c r="AQ372" s="32">
        <f>$D372*$F372+IF($D372*(1-$F372)&gt;=0,MAX($D372*(1-$F372),AQ359),AQ359)</f>
        <v/>
      </c>
      <c r="AR372" s="32">
        <f>$D372*$F372+IF($D372*(1-$F372)&gt;=0,MAX($D372*(1-$F372),AR359),AR359)</f>
        <v/>
      </c>
      <c r="AS372" s="32">
        <f>$D372*$F372+IF($D372*(1-$F372)&gt;=0,MAX($D372*(1-$F372),AS359),AS359)</f>
        <v/>
      </c>
      <c r="AT372" s="32">
        <f>$D372*$F372+IF($D372*(1-$F372)&gt;=0,MAX($D372*(1-$F372),AT359),AT359)</f>
        <v/>
      </c>
      <c r="AU372" s="32">
        <f>$D372*$F372+IF($D372*(1-$F372)&gt;=0,MAX($D372*(1-$F372),AU359),AU359)</f>
        <v/>
      </c>
      <c r="AV372" s="32">
        <f>$D372*$F372+IF($D372*(1-$F372)&gt;=0,MAX($D372*(1-$F372),AV359),AV359)</f>
        <v/>
      </c>
      <c r="AW372" s="32">
        <f>$D372*$F372+IF($D372*(1-$F372)&gt;=0,MAX($D372*(1-$F372),AW359),AW359)</f>
        <v/>
      </c>
      <c r="AX372" s="32">
        <f>$D372*$F372+IF($D372*(1-$F372)&gt;=0,MAX($D372*(1-$F372),AX359),AX359)</f>
        <v/>
      </c>
      <c r="AY372" s="32">
        <f>$D372*$F372+IF($D372*(1-$F372)&gt;=0,MAX($D372*(1-$F372),AY359),AY359)</f>
        <v/>
      </c>
    </row>
    <row r="373" hidden="1" outlineLevel="1">
      <c r="A373" s="14" t="inlineStr">
        <is>
          <t>txo</t>
        </is>
      </c>
      <c r="B373" s="14" t="inlineStr">
        <is>
          <t>nga</t>
        </is>
      </c>
      <c r="C373" s="14" t="inlineStr">
        <is>
          <t>ind</t>
        </is>
      </c>
      <c r="D373" s="32">
        <f>INDEX(Inputs_prices!$T$7:$T$18,MATCH($B373&amp;"."&amp;$C373,Inputs_prices!$A$7:$A$18,0))</f>
        <v/>
      </c>
      <c r="E373" s="32">
        <f>INDEX(Inputs_prices!$S$7:$S$18,MATCH($B373&amp;"."&amp;$C373,Inputs_prices!$A$7:$A$18,0))</f>
        <v/>
      </c>
      <c r="F373" s="32">
        <f>INDEX(Inputs_prices!$K$7:$K$18,MATCH($B373&amp;"."&amp;$C373,Inputs_prices!$A$7:$A$18,0))</f>
        <v/>
      </c>
      <c r="G373" s="32">
        <f>INDEX(Inputs_prices!$E$7:$E$18,MATCH($B373&amp;"."&amp;$C373,Inputs_prices!$A$7:$A$18,0))</f>
        <v/>
      </c>
      <c r="H373" s="14">
        <f>INDEX(VarLab,MATCH($A373,VarKey,0))&amp;INDEX(MemLab,MATCH($C373&amp;"|"&amp;$B373,MemKey,0))</f>
        <v/>
      </c>
      <c r="I373" s="14">
        <f>INDEX(VarUnit,MATCH($A373,VarKey,0))</f>
        <v/>
      </c>
      <c r="J373" s="14">
        <f>INDEX(VarSrc,MATCH($A373,VarKey,0))</f>
        <v/>
      </c>
      <c r="K373" s="11">
        <f>CodePrefix&amp;$A373&amp;IF($C373="","","."&amp;$C373&amp;"."&amp;$B373)&amp;INDEX(VarEnd,MATCH($A373,VarKey,0))&amp;K$5</f>
        <v/>
      </c>
      <c r="L373" s="37">
        <f>INDEX(Inputs_prices!$Y$7:$AB$18,$G373,MATCH(L$4,Inputs_prices!$Y$6:$AB$6,0))</f>
        <v/>
      </c>
      <c r="M373" s="38">
        <f>INDEX(Inputs_prices!$Y$7:$AB$18,$G373,MATCH(M$4,Inputs_prices!$Y$6:$AB$6,0))</f>
        <v/>
      </c>
      <c r="N373" s="38">
        <f>INDEX(Inputs_prices!$Y$7:$AB$18,$G373,MATCH(N$4,Inputs_prices!$Y$6:$AB$6,0))</f>
        <v/>
      </c>
      <c r="O373" s="32">
        <f>$D373*$F373+IF($D373*(1-$F373)&gt;=0,MAX($D373*(1-$F373),O360),O360)</f>
        <v/>
      </c>
      <c r="P373" s="32">
        <f>$D373*$F373+IF($D373*(1-$F373)&gt;=0,MAX($D373*(1-$F373),P360),P360)</f>
        <v/>
      </c>
      <c r="Q373" s="32">
        <f>$D373*$F373+IF($D373*(1-$F373)&gt;=0,MAX($D373*(1-$F373),Q360),Q360)</f>
        <v/>
      </c>
      <c r="R373" s="32">
        <f>$D373*$F373+IF($D373*(1-$F373)&gt;=0,MAX($D373*(1-$F373),R360),R360)</f>
        <v/>
      </c>
      <c r="S373" s="32">
        <f>$D373*$F373+IF($D373*(1-$F373)&gt;=0,MAX($D373*(1-$F373),S360),S360)</f>
        <v/>
      </c>
      <c r="T373" s="32">
        <f>$D373*$F373+IF($D373*(1-$F373)&gt;=0,MAX($D373*(1-$F373),T360),T360)</f>
        <v/>
      </c>
      <c r="U373" s="32">
        <f>$D373*$F373+IF($D373*(1-$F373)&gt;=0,MAX($D373*(1-$F373),U360),U360)</f>
        <v/>
      </c>
      <c r="V373" s="32">
        <f>$D373*$F373+IF($D373*(1-$F373)&gt;=0,MAX($D373*(1-$F373),V360),V360)</f>
        <v/>
      </c>
      <c r="W373" s="32">
        <f>$D373*$F373+IF($D373*(1-$F373)&gt;=0,MAX($D373*(1-$F373),W360),W360)</f>
        <v/>
      </c>
      <c r="X373" s="32">
        <f>$D373*$F373+IF($D373*(1-$F373)&gt;=0,MAX($D373*(1-$F373),X360),X360)</f>
        <v/>
      </c>
      <c r="Y373" s="32">
        <f>$D373*$F373+IF($D373*(1-$F373)&gt;=0,MAX($D373*(1-$F373),Y360),Y360)</f>
        <v/>
      </c>
      <c r="Z373" s="32">
        <f>$D373*$F373+IF($D373*(1-$F373)&gt;=0,MAX($D373*(1-$F373),Z360),Z360)</f>
        <v/>
      </c>
      <c r="AA373" s="32">
        <f>$D373*$F373+IF($D373*(1-$F373)&gt;=0,MAX($D373*(1-$F373),AA360),AA360)</f>
        <v/>
      </c>
      <c r="AB373" s="32">
        <f>$D373*$F373+IF($D373*(1-$F373)&gt;=0,MAX($D373*(1-$F373),AB360),AB360)</f>
        <v/>
      </c>
      <c r="AC373" s="32">
        <f>$D373*$F373+IF($D373*(1-$F373)&gt;=0,MAX($D373*(1-$F373),AC360),AC360)</f>
        <v/>
      </c>
      <c r="AD373" s="32">
        <f>$D373*$F373+IF($D373*(1-$F373)&gt;=0,MAX($D373*(1-$F373),AD360),AD360)</f>
        <v/>
      </c>
      <c r="AF373" s="11">
        <f>CodePrefix&amp;$A373&amp;IF($C373="","","."&amp;$C373&amp;"."&amp;$B373)&amp;INDEX(VarEnd,MATCH($A373,VarKey,0))&amp;AF$5</f>
        <v/>
      </c>
      <c r="AG373" s="37">
        <f>INDEX(Inputs_prices!$Y$7:$AB$18,$G373,MATCH(AG$4,Inputs_prices!$Y$6:$AB$6,0))</f>
        <v/>
      </c>
      <c r="AH373" s="38">
        <f>INDEX(Inputs_prices!$Y$7:$AB$18,$G373,MATCH(AH$4,Inputs_prices!$Y$6:$AB$6,0))</f>
        <v/>
      </c>
      <c r="AI373" s="38">
        <f>INDEX(Inputs_prices!$Y$7:$AB$18,$G373,MATCH(AI$4,Inputs_prices!$Y$6:$AB$6,0))</f>
        <v/>
      </c>
      <c r="AJ373" s="32">
        <f>$D373*$F373+IF($D373*(1-$F373)&gt;=0,MAX($D373*(1-$F373),AJ360),AJ360)</f>
        <v/>
      </c>
      <c r="AK373" s="32">
        <f>$D373*$F373+IF($D373*(1-$F373)&gt;=0,MAX($D373*(1-$F373),AK360),AK360)</f>
        <v/>
      </c>
      <c r="AL373" s="32">
        <f>$D373*$F373+IF($D373*(1-$F373)&gt;=0,MAX($D373*(1-$F373),AL360),AL360)</f>
        <v/>
      </c>
      <c r="AM373" s="32">
        <f>$D373*$F373+IF($D373*(1-$F373)&gt;=0,MAX($D373*(1-$F373),AM360),AM360)</f>
        <v/>
      </c>
      <c r="AN373" s="32">
        <f>$D373*$F373+IF($D373*(1-$F373)&gt;=0,MAX($D373*(1-$F373),AN360),AN360)</f>
        <v/>
      </c>
      <c r="AO373" s="32">
        <f>$D373*$F373+IF($D373*(1-$F373)&gt;=0,MAX($D373*(1-$F373),AO360),AO360)</f>
        <v/>
      </c>
      <c r="AP373" s="32">
        <f>$D373*$F373+IF($D373*(1-$F373)&gt;=0,MAX($D373*(1-$F373),AP360),AP360)</f>
        <v/>
      </c>
      <c r="AQ373" s="32">
        <f>$D373*$F373+IF($D373*(1-$F373)&gt;=0,MAX($D373*(1-$F373),AQ360),AQ360)</f>
        <v/>
      </c>
      <c r="AR373" s="32">
        <f>$D373*$F373+IF($D373*(1-$F373)&gt;=0,MAX($D373*(1-$F373),AR360),AR360)</f>
        <v/>
      </c>
      <c r="AS373" s="32">
        <f>$D373*$F373+IF($D373*(1-$F373)&gt;=0,MAX($D373*(1-$F373),AS360),AS360)</f>
        <v/>
      </c>
      <c r="AT373" s="32">
        <f>$D373*$F373+IF($D373*(1-$F373)&gt;=0,MAX($D373*(1-$F373),AT360),AT360)</f>
        <v/>
      </c>
      <c r="AU373" s="32">
        <f>$D373*$F373+IF($D373*(1-$F373)&gt;=0,MAX($D373*(1-$F373),AU360),AU360)</f>
        <v/>
      </c>
      <c r="AV373" s="32">
        <f>$D373*$F373+IF($D373*(1-$F373)&gt;=0,MAX($D373*(1-$F373),AV360),AV360)</f>
        <v/>
      </c>
      <c r="AW373" s="32">
        <f>$D373*$F373+IF($D373*(1-$F373)&gt;=0,MAX($D373*(1-$F373),AW360),AW360)</f>
        <v/>
      </c>
      <c r="AX373" s="32">
        <f>$D373*$F373+IF($D373*(1-$F373)&gt;=0,MAX($D373*(1-$F373),AX360),AX360)</f>
        <v/>
      </c>
      <c r="AY373" s="32">
        <f>$D373*$F373+IF($D373*(1-$F373)&gt;=0,MAX($D373*(1-$F373),AY360),AY360)</f>
        <v/>
      </c>
    </row>
    <row r="374" hidden="1" outlineLevel="1">
      <c r="A374" s="14" t="inlineStr">
        <is>
          <t>txo</t>
        </is>
      </c>
      <c r="B374" s="14" t="inlineStr">
        <is>
          <t>gso</t>
        </is>
      </c>
      <c r="C374" s="14" t="inlineStr">
        <is>
          <t>all</t>
        </is>
      </c>
      <c r="D374" s="32">
        <f>INDEX(Inputs_prices!$T$7:$T$18,MATCH($B374&amp;"."&amp;$C374,Inputs_prices!$A$7:$A$18,0))</f>
        <v/>
      </c>
      <c r="E374" s="32">
        <f>INDEX(Inputs_prices!$S$7:$S$18,MATCH($B374&amp;"."&amp;$C374,Inputs_prices!$A$7:$A$18,0))</f>
        <v/>
      </c>
      <c r="F374" s="32">
        <f>INDEX(Inputs_prices!$K$7:$K$18,MATCH($B374&amp;"."&amp;$C374,Inputs_prices!$A$7:$A$18,0))</f>
        <v/>
      </c>
      <c r="G374" s="32">
        <f>INDEX(Inputs_prices!$E$7:$E$18,MATCH($B374&amp;"."&amp;$C374,Inputs_prices!$A$7:$A$18,0))</f>
        <v/>
      </c>
      <c r="H374" s="14">
        <f>INDEX(VarLab,MATCH($A374,VarKey,0))&amp;INDEX(MemLab,MATCH($C374&amp;"|"&amp;$B374,MemKey,0))</f>
        <v/>
      </c>
      <c r="I374" s="14">
        <f>INDEX(VarUnit,MATCH($A374,VarKey,0))</f>
        <v/>
      </c>
      <c r="J374" s="14">
        <f>INDEX(VarSrc,MATCH($A374,VarKey,0))</f>
        <v/>
      </c>
      <c r="K374" s="11">
        <f>CodePrefix&amp;$A374&amp;IF($C374="","","."&amp;$C374&amp;"."&amp;$B374)&amp;INDEX(VarEnd,MATCH($A374,VarKey,0))&amp;K$5</f>
        <v/>
      </c>
      <c r="L374" s="37">
        <f>INDEX(Inputs_prices!$Y$7:$AB$18,$G374,MATCH(L$4,Inputs_prices!$Y$6:$AB$6,0))</f>
        <v/>
      </c>
      <c r="M374" s="38">
        <f>INDEX(Inputs_prices!$Y$7:$AB$18,$G374,MATCH(M$4,Inputs_prices!$Y$6:$AB$6,0))</f>
        <v/>
      </c>
      <c r="N374" s="38">
        <f>INDEX(Inputs_prices!$Y$7:$AB$18,$G374,MATCH(N$4,Inputs_prices!$Y$6:$AB$6,0))</f>
        <v/>
      </c>
      <c r="O374" s="32">
        <f>$D374*$F374+IF($D374*(1-$F374)&gt;=0,MAX($D374*(1-$F374),O361),O361)</f>
        <v/>
      </c>
      <c r="P374" s="32">
        <f>$D374*$F374+IF($D374*(1-$F374)&gt;=0,MAX($D374*(1-$F374),P361),P361)</f>
        <v/>
      </c>
      <c r="Q374" s="32">
        <f>$D374*$F374+IF($D374*(1-$F374)&gt;=0,MAX($D374*(1-$F374),Q361),Q361)</f>
        <v/>
      </c>
      <c r="R374" s="32">
        <f>$D374*$F374+IF($D374*(1-$F374)&gt;=0,MAX($D374*(1-$F374),R361),R361)</f>
        <v/>
      </c>
      <c r="S374" s="32">
        <f>$D374*$F374+IF($D374*(1-$F374)&gt;=0,MAX($D374*(1-$F374),S361),S361)</f>
        <v/>
      </c>
      <c r="T374" s="32">
        <f>$D374*$F374+IF($D374*(1-$F374)&gt;=0,MAX($D374*(1-$F374),T361),T361)</f>
        <v/>
      </c>
      <c r="U374" s="32">
        <f>$D374*$F374+IF($D374*(1-$F374)&gt;=0,MAX($D374*(1-$F374),U361),U361)</f>
        <v/>
      </c>
      <c r="V374" s="32">
        <f>$D374*$F374+IF($D374*(1-$F374)&gt;=0,MAX($D374*(1-$F374),V361),V361)</f>
        <v/>
      </c>
      <c r="W374" s="32">
        <f>$D374*$F374+IF($D374*(1-$F374)&gt;=0,MAX($D374*(1-$F374),W361),W361)</f>
        <v/>
      </c>
      <c r="X374" s="32">
        <f>$D374*$F374+IF($D374*(1-$F374)&gt;=0,MAX($D374*(1-$F374),X361),X361)</f>
        <v/>
      </c>
      <c r="Y374" s="32">
        <f>$D374*$F374+IF($D374*(1-$F374)&gt;=0,MAX($D374*(1-$F374),Y361),Y361)</f>
        <v/>
      </c>
      <c r="Z374" s="32">
        <f>$D374*$F374+IF($D374*(1-$F374)&gt;=0,MAX($D374*(1-$F374),Z361),Z361)</f>
        <v/>
      </c>
      <c r="AA374" s="32">
        <f>$D374*$F374+IF($D374*(1-$F374)&gt;=0,MAX($D374*(1-$F374),AA361),AA361)</f>
        <v/>
      </c>
      <c r="AB374" s="32">
        <f>$D374*$F374+IF($D374*(1-$F374)&gt;=0,MAX($D374*(1-$F374),AB361),AB361)</f>
        <v/>
      </c>
      <c r="AC374" s="32">
        <f>$D374*$F374+IF($D374*(1-$F374)&gt;=0,MAX($D374*(1-$F374),AC361),AC361)</f>
        <v/>
      </c>
      <c r="AD374" s="32">
        <f>$D374*$F374+IF($D374*(1-$F374)&gt;=0,MAX($D374*(1-$F374),AD361),AD361)</f>
        <v/>
      </c>
      <c r="AF374" s="11">
        <f>CodePrefix&amp;$A374&amp;IF($C374="","","."&amp;$C374&amp;"."&amp;$B374)&amp;INDEX(VarEnd,MATCH($A374,VarKey,0))&amp;AF$5</f>
        <v/>
      </c>
      <c r="AG374" s="37">
        <f>INDEX(Inputs_prices!$Y$7:$AB$18,$G374,MATCH(AG$4,Inputs_prices!$Y$6:$AB$6,0))</f>
        <v/>
      </c>
      <c r="AH374" s="38">
        <f>INDEX(Inputs_prices!$Y$7:$AB$18,$G374,MATCH(AH$4,Inputs_prices!$Y$6:$AB$6,0))</f>
        <v/>
      </c>
      <c r="AI374" s="38">
        <f>INDEX(Inputs_prices!$Y$7:$AB$18,$G374,MATCH(AI$4,Inputs_prices!$Y$6:$AB$6,0))</f>
        <v/>
      </c>
      <c r="AJ374" s="32">
        <f>$D374*$F374+IF($D374*(1-$F374)&gt;=0,MAX($D374*(1-$F374),AJ361),AJ361)</f>
        <v/>
      </c>
      <c r="AK374" s="32">
        <f>$D374*$F374+IF($D374*(1-$F374)&gt;=0,MAX($D374*(1-$F374),AK361),AK361)</f>
        <v/>
      </c>
      <c r="AL374" s="32">
        <f>$D374*$F374+IF($D374*(1-$F374)&gt;=0,MAX($D374*(1-$F374),AL361),AL361)</f>
        <v/>
      </c>
      <c r="AM374" s="32">
        <f>$D374*$F374+IF($D374*(1-$F374)&gt;=0,MAX($D374*(1-$F374),AM361),AM361)</f>
        <v/>
      </c>
      <c r="AN374" s="32">
        <f>$D374*$F374+IF($D374*(1-$F374)&gt;=0,MAX($D374*(1-$F374),AN361),AN361)</f>
        <v/>
      </c>
      <c r="AO374" s="32">
        <f>$D374*$F374+IF($D374*(1-$F374)&gt;=0,MAX($D374*(1-$F374),AO361),AO361)</f>
        <v/>
      </c>
      <c r="AP374" s="32">
        <f>$D374*$F374+IF($D374*(1-$F374)&gt;=0,MAX($D374*(1-$F374),AP361),AP361)</f>
        <v/>
      </c>
      <c r="AQ374" s="32">
        <f>$D374*$F374+IF($D374*(1-$F374)&gt;=0,MAX($D374*(1-$F374),AQ361),AQ361)</f>
        <v/>
      </c>
      <c r="AR374" s="32">
        <f>$D374*$F374+IF($D374*(1-$F374)&gt;=0,MAX($D374*(1-$F374),AR361),AR361)</f>
        <v/>
      </c>
      <c r="AS374" s="32">
        <f>$D374*$F374+IF($D374*(1-$F374)&gt;=0,MAX($D374*(1-$F374),AS361),AS361)</f>
        <v/>
      </c>
      <c r="AT374" s="32">
        <f>$D374*$F374+IF($D374*(1-$F374)&gt;=0,MAX($D374*(1-$F374),AT361),AT361)</f>
        <v/>
      </c>
      <c r="AU374" s="32">
        <f>$D374*$F374+IF($D374*(1-$F374)&gt;=0,MAX($D374*(1-$F374),AU361),AU361)</f>
        <v/>
      </c>
      <c r="AV374" s="32">
        <f>$D374*$F374+IF($D374*(1-$F374)&gt;=0,MAX($D374*(1-$F374),AV361),AV361)</f>
        <v/>
      </c>
      <c r="AW374" s="32">
        <f>$D374*$F374+IF($D374*(1-$F374)&gt;=0,MAX($D374*(1-$F374),AW361),AW361)</f>
        <v/>
      </c>
      <c r="AX374" s="32">
        <f>$D374*$F374+IF($D374*(1-$F374)&gt;=0,MAX($D374*(1-$F374),AX361),AX361)</f>
        <v/>
      </c>
      <c r="AY374" s="32">
        <f>$D374*$F374+IF($D374*(1-$F374)&gt;=0,MAX($D374*(1-$F374),AY361),AY361)</f>
        <v/>
      </c>
    </row>
    <row r="375" hidden="1" outlineLevel="1">
      <c r="A375" s="14" t="inlineStr">
        <is>
          <t>txo</t>
        </is>
      </c>
      <c r="B375" s="14" t="inlineStr">
        <is>
          <t>die</t>
        </is>
      </c>
      <c r="C375" s="14" t="inlineStr">
        <is>
          <t>all</t>
        </is>
      </c>
      <c r="D375" s="32">
        <f>INDEX(Inputs_prices!$T$7:$T$18,MATCH($B375&amp;"."&amp;$C375,Inputs_prices!$A$7:$A$18,0))</f>
        <v/>
      </c>
      <c r="E375" s="32">
        <f>INDEX(Inputs_prices!$S$7:$S$18,MATCH($B375&amp;"."&amp;$C375,Inputs_prices!$A$7:$A$18,0))</f>
        <v/>
      </c>
      <c r="F375" s="32">
        <f>INDEX(Inputs_prices!$K$7:$K$18,MATCH($B375&amp;"."&amp;$C375,Inputs_prices!$A$7:$A$18,0))</f>
        <v/>
      </c>
      <c r="G375" s="32">
        <f>INDEX(Inputs_prices!$E$7:$E$18,MATCH($B375&amp;"."&amp;$C375,Inputs_prices!$A$7:$A$18,0))</f>
        <v/>
      </c>
      <c r="H375" s="14">
        <f>INDEX(VarLab,MATCH($A375,VarKey,0))&amp;INDEX(MemLab,MATCH($C375&amp;"|"&amp;$B375,MemKey,0))</f>
        <v/>
      </c>
      <c r="I375" s="14">
        <f>INDEX(VarUnit,MATCH($A375,VarKey,0))</f>
        <v/>
      </c>
      <c r="J375" s="14">
        <f>INDEX(VarSrc,MATCH($A375,VarKey,0))</f>
        <v/>
      </c>
      <c r="K375" s="11">
        <f>CodePrefix&amp;$A375&amp;IF($C375="","","."&amp;$C375&amp;"."&amp;$B375)&amp;INDEX(VarEnd,MATCH($A375,VarKey,0))&amp;K$5</f>
        <v/>
      </c>
      <c r="L375" s="37">
        <f>INDEX(Inputs_prices!$Y$7:$AB$18,$G375,MATCH(L$4,Inputs_prices!$Y$6:$AB$6,0))</f>
        <v/>
      </c>
      <c r="M375" s="38">
        <f>INDEX(Inputs_prices!$Y$7:$AB$18,$G375,MATCH(M$4,Inputs_prices!$Y$6:$AB$6,0))</f>
        <v/>
      </c>
      <c r="N375" s="38">
        <f>INDEX(Inputs_prices!$Y$7:$AB$18,$G375,MATCH(N$4,Inputs_prices!$Y$6:$AB$6,0))</f>
        <v/>
      </c>
      <c r="O375" s="32">
        <f>$D375*$F375+IF($D375*(1-$F375)&gt;=0,MAX($D375*(1-$F375),O362),O362)</f>
        <v/>
      </c>
      <c r="P375" s="32">
        <f>$D375*$F375+IF($D375*(1-$F375)&gt;=0,MAX($D375*(1-$F375),P362),P362)</f>
        <v/>
      </c>
      <c r="Q375" s="32">
        <f>$D375*$F375+IF($D375*(1-$F375)&gt;=0,MAX($D375*(1-$F375),Q362),Q362)</f>
        <v/>
      </c>
      <c r="R375" s="32">
        <f>$D375*$F375+IF($D375*(1-$F375)&gt;=0,MAX($D375*(1-$F375),R362),R362)</f>
        <v/>
      </c>
      <c r="S375" s="32">
        <f>$D375*$F375+IF($D375*(1-$F375)&gt;=0,MAX($D375*(1-$F375),S362),S362)</f>
        <v/>
      </c>
      <c r="T375" s="32">
        <f>$D375*$F375+IF($D375*(1-$F375)&gt;=0,MAX($D375*(1-$F375),T362),T362)</f>
        <v/>
      </c>
      <c r="U375" s="32">
        <f>$D375*$F375+IF($D375*(1-$F375)&gt;=0,MAX($D375*(1-$F375),U362),U362)</f>
        <v/>
      </c>
      <c r="V375" s="32">
        <f>$D375*$F375+IF($D375*(1-$F375)&gt;=0,MAX($D375*(1-$F375),V362),V362)</f>
        <v/>
      </c>
      <c r="W375" s="32">
        <f>$D375*$F375+IF($D375*(1-$F375)&gt;=0,MAX($D375*(1-$F375),W362),W362)</f>
        <v/>
      </c>
      <c r="X375" s="32">
        <f>$D375*$F375+IF($D375*(1-$F375)&gt;=0,MAX($D375*(1-$F375),X362),X362)</f>
        <v/>
      </c>
      <c r="Y375" s="32">
        <f>$D375*$F375+IF($D375*(1-$F375)&gt;=0,MAX($D375*(1-$F375),Y362),Y362)</f>
        <v/>
      </c>
      <c r="Z375" s="32">
        <f>$D375*$F375+IF($D375*(1-$F375)&gt;=0,MAX($D375*(1-$F375),Z362),Z362)</f>
        <v/>
      </c>
      <c r="AA375" s="32">
        <f>$D375*$F375+IF($D375*(1-$F375)&gt;=0,MAX($D375*(1-$F375),AA362),AA362)</f>
        <v/>
      </c>
      <c r="AB375" s="32">
        <f>$D375*$F375+IF($D375*(1-$F375)&gt;=0,MAX($D375*(1-$F375),AB362),AB362)</f>
        <v/>
      </c>
      <c r="AC375" s="32">
        <f>$D375*$F375+IF($D375*(1-$F375)&gt;=0,MAX($D375*(1-$F375),AC362),AC362)</f>
        <v/>
      </c>
      <c r="AD375" s="32">
        <f>$D375*$F375+IF($D375*(1-$F375)&gt;=0,MAX($D375*(1-$F375),AD362),AD362)</f>
        <v/>
      </c>
      <c r="AF375" s="11">
        <f>CodePrefix&amp;$A375&amp;IF($C375="","","."&amp;$C375&amp;"."&amp;$B375)&amp;INDEX(VarEnd,MATCH($A375,VarKey,0))&amp;AF$5</f>
        <v/>
      </c>
      <c r="AG375" s="37">
        <f>INDEX(Inputs_prices!$Y$7:$AB$18,$G375,MATCH(AG$4,Inputs_prices!$Y$6:$AB$6,0))</f>
        <v/>
      </c>
      <c r="AH375" s="38">
        <f>INDEX(Inputs_prices!$Y$7:$AB$18,$G375,MATCH(AH$4,Inputs_prices!$Y$6:$AB$6,0))</f>
        <v/>
      </c>
      <c r="AI375" s="38">
        <f>INDEX(Inputs_prices!$Y$7:$AB$18,$G375,MATCH(AI$4,Inputs_prices!$Y$6:$AB$6,0))</f>
        <v/>
      </c>
      <c r="AJ375" s="32">
        <f>$D375*$F375+IF($D375*(1-$F375)&gt;=0,MAX($D375*(1-$F375),AJ362),AJ362)</f>
        <v/>
      </c>
      <c r="AK375" s="32">
        <f>$D375*$F375+IF($D375*(1-$F375)&gt;=0,MAX($D375*(1-$F375),AK362),AK362)</f>
        <v/>
      </c>
      <c r="AL375" s="32">
        <f>$D375*$F375+IF($D375*(1-$F375)&gt;=0,MAX($D375*(1-$F375),AL362),AL362)</f>
        <v/>
      </c>
      <c r="AM375" s="32">
        <f>$D375*$F375+IF($D375*(1-$F375)&gt;=0,MAX($D375*(1-$F375),AM362),AM362)</f>
        <v/>
      </c>
      <c r="AN375" s="32">
        <f>$D375*$F375+IF($D375*(1-$F375)&gt;=0,MAX($D375*(1-$F375),AN362),AN362)</f>
        <v/>
      </c>
      <c r="AO375" s="32">
        <f>$D375*$F375+IF($D375*(1-$F375)&gt;=0,MAX($D375*(1-$F375),AO362),AO362)</f>
        <v/>
      </c>
      <c r="AP375" s="32">
        <f>$D375*$F375+IF($D375*(1-$F375)&gt;=0,MAX($D375*(1-$F375),AP362),AP362)</f>
        <v/>
      </c>
      <c r="AQ375" s="32">
        <f>$D375*$F375+IF($D375*(1-$F375)&gt;=0,MAX($D375*(1-$F375),AQ362),AQ362)</f>
        <v/>
      </c>
      <c r="AR375" s="32">
        <f>$D375*$F375+IF($D375*(1-$F375)&gt;=0,MAX($D375*(1-$F375),AR362),AR362)</f>
        <v/>
      </c>
      <c r="AS375" s="32">
        <f>$D375*$F375+IF($D375*(1-$F375)&gt;=0,MAX($D375*(1-$F375),AS362),AS362)</f>
        <v/>
      </c>
      <c r="AT375" s="32">
        <f>$D375*$F375+IF($D375*(1-$F375)&gt;=0,MAX($D375*(1-$F375),AT362),AT362)</f>
        <v/>
      </c>
      <c r="AU375" s="32">
        <f>$D375*$F375+IF($D375*(1-$F375)&gt;=0,MAX($D375*(1-$F375),AU362),AU362)</f>
        <v/>
      </c>
      <c r="AV375" s="32">
        <f>$D375*$F375+IF($D375*(1-$F375)&gt;=0,MAX($D375*(1-$F375),AV362),AV362)</f>
        <v/>
      </c>
      <c r="AW375" s="32">
        <f>$D375*$F375+IF($D375*(1-$F375)&gt;=0,MAX($D375*(1-$F375),AW362),AW362)</f>
        <v/>
      </c>
      <c r="AX375" s="32">
        <f>$D375*$F375+IF($D375*(1-$F375)&gt;=0,MAX($D375*(1-$F375),AX362),AX362)</f>
        <v/>
      </c>
      <c r="AY375" s="32">
        <f>$D375*$F375+IF($D375*(1-$F375)&gt;=0,MAX($D375*(1-$F375),AY362),AY362)</f>
        <v/>
      </c>
    </row>
    <row r="376" hidden="1" outlineLevel="1">
      <c r="A376" s="14" t="inlineStr">
        <is>
          <t>txo</t>
        </is>
      </c>
      <c r="B376" s="14" t="inlineStr">
        <is>
          <t>lpg</t>
        </is>
      </c>
      <c r="C376" s="14" t="inlineStr">
        <is>
          <t>all</t>
        </is>
      </c>
      <c r="D376" s="32">
        <f>INDEX(Inputs_prices!$T$7:$T$18,MATCH($B376&amp;"."&amp;$C376,Inputs_prices!$A$7:$A$18,0))</f>
        <v/>
      </c>
      <c r="E376" s="32">
        <f>INDEX(Inputs_prices!$S$7:$S$18,MATCH($B376&amp;"."&amp;$C376,Inputs_prices!$A$7:$A$18,0))</f>
        <v/>
      </c>
      <c r="F376" s="32">
        <f>INDEX(Inputs_prices!$K$7:$K$18,MATCH($B376&amp;"."&amp;$C376,Inputs_prices!$A$7:$A$18,0))</f>
        <v/>
      </c>
      <c r="G376" s="32">
        <f>INDEX(Inputs_prices!$E$7:$E$18,MATCH($B376&amp;"."&amp;$C376,Inputs_prices!$A$7:$A$18,0))</f>
        <v/>
      </c>
      <c r="H376" s="14">
        <f>INDEX(VarLab,MATCH($A376,VarKey,0))&amp;INDEX(MemLab,MATCH($C376&amp;"|"&amp;$B376,MemKey,0))</f>
        <v/>
      </c>
      <c r="I376" s="14">
        <f>INDEX(VarUnit,MATCH($A376,VarKey,0))</f>
        <v/>
      </c>
      <c r="J376" s="14">
        <f>INDEX(VarSrc,MATCH($A376,VarKey,0))</f>
        <v/>
      </c>
      <c r="K376" s="11">
        <f>CodePrefix&amp;$A376&amp;IF($C376="","","."&amp;$C376&amp;"."&amp;$B376)&amp;INDEX(VarEnd,MATCH($A376,VarKey,0))&amp;K$5</f>
        <v/>
      </c>
      <c r="L376" s="37">
        <f>INDEX(Inputs_prices!$Y$7:$AB$18,$G376,MATCH(L$4,Inputs_prices!$Y$6:$AB$6,0))</f>
        <v/>
      </c>
      <c r="M376" s="38">
        <f>INDEX(Inputs_prices!$Y$7:$AB$18,$G376,MATCH(M$4,Inputs_prices!$Y$6:$AB$6,0))</f>
        <v/>
      </c>
      <c r="N376" s="38">
        <f>INDEX(Inputs_prices!$Y$7:$AB$18,$G376,MATCH(N$4,Inputs_prices!$Y$6:$AB$6,0))</f>
        <v/>
      </c>
      <c r="O376" s="32">
        <f>$D376*$F376+IF($D376*(1-$F376)&gt;=0,MAX($D376*(1-$F376),O363),O363)</f>
        <v/>
      </c>
      <c r="P376" s="32">
        <f>$D376*$F376+IF($D376*(1-$F376)&gt;=0,MAX($D376*(1-$F376),P363),P363)</f>
        <v/>
      </c>
      <c r="Q376" s="32">
        <f>$D376*$F376+IF($D376*(1-$F376)&gt;=0,MAX($D376*(1-$F376),Q363),Q363)</f>
        <v/>
      </c>
      <c r="R376" s="32">
        <f>$D376*$F376+IF($D376*(1-$F376)&gt;=0,MAX($D376*(1-$F376),R363),R363)</f>
        <v/>
      </c>
      <c r="S376" s="32">
        <f>$D376*$F376+IF($D376*(1-$F376)&gt;=0,MAX($D376*(1-$F376),S363),S363)</f>
        <v/>
      </c>
      <c r="T376" s="32">
        <f>$D376*$F376+IF($D376*(1-$F376)&gt;=0,MAX($D376*(1-$F376),T363),T363)</f>
        <v/>
      </c>
      <c r="U376" s="32">
        <f>$D376*$F376+IF($D376*(1-$F376)&gt;=0,MAX($D376*(1-$F376),U363),U363)</f>
        <v/>
      </c>
      <c r="V376" s="32">
        <f>$D376*$F376+IF($D376*(1-$F376)&gt;=0,MAX($D376*(1-$F376),V363),V363)</f>
        <v/>
      </c>
      <c r="W376" s="32">
        <f>$D376*$F376+IF($D376*(1-$F376)&gt;=0,MAX($D376*(1-$F376),W363),W363)</f>
        <v/>
      </c>
      <c r="X376" s="32">
        <f>$D376*$F376+IF($D376*(1-$F376)&gt;=0,MAX($D376*(1-$F376),X363),X363)</f>
        <v/>
      </c>
      <c r="Y376" s="32">
        <f>$D376*$F376+IF($D376*(1-$F376)&gt;=0,MAX($D376*(1-$F376),Y363),Y363)</f>
        <v/>
      </c>
      <c r="Z376" s="32">
        <f>$D376*$F376+IF($D376*(1-$F376)&gt;=0,MAX($D376*(1-$F376),Z363),Z363)</f>
        <v/>
      </c>
      <c r="AA376" s="32">
        <f>$D376*$F376+IF($D376*(1-$F376)&gt;=0,MAX($D376*(1-$F376),AA363),AA363)</f>
        <v/>
      </c>
      <c r="AB376" s="32">
        <f>$D376*$F376+IF($D376*(1-$F376)&gt;=0,MAX($D376*(1-$F376),AB363),AB363)</f>
        <v/>
      </c>
      <c r="AC376" s="32">
        <f>$D376*$F376+IF($D376*(1-$F376)&gt;=0,MAX($D376*(1-$F376),AC363),AC363)</f>
        <v/>
      </c>
      <c r="AD376" s="32">
        <f>$D376*$F376+IF($D376*(1-$F376)&gt;=0,MAX($D376*(1-$F376),AD363),AD363)</f>
        <v/>
      </c>
      <c r="AF376" s="11">
        <f>CodePrefix&amp;$A376&amp;IF($C376="","","."&amp;$C376&amp;"."&amp;$B376)&amp;INDEX(VarEnd,MATCH($A376,VarKey,0))&amp;AF$5</f>
        <v/>
      </c>
      <c r="AG376" s="37">
        <f>INDEX(Inputs_prices!$Y$7:$AB$18,$G376,MATCH(AG$4,Inputs_prices!$Y$6:$AB$6,0))</f>
        <v/>
      </c>
      <c r="AH376" s="38">
        <f>INDEX(Inputs_prices!$Y$7:$AB$18,$G376,MATCH(AH$4,Inputs_prices!$Y$6:$AB$6,0))</f>
        <v/>
      </c>
      <c r="AI376" s="38">
        <f>INDEX(Inputs_prices!$Y$7:$AB$18,$G376,MATCH(AI$4,Inputs_prices!$Y$6:$AB$6,0))</f>
        <v/>
      </c>
      <c r="AJ376" s="32">
        <f>$D376*$F376+IF($D376*(1-$F376)&gt;=0,MAX($D376*(1-$F376),AJ363),AJ363)</f>
        <v/>
      </c>
      <c r="AK376" s="32">
        <f>$D376*$F376+IF($D376*(1-$F376)&gt;=0,MAX($D376*(1-$F376),AK363),AK363)</f>
        <v/>
      </c>
      <c r="AL376" s="32">
        <f>$D376*$F376+IF($D376*(1-$F376)&gt;=0,MAX($D376*(1-$F376),AL363),AL363)</f>
        <v/>
      </c>
      <c r="AM376" s="32">
        <f>$D376*$F376+IF($D376*(1-$F376)&gt;=0,MAX($D376*(1-$F376),AM363),AM363)</f>
        <v/>
      </c>
      <c r="AN376" s="32">
        <f>$D376*$F376+IF($D376*(1-$F376)&gt;=0,MAX($D376*(1-$F376),AN363),AN363)</f>
        <v/>
      </c>
      <c r="AO376" s="32">
        <f>$D376*$F376+IF($D376*(1-$F376)&gt;=0,MAX($D376*(1-$F376),AO363),AO363)</f>
        <v/>
      </c>
      <c r="AP376" s="32">
        <f>$D376*$F376+IF($D376*(1-$F376)&gt;=0,MAX($D376*(1-$F376),AP363),AP363)</f>
        <v/>
      </c>
      <c r="AQ376" s="32">
        <f>$D376*$F376+IF($D376*(1-$F376)&gt;=0,MAX($D376*(1-$F376),AQ363),AQ363)</f>
        <v/>
      </c>
      <c r="AR376" s="32">
        <f>$D376*$F376+IF($D376*(1-$F376)&gt;=0,MAX($D376*(1-$F376),AR363),AR363)</f>
        <v/>
      </c>
      <c r="AS376" s="32">
        <f>$D376*$F376+IF($D376*(1-$F376)&gt;=0,MAX($D376*(1-$F376),AS363),AS363)</f>
        <v/>
      </c>
      <c r="AT376" s="32">
        <f>$D376*$F376+IF($D376*(1-$F376)&gt;=0,MAX($D376*(1-$F376),AT363),AT363)</f>
        <v/>
      </c>
      <c r="AU376" s="32">
        <f>$D376*$F376+IF($D376*(1-$F376)&gt;=0,MAX($D376*(1-$F376),AU363),AU363)</f>
        <v/>
      </c>
      <c r="AV376" s="32">
        <f>$D376*$F376+IF($D376*(1-$F376)&gt;=0,MAX($D376*(1-$F376),AV363),AV363)</f>
        <v/>
      </c>
      <c r="AW376" s="32">
        <f>$D376*$F376+IF($D376*(1-$F376)&gt;=0,MAX($D376*(1-$F376),AW363),AW363)</f>
        <v/>
      </c>
      <c r="AX376" s="32">
        <f>$D376*$F376+IF($D376*(1-$F376)&gt;=0,MAX($D376*(1-$F376),AX363),AX363)</f>
        <v/>
      </c>
      <c r="AY376" s="32">
        <f>$D376*$F376+IF($D376*(1-$F376)&gt;=0,MAX($D376*(1-$F376),AY363),AY363)</f>
        <v/>
      </c>
    </row>
    <row r="377" hidden="1" outlineLevel="1">
      <c r="A377" s="14" t="inlineStr">
        <is>
          <t>txo</t>
        </is>
      </c>
      <c r="B377" s="14" t="inlineStr">
        <is>
          <t>ker</t>
        </is>
      </c>
      <c r="C377" s="14" t="inlineStr">
        <is>
          <t>all</t>
        </is>
      </c>
      <c r="D377" s="32">
        <f>INDEX(Inputs_prices!$T$7:$T$18,MATCH($B377&amp;"."&amp;$C377,Inputs_prices!$A$7:$A$18,0))</f>
        <v/>
      </c>
      <c r="E377" s="32">
        <f>INDEX(Inputs_prices!$S$7:$S$18,MATCH($B377&amp;"."&amp;$C377,Inputs_prices!$A$7:$A$18,0))</f>
        <v/>
      </c>
      <c r="F377" s="32">
        <f>INDEX(Inputs_prices!$K$7:$K$18,MATCH($B377&amp;"."&amp;$C377,Inputs_prices!$A$7:$A$18,0))</f>
        <v/>
      </c>
      <c r="G377" s="32">
        <f>INDEX(Inputs_prices!$E$7:$E$18,MATCH($B377&amp;"."&amp;$C377,Inputs_prices!$A$7:$A$18,0))</f>
        <v/>
      </c>
      <c r="H377" s="14">
        <f>INDEX(VarLab,MATCH($A377,VarKey,0))&amp;INDEX(MemLab,MATCH($C377&amp;"|"&amp;$B377,MemKey,0))</f>
        <v/>
      </c>
      <c r="I377" s="14">
        <f>INDEX(VarUnit,MATCH($A377,VarKey,0))</f>
        <v/>
      </c>
      <c r="J377" s="14">
        <f>INDEX(VarSrc,MATCH($A377,VarKey,0))</f>
        <v/>
      </c>
      <c r="K377" s="11">
        <f>CodePrefix&amp;$A377&amp;IF($C377="","","."&amp;$C377&amp;"."&amp;$B377)&amp;INDEX(VarEnd,MATCH($A377,VarKey,0))&amp;K$5</f>
        <v/>
      </c>
      <c r="L377" s="37">
        <f>INDEX(Inputs_prices!$Y$7:$AB$18,$G377,MATCH(L$4,Inputs_prices!$Y$6:$AB$6,0))</f>
        <v/>
      </c>
      <c r="M377" s="38">
        <f>INDEX(Inputs_prices!$Y$7:$AB$18,$G377,MATCH(M$4,Inputs_prices!$Y$6:$AB$6,0))</f>
        <v/>
      </c>
      <c r="N377" s="38">
        <f>INDEX(Inputs_prices!$Y$7:$AB$18,$G377,MATCH(N$4,Inputs_prices!$Y$6:$AB$6,0))</f>
        <v/>
      </c>
      <c r="O377" s="32">
        <f>$D377*$F377+IF($D377*(1-$F377)&gt;=0,MAX($D377*(1-$F377),O364),O364)</f>
        <v/>
      </c>
      <c r="P377" s="32">
        <f>$D377*$F377+IF($D377*(1-$F377)&gt;=0,MAX($D377*(1-$F377),P364),P364)</f>
        <v/>
      </c>
      <c r="Q377" s="32">
        <f>$D377*$F377+IF($D377*(1-$F377)&gt;=0,MAX($D377*(1-$F377),Q364),Q364)</f>
        <v/>
      </c>
      <c r="R377" s="32">
        <f>$D377*$F377+IF($D377*(1-$F377)&gt;=0,MAX($D377*(1-$F377),R364),R364)</f>
        <v/>
      </c>
      <c r="S377" s="32">
        <f>$D377*$F377+IF($D377*(1-$F377)&gt;=0,MAX($D377*(1-$F377),S364),S364)</f>
        <v/>
      </c>
      <c r="T377" s="32">
        <f>$D377*$F377+IF($D377*(1-$F377)&gt;=0,MAX($D377*(1-$F377),T364),T364)</f>
        <v/>
      </c>
      <c r="U377" s="32">
        <f>$D377*$F377+IF($D377*(1-$F377)&gt;=0,MAX($D377*(1-$F377),U364),U364)</f>
        <v/>
      </c>
      <c r="V377" s="32">
        <f>$D377*$F377+IF($D377*(1-$F377)&gt;=0,MAX($D377*(1-$F377),V364),V364)</f>
        <v/>
      </c>
      <c r="W377" s="32">
        <f>$D377*$F377+IF($D377*(1-$F377)&gt;=0,MAX($D377*(1-$F377),W364),W364)</f>
        <v/>
      </c>
      <c r="X377" s="32">
        <f>$D377*$F377+IF($D377*(1-$F377)&gt;=0,MAX($D377*(1-$F377),X364),X364)</f>
        <v/>
      </c>
      <c r="Y377" s="32">
        <f>$D377*$F377+IF($D377*(1-$F377)&gt;=0,MAX($D377*(1-$F377),Y364),Y364)</f>
        <v/>
      </c>
      <c r="Z377" s="32">
        <f>$D377*$F377+IF($D377*(1-$F377)&gt;=0,MAX($D377*(1-$F377),Z364),Z364)</f>
        <v/>
      </c>
      <c r="AA377" s="32">
        <f>$D377*$F377+IF($D377*(1-$F377)&gt;=0,MAX($D377*(1-$F377),AA364),AA364)</f>
        <v/>
      </c>
      <c r="AB377" s="32">
        <f>$D377*$F377+IF($D377*(1-$F377)&gt;=0,MAX($D377*(1-$F377),AB364),AB364)</f>
        <v/>
      </c>
      <c r="AC377" s="32">
        <f>$D377*$F377+IF($D377*(1-$F377)&gt;=0,MAX($D377*(1-$F377),AC364),AC364)</f>
        <v/>
      </c>
      <c r="AD377" s="32">
        <f>$D377*$F377+IF($D377*(1-$F377)&gt;=0,MAX($D377*(1-$F377),AD364),AD364)</f>
        <v/>
      </c>
      <c r="AF377" s="11">
        <f>CodePrefix&amp;$A377&amp;IF($C377="","","."&amp;$C377&amp;"."&amp;$B377)&amp;INDEX(VarEnd,MATCH($A377,VarKey,0))&amp;AF$5</f>
        <v/>
      </c>
      <c r="AG377" s="37">
        <f>INDEX(Inputs_prices!$Y$7:$AB$18,$G377,MATCH(AG$4,Inputs_prices!$Y$6:$AB$6,0))</f>
        <v/>
      </c>
      <c r="AH377" s="38">
        <f>INDEX(Inputs_prices!$Y$7:$AB$18,$G377,MATCH(AH$4,Inputs_prices!$Y$6:$AB$6,0))</f>
        <v/>
      </c>
      <c r="AI377" s="38">
        <f>INDEX(Inputs_prices!$Y$7:$AB$18,$G377,MATCH(AI$4,Inputs_prices!$Y$6:$AB$6,0))</f>
        <v/>
      </c>
      <c r="AJ377" s="32">
        <f>$D377*$F377+IF($D377*(1-$F377)&gt;=0,MAX($D377*(1-$F377),AJ364),AJ364)</f>
        <v/>
      </c>
      <c r="AK377" s="32">
        <f>$D377*$F377+IF($D377*(1-$F377)&gt;=0,MAX($D377*(1-$F377),AK364),AK364)</f>
        <v/>
      </c>
      <c r="AL377" s="32">
        <f>$D377*$F377+IF($D377*(1-$F377)&gt;=0,MAX($D377*(1-$F377),AL364),AL364)</f>
        <v/>
      </c>
      <c r="AM377" s="32">
        <f>$D377*$F377+IF($D377*(1-$F377)&gt;=0,MAX($D377*(1-$F377),AM364),AM364)</f>
        <v/>
      </c>
      <c r="AN377" s="32">
        <f>$D377*$F377+IF($D377*(1-$F377)&gt;=0,MAX($D377*(1-$F377),AN364),AN364)</f>
        <v/>
      </c>
      <c r="AO377" s="32">
        <f>$D377*$F377+IF($D377*(1-$F377)&gt;=0,MAX($D377*(1-$F377),AO364),AO364)</f>
        <v/>
      </c>
      <c r="AP377" s="32">
        <f>$D377*$F377+IF($D377*(1-$F377)&gt;=0,MAX($D377*(1-$F377),AP364),AP364)</f>
        <v/>
      </c>
      <c r="AQ377" s="32">
        <f>$D377*$F377+IF($D377*(1-$F377)&gt;=0,MAX($D377*(1-$F377),AQ364),AQ364)</f>
        <v/>
      </c>
      <c r="AR377" s="32">
        <f>$D377*$F377+IF($D377*(1-$F377)&gt;=0,MAX($D377*(1-$F377),AR364),AR364)</f>
        <v/>
      </c>
      <c r="AS377" s="32">
        <f>$D377*$F377+IF($D377*(1-$F377)&gt;=0,MAX($D377*(1-$F377),AS364),AS364)</f>
        <v/>
      </c>
      <c r="AT377" s="32">
        <f>$D377*$F377+IF($D377*(1-$F377)&gt;=0,MAX($D377*(1-$F377),AT364),AT364)</f>
        <v/>
      </c>
      <c r="AU377" s="32">
        <f>$D377*$F377+IF($D377*(1-$F377)&gt;=0,MAX($D377*(1-$F377),AU364),AU364)</f>
        <v/>
      </c>
      <c r="AV377" s="32">
        <f>$D377*$F377+IF($D377*(1-$F377)&gt;=0,MAX($D377*(1-$F377),AV364),AV364)</f>
        <v/>
      </c>
      <c r="AW377" s="32">
        <f>$D377*$F377+IF($D377*(1-$F377)&gt;=0,MAX($D377*(1-$F377),AW364),AW364)</f>
        <v/>
      </c>
      <c r="AX377" s="32">
        <f>$D377*$F377+IF($D377*(1-$F377)&gt;=0,MAX($D377*(1-$F377),AX364),AX364)</f>
        <v/>
      </c>
      <c r="AY377" s="32">
        <f>$D377*$F377+IF($D377*(1-$F377)&gt;=0,MAX($D377*(1-$F377),AY364),AY364)</f>
        <v/>
      </c>
    </row>
    <row r="378" hidden="1" outlineLevel="1">
      <c r="A378" s="14" t="inlineStr">
        <is>
          <t>txo</t>
        </is>
      </c>
      <c r="B378" s="14" t="inlineStr">
        <is>
          <t>oop</t>
        </is>
      </c>
      <c r="C378" s="14" t="inlineStr">
        <is>
          <t>all</t>
        </is>
      </c>
      <c r="D378" s="32">
        <f>INDEX(Inputs_prices!$T$7:$T$18,MATCH($B378&amp;"."&amp;$C378,Inputs_prices!$A$7:$A$18,0))</f>
        <v/>
      </c>
      <c r="E378" s="32">
        <f>INDEX(Inputs_prices!$S$7:$S$18,MATCH($B378&amp;"."&amp;$C378,Inputs_prices!$A$7:$A$18,0))</f>
        <v/>
      </c>
      <c r="F378" s="32">
        <f>INDEX(Inputs_prices!$K$7:$K$18,MATCH($B378&amp;"."&amp;$C378,Inputs_prices!$A$7:$A$18,0))</f>
        <v/>
      </c>
      <c r="G378" s="32">
        <f>INDEX(Inputs_prices!$E$7:$E$18,MATCH($B378&amp;"."&amp;$C378,Inputs_prices!$A$7:$A$18,0))</f>
        <v/>
      </c>
      <c r="H378" s="14">
        <f>INDEX(VarLab,MATCH($A378,VarKey,0))&amp;INDEX(MemLab,MATCH($C378&amp;"|"&amp;$B378,MemKey,0))</f>
        <v/>
      </c>
      <c r="I378" s="14">
        <f>INDEX(VarUnit,MATCH($A378,VarKey,0))</f>
        <v/>
      </c>
      <c r="J378" s="14">
        <f>INDEX(VarSrc,MATCH($A378,VarKey,0))</f>
        <v/>
      </c>
      <c r="K378" s="11">
        <f>CodePrefix&amp;$A378&amp;IF($C378="","","."&amp;$C378&amp;"."&amp;$B378)&amp;INDEX(VarEnd,MATCH($A378,VarKey,0))&amp;K$5</f>
        <v/>
      </c>
      <c r="L378" s="37">
        <f>INDEX(Inputs_prices!$Y$7:$AB$18,$G378,MATCH(L$4,Inputs_prices!$Y$6:$AB$6,0))</f>
        <v/>
      </c>
      <c r="M378" s="38">
        <f>INDEX(Inputs_prices!$Y$7:$AB$18,$G378,MATCH(M$4,Inputs_prices!$Y$6:$AB$6,0))</f>
        <v/>
      </c>
      <c r="N378" s="38">
        <f>INDEX(Inputs_prices!$Y$7:$AB$18,$G378,MATCH(N$4,Inputs_prices!$Y$6:$AB$6,0))</f>
        <v/>
      </c>
      <c r="O378" s="32">
        <f>$D378*$F378+IF($D378*(1-$F378)&gt;=0,MAX($D378*(1-$F378),O365),O365)</f>
        <v/>
      </c>
      <c r="P378" s="32">
        <f>$D378*$F378+IF($D378*(1-$F378)&gt;=0,MAX($D378*(1-$F378),P365),P365)</f>
        <v/>
      </c>
      <c r="Q378" s="32">
        <f>$D378*$F378+IF($D378*(1-$F378)&gt;=0,MAX($D378*(1-$F378),Q365),Q365)</f>
        <v/>
      </c>
      <c r="R378" s="32">
        <f>$D378*$F378+IF($D378*(1-$F378)&gt;=0,MAX($D378*(1-$F378),R365),R365)</f>
        <v/>
      </c>
      <c r="S378" s="32">
        <f>$D378*$F378+IF($D378*(1-$F378)&gt;=0,MAX($D378*(1-$F378),S365),S365)</f>
        <v/>
      </c>
      <c r="T378" s="32">
        <f>$D378*$F378+IF($D378*(1-$F378)&gt;=0,MAX($D378*(1-$F378),T365),T365)</f>
        <v/>
      </c>
      <c r="U378" s="32">
        <f>$D378*$F378+IF($D378*(1-$F378)&gt;=0,MAX($D378*(1-$F378),U365),U365)</f>
        <v/>
      </c>
      <c r="V378" s="32">
        <f>$D378*$F378+IF($D378*(1-$F378)&gt;=0,MAX($D378*(1-$F378),V365),V365)</f>
        <v/>
      </c>
      <c r="W378" s="32">
        <f>$D378*$F378+IF($D378*(1-$F378)&gt;=0,MAX($D378*(1-$F378),W365),W365)</f>
        <v/>
      </c>
      <c r="X378" s="32">
        <f>$D378*$F378+IF($D378*(1-$F378)&gt;=0,MAX($D378*(1-$F378),X365),X365)</f>
        <v/>
      </c>
      <c r="Y378" s="32">
        <f>$D378*$F378+IF($D378*(1-$F378)&gt;=0,MAX($D378*(1-$F378),Y365),Y365)</f>
        <v/>
      </c>
      <c r="Z378" s="32">
        <f>$D378*$F378+IF($D378*(1-$F378)&gt;=0,MAX($D378*(1-$F378),Z365),Z365)</f>
        <v/>
      </c>
      <c r="AA378" s="32">
        <f>$D378*$F378+IF($D378*(1-$F378)&gt;=0,MAX($D378*(1-$F378),AA365),AA365)</f>
        <v/>
      </c>
      <c r="AB378" s="32">
        <f>$D378*$F378+IF($D378*(1-$F378)&gt;=0,MAX($D378*(1-$F378),AB365),AB365)</f>
        <v/>
      </c>
      <c r="AC378" s="32">
        <f>$D378*$F378+IF($D378*(1-$F378)&gt;=0,MAX($D378*(1-$F378),AC365),AC365)</f>
        <v/>
      </c>
      <c r="AD378" s="32">
        <f>$D378*$F378+IF($D378*(1-$F378)&gt;=0,MAX($D378*(1-$F378),AD365),AD365)</f>
        <v/>
      </c>
      <c r="AF378" s="11">
        <f>CodePrefix&amp;$A378&amp;IF($C378="","","."&amp;$C378&amp;"."&amp;$B378)&amp;INDEX(VarEnd,MATCH($A378,VarKey,0))&amp;AF$5</f>
        <v/>
      </c>
      <c r="AG378" s="37">
        <f>INDEX(Inputs_prices!$Y$7:$AB$18,$G378,MATCH(AG$4,Inputs_prices!$Y$6:$AB$6,0))</f>
        <v/>
      </c>
      <c r="AH378" s="38">
        <f>INDEX(Inputs_prices!$Y$7:$AB$18,$G378,MATCH(AH$4,Inputs_prices!$Y$6:$AB$6,0))</f>
        <v/>
      </c>
      <c r="AI378" s="38">
        <f>INDEX(Inputs_prices!$Y$7:$AB$18,$G378,MATCH(AI$4,Inputs_prices!$Y$6:$AB$6,0))</f>
        <v/>
      </c>
      <c r="AJ378" s="32">
        <f>$D378*$F378+IF($D378*(1-$F378)&gt;=0,MAX($D378*(1-$F378),AJ365),AJ365)</f>
        <v/>
      </c>
      <c r="AK378" s="32">
        <f>$D378*$F378+IF($D378*(1-$F378)&gt;=0,MAX($D378*(1-$F378),AK365),AK365)</f>
        <v/>
      </c>
      <c r="AL378" s="32">
        <f>$D378*$F378+IF($D378*(1-$F378)&gt;=0,MAX($D378*(1-$F378),AL365),AL365)</f>
        <v/>
      </c>
      <c r="AM378" s="32">
        <f>$D378*$F378+IF($D378*(1-$F378)&gt;=0,MAX($D378*(1-$F378),AM365),AM365)</f>
        <v/>
      </c>
      <c r="AN378" s="32">
        <f>$D378*$F378+IF($D378*(1-$F378)&gt;=0,MAX($D378*(1-$F378),AN365),AN365)</f>
        <v/>
      </c>
      <c r="AO378" s="32">
        <f>$D378*$F378+IF($D378*(1-$F378)&gt;=0,MAX($D378*(1-$F378),AO365),AO365)</f>
        <v/>
      </c>
      <c r="AP378" s="32">
        <f>$D378*$F378+IF($D378*(1-$F378)&gt;=0,MAX($D378*(1-$F378),AP365),AP365)</f>
        <v/>
      </c>
      <c r="AQ378" s="32">
        <f>$D378*$F378+IF($D378*(1-$F378)&gt;=0,MAX($D378*(1-$F378),AQ365),AQ365)</f>
        <v/>
      </c>
      <c r="AR378" s="32">
        <f>$D378*$F378+IF($D378*(1-$F378)&gt;=0,MAX($D378*(1-$F378),AR365),AR365)</f>
        <v/>
      </c>
      <c r="AS378" s="32">
        <f>$D378*$F378+IF($D378*(1-$F378)&gt;=0,MAX($D378*(1-$F378),AS365),AS365)</f>
        <v/>
      </c>
      <c r="AT378" s="32">
        <f>$D378*$F378+IF($D378*(1-$F378)&gt;=0,MAX($D378*(1-$F378),AT365),AT365)</f>
        <v/>
      </c>
      <c r="AU378" s="32">
        <f>$D378*$F378+IF($D378*(1-$F378)&gt;=0,MAX($D378*(1-$F378),AU365),AU365)</f>
        <v/>
      </c>
      <c r="AV378" s="32">
        <f>$D378*$F378+IF($D378*(1-$F378)&gt;=0,MAX($D378*(1-$F378),AV365),AV365)</f>
        <v/>
      </c>
      <c r="AW378" s="32">
        <f>$D378*$F378+IF($D378*(1-$F378)&gt;=0,MAX($D378*(1-$F378),AW365),AW365)</f>
        <v/>
      </c>
      <c r="AX378" s="32">
        <f>$D378*$F378+IF($D378*(1-$F378)&gt;=0,MAX($D378*(1-$F378),AX365),AX365)</f>
        <v/>
      </c>
      <c r="AY378" s="32">
        <f>$D378*$F378+IF($D378*(1-$F378)&gt;=0,MAX($D378*(1-$F378),AY365),AY365)</f>
        <v/>
      </c>
    </row>
    <row r="379" hidden="1" outlineLevel="1">
      <c r="A379" s="14" t="inlineStr">
        <is>
          <t>txo</t>
        </is>
      </c>
      <c r="B379" s="14" t="inlineStr">
        <is>
          <t>bio</t>
        </is>
      </c>
      <c r="C379" s="14" t="inlineStr">
        <is>
          <t>all</t>
        </is>
      </c>
      <c r="D379" s="32">
        <f>INDEX(Inputs_prices!$T$7:$T$18,MATCH($B379&amp;"."&amp;$C379,Inputs_prices!$A$7:$A$18,0))</f>
        <v/>
      </c>
      <c r="E379" s="32">
        <f>INDEX(Inputs_prices!$S$7:$S$18,MATCH($B379&amp;"."&amp;$C379,Inputs_prices!$A$7:$A$18,0))</f>
        <v/>
      </c>
      <c r="F379" s="32">
        <f>INDEX(Inputs_prices!$K$7:$K$18,MATCH($B379&amp;"."&amp;$C379,Inputs_prices!$A$7:$A$18,0))</f>
        <v/>
      </c>
      <c r="G379" s="32">
        <f>INDEX(Inputs_prices!$E$7:$E$18,MATCH($B379&amp;"."&amp;$C379,Inputs_prices!$A$7:$A$18,0))</f>
        <v/>
      </c>
      <c r="H379" s="14">
        <f>INDEX(VarLab,MATCH($A379,VarKey,0))&amp;INDEX(MemLab,MATCH($C379&amp;"|"&amp;$B379,MemKey,0))</f>
        <v/>
      </c>
      <c r="I379" s="14">
        <f>INDEX(VarUnit,MATCH($A379,VarKey,0))</f>
        <v/>
      </c>
      <c r="J379" s="14">
        <f>INDEX(VarSrc,MATCH($A379,VarKey,0))</f>
        <v/>
      </c>
      <c r="K379" s="11">
        <f>CodePrefix&amp;$A379&amp;IF($C379="","","."&amp;$C379&amp;"."&amp;$B379)&amp;INDEX(VarEnd,MATCH($A379,VarKey,0))&amp;K$5</f>
        <v/>
      </c>
      <c r="L379" s="37">
        <f>INDEX(Inputs_prices!$Y$7:$AB$18,$G379,MATCH(L$4,Inputs_prices!$Y$6:$AB$6,0))</f>
        <v/>
      </c>
      <c r="M379" s="38">
        <f>INDEX(Inputs_prices!$Y$7:$AB$18,$G379,MATCH(M$4,Inputs_prices!$Y$6:$AB$6,0))</f>
        <v/>
      </c>
      <c r="N379" s="38">
        <f>INDEX(Inputs_prices!$Y$7:$AB$18,$G379,MATCH(N$4,Inputs_prices!$Y$6:$AB$6,0))</f>
        <v/>
      </c>
      <c r="O379" s="32">
        <f>$D379*$F379+IF($D379*(1-$F379)&gt;=0,MAX($D379*(1-$F379),O366),O366)</f>
        <v/>
      </c>
      <c r="P379" s="32">
        <f>$D379*$F379+IF($D379*(1-$F379)&gt;=0,MAX($D379*(1-$F379),P366),P366)</f>
        <v/>
      </c>
      <c r="Q379" s="32">
        <f>$D379*$F379+IF($D379*(1-$F379)&gt;=0,MAX($D379*(1-$F379),Q366),Q366)</f>
        <v/>
      </c>
      <c r="R379" s="32">
        <f>$D379*$F379+IF($D379*(1-$F379)&gt;=0,MAX($D379*(1-$F379),R366),R366)</f>
        <v/>
      </c>
      <c r="S379" s="32">
        <f>$D379*$F379+IF($D379*(1-$F379)&gt;=0,MAX($D379*(1-$F379),S366),S366)</f>
        <v/>
      </c>
      <c r="T379" s="32">
        <f>$D379*$F379+IF($D379*(1-$F379)&gt;=0,MAX($D379*(1-$F379),T366),T366)</f>
        <v/>
      </c>
      <c r="U379" s="32">
        <f>$D379*$F379+IF($D379*(1-$F379)&gt;=0,MAX($D379*(1-$F379),U366),U366)</f>
        <v/>
      </c>
      <c r="V379" s="32">
        <f>$D379*$F379+IF($D379*(1-$F379)&gt;=0,MAX($D379*(1-$F379),V366),V366)</f>
        <v/>
      </c>
      <c r="W379" s="32">
        <f>$D379*$F379+IF($D379*(1-$F379)&gt;=0,MAX($D379*(1-$F379),W366),W366)</f>
        <v/>
      </c>
      <c r="X379" s="32">
        <f>$D379*$F379+IF($D379*(1-$F379)&gt;=0,MAX($D379*(1-$F379),X366),X366)</f>
        <v/>
      </c>
      <c r="Y379" s="32">
        <f>$D379*$F379+IF($D379*(1-$F379)&gt;=0,MAX($D379*(1-$F379),Y366),Y366)</f>
        <v/>
      </c>
      <c r="Z379" s="32">
        <f>$D379*$F379+IF($D379*(1-$F379)&gt;=0,MAX($D379*(1-$F379),Z366),Z366)</f>
        <v/>
      </c>
      <c r="AA379" s="32">
        <f>$D379*$F379+IF($D379*(1-$F379)&gt;=0,MAX($D379*(1-$F379),AA366),AA366)</f>
        <v/>
      </c>
      <c r="AB379" s="32">
        <f>$D379*$F379+IF($D379*(1-$F379)&gt;=0,MAX($D379*(1-$F379),AB366),AB366)</f>
        <v/>
      </c>
      <c r="AC379" s="32">
        <f>$D379*$F379+IF($D379*(1-$F379)&gt;=0,MAX($D379*(1-$F379),AC366),AC366)</f>
        <v/>
      </c>
      <c r="AD379" s="32">
        <f>$D379*$F379+IF($D379*(1-$F379)&gt;=0,MAX($D379*(1-$F379),AD366),AD366)</f>
        <v/>
      </c>
      <c r="AF379" s="11">
        <f>CodePrefix&amp;$A379&amp;IF($C379="","","."&amp;$C379&amp;"."&amp;$B379)&amp;INDEX(VarEnd,MATCH($A379,VarKey,0))&amp;AF$5</f>
        <v/>
      </c>
      <c r="AG379" s="37">
        <f>INDEX(Inputs_prices!$Y$7:$AB$18,$G379,MATCH(AG$4,Inputs_prices!$Y$6:$AB$6,0))</f>
        <v/>
      </c>
      <c r="AH379" s="38">
        <f>INDEX(Inputs_prices!$Y$7:$AB$18,$G379,MATCH(AH$4,Inputs_prices!$Y$6:$AB$6,0))</f>
        <v/>
      </c>
      <c r="AI379" s="38">
        <f>INDEX(Inputs_prices!$Y$7:$AB$18,$G379,MATCH(AI$4,Inputs_prices!$Y$6:$AB$6,0))</f>
        <v/>
      </c>
      <c r="AJ379" s="32">
        <f>$D379*$F379+IF($D379*(1-$F379)&gt;=0,MAX($D379*(1-$F379),AJ366),AJ366)</f>
        <v/>
      </c>
      <c r="AK379" s="32">
        <f>$D379*$F379+IF($D379*(1-$F379)&gt;=0,MAX($D379*(1-$F379),AK366),AK366)</f>
        <v/>
      </c>
      <c r="AL379" s="32">
        <f>$D379*$F379+IF($D379*(1-$F379)&gt;=0,MAX($D379*(1-$F379),AL366),AL366)</f>
        <v/>
      </c>
      <c r="AM379" s="32">
        <f>$D379*$F379+IF($D379*(1-$F379)&gt;=0,MAX($D379*(1-$F379),AM366),AM366)</f>
        <v/>
      </c>
      <c r="AN379" s="32">
        <f>$D379*$F379+IF($D379*(1-$F379)&gt;=0,MAX($D379*(1-$F379),AN366),AN366)</f>
        <v/>
      </c>
      <c r="AO379" s="32">
        <f>$D379*$F379+IF($D379*(1-$F379)&gt;=0,MAX($D379*(1-$F379),AO366),AO366)</f>
        <v/>
      </c>
      <c r="AP379" s="32">
        <f>$D379*$F379+IF($D379*(1-$F379)&gt;=0,MAX($D379*(1-$F379),AP366),AP366)</f>
        <v/>
      </c>
      <c r="AQ379" s="32">
        <f>$D379*$F379+IF($D379*(1-$F379)&gt;=0,MAX($D379*(1-$F379),AQ366),AQ366)</f>
        <v/>
      </c>
      <c r="AR379" s="32">
        <f>$D379*$F379+IF($D379*(1-$F379)&gt;=0,MAX($D379*(1-$F379),AR366),AR366)</f>
        <v/>
      </c>
      <c r="AS379" s="32">
        <f>$D379*$F379+IF($D379*(1-$F379)&gt;=0,MAX($D379*(1-$F379),AS366),AS366)</f>
        <v/>
      </c>
      <c r="AT379" s="32">
        <f>$D379*$F379+IF($D379*(1-$F379)&gt;=0,MAX($D379*(1-$F379),AT366),AT366)</f>
        <v/>
      </c>
      <c r="AU379" s="32">
        <f>$D379*$F379+IF($D379*(1-$F379)&gt;=0,MAX($D379*(1-$F379),AU366),AU366)</f>
        <v/>
      </c>
      <c r="AV379" s="32">
        <f>$D379*$F379+IF($D379*(1-$F379)&gt;=0,MAX($D379*(1-$F379),AV366),AV366)</f>
        <v/>
      </c>
      <c r="AW379" s="32">
        <f>$D379*$F379+IF($D379*(1-$F379)&gt;=0,MAX($D379*(1-$F379),AW366),AW366)</f>
        <v/>
      </c>
      <c r="AX379" s="32">
        <f>$D379*$F379+IF($D379*(1-$F379)&gt;=0,MAX($D379*(1-$F379),AX366),AX366)</f>
        <v/>
      </c>
      <c r="AY379" s="32">
        <f>$D379*$F379+IF($D379*(1-$F379)&gt;=0,MAX($D379*(1-$F379),AY366),AY366)</f>
        <v/>
      </c>
    </row>
    <row r="380" hidden="1" outlineLevel="1"/>
    <row r="381" collapsed="1">
      <c r="A381" s="14" t="inlineStr">
        <is>
          <t>rpb</t>
        </is>
      </c>
      <c r="B381" s="14" t="inlineStr">
        <is>
          <t>coa</t>
        </is>
      </c>
      <c r="C381" s="14" t="inlineStr">
        <is>
          <t>pow</t>
        </is>
      </c>
      <c r="D381" s="32">
        <f>INDEX(Inputs_prices!$R$7:$R$18,MATCH($B381&amp;"."&amp;$C381,Inputs_prices!$A$7:$A$18,0))</f>
        <v/>
      </c>
      <c r="E381" s="36" t="n"/>
      <c r="F381" s="36" t="n"/>
      <c r="G381" s="36" t="n"/>
      <c r="H381" s="14">
        <f>INDEX(VarLab,MATCH($A381,VarKey,0))&amp;INDEX(MemLab,MATCH($C381&amp;"|"&amp;$B381,MemKey,0))</f>
        <v/>
      </c>
      <c r="I381" s="14">
        <f>INDEX(VarUnit,MATCH($A381,VarKey,0))</f>
        <v/>
      </c>
      <c r="J381" s="14">
        <f>INDEX(VarSrc,MATCH($A381,VarKey,0))</f>
        <v/>
      </c>
      <c r="K381" s="11">
        <f>CodePrefix&amp;$A381&amp;IF($C381="","","."&amp;$C381&amp;"."&amp;$B381)&amp;INDEX(VarEnd,MATCH($A381,VarKey,0))&amp;K$5</f>
        <v/>
      </c>
      <c r="L381" s="37">
        <f>(L342+L368)*(1+$D381)</f>
        <v/>
      </c>
      <c r="M381" s="32">
        <f>(M342+M368)*(1+$D381)</f>
        <v/>
      </c>
      <c r="N381" s="32">
        <f>(N342+N368)*(1+$D381)</f>
        <v/>
      </c>
      <c r="O381" s="32">
        <f>(O342+O368)*(1+$D381)</f>
        <v/>
      </c>
      <c r="P381" s="32">
        <f>(P342+P368)*(1+$D381)</f>
        <v/>
      </c>
      <c r="Q381" s="32">
        <f>(Q342+Q368)*(1+$D381)</f>
        <v/>
      </c>
      <c r="R381" s="32">
        <f>(R342+R368)*(1+$D381)</f>
        <v/>
      </c>
      <c r="S381" s="32">
        <f>(S342+S368)*(1+$D381)</f>
        <v/>
      </c>
      <c r="T381" s="32">
        <f>(T342+T368)*(1+$D381)</f>
        <v/>
      </c>
      <c r="U381" s="32">
        <f>(U342+U368)*(1+$D381)</f>
        <v/>
      </c>
      <c r="V381" s="32">
        <f>(V342+V368)*(1+$D381)</f>
        <v/>
      </c>
      <c r="W381" s="32">
        <f>(W342+W368)*(1+$D381)</f>
        <v/>
      </c>
      <c r="X381" s="32">
        <f>(X342+X368)*(1+$D381)</f>
        <v/>
      </c>
      <c r="Y381" s="32">
        <f>(Y342+Y368)*(1+$D381)</f>
        <v/>
      </c>
      <c r="Z381" s="32">
        <f>(Z342+Z368)*(1+$D381)</f>
        <v/>
      </c>
      <c r="AA381" s="32">
        <f>(AA342+AA368)*(1+$D381)</f>
        <v/>
      </c>
      <c r="AB381" s="32">
        <f>(AB342+AB368)*(1+$D381)</f>
        <v/>
      </c>
      <c r="AC381" s="32">
        <f>(AC342+AC368)*(1+$D381)</f>
        <v/>
      </c>
      <c r="AD381" s="32">
        <f>(AD342+AD368)*(1+$D381)</f>
        <v/>
      </c>
      <c r="AF381" s="11">
        <f>CodePrefix&amp;$A381&amp;IF($C381="","","."&amp;$C381&amp;"."&amp;$B381)&amp;INDEX(VarEnd,MATCH($A381,VarKey,0))&amp;AF$5</f>
        <v/>
      </c>
      <c r="AG381" s="37">
        <f>(AG342+AG368)*(1+$D381)</f>
        <v/>
      </c>
      <c r="AH381" s="32">
        <f>(AH342+AH368)*(1+$D381)</f>
        <v/>
      </c>
      <c r="AI381" s="32">
        <f>(AI342+AI368)*(1+$D381)</f>
        <v/>
      </c>
      <c r="AJ381" s="32">
        <f>(AJ342+AJ368)*(1+$D381)</f>
        <v/>
      </c>
      <c r="AK381" s="32">
        <f>(AK342+AK368)*(1+$D381)</f>
        <v/>
      </c>
      <c r="AL381" s="32">
        <f>(AL342+AL368)*(1+$D381)</f>
        <v/>
      </c>
      <c r="AM381" s="32">
        <f>(AM342+AM368)*(1+$D381)</f>
        <v/>
      </c>
      <c r="AN381" s="32">
        <f>(AN342+AN368)*(1+$D381)</f>
        <v/>
      </c>
      <c r="AO381" s="32">
        <f>(AO342+AO368)*(1+$D381)</f>
        <v/>
      </c>
      <c r="AP381" s="32">
        <f>(AP342+AP368)*(1+$D381)</f>
        <v/>
      </c>
      <c r="AQ381" s="32">
        <f>(AQ342+AQ368)*(1+$D381)</f>
        <v/>
      </c>
      <c r="AR381" s="32">
        <f>(AR342+AR368)*(1+$D381)</f>
        <v/>
      </c>
      <c r="AS381" s="32">
        <f>(AS342+AS368)*(1+$D381)</f>
        <v/>
      </c>
      <c r="AT381" s="32">
        <f>(AT342+AT368)*(1+$D381)</f>
        <v/>
      </c>
      <c r="AU381" s="32">
        <f>(AU342+AU368)*(1+$D381)</f>
        <v/>
      </c>
      <c r="AV381" s="32">
        <f>(AV342+AV368)*(1+$D381)</f>
        <v/>
      </c>
      <c r="AW381" s="32">
        <f>(AW342+AW368)*(1+$D381)</f>
        <v/>
      </c>
      <c r="AX381" s="32">
        <f>(AX342+AX368)*(1+$D381)</f>
        <v/>
      </c>
      <c r="AY381" s="32">
        <f>(AY342+AY368)*(1+$D381)</f>
        <v/>
      </c>
    </row>
    <row r="382">
      <c r="A382" s="14" t="inlineStr">
        <is>
          <t>rpb</t>
        </is>
      </c>
      <c r="B382" s="14" t="inlineStr">
        <is>
          <t>coa</t>
        </is>
      </c>
      <c r="C382" s="14" t="inlineStr">
        <is>
          <t>res</t>
        </is>
      </c>
      <c r="D382" s="32">
        <f>INDEX(Inputs_prices!$R$7:$R$18,MATCH($B382&amp;"."&amp;$C382,Inputs_prices!$A$7:$A$18,0))</f>
        <v/>
      </c>
      <c r="E382" s="36" t="n"/>
      <c r="F382" s="36" t="n"/>
      <c r="G382" s="36" t="n"/>
      <c r="H382" s="14">
        <f>INDEX(VarLab,MATCH($A382,VarKey,0))&amp;INDEX(MemLab,MATCH($C382&amp;"|"&amp;$B382,MemKey,0))</f>
        <v/>
      </c>
      <c r="I382" s="14">
        <f>INDEX(VarUnit,MATCH($A382,VarKey,0))</f>
        <v/>
      </c>
      <c r="J382" s="14">
        <f>INDEX(VarSrc,MATCH($A382,VarKey,0))</f>
        <v/>
      </c>
      <c r="K382" s="11">
        <f>CodePrefix&amp;$A382&amp;IF($C382="","","."&amp;$C382&amp;"."&amp;$B382)&amp;INDEX(VarEnd,MATCH($A382,VarKey,0))&amp;K$5</f>
        <v/>
      </c>
      <c r="L382" s="37">
        <f>(L343+L369)*(1+$D382)</f>
        <v/>
      </c>
      <c r="M382" s="32">
        <f>(M343+M369)*(1+$D382)</f>
        <v/>
      </c>
      <c r="N382" s="32">
        <f>(N343+N369)*(1+$D382)</f>
        <v/>
      </c>
      <c r="O382" s="32">
        <f>(O343+O369)*(1+$D382)</f>
        <v/>
      </c>
      <c r="P382" s="32">
        <f>(P343+P369)*(1+$D382)</f>
        <v/>
      </c>
      <c r="Q382" s="32">
        <f>(Q343+Q369)*(1+$D382)</f>
        <v/>
      </c>
      <c r="R382" s="32">
        <f>(R343+R369)*(1+$D382)</f>
        <v/>
      </c>
      <c r="S382" s="32">
        <f>(S343+S369)*(1+$D382)</f>
        <v/>
      </c>
      <c r="T382" s="32">
        <f>(T343+T369)*(1+$D382)</f>
        <v/>
      </c>
      <c r="U382" s="32">
        <f>(U343+U369)*(1+$D382)</f>
        <v/>
      </c>
      <c r="V382" s="32">
        <f>(V343+V369)*(1+$D382)</f>
        <v/>
      </c>
      <c r="W382" s="32">
        <f>(W343+W369)*(1+$D382)</f>
        <v/>
      </c>
      <c r="X382" s="32">
        <f>(X343+X369)*(1+$D382)</f>
        <v/>
      </c>
      <c r="Y382" s="32">
        <f>(Y343+Y369)*(1+$D382)</f>
        <v/>
      </c>
      <c r="Z382" s="32">
        <f>(Z343+Z369)*(1+$D382)</f>
        <v/>
      </c>
      <c r="AA382" s="32">
        <f>(AA343+AA369)*(1+$D382)</f>
        <v/>
      </c>
      <c r="AB382" s="32">
        <f>(AB343+AB369)*(1+$D382)</f>
        <v/>
      </c>
      <c r="AC382" s="32">
        <f>(AC343+AC369)*(1+$D382)</f>
        <v/>
      </c>
      <c r="AD382" s="32">
        <f>(AD343+AD369)*(1+$D382)</f>
        <v/>
      </c>
      <c r="AF382" s="11">
        <f>CodePrefix&amp;$A382&amp;IF($C382="","","."&amp;$C382&amp;"."&amp;$B382)&amp;INDEX(VarEnd,MATCH($A382,VarKey,0))&amp;AF$5</f>
        <v/>
      </c>
      <c r="AG382" s="37">
        <f>(AG343+AG369)*(1+$D382)</f>
        <v/>
      </c>
      <c r="AH382" s="32">
        <f>(AH343+AH369)*(1+$D382)</f>
        <v/>
      </c>
      <c r="AI382" s="32">
        <f>(AI343+AI369)*(1+$D382)</f>
        <v/>
      </c>
      <c r="AJ382" s="32">
        <f>(AJ343+AJ369)*(1+$D382)</f>
        <v/>
      </c>
      <c r="AK382" s="32">
        <f>(AK343+AK369)*(1+$D382)</f>
        <v/>
      </c>
      <c r="AL382" s="32">
        <f>(AL343+AL369)*(1+$D382)</f>
        <v/>
      </c>
      <c r="AM382" s="32">
        <f>(AM343+AM369)*(1+$D382)</f>
        <v/>
      </c>
      <c r="AN382" s="32">
        <f>(AN343+AN369)*(1+$D382)</f>
        <v/>
      </c>
      <c r="AO382" s="32">
        <f>(AO343+AO369)*(1+$D382)</f>
        <v/>
      </c>
      <c r="AP382" s="32">
        <f>(AP343+AP369)*(1+$D382)</f>
        <v/>
      </c>
      <c r="AQ382" s="32">
        <f>(AQ343+AQ369)*(1+$D382)</f>
        <v/>
      </c>
      <c r="AR382" s="32">
        <f>(AR343+AR369)*(1+$D382)</f>
        <v/>
      </c>
      <c r="AS382" s="32">
        <f>(AS343+AS369)*(1+$D382)</f>
        <v/>
      </c>
      <c r="AT382" s="32">
        <f>(AT343+AT369)*(1+$D382)</f>
        <v/>
      </c>
      <c r="AU382" s="32">
        <f>(AU343+AU369)*(1+$D382)</f>
        <v/>
      </c>
      <c r="AV382" s="32">
        <f>(AV343+AV369)*(1+$D382)</f>
        <v/>
      </c>
      <c r="AW382" s="32">
        <f>(AW343+AW369)*(1+$D382)</f>
        <v/>
      </c>
      <c r="AX382" s="32">
        <f>(AX343+AX369)*(1+$D382)</f>
        <v/>
      </c>
      <c r="AY382" s="32">
        <f>(AY343+AY369)*(1+$D382)</f>
        <v/>
      </c>
    </row>
    <row r="383">
      <c r="A383" s="14" t="inlineStr">
        <is>
          <t>rpb</t>
        </is>
      </c>
      <c r="B383" s="14" t="inlineStr">
        <is>
          <t>coa</t>
        </is>
      </c>
      <c r="C383" s="14" t="inlineStr">
        <is>
          <t>ind</t>
        </is>
      </c>
      <c r="D383" s="32">
        <f>INDEX(Inputs_prices!$R$7:$R$18,MATCH($B383&amp;"."&amp;$C383,Inputs_prices!$A$7:$A$18,0))</f>
        <v/>
      </c>
      <c r="E383" s="36" t="n"/>
      <c r="F383" s="36" t="n"/>
      <c r="G383" s="36" t="n"/>
      <c r="H383" s="14">
        <f>INDEX(VarLab,MATCH($A383,VarKey,0))&amp;INDEX(MemLab,MATCH($C383&amp;"|"&amp;$B383,MemKey,0))</f>
        <v/>
      </c>
      <c r="I383" s="14">
        <f>INDEX(VarUnit,MATCH($A383,VarKey,0))</f>
        <v/>
      </c>
      <c r="J383" s="14">
        <f>INDEX(VarSrc,MATCH($A383,VarKey,0))</f>
        <v/>
      </c>
      <c r="K383" s="11">
        <f>CodePrefix&amp;$A383&amp;IF($C383="","","."&amp;$C383&amp;"."&amp;$B383)&amp;INDEX(VarEnd,MATCH($A383,VarKey,0))&amp;K$5</f>
        <v/>
      </c>
      <c r="L383" s="37">
        <f>(L344+L370)*(1+$D383)</f>
        <v/>
      </c>
      <c r="M383" s="32">
        <f>(M344+M370)*(1+$D383)</f>
        <v/>
      </c>
      <c r="N383" s="32">
        <f>(N344+N370)*(1+$D383)</f>
        <v/>
      </c>
      <c r="O383" s="32">
        <f>(O344+O370)*(1+$D383)</f>
        <v/>
      </c>
      <c r="P383" s="32">
        <f>(P344+P370)*(1+$D383)</f>
        <v/>
      </c>
      <c r="Q383" s="32">
        <f>(Q344+Q370)*(1+$D383)</f>
        <v/>
      </c>
      <c r="R383" s="32">
        <f>(R344+R370)*(1+$D383)</f>
        <v/>
      </c>
      <c r="S383" s="32">
        <f>(S344+S370)*(1+$D383)</f>
        <v/>
      </c>
      <c r="T383" s="32">
        <f>(T344+T370)*(1+$D383)</f>
        <v/>
      </c>
      <c r="U383" s="32">
        <f>(U344+U370)*(1+$D383)</f>
        <v/>
      </c>
      <c r="V383" s="32">
        <f>(V344+V370)*(1+$D383)</f>
        <v/>
      </c>
      <c r="W383" s="32">
        <f>(W344+W370)*(1+$D383)</f>
        <v/>
      </c>
      <c r="X383" s="32">
        <f>(X344+X370)*(1+$D383)</f>
        <v/>
      </c>
      <c r="Y383" s="32">
        <f>(Y344+Y370)*(1+$D383)</f>
        <v/>
      </c>
      <c r="Z383" s="32">
        <f>(Z344+Z370)*(1+$D383)</f>
        <v/>
      </c>
      <c r="AA383" s="32">
        <f>(AA344+AA370)*(1+$D383)</f>
        <v/>
      </c>
      <c r="AB383" s="32">
        <f>(AB344+AB370)*(1+$D383)</f>
        <v/>
      </c>
      <c r="AC383" s="32">
        <f>(AC344+AC370)*(1+$D383)</f>
        <v/>
      </c>
      <c r="AD383" s="32">
        <f>(AD344+AD370)*(1+$D383)</f>
        <v/>
      </c>
      <c r="AF383" s="11">
        <f>CodePrefix&amp;$A383&amp;IF($C383="","","."&amp;$C383&amp;"."&amp;$B383)&amp;INDEX(VarEnd,MATCH($A383,VarKey,0))&amp;AF$5</f>
        <v/>
      </c>
      <c r="AG383" s="37">
        <f>(AG344+AG370)*(1+$D383)</f>
        <v/>
      </c>
      <c r="AH383" s="32">
        <f>(AH344+AH370)*(1+$D383)</f>
        <v/>
      </c>
      <c r="AI383" s="32">
        <f>(AI344+AI370)*(1+$D383)</f>
        <v/>
      </c>
      <c r="AJ383" s="32">
        <f>(AJ344+AJ370)*(1+$D383)</f>
        <v/>
      </c>
      <c r="AK383" s="32">
        <f>(AK344+AK370)*(1+$D383)</f>
        <v/>
      </c>
      <c r="AL383" s="32">
        <f>(AL344+AL370)*(1+$D383)</f>
        <v/>
      </c>
      <c r="AM383" s="32">
        <f>(AM344+AM370)*(1+$D383)</f>
        <v/>
      </c>
      <c r="AN383" s="32">
        <f>(AN344+AN370)*(1+$D383)</f>
        <v/>
      </c>
      <c r="AO383" s="32">
        <f>(AO344+AO370)*(1+$D383)</f>
        <v/>
      </c>
      <c r="AP383" s="32">
        <f>(AP344+AP370)*(1+$D383)</f>
        <v/>
      </c>
      <c r="AQ383" s="32">
        <f>(AQ344+AQ370)*(1+$D383)</f>
        <v/>
      </c>
      <c r="AR383" s="32">
        <f>(AR344+AR370)*(1+$D383)</f>
        <v/>
      </c>
      <c r="AS383" s="32">
        <f>(AS344+AS370)*(1+$D383)</f>
        <v/>
      </c>
      <c r="AT383" s="32">
        <f>(AT344+AT370)*(1+$D383)</f>
        <v/>
      </c>
      <c r="AU383" s="32">
        <f>(AU344+AU370)*(1+$D383)</f>
        <v/>
      </c>
      <c r="AV383" s="32">
        <f>(AV344+AV370)*(1+$D383)</f>
        <v/>
      </c>
      <c r="AW383" s="32">
        <f>(AW344+AW370)*(1+$D383)</f>
        <v/>
      </c>
      <c r="AX383" s="32">
        <f>(AX344+AX370)*(1+$D383)</f>
        <v/>
      </c>
      <c r="AY383" s="32">
        <f>(AY344+AY370)*(1+$D383)</f>
        <v/>
      </c>
    </row>
    <row r="384">
      <c r="A384" s="14" t="inlineStr">
        <is>
          <t>rpb</t>
        </is>
      </c>
      <c r="B384" s="14" t="inlineStr">
        <is>
          <t>nga</t>
        </is>
      </c>
      <c r="C384" s="14" t="inlineStr">
        <is>
          <t>pow</t>
        </is>
      </c>
      <c r="D384" s="32">
        <f>INDEX(Inputs_prices!$R$7:$R$18,MATCH($B384&amp;"."&amp;$C384,Inputs_prices!$A$7:$A$18,0))</f>
        <v/>
      </c>
      <c r="E384" s="36" t="n"/>
      <c r="F384" s="36" t="n"/>
      <c r="G384" s="36" t="n"/>
      <c r="H384" s="14">
        <f>INDEX(VarLab,MATCH($A384,VarKey,0))&amp;INDEX(MemLab,MATCH($C384&amp;"|"&amp;$B384,MemKey,0))</f>
        <v/>
      </c>
      <c r="I384" s="14">
        <f>INDEX(VarUnit,MATCH($A384,VarKey,0))</f>
        <v/>
      </c>
      <c r="J384" s="14">
        <f>INDEX(VarSrc,MATCH($A384,VarKey,0))</f>
        <v/>
      </c>
      <c r="K384" s="11">
        <f>CodePrefix&amp;$A384&amp;IF($C384="","","."&amp;$C384&amp;"."&amp;$B384)&amp;INDEX(VarEnd,MATCH($A384,VarKey,0))&amp;K$5</f>
        <v/>
      </c>
      <c r="L384" s="37">
        <f>(L345+L371)*(1+$D384)</f>
        <v/>
      </c>
      <c r="M384" s="32">
        <f>(M345+M371)*(1+$D384)</f>
        <v/>
      </c>
      <c r="N384" s="32">
        <f>(N345+N371)*(1+$D384)</f>
        <v/>
      </c>
      <c r="O384" s="32">
        <f>(O345+O371)*(1+$D384)</f>
        <v/>
      </c>
      <c r="P384" s="32">
        <f>(P345+P371)*(1+$D384)</f>
        <v/>
      </c>
      <c r="Q384" s="32">
        <f>(Q345+Q371)*(1+$D384)</f>
        <v/>
      </c>
      <c r="R384" s="32">
        <f>(R345+R371)*(1+$D384)</f>
        <v/>
      </c>
      <c r="S384" s="32">
        <f>(S345+S371)*(1+$D384)</f>
        <v/>
      </c>
      <c r="T384" s="32">
        <f>(T345+T371)*(1+$D384)</f>
        <v/>
      </c>
      <c r="U384" s="32">
        <f>(U345+U371)*(1+$D384)</f>
        <v/>
      </c>
      <c r="V384" s="32">
        <f>(V345+V371)*(1+$D384)</f>
        <v/>
      </c>
      <c r="W384" s="32">
        <f>(W345+W371)*(1+$D384)</f>
        <v/>
      </c>
      <c r="X384" s="32">
        <f>(X345+X371)*(1+$D384)</f>
        <v/>
      </c>
      <c r="Y384" s="32">
        <f>(Y345+Y371)*(1+$D384)</f>
        <v/>
      </c>
      <c r="Z384" s="32">
        <f>(Z345+Z371)*(1+$D384)</f>
        <v/>
      </c>
      <c r="AA384" s="32">
        <f>(AA345+AA371)*(1+$D384)</f>
        <v/>
      </c>
      <c r="AB384" s="32">
        <f>(AB345+AB371)*(1+$D384)</f>
        <v/>
      </c>
      <c r="AC384" s="32">
        <f>(AC345+AC371)*(1+$D384)</f>
        <v/>
      </c>
      <c r="AD384" s="32">
        <f>(AD345+AD371)*(1+$D384)</f>
        <v/>
      </c>
      <c r="AF384" s="11">
        <f>CodePrefix&amp;$A384&amp;IF($C384="","","."&amp;$C384&amp;"."&amp;$B384)&amp;INDEX(VarEnd,MATCH($A384,VarKey,0))&amp;AF$5</f>
        <v/>
      </c>
      <c r="AG384" s="37">
        <f>(AG345+AG371)*(1+$D384)</f>
        <v/>
      </c>
      <c r="AH384" s="32">
        <f>(AH345+AH371)*(1+$D384)</f>
        <v/>
      </c>
      <c r="AI384" s="32">
        <f>(AI345+AI371)*(1+$D384)</f>
        <v/>
      </c>
      <c r="AJ384" s="32">
        <f>(AJ345+AJ371)*(1+$D384)</f>
        <v/>
      </c>
      <c r="AK384" s="32">
        <f>(AK345+AK371)*(1+$D384)</f>
        <v/>
      </c>
      <c r="AL384" s="32">
        <f>(AL345+AL371)*(1+$D384)</f>
        <v/>
      </c>
      <c r="AM384" s="32">
        <f>(AM345+AM371)*(1+$D384)</f>
        <v/>
      </c>
      <c r="AN384" s="32">
        <f>(AN345+AN371)*(1+$D384)</f>
        <v/>
      </c>
      <c r="AO384" s="32">
        <f>(AO345+AO371)*(1+$D384)</f>
        <v/>
      </c>
      <c r="AP384" s="32">
        <f>(AP345+AP371)*(1+$D384)</f>
        <v/>
      </c>
      <c r="AQ384" s="32">
        <f>(AQ345+AQ371)*(1+$D384)</f>
        <v/>
      </c>
      <c r="AR384" s="32">
        <f>(AR345+AR371)*(1+$D384)</f>
        <v/>
      </c>
      <c r="AS384" s="32">
        <f>(AS345+AS371)*(1+$D384)</f>
        <v/>
      </c>
      <c r="AT384" s="32">
        <f>(AT345+AT371)*(1+$D384)</f>
        <v/>
      </c>
      <c r="AU384" s="32">
        <f>(AU345+AU371)*(1+$D384)</f>
        <v/>
      </c>
      <c r="AV384" s="32">
        <f>(AV345+AV371)*(1+$D384)</f>
        <v/>
      </c>
      <c r="AW384" s="32">
        <f>(AW345+AW371)*(1+$D384)</f>
        <v/>
      </c>
      <c r="AX384" s="32">
        <f>(AX345+AX371)*(1+$D384)</f>
        <v/>
      </c>
      <c r="AY384" s="32">
        <f>(AY345+AY371)*(1+$D384)</f>
        <v/>
      </c>
    </row>
    <row r="385">
      <c r="A385" s="14" t="inlineStr">
        <is>
          <t>rpb</t>
        </is>
      </c>
      <c r="B385" s="14" t="inlineStr">
        <is>
          <t>nga</t>
        </is>
      </c>
      <c r="C385" s="14" t="inlineStr">
        <is>
          <t>res</t>
        </is>
      </c>
      <c r="D385" s="32">
        <f>INDEX(Inputs_prices!$R$7:$R$18,MATCH($B385&amp;"."&amp;$C385,Inputs_prices!$A$7:$A$18,0))</f>
        <v/>
      </c>
      <c r="E385" s="36" t="n"/>
      <c r="F385" s="36" t="n"/>
      <c r="G385" s="36" t="n"/>
      <c r="H385" s="14">
        <f>INDEX(VarLab,MATCH($A385,VarKey,0))&amp;INDEX(MemLab,MATCH($C385&amp;"|"&amp;$B385,MemKey,0))</f>
        <v/>
      </c>
      <c r="I385" s="14">
        <f>INDEX(VarUnit,MATCH($A385,VarKey,0))</f>
        <v/>
      </c>
      <c r="J385" s="14">
        <f>INDEX(VarSrc,MATCH($A385,VarKey,0))</f>
        <v/>
      </c>
      <c r="K385" s="11">
        <f>CodePrefix&amp;$A385&amp;IF($C385="","","."&amp;$C385&amp;"."&amp;$B385)&amp;INDEX(VarEnd,MATCH($A385,VarKey,0))&amp;K$5</f>
        <v/>
      </c>
      <c r="L385" s="37">
        <f>(L346+L372)*(1+$D385)</f>
        <v/>
      </c>
      <c r="M385" s="32">
        <f>(M346+M372)*(1+$D385)</f>
        <v/>
      </c>
      <c r="N385" s="32">
        <f>(N346+N372)*(1+$D385)</f>
        <v/>
      </c>
      <c r="O385" s="32">
        <f>(O346+O372)*(1+$D385)</f>
        <v/>
      </c>
      <c r="P385" s="32">
        <f>(P346+P372)*(1+$D385)</f>
        <v/>
      </c>
      <c r="Q385" s="32">
        <f>(Q346+Q372)*(1+$D385)</f>
        <v/>
      </c>
      <c r="R385" s="32">
        <f>(R346+R372)*(1+$D385)</f>
        <v/>
      </c>
      <c r="S385" s="32">
        <f>(S346+S372)*(1+$D385)</f>
        <v/>
      </c>
      <c r="T385" s="32">
        <f>(T346+T372)*(1+$D385)</f>
        <v/>
      </c>
      <c r="U385" s="32">
        <f>(U346+U372)*(1+$D385)</f>
        <v/>
      </c>
      <c r="V385" s="32">
        <f>(V346+V372)*(1+$D385)</f>
        <v/>
      </c>
      <c r="W385" s="32">
        <f>(W346+W372)*(1+$D385)</f>
        <v/>
      </c>
      <c r="X385" s="32">
        <f>(X346+X372)*(1+$D385)</f>
        <v/>
      </c>
      <c r="Y385" s="32">
        <f>(Y346+Y372)*(1+$D385)</f>
        <v/>
      </c>
      <c r="Z385" s="32">
        <f>(Z346+Z372)*(1+$D385)</f>
        <v/>
      </c>
      <c r="AA385" s="32">
        <f>(AA346+AA372)*(1+$D385)</f>
        <v/>
      </c>
      <c r="AB385" s="32">
        <f>(AB346+AB372)*(1+$D385)</f>
        <v/>
      </c>
      <c r="AC385" s="32">
        <f>(AC346+AC372)*(1+$D385)</f>
        <v/>
      </c>
      <c r="AD385" s="32">
        <f>(AD346+AD372)*(1+$D385)</f>
        <v/>
      </c>
      <c r="AF385" s="11">
        <f>CodePrefix&amp;$A385&amp;IF($C385="","","."&amp;$C385&amp;"."&amp;$B385)&amp;INDEX(VarEnd,MATCH($A385,VarKey,0))&amp;AF$5</f>
        <v/>
      </c>
      <c r="AG385" s="37">
        <f>(AG346+AG372)*(1+$D385)</f>
        <v/>
      </c>
      <c r="AH385" s="32">
        <f>(AH346+AH372)*(1+$D385)</f>
        <v/>
      </c>
      <c r="AI385" s="32">
        <f>(AI346+AI372)*(1+$D385)</f>
        <v/>
      </c>
      <c r="AJ385" s="32">
        <f>(AJ346+AJ372)*(1+$D385)</f>
        <v/>
      </c>
      <c r="AK385" s="32">
        <f>(AK346+AK372)*(1+$D385)</f>
        <v/>
      </c>
      <c r="AL385" s="32">
        <f>(AL346+AL372)*(1+$D385)</f>
        <v/>
      </c>
      <c r="AM385" s="32">
        <f>(AM346+AM372)*(1+$D385)</f>
        <v/>
      </c>
      <c r="AN385" s="32">
        <f>(AN346+AN372)*(1+$D385)</f>
        <v/>
      </c>
      <c r="AO385" s="32">
        <f>(AO346+AO372)*(1+$D385)</f>
        <v/>
      </c>
      <c r="AP385" s="32">
        <f>(AP346+AP372)*(1+$D385)</f>
        <v/>
      </c>
      <c r="AQ385" s="32">
        <f>(AQ346+AQ372)*(1+$D385)</f>
        <v/>
      </c>
      <c r="AR385" s="32">
        <f>(AR346+AR372)*(1+$D385)</f>
        <v/>
      </c>
      <c r="AS385" s="32">
        <f>(AS346+AS372)*(1+$D385)</f>
        <v/>
      </c>
      <c r="AT385" s="32">
        <f>(AT346+AT372)*(1+$D385)</f>
        <v/>
      </c>
      <c r="AU385" s="32">
        <f>(AU346+AU372)*(1+$D385)</f>
        <v/>
      </c>
      <c r="AV385" s="32">
        <f>(AV346+AV372)*(1+$D385)</f>
        <v/>
      </c>
      <c r="AW385" s="32">
        <f>(AW346+AW372)*(1+$D385)</f>
        <v/>
      </c>
      <c r="AX385" s="32">
        <f>(AX346+AX372)*(1+$D385)</f>
        <v/>
      </c>
      <c r="AY385" s="32">
        <f>(AY346+AY372)*(1+$D385)</f>
        <v/>
      </c>
    </row>
    <row r="386">
      <c r="A386" s="14" t="inlineStr">
        <is>
          <t>rpb</t>
        </is>
      </c>
      <c r="B386" s="14" t="inlineStr">
        <is>
          <t>nga</t>
        </is>
      </c>
      <c r="C386" s="14" t="inlineStr">
        <is>
          <t>ind</t>
        </is>
      </c>
      <c r="D386" s="32">
        <f>INDEX(Inputs_prices!$R$7:$R$18,MATCH($B386&amp;"."&amp;$C386,Inputs_prices!$A$7:$A$18,0))</f>
        <v/>
      </c>
      <c r="E386" s="36" t="n"/>
      <c r="F386" s="36" t="n"/>
      <c r="G386" s="36" t="n"/>
      <c r="H386" s="14">
        <f>INDEX(VarLab,MATCH($A386,VarKey,0))&amp;INDEX(MemLab,MATCH($C386&amp;"|"&amp;$B386,MemKey,0))</f>
        <v/>
      </c>
      <c r="I386" s="14">
        <f>INDEX(VarUnit,MATCH($A386,VarKey,0))</f>
        <v/>
      </c>
      <c r="J386" s="14">
        <f>INDEX(VarSrc,MATCH($A386,VarKey,0))</f>
        <v/>
      </c>
      <c r="K386" s="11">
        <f>CodePrefix&amp;$A386&amp;IF($C386="","","."&amp;$C386&amp;"."&amp;$B386)&amp;INDEX(VarEnd,MATCH($A386,VarKey,0))&amp;K$5</f>
        <v/>
      </c>
      <c r="L386" s="37">
        <f>(L347+L373)*(1+$D386)</f>
        <v/>
      </c>
      <c r="M386" s="32">
        <f>(M347+M373)*(1+$D386)</f>
        <v/>
      </c>
      <c r="N386" s="32">
        <f>(N347+N373)*(1+$D386)</f>
        <v/>
      </c>
      <c r="O386" s="32">
        <f>(O347+O373)*(1+$D386)</f>
        <v/>
      </c>
      <c r="P386" s="32">
        <f>(P347+P373)*(1+$D386)</f>
        <v/>
      </c>
      <c r="Q386" s="32">
        <f>(Q347+Q373)*(1+$D386)</f>
        <v/>
      </c>
      <c r="R386" s="32">
        <f>(R347+R373)*(1+$D386)</f>
        <v/>
      </c>
      <c r="S386" s="32">
        <f>(S347+S373)*(1+$D386)</f>
        <v/>
      </c>
      <c r="T386" s="32">
        <f>(T347+T373)*(1+$D386)</f>
        <v/>
      </c>
      <c r="U386" s="32">
        <f>(U347+U373)*(1+$D386)</f>
        <v/>
      </c>
      <c r="V386" s="32">
        <f>(V347+V373)*(1+$D386)</f>
        <v/>
      </c>
      <c r="W386" s="32">
        <f>(W347+W373)*(1+$D386)</f>
        <v/>
      </c>
      <c r="X386" s="32">
        <f>(X347+X373)*(1+$D386)</f>
        <v/>
      </c>
      <c r="Y386" s="32">
        <f>(Y347+Y373)*(1+$D386)</f>
        <v/>
      </c>
      <c r="Z386" s="32">
        <f>(Z347+Z373)*(1+$D386)</f>
        <v/>
      </c>
      <c r="AA386" s="32">
        <f>(AA347+AA373)*(1+$D386)</f>
        <v/>
      </c>
      <c r="AB386" s="32">
        <f>(AB347+AB373)*(1+$D386)</f>
        <v/>
      </c>
      <c r="AC386" s="32">
        <f>(AC347+AC373)*(1+$D386)</f>
        <v/>
      </c>
      <c r="AD386" s="32">
        <f>(AD347+AD373)*(1+$D386)</f>
        <v/>
      </c>
      <c r="AF386" s="11">
        <f>CodePrefix&amp;$A386&amp;IF($C386="","","."&amp;$C386&amp;"."&amp;$B386)&amp;INDEX(VarEnd,MATCH($A386,VarKey,0))&amp;AF$5</f>
        <v/>
      </c>
      <c r="AG386" s="37">
        <f>(AG347+AG373)*(1+$D386)</f>
        <v/>
      </c>
      <c r="AH386" s="32">
        <f>(AH347+AH373)*(1+$D386)</f>
        <v/>
      </c>
      <c r="AI386" s="32">
        <f>(AI347+AI373)*(1+$D386)</f>
        <v/>
      </c>
      <c r="AJ386" s="32">
        <f>(AJ347+AJ373)*(1+$D386)</f>
        <v/>
      </c>
      <c r="AK386" s="32">
        <f>(AK347+AK373)*(1+$D386)</f>
        <v/>
      </c>
      <c r="AL386" s="32">
        <f>(AL347+AL373)*(1+$D386)</f>
        <v/>
      </c>
      <c r="AM386" s="32">
        <f>(AM347+AM373)*(1+$D386)</f>
        <v/>
      </c>
      <c r="AN386" s="32">
        <f>(AN347+AN373)*(1+$D386)</f>
        <v/>
      </c>
      <c r="AO386" s="32">
        <f>(AO347+AO373)*(1+$D386)</f>
        <v/>
      </c>
      <c r="AP386" s="32">
        <f>(AP347+AP373)*(1+$D386)</f>
        <v/>
      </c>
      <c r="AQ386" s="32">
        <f>(AQ347+AQ373)*(1+$D386)</f>
        <v/>
      </c>
      <c r="AR386" s="32">
        <f>(AR347+AR373)*(1+$D386)</f>
        <v/>
      </c>
      <c r="AS386" s="32">
        <f>(AS347+AS373)*(1+$D386)</f>
        <v/>
      </c>
      <c r="AT386" s="32">
        <f>(AT347+AT373)*(1+$D386)</f>
        <v/>
      </c>
      <c r="AU386" s="32">
        <f>(AU347+AU373)*(1+$D386)</f>
        <v/>
      </c>
      <c r="AV386" s="32">
        <f>(AV347+AV373)*(1+$D386)</f>
        <v/>
      </c>
      <c r="AW386" s="32">
        <f>(AW347+AW373)*(1+$D386)</f>
        <v/>
      </c>
      <c r="AX386" s="32">
        <f>(AX347+AX373)*(1+$D386)</f>
        <v/>
      </c>
      <c r="AY386" s="32">
        <f>(AY347+AY373)*(1+$D386)</f>
        <v/>
      </c>
    </row>
    <row r="387">
      <c r="A387" s="14" t="inlineStr">
        <is>
          <t>rpb</t>
        </is>
      </c>
      <c r="B387" s="14" t="inlineStr">
        <is>
          <t>gso</t>
        </is>
      </c>
      <c r="C387" s="14" t="inlineStr">
        <is>
          <t>all</t>
        </is>
      </c>
      <c r="D387" s="32">
        <f>INDEX(Inputs_prices!$R$7:$R$18,MATCH($B387&amp;"."&amp;$C387,Inputs_prices!$A$7:$A$18,0))</f>
        <v/>
      </c>
      <c r="E387" s="36" t="n"/>
      <c r="F387" s="36" t="n"/>
      <c r="G387" s="36" t="n"/>
      <c r="H387" s="14">
        <f>INDEX(VarLab,MATCH($A387,VarKey,0))&amp;INDEX(MemLab,MATCH($C387&amp;"|"&amp;$B387,MemKey,0))</f>
        <v/>
      </c>
      <c r="I387" s="14">
        <f>INDEX(VarUnit,MATCH($A387,VarKey,0))</f>
        <v/>
      </c>
      <c r="J387" s="14">
        <f>INDEX(VarSrc,MATCH($A387,VarKey,0))</f>
        <v/>
      </c>
      <c r="K387" s="11">
        <f>CodePrefix&amp;$A387&amp;IF($C387="","","."&amp;$C387&amp;"."&amp;$B387)&amp;INDEX(VarEnd,MATCH($A387,VarKey,0))&amp;K$5</f>
        <v/>
      </c>
      <c r="L387" s="37">
        <f>(L348+L374)*(1+$D387)</f>
        <v/>
      </c>
      <c r="M387" s="32">
        <f>(M348+M374)*(1+$D387)</f>
        <v/>
      </c>
      <c r="N387" s="32">
        <f>(N348+N374)*(1+$D387)</f>
        <v/>
      </c>
      <c r="O387" s="32">
        <f>(O348+O374)*(1+$D387)</f>
        <v/>
      </c>
      <c r="P387" s="32">
        <f>(P348+P374)*(1+$D387)</f>
        <v/>
      </c>
      <c r="Q387" s="32">
        <f>(Q348+Q374)*(1+$D387)</f>
        <v/>
      </c>
      <c r="R387" s="32">
        <f>(R348+R374)*(1+$D387)</f>
        <v/>
      </c>
      <c r="S387" s="32">
        <f>(S348+S374)*(1+$D387)</f>
        <v/>
      </c>
      <c r="T387" s="32">
        <f>(T348+T374)*(1+$D387)</f>
        <v/>
      </c>
      <c r="U387" s="32">
        <f>(U348+U374)*(1+$D387)</f>
        <v/>
      </c>
      <c r="V387" s="32">
        <f>(V348+V374)*(1+$D387)</f>
        <v/>
      </c>
      <c r="W387" s="32">
        <f>(W348+W374)*(1+$D387)</f>
        <v/>
      </c>
      <c r="X387" s="32">
        <f>(X348+X374)*(1+$D387)</f>
        <v/>
      </c>
      <c r="Y387" s="32">
        <f>(Y348+Y374)*(1+$D387)</f>
        <v/>
      </c>
      <c r="Z387" s="32">
        <f>(Z348+Z374)*(1+$D387)</f>
        <v/>
      </c>
      <c r="AA387" s="32">
        <f>(AA348+AA374)*(1+$D387)</f>
        <v/>
      </c>
      <c r="AB387" s="32">
        <f>(AB348+AB374)*(1+$D387)</f>
        <v/>
      </c>
      <c r="AC387" s="32">
        <f>(AC348+AC374)*(1+$D387)</f>
        <v/>
      </c>
      <c r="AD387" s="32">
        <f>(AD348+AD374)*(1+$D387)</f>
        <v/>
      </c>
      <c r="AF387" s="11">
        <f>CodePrefix&amp;$A387&amp;IF($C387="","","."&amp;$C387&amp;"."&amp;$B387)&amp;INDEX(VarEnd,MATCH($A387,VarKey,0))&amp;AF$5</f>
        <v/>
      </c>
      <c r="AG387" s="37">
        <f>(AG348+AG374)*(1+$D387)</f>
        <v/>
      </c>
      <c r="AH387" s="32">
        <f>(AH348+AH374)*(1+$D387)</f>
        <v/>
      </c>
      <c r="AI387" s="32">
        <f>(AI348+AI374)*(1+$D387)</f>
        <v/>
      </c>
      <c r="AJ387" s="32">
        <f>(AJ348+AJ374)*(1+$D387)</f>
        <v/>
      </c>
      <c r="AK387" s="32">
        <f>(AK348+AK374)*(1+$D387)</f>
        <v/>
      </c>
      <c r="AL387" s="32">
        <f>(AL348+AL374)*(1+$D387)</f>
        <v/>
      </c>
      <c r="AM387" s="32">
        <f>(AM348+AM374)*(1+$D387)</f>
        <v/>
      </c>
      <c r="AN387" s="32">
        <f>(AN348+AN374)*(1+$D387)</f>
        <v/>
      </c>
      <c r="AO387" s="32">
        <f>(AO348+AO374)*(1+$D387)</f>
        <v/>
      </c>
      <c r="AP387" s="32">
        <f>(AP348+AP374)*(1+$D387)</f>
        <v/>
      </c>
      <c r="AQ387" s="32">
        <f>(AQ348+AQ374)*(1+$D387)</f>
        <v/>
      </c>
      <c r="AR387" s="32">
        <f>(AR348+AR374)*(1+$D387)</f>
        <v/>
      </c>
      <c r="AS387" s="32">
        <f>(AS348+AS374)*(1+$D387)</f>
        <v/>
      </c>
      <c r="AT387" s="32">
        <f>(AT348+AT374)*(1+$D387)</f>
        <v/>
      </c>
      <c r="AU387" s="32">
        <f>(AU348+AU374)*(1+$D387)</f>
        <v/>
      </c>
      <c r="AV387" s="32">
        <f>(AV348+AV374)*(1+$D387)</f>
        <v/>
      </c>
      <c r="AW387" s="32">
        <f>(AW348+AW374)*(1+$D387)</f>
        <v/>
      </c>
      <c r="AX387" s="32">
        <f>(AX348+AX374)*(1+$D387)</f>
        <v/>
      </c>
      <c r="AY387" s="32">
        <f>(AY348+AY374)*(1+$D387)</f>
        <v/>
      </c>
    </row>
    <row r="388">
      <c r="A388" s="14" t="inlineStr">
        <is>
          <t>rpb</t>
        </is>
      </c>
      <c r="B388" s="14" t="inlineStr">
        <is>
          <t>die</t>
        </is>
      </c>
      <c r="C388" s="14" t="inlineStr">
        <is>
          <t>all</t>
        </is>
      </c>
      <c r="D388" s="32">
        <f>INDEX(Inputs_prices!$R$7:$R$18,MATCH($B388&amp;"."&amp;$C388,Inputs_prices!$A$7:$A$18,0))</f>
        <v/>
      </c>
      <c r="E388" s="36" t="n"/>
      <c r="F388" s="36" t="n"/>
      <c r="G388" s="36" t="n"/>
      <c r="H388" s="14">
        <f>INDEX(VarLab,MATCH($A388,VarKey,0))&amp;INDEX(MemLab,MATCH($C388&amp;"|"&amp;$B388,MemKey,0))</f>
        <v/>
      </c>
      <c r="I388" s="14">
        <f>INDEX(VarUnit,MATCH($A388,VarKey,0))</f>
        <v/>
      </c>
      <c r="J388" s="14">
        <f>INDEX(VarSrc,MATCH($A388,VarKey,0))</f>
        <v/>
      </c>
      <c r="K388" s="11">
        <f>CodePrefix&amp;$A388&amp;IF($C388="","","."&amp;$C388&amp;"."&amp;$B388)&amp;INDEX(VarEnd,MATCH($A388,VarKey,0))&amp;K$5</f>
        <v/>
      </c>
      <c r="L388" s="37">
        <f>(L349+L375)*(1+$D388)</f>
        <v/>
      </c>
      <c r="M388" s="32">
        <f>(M349+M375)*(1+$D388)</f>
        <v/>
      </c>
      <c r="N388" s="32">
        <f>(N349+N375)*(1+$D388)</f>
        <v/>
      </c>
      <c r="O388" s="32">
        <f>(O349+O375)*(1+$D388)</f>
        <v/>
      </c>
      <c r="P388" s="32">
        <f>(P349+P375)*(1+$D388)</f>
        <v/>
      </c>
      <c r="Q388" s="32">
        <f>(Q349+Q375)*(1+$D388)</f>
        <v/>
      </c>
      <c r="R388" s="32">
        <f>(R349+R375)*(1+$D388)</f>
        <v/>
      </c>
      <c r="S388" s="32">
        <f>(S349+S375)*(1+$D388)</f>
        <v/>
      </c>
      <c r="T388" s="32">
        <f>(T349+T375)*(1+$D388)</f>
        <v/>
      </c>
      <c r="U388" s="32">
        <f>(U349+U375)*(1+$D388)</f>
        <v/>
      </c>
      <c r="V388" s="32">
        <f>(V349+V375)*(1+$D388)</f>
        <v/>
      </c>
      <c r="W388" s="32">
        <f>(W349+W375)*(1+$D388)</f>
        <v/>
      </c>
      <c r="X388" s="32">
        <f>(X349+X375)*(1+$D388)</f>
        <v/>
      </c>
      <c r="Y388" s="32">
        <f>(Y349+Y375)*(1+$D388)</f>
        <v/>
      </c>
      <c r="Z388" s="32">
        <f>(Z349+Z375)*(1+$D388)</f>
        <v/>
      </c>
      <c r="AA388" s="32">
        <f>(AA349+AA375)*(1+$D388)</f>
        <v/>
      </c>
      <c r="AB388" s="32">
        <f>(AB349+AB375)*(1+$D388)</f>
        <v/>
      </c>
      <c r="AC388" s="32">
        <f>(AC349+AC375)*(1+$D388)</f>
        <v/>
      </c>
      <c r="AD388" s="32">
        <f>(AD349+AD375)*(1+$D388)</f>
        <v/>
      </c>
      <c r="AF388" s="11">
        <f>CodePrefix&amp;$A388&amp;IF($C388="","","."&amp;$C388&amp;"."&amp;$B388)&amp;INDEX(VarEnd,MATCH($A388,VarKey,0))&amp;AF$5</f>
        <v/>
      </c>
      <c r="AG388" s="37">
        <f>(AG349+AG375)*(1+$D388)</f>
        <v/>
      </c>
      <c r="AH388" s="32">
        <f>(AH349+AH375)*(1+$D388)</f>
        <v/>
      </c>
      <c r="AI388" s="32">
        <f>(AI349+AI375)*(1+$D388)</f>
        <v/>
      </c>
      <c r="AJ388" s="32">
        <f>(AJ349+AJ375)*(1+$D388)</f>
        <v/>
      </c>
      <c r="AK388" s="32">
        <f>(AK349+AK375)*(1+$D388)</f>
        <v/>
      </c>
      <c r="AL388" s="32">
        <f>(AL349+AL375)*(1+$D388)</f>
        <v/>
      </c>
      <c r="AM388" s="32">
        <f>(AM349+AM375)*(1+$D388)</f>
        <v/>
      </c>
      <c r="AN388" s="32">
        <f>(AN349+AN375)*(1+$D388)</f>
        <v/>
      </c>
      <c r="AO388" s="32">
        <f>(AO349+AO375)*(1+$D388)</f>
        <v/>
      </c>
      <c r="AP388" s="32">
        <f>(AP349+AP375)*(1+$D388)</f>
        <v/>
      </c>
      <c r="AQ388" s="32">
        <f>(AQ349+AQ375)*(1+$D388)</f>
        <v/>
      </c>
      <c r="AR388" s="32">
        <f>(AR349+AR375)*(1+$D388)</f>
        <v/>
      </c>
      <c r="AS388" s="32">
        <f>(AS349+AS375)*(1+$D388)</f>
        <v/>
      </c>
      <c r="AT388" s="32">
        <f>(AT349+AT375)*(1+$D388)</f>
        <v/>
      </c>
      <c r="AU388" s="32">
        <f>(AU349+AU375)*(1+$D388)</f>
        <v/>
      </c>
      <c r="AV388" s="32">
        <f>(AV349+AV375)*(1+$D388)</f>
        <v/>
      </c>
      <c r="AW388" s="32">
        <f>(AW349+AW375)*(1+$D388)</f>
        <v/>
      </c>
      <c r="AX388" s="32">
        <f>(AX349+AX375)*(1+$D388)</f>
        <v/>
      </c>
      <c r="AY388" s="32">
        <f>(AY349+AY375)*(1+$D388)</f>
        <v/>
      </c>
    </row>
    <row r="389">
      <c r="A389" s="14" t="inlineStr">
        <is>
          <t>rpb</t>
        </is>
      </c>
      <c r="B389" s="14" t="inlineStr">
        <is>
          <t>lpg</t>
        </is>
      </c>
      <c r="C389" s="14" t="inlineStr">
        <is>
          <t>all</t>
        </is>
      </c>
      <c r="D389" s="32">
        <f>INDEX(Inputs_prices!$R$7:$R$18,MATCH($B389&amp;"."&amp;$C389,Inputs_prices!$A$7:$A$18,0))</f>
        <v/>
      </c>
      <c r="E389" s="36" t="n"/>
      <c r="F389" s="36" t="n"/>
      <c r="G389" s="36" t="n"/>
      <c r="H389" s="14">
        <f>INDEX(VarLab,MATCH($A389,VarKey,0))&amp;INDEX(MemLab,MATCH($C389&amp;"|"&amp;$B389,MemKey,0))</f>
        <v/>
      </c>
      <c r="I389" s="14">
        <f>INDEX(VarUnit,MATCH($A389,VarKey,0))</f>
        <v/>
      </c>
      <c r="J389" s="14">
        <f>INDEX(VarSrc,MATCH($A389,VarKey,0))</f>
        <v/>
      </c>
      <c r="K389" s="11">
        <f>CodePrefix&amp;$A389&amp;IF($C389="","","."&amp;$C389&amp;"."&amp;$B389)&amp;INDEX(VarEnd,MATCH($A389,VarKey,0))&amp;K$5</f>
        <v/>
      </c>
      <c r="L389" s="37">
        <f>(L350+L376)*(1+$D389)</f>
        <v/>
      </c>
      <c r="M389" s="32">
        <f>(M350+M376)*(1+$D389)</f>
        <v/>
      </c>
      <c r="N389" s="32">
        <f>(N350+N376)*(1+$D389)</f>
        <v/>
      </c>
      <c r="O389" s="32">
        <f>(O350+O376)*(1+$D389)</f>
        <v/>
      </c>
      <c r="P389" s="32">
        <f>(P350+P376)*(1+$D389)</f>
        <v/>
      </c>
      <c r="Q389" s="32">
        <f>(Q350+Q376)*(1+$D389)</f>
        <v/>
      </c>
      <c r="R389" s="32">
        <f>(R350+R376)*(1+$D389)</f>
        <v/>
      </c>
      <c r="S389" s="32">
        <f>(S350+S376)*(1+$D389)</f>
        <v/>
      </c>
      <c r="T389" s="32">
        <f>(T350+T376)*(1+$D389)</f>
        <v/>
      </c>
      <c r="U389" s="32">
        <f>(U350+U376)*(1+$D389)</f>
        <v/>
      </c>
      <c r="V389" s="32">
        <f>(V350+V376)*(1+$D389)</f>
        <v/>
      </c>
      <c r="W389" s="32">
        <f>(W350+W376)*(1+$D389)</f>
        <v/>
      </c>
      <c r="X389" s="32">
        <f>(X350+X376)*(1+$D389)</f>
        <v/>
      </c>
      <c r="Y389" s="32">
        <f>(Y350+Y376)*(1+$D389)</f>
        <v/>
      </c>
      <c r="Z389" s="32">
        <f>(Z350+Z376)*(1+$D389)</f>
        <v/>
      </c>
      <c r="AA389" s="32">
        <f>(AA350+AA376)*(1+$D389)</f>
        <v/>
      </c>
      <c r="AB389" s="32">
        <f>(AB350+AB376)*(1+$D389)</f>
        <v/>
      </c>
      <c r="AC389" s="32">
        <f>(AC350+AC376)*(1+$D389)</f>
        <v/>
      </c>
      <c r="AD389" s="32">
        <f>(AD350+AD376)*(1+$D389)</f>
        <v/>
      </c>
      <c r="AF389" s="11">
        <f>CodePrefix&amp;$A389&amp;IF($C389="","","."&amp;$C389&amp;"."&amp;$B389)&amp;INDEX(VarEnd,MATCH($A389,VarKey,0))&amp;AF$5</f>
        <v/>
      </c>
      <c r="AG389" s="37">
        <f>(AG350+AG376)*(1+$D389)</f>
        <v/>
      </c>
      <c r="AH389" s="32">
        <f>(AH350+AH376)*(1+$D389)</f>
        <v/>
      </c>
      <c r="AI389" s="32">
        <f>(AI350+AI376)*(1+$D389)</f>
        <v/>
      </c>
      <c r="AJ389" s="32">
        <f>(AJ350+AJ376)*(1+$D389)</f>
        <v/>
      </c>
      <c r="AK389" s="32">
        <f>(AK350+AK376)*(1+$D389)</f>
        <v/>
      </c>
      <c r="AL389" s="32">
        <f>(AL350+AL376)*(1+$D389)</f>
        <v/>
      </c>
      <c r="AM389" s="32">
        <f>(AM350+AM376)*(1+$D389)</f>
        <v/>
      </c>
      <c r="AN389" s="32">
        <f>(AN350+AN376)*(1+$D389)</f>
        <v/>
      </c>
      <c r="AO389" s="32">
        <f>(AO350+AO376)*(1+$D389)</f>
        <v/>
      </c>
      <c r="AP389" s="32">
        <f>(AP350+AP376)*(1+$D389)</f>
        <v/>
      </c>
      <c r="AQ389" s="32">
        <f>(AQ350+AQ376)*(1+$D389)</f>
        <v/>
      </c>
      <c r="AR389" s="32">
        <f>(AR350+AR376)*(1+$D389)</f>
        <v/>
      </c>
      <c r="AS389" s="32">
        <f>(AS350+AS376)*(1+$D389)</f>
        <v/>
      </c>
      <c r="AT389" s="32">
        <f>(AT350+AT376)*(1+$D389)</f>
        <v/>
      </c>
      <c r="AU389" s="32">
        <f>(AU350+AU376)*(1+$D389)</f>
        <v/>
      </c>
      <c r="AV389" s="32">
        <f>(AV350+AV376)*(1+$D389)</f>
        <v/>
      </c>
      <c r="AW389" s="32">
        <f>(AW350+AW376)*(1+$D389)</f>
        <v/>
      </c>
      <c r="AX389" s="32">
        <f>(AX350+AX376)*(1+$D389)</f>
        <v/>
      </c>
      <c r="AY389" s="32">
        <f>(AY350+AY376)*(1+$D389)</f>
        <v/>
      </c>
    </row>
    <row r="390">
      <c r="A390" s="14" t="inlineStr">
        <is>
          <t>rpb</t>
        </is>
      </c>
      <c r="B390" s="14" t="inlineStr">
        <is>
          <t>ker</t>
        </is>
      </c>
      <c r="C390" s="14" t="inlineStr">
        <is>
          <t>all</t>
        </is>
      </c>
      <c r="D390" s="32">
        <f>INDEX(Inputs_prices!$R$7:$R$18,MATCH($B390&amp;"."&amp;$C390,Inputs_prices!$A$7:$A$18,0))</f>
        <v/>
      </c>
      <c r="E390" s="36" t="n"/>
      <c r="F390" s="36" t="n"/>
      <c r="G390" s="36" t="n"/>
      <c r="H390" s="14">
        <f>INDEX(VarLab,MATCH($A390,VarKey,0))&amp;INDEX(MemLab,MATCH($C390&amp;"|"&amp;$B390,MemKey,0))</f>
        <v/>
      </c>
      <c r="I390" s="14">
        <f>INDEX(VarUnit,MATCH($A390,VarKey,0))</f>
        <v/>
      </c>
      <c r="J390" s="14">
        <f>INDEX(VarSrc,MATCH($A390,VarKey,0))</f>
        <v/>
      </c>
      <c r="K390" s="11">
        <f>CodePrefix&amp;$A390&amp;IF($C390="","","."&amp;$C390&amp;"."&amp;$B390)&amp;INDEX(VarEnd,MATCH($A390,VarKey,0))&amp;K$5</f>
        <v/>
      </c>
      <c r="L390" s="37">
        <f>(L351+L377)*(1+$D390)</f>
        <v/>
      </c>
      <c r="M390" s="32">
        <f>(M351+M377)*(1+$D390)</f>
        <v/>
      </c>
      <c r="N390" s="32">
        <f>(N351+N377)*(1+$D390)</f>
        <v/>
      </c>
      <c r="O390" s="32">
        <f>(O351+O377)*(1+$D390)</f>
        <v/>
      </c>
      <c r="P390" s="32">
        <f>(P351+P377)*(1+$D390)</f>
        <v/>
      </c>
      <c r="Q390" s="32">
        <f>(Q351+Q377)*(1+$D390)</f>
        <v/>
      </c>
      <c r="R390" s="32">
        <f>(R351+R377)*(1+$D390)</f>
        <v/>
      </c>
      <c r="S390" s="32">
        <f>(S351+S377)*(1+$D390)</f>
        <v/>
      </c>
      <c r="T390" s="32">
        <f>(T351+T377)*(1+$D390)</f>
        <v/>
      </c>
      <c r="U390" s="32">
        <f>(U351+U377)*(1+$D390)</f>
        <v/>
      </c>
      <c r="V390" s="32">
        <f>(V351+V377)*(1+$D390)</f>
        <v/>
      </c>
      <c r="W390" s="32">
        <f>(W351+W377)*(1+$D390)</f>
        <v/>
      </c>
      <c r="X390" s="32">
        <f>(X351+X377)*(1+$D390)</f>
        <v/>
      </c>
      <c r="Y390" s="32">
        <f>(Y351+Y377)*(1+$D390)</f>
        <v/>
      </c>
      <c r="Z390" s="32">
        <f>(Z351+Z377)*(1+$D390)</f>
        <v/>
      </c>
      <c r="AA390" s="32">
        <f>(AA351+AA377)*(1+$D390)</f>
        <v/>
      </c>
      <c r="AB390" s="32">
        <f>(AB351+AB377)*(1+$D390)</f>
        <v/>
      </c>
      <c r="AC390" s="32">
        <f>(AC351+AC377)*(1+$D390)</f>
        <v/>
      </c>
      <c r="AD390" s="32">
        <f>(AD351+AD377)*(1+$D390)</f>
        <v/>
      </c>
      <c r="AF390" s="11">
        <f>CodePrefix&amp;$A390&amp;IF($C390="","","."&amp;$C390&amp;"."&amp;$B390)&amp;INDEX(VarEnd,MATCH($A390,VarKey,0))&amp;AF$5</f>
        <v/>
      </c>
      <c r="AG390" s="37">
        <f>(AG351+AG377)*(1+$D390)</f>
        <v/>
      </c>
      <c r="AH390" s="32">
        <f>(AH351+AH377)*(1+$D390)</f>
        <v/>
      </c>
      <c r="AI390" s="32">
        <f>(AI351+AI377)*(1+$D390)</f>
        <v/>
      </c>
      <c r="AJ390" s="32">
        <f>(AJ351+AJ377)*(1+$D390)</f>
        <v/>
      </c>
      <c r="AK390" s="32">
        <f>(AK351+AK377)*(1+$D390)</f>
        <v/>
      </c>
      <c r="AL390" s="32">
        <f>(AL351+AL377)*(1+$D390)</f>
        <v/>
      </c>
      <c r="AM390" s="32">
        <f>(AM351+AM377)*(1+$D390)</f>
        <v/>
      </c>
      <c r="AN390" s="32">
        <f>(AN351+AN377)*(1+$D390)</f>
        <v/>
      </c>
      <c r="AO390" s="32">
        <f>(AO351+AO377)*(1+$D390)</f>
        <v/>
      </c>
      <c r="AP390" s="32">
        <f>(AP351+AP377)*(1+$D390)</f>
        <v/>
      </c>
      <c r="AQ390" s="32">
        <f>(AQ351+AQ377)*(1+$D390)</f>
        <v/>
      </c>
      <c r="AR390" s="32">
        <f>(AR351+AR377)*(1+$D390)</f>
        <v/>
      </c>
      <c r="AS390" s="32">
        <f>(AS351+AS377)*(1+$D390)</f>
        <v/>
      </c>
      <c r="AT390" s="32">
        <f>(AT351+AT377)*(1+$D390)</f>
        <v/>
      </c>
      <c r="AU390" s="32">
        <f>(AU351+AU377)*(1+$D390)</f>
        <v/>
      </c>
      <c r="AV390" s="32">
        <f>(AV351+AV377)*(1+$D390)</f>
        <v/>
      </c>
      <c r="AW390" s="32">
        <f>(AW351+AW377)*(1+$D390)</f>
        <v/>
      </c>
      <c r="AX390" s="32">
        <f>(AX351+AX377)*(1+$D390)</f>
        <v/>
      </c>
      <c r="AY390" s="32">
        <f>(AY351+AY377)*(1+$D390)</f>
        <v/>
      </c>
    </row>
    <row r="391">
      <c r="A391" s="14" t="inlineStr">
        <is>
          <t>rpb</t>
        </is>
      </c>
      <c r="B391" s="14" t="inlineStr">
        <is>
          <t>oop</t>
        </is>
      </c>
      <c r="C391" s="14" t="inlineStr">
        <is>
          <t>all</t>
        </is>
      </c>
      <c r="D391" s="32">
        <f>INDEX(Inputs_prices!$R$7:$R$18,MATCH($B391&amp;"."&amp;$C391,Inputs_prices!$A$7:$A$18,0))</f>
        <v/>
      </c>
      <c r="E391" s="36" t="n"/>
      <c r="F391" s="36" t="n"/>
      <c r="G391" s="36" t="n"/>
      <c r="H391" s="14">
        <f>INDEX(VarLab,MATCH($A391,VarKey,0))&amp;INDEX(MemLab,MATCH($C391&amp;"|"&amp;$B391,MemKey,0))</f>
        <v/>
      </c>
      <c r="I391" s="14">
        <f>INDEX(VarUnit,MATCH($A391,VarKey,0))</f>
        <v/>
      </c>
      <c r="J391" s="14">
        <f>INDEX(VarSrc,MATCH($A391,VarKey,0))</f>
        <v/>
      </c>
      <c r="K391" s="11">
        <f>CodePrefix&amp;$A391&amp;IF($C391="","","."&amp;$C391&amp;"."&amp;$B391)&amp;INDEX(VarEnd,MATCH($A391,VarKey,0))&amp;K$5</f>
        <v/>
      </c>
      <c r="L391" s="37">
        <f>(L352+L378)*(1+$D391)</f>
        <v/>
      </c>
      <c r="M391" s="32">
        <f>(M352+M378)*(1+$D391)</f>
        <v/>
      </c>
      <c r="N391" s="32">
        <f>(N352+N378)*(1+$D391)</f>
        <v/>
      </c>
      <c r="O391" s="32">
        <f>(O352+O378)*(1+$D391)</f>
        <v/>
      </c>
      <c r="P391" s="32">
        <f>(P352+P378)*(1+$D391)</f>
        <v/>
      </c>
      <c r="Q391" s="32">
        <f>(Q352+Q378)*(1+$D391)</f>
        <v/>
      </c>
      <c r="R391" s="32">
        <f>(R352+R378)*(1+$D391)</f>
        <v/>
      </c>
      <c r="S391" s="32">
        <f>(S352+S378)*(1+$D391)</f>
        <v/>
      </c>
      <c r="T391" s="32">
        <f>(T352+T378)*(1+$D391)</f>
        <v/>
      </c>
      <c r="U391" s="32">
        <f>(U352+U378)*(1+$D391)</f>
        <v/>
      </c>
      <c r="V391" s="32">
        <f>(V352+V378)*(1+$D391)</f>
        <v/>
      </c>
      <c r="W391" s="32">
        <f>(W352+W378)*(1+$D391)</f>
        <v/>
      </c>
      <c r="X391" s="32">
        <f>(X352+X378)*(1+$D391)</f>
        <v/>
      </c>
      <c r="Y391" s="32">
        <f>(Y352+Y378)*(1+$D391)</f>
        <v/>
      </c>
      <c r="Z391" s="32">
        <f>(Z352+Z378)*(1+$D391)</f>
        <v/>
      </c>
      <c r="AA391" s="32">
        <f>(AA352+AA378)*(1+$D391)</f>
        <v/>
      </c>
      <c r="AB391" s="32">
        <f>(AB352+AB378)*(1+$D391)</f>
        <v/>
      </c>
      <c r="AC391" s="32">
        <f>(AC352+AC378)*(1+$D391)</f>
        <v/>
      </c>
      <c r="AD391" s="32">
        <f>(AD352+AD378)*(1+$D391)</f>
        <v/>
      </c>
      <c r="AF391" s="11">
        <f>CodePrefix&amp;$A391&amp;IF($C391="","","."&amp;$C391&amp;"."&amp;$B391)&amp;INDEX(VarEnd,MATCH($A391,VarKey,0))&amp;AF$5</f>
        <v/>
      </c>
      <c r="AG391" s="37">
        <f>(AG352+AG378)*(1+$D391)</f>
        <v/>
      </c>
      <c r="AH391" s="32">
        <f>(AH352+AH378)*(1+$D391)</f>
        <v/>
      </c>
      <c r="AI391" s="32">
        <f>(AI352+AI378)*(1+$D391)</f>
        <v/>
      </c>
      <c r="AJ391" s="32">
        <f>(AJ352+AJ378)*(1+$D391)</f>
        <v/>
      </c>
      <c r="AK391" s="32">
        <f>(AK352+AK378)*(1+$D391)</f>
        <v/>
      </c>
      <c r="AL391" s="32">
        <f>(AL352+AL378)*(1+$D391)</f>
        <v/>
      </c>
      <c r="AM391" s="32">
        <f>(AM352+AM378)*(1+$D391)</f>
        <v/>
      </c>
      <c r="AN391" s="32">
        <f>(AN352+AN378)*(1+$D391)</f>
        <v/>
      </c>
      <c r="AO391" s="32">
        <f>(AO352+AO378)*(1+$D391)</f>
        <v/>
      </c>
      <c r="AP391" s="32">
        <f>(AP352+AP378)*(1+$D391)</f>
        <v/>
      </c>
      <c r="AQ391" s="32">
        <f>(AQ352+AQ378)*(1+$D391)</f>
        <v/>
      </c>
      <c r="AR391" s="32">
        <f>(AR352+AR378)*(1+$D391)</f>
        <v/>
      </c>
      <c r="AS391" s="32">
        <f>(AS352+AS378)*(1+$D391)</f>
        <v/>
      </c>
      <c r="AT391" s="32">
        <f>(AT352+AT378)*(1+$D391)</f>
        <v/>
      </c>
      <c r="AU391" s="32">
        <f>(AU352+AU378)*(1+$D391)</f>
        <v/>
      </c>
      <c r="AV391" s="32">
        <f>(AV352+AV378)*(1+$D391)</f>
        <v/>
      </c>
      <c r="AW391" s="32">
        <f>(AW352+AW378)*(1+$D391)</f>
        <v/>
      </c>
      <c r="AX391" s="32">
        <f>(AX352+AX378)*(1+$D391)</f>
        <v/>
      </c>
      <c r="AY391" s="32">
        <f>(AY352+AY378)*(1+$D391)</f>
        <v/>
      </c>
    </row>
    <row r="392">
      <c r="A392" s="14" t="inlineStr">
        <is>
          <t>rpb</t>
        </is>
      </c>
      <c r="B392" s="14" t="inlineStr">
        <is>
          <t>bio</t>
        </is>
      </c>
      <c r="C392" s="14" t="inlineStr">
        <is>
          <t>all</t>
        </is>
      </c>
      <c r="D392" s="32">
        <f>INDEX(Inputs_prices!$R$7:$R$18,MATCH($B392&amp;"."&amp;$C392,Inputs_prices!$A$7:$A$18,0))</f>
        <v/>
      </c>
      <c r="E392" s="36" t="n"/>
      <c r="F392" s="36" t="n"/>
      <c r="G392" s="36" t="n"/>
      <c r="H392" s="14">
        <f>INDEX(VarLab,MATCH($A392,VarKey,0))&amp;INDEX(MemLab,MATCH($C392&amp;"|"&amp;$B392,MemKey,0))</f>
        <v/>
      </c>
      <c r="I392" s="14">
        <f>INDEX(VarUnit,MATCH($A392,VarKey,0))</f>
        <v/>
      </c>
      <c r="J392" s="14">
        <f>INDEX(VarSrc,MATCH($A392,VarKey,0))</f>
        <v/>
      </c>
      <c r="K392" s="11">
        <f>CodePrefix&amp;$A392&amp;IF($C392="","","."&amp;$C392&amp;"."&amp;$B392)&amp;INDEX(VarEnd,MATCH($A392,VarKey,0))&amp;K$5</f>
        <v/>
      </c>
      <c r="L392" s="37">
        <f>(L353+L379)*(1+$D392)</f>
        <v/>
      </c>
      <c r="M392" s="32">
        <f>(M353+M379)*(1+$D392)</f>
        <v/>
      </c>
      <c r="N392" s="32">
        <f>(N353+N379)*(1+$D392)</f>
        <v/>
      </c>
      <c r="O392" s="32">
        <f>(O353+O379)*(1+$D392)</f>
        <v/>
      </c>
      <c r="P392" s="32">
        <f>(P353+P379)*(1+$D392)</f>
        <v/>
      </c>
      <c r="Q392" s="32">
        <f>(Q353+Q379)*(1+$D392)</f>
        <v/>
      </c>
      <c r="R392" s="32">
        <f>(R353+R379)*(1+$D392)</f>
        <v/>
      </c>
      <c r="S392" s="32">
        <f>(S353+S379)*(1+$D392)</f>
        <v/>
      </c>
      <c r="T392" s="32">
        <f>(T353+T379)*(1+$D392)</f>
        <v/>
      </c>
      <c r="U392" s="32">
        <f>(U353+U379)*(1+$D392)</f>
        <v/>
      </c>
      <c r="V392" s="32">
        <f>(V353+V379)*(1+$D392)</f>
        <v/>
      </c>
      <c r="W392" s="32">
        <f>(W353+W379)*(1+$D392)</f>
        <v/>
      </c>
      <c r="X392" s="32">
        <f>(X353+X379)*(1+$D392)</f>
        <v/>
      </c>
      <c r="Y392" s="32">
        <f>(Y353+Y379)*(1+$D392)</f>
        <v/>
      </c>
      <c r="Z392" s="32">
        <f>(Z353+Z379)*(1+$D392)</f>
        <v/>
      </c>
      <c r="AA392" s="32">
        <f>(AA353+AA379)*(1+$D392)</f>
        <v/>
      </c>
      <c r="AB392" s="32">
        <f>(AB353+AB379)*(1+$D392)</f>
        <v/>
      </c>
      <c r="AC392" s="32">
        <f>(AC353+AC379)*(1+$D392)</f>
        <v/>
      </c>
      <c r="AD392" s="32">
        <f>(AD353+AD379)*(1+$D392)</f>
        <v/>
      </c>
      <c r="AF392" s="11">
        <f>CodePrefix&amp;$A392&amp;IF($C392="","","."&amp;$C392&amp;"."&amp;$B392)&amp;INDEX(VarEnd,MATCH($A392,VarKey,0))&amp;AF$5</f>
        <v/>
      </c>
      <c r="AG392" s="37">
        <f>(AG353+AG379)*(1+$D392)</f>
        <v/>
      </c>
      <c r="AH392" s="32">
        <f>(AH353+AH379)*(1+$D392)</f>
        <v/>
      </c>
      <c r="AI392" s="32">
        <f>(AI353+AI379)*(1+$D392)</f>
        <v/>
      </c>
      <c r="AJ392" s="32">
        <f>(AJ353+AJ379)*(1+$D392)</f>
        <v/>
      </c>
      <c r="AK392" s="32">
        <f>(AK353+AK379)*(1+$D392)</f>
        <v/>
      </c>
      <c r="AL392" s="32">
        <f>(AL353+AL379)*(1+$D392)</f>
        <v/>
      </c>
      <c r="AM392" s="32">
        <f>(AM353+AM379)*(1+$D392)</f>
        <v/>
      </c>
      <c r="AN392" s="32">
        <f>(AN353+AN379)*(1+$D392)</f>
        <v/>
      </c>
      <c r="AO392" s="32">
        <f>(AO353+AO379)*(1+$D392)</f>
        <v/>
      </c>
      <c r="AP392" s="32">
        <f>(AP353+AP379)*(1+$D392)</f>
        <v/>
      </c>
      <c r="AQ392" s="32">
        <f>(AQ353+AQ379)*(1+$D392)</f>
        <v/>
      </c>
      <c r="AR392" s="32">
        <f>(AR353+AR379)*(1+$D392)</f>
        <v/>
      </c>
      <c r="AS392" s="32">
        <f>(AS353+AS379)*(1+$D392)</f>
        <v/>
      </c>
      <c r="AT392" s="32">
        <f>(AT353+AT379)*(1+$D392)</f>
        <v/>
      </c>
      <c r="AU392" s="32">
        <f>(AU353+AU379)*(1+$D392)</f>
        <v/>
      </c>
      <c r="AV392" s="32">
        <f>(AV353+AV379)*(1+$D392)</f>
        <v/>
      </c>
      <c r="AW392" s="32">
        <f>(AW353+AW379)*(1+$D392)</f>
        <v/>
      </c>
      <c r="AX392" s="32">
        <f>(AX353+AX379)*(1+$D392)</f>
        <v/>
      </c>
      <c r="AY392" s="32">
        <f>(AY353+AY379)*(1+$D392)</f>
        <v/>
      </c>
    </row>
    <row r="393" hidden="1" outlineLevel="1"/>
    <row r="394" hidden="1" outlineLevel="1">
      <c r="A394" s="14" t="inlineStr">
        <is>
          <t>vat</t>
        </is>
      </c>
      <c r="B394" s="14" t="inlineStr">
        <is>
          <t>coa</t>
        </is>
      </c>
      <c r="C394" s="14" t="inlineStr">
        <is>
          <t>pow</t>
        </is>
      </c>
      <c r="D394" s="32">
        <f>INDEX(Inputs_prices!$R$7:$R$18,MATCH($B394&amp;"."&amp;$C394,Inputs_prices!$A$7:$A$18,0))</f>
        <v/>
      </c>
      <c r="E394" s="36" t="n"/>
      <c r="F394" s="36" t="n"/>
      <c r="G394" s="36" t="n"/>
      <c r="H394" s="14">
        <f>INDEX(VarLab,MATCH($A394,VarKey,0))&amp;INDEX(MemLab,MATCH($C394&amp;"|"&amp;$B394,MemKey,0))</f>
        <v/>
      </c>
      <c r="I394" s="14">
        <f>INDEX(VarUnit,MATCH($A394,VarKey,0))</f>
        <v/>
      </c>
      <c r="J394" s="14">
        <f>INDEX(VarSrc,MATCH($A394,VarKey,0))</f>
        <v/>
      </c>
      <c r="K394" s="11">
        <f>CodePrefix&amp;$A394&amp;IF($C394="","","."&amp;$C394&amp;"."&amp;$B394)&amp;INDEX(VarEnd,MATCH($A394,VarKey,0))&amp;K$5</f>
        <v/>
      </c>
      <c r="L394" s="37">
        <f>(L342+L368)*$D394</f>
        <v/>
      </c>
      <c r="M394" s="32">
        <f>(M342+M368)*$D394</f>
        <v/>
      </c>
      <c r="N394" s="32">
        <f>(N342+N368)*$D394</f>
        <v/>
      </c>
      <c r="O394" s="32">
        <f>(O342+O368)*$D394</f>
        <v/>
      </c>
      <c r="P394" s="32">
        <f>(P342+P368)*$D394</f>
        <v/>
      </c>
      <c r="Q394" s="32">
        <f>(Q342+Q368)*$D394</f>
        <v/>
      </c>
      <c r="R394" s="32">
        <f>(R342+R368)*$D394</f>
        <v/>
      </c>
      <c r="S394" s="32">
        <f>(S342+S368)*$D394</f>
        <v/>
      </c>
      <c r="T394" s="32">
        <f>(T342+T368)*$D394</f>
        <v/>
      </c>
      <c r="U394" s="32">
        <f>(U342+U368)*$D394</f>
        <v/>
      </c>
      <c r="V394" s="32">
        <f>(V342+V368)*$D394</f>
        <v/>
      </c>
      <c r="W394" s="32">
        <f>(W342+W368)*$D394</f>
        <v/>
      </c>
      <c r="X394" s="32">
        <f>(X342+X368)*$D394</f>
        <v/>
      </c>
      <c r="Y394" s="32">
        <f>(Y342+Y368)*$D394</f>
        <v/>
      </c>
      <c r="Z394" s="32">
        <f>(Z342+Z368)*$D394</f>
        <v/>
      </c>
      <c r="AA394" s="32">
        <f>(AA342+AA368)*$D394</f>
        <v/>
      </c>
      <c r="AB394" s="32">
        <f>(AB342+AB368)*$D394</f>
        <v/>
      </c>
      <c r="AC394" s="32">
        <f>(AC342+AC368)*$D394</f>
        <v/>
      </c>
      <c r="AD394" s="32">
        <f>(AD342+AD368)*$D394</f>
        <v/>
      </c>
      <c r="AF394" s="11">
        <f>CodePrefix&amp;$A394&amp;IF($C394="","","."&amp;$C394&amp;"."&amp;$B394)&amp;INDEX(VarEnd,MATCH($A394,VarKey,0))&amp;AF$5</f>
        <v/>
      </c>
      <c r="AG394" s="37">
        <f>(AG342+AG368)*$D394</f>
        <v/>
      </c>
      <c r="AH394" s="32">
        <f>(AH342+AH368)*$D394</f>
        <v/>
      </c>
      <c r="AI394" s="32">
        <f>(AI342+AI368)*$D394</f>
        <v/>
      </c>
      <c r="AJ394" s="32">
        <f>(AJ342+AJ368)*$D394</f>
        <v/>
      </c>
      <c r="AK394" s="32">
        <f>(AK342+AK368)*$D394</f>
        <v/>
      </c>
      <c r="AL394" s="32">
        <f>(AL342+AL368)*$D394</f>
        <v/>
      </c>
      <c r="AM394" s="32">
        <f>(AM342+AM368)*$D394</f>
        <v/>
      </c>
      <c r="AN394" s="32">
        <f>(AN342+AN368)*$D394</f>
        <v/>
      </c>
      <c r="AO394" s="32">
        <f>(AO342+AO368)*$D394</f>
        <v/>
      </c>
      <c r="AP394" s="32">
        <f>(AP342+AP368)*$D394</f>
        <v/>
      </c>
      <c r="AQ394" s="32">
        <f>(AQ342+AQ368)*$D394</f>
        <v/>
      </c>
      <c r="AR394" s="32">
        <f>(AR342+AR368)*$D394</f>
        <v/>
      </c>
      <c r="AS394" s="32">
        <f>(AS342+AS368)*$D394</f>
        <v/>
      </c>
      <c r="AT394" s="32">
        <f>(AT342+AT368)*$D394</f>
        <v/>
      </c>
      <c r="AU394" s="32">
        <f>(AU342+AU368)*$D394</f>
        <v/>
      </c>
      <c r="AV394" s="32">
        <f>(AV342+AV368)*$D394</f>
        <v/>
      </c>
      <c r="AW394" s="32">
        <f>(AW342+AW368)*$D394</f>
        <v/>
      </c>
      <c r="AX394" s="32">
        <f>(AX342+AX368)*$D394</f>
        <v/>
      </c>
      <c r="AY394" s="32">
        <f>(AY342+AY368)*$D394</f>
        <v/>
      </c>
    </row>
    <row r="395" hidden="1" outlineLevel="1">
      <c r="A395" s="14" t="inlineStr">
        <is>
          <t>vat</t>
        </is>
      </c>
      <c r="B395" s="14" t="inlineStr">
        <is>
          <t>coa</t>
        </is>
      </c>
      <c r="C395" s="14" t="inlineStr">
        <is>
          <t>res</t>
        </is>
      </c>
      <c r="D395" s="32">
        <f>INDEX(Inputs_prices!$R$7:$R$18,MATCH($B395&amp;"."&amp;$C395,Inputs_prices!$A$7:$A$18,0))</f>
        <v/>
      </c>
      <c r="E395" s="36" t="n"/>
      <c r="F395" s="36" t="n"/>
      <c r="G395" s="36" t="n"/>
      <c r="H395" s="14">
        <f>INDEX(VarLab,MATCH($A395,VarKey,0))&amp;INDEX(MemLab,MATCH($C395&amp;"|"&amp;$B395,MemKey,0))</f>
        <v/>
      </c>
      <c r="I395" s="14">
        <f>INDEX(VarUnit,MATCH($A395,VarKey,0))</f>
        <v/>
      </c>
      <c r="J395" s="14">
        <f>INDEX(VarSrc,MATCH($A395,VarKey,0))</f>
        <v/>
      </c>
      <c r="K395" s="11">
        <f>CodePrefix&amp;$A395&amp;IF($C395="","","."&amp;$C395&amp;"."&amp;$B395)&amp;INDEX(VarEnd,MATCH($A395,VarKey,0))&amp;K$5</f>
        <v/>
      </c>
      <c r="L395" s="37">
        <f>(L343+L369)*$D395</f>
        <v/>
      </c>
      <c r="M395" s="32">
        <f>(M343+M369)*$D395</f>
        <v/>
      </c>
      <c r="N395" s="32">
        <f>(N343+N369)*$D395</f>
        <v/>
      </c>
      <c r="O395" s="32">
        <f>(O343+O369)*$D395</f>
        <v/>
      </c>
      <c r="P395" s="32">
        <f>(P343+P369)*$D395</f>
        <v/>
      </c>
      <c r="Q395" s="32">
        <f>(Q343+Q369)*$D395</f>
        <v/>
      </c>
      <c r="R395" s="32">
        <f>(R343+R369)*$D395</f>
        <v/>
      </c>
      <c r="S395" s="32">
        <f>(S343+S369)*$D395</f>
        <v/>
      </c>
      <c r="T395" s="32">
        <f>(T343+T369)*$D395</f>
        <v/>
      </c>
      <c r="U395" s="32">
        <f>(U343+U369)*$D395</f>
        <v/>
      </c>
      <c r="V395" s="32">
        <f>(V343+V369)*$D395</f>
        <v/>
      </c>
      <c r="W395" s="32">
        <f>(W343+W369)*$D395</f>
        <v/>
      </c>
      <c r="X395" s="32">
        <f>(X343+X369)*$D395</f>
        <v/>
      </c>
      <c r="Y395" s="32">
        <f>(Y343+Y369)*$D395</f>
        <v/>
      </c>
      <c r="Z395" s="32">
        <f>(Z343+Z369)*$D395</f>
        <v/>
      </c>
      <c r="AA395" s="32">
        <f>(AA343+AA369)*$D395</f>
        <v/>
      </c>
      <c r="AB395" s="32">
        <f>(AB343+AB369)*$D395</f>
        <v/>
      </c>
      <c r="AC395" s="32">
        <f>(AC343+AC369)*$D395</f>
        <v/>
      </c>
      <c r="AD395" s="32">
        <f>(AD343+AD369)*$D395</f>
        <v/>
      </c>
      <c r="AF395" s="11">
        <f>CodePrefix&amp;$A395&amp;IF($C395="","","."&amp;$C395&amp;"."&amp;$B395)&amp;INDEX(VarEnd,MATCH($A395,VarKey,0))&amp;AF$5</f>
        <v/>
      </c>
      <c r="AG395" s="37">
        <f>(AG343+AG369)*$D395</f>
        <v/>
      </c>
      <c r="AH395" s="32">
        <f>(AH343+AH369)*$D395</f>
        <v/>
      </c>
      <c r="AI395" s="32">
        <f>(AI343+AI369)*$D395</f>
        <v/>
      </c>
      <c r="AJ395" s="32">
        <f>(AJ343+AJ369)*$D395</f>
        <v/>
      </c>
      <c r="AK395" s="32">
        <f>(AK343+AK369)*$D395</f>
        <v/>
      </c>
      <c r="AL395" s="32">
        <f>(AL343+AL369)*$D395</f>
        <v/>
      </c>
      <c r="AM395" s="32">
        <f>(AM343+AM369)*$D395</f>
        <v/>
      </c>
      <c r="AN395" s="32">
        <f>(AN343+AN369)*$D395</f>
        <v/>
      </c>
      <c r="AO395" s="32">
        <f>(AO343+AO369)*$D395</f>
        <v/>
      </c>
      <c r="AP395" s="32">
        <f>(AP343+AP369)*$D395</f>
        <v/>
      </c>
      <c r="AQ395" s="32">
        <f>(AQ343+AQ369)*$D395</f>
        <v/>
      </c>
      <c r="AR395" s="32">
        <f>(AR343+AR369)*$D395</f>
        <v/>
      </c>
      <c r="AS395" s="32">
        <f>(AS343+AS369)*$D395</f>
        <v/>
      </c>
      <c r="AT395" s="32">
        <f>(AT343+AT369)*$D395</f>
        <v/>
      </c>
      <c r="AU395" s="32">
        <f>(AU343+AU369)*$D395</f>
        <v/>
      </c>
      <c r="AV395" s="32">
        <f>(AV343+AV369)*$D395</f>
        <v/>
      </c>
      <c r="AW395" s="32">
        <f>(AW343+AW369)*$D395</f>
        <v/>
      </c>
      <c r="AX395" s="32">
        <f>(AX343+AX369)*$D395</f>
        <v/>
      </c>
      <c r="AY395" s="32">
        <f>(AY343+AY369)*$D395</f>
        <v/>
      </c>
    </row>
    <row r="396" hidden="1" outlineLevel="1">
      <c r="A396" s="14" t="inlineStr">
        <is>
          <t>vat</t>
        </is>
      </c>
      <c r="B396" s="14" t="inlineStr">
        <is>
          <t>coa</t>
        </is>
      </c>
      <c r="C396" s="14" t="inlineStr">
        <is>
          <t>ind</t>
        </is>
      </c>
      <c r="D396" s="32">
        <f>INDEX(Inputs_prices!$R$7:$R$18,MATCH($B396&amp;"."&amp;$C396,Inputs_prices!$A$7:$A$18,0))</f>
        <v/>
      </c>
      <c r="E396" s="36" t="n"/>
      <c r="F396" s="36" t="n"/>
      <c r="G396" s="36" t="n"/>
      <c r="H396" s="14">
        <f>INDEX(VarLab,MATCH($A396,VarKey,0))&amp;INDEX(MemLab,MATCH($C396&amp;"|"&amp;$B396,MemKey,0))</f>
        <v/>
      </c>
      <c r="I396" s="14">
        <f>INDEX(VarUnit,MATCH($A396,VarKey,0))</f>
        <v/>
      </c>
      <c r="J396" s="14">
        <f>INDEX(VarSrc,MATCH($A396,VarKey,0))</f>
        <v/>
      </c>
      <c r="K396" s="11">
        <f>CodePrefix&amp;$A396&amp;IF($C396="","","."&amp;$C396&amp;"."&amp;$B396)&amp;INDEX(VarEnd,MATCH($A396,VarKey,0))&amp;K$5</f>
        <v/>
      </c>
      <c r="L396" s="37">
        <f>(L344+L370)*$D396</f>
        <v/>
      </c>
      <c r="M396" s="32">
        <f>(M344+M370)*$D396</f>
        <v/>
      </c>
      <c r="N396" s="32">
        <f>(N344+N370)*$D396</f>
        <v/>
      </c>
      <c r="O396" s="32">
        <f>(O344+O370)*$D396</f>
        <v/>
      </c>
      <c r="P396" s="32">
        <f>(P344+P370)*$D396</f>
        <v/>
      </c>
      <c r="Q396" s="32">
        <f>(Q344+Q370)*$D396</f>
        <v/>
      </c>
      <c r="R396" s="32">
        <f>(R344+R370)*$D396</f>
        <v/>
      </c>
      <c r="S396" s="32">
        <f>(S344+S370)*$D396</f>
        <v/>
      </c>
      <c r="T396" s="32">
        <f>(T344+T370)*$D396</f>
        <v/>
      </c>
      <c r="U396" s="32">
        <f>(U344+U370)*$D396</f>
        <v/>
      </c>
      <c r="V396" s="32">
        <f>(V344+V370)*$D396</f>
        <v/>
      </c>
      <c r="W396" s="32">
        <f>(W344+W370)*$D396</f>
        <v/>
      </c>
      <c r="X396" s="32">
        <f>(X344+X370)*$D396</f>
        <v/>
      </c>
      <c r="Y396" s="32">
        <f>(Y344+Y370)*$D396</f>
        <v/>
      </c>
      <c r="Z396" s="32">
        <f>(Z344+Z370)*$D396</f>
        <v/>
      </c>
      <c r="AA396" s="32">
        <f>(AA344+AA370)*$D396</f>
        <v/>
      </c>
      <c r="AB396" s="32">
        <f>(AB344+AB370)*$D396</f>
        <v/>
      </c>
      <c r="AC396" s="32">
        <f>(AC344+AC370)*$D396</f>
        <v/>
      </c>
      <c r="AD396" s="32">
        <f>(AD344+AD370)*$D396</f>
        <v/>
      </c>
      <c r="AF396" s="11">
        <f>CodePrefix&amp;$A396&amp;IF($C396="","","."&amp;$C396&amp;"."&amp;$B396)&amp;INDEX(VarEnd,MATCH($A396,VarKey,0))&amp;AF$5</f>
        <v/>
      </c>
      <c r="AG396" s="37">
        <f>(AG344+AG370)*$D396</f>
        <v/>
      </c>
      <c r="AH396" s="32">
        <f>(AH344+AH370)*$D396</f>
        <v/>
      </c>
      <c r="AI396" s="32">
        <f>(AI344+AI370)*$D396</f>
        <v/>
      </c>
      <c r="AJ396" s="32">
        <f>(AJ344+AJ370)*$D396</f>
        <v/>
      </c>
      <c r="AK396" s="32">
        <f>(AK344+AK370)*$D396</f>
        <v/>
      </c>
      <c r="AL396" s="32">
        <f>(AL344+AL370)*$D396</f>
        <v/>
      </c>
      <c r="AM396" s="32">
        <f>(AM344+AM370)*$D396</f>
        <v/>
      </c>
      <c r="AN396" s="32">
        <f>(AN344+AN370)*$D396</f>
        <v/>
      </c>
      <c r="AO396" s="32">
        <f>(AO344+AO370)*$D396</f>
        <v/>
      </c>
      <c r="AP396" s="32">
        <f>(AP344+AP370)*$D396</f>
        <v/>
      </c>
      <c r="AQ396" s="32">
        <f>(AQ344+AQ370)*$D396</f>
        <v/>
      </c>
      <c r="AR396" s="32">
        <f>(AR344+AR370)*$D396</f>
        <v/>
      </c>
      <c r="AS396" s="32">
        <f>(AS344+AS370)*$D396</f>
        <v/>
      </c>
      <c r="AT396" s="32">
        <f>(AT344+AT370)*$D396</f>
        <v/>
      </c>
      <c r="AU396" s="32">
        <f>(AU344+AU370)*$D396</f>
        <v/>
      </c>
      <c r="AV396" s="32">
        <f>(AV344+AV370)*$D396</f>
        <v/>
      </c>
      <c r="AW396" s="32">
        <f>(AW344+AW370)*$D396</f>
        <v/>
      </c>
      <c r="AX396" s="32">
        <f>(AX344+AX370)*$D396</f>
        <v/>
      </c>
      <c r="AY396" s="32">
        <f>(AY344+AY370)*$D396</f>
        <v/>
      </c>
    </row>
    <row r="397" hidden="1" outlineLevel="1">
      <c r="A397" s="14" t="inlineStr">
        <is>
          <t>vat</t>
        </is>
      </c>
      <c r="B397" s="14" t="inlineStr">
        <is>
          <t>nga</t>
        </is>
      </c>
      <c r="C397" s="14" t="inlineStr">
        <is>
          <t>pow</t>
        </is>
      </c>
      <c r="D397" s="32">
        <f>INDEX(Inputs_prices!$R$7:$R$18,MATCH($B397&amp;"."&amp;$C397,Inputs_prices!$A$7:$A$18,0))</f>
        <v/>
      </c>
      <c r="E397" s="36" t="n"/>
      <c r="F397" s="36" t="n"/>
      <c r="G397" s="36" t="n"/>
      <c r="H397" s="14">
        <f>INDEX(VarLab,MATCH($A397,VarKey,0))&amp;INDEX(MemLab,MATCH($C397&amp;"|"&amp;$B397,MemKey,0))</f>
        <v/>
      </c>
      <c r="I397" s="14">
        <f>INDEX(VarUnit,MATCH($A397,VarKey,0))</f>
        <v/>
      </c>
      <c r="J397" s="14">
        <f>INDEX(VarSrc,MATCH($A397,VarKey,0))</f>
        <v/>
      </c>
      <c r="K397" s="11">
        <f>CodePrefix&amp;$A397&amp;IF($C397="","","."&amp;$C397&amp;"."&amp;$B397)&amp;INDEX(VarEnd,MATCH($A397,VarKey,0))&amp;K$5</f>
        <v/>
      </c>
      <c r="L397" s="37">
        <f>(L345+L371)*$D397</f>
        <v/>
      </c>
      <c r="M397" s="32">
        <f>(M345+M371)*$D397</f>
        <v/>
      </c>
      <c r="N397" s="32">
        <f>(N345+N371)*$D397</f>
        <v/>
      </c>
      <c r="O397" s="32">
        <f>(O345+O371)*$D397</f>
        <v/>
      </c>
      <c r="P397" s="32">
        <f>(P345+P371)*$D397</f>
        <v/>
      </c>
      <c r="Q397" s="32">
        <f>(Q345+Q371)*$D397</f>
        <v/>
      </c>
      <c r="R397" s="32">
        <f>(R345+R371)*$D397</f>
        <v/>
      </c>
      <c r="S397" s="32">
        <f>(S345+S371)*$D397</f>
        <v/>
      </c>
      <c r="T397" s="32">
        <f>(T345+T371)*$D397</f>
        <v/>
      </c>
      <c r="U397" s="32">
        <f>(U345+U371)*$D397</f>
        <v/>
      </c>
      <c r="V397" s="32">
        <f>(V345+V371)*$D397</f>
        <v/>
      </c>
      <c r="W397" s="32">
        <f>(W345+W371)*$D397</f>
        <v/>
      </c>
      <c r="X397" s="32">
        <f>(X345+X371)*$D397</f>
        <v/>
      </c>
      <c r="Y397" s="32">
        <f>(Y345+Y371)*$D397</f>
        <v/>
      </c>
      <c r="Z397" s="32">
        <f>(Z345+Z371)*$D397</f>
        <v/>
      </c>
      <c r="AA397" s="32">
        <f>(AA345+AA371)*$D397</f>
        <v/>
      </c>
      <c r="AB397" s="32">
        <f>(AB345+AB371)*$D397</f>
        <v/>
      </c>
      <c r="AC397" s="32">
        <f>(AC345+AC371)*$D397</f>
        <v/>
      </c>
      <c r="AD397" s="32">
        <f>(AD345+AD371)*$D397</f>
        <v/>
      </c>
      <c r="AF397" s="11">
        <f>CodePrefix&amp;$A397&amp;IF($C397="","","."&amp;$C397&amp;"."&amp;$B397)&amp;INDEX(VarEnd,MATCH($A397,VarKey,0))&amp;AF$5</f>
        <v/>
      </c>
      <c r="AG397" s="37">
        <f>(AG345+AG371)*$D397</f>
        <v/>
      </c>
      <c r="AH397" s="32">
        <f>(AH345+AH371)*$D397</f>
        <v/>
      </c>
      <c r="AI397" s="32">
        <f>(AI345+AI371)*$D397</f>
        <v/>
      </c>
      <c r="AJ397" s="32">
        <f>(AJ345+AJ371)*$D397</f>
        <v/>
      </c>
      <c r="AK397" s="32">
        <f>(AK345+AK371)*$D397</f>
        <v/>
      </c>
      <c r="AL397" s="32">
        <f>(AL345+AL371)*$D397</f>
        <v/>
      </c>
      <c r="AM397" s="32">
        <f>(AM345+AM371)*$D397</f>
        <v/>
      </c>
      <c r="AN397" s="32">
        <f>(AN345+AN371)*$D397</f>
        <v/>
      </c>
      <c r="AO397" s="32">
        <f>(AO345+AO371)*$D397</f>
        <v/>
      </c>
      <c r="AP397" s="32">
        <f>(AP345+AP371)*$D397</f>
        <v/>
      </c>
      <c r="AQ397" s="32">
        <f>(AQ345+AQ371)*$D397</f>
        <v/>
      </c>
      <c r="AR397" s="32">
        <f>(AR345+AR371)*$D397</f>
        <v/>
      </c>
      <c r="AS397" s="32">
        <f>(AS345+AS371)*$D397</f>
        <v/>
      </c>
      <c r="AT397" s="32">
        <f>(AT345+AT371)*$D397</f>
        <v/>
      </c>
      <c r="AU397" s="32">
        <f>(AU345+AU371)*$D397</f>
        <v/>
      </c>
      <c r="AV397" s="32">
        <f>(AV345+AV371)*$D397</f>
        <v/>
      </c>
      <c r="AW397" s="32">
        <f>(AW345+AW371)*$D397</f>
        <v/>
      </c>
      <c r="AX397" s="32">
        <f>(AX345+AX371)*$D397</f>
        <v/>
      </c>
      <c r="AY397" s="32">
        <f>(AY345+AY371)*$D397</f>
        <v/>
      </c>
    </row>
    <row r="398" hidden="1" outlineLevel="1">
      <c r="A398" s="14" t="inlineStr">
        <is>
          <t>vat</t>
        </is>
      </c>
      <c r="B398" s="14" t="inlineStr">
        <is>
          <t>nga</t>
        </is>
      </c>
      <c r="C398" s="14" t="inlineStr">
        <is>
          <t>res</t>
        </is>
      </c>
      <c r="D398" s="32">
        <f>INDEX(Inputs_prices!$R$7:$R$18,MATCH($B398&amp;"."&amp;$C398,Inputs_prices!$A$7:$A$18,0))</f>
        <v/>
      </c>
      <c r="E398" s="36" t="n"/>
      <c r="F398" s="36" t="n"/>
      <c r="G398" s="36" t="n"/>
      <c r="H398" s="14">
        <f>INDEX(VarLab,MATCH($A398,VarKey,0))&amp;INDEX(MemLab,MATCH($C398&amp;"|"&amp;$B398,MemKey,0))</f>
        <v/>
      </c>
      <c r="I398" s="14">
        <f>INDEX(VarUnit,MATCH($A398,VarKey,0))</f>
        <v/>
      </c>
      <c r="J398" s="14">
        <f>INDEX(VarSrc,MATCH($A398,VarKey,0))</f>
        <v/>
      </c>
      <c r="K398" s="11">
        <f>CodePrefix&amp;$A398&amp;IF($C398="","","."&amp;$C398&amp;"."&amp;$B398)&amp;INDEX(VarEnd,MATCH($A398,VarKey,0))&amp;K$5</f>
        <v/>
      </c>
      <c r="L398" s="37">
        <f>(L346+L372)*$D398</f>
        <v/>
      </c>
      <c r="M398" s="32">
        <f>(M346+M372)*$D398</f>
        <v/>
      </c>
      <c r="N398" s="32">
        <f>(N346+N372)*$D398</f>
        <v/>
      </c>
      <c r="O398" s="32">
        <f>(O346+O372)*$D398</f>
        <v/>
      </c>
      <c r="P398" s="32">
        <f>(P346+P372)*$D398</f>
        <v/>
      </c>
      <c r="Q398" s="32">
        <f>(Q346+Q372)*$D398</f>
        <v/>
      </c>
      <c r="R398" s="32">
        <f>(R346+R372)*$D398</f>
        <v/>
      </c>
      <c r="S398" s="32">
        <f>(S346+S372)*$D398</f>
        <v/>
      </c>
      <c r="T398" s="32">
        <f>(T346+T372)*$D398</f>
        <v/>
      </c>
      <c r="U398" s="32">
        <f>(U346+U372)*$D398</f>
        <v/>
      </c>
      <c r="V398" s="32">
        <f>(V346+V372)*$D398</f>
        <v/>
      </c>
      <c r="W398" s="32">
        <f>(W346+W372)*$D398</f>
        <v/>
      </c>
      <c r="X398" s="32">
        <f>(X346+X372)*$D398</f>
        <v/>
      </c>
      <c r="Y398" s="32">
        <f>(Y346+Y372)*$D398</f>
        <v/>
      </c>
      <c r="Z398" s="32">
        <f>(Z346+Z372)*$D398</f>
        <v/>
      </c>
      <c r="AA398" s="32">
        <f>(AA346+AA372)*$D398</f>
        <v/>
      </c>
      <c r="AB398" s="32">
        <f>(AB346+AB372)*$D398</f>
        <v/>
      </c>
      <c r="AC398" s="32">
        <f>(AC346+AC372)*$D398</f>
        <v/>
      </c>
      <c r="AD398" s="32">
        <f>(AD346+AD372)*$D398</f>
        <v/>
      </c>
      <c r="AF398" s="11">
        <f>CodePrefix&amp;$A398&amp;IF($C398="","","."&amp;$C398&amp;"."&amp;$B398)&amp;INDEX(VarEnd,MATCH($A398,VarKey,0))&amp;AF$5</f>
        <v/>
      </c>
      <c r="AG398" s="37">
        <f>(AG346+AG372)*$D398</f>
        <v/>
      </c>
      <c r="AH398" s="32">
        <f>(AH346+AH372)*$D398</f>
        <v/>
      </c>
      <c r="AI398" s="32">
        <f>(AI346+AI372)*$D398</f>
        <v/>
      </c>
      <c r="AJ398" s="32">
        <f>(AJ346+AJ372)*$D398</f>
        <v/>
      </c>
      <c r="AK398" s="32">
        <f>(AK346+AK372)*$D398</f>
        <v/>
      </c>
      <c r="AL398" s="32">
        <f>(AL346+AL372)*$D398</f>
        <v/>
      </c>
      <c r="AM398" s="32">
        <f>(AM346+AM372)*$D398</f>
        <v/>
      </c>
      <c r="AN398" s="32">
        <f>(AN346+AN372)*$D398</f>
        <v/>
      </c>
      <c r="AO398" s="32">
        <f>(AO346+AO372)*$D398</f>
        <v/>
      </c>
      <c r="AP398" s="32">
        <f>(AP346+AP372)*$D398</f>
        <v/>
      </c>
      <c r="AQ398" s="32">
        <f>(AQ346+AQ372)*$D398</f>
        <v/>
      </c>
      <c r="AR398" s="32">
        <f>(AR346+AR372)*$D398</f>
        <v/>
      </c>
      <c r="AS398" s="32">
        <f>(AS346+AS372)*$D398</f>
        <v/>
      </c>
      <c r="AT398" s="32">
        <f>(AT346+AT372)*$D398</f>
        <v/>
      </c>
      <c r="AU398" s="32">
        <f>(AU346+AU372)*$D398</f>
        <v/>
      </c>
      <c r="AV398" s="32">
        <f>(AV346+AV372)*$D398</f>
        <v/>
      </c>
      <c r="AW398" s="32">
        <f>(AW346+AW372)*$D398</f>
        <v/>
      </c>
      <c r="AX398" s="32">
        <f>(AX346+AX372)*$D398</f>
        <v/>
      </c>
      <c r="AY398" s="32">
        <f>(AY346+AY372)*$D398</f>
        <v/>
      </c>
    </row>
    <row r="399" hidden="1" outlineLevel="1">
      <c r="A399" s="14" t="inlineStr">
        <is>
          <t>vat</t>
        </is>
      </c>
      <c r="B399" s="14" t="inlineStr">
        <is>
          <t>nga</t>
        </is>
      </c>
      <c r="C399" s="14" t="inlineStr">
        <is>
          <t>ind</t>
        </is>
      </c>
      <c r="D399" s="32">
        <f>INDEX(Inputs_prices!$R$7:$R$18,MATCH($B399&amp;"."&amp;$C399,Inputs_prices!$A$7:$A$18,0))</f>
        <v/>
      </c>
      <c r="E399" s="36" t="n"/>
      <c r="F399" s="36" t="n"/>
      <c r="G399" s="36" t="n"/>
      <c r="H399" s="14">
        <f>INDEX(VarLab,MATCH($A399,VarKey,0))&amp;INDEX(MemLab,MATCH($C399&amp;"|"&amp;$B399,MemKey,0))</f>
        <v/>
      </c>
      <c r="I399" s="14">
        <f>INDEX(VarUnit,MATCH($A399,VarKey,0))</f>
        <v/>
      </c>
      <c r="J399" s="14">
        <f>INDEX(VarSrc,MATCH($A399,VarKey,0))</f>
        <v/>
      </c>
      <c r="K399" s="11">
        <f>CodePrefix&amp;$A399&amp;IF($C399="","","."&amp;$C399&amp;"."&amp;$B399)&amp;INDEX(VarEnd,MATCH($A399,VarKey,0))&amp;K$5</f>
        <v/>
      </c>
      <c r="L399" s="37">
        <f>(L347+L373)*$D399</f>
        <v/>
      </c>
      <c r="M399" s="32">
        <f>(M347+M373)*$D399</f>
        <v/>
      </c>
      <c r="N399" s="32">
        <f>(N347+N373)*$D399</f>
        <v/>
      </c>
      <c r="O399" s="32">
        <f>(O347+O373)*$D399</f>
        <v/>
      </c>
      <c r="P399" s="32">
        <f>(P347+P373)*$D399</f>
        <v/>
      </c>
      <c r="Q399" s="32">
        <f>(Q347+Q373)*$D399</f>
        <v/>
      </c>
      <c r="R399" s="32">
        <f>(R347+R373)*$D399</f>
        <v/>
      </c>
      <c r="S399" s="32">
        <f>(S347+S373)*$D399</f>
        <v/>
      </c>
      <c r="T399" s="32">
        <f>(T347+T373)*$D399</f>
        <v/>
      </c>
      <c r="U399" s="32">
        <f>(U347+U373)*$D399</f>
        <v/>
      </c>
      <c r="V399" s="32">
        <f>(V347+V373)*$D399</f>
        <v/>
      </c>
      <c r="W399" s="32">
        <f>(W347+W373)*$D399</f>
        <v/>
      </c>
      <c r="X399" s="32">
        <f>(X347+X373)*$D399</f>
        <v/>
      </c>
      <c r="Y399" s="32">
        <f>(Y347+Y373)*$D399</f>
        <v/>
      </c>
      <c r="Z399" s="32">
        <f>(Z347+Z373)*$D399</f>
        <v/>
      </c>
      <c r="AA399" s="32">
        <f>(AA347+AA373)*$D399</f>
        <v/>
      </c>
      <c r="AB399" s="32">
        <f>(AB347+AB373)*$D399</f>
        <v/>
      </c>
      <c r="AC399" s="32">
        <f>(AC347+AC373)*$D399</f>
        <v/>
      </c>
      <c r="AD399" s="32">
        <f>(AD347+AD373)*$D399</f>
        <v/>
      </c>
      <c r="AF399" s="11">
        <f>CodePrefix&amp;$A399&amp;IF($C399="","","."&amp;$C399&amp;"."&amp;$B399)&amp;INDEX(VarEnd,MATCH($A399,VarKey,0))&amp;AF$5</f>
        <v/>
      </c>
      <c r="AG399" s="37">
        <f>(AG347+AG373)*$D399</f>
        <v/>
      </c>
      <c r="AH399" s="32">
        <f>(AH347+AH373)*$D399</f>
        <v/>
      </c>
      <c r="AI399" s="32">
        <f>(AI347+AI373)*$D399</f>
        <v/>
      </c>
      <c r="AJ399" s="32">
        <f>(AJ347+AJ373)*$D399</f>
        <v/>
      </c>
      <c r="AK399" s="32">
        <f>(AK347+AK373)*$D399</f>
        <v/>
      </c>
      <c r="AL399" s="32">
        <f>(AL347+AL373)*$D399</f>
        <v/>
      </c>
      <c r="AM399" s="32">
        <f>(AM347+AM373)*$D399</f>
        <v/>
      </c>
      <c r="AN399" s="32">
        <f>(AN347+AN373)*$D399</f>
        <v/>
      </c>
      <c r="AO399" s="32">
        <f>(AO347+AO373)*$D399</f>
        <v/>
      </c>
      <c r="AP399" s="32">
        <f>(AP347+AP373)*$D399</f>
        <v/>
      </c>
      <c r="AQ399" s="32">
        <f>(AQ347+AQ373)*$D399</f>
        <v/>
      </c>
      <c r="AR399" s="32">
        <f>(AR347+AR373)*$D399</f>
        <v/>
      </c>
      <c r="AS399" s="32">
        <f>(AS347+AS373)*$D399</f>
        <v/>
      </c>
      <c r="AT399" s="32">
        <f>(AT347+AT373)*$D399</f>
        <v/>
      </c>
      <c r="AU399" s="32">
        <f>(AU347+AU373)*$D399</f>
        <v/>
      </c>
      <c r="AV399" s="32">
        <f>(AV347+AV373)*$D399</f>
        <v/>
      </c>
      <c r="AW399" s="32">
        <f>(AW347+AW373)*$D399</f>
        <v/>
      </c>
      <c r="AX399" s="32">
        <f>(AX347+AX373)*$D399</f>
        <v/>
      </c>
      <c r="AY399" s="32">
        <f>(AY347+AY373)*$D399</f>
        <v/>
      </c>
    </row>
    <row r="400" hidden="1" outlineLevel="1">
      <c r="A400" s="14" t="inlineStr">
        <is>
          <t>vat</t>
        </is>
      </c>
      <c r="B400" s="14" t="inlineStr">
        <is>
          <t>gso</t>
        </is>
      </c>
      <c r="C400" s="14" t="inlineStr">
        <is>
          <t>all</t>
        </is>
      </c>
      <c r="D400" s="32">
        <f>INDEX(Inputs_prices!$R$7:$R$18,MATCH($B400&amp;"."&amp;$C400,Inputs_prices!$A$7:$A$18,0))</f>
        <v/>
      </c>
      <c r="E400" s="36" t="n"/>
      <c r="F400" s="36" t="n"/>
      <c r="G400" s="36" t="n"/>
      <c r="H400" s="14">
        <f>INDEX(VarLab,MATCH($A400,VarKey,0))&amp;INDEX(MemLab,MATCH($C400&amp;"|"&amp;$B400,MemKey,0))</f>
        <v/>
      </c>
      <c r="I400" s="14">
        <f>INDEX(VarUnit,MATCH($A400,VarKey,0))</f>
        <v/>
      </c>
      <c r="J400" s="14">
        <f>INDEX(VarSrc,MATCH($A400,VarKey,0))</f>
        <v/>
      </c>
      <c r="K400" s="11">
        <f>CodePrefix&amp;$A400&amp;IF($C400="","","."&amp;$C400&amp;"."&amp;$B400)&amp;INDEX(VarEnd,MATCH($A400,VarKey,0))&amp;K$5</f>
        <v/>
      </c>
      <c r="L400" s="37">
        <f>(L348+L374)*$D400</f>
        <v/>
      </c>
      <c r="M400" s="32">
        <f>(M348+M374)*$D400</f>
        <v/>
      </c>
      <c r="N400" s="32">
        <f>(N348+N374)*$D400</f>
        <v/>
      </c>
      <c r="O400" s="32">
        <f>(O348+O374)*$D400</f>
        <v/>
      </c>
      <c r="P400" s="32">
        <f>(P348+P374)*$D400</f>
        <v/>
      </c>
      <c r="Q400" s="32">
        <f>(Q348+Q374)*$D400</f>
        <v/>
      </c>
      <c r="R400" s="32">
        <f>(R348+R374)*$D400</f>
        <v/>
      </c>
      <c r="S400" s="32">
        <f>(S348+S374)*$D400</f>
        <v/>
      </c>
      <c r="T400" s="32">
        <f>(T348+T374)*$D400</f>
        <v/>
      </c>
      <c r="U400" s="32">
        <f>(U348+U374)*$D400</f>
        <v/>
      </c>
      <c r="V400" s="32">
        <f>(V348+V374)*$D400</f>
        <v/>
      </c>
      <c r="W400" s="32">
        <f>(W348+W374)*$D400</f>
        <v/>
      </c>
      <c r="X400" s="32">
        <f>(X348+X374)*$D400</f>
        <v/>
      </c>
      <c r="Y400" s="32">
        <f>(Y348+Y374)*$D400</f>
        <v/>
      </c>
      <c r="Z400" s="32">
        <f>(Z348+Z374)*$D400</f>
        <v/>
      </c>
      <c r="AA400" s="32">
        <f>(AA348+AA374)*$D400</f>
        <v/>
      </c>
      <c r="AB400" s="32">
        <f>(AB348+AB374)*$D400</f>
        <v/>
      </c>
      <c r="AC400" s="32">
        <f>(AC348+AC374)*$D400</f>
        <v/>
      </c>
      <c r="AD400" s="32">
        <f>(AD348+AD374)*$D400</f>
        <v/>
      </c>
      <c r="AF400" s="11">
        <f>CodePrefix&amp;$A400&amp;IF($C400="","","."&amp;$C400&amp;"."&amp;$B400)&amp;INDEX(VarEnd,MATCH($A400,VarKey,0))&amp;AF$5</f>
        <v/>
      </c>
      <c r="AG400" s="37">
        <f>(AG348+AG374)*$D400</f>
        <v/>
      </c>
      <c r="AH400" s="32">
        <f>(AH348+AH374)*$D400</f>
        <v/>
      </c>
      <c r="AI400" s="32">
        <f>(AI348+AI374)*$D400</f>
        <v/>
      </c>
      <c r="AJ400" s="32">
        <f>(AJ348+AJ374)*$D400</f>
        <v/>
      </c>
      <c r="AK400" s="32">
        <f>(AK348+AK374)*$D400</f>
        <v/>
      </c>
      <c r="AL400" s="32">
        <f>(AL348+AL374)*$D400</f>
        <v/>
      </c>
      <c r="AM400" s="32">
        <f>(AM348+AM374)*$D400</f>
        <v/>
      </c>
      <c r="AN400" s="32">
        <f>(AN348+AN374)*$D400</f>
        <v/>
      </c>
      <c r="AO400" s="32">
        <f>(AO348+AO374)*$D400</f>
        <v/>
      </c>
      <c r="AP400" s="32">
        <f>(AP348+AP374)*$D400</f>
        <v/>
      </c>
      <c r="AQ400" s="32">
        <f>(AQ348+AQ374)*$D400</f>
        <v/>
      </c>
      <c r="AR400" s="32">
        <f>(AR348+AR374)*$D400</f>
        <v/>
      </c>
      <c r="AS400" s="32">
        <f>(AS348+AS374)*$D400</f>
        <v/>
      </c>
      <c r="AT400" s="32">
        <f>(AT348+AT374)*$D400</f>
        <v/>
      </c>
      <c r="AU400" s="32">
        <f>(AU348+AU374)*$D400</f>
        <v/>
      </c>
      <c r="AV400" s="32">
        <f>(AV348+AV374)*$D400</f>
        <v/>
      </c>
      <c r="AW400" s="32">
        <f>(AW348+AW374)*$D400</f>
        <v/>
      </c>
      <c r="AX400" s="32">
        <f>(AX348+AX374)*$D400</f>
        <v/>
      </c>
      <c r="AY400" s="32">
        <f>(AY348+AY374)*$D400</f>
        <v/>
      </c>
    </row>
    <row r="401" hidden="1" outlineLevel="1">
      <c r="A401" s="14" t="inlineStr">
        <is>
          <t>vat</t>
        </is>
      </c>
      <c r="B401" s="14" t="inlineStr">
        <is>
          <t>die</t>
        </is>
      </c>
      <c r="C401" s="14" t="inlineStr">
        <is>
          <t>all</t>
        </is>
      </c>
      <c r="D401" s="32">
        <f>INDEX(Inputs_prices!$R$7:$R$18,MATCH($B401&amp;"."&amp;$C401,Inputs_prices!$A$7:$A$18,0))</f>
        <v/>
      </c>
      <c r="E401" s="36" t="n"/>
      <c r="F401" s="36" t="n"/>
      <c r="G401" s="36" t="n"/>
      <c r="H401" s="14">
        <f>INDEX(VarLab,MATCH($A401,VarKey,0))&amp;INDEX(MemLab,MATCH($C401&amp;"|"&amp;$B401,MemKey,0))</f>
        <v/>
      </c>
      <c r="I401" s="14">
        <f>INDEX(VarUnit,MATCH($A401,VarKey,0))</f>
        <v/>
      </c>
      <c r="J401" s="14">
        <f>INDEX(VarSrc,MATCH($A401,VarKey,0))</f>
        <v/>
      </c>
      <c r="K401" s="11">
        <f>CodePrefix&amp;$A401&amp;IF($C401="","","."&amp;$C401&amp;"."&amp;$B401)&amp;INDEX(VarEnd,MATCH($A401,VarKey,0))&amp;K$5</f>
        <v/>
      </c>
      <c r="L401" s="37">
        <f>(L349+L375)*$D401</f>
        <v/>
      </c>
      <c r="M401" s="32">
        <f>(M349+M375)*$D401</f>
        <v/>
      </c>
      <c r="N401" s="32">
        <f>(N349+N375)*$D401</f>
        <v/>
      </c>
      <c r="O401" s="32">
        <f>(O349+O375)*$D401</f>
        <v/>
      </c>
      <c r="P401" s="32">
        <f>(P349+P375)*$D401</f>
        <v/>
      </c>
      <c r="Q401" s="32">
        <f>(Q349+Q375)*$D401</f>
        <v/>
      </c>
      <c r="R401" s="32">
        <f>(R349+R375)*$D401</f>
        <v/>
      </c>
      <c r="S401" s="32">
        <f>(S349+S375)*$D401</f>
        <v/>
      </c>
      <c r="T401" s="32">
        <f>(T349+T375)*$D401</f>
        <v/>
      </c>
      <c r="U401" s="32">
        <f>(U349+U375)*$D401</f>
        <v/>
      </c>
      <c r="V401" s="32">
        <f>(V349+V375)*$D401</f>
        <v/>
      </c>
      <c r="W401" s="32">
        <f>(W349+W375)*$D401</f>
        <v/>
      </c>
      <c r="X401" s="32">
        <f>(X349+X375)*$D401</f>
        <v/>
      </c>
      <c r="Y401" s="32">
        <f>(Y349+Y375)*$D401</f>
        <v/>
      </c>
      <c r="Z401" s="32">
        <f>(Z349+Z375)*$D401</f>
        <v/>
      </c>
      <c r="AA401" s="32">
        <f>(AA349+AA375)*$D401</f>
        <v/>
      </c>
      <c r="AB401" s="32">
        <f>(AB349+AB375)*$D401</f>
        <v/>
      </c>
      <c r="AC401" s="32">
        <f>(AC349+AC375)*$D401</f>
        <v/>
      </c>
      <c r="AD401" s="32">
        <f>(AD349+AD375)*$D401</f>
        <v/>
      </c>
      <c r="AF401" s="11">
        <f>CodePrefix&amp;$A401&amp;IF($C401="","","."&amp;$C401&amp;"."&amp;$B401)&amp;INDEX(VarEnd,MATCH($A401,VarKey,0))&amp;AF$5</f>
        <v/>
      </c>
      <c r="AG401" s="37">
        <f>(AG349+AG375)*$D401</f>
        <v/>
      </c>
      <c r="AH401" s="32">
        <f>(AH349+AH375)*$D401</f>
        <v/>
      </c>
      <c r="AI401" s="32">
        <f>(AI349+AI375)*$D401</f>
        <v/>
      </c>
      <c r="AJ401" s="32">
        <f>(AJ349+AJ375)*$D401</f>
        <v/>
      </c>
      <c r="AK401" s="32">
        <f>(AK349+AK375)*$D401</f>
        <v/>
      </c>
      <c r="AL401" s="32">
        <f>(AL349+AL375)*$D401</f>
        <v/>
      </c>
      <c r="AM401" s="32">
        <f>(AM349+AM375)*$D401</f>
        <v/>
      </c>
      <c r="AN401" s="32">
        <f>(AN349+AN375)*$D401</f>
        <v/>
      </c>
      <c r="AO401" s="32">
        <f>(AO349+AO375)*$D401</f>
        <v/>
      </c>
      <c r="AP401" s="32">
        <f>(AP349+AP375)*$D401</f>
        <v/>
      </c>
      <c r="AQ401" s="32">
        <f>(AQ349+AQ375)*$D401</f>
        <v/>
      </c>
      <c r="AR401" s="32">
        <f>(AR349+AR375)*$D401</f>
        <v/>
      </c>
      <c r="AS401" s="32">
        <f>(AS349+AS375)*$D401</f>
        <v/>
      </c>
      <c r="AT401" s="32">
        <f>(AT349+AT375)*$D401</f>
        <v/>
      </c>
      <c r="AU401" s="32">
        <f>(AU349+AU375)*$D401</f>
        <v/>
      </c>
      <c r="AV401" s="32">
        <f>(AV349+AV375)*$D401</f>
        <v/>
      </c>
      <c r="AW401" s="32">
        <f>(AW349+AW375)*$D401</f>
        <v/>
      </c>
      <c r="AX401" s="32">
        <f>(AX349+AX375)*$D401</f>
        <v/>
      </c>
      <c r="AY401" s="32">
        <f>(AY349+AY375)*$D401</f>
        <v/>
      </c>
    </row>
    <row r="402" hidden="1" outlineLevel="1">
      <c r="A402" s="14" t="inlineStr">
        <is>
          <t>vat</t>
        </is>
      </c>
      <c r="B402" s="14" t="inlineStr">
        <is>
          <t>lpg</t>
        </is>
      </c>
      <c r="C402" s="14" t="inlineStr">
        <is>
          <t>all</t>
        </is>
      </c>
      <c r="D402" s="32">
        <f>INDEX(Inputs_prices!$R$7:$R$18,MATCH($B402&amp;"."&amp;$C402,Inputs_prices!$A$7:$A$18,0))</f>
        <v/>
      </c>
      <c r="E402" s="36" t="n"/>
      <c r="F402" s="36" t="n"/>
      <c r="G402" s="36" t="n"/>
      <c r="H402" s="14">
        <f>INDEX(VarLab,MATCH($A402,VarKey,0))&amp;INDEX(MemLab,MATCH($C402&amp;"|"&amp;$B402,MemKey,0))</f>
        <v/>
      </c>
      <c r="I402" s="14">
        <f>INDEX(VarUnit,MATCH($A402,VarKey,0))</f>
        <v/>
      </c>
      <c r="J402" s="14">
        <f>INDEX(VarSrc,MATCH($A402,VarKey,0))</f>
        <v/>
      </c>
      <c r="K402" s="11">
        <f>CodePrefix&amp;$A402&amp;IF($C402="","","."&amp;$C402&amp;"."&amp;$B402)&amp;INDEX(VarEnd,MATCH($A402,VarKey,0))&amp;K$5</f>
        <v/>
      </c>
      <c r="L402" s="37">
        <f>(L350+L376)*$D402</f>
        <v/>
      </c>
      <c r="M402" s="32">
        <f>(M350+M376)*$D402</f>
        <v/>
      </c>
      <c r="N402" s="32">
        <f>(N350+N376)*$D402</f>
        <v/>
      </c>
      <c r="O402" s="32">
        <f>(O350+O376)*$D402</f>
        <v/>
      </c>
      <c r="P402" s="32">
        <f>(P350+P376)*$D402</f>
        <v/>
      </c>
      <c r="Q402" s="32">
        <f>(Q350+Q376)*$D402</f>
        <v/>
      </c>
      <c r="R402" s="32">
        <f>(R350+R376)*$D402</f>
        <v/>
      </c>
      <c r="S402" s="32">
        <f>(S350+S376)*$D402</f>
        <v/>
      </c>
      <c r="T402" s="32">
        <f>(T350+T376)*$D402</f>
        <v/>
      </c>
      <c r="U402" s="32">
        <f>(U350+U376)*$D402</f>
        <v/>
      </c>
      <c r="V402" s="32">
        <f>(V350+V376)*$D402</f>
        <v/>
      </c>
      <c r="W402" s="32">
        <f>(W350+W376)*$D402</f>
        <v/>
      </c>
      <c r="X402" s="32">
        <f>(X350+X376)*$D402</f>
        <v/>
      </c>
      <c r="Y402" s="32">
        <f>(Y350+Y376)*$D402</f>
        <v/>
      </c>
      <c r="Z402" s="32">
        <f>(Z350+Z376)*$D402</f>
        <v/>
      </c>
      <c r="AA402" s="32">
        <f>(AA350+AA376)*$D402</f>
        <v/>
      </c>
      <c r="AB402" s="32">
        <f>(AB350+AB376)*$D402</f>
        <v/>
      </c>
      <c r="AC402" s="32">
        <f>(AC350+AC376)*$D402</f>
        <v/>
      </c>
      <c r="AD402" s="32">
        <f>(AD350+AD376)*$D402</f>
        <v/>
      </c>
      <c r="AF402" s="11">
        <f>CodePrefix&amp;$A402&amp;IF($C402="","","."&amp;$C402&amp;"."&amp;$B402)&amp;INDEX(VarEnd,MATCH($A402,VarKey,0))&amp;AF$5</f>
        <v/>
      </c>
      <c r="AG402" s="37">
        <f>(AG350+AG376)*$D402</f>
        <v/>
      </c>
      <c r="AH402" s="32">
        <f>(AH350+AH376)*$D402</f>
        <v/>
      </c>
      <c r="AI402" s="32">
        <f>(AI350+AI376)*$D402</f>
        <v/>
      </c>
      <c r="AJ402" s="32">
        <f>(AJ350+AJ376)*$D402</f>
        <v/>
      </c>
      <c r="AK402" s="32">
        <f>(AK350+AK376)*$D402</f>
        <v/>
      </c>
      <c r="AL402" s="32">
        <f>(AL350+AL376)*$D402</f>
        <v/>
      </c>
      <c r="AM402" s="32">
        <f>(AM350+AM376)*$D402</f>
        <v/>
      </c>
      <c r="AN402" s="32">
        <f>(AN350+AN376)*$D402</f>
        <v/>
      </c>
      <c r="AO402" s="32">
        <f>(AO350+AO376)*$D402</f>
        <v/>
      </c>
      <c r="AP402" s="32">
        <f>(AP350+AP376)*$D402</f>
        <v/>
      </c>
      <c r="AQ402" s="32">
        <f>(AQ350+AQ376)*$D402</f>
        <v/>
      </c>
      <c r="AR402" s="32">
        <f>(AR350+AR376)*$D402</f>
        <v/>
      </c>
      <c r="AS402" s="32">
        <f>(AS350+AS376)*$D402</f>
        <v/>
      </c>
      <c r="AT402" s="32">
        <f>(AT350+AT376)*$D402</f>
        <v/>
      </c>
      <c r="AU402" s="32">
        <f>(AU350+AU376)*$D402</f>
        <v/>
      </c>
      <c r="AV402" s="32">
        <f>(AV350+AV376)*$D402</f>
        <v/>
      </c>
      <c r="AW402" s="32">
        <f>(AW350+AW376)*$D402</f>
        <v/>
      </c>
      <c r="AX402" s="32">
        <f>(AX350+AX376)*$D402</f>
        <v/>
      </c>
      <c r="AY402" s="32">
        <f>(AY350+AY376)*$D402</f>
        <v/>
      </c>
    </row>
    <row r="403" hidden="1" outlineLevel="1">
      <c r="A403" s="14" t="inlineStr">
        <is>
          <t>vat</t>
        </is>
      </c>
      <c r="B403" s="14" t="inlineStr">
        <is>
          <t>ker</t>
        </is>
      </c>
      <c r="C403" s="14" t="inlineStr">
        <is>
          <t>all</t>
        </is>
      </c>
      <c r="D403" s="32">
        <f>INDEX(Inputs_prices!$R$7:$R$18,MATCH($B403&amp;"."&amp;$C403,Inputs_prices!$A$7:$A$18,0))</f>
        <v/>
      </c>
      <c r="E403" s="36" t="n"/>
      <c r="F403" s="36" t="n"/>
      <c r="G403" s="36" t="n"/>
      <c r="H403" s="14">
        <f>INDEX(VarLab,MATCH($A403,VarKey,0))&amp;INDEX(MemLab,MATCH($C403&amp;"|"&amp;$B403,MemKey,0))</f>
        <v/>
      </c>
      <c r="I403" s="14">
        <f>INDEX(VarUnit,MATCH($A403,VarKey,0))</f>
        <v/>
      </c>
      <c r="J403" s="14">
        <f>INDEX(VarSrc,MATCH($A403,VarKey,0))</f>
        <v/>
      </c>
      <c r="K403" s="11">
        <f>CodePrefix&amp;$A403&amp;IF($C403="","","."&amp;$C403&amp;"."&amp;$B403)&amp;INDEX(VarEnd,MATCH($A403,VarKey,0))&amp;K$5</f>
        <v/>
      </c>
      <c r="L403" s="37">
        <f>(L351+L377)*$D403</f>
        <v/>
      </c>
      <c r="M403" s="32">
        <f>(M351+M377)*$D403</f>
        <v/>
      </c>
      <c r="N403" s="32">
        <f>(N351+N377)*$D403</f>
        <v/>
      </c>
      <c r="O403" s="32">
        <f>(O351+O377)*$D403</f>
        <v/>
      </c>
      <c r="P403" s="32">
        <f>(P351+P377)*$D403</f>
        <v/>
      </c>
      <c r="Q403" s="32">
        <f>(Q351+Q377)*$D403</f>
        <v/>
      </c>
      <c r="R403" s="32">
        <f>(R351+R377)*$D403</f>
        <v/>
      </c>
      <c r="S403" s="32">
        <f>(S351+S377)*$D403</f>
        <v/>
      </c>
      <c r="T403" s="32">
        <f>(T351+T377)*$D403</f>
        <v/>
      </c>
      <c r="U403" s="32">
        <f>(U351+U377)*$D403</f>
        <v/>
      </c>
      <c r="V403" s="32">
        <f>(V351+V377)*$D403</f>
        <v/>
      </c>
      <c r="W403" s="32">
        <f>(W351+W377)*$D403</f>
        <v/>
      </c>
      <c r="X403" s="32">
        <f>(X351+X377)*$D403</f>
        <v/>
      </c>
      <c r="Y403" s="32">
        <f>(Y351+Y377)*$D403</f>
        <v/>
      </c>
      <c r="Z403" s="32">
        <f>(Z351+Z377)*$D403</f>
        <v/>
      </c>
      <c r="AA403" s="32">
        <f>(AA351+AA377)*$D403</f>
        <v/>
      </c>
      <c r="AB403" s="32">
        <f>(AB351+AB377)*$D403</f>
        <v/>
      </c>
      <c r="AC403" s="32">
        <f>(AC351+AC377)*$D403</f>
        <v/>
      </c>
      <c r="AD403" s="32">
        <f>(AD351+AD377)*$D403</f>
        <v/>
      </c>
      <c r="AF403" s="11">
        <f>CodePrefix&amp;$A403&amp;IF($C403="","","."&amp;$C403&amp;"."&amp;$B403)&amp;INDEX(VarEnd,MATCH($A403,VarKey,0))&amp;AF$5</f>
        <v/>
      </c>
      <c r="AG403" s="37">
        <f>(AG351+AG377)*$D403</f>
        <v/>
      </c>
      <c r="AH403" s="32">
        <f>(AH351+AH377)*$D403</f>
        <v/>
      </c>
      <c r="AI403" s="32">
        <f>(AI351+AI377)*$D403</f>
        <v/>
      </c>
      <c r="AJ403" s="32">
        <f>(AJ351+AJ377)*$D403</f>
        <v/>
      </c>
      <c r="AK403" s="32">
        <f>(AK351+AK377)*$D403</f>
        <v/>
      </c>
      <c r="AL403" s="32">
        <f>(AL351+AL377)*$D403</f>
        <v/>
      </c>
      <c r="AM403" s="32">
        <f>(AM351+AM377)*$D403</f>
        <v/>
      </c>
      <c r="AN403" s="32">
        <f>(AN351+AN377)*$D403</f>
        <v/>
      </c>
      <c r="AO403" s="32">
        <f>(AO351+AO377)*$D403</f>
        <v/>
      </c>
      <c r="AP403" s="32">
        <f>(AP351+AP377)*$D403</f>
        <v/>
      </c>
      <c r="AQ403" s="32">
        <f>(AQ351+AQ377)*$D403</f>
        <v/>
      </c>
      <c r="AR403" s="32">
        <f>(AR351+AR377)*$D403</f>
        <v/>
      </c>
      <c r="AS403" s="32">
        <f>(AS351+AS377)*$D403</f>
        <v/>
      </c>
      <c r="AT403" s="32">
        <f>(AT351+AT377)*$D403</f>
        <v/>
      </c>
      <c r="AU403" s="32">
        <f>(AU351+AU377)*$D403</f>
        <v/>
      </c>
      <c r="AV403" s="32">
        <f>(AV351+AV377)*$D403</f>
        <v/>
      </c>
      <c r="AW403" s="32">
        <f>(AW351+AW377)*$D403</f>
        <v/>
      </c>
      <c r="AX403" s="32">
        <f>(AX351+AX377)*$D403</f>
        <v/>
      </c>
      <c r="AY403" s="32">
        <f>(AY351+AY377)*$D403</f>
        <v/>
      </c>
    </row>
    <row r="404" hidden="1" outlineLevel="1">
      <c r="A404" s="14" t="inlineStr">
        <is>
          <t>vat</t>
        </is>
      </c>
      <c r="B404" s="14" t="inlineStr">
        <is>
          <t>oop</t>
        </is>
      </c>
      <c r="C404" s="14" t="inlineStr">
        <is>
          <t>all</t>
        </is>
      </c>
      <c r="D404" s="32">
        <f>INDEX(Inputs_prices!$R$7:$R$18,MATCH($B404&amp;"."&amp;$C404,Inputs_prices!$A$7:$A$18,0))</f>
        <v/>
      </c>
      <c r="E404" s="36" t="n"/>
      <c r="F404" s="36" t="n"/>
      <c r="G404" s="36" t="n"/>
      <c r="H404" s="14">
        <f>INDEX(VarLab,MATCH($A404,VarKey,0))&amp;INDEX(MemLab,MATCH($C404&amp;"|"&amp;$B404,MemKey,0))</f>
        <v/>
      </c>
      <c r="I404" s="14">
        <f>INDEX(VarUnit,MATCH($A404,VarKey,0))</f>
        <v/>
      </c>
      <c r="J404" s="14">
        <f>INDEX(VarSrc,MATCH($A404,VarKey,0))</f>
        <v/>
      </c>
      <c r="K404" s="11">
        <f>CodePrefix&amp;$A404&amp;IF($C404="","","."&amp;$C404&amp;"."&amp;$B404)&amp;INDEX(VarEnd,MATCH($A404,VarKey,0))&amp;K$5</f>
        <v/>
      </c>
      <c r="L404" s="37">
        <f>(L352+L378)*$D404</f>
        <v/>
      </c>
      <c r="M404" s="32">
        <f>(M352+M378)*$D404</f>
        <v/>
      </c>
      <c r="N404" s="32">
        <f>(N352+N378)*$D404</f>
        <v/>
      </c>
      <c r="O404" s="32">
        <f>(O352+O378)*$D404</f>
        <v/>
      </c>
      <c r="P404" s="32">
        <f>(P352+P378)*$D404</f>
        <v/>
      </c>
      <c r="Q404" s="32">
        <f>(Q352+Q378)*$D404</f>
        <v/>
      </c>
      <c r="R404" s="32">
        <f>(R352+R378)*$D404</f>
        <v/>
      </c>
      <c r="S404" s="32">
        <f>(S352+S378)*$D404</f>
        <v/>
      </c>
      <c r="T404" s="32">
        <f>(T352+T378)*$D404</f>
        <v/>
      </c>
      <c r="U404" s="32">
        <f>(U352+U378)*$D404</f>
        <v/>
      </c>
      <c r="V404" s="32">
        <f>(V352+V378)*$D404</f>
        <v/>
      </c>
      <c r="W404" s="32">
        <f>(W352+W378)*$D404</f>
        <v/>
      </c>
      <c r="X404" s="32">
        <f>(X352+X378)*$D404</f>
        <v/>
      </c>
      <c r="Y404" s="32">
        <f>(Y352+Y378)*$D404</f>
        <v/>
      </c>
      <c r="Z404" s="32">
        <f>(Z352+Z378)*$D404</f>
        <v/>
      </c>
      <c r="AA404" s="32">
        <f>(AA352+AA378)*$D404</f>
        <v/>
      </c>
      <c r="AB404" s="32">
        <f>(AB352+AB378)*$D404</f>
        <v/>
      </c>
      <c r="AC404" s="32">
        <f>(AC352+AC378)*$D404</f>
        <v/>
      </c>
      <c r="AD404" s="32">
        <f>(AD352+AD378)*$D404</f>
        <v/>
      </c>
      <c r="AF404" s="11">
        <f>CodePrefix&amp;$A404&amp;IF($C404="","","."&amp;$C404&amp;"."&amp;$B404)&amp;INDEX(VarEnd,MATCH($A404,VarKey,0))&amp;AF$5</f>
        <v/>
      </c>
      <c r="AG404" s="37">
        <f>(AG352+AG378)*$D404</f>
        <v/>
      </c>
      <c r="AH404" s="32">
        <f>(AH352+AH378)*$D404</f>
        <v/>
      </c>
      <c r="AI404" s="32">
        <f>(AI352+AI378)*$D404</f>
        <v/>
      </c>
      <c r="AJ404" s="32">
        <f>(AJ352+AJ378)*$D404</f>
        <v/>
      </c>
      <c r="AK404" s="32">
        <f>(AK352+AK378)*$D404</f>
        <v/>
      </c>
      <c r="AL404" s="32">
        <f>(AL352+AL378)*$D404</f>
        <v/>
      </c>
      <c r="AM404" s="32">
        <f>(AM352+AM378)*$D404</f>
        <v/>
      </c>
      <c r="AN404" s="32">
        <f>(AN352+AN378)*$D404</f>
        <v/>
      </c>
      <c r="AO404" s="32">
        <f>(AO352+AO378)*$D404</f>
        <v/>
      </c>
      <c r="AP404" s="32">
        <f>(AP352+AP378)*$D404</f>
        <v/>
      </c>
      <c r="AQ404" s="32">
        <f>(AQ352+AQ378)*$D404</f>
        <v/>
      </c>
      <c r="AR404" s="32">
        <f>(AR352+AR378)*$D404</f>
        <v/>
      </c>
      <c r="AS404" s="32">
        <f>(AS352+AS378)*$D404</f>
        <v/>
      </c>
      <c r="AT404" s="32">
        <f>(AT352+AT378)*$D404</f>
        <v/>
      </c>
      <c r="AU404" s="32">
        <f>(AU352+AU378)*$D404</f>
        <v/>
      </c>
      <c r="AV404" s="32">
        <f>(AV352+AV378)*$D404</f>
        <v/>
      </c>
      <c r="AW404" s="32">
        <f>(AW352+AW378)*$D404</f>
        <v/>
      </c>
      <c r="AX404" s="32">
        <f>(AX352+AX378)*$D404</f>
        <v/>
      </c>
      <c r="AY404" s="32">
        <f>(AY352+AY378)*$D404</f>
        <v/>
      </c>
    </row>
    <row r="405" hidden="1" outlineLevel="1">
      <c r="A405" s="14" t="inlineStr">
        <is>
          <t>vat</t>
        </is>
      </c>
      <c r="B405" s="14" t="inlineStr">
        <is>
          <t>bio</t>
        </is>
      </c>
      <c r="C405" s="14" t="inlineStr">
        <is>
          <t>all</t>
        </is>
      </c>
      <c r="D405" s="32">
        <f>INDEX(Inputs_prices!$R$7:$R$18,MATCH($B405&amp;"."&amp;$C405,Inputs_prices!$A$7:$A$18,0))</f>
        <v/>
      </c>
      <c r="E405" s="36" t="n"/>
      <c r="F405" s="36" t="n"/>
      <c r="G405" s="36" t="n"/>
      <c r="H405" s="14">
        <f>INDEX(VarLab,MATCH($A405,VarKey,0))&amp;INDEX(MemLab,MATCH($C405&amp;"|"&amp;$B405,MemKey,0))</f>
        <v/>
      </c>
      <c r="I405" s="14">
        <f>INDEX(VarUnit,MATCH($A405,VarKey,0))</f>
        <v/>
      </c>
      <c r="J405" s="14">
        <f>INDEX(VarSrc,MATCH($A405,VarKey,0))</f>
        <v/>
      </c>
      <c r="K405" s="11">
        <f>CodePrefix&amp;$A405&amp;IF($C405="","","."&amp;$C405&amp;"."&amp;$B405)&amp;INDEX(VarEnd,MATCH($A405,VarKey,0))&amp;K$5</f>
        <v/>
      </c>
      <c r="L405" s="37">
        <f>(L353+L379)*$D405</f>
        <v/>
      </c>
      <c r="M405" s="32">
        <f>(M353+M379)*$D405</f>
        <v/>
      </c>
      <c r="N405" s="32">
        <f>(N353+N379)*$D405</f>
        <v/>
      </c>
      <c r="O405" s="32">
        <f>(O353+O379)*$D405</f>
        <v/>
      </c>
      <c r="P405" s="32">
        <f>(P353+P379)*$D405</f>
        <v/>
      </c>
      <c r="Q405" s="32">
        <f>(Q353+Q379)*$D405</f>
        <v/>
      </c>
      <c r="R405" s="32">
        <f>(R353+R379)*$D405</f>
        <v/>
      </c>
      <c r="S405" s="32">
        <f>(S353+S379)*$D405</f>
        <v/>
      </c>
      <c r="T405" s="32">
        <f>(T353+T379)*$D405</f>
        <v/>
      </c>
      <c r="U405" s="32">
        <f>(U353+U379)*$D405</f>
        <v/>
      </c>
      <c r="V405" s="32">
        <f>(V353+V379)*$D405</f>
        <v/>
      </c>
      <c r="W405" s="32">
        <f>(W353+W379)*$D405</f>
        <v/>
      </c>
      <c r="X405" s="32">
        <f>(X353+X379)*$D405</f>
        <v/>
      </c>
      <c r="Y405" s="32">
        <f>(Y353+Y379)*$D405</f>
        <v/>
      </c>
      <c r="Z405" s="32">
        <f>(Z353+Z379)*$D405</f>
        <v/>
      </c>
      <c r="AA405" s="32">
        <f>(AA353+AA379)*$D405</f>
        <v/>
      </c>
      <c r="AB405" s="32">
        <f>(AB353+AB379)*$D405</f>
        <v/>
      </c>
      <c r="AC405" s="32">
        <f>(AC353+AC379)*$D405</f>
        <v/>
      </c>
      <c r="AD405" s="32">
        <f>(AD353+AD379)*$D405</f>
        <v/>
      </c>
      <c r="AF405" s="11">
        <f>CodePrefix&amp;$A405&amp;IF($C405="","","."&amp;$C405&amp;"."&amp;$B405)&amp;INDEX(VarEnd,MATCH($A405,VarKey,0))&amp;AF$5</f>
        <v/>
      </c>
      <c r="AG405" s="37">
        <f>(AG353+AG379)*$D405</f>
        <v/>
      </c>
      <c r="AH405" s="32">
        <f>(AH353+AH379)*$D405</f>
        <v/>
      </c>
      <c r="AI405" s="32">
        <f>(AI353+AI379)*$D405</f>
        <v/>
      </c>
      <c r="AJ405" s="32">
        <f>(AJ353+AJ379)*$D405</f>
        <v/>
      </c>
      <c r="AK405" s="32">
        <f>(AK353+AK379)*$D405</f>
        <v/>
      </c>
      <c r="AL405" s="32">
        <f>(AL353+AL379)*$D405</f>
        <v/>
      </c>
      <c r="AM405" s="32">
        <f>(AM353+AM379)*$D405</f>
        <v/>
      </c>
      <c r="AN405" s="32">
        <f>(AN353+AN379)*$D405</f>
        <v/>
      </c>
      <c r="AO405" s="32">
        <f>(AO353+AO379)*$D405</f>
        <v/>
      </c>
      <c r="AP405" s="32">
        <f>(AP353+AP379)*$D405</f>
        <v/>
      </c>
      <c r="AQ405" s="32">
        <f>(AQ353+AQ379)*$D405</f>
        <v/>
      </c>
      <c r="AR405" s="32">
        <f>(AR353+AR379)*$D405</f>
        <v/>
      </c>
      <c r="AS405" s="32">
        <f>(AS353+AS379)*$D405</f>
        <v/>
      </c>
      <c r="AT405" s="32">
        <f>(AT353+AT379)*$D405</f>
        <v/>
      </c>
      <c r="AU405" s="32">
        <f>(AU353+AU379)*$D405</f>
        <v/>
      </c>
      <c r="AV405" s="32">
        <f>(AV353+AV379)*$D405</f>
        <v/>
      </c>
      <c r="AW405" s="32">
        <f>(AW353+AW379)*$D405</f>
        <v/>
      </c>
      <c r="AX405" s="32">
        <f>(AX353+AX379)*$D405</f>
        <v/>
      </c>
      <c r="AY405" s="32">
        <f>(AY353+AY379)*$D405</f>
        <v/>
      </c>
    </row>
    <row r="406" hidden="1" outlineLevel="1"/>
    <row r="407" hidden="1" outlineLevel="1">
      <c r="A407" s="14" t="inlineStr">
        <is>
          <t>etx</t>
        </is>
      </c>
      <c r="B407" s="14" t="inlineStr">
        <is>
          <t>coa</t>
        </is>
      </c>
      <c r="C407" s="14" t="inlineStr">
        <is>
          <t>pow</t>
        </is>
      </c>
      <c r="D407" s="36" t="n"/>
      <c r="E407" s="36" t="n"/>
      <c r="F407" s="36" t="n"/>
      <c r="G407" s="36" t="n"/>
      <c r="H407" s="14">
        <f>INDEX(VarLab,MATCH($A407,VarKey,0))&amp;INDEX(MemLab,MATCH($C407&amp;"|"&amp;$B407,MemKey,0))</f>
        <v/>
      </c>
      <c r="I407" s="14">
        <f>INDEX(VarUnit,MATCH($A407,VarKey,0))</f>
        <v/>
      </c>
      <c r="J407" s="14">
        <f>INDEX(VarSrc,MATCH($A407,VarKey,0))</f>
        <v/>
      </c>
      <c r="K407" s="11">
        <f>CodePrefix&amp;$A407&amp;IF($C407="","","."&amp;$C407&amp;"."&amp;$B407)&amp;INDEX(VarEnd,MATCH($A407,VarKey,0))&amp;K$5</f>
        <v/>
      </c>
      <c r="L407" s="37">
        <f>MAX(L368,0)</f>
        <v/>
      </c>
      <c r="M407" s="32">
        <f>MAX(M368,0)</f>
        <v/>
      </c>
      <c r="N407" s="32">
        <f>MAX(N368,0)</f>
        <v/>
      </c>
      <c r="O407" s="32">
        <f>MAX(O368,0)</f>
        <v/>
      </c>
      <c r="P407" s="32">
        <f>MAX(P368,0)</f>
        <v/>
      </c>
      <c r="Q407" s="32">
        <f>MAX(Q368,0)</f>
        <v/>
      </c>
      <c r="R407" s="32">
        <f>MAX(R368,0)</f>
        <v/>
      </c>
      <c r="S407" s="32">
        <f>MAX(S368,0)</f>
        <v/>
      </c>
      <c r="T407" s="32">
        <f>MAX(T368,0)</f>
        <v/>
      </c>
      <c r="U407" s="32">
        <f>MAX(U368,0)</f>
        <v/>
      </c>
      <c r="V407" s="32">
        <f>MAX(V368,0)</f>
        <v/>
      </c>
      <c r="W407" s="32">
        <f>MAX(W368,0)</f>
        <v/>
      </c>
      <c r="X407" s="32">
        <f>MAX(X368,0)</f>
        <v/>
      </c>
      <c r="Y407" s="32">
        <f>MAX(Y368,0)</f>
        <v/>
      </c>
      <c r="Z407" s="32">
        <f>MAX(Z368,0)</f>
        <v/>
      </c>
      <c r="AA407" s="32">
        <f>MAX(AA368,0)</f>
        <v/>
      </c>
      <c r="AB407" s="32">
        <f>MAX(AB368,0)</f>
        <v/>
      </c>
      <c r="AC407" s="32">
        <f>MAX(AC368,0)</f>
        <v/>
      </c>
      <c r="AD407" s="32">
        <f>MAX(AD368,0)</f>
        <v/>
      </c>
      <c r="AF407" s="11">
        <f>CodePrefix&amp;$A407&amp;IF($C407="","","."&amp;$C407&amp;"."&amp;$B407)&amp;INDEX(VarEnd,MATCH($A407,VarKey,0))&amp;AF$5</f>
        <v/>
      </c>
      <c r="AG407" s="37">
        <f>MAX(AG368,0)</f>
        <v/>
      </c>
      <c r="AH407" s="32">
        <f>MAX(AH368,0)</f>
        <v/>
      </c>
      <c r="AI407" s="32">
        <f>MAX(AI368,0)</f>
        <v/>
      </c>
      <c r="AJ407" s="32">
        <f>MAX(AJ368,0)</f>
        <v/>
      </c>
      <c r="AK407" s="32">
        <f>MAX(AK368,0)</f>
        <v/>
      </c>
      <c r="AL407" s="32">
        <f>MAX(AL368,0)</f>
        <v/>
      </c>
      <c r="AM407" s="32">
        <f>MAX(AM368,0)</f>
        <v/>
      </c>
      <c r="AN407" s="32">
        <f>MAX(AN368,0)</f>
        <v/>
      </c>
      <c r="AO407" s="32">
        <f>MAX(AO368,0)</f>
        <v/>
      </c>
      <c r="AP407" s="32">
        <f>MAX(AP368,0)</f>
        <v/>
      </c>
      <c r="AQ407" s="32">
        <f>MAX(AQ368,0)</f>
        <v/>
      </c>
      <c r="AR407" s="32">
        <f>MAX(AR368,0)</f>
        <v/>
      </c>
      <c r="AS407" s="32">
        <f>MAX(AS368,0)</f>
        <v/>
      </c>
      <c r="AT407" s="32">
        <f>MAX(AT368,0)</f>
        <v/>
      </c>
      <c r="AU407" s="32">
        <f>MAX(AU368,0)</f>
        <v/>
      </c>
      <c r="AV407" s="32">
        <f>MAX(AV368,0)</f>
        <v/>
      </c>
      <c r="AW407" s="32">
        <f>MAX(AW368,0)</f>
        <v/>
      </c>
      <c r="AX407" s="32">
        <f>MAX(AX368,0)</f>
        <v/>
      </c>
      <c r="AY407" s="32">
        <f>MAX(AY368,0)</f>
        <v/>
      </c>
    </row>
    <row r="408" hidden="1" outlineLevel="1">
      <c r="A408" s="14" t="inlineStr">
        <is>
          <t>etx</t>
        </is>
      </c>
      <c r="B408" s="14" t="inlineStr">
        <is>
          <t>coa</t>
        </is>
      </c>
      <c r="C408" s="14" t="inlineStr">
        <is>
          <t>res</t>
        </is>
      </c>
      <c r="D408" s="36" t="n"/>
      <c r="E408" s="36" t="n"/>
      <c r="F408" s="36" t="n"/>
      <c r="G408" s="36" t="n"/>
      <c r="H408" s="14">
        <f>INDEX(VarLab,MATCH($A408,VarKey,0))&amp;INDEX(MemLab,MATCH($C408&amp;"|"&amp;$B408,MemKey,0))</f>
        <v/>
      </c>
      <c r="I408" s="14">
        <f>INDEX(VarUnit,MATCH($A408,VarKey,0))</f>
        <v/>
      </c>
      <c r="J408" s="14">
        <f>INDEX(VarSrc,MATCH($A408,VarKey,0))</f>
        <v/>
      </c>
      <c r="K408" s="11">
        <f>CodePrefix&amp;$A408&amp;IF($C408="","","."&amp;$C408&amp;"."&amp;$B408)&amp;INDEX(VarEnd,MATCH($A408,VarKey,0))&amp;K$5</f>
        <v/>
      </c>
      <c r="L408" s="37">
        <f>MAX(L369,0)</f>
        <v/>
      </c>
      <c r="M408" s="32">
        <f>MAX(M369,0)</f>
        <v/>
      </c>
      <c r="N408" s="32">
        <f>MAX(N369,0)</f>
        <v/>
      </c>
      <c r="O408" s="32">
        <f>MAX(O369,0)</f>
        <v/>
      </c>
      <c r="P408" s="32">
        <f>MAX(P369,0)</f>
        <v/>
      </c>
      <c r="Q408" s="32">
        <f>MAX(Q369,0)</f>
        <v/>
      </c>
      <c r="R408" s="32">
        <f>MAX(R369,0)</f>
        <v/>
      </c>
      <c r="S408" s="32">
        <f>MAX(S369,0)</f>
        <v/>
      </c>
      <c r="T408" s="32">
        <f>MAX(T369,0)</f>
        <v/>
      </c>
      <c r="U408" s="32">
        <f>MAX(U369,0)</f>
        <v/>
      </c>
      <c r="V408" s="32">
        <f>MAX(V369,0)</f>
        <v/>
      </c>
      <c r="W408" s="32">
        <f>MAX(W369,0)</f>
        <v/>
      </c>
      <c r="X408" s="32">
        <f>MAX(X369,0)</f>
        <v/>
      </c>
      <c r="Y408" s="32">
        <f>MAX(Y369,0)</f>
        <v/>
      </c>
      <c r="Z408" s="32">
        <f>MAX(Z369,0)</f>
        <v/>
      </c>
      <c r="AA408" s="32">
        <f>MAX(AA369,0)</f>
        <v/>
      </c>
      <c r="AB408" s="32">
        <f>MAX(AB369,0)</f>
        <v/>
      </c>
      <c r="AC408" s="32">
        <f>MAX(AC369,0)</f>
        <v/>
      </c>
      <c r="AD408" s="32">
        <f>MAX(AD369,0)</f>
        <v/>
      </c>
      <c r="AF408" s="11">
        <f>CodePrefix&amp;$A408&amp;IF($C408="","","."&amp;$C408&amp;"."&amp;$B408)&amp;INDEX(VarEnd,MATCH($A408,VarKey,0))&amp;AF$5</f>
        <v/>
      </c>
      <c r="AG408" s="37">
        <f>MAX(AG369,0)</f>
        <v/>
      </c>
      <c r="AH408" s="32">
        <f>MAX(AH369,0)</f>
        <v/>
      </c>
      <c r="AI408" s="32">
        <f>MAX(AI369,0)</f>
        <v/>
      </c>
      <c r="AJ408" s="32">
        <f>MAX(AJ369,0)</f>
        <v/>
      </c>
      <c r="AK408" s="32">
        <f>MAX(AK369,0)</f>
        <v/>
      </c>
      <c r="AL408" s="32">
        <f>MAX(AL369,0)</f>
        <v/>
      </c>
      <c r="AM408" s="32">
        <f>MAX(AM369,0)</f>
        <v/>
      </c>
      <c r="AN408" s="32">
        <f>MAX(AN369,0)</f>
        <v/>
      </c>
      <c r="AO408" s="32">
        <f>MAX(AO369,0)</f>
        <v/>
      </c>
      <c r="AP408" s="32">
        <f>MAX(AP369,0)</f>
        <v/>
      </c>
      <c r="AQ408" s="32">
        <f>MAX(AQ369,0)</f>
        <v/>
      </c>
      <c r="AR408" s="32">
        <f>MAX(AR369,0)</f>
        <v/>
      </c>
      <c r="AS408" s="32">
        <f>MAX(AS369,0)</f>
        <v/>
      </c>
      <c r="AT408" s="32">
        <f>MAX(AT369,0)</f>
        <v/>
      </c>
      <c r="AU408" s="32">
        <f>MAX(AU369,0)</f>
        <v/>
      </c>
      <c r="AV408" s="32">
        <f>MAX(AV369,0)</f>
        <v/>
      </c>
      <c r="AW408" s="32">
        <f>MAX(AW369,0)</f>
        <v/>
      </c>
      <c r="AX408" s="32">
        <f>MAX(AX369,0)</f>
        <v/>
      </c>
      <c r="AY408" s="32">
        <f>MAX(AY369,0)</f>
        <v/>
      </c>
    </row>
    <row r="409" hidden="1" outlineLevel="1">
      <c r="A409" s="14" t="inlineStr">
        <is>
          <t>etx</t>
        </is>
      </c>
      <c r="B409" s="14" t="inlineStr">
        <is>
          <t>coa</t>
        </is>
      </c>
      <c r="C409" s="14" t="inlineStr">
        <is>
          <t>ind</t>
        </is>
      </c>
      <c r="D409" s="36" t="n"/>
      <c r="E409" s="36" t="n"/>
      <c r="F409" s="36" t="n"/>
      <c r="G409" s="36" t="n"/>
      <c r="H409" s="14">
        <f>INDEX(VarLab,MATCH($A409,VarKey,0))&amp;INDEX(MemLab,MATCH($C409&amp;"|"&amp;$B409,MemKey,0))</f>
        <v/>
      </c>
      <c r="I409" s="14">
        <f>INDEX(VarUnit,MATCH($A409,VarKey,0))</f>
        <v/>
      </c>
      <c r="J409" s="14">
        <f>INDEX(VarSrc,MATCH($A409,VarKey,0))</f>
        <v/>
      </c>
      <c r="K409" s="11">
        <f>CodePrefix&amp;$A409&amp;IF($C409="","","."&amp;$C409&amp;"."&amp;$B409)&amp;INDEX(VarEnd,MATCH($A409,VarKey,0))&amp;K$5</f>
        <v/>
      </c>
      <c r="L409" s="37">
        <f>MAX(L370,0)</f>
        <v/>
      </c>
      <c r="M409" s="32">
        <f>MAX(M370,0)</f>
        <v/>
      </c>
      <c r="N409" s="32">
        <f>MAX(N370,0)</f>
        <v/>
      </c>
      <c r="O409" s="32">
        <f>MAX(O370,0)</f>
        <v/>
      </c>
      <c r="P409" s="32">
        <f>MAX(P370,0)</f>
        <v/>
      </c>
      <c r="Q409" s="32">
        <f>MAX(Q370,0)</f>
        <v/>
      </c>
      <c r="R409" s="32">
        <f>MAX(R370,0)</f>
        <v/>
      </c>
      <c r="S409" s="32">
        <f>MAX(S370,0)</f>
        <v/>
      </c>
      <c r="T409" s="32">
        <f>MAX(T370,0)</f>
        <v/>
      </c>
      <c r="U409" s="32">
        <f>MAX(U370,0)</f>
        <v/>
      </c>
      <c r="V409" s="32">
        <f>MAX(V370,0)</f>
        <v/>
      </c>
      <c r="W409" s="32">
        <f>MAX(W370,0)</f>
        <v/>
      </c>
      <c r="X409" s="32">
        <f>MAX(X370,0)</f>
        <v/>
      </c>
      <c r="Y409" s="32">
        <f>MAX(Y370,0)</f>
        <v/>
      </c>
      <c r="Z409" s="32">
        <f>MAX(Z370,0)</f>
        <v/>
      </c>
      <c r="AA409" s="32">
        <f>MAX(AA370,0)</f>
        <v/>
      </c>
      <c r="AB409" s="32">
        <f>MAX(AB370,0)</f>
        <v/>
      </c>
      <c r="AC409" s="32">
        <f>MAX(AC370,0)</f>
        <v/>
      </c>
      <c r="AD409" s="32">
        <f>MAX(AD370,0)</f>
        <v/>
      </c>
      <c r="AF409" s="11">
        <f>CodePrefix&amp;$A409&amp;IF($C409="","","."&amp;$C409&amp;"."&amp;$B409)&amp;INDEX(VarEnd,MATCH($A409,VarKey,0))&amp;AF$5</f>
        <v/>
      </c>
      <c r="AG409" s="37">
        <f>MAX(AG370,0)</f>
        <v/>
      </c>
      <c r="AH409" s="32">
        <f>MAX(AH370,0)</f>
        <v/>
      </c>
      <c r="AI409" s="32">
        <f>MAX(AI370,0)</f>
        <v/>
      </c>
      <c r="AJ409" s="32">
        <f>MAX(AJ370,0)</f>
        <v/>
      </c>
      <c r="AK409" s="32">
        <f>MAX(AK370,0)</f>
        <v/>
      </c>
      <c r="AL409" s="32">
        <f>MAX(AL370,0)</f>
        <v/>
      </c>
      <c r="AM409" s="32">
        <f>MAX(AM370,0)</f>
        <v/>
      </c>
      <c r="AN409" s="32">
        <f>MAX(AN370,0)</f>
        <v/>
      </c>
      <c r="AO409" s="32">
        <f>MAX(AO370,0)</f>
        <v/>
      </c>
      <c r="AP409" s="32">
        <f>MAX(AP370,0)</f>
        <v/>
      </c>
      <c r="AQ409" s="32">
        <f>MAX(AQ370,0)</f>
        <v/>
      </c>
      <c r="AR409" s="32">
        <f>MAX(AR370,0)</f>
        <v/>
      </c>
      <c r="AS409" s="32">
        <f>MAX(AS370,0)</f>
        <v/>
      </c>
      <c r="AT409" s="32">
        <f>MAX(AT370,0)</f>
        <v/>
      </c>
      <c r="AU409" s="32">
        <f>MAX(AU370,0)</f>
        <v/>
      </c>
      <c r="AV409" s="32">
        <f>MAX(AV370,0)</f>
        <v/>
      </c>
      <c r="AW409" s="32">
        <f>MAX(AW370,0)</f>
        <v/>
      </c>
      <c r="AX409" s="32">
        <f>MAX(AX370,0)</f>
        <v/>
      </c>
      <c r="AY409" s="32">
        <f>MAX(AY370,0)</f>
        <v/>
      </c>
    </row>
    <row r="410" hidden="1" outlineLevel="1">
      <c r="A410" s="14" t="inlineStr">
        <is>
          <t>etx</t>
        </is>
      </c>
      <c r="B410" s="14" t="inlineStr">
        <is>
          <t>nga</t>
        </is>
      </c>
      <c r="C410" s="14" t="inlineStr">
        <is>
          <t>pow</t>
        </is>
      </c>
      <c r="D410" s="36" t="n"/>
      <c r="E410" s="36" t="n"/>
      <c r="F410" s="36" t="n"/>
      <c r="G410" s="36" t="n"/>
      <c r="H410" s="14">
        <f>INDEX(VarLab,MATCH($A410,VarKey,0))&amp;INDEX(MemLab,MATCH($C410&amp;"|"&amp;$B410,MemKey,0))</f>
        <v/>
      </c>
      <c r="I410" s="14">
        <f>INDEX(VarUnit,MATCH($A410,VarKey,0))</f>
        <v/>
      </c>
      <c r="J410" s="14">
        <f>INDEX(VarSrc,MATCH($A410,VarKey,0))</f>
        <v/>
      </c>
      <c r="K410" s="11">
        <f>CodePrefix&amp;$A410&amp;IF($C410="","","."&amp;$C410&amp;"."&amp;$B410)&amp;INDEX(VarEnd,MATCH($A410,VarKey,0))&amp;K$5</f>
        <v/>
      </c>
      <c r="L410" s="37">
        <f>MAX(L371,0)</f>
        <v/>
      </c>
      <c r="M410" s="32">
        <f>MAX(M371,0)</f>
        <v/>
      </c>
      <c r="N410" s="32">
        <f>MAX(N371,0)</f>
        <v/>
      </c>
      <c r="O410" s="32">
        <f>MAX(O371,0)</f>
        <v/>
      </c>
      <c r="P410" s="32">
        <f>MAX(P371,0)</f>
        <v/>
      </c>
      <c r="Q410" s="32">
        <f>MAX(Q371,0)</f>
        <v/>
      </c>
      <c r="R410" s="32">
        <f>MAX(R371,0)</f>
        <v/>
      </c>
      <c r="S410" s="32">
        <f>MAX(S371,0)</f>
        <v/>
      </c>
      <c r="T410" s="32">
        <f>MAX(T371,0)</f>
        <v/>
      </c>
      <c r="U410" s="32">
        <f>MAX(U371,0)</f>
        <v/>
      </c>
      <c r="V410" s="32">
        <f>MAX(V371,0)</f>
        <v/>
      </c>
      <c r="W410" s="32">
        <f>MAX(W371,0)</f>
        <v/>
      </c>
      <c r="X410" s="32">
        <f>MAX(X371,0)</f>
        <v/>
      </c>
      <c r="Y410" s="32">
        <f>MAX(Y371,0)</f>
        <v/>
      </c>
      <c r="Z410" s="32">
        <f>MAX(Z371,0)</f>
        <v/>
      </c>
      <c r="AA410" s="32">
        <f>MAX(AA371,0)</f>
        <v/>
      </c>
      <c r="AB410" s="32">
        <f>MAX(AB371,0)</f>
        <v/>
      </c>
      <c r="AC410" s="32">
        <f>MAX(AC371,0)</f>
        <v/>
      </c>
      <c r="AD410" s="32">
        <f>MAX(AD371,0)</f>
        <v/>
      </c>
      <c r="AF410" s="11">
        <f>CodePrefix&amp;$A410&amp;IF($C410="","","."&amp;$C410&amp;"."&amp;$B410)&amp;INDEX(VarEnd,MATCH($A410,VarKey,0))&amp;AF$5</f>
        <v/>
      </c>
      <c r="AG410" s="37">
        <f>MAX(AG371,0)</f>
        <v/>
      </c>
      <c r="AH410" s="32">
        <f>MAX(AH371,0)</f>
        <v/>
      </c>
      <c r="AI410" s="32">
        <f>MAX(AI371,0)</f>
        <v/>
      </c>
      <c r="AJ410" s="32">
        <f>MAX(AJ371,0)</f>
        <v/>
      </c>
      <c r="AK410" s="32">
        <f>MAX(AK371,0)</f>
        <v/>
      </c>
      <c r="AL410" s="32">
        <f>MAX(AL371,0)</f>
        <v/>
      </c>
      <c r="AM410" s="32">
        <f>MAX(AM371,0)</f>
        <v/>
      </c>
      <c r="AN410" s="32">
        <f>MAX(AN371,0)</f>
        <v/>
      </c>
      <c r="AO410" s="32">
        <f>MAX(AO371,0)</f>
        <v/>
      </c>
      <c r="AP410" s="32">
        <f>MAX(AP371,0)</f>
        <v/>
      </c>
      <c r="AQ410" s="32">
        <f>MAX(AQ371,0)</f>
        <v/>
      </c>
      <c r="AR410" s="32">
        <f>MAX(AR371,0)</f>
        <v/>
      </c>
      <c r="AS410" s="32">
        <f>MAX(AS371,0)</f>
        <v/>
      </c>
      <c r="AT410" s="32">
        <f>MAX(AT371,0)</f>
        <v/>
      </c>
      <c r="AU410" s="32">
        <f>MAX(AU371,0)</f>
        <v/>
      </c>
      <c r="AV410" s="32">
        <f>MAX(AV371,0)</f>
        <v/>
      </c>
      <c r="AW410" s="32">
        <f>MAX(AW371,0)</f>
        <v/>
      </c>
      <c r="AX410" s="32">
        <f>MAX(AX371,0)</f>
        <v/>
      </c>
      <c r="AY410" s="32">
        <f>MAX(AY371,0)</f>
        <v/>
      </c>
    </row>
    <row r="411" hidden="1" outlineLevel="1">
      <c r="A411" s="14" t="inlineStr">
        <is>
          <t>etx</t>
        </is>
      </c>
      <c r="B411" s="14" t="inlineStr">
        <is>
          <t>nga</t>
        </is>
      </c>
      <c r="C411" s="14" t="inlineStr">
        <is>
          <t>res</t>
        </is>
      </c>
      <c r="D411" s="36" t="n"/>
      <c r="E411" s="36" t="n"/>
      <c r="F411" s="36" t="n"/>
      <c r="G411" s="36" t="n"/>
      <c r="H411" s="14">
        <f>INDEX(VarLab,MATCH($A411,VarKey,0))&amp;INDEX(MemLab,MATCH($C411&amp;"|"&amp;$B411,MemKey,0))</f>
        <v/>
      </c>
      <c r="I411" s="14">
        <f>INDEX(VarUnit,MATCH($A411,VarKey,0))</f>
        <v/>
      </c>
      <c r="J411" s="14">
        <f>INDEX(VarSrc,MATCH($A411,VarKey,0))</f>
        <v/>
      </c>
      <c r="K411" s="11">
        <f>CodePrefix&amp;$A411&amp;IF($C411="","","."&amp;$C411&amp;"."&amp;$B411)&amp;INDEX(VarEnd,MATCH($A411,VarKey,0))&amp;K$5</f>
        <v/>
      </c>
      <c r="L411" s="37">
        <f>MAX(L372,0)</f>
        <v/>
      </c>
      <c r="M411" s="32">
        <f>MAX(M372,0)</f>
        <v/>
      </c>
      <c r="N411" s="32">
        <f>MAX(N372,0)</f>
        <v/>
      </c>
      <c r="O411" s="32">
        <f>MAX(O372,0)</f>
        <v/>
      </c>
      <c r="P411" s="32">
        <f>MAX(P372,0)</f>
        <v/>
      </c>
      <c r="Q411" s="32">
        <f>MAX(Q372,0)</f>
        <v/>
      </c>
      <c r="R411" s="32">
        <f>MAX(R372,0)</f>
        <v/>
      </c>
      <c r="S411" s="32">
        <f>MAX(S372,0)</f>
        <v/>
      </c>
      <c r="T411" s="32">
        <f>MAX(T372,0)</f>
        <v/>
      </c>
      <c r="U411" s="32">
        <f>MAX(U372,0)</f>
        <v/>
      </c>
      <c r="V411" s="32">
        <f>MAX(V372,0)</f>
        <v/>
      </c>
      <c r="W411" s="32">
        <f>MAX(W372,0)</f>
        <v/>
      </c>
      <c r="X411" s="32">
        <f>MAX(X372,0)</f>
        <v/>
      </c>
      <c r="Y411" s="32">
        <f>MAX(Y372,0)</f>
        <v/>
      </c>
      <c r="Z411" s="32">
        <f>MAX(Z372,0)</f>
        <v/>
      </c>
      <c r="AA411" s="32">
        <f>MAX(AA372,0)</f>
        <v/>
      </c>
      <c r="AB411" s="32">
        <f>MAX(AB372,0)</f>
        <v/>
      </c>
      <c r="AC411" s="32">
        <f>MAX(AC372,0)</f>
        <v/>
      </c>
      <c r="AD411" s="32">
        <f>MAX(AD372,0)</f>
        <v/>
      </c>
      <c r="AF411" s="11">
        <f>CodePrefix&amp;$A411&amp;IF($C411="","","."&amp;$C411&amp;"."&amp;$B411)&amp;INDEX(VarEnd,MATCH($A411,VarKey,0))&amp;AF$5</f>
        <v/>
      </c>
      <c r="AG411" s="37">
        <f>MAX(AG372,0)</f>
        <v/>
      </c>
      <c r="AH411" s="32">
        <f>MAX(AH372,0)</f>
        <v/>
      </c>
      <c r="AI411" s="32">
        <f>MAX(AI372,0)</f>
        <v/>
      </c>
      <c r="AJ411" s="32">
        <f>MAX(AJ372,0)</f>
        <v/>
      </c>
      <c r="AK411" s="32">
        <f>MAX(AK372,0)</f>
        <v/>
      </c>
      <c r="AL411" s="32">
        <f>MAX(AL372,0)</f>
        <v/>
      </c>
      <c r="AM411" s="32">
        <f>MAX(AM372,0)</f>
        <v/>
      </c>
      <c r="AN411" s="32">
        <f>MAX(AN372,0)</f>
        <v/>
      </c>
      <c r="AO411" s="32">
        <f>MAX(AO372,0)</f>
        <v/>
      </c>
      <c r="AP411" s="32">
        <f>MAX(AP372,0)</f>
        <v/>
      </c>
      <c r="AQ411" s="32">
        <f>MAX(AQ372,0)</f>
        <v/>
      </c>
      <c r="AR411" s="32">
        <f>MAX(AR372,0)</f>
        <v/>
      </c>
      <c r="AS411" s="32">
        <f>MAX(AS372,0)</f>
        <v/>
      </c>
      <c r="AT411" s="32">
        <f>MAX(AT372,0)</f>
        <v/>
      </c>
      <c r="AU411" s="32">
        <f>MAX(AU372,0)</f>
        <v/>
      </c>
      <c r="AV411" s="32">
        <f>MAX(AV372,0)</f>
        <v/>
      </c>
      <c r="AW411" s="32">
        <f>MAX(AW372,0)</f>
        <v/>
      </c>
      <c r="AX411" s="32">
        <f>MAX(AX372,0)</f>
        <v/>
      </c>
      <c r="AY411" s="32">
        <f>MAX(AY372,0)</f>
        <v/>
      </c>
    </row>
    <row r="412" hidden="1" outlineLevel="1">
      <c r="A412" s="14" t="inlineStr">
        <is>
          <t>etx</t>
        </is>
      </c>
      <c r="B412" s="14" t="inlineStr">
        <is>
          <t>nga</t>
        </is>
      </c>
      <c r="C412" s="14" t="inlineStr">
        <is>
          <t>ind</t>
        </is>
      </c>
      <c r="D412" s="36" t="n"/>
      <c r="E412" s="36" t="n"/>
      <c r="F412" s="36" t="n"/>
      <c r="G412" s="36" t="n"/>
      <c r="H412" s="14">
        <f>INDEX(VarLab,MATCH($A412,VarKey,0))&amp;INDEX(MemLab,MATCH($C412&amp;"|"&amp;$B412,MemKey,0))</f>
        <v/>
      </c>
      <c r="I412" s="14">
        <f>INDEX(VarUnit,MATCH($A412,VarKey,0))</f>
        <v/>
      </c>
      <c r="J412" s="14">
        <f>INDEX(VarSrc,MATCH($A412,VarKey,0))</f>
        <v/>
      </c>
      <c r="K412" s="11">
        <f>CodePrefix&amp;$A412&amp;IF($C412="","","."&amp;$C412&amp;"."&amp;$B412)&amp;INDEX(VarEnd,MATCH($A412,VarKey,0))&amp;K$5</f>
        <v/>
      </c>
      <c r="L412" s="37">
        <f>MAX(L373,0)</f>
        <v/>
      </c>
      <c r="M412" s="32">
        <f>MAX(M373,0)</f>
        <v/>
      </c>
      <c r="N412" s="32">
        <f>MAX(N373,0)</f>
        <v/>
      </c>
      <c r="O412" s="32">
        <f>MAX(O373,0)</f>
        <v/>
      </c>
      <c r="P412" s="32">
        <f>MAX(P373,0)</f>
        <v/>
      </c>
      <c r="Q412" s="32">
        <f>MAX(Q373,0)</f>
        <v/>
      </c>
      <c r="R412" s="32">
        <f>MAX(R373,0)</f>
        <v/>
      </c>
      <c r="S412" s="32">
        <f>MAX(S373,0)</f>
        <v/>
      </c>
      <c r="T412" s="32">
        <f>MAX(T373,0)</f>
        <v/>
      </c>
      <c r="U412" s="32">
        <f>MAX(U373,0)</f>
        <v/>
      </c>
      <c r="V412" s="32">
        <f>MAX(V373,0)</f>
        <v/>
      </c>
      <c r="W412" s="32">
        <f>MAX(W373,0)</f>
        <v/>
      </c>
      <c r="X412" s="32">
        <f>MAX(X373,0)</f>
        <v/>
      </c>
      <c r="Y412" s="32">
        <f>MAX(Y373,0)</f>
        <v/>
      </c>
      <c r="Z412" s="32">
        <f>MAX(Z373,0)</f>
        <v/>
      </c>
      <c r="AA412" s="32">
        <f>MAX(AA373,0)</f>
        <v/>
      </c>
      <c r="AB412" s="32">
        <f>MAX(AB373,0)</f>
        <v/>
      </c>
      <c r="AC412" s="32">
        <f>MAX(AC373,0)</f>
        <v/>
      </c>
      <c r="AD412" s="32">
        <f>MAX(AD373,0)</f>
        <v/>
      </c>
      <c r="AF412" s="11">
        <f>CodePrefix&amp;$A412&amp;IF($C412="","","."&amp;$C412&amp;"."&amp;$B412)&amp;INDEX(VarEnd,MATCH($A412,VarKey,0))&amp;AF$5</f>
        <v/>
      </c>
      <c r="AG412" s="37">
        <f>MAX(AG373,0)</f>
        <v/>
      </c>
      <c r="AH412" s="32">
        <f>MAX(AH373,0)</f>
        <v/>
      </c>
      <c r="AI412" s="32">
        <f>MAX(AI373,0)</f>
        <v/>
      </c>
      <c r="AJ412" s="32">
        <f>MAX(AJ373,0)</f>
        <v/>
      </c>
      <c r="AK412" s="32">
        <f>MAX(AK373,0)</f>
        <v/>
      </c>
      <c r="AL412" s="32">
        <f>MAX(AL373,0)</f>
        <v/>
      </c>
      <c r="AM412" s="32">
        <f>MAX(AM373,0)</f>
        <v/>
      </c>
      <c r="AN412" s="32">
        <f>MAX(AN373,0)</f>
        <v/>
      </c>
      <c r="AO412" s="32">
        <f>MAX(AO373,0)</f>
        <v/>
      </c>
      <c r="AP412" s="32">
        <f>MAX(AP373,0)</f>
        <v/>
      </c>
      <c r="AQ412" s="32">
        <f>MAX(AQ373,0)</f>
        <v/>
      </c>
      <c r="AR412" s="32">
        <f>MAX(AR373,0)</f>
        <v/>
      </c>
      <c r="AS412" s="32">
        <f>MAX(AS373,0)</f>
        <v/>
      </c>
      <c r="AT412" s="32">
        <f>MAX(AT373,0)</f>
        <v/>
      </c>
      <c r="AU412" s="32">
        <f>MAX(AU373,0)</f>
        <v/>
      </c>
      <c r="AV412" s="32">
        <f>MAX(AV373,0)</f>
        <v/>
      </c>
      <c r="AW412" s="32">
        <f>MAX(AW373,0)</f>
        <v/>
      </c>
      <c r="AX412" s="32">
        <f>MAX(AX373,0)</f>
        <v/>
      </c>
      <c r="AY412" s="32">
        <f>MAX(AY373,0)</f>
        <v/>
      </c>
    </row>
    <row r="413" hidden="1" outlineLevel="1">
      <c r="A413" s="14" t="inlineStr">
        <is>
          <t>etx</t>
        </is>
      </c>
      <c r="B413" s="14" t="inlineStr">
        <is>
          <t>gso</t>
        </is>
      </c>
      <c r="C413" s="14" t="inlineStr">
        <is>
          <t>all</t>
        </is>
      </c>
      <c r="D413" s="36" t="n"/>
      <c r="E413" s="36" t="n"/>
      <c r="F413" s="36" t="n"/>
      <c r="G413" s="36" t="n"/>
      <c r="H413" s="14">
        <f>INDEX(VarLab,MATCH($A413,VarKey,0))&amp;INDEX(MemLab,MATCH($C413&amp;"|"&amp;$B413,MemKey,0))</f>
        <v/>
      </c>
      <c r="I413" s="14">
        <f>INDEX(VarUnit,MATCH($A413,VarKey,0))</f>
        <v/>
      </c>
      <c r="J413" s="14">
        <f>INDEX(VarSrc,MATCH($A413,VarKey,0))</f>
        <v/>
      </c>
      <c r="K413" s="11">
        <f>CodePrefix&amp;$A413&amp;IF($C413="","","."&amp;$C413&amp;"."&amp;$B413)&amp;INDEX(VarEnd,MATCH($A413,VarKey,0))&amp;K$5</f>
        <v/>
      </c>
      <c r="L413" s="37">
        <f>MAX(L374,0)</f>
        <v/>
      </c>
      <c r="M413" s="32">
        <f>MAX(M374,0)</f>
        <v/>
      </c>
      <c r="N413" s="32">
        <f>MAX(N374,0)</f>
        <v/>
      </c>
      <c r="O413" s="32">
        <f>MAX(O374,0)</f>
        <v/>
      </c>
      <c r="P413" s="32">
        <f>MAX(P374,0)</f>
        <v/>
      </c>
      <c r="Q413" s="32">
        <f>MAX(Q374,0)</f>
        <v/>
      </c>
      <c r="R413" s="32">
        <f>MAX(R374,0)</f>
        <v/>
      </c>
      <c r="S413" s="32">
        <f>MAX(S374,0)</f>
        <v/>
      </c>
      <c r="T413" s="32">
        <f>MAX(T374,0)</f>
        <v/>
      </c>
      <c r="U413" s="32">
        <f>MAX(U374,0)</f>
        <v/>
      </c>
      <c r="V413" s="32">
        <f>MAX(V374,0)</f>
        <v/>
      </c>
      <c r="W413" s="32">
        <f>MAX(W374,0)</f>
        <v/>
      </c>
      <c r="X413" s="32">
        <f>MAX(X374,0)</f>
        <v/>
      </c>
      <c r="Y413" s="32">
        <f>MAX(Y374,0)</f>
        <v/>
      </c>
      <c r="Z413" s="32">
        <f>MAX(Z374,0)</f>
        <v/>
      </c>
      <c r="AA413" s="32">
        <f>MAX(AA374,0)</f>
        <v/>
      </c>
      <c r="AB413" s="32">
        <f>MAX(AB374,0)</f>
        <v/>
      </c>
      <c r="AC413" s="32">
        <f>MAX(AC374,0)</f>
        <v/>
      </c>
      <c r="AD413" s="32">
        <f>MAX(AD374,0)</f>
        <v/>
      </c>
      <c r="AF413" s="11">
        <f>CodePrefix&amp;$A413&amp;IF($C413="","","."&amp;$C413&amp;"."&amp;$B413)&amp;INDEX(VarEnd,MATCH($A413,VarKey,0))&amp;AF$5</f>
        <v/>
      </c>
      <c r="AG413" s="37">
        <f>MAX(AG374,0)</f>
        <v/>
      </c>
      <c r="AH413" s="32">
        <f>MAX(AH374,0)</f>
        <v/>
      </c>
      <c r="AI413" s="32">
        <f>MAX(AI374,0)</f>
        <v/>
      </c>
      <c r="AJ413" s="32">
        <f>MAX(AJ374,0)</f>
        <v/>
      </c>
      <c r="AK413" s="32">
        <f>MAX(AK374,0)</f>
        <v/>
      </c>
      <c r="AL413" s="32">
        <f>MAX(AL374,0)</f>
        <v/>
      </c>
      <c r="AM413" s="32">
        <f>MAX(AM374,0)</f>
        <v/>
      </c>
      <c r="AN413" s="32">
        <f>MAX(AN374,0)</f>
        <v/>
      </c>
      <c r="AO413" s="32">
        <f>MAX(AO374,0)</f>
        <v/>
      </c>
      <c r="AP413" s="32">
        <f>MAX(AP374,0)</f>
        <v/>
      </c>
      <c r="AQ413" s="32">
        <f>MAX(AQ374,0)</f>
        <v/>
      </c>
      <c r="AR413" s="32">
        <f>MAX(AR374,0)</f>
        <v/>
      </c>
      <c r="AS413" s="32">
        <f>MAX(AS374,0)</f>
        <v/>
      </c>
      <c r="AT413" s="32">
        <f>MAX(AT374,0)</f>
        <v/>
      </c>
      <c r="AU413" s="32">
        <f>MAX(AU374,0)</f>
        <v/>
      </c>
      <c r="AV413" s="32">
        <f>MAX(AV374,0)</f>
        <v/>
      </c>
      <c r="AW413" s="32">
        <f>MAX(AW374,0)</f>
        <v/>
      </c>
      <c r="AX413" s="32">
        <f>MAX(AX374,0)</f>
        <v/>
      </c>
      <c r="AY413" s="32">
        <f>MAX(AY374,0)</f>
        <v/>
      </c>
    </row>
    <row r="414" hidden="1" outlineLevel="1">
      <c r="A414" s="14" t="inlineStr">
        <is>
          <t>etx</t>
        </is>
      </c>
      <c r="B414" s="14" t="inlineStr">
        <is>
          <t>die</t>
        </is>
      </c>
      <c r="C414" s="14" t="inlineStr">
        <is>
          <t>all</t>
        </is>
      </c>
      <c r="D414" s="36" t="n"/>
      <c r="E414" s="36" t="n"/>
      <c r="F414" s="36" t="n"/>
      <c r="G414" s="36" t="n"/>
      <c r="H414" s="14">
        <f>INDEX(VarLab,MATCH($A414,VarKey,0))&amp;INDEX(MemLab,MATCH($C414&amp;"|"&amp;$B414,MemKey,0))</f>
        <v/>
      </c>
      <c r="I414" s="14">
        <f>INDEX(VarUnit,MATCH($A414,VarKey,0))</f>
        <v/>
      </c>
      <c r="J414" s="14">
        <f>INDEX(VarSrc,MATCH($A414,VarKey,0))</f>
        <v/>
      </c>
      <c r="K414" s="11">
        <f>CodePrefix&amp;$A414&amp;IF($C414="","","."&amp;$C414&amp;"."&amp;$B414)&amp;INDEX(VarEnd,MATCH($A414,VarKey,0))&amp;K$5</f>
        <v/>
      </c>
      <c r="L414" s="37">
        <f>MAX(L375,0)</f>
        <v/>
      </c>
      <c r="M414" s="32">
        <f>MAX(M375,0)</f>
        <v/>
      </c>
      <c r="N414" s="32">
        <f>MAX(N375,0)</f>
        <v/>
      </c>
      <c r="O414" s="32">
        <f>MAX(O375,0)</f>
        <v/>
      </c>
      <c r="P414" s="32">
        <f>MAX(P375,0)</f>
        <v/>
      </c>
      <c r="Q414" s="32">
        <f>MAX(Q375,0)</f>
        <v/>
      </c>
      <c r="R414" s="32">
        <f>MAX(R375,0)</f>
        <v/>
      </c>
      <c r="S414" s="32">
        <f>MAX(S375,0)</f>
        <v/>
      </c>
      <c r="T414" s="32">
        <f>MAX(T375,0)</f>
        <v/>
      </c>
      <c r="U414" s="32">
        <f>MAX(U375,0)</f>
        <v/>
      </c>
      <c r="V414" s="32">
        <f>MAX(V375,0)</f>
        <v/>
      </c>
      <c r="W414" s="32">
        <f>MAX(W375,0)</f>
        <v/>
      </c>
      <c r="X414" s="32">
        <f>MAX(X375,0)</f>
        <v/>
      </c>
      <c r="Y414" s="32">
        <f>MAX(Y375,0)</f>
        <v/>
      </c>
      <c r="Z414" s="32">
        <f>MAX(Z375,0)</f>
        <v/>
      </c>
      <c r="AA414" s="32">
        <f>MAX(AA375,0)</f>
        <v/>
      </c>
      <c r="AB414" s="32">
        <f>MAX(AB375,0)</f>
        <v/>
      </c>
      <c r="AC414" s="32">
        <f>MAX(AC375,0)</f>
        <v/>
      </c>
      <c r="AD414" s="32">
        <f>MAX(AD375,0)</f>
        <v/>
      </c>
      <c r="AF414" s="11">
        <f>CodePrefix&amp;$A414&amp;IF($C414="","","."&amp;$C414&amp;"."&amp;$B414)&amp;INDEX(VarEnd,MATCH($A414,VarKey,0))&amp;AF$5</f>
        <v/>
      </c>
      <c r="AG414" s="37">
        <f>MAX(AG375,0)</f>
        <v/>
      </c>
      <c r="AH414" s="32">
        <f>MAX(AH375,0)</f>
        <v/>
      </c>
      <c r="AI414" s="32">
        <f>MAX(AI375,0)</f>
        <v/>
      </c>
      <c r="AJ414" s="32">
        <f>MAX(AJ375,0)</f>
        <v/>
      </c>
      <c r="AK414" s="32">
        <f>MAX(AK375,0)</f>
        <v/>
      </c>
      <c r="AL414" s="32">
        <f>MAX(AL375,0)</f>
        <v/>
      </c>
      <c r="AM414" s="32">
        <f>MAX(AM375,0)</f>
        <v/>
      </c>
      <c r="AN414" s="32">
        <f>MAX(AN375,0)</f>
        <v/>
      </c>
      <c r="AO414" s="32">
        <f>MAX(AO375,0)</f>
        <v/>
      </c>
      <c r="AP414" s="32">
        <f>MAX(AP375,0)</f>
        <v/>
      </c>
      <c r="AQ414" s="32">
        <f>MAX(AQ375,0)</f>
        <v/>
      </c>
      <c r="AR414" s="32">
        <f>MAX(AR375,0)</f>
        <v/>
      </c>
      <c r="AS414" s="32">
        <f>MAX(AS375,0)</f>
        <v/>
      </c>
      <c r="AT414" s="32">
        <f>MAX(AT375,0)</f>
        <v/>
      </c>
      <c r="AU414" s="32">
        <f>MAX(AU375,0)</f>
        <v/>
      </c>
      <c r="AV414" s="32">
        <f>MAX(AV375,0)</f>
        <v/>
      </c>
      <c r="AW414" s="32">
        <f>MAX(AW375,0)</f>
        <v/>
      </c>
      <c r="AX414" s="32">
        <f>MAX(AX375,0)</f>
        <v/>
      </c>
      <c r="AY414" s="32">
        <f>MAX(AY375,0)</f>
        <v/>
      </c>
    </row>
    <row r="415" hidden="1" outlineLevel="1">
      <c r="A415" s="14" t="inlineStr">
        <is>
          <t>etx</t>
        </is>
      </c>
      <c r="B415" s="14" t="inlineStr">
        <is>
          <t>lpg</t>
        </is>
      </c>
      <c r="C415" s="14" t="inlineStr">
        <is>
          <t>all</t>
        </is>
      </c>
      <c r="D415" s="36" t="n"/>
      <c r="E415" s="36" t="n"/>
      <c r="F415" s="36" t="n"/>
      <c r="G415" s="36" t="n"/>
      <c r="H415" s="14">
        <f>INDEX(VarLab,MATCH($A415,VarKey,0))&amp;INDEX(MemLab,MATCH($C415&amp;"|"&amp;$B415,MemKey,0))</f>
        <v/>
      </c>
      <c r="I415" s="14">
        <f>INDEX(VarUnit,MATCH($A415,VarKey,0))</f>
        <v/>
      </c>
      <c r="J415" s="14">
        <f>INDEX(VarSrc,MATCH($A415,VarKey,0))</f>
        <v/>
      </c>
      <c r="K415" s="11">
        <f>CodePrefix&amp;$A415&amp;IF($C415="","","."&amp;$C415&amp;"."&amp;$B415)&amp;INDEX(VarEnd,MATCH($A415,VarKey,0))&amp;K$5</f>
        <v/>
      </c>
      <c r="L415" s="37">
        <f>MAX(L376,0)</f>
        <v/>
      </c>
      <c r="M415" s="32">
        <f>MAX(M376,0)</f>
        <v/>
      </c>
      <c r="N415" s="32">
        <f>MAX(N376,0)</f>
        <v/>
      </c>
      <c r="O415" s="32">
        <f>MAX(O376,0)</f>
        <v/>
      </c>
      <c r="P415" s="32">
        <f>MAX(P376,0)</f>
        <v/>
      </c>
      <c r="Q415" s="32">
        <f>MAX(Q376,0)</f>
        <v/>
      </c>
      <c r="R415" s="32">
        <f>MAX(R376,0)</f>
        <v/>
      </c>
      <c r="S415" s="32">
        <f>MAX(S376,0)</f>
        <v/>
      </c>
      <c r="T415" s="32">
        <f>MAX(T376,0)</f>
        <v/>
      </c>
      <c r="U415" s="32">
        <f>MAX(U376,0)</f>
        <v/>
      </c>
      <c r="V415" s="32">
        <f>MAX(V376,0)</f>
        <v/>
      </c>
      <c r="W415" s="32">
        <f>MAX(W376,0)</f>
        <v/>
      </c>
      <c r="X415" s="32">
        <f>MAX(X376,0)</f>
        <v/>
      </c>
      <c r="Y415" s="32">
        <f>MAX(Y376,0)</f>
        <v/>
      </c>
      <c r="Z415" s="32">
        <f>MAX(Z376,0)</f>
        <v/>
      </c>
      <c r="AA415" s="32">
        <f>MAX(AA376,0)</f>
        <v/>
      </c>
      <c r="AB415" s="32">
        <f>MAX(AB376,0)</f>
        <v/>
      </c>
      <c r="AC415" s="32">
        <f>MAX(AC376,0)</f>
        <v/>
      </c>
      <c r="AD415" s="32">
        <f>MAX(AD376,0)</f>
        <v/>
      </c>
      <c r="AF415" s="11">
        <f>CodePrefix&amp;$A415&amp;IF($C415="","","."&amp;$C415&amp;"."&amp;$B415)&amp;INDEX(VarEnd,MATCH($A415,VarKey,0))&amp;AF$5</f>
        <v/>
      </c>
      <c r="AG415" s="37">
        <f>MAX(AG376,0)</f>
        <v/>
      </c>
      <c r="AH415" s="32">
        <f>MAX(AH376,0)</f>
        <v/>
      </c>
      <c r="AI415" s="32">
        <f>MAX(AI376,0)</f>
        <v/>
      </c>
      <c r="AJ415" s="32">
        <f>MAX(AJ376,0)</f>
        <v/>
      </c>
      <c r="AK415" s="32">
        <f>MAX(AK376,0)</f>
        <v/>
      </c>
      <c r="AL415" s="32">
        <f>MAX(AL376,0)</f>
        <v/>
      </c>
      <c r="AM415" s="32">
        <f>MAX(AM376,0)</f>
        <v/>
      </c>
      <c r="AN415" s="32">
        <f>MAX(AN376,0)</f>
        <v/>
      </c>
      <c r="AO415" s="32">
        <f>MAX(AO376,0)</f>
        <v/>
      </c>
      <c r="AP415" s="32">
        <f>MAX(AP376,0)</f>
        <v/>
      </c>
      <c r="AQ415" s="32">
        <f>MAX(AQ376,0)</f>
        <v/>
      </c>
      <c r="AR415" s="32">
        <f>MAX(AR376,0)</f>
        <v/>
      </c>
      <c r="AS415" s="32">
        <f>MAX(AS376,0)</f>
        <v/>
      </c>
      <c r="AT415" s="32">
        <f>MAX(AT376,0)</f>
        <v/>
      </c>
      <c r="AU415" s="32">
        <f>MAX(AU376,0)</f>
        <v/>
      </c>
      <c r="AV415" s="32">
        <f>MAX(AV376,0)</f>
        <v/>
      </c>
      <c r="AW415" s="32">
        <f>MAX(AW376,0)</f>
        <v/>
      </c>
      <c r="AX415" s="32">
        <f>MAX(AX376,0)</f>
        <v/>
      </c>
      <c r="AY415" s="32">
        <f>MAX(AY376,0)</f>
        <v/>
      </c>
    </row>
    <row r="416" hidden="1" outlineLevel="1">
      <c r="A416" s="14" t="inlineStr">
        <is>
          <t>etx</t>
        </is>
      </c>
      <c r="B416" s="14" t="inlineStr">
        <is>
          <t>ker</t>
        </is>
      </c>
      <c r="C416" s="14" t="inlineStr">
        <is>
          <t>all</t>
        </is>
      </c>
      <c r="D416" s="36" t="n"/>
      <c r="E416" s="36" t="n"/>
      <c r="F416" s="36" t="n"/>
      <c r="G416" s="36" t="n"/>
      <c r="H416" s="14">
        <f>INDEX(VarLab,MATCH($A416,VarKey,0))&amp;INDEX(MemLab,MATCH($C416&amp;"|"&amp;$B416,MemKey,0))</f>
        <v/>
      </c>
      <c r="I416" s="14">
        <f>INDEX(VarUnit,MATCH($A416,VarKey,0))</f>
        <v/>
      </c>
      <c r="J416" s="14">
        <f>INDEX(VarSrc,MATCH($A416,VarKey,0))</f>
        <v/>
      </c>
      <c r="K416" s="11">
        <f>CodePrefix&amp;$A416&amp;IF($C416="","","."&amp;$C416&amp;"."&amp;$B416)&amp;INDEX(VarEnd,MATCH($A416,VarKey,0))&amp;K$5</f>
        <v/>
      </c>
      <c r="L416" s="37">
        <f>MAX(L377,0)</f>
        <v/>
      </c>
      <c r="M416" s="32">
        <f>MAX(M377,0)</f>
        <v/>
      </c>
      <c r="N416" s="32">
        <f>MAX(N377,0)</f>
        <v/>
      </c>
      <c r="O416" s="32">
        <f>MAX(O377,0)</f>
        <v/>
      </c>
      <c r="P416" s="32">
        <f>MAX(P377,0)</f>
        <v/>
      </c>
      <c r="Q416" s="32">
        <f>MAX(Q377,0)</f>
        <v/>
      </c>
      <c r="R416" s="32">
        <f>MAX(R377,0)</f>
        <v/>
      </c>
      <c r="S416" s="32">
        <f>MAX(S377,0)</f>
        <v/>
      </c>
      <c r="T416" s="32">
        <f>MAX(T377,0)</f>
        <v/>
      </c>
      <c r="U416" s="32">
        <f>MAX(U377,0)</f>
        <v/>
      </c>
      <c r="V416" s="32">
        <f>MAX(V377,0)</f>
        <v/>
      </c>
      <c r="W416" s="32">
        <f>MAX(W377,0)</f>
        <v/>
      </c>
      <c r="X416" s="32">
        <f>MAX(X377,0)</f>
        <v/>
      </c>
      <c r="Y416" s="32">
        <f>MAX(Y377,0)</f>
        <v/>
      </c>
      <c r="Z416" s="32">
        <f>MAX(Z377,0)</f>
        <v/>
      </c>
      <c r="AA416" s="32">
        <f>MAX(AA377,0)</f>
        <v/>
      </c>
      <c r="AB416" s="32">
        <f>MAX(AB377,0)</f>
        <v/>
      </c>
      <c r="AC416" s="32">
        <f>MAX(AC377,0)</f>
        <v/>
      </c>
      <c r="AD416" s="32">
        <f>MAX(AD377,0)</f>
        <v/>
      </c>
      <c r="AF416" s="11">
        <f>CodePrefix&amp;$A416&amp;IF($C416="","","."&amp;$C416&amp;"."&amp;$B416)&amp;INDEX(VarEnd,MATCH($A416,VarKey,0))&amp;AF$5</f>
        <v/>
      </c>
      <c r="AG416" s="37">
        <f>MAX(AG377,0)</f>
        <v/>
      </c>
      <c r="AH416" s="32">
        <f>MAX(AH377,0)</f>
        <v/>
      </c>
      <c r="AI416" s="32">
        <f>MAX(AI377,0)</f>
        <v/>
      </c>
      <c r="AJ416" s="32">
        <f>MAX(AJ377,0)</f>
        <v/>
      </c>
      <c r="AK416" s="32">
        <f>MAX(AK377,0)</f>
        <v/>
      </c>
      <c r="AL416" s="32">
        <f>MAX(AL377,0)</f>
        <v/>
      </c>
      <c r="AM416" s="32">
        <f>MAX(AM377,0)</f>
        <v/>
      </c>
      <c r="AN416" s="32">
        <f>MAX(AN377,0)</f>
        <v/>
      </c>
      <c r="AO416" s="32">
        <f>MAX(AO377,0)</f>
        <v/>
      </c>
      <c r="AP416" s="32">
        <f>MAX(AP377,0)</f>
        <v/>
      </c>
      <c r="AQ416" s="32">
        <f>MAX(AQ377,0)</f>
        <v/>
      </c>
      <c r="AR416" s="32">
        <f>MAX(AR377,0)</f>
        <v/>
      </c>
      <c r="AS416" s="32">
        <f>MAX(AS377,0)</f>
        <v/>
      </c>
      <c r="AT416" s="32">
        <f>MAX(AT377,0)</f>
        <v/>
      </c>
      <c r="AU416" s="32">
        <f>MAX(AU377,0)</f>
        <v/>
      </c>
      <c r="AV416" s="32">
        <f>MAX(AV377,0)</f>
        <v/>
      </c>
      <c r="AW416" s="32">
        <f>MAX(AW377,0)</f>
        <v/>
      </c>
      <c r="AX416" s="32">
        <f>MAX(AX377,0)</f>
        <v/>
      </c>
      <c r="AY416" s="32">
        <f>MAX(AY377,0)</f>
        <v/>
      </c>
    </row>
    <row r="417" hidden="1" outlineLevel="1">
      <c r="A417" s="14" t="inlineStr">
        <is>
          <t>etx</t>
        </is>
      </c>
      <c r="B417" s="14" t="inlineStr">
        <is>
          <t>oop</t>
        </is>
      </c>
      <c r="C417" s="14" t="inlineStr">
        <is>
          <t>all</t>
        </is>
      </c>
      <c r="D417" s="36" t="n"/>
      <c r="E417" s="36" t="n"/>
      <c r="F417" s="36" t="n"/>
      <c r="G417" s="36" t="n"/>
      <c r="H417" s="14">
        <f>INDEX(VarLab,MATCH($A417,VarKey,0))&amp;INDEX(MemLab,MATCH($C417&amp;"|"&amp;$B417,MemKey,0))</f>
        <v/>
      </c>
      <c r="I417" s="14">
        <f>INDEX(VarUnit,MATCH($A417,VarKey,0))</f>
        <v/>
      </c>
      <c r="J417" s="14">
        <f>INDEX(VarSrc,MATCH($A417,VarKey,0))</f>
        <v/>
      </c>
      <c r="K417" s="11">
        <f>CodePrefix&amp;$A417&amp;IF($C417="","","."&amp;$C417&amp;"."&amp;$B417)&amp;INDEX(VarEnd,MATCH($A417,VarKey,0))&amp;K$5</f>
        <v/>
      </c>
      <c r="L417" s="37">
        <f>MAX(L378,0)</f>
        <v/>
      </c>
      <c r="M417" s="32">
        <f>MAX(M378,0)</f>
        <v/>
      </c>
      <c r="N417" s="32">
        <f>MAX(N378,0)</f>
        <v/>
      </c>
      <c r="O417" s="32">
        <f>MAX(O378,0)</f>
        <v/>
      </c>
      <c r="P417" s="32">
        <f>MAX(P378,0)</f>
        <v/>
      </c>
      <c r="Q417" s="32">
        <f>MAX(Q378,0)</f>
        <v/>
      </c>
      <c r="R417" s="32">
        <f>MAX(R378,0)</f>
        <v/>
      </c>
      <c r="S417" s="32">
        <f>MAX(S378,0)</f>
        <v/>
      </c>
      <c r="T417" s="32">
        <f>MAX(T378,0)</f>
        <v/>
      </c>
      <c r="U417" s="32">
        <f>MAX(U378,0)</f>
        <v/>
      </c>
      <c r="V417" s="32">
        <f>MAX(V378,0)</f>
        <v/>
      </c>
      <c r="W417" s="32">
        <f>MAX(W378,0)</f>
        <v/>
      </c>
      <c r="X417" s="32">
        <f>MAX(X378,0)</f>
        <v/>
      </c>
      <c r="Y417" s="32">
        <f>MAX(Y378,0)</f>
        <v/>
      </c>
      <c r="Z417" s="32">
        <f>MAX(Z378,0)</f>
        <v/>
      </c>
      <c r="AA417" s="32">
        <f>MAX(AA378,0)</f>
        <v/>
      </c>
      <c r="AB417" s="32">
        <f>MAX(AB378,0)</f>
        <v/>
      </c>
      <c r="AC417" s="32">
        <f>MAX(AC378,0)</f>
        <v/>
      </c>
      <c r="AD417" s="32">
        <f>MAX(AD378,0)</f>
        <v/>
      </c>
      <c r="AF417" s="11">
        <f>CodePrefix&amp;$A417&amp;IF($C417="","","."&amp;$C417&amp;"."&amp;$B417)&amp;INDEX(VarEnd,MATCH($A417,VarKey,0))&amp;AF$5</f>
        <v/>
      </c>
      <c r="AG417" s="37">
        <f>MAX(AG378,0)</f>
        <v/>
      </c>
      <c r="AH417" s="32">
        <f>MAX(AH378,0)</f>
        <v/>
      </c>
      <c r="AI417" s="32">
        <f>MAX(AI378,0)</f>
        <v/>
      </c>
      <c r="AJ417" s="32">
        <f>MAX(AJ378,0)</f>
        <v/>
      </c>
      <c r="AK417" s="32">
        <f>MAX(AK378,0)</f>
        <v/>
      </c>
      <c r="AL417" s="32">
        <f>MAX(AL378,0)</f>
        <v/>
      </c>
      <c r="AM417" s="32">
        <f>MAX(AM378,0)</f>
        <v/>
      </c>
      <c r="AN417" s="32">
        <f>MAX(AN378,0)</f>
        <v/>
      </c>
      <c r="AO417" s="32">
        <f>MAX(AO378,0)</f>
        <v/>
      </c>
      <c r="AP417" s="32">
        <f>MAX(AP378,0)</f>
        <v/>
      </c>
      <c r="AQ417" s="32">
        <f>MAX(AQ378,0)</f>
        <v/>
      </c>
      <c r="AR417" s="32">
        <f>MAX(AR378,0)</f>
        <v/>
      </c>
      <c r="AS417" s="32">
        <f>MAX(AS378,0)</f>
        <v/>
      </c>
      <c r="AT417" s="32">
        <f>MAX(AT378,0)</f>
        <v/>
      </c>
      <c r="AU417" s="32">
        <f>MAX(AU378,0)</f>
        <v/>
      </c>
      <c r="AV417" s="32">
        <f>MAX(AV378,0)</f>
        <v/>
      </c>
      <c r="AW417" s="32">
        <f>MAX(AW378,0)</f>
        <v/>
      </c>
      <c r="AX417" s="32">
        <f>MAX(AX378,0)</f>
        <v/>
      </c>
      <c r="AY417" s="32">
        <f>MAX(AY378,0)</f>
        <v/>
      </c>
    </row>
    <row r="418" hidden="1" outlineLevel="1">
      <c r="A418" s="14" t="inlineStr">
        <is>
          <t>etx</t>
        </is>
      </c>
      <c r="B418" s="14" t="inlineStr">
        <is>
          <t>bio</t>
        </is>
      </c>
      <c r="C418" s="14" t="inlineStr">
        <is>
          <t>all</t>
        </is>
      </c>
      <c r="D418" s="36" t="n"/>
      <c r="E418" s="36" t="n"/>
      <c r="F418" s="36" t="n"/>
      <c r="G418" s="36" t="n"/>
      <c r="H418" s="14">
        <f>INDEX(VarLab,MATCH($A418,VarKey,0))&amp;INDEX(MemLab,MATCH($C418&amp;"|"&amp;$B418,MemKey,0))</f>
        <v/>
      </c>
      <c r="I418" s="14">
        <f>INDEX(VarUnit,MATCH($A418,VarKey,0))</f>
        <v/>
      </c>
      <c r="J418" s="14">
        <f>INDEX(VarSrc,MATCH($A418,VarKey,0))</f>
        <v/>
      </c>
      <c r="K418" s="11">
        <f>CodePrefix&amp;$A418&amp;IF($C418="","","."&amp;$C418&amp;"."&amp;$B418)&amp;INDEX(VarEnd,MATCH($A418,VarKey,0))&amp;K$5</f>
        <v/>
      </c>
      <c r="L418" s="37">
        <f>MAX(L379,0)</f>
        <v/>
      </c>
      <c r="M418" s="32">
        <f>MAX(M379,0)</f>
        <v/>
      </c>
      <c r="N418" s="32">
        <f>MAX(N379,0)</f>
        <v/>
      </c>
      <c r="O418" s="32">
        <f>MAX(O379,0)</f>
        <v/>
      </c>
      <c r="P418" s="32">
        <f>MAX(P379,0)</f>
        <v/>
      </c>
      <c r="Q418" s="32">
        <f>MAX(Q379,0)</f>
        <v/>
      </c>
      <c r="R418" s="32">
        <f>MAX(R379,0)</f>
        <v/>
      </c>
      <c r="S418" s="32">
        <f>MAX(S379,0)</f>
        <v/>
      </c>
      <c r="T418" s="32">
        <f>MAX(T379,0)</f>
        <v/>
      </c>
      <c r="U418" s="32">
        <f>MAX(U379,0)</f>
        <v/>
      </c>
      <c r="V418" s="32">
        <f>MAX(V379,0)</f>
        <v/>
      </c>
      <c r="W418" s="32">
        <f>MAX(W379,0)</f>
        <v/>
      </c>
      <c r="X418" s="32">
        <f>MAX(X379,0)</f>
        <v/>
      </c>
      <c r="Y418" s="32">
        <f>MAX(Y379,0)</f>
        <v/>
      </c>
      <c r="Z418" s="32">
        <f>MAX(Z379,0)</f>
        <v/>
      </c>
      <c r="AA418" s="32">
        <f>MAX(AA379,0)</f>
        <v/>
      </c>
      <c r="AB418" s="32">
        <f>MAX(AB379,0)</f>
        <v/>
      </c>
      <c r="AC418" s="32">
        <f>MAX(AC379,0)</f>
        <v/>
      </c>
      <c r="AD418" s="32">
        <f>MAX(AD379,0)</f>
        <v/>
      </c>
      <c r="AF418" s="11">
        <f>CodePrefix&amp;$A418&amp;IF($C418="","","."&amp;$C418&amp;"."&amp;$B418)&amp;INDEX(VarEnd,MATCH($A418,VarKey,0))&amp;AF$5</f>
        <v/>
      </c>
      <c r="AG418" s="37">
        <f>MAX(AG379,0)</f>
        <v/>
      </c>
      <c r="AH418" s="32">
        <f>MAX(AH379,0)</f>
        <v/>
      </c>
      <c r="AI418" s="32">
        <f>MAX(AI379,0)</f>
        <v/>
      </c>
      <c r="AJ418" s="32">
        <f>MAX(AJ379,0)</f>
        <v/>
      </c>
      <c r="AK418" s="32">
        <f>MAX(AK379,0)</f>
        <v/>
      </c>
      <c r="AL418" s="32">
        <f>MAX(AL379,0)</f>
        <v/>
      </c>
      <c r="AM418" s="32">
        <f>MAX(AM379,0)</f>
        <v/>
      </c>
      <c r="AN418" s="32">
        <f>MAX(AN379,0)</f>
        <v/>
      </c>
      <c r="AO418" s="32">
        <f>MAX(AO379,0)</f>
        <v/>
      </c>
      <c r="AP418" s="32">
        <f>MAX(AP379,0)</f>
        <v/>
      </c>
      <c r="AQ418" s="32">
        <f>MAX(AQ379,0)</f>
        <v/>
      </c>
      <c r="AR418" s="32">
        <f>MAX(AR379,0)</f>
        <v/>
      </c>
      <c r="AS418" s="32">
        <f>MAX(AS379,0)</f>
        <v/>
      </c>
      <c r="AT418" s="32">
        <f>MAX(AT379,0)</f>
        <v/>
      </c>
      <c r="AU418" s="32">
        <f>MAX(AU379,0)</f>
        <v/>
      </c>
      <c r="AV418" s="32">
        <f>MAX(AV379,0)</f>
        <v/>
      </c>
      <c r="AW418" s="32">
        <f>MAX(AW379,0)</f>
        <v/>
      </c>
      <c r="AX418" s="32">
        <f>MAX(AX379,0)</f>
        <v/>
      </c>
      <c r="AY418" s="32">
        <f>MAX(AY379,0)</f>
        <v/>
      </c>
    </row>
    <row r="419" hidden="1" outlineLevel="1"/>
    <row r="420" hidden="1" outlineLevel="1">
      <c r="A420" s="14" t="inlineStr">
        <is>
          <t>esub</t>
        </is>
      </c>
      <c r="B420" s="14" t="inlineStr">
        <is>
          <t>coa</t>
        </is>
      </c>
      <c r="C420" s="14" t="inlineStr">
        <is>
          <t>pow</t>
        </is>
      </c>
      <c r="D420" s="36" t="n"/>
      <c r="E420" s="36" t="n"/>
      <c r="F420" s="36" t="n"/>
      <c r="G420" s="36" t="n"/>
      <c r="H420" s="14">
        <f>INDEX(VarLab,MATCH($A420,VarKey,0))&amp;INDEX(MemLab,MATCH($C420&amp;"|"&amp;$B420,MemKey,0))</f>
        <v/>
      </c>
      <c r="I420" s="14">
        <f>INDEX(VarUnit,MATCH($A420,VarKey,0))</f>
        <v/>
      </c>
      <c r="J420" s="14">
        <f>INDEX(VarSrc,MATCH($A420,VarKey,0))</f>
        <v/>
      </c>
      <c r="K420" s="11">
        <f>CodePrefix&amp;$A420&amp;IF($C420="","","."&amp;$C420&amp;"."&amp;$B420)&amp;INDEX(VarEnd,MATCH($A420,VarKey,0))&amp;K$5</f>
        <v/>
      </c>
      <c r="L420" s="37">
        <f>MAX(-L368,0)</f>
        <v/>
      </c>
      <c r="M420" s="32">
        <f>MAX(-M368,0)</f>
        <v/>
      </c>
      <c r="N420" s="32">
        <f>MAX(-N368,0)</f>
        <v/>
      </c>
      <c r="O420" s="32">
        <f>MAX(-O368,0)</f>
        <v/>
      </c>
      <c r="P420" s="32">
        <f>MAX(-P368,0)</f>
        <v/>
      </c>
      <c r="Q420" s="32">
        <f>MAX(-Q368,0)</f>
        <v/>
      </c>
      <c r="R420" s="32">
        <f>MAX(-R368,0)</f>
        <v/>
      </c>
      <c r="S420" s="32">
        <f>MAX(-S368,0)</f>
        <v/>
      </c>
      <c r="T420" s="32">
        <f>MAX(-T368,0)</f>
        <v/>
      </c>
      <c r="U420" s="32">
        <f>MAX(-U368,0)</f>
        <v/>
      </c>
      <c r="V420" s="32">
        <f>MAX(-V368,0)</f>
        <v/>
      </c>
      <c r="W420" s="32">
        <f>MAX(-W368,0)</f>
        <v/>
      </c>
      <c r="X420" s="32">
        <f>MAX(-X368,0)</f>
        <v/>
      </c>
      <c r="Y420" s="32">
        <f>MAX(-Y368,0)</f>
        <v/>
      </c>
      <c r="Z420" s="32">
        <f>MAX(-Z368,0)</f>
        <v/>
      </c>
      <c r="AA420" s="32">
        <f>MAX(-AA368,0)</f>
        <v/>
      </c>
      <c r="AB420" s="32">
        <f>MAX(-AB368,0)</f>
        <v/>
      </c>
      <c r="AC420" s="32">
        <f>MAX(-AC368,0)</f>
        <v/>
      </c>
      <c r="AD420" s="32">
        <f>MAX(-AD368,0)</f>
        <v/>
      </c>
      <c r="AF420" s="11">
        <f>CodePrefix&amp;$A420&amp;IF($C420="","","."&amp;$C420&amp;"."&amp;$B420)&amp;INDEX(VarEnd,MATCH($A420,VarKey,0))&amp;AF$5</f>
        <v/>
      </c>
      <c r="AG420" s="37">
        <f>MAX(-AG368,0)</f>
        <v/>
      </c>
      <c r="AH420" s="32">
        <f>MAX(-AH368,0)</f>
        <v/>
      </c>
      <c r="AI420" s="32">
        <f>MAX(-AI368,0)</f>
        <v/>
      </c>
      <c r="AJ420" s="32">
        <f>MAX(-AJ368,0)</f>
        <v/>
      </c>
      <c r="AK420" s="32">
        <f>MAX(-AK368,0)</f>
        <v/>
      </c>
      <c r="AL420" s="32">
        <f>MAX(-AL368,0)</f>
        <v/>
      </c>
      <c r="AM420" s="32">
        <f>MAX(-AM368,0)</f>
        <v/>
      </c>
      <c r="AN420" s="32">
        <f>MAX(-AN368,0)</f>
        <v/>
      </c>
      <c r="AO420" s="32">
        <f>MAX(-AO368,0)</f>
        <v/>
      </c>
      <c r="AP420" s="32">
        <f>MAX(-AP368,0)</f>
        <v/>
      </c>
      <c r="AQ420" s="32">
        <f>MAX(-AQ368,0)</f>
        <v/>
      </c>
      <c r="AR420" s="32">
        <f>MAX(-AR368,0)</f>
        <v/>
      </c>
      <c r="AS420" s="32">
        <f>MAX(-AS368,0)</f>
        <v/>
      </c>
      <c r="AT420" s="32">
        <f>MAX(-AT368,0)</f>
        <v/>
      </c>
      <c r="AU420" s="32">
        <f>MAX(-AU368,0)</f>
        <v/>
      </c>
      <c r="AV420" s="32">
        <f>MAX(-AV368,0)</f>
        <v/>
      </c>
      <c r="AW420" s="32">
        <f>MAX(-AW368,0)</f>
        <v/>
      </c>
      <c r="AX420" s="32">
        <f>MAX(-AX368,0)</f>
        <v/>
      </c>
      <c r="AY420" s="32">
        <f>MAX(-AY368,0)</f>
        <v/>
      </c>
    </row>
    <row r="421" hidden="1" outlineLevel="1">
      <c r="A421" s="14" t="inlineStr">
        <is>
          <t>esub</t>
        </is>
      </c>
      <c r="B421" s="14" t="inlineStr">
        <is>
          <t>coa</t>
        </is>
      </c>
      <c r="C421" s="14" t="inlineStr">
        <is>
          <t>res</t>
        </is>
      </c>
      <c r="D421" s="36" t="n"/>
      <c r="E421" s="36" t="n"/>
      <c r="F421" s="36" t="n"/>
      <c r="G421" s="36" t="n"/>
      <c r="H421" s="14">
        <f>INDEX(VarLab,MATCH($A421,VarKey,0))&amp;INDEX(MemLab,MATCH($C421&amp;"|"&amp;$B421,MemKey,0))</f>
        <v/>
      </c>
      <c r="I421" s="14">
        <f>INDEX(VarUnit,MATCH($A421,VarKey,0))</f>
        <v/>
      </c>
      <c r="J421" s="14">
        <f>INDEX(VarSrc,MATCH($A421,VarKey,0))</f>
        <v/>
      </c>
      <c r="K421" s="11">
        <f>CodePrefix&amp;$A421&amp;IF($C421="","","."&amp;$C421&amp;"."&amp;$B421)&amp;INDEX(VarEnd,MATCH($A421,VarKey,0))&amp;K$5</f>
        <v/>
      </c>
      <c r="L421" s="37">
        <f>MAX(-L369,0)</f>
        <v/>
      </c>
      <c r="M421" s="32">
        <f>MAX(-M369,0)</f>
        <v/>
      </c>
      <c r="N421" s="32">
        <f>MAX(-N369,0)</f>
        <v/>
      </c>
      <c r="O421" s="32">
        <f>MAX(-O369,0)</f>
        <v/>
      </c>
      <c r="P421" s="32">
        <f>MAX(-P369,0)</f>
        <v/>
      </c>
      <c r="Q421" s="32">
        <f>MAX(-Q369,0)</f>
        <v/>
      </c>
      <c r="R421" s="32">
        <f>MAX(-R369,0)</f>
        <v/>
      </c>
      <c r="S421" s="32">
        <f>MAX(-S369,0)</f>
        <v/>
      </c>
      <c r="T421" s="32">
        <f>MAX(-T369,0)</f>
        <v/>
      </c>
      <c r="U421" s="32">
        <f>MAX(-U369,0)</f>
        <v/>
      </c>
      <c r="V421" s="32">
        <f>MAX(-V369,0)</f>
        <v/>
      </c>
      <c r="W421" s="32">
        <f>MAX(-W369,0)</f>
        <v/>
      </c>
      <c r="X421" s="32">
        <f>MAX(-X369,0)</f>
        <v/>
      </c>
      <c r="Y421" s="32">
        <f>MAX(-Y369,0)</f>
        <v/>
      </c>
      <c r="Z421" s="32">
        <f>MAX(-Z369,0)</f>
        <v/>
      </c>
      <c r="AA421" s="32">
        <f>MAX(-AA369,0)</f>
        <v/>
      </c>
      <c r="AB421" s="32">
        <f>MAX(-AB369,0)</f>
        <v/>
      </c>
      <c r="AC421" s="32">
        <f>MAX(-AC369,0)</f>
        <v/>
      </c>
      <c r="AD421" s="32">
        <f>MAX(-AD369,0)</f>
        <v/>
      </c>
      <c r="AF421" s="11">
        <f>CodePrefix&amp;$A421&amp;IF($C421="","","."&amp;$C421&amp;"."&amp;$B421)&amp;INDEX(VarEnd,MATCH($A421,VarKey,0))&amp;AF$5</f>
        <v/>
      </c>
      <c r="AG421" s="37">
        <f>MAX(-AG369,0)</f>
        <v/>
      </c>
      <c r="AH421" s="32">
        <f>MAX(-AH369,0)</f>
        <v/>
      </c>
      <c r="AI421" s="32">
        <f>MAX(-AI369,0)</f>
        <v/>
      </c>
      <c r="AJ421" s="32">
        <f>MAX(-AJ369,0)</f>
        <v/>
      </c>
      <c r="AK421" s="32">
        <f>MAX(-AK369,0)</f>
        <v/>
      </c>
      <c r="AL421" s="32">
        <f>MAX(-AL369,0)</f>
        <v/>
      </c>
      <c r="AM421" s="32">
        <f>MAX(-AM369,0)</f>
        <v/>
      </c>
      <c r="AN421" s="32">
        <f>MAX(-AN369,0)</f>
        <v/>
      </c>
      <c r="AO421" s="32">
        <f>MAX(-AO369,0)</f>
        <v/>
      </c>
      <c r="AP421" s="32">
        <f>MAX(-AP369,0)</f>
        <v/>
      </c>
      <c r="AQ421" s="32">
        <f>MAX(-AQ369,0)</f>
        <v/>
      </c>
      <c r="AR421" s="32">
        <f>MAX(-AR369,0)</f>
        <v/>
      </c>
      <c r="AS421" s="32">
        <f>MAX(-AS369,0)</f>
        <v/>
      </c>
      <c r="AT421" s="32">
        <f>MAX(-AT369,0)</f>
        <v/>
      </c>
      <c r="AU421" s="32">
        <f>MAX(-AU369,0)</f>
        <v/>
      </c>
      <c r="AV421" s="32">
        <f>MAX(-AV369,0)</f>
        <v/>
      </c>
      <c r="AW421" s="32">
        <f>MAX(-AW369,0)</f>
        <v/>
      </c>
      <c r="AX421" s="32">
        <f>MAX(-AX369,0)</f>
        <v/>
      </c>
      <c r="AY421" s="32">
        <f>MAX(-AY369,0)</f>
        <v/>
      </c>
    </row>
    <row r="422" hidden="1" outlineLevel="1">
      <c r="A422" s="14" t="inlineStr">
        <is>
          <t>esub</t>
        </is>
      </c>
      <c r="B422" s="14" t="inlineStr">
        <is>
          <t>coa</t>
        </is>
      </c>
      <c r="C422" s="14" t="inlineStr">
        <is>
          <t>ind</t>
        </is>
      </c>
      <c r="D422" s="36" t="n"/>
      <c r="E422" s="36" t="n"/>
      <c r="F422" s="36" t="n"/>
      <c r="G422" s="36" t="n"/>
      <c r="H422" s="14">
        <f>INDEX(VarLab,MATCH($A422,VarKey,0))&amp;INDEX(MemLab,MATCH($C422&amp;"|"&amp;$B422,MemKey,0))</f>
        <v/>
      </c>
      <c r="I422" s="14">
        <f>INDEX(VarUnit,MATCH($A422,VarKey,0))</f>
        <v/>
      </c>
      <c r="J422" s="14">
        <f>INDEX(VarSrc,MATCH($A422,VarKey,0))</f>
        <v/>
      </c>
      <c r="K422" s="11">
        <f>CodePrefix&amp;$A422&amp;IF($C422="","","."&amp;$C422&amp;"."&amp;$B422)&amp;INDEX(VarEnd,MATCH($A422,VarKey,0))&amp;K$5</f>
        <v/>
      </c>
      <c r="L422" s="37">
        <f>MAX(-L370,0)</f>
        <v/>
      </c>
      <c r="M422" s="32">
        <f>MAX(-M370,0)</f>
        <v/>
      </c>
      <c r="N422" s="32">
        <f>MAX(-N370,0)</f>
        <v/>
      </c>
      <c r="O422" s="32">
        <f>MAX(-O370,0)</f>
        <v/>
      </c>
      <c r="P422" s="32">
        <f>MAX(-P370,0)</f>
        <v/>
      </c>
      <c r="Q422" s="32">
        <f>MAX(-Q370,0)</f>
        <v/>
      </c>
      <c r="R422" s="32">
        <f>MAX(-R370,0)</f>
        <v/>
      </c>
      <c r="S422" s="32">
        <f>MAX(-S370,0)</f>
        <v/>
      </c>
      <c r="T422" s="32">
        <f>MAX(-T370,0)</f>
        <v/>
      </c>
      <c r="U422" s="32">
        <f>MAX(-U370,0)</f>
        <v/>
      </c>
      <c r="V422" s="32">
        <f>MAX(-V370,0)</f>
        <v/>
      </c>
      <c r="W422" s="32">
        <f>MAX(-W370,0)</f>
        <v/>
      </c>
      <c r="X422" s="32">
        <f>MAX(-X370,0)</f>
        <v/>
      </c>
      <c r="Y422" s="32">
        <f>MAX(-Y370,0)</f>
        <v/>
      </c>
      <c r="Z422" s="32">
        <f>MAX(-Z370,0)</f>
        <v/>
      </c>
      <c r="AA422" s="32">
        <f>MAX(-AA370,0)</f>
        <v/>
      </c>
      <c r="AB422" s="32">
        <f>MAX(-AB370,0)</f>
        <v/>
      </c>
      <c r="AC422" s="32">
        <f>MAX(-AC370,0)</f>
        <v/>
      </c>
      <c r="AD422" s="32">
        <f>MAX(-AD370,0)</f>
        <v/>
      </c>
      <c r="AF422" s="11">
        <f>CodePrefix&amp;$A422&amp;IF($C422="","","."&amp;$C422&amp;"."&amp;$B422)&amp;INDEX(VarEnd,MATCH($A422,VarKey,0))&amp;AF$5</f>
        <v/>
      </c>
      <c r="AG422" s="37">
        <f>MAX(-AG370,0)</f>
        <v/>
      </c>
      <c r="AH422" s="32">
        <f>MAX(-AH370,0)</f>
        <v/>
      </c>
      <c r="AI422" s="32">
        <f>MAX(-AI370,0)</f>
        <v/>
      </c>
      <c r="AJ422" s="32">
        <f>MAX(-AJ370,0)</f>
        <v/>
      </c>
      <c r="AK422" s="32">
        <f>MAX(-AK370,0)</f>
        <v/>
      </c>
      <c r="AL422" s="32">
        <f>MAX(-AL370,0)</f>
        <v/>
      </c>
      <c r="AM422" s="32">
        <f>MAX(-AM370,0)</f>
        <v/>
      </c>
      <c r="AN422" s="32">
        <f>MAX(-AN370,0)</f>
        <v/>
      </c>
      <c r="AO422" s="32">
        <f>MAX(-AO370,0)</f>
        <v/>
      </c>
      <c r="AP422" s="32">
        <f>MAX(-AP370,0)</f>
        <v/>
      </c>
      <c r="AQ422" s="32">
        <f>MAX(-AQ370,0)</f>
        <v/>
      </c>
      <c r="AR422" s="32">
        <f>MAX(-AR370,0)</f>
        <v/>
      </c>
      <c r="AS422" s="32">
        <f>MAX(-AS370,0)</f>
        <v/>
      </c>
      <c r="AT422" s="32">
        <f>MAX(-AT370,0)</f>
        <v/>
      </c>
      <c r="AU422" s="32">
        <f>MAX(-AU370,0)</f>
        <v/>
      </c>
      <c r="AV422" s="32">
        <f>MAX(-AV370,0)</f>
        <v/>
      </c>
      <c r="AW422" s="32">
        <f>MAX(-AW370,0)</f>
        <v/>
      </c>
      <c r="AX422" s="32">
        <f>MAX(-AX370,0)</f>
        <v/>
      </c>
      <c r="AY422" s="32">
        <f>MAX(-AY370,0)</f>
        <v/>
      </c>
    </row>
    <row r="423" hidden="1" outlineLevel="1">
      <c r="A423" s="14" t="inlineStr">
        <is>
          <t>esub</t>
        </is>
      </c>
      <c r="B423" s="14" t="inlineStr">
        <is>
          <t>nga</t>
        </is>
      </c>
      <c r="C423" s="14" t="inlineStr">
        <is>
          <t>pow</t>
        </is>
      </c>
      <c r="D423" s="36" t="n"/>
      <c r="E423" s="36" t="n"/>
      <c r="F423" s="36" t="n"/>
      <c r="G423" s="36" t="n"/>
      <c r="H423" s="14">
        <f>INDEX(VarLab,MATCH($A423,VarKey,0))&amp;INDEX(MemLab,MATCH($C423&amp;"|"&amp;$B423,MemKey,0))</f>
        <v/>
      </c>
      <c r="I423" s="14">
        <f>INDEX(VarUnit,MATCH($A423,VarKey,0))</f>
        <v/>
      </c>
      <c r="J423" s="14">
        <f>INDEX(VarSrc,MATCH($A423,VarKey,0))</f>
        <v/>
      </c>
      <c r="K423" s="11">
        <f>CodePrefix&amp;$A423&amp;IF($C423="","","."&amp;$C423&amp;"."&amp;$B423)&amp;INDEX(VarEnd,MATCH($A423,VarKey,0))&amp;K$5</f>
        <v/>
      </c>
      <c r="L423" s="37">
        <f>MAX(-L371,0)</f>
        <v/>
      </c>
      <c r="M423" s="32">
        <f>MAX(-M371,0)</f>
        <v/>
      </c>
      <c r="N423" s="32">
        <f>MAX(-N371,0)</f>
        <v/>
      </c>
      <c r="O423" s="32">
        <f>MAX(-O371,0)</f>
        <v/>
      </c>
      <c r="P423" s="32">
        <f>MAX(-P371,0)</f>
        <v/>
      </c>
      <c r="Q423" s="32">
        <f>MAX(-Q371,0)</f>
        <v/>
      </c>
      <c r="R423" s="32">
        <f>MAX(-R371,0)</f>
        <v/>
      </c>
      <c r="S423" s="32">
        <f>MAX(-S371,0)</f>
        <v/>
      </c>
      <c r="T423" s="32">
        <f>MAX(-T371,0)</f>
        <v/>
      </c>
      <c r="U423" s="32">
        <f>MAX(-U371,0)</f>
        <v/>
      </c>
      <c r="V423" s="32">
        <f>MAX(-V371,0)</f>
        <v/>
      </c>
      <c r="W423" s="32">
        <f>MAX(-W371,0)</f>
        <v/>
      </c>
      <c r="X423" s="32">
        <f>MAX(-X371,0)</f>
        <v/>
      </c>
      <c r="Y423" s="32">
        <f>MAX(-Y371,0)</f>
        <v/>
      </c>
      <c r="Z423" s="32">
        <f>MAX(-Z371,0)</f>
        <v/>
      </c>
      <c r="AA423" s="32">
        <f>MAX(-AA371,0)</f>
        <v/>
      </c>
      <c r="AB423" s="32">
        <f>MAX(-AB371,0)</f>
        <v/>
      </c>
      <c r="AC423" s="32">
        <f>MAX(-AC371,0)</f>
        <v/>
      </c>
      <c r="AD423" s="32">
        <f>MAX(-AD371,0)</f>
        <v/>
      </c>
      <c r="AF423" s="11">
        <f>CodePrefix&amp;$A423&amp;IF($C423="","","."&amp;$C423&amp;"."&amp;$B423)&amp;INDEX(VarEnd,MATCH($A423,VarKey,0))&amp;AF$5</f>
        <v/>
      </c>
      <c r="AG423" s="37">
        <f>MAX(-AG371,0)</f>
        <v/>
      </c>
      <c r="AH423" s="32">
        <f>MAX(-AH371,0)</f>
        <v/>
      </c>
      <c r="AI423" s="32">
        <f>MAX(-AI371,0)</f>
        <v/>
      </c>
      <c r="AJ423" s="32">
        <f>MAX(-AJ371,0)</f>
        <v/>
      </c>
      <c r="AK423" s="32">
        <f>MAX(-AK371,0)</f>
        <v/>
      </c>
      <c r="AL423" s="32">
        <f>MAX(-AL371,0)</f>
        <v/>
      </c>
      <c r="AM423" s="32">
        <f>MAX(-AM371,0)</f>
        <v/>
      </c>
      <c r="AN423" s="32">
        <f>MAX(-AN371,0)</f>
        <v/>
      </c>
      <c r="AO423" s="32">
        <f>MAX(-AO371,0)</f>
        <v/>
      </c>
      <c r="AP423" s="32">
        <f>MAX(-AP371,0)</f>
        <v/>
      </c>
      <c r="AQ423" s="32">
        <f>MAX(-AQ371,0)</f>
        <v/>
      </c>
      <c r="AR423" s="32">
        <f>MAX(-AR371,0)</f>
        <v/>
      </c>
      <c r="AS423" s="32">
        <f>MAX(-AS371,0)</f>
        <v/>
      </c>
      <c r="AT423" s="32">
        <f>MAX(-AT371,0)</f>
        <v/>
      </c>
      <c r="AU423" s="32">
        <f>MAX(-AU371,0)</f>
        <v/>
      </c>
      <c r="AV423" s="32">
        <f>MAX(-AV371,0)</f>
        <v/>
      </c>
      <c r="AW423" s="32">
        <f>MAX(-AW371,0)</f>
        <v/>
      </c>
      <c r="AX423" s="32">
        <f>MAX(-AX371,0)</f>
        <v/>
      </c>
      <c r="AY423" s="32">
        <f>MAX(-AY371,0)</f>
        <v/>
      </c>
    </row>
    <row r="424" hidden="1" outlineLevel="1">
      <c r="A424" s="14" t="inlineStr">
        <is>
          <t>esub</t>
        </is>
      </c>
      <c r="B424" s="14" t="inlineStr">
        <is>
          <t>nga</t>
        </is>
      </c>
      <c r="C424" s="14" t="inlineStr">
        <is>
          <t>res</t>
        </is>
      </c>
      <c r="D424" s="36" t="n"/>
      <c r="E424" s="36" t="n"/>
      <c r="F424" s="36" t="n"/>
      <c r="G424" s="36" t="n"/>
      <c r="H424" s="14">
        <f>INDEX(VarLab,MATCH($A424,VarKey,0))&amp;INDEX(MemLab,MATCH($C424&amp;"|"&amp;$B424,MemKey,0))</f>
        <v/>
      </c>
      <c r="I424" s="14">
        <f>INDEX(VarUnit,MATCH($A424,VarKey,0))</f>
        <v/>
      </c>
      <c r="J424" s="14">
        <f>INDEX(VarSrc,MATCH($A424,VarKey,0))</f>
        <v/>
      </c>
      <c r="K424" s="11">
        <f>CodePrefix&amp;$A424&amp;IF($C424="","","."&amp;$C424&amp;"."&amp;$B424)&amp;INDEX(VarEnd,MATCH($A424,VarKey,0))&amp;K$5</f>
        <v/>
      </c>
      <c r="L424" s="37">
        <f>MAX(-L372,0)</f>
        <v/>
      </c>
      <c r="M424" s="32">
        <f>MAX(-M372,0)</f>
        <v/>
      </c>
      <c r="N424" s="32">
        <f>MAX(-N372,0)</f>
        <v/>
      </c>
      <c r="O424" s="32">
        <f>MAX(-O372,0)</f>
        <v/>
      </c>
      <c r="P424" s="32">
        <f>MAX(-P372,0)</f>
        <v/>
      </c>
      <c r="Q424" s="32">
        <f>MAX(-Q372,0)</f>
        <v/>
      </c>
      <c r="R424" s="32">
        <f>MAX(-R372,0)</f>
        <v/>
      </c>
      <c r="S424" s="32">
        <f>MAX(-S372,0)</f>
        <v/>
      </c>
      <c r="T424" s="32">
        <f>MAX(-T372,0)</f>
        <v/>
      </c>
      <c r="U424" s="32">
        <f>MAX(-U372,0)</f>
        <v/>
      </c>
      <c r="V424" s="32">
        <f>MAX(-V372,0)</f>
        <v/>
      </c>
      <c r="W424" s="32">
        <f>MAX(-W372,0)</f>
        <v/>
      </c>
      <c r="X424" s="32">
        <f>MAX(-X372,0)</f>
        <v/>
      </c>
      <c r="Y424" s="32">
        <f>MAX(-Y372,0)</f>
        <v/>
      </c>
      <c r="Z424" s="32">
        <f>MAX(-Z372,0)</f>
        <v/>
      </c>
      <c r="AA424" s="32">
        <f>MAX(-AA372,0)</f>
        <v/>
      </c>
      <c r="AB424" s="32">
        <f>MAX(-AB372,0)</f>
        <v/>
      </c>
      <c r="AC424" s="32">
        <f>MAX(-AC372,0)</f>
        <v/>
      </c>
      <c r="AD424" s="32">
        <f>MAX(-AD372,0)</f>
        <v/>
      </c>
      <c r="AF424" s="11">
        <f>CodePrefix&amp;$A424&amp;IF($C424="","","."&amp;$C424&amp;"."&amp;$B424)&amp;INDEX(VarEnd,MATCH($A424,VarKey,0))&amp;AF$5</f>
        <v/>
      </c>
      <c r="AG424" s="37">
        <f>MAX(-AG372,0)</f>
        <v/>
      </c>
      <c r="AH424" s="32">
        <f>MAX(-AH372,0)</f>
        <v/>
      </c>
      <c r="AI424" s="32">
        <f>MAX(-AI372,0)</f>
        <v/>
      </c>
      <c r="AJ424" s="32">
        <f>MAX(-AJ372,0)</f>
        <v/>
      </c>
      <c r="AK424" s="32">
        <f>MAX(-AK372,0)</f>
        <v/>
      </c>
      <c r="AL424" s="32">
        <f>MAX(-AL372,0)</f>
        <v/>
      </c>
      <c r="AM424" s="32">
        <f>MAX(-AM372,0)</f>
        <v/>
      </c>
      <c r="AN424" s="32">
        <f>MAX(-AN372,0)</f>
        <v/>
      </c>
      <c r="AO424" s="32">
        <f>MAX(-AO372,0)</f>
        <v/>
      </c>
      <c r="AP424" s="32">
        <f>MAX(-AP372,0)</f>
        <v/>
      </c>
      <c r="AQ424" s="32">
        <f>MAX(-AQ372,0)</f>
        <v/>
      </c>
      <c r="AR424" s="32">
        <f>MAX(-AR372,0)</f>
        <v/>
      </c>
      <c r="AS424" s="32">
        <f>MAX(-AS372,0)</f>
        <v/>
      </c>
      <c r="AT424" s="32">
        <f>MAX(-AT372,0)</f>
        <v/>
      </c>
      <c r="AU424" s="32">
        <f>MAX(-AU372,0)</f>
        <v/>
      </c>
      <c r="AV424" s="32">
        <f>MAX(-AV372,0)</f>
        <v/>
      </c>
      <c r="AW424" s="32">
        <f>MAX(-AW372,0)</f>
        <v/>
      </c>
      <c r="AX424" s="32">
        <f>MAX(-AX372,0)</f>
        <v/>
      </c>
      <c r="AY424" s="32">
        <f>MAX(-AY372,0)</f>
        <v/>
      </c>
    </row>
    <row r="425" hidden="1" outlineLevel="1">
      <c r="A425" s="14" t="inlineStr">
        <is>
          <t>esub</t>
        </is>
      </c>
      <c r="B425" s="14" t="inlineStr">
        <is>
          <t>nga</t>
        </is>
      </c>
      <c r="C425" s="14" t="inlineStr">
        <is>
          <t>ind</t>
        </is>
      </c>
      <c r="D425" s="36" t="n"/>
      <c r="E425" s="36" t="n"/>
      <c r="F425" s="36" t="n"/>
      <c r="G425" s="36" t="n"/>
      <c r="H425" s="14">
        <f>INDEX(VarLab,MATCH($A425,VarKey,0))&amp;INDEX(MemLab,MATCH($C425&amp;"|"&amp;$B425,MemKey,0))</f>
        <v/>
      </c>
      <c r="I425" s="14">
        <f>INDEX(VarUnit,MATCH($A425,VarKey,0))</f>
        <v/>
      </c>
      <c r="J425" s="14">
        <f>INDEX(VarSrc,MATCH($A425,VarKey,0))</f>
        <v/>
      </c>
      <c r="K425" s="11">
        <f>CodePrefix&amp;$A425&amp;IF($C425="","","."&amp;$C425&amp;"."&amp;$B425)&amp;INDEX(VarEnd,MATCH($A425,VarKey,0))&amp;K$5</f>
        <v/>
      </c>
      <c r="L425" s="37">
        <f>MAX(-L373,0)</f>
        <v/>
      </c>
      <c r="M425" s="32">
        <f>MAX(-M373,0)</f>
        <v/>
      </c>
      <c r="N425" s="32">
        <f>MAX(-N373,0)</f>
        <v/>
      </c>
      <c r="O425" s="32">
        <f>MAX(-O373,0)</f>
        <v/>
      </c>
      <c r="P425" s="32">
        <f>MAX(-P373,0)</f>
        <v/>
      </c>
      <c r="Q425" s="32">
        <f>MAX(-Q373,0)</f>
        <v/>
      </c>
      <c r="R425" s="32">
        <f>MAX(-R373,0)</f>
        <v/>
      </c>
      <c r="S425" s="32">
        <f>MAX(-S373,0)</f>
        <v/>
      </c>
      <c r="T425" s="32">
        <f>MAX(-T373,0)</f>
        <v/>
      </c>
      <c r="U425" s="32">
        <f>MAX(-U373,0)</f>
        <v/>
      </c>
      <c r="V425" s="32">
        <f>MAX(-V373,0)</f>
        <v/>
      </c>
      <c r="W425" s="32">
        <f>MAX(-W373,0)</f>
        <v/>
      </c>
      <c r="X425" s="32">
        <f>MAX(-X373,0)</f>
        <v/>
      </c>
      <c r="Y425" s="32">
        <f>MAX(-Y373,0)</f>
        <v/>
      </c>
      <c r="Z425" s="32">
        <f>MAX(-Z373,0)</f>
        <v/>
      </c>
      <c r="AA425" s="32">
        <f>MAX(-AA373,0)</f>
        <v/>
      </c>
      <c r="AB425" s="32">
        <f>MAX(-AB373,0)</f>
        <v/>
      </c>
      <c r="AC425" s="32">
        <f>MAX(-AC373,0)</f>
        <v/>
      </c>
      <c r="AD425" s="32">
        <f>MAX(-AD373,0)</f>
        <v/>
      </c>
      <c r="AF425" s="11">
        <f>CodePrefix&amp;$A425&amp;IF($C425="","","."&amp;$C425&amp;"."&amp;$B425)&amp;INDEX(VarEnd,MATCH($A425,VarKey,0))&amp;AF$5</f>
        <v/>
      </c>
      <c r="AG425" s="37">
        <f>MAX(-AG373,0)</f>
        <v/>
      </c>
      <c r="AH425" s="32">
        <f>MAX(-AH373,0)</f>
        <v/>
      </c>
      <c r="AI425" s="32">
        <f>MAX(-AI373,0)</f>
        <v/>
      </c>
      <c r="AJ425" s="32">
        <f>MAX(-AJ373,0)</f>
        <v/>
      </c>
      <c r="AK425" s="32">
        <f>MAX(-AK373,0)</f>
        <v/>
      </c>
      <c r="AL425" s="32">
        <f>MAX(-AL373,0)</f>
        <v/>
      </c>
      <c r="AM425" s="32">
        <f>MAX(-AM373,0)</f>
        <v/>
      </c>
      <c r="AN425" s="32">
        <f>MAX(-AN373,0)</f>
        <v/>
      </c>
      <c r="AO425" s="32">
        <f>MAX(-AO373,0)</f>
        <v/>
      </c>
      <c r="AP425" s="32">
        <f>MAX(-AP373,0)</f>
        <v/>
      </c>
      <c r="AQ425" s="32">
        <f>MAX(-AQ373,0)</f>
        <v/>
      </c>
      <c r="AR425" s="32">
        <f>MAX(-AR373,0)</f>
        <v/>
      </c>
      <c r="AS425" s="32">
        <f>MAX(-AS373,0)</f>
        <v/>
      </c>
      <c r="AT425" s="32">
        <f>MAX(-AT373,0)</f>
        <v/>
      </c>
      <c r="AU425" s="32">
        <f>MAX(-AU373,0)</f>
        <v/>
      </c>
      <c r="AV425" s="32">
        <f>MAX(-AV373,0)</f>
        <v/>
      </c>
      <c r="AW425" s="32">
        <f>MAX(-AW373,0)</f>
        <v/>
      </c>
      <c r="AX425" s="32">
        <f>MAX(-AX373,0)</f>
        <v/>
      </c>
      <c r="AY425" s="32">
        <f>MAX(-AY373,0)</f>
        <v/>
      </c>
    </row>
    <row r="426" hidden="1" outlineLevel="1">
      <c r="A426" s="14" t="inlineStr">
        <is>
          <t>esub</t>
        </is>
      </c>
      <c r="B426" s="14" t="inlineStr">
        <is>
          <t>gso</t>
        </is>
      </c>
      <c r="C426" s="14" t="inlineStr">
        <is>
          <t>all</t>
        </is>
      </c>
      <c r="D426" s="36" t="n"/>
      <c r="E426" s="36" t="n"/>
      <c r="F426" s="36" t="n"/>
      <c r="G426" s="36" t="n"/>
      <c r="H426" s="14">
        <f>INDEX(VarLab,MATCH($A426,VarKey,0))&amp;INDEX(MemLab,MATCH($C426&amp;"|"&amp;$B426,MemKey,0))</f>
        <v/>
      </c>
      <c r="I426" s="14">
        <f>INDEX(VarUnit,MATCH($A426,VarKey,0))</f>
        <v/>
      </c>
      <c r="J426" s="14">
        <f>INDEX(VarSrc,MATCH($A426,VarKey,0))</f>
        <v/>
      </c>
      <c r="K426" s="11">
        <f>CodePrefix&amp;$A426&amp;IF($C426="","","."&amp;$C426&amp;"."&amp;$B426)&amp;INDEX(VarEnd,MATCH($A426,VarKey,0))&amp;K$5</f>
        <v/>
      </c>
      <c r="L426" s="37">
        <f>MAX(-L374,0)</f>
        <v/>
      </c>
      <c r="M426" s="32">
        <f>MAX(-M374,0)</f>
        <v/>
      </c>
      <c r="N426" s="32">
        <f>MAX(-N374,0)</f>
        <v/>
      </c>
      <c r="O426" s="32">
        <f>MAX(-O374,0)</f>
        <v/>
      </c>
      <c r="P426" s="32">
        <f>MAX(-P374,0)</f>
        <v/>
      </c>
      <c r="Q426" s="32">
        <f>MAX(-Q374,0)</f>
        <v/>
      </c>
      <c r="R426" s="32">
        <f>MAX(-R374,0)</f>
        <v/>
      </c>
      <c r="S426" s="32">
        <f>MAX(-S374,0)</f>
        <v/>
      </c>
      <c r="T426" s="32">
        <f>MAX(-T374,0)</f>
        <v/>
      </c>
      <c r="U426" s="32">
        <f>MAX(-U374,0)</f>
        <v/>
      </c>
      <c r="V426" s="32">
        <f>MAX(-V374,0)</f>
        <v/>
      </c>
      <c r="W426" s="32">
        <f>MAX(-W374,0)</f>
        <v/>
      </c>
      <c r="X426" s="32">
        <f>MAX(-X374,0)</f>
        <v/>
      </c>
      <c r="Y426" s="32">
        <f>MAX(-Y374,0)</f>
        <v/>
      </c>
      <c r="Z426" s="32">
        <f>MAX(-Z374,0)</f>
        <v/>
      </c>
      <c r="AA426" s="32">
        <f>MAX(-AA374,0)</f>
        <v/>
      </c>
      <c r="AB426" s="32">
        <f>MAX(-AB374,0)</f>
        <v/>
      </c>
      <c r="AC426" s="32">
        <f>MAX(-AC374,0)</f>
        <v/>
      </c>
      <c r="AD426" s="32">
        <f>MAX(-AD374,0)</f>
        <v/>
      </c>
      <c r="AF426" s="11">
        <f>CodePrefix&amp;$A426&amp;IF($C426="","","."&amp;$C426&amp;"."&amp;$B426)&amp;INDEX(VarEnd,MATCH($A426,VarKey,0))&amp;AF$5</f>
        <v/>
      </c>
      <c r="AG426" s="37">
        <f>MAX(-AG374,0)</f>
        <v/>
      </c>
      <c r="AH426" s="32">
        <f>MAX(-AH374,0)</f>
        <v/>
      </c>
      <c r="AI426" s="32">
        <f>MAX(-AI374,0)</f>
        <v/>
      </c>
      <c r="AJ426" s="32">
        <f>MAX(-AJ374,0)</f>
        <v/>
      </c>
      <c r="AK426" s="32">
        <f>MAX(-AK374,0)</f>
        <v/>
      </c>
      <c r="AL426" s="32">
        <f>MAX(-AL374,0)</f>
        <v/>
      </c>
      <c r="AM426" s="32">
        <f>MAX(-AM374,0)</f>
        <v/>
      </c>
      <c r="AN426" s="32">
        <f>MAX(-AN374,0)</f>
        <v/>
      </c>
      <c r="AO426" s="32">
        <f>MAX(-AO374,0)</f>
        <v/>
      </c>
      <c r="AP426" s="32">
        <f>MAX(-AP374,0)</f>
        <v/>
      </c>
      <c r="AQ426" s="32">
        <f>MAX(-AQ374,0)</f>
        <v/>
      </c>
      <c r="AR426" s="32">
        <f>MAX(-AR374,0)</f>
        <v/>
      </c>
      <c r="AS426" s="32">
        <f>MAX(-AS374,0)</f>
        <v/>
      </c>
      <c r="AT426" s="32">
        <f>MAX(-AT374,0)</f>
        <v/>
      </c>
      <c r="AU426" s="32">
        <f>MAX(-AU374,0)</f>
        <v/>
      </c>
      <c r="AV426" s="32">
        <f>MAX(-AV374,0)</f>
        <v/>
      </c>
      <c r="AW426" s="32">
        <f>MAX(-AW374,0)</f>
        <v/>
      </c>
      <c r="AX426" s="32">
        <f>MAX(-AX374,0)</f>
        <v/>
      </c>
      <c r="AY426" s="32">
        <f>MAX(-AY374,0)</f>
        <v/>
      </c>
    </row>
    <row r="427" hidden="1" outlineLevel="1">
      <c r="A427" s="14" t="inlineStr">
        <is>
          <t>esub</t>
        </is>
      </c>
      <c r="B427" s="14" t="inlineStr">
        <is>
          <t>die</t>
        </is>
      </c>
      <c r="C427" s="14" t="inlineStr">
        <is>
          <t>all</t>
        </is>
      </c>
      <c r="D427" s="36" t="n"/>
      <c r="E427" s="36" t="n"/>
      <c r="F427" s="36" t="n"/>
      <c r="G427" s="36" t="n"/>
      <c r="H427" s="14">
        <f>INDEX(VarLab,MATCH($A427,VarKey,0))&amp;INDEX(MemLab,MATCH($C427&amp;"|"&amp;$B427,MemKey,0))</f>
        <v/>
      </c>
      <c r="I427" s="14">
        <f>INDEX(VarUnit,MATCH($A427,VarKey,0))</f>
        <v/>
      </c>
      <c r="J427" s="14">
        <f>INDEX(VarSrc,MATCH($A427,VarKey,0))</f>
        <v/>
      </c>
      <c r="K427" s="11">
        <f>CodePrefix&amp;$A427&amp;IF($C427="","","."&amp;$C427&amp;"."&amp;$B427)&amp;INDEX(VarEnd,MATCH($A427,VarKey,0))&amp;K$5</f>
        <v/>
      </c>
      <c r="L427" s="37">
        <f>MAX(-L375,0)</f>
        <v/>
      </c>
      <c r="M427" s="32">
        <f>MAX(-M375,0)</f>
        <v/>
      </c>
      <c r="N427" s="32">
        <f>MAX(-N375,0)</f>
        <v/>
      </c>
      <c r="O427" s="32">
        <f>MAX(-O375,0)</f>
        <v/>
      </c>
      <c r="P427" s="32">
        <f>MAX(-P375,0)</f>
        <v/>
      </c>
      <c r="Q427" s="32">
        <f>MAX(-Q375,0)</f>
        <v/>
      </c>
      <c r="R427" s="32">
        <f>MAX(-R375,0)</f>
        <v/>
      </c>
      <c r="S427" s="32">
        <f>MAX(-S375,0)</f>
        <v/>
      </c>
      <c r="T427" s="32">
        <f>MAX(-T375,0)</f>
        <v/>
      </c>
      <c r="U427" s="32">
        <f>MAX(-U375,0)</f>
        <v/>
      </c>
      <c r="V427" s="32">
        <f>MAX(-V375,0)</f>
        <v/>
      </c>
      <c r="W427" s="32">
        <f>MAX(-W375,0)</f>
        <v/>
      </c>
      <c r="X427" s="32">
        <f>MAX(-X375,0)</f>
        <v/>
      </c>
      <c r="Y427" s="32">
        <f>MAX(-Y375,0)</f>
        <v/>
      </c>
      <c r="Z427" s="32">
        <f>MAX(-Z375,0)</f>
        <v/>
      </c>
      <c r="AA427" s="32">
        <f>MAX(-AA375,0)</f>
        <v/>
      </c>
      <c r="AB427" s="32">
        <f>MAX(-AB375,0)</f>
        <v/>
      </c>
      <c r="AC427" s="32">
        <f>MAX(-AC375,0)</f>
        <v/>
      </c>
      <c r="AD427" s="32">
        <f>MAX(-AD375,0)</f>
        <v/>
      </c>
      <c r="AF427" s="11">
        <f>CodePrefix&amp;$A427&amp;IF($C427="","","."&amp;$C427&amp;"."&amp;$B427)&amp;INDEX(VarEnd,MATCH($A427,VarKey,0))&amp;AF$5</f>
        <v/>
      </c>
      <c r="AG427" s="37">
        <f>MAX(-AG375,0)</f>
        <v/>
      </c>
      <c r="AH427" s="32">
        <f>MAX(-AH375,0)</f>
        <v/>
      </c>
      <c r="AI427" s="32">
        <f>MAX(-AI375,0)</f>
        <v/>
      </c>
      <c r="AJ427" s="32">
        <f>MAX(-AJ375,0)</f>
        <v/>
      </c>
      <c r="AK427" s="32">
        <f>MAX(-AK375,0)</f>
        <v/>
      </c>
      <c r="AL427" s="32">
        <f>MAX(-AL375,0)</f>
        <v/>
      </c>
      <c r="AM427" s="32">
        <f>MAX(-AM375,0)</f>
        <v/>
      </c>
      <c r="AN427" s="32">
        <f>MAX(-AN375,0)</f>
        <v/>
      </c>
      <c r="AO427" s="32">
        <f>MAX(-AO375,0)</f>
        <v/>
      </c>
      <c r="AP427" s="32">
        <f>MAX(-AP375,0)</f>
        <v/>
      </c>
      <c r="AQ427" s="32">
        <f>MAX(-AQ375,0)</f>
        <v/>
      </c>
      <c r="AR427" s="32">
        <f>MAX(-AR375,0)</f>
        <v/>
      </c>
      <c r="AS427" s="32">
        <f>MAX(-AS375,0)</f>
        <v/>
      </c>
      <c r="AT427" s="32">
        <f>MAX(-AT375,0)</f>
        <v/>
      </c>
      <c r="AU427" s="32">
        <f>MAX(-AU375,0)</f>
        <v/>
      </c>
      <c r="AV427" s="32">
        <f>MAX(-AV375,0)</f>
        <v/>
      </c>
      <c r="AW427" s="32">
        <f>MAX(-AW375,0)</f>
        <v/>
      </c>
      <c r="AX427" s="32">
        <f>MAX(-AX375,0)</f>
        <v/>
      </c>
      <c r="AY427" s="32">
        <f>MAX(-AY375,0)</f>
        <v/>
      </c>
    </row>
    <row r="428" hidden="1" outlineLevel="1">
      <c r="A428" s="14" t="inlineStr">
        <is>
          <t>esub</t>
        </is>
      </c>
      <c r="B428" s="14" t="inlineStr">
        <is>
          <t>lpg</t>
        </is>
      </c>
      <c r="C428" s="14" t="inlineStr">
        <is>
          <t>all</t>
        </is>
      </c>
      <c r="D428" s="36" t="n"/>
      <c r="E428" s="36" t="n"/>
      <c r="F428" s="36" t="n"/>
      <c r="G428" s="36" t="n"/>
      <c r="H428" s="14">
        <f>INDEX(VarLab,MATCH($A428,VarKey,0))&amp;INDEX(MemLab,MATCH($C428&amp;"|"&amp;$B428,MemKey,0))</f>
        <v/>
      </c>
      <c r="I428" s="14">
        <f>INDEX(VarUnit,MATCH($A428,VarKey,0))</f>
        <v/>
      </c>
      <c r="J428" s="14">
        <f>INDEX(VarSrc,MATCH($A428,VarKey,0))</f>
        <v/>
      </c>
      <c r="K428" s="11">
        <f>CodePrefix&amp;$A428&amp;IF($C428="","","."&amp;$C428&amp;"."&amp;$B428)&amp;INDEX(VarEnd,MATCH($A428,VarKey,0))&amp;K$5</f>
        <v/>
      </c>
      <c r="L428" s="37">
        <f>MAX(-L376,0)</f>
        <v/>
      </c>
      <c r="M428" s="32">
        <f>MAX(-M376,0)</f>
        <v/>
      </c>
      <c r="N428" s="32">
        <f>MAX(-N376,0)</f>
        <v/>
      </c>
      <c r="O428" s="32">
        <f>MAX(-O376,0)</f>
        <v/>
      </c>
      <c r="P428" s="32">
        <f>MAX(-P376,0)</f>
        <v/>
      </c>
      <c r="Q428" s="32">
        <f>MAX(-Q376,0)</f>
        <v/>
      </c>
      <c r="R428" s="32">
        <f>MAX(-R376,0)</f>
        <v/>
      </c>
      <c r="S428" s="32">
        <f>MAX(-S376,0)</f>
        <v/>
      </c>
      <c r="T428" s="32">
        <f>MAX(-T376,0)</f>
        <v/>
      </c>
      <c r="U428" s="32">
        <f>MAX(-U376,0)</f>
        <v/>
      </c>
      <c r="V428" s="32">
        <f>MAX(-V376,0)</f>
        <v/>
      </c>
      <c r="W428" s="32">
        <f>MAX(-W376,0)</f>
        <v/>
      </c>
      <c r="X428" s="32">
        <f>MAX(-X376,0)</f>
        <v/>
      </c>
      <c r="Y428" s="32">
        <f>MAX(-Y376,0)</f>
        <v/>
      </c>
      <c r="Z428" s="32">
        <f>MAX(-Z376,0)</f>
        <v/>
      </c>
      <c r="AA428" s="32">
        <f>MAX(-AA376,0)</f>
        <v/>
      </c>
      <c r="AB428" s="32">
        <f>MAX(-AB376,0)</f>
        <v/>
      </c>
      <c r="AC428" s="32">
        <f>MAX(-AC376,0)</f>
        <v/>
      </c>
      <c r="AD428" s="32">
        <f>MAX(-AD376,0)</f>
        <v/>
      </c>
      <c r="AF428" s="11">
        <f>CodePrefix&amp;$A428&amp;IF($C428="","","."&amp;$C428&amp;"."&amp;$B428)&amp;INDEX(VarEnd,MATCH($A428,VarKey,0))&amp;AF$5</f>
        <v/>
      </c>
      <c r="AG428" s="37">
        <f>MAX(-AG376,0)</f>
        <v/>
      </c>
      <c r="AH428" s="32">
        <f>MAX(-AH376,0)</f>
        <v/>
      </c>
      <c r="AI428" s="32">
        <f>MAX(-AI376,0)</f>
        <v/>
      </c>
      <c r="AJ428" s="32">
        <f>MAX(-AJ376,0)</f>
        <v/>
      </c>
      <c r="AK428" s="32">
        <f>MAX(-AK376,0)</f>
        <v/>
      </c>
      <c r="AL428" s="32">
        <f>MAX(-AL376,0)</f>
        <v/>
      </c>
      <c r="AM428" s="32">
        <f>MAX(-AM376,0)</f>
        <v/>
      </c>
      <c r="AN428" s="32">
        <f>MAX(-AN376,0)</f>
        <v/>
      </c>
      <c r="AO428" s="32">
        <f>MAX(-AO376,0)</f>
        <v/>
      </c>
      <c r="AP428" s="32">
        <f>MAX(-AP376,0)</f>
        <v/>
      </c>
      <c r="AQ428" s="32">
        <f>MAX(-AQ376,0)</f>
        <v/>
      </c>
      <c r="AR428" s="32">
        <f>MAX(-AR376,0)</f>
        <v/>
      </c>
      <c r="AS428" s="32">
        <f>MAX(-AS376,0)</f>
        <v/>
      </c>
      <c r="AT428" s="32">
        <f>MAX(-AT376,0)</f>
        <v/>
      </c>
      <c r="AU428" s="32">
        <f>MAX(-AU376,0)</f>
        <v/>
      </c>
      <c r="AV428" s="32">
        <f>MAX(-AV376,0)</f>
        <v/>
      </c>
      <c r="AW428" s="32">
        <f>MAX(-AW376,0)</f>
        <v/>
      </c>
      <c r="AX428" s="32">
        <f>MAX(-AX376,0)</f>
        <v/>
      </c>
      <c r="AY428" s="32">
        <f>MAX(-AY376,0)</f>
        <v/>
      </c>
    </row>
    <row r="429" hidden="1" outlineLevel="1">
      <c r="A429" s="14" t="inlineStr">
        <is>
          <t>esub</t>
        </is>
      </c>
      <c r="B429" s="14" t="inlineStr">
        <is>
          <t>ker</t>
        </is>
      </c>
      <c r="C429" s="14" t="inlineStr">
        <is>
          <t>all</t>
        </is>
      </c>
      <c r="D429" s="36" t="n"/>
      <c r="E429" s="36" t="n"/>
      <c r="F429" s="36" t="n"/>
      <c r="G429" s="36" t="n"/>
      <c r="H429" s="14">
        <f>INDEX(VarLab,MATCH($A429,VarKey,0))&amp;INDEX(MemLab,MATCH($C429&amp;"|"&amp;$B429,MemKey,0))</f>
        <v/>
      </c>
      <c r="I429" s="14">
        <f>INDEX(VarUnit,MATCH($A429,VarKey,0))</f>
        <v/>
      </c>
      <c r="J429" s="14">
        <f>INDEX(VarSrc,MATCH($A429,VarKey,0))</f>
        <v/>
      </c>
      <c r="K429" s="11">
        <f>CodePrefix&amp;$A429&amp;IF($C429="","","."&amp;$C429&amp;"."&amp;$B429)&amp;INDEX(VarEnd,MATCH($A429,VarKey,0))&amp;K$5</f>
        <v/>
      </c>
      <c r="L429" s="37">
        <f>MAX(-L377,0)</f>
        <v/>
      </c>
      <c r="M429" s="32">
        <f>MAX(-M377,0)</f>
        <v/>
      </c>
      <c r="N429" s="32">
        <f>MAX(-N377,0)</f>
        <v/>
      </c>
      <c r="O429" s="32">
        <f>MAX(-O377,0)</f>
        <v/>
      </c>
      <c r="P429" s="32">
        <f>MAX(-P377,0)</f>
        <v/>
      </c>
      <c r="Q429" s="32">
        <f>MAX(-Q377,0)</f>
        <v/>
      </c>
      <c r="R429" s="32">
        <f>MAX(-R377,0)</f>
        <v/>
      </c>
      <c r="S429" s="32">
        <f>MAX(-S377,0)</f>
        <v/>
      </c>
      <c r="T429" s="32">
        <f>MAX(-T377,0)</f>
        <v/>
      </c>
      <c r="U429" s="32">
        <f>MAX(-U377,0)</f>
        <v/>
      </c>
      <c r="V429" s="32">
        <f>MAX(-V377,0)</f>
        <v/>
      </c>
      <c r="W429" s="32">
        <f>MAX(-W377,0)</f>
        <v/>
      </c>
      <c r="X429" s="32">
        <f>MAX(-X377,0)</f>
        <v/>
      </c>
      <c r="Y429" s="32">
        <f>MAX(-Y377,0)</f>
        <v/>
      </c>
      <c r="Z429" s="32">
        <f>MAX(-Z377,0)</f>
        <v/>
      </c>
      <c r="AA429" s="32">
        <f>MAX(-AA377,0)</f>
        <v/>
      </c>
      <c r="AB429" s="32">
        <f>MAX(-AB377,0)</f>
        <v/>
      </c>
      <c r="AC429" s="32">
        <f>MAX(-AC377,0)</f>
        <v/>
      </c>
      <c r="AD429" s="32">
        <f>MAX(-AD377,0)</f>
        <v/>
      </c>
      <c r="AF429" s="11">
        <f>CodePrefix&amp;$A429&amp;IF($C429="","","."&amp;$C429&amp;"."&amp;$B429)&amp;INDEX(VarEnd,MATCH($A429,VarKey,0))&amp;AF$5</f>
        <v/>
      </c>
      <c r="AG429" s="37">
        <f>MAX(-AG377,0)</f>
        <v/>
      </c>
      <c r="AH429" s="32">
        <f>MAX(-AH377,0)</f>
        <v/>
      </c>
      <c r="AI429" s="32">
        <f>MAX(-AI377,0)</f>
        <v/>
      </c>
      <c r="AJ429" s="32">
        <f>MAX(-AJ377,0)</f>
        <v/>
      </c>
      <c r="AK429" s="32">
        <f>MAX(-AK377,0)</f>
        <v/>
      </c>
      <c r="AL429" s="32">
        <f>MAX(-AL377,0)</f>
        <v/>
      </c>
      <c r="AM429" s="32">
        <f>MAX(-AM377,0)</f>
        <v/>
      </c>
      <c r="AN429" s="32">
        <f>MAX(-AN377,0)</f>
        <v/>
      </c>
      <c r="AO429" s="32">
        <f>MAX(-AO377,0)</f>
        <v/>
      </c>
      <c r="AP429" s="32">
        <f>MAX(-AP377,0)</f>
        <v/>
      </c>
      <c r="AQ429" s="32">
        <f>MAX(-AQ377,0)</f>
        <v/>
      </c>
      <c r="AR429" s="32">
        <f>MAX(-AR377,0)</f>
        <v/>
      </c>
      <c r="AS429" s="32">
        <f>MAX(-AS377,0)</f>
        <v/>
      </c>
      <c r="AT429" s="32">
        <f>MAX(-AT377,0)</f>
        <v/>
      </c>
      <c r="AU429" s="32">
        <f>MAX(-AU377,0)</f>
        <v/>
      </c>
      <c r="AV429" s="32">
        <f>MAX(-AV377,0)</f>
        <v/>
      </c>
      <c r="AW429" s="32">
        <f>MAX(-AW377,0)</f>
        <v/>
      </c>
      <c r="AX429" s="32">
        <f>MAX(-AX377,0)</f>
        <v/>
      </c>
      <c r="AY429" s="32">
        <f>MAX(-AY377,0)</f>
        <v/>
      </c>
    </row>
    <row r="430" hidden="1" outlineLevel="1">
      <c r="A430" s="14" t="inlineStr">
        <is>
          <t>esub</t>
        </is>
      </c>
      <c r="B430" s="14" t="inlineStr">
        <is>
          <t>oop</t>
        </is>
      </c>
      <c r="C430" s="14" t="inlineStr">
        <is>
          <t>all</t>
        </is>
      </c>
      <c r="D430" s="36" t="n"/>
      <c r="E430" s="36" t="n"/>
      <c r="F430" s="36" t="n"/>
      <c r="G430" s="36" t="n"/>
      <c r="H430" s="14">
        <f>INDEX(VarLab,MATCH($A430,VarKey,0))&amp;INDEX(MemLab,MATCH($C430&amp;"|"&amp;$B430,MemKey,0))</f>
        <v/>
      </c>
      <c r="I430" s="14">
        <f>INDEX(VarUnit,MATCH($A430,VarKey,0))</f>
        <v/>
      </c>
      <c r="J430" s="14">
        <f>INDEX(VarSrc,MATCH($A430,VarKey,0))</f>
        <v/>
      </c>
      <c r="K430" s="11">
        <f>CodePrefix&amp;$A430&amp;IF($C430="","","."&amp;$C430&amp;"."&amp;$B430)&amp;INDEX(VarEnd,MATCH($A430,VarKey,0))&amp;K$5</f>
        <v/>
      </c>
      <c r="L430" s="37">
        <f>MAX(-L378,0)</f>
        <v/>
      </c>
      <c r="M430" s="32">
        <f>MAX(-M378,0)</f>
        <v/>
      </c>
      <c r="N430" s="32">
        <f>MAX(-N378,0)</f>
        <v/>
      </c>
      <c r="O430" s="32">
        <f>MAX(-O378,0)</f>
        <v/>
      </c>
      <c r="P430" s="32">
        <f>MAX(-P378,0)</f>
        <v/>
      </c>
      <c r="Q430" s="32">
        <f>MAX(-Q378,0)</f>
        <v/>
      </c>
      <c r="R430" s="32">
        <f>MAX(-R378,0)</f>
        <v/>
      </c>
      <c r="S430" s="32">
        <f>MAX(-S378,0)</f>
        <v/>
      </c>
      <c r="T430" s="32">
        <f>MAX(-T378,0)</f>
        <v/>
      </c>
      <c r="U430" s="32">
        <f>MAX(-U378,0)</f>
        <v/>
      </c>
      <c r="V430" s="32">
        <f>MAX(-V378,0)</f>
        <v/>
      </c>
      <c r="W430" s="32">
        <f>MAX(-W378,0)</f>
        <v/>
      </c>
      <c r="X430" s="32">
        <f>MAX(-X378,0)</f>
        <v/>
      </c>
      <c r="Y430" s="32">
        <f>MAX(-Y378,0)</f>
        <v/>
      </c>
      <c r="Z430" s="32">
        <f>MAX(-Z378,0)</f>
        <v/>
      </c>
      <c r="AA430" s="32">
        <f>MAX(-AA378,0)</f>
        <v/>
      </c>
      <c r="AB430" s="32">
        <f>MAX(-AB378,0)</f>
        <v/>
      </c>
      <c r="AC430" s="32">
        <f>MAX(-AC378,0)</f>
        <v/>
      </c>
      <c r="AD430" s="32">
        <f>MAX(-AD378,0)</f>
        <v/>
      </c>
      <c r="AF430" s="11">
        <f>CodePrefix&amp;$A430&amp;IF($C430="","","."&amp;$C430&amp;"."&amp;$B430)&amp;INDEX(VarEnd,MATCH($A430,VarKey,0))&amp;AF$5</f>
        <v/>
      </c>
      <c r="AG430" s="37">
        <f>MAX(-AG378,0)</f>
        <v/>
      </c>
      <c r="AH430" s="32">
        <f>MAX(-AH378,0)</f>
        <v/>
      </c>
      <c r="AI430" s="32">
        <f>MAX(-AI378,0)</f>
        <v/>
      </c>
      <c r="AJ430" s="32">
        <f>MAX(-AJ378,0)</f>
        <v/>
      </c>
      <c r="AK430" s="32">
        <f>MAX(-AK378,0)</f>
        <v/>
      </c>
      <c r="AL430" s="32">
        <f>MAX(-AL378,0)</f>
        <v/>
      </c>
      <c r="AM430" s="32">
        <f>MAX(-AM378,0)</f>
        <v/>
      </c>
      <c r="AN430" s="32">
        <f>MAX(-AN378,0)</f>
        <v/>
      </c>
      <c r="AO430" s="32">
        <f>MAX(-AO378,0)</f>
        <v/>
      </c>
      <c r="AP430" s="32">
        <f>MAX(-AP378,0)</f>
        <v/>
      </c>
      <c r="AQ430" s="32">
        <f>MAX(-AQ378,0)</f>
        <v/>
      </c>
      <c r="AR430" s="32">
        <f>MAX(-AR378,0)</f>
        <v/>
      </c>
      <c r="AS430" s="32">
        <f>MAX(-AS378,0)</f>
        <v/>
      </c>
      <c r="AT430" s="32">
        <f>MAX(-AT378,0)</f>
        <v/>
      </c>
      <c r="AU430" s="32">
        <f>MAX(-AU378,0)</f>
        <v/>
      </c>
      <c r="AV430" s="32">
        <f>MAX(-AV378,0)</f>
        <v/>
      </c>
      <c r="AW430" s="32">
        <f>MAX(-AW378,0)</f>
        <v/>
      </c>
      <c r="AX430" s="32">
        <f>MAX(-AX378,0)</f>
        <v/>
      </c>
      <c r="AY430" s="32">
        <f>MAX(-AY378,0)</f>
        <v/>
      </c>
    </row>
    <row r="431" hidden="1" outlineLevel="1">
      <c r="A431" s="14" t="inlineStr">
        <is>
          <t>esub</t>
        </is>
      </c>
      <c r="B431" s="14" t="inlineStr">
        <is>
          <t>bio</t>
        </is>
      </c>
      <c r="C431" s="14" t="inlineStr">
        <is>
          <t>all</t>
        </is>
      </c>
      <c r="D431" s="36" t="n"/>
      <c r="E431" s="36" t="n"/>
      <c r="F431" s="36" t="n"/>
      <c r="G431" s="36" t="n"/>
      <c r="H431" s="14">
        <f>INDEX(VarLab,MATCH($A431,VarKey,0))&amp;INDEX(MemLab,MATCH($C431&amp;"|"&amp;$B431,MemKey,0))</f>
        <v/>
      </c>
      <c r="I431" s="14">
        <f>INDEX(VarUnit,MATCH($A431,VarKey,0))</f>
        <v/>
      </c>
      <c r="J431" s="14">
        <f>INDEX(VarSrc,MATCH($A431,VarKey,0))</f>
        <v/>
      </c>
      <c r="K431" s="11">
        <f>CodePrefix&amp;$A431&amp;IF($C431="","","."&amp;$C431&amp;"."&amp;$B431)&amp;INDEX(VarEnd,MATCH($A431,VarKey,0))&amp;K$5</f>
        <v/>
      </c>
      <c r="L431" s="37">
        <f>MAX(-L379,0)</f>
        <v/>
      </c>
      <c r="M431" s="32">
        <f>MAX(-M379,0)</f>
        <v/>
      </c>
      <c r="N431" s="32">
        <f>MAX(-N379,0)</f>
        <v/>
      </c>
      <c r="O431" s="32">
        <f>MAX(-O379,0)</f>
        <v/>
      </c>
      <c r="P431" s="32">
        <f>MAX(-P379,0)</f>
        <v/>
      </c>
      <c r="Q431" s="32">
        <f>MAX(-Q379,0)</f>
        <v/>
      </c>
      <c r="R431" s="32">
        <f>MAX(-R379,0)</f>
        <v/>
      </c>
      <c r="S431" s="32">
        <f>MAX(-S379,0)</f>
        <v/>
      </c>
      <c r="T431" s="32">
        <f>MAX(-T379,0)</f>
        <v/>
      </c>
      <c r="U431" s="32">
        <f>MAX(-U379,0)</f>
        <v/>
      </c>
      <c r="V431" s="32">
        <f>MAX(-V379,0)</f>
        <v/>
      </c>
      <c r="W431" s="32">
        <f>MAX(-W379,0)</f>
        <v/>
      </c>
      <c r="X431" s="32">
        <f>MAX(-X379,0)</f>
        <v/>
      </c>
      <c r="Y431" s="32">
        <f>MAX(-Y379,0)</f>
        <v/>
      </c>
      <c r="Z431" s="32">
        <f>MAX(-Z379,0)</f>
        <v/>
      </c>
      <c r="AA431" s="32">
        <f>MAX(-AA379,0)</f>
        <v/>
      </c>
      <c r="AB431" s="32">
        <f>MAX(-AB379,0)</f>
        <v/>
      </c>
      <c r="AC431" s="32">
        <f>MAX(-AC379,0)</f>
        <v/>
      </c>
      <c r="AD431" s="32">
        <f>MAX(-AD379,0)</f>
        <v/>
      </c>
      <c r="AF431" s="11">
        <f>CodePrefix&amp;$A431&amp;IF($C431="","","."&amp;$C431&amp;"."&amp;$B431)&amp;INDEX(VarEnd,MATCH($A431,VarKey,0))&amp;AF$5</f>
        <v/>
      </c>
      <c r="AG431" s="37">
        <f>MAX(-AG379,0)</f>
        <v/>
      </c>
      <c r="AH431" s="32">
        <f>MAX(-AH379,0)</f>
        <v/>
      </c>
      <c r="AI431" s="32">
        <f>MAX(-AI379,0)</f>
        <v/>
      </c>
      <c r="AJ431" s="32">
        <f>MAX(-AJ379,0)</f>
        <v/>
      </c>
      <c r="AK431" s="32">
        <f>MAX(-AK379,0)</f>
        <v/>
      </c>
      <c r="AL431" s="32">
        <f>MAX(-AL379,0)</f>
        <v/>
      </c>
      <c r="AM431" s="32">
        <f>MAX(-AM379,0)</f>
        <v/>
      </c>
      <c r="AN431" s="32">
        <f>MAX(-AN379,0)</f>
        <v/>
      </c>
      <c r="AO431" s="32">
        <f>MAX(-AO379,0)</f>
        <v/>
      </c>
      <c r="AP431" s="32">
        <f>MAX(-AP379,0)</f>
        <v/>
      </c>
      <c r="AQ431" s="32">
        <f>MAX(-AQ379,0)</f>
        <v/>
      </c>
      <c r="AR431" s="32">
        <f>MAX(-AR379,0)</f>
        <v/>
      </c>
      <c r="AS431" s="32">
        <f>MAX(-AS379,0)</f>
        <v/>
      </c>
      <c r="AT431" s="32">
        <f>MAX(-AT379,0)</f>
        <v/>
      </c>
      <c r="AU431" s="32">
        <f>MAX(-AU379,0)</f>
        <v/>
      </c>
      <c r="AV431" s="32">
        <f>MAX(-AV379,0)</f>
        <v/>
      </c>
      <c r="AW431" s="32">
        <f>MAX(-AW379,0)</f>
        <v/>
      </c>
      <c r="AX431" s="32">
        <f>MAX(-AX379,0)</f>
        <v/>
      </c>
      <c r="AY431" s="32">
        <f>MAX(-AY379,0)</f>
        <v/>
      </c>
    </row>
    <row r="432" hidden="1" outlineLevel="1"/>
    <row r="433" hidden="1" outlineLevel="1">
      <c r="A433" s="14" t="inlineStr">
        <is>
          <t>esubpu</t>
        </is>
      </c>
      <c r="B433" s="14" t="inlineStr">
        <is>
          <t>coa</t>
        </is>
      </c>
      <c r="C433" s="14" t="inlineStr">
        <is>
          <t>pow</t>
        </is>
      </c>
      <c r="D433" s="32">
        <f>INDEX(Inputs_prices!$G$7:$G$18,MATCH($B433&amp;"."&amp;$C433,Inputs_prices!$A$7:$A$18,0))</f>
        <v/>
      </c>
      <c r="E433" s="36" t="n"/>
      <c r="F433" s="36" t="n"/>
      <c r="G433" s="36" t="n"/>
      <c r="H433" s="14">
        <f>INDEX(VarLab,MATCH($A433,VarKey,0))&amp;INDEX(MemLab,MATCH($C433&amp;"|"&amp;$B433,MemKey,0))</f>
        <v/>
      </c>
      <c r="I433" s="14">
        <f>INDEX(VarUnit,MATCH($A433,VarKey,0))</f>
        <v/>
      </c>
      <c r="J433" s="14">
        <f>INDEX(VarSrc,MATCH($A433,VarKey,0))</f>
        <v/>
      </c>
      <c r="K433" s="11">
        <f>CodePrefix&amp;$A433&amp;IF($C433="","","."&amp;$C433&amp;"."&amp;$B433)&amp;INDEX(VarEnd,MATCH($A433,VarKey,0))&amp;K$5</f>
        <v/>
      </c>
      <c r="L433" s="37">
        <f>L420*$D433</f>
        <v/>
      </c>
      <c r="M433" s="32">
        <f>M420*$D433</f>
        <v/>
      </c>
      <c r="N433" s="32">
        <f>N420*$D433</f>
        <v/>
      </c>
      <c r="O433" s="32">
        <f>O420*$D433</f>
        <v/>
      </c>
      <c r="P433" s="32">
        <f>P420*$D433</f>
        <v/>
      </c>
      <c r="Q433" s="32">
        <f>Q420*$D433</f>
        <v/>
      </c>
      <c r="R433" s="32">
        <f>R420*$D433</f>
        <v/>
      </c>
      <c r="S433" s="32">
        <f>S420*$D433</f>
        <v/>
      </c>
      <c r="T433" s="32">
        <f>T420*$D433</f>
        <v/>
      </c>
      <c r="U433" s="32">
        <f>U420*$D433</f>
        <v/>
      </c>
      <c r="V433" s="32">
        <f>V420*$D433</f>
        <v/>
      </c>
      <c r="W433" s="32">
        <f>W420*$D433</f>
        <v/>
      </c>
      <c r="X433" s="32">
        <f>X420*$D433</f>
        <v/>
      </c>
      <c r="Y433" s="32">
        <f>Y420*$D433</f>
        <v/>
      </c>
      <c r="Z433" s="32">
        <f>Z420*$D433</f>
        <v/>
      </c>
      <c r="AA433" s="32">
        <f>AA420*$D433</f>
        <v/>
      </c>
      <c r="AB433" s="32">
        <f>AB420*$D433</f>
        <v/>
      </c>
      <c r="AC433" s="32">
        <f>AC420*$D433</f>
        <v/>
      </c>
      <c r="AD433" s="32">
        <f>AD420*$D433</f>
        <v/>
      </c>
      <c r="AF433" s="11">
        <f>CodePrefix&amp;$A433&amp;IF($C433="","","."&amp;$C433&amp;"."&amp;$B433)&amp;INDEX(VarEnd,MATCH($A433,VarKey,0))&amp;AF$5</f>
        <v/>
      </c>
      <c r="AG433" s="37">
        <f>AG420*$D433</f>
        <v/>
      </c>
      <c r="AH433" s="32">
        <f>AH420*$D433</f>
        <v/>
      </c>
      <c r="AI433" s="32">
        <f>AI420*$D433</f>
        <v/>
      </c>
      <c r="AJ433" s="32">
        <f>AJ420*$D433</f>
        <v/>
      </c>
      <c r="AK433" s="32">
        <f>AK420*$D433</f>
        <v/>
      </c>
      <c r="AL433" s="32">
        <f>AL420*$D433</f>
        <v/>
      </c>
      <c r="AM433" s="32">
        <f>AM420*$D433</f>
        <v/>
      </c>
      <c r="AN433" s="32">
        <f>AN420*$D433</f>
        <v/>
      </c>
      <c r="AO433" s="32">
        <f>AO420*$D433</f>
        <v/>
      </c>
      <c r="AP433" s="32">
        <f>AP420*$D433</f>
        <v/>
      </c>
      <c r="AQ433" s="32">
        <f>AQ420*$D433</f>
        <v/>
      </c>
      <c r="AR433" s="32">
        <f>AR420*$D433</f>
        <v/>
      </c>
      <c r="AS433" s="32">
        <f>AS420*$D433</f>
        <v/>
      </c>
      <c r="AT433" s="32">
        <f>AT420*$D433</f>
        <v/>
      </c>
      <c r="AU433" s="32">
        <f>AU420*$D433</f>
        <v/>
      </c>
      <c r="AV433" s="32">
        <f>AV420*$D433</f>
        <v/>
      </c>
      <c r="AW433" s="32">
        <f>AW420*$D433</f>
        <v/>
      </c>
      <c r="AX433" s="32">
        <f>AX420*$D433</f>
        <v/>
      </c>
      <c r="AY433" s="32">
        <f>AY420*$D433</f>
        <v/>
      </c>
    </row>
    <row r="434" hidden="1" outlineLevel="1">
      <c r="A434" s="14" t="inlineStr">
        <is>
          <t>esubpu</t>
        </is>
      </c>
      <c r="B434" s="14" t="inlineStr">
        <is>
          <t>coa</t>
        </is>
      </c>
      <c r="C434" s="14" t="inlineStr">
        <is>
          <t>res</t>
        </is>
      </c>
      <c r="D434" s="32">
        <f>INDEX(Inputs_prices!$G$7:$G$18,MATCH($B434&amp;"."&amp;$C434,Inputs_prices!$A$7:$A$18,0))</f>
        <v/>
      </c>
      <c r="E434" s="36" t="n"/>
      <c r="F434" s="36" t="n"/>
      <c r="G434" s="36" t="n"/>
      <c r="H434" s="14">
        <f>INDEX(VarLab,MATCH($A434,VarKey,0))&amp;INDEX(MemLab,MATCH($C434&amp;"|"&amp;$B434,MemKey,0))</f>
        <v/>
      </c>
      <c r="I434" s="14">
        <f>INDEX(VarUnit,MATCH($A434,VarKey,0))</f>
        <v/>
      </c>
      <c r="J434" s="14">
        <f>INDEX(VarSrc,MATCH($A434,VarKey,0))</f>
        <v/>
      </c>
      <c r="K434" s="11">
        <f>CodePrefix&amp;$A434&amp;IF($C434="","","."&amp;$C434&amp;"."&amp;$B434)&amp;INDEX(VarEnd,MATCH($A434,VarKey,0))&amp;K$5</f>
        <v/>
      </c>
      <c r="L434" s="37">
        <f>L421*$D434</f>
        <v/>
      </c>
      <c r="M434" s="32">
        <f>M421*$D434</f>
        <v/>
      </c>
      <c r="N434" s="32">
        <f>N421*$D434</f>
        <v/>
      </c>
      <c r="O434" s="32">
        <f>O421*$D434</f>
        <v/>
      </c>
      <c r="P434" s="32">
        <f>P421*$D434</f>
        <v/>
      </c>
      <c r="Q434" s="32">
        <f>Q421*$D434</f>
        <v/>
      </c>
      <c r="R434" s="32">
        <f>R421*$D434</f>
        <v/>
      </c>
      <c r="S434" s="32">
        <f>S421*$D434</f>
        <v/>
      </c>
      <c r="T434" s="32">
        <f>T421*$D434</f>
        <v/>
      </c>
      <c r="U434" s="32">
        <f>U421*$D434</f>
        <v/>
      </c>
      <c r="V434" s="32">
        <f>V421*$D434</f>
        <v/>
      </c>
      <c r="W434" s="32">
        <f>W421*$D434</f>
        <v/>
      </c>
      <c r="X434" s="32">
        <f>X421*$D434</f>
        <v/>
      </c>
      <c r="Y434" s="32">
        <f>Y421*$D434</f>
        <v/>
      </c>
      <c r="Z434" s="32">
        <f>Z421*$D434</f>
        <v/>
      </c>
      <c r="AA434" s="32">
        <f>AA421*$D434</f>
        <v/>
      </c>
      <c r="AB434" s="32">
        <f>AB421*$D434</f>
        <v/>
      </c>
      <c r="AC434" s="32">
        <f>AC421*$D434</f>
        <v/>
      </c>
      <c r="AD434" s="32">
        <f>AD421*$D434</f>
        <v/>
      </c>
      <c r="AF434" s="11">
        <f>CodePrefix&amp;$A434&amp;IF($C434="","","."&amp;$C434&amp;"."&amp;$B434)&amp;INDEX(VarEnd,MATCH($A434,VarKey,0))&amp;AF$5</f>
        <v/>
      </c>
      <c r="AG434" s="37">
        <f>AG421*$D434</f>
        <v/>
      </c>
      <c r="AH434" s="32">
        <f>AH421*$D434</f>
        <v/>
      </c>
      <c r="AI434" s="32">
        <f>AI421*$D434</f>
        <v/>
      </c>
      <c r="AJ434" s="32">
        <f>AJ421*$D434</f>
        <v/>
      </c>
      <c r="AK434" s="32">
        <f>AK421*$D434</f>
        <v/>
      </c>
      <c r="AL434" s="32">
        <f>AL421*$D434</f>
        <v/>
      </c>
      <c r="AM434" s="32">
        <f>AM421*$D434</f>
        <v/>
      </c>
      <c r="AN434" s="32">
        <f>AN421*$D434</f>
        <v/>
      </c>
      <c r="AO434" s="32">
        <f>AO421*$D434</f>
        <v/>
      </c>
      <c r="AP434" s="32">
        <f>AP421*$D434</f>
        <v/>
      </c>
      <c r="AQ434" s="32">
        <f>AQ421*$D434</f>
        <v/>
      </c>
      <c r="AR434" s="32">
        <f>AR421*$D434</f>
        <v/>
      </c>
      <c r="AS434" s="32">
        <f>AS421*$D434</f>
        <v/>
      </c>
      <c r="AT434" s="32">
        <f>AT421*$D434</f>
        <v/>
      </c>
      <c r="AU434" s="32">
        <f>AU421*$D434</f>
        <v/>
      </c>
      <c r="AV434" s="32">
        <f>AV421*$D434</f>
        <v/>
      </c>
      <c r="AW434" s="32">
        <f>AW421*$D434</f>
        <v/>
      </c>
      <c r="AX434" s="32">
        <f>AX421*$D434</f>
        <v/>
      </c>
      <c r="AY434" s="32">
        <f>AY421*$D434</f>
        <v/>
      </c>
    </row>
    <row r="435" hidden="1" outlineLevel="1">
      <c r="A435" s="14" t="inlineStr">
        <is>
          <t>esubpu</t>
        </is>
      </c>
      <c r="B435" s="14" t="inlineStr">
        <is>
          <t>coa</t>
        </is>
      </c>
      <c r="C435" s="14" t="inlineStr">
        <is>
          <t>ind</t>
        </is>
      </c>
      <c r="D435" s="32">
        <f>INDEX(Inputs_prices!$G$7:$G$18,MATCH($B435&amp;"."&amp;$C435,Inputs_prices!$A$7:$A$18,0))</f>
        <v/>
      </c>
      <c r="E435" s="36" t="n"/>
      <c r="F435" s="36" t="n"/>
      <c r="G435" s="36" t="n"/>
      <c r="H435" s="14">
        <f>INDEX(VarLab,MATCH($A435,VarKey,0))&amp;INDEX(MemLab,MATCH($C435&amp;"|"&amp;$B435,MemKey,0))</f>
        <v/>
      </c>
      <c r="I435" s="14">
        <f>INDEX(VarUnit,MATCH($A435,VarKey,0))</f>
        <v/>
      </c>
      <c r="J435" s="14">
        <f>INDEX(VarSrc,MATCH($A435,VarKey,0))</f>
        <v/>
      </c>
      <c r="K435" s="11">
        <f>CodePrefix&amp;$A435&amp;IF($C435="","","."&amp;$C435&amp;"."&amp;$B435)&amp;INDEX(VarEnd,MATCH($A435,VarKey,0))&amp;K$5</f>
        <v/>
      </c>
      <c r="L435" s="37">
        <f>L422*$D435</f>
        <v/>
      </c>
      <c r="M435" s="32">
        <f>M422*$D435</f>
        <v/>
      </c>
      <c r="N435" s="32">
        <f>N422*$D435</f>
        <v/>
      </c>
      <c r="O435" s="32">
        <f>O422*$D435</f>
        <v/>
      </c>
      <c r="P435" s="32">
        <f>P422*$D435</f>
        <v/>
      </c>
      <c r="Q435" s="32">
        <f>Q422*$D435</f>
        <v/>
      </c>
      <c r="R435" s="32">
        <f>R422*$D435</f>
        <v/>
      </c>
      <c r="S435" s="32">
        <f>S422*$D435</f>
        <v/>
      </c>
      <c r="T435" s="32">
        <f>T422*$D435</f>
        <v/>
      </c>
      <c r="U435" s="32">
        <f>U422*$D435</f>
        <v/>
      </c>
      <c r="V435" s="32">
        <f>V422*$D435</f>
        <v/>
      </c>
      <c r="W435" s="32">
        <f>W422*$D435</f>
        <v/>
      </c>
      <c r="X435" s="32">
        <f>X422*$D435</f>
        <v/>
      </c>
      <c r="Y435" s="32">
        <f>Y422*$D435</f>
        <v/>
      </c>
      <c r="Z435" s="32">
        <f>Z422*$D435</f>
        <v/>
      </c>
      <c r="AA435" s="32">
        <f>AA422*$D435</f>
        <v/>
      </c>
      <c r="AB435" s="32">
        <f>AB422*$D435</f>
        <v/>
      </c>
      <c r="AC435" s="32">
        <f>AC422*$D435</f>
        <v/>
      </c>
      <c r="AD435" s="32">
        <f>AD422*$D435</f>
        <v/>
      </c>
      <c r="AF435" s="11">
        <f>CodePrefix&amp;$A435&amp;IF($C435="","","."&amp;$C435&amp;"."&amp;$B435)&amp;INDEX(VarEnd,MATCH($A435,VarKey,0))&amp;AF$5</f>
        <v/>
      </c>
      <c r="AG435" s="37">
        <f>AG422*$D435</f>
        <v/>
      </c>
      <c r="AH435" s="32">
        <f>AH422*$D435</f>
        <v/>
      </c>
      <c r="AI435" s="32">
        <f>AI422*$D435</f>
        <v/>
      </c>
      <c r="AJ435" s="32">
        <f>AJ422*$D435</f>
        <v/>
      </c>
      <c r="AK435" s="32">
        <f>AK422*$D435</f>
        <v/>
      </c>
      <c r="AL435" s="32">
        <f>AL422*$D435</f>
        <v/>
      </c>
      <c r="AM435" s="32">
        <f>AM422*$D435</f>
        <v/>
      </c>
      <c r="AN435" s="32">
        <f>AN422*$D435</f>
        <v/>
      </c>
      <c r="AO435" s="32">
        <f>AO422*$D435</f>
        <v/>
      </c>
      <c r="AP435" s="32">
        <f>AP422*$D435</f>
        <v/>
      </c>
      <c r="AQ435" s="32">
        <f>AQ422*$D435</f>
        <v/>
      </c>
      <c r="AR435" s="32">
        <f>AR422*$D435</f>
        <v/>
      </c>
      <c r="AS435" s="32">
        <f>AS422*$D435</f>
        <v/>
      </c>
      <c r="AT435" s="32">
        <f>AT422*$D435</f>
        <v/>
      </c>
      <c r="AU435" s="32">
        <f>AU422*$D435</f>
        <v/>
      </c>
      <c r="AV435" s="32">
        <f>AV422*$D435</f>
        <v/>
      </c>
      <c r="AW435" s="32">
        <f>AW422*$D435</f>
        <v/>
      </c>
      <c r="AX435" s="32">
        <f>AX422*$D435</f>
        <v/>
      </c>
      <c r="AY435" s="32">
        <f>AY422*$D435</f>
        <v/>
      </c>
    </row>
    <row r="436" hidden="1" outlineLevel="1">
      <c r="A436" s="14" t="inlineStr">
        <is>
          <t>esubpu</t>
        </is>
      </c>
      <c r="B436" s="14" t="inlineStr">
        <is>
          <t>nga</t>
        </is>
      </c>
      <c r="C436" s="14" t="inlineStr">
        <is>
          <t>pow</t>
        </is>
      </c>
      <c r="D436" s="32">
        <f>INDEX(Inputs_prices!$G$7:$G$18,MATCH($B436&amp;"."&amp;$C436,Inputs_prices!$A$7:$A$18,0))</f>
        <v/>
      </c>
      <c r="E436" s="36" t="n"/>
      <c r="F436" s="36" t="n"/>
      <c r="G436" s="36" t="n"/>
      <c r="H436" s="14">
        <f>INDEX(VarLab,MATCH($A436,VarKey,0))&amp;INDEX(MemLab,MATCH($C436&amp;"|"&amp;$B436,MemKey,0))</f>
        <v/>
      </c>
      <c r="I436" s="14">
        <f>INDEX(VarUnit,MATCH($A436,VarKey,0))</f>
        <v/>
      </c>
      <c r="J436" s="14">
        <f>INDEX(VarSrc,MATCH($A436,VarKey,0))</f>
        <v/>
      </c>
      <c r="K436" s="11">
        <f>CodePrefix&amp;$A436&amp;IF($C436="","","."&amp;$C436&amp;"."&amp;$B436)&amp;INDEX(VarEnd,MATCH($A436,VarKey,0))&amp;K$5</f>
        <v/>
      </c>
      <c r="L436" s="37">
        <f>L423*$D436</f>
        <v/>
      </c>
      <c r="M436" s="32">
        <f>M423*$D436</f>
        <v/>
      </c>
      <c r="N436" s="32">
        <f>N423*$D436</f>
        <v/>
      </c>
      <c r="O436" s="32">
        <f>O423*$D436</f>
        <v/>
      </c>
      <c r="P436" s="32">
        <f>P423*$D436</f>
        <v/>
      </c>
      <c r="Q436" s="32">
        <f>Q423*$D436</f>
        <v/>
      </c>
      <c r="R436" s="32">
        <f>R423*$D436</f>
        <v/>
      </c>
      <c r="S436" s="32">
        <f>S423*$D436</f>
        <v/>
      </c>
      <c r="T436" s="32">
        <f>T423*$D436</f>
        <v/>
      </c>
      <c r="U436" s="32">
        <f>U423*$D436</f>
        <v/>
      </c>
      <c r="V436" s="32">
        <f>V423*$D436</f>
        <v/>
      </c>
      <c r="W436" s="32">
        <f>W423*$D436</f>
        <v/>
      </c>
      <c r="X436" s="32">
        <f>X423*$D436</f>
        <v/>
      </c>
      <c r="Y436" s="32">
        <f>Y423*$D436</f>
        <v/>
      </c>
      <c r="Z436" s="32">
        <f>Z423*$D436</f>
        <v/>
      </c>
      <c r="AA436" s="32">
        <f>AA423*$D436</f>
        <v/>
      </c>
      <c r="AB436" s="32">
        <f>AB423*$D436</f>
        <v/>
      </c>
      <c r="AC436" s="32">
        <f>AC423*$D436</f>
        <v/>
      </c>
      <c r="AD436" s="32">
        <f>AD423*$D436</f>
        <v/>
      </c>
      <c r="AF436" s="11">
        <f>CodePrefix&amp;$A436&amp;IF($C436="","","."&amp;$C436&amp;"."&amp;$B436)&amp;INDEX(VarEnd,MATCH($A436,VarKey,0))&amp;AF$5</f>
        <v/>
      </c>
      <c r="AG436" s="37">
        <f>AG423*$D436</f>
        <v/>
      </c>
      <c r="AH436" s="32">
        <f>AH423*$D436</f>
        <v/>
      </c>
      <c r="AI436" s="32">
        <f>AI423*$D436</f>
        <v/>
      </c>
      <c r="AJ436" s="32">
        <f>AJ423*$D436</f>
        <v/>
      </c>
      <c r="AK436" s="32">
        <f>AK423*$D436</f>
        <v/>
      </c>
      <c r="AL436" s="32">
        <f>AL423*$D436</f>
        <v/>
      </c>
      <c r="AM436" s="32">
        <f>AM423*$D436</f>
        <v/>
      </c>
      <c r="AN436" s="32">
        <f>AN423*$D436</f>
        <v/>
      </c>
      <c r="AO436" s="32">
        <f>AO423*$D436</f>
        <v/>
      </c>
      <c r="AP436" s="32">
        <f>AP423*$D436</f>
        <v/>
      </c>
      <c r="AQ436" s="32">
        <f>AQ423*$D436</f>
        <v/>
      </c>
      <c r="AR436" s="32">
        <f>AR423*$D436</f>
        <v/>
      </c>
      <c r="AS436" s="32">
        <f>AS423*$D436</f>
        <v/>
      </c>
      <c r="AT436" s="32">
        <f>AT423*$D436</f>
        <v/>
      </c>
      <c r="AU436" s="32">
        <f>AU423*$D436</f>
        <v/>
      </c>
      <c r="AV436" s="32">
        <f>AV423*$D436</f>
        <v/>
      </c>
      <c r="AW436" s="32">
        <f>AW423*$D436</f>
        <v/>
      </c>
      <c r="AX436" s="32">
        <f>AX423*$D436</f>
        <v/>
      </c>
      <c r="AY436" s="32">
        <f>AY423*$D436</f>
        <v/>
      </c>
    </row>
    <row r="437" hidden="1" outlineLevel="1">
      <c r="A437" s="14" t="inlineStr">
        <is>
          <t>esubpu</t>
        </is>
      </c>
      <c r="B437" s="14" t="inlineStr">
        <is>
          <t>nga</t>
        </is>
      </c>
      <c r="C437" s="14" t="inlineStr">
        <is>
          <t>res</t>
        </is>
      </c>
      <c r="D437" s="32">
        <f>INDEX(Inputs_prices!$G$7:$G$18,MATCH($B437&amp;"."&amp;$C437,Inputs_prices!$A$7:$A$18,0))</f>
        <v/>
      </c>
      <c r="E437" s="36" t="n"/>
      <c r="F437" s="36" t="n"/>
      <c r="G437" s="36" t="n"/>
      <c r="H437" s="14">
        <f>INDEX(VarLab,MATCH($A437,VarKey,0))&amp;INDEX(MemLab,MATCH($C437&amp;"|"&amp;$B437,MemKey,0))</f>
        <v/>
      </c>
      <c r="I437" s="14">
        <f>INDEX(VarUnit,MATCH($A437,VarKey,0))</f>
        <v/>
      </c>
      <c r="J437" s="14">
        <f>INDEX(VarSrc,MATCH($A437,VarKey,0))</f>
        <v/>
      </c>
      <c r="K437" s="11">
        <f>CodePrefix&amp;$A437&amp;IF($C437="","","."&amp;$C437&amp;"."&amp;$B437)&amp;INDEX(VarEnd,MATCH($A437,VarKey,0))&amp;K$5</f>
        <v/>
      </c>
      <c r="L437" s="37">
        <f>L424*$D437</f>
        <v/>
      </c>
      <c r="M437" s="32">
        <f>M424*$D437</f>
        <v/>
      </c>
      <c r="N437" s="32">
        <f>N424*$D437</f>
        <v/>
      </c>
      <c r="O437" s="32">
        <f>O424*$D437</f>
        <v/>
      </c>
      <c r="P437" s="32">
        <f>P424*$D437</f>
        <v/>
      </c>
      <c r="Q437" s="32">
        <f>Q424*$D437</f>
        <v/>
      </c>
      <c r="R437" s="32">
        <f>R424*$D437</f>
        <v/>
      </c>
      <c r="S437" s="32">
        <f>S424*$D437</f>
        <v/>
      </c>
      <c r="T437" s="32">
        <f>T424*$D437</f>
        <v/>
      </c>
      <c r="U437" s="32">
        <f>U424*$D437</f>
        <v/>
      </c>
      <c r="V437" s="32">
        <f>V424*$D437</f>
        <v/>
      </c>
      <c r="W437" s="32">
        <f>W424*$D437</f>
        <v/>
      </c>
      <c r="X437" s="32">
        <f>X424*$D437</f>
        <v/>
      </c>
      <c r="Y437" s="32">
        <f>Y424*$D437</f>
        <v/>
      </c>
      <c r="Z437" s="32">
        <f>Z424*$D437</f>
        <v/>
      </c>
      <c r="AA437" s="32">
        <f>AA424*$D437</f>
        <v/>
      </c>
      <c r="AB437" s="32">
        <f>AB424*$D437</f>
        <v/>
      </c>
      <c r="AC437" s="32">
        <f>AC424*$D437</f>
        <v/>
      </c>
      <c r="AD437" s="32">
        <f>AD424*$D437</f>
        <v/>
      </c>
      <c r="AF437" s="11">
        <f>CodePrefix&amp;$A437&amp;IF($C437="","","."&amp;$C437&amp;"."&amp;$B437)&amp;INDEX(VarEnd,MATCH($A437,VarKey,0))&amp;AF$5</f>
        <v/>
      </c>
      <c r="AG437" s="37">
        <f>AG424*$D437</f>
        <v/>
      </c>
      <c r="AH437" s="32">
        <f>AH424*$D437</f>
        <v/>
      </c>
      <c r="AI437" s="32">
        <f>AI424*$D437</f>
        <v/>
      </c>
      <c r="AJ437" s="32">
        <f>AJ424*$D437</f>
        <v/>
      </c>
      <c r="AK437" s="32">
        <f>AK424*$D437</f>
        <v/>
      </c>
      <c r="AL437" s="32">
        <f>AL424*$D437</f>
        <v/>
      </c>
      <c r="AM437" s="32">
        <f>AM424*$D437</f>
        <v/>
      </c>
      <c r="AN437" s="32">
        <f>AN424*$D437</f>
        <v/>
      </c>
      <c r="AO437" s="32">
        <f>AO424*$D437</f>
        <v/>
      </c>
      <c r="AP437" s="32">
        <f>AP424*$D437</f>
        <v/>
      </c>
      <c r="AQ437" s="32">
        <f>AQ424*$D437</f>
        <v/>
      </c>
      <c r="AR437" s="32">
        <f>AR424*$D437</f>
        <v/>
      </c>
      <c r="AS437" s="32">
        <f>AS424*$D437</f>
        <v/>
      </c>
      <c r="AT437" s="32">
        <f>AT424*$D437</f>
        <v/>
      </c>
      <c r="AU437" s="32">
        <f>AU424*$D437</f>
        <v/>
      </c>
      <c r="AV437" s="32">
        <f>AV424*$D437</f>
        <v/>
      </c>
      <c r="AW437" s="32">
        <f>AW424*$D437</f>
        <v/>
      </c>
      <c r="AX437" s="32">
        <f>AX424*$D437</f>
        <v/>
      </c>
      <c r="AY437" s="32">
        <f>AY424*$D437</f>
        <v/>
      </c>
    </row>
    <row r="438" hidden="1" outlineLevel="1">
      <c r="A438" s="14" t="inlineStr">
        <is>
          <t>esubpu</t>
        </is>
      </c>
      <c r="B438" s="14" t="inlineStr">
        <is>
          <t>nga</t>
        </is>
      </c>
      <c r="C438" s="14" t="inlineStr">
        <is>
          <t>ind</t>
        </is>
      </c>
      <c r="D438" s="32">
        <f>INDEX(Inputs_prices!$G$7:$G$18,MATCH($B438&amp;"."&amp;$C438,Inputs_prices!$A$7:$A$18,0))</f>
        <v/>
      </c>
      <c r="E438" s="36" t="n"/>
      <c r="F438" s="36" t="n"/>
      <c r="G438" s="36" t="n"/>
      <c r="H438" s="14">
        <f>INDEX(VarLab,MATCH($A438,VarKey,0))&amp;INDEX(MemLab,MATCH($C438&amp;"|"&amp;$B438,MemKey,0))</f>
        <v/>
      </c>
      <c r="I438" s="14">
        <f>INDEX(VarUnit,MATCH($A438,VarKey,0))</f>
        <v/>
      </c>
      <c r="J438" s="14">
        <f>INDEX(VarSrc,MATCH($A438,VarKey,0))</f>
        <v/>
      </c>
      <c r="K438" s="11">
        <f>CodePrefix&amp;$A438&amp;IF($C438="","","."&amp;$C438&amp;"."&amp;$B438)&amp;INDEX(VarEnd,MATCH($A438,VarKey,0))&amp;K$5</f>
        <v/>
      </c>
      <c r="L438" s="37">
        <f>L425*$D438</f>
        <v/>
      </c>
      <c r="M438" s="32">
        <f>M425*$D438</f>
        <v/>
      </c>
      <c r="N438" s="32">
        <f>N425*$D438</f>
        <v/>
      </c>
      <c r="O438" s="32">
        <f>O425*$D438</f>
        <v/>
      </c>
      <c r="P438" s="32">
        <f>P425*$D438</f>
        <v/>
      </c>
      <c r="Q438" s="32">
        <f>Q425*$D438</f>
        <v/>
      </c>
      <c r="R438" s="32">
        <f>R425*$D438</f>
        <v/>
      </c>
      <c r="S438" s="32">
        <f>S425*$D438</f>
        <v/>
      </c>
      <c r="T438" s="32">
        <f>T425*$D438</f>
        <v/>
      </c>
      <c r="U438" s="32">
        <f>U425*$D438</f>
        <v/>
      </c>
      <c r="V438" s="32">
        <f>V425*$D438</f>
        <v/>
      </c>
      <c r="W438" s="32">
        <f>W425*$D438</f>
        <v/>
      </c>
      <c r="X438" s="32">
        <f>X425*$D438</f>
        <v/>
      </c>
      <c r="Y438" s="32">
        <f>Y425*$D438</f>
        <v/>
      </c>
      <c r="Z438" s="32">
        <f>Z425*$D438</f>
        <v/>
      </c>
      <c r="AA438" s="32">
        <f>AA425*$D438</f>
        <v/>
      </c>
      <c r="AB438" s="32">
        <f>AB425*$D438</f>
        <v/>
      </c>
      <c r="AC438" s="32">
        <f>AC425*$D438</f>
        <v/>
      </c>
      <c r="AD438" s="32">
        <f>AD425*$D438</f>
        <v/>
      </c>
      <c r="AF438" s="11">
        <f>CodePrefix&amp;$A438&amp;IF($C438="","","."&amp;$C438&amp;"."&amp;$B438)&amp;INDEX(VarEnd,MATCH($A438,VarKey,0))&amp;AF$5</f>
        <v/>
      </c>
      <c r="AG438" s="37">
        <f>AG425*$D438</f>
        <v/>
      </c>
      <c r="AH438" s="32">
        <f>AH425*$D438</f>
        <v/>
      </c>
      <c r="AI438" s="32">
        <f>AI425*$D438</f>
        <v/>
      </c>
      <c r="AJ438" s="32">
        <f>AJ425*$D438</f>
        <v/>
      </c>
      <c r="AK438" s="32">
        <f>AK425*$D438</f>
        <v/>
      </c>
      <c r="AL438" s="32">
        <f>AL425*$D438</f>
        <v/>
      </c>
      <c r="AM438" s="32">
        <f>AM425*$D438</f>
        <v/>
      </c>
      <c r="AN438" s="32">
        <f>AN425*$D438</f>
        <v/>
      </c>
      <c r="AO438" s="32">
        <f>AO425*$D438</f>
        <v/>
      </c>
      <c r="AP438" s="32">
        <f>AP425*$D438</f>
        <v/>
      </c>
      <c r="AQ438" s="32">
        <f>AQ425*$D438</f>
        <v/>
      </c>
      <c r="AR438" s="32">
        <f>AR425*$D438</f>
        <v/>
      </c>
      <c r="AS438" s="32">
        <f>AS425*$D438</f>
        <v/>
      </c>
      <c r="AT438" s="32">
        <f>AT425*$D438</f>
        <v/>
      </c>
      <c r="AU438" s="32">
        <f>AU425*$D438</f>
        <v/>
      </c>
      <c r="AV438" s="32">
        <f>AV425*$D438</f>
        <v/>
      </c>
      <c r="AW438" s="32">
        <f>AW425*$D438</f>
        <v/>
      </c>
      <c r="AX438" s="32">
        <f>AX425*$D438</f>
        <v/>
      </c>
      <c r="AY438" s="32">
        <f>AY425*$D438</f>
        <v/>
      </c>
    </row>
    <row r="439" hidden="1" outlineLevel="1">
      <c r="A439" s="14" t="inlineStr">
        <is>
          <t>esubpu</t>
        </is>
      </c>
      <c r="B439" s="14" t="inlineStr">
        <is>
          <t>gso</t>
        </is>
      </c>
      <c r="C439" s="14" t="inlineStr">
        <is>
          <t>all</t>
        </is>
      </c>
      <c r="D439" s="32">
        <f>INDEX(Inputs_prices!$G$7:$G$18,MATCH($B439&amp;"."&amp;$C439,Inputs_prices!$A$7:$A$18,0))</f>
        <v/>
      </c>
      <c r="E439" s="36" t="n"/>
      <c r="F439" s="36" t="n"/>
      <c r="G439" s="36" t="n"/>
      <c r="H439" s="14">
        <f>INDEX(VarLab,MATCH($A439,VarKey,0))&amp;INDEX(MemLab,MATCH($C439&amp;"|"&amp;$B439,MemKey,0))</f>
        <v/>
      </c>
      <c r="I439" s="14">
        <f>INDEX(VarUnit,MATCH($A439,VarKey,0))</f>
        <v/>
      </c>
      <c r="J439" s="14">
        <f>INDEX(VarSrc,MATCH($A439,VarKey,0))</f>
        <v/>
      </c>
      <c r="K439" s="11">
        <f>CodePrefix&amp;$A439&amp;IF($C439="","","."&amp;$C439&amp;"."&amp;$B439)&amp;INDEX(VarEnd,MATCH($A439,VarKey,0))&amp;K$5</f>
        <v/>
      </c>
      <c r="L439" s="37">
        <f>L426*$D439</f>
        <v/>
      </c>
      <c r="M439" s="32">
        <f>M426*$D439</f>
        <v/>
      </c>
      <c r="N439" s="32">
        <f>N426*$D439</f>
        <v/>
      </c>
      <c r="O439" s="32">
        <f>O426*$D439</f>
        <v/>
      </c>
      <c r="P439" s="32">
        <f>P426*$D439</f>
        <v/>
      </c>
      <c r="Q439" s="32">
        <f>Q426*$D439</f>
        <v/>
      </c>
      <c r="R439" s="32">
        <f>R426*$D439</f>
        <v/>
      </c>
      <c r="S439" s="32">
        <f>S426*$D439</f>
        <v/>
      </c>
      <c r="T439" s="32">
        <f>T426*$D439</f>
        <v/>
      </c>
      <c r="U439" s="32">
        <f>U426*$D439</f>
        <v/>
      </c>
      <c r="V439" s="32">
        <f>V426*$D439</f>
        <v/>
      </c>
      <c r="W439" s="32">
        <f>W426*$D439</f>
        <v/>
      </c>
      <c r="X439" s="32">
        <f>X426*$D439</f>
        <v/>
      </c>
      <c r="Y439" s="32">
        <f>Y426*$D439</f>
        <v/>
      </c>
      <c r="Z439" s="32">
        <f>Z426*$D439</f>
        <v/>
      </c>
      <c r="AA439" s="32">
        <f>AA426*$D439</f>
        <v/>
      </c>
      <c r="AB439" s="32">
        <f>AB426*$D439</f>
        <v/>
      </c>
      <c r="AC439" s="32">
        <f>AC426*$D439</f>
        <v/>
      </c>
      <c r="AD439" s="32">
        <f>AD426*$D439</f>
        <v/>
      </c>
      <c r="AF439" s="11">
        <f>CodePrefix&amp;$A439&amp;IF($C439="","","."&amp;$C439&amp;"."&amp;$B439)&amp;INDEX(VarEnd,MATCH($A439,VarKey,0))&amp;AF$5</f>
        <v/>
      </c>
      <c r="AG439" s="37">
        <f>AG426*$D439</f>
        <v/>
      </c>
      <c r="AH439" s="32">
        <f>AH426*$D439</f>
        <v/>
      </c>
      <c r="AI439" s="32">
        <f>AI426*$D439</f>
        <v/>
      </c>
      <c r="AJ439" s="32">
        <f>AJ426*$D439</f>
        <v/>
      </c>
      <c r="AK439" s="32">
        <f>AK426*$D439</f>
        <v/>
      </c>
      <c r="AL439" s="32">
        <f>AL426*$D439</f>
        <v/>
      </c>
      <c r="AM439" s="32">
        <f>AM426*$D439</f>
        <v/>
      </c>
      <c r="AN439" s="32">
        <f>AN426*$D439</f>
        <v/>
      </c>
      <c r="AO439" s="32">
        <f>AO426*$D439</f>
        <v/>
      </c>
      <c r="AP439" s="32">
        <f>AP426*$D439</f>
        <v/>
      </c>
      <c r="AQ439" s="32">
        <f>AQ426*$D439</f>
        <v/>
      </c>
      <c r="AR439" s="32">
        <f>AR426*$D439</f>
        <v/>
      </c>
      <c r="AS439" s="32">
        <f>AS426*$D439</f>
        <v/>
      </c>
      <c r="AT439" s="32">
        <f>AT426*$D439</f>
        <v/>
      </c>
      <c r="AU439" s="32">
        <f>AU426*$D439</f>
        <v/>
      </c>
      <c r="AV439" s="32">
        <f>AV426*$D439</f>
        <v/>
      </c>
      <c r="AW439" s="32">
        <f>AW426*$D439</f>
        <v/>
      </c>
      <c r="AX439" s="32">
        <f>AX426*$D439</f>
        <v/>
      </c>
      <c r="AY439" s="32">
        <f>AY426*$D439</f>
        <v/>
      </c>
    </row>
    <row r="440" hidden="1" outlineLevel="1">
      <c r="A440" s="14" t="inlineStr">
        <is>
          <t>esubpu</t>
        </is>
      </c>
      <c r="B440" s="14" t="inlineStr">
        <is>
          <t>die</t>
        </is>
      </c>
      <c r="C440" s="14" t="inlineStr">
        <is>
          <t>all</t>
        </is>
      </c>
      <c r="D440" s="32">
        <f>INDEX(Inputs_prices!$G$7:$G$18,MATCH($B440&amp;"."&amp;$C440,Inputs_prices!$A$7:$A$18,0))</f>
        <v/>
      </c>
      <c r="E440" s="36" t="n"/>
      <c r="F440" s="36" t="n"/>
      <c r="G440" s="36" t="n"/>
      <c r="H440" s="14">
        <f>INDEX(VarLab,MATCH($A440,VarKey,0))&amp;INDEX(MemLab,MATCH($C440&amp;"|"&amp;$B440,MemKey,0))</f>
        <v/>
      </c>
      <c r="I440" s="14">
        <f>INDEX(VarUnit,MATCH($A440,VarKey,0))</f>
        <v/>
      </c>
      <c r="J440" s="14">
        <f>INDEX(VarSrc,MATCH($A440,VarKey,0))</f>
        <v/>
      </c>
      <c r="K440" s="11">
        <f>CodePrefix&amp;$A440&amp;IF($C440="","","."&amp;$C440&amp;"."&amp;$B440)&amp;INDEX(VarEnd,MATCH($A440,VarKey,0))&amp;K$5</f>
        <v/>
      </c>
      <c r="L440" s="37">
        <f>L427*$D440</f>
        <v/>
      </c>
      <c r="M440" s="32">
        <f>M427*$D440</f>
        <v/>
      </c>
      <c r="N440" s="32">
        <f>N427*$D440</f>
        <v/>
      </c>
      <c r="O440" s="32">
        <f>O427*$D440</f>
        <v/>
      </c>
      <c r="P440" s="32">
        <f>P427*$D440</f>
        <v/>
      </c>
      <c r="Q440" s="32">
        <f>Q427*$D440</f>
        <v/>
      </c>
      <c r="R440" s="32">
        <f>R427*$D440</f>
        <v/>
      </c>
      <c r="S440" s="32">
        <f>S427*$D440</f>
        <v/>
      </c>
      <c r="T440" s="32">
        <f>T427*$D440</f>
        <v/>
      </c>
      <c r="U440" s="32">
        <f>U427*$D440</f>
        <v/>
      </c>
      <c r="V440" s="32">
        <f>V427*$D440</f>
        <v/>
      </c>
      <c r="W440" s="32">
        <f>W427*$D440</f>
        <v/>
      </c>
      <c r="X440" s="32">
        <f>X427*$D440</f>
        <v/>
      </c>
      <c r="Y440" s="32">
        <f>Y427*$D440</f>
        <v/>
      </c>
      <c r="Z440" s="32">
        <f>Z427*$D440</f>
        <v/>
      </c>
      <c r="AA440" s="32">
        <f>AA427*$D440</f>
        <v/>
      </c>
      <c r="AB440" s="32">
        <f>AB427*$D440</f>
        <v/>
      </c>
      <c r="AC440" s="32">
        <f>AC427*$D440</f>
        <v/>
      </c>
      <c r="AD440" s="32">
        <f>AD427*$D440</f>
        <v/>
      </c>
      <c r="AF440" s="11">
        <f>CodePrefix&amp;$A440&amp;IF($C440="","","."&amp;$C440&amp;"."&amp;$B440)&amp;INDEX(VarEnd,MATCH($A440,VarKey,0))&amp;AF$5</f>
        <v/>
      </c>
      <c r="AG440" s="37">
        <f>AG427*$D440</f>
        <v/>
      </c>
      <c r="AH440" s="32">
        <f>AH427*$D440</f>
        <v/>
      </c>
      <c r="AI440" s="32">
        <f>AI427*$D440</f>
        <v/>
      </c>
      <c r="AJ440" s="32">
        <f>AJ427*$D440</f>
        <v/>
      </c>
      <c r="AK440" s="32">
        <f>AK427*$D440</f>
        <v/>
      </c>
      <c r="AL440" s="32">
        <f>AL427*$D440</f>
        <v/>
      </c>
      <c r="AM440" s="32">
        <f>AM427*$D440</f>
        <v/>
      </c>
      <c r="AN440" s="32">
        <f>AN427*$D440</f>
        <v/>
      </c>
      <c r="AO440" s="32">
        <f>AO427*$D440</f>
        <v/>
      </c>
      <c r="AP440" s="32">
        <f>AP427*$D440</f>
        <v/>
      </c>
      <c r="AQ440" s="32">
        <f>AQ427*$D440</f>
        <v/>
      </c>
      <c r="AR440" s="32">
        <f>AR427*$D440</f>
        <v/>
      </c>
      <c r="AS440" s="32">
        <f>AS427*$D440</f>
        <v/>
      </c>
      <c r="AT440" s="32">
        <f>AT427*$D440</f>
        <v/>
      </c>
      <c r="AU440" s="32">
        <f>AU427*$D440</f>
        <v/>
      </c>
      <c r="AV440" s="32">
        <f>AV427*$D440</f>
        <v/>
      </c>
      <c r="AW440" s="32">
        <f>AW427*$D440</f>
        <v/>
      </c>
      <c r="AX440" s="32">
        <f>AX427*$D440</f>
        <v/>
      </c>
      <c r="AY440" s="32">
        <f>AY427*$D440</f>
        <v/>
      </c>
    </row>
    <row r="441" hidden="1" outlineLevel="1">
      <c r="A441" s="14" t="inlineStr">
        <is>
          <t>esubpu</t>
        </is>
      </c>
      <c r="B441" s="14" t="inlineStr">
        <is>
          <t>lpg</t>
        </is>
      </c>
      <c r="C441" s="14" t="inlineStr">
        <is>
          <t>all</t>
        </is>
      </c>
      <c r="D441" s="32">
        <f>INDEX(Inputs_prices!$G$7:$G$18,MATCH($B441&amp;"."&amp;$C441,Inputs_prices!$A$7:$A$18,0))</f>
        <v/>
      </c>
      <c r="E441" s="36" t="n"/>
      <c r="F441" s="36" t="n"/>
      <c r="G441" s="36" t="n"/>
      <c r="H441" s="14">
        <f>INDEX(VarLab,MATCH($A441,VarKey,0))&amp;INDEX(MemLab,MATCH($C441&amp;"|"&amp;$B441,MemKey,0))</f>
        <v/>
      </c>
      <c r="I441" s="14">
        <f>INDEX(VarUnit,MATCH($A441,VarKey,0))</f>
        <v/>
      </c>
      <c r="J441" s="14">
        <f>INDEX(VarSrc,MATCH($A441,VarKey,0))</f>
        <v/>
      </c>
      <c r="K441" s="11">
        <f>CodePrefix&amp;$A441&amp;IF($C441="","","."&amp;$C441&amp;"."&amp;$B441)&amp;INDEX(VarEnd,MATCH($A441,VarKey,0))&amp;K$5</f>
        <v/>
      </c>
      <c r="L441" s="37">
        <f>L428*$D441</f>
        <v/>
      </c>
      <c r="M441" s="32">
        <f>M428*$D441</f>
        <v/>
      </c>
      <c r="N441" s="32">
        <f>N428*$D441</f>
        <v/>
      </c>
      <c r="O441" s="32">
        <f>O428*$D441</f>
        <v/>
      </c>
      <c r="P441" s="32">
        <f>P428*$D441</f>
        <v/>
      </c>
      <c r="Q441" s="32">
        <f>Q428*$D441</f>
        <v/>
      </c>
      <c r="R441" s="32">
        <f>R428*$D441</f>
        <v/>
      </c>
      <c r="S441" s="32">
        <f>S428*$D441</f>
        <v/>
      </c>
      <c r="T441" s="32">
        <f>T428*$D441</f>
        <v/>
      </c>
      <c r="U441" s="32">
        <f>U428*$D441</f>
        <v/>
      </c>
      <c r="V441" s="32">
        <f>V428*$D441</f>
        <v/>
      </c>
      <c r="W441" s="32">
        <f>W428*$D441</f>
        <v/>
      </c>
      <c r="X441" s="32">
        <f>X428*$D441</f>
        <v/>
      </c>
      <c r="Y441" s="32">
        <f>Y428*$D441</f>
        <v/>
      </c>
      <c r="Z441" s="32">
        <f>Z428*$D441</f>
        <v/>
      </c>
      <c r="AA441" s="32">
        <f>AA428*$D441</f>
        <v/>
      </c>
      <c r="AB441" s="32">
        <f>AB428*$D441</f>
        <v/>
      </c>
      <c r="AC441" s="32">
        <f>AC428*$D441</f>
        <v/>
      </c>
      <c r="AD441" s="32">
        <f>AD428*$D441</f>
        <v/>
      </c>
      <c r="AF441" s="11">
        <f>CodePrefix&amp;$A441&amp;IF($C441="","","."&amp;$C441&amp;"."&amp;$B441)&amp;INDEX(VarEnd,MATCH($A441,VarKey,0))&amp;AF$5</f>
        <v/>
      </c>
      <c r="AG441" s="37">
        <f>AG428*$D441</f>
        <v/>
      </c>
      <c r="AH441" s="32">
        <f>AH428*$D441</f>
        <v/>
      </c>
      <c r="AI441" s="32">
        <f>AI428*$D441</f>
        <v/>
      </c>
      <c r="AJ441" s="32">
        <f>AJ428*$D441</f>
        <v/>
      </c>
      <c r="AK441" s="32">
        <f>AK428*$D441</f>
        <v/>
      </c>
      <c r="AL441" s="32">
        <f>AL428*$D441</f>
        <v/>
      </c>
      <c r="AM441" s="32">
        <f>AM428*$D441</f>
        <v/>
      </c>
      <c r="AN441" s="32">
        <f>AN428*$D441</f>
        <v/>
      </c>
      <c r="AO441" s="32">
        <f>AO428*$D441</f>
        <v/>
      </c>
      <c r="AP441" s="32">
        <f>AP428*$D441</f>
        <v/>
      </c>
      <c r="AQ441" s="32">
        <f>AQ428*$D441</f>
        <v/>
      </c>
      <c r="AR441" s="32">
        <f>AR428*$D441</f>
        <v/>
      </c>
      <c r="AS441" s="32">
        <f>AS428*$D441</f>
        <v/>
      </c>
      <c r="AT441" s="32">
        <f>AT428*$D441</f>
        <v/>
      </c>
      <c r="AU441" s="32">
        <f>AU428*$D441</f>
        <v/>
      </c>
      <c r="AV441" s="32">
        <f>AV428*$D441</f>
        <v/>
      </c>
      <c r="AW441" s="32">
        <f>AW428*$D441</f>
        <v/>
      </c>
      <c r="AX441" s="32">
        <f>AX428*$D441</f>
        <v/>
      </c>
      <c r="AY441" s="32">
        <f>AY428*$D441</f>
        <v/>
      </c>
    </row>
    <row r="442" hidden="1" outlineLevel="1">
      <c r="A442" s="14" t="inlineStr">
        <is>
          <t>esubpu</t>
        </is>
      </c>
      <c r="B442" s="14" t="inlineStr">
        <is>
          <t>ker</t>
        </is>
      </c>
      <c r="C442" s="14" t="inlineStr">
        <is>
          <t>all</t>
        </is>
      </c>
      <c r="D442" s="32">
        <f>INDEX(Inputs_prices!$G$7:$G$18,MATCH($B442&amp;"."&amp;$C442,Inputs_prices!$A$7:$A$18,0))</f>
        <v/>
      </c>
      <c r="E442" s="36" t="n"/>
      <c r="F442" s="36" t="n"/>
      <c r="G442" s="36" t="n"/>
      <c r="H442" s="14">
        <f>INDEX(VarLab,MATCH($A442,VarKey,0))&amp;INDEX(MemLab,MATCH($C442&amp;"|"&amp;$B442,MemKey,0))</f>
        <v/>
      </c>
      <c r="I442" s="14">
        <f>INDEX(VarUnit,MATCH($A442,VarKey,0))</f>
        <v/>
      </c>
      <c r="J442" s="14">
        <f>INDEX(VarSrc,MATCH($A442,VarKey,0))</f>
        <v/>
      </c>
      <c r="K442" s="11">
        <f>CodePrefix&amp;$A442&amp;IF($C442="","","."&amp;$C442&amp;"."&amp;$B442)&amp;INDEX(VarEnd,MATCH($A442,VarKey,0))&amp;K$5</f>
        <v/>
      </c>
      <c r="L442" s="37">
        <f>L429*$D442</f>
        <v/>
      </c>
      <c r="M442" s="32">
        <f>M429*$D442</f>
        <v/>
      </c>
      <c r="N442" s="32">
        <f>N429*$D442</f>
        <v/>
      </c>
      <c r="O442" s="32">
        <f>O429*$D442</f>
        <v/>
      </c>
      <c r="P442" s="32">
        <f>P429*$D442</f>
        <v/>
      </c>
      <c r="Q442" s="32">
        <f>Q429*$D442</f>
        <v/>
      </c>
      <c r="R442" s="32">
        <f>R429*$D442</f>
        <v/>
      </c>
      <c r="S442" s="32">
        <f>S429*$D442</f>
        <v/>
      </c>
      <c r="T442" s="32">
        <f>T429*$D442</f>
        <v/>
      </c>
      <c r="U442" s="32">
        <f>U429*$D442</f>
        <v/>
      </c>
      <c r="V442" s="32">
        <f>V429*$D442</f>
        <v/>
      </c>
      <c r="W442" s="32">
        <f>W429*$D442</f>
        <v/>
      </c>
      <c r="X442" s="32">
        <f>X429*$D442</f>
        <v/>
      </c>
      <c r="Y442" s="32">
        <f>Y429*$D442</f>
        <v/>
      </c>
      <c r="Z442" s="32">
        <f>Z429*$D442</f>
        <v/>
      </c>
      <c r="AA442" s="32">
        <f>AA429*$D442</f>
        <v/>
      </c>
      <c r="AB442" s="32">
        <f>AB429*$D442</f>
        <v/>
      </c>
      <c r="AC442" s="32">
        <f>AC429*$D442</f>
        <v/>
      </c>
      <c r="AD442" s="32">
        <f>AD429*$D442</f>
        <v/>
      </c>
      <c r="AF442" s="11">
        <f>CodePrefix&amp;$A442&amp;IF($C442="","","."&amp;$C442&amp;"."&amp;$B442)&amp;INDEX(VarEnd,MATCH($A442,VarKey,0))&amp;AF$5</f>
        <v/>
      </c>
      <c r="AG442" s="37">
        <f>AG429*$D442</f>
        <v/>
      </c>
      <c r="AH442" s="32">
        <f>AH429*$D442</f>
        <v/>
      </c>
      <c r="AI442" s="32">
        <f>AI429*$D442</f>
        <v/>
      </c>
      <c r="AJ442" s="32">
        <f>AJ429*$D442</f>
        <v/>
      </c>
      <c r="AK442" s="32">
        <f>AK429*$D442</f>
        <v/>
      </c>
      <c r="AL442" s="32">
        <f>AL429*$D442</f>
        <v/>
      </c>
      <c r="AM442" s="32">
        <f>AM429*$D442</f>
        <v/>
      </c>
      <c r="AN442" s="32">
        <f>AN429*$D442</f>
        <v/>
      </c>
      <c r="AO442" s="32">
        <f>AO429*$D442</f>
        <v/>
      </c>
      <c r="AP442" s="32">
        <f>AP429*$D442</f>
        <v/>
      </c>
      <c r="AQ442" s="32">
        <f>AQ429*$D442</f>
        <v/>
      </c>
      <c r="AR442" s="32">
        <f>AR429*$D442</f>
        <v/>
      </c>
      <c r="AS442" s="32">
        <f>AS429*$D442</f>
        <v/>
      </c>
      <c r="AT442" s="32">
        <f>AT429*$D442</f>
        <v/>
      </c>
      <c r="AU442" s="32">
        <f>AU429*$D442</f>
        <v/>
      </c>
      <c r="AV442" s="32">
        <f>AV429*$D442</f>
        <v/>
      </c>
      <c r="AW442" s="32">
        <f>AW429*$D442</f>
        <v/>
      </c>
      <c r="AX442" s="32">
        <f>AX429*$D442</f>
        <v/>
      </c>
      <c r="AY442" s="32">
        <f>AY429*$D442</f>
        <v/>
      </c>
    </row>
    <row r="443" hidden="1" outlineLevel="1">
      <c r="A443" s="14" t="inlineStr">
        <is>
          <t>esubpu</t>
        </is>
      </c>
      <c r="B443" s="14" t="inlineStr">
        <is>
          <t>oop</t>
        </is>
      </c>
      <c r="C443" s="14" t="inlineStr">
        <is>
          <t>all</t>
        </is>
      </c>
      <c r="D443" s="32">
        <f>INDEX(Inputs_prices!$G$7:$G$18,MATCH($B443&amp;"."&amp;$C443,Inputs_prices!$A$7:$A$18,0))</f>
        <v/>
      </c>
      <c r="E443" s="36" t="n"/>
      <c r="F443" s="36" t="n"/>
      <c r="G443" s="36" t="n"/>
      <c r="H443" s="14">
        <f>INDEX(VarLab,MATCH($A443,VarKey,0))&amp;INDEX(MemLab,MATCH($C443&amp;"|"&amp;$B443,MemKey,0))</f>
        <v/>
      </c>
      <c r="I443" s="14">
        <f>INDEX(VarUnit,MATCH($A443,VarKey,0))</f>
        <v/>
      </c>
      <c r="J443" s="14">
        <f>INDEX(VarSrc,MATCH($A443,VarKey,0))</f>
        <v/>
      </c>
      <c r="K443" s="11">
        <f>CodePrefix&amp;$A443&amp;IF($C443="","","."&amp;$C443&amp;"."&amp;$B443)&amp;INDEX(VarEnd,MATCH($A443,VarKey,0))&amp;K$5</f>
        <v/>
      </c>
      <c r="L443" s="37">
        <f>L430*$D443</f>
        <v/>
      </c>
      <c r="M443" s="32">
        <f>M430*$D443</f>
        <v/>
      </c>
      <c r="N443" s="32">
        <f>N430*$D443</f>
        <v/>
      </c>
      <c r="O443" s="32">
        <f>O430*$D443</f>
        <v/>
      </c>
      <c r="P443" s="32">
        <f>P430*$D443</f>
        <v/>
      </c>
      <c r="Q443" s="32">
        <f>Q430*$D443</f>
        <v/>
      </c>
      <c r="R443" s="32">
        <f>R430*$D443</f>
        <v/>
      </c>
      <c r="S443" s="32">
        <f>S430*$D443</f>
        <v/>
      </c>
      <c r="T443" s="32">
        <f>T430*$D443</f>
        <v/>
      </c>
      <c r="U443" s="32">
        <f>U430*$D443</f>
        <v/>
      </c>
      <c r="V443" s="32">
        <f>V430*$D443</f>
        <v/>
      </c>
      <c r="W443" s="32">
        <f>W430*$D443</f>
        <v/>
      </c>
      <c r="X443" s="32">
        <f>X430*$D443</f>
        <v/>
      </c>
      <c r="Y443" s="32">
        <f>Y430*$D443</f>
        <v/>
      </c>
      <c r="Z443" s="32">
        <f>Z430*$D443</f>
        <v/>
      </c>
      <c r="AA443" s="32">
        <f>AA430*$D443</f>
        <v/>
      </c>
      <c r="AB443" s="32">
        <f>AB430*$D443</f>
        <v/>
      </c>
      <c r="AC443" s="32">
        <f>AC430*$D443</f>
        <v/>
      </c>
      <c r="AD443" s="32">
        <f>AD430*$D443</f>
        <v/>
      </c>
      <c r="AF443" s="11">
        <f>CodePrefix&amp;$A443&amp;IF($C443="","","."&amp;$C443&amp;"."&amp;$B443)&amp;INDEX(VarEnd,MATCH($A443,VarKey,0))&amp;AF$5</f>
        <v/>
      </c>
      <c r="AG443" s="37">
        <f>AG430*$D443</f>
        <v/>
      </c>
      <c r="AH443" s="32">
        <f>AH430*$D443</f>
        <v/>
      </c>
      <c r="AI443" s="32">
        <f>AI430*$D443</f>
        <v/>
      </c>
      <c r="AJ443" s="32">
        <f>AJ430*$D443</f>
        <v/>
      </c>
      <c r="AK443" s="32">
        <f>AK430*$D443</f>
        <v/>
      </c>
      <c r="AL443" s="32">
        <f>AL430*$D443</f>
        <v/>
      </c>
      <c r="AM443" s="32">
        <f>AM430*$D443</f>
        <v/>
      </c>
      <c r="AN443" s="32">
        <f>AN430*$D443</f>
        <v/>
      </c>
      <c r="AO443" s="32">
        <f>AO430*$D443</f>
        <v/>
      </c>
      <c r="AP443" s="32">
        <f>AP430*$D443</f>
        <v/>
      </c>
      <c r="AQ443" s="32">
        <f>AQ430*$D443</f>
        <v/>
      </c>
      <c r="AR443" s="32">
        <f>AR430*$D443</f>
        <v/>
      </c>
      <c r="AS443" s="32">
        <f>AS430*$D443</f>
        <v/>
      </c>
      <c r="AT443" s="32">
        <f>AT430*$D443</f>
        <v/>
      </c>
      <c r="AU443" s="32">
        <f>AU430*$D443</f>
        <v/>
      </c>
      <c r="AV443" s="32">
        <f>AV430*$D443</f>
        <v/>
      </c>
      <c r="AW443" s="32">
        <f>AW430*$D443</f>
        <v/>
      </c>
      <c r="AX443" s="32">
        <f>AX430*$D443</f>
        <v/>
      </c>
      <c r="AY443" s="32">
        <f>AY430*$D443</f>
        <v/>
      </c>
    </row>
    <row r="444" hidden="1" outlineLevel="1">
      <c r="A444" s="14" t="inlineStr">
        <is>
          <t>esubpu</t>
        </is>
      </c>
      <c r="B444" s="14" t="inlineStr">
        <is>
          <t>bio</t>
        </is>
      </c>
      <c r="C444" s="14" t="inlineStr">
        <is>
          <t>all</t>
        </is>
      </c>
      <c r="D444" s="32">
        <f>INDEX(Inputs_prices!$G$7:$G$18,MATCH($B444&amp;"."&amp;$C444,Inputs_prices!$A$7:$A$18,0))</f>
        <v/>
      </c>
      <c r="E444" s="36" t="n"/>
      <c r="F444" s="36" t="n"/>
      <c r="G444" s="36" t="n"/>
      <c r="H444" s="14">
        <f>INDEX(VarLab,MATCH($A444,VarKey,0))&amp;INDEX(MemLab,MATCH($C444&amp;"|"&amp;$B444,MemKey,0))</f>
        <v/>
      </c>
      <c r="I444" s="14">
        <f>INDEX(VarUnit,MATCH($A444,VarKey,0))</f>
        <v/>
      </c>
      <c r="J444" s="14">
        <f>INDEX(VarSrc,MATCH($A444,VarKey,0))</f>
        <v/>
      </c>
      <c r="K444" s="11">
        <f>CodePrefix&amp;$A444&amp;IF($C444="","","."&amp;$C444&amp;"."&amp;$B444)&amp;INDEX(VarEnd,MATCH($A444,VarKey,0))&amp;K$5</f>
        <v/>
      </c>
      <c r="L444" s="37">
        <f>L431*$D444</f>
        <v/>
      </c>
      <c r="M444" s="32">
        <f>M431*$D444</f>
        <v/>
      </c>
      <c r="N444" s="32">
        <f>N431*$D444</f>
        <v/>
      </c>
      <c r="O444" s="32">
        <f>O431*$D444</f>
        <v/>
      </c>
      <c r="P444" s="32">
        <f>P431*$D444</f>
        <v/>
      </c>
      <c r="Q444" s="32">
        <f>Q431*$D444</f>
        <v/>
      </c>
      <c r="R444" s="32">
        <f>R431*$D444</f>
        <v/>
      </c>
      <c r="S444" s="32">
        <f>S431*$D444</f>
        <v/>
      </c>
      <c r="T444" s="32">
        <f>T431*$D444</f>
        <v/>
      </c>
      <c r="U444" s="32">
        <f>U431*$D444</f>
        <v/>
      </c>
      <c r="V444" s="32">
        <f>V431*$D444</f>
        <v/>
      </c>
      <c r="W444" s="32">
        <f>W431*$D444</f>
        <v/>
      </c>
      <c r="X444" s="32">
        <f>X431*$D444</f>
        <v/>
      </c>
      <c r="Y444" s="32">
        <f>Y431*$D444</f>
        <v/>
      </c>
      <c r="Z444" s="32">
        <f>Z431*$D444</f>
        <v/>
      </c>
      <c r="AA444" s="32">
        <f>AA431*$D444</f>
        <v/>
      </c>
      <c r="AB444" s="32">
        <f>AB431*$D444</f>
        <v/>
      </c>
      <c r="AC444" s="32">
        <f>AC431*$D444</f>
        <v/>
      </c>
      <c r="AD444" s="32">
        <f>AD431*$D444</f>
        <v/>
      </c>
      <c r="AF444" s="11">
        <f>CodePrefix&amp;$A444&amp;IF($C444="","","."&amp;$C444&amp;"."&amp;$B444)&amp;INDEX(VarEnd,MATCH($A444,VarKey,0))&amp;AF$5</f>
        <v/>
      </c>
      <c r="AG444" s="37">
        <f>AG431*$D444</f>
        <v/>
      </c>
      <c r="AH444" s="32">
        <f>AH431*$D444</f>
        <v/>
      </c>
      <c r="AI444" s="32">
        <f>AI431*$D444</f>
        <v/>
      </c>
      <c r="AJ444" s="32">
        <f>AJ431*$D444</f>
        <v/>
      </c>
      <c r="AK444" s="32">
        <f>AK431*$D444</f>
        <v/>
      </c>
      <c r="AL444" s="32">
        <f>AL431*$D444</f>
        <v/>
      </c>
      <c r="AM444" s="32">
        <f>AM431*$D444</f>
        <v/>
      </c>
      <c r="AN444" s="32">
        <f>AN431*$D444</f>
        <v/>
      </c>
      <c r="AO444" s="32">
        <f>AO431*$D444</f>
        <v/>
      </c>
      <c r="AP444" s="32">
        <f>AP431*$D444</f>
        <v/>
      </c>
      <c r="AQ444" s="32">
        <f>AQ431*$D444</f>
        <v/>
      </c>
      <c r="AR444" s="32">
        <f>AR431*$D444</f>
        <v/>
      </c>
      <c r="AS444" s="32">
        <f>AS431*$D444</f>
        <v/>
      </c>
      <c r="AT444" s="32">
        <f>AT431*$D444</f>
        <v/>
      </c>
      <c r="AU444" s="32">
        <f>AU431*$D444</f>
        <v/>
      </c>
      <c r="AV444" s="32">
        <f>AV431*$D444</f>
        <v/>
      </c>
      <c r="AW444" s="32">
        <f>AW431*$D444</f>
        <v/>
      </c>
      <c r="AX444" s="32">
        <f>AX431*$D444</f>
        <v/>
      </c>
      <c r="AY444" s="32">
        <f>AY431*$D444</f>
        <v/>
      </c>
    </row>
    <row r="445" hidden="1" outlineLevel="1"/>
    <row r="446" collapsed="1"/>
    <row r="447">
      <c r="A447" s="4" t="inlineStr">
        <is>
          <t>3. Power sector: engineer model (demand, dispatch, retirement, investment) with generation costs and electricity prices (legacy section 4, sub-tables A-M; PowerModel_Method_v0_4.md)</t>
        </is>
      </c>
      <c r="B447" s="5" t="n"/>
      <c r="C447" s="5" t="n"/>
      <c r="D447" s="5" t="n"/>
      <c r="E447" s="5" t="n"/>
      <c r="F447" s="5" t="n"/>
      <c r="G447" s="5" t="n"/>
      <c r="H447" s="5" t="n"/>
      <c r="I447" s="5" t="n"/>
      <c r="J447" s="5" t="n"/>
      <c r="K447" s="5" t="n"/>
      <c r="L447" s="5" t="n"/>
      <c r="M447" s="5" t="n"/>
      <c r="N447" s="5" t="n"/>
      <c r="O447" s="5" t="n"/>
      <c r="P447" s="5" t="n"/>
      <c r="Q447" s="5" t="n"/>
      <c r="R447" s="5" t="n"/>
      <c r="S447" s="5" t="n"/>
      <c r="T447" s="5" t="n"/>
      <c r="U447" s="5" t="n"/>
      <c r="V447" s="5" t="n"/>
      <c r="W447" s="5" t="n"/>
      <c r="X447" s="5" t="n"/>
      <c r="Y447" s="5" t="n"/>
      <c r="Z447" s="5" t="n"/>
      <c r="AA447" s="5" t="n"/>
      <c r="AB447" s="5" t="n"/>
      <c r="AC447" s="5" t="n"/>
      <c r="AD447" s="5" t="n"/>
      <c r="AE447" s="5" t="n"/>
      <c r="AF447" s="5" t="n"/>
      <c r="AG447" s="5" t="n"/>
      <c r="AH447" s="5" t="n"/>
      <c r="AI447" s="5" t="n"/>
      <c r="AJ447" s="5" t="n"/>
      <c r="AK447" s="5" t="n"/>
      <c r="AL447" s="5" t="n"/>
      <c r="AM447" s="5" t="n"/>
      <c r="AN447" s="5" t="n"/>
      <c r="AO447" s="5" t="n"/>
      <c r="AP447" s="5" t="n"/>
      <c r="AQ447" s="5" t="n"/>
      <c r="AR447" s="5" t="n"/>
      <c r="AS447" s="5" t="n"/>
      <c r="AT447" s="5" t="n"/>
      <c r="AU447" s="5" t="n"/>
      <c r="AV447" s="5" t="n"/>
      <c r="AW447" s="5" t="n"/>
      <c r="AX447" s="5" t="n"/>
      <c r="AY447" s="5" t="n"/>
      <c r="AZ447" s="5" t="n"/>
    </row>
    <row r="448" hidden="1" outlineLevel="1">
      <c r="H448" s="20" t="inlineStr">
        <is>
          <t>A. Inputs: capex time factor, storage cost paths, income factor on GDP elasticities, exogenous demand shock</t>
        </is>
      </c>
    </row>
    <row r="449" hidden="1" outlineLevel="1">
      <c r="A449" s="14" t="inlineStr">
        <is>
          <t>tcf</t>
        </is>
      </c>
      <c r="B449" s="14" t="inlineStr">
        <is>
          <t>coa</t>
        </is>
      </c>
      <c r="C449" s="14" t="inlineStr">
        <is>
          <t>pow</t>
        </is>
      </c>
      <c r="D449" s="14">
        <f>$A449&amp;"|"&amp;$B449</f>
        <v/>
      </c>
      <c r="E449" s="36" t="n"/>
      <c r="F449" s="36" t="n"/>
      <c r="G449" s="36" t="n"/>
      <c r="H449" s="14">
        <f>INDEX(VarLab,MATCH($A449,VarKey,0))&amp;INDEX(MemLab,MATCH($C449&amp;"|"&amp;$B449,MemKey,0))</f>
        <v/>
      </c>
      <c r="I449" s="14">
        <f>INDEX(VarUnit,MATCH($A449,VarKey,0))</f>
        <v/>
      </c>
      <c r="J449" s="14">
        <f>INDEX(VarSrc,MATCH($A449,VarKey,0))</f>
        <v/>
      </c>
      <c r="K449" s="11">
        <f>CodePrefix&amp;$A449&amp;IF($C449="","","."&amp;$C449&amp;"."&amp;$B449)&amp;INDEX(VarEnd,MATCH($A449,VarKey,0))&amp;K$5</f>
        <v/>
      </c>
      <c r="L449" s="37">
        <f>INDEX(PPathVal,MATCH($D449,PPathKey,0),MATCH(L$4,PPathYear,0))</f>
        <v/>
      </c>
      <c r="M449" s="32">
        <f>INDEX(PPathVal,MATCH($D449,PPathKey,0),MATCH(M$4,PPathYear,0))</f>
        <v/>
      </c>
      <c r="N449" s="32">
        <f>INDEX(PPathVal,MATCH($D449,PPathKey,0),MATCH(N$4,PPathYear,0))</f>
        <v/>
      </c>
      <c r="O449" s="32">
        <f>INDEX(PPathVal,MATCH($D449,PPathKey,0),MATCH(O$4,PPathYear,0))</f>
        <v/>
      </c>
      <c r="P449" s="32">
        <f>INDEX(PPathVal,MATCH($D449,PPathKey,0),MATCH(P$4,PPathYear,0))</f>
        <v/>
      </c>
      <c r="Q449" s="32">
        <f>INDEX(PPathVal,MATCH($D449,PPathKey,0),MATCH(Q$4,PPathYear,0))</f>
        <v/>
      </c>
      <c r="R449" s="32">
        <f>INDEX(PPathVal,MATCH($D449,PPathKey,0),MATCH(R$4,PPathYear,0))</f>
        <v/>
      </c>
      <c r="S449" s="32">
        <f>INDEX(PPathVal,MATCH($D449,PPathKey,0),MATCH(S$4,PPathYear,0))</f>
        <v/>
      </c>
      <c r="T449" s="32">
        <f>INDEX(PPathVal,MATCH($D449,PPathKey,0),MATCH(T$4,PPathYear,0))</f>
        <v/>
      </c>
      <c r="U449" s="32">
        <f>INDEX(PPathVal,MATCH($D449,PPathKey,0),MATCH(U$4,PPathYear,0))</f>
        <v/>
      </c>
      <c r="V449" s="32">
        <f>INDEX(PPathVal,MATCH($D449,PPathKey,0),MATCH(V$4,PPathYear,0))</f>
        <v/>
      </c>
      <c r="W449" s="32">
        <f>INDEX(PPathVal,MATCH($D449,PPathKey,0),MATCH(W$4,PPathYear,0))</f>
        <v/>
      </c>
      <c r="X449" s="32">
        <f>INDEX(PPathVal,MATCH($D449,PPathKey,0),MATCH(X$4,PPathYear,0))</f>
        <v/>
      </c>
      <c r="Y449" s="32">
        <f>INDEX(PPathVal,MATCH($D449,PPathKey,0),MATCH(Y$4,PPathYear,0))</f>
        <v/>
      </c>
      <c r="Z449" s="32">
        <f>INDEX(PPathVal,MATCH($D449,PPathKey,0),MATCH(Z$4,PPathYear,0))</f>
        <v/>
      </c>
      <c r="AA449" s="32">
        <f>INDEX(PPathVal,MATCH($D449,PPathKey,0),MATCH(AA$4,PPathYear,0))</f>
        <v/>
      </c>
      <c r="AB449" s="32">
        <f>INDEX(PPathVal,MATCH($D449,PPathKey,0),MATCH(AB$4,PPathYear,0))</f>
        <v/>
      </c>
      <c r="AC449" s="32">
        <f>INDEX(PPathVal,MATCH($D449,PPathKey,0),MATCH(AC$4,PPathYear,0))</f>
        <v/>
      </c>
      <c r="AD449" s="32">
        <f>INDEX(PPathVal,MATCH($D449,PPathKey,0),MATCH(AD$4,PPathYear,0))</f>
        <v/>
      </c>
      <c r="AF449" s="11">
        <f>CodePrefix&amp;$A449&amp;IF($C449="","","."&amp;$C449&amp;"."&amp;$B449)&amp;INDEX(VarEnd,MATCH($A449,VarKey,0))&amp;AF$5</f>
        <v/>
      </c>
      <c r="AG449" s="37">
        <f>INDEX(PPathVal,MATCH($D449,PPathKey,0),MATCH(AG$4,PPathYear,0))</f>
        <v/>
      </c>
      <c r="AH449" s="32">
        <f>INDEX(PPathVal,MATCH($D449,PPathKey,0),MATCH(AH$4,PPathYear,0))</f>
        <v/>
      </c>
      <c r="AI449" s="32">
        <f>INDEX(PPathVal,MATCH($D449,PPathKey,0),MATCH(AI$4,PPathYear,0))</f>
        <v/>
      </c>
      <c r="AJ449" s="32">
        <f>INDEX(PPathVal,MATCH($D449,PPathKey,0),MATCH(AJ$4,PPathYear,0))</f>
        <v/>
      </c>
      <c r="AK449" s="32">
        <f>INDEX(PPathVal,MATCH($D449,PPathKey,0),MATCH(AK$4,PPathYear,0))</f>
        <v/>
      </c>
      <c r="AL449" s="32">
        <f>INDEX(PPathVal,MATCH($D449,PPathKey,0),MATCH(AL$4,PPathYear,0))</f>
        <v/>
      </c>
      <c r="AM449" s="32">
        <f>INDEX(PPathVal,MATCH($D449,PPathKey,0),MATCH(AM$4,PPathYear,0))</f>
        <v/>
      </c>
      <c r="AN449" s="32">
        <f>INDEX(PPathVal,MATCH($D449,PPathKey,0),MATCH(AN$4,PPathYear,0))</f>
        <v/>
      </c>
      <c r="AO449" s="32">
        <f>INDEX(PPathVal,MATCH($D449,PPathKey,0),MATCH(AO$4,PPathYear,0))</f>
        <v/>
      </c>
      <c r="AP449" s="32">
        <f>INDEX(PPathVal,MATCH($D449,PPathKey,0),MATCH(AP$4,PPathYear,0))</f>
        <v/>
      </c>
      <c r="AQ449" s="32">
        <f>INDEX(PPathVal,MATCH($D449,PPathKey,0),MATCH(AQ$4,PPathYear,0))</f>
        <v/>
      </c>
      <c r="AR449" s="32">
        <f>INDEX(PPathVal,MATCH($D449,PPathKey,0),MATCH(AR$4,PPathYear,0))</f>
        <v/>
      </c>
      <c r="AS449" s="32">
        <f>INDEX(PPathVal,MATCH($D449,PPathKey,0),MATCH(AS$4,PPathYear,0))</f>
        <v/>
      </c>
      <c r="AT449" s="32">
        <f>INDEX(PPathVal,MATCH($D449,PPathKey,0),MATCH(AT$4,PPathYear,0))</f>
        <v/>
      </c>
      <c r="AU449" s="32">
        <f>INDEX(PPathVal,MATCH($D449,PPathKey,0),MATCH(AU$4,PPathYear,0))</f>
        <v/>
      </c>
      <c r="AV449" s="32">
        <f>INDEX(PPathVal,MATCH($D449,PPathKey,0),MATCH(AV$4,PPathYear,0))</f>
        <v/>
      </c>
      <c r="AW449" s="32">
        <f>INDEX(PPathVal,MATCH($D449,PPathKey,0),MATCH(AW$4,PPathYear,0))</f>
        <v/>
      </c>
      <c r="AX449" s="32">
        <f>INDEX(PPathVal,MATCH($D449,PPathKey,0),MATCH(AX$4,PPathYear,0))</f>
        <v/>
      </c>
      <c r="AY449" s="32">
        <f>INDEX(PPathVal,MATCH($D449,PPathKey,0),MATCH(AY$4,PPathYear,0))</f>
        <v/>
      </c>
    </row>
    <row r="450" hidden="1" outlineLevel="1">
      <c r="A450" s="14" t="inlineStr">
        <is>
          <t>tcf</t>
        </is>
      </c>
      <c r="B450" s="14" t="inlineStr">
        <is>
          <t>nga</t>
        </is>
      </c>
      <c r="C450" s="14" t="inlineStr">
        <is>
          <t>pow</t>
        </is>
      </c>
      <c r="D450" s="14">
        <f>$A450&amp;"|"&amp;$B450</f>
        <v/>
      </c>
      <c r="E450" s="36" t="n"/>
      <c r="F450" s="36" t="n"/>
      <c r="G450" s="36" t="n"/>
      <c r="H450" s="14">
        <f>INDEX(VarLab,MATCH($A450,VarKey,0))&amp;INDEX(MemLab,MATCH($C450&amp;"|"&amp;$B450,MemKey,0))</f>
        <v/>
      </c>
      <c r="I450" s="14">
        <f>INDEX(VarUnit,MATCH($A450,VarKey,0))</f>
        <v/>
      </c>
      <c r="J450" s="14">
        <f>INDEX(VarSrc,MATCH($A450,VarKey,0))</f>
        <v/>
      </c>
      <c r="K450" s="11">
        <f>CodePrefix&amp;$A450&amp;IF($C450="","","."&amp;$C450&amp;"."&amp;$B450)&amp;INDEX(VarEnd,MATCH($A450,VarKey,0))&amp;K$5</f>
        <v/>
      </c>
      <c r="L450" s="37">
        <f>INDEX(PPathVal,MATCH($D450,PPathKey,0),MATCH(L$4,PPathYear,0))</f>
        <v/>
      </c>
      <c r="M450" s="32">
        <f>INDEX(PPathVal,MATCH($D450,PPathKey,0),MATCH(M$4,PPathYear,0))</f>
        <v/>
      </c>
      <c r="N450" s="32">
        <f>INDEX(PPathVal,MATCH($D450,PPathKey,0),MATCH(N$4,PPathYear,0))</f>
        <v/>
      </c>
      <c r="O450" s="32">
        <f>INDEX(PPathVal,MATCH($D450,PPathKey,0),MATCH(O$4,PPathYear,0))</f>
        <v/>
      </c>
      <c r="P450" s="32">
        <f>INDEX(PPathVal,MATCH($D450,PPathKey,0),MATCH(P$4,PPathYear,0))</f>
        <v/>
      </c>
      <c r="Q450" s="32">
        <f>INDEX(PPathVal,MATCH($D450,PPathKey,0),MATCH(Q$4,PPathYear,0))</f>
        <v/>
      </c>
      <c r="R450" s="32">
        <f>INDEX(PPathVal,MATCH($D450,PPathKey,0),MATCH(R$4,PPathYear,0))</f>
        <v/>
      </c>
      <c r="S450" s="32">
        <f>INDEX(PPathVal,MATCH($D450,PPathKey,0),MATCH(S$4,PPathYear,0))</f>
        <v/>
      </c>
      <c r="T450" s="32">
        <f>INDEX(PPathVal,MATCH($D450,PPathKey,0),MATCH(T$4,PPathYear,0))</f>
        <v/>
      </c>
      <c r="U450" s="32">
        <f>INDEX(PPathVal,MATCH($D450,PPathKey,0),MATCH(U$4,PPathYear,0))</f>
        <v/>
      </c>
      <c r="V450" s="32">
        <f>INDEX(PPathVal,MATCH($D450,PPathKey,0),MATCH(V$4,PPathYear,0))</f>
        <v/>
      </c>
      <c r="W450" s="32">
        <f>INDEX(PPathVal,MATCH($D450,PPathKey,0),MATCH(W$4,PPathYear,0))</f>
        <v/>
      </c>
      <c r="X450" s="32">
        <f>INDEX(PPathVal,MATCH($D450,PPathKey,0),MATCH(X$4,PPathYear,0))</f>
        <v/>
      </c>
      <c r="Y450" s="32">
        <f>INDEX(PPathVal,MATCH($D450,PPathKey,0),MATCH(Y$4,PPathYear,0))</f>
        <v/>
      </c>
      <c r="Z450" s="32">
        <f>INDEX(PPathVal,MATCH($D450,PPathKey,0),MATCH(Z$4,PPathYear,0))</f>
        <v/>
      </c>
      <c r="AA450" s="32">
        <f>INDEX(PPathVal,MATCH($D450,PPathKey,0),MATCH(AA$4,PPathYear,0))</f>
        <v/>
      </c>
      <c r="AB450" s="32">
        <f>INDEX(PPathVal,MATCH($D450,PPathKey,0),MATCH(AB$4,PPathYear,0))</f>
        <v/>
      </c>
      <c r="AC450" s="32">
        <f>INDEX(PPathVal,MATCH($D450,PPathKey,0),MATCH(AC$4,PPathYear,0))</f>
        <v/>
      </c>
      <c r="AD450" s="32">
        <f>INDEX(PPathVal,MATCH($D450,PPathKey,0),MATCH(AD$4,PPathYear,0))</f>
        <v/>
      </c>
      <c r="AF450" s="11">
        <f>CodePrefix&amp;$A450&amp;IF($C450="","","."&amp;$C450&amp;"."&amp;$B450)&amp;INDEX(VarEnd,MATCH($A450,VarKey,0))&amp;AF$5</f>
        <v/>
      </c>
      <c r="AG450" s="37">
        <f>INDEX(PPathVal,MATCH($D450,PPathKey,0),MATCH(AG$4,PPathYear,0))</f>
        <v/>
      </c>
      <c r="AH450" s="32">
        <f>INDEX(PPathVal,MATCH($D450,PPathKey,0),MATCH(AH$4,PPathYear,0))</f>
        <v/>
      </c>
      <c r="AI450" s="32">
        <f>INDEX(PPathVal,MATCH($D450,PPathKey,0),MATCH(AI$4,PPathYear,0))</f>
        <v/>
      </c>
      <c r="AJ450" s="32">
        <f>INDEX(PPathVal,MATCH($D450,PPathKey,0),MATCH(AJ$4,PPathYear,0))</f>
        <v/>
      </c>
      <c r="AK450" s="32">
        <f>INDEX(PPathVal,MATCH($D450,PPathKey,0),MATCH(AK$4,PPathYear,0))</f>
        <v/>
      </c>
      <c r="AL450" s="32">
        <f>INDEX(PPathVal,MATCH($D450,PPathKey,0),MATCH(AL$4,PPathYear,0))</f>
        <v/>
      </c>
      <c r="AM450" s="32">
        <f>INDEX(PPathVal,MATCH($D450,PPathKey,0),MATCH(AM$4,PPathYear,0))</f>
        <v/>
      </c>
      <c r="AN450" s="32">
        <f>INDEX(PPathVal,MATCH($D450,PPathKey,0),MATCH(AN$4,PPathYear,0))</f>
        <v/>
      </c>
      <c r="AO450" s="32">
        <f>INDEX(PPathVal,MATCH($D450,PPathKey,0),MATCH(AO$4,PPathYear,0))</f>
        <v/>
      </c>
      <c r="AP450" s="32">
        <f>INDEX(PPathVal,MATCH($D450,PPathKey,0),MATCH(AP$4,PPathYear,0))</f>
        <v/>
      </c>
      <c r="AQ450" s="32">
        <f>INDEX(PPathVal,MATCH($D450,PPathKey,0),MATCH(AQ$4,PPathYear,0))</f>
        <v/>
      </c>
      <c r="AR450" s="32">
        <f>INDEX(PPathVal,MATCH($D450,PPathKey,0),MATCH(AR$4,PPathYear,0))</f>
        <v/>
      </c>
      <c r="AS450" s="32">
        <f>INDEX(PPathVal,MATCH($D450,PPathKey,0),MATCH(AS$4,PPathYear,0))</f>
        <v/>
      </c>
      <c r="AT450" s="32">
        <f>INDEX(PPathVal,MATCH($D450,PPathKey,0),MATCH(AT$4,PPathYear,0))</f>
        <v/>
      </c>
      <c r="AU450" s="32">
        <f>INDEX(PPathVal,MATCH($D450,PPathKey,0),MATCH(AU$4,PPathYear,0))</f>
        <v/>
      </c>
      <c r="AV450" s="32">
        <f>INDEX(PPathVal,MATCH($D450,PPathKey,0),MATCH(AV$4,PPathYear,0))</f>
        <v/>
      </c>
      <c r="AW450" s="32">
        <f>INDEX(PPathVal,MATCH($D450,PPathKey,0),MATCH(AW$4,PPathYear,0))</f>
        <v/>
      </c>
      <c r="AX450" s="32">
        <f>INDEX(PPathVal,MATCH($D450,PPathKey,0),MATCH(AX$4,PPathYear,0))</f>
        <v/>
      </c>
      <c r="AY450" s="32">
        <f>INDEX(PPathVal,MATCH($D450,PPathKey,0),MATCH(AY$4,PPathYear,0))</f>
        <v/>
      </c>
    </row>
    <row r="451" hidden="1" outlineLevel="1">
      <c r="A451" s="14" t="inlineStr">
        <is>
          <t>tcf</t>
        </is>
      </c>
      <c r="B451" s="14" t="inlineStr">
        <is>
          <t>oop</t>
        </is>
      </c>
      <c r="C451" s="14" t="inlineStr">
        <is>
          <t>pow</t>
        </is>
      </c>
      <c r="D451" s="14">
        <f>$A451&amp;"|"&amp;$B451</f>
        <v/>
      </c>
      <c r="E451" s="36" t="n"/>
      <c r="F451" s="36" t="n"/>
      <c r="G451" s="36" t="n"/>
      <c r="H451" s="14">
        <f>INDEX(VarLab,MATCH($A451,VarKey,0))&amp;INDEX(MemLab,MATCH($C451&amp;"|"&amp;$B451,MemKey,0))</f>
        <v/>
      </c>
      <c r="I451" s="14">
        <f>INDEX(VarUnit,MATCH($A451,VarKey,0))</f>
        <v/>
      </c>
      <c r="J451" s="14">
        <f>INDEX(VarSrc,MATCH($A451,VarKey,0))</f>
        <v/>
      </c>
      <c r="K451" s="11">
        <f>CodePrefix&amp;$A451&amp;IF($C451="","","."&amp;$C451&amp;"."&amp;$B451)&amp;INDEX(VarEnd,MATCH($A451,VarKey,0))&amp;K$5</f>
        <v/>
      </c>
      <c r="L451" s="37">
        <f>INDEX(PPathVal,MATCH($D451,PPathKey,0),MATCH(L$4,PPathYear,0))</f>
        <v/>
      </c>
      <c r="M451" s="32">
        <f>INDEX(PPathVal,MATCH($D451,PPathKey,0),MATCH(M$4,PPathYear,0))</f>
        <v/>
      </c>
      <c r="N451" s="32">
        <f>INDEX(PPathVal,MATCH($D451,PPathKey,0),MATCH(N$4,PPathYear,0))</f>
        <v/>
      </c>
      <c r="O451" s="32">
        <f>INDEX(PPathVal,MATCH($D451,PPathKey,0),MATCH(O$4,PPathYear,0))</f>
        <v/>
      </c>
      <c r="P451" s="32">
        <f>INDEX(PPathVal,MATCH($D451,PPathKey,0),MATCH(P$4,PPathYear,0))</f>
        <v/>
      </c>
      <c r="Q451" s="32">
        <f>INDEX(PPathVal,MATCH($D451,PPathKey,0),MATCH(Q$4,PPathYear,0))</f>
        <v/>
      </c>
      <c r="R451" s="32">
        <f>INDEX(PPathVal,MATCH($D451,PPathKey,0),MATCH(R$4,PPathYear,0))</f>
        <v/>
      </c>
      <c r="S451" s="32">
        <f>INDEX(PPathVal,MATCH($D451,PPathKey,0),MATCH(S$4,PPathYear,0))</f>
        <v/>
      </c>
      <c r="T451" s="32">
        <f>INDEX(PPathVal,MATCH($D451,PPathKey,0),MATCH(T$4,PPathYear,0))</f>
        <v/>
      </c>
      <c r="U451" s="32">
        <f>INDEX(PPathVal,MATCH($D451,PPathKey,0),MATCH(U$4,PPathYear,0))</f>
        <v/>
      </c>
      <c r="V451" s="32">
        <f>INDEX(PPathVal,MATCH($D451,PPathKey,0),MATCH(V$4,PPathYear,0))</f>
        <v/>
      </c>
      <c r="W451" s="32">
        <f>INDEX(PPathVal,MATCH($D451,PPathKey,0),MATCH(W$4,PPathYear,0))</f>
        <v/>
      </c>
      <c r="X451" s="32">
        <f>INDEX(PPathVal,MATCH($D451,PPathKey,0),MATCH(X$4,PPathYear,0))</f>
        <v/>
      </c>
      <c r="Y451" s="32">
        <f>INDEX(PPathVal,MATCH($D451,PPathKey,0),MATCH(Y$4,PPathYear,0))</f>
        <v/>
      </c>
      <c r="Z451" s="32">
        <f>INDEX(PPathVal,MATCH($D451,PPathKey,0),MATCH(Z$4,PPathYear,0))</f>
        <v/>
      </c>
      <c r="AA451" s="32">
        <f>INDEX(PPathVal,MATCH($D451,PPathKey,0),MATCH(AA$4,PPathYear,0))</f>
        <v/>
      </c>
      <c r="AB451" s="32">
        <f>INDEX(PPathVal,MATCH($D451,PPathKey,0),MATCH(AB$4,PPathYear,0))</f>
        <v/>
      </c>
      <c r="AC451" s="32">
        <f>INDEX(PPathVal,MATCH($D451,PPathKey,0),MATCH(AC$4,PPathYear,0))</f>
        <v/>
      </c>
      <c r="AD451" s="32">
        <f>INDEX(PPathVal,MATCH($D451,PPathKey,0),MATCH(AD$4,PPathYear,0))</f>
        <v/>
      </c>
      <c r="AF451" s="11">
        <f>CodePrefix&amp;$A451&amp;IF($C451="","","."&amp;$C451&amp;"."&amp;$B451)&amp;INDEX(VarEnd,MATCH($A451,VarKey,0))&amp;AF$5</f>
        <v/>
      </c>
      <c r="AG451" s="37">
        <f>INDEX(PPathVal,MATCH($D451,PPathKey,0),MATCH(AG$4,PPathYear,0))</f>
        <v/>
      </c>
      <c r="AH451" s="32">
        <f>INDEX(PPathVal,MATCH($D451,PPathKey,0),MATCH(AH$4,PPathYear,0))</f>
        <v/>
      </c>
      <c r="AI451" s="32">
        <f>INDEX(PPathVal,MATCH($D451,PPathKey,0),MATCH(AI$4,PPathYear,0))</f>
        <v/>
      </c>
      <c r="AJ451" s="32">
        <f>INDEX(PPathVal,MATCH($D451,PPathKey,0),MATCH(AJ$4,PPathYear,0))</f>
        <v/>
      </c>
      <c r="AK451" s="32">
        <f>INDEX(PPathVal,MATCH($D451,PPathKey,0),MATCH(AK$4,PPathYear,0))</f>
        <v/>
      </c>
      <c r="AL451" s="32">
        <f>INDEX(PPathVal,MATCH($D451,PPathKey,0),MATCH(AL$4,PPathYear,0))</f>
        <v/>
      </c>
      <c r="AM451" s="32">
        <f>INDEX(PPathVal,MATCH($D451,PPathKey,0),MATCH(AM$4,PPathYear,0))</f>
        <v/>
      </c>
      <c r="AN451" s="32">
        <f>INDEX(PPathVal,MATCH($D451,PPathKey,0),MATCH(AN$4,PPathYear,0))</f>
        <v/>
      </c>
      <c r="AO451" s="32">
        <f>INDEX(PPathVal,MATCH($D451,PPathKey,0),MATCH(AO$4,PPathYear,0))</f>
        <v/>
      </c>
      <c r="AP451" s="32">
        <f>INDEX(PPathVal,MATCH($D451,PPathKey,0),MATCH(AP$4,PPathYear,0))</f>
        <v/>
      </c>
      <c r="AQ451" s="32">
        <f>INDEX(PPathVal,MATCH($D451,PPathKey,0),MATCH(AQ$4,PPathYear,0))</f>
        <v/>
      </c>
      <c r="AR451" s="32">
        <f>INDEX(PPathVal,MATCH($D451,PPathKey,0),MATCH(AR$4,PPathYear,0))</f>
        <v/>
      </c>
      <c r="AS451" s="32">
        <f>INDEX(PPathVal,MATCH($D451,PPathKey,0),MATCH(AS$4,PPathYear,0))</f>
        <v/>
      </c>
      <c r="AT451" s="32">
        <f>INDEX(PPathVal,MATCH($D451,PPathKey,0),MATCH(AT$4,PPathYear,0))</f>
        <v/>
      </c>
      <c r="AU451" s="32">
        <f>INDEX(PPathVal,MATCH($D451,PPathKey,0),MATCH(AU$4,PPathYear,0))</f>
        <v/>
      </c>
      <c r="AV451" s="32">
        <f>INDEX(PPathVal,MATCH($D451,PPathKey,0),MATCH(AV$4,PPathYear,0))</f>
        <v/>
      </c>
      <c r="AW451" s="32">
        <f>INDEX(PPathVal,MATCH($D451,PPathKey,0),MATCH(AW$4,PPathYear,0))</f>
        <v/>
      </c>
      <c r="AX451" s="32">
        <f>INDEX(PPathVal,MATCH($D451,PPathKey,0),MATCH(AX$4,PPathYear,0))</f>
        <v/>
      </c>
      <c r="AY451" s="32">
        <f>INDEX(PPathVal,MATCH($D451,PPathKey,0),MATCH(AY$4,PPathYear,0))</f>
        <v/>
      </c>
    </row>
    <row r="452" hidden="1" outlineLevel="1">
      <c r="A452" s="14" t="inlineStr">
        <is>
          <t>tcf</t>
        </is>
      </c>
      <c r="B452" s="14" t="inlineStr">
        <is>
          <t>nuc</t>
        </is>
      </c>
      <c r="C452" s="14" t="inlineStr">
        <is>
          <t>pow</t>
        </is>
      </c>
      <c r="D452" s="14">
        <f>$A452&amp;"|"&amp;$B452</f>
        <v/>
      </c>
      <c r="E452" s="36" t="n"/>
      <c r="F452" s="36" t="n"/>
      <c r="G452" s="36" t="n"/>
      <c r="H452" s="14">
        <f>INDEX(VarLab,MATCH($A452,VarKey,0))&amp;INDEX(MemLab,MATCH($C452&amp;"|"&amp;$B452,MemKey,0))</f>
        <v/>
      </c>
      <c r="I452" s="14">
        <f>INDEX(VarUnit,MATCH($A452,VarKey,0))</f>
        <v/>
      </c>
      <c r="J452" s="14">
        <f>INDEX(VarSrc,MATCH($A452,VarKey,0))</f>
        <v/>
      </c>
      <c r="K452" s="11">
        <f>CodePrefix&amp;$A452&amp;IF($C452="","","."&amp;$C452&amp;"."&amp;$B452)&amp;INDEX(VarEnd,MATCH($A452,VarKey,0))&amp;K$5</f>
        <v/>
      </c>
      <c r="L452" s="37">
        <f>INDEX(PPathVal,MATCH($D452,PPathKey,0),MATCH(L$4,PPathYear,0))</f>
        <v/>
      </c>
      <c r="M452" s="32">
        <f>INDEX(PPathVal,MATCH($D452,PPathKey,0),MATCH(M$4,PPathYear,0))</f>
        <v/>
      </c>
      <c r="N452" s="32">
        <f>INDEX(PPathVal,MATCH($D452,PPathKey,0),MATCH(N$4,PPathYear,0))</f>
        <v/>
      </c>
      <c r="O452" s="32">
        <f>INDEX(PPathVal,MATCH($D452,PPathKey,0),MATCH(O$4,PPathYear,0))</f>
        <v/>
      </c>
      <c r="P452" s="32">
        <f>INDEX(PPathVal,MATCH($D452,PPathKey,0),MATCH(P$4,PPathYear,0))</f>
        <v/>
      </c>
      <c r="Q452" s="32">
        <f>INDEX(PPathVal,MATCH($D452,PPathKey,0),MATCH(Q$4,PPathYear,0))</f>
        <v/>
      </c>
      <c r="R452" s="32">
        <f>INDEX(PPathVal,MATCH($D452,PPathKey,0),MATCH(R$4,PPathYear,0))</f>
        <v/>
      </c>
      <c r="S452" s="32">
        <f>INDEX(PPathVal,MATCH($D452,PPathKey,0),MATCH(S$4,PPathYear,0))</f>
        <v/>
      </c>
      <c r="T452" s="32">
        <f>INDEX(PPathVal,MATCH($D452,PPathKey,0),MATCH(T$4,PPathYear,0))</f>
        <v/>
      </c>
      <c r="U452" s="32">
        <f>INDEX(PPathVal,MATCH($D452,PPathKey,0),MATCH(U$4,PPathYear,0))</f>
        <v/>
      </c>
      <c r="V452" s="32">
        <f>INDEX(PPathVal,MATCH($D452,PPathKey,0),MATCH(V$4,PPathYear,0))</f>
        <v/>
      </c>
      <c r="W452" s="32">
        <f>INDEX(PPathVal,MATCH($D452,PPathKey,0),MATCH(W$4,PPathYear,0))</f>
        <v/>
      </c>
      <c r="X452" s="32">
        <f>INDEX(PPathVal,MATCH($D452,PPathKey,0),MATCH(X$4,PPathYear,0))</f>
        <v/>
      </c>
      <c r="Y452" s="32">
        <f>INDEX(PPathVal,MATCH($D452,PPathKey,0),MATCH(Y$4,PPathYear,0))</f>
        <v/>
      </c>
      <c r="Z452" s="32">
        <f>INDEX(PPathVal,MATCH($D452,PPathKey,0),MATCH(Z$4,PPathYear,0))</f>
        <v/>
      </c>
      <c r="AA452" s="32">
        <f>INDEX(PPathVal,MATCH($D452,PPathKey,0),MATCH(AA$4,PPathYear,0))</f>
        <v/>
      </c>
      <c r="AB452" s="32">
        <f>INDEX(PPathVal,MATCH($D452,PPathKey,0),MATCH(AB$4,PPathYear,0))</f>
        <v/>
      </c>
      <c r="AC452" s="32">
        <f>INDEX(PPathVal,MATCH($D452,PPathKey,0),MATCH(AC$4,PPathYear,0))</f>
        <v/>
      </c>
      <c r="AD452" s="32">
        <f>INDEX(PPathVal,MATCH($D452,PPathKey,0),MATCH(AD$4,PPathYear,0))</f>
        <v/>
      </c>
      <c r="AF452" s="11">
        <f>CodePrefix&amp;$A452&amp;IF($C452="","","."&amp;$C452&amp;"."&amp;$B452)&amp;INDEX(VarEnd,MATCH($A452,VarKey,0))&amp;AF$5</f>
        <v/>
      </c>
      <c r="AG452" s="37">
        <f>INDEX(PPathVal,MATCH($D452,PPathKey,0),MATCH(AG$4,PPathYear,0))</f>
        <v/>
      </c>
      <c r="AH452" s="32">
        <f>INDEX(PPathVal,MATCH($D452,PPathKey,0),MATCH(AH$4,PPathYear,0))</f>
        <v/>
      </c>
      <c r="AI452" s="32">
        <f>INDEX(PPathVal,MATCH($D452,PPathKey,0),MATCH(AI$4,PPathYear,0))</f>
        <v/>
      </c>
      <c r="AJ452" s="32">
        <f>INDEX(PPathVal,MATCH($D452,PPathKey,0),MATCH(AJ$4,PPathYear,0))</f>
        <v/>
      </c>
      <c r="AK452" s="32">
        <f>INDEX(PPathVal,MATCH($D452,PPathKey,0),MATCH(AK$4,PPathYear,0))</f>
        <v/>
      </c>
      <c r="AL452" s="32">
        <f>INDEX(PPathVal,MATCH($D452,PPathKey,0),MATCH(AL$4,PPathYear,0))</f>
        <v/>
      </c>
      <c r="AM452" s="32">
        <f>INDEX(PPathVal,MATCH($D452,PPathKey,0),MATCH(AM$4,PPathYear,0))</f>
        <v/>
      </c>
      <c r="AN452" s="32">
        <f>INDEX(PPathVal,MATCH($D452,PPathKey,0),MATCH(AN$4,PPathYear,0))</f>
        <v/>
      </c>
      <c r="AO452" s="32">
        <f>INDEX(PPathVal,MATCH($D452,PPathKey,0),MATCH(AO$4,PPathYear,0))</f>
        <v/>
      </c>
      <c r="AP452" s="32">
        <f>INDEX(PPathVal,MATCH($D452,PPathKey,0),MATCH(AP$4,PPathYear,0))</f>
        <v/>
      </c>
      <c r="AQ452" s="32">
        <f>INDEX(PPathVal,MATCH($D452,PPathKey,0),MATCH(AQ$4,PPathYear,0))</f>
        <v/>
      </c>
      <c r="AR452" s="32">
        <f>INDEX(PPathVal,MATCH($D452,PPathKey,0),MATCH(AR$4,PPathYear,0))</f>
        <v/>
      </c>
      <c r="AS452" s="32">
        <f>INDEX(PPathVal,MATCH($D452,PPathKey,0),MATCH(AS$4,PPathYear,0))</f>
        <v/>
      </c>
      <c r="AT452" s="32">
        <f>INDEX(PPathVal,MATCH($D452,PPathKey,0),MATCH(AT$4,PPathYear,0))</f>
        <v/>
      </c>
      <c r="AU452" s="32">
        <f>INDEX(PPathVal,MATCH($D452,PPathKey,0),MATCH(AU$4,PPathYear,0))</f>
        <v/>
      </c>
      <c r="AV452" s="32">
        <f>INDEX(PPathVal,MATCH($D452,PPathKey,0),MATCH(AV$4,PPathYear,0))</f>
        <v/>
      </c>
      <c r="AW452" s="32">
        <f>INDEX(PPathVal,MATCH($D452,PPathKey,0),MATCH(AW$4,PPathYear,0))</f>
        <v/>
      </c>
      <c r="AX452" s="32">
        <f>INDEX(PPathVal,MATCH($D452,PPathKey,0),MATCH(AX$4,PPathYear,0))</f>
        <v/>
      </c>
      <c r="AY452" s="32">
        <f>INDEX(PPathVal,MATCH($D452,PPathKey,0),MATCH(AY$4,PPathYear,0))</f>
        <v/>
      </c>
    </row>
    <row r="453" hidden="1" outlineLevel="1">
      <c r="A453" s="14" t="inlineStr">
        <is>
          <t>tcf</t>
        </is>
      </c>
      <c r="B453" s="14" t="inlineStr">
        <is>
          <t>wnd</t>
        </is>
      </c>
      <c r="C453" s="14" t="inlineStr">
        <is>
          <t>pow</t>
        </is>
      </c>
      <c r="D453" s="14">
        <f>$A453&amp;"|"&amp;$B453</f>
        <v/>
      </c>
      <c r="E453" s="36" t="n"/>
      <c r="F453" s="36" t="n"/>
      <c r="G453" s="36" t="n"/>
      <c r="H453" s="14">
        <f>INDEX(VarLab,MATCH($A453,VarKey,0))&amp;INDEX(MemLab,MATCH($C453&amp;"|"&amp;$B453,MemKey,0))</f>
        <v/>
      </c>
      <c r="I453" s="14">
        <f>INDEX(VarUnit,MATCH($A453,VarKey,0))</f>
        <v/>
      </c>
      <c r="J453" s="14">
        <f>INDEX(VarSrc,MATCH($A453,VarKey,0))</f>
        <v/>
      </c>
      <c r="K453" s="11">
        <f>CodePrefix&amp;$A453&amp;IF($C453="","","."&amp;$C453&amp;"."&amp;$B453)&amp;INDEX(VarEnd,MATCH($A453,VarKey,0))&amp;K$5</f>
        <v/>
      </c>
      <c r="L453" s="37">
        <f>INDEX(PPathVal,MATCH($D453,PPathKey,0),MATCH(L$4,PPathYear,0))</f>
        <v/>
      </c>
      <c r="M453" s="32">
        <f>INDEX(PPathVal,MATCH($D453,PPathKey,0),MATCH(M$4,PPathYear,0))</f>
        <v/>
      </c>
      <c r="N453" s="32">
        <f>INDEX(PPathVal,MATCH($D453,PPathKey,0),MATCH(N$4,PPathYear,0))</f>
        <v/>
      </c>
      <c r="O453" s="32">
        <f>INDEX(PPathVal,MATCH($D453,PPathKey,0),MATCH(O$4,PPathYear,0))</f>
        <v/>
      </c>
      <c r="P453" s="32">
        <f>INDEX(PPathVal,MATCH($D453,PPathKey,0),MATCH(P$4,PPathYear,0))</f>
        <v/>
      </c>
      <c r="Q453" s="32">
        <f>INDEX(PPathVal,MATCH($D453,PPathKey,0),MATCH(Q$4,PPathYear,0))</f>
        <v/>
      </c>
      <c r="R453" s="32">
        <f>INDEX(PPathVal,MATCH($D453,PPathKey,0),MATCH(R$4,PPathYear,0))</f>
        <v/>
      </c>
      <c r="S453" s="32">
        <f>INDEX(PPathVal,MATCH($D453,PPathKey,0),MATCH(S$4,PPathYear,0))</f>
        <v/>
      </c>
      <c r="T453" s="32">
        <f>INDEX(PPathVal,MATCH($D453,PPathKey,0),MATCH(T$4,PPathYear,0))</f>
        <v/>
      </c>
      <c r="U453" s="32">
        <f>INDEX(PPathVal,MATCH($D453,PPathKey,0),MATCH(U$4,PPathYear,0))</f>
        <v/>
      </c>
      <c r="V453" s="32">
        <f>INDEX(PPathVal,MATCH($D453,PPathKey,0),MATCH(V$4,PPathYear,0))</f>
        <v/>
      </c>
      <c r="W453" s="32">
        <f>INDEX(PPathVal,MATCH($D453,PPathKey,0),MATCH(W$4,PPathYear,0))</f>
        <v/>
      </c>
      <c r="X453" s="32">
        <f>INDEX(PPathVal,MATCH($D453,PPathKey,0),MATCH(X$4,PPathYear,0))</f>
        <v/>
      </c>
      <c r="Y453" s="32">
        <f>INDEX(PPathVal,MATCH($D453,PPathKey,0),MATCH(Y$4,PPathYear,0))</f>
        <v/>
      </c>
      <c r="Z453" s="32">
        <f>INDEX(PPathVal,MATCH($D453,PPathKey,0),MATCH(Z$4,PPathYear,0))</f>
        <v/>
      </c>
      <c r="AA453" s="32">
        <f>INDEX(PPathVal,MATCH($D453,PPathKey,0),MATCH(AA$4,PPathYear,0))</f>
        <v/>
      </c>
      <c r="AB453" s="32">
        <f>INDEX(PPathVal,MATCH($D453,PPathKey,0),MATCH(AB$4,PPathYear,0))</f>
        <v/>
      </c>
      <c r="AC453" s="32">
        <f>INDEX(PPathVal,MATCH($D453,PPathKey,0),MATCH(AC$4,PPathYear,0))</f>
        <v/>
      </c>
      <c r="AD453" s="32">
        <f>INDEX(PPathVal,MATCH($D453,PPathKey,0),MATCH(AD$4,PPathYear,0))</f>
        <v/>
      </c>
      <c r="AF453" s="11">
        <f>CodePrefix&amp;$A453&amp;IF($C453="","","."&amp;$C453&amp;"."&amp;$B453)&amp;INDEX(VarEnd,MATCH($A453,VarKey,0))&amp;AF$5</f>
        <v/>
      </c>
      <c r="AG453" s="37">
        <f>INDEX(PPathVal,MATCH($D453,PPathKey,0),MATCH(AG$4,PPathYear,0))</f>
        <v/>
      </c>
      <c r="AH453" s="32">
        <f>INDEX(PPathVal,MATCH($D453,PPathKey,0),MATCH(AH$4,PPathYear,0))</f>
        <v/>
      </c>
      <c r="AI453" s="32">
        <f>INDEX(PPathVal,MATCH($D453,PPathKey,0),MATCH(AI$4,PPathYear,0))</f>
        <v/>
      </c>
      <c r="AJ453" s="32">
        <f>INDEX(PPathVal,MATCH($D453,PPathKey,0),MATCH(AJ$4,PPathYear,0))</f>
        <v/>
      </c>
      <c r="AK453" s="32">
        <f>INDEX(PPathVal,MATCH($D453,PPathKey,0),MATCH(AK$4,PPathYear,0))</f>
        <v/>
      </c>
      <c r="AL453" s="32">
        <f>INDEX(PPathVal,MATCH($D453,PPathKey,0),MATCH(AL$4,PPathYear,0))</f>
        <v/>
      </c>
      <c r="AM453" s="32">
        <f>INDEX(PPathVal,MATCH($D453,PPathKey,0),MATCH(AM$4,PPathYear,0))</f>
        <v/>
      </c>
      <c r="AN453" s="32">
        <f>INDEX(PPathVal,MATCH($D453,PPathKey,0),MATCH(AN$4,PPathYear,0))</f>
        <v/>
      </c>
      <c r="AO453" s="32">
        <f>INDEX(PPathVal,MATCH($D453,PPathKey,0),MATCH(AO$4,PPathYear,0))</f>
        <v/>
      </c>
      <c r="AP453" s="32">
        <f>INDEX(PPathVal,MATCH($D453,PPathKey,0),MATCH(AP$4,PPathYear,0))</f>
        <v/>
      </c>
      <c r="AQ453" s="32">
        <f>INDEX(PPathVal,MATCH($D453,PPathKey,0),MATCH(AQ$4,PPathYear,0))</f>
        <v/>
      </c>
      <c r="AR453" s="32">
        <f>INDEX(PPathVal,MATCH($D453,PPathKey,0),MATCH(AR$4,PPathYear,0))</f>
        <v/>
      </c>
      <c r="AS453" s="32">
        <f>INDEX(PPathVal,MATCH($D453,PPathKey,0),MATCH(AS$4,PPathYear,0))</f>
        <v/>
      </c>
      <c r="AT453" s="32">
        <f>INDEX(PPathVal,MATCH($D453,PPathKey,0),MATCH(AT$4,PPathYear,0))</f>
        <v/>
      </c>
      <c r="AU453" s="32">
        <f>INDEX(PPathVal,MATCH($D453,PPathKey,0),MATCH(AU$4,PPathYear,0))</f>
        <v/>
      </c>
      <c r="AV453" s="32">
        <f>INDEX(PPathVal,MATCH($D453,PPathKey,0),MATCH(AV$4,PPathYear,0))</f>
        <v/>
      </c>
      <c r="AW453" s="32">
        <f>INDEX(PPathVal,MATCH($D453,PPathKey,0),MATCH(AW$4,PPathYear,0))</f>
        <v/>
      </c>
      <c r="AX453" s="32">
        <f>INDEX(PPathVal,MATCH($D453,PPathKey,0),MATCH(AX$4,PPathYear,0))</f>
        <v/>
      </c>
      <c r="AY453" s="32">
        <f>INDEX(PPathVal,MATCH($D453,PPathKey,0),MATCH(AY$4,PPathYear,0))</f>
        <v/>
      </c>
    </row>
    <row r="454" hidden="1" outlineLevel="1">
      <c r="A454" s="14" t="inlineStr">
        <is>
          <t>tcf</t>
        </is>
      </c>
      <c r="B454" s="14" t="inlineStr">
        <is>
          <t>sol</t>
        </is>
      </c>
      <c r="C454" s="14" t="inlineStr">
        <is>
          <t>pow</t>
        </is>
      </c>
      <c r="D454" s="14">
        <f>$A454&amp;"|"&amp;$B454</f>
        <v/>
      </c>
      <c r="E454" s="36" t="n"/>
      <c r="F454" s="36" t="n"/>
      <c r="G454" s="36" t="n"/>
      <c r="H454" s="14">
        <f>INDEX(VarLab,MATCH($A454,VarKey,0))&amp;INDEX(MemLab,MATCH($C454&amp;"|"&amp;$B454,MemKey,0))</f>
        <v/>
      </c>
      <c r="I454" s="14">
        <f>INDEX(VarUnit,MATCH($A454,VarKey,0))</f>
        <v/>
      </c>
      <c r="J454" s="14">
        <f>INDEX(VarSrc,MATCH($A454,VarKey,0))</f>
        <v/>
      </c>
      <c r="K454" s="11">
        <f>CodePrefix&amp;$A454&amp;IF($C454="","","."&amp;$C454&amp;"."&amp;$B454)&amp;INDEX(VarEnd,MATCH($A454,VarKey,0))&amp;K$5</f>
        <v/>
      </c>
      <c r="L454" s="37">
        <f>INDEX(PPathVal,MATCH($D454,PPathKey,0),MATCH(L$4,PPathYear,0))</f>
        <v/>
      </c>
      <c r="M454" s="32">
        <f>INDEX(PPathVal,MATCH($D454,PPathKey,0),MATCH(M$4,PPathYear,0))</f>
        <v/>
      </c>
      <c r="N454" s="32">
        <f>INDEX(PPathVal,MATCH($D454,PPathKey,0),MATCH(N$4,PPathYear,0))</f>
        <v/>
      </c>
      <c r="O454" s="32">
        <f>INDEX(PPathVal,MATCH($D454,PPathKey,0),MATCH(O$4,PPathYear,0))</f>
        <v/>
      </c>
      <c r="P454" s="32">
        <f>INDEX(PPathVal,MATCH($D454,PPathKey,0),MATCH(P$4,PPathYear,0))</f>
        <v/>
      </c>
      <c r="Q454" s="32">
        <f>INDEX(PPathVal,MATCH($D454,PPathKey,0),MATCH(Q$4,PPathYear,0))</f>
        <v/>
      </c>
      <c r="R454" s="32">
        <f>INDEX(PPathVal,MATCH($D454,PPathKey,0),MATCH(R$4,PPathYear,0))</f>
        <v/>
      </c>
      <c r="S454" s="32">
        <f>INDEX(PPathVal,MATCH($D454,PPathKey,0),MATCH(S$4,PPathYear,0))</f>
        <v/>
      </c>
      <c r="T454" s="32">
        <f>INDEX(PPathVal,MATCH($D454,PPathKey,0),MATCH(T$4,PPathYear,0))</f>
        <v/>
      </c>
      <c r="U454" s="32">
        <f>INDEX(PPathVal,MATCH($D454,PPathKey,0),MATCH(U$4,PPathYear,0))</f>
        <v/>
      </c>
      <c r="V454" s="32">
        <f>INDEX(PPathVal,MATCH($D454,PPathKey,0),MATCH(V$4,PPathYear,0))</f>
        <v/>
      </c>
      <c r="W454" s="32">
        <f>INDEX(PPathVal,MATCH($D454,PPathKey,0),MATCH(W$4,PPathYear,0))</f>
        <v/>
      </c>
      <c r="X454" s="32">
        <f>INDEX(PPathVal,MATCH($D454,PPathKey,0),MATCH(X$4,PPathYear,0))</f>
        <v/>
      </c>
      <c r="Y454" s="32">
        <f>INDEX(PPathVal,MATCH($D454,PPathKey,0),MATCH(Y$4,PPathYear,0))</f>
        <v/>
      </c>
      <c r="Z454" s="32">
        <f>INDEX(PPathVal,MATCH($D454,PPathKey,0),MATCH(Z$4,PPathYear,0))</f>
        <v/>
      </c>
      <c r="AA454" s="32">
        <f>INDEX(PPathVal,MATCH($D454,PPathKey,0),MATCH(AA$4,PPathYear,0))</f>
        <v/>
      </c>
      <c r="AB454" s="32">
        <f>INDEX(PPathVal,MATCH($D454,PPathKey,0),MATCH(AB$4,PPathYear,0))</f>
        <v/>
      </c>
      <c r="AC454" s="32">
        <f>INDEX(PPathVal,MATCH($D454,PPathKey,0),MATCH(AC$4,PPathYear,0))</f>
        <v/>
      </c>
      <c r="AD454" s="32">
        <f>INDEX(PPathVal,MATCH($D454,PPathKey,0),MATCH(AD$4,PPathYear,0))</f>
        <v/>
      </c>
      <c r="AF454" s="11">
        <f>CodePrefix&amp;$A454&amp;IF($C454="","","."&amp;$C454&amp;"."&amp;$B454)&amp;INDEX(VarEnd,MATCH($A454,VarKey,0))&amp;AF$5</f>
        <v/>
      </c>
      <c r="AG454" s="37">
        <f>INDEX(PPathVal,MATCH($D454,PPathKey,0),MATCH(AG$4,PPathYear,0))</f>
        <v/>
      </c>
      <c r="AH454" s="32">
        <f>INDEX(PPathVal,MATCH($D454,PPathKey,0),MATCH(AH$4,PPathYear,0))</f>
        <v/>
      </c>
      <c r="AI454" s="32">
        <f>INDEX(PPathVal,MATCH($D454,PPathKey,0),MATCH(AI$4,PPathYear,0))</f>
        <v/>
      </c>
      <c r="AJ454" s="32">
        <f>INDEX(PPathVal,MATCH($D454,PPathKey,0),MATCH(AJ$4,PPathYear,0))</f>
        <v/>
      </c>
      <c r="AK454" s="32">
        <f>INDEX(PPathVal,MATCH($D454,PPathKey,0),MATCH(AK$4,PPathYear,0))</f>
        <v/>
      </c>
      <c r="AL454" s="32">
        <f>INDEX(PPathVal,MATCH($D454,PPathKey,0),MATCH(AL$4,PPathYear,0))</f>
        <v/>
      </c>
      <c r="AM454" s="32">
        <f>INDEX(PPathVal,MATCH($D454,PPathKey,0),MATCH(AM$4,PPathYear,0))</f>
        <v/>
      </c>
      <c r="AN454" s="32">
        <f>INDEX(PPathVal,MATCH($D454,PPathKey,0),MATCH(AN$4,PPathYear,0))</f>
        <v/>
      </c>
      <c r="AO454" s="32">
        <f>INDEX(PPathVal,MATCH($D454,PPathKey,0),MATCH(AO$4,PPathYear,0))</f>
        <v/>
      </c>
      <c r="AP454" s="32">
        <f>INDEX(PPathVal,MATCH($D454,PPathKey,0),MATCH(AP$4,PPathYear,0))</f>
        <v/>
      </c>
      <c r="AQ454" s="32">
        <f>INDEX(PPathVal,MATCH($D454,PPathKey,0),MATCH(AQ$4,PPathYear,0))</f>
        <v/>
      </c>
      <c r="AR454" s="32">
        <f>INDEX(PPathVal,MATCH($D454,PPathKey,0),MATCH(AR$4,PPathYear,0))</f>
        <v/>
      </c>
      <c r="AS454" s="32">
        <f>INDEX(PPathVal,MATCH($D454,PPathKey,0),MATCH(AS$4,PPathYear,0))</f>
        <v/>
      </c>
      <c r="AT454" s="32">
        <f>INDEX(PPathVal,MATCH($D454,PPathKey,0),MATCH(AT$4,PPathYear,0))</f>
        <v/>
      </c>
      <c r="AU454" s="32">
        <f>INDEX(PPathVal,MATCH($D454,PPathKey,0),MATCH(AU$4,PPathYear,0))</f>
        <v/>
      </c>
      <c r="AV454" s="32">
        <f>INDEX(PPathVal,MATCH($D454,PPathKey,0),MATCH(AV$4,PPathYear,0))</f>
        <v/>
      </c>
      <c r="AW454" s="32">
        <f>INDEX(PPathVal,MATCH($D454,PPathKey,0),MATCH(AW$4,PPathYear,0))</f>
        <v/>
      </c>
      <c r="AX454" s="32">
        <f>INDEX(PPathVal,MATCH($D454,PPathKey,0),MATCH(AX$4,PPathYear,0))</f>
        <v/>
      </c>
      <c r="AY454" s="32">
        <f>INDEX(PPathVal,MATCH($D454,PPathKey,0),MATCH(AY$4,PPathYear,0))</f>
        <v/>
      </c>
    </row>
    <row r="455" hidden="1" outlineLevel="1">
      <c r="A455" s="14" t="inlineStr">
        <is>
          <t>tcf</t>
        </is>
      </c>
      <c r="B455" s="14" t="inlineStr">
        <is>
          <t>hyd</t>
        </is>
      </c>
      <c r="C455" s="14" t="inlineStr">
        <is>
          <t>pow</t>
        </is>
      </c>
      <c r="D455" s="14">
        <f>$A455&amp;"|"&amp;$B455</f>
        <v/>
      </c>
      <c r="E455" s="36" t="n"/>
      <c r="F455" s="36" t="n"/>
      <c r="G455" s="36" t="n"/>
      <c r="H455" s="14">
        <f>INDEX(VarLab,MATCH($A455,VarKey,0))&amp;INDEX(MemLab,MATCH($C455&amp;"|"&amp;$B455,MemKey,0))</f>
        <v/>
      </c>
      <c r="I455" s="14">
        <f>INDEX(VarUnit,MATCH($A455,VarKey,0))</f>
        <v/>
      </c>
      <c r="J455" s="14">
        <f>INDEX(VarSrc,MATCH($A455,VarKey,0))</f>
        <v/>
      </c>
      <c r="K455" s="11">
        <f>CodePrefix&amp;$A455&amp;IF($C455="","","."&amp;$C455&amp;"."&amp;$B455)&amp;INDEX(VarEnd,MATCH($A455,VarKey,0))&amp;K$5</f>
        <v/>
      </c>
      <c r="L455" s="37">
        <f>INDEX(PPathVal,MATCH($D455,PPathKey,0),MATCH(L$4,PPathYear,0))</f>
        <v/>
      </c>
      <c r="M455" s="32">
        <f>INDEX(PPathVal,MATCH($D455,PPathKey,0),MATCH(M$4,PPathYear,0))</f>
        <v/>
      </c>
      <c r="N455" s="32">
        <f>INDEX(PPathVal,MATCH($D455,PPathKey,0),MATCH(N$4,PPathYear,0))</f>
        <v/>
      </c>
      <c r="O455" s="32">
        <f>INDEX(PPathVal,MATCH($D455,PPathKey,0),MATCH(O$4,PPathYear,0))</f>
        <v/>
      </c>
      <c r="P455" s="32">
        <f>INDEX(PPathVal,MATCH($D455,PPathKey,0),MATCH(P$4,PPathYear,0))</f>
        <v/>
      </c>
      <c r="Q455" s="32">
        <f>INDEX(PPathVal,MATCH($D455,PPathKey,0),MATCH(Q$4,PPathYear,0))</f>
        <v/>
      </c>
      <c r="R455" s="32">
        <f>INDEX(PPathVal,MATCH($D455,PPathKey,0),MATCH(R$4,PPathYear,0))</f>
        <v/>
      </c>
      <c r="S455" s="32">
        <f>INDEX(PPathVal,MATCH($D455,PPathKey,0),MATCH(S$4,PPathYear,0))</f>
        <v/>
      </c>
      <c r="T455" s="32">
        <f>INDEX(PPathVal,MATCH($D455,PPathKey,0),MATCH(T$4,PPathYear,0))</f>
        <v/>
      </c>
      <c r="U455" s="32">
        <f>INDEX(PPathVal,MATCH($D455,PPathKey,0),MATCH(U$4,PPathYear,0))</f>
        <v/>
      </c>
      <c r="V455" s="32">
        <f>INDEX(PPathVal,MATCH($D455,PPathKey,0),MATCH(V$4,PPathYear,0))</f>
        <v/>
      </c>
      <c r="W455" s="32">
        <f>INDEX(PPathVal,MATCH($D455,PPathKey,0),MATCH(W$4,PPathYear,0))</f>
        <v/>
      </c>
      <c r="X455" s="32">
        <f>INDEX(PPathVal,MATCH($D455,PPathKey,0),MATCH(X$4,PPathYear,0))</f>
        <v/>
      </c>
      <c r="Y455" s="32">
        <f>INDEX(PPathVal,MATCH($D455,PPathKey,0),MATCH(Y$4,PPathYear,0))</f>
        <v/>
      </c>
      <c r="Z455" s="32">
        <f>INDEX(PPathVal,MATCH($D455,PPathKey,0),MATCH(Z$4,PPathYear,0))</f>
        <v/>
      </c>
      <c r="AA455" s="32">
        <f>INDEX(PPathVal,MATCH($D455,PPathKey,0),MATCH(AA$4,PPathYear,0))</f>
        <v/>
      </c>
      <c r="AB455" s="32">
        <f>INDEX(PPathVal,MATCH($D455,PPathKey,0),MATCH(AB$4,PPathYear,0))</f>
        <v/>
      </c>
      <c r="AC455" s="32">
        <f>INDEX(PPathVal,MATCH($D455,PPathKey,0),MATCH(AC$4,PPathYear,0))</f>
        <v/>
      </c>
      <c r="AD455" s="32">
        <f>INDEX(PPathVal,MATCH($D455,PPathKey,0),MATCH(AD$4,PPathYear,0))</f>
        <v/>
      </c>
      <c r="AF455" s="11">
        <f>CodePrefix&amp;$A455&amp;IF($C455="","","."&amp;$C455&amp;"."&amp;$B455)&amp;INDEX(VarEnd,MATCH($A455,VarKey,0))&amp;AF$5</f>
        <v/>
      </c>
      <c r="AG455" s="37">
        <f>INDEX(PPathVal,MATCH($D455,PPathKey,0),MATCH(AG$4,PPathYear,0))</f>
        <v/>
      </c>
      <c r="AH455" s="32">
        <f>INDEX(PPathVal,MATCH($D455,PPathKey,0),MATCH(AH$4,PPathYear,0))</f>
        <v/>
      </c>
      <c r="AI455" s="32">
        <f>INDEX(PPathVal,MATCH($D455,PPathKey,0),MATCH(AI$4,PPathYear,0))</f>
        <v/>
      </c>
      <c r="AJ455" s="32">
        <f>INDEX(PPathVal,MATCH($D455,PPathKey,0),MATCH(AJ$4,PPathYear,0))</f>
        <v/>
      </c>
      <c r="AK455" s="32">
        <f>INDEX(PPathVal,MATCH($D455,PPathKey,0),MATCH(AK$4,PPathYear,0))</f>
        <v/>
      </c>
      <c r="AL455" s="32">
        <f>INDEX(PPathVal,MATCH($D455,PPathKey,0),MATCH(AL$4,PPathYear,0))</f>
        <v/>
      </c>
      <c r="AM455" s="32">
        <f>INDEX(PPathVal,MATCH($D455,PPathKey,0),MATCH(AM$4,PPathYear,0))</f>
        <v/>
      </c>
      <c r="AN455" s="32">
        <f>INDEX(PPathVal,MATCH($D455,PPathKey,0),MATCH(AN$4,PPathYear,0))</f>
        <v/>
      </c>
      <c r="AO455" s="32">
        <f>INDEX(PPathVal,MATCH($D455,PPathKey,0),MATCH(AO$4,PPathYear,0))</f>
        <v/>
      </c>
      <c r="AP455" s="32">
        <f>INDEX(PPathVal,MATCH($D455,PPathKey,0),MATCH(AP$4,PPathYear,0))</f>
        <v/>
      </c>
      <c r="AQ455" s="32">
        <f>INDEX(PPathVal,MATCH($D455,PPathKey,0),MATCH(AQ$4,PPathYear,0))</f>
        <v/>
      </c>
      <c r="AR455" s="32">
        <f>INDEX(PPathVal,MATCH($D455,PPathKey,0),MATCH(AR$4,PPathYear,0))</f>
        <v/>
      </c>
      <c r="AS455" s="32">
        <f>INDEX(PPathVal,MATCH($D455,PPathKey,0),MATCH(AS$4,PPathYear,0))</f>
        <v/>
      </c>
      <c r="AT455" s="32">
        <f>INDEX(PPathVal,MATCH($D455,PPathKey,0),MATCH(AT$4,PPathYear,0))</f>
        <v/>
      </c>
      <c r="AU455" s="32">
        <f>INDEX(PPathVal,MATCH($D455,PPathKey,0),MATCH(AU$4,PPathYear,0))</f>
        <v/>
      </c>
      <c r="AV455" s="32">
        <f>INDEX(PPathVal,MATCH($D455,PPathKey,0),MATCH(AV$4,PPathYear,0))</f>
        <v/>
      </c>
      <c r="AW455" s="32">
        <f>INDEX(PPathVal,MATCH($D455,PPathKey,0),MATCH(AW$4,PPathYear,0))</f>
        <v/>
      </c>
      <c r="AX455" s="32">
        <f>INDEX(PPathVal,MATCH($D455,PPathKey,0),MATCH(AX$4,PPathYear,0))</f>
        <v/>
      </c>
      <c r="AY455" s="32">
        <f>INDEX(PPathVal,MATCH($D455,PPathKey,0),MATCH(AY$4,PPathYear,0))</f>
        <v/>
      </c>
    </row>
    <row r="456" hidden="1" outlineLevel="1">
      <c r="A456" s="14" t="inlineStr">
        <is>
          <t>tcf</t>
        </is>
      </c>
      <c r="B456" s="14" t="inlineStr">
        <is>
          <t>ore</t>
        </is>
      </c>
      <c r="C456" s="14" t="inlineStr">
        <is>
          <t>pow</t>
        </is>
      </c>
      <c r="D456" s="14">
        <f>$A456&amp;"|"&amp;$B456</f>
        <v/>
      </c>
      <c r="E456" s="36" t="n"/>
      <c r="F456" s="36" t="n"/>
      <c r="G456" s="36" t="n"/>
      <c r="H456" s="14">
        <f>INDEX(VarLab,MATCH($A456,VarKey,0))&amp;INDEX(MemLab,MATCH($C456&amp;"|"&amp;$B456,MemKey,0))</f>
        <v/>
      </c>
      <c r="I456" s="14">
        <f>INDEX(VarUnit,MATCH($A456,VarKey,0))</f>
        <v/>
      </c>
      <c r="J456" s="14">
        <f>INDEX(VarSrc,MATCH($A456,VarKey,0))</f>
        <v/>
      </c>
      <c r="K456" s="11">
        <f>CodePrefix&amp;$A456&amp;IF($C456="","","."&amp;$C456&amp;"."&amp;$B456)&amp;INDEX(VarEnd,MATCH($A456,VarKey,0))&amp;K$5</f>
        <v/>
      </c>
      <c r="L456" s="37">
        <f>INDEX(PPathVal,MATCH($D456,PPathKey,0),MATCH(L$4,PPathYear,0))</f>
        <v/>
      </c>
      <c r="M456" s="32">
        <f>INDEX(PPathVal,MATCH($D456,PPathKey,0),MATCH(M$4,PPathYear,0))</f>
        <v/>
      </c>
      <c r="N456" s="32">
        <f>INDEX(PPathVal,MATCH($D456,PPathKey,0),MATCH(N$4,PPathYear,0))</f>
        <v/>
      </c>
      <c r="O456" s="32">
        <f>INDEX(PPathVal,MATCH($D456,PPathKey,0),MATCH(O$4,PPathYear,0))</f>
        <v/>
      </c>
      <c r="P456" s="32">
        <f>INDEX(PPathVal,MATCH($D456,PPathKey,0),MATCH(P$4,PPathYear,0))</f>
        <v/>
      </c>
      <c r="Q456" s="32">
        <f>INDEX(PPathVal,MATCH($D456,PPathKey,0),MATCH(Q$4,PPathYear,0))</f>
        <v/>
      </c>
      <c r="R456" s="32">
        <f>INDEX(PPathVal,MATCH($D456,PPathKey,0),MATCH(R$4,PPathYear,0))</f>
        <v/>
      </c>
      <c r="S456" s="32">
        <f>INDEX(PPathVal,MATCH($D456,PPathKey,0),MATCH(S$4,PPathYear,0))</f>
        <v/>
      </c>
      <c r="T456" s="32">
        <f>INDEX(PPathVal,MATCH($D456,PPathKey,0),MATCH(T$4,PPathYear,0))</f>
        <v/>
      </c>
      <c r="U456" s="32">
        <f>INDEX(PPathVal,MATCH($D456,PPathKey,0),MATCH(U$4,PPathYear,0))</f>
        <v/>
      </c>
      <c r="V456" s="32">
        <f>INDEX(PPathVal,MATCH($D456,PPathKey,0),MATCH(V$4,PPathYear,0))</f>
        <v/>
      </c>
      <c r="W456" s="32">
        <f>INDEX(PPathVal,MATCH($D456,PPathKey,0),MATCH(W$4,PPathYear,0))</f>
        <v/>
      </c>
      <c r="X456" s="32">
        <f>INDEX(PPathVal,MATCH($D456,PPathKey,0),MATCH(X$4,PPathYear,0))</f>
        <v/>
      </c>
      <c r="Y456" s="32">
        <f>INDEX(PPathVal,MATCH($D456,PPathKey,0),MATCH(Y$4,PPathYear,0))</f>
        <v/>
      </c>
      <c r="Z456" s="32">
        <f>INDEX(PPathVal,MATCH($D456,PPathKey,0),MATCH(Z$4,PPathYear,0))</f>
        <v/>
      </c>
      <c r="AA456" s="32">
        <f>INDEX(PPathVal,MATCH($D456,PPathKey,0),MATCH(AA$4,PPathYear,0))</f>
        <v/>
      </c>
      <c r="AB456" s="32">
        <f>INDEX(PPathVal,MATCH($D456,PPathKey,0),MATCH(AB$4,PPathYear,0))</f>
        <v/>
      </c>
      <c r="AC456" s="32">
        <f>INDEX(PPathVal,MATCH($D456,PPathKey,0),MATCH(AC$4,PPathYear,0))</f>
        <v/>
      </c>
      <c r="AD456" s="32">
        <f>INDEX(PPathVal,MATCH($D456,PPathKey,0),MATCH(AD$4,PPathYear,0))</f>
        <v/>
      </c>
      <c r="AF456" s="11">
        <f>CodePrefix&amp;$A456&amp;IF($C456="","","."&amp;$C456&amp;"."&amp;$B456)&amp;INDEX(VarEnd,MATCH($A456,VarKey,0))&amp;AF$5</f>
        <v/>
      </c>
      <c r="AG456" s="37">
        <f>INDEX(PPathVal,MATCH($D456,PPathKey,0),MATCH(AG$4,PPathYear,0))</f>
        <v/>
      </c>
      <c r="AH456" s="32">
        <f>INDEX(PPathVal,MATCH($D456,PPathKey,0),MATCH(AH$4,PPathYear,0))</f>
        <v/>
      </c>
      <c r="AI456" s="32">
        <f>INDEX(PPathVal,MATCH($D456,PPathKey,0),MATCH(AI$4,PPathYear,0))</f>
        <v/>
      </c>
      <c r="AJ456" s="32">
        <f>INDEX(PPathVal,MATCH($D456,PPathKey,0),MATCH(AJ$4,PPathYear,0))</f>
        <v/>
      </c>
      <c r="AK456" s="32">
        <f>INDEX(PPathVal,MATCH($D456,PPathKey,0),MATCH(AK$4,PPathYear,0))</f>
        <v/>
      </c>
      <c r="AL456" s="32">
        <f>INDEX(PPathVal,MATCH($D456,PPathKey,0),MATCH(AL$4,PPathYear,0))</f>
        <v/>
      </c>
      <c r="AM456" s="32">
        <f>INDEX(PPathVal,MATCH($D456,PPathKey,0),MATCH(AM$4,PPathYear,0))</f>
        <v/>
      </c>
      <c r="AN456" s="32">
        <f>INDEX(PPathVal,MATCH($D456,PPathKey,0),MATCH(AN$4,PPathYear,0))</f>
        <v/>
      </c>
      <c r="AO456" s="32">
        <f>INDEX(PPathVal,MATCH($D456,PPathKey,0),MATCH(AO$4,PPathYear,0))</f>
        <v/>
      </c>
      <c r="AP456" s="32">
        <f>INDEX(PPathVal,MATCH($D456,PPathKey,0),MATCH(AP$4,PPathYear,0))</f>
        <v/>
      </c>
      <c r="AQ456" s="32">
        <f>INDEX(PPathVal,MATCH($D456,PPathKey,0),MATCH(AQ$4,PPathYear,0))</f>
        <v/>
      </c>
      <c r="AR456" s="32">
        <f>INDEX(PPathVal,MATCH($D456,PPathKey,0),MATCH(AR$4,PPathYear,0))</f>
        <v/>
      </c>
      <c r="AS456" s="32">
        <f>INDEX(PPathVal,MATCH($D456,PPathKey,0),MATCH(AS$4,PPathYear,0))</f>
        <v/>
      </c>
      <c r="AT456" s="32">
        <f>INDEX(PPathVal,MATCH($D456,PPathKey,0),MATCH(AT$4,PPathYear,0))</f>
        <v/>
      </c>
      <c r="AU456" s="32">
        <f>INDEX(PPathVal,MATCH($D456,PPathKey,0),MATCH(AU$4,PPathYear,0))</f>
        <v/>
      </c>
      <c r="AV456" s="32">
        <f>INDEX(PPathVal,MATCH($D456,PPathKey,0),MATCH(AV$4,PPathYear,0))</f>
        <v/>
      </c>
      <c r="AW456" s="32">
        <f>INDEX(PPathVal,MATCH($D456,PPathKey,0),MATCH(AW$4,PPathYear,0))</f>
        <v/>
      </c>
      <c r="AX456" s="32">
        <f>INDEX(PPathVal,MATCH($D456,PPathKey,0),MATCH(AX$4,PPathYear,0))</f>
        <v/>
      </c>
      <c r="AY456" s="32">
        <f>INDEX(PPathVal,MATCH($D456,PPathKey,0),MATCH(AY$4,PPathYear,0))</f>
        <v/>
      </c>
    </row>
    <row r="457" hidden="1" outlineLevel="1">
      <c r="A457" s="14" t="inlineStr">
        <is>
          <t>tcf</t>
        </is>
      </c>
      <c r="B457" s="14" t="inlineStr">
        <is>
          <t>bio</t>
        </is>
      </c>
      <c r="C457" s="14" t="inlineStr">
        <is>
          <t>pow</t>
        </is>
      </c>
      <c r="D457" s="14">
        <f>$A457&amp;"|"&amp;$B457</f>
        <v/>
      </c>
      <c r="E457" s="36" t="n"/>
      <c r="F457" s="36" t="n"/>
      <c r="G457" s="36" t="n"/>
      <c r="H457" s="14">
        <f>INDEX(VarLab,MATCH($A457,VarKey,0))&amp;INDEX(MemLab,MATCH($C457&amp;"|"&amp;$B457,MemKey,0))</f>
        <v/>
      </c>
      <c r="I457" s="14">
        <f>INDEX(VarUnit,MATCH($A457,VarKey,0))</f>
        <v/>
      </c>
      <c r="J457" s="14">
        <f>INDEX(VarSrc,MATCH($A457,VarKey,0))</f>
        <v/>
      </c>
      <c r="K457" s="11">
        <f>CodePrefix&amp;$A457&amp;IF($C457="","","."&amp;$C457&amp;"."&amp;$B457)&amp;INDEX(VarEnd,MATCH($A457,VarKey,0))&amp;K$5</f>
        <v/>
      </c>
      <c r="L457" s="37">
        <f>INDEX(PPathVal,MATCH($D457,PPathKey,0),MATCH(L$4,PPathYear,0))</f>
        <v/>
      </c>
      <c r="M457" s="32">
        <f>INDEX(PPathVal,MATCH($D457,PPathKey,0),MATCH(M$4,PPathYear,0))</f>
        <v/>
      </c>
      <c r="N457" s="32">
        <f>INDEX(PPathVal,MATCH($D457,PPathKey,0),MATCH(N$4,PPathYear,0))</f>
        <v/>
      </c>
      <c r="O457" s="32">
        <f>INDEX(PPathVal,MATCH($D457,PPathKey,0),MATCH(O$4,PPathYear,0))</f>
        <v/>
      </c>
      <c r="P457" s="32">
        <f>INDEX(PPathVal,MATCH($D457,PPathKey,0),MATCH(P$4,PPathYear,0))</f>
        <v/>
      </c>
      <c r="Q457" s="32">
        <f>INDEX(PPathVal,MATCH($D457,PPathKey,0),MATCH(Q$4,PPathYear,0))</f>
        <v/>
      </c>
      <c r="R457" s="32">
        <f>INDEX(PPathVal,MATCH($D457,PPathKey,0),MATCH(R$4,PPathYear,0))</f>
        <v/>
      </c>
      <c r="S457" s="32">
        <f>INDEX(PPathVal,MATCH($D457,PPathKey,0),MATCH(S$4,PPathYear,0))</f>
        <v/>
      </c>
      <c r="T457" s="32">
        <f>INDEX(PPathVal,MATCH($D457,PPathKey,0),MATCH(T$4,PPathYear,0))</f>
        <v/>
      </c>
      <c r="U457" s="32">
        <f>INDEX(PPathVal,MATCH($D457,PPathKey,0),MATCH(U$4,PPathYear,0))</f>
        <v/>
      </c>
      <c r="V457" s="32">
        <f>INDEX(PPathVal,MATCH($D457,PPathKey,0),MATCH(V$4,PPathYear,0))</f>
        <v/>
      </c>
      <c r="W457" s="32">
        <f>INDEX(PPathVal,MATCH($D457,PPathKey,0),MATCH(W$4,PPathYear,0))</f>
        <v/>
      </c>
      <c r="X457" s="32">
        <f>INDEX(PPathVal,MATCH($D457,PPathKey,0),MATCH(X$4,PPathYear,0))</f>
        <v/>
      </c>
      <c r="Y457" s="32">
        <f>INDEX(PPathVal,MATCH($D457,PPathKey,0),MATCH(Y$4,PPathYear,0))</f>
        <v/>
      </c>
      <c r="Z457" s="32">
        <f>INDEX(PPathVal,MATCH($D457,PPathKey,0),MATCH(Z$4,PPathYear,0))</f>
        <v/>
      </c>
      <c r="AA457" s="32">
        <f>INDEX(PPathVal,MATCH($D457,PPathKey,0),MATCH(AA$4,PPathYear,0))</f>
        <v/>
      </c>
      <c r="AB457" s="32">
        <f>INDEX(PPathVal,MATCH($D457,PPathKey,0),MATCH(AB$4,PPathYear,0))</f>
        <v/>
      </c>
      <c r="AC457" s="32">
        <f>INDEX(PPathVal,MATCH($D457,PPathKey,0),MATCH(AC$4,PPathYear,0))</f>
        <v/>
      </c>
      <c r="AD457" s="32">
        <f>INDEX(PPathVal,MATCH($D457,PPathKey,0),MATCH(AD$4,PPathYear,0))</f>
        <v/>
      </c>
      <c r="AF457" s="11">
        <f>CodePrefix&amp;$A457&amp;IF($C457="","","."&amp;$C457&amp;"."&amp;$B457)&amp;INDEX(VarEnd,MATCH($A457,VarKey,0))&amp;AF$5</f>
        <v/>
      </c>
      <c r="AG457" s="37">
        <f>INDEX(PPathVal,MATCH($D457,PPathKey,0),MATCH(AG$4,PPathYear,0))</f>
        <v/>
      </c>
      <c r="AH457" s="32">
        <f>INDEX(PPathVal,MATCH($D457,PPathKey,0),MATCH(AH$4,PPathYear,0))</f>
        <v/>
      </c>
      <c r="AI457" s="32">
        <f>INDEX(PPathVal,MATCH($D457,PPathKey,0),MATCH(AI$4,PPathYear,0))</f>
        <v/>
      </c>
      <c r="AJ457" s="32">
        <f>INDEX(PPathVal,MATCH($D457,PPathKey,0),MATCH(AJ$4,PPathYear,0))</f>
        <v/>
      </c>
      <c r="AK457" s="32">
        <f>INDEX(PPathVal,MATCH($D457,PPathKey,0),MATCH(AK$4,PPathYear,0))</f>
        <v/>
      </c>
      <c r="AL457" s="32">
        <f>INDEX(PPathVal,MATCH($D457,PPathKey,0),MATCH(AL$4,PPathYear,0))</f>
        <v/>
      </c>
      <c r="AM457" s="32">
        <f>INDEX(PPathVal,MATCH($D457,PPathKey,0),MATCH(AM$4,PPathYear,0))</f>
        <v/>
      </c>
      <c r="AN457" s="32">
        <f>INDEX(PPathVal,MATCH($D457,PPathKey,0),MATCH(AN$4,PPathYear,0))</f>
        <v/>
      </c>
      <c r="AO457" s="32">
        <f>INDEX(PPathVal,MATCH($D457,PPathKey,0),MATCH(AO$4,PPathYear,0))</f>
        <v/>
      </c>
      <c r="AP457" s="32">
        <f>INDEX(PPathVal,MATCH($D457,PPathKey,0),MATCH(AP$4,PPathYear,0))</f>
        <v/>
      </c>
      <c r="AQ457" s="32">
        <f>INDEX(PPathVal,MATCH($D457,PPathKey,0),MATCH(AQ$4,PPathYear,0))</f>
        <v/>
      </c>
      <c r="AR457" s="32">
        <f>INDEX(PPathVal,MATCH($D457,PPathKey,0),MATCH(AR$4,PPathYear,0))</f>
        <v/>
      </c>
      <c r="AS457" s="32">
        <f>INDEX(PPathVal,MATCH($D457,PPathKey,0),MATCH(AS$4,PPathYear,0))</f>
        <v/>
      </c>
      <c r="AT457" s="32">
        <f>INDEX(PPathVal,MATCH($D457,PPathKey,0),MATCH(AT$4,PPathYear,0))</f>
        <v/>
      </c>
      <c r="AU457" s="32">
        <f>INDEX(PPathVal,MATCH($D457,PPathKey,0),MATCH(AU$4,PPathYear,0))</f>
        <v/>
      </c>
      <c r="AV457" s="32">
        <f>INDEX(PPathVal,MATCH($D457,PPathKey,0),MATCH(AV$4,PPathYear,0))</f>
        <v/>
      </c>
      <c r="AW457" s="32">
        <f>INDEX(PPathVal,MATCH($D457,PPathKey,0),MATCH(AW$4,PPathYear,0))</f>
        <v/>
      </c>
      <c r="AX457" s="32">
        <f>INDEX(PPathVal,MATCH($D457,PPathKey,0),MATCH(AX$4,PPathYear,0))</f>
        <v/>
      </c>
      <c r="AY457" s="32">
        <f>INDEX(PPathVal,MATCH($D457,PPathKey,0),MATCH(AY$4,PPathYear,0))</f>
        <v/>
      </c>
    </row>
    <row r="458" hidden="1" outlineLevel="1"/>
    <row r="459" hidden="1" outlineLevel="1">
      <c r="A459" s="14" t="inlineStr">
        <is>
          <t>cbat</t>
        </is>
      </c>
      <c r="B459" s="14" t="inlineStr"/>
      <c r="C459" s="14" t="inlineStr"/>
      <c r="D459" s="14">
        <f>$A459</f>
        <v/>
      </c>
      <c r="E459" s="36" t="n"/>
      <c r="F459" s="36" t="n"/>
      <c r="G459" s="36" t="n"/>
      <c r="H459" s="14">
        <f>INDEX(VarLab,MATCH($A459,VarKey,0))&amp;INDEX(MemLab,MATCH($C459&amp;"|"&amp;$B459,MemKey,0))</f>
        <v/>
      </c>
      <c r="I459" s="14">
        <f>INDEX(VarUnit,MATCH($A459,VarKey,0))</f>
        <v/>
      </c>
      <c r="J459" s="14">
        <f>INDEX(VarSrc,MATCH($A459,VarKey,0))</f>
        <v/>
      </c>
      <c r="K459" s="11">
        <f>CodePrefix&amp;$A459&amp;IF($C459="","","."&amp;$C459&amp;"."&amp;$B459)&amp;INDEX(VarEnd,MATCH($A459,VarKey,0))&amp;K$5</f>
        <v/>
      </c>
      <c r="L459" s="39">
        <f>INDEX(PPathVal,MATCH($D459,PPathKey,0),MATCH(L$4,PPathYear,0))</f>
        <v/>
      </c>
      <c r="M459" s="40">
        <f>INDEX(PPathVal,MATCH($D459,PPathKey,0),MATCH(M$4,PPathYear,0))</f>
        <v/>
      </c>
      <c r="N459" s="40">
        <f>INDEX(PPathVal,MATCH($D459,PPathKey,0),MATCH(N$4,PPathYear,0))</f>
        <v/>
      </c>
      <c r="O459" s="40">
        <f>INDEX(PPathVal,MATCH($D459,PPathKey,0),MATCH(O$4,PPathYear,0))</f>
        <v/>
      </c>
      <c r="P459" s="40">
        <f>INDEX(PPathVal,MATCH($D459,PPathKey,0),MATCH(P$4,PPathYear,0))</f>
        <v/>
      </c>
      <c r="Q459" s="40">
        <f>INDEX(PPathVal,MATCH($D459,PPathKey,0),MATCH(Q$4,PPathYear,0))</f>
        <v/>
      </c>
      <c r="R459" s="40">
        <f>INDEX(PPathVal,MATCH($D459,PPathKey,0),MATCH(R$4,PPathYear,0))</f>
        <v/>
      </c>
      <c r="S459" s="40">
        <f>INDEX(PPathVal,MATCH($D459,PPathKey,0),MATCH(S$4,PPathYear,0))</f>
        <v/>
      </c>
      <c r="T459" s="40">
        <f>INDEX(PPathVal,MATCH($D459,PPathKey,0),MATCH(T$4,PPathYear,0))</f>
        <v/>
      </c>
      <c r="U459" s="40">
        <f>INDEX(PPathVal,MATCH($D459,PPathKey,0),MATCH(U$4,PPathYear,0))</f>
        <v/>
      </c>
      <c r="V459" s="40">
        <f>INDEX(PPathVal,MATCH($D459,PPathKey,0),MATCH(V$4,PPathYear,0))</f>
        <v/>
      </c>
      <c r="W459" s="40">
        <f>INDEX(PPathVal,MATCH($D459,PPathKey,0),MATCH(W$4,PPathYear,0))</f>
        <v/>
      </c>
      <c r="X459" s="40">
        <f>INDEX(PPathVal,MATCH($D459,PPathKey,0),MATCH(X$4,PPathYear,0))</f>
        <v/>
      </c>
      <c r="Y459" s="40">
        <f>INDEX(PPathVal,MATCH($D459,PPathKey,0),MATCH(Y$4,PPathYear,0))</f>
        <v/>
      </c>
      <c r="Z459" s="40">
        <f>INDEX(PPathVal,MATCH($D459,PPathKey,0),MATCH(Z$4,PPathYear,0))</f>
        <v/>
      </c>
      <c r="AA459" s="40">
        <f>INDEX(PPathVal,MATCH($D459,PPathKey,0),MATCH(AA$4,PPathYear,0))</f>
        <v/>
      </c>
      <c r="AB459" s="40">
        <f>INDEX(PPathVal,MATCH($D459,PPathKey,0),MATCH(AB$4,PPathYear,0))</f>
        <v/>
      </c>
      <c r="AC459" s="40">
        <f>INDEX(PPathVal,MATCH($D459,PPathKey,0),MATCH(AC$4,PPathYear,0))</f>
        <v/>
      </c>
      <c r="AD459" s="40">
        <f>INDEX(PPathVal,MATCH($D459,PPathKey,0),MATCH(AD$4,PPathYear,0))</f>
        <v/>
      </c>
      <c r="AF459" s="11">
        <f>CodePrefix&amp;$A459&amp;IF($C459="","","."&amp;$C459&amp;"."&amp;$B459)&amp;INDEX(VarEnd,MATCH($A459,VarKey,0))&amp;AF$5</f>
        <v/>
      </c>
      <c r="AG459" s="39">
        <f>INDEX(PPathVal,MATCH($D459,PPathKey,0),MATCH(AG$4,PPathYear,0))</f>
        <v/>
      </c>
      <c r="AH459" s="40">
        <f>INDEX(PPathVal,MATCH($D459,PPathKey,0),MATCH(AH$4,PPathYear,0))</f>
        <v/>
      </c>
      <c r="AI459" s="40">
        <f>INDEX(PPathVal,MATCH($D459,PPathKey,0),MATCH(AI$4,PPathYear,0))</f>
        <v/>
      </c>
      <c r="AJ459" s="40">
        <f>INDEX(PPathVal,MATCH($D459,PPathKey,0),MATCH(AJ$4,PPathYear,0))</f>
        <v/>
      </c>
      <c r="AK459" s="40">
        <f>INDEX(PPathVal,MATCH($D459,PPathKey,0),MATCH(AK$4,PPathYear,0))</f>
        <v/>
      </c>
      <c r="AL459" s="40">
        <f>INDEX(PPathVal,MATCH($D459,PPathKey,0),MATCH(AL$4,PPathYear,0))</f>
        <v/>
      </c>
      <c r="AM459" s="40">
        <f>INDEX(PPathVal,MATCH($D459,PPathKey,0),MATCH(AM$4,PPathYear,0))</f>
        <v/>
      </c>
      <c r="AN459" s="40">
        <f>INDEX(PPathVal,MATCH($D459,PPathKey,0),MATCH(AN$4,PPathYear,0))</f>
        <v/>
      </c>
      <c r="AO459" s="40">
        <f>INDEX(PPathVal,MATCH($D459,PPathKey,0),MATCH(AO$4,PPathYear,0))</f>
        <v/>
      </c>
      <c r="AP459" s="40">
        <f>INDEX(PPathVal,MATCH($D459,PPathKey,0),MATCH(AP$4,PPathYear,0))</f>
        <v/>
      </c>
      <c r="AQ459" s="40">
        <f>INDEX(PPathVal,MATCH($D459,PPathKey,0),MATCH(AQ$4,PPathYear,0))</f>
        <v/>
      </c>
      <c r="AR459" s="40">
        <f>INDEX(PPathVal,MATCH($D459,PPathKey,0),MATCH(AR$4,PPathYear,0))</f>
        <v/>
      </c>
      <c r="AS459" s="40">
        <f>INDEX(PPathVal,MATCH($D459,PPathKey,0),MATCH(AS$4,PPathYear,0))</f>
        <v/>
      </c>
      <c r="AT459" s="40">
        <f>INDEX(PPathVal,MATCH($D459,PPathKey,0),MATCH(AT$4,PPathYear,0))</f>
        <v/>
      </c>
      <c r="AU459" s="40">
        <f>INDEX(PPathVal,MATCH($D459,PPathKey,0),MATCH(AU$4,PPathYear,0))</f>
        <v/>
      </c>
      <c r="AV459" s="40">
        <f>INDEX(PPathVal,MATCH($D459,PPathKey,0),MATCH(AV$4,PPathYear,0))</f>
        <v/>
      </c>
      <c r="AW459" s="40">
        <f>INDEX(PPathVal,MATCH($D459,PPathKey,0),MATCH(AW$4,PPathYear,0))</f>
        <v/>
      </c>
      <c r="AX459" s="40">
        <f>INDEX(PPathVal,MATCH($D459,PPathKey,0),MATCH(AX$4,PPathYear,0))</f>
        <v/>
      </c>
      <c r="AY459" s="40">
        <f>INDEX(PPathVal,MATCH($D459,PPathKey,0),MATCH(AY$4,PPathYear,0))</f>
        <v/>
      </c>
    </row>
    <row r="460" hidden="1" outlineLevel="1">
      <c r="A460" s="14" t="inlineStr">
        <is>
          <t>cint</t>
        </is>
      </c>
      <c r="B460" s="14" t="inlineStr"/>
      <c r="C460" s="14" t="inlineStr"/>
      <c r="D460" s="14">
        <f>$A460</f>
        <v/>
      </c>
      <c r="E460" s="36" t="n"/>
      <c r="F460" s="36" t="n"/>
      <c r="G460" s="36" t="n"/>
      <c r="H460" s="14">
        <f>INDEX(VarLab,MATCH($A460,VarKey,0))&amp;INDEX(MemLab,MATCH($C460&amp;"|"&amp;$B460,MemKey,0))</f>
        <v/>
      </c>
      <c r="I460" s="14">
        <f>INDEX(VarUnit,MATCH($A460,VarKey,0))</f>
        <v/>
      </c>
      <c r="J460" s="14">
        <f>INDEX(VarSrc,MATCH($A460,VarKey,0))</f>
        <v/>
      </c>
      <c r="K460" s="11">
        <f>CodePrefix&amp;$A460&amp;IF($C460="","","."&amp;$C460&amp;"."&amp;$B460)&amp;INDEX(VarEnd,MATCH($A460,VarKey,0))&amp;K$5</f>
        <v/>
      </c>
      <c r="L460" s="39">
        <f>INDEX(PPathVal,MATCH($D460,PPathKey,0),MATCH(L$4,PPathYear,0))</f>
        <v/>
      </c>
      <c r="M460" s="40">
        <f>INDEX(PPathVal,MATCH($D460,PPathKey,0),MATCH(M$4,PPathYear,0))</f>
        <v/>
      </c>
      <c r="N460" s="40">
        <f>INDEX(PPathVal,MATCH($D460,PPathKey,0),MATCH(N$4,PPathYear,0))</f>
        <v/>
      </c>
      <c r="O460" s="40">
        <f>INDEX(PPathVal,MATCH($D460,PPathKey,0),MATCH(O$4,PPathYear,0))</f>
        <v/>
      </c>
      <c r="P460" s="40">
        <f>INDEX(PPathVal,MATCH($D460,PPathKey,0),MATCH(P$4,PPathYear,0))</f>
        <v/>
      </c>
      <c r="Q460" s="40">
        <f>INDEX(PPathVal,MATCH($D460,PPathKey,0),MATCH(Q$4,PPathYear,0))</f>
        <v/>
      </c>
      <c r="R460" s="40">
        <f>INDEX(PPathVal,MATCH($D460,PPathKey,0),MATCH(R$4,PPathYear,0))</f>
        <v/>
      </c>
      <c r="S460" s="40">
        <f>INDEX(PPathVal,MATCH($D460,PPathKey,0),MATCH(S$4,PPathYear,0))</f>
        <v/>
      </c>
      <c r="T460" s="40">
        <f>INDEX(PPathVal,MATCH($D460,PPathKey,0),MATCH(T$4,PPathYear,0))</f>
        <v/>
      </c>
      <c r="U460" s="40">
        <f>INDEX(PPathVal,MATCH($D460,PPathKey,0),MATCH(U$4,PPathYear,0))</f>
        <v/>
      </c>
      <c r="V460" s="40">
        <f>INDEX(PPathVal,MATCH($D460,PPathKey,0),MATCH(V$4,PPathYear,0))</f>
        <v/>
      </c>
      <c r="W460" s="40">
        <f>INDEX(PPathVal,MATCH($D460,PPathKey,0),MATCH(W$4,PPathYear,0))</f>
        <v/>
      </c>
      <c r="X460" s="40">
        <f>INDEX(PPathVal,MATCH($D460,PPathKey,0),MATCH(X$4,PPathYear,0))</f>
        <v/>
      </c>
      <c r="Y460" s="40">
        <f>INDEX(PPathVal,MATCH($D460,PPathKey,0),MATCH(Y$4,PPathYear,0))</f>
        <v/>
      </c>
      <c r="Z460" s="40">
        <f>INDEX(PPathVal,MATCH($D460,PPathKey,0),MATCH(Z$4,PPathYear,0))</f>
        <v/>
      </c>
      <c r="AA460" s="40">
        <f>INDEX(PPathVal,MATCH($D460,PPathKey,0),MATCH(AA$4,PPathYear,0))</f>
        <v/>
      </c>
      <c r="AB460" s="40">
        <f>INDEX(PPathVal,MATCH($D460,PPathKey,0),MATCH(AB$4,PPathYear,0))</f>
        <v/>
      </c>
      <c r="AC460" s="40">
        <f>INDEX(PPathVal,MATCH($D460,PPathKey,0),MATCH(AC$4,PPathYear,0))</f>
        <v/>
      </c>
      <c r="AD460" s="40">
        <f>INDEX(PPathVal,MATCH($D460,PPathKey,0),MATCH(AD$4,PPathYear,0))</f>
        <v/>
      </c>
      <c r="AF460" s="11">
        <f>CodePrefix&amp;$A460&amp;IF($C460="","","."&amp;$C460&amp;"."&amp;$B460)&amp;INDEX(VarEnd,MATCH($A460,VarKey,0))&amp;AF$5</f>
        <v/>
      </c>
      <c r="AG460" s="39">
        <f>INDEX(PPathVal,MATCH($D460,PPathKey,0),MATCH(AG$4,PPathYear,0))</f>
        <v/>
      </c>
      <c r="AH460" s="40">
        <f>INDEX(PPathVal,MATCH($D460,PPathKey,0),MATCH(AH$4,PPathYear,0))</f>
        <v/>
      </c>
      <c r="AI460" s="40">
        <f>INDEX(PPathVal,MATCH($D460,PPathKey,0),MATCH(AI$4,PPathYear,0))</f>
        <v/>
      </c>
      <c r="AJ460" s="40">
        <f>INDEX(PPathVal,MATCH($D460,PPathKey,0),MATCH(AJ$4,PPathYear,0))</f>
        <v/>
      </c>
      <c r="AK460" s="40">
        <f>INDEX(PPathVal,MATCH($D460,PPathKey,0),MATCH(AK$4,PPathYear,0))</f>
        <v/>
      </c>
      <c r="AL460" s="40">
        <f>INDEX(PPathVal,MATCH($D460,PPathKey,0),MATCH(AL$4,PPathYear,0))</f>
        <v/>
      </c>
      <c r="AM460" s="40">
        <f>INDEX(PPathVal,MATCH($D460,PPathKey,0),MATCH(AM$4,PPathYear,0))</f>
        <v/>
      </c>
      <c r="AN460" s="40">
        <f>INDEX(PPathVal,MATCH($D460,PPathKey,0),MATCH(AN$4,PPathYear,0))</f>
        <v/>
      </c>
      <c r="AO460" s="40">
        <f>INDEX(PPathVal,MATCH($D460,PPathKey,0),MATCH(AO$4,PPathYear,0))</f>
        <v/>
      </c>
      <c r="AP460" s="40">
        <f>INDEX(PPathVal,MATCH($D460,PPathKey,0),MATCH(AP$4,PPathYear,0))</f>
        <v/>
      </c>
      <c r="AQ460" s="40">
        <f>INDEX(PPathVal,MATCH($D460,PPathKey,0),MATCH(AQ$4,PPathYear,0))</f>
        <v/>
      </c>
      <c r="AR460" s="40">
        <f>INDEX(PPathVal,MATCH($D460,PPathKey,0),MATCH(AR$4,PPathYear,0))</f>
        <v/>
      </c>
      <c r="AS460" s="40">
        <f>INDEX(PPathVal,MATCH($D460,PPathKey,0),MATCH(AS$4,PPathYear,0))</f>
        <v/>
      </c>
      <c r="AT460" s="40">
        <f>INDEX(PPathVal,MATCH($D460,PPathKey,0),MATCH(AT$4,PPathYear,0))</f>
        <v/>
      </c>
      <c r="AU460" s="40">
        <f>INDEX(PPathVal,MATCH($D460,PPathKey,0),MATCH(AU$4,PPathYear,0))</f>
        <v/>
      </c>
      <c r="AV460" s="40">
        <f>INDEX(PPathVal,MATCH($D460,PPathKey,0),MATCH(AV$4,PPathYear,0))</f>
        <v/>
      </c>
      <c r="AW460" s="40">
        <f>INDEX(PPathVal,MATCH($D460,PPathKey,0),MATCH(AW$4,PPathYear,0))</f>
        <v/>
      </c>
      <c r="AX460" s="40">
        <f>INDEX(PPathVal,MATCH($D460,PPathKey,0),MATCH(AX$4,PPathYear,0))</f>
        <v/>
      </c>
      <c r="AY460" s="40">
        <f>INDEX(PPathVal,MATCH($D460,PPathKey,0),MATCH(AY$4,PPathYear,0))</f>
        <v/>
      </c>
    </row>
    <row r="461" hidden="1" outlineLevel="1">
      <c r="A461" s="14" t="inlineStr">
        <is>
          <t>obat</t>
        </is>
      </c>
      <c r="B461" s="14" t="inlineStr"/>
      <c r="C461" s="14" t="inlineStr"/>
      <c r="D461" s="14">
        <f>$A461</f>
        <v/>
      </c>
      <c r="E461" s="36" t="n"/>
      <c r="F461" s="36" t="n"/>
      <c r="G461" s="36" t="n"/>
      <c r="H461" s="14">
        <f>INDEX(VarLab,MATCH($A461,VarKey,0))&amp;INDEX(MemLab,MATCH($C461&amp;"|"&amp;$B461,MemKey,0))</f>
        <v/>
      </c>
      <c r="I461" s="14">
        <f>INDEX(VarUnit,MATCH($A461,VarKey,0))</f>
        <v/>
      </c>
      <c r="J461" s="14">
        <f>INDEX(VarSrc,MATCH($A461,VarKey,0))</f>
        <v/>
      </c>
      <c r="K461" s="11">
        <f>CodePrefix&amp;$A461&amp;IF($C461="","","."&amp;$C461&amp;"."&amp;$B461)&amp;INDEX(VarEnd,MATCH($A461,VarKey,0))&amp;K$5</f>
        <v/>
      </c>
      <c r="L461" s="22">
        <f>INDEX(PPathVal,MATCH($D461,PPathKey,0),MATCH(L$4,PPathYear,0))</f>
        <v/>
      </c>
      <c r="M461" s="23">
        <f>INDEX(PPathVal,MATCH($D461,PPathKey,0),MATCH(M$4,PPathYear,0))</f>
        <v/>
      </c>
      <c r="N461" s="23">
        <f>INDEX(PPathVal,MATCH($D461,PPathKey,0),MATCH(N$4,PPathYear,0))</f>
        <v/>
      </c>
      <c r="O461" s="23">
        <f>INDEX(PPathVal,MATCH($D461,PPathKey,0),MATCH(O$4,PPathYear,0))</f>
        <v/>
      </c>
      <c r="P461" s="23">
        <f>INDEX(PPathVal,MATCH($D461,PPathKey,0),MATCH(P$4,PPathYear,0))</f>
        <v/>
      </c>
      <c r="Q461" s="23">
        <f>INDEX(PPathVal,MATCH($D461,PPathKey,0),MATCH(Q$4,PPathYear,0))</f>
        <v/>
      </c>
      <c r="R461" s="23">
        <f>INDEX(PPathVal,MATCH($D461,PPathKey,0),MATCH(R$4,PPathYear,0))</f>
        <v/>
      </c>
      <c r="S461" s="23">
        <f>INDEX(PPathVal,MATCH($D461,PPathKey,0),MATCH(S$4,PPathYear,0))</f>
        <v/>
      </c>
      <c r="T461" s="23">
        <f>INDEX(PPathVal,MATCH($D461,PPathKey,0),MATCH(T$4,PPathYear,0))</f>
        <v/>
      </c>
      <c r="U461" s="23">
        <f>INDEX(PPathVal,MATCH($D461,PPathKey,0),MATCH(U$4,PPathYear,0))</f>
        <v/>
      </c>
      <c r="V461" s="23">
        <f>INDEX(PPathVal,MATCH($D461,PPathKey,0),MATCH(V$4,PPathYear,0))</f>
        <v/>
      </c>
      <c r="W461" s="23">
        <f>INDEX(PPathVal,MATCH($D461,PPathKey,0),MATCH(W$4,PPathYear,0))</f>
        <v/>
      </c>
      <c r="X461" s="23">
        <f>INDEX(PPathVal,MATCH($D461,PPathKey,0),MATCH(X$4,PPathYear,0))</f>
        <v/>
      </c>
      <c r="Y461" s="23">
        <f>INDEX(PPathVal,MATCH($D461,PPathKey,0),MATCH(Y$4,PPathYear,0))</f>
        <v/>
      </c>
      <c r="Z461" s="23">
        <f>INDEX(PPathVal,MATCH($D461,PPathKey,0),MATCH(Z$4,PPathYear,0))</f>
        <v/>
      </c>
      <c r="AA461" s="23">
        <f>INDEX(PPathVal,MATCH($D461,PPathKey,0),MATCH(AA$4,PPathYear,0))</f>
        <v/>
      </c>
      <c r="AB461" s="23">
        <f>INDEX(PPathVal,MATCH($D461,PPathKey,0),MATCH(AB$4,PPathYear,0))</f>
        <v/>
      </c>
      <c r="AC461" s="23">
        <f>INDEX(PPathVal,MATCH($D461,PPathKey,0),MATCH(AC$4,PPathYear,0))</f>
        <v/>
      </c>
      <c r="AD461" s="23">
        <f>INDEX(PPathVal,MATCH($D461,PPathKey,0),MATCH(AD$4,PPathYear,0))</f>
        <v/>
      </c>
      <c r="AF461" s="11">
        <f>CodePrefix&amp;$A461&amp;IF($C461="","","."&amp;$C461&amp;"."&amp;$B461)&amp;INDEX(VarEnd,MATCH($A461,VarKey,0))&amp;AF$5</f>
        <v/>
      </c>
      <c r="AG461" s="22">
        <f>INDEX(PPathVal,MATCH($D461,PPathKey,0),MATCH(AG$4,PPathYear,0))</f>
        <v/>
      </c>
      <c r="AH461" s="23">
        <f>INDEX(PPathVal,MATCH($D461,PPathKey,0),MATCH(AH$4,PPathYear,0))</f>
        <v/>
      </c>
      <c r="AI461" s="23">
        <f>INDEX(PPathVal,MATCH($D461,PPathKey,0),MATCH(AI$4,PPathYear,0))</f>
        <v/>
      </c>
      <c r="AJ461" s="23">
        <f>INDEX(PPathVal,MATCH($D461,PPathKey,0),MATCH(AJ$4,PPathYear,0))</f>
        <v/>
      </c>
      <c r="AK461" s="23">
        <f>INDEX(PPathVal,MATCH($D461,PPathKey,0),MATCH(AK$4,PPathYear,0))</f>
        <v/>
      </c>
      <c r="AL461" s="23">
        <f>INDEX(PPathVal,MATCH($D461,PPathKey,0),MATCH(AL$4,PPathYear,0))</f>
        <v/>
      </c>
      <c r="AM461" s="23">
        <f>INDEX(PPathVal,MATCH($D461,PPathKey,0),MATCH(AM$4,PPathYear,0))</f>
        <v/>
      </c>
      <c r="AN461" s="23">
        <f>INDEX(PPathVal,MATCH($D461,PPathKey,0),MATCH(AN$4,PPathYear,0))</f>
        <v/>
      </c>
      <c r="AO461" s="23">
        <f>INDEX(PPathVal,MATCH($D461,PPathKey,0),MATCH(AO$4,PPathYear,0))</f>
        <v/>
      </c>
      <c r="AP461" s="23">
        <f>INDEX(PPathVal,MATCH($D461,PPathKey,0),MATCH(AP$4,PPathYear,0))</f>
        <v/>
      </c>
      <c r="AQ461" s="23">
        <f>INDEX(PPathVal,MATCH($D461,PPathKey,0),MATCH(AQ$4,PPathYear,0))</f>
        <v/>
      </c>
      <c r="AR461" s="23">
        <f>INDEX(PPathVal,MATCH($D461,PPathKey,0),MATCH(AR$4,PPathYear,0))</f>
        <v/>
      </c>
      <c r="AS461" s="23">
        <f>INDEX(PPathVal,MATCH($D461,PPathKey,0),MATCH(AS$4,PPathYear,0))</f>
        <v/>
      </c>
      <c r="AT461" s="23">
        <f>INDEX(PPathVal,MATCH($D461,PPathKey,0),MATCH(AT$4,PPathYear,0))</f>
        <v/>
      </c>
      <c r="AU461" s="23">
        <f>INDEX(PPathVal,MATCH($D461,PPathKey,0),MATCH(AU$4,PPathYear,0))</f>
        <v/>
      </c>
      <c r="AV461" s="23">
        <f>INDEX(PPathVal,MATCH($D461,PPathKey,0),MATCH(AV$4,PPathYear,0))</f>
        <v/>
      </c>
      <c r="AW461" s="23">
        <f>INDEX(PPathVal,MATCH($D461,PPathKey,0),MATCH(AW$4,PPathYear,0))</f>
        <v/>
      </c>
      <c r="AX461" s="23">
        <f>INDEX(PPathVal,MATCH($D461,PPathKey,0),MATCH(AX$4,PPathYear,0))</f>
        <v/>
      </c>
      <c r="AY461" s="23">
        <f>INDEX(PPathVal,MATCH($D461,PPathKey,0),MATCH(AY$4,PPathYear,0))</f>
        <v/>
      </c>
    </row>
    <row r="462" hidden="1" outlineLevel="1">
      <c r="A462" s="14" t="inlineStr">
        <is>
          <t>cel</t>
        </is>
      </c>
      <c r="B462" s="14" t="inlineStr"/>
      <c r="C462" s="14" t="inlineStr"/>
      <c r="D462" s="14">
        <f>$A462</f>
        <v/>
      </c>
      <c r="E462" s="36" t="n"/>
      <c r="F462" s="36" t="n"/>
      <c r="G462" s="36" t="n"/>
      <c r="H462" s="14">
        <f>INDEX(VarLab,MATCH($A462,VarKey,0))&amp;INDEX(MemLab,MATCH($C462&amp;"|"&amp;$B462,MemKey,0))</f>
        <v/>
      </c>
      <c r="I462" s="14">
        <f>INDEX(VarUnit,MATCH($A462,VarKey,0))</f>
        <v/>
      </c>
      <c r="J462" s="14">
        <f>INDEX(VarSrc,MATCH($A462,VarKey,0))</f>
        <v/>
      </c>
      <c r="K462" s="11">
        <f>CodePrefix&amp;$A462&amp;IF($C462="","","."&amp;$C462&amp;"."&amp;$B462)&amp;INDEX(VarEnd,MATCH($A462,VarKey,0))&amp;K$5</f>
        <v/>
      </c>
      <c r="L462" s="15">
        <f>INDEX(PPathVal,MATCH($D462,PPathKey,0),MATCH(L$4,PPathYear,0))</f>
        <v/>
      </c>
      <c r="M462" s="16">
        <f>INDEX(PPathVal,MATCH($D462,PPathKey,0),MATCH(M$4,PPathYear,0))</f>
        <v/>
      </c>
      <c r="N462" s="16">
        <f>INDEX(PPathVal,MATCH($D462,PPathKey,0),MATCH(N$4,PPathYear,0))</f>
        <v/>
      </c>
      <c r="O462" s="16">
        <f>INDEX(PPathVal,MATCH($D462,PPathKey,0),MATCH(O$4,PPathYear,0))</f>
        <v/>
      </c>
      <c r="P462" s="16">
        <f>INDEX(PPathVal,MATCH($D462,PPathKey,0),MATCH(P$4,PPathYear,0))</f>
        <v/>
      </c>
      <c r="Q462" s="16">
        <f>INDEX(PPathVal,MATCH($D462,PPathKey,0),MATCH(Q$4,PPathYear,0))</f>
        <v/>
      </c>
      <c r="R462" s="16">
        <f>INDEX(PPathVal,MATCH($D462,PPathKey,0),MATCH(R$4,PPathYear,0))</f>
        <v/>
      </c>
      <c r="S462" s="16">
        <f>INDEX(PPathVal,MATCH($D462,PPathKey,0),MATCH(S$4,PPathYear,0))</f>
        <v/>
      </c>
      <c r="T462" s="16">
        <f>INDEX(PPathVal,MATCH($D462,PPathKey,0),MATCH(T$4,PPathYear,0))</f>
        <v/>
      </c>
      <c r="U462" s="16">
        <f>INDEX(PPathVal,MATCH($D462,PPathKey,0),MATCH(U$4,PPathYear,0))</f>
        <v/>
      </c>
      <c r="V462" s="16">
        <f>INDEX(PPathVal,MATCH($D462,PPathKey,0),MATCH(V$4,PPathYear,0))</f>
        <v/>
      </c>
      <c r="W462" s="16">
        <f>INDEX(PPathVal,MATCH($D462,PPathKey,0),MATCH(W$4,PPathYear,0))</f>
        <v/>
      </c>
      <c r="X462" s="16">
        <f>INDEX(PPathVal,MATCH($D462,PPathKey,0),MATCH(X$4,PPathYear,0))</f>
        <v/>
      </c>
      <c r="Y462" s="16">
        <f>INDEX(PPathVal,MATCH($D462,PPathKey,0),MATCH(Y$4,PPathYear,0))</f>
        <v/>
      </c>
      <c r="Z462" s="16">
        <f>INDEX(PPathVal,MATCH($D462,PPathKey,0),MATCH(Z$4,PPathYear,0))</f>
        <v/>
      </c>
      <c r="AA462" s="16">
        <f>INDEX(PPathVal,MATCH($D462,PPathKey,0),MATCH(AA$4,PPathYear,0))</f>
        <v/>
      </c>
      <c r="AB462" s="16">
        <f>INDEX(PPathVal,MATCH($D462,PPathKey,0),MATCH(AB$4,PPathYear,0))</f>
        <v/>
      </c>
      <c r="AC462" s="16">
        <f>INDEX(PPathVal,MATCH($D462,PPathKey,0),MATCH(AC$4,PPathYear,0))</f>
        <v/>
      </c>
      <c r="AD462" s="16">
        <f>INDEX(PPathVal,MATCH($D462,PPathKey,0),MATCH(AD$4,PPathYear,0))</f>
        <v/>
      </c>
      <c r="AF462" s="11">
        <f>CodePrefix&amp;$A462&amp;IF($C462="","","."&amp;$C462&amp;"."&amp;$B462)&amp;INDEX(VarEnd,MATCH($A462,VarKey,0))&amp;AF$5</f>
        <v/>
      </c>
      <c r="AG462" s="15">
        <f>INDEX(PPathVal,MATCH($D462,PPathKey,0),MATCH(AG$4,PPathYear,0))</f>
        <v/>
      </c>
      <c r="AH462" s="16">
        <f>INDEX(PPathVal,MATCH($D462,PPathKey,0),MATCH(AH$4,PPathYear,0))</f>
        <v/>
      </c>
      <c r="AI462" s="16">
        <f>INDEX(PPathVal,MATCH($D462,PPathKey,0),MATCH(AI$4,PPathYear,0))</f>
        <v/>
      </c>
      <c r="AJ462" s="16">
        <f>INDEX(PPathVal,MATCH($D462,PPathKey,0),MATCH(AJ$4,PPathYear,0))</f>
        <v/>
      </c>
      <c r="AK462" s="16">
        <f>INDEX(PPathVal,MATCH($D462,PPathKey,0),MATCH(AK$4,PPathYear,0))</f>
        <v/>
      </c>
      <c r="AL462" s="16">
        <f>INDEX(PPathVal,MATCH($D462,PPathKey,0),MATCH(AL$4,PPathYear,0))</f>
        <v/>
      </c>
      <c r="AM462" s="16">
        <f>INDEX(PPathVal,MATCH($D462,PPathKey,0),MATCH(AM$4,PPathYear,0))</f>
        <v/>
      </c>
      <c r="AN462" s="16">
        <f>INDEX(PPathVal,MATCH($D462,PPathKey,0),MATCH(AN$4,PPathYear,0))</f>
        <v/>
      </c>
      <c r="AO462" s="16">
        <f>INDEX(PPathVal,MATCH($D462,PPathKey,0),MATCH(AO$4,PPathYear,0))</f>
        <v/>
      </c>
      <c r="AP462" s="16">
        <f>INDEX(PPathVal,MATCH($D462,PPathKey,0),MATCH(AP$4,PPathYear,0))</f>
        <v/>
      </c>
      <c r="AQ462" s="16">
        <f>INDEX(PPathVal,MATCH($D462,PPathKey,0),MATCH(AQ$4,PPathYear,0))</f>
        <v/>
      </c>
      <c r="AR462" s="16">
        <f>INDEX(PPathVal,MATCH($D462,PPathKey,0),MATCH(AR$4,PPathYear,0))</f>
        <v/>
      </c>
      <c r="AS462" s="16">
        <f>INDEX(PPathVal,MATCH($D462,PPathKey,0),MATCH(AS$4,PPathYear,0))</f>
        <v/>
      </c>
      <c r="AT462" s="16">
        <f>INDEX(PPathVal,MATCH($D462,PPathKey,0),MATCH(AT$4,PPathYear,0))</f>
        <v/>
      </c>
      <c r="AU462" s="16">
        <f>INDEX(PPathVal,MATCH($D462,PPathKey,0),MATCH(AU$4,PPathYear,0))</f>
        <v/>
      </c>
      <c r="AV462" s="16">
        <f>INDEX(PPathVal,MATCH($D462,PPathKey,0),MATCH(AV$4,PPathYear,0))</f>
        <v/>
      </c>
      <c r="AW462" s="16">
        <f>INDEX(PPathVal,MATCH($D462,PPathKey,0),MATCH(AW$4,PPathYear,0))</f>
        <v/>
      </c>
      <c r="AX462" s="16">
        <f>INDEX(PPathVal,MATCH($D462,PPathKey,0),MATCH(AX$4,PPathYear,0))</f>
        <v/>
      </c>
      <c r="AY462" s="16">
        <f>INDEX(PPathVal,MATCH($D462,PPathKey,0),MATCH(AY$4,PPathYear,0))</f>
        <v/>
      </c>
    </row>
    <row r="463" hidden="1" outlineLevel="1">
      <c r="A463" s="14" t="inlineStr">
        <is>
          <t>incf</t>
        </is>
      </c>
      <c r="B463" s="14" t="inlineStr"/>
      <c r="C463" s="14" t="inlineStr"/>
      <c r="D463" s="14">
        <f>$A463</f>
        <v/>
      </c>
      <c r="E463" s="36" t="n"/>
      <c r="F463" s="36" t="n"/>
      <c r="G463" s="36" t="n"/>
      <c r="H463" s="14">
        <f>INDEX(VarLab,MATCH($A463,VarKey,0))&amp;INDEX(MemLab,MATCH($C463&amp;"|"&amp;$B463,MemKey,0))</f>
        <v/>
      </c>
      <c r="I463" s="14">
        <f>INDEX(VarUnit,MATCH($A463,VarKey,0))</f>
        <v/>
      </c>
      <c r="J463" s="14">
        <f>INDEX(VarSrc,MATCH($A463,VarKey,0))</f>
        <v/>
      </c>
      <c r="K463" s="11">
        <f>CodePrefix&amp;$A463&amp;IF($C463="","","."&amp;$C463&amp;"."&amp;$B463)&amp;INDEX(VarEnd,MATCH($A463,VarKey,0))&amp;K$5</f>
        <v/>
      </c>
      <c r="L463" s="15">
        <f>INDEX(PPathVal,MATCH($D463,PPathKey,0),MATCH(L$4,PPathYear,0))</f>
        <v/>
      </c>
      <c r="M463" s="16">
        <f>INDEX(PPathVal,MATCH($D463,PPathKey,0),MATCH(M$4,PPathYear,0))</f>
        <v/>
      </c>
      <c r="N463" s="16">
        <f>INDEX(PPathVal,MATCH($D463,PPathKey,0),MATCH(N$4,PPathYear,0))</f>
        <v/>
      </c>
      <c r="O463" s="16">
        <f>INDEX(PPathVal,MATCH($D463,PPathKey,0),MATCH(O$4,PPathYear,0))</f>
        <v/>
      </c>
      <c r="P463" s="16">
        <f>INDEX(PPathVal,MATCH($D463,PPathKey,0),MATCH(P$4,PPathYear,0))</f>
        <v/>
      </c>
      <c r="Q463" s="16">
        <f>INDEX(PPathVal,MATCH($D463,PPathKey,0),MATCH(Q$4,PPathYear,0))</f>
        <v/>
      </c>
      <c r="R463" s="16">
        <f>INDEX(PPathVal,MATCH($D463,PPathKey,0),MATCH(R$4,PPathYear,0))</f>
        <v/>
      </c>
      <c r="S463" s="16">
        <f>INDEX(PPathVal,MATCH($D463,PPathKey,0),MATCH(S$4,PPathYear,0))</f>
        <v/>
      </c>
      <c r="T463" s="16">
        <f>INDEX(PPathVal,MATCH($D463,PPathKey,0),MATCH(T$4,PPathYear,0))</f>
        <v/>
      </c>
      <c r="U463" s="16">
        <f>INDEX(PPathVal,MATCH($D463,PPathKey,0),MATCH(U$4,PPathYear,0))</f>
        <v/>
      </c>
      <c r="V463" s="16">
        <f>INDEX(PPathVal,MATCH($D463,PPathKey,0),MATCH(V$4,PPathYear,0))</f>
        <v/>
      </c>
      <c r="W463" s="16">
        <f>INDEX(PPathVal,MATCH($D463,PPathKey,0),MATCH(W$4,PPathYear,0))</f>
        <v/>
      </c>
      <c r="X463" s="16">
        <f>INDEX(PPathVal,MATCH($D463,PPathKey,0),MATCH(X$4,PPathYear,0))</f>
        <v/>
      </c>
      <c r="Y463" s="16">
        <f>INDEX(PPathVal,MATCH($D463,PPathKey,0),MATCH(Y$4,PPathYear,0))</f>
        <v/>
      </c>
      <c r="Z463" s="16">
        <f>INDEX(PPathVal,MATCH($D463,PPathKey,0),MATCH(Z$4,PPathYear,0))</f>
        <v/>
      </c>
      <c r="AA463" s="16">
        <f>INDEX(PPathVal,MATCH($D463,PPathKey,0),MATCH(AA$4,PPathYear,0))</f>
        <v/>
      </c>
      <c r="AB463" s="16">
        <f>INDEX(PPathVal,MATCH($D463,PPathKey,0),MATCH(AB$4,PPathYear,0))</f>
        <v/>
      </c>
      <c r="AC463" s="16">
        <f>INDEX(PPathVal,MATCH($D463,PPathKey,0),MATCH(AC$4,PPathYear,0))</f>
        <v/>
      </c>
      <c r="AD463" s="16">
        <f>INDEX(PPathVal,MATCH($D463,PPathKey,0),MATCH(AD$4,PPathYear,0))</f>
        <v/>
      </c>
      <c r="AF463" s="11">
        <f>CodePrefix&amp;$A463&amp;IF($C463="","","."&amp;$C463&amp;"."&amp;$B463)&amp;INDEX(VarEnd,MATCH($A463,VarKey,0))&amp;AF$5</f>
        <v/>
      </c>
      <c r="AG463" s="15">
        <f>INDEX(PPathVal,MATCH($D463,PPathKey,0),MATCH(AG$4,PPathYear,0))</f>
        <v/>
      </c>
      <c r="AH463" s="16">
        <f>INDEX(PPathVal,MATCH($D463,PPathKey,0),MATCH(AH$4,PPathYear,0))</f>
        <v/>
      </c>
      <c r="AI463" s="16">
        <f>INDEX(PPathVal,MATCH($D463,PPathKey,0),MATCH(AI$4,PPathYear,0))</f>
        <v/>
      </c>
      <c r="AJ463" s="16">
        <f>INDEX(PPathVal,MATCH($D463,PPathKey,0),MATCH(AJ$4,PPathYear,0))</f>
        <v/>
      </c>
      <c r="AK463" s="16">
        <f>INDEX(PPathVal,MATCH($D463,PPathKey,0),MATCH(AK$4,PPathYear,0))</f>
        <v/>
      </c>
      <c r="AL463" s="16">
        <f>INDEX(PPathVal,MATCH($D463,PPathKey,0),MATCH(AL$4,PPathYear,0))</f>
        <v/>
      </c>
      <c r="AM463" s="16">
        <f>INDEX(PPathVal,MATCH($D463,PPathKey,0),MATCH(AM$4,PPathYear,0))</f>
        <v/>
      </c>
      <c r="AN463" s="16">
        <f>INDEX(PPathVal,MATCH($D463,PPathKey,0),MATCH(AN$4,PPathYear,0))</f>
        <v/>
      </c>
      <c r="AO463" s="16">
        <f>INDEX(PPathVal,MATCH($D463,PPathKey,0),MATCH(AO$4,PPathYear,0))</f>
        <v/>
      </c>
      <c r="AP463" s="16">
        <f>INDEX(PPathVal,MATCH($D463,PPathKey,0),MATCH(AP$4,PPathYear,0))</f>
        <v/>
      </c>
      <c r="AQ463" s="16">
        <f>INDEX(PPathVal,MATCH($D463,PPathKey,0),MATCH(AQ$4,PPathYear,0))</f>
        <v/>
      </c>
      <c r="AR463" s="16">
        <f>INDEX(PPathVal,MATCH($D463,PPathKey,0),MATCH(AR$4,PPathYear,0))</f>
        <v/>
      </c>
      <c r="AS463" s="16">
        <f>INDEX(PPathVal,MATCH($D463,PPathKey,0),MATCH(AS$4,PPathYear,0))</f>
        <v/>
      </c>
      <c r="AT463" s="16">
        <f>INDEX(PPathVal,MATCH($D463,PPathKey,0),MATCH(AT$4,PPathYear,0))</f>
        <v/>
      </c>
      <c r="AU463" s="16">
        <f>INDEX(PPathVal,MATCH($D463,PPathKey,0),MATCH(AU$4,PPathYear,0))</f>
        <v/>
      </c>
      <c r="AV463" s="16">
        <f>INDEX(PPathVal,MATCH($D463,PPathKey,0),MATCH(AV$4,PPathYear,0))</f>
        <v/>
      </c>
      <c r="AW463" s="16">
        <f>INDEX(PPathVal,MATCH($D463,PPathKey,0),MATCH(AW$4,PPathYear,0))</f>
        <v/>
      </c>
      <c r="AX463" s="16">
        <f>INDEX(PPathVal,MATCH($D463,PPathKey,0),MATCH(AX$4,PPathYear,0))</f>
        <v/>
      </c>
      <c r="AY463" s="16">
        <f>INDEX(PPathVal,MATCH($D463,PPathKey,0),MATCH(AY$4,PPathYear,0))</f>
        <v/>
      </c>
    </row>
    <row r="464" hidden="1" outlineLevel="1">
      <c r="A464" s="14" t="inlineStr">
        <is>
          <t>shock</t>
        </is>
      </c>
      <c r="B464" s="14" t="inlineStr"/>
      <c r="C464" s="14" t="inlineStr"/>
      <c r="D464" s="14">
        <f>$A464</f>
        <v/>
      </c>
      <c r="E464" s="36" t="n"/>
      <c r="F464" s="36" t="n"/>
      <c r="G464" s="36" t="n"/>
      <c r="H464" s="14">
        <f>INDEX(VarLab,MATCH($A464,VarKey,0))&amp;INDEX(MemLab,MATCH($C464&amp;"|"&amp;$B464,MemKey,0))</f>
        <v/>
      </c>
      <c r="I464" s="14">
        <f>INDEX(VarUnit,MATCH($A464,VarKey,0))</f>
        <v/>
      </c>
      <c r="J464" s="14">
        <f>INDEX(VarSrc,MATCH($A464,VarKey,0))</f>
        <v/>
      </c>
      <c r="K464" s="11">
        <f>CodePrefix&amp;$A464&amp;IF($C464="","","."&amp;$C464&amp;"."&amp;$B464)&amp;INDEX(VarEnd,MATCH($A464,VarKey,0))&amp;K$5</f>
        <v/>
      </c>
      <c r="L464" s="12">
        <f>INDEX(PPathVal,MATCH($D464,PPathKey,0),MATCH(L$4,PPathYear,0))</f>
        <v/>
      </c>
      <c r="M464" s="13">
        <f>INDEX(PPathVal,MATCH($D464,PPathKey,0),MATCH(M$4,PPathYear,0))</f>
        <v/>
      </c>
      <c r="N464" s="13">
        <f>INDEX(PPathVal,MATCH($D464,PPathKey,0),MATCH(N$4,PPathYear,0))</f>
        <v/>
      </c>
      <c r="O464" s="13">
        <f>INDEX(PPathVal,MATCH($D464,PPathKey,0),MATCH(O$4,PPathYear,0))</f>
        <v/>
      </c>
      <c r="P464" s="13">
        <f>INDEX(PPathVal,MATCH($D464,PPathKey,0),MATCH(P$4,PPathYear,0))</f>
        <v/>
      </c>
      <c r="Q464" s="13">
        <f>INDEX(PPathVal,MATCH($D464,PPathKey,0),MATCH(Q$4,PPathYear,0))</f>
        <v/>
      </c>
      <c r="R464" s="13">
        <f>INDEX(PPathVal,MATCH($D464,PPathKey,0),MATCH(R$4,PPathYear,0))</f>
        <v/>
      </c>
      <c r="S464" s="13">
        <f>INDEX(PPathVal,MATCH($D464,PPathKey,0),MATCH(S$4,PPathYear,0))</f>
        <v/>
      </c>
      <c r="T464" s="13">
        <f>INDEX(PPathVal,MATCH($D464,PPathKey,0),MATCH(T$4,PPathYear,0))</f>
        <v/>
      </c>
      <c r="U464" s="13">
        <f>INDEX(PPathVal,MATCH($D464,PPathKey,0),MATCH(U$4,PPathYear,0))</f>
        <v/>
      </c>
      <c r="V464" s="13">
        <f>INDEX(PPathVal,MATCH($D464,PPathKey,0),MATCH(V$4,PPathYear,0))</f>
        <v/>
      </c>
      <c r="W464" s="13">
        <f>INDEX(PPathVal,MATCH($D464,PPathKey,0),MATCH(W$4,PPathYear,0))</f>
        <v/>
      </c>
      <c r="X464" s="13">
        <f>INDEX(PPathVal,MATCH($D464,PPathKey,0),MATCH(X$4,PPathYear,0))</f>
        <v/>
      </c>
      <c r="Y464" s="13">
        <f>INDEX(PPathVal,MATCH($D464,PPathKey,0),MATCH(Y$4,PPathYear,0))</f>
        <v/>
      </c>
      <c r="Z464" s="13">
        <f>INDEX(PPathVal,MATCH($D464,PPathKey,0),MATCH(Z$4,PPathYear,0))</f>
        <v/>
      </c>
      <c r="AA464" s="13">
        <f>INDEX(PPathVal,MATCH($D464,PPathKey,0),MATCH(AA$4,PPathYear,0))</f>
        <v/>
      </c>
      <c r="AB464" s="13">
        <f>INDEX(PPathVal,MATCH($D464,PPathKey,0),MATCH(AB$4,PPathYear,0))</f>
        <v/>
      </c>
      <c r="AC464" s="13">
        <f>INDEX(PPathVal,MATCH($D464,PPathKey,0),MATCH(AC$4,PPathYear,0))</f>
        <v/>
      </c>
      <c r="AD464" s="13">
        <f>INDEX(PPathVal,MATCH($D464,PPathKey,0),MATCH(AD$4,PPathYear,0))</f>
        <v/>
      </c>
      <c r="AF464" s="11">
        <f>CodePrefix&amp;$A464&amp;IF($C464="","","."&amp;$C464&amp;"."&amp;$B464)&amp;INDEX(VarEnd,MATCH($A464,VarKey,0))&amp;AF$5</f>
        <v/>
      </c>
      <c r="AG464" s="12">
        <f>INDEX(PPathVal,MATCH($D464,PPathKey,0),MATCH(AG$4,PPathYear,0))</f>
        <v/>
      </c>
      <c r="AH464" s="13">
        <f>INDEX(PPathVal,MATCH($D464,PPathKey,0),MATCH(AH$4,PPathYear,0))</f>
        <v/>
      </c>
      <c r="AI464" s="13">
        <f>INDEX(PPathVal,MATCH($D464,PPathKey,0),MATCH(AI$4,PPathYear,0))</f>
        <v/>
      </c>
      <c r="AJ464" s="13">
        <f>INDEX(PPathVal,MATCH($D464,PPathKey,0),MATCH(AJ$4,PPathYear,0))</f>
        <v/>
      </c>
      <c r="AK464" s="13">
        <f>INDEX(PPathVal,MATCH($D464,PPathKey,0),MATCH(AK$4,PPathYear,0))</f>
        <v/>
      </c>
      <c r="AL464" s="13">
        <f>INDEX(PPathVal,MATCH($D464,PPathKey,0),MATCH(AL$4,PPathYear,0))</f>
        <v/>
      </c>
      <c r="AM464" s="13">
        <f>INDEX(PPathVal,MATCH($D464,PPathKey,0),MATCH(AM$4,PPathYear,0))</f>
        <v/>
      </c>
      <c r="AN464" s="13">
        <f>INDEX(PPathVal,MATCH($D464,PPathKey,0),MATCH(AN$4,PPathYear,0))</f>
        <v/>
      </c>
      <c r="AO464" s="13">
        <f>INDEX(PPathVal,MATCH($D464,PPathKey,0),MATCH(AO$4,PPathYear,0))</f>
        <v/>
      </c>
      <c r="AP464" s="13">
        <f>INDEX(PPathVal,MATCH($D464,PPathKey,0),MATCH(AP$4,PPathYear,0))</f>
        <v/>
      </c>
      <c r="AQ464" s="13">
        <f>INDEX(PPathVal,MATCH($D464,PPathKey,0),MATCH(AQ$4,PPathYear,0))</f>
        <v/>
      </c>
      <c r="AR464" s="13">
        <f>INDEX(PPathVal,MATCH($D464,PPathKey,0),MATCH(AR$4,PPathYear,0))</f>
        <v/>
      </c>
      <c r="AS464" s="13">
        <f>INDEX(PPathVal,MATCH($D464,PPathKey,0),MATCH(AS$4,PPathYear,0))</f>
        <v/>
      </c>
      <c r="AT464" s="13">
        <f>INDEX(PPathVal,MATCH($D464,PPathKey,0),MATCH(AT$4,PPathYear,0))</f>
        <v/>
      </c>
      <c r="AU464" s="13">
        <f>INDEX(PPathVal,MATCH($D464,PPathKey,0),MATCH(AU$4,PPathYear,0))</f>
        <v/>
      </c>
      <c r="AV464" s="13">
        <f>INDEX(PPathVal,MATCH($D464,PPathKey,0),MATCH(AV$4,PPathYear,0))</f>
        <v/>
      </c>
      <c r="AW464" s="13">
        <f>INDEX(PPathVal,MATCH($D464,PPathKey,0),MATCH(AW$4,PPathYear,0))</f>
        <v/>
      </c>
      <c r="AX464" s="13">
        <f>INDEX(PPathVal,MATCH($D464,PPathKey,0),MATCH(AX$4,PPathYear,0))</f>
        <v/>
      </c>
      <c r="AY464" s="13">
        <f>INDEX(PPathVal,MATCH($D464,PPathKey,0),MATCH(AY$4,PPathYear,0))</f>
        <v/>
      </c>
    </row>
    <row r="465" hidden="1" outlineLevel="1"/>
    <row r="466" hidden="1" outlineLevel="1">
      <c r="H466" s="20" t="inlineStr">
        <is>
          <t>B. Amortised fixed costs of the existing stock ($/kWh): capital cost, vintage averages of capital and storage cost (investment share of the previous year, from L)</t>
        </is>
      </c>
    </row>
    <row r="467" hidden="1" outlineLevel="1">
      <c r="A467" s="14" t="inlineStr">
        <is>
          <t>cax</t>
        </is>
      </c>
      <c r="B467" s="14" t="inlineStr">
        <is>
          <t>coa</t>
        </is>
      </c>
      <c r="C467" s="14" t="inlineStr">
        <is>
          <t>pow</t>
        </is>
      </c>
      <c r="D467" s="41">
        <f>INDEX(Inputs_power!$C$5:$C$13,MATCH($B467,Inputs_power!$A$5:$A$13,0))</f>
        <v/>
      </c>
      <c r="E467" s="36" t="n"/>
      <c r="F467" s="36" t="n"/>
      <c r="G467" s="36" t="n"/>
      <c r="H467" s="14">
        <f>INDEX(VarLab,MATCH($A467,VarKey,0))&amp;INDEX(MemLab,MATCH($C467&amp;"|"&amp;$B467,MemKey,0))</f>
        <v/>
      </c>
      <c r="I467" s="14">
        <f>INDEX(VarUnit,MATCH($A467,VarKey,0))</f>
        <v/>
      </c>
      <c r="J467" s="14">
        <f>INDEX(VarSrc,MATCH($A467,VarKey,0))</f>
        <v/>
      </c>
      <c r="K467" s="11">
        <f>CodePrefix&amp;$A467&amp;IF($C467="","","."&amp;$C467&amp;"."&amp;$B467)&amp;INDEX(VarEnd,MATCH($A467,VarKey,0))&amp;K$5</f>
        <v/>
      </c>
      <c r="L467" s="42">
        <f>$D467*L449</f>
        <v/>
      </c>
      <c r="M467" s="43">
        <f>$D467*M449</f>
        <v/>
      </c>
      <c r="N467" s="43">
        <f>$D467*N449</f>
        <v/>
      </c>
      <c r="O467" s="43">
        <f>$D467*O449</f>
        <v/>
      </c>
      <c r="P467" s="43">
        <f>$D467*P449</f>
        <v/>
      </c>
      <c r="Q467" s="43">
        <f>$D467*Q449</f>
        <v/>
      </c>
      <c r="R467" s="43">
        <f>$D467*R449</f>
        <v/>
      </c>
      <c r="S467" s="43">
        <f>$D467*S449</f>
        <v/>
      </c>
      <c r="T467" s="43">
        <f>$D467*T449</f>
        <v/>
      </c>
      <c r="U467" s="43">
        <f>$D467*U449</f>
        <v/>
      </c>
      <c r="V467" s="43">
        <f>$D467*V449</f>
        <v/>
      </c>
      <c r="W467" s="43">
        <f>$D467*W449</f>
        <v/>
      </c>
      <c r="X467" s="43">
        <f>$D467*X449</f>
        <v/>
      </c>
      <c r="Y467" s="43">
        <f>$D467*Y449</f>
        <v/>
      </c>
      <c r="Z467" s="43">
        <f>$D467*Z449</f>
        <v/>
      </c>
      <c r="AA467" s="43">
        <f>$D467*AA449</f>
        <v/>
      </c>
      <c r="AB467" s="43">
        <f>$D467*AB449</f>
        <v/>
      </c>
      <c r="AC467" s="43">
        <f>$D467*AC449</f>
        <v/>
      </c>
      <c r="AD467" s="43">
        <f>$D467*AD449</f>
        <v/>
      </c>
      <c r="AF467" s="11">
        <f>CodePrefix&amp;$A467&amp;IF($C467="","","."&amp;$C467&amp;"."&amp;$B467)&amp;INDEX(VarEnd,MATCH($A467,VarKey,0))&amp;AF$5</f>
        <v/>
      </c>
      <c r="AG467" s="42">
        <f>$D467*AG449</f>
        <v/>
      </c>
      <c r="AH467" s="43">
        <f>$D467*AH449</f>
        <v/>
      </c>
      <c r="AI467" s="43">
        <f>$D467*AI449</f>
        <v/>
      </c>
      <c r="AJ467" s="43">
        <f>$D467*AJ449</f>
        <v/>
      </c>
      <c r="AK467" s="43">
        <f>$D467*AK449</f>
        <v/>
      </c>
      <c r="AL467" s="43">
        <f>$D467*AL449</f>
        <v/>
      </c>
      <c r="AM467" s="43">
        <f>$D467*AM449</f>
        <v/>
      </c>
      <c r="AN467" s="43">
        <f>$D467*AN449</f>
        <v/>
      </c>
      <c r="AO467" s="43">
        <f>$D467*AO449</f>
        <v/>
      </c>
      <c r="AP467" s="43">
        <f>$D467*AP449</f>
        <v/>
      </c>
      <c r="AQ467" s="43">
        <f>$D467*AQ449</f>
        <v/>
      </c>
      <c r="AR467" s="43">
        <f>$D467*AR449</f>
        <v/>
      </c>
      <c r="AS467" s="43">
        <f>$D467*AS449</f>
        <v/>
      </c>
      <c r="AT467" s="43">
        <f>$D467*AT449</f>
        <v/>
      </c>
      <c r="AU467" s="43">
        <f>$D467*AU449</f>
        <v/>
      </c>
      <c r="AV467" s="43">
        <f>$D467*AV449</f>
        <v/>
      </c>
      <c r="AW467" s="43">
        <f>$D467*AW449</f>
        <v/>
      </c>
      <c r="AX467" s="43">
        <f>$D467*AX449</f>
        <v/>
      </c>
      <c r="AY467" s="43">
        <f>$D467*AY449</f>
        <v/>
      </c>
    </row>
    <row r="468" hidden="1" outlineLevel="1">
      <c r="A468" s="14" t="inlineStr">
        <is>
          <t>cax</t>
        </is>
      </c>
      <c r="B468" s="14" t="inlineStr">
        <is>
          <t>nga</t>
        </is>
      </c>
      <c r="C468" s="14" t="inlineStr">
        <is>
          <t>pow</t>
        </is>
      </c>
      <c r="D468" s="41">
        <f>INDEX(Inputs_power!$C$5:$C$13,MATCH($B468,Inputs_power!$A$5:$A$13,0))</f>
        <v/>
      </c>
      <c r="E468" s="36" t="n"/>
      <c r="F468" s="36" t="n"/>
      <c r="G468" s="36" t="n"/>
      <c r="H468" s="14">
        <f>INDEX(VarLab,MATCH($A468,VarKey,0))&amp;INDEX(MemLab,MATCH($C468&amp;"|"&amp;$B468,MemKey,0))</f>
        <v/>
      </c>
      <c r="I468" s="14">
        <f>INDEX(VarUnit,MATCH($A468,VarKey,0))</f>
        <v/>
      </c>
      <c r="J468" s="14">
        <f>INDEX(VarSrc,MATCH($A468,VarKey,0))</f>
        <v/>
      </c>
      <c r="K468" s="11">
        <f>CodePrefix&amp;$A468&amp;IF($C468="","","."&amp;$C468&amp;"."&amp;$B468)&amp;INDEX(VarEnd,MATCH($A468,VarKey,0))&amp;K$5</f>
        <v/>
      </c>
      <c r="L468" s="42">
        <f>$D468*L450</f>
        <v/>
      </c>
      <c r="M468" s="43">
        <f>$D468*M450</f>
        <v/>
      </c>
      <c r="N468" s="43">
        <f>$D468*N450</f>
        <v/>
      </c>
      <c r="O468" s="43">
        <f>$D468*O450</f>
        <v/>
      </c>
      <c r="P468" s="43">
        <f>$D468*P450</f>
        <v/>
      </c>
      <c r="Q468" s="43">
        <f>$D468*Q450</f>
        <v/>
      </c>
      <c r="R468" s="43">
        <f>$D468*R450</f>
        <v/>
      </c>
      <c r="S468" s="43">
        <f>$D468*S450</f>
        <v/>
      </c>
      <c r="T468" s="43">
        <f>$D468*T450</f>
        <v/>
      </c>
      <c r="U468" s="43">
        <f>$D468*U450</f>
        <v/>
      </c>
      <c r="V468" s="43">
        <f>$D468*V450</f>
        <v/>
      </c>
      <c r="W468" s="43">
        <f>$D468*W450</f>
        <v/>
      </c>
      <c r="X468" s="43">
        <f>$D468*X450</f>
        <v/>
      </c>
      <c r="Y468" s="43">
        <f>$D468*Y450</f>
        <v/>
      </c>
      <c r="Z468" s="43">
        <f>$D468*Z450</f>
        <v/>
      </c>
      <c r="AA468" s="43">
        <f>$D468*AA450</f>
        <v/>
      </c>
      <c r="AB468" s="43">
        <f>$D468*AB450</f>
        <v/>
      </c>
      <c r="AC468" s="43">
        <f>$D468*AC450</f>
        <v/>
      </c>
      <c r="AD468" s="43">
        <f>$D468*AD450</f>
        <v/>
      </c>
      <c r="AF468" s="11">
        <f>CodePrefix&amp;$A468&amp;IF($C468="","","."&amp;$C468&amp;"."&amp;$B468)&amp;INDEX(VarEnd,MATCH($A468,VarKey,0))&amp;AF$5</f>
        <v/>
      </c>
      <c r="AG468" s="42">
        <f>$D468*AG450</f>
        <v/>
      </c>
      <c r="AH468" s="43">
        <f>$D468*AH450</f>
        <v/>
      </c>
      <c r="AI468" s="43">
        <f>$D468*AI450</f>
        <v/>
      </c>
      <c r="AJ468" s="43">
        <f>$D468*AJ450</f>
        <v/>
      </c>
      <c r="AK468" s="43">
        <f>$D468*AK450</f>
        <v/>
      </c>
      <c r="AL468" s="43">
        <f>$D468*AL450</f>
        <v/>
      </c>
      <c r="AM468" s="43">
        <f>$D468*AM450</f>
        <v/>
      </c>
      <c r="AN468" s="43">
        <f>$D468*AN450</f>
        <v/>
      </c>
      <c r="AO468" s="43">
        <f>$D468*AO450</f>
        <v/>
      </c>
      <c r="AP468" s="43">
        <f>$D468*AP450</f>
        <v/>
      </c>
      <c r="AQ468" s="43">
        <f>$D468*AQ450</f>
        <v/>
      </c>
      <c r="AR468" s="43">
        <f>$D468*AR450</f>
        <v/>
      </c>
      <c r="AS468" s="43">
        <f>$D468*AS450</f>
        <v/>
      </c>
      <c r="AT468" s="43">
        <f>$D468*AT450</f>
        <v/>
      </c>
      <c r="AU468" s="43">
        <f>$D468*AU450</f>
        <v/>
      </c>
      <c r="AV468" s="43">
        <f>$D468*AV450</f>
        <v/>
      </c>
      <c r="AW468" s="43">
        <f>$D468*AW450</f>
        <v/>
      </c>
      <c r="AX468" s="43">
        <f>$D468*AX450</f>
        <v/>
      </c>
      <c r="AY468" s="43">
        <f>$D468*AY450</f>
        <v/>
      </c>
    </row>
    <row r="469" hidden="1" outlineLevel="1">
      <c r="A469" s="14" t="inlineStr">
        <is>
          <t>cax</t>
        </is>
      </c>
      <c r="B469" s="14" t="inlineStr">
        <is>
          <t>oop</t>
        </is>
      </c>
      <c r="C469" s="14" t="inlineStr">
        <is>
          <t>pow</t>
        </is>
      </c>
      <c r="D469" s="41">
        <f>INDEX(Inputs_power!$C$5:$C$13,MATCH($B469,Inputs_power!$A$5:$A$13,0))</f>
        <v/>
      </c>
      <c r="E469" s="36" t="n"/>
      <c r="F469" s="36" t="n"/>
      <c r="G469" s="36" t="n"/>
      <c r="H469" s="14">
        <f>INDEX(VarLab,MATCH($A469,VarKey,0))&amp;INDEX(MemLab,MATCH($C469&amp;"|"&amp;$B469,MemKey,0))</f>
        <v/>
      </c>
      <c r="I469" s="14">
        <f>INDEX(VarUnit,MATCH($A469,VarKey,0))</f>
        <v/>
      </c>
      <c r="J469" s="14">
        <f>INDEX(VarSrc,MATCH($A469,VarKey,0))</f>
        <v/>
      </c>
      <c r="K469" s="11">
        <f>CodePrefix&amp;$A469&amp;IF($C469="","","."&amp;$C469&amp;"."&amp;$B469)&amp;INDEX(VarEnd,MATCH($A469,VarKey,0))&amp;K$5</f>
        <v/>
      </c>
      <c r="L469" s="42">
        <f>$D469*L451</f>
        <v/>
      </c>
      <c r="M469" s="43">
        <f>$D469*M451</f>
        <v/>
      </c>
      <c r="N469" s="43">
        <f>$D469*N451</f>
        <v/>
      </c>
      <c r="O469" s="43">
        <f>$D469*O451</f>
        <v/>
      </c>
      <c r="P469" s="43">
        <f>$D469*P451</f>
        <v/>
      </c>
      <c r="Q469" s="43">
        <f>$D469*Q451</f>
        <v/>
      </c>
      <c r="R469" s="43">
        <f>$D469*R451</f>
        <v/>
      </c>
      <c r="S469" s="43">
        <f>$D469*S451</f>
        <v/>
      </c>
      <c r="T469" s="43">
        <f>$D469*T451</f>
        <v/>
      </c>
      <c r="U469" s="43">
        <f>$D469*U451</f>
        <v/>
      </c>
      <c r="V469" s="43">
        <f>$D469*V451</f>
        <v/>
      </c>
      <c r="W469" s="43">
        <f>$D469*W451</f>
        <v/>
      </c>
      <c r="X469" s="43">
        <f>$D469*X451</f>
        <v/>
      </c>
      <c r="Y469" s="43">
        <f>$D469*Y451</f>
        <v/>
      </c>
      <c r="Z469" s="43">
        <f>$D469*Z451</f>
        <v/>
      </c>
      <c r="AA469" s="43">
        <f>$D469*AA451</f>
        <v/>
      </c>
      <c r="AB469" s="43">
        <f>$D469*AB451</f>
        <v/>
      </c>
      <c r="AC469" s="43">
        <f>$D469*AC451</f>
        <v/>
      </c>
      <c r="AD469" s="43">
        <f>$D469*AD451</f>
        <v/>
      </c>
      <c r="AF469" s="11">
        <f>CodePrefix&amp;$A469&amp;IF($C469="","","."&amp;$C469&amp;"."&amp;$B469)&amp;INDEX(VarEnd,MATCH($A469,VarKey,0))&amp;AF$5</f>
        <v/>
      </c>
      <c r="AG469" s="42">
        <f>$D469*AG451</f>
        <v/>
      </c>
      <c r="AH469" s="43">
        <f>$D469*AH451</f>
        <v/>
      </c>
      <c r="AI469" s="43">
        <f>$D469*AI451</f>
        <v/>
      </c>
      <c r="AJ469" s="43">
        <f>$D469*AJ451</f>
        <v/>
      </c>
      <c r="AK469" s="43">
        <f>$D469*AK451</f>
        <v/>
      </c>
      <c r="AL469" s="43">
        <f>$D469*AL451</f>
        <v/>
      </c>
      <c r="AM469" s="43">
        <f>$D469*AM451</f>
        <v/>
      </c>
      <c r="AN469" s="43">
        <f>$D469*AN451</f>
        <v/>
      </c>
      <c r="AO469" s="43">
        <f>$D469*AO451</f>
        <v/>
      </c>
      <c r="AP469" s="43">
        <f>$D469*AP451</f>
        <v/>
      </c>
      <c r="AQ469" s="43">
        <f>$D469*AQ451</f>
        <v/>
      </c>
      <c r="AR469" s="43">
        <f>$D469*AR451</f>
        <v/>
      </c>
      <c r="AS469" s="43">
        <f>$D469*AS451</f>
        <v/>
      </c>
      <c r="AT469" s="43">
        <f>$D469*AT451</f>
        <v/>
      </c>
      <c r="AU469" s="43">
        <f>$D469*AU451</f>
        <v/>
      </c>
      <c r="AV469" s="43">
        <f>$D469*AV451</f>
        <v/>
      </c>
      <c r="AW469" s="43">
        <f>$D469*AW451</f>
        <v/>
      </c>
      <c r="AX469" s="43">
        <f>$D469*AX451</f>
        <v/>
      </c>
      <c r="AY469" s="43">
        <f>$D469*AY451</f>
        <v/>
      </c>
    </row>
    <row r="470" hidden="1" outlineLevel="1">
      <c r="A470" s="14" t="inlineStr">
        <is>
          <t>cax</t>
        </is>
      </c>
      <c r="B470" s="14" t="inlineStr">
        <is>
          <t>nuc</t>
        </is>
      </c>
      <c r="C470" s="14" t="inlineStr">
        <is>
          <t>pow</t>
        </is>
      </c>
      <c r="D470" s="41">
        <f>INDEX(Inputs_power!$C$5:$C$13,MATCH($B470,Inputs_power!$A$5:$A$13,0))</f>
        <v/>
      </c>
      <c r="E470" s="36" t="n"/>
      <c r="F470" s="36" t="n"/>
      <c r="G470" s="36" t="n"/>
      <c r="H470" s="14">
        <f>INDEX(VarLab,MATCH($A470,VarKey,0))&amp;INDEX(MemLab,MATCH($C470&amp;"|"&amp;$B470,MemKey,0))</f>
        <v/>
      </c>
      <c r="I470" s="14">
        <f>INDEX(VarUnit,MATCH($A470,VarKey,0))</f>
        <v/>
      </c>
      <c r="J470" s="14">
        <f>INDEX(VarSrc,MATCH($A470,VarKey,0))</f>
        <v/>
      </c>
      <c r="K470" s="11">
        <f>CodePrefix&amp;$A470&amp;IF($C470="","","."&amp;$C470&amp;"."&amp;$B470)&amp;INDEX(VarEnd,MATCH($A470,VarKey,0))&amp;K$5</f>
        <v/>
      </c>
      <c r="L470" s="42">
        <f>$D470*L452</f>
        <v/>
      </c>
      <c r="M470" s="43">
        <f>$D470*M452</f>
        <v/>
      </c>
      <c r="N470" s="43">
        <f>$D470*N452</f>
        <v/>
      </c>
      <c r="O470" s="43">
        <f>$D470*O452</f>
        <v/>
      </c>
      <c r="P470" s="43">
        <f>$D470*P452</f>
        <v/>
      </c>
      <c r="Q470" s="43">
        <f>$D470*Q452</f>
        <v/>
      </c>
      <c r="R470" s="43">
        <f>$D470*R452</f>
        <v/>
      </c>
      <c r="S470" s="43">
        <f>$D470*S452</f>
        <v/>
      </c>
      <c r="T470" s="43">
        <f>$D470*T452</f>
        <v/>
      </c>
      <c r="U470" s="43">
        <f>$D470*U452</f>
        <v/>
      </c>
      <c r="V470" s="43">
        <f>$D470*V452</f>
        <v/>
      </c>
      <c r="W470" s="43">
        <f>$D470*W452</f>
        <v/>
      </c>
      <c r="X470" s="43">
        <f>$D470*X452</f>
        <v/>
      </c>
      <c r="Y470" s="43">
        <f>$D470*Y452</f>
        <v/>
      </c>
      <c r="Z470" s="43">
        <f>$D470*Z452</f>
        <v/>
      </c>
      <c r="AA470" s="43">
        <f>$D470*AA452</f>
        <v/>
      </c>
      <c r="AB470" s="43">
        <f>$D470*AB452</f>
        <v/>
      </c>
      <c r="AC470" s="43">
        <f>$D470*AC452</f>
        <v/>
      </c>
      <c r="AD470" s="43">
        <f>$D470*AD452</f>
        <v/>
      </c>
      <c r="AF470" s="11">
        <f>CodePrefix&amp;$A470&amp;IF($C470="","","."&amp;$C470&amp;"."&amp;$B470)&amp;INDEX(VarEnd,MATCH($A470,VarKey,0))&amp;AF$5</f>
        <v/>
      </c>
      <c r="AG470" s="42">
        <f>$D470*AG452</f>
        <v/>
      </c>
      <c r="AH470" s="43">
        <f>$D470*AH452</f>
        <v/>
      </c>
      <c r="AI470" s="43">
        <f>$D470*AI452</f>
        <v/>
      </c>
      <c r="AJ470" s="43">
        <f>$D470*AJ452</f>
        <v/>
      </c>
      <c r="AK470" s="43">
        <f>$D470*AK452</f>
        <v/>
      </c>
      <c r="AL470" s="43">
        <f>$D470*AL452</f>
        <v/>
      </c>
      <c r="AM470" s="43">
        <f>$D470*AM452</f>
        <v/>
      </c>
      <c r="AN470" s="43">
        <f>$D470*AN452</f>
        <v/>
      </c>
      <c r="AO470" s="43">
        <f>$D470*AO452</f>
        <v/>
      </c>
      <c r="AP470" s="43">
        <f>$D470*AP452</f>
        <v/>
      </c>
      <c r="AQ470" s="43">
        <f>$D470*AQ452</f>
        <v/>
      </c>
      <c r="AR470" s="43">
        <f>$D470*AR452</f>
        <v/>
      </c>
      <c r="AS470" s="43">
        <f>$D470*AS452</f>
        <v/>
      </c>
      <c r="AT470" s="43">
        <f>$D470*AT452</f>
        <v/>
      </c>
      <c r="AU470" s="43">
        <f>$D470*AU452</f>
        <v/>
      </c>
      <c r="AV470" s="43">
        <f>$D470*AV452</f>
        <v/>
      </c>
      <c r="AW470" s="43">
        <f>$D470*AW452</f>
        <v/>
      </c>
      <c r="AX470" s="43">
        <f>$D470*AX452</f>
        <v/>
      </c>
      <c r="AY470" s="43">
        <f>$D470*AY452</f>
        <v/>
      </c>
    </row>
    <row r="471" hidden="1" outlineLevel="1">
      <c r="A471" s="14" t="inlineStr">
        <is>
          <t>cax</t>
        </is>
      </c>
      <c r="B471" s="14" t="inlineStr">
        <is>
          <t>wnd</t>
        </is>
      </c>
      <c r="C471" s="14" t="inlineStr">
        <is>
          <t>pow</t>
        </is>
      </c>
      <c r="D471" s="41">
        <f>INDEX(Inputs_power!$C$5:$C$13,MATCH($B471,Inputs_power!$A$5:$A$13,0))</f>
        <v/>
      </c>
      <c r="E471" s="36" t="n"/>
      <c r="F471" s="36" t="n"/>
      <c r="G471" s="36" t="n"/>
      <c r="H471" s="14">
        <f>INDEX(VarLab,MATCH($A471,VarKey,0))&amp;INDEX(MemLab,MATCH($C471&amp;"|"&amp;$B471,MemKey,0))</f>
        <v/>
      </c>
      <c r="I471" s="14">
        <f>INDEX(VarUnit,MATCH($A471,VarKey,0))</f>
        <v/>
      </c>
      <c r="J471" s="14">
        <f>INDEX(VarSrc,MATCH($A471,VarKey,0))</f>
        <v/>
      </c>
      <c r="K471" s="11">
        <f>CodePrefix&amp;$A471&amp;IF($C471="","","."&amp;$C471&amp;"."&amp;$B471)&amp;INDEX(VarEnd,MATCH($A471,VarKey,0))&amp;K$5</f>
        <v/>
      </c>
      <c r="L471" s="42">
        <f>$D471*L453</f>
        <v/>
      </c>
      <c r="M471" s="43">
        <f>$D471*M453</f>
        <v/>
      </c>
      <c r="N471" s="43">
        <f>$D471*N453</f>
        <v/>
      </c>
      <c r="O471" s="43">
        <f>$D471*O453</f>
        <v/>
      </c>
      <c r="P471" s="43">
        <f>$D471*P453</f>
        <v/>
      </c>
      <c r="Q471" s="43">
        <f>$D471*Q453</f>
        <v/>
      </c>
      <c r="R471" s="43">
        <f>$D471*R453</f>
        <v/>
      </c>
      <c r="S471" s="43">
        <f>$D471*S453</f>
        <v/>
      </c>
      <c r="T471" s="43">
        <f>$D471*T453</f>
        <v/>
      </c>
      <c r="U471" s="43">
        <f>$D471*U453</f>
        <v/>
      </c>
      <c r="V471" s="43">
        <f>$D471*V453</f>
        <v/>
      </c>
      <c r="W471" s="43">
        <f>$D471*W453</f>
        <v/>
      </c>
      <c r="X471" s="43">
        <f>$D471*X453</f>
        <v/>
      </c>
      <c r="Y471" s="43">
        <f>$D471*Y453</f>
        <v/>
      </c>
      <c r="Z471" s="43">
        <f>$D471*Z453</f>
        <v/>
      </c>
      <c r="AA471" s="43">
        <f>$D471*AA453</f>
        <v/>
      </c>
      <c r="AB471" s="43">
        <f>$D471*AB453</f>
        <v/>
      </c>
      <c r="AC471" s="43">
        <f>$D471*AC453</f>
        <v/>
      </c>
      <c r="AD471" s="43">
        <f>$D471*AD453</f>
        <v/>
      </c>
      <c r="AF471" s="11">
        <f>CodePrefix&amp;$A471&amp;IF($C471="","","."&amp;$C471&amp;"."&amp;$B471)&amp;INDEX(VarEnd,MATCH($A471,VarKey,0))&amp;AF$5</f>
        <v/>
      </c>
      <c r="AG471" s="42">
        <f>$D471*AG453</f>
        <v/>
      </c>
      <c r="AH471" s="43">
        <f>$D471*AH453</f>
        <v/>
      </c>
      <c r="AI471" s="43">
        <f>$D471*AI453</f>
        <v/>
      </c>
      <c r="AJ471" s="43">
        <f>$D471*AJ453</f>
        <v/>
      </c>
      <c r="AK471" s="43">
        <f>$D471*AK453</f>
        <v/>
      </c>
      <c r="AL471" s="43">
        <f>$D471*AL453</f>
        <v/>
      </c>
      <c r="AM471" s="43">
        <f>$D471*AM453</f>
        <v/>
      </c>
      <c r="AN471" s="43">
        <f>$D471*AN453</f>
        <v/>
      </c>
      <c r="AO471" s="43">
        <f>$D471*AO453</f>
        <v/>
      </c>
      <c r="AP471" s="43">
        <f>$D471*AP453</f>
        <v/>
      </c>
      <c r="AQ471" s="43">
        <f>$D471*AQ453</f>
        <v/>
      </c>
      <c r="AR471" s="43">
        <f>$D471*AR453</f>
        <v/>
      </c>
      <c r="AS471" s="43">
        <f>$D471*AS453</f>
        <v/>
      </c>
      <c r="AT471" s="43">
        <f>$D471*AT453</f>
        <v/>
      </c>
      <c r="AU471" s="43">
        <f>$D471*AU453</f>
        <v/>
      </c>
      <c r="AV471" s="43">
        <f>$D471*AV453</f>
        <v/>
      </c>
      <c r="AW471" s="43">
        <f>$D471*AW453</f>
        <v/>
      </c>
      <c r="AX471" s="43">
        <f>$D471*AX453</f>
        <v/>
      </c>
      <c r="AY471" s="43">
        <f>$D471*AY453</f>
        <v/>
      </c>
    </row>
    <row r="472" hidden="1" outlineLevel="1">
      <c r="A472" s="14" t="inlineStr">
        <is>
          <t>cax</t>
        </is>
      </c>
      <c r="B472" s="14" t="inlineStr">
        <is>
          <t>sol</t>
        </is>
      </c>
      <c r="C472" s="14" t="inlineStr">
        <is>
          <t>pow</t>
        </is>
      </c>
      <c r="D472" s="41">
        <f>INDEX(Inputs_power!$C$5:$C$13,MATCH($B472,Inputs_power!$A$5:$A$13,0))</f>
        <v/>
      </c>
      <c r="E472" s="36" t="n"/>
      <c r="F472" s="36" t="n"/>
      <c r="G472" s="36" t="n"/>
      <c r="H472" s="14">
        <f>INDEX(VarLab,MATCH($A472,VarKey,0))&amp;INDEX(MemLab,MATCH($C472&amp;"|"&amp;$B472,MemKey,0))</f>
        <v/>
      </c>
      <c r="I472" s="14">
        <f>INDEX(VarUnit,MATCH($A472,VarKey,0))</f>
        <v/>
      </c>
      <c r="J472" s="14">
        <f>INDEX(VarSrc,MATCH($A472,VarKey,0))</f>
        <v/>
      </c>
      <c r="K472" s="11">
        <f>CodePrefix&amp;$A472&amp;IF($C472="","","."&amp;$C472&amp;"."&amp;$B472)&amp;INDEX(VarEnd,MATCH($A472,VarKey,0))&amp;K$5</f>
        <v/>
      </c>
      <c r="L472" s="42">
        <f>$D472*L454</f>
        <v/>
      </c>
      <c r="M472" s="43">
        <f>$D472*M454</f>
        <v/>
      </c>
      <c r="N472" s="43">
        <f>$D472*N454</f>
        <v/>
      </c>
      <c r="O472" s="43">
        <f>$D472*O454</f>
        <v/>
      </c>
      <c r="P472" s="43">
        <f>$D472*P454</f>
        <v/>
      </c>
      <c r="Q472" s="43">
        <f>$D472*Q454</f>
        <v/>
      </c>
      <c r="R472" s="43">
        <f>$D472*R454</f>
        <v/>
      </c>
      <c r="S472" s="43">
        <f>$D472*S454</f>
        <v/>
      </c>
      <c r="T472" s="43">
        <f>$D472*T454</f>
        <v/>
      </c>
      <c r="U472" s="43">
        <f>$D472*U454</f>
        <v/>
      </c>
      <c r="V472" s="43">
        <f>$D472*V454</f>
        <v/>
      </c>
      <c r="W472" s="43">
        <f>$D472*W454</f>
        <v/>
      </c>
      <c r="X472" s="43">
        <f>$D472*X454</f>
        <v/>
      </c>
      <c r="Y472" s="43">
        <f>$D472*Y454</f>
        <v/>
      </c>
      <c r="Z472" s="43">
        <f>$D472*Z454</f>
        <v/>
      </c>
      <c r="AA472" s="43">
        <f>$D472*AA454</f>
        <v/>
      </c>
      <c r="AB472" s="43">
        <f>$D472*AB454</f>
        <v/>
      </c>
      <c r="AC472" s="43">
        <f>$D472*AC454</f>
        <v/>
      </c>
      <c r="AD472" s="43">
        <f>$D472*AD454</f>
        <v/>
      </c>
      <c r="AF472" s="11">
        <f>CodePrefix&amp;$A472&amp;IF($C472="","","."&amp;$C472&amp;"."&amp;$B472)&amp;INDEX(VarEnd,MATCH($A472,VarKey,0))&amp;AF$5</f>
        <v/>
      </c>
      <c r="AG472" s="42">
        <f>$D472*AG454</f>
        <v/>
      </c>
      <c r="AH472" s="43">
        <f>$D472*AH454</f>
        <v/>
      </c>
      <c r="AI472" s="43">
        <f>$D472*AI454</f>
        <v/>
      </c>
      <c r="AJ472" s="43">
        <f>$D472*AJ454</f>
        <v/>
      </c>
      <c r="AK472" s="43">
        <f>$D472*AK454</f>
        <v/>
      </c>
      <c r="AL472" s="43">
        <f>$D472*AL454</f>
        <v/>
      </c>
      <c r="AM472" s="43">
        <f>$D472*AM454</f>
        <v/>
      </c>
      <c r="AN472" s="43">
        <f>$D472*AN454</f>
        <v/>
      </c>
      <c r="AO472" s="43">
        <f>$D472*AO454</f>
        <v/>
      </c>
      <c r="AP472" s="43">
        <f>$D472*AP454</f>
        <v/>
      </c>
      <c r="AQ472" s="43">
        <f>$D472*AQ454</f>
        <v/>
      </c>
      <c r="AR472" s="43">
        <f>$D472*AR454</f>
        <v/>
      </c>
      <c r="AS472" s="43">
        <f>$D472*AS454</f>
        <v/>
      </c>
      <c r="AT472" s="43">
        <f>$D472*AT454</f>
        <v/>
      </c>
      <c r="AU472" s="43">
        <f>$D472*AU454</f>
        <v/>
      </c>
      <c r="AV472" s="43">
        <f>$D472*AV454</f>
        <v/>
      </c>
      <c r="AW472" s="43">
        <f>$D472*AW454</f>
        <v/>
      </c>
      <c r="AX472" s="43">
        <f>$D472*AX454</f>
        <v/>
      </c>
      <c r="AY472" s="43">
        <f>$D472*AY454</f>
        <v/>
      </c>
    </row>
    <row r="473" hidden="1" outlineLevel="1">
      <c r="A473" s="14" t="inlineStr">
        <is>
          <t>cax</t>
        </is>
      </c>
      <c r="B473" s="14" t="inlineStr">
        <is>
          <t>hyd</t>
        </is>
      </c>
      <c r="C473" s="14" t="inlineStr">
        <is>
          <t>pow</t>
        </is>
      </c>
      <c r="D473" s="41">
        <f>INDEX(Inputs_power!$C$5:$C$13,MATCH($B473,Inputs_power!$A$5:$A$13,0))</f>
        <v/>
      </c>
      <c r="E473" s="36" t="n"/>
      <c r="F473" s="36" t="n"/>
      <c r="G473" s="36" t="n"/>
      <c r="H473" s="14">
        <f>INDEX(VarLab,MATCH($A473,VarKey,0))&amp;INDEX(MemLab,MATCH($C473&amp;"|"&amp;$B473,MemKey,0))</f>
        <v/>
      </c>
      <c r="I473" s="14">
        <f>INDEX(VarUnit,MATCH($A473,VarKey,0))</f>
        <v/>
      </c>
      <c r="J473" s="14">
        <f>INDEX(VarSrc,MATCH($A473,VarKey,0))</f>
        <v/>
      </c>
      <c r="K473" s="11">
        <f>CodePrefix&amp;$A473&amp;IF($C473="","","."&amp;$C473&amp;"."&amp;$B473)&amp;INDEX(VarEnd,MATCH($A473,VarKey,0))&amp;K$5</f>
        <v/>
      </c>
      <c r="L473" s="42">
        <f>$D473*L455</f>
        <v/>
      </c>
      <c r="M473" s="43">
        <f>$D473*M455</f>
        <v/>
      </c>
      <c r="N473" s="43">
        <f>$D473*N455</f>
        <v/>
      </c>
      <c r="O473" s="43">
        <f>$D473*O455</f>
        <v/>
      </c>
      <c r="P473" s="43">
        <f>$D473*P455</f>
        <v/>
      </c>
      <c r="Q473" s="43">
        <f>$D473*Q455</f>
        <v/>
      </c>
      <c r="R473" s="43">
        <f>$D473*R455</f>
        <v/>
      </c>
      <c r="S473" s="43">
        <f>$D473*S455</f>
        <v/>
      </c>
      <c r="T473" s="43">
        <f>$D473*T455</f>
        <v/>
      </c>
      <c r="U473" s="43">
        <f>$D473*U455</f>
        <v/>
      </c>
      <c r="V473" s="43">
        <f>$D473*V455</f>
        <v/>
      </c>
      <c r="W473" s="43">
        <f>$D473*W455</f>
        <v/>
      </c>
      <c r="X473" s="43">
        <f>$D473*X455</f>
        <v/>
      </c>
      <c r="Y473" s="43">
        <f>$D473*Y455</f>
        <v/>
      </c>
      <c r="Z473" s="43">
        <f>$D473*Z455</f>
        <v/>
      </c>
      <c r="AA473" s="43">
        <f>$D473*AA455</f>
        <v/>
      </c>
      <c r="AB473" s="43">
        <f>$D473*AB455</f>
        <v/>
      </c>
      <c r="AC473" s="43">
        <f>$D473*AC455</f>
        <v/>
      </c>
      <c r="AD473" s="43">
        <f>$D473*AD455</f>
        <v/>
      </c>
      <c r="AF473" s="11">
        <f>CodePrefix&amp;$A473&amp;IF($C473="","","."&amp;$C473&amp;"."&amp;$B473)&amp;INDEX(VarEnd,MATCH($A473,VarKey,0))&amp;AF$5</f>
        <v/>
      </c>
      <c r="AG473" s="42">
        <f>$D473*AG455</f>
        <v/>
      </c>
      <c r="AH473" s="43">
        <f>$D473*AH455</f>
        <v/>
      </c>
      <c r="AI473" s="43">
        <f>$D473*AI455</f>
        <v/>
      </c>
      <c r="AJ473" s="43">
        <f>$D473*AJ455</f>
        <v/>
      </c>
      <c r="AK473" s="43">
        <f>$D473*AK455</f>
        <v/>
      </c>
      <c r="AL473" s="43">
        <f>$D473*AL455</f>
        <v/>
      </c>
      <c r="AM473" s="43">
        <f>$D473*AM455</f>
        <v/>
      </c>
      <c r="AN473" s="43">
        <f>$D473*AN455</f>
        <v/>
      </c>
      <c r="AO473" s="43">
        <f>$D473*AO455</f>
        <v/>
      </c>
      <c r="AP473" s="43">
        <f>$D473*AP455</f>
        <v/>
      </c>
      <c r="AQ473" s="43">
        <f>$D473*AQ455</f>
        <v/>
      </c>
      <c r="AR473" s="43">
        <f>$D473*AR455</f>
        <v/>
      </c>
      <c r="AS473" s="43">
        <f>$D473*AS455</f>
        <v/>
      </c>
      <c r="AT473" s="43">
        <f>$D473*AT455</f>
        <v/>
      </c>
      <c r="AU473" s="43">
        <f>$D473*AU455</f>
        <v/>
      </c>
      <c r="AV473" s="43">
        <f>$D473*AV455</f>
        <v/>
      </c>
      <c r="AW473" s="43">
        <f>$D473*AW455</f>
        <v/>
      </c>
      <c r="AX473" s="43">
        <f>$D473*AX455</f>
        <v/>
      </c>
      <c r="AY473" s="43">
        <f>$D473*AY455</f>
        <v/>
      </c>
    </row>
    <row r="474" hidden="1" outlineLevel="1">
      <c r="A474" s="14" t="inlineStr">
        <is>
          <t>cax</t>
        </is>
      </c>
      <c r="B474" s="14" t="inlineStr">
        <is>
          <t>ore</t>
        </is>
      </c>
      <c r="C474" s="14" t="inlineStr">
        <is>
          <t>pow</t>
        </is>
      </c>
      <c r="D474" s="41">
        <f>INDEX(Inputs_power!$C$5:$C$13,MATCH($B474,Inputs_power!$A$5:$A$13,0))</f>
        <v/>
      </c>
      <c r="E474" s="36" t="n"/>
      <c r="F474" s="36" t="n"/>
      <c r="G474" s="36" t="n"/>
      <c r="H474" s="14">
        <f>INDEX(VarLab,MATCH($A474,VarKey,0))&amp;INDEX(MemLab,MATCH($C474&amp;"|"&amp;$B474,MemKey,0))</f>
        <v/>
      </c>
      <c r="I474" s="14">
        <f>INDEX(VarUnit,MATCH($A474,VarKey,0))</f>
        <v/>
      </c>
      <c r="J474" s="14">
        <f>INDEX(VarSrc,MATCH($A474,VarKey,0))</f>
        <v/>
      </c>
      <c r="K474" s="11">
        <f>CodePrefix&amp;$A474&amp;IF($C474="","","."&amp;$C474&amp;"."&amp;$B474)&amp;INDEX(VarEnd,MATCH($A474,VarKey,0))&amp;K$5</f>
        <v/>
      </c>
      <c r="L474" s="42">
        <f>$D474*L456</f>
        <v/>
      </c>
      <c r="M474" s="43">
        <f>$D474*M456</f>
        <v/>
      </c>
      <c r="N474" s="43">
        <f>$D474*N456</f>
        <v/>
      </c>
      <c r="O474" s="43">
        <f>$D474*O456</f>
        <v/>
      </c>
      <c r="P474" s="43">
        <f>$D474*P456</f>
        <v/>
      </c>
      <c r="Q474" s="43">
        <f>$D474*Q456</f>
        <v/>
      </c>
      <c r="R474" s="43">
        <f>$D474*R456</f>
        <v/>
      </c>
      <c r="S474" s="43">
        <f>$D474*S456</f>
        <v/>
      </c>
      <c r="T474" s="43">
        <f>$D474*T456</f>
        <v/>
      </c>
      <c r="U474" s="43">
        <f>$D474*U456</f>
        <v/>
      </c>
      <c r="V474" s="43">
        <f>$D474*V456</f>
        <v/>
      </c>
      <c r="W474" s="43">
        <f>$D474*W456</f>
        <v/>
      </c>
      <c r="X474" s="43">
        <f>$D474*X456</f>
        <v/>
      </c>
      <c r="Y474" s="43">
        <f>$D474*Y456</f>
        <v/>
      </c>
      <c r="Z474" s="43">
        <f>$D474*Z456</f>
        <v/>
      </c>
      <c r="AA474" s="43">
        <f>$D474*AA456</f>
        <v/>
      </c>
      <c r="AB474" s="43">
        <f>$D474*AB456</f>
        <v/>
      </c>
      <c r="AC474" s="43">
        <f>$D474*AC456</f>
        <v/>
      </c>
      <c r="AD474" s="43">
        <f>$D474*AD456</f>
        <v/>
      </c>
      <c r="AF474" s="11">
        <f>CodePrefix&amp;$A474&amp;IF($C474="","","."&amp;$C474&amp;"."&amp;$B474)&amp;INDEX(VarEnd,MATCH($A474,VarKey,0))&amp;AF$5</f>
        <v/>
      </c>
      <c r="AG474" s="42">
        <f>$D474*AG456</f>
        <v/>
      </c>
      <c r="AH474" s="43">
        <f>$D474*AH456</f>
        <v/>
      </c>
      <c r="AI474" s="43">
        <f>$D474*AI456</f>
        <v/>
      </c>
      <c r="AJ474" s="43">
        <f>$D474*AJ456</f>
        <v/>
      </c>
      <c r="AK474" s="43">
        <f>$D474*AK456</f>
        <v/>
      </c>
      <c r="AL474" s="43">
        <f>$D474*AL456</f>
        <v/>
      </c>
      <c r="AM474" s="43">
        <f>$D474*AM456</f>
        <v/>
      </c>
      <c r="AN474" s="43">
        <f>$D474*AN456</f>
        <v/>
      </c>
      <c r="AO474" s="43">
        <f>$D474*AO456</f>
        <v/>
      </c>
      <c r="AP474" s="43">
        <f>$D474*AP456</f>
        <v/>
      </c>
      <c r="AQ474" s="43">
        <f>$D474*AQ456</f>
        <v/>
      </c>
      <c r="AR474" s="43">
        <f>$D474*AR456</f>
        <v/>
      </c>
      <c r="AS474" s="43">
        <f>$D474*AS456</f>
        <v/>
      </c>
      <c r="AT474" s="43">
        <f>$D474*AT456</f>
        <v/>
      </c>
      <c r="AU474" s="43">
        <f>$D474*AU456</f>
        <v/>
      </c>
      <c r="AV474" s="43">
        <f>$D474*AV456</f>
        <v/>
      </c>
      <c r="AW474" s="43">
        <f>$D474*AW456</f>
        <v/>
      </c>
      <c r="AX474" s="43">
        <f>$D474*AX456</f>
        <v/>
      </c>
      <c r="AY474" s="43">
        <f>$D474*AY456</f>
        <v/>
      </c>
    </row>
    <row r="475" hidden="1" outlineLevel="1">
      <c r="A475" s="14" t="inlineStr">
        <is>
          <t>cax</t>
        </is>
      </c>
      <c r="B475" s="14" t="inlineStr">
        <is>
          <t>bio</t>
        </is>
      </c>
      <c r="C475" s="14" t="inlineStr">
        <is>
          <t>pow</t>
        </is>
      </c>
      <c r="D475" s="41">
        <f>INDEX(Inputs_power!$C$5:$C$13,MATCH($B475,Inputs_power!$A$5:$A$13,0))</f>
        <v/>
      </c>
      <c r="E475" s="36" t="n"/>
      <c r="F475" s="36" t="n"/>
      <c r="G475" s="36" t="n"/>
      <c r="H475" s="14">
        <f>INDEX(VarLab,MATCH($A475,VarKey,0))&amp;INDEX(MemLab,MATCH($C475&amp;"|"&amp;$B475,MemKey,0))</f>
        <v/>
      </c>
      <c r="I475" s="14">
        <f>INDEX(VarUnit,MATCH($A475,VarKey,0))</f>
        <v/>
      </c>
      <c r="J475" s="14">
        <f>INDEX(VarSrc,MATCH($A475,VarKey,0))</f>
        <v/>
      </c>
      <c r="K475" s="11">
        <f>CodePrefix&amp;$A475&amp;IF($C475="","","."&amp;$C475&amp;"."&amp;$B475)&amp;INDEX(VarEnd,MATCH($A475,VarKey,0))&amp;K$5</f>
        <v/>
      </c>
      <c r="L475" s="42">
        <f>$D475*L457</f>
        <v/>
      </c>
      <c r="M475" s="43">
        <f>$D475*M457</f>
        <v/>
      </c>
      <c r="N475" s="43">
        <f>$D475*N457</f>
        <v/>
      </c>
      <c r="O475" s="43">
        <f>$D475*O457</f>
        <v/>
      </c>
      <c r="P475" s="43">
        <f>$D475*P457</f>
        <v/>
      </c>
      <c r="Q475" s="43">
        <f>$D475*Q457</f>
        <v/>
      </c>
      <c r="R475" s="43">
        <f>$D475*R457</f>
        <v/>
      </c>
      <c r="S475" s="43">
        <f>$D475*S457</f>
        <v/>
      </c>
      <c r="T475" s="43">
        <f>$D475*T457</f>
        <v/>
      </c>
      <c r="U475" s="43">
        <f>$D475*U457</f>
        <v/>
      </c>
      <c r="V475" s="43">
        <f>$D475*V457</f>
        <v/>
      </c>
      <c r="W475" s="43">
        <f>$D475*W457</f>
        <v/>
      </c>
      <c r="X475" s="43">
        <f>$D475*X457</f>
        <v/>
      </c>
      <c r="Y475" s="43">
        <f>$D475*Y457</f>
        <v/>
      </c>
      <c r="Z475" s="43">
        <f>$D475*Z457</f>
        <v/>
      </c>
      <c r="AA475" s="43">
        <f>$D475*AA457</f>
        <v/>
      </c>
      <c r="AB475" s="43">
        <f>$D475*AB457</f>
        <v/>
      </c>
      <c r="AC475" s="43">
        <f>$D475*AC457</f>
        <v/>
      </c>
      <c r="AD475" s="43">
        <f>$D475*AD457</f>
        <v/>
      </c>
      <c r="AF475" s="11">
        <f>CodePrefix&amp;$A475&amp;IF($C475="","","."&amp;$C475&amp;"."&amp;$B475)&amp;INDEX(VarEnd,MATCH($A475,VarKey,0))&amp;AF$5</f>
        <v/>
      </c>
      <c r="AG475" s="42">
        <f>$D475*AG457</f>
        <v/>
      </c>
      <c r="AH475" s="43">
        <f>$D475*AH457</f>
        <v/>
      </c>
      <c r="AI475" s="43">
        <f>$D475*AI457</f>
        <v/>
      </c>
      <c r="AJ475" s="43">
        <f>$D475*AJ457</f>
        <v/>
      </c>
      <c r="AK475" s="43">
        <f>$D475*AK457</f>
        <v/>
      </c>
      <c r="AL475" s="43">
        <f>$D475*AL457</f>
        <v/>
      </c>
      <c r="AM475" s="43">
        <f>$D475*AM457</f>
        <v/>
      </c>
      <c r="AN475" s="43">
        <f>$D475*AN457</f>
        <v/>
      </c>
      <c r="AO475" s="43">
        <f>$D475*AO457</f>
        <v/>
      </c>
      <c r="AP475" s="43">
        <f>$D475*AP457</f>
        <v/>
      </c>
      <c r="AQ475" s="43">
        <f>$D475*AQ457</f>
        <v/>
      </c>
      <c r="AR475" s="43">
        <f>$D475*AR457</f>
        <v/>
      </c>
      <c r="AS475" s="43">
        <f>$D475*AS457</f>
        <v/>
      </c>
      <c r="AT475" s="43">
        <f>$D475*AT457</f>
        <v/>
      </c>
      <c r="AU475" s="43">
        <f>$D475*AU457</f>
        <v/>
      </c>
      <c r="AV475" s="43">
        <f>$D475*AV457</f>
        <v/>
      </c>
      <c r="AW475" s="43">
        <f>$D475*AW457</f>
        <v/>
      </c>
      <c r="AX475" s="43">
        <f>$D475*AX457</f>
        <v/>
      </c>
      <c r="AY475" s="43">
        <f>$D475*AY457</f>
        <v/>
      </c>
    </row>
    <row r="476" hidden="1" outlineLevel="1"/>
    <row r="477" hidden="1" outlineLevel="1">
      <c r="A477" s="14" t="inlineStr">
        <is>
          <t>caxav</t>
        </is>
      </c>
      <c r="B477" s="14" t="inlineStr">
        <is>
          <t>coa</t>
        </is>
      </c>
      <c r="C477" s="14" t="inlineStr">
        <is>
          <t>pow</t>
        </is>
      </c>
      <c r="D477" s="36" t="n"/>
      <c r="E477" s="36" t="n"/>
      <c r="F477" s="36" t="n"/>
      <c r="G477" s="36" t="n"/>
      <c r="H477" s="14">
        <f>INDEX(VarLab,MATCH($A477,VarKey,0))&amp;INDEX(MemLab,MATCH($C477&amp;"|"&amp;$B477,MemKey,0))</f>
        <v/>
      </c>
      <c r="I477" s="14">
        <f>INDEX(VarUnit,MATCH($A477,VarKey,0))</f>
        <v/>
      </c>
      <c r="J477" s="14">
        <f>INDEX(VarSrc,MATCH($A477,VarKey,0))</f>
        <v/>
      </c>
      <c r="K477" s="11">
        <f>CodePrefix&amp;$A477&amp;IF($C477="","","."&amp;$C477&amp;"."&amp;$B477)&amp;INDEX(VarEnd,MATCH($A477,VarKey,0))&amp;K$5</f>
        <v/>
      </c>
      <c r="L477" s="42">
        <f>L467</f>
        <v/>
      </c>
      <c r="M477" s="43">
        <f>L477*(1-L919)+L467*L919</f>
        <v/>
      </c>
      <c r="N477" s="43">
        <f>M477*(1-M919)+M467*M919</f>
        <v/>
      </c>
      <c r="O477" s="43">
        <f>N477*(1-N919)+N467*N919</f>
        <v/>
      </c>
      <c r="P477" s="43">
        <f>O477*(1-O919)+O467*O919</f>
        <v/>
      </c>
      <c r="Q477" s="43">
        <f>P477*(1-P919)+P467*P919</f>
        <v/>
      </c>
      <c r="R477" s="43">
        <f>Q477*(1-Q919)+Q467*Q919</f>
        <v/>
      </c>
      <c r="S477" s="43">
        <f>R477*(1-R919)+R467*R919</f>
        <v/>
      </c>
      <c r="T477" s="43">
        <f>S477*(1-S919)+S467*S919</f>
        <v/>
      </c>
      <c r="U477" s="43">
        <f>T477*(1-T919)+T467*T919</f>
        <v/>
      </c>
      <c r="V477" s="43">
        <f>U477*(1-U919)+U467*U919</f>
        <v/>
      </c>
      <c r="W477" s="43">
        <f>V477*(1-V919)+V467*V919</f>
        <v/>
      </c>
      <c r="X477" s="43">
        <f>W477*(1-W919)+W467*W919</f>
        <v/>
      </c>
      <c r="Y477" s="43">
        <f>X477*(1-X919)+X467*X919</f>
        <v/>
      </c>
      <c r="Z477" s="43">
        <f>Y477*(1-Y919)+Y467*Y919</f>
        <v/>
      </c>
      <c r="AA477" s="43">
        <f>Z477*(1-Z919)+Z467*Z919</f>
        <v/>
      </c>
      <c r="AB477" s="43">
        <f>AA477*(1-AA919)+AA467*AA919</f>
        <v/>
      </c>
      <c r="AC477" s="43">
        <f>AB477*(1-AB919)+AB467*AB919</f>
        <v/>
      </c>
      <c r="AD477" s="43">
        <f>AC477*(1-AC919)+AC467*AC919</f>
        <v/>
      </c>
      <c r="AF477" s="11">
        <f>CodePrefix&amp;$A477&amp;IF($C477="","","."&amp;$C477&amp;"."&amp;$B477)&amp;INDEX(VarEnd,MATCH($A477,VarKey,0))&amp;AF$5</f>
        <v/>
      </c>
      <c r="AG477" s="42">
        <f>AG467</f>
        <v/>
      </c>
      <c r="AH477" s="43">
        <f>AG477*(1-AG919)+AG467*AG919</f>
        <v/>
      </c>
      <c r="AI477" s="43">
        <f>AH477*(1-AH919)+AH467*AH919</f>
        <v/>
      </c>
      <c r="AJ477" s="43">
        <f>AI477*(1-AI919)+AI467*AI919</f>
        <v/>
      </c>
      <c r="AK477" s="43">
        <f>AJ477*(1-AJ919)+AJ467*AJ919</f>
        <v/>
      </c>
      <c r="AL477" s="43">
        <f>AK477*(1-AK919)+AK467*AK919</f>
        <v/>
      </c>
      <c r="AM477" s="43">
        <f>AL477*(1-AL919)+AL467*AL919</f>
        <v/>
      </c>
      <c r="AN477" s="43">
        <f>AM477*(1-AM919)+AM467*AM919</f>
        <v/>
      </c>
      <c r="AO477" s="43">
        <f>AN477*(1-AN919)+AN467*AN919</f>
        <v/>
      </c>
      <c r="AP477" s="43">
        <f>AO477*(1-AO919)+AO467*AO919</f>
        <v/>
      </c>
      <c r="AQ477" s="43">
        <f>AP477*(1-AP919)+AP467*AP919</f>
        <v/>
      </c>
      <c r="AR477" s="43">
        <f>AQ477*(1-AQ919)+AQ467*AQ919</f>
        <v/>
      </c>
      <c r="AS477" s="43">
        <f>AR477*(1-AR919)+AR467*AR919</f>
        <v/>
      </c>
      <c r="AT477" s="43">
        <f>AS477*(1-AS919)+AS467*AS919</f>
        <v/>
      </c>
      <c r="AU477" s="43">
        <f>AT477*(1-AT919)+AT467*AT919</f>
        <v/>
      </c>
      <c r="AV477" s="43">
        <f>AU477*(1-AU919)+AU467*AU919</f>
        <v/>
      </c>
      <c r="AW477" s="43">
        <f>AV477*(1-AV919)+AV467*AV919</f>
        <v/>
      </c>
      <c r="AX477" s="43">
        <f>AW477*(1-AW919)+AW467*AW919</f>
        <v/>
      </c>
      <c r="AY477" s="43">
        <f>AX477*(1-AX919)+AX467*AX919</f>
        <v/>
      </c>
    </row>
    <row r="478" hidden="1" outlineLevel="1">
      <c r="A478" s="14" t="inlineStr">
        <is>
          <t>caxav</t>
        </is>
      </c>
      <c r="B478" s="14" t="inlineStr">
        <is>
          <t>nga</t>
        </is>
      </c>
      <c r="C478" s="14" t="inlineStr">
        <is>
          <t>pow</t>
        </is>
      </c>
      <c r="D478" s="36" t="n"/>
      <c r="E478" s="36" t="n"/>
      <c r="F478" s="36" t="n"/>
      <c r="G478" s="36" t="n"/>
      <c r="H478" s="14">
        <f>INDEX(VarLab,MATCH($A478,VarKey,0))&amp;INDEX(MemLab,MATCH($C478&amp;"|"&amp;$B478,MemKey,0))</f>
        <v/>
      </c>
      <c r="I478" s="14">
        <f>INDEX(VarUnit,MATCH($A478,VarKey,0))</f>
        <v/>
      </c>
      <c r="J478" s="14">
        <f>INDEX(VarSrc,MATCH($A478,VarKey,0))</f>
        <v/>
      </c>
      <c r="K478" s="11">
        <f>CodePrefix&amp;$A478&amp;IF($C478="","","."&amp;$C478&amp;"."&amp;$B478)&amp;INDEX(VarEnd,MATCH($A478,VarKey,0))&amp;K$5</f>
        <v/>
      </c>
      <c r="L478" s="42">
        <f>L468</f>
        <v/>
      </c>
      <c r="M478" s="43">
        <f>L478*(1-L920)+L468*L920</f>
        <v/>
      </c>
      <c r="N478" s="43">
        <f>M478*(1-M920)+M468*M920</f>
        <v/>
      </c>
      <c r="O478" s="43">
        <f>N478*(1-N920)+N468*N920</f>
        <v/>
      </c>
      <c r="P478" s="43">
        <f>O478*(1-O920)+O468*O920</f>
        <v/>
      </c>
      <c r="Q478" s="43">
        <f>P478*(1-P920)+P468*P920</f>
        <v/>
      </c>
      <c r="R478" s="43">
        <f>Q478*(1-Q920)+Q468*Q920</f>
        <v/>
      </c>
      <c r="S478" s="43">
        <f>R478*(1-R920)+R468*R920</f>
        <v/>
      </c>
      <c r="T478" s="43">
        <f>S478*(1-S920)+S468*S920</f>
        <v/>
      </c>
      <c r="U478" s="43">
        <f>T478*(1-T920)+T468*T920</f>
        <v/>
      </c>
      <c r="V478" s="43">
        <f>U478*(1-U920)+U468*U920</f>
        <v/>
      </c>
      <c r="W478" s="43">
        <f>V478*(1-V920)+V468*V920</f>
        <v/>
      </c>
      <c r="X478" s="43">
        <f>W478*(1-W920)+W468*W920</f>
        <v/>
      </c>
      <c r="Y478" s="43">
        <f>X478*(1-X920)+X468*X920</f>
        <v/>
      </c>
      <c r="Z478" s="43">
        <f>Y478*(1-Y920)+Y468*Y920</f>
        <v/>
      </c>
      <c r="AA478" s="43">
        <f>Z478*(1-Z920)+Z468*Z920</f>
        <v/>
      </c>
      <c r="AB478" s="43">
        <f>AA478*(1-AA920)+AA468*AA920</f>
        <v/>
      </c>
      <c r="AC478" s="43">
        <f>AB478*(1-AB920)+AB468*AB920</f>
        <v/>
      </c>
      <c r="AD478" s="43">
        <f>AC478*(1-AC920)+AC468*AC920</f>
        <v/>
      </c>
      <c r="AF478" s="11">
        <f>CodePrefix&amp;$A478&amp;IF($C478="","","."&amp;$C478&amp;"."&amp;$B478)&amp;INDEX(VarEnd,MATCH($A478,VarKey,0))&amp;AF$5</f>
        <v/>
      </c>
      <c r="AG478" s="42">
        <f>AG468</f>
        <v/>
      </c>
      <c r="AH478" s="43">
        <f>AG478*(1-AG920)+AG468*AG920</f>
        <v/>
      </c>
      <c r="AI478" s="43">
        <f>AH478*(1-AH920)+AH468*AH920</f>
        <v/>
      </c>
      <c r="AJ478" s="43">
        <f>AI478*(1-AI920)+AI468*AI920</f>
        <v/>
      </c>
      <c r="AK478" s="43">
        <f>AJ478*(1-AJ920)+AJ468*AJ920</f>
        <v/>
      </c>
      <c r="AL478" s="43">
        <f>AK478*(1-AK920)+AK468*AK920</f>
        <v/>
      </c>
      <c r="AM478" s="43">
        <f>AL478*(1-AL920)+AL468*AL920</f>
        <v/>
      </c>
      <c r="AN478" s="43">
        <f>AM478*(1-AM920)+AM468*AM920</f>
        <v/>
      </c>
      <c r="AO478" s="43">
        <f>AN478*(1-AN920)+AN468*AN920</f>
        <v/>
      </c>
      <c r="AP478" s="43">
        <f>AO478*(1-AO920)+AO468*AO920</f>
        <v/>
      </c>
      <c r="AQ478" s="43">
        <f>AP478*(1-AP920)+AP468*AP920</f>
        <v/>
      </c>
      <c r="AR478" s="43">
        <f>AQ478*(1-AQ920)+AQ468*AQ920</f>
        <v/>
      </c>
      <c r="AS478" s="43">
        <f>AR478*(1-AR920)+AR468*AR920</f>
        <v/>
      </c>
      <c r="AT478" s="43">
        <f>AS478*(1-AS920)+AS468*AS920</f>
        <v/>
      </c>
      <c r="AU478" s="43">
        <f>AT478*(1-AT920)+AT468*AT920</f>
        <v/>
      </c>
      <c r="AV478" s="43">
        <f>AU478*(1-AU920)+AU468*AU920</f>
        <v/>
      </c>
      <c r="AW478" s="43">
        <f>AV478*(1-AV920)+AV468*AV920</f>
        <v/>
      </c>
      <c r="AX478" s="43">
        <f>AW478*(1-AW920)+AW468*AW920</f>
        <v/>
      </c>
      <c r="AY478" s="43">
        <f>AX478*(1-AX920)+AX468*AX920</f>
        <v/>
      </c>
    </row>
    <row r="479" hidden="1" outlineLevel="1">
      <c r="A479" s="14" t="inlineStr">
        <is>
          <t>caxav</t>
        </is>
      </c>
      <c r="B479" s="14" t="inlineStr">
        <is>
          <t>oop</t>
        </is>
      </c>
      <c r="C479" s="14" t="inlineStr">
        <is>
          <t>pow</t>
        </is>
      </c>
      <c r="D479" s="36" t="n"/>
      <c r="E479" s="36" t="n"/>
      <c r="F479" s="36" t="n"/>
      <c r="G479" s="36" t="n"/>
      <c r="H479" s="14">
        <f>INDEX(VarLab,MATCH($A479,VarKey,0))&amp;INDEX(MemLab,MATCH($C479&amp;"|"&amp;$B479,MemKey,0))</f>
        <v/>
      </c>
      <c r="I479" s="14">
        <f>INDEX(VarUnit,MATCH($A479,VarKey,0))</f>
        <v/>
      </c>
      <c r="J479" s="14">
        <f>INDEX(VarSrc,MATCH($A479,VarKey,0))</f>
        <v/>
      </c>
      <c r="K479" s="11">
        <f>CodePrefix&amp;$A479&amp;IF($C479="","","."&amp;$C479&amp;"."&amp;$B479)&amp;INDEX(VarEnd,MATCH($A479,VarKey,0))&amp;K$5</f>
        <v/>
      </c>
      <c r="L479" s="42">
        <f>L469</f>
        <v/>
      </c>
      <c r="M479" s="43">
        <f>L479*(1-L921)+L469*L921</f>
        <v/>
      </c>
      <c r="N479" s="43">
        <f>M479*(1-M921)+M469*M921</f>
        <v/>
      </c>
      <c r="O479" s="43">
        <f>N479*(1-N921)+N469*N921</f>
        <v/>
      </c>
      <c r="P479" s="43">
        <f>O479*(1-O921)+O469*O921</f>
        <v/>
      </c>
      <c r="Q479" s="43">
        <f>P479*(1-P921)+P469*P921</f>
        <v/>
      </c>
      <c r="R479" s="43">
        <f>Q479*(1-Q921)+Q469*Q921</f>
        <v/>
      </c>
      <c r="S479" s="43">
        <f>R479*(1-R921)+R469*R921</f>
        <v/>
      </c>
      <c r="T479" s="43">
        <f>S479*(1-S921)+S469*S921</f>
        <v/>
      </c>
      <c r="U479" s="43">
        <f>T479*(1-T921)+T469*T921</f>
        <v/>
      </c>
      <c r="V479" s="43">
        <f>U479*(1-U921)+U469*U921</f>
        <v/>
      </c>
      <c r="W479" s="43">
        <f>V479*(1-V921)+V469*V921</f>
        <v/>
      </c>
      <c r="X479" s="43">
        <f>W479*(1-W921)+W469*W921</f>
        <v/>
      </c>
      <c r="Y479" s="43">
        <f>X479*(1-X921)+X469*X921</f>
        <v/>
      </c>
      <c r="Z479" s="43">
        <f>Y479*(1-Y921)+Y469*Y921</f>
        <v/>
      </c>
      <c r="AA479" s="43">
        <f>Z479*(1-Z921)+Z469*Z921</f>
        <v/>
      </c>
      <c r="AB479" s="43">
        <f>AA479*(1-AA921)+AA469*AA921</f>
        <v/>
      </c>
      <c r="AC479" s="43">
        <f>AB479*(1-AB921)+AB469*AB921</f>
        <v/>
      </c>
      <c r="AD479" s="43">
        <f>AC479*(1-AC921)+AC469*AC921</f>
        <v/>
      </c>
      <c r="AF479" s="11">
        <f>CodePrefix&amp;$A479&amp;IF($C479="","","."&amp;$C479&amp;"."&amp;$B479)&amp;INDEX(VarEnd,MATCH($A479,VarKey,0))&amp;AF$5</f>
        <v/>
      </c>
      <c r="AG479" s="42">
        <f>AG469</f>
        <v/>
      </c>
      <c r="AH479" s="43">
        <f>AG479*(1-AG921)+AG469*AG921</f>
        <v/>
      </c>
      <c r="AI479" s="43">
        <f>AH479*(1-AH921)+AH469*AH921</f>
        <v/>
      </c>
      <c r="AJ479" s="43">
        <f>AI479*(1-AI921)+AI469*AI921</f>
        <v/>
      </c>
      <c r="AK479" s="43">
        <f>AJ479*(1-AJ921)+AJ469*AJ921</f>
        <v/>
      </c>
      <c r="AL479" s="43">
        <f>AK479*(1-AK921)+AK469*AK921</f>
        <v/>
      </c>
      <c r="AM479" s="43">
        <f>AL479*(1-AL921)+AL469*AL921</f>
        <v/>
      </c>
      <c r="AN479" s="43">
        <f>AM479*(1-AM921)+AM469*AM921</f>
        <v/>
      </c>
      <c r="AO479" s="43">
        <f>AN479*(1-AN921)+AN469*AN921</f>
        <v/>
      </c>
      <c r="AP479" s="43">
        <f>AO479*(1-AO921)+AO469*AO921</f>
        <v/>
      </c>
      <c r="AQ479" s="43">
        <f>AP479*(1-AP921)+AP469*AP921</f>
        <v/>
      </c>
      <c r="AR479" s="43">
        <f>AQ479*(1-AQ921)+AQ469*AQ921</f>
        <v/>
      </c>
      <c r="AS479" s="43">
        <f>AR479*(1-AR921)+AR469*AR921</f>
        <v/>
      </c>
      <c r="AT479" s="43">
        <f>AS479*(1-AS921)+AS469*AS921</f>
        <v/>
      </c>
      <c r="AU479" s="43">
        <f>AT479*(1-AT921)+AT469*AT921</f>
        <v/>
      </c>
      <c r="AV479" s="43">
        <f>AU479*(1-AU921)+AU469*AU921</f>
        <v/>
      </c>
      <c r="AW479" s="43">
        <f>AV479*(1-AV921)+AV469*AV921</f>
        <v/>
      </c>
      <c r="AX479" s="43">
        <f>AW479*(1-AW921)+AW469*AW921</f>
        <v/>
      </c>
      <c r="AY479" s="43">
        <f>AX479*(1-AX921)+AX469*AX921</f>
        <v/>
      </c>
    </row>
    <row r="480" hidden="1" outlineLevel="1">
      <c r="A480" s="14" t="inlineStr">
        <is>
          <t>caxav</t>
        </is>
      </c>
      <c r="B480" s="14" t="inlineStr">
        <is>
          <t>nuc</t>
        </is>
      </c>
      <c r="C480" s="14" t="inlineStr">
        <is>
          <t>pow</t>
        </is>
      </c>
      <c r="D480" s="36" t="n"/>
      <c r="E480" s="36" t="n"/>
      <c r="F480" s="36" t="n"/>
      <c r="G480" s="36" t="n"/>
      <c r="H480" s="14">
        <f>INDEX(VarLab,MATCH($A480,VarKey,0))&amp;INDEX(MemLab,MATCH($C480&amp;"|"&amp;$B480,MemKey,0))</f>
        <v/>
      </c>
      <c r="I480" s="14">
        <f>INDEX(VarUnit,MATCH($A480,VarKey,0))</f>
        <v/>
      </c>
      <c r="J480" s="14">
        <f>INDEX(VarSrc,MATCH($A480,VarKey,0))</f>
        <v/>
      </c>
      <c r="K480" s="11">
        <f>CodePrefix&amp;$A480&amp;IF($C480="","","."&amp;$C480&amp;"."&amp;$B480)&amp;INDEX(VarEnd,MATCH($A480,VarKey,0))&amp;K$5</f>
        <v/>
      </c>
      <c r="L480" s="42">
        <f>L470</f>
        <v/>
      </c>
      <c r="M480" s="43">
        <f>L480*(1-L922)+L470*L922</f>
        <v/>
      </c>
      <c r="N480" s="43">
        <f>M480*(1-M922)+M470*M922</f>
        <v/>
      </c>
      <c r="O480" s="43">
        <f>N480*(1-N922)+N470*N922</f>
        <v/>
      </c>
      <c r="P480" s="43">
        <f>O480*(1-O922)+O470*O922</f>
        <v/>
      </c>
      <c r="Q480" s="43">
        <f>P480*(1-P922)+P470*P922</f>
        <v/>
      </c>
      <c r="R480" s="43">
        <f>Q480*(1-Q922)+Q470*Q922</f>
        <v/>
      </c>
      <c r="S480" s="43">
        <f>R480*(1-R922)+R470*R922</f>
        <v/>
      </c>
      <c r="T480" s="43">
        <f>S480*(1-S922)+S470*S922</f>
        <v/>
      </c>
      <c r="U480" s="43">
        <f>T480*(1-T922)+T470*T922</f>
        <v/>
      </c>
      <c r="V480" s="43">
        <f>U480*(1-U922)+U470*U922</f>
        <v/>
      </c>
      <c r="W480" s="43">
        <f>V480*(1-V922)+V470*V922</f>
        <v/>
      </c>
      <c r="X480" s="43">
        <f>W480*(1-W922)+W470*W922</f>
        <v/>
      </c>
      <c r="Y480" s="43">
        <f>X480*(1-X922)+X470*X922</f>
        <v/>
      </c>
      <c r="Z480" s="43">
        <f>Y480*(1-Y922)+Y470*Y922</f>
        <v/>
      </c>
      <c r="AA480" s="43">
        <f>Z480*(1-Z922)+Z470*Z922</f>
        <v/>
      </c>
      <c r="AB480" s="43">
        <f>AA480*(1-AA922)+AA470*AA922</f>
        <v/>
      </c>
      <c r="AC480" s="43">
        <f>AB480*(1-AB922)+AB470*AB922</f>
        <v/>
      </c>
      <c r="AD480" s="43">
        <f>AC480*(1-AC922)+AC470*AC922</f>
        <v/>
      </c>
      <c r="AF480" s="11">
        <f>CodePrefix&amp;$A480&amp;IF($C480="","","."&amp;$C480&amp;"."&amp;$B480)&amp;INDEX(VarEnd,MATCH($A480,VarKey,0))&amp;AF$5</f>
        <v/>
      </c>
      <c r="AG480" s="42">
        <f>AG470</f>
        <v/>
      </c>
      <c r="AH480" s="43">
        <f>AG480*(1-AG922)+AG470*AG922</f>
        <v/>
      </c>
      <c r="AI480" s="43">
        <f>AH480*(1-AH922)+AH470*AH922</f>
        <v/>
      </c>
      <c r="AJ480" s="43">
        <f>AI480*(1-AI922)+AI470*AI922</f>
        <v/>
      </c>
      <c r="AK480" s="43">
        <f>AJ480*(1-AJ922)+AJ470*AJ922</f>
        <v/>
      </c>
      <c r="AL480" s="43">
        <f>AK480*(1-AK922)+AK470*AK922</f>
        <v/>
      </c>
      <c r="AM480" s="43">
        <f>AL480*(1-AL922)+AL470*AL922</f>
        <v/>
      </c>
      <c r="AN480" s="43">
        <f>AM480*(1-AM922)+AM470*AM922</f>
        <v/>
      </c>
      <c r="AO480" s="43">
        <f>AN480*(1-AN922)+AN470*AN922</f>
        <v/>
      </c>
      <c r="AP480" s="43">
        <f>AO480*(1-AO922)+AO470*AO922</f>
        <v/>
      </c>
      <c r="AQ480" s="43">
        <f>AP480*(1-AP922)+AP470*AP922</f>
        <v/>
      </c>
      <c r="AR480" s="43">
        <f>AQ480*(1-AQ922)+AQ470*AQ922</f>
        <v/>
      </c>
      <c r="AS480" s="43">
        <f>AR480*(1-AR922)+AR470*AR922</f>
        <v/>
      </c>
      <c r="AT480" s="43">
        <f>AS480*(1-AS922)+AS470*AS922</f>
        <v/>
      </c>
      <c r="AU480" s="43">
        <f>AT480*(1-AT922)+AT470*AT922</f>
        <v/>
      </c>
      <c r="AV480" s="43">
        <f>AU480*(1-AU922)+AU470*AU922</f>
        <v/>
      </c>
      <c r="AW480" s="43">
        <f>AV480*(1-AV922)+AV470*AV922</f>
        <v/>
      </c>
      <c r="AX480" s="43">
        <f>AW480*(1-AW922)+AW470*AW922</f>
        <v/>
      </c>
      <c r="AY480" s="43">
        <f>AX480*(1-AX922)+AX470*AX922</f>
        <v/>
      </c>
    </row>
    <row r="481" hidden="1" outlineLevel="1">
      <c r="A481" s="14" t="inlineStr">
        <is>
          <t>caxav</t>
        </is>
      </c>
      <c r="B481" s="14" t="inlineStr">
        <is>
          <t>wnd</t>
        </is>
      </c>
      <c r="C481" s="14" t="inlineStr">
        <is>
          <t>pow</t>
        </is>
      </c>
      <c r="D481" s="36" t="n"/>
      <c r="E481" s="36" t="n"/>
      <c r="F481" s="36" t="n"/>
      <c r="G481" s="36" t="n"/>
      <c r="H481" s="14">
        <f>INDEX(VarLab,MATCH($A481,VarKey,0))&amp;INDEX(MemLab,MATCH($C481&amp;"|"&amp;$B481,MemKey,0))</f>
        <v/>
      </c>
      <c r="I481" s="14">
        <f>INDEX(VarUnit,MATCH($A481,VarKey,0))</f>
        <v/>
      </c>
      <c r="J481" s="14">
        <f>INDEX(VarSrc,MATCH($A481,VarKey,0))</f>
        <v/>
      </c>
      <c r="K481" s="11">
        <f>CodePrefix&amp;$A481&amp;IF($C481="","","."&amp;$C481&amp;"."&amp;$B481)&amp;INDEX(VarEnd,MATCH($A481,VarKey,0))&amp;K$5</f>
        <v/>
      </c>
      <c r="L481" s="42">
        <f>L471</f>
        <v/>
      </c>
      <c r="M481" s="43">
        <f>L481*(1-L923)+L471*L923</f>
        <v/>
      </c>
      <c r="N481" s="43">
        <f>M481*(1-M923)+M471*M923</f>
        <v/>
      </c>
      <c r="O481" s="43">
        <f>N481*(1-N923)+N471*N923</f>
        <v/>
      </c>
      <c r="P481" s="43">
        <f>O481*(1-O923)+O471*O923</f>
        <v/>
      </c>
      <c r="Q481" s="43">
        <f>P481*(1-P923)+P471*P923</f>
        <v/>
      </c>
      <c r="R481" s="43">
        <f>Q481*(1-Q923)+Q471*Q923</f>
        <v/>
      </c>
      <c r="S481" s="43">
        <f>R481*(1-R923)+R471*R923</f>
        <v/>
      </c>
      <c r="T481" s="43">
        <f>S481*(1-S923)+S471*S923</f>
        <v/>
      </c>
      <c r="U481" s="43">
        <f>T481*(1-T923)+T471*T923</f>
        <v/>
      </c>
      <c r="V481" s="43">
        <f>U481*(1-U923)+U471*U923</f>
        <v/>
      </c>
      <c r="W481" s="43">
        <f>V481*(1-V923)+V471*V923</f>
        <v/>
      </c>
      <c r="X481" s="43">
        <f>W481*(1-W923)+W471*W923</f>
        <v/>
      </c>
      <c r="Y481" s="43">
        <f>X481*(1-X923)+X471*X923</f>
        <v/>
      </c>
      <c r="Z481" s="43">
        <f>Y481*(1-Y923)+Y471*Y923</f>
        <v/>
      </c>
      <c r="AA481" s="43">
        <f>Z481*(1-Z923)+Z471*Z923</f>
        <v/>
      </c>
      <c r="AB481" s="43">
        <f>AA481*(1-AA923)+AA471*AA923</f>
        <v/>
      </c>
      <c r="AC481" s="43">
        <f>AB481*(1-AB923)+AB471*AB923</f>
        <v/>
      </c>
      <c r="AD481" s="43">
        <f>AC481*(1-AC923)+AC471*AC923</f>
        <v/>
      </c>
      <c r="AF481" s="11">
        <f>CodePrefix&amp;$A481&amp;IF($C481="","","."&amp;$C481&amp;"."&amp;$B481)&amp;INDEX(VarEnd,MATCH($A481,VarKey,0))&amp;AF$5</f>
        <v/>
      </c>
      <c r="AG481" s="42">
        <f>AG471</f>
        <v/>
      </c>
      <c r="AH481" s="43">
        <f>AG481*(1-AG923)+AG471*AG923</f>
        <v/>
      </c>
      <c r="AI481" s="43">
        <f>AH481*(1-AH923)+AH471*AH923</f>
        <v/>
      </c>
      <c r="AJ481" s="43">
        <f>AI481*(1-AI923)+AI471*AI923</f>
        <v/>
      </c>
      <c r="AK481" s="43">
        <f>AJ481*(1-AJ923)+AJ471*AJ923</f>
        <v/>
      </c>
      <c r="AL481" s="43">
        <f>AK481*(1-AK923)+AK471*AK923</f>
        <v/>
      </c>
      <c r="AM481" s="43">
        <f>AL481*(1-AL923)+AL471*AL923</f>
        <v/>
      </c>
      <c r="AN481" s="43">
        <f>AM481*(1-AM923)+AM471*AM923</f>
        <v/>
      </c>
      <c r="AO481" s="43">
        <f>AN481*(1-AN923)+AN471*AN923</f>
        <v/>
      </c>
      <c r="AP481" s="43">
        <f>AO481*(1-AO923)+AO471*AO923</f>
        <v/>
      </c>
      <c r="AQ481" s="43">
        <f>AP481*(1-AP923)+AP471*AP923</f>
        <v/>
      </c>
      <c r="AR481" s="43">
        <f>AQ481*(1-AQ923)+AQ471*AQ923</f>
        <v/>
      </c>
      <c r="AS481" s="43">
        <f>AR481*(1-AR923)+AR471*AR923</f>
        <v/>
      </c>
      <c r="AT481" s="43">
        <f>AS481*(1-AS923)+AS471*AS923</f>
        <v/>
      </c>
      <c r="AU481" s="43">
        <f>AT481*(1-AT923)+AT471*AT923</f>
        <v/>
      </c>
      <c r="AV481" s="43">
        <f>AU481*(1-AU923)+AU471*AU923</f>
        <v/>
      </c>
      <c r="AW481" s="43">
        <f>AV481*(1-AV923)+AV471*AV923</f>
        <v/>
      </c>
      <c r="AX481" s="43">
        <f>AW481*(1-AW923)+AW471*AW923</f>
        <v/>
      </c>
      <c r="AY481" s="43">
        <f>AX481*(1-AX923)+AX471*AX923</f>
        <v/>
      </c>
    </row>
    <row r="482" hidden="1" outlineLevel="1">
      <c r="A482" s="14" t="inlineStr">
        <is>
          <t>caxav</t>
        </is>
      </c>
      <c r="B482" s="14" t="inlineStr">
        <is>
          <t>sol</t>
        </is>
      </c>
      <c r="C482" s="14" t="inlineStr">
        <is>
          <t>pow</t>
        </is>
      </c>
      <c r="D482" s="36" t="n"/>
      <c r="E482" s="36" t="n"/>
      <c r="F482" s="36" t="n"/>
      <c r="G482" s="36" t="n"/>
      <c r="H482" s="14">
        <f>INDEX(VarLab,MATCH($A482,VarKey,0))&amp;INDEX(MemLab,MATCH($C482&amp;"|"&amp;$B482,MemKey,0))</f>
        <v/>
      </c>
      <c r="I482" s="14">
        <f>INDEX(VarUnit,MATCH($A482,VarKey,0))</f>
        <v/>
      </c>
      <c r="J482" s="14">
        <f>INDEX(VarSrc,MATCH($A482,VarKey,0))</f>
        <v/>
      </c>
      <c r="K482" s="11">
        <f>CodePrefix&amp;$A482&amp;IF($C482="","","."&amp;$C482&amp;"."&amp;$B482)&amp;INDEX(VarEnd,MATCH($A482,VarKey,0))&amp;K$5</f>
        <v/>
      </c>
      <c r="L482" s="42">
        <f>L472</f>
        <v/>
      </c>
      <c r="M482" s="43">
        <f>L482*(1-L924)+L472*L924</f>
        <v/>
      </c>
      <c r="N482" s="43">
        <f>M482*(1-M924)+M472*M924</f>
        <v/>
      </c>
      <c r="O482" s="43">
        <f>N482*(1-N924)+N472*N924</f>
        <v/>
      </c>
      <c r="P482" s="43">
        <f>O482*(1-O924)+O472*O924</f>
        <v/>
      </c>
      <c r="Q482" s="43">
        <f>P482*(1-P924)+P472*P924</f>
        <v/>
      </c>
      <c r="R482" s="43">
        <f>Q482*(1-Q924)+Q472*Q924</f>
        <v/>
      </c>
      <c r="S482" s="43">
        <f>R482*(1-R924)+R472*R924</f>
        <v/>
      </c>
      <c r="T482" s="43">
        <f>S482*(1-S924)+S472*S924</f>
        <v/>
      </c>
      <c r="U482" s="43">
        <f>T482*(1-T924)+T472*T924</f>
        <v/>
      </c>
      <c r="V482" s="43">
        <f>U482*(1-U924)+U472*U924</f>
        <v/>
      </c>
      <c r="W482" s="43">
        <f>V482*(1-V924)+V472*V924</f>
        <v/>
      </c>
      <c r="X482" s="43">
        <f>W482*(1-W924)+W472*W924</f>
        <v/>
      </c>
      <c r="Y482" s="43">
        <f>X482*(1-X924)+X472*X924</f>
        <v/>
      </c>
      <c r="Z482" s="43">
        <f>Y482*(1-Y924)+Y472*Y924</f>
        <v/>
      </c>
      <c r="AA482" s="43">
        <f>Z482*(1-Z924)+Z472*Z924</f>
        <v/>
      </c>
      <c r="AB482" s="43">
        <f>AA482*(1-AA924)+AA472*AA924</f>
        <v/>
      </c>
      <c r="AC482" s="43">
        <f>AB482*(1-AB924)+AB472*AB924</f>
        <v/>
      </c>
      <c r="AD482" s="43">
        <f>AC482*(1-AC924)+AC472*AC924</f>
        <v/>
      </c>
      <c r="AF482" s="11">
        <f>CodePrefix&amp;$A482&amp;IF($C482="","","."&amp;$C482&amp;"."&amp;$B482)&amp;INDEX(VarEnd,MATCH($A482,VarKey,0))&amp;AF$5</f>
        <v/>
      </c>
      <c r="AG482" s="42">
        <f>AG472</f>
        <v/>
      </c>
      <c r="AH482" s="43">
        <f>AG482*(1-AG924)+AG472*AG924</f>
        <v/>
      </c>
      <c r="AI482" s="43">
        <f>AH482*(1-AH924)+AH472*AH924</f>
        <v/>
      </c>
      <c r="AJ482" s="43">
        <f>AI482*(1-AI924)+AI472*AI924</f>
        <v/>
      </c>
      <c r="AK482" s="43">
        <f>AJ482*(1-AJ924)+AJ472*AJ924</f>
        <v/>
      </c>
      <c r="AL482" s="43">
        <f>AK482*(1-AK924)+AK472*AK924</f>
        <v/>
      </c>
      <c r="AM482" s="43">
        <f>AL482*(1-AL924)+AL472*AL924</f>
        <v/>
      </c>
      <c r="AN482" s="43">
        <f>AM482*(1-AM924)+AM472*AM924</f>
        <v/>
      </c>
      <c r="AO482" s="43">
        <f>AN482*(1-AN924)+AN472*AN924</f>
        <v/>
      </c>
      <c r="AP482" s="43">
        <f>AO482*(1-AO924)+AO472*AO924</f>
        <v/>
      </c>
      <c r="AQ482" s="43">
        <f>AP482*(1-AP924)+AP472*AP924</f>
        <v/>
      </c>
      <c r="AR482" s="43">
        <f>AQ482*(1-AQ924)+AQ472*AQ924</f>
        <v/>
      </c>
      <c r="AS482" s="43">
        <f>AR482*(1-AR924)+AR472*AR924</f>
        <v/>
      </c>
      <c r="AT482" s="43">
        <f>AS482*(1-AS924)+AS472*AS924</f>
        <v/>
      </c>
      <c r="AU482" s="43">
        <f>AT482*(1-AT924)+AT472*AT924</f>
        <v/>
      </c>
      <c r="AV482" s="43">
        <f>AU482*(1-AU924)+AU472*AU924</f>
        <v/>
      </c>
      <c r="AW482" s="43">
        <f>AV482*(1-AV924)+AV472*AV924</f>
        <v/>
      </c>
      <c r="AX482" s="43">
        <f>AW482*(1-AW924)+AW472*AW924</f>
        <v/>
      </c>
      <c r="AY482" s="43">
        <f>AX482*(1-AX924)+AX472*AX924</f>
        <v/>
      </c>
    </row>
    <row r="483" hidden="1" outlineLevel="1">
      <c r="A483" s="14" t="inlineStr">
        <is>
          <t>caxav</t>
        </is>
      </c>
      <c r="B483" s="14" t="inlineStr">
        <is>
          <t>hyd</t>
        </is>
      </c>
      <c r="C483" s="14" t="inlineStr">
        <is>
          <t>pow</t>
        </is>
      </c>
      <c r="D483" s="36" t="n"/>
      <c r="E483" s="36" t="n"/>
      <c r="F483" s="36" t="n"/>
      <c r="G483" s="36" t="n"/>
      <c r="H483" s="14">
        <f>INDEX(VarLab,MATCH($A483,VarKey,0))&amp;INDEX(MemLab,MATCH($C483&amp;"|"&amp;$B483,MemKey,0))</f>
        <v/>
      </c>
      <c r="I483" s="14">
        <f>INDEX(VarUnit,MATCH($A483,VarKey,0))</f>
        <v/>
      </c>
      <c r="J483" s="14">
        <f>INDEX(VarSrc,MATCH($A483,VarKey,0))</f>
        <v/>
      </c>
      <c r="K483" s="11">
        <f>CodePrefix&amp;$A483&amp;IF($C483="","","."&amp;$C483&amp;"."&amp;$B483)&amp;INDEX(VarEnd,MATCH($A483,VarKey,0))&amp;K$5</f>
        <v/>
      </c>
      <c r="L483" s="42">
        <f>L473</f>
        <v/>
      </c>
      <c r="M483" s="43">
        <f>L483*(1-L925)+L473*L925</f>
        <v/>
      </c>
      <c r="N483" s="43">
        <f>M483*(1-M925)+M473*M925</f>
        <v/>
      </c>
      <c r="O483" s="43">
        <f>N483*(1-N925)+N473*N925</f>
        <v/>
      </c>
      <c r="P483" s="43">
        <f>O483*(1-O925)+O473*O925</f>
        <v/>
      </c>
      <c r="Q483" s="43">
        <f>P483*(1-P925)+P473*P925</f>
        <v/>
      </c>
      <c r="R483" s="43">
        <f>Q483*(1-Q925)+Q473*Q925</f>
        <v/>
      </c>
      <c r="S483" s="43">
        <f>R483*(1-R925)+R473*R925</f>
        <v/>
      </c>
      <c r="T483" s="43">
        <f>S483*(1-S925)+S473*S925</f>
        <v/>
      </c>
      <c r="U483" s="43">
        <f>T483*(1-T925)+T473*T925</f>
        <v/>
      </c>
      <c r="V483" s="43">
        <f>U483*(1-U925)+U473*U925</f>
        <v/>
      </c>
      <c r="W483" s="43">
        <f>V483*(1-V925)+V473*V925</f>
        <v/>
      </c>
      <c r="X483" s="43">
        <f>W483*(1-W925)+W473*W925</f>
        <v/>
      </c>
      <c r="Y483" s="43">
        <f>X483*(1-X925)+X473*X925</f>
        <v/>
      </c>
      <c r="Z483" s="43">
        <f>Y483*(1-Y925)+Y473*Y925</f>
        <v/>
      </c>
      <c r="AA483" s="43">
        <f>Z483*(1-Z925)+Z473*Z925</f>
        <v/>
      </c>
      <c r="AB483" s="43">
        <f>AA483*(1-AA925)+AA473*AA925</f>
        <v/>
      </c>
      <c r="AC483" s="43">
        <f>AB483*(1-AB925)+AB473*AB925</f>
        <v/>
      </c>
      <c r="AD483" s="43">
        <f>AC483*(1-AC925)+AC473*AC925</f>
        <v/>
      </c>
      <c r="AF483" s="11">
        <f>CodePrefix&amp;$A483&amp;IF($C483="","","."&amp;$C483&amp;"."&amp;$B483)&amp;INDEX(VarEnd,MATCH($A483,VarKey,0))&amp;AF$5</f>
        <v/>
      </c>
      <c r="AG483" s="42">
        <f>AG473</f>
        <v/>
      </c>
      <c r="AH483" s="43">
        <f>AG483*(1-AG925)+AG473*AG925</f>
        <v/>
      </c>
      <c r="AI483" s="43">
        <f>AH483*(1-AH925)+AH473*AH925</f>
        <v/>
      </c>
      <c r="AJ483" s="43">
        <f>AI483*(1-AI925)+AI473*AI925</f>
        <v/>
      </c>
      <c r="AK483" s="43">
        <f>AJ483*(1-AJ925)+AJ473*AJ925</f>
        <v/>
      </c>
      <c r="AL483" s="43">
        <f>AK483*(1-AK925)+AK473*AK925</f>
        <v/>
      </c>
      <c r="AM483" s="43">
        <f>AL483*(1-AL925)+AL473*AL925</f>
        <v/>
      </c>
      <c r="AN483" s="43">
        <f>AM483*(1-AM925)+AM473*AM925</f>
        <v/>
      </c>
      <c r="AO483" s="43">
        <f>AN483*(1-AN925)+AN473*AN925</f>
        <v/>
      </c>
      <c r="AP483" s="43">
        <f>AO483*(1-AO925)+AO473*AO925</f>
        <v/>
      </c>
      <c r="AQ483" s="43">
        <f>AP483*(1-AP925)+AP473*AP925</f>
        <v/>
      </c>
      <c r="AR483" s="43">
        <f>AQ483*(1-AQ925)+AQ473*AQ925</f>
        <v/>
      </c>
      <c r="AS483" s="43">
        <f>AR483*(1-AR925)+AR473*AR925</f>
        <v/>
      </c>
      <c r="AT483" s="43">
        <f>AS483*(1-AS925)+AS473*AS925</f>
        <v/>
      </c>
      <c r="AU483" s="43">
        <f>AT483*(1-AT925)+AT473*AT925</f>
        <v/>
      </c>
      <c r="AV483" s="43">
        <f>AU483*(1-AU925)+AU473*AU925</f>
        <v/>
      </c>
      <c r="AW483" s="43">
        <f>AV483*(1-AV925)+AV473*AV925</f>
        <v/>
      </c>
      <c r="AX483" s="43">
        <f>AW483*(1-AW925)+AW473*AW925</f>
        <v/>
      </c>
      <c r="AY483" s="43">
        <f>AX483*(1-AX925)+AX473*AX925</f>
        <v/>
      </c>
    </row>
    <row r="484" hidden="1" outlineLevel="1">
      <c r="A484" s="14" t="inlineStr">
        <is>
          <t>caxav</t>
        </is>
      </c>
      <c r="B484" s="14" t="inlineStr">
        <is>
          <t>ore</t>
        </is>
      </c>
      <c r="C484" s="14" t="inlineStr">
        <is>
          <t>pow</t>
        </is>
      </c>
      <c r="D484" s="36" t="n"/>
      <c r="E484" s="36" t="n"/>
      <c r="F484" s="36" t="n"/>
      <c r="G484" s="36" t="n"/>
      <c r="H484" s="14">
        <f>INDEX(VarLab,MATCH($A484,VarKey,0))&amp;INDEX(MemLab,MATCH($C484&amp;"|"&amp;$B484,MemKey,0))</f>
        <v/>
      </c>
      <c r="I484" s="14">
        <f>INDEX(VarUnit,MATCH($A484,VarKey,0))</f>
        <v/>
      </c>
      <c r="J484" s="14">
        <f>INDEX(VarSrc,MATCH($A484,VarKey,0))</f>
        <v/>
      </c>
      <c r="K484" s="11">
        <f>CodePrefix&amp;$A484&amp;IF($C484="","","."&amp;$C484&amp;"."&amp;$B484)&amp;INDEX(VarEnd,MATCH($A484,VarKey,0))&amp;K$5</f>
        <v/>
      </c>
      <c r="L484" s="42">
        <f>L474</f>
        <v/>
      </c>
      <c r="M484" s="43">
        <f>L484*(1-L926)+L474*L926</f>
        <v/>
      </c>
      <c r="N484" s="43">
        <f>M484*(1-M926)+M474*M926</f>
        <v/>
      </c>
      <c r="O484" s="43">
        <f>N484*(1-N926)+N474*N926</f>
        <v/>
      </c>
      <c r="P484" s="43">
        <f>O484*(1-O926)+O474*O926</f>
        <v/>
      </c>
      <c r="Q484" s="43">
        <f>P484*(1-P926)+P474*P926</f>
        <v/>
      </c>
      <c r="R484" s="43">
        <f>Q484*(1-Q926)+Q474*Q926</f>
        <v/>
      </c>
      <c r="S484" s="43">
        <f>R484*(1-R926)+R474*R926</f>
        <v/>
      </c>
      <c r="T484" s="43">
        <f>S484*(1-S926)+S474*S926</f>
        <v/>
      </c>
      <c r="U484" s="43">
        <f>T484*(1-T926)+T474*T926</f>
        <v/>
      </c>
      <c r="V484" s="43">
        <f>U484*(1-U926)+U474*U926</f>
        <v/>
      </c>
      <c r="W484" s="43">
        <f>V484*(1-V926)+V474*V926</f>
        <v/>
      </c>
      <c r="X484" s="43">
        <f>W484*(1-W926)+W474*W926</f>
        <v/>
      </c>
      <c r="Y484" s="43">
        <f>X484*(1-X926)+X474*X926</f>
        <v/>
      </c>
      <c r="Z484" s="43">
        <f>Y484*(1-Y926)+Y474*Y926</f>
        <v/>
      </c>
      <c r="AA484" s="43">
        <f>Z484*(1-Z926)+Z474*Z926</f>
        <v/>
      </c>
      <c r="AB484" s="43">
        <f>AA484*(1-AA926)+AA474*AA926</f>
        <v/>
      </c>
      <c r="AC484" s="43">
        <f>AB484*(1-AB926)+AB474*AB926</f>
        <v/>
      </c>
      <c r="AD484" s="43">
        <f>AC484*(1-AC926)+AC474*AC926</f>
        <v/>
      </c>
      <c r="AF484" s="11">
        <f>CodePrefix&amp;$A484&amp;IF($C484="","","."&amp;$C484&amp;"."&amp;$B484)&amp;INDEX(VarEnd,MATCH($A484,VarKey,0))&amp;AF$5</f>
        <v/>
      </c>
      <c r="AG484" s="42">
        <f>AG474</f>
        <v/>
      </c>
      <c r="AH484" s="43">
        <f>AG484*(1-AG926)+AG474*AG926</f>
        <v/>
      </c>
      <c r="AI484" s="43">
        <f>AH484*(1-AH926)+AH474*AH926</f>
        <v/>
      </c>
      <c r="AJ484" s="43">
        <f>AI484*(1-AI926)+AI474*AI926</f>
        <v/>
      </c>
      <c r="AK484" s="43">
        <f>AJ484*(1-AJ926)+AJ474*AJ926</f>
        <v/>
      </c>
      <c r="AL484" s="43">
        <f>AK484*(1-AK926)+AK474*AK926</f>
        <v/>
      </c>
      <c r="AM484" s="43">
        <f>AL484*(1-AL926)+AL474*AL926</f>
        <v/>
      </c>
      <c r="AN484" s="43">
        <f>AM484*(1-AM926)+AM474*AM926</f>
        <v/>
      </c>
      <c r="AO484" s="43">
        <f>AN484*(1-AN926)+AN474*AN926</f>
        <v/>
      </c>
      <c r="AP484" s="43">
        <f>AO484*(1-AO926)+AO474*AO926</f>
        <v/>
      </c>
      <c r="AQ484" s="43">
        <f>AP484*(1-AP926)+AP474*AP926</f>
        <v/>
      </c>
      <c r="AR484" s="43">
        <f>AQ484*(1-AQ926)+AQ474*AQ926</f>
        <v/>
      </c>
      <c r="AS484" s="43">
        <f>AR484*(1-AR926)+AR474*AR926</f>
        <v/>
      </c>
      <c r="AT484" s="43">
        <f>AS484*(1-AS926)+AS474*AS926</f>
        <v/>
      </c>
      <c r="AU484" s="43">
        <f>AT484*(1-AT926)+AT474*AT926</f>
        <v/>
      </c>
      <c r="AV484" s="43">
        <f>AU484*(1-AU926)+AU474*AU926</f>
        <v/>
      </c>
      <c r="AW484" s="43">
        <f>AV484*(1-AV926)+AV474*AV926</f>
        <v/>
      </c>
      <c r="AX484" s="43">
        <f>AW484*(1-AW926)+AW474*AW926</f>
        <v/>
      </c>
      <c r="AY484" s="43">
        <f>AX484*(1-AX926)+AX474*AX926</f>
        <v/>
      </c>
    </row>
    <row r="485" hidden="1" outlineLevel="1">
      <c r="A485" s="14" t="inlineStr">
        <is>
          <t>caxav</t>
        </is>
      </c>
      <c r="B485" s="14" t="inlineStr">
        <is>
          <t>bio</t>
        </is>
      </c>
      <c r="C485" s="14" t="inlineStr">
        <is>
          <t>pow</t>
        </is>
      </c>
      <c r="D485" s="36" t="n"/>
      <c r="E485" s="36" t="n"/>
      <c r="F485" s="36" t="n"/>
      <c r="G485" s="36" t="n"/>
      <c r="H485" s="14">
        <f>INDEX(VarLab,MATCH($A485,VarKey,0))&amp;INDEX(MemLab,MATCH($C485&amp;"|"&amp;$B485,MemKey,0))</f>
        <v/>
      </c>
      <c r="I485" s="14">
        <f>INDEX(VarUnit,MATCH($A485,VarKey,0))</f>
        <v/>
      </c>
      <c r="J485" s="14">
        <f>INDEX(VarSrc,MATCH($A485,VarKey,0))</f>
        <v/>
      </c>
      <c r="K485" s="11">
        <f>CodePrefix&amp;$A485&amp;IF($C485="","","."&amp;$C485&amp;"."&amp;$B485)&amp;INDEX(VarEnd,MATCH($A485,VarKey,0))&amp;K$5</f>
        <v/>
      </c>
      <c r="L485" s="42">
        <f>L475</f>
        <v/>
      </c>
      <c r="M485" s="43">
        <f>L485*(1-L927)+L475*L927</f>
        <v/>
      </c>
      <c r="N485" s="43">
        <f>M485*(1-M927)+M475*M927</f>
        <v/>
      </c>
      <c r="O485" s="43">
        <f>N485*(1-N927)+N475*N927</f>
        <v/>
      </c>
      <c r="P485" s="43">
        <f>O485*(1-O927)+O475*O927</f>
        <v/>
      </c>
      <c r="Q485" s="43">
        <f>P485*(1-P927)+P475*P927</f>
        <v/>
      </c>
      <c r="R485" s="43">
        <f>Q485*(1-Q927)+Q475*Q927</f>
        <v/>
      </c>
      <c r="S485" s="43">
        <f>R485*(1-R927)+R475*R927</f>
        <v/>
      </c>
      <c r="T485" s="43">
        <f>S485*(1-S927)+S475*S927</f>
        <v/>
      </c>
      <c r="U485" s="43">
        <f>T485*(1-T927)+T475*T927</f>
        <v/>
      </c>
      <c r="V485" s="43">
        <f>U485*(1-U927)+U475*U927</f>
        <v/>
      </c>
      <c r="W485" s="43">
        <f>V485*(1-V927)+V475*V927</f>
        <v/>
      </c>
      <c r="X485" s="43">
        <f>W485*(1-W927)+W475*W927</f>
        <v/>
      </c>
      <c r="Y485" s="43">
        <f>X485*(1-X927)+X475*X927</f>
        <v/>
      </c>
      <c r="Z485" s="43">
        <f>Y485*(1-Y927)+Y475*Y927</f>
        <v/>
      </c>
      <c r="AA485" s="43">
        <f>Z485*(1-Z927)+Z475*Z927</f>
        <v/>
      </c>
      <c r="AB485" s="43">
        <f>AA485*(1-AA927)+AA475*AA927</f>
        <v/>
      </c>
      <c r="AC485" s="43">
        <f>AB485*(1-AB927)+AB475*AB927</f>
        <v/>
      </c>
      <c r="AD485" s="43">
        <f>AC485*(1-AC927)+AC475*AC927</f>
        <v/>
      </c>
      <c r="AF485" s="11">
        <f>CodePrefix&amp;$A485&amp;IF($C485="","","."&amp;$C485&amp;"."&amp;$B485)&amp;INDEX(VarEnd,MATCH($A485,VarKey,0))&amp;AF$5</f>
        <v/>
      </c>
      <c r="AG485" s="42">
        <f>AG475</f>
        <v/>
      </c>
      <c r="AH485" s="43">
        <f>AG485*(1-AG927)+AG475*AG927</f>
        <v/>
      </c>
      <c r="AI485" s="43">
        <f>AH485*(1-AH927)+AH475*AH927</f>
        <v/>
      </c>
      <c r="AJ485" s="43">
        <f>AI485*(1-AI927)+AI475*AI927</f>
        <v/>
      </c>
      <c r="AK485" s="43">
        <f>AJ485*(1-AJ927)+AJ475*AJ927</f>
        <v/>
      </c>
      <c r="AL485" s="43">
        <f>AK485*(1-AK927)+AK475*AK927</f>
        <v/>
      </c>
      <c r="AM485" s="43">
        <f>AL485*(1-AL927)+AL475*AL927</f>
        <v/>
      </c>
      <c r="AN485" s="43">
        <f>AM485*(1-AM927)+AM475*AM927</f>
        <v/>
      </c>
      <c r="AO485" s="43">
        <f>AN485*(1-AN927)+AN475*AN927</f>
        <v/>
      </c>
      <c r="AP485" s="43">
        <f>AO485*(1-AO927)+AO475*AO927</f>
        <v/>
      </c>
      <c r="AQ485" s="43">
        <f>AP485*(1-AP927)+AP475*AP927</f>
        <v/>
      </c>
      <c r="AR485" s="43">
        <f>AQ485*(1-AQ927)+AQ475*AQ927</f>
        <v/>
      </c>
      <c r="AS485" s="43">
        <f>AR485*(1-AR927)+AR475*AR927</f>
        <v/>
      </c>
      <c r="AT485" s="43">
        <f>AS485*(1-AS927)+AS475*AS927</f>
        <v/>
      </c>
      <c r="AU485" s="43">
        <f>AT485*(1-AT927)+AT475*AT927</f>
        <v/>
      </c>
      <c r="AV485" s="43">
        <f>AU485*(1-AU927)+AU475*AU927</f>
        <v/>
      </c>
      <c r="AW485" s="43">
        <f>AV485*(1-AV927)+AV475*AV927</f>
        <v/>
      </c>
      <c r="AX485" s="43">
        <f>AW485*(1-AW927)+AW475*AW927</f>
        <v/>
      </c>
      <c r="AY485" s="43">
        <f>AX485*(1-AX927)+AX475*AX927</f>
        <v/>
      </c>
    </row>
    <row r="486" hidden="1" outlineLevel="1"/>
    <row r="487" hidden="1" outlineLevel="1">
      <c r="A487" s="14" t="inlineStr">
        <is>
          <t>stoav</t>
        </is>
      </c>
      <c r="B487" s="14" t="inlineStr">
        <is>
          <t>coa</t>
        </is>
      </c>
      <c r="C487" s="14" t="inlineStr">
        <is>
          <t>pow</t>
        </is>
      </c>
      <c r="D487" s="41">
        <f>INDEX(Inputs_power!$O$5:$O$13,MATCH($B487,Inputs_power!$A$5:$A$13,0))</f>
        <v/>
      </c>
      <c r="E487" s="36" t="n"/>
      <c r="F487" s="36" t="n"/>
      <c r="G487" s="36" t="n"/>
      <c r="H487" s="14">
        <f>INDEX(VarLab,MATCH($A487,VarKey,0))&amp;INDEX(MemLab,MATCH($C487&amp;"|"&amp;$B487,MemKey,0))</f>
        <v/>
      </c>
      <c r="I487" s="14">
        <f>INDEX(VarUnit,MATCH($A487,VarKey,0))</f>
        <v/>
      </c>
      <c r="J487" s="14">
        <f>INDEX(VarSrc,MATCH($A487,VarKey,0))</f>
        <v/>
      </c>
      <c r="K487" s="11">
        <f>CodePrefix&amp;$A487&amp;IF($C487="","","."&amp;$C487&amp;"."&amp;$B487)&amp;INDEX(VarEnd,MATCH($A487,VarKey,0))&amp;K$5</f>
        <v/>
      </c>
      <c r="L487" s="15">
        <f>$D487*L$749</f>
        <v/>
      </c>
      <c r="M487" s="16">
        <f>L487*(1-L919)+$D487*M$749*L919</f>
        <v/>
      </c>
      <c r="N487" s="16">
        <f>M487*(1-M919)+$D487*N$749*M919</f>
        <v/>
      </c>
      <c r="O487" s="16">
        <f>N487*(1-N919)+$D487*O$749*N919</f>
        <v/>
      </c>
      <c r="P487" s="16">
        <f>O487*(1-O919)+$D487*P$749*O919</f>
        <v/>
      </c>
      <c r="Q487" s="16">
        <f>P487*(1-P919)+$D487*Q$749*P919</f>
        <v/>
      </c>
      <c r="R487" s="16">
        <f>Q487*(1-Q919)+$D487*R$749*Q919</f>
        <v/>
      </c>
      <c r="S487" s="16">
        <f>R487*(1-R919)+$D487*S$749*R919</f>
        <v/>
      </c>
      <c r="T487" s="16">
        <f>S487*(1-S919)+$D487*T$749*S919</f>
        <v/>
      </c>
      <c r="U487" s="16">
        <f>T487*(1-T919)+$D487*U$749*T919</f>
        <v/>
      </c>
      <c r="V487" s="16">
        <f>U487*(1-U919)+$D487*V$749*U919</f>
        <v/>
      </c>
      <c r="W487" s="16">
        <f>V487*(1-V919)+$D487*W$749*V919</f>
        <v/>
      </c>
      <c r="X487" s="16">
        <f>W487*(1-W919)+$D487*X$749*W919</f>
        <v/>
      </c>
      <c r="Y487" s="16">
        <f>X487*(1-X919)+$D487*Y$749*X919</f>
        <v/>
      </c>
      <c r="Z487" s="16">
        <f>Y487*(1-Y919)+$D487*Z$749*Y919</f>
        <v/>
      </c>
      <c r="AA487" s="16">
        <f>Z487*(1-Z919)+$D487*AA$749*Z919</f>
        <v/>
      </c>
      <c r="AB487" s="16">
        <f>AA487*(1-AA919)+$D487*AB$749*AA919</f>
        <v/>
      </c>
      <c r="AC487" s="16">
        <f>AB487*(1-AB919)+$D487*AC$749*AB919</f>
        <v/>
      </c>
      <c r="AD487" s="16">
        <f>AC487*(1-AC919)+$D487*AD$749*AC919</f>
        <v/>
      </c>
      <c r="AF487" s="11">
        <f>CodePrefix&amp;$A487&amp;IF($C487="","","."&amp;$C487&amp;"."&amp;$B487)&amp;INDEX(VarEnd,MATCH($A487,VarKey,0))&amp;AF$5</f>
        <v/>
      </c>
      <c r="AG487" s="15">
        <f>$D487*AG$749</f>
        <v/>
      </c>
      <c r="AH487" s="16">
        <f>AG487*(1-AG919)+$D487*AH$749*AG919</f>
        <v/>
      </c>
      <c r="AI487" s="16">
        <f>AH487*(1-AH919)+$D487*AI$749*AH919</f>
        <v/>
      </c>
      <c r="AJ487" s="16">
        <f>AI487*(1-AI919)+$D487*AJ$749*AI919</f>
        <v/>
      </c>
      <c r="AK487" s="16">
        <f>AJ487*(1-AJ919)+$D487*AK$749*AJ919</f>
        <v/>
      </c>
      <c r="AL487" s="16">
        <f>AK487*(1-AK919)+$D487*AL$749*AK919</f>
        <v/>
      </c>
      <c r="AM487" s="16">
        <f>AL487*(1-AL919)+$D487*AM$749*AL919</f>
        <v/>
      </c>
      <c r="AN487" s="16">
        <f>AM487*(1-AM919)+$D487*AN$749*AM919</f>
        <v/>
      </c>
      <c r="AO487" s="16">
        <f>AN487*(1-AN919)+$D487*AO$749*AN919</f>
        <v/>
      </c>
      <c r="AP487" s="16">
        <f>AO487*(1-AO919)+$D487*AP$749*AO919</f>
        <v/>
      </c>
      <c r="AQ487" s="16">
        <f>AP487*(1-AP919)+$D487*AQ$749*AP919</f>
        <v/>
      </c>
      <c r="AR487" s="16">
        <f>AQ487*(1-AQ919)+$D487*AR$749*AQ919</f>
        <v/>
      </c>
      <c r="AS487" s="16">
        <f>AR487*(1-AR919)+$D487*AS$749*AR919</f>
        <v/>
      </c>
      <c r="AT487" s="16">
        <f>AS487*(1-AS919)+$D487*AT$749*AS919</f>
        <v/>
      </c>
      <c r="AU487" s="16">
        <f>AT487*(1-AT919)+$D487*AU$749*AT919</f>
        <v/>
      </c>
      <c r="AV487" s="16">
        <f>AU487*(1-AU919)+$D487*AV$749*AU919</f>
        <v/>
      </c>
      <c r="AW487" s="16">
        <f>AV487*(1-AV919)+$D487*AW$749*AV919</f>
        <v/>
      </c>
      <c r="AX487" s="16">
        <f>AW487*(1-AW919)+$D487*AX$749*AW919</f>
        <v/>
      </c>
      <c r="AY487" s="16">
        <f>AX487*(1-AX919)+$D487*AY$749*AX919</f>
        <v/>
      </c>
    </row>
    <row r="488" hidden="1" outlineLevel="1">
      <c r="A488" s="14" t="inlineStr">
        <is>
          <t>stoav</t>
        </is>
      </c>
      <c r="B488" s="14" t="inlineStr">
        <is>
          <t>nga</t>
        </is>
      </c>
      <c r="C488" s="14" t="inlineStr">
        <is>
          <t>pow</t>
        </is>
      </c>
      <c r="D488" s="41">
        <f>INDEX(Inputs_power!$O$5:$O$13,MATCH($B488,Inputs_power!$A$5:$A$13,0))</f>
        <v/>
      </c>
      <c r="E488" s="36" t="n"/>
      <c r="F488" s="36" t="n"/>
      <c r="G488" s="36" t="n"/>
      <c r="H488" s="14">
        <f>INDEX(VarLab,MATCH($A488,VarKey,0))&amp;INDEX(MemLab,MATCH($C488&amp;"|"&amp;$B488,MemKey,0))</f>
        <v/>
      </c>
      <c r="I488" s="14">
        <f>INDEX(VarUnit,MATCH($A488,VarKey,0))</f>
        <v/>
      </c>
      <c r="J488" s="14">
        <f>INDEX(VarSrc,MATCH($A488,VarKey,0))</f>
        <v/>
      </c>
      <c r="K488" s="11">
        <f>CodePrefix&amp;$A488&amp;IF($C488="","","."&amp;$C488&amp;"."&amp;$B488)&amp;INDEX(VarEnd,MATCH($A488,VarKey,0))&amp;K$5</f>
        <v/>
      </c>
      <c r="L488" s="15">
        <f>$D488*L$749</f>
        <v/>
      </c>
      <c r="M488" s="16">
        <f>L488*(1-L920)+$D488*M$749*L920</f>
        <v/>
      </c>
      <c r="N488" s="16">
        <f>M488*(1-M920)+$D488*N$749*M920</f>
        <v/>
      </c>
      <c r="O488" s="16">
        <f>N488*(1-N920)+$D488*O$749*N920</f>
        <v/>
      </c>
      <c r="P488" s="16">
        <f>O488*(1-O920)+$D488*P$749*O920</f>
        <v/>
      </c>
      <c r="Q488" s="16">
        <f>P488*(1-P920)+$D488*Q$749*P920</f>
        <v/>
      </c>
      <c r="R488" s="16">
        <f>Q488*(1-Q920)+$D488*R$749*Q920</f>
        <v/>
      </c>
      <c r="S488" s="16">
        <f>R488*(1-R920)+$D488*S$749*R920</f>
        <v/>
      </c>
      <c r="T488" s="16">
        <f>S488*(1-S920)+$D488*T$749*S920</f>
        <v/>
      </c>
      <c r="U488" s="16">
        <f>T488*(1-T920)+$D488*U$749*T920</f>
        <v/>
      </c>
      <c r="V488" s="16">
        <f>U488*(1-U920)+$D488*V$749*U920</f>
        <v/>
      </c>
      <c r="W488" s="16">
        <f>V488*(1-V920)+$D488*W$749*V920</f>
        <v/>
      </c>
      <c r="X488" s="16">
        <f>W488*(1-W920)+$D488*X$749*W920</f>
        <v/>
      </c>
      <c r="Y488" s="16">
        <f>X488*(1-X920)+$D488*Y$749*X920</f>
        <v/>
      </c>
      <c r="Z488" s="16">
        <f>Y488*(1-Y920)+$D488*Z$749*Y920</f>
        <v/>
      </c>
      <c r="AA488" s="16">
        <f>Z488*(1-Z920)+$D488*AA$749*Z920</f>
        <v/>
      </c>
      <c r="AB488" s="16">
        <f>AA488*(1-AA920)+$D488*AB$749*AA920</f>
        <v/>
      </c>
      <c r="AC488" s="16">
        <f>AB488*(1-AB920)+$D488*AC$749*AB920</f>
        <v/>
      </c>
      <c r="AD488" s="16">
        <f>AC488*(1-AC920)+$D488*AD$749*AC920</f>
        <v/>
      </c>
      <c r="AF488" s="11">
        <f>CodePrefix&amp;$A488&amp;IF($C488="","","."&amp;$C488&amp;"."&amp;$B488)&amp;INDEX(VarEnd,MATCH($A488,VarKey,0))&amp;AF$5</f>
        <v/>
      </c>
      <c r="AG488" s="15">
        <f>$D488*AG$749</f>
        <v/>
      </c>
      <c r="AH488" s="16">
        <f>AG488*(1-AG920)+$D488*AH$749*AG920</f>
        <v/>
      </c>
      <c r="AI488" s="16">
        <f>AH488*(1-AH920)+$D488*AI$749*AH920</f>
        <v/>
      </c>
      <c r="AJ488" s="16">
        <f>AI488*(1-AI920)+$D488*AJ$749*AI920</f>
        <v/>
      </c>
      <c r="AK488" s="16">
        <f>AJ488*(1-AJ920)+$D488*AK$749*AJ920</f>
        <v/>
      </c>
      <c r="AL488" s="16">
        <f>AK488*(1-AK920)+$D488*AL$749*AK920</f>
        <v/>
      </c>
      <c r="AM488" s="16">
        <f>AL488*(1-AL920)+$D488*AM$749*AL920</f>
        <v/>
      </c>
      <c r="AN488" s="16">
        <f>AM488*(1-AM920)+$D488*AN$749*AM920</f>
        <v/>
      </c>
      <c r="AO488" s="16">
        <f>AN488*(1-AN920)+$D488*AO$749*AN920</f>
        <v/>
      </c>
      <c r="AP488" s="16">
        <f>AO488*(1-AO920)+$D488*AP$749*AO920</f>
        <v/>
      </c>
      <c r="AQ488" s="16">
        <f>AP488*(1-AP920)+$D488*AQ$749*AP920</f>
        <v/>
      </c>
      <c r="AR488" s="16">
        <f>AQ488*(1-AQ920)+$D488*AR$749*AQ920</f>
        <v/>
      </c>
      <c r="AS488" s="16">
        <f>AR488*(1-AR920)+$D488*AS$749*AR920</f>
        <v/>
      </c>
      <c r="AT488" s="16">
        <f>AS488*(1-AS920)+$D488*AT$749*AS920</f>
        <v/>
      </c>
      <c r="AU488" s="16">
        <f>AT488*(1-AT920)+$D488*AU$749*AT920</f>
        <v/>
      </c>
      <c r="AV488" s="16">
        <f>AU488*(1-AU920)+$D488*AV$749*AU920</f>
        <v/>
      </c>
      <c r="AW488" s="16">
        <f>AV488*(1-AV920)+$D488*AW$749*AV920</f>
        <v/>
      </c>
      <c r="AX488" s="16">
        <f>AW488*(1-AW920)+$D488*AX$749*AW920</f>
        <v/>
      </c>
      <c r="AY488" s="16">
        <f>AX488*(1-AX920)+$D488*AY$749*AX920</f>
        <v/>
      </c>
    </row>
    <row r="489" hidden="1" outlineLevel="1">
      <c r="A489" s="14" t="inlineStr">
        <is>
          <t>stoav</t>
        </is>
      </c>
      <c r="B489" s="14" t="inlineStr">
        <is>
          <t>oop</t>
        </is>
      </c>
      <c r="C489" s="14" t="inlineStr">
        <is>
          <t>pow</t>
        </is>
      </c>
      <c r="D489" s="41">
        <f>INDEX(Inputs_power!$O$5:$O$13,MATCH($B489,Inputs_power!$A$5:$A$13,0))</f>
        <v/>
      </c>
      <c r="E489" s="36" t="n"/>
      <c r="F489" s="36" t="n"/>
      <c r="G489" s="36" t="n"/>
      <c r="H489" s="14">
        <f>INDEX(VarLab,MATCH($A489,VarKey,0))&amp;INDEX(MemLab,MATCH($C489&amp;"|"&amp;$B489,MemKey,0))</f>
        <v/>
      </c>
      <c r="I489" s="14">
        <f>INDEX(VarUnit,MATCH($A489,VarKey,0))</f>
        <v/>
      </c>
      <c r="J489" s="14">
        <f>INDEX(VarSrc,MATCH($A489,VarKey,0))</f>
        <v/>
      </c>
      <c r="K489" s="11">
        <f>CodePrefix&amp;$A489&amp;IF($C489="","","."&amp;$C489&amp;"."&amp;$B489)&amp;INDEX(VarEnd,MATCH($A489,VarKey,0))&amp;K$5</f>
        <v/>
      </c>
      <c r="L489" s="15">
        <f>$D489*L$749</f>
        <v/>
      </c>
      <c r="M489" s="16">
        <f>L489*(1-L921)+$D489*M$749*L921</f>
        <v/>
      </c>
      <c r="N489" s="16">
        <f>M489*(1-M921)+$D489*N$749*M921</f>
        <v/>
      </c>
      <c r="O489" s="16">
        <f>N489*(1-N921)+$D489*O$749*N921</f>
        <v/>
      </c>
      <c r="P489" s="16">
        <f>O489*(1-O921)+$D489*P$749*O921</f>
        <v/>
      </c>
      <c r="Q489" s="16">
        <f>P489*(1-P921)+$D489*Q$749*P921</f>
        <v/>
      </c>
      <c r="R489" s="16">
        <f>Q489*(1-Q921)+$D489*R$749*Q921</f>
        <v/>
      </c>
      <c r="S489" s="16">
        <f>R489*(1-R921)+$D489*S$749*R921</f>
        <v/>
      </c>
      <c r="T489" s="16">
        <f>S489*(1-S921)+$D489*T$749*S921</f>
        <v/>
      </c>
      <c r="U489" s="16">
        <f>T489*(1-T921)+$D489*U$749*T921</f>
        <v/>
      </c>
      <c r="V489" s="16">
        <f>U489*(1-U921)+$D489*V$749*U921</f>
        <v/>
      </c>
      <c r="W489" s="16">
        <f>V489*(1-V921)+$D489*W$749*V921</f>
        <v/>
      </c>
      <c r="X489" s="16">
        <f>W489*(1-W921)+$D489*X$749*W921</f>
        <v/>
      </c>
      <c r="Y489" s="16">
        <f>X489*(1-X921)+$D489*Y$749*X921</f>
        <v/>
      </c>
      <c r="Z489" s="16">
        <f>Y489*(1-Y921)+$D489*Z$749*Y921</f>
        <v/>
      </c>
      <c r="AA489" s="16">
        <f>Z489*(1-Z921)+$D489*AA$749*Z921</f>
        <v/>
      </c>
      <c r="AB489" s="16">
        <f>AA489*(1-AA921)+$D489*AB$749*AA921</f>
        <v/>
      </c>
      <c r="AC489" s="16">
        <f>AB489*(1-AB921)+$D489*AC$749*AB921</f>
        <v/>
      </c>
      <c r="AD489" s="16">
        <f>AC489*(1-AC921)+$D489*AD$749*AC921</f>
        <v/>
      </c>
      <c r="AF489" s="11">
        <f>CodePrefix&amp;$A489&amp;IF($C489="","","."&amp;$C489&amp;"."&amp;$B489)&amp;INDEX(VarEnd,MATCH($A489,VarKey,0))&amp;AF$5</f>
        <v/>
      </c>
      <c r="AG489" s="15">
        <f>$D489*AG$749</f>
        <v/>
      </c>
      <c r="AH489" s="16">
        <f>AG489*(1-AG921)+$D489*AH$749*AG921</f>
        <v/>
      </c>
      <c r="AI489" s="16">
        <f>AH489*(1-AH921)+$D489*AI$749*AH921</f>
        <v/>
      </c>
      <c r="AJ489" s="16">
        <f>AI489*(1-AI921)+$D489*AJ$749*AI921</f>
        <v/>
      </c>
      <c r="AK489" s="16">
        <f>AJ489*(1-AJ921)+$D489*AK$749*AJ921</f>
        <v/>
      </c>
      <c r="AL489" s="16">
        <f>AK489*(1-AK921)+$D489*AL$749*AK921</f>
        <v/>
      </c>
      <c r="AM489" s="16">
        <f>AL489*(1-AL921)+$D489*AM$749*AL921</f>
        <v/>
      </c>
      <c r="AN489" s="16">
        <f>AM489*(1-AM921)+$D489*AN$749*AM921</f>
        <v/>
      </c>
      <c r="AO489" s="16">
        <f>AN489*(1-AN921)+$D489*AO$749*AN921</f>
        <v/>
      </c>
      <c r="AP489" s="16">
        <f>AO489*(1-AO921)+$D489*AP$749*AO921</f>
        <v/>
      </c>
      <c r="AQ489" s="16">
        <f>AP489*(1-AP921)+$D489*AQ$749*AP921</f>
        <v/>
      </c>
      <c r="AR489" s="16">
        <f>AQ489*(1-AQ921)+$D489*AR$749*AQ921</f>
        <v/>
      </c>
      <c r="AS489" s="16">
        <f>AR489*(1-AR921)+$D489*AS$749*AR921</f>
        <v/>
      </c>
      <c r="AT489" s="16">
        <f>AS489*(1-AS921)+$D489*AT$749*AS921</f>
        <v/>
      </c>
      <c r="AU489" s="16">
        <f>AT489*(1-AT921)+$D489*AU$749*AT921</f>
        <v/>
      </c>
      <c r="AV489" s="16">
        <f>AU489*(1-AU921)+$D489*AV$749*AU921</f>
        <v/>
      </c>
      <c r="AW489" s="16">
        <f>AV489*(1-AV921)+$D489*AW$749*AV921</f>
        <v/>
      </c>
      <c r="AX489" s="16">
        <f>AW489*(1-AW921)+$D489*AX$749*AW921</f>
        <v/>
      </c>
      <c r="AY489" s="16">
        <f>AX489*(1-AX921)+$D489*AY$749*AX921</f>
        <v/>
      </c>
    </row>
    <row r="490" hidden="1" outlineLevel="1">
      <c r="A490" s="14" t="inlineStr">
        <is>
          <t>stoav</t>
        </is>
      </c>
      <c r="B490" s="14" t="inlineStr">
        <is>
          <t>nuc</t>
        </is>
      </c>
      <c r="C490" s="14" t="inlineStr">
        <is>
          <t>pow</t>
        </is>
      </c>
      <c r="D490" s="41">
        <f>INDEX(Inputs_power!$O$5:$O$13,MATCH($B490,Inputs_power!$A$5:$A$13,0))</f>
        <v/>
      </c>
      <c r="E490" s="36" t="n"/>
      <c r="F490" s="36" t="n"/>
      <c r="G490" s="36" t="n"/>
      <c r="H490" s="14">
        <f>INDEX(VarLab,MATCH($A490,VarKey,0))&amp;INDEX(MemLab,MATCH($C490&amp;"|"&amp;$B490,MemKey,0))</f>
        <v/>
      </c>
      <c r="I490" s="14">
        <f>INDEX(VarUnit,MATCH($A490,VarKey,0))</f>
        <v/>
      </c>
      <c r="J490" s="14">
        <f>INDEX(VarSrc,MATCH($A490,VarKey,0))</f>
        <v/>
      </c>
      <c r="K490" s="11">
        <f>CodePrefix&amp;$A490&amp;IF($C490="","","."&amp;$C490&amp;"."&amp;$B490)&amp;INDEX(VarEnd,MATCH($A490,VarKey,0))&amp;K$5</f>
        <v/>
      </c>
      <c r="L490" s="15">
        <f>$D490*L$749</f>
        <v/>
      </c>
      <c r="M490" s="16">
        <f>L490*(1-L922)+$D490*M$749*L922</f>
        <v/>
      </c>
      <c r="N490" s="16">
        <f>M490*(1-M922)+$D490*N$749*M922</f>
        <v/>
      </c>
      <c r="O490" s="16">
        <f>N490*(1-N922)+$D490*O$749*N922</f>
        <v/>
      </c>
      <c r="P490" s="16">
        <f>O490*(1-O922)+$D490*P$749*O922</f>
        <v/>
      </c>
      <c r="Q490" s="16">
        <f>P490*(1-P922)+$D490*Q$749*P922</f>
        <v/>
      </c>
      <c r="R490" s="16">
        <f>Q490*(1-Q922)+$D490*R$749*Q922</f>
        <v/>
      </c>
      <c r="S490" s="16">
        <f>R490*(1-R922)+$D490*S$749*R922</f>
        <v/>
      </c>
      <c r="T490" s="16">
        <f>S490*(1-S922)+$D490*T$749*S922</f>
        <v/>
      </c>
      <c r="U490" s="16">
        <f>T490*(1-T922)+$D490*U$749*T922</f>
        <v/>
      </c>
      <c r="V490" s="16">
        <f>U490*(1-U922)+$D490*V$749*U922</f>
        <v/>
      </c>
      <c r="W490" s="16">
        <f>V490*(1-V922)+$D490*W$749*V922</f>
        <v/>
      </c>
      <c r="X490" s="16">
        <f>W490*(1-W922)+$D490*X$749*W922</f>
        <v/>
      </c>
      <c r="Y490" s="16">
        <f>X490*(1-X922)+$D490*Y$749*X922</f>
        <v/>
      </c>
      <c r="Z490" s="16">
        <f>Y490*(1-Y922)+$D490*Z$749*Y922</f>
        <v/>
      </c>
      <c r="AA490" s="16">
        <f>Z490*(1-Z922)+$D490*AA$749*Z922</f>
        <v/>
      </c>
      <c r="AB490" s="16">
        <f>AA490*(1-AA922)+$D490*AB$749*AA922</f>
        <v/>
      </c>
      <c r="AC490" s="16">
        <f>AB490*(1-AB922)+$D490*AC$749*AB922</f>
        <v/>
      </c>
      <c r="AD490" s="16">
        <f>AC490*(1-AC922)+$D490*AD$749*AC922</f>
        <v/>
      </c>
      <c r="AF490" s="11">
        <f>CodePrefix&amp;$A490&amp;IF($C490="","","."&amp;$C490&amp;"."&amp;$B490)&amp;INDEX(VarEnd,MATCH($A490,VarKey,0))&amp;AF$5</f>
        <v/>
      </c>
      <c r="AG490" s="15">
        <f>$D490*AG$749</f>
        <v/>
      </c>
      <c r="AH490" s="16">
        <f>AG490*(1-AG922)+$D490*AH$749*AG922</f>
        <v/>
      </c>
      <c r="AI490" s="16">
        <f>AH490*(1-AH922)+$D490*AI$749*AH922</f>
        <v/>
      </c>
      <c r="AJ490" s="16">
        <f>AI490*(1-AI922)+$D490*AJ$749*AI922</f>
        <v/>
      </c>
      <c r="AK490" s="16">
        <f>AJ490*(1-AJ922)+$D490*AK$749*AJ922</f>
        <v/>
      </c>
      <c r="AL490" s="16">
        <f>AK490*(1-AK922)+$D490*AL$749*AK922</f>
        <v/>
      </c>
      <c r="AM490" s="16">
        <f>AL490*(1-AL922)+$D490*AM$749*AL922</f>
        <v/>
      </c>
      <c r="AN490" s="16">
        <f>AM490*(1-AM922)+$D490*AN$749*AM922</f>
        <v/>
      </c>
      <c r="AO490" s="16">
        <f>AN490*(1-AN922)+$D490*AO$749*AN922</f>
        <v/>
      </c>
      <c r="AP490" s="16">
        <f>AO490*(1-AO922)+$D490*AP$749*AO922</f>
        <v/>
      </c>
      <c r="AQ490" s="16">
        <f>AP490*(1-AP922)+$D490*AQ$749*AP922</f>
        <v/>
      </c>
      <c r="AR490" s="16">
        <f>AQ490*(1-AQ922)+$D490*AR$749*AQ922</f>
        <v/>
      </c>
      <c r="AS490" s="16">
        <f>AR490*(1-AR922)+$D490*AS$749*AR922</f>
        <v/>
      </c>
      <c r="AT490" s="16">
        <f>AS490*(1-AS922)+$D490*AT$749*AS922</f>
        <v/>
      </c>
      <c r="AU490" s="16">
        <f>AT490*(1-AT922)+$D490*AU$749*AT922</f>
        <v/>
      </c>
      <c r="AV490" s="16">
        <f>AU490*(1-AU922)+$D490*AV$749*AU922</f>
        <v/>
      </c>
      <c r="AW490" s="16">
        <f>AV490*(1-AV922)+$D490*AW$749*AV922</f>
        <v/>
      </c>
      <c r="AX490" s="16">
        <f>AW490*(1-AW922)+$D490*AX$749*AW922</f>
        <v/>
      </c>
      <c r="AY490" s="16">
        <f>AX490*(1-AX922)+$D490*AY$749*AX922</f>
        <v/>
      </c>
    </row>
    <row r="491" hidden="1" outlineLevel="1">
      <c r="A491" s="14" t="inlineStr">
        <is>
          <t>stoav</t>
        </is>
      </c>
      <c r="B491" s="14" t="inlineStr">
        <is>
          <t>wnd</t>
        </is>
      </c>
      <c r="C491" s="14" t="inlineStr">
        <is>
          <t>pow</t>
        </is>
      </c>
      <c r="D491" s="41">
        <f>INDEX(Inputs_power!$O$5:$O$13,MATCH($B491,Inputs_power!$A$5:$A$13,0))</f>
        <v/>
      </c>
      <c r="E491" s="36" t="n"/>
      <c r="F491" s="36" t="n"/>
      <c r="G491" s="36" t="n"/>
      <c r="H491" s="14">
        <f>INDEX(VarLab,MATCH($A491,VarKey,0))&amp;INDEX(MemLab,MATCH($C491&amp;"|"&amp;$B491,MemKey,0))</f>
        <v/>
      </c>
      <c r="I491" s="14">
        <f>INDEX(VarUnit,MATCH($A491,VarKey,0))</f>
        <v/>
      </c>
      <c r="J491" s="14">
        <f>INDEX(VarSrc,MATCH($A491,VarKey,0))</f>
        <v/>
      </c>
      <c r="K491" s="11">
        <f>CodePrefix&amp;$A491&amp;IF($C491="","","."&amp;$C491&amp;"."&amp;$B491)&amp;INDEX(VarEnd,MATCH($A491,VarKey,0))&amp;K$5</f>
        <v/>
      </c>
      <c r="L491" s="15">
        <f>$D491*L$749</f>
        <v/>
      </c>
      <c r="M491" s="16">
        <f>L491*(1-L923)+$D491*M$749*L923</f>
        <v/>
      </c>
      <c r="N491" s="16">
        <f>M491*(1-M923)+$D491*N$749*M923</f>
        <v/>
      </c>
      <c r="O491" s="16">
        <f>N491*(1-N923)+$D491*O$749*N923</f>
        <v/>
      </c>
      <c r="P491" s="16">
        <f>O491*(1-O923)+$D491*P$749*O923</f>
        <v/>
      </c>
      <c r="Q491" s="16">
        <f>P491*(1-P923)+$D491*Q$749*P923</f>
        <v/>
      </c>
      <c r="R491" s="16">
        <f>Q491*(1-Q923)+$D491*R$749*Q923</f>
        <v/>
      </c>
      <c r="S491" s="16">
        <f>R491*(1-R923)+$D491*S$749*R923</f>
        <v/>
      </c>
      <c r="T491" s="16">
        <f>S491*(1-S923)+$D491*T$749*S923</f>
        <v/>
      </c>
      <c r="U491" s="16">
        <f>T491*(1-T923)+$D491*U$749*T923</f>
        <v/>
      </c>
      <c r="V491" s="16">
        <f>U491*(1-U923)+$D491*V$749*U923</f>
        <v/>
      </c>
      <c r="W491" s="16">
        <f>V491*(1-V923)+$D491*W$749*V923</f>
        <v/>
      </c>
      <c r="X491" s="16">
        <f>W491*(1-W923)+$D491*X$749*W923</f>
        <v/>
      </c>
      <c r="Y491" s="16">
        <f>X491*(1-X923)+$D491*Y$749*X923</f>
        <v/>
      </c>
      <c r="Z491" s="16">
        <f>Y491*(1-Y923)+$D491*Z$749*Y923</f>
        <v/>
      </c>
      <c r="AA491" s="16">
        <f>Z491*(1-Z923)+$D491*AA$749*Z923</f>
        <v/>
      </c>
      <c r="AB491" s="16">
        <f>AA491*(1-AA923)+$D491*AB$749*AA923</f>
        <v/>
      </c>
      <c r="AC491" s="16">
        <f>AB491*(1-AB923)+$D491*AC$749*AB923</f>
        <v/>
      </c>
      <c r="AD491" s="16">
        <f>AC491*(1-AC923)+$D491*AD$749*AC923</f>
        <v/>
      </c>
      <c r="AF491" s="11">
        <f>CodePrefix&amp;$A491&amp;IF($C491="","","."&amp;$C491&amp;"."&amp;$B491)&amp;INDEX(VarEnd,MATCH($A491,VarKey,0))&amp;AF$5</f>
        <v/>
      </c>
      <c r="AG491" s="15">
        <f>$D491*AG$749</f>
        <v/>
      </c>
      <c r="AH491" s="16">
        <f>AG491*(1-AG923)+$D491*AH$749*AG923</f>
        <v/>
      </c>
      <c r="AI491" s="16">
        <f>AH491*(1-AH923)+$D491*AI$749*AH923</f>
        <v/>
      </c>
      <c r="AJ491" s="16">
        <f>AI491*(1-AI923)+$D491*AJ$749*AI923</f>
        <v/>
      </c>
      <c r="AK491" s="16">
        <f>AJ491*(1-AJ923)+$D491*AK$749*AJ923</f>
        <v/>
      </c>
      <c r="AL491" s="16">
        <f>AK491*(1-AK923)+$D491*AL$749*AK923</f>
        <v/>
      </c>
      <c r="AM491" s="16">
        <f>AL491*(1-AL923)+$D491*AM$749*AL923</f>
        <v/>
      </c>
      <c r="AN491" s="16">
        <f>AM491*(1-AM923)+$D491*AN$749*AM923</f>
        <v/>
      </c>
      <c r="AO491" s="16">
        <f>AN491*(1-AN923)+$D491*AO$749*AN923</f>
        <v/>
      </c>
      <c r="AP491" s="16">
        <f>AO491*(1-AO923)+$D491*AP$749*AO923</f>
        <v/>
      </c>
      <c r="AQ491" s="16">
        <f>AP491*(1-AP923)+$D491*AQ$749*AP923</f>
        <v/>
      </c>
      <c r="AR491" s="16">
        <f>AQ491*(1-AQ923)+$D491*AR$749*AQ923</f>
        <v/>
      </c>
      <c r="AS491" s="16">
        <f>AR491*(1-AR923)+$D491*AS$749*AR923</f>
        <v/>
      </c>
      <c r="AT491" s="16">
        <f>AS491*(1-AS923)+$D491*AT$749*AS923</f>
        <v/>
      </c>
      <c r="AU491" s="16">
        <f>AT491*(1-AT923)+$D491*AU$749*AT923</f>
        <v/>
      </c>
      <c r="AV491" s="16">
        <f>AU491*(1-AU923)+$D491*AV$749*AU923</f>
        <v/>
      </c>
      <c r="AW491" s="16">
        <f>AV491*(1-AV923)+$D491*AW$749*AV923</f>
        <v/>
      </c>
      <c r="AX491" s="16">
        <f>AW491*(1-AW923)+$D491*AX$749*AW923</f>
        <v/>
      </c>
      <c r="AY491" s="16">
        <f>AX491*(1-AX923)+$D491*AY$749*AX923</f>
        <v/>
      </c>
    </row>
    <row r="492" hidden="1" outlineLevel="1">
      <c r="A492" s="14" t="inlineStr">
        <is>
          <t>stoav</t>
        </is>
      </c>
      <c r="B492" s="14" t="inlineStr">
        <is>
          <t>sol</t>
        </is>
      </c>
      <c r="C492" s="14" t="inlineStr">
        <is>
          <t>pow</t>
        </is>
      </c>
      <c r="D492" s="41">
        <f>INDEX(Inputs_power!$O$5:$O$13,MATCH($B492,Inputs_power!$A$5:$A$13,0))</f>
        <v/>
      </c>
      <c r="E492" s="36" t="n"/>
      <c r="F492" s="36" t="n"/>
      <c r="G492" s="36" t="n"/>
      <c r="H492" s="14">
        <f>INDEX(VarLab,MATCH($A492,VarKey,0))&amp;INDEX(MemLab,MATCH($C492&amp;"|"&amp;$B492,MemKey,0))</f>
        <v/>
      </c>
      <c r="I492" s="14">
        <f>INDEX(VarUnit,MATCH($A492,VarKey,0))</f>
        <v/>
      </c>
      <c r="J492" s="14">
        <f>INDEX(VarSrc,MATCH($A492,VarKey,0))</f>
        <v/>
      </c>
      <c r="K492" s="11">
        <f>CodePrefix&amp;$A492&amp;IF($C492="","","."&amp;$C492&amp;"."&amp;$B492)&amp;INDEX(VarEnd,MATCH($A492,VarKey,0))&amp;K$5</f>
        <v/>
      </c>
      <c r="L492" s="15">
        <f>$D492*L$749</f>
        <v/>
      </c>
      <c r="M492" s="16">
        <f>L492*(1-L924)+$D492*M$749*L924</f>
        <v/>
      </c>
      <c r="N492" s="16">
        <f>M492*(1-M924)+$D492*N$749*M924</f>
        <v/>
      </c>
      <c r="O492" s="16">
        <f>N492*(1-N924)+$D492*O$749*N924</f>
        <v/>
      </c>
      <c r="P492" s="16">
        <f>O492*(1-O924)+$D492*P$749*O924</f>
        <v/>
      </c>
      <c r="Q492" s="16">
        <f>P492*(1-P924)+$D492*Q$749*P924</f>
        <v/>
      </c>
      <c r="R492" s="16">
        <f>Q492*(1-Q924)+$D492*R$749*Q924</f>
        <v/>
      </c>
      <c r="S492" s="16">
        <f>R492*(1-R924)+$D492*S$749*R924</f>
        <v/>
      </c>
      <c r="T492" s="16">
        <f>S492*(1-S924)+$D492*T$749*S924</f>
        <v/>
      </c>
      <c r="U492" s="16">
        <f>T492*(1-T924)+$D492*U$749*T924</f>
        <v/>
      </c>
      <c r="V492" s="16">
        <f>U492*(1-U924)+$D492*V$749*U924</f>
        <v/>
      </c>
      <c r="W492" s="16">
        <f>V492*(1-V924)+$D492*W$749*V924</f>
        <v/>
      </c>
      <c r="X492" s="16">
        <f>W492*(1-W924)+$D492*X$749*W924</f>
        <v/>
      </c>
      <c r="Y492" s="16">
        <f>X492*(1-X924)+$D492*Y$749*X924</f>
        <v/>
      </c>
      <c r="Z492" s="16">
        <f>Y492*(1-Y924)+$D492*Z$749*Y924</f>
        <v/>
      </c>
      <c r="AA492" s="16">
        <f>Z492*(1-Z924)+$D492*AA$749*Z924</f>
        <v/>
      </c>
      <c r="AB492" s="16">
        <f>AA492*(1-AA924)+$D492*AB$749*AA924</f>
        <v/>
      </c>
      <c r="AC492" s="16">
        <f>AB492*(1-AB924)+$D492*AC$749*AB924</f>
        <v/>
      </c>
      <c r="AD492" s="16">
        <f>AC492*(1-AC924)+$D492*AD$749*AC924</f>
        <v/>
      </c>
      <c r="AF492" s="11">
        <f>CodePrefix&amp;$A492&amp;IF($C492="","","."&amp;$C492&amp;"."&amp;$B492)&amp;INDEX(VarEnd,MATCH($A492,VarKey,0))&amp;AF$5</f>
        <v/>
      </c>
      <c r="AG492" s="15">
        <f>$D492*AG$749</f>
        <v/>
      </c>
      <c r="AH492" s="16">
        <f>AG492*(1-AG924)+$D492*AH$749*AG924</f>
        <v/>
      </c>
      <c r="AI492" s="16">
        <f>AH492*(1-AH924)+$D492*AI$749*AH924</f>
        <v/>
      </c>
      <c r="AJ492" s="16">
        <f>AI492*(1-AI924)+$D492*AJ$749*AI924</f>
        <v/>
      </c>
      <c r="AK492" s="16">
        <f>AJ492*(1-AJ924)+$D492*AK$749*AJ924</f>
        <v/>
      </c>
      <c r="AL492" s="16">
        <f>AK492*(1-AK924)+$D492*AL$749*AK924</f>
        <v/>
      </c>
      <c r="AM492" s="16">
        <f>AL492*(1-AL924)+$D492*AM$749*AL924</f>
        <v/>
      </c>
      <c r="AN492" s="16">
        <f>AM492*(1-AM924)+$D492*AN$749*AM924</f>
        <v/>
      </c>
      <c r="AO492" s="16">
        <f>AN492*(1-AN924)+$D492*AO$749*AN924</f>
        <v/>
      </c>
      <c r="AP492" s="16">
        <f>AO492*(1-AO924)+$D492*AP$749*AO924</f>
        <v/>
      </c>
      <c r="AQ492" s="16">
        <f>AP492*(1-AP924)+$D492*AQ$749*AP924</f>
        <v/>
      </c>
      <c r="AR492" s="16">
        <f>AQ492*(1-AQ924)+$D492*AR$749*AQ924</f>
        <v/>
      </c>
      <c r="AS492" s="16">
        <f>AR492*(1-AR924)+$D492*AS$749*AR924</f>
        <v/>
      </c>
      <c r="AT492" s="16">
        <f>AS492*(1-AS924)+$D492*AT$749*AS924</f>
        <v/>
      </c>
      <c r="AU492" s="16">
        <f>AT492*(1-AT924)+$D492*AU$749*AT924</f>
        <v/>
      </c>
      <c r="AV492" s="16">
        <f>AU492*(1-AU924)+$D492*AV$749*AU924</f>
        <v/>
      </c>
      <c r="AW492" s="16">
        <f>AV492*(1-AV924)+$D492*AW$749*AV924</f>
        <v/>
      </c>
      <c r="AX492" s="16">
        <f>AW492*(1-AW924)+$D492*AX$749*AW924</f>
        <v/>
      </c>
      <c r="AY492" s="16">
        <f>AX492*(1-AX924)+$D492*AY$749*AX924</f>
        <v/>
      </c>
    </row>
    <row r="493" hidden="1" outlineLevel="1">
      <c r="A493" s="14" t="inlineStr">
        <is>
          <t>stoav</t>
        </is>
      </c>
      <c r="B493" s="14" t="inlineStr">
        <is>
          <t>hyd</t>
        </is>
      </c>
      <c r="C493" s="14" t="inlineStr">
        <is>
          <t>pow</t>
        </is>
      </c>
      <c r="D493" s="41">
        <f>INDEX(Inputs_power!$O$5:$O$13,MATCH($B493,Inputs_power!$A$5:$A$13,0))</f>
        <v/>
      </c>
      <c r="E493" s="36" t="n"/>
      <c r="F493" s="36" t="n"/>
      <c r="G493" s="36" t="n"/>
      <c r="H493" s="14">
        <f>INDEX(VarLab,MATCH($A493,VarKey,0))&amp;INDEX(MemLab,MATCH($C493&amp;"|"&amp;$B493,MemKey,0))</f>
        <v/>
      </c>
      <c r="I493" s="14">
        <f>INDEX(VarUnit,MATCH($A493,VarKey,0))</f>
        <v/>
      </c>
      <c r="J493" s="14">
        <f>INDEX(VarSrc,MATCH($A493,VarKey,0))</f>
        <v/>
      </c>
      <c r="K493" s="11">
        <f>CodePrefix&amp;$A493&amp;IF($C493="","","."&amp;$C493&amp;"."&amp;$B493)&amp;INDEX(VarEnd,MATCH($A493,VarKey,0))&amp;K$5</f>
        <v/>
      </c>
      <c r="L493" s="15">
        <f>$D493*L$749</f>
        <v/>
      </c>
      <c r="M493" s="16">
        <f>L493*(1-L925)+$D493*M$749*L925</f>
        <v/>
      </c>
      <c r="N493" s="16">
        <f>M493*(1-M925)+$D493*N$749*M925</f>
        <v/>
      </c>
      <c r="O493" s="16">
        <f>N493*(1-N925)+$D493*O$749*N925</f>
        <v/>
      </c>
      <c r="P493" s="16">
        <f>O493*(1-O925)+$D493*P$749*O925</f>
        <v/>
      </c>
      <c r="Q493" s="16">
        <f>P493*(1-P925)+$D493*Q$749*P925</f>
        <v/>
      </c>
      <c r="R493" s="16">
        <f>Q493*(1-Q925)+$D493*R$749*Q925</f>
        <v/>
      </c>
      <c r="S493" s="16">
        <f>R493*(1-R925)+$D493*S$749*R925</f>
        <v/>
      </c>
      <c r="T493" s="16">
        <f>S493*(1-S925)+$D493*T$749*S925</f>
        <v/>
      </c>
      <c r="U493" s="16">
        <f>T493*(1-T925)+$D493*U$749*T925</f>
        <v/>
      </c>
      <c r="V493" s="16">
        <f>U493*(1-U925)+$D493*V$749*U925</f>
        <v/>
      </c>
      <c r="W493" s="16">
        <f>V493*(1-V925)+$D493*W$749*V925</f>
        <v/>
      </c>
      <c r="X493" s="16">
        <f>W493*(1-W925)+$D493*X$749*W925</f>
        <v/>
      </c>
      <c r="Y493" s="16">
        <f>X493*(1-X925)+$D493*Y$749*X925</f>
        <v/>
      </c>
      <c r="Z493" s="16">
        <f>Y493*(1-Y925)+$D493*Z$749*Y925</f>
        <v/>
      </c>
      <c r="AA493" s="16">
        <f>Z493*(1-Z925)+$D493*AA$749*Z925</f>
        <v/>
      </c>
      <c r="AB493" s="16">
        <f>AA493*(1-AA925)+$D493*AB$749*AA925</f>
        <v/>
      </c>
      <c r="AC493" s="16">
        <f>AB493*(1-AB925)+$D493*AC$749*AB925</f>
        <v/>
      </c>
      <c r="AD493" s="16">
        <f>AC493*(1-AC925)+$D493*AD$749*AC925</f>
        <v/>
      </c>
      <c r="AF493" s="11">
        <f>CodePrefix&amp;$A493&amp;IF($C493="","","."&amp;$C493&amp;"."&amp;$B493)&amp;INDEX(VarEnd,MATCH($A493,VarKey,0))&amp;AF$5</f>
        <v/>
      </c>
      <c r="AG493" s="15">
        <f>$D493*AG$749</f>
        <v/>
      </c>
      <c r="AH493" s="16">
        <f>AG493*(1-AG925)+$D493*AH$749*AG925</f>
        <v/>
      </c>
      <c r="AI493" s="16">
        <f>AH493*(1-AH925)+$D493*AI$749*AH925</f>
        <v/>
      </c>
      <c r="AJ493" s="16">
        <f>AI493*(1-AI925)+$D493*AJ$749*AI925</f>
        <v/>
      </c>
      <c r="AK493" s="16">
        <f>AJ493*(1-AJ925)+$D493*AK$749*AJ925</f>
        <v/>
      </c>
      <c r="AL493" s="16">
        <f>AK493*(1-AK925)+$D493*AL$749*AK925</f>
        <v/>
      </c>
      <c r="AM493" s="16">
        <f>AL493*(1-AL925)+$D493*AM$749*AL925</f>
        <v/>
      </c>
      <c r="AN493" s="16">
        <f>AM493*(1-AM925)+$D493*AN$749*AM925</f>
        <v/>
      </c>
      <c r="AO493" s="16">
        <f>AN493*(1-AN925)+$D493*AO$749*AN925</f>
        <v/>
      </c>
      <c r="AP493" s="16">
        <f>AO493*(1-AO925)+$D493*AP$749*AO925</f>
        <v/>
      </c>
      <c r="AQ493" s="16">
        <f>AP493*(1-AP925)+$D493*AQ$749*AP925</f>
        <v/>
      </c>
      <c r="AR493" s="16">
        <f>AQ493*(1-AQ925)+$D493*AR$749*AQ925</f>
        <v/>
      </c>
      <c r="AS493" s="16">
        <f>AR493*(1-AR925)+$D493*AS$749*AR925</f>
        <v/>
      </c>
      <c r="AT493" s="16">
        <f>AS493*(1-AS925)+$D493*AT$749*AS925</f>
        <v/>
      </c>
      <c r="AU493" s="16">
        <f>AT493*(1-AT925)+$D493*AU$749*AT925</f>
        <v/>
      </c>
      <c r="AV493" s="16">
        <f>AU493*(1-AU925)+$D493*AV$749*AU925</f>
        <v/>
      </c>
      <c r="AW493" s="16">
        <f>AV493*(1-AV925)+$D493*AW$749*AV925</f>
        <v/>
      </c>
      <c r="AX493" s="16">
        <f>AW493*(1-AW925)+$D493*AX$749*AW925</f>
        <v/>
      </c>
      <c r="AY493" s="16">
        <f>AX493*(1-AX925)+$D493*AY$749*AX925</f>
        <v/>
      </c>
    </row>
    <row r="494" hidden="1" outlineLevel="1">
      <c r="A494" s="14" t="inlineStr">
        <is>
          <t>stoav</t>
        </is>
      </c>
      <c r="B494" s="14" t="inlineStr">
        <is>
          <t>ore</t>
        </is>
      </c>
      <c r="C494" s="14" t="inlineStr">
        <is>
          <t>pow</t>
        </is>
      </c>
      <c r="D494" s="41">
        <f>INDEX(Inputs_power!$O$5:$O$13,MATCH($B494,Inputs_power!$A$5:$A$13,0))</f>
        <v/>
      </c>
      <c r="E494" s="36" t="n"/>
      <c r="F494" s="36" t="n"/>
      <c r="G494" s="36" t="n"/>
      <c r="H494" s="14">
        <f>INDEX(VarLab,MATCH($A494,VarKey,0))&amp;INDEX(MemLab,MATCH($C494&amp;"|"&amp;$B494,MemKey,0))</f>
        <v/>
      </c>
      <c r="I494" s="14">
        <f>INDEX(VarUnit,MATCH($A494,VarKey,0))</f>
        <v/>
      </c>
      <c r="J494" s="14">
        <f>INDEX(VarSrc,MATCH($A494,VarKey,0))</f>
        <v/>
      </c>
      <c r="K494" s="11">
        <f>CodePrefix&amp;$A494&amp;IF($C494="","","."&amp;$C494&amp;"."&amp;$B494)&amp;INDEX(VarEnd,MATCH($A494,VarKey,0))&amp;K$5</f>
        <v/>
      </c>
      <c r="L494" s="15">
        <f>$D494*L$749</f>
        <v/>
      </c>
      <c r="M494" s="16">
        <f>L494*(1-L926)+$D494*M$749*L926</f>
        <v/>
      </c>
      <c r="N494" s="16">
        <f>M494*(1-M926)+$D494*N$749*M926</f>
        <v/>
      </c>
      <c r="O494" s="16">
        <f>N494*(1-N926)+$D494*O$749*N926</f>
        <v/>
      </c>
      <c r="P494" s="16">
        <f>O494*(1-O926)+$D494*P$749*O926</f>
        <v/>
      </c>
      <c r="Q494" s="16">
        <f>P494*(1-P926)+$D494*Q$749*P926</f>
        <v/>
      </c>
      <c r="R494" s="16">
        <f>Q494*(1-Q926)+$D494*R$749*Q926</f>
        <v/>
      </c>
      <c r="S494" s="16">
        <f>R494*(1-R926)+$D494*S$749*R926</f>
        <v/>
      </c>
      <c r="T494" s="16">
        <f>S494*(1-S926)+$D494*T$749*S926</f>
        <v/>
      </c>
      <c r="U494" s="16">
        <f>T494*(1-T926)+$D494*U$749*T926</f>
        <v/>
      </c>
      <c r="V494" s="16">
        <f>U494*(1-U926)+$D494*V$749*U926</f>
        <v/>
      </c>
      <c r="W494" s="16">
        <f>V494*(1-V926)+$D494*W$749*V926</f>
        <v/>
      </c>
      <c r="X494" s="16">
        <f>W494*(1-W926)+$D494*X$749*W926</f>
        <v/>
      </c>
      <c r="Y494" s="16">
        <f>X494*(1-X926)+$D494*Y$749*X926</f>
        <v/>
      </c>
      <c r="Z494" s="16">
        <f>Y494*(1-Y926)+$D494*Z$749*Y926</f>
        <v/>
      </c>
      <c r="AA494" s="16">
        <f>Z494*(1-Z926)+$D494*AA$749*Z926</f>
        <v/>
      </c>
      <c r="AB494" s="16">
        <f>AA494*(1-AA926)+$D494*AB$749*AA926</f>
        <v/>
      </c>
      <c r="AC494" s="16">
        <f>AB494*(1-AB926)+$D494*AC$749*AB926</f>
        <v/>
      </c>
      <c r="AD494" s="16">
        <f>AC494*(1-AC926)+$D494*AD$749*AC926</f>
        <v/>
      </c>
      <c r="AF494" s="11">
        <f>CodePrefix&amp;$A494&amp;IF($C494="","","."&amp;$C494&amp;"."&amp;$B494)&amp;INDEX(VarEnd,MATCH($A494,VarKey,0))&amp;AF$5</f>
        <v/>
      </c>
      <c r="AG494" s="15">
        <f>$D494*AG$749</f>
        <v/>
      </c>
      <c r="AH494" s="16">
        <f>AG494*(1-AG926)+$D494*AH$749*AG926</f>
        <v/>
      </c>
      <c r="AI494" s="16">
        <f>AH494*(1-AH926)+$D494*AI$749*AH926</f>
        <v/>
      </c>
      <c r="AJ494" s="16">
        <f>AI494*(1-AI926)+$D494*AJ$749*AI926</f>
        <v/>
      </c>
      <c r="AK494" s="16">
        <f>AJ494*(1-AJ926)+$D494*AK$749*AJ926</f>
        <v/>
      </c>
      <c r="AL494" s="16">
        <f>AK494*(1-AK926)+$D494*AL$749*AK926</f>
        <v/>
      </c>
      <c r="AM494" s="16">
        <f>AL494*(1-AL926)+$D494*AM$749*AL926</f>
        <v/>
      </c>
      <c r="AN494" s="16">
        <f>AM494*(1-AM926)+$D494*AN$749*AM926</f>
        <v/>
      </c>
      <c r="AO494" s="16">
        <f>AN494*(1-AN926)+$D494*AO$749*AN926</f>
        <v/>
      </c>
      <c r="AP494" s="16">
        <f>AO494*(1-AO926)+$D494*AP$749*AO926</f>
        <v/>
      </c>
      <c r="AQ494" s="16">
        <f>AP494*(1-AP926)+$D494*AQ$749*AP926</f>
        <v/>
      </c>
      <c r="AR494" s="16">
        <f>AQ494*(1-AQ926)+$D494*AR$749*AQ926</f>
        <v/>
      </c>
      <c r="AS494" s="16">
        <f>AR494*(1-AR926)+$D494*AS$749*AR926</f>
        <v/>
      </c>
      <c r="AT494" s="16">
        <f>AS494*(1-AS926)+$D494*AT$749*AS926</f>
        <v/>
      </c>
      <c r="AU494" s="16">
        <f>AT494*(1-AT926)+$D494*AU$749*AT926</f>
        <v/>
      </c>
      <c r="AV494" s="16">
        <f>AU494*(1-AU926)+$D494*AV$749*AU926</f>
        <v/>
      </c>
      <c r="AW494" s="16">
        <f>AV494*(1-AV926)+$D494*AW$749*AV926</f>
        <v/>
      </c>
      <c r="AX494" s="16">
        <f>AW494*(1-AW926)+$D494*AX$749*AW926</f>
        <v/>
      </c>
      <c r="AY494" s="16">
        <f>AX494*(1-AX926)+$D494*AY$749*AX926</f>
        <v/>
      </c>
    </row>
    <row r="495" hidden="1" outlineLevel="1">
      <c r="A495" s="14" t="inlineStr">
        <is>
          <t>stoav</t>
        </is>
      </c>
      <c r="B495" s="14" t="inlineStr">
        <is>
          <t>bio</t>
        </is>
      </c>
      <c r="C495" s="14" t="inlineStr">
        <is>
          <t>pow</t>
        </is>
      </c>
      <c r="D495" s="41">
        <f>INDEX(Inputs_power!$O$5:$O$13,MATCH($B495,Inputs_power!$A$5:$A$13,0))</f>
        <v/>
      </c>
      <c r="E495" s="36" t="n"/>
      <c r="F495" s="36" t="n"/>
      <c r="G495" s="36" t="n"/>
      <c r="H495" s="14">
        <f>INDEX(VarLab,MATCH($A495,VarKey,0))&amp;INDEX(MemLab,MATCH($C495&amp;"|"&amp;$B495,MemKey,0))</f>
        <v/>
      </c>
      <c r="I495" s="14">
        <f>INDEX(VarUnit,MATCH($A495,VarKey,0))</f>
        <v/>
      </c>
      <c r="J495" s="14">
        <f>INDEX(VarSrc,MATCH($A495,VarKey,0))</f>
        <v/>
      </c>
      <c r="K495" s="11">
        <f>CodePrefix&amp;$A495&amp;IF($C495="","","."&amp;$C495&amp;"."&amp;$B495)&amp;INDEX(VarEnd,MATCH($A495,VarKey,0))&amp;K$5</f>
        <v/>
      </c>
      <c r="L495" s="15">
        <f>$D495*L$749</f>
        <v/>
      </c>
      <c r="M495" s="16">
        <f>L495*(1-L927)+$D495*M$749*L927</f>
        <v/>
      </c>
      <c r="N495" s="16">
        <f>M495*(1-M927)+$D495*N$749*M927</f>
        <v/>
      </c>
      <c r="O495" s="16">
        <f>N495*(1-N927)+$D495*O$749*N927</f>
        <v/>
      </c>
      <c r="P495" s="16">
        <f>O495*(1-O927)+$D495*P$749*O927</f>
        <v/>
      </c>
      <c r="Q495" s="16">
        <f>P495*(1-P927)+$D495*Q$749*P927</f>
        <v/>
      </c>
      <c r="R495" s="16">
        <f>Q495*(1-Q927)+$D495*R$749*Q927</f>
        <v/>
      </c>
      <c r="S495" s="16">
        <f>R495*(1-R927)+$D495*S$749*R927</f>
        <v/>
      </c>
      <c r="T495" s="16">
        <f>S495*(1-S927)+$D495*T$749*S927</f>
        <v/>
      </c>
      <c r="U495" s="16">
        <f>T495*(1-T927)+$D495*U$749*T927</f>
        <v/>
      </c>
      <c r="V495" s="16">
        <f>U495*(1-U927)+$D495*V$749*U927</f>
        <v/>
      </c>
      <c r="W495" s="16">
        <f>V495*(1-V927)+$D495*W$749*V927</f>
        <v/>
      </c>
      <c r="X495" s="16">
        <f>W495*(1-W927)+$D495*X$749*W927</f>
        <v/>
      </c>
      <c r="Y495" s="16">
        <f>X495*(1-X927)+$D495*Y$749*X927</f>
        <v/>
      </c>
      <c r="Z495" s="16">
        <f>Y495*(1-Y927)+$D495*Z$749*Y927</f>
        <v/>
      </c>
      <c r="AA495" s="16">
        <f>Z495*(1-Z927)+$D495*AA$749*Z927</f>
        <v/>
      </c>
      <c r="AB495" s="16">
        <f>AA495*(1-AA927)+$D495*AB$749*AA927</f>
        <v/>
      </c>
      <c r="AC495" s="16">
        <f>AB495*(1-AB927)+$D495*AC$749*AB927</f>
        <v/>
      </c>
      <c r="AD495" s="16">
        <f>AC495*(1-AC927)+$D495*AD$749*AC927</f>
        <v/>
      </c>
      <c r="AF495" s="11">
        <f>CodePrefix&amp;$A495&amp;IF($C495="","","."&amp;$C495&amp;"."&amp;$B495)&amp;INDEX(VarEnd,MATCH($A495,VarKey,0))&amp;AF$5</f>
        <v/>
      </c>
      <c r="AG495" s="15">
        <f>$D495*AG$749</f>
        <v/>
      </c>
      <c r="AH495" s="16">
        <f>AG495*(1-AG927)+$D495*AH$749*AG927</f>
        <v/>
      </c>
      <c r="AI495" s="16">
        <f>AH495*(1-AH927)+$D495*AI$749*AH927</f>
        <v/>
      </c>
      <c r="AJ495" s="16">
        <f>AI495*(1-AI927)+$D495*AJ$749*AI927</f>
        <v/>
      </c>
      <c r="AK495" s="16">
        <f>AJ495*(1-AJ927)+$D495*AK$749*AJ927</f>
        <v/>
      </c>
      <c r="AL495" s="16">
        <f>AK495*(1-AK927)+$D495*AL$749*AK927</f>
        <v/>
      </c>
      <c r="AM495" s="16">
        <f>AL495*(1-AL927)+$D495*AM$749*AL927</f>
        <v/>
      </c>
      <c r="AN495" s="16">
        <f>AM495*(1-AM927)+$D495*AN$749*AM927</f>
        <v/>
      </c>
      <c r="AO495" s="16">
        <f>AN495*(1-AN927)+$D495*AO$749*AN927</f>
        <v/>
      </c>
      <c r="AP495" s="16">
        <f>AO495*(1-AO927)+$D495*AP$749*AO927</f>
        <v/>
      </c>
      <c r="AQ495" s="16">
        <f>AP495*(1-AP927)+$D495*AQ$749*AP927</f>
        <v/>
      </c>
      <c r="AR495" s="16">
        <f>AQ495*(1-AQ927)+$D495*AR$749*AQ927</f>
        <v/>
      </c>
      <c r="AS495" s="16">
        <f>AR495*(1-AR927)+$D495*AS$749*AR927</f>
        <v/>
      </c>
      <c r="AT495" s="16">
        <f>AS495*(1-AS927)+$D495*AT$749*AS927</f>
        <v/>
      </c>
      <c r="AU495" s="16">
        <f>AT495*(1-AT927)+$D495*AU$749*AT927</f>
        <v/>
      </c>
      <c r="AV495" s="16">
        <f>AU495*(1-AU927)+$D495*AV$749*AU927</f>
        <v/>
      </c>
      <c r="AW495" s="16">
        <f>AV495*(1-AV927)+$D495*AW$749*AV927</f>
        <v/>
      </c>
      <c r="AX495" s="16">
        <f>AW495*(1-AW927)+$D495*AX$749*AW927</f>
        <v/>
      </c>
      <c r="AY495" s="16">
        <f>AX495*(1-AX927)+$D495*AY$749*AX927</f>
        <v/>
      </c>
    </row>
    <row r="496" hidden="1" outlineLevel="1"/>
    <row r="497" hidden="1" outlineLevel="1">
      <c r="A497" s="14" t="inlineStr">
        <is>
          <t>fix</t>
        </is>
      </c>
      <c r="B497" s="14" t="inlineStr">
        <is>
          <t>coa</t>
        </is>
      </c>
      <c r="C497" s="14" t="inlineStr">
        <is>
          <t>pow</t>
        </is>
      </c>
      <c r="D497" s="41">
        <f>INDEX(Inputs_power!$R$5:$R$13,MATCH($B497,Inputs_power!$A$5:$A$13,0))</f>
        <v/>
      </c>
      <c r="E497" s="41">
        <f>INDEX(Inputs_power!$S$5:$S$13,MATCH($B497,Inputs_power!$A$5:$A$13,0))</f>
        <v/>
      </c>
      <c r="F497" s="36" t="n"/>
      <c r="G497" s="36" t="n"/>
      <c r="H497" s="14">
        <f>INDEX(VarLab,MATCH($A497,VarKey,0))&amp;INDEX(MemLab,MATCH($C497&amp;"|"&amp;$B497,MemKey,0))</f>
        <v/>
      </c>
      <c r="I497" s="14">
        <f>INDEX(VarUnit,MATCH($A497,VarKey,0))</f>
        <v/>
      </c>
      <c r="J497" s="14">
        <f>INDEX(VarSrc,MATCH($A497,VarKey,0))</f>
        <v/>
      </c>
      <c r="K497" s="11">
        <f>CodePrefix&amp;$A497&amp;IF($C497="","","."&amp;$C497&amp;"."&amp;$B497)&amp;INDEX(VarEnd,MATCH($A497,VarKey,0))&amp;K$5</f>
        <v/>
      </c>
      <c r="L497" s="15">
        <f>L477*$D497+$E497+L487</f>
        <v/>
      </c>
      <c r="M497" s="16">
        <f>M477*$D497+$E497+M487</f>
        <v/>
      </c>
      <c r="N497" s="16">
        <f>N477*$D497+$E497+N487</f>
        <v/>
      </c>
      <c r="O497" s="16">
        <f>O477*$D497+$E497+O487</f>
        <v/>
      </c>
      <c r="P497" s="16">
        <f>P477*$D497+$E497+P487</f>
        <v/>
      </c>
      <c r="Q497" s="16">
        <f>Q477*$D497+$E497+Q487</f>
        <v/>
      </c>
      <c r="R497" s="16">
        <f>R477*$D497+$E497+R487</f>
        <v/>
      </c>
      <c r="S497" s="16">
        <f>S477*$D497+$E497+S487</f>
        <v/>
      </c>
      <c r="T497" s="16">
        <f>T477*$D497+$E497+T487</f>
        <v/>
      </c>
      <c r="U497" s="16">
        <f>U477*$D497+$E497+U487</f>
        <v/>
      </c>
      <c r="V497" s="16">
        <f>V477*$D497+$E497+V487</f>
        <v/>
      </c>
      <c r="W497" s="16">
        <f>W477*$D497+$E497+W487</f>
        <v/>
      </c>
      <c r="X497" s="16">
        <f>X477*$D497+$E497+X487</f>
        <v/>
      </c>
      <c r="Y497" s="16">
        <f>Y477*$D497+$E497+Y487</f>
        <v/>
      </c>
      <c r="Z497" s="16">
        <f>Z477*$D497+$E497+Z487</f>
        <v/>
      </c>
      <c r="AA497" s="16">
        <f>AA477*$D497+$E497+AA487</f>
        <v/>
      </c>
      <c r="AB497" s="16">
        <f>AB477*$D497+$E497+AB487</f>
        <v/>
      </c>
      <c r="AC497" s="16">
        <f>AC477*$D497+$E497+AC487</f>
        <v/>
      </c>
      <c r="AD497" s="16">
        <f>AD477*$D497+$E497+AD487</f>
        <v/>
      </c>
      <c r="AF497" s="11">
        <f>CodePrefix&amp;$A497&amp;IF($C497="","","."&amp;$C497&amp;"."&amp;$B497)&amp;INDEX(VarEnd,MATCH($A497,VarKey,0))&amp;AF$5</f>
        <v/>
      </c>
      <c r="AG497" s="15">
        <f>AG477*$D497+$E497+AG487</f>
        <v/>
      </c>
      <c r="AH497" s="16">
        <f>AH477*$D497+$E497+AH487</f>
        <v/>
      </c>
      <c r="AI497" s="16">
        <f>AI477*$D497+$E497+AI487</f>
        <v/>
      </c>
      <c r="AJ497" s="16">
        <f>AJ477*$D497+$E497+AJ487</f>
        <v/>
      </c>
      <c r="AK497" s="16">
        <f>AK477*$D497+$E497+AK487</f>
        <v/>
      </c>
      <c r="AL497" s="16">
        <f>AL477*$D497+$E497+AL487</f>
        <v/>
      </c>
      <c r="AM497" s="16">
        <f>AM477*$D497+$E497+AM487</f>
        <v/>
      </c>
      <c r="AN497" s="16">
        <f>AN477*$D497+$E497+AN487</f>
        <v/>
      </c>
      <c r="AO497" s="16">
        <f>AO477*$D497+$E497+AO487</f>
        <v/>
      </c>
      <c r="AP497" s="16">
        <f>AP477*$D497+$E497+AP487</f>
        <v/>
      </c>
      <c r="AQ497" s="16">
        <f>AQ477*$D497+$E497+AQ487</f>
        <v/>
      </c>
      <c r="AR497" s="16">
        <f>AR477*$D497+$E497+AR487</f>
        <v/>
      </c>
      <c r="AS497" s="16">
        <f>AS477*$D497+$E497+AS487</f>
        <v/>
      </c>
      <c r="AT497" s="16">
        <f>AT477*$D497+$E497+AT487</f>
        <v/>
      </c>
      <c r="AU497" s="16">
        <f>AU477*$D497+$E497+AU487</f>
        <v/>
      </c>
      <c r="AV497" s="16">
        <f>AV477*$D497+$E497+AV487</f>
        <v/>
      </c>
      <c r="AW497" s="16">
        <f>AW477*$D497+$E497+AW487</f>
        <v/>
      </c>
      <c r="AX497" s="16">
        <f>AX477*$D497+$E497+AX487</f>
        <v/>
      </c>
      <c r="AY497" s="16">
        <f>AY477*$D497+$E497+AY487</f>
        <v/>
      </c>
    </row>
    <row r="498" hidden="1" outlineLevel="1">
      <c r="A498" s="14" t="inlineStr">
        <is>
          <t>fix</t>
        </is>
      </c>
      <c r="B498" s="14" t="inlineStr">
        <is>
          <t>nga</t>
        </is>
      </c>
      <c r="C498" s="14" t="inlineStr">
        <is>
          <t>pow</t>
        </is>
      </c>
      <c r="D498" s="41">
        <f>INDEX(Inputs_power!$R$5:$R$13,MATCH($B498,Inputs_power!$A$5:$A$13,0))</f>
        <v/>
      </c>
      <c r="E498" s="41">
        <f>INDEX(Inputs_power!$S$5:$S$13,MATCH($B498,Inputs_power!$A$5:$A$13,0))</f>
        <v/>
      </c>
      <c r="F498" s="36" t="n"/>
      <c r="G498" s="36" t="n"/>
      <c r="H498" s="14">
        <f>INDEX(VarLab,MATCH($A498,VarKey,0))&amp;INDEX(MemLab,MATCH($C498&amp;"|"&amp;$B498,MemKey,0))</f>
        <v/>
      </c>
      <c r="I498" s="14">
        <f>INDEX(VarUnit,MATCH($A498,VarKey,0))</f>
        <v/>
      </c>
      <c r="J498" s="14">
        <f>INDEX(VarSrc,MATCH($A498,VarKey,0))</f>
        <v/>
      </c>
      <c r="K498" s="11">
        <f>CodePrefix&amp;$A498&amp;IF($C498="","","."&amp;$C498&amp;"."&amp;$B498)&amp;INDEX(VarEnd,MATCH($A498,VarKey,0))&amp;K$5</f>
        <v/>
      </c>
      <c r="L498" s="15">
        <f>L478*$D498+$E498+L488</f>
        <v/>
      </c>
      <c r="M498" s="16">
        <f>M478*$D498+$E498+M488</f>
        <v/>
      </c>
      <c r="N498" s="16">
        <f>N478*$D498+$E498+N488</f>
        <v/>
      </c>
      <c r="O498" s="16">
        <f>O478*$D498+$E498+O488</f>
        <v/>
      </c>
      <c r="P498" s="16">
        <f>P478*$D498+$E498+P488</f>
        <v/>
      </c>
      <c r="Q498" s="16">
        <f>Q478*$D498+$E498+Q488</f>
        <v/>
      </c>
      <c r="R498" s="16">
        <f>R478*$D498+$E498+R488</f>
        <v/>
      </c>
      <c r="S498" s="16">
        <f>S478*$D498+$E498+S488</f>
        <v/>
      </c>
      <c r="T498" s="16">
        <f>T478*$D498+$E498+T488</f>
        <v/>
      </c>
      <c r="U498" s="16">
        <f>U478*$D498+$E498+U488</f>
        <v/>
      </c>
      <c r="V498" s="16">
        <f>V478*$D498+$E498+V488</f>
        <v/>
      </c>
      <c r="W498" s="16">
        <f>W478*$D498+$E498+W488</f>
        <v/>
      </c>
      <c r="X498" s="16">
        <f>X478*$D498+$E498+X488</f>
        <v/>
      </c>
      <c r="Y498" s="16">
        <f>Y478*$D498+$E498+Y488</f>
        <v/>
      </c>
      <c r="Z498" s="16">
        <f>Z478*$D498+$E498+Z488</f>
        <v/>
      </c>
      <c r="AA498" s="16">
        <f>AA478*$D498+$E498+AA488</f>
        <v/>
      </c>
      <c r="AB498" s="16">
        <f>AB478*$D498+$E498+AB488</f>
        <v/>
      </c>
      <c r="AC498" s="16">
        <f>AC478*$D498+$E498+AC488</f>
        <v/>
      </c>
      <c r="AD498" s="16">
        <f>AD478*$D498+$E498+AD488</f>
        <v/>
      </c>
      <c r="AF498" s="11">
        <f>CodePrefix&amp;$A498&amp;IF($C498="","","."&amp;$C498&amp;"."&amp;$B498)&amp;INDEX(VarEnd,MATCH($A498,VarKey,0))&amp;AF$5</f>
        <v/>
      </c>
      <c r="AG498" s="15">
        <f>AG478*$D498+$E498+AG488</f>
        <v/>
      </c>
      <c r="AH498" s="16">
        <f>AH478*$D498+$E498+AH488</f>
        <v/>
      </c>
      <c r="AI498" s="16">
        <f>AI478*$D498+$E498+AI488</f>
        <v/>
      </c>
      <c r="AJ498" s="16">
        <f>AJ478*$D498+$E498+AJ488</f>
        <v/>
      </c>
      <c r="AK498" s="16">
        <f>AK478*$D498+$E498+AK488</f>
        <v/>
      </c>
      <c r="AL498" s="16">
        <f>AL478*$D498+$E498+AL488</f>
        <v/>
      </c>
      <c r="AM498" s="16">
        <f>AM478*$D498+$E498+AM488</f>
        <v/>
      </c>
      <c r="AN498" s="16">
        <f>AN478*$D498+$E498+AN488</f>
        <v/>
      </c>
      <c r="AO498" s="16">
        <f>AO478*$D498+$E498+AO488</f>
        <v/>
      </c>
      <c r="AP498" s="16">
        <f>AP478*$D498+$E498+AP488</f>
        <v/>
      </c>
      <c r="AQ498" s="16">
        <f>AQ478*$D498+$E498+AQ488</f>
        <v/>
      </c>
      <c r="AR498" s="16">
        <f>AR478*$D498+$E498+AR488</f>
        <v/>
      </c>
      <c r="AS498" s="16">
        <f>AS478*$D498+$E498+AS488</f>
        <v/>
      </c>
      <c r="AT498" s="16">
        <f>AT478*$D498+$E498+AT488</f>
        <v/>
      </c>
      <c r="AU498" s="16">
        <f>AU478*$D498+$E498+AU488</f>
        <v/>
      </c>
      <c r="AV498" s="16">
        <f>AV478*$D498+$E498+AV488</f>
        <v/>
      </c>
      <c r="AW498" s="16">
        <f>AW478*$D498+$E498+AW488</f>
        <v/>
      </c>
      <c r="AX498" s="16">
        <f>AX478*$D498+$E498+AX488</f>
        <v/>
      </c>
      <c r="AY498" s="16">
        <f>AY478*$D498+$E498+AY488</f>
        <v/>
      </c>
    </row>
    <row r="499" hidden="1" outlineLevel="1">
      <c r="A499" s="14" t="inlineStr">
        <is>
          <t>fix</t>
        </is>
      </c>
      <c r="B499" s="14" t="inlineStr">
        <is>
          <t>oop</t>
        </is>
      </c>
      <c r="C499" s="14" t="inlineStr">
        <is>
          <t>pow</t>
        </is>
      </c>
      <c r="D499" s="41">
        <f>INDEX(Inputs_power!$R$5:$R$13,MATCH($B499,Inputs_power!$A$5:$A$13,0))</f>
        <v/>
      </c>
      <c r="E499" s="41">
        <f>INDEX(Inputs_power!$S$5:$S$13,MATCH($B499,Inputs_power!$A$5:$A$13,0))</f>
        <v/>
      </c>
      <c r="F499" s="36" t="n"/>
      <c r="G499" s="36" t="n"/>
      <c r="H499" s="14">
        <f>INDEX(VarLab,MATCH($A499,VarKey,0))&amp;INDEX(MemLab,MATCH($C499&amp;"|"&amp;$B499,MemKey,0))</f>
        <v/>
      </c>
      <c r="I499" s="14">
        <f>INDEX(VarUnit,MATCH($A499,VarKey,0))</f>
        <v/>
      </c>
      <c r="J499" s="14">
        <f>INDEX(VarSrc,MATCH($A499,VarKey,0))</f>
        <v/>
      </c>
      <c r="K499" s="11">
        <f>CodePrefix&amp;$A499&amp;IF($C499="","","."&amp;$C499&amp;"."&amp;$B499)&amp;INDEX(VarEnd,MATCH($A499,VarKey,0))&amp;K$5</f>
        <v/>
      </c>
      <c r="L499" s="15">
        <f>L479*$D499+$E499+L489</f>
        <v/>
      </c>
      <c r="M499" s="16">
        <f>M479*$D499+$E499+M489</f>
        <v/>
      </c>
      <c r="N499" s="16">
        <f>N479*$D499+$E499+N489</f>
        <v/>
      </c>
      <c r="O499" s="16">
        <f>O479*$D499+$E499+O489</f>
        <v/>
      </c>
      <c r="P499" s="16">
        <f>P479*$D499+$E499+P489</f>
        <v/>
      </c>
      <c r="Q499" s="16">
        <f>Q479*$D499+$E499+Q489</f>
        <v/>
      </c>
      <c r="R499" s="16">
        <f>R479*$D499+$E499+R489</f>
        <v/>
      </c>
      <c r="S499" s="16">
        <f>S479*$D499+$E499+S489</f>
        <v/>
      </c>
      <c r="T499" s="16">
        <f>T479*$D499+$E499+T489</f>
        <v/>
      </c>
      <c r="U499" s="16">
        <f>U479*$D499+$E499+U489</f>
        <v/>
      </c>
      <c r="V499" s="16">
        <f>V479*$D499+$E499+V489</f>
        <v/>
      </c>
      <c r="W499" s="16">
        <f>W479*$D499+$E499+W489</f>
        <v/>
      </c>
      <c r="X499" s="16">
        <f>X479*$D499+$E499+X489</f>
        <v/>
      </c>
      <c r="Y499" s="16">
        <f>Y479*$D499+$E499+Y489</f>
        <v/>
      </c>
      <c r="Z499" s="16">
        <f>Z479*$D499+$E499+Z489</f>
        <v/>
      </c>
      <c r="AA499" s="16">
        <f>AA479*$D499+$E499+AA489</f>
        <v/>
      </c>
      <c r="AB499" s="16">
        <f>AB479*$D499+$E499+AB489</f>
        <v/>
      </c>
      <c r="AC499" s="16">
        <f>AC479*$D499+$E499+AC489</f>
        <v/>
      </c>
      <c r="AD499" s="16">
        <f>AD479*$D499+$E499+AD489</f>
        <v/>
      </c>
      <c r="AF499" s="11">
        <f>CodePrefix&amp;$A499&amp;IF($C499="","","."&amp;$C499&amp;"."&amp;$B499)&amp;INDEX(VarEnd,MATCH($A499,VarKey,0))&amp;AF$5</f>
        <v/>
      </c>
      <c r="AG499" s="15">
        <f>AG479*$D499+$E499+AG489</f>
        <v/>
      </c>
      <c r="AH499" s="16">
        <f>AH479*$D499+$E499+AH489</f>
        <v/>
      </c>
      <c r="AI499" s="16">
        <f>AI479*$D499+$E499+AI489</f>
        <v/>
      </c>
      <c r="AJ499" s="16">
        <f>AJ479*$D499+$E499+AJ489</f>
        <v/>
      </c>
      <c r="AK499" s="16">
        <f>AK479*$D499+$E499+AK489</f>
        <v/>
      </c>
      <c r="AL499" s="16">
        <f>AL479*$D499+$E499+AL489</f>
        <v/>
      </c>
      <c r="AM499" s="16">
        <f>AM479*$D499+$E499+AM489</f>
        <v/>
      </c>
      <c r="AN499" s="16">
        <f>AN479*$D499+$E499+AN489</f>
        <v/>
      </c>
      <c r="AO499" s="16">
        <f>AO479*$D499+$E499+AO489</f>
        <v/>
      </c>
      <c r="AP499" s="16">
        <f>AP479*$D499+$E499+AP489</f>
        <v/>
      </c>
      <c r="AQ499" s="16">
        <f>AQ479*$D499+$E499+AQ489</f>
        <v/>
      </c>
      <c r="AR499" s="16">
        <f>AR479*$D499+$E499+AR489</f>
        <v/>
      </c>
      <c r="AS499" s="16">
        <f>AS479*$D499+$E499+AS489</f>
        <v/>
      </c>
      <c r="AT499" s="16">
        <f>AT479*$D499+$E499+AT489</f>
        <v/>
      </c>
      <c r="AU499" s="16">
        <f>AU479*$D499+$E499+AU489</f>
        <v/>
      </c>
      <c r="AV499" s="16">
        <f>AV479*$D499+$E499+AV489</f>
        <v/>
      </c>
      <c r="AW499" s="16">
        <f>AW479*$D499+$E499+AW489</f>
        <v/>
      </c>
      <c r="AX499" s="16">
        <f>AX479*$D499+$E499+AX489</f>
        <v/>
      </c>
      <c r="AY499" s="16">
        <f>AY479*$D499+$E499+AY489</f>
        <v/>
      </c>
    </row>
    <row r="500" hidden="1" outlineLevel="1">
      <c r="A500" s="14" t="inlineStr">
        <is>
          <t>fix</t>
        </is>
      </c>
      <c r="B500" s="14" t="inlineStr">
        <is>
          <t>nuc</t>
        </is>
      </c>
      <c r="C500" s="14" t="inlineStr">
        <is>
          <t>pow</t>
        </is>
      </c>
      <c r="D500" s="41">
        <f>INDEX(Inputs_power!$R$5:$R$13,MATCH($B500,Inputs_power!$A$5:$A$13,0))</f>
        <v/>
      </c>
      <c r="E500" s="41">
        <f>INDEX(Inputs_power!$S$5:$S$13,MATCH($B500,Inputs_power!$A$5:$A$13,0))</f>
        <v/>
      </c>
      <c r="F500" s="36" t="n"/>
      <c r="G500" s="36" t="n"/>
      <c r="H500" s="14">
        <f>INDEX(VarLab,MATCH($A500,VarKey,0))&amp;INDEX(MemLab,MATCH($C500&amp;"|"&amp;$B500,MemKey,0))</f>
        <v/>
      </c>
      <c r="I500" s="14">
        <f>INDEX(VarUnit,MATCH($A500,VarKey,0))</f>
        <v/>
      </c>
      <c r="J500" s="14">
        <f>INDEX(VarSrc,MATCH($A500,VarKey,0))</f>
        <v/>
      </c>
      <c r="K500" s="11">
        <f>CodePrefix&amp;$A500&amp;IF($C500="","","."&amp;$C500&amp;"."&amp;$B500)&amp;INDEX(VarEnd,MATCH($A500,VarKey,0))&amp;K$5</f>
        <v/>
      </c>
      <c r="L500" s="15">
        <f>L480*$D500+$E500+L490</f>
        <v/>
      </c>
      <c r="M500" s="16">
        <f>M480*$D500+$E500+M490</f>
        <v/>
      </c>
      <c r="N500" s="16">
        <f>N480*$D500+$E500+N490</f>
        <v/>
      </c>
      <c r="O500" s="16">
        <f>O480*$D500+$E500+O490</f>
        <v/>
      </c>
      <c r="P500" s="16">
        <f>P480*$D500+$E500+P490</f>
        <v/>
      </c>
      <c r="Q500" s="16">
        <f>Q480*$D500+$E500+Q490</f>
        <v/>
      </c>
      <c r="R500" s="16">
        <f>R480*$D500+$E500+R490</f>
        <v/>
      </c>
      <c r="S500" s="16">
        <f>S480*$D500+$E500+S490</f>
        <v/>
      </c>
      <c r="T500" s="16">
        <f>T480*$D500+$E500+T490</f>
        <v/>
      </c>
      <c r="U500" s="16">
        <f>U480*$D500+$E500+U490</f>
        <v/>
      </c>
      <c r="V500" s="16">
        <f>V480*$D500+$E500+V490</f>
        <v/>
      </c>
      <c r="W500" s="16">
        <f>W480*$D500+$E500+W490</f>
        <v/>
      </c>
      <c r="X500" s="16">
        <f>X480*$D500+$E500+X490</f>
        <v/>
      </c>
      <c r="Y500" s="16">
        <f>Y480*$D500+$E500+Y490</f>
        <v/>
      </c>
      <c r="Z500" s="16">
        <f>Z480*$D500+$E500+Z490</f>
        <v/>
      </c>
      <c r="AA500" s="16">
        <f>AA480*$D500+$E500+AA490</f>
        <v/>
      </c>
      <c r="AB500" s="16">
        <f>AB480*$D500+$E500+AB490</f>
        <v/>
      </c>
      <c r="AC500" s="16">
        <f>AC480*$D500+$E500+AC490</f>
        <v/>
      </c>
      <c r="AD500" s="16">
        <f>AD480*$D500+$E500+AD490</f>
        <v/>
      </c>
      <c r="AF500" s="11">
        <f>CodePrefix&amp;$A500&amp;IF($C500="","","."&amp;$C500&amp;"."&amp;$B500)&amp;INDEX(VarEnd,MATCH($A500,VarKey,0))&amp;AF$5</f>
        <v/>
      </c>
      <c r="AG500" s="15">
        <f>AG480*$D500+$E500+AG490</f>
        <v/>
      </c>
      <c r="AH500" s="16">
        <f>AH480*$D500+$E500+AH490</f>
        <v/>
      </c>
      <c r="AI500" s="16">
        <f>AI480*$D500+$E500+AI490</f>
        <v/>
      </c>
      <c r="AJ500" s="16">
        <f>AJ480*$D500+$E500+AJ490</f>
        <v/>
      </c>
      <c r="AK500" s="16">
        <f>AK480*$D500+$E500+AK490</f>
        <v/>
      </c>
      <c r="AL500" s="16">
        <f>AL480*$D500+$E500+AL490</f>
        <v/>
      </c>
      <c r="AM500" s="16">
        <f>AM480*$D500+$E500+AM490</f>
        <v/>
      </c>
      <c r="AN500" s="16">
        <f>AN480*$D500+$E500+AN490</f>
        <v/>
      </c>
      <c r="AO500" s="16">
        <f>AO480*$D500+$E500+AO490</f>
        <v/>
      </c>
      <c r="AP500" s="16">
        <f>AP480*$D500+$E500+AP490</f>
        <v/>
      </c>
      <c r="AQ500" s="16">
        <f>AQ480*$D500+$E500+AQ490</f>
        <v/>
      </c>
      <c r="AR500" s="16">
        <f>AR480*$D500+$E500+AR490</f>
        <v/>
      </c>
      <c r="AS500" s="16">
        <f>AS480*$D500+$E500+AS490</f>
        <v/>
      </c>
      <c r="AT500" s="16">
        <f>AT480*$D500+$E500+AT490</f>
        <v/>
      </c>
      <c r="AU500" s="16">
        <f>AU480*$D500+$E500+AU490</f>
        <v/>
      </c>
      <c r="AV500" s="16">
        <f>AV480*$D500+$E500+AV490</f>
        <v/>
      </c>
      <c r="AW500" s="16">
        <f>AW480*$D500+$E500+AW490</f>
        <v/>
      </c>
      <c r="AX500" s="16">
        <f>AX480*$D500+$E500+AX490</f>
        <v/>
      </c>
      <c r="AY500" s="16">
        <f>AY480*$D500+$E500+AY490</f>
        <v/>
      </c>
    </row>
    <row r="501" hidden="1" outlineLevel="1">
      <c r="A501" s="14" t="inlineStr">
        <is>
          <t>fix</t>
        </is>
      </c>
      <c r="B501" s="14" t="inlineStr">
        <is>
          <t>wnd</t>
        </is>
      </c>
      <c r="C501" s="14" t="inlineStr">
        <is>
          <t>pow</t>
        </is>
      </c>
      <c r="D501" s="41">
        <f>INDEX(Inputs_power!$R$5:$R$13,MATCH($B501,Inputs_power!$A$5:$A$13,0))</f>
        <v/>
      </c>
      <c r="E501" s="41">
        <f>INDEX(Inputs_power!$S$5:$S$13,MATCH($B501,Inputs_power!$A$5:$A$13,0))</f>
        <v/>
      </c>
      <c r="F501" s="36" t="n"/>
      <c r="G501" s="36" t="n"/>
      <c r="H501" s="14">
        <f>INDEX(VarLab,MATCH($A501,VarKey,0))&amp;INDEX(MemLab,MATCH($C501&amp;"|"&amp;$B501,MemKey,0))</f>
        <v/>
      </c>
      <c r="I501" s="14">
        <f>INDEX(VarUnit,MATCH($A501,VarKey,0))</f>
        <v/>
      </c>
      <c r="J501" s="14">
        <f>INDEX(VarSrc,MATCH($A501,VarKey,0))</f>
        <v/>
      </c>
      <c r="K501" s="11">
        <f>CodePrefix&amp;$A501&amp;IF($C501="","","."&amp;$C501&amp;"."&amp;$B501)&amp;INDEX(VarEnd,MATCH($A501,VarKey,0))&amp;K$5</f>
        <v/>
      </c>
      <c r="L501" s="15">
        <f>L481*$D501+$E501+L491</f>
        <v/>
      </c>
      <c r="M501" s="16">
        <f>M481*$D501+$E501+M491</f>
        <v/>
      </c>
      <c r="N501" s="16">
        <f>N481*$D501+$E501+N491</f>
        <v/>
      </c>
      <c r="O501" s="16">
        <f>O481*$D501+$E501+O491</f>
        <v/>
      </c>
      <c r="P501" s="16">
        <f>P481*$D501+$E501+P491</f>
        <v/>
      </c>
      <c r="Q501" s="16">
        <f>Q481*$D501+$E501+Q491</f>
        <v/>
      </c>
      <c r="R501" s="16">
        <f>R481*$D501+$E501+R491</f>
        <v/>
      </c>
      <c r="S501" s="16">
        <f>S481*$D501+$E501+S491</f>
        <v/>
      </c>
      <c r="T501" s="16">
        <f>T481*$D501+$E501+T491</f>
        <v/>
      </c>
      <c r="U501" s="16">
        <f>U481*$D501+$E501+U491</f>
        <v/>
      </c>
      <c r="V501" s="16">
        <f>V481*$D501+$E501+V491</f>
        <v/>
      </c>
      <c r="W501" s="16">
        <f>W481*$D501+$E501+W491</f>
        <v/>
      </c>
      <c r="X501" s="16">
        <f>X481*$D501+$E501+X491</f>
        <v/>
      </c>
      <c r="Y501" s="16">
        <f>Y481*$D501+$E501+Y491</f>
        <v/>
      </c>
      <c r="Z501" s="16">
        <f>Z481*$D501+$E501+Z491</f>
        <v/>
      </c>
      <c r="AA501" s="16">
        <f>AA481*$D501+$E501+AA491</f>
        <v/>
      </c>
      <c r="AB501" s="16">
        <f>AB481*$D501+$E501+AB491</f>
        <v/>
      </c>
      <c r="AC501" s="16">
        <f>AC481*$D501+$E501+AC491</f>
        <v/>
      </c>
      <c r="AD501" s="16">
        <f>AD481*$D501+$E501+AD491</f>
        <v/>
      </c>
      <c r="AF501" s="11">
        <f>CodePrefix&amp;$A501&amp;IF($C501="","","."&amp;$C501&amp;"."&amp;$B501)&amp;INDEX(VarEnd,MATCH($A501,VarKey,0))&amp;AF$5</f>
        <v/>
      </c>
      <c r="AG501" s="15">
        <f>AG481*$D501+$E501+AG491</f>
        <v/>
      </c>
      <c r="AH501" s="16">
        <f>AH481*$D501+$E501+AH491</f>
        <v/>
      </c>
      <c r="AI501" s="16">
        <f>AI481*$D501+$E501+AI491</f>
        <v/>
      </c>
      <c r="AJ501" s="16">
        <f>AJ481*$D501+$E501+AJ491</f>
        <v/>
      </c>
      <c r="AK501" s="16">
        <f>AK481*$D501+$E501+AK491</f>
        <v/>
      </c>
      <c r="AL501" s="16">
        <f>AL481*$D501+$E501+AL491</f>
        <v/>
      </c>
      <c r="AM501" s="16">
        <f>AM481*$D501+$E501+AM491</f>
        <v/>
      </c>
      <c r="AN501" s="16">
        <f>AN481*$D501+$E501+AN491</f>
        <v/>
      </c>
      <c r="AO501" s="16">
        <f>AO481*$D501+$E501+AO491</f>
        <v/>
      </c>
      <c r="AP501" s="16">
        <f>AP481*$D501+$E501+AP491</f>
        <v/>
      </c>
      <c r="AQ501" s="16">
        <f>AQ481*$D501+$E501+AQ491</f>
        <v/>
      </c>
      <c r="AR501" s="16">
        <f>AR481*$D501+$E501+AR491</f>
        <v/>
      </c>
      <c r="AS501" s="16">
        <f>AS481*$D501+$E501+AS491</f>
        <v/>
      </c>
      <c r="AT501" s="16">
        <f>AT481*$D501+$E501+AT491</f>
        <v/>
      </c>
      <c r="AU501" s="16">
        <f>AU481*$D501+$E501+AU491</f>
        <v/>
      </c>
      <c r="AV501" s="16">
        <f>AV481*$D501+$E501+AV491</f>
        <v/>
      </c>
      <c r="AW501" s="16">
        <f>AW481*$D501+$E501+AW491</f>
        <v/>
      </c>
      <c r="AX501" s="16">
        <f>AX481*$D501+$E501+AX491</f>
        <v/>
      </c>
      <c r="AY501" s="16">
        <f>AY481*$D501+$E501+AY491</f>
        <v/>
      </c>
    </row>
    <row r="502" hidden="1" outlineLevel="1">
      <c r="A502" s="14" t="inlineStr">
        <is>
          <t>fix</t>
        </is>
      </c>
      <c r="B502" s="14" t="inlineStr">
        <is>
          <t>sol</t>
        </is>
      </c>
      <c r="C502" s="14" t="inlineStr">
        <is>
          <t>pow</t>
        </is>
      </c>
      <c r="D502" s="41">
        <f>INDEX(Inputs_power!$R$5:$R$13,MATCH($B502,Inputs_power!$A$5:$A$13,0))</f>
        <v/>
      </c>
      <c r="E502" s="41">
        <f>INDEX(Inputs_power!$S$5:$S$13,MATCH($B502,Inputs_power!$A$5:$A$13,0))</f>
        <v/>
      </c>
      <c r="F502" s="36" t="n"/>
      <c r="G502" s="36" t="n"/>
      <c r="H502" s="14">
        <f>INDEX(VarLab,MATCH($A502,VarKey,0))&amp;INDEX(MemLab,MATCH($C502&amp;"|"&amp;$B502,MemKey,0))</f>
        <v/>
      </c>
      <c r="I502" s="14">
        <f>INDEX(VarUnit,MATCH($A502,VarKey,0))</f>
        <v/>
      </c>
      <c r="J502" s="14">
        <f>INDEX(VarSrc,MATCH($A502,VarKey,0))</f>
        <v/>
      </c>
      <c r="K502" s="11">
        <f>CodePrefix&amp;$A502&amp;IF($C502="","","."&amp;$C502&amp;"."&amp;$B502)&amp;INDEX(VarEnd,MATCH($A502,VarKey,0))&amp;K$5</f>
        <v/>
      </c>
      <c r="L502" s="15">
        <f>L482*$D502+$E502+L492</f>
        <v/>
      </c>
      <c r="M502" s="16">
        <f>M482*$D502+$E502+M492</f>
        <v/>
      </c>
      <c r="N502" s="16">
        <f>N482*$D502+$E502+N492</f>
        <v/>
      </c>
      <c r="O502" s="16">
        <f>O482*$D502+$E502+O492</f>
        <v/>
      </c>
      <c r="P502" s="16">
        <f>P482*$D502+$E502+P492</f>
        <v/>
      </c>
      <c r="Q502" s="16">
        <f>Q482*$D502+$E502+Q492</f>
        <v/>
      </c>
      <c r="R502" s="16">
        <f>R482*$D502+$E502+R492</f>
        <v/>
      </c>
      <c r="S502" s="16">
        <f>S482*$D502+$E502+S492</f>
        <v/>
      </c>
      <c r="T502" s="16">
        <f>T482*$D502+$E502+T492</f>
        <v/>
      </c>
      <c r="U502" s="16">
        <f>U482*$D502+$E502+U492</f>
        <v/>
      </c>
      <c r="V502" s="16">
        <f>V482*$D502+$E502+V492</f>
        <v/>
      </c>
      <c r="W502" s="16">
        <f>W482*$D502+$E502+W492</f>
        <v/>
      </c>
      <c r="X502" s="16">
        <f>X482*$D502+$E502+X492</f>
        <v/>
      </c>
      <c r="Y502" s="16">
        <f>Y482*$D502+$E502+Y492</f>
        <v/>
      </c>
      <c r="Z502" s="16">
        <f>Z482*$D502+$E502+Z492</f>
        <v/>
      </c>
      <c r="AA502" s="16">
        <f>AA482*$D502+$E502+AA492</f>
        <v/>
      </c>
      <c r="AB502" s="16">
        <f>AB482*$D502+$E502+AB492</f>
        <v/>
      </c>
      <c r="AC502" s="16">
        <f>AC482*$D502+$E502+AC492</f>
        <v/>
      </c>
      <c r="AD502" s="16">
        <f>AD482*$D502+$E502+AD492</f>
        <v/>
      </c>
      <c r="AF502" s="11">
        <f>CodePrefix&amp;$A502&amp;IF($C502="","","."&amp;$C502&amp;"."&amp;$B502)&amp;INDEX(VarEnd,MATCH($A502,VarKey,0))&amp;AF$5</f>
        <v/>
      </c>
      <c r="AG502" s="15">
        <f>AG482*$D502+$E502+AG492</f>
        <v/>
      </c>
      <c r="AH502" s="16">
        <f>AH482*$D502+$E502+AH492</f>
        <v/>
      </c>
      <c r="AI502" s="16">
        <f>AI482*$D502+$E502+AI492</f>
        <v/>
      </c>
      <c r="AJ502" s="16">
        <f>AJ482*$D502+$E502+AJ492</f>
        <v/>
      </c>
      <c r="AK502" s="16">
        <f>AK482*$D502+$E502+AK492</f>
        <v/>
      </c>
      <c r="AL502" s="16">
        <f>AL482*$D502+$E502+AL492</f>
        <v/>
      </c>
      <c r="AM502" s="16">
        <f>AM482*$D502+$E502+AM492</f>
        <v/>
      </c>
      <c r="AN502" s="16">
        <f>AN482*$D502+$E502+AN492</f>
        <v/>
      </c>
      <c r="AO502" s="16">
        <f>AO482*$D502+$E502+AO492</f>
        <v/>
      </c>
      <c r="AP502" s="16">
        <f>AP482*$D502+$E502+AP492</f>
        <v/>
      </c>
      <c r="AQ502" s="16">
        <f>AQ482*$D502+$E502+AQ492</f>
        <v/>
      </c>
      <c r="AR502" s="16">
        <f>AR482*$D502+$E502+AR492</f>
        <v/>
      </c>
      <c r="AS502" s="16">
        <f>AS482*$D502+$E502+AS492</f>
        <v/>
      </c>
      <c r="AT502" s="16">
        <f>AT482*$D502+$E502+AT492</f>
        <v/>
      </c>
      <c r="AU502" s="16">
        <f>AU482*$D502+$E502+AU492</f>
        <v/>
      </c>
      <c r="AV502" s="16">
        <f>AV482*$D502+$E502+AV492</f>
        <v/>
      </c>
      <c r="AW502" s="16">
        <f>AW482*$D502+$E502+AW492</f>
        <v/>
      </c>
      <c r="AX502" s="16">
        <f>AX482*$D502+$E502+AX492</f>
        <v/>
      </c>
      <c r="AY502" s="16">
        <f>AY482*$D502+$E502+AY492</f>
        <v/>
      </c>
    </row>
    <row r="503" hidden="1" outlineLevel="1">
      <c r="A503" s="14" t="inlineStr">
        <is>
          <t>fix</t>
        </is>
      </c>
      <c r="B503" s="14" t="inlineStr">
        <is>
          <t>hyd</t>
        </is>
      </c>
      <c r="C503" s="14" t="inlineStr">
        <is>
          <t>pow</t>
        </is>
      </c>
      <c r="D503" s="41">
        <f>INDEX(Inputs_power!$R$5:$R$13,MATCH($B503,Inputs_power!$A$5:$A$13,0))</f>
        <v/>
      </c>
      <c r="E503" s="41">
        <f>INDEX(Inputs_power!$S$5:$S$13,MATCH($B503,Inputs_power!$A$5:$A$13,0))</f>
        <v/>
      </c>
      <c r="F503" s="36" t="n"/>
      <c r="G503" s="36" t="n"/>
      <c r="H503" s="14">
        <f>INDEX(VarLab,MATCH($A503,VarKey,0))&amp;INDEX(MemLab,MATCH($C503&amp;"|"&amp;$B503,MemKey,0))</f>
        <v/>
      </c>
      <c r="I503" s="14">
        <f>INDEX(VarUnit,MATCH($A503,VarKey,0))</f>
        <v/>
      </c>
      <c r="J503" s="14">
        <f>INDEX(VarSrc,MATCH($A503,VarKey,0))</f>
        <v/>
      </c>
      <c r="K503" s="11">
        <f>CodePrefix&amp;$A503&amp;IF($C503="","","."&amp;$C503&amp;"."&amp;$B503)&amp;INDEX(VarEnd,MATCH($A503,VarKey,0))&amp;K$5</f>
        <v/>
      </c>
      <c r="L503" s="15">
        <f>L483*$D503+$E503+L493</f>
        <v/>
      </c>
      <c r="M503" s="16">
        <f>M483*$D503+$E503+M493</f>
        <v/>
      </c>
      <c r="N503" s="16">
        <f>N483*$D503+$E503+N493</f>
        <v/>
      </c>
      <c r="O503" s="16">
        <f>O483*$D503+$E503+O493</f>
        <v/>
      </c>
      <c r="P503" s="16">
        <f>P483*$D503+$E503+P493</f>
        <v/>
      </c>
      <c r="Q503" s="16">
        <f>Q483*$D503+$E503+Q493</f>
        <v/>
      </c>
      <c r="R503" s="16">
        <f>R483*$D503+$E503+R493</f>
        <v/>
      </c>
      <c r="S503" s="16">
        <f>S483*$D503+$E503+S493</f>
        <v/>
      </c>
      <c r="T503" s="16">
        <f>T483*$D503+$E503+T493</f>
        <v/>
      </c>
      <c r="U503" s="16">
        <f>U483*$D503+$E503+U493</f>
        <v/>
      </c>
      <c r="V503" s="16">
        <f>V483*$D503+$E503+V493</f>
        <v/>
      </c>
      <c r="W503" s="16">
        <f>W483*$D503+$E503+W493</f>
        <v/>
      </c>
      <c r="X503" s="16">
        <f>X483*$D503+$E503+X493</f>
        <v/>
      </c>
      <c r="Y503" s="16">
        <f>Y483*$D503+$E503+Y493</f>
        <v/>
      </c>
      <c r="Z503" s="16">
        <f>Z483*$D503+$E503+Z493</f>
        <v/>
      </c>
      <c r="AA503" s="16">
        <f>AA483*$D503+$E503+AA493</f>
        <v/>
      </c>
      <c r="AB503" s="16">
        <f>AB483*$D503+$E503+AB493</f>
        <v/>
      </c>
      <c r="AC503" s="16">
        <f>AC483*$D503+$E503+AC493</f>
        <v/>
      </c>
      <c r="AD503" s="16">
        <f>AD483*$D503+$E503+AD493</f>
        <v/>
      </c>
      <c r="AF503" s="11">
        <f>CodePrefix&amp;$A503&amp;IF($C503="","","."&amp;$C503&amp;"."&amp;$B503)&amp;INDEX(VarEnd,MATCH($A503,VarKey,0))&amp;AF$5</f>
        <v/>
      </c>
      <c r="AG503" s="15">
        <f>AG483*$D503+$E503+AG493</f>
        <v/>
      </c>
      <c r="AH503" s="16">
        <f>AH483*$D503+$E503+AH493</f>
        <v/>
      </c>
      <c r="AI503" s="16">
        <f>AI483*$D503+$E503+AI493</f>
        <v/>
      </c>
      <c r="AJ503" s="16">
        <f>AJ483*$D503+$E503+AJ493</f>
        <v/>
      </c>
      <c r="AK503" s="16">
        <f>AK483*$D503+$E503+AK493</f>
        <v/>
      </c>
      <c r="AL503" s="16">
        <f>AL483*$D503+$E503+AL493</f>
        <v/>
      </c>
      <c r="AM503" s="16">
        <f>AM483*$D503+$E503+AM493</f>
        <v/>
      </c>
      <c r="AN503" s="16">
        <f>AN483*$D503+$E503+AN493</f>
        <v/>
      </c>
      <c r="AO503" s="16">
        <f>AO483*$D503+$E503+AO493</f>
        <v/>
      </c>
      <c r="AP503" s="16">
        <f>AP483*$D503+$E503+AP493</f>
        <v/>
      </c>
      <c r="AQ503" s="16">
        <f>AQ483*$D503+$E503+AQ493</f>
        <v/>
      </c>
      <c r="AR503" s="16">
        <f>AR483*$D503+$E503+AR493</f>
        <v/>
      </c>
      <c r="AS503" s="16">
        <f>AS483*$D503+$E503+AS493</f>
        <v/>
      </c>
      <c r="AT503" s="16">
        <f>AT483*$D503+$E503+AT493</f>
        <v/>
      </c>
      <c r="AU503" s="16">
        <f>AU483*$D503+$E503+AU493</f>
        <v/>
      </c>
      <c r="AV503" s="16">
        <f>AV483*$D503+$E503+AV493</f>
        <v/>
      </c>
      <c r="AW503" s="16">
        <f>AW483*$D503+$E503+AW493</f>
        <v/>
      </c>
      <c r="AX503" s="16">
        <f>AX483*$D503+$E503+AX493</f>
        <v/>
      </c>
      <c r="AY503" s="16">
        <f>AY483*$D503+$E503+AY493</f>
        <v/>
      </c>
    </row>
    <row r="504" hidden="1" outlineLevel="1">
      <c r="A504" s="14" t="inlineStr">
        <is>
          <t>fix</t>
        </is>
      </c>
      <c r="B504" s="14" t="inlineStr">
        <is>
          <t>ore</t>
        </is>
      </c>
      <c r="C504" s="14" t="inlineStr">
        <is>
          <t>pow</t>
        </is>
      </c>
      <c r="D504" s="41">
        <f>INDEX(Inputs_power!$R$5:$R$13,MATCH($B504,Inputs_power!$A$5:$A$13,0))</f>
        <v/>
      </c>
      <c r="E504" s="41">
        <f>INDEX(Inputs_power!$S$5:$S$13,MATCH($B504,Inputs_power!$A$5:$A$13,0))</f>
        <v/>
      </c>
      <c r="F504" s="36" t="n"/>
      <c r="G504" s="36" t="n"/>
      <c r="H504" s="14">
        <f>INDEX(VarLab,MATCH($A504,VarKey,0))&amp;INDEX(MemLab,MATCH($C504&amp;"|"&amp;$B504,MemKey,0))</f>
        <v/>
      </c>
      <c r="I504" s="14">
        <f>INDEX(VarUnit,MATCH($A504,VarKey,0))</f>
        <v/>
      </c>
      <c r="J504" s="14">
        <f>INDEX(VarSrc,MATCH($A504,VarKey,0))</f>
        <v/>
      </c>
      <c r="K504" s="11">
        <f>CodePrefix&amp;$A504&amp;IF($C504="","","."&amp;$C504&amp;"."&amp;$B504)&amp;INDEX(VarEnd,MATCH($A504,VarKey,0))&amp;K$5</f>
        <v/>
      </c>
      <c r="L504" s="15">
        <f>L484*$D504+$E504+L494</f>
        <v/>
      </c>
      <c r="M504" s="16">
        <f>M484*$D504+$E504+M494</f>
        <v/>
      </c>
      <c r="N504" s="16">
        <f>N484*$D504+$E504+N494</f>
        <v/>
      </c>
      <c r="O504" s="16">
        <f>O484*$D504+$E504+O494</f>
        <v/>
      </c>
      <c r="P504" s="16">
        <f>P484*$D504+$E504+P494</f>
        <v/>
      </c>
      <c r="Q504" s="16">
        <f>Q484*$D504+$E504+Q494</f>
        <v/>
      </c>
      <c r="R504" s="16">
        <f>R484*$D504+$E504+R494</f>
        <v/>
      </c>
      <c r="S504" s="16">
        <f>S484*$D504+$E504+S494</f>
        <v/>
      </c>
      <c r="T504" s="16">
        <f>T484*$D504+$E504+T494</f>
        <v/>
      </c>
      <c r="U504" s="16">
        <f>U484*$D504+$E504+U494</f>
        <v/>
      </c>
      <c r="V504" s="16">
        <f>V484*$D504+$E504+V494</f>
        <v/>
      </c>
      <c r="W504" s="16">
        <f>W484*$D504+$E504+W494</f>
        <v/>
      </c>
      <c r="X504" s="16">
        <f>X484*$D504+$E504+X494</f>
        <v/>
      </c>
      <c r="Y504" s="16">
        <f>Y484*$D504+$E504+Y494</f>
        <v/>
      </c>
      <c r="Z504" s="16">
        <f>Z484*$D504+$E504+Z494</f>
        <v/>
      </c>
      <c r="AA504" s="16">
        <f>AA484*$D504+$E504+AA494</f>
        <v/>
      </c>
      <c r="AB504" s="16">
        <f>AB484*$D504+$E504+AB494</f>
        <v/>
      </c>
      <c r="AC504" s="16">
        <f>AC484*$D504+$E504+AC494</f>
        <v/>
      </c>
      <c r="AD504" s="16">
        <f>AD484*$D504+$E504+AD494</f>
        <v/>
      </c>
      <c r="AF504" s="11">
        <f>CodePrefix&amp;$A504&amp;IF($C504="","","."&amp;$C504&amp;"."&amp;$B504)&amp;INDEX(VarEnd,MATCH($A504,VarKey,0))&amp;AF$5</f>
        <v/>
      </c>
      <c r="AG504" s="15">
        <f>AG484*$D504+$E504+AG494</f>
        <v/>
      </c>
      <c r="AH504" s="16">
        <f>AH484*$D504+$E504+AH494</f>
        <v/>
      </c>
      <c r="AI504" s="16">
        <f>AI484*$D504+$E504+AI494</f>
        <v/>
      </c>
      <c r="AJ504" s="16">
        <f>AJ484*$D504+$E504+AJ494</f>
        <v/>
      </c>
      <c r="AK504" s="16">
        <f>AK484*$D504+$E504+AK494</f>
        <v/>
      </c>
      <c r="AL504" s="16">
        <f>AL484*$D504+$E504+AL494</f>
        <v/>
      </c>
      <c r="AM504" s="16">
        <f>AM484*$D504+$E504+AM494</f>
        <v/>
      </c>
      <c r="AN504" s="16">
        <f>AN484*$D504+$E504+AN494</f>
        <v/>
      </c>
      <c r="AO504" s="16">
        <f>AO484*$D504+$E504+AO494</f>
        <v/>
      </c>
      <c r="AP504" s="16">
        <f>AP484*$D504+$E504+AP494</f>
        <v/>
      </c>
      <c r="AQ504" s="16">
        <f>AQ484*$D504+$E504+AQ494</f>
        <v/>
      </c>
      <c r="AR504" s="16">
        <f>AR484*$D504+$E504+AR494</f>
        <v/>
      </c>
      <c r="AS504" s="16">
        <f>AS484*$D504+$E504+AS494</f>
        <v/>
      </c>
      <c r="AT504" s="16">
        <f>AT484*$D504+$E504+AT494</f>
        <v/>
      </c>
      <c r="AU504" s="16">
        <f>AU484*$D504+$E504+AU494</f>
        <v/>
      </c>
      <c r="AV504" s="16">
        <f>AV484*$D504+$E504+AV494</f>
        <v/>
      </c>
      <c r="AW504" s="16">
        <f>AW484*$D504+$E504+AW494</f>
        <v/>
      </c>
      <c r="AX504" s="16">
        <f>AX484*$D504+$E504+AX494</f>
        <v/>
      </c>
      <c r="AY504" s="16">
        <f>AY484*$D504+$E504+AY494</f>
        <v/>
      </c>
    </row>
    <row r="505" hidden="1" outlineLevel="1">
      <c r="A505" s="14" t="inlineStr">
        <is>
          <t>fix</t>
        </is>
      </c>
      <c r="B505" s="14" t="inlineStr">
        <is>
          <t>bio</t>
        </is>
      </c>
      <c r="C505" s="14" t="inlineStr">
        <is>
          <t>pow</t>
        </is>
      </c>
      <c r="D505" s="41">
        <f>INDEX(Inputs_power!$R$5:$R$13,MATCH($B505,Inputs_power!$A$5:$A$13,0))</f>
        <v/>
      </c>
      <c r="E505" s="41">
        <f>INDEX(Inputs_power!$S$5:$S$13,MATCH($B505,Inputs_power!$A$5:$A$13,0))</f>
        <v/>
      </c>
      <c r="F505" s="36" t="n"/>
      <c r="G505" s="36" t="n"/>
      <c r="H505" s="14">
        <f>INDEX(VarLab,MATCH($A505,VarKey,0))&amp;INDEX(MemLab,MATCH($C505&amp;"|"&amp;$B505,MemKey,0))</f>
        <v/>
      </c>
      <c r="I505" s="14">
        <f>INDEX(VarUnit,MATCH($A505,VarKey,0))</f>
        <v/>
      </c>
      <c r="J505" s="14">
        <f>INDEX(VarSrc,MATCH($A505,VarKey,0))</f>
        <v/>
      </c>
      <c r="K505" s="11">
        <f>CodePrefix&amp;$A505&amp;IF($C505="","","."&amp;$C505&amp;"."&amp;$B505)&amp;INDEX(VarEnd,MATCH($A505,VarKey,0))&amp;K$5</f>
        <v/>
      </c>
      <c r="L505" s="15">
        <f>L485*$D505+$E505+L495</f>
        <v/>
      </c>
      <c r="M505" s="16">
        <f>M485*$D505+$E505+M495</f>
        <v/>
      </c>
      <c r="N505" s="16">
        <f>N485*$D505+$E505+N495</f>
        <v/>
      </c>
      <c r="O505" s="16">
        <f>O485*$D505+$E505+O495</f>
        <v/>
      </c>
      <c r="P505" s="16">
        <f>P485*$D505+$E505+P495</f>
        <v/>
      </c>
      <c r="Q505" s="16">
        <f>Q485*$D505+$E505+Q495</f>
        <v/>
      </c>
      <c r="R505" s="16">
        <f>R485*$D505+$E505+R495</f>
        <v/>
      </c>
      <c r="S505" s="16">
        <f>S485*$D505+$E505+S495</f>
        <v/>
      </c>
      <c r="T505" s="16">
        <f>T485*$D505+$E505+T495</f>
        <v/>
      </c>
      <c r="U505" s="16">
        <f>U485*$D505+$E505+U495</f>
        <v/>
      </c>
      <c r="V505" s="16">
        <f>V485*$D505+$E505+V495</f>
        <v/>
      </c>
      <c r="W505" s="16">
        <f>W485*$D505+$E505+W495</f>
        <v/>
      </c>
      <c r="X505" s="16">
        <f>X485*$D505+$E505+X495</f>
        <v/>
      </c>
      <c r="Y505" s="16">
        <f>Y485*$D505+$E505+Y495</f>
        <v/>
      </c>
      <c r="Z505" s="16">
        <f>Z485*$D505+$E505+Z495</f>
        <v/>
      </c>
      <c r="AA505" s="16">
        <f>AA485*$D505+$E505+AA495</f>
        <v/>
      </c>
      <c r="AB505" s="16">
        <f>AB485*$D505+$E505+AB495</f>
        <v/>
      </c>
      <c r="AC505" s="16">
        <f>AC485*$D505+$E505+AC495</f>
        <v/>
      </c>
      <c r="AD505" s="16">
        <f>AD485*$D505+$E505+AD495</f>
        <v/>
      </c>
      <c r="AF505" s="11">
        <f>CodePrefix&amp;$A505&amp;IF($C505="","","."&amp;$C505&amp;"."&amp;$B505)&amp;INDEX(VarEnd,MATCH($A505,VarKey,0))&amp;AF$5</f>
        <v/>
      </c>
      <c r="AG505" s="15">
        <f>AG485*$D505+$E505+AG495</f>
        <v/>
      </c>
      <c r="AH505" s="16">
        <f>AH485*$D505+$E505+AH495</f>
        <v/>
      </c>
      <c r="AI505" s="16">
        <f>AI485*$D505+$E505+AI495</f>
        <v/>
      </c>
      <c r="AJ505" s="16">
        <f>AJ485*$D505+$E505+AJ495</f>
        <v/>
      </c>
      <c r="AK505" s="16">
        <f>AK485*$D505+$E505+AK495</f>
        <v/>
      </c>
      <c r="AL505" s="16">
        <f>AL485*$D505+$E505+AL495</f>
        <v/>
      </c>
      <c r="AM505" s="16">
        <f>AM485*$D505+$E505+AM495</f>
        <v/>
      </c>
      <c r="AN505" s="16">
        <f>AN485*$D505+$E505+AN495</f>
        <v/>
      </c>
      <c r="AO505" s="16">
        <f>AO485*$D505+$E505+AO495</f>
        <v/>
      </c>
      <c r="AP505" s="16">
        <f>AP485*$D505+$E505+AP495</f>
        <v/>
      </c>
      <c r="AQ505" s="16">
        <f>AQ485*$D505+$E505+AQ495</f>
        <v/>
      </c>
      <c r="AR505" s="16">
        <f>AR485*$D505+$E505+AR495</f>
        <v/>
      </c>
      <c r="AS505" s="16">
        <f>AS485*$D505+$E505+AS495</f>
        <v/>
      </c>
      <c r="AT505" s="16">
        <f>AT485*$D505+$E505+AT495</f>
        <v/>
      </c>
      <c r="AU505" s="16">
        <f>AU485*$D505+$E505+AU495</f>
        <v/>
      </c>
      <c r="AV505" s="16">
        <f>AV485*$D505+$E505+AV495</f>
        <v/>
      </c>
      <c r="AW505" s="16">
        <f>AW485*$D505+$E505+AW495</f>
        <v/>
      </c>
      <c r="AX505" s="16">
        <f>AX485*$D505+$E505+AX495</f>
        <v/>
      </c>
      <c r="AY505" s="16">
        <f>AY485*$D505+$E505+AY495</f>
        <v/>
      </c>
    </row>
    <row r="506" hidden="1" outlineLevel="1"/>
    <row r="507" hidden="1" outlineLevel="1">
      <c r="H507" s="20" t="inlineStr">
        <is>
          <t>C. Levelised fixed costs of new plants ($/kWh; for investment decisions, not for prices)</t>
        </is>
      </c>
    </row>
    <row r="508" hidden="1" outlineLevel="1">
      <c r="A508" s="14" t="inlineStr">
        <is>
          <t>lfx</t>
        </is>
      </c>
      <c r="B508" s="14" t="inlineStr">
        <is>
          <t>coa</t>
        </is>
      </c>
      <c r="C508" s="14" t="inlineStr">
        <is>
          <t>pow</t>
        </is>
      </c>
      <c r="D508" s="41">
        <f>INDEX(Inputs_power!$T$5:$T$13,MATCH($B508,Inputs_power!$A$5:$A$13,0))</f>
        <v/>
      </c>
      <c r="E508" s="41">
        <f>INDEX(Inputs_power!$U$5:$U$13,MATCH($B508,Inputs_power!$A$5:$A$13,0))</f>
        <v/>
      </c>
      <c r="F508" s="41">
        <f>INDEX(Inputs_power!$O$5:$O$13,MATCH($B508,Inputs_power!$A$5:$A$13,0))</f>
        <v/>
      </c>
      <c r="G508" s="36" t="n"/>
      <c r="H508" s="14">
        <f>INDEX(VarLab,MATCH($A508,VarKey,0))&amp;INDEX(MemLab,MATCH($C508&amp;"|"&amp;$B508,MemKey,0))</f>
        <v/>
      </c>
      <c r="I508" s="14">
        <f>INDEX(VarUnit,MATCH($A508,VarKey,0))</f>
        <v/>
      </c>
      <c r="J508" s="14">
        <f>INDEX(VarSrc,MATCH($A508,VarKey,0))</f>
        <v/>
      </c>
      <c r="K508" s="11">
        <f>CodePrefix&amp;$A508&amp;IF($C508="","","."&amp;$C508&amp;"."&amp;$B508)&amp;INDEX(VarEnd,MATCH($A508,VarKey,0))&amp;K$5</f>
        <v/>
      </c>
      <c r="L508" s="15">
        <f>L467*$D508+$E508+$F508*L$749</f>
        <v/>
      </c>
      <c r="M508" s="16">
        <f>M467*$D508+$E508+$F508*M$749</f>
        <v/>
      </c>
      <c r="N508" s="16">
        <f>N467*$D508+$E508+$F508*N$749</f>
        <v/>
      </c>
      <c r="O508" s="16">
        <f>O467*$D508+$E508+$F508*O$749</f>
        <v/>
      </c>
      <c r="P508" s="16">
        <f>P467*$D508+$E508+$F508*P$749</f>
        <v/>
      </c>
      <c r="Q508" s="16">
        <f>Q467*$D508+$E508+$F508*Q$749</f>
        <v/>
      </c>
      <c r="R508" s="16">
        <f>R467*$D508+$E508+$F508*R$749</f>
        <v/>
      </c>
      <c r="S508" s="16">
        <f>S467*$D508+$E508+$F508*S$749</f>
        <v/>
      </c>
      <c r="T508" s="16">
        <f>T467*$D508+$E508+$F508*T$749</f>
        <v/>
      </c>
      <c r="U508" s="16">
        <f>U467*$D508+$E508+$F508*U$749</f>
        <v/>
      </c>
      <c r="V508" s="16">
        <f>V467*$D508+$E508+$F508*V$749</f>
        <v/>
      </c>
      <c r="W508" s="16">
        <f>W467*$D508+$E508+$F508*W$749</f>
        <v/>
      </c>
      <c r="X508" s="16">
        <f>X467*$D508+$E508+$F508*X$749</f>
        <v/>
      </c>
      <c r="Y508" s="16">
        <f>Y467*$D508+$E508+$F508*Y$749</f>
        <v/>
      </c>
      <c r="Z508" s="16">
        <f>Z467*$D508+$E508+$F508*Z$749</f>
        <v/>
      </c>
      <c r="AA508" s="16">
        <f>AA467*$D508+$E508+$F508*AA$749</f>
        <v/>
      </c>
      <c r="AB508" s="16">
        <f>AB467*$D508+$E508+$F508*AB$749</f>
        <v/>
      </c>
      <c r="AC508" s="16">
        <f>AC467*$D508+$E508+$F508*AC$749</f>
        <v/>
      </c>
      <c r="AD508" s="16">
        <f>AD467*$D508+$E508+$F508*AD$749</f>
        <v/>
      </c>
      <c r="AF508" s="11">
        <f>CodePrefix&amp;$A508&amp;IF($C508="","","."&amp;$C508&amp;"."&amp;$B508)&amp;INDEX(VarEnd,MATCH($A508,VarKey,0))&amp;AF$5</f>
        <v/>
      </c>
      <c r="AG508" s="15">
        <f>AG467*$D508+$E508+$F508*AG$749</f>
        <v/>
      </c>
      <c r="AH508" s="16">
        <f>AH467*$D508+$E508+$F508*AH$749</f>
        <v/>
      </c>
      <c r="AI508" s="16">
        <f>AI467*$D508+$E508+$F508*AI$749</f>
        <v/>
      </c>
      <c r="AJ508" s="16">
        <f>AJ467*$D508+$E508+$F508*AJ$749</f>
        <v/>
      </c>
      <c r="AK508" s="16">
        <f>AK467*$D508+$E508+$F508*AK$749</f>
        <v/>
      </c>
      <c r="AL508" s="16">
        <f>AL467*$D508+$E508+$F508*AL$749</f>
        <v/>
      </c>
      <c r="AM508" s="16">
        <f>AM467*$D508+$E508+$F508*AM$749</f>
        <v/>
      </c>
      <c r="AN508" s="16">
        <f>AN467*$D508+$E508+$F508*AN$749</f>
        <v/>
      </c>
      <c r="AO508" s="16">
        <f>AO467*$D508+$E508+$F508*AO$749</f>
        <v/>
      </c>
      <c r="AP508" s="16">
        <f>AP467*$D508+$E508+$F508*AP$749</f>
        <v/>
      </c>
      <c r="AQ508" s="16">
        <f>AQ467*$D508+$E508+$F508*AQ$749</f>
        <v/>
      </c>
      <c r="AR508" s="16">
        <f>AR467*$D508+$E508+$F508*AR$749</f>
        <v/>
      </c>
      <c r="AS508" s="16">
        <f>AS467*$D508+$E508+$F508*AS$749</f>
        <v/>
      </c>
      <c r="AT508" s="16">
        <f>AT467*$D508+$E508+$F508*AT$749</f>
        <v/>
      </c>
      <c r="AU508" s="16">
        <f>AU467*$D508+$E508+$F508*AU$749</f>
        <v/>
      </c>
      <c r="AV508" s="16">
        <f>AV467*$D508+$E508+$F508*AV$749</f>
        <v/>
      </c>
      <c r="AW508" s="16">
        <f>AW467*$D508+$E508+$F508*AW$749</f>
        <v/>
      </c>
      <c r="AX508" s="16">
        <f>AX467*$D508+$E508+$F508*AX$749</f>
        <v/>
      </c>
      <c r="AY508" s="16">
        <f>AY467*$D508+$E508+$F508*AY$749</f>
        <v/>
      </c>
    </row>
    <row r="509" hidden="1" outlineLevel="1">
      <c r="A509" s="14" t="inlineStr">
        <is>
          <t>lfx</t>
        </is>
      </c>
      <c r="B509" s="14" t="inlineStr">
        <is>
          <t>nga</t>
        </is>
      </c>
      <c r="C509" s="14" t="inlineStr">
        <is>
          <t>pow</t>
        </is>
      </c>
      <c r="D509" s="41">
        <f>INDEX(Inputs_power!$T$5:$T$13,MATCH($B509,Inputs_power!$A$5:$A$13,0))</f>
        <v/>
      </c>
      <c r="E509" s="41">
        <f>INDEX(Inputs_power!$U$5:$U$13,MATCH($B509,Inputs_power!$A$5:$A$13,0))</f>
        <v/>
      </c>
      <c r="F509" s="41">
        <f>INDEX(Inputs_power!$O$5:$O$13,MATCH($B509,Inputs_power!$A$5:$A$13,0))</f>
        <v/>
      </c>
      <c r="G509" s="36" t="n"/>
      <c r="H509" s="14">
        <f>INDEX(VarLab,MATCH($A509,VarKey,0))&amp;INDEX(MemLab,MATCH($C509&amp;"|"&amp;$B509,MemKey,0))</f>
        <v/>
      </c>
      <c r="I509" s="14">
        <f>INDEX(VarUnit,MATCH($A509,VarKey,0))</f>
        <v/>
      </c>
      <c r="J509" s="14">
        <f>INDEX(VarSrc,MATCH($A509,VarKey,0))</f>
        <v/>
      </c>
      <c r="K509" s="11">
        <f>CodePrefix&amp;$A509&amp;IF($C509="","","."&amp;$C509&amp;"."&amp;$B509)&amp;INDEX(VarEnd,MATCH($A509,VarKey,0))&amp;K$5</f>
        <v/>
      </c>
      <c r="L509" s="15">
        <f>L468*$D509+$E509+$F509*L$749</f>
        <v/>
      </c>
      <c r="M509" s="16">
        <f>M468*$D509+$E509+$F509*M$749</f>
        <v/>
      </c>
      <c r="N509" s="16">
        <f>N468*$D509+$E509+$F509*N$749</f>
        <v/>
      </c>
      <c r="O509" s="16">
        <f>O468*$D509+$E509+$F509*O$749</f>
        <v/>
      </c>
      <c r="P509" s="16">
        <f>P468*$D509+$E509+$F509*P$749</f>
        <v/>
      </c>
      <c r="Q509" s="16">
        <f>Q468*$D509+$E509+$F509*Q$749</f>
        <v/>
      </c>
      <c r="R509" s="16">
        <f>R468*$D509+$E509+$F509*R$749</f>
        <v/>
      </c>
      <c r="S509" s="16">
        <f>S468*$D509+$E509+$F509*S$749</f>
        <v/>
      </c>
      <c r="T509" s="16">
        <f>T468*$D509+$E509+$F509*T$749</f>
        <v/>
      </c>
      <c r="U509" s="16">
        <f>U468*$D509+$E509+$F509*U$749</f>
        <v/>
      </c>
      <c r="V509" s="16">
        <f>V468*$D509+$E509+$F509*V$749</f>
        <v/>
      </c>
      <c r="W509" s="16">
        <f>W468*$D509+$E509+$F509*W$749</f>
        <v/>
      </c>
      <c r="X509" s="16">
        <f>X468*$D509+$E509+$F509*X$749</f>
        <v/>
      </c>
      <c r="Y509" s="16">
        <f>Y468*$D509+$E509+$F509*Y$749</f>
        <v/>
      </c>
      <c r="Z509" s="16">
        <f>Z468*$D509+$E509+$F509*Z$749</f>
        <v/>
      </c>
      <c r="AA509" s="16">
        <f>AA468*$D509+$E509+$F509*AA$749</f>
        <v/>
      </c>
      <c r="AB509" s="16">
        <f>AB468*$D509+$E509+$F509*AB$749</f>
        <v/>
      </c>
      <c r="AC509" s="16">
        <f>AC468*$D509+$E509+$F509*AC$749</f>
        <v/>
      </c>
      <c r="AD509" s="16">
        <f>AD468*$D509+$E509+$F509*AD$749</f>
        <v/>
      </c>
      <c r="AF509" s="11">
        <f>CodePrefix&amp;$A509&amp;IF($C509="","","."&amp;$C509&amp;"."&amp;$B509)&amp;INDEX(VarEnd,MATCH($A509,VarKey,0))&amp;AF$5</f>
        <v/>
      </c>
      <c r="AG509" s="15">
        <f>AG468*$D509+$E509+$F509*AG$749</f>
        <v/>
      </c>
      <c r="AH509" s="16">
        <f>AH468*$D509+$E509+$F509*AH$749</f>
        <v/>
      </c>
      <c r="AI509" s="16">
        <f>AI468*$D509+$E509+$F509*AI$749</f>
        <v/>
      </c>
      <c r="AJ509" s="16">
        <f>AJ468*$D509+$E509+$F509*AJ$749</f>
        <v/>
      </c>
      <c r="AK509" s="16">
        <f>AK468*$D509+$E509+$F509*AK$749</f>
        <v/>
      </c>
      <c r="AL509" s="16">
        <f>AL468*$D509+$E509+$F509*AL$749</f>
        <v/>
      </c>
      <c r="AM509" s="16">
        <f>AM468*$D509+$E509+$F509*AM$749</f>
        <v/>
      </c>
      <c r="AN509" s="16">
        <f>AN468*$D509+$E509+$F509*AN$749</f>
        <v/>
      </c>
      <c r="AO509" s="16">
        <f>AO468*$D509+$E509+$F509*AO$749</f>
        <v/>
      </c>
      <c r="AP509" s="16">
        <f>AP468*$D509+$E509+$F509*AP$749</f>
        <v/>
      </c>
      <c r="AQ509" s="16">
        <f>AQ468*$D509+$E509+$F509*AQ$749</f>
        <v/>
      </c>
      <c r="AR509" s="16">
        <f>AR468*$D509+$E509+$F509*AR$749</f>
        <v/>
      </c>
      <c r="AS509" s="16">
        <f>AS468*$D509+$E509+$F509*AS$749</f>
        <v/>
      </c>
      <c r="AT509" s="16">
        <f>AT468*$D509+$E509+$F509*AT$749</f>
        <v/>
      </c>
      <c r="AU509" s="16">
        <f>AU468*$D509+$E509+$F509*AU$749</f>
        <v/>
      </c>
      <c r="AV509" s="16">
        <f>AV468*$D509+$E509+$F509*AV$749</f>
        <v/>
      </c>
      <c r="AW509" s="16">
        <f>AW468*$D509+$E509+$F509*AW$749</f>
        <v/>
      </c>
      <c r="AX509" s="16">
        <f>AX468*$D509+$E509+$F509*AX$749</f>
        <v/>
      </c>
      <c r="AY509" s="16">
        <f>AY468*$D509+$E509+$F509*AY$749</f>
        <v/>
      </c>
    </row>
    <row r="510" hidden="1" outlineLevel="1">
      <c r="A510" s="14" t="inlineStr">
        <is>
          <t>lfx</t>
        </is>
      </c>
      <c r="B510" s="14" t="inlineStr">
        <is>
          <t>oop</t>
        </is>
      </c>
      <c r="C510" s="14" t="inlineStr">
        <is>
          <t>pow</t>
        </is>
      </c>
      <c r="D510" s="41">
        <f>INDEX(Inputs_power!$T$5:$T$13,MATCH($B510,Inputs_power!$A$5:$A$13,0))</f>
        <v/>
      </c>
      <c r="E510" s="41">
        <f>INDEX(Inputs_power!$U$5:$U$13,MATCH($B510,Inputs_power!$A$5:$A$13,0))</f>
        <v/>
      </c>
      <c r="F510" s="41">
        <f>INDEX(Inputs_power!$O$5:$O$13,MATCH($B510,Inputs_power!$A$5:$A$13,0))</f>
        <v/>
      </c>
      <c r="G510" s="36" t="n"/>
      <c r="H510" s="14">
        <f>INDEX(VarLab,MATCH($A510,VarKey,0))&amp;INDEX(MemLab,MATCH($C510&amp;"|"&amp;$B510,MemKey,0))</f>
        <v/>
      </c>
      <c r="I510" s="14">
        <f>INDEX(VarUnit,MATCH($A510,VarKey,0))</f>
        <v/>
      </c>
      <c r="J510" s="14">
        <f>INDEX(VarSrc,MATCH($A510,VarKey,0))</f>
        <v/>
      </c>
      <c r="K510" s="11">
        <f>CodePrefix&amp;$A510&amp;IF($C510="","","."&amp;$C510&amp;"."&amp;$B510)&amp;INDEX(VarEnd,MATCH($A510,VarKey,0))&amp;K$5</f>
        <v/>
      </c>
      <c r="L510" s="15">
        <f>L469*$D510+$E510+$F510*L$749</f>
        <v/>
      </c>
      <c r="M510" s="16">
        <f>M469*$D510+$E510+$F510*M$749</f>
        <v/>
      </c>
      <c r="N510" s="16">
        <f>N469*$D510+$E510+$F510*N$749</f>
        <v/>
      </c>
      <c r="O510" s="16">
        <f>O469*$D510+$E510+$F510*O$749</f>
        <v/>
      </c>
      <c r="P510" s="16">
        <f>P469*$D510+$E510+$F510*P$749</f>
        <v/>
      </c>
      <c r="Q510" s="16">
        <f>Q469*$D510+$E510+$F510*Q$749</f>
        <v/>
      </c>
      <c r="R510" s="16">
        <f>R469*$D510+$E510+$F510*R$749</f>
        <v/>
      </c>
      <c r="S510" s="16">
        <f>S469*$D510+$E510+$F510*S$749</f>
        <v/>
      </c>
      <c r="T510" s="16">
        <f>T469*$D510+$E510+$F510*T$749</f>
        <v/>
      </c>
      <c r="U510" s="16">
        <f>U469*$D510+$E510+$F510*U$749</f>
        <v/>
      </c>
      <c r="V510" s="16">
        <f>V469*$D510+$E510+$F510*V$749</f>
        <v/>
      </c>
      <c r="W510" s="16">
        <f>W469*$D510+$E510+$F510*W$749</f>
        <v/>
      </c>
      <c r="X510" s="16">
        <f>X469*$D510+$E510+$F510*X$749</f>
        <v/>
      </c>
      <c r="Y510" s="16">
        <f>Y469*$D510+$E510+$F510*Y$749</f>
        <v/>
      </c>
      <c r="Z510" s="16">
        <f>Z469*$D510+$E510+$F510*Z$749</f>
        <v/>
      </c>
      <c r="AA510" s="16">
        <f>AA469*$D510+$E510+$F510*AA$749</f>
        <v/>
      </c>
      <c r="AB510" s="16">
        <f>AB469*$D510+$E510+$F510*AB$749</f>
        <v/>
      </c>
      <c r="AC510" s="16">
        <f>AC469*$D510+$E510+$F510*AC$749</f>
        <v/>
      </c>
      <c r="AD510" s="16">
        <f>AD469*$D510+$E510+$F510*AD$749</f>
        <v/>
      </c>
      <c r="AF510" s="11">
        <f>CodePrefix&amp;$A510&amp;IF($C510="","","."&amp;$C510&amp;"."&amp;$B510)&amp;INDEX(VarEnd,MATCH($A510,VarKey,0))&amp;AF$5</f>
        <v/>
      </c>
      <c r="AG510" s="15">
        <f>AG469*$D510+$E510+$F510*AG$749</f>
        <v/>
      </c>
      <c r="AH510" s="16">
        <f>AH469*$D510+$E510+$F510*AH$749</f>
        <v/>
      </c>
      <c r="AI510" s="16">
        <f>AI469*$D510+$E510+$F510*AI$749</f>
        <v/>
      </c>
      <c r="AJ510" s="16">
        <f>AJ469*$D510+$E510+$F510*AJ$749</f>
        <v/>
      </c>
      <c r="AK510" s="16">
        <f>AK469*$D510+$E510+$F510*AK$749</f>
        <v/>
      </c>
      <c r="AL510" s="16">
        <f>AL469*$D510+$E510+$F510*AL$749</f>
        <v/>
      </c>
      <c r="AM510" s="16">
        <f>AM469*$D510+$E510+$F510*AM$749</f>
        <v/>
      </c>
      <c r="AN510" s="16">
        <f>AN469*$D510+$E510+$F510*AN$749</f>
        <v/>
      </c>
      <c r="AO510" s="16">
        <f>AO469*$D510+$E510+$F510*AO$749</f>
        <v/>
      </c>
      <c r="AP510" s="16">
        <f>AP469*$D510+$E510+$F510*AP$749</f>
        <v/>
      </c>
      <c r="AQ510" s="16">
        <f>AQ469*$D510+$E510+$F510*AQ$749</f>
        <v/>
      </c>
      <c r="AR510" s="16">
        <f>AR469*$D510+$E510+$F510*AR$749</f>
        <v/>
      </c>
      <c r="AS510" s="16">
        <f>AS469*$D510+$E510+$F510*AS$749</f>
        <v/>
      </c>
      <c r="AT510" s="16">
        <f>AT469*$D510+$E510+$F510*AT$749</f>
        <v/>
      </c>
      <c r="AU510" s="16">
        <f>AU469*$D510+$E510+$F510*AU$749</f>
        <v/>
      </c>
      <c r="AV510" s="16">
        <f>AV469*$D510+$E510+$F510*AV$749</f>
        <v/>
      </c>
      <c r="AW510" s="16">
        <f>AW469*$D510+$E510+$F510*AW$749</f>
        <v/>
      </c>
      <c r="AX510" s="16">
        <f>AX469*$D510+$E510+$F510*AX$749</f>
        <v/>
      </c>
      <c r="AY510" s="16">
        <f>AY469*$D510+$E510+$F510*AY$749</f>
        <v/>
      </c>
    </row>
    <row r="511" hidden="1" outlineLevel="1">
      <c r="A511" s="14" t="inlineStr">
        <is>
          <t>lfx</t>
        </is>
      </c>
      <c r="B511" s="14" t="inlineStr">
        <is>
          <t>nuc</t>
        </is>
      </c>
      <c r="C511" s="14" t="inlineStr">
        <is>
          <t>pow</t>
        </is>
      </c>
      <c r="D511" s="41">
        <f>INDEX(Inputs_power!$T$5:$T$13,MATCH($B511,Inputs_power!$A$5:$A$13,0))</f>
        <v/>
      </c>
      <c r="E511" s="41">
        <f>INDEX(Inputs_power!$U$5:$U$13,MATCH($B511,Inputs_power!$A$5:$A$13,0))</f>
        <v/>
      </c>
      <c r="F511" s="41">
        <f>INDEX(Inputs_power!$O$5:$O$13,MATCH($B511,Inputs_power!$A$5:$A$13,0))</f>
        <v/>
      </c>
      <c r="G511" s="36" t="n"/>
      <c r="H511" s="14">
        <f>INDEX(VarLab,MATCH($A511,VarKey,0))&amp;INDEX(MemLab,MATCH($C511&amp;"|"&amp;$B511,MemKey,0))</f>
        <v/>
      </c>
      <c r="I511" s="14">
        <f>INDEX(VarUnit,MATCH($A511,VarKey,0))</f>
        <v/>
      </c>
      <c r="J511" s="14">
        <f>INDEX(VarSrc,MATCH($A511,VarKey,0))</f>
        <v/>
      </c>
      <c r="K511" s="11">
        <f>CodePrefix&amp;$A511&amp;IF($C511="","","."&amp;$C511&amp;"."&amp;$B511)&amp;INDEX(VarEnd,MATCH($A511,VarKey,0))&amp;K$5</f>
        <v/>
      </c>
      <c r="L511" s="15">
        <f>L470*$D511+$E511+$F511*L$749</f>
        <v/>
      </c>
      <c r="M511" s="16">
        <f>M470*$D511+$E511+$F511*M$749</f>
        <v/>
      </c>
      <c r="N511" s="16">
        <f>N470*$D511+$E511+$F511*N$749</f>
        <v/>
      </c>
      <c r="O511" s="16">
        <f>O470*$D511+$E511+$F511*O$749</f>
        <v/>
      </c>
      <c r="P511" s="16">
        <f>P470*$D511+$E511+$F511*P$749</f>
        <v/>
      </c>
      <c r="Q511" s="16">
        <f>Q470*$D511+$E511+$F511*Q$749</f>
        <v/>
      </c>
      <c r="R511" s="16">
        <f>R470*$D511+$E511+$F511*R$749</f>
        <v/>
      </c>
      <c r="S511" s="16">
        <f>S470*$D511+$E511+$F511*S$749</f>
        <v/>
      </c>
      <c r="T511" s="16">
        <f>T470*$D511+$E511+$F511*T$749</f>
        <v/>
      </c>
      <c r="U511" s="16">
        <f>U470*$D511+$E511+$F511*U$749</f>
        <v/>
      </c>
      <c r="V511" s="16">
        <f>V470*$D511+$E511+$F511*V$749</f>
        <v/>
      </c>
      <c r="W511" s="16">
        <f>W470*$D511+$E511+$F511*W$749</f>
        <v/>
      </c>
      <c r="X511" s="16">
        <f>X470*$D511+$E511+$F511*X$749</f>
        <v/>
      </c>
      <c r="Y511" s="16">
        <f>Y470*$D511+$E511+$F511*Y$749</f>
        <v/>
      </c>
      <c r="Z511" s="16">
        <f>Z470*$D511+$E511+$F511*Z$749</f>
        <v/>
      </c>
      <c r="AA511" s="16">
        <f>AA470*$D511+$E511+$F511*AA$749</f>
        <v/>
      </c>
      <c r="AB511" s="16">
        <f>AB470*$D511+$E511+$F511*AB$749</f>
        <v/>
      </c>
      <c r="AC511" s="16">
        <f>AC470*$D511+$E511+$F511*AC$749</f>
        <v/>
      </c>
      <c r="AD511" s="16">
        <f>AD470*$D511+$E511+$F511*AD$749</f>
        <v/>
      </c>
      <c r="AF511" s="11">
        <f>CodePrefix&amp;$A511&amp;IF($C511="","","."&amp;$C511&amp;"."&amp;$B511)&amp;INDEX(VarEnd,MATCH($A511,VarKey,0))&amp;AF$5</f>
        <v/>
      </c>
      <c r="AG511" s="15">
        <f>AG470*$D511+$E511+$F511*AG$749</f>
        <v/>
      </c>
      <c r="AH511" s="16">
        <f>AH470*$D511+$E511+$F511*AH$749</f>
        <v/>
      </c>
      <c r="AI511" s="16">
        <f>AI470*$D511+$E511+$F511*AI$749</f>
        <v/>
      </c>
      <c r="AJ511" s="16">
        <f>AJ470*$D511+$E511+$F511*AJ$749</f>
        <v/>
      </c>
      <c r="AK511" s="16">
        <f>AK470*$D511+$E511+$F511*AK$749</f>
        <v/>
      </c>
      <c r="AL511" s="16">
        <f>AL470*$D511+$E511+$F511*AL$749</f>
        <v/>
      </c>
      <c r="AM511" s="16">
        <f>AM470*$D511+$E511+$F511*AM$749</f>
        <v/>
      </c>
      <c r="AN511" s="16">
        <f>AN470*$D511+$E511+$F511*AN$749</f>
        <v/>
      </c>
      <c r="AO511" s="16">
        <f>AO470*$D511+$E511+$F511*AO$749</f>
        <v/>
      </c>
      <c r="AP511" s="16">
        <f>AP470*$D511+$E511+$F511*AP$749</f>
        <v/>
      </c>
      <c r="AQ511" s="16">
        <f>AQ470*$D511+$E511+$F511*AQ$749</f>
        <v/>
      </c>
      <c r="AR511" s="16">
        <f>AR470*$D511+$E511+$F511*AR$749</f>
        <v/>
      </c>
      <c r="AS511" s="16">
        <f>AS470*$D511+$E511+$F511*AS$749</f>
        <v/>
      </c>
      <c r="AT511" s="16">
        <f>AT470*$D511+$E511+$F511*AT$749</f>
        <v/>
      </c>
      <c r="AU511" s="16">
        <f>AU470*$D511+$E511+$F511*AU$749</f>
        <v/>
      </c>
      <c r="AV511" s="16">
        <f>AV470*$D511+$E511+$F511*AV$749</f>
        <v/>
      </c>
      <c r="AW511" s="16">
        <f>AW470*$D511+$E511+$F511*AW$749</f>
        <v/>
      </c>
      <c r="AX511" s="16">
        <f>AX470*$D511+$E511+$F511*AX$749</f>
        <v/>
      </c>
      <c r="AY511" s="16">
        <f>AY470*$D511+$E511+$F511*AY$749</f>
        <v/>
      </c>
    </row>
    <row r="512" hidden="1" outlineLevel="1">
      <c r="A512" s="14" t="inlineStr">
        <is>
          <t>lfx</t>
        </is>
      </c>
      <c r="B512" s="14" t="inlineStr">
        <is>
          <t>wnd</t>
        </is>
      </c>
      <c r="C512" s="14" t="inlineStr">
        <is>
          <t>pow</t>
        </is>
      </c>
      <c r="D512" s="41">
        <f>INDEX(Inputs_power!$T$5:$T$13,MATCH($B512,Inputs_power!$A$5:$A$13,0))</f>
        <v/>
      </c>
      <c r="E512" s="41">
        <f>INDEX(Inputs_power!$U$5:$U$13,MATCH($B512,Inputs_power!$A$5:$A$13,0))</f>
        <v/>
      </c>
      <c r="F512" s="41">
        <f>INDEX(Inputs_power!$O$5:$O$13,MATCH($B512,Inputs_power!$A$5:$A$13,0))</f>
        <v/>
      </c>
      <c r="G512" s="36" t="n"/>
      <c r="H512" s="14">
        <f>INDEX(VarLab,MATCH($A512,VarKey,0))&amp;INDEX(MemLab,MATCH($C512&amp;"|"&amp;$B512,MemKey,0))</f>
        <v/>
      </c>
      <c r="I512" s="14">
        <f>INDEX(VarUnit,MATCH($A512,VarKey,0))</f>
        <v/>
      </c>
      <c r="J512" s="14">
        <f>INDEX(VarSrc,MATCH($A512,VarKey,0))</f>
        <v/>
      </c>
      <c r="K512" s="11">
        <f>CodePrefix&amp;$A512&amp;IF($C512="","","."&amp;$C512&amp;"."&amp;$B512)&amp;INDEX(VarEnd,MATCH($A512,VarKey,0))&amp;K$5</f>
        <v/>
      </c>
      <c r="L512" s="15">
        <f>L471*$D512+$E512+$F512*L$749</f>
        <v/>
      </c>
      <c r="M512" s="16">
        <f>M471*$D512+$E512+$F512*M$749</f>
        <v/>
      </c>
      <c r="N512" s="16">
        <f>N471*$D512+$E512+$F512*N$749</f>
        <v/>
      </c>
      <c r="O512" s="16">
        <f>O471*$D512+$E512+$F512*O$749</f>
        <v/>
      </c>
      <c r="P512" s="16">
        <f>P471*$D512+$E512+$F512*P$749</f>
        <v/>
      </c>
      <c r="Q512" s="16">
        <f>Q471*$D512+$E512+$F512*Q$749</f>
        <v/>
      </c>
      <c r="R512" s="16">
        <f>R471*$D512+$E512+$F512*R$749</f>
        <v/>
      </c>
      <c r="S512" s="16">
        <f>S471*$D512+$E512+$F512*S$749</f>
        <v/>
      </c>
      <c r="T512" s="16">
        <f>T471*$D512+$E512+$F512*T$749</f>
        <v/>
      </c>
      <c r="U512" s="16">
        <f>U471*$D512+$E512+$F512*U$749</f>
        <v/>
      </c>
      <c r="V512" s="16">
        <f>V471*$D512+$E512+$F512*V$749</f>
        <v/>
      </c>
      <c r="W512" s="16">
        <f>W471*$D512+$E512+$F512*W$749</f>
        <v/>
      </c>
      <c r="X512" s="16">
        <f>X471*$D512+$E512+$F512*X$749</f>
        <v/>
      </c>
      <c r="Y512" s="16">
        <f>Y471*$D512+$E512+$F512*Y$749</f>
        <v/>
      </c>
      <c r="Z512" s="16">
        <f>Z471*$D512+$E512+$F512*Z$749</f>
        <v/>
      </c>
      <c r="AA512" s="16">
        <f>AA471*$D512+$E512+$F512*AA$749</f>
        <v/>
      </c>
      <c r="AB512" s="16">
        <f>AB471*$D512+$E512+$F512*AB$749</f>
        <v/>
      </c>
      <c r="AC512" s="16">
        <f>AC471*$D512+$E512+$F512*AC$749</f>
        <v/>
      </c>
      <c r="AD512" s="16">
        <f>AD471*$D512+$E512+$F512*AD$749</f>
        <v/>
      </c>
      <c r="AF512" s="11">
        <f>CodePrefix&amp;$A512&amp;IF($C512="","","."&amp;$C512&amp;"."&amp;$B512)&amp;INDEX(VarEnd,MATCH($A512,VarKey,0))&amp;AF$5</f>
        <v/>
      </c>
      <c r="AG512" s="15">
        <f>AG471*$D512+$E512+$F512*AG$749</f>
        <v/>
      </c>
      <c r="AH512" s="16">
        <f>AH471*$D512+$E512+$F512*AH$749</f>
        <v/>
      </c>
      <c r="AI512" s="16">
        <f>AI471*$D512+$E512+$F512*AI$749</f>
        <v/>
      </c>
      <c r="AJ512" s="16">
        <f>AJ471*$D512+$E512+$F512*AJ$749</f>
        <v/>
      </c>
      <c r="AK512" s="16">
        <f>AK471*$D512+$E512+$F512*AK$749</f>
        <v/>
      </c>
      <c r="AL512" s="16">
        <f>AL471*$D512+$E512+$F512*AL$749</f>
        <v/>
      </c>
      <c r="AM512" s="16">
        <f>AM471*$D512+$E512+$F512*AM$749</f>
        <v/>
      </c>
      <c r="AN512" s="16">
        <f>AN471*$D512+$E512+$F512*AN$749</f>
        <v/>
      </c>
      <c r="AO512" s="16">
        <f>AO471*$D512+$E512+$F512*AO$749</f>
        <v/>
      </c>
      <c r="AP512" s="16">
        <f>AP471*$D512+$E512+$F512*AP$749</f>
        <v/>
      </c>
      <c r="AQ512" s="16">
        <f>AQ471*$D512+$E512+$F512*AQ$749</f>
        <v/>
      </c>
      <c r="AR512" s="16">
        <f>AR471*$D512+$E512+$F512*AR$749</f>
        <v/>
      </c>
      <c r="AS512" s="16">
        <f>AS471*$D512+$E512+$F512*AS$749</f>
        <v/>
      </c>
      <c r="AT512" s="16">
        <f>AT471*$D512+$E512+$F512*AT$749</f>
        <v/>
      </c>
      <c r="AU512" s="16">
        <f>AU471*$D512+$E512+$F512*AU$749</f>
        <v/>
      </c>
      <c r="AV512" s="16">
        <f>AV471*$D512+$E512+$F512*AV$749</f>
        <v/>
      </c>
      <c r="AW512" s="16">
        <f>AW471*$D512+$E512+$F512*AW$749</f>
        <v/>
      </c>
      <c r="AX512" s="16">
        <f>AX471*$D512+$E512+$F512*AX$749</f>
        <v/>
      </c>
      <c r="AY512" s="16">
        <f>AY471*$D512+$E512+$F512*AY$749</f>
        <v/>
      </c>
    </row>
    <row r="513" hidden="1" outlineLevel="1">
      <c r="A513" s="14" t="inlineStr">
        <is>
          <t>lfx</t>
        </is>
      </c>
      <c r="B513" s="14" t="inlineStr">
        <is>
          <t>sol</t>
        </is>
      </c>
      <c r="C513" s="14" t="inlineStr">
        <is>
          <t>pow</t>
        </is>
      </c>
      <c r="D513" s="41">
        <f>INDEX(Inputs_power!$T$5:$T$13,MATCH($B513,Inputs_power!$A$5:$A$13,0))</f>
        <v/>
      </c>
      <c r="E513" s="41">
        <f>INDEX(Inputs_power!$U$5:$U$13,MATCH($B513,Inputs_power!$A$5:$A$13,0))</f>
        <v/>
      </c>
      <c r="F513" s="41">
        <f>INDEX(Inputs_power!$O$5:$O$13,MATCH($B513,Inputs_power!$A$5:$A$13,0))</f>
        <v/>
      </c>
      <c r="G513" s="36" t="n"/>
      <c r="H513" s="14">
        <f>INDEX(VarLab,MATCH($A513,VarKey,0))&amp;INDEX(MemLab,MATCH($C513&amp;"|"&amp;$B513,MemKey,0))</f>
        <v/>
      </c>
      <c r="I513" s="14">
        <f>INDEX(VarUnit,MATCH($A513,VarKey,0))</f>
        <v/>
      </c>
      <c r="J513" s="14">
        <f>INDEX(VarSrc,MATCH($A513,VarKey,0))</f>
        <v/>
      </c>
      <c r="K513" s="11">
        <f>CodePrefix&amp;$A513&amp;IF($C513="","","."&amp;$C513&amp;"."&amp;$B513)&amp;INDEX(VarEnd,MATCH($A513,VarKey,0))&amp;K$5</f>
        <v/>
      </c>
      <c r="L513" s="15">
        <f>L472*$D513+$E513+$F513*L$749</f>
        <v/>
      </c>
      <c r="M513" s="16">
        <f>M472*$D513+$E513+$F513*M$749</f>
        <v/>
      </c>
      <c r="N513" s="16">
        <f>N472*$D513+$E513+$F513*N$749</f>
        <v/>
      </c>
      <c r="O513" s="16">
        <f>O472*$D513+$E513+$F513*O$749</f>
        <v/>
      </c>
      <c r="P513" s="16">
        <f>P472*$D513+$E513+$F513*P$749</f>
        <v/>
      </c>
      <c r="Q513" s="16">
        <f>Q472*$D513+$E513+$F513*Q$749</f>
        <v/>
      </c>
      <c r="R513" s="16">
        <f>R472*$D513+$E513+$F513*R$749</f>
        <v/>
      </c>
      <c r="S513" s="16">
        <f>S472*$D513+$E513+$F513*S$749</f>
        <v/>
      </c>
      <c r="T513" s="16">
        <f>T472*$D513+$E513+$F513*T$749</f>
        <v/>
      </c>
      <c r="U513" s="16">
        <f>U472*$D513+$E513+$F513*U$749</f>
        <v/>
      </c>
      <c r="V513" s="16">
        <f>V472*$D513+$E513+$F513*V$749</f>
        <v/>
      </c>
      <c r="W513" s="16">
        <f>W472*$D513+$E513+$F513*W$749</f>
        <v/>
      </c>
      <c r="X513" s="16">
        <f>X472*$D513+$E513+$F513*X$749</f>
        <v/>
      </c>
      <c r="Y513" s="16">
        <f>Y472*$D513+$E513+$F513*Y$749</f>
        <v/>
      </c>
      <c r="Z513" s="16">
        <f>Z472*$D513+$E513+$F513*Z$749</f>
        <v/>
      </c>
      <c r="AA513" s="16">
        <f>AA472*$D513+$E513+$F513*AA$749</f>
        <v/>
      </c>
      <c r="AB513" s="16">
        <f>AB472*$D513+$E513+$F513*AB$749</f>
        <v/>
      </c>
      <c r="AC513" s="16">
        <f>AC472*$D513+$E513+$F513*AC$749</f>
        <v/>
      </c>
      <c r="AD513" s="16">
        <f>AD472*$D513+$E513+$F513*AD$749</f>
        <v/>
      </c>
      <c r="AF513" s="11">
        <f>CodePrefix&amp;$A513&amp;IF($C513="","","."&amp;$C513&amp;"."&amp;$B513)&amp;INDEX(VarEnd,MATCH($A513,VarKey,0))&amp;AF$5</f>
        <v/>
      </c>
      <c r="AG513" s="15">
        <f>AG472*$D513+$E513+$F513*AG$749</f>
        <v/>
      </c>
      <c r="AH513" s="16">
        <f>AH472*$D513+$E513+$F513*AH$749</f>
        <v/>
      </c>
      <c r="AI513" s="16">
        <f>AI472*$D513+$E513+$F513*AI$749</f>
        <v/>
      </c>
      <c r="AJ513" s="16">
        <f>AJ472*$D513+$E513+$F513*AJ$749</f>
        <v/>
      </c>
      <c r="AK513" s="16">
        <f>AK472*$D513+$E513+$F513*AK$749</f>
        <v/>
      </c>
      <c r="AL513" s="16">
        <f>AL472*$D513+$E513+$F513*AL$749</f>
        <v/>
      </c>
      <c r="AM513" s="16">
        <f>AM472*$D513+$E513+$F513*AM$749</f>
        <v/>
      </c>
      <c r="AN513" s="16">
        <f>AN472*$D513+$E513+$F513*AN$749</f>
        <v/>
      </c>
      <c r="AO513" s="16">
        <f>AO472*$D513+$E513+$F513*AO$749</f>
        <v/>
      </c>
      <c r="AP513" s="16">
        <f>AP472*$D513+$E513+$F513*AP$749</f>
        <v/>
      </c>
      <c r="AQ513" s="16">
        <f>AQ472*$D513+$E513+$F513*AQ$749</f>
        <v/>
      </c>
      <c r="AR513" s="16">
        <f>AR472*$D513+$E513+$F513*AR$749</f>
        <v/>
      </c>
      <c r="AS513" s="16">
        <f>AS472*$D513+$E513+$F513*AS$749</f>
        <v/>
      </c>
      <c r="AT513" s="16">
        <f>AT472*$D513+$E513+$F513*AT$749</f>
        <v/>
      </c>
      <c r="AU513" s="16">
        <f>AU472*$D513+$E513+$F513*AU$749</f>
        <v/>
      </c>
      <c r="AV513" s="16">
        <f>AV472*$D513+$E513+$F513*AV$749</f>
        <v/>
      </c>
      <c r="AW513" s="16">
        <f>AW472*$D513+$E513+$F513*AW$749</f>
        <v/>
      </c>
      <c r="AX513" s="16">
        <f>AX472*$D513+$E513+$F513*AX$749</f>
        <v/>
      </c>
      <c r="AY513" s="16">
        <f>AY472*$D513+$E513+$F513*AY$749</f>
        <v/>
      </c>
    </row>
    <row r="514" hidden="1" outlineLevel="1">
      <c r="A514" s="14" t="inlineStr">
        <is>
          <t>lfx</t>
        </is>
      </c>
      <c r="B514" s="14" t="inlineStr">
        <is>
          <t>hyd</t>
        </is>
      </c>
      <c r="C514" s="14" t="inlineStr">
        <is>
          <t>pow</t>
        </is>
      </c>
      <c r="D514" s="41">
        <f>INDEX(Inputs_power!$T$5:$T$13,MATCH($B514,Inputs_power!$A$5:$A$13,0))</f>
        <v/>
      </c>
      <c r="E514" s="41">
        <f>INDEX(Inputs_power!$U$5:$U$13,MATCH($B514,Inputs_power!$A$5:$A$13,0))</f>
        <v/>
      </c>
      <c r="F514" s="41">
        <f>INDEX(Inputs_power!$O$5:$O$13,MATCH($B514,Inputs_power!$A$5:$A$13,0))</f>
        <v/>
      </c>
      <c r="G514" s="36" t="n"/>
      <c r="H514" s="14">
        <f>INDEX(VarLab,MATCH($A514,VarKey,0))&amp;INDEX(MemLab,MATCH($C514&amp;"|"&amp;$B514,MemKey,0))</f>
        <v/>
      </c>
      <c r="I514" s="14">
        <f>INDEX(VarUnit,MATCH($A514,VarKey,0))</f>
        <v/>
      </c>
      <c r="J514" s="14">
        <f>INDEX(VarSrc,MATCH($A514,VarKey,0))</f>
        <v/>
      </c>
      <c r="K514" s="11">
        <f>CodePrefix&amp;$A514&amp;IF($C514="","","."&amp;$C514&amp;"."&amp;$B514)&amp;INDEX(VarEnd,MATCH($A514,VarKey,0))&amp;K$5</f>
        <v/>
      </c>
      <c r="L514" s="15">
        <f>L473*$D514+$E514+$F514*L$749</f>
        <v/>
      </c>
      <c r="M514" s="16">
        <f>M473*$D514+$E514+$F514*M$749</f>
        <v/>
      </c>
      <c r="N514" s="16">
        <f>N473*$D514+$E514+$F514*N$749</f>
        <v/>
      </c>
      <c r="O514" s="16">
        <f>O473*$D514+$E514+$F514*O$749</f>
        <v/>
      </c>
      <c r="P514" s="16">
        <f>P473*$D514+$E514+$F514*P$749</f>
        <v/>
      </c>
      <c r="Q514" s="16">
        <f>Q473*$D514+$E514+$F514*Q$749</f>
        <v/>
      </c>
      <c r="R514" s="16">
        <f>R473*$D514+$E514+$F514*R$749</f>
        <v/>
      </c>
      <c r="S514" s="16">
        <f>S473*$D514+$E514+$F514*S$749</f>
        <v/>
      </c>
      <c r="T514" s="16">
        <f>T473*$D514+$E514+$F514*T$749</f>
        <v/>
      </c>
      <c r="U514" s="16">
        <f>U473*$D514+$E514+$F514*U$749</f>
        <v/>
      </c>
      <c r="V514" s="16">
        <f>V473*$D514+$E514+$F514*V$749</f>
        <v/>
      </c>
      <c r="W514" s="16">
        <f>W473*$D514+$E514+$F514*W$749</f>
        <v/>
      </c>
      <c r="X514" s="16">
        <f>X473*$D514+$E514+$F514*X$749</f>
        <v/>
      </c>
      <c r="Y514" s="16">
        <f>Y473*$D514+$E514+$F514*Y$749</f>
        <v/>
      </c>
      <c r="Z514" s="16">
        <f>Z473*$D514+$E514+$F514*Z$749</f>
        <v/>
      </c>
      <c r="AA514" s="16">
        <f>AA473*$D514+$E514+$F514*AA$749</f>
        <v/>
      </c>
      <c r="AB514" s="16">
        <f>AB473*$D514+$E514+$F514*AB$749</f>
        <v/>
      </c>
      <c r="AC514" s="16">
        <f>AC473*$D514+$E514+$F514*AC$749</f>
        <v/>
      </c>
      <c r="AD514" s="16">
        <f>AD473*$D514+$E514+$F514*AD$749</f>
        <v/>
      </c>
      <c r="AF514" s="11">
        <f>CodePrefix&amp;$A514&amp;IF($C514="","","."&amp;$C514&amp;"."&amp;$B514)&amp;INDEX(VarEnd,MATCH($A514,VarKey,0))&amp;AF$5</f>
        <v/>
      </c>
      <c r="AG514" s="15">
        <f>AG473*$D514+$E514+$F514*AG$749</f>
        <v/>
      </c>
      <c r="AH514" s="16">
        <f>AH473*$D514+$E514+$F514*AH$749</f>
        <v/>
      </c>
      <c r="AI514" s="16">
        <f>AI473*$D514+$E514+$F514*AI$749</f>
        <v/>
      </c>
      <c r="AJ514" s="16">
        <f>AJ473*$D514+$E514+$F514*AJ$749</f>
        <v/>
      </c>
      <c r="AK514" s="16">
        <f>AK473*$D514+$E514+$F514*AK$749</f>
        <v/>
      </c>
      <c r="AL514" s="16">
        <f>AL473*$D514+$E514+$F514*AL$749</f>
        <v/>
      </c>
      <c r="AM514" s="16">
        <f>AM473*$D514+$E514+$F514*AM$749</f>
        <v/>
      </c>
      <c r="AN514" s="16">
        <f>AN473*$D514+$E514+$F514*AN$749</f>
        <v/>
      </c>
      <c r="AO514" s="16">
        <f>AO473*$D514+$E514+$F514*AO$749</f>
        <v/>
      </c>
      <c r="AP514" s="16">
        <f>AP473*$D514+$E514+$F514*AP$749</f>
        <v/>
      </c>
      <c r="AQ514" s="16">
        <f>AQ473*$D514+$E514+$F514*AQ$749</f>
        <v/>
      </c>
      <c r="AR514" s="16">
        <f>AR473*$D514+$E514+$F514*AR$749</f>
        <v/>
      </c>
      <c r="AS514" s="16">
        <f>AS473*$D514+$E514+$F514*AS$749</f>
        <v/>
      </c>
      <c r="AT514" s="16">
        <f>AT473*$D514+$E514+$F514*AT$749</f>
        <v/>
      </c>
      <c r="AU514" s="16">
        <f>AU473*$D514+$E514+$F514*AU$749</f>
        <v/>
      </c>
      <c r="AV514" s="16">
        <f>AV473*$D514+$E514+$F514*AV$749</f>
        <v/>
      </c>
      <c r="AW514" s="16">
        <f>AW473*$D514+$E514+$F514*AW$749</f>
        <v/>
      </c>
      <c r="AX514" s="16">
        <f>AX473*$D514+$E514+$F514*AX$749</f>
        <v/>
      </c>
      <c r="AY514" s="16">
        <f>AY473*$D514+$E514+$F514*AY$749</f>
        <v/>
      </c>
    </row>
    <row r="515" hidden="1" outlineLevel="1">
      <c r="A515" s="14" t="inlineStr">
        <is>
          <t>lfx</t>
        </is>
      </c>
      <c r="B515" s="14" t="inlineStr">
        <is>
          <t>ore</t>
        </is>
      </c>
      <c r="C515" s="14" t="inlineStr">
        <is>
          <t>pow</t>
        </is>
      </c>
      <c r="D515" s="41">
        <f>INDEX(Inputs_power!$T$5:$T$13,MATCH($B515,Inputs_power!$A$5:$A$13,0))</f>
        <v/>
      </c>
      <c r="E515" s="41">
        <f>INDEX(Inputs_power!$U$5:$U$13,MATCH($B515,Inputs_power!$A$5:$A$13,0))</f>
        <v/>
      </c>
      <c r="F515" s="41">
        <f>INDEX(Inputs_power!$O$5:$O$13,MATCH($B515,Inputs_power!$A$5:$A$13,0))</f>
        <v/>
      </c>
      <c r="G515" s="36" t="n"/>
      <c r="H515" s="14">
        <f>INDEX(VarLab,MATCH($A515,VarKey,0))&amp;INDEX(MemLab,MATCH($C515&amp;"|"&amp;$B515,MemKey,0))</f>
        <v/>
      </c>
      <c r="I515" s="14">
        <f>INDEX(VarUnit,MATCH($A515,VarKey,0))</f>
        <v/>
      </c>
      <c r="J515" s="14">
        <f>INDEX(VarSrc,MATCH($A515,VarKey,0))</f>
        <v/>
      </c>
      <c r="K515" s="11">
        <f>CodePrefix&amp;$A515&amp;IF($C515="","","."&amp;$C515&amp;"."&amp;$B515)&amp;INDEX(VarEnd,MATCH($A515,VarKey,0))&amp;K$5</f>
        <v/>
      </c>
      <c r="L515" s="15">
        <f>L474*$D515+$E515+$F515*L$749</f>
        <v/>
      </c>
      <c r="M515" s="16">
        <f>M474*$D515+$E515+$F515*M$749</f>
        <v/>
      </c>
      <c r="N515" s="16">
        <f>N474*$D515+$E515+$F515*N$749</f>
        <v/>
      </c>
      <c r="O515" s="16">
        <f>O474*$D515+$E515+$F515*O$749</f>
        <v/>
      </c>
      <c r="P515" s="16">
        <f>P474*$D515+$E515+$F515*P$749</f>
        <v/>
      </c>
      <c r="Q515" s="16">
        <f>Q474*$D515+$E515+$F515*Q$749</f>
        <v/>
      </c>
      <c r="R515" s="16">
        <f>R474*$D515+$E515+$F515*R$749</f>
        <v/>
      </c>
      <c r="S515" s="16">
        <f>S474*$D515+$E515+$F515*S$749</f>
        <v/>
      </c>
      <c r="T515" s="16">
        <f>T474*$D515+$E515+$F515*T$749</f>
        <v/>
      </c>
      <c r="U515" s="16">
        <f>U474*$D515+$E515+$F515*U$749</f>
        <v/>
      </c>
      <c r="V515" s="16">
        <f>V474*$D515+$E515+$F515*V$749</f>
        <v/>
      </c>
      <c r="W515" s="16">
        <f>W474*$D515+$E515+$F515*W$749</f>
        <v/>
      </c>
      <c r="X515" s="16">
        <f>X474*$D515+$E515+$F515*X$749</f>
        <v/>
      </c>
      <c r="Y515" s="16">
        <f>Y474*$D515+$E515+$F515*Y$749</f>
        <v/>
      </c>
      <c r="Z515" s="16">
        <f>Z474*$D515+$E515+$F515*Z$749</f>
        <v/>
      </c>
      <c r="AA515" s="16">
        <f>AA474*$D515+$E515+$F515*AA$749</f>
        <v/>
      </c>
      <c r="AB515" s="16">
        <f>AB474*$D515+$E515+$F515*AB$749</f>
        <v/>
      </c>
      <c r="AC515" s="16">
        <f>AC474*$D515+$E515+$F515*AC$749</f>
        <v/>
      </c>
      <c r="AD515" s="16">
        <f>AD474*$D515+$E515+$F515*AD$749</f>
        <v/>
      </c>
      <c r="AF515" s="11">
        <f>CodePrefix&amp;$A515&amp;IF($C515="","","."&amp;$C515&amp;"."&amp;$B515)&amp;INDEX(VarEnd,MATCH($A515,VarKey,0))&amp;AF$5</f>
        <v/>
      </c>
      <c r="AG515" s="15">
        <f>AG474*$D515+$E515+$F515*AG$749</f>
        <v/>
      </c>
      <c r="AH515" s="16">
        <f>AH474*$D515+$E515+$F515*AH$749</f>
        <v/>
      </c>
      <c r="AI515" s="16">
        <f>AI474*$D515+$E515+$F515*AI$749</f>
        <v/>
      </c>
      <c r="AJ515" s="16">
        <f>AJ474*$D515+$E515+$F515*AJ$749</f>
        <v/>
      </c>
      <c r="AK515" s="16">
        <f>AK474*$D515+$E515+$F515*AK$749</f>
        <v/>
      </c>
      <c r="AL515" s="16">
        <f>AL474*$D515+$E515+$F515*AL$749</f>
        <v/>
      </c>
      <c r="AM515" s="16">
        <f>AM474*$D515+$E515+$F515*AM$749</f>
        <v/>
      </c>
      <c r="AN515" s="16">
        <f>AN474*$D515+$E515+$F515*AN$749</f>
        <v/>
      </c>
      <c r="AO515" s="16">
        <f>AO474*$D515+$E515+$F515*AO$749</f>
        <v/>
      </c>
      <c r="AP515" s="16">
        <f>AP474*$D515+$E515+$F515*AP$749</f>
        <v/>
      </c>
      <c r="AQ515" s="16">
        <f>AQ474*$D515+$E515+$F515*AQ$749</f>
        <v/>
      </c>
      <c r="AR515" s="16">
        <f>AR474*$D515+$E515+$F515*AR$749</f>
        <v/>
      </c>
      <c r="AS515" s="16">
        <f>AS474*$D515+$E515+$F515*AS$749</f>
        <v/>
      </c>
      <c r="AT515" s="16">
        <f>AT474*$D515+$E515+$F515*AT$749</f>
        <v/>
      </c>
      <c r="AU515" s="16">
        <f>AU474*$D515+$E515+$F515*AU$749</f>
        <v/>
      </c>
      <c r="AV515" s="16">
        <f>AV474*$D515+$E515+$F515*AV$749</f>
        <v/>
      </c>
      <c r="AW515" s="16">
        <f>AW474*$D515+$E515+$F515*AW$749</f>
        <v/>
      </c>
      <c r="AX515" s="16">
        <f>AX474*$D515+$E515+$F515*AX$749</f>
        <v/>
      </c>
      <c r="AY515" s="16">
        <f>AY474*$D515+$E515+$F515*AY$749</f>
        <v/>
      </c>
    </row>
    <row r="516" hidden="1" outlineLevel="1">
      <c r="A516" s="14" t="inlineStr">
        <is>
          <t>lfx</t>
        </is>
      </c>
      <c r="B516" s="14" t="inlineStr">
        <is>
          <t>bio</t>
        </is>
      </c>
      <c r="C516" s="14" t="inlineStr">
        <is>
          <t>pow</t>
        </is>
      </c>
      <c r="D516" s="41">
        <f>INDEX(Inputs_power!$T$5:$T$13,MATCH($B516,Inputs_power!$A$5:$A$13,0))</f>
        <v/>
      </c>
      <c r="E516" s="41">
        <f>INDEX(Inputs_power!$U$5:$U$13,MATCH($B516,Inputs_power!$A$5:$A$13,0))</f>
        <v/>
      </c>
      <c r="F516" s="41">
        <f>INDEX(Inputs_power!$O$5:$O$13,MATCH($B516,Inputs_power!$A$5:$A$13,0))</f>
        <v/>
      </c>
      <c r="G516" s="36" t="n"/>
      <c r="H516" s="14">
        <f>INDEX(VarLab,MATCH($A516,VarKey,0))&amp;INDEX(MemLab,MATCH($C516&amp;"|"&amp;$B516,MemKey,0))</f>
        <v/>
      </c>
      <c r="I516" s="14">
        <f>INDEX(VarUnit,MATCH($A516,VarKey,0))</f>
        <v/>
      </c>
      <c r="J516" s="14">
        <f>INDEX(VarSrc,MATCH($A516,VarKey,0))</f>
        <v/>
      </c>
      <c r="K516" s="11">
        <f>CodePrefix&amp;$A516&amp;IF($C516="","","."&amp;$C516&amp;"."&amp;$B516)&amp;INDEX(VarEnd,MATCH($A516,VarKey,0))&amp;K$5</f>
        <v/>
      </c>
      <c r="L516" s="15">
        <f>L475*$D516+$E516+$F516*L$749</f>
        <v/>
      </c>
      <c r="M516" s="16">
        <f>M475*$D516+$E516+$F516*M$749</f>
        <v/>
      </c>
      <c r="N516" s="16">
        <f>N475*$D516+$E516+$F516*N$749</f>
        <v/>
      </c>
      <c r="O516" s="16">
        <f>O475*$D516+$E516+$F516*O$749</f>
        <v/>
      </c>
      <c r="P516" s="16">
        <f>P475*$D516+$E516+$F516*P$749</f>
        <v/>
      </c>
      <c r="Q516" s="16">
        <f>Q475*$D516+$E516+$F516*Q$749</f>
        <v/>
      </c>
      <c r="R516" s="16">
        <f>R475*$D516+$E516+$F516*R$749</f>
        <v/>
      </c>
      <c r="S516" s="16">
        <f>S475*$D516+$E516+$F516*S$749</f>
        <v/>
      </c>
      <c r="T516" s="16">
        <f>T475*$D516+$E516+$F516*T$749</f>
        <v/>
      </c>
      <c r="U516" s="16">
        <f>U475*$D516+$E516+$F516*U$749</f>
        <v/>
      </c>
      <c r="V516" s="16">
        <f>V475*$D516+$E516+$F516*V$749</f>
        <v/>
      </c>
      <c r="W516" s="16">
        <f>W475*$D516+$E516+$F516*W$749</f>
        <v/>
      </c>
      <c r="X516" s="16">
        <f>X475*$D516+$E516+$F516*X$749</f>
        <v/>
      </c>
      <c r="Y516" s="16">
        <f>Y475*$D516+$E516+$F516*Y$749</f>
        <v/>
      </c>
      <c r="Z516" s="16">
        <f>Z475*$D516+$E516+$F516*Z$749</f>
        <v/>
      </c>
      <c r="AA516" s="16">
        <f>AA475*$D516+$E516+$F516*AA$749</f>
        <v/>
      </c>
      <c r="AB516" s="16">
        <f>AB475*$D516+$E516+$F516*AB$749</f>
        <v/>
      </c>
      <c r="AC516" s="16">
        <f>AC475*$D516+$E516+$F516*AC$749</f>
        <v/>
      </c>
      <c r="AD516" s="16">
        <f>AD475*$D516+$E516+$F516*AD$749</f>
        <v/>
      </c>
      <c r="AF516" s="11">
        <f>CodePrefix&amp;$A516&amp;IF($C516="","","."&amp;$C516&amp;"."&amp;$B516)&amp;INDEX(VarEnd,MATCH($A516,VarKey,0))&amp;AF$5</f>
        <v/>
      </c>
      <c r="AG516" s="15">
        <f>AG475*$D516+$E516+$F516*AG$749</f>
        <v/>
      </c>
      <c r="AH516" s="16">
        <f>AH475*$D516+$E516+$F516*AH$749</f>
        <v/>
      </c>
      <c r="AI516" s="16">
        <f>AI475*$D516+$E516+$F516*AI$749</f>
        <v/>
      </c>
      <c r="AJ516" s="16">
        <f>AJ475*$D516+$E516+$F516*AJ$749</f>
        <v/>
      </c>
      <c r="AK516" s="16">
        <f>AK475*$D516+$E516+$F516*AK$749</f>
        <v/>
      </c>
      <c r="AL516" s="16">
        <f>AL475*$D516+$E516+$F516*AL$749</f>
        <v/>
      </c>
      <c r="AM516" s="16">
        <f>AM475*$D516+$E516+$F516*AM$749</f>
        <v/>
      </c>
      <c r="AN516" s="16">
        <f>AN475*$D516+$E516+$F516*AN$749</f>
        <v/>
      </c>
      <c r="AO516" s="16">
        <f>AO475*$D516+$E516+$F516*AO$749</f>
        <v/>
      </c>
      <c r="AP516" s="16">
        <f>AP475*$D516+$E516+$F516*AP$749</f>
        <v/>
      </c>
      <c r="AQ516" s="16">
        <f>AQ475*$D516+$E516+$F516*AQ$749</f>
        <v/>
      </c>
      <c r="AR516" s="16">
        <f>AR475*$D516+$E516+$F516*AR$749</f>
        <v/>
      </c>
      <c r="AS516" s="16">
        <f>AS475*$D516+$E516+$F516*AS$749</f>
        <v/>
      </c>
      <c r="AT516" s="16">
        <f>AT475*$D516+$E516+$F516*AT$749</f>
        <v/>
      </c>
      <c r="AU516" s="16">
        <f>AU475*$D516+$E516+$F516*AU$749</f>
        <v/>
      </c>
      <c r="AV516" s="16">
        <f>AV475*$D516+$E516+$F516*AV$749</f>
        <v/>
      </c>
      <c r="AW516" s="16">
        <f>AW475*$D516+$E516+$F516*AW$749</f>
        <v/>
      </c>
      <c r="AX516" s="16">
        <f>AX475*$D516+$E516+$F516*AX$749</f>
        <v/>
      </c>
      <c r="AY516" s="16">
        <f>AY475*$D516+$E516+$F516*AY$749</f>
        <v/>
      </c>
    </row>
    <row r="517" hidden="1" outlineLevel="1"/>
    <row r="518" hidden="1" outlineLevel="1">
      <c r="H518" s="20" t="inlineStr">
        <is>
          <t>D. Variable costs ($/kWh): change in existing carbon pricing against the price data (in the cost before new policies), before new policies, new policy cost, shadow price and rebate (feebates, ETS output-based part), total; levelised variable cost to the end of the horizon (D9)</t>
        </is>
      </c>
    </row>
    <row r="519" hidden="1" outlineLevel="1">
      <c r="A519" s="14" t="inlineStr">
        <is>
          <t>xck</t>
        </is>
      </c>
      <c r="B519" s="14" t="inlineStr">
        <is>
          <t>coa</t>
        </is>
      </c>
      <c r="C519" s="14" t="inlineStr">
        <is>
          <t>pow</t>
        </is>
      </c>
      <c r="D519" s="41">
        <f>INDEX(Inputs_power!$Z$5:$Z$13,MATCH($B519,Inputs_power!$A$5:$A$13,0))</f>
        <v/>
      </c>
      <c r="E519" s="41">
        <f>INDEX(Inputs_power!$AU$5:$AU$13,MATCH($B519,Inputs_power!$A$5:$A$13,0))</f>
        <v/>
      </c>
      <c r="F519" s="41">
        <f>INDEX(Inputs_power!$AV$5:$AV$13,MATCH($B519,Inputs_power!$A$5:$A$13,0))</f>
        <v/>
      </c>
      <c r="G519" s="36" t="n"/>
      <c r="H519" s="14">
        <f>INDEX(VarLab,MATCH($A519,VarKey,0))&amp;INDEX(MemLab,MATCH($C519&amp;"|"&amp;$B519,MemKey,0))</f>
        <v/>
      </c>
      <c r="I519" s="14">
        <f>INDEX(VarUnit,MATCH($A519,VarKey,0))</f>
        <v/>
      </c>
      <c r="J519" s="14">
        <f>INDEX(VarSrc,MATCH($A519,VarKey,0))</f>
        <v/>
      </c>
      <c r="K519" s="11">
        <f>CodePrefix&amp;$A519&amp;IF($C519="","","."&amp;$C519&amp;"."&amp;$B519)&amp;INDEX(VarEnd,MATCH($A519,VarKey,0))&amp;K$5</f>
        <v/>
      </c>
      <c r="L519" s="44">
        <f>$D519*($E519*(L$321-L$322)+$F519*(L$324-L$325))</f>
        <v/>
      </c>
      <c r="M519" s="45">
        <f>$D519*($E519*(M$321-M$322)+$F519*(M$324-M$325))</f>
        <v/>
      </c>
      <c r="N519" s="45">
        <f>$D519*($E519*(N$321-N$322)+$F519*(N$324-N$325))</f>
        <v/>
      </c>
      <c r="O519" s="45">
        <f>$D519*($E519*(O$321-O$322)+$F519*(O$324-O$325))</f>
        <v/>
      </c>
      <c r="P519" s="45">
        <f>$D519*($E519*(P$321-P$322)+$F519*(P$324-P$325))</f>
        <v/>
      </c>
      <c r="Q519" s="45">
        <f>$D519*($E519*(Q$321-Q$322)+$F519*(Q$324-Q$325))</f>
        <v/>
      </c>
      <c r="R519" s="45">
        <f>$D519*($E519*(R$321-R$322)+$F519*(R$324-R$325))</f>
        <v/>
      </c>
      <c r="S519" s="45">
        <f>$D519*($E519*(S$321-S$322)+$F519*(S$324-S$325))</f>
        <v/>
      </c>
      <c r="T519" s="45">
        <f>$D519*($E519*(T$321-T$322)+$F519*(T$324-T$325))</f>
        <v/>
      </c>
      <c r="U519" s="45">
        <f>$D519*($E519*(U$321-U$322)+$F519*(U$324-U$325))</f>
        <v/>
      </c>
      <c r="V519" s="45">
        <f>$D519*($E519*(V$321-V$322)+$F519*(V$324-V$325))</f>
        <v/>
      </c>
      <c r="W519" s="45">
        <f>$D519*($E519*(W$321-W$322)+$F519*(W$324-W$325))</f>
        <v/>
      </c>
      <c r="X519" s="45">
        <f>$D519*($E519*(X$321-X$322)+$F519*(X$324-X$325))</f>
        <v/>
      </c>
      <c r="Y519" s="45">
        <f>$D519*($E519*(Y$321-Y$322)+$F519*(Y$324-Y$325))</f>
        <v/>
      </c>
      <c r="Z519" s="45">
        <f>$D519*($E519*(Z$321-Z$322)+$F519*(Z$324-Z$325))</f>
        <v/>
      </c>
      <c r="AA519" s="45">
        <f>$D519*($E519*(AA$321-AA$322)+$F519*(AA$324-AA$325))</f>
        <v/>
      </c>
      <c r="AB519" s="45">
        <f>$D519*($E519*(AB$321-AB$322)+$F519*(AB$324-AB$325))</f>
        <v/>
      </c>
      <c r="AC519" s="45">
        <f>$D519*($E519*(AC$321-AC$322)+$F519*(AC$324-AC$325))</f>
        <v/>
      </c>
      <c r="AD519" s="45">
        <f>$D519*($E519*(AD$321-AD$322)+$F519*(AD$324-AD$325))</f>
        <v/>
      </c>
      <c r="AF519" s="11">
        <f>CodePrefix&amp;$A519&amp;IF($C519="","","."&amp;$C519&amp;"."&amp;$B519)&amp;INDEX(VarEnd,MATCH($A519,VarKey,0))&amp;AF$5</f>
        <v/>
      </c>
      <c r="AG519" s="44">
        <f>$D519*($E519*(AG$321-AG$322)+$F519*(AG$324-AG$325))</f>
        <v/>
      </c>
      <c r="AH519" s="45">
        <f>$D519*($E519*(AH$321-AH$322)+$F519*(AH$324-AH$325))</f>
        <v/>
      </c>
      <c r="AI519" s="45">
        <f>$D519*($E519*(AI$321-AI$322)+$F519*(AI$324-AI$325))</f>
        <v/>
      </c>
      <c r="AJ519" s="45">
        <f>$D519*($E519*(AJ$321-AJ$322)+$F519*(AJ$324-AJ$325))</f>
        <v/>
      </c>
      <c r="AK519" s="45">
        <f>$D519*($E519*(AK$321-AK$322)+$F519*(AK$324-AK$325))</f>
        <v/>
      </c>
      <c r="AL519" s="45">
        <f>$D519*($E519*(AL$321-AL$322)+$F519*(AL$324-AL$325))</f>
        <v/>
      </c>
      <c r="AM519" s="45">
        <f>$D519*($E519*(AM$321-AM$322)+$F519*(AM$324-AM$325))</f>
        <v/>
      </c>
      <c r="AN519" s="45">
        <f>$D519*($E519*(AN$321-AN$322)+$F519*(AN$324-AN$325))</f>
        <v/>
      </c>
      <c r="AO519" s="45">
        <f>$D519*($E519*(AO$321-AO$322)+$F519*(AO$324-AO$325))</f>
        <v/>
      </c>
      <c r="AP519" s="45">
        <f>$D519*($E519*(AP$321-AP$322)+$F519*(AP$324-AP$325))</f>
        <v/>
      </c>
      <c r="AQ519" s="45">
        <f>$D519*($E519*(AQ$321-AQ$322)+$F519*(AQ$324-AQ$325))</f>
        <v/>
      </c>
      <c r="AR519" s="45">
        <f>$D519*($E519*(AR$321-AR$322)+$F519*(AR$324-AR$325))</f>
        <v/>
      </c>
      <c r="AS519" s="45">
        <f>$D519*($E519*(AS$321-AS$322)+$F519*(AS$324-AS$325))</f>
        <v/>
      </c>
      <c r="AT519" s="45">
        <f>$D519*($E519*(AT$321-AT$322)+$F519*(AT$324-AT$325))</f>
        <v/>
      </c>
      <c r="AU519" s="45">
        <f>$D519*($E519*(AU$321-AU$322)+$F519*(AU$324-AU$325))</f>
        <v/>
      </c>
      <c r="AV519" s="45">
        <f>$D519*($E519*(AV$321-AV$322)+$F519*(AV$324-AV$325))</f>
        <v/>
      </c>
      <c r="AW519" s="45">
        <f>$D519*($E519*(AW$321-AW$322)+$F519*(AW$324-AW$325))</f>
        <v/>
      </c>
      <c r="AX519" s="45">
        <f>$D519*($E519*(AX$321-AX$322)+$F519*(AX$324-AX$325))</f>
        <v/>
      </c>
      <c r="AY519" s="45">
        <f>$D519*($E519*(AY$321-AY$322)+$F519*(AY$324-AY$325))</f>
        <v/>
      </c>
    </row>
    <row r="520" hidden="1" outlineLevel="1">
      <c r="A520" s="14" t="inlineStr">
        <is>
          <t>xck</t>
        </is>
      </c>
      <c r="B520" s="14" t="inlineStr">
        <is>
          <t>nga</t>
        </is>
      </c>
      <c r="C520" s="14" t="inlineStr">
        <is>
          <t>pow</t>
        </is>
      </c>
      <c r="D520" s="41">
        <f>INDEX(Inputs_power!$Z$5:$Z$13,MATCH($B520,Inputs_power!$A$5:$A$13,0))</f>
        <v/>
      </c>
      <c r="E520" s="41">
        <f>INDEX(Inputs_power!$AU$5:$AU$13,MATCH($B520,Inputs_power!$A$5:$A$13,0))</f>
        <v/>
      </c>
      <c r="F520" s="41">
        <f>INDEX(Inputs_power!$AV$5:$AV$13,MATCH($B520,Inputs_power!$A$5:$A$13,0))</f>
        <v/>
      </c>
      <c r="G520" s="36" t="n"/>
      <c r="H520" s="14">
        <f>INDEX(VarLab,MATCH($A520,VarKey,0))&amp;INDEX(MemLab,MATCH($C520&amp;"|"&amp;$B520,MemKey,0))</f>
        <v/>
      </c>
      <c r="I520" s="14">
        <f>INDEX(VarUnit,MATCH($A520,VarKey,0))</f>
        <v/>
      </c>
      <c r="J520" s="14">
        <f>INDEX(VarSrc,MATCH($A520,VarKey,0))</f>
        <v/>
      </c>
      <c r="K520" s="11">
        <f>CodePrefix&amp;$A520&amp;IF($C520="","","."&amp;$C520&amp;"."&amp;$B520)&amp;INDEX(VarEnd,MATCH($A520,VarKey,0))&amp;K$5</f>
        <v/>
      </c>
      <c r="L520" s="44">
        <f>$D520*($E520*(L$321-L$322)+$F520*(L$324-L$325))</f>
        <v/>
      </c>
      <c r="M520" s="45">
        <f>$D520*($E520*(M$321-M$322)+$F520*(M$324-M$325))</f>
        <v/>
      </c>
      <c r="N520" s="45">
        <f>$D520*($E520*(N$321-N$322)+$F520*(N$324-N$325))</f>
        <v/>
      </c>
      <c r="O520" s="45">
        <f>$D520*($E520*(O$321-O$322)+$F520*(O$324-O$325))</f>
        <v/>
      </c>
      <c r="P520" s="45">
        <f>$D520*($E520*(P$321-P$322)+$F520*(P$324-P$325))</f>
        <v/>
      </c>
      <c r="Q520" s="45">
        <f>$D520*($E520*(Q$321-Q$322)+$F520*(Q$324-Q$325))</f>
        <v/>
      </c>
      <c r="R520" s="45">
        <f>$D520*($E520*(R$321-R$322)+$F520*(R$324-R$325))</f>
        <v/>
      </c>
      <c r="S520" s="45">
        <f>$D520*($E520*(S$321-S$322)+$F520*(S$324-S$325))</f>
        <v/>
      </c>
      <c r="T520" s="45">
        <f>$D520*($E520*(T$321-T$322)+$F520*(T$324-T$325))</f>
        <v/>
      </c>
      <c r="U520" s="45">
        <f>$D520*($E520*(U$321-U$322)+$F520*(U$324-U$325))</f>
        <v/>
      </c>
      <c r="V520" s="45">
        <f>$D520*($E520*(V$321-V$322)+$F520*(V$324-V$325))</f>
        <v/>
      </c>
      <c r="W520" s="45">
        <f>$D520*($E520*(W$321-W$322)+$F520*(W$324-W$325))</f>
        <v/>
      </c>
      <c r="X520" s="45">
        <f>$D520*($E520*(X$321-X$322)+$F520*(X$324-X$325))</f>
        <v/>
      </c>
      <c r="Y520" s="45">
        <f>$D520*($E520*(Y$321-Y$322)+$F520*(Y$324-Y$325))</f>
        <v/>
      </c>
      <c r="Z520" s="45">
        <f>$D520*($E520*(Z$321-Z$322)+$F520*(Z$324-Z$325))</f>
        <v/>
      </c>
      <c r="AA520" s="45">
        <f>$D520*($E520*(AA$321-AA$322)+$F520*(AA$324-AA$325))</f>
        <v/>
      </c>
      <c r="AB520" s="45">
        <f>$D520*($E520*(AB$321-AB$322)+$F520*(AB$324-AB$325))</f>
        <v/>
      </c>
      <c r="AC520" s="45">
        <f>$D520*($E520*(AC$321-AC$322)+$F520*(AC$324-AC$325))</f>
        <v/>
      </c>
      <c r="AD520" s="45">
        <f>$D520*($E520*(AD$321-AD$322)+$F520*(AD$324-AD$325))</f>
        <v/>
      </c>
      <c r="AF520" s="11">
        <f>CodePrefix&amp;$A520&amp;IF($C520="","","."&amp;$C520&amp;"."&amp;$B520)&amp;INDEX(VarEnd,MATCH($A520,VarKey,0))&amp;AF$5</f>
        <v/>
      </c>
      <c r="AG520" s="44">
        <f>$D520*($E520*(AG$321-AG$322)+$F520*(AG$324-AG$325))</f>
        <v/>
      </c>
      <c r="AH520" s="45">
        <f>$D520*($E520*(AH$321-AH$322)+$F520*(AH$324-AH$325))</f>
        <v/>
      </c>
      <c r="AI520" s="45">
        <f>$D520*($E520*(AI$321-AI$322)+$F520*(AI$324-AI$325))</f>
        <v/>
      </c>
      <c r="AJ520" s="45">
        <f>$D520*($E520*(AJ$321-AJ$322)+$F520*(AJ$324-AJ$325))</f>
        <v/>
      </c>
      <c r="AK520" s="45">
        <f>$D520*($E520*(AK$321-AK$322)+$F520*(AK$324-AK$325))</f>
        <v/>
      </c>
      <c r="AL520" s="45">
        <f>$D520*($E520*(AL$321-AL$322)+$F520*(AL$324-AL$325))</f>
        <v/>
      </c>
      <c r="AM520" s="45">
        <f>$D520*($E520*(AM$321-AM$322)+$F520*(AM$324-AM$325))</f>
        <v/>
      </c>
      <c r="AN520" s="45">
        <f>$D520*($E520*(AN$321-AN$322)+$F520*(AN$324-AN$325))</f>
        <v/>
      </c>
      <c r="AO520" s="45">
        <f>$D520*($E520*(AO$321-AO$322)+$F520*(AO$324-AO$325))</f>
        <v/>
      </c>
      <c r="AP520" s="45">
        <f>$D520*($E520*(AP$321-AP$322)+$F520*(AP$324-AP$325))</f>
        <v/>
      </c>
      <c r="AQ520" s="45">
        <f>$D520*($E520*(AQ$321-AQ$322)+$F520*(AQ$324-AQ$325))</f>
        <v/>
      </c>
      <c r="AR520" s="45">
        <f>$D520*($E520*(AR$321-AR$322)+$F520*(AR$324-AR$325))</f>
        <v/>
      </c>
      <c r="AS520" s="45">
        <f>$D520*($E520*(AS$321-AS$322)+$F520*(AS$324-AS$325))</f>
        <v/>
      </c>
      <c r="AT520" s="45">
        <f>$D520*($E520*(AT$321-AT$322)+$F520*(AT$324-AT$325))</f>
        <v/>
      </c>
      <c r="AU520" s="45">
        <f>$D520*($E520*(AU$321-AU$322)+$F520*(AU$324-AU$325))</f>
        <v/>
      </c>
      <c r="AV520" s="45">
        <f>$D520*($E520*(AV$321-AV$322)+$F520*(AV$324-AV$325))</f>
        <v/>
      </c>
      <c r="AW520" s="45">
        <f>$D520*($E520*(AW$321-AW$322)+$F520*(AW$324-AW$325))</f>
        <v/>
      </c>
      <c r="AX520" s="45">
        <f>$D520*($E520*(AX$321-AX$322)+$F520*(AX$324-AX$325))</f>
        <v/>
      </c>
      <c r="AY520" s="45">
        <f>$D520*($E520*(AY$321-AY$322)+$F520*(AY$324-AY$325))</f>
        <v/>
      </c>
    </row>
    <row r="521" hidden="1" outlineLevel="1">
      <c r="A521" s="14" t="inlineStr">
        <is>
          <t>xck</t>
        </is>
      </c>
      <c r="B521" s="14" t="inlineStr">
        <is>
          <t>oop</t>
        </is>
      </c>
      <c r="C521" s="14" t="inlineStr">
        <is>
          <t>pow</t>
        </is>
      </c>
      <c r="D521" s="41">
        <f>INDEX(Inputs_power!$Z$5:$Z$13,MATCH($B521,Inputs_power!$A$5:$A$13,0))</f>
        <v/>
      </c>
      <c r="E521" s="41">
        <f>INDEX(Inputs_power!$AU$5:$AU$13,MATCH($B521,Inputs_power!$A$5:$A$13,0))</f>
        <v/>
      </c>
      <c r="F521" s="41">
        <f>INDEX(Inputs_power!$AV$5:$AV$13,MATCH($B521,Inputs_power!$A$5:$A$13,0))</f>
        <v/>
      </c>
      <c r="G521" s="36" t="n"/>
      <c r="H521" s="14">
        <f>INDEX(VarLab,MATCH($A521,VarKey,0))&amp;INDEX(MemLab,MATCH($C521&amp;"|"&amp;$B521,MemKey,0))</f>
        <v/>
      </c>
      <c r="I521" s="14">
        <f>INDEX(VarUnit,MATCH($A521,VarKey,0))</f>
        <v/>
      </c>
      <c r="J521" s="14">
        <f>INDEX(VarSrc,MATCH($A521,VarKey,0))</f>
        <v/>
      </c>
      <c r="K521" s="11">
        <f>CodePrefix&amp;$A521&amp;IF($C521="","","."&amp;$C521&amp;"."&amp;$B521)&amp;INDEX(VarEnd,MATCH($A521,VarKey,0))&amp;K$5</f>
        <v/>
      </c>
      <c r="L521" s="44">
        <f>$D521*($E521*(L$321-L$322)+$F521*(L$324-L$325))</f>
        <v/>
      </c>
      <c r="M521" s="45">
        <f>$D521*($E521*(M$321-M$322)+$F521*(M$324-M$325))</f>
        <v/>
      </c>
      <c r="N521" s="45">
        <f>$D521*($E521*(N$321-N$322)+$F521*(N$324-N$325))</f>
        <v/>
      </c>
      <c r="O521" s="45">
        <f>$D521*($E521*(O$321-O$322)+$F521*(O$324-O$325))</f>
        <v/>
      </c>
      <c r="P521" s="45">
        <f>$D521*($E521*(P$321-P$322)+$F521*(P$324-P$325))</f>
        <v/>
      </c>
      <c r="Q521" s="45">
        <f>$D521*($E521*(Q$321-Q$322)+$F521*(Q$324-Q$325))</f>
        <v/>
      </c>
      <c r="R521" s="45">
        <f>$D521*($E521*(R$321-R$322)+$F521*(R$324-R$325))</f>
        <v/>
      </c>
      <c r="S521" s="45">
        <f>$D521*($E521*(S$321-S$322)+$F521*(S$324-S$325))</f>
        <v/>
      </c>
      <c r="T521" s="45">
        <f>$D521*($E521*(T$321-T$322)+$F521*(T$324-T$325))</f>
        <v/>
      </c>
      <c r="U521" s="45">
        <f>$D521*($E521*(U$321-U$322)+$F521*(U$324-U$325))</f>
        <v/>
      </c>
      <c r="V521" s="45">
        <f>$D521*($E521*(V$321-V$322)+$F521*(V$324-V$325))</f>
        <v/>
      </c>
      <c r="W521" s="45">
        <f>$D521*($E521*(W$321-W$322)+$F521*(W$324-W$325))</f>
        <v/>
      </c>
      <c r="X521" s="45">
        <f>$D521*($E521*(X$321-X$322)+$F521*(X$324-X$325))</f>
        <v/>
      </c>
      <c r="Y521" s="45">
        <f>$D521*($E521*(Y$321-Y$322)+$F521*(Y$324-Y$325))</f>
        <v/>
      </c>
      <c r="Z521" s="45">
        <f>$D521*($E521*(Z$321-Z$322)+$F521*(Z$324-Z$325))</f>
        <v/>
      </c>
      <c r="AA521" s="45">
        <f>$D521*($E521*(AA$321-AA$322)+$F521*(AA$324-AA$325))</f>
        <v/>
      </c>
      <c r="AB521" s="45">
        <f>$D521*($E521*(AB$321-AB$322)+$F521*(AB$324-AB$325))</f>
        <v/>
      </c>
      <c r="AC521" s="45">
        <f>$D521*($E521*(AC$321-AC$322)+$F521*(AC$324-AC$325))</f>
        <v/>
      </c>
      <c r="AD521" s="45">
        <f>$D521*($E521*(AD$321-AD$322)+$F521*(AD$324-AD$325))</f>
        <v/>
      </c>
      <c r="AF521" s="11">
        <f>CodePrefix&amp;$A521&amp;IF($C521="","","."&amp;$C521&amp;"."&amp;$B521)&amp;INDEX(VarEnd,MATCH($A521,VarKey,0))&amp;AF$5</f>
        <v/>
      </c>
      <c r="AG521" s="44">
        <f>$D521*($E521*(AG$321-AG$322)+$F521*(AG$324-AG$325))</f>
        <v/>
      </c>
      <c r="AH521" s="45">
        <f>$D521*($E521*(AH$321-AH$322)+$F521*(AH$324-AH$325))</f>
        <v/>
      </c>
      <c r="AI521" s="45">
        <f>$D521*($E521*(AI$321-AI$322)+$F521*(AI$324-AI$325))</f>
        <v/>
      </c>
      <c r="AJ521" s="45">
        <f>$D521*($E521*(AJ$321-AJ$322)+$F521*(AJ$324-AJ$325))</f>
        <v/>
      </c>
      <c r="AK521" s="45">
        <f>$D521*($E521*(AK$321-AK$322)+$F521*(AK$324-AK$325))</f>
        <v/>
      </c>
      <c r="AL521" s="45">
        <f>$D521*($E521*(AL$321-AL$322)+$F521*(AL$324-AL$325))</f>
        <v/>
      </c>
      <c r="AM521" s="45">
        <f>$D521*($E521*(AM$321-AM$322)+$F521*(AM$324-AM$325))</f>
        <v/>
      </c>
      <c r="AN521" s="45">
        <f>$D521*($E521*(AN$321-AN$322)+$F521*(AN$324-AN$325))</f>
        <v/>
      </c>
      <c r="AO521" s="45">
        <f>$D521*($E521*(AO$321-AO$322)+$F521*(AO$324-AO$325))</f>
        <v/>
      </c>
      <c r="AP521" s="45">
        <f>$D521*($E521*(AP$321-AP$322)+$F521*(AP$324-AP$325))</f>
        <v/>
      </c>
      <c r="AQ521" s="45">
        <f>$D521*($E521*(AQ$321-AQ$322)+$F521*(AQ$324-AQ$325))</f>
        <v/>
      </c>
      <c r="AR521" s="45">
        <f>$D521*($E521*(AR$321-AR$322)+$F521*(AR$324-AR$325))</f>
        <v/>
      </c>
      <c r="AS521" s="45">
        <f>$D521*($E521*(AS$321-AS$322)+$F521*(AS$324-AS$325))</f>
        <v/>
      </c>
      <c r="AT521" s="45">
        <f>$D521*($E521*(AT$321-AT$322)+$F521*(AT$324-AT$325))</f>
        <v/>
      </c>
      <c r="AU521" s="45">
        <f>$D521*($E521*(AU$321-AU$322)+$F521*(AU$324-AU$325))</f>
        <v/>
      </c>
      <c r="AV521" s="45">
        <f>$D521*($E521*(AV$321-AV$322)+$F521*(AV$324-AV$325))</f>
        <v/>
      </c>
      <c r="AW521" s="45">
        <f>$D521*($E521*(AW$321-AW$322)+$F521*(AW$324-AW$325))</f>
        <v/>
      </c>
      <c r="AX521" s="45">
        <f>$D521*($E521*(AX$321-AX$322)+$F521*(AX$324-AX$325))</f>
        <v/>
      </c>
      <c r="AY521" s="45">
        <f>$D521*($E521*(AY$321-AY$322)+$F521*(AY$324-AY$325))</f>
        <v/>
      </c>
    </row>
    <row r="522" hidden="1" outlineLevel="1">
      <c r="A522" s="14" t="inlineStr">
        <is>
          <t>xck</t>
        </is>
      </c>
      <c r="B522" s="14" t="inlineStr">
        <is>
          <t>nuc</t>
        </is>
      </c>
      <c r="C522" s="14" t="inlineStr">
        <is>
          <t>pow</t>
        </is>
      </c>
      <c r="D522" s="41">
        <f>INDEX(Inputs_power!$Z$5:$Z$13,MATCH($B522,Inputs_power!$A$5:$A$13,0))</f>
        <v/>
      </c>
      <c r="E522" s="41">
        <f>INDEX(Inputs_power!$AU$5:$AU$13,MATCH($B522,Inputs_power!$A$5:$A$13,0))</f>
        <v/>
      </c>
      <c r="F522" s="41">
        <f>INDEX(Inputs_power!$AV$5:$AV$13,MATCH($B522,Inputs_power!$A$5:$A$13,0))</f>
        <v/>
      </c>
      <c r="G522" s="36" t="n"/>
      <c r="H522" s="14">
        <f>INDEX(VarLab,MATCH($A522,VarKey,0))&amp;INDEX(MemLab,MATCH($C522&amp;"|"&amp;$B522,MemKey,0))</f>
        <v/>
      </c>
      <c r="I522" s="14">
        <f>INDEX(VarUnit,MATCH($A522,VarKey,0))</f>
        <v/>
      </c>
      <c r="J522" s="14">
        <f>INDEX(VarSrc,MATCH($A522,VarKey,0))</f>
        <v/>
      </c>
      <c r="K522" s="11">
        <f>CodePrefix&amp;$A522&amp;IF($C522="","","."&amp;$C522&amp;"."&amp;$B522)&amp;INDEX(VarEnd,MATCH($A522,VarKey,0))&amp;K$5</f>
        <v/>
      </c>
      <c r="L522" s="44">
        <f>$D522*($E522*(L$321-L$322)+$F522*(L$324-L$325))</f>
        <v/>
      </c>
      <c r="M522" s="45">
        <f>$D522*($E522*(M$321-M$322)+$F522*(M$324-M$325))</f>
        <v/>
      </c>
      <c r="N522" s="45">
        <f>$D522*($E522*(N$321-N$322)+$F522*(N$324-N$325))</f>
        <v/>
      </c>
      <c r="O522" s="45">
        <f>$D522*($E522*(O$321-O$322)+$F522*(O$324-O$325))</f>
        <v/>
      </c>
      <c r="P522" s="45">
        <f>$D522*($E522*(P$321-P$322)+$F522*(P$324-P$325))</f>
        <v/>
      </c>
      <c r="Q522" s="45">
        <f>$D522*($E522*(Q$321-Q$322)+$F522*(Q$324-Q$325))</f>
        <v/>
      </c>
      <c r="R522" s="45">
        <f>$D522*($E522*(R$321-R$322)+$F522*(R$324-R$325))</f>
        <v/>
      </c>
      <c r="S522" s="45">
        <f>$D522*($E522*(S$321-S$322)+$F522*(S$324-S$325))</f>
        <v/>
      </c>
      <c r="T522" s="45">
        <f>$D522*($E522*(T$321-T$322)+$F522*(T$324-T$325))</f>
        <v/>
      </c>
      <c r="U522" s="45">
        <f>$D522*($E522*(U$321-U$322)+$F522*(U$324-U$325))</f>
        <v/>
      </c>
      <c r="V522" s="45">
        <f>$D522*($E522*(V$321-V$322)+$F522*(V$324-V$325))</f>
        <v/>
      </c>
      <c r="W522" s="45">
        <f>$D522*($E522*(W$321-W$322)+$F522*(W$324-W$325))</f>
        <v/>
      </c>
      <c r="X522" s="45">
        <f>$D522*($E522*(X$321-X$322)+$F522*(X$324-X$325))</f>
        <v/>
      </c>
      <c r="Y522" s="45">
        <f>$D522*($E522*(Y$321-Y$322)+$F522*(Y$324-Y$325))</f>
        <v/>
      </c>
      <c r="Z522" s="45">
        <f>$D522*($E522*(Z$321-Z$322)+$F522*(Z$324-Z$325))</f>
        <v/>
      </c>
      <c r="AA522" s="45">
        <f>$D522*($E522*(AA$321-AA$322)+$F522*(AA$324-AA$325))</f>
        <v/>
      </c>
      <c r="AB522" s="45">
        <f>$D522*($E522*(AB$321-AB$322)+$F522*(AB$324-AB$325))</f>
        <v/>
      </c>
      <c r="AC522" s="45">
        <f>$D522*($E522*(AC$321-AC$322)+$F522*(AC$324-AC$325))</f>
        <v/>
      </c>
      <c r="AD522" s="45">
        <f>$D522*($E522*(AD$321-AD$322)+$F522*(AD$324-AD$325))</f>
        <v/>
      </c>
      <c r="AF522" s="11">
        <f>CodePrefix&amp;$A522&amp;IF($C522="","","."&amp;$C522&amp;"."&amp;$B522)&amp;INDEX(VarEnd,MATCH($A522,VarKey,0))&amp;AF$5</f>
        <v/>
      </c>
      <c r="AG522" s="44">
        <f>$D522*($E522*(AG$321-AG$322)+$F522*(AG$324-AG$325))</f>
        <v/>
      </c>
      <c r="AH522" s="45">
        <f>$D522*($E522*(AH$321-AH$322)+$F522*(AH$324-AH$325))</f>
        <v/>
      </c>
      <c r="AI522" s="45">
        <f>$D522*($E522*(AI$321-AI$322)+$F522*(AI$324-AI$325))</f>
        <v/>
      </c>
      <c r="AJ522" s="45">
        <f>$D522*($E522*(AJ$321-AJ$322)+$F522*(AJ$324-AJ$325))</f>
        <v/>
      </c>
      <c r="AK522" s="45">
        <f>$D522*($E522*(AK$321-AK$322)+$F522*(AK$324-AK$325))</f>
        <v/>
      </c>
      <c r="AL522" s="45">
        <f>$D522*($E522*(AL$321-AL$322)+$F522*(AL$324-AL$325))</f>
        <v/>
      </c>
      <c r="AM522" s="45">
        <f>$D522*($E522*(AM$321-AM$322)+$F522*(AM$324-AM$325))</f>
        <v/>
      </c>
      <c r="AN522" s="45">
        <f>$D522*($E522*(AN$321-AN$322)+$F522*(AN$324-AN$325))</f>
        <v/>
      </c>
      <c r="AO522" s="45">
        <f>$D522*($E522*(AO$321-AO$322)+$F522*(AO$324-AO$325))</f>
        <v/>
      </c>
      <c r="AP522" s="45">
        <f>$D522*($E522*(AP$321-AP$322)+$F522*(AP$324-AP$325))</f>
        <v/>
      </c>
      <c r="AQ522" s="45">
        <f>$D522*($E522*(AQ$321-AQ$322)+$F522*(AQ$324-AQ$325))</f>
        <v/>
      </c>
      <c r="AR522" s="45">
        <f>$D522*($E522*(AR$321-AR$322)+$F522*(AR$324-AR$325))</f>
        <v/>
      </c>
      <c r="AS522" s="45">
        <f>$D522*($E522*(AS$321-AS$322)+$F522*(AS$324-AS$325))</f>
        <v/>
      </c>
      <c r="AT522" s="45">
        <f>$D522*($E522*(AT$321-AT$322)+$F522*(AT$324-AT$325))</f>
        <v/>
      </c>
      <c r="AU522" s="45">
        <f>$D522*($E522*(AU$321-AU$322)+$F522*(AU$324-AU$325))</f>
        <v/>
      </c>
      <c r="AV522" s="45">
        <f>$D522*($E522*(AV$321-AV$322)+$F522*(AV$324-AV$325))</f>
        <v/>
      </c>
      <c r="AW522" s="45">
        <f>$D522*($E522*(AW$321-AW$322)+$F522*(AW$324-AW$325))</f>
        <v/>
      </c>
      <c r="AX522" s="45">
        <f>$D522*($E522*(AX$321-AX$322)+$F522*(AX$324-AX$325))</f>
        <v/>
      </c>
      <c r="AY522" s="45">
        <f>$D522*($E522*(AY$321-AY$322)+$F522*(AY$324-AY$325))</f>
        <v/>
      </c>
    </row>
    <row r="523" hidden="1" outlineLevel="1">
      <c r="A523" s="14" t="inlineStr">
        <is>
          <t>xck</t>
        </is>
      </c>
      <c r="B523" s="14" t="inlineStr">
        <is>
          <t>wnd</t>
        </is>
      </c>
      <c r="C523" s="14" t="inlineStr">
        <is>
          <t>pow</t>
        </is>
      </c>
      <c r="D523" s="41">
        <f>INDEX(Inputs_power!$Z$5:$Z$13,MATCH($B523,Inputs_power!$A$5:$A$13,0))</f>
        <v/>
      </c>
      <c r="E523" s="41">
        <f>INDEX(Inputs_power!$AU$5:$AU$13,MATCH($B523,Inputs_power!$A$5:$A$13,0))</f>
        <v/>
      </c>
      <c r="F523" s="41">
        <f>INDEX(Inputs_power!$AV$5:$AV$13,MATCH($B523,Inputs_power!$A$5:$A$13,0))</f>
        <v/>
      </c>
      <c r="G523" s="36" t="n"/>
      <c r="H523" s="14">
        <f>INDEX(VarLab,MATCH($A523,VarKey,0))&amp;INDEX(MemLab,MATCH($C523&amp;"|"&amp;$B523,MemKey,0))</f>
        <v/>
      </c>
      <c r="I523" s="14">
        <f>INDEX(VarUnit,MATCH($A523,VarKey,0))</f>
        <v/>
      </c>
      <c r="J523" s="14">
        <f>INDEX(VarSrc,MATCH($A523,VarKey,0))</f>
        <v/>
      </c>
      <c r="K523" s="11">
        <f>CodePrefix&amp;$A523&amp;IF($C523="","","."&amp;$C523&amp;"."&amp;$B523)&amp;INDEX(VarEnd,MATCH($A523,VarKey,0))&amp;K$5</f>
        <v/>
      </c>
      <c r="L523" s="44">
        <f>$D523*($E523*(L$321-L$322)+$F523*(L$324-L$325))</f>
        <v/>
      </c>
      <c r="M523" s="45">
        <f>$D523*($E523*(M$321-M$322)+$F523*(M$324-M$325))</f>
        <v/>
      </c>
      <c r="N523" s="45">
        <f>$D523*($E523*(N$321-N$322)+$F523*(N$324-N$325))</f>
        <v/>
      </c>
      <c r="O523" s="45">
        <f>$D523*($E523*(O$321-O$322)+$F523*(O$324-O$325))</f>
        <v/>
      </c>
      <c r="P523" s="45">
        <f>$D523*($E523*(P$321-P$322)+$F523*(P$324-P$325))</f>
        <v/>
      </c>
      <c r="Q523" s="45">
        <f>$D523*($E523*(Q$321-Q$322)+$F523*(Q$324-Q$325))</f>
        <v/>
      </c>
      <c r="R523" s="45">
        <f>$D523*($E523*(R$321-R$322)+$F523*(R$324-R$325))</f>
        <v/>
      </c>
      <c r="S523" s="45">
        <f>$D523*($E523*(S$321-S$322)+$F523*(S$324-S$325))</f>
        <v/>
      </c>
      <c r="T523" s="45">
        <f>$D523*($E523*(T$321-T$322)+$F523*(T$324-T$325))</f>
        <v/>
      </c>
      <c r="U523" s="45">
        <f>$D523*($E523*(U$321-U$322)+$F523*(U$324-U$325))</f>
        <v/>
      </c>
      <c r="V523" s="45">
        <f>$D523*($E523*(V$321-V$322)+$F523*(V$324-V$325))</f>
        <v/>
      </c>
      <c r="W523" s="45">
        <f>$D523*($E523*(W$321-W$322)+$F523*(W$324-W$325))</f>
        <v/>
      </c>
      <c r="X523" s="45">
        <f>$D523*($E523*(X$321-X$322)+$F523*(X$324-X$325))</f>
        <v/>
      </c>
      <c r="Y523" s="45">
        <f>$D523*($E523*(Y$321-Y$322)+$F523*(Y$324-Y$325))</f>
        <v/>
      </c>
      <c r="Z523" s="45">
        <f>$D523*($E523*(Z$321-Z$322)+$F523*(Z$324-Z$325))</f>
        <v/>
      </c>
      <c r="AA523" s="45">
        <f>$D523*($E523*(AA$321-AA$322)+$F523*(AA$324-AA$325))</f>
        <v/>
      </c>
      <c r="AB523" s="45">
        <f>$D523*($E523*(AB$321-AB$322)+$F523*(AB$324-AB$325))</f>
        <v/>
      </c>
      <c r="AC523" s="45">
        <f>$D523*($E523*(AC$321-AC$322)+$F523*(AC$324-AC$325))</f>
        <v/>
      </c>
      <c r="AD523" s="45">
        <f>$D523*($E523*(AD$321-AD$322)+$F523*(AD$324-AD$325))</f>
        <v/>
      </c>
      <c r="AF523" s="11">
        <f>CodePrefix&amp;$A523&amp;IF($C523="","","."&amp;$C523&amp;"."&amp;$B523)&amp;INDEX(VarEnd,MATCH($A523,VarKey,0))&amp;AF$5</f>
        <v/>
      </c>
      <c r="AG523" s="44">
        <f>$D523*($E523*(AG$321-AG$322)+$F523*(AG$324-AG$325))</f>
        <v/>
      </c>
      <c r="AH523" s="45">
        <f>$D523*($E523*(AH$321-AH$322)+$F523*(AH$324-AH$325))</f>
        <v/>
      </c>
      <c r="AI523" s="45">
        <f>$D523*($E523*(AI$321-AI$322)+$F523*(AI$324-AI$325))</f>
        <v/>
      </c>
      <c r="AJ523" s="45">
        <f>$D523*($E523*(AJ$321-AJ$322)+$F523*(AJ$324-AJ$325))</f>
        <v/>
      </c>
      <c r="AK523" s="45">
        <f>$D523*($E523*(AK$321-AK$322)+$F523*(AK$324-AK$325))</f>
        <v/>
      </c>
      <c r="AL523" s="45">
        <f>$D523*($E523*(AL$321-AL$322)+$F523*(AL$324-AL$325))</f>
        <v/>
      </c>
      <c r="AM523" s="45">
        <f>$D523*($E523*(AM$321-AM$322)+$F523*(AM$324-AM$325))</f>
        <v/>
      </c>
      <c r="AN523" s="45">
        <f>$D523*($E523*(AN$321-AN$322)+$F523*(AN$324-AN$325))</f>
        <v/>
      </c>
      <c r="AO523" s="45">
        <f>$D523*($E523*(AO$321-AO$322)+$F523*(AO$324-AO$325))</f>
        <v/>
      </c>
      <c r="AP523" s="45">
        <f>$D523*($E523*(AP$321-AP$322)+$F523*(AP$324-AP$325))</f>
        <v/>
      </c>
      <c r="AQ523" s="45">
        <f>$D523*($E523*(AQ$321-AQ$322)+$F523*(AQ$324-AQ$325))</f>
        <v/>
      </c>
      <c r="AR523" s="45">
        <f>$D523*($E523*(AR$321-AR$322)+$F523*(AR$324-AR$325))</f>
        <v/>
      </c>
      <c r="AS523" s="45">
        <f>$D523*($E523*(AS$321-AS$322)+$F523*(AS$324-AS$325))</f>
        <v/>
      </c>
      <c r="AT523" s="45">
        <f>$D523*($E523*(AT$321-AT$322)+$F523*(AT$324-AT$325))</f>
        <v/>
      </c>
      <c r="AU523" s="45">
        <f>$D523*($E523*(AU$321-AU$322)+$F523*(AU$324-AU$325))</f>
        <v/>
      </c>
      <c r="AV523" s="45">
        <f>$D523*($E523*(AV$321-AV$322)+$F523*(AV$324-AV$325))</f>
        <v/>
      </c>
      <c r="AW523" s="45">
        <f>$D523*($E523*(AW$321-AW$322)+$F523*(AW$324-AW$325))</f>
        <v/>
      </c>
      <c r="AX523" s="45">
        <f>$D523*($E523*(AX$321-AX$322)+$F523*(AX$324-AX$325))</f>
        <v/>
      </c>
      <c r="AY523" s="45">
        <f>$D523*($E523*(AY$321-AY$322)+$F523*(AY$324-AY$325))</f>
        <v/>
      </c>
    </row>
    <row r="524" hidden="1" outlineLevel="1">
      <c r="A524" s="14" t="inlineStr">
        <is>
          <t>xck</t>
        </is>
      </c>
      <c r="B524" s="14" t="inlineStr">
        <is>
          <t>sol</t>
        </is>
      </c>
      <c r="C524" s="14" t="inlineStr">
        <is>
          <t>pow</t>
        </is>
      </c>
      <c r="D524" s="41">
        <f>INDEX(Inputs_power!$Z$5:$Z$13,MATCH($B524,Inputs_power!$A$5:$A$13,0))</f>
        <v/>
      </c>
      <c r="E524" s="41">
        <f>INDEX(Inputs_power!$AU$5:$AU$13,MATCH($B524,Inputs_power!$A$5:$A$13,0))</f>
        <v/>
      </c>
      <c r="F524" s="41">
        <f>INDEX(Inputs_power!$AV$5:$AV$13,MATCH($B524,Inputs_power!$A$5:$A$13,0))</f>
        <v/>
      </c>
      <c r="G524" s="36" t="n"/>
      <c r="H524" s="14">
        <f>INDEX(VarLab,MATCH($A524,VarKey,0))&amp;INDEX(MemLab,MATCH($C524&amp;"|"&amp;$B524,MemKey,0))</f>
        <v/>
      </c>
      <c r="I524" s="14">
        <f>INDEX(VarUnit,MATCH($A524,VarKey,0))</f>
        <v/>
      </c>
      <c r="J524" s="14">
        <f>INDEX(VarSrc,MATCH($A524,VarKey,0))</f>
        <v/>
      </c>
      <c r="K524" s="11">
        <f>CodePrefix&amp;$A524&amp;IF($C524="","","."&amp;$C524&amp;"."&amp;$B524)&amp;INDEX(VarEnd,MATCH($A524,VarKey,0))&amp;K$5</f>
        <v/>
      </c>
      <c r="L524" s="44">
        <f>$D524*($E524*(L$321-L$322)+$F524*(L$324-L$325))</f>
        <v/>
      </c>
      <c r="M524" s="45">
        <f>$D524*($E524*(M$321-M$322)+$F524*(M$324-M$325))</f>
        <v/>
      </c>
      <c r="N524" s="45">
        <f>$D524*($E524*(N$321-N$322)+$F524*(N$324-N$325))</f>
        <v/>
      </c>
      <c r="O524" s="45">
        <f>$D524*($E524*(O$321-O$322)+$F524*(O$324-O$325))</f>
        <v/>
      </c>
      <c r="P524" s="45">
        <f>$D524*($E524*(P$321-P$322)+$F524*(P$324-P$325))</f>
        <v/>
      </c>
      <c r="Q524" s="45">
        <f>$D524*($E524*(Q$321-Q$322)+$F524*(Q$324-Q$325))</f>
        <v/>
      </c>
      <c r="R524" s="45">
        <f>$D524*($E524*(R$321-R$322)+$F524*(R$324-R$325))</f>
        <v/>
      </c>
      <c r="S524" s="45">
        <f>$D524*($E524*(S$321-S$322)+$F524*(S$324-S$325))</f>
        <v/>
      </c>
      <c r="T524" s="45">
        <f>$D524*($E524*(T$321-T$322)+$F524*(T$324-T$325))</f>
        <v/>
      </c>
      <c r="U524" s="45">
        <f>$D524*($E524*(U$321-U$322)+$F524*(U$324-U$325))</f>
        <v/>
      </c>
      <c r="V524" s="45">
        <f>$D524*($E524*(V$321-V$322)+$F524*(V$324-V$325))</f>
        <v/>
      </c>
      <c r="W524" s="45">
        <f>$D524*($E524*(W$321-W$322)+$F524*(W$324-W$325))</f>
        <v/>
      </c>
      <c r="X524" s="45">
        <f>$D524*($E524*(X$321-X$322)+$F524*(X$324-X$325))</f>
        <v/>
      </c>
      <c r="Y524" s="45">
        <f>$D524*($E524*(Y$321-Y$322)+$F524*(Y$324-Y$325))</f>
        <v/>
      </c>
      <c r="Z524" s="45">
        <f>$D524*($E524*(Z$321-Z$322)+$F524*(Z$324-Z$325))</f>
        <v/>
      </c>
      <c r="AA524" s="45">
        <f>$D524*($E524*(AA$321-AA$322)+$F524*(AA$324-AA$325))</f>
        <v/>
      </c>
      <c r="AB524" s="45">
        <f>$D524*($E524*(AB$321-AB$322)+$F524*(AB$324-AB$325))</f>
        <v/>
      </c>
      <c r="AC524" s="45">
        <f>$D524*($E524*(AC$321-AC$322)+$F524*(AC$324-AC$325))</f>
        <v/>
      </c>
      <c r="AD524" s="45">
        <f>$D524*($E524*(AD$321-AD$322)+$F524*(AD$324-AD$325))</f>
        <v/>
      </c>
      <c r="AF524" s="11">
        <f>CodePrefix&amp;$A524&amp;IF($C524="","","."&amp;$C524&amp;"."&amp;$B524)&amp;INDEX(VarEnd,MATCH($A524,VarKey,0))&amp;AF$5</f>
        <v/>
      </c>
      <c r="AG524" s="44">
        <f>$D524*($E524*(AG$321-AG$322)+$F524*(AG$324-AG$325))</f>
        <v/>
      </c>
      <c r="AH524" s="45">
        <f>$D524*($E524*(AH$321-AH$322)+$F524*(AH$324-AH$325))</f>
        <v/>
      </c>
      <c r="AI524" s="45">
        <f>$D524*($E524*(AI$321-AI$322)+$F524*(AI$324-AI$325))</f>
        <v/>
      </c>
      <c r="AJ524" s="45">
        <f>$D524*($E524*(AJ$321-AJ$322)+$F524*(AJ$324-AJ$325))</f>
        <v/>
      </c>
      <c r="AK524" s="45">
        <f>$D524*($E524*(AK$321-AK$322)+$F524*(AK$324-AK$325))</f>
        <v/>
      </c>
      <c r="AL524" s="45">
        <f>$D524*($E524*(AL$321-AL$322)+$F524*(AL$324-AL$325))</f>
        <v/>
      </c>
      <c r="AM524" s="45">
        <f>$D524*($E524*(AM$321-AM$322)+$F524*(AM$324-AM$325))</f>
        <v/>
      </c>
      <c r="AN524" s="45">
        <f>$D524*($E524*(AN$321-AN$322)+$F524*(AN$324-AN$325))</f>
        <v/>
      </c>
      <c r="AO524" s="45">
        <f>$D524*($E524*(AO$321-AO$322)+$F524*(AO$324-AO$325))</f>
        <v/>
      </c>
      <c r="AP524" s="45">
        <f>$D524*($E524*(AP$321-AP$322)+$F524*(AP$324-AP$325))</f>
        <v/>
      </c>
      <c r="AQ524" s="45">
        <f>$D524*($E524*(AQ$321-AQ$322)+$F524*(AQ$324-AQ$325))</f>
        <v/>
      </c>
      <c r="AR524" s="45">
        <f>$D524*($E524*(AR$321-AR$322)+$F524*(AR$324-AR$325))</f>
        <v/>
      </c>
      <c r="AS524" s="45">
        <f>$D524*($E524*(AS$321-AS$322)+$F524*(AS$324-AS$325))</f>
        <v/>
      </c>
      <c r="AT524" s="45">
        <f>$D524*($E524*(AT$321-AT$322)+$F524*(AT$324-AT$325))</f>
        <v/>
      </c>
      <c r="AU524" s="45">
        <f>$D524*($E524*(AU$321-AU$322)+$F524*(AU$324-AU$325))</f>
        <v/>
      </c>
      <c r="AV524" s="45">
        <f>$D524*($E524*(AV$321-AV$322)+$F524*(AV$324-AV$325))</f>
        <v/>
      </c>
      <c r="AW524" s="45">
        <f>$D524*($E524*(AW$321-AW$322)+$F524*(AW$324-AW$325))</f>
        <v/>
      </c>
      <c r="AX524" s="45">
        <f>$D524*($E524*(AX$321-AX$322)+$F524*(AX$324-AX$325))</f>
        <v/>
      </c>
      <c r="AY524" s="45">
        <f>$D524*($E524*(AY$321-AY$322)+$F524*(AY$324-AY$325))</f>
        <v/>
      </c>
    </row>
    <row r="525" hidden="1" outlineLevel="1">
      <c r="A525" s="14" t="inlineStr">
        <is>
          <t>xck</t>
        </is>
      </c>
      <c r="B525" s="14" t="inlineStr">
        <is>
          <t>hyd</t>
        </is>
      </c>
      <c r="C525" s="14" t="inlineStr">
        <is>
          <t>pow</t>
        </is>
      </c>
      <c r="D525" s="41">
        <f>INDEX(Inputs_power!$Z$5:$Z$13,MATCH($B525,Inputs_power!$A$5:$A$13,0))</f>
        <v/>
      </c>
      <c r="E525" s="41">
        <f>INDEX(Inputs_power!$AU$5:$AU$13,MATCH($B525,Inputs_power!$A$5:$A$13,0))</f>
        <v/>
      </c>
      <c r="F525" s="41">
        <f>INDEX(Inputs_power!$AV$5:$AV$13,MATCH($B525,Inputs_power!$A$5:$A$13,0))</f>
        <v/>
      </c>
      <c r="G525" s="36" t="n"/>
      <c r="H525" s="14">
        <f>INDEX(VarLab,MATCH($A525,VarKey,0))&amp;INDEX(MemLab,MATCH($C525&amp;"|"&amp;$B525,MemKey,0))</f>
        <v/>
      </c>
      <c r="I525" s="14">
        <f>INDEX(VarUnit,MATCH($A525,VarKey,0))</f>
        <v/>
      </c>
      <c r="J525" s="14">
        <f>INDEX(VarSrc,MATCH($A525,VarKey,0))</f>
        <v/>
      </c>
      <c r="K525" s="11">
        <f>CodePrefix&amp;$A525&amp;IF($C525="","","."&amp;$C525&amp;"."&amp;$B525)&amp;INDEX(VarEnd,MATCH($A525,VarKey,0))&amp;K$5</f>
        <v/>
      </c>
      <c r="L525" s="44">
        <f>$D525*($E525*(L$321-L$322)+$F525*(L$324-L$325))</f>
        <v/>
      </c>
      <c r="M525" s="45">
        <f>$D525*($E525*(M$321-M$322)+$F525*(M$324-M$325))</f>
        <v/>
      </c>
      <c r="N525" s="45">
        <f>$D525*($E525*(N$321-N$322)+$F525*(N$324-N$325))</f>
        <v/>
      </c>
      <c r="O525" s="45">
        <f>$D525*($E525*(O$321-O$322)+$F525*(O$324-O$325))</f>
        <v/>
      </c>
      <c r="P525" s="45">
        <f>$D525*($E525*(P$321-P$322)+$F525*(P$324-P$325))</f>
        <v/>
      </c>
      <c r="Q525" s="45">
        <f>$D525*($E525*(Q$321-Q$322)+$F525*(Q$324-Q$325))</f>
        <v/>
      </c>
      <c r="R525" s="45">
        <f>$D525*($E525*(R$321-R$322)+$F525*(R$324-R$325))</f>
        <v/>
      </c>
      <c r="S525" s="45">
        <f>$D525*($E525*(S$321-S$322)+$F525*(S$324-S$325))</f>
        <v/>
      </c>
      <c r="T525" s="45">
        <f>$D525*($E525*(T$321-T$322)+$F525*(T$324-T$325))</f>
        <v/>
      </c>
      <c r="U525" s="45">
        <f>$D525*($E525*(U$321-U$322)+$F525*(U$324-U$325))</f>
        <v/>
      </c>
      <c r="V525" s="45">
        <f>$D525*($E525*(V$321-V$322)+$F525*(V$324-V$325))</f>
        <v/>
      </c>
      <c r="W525" s="45">
        <f>$D525*($E525*(W$321-W$322)+$F525*(W$324-W$325))</f>
        <v/>
      </c>
      <c r="X525" s="45">
        <f>$D525*($E525*(X$321-X$322)+$F525*(X$324-X$325))</f>
        <v/>
      </c>
      <c r="Y525" s="45">
        <f>$D525*($E525*(Y$321-Y$322)+$F525*(Y$324-Y$325))</f>
        <v/>
      </c>
      <c r="Z525" s="45">
        <f>$D525*($E525*(Z$321-Z$322)+$F525*(Z$324-Z$325))</f>
        <v/>
      </c>
      <c r="AA525" s="45">
        <f>$D525*($E525*(AA$321-AA$322)+$F525*(AA$324-AA$325))</f>
        <v/>
      </c>
      <c r="AB525" s="45">
        <f>$D525*($E525*(AB$321-AB$322)+$F525*(AB$324-AB$325))</f>
        <v/>
      </c>
      <c r="AC525" s="45">
        <f>$D525*($E525*(AC$321-AC$322)+$F525*(AC$324-AC$325))</f>
        <v/>
      </c>
      <c r="AD525" s="45">
        <f>$D525*($E525*(AD$321-AD$322)+$F525*(AD$324-AD$325))</f>
        <v/>
      </c>
      <c r="AF525" s="11">
        <f>CodePrefix&amp;$A525&amp;IF($C525="","","."&amp;$C525&amp;"."&amp;$B525)&amp;INDEX(VarEnd,MATCH($A525,VarKey,0))&amp;AF$5</f>
        <v/>
      </c>
      <c r="AG525" s="44">
        <f>$D525*($E525*(AG$321-AG$322)+$F525*(AG$324-AG$325))</f>
        <v/>
      </c>
      <c r="AH525" s="45">
        <f>$D525*($E525*(AH$321-AH$322)+$F525*(AH$324-AH$325))</f>
        <v/>
      </c>
      <c r="AI525" s="45">
        <f>$D525*($E525*(AI$321-AI$322)+$F525*(AI$324-AI$325))</f>
        <v/>
      </c>
      <c r="AJ525" s="45">
        <f>$D525*($E525*(AJ$321-AJ$322)+$F525*(AJ$324-AJ$325))</f>
        <v/>
      </c>
      <c r="AK525" s="45">
        <f>$D525*($E525*(AK$321-AK$322)+$F525*(AK$324-AK$325))</f>
        <v/>
      </c>
      <c r="AL525" s="45">
        <f>$D525*($E525*(AL$321-AL$322)+$F525*(AL$324-AL$325))</f>
        <v/>
      </c>
      <c r="AM525" s="45">
        <f>$D525*($E525*(AM$321-AM$322)+$F525*(AM$324-AM$325))</f>
        <v/>
      </c>
      <c r="AN525" s="45">
        <f>$D525*($E525*(AN$321-AN$322)+$F525*(AN$324-AN$325))</f>
        <v/>
      </c>
      <c r="AO525" s="45">
        <f>$D525*($E525*(AO$321-AO$322)+$F525*(AO$324-AO$325))</f>
        <v/>
      </c>
      <c r="AP525" s="45">
        <f>$D525*($E525*(AP$321-AP$322)+$F525*(AP$324-AP$325))</f>
        <v/>
      </c>
      <c r="AQ525" s="45">
        <f>$D525*($E525*(AQ$321-AQ$322)+$F525*(AQ$324-AQ$325))</f>
        <v/>
      </c>
      <c r="AR525" s="45">
        <f>$D525*($E525*(AR$321-AR$322)+$F525*(AR$324-AR$325))</f>
        <v/>
      </c>
      <c r="AS525" s="45">
        <f>$D525*($E525*(AS$321-AS$322)+$F525*(AS$324-AS$325))</f>
        <v/>
      </c>
      <c r="AT525" s="45">
        <f>$D525*($E525*(AT$321-AT$322)+$F525*(AT$324-AT$325))</f>
        <v/>
      </c>
      <c r="AU525" s="45">
        <f>$D525*($E525*(AU$321-AU$322)+$F525*(AU$324-AU$325))</f>
        <v/>
      </c>
      <c r="AV525" s="45">
        <f>$D525*($E525*(AV$321-AV$322)+$F525*(AV$324-AV$325))</f>
        <v/>
      </c>
      <c r="AW525" s="45">
        <f>$D525*($E525*(AW$321-AW$322)+$F525*(AW$324-AW$325))</f>
        <v/>
      </c>
      <c r="AX525" s="45">
        <f>$D525*($E525*(AX$321-AX$322)+$F525*(AX$324-AX$325))</f>
        <v/>
      </c>
      <c r="AY525" s="45">
        <f>$D525*($E525*(AY$321-AY$322)+$F525*(AY$324-AY$325))</f>
        <v/>
      </c>
    </row>
    <row r="526" hidden="1" outlineLevel="1">
      <c r="A526" s="14" t="inlineStr">
        <is>
          <t>xck</t>
        </is>
      </c>
      <c r="B526" s="14" t="inlineStr">
        <is>
          <t>ore</t>
        </is>
      </c>
      <c r="C526" s="14" t="inlineStr">
        <is>
          <t>pow</t>
        </is>
      </c>
      <c r="D526" s="41">
        <f>INDEX(Inputs_power!$Z$5:$Z$13,MATCH($B526,Inputs_power!$A$5:$A$13,0))</f>
        <v/>
      </c>
      <c r="E526" s="41">
        <f>INDEX(Inputs_power!$AU$5:$AU$13,MATCH($B526,Inputs_power!$A$5:$A$13,0))</f>
        <v/>
      </c>
      <c r="F526" s="41">
        <f>INDEX(Inputs_power!$AV$5:$AV$13,MATCH($B526,Inputs_power!$A$5:$A$13,0))</f>
        <v/>
      </c>
      <c r="G526" s="36" t="n"/>
      <c r="H526" s="14">
        <f>INDEX(VarLab,MATCH($A526,VarKey,0))&amp;INDEX(MemLab,MATCH($C526&amp;"|"&amp;$B526,MemKey,0))</f>
        <v/>
      </c>
      <c r="I526" s="14">
        <f>INDEX(VarUnit,MATCH($A526,VarKey,0))</f>
        <v/>
      </c>
      <c r="J526" s="14">
        <f>INDEX(VarSrc,MATCH($A526,VarKey,0))</f>
        <v/>
      </c>
      <c r="K526" s="11">
        <f>CodePrefix&amp;$A526&amp;IF($C526="","","."&amp;$C526&amp;"."&amp;$B526)&amp;INDEX(VarEnd,MATCH($A526,VarKey,0))&amp;K$5</f>
        <v/>
      </c>
      <c r="L526" s="44">
        <f>$D526*($E526*(L$321-L$322)+$F526*(L$324-L$325))</f>
        <v/>
      </c>
      <c r="M526" s="45">
        <f>$D526*($E526*(M$321-M$322)+$F526*(M$324-M$325))</f>
        <v/>
      </c>
      <c r="N526" s="45">
        <f>$D526*($E526*(N$321-N$322)+$F526*(N$324-N$325))</f>
        <v/>
      </c>
      <c r="O526" s="45">
        <f>$D526*($E526*(O$321-O$322)+$F526*(O$324-O$325))</f>
        <v/>
      </c>
      <c r="P526" s="45">
        <f>$D526*($E526*(P$321-P$322)+$F526*(P$324-P$325))</f>
        <v/>
      </c>
      <c r="Q526" s="45">
        <f>$D526*($E526*(Q$321-Q$322)+$F526*(Q$324-Q$325))</f>
        <v/>
      </c>
      <c r="R526" s="45">
        <f>$D526*($E526*(R$321-R$322)+$F526*(R$324-R$325))</f>
        <v/>
      </c>
      <c r="S526" s="45">
        <f>$D526*($E526*(S$321-S$322)+$F526*(S$324-S$325))</f>
        <v/>
      </c>
      <c r="T526" s="45">
        <f>$D526*($E526*(T$321-T$322)+$F526*(T$324-T$325))</f>
        <v/>
      </c>
      <c r="U526" s="45">
        <f>$D526*($E526*(U$321-U$322)+$F526*(U$324-U$325))</f>
        <v/>
      </c>
      <c r="V526" s="45">
        <f>$D526*($E526*(V$321-V$322)+$F526*(V$324-V$325))</f>
        <v/>
      </c>
      <c r="W526" s="45">
        <f>$D526*($E526*(W$321-W$322)+$F526*(W$324-W$325))</f>
        <v/>
      </c>
      <c r="X526" s="45">
        <f>$D526*($E526*(X$321-X$322)+$F526*(X$324-X$325))</f>
        <v/>
      </c>
      <c r="Y526" s="45">
        <f>$D526*($E526*(Y$321-Y$322)+$F526*(Y$324-Y$325))</f>
        <v/>
      </c>
      <c r="Z526" s="45">
        <f>$D526*($E526*(Z$321-Z$322)+$F526*(Z$324-Z$325))</f>
        <v/>
      </c>
      <c r="AA526" s="45">
        <f>$D526*($E526*(AA$321-AA$322)+$F526*(AA$324-AA$325))</f>
        <v/>
      </c>
      <c r="AB526" s="45">
        <f>$D526*($E526*(AB$321-AB$322)+$F526*(AB$324-AB$325))</f>
        <v/>
      </c>
      <c r="AC526" s="45">
        <f>$D526*($E526*(AC$321-AC$322)+$F526*(AC$324-AC$325))</f>
        <v/>
      </c>
      <c r="AD526" s="45">
        <f>$D526*($E526*(AD$321-AD$322)+$F526*(AD$324-AD$325))</f>
        <v/>
      </c>
      <c r="AF526" s="11">
        <f>CodePrefix&amp;$A526&amp;IF($C526="","","."&amp;$C526&amp;"."&amp;$B526)&amp;INDEX(VarEnd,MATCH($A526,VarKey,0))&amp;AF$5</f>
        <v/>
      </c>
      <c r="AG526" s="44">
        <f>$D526*($E526*(AG$321-AG$322)+$F526*(AG$324-AG$325))</f>
        <v/>
      </c>
      <c r="AH526" s="45">
        <f>$D526*($E526*(AH$321-AH$322)+$F526*(AH$324-AH$325))</f>
        <v/>
      </c>
      <c r="AI526" s="45">
        <f>$D526*($E526*(AI$321-AI$322)+$F526*(AI$324-AI$325))</f>
        <v/>
      </c>
      <c r="AJ526" s="45">
        <f>$D526*($E526*(AJ$321-AJ$322)+$F526*(AJ$324-AJ$325))</f>
        <v/>
      </c>
      <c r="AK526" s="45">
        <f>$D526*($E526*(AK$321-AK$322)+$F526*(AK$324-AK$325))</f>
        <v/>
      </c>
      <c r="AL526" s="45">
        <f>$D526*($E526*(AL$321-AL$322)+$F526*(AL$324-AL$325))</f>
        <v/>
      </c>
      <c r="AM526" s="45">
        <f>$D526*($E526*(AM$321-AM$322)+$F526*(AM$324-AM$325))</f>
        <v/>
      </c>
      <c r="AN526" s="45">
        <f>$D526*($E526*(AN$321-AN$322)+$F526*(AN$324-AN$325))</f>
        <v/>
      </c>
      <c r="AO526" s="45">
        <f>$D526*($E526*(AO$321-AO$322)+$F526*(AO$324-AO$325))</f>
        <v/>
      </c>
      <c r="AP526" s="45">
        <f>$D526*($E526*(AP$321-AP$322)+$F526*(AP$324-AP$325))</f>
        <v/>
      </c>
      <c r="AQ526" s="45">
        <f>$D526*($E526*(AQ$321-AQ$322)+$F526*(AQ$324-AQ$325))</f>
        <v/>
      </c>
      <c r="AR526" s="45">
        <f>$D526*($E526*(AR$321-AR$322)+$F526*(AR$324-AR$325))</f>
        <v/>
      </c>
      <c r="AS526" s="45">
        <f>$D526*($E526*(AS$321-AS$322)+$F526*(AS$324-AS$325))</f>
        <v/>
      </c>
      <c r="AT526" s="45">
        <f>$D526*($E526*(AT$321-AT$322)+$F526*(AT$324-AT$325))</f>
        <v/>
      </c>
      <c r="AU526" s="45">
        <f>$D526*($E526*(AU$321-AU$322)+$F526*(AU$324-AU$325))</f>
        <v/>
      </c>
      <c r="AV526" s="45">
        <f>$D526*($E526*(AV$321-AV$322)+$F526*(AV$324-AV$325))</f>
        <v/>
      </c>
      <c r="AW526" s="45">
        <f>$D526*($E526*(AW$321-AW$322)+$F526*(AW$324-AW$325))</f>
        <v/>
      </c>
      <c r="AX526" s="45">
        <f>$D526*($E526*(AX$321-AX$322)+$F526*(AX$324-AX$325))</f>
        <v/>
      </c>
      <c r="AY526" s="45">
        <f>$D526*($E526*(AY$321-AY$322)+$F526*(AY$324-AY$325))</f>
        <v/>
      </c>
    </row>
    <row r="527" hidden="1" outlineLevel="1">
      <c r="A527" s="14" t="inlineStr">
        <is>
          <t>xck</t>
        </is>
      </c>
      <c r="B527" s="14" t="inlineStr">
        <is>
          <t>bio</t>
        </is>
      </c>
      <c r="C527" s="14" t="inlineStr">
        <is>
          <t>pow</t>
        </is>
      </c>
      <c r="D527" s="41">
        <f>INDEX(Inputs_power!$Z$5:$Z$13,MATCH($B527,Inputs_power!$A$5:$A$13,0))</f>
        <v/>
      </c>
      <c r="E527" s="41">
        <f>INDEX(Inputs_power!$AU$5:$AU$13,MATCH($B527,Inputs_power!$A$5:$A$13,0))</f>
        <v/>
      </c>
      <c r="F527" s="41">
        <f>INDEX(Inputs_power!$AV$5:$AV$13,MATCH($B527,Inputs_power!$A$5:$A$13,0))</f>
        <v/>
      </c>
      <c r="G527" s="36" t="n"/>
      <c r="H527" s="14">
        <f>INDEX(VarLab,MATCH($A527,VarKey,0))&amp;INDEX(MemLab,MATCH($C527&amp;"|"&amp;$B527,MemKey,0))</f>
        <v/>
      </c>
      <c r="I527" s="14">
        <f>INDEX(VarUnit,MATCH($A527,VarKey,0))</f>
        <v/>
      </c>
      <c r="J527" s="14">
        <f>INDEX(VarSrc,MATCH($A527,VarKey,0))</f>
        <v/>
      </c>
      <c r="K527" s="11">
        <f>CodePrefix&amp;$A527&amp;IF($C527="","","."&amp;$C527&amp;"."&amp;$B527)&amp;INDEX(VarEnd,MATCH($A527,VarKey,0))&amp;K$5</f>
        <v/>
      </c>
      <c r="L527" s="44">
        <f>$D527*($E527*(L$321-L$322)+$F527*(L$324-L$325))</f>
        <v/>
      </c>
      <c r="M527" s="45">
        <f>$D527*($E527*(M$321-M$322)+$F527*(M$324-M$325))</f>
        <v/>
      </c>
      <c r="N527" s="45">
        <f>$D527*($E527*(N$321-N$322)+$F527*(N$324-N$325))</f>
        <v/>
      </c>
      <c r="O527" s="45">
        <f>$D527*($E527*(O$321-O$322)+$F527*(O$324-O$325))</f>
        <v/>
      </c>
      <c r="P527" s="45">
        <f>$D527*($E527*(P$321-P$322)+$F527*(P$324-P$325))</f>
        <v/>
      </c>
      <c r="Q527" s="45">
        <f>$D527*($E527*(Q$321-Q$322)+$F527*(Q$324-Q$325))</f>
        <v/>
      </c>
      <c r="R527" s="45">
        <f>$D527*($E527*(R$321-R$322)+$F527*(R$324-R$325))</f>
        <v/>
      </c>
      <c r="S527" s="45">
        <f>$D527*($E527*(S$321-S$322)+$F527*(S$324-S$325))</f>
        <v/>
      </c>
      <c r="T527" s="45">
        <f>$D527*($E527*(T$321-T$322)+$F527*(T$324-T$325))</f>
        <v/>
      </c>
      <c r="U527" s="45">
        <f>$D527*($E527*(U$321-U$322)+$F527*(U$324-U$325))</f>
        <v/>
      </c>
      <c r="V527" s="45">
        <f>$D527*($E527*(V$321-V$322)+$F527*(V$324-V$325))</f>
        <v/>
      </c>
      <c r="W527" s="45">
        <f>$D527*($E527*(W$321-W$322)+$F527*(W$324-W$325))</f>
        <v/>
      </c>
      <c r="X527" s="45">
        <f>$D527*($E527*(X$321-X$322)+$F527*(X$324-X$325))</f>
        <v/>
      </c>
      <c r="Y527" s="45">
        <f>$D527*($E527*(Y$321-Y$322)+$F527*(Y$324-Y$325))</f>
        <v/>
      </c>
      <c r="Z527" s="45">
        <f>$D527*($E527*(Z$321-Z$322)+$F527*(Z$324-Z$325))</f>
        <v/>
      </c>
      <c r="AA527" s="45">
        <f>$D527*($E527*(AA$321-AA$322)+$F527*(AA$324-AA$325))</f>
        <v/>
      </c>
      <c r="AB527" s="45">
        <f>$D527*($E527*(AB$321-AB$322)+$F527*(AB$324-AB$325))</f>
        <v/>
      </c>
      <c r="AC527" s="45">
        <f>$D527*($E527*(AC$321-AC$322)+$F527*(AC$324-AC$325))</f>
        <v/>
      </c>
      <c r="AD527" s="45">
        <f>$D527*($E527*(AD$321-AD$322)+$F527*(AD$324-AD$325))</f>
        <v/>
      </c>
      <c r="AF527" s="11">
        <f>CodePrefix&amp;$A527&amp;IF($C527="","","."&amp;$C527&amp;"."&amp;$B527)&amp;INDEX(VarEnd,MATCH($A527,VarKey,0))&amp;AF$5</f>
        <v/>
      </c>
      <c r="AG527" s="44">
        <f>$D527*($E527*(AG$321-AG$322)+$F527*(AG$324-AG$325))</f>
        <v/>
      </c>
      <c r="AH527" s="45">
        <f>$D527*($E527*(AH$321-AH$322)+$F527*(AH$324-AH$325))</f>
        <v/>
      </c>
      <c r="AI527" s="45">
        <f>$D527*($E527*(AI$321-AI$322)+$F527*(AI$324-AI$325))</f>
        <v/>
      </c>
      <c r="AJ527" s="45">
        <f>$D527*($E527*(AJ$321-AJ$322)+$F527*(AJ$324-AJ$325))</f>
        <v/>
      </c>
      <c r="AK527" s="45">
        <f>$D527*($E527*(AK$321-AK$322)+$F527*(AK$324-AK$325))</f>
        <v/>
      </c>
      <c r="AL527" s="45">
        <f>$D527*($E527*(AL$321-AL$322)+$F527*(AL$324-AL$325))</f>
        <v/>
      </c>
      <c r="AM527" s="45">
        <f>$D527*($E527*(AM$321-AM$322)+$F527*(AM$324-AM$325))</f>
        <v/>
      </c>
      <c r="AN527" s="45">
        <f>$D527*($E527*(AN$321-AN$322)+$F527*(AN$324-AN$325))</f>
        <v/>
      </c>
      <c r="AO527" s="45">
        <f>$D527*($E527*(AO$321-AO$322)+$F527*(AO$324-AO$325))</f>
        <v/>
      </c>
      <c r="AP527" s="45">
        <f>$D527*($E527*(AP$321-AP$322)+$F527*(AP$324-AP$325))</f>
        <v/>
      </c>
      <c r="AQ527" s="45">
        <f>$D527*($E527*(AQ$321-AQ$322)+$F527*(AQ$324-AQ$325))</f>
        <v/>
      </c>
      <c r="AR527" s="45">
        <f>$D527*($E527*(AR$321-AR$322)+$F527*(AR$324-AR$325))</f>
        <v/>
      </c>
      <c r="AS527" s="45">
        <f>$D527*($E527*(AS$321-AS$322)+$F527*(AS$324-AS$325))</f>
        <v/>
      </c>
      <c r="AT527" s="45">
        <f>$D527*($E527*(AT$321-AT$322)+$F527*(AT$324-AT$325))</f>
        <v/>
      </c>
      <c r="AU527" s="45">
        <f>$D527*($E527*(AU$321-AU$322)+$F527*(AU$324-AU$325))</f>
        <v/>
      </c>
      <c r="AV527" s="45">
        <f>$D527*($E527*(AV$321-AV$322)+$F527*(AV$324-AV$325))</f>
        <v/>
      </c>
      <c r="AW527" s="45">
        <f>$D527*($E527*(AW$321-AW$322)+$F527*(AW$324-AW$325))</f>
        <v/>
      </c>
      <c r="AX527" s="45">
        <f>$D527*($E527*(AX$321-AX$322)+$F527*(AX$324-AX$325))</f>
        <v/>
      </c>
      <c r="AY527" s="45">
        <f>$D527*($E527*(AY$321-AY$322)+$F527*(AY$324-AY$325))</f>
        <v/>
      </c>
    </row>
    <row r="528" hidden="1" outlineLevel="1"/>
    <row r="529" hidden="1" outlineLevel="1">
      <c r="A529" s="14" t="inlineStr">
        <is>
          <t>vbc</t>
        </is>
      </c>
      <c r="B529" s="14" t="inlineStr">
        <is>
          <t>coa</t>
        </is>
      </c>
      <c r="C529" s="14" t="inlineStr">
        <is>
          <t>pow</t>
        </is>
      </c>
      <c r="D529" s="41">
        <f>INDEX(Inputs_power!$V$5:$V$13,MATCH($B529,Inputs_power!$A$5:$A$13,0))</f>
        <v/>
      </c>
      <c r="E529" s="41">
        <f>INDEX(Inputs_power!$X$5:$X$13,MATCH($B529,Inputs_power!$A$5:$A$13,0))</f>
        <v/>
      </c>
      <c r="F529" s="41">
        <f>INDEX(Inputs_power!$W$5:$W$13,MATCH($B529,Inputs_power!$A$5:$A$13,0))</f>
        <v/>
      </c>
      <c r="G529" s="36" t="n"/>
      <c r="H529" s="14">
        <f>INDEX(VarLab,MATCH($A529,VarKey,0))&amp;INDEX(MemLab,MATCH($C529&amp;"|"&amp;$B529,MemKey,0))</f>
        <v/>
      </c>
      <c r="I529" s="14">
        <f>INDEX(VarUnit,MATCH($A529,VarKey,0))</f>
        <v/>
      </c>
      <c r="J529" s="14">
        <f>INDEX(VarSrc,MATCH($A529,VarKey,0))</f>
        <v/>
      </c>
      <c r="K529" s="11">
        <f>CodePrefix&amp;$A529&amp;IF($C529="","","."&amp;$C529&amp;"."&amp;$B529)&amp;INDEX(VarEnd,MATCH($A529,VarKey,0))&amp;K$5</f>
        <v/>
      </c>
      <c r="L529" s="15">
        <f>$D529+INDEX(L$381:L$392,$E529)*$F529+L519</f>
        <v/>
      </c>
      <c r="M529" s="16">
        <f>$D529+INDEX(M$381:M$392,$E529)*$F529+M519</f>
        <v/>
      </c>
      <c r="N529" s="16">
        <f>$D529+INDEX(N$381:N$392,$E529)*$F529+N519</f>
        <v/>
      </c>
      <c r="O529" s="16">
        <f>$D529+INDEX(O$381:O$392,$E529)*$F529+O519</f>
        <v/>
      </c>
      <c r="P529" s="16">
        <f>$D529+INDEX(P$381:P$392,$E529)*$F529+P519</f>
        <v/>
      </c>
      <c r="Q529" s="16">
        <f>$D529+INDEX(Q$381:Q$392,$E529)*$F529+Q519</f>
        <v/>
      </c>
      <c r="R529" s="16">
        <f>$D529+INDEX(R$381:R$392,$E529)*$F529+R519</f>
        <v/>
      </c>
      <c r="S529" s="16">
        <f>$D529+INDEX(S$381:S$392,$E529)*$F529+S519</f>
        <v/>
      </c>
      <c r="T529" s="16">
        <f>$D529+INDEX(T$381:T$392,$E529)*$F529+T519</f>
        <v/>
      </c>
      <c r="U529" s="16">
        <f>$D529+INDEX(U$381:U$392,$E529)*$F529+U519</f>
        <v/>
      </c>
      <c r="V529" s="16">
        <f>$D529+INDEX(V$381:V$392,$E529)*$F529+V519</f>
        <v/>
      </c>
      <c r="W529" s="16">
        <f>$D529+INDEX(W$381:W$392,$E529)*$F529+W519</f>
        <v/>
      </c>
      <c r="X529" s="16">
        <f>$D529+INDEX(X$381:X$392,$E529)*$F529+X519</f>
        <v/>
      </c>
      <c r="Y529" s="16">
        <f>$D529+INDEX(Y$381:Y$392,$E529)*$F529+Y519</f>
        <v/>
      </c>
      <c r="Z529" s="16">
        <f>$D529+INDEX(Z$381:Z$392,$E529)*$F529+Z519</f>
        <v/>
      </c>
      <c r="AA529" s="16">
        <f>$D529+INDEX(AA$381:AA$392,$E529)*$F529+AA519</f>
        <v/>
      </c>
      <c r="AB529" s="16">
        <f>$D529+INDEX(AB$381:AB$392,$E529)*$F529+AB519</f>
        <v/>
      </c>
      <c r="AC529" s="16">
        <f>$D529+INDEX(AC$381:AC$392,$E529)*$F529+AC519</f>
        <v/>
      </c>
      <c r="AD529" s="16">
        <f>$D529+INDEX(AD$381:AD$392,$E529)*$F529+AD519</f>
        <v/>
      </c>
      <c r="AF529" s="11">
        <f>CodePrefix&amp;$A529&amp;IF($C529="","","."&amp;$C529&amp;"."&amp;$B529)&amp;INDEX(VarEnd,MATCH($A529,VarKey,0))&amp;AF$5</f>
        <v/>
      </c>
      <c r="AG529" s="15">
        <f>$D529+INDEX(AG$381:AG$392,$E529)*$F529+AG519</f>
        <v/>
      </c>
      <c r="AH529" s="16">
        <f>$D529+INDEX(AH$381:AH$392,$E529)*$F529+AH519</f>
        <v/>
      </c>
      <c r="AI529" s="16">
        <f>$D529+INDEX(AI$381:AI$392,$E529)*$F529+AI519</f>
        <v/>
      </c>
      <c r="AJ529" s="16">
        <f>$D529+INDEX(AJ$381:AJ$392,$E529)*$F529+AJ519</f>
        <v/>
      </c>
      <c r="AK529" s="16">
        <f>$D529+INDEX(AK$381:AK$392,$E529)*$F529+AK519</f>
        <v/>
      </c>
      <c r="AL529" s="16">
        <f>$D529+INDEX(AL$381:AL$392,$E529)*$F529+AL519</f>
        <v/>
      </c>
      <c r="AM529" s="16">
        <f>$D529+INDEX(AM$381:AM$392,$E529)*$F529+AM519</f>
        <v/>
      </c>
      <c r="AN529" s="16">
        <f>$D529+INDEX(AN$381:AN$392,$E529)*$F529+AN519</f>
        <v/>
      </c>
      <c r="AO529" s="16">
        <f>$D529+INDEX(AO$381:AO$392,$E529)*$F529+AO519</f>
        <v/>
      </c>
      <c r="AP529" s="16">
        <f>$D529+INDEX(AP$381:AP$392,$E529)*$F529+AP519</f>
        <v/>
      </c>
      <c r="AQ529" s="16">
        <f>$D529+INDEX(AQ$381:AQ$392,$E529)*$F529+AQ519</f>
        <v/>
      </c>
      <c r="AR529" s="16">
        <f>$D529+INDEX(AR$381:AR$392,$E529)*$F529+AR519</f>
        <v/>
      </c>
      <c r="AS529" s="16">
        <f>$D529+INDEX(AS$381:AS$392,$E529)*$F529+AS519</f>
        <v/>
      </c>
      <c r="AT529" s="16">
        <f>$D529+INDEX(AT$381:AT$392,$E529)*$F529+AT519</f>
        <v/>
      </c>
      <c r="AU529" s="16">
        <f>$D529+INDEX(AU$381:AU$392,$E529)*$F529+AU519</f>
        <v/>
      </c>
      <c r="AV529" s="16">
        <f>$D529+INDEX(AV$381:AV$392,$E529)*$F529+AV519</f>
        <v/>
      </c>
      <c r="AW529" s="16">
        <f>$D529+INDEX(AW$381:AW$392,$E529)*$F529+AW519</f>
        <v/>
      </c>
      <c r="AX529" s="16">
        <f>$D529+INDEX(AX$381:AX$392,$E529)*$F529+AX519</f>
        <v/>
      </c>
      <c r="AY529" s="16">
        <f>$D529+INDEX(AY$381:AY$392,$E529)*$F529+AY519</f>
        <v/>
      </c>
    </row>
    <row r="530" hidden="1" outlineLevel="1">
      <c r="A530" s="14" t="inlineStr">
        <is>
          <t>vbc</t>
        </is>
      </c>
      <c r="B530" s="14" t="inlineStr">
        <is>
          <t>nga</t>
        </is>
      </c>
      <c r="C530" s="14" t="inlineStr">
        <is>
          <t>pow</t>
        </is>
      </c>
      <c r="D530" s="41">
        <f>INDEX(Inputs_power!$V$5:$V$13,MATCH($B530,Inputs_power!$A$5:$A$13,0))</f>
        <v/>
      </c>
      <c r="E530" s="41">
        <f>INDEX(Inputs_power!$X$5:$X$13,MATCH($B530,Inputs_power!$A$5:$A$13,0))</f>
        <v/>
      </c>
      <c r="F530" s="41">
        <f>INDEX(Inputs_power!$W$5:$W$13,MATCH($B530,Inputs_power!$A$5:$A$13,0))</f>
        <v/>
      </c>
      <c r="G530" s="36" t="n"/>
      <c r="H530" s="14">
        <f>INDEX(VarLab,MATCH($A530,VarKey,0))&amp;INDEX(MemLab,MATCH($C530&amp;"|"&amp;$B530,MemKey,0))</f>
        <v/>
      </c>
      <c r="I530" s="14">
        <f>INDEX(VarUnit,MATCH($A530,VarKey,0))</f>
        <v/>
      </c>
      <c r="J530" s="14">
        <f>INDEX(VarSrc,MATCH($A530,VarKey,0))</f>
        <v/>
      </c>
      <c r="K530" s="11">
        <f>CodePrefix&amp;$A530&amp;IF($C530="","","."&amp;$C530&amp;"."&amp;$B530)&amp;INDEX(VarEnd,MATCH($A530,VarKey,0))&amp;K$5</f>
        <v/>
      </c>
      <c r="L530" s="15">
        <f>$D530+INDEX(L$381:L$392,$E530)*$F530+L520</f>
        <v/>
      </c>
      <c r="M530" s="16">
        <f>$D530+INDEX(M$381:M$392,$E530)*$F530+M520</f>
        <v/>
      </c>
      <c r="N530" s="16">
        <f>$D530+INDEX(N$381:N$392,$E530)*$F530+N520</f>
        <v/>
      </c>
      <c r="O530" s="16">
        <f>$D530+INDEX(O$381:O$392,$E530)*$F530+O520</f>
        <v/>
      </c>
      <c r="P530" s="16">
        <f>$D530+INDEX(P$381:P$392,$E530)*$F530+P520</f>
        <v/>
      </c>
      <c r="Q530" s="16">
        <f>$D530+INDEX(Q$381:Q$392,$E530)*$F530+Q520</f>
        <v/>
      </c>
      <c r="R530" s="16">
        <f>$D530+INDEX(R$381:R$392,$E530)*$F530+R520</f>
        <v/>
      </c>
      <c r="S530" s="16">
        <f>$D530+INDEX(S$381:S$392,$E530)*$F530+S520</f>
        <v/>
      </c>
      <c r="T530" s="16">
        <f>$D530+INDEX(T$381:T$392,$E530)*$F530+T520</f>
        <v/>
      </c>
      <c r="U530" s="16">
        <f>$D530+INDEX(U$381:U$392,$E530)*$F530+U520</f>
        <v/>
      </c>
      <c r="V530" s="16">
        <f>$D530+INDEX(V$381:V$392,$E530)*$F530+V520</f>
        <v/>
      </c>
      <c r="W530" s="16">
        <f>$D530+INDEX(W$381:W$392,$E530)*$F530+W520</f>
        <v/>
      </c>
      <c r="X530" s="16">
        <f>$D530+INDEX(X$381:X$392,$E530)*$F530+X520</f>
        <v/>
      </c>
      <c r="Y530" s="16">
        <f>$D530+INDEX(Y$381:Y$392,$E530)*$F530+Y520</f>
        <v/>
      </c>
      <c r="Z530" s="16">
        <f>$D530+INDEX(Z$381:Z$392,$E530)*$F530+Z520</f>
        <v/>
      </c>
      <c r="AA530" s="16">
        <f>$D530+INDEX(AA$381:AA$392,$E530)*$F530+AA520</f>
        <v/>
      </c>
      <c r="AB530" s="16">
        <f>$D530+INDEX(AB$381:AB$392,$E530)*$F530+AB520</f>
        <v/>
      </c>
      <c r="AC530" s="16">
        <f>$D530+INDEX(AC$381:AC$392,$E530)*$F530+AC520</f>
        <v/>
      </c>
      <c r="AD530" s="16">
        <f>$D530+INDEX(AD$381:AD$392,$E530)*$F530+AD520</f>
        <v/>
      </c>
      <c r="AF530" s="11">
        <f>CodePrefix&amp;$A530&amp;IF($C530="","","."&amp;$C530&amp;"."&amp;$B530)&amp;INDEX(VarEnd,MATCH($A530,VarKey,0))&amp;AF$5</f>
        <v/>
      </c>
      <c r="AG530" s="15">
        <f>$D530+INDEX(AG$381:AG$392,$E530)*$F530+AG520</f>
        <v/>
      </c>
      <c r="AH530" s="16">
        <f>$D530+INDEX(AH$381:AH$392,$E530)*$F530+AH520</f>
        <v/>
      </c>
      <c r="AI530" s="16">
        <f>$D530+INDEX(AI$381:AI$392,$E530)*$F530+AI520</f>
        <v/>
      </c>
      <c r="AJ530" s="16">
        <f>$D530+INDEX(AJ$381:AJ$392,$E530)*$F530+AJ520</f>
        <v/>
      </c>
      <c r="AK530" s="16">
        <f>$D530+INDEX(AK$381:AK$392,$E530)*$F530+AK520</f>
        <v/>
      </c>
      <c r="AL530" s="16">
        <f>$D530+INDEX(AL$381:AL$392,$E530)*$F530+AL520</f>
        <v/>
      </c>
      <c r="AM530" s="16">
        <f>$D530+INDEX(AM$381:AM$392,$E530)*$F530+AM520</f>
        <v/>
      </c>
      <c r="AN530" s="16">
        <f>$D530+INDEX(AN$381:AN$392,$E530)*$F530+AN520</f>
        <v/>
      </c>
      <c r="AO530" s="16">
        <f>$D530+INDEX(AO$381:AO$392,$E530)*$F530+AO520</f>
        <v/>
      </c>
      <c r="AP530" s="16">
        <f>$D530+INDEX(AP$381:AP$392,$E530)*$F530+AP520</f>
        <v/>
      </c>
      <c r="AQ530" s="16">
        <f>$D530+INDEX(AQ$381:AQ$392,$E530)*$F530+AQ520</f>
        <v/>
      </c>
      <c r="AR530" s="16">
        <f>$D530+INDEX(AR$381:AR$392,$E530)*$F530+AR520</f>
        <v/>
      </c>
      <c r="AS530" s="16">
        <f>$D530+INDEX(AS$381:AS$392,$E530)*$F530+AS520</f>
        <v/>
      </c>
      <c r="AT530" s="16">
        <f>$D530+INDEX(AT$381:AT$392,$E530)*$F530+AT520</f>
        <v/>
      </c>
      <c r="AU530" s="16">
        <f>$D530+INDEX(AU$381:AU$392,$E530)*$F530+AU520</f>
        <v/>
      </c>
      <c r="AV530" s="16">
        <f>$D530+INDEX(AV$381:AV$392,$E530)*$F530+AV520</f>
        <v/>
      </c>
      <c r="AW530" s="16">
        <f>$D530+INDEX(AW$381:AW$392,$E530)*$F530+AW520</f>
        <v/>
      </c>
      <c r="AX530" s="16">
        <f>$D530+INDEX(AX$381:AX$392,$E530)*$F530+AX520</f>
        <v/>
      </c>
      <c r="AY530" s="16">
        <f>$D530+INDEX(AY$381:AY$392,$E530)*$F530+AY520</f>
        <v/>
      </c>
    </row>
    <row r="531" hidden="1" outlineLevel="1">
      <c r="A531" s="14" t="inlineStr">
        <is>
          <t>vbc</t>
        </is>
      </c>
      <c r="B531" s="14" t="inlineStr">
        <is>
          <t>oop</t>
        </is>
      </c>
      <c r="C531" s="14" t="inlineStr">
        <is>
          <t>pow</t>
        </is>
      </c>
      <c r="D531" s="41">
        <f>INDEX(Inputs_power!$V$5:$V$13,MATCH($B531,Inputs_power!$A$5:$A$13,0))</f>
        <v/>
      </c>
      <c r="E531" s="41">
        <f>INDEX(Inputs_power!$X$5:$X$13,MATCH($B531,Inputs_power!$A$5:$A$13,0))</f>
        <v/>
      </c>
      <c r="F531" s="41">
        <f>INDEX(Inputs_power!$W$5:$W$13,MATCH($B531,Inputs_power!$A$5:$A$13,0))</f>
        <v/>
      </c>
      <c r="G531" s="36" t="n"/>
      <c r="H531" s="14">
        <f>INDEX(VarLab,MATCH($A531,VarKey,0))&amp;INDEX(MemLab,MATCH($C531&amp;"|"&amp;$B531,MemKey,0))</f>
        <v/>
      </c>
      <c r="I531" s="14">
        <f>INDEX(VarUnit,MATCH($A531,VarKey,0))</f>
        <v/>
      </c>
      <c r="J531" s="14">
        <f>INDEX(VarSrc,MATCH($A531,VarKey,0))</f>
        <v/>
      </c>
      <c r="K531" s="11">
        <f>CodePrefix&amp;$A531&amp;IF($C531="","","."&amp;$C531&amp;"."&amp;$B531)&amp;INDEX(VarEnd,MATCH($A531,VarKey,0))&amp;K$5</f>
        <v/>
      </c>
      <c r="L531" s="15">
        <f>$D531+INDEX(L$381:L$392,$E531)*$F531+L521</f>
        <v/>
      </c>
      <c r="M531" s="16">
        <f>$D531+INDEX(M$381:M$392,$E531)*$F531+M521</f>
        <v/>
      </c>
      <c r="N531" s="16">
        <f>$D531+INDEX(N$381:N$392,$E531)*$F531+N521</f>
        <v/>
      </c>
      <c r="O531" s="16">
        <f>$D531+INDEX(O$381:O$392,$E531)*$F531+O521</f>
        <v/>
      </c>
      <c r="P531" s="16">
        <f>$D531+INDEX(P$381:P$392,$E531)*$F531+P521</f>
        <v/>
      </c>
      <c r="Q531" s="16">
        <f>$D531+INDEX(Q$381:Q$392,$E531)*$F531+Q521</f>
        <v/>
      </c>
      <c r="R531" s="16">
        <f>$D531+INDEX(R$381:R$392,$E531)*$F531+R521</f>
        <v/>
      </c>
      <c r="S531" s="16">
        <f>$D531+INDEX(S$381:S$392,$E531)*$F531+S521</f>
        <v/>
      </c>
      <c r="T531" s="16">
        <f>$D531+INDEX(T$381:T$392,$E531)*$F531+T521</f>
        <v/>
      </c>
      <c r="U531" s="16">
        <f>$D531+INDEX(U$381:U$392,$E531)*$F531+U521</f>
        <v/>
      </c>
      <c r="V531" s="16">
        <f>$D531+INDEX(V$381:V$392,$E531)*$F531+V521</f>
        <v/>
      </c>
      <c r="W531" s="16">
        <f>$D531+INDEX(W$381:W$392,$E531)*$F531+W521</f>
        <v/>
      </c>
      <c r="X531" s="16">
        <f>$D531+INDEX(X$381:X$392,$E531)*$F531+X521</f>
        <v/>
      </c>
      <c r="Y531" s="16">
        <f>$D531+INDEX(Y$381:Y$392,$E531)*$F531+Y521</f>
        <v/>
      </c>
      <c r="Z531" s="16">
        <f>$D531+INDEX(Z$381:Z$392,$E531)*$F531+Z521</f>
        <v/>
      </c>
      <c r="AA531" s="16">
        <f>$D531+INDEX(AA$381:AA$392,$E531)*$F531+AA521</f>
        <v/>
      </c>
      <c r="AB531" s="16">
        <f>$D531+INDEX(AB$381:AB$392,$E531)*$F531+AB521</f>
        <v/>
      </c>
      <c r="AC531" s="16">
        <f>$D531+INDEX(AC$381:AC$392,$E531)*$F531+AC521</f>
        <v/>
      </c>
      <c r="AD531" s="16">
        <f>$D531+INDEX(AD$381:AD$392,$E531)*$F531+AD521</f>
        <v/>
      </c>
      <c r="AF531" s="11">
        <f>CodePrefix&amp;$A531&amp;IF($C531="","","."&amp;$C531&amp;"."&amp;$B531)&amp;INDEX(VarEnd,MATCH($A531,VarKey,0))&amp;AF$5</f>
        <v/>
      </c>
      <c r="AG531" s="15">
        <f>$D531+INDEX(AG$381:AG$392,$E531)*$F531+AG521</f>
        <v/>
      </c>
      <c r="AH531" s="16">
        <f>$D531+INDEX(AH$381:AH$392,$E531)*$F531+AH521</f>
        <v/>
      </c>
      <c r="AI531" s="16">
        <f>$D531+INDEX(AI$381:AI$392,$E531)*$F531+AI521</f>
        <v/>
      </c>
      <c r="AJ531" s="16">
        <f>$D531+INDEX(AJ$381:AJ$392,$E531)*$F531+AJ521</f>
        <v/>
      </c>
      <c r="AK531" s="16">
        <f>$D531+INDEX(AK$381:AK$392,$E531)*$F531+AK521</f>
        <v/>
      </c>
      <c r="AL531" s="16">
        <f>$D531+INDEX(AL$381:AL$392,$E531)*$F531+AL521</f>
        <v/>
      </c>
      <c r="AM531" s="16">
        <f>$D531+INDEX(AM$381:AM$392,$E531)*$F531+AM521</f>
        <v/>
      </c>
      <c r="AN531" s="16">
        <f>$D531+INDEX(AN$381:AN$392,$E531)*$F531+AN521</f>
        <v/>
      </c>
      <c r="AO531" s="16">
        <f>$D531+INDEX(AO$381:AO$392,$E531)*$F531+AO521</f>
        <v/>
      </c>
      <c r="AP531" s="16">
        <f>$D531+INDEX(AP$381:AP$392,$E531)*$F531+AP521</f>
        <v/>
      </c>
      <c r="AQ531" s="16">
        <f>$D531+INDEX(AQ$381:AQ$392,$E531)*$F531+AQ521</f>
        <v/>
      </c>
      <c r="AR531" s="16">
        <f>$D531+INDEX(AR$381:AR$392,$E531)*$F531+AR521</f>
        <v/>
      </c>
      <c r="AS531" s="16">
        <f>$D531+INDEX(AS$381:AS$392,$E531)*$F531+AS521</f>
        <v/>
      </c>
      <c r="AT531" s="16">
        <f>$D531+INDEX(AT$381:AT$392,$E531)*$F531+AT521</f>
        <v/>
      </c>
      <c r="AU531" s="16">
        <f>$D531+INDEX(AU$381:AU$392,$E531)*$F531+AU521</f>
        <v/>
      </c>
      <c r="AV531" s="16">
        <f>$D531+INDEX(AV$381:AV$392,$E531)*$F531+AV521</f>
        <v/>
      </c>
      <c r="AW531" s="16">
        <f>$D531+INDEX(AW$381:AW$392,$E531)*$F531+AW521</f>
        <v/>
      </c>
      <c r="AX531" s="16">
        <f>$D531+INDEX(AX$381:AX$392,$E531)*$F531+AX521</f>
        <v/>
      </c>
      <c r="AY531" s="16">
        <f>$D531+INDEX(AY$381:AY$392,$E531)*$F531+AY521</f>
        <v/>
      </c>
    </row>
    <row r="532" hidden="1" outlineLevel="1">
      <c r="A532" s="14" t="inlineStr">
        <is>
          <t>vbc</t>
        </is>
      </c>
      <c r="B532" s="14" t="inlineStr">
        <is>
          <t>nuc</t>
        </is>
      </c>
      <c r="C532" s="14" t="inlineStr">
        <is>
          <t>pow</t>
        </is>
      </c>
      <c r="D532" s="41">
        <f>INDEX(Inputs_power!$V$5:$V$13,MATCH($B532,Inputs_power!$A$5:$A$13,0))</f>
        <v/>
      </c>
      <c r="E532" s="41">
        <f>INDEX(Inputs_power!$X$5:$X$13,MATCH($B532,Inputs_power!$A$5:$A$13,0))</f>
        <v/>
      </c>
      <c r="F532" s="41">
        <f>INDEX(Inputs_power!$W$5:$W$13,MATCH($B532,Inputs_power!$A$5:$A$13,0))</f>
        <v/>
      </c>
      <c r="G532" s="36" t="n"/>
      <c r="H532" s="14">
        <f>INDEX(VarLab,MATCH($A532,VarKey,0))&amp;INDEX(MemLab,MATCH($C532&amp;"|"&amp;$B532,MemKey,0))</f>
        <v/>
      </c>
      <c r="I532" s="14">
        <f>INDEX(VarUnit,MATCH($A532,VarKey,0))</f>
        <v/>
      </c>
      <c r="J532" s="14">
        <f>INDEX(VarSrc,MATCH($A532,VarKey,0))</f>
        <v/>
      </c>
      <c r="K532" s="11">
        <f>CodePrefix&amp;$A532&amp;IF($C532="","","."&amp;$C532&amp;"."&amp;$B532)&amp;INDEX(VarEnd,MATCH($A532,VarKey,0))&amp;K$5</f>
        <v/>
      </c>
      <c r="L532" s="15">
        <f>$D532+INDEX(L$381:L$392,$E532)*$F532+L522</f>
        <v/>
      </c>
      <c r="M532" s="16">
        <f>$D532+INDEX(M$381:M$392,$E532)*$F532+M522</f>
        <v/>
      </c>
      <c r="N532" s="16">
        <f>$D532+INDEX(N$381:N$392,$E532)*$F532+N522</f>
        <v/>
      </c>
      <c r="O532" s="16">
        <f>$D532+INDEX(O$381:O$392,$E532)*$F532+O522</f>
        <v/>
      </c>
      <c r="P532" s="16">
        <f>$D532+INDEX(P$381:P$392,$E532)*$F532+P522</f>
        <v/>
      </c>
      <c r="Q532" s="16">
        <f>$D532+INDEX(Q$381:Q$392,$E532)*$F532+Q522</f>
        <v/>
      </c>
      <c r="R532" s="16">
        <f>$D532+INDEX(R$381:R$392,$E532)*$F532+R522</f>
        <v/>
      </c>
      <c r="S532" s="16">
        <f>$D532+INDEX(S$381:S$392,$E532)*$F532+S522</f>
        <v/>
      </c>
      <c r="T532" s="16">
        <f>$D532+INDEX(T$381:T$392,$E532)*$F532+T522</f>
        <v/>
      </c>
      <c r="U532" s="16">
        <f>$D532+INDEX(U$381:U$392,$E532)*$F532+U522</f>
        <v/>
      </c>
      <c r="V532" s="16">
        <f>$D532+INDEX(V$381:V$392,$E532)*$F532+V522</f>
        <v/>
      </c>
      <c r="W532" s="16">
        <f>$D532+INDEX(W$381:W$392,$E532)*$F532+W522</f>
        <v/>
      </c>
      <c r="X532" s="16">
        <f>$D532+INDEX(X$381:X$392,$E532)*$F532+X522</f>
        <v/>
      </c>
      <c r="Y532" s="16">
        <f>$D532+INDEX(Y$381:Y$392,$E532)*$F532+Y522</f>
        <v/>
      </c>
      <c r="Z532" s="16">
        <f>$D532+INDEX(Z$381:Z$392,$E532)*$F532+Z522</f>
        <v/>
      </c>
      <c r="AA532" s="16">
        <f>$D532+INDEX(AA$381:AA$392,$E532)*$F532+AA522</f>
        <v/>
      </c>
      <c r="AB532" s="16">
        <f>$D532+INDEX(AB$381:AB$392,$E532)*$F532+AB522</f>
        <v/>
      </c>
      <c r="AC532" s="16">
        <f>$D532+INDEX(AC$381:AC$392,$E532)*$F532+AC522</f>
        <v/>
      </c>
      <c r="AD532" s="16">
        <f>$D532+INDEX(AD$381:AD$392,$E532)*$F532+AD522</f>
        <v/>
      </c>
      <c r="AF532" s="11">
        <f>CodePrefix&amp;$A532&amp;IF($C532="","","."&amp;$C532&amp;"."&amp;$B532)&amp;INDEX(VarEnd,MATCH($A532,VarKey,0))&amp;AF$5</f>
        <v/>
      </c>
      <c r="AG532" s="15">
        <f>$D532+INDEX(AG$381:AG$392,$E532)*$F532+AG522</f>
        <v/>
      </c>
      <c r="AH532" s="16">
        <f>$D532+INDEX(AH$381:AH$392,$E532)*$F532+AH522</f>
        <v/>
      </c>
      <c r="AI532" s="16">
        <f>$D532+INDEX(AI$381:AI$392,$E532)*$F532+AI522</f>
        <v/>
      </c>
      <c r="AJ532" s="16">
        <f>$D532+INDEX(AJ$381:AJ$392,$E532)*$F532+AJ522</f>
        <v/>
      </c>
      <c r="AK532" s="16">
        <f>$D532+INDEX(AK$381:AK$392,$E532)*$F532+AK522</f>
        <v/>
      </c>
      <c r="AL532" s="16">
        <f>$D532+INDEX(AL$381:AL$392,$E532)*$F532+AL522</f>
        <v/>
      </c>
      <c r="AM532" s="16">
        <f>$D532+INDEX(AM$381:AM$392,$E532)*$F532+AM522</f>
        <v/>
      </c>
      <c r="AN532" s="16">
        <f>$D532+INDEX(AN$381:AN$392,$E532)*$F532+AN522</f>
        <v/>
      </c>
      <c r="AO532" s="16">
        <f>$D532+INDEX(AO$381:AO$392,$E532)*$F532+AO522</f>
        <v/>
      </c>
      <c r="AP532" s="16">
        <f>$D532+INDEX(AP$381:AP$392,$E532)*$F532+AP522</f>
        <v/>
      </c>
      <c r="AQ532" s="16">
        <f>$D532+INDEX(AQ$381:AQ$392,$E532)*$F532+AQ522</f>
        <v/>
      </c>
      <c r="AR532" s="16">
        <f>$D532+INDEX(AR$381:AR$392,$E532)*$F532+AR522</f>
        <v/>
      </c>
      <c r="AS532" s="16">
        <f>$D532+INDEX(AS$381:AS$392,$E532)*$F532+AS522</f>
        <v/>
      </c>
      <c r="AT532" s="16">
        <f>$D532+INDEX(AT$381:AT$392,$E532)*$F532+AT522</f>
        <v/>
      </c>
      <c r="AU532" s="16">
        <f>$D532+INDEX(AU$381:AU$392,$E532)*$F532+AU522</f>
        <v/>
      </c>
      <c r="AV532" s="16">
        <f>$D532+INDEX(AV$381:AV$392,$E532)*$F532+AV522</f>
        <v/>
      </c>
      <c r="AW532" s="16">
        <f>$D532+INDEX(AW$381:AW$392,$E532)*$F532+AW522</f>
        <v/>
      </c>
      <c r="AX532" s="16">
        <f>$D532+INDEX(AX$381:AX$392,$E532)*$F532+AX522</f>
        <v/>
      </c>
      <c r="AY532" s="16">
        <f>$D532+INDEX(AY$381:AY$392,$E532)*$F532+AY522</f>
        <v/>
      </c>
    </row>
    <row r="533" hidden="1" outlineLevel="1">
      <c r="A533" s="14" t="inlineStr">
        <is>
          <t>vbc</t>
        </is>
      </c>
      <c r="B533" s="14" t="inlineStr">
        <is>
          <t>wnd</t>
        </is>
      </c>
      <c r="C533" s="14" t="inlineStr">
        <is>
          <t>pow</t>
        </is>
      </c>
      <c r="D533" s="41">
        <f>INDEX(Inputs_power!$V$5:$V$13,MATCH($B533,Inputs_power!$A$5:$A$13,0))</f>
        <v/>
      </c>
      <c r="E533" s="41">
        <f>INDEX(Inputs_power!$X$5:$X$13,MATCH($B533,Inputs_power!$A$5:$A$13,0))</f>
        <v/>
      </c>
      <c r="F533" s="41">
        <f>INDEX(Inputs_power!$W$5:$W$13,MATCH($B533,Inputs_power!$A$5:$A$13,0))</f>
        <v/>
      </c>
      <c r="G533" s="36" t="n"/>
      <c r="H533" s="14">
        <f>INDEX(VarLab,MATCH($A533,VarKey,0))&amp;INDEX(MemLab,MATCH($C533&amp;"|"&amp;$B533,MemKey,0))</f>
        <v/>
      </c>
      <c r="I533" s="14">
        <f>INDEX(VarUnit,MATCH($A533,VarKey,0))</f>
        <v/>
      </c>
      <c r="J533" s="14">
        <f>INDEX(VarSrc,MATCH($A533,VarKey,0))</f>
        <v/>
      </c>
      <c r="K533" s="11">
        <f>CodePrefix&amp;$A533&amp;IF($C533="","","."&amp;$C533&amp;"."&amp;$B533)&amp;INDEX(VarEnd,MATCH($A533,VarKey,0))&amp;K$5</f>
        <v/>
      </c>
      <c r="L533" s="15">
        <f>$D533+INDEX(L$381:L$392,$E533)*$F533+L523</f>
        <v/>
      </c>
      <c r="M533" s="16">
        <f>$D533+INDEX(M$381:M$392,$E533)*$F533+M523</f>
        <v/>
      </c>
      <c r="N533" s="16">
        <f>$D533+INDEX(N$381:N$392,$E533)*$F533+N523</f>
        <v/>
      </c>
      <c r="O533" s="16">
        <f>$D533+INDEX(O$381:O$392,$E533)*$F533+O523</f>
        <v/>
      </c>
      <c r="P533" s="16">
        <f>$D533+INDEX(P$381:P$392,$E533)*$F533+P523</f>
        <v/>
      </c>
      <c r="Q533" s="16">
        <f>$D533+INDEX(Q$381:Q$392,$E533)*$F533+Q523</f>
        <v/>
      </c>
      <c r="R533" s="16">
        <f>$D533+INDEX(R$381:R$392,$E533)*$F533+R523</f>
        <v/>
      </c>
      <c r="S533" s="16">
        <f>$D533+INDEX(S$381:S$392,$E533)*$F533+S523</f>
        <v/>
      </c>
      <c r="T533" s="16">
        <f>$D533+INDEX(T$381:T$392,$E533)*$F533+T523</f>
        <v/>
      </c>
      <c r="U533" s="16">
        <f>$D533+INDEX(U$381:U$392,$E533)*$F533+U523</f>
        <v/>
      </c>
      <c r="V533" s="16">
        <f>$D533+INDEX(V$381:V$392,$E533)*$F533+V523</f>
        <v/>
      </c>
      <c r="W533" s="16">
        <f>$D533+INDEX(W$381:W$392,$E533)*$F533+W523</f>
        <v/>
      </c>
      <c r="X533" s="16">
        <f>$D533+INDEX(X$381:X$392,$E533)*$F533+X523</f>
        <v/>
      </c>
      <c r="Y533" s="16">
        <f>$D533+INDEX(Y$381:Y$392,$E533)*$F533+Y523</f>
        <v/>
      </c>
      <c r="Z533" s="16">
        <f>$D533+INDEX(Z$381:Z$392,$E533)*$F533+Z523</f>
        <v/>
      </c>
      <c r="AA533" s="16">
        <f>$D533+INDEX(AA$381:AA$392,$E533)*$F533+AA523</f>
        <v/>
      </c>
      <c r="AB533" s="16">
        <f>$D533+INDEX(AB$381:AB$392,$E533)*$F533+AB523</f>
        <v/>
      </c>
      <c r="AC533" s="16">
        <f>$D533+INDEX(AC$381:AC$392,$E533)*$F533+AC523</f>
        <v/>
      </c>
      <c r="AD533" s="16">
        <f>$D533+INDEX(AD$381:AD$392,$E533)*$F533+AD523</f>
        <v/>
      </c>
      <c r="AF533" s="11">
        <f>CodePrefix&amp;$A533&amp;IF($C533="","","."&amp;$C533&amp;"."&amp;$B533)&amp;INDEX(VarEnd,MATCH($A533,VarKey,0))&amp;AF$5</f>
        <v/>
      </c>
      <c r="AG533" s="15">
        <f>$D533+INDEX(AG$381:AG$392,$E533)*$F533+AG523</f>
        <v/>
      </c>
      <c r="AH533" s="16">
        <f>$D533+INDEX(AH$381:AH$392,$E533)*$F533+AH523</f>
        <v/>
      </c>
      <c r="AI533" s="16">
        <f>$D533+INDEX(AI$381:AI$392,$E533)*$F533+AI523</f>
        <v/>
      </c>
      <c r="AJ533" s="16">
        <f>$D533+INDEX(AJ$381:AJ$392,$E533)*$F533+AJ523</f>
        <v/>
      </c>
      <c r="AK533" s="16">
        <f>$D533+INDEX(AK$381:AK$392,$E533)*$F533+AK523</f>
        <v/>
      </c>
      <c r="AL533" s="16">
        <f>$D533+INDEX(AL$381:AL$392,$E533)*$F533+AL523</f>
        <v/>
      </c>
      <c r="AM533" s="16">
        <f>$D533+INDEX(AM$381:AM$392,$E533)*$F533+AM523</f>
        <v/>
      </c>
      <c r="AN533" s="16">
        <f>$D533+INDEX(AN$381:AN$392,$E533)*$F533+AN523</f>
        <v/>
      </c>
      <c r="AO533" s="16">
        <f>$D533+INDEX(AO$381:AO$392,$E533)*$F533+AO523</f>
        <v/>
      </c>
      <c r="AP533" s="16">
        <f>$D533+INDEX(AP$381:AP$392,$E533)*$F533+AP523</f>
        <v/>
      </c>
      <c r="AQ533" s="16">
        <f>$D533+INDEX(AQ$381:AQ$392,$E533)*$F533+AQ523</f>
        <v/>
      </c>
      <c r="AR533" s="16">
        <f>$D533+INDEX(AR$381:AR$392,$E533)*$F533+AR523</f>
        <v/>
      </c>
      <c r="AS533" s="16">
        <f>$D533+INDEX(AS$381:AS$392,$E533)*$F533+AS523</f>
        <v/>
      </c>
      <c r="AT533" s="16">
        <f>$D533+INDEX(AT$381:AT$392,$E533)*$F533+AT523</f>
        <v/>
      </c>
      <c r="AU533" s="16">
        <f>$D533+INDEX(AU$381:AU$392,$E533)*$F533+AU523</f>
        <v/>
      </c>
      <c r="AV533" s="16">
        <f>$D533+INDEX(AV$381:AV$392,$E533)*$F533+AV523</f>
        <v/>
      </c>
      <c r="AW533" s="16">
        <f>$D533+INDEX(AW$381:AW$392,$E533)*$F533+AW523</f>
        <v/>
      </c>
      <c r="AX533" s="16">
        <f>$D533+INDEX(AX$381:AX$392,$E533)*$F533+AX523</f>
        <v/>
      </c>
      <c r="AY533" s="16">
        <f>$D533+INDEX(AY$381:AY$392,$E533)*$F533+AY523</f>
        <v/>
      </c>
    </row>
    <row r="534" hidden="1" outlineLevel="1">
      <c r="A534" s="14" t="inlineStr">
        <is>
          <t>vbc</t>
        </is>
      </c>
      <c r="B534" s="14" t="inlineStr">
        <is>
          <t>sol</t>
        </is>
      </c>
      <c r="C534" s="14" t="inlineStr">
        <is>
          <t>pow</t>
        </is>
      </c>
      <c r="D534" s="41">
        <f>INDEX(Inputs_power!$V$5:$V$13,MATCH($B534,Inputs_power!$A$5:$A$13,0))</f>
        <v/>
      </c>
      <c r="E534" s="41">
        <f>INDEX(Inputs_power!$X$5:$X$13,MATCH($B534,Inputs_power!$A$5:$A$13,0))</f>
        <v/>
      </c>
      <c r="F534" s="41">
        <f>INDEX(Inputs_power!$W$5:$W$13,MATCH($B534,Inputs_power!$A$5:$A$13,0))</f>
        <v/>
      </c>
      <c r="G534" s="36" t="n"/>
      <c r="H534" s="14">
        <f>INDEX(VarLab,MATCH($A534,VarKey,0))&amp;INDEX(MemLab,MATCH($C534&amp;"|"&amp;$B534,MemKey,0))</f>
        <v/>
      </c>
      <c r="I534" s="14">
        <f>INDEX(VarUnit,MATCH($A534,VarKey,0))</f>
        <v/>
      </c>
      <c r="J534" s="14">
        <f>INDEX(VarSrc,MATCH($A534,VarKey,0))</f>
        <v/>
      </c>
      <c r="K534" s="11">
        <f>CodePrefix&amp;$A534&amp;IF($C534="","","."&amp;$C534&amp;"."&amp;$B534)&amp;INDEX(VarEnd,MATCH($A534,VarKey,0))&amp;K$5</f>
        <v/>
      </c>
      <c r="L534" s="15">
        <f>$D534+INDEX(L$381:L$392,$E534)*$F534+L524</f>
        <v/>
      </c>
      <c r="M534" s="16">
        <f>$D534+INDEX(M$381:M$392,$E534)*$F534+M524</f>
        <v/>
      </c>
      <c r="N534" s="16">
        <f>$D534+INDEX(N$381:N$392,$E534)*$F534+N524</f>
        <v/>
      </c>
      <c r="O534" s="16">
        <f>$D534+INDEX(O$381:O$392,$E534)*$F534+O524</f>
        <v/>
      </c>
      <c r="P534" s="16">
        <f>$D534+INDEX(P$381:P$392,$E534)*$F534+P524</f>
        <v/>
      </c>
      <c r="Q534" s="16">
        <f>$D534+INDEX(Q$381:Q$392,$E534)*$F534+Q524</f>
        <v/>
      </c>
      <c r="R534" s="16">
        <f>$D534+INDEX(R$381:R$392,$E534)*$F534+R524</f>
        <v/>
      </c>
      <c r="S534" s="16">
        <f>$D534+INDEX(S$381:S$392,$E534)*$F534+S524</f>
        <v/>
      </c>
      <c r="T534" s="16">
        <f>$D534+INDEX(T$381:T$392,$E534)*$F534+T524</f>
        <v/>
      </c>
      <c r="U534" s="16">
        <f>$D534+INDEX(U$381:U$392,$E534)*$F534+U524</f>
        <v/>
      </c>
      <c r="V534" s="16">
        <f>$D534+INDEX(V$381:V$392,$E534)*$F534+V524</f>
        <v/>
      </c>
      <c r="W534" s="16">
        <f>$D534+INDEX(W$381:W$392,$E534)*$F534+W524</f>
        <v/>
      </c>
      <c r="X534" s="16">
        <f>$D534+INDEX(X$381:X$392,$E534)*$F534+X524</f>
        <v/>
      </c>
      <c r="Y534" s="16">
        <f>$D534+INDEX(Y$381:Y$392,$E534)*$F534+Y524</f>
        <v/>
      </c>
      <c r="Z534" s="16">
        <f>$D534+INDEX(Z$381:Z$392,$E534)*$F534+Z524</f>
        <v/>
      </c>
      <c r="AA534" s="16">
        <f>$D534+INDEX(AA$381:AA$392,$E534)*$F534+AA524</f>
        <v/>
      </c>
      <c r="AB534" s="16">
        <f>$D534+INDEX(AB$381:AB$392,$E534)*$F534+AB524</f>
        <v/>
      </c>
      <c r="AC534" s="16">
        <f>$D534+INDEX(AC$381:AC$392,$E534)*$F534+AC524</f>
        <v/>
      </c>
      <c r="AD534" s="16">
        <f>$D534+INDEX(AD$381:AD$392,$E534)*$F534+AD524</f>
        <v/>
      </c>
      <c r="AF534" s="11">
        <f>CodePrefix&amp;$A534&amp;IF($C534="","","."&amp;$C534&amp;"."&amp;$B534)&amp;INDEX(VarEnd,MATCH($A534,VarKey,0))&amp;AF$5</f>
        <v/>
      </c>
      <c r="AG534" s="15">
        <f>$D534+INDEX(AG$381:AG$392,$E534)*$F534+AG524</f>
        <v/>
      </c>
      <c r="AH534" s="16">
        <f>$D534+INDEX(AH$381:AH$392,$E534)*$F534+AH524</f>
        <v/>
      </c>
      <c r="AI534" s="16">
        <f>$D534+INDEX(AI$381:AI$392,$E534)*$F534+AI524</f>
        <v/>
      </c>
      <c r="AJ534" s="16">
        <f>$D534+INDEX(AJ$381:AJ$392,$E534)*$F534+AJ524</f>
        <v/>
      </c>
      <c r="AK534" s="16">
        <f>$D534+INDEX(AK$381:AK$392,$E534)*$F534+AK524</f>
        <v/>
      </c>
      <c r="AL534" s="16">
        <f>$D534+INDEX(AL$381:AL$392,$E534)*$F534+AL524</f>
        <v/>
      </c>
      <c r="AM534" s="16">
        <f>$D534+INDEX(AM$381:AM$392,$E534)*$F534+AM524</f>
        <v/>
      </c>
      <c r="AN534" s="16">
        <f>$D534+INDEX(AN$381:AN$392,$E534)*$F534+AN524</f>
        <v/>
      </c>
      <c r="AO534" s="16">
        <f>$D534+INDEX(AO$381:AO$392,$E534)*$F534+AO524</f>
        <v/>
      </c>
      <c r="AP534" s="16">
        <f>$D534+INDEX(AP$381:AP$392,$E534)*$F534+AP524</f>
        <v/>
      </c>
      <c r="AQ534" s="16">
        <f>$D534+INDEX(AQ$381:AQ$392,$E534)*$F534+AQ524</f>
        <v/>
      </c>
      <c r="AR534" s="16">
        <f>$D534+INDEX(AR$381:AR$392,$E534)*$F534+AR524</f>
        <v/>
      </c>
      <c r="AS534" s="16">
        <f>$D534+INDEX(AS$381:AS$392,$E534)*$F534+AS524</f>
        <v/>
      </c>
      <c r="AT534" s="16">
        <f>$D534+INDEX(AT$381:AT$392,$E534)*$F534+AT524</f>
        <v/>
      </c>
      <c r="AU534" s="16">
        <f>$D534+INDEX(AU$381:AU$392,$E534)*$F534+AU524</f>
        <v/>
      </c>
      <c r="AV534" s="16">
        <f>$D534+INDEX(AV$381:AV$392,$E534)*$F534+AV524</f>
        <v/>
      </c>
      <c r="AW534" s="16">
        <f>$D534+INDEX(AW$381:AW$392,$E534)*$F534+AW524</f>
        <v/>
      </c>
      <c r="AX534" s="16">
        <f>$D534+INDEX(AX$381:AX$392,$E534)*$F534+AX524</f>
        <v/>
      </c>
      <c r="AY534" s="16">
        <f>$D534+INDEX(AY$381:AY$392,$E534)*$F534+AY524</f>
        <v/>
      </c>
    </row>
    <row r="535" hidden="1" outlineLevel="1">
      <c r="A535" s="14" t="inlineStr">
        <is>
          <t>vbc</t>
        </is>
      </c>
      <c r="B535" s="14" t="inlineStr">
        <is>
          <t>hyd</t>
        </is>
      </c>
      <c r="C535" s="14" t="inlineStr">
        <is>
          <t>pow</t>
        </is>
      </c>
      <c r="D535" s="41">
        <f>INDEX(Inputs_power!$V$5:$V$13,MATCH($B535,Inputs_power!$A$5:$A$13,0))</f>
        <v/>
      </c>
      <c r="E535" s="41">
        <f>INDEX(Inputs_power!$X$5:$X$13,MATCH($B535,Inputs_power!$A$5:$A$13,0))</f>
        <v/>
      </c>
      <c r="F535" s="41">
        <f>INDEX(Inputs_power!$W$5:$W$13,MATCH($B535,Inputs_power!$A$5:$A$13,0))</f>
        <v/>
      </c>
      <c r="G535" s="36" t="n"/>
      <c r="H535" s="14">
        <f>INDEX(VarLab,MATCH($A535,VarKey,0))&amp;INDEX(MemLab,MATCH($C535&amp;"|"&amp;$B535,MemKey,0))</f>
        <v/>
      </c>
      <c r="I535" s="14">
        <f>INDEX(VarUnit,MATCH($A535,VarKey,0))</f>
        <v/>
      </c>
      <c r="J535" s="14">
        <f>INDEX(VarSrc,MATCH($A535,VarKey,0))</f>
        <v/>
      </c>
      <c r="K535" s="11">
        <f>CodePrefix&amp;$A535&amp;IF($C535="","","."&amp;$C535&amp;"."&amp;$B535)&amp;INDEX(VarEnd,MATCH($A535,VarKey,0))&amp;K$5</f>
        <v/>
      </c>
      <c r="L535" s="15">
        <f>$D535+INDEX(L$381:L$392,$E535)*$F535+L525</f>
        <v/>
      </c>
      <c r="M535" s="16">
        <f>$D535+INDEX(M$381:M$392,$E535)*$F535+M525</f>
        <v/>
      </c>
      <c r="N535" s="16">
        <f>$D535+INDEX(N$381:N$392,$E535)*$F535+N525</f>
        <v/>
      </c>
      <c r="O535" s="16">
        <f>$D535+INDEX(O$381:O$392,$E535)*$F535+O525</f>
        <v/>
      </c>
      <c r="P535" s="16">
        <f>$D535+INDEX(P$381:P$392,$E535)*$F535+P525</f>
        <v/>
      </c>
      <c r="Q535" s="16">
        <f>$D535+INDEX(Q$381:Q$392,$E535)*$F535+Q525</f>
        <v/>
      </c>
      <c r="R535" s="16">
        <f>$D535+INDEX(R$381:R$392,$E535)*$F535+R525</f>
        <v/>
      </c>
      <c r="S535" s="16">
        <f>$D535+INDEX(S$381:S$392,$E535)*$F535+S525</f>
        <v/>
      </c>
      <c r="T535" s="16">
        <f>$D535+INDEX(T$381:T$392,$E535)*$F535+T525</f>
        <v/>
      </c>
      <c r="U535" s="16">
        <f>$D535+INDEX(U$381:U$392,$E535)*$F535+U525</f>
        <v/>
      </c>
      <c r="V535" s="16">
        <f>$D535+INDEX(V$381:V$392,$E535)*$F535+V525</f>
        <v/>
      </c>
      <c r="W535" s="16">
        <f>$D535+INDEX(W$381:W$392,$E535)*$F535+W525</f>
        <v/>
      </c>
      <c r="X535" s="16">
        <f>$D535+INDEX(X$381:X$392,$E535)*$F535+X525</f>
        <v/>
      </c>
      <c r="Y535" s="16">
        <f>$D535+INDEX(Y$381:Y$392,$E535)*$F535+Y525</f>
        <v/>
      </c>
      <c r="Z535" s="16">
        <f>$D535+INDEX(Z$381:Z$392,$E535)*$F535+Z525</f>
        <v/>
      </c>
      <c r="AA535" s="16">
        <f>$D535+INDEX(AA$381:AA$392,$E535)*$F535+AA525</f>
        <v/>
      </c>
      <c r="AB535" s="16">
        <f>$D535+INDEX(AB$381:AB$392,$E535)*$F535+AB525</f>
        <v/>
      </c>
      <c r="AC535" s="16">
        <f>$D535+INDEX(AC$381:AC$392,$E535)*$F535+AC525</f>
        <v/>
      </c>
      <c r="AD535" s="16">
        <f>$D535+INDEX(AD$381:AD$392,$E535)*$F535+AD525</f>
        <v/>
      </c>
      <c r="AF535" s="11">
        <f>CodePrefix&amp;$A535&amp;IF($C535="","","."&amp;$C535&amp;"."&amp;$B535)&amp;INDEX(VarEnd,MATCH($A535,VarKey,0))&amp;AF$5</f>
        <v/>
      </c>
      <c r="AG535" s="15">
        <f>$D535+INDEX(AG$381:AG$392,$E535)*$F535+AG525</f>
        <v/>
      </c>
      <c r="AH535" s="16">
        <f>$D535+INDEX(AH$381:AH$392,$E535)*$F535+AH525</f>
        <v/>
      </c>
      <c r="AI535" s="16">
        <f>$D535+INDEX(AI$381:AI$392,$E535)*$F535+AI525</f>
        <v/>
      </c>
      <c r="AJ535" s="16">
        <f>$D535+INDEX(AJ$381:AJ$392,$E535)*$F535+AJ525</f>
        <v/>
      </c>
      <c r="AK535" s="16">
        <f>$D535+INDEX(AK$381:AK$392,$E535)*$F535+AK525</f>
        <v/>
      </c>
      <c r="AL535" s="16">
        <f>$D535+INDEX(AL$381:AL$392,$E535)*$F535+AL525</f>
        <v/>
      </c>
      <c r="AM535" s="16">
        <f>$D535+INDEX(AM$381:AM$392,$E535)*$F535+AM525</f>
        <v/>
      </c>
      <c r="AN535" s="16">
        <f>$D535+INDEX(AN$381:AN$392,$E535)*$F535+AN525</f>
        <v/>
      </c>
      <c r="AO535" s="16">
        <f>$D535+INDEX(AO$381:AO$392,$E535)*$F535+AO525</f>
        <v/>
      </c>
      <c r="AP535" s="16">
        <f>$D535+INDEX(AP$381:AP$392,$E535)*$F535+AP525</f>
        <v/>
      </c>
      <c r="AQ535" s="16">
        <f>$D535+INDEX(AQ$381:AQ$392,$E535)*$F535+AQ525</f>
        <v/>
      </c>
      <c r="AR535" s="16">
        <f>$D535+INDEX(AR$381:AR$392,$E535)*$F535+AR525</f>
        <v/>
      </c>
      <c r="AS535" s="16">
        <f>$D535+INDEX(AS$381:AS$392,$E535)*$F535+AS525</f>
        <v/>
      </c>
      <c r="AT535" s="16">
        <f>$D535+INDEX(AT$381:AT$392,$E535)*$F535+AT525</f>
        <v/>
      </c>
      <c r="AU535" s="16">
        <f>$D535+INDEX(AU$381:AU$392,$E535)*$F535+AU525</f>
        <v/>
      </c>
      <c r="AV535" s="16">
        <f>$D535+INDEX(AV$381:AV$392,$E535)*$F535+AV525</f>
        <v/>
      </c>
      <c r="AW535" s="16">
        <f>$D535+INDEX(AW$381:AW$392,$E535)*$F535+AW525</f>
        <v/>
      </c>
      <c r="AX535" s="16">
        <f>$D535+INDEX(AX$381:AX$392,$E535)*$F535+AX525</f>
        <v/>
      </c>
      <c r="AY535" s="16">
        <f>$D535+INDEX(AY$381:AY$392,$E535)*$F535+AY525</f>
        <v/>
      </c>
    </row>
    <row r="536" hidden="1" outlineLevel="1">
      <c r="A536" s="14" t="inlineStr">
        <is>
          <t>vbc</t>
        </is>
      </c>
      <c r="B536" s="14" t="inlineStr">
        <is>
          <t>ore</t>
        </is>
      </c>
      <c r="C536" s="14" t="inlineStr">
        <is>
          <t>pow</t>
        </is>
      </c>
      <c r="D536" s="41">
        <f>INDEX(Inputs_power!$V$5:$V$13,MATCH($B536,Inputs_power!$A$5:$A$13,0))</f>
        <v/>
      </c>
      <c r="E536" s="41">
        <f>INDEX(Inputs_power!$X$5:$X$13,MATCH($B536,Inputs_power!$A$5:$A$13,0))</f>
        <v/>
      </c>
      <c r="F536" s="41">
        <f>INDEX(Inputs_power!$W$5:$W$13,MATCH($B536,Inputs_power!$A$5:$A$13,0))</f>
        <v/>
      </c>
      <c r="G536" s="36" t="n"/>
      <c r="H536" s="14">
        <f>INDEX(VarLab,MATCH($A536,VarKey,0))&amp;INDEX(MemLab,MATCH($C536&amp;"|"&amp;$B536,MemKey,0))</f>
        <v/>
      </c>
      <c r="I536" s="14">
        <f>INDEX(VarUnit,MATCH($A536,VarKey,0))</f>
        <v/>
      </c>
      <c r="J536" s="14">
        <f>INDEX(VarSrc,MATCH($A536,VarKey,0))</f>
        <v/>
      </c>
      <c r="K536" s="11">
        <f>CodePrefix&amp;$A536&amp;IF($C536="","","."&amp;$C536&amp;"."&amp;$B536)&amp;INDEX(VarEnd,MATCH($A536,VarKey,0))&amp;K$5</f>
        <v/>
      </c>
      <c r="L536" s="15">
        <f>$D536+INDEX(L$381:L$392,$E536)*$F536+L526</f>
        <v/>
      </c>
      <c r="M536" s="16">
        <f>$D536+INDEX(M$381:M$392,$E536)*$F536+M526</f>
        <v/>
      </c>
      <c r="N536" s="16">
        <f>$D536+INDEX(N$381:N$392,$E536)*$F536+N526</f>
        <v/>
      </c>
      <c r="O536" s="16">
        <f>$D536+INDEX(O$381:O$392,$E536)*$F536+O526</f>
        <v/>
      </c>
      <c r="P536" s="16">
        <f>$D536+INDEX(P$381:P$392,$E536)*$F536+P526</f>
        <v/>
      </c>
      <c r="Q536" s="16">
        <f>$D536+INDEX(Q$381:Q$392,$E536)*$F536+Q526</f>
        <v/>
      </c>
      <c r="R536" s="16">
        <f>$D536+INDEX(R$381:R$392,$E536)*$F536+R526</f>
        <v/>
      </c>
      <c r="S536" s="16">
        <f>$D536+INDEX(S$381:S$392,$E536)*$F536+S526</f>
        <v/>
      </c>
      <c r="T536" s="16">
        <f>$D536+INDEX(T$381:T$392,$E536)*$F536+T526</f>
        <v/>
      </c>
      <c r="U536" s="16">
        <f>$D536+INDEX(U$381:U$392,$E536)*$F536+U526</f>
        <v/>
      </c>
      <c r="V536" s="16">
        <f>$D536+INDEX(V$381:V$392,$E536)*$F536+V526</f>
        <v/>
      </c>
      <c r="W536" s="16">
        <f>$D536+INDEX(W$381:W$392,$E536)*$F536+W526</f>
        <v/>
      </c>
      <c r="X536" s="16">
        <f>$D536+INDEX(X$381:X$392,$E536)*$F536+X526</f>
        <v/>
      </c>
      <c r="Y536" s="16">
        <f>$D536+INDEX(Y$381:Y$392,$E536)*$F536+Y526</f>
        <v/>
      </c>
      <c r="Z536" s="16">
        <f>$D536+INDEX(Z$381:Z$392,$E536)*$F536+Z526</f>
        <v/>
      </c>
      <c r="AA536" s="16">
        <f>$D536+INDEX(AA$381:AA$392,$E536)*$F536+AA526</f>
        <v/>
      </c>
      <c r="AB536" s="16">
        <f>$D536+INDEX(AB$381:AB$392,$E536)*$F536+AB526</f>
        <v/>
      </c>
      <c r="AC536" s="16">
        <f>$D536+INDEX(AC$381:AC$392,$E536)*$F536+AC526</f>
        <v/>
      </c>
      <c r="AD536" s="16">
        <f>$D536+INDEX(AD$381:AD$392,$E536)*$F536+AD526</f>
        <v/>
      </c>
      <c r="AF536" s="11">
        <f>CodePrefix&amp;$A536&amp;IF($C536="","","."&amp;$C536&amp;"."&amp;$B536)&amp;INDEX(VarEnd,MATCH($A536,VarKey,0))&amp;AF$5</f>
        <v/>
      </c>
      <c r="AG536" s="15">
        <f>$D536+INDEX(AG$381:AG$392,$E536)*$F536+AG526</f>
        <v/>
      </c>
      <c r="AH536" s="16">
        <f>$D536+INDEX(AH$381:AH$392,$E536)*$F536+AH526</f>
        <v/>
      </c>
      <c r="AI536" s="16">
        <f>$D536+INDEX(AI$381:AI$392,$E536)*$F536+AI526</f>
        <v/>
      </c>
      <c r="AJ536" s="16">
        <f>$D536+INDEX(AJ$381:AJ$392,$E536)*$F536+AJ526</f>
        <v/>
      </c>
      <c r="AK536" s="16">
        <f>$D536+INDEX(AK$381:AK$392,$E536)*$F536+AK526</f>
        <v/>
      </c>
      <c r="AL536" s="16">
        <f>$D536+INDEX(AL$381:AL$392,$E536)*$F536+AL526</f>
        <v/>
      </c>
      <c r="AM536" s="16">
        <f>$D536+INDEX(AM$381:AM$392,$E536)*$F536+AM526</f>
        <v/>
      </c>
      <c r="AN536" s="16">
        <f>$D536+INDEX(AN$381:AN$392,$E536)*$F536+AN526</f>
        <v/>
      </c>
      <c r="AO536" s="16">
        <f>$D536+INDEX(AO$381:AO$392,$E536)*$F536+AO526</f>
        <v/>
      </c>
      <c r="AP536" s="16">
        <f>$D536+INDEX(AP$381:AP$392,$E536)*$F536+AP526</f>
        <v/>
      </c>
      <c r="AQ536" s="16">
        <f>$D536+INDEX(AQ$381:AQ$392,$E536)*$F536+AQ526</f>
        <v/>
      </c>
      <c r="AR536" s="16">
        <f>$D536+INDEX(AR$381:AR$392,$E536)*$F536+AR526</f>
        <v/>
      </c>
      <c r="AS536" s="16">
        <f>$D536+INDEX(AS$381:AS$392,$E536)*$F536+AS526</f>
        <v/>
      </c>
      <c r="AT536" s="16">
        <f>$D536+INDEX(AT$381:AT$392,$E536)*$F536+AT526</f>
        <v/>
      </c>
      <c r="AU536" s="16">
        <f>$D536+INDEX(AU$381:AU$392,$E536)*$F536+AU526</f>
        <v/>
      </c>
      <c r="AV536" s="16">
        <f>$D536+INDEX(AV$381:AV$392,$E536)*$F536+AV526</f>
        <v/>
      </c>
      <c r="AW536" s="16">
        <f>$D536+INDEX(AW$381:AW$392,$E536)*$F536+AW526</f>
        <v/>
      </c>
      <c r="AX536" s="16">
        <f>$D536+INDEX(AX$381:AX$392,$E536)*$F536+AX526</f>
        <v/>
      </c>
      <c r="AY536" s="16">
        <f>$D536+INDEX(AY$381:AY$392,$E536)*$F536+AY526</f>
        <v/>
      </c>
    </row>
    <row r="537" hidden="1" outlineLevel="1">
      <c r="A537" s="14" t="inlineStr">
        <is>
          <t>vbc</t>
        </is>
      </c>
      <c r="B537" s="14" t="inlineStr">
        <is>
          <t>bio</t>
        </is>
      </c>
      <c r="C537" s="14" t="inlineStr">
        <is>
          <t>pow</t>
        </is>
      </c>
      <c r="D537" s="41">
        <f>INDEX(Inputs_power!$V$5:$V$13,MATCH($B537,Inputs_power!$A$5:$A$13,0))</f>
        <v/>
      </c>
      <c r="E537" s="41">
        <f>INDEX(Inputs_power!$X$5:$X$13,MATCH($B537,Inputs_power!$A$5:$A$13,0))</f>
        <v/>
      </c>
      <c r="F537" s="41">
        <f>INDEX(Inputs_power!$W$5:$W$13,MATCH($B537,Inputs_power!$A$5:$A$13,0))</f>
        <v/>
      </c>
      <c r="G537" s="36" t="n"/>
      <c r="H537" s="14">
        <f>INDEX(VarLab,MATCH($A537,VarKey,0))&amp;INDEX(MemLab,MATCH($C537&amp;"|"&amp;$B537,MemKey,0))</f>
        <v/>
      </c>
      <c r="I537" s="14">
        <f>INDEX(VarUnit,MATCH($A537,VarKey,0))</f>
        <v/>
      </c>
      <c r="J537" s="14">
        <f>INDEX(VarSrc,MATCH($A537,VarKey,0))</f>
        <v/>
      </c>
      <c r="K537" s="11">
        <f>CodePrefix&amp;$A537&amp;IF($C537="","","."&amp;$C537&amp;"."&amp;$B537)&amp;INDEX(VarEnd,MATCH($A537,VarKey,0))&amp;K$5</f>
        <v/>
      </c>
      <c r="L537" s="15">
        <f>$D537+INDEX(L$381:L$392,$E537)*$F537+L527</f>
        <v/>
      </c>
      <c r="M537" s="16">
        <f>$D537+INDEX(M$381:M$392,$E537)*$F537+M527</f>
        <v/>
      </c>
      <c r="N537" s="16">
        <f>$D537+INDEX(N$381:N$392,$E537)*$F537+N527</f>
        <v/>
      </c>
      <c r="O537" s="16">
        <f>$D537+INDEX(O$381:O$392,$E537)*$F537+O527</f>
        <v/>
      </c>
      <c r="P537" s="16">
        <f>$D537+INDEX(P$381:P$392,$E537)*$F537+P527</f>
        <v/>
      </c>
      <c r="Q537" s="16">
        <f>$D537+INDEX(Q$381:Q$392,$E537)*$F537+Q527</f>
        <v/>
      </c>
      <c r="R537" s="16">
        <f>$D537+INDEX(R$381:R$392,$E537)*$F537+R527</f>
        <v/>
      </c>
      <c r="S537" s="16">
        <f>$D537+INDEX(S$381:S$392,$E537)*$F537+S527</f>
        <v/>
      </c>
      <c r="T537" s="16">
        <f>$D537+INDEX(T$381:T$392,$E537)*$F537+T527</f>
        <v/>
      </c>
      <c r="U537" s="16">
        <f>$D537+INDEX(U$381:U$392,$E537)*$F537+U527</f>
        <v/>
      </c>
      <c r="V537" s="16">
        <f>$D537+INDEX(V$381:V$392,$E537)*$F537+V527</f>
        <v/>
      </c>
      <c r="W537" s="16">
        <f>$D537+INDEX(W$381:W$392,$E537)*$F537+W527</f>
        <v/>
      </c>
      <c r="X537" s="16">
        <f>$D537+INDEX(X$381:X$392,$E537)*$F537+X527</f>
        <v/>
      </c>
      <c r="Y537" s="16">
        <f>$D537+INDEX(Y$381:Y$392,$E537)*$F537+Y527</f>
        <v/>
      </c>
      <c r="Z537" s="16">
        <f>$D537+INDEX(Z$381:Z$392,$E537)*$F537+Z527</f>
        <v/>
      </c>
      <c r="AA537" s="16">
        <f>$D537+INDEX(AA$381:AA$392,$E537)*$F537+AA527</f>
        <v/>
      </c>
      <c r="AB537" s="16">
        <f>$D537+INDEX(AB$381:AB$392,$E537)*$F537+AB527</f>
        <v/>
      </c>
      <c r="AC537" s="16">
        <f>$D537+INDEX(AC$381:AC$392,$E537)*$F537+AC527</f>
        <v/>
      </c>
      <c r="AD537" s="16">
        <f>$D537+INDEX(AD$381:AD$392,$E537)*$F537+AD527</f>
        <v/>
      </c>
      <c r="AF537" s="11">
        <f>CodePrefix&amp;$A537&amp;IF($C537="","","."&amp;$C537&amp;"."&amp;$B537)&amp;INDEX(VarEnd,MATCH($A537,VarKey,0))&amp;AF$5</f>
        <v/>
      </c>
      <c r="AG537" s="15">
        <f>$D537+INDEX(AG$381:AG$392,$E537)*$F537+AG527</f>
        <v/>
      </c>
      <c r="AH537" s="16">
        <f>$D537+INDEX(AH$381:AH$392,$E537)*$F537+AH527</f>
        <v/>
      </c>
      <c r="AI537" s="16">
        <f>$D537+INDEX(AI$381:AI$392,$E537)*$F537+AI527</f>
        <v/>
      </c>
      <c r="AJ537" s="16">
        <f>$D537+INDEX(AJ$381:AJ$392,$E537)*$F537+AJ527</f>
        <v/>
      </c>
      <c r="AK537" s="16">
        <f>$D537+INDEX(AK$381:AK$392,$E537)*$F537+AK527</f>
        <v/>
      </c>
      <c r="AL537" s="16">
        <f>$D537+INDEX(AL$381:AL$392,$E537)*$F537+AL527</f>
        <v/>
      </c>
      <c r="AM537" s="16">
        <f>$D537+INDEX(AM$381:AM$392,$E537)*$F537+AM527</f>
        <v/>
      </c>
      <c r="AN537" s="16">
        <f>$D537+INDEX(AN$381:AN$392,$E537)*$F537+AN527</f>
        <v/>
      </c>
      <c r="AO537" s="16">
        <f>$D537+INDEX(AO$381:AO$392,$E537)*$F537+AO527</f>
        <v/>
      </c>
      <c r="AP537" s="16">
        <f>$D537+INDEX(AP$381:AP$392,$E537)*$F537+AP527</f>
        <v/>
      </c>
      <c r="AQ537" s="16">
        <f>$D537+INDEX(AQ$381:AQ$392,$E537)*$F537+AQ527</f>
        <v/>
      </c>
      <c r="AR537" s="16">
        <f>$D537+INDEX(AR$381:AR$392,$E537)*$F537+AR527</f>
        <v/>
      </c>
      <c r="AS537" s="16">
        <f>$D537+INDEX(AS$381:AS$392,$E537)*$F537+AS527</f>
        <v/>
      </c>
      <c r="AT537" s="16">
        <f>$D537+INDEX(AT$381:AT$392,$E537)*$F537+AT527</f>
        <v/>
      </c>
      <c r="AU537" s="16">
        <f>$D537+INDEX(AU$381:AU$392,$E537)*$F537+AU527</f>
        <v/>
      </c>
      <c r="AV537" s="16">
        <f>$D537+INDEX(AV$381:AV$392,$E537)*$F537+AV527</f>
        <v/>
      </c>
      <c r="AW537" s="16">
        <f>$D537+INDEX(AW$381:AW$392,$E537)*$F537+AW527</f>
        <v/>
      </c>
      <c r="AX537" s="16">
        <f>$D537+INDEX(AX$381:AX$392,$E537)*$F537+AX527</f>
        <v/>
      </c>
      <c r="AY537" s="16">
        <f>$D537+INDEX(AY$381:AY$392,$E537)*$F537+AY527</f>
        <v/>
      </c>
    </row>
    <row r="538" hidden="1" outlineLevel="1"/>
    <row r="539" hidden="1" outlineLevel="1">
      <c r="A539" s="14" t="inlineStr">
        <is>
          <t>ccp</t>
        </is>
      </c>
      <c r="B539" s="14" t="inlineStr">
        <is>
          <t>coa</t>
        </is>
      </c>
      <c r="C539" s="14" t="inlineStr">
        <is>
          <t>pow</t>
        </is>
      </c>
      <c r="D539" s="41">
        <f>INDEX(Inputs_power!$Z$5:$Z$13,MATCH($B539,Inputs_power!$A$5:$A$13,0))</f>
        <v/>
      </c>
      <c r="E539" s="41">
        <f>INDEX(Inputs_power!$AA$5:$AA$13,MATCH($B539,Inputs_power!$A$5:$A$13,0))</f>
        <v/>
      </c>
      <c r="F539" s="41">
        <f>INDEX(Inputs_power!$AB$5:$AB$13,MATCH($B539,Inputs_power!$A$5:$A$13,0))</f>
        <v/>
      </c>
      <c r="G539" s="41">
        <f>INDEX(Inputs_power!$AD$5:$AD$13,MATCH($B539,Inputs_power!$A$5:$A$13,0))</f>
        <v/>
      </c>
      <c r="H539" s="14">
        <f>INDEX(VarLab,MATCH($A539,VarKey,0))&amp;INDEX(MemLab,MATCH($C539&amp;"|"&amp;$B539,MemKey,0))</f>
        <v/>
      </c>
      <c r="I539" s="14">
        <f>INDEX(VarUnit,MATCH($A539,VarKey,0))</f>
        <v/>
      </c>
      <c r="J539" s="14">
        <f>INDEX(VarSrc,MATCH($A539,VarKey,0))</f>
        <v/>
      </c>
      <c r="K539" s="11">
        <f>CodePrefix&amp;$A539&amp;IF($C539="","","."&amp;$C539&amp;"."&amp;$B539)&amp;INDEX(VarEnd,MATCH($A539,VarKey,0))&amp;K$5</f>
        <v/>
      </c>
      <c r="L539" s="15">
        <f>$D539*(L$263*INDEX(L$23:L$30,$E539)+L$280)+INDEX(L$80:L$93,$F539)*$G539</f>
        <v/>
      </c>
      <c r="M539" s="16">
        <f>$D539*(M$263*INDEX(M$23:M$30,$E539)+M$280)+INDEX(M$80:M$93,$F539)*$G539</f>
        <v/>
      </c>
      <c r="N539" s="16">
        <f>$D539*(N$263*INDEX(N$23:N$30,$E539)+N$280)+INDEX(N$80:N$93,$F539)*$G539</f>
        <v/>
      </c>
      <c r="O539" s="16">
        <f>$D539*(O$263*INDEX(O$23:O$30,$E539)+O$280)+INDEX(O$80:O$93,$F539)*$G539</f>
        <v/>
      </c>
      <c r="P539" s="16">
        <f>$D539*(P$263*INDEX(P$23:P$30,$E539)+P$280)+INDEX(P$80:P$93,$F539)*$G539</f>
        <v/>
      </c>
      <c r="Q539" s="16">
        <f>$D539*(Q$263*INDEX(Q$23:Q$30,$E539)+Q$280)+INDEX(Q$80:Q$93,$F539)*$G539</f>
        <v/>
      </c>
      <c r="R539" s="16">
        <f>$D539*(R$263*INDEX(R$23:R$30,$E539)+R$280)+INDEX(R$80:R$93,$F539)*$G539</f>
        <v/>
      </c>
      <c r="S539" s="16">
        <f>$D539*(S$263*INDEX(S$23:S$30,$E539)+S$280)+INDEX(S$80:S$93,$F539)*$G539</f>
        <v/>
      </c>
      <c r="T539" s="16">
        <f>$D539*(T$263*INDEX(T$23:T$30,$E539)+T$280)+INDEX(T$80:T$93,$F539)*$G539</f>
        <v/>
      </c>
      <c r="U539" s="16">
        <f>$D539*(U$263*INDEX(U$23:U$30,$E539)+U$280)+INDEX(U$80:U$93,$F539)*$G539</f>
        <v/>
      </c>
      <c r="V539" s="16">
        <f>$D539*(V$263*INDEX(V$23:V$30,$E539)+V$280)+INDEX(V$80:V$93,$F539)*$G539</f>
        <v/>
      </c>
      <c r="W539" s="16">
        <f>$D539*(W$263*INDEX(W$23:W$30,$E539)+W$280)+INDEX(W$80:W$93,$F539)*$G539</f>
        <v/>
      </c>
      <c r="X539" s="16">
        <f>$D539*(X$263*INDEX(X$23:X$30,$E539)+X$280)+INDEX(X$80:X$93,$F539)*$G539</f>
        <v/>
      </c>
      <c r="Y539" s="16">
        <f>$D539*(Y$263*INDEX(Y$23:Y$30,$E539)+Y$280)+INDEX(Y$80:Y$93,$F539)*$G539</f>
        <v/>
      </c>
      <c r="Z539" s="16">
        <f>$D539*(Z$263*INDEX(Z$23:Z$30,$E539)+Z$280)+INDEX(Z$80:Z$93,$F539)*$G539</f>
        <v/>
      </c>
      <c r="AA539" s="16">
        <f>$D539*(AA$263*INDEX(AA$23:AA$30,$E539)+AA$280)+INDEX(AA$80:AA$93,$F539)*$G539</f>
        <v/>
      </c>
      <c r="AB539" s="16">
        <f>$D539*(AB$263*INDEX(AB$23:AB$30,$E539)+AB$280)+INDEX(AB$80:AB$93,$F539)*$G539</f>
        <v/>
      </c>
      <c r="AC539" s="16">
        <f>$D539*(AC$263*INDEX(AC$23:AC$30,$E539)+AC$280)+INDEX(AC$80:AC$93,$F539)*$G539</f>
        <v/>
      </c>
      <c r="AD539" s="16">
        <f>$D539*(AD$263*INDEX(AD$23:AD$30,$E539)+AD$280)+INDEX(AD$80:AD$93,$F539)*$G539</f>
        <v/>
      </c>
      <c r="AF539" s="11">
        <f>CodePrefix&amp;$A539&amp;IF($C539="","","."&amp;$C539&amp;"."&amp;$B539)&amp;INDEX(VarEnd,MATCH($A539,VarKey,0))&amp;AF$5</f>
        <v/>
      </c>
      <c r="AG539" s="15">
        <f>$D539*(AG$263*INDEX(AG$23:AG$30,$E539)+AG$280)+INDEX(AG$80:AG$93,$F539)*$G539</f>
        <v/>
      </c>
      <c r="AH539" s="16">
        <f>$D539*(AH$263*INDEX(AH$23:AH$30,$E539)+AH$280)+INDEX(AH$80:AH$93,$F539)*$G539</f>
        <v/>
      </c>
      <c r="AI539" s="16">
        <f>$D539*(AI$263*INDEX(AI$23:AI$30,$E539)+AI$280)+INDEX(AI$80:AI$93,$F539)*$G539</f>
        <v/>
      </c>
      <c r="AJ539" s="16">
        <f>$D539*(AJ$263*INDEX(AJ$23:AJ$30,$E539)+AJ$280)+INDEX(AJ$80:AJ$93,$F539)*$G539</f>
        <v/>
      </c>
      <c r="AK539" s="16">
        <f>$D539*(AK$263*INDEX(AK$23:AK$30,$E539)+AK$280)+INDEX(AK$80:AK$93,$F539)*$G539</f>
        <v/>
      </c>
      <c r="AL539" s="16">
        <f>$D539*(AL$263*INDEX(AL$23:AL$30,$E539)+AL$280)+INDEX(AL$80:AL$93,$F539)*$G539</f>
        <v/>
      </c>
      <c r="AM539" s="16">
        <f>$D539*(AM$263*INDEX(AM$23:AM$30,$E539)+AM$280)+INDEX(AM$80:AM$93,$F539)*$G539</f>
        <v/>
      </c>
      <c r="AN539" s="16">
        <f>$D539*(AN$263*INDEX(AN$23:AN$30,$E539)+AN$280)+INDEX(AN$80:AN$93,$F539)*$G539</f>
        <v/>
      </c>
      <c r="AO539" s="16">
        <f>$D539*(AO$263*INDEX(AO$23:AO$30,$E539)+AO$280)+INDEX(AO$80:AO$93,$F539)*$G539</f>
        <v/>
      </c>
      <c r="AP539" s="16">
        <f>$D539*(AP$263*INDEX(AP$23:AP$30,$E539)+AP$280)+INDEX(AP$80:AP$93,$F539)*$G539</f>
        <v/>
      </c>
      <c r="AQ539" s="16">
        <f>$D539*(AQ$263*INDEX(AQ$23:AQ$30,$E539)+AQ$280)+INDEX(AQ$80:AQ$93,$F539)*$G539</f>
        <v/>
      </c>
      <c r="AR539" s="16">
        <f>$D539*(AR$263*INDEX(AR$23:AR$30,$E539)+AR$280)+INDEX(AR$80:AR$93,$F539)*$G539</f>
        <v/>
      </c>
      <c r="AS539" s="16">
        <f>$D539*(AS$263*INDEX(AS$23:AS$30,$E539)+AS$280)+INDEX(AS$80:AS$93,$F539)*$G539</f>
        <v/>
      </c>
      <c r="AT539" s="16">
        <f>$D539*(AT$263*INDEX(AT$23:AT$30,$E539)+AT$280)+INDEX(AT$80:AT$93,$F539)*$G539</f>
        <v/>
      </c>
      <c r="AU539" s="16">
        <f>$D539*(AU$263*INDEX(AU$23:AU$30,$E539)+AU$280)+INDEX(AU$80:AU$93,$F539)*$G539</f>
        <v/>
      </c>
      <c r="AV539" s="16">
        <f>$D539*(AV$263*INDEX(AV$23:AV$30,$E539)+AV$280)+INDEX(AV$80:AV$93,$F539)*$G539</f>
        <v/>
      </c>
      <c r="AW539" s="16">
        <f>$D539*(AW$263*INDEX(AW$23:AW$30,$E539)+AW$280)+INDEX(AW$80:AW$93,$F539)*$G539</f>
        <v/>
      </c>
      <c r="AX539" s="16">
        <f>$D539*(AX$263*INDEX(AX$23:AX$30,$E539)+AX$280)+INDEX(AX$80:AX$93,$F539)*$G539</f>
        <v/>
      </c>
      <c r="AY539" s="16">
        <f>$D539*(AY$263*INDEX(AY$23:AY$30,$E539)+AY$280)+INDEX(AY$80:AY$93,$F539)*$G539</f>
        <v/>
      </c>
    </row>
    <row r="540" hidden="1" outlineLevel="1">
      <c r="A540" s="14" t="inlineStr">
        <is>
          <t>ccp</t>
        </is>
      </c>
      <c r="B540" s="14" t="inlineStr">
        <is>
          <t>nga</t>
        </is>
      </c>
      <c r="C540" s="14" t="inlineStr">
        <is>
          <t>pow</t>
        </is>
      </c>
      <c r="D540" s="41">
        <f>INDEX(Inputs_power!$Z$5:$Z$13,MATCH($B540,Inputs_power!$A$5:$A$13,0))</f>
        <v/>
      </c>
      <c r="E540" s="41">
        <f>INDEX(Inputs_power!$AA$5:$AA$13,MATCH($B540,Inputs_power!$A$5:$A$13,0))</f>
        <v/>
      </c>
      <c r="F540" s="41">
        <f>INDEX(Inputs_power!$AB$5:$AB$13,MATCH($B540,Inputs_power!$A$5:$A$13,0))</f>
        <v/>
      </c>
      <c r="G540" s="41">
        <f>INDEX(Inputs_power!$AD$5:$AD$13,MATCH($B540,Inputs_power!$A$5:$A$13,0))</f>
        <v/>
      </c>
      <c r="H540" s="14">
        <f>INDEX(VarLab,MATCH($A540,VarKey,0))&amp;INDEX(MemLab,MATCH($C540&amp;"|"&amp;$B540,MemKey,0))</f>
        <v/>
      </c>
      <c r="I540" s="14">
        <f>INDEX(VarUnit,MATCH($A540,VarKey,0))</f>
        <v/>
      </c>
      <c r="J540" s="14">
        <f>INDEX(VarSrc,MATCH($A540,VarKey,0))</f>
        <v/>
      </c>
      <c r="K540" s="11">
        <f>CodePrefix&amp;$A540&amp;IF($C540="","","."&amp;$C540&amp;"."&amp;$B540)&amp;INDEX(VarEnd,MATCH($A540,VarKey,0))&amp;K$5</f>
        <v/>
      </c>
      <c r="L540" s="15">
        <f>$D540*(L$263*INDEX(L$23:L$30,$E540)+L$280)+INDEX(L$80:L$93,$F540)*$G540</f>
        <v/>
      </c>
      <c r="M540" s="16">
        <f>$D540*(M$263*INDEX(M$23:M$30,$E540)+M$280)+INDEX(M$80:M$93,$F540)*$G540</f>
        <v/>
      </c>
      <c r="N540" s="16">
        <f>$D540*(N$263*INDEX(N$23:N$30,$E540)+N$280)+INDEX(N$80:N$93,$F540)*$G540</f>
        <v/>
      </c>
      <c r="O540" s="16">
        <f>$D540*(O$263*INDEX(O$23:O$30,$E540)+O$280)+INDEX(O$80:O$93,$F540)*$G540</f>
        <v/>
      </c>
      <c r="P540" s="16">
        <f>$D540*(P$263*INDEX(P$23:P$30,$E540)+P$280)+INDEX(P$80:P$93,$F540)*$G540</f>
        <v/>
      </c>
      <c r="Q540" s="16">
        <f>$D540*(Q$263*INDEX(Q$23:Q$30,$E540)+Q$280)+INDEX(Q$80:Q$93,$F540)*$G540</f>
        <v/>
      </c>
      <c r="R540" s="16">
        <f>$D540*(R$263*INDEX(R$23:R$30,$E540)+R$280)+INDEX(R$80:R$93,$F540)*$G540</f>
        <v/>
      </c>
      <c r="S540" s="16">
        <f>$D540*(S$263*INDEX(S$23:S$30,$E540)+S$280)+INDEX(S$80:S$93,$F540)*$G540</f>
        <v/>
      </c>
      <c r="T540" s="16">
        <f>$D540*(T$263*INDEX(T$23:T$30,$E540)+T$280)+INDEX(T$80:T$93,$F540)*$G540</f>
        <v/>
      </c>
      <c r="U540" s="16">
        <f>$D540*(U$263*INDEX(U$23:U$30,$E540)+U$280)+INDEX(U$80:U$93,$F540)*$G540</f>
        <v/>
      </c>
      <c r="V540" s="16">
        <f>$D540*(V$263*INDEX(V$23:V$30,$E540)+V$280)+INDEX(V$80:V$93,$F540)*$G540</f>
        <v/>
      </c>
      <c r="W540" s="16">
        <f>$D540*(W$263*INDEX(W$23:W$30,$E540)+W$280)+INDEX(W$80:W$93,$F540)*$G540</f>
        <v/>
      </c>
      <c r="X540" s="16">
        <f>$D540*(X$263*INDEX(X$23:X$30,$E540)+X$280)+INDEX(X$80:X$93,$F540)*$G540</f>
        <v/>
      </c>
      <c r="Y540" s="16">
        <f>$D540*(Y$263*INDEX(Y$23:Y$30,$E540)+Y$280)+INDEX(Y$80:Y$93,$F540)*$G540</f>
        <v/>
      </c>
      <c r="Z540" s="16">
        <f>$D540*(Z$263*INDEX(Z$23:Z$30,$E540)+Z$280)+INDEX(Z$80:Z$93,$F540)*$G540</f>
        <v/>
      </c>
      <c r="AA540" s="16">
        <f>$D540*(AA$263*INDEX(AA$23:AA$30,$E540)+AA$280)+INDEX(AA$80:AA$93,$F540)*$G540</f>
        <v/>
      </c>
      <c r="AB540" s="16">
        <f>$D540*(AB$263*INDEX(AB$23:AB$30,$E540)+AB$280)+INDEX(AB$80:AB$93,$F540)*$G540</f>
        <v/>
      </c>
      <c r="AC540" s="16">
        <f>$D540*(AC$263*INDEX(AC$23:AC$30,$E540)+AC$280)+INDEX(AC$80:AC$93,$F540)*$G540</f>
        <v/>
      </c>
      <c r="AD540" s="16">
        <f>$D540*(AD$263*INDEX(AD$23:AD$30,$E540)+AD$280)+INDEX(AD$80:AD$93,$F540)*$G540</f>
        <v/>
      </c>
      <c r="AF540" s="11">
        <f>CodePrefix&amp;$A540&amp;IF($C540="","","."&amp;$C540&amp;"."&amp;$B540)&amp;INDEX(VarEnd,MATCH($A540,VarKey,0))&amp;AF$5</f>
        <v/>
      </c>
      <c r="AG540" s="15">
        <f>$D540*(AG$263*INDEX(AG$23:AG$30,$E540)+AG$280)+INDEX(AG$80:AG$93,$F540)*$G540</f>
        <v/>
      </c>
      <c r="AH540" s="16">
        <f>$D540*(AH$263*INDEX(AH$23:AH$30,$E540)+AH$280)+INDEX(AH$80:AH$93,$F540)*$G540</f>
        <v/>
      </c>
      <c r="AI540" s="16">
        <f>$D540*(AI$263*INDEX(AI$23:AI$30,$E540)+AI$280)+INDEX(AI$80:AI$93,$F540)*$G540</f>
        <v/>
      </c>
      <c r="AJ540" s="16">
        <f>$D540*(AJ$263*INDEX(AJ$23:AJ$30,$E540)+AJ$280)+INDEX(AJ$80:AJ$93,$F540)*$G540</f>
        <v/>
      </c>
      <c r="AK540" s="16">
        <f>$D540*(AK$263*INDEX(AK$23:AK$30,$E540)+AK$280)+INDEX(AK$80:AK$93,$F540)*$G540</f>
        <v/>
      </c>
      <c r="AL540" s="16">
        <f>$D540*(AL$263*INDEX(AL$23:AL$30,$E540)+AL$280)+INDEX(AL$80:AL$93,$F540)*$G540</f>
        <v/>
      </c>
      <c r="AM540" s="16">
        <f>$D540*(AM$263*INDEX(AM$23:AM$30,$E540)+AM$280)+INDEX(AM$80:AM$93,$F540)*$G540</f>
        <v/>
      </c>
      <c r="AN540" s="16">
        <f>$D540*(AN$263*INDEX(AN$23:AN$30,$E540)+AN$280)+INDEX(AN$80:AN$93,$F540)*$G540</f>
        <v/>
      </c>
      <c r="AO540" s="16">
        <f>$D540*(AO$263*INDEX(AO$23:AO$30,$E540)+AO$280)+INDEX(AO$80:AO$93,$F540)*$G540</f>
        <v/>
      </c>
      <c r="AP540" s="16">
        <f>$D540*(AP$263*INDEX(AP$23:AP$30,$E540)+AP$280)+INDEX(AP$80:AP$93,$F540)*$G540</f>
        <v/>
      </c>
      <c r="AQ540" s="16">
        <f>$D540*(AQ$263*INDEX(AQ$23:AQ$30,$E540)+AQ$280)+INDEX(AQ$80:AQ$93,$F540)*$G540</f>
        <v/>
      </c>
      <c r="AR540" s="16">
        <f>$D540*(AR$263*INDEX(AR$23:AR$30,$E540)+AR$280)+INDEX(AR$80:AR$93,$F540)*$G540</f>
        <v/>
      </c>
      <c r="AS540" s="16">
        <f>$D540*(AS$263*INDEX(AS$23:AS$30,$E540)+AS$280)+INDEX(AS$80:AS$93,$F540)*$G540</f>
        <v/>
      </c>
      <c r="AT540" s="16">
        <f>$D540*(AT$263*INDEX(AT$23:AT$30,$E540)+AT$280)+INDEX(AT$80:AT$93,$F540)*$G540</f>
        <v/>
      </c>
      <c r="AU540" s="16">
        <f>$D540*(AU$263*INDEX(AU$23:AU$30,$E540)+AU$280)+INDEX(AU$80:AU$93,$F540)*$G540</f>
        <v/>
      </c>
      <c r="AV540" s="16">
        <f>$D540*(AV$263*INDEX(AV$23:AV$30,$E540)+AV$280)+INDEX(AV$80:AV$93,$F540)*$G540</f>
        <v/>
      </c>
      <c r="AW540" s="16">
        <f>$D540*(AW$263*INDEX(AW$23:AW$30,$E540)+AW$280)+INDEX(AW$80:AW$93,$F540)*$G540</f>
        <v/>
      </c>
      <c r="AX540" s="16">
        <f>$D540*(AX$263*INDEX(AX$23:AX$30,$E540)+AX$280)+INDEX(AX$80:AX$93,$F540)*$G540</f>
        <v/>
      </c>
      <c r="AY540" s="16">
        <f>$D540*(AY$263*INDEX(AY$23:AY$30,$E540)+AY$280)+INDEX(AY$80:AY$93,$F540)*$G540</f>
        <v/>
      </c>
    </row>
    <row r="541" hidden="1" outlineLevel="1">
      <c r="A541" s="14" t="inlineStr">
        <is>
          <t>ccp</t>
        </is>
      </c>
      <c r="B541" s="14" t="inlineStr">
        <is>
          <t>oop</t>
        </is>
      </c>
      <c r="C541" s="14" t="inlineStr">
        <is>
          <t>pow</t>
        </is>
      </c>
      <c r="D541" s="41">
        <f>INDEX(Inputs_power!$Z$5:$Z$13,MATCH($B541,Inputs_power!$A$5:$A$13,0))</f>
        <v/>
      </c>
      <c r="E541" s="41">
        <f>INDEX(Inputs_power!$AA$5:$AA$13,MATCH($B541,Inputs_power!$A$5:$A$13,0))</f>
        <v/>
      </c>
      <c r="F541" s="41">
        <f>INDEX(Inputs_power!$AB$5:$AB$13,MATCH($B541,Inputs_power!$A$5:$A$13,0))</f>
        <v/>
      </c>
      <c r="G541" s="41">
        <f>INDEX(Inputs_power!$AD$5:$AD$13,MATCH($B541,Inputs_power!$A$5:$A$13,0))</f>
        <v/>
      </c>
      <c r="H541" s="14">
        <f>INDEX(VarLab,MATCH($A541,VarKey,0))&amp;INDEX(MemLab,MATCH($C541&amp;"|"&amp;$B541,MemKey,0))</f>
        <v/>
      </c>
      <c r="I541" s="14">
        <f>INDEX(VarUnit,MATCH($A541,VarKey,0))</f>
        <v/>
      </c>
      <c r="J541" s="14">
        <f>INDEX(VarSrc,MATCH($A541,VarKey,0))</f>
        <v/>
      </c>
      <c r="K541" s="11">
        <f>CodePrefix&amp;$A541&amp;IF($C541="","","."&amp;$C541&amp;"."&amp;$B541)&amp;INDEX(VarEnd,MATCH($A541,VarKey,0))&amp;K$5</f>
        <v/>
      </c>
      <c r="L541" s="15">
        <f>$D541*(L$263*INDEX(L$23:L$30,$E541)+L$280)+INDEX(L$80:L$93,$F541)*$G541</f>
        <v/>
      </c>
      <c r="M541" s="16">
        <f>$D541*(M$263*INDEX(M$23:M$30,$E541)+M$280)+INDEX(M$80:M$93,$F541)*$G541</f>
        <v/>
      </c>
      <c r="N541" s="16">
        <f>$D541*(N$263*INDEX(N$23:N$30,$E541)+N$280)+INDEX(N$80:N$93,$F541)*$G541</f>
        <v/>
      </c>
      <c r="O541" s="16">
        <f>$D541*(O$263*INDEX(O$23:O$30,$E541)+O$280)+INDEX(O$80:O$93,$F541)*$G541</f>
        <v/>
      </c>
      <c r="P541" s="16">
        <f>$D541*(P$263*INDEX(P$23:P$30,$E541)+P$280)+INDEX(P$80:P$93,$F541)*$G541</f>
        <v/>
      </c>
      <c r="Q541" s="16">
        <f>$D541*(Q$263*INDEX(Q$23:Q$30,$E541)+Q$280)+INDEX(Q$80:Q$93,$F541)*$G541</f>
        <v/>
      </c>
      <c r="R541" s="16">
        <f>$D541*(R$263*INDEX(R$23:R$30,$E541)+R$280)+INDEX(R$80:R$93,$F541)*$G541</f>
        <v/>
      </c>
      <c r="S541" s="16">
        <f>$D541*(S$263*INDEX(S$23:S$30,$E541)+S$280)+INDEX(S$80:S$93,$F541)*$G541</f>
        <v/>
      </c>
      <c r="T541" s="16">
        <f>$D541*(T$263*INDEX(T$23:T$30,$E541)+T$280)+INDEX(T$80:T$93,$F541)*$G541</f>
        <v/>
      </c>
      <c r="U541" s="16">
        <f>$D541*(U$263*INDEX(U$23:U$30,$E541)+U$280)+INDEX(U$80:U$93,$F541)*$G541</f>
        <v/>
      </c>
      <c r="V541" s="16">
        <f>$D541*(V$263*INDEX(V$23:V$30,$E541)+V$280)+INDEX(V$80:V$93,$F541)*$G541</f>
        <v/>
      </c>
      <c r="W541" s="16">
        <f>$D541*(W$263*INDEX(W$23:W$30,$E541)+W$280)+INDEX(W$80:W$93,$F541)*$G541</f>
        <v/>
      </c>
      <c r="X541" s="16">
        <f>$D541*(X$263*INDEX(X$23:X$30,$E541)+X$280)+INDEX(X$80:X$93,$F541)*$G541</f>
        <v/>
      </c>
      <c r="Y541" s="16">
        <f>$D541*(Y$263*INDEX(Y$23:Y$30,$E541)+Y$280)+INDEX(Y$80:Y$93,$F541)*$G541</f>
        <v/>
      </c>
      <c r="Z541" s="16">
        <f>$D541*(Z$263*INDEX(Z$23:Z$30,$E541)+Z$280)+INDEX(Z$80:Z$93,$F541)*$G541</f>
        <v/>
      </c>
      <c r="AA541" s="16">
        <f>$D541*(AA$263*INDEX(AA$23:AA$30,$E541)+AA$280)+INDEX(AA$80:AA$93,$F541)*$G541</f>
        <v/>
      </c>
      <c r="AB541" s="16">
        <f>$D541*(AB$263*INDEX(AB$23:AB$30,$E541)+AB$280)+INDEX(AB$80:AB$93,$F541)*$G541</f>
        <v/>
      </c>
      <c r="AC541" s="16">
        <f>$D541*(AC$263*INDEX(AC$23:AC$30,$E541)+AC$280)+INDEX(AC$80:AC$93,$F541)*$G541</f>
        <v/>
      </c>
      <c r="AD541" s="16">
        <f>$D541*(AD$263*INDEX(AD$23:AD$30,$E541)+AD$280)+INDEX(AD$80:AD$93,$F541)*$G541</f>
        <v/>
      </c>
      <c r="AF541" s="11">
        <f>CodePrefix&amp;$A541&amp;IF($C541="","","."&amp;$C541&amp;"."&amp;$B541)&amp;INDEX(VarEnd,MATCH($A541,VarKey,0))&amp;AF$5</f>
        <v/>
      </c>
      <c r="AG541" s="15">
        <f>$D541*(AG$263*INDEX(AG$23:AG$30,$E541)+AG$280)+INDEX(AG$80:AG$93,$F541)*$G541</f>
        <v/>
      </c>
      <c r="AH541" s="16">
        <f>$D541*(AH$263*INDEX(AH$23:AH$30,$E541)+AH$280)+INDEX(AH$80:AH$93,$F541)*$G541</f>
        <v/>
      </c>
      <c r="AI541" s="16">
        <f>$D541*(AI$263*INDEX(AI$23:AI$30,$E541)+AI$280)+INDEX(AI$80:AI$93,$F541)*$G541</f>
        <v/>
      </c>
      <c r="AJ541" s="16">
        <f>$D541*(AJ$263*INDEX(AJ$23:AJ$30,$E541)+AJ$280)+INDEX(AJ$80:AJ$93,$F541)*$G541</f>
        <v/>
      </c>
      <c r="AK541" s="16">
        <f>$D541*(AK$263*INDEX(AK$23:AK$30,$E541)+AK$280)+INDEX(AK$80:AK$93,$F541)*$G541</f>
        <v/>
      </c>
      <c r="AL541" s="16">
        <f>$D541*(AL$263*INDEX(AL$23:AL$30,$E541)+AL$280)+INDEX(AL$80:AL$93,$F541)*$G541</f>
        <v/>
      </c>
      <c r="AM541" s="16">
        <f>$D541*(AM$263*INDEX(AM$23:AM$30,$E541)+AM$280)+INDEX(AM$80:AM$93,$F541)*$G541</f>
        <v/>
      </c>
      <c r="AN541" s="16">
        <f>$D541*(AN$263*INDEX(AN$23:AN$30,$E541)+AN$280)+INDEX(AN$80:AN$93,$F541)*$G541</f>
        <v/>
      </c>
      <c r="AO541" s="16">
        <f>$D541*(AO$263*INDEX(AO$23:AO$30,$E541)+AO$280)+INDEX(AO$80:AO$93,$F541)*$G541</f>
        <v/>
      </c>
      <c r="AP541" s="16">
        <f>$D541*(AP$263*INDEX(AP$23:AP$30,$E541)+AP$280)+INDEX(AP$80:AP$93,$F541)*$G541</f>
        <v/>
      </c>
      <c r="AQ541" s="16">
        <f>$D541*(AQ$263*INDEX(AQ$23:AQ$30,$E541)+AQ$280)+INDEX(AQ$80:AQ$93,$F541)*$G541</f>
        <v/>
      </c>
      <c r="AR541" s="16">
        <f>$D541*(AR$263*INDEX(AR$23:AR$30,$E541)+AR$280)+INDEX(AR$80:AR$93,$F541)*$G541</f>
        <v/>
      </c>
      <c r="AS541" s="16">
        <f>$D541*(AS$263*INDEX(AS$23:AS$30,$E541)+AS$280)+INDEX(AS$80:AS$93,$F541)*$G541</f>
        <v/>
      </c>
      <c r="AT541" s="16">
        <f>$D541*(AT$263*INDEX(AT$23:AT$30,$E541)+AT$280)+INDEX(AT$80:AT$93,$F541)*$G541</f>
        <v/>
      </c>
      <c r="AU541" s="16">
        <f>$D541*(AU$263*INDEX(AU$23:AU$30,$E541)+AU$280)+INDEX(AU$80:AU$93,$F541)*$G541</f>
        <v/>
      </c>
      <c r="AV541" s="16">
        <f>$D541*(AV$263*INDEX(AV$23:AV$30,$E541)+AV$280)+INDEX(AV$80:AV$93,$F541)*$G541</f>
        <v/>
      </c>
      <c r="AW541" s="16">
        <f>$D541*(AW$263*INDEX(AW$23:AW$30,$E541)+AW$280)+INDEX(AW$80:AW$93,$F541)*$G541</f>
        <v/>
      </c>
      <c r="AX541" s="16">
        <f>$D541*(AX$263*INDEX(AX$23:AX$30,$E541)+AX$280)+INDEX(AX$80:AX$93,$F541)*$G541</f>
        <v/>
      </c>
      <c r="AY541" s="16">
        <f>$D541*(AY$263*INDEX(AY$23:AY$30,$E541)+AY$280)+INDEX(AY$80:AY$93,$F541)*$G541</f>
        <v/>
      </c>
    </row>
    <row r="542" hidden="1" outlineLevel="1">
      <c r="A542" s="14" t="inlineStr">
        <is>
          <t>ccp</t>
        </is>
      </c>
      <c r="B542" s="14" t="inlineStr">
        <is>
          <t>nuc</t>
        </is>
      </c>
      <c r="C542" s="14" t="inlineStr">
        <is>
          <t>pow</t>
        </is>
      </c>
      <c r="D542" s="41">
        <f>INDEX(Inputs_power!$Z$5:$Z$13,MATCH($B542,Inputs_power!$A$5:$A$13,0))</f>
        <v/>
      </c>
      <c r="E542" s="41">
        <f>INDEX(Inputs_power!$AA$5:$AA$13,MATCH($B542,Inputs_power!$A$5:$A$13,0))</f>
        <v/>
      </c>
      <c r="F542" s="41">
        <f>INDEX(Inputs_power!$AB$5:$AB$13,MATCH($B542,Inputs_power!$A$5:$A$13,0))</f>
        <v/>
      </c>
      <c r="G542" s="41">
        <f>INDEX(Inputs_power!$AD$5:$AD$13,MATCH($B542,Inputs_power!$A$5:$A$13,0))</f>
        <v/>
      </c>
      <c r="H542" s="14">
        <f>INDEX(VarLab,MATCH($A542,VarKey,0))&amp;INDEX(MemLab,MATCH($C542&amp;"|"&amp;$B542,MemKey,0))</f>
        <v/>
      </c>
      <c r="I542" s="14">
        <f>INDEX(VarUnit,MATCH($A542,VarKey,0))</f>
        <v/>
      </c>
      <c r="J542" s="14">
        <f>INDEX(VarSrc,MATCH($A542,VarKey,0))</f>
        <v/>
      </c>
      <c r="K542" s="11">
        <f>CodePrefix&amp;$A542&amp;IF($C542="","","."&amp;$C542&amp;"."&amp;$B542)&amp;INDEX(VarEnd,MATCH($A542,VarKey,0))&amp;K$5</f>
        <v/>
      </c>
      <c r="L542" s="15">
        <f>$D542*(L$263*INDEX(L$23:L$30,$E542)+L$280)+INDEX(L$80:L$93,$F542)*$G542</f>
        <v/>
      </c>
      <c r="M542" s="16">
        <f>$D542*(M$263*INDEX(M$23:M$30,$E542)+M$280)+INDEX(M$80:M$93,$F542)*$G542</f>
        <v/>
      </c>
      <c r="N542" s="16">
        <f>$D542*(N$263*INDEX(N$23:N$30,$E542)+N$280)+INDEX(N$80:N$93,$F542)*$G542</f>
        <v/>
      </c>
      <c r="O542" s="16">
        <f>$D542*(O$263*INDEX(O$23:O$30,$E542)+O$280)+INDEX(O$80:O$93,$F542)*$G542</f>
        <v/>
      </c>
      <c r="P542" s="16">
        <f>$D542*(P$263*INDEX(P$23:P$30,$E542)+P$280)+INDEX(P$80:P$93,$F542)*$G542</f>
        <v/>
      </c>
      <c r="Q542" s="16">
        <f>$D542*(Q$263*INDEX(Q$23:Q$30,$E542)+Q$280)+INDEX(Q$80:Q$93,$F542)*$G542</f>
        <v/>
      </c>
      <c r="R542" s="16">
        <f>$D542*(R$263*INDEX(R$23:R$30,$E542)+R$280)+INDEX(R$80:R$93,$F542)*$G542</f>
        <v/>
      </c>
      <c r="S542" s="16">
        <f>$D542*(S$263*INDEX(S$23:S$30,$E542)+S$280)+INDEX(S$80:S$93,$F542)*$G542</f>
        <v/>
      </c>
      <c r="T542" s="16">
        <f>$D542*(T$263*INDEX(T$23:T$30,$E542)+T$280)+INDEX(T$80:T$93,$F542)*$G542</f>
        <v/>
      </c>
      <c r="U542" s="16">
        <f>$D542*(U$263*INDEX(U$23:U$30,$E542)+U$280)+INDEX(U$80:U$93,$F542)*$G542</f>
        <v/>
      </c>
      <c r="V542" s="16">
        <f>$D542*(V$263*INDEX(V$23:V$30,$E542)+V$280)+INDEX(V$80:V$93,$F542)*$G542</f>
        <v/>
      </c>
      <c r="W542" s="16">
        <f>$D542*(W$263*INDEX(W$23:W$30,$E542)+W$280)+INDEX(W$80:W$93,$F542)*$G542</f>
        <v/>
      </c>
      <c r="X542" s="16">
        <f>$D542*(X$263*INDEX(X$23:X$30,$E542)+X$280)+INDEX(X$80:X$93,$F542)*$G542</f>
        <v/>
      </c>
      <c r="Y542" s="16">
        <f>$D542*(Y$263*INDEX(Y$23:Y$30,$E542)+Y$280)+INDEX(Y$80:Y$93,$F542)*$G542</f>
        <v/>
      </c>
      <c r="Z542" s="16">
        <f>$D542*(Z$263*INDEX(Z$23:Z$30,$E542)+Z$280)+INDEX(Z$80:Z$93,$F542)*$G542</f>
        <v/>
      </c>
      <c r="AA542" s="16">
        <f>$D542*(AA$263*INDEX(AA$23:AA$30,$E542)+AA$280)+INDEX(AA$80:AA$93,$F542)*$G542</f>
        <v/>
      </c>
      <c r="AB542" s="16">
        <f>$D542*(AB$263*INDEX(AB$23:AB$30,$E542)+AB$280)+INDEX(AB$80:AB$93,$F542)*$G542</f>
        <v/>
      </c>
      <c r="AC542" s="16">
        <f>$D542*(AC$263*INDEX(AC$23:AC$30,$E542)+AC$280)+INDEX(AC$80:AC$93,$F542)*$G542</f>
        <v/>
      </c>
      <c r="AD542" s="16">
        <f>$D542*(AD$263*INDEX(AD$23:AD$30,$E542)+AD$280)+INDEX(AD$80:AD$93,$F542)*$G542</f>
        <v/>
      </c>
      <c r="AF542" s="11">
        <f>CodePrefix&amp;$A542&amp;IF($C542="","","."&amp;$C542&amp;"."&amp;$B542)&amp;INDEX(VarEnd,MATCH($A542,VarKey,0))&amp;AF$5</f>
        <v/>
      </c>
      <c r="AG542" s="15">
        <f>$D542*(AG$263*INDEX(AG$23:AG$30,$E542)+AG$280)+INDEX(AG$80:AG$93,$F542)*$G542</f>
        <v/>
      </c>
      <c r="AH542" s="16">
        <f>$D542*(AH$263*INDEX(AH$23:AH$30,$E542)+AH$280)+INDEX(AH$80:AH$93,$F542)*$G542</f>
        <v/>
      </c>
      <c r="AI542" s="16">
        <f>$D542*(AI$263*INDEX(AI$23:AI$30,$E542)+AI$280)+INDEX(AI$80:AI$93,$F542)*$G542</f>
        <v/>
      </c>
      <c r="AJ542" s="16">
        <f>$D542*(AJ$263*INDEX(AJ$23:AJ$30,$E542)+AJ$280)+INDEX(AJ$80:AJ$93,$F542)*$G542</f>
        <v/>
      </c>
      <c r="AK542" s="16">
        <f>$D542*(AK$263*INDEX(AK$23:AK$30,$E542)+AK$280)+INDEX(AK$80:AK$93,$F542)*$G542</f>
        <v/>
      </c>
      <c r="AL542" s="16">
        <f>$D542*(AL$263*INDEX(AL$23:AL$30,$E542)+AL$280)+INDEX(AL$80:AL$93,$F542)*$G542</f>
        <v/>
      </c>
      <c r="AM542" s="16">
        <f>$D542*(AM$263*INDEX(AM$23:AM$30,$E542)+AM$280)+INDEX(AM$80:AM$93,$F542)*$G542</f>
        <v/>
      </c>
      <c r="AN542" s="16">
        <f>$D542*(AN$263*INDEX(AN$23:AN$30,$E542)+AN$280)+INDEX(AN$80:AN$93,$F542)*$G542</f>
        <v/>
      </c>
      <c r="AO542" s="16">
        <f>$D542*(AO$263*INDEX(AO$23:AO$30,$E542)+AO$280)+INDEX(AO$80:AO$93,$F542)*$G542</f>
        <v/>
      </c>
      <c r="AP542" s="16">
        <f>$D542*(AP$263*INDEX(AP$23:AP$30,$E542)+AP$280)+INDEX(AP$80:AP$93,$F542)*$G542</f>
        <v/>
      </c>
      <c r="AQ542" s="16">
        <f>$D542*(AQ$263*INDEX(AQ$23:AQ$30,$E542)+AQ$280)+INDEX(AQ$80:AQ$93,$F542)*$G542</f>
        <v/>
      </c>
      <c r="AR542" s="16">
        <f>$D542*(AR$263*INDEX(AR$23:AR$30,$E542)+AR$280)+INDEX(AR$80:AR$93,$F542)*$G542</f>
        <v/>
      </c>
      <c r="AS542" s="16">
        <f>$D542*(AS$263*INDEX(AS$23:AS$30,$E542)+AS$280)+INDEX(AS$80:AS$93,$F542)*$G542</f>
        <v/>
      </c>
      <c r="AT542" s="16">
        <f>$D542*(AT$263*INDEX(AT$23:AT$30,$E542)+AT$280)+INDEX(AT$80:AT$93,$F542)*$G542</f>
        <v/>
      </c>
      <c r="AU542" s="16">
        <f>$D542*(AU$263*INDEX(AU$23:AU$30,$E542)+AU$280)+INDEX(AU$80:AU$93,$F542)*$G542</f>
        <v/>
      </c>
      <c r="AV542" s="16">
        <f>$D542*(AV$263*INDEX(AV$23:AV$30,$E542)+AV$280)+INDEX(AV$80:AV$93,$F542)*$G542</f>
        <v/>
      </c>
      <c r="AW542" s="16">
        <f>$D542*(AW$263*INDEX(AW$23:AW$30,$E542)+AW$280)+INDEX(AW$80:AW$93,$F542)*$G542</f>
        <v/>
      </c>
      <c r="AX542" s="16">
        <f>$D542*(AX$263*INDEX(AX$23:AX$30,$E542)+AX$280)+INDEX(AX$80:AX$93,$F542)*$G542</f>
        <v/>
      </c>
      <c r="AY542" s="16">
        <f>$D542*(AY$263*INDEX(AY$23:AY$30,$E542)+AY$280)+INDEX(AY$80:AY$93,$F542)*$G542</f>
        <v/>
      </c>
    </row>
    <row r="543" hidden="1" outlineLevel="1">
      <c r="A543" s="14" t="inlineStr">
        <is>
          <t>ccp</t>
        </is>
      </c>
      <c r="B543" s="14" t="inlineStr">
        <is>
          <t>wnd</t>
        </is>
      </c>
      <c r="C543" s="14" t="inlineStr">
        <is>
          <t>pow</t>
        </is>
      </c>
      <c r="D543" s="41">
        <f>INDEX(Inputs_power!$Z$5:$Z$13,MATCH($B543,Inputs_power!$A$5:$A$13,0))</f>
        <v/>
      </c>
      <c r="E543" s="41">
        <f>INDEX(Inputs_power!$AA$5:$AA$13,MATCH($B543,Inputs_power!$A$5:$A$13,0))</f>
        <v/>
      </c>
      <c r="F543" s="41">
        <f>INDEX(Inputs_power!$AB$5:$AB$13,MATCH($B543,Inputs_power!$A$5:$A$13,0))</f>
        <v/>
      </c>
      <c r="G543" s="41">
        <f>INDEX(Inputs_power!$AD$5:$AD$13,MATCH($B543,Inputs_power!$A$5:$A$13,0))</f>
        <v/>
      </c>
      <c r="H543" s="14">
        <f>INDEX(VarLab,MATCH($A543,VarKey,0))&amp;INDEX(MemLab,MATCH($C543&amp;"|"&amp;$B543,MemKey,0))</f>
        <v/>
      </c>
      <c r="I543" s="14">
        <f>INDEX(VarUnit,MATCH($A543,VarKey,0))</f>
        <v/>
      </c>
      <c r="J543" s="14">
        <f>INDEX(VarSrc,MATCH($A543,VarKey,0))</f>
        <v/>
      </c>
      <c r="K543" s="11">
        <f>CodePrefix&amp;$A543&amp;IF($C543="","","."&amp;$C543&amp;"."&amp;$B543)&amp;INDEX(VarEnd,MATCH($A543,VarKey,0))&amp;K$5</f>
        <v/>
      </c>
      <c r="L543" s="15">
        <f>$D543*(L$263*INDEX(L$23:L$30,$E543)+L$280)+INDEX(L$80:L$93,$F543)*$G543</f>
        <v/>
      </c>
      <c r="M543" s="16">
        <f>$D543*(M$263*INDEX(M$23:M$30,$E543)+M$280)+INDEX(M$80:M$93,$F543)*$G543</f>
        <v/>
      </c>
      <c r="N543" s="16">
        <f>$D543*(N$263*INDEX(N$23:N$30,$E543)+N$280)+INDEX(N$80:N$93,$F543)*$G543</f>
        <v/>
      </c>
      <c r="O543" s="16">
        <f>$D543*(O$263*INDEX(O$23:O$30,$E543)+O$280)+INDEX(O$80:O$93,$F543)*$G543</f>
        <v/>
      </c>
      <c r="P543" s="16">
        <f>$D543*(P$263*INDEX(P$23:P$30,$E543)+P$280)+INDEX(P$80:P$93,$F543)*$G543</f>
        <v/>
      </c>
      <c r="Q543" s="16">
        <f>$D543*(Q$263*INDEX(Q$23:Q$30,$E543)+Q$280)+INDEX(Q$80:Q$93,$F543)*$G543</f>
        <v/>
      </c>
      <c r="R543" s="16">
        <f>$D543*(R$263*INDEX(R$23:R$30,$E543)+R$280)+INDEX(R$80:R$93,$F543)*$G543</f>
        <v/>
      </c>
      <c r="S543" s="16">
        <f>$D543*(S$263*INDEX(S$23:S$30,$E543)+S$280)+INDEX(S$80:S$93,$F543)*$G543</f>
        <v/>
      </c>
      <c r="T543" s="16">
        <f>$D543*(T$263*INDEX(T$23:T$30,$E543)+T$280)+INDEX(T$80:T$93,$F543)*$G543</f>
        <v/>
      </c>
      <c r="U543" s="16">
        <f>$D543*(U$263*INDEX(U$23:U$30,$E543)+U$280)+INDEX(U$80:U$93,$F543)*$G543</f>
        <v/>
      </c>
      <c r="V543" s="16">
        <f>$D543*(V$263*INDEX(V$23:V$30,$E543)+V$280)+INDEX(V$80:V$93,$F543)*$G543</f>
        <v/>
      </c>
      <c r="W543" s="16">
        <f>$D543*(W$263*INDEX(W$23:W$30,$E543)+W$280)+INDEX(W$80:W$93,$F543)*$G543</f>
        <v/>
      </c>
      <c r="X543" s="16">
        <f>$D543*(X$263*INDEX(X$23:X$30,$E543)+X$280)+INDEX(X$80:X$93,$F543)*$G543</f>
        <v/>
      </c>
      <c r="Y543" s="16">
        <f>$D543*(Y$263*INDEX(Y$23:Y$30,$E543)+Y$280)+INDEX(Y$80:Y$93,$F543)*$G543</f>
        <v/>
      </c>
      <c r="Z543" s="16">
        <f>$D543*(Z$263*INDEX(Z$23:Z$30,$E543)+Z$280)+INDEX(Z$80:Z$93,$F543)*$G543</f>
        <v/>
      </c>
      <c r="AA543" s="16">
        <f>$D543*(AA$263*INDEX(AA$23:AA$30,$E543)+AA$280)+INDEX(AA$80:AA$93,$F543)*$G543</f>
        <v/>
      </c>
      <c r="AB543" s="16">
        <f>$D543*(AB$263*INDEX(AB$23:AB$30,$E543)+AB$280)+INDEX(AB$80:AB$93,$F543)*$G543</f>
        <v/>
      </c>
      <c r="AC543" s="16">
        <f>$D543*(AC$263*INDEX(AC$23:AC$30,$E543)+AC$280)+INDEX(AC$80:AC$93,$F543)*$G543</f>
        <v/>
      </c>
      <c r="AD543" s="16">
        <f>$D543*(AD$263*INDEX(AD$23:AD$30,$E543)+AD$280)+INDEX(AD$80:AD$93,$F543)*$G543</f>
        <v/>
      </c>
      <c r="AF543" s="11">
        <f>CodePrefix&amp;$A543&amp;IF($C543="","","."&amp;$C543&amp;"."&amp;$B543)&amp;INDEX(VarEnd,MATCH($A543,VarKey,0))&amp;AF$5</f>
        <v/>
      </c>
      <c r="AG543" s="15">
        <f>$D543*(AG$263*INDEX(AG$23:AG$30,$E543)+AG$280)+INDEX(AG$80:AG$93,$F543)*$G543</f>
        <v/>
      </c>
      <c r="AH543" s="16">
        <f>$D543*(AH$263*INDEX(AH$23:AH$30,$E543)+AH$280)+INDEX(AH$80:AH$93,$F543)*$G543</f>
        <v/>
      </c>
      <c r="AI543" s="16">
        <f>$D543*(AI$263*INDEX(AI$23:AI$30,$E543)+AI$280)+INDEX(AI$80:AI$93,$F543)*$G543</f>
        <v/>
      </c>
      <c r="AJ543" s="16">
        <f>$D543*(AJ$263*INDEX(AJ$23:AJ$30,$E543)+AJ$280)+INDEX(AJ$80:AJ$93,$F543)*$G543</f>
        <v/>
      </c>
      <c r="AK543" s="16">
        <f>$D543*(AK$263*INDEX(AK$23:AK$30,$E543)+AK$280)+INDEX(AK$80:AK$93,$F543)*$G543</f>
        <v/>
      </c>
      <c r="AL543" s="16">
        <f>$D543*(AL$263*INDEX(AL$23:AL$30,$E543)+AL$280)+INDEX(AL$80:AL$93,$F543)*$G543</f>
        <v/>
      </c>
      <c r="AM543" s="16">
        <f>$D543*(AM$263*INDEX(AM$23:AM$30,$E543)+AM$280)+INDEX(AM$80:AM$93,$F543)*$G543</f>
        <v/>
      </c>
      <c r="AN543" s="16">
        <f>$D543*(AN$263*INDEX(AN$23:AN$30,$E543)+AN$280)+INDEX(AN$80:AN$93,$F543)*$G543</f>
        <v/>
      </c>
      <c r="AO543" s="16">
        <f>$D543*(AO$263*INDEX(AO$23:AO$30,$E543)+AO$280)+INDEX(AO$80:AO$93,$F543)*$G543</f>
        <v/>
      </c>
      <c r="AP543" s="16">
        <f>$D543*(AP$263*INDEX(AP$23:AP$30,$E543)+AP$280)+INDEX(AP$80:AP$93,$F543)*$G543</f>
        <v/>
      </c>
      <c r="AQ543" s="16">
        <f>$D543*(AQ$263*INDEX(AQ$23:AQ$30,$E543)+AQ$280)+INDEX(AQ$80:AQ$93,$F543)*$G543</f>
        <v/>
      </c>
      <c r="AR543" s="16">
        <f>$D543*(AR$263*INDEX(AR$23:AR$30,$E543)+AR$280)+INDEX(AR$80:AR$93,$F543)*$G543</f>
        <v/>
      </c>
      <c r="AS543" s="16">
        <f>$D543*(AS$263*INDEX(AS$23:AS$30,$E543)+AS$280)+INDEX(AS$80:AS$93,$F543)*$G543</f>
        <v/>
      </c>
      <c r="AT543" s="16">
        <f>$D543*(AT$263*INDEX(AT$23:AT$30,$E543)+AT$280)+INDEX(AT$80:AT$93,$F543)*$G543</f>
        <v/>
      </c>
      <c r="AU543" s="16">
        <f>$D543*(AU$263*INDEX(AU$23:AU$30,$E543)+AU$280)+INDEX(AU$80:AU$93,$F543)*$G543</f>
        <v/>
      </c>
      <c r="AV543" s="16">
        <f>$D543*(AV$263*INDEX(AV$23:AV$30,$E543)+AV$280)+INDEX(AV$80:AV$93,$F543)*$G543</f>
        <v/>
      </c>
      <c r="AW543" s="16">
        <f>$D543*(AW$263*INDEX(AW$23:AW$30,$E543)+AW$280)+INDEX(AW$80:AW$93,$F543)*$G543</f>
        <v/>
      </c>
      <c r="AX543" s="16">
        <f>$D543*(AX$263*INDEX(AX$23:AX$30,$E543)+AX$280)+INDEX(AX$80:AX$93,$F543)*$G543</f>
        <v/>
      </c>
      <c r="AY543" s="16">
        <f>$D543*(AY$263*INDEX(AY$23:AY$30,$E543)+AY$280)+INDEX(AY$80:AY$93,$F543)*$G543</f>
        <v/>
      </c>
    </row>
    <row r="544" hidden="1" outlineLevel="1">
      <c r="A544" s="14" t="inlineStr">
        <is>
          <t>ccp</t>
        </is>
      </c>
      <c r="B544" s="14" t="inlineStr">
        <is>
          <t>sol</t>
        </is>
      </c>
      <c r="C544" s="14" t="inlineStr">
        <is>
          <t>pow</t>
        </is>
      </c>
      <c r="D544" s="41">
        <f>INDEX(Inputs_power!$Z$5:$Z$13,MATCH($B544,Inputs_power!$A$5:$A$13,0))</f>
        <v/>
      </c>
      <c r="E544" s="41">
        <f>INDEX(Inputs_power!$AA$5:$AA$13,MATCH($B544,Inputs_power!$A$5:$A$13,0))</f>
        <v/>
      </c>
      <c r="F544" s="41">
        <f>INDEX(Inputs_power!$AB$5:$AB$13,MATCH($B544,Inputs_power!$A$5:$A$13,0))</f>
        <v/>
      </c>
      <c r="G544" s="41">
        <f>INDEX(Inputs_power!$AD$5:$AD$13,MATCH($B544,Inputs_power!$A$5:$A$13,0))</f>
        <v/>
      </c>
      <c r="H544" s="14">
        <f>INDEX(VarLab,MATCH($A544,VarKey,0))&amp;INDEX(MemLab,MATCH($C544&amp;"|"&amp;$B544,MemKey,0))</f>
        <v/>
      </c>
      <c r="I544" s="14">
        <f>INDEX(VarUnit,MATCH($A544,VarKey,0))</f>
        <v/>
      </c>
      <c r="J544" s="14">
        <f>INDEX(VarSrc,MATCH($A544,VarKey,0))</f>
        <v/>
      </c>
      <c r="K544" s="11">
        <f>CodePrefix&amp;$A544&amp;IF($C544="","","."&amp;$C544&amp;"."&amp;$B544)&amp;INDEX(VarEnd,MATCH($A544,VarKey,0))&amp;K$5</f>
        <v/>
      </c>
      <c r="L544" s="15">
        <f>$D544*(L$263*INDEX(L$23:L$30,$E544)+L$280)+INDEX(L$80:L$93,$F544)*$G544</f>
        <v/>
      </c>
      <c r="M544" s="16">
        <f>$D544*(M$263*INDEX(M$23:M$30,$E544)+M$280)+INDEX(M$80:M$93,$F544)*$G544</f>
        <v/>
      </c>
      <c r="N544" s="16">
        <f>$D544*(N$263*INDEX(N$23:N$30,$E544)+N$280)+INDEX(N$80:N$93,$F544)*$G544</f>
        <v/>
      </c>
      <c r="O544" s="16">
        <f>$D544*(O$263*INDEX(O$23:O$30,$E544)+O$280)+INDEX(O$80:O$93,$F544)*$G544</f>
        <v/>
      </c>
      <c r="P544" s="16">
        <f>$D544*(P$263*INDEX(P$23:P$30,$E544)+P$280)+INDEX(P$80:P$93,$F544)*$G544</f>
        <v/>
      </c>
      <c r="Q544" s="16">
        <f>$D544*(Q$263*INDEX(Q$23:Q$30,$E544)+Q$280)+INDEX(Q$80:Q$93,$F544)*$G544</f>
        <v/>
      </c>
      <c r="R544" s="16">
        <f>$D544*(R$263*INDEX(R$23:R$30,$E544)+R$280)+INDEX(R$80:R$93,$F544)*$G544</f>
        <v/>
      </c>
      <c r="S544" s="16">
        <f>$D544*(S$263*INDEX(S$23:S$30,$E544)+S$280)+INDEX(S$80:S$93,$F544)*$G544</f>
        <v/>
      </c>
      <c r="T544" s="16">
        <f>$D544*(T$263*INDEX(T$23:T$30,$E544)+T$280)+INDEX(T$80:T$93,$F544)*$G544</f>
        <v/>
      </c>
      <c r="U544" s="16">
        <f>$D544*(U$263*INDEX(U$23:U$30,$E544)+U$280)+INDEX(U$80:U$93,$F544)*$G544</f>
        <v/>
      </c>
      <c r="V544" s="16">
        <f>$D544*(V$263*INDEX(V$23:V$30,$E544)+V$280)+INDEX(V$80:V$93,$F544)*$G544</f>
        <v/>
      </c>
      <c r="W544" s="16">
        <f>$D544*(W$263*INDEX(W$23:W$30,$E544)+W$280)+INDEX(W$80:W$93,$F544)*$G544</f>
        <v/>
      </c>
      <c r="X544" s="16">
        <f>$D544*(X$263*INDEX(X$23:X$30,$E544)+X$280)+INDEX(X$80:X$93,$F544)*$G544</f>
        <v/>
      </c>
      <c r="Y544" s="16">
        <f>$D544*(Y$263*INDEX(Y$23:Y$30,$E544)+Y$280)+INDEX(Y$80:Y$93,$F544)*$G544</f>
        <v/>
      </c>
      <c r="Z544" s="16">
        <f>$D544*(Z$263*INDEX(Z$23:Z$30,$E544)+Z$280)+INDEX(Z$80:Z$93,$F544)*$G544</f>
        <v/>
      </c>
      <c r="AA544" s="16">
        <f>$D544*(AA$263*INDEX(AA$23:AA$30,$E544)+AA$280)+INDEX(AA$80:AA$93,$F544)*$G544</f>
        <v/>
      </c>
      <c r="AB544" s="16">
        <f>$D544*(AB$263*INDEX(AB$23:AB$30,$E544)+AB$280)+INDEX(AB$80:AB$93,$F544)*$G544</f>
        <v/>
      </c>
      <c r="AC544" s="16">
        <f>$D544*(AC$263*INDEX(AC$23:AC$30,$E544)+AC$280)+INDEX(AC$80:AC$93,$F544)*$G544</f>
        <v/>
      </c>
      <c r="AD544" s="16">
        <f>$D544*(AD$263*INDEX(AD$23:AD$30,$E544)+AD$280)+INDEX(AD$80:AD$93,$F544)*$G544</f>
        <v/>
      </c>
      <c r="AF544" s="11">
        <f>CodePrefix&amp;$A544&amp;IF($C544="","","."&amp;$C544&amp;"."&amp;$B544)&amp;INDEX(VarEnd,MATCH($A544,VarKey,0))&amp;AF$5</f>
        <v/>
      </c>
      <c r="AG544" s="15">
        <f>$D544*(AG$263*INDEX(AG$23:AG$30,$E544)+AG$280)+INDEX(AG$80:AG$93,$F544)*$G544</f>
        <v/>
      </c>
      <c r="AH544" s="16">
        <f>$D544*(AH$263*INDEX(AH$23:AH$30,$E544)+AH$280)+INDEX(AH$80:AH$93,$F544)*$G544</f>
        <v/>
      </c>
      <c r="AI544" s="16">
        <f>$D544*(AI$263*INDEX(AI$23:AI$30,$E544)+AI$280)+INDEX(AI$80:AI$93,$F544)*$G544</f>
        <v/>
      </c>
      <c r="AJ544" s="16">
        <f>$D544*(AJ$263*INDEX(AJ$23:AJ$30,$E544)+AJ$280)+INDEX(AJ$80:AJ$93,$F544)*$G544</f>
        <v/>
      </c>
      <c r="AK544" s="16">
        <f>$D544*(AK$263*INDEX(AK$23:AK$30,$E544)+AK$280)+INDEX(AK$80:AK$93,$F544)*$G544</f>
        <v/>
      </c>
      <c r="AL544" s="16">
        <f>$D544*(AL$263*INDEX(AL$23:AL$30,$E544)+AL$280)+INDEX(AL$80:AL$93,$F544)*$G544</f>
        <v/>
      </c>
      <c r="AM544" s="16">
        <f>$D544*(AM$263*INDEX(AM$23:AM$30,$E544)+AM$280)+INDEX(AM$80:AM$93,$F544)*$G544</f>
        <v/>
      </c>
      <c r="AN544" s="16">
        <f>$D544*(AN$263*INDEX(AN$23:AN$30,$E544)+AN$280)+INDEX(AN$80:AN$93,$F544)*$G544</f>
        <v/>
      </c>
      <c r="AO544" s="16">
        <f>$D544*(AO$263*INDEX(AO$23:AO$30,$E544)+AO$280)+INDEX(AO$80:AO$93,$F544)*$G544</f>
        <v/>
      </c>
      <c r="AP544" s="16">
        <f>$D544*(AP$263*INDEX(AP$23:AP$30,$E544)+AP$280)+INDEX(AP$80:AP$93,$F544)*$G544</f>
        <v/>
      </c>
      <c r="AQ544" s="16">
        <f>$D544*(AQ$263*INDEX(AQ$23:AQ$30,$E544)+AQ$280)+INDEX(AQ$80:AQ$93,$F544)*$G544</f>
        <v/>
      </c>
      <c r="AR544" s="16">
        <f>$D544*(AR$263*INDEX(AR$23:AR$30,$E544)+AR$280)+INDEX(AR$80:AR$93,$F544)*$G544</f>
        <v/>
      </c>
      <c r="AS544" s="16">
        <f>$D544*(AS$263*INDEX(AS$23:AS$30,$E544)+AS$280)+INDEX(AS$80:AS$93,$F544)*$G544</f>
        <v/>
      </c>
      <c r="AT544" s="16">
        <f>$D544*(AT$263*INDEX(AT$23:AT$30,$E544)+AT$280)+INDEX(AT$80:AT$93,$F544)*$G544</f>
        <v/>
      </c>
      <c r="AU544" s="16">
        <f>$D544*(AU$263*INDEX(AU$23:AU$30,$E544)+AU$280)+INDEX(AU$80:AU$93,$F544)*$G544</f>
        <v/>
      </c>
      <c r="AV544" s="16">
        <f>$D544*(AV$263*INDEX(AV$23:AV$30,$E544)+AV$280)+INDEX(AV$80:AV$93,$F544)*$G544</f>
        <v/>
      </c>
      <c r="AW544" s="16">
        <f>$D544*(AW$263*INDEX(AW$23:AW$30,$E544)+AW$280)+INDEX(AW$80:AW$93,$F544)*$G544</f>
        <v/>
      </c>
      <c r="AX544" s="16">
        <f>$D544*(AX$263*INDEX(AX$23:AX$30,$E544)+AX$280)+INDEX(AX$80:AX$93,$F544)*$G544</f>
        <v/>
      </c>
      <c r="AY544" s="16">
        <f>$D544*(AY$263*INDEX(AY$23:AY$30,$E544)+AY$280)+INDEX(AY$80:AY$93,$F544)*$G544</f>
        <v/>
      </c>
    </row>
    <row r="545" hidden="1" outlineLevel="1">
      <c r="A545" s="14" t="inlineStr">
        <is>
          <t>ccp</t>
        </is>
      </c>
      <c r="B545" s="14" t="inlineStr">
        <is>
          <t>hyd</t>
        </is>
      </c>
      <c r="C545" s="14" t="inlineStr">
        <is>
          <t>pow</t>
        </is>
      </c>
      <c r="D545" s="41">
        <f>INDEX(Inputs_power!$Z$5:$Z$13,MATCH($B545,Inputs_power!$A$5:$A$13,0))</f>
        <v/>
      </c>
      <c r="E545" s="41">
        <f>INDEX(Inputs_power!$AA$5:$AA$13,MATCH($B545,Inputs_power!$A$5:$A$13,0))</f>
        <v/>
      </c>
      <c r="F545" s="41">
        <f>INDEX(Inputs_power!$AB$5:$AB$13,MATCH($B545,Inputs_power!$A$5:$A$13,0))</f>
        <v/>
      </c>
      <c r="G545" s="41">
        <f>INDEX(Inputs_power!$AD$5:$AD$13,MATCH($B545,Inputs_power!$A$5:$A$13,0))</f>
        <v/>
      </c>
      <c r="H545" s="14">
        <f>INDEX(VarLab,MATCH($A545,VarKey,0))&amp;INDEX(MemLab,MATCH($C545&amp;"|"&amp;$B545,MemKey,0))</f>
        <v/>
      </c>
      <c r="I545" s="14">
        <f>INDEX(VarUnit,MATCH($A545,VarKey,0))</f>
        <v/>
      </c>
      <c r="J545" s="14">
        <f>INDEX(VarSrc,MATCH($A545,VarKey,0))</f>
        <v/>
      </c>
      <c r="K545" s="11">
        <f>CodePrefix&amp;$A545&amp;IF($C545="","","."&amp;$C545&amp;"."&amp;$B545)&amp;INDEX(VarEnd,MATCH($A545,VarKey,0))&amp;K$5</f>
        <v/>
      </c>
      <c r="L545" s="15">
        <f>$D545*(L$263*INDEX(L$23:L$30,$E545)+L$280)+INDEX(L$80:L$93,$F545)*$G545</f>
        <v/>
      </c>
      <c r="M545" s="16">
        <f>$D545*(M$263*INDEX(M$23:M$30,$E545)+M$280)+INDEX(M$80:M$93,$F545)*$G545</f>
        <v/>
      </c>
      <c r="N545" s="16">
        <f>$D545*(N$263*INDEX(N$23:N$30,$E545)+N$280)+INDEX(N$80:N$93,$F545)*$G545</f>
        <v/>
      </c>
      <c r="O545" s="16">
        <f>$D545*(O$263*INDEX(O$23:O$30,$E545)+O$280)+INDEX(O$80:O$93,$F545)*$G545</f>
        <v/>
      </c>
      <c r="P545" s="16">
        <f>$D545*(P$263*INDEX(P$23:P$30,$E545)+P$280)+INDEX(P$80:P$93,$F545)*$G545</f>
        <v/>
      </c>
      <c r="Q545" s="16">
        <f>$D545*(Q$263*INDEX(Q$23:Q$30,$E545)+Q$280)+INDEX(Q$80:Q$93,$F545)*$G545</f>
        <v/>
      </c>
      <c r="R545" s="16">
        <f>$D545*(R$263*INDEX(R$23:R$30,$E545)+R$280)+INDEX(R$80:R$93,$F545)*$G545</f>
        <v/>
      </c>
      <c r="S545" s="16">
        <f>$D545*(S$263*INDEX(S$23:S$30,$E545)+S$280)+INDEX(S$80:S$93,$F545)*$G545</f>
        <v/>
      </c>
      <c r="T545" s="16">
        <f>$D545*(T$263*INDEX(T$23:T$30,$E545)+T$280)+INDEX(T$80:T$93,$F545)*$G545</f>
        <v/>
      </c>
      <c r="U545" s="16">
        <f>$D545*(U$263*INDEX(U$23:U$30,$E545)+U$280)+INDEX(U$80:U$93,$F545)*$G545</f>
        <v/>
      </c>
      <c r="V545" s="16">
        <f>$D545*(V$263*INDEX(V$23:V$30,$E545)+V$280)+INDEX(V$80:V$93,$F545)*$G545</f>
        <v/>
      </c>
      <c r="W545" s="16">
        <f>$D545*(W$263*INDEX(W$23:W$30,$E545)+W$280)+INDEX(W$80:W$93,$F545)*$G545</f>
        <v/>
      </c>
      <c r="X545" s="16">
        <f>$D545*(X$263*INDEX(X$23:X$30,$E545)+X$280)+INDEX(X$80:X$93,$F545)*$G545</f>
        <v/>
      </c>
      <c r="Y545" s="16">
        <f>$D545*(Y$263*INDEX(Y$23:Y$30,$E545)+Y$280)+INDEX(Y$80:Y$93,$F545)*$G545</f>
        <v/>
      </c>
      <c r="Z545" s="16">
        <f>$D545*(Z$263*INDEX(Z$23:Z$30,$E545)+Z$280)+INDEX(Z$80:Z$93,$F545)*$G545</f>
        <v/>
      </c>
      <c r="AA545" s="16">
        <f>$D545*(AA$263*INDEX(AA$23:AA$30,$E545)+AA$280)+INDEX(AA$80:AA$93,$F545)*$G545</f>
        <v/>
      </c>
      <c r="AB545" s="16">
        <f>$D545*(AB$263*INDEX(AB$23:AB$30,$E545)+AB$280)+INDEX(AB$80:AB$93,$F545)*$G545</f>
        <v/>
      </c>
      <c r="AC545" s="16">
        <f>$D545*(AC$263*INDEX(AC$23:AC$30,$E545)+AC$280)+INDEX(AC$80:AC$93,$F545)*$G545</f>
        <v/>
      </c>
      <c r="AD545" s="16">
        <f>$D545*(AD$263*INDEX(AD$23:AD$30,$E545)+AD$280)+INDEX(AD$80:AD$93,$F545)*$G545</f>
        <v/>
      </c>
      <c r="AF545" s="11">
        <f>CodePrefix&amp;$A545&amp;IF($C545="","","."&amp;$C545&amp;"."&amp;$B545)&amp;INDEX(VarEnd,MATCH($A545,VarKey,0))&amp;AF$5</f>
        <v/>
      </c>
      <c r="AG545" s="15">
        <f>$D545*(AG$263*INDEX(AG$23:AG$30,$E545)+AG$280)+INDEX(AG$80:AG$93,$F545)*$G545</f>
        <v/>
      </c>
      <c r="AH545" s="16">
        <f>$D545*(AH$263*INDEX(AH$23:AH$30,$E545)+AH$280)+INDEX(AH$80:AH$93,$F545)*$G545</f>
        <v/>
      </c>
      <c r="AI545" s="16">
        <f>$D545*(AI$263*INDEX(AI$23:AI$30,$E545)+AI$280)+INDEX(AI$80:AI$93,$F545)*$G545</f>
        <v/>
      </c>
      <c r="AJ545" s="16">
        <f>$D545*(AJ$263*INDEX(AJ$23:AJ$30,$E545)+AJ$280)+INDEX(AJ$80:AJ$93,$F545)*$G545</f>
        <v/>
      </c>
      <c r="AK545" s="16">
        <f>$D545*(AK$263*INDEX(AK$23:AK$30,$E545)+AK$280)+INDEX(AK$80:AK$93,$F545)*$G545</f>
        <v/>
      </c>
      <c r="AL545" s="16">
        <f>$D545*(AL$263*INDEX(AL$23:AL$30,$E545)+AL$280)+INDEX(AL$80:AL$93,$F545)*$G545</f>
        <v/>
      </c>
      <c r="AM545" s="16">
        <f>$D545*(AM$263*INDEX(AM$23:AM$30,$E545)+AM$280)+INDEX(AM$80:AM$93,$F545)*$G545</f>
        <v/>
      </c>
      <c r="AN545" s="16">
        <f>$D545*(AN$263*INDEX(AN$23:AN$30,$E545)+AN$280)+INDEX(AN$80:AN$93,$F545)*$G545</f>
        <v/>
      </c>
      <c r="AO545" s="16">
        <f>$D545*(AO$263*INDEX(AO$23:AO$30,$E545)+AO$280)+INDEX(AO$80:AO$93,$F545)*$G545</f>
        <v/>
      </c>
      <c r="AP545" s="16">
        <f>$D545*(AP$263*INDEX(AP$23:AP$30,$E545)+AP$280)+INDEX(AP$80:AP$93,$F545)*$G545</f>
        <v/>
      </c>
      <c r="AQ545" s="16">
        <f>$D545*(AQ$263*INDEX(AQ$23:AQ$30,$E545)+AQ$280)+INDEX(AQ$80:AQ$93,$F545)*$G545</f>
        <v/>
      </c>
      <c r="AR545" s="16">
        <f>$D545*(AR$263*INDEX(AR$23:AR$30,$E545)+AR$280)+INDEX(AR$80:AR$93,$F545)*$G545</f>
        <v/>
      </c>
      <c r="AS545" s="16">
        <f>$D545*(AS$263*INDEX(AS$23:AS$30,$E545)+AS$280)+INDEX(AS$80:AS$93,$F545)*$G545</f>
        <v/>
      </c>
      <c r="AT545" s="16">
        <f>$D545*(AT$263*INDEX(AT$23:AT$30,$E545)+AT$280)+INDEX(AT$80:AT$93,$F545)*$G545</f>
        <v/>
      </c>
      <c r="AU545" s="16">
        <f>$D545*(AU$263*INDEX(AU$23:AU$30,$E545)+AU$280)+INDEX(AU$80:AU$93,$F545)*$G545</f>
        <v/>
      </c>
      <c r="AV545" s="16">
        <f>$D545*(AV$263*INDEX(AV$23:AV$30,$E545)+AV$280)+INDEX(AV$80:AV$93,$F545)*$G545</f>
        <v/>
      </c>
      <c r="AW545" s="16">
        <f>$D545*(AW$263*INDEX(AW$23:AW$30,$E545)+AW$280)+INDEX(AW$80:AW$93,$F545)*$G545</f>
        <v/>
      </c>
      <c r="AX545" s="16">
        <f>$D545*(AX$263*INDEX(AX$23:AX$30,$E545)+AX$280)+INDEX(AX$80:AX$93,$F545)*$G545</f>
        <v/>
      </c>
      <c r="AY545" s="16">
        <f>$D545*(AY$263*INDEX(AY$23:AY$30,$E545)+AY$280)+INDEX(AY$80:AY$93,$F545)*$G545</f>
        <v/>
      </c>
    </row>
    <row r="546" hidden="1" outlineLevel="1">
      <c r="A546" s="14" t="inlineStr">
        <is>
          <t>ccp</t>
        </is>
      </c>
      <c r="B546" s="14" t="inlineStr">
        <is>
          <t>ore</t>
        </is>
      </c>
      <c r="C546" s="14" t="inlineStr">
        <is>
          <t>pow</t>
        </is>
      </c>
      <c r="D546" s="41">
        <f>INDEX(Inputs_power!$Z$5:$Z$13,MATCH($B546,Inputs_power!$A$5:$A$13,0))</f>
        <v/>
      </c>
      <c r="E546" s="41">
        <f>INDEX(Inputs_power!$AA$5:$AA$13,MATCH($B546,Inputs_power!$A$5:$A$13,0))</f>
        <v/>
      </c>
      <c r="F546" s="41">
        <f>INDEX(Inputs_power!$AB$5:$AB$13,MATCH($B546,Inputs_power!$A$5:$A$13,0))</f>
        <v/>
      </c>
      <c r="G546" s="41">
        <f>INDEX(Inputs_power!$AD$5:$AD$13,MATCH($B546,Inputs_power!$A$5:$A$13,0))</f>
        <v/>
      </c>
      <c r="H546" s="14">
        <f>INDEX(VarLab,MATCH($A546,VarKey,0))&amp;INDEX(MemLab,MATCH($C546&amp;"|"&amp;$B546,MemKey,0))</f>
        <v/>
      </c>
      <c r="I546" s="14">
        <f>INDEX(VarUnit,MATCH($A546,VarKey,0))</f>
        <v/>
      </c>
      <c r="J546" s="14">
        <f>INDEX(VarSrc,MATCH($A546,VarKey,0))</f>
        <v/>
      </c>
      <c r="K546" s="11">
        <f>CodePrefix&amp;$A546&amp;IF($C546="","","."&amp;$C546&amp;"."&amp;$B546)&amp;INDEX(VarEnd,MATCH($A546,VarKey,0))&amp;K$5</f>
        <v/>
      </c>
      <c r="L546" s="15">
        <f>$D546*(L$263*INDEX(L$23:L$30,$E546)+L$280)+INDEX(L$80:L$93,$F546)*$G546</f>
        <v/>
      </c>
      <c r="M546" s="16">
        <f>$D546*(M$263*INDEX(M$23:M$30,$E546)+M$280)+INDEX(M$80:M$93,$F546)*$G546</f>
        <v/>
      </c>
      <c r="N546" s="16">
        <f>$D546*(N$263*INDEX(N$23:N$30,$E546)+N$280)+INDEX(N$80:N$93,$F546)*$G546</f>
        <v/>
      </c>
      <c r="O546" s="16">
        <f>$D546*(O$263*INDEX(O$23:O$30,$E546)+O$280)+INDEX(O$80:O$93,$F546)*$G546</f>
        <v/>
      </c>
      <c r="P546" s="16">
        <f>$D546*(P$263*INDEX(P$23:P$30,$E546)+P$280)+INDEX(P$80:P$93,$F546)*$G546</f>
        <v/>
      </c>
      <c r="Q546" s="16">
        <f>$D546*(Q$263*INDEX(Q$23:Q$30,$E546)+Q$280)+INDEX(Q$80:Q$93,$F546)*$G546</f>
        <v/>
      </c>
      <c r="R546" s="16">
        <f>$D546*(R$263*INDEX(R$23:R$30,$E546)+R$280)+INDEX(R$80:R$93,$F546)*$G546</f>
        <v/>
      </c>
      <c r="S546" s="16">
        <f>$D546*(S$263*INDEX(S$23:S$30,$E546)+S$280)+INDEX(S$80:S$93,$F546)*$G546</f>
        <v/>
      </c>
      <c r="T546" s="16">
        <f>$D546*(T$263*INDEX(T$23:T$30,$E546)+T$280)+INDEX(T$80:T$93,$F546)*$G546</f>
        <v/>
      </c>
      <c r="U546" s="16">
        <f>$D546*(U$263*INDEX(U$23:U$30,$E546)+U$280)+INDEX(U$80:U$93,$F546)*$G546</f>
        <v/>
      </c>
      <c r="V546" s="16">
        <f>$D546*(V$263*INDEX(V$23:V$30,$E546)+V$280)+INDEX(V$80:V$93,$F546)*$G546</f>
        <v/>
      </c>
      <c r="W546" s="16">
        <f>$D546*(W$263*INDEX(W$23:W$30,$E546)+W$280)+INDEX(W$80:W$93,$F546)*$G546</f>
        <v/>
      </c>
      <c r="X546" s="16">
        <f>$D546*(X$263*INDEX(X$23:X$30,$E546)+X$280)+INDEX(X$80:X$93,$F546)*$G546</f>
        <v/>
      </c>
      <c r="Y546" s="16">
        <f>$D546*(Y$263*INDEX(Y$23:Y$30,$E546)+Y$280)+INDEX(Y$80:Y$93,$F546)*$G546</f>
        <v/>
      </c>
      <c r="Z546" s="16">
        <f>$D546*(Z$263*INDEX(Z$23:Z$30,$E546)+Z$280)+INDEX(Z$80:Z$93,$F546)*$G546</f>
        <v/>
      </c>
      <c r="AA546" s="16">
        <f>$D546*(AA$263*INDEX(AA$23:AA$30,$E546)+AA$280)+INDEX(AA$80:AA$93,$F546)*$G546</f>
        <v/>
      </c>
      <c r="AB546" s="16">
        <f>$D546*(AB$263*INDEX(AB$23:AB$30,$E546)+AB$280)+INDEX(AB$80:AB$93,$F546)*$G546</f>
        <v/>
      </c>
      <c r="AC546" s="16">
        <f>$D546*(AC$263*INDEX(AC$23:AC$30,$E546)+AC$280)+INDEX(AC$80:AC$93,$F546)*$G546</f>
        <v/>
      </c>
      <c r="AD546" s="16">
        <f>$D546*(AD$263*INDEX(AD$23:AD$30,$E546)+AD$280)+INDEX(AD$80:AD$93,$F546)*$G546</f>
        <v/>
      </c>
      <c r="AF546" s="11">
        <f>CodePrefix&amp;$A546&amp;IF($C546="","","."&amp;$C546&amp;"."&amp;$B546)&amp;INDEX(VarEnd,MATCH($A546,VarKey,0))&amp;AF$5</f>
        <v/>
      </c>
      <c r="AG546" s="15">
        <f>$D546*(AG$263*INDEX(AG$23:AG$30,$E546)+AG$280)+INDEX(AG$80:AG$93,$F546)*$G546</f>
        <v/>
      </c>
      <c r="AH546" s="16">
        <f>$D546*(AH$263*INDEX(AH$23:AH$30,$E546)+AH$280)+INDEX(AH$80:AH$93,$F546)*$G546</f>
        <v/>
      </c>
      <c r="AI546" s="16">
        <f>$D546*(AI$263*INDEX(AI$23:AI$30,$E546)+AI$280)+INDEX(AI$80:AI$93,$F546)*$G546</f>
        <v/>
      </c>
      <c r="AJ546" s="16">
        <f>$D546*(AJ$263*INDEX(AJ$23:AJ$30,$E546)+AJ$280)+INDEX(AJ$80:AJ$93,$F546)*$G546</f>
        <v/>
      </c>
      <c r="AK546" s="16">
        <f>$D546*(AK$263*INDEX(AK$23:AK$30,$E546)+AK$280)+INDEX(AK$80:AK$93,$F546)*$G546</f>
        <v/>
      </c>
      <c r="AL546" s="16">
        <f>$D546*(AL$263*INDEX(AL$23:AL$30,$E546)+AL$280)+INDEX(AL$80:AL$93,$F546)*$G546</f>
        <v/>
      </c>
      <c r="AM546" s="16">
        <f>$D546*(AM$263*INDEX(AM$23:AM$30,$E546)+AM$280)+INDEX(AM$80:AM$93,$F546)*$G546</f>
        <v/>
      </c>
      <c r="AN546" s="16">
        <f>$D546*(AN$263*INDEX(AN$23:AN$30,$E546)+AN$280)+INDEX(AN$80:AN$93,$F546)*$G546</f>
        <v/>
      </c>
      <c r="AO546" s="16">
        <f>$D546*(AO$263*INDEX(AO$23:AO$30,$E546)+AO$280)+INDEX(AO$80:AO$93,$F546)*$G546</f>
        <v/>
      </c>
      <c r="AP546" s="16">
        <f>$D546*(AP$263*INDEX(AP$23:AP$30,$E546)+AP$280)+INDEX(AP$80:AP$93,$F546)*$G546</f>
        <v/>
      </c>
      <c r="AQ546" s="16">
        <f>$D546*(AQ$263*INDEX(AQ$23:AQ$30,$E546)+AQ$280)+INDEX(AQ$80:AQ$93,$F546)*$G546</f>
        <v/>
      </c>
      <c r="AR546" s="16">
        <f>$D546*(AR$263*INDEX(AR$23:AR$30,$E546)+AR$280)+INDEX(AR$80:AR$93,$F546)*$G546</f>
        <v/>
      </c>
      <c r="AS546" s="16">
        <f>$D546*(AS$263*INDEX(AS$23:AS$30,$E546)+AS$280)+INDEX(AS$80:AS$93,$F546)*$G546</f>
        <v/>
      </c>
      <c r="AT546" s="16">
        <f>$D546*(AT$263*INDEX(AT$23:AT$30,$E546)+AT$280)+INDEX(AT$80:AT$93,$F546)*$G546</f>
        <v/>
      </c>
      <c r="AU546" s="16">
        <f>$D546*(AU$263*INDEX(AU$23:AU$30,$E546)+AU$280)+INDEX(AU$80:AU$93,$F546)*$G546</f>
        <v/>
      </c>
      <c r="AV546" s="16">
        <f>$D546*(AV$263*INDEX(AV$23:AV$30,$E546)+AV$280)+INDEX(AV$80:AV$93,$F546)*$G546</f>
        <v/>
      </c>
      <c r="AW546" s="16">
        <f>$D546*(AW$263*INDEX(AW$23:AW$30,$E546)+AW$280)+INDEX(AW$80:AW$93,$F546)*$G546</f>
        <v/>
      </c>
      <c r="AX546" s="16">
        <f>$D546*(AX$263*INDEX(AX$23:AX$30,$E546)+AX$280)+INDEX(AX$80:AX$93,$F546)*$G546</f>
        <v/>
      </c>
      <c r="AY546" s="16">
        <f>$D546*(AY$263*INDEX(AY$23:AY$30,$E546)+AY$280)+INDEX(AY$80:AY$93,$F546)*$G546</f>
        <v/>
      </c>
    </row>
    <row r="547" hidden="1" outlineLevel="1">
      <c r="A547" s="14" t="inlineStr">
        <is>
          <t>ccp</t>
        </is>
      </c>
      <c r="B547" s="14" t="inlineStr">
        <is>
          <t>bio</t>
        </is>
      </c>
      <c r="C547" s="14" t="inlineStr">
        <is>
          <t>pow</t>
        </is>
      </c>
      <c r="D547" s="41">
        <f>INDEX(Inputs_power!$Z$5:$Z$13,MATCH($B547,Inputs_power!$A$5:$A$13,0))</f>
        <v/>
      </c>
      <c r="E547" s="41">
        <f>INDEX(Inputs_power!$AA$5:$AA$13,MATCH($B547,Inputs_power!$A$5:$A$13,0))</f>
        <v/>
      </c>
      <c r="F547" s="41">
        <f>INDEX(Inputs_power!$AB$5:$AB$13,MATCH($B547,Inputs_power!$A$5:$A$13,0))</f>
        <v/>
      </c>
      <c r="G547" s="41">
        <f>INDEX(Inputs_power!$AD$5:$AD$13,MATCH($B547,Inputs_power!$A$5:$A$13,0))</f>
        <v/>
      </c>
      <c r="H547" s="14">
        <f>INDEX(VarLab,MATCH($A547,VarKey,0))&amp;INDEX(MemLab,MATCH($C547&amp;"|"&amp;$B547,MemKey,0))</f>
        <v/>
      </c>
      <c r="I547" s="14">
        <f>INDEX(VarUnit,MATCH($A547,VarKey,0))</f>
        <v/>
      </c>
      <c r="J547" s="14">
        <f>INDEX(VarSrc,MATCH($A547,VarKey,0))</f>
        <v/>
      </c>
      <c r="K547" s="11">
        <f>CodePrefix&amp;$A547&amp;IF($C547="","","."&amp;$C547&amp;"."&amp;$B547)&amp;INDEX(VarEnd,MATCH($A547,VarKey,0))&amp;K$5</f>
        <v/>
      </c>
      <c r="L547" s="15">
        <f>$D547*(L$263*INDEX(L$23:L$30,$E547)+L$280)+INDEX(L$80:L$93,$F547)*$G547</f>
        <v/>
      </c>
      <c r="M547" s="16">
        <f>$D547*(M$263*INDEX(M$23:M$30,$E547)+M$280)+INDEX(M$80:M$93,$F547)*$G547</f>
        <v/>
      </c>
      <c r="N547" s="16">
        <f>$D547*(N$263*INDEX(N$23:N$30,$E547)+N$280)+INDEX(N$80:N$93,$F547)*$G547</f>
        <v/>
      </c>
      <c r="O547" s="16">
        <f>$D547*(O$263*INDEX(O$23:O$30,$E547)+O$280)+INDEX(O$80:O$93,$F547)*$G547</f>
        <v/>
      </c>
      <c r="P547" s="16">
        <f>$D547*(P$263*INDEX(P$23:P$30,$E547)+P$280)+INDEX(P$80:P$93,$F547)*$G547</f>
        <v/>
      </c>
      <c r="Q547" s="16">
        <f>$D547*(Q$263*INDEX(Q$23:Q$30,$E547)+Q$280)+INDEX(Q$80:Q$93,$F547)*$G547</f>
        <v/>
      </c>
      <c r="R547" s="16">
        <f>$D547*(R$263*INDEX(R$23:R$30,$E547)+R$280)+INDEX(R$80:R$93,$F547)*$G547</f>
        <v/>
      </c>
      <c r="S547" s="16">
        <f>$D547*(S$263*INDEX(S$23:S$30,$E547)+S$280)+INDEX(S$80:S$93,$F547)*$G547</f>
        <v/>
      </c>
      <c r="T547" s="16">
        <f>$D547*(T$263*INDEX(T$23:T$30,$E547)+T$280)+INDEX(T$80:T$93,$F547)*$G547</f>
        <v/>
      </c>
      <c r="U547" s="16">
        <f>$D547*(U$263*INDEX(U$23:U$30,$E547)+U$280)+INDEX(U$80:U$93,$F547)*$G547</f>
        <v/>
      </c>
      <c r="V547" s="16">
        <f>$D547*(V$263*INDEX(V$23:V$30,$E547)+V$280)+INDEX(V$80:V$93,$F547)*$G547</f>
        <v/>
      </c>
      <c r="W547" s="16">
        <f>$D547*(W$263*INDEX(W$23:W$30,$E547)+W$280)+INDEX(W$80:W$93,$F547)*$G547</f>
        <v/>
      </c>
      <c r="X547" s="16">
        <f>$D547*(X$263*INDEX(X$23:X$30,$E547)+X$280)+INDEX(X$80:X$93,$F547)*$G547</f>
        <v/>
      </c>
      <c r="Y547" s="16">
        <f>$D547*(Y$263*INDEX(Y$23:Y$30,$E547)+Y$280)+INDEX(Y$80:Y$93,$F547)*$G547</f>
        <v/>
      </c>
      <c r="Z547" s="16">
        <f>$D547*(Z$263*INDEX(Z$23:Z$30,$E547)+Z$280)+INDEX(Z$80:Z$93,$F547)*$G547</f>
        <v/>
      </c>
      <c r="AA547" s="16">
        <f>$D547*(AA$263*INDEX(AA$23:AA$30,$E547)+AA$280)+INDEX(AA$80:AA$93,$F547)*$G547</f>
        <v/>
      </c>
      <c r="AB547" s="16">
        <f>$D547*(AB$263*INDEX(AB$23:AB$30,$E547)+AB$280)+INDEX(AB$80:AB$93,$F547)*$G547</f>
        <v/>
      </c>
      <c r="AC547" s="16">
        <f>$D547*(AC$263*INDEX(AC$23:AC$30,$E547)+AC$280)+INDEX(AC$80:AC$93,$F547)*$G547</f>
        <v/>
      </c>
      <c r="AD547" s="16">
        <f>$D547*(AD$263*INDEX(AD$23:AD$30,$E547)+AD$280)+INDEX(AD$80:AD$93,$F547)*$G547</f>
        <v/>
      </c>
      <c r="AF547" s="11">
        <f>CodePrefix&amp;$A547&amp;IF($C547="","","."&amp;$C547&amp;"."&amp;$B547)&amp;INDEX(VarEnd,MATCH($A547,VarKey,0))&amp;AF$5</f>
        <v/>
      </c>
      <c r="AG547" s="15">
        <f>$D547*(AG$263*INDEX(AG$23:AG$30,$E547)+AG$280)+INDEX(AG$80:AG$93,$F547)*$G547</f>
        <v/>
      </c>
      <c r="AH547" s="16">
        <f>$D547*(AH$263*INDEX(AH$23:AH$30,$E547)+AH$280)+INDEX(AH$80:AH$93,$F547)*$G547</f>
        <v/>
      </c>
      <c r="AI547" s="16">
        <f>$D547*(AI$263*INDEX(AI$23:AI$30,$E547)+AI$280)+INDEX(AI$80:AI$93,$F547)*$G547</f>
        <v/>
      </c>
      <c r="AJ547" s="16">
        <f>$D547*(AJ$263*INDEX(AJ$23:AJ$30,$E547)+AJ$280)+INDEX(AJ$80:AJ$93,$F547)*$G547</f>
        <v/>
      </c>
      <c r="AK547" s="16">
        <f>$D547*(AK$263*INDEX(AK$23:AK$30,$E547)+AK$280)+INDEX(AK$80:AK$93,$F547)*$G547</f>
        <v/>
      </c>
      <c r="AL547" s="16">
        <f>$D547*(AL$263*INDEX(AL$23:AL$30,$E547)+AL$280)+INDEX(AL$80:AL$93,$F547)*$G547</f>
        <v/>
      </c>
      <c r="AM547" s="16">
        <f>$D547*(AM$263*INDEX(AM$23:AM$30,$E547)+AM$280)+INDEX(AM$80:AM$93,$F547)*$G547</f>
        <v/>
      </c>
      <c r="AN547" s="16">
        <f>$D547*(AN$263*INDEX(AN$23:AN$30,$E547)+AN$280)+INDEX(AN$80:AN$93,$F547)*$G547</f>
        <v/>
      </c>
      <c r="AO547" s="16">
        <f>$D547*(AO$263*INDEX(AO$23:AO$30,$E547)+AO$280)+INDEX(AO$80:AO$93,$F547)*$G547</f>
        <v/>
      </c>
      <c r="AP547" s="16">
        <f>$D547*(AP$263*INDEX(AP$23:AP$30,$E547)+AP$280)+INDEX(AP$80:AP$93,$F547)*$G547</f>
        <v/>
      </c>
      <c r="AQ547" s="16">
        <f>$D547*(AQ$263*INDEX(AQ$23:AQ$30,$E547)+AQ$280)+INDEX(AQ$80:AQ$93,$F547)*$G547</f>
        <v/>
      </c>
      <c r="AR547" s="16">
        <f>$D547*(AR$263*INDEX(AR$23:AR$30,$E547)+AR$280)+INDEX(AR$80:AR$93,$F547)*$G547</f>
        <v/>
      </c>
      <c r="AS547" s="16">
        <f>$D547*(AS$263*INDEX(AS$23:AS$30,$E547)+AS$280)+INDEX(AS$80:AS$93,$F547)*$G547</f>
        <v/>
      </c>
      <c r="AT547" s="16">
        <f>$D547*(AT$263*INDEX(AT$23:AT$30,$E547)+AT$280)+INDEX(AT$80:AT$93,$F547)*$G547</f>
        <v/>
      </c>
      <c r="AU547" s="16">
        <f>$D547*(AU$263*INDEX(AU$23:AU$30,$E547)+AU$280)+INDEX(AU$80:AU$93,$F547)*$G547</f>
        <v/>
      </c>
      <c r="AV547" s="16">
        <f>$D547*(AV$263*INDEX(AV$23:AV$30,$E547)+AV$280)+INDEX(AV$80:AV$93,$F547)*$G547</f>
        <v/>
      </c>
      <c r="AW547" s="16">
        <f>$D547*(AW$263*INDEX(AW$23:AW$30,$E547)+AW$280)+INDEX(AW$80:AW$93,$F547)*$G547</f>
        <v/>
      </c>
      <c r="AX547" s="16">
        <f>$D547*(AX$263*INDEX(AX$23:AX$30,$E547)+AX$280)+INDEX(AX$80:AX$93,$F547)*$G547</f>
        <v/>
      </c>
      <c r="AY547" s="16">
        <f>$D547*(AY$263*INDEX(AY$23:AY$30,$E547)+AY$280)+INDEX(AY$80:AY$93,$F547)*$G547</f>
        <v/>
      </c>
    </row>
    <row r="548" hidden="1" outlineLevel="1"/>
    <row r="549" hidden="1" outlineLevel="1">
      <c r="A549" s="14" t="inlineStr">
        <is>
          <t>shk</t>
        </is>
      </c>
      <c r="B549" s="14" t="inlineStr">
        <is>
          <t>coa</t>
        </is>
      </c>
      <c r="C549" s="14" t="inlineStr">
        <is>
          <t>pow</t>
        </is>
      </c>
      <c r="D549" s="41">
        <f>INDEX(Inputs_power!$Z$5:$Z$13,MATCH($B549,Inputs_power!$A$5:$A$13,0))</f>
        <v/>
      </c>
      <c r="E549" s="41">
        <f>INDEX(Inputs_power!$AQ$5:$AQ$13,MATCH($B549,Inputs_power!$A$5:$A$13,0))</f>
        <v/>
      </c>
      <c r="F549" s="36" t="n"/>
      <c r="G549" s="36" t="n"/>
      <c r="H549" s="14">
        <f>INDEX(VarLab,MATCH($A549,VarKey,0))&amp;INDEX(MemLab,MATCH($C549&amp;"|"&amp;$B549,MemKey,0))</f>
        <v/>
      </c>
      <c r="I549" s="14">
        <f>INDEX(VarUnit,MATCH($A549,VarKey,0))</f>
        <v/>
      </c>
      <c r="J549" s="14">
        <f>INDEX(VarSrc,MATCH($A549,VarKey,0))</f>
        <v/>
      </c>
      <c r="K549" s="11">
        <f>CodePrefix&amp;$A549&amp;IF($C549="","","."&amp;$C549&amp;"."&amp;$B549)&amp;INDEX(VarEnd,MATCH($A549,VarKey,0))&amp;K$5</f>
        <v/>
      </c>
      <c r="L549" s="15">
        <f>L$297*$D549</f>
        <v/>
      </c>
      <c r="M549" s="16">
        <f>M$297*$D549</f>
        <v/>
      </c>
      <c r="N549" s="16">
        <f>N$297*$D549</f>
        <v/>
      </c>
      <c r="O549" s="16">
        <f>O$297*$D549</f>
        <v/>
      </c>
      <c r="P549" s="16">
        <f>P$297*$D549</f>
        <v/>
      </c>
      <c r="Q549" s="16">
        <f>Q$297*$D549</f>
        <v/>
      </c>
      <c r="R549" s="16">
        <f>R$297*$D549</f>
        <v/>
      </c>
      <c r="S549" s="16">
        <f>S$297*$D549</f>
        <v/>
      </c>
      <c r="T549" s="16">
        <f>T$297*$D549</f>
        <v/>
      </c>
      <c r="U549" s="16">
        <f>U$297*$D549</f>
        <v/>
      </c>
      <c r="V549" s="16">
        <f>V$297*$D549</f>
        <v/>
      </c>
      <c r="W549" s="16">
        <f>W$297*$D549</f>
        <v/>
      </c>
      <c r="X549" s="16">
        <f>X$297*$D549</f>
        <v/>
      </c>
      <c r="Y549" s="16">
        <f>Y$297*$D549</f>
        <v/>
      </c>
      <c r="Z549" s="16">
        <f>Z$297*$D549</f>
        <v/>
      </c>
      <c r="AA549" s="16">
        <f>AA$297*$D549</f>
        <v/>
      </c>
      <c r="AB549" s="16">
        <f>AB$297*$D549</f>
        <v/>
      </c>
      <c r="AC549" s="16">
        <f>AC$297*$D549</f>
        <v/>
      </c>
      <c r="AD549" s="16">
        <f>AD$297*$D549</f>
        <v/>
      </c>
      <c r="AF549" s="11">
        <f>CodePrefix&amp;$A549&amp;IF($C549="","","."&amp;$C549&amp;"."&amp;$B549)&amp;INDEX(VarEnd,MATCH($A549,VarKey,0))&amp;AF$5</f>
        <v/>
      </c>
      <c r="AG549" s="15">
        <f>AG$297*$D549</f>
        <v/>
      </c>
      <c r="AH549" s="16">
        <f>AH$297*$D549</f>
        <v/>
      </c>
      <c r="AI549" s="16">
        <f>AI$297*$D549</f>
        <v/>
      </c>
      <c r="AJ549" s="16">
        <f>AJ$297*$D549</f>
        <v/>
      </c>
      <c r="AK549" s="16">
        <f>AK$297*$D549</f>
        <v/>
      </c>
      <c r="AL549" s="16">
        <f>AL$297*$D549</f>
        <v/>
      </c>
      <c r="AM549" s="16">
        <f>AM$297*$D549</f>
        <v/>
      </c>
      <c r="AN549" s="16">
        <f>AN$297*$D549</f>
        <v/>
      </c>
      <c r="AO549" s="16">
        <f>AO$297*$D549</f>
        <v/>
      </c>
      <c r="AP549" s="16">
        <f>AP$297*$D549</f>
        <v/>
      </c>
      <c r="AQ549" s="16">
        <f>AQ$297*$D549</f>
        <v/>
      </c>
      <c r="AR549" s="16">
        <f>AR$297*$D549</f>
        <v/>
      </c>
      <c r="AS549" s="16">
        <f>AS$297*$D549</f>
        <v/>
      </c>
      <c r="AT549" s="16">
        <f>AT$297*$D549</f>
        <v/>
      </c>
      <c r="AU549" s="16">
        <f>AU$297*$D549</f>
        <v/>
      </c>
      <c r="AV549" s="16">
        <f>AV$297*$D549</f>
        <v/>
      </c>
      <c r="AW549" s="16">
        <f>AW$297*$D549</f>
        <v/>
      </c>
      <c r="AX549" s="16">
        <f>AX$297*$D549</f>
        <v/>
      </c>
      <c r="AY549" s="16">
        <f>AY$297*$D549</f>
        <v/>
      </c>
    </row>
    <row r="550" hidden="1" outlineLevel="1">
      <c r="A550" s="14" t="inlineStr">
        <is>
          <t>shk</t>
        </is>
      </c>
      <c r="B550" s="14" t="inlineStr">
        <is>
          <t>nga</t>
        </is>
      </c>
      <c r="C550" s="14" t="inlineStr">
        <is>
          <t>pow</t>
        </is>
      </c>
      <c r="D550" s="41">
        <f>INDEX(Inputs_power!$Z$5:$Z$13,MATCH($B550,Inputs_power!$A$5:$A$13,0))</f>
        <v/>
      </c>
      <c r="E550" s="41">
        <f>INDEX(Inputs_power!$AQ$5:$AQ$13,MATCH($B550,Inputs_power!$A$5:$A$13,0))</f>
        <v/>
      </c>
      <c r="F550" s="36" t="n"/>
      <c r="G550" s="36" t="n"/>
      <c r="H550" s="14">
        <f>INDEX(VarLab,MATCH($A550,VarKey,0))&amp;INDEX(MemLab,MATCH($C550&amp;"|"&amp;$B550,MemKey,0))</f>
        <v/>
      </c>
      <c r="I550" s="14">
        <f>INDEX(VarUnit,MATCH($A550,VarKey,0))</f>
        <v/>
      </c>
      <c r="J550" s="14">
        <f>INDEX(VarSrc,MATCH($A550,VarKey,0))</f>
        <v/>
      </c>
      <c r="K550" s="11">
        <f>CodePrefix&amp;$A550&amp;IF($C550="","","."&amp;$C550&amp;"."&amp;$B550)&amp;INDEX(VarEnd,MATCH($A550,VarKey,0))&amp;K$5</f>
        <v/>
      </c>
      <c r="L550" s="15">
        <f>L$297*$D550</f>
        <v/>
      </c>
      <c r="M550" s="16">
        <f>M$297*$D550</f>
        <v/>
      </c>
      <c r="N550" s="16">
        <f>N$297*$D550</f>
        <v/>
      </c>
      <c r="O550" s="16">
        <f>O$297*$D550</f>
        <v/>
      </c>
      <c r="P550" s="16">
        <f>P$297*$D550</f>
        <v/>
      </c>
      <c r="Q550" s="16">
        <f>Q$297*$D550</f>
        <v/>
      </c>
      <c r="R550" s="16">
        <f>R$297*$D550</f>
        <v/>
      </c>
      <c r="S550" s="16">
        <f>S$297*$D550</f>
        <v/>
      </c>
      <c r="T550" s="16">
        <f>T$297*$D550</f>
        <v/>
      </c>
      <c r="U550" s="16">
        <f>U$297*$D550</f>
        <v/>
      </c>
      <c r="V550" s="16">
        <f>V$297*$D550</f>
        <v/>
      </c>
      <c r="W550" s="16">
        <f>W$297*$D550</f>
        <v/>
      </c>
      <c r="X550" s="16">
        <f>X$297*$D550</f>
        <v/>
      </c>
      <c r="Y550" s="16">
        <f>Y$297*$D550</f>
        <v/>
      </c>
      <c r="Z550" s="16">
        <f>Z$297*$D550</f>
        <v/>
      </c>
      <c r="AA550" s="16">
        <f>AA$297*$D550</f>
        <v/>
      </c>
      <c r="AB550" s="16">
        <f>AB$297*$D550</f>
        <v/>
      </c>
      <c r="AC550" s="16">
        <f>AC$297*$D550</f>
        <v/>
      </c>
      <c r="AD550" s="16">
        <f>AD$297*$D550</f>
        <v/>
      </c>
      <c r="AF550" s="11">
        <f>CodePrefix&amp;$A550&amp;IF($C550="","","."&amp;$C550&amp;"."&amp;$B550)&amp;INDEX(VarEnd,MATCH($A550,VarKey,0))&amp;AF$5</f>
        <v/>
      </c>
      <c r="AG550" s="15">
        <f>AG$297*$D550</f>
        <v/>
      </c>
      <c r="AH550" s="16">
        <f>AH$297*$D550</f>
        <v/>
      </c>
      <c r="AI550" s="16">
        <f>AI$297*$D550</f>
        <v/>
      </c>
      <c r="AJ550" s="16">
        <f>AJ$297*$D550</f>
        <v/>
      </c>
      <c r="AK550" s="16">
        <f>AK$297*$D550</f>
        <v/>
      </c>
      <c r="AL550" s="16">
        <f>AL$297*$D550</f>
        <v/>
      </c>
      <c r="AM550" s="16">
        <f>AM$297*$D550</f>
        <v/>
      </c>
      <c r="AN550" s="16">
        <f>AN$297*$D550</f>
        <v/>
      </c>
      <c r="AO550" s="16">
        <f>AO$297*$D550</f>
        <v/>
      </c>
      <c r="AP550" s="16">
        <f>AP$297*$D550</f>
        <v/>
      </c>
      <c r="AQ550" s="16">
        <f>AQ$297*$D550</f>
        <v/>
      </c>
      <c r="AR550" s="16">
        <f>AR$297*$D550</f>
        <v/>
      </c>
      <c r="AS550" s="16">
        <f>AS$297*$D550</f>
        <v/>
      </c>
      <c r="AT550" s="16">
        <f>AT$297*$D550</f>
        <v/>
      </c>
      <c r="AU550" s="16">
        <f>AU$297*$D550</f>
        <v/>
      </c>
      <c r="AV550" s="16">
        <f>AV$297*$D550</f>
        <v/>
      </c>
      <c r="AW550" s="16">
        <f>AW$297*$D550</f>
        <v/>
      </c>
      <c r="AX550" s="16">
        <f>AX$297*$D550</f>
        <v/>
      </c>
      <c r="AY550" s="16">
        <f>AY$297*$D550</f>
        <v/>
      </c>
    </row>
    <row r="551" hidden="1" outlineLevel="1">
      <c r="A551" s="14" t="inlineStr">
        <is>
          <t>shk</t>
        </is>
      </c>
      <c r="B551" s="14" t="inlineStr">
        <is>
          <t>oop</t>
        </is>
      </c>
      <c r="C551" s="14" t="inlineStr">
        <is>
          <t>pow</t>
        </is>
      </c>
      <c r="D551" s="41">
        <f>INDEX(Inputs_power!$Z$5:$Z$13,MATCH($B551,Inputs_power!$A$5:$A$13,0))</f>
        <v/>
      </c>
      <c r="E551" s="41">
        <f>INDEX(Inputs_power!$AQ$5:$AQ$13,MATCH($B551,Inputs_power!$A$5:$A$13,0))</f>
        <v/>
      </c>
      <c r="F551" s="36" t="n"/>
      <c r="G551" s="36" t="n"/>
      <c r="H551" s="14">
        <f>INDEX(VarLab,MATCH($A551,VarKey,0))&amp;INDEX(MemLab,MATCH($C551&amp;"|"&amp;$B551,MemKey,0))</f>
        <v/>
      </c>
      <c r="I551" s="14">
        <f>INDEX(VarUnit,MATCH($A551,VarKey,0))</f>
        <v/>
      </c>
      <c r="J551" s="14">
        <f>INDEX(VarSrc,MATCH($A551,VarKey,0))</f>
        <v/>
      </c>
      <c r="K551" s="11">
        <f>CodePrefix&amp;$A551&amp;IF($C551="","","."&amp;$C551&amp;"."&amp;$B551)&amp;INDEX(VarEnd,MATCH($A551,VarKey,0))&amp;K$5</f>
        <v/>
      </c>
      <c r="L551" s="15">
        <f>L$297*$D551</f>
        <v/>
      </c>
      <c r="M551" s="16">
        <f>M$297*$D551</f>
        <v/>
      </c>
      <c r="N551" s="16">
        <f>N$297*$D551</f>
        <v/>
      </c>
      <c r="O551" s="16">
        <f>O$297*$D551</f>
        <v/>
      </c>
      <c r="P551" s="16">
        <f>P$297*$D551</f>
        <v/>
      </c>
      <c r="Q551" s="16">
        <f>Q$297*$D551</f>
        <v/>
      </c>
      <c r="R551" s="16">
        <f>R$297*$D551</f>
        <v/>
      </c>
      <c r="S551" s="16">
        <f>S$297*$D551</f>
        <v/>
      </c>
      <c r="T551" s="16">
        <f>T$297*$D551</f>
        <v/>
      </c>
      <c r="U551" s="16">
        <f>U$297*$D551</f>
        <v/>
      </c>
      <c r="V551" s="16">
        <f>V$297*$D551</f>
        <v/>
      </c>
      <c r="W551" s="16">
        <f>W$297*$D551</f>
        <v/>
      </c>
      <c r="X551" s="16">
        <f>X$297*$D551</f>
        <v/>
      </c>
      <c r="Y551" s="16">
        <f>Y$297*$D551</f>
        <v/>
      </c>
      <c r="Z551" s="16">
        <f>Z$297*$D551</f>
        <v/>
      </c>
      <c r="AA551" s="16">
        <f>AA$297*$D551</f>
        <v/>
      </c>
      <c r="AB551" s="16">
        <f>AB$297*$D551</f>
        <v/>
      </c>
      <c r="AC551" s="16">
        <f>AC$297*$D551</f>
        <v/>
      </c>
      <c r="AD551" s="16">
        <f>AD$297*$D551</f>
        <v/>
      </c>
      <c r="AF551" s="11">
        <f>CodePrefix&amp;$A551&amp;IF($C551="","","."&amp;$C551&amp;"."&amp;$B551)&amp;INDEX(VarEnd,MATCH($A551,VarKey,0))&amp;AF$5</f>
        <v/>
      </c>
      <c r="AG551" s="15">
        <f>AG$297*$D551</f>
        <v/>
      </c>
      <c r="AH551" s="16">
        <f>AH$297*$D551</f>
        <v/>
      </c>
      <c r="AI551" s="16">
        <f>AI$297*$D551</f>
        <v/>
      </c>
      <c r="AJ551" s="16">
        <f>AJ$297*$D551</f>
        <v/>
      </c>
      <c r="AK551" s="16">
        <f>AK$297*$D551</f>
        <v/>
      </c>
      <c r="AL551" s="16">
        <f>AL$297*$D551</f>
        <v/>
      </c>
      <c r="AM551" s="16">
        <f>AM$297*$D551</f>
        <v/>
      </c>
      <c r="AN551" s="16">
        <f>AN$297*$D551</f>
        <v/>
      </c>
      <c r="AO551" s="16">
        <f>AO$297*$D551</f>
        <v/>
      </c>
      <c r="AP551" s="16">
        <f>AP$297*$D551</f>
        <v/>
      </c>
      <c r="AQ551" s="16">
        <f>AQ$297*$D551</f>
        <v/>
      </c>
      <c r="AR551" s="16">
        <f>AR$297*$D551</f>
        <v/>
      </c>
      <c r="AS551" s="16">
        <f>AS$297*$D551</f>
        <v/>
      </c>
      <c r="AT551" s="16">
        <f>AT$297*$D551</f>
        <v/>
      </c>
      <c r="AU551" s="16">
        <f>AU$297*$D551</f>
        <v/>
      </c>
      <c r="AV551" s="16">
        <f>AV$297*$D551</f>
        <v/>
      </c>
      <c r="AW551" s="16">
        <f>AW$297*$D551</f>
        <v/>
      </c>
      <c r="AX551" s="16">
        <f>AX$297*$D551</f>
        <v/>
      </c>
      <c r="AY551" s="16">
        <f>AY$297*$D551</f>
        <v/>
      </c>
    </row>
    <row r="552" hidden="1" outlineLevel="1">
      <c r="A552" s="14" t="inlineStr">
        <is>
          <t>shk</t>
        </is>
      </c>
      <c r="B552" s="14" t="inlineStr">
        <is>
          <t>nuc</t>
        </is>
      </c>
      <c r="C552" s="14" t="inlineStr">
        <is>
          <t>pow</t>
        </is>
      </c>
      <c r="D552" s="41">
        <f>INDEX(Inputs_power!$Z$5:$Z$13,MATCH($B552,Inputs_power!$A$5:$A$13,0))</f>
        <v/>
      </c>
      <c r="E552" s="41">
        <f>INDEX(Inputs_power!$AQ$5:$AQ$13,MATCH($B552,Inputs_power!$A$5:$A$13,0))</f>
        <v/>
      </c>
      <c r="F552" s="36" t="n"/>
      <c r="G552" s="36" t="n"/>
      <c r="H552" s="14">
        <f>INDEX(VarLab,MATCH($A552,VarKey,0))&amp;INDEX(MemLab,MATCH($C552&amp;"|"&amp;$B552,MemKey,0))</f>
        <v/>
      </c>
      <c r="I552" s="14">
        <f>INDEX(VarUnit,MATCH($A552,VarKey,0))</f>
        <v/>
      </c>
      <c r="J552" s="14">
        <f>INDEX(VarSrc,MATCH($A552,VarKey,0))</f>
        <v/>
      </c>
      <c r="K552" s="11">
        <f>CodePrefix&amp;$A552&amp;IF($C552="","","."&amp;$C552&amp;"."&amp;$B552)&amp;INDEX(VarEnd,MATCH($A552,VarKey,0))&amp;K$5</f>
        <v/>
      </c>
      <c r="L552" s="15">
        <f>L$297*$D552</f>
        <v/>
      </c>
      <c r="M552" s="16">
        <f>M$297*$D552</f>
        <v/>
      </c>
      <c r="N552" s="16">
        <f>N$297*$D552</f>
        <v/>
      </c>
      <c r="O552" s="16">
        <f>O$297*$D552</f>
        <v/>
      </c>
      <c r="P552" s="16">
        <f>P$297*$D552</f>
        <v/>
      </c>
      <c r="Q552" s="16">
        <f>Q$297*$D552</f>
        <v/>
      </c>
      <c r="R552" s="16">
        <f>R$297*$D552</f>
        <v/>
      </c>
      <c r="S552" s="16">
        <f>S$297*$D552</f>
        <v/>
      </c>
      <c r="T552" s="16">
        <f>T$297*$D552</f>
        <v/>
      </c>
      <c r="U552" s="16">
        <f>U$297*$D552</f>
        <v/>
      </c>
      <c r="V552" s="16">
        <f>V$297*$D552</f>
        <v/>
      </c>
      <c r="W552" s="16">
        <f>W$297*$D552</f>
        <v/>
      </c>
      <c r="X552" s="16">
        <f>X$297*$D552</f>
        <v/>
      </c>
      <c r="Y552" s="16">
        <f>Y$297*$D552</f>
        <v/>
      </c>
      <c r="Z552" s="16">
        <f>Z$297*$D552</f>
        <v/>
      </c>
      <c r="AA552" s="16">
        <f>AA$297*$D552</f>
        <v/>
      </c>
      <c r="AB552" s="16">
        <f>AB$297*$D552</f>
        <v/>
      </c>
      <c r="AC552" s="16">
        <f>AC$297*$D552</f>
        <v/>
      </c>
      <c r="AD552" s="16">
        <f>AD$297*$D552</f>
        <v/>
      </c>
      <c r="AF552" s="11">
        <f>CodePrefix&amp;$A552&amp;IF($C552="","","."&amp;$C552&amp;"."&amp;$B552)&amp;INDEX(VarEnd,MATCH($A552,VarKey,0))&amp;AF$5</f>
        <v/>
      </c>
      <c r="AG552" s="15">
        <f>AG$297*$D552</f>
        <v/>
      </c>
      <c r="AH552" s="16">
        <f>AH$297*$D552</f>
        <v/>
      </c>
      <c r="AI552" s="16">
        <f>AI$297*$D552</f>
        <v/>
      </c>
      <c r="AJ552" s="16">
        <f>AJ$297*$D552</f>
        <v/>
      </c>
      <c r="AK552" s="16">
        <f>AK$297*$D552</f>
        <v/>
      </c>
      <c r="AL552" s="16">
        <f>AL$297*$D552</f>
        <v/>
      </c>
      <c r="AM552" s="16">
        <f>AM$297*$D552</f>
        <v/>
      </c>
      <c r="AN552" s="16">
        <f>AN$297*$D552</f>
        <v/>
      </c>
      <c r="AO552" s="16">
        <f>AO$297*$D552</f>
        <v/>
      </c>
      <c r="AP552" s="16">
        <f>AP$297*$D552</f>
        <v/>
      </c>
      <c r="AQ552" s="16">
        <f>AQ$297*$D552</f>
        <v/>
      </c>
      <c r="AR552" s="16">
        <f>AR$297*$D552</f>
        <v/>
      </c>
      <c r="AS552" s="16">
        <f>AS$297*$D552</f>
        <v/>
      </c>
      <c r="AT552" s="16">
        <f>AT$297*$D552</f>
        <v/>
      </c>
      <c r="AU552" s="16">
        <f>AU$297*$D552</f>
        <v/>
      </c>
      <c r="AV552" s="16">
        <f>AV$297*$D552</f>
        <v/>
      </c>
      <c r="AW552" s="16">
        <f>AW$297*$D552</f>
        <v/>
      </c>
      <c r="AX552" s="16">
        <f>AX$297*$D552</f>
        <v/>
      </c>
      <c r="AY552" s="16">
        <f>AY$297*$D552</f>
        <v/>
      </c>
    </row>
    <row r="553" hidden="1" outlineLevel="1">
      <c r="A553" s="14" t="inlineStr">
        <is>
          <t>shk</t>
        </is>
      </c>
      <c r="B553" s="14" t="inlineStr">
        <is>
          <t>wnd</t>
        </is>
      </c>
      <c r="C553" s="14" t="inlineStr">
        <is>
          <t>pow</t>
        </is>
      </c>
      <c r="D553" s="41">
        <f>INDEX(Inputs_power!$Z$5:$Z$13,MATCH($B553,Inputs_power!$A$5:$A$13,0))</f>
        <v/>
      </c>
      <c r="E553" s="41">
        <f>INDEX(Inputs_power!$AQ$5:$AQ$13,MATCH($B553,Inputs_power!$A$5:$A$13,0))</f>
        <v/>
      </c>
      <c r="F553" s="36" t="n"/>
      <c r="G553" s="36" t="n"/>
      <c r="H553" s="14">
        <f>INDEX(VarLab,MATCH($A553,VarKey,0))&amp;INDEX(MemLab,MATCH($C553&amp;"|"&amp;$B553,MemKey,0))</f>
        <v/>
      </c>
      <c r="I553" s="14">
        <f>INDEX(VarUnit,MATCH($A553,VarKey,0))</f>
        <v/>
      </c>
      <c r="J553" s="14">
        <f>INDEX(VarSrc,MATCH($A553,VarKey,0))</f>
        <v/>
      </c>
      <c r="K553" s="11">
        <f>CodePrefix&amp;$A553&amp;IF($C553="","","."&amp;$C553&amp;"."&amp;$B553)&amp;INDEX(VarEnd,MATCH($A553,VarKey,0))&amp;K$5</f>
        <v/>
      </c>
      <c r="L553" s="15">
        <f>L$297*$D553</f>
        <v/>
      </c>
      <c r="M553" s="16">
        <f>M$297*$D553</f>
        <v/>
      </c>
      <c r="N553" s="16">
        <f>N$297*$D553</f>
        <v/>
      </c>
      <c r="O553" s="16">
        <f>O$297*$D553</f>
        <v/>
      </c>
      <c r="P553" s="16">
        <f>P$297*$D553</f>
        <v/>
      </c>
      <c r="Q553" s="16">
        <f>Q$297*$D553</f>
        <v/>
      </c>
      <c r="R553" s="16">
        <f>R$297*$D553</f>
        <v/>
      </c>
      <c r="S553" s="16">
        <f>S$297*$D553</f>
        <v/>
      </c>
      <c r="T553" s="16">
        <f>T$297*$D553</f>
        <v/>
      </c>
      <c r="U553" s="16">
        <f>U$297*$D553</f>
        <v/>
      </c>
      <c r="V553" s="16">
        <f>V$297*$D553</f>
        <v/>
      </c>
      <c r="W553" s="16">
        <f>W$297*$D553</f>
        <v/>
      </c>
      <c r="X553" s="16">
        <f>X$297*$D553</f>
        <v/>
      </c>
      <c r="Y553" s="16">
        <f>Y$297*$D553</f>
        <v/>
      </c>
      <c r="Z553" s="16">
        <f>Z$297*$D553</f>
        <v/>
      </c>
      <c r="AA553" s="16">
        <f>AA$297*$D553</f>
        <v/>
      </c>
      <c r="AB553" s="16">
        <f>AB$297*$D553</f>
        <v/>
      </c>
      <c r="AC553" s="16">
        <f>AC$297*$D553</f>
        <v/>
      </c>
      <c r="AD553" s="16">
        <f>AD$297*$D553</f>
        <v/>
      </c>
      <c r="AF553" s="11">
        <f>CodePrefix&amp;$A553&amp;IF($C553="","","."&amp;$C553&amp;"."&amp;$B553)&amp;INDEX(VarEnd,MATCH($A553,VarKey,0))&amp;AF$5</f>
        <v/>
      </c>
      <c r="AG553" s="15">
        <f>AG$297*$D553</f>
        <v/>
      </c>
      <c r="AH553" s="16">
        <f>AH$297*$D553</f>
        <v/>
      </c>
      <c r="AI553" s="16">
        <f>AI$297*$D553</f>
        <v/>
      </c>
      <c r="AJ553" s="16">
        <f>AJ$297*$D553</f>
        <v/>
      </c>
      <c r="AK553" s="16">
        <f>AK$297*$D553</f>
        <v/>
      </c>
      <c r="AL553" s="16">
        <f>AL$297*$D553</f>
        <v/>
      </c>
      <c r="AM553" s="16">
        <f>AM$297*$D553</f>
        <v/>
      </c>
      <c r="AN553" s="16">
        <f>AN$297*$D553</f>
        <v/>
      </c>
      <c r="AO553" s="16">
        <f>AO$297*$D553</f>
        <v/>
      </c>
      <c r="AP553" s="16">
        <f>AP$297*$D553</f>
        <v/>
      </c>
      <c r="AQ553" s="16">
        <f>AQ$297*$D553</f>
        <v/>
      </c>
      <c r="AR553" s="16">
        <f>AR$297*$D553</f>
        <v/>
      </c>
      <c r="AS553" s="16">
        <f>AS$297*$D553</f>
        <v/>
      </c>
      <c r="AT553" s="16">
        <f>AT$297*$D553</f>
        <v/>
      </c>
      <c r="AU553" s="16">
        <f>AU$297*$D553</f>
        <v/>
      </c>
      <c r="AV553" s="16">
        <f>AV$297*$D553</f>
        <v/>
      </c>
      <c r="AW553" s="16">
        <f>AW$297*$D553</f>
        <v/>
      </c>
      <c r="AX553" s="16">
        <f>AX$297*$D553</f>
        <v/>
      </c>
      <c r="AY553" s="16">
        <f>AY$297*$D553</f>
        <v/>
      </c>
    </row>
    <row r="554" hidden="1" outlineLevel="1">
      <c r="A554" s="14" t="inlineStr">
        <is>
          <t>shk</t>
        </is>
      </c>
      <c r="B554" s="14" t="inlineStr">
        <is>
          <t>sol</t>
        </is>
      </c>
      <c r="C554" s="14" t="inlineStr">
        <is>
          <t>pow</t>
        </is>
      </c>
      <c r="D554" s="41">
        <f>INDEX(Inputs_power!$Z$5:$Z$13,MATCH($B554,Inputs_power!$A$5:$A$13,0))</f>
        <v/>
      </c>
      <c r="E554" s="41">
        <f>INDEX(Inputs_power!$AQ$5:$AQ$13,MATCH($B554,Inputs_power!$A$5:$A$13,0))</f>
        <v/>
      </c>
      <c r="F554" s="36" t="n"/>
      <c r="G554" s="36" t="n"/>
      <c r="H554" s="14">
        <f>INDEX(VarLab,MATCH($A554,VarKey,0))&amp;INDEX(MemLab,MATCH($C554&amp;"|"&amp;$B554,MemKey,0))</f>
        <v/>
      </c>
      <c r="I554" s="14">
        <f>INDEX(VarUnit,MATCH($A554,VarKey,0))</f>
        <v/>
      </c>
      <c r="J554" s="14">
        <f>INDEX(VarSrc,MATCH($A554,VarKey,0))</f>
        <v/>
      </c>
      <c r="K554" s="11">
        <f>CodePrefix&amp;$A554&amp;IF($C554="","","."&amp;$C554&amp;"."&amp;$B554)&amp;INDEX(VarEnd,MATCH($A554,VarKey,0))&amp;K$5</f>
        <v/>
      </c>
      <c r="L554" s="15">
        <f>L$297*$D554</f>
        <v/>
      </c>
      <c r="M554" s="16">
        <f>M$297*$D554</f>
        <v/>
      </c>
      <c r="N554" s="16">
        <f>N$297*$D554</f>
        <v/>
      </c>
      <c r="O554" s="16">
        <f>O$297*$D554</f>
        <v/>
      </c>
      <c r="P554" s="16">
        <f>P$297*$D554</f>
        <v/>
      </c>
      <c r="Q554" s="16">
        <f>Q$297*$D554</f>
        <v/>
      </c>
      <c r="R554" s="16">
        <f>R$297*$D554</f>
        <v/>
      </c>
      <c r="S554" s="16">
        <f>S$297*$D554</f>
        <v/>
      </c>
      <c r="T554" s="16">
        <f>T$297*$D554</f>
        <v/>
      </c>
      <c r="U554" s="16">
        <f>U$297*$D554</f>
        <v/>
      </c>
      <c r="V554" s="16">
        <f>V$297*$D554</f>
        <v/>
      </c>
      <c r="W554" s="16">
        <f>W$297*$D554</f>
        <v/>
      </c>
      <c r="X554" s="16">
        <f>X$297*$D554</f>
        <v/>
      </c>
      <c r="Y554" s="16">
        <f>Y$297*$D554</f>
        <v/>
      </c>
      <c r="Z554" s="16">
        <f>Z$297*$D554</f>
        <v/>
      </c>
      <c r="AA554" s="16">
        <f>AA$297*$D554</f>
        <v/>
      </c>
      <c r="AB554" s="16">
        <f>AB$297*$D554</f>
        <v/>
      </c>
      <c r="AC554" s="16">
        <f>AC$297*$D554</f>
        <v/>
      </c>
      <c r="AD554" s="16">
        <f>AD$297*$D554</f>
        <v/>
      </c>
      <c r="AF554" s="11">
        <f>CodePrefix&amp;$A554&amp;IF($C554="","","."&amp;$C554&amp;"."&amp;$B554)&amp;INDEX(VarEnd,MATCH($A554,VarKey,0))&amp;AF$5</f>
        <v/>
      </c>
      <c r="AG554" s="15">
        <f>AG$297*$D554</f>
        <v/>
      </c>
      <c r="AH554" s="16">
        <f>AH$297*$D554</f>
        <v/>
      </c>
      <c r="AI554" s="16">
        <f>AI$297*$D554</f>
        <v/>
      </c>
      <c r="AJ554" s="16">
        <f>AJ$297*$D554</f>
        <v/>
      </c>
      <c r="AK554" s="16">
        <f>AK$297*$D554</f>
        <v/>
      </c>
      <c r="AL554" s="16">
        <f>AL$297*$D554</f>
        <v/>
      </c>
      <c r="AM554" s="16">
        <f>AM$297*$D554</f>
        <v/>
      </c>
      <c r="AN554" s="16">
        <f>AN$297*$D554</f>
        <v/>
      </c>
      <c r="AO554" s="16">
        <f>AO$297*$D554</f>
        <v/>
      </c>
      <c r="AP554" s="16">
        <f>AP$297*$D554</f>
        <v/>
      </c>
      <c r="AQ554" s="16">
        <f>AQ$297*$D554</f>
        <v/>
      </c>
      <c r="AR554" s="16">
        <f>AR$297*$D554</f>
        <v/>
      </c>
      <c r="AS554" s="16">
        <f>AS$297*$D554</f>
        <v/>
      </c>
      <c r="AT554" s="16">
        <f>AT$297*$D554</f>
        <v/>
      </c>
      <c r="AU554" s="16">
        <f>AU$297*$D554</f>
        <v/>
      </c>
      <c r="AV554" s="16">
        <f>AV$297*$D554</f>
        <v/>
      </c>
      <c r="AW554" s="16">
        <f>AW$297*$D554</f>
        <v/>
      </c>
      <c r="AX554" s="16">
        <f>AX$297*$D554</f>
        <v/>
      </c>
      <c r="AY554" s="16">
        <f>AY$297*$D554</f>
        <v/>
      </c>
    </row>
    <row r="555" hidden="1" outlineLevel="1">
      <c r="A555" s="14" t="inlineStr">
        <is>
          <t>shk</t>
        </is>
      </c>
      <c r="B555" s="14" t="inlineStr">
        <is>
          <t>hyd</t>
        </is>
      </c>
      <c r="C555" s="14" t="inlineStr">
        <is>
          <t>pow</t>
        </is>
      </c>
      <c r="D555" s="41">
        <f>INDEX(Inputs_power!$Z$5:$Z$13,MATCH($B555,Inputs_power!$A$5:$A$13,0))</f>
        <v/>
      </c>
      <c r="E555" s="41">
        <f>INDEX(Inputs_power!$AQ$5:$AQ$13,MATCH($B555,Inputs_power!$A$5:$A$13,0))</f>
        <v/>
      </c>
      <c r="F555" s="36" t="n"/>
      <c r="G555" s="36" t="n"/>
      <c r="H555" s="14">
        <f>INDEX(VarLab,MATCH($A555,VarKey,0))&amp;INDEX(MemLab,MATCH($C555&amp;"|"&amp;$B555,MemKey,0))</f>
        <v/>
      </c>
      <c r="I555" s="14">
        <f>INDEX(VarUnit,MATCH($A555,VarKey,0))</f>
        <v/>
      </c>
      <c r="J555" s="14">
        <f>INDEX(VarSrc,MATCH($A555,VarKey,0))</f>
        <v/>
      </c>
      <c r="K555" s="11">
        <f>CodePrefix&amp;$A555&amp;IF($C555="","","."&amp;$C555&amp;"."&amp;$B555)&amp;INDEX(VarEnd,MATCH($A555,VarKey,0))&amp;K$5</f>
        <v/>
      </c>
      <c r="L555" s="15">
        <f>L$297*$D555</f>
        <v/>
      </c>
      <c r="M555" s="16">
        <f>M$297*$D555</f>
        <v/>
      </c>
      <c r="N555" s="16">
        <f>N$297*$D555</f>
        <v/>
      </c>
      <c r="O555" s="16">
        <f>O$297*$D555</f>
        <v/>
      </c>
      <c r="P555" s="16">
        <f>P$297*$D555</f>
        <v/>
      </c>
      <c r="Q555" s="16">
        <f>Q$297*$D555</f>
        <v/>
      </c>
      <c r="R555" s="16">
        <f>R$297*$D555</f>
        <v/>
      </c>
      <c r="S555" s="16">
        <f>S$297*$D555</f>
        <v/>
      </c>
      <c r="T555" s="16">
        <f>T$297*$D555</f>
        <v/>
      </c>
      <c r="U555" s="16">
        <f>U$297*$D555</f>
        <v/>
      </c>
      <c r="V555" s="16">
        <f>V$297*$D555</f>
        <v/>
      </c>
      <c r="W555" s="16">
        <f>W$297*$D555</f>
        <v/>
      </c>
      <c r="X555" s="16">
        <f>X$297*$D555</f>
        <v/>
      </c>
      <c r="Y555" s="16">
        <f>Y$297*$D555</f>
        <v/>
      </c>
      <c r="Z555" s="16">
        <f>Z$297*$D555</f>
        <v/>
      </c>
      <c r="AA555" s="16">
        <f>AA$297*$D555</f>
        <v/>
      </c>
      <c r="AB555" s="16">
        <f>AB$297*$D555</f>
        <v/>
      </c>
      <c r="AC555" s="16">
        <f>AC$297*$D555</f>
        <v/>
      </c>
      <c r="AD555" s="16">
        <f>AD$297*$D555</f>
        <v/>
      </c>
      <c r="AF555" s="11">
        <f>CodePrefix&amp;$A555&amp;IF($C555="","","."&amp;$C555&amp;"."&amp;$B555)&amp;INDEX(VarEnd,MATCH($A555,VarKey,0))&amp;AF$5</f>
        <v/>
      </c>
      <c r="AG555" s="15">
        <f>AG$297*$D555</f>
        <v/>
      </c>
      <c r="AH555" s="16">
        <f>AH$297*$D555</f>
        <v/>
      </c>
      <c r="AI555" s="16">
        <f>AI$297*$D555</f>
        <v/>
      </c>
      <c r="AJ555" s="16">
        <f>AJ$297*$D555</f>
        <v/>
      </c>
      <c r="AK555" s="16">
        <f>AK$297*$D555</f>
        <v/>
      </c>
      <c r="AL555" s="16">
        <f>AL$297*$D555</f>
        <v/>
      </c>
      <c r="AM555" s="16">
        <f>AM$297*$D555</f>
        <v/>
      </c>
      <c r="AN555" s="16">
        <f>AN$297*$D555</f>
        <v/>
      </c>
      <c r="AO555" s="16">
        <f>AO$297*$D555</f>
        <v/>
      </c>
      <c r="AP555" s="16">
        <f>AP$297*$D555</f>
        <v/>
      </c>
      <c r="AQ555" s="16">
        <f>AQ$297*$D555</f>
        <v/>
      </c>
      <c r="AR555" s="16">
        <f>AR$297*$D555</f>
        <v/>
      </c>
      <c r="AS555" s="16">
        <f>AS$297*$D555</f>
        <v/>
      </c>
      <c r="AT555" s="16">
        <f>AT$297*$D555</f>
        <v/>
      </c>
      <c r="AU555" s="16">
        <f>AU$297*$D555</f>
        <v/>
      </c>
      <c r="AV555" s="16">
        <f>AV$297*$D555</f>
        <v/>
      </c>
      <c r="AW555" s="16">
        <f>AW$297*$D555</f>
        <v/>
      </c>
      <c r="AX555" s="16">
        <f>AX$297*$D555</f>
        <v/>
      </c>
      <c r="AY555" s="16">
        <f>AY$297*$D555</f>
        <v/>
      </c>
    </row>
    <row r="556" hidden="1" outlineLevel="1">
      <c r="A556" s="14" t="inlineStr">
        <is>
          <t>shk</t>
        </is>
      </c>
      <c r="B556" s="14" t="inlineStr">
        <is>
          <t>ore</t>
        </is>
      </c>
      <c r="C556" s="14" t="inlineStr">
        <is>
          <t>pow</t>
        </is>
      </c>
      <c r="D556" s="41">
        <f>INDEX(Inputs_power!$Z$5:$Z$13,MATCH($B556,Inputs_power!$A$5:$A$13,0))</f>
        <v/>
      </c>
      <c r="E556" s="41">
        <f>INDEX(Inputs_power!$AQ$5:$AQ$13,MATCH($B556,Inputs_power!$A$5:$A$13,0))</f>
        <v/>
      </c>
      <c r="F556" s="36" t="n"/>
      <c r="G556" s="36" t="n"/>
      <c r="H556" s="14">
        <f>INDEX(VarLab,MATCH($A556,VarKey,0))&amp;INDEX(MemLab,MATCH($C556&amp;"|"&amp;$B556,MemKey,0))</f>
        <v/>
      </c>
      <c r="I556" s="14">
        <f>INDEX(VarUnit,MATCH($A556,VarKey,0))</f>
        <v/>
      </c>
      <c r="J556" s="14">
        <f>INDEX(VarSrc,MATCH($A556,VarKey,0))</f>
        <v/>
      </c>
      <c r="K556" s="11">
        <f>CodePrefix&amp;$A556&amp;IF($C556="","","."&amp;$C556&amp;"."&amp;$B556)&amp;INDEX(VarEnd,MATCH($A556,VarKey,0))&amp;K$5</f>
        <v/>
      </c>
      <c r="L556" s="15">
        <f>L$297*$D556</f>
        <v/>
      </c>
      <c r="M556" s="16">
        <f>M$297*$D556</f>
        <v/>
      </c>
      <c r="N556" s="16">
        <f>N$297*$D556</f>
        <v/>
      </c>
      <c r="O556" s="16">
        <f>O$297*$D556</f>
        <v/>
      </c>
      <c r="P556" s="16">
        <f>P$297*$D556</f>
        <v/>
      </c>
      <c r="Q556" s="16">
        <f>Q$297*$D556</f>
        <v/>
      </c>
      <c r="R556" s="16">
        <f>R$297*$D556</f>
        <v/>
      </c>
      <c r="S556" s="16">
        <f>S$297*$D556</f>
        <v/>
      </c>
      <c r="T556" s="16">
        <f>T$297*$D556</f>
        <v/>
      </c>
      <c r="U556" s="16">
        <f>U$297*$D556</f>
        <v/>
      </c>
      <c r="V556" s="16">
        <f>V$297*$D556</f>
        <v/>
      </c>
      <c r="W556" s="16">
        <f>W$297*$D556</f>
        <v/>
      </c>
      <c r="X556" s="16">
        <f>X$297*$D556</f>
        <v/>
      </c>
      <c r="Y556" s="16">
        <f>Y$297*$D556</f>
        <v/>
      </c>
      <c r="Z556" s="16">
        <f>Z$297*$D556</f>
        <v/>
      </c>
      <c r="AA556" s="16">
        <f>AA$297*$D556</f>
        <v/>
      </c>
      <c r="AB556" s="16">
        <f>AB$297*$D556</f>
        <v/>
      </c>
      <c r="AC556" s="16">
        <f>AC$297*$D556</f>
        <v/>
      </c>
      <c r="AD556" s="16">
        <f>AD$297*$D556</f>
        <v/>
      </c>
      <c r="AF556" s="11">
        <f>CodePrefix&amp;$A556&amp;IF($C556="","","."&amp;$C556&amp;"."&amp;$B556)&amp;INDEX(VarEnd,MATCH($A556,VarKey,0))&amp;AF$5</f>
        <v/>
      </c>
      <c r="AG556" s="15">
        <f>AG$297*$D556</f>
        <v/>
      </c>
      <c r="AH556" s="16">
        <f>AH$297*$D556</f>
        <v/>
      </c>
      <c r="AI556" s="16">
        <f>AI$297*$D556</f>
        <v/>
      </c>
      <c r="AJ556" s="16">
        <f>AJ$297*$D556</f>
        <v/>
      </c>
      <c r="AK556" s="16">
        <f>AK$297*$D556</f>
        <v/>
      </c>
      <c r="AL556" s="16">
        <f>AL$297*$D556</f>
        <v/>
      </c>
      <c r="AM556" s="16">
        <f>AM$297*$D556</f>
        <v/>
      </c>
      <c r="AN556" s="16">
        <f>AN$297*$D556</f>
        <v/>
      </c>
      <c r="AO556" s="16">
        <f>AO$297*$D556</f>
        <v/>
      </c>
      <c r="AP556" s="16">
        <f>AP$297*$D556</f>
        <v/>
      </c>
      <c r="AQ556" s="16">
        <f>AQ$297*$D556</f>
        <v/>
      </c>
      <c r="AR556" s="16">
        <f>AR$297*$D556</f>
        <v/>
      </c>
      <c r="AS556" s="16">
        <f>AS$297*$D556</f>
        <v/>
      </c>
      <c r="AT556" s="16">
        <f>AT$297*$D556</f>
        <v/>
      </c>
      <c r="AU556" s="16">
        <f>AU$297*$D556</f>
        <v/>
      </c>
      <c r="AV556" s="16">
        <f>AV$297*$D556</f>
        <v/>
      </c>
      <c r="AW556" s="16">
        <f>AW$297*$D556</f>
        <v/>
      </c>
      <c r="AX556" s="16">
        <f>AX$297*$D556</f>
        <v/>
      </c>
      <c r="AY556" s="16">
        <f>AY$297*$D556</f>
        <v/>
      </c>
    </row>
    <row r="557" hidden="1" outlineLevel="1">
      <c r="A557" s="14" t="inlineStr">
        <is>
          <t>shk</t>
        </is>
      </c>
      <c r="B557" s="14" t="inlineStr">
        <is>
          <t>bio</t>
        </is>
      </c>
      <c r="C557" s="14" t="inlineStr">
        <is>
          <t>pow</t>
        </is>
      </c>
      <c r="D557" s="41">
        <f>INDEX(Inputs_power!$Z$5:$Z$13,MATCH($B557,Inputs_power!$A$5:$A$13,0))</f>
        <v/>
      </c>
      <c r="E557" s="41">
        <f>INDEX(Inputs_power!$AQ$5:$AQ$13,MATCH($B557,Inputs_power!$A$5:$A$13,0))</f>
        <v/>
      </c>
      <c r="F557" s="36" t="n"/>
      <c r="G557" s="36" t="n"/>
      <c r="H557" s="14">
        <f>INDEX(VarLab,MATCH($A557,VarKey,0))&amp;INDEX(MemLab,MATCH($C557&amp;"|"&amp;$B557,MemKey,0))</f>
        <v/>
      </c>
      <c r="I557" s="14">
        <f>INDEX(VarUnit,MATCH($A557,VarKey,0))</f>
        <v/>
      </c>
      <c r="J557" s="14">
        <f>INDEX(VarSrc,MATCH($A557,VarKey,0))</f>
        <v/>
      </c>
      <c r="K557" s="11">
        <f>CodePrefix&amp;$A557&amp;IF($C557="","","."&amp;$C557&amp;"."&amp;$B557)&amp;INDEX(VarEnd,MATCH($A557,VarKey,0))&amp;K$5</f>
        <v/>
      </c>
      <c r="L557" s="15">
        <f>L$297*$D557</f>
        <v/>
      </c>
      <c r="M557" s="16">
        <f>M$297*$D557</f>
        <v/>
      </c>
      <c r="N557" s="16">
        <f>N$297*$D557</f>
        <v/>
      </c>
      <c r="O557" s="16">
        <f>O$297*$D557</f>
        <v/>
      </c>
      <c r="P557" s="16">
        <f>P$297*$D557</f>
        <v/>
      </c>
      <c r="Q557" s="16">
        <f>Q$297*$D557</f>
        <v/>
      </c>
      <c r="R557" s="16">
        <f>R$297*$D557</f>
        <v/>
      </c>
      <c r="S557" s="16">
        <f>S$297*$D557</f>
        <v/>
      </c>
      <c r="T557" s="16">
        <f>T$297*$D557</f>
        <v/>
      </c>
      <c r="U557" s="16">
        <f>U$297*$D557</f>
        <v/>
      </c>
      <c r="V557" s="16">
        <f>V$297*$D557</f>
        <v/>
      </c>
      <c r="W557" s="16">
        <f>W$297*$D557</f>
        <v/>
      </c>
      <c r="X557" s="16">
        <f>X$297*$D557</f>
        <v/>
      </c>
      <c r="Y557" s="16">
        <f>Y$297*$D557</f>
        <v/>
      </c>
      <c r="Z557" s="16">
        <f>Z$297*$D557</f>
        <v/>
      </c>
      <c r="AA557" s="16">
        <f>AA$297*$D557</f>
        <v/>
      </c>
      <c r="AB557" s="16">
        <f>AB$297*$D557</f>
        <v/>
      </c>
      <c r="AC557" s="16">
        <f>AC$297*$D557</f>
        <v/>
      </c>
      <c r="AD557" s="16">
        <f>AD$297*$D557</f>
        <v/>
      </c>
      <c r="AF557" s="11">
        <f>CodePrefix&amp;$A557&amp;IF($C557="","","."&amp;$C557&amp;"."&amp;$B557)&amp;INDEX(VarEnd,MATCH($A557,VarKey,0))&amp;AF$5</f>
        <v/>
      </c>
      <c r="AG557" s="15">
        <f>AG$297*$D557</f>
        <v/>
      </c>
      <c r="AH557" s="16">
        <f>AH$297*$D557</f>
        <v/>
      </c>
      <c r="AI557" s="16">
        <f>AI$297*$D557</f>
        <v/>
      </c>
      <c r="AJ557" s="16">
        <f>AJ$297*$D557</f>
        <v/>
      </c>
      <c r="AK557" s="16">
        <f>AK$297*$D557</f>
        <v/>
      </c>
      <c r="AL557" s="16">
        <f>AL$297*$D557</f>
        <v/>
      </c>
      <c r="AM557" s="16">
        <f>AM$297*$D557</f>
        <v/>
      </c>
      <c r="AN557" s="16">
        <f>AN$297*$D557</f>
        <v/>
      </c>
      <c r="AO557" s="16">
        <f>AO$297*$D557</f>
        <v/>
      </c>
      <c r="AP557" s="16">
        <f>AP$297*$D557</f>
        <v/>
      </c>
      <c r="AQ557" s="16">
        <f>AQ$297*$D557</f>
        <v/>
      </c>
      <c r="AR557" s="16">
        <f>AR$297*$D557</f>
        <v/>
      </c>
      <c r="AS557" s="16">
        <f>AS$297*$D557</f>
        <v/>
      </c>
      <c r="AT557" s="16">
        <f>AT$297*$D557</f>
        <v/>
      </c>
      <c r="AU557" s="16">
        <f>AU$297*$D557</f>
        <v/>
      </c>
      <c r="AV557" s="16">
        <f>AV$297*$D557</f>
        <v/>
      </c>
      <c r="AW557" s="16">
        <f>AW$297*$D557</f>
        <v/>
      </c>
      <c r="AX557" s="16">
        <f>AX$297*$D557</f>
        <v/>
      </c>
      <c r="AY557" s="16">
        <f>AY$297*$D557</f>
        <v/>
      </c>
    </row>
    <row r="558" hidden="1" outlineLevel="1"/>
    <row r="559" hidden="1" outlineLevel="1">
      <c r="A559" s="14" t="inlineStr">
        <is>
          <t>reb</t>
        </is>
      </c>
      <c r="B559" s="14" t="inlineStr"/>
      <c r="C559" s="14" t="inlineStr"/>
      <c r="D559" s="36" t="n"/>
      <c r="E559" s="36" t="n"/>
      <c r="F559" s="36" t="n"/>
      <c r="G559" s="36" t="n"/>
      <c r="H559" s="14">
        <f>INDEX(VarLab,MATCH($A559,VarKey,0))&amp;INDEX(MemLab,MATCH($C559&amp;"|"&amp;$B559,MemKey,0))</f>
        <v/>
      </c>
      <c r="I559" s="14">
        <f>INDEX(VarUnit,MATCH($A559,VarKey,0))</f>
        <v/>
      </c>
      <c r="J559" s="14">
        <f>INDEX(VarSrc,MATCH($A559,VarKey,0))</f>
        <v/>
      </c>
      <c r="K559" s="11">
        <f>CodePrefix&amp;$A559&amp;IF($C559="","","."&amp;$C559&amp;"."&amp;$B559)&amp;INDEX(VarEnd,MATCH($A559,VarKey,0))&amp;K$5</f>
        <v/>
      </c>
      <c r="L559" s="15">
        <f>0</f>
        <v/>
      </c>
      <c r="M559" s="16">
        <f>-SUMPRODUCT(M$549:M$557,$E$549:$E$557)</f>
        <v/>
      </c>
      <c r="N559" s="16">
        <f>-SUMPRODUCT(N$549:N$557,$E$549:$E$557)</f>
        <v/>
      </c>
      <c r="O559" s="16">
        <f>-SUMPRODUCT(O$549:O$557,$E$549:$E$557)</f>
        <v/>
      </c>
      <c r="P559" s="16">
        <f>-SUMPRODUCT(P$549:P$557,$E$549:$E$557)</f>
        <v/>
      </c>
      <c r="Q559" s="16">
        <f>-SUMPRODUCT(Q$549:Q$557,$E$549:$E$557)</f>
        <v/>
      </c>
      <c r="R559" s="16">
        <f>-SUMPRODUCT(R$549:R$557,$E$549:$E$557)</f>
        <v/>
      </c>
      <c r="S559" s="16">
        <f>-SUMPRODUCT(S$549:S$557,$E$549:$E$557)</f>
        <v/>
      </c>
      <c r="T559" s="16">
        <f>-SUMPRODUCT(T$549:T$557,$E$549:$E$557)</f>
        <v/>
      </c>
      <c r="U559" s="16">
        <f>-SUMPRODUCT(U$549:U$557,$E$549:$E$557)</f>
        <v/>
      </c>
      <c r="V559" s="16">
        <f>-SUMPRODUCT(V$549:V$557,$E$549:$E$557)</f>
        <v/>
      </c>
      <c r="W559" s="16">
        <f>-SUMPRODUCT(W$549:W$557,$E$549:$E$557)</f>
        <v/>
      </c>
      <c r="X559" s="16">
        <f>-SUMPRODUCT(X$549:X$557,$E$549:$E$557)</f>
        <v/>
      </c>
      <c r="Y559" s="16">
        <f>-SUMPRODUCT(Y$549:Y$557,$E$549:$E$557)</f>
        <v/>
      </c>
      <c r="Z559" s="16">
        <f>-SUMPRODUCT(Z$549:Z$557,$E$549:$E$557)</f>
        <v/>
      </c>
      <c r="AA559" s="16">
        <f>-SUMPRODUCT(AA$549:AA$557,$E$549:$E$557)</f>
        <v/>
      </c>
      <c r="AB559" s="16">
        <f>-SUMPRODUCT(AB$549:AB$557,$E$549:$E$557)</f>
        <v/>
      </c>
      <c r="AC559" s="16">
        <f>-SUMPRODUCT(AC$549:AC$557,$E$549:$E$557)</f>
        <v/>
      </c>
      <c r="AD559" s="16">
        <f>-SUMPRODUCT(AD$549:AD$557,$E$549:$E$557)</f>
        <v/>
      </c>
      <c r="AF559" s="11">
        <f>CodePrefix&amp;$A559&amp;IF($C559="","","."&amp;$C559&amp;"."&amp;$B559)&amp;INDEX(VarEnd,MATCH($A559,VarKey,0))&amp;AF$5</f>
        <v/>
      </c>
      <c r="AG559" s="15">
        <f>0</f>
        <v/>
      </c>
      <c r="AH559" s="16">
        <f>-SUMPRODUCT(AH$549:AH$557,$E$549:$E$557)</f>
        <v/>
      </c>
      <c r="AI559" s="16">
        <f>-SUMPRODUCT(AI$549:AI$557,$E$549:$E$557)</f>
        <v/>
      </c>
      <c r="AJ559" s="16">
        <f>-SUMPRODUCT(AJ$549:AJ$557,$E$549:$E$557)</f>
        <v/>
      </c>
      <c r="AK559" s="16">
        <f>-SUMPRODUCT(AK$549:AK$557,$E$549:$E$557)</f>
        <v/>
      </c>
      <c r="AL559" s="16">
        <f>-SUMPRODUCT(AL$549:AL$557,$E$549:$E$557)</f>
        <v/>
      </c>
      <c r="AM559" s="16">
        <f>-SUMPRODUCT(AM$549:AM$557,$E$549:$E$557)</f>
        <v/>
      </c>
      <c r="AN559" s="16">
        <f>-SUMPRODUCT(AN$549:AN$557,$E$549:$E$557)</f>
        <v/>
      </c>
      <c r="AO559" s="16">
        <f>-SUMPRODUCT(AO$549:AO$557,$E$549:$E$557)</f>
        <v/>
      </c>
      <c r="AP559" s="16">
        <f>-SUMPRODUCT(AP$549:AP$557,$E$549:$E$557)</f>
        <v/>
      </c>
      <c r="AQ559" s="16">
        <f>-SUMPRODUCT(AQ$549:AQ$557,$E$549:$E$557)</f>
        <v/>
      </c>
      <c r="AR559" s="16">
        <f>-SUMPRODUCT(AR$549:AR$557,$E$549:$E$557)</f>
        <v/>
      </c>
      <c r="AS559" s="16">
        <f>-SUMPRODUCT(AS$549:AS$557,$E$549:$E$557)</f>
        <v/>
      </c>
      <c r="AT559" s="16">
        <f>-SUMPRODUCT(AT$549:AT$557,$E$549:$E$557)</f>
        <v/>
      </c>
      <c r="AU559" s="16">
        <f>-SUMPRODUCT(AU$549:AU$557,$E$549:$E$557)</f>
        <v/>
      </c>
      <c r="AV559" s="16">
        <f>-SUMPRODUCT(AV$549:AV$557,$E$549:$E$557)</f>
        <v/>
      </c>
      <c r="AW559" s="16">
        <f>-SUMPRODUCT(AW$549:AW$557,$E$549:$E$557)</f>
        <v/>
      </c>
      <c r="AX559" s="16">
        <f>-SUMPRODUCT(AX$549:AX$557,$E$549:$E$557)</f>
        <v/>
      </c>
      <c r="AY559" s="16">
        <f>-SUMPRODUCT(AY$549:AY$557,$E$549:$E$557)</f>
        <v/>
      </c>
    </row>
    <row r="560" hidden="1" outlineLevel="1"/>
    <row r="561" hidden="1" outlineLevel="1">
      <c r="A561" s="14" t="inlineStr">
        <is>
          <t>tvc</t>
        </is>
      </c>
      <c r="B561" s="14" t="inlineStr">
        <is>
          <t>coa</t>
        </is>
      </c>
      <c r="C561" s="14" t="inlineStr">
        <is>
          <t>pow</t>
        </is>
      </c>
      <c r="D561" s="36" t="n"/>
      <c r="E561" s="36" t="n"/>
      <c r="F561" s="36" t="n"/>
      <c r="G561" s="36" t="n"/>
      <c r="H561" s="14">
        <f>INDEX(VarLab,MATCH($A561,VarKey,0))&amp;INDEX(MemLab,MATCH($C561&amp;"|"&amp;$B561,MemKey,0))</f>
        <v/>
      </c>
      <c r="I561" s="14">
        <f>INDEX(VarUnit,MATCH($A561,VarKey,0))</f>
        <v/>
      </c>
      <c r="J561" s="14">
        <f>INDEX(VarSrc,MATCH($A561,VarKey,0))</f>
        <v/>
      </c>
      <c r="K561" s="11">
        <f>CodePrefix&amp;$A561&amp;IF($C561="","","."&amp;$C561&amp;"."&amp;$B561)&amp;INDEX(VarEnd,MATCH($A561,VarKey,0))&amp;K$5</f>
        <v/>
      </c>
      <c r="L561" s="15">
        <f>L529+L539+L549+L$559</f>
        <v/>
      </c>
      <c r="M561" s="16">
        <f>M529+M539+M549+M$559</f>
        <v/>
      </c>
      <c r="N561" s="16">
        <f>N529+N539+N549+N$559</f>
        <v/>
      </c>
      <c r="O561" s="16">
        <f>O529+O539+O549+O$559</f>
        <v/>
      </c>
      <c r="P561" s="16">
        <f>P529+P539+P549+P$559</f>
        <v/>
      </c>
      <c r="Q561" s="16">
        <f>Q529+Q539+Q549+Q$559</f>
        <v/>
      </c>
      <c r="R561" s="16">
        <f>R529+R539+R549+R$559</f>
        <v/>
      </c>
      <c r="S561" s="16">
        <f>S529+S539+S549+S$559</f>
        <v/>
      </c>
      <c r="T561" s="16">
        <f>T529+T539+T549+T$559</f>
        <v/>
      </c>
      <c r="U561" s="16">
        <f>U529+U539+U549+U$559</f>
        <v/>
      </c>
      <c r="V561" s="16">
        <f>V529+V539+V549+V$559</f>
        <v/>
      </c>
      <c r="W561" s="16">
        <f>W529+W539+W549+W$559</f>
        <v/>
      </c>
      <c r="X561" s="16">
        <f>X529+X539+X549+X$559</f>
        <v/>
      </c>
      <c r="Y561" s="16">
        <f>Y529+Y539+Y549+Y$559</f>
        <v/>
      </c>
      <c r="Z561" s="16">
        <f>Z529+Z539+Z549+Z$559</f>
        <v/>
      </c>
      <c r="AA561" s="16">
        <f>AA529+AA539+AA549+AA$559</f>
        <v/>
      </c>
      <c r="AB561" s="16">
        <f>AB529+AB539+AB549+AB$559</f>
        <v/>
      </c>
      <c r="AC561" s="16">
        <f>AC529+AC539+AC549+AC$559</f>
        <v/>
      </c>
      <c r="AD561" s="16">
        <f>AD529+AD539+AD549+AD$559</f>
        <v/>
      </c>
      <c r="AF561" s="11">
        <f>CodePrefix&amp;$A561&amp;IF($C561="","","."&amp;$C561&amp;"."&amp;$B561)&amp;INDEX(VarEnd,MATCH($A561,VarKey,0))&amp;AF$5</f>
        <v/>
      </c>
      <c r="AG561" s="15">
        <f>AG529+AG539+AG549+AG$559</f>
        <v/>
      </c>
      <c r="AH561" s="16">
        <f>AH529+AH539+AH549+AH$559</f>
        <v/>
      </c>
      <c r="AI561" s="16">
        <f>AI529+AI539+AI549+AI$559</f>
        <v/>
      </c>
      <c r="AJ561" s="16">
        <f>AJ529+AJ539+AJ549+AJ$559</f>
        <v/>
      </c>
      <c r="AK561" s="16">
        <f>AK529+AK539+AK549+AK$559</f>
        <v/>
      </c>
      <c r="AL561" s="16">
        <f>AL529+AL539+AL549+AL$559</f>
        <v/>
      </c>
      <c r="AM561" s="16">
        <f>AM529+AM539+AM549+AM$559</f>
        <v/>
      </c>
      <c r="AN561" s="16">
        <f>AN529+AN539+AN549+AN$559</f>
        <v/>
      </c>
      <c r="AO561" s="16">
        <f>AO529+AO539+AO549+AO$559</f>
        <v/>
      </c>
      <c r="AP561" s="16">
        <f>AP529+AP539+AP549+AP$559</f>
        <v/>
      </c>
      <c r="AQ561" s="16">
        <f>AQ529+AQ539+AQ549+AQ$559</f>
        <v/>
      </c>
      <c r="AR561" s="16">
        <f>AR529+AR539+AR549+AR$559</f>
        <v/>
      </c>
      <c r="AS561" s="16">
        <f>AS529+AS539+AS549+AS$559</f>
        <v/>
      </c>
      <c r="AT561" s="16">
        <f>AT529+AT539+AT549+AT$559</f>
        <v/>
      </c>
      <c r="AU561" s="16">
        <f>AU529+AU539+AU549+AU$559</f>
        <v/>
      </c>
      <c r="AV561" s="16">
        <f>AV529+AV539+AV549+AV$559</f>
        <v/>
      </c>
      <c r="AW561" s="16">
        <f>AW529+AW539+AW549+AW$559</f>
        <v/>
      </c>
      <c r="AX561" s="16">
        <f>AX529+AX539+AX549+AX$559</f>
        <v/>
      </c>
      <c r="AY561" s="16">
        <f>AY529+AY539+AY549+AY$559</f>
        <v/>
      </c>
    </row>
    <row r="562" hidden="1" outlineLevel="1">
      <c r="A562" s="14" t="inlineStr">
        <is>
          <t>tvc</t>
        </is>
      </c>
      <c r="B562" s="14" t="inlineStr">
        <is>
          <t>nga</t>
        </is>
      </c>
      <c r="C562" s="14" t="inlineStr">
        <is>
          <t>pow</t>
        </is>
      </c>
      <c r="D562" s="36" t="n"/>
      <c r="E562" s="36" t="n"/>
      <c r="F562" s="36" t="n"/>
      <c r="G562" s="36" t="n"/>
      <c r="H562" s="14">
        <f>INDEX(VarLab,MATCH($A562,VarKey,0))&amp;INDEX(MemLab,MATCH($C562&amp;"|"&amp;$B562,MemKey,0))</f>
        <v/>
      </c>
      <c r="I562" s="14">
        <f>INDEX(VarUnit,MATCH($A562,VarKey,0))</f>
        <v/>
      </c>
      <c r="J562" s="14">
        <f>INDEX(VarSrc,MATCH($A562,VarKey,0))</f>
        <v/>
      </c>
      <c r="K562" s="11">
        <f>CodePrefix&amp;$A562&amp;IF($C562="","","."&amp;$C562&amp;"."&amp;$B562)&amp;INDEX(VarEnd,MATCH($A562,VarKey,0))&amp;K$5</f>
        <v/>
      </c>
      <c r="L562" s="15">
        <f>L530+L540+L550+L$559</f>
        <v/>
      </c>
      <c r="M562" s="16">
        <f>M530+M540+M550+M$559</f>
        <v/>
      </c>
      <c r="N562" s="16">
        <f>N530+N540+N550+N$559</f>
        <v/>
      </c>
      <c r="O562" s="16">
        <f>O530+O540+O550+O$559</f>
        <v/>
      </c>
      <c r="P562" s="16">
        <f>P530+P540+P550+P$559</f>
        <v/>
      </c>
      <c r="Q562" s="16">
        <f>Q530+Q540+Q550+Q$559</f>
        <v/>
      </c>
      <c r="R562" s="16">
        <f>R530+R540+R550+R$559</f>
        <v/>
      </c>
      <c r="S562" s="16">
        <f>S530+S540+S550+S$559</f>
        <v/>
      </c>
      <c r="T562" s="16">
        <f>T530+T540+T550+T$559</f>
        <v/>
      </c>
      <c r="U562" s="16">
        <f>U530+U540+U550+U$559</f>
        <v/>
      </c>
      <c r="V562" s="16">
        <f>V530+V540+V550+V$559</f>
        <v/>
      </c>
      <c r="W562" s="16">
        <f>W530+W540+W550+W$559</f>
        <v/>
      </c>
      <c r="X562" s="16">
        <f>X530+X540+X550+X$559</f>
        <v/>
      </c>
      <c r="Y562" s="16">
        <f>Y530+Y540+Y550+Y$559</f>
        <v/>
      </c>
      <c r="Z562" s="16">
        <f>Z530+Z540+Z550+Z$559</f>
        <v/>
      </c>
      <c r="AA562" s="16">
        <f>AA530+AA540+AA550+AA$559</f>
        <v/>
      </c>
      <c r="AB562" s="16">
        <f>AB530+AB540+AB550+AB$559</f>
        <v/>
      </c>
      <c r="AC562" s="16">
        <f>AC530+AC540+AC550+AC$559</f>
        <v/>
      </c>
      <c r="AD562" s="16">
        <f>AD530+AD540+AD550+AD$559</f>
        <v/>
      </c>
      <c r="AF562" s="11">
        <f>CodePrefix&amp;$A562&amp;IF($C562="","","."&amp;$C562&amp;"."&amp;$B562)&amp;INDEX(VarEnd,MATCH($A562,VarKey,0))&amp;AF$5</f>
        <v/>
      </c>
      <c r="AG562" s="15">
        <f>AG530+AG540+AG550+AG$559</f>
        <v/>
      </c>
      <c r="AH562" s="16">
        <f>AH530+AH540+AH550+AH$559</f>
        <v/>
      </c>
      <c r="AI562" s="16">
        <f>AI530+AI540+AI550+AI$559</f>
        <v/>
      </c>
      <c r="AJ562" s="16">
        <f>AJ530+AJ540+AJ550+AJ$559</f>
        <v/>
      </c>
      <c r="AK562" s="16">
        <f>AK530+AK540+AK550+AK$559</f>
        <v/>
      </c>
      <c r="AL562" s="16">
        <f>AL530+AL540+AL550+AL$559</f>
        <v/>
      </c>
      <c r="AM562" s="16">
        <f>AM530+AM540+AM550+AM$559</f>
        <v/>
      </c>
      <c r="AN562" s="16">
        <f>AN530+AN540+AN550+AN$559</f>
        <v/>
      </c>
      <c r="AO562" s="16">
        <f>AO530+AO540+AO550+AO$559</f>
        <v/>
      </c>
      <c r="AP562" s="16">
        <f>AP530+AP540+AP550+AP$559</f>
        <v/>
      </c>
      <c r="AQ562" s="16">
        <f>AQ530+AQ540+AQ550+AQ$559</f>
        <v/>
      </c>
      <c r="AR562" s="16">
        <f>AR530+AR540+AR550+AR$559</f>
        <v/>
      </c>
      <c r="AS562" s="16">
        <f>AS530+AS540+AS550+AS$559</f>
        <v/>
      </c>
      <c r="AT562" s="16">
        <f>AT530+AT540+AT550+AT$559</f>
        <v/>
      </c>
      <c r="AU562" s="16">
        <f>AU530+AU540+AU550+AU$559</f>
        <v/>
      </c>
      <c r="AV562" s="16">
        <f>AV530+AV540+AV550+AV$559</f>
        <v/>
      </c>
      <c r="AW562" s="16">
        <f>AW530+AW540+AW550+AW$559</f>
        <v/>
      </c>
      <c r="AX562" s="16">
        <f>AX530+AX540+AX550+AX$559</f>
        <v/>
      </c>
      <c r="AY562" s="16">
        <f>AY530+AY540+AY550+AY$559</f>
        <v/>
      </c>
    </row>
    <row r="563" hidden="1" outlineLevel="1">
      <c r="A563" s="14" t="inlineStr">
        <is>
          <t>tvc</t>
        </is>
      </c>
      <c r="B563" s="14" t="inlineStr">
        <is>
          <t>oop</t>
        </is>
      </c>
      <c r="C563" s="14" t="inlineStr">
        <is>
          <t>pow</t>
        </is>
      </c>
      <c r="D563" s="36" t="n"/>
      <c r="E563" s="36" t="n"/>
      <c r="F563" s="36" t="n"/>
      <c r="G563" s="36" t="n"/>
      <c r="H563" s="14">
        <f>INDEX(VarLab,MATCH($A563,VarKey,0))&amp;INDEX(MemLab,MATCH($C563&amp;"|"&amp;$B563,MemKey,0))</f>
        <v/>
      </c>
      <c r="I563" s="14">
        <f>INDEX(VarUnit,MATCH($A563,VarKey,0))</f>
        <v/>
      </c>
      <c r="J563" s="14">
        <f>INDEX(VarSrc,MATCH($A563,VarKey,0))</f>
        <v/>
      </c>
      <c r="K563" s="11">
        <f>CodePrefix&amp;$A563&amp;IF($C563="","","."&amp;$C563&amp;"."&amp;$B563)&amp;INDEX(VarEnd,MATCH($A563,VarKey,0))&amp;K$5</f>
        <v/>
      </c>
      <c r="L563" s="15">
        <f>L531+L541+L551+L$559</f>
        <v/>
      </c>
      <c r="M563" s="16">
        <f>M531+M541+M551+M$559</f>
        <v/>
      </c>
      <c r="N563" s="16">
        <f>N531+N541+N551+N$559</f>
        <v/>
      </c>
      <c r="O563" s="16">
        <f>O531+O541+O551+O$559</f>
        <v/>
      </c>
      <c r="P563" s="16">
        <f>P531+P541+P551+P$559</f>
        <v/>
      </c>
      <c r="Q563" s="16">
        <f>Q531+Q541+Q551+Q$559</f>
        <v/>
      </c>
      <c r="R563" s="16">
        <f>R531+R541+R551+R$559</f>
        <v/>
      </c>
      <c r="S563" s="16">
        <f>S531+S541+S551+S$559</f>
        <v/>
      </c>
      <c r="T563" s="16">
        <f>T531+T541+T551+T$559</f>
        <v/>
      </c>
      <c r="U563" s="16">
        <f>U531+U541+U551+U$559</f>
        <v/>
      </c>
      <c r="V563" s="16">
        <f>V531+V541+V551+V$559</f>
        <v/>
      </c>
      <c r="W563" s="16">
        <f>W531+W541+W551+W$559</f>
        <v/>
      </c>
      <c r="X563" s="16">
        <f>X531+X541+X551+X$559</f>
        <v/>
      </c>
      <c r="Y563" s="16">
        <f>Y531+Y541+Y551+Y$559</f>
        <v/>
      </c>
      <c r="Z563" s="16">
        <f>Z531+Z541+Z551+Z$559</f>
        <v/>
      </c>
      <c r="AA563" s="16">
        <f>AA531+AA541+AA551+AA$559</f>
        <v/>
      </c>
      <c r="AB563" s="16">
        <f>AB531+AB541+AB551+AB$559</f>
        <v/>
      </c>
      <c r="AC563" s="16">
        <f>AC531+AC541+AC551+AC$559</f>
        <v/>
      </c>
      <c r="AD563" s="16">
        <f>AD531+AD541+AD551+AD$559</f>
        <v/>
      </c>
      <c r="AF563" s="11">
        <f>CodePrefix&amp;$A563&amp;IF($C563="","","."&amp;$C563&amp;"."&amp;$B563)&amp;INDEX(VarEnd,MATCH($A563,VarKey,0))&amp;AF$5</f>
        <v/>
      </c>
      <c r="AG563" s="15">
        <f>AG531+AG541+AG551+AG$559</f>
        <v/>
      </c>
      <c r="AH563" s="16">
        <f>AH531+AH541+AH551+AH$559</f>
        <v/>
      </c>
      <c r="AI563" s="16">
        <f>AI531+AI541+AI551+AI$559</f>
        <v/>
      </c>
      <c r="AJ563" s="16">
        <f>AJ531+AJ541+AJ551+AJ$559</f>
        <v/>
      </c>
      <c r="AK563" s="16">
        <f>AK531+AK541+AK551+AK$559</f>
        <v/>
      </c>
      <c r="AL563" s="16">
        <f>AL531+AL541+AL551+AL$559</f>
        <v/>
      </c>
      <c r="AM563" s="16">
        <f>AM531+AM541+AM551+AM$559</f>
        <v/>
      </c>
      <c r="AN563" s="16">
        <f>AN531+AN541+AN551+AN$559</f>
        <v/>
      </c>
      <c r="AO563" s="16">
        <f>AO531+AO541+AO551+AO$559</f>
        <v/>
      </c>
      <c r="AP563" s="16">
        <f>AP531+AP541+AP551+AP$559</f>
        <v/>
      </c>
      <c r="AQ563" s="16">
        <f>AQ531+AQ541+AQ551+AQ$559</f>
        <v/>
      </c>
      <c r="AR563" s="16">
        <f>AR531+AR541+AR551+AR$559</f>
        <v/>
      </c>
      <c r="AS563" s="16">
        <f>AS531+AS541+AS551+AS$559</f>
        <v/>
      </c>
      <c r="AT563" s="16">
        <f>AT531+AT541+AT551+AT$559</f>
        <v/>
      </c>
      <c r="AU563" s="16">
        <f>AU531+AU541+AU551+AU$559</f>
        <v/>
      </c>
      <c r="AV563" s="16">
        <f>AV531+AV541+AV551+AV$559</f>
        <v/>
      </c>
      <c r="AW563" s="16">
        <f>AW531+AW541+AW551+AW$559</f>
        <v/>
      </c>
      <c r="AX563" s="16">
        <f>AX531+AX541+AX551+AX$559</f>
        <v/>
      </c>
      <c r="AY563" s="16">
        <f>AY531+AY541+AY551+AY$559</f>
        <v/>
      </c>
    </row>
    <row r="564" hidden="1" outlineLevel="1">
      <c r="A564" s="14" t="inlineStr">
        <is>
          <t>tvc</t>
        </is>
      </c>
      <c r="B564" s="14" t="inlineStr">
        <is>
          <t>nuc</t>
        </is>
      </c>
      <c r="C564" s="14" t="inlineStr">
        <is>
          <t>pow</t>
        </is>
      </c>
      <c r="D564" s="36" t="n"/>
      <c r="E564" s="36" t="n"/>
      <c r="F564" s="36" t="n"/>
      <c r="G564" s="36" t="n"/>
      <c r="H564" s="14">
        <f>INDEX(VarLab,MATCH($A564,VarKey,0))&amp;INDEX(MemLab,MATCH($C564&amp;"|"&amp;$B564,MemKey,0))</f>
        <v/>
      </c>
      <c r="I564" s="14">
        <f>INDEX(VarUnit,MATCH($A564,VarKey,0))</f>
        <v/>
      </c>
      <c r="J564" s="14">
        <f>INDEX(VarSrc,MATCH($A564,VarKey,0))</f>
        <v/>
      </c>
      <c r="K564" s="11">
        <f>CodePrefix&amp;$A564&amp;IF($C564="","","."&amp;$C564&amp;"."&amp;$B564)&amp;INDEX(VarEnd,MATCH($A564,VarKey,0))&amp;K$5</f>
        <v/>
      </c>
      <c r="L564" s="15">
        <f>L532+L542+L552+L$559</f>
        <v/>
      </c>
      <c r="M564" s="16">
        <f>M532+M542+M552+M$559</f>
        <v/>
      </c>
      <c r="N564" s="16">
        <f>N532+N542+N552+N$559</f>
        <v/>
      </c>
      <c r="O564" s="16">
        <f>O532+O542+O552+O$559</f>
        <v/>
      </c>
      <c r="P564" s="16">
        <f>P532+P542+P552+P$559</f>
        <v/>
      </c>
      <c r="Q564" s="16">
        <f>Q532+Q542+Q552+Q$559</f>
        <v/>
      </c>
      <c r="R564" s="16">
        <f>R532+R542+R552+R$559</f>
        <v/>
      </c>
      <c r="S564" s="16">
        <f>S532+S542+S552+S$559</f>
        <v/>
      </c>
      <c r="T564" s="16">
        <f>T532+T542+T552+T$559</f>
        <v/>
      </c>
      <c r="U564" s="16">
        <f>U532+U542+U552+U$559</f>
        <v/>
      </c>
      <c r="V564" s="16">
        <f>V532+V542+V552+V$559</f>
        <v/>
      </c>
      <c r="W564" s="16">
        <f>W532+W542+W552+W$559</f>
        <v/>
      </c>
      <c r="X564" s="16">
        <f>X532+X542+X552+X$559</f>
        <v/>
      </c>
      <c r="Y564" s="16">
        <f>Y532+Y542+Y552+Y$559</f>
        <v/>
      </c>
      <c r="Z564" s="16">
        <f>Z532+Z542+Z552+Z$559</f>
        <v/>
      </c>
      <c r="AA564" s="16">
        <f>AA532+AA542+AA552+AA$559</f>
        <v/>
      </c>
      <c r="AB564" s="16">
        <f>AB532+AB542+AB552+AB$559</f>
        <v/>
      </c>
      <c r="AC564" s="16">
        <f>AC532+AC542+AC552+AC$559</f>
        <v/>
      </c>
      <c r="AD564" s="16">
        <f>AD532+AD542+AD552+AD$559</f>
        <v/>
      </c>
      <c r="AF564" s="11">
        <f>CodePrefix&amp;$A564&amp;IF($C564="","","."&amp;$C564&amp;"."&amp;$B564)&amp;INDEX(VarEnd,MATCH($A564,VarKey,0))&amp;AF$5</f>
        <v/>
      </c>
      <c r="AG564" s="15">
        <f>AG532+AG542+AG552+AG$559</f>
        <v/>
      </c>
      <c r="AH564" s="16">
        <f>AH532+AH542+AH552+AH$559</f>
        <v/>
      </c>
      <c r="AI564" s="16">
        <f>AI532+AI542+AI552+AI$559</f>
        <v/>
      </c>
      <c r="AJ564" s="16">
        <f>AJ532+AJ542+AJ552+AJ$559</f>
        <v/>
      </c>
      <c r="AK564" s="16">
        <f>AK532+AK542+AK552+AK$559</f>
        <v/>
      </c>
      <c r="AL564" s="16">
        <f>AL532+AL542+AL552+AL$559</f>
        <v/>
      </c>
      <c r="AM564" s="16">
        <f>AM532+AM542+AM552+AM$559</f>
        <v/>
      </c>
      <c r="AN564" s="16">
        <f>AN532+AN542+AN552+AN$559</f>
        <v/>
      </c>
      <c r="AO564" s="16">
        <f>AO532+AO542+AO552+AO$559</f>
        <v/>
      </c>
      <c r="AP564" s="16">
        <f>AP532+AP542+AP552+AP$559</f>
        <v/>
      </c>
      <c r="AQ564" s="16">
        <f>AQ532+AQ542+AQ552+AQ$559</f>
        <v/>
      </c>
      <c r="AR564" s="16">
        <f>AR532+AR542+AR552+AR$559</f>
        <v/>
      </c>
      <c r="AS564" s="16">
        <f>AS532+AS542+AS552+AS$559</f>
        <v/>
      </c>
      <c r="AT564" s="16">
        <f>AT532+AT542+AT552+AT$559</f>
        <v/>
      </c>
      <c r="AU564" s="16">
        <f>AU532+AU542+AU552+AU$559</f>
        <v/>
      </c>
      <c r="AV564" s="16">
        <f>AV532+AV542+AV552+AV$559</f>
        <v/>
      </c>
      <c r="AW564" s="16">
        <f>AW532+AW542+AW552+AW$559</f>
        <v/>
      </c>
      <c r="AX564" s="16">
        <f>AX532+AX542+AX552+AX$559</f>
        <v/>
      </c>
      <c r="AY564" s="16">
        <f>AY532+AY542+AY552+AY$559</f>
        <v/>
      </c>
    </row>
    <row r="565" hidden="1" outlineLevel="1">
      <c r="A565" s="14" t="inlineStr">
        <is>
          <t>tvc</t>
        </is>
      </c>
      <c r="B565" s="14" t="inlineStr">
        <is>
          <t>wnd</t>
        </is>
      </c>
      <c r="C565" s="14" t="inlineStr">
        <is>
          <t>pow</t>
        </is>
      </c>
      <c r="D565" s="36" t="n"/>
      <c r="E565" s="36" t="n"/>
      <c r="F565" s="36" t="n"/>
      <c r="G565" s="36" t="n"/>
      <c r="H565" s="14">
        <f>INDEX(VarLab,MATCH($A565,VarKey,0))&amp;INDEX(MemLab,MATCH($C565&amp;"|"&amp;$B565,MemKey,0))</f>
        <v/>
      </c>
      <c r="I565" s="14">
        <f>INDEX(VarUnit,MATCH($A565,VarKey,0))</f>
        <v/>
      </c>
      <c r="J565" s="14">
        <f>INDEX(VarSrc,MATCH($A565,VarKey,0))</f>
        <v/>
      </c>
      <c r="K565" s="11">
        <f>CodePrefix&amp;$A565&amp;IF($C565="","","."&amp;$C565&amp;"."&amp;$B565)&amp;INDEX(VarEnd,MATCH($A565,VarKey,0))&amp;K$5</f>
        <v/>
      </c>
      <c r="L565" s="15">
        <f>L533+L543+L553+L$559</f>
        <v/>
      </c>
      <c r="M565" s="16">
        <f>M533+M543+M553+M$559</f>
        <v/>
      </c>
      <c r="N565" s="16">
        <f>N533+N543+N553+N$559</f>
        <v/>
      </c>
      <c r="O565" s="16">
        <f>O533+O543+O553+O$559</f>
        <v/>
      </c>
      <c r="P565" s="16">
        <f>P533+P543+P553+P$559</f>
        <v/>
      </c>
      <c r="Q565" s="16">
        <f>Q533+Q543+Q553+Q$559</f>
        <v/>
      </c>
      <c r="R565" s="16">
        <f>R533+R543+R553+R$559</f>
        <v/>
      </c>
      <c r="S565" s="16">
        <f>S533+S543+S553+S$559</f>
        <v/>
      </c>
      <c r="T565" s="16">
        <f>T533+T543+T553+T$559</f>
        <v/>
      </c>
      <c r="U565" s="16">
        <f>U533+U543+U553+U$559</f>
        <v/>
      </c>
      <c r="V565" s="16">
        <f>V533+V543+V553+V$559</f>
        <v/>
      </c>
      <c r="W565" s="16">
        <f>W533+W543+W553+W$559</f>
        <v/>
      </c>
      <c r="X565" s="16">
        <f>X533+X543+X553+X$559</f>
        <v/>
      </c>
      <c r="Y565" s="16">
        <f>Y533+Y543+Y553+Y$559</f>
        <v/>
      </c>
      <c r="Z565" s="16">
        <f>Z533+Z543+Z553+Z$559</f>
        <v/>
      </c>
      <c r="AA565" s="16">
        <f>AA533+AA543+AA553+AA$559</f>
        <v/>
      </c>
      <c r="AB565" s="16">
        <f>AB533+AB543+AB553+AB$559</f>
        <v/>
      </c>
      <c r="AC565" s="16">
        <f>AC533+AC543+AC553+AC$559</f>
        <v/>
      </c>
      <c r="AD565" s="16">
        <f>AD533+AD543+AD553+AD$559</f>
        <v/>
      </c>
      <c r="AF565" s="11">
        <f>CodePrefix&amp;$A565&amp;IF($C565="","","."&amp;$C565&amp;"."&amp;$B565)&amp;INDEX(VarEnd,MATCH($A565,VarKey,0))&amp;AF$5</f>
        <v/>
      </c>
      <c r="AG565" s="15">
        <f>AG533+AG543+AG553+AG$559</f>
        <v/>
      </c>
      <c r="AH565" s="16">
        <f>AH533+AH543+AH553+AH$559</f>
        <v/>
      </c>
      <c r="AI565" s="16">
        <f>AI533+AI543+AI553+AI$559</f>
        <v/>
      </c>
      <c r="AJ565" s="16">
        <f>AJ533+AJ543+AJ553+AJ$559</f>
        <v/>
      </c>
      <c r="AK565" s="16">
        <f>AK533+AK543+AK553+AK$559</f>
        <v/>
      </c>
      <c r="AL565" s="16">
        <f>AL533+AL543+AL553+AL$559</f>
        <v/>
      </c>
      <c r="AM565" s="16">
        <f>AM533+AM543+AM553+AM$559</f>
        <v/>
      </c>
      <c r="AN565" s="16">
        <f>AN533+AN543+AN553+AN$559</f>
        <v/>
      </c>
      <c r="AO565" s="16">
        <f>AO533+AO543+AO553+AO$559</f>
        <v/>
      </c>
      <c r="AP565" s="16">
        <f>AP533+AP543+AP553+AP$559</f>
        <v/>
      </c>
      <c r="AQ565" s="16">
        <f>AQ533+AQ543+AQ553+AQ$559</f>
        <v/>
      </c>
      <c r="AR565" s="16">
        <f>AR533+AR543+AR553+AR$559</f>
        <v/>
      </c>
      <c r="AS565" s="16">
        <f>AS533+AS543+AS553+AS$559</f>
        <v/>
      </c>
      <c r="AT565" s="16">
        <f>AT533+AT543+AT553+AT$559</f>
        <v/>
      </c>
      <c r="AU565" s="16">
        <f>AU533+AU543+AU553+AU$559</f>
        <v/>
      </c>
      <c r="AV565" s="16">
        <f>AV533+AV543+AV553+AV$559</f>
        <v/>
      </c>
      <c r="AW565" s="16">
        <f>AW533+AW543+AW553+AW$559</f>
        <v/>
      </c>
      <c r="AX565" s="16">
        <f>AX533+AX543+AX553+AX$559</f>
        <v/>
      </c>
      <c r="AY565" s="16">
        <f>AY533+AY543+AY553+AY$559</f>
        <v/>
      </c>
    </row>
    <row r="566" hidden="1" outlineLevel="1">
      <c r="A566" s="14" t="inlineStr">
        <is>
          <t>tvc</t>
        </is>
      </c>
      <c r="B566" s="14" t="inlineStr">
        <is>
          <t>sol</t>
        </is>
      </c>
      <c r="C566" s="14" t="inlineStr">
        <is>
          <t>pow</t>
        </is>
      </c>
      <c r="D566" s="36" t="n"/>
      <c r="E566" s="36" t="n"/>
      <c r="F566" s="36" t="n"/>
      <c r="G566" s="36" t="n"/>
      <c r="H566" s="14">
        <f>INDEX(VarLab,MATCH($A566,VarKey,0))&amp;INDEX(MemLab,MATCH($C566&amp;"|"&amp;$B566,MemKey,0))</f>
        <v/>
      </c>
      <c r="I566" s="14">
        <f>INDEX(VarUnit,MATCH($A566,VarKey,0))</f>
        <v/>
      </c>
      <c r="J566" s="14">
        <f>INDEX(VarSrc,MATCH($A566,VarKey,0))</f>
        <v/>
      </c>
      <c r="K566" s="11">
        <f>CodePrefix&amp;$A566&amp;IF($C566="","","."&amp;$C566&amp;"."&amp;$B566)&amp;INDEX(VarEnd,MATCH($A566,VarKey,0))&amp;K$5</f>
        <v/>
      </c>
      <c r="L566" s="15">
        <f>L534+L544+L554+L$559</f>
        <v/>
      </c>
      <c r="M566" s="16">
        <f>M534+M544+M554+M$559</f>
        <v/>
      </c>
      <c r="N566" s="16">
        <f>N534+N544+N554+N$559</f>
        <v/>
      </c>
      <c r="O566" s="16">
        <f>O534+O544+O554+O$559</f>
        <v/>
      </c>
      <c r="P566" s="16">
        <f>P534+P544+P554+P$559</f>
        <v/>
      </c>
      <c r="Q566" s="16">
        <f>Q534+Q544+Q554+Q$559</f>
        <v/>
      </c>
      <c r="R566" s="16">
        <f>R534+R544+R554+R$559</f>
        <v/>
      </c>
      <c r="S566" s="16">
        <f>S534+S544+S554+S$559</f>
        <v/>
      </c>
      <c r="T566" s="16">
        <f>T534+T544+T554+T$559</f>
        <v/>
      </c>
      <c r="U566" s="16">
        <f>U534+U544+U554+U$559</f>
        <v/>
      </c>
      <c r="V566" s="16">
        <f>V534+V544+V554+V$559</f>
        <v/>
      </c>
      <c r="W566" s="16">
        <f>W534+W544+W554+W$559</f>
        <v/>
      </c>
      <c r="X566" s="16">
        <f>X534+X544+X554+X$559</f>
        <v/>
      </c>
      <c r="Y566" s="16">
        <f>Y534+Y544+Y554+Y$559</f>
        <v/>
      </c>
      <c r="Z566" s="16">
        <f>Z534+Z544+Z554+Z$559</f>
        <v/>
      </c>
      <c r="AA566" s="16">
        <f>AA534+AA544+AA554+AA$559</f>
        <v/>
      </c>
      <c r="AB566" s="16">
        <f>AB534+AB544+AB554+AB$559</f>
        <v/>
      </c>
      <c r="AC566" s="16">
        <f>AC534+AC544+AC554+AC$559</f>
        <v/>
      </c>
      <c r="AD566" s="16">
        <f>AD534+AD544+AD554+AD$559</f>
        <v/>
      </c>
      <c r="AF566" s="11">
        <f>CodePrefix&amp;$A566&amp;IF($C566="","","."&amp;$C566&amp;"."&amp;$B566)&amp;INDEX(VarEnd,MATCH($A566,VarKey,0))&amp;AF$5</f>
        <v/>
      </c>
      <c r="AG566" s="15">
        <f>AG534+AG544+AG554+AG$559</f>
        <v/>
      </c>
      <c r="AH566" s="16">
        <f>AH534+AH544+AH554+AH$559</f>
        <v/>
      </c>
      <c r="AI566" s="16">
        <f>AI534+AI544+AI554+AI$559</f>
        <v/>
      </c>
      <c r="AJ566" s="16">
        <f>AJ534+AJ544+AJ554+AJ$559</f>
        <v/>
      </c>
      <c r="AK566" s="16">
        <f>AK534+AK544+AK554+AK$559</f>
        <v/>
      </c>
      <c r="AL566" s="16">
        <f>AL534+AL544+AL554+AL$559</f>
        <v/>
      </c>
      <c r="AM566" s="16">
        <f>AM534+AM544+AM554+AM$559</f>
        <v/>
      </c>
      <c r="AN566" s="16">
        <f>AN534+AN544+AN554+AN$559</f>
        <v/>
      </c>
      <c r="AO566" s="16">
        <f>AO534+AO544+AO554+AO$559</f>
        <v/>
      </c>
      <c r="AP566" s="16">
        <f>AP534+AP544+AP554+AP$559</f>
        <v/>
      </c>
      <c r="AQ566" s="16">
        <f>AQ534+AQ544+AQ554+AQ$559</f>
        <v/>
      </c>
      <c r="AR566" s="16">
        <f>AR534+AR544+AR554+AR$559</f>
        <v/>
      </c>
      <c r="AS566" s="16">
        <f>AS534+AS544+AS554+AS$559</f>
        <v/>
      </c>
      <c r="AT566" s="16">
        <f>AT534+AT544+AT554+AT$559</f>
        <v/>
      </c>
      <c r="AU566" s="16">
        <f>AU534+AU544+AU554+AU$559</f>
        <v/>
      </c>
      <c r="AV566" s="16">
        <f>AV534+AV544+AV554+AV$559</f>
        <v/>
      </c>
      <c r="AW566" s="16">
        <f>AW534+AW544+AW554+AW$559</f>
        <v/>
      </c>
      <c r="AX566" s="16">
        <f>AX534+AX544+AX554+AX$559</f>
        <v/>
      </c>
      <c r="AY566" s="16">
        <f>AY534+AY544+AY554+AY$559</f>
        <v/>
      </c>
    </row>
    <row r="567" hidden="1" outlineLevel="1">
      <c r="A567" s="14" t="inlineStr">
        <is>
          <t>tvc</t>
        </is>
      </c>
      <c r="B567" s="14" t="inlineStr">
        <is>
          <t>hyd</t>
        </is>
      </c>
      <c r="C567" s="14" t="inlineStr">
        <is>
          <t>pow</t>
        </is>
      </c>
      <c r="D567" s="36" t="n"/>
      <c r="E567" s="36" t="n"/>
      <c r="F567" s="36" t="n"/>
      <c r="G567" s="36" t="n"/>
      <c r="H567" s="14">
        <f>INDEX(VarLab,MATCH($A567,VarKey,0))&amp;INDEX(MemLab,MATCH($C567&amp;"|"&amp;$B567,MemKey,0))</f>
        <v/>
      </c>
      <c r="I567" s="14">
        <f>INDEX(VarUnit,MATCH($A567,VarKey,0))</f>
        <v/>
      </c>
      <c r="J567" s="14">
        <f>INDEX(VarSrc,MATCH($A567,VarKey,0))</f>
        <v/>
      </c>
      <c r="K567" s="11">
        <f>CodePrefix&amp;$A567&amp;IF($C567="","","."&amp;$C567&amp;"."&amp;$B567)&amp;INDEX(VarEnd,MATCH($A567,VarKey,0))&amp;K$5</f>
        <v/>
      </c>
      <c r="L567" s="15">
        <f>L535+L545+L555+L$559</f>
        <v/>
      </c>
      <c r="M567" s="16">
        <f>M535+M545+M555+M$559</f>
        <v/>
      </c>
      <c r="N567" s="16">
        <f>N535+N545+N555+N$559</f>
        <v/>
      </c>
      <c r="O567" s="16">
        <f>O535+O545+O555+O$559</f>
        <v/>
      </c>
      <c r="P567" s="16">
        <f>P535+P545+P555+P$559</f>
        <v/>
      </c>
      <c r="Q567" s="16">
        <f>Q535+Q545+Q555+Q$559</f>
        <v/>
      </c>
      <c r="R567" s="16">
        <f>R535+R545+R555+R$559</f>
        <v/>
      </c>
      <c r="S567" s="16">
        <f>S535+S545+S555+S$559</f>
        <v/>
      </c>
      <c r="T567" s="16">
        <f>T535+T545+T555+T$559</f>
        <v/>
      </c>
      <c r="U567" s="16">
        <f>U535+U545+U555+U$559</f>
        <v/>
      </c>
      <c r="V567" s="16">
        <f>V535+V545+V555+V$559</f>
        <v/>
      </c>
      <c r="W567" s="16">
        <f>W535+W545+W555+W$559</f>
        <v/>
      </c>
      <c r="X567" s="16">
        <f>X535+X545+X555+X$559</f>
        <v/>
      </c>
      <c r="Y567" s="16">
        <f>Y535+Y545+Y555+Y$559</f>
        <v/>
      </c>
      <c r="Z567" s="16">
        <f>Z535+Z545+Z555+Z$559</f>
        <v/>
      </c>
      <c r="AA567" s="16">
        <f>AA535+AA545+AA555+AA$559</f>
        <v/>
      </c>
      <c r="AB567" s="16">
        <f>AB535+AB545+AB555+AB$559</f>
        <v/>
      </c>
      <c r="AC567" s="16">
        <f>AC535+AC545+AC555+AC$559</f>
        <v/>
      </c>
      <c r="AD567" s="16">
        <f>AD535+AD545+AD555+AD$559</f>
        <v/>
      </c>
      <c r="AF567" s="11">
        <f>CodePrefix&amp;$A567&amp;IF($C567="","","."&amp;$C567&amp;"."&amp;$B567)&amp;INDEX(VarEnd,MATCH($A567,VarKey,0))&amp;AF$5</f>
        <v/>
      </c>
      <c r="AG567" s="15">
        <f>AG535+AG545+AG555+AG$559</f>
        <v/>
      </c>
      <c r="AH567" s="16">
        <f>AH535+AH545+AH555+AH$559</f>
        <v/>
      </c>
      <c r="AI567" s="16">
        <f>AI535+AI545+AI555+AI$559</f>
        <v/>
      </c>
      <c r="AJ567" s="16">
        <f>AJ535+AJ545+AJ555+AJ$559</f>
        <v/>
      </c>
      <c r="AK567" s="16">
        <f>AK535+AK545+AK555+AK$559</f>
        <v/>
      </c>
      <c r="AL567" s="16">
        <f>AL535+AL545+AL555+AL$559</f>
        <v/>
      </c>
      <c r="AM567" s="16">
        <f>AM535+AM545+AM555+AM$559</f>
        <v/>
      </c>
      <c r="AN567" s="16">
        <f>AN535+AN545+AN555+AN$559</f>
        <v/>
      </c>
      <c r="AO567" s="16">
        <f>AO535+AO545+AO555+AO$559</f>
        <v/>
      </c>
      <c r="AP567" s="16">
        <f>AP535+AP545+AP555+AP$559</f>
        <v/>
      </c>
      <c r="AQ567" s="16">
        <f>AQ535+AQ545+AQ555+AQ$559</f>
        <v/>
      </c>
      <c r="AR567" s="16">
        <f>AR535+AR545+AR555+AR$559</f>
        <v/>
      </c>
      <c r="AS567" s="16">
        <f>AS535+AS545+AS555+AS$559</f>
        <v/>
      </c>
      <c r="AT567" s="16">
        <f>AT535+AT545+AT555+AT$559</f>
        <v/>
      </c>
      <c r="AU567" s="16">
        <f>AU535+AU545+AU555+AU$559</f>
        <v/>
      </c>
      <c r="AV567" s="16">
        <f>AV535+AV545+AV555+AV$559</f>
        <v/>
      </c>
      <c r="AW567" s="16">
        <f>AW535+AW545+AW555+AW$559</f>
        <v/>
      </c>
      <c r="AX567" s="16">
        <f>AX535+AX545+AX555+AX$559</f>
        <v/>
      </c>
      <c r="AY567" s="16">
        <f>AY535+AY545+AY555+AY$559</f>
        <v/>
      </c>
    </row>
    <row r="568" hidden="1" outlineLevel="1">
      <c r="A568" s="14" t="inlineStr">
        <is>
          <t>tvc</t>
        </is>
      </c>
      <c r="B568" s="14" t="inlineStr">
        <is>
          <t>ore</t>
        </is>
      </c>
      <c r="C568" s="14" t="inlineStr">
        <is>
          <t>pow</t>
        </is>
      </c>
      <c r="D568" s="36" t="n"/>
      <c r="E568" s="36" t="n"/>
      <c r="F568" s="36" t="n"/>
      <c r="G568" s="36" t="n"/>
      <c r="H568" s="14">
        <f>INDEX(VarLab,MATCH($A568,VarKey,0))&amp;INDEX(MemLab,MATCH($C568&amp;"|"&amp;$B568,MemKey,0))</f>
        <v/>
      </c>
      <c r="I568" s="14">
        <f>INDEX(VarUnit,MATCH($A568,VarKey,0))</f>
        <v/>
      </c>
      <c r="J568" s="14">
        <f>INDEX(VarSrc,MATCH($A568,VarKey,0))</f>
        <v/>
      </c>
      <c r="K568" s="11">
        <f>CodePrefix&amp;$A568&amp;IF($C568="","","."&amp;$C568&amp;"."&amp;$B568)&amp;INDEX(VarEnd,MATCH($A568,VarKey,0))&amp;K$5</f>
        <v/>
      </c>
      <c r="L568" s="15">
        <f>L536+L546+L556+L$559</f>
        <v/>
      </c>
      <c r="M568" s="16">
        <f>M536+M546+M556+M$559</f>
        <v/>
      </c>
      <c r="N568" s="16">
        <f>N536+N546+N556+N$559</f>
        <v/>
      </c>
      <c r="O568" s="16">
        <f>O536+O546+O556+O$559</f>
        <v/>
      </c>
      <c r="P568" s="16">
        <f>P536+P546+P556+P$559</f>
        <v/>
      </c>
      <c r="Q568" s="16">
        <f>Q536+Q546+Q556+Q$559</f>
        <v/>
      </c>
      <c r="R568" s="16">
        <f>R536+R546+R556+R$559</f>
        <v/>
      </c>
      <c r="S568" s="16">
        <f>S536+S546+S556+S$559</f>
        <v/>
      </c>
      <c r="T568" s="16">
        <f>T536+T546+T556+T$559</f>
        <v/>
      </c>
      <c r="U568" s="16">
        <f>U536+U546+U556+U$559</f>
        <v/>
      </c>
      <c r="V568" s="16">
        <f>V536+V546+V556+V$559</f>
        <v/>
      </c>
      <c r="W568" s="16">
        <f>W536+W546+W556+W$559</f>
        <v/>
      </c>
      <c r="X568" s="16">
        <f>X536+X546+X556+X$559</f>
        <v/>
      </c>
      <c r="Y568" s="16">
        <f>Y536+Y546+Y556+Y$559</f>
        <v/>
      </c>
      <c r="Z568" s="16">
        <f>Z536+Z546+Z556+Z$559</f>
        <v/>
      </c>
      <c r="AA568" s="16">
        <f>AA536+AA546+AA556+AA$559</f>
        <v/>
      </c>
      <c r="AB568" s="16">
        <f>AB536+AB546+AB556+AB$559</f>
        <v/>
      </c>
      <c r="AC568" s="16">
        <f>AC536+AC546+AC556+AC$559</f>
        <v/>
      </c>
      <c r="AD568" s="16">
        <f>AD536+AD546+AD556+AD$559</f>
        <v/>
      </c>
      <c r="AF568" s="11">
        <f>CodePrefix&amp;$A568&amp;IF($C568="","","."&amp;$C568&amp;"."&amp;$B568)&amp;INDEX(VarEnd,MATCH($A568,VarKey,0))&amp;AF$5</f>
        <v/>
      </c>
      <c r="AG568" s="15">
        <f>AG536+AG546+AG556+AG$559</f>
        <v/>
      </c>
      <c r="AH568" s="16">
        <f>AH536+AH546+AH556+AH$559</f>
        <v/>
      </c>
      <c r="AI568" s="16">
        <f>AI536+AI546+AI556+AI$559</f>
        <v/>
      </c>
      <c r="AJ568" s="16">
        <f>AJ536+AJ546+AJ556+AJ$559</f>
        <v/>
      </c>
      <c r="AK568" s="16">
        <f>AK536+AK546+AK556+AK$559</f>
        <v/>
      </c>
      <c r="AL568" s="16">
        <f>AL536+AL546+AL556+AL$559</f>
        <v/>
      </c>
      <c r="AM568" s="16">
        <f>AM536+AM546+AM556+AM$559</f>
        <v/>
      </c>
      <c r="AN568" s="16">
        <f>AN536+AN546+AN556+AN$559</f>
        <v/>
      </c>
      <c r="AO568" s="16">
        <f>AO536+AO546+AO556+AO$559</f>
        <v/>
      </c>
      <c r="AP568" s="16">
        <f>AP536+AP546+AP556+AP$559</f>
        <v/>
      </c>
      <c r="AQ568" s="16">
        <f>AQ536+AQ546+AQ556+AQ$559</f>
        <v/>
      </c>
      <c r="AR568" s="16">
        <f>AR536+AR546+AR556+AR$559</f>
        <v/>
      </c>
      <c r="AS568" s="16">
        <f>AS536+AS546+AS556+AS$559</f>
        <v/>
      </c>
      <c r="AT568" s="16">
        <f>AT536+AT546+AT556+AT$559</f>
        <v/>
      </c>
      <c r="AU568" s="16">
        <f>AU536+AU546+AU556+AU$559</f>
        <v/>
      </c>
      <c r="AV568" s="16">
        <f>AV536+AV546+AV556+AV$559</f>
        <v/>
      </c>
      <c r="AW568" s="16">
        <f>AW536+AW546+AW556+AW$559</f>
        <v/>
      </c>
      <c r="AX568" s="16">
        <f>AX536+AX546+AX556+AX$559</f>
        <v/>
      </c>
      <c r="AY568" s="16">
        <f>AY536+AY546+AY556+AY$559</f>
        <v/>
      </c>
    </row>
    <row r="569" hidden="1" outlineLevel="1">
      <c r="A569" s="14" t="inlineStr">
        <is>
          <t>tvc</t>
        </is>
      </c>
      <c r="B569" s="14" t="inlineStr">
        <is>
          <t>bio</t>
        </is>
      </c>
      <c r="C569" s="14" t="inlineStr">
        <is>
          <t>pow</t>
        </is>
      </c>
      <c r="D569" s="36" t="n"/>
      <c r="E569" s="36" t="n"/>
      <c r="F569" s="36" t="n"/>
      <c r="G569" s="36" t="n"/>
      <c r="H569" s="14">
        <f>INDEX(VarLab,MATCH($A569,VarKey,0))&amp;INDEX(MemLab,MATCH($C569&amp;"|"&amp;$B569,MemKey,0))</f>
        <v/>
      </c>
      <c r="I569" s="14">
        <f>INDEX(VarUnit,MATCH($A569,VarKey,0))</f>
        <v/>
      </c>
      <c r="J569" s="14">
        <f>INDEX(VarSrc,MATCH($A569,VarKey,0))</f>
        <v/>
      </c>
      <c r="K569" s="11">
        <f>CodePrefix&amp;$A569&amp;IF($C569="","","."&amp;$C569&amp;"."&amp;$B569)&amp;INDEX(VarEnd,MATCH($A569,VarKey,0))&amp;K$5</f>
        <v/>
      </c>
      <c r="L569" s="15">
        <f>L537+L547+L557+L$559</f>
        <v/>
      </c>
      <c r="M569" s="16">
        <f>M537+M547+M557+M$559</f>
        <v/>
      </c>
      <c r="N569" s="16">
        <f>N537+N547+N557+N$559</f>
        <v/>
      </c>
      <c r="O569" s="16">
        <f>O537+O547+O557+O$559</f>
        <v/>
      </c>
      <c r="P569" s="16">
        <f>P537+P547+P557+P$559</f>
        <v/>
      </c>
      <c r="Q569" s="16">
        <f>Q537+Q547+Q557+Q$559</f>
        <v/>
      </c>
      <c r="R569" s="16">
        <f>R537+R547+R557+R$559</f>
        <v/>
      </c>
      <c r="S569" s="16">
        <f>S537+S547+S557+S$559</f>
        <v/>
      </c>
      <c r="T569" s="16">
        <f>T537+T547+T557+T$559</f>
        <v/>
      </c>
      <c r="U569" s="16">
        <f>U537+U547+U557+U$559</f>
        <v/>
      </c>
      <c r="V569" s="16">
        <f>V537+V547+V557+V$559</f>
        <v/>
      </c>
      <c r="W569" s="16">
        <f>W537+W547+W557+W$559</f>
        <v/>
      </c>
      <c r="X569" s="16">
        <f>X537+X547+X557+X$559</f>
        <v/>
      </c>
      <c r="Y569" s="16">
        <f>Y537+Y547+Y557+Y$559</f>
        <v/>
      </c>
      <c r="Z569" s="16">
        <f>Z537+Z547+Z557+Z$559</f>
        <v/>
      </c>
      <c r="AA569" s="16">
        <f>AA537+AA547+AA557+AA$559</f>
        <v/>
      </c>
      <c r="AB569" s="16">
        <f>AB537+AB547+AB557+AB$559</f>
        <v/>
      </c>
      <c r="AC569" s="16">
        <f>AC537+AC547+AC557+AC$559</f>
        <v/>
      </c>
      <c r="AD569" s="16">
        <f>AD537+AD547+AD557+AD$559</f>
        <v/>
      </c>
      <c r="AF569" s="11">
        <f>CodePrefix&amp;$A569&amp;IF($C569="","","."&amp;$C569&amp;"."&amp;$B569)&amp;INDEX(VarEnd,MATCH($A569,VarKey,0))&amp;AF$5</f>
        <v/>
      </c>
      <c r="AG569" s="15">
        <f>AG537+AG547+AG557+AG$559</f>
        <v/>
      </c>
      <c r="AH569" s="16">
        <f>AH537+AH547+AH557+AH$559</f>
        <v/>
      </c>
      <c r="AI569" s="16">
        <f>AI537+AI547+AI557+AI$559</f>
        <v/>
      </c>
      <c r="AJ569" s="16">
        <f>AJ537+AJ547+AJ557+AJ$559</f>
        <v/>
      </c>
      <c r="AK569" s="16">
        <f>AK537+AK547+AK557+AK$559</f>
        <v/>
      </c>
      <c r="AL569" s="16">
        <f>AL537+AL547+AL557+AL$559</f>
        <v/>
      </c>
      <c r="AM569" s="16">
        <f>AM537+AM547+AM557+AM$559</f>
        <v/>
      </c>
      <c r="AN569" s="16">
        <f>AN537+AN547+AN557+AN$559</f>
        <v/>
      </c>
      <c r="AO569" s="16">
        <f>AO537+AO547+AO557+AO$559</f>
        <v/>
      </c>
      <c r="AP569" s="16">
        <f>AP537+AP547+AP557+AP$559</f>
        <v/>
      </c>
      <c r="AQ569" s="16">
        <f>AQ537+AQ547+AQ557+AQ$559</f>
        <v/>
      </c>
      <c r="AR569" s="16">
        <f>AR537+AR547+AR557+AR$559</f>
        <v/>
      </c>
      <c r="AS569" s="16">
        <f>AS537+AS547+AS557+AS$559</f>
        <v/>
      </c>
      <c r="AT569" s="16">
        <f>AT537+AT547+AT557+AT$559</f>
        <v/>
      </c>
      <c r="AU569" s="16">
        <f>AU537+AU547+AU557+AU$559</f>
        <v/>
      </c>
      <c r="AV569" s="16">
        <f>AV537+AV547+AV557+AV$559</f>
        <v/>
      </c>
      <c r="AW569" s="16">
        <f>AW537+AW547+AW557+AW$559</f>
        <v/>
      </c>
      <c r="AX569" s="16">
        <f>AX537+AX547+AX557+AX$559</f>
        <v/>
      </c>
      <c r="AY569" s="16">
        <f>AY537+AY547+AY557+AY$559</f>
        <v/>
      </c>
    </row>
    <row r="570" hidden="1" outlineLevel="1"/>
    <row r="571" hidden="1" outlineLevel="1">
      <c r="A571" s="14" t="inlineStr">
        <is>
          <t>dsum</t>
        </is>
      </c>
      <c r="B571" s="14" t="inlineStr">
        <is>
          <t>coa</t>
        </is>
      </c>
      <c r="C571" s="14" t="inlineStr">
        <is>
          <t>pow</t>
        </is>
      </c>
      <c r="D571" s="41">
        <f>INDEX(Inputs_power!$G$5:$G$13,MATCH($B571,Inputs_power!$A$5:$A$13,0))</f>
        <v/>
      </c>
      <c r="E571" s="36" t="n"/>
      <c r="F571" s="36" t="n"/>
      <c r="G571" s="36" t="n"/>
      <c r="H571" s="14">
        <f>INDEX(VarLab,MATCH($A571,VarKey,0))&amp;INDEX(MemLab,MATCH($C571&amp;"|"&amp;$B571,MemKey,0))</f>
        <v/>
      </c>
      <c r="I571" s="14">
        <f>INDEX(VarUnit,MATCH($A571,VarKey,0))</f>
        <v/>
      </c>
      <c r="J571" s="14">
        <f>INDEX(VarSrc,MATCH($A571,VarKey,0))</f>
        <v/>
      </c>
      <c r="K571" s="11">
        <f>CodePrefix&amp;$A571&amp;IF($C571="","","."&amp;$C571&amp;"."&amp;$B571)&amp;INDEX(VarEnd,MATCH($A571,VarKey,0))&amp;K$5</f>
        <v/>
      </c>
      <c r="L571" s="37">
        <f>(1+$D571)^(Settings!$C$7-L$4)+M571</f>
        <v/>
      </c>
      <c r="M571" s="32">
        <f>(1+$D571)^(Settings!$C$7-M$4)+N571</f>
        <v/>
      </c>
      <c r="N571" s="32">
        <f>(1+$D571)^(Settings!$C$7-N$4)+O571</f>
        <v/>
      </c>
      <c r="O571" s="32">
        <f>(1+$D571)^(Settings!$C$7-O$4)+P571</f>
        <v/>
      </c>
      <c r="P571" s="32">
        <f>(1+$D571)^(Settings!$C$7-P$4)+Q571</f>
        <v/>
      </c>
      <c r="Q571" s="32">
        <f>(1+$D571)^(Settings!$C$7-Q$4)+R571</f>
        <v/>
      </c>
      <c r="R571" s="32">
        <f>(1+$D571)^(Settings!$C$7-R$4)+S571</f>
        <v/>
      </c>
      <c r="S571" s="32">
        <f>(1+$D571)^(Settings!$C$7-S$4)+T571</f>
        <v/>
      </c>
      <c r="T571" s="32">
        <f>(1+$D571)^(Settings!$C$7-T$4)+U571</f>
        <v/>
      </c>
      <c r="U571" s="32">
        <f>(1+$D571)^(Settings!$C$7-U$4)+V571</f>
        <v/>
      </c>
      <c r="V571" s="32">
        <f>(1+$D571)^(Settings!$C$7-V$4)+W571</f>
        <v/>
      </c>
      <c r="W571" s="32">
        <f>(1+$D571)^(Settings!$C$7-W$4)+X571</f>
        <v/>
      </c>
      <c r="X571" s="32">
        <f>(1+$D571)^(Settings!$C$7-X$4)+Y571</f>
        <v/>
      </c>
      <c r="Y571" s="32">
        <f>(1+$D571)^(Settings!$C$7-Y$4)+Z571</f>
        <v/>
      </c>
      <c r="Z571" s="32">
        <f>(1+$D571)^(Settings!$C$7-Z$4)+AA571</f>
        <v/>
      </c>
      <c r="AA571" s="32">
        <f>(1+$D571)^(Settings!$C$7-AA$4)+AB571</f>
        <v/>
      </c>
      <c r="AB571" s="32">
        <f>(1+$D571)^(Settings!$C$7-AB$4)+AC571</f>
        <v/>
      </c>
      <c r="AC571" s="32">
        <f>(1+$D571)^(Settings!$C$7-AC$4)+AD571</f>
        <v/>
      </c>
      <c r="AD571" s="32">
        <f>(1+$D571)^(Settings!$C$7-AD$4)+AE571</f>
        <v/>
      </c>
      <c r="AF571" s="11">
        <f>CodePrefix&amp;$A571&amp;IF($C571="","","."&amp;$C571&amp;"."&amp;$B571)&amp;INDEX(VarEnd,MATCH($A571,VarKey,0))&amp;AF$5</f>
        <v/>
      </c>
      <c r="AG571" s="37">
        <f>(1+$D571)^(Settings!$C$7-AG$4)+AH571</f>
        <v/>
      </c>
      <c r="AH571" s="32">
        <f>(1+$D571)^(Settings!$C$7-AH$4)+AI571</f>
        <v/>
      </c>
      <c r="AI571" s="32">
        <f>(1+$D571)^(Settings!$C$7-AI$4)+AJ571</f>
        <v/>
      </c>
      <c r="AJ571" s="32">
        <f>(1+$D571)^(Settings!$C$7-AJ$4)+AK571</f>
        <v/>
      </c>
      <c r="AK571" s="32">
        <f>(1+$D571)^(Settings!$C$7-AK$4)+AL571</f>
        <v/>
      </c>
      <c r="AL571" s="32">
        <f>(1+$D571)^(Settings!$C$7-AL$4)+AM571</f>
        <v/>
      </c>
      <c r="AM571" s="32">
        <f>(1+$D571)^(Settings!$C$7-AM$4)+AN571</f>
        <v/>
      </c>
      <c r="AN571" s="32">
        <f>(1+$D571)^(Settings!$C$7-AN$4)+AO571</f>
        <v/>
      </c>
      <c r="AO571" s="32">
        <f>(1+$D571)^(Settings!$C$7-AO$4)+AP571</f>
        <v/>
      </c>
      <c r="AP571" s="32">
        <f>(1+$D571)^(Settings!$C$7-AP$4)+AQ571</f>
        <v/>
      </c>
      <c r="AQ571" s="32">
        <f>(1+$D571)^(Settings!$C$7-AQ$4)+AR571</f>
        <v/>
      </c>
      <c r="AR571" s="32">
        <f>(1+$D571)^(Settings!$C$7-AR$4)+AS571</f>
        <v/>
      </c>
      <c r="AS571" s="32">
        <f>(1+$D571)^(Settings!$C$7-AS$4)+AT571</f>
        <v/>
      </c>
      <c r="AT571" s="32">
        <f>(1+$D571)^(Settings!$C$7-AT$4)+AU571</f>
        <v/>
      </c>
      <c r="AU571" s="32">
        <f>(1+$D571)^(Settings!$C$7-AU$4)+AV571</f>
        <v/>
      </c>
      <c r="AV571" s="32">
        <f>(1+$D571)^(Settings!$C$7-AV$4)+AW571</f>
        <v/>
      </c>
      <c r="AW571" s="32">
        <f>(1+$D571)^(Settings!$C$7-AW$4)+AX571</f>
        <v/>
      </c>
      <c r="AX571" s="32">
        <f>(1+$D571)^(Settings!$C$7-AX$4)+AY571</f>
        <v/>
      </c>
      <c r="AY571" s="32">
        <f>(1+$D571)^(Settings!$C$7-AY$4)+AZ571</f>
        <v/>
      </c>
    </row>
    <row r="572" hidden="1" outlineLevel="1">
      <c r="A572" s="14" t="inlineStr">
        <is>
          <t>dsum</t>
        </is>
      </c>
      <c r="B572" s="14" t="inlineStr">
        <is>
          <t>nga</t>
        </is>
      </c>
      <c r="C572" s="14" t="inlineStr">
        <is>
          <t>pow</t>
        </is>
      </c>
      <c r="D572" s="41">
        <f>INDEX(Inputs_power!$G$5:$G$13,MATCH($B572,Inputs_power!$A$5:$A$13,0))</f>
        <v/>
      </c>
      <c r="E572" s="36" t="n"/>
      <c r="F572" s="36" t="n"/>
      <c r="G572" s="36" t="n"/>
      <c r="H572" s="14">
        <f>INDEX(VarLab,MATCH($A572,VarKey,0))&amp;INDEX(MemLab,MATCH($C572&amp;"|"&amp;$B572,MemKey,0))</f>
        <v/>
      </c>
      <c r="I572" s="14">
        <f>INDEX(VarUnit,MATCH($A572,VarKey,0))</f>
        <v/>
      </c>
      <c r="J572" s="14">
        <f>INDEX(VarSrc,MATCH($A572,VarKey,0))</f>
        <v/>
      </c>
      <c r="K572" s="11">
        <f>CodePrefix&amp;$A572&amp;IF($C572="","","."&amp;$C572&amp;"."&amp;$B572)&amp;INDEX(VarEnd,MATCH($A572,VarKey,0))&amp;K$5</f>
        <v/>
      </c>
      <c r="L572" s="37">
        <f>(1+$D572)^(Settings!$C$7-L$4)+M572</f>
        <v/>
      </c>
      <c r="M572" s="32">
        <f>(1+$D572)^(Settings!$C$7-M$4)+N572</f>
        <v/>
      </c>
      <c r="N572" s="32">
        <f>(1+$D572)^(Settings!$C$7-N$4)+O572</f>
        <v/>
      </c>
      <c r="O572" s="32">
        <f>(1+$D572)^(Settings!$C$7-O$4)+P572</f>
        <v/>
      </c>
      <c r="P572" s="32">
        <f>(1+$D572)^(Settings!$C$7-P$4)+Q572</f>
        <v/>
      </c>
      <c r="Q572" s="32">
        <f>(1+$D572)^(Settings!$C$7-Q$4)+R572</f>
        <v/>
      </c>
      <c r="R572" s="32">
        <f>(1+$D572)^(Settings!$C$7-R$4)+S572</f>
        <v/>
      </c>
      <c r="S572" s="32">
        <f>(1+$D572)^(Settings!$C$7-S$4)+T572</f>
        <v/>
      </c>
      <c r="T572" s="32">
        <f>(1+$D572)^(Settings!$C$7-T$4)+U572</f>
        <v/>
      </c>
      <c r="U572" s="32">
        <f>(1+$D572)^(Settings!$C$7-U$4)+V572</f>
        <v/>
      </c>
      <c r="V572" s="32">
        <f>(1+$D572)^(Settings!$C$7-V$4)+W572</f>
        <v/>
      </c>
      <c r="W572" s="32">
        <f>(1+$D572)^(Settings!$C$7-W$4)+X572</f>
        <v/>
      </c>
      <c r="X572" s="32">
        <f>(1+$D572)^(Settings!$C$7-X$4)+Y572</f>
        <v/>
      </c>
      <c r="Y572" s="32">
        <f>(1+$D572)^(Settings!$C$7-Y$4)+Z572</f>
        <v/>
      </c>
      <c r="Z572" s="32">
        <f>(1+$D572)^(Settings!$C$7-Z$4)+AA572</f>
        <v/>
      </c>
      <c r="AA572" s="32">
        <f>(1+$D572)^(Settings!$C$7-AA$4)+AB572</f>
        <v/>
      </c>
      <c r="AB572" s="32">
        <f>(1+$D572)^(Settings!$C$7-AB$4)+AC572</f>
        <v/>
      </c>
      <c r="AC572" s="32">
        <f>(1+$D572)^(Settings!$C$7-AC$4)+AD572</f>
        <v/>
      </c>
      <c r="AD572" s="32">
        <f>(1+$D572)^(Settings!$C$7-AD$4)+AE572</f>
        <v/>
      </c>
      <c r="AF572" s="11">
        <f>CodePrefix&amp;$A572&amp;IF($C572="","","."&amp;$C572&amp;"."&amp;$B572)&amp;INDEX(VarEnd,MATCH($A572,VarKey,0))&amp;AF$5</f>
        <v/>
      </c>
      <c r="AG572" s="37">
        <f>(1+$D572)^(Settings!$C$7-AG$4)+AH572</f>
        <v/>
      </c>
      <c r="AH572" s="32">
        <f>(1+$D572)^(Settings!$C$7-AH$4)+AI572</f>
        <v/>
      </c>
      <c r="AI572" s="32">
        <f>(1+$D572)^(Settings!$C$7-AI$4)+AJ572</f>
        <v/>
      </c>
      <c r="AJ572" s="32">
        <f>(1+$D572)^(Settings!$C$7-AJ$4)+AK572</f>
        <v/>
      </c>
      <c r="AK572" s="32">
        <f>(1+$D572)^(Settings!$C$7-AK$4)+AL572</f>
        <v/>
      </c>
      <c r="AL572" s="32">
        <f>(1+$D572)^(Settings!$C$7-AL$4)+AM572</f>
        <v/>
      </c>
      <c r="AM572" s="32">
        <f>(1+$D572)^(Settings!$C$7-AM$4)+AN572</f>
        <v/>
      </c>
      <c r="AN572" s="32">
        <f>(1+$D572)^(Settings!$C$7-AN$4)+AO572</f>
        <v/>
      </c>
      <c r="AO572" s="32">
        <f>(1+$D572)^(Settings!$C$7-AO$4)+AP572</f>
        <v/>
      </c>
      <c r="AP572" s="32">
        <f>(1+$D572)^(Settings!$C$7-AP$4)+AQ572</f>
        <v/>
      </c>
      <c r="AQ572" s="32">
        <f>(1+$D572)^(Settings!$C$7-AQ$4)+AR572</f>
        <v/>
      </c>
      <c r="AR572" s="32">
        <f>(1+$D572)^(Settings!$C$7-AR$4)+AS572</f>
        <v/>
      </c>
      <c r="AS572" s="32">
        <f>(1+$D572)^(Settings!$C$7-AS$4)+AT572</f>
        <v/>
      </c>
      <c r="AT572" s="32">
        <f>(1+$D572)^(Settings!$C$7-AT$4)+AU572</f>
        <v/>
      </c>
      <c r="AU572" s="32">
        <f>(1+$D572)^(Settings!$C$7-AU$4)+AV572</f>
        <v/>
      </c>
      <c r="AV572" s="32">
        <f>(1+$D572)^(Settings!$C$7-AV$4)+AW572</f>
        <v/>
      </c>
      <c r="AW572" s="32">
        <f>(1+$D572)^(Settings!$C$7-AW$4)+AX572</f>
        <v/>
      </c>
      <c r="AX572" s="32">
        <f>(1+$D572)^(Settings!$C$7-AX$4)+AY572</f>
        <v/>
      </c>
      <c r="AY572" s="32">
        <f>(1+$D572)^(Settings!$C$7-AY$4)+AZ572</f>
        <v/>
      </c>
    </row>
    <row r="573" hidden="1" outlineLevel="1">
      <c r="A573" s="14" t="inlineStr">
        <is>
          <t>dsum</t>
        </is>
      </c>
      <c r="B573" s="14" t="inlineStr">
        <is>
          <t>oop</t>
        </is>
      </c>
      <c r="C573" s="14" t="inlineStr">
        <is>
          <t>pow</t>
        </is>
      </c>
      <c r="D573" s="41">
        <f>INDEX(Inputs_power!$G$5:$G$13,MATCH($B573,Inputs_power!$A$5:$A$13,0))</f>
        <v/>
      </c>
      <c r="E573" s="36" t="n"/>
      <c r="F573" s="36" t="n"/>
      <c r="G573" s="36" t="n"/>
      <c r="H573" s="14">
        <f>INDEX(VarLab,MATCH($A573,VarKey,0))&amp;INDEX(MemLab,MATCH($C573&amp;"|"&amp;$B573,MemKey,0))</f>
        <v/>
      </c>
      <c r="I573" s="14">
        <f>INDEX(VarUnit,MATCH($A573,VarKey,0))</f>
        <v/>
      </c>
      <c r="J573" s="14">
        <f>INDEX(VarSrc,MATCH($A573,VarKey,0))</f>
        <v/>
      </c>
      <c r="K573" s="11">
        <f>CodePrefix&amp;$A573&amp;IF($C573="","","."&amp;$C573&amp;"."&amp;$B573)&amp;INDEX(VarEnd,MATCH($A573,VarKey,0))&amp;K$5</f>
        <v/>
      </c>
      <c r="L573" s="37">
        <f>(1+$D573)^(Settings!$C$7-L$4)+M573</f>
        <v/>
      </c>
      <c r="M573" s="32">
        <f>(1+$D573)^(Settings!$C$7-M$4)+N573</f>
        <v/>
      </c>
      <c r="N573" s="32">
        <f>(1+$D573)^(Settings!$C$7-N$4)+O573</f>
        <v/>
      </c>
      <c r="O573" s="32">
        <f>(1+$D573)^(Settings!$C$7-O$4)+P573</f>
        <v/>
      </c>
      <c r="P573" s="32">
        <f>(1+$D573)^(Settings!$C$7-P$4)+Q573</f>
        <v/>
      </c>
      <c r="Q573" s="32">
        <f>(1+$D573)^(Settings!$C$7-Q$4)+R573</f>
        <v/>
      </c>
      <c r="R573" s="32">
        <f>(1+$D573)^(Settings!$C$7-R$4)+S573</f>
        <v/>
      </c>
      <c r="S573" s="32">
        <f>(1+$D573)^(Settings!$C$7-S$4)+T573</f>
        <v/>
      </c>
      <c r="T573" s="32">
        <f>(1+$D573)^(Settings!$C$7-T$4)+U573</f>
        <v/>
      </c>
      <c r="U573" s="32">
        <f>(1+$D573)^(Settings!$C$7-U$4)+V573</f>
        <v/>
      </c>
      <c r="V573" s="32">
        <f>(1+$D573)^(Settings!$C$7-V$4)+W573</f>
        <v/>
      </c>
      <c r="W573" s="32">
        <f>(1+$D573)^(Settings!$C$7-W$4)+X573</f>
        <v/>
      </c>
      <c r="X573" s="32">
        <f>(1+$D573)^(Settings!$C$7-X$4)+Y573</f>
        <v/>
      </c>
      <c r="Y573" s="32">
        <f>(1+$D573)^(Settings!$C$7-Y$4)+Z573</f>
        <v/>
      </c>
      <c r="Z573" s="32">
        <f>(1+$D573)^(Settings!$C$7-Z$4)+AA573</f>
        <v/>
      </c>
      <c r="AA573" s="32">
        <f>(1+$D573)^(Settings!$C$7-AA$4)+AB573</f>
        <v/>
      </c>
      <c r="AB573" s="32">
        <f>(1+$D573)^(Settings!$C$7-AB$4)+AC573</f>
        <v/>
      </c>
      <c r="AC573" s="32">
        <f>(1+$D573)^(Settings!$C$7-AC$4)+AD573</f>
        <v/>
      </c>
      <c r="AD573" s="32">
        <f>(1+$D573)^(Settings!$C$7-AD$4)+AE573</f>
        <v/>
      </c>
      <c r="AF573" s="11">
        <f>CodePrefix&amp;$A573&amp;IF($C573="","","."&amp;$C573&amp;"."&amp;$B573)&amp;INDEX(VarEnd,MATCH($A573,VarKey,0))&amp;AF$5</f>
        <v/>
      </c>
      <c r="AG573" s="37">
        <f>(1+$D573)^(Settings!$C$7-AG$4)+AH573</f>
        <v/>
      </c>
      <c r="AH573" s="32">
        <f>(1+$D573)^(Settings!$C$7-AH$4)+AI573</f>
        <v/>
      </c>
      <c r="AI573" s="32">
        <f>(1+$D573)^(Settings!$C$7-AI$4)+AJ573</f>
        <v/>
      </c>
      <c r="AJ573" s="32">
        <f>(1+$D573)^(Settings!$C$7-AJ$4)+AK573</f>
        <v/>
      </c>
      <c r="AK573" s="32">
        <f>(1+$D573)^(Settings!$C$7-AK$4)+AL573</f>
        <v/>
      </c>
      <c r="AL573" s="32">
        <f>(1+$D573)^(Settings!$C$7-AL$4)+AM573</f>
        <v/>
      </c>
      <c r="AM573" s="32">
        <f>(1+$D573)^(Settings!$C$7-AM$4)+AN573</f>
        <v/>
      </c>
      <c r="AN573" s="32">
        <f>(1+$D573)^(Settings!$C$7-AN$4)+AO573</f>
        <v/>
      </c>
      <c r="AO573" s="32">
        <f>(1+$D573)^(Settings!$C$7-AO$4)+AP573</f>
        <v/>
      </c>
      <c r="AP573" s="32">
        <f>(1+$D573)^(Settings!$C$7-AP$4)+AQ573</f>
        <v/>
      </c>
      <c r="AQ573" s="32">
        <f>(1+$D573)^(Settings!$C$7-AQ$4)+AR573</f>
        <v/>
      </c>
      <c r="AR573" s="32">
        <f>(1+$D573)^(Settings!$C$7-AR$4)+AS573</f>
        <v/>
      </c>
      <c r="AS573" s="32">
        <f>(1+$D573)^(Settings!$C$7-AS$4)+AT573</f>
        <v/>
      </c>
      <c r="AT573" s="32">
        <f>(1+$D573)^(Settings!$C$7-AT$4)+AU573</f>
        <v/>
      </c>
      <c r="AU573" s="32">
        <f>(1+$D573)^(Settings!$C$7-AU$4)+AV573</f>
        <v/>
      </c>
      <c r="AV573" s="32">
        <f>(1+$D573)^(Settings!$C$7-AV$4)+AW573</f>
        <v/>
      </c>
      <c r="AW573" s="32">
        <f>(1+$D573)^(Settings!$C$7-AW$4)+AX573</f>
        <v/>
      </c>
      <c r="AX573" s="32">
        <f>(1+$D573)^(Settings!$C$7-AX$4)+AY573</f>
        <v/>
      </c>
      <c r="AY573" s="32">
        <f>(1+$D573)^(Settings!$C$7-AY$4)+AZ573</f>
        <v/>
      </c>
    </row>
    <row r="574" hidden="1" outlineLevel="1">
      <c r="A574" s="14" t="inlineStr">
        <is>
          <t>dsum</t>
        </is>
      </c>
      <c r="B574" s="14" t="inlineStr">
        <is>
          <t>nuc</t>
        </is>
      </c>
      <c r="C574" s="14" t="inlineStr">
        <is>
          <t>pow</t>
        </is>
      </c>
      <c r="D574" s="41">
        <f>INDEX(Inputs_power!$G$5:$G$13,MATCH($B574,Inputs_power!$A$5:$A$13,0))</f>
        <v/>
      </c>
      <c r="E574" s="36" t="n"/>
      <c r="F574" s="36" t="n"/>
      <c r="G574" s="36" t="n"/>
      <c r="H574" s="14">
        <f>INDEX(VarLab,MATCH($A574,VarKey,0))&amp;INDEX(MemLab,MATCH($C574&amp;"|"&amp;$B574,MemKey,0))</f>
        <v/>
      </c>
      <c r="I574" s="14">
        <f>INDEX(VarUnit,MATCH($A574,VarKey,0))</f>
        <v/>
      </c>
      <c r="J574" s="14">
        <f>INDEX(VarSrc,MATCH($A574,VarKey,0))</f>
        <v/>
      </c>
      <c r="K574" s="11">
        <f>CodePrefix&amp;$A574&amp;IF($C574="","","."&amp;$C574&amp;"."&amp;$B574)&amp;INDEX(VarEnd,MATCH($A574,VarKey,0))&amp;K$5</f>
        <v/>
      </c>
      <c r="L574" s="37">
        <f>(1+$D574)^(Settings!$C$7-L$4)+M574</f>
        <v/>
      </c>
      <c r="M574" s="32">
        <f>(1+$D574)^(Settings!$C$7-M$4)+N574</f>
        <v/>
      </c>
      <c r="N574" s="32">
        <f>(1+$D574)^(Settings!$C$7-N$4)+O574</f>
        <v/>
      </c>
      <c r="O574" s="32">
        <f>(1+$D574)^(Settings!$C$7-O$4)+P574</f>
        <v/>
      </c>
      <c r="P574" s="32">
        <f>(1+$D574)^(Settings!$C$7-P$4)+Q574</f>
        <v/>
      </c>
      <c r="Q574" s="32">
        <f>(1+$D574)^(Settings!$C$7-Q$4)+R574</f>
        <v/>
      </c>
      <c r="R574" s="32">
        <f>(1+$D574)^(Settings!$C$7-R$4)+S574</f>
        <v/>
      </c>
      <c r="S574" s="32">
        <f>(1+$D574)^(Settings!$C$7-S$4)+T574</f>
        <v/>
      </c>
      <c r="T574" s="32">
        <f>(1+$D574)^(Settings!$C$7-T$4)+U574</f>
        <v/>
      </c>
      <c r="U574" s="32">
        <f>(1+$D574)^(Settings!$C$7-U$4)+V574</f>
        <v/>
      </c>
      <c r="V574" s="32">
        <f>(1+$D574)^(Settings!$C$7-V$4)+W574</f>
        <v/>
      </c>
      <c r="W574" s="32">
        <f>(1+$D574)^(Settings!$C$7-W$4)+X574</f>
        <v/>
      </c>
      <c r="X574" s="32">
        <f>(1+$D574)^(Settings!$C$7-X$4)+Y574</f>
        <v/>
      </c>
      <c r="Y574" s="32">
        <f>(1+$D574)^(Settings!$C$7-Y$4)+Z574</f>
        <v/>
      </c>
      <c r="Z574" s="32">
        <f>(1+$D574)^(Settings!$C$7-Z$4)+AA574</f>
        <v/>
      </c>
      <c r="AA574" s="32">
        <f>(1+$D574)^(Settings!$C$7-AA$4)+AB574</f>
        <v/>
      </c>
      <c r="AB574" s="32">
        <f>(1+$D574)^(Settings!$C$7-AB$4)+AC574</f>
        <v/>
      </c>
      <c r="AC574" s="32">
        <f>(1+$D574)^(Settings!$C$7-AC$4)+AD574</f>
        <v/>
      </c>
      <c r="AD574" s="32">
        <f>(1+$D574)^(Settings!$C$7-AD$4)+AE574</f>
        <v/>
      </c>
      <c r="AF574" s="11">
        <f>CodePrefix&amp;$A574&amp;IF($C574="","","."&amp;$C574&amp;"."&amp;$B574)&amp;INDEX(VarEnd,MATCH($A574,VarKey,0))&amp;AF$5</f>
        <v/>
      </c>
      <c r="AG574" s="37">
        <f>(1+$D574)^(Settings!$C$7-AG$4)+AH574</f>
        <v/>
      </c>
      <c r="AH574" s="32">
        <f>(1+$D574)^(Settings!$C$7-AH$4)+AI574</f>
        <v/>
      </c>
      <c r="AI574" s="32">
        <f>(1+$D574)^(Settings!$C$7-AI$4)+AJ574</f>
        <v/>
      </c>
      <c r="AJ574" s="32">
        <f>(1+$D574)^(Settings!$C$7-AJ$4)+AK574</f>
        <v/>
      </c>
      <c r="AK574" s="32">
        <f>(1+$D574)^(Settings!$C$7-AK$4)+AL574</f>
        <v/>
      </c>
      <c r="AL574" s="32">
        <f>(1+$D574)^(Settings!$C$7-AL$4)+AM574</f>
        <v/>
      </c>
      <c r="AM574" s="32">
        <f>(1+$D574)^(Settings!$C$7-AM$4)+AN574</f>
        <v/>
      </c>
      <c r="AN574" s="32">
        <f>(1+$D574)^(Settings!$C$7-AN$4)+AO574</f>
        <v/>
      </c>
      <c r="AO574" s="32">
        <f>(1+$D574)^(Settings!$C$7-AO$4)+AP574</f>
        <v/>
      </c>
      <c r="AP574" s="32">
        <f>(1+$D574)^(Settings!$C$7-AP$4)+AQ574</f>
        <v/>
      </c>
      <c r="AQ574" s="32">
        <f>(1+$D574)^(Settings!$C$7-AQ$4)+AR574</f>
        <v/>
      </c>
      <c r="AR574" s="32">
        <f>(1+$D574)^(Settings!$C$7-AR$4)+AS574</f>
        <v/>
      </c>
      <c r="AS574" s="32">
        <f>(1+$D574)^(Settings!$C$7-AS$4)+AT574</f>
        <v/>
      </c>
      <c r="AT574" s="32">
        <f>(1+$D574)^(Settings!$C$7-AT$4)+AU574</f>
        <v/>
      </c>
      <c r="AU574" s="32">
        <f>(1+$D574)^(Settings!$C$7-AU$4)+AV574</f>
        <v/>
      </c>
      <c r="AV574" s="32">
        <f>(1+$D574)^(Settings!$C$7-AV$4)+AW574</f>
        <v/>
      </c>
      <c r="AW574" s="32">
        <f>(1+$D574)^(Settings!$C$7-AW$4)+AX574</f>
        <v/>
      </c>
      <c r="AX574" s="32">
        <f>(1+$D574)^(Settings!$C$7-AX$4)+AY574</f>
        <v/>
      </c>
      <c r="AY574" s="32">
        <f>(1+$D574)^(Settings!$C$7-AY$4)+AZ574</f>
        <v/>
      </c>
    </row>
    <row r="575" hidden="1" outlineLevel="1">
      <c r="A575" s="14" t="inlineStr">
        <is>
          <t>dsum</t>
        </is>
      </c>
      <c r="B575" s="14" t="inlineStr">
        <is>
          <t>wnd</t>
        </is>
      </c>
      <c r="C575" s="14" t="inlineStr">
        <is>
          <t>pow</t>
        </is>
      </c>
      <c r="D575" s="41">
        <f>INDEX(Inputs_power!$G$5:$G$13,MATCH($B575,Inputs_power!$A$5:$A$13,0))</f>
        <v/>
      </c>
      <c r="E575" s="36" t="n"/>
      <c r="F575" s="36" t="n"/>
      <c r="G575" s="36" t="n"/>
      <c r="H575" s="14">
        <f>INDEX(VarLab,MATCH($A575,VarKey,0))&amp;INDEX(MemLab,MATCH($C575&amp;"|"&amp;$B575,MemKey,0))</f>
        <v/>
      </c>
      <c r="I575" s="14">
        <f>INDEX(VarUnit,MATCH($A575,VarKey,0))</f>
        <v/>
      </c>
      <c r="J575" s="14">
        <f>INDEX(VarSrc,MATCH($A575,VarKey,0))</f>
        <v/>
      </c>
      <c r="K575" s="11">
        <f>CodePrefix&amp;$A575&amp;IF($C575="","","."&amp;$C575&amp;"."&amp;$B575)&amp;INDEX(VarEnd,MATCH($A575,VarKey,0))&amp;K$5</f>
        <v/>
      </c>
      <c r="L575" s="37">
        <f>(1+$D575)^(Settings!$C$7-L$4)+M575</f>
        <v/>
      </c>
      <c r="M575" s="32">
        <f>(1+$D575)^(Settings!$C$7-M$4)+N575</f>
        <v/>
      </c>
      <c r="N575" s="32">
        <f>(1+$D575)^(Settings!$C$7-N$4)+O575</f>
        <v/>
      </c>
      <c r="O575" s="32">
        <f>(1+$D575)^(Settings!$C$7-O$4)+P575</f>
        <v/>
      </c>
      <c r="P575" s="32">
        <f>(1+$D575)^(Settings!$C$7-P$4)+Q575</f>
        <v/>
      </c>
      <c r="Q575" s="32">
        <f>(1+$D575)^(Settings!$C$7-Q$4)+R575</f>
        <v/>
      </c>
      <c r="R575" s="32">
        <f>(1+$D575)^(Settings!$C$7-R$4)+S575</f>
        <v/>
      </c>
      <c r="S575" s="32">
        <f>(1+$D575)^(Settings!$C$7-S$4)+T575</f>
        <v/>
      </c>
      <c r="T575" s="32">
        <f>(1+$D575)^(Settings!$C$7-T$4)+U575</f>
        <v/>
      </c>
      <c r="U575" s="32">
        <f>(1+$D575)^(Settings!$C$7-U$4)+V575</f>
        <v/>
      </c>
      <c r="V575" s="32">
        <f>(1+$D575)^(Settings!$C$7-V$4)+W575</f>
        <v/>
      </c>
      <c r="W575" s="32">
        <f>(1+$D575)^(Settings!$C$7-W$4)+X575</f>
        <v/>
      </c>
      <c r="X575" s="32">
        <f>(1+$D575)^(Settings!$C$7-X$4)+Y575</f>
        <v/>
      </c>
      <c r="Y575" s="32">
        <f>(1+$D575)^(Settings!$C$7-Y$4)+Z575</f>
        <v/>
      </c>
      <c r="Z575" s="32">
        <f>(1+$D575)^(Settings!$C$7-Z$4)+AA575</f>
        <v/>
      </c>
      <c r="AA575" s="32">
        <f>(1+$D575)^(Settings!$C$7-AA$4)+AB575</f>
        <v/>
      </c>
      <c r="AB575" s="32">
        <f>(1+$D575)^(Settings!$C$7-AB$4)+AC575</f>
        <v/>
      </c>
      <c r="AC575" s="32">
        <f>(1+$D575)^(Settings!$C$7-AC$4)+AD575</f>
        <v/>
      </c>
      <c r="AD575" s="32">
        <f>(1+$D575)^(Settings!$C$7-AD$4)+AE575</f>
        <v/>
      </c>
      <c r="AF575" s="11">
        <f>CodePrefix&amp;$A575&amp;IF($C575="","","."&amp;$C575&amp;"."&amp;$B575)&amp;INDEX(VarEnd,MATCH($A575,VarKey,0))&amp;AF$5</f>
        <v/>
      </c>
      <c r="AG575" s="37">
        <f>(1+$D575)^(Settings!$C$7-AG$4)+AH575</f>
        <v/>
      </c>
      <c r="AH575" s="32">
        <f>(1+$D575)^(Settings!$C$7-AH$4)+AI575</f>
        <v/>
      </c>
      <c r="AI575" s="32">
        <f>(1+$D575)^(Settings!$C$7-AI$4)+AJ575</f>
        <v/>
      </c>
      <c r="AJ575" s="32">
        <f>(1+$D575)^(Settings!$C$7-AJ$4)+AK575</f>
        <v/>
      </c>
      <c r="AK575" s="32">
        <f>(1+$D575)^(Settings!$C$7-AK$4)+AL575</f>
        <v/>
      </c>
      <c r="AL575" s="32">
        <f>(1+$D575)^(Settings!$C$7-AL$4)+AM575</f>
        <v/>
      </c>
      <c r="AM575" s="32">
        <f>(1+$D575)^(Settings!$C$7-AM$4)+AN575</f>
        <v/>
      </c>
      <c r="AN575" s="32">
        <f>(1+$D575)^(Settings!$C$7-AN$4)+AO575</f>
        <v/>
      </c>
      <c r="AO575" s="32">
        <f>(1+$D575)^(Settings!$C$7-AO$4)+AP575</f>
        <v/>
      </c>
      <c r="AP575" s="32">
        <f>(1+$D575)^(Settings!$C$7-AP$4)+AQ575</f>
        <v/>
      </c>
      <c r="AQ575" s="32">
        <f>(1+$D575)^(Settings!$C$7-AQ$4)+AR575</f>
        <v/>
      </c>
      <c r="AR575" s="32">
        <f>(1+$D575)^(Settings!$C$7-AR$4)+AS575</f>
        <v/>
      </c>
      <c r="AS575" s="32">
        <f>(1+$D575)^(Settings!$C$7-AS$4)+AT575</f>
        <v/>
      </c>
      <c r="AT575" s="32">
        <f>(1+$D575)^(Settings!$C$7-AT$4)+AU575</f>
        <v/>
      </c>
      <c r="AU575" s="32">
        <f>(1+$D575)^(Settings!$C$7-AU$4)+AV575</f>
        <v/>
      </c>
      <c r="AV575" s="32">
        <f>(1+$D575)^(Settings!$C$7-AV$4)+AW575</f>
        <v/>
      </c>
      <c r="AW575" s="32">
        <f>(1+$D575)^(Settings!$C$7-AW$4)+AX575</f>
        <v/>
      </c>
      <c r="AX575" s="32">
        <f>(1+$D575)^(Settings!$C$7-AX$4)+AY575</f>
        <v/>
      </c>
      <c r="AY575" s="32">
        <f>(1+$D575)^(Settings!$C$7-AY$4)+AZ575</f>
        <v/>
      </c>
    </row>
    <row r="576" hidden="1" outlineLevel="1">
      <c r="A576" s="14" t="inlineStr">
        <is>
          <t>dsum</t>
        </is>
      </c>
      <c r="B576" s="14" t="inlineStr">
        <is>
          <t>sol</t>
        </is>
      </c>
      <c r="C576" s="14" t="inlineStr">
        <is>
          <t>pow</t>
        </is>
      </c>
      <c r="D576" s="41">
        <f>INDEX(Inputs_power!$G$5:$G$13,MATCH($B576,Inputs_power!$A$5:$A$13,0))</f>
        <v/>
      </c>
      <c r="E576" s="36" t="n"/>
      <c r="F576" s="36" t="n"/>
      <c r="G576" s="36" t="n"/>
      <c r="H576" s="14">
        <f>INDEX(VarLab,MATCH($A576,VarKey,0))&amp;INDEX(MemLab,MATCH($C576&amp;"|"&amp;$B576,MemKey,0))</f>
        <v/>
      </c>
      <c r="I576" s="14">
        <f>INDEX(VarUnit,MATCH($A576,VarKey,0))</f>
        <v/>
      </c>
      <c r="J576" s="14">
        <f>INDEX(VarSrc,MATCH($A576,VarKey,0))</f>
        <v/>
      </c>
      <c r="K576" s="11">
        <f>CodePrefix&amp;$A576&amp;IF($C576="","","."&amp;$C576&amp;"."&amp;$B576)&amp;INDEX(VarEnd,MATCH($A576,VarKey,0))&amp;K$5</f>
        <v/>
      </c>
      <c r="L576" s="37">
        <f>(1+$D576)^(Settings!$C$7-L$4)+M576</f>
        <v/>
      </c>
      <c r="M576" s="32">
        <f>(1+$D576)^(Settings!$C$7-M$4)+N576</f>
        <v/>
      </c>
      <c r="N576" s="32">
        <f>(1+$D576)^(Settings!$C$7-N$4)+O576</f>
        <v/>
      </c>
      <c r="O576" s="32">
        <f>(1+$D576)^(Settings!$C$7-O$4)+P576</f>
        <v/>
      </c>
      <c r="P576" s="32">
        <f>(1+$D576)^(Settings!$C$7-P$4)+Q576</f>
        <v/>
      </c>
      <c r="Q576" s="32">
        <f>(1+$D576)^(Settings!$C$7-Q$4)+R576</f>
        <v/>
      </c>
      <c r="R576" s="32">
        <f>(1+$D576)^(Settings!$C$7-R$4)+S576</f>
        <v/>
      </c>
      <c r="S576" s="32">
        <f>(1+$D576)^(Settings!$C$7-S$4)+T576</f>
        <v/>
      </c>
      <c r="T576" s="32">
        <f>(1+$D576)^(Settings!$C$7-T$4)+U576</f>
        <v/>
      </c>
      <c r="U576" s="32">
        <f>(1+$D576)^(Settings!$C$7-U$4)+V576</f>
        <v/>
      </c>
      <c r="V576" s="32">
        <f>(1+$D576)^(Settings!$C$7-V$4)+W576</f>
        <v/>
      </c>
      <c r="W576" s="32">
        <f>(1+$D576)^(Settings!$C$7-W$4)+X576</f>
        <v/>
      </c>
      <c r="X576" s="32">
        <f>(1+$D576)^(Settings!$C$7-X$4)+Y576</f>
        <v/>
      </c>
      <c r="Y576" s="32">
        <f>(1+$D576)^(Settings!$C$7-Y$4)+Z576</f>
        <v/>
      </c>
      <c r="Z576" s="32">
        <f>(1+$D576)^(Settings!$C$7-Z$4)+AA576</f>
        <v/>
      </c>
      <c r="AA576" s="32">
        <f>(1+$D576)^(Settings!$C$7-AA$4)+AB576</f>
        <v/>
      </c>
      <c r="AB576" s="32">
        <f>(1+$D576)^(Settings!$C$7-AB$4)+AC576</f>
        <v/>
      </c>
      <c r="AC576" s="32">
        <f>(1+$D576)^(Settings!$C$7-AC$4)+AD576</f>
        <v/>
      </c>
      <c r="AD576" s="32">
        <f>(1+$D576)^(Settings!$C$7-AD$4)+AE576</f>
        <v/>
      </c>
      <c r="AF576" s="11">
        <f>CodePrefix&amp;$A576&amp;IF($C576="","","."&amp;$C576&amp;"."&amp;$B576)&amp;INDEX(VarEnd,MATCH($A576,VarKey,0))&amp;AF$5</f>
        <v/>
      </c>
      <c r="AG576" s="37">
        <f>(1+$D576)^(Settings!$C$7-AG$4)+AH576</f>
        <v/>
      </c>
      <c r="AH576" s="32">
        <f>(1+$D576)^(Settings!$C$7-AH$4)+AI576</f>
        <v/>
      </c>
      <c r="AI576" s="32">
        <f>(1+$D576)^(Settings!$C$7-AI$4)+AJ576</f>
        <v/>
      </c>
      <c r="AJ576" s="32">
        <f>(1+$D576)^(Settings!$C$7-AJ$4)+AK576</f>
        <v/>
      </c>
      <c r="AK576" s="32">
        <f>(1+$D576)^(Settings!$C$7-AK$4)+AL576</f>
        <v/>
      </c>
      <c r="AL576" s="32">
        <f>(1+$D576)^(Settings!$C$7-AL$4)+AM576</f>
        <v/>
      </c>
      <c r="AM576" s="32">
        <f>(1+$D576)^(Settings!$C$7-AM$4)+AN576</f>
        <v/>
      </c>
      <c r="AN576" s="32">
        <f>(1+$D576)^(Settings!$C$7-AN$4)+AO576</f>
        <v/>
      </c>
      <c r="AO576" s="32">
        <f>(1+$D576)^(Settings!$C$7-AO$4)+AP576</f>
        <v/>
      </c>
      <c r="AP576" s="32">
        <f>(1+$D576)^(Settings!$C$7-AP$4)+AQ576</f>
        <v/>
      </c>
      <c r="AQ576" s="32">
        <f>(1+$D576)^(Settings!$C$7-AQ$4)+AR576</f>
        <v/>
      </c>
      <c r="AR576" s="32">
        <f>(1+$D576)^(Settings!$C$7-AR$4)+AS576</f>
        <v/>
      </c>
      <c r="AS576" s="32">
        <f>(1+$D576)^(Settings!$C$7-AS$4)+AT576</f>
        <v/>
      </c>
      <c r="AT576" s="32">
        <f>(1+$D576)^(Settings!$C$7-AT$4)+AU576</f>
        <v/>
      </c>
      <c r="AU576" s="32">
        <f>(1+$D576)^(Settings!$C$7-AU$4)+AV576</f>
        <v/>
      </c>
      <c r="AV576" s="32">
        <f>(1+$D576)^(Settings!$C$7-AV$4)+AW576</f>
        <v/>
      </c>
      <c r="AW576" s="32">
        <f>(1+$D576)^(Settings!$C$7-AW$4)+AX576</f>
        <v/>
      </c>
      <c r="AX576" s="32">
        <f>(1+$D576)^(Settings!$C$7-AX$4)+AY576</f>
        <v/>
      </c>
      <c r="AY576" s="32">
        <f>(1+$D576)^(Settings!$C$7-AY$4)+AZ576</f>
        <v/>
      </c>
    </row>
    <row r="577" hidden="1" outlineLevel="1">
      <c r="A577" s="14" t="inlineStr">
        <is>
          <t>dsum</t>
        </is>
      </c>
      <c r="B577" s="14" t="inlineStr">
        <is>
          <t>hyd</t>
        </is>
      </c>
      <c r="C577" s="14" t="inlineStr">
        <is>
          <t>pow</t>
        </is>
      </c>
      <c r="D577" s="41">
        <f>INDEX(Inputs_power!$G$5:$G$13,MATCH($B577,Inputs_power!$A$5:$A$13,0))</f>
        <v/>
      </c>
      <c r="E577" s="36" t="n"/>
      <c r="F577" s="36" t="n"/>
      <c r="G577" s="36" t="n"/>
      <c r="H577" s="14">
        <f>INDEX(VarLab,MATCH($A577,VarKey,0))&amp;INDEX(MemLab,MATCH($C577&amp;"|"&amp;$B577,MemKey,0))</f>
        <v/>
      </c>
      <c r="I577" s="14">
        <f>INDEX(VarUnit,MATCH($A577,VarKey,0))</f>
        <v/>
      </c>
      <c r="J577" s="14">
        <f>INDEX(VarSrc,MATCH($A577,VarKey,0))</f>
        <v/>
      </c>
      <c r="K577" s="11">
        <f>CodePrefix&amp;$A577&amp;IF($C577="","","."&amp;$C577&amp;"."&amp;$B577)&amp;INDEX(VarEnd,MATCH($A577,VarKey,0))&amp;K$5</f>
        <v/>
      </c>
      <c r="L577" s="37">
        <f>(1+$D577)^(Settings!$C$7-L$4)+M577</f>
        <v/>
      </c>
      <c r="M577" s="32">
        <f>(1+$D577)^(Settings!$C$7-M$4)+N577</f>
        <v/>
      </c>
      <c r="N577" s="32">
        <f>(1+$D577)^(Settings!$C$7-N$4)+O577</f>
        <v/>
      </c>
      <c r="O577" s="32">
        <f>(1+$D577)^(Settings!$C$7-O$4)+P577</f>
        <v/>
      </c>
      <c r="P577" s="32">
        <f>(1+$D577)^(Settings!$C$7-P$4)+Q577</f>
        <v/>
      </c>
      <c r="Q577" s="32">
        <f>(1+$D577)^(Settings!$C$7-Q$4)+R577</f>
        <v/>
      </c>
      <c r="R577" s="32">
        <f>(1+$D577)^(Settings!$C$7-R$4)+S577</f>
        <v/>
      </c>
      <c r="S577" s="32">
        <f>(1+$D577)^(Settings!$C$7-S$4)+T577</f>
        <v/>
      </c>
      <c r="T577" s="32">
        <f>(1+$D577)^(Settings!$C$7-T$4)+U577</f>
        <v/>
      </c>
      <c r="U577" s="32">
        <f>(1+$D577)^(Settings!$C$7-U$4)+V577</f>
        <v/>
      </c>
      <c r="V577" s="32">
        <f>(1+$D577)^(Settings!$C$7-V$4)+W577</f>
        <v/>
      </c>
      <c r="W577" s="32">
        <f>(1+$D577)^(Settings!$C$7-W$4)+X577</f>
        <v/>
      </c>
      <c r="X577" s="32">
        <f>(1+$D577)^(Settings!$C$7-X$4)+Y577</f>
        <v/>
      </c>
      <c r="Y577" s="32">
        <f>(1+$D577)^(Settings!$C$7-Y$4)+Z577</f>
        <v/>
      </c>
      <c r="Z577" s="32">
        <f>(1+$D577)^(Settings!$C$7-Z$4)+AA577</f>
        <v/>
      </c>
      <c r="AA577" s="32">
        <f>(1+$D577)^(Settings!$C$7-AA$4)+AB577</f>
        <v/>
      </c>
      <c r="AB577" s="32">
        <f>(1+$D577)^(Settings!$C$7-AB$4)+AC577</f>
        <v/>
      </c>
      <c r="AC577" s="32">
        <f>(1+$D577)^(Settings!$C$7-AC$4)+AD577</f>
        <v/>
      </c>
      <c r="AD577" s="32">
        <f>(1+$D577)^(Settings!$C$7-AD$4)+AE577</f>
        <v/>
      </c>
      <c r="AF577" s="11">
        <f>CodePrefix&amp;$A577&amp;IF($C577="","","."&amp;$C577&amp;"."&amp;$B577)&amp;INDEX(VarEnd,MATCH($A577,VarKey,0))&amp;AF$5</f>
        <v/>
      </c>
      <c r="AG577" s="37">
        <f>(1+$D577)^(Settings!$C$7-AG$4)+AH577</f>
        <v/>
      </c>
      <c r="AH577" s="32">
        <f>(1+$D577)^(Settings!$C$7-AH$4)+AI577</f>
        <v/>
      </c>
      <c r="AI577" s="32">
        <f>(1+$D577)^(Settings!$C$7-AI$4)+AJ577</f>
        <v/>
      </c>
      <c r="AJ577" s="32">
        <f>(1+$D577)^(Settings!$C$7-AJ$4)+AK577</f>
        <v/>
      </c>
      <c r="AK577" s="32">
        <f>(1+$D577)^(Settings!$C$7-AK$4)+AL577</f>
        <v/>
      </c>
      <c r="AL577" s="32">
        <f>(1+$D577)^(Settings!$C$7-AL$4)+AM577</f>
        <v/>
      </c>
      <c r="AM577" s="32">
        <f>(1+$D577)^(Settings!$C$7-AM$4)+AN577</f>
        <v/>
      </c>
      <c r="AN577" s="32">
        <f>(1+$D577)^(Settings!$C$7-AN$4)+AO577</f>
        <v/>
      </c>
      <c r="AO577" s="32">
        <f>(1+$D577)^(Settings!$C$7-AO$4)+AP577</f>
        <v/>
      </c>
      <c r="AP577" s="32">
        <f>(1+$D577)^(Settings!$C$7-AP$4)+AQ577</f>
        <v/>
      </c>
      <c r="AQ577" s="32">
        <f>(1+$D577)^(Settings!$C$7-AQ$4)+AR577</f>
        <v/>
      </c>
      <c r="AR577" s="32">
        <f>(1+$D577)^(Settings!$C$7-AR$4)+AS577</f>
        <v/>
      </c>
      <c r="AS577" s="32">
        <f>(1+$D577)^(Settings!$C$7-AS$4)+AT577</f>
        <v/>
      </c>
      <c r="AT577" s="32">
        <f>(1+$D577)^(Settings!$C$7-AT$4)+AU577</f>
        <v/>
      </c>
      <c r="AU577" s="32">
        <f>(1+$D577)^(Settings!$C$7-AU$4)+AV577</f>
        <v/>
      </c>
      <c r="AV577" s="32">
        <f>(1+$D577)^(Settings!$C$7-AV$4)+AW577</f>
        <v/>
      </c>
      <c r="AW577" s="32">
        <f>(1+$D577)^(Settings!$C$7-AW$4)+AX577</f>
        <v/>
      </c>
      <c r="AX577" s="32">
        <f>(1+$D577)^(Settings!$C$7-AX$4)+AY577</f>
        <v/>
      </c>
      <c r="AY577" s="32">
        <f>(1+$D577)^(Settings!$C$7-AY$4)+AZ577</f>
        <v/>
      </c>
    </row>
    <row r="578" hidden="1" outlineLevel="1">
      <c r="A578" s="14" t="inlineStr">
        <is>
          <t>dsum</t>
        </is>
      </c>
      <c r="B578" s="14" t="inlineStr">
        <is>
          <t>ore</t>
        </is>
      </c>
      <c r="C578" s="14" t="inlineStr">
        <is>
          <t>pow</t>
        </is>
      </c>
      <c r="D578" s="41">
        <f>INDEX(Inputs_power!$G$5:$G$13,MATCH($B578,Inputs_power!$A$5:$A$13,0))</f>
        <v/>
      </c>
      <c r="E578" s="36" t="n"/>
      <c r="F578" s="36" t="n"/>
      <c r="G578" s="36" t="n"/>
      <c r="H578" s="14">
        <f>INDEX(VarLab,MATCH($A578,VarKey,0))&amp;INDEX(MemLab,MATCH($C578&amp;"|"&amp;$B578,MemKey,0))</f>
        <v/>
      </c>
      <c r="I578" s="14">
        <f>INDEX(VarUnit,MATCH($A578,VarKey,0))</f>
        <v/>
      </c>
      <c r="J578" s="14">
        <f>INDEX(VarSrc,MATCH($A578,VarKey,0))</f>
        <v/>
      </c>
      <c r="K578" s="11">
        <f>CodePrefix&amp;$A578&amp;IF($C578="","","."&amp;$C578&amp;"."&amp;$B578)&amp;INDEX(VarEnd,MATCH($A578,VarKey,0))&amp;K$5</f>
        <v/>
      </c>
      <c r="L578" s="37">
        <f>(1+$D578)^(Settings!$C$7-L$4)+M578</f>
        <v/>
      </c>
      <c r="M578" s="32">
        <f>(1+$D578)^(Settings!$C$7-M$4)+N578</f>
        <v/>
      </c>
      <c r="N578" s="32">
        <f>(1+$D578)^(Settings!$C$7-N$4)+O578</f>
        <v/>
      </c>
      <c r="O578" s="32">
        <f>(1+$D578)^(Settings!$C$7-O$4)+P578</f>
        <v/>
      </c>
      <c r="P578" s="32">
        <f>(1+$D578)^(Settings!$C$7-P$4)+Q578</f>
        <v/>
      </c>
      <c r="Q578" s="32">
        <f>(1+$D578)^(Settings!$C$7-Q$4)+R578</f>
        <v/>
      </c>
      <c r="R578" s="32">
        <f>(1+$D578)^(Settings!$C$7-R$4)+S578</f>
        <v/>
      </c>
      <c r="S578" s="32">
        <f>(1+$D578)^(Settings!$C$7-S$4)+T578</f>
        <v/>
      </c>
      <c r="T578" s="32">
        <f>(1+$D578)^(Settings!$C$7-T$4)+U578</f>
        <v/>
      </c>
      <c r="U578" s="32">
        <f>(1+$D578)^(Settings!$C$7-U$4)+V578</f>
        <v/>
      </c>
      <c r="V578" s="32">
        <f>(1+$D578)^(Settings!$C$7-V$4)+W578</f>
        <v/>
      </c>
      <c r="W578" s="32">
        <f>(1+$D578)^(Settings!$C$7-W$4)+X578</f>
        <v/>
      </c>
      <c r="X578" s="32">
        <f>(1+$D578)^(Settings!$C$7-X$4)+Y578</f>
        <v/>
      </c>
      <c r="Y578" s="32">
        <f>(1+$D578)^(Settings!$C$7-Y$4)+Z578</f>
        <v/>
      </c>
      <c r="Z578" s="32">
        <f>(1+$D578)^(Settings!$C$7-Z$4)+AA578</f>
        <v/>
      </c>
      <c r="AA578" s="32">
        <f>(1+$D578)^(Settings!$C$7-AA$4)+AB578</f>
        <v/>
      </c>
      <c r="AB578" s="32">
        <f>(1+$D578)^(Settings!$C$7-AB$4)+AC578</f>
        <v/>
      </c>
      <c r="AC578" s="32">
        <f>(1+$D578)^(Settings!$C$7-AC$4)+AD578</f>
        <v/>
      </c>
      <c r="AD578" s="32">
        <f>(1+$D578)^(Settings!$C$7-AD$4)+AE578</f>
        <v/>
      </c>
      <c r="AF578" s="11">
        <f>CodePrefix&amp;$A578&amp;IF($C578="","","."&amp;$C578&amp;"."&amp;$B578)&amp;INDEX(VarEnd,MATCH($A578,VarKey,0))&amp;AF$5</f>
        <v/>
      </c>
      <c r="AG578" s="37">
        <f>(1+$D578)^(Settings!$C$7-AG$4)+AH578</f>
        <v/>
      </c>
      <c r="AH578" s="32">
        <f>(1+$D578)^(Settings!$C$7-AH$4)+AI578</f>
        <v/>
      </c>
      <c r="AI578" s="32">
        <f>(1+$D578)^(Settings!$C$7-AI$4)+AJ578</f>
        <v/>
      </c>
      <c r="AJ578" s="32">
        <f>(1+$D578)^(Settings!$C$7-AJ$4)+AK578</f>
        <v/>
      </c>
      <c r="AK578" s="32">
        <f>(1+$D578)^(Settings!$C$7-AK$4)+AL578</f>
        <v/>
      </c>
      <c r="AL578" s="32">
        <f>(1+$D578)^(Settings!$C$7-AL$4)+AM578</f>
        <v/>
      </c>
      <c r="AM578" s="32">
        <f>(1+$D578)^(Settings!$C$7-AM$4)+AN578</f>
        <v/>
      </c>
      <c r="AN578" s="32">
        <f>(1+$D578)^(Settings!$C$7-AN$4)+AO578</f>
        <v/>
      </c>
      <c r="AO578" s="32">
        <f>(1+$D578)^(Settings!$C$7-AO$4)+AP578</f>
        <v/>
      </c>
      <c r="AP578" s="32">
        <f>(1+$D578)^(Settings!$C$7-AP$4)+AQ578</f>
        <v/>
      </c>
      <c r="AQ578" s="32">
        <f>(1+$D578)^(Settings!$C$7-AQ$4)+AR578</f>
        <v/>
      </c>
      <c r="AR578" s="32">
        <f>(1+$D578)^(Settings!$C$7-AR$4)+AS578</f>
        <v/>
      </c>
      <c r="AS578" s="32">
        <f>(1+$D578)^(Settings!$C$7-AS$4)+AT578</f>
        <v/>
      </c>
      <c r="AT578" s="32">
        <f>(1+$D578)^(Settings!$C$7-AT$4)+AU578</f>
        <v/>
      </c>
      <c r="AU578" s="32">
        <f>(1+$D578)^(Settings!$C$7-AU$4)+AV578</f>
        <v/>
      </c>
      <c r="AV578" s="32">
        <f>(1+$D578)^(Settings!$C$7-AV$4)+AW578</f>
        <v/>
      </c>
      <c r="AW578" s="32">
        <f>(1+$D578)^(Settings!$C$7-AW$4)+AX578</f>
        <v/>
      </c>
      <c r="AX578" s="32">
        <f>(1+$D578)^(Settings!$C$7-AX$4)+AY578</f>
        <v/>
      </c>
      <c r="AY578" s="32">
        <f>(1+$D578)^(Settings!$C$7-AY$4)+AZ578</f>
        <v/>
      </c>
    </row>
    <row r="579" hidden="1" outlineLevel="1">
      <c r="A579" s="14" t="inlineStr">
        <is>
          <t>dsum</t>
        </is>
      </c>
      <c r="B579" s="14" t="inlineStr">
        <is>
          <t>bio</t>
        </is>
      </c>
      <c r="C579" s="14" t="inlineStr">
        <is>
          <t>pow</t>
        </is>
      </c>
      <c r="D579" s="41">
        <f>INDEX(Inputs_power!$G$5:$G$13,MATCH($B579,Inputs_power!$A$5:$A$13,0))</f>
        <v/>
      </c>
      <c r="E579" s="36" t="n"/>
      <c r="F579" s="36" t="n"/>
      <c r="G579" s="36" t="n"/>
      <c r="H579" s="14">
        <f>INDEX(VarLab,MATCH($A579,VarKey,0))&amp;INDEX(MemLab,MATCH($C579&amp;"|"&amp;$B579,MemKey,0))</f>
        <v/>
      </c>
      <c r="I579" s="14">
        <f>INDEX(VarUnit,MATCH($A579,VarKey,0))</f>
        <v/>
      </c>
      <c r="J579" s="14">
        <f>INDEX(VarSrc,MATCH($A579,VarKey,0))</f>
        <v/>
      </c>
      <c r="K579" s="11">
        <f>CodePrefix&amp;$A579&amp;IF($C579="","","."&amp;$C579&amp;"."&amp;$B579)&amp;INDEX(VarEnd,MATCH($A579,VarKey,0))&amp;K$5</f>
        <v/>
      </c>
      <c r="L579" s="37">
        <f>(1+$D579)^(Settings!$C$7-L$4)+M579</f>
        <v/>
      </c>
      <c r="M579" s="32">
        <f>(1+$D579)^(Settings!$C$7-M$4)+N579</f>
        <v/>
      </c>
      <c r="N579" s="32">
        <f>(1+$D579)^(Settings!$C$7-N$4)+O579</f>
        <v/>
      </c>
      <c r="O579" s="32">
        <f>(1+$D579)^(Settings!$C$7-O$4)+P579</f>
        <v/>
      </c>
      <c r="P579" s="32">
        <f>(1+$D579)^(Settings!$C$7-P$4)+Q579</f>
        <v/>
      </c>
      <c r="Q579" s="32">
        <f>(1+$D579)^(Settings!$C$7-Q$4)+R579</f>
        <v/>
      </c>
      <c r="R579" s="32">
        <f>(1+$D579)^(Settings!$C$7-R$4)+S579</f>
        <v/>
      </c>
      <c r="S579" s="32">
        <f>(1+$D579)^(Settings!$C$7-S$4)+T579</f>
        <v/>
      </c>
      <c r="T579" s="32">
        <f>(1+$D579)^(Settings!$C$7-T$4)+U579</f>
        <v/>
      </c>
      <c r="U579" s="32">
        <f>(1+$D579)^(Settings!$C$7-U$4)+V579</f>
        <v/>
      </c>
      <c r="V579" s="32">
        <f>(1+$D579)^(Settings!$C$7-V$4)+W579</f>
        <v/>
      </c>
      <c r="W579" s="32">
        <f>(1+$D579)^(Settings!$C$7-W$4)+X579</f>
        <v/>
      </c>
      <c r="X579" s="32">
        <f>(1+$D579)^(Settings!$C$7-X$4)+Y579</f>
        <v/>
      </c>
      <c r="Y579" s="32">
        <f>(1+$D579)^(Settings!$C$7-Y$4)+Z579</f>
        <v/>
      </c>
      <c r="Z579" s="32">
        <f>(1+$D579)^(Settings!$C$7-Z$4)+AA579</f>
        <v/>
      </c>
      <c r="AA579" s="32">
        <f>(1+$D579)^(Settings!$C$7-AA$4)+AB579</f>
        <v/>
      </c>
      <c r="AB579" s="32">
        <f>(1+$D579)^(Settings!$C$7-AB$4)+AC579</f>
        <v/>
      </c>
      <c r="AC579" s="32">
        <f>(1+$D579)^(Settings!$C$7-AC$4)+AD579</f>
        <v/>
      </c>
      <c r="AD579" s="32">
        <f>(1+$D579)^(Settings!$C$7-AD$4)+AE579</f>
        <v/>
      </c>
      <c r="AF579" s="11">
        <f>CodePrefix&amp;$A579&amp;IF($C579="","","."&amp;$C579&amp;"."&amp;$B579)&amp;INDEX(VarEnd,MATCH($A579,VarKey,0))&amp;AF$5</f>
        <v/>
      </c>
      <c r="AG579" s="37">
        <f>(1+$D579)^(Settings!$C$7-AG$4)+AH579</f>
        <v/>
      </c>
      <c r="AH579" s="32">
        <f>(1+$D579)^(Settings!$C$7-AH$4)+AI579</f>
        <v/>
      </c>
      <c r="AI579" s="32">
        <f>(1+$D579)^(Settings!$C$7-AI$4)+AJ579</f>
        <v/>
      </c>
      <c r="AJ579" s="32">
        <f>(1+$D579)^(Settings!$C$7-AJ$4)+AK579</f>
        <v/>
      </c>
      <c r="AK579" s="32">
        <f>(1+$D579)^(Settings!$C$7-AK$4)+AL579</f>
        <v/>
      </c>
      <c r="AL579" s="32">
        <f>(1+$D579)^(Settings!$C$7-AL$4)+AM579</f>
        <v/>
      </c>
      <c r="AM579" s="32">
        <f>(1+$D579)^(Settings!$C$7-AM$4)+AN579</f>
        <v/>
      </c>
      <c r="AN579" s="32">
        <f>(1+$D579)^(Settings!$C$7-AN$4)+AO579</f>
        <v/>
      </c>
      <c r="AO579" s="32">
        <f>(1+$D579)^(Settings!$C$7-AO$4)+AP579</f>
        <v/>
      </c>
      <c r="AP579" s="32">
        <f>(1+$D579)^(Settings!$C$7-AP$4)+AQ579</f>
        <v/>
      </c>
      <c r="AQ579" s="32">
        <f>(1+$D579)^(Settings!$C$7-AQ$4)+AR579</f>
        <v/>
      </c>
      <c r="AR579" s="32">
        <f>(1+$D579)^(Settings!$C$7-AR$4)+AS579</f>
        <v/>
      </c>
      <c r="AS579" s="32">
        <f>(1+$D579)^(Settings!$C$7-AS$4)+AT579</f>
        <v/>
      </c>
      <c r="AT579" s="32">
        <f>(1+$D579)^(Settings!$C$7-AT$4)+AU579</f>
        <v/>
      </c>
      <c r="AU579" s="32">
        <f>(1+$D579)^(Settings!$C$7-AU$4)+AV579</f>
        <v/>
      </c>
      <c r="AV579" s="32">
        <f>(1+$D579)^(Settings!$C$7-AV$4)+AW579</f>
        <v/>
      </c>
      <c r="AW579" s="32">
        <f>(1+$D579)^(Settings!$C$7-AW$4)+AX579</f>
        <v/>
      </c>
      <c r="AX579" s="32">
        <f>(1+$D579)^(Settings!$C$7-AX$4)+AY579</f>
        <v/>
      </c>
      <c r="AY579" s="32">
        <f>(1+$D579)^(Settings!$C$7-AY$4)+AZ579</f>
        <v/>
      </c>
    </row>
    <row r="580" hidden="1" outlineLevel="1"/>
    <row r="581" hidden="1" outlineLevel="1">
      <c r="A581" s="14" t="inlineStr">
        <is>
          <t>lvc</t>
        </is>
      </c>
      <c r="B581" s="14" t="inlineStr">
        <is>
          <t>coa</t>
        </is>
      </c>
      <c r="C581" s="14" t="inlineStr">
        <is>
          <t>pow</t>
        </is>
      </c>
      <c r="D581" s="41">
        <f>INDEX(Inputs_power!$G$5:$G$13,MATCH($B581,Inputs_power!$A$5:$A$13,0))</f>
        <v/>
      </c>
      <c r="E581" s="36" t="n"/>
      <c r="F581" s="36" t="n"/>
      <c r="G581" s="36" t="n"/>
      <c r="H581" s="14">
        <f>INDEX(VarLab,MATCH($A581,VarKey,0))&amp;INDEX(MemLab,MATCH($C581&amp;"|"&amp;$B581,MemKey,0))</f>
        <v/>
      </c>
      <c r="I581" s="14">
        <f>INDEX(VarUnit,MATCH($A581,VarKey,0))</f>
        <v/>
      </c>
      <c r="J581" s="14">
        <f>INDEX(VarSrc,MATCH($A581,VarKey,0))</f>
        <v/>
      </c>
      <c r="K581" s="11">
        <f>CodePrefix&amp;$A581&amp;IF($C581="","","."&amp;$C581&amp;"."&amp;$B581)&amp;INDEX(VarEnd,MATCH($A581,VarKey,0))&amp;K$5</f>
        <v/>
      </c>
      <c r="L581" s="15">
        <f>((1+$D581)^(Settings!$C$7-L$4)*L561+(L571-(1+$D581)^(Settings!$C$7-L$4))*M581)/L571</f>
        <v/>
      </c>
      <c r="M581" s="16">
        <f>((1+$D581)^(Settings!$C$7-M$4)*M561+(M571-(1+$D581)^(Settings!$C$7-M$4))*N581)/M571</f>
        <v/>
      </c>
      <c r="N581" s="16">
        <f>((1+$D581)^(Settings!$C$7-N$4)*N561+(N571-(1+$D581)^(Settings!$C$7-N$4))*O581)/N571</f>
        <v/>
      </c>
      <c r="O581" s="16">
        <f>((1+$D581)^(Settings!$C$7-O$4)*O561+(O571-(1+$D581)^(Settings!$C$7-O$4))*P581)/O571</f>
        <v/>
      </c>
      <c r="P581" s="16">
        <f>((1+$D581)^(Settings!$C$7-P$4)*P561+(P571-(1+$D581)^(Settings!$C$7-P$4))*Q581)/P571</f>
        <v/>
      </c>
      <c r="Q581" s="16">
        <f>((1+$D581)^(Settings!$C$7-Q$4)*Q561+(Q571-(1+$D581)^(Settings!$C$7-Q$4))*R581)/Q571</f>
        <v/>
      </c>
      <c r="R581" s="16">
        <f>((1+$D581)^(Settings!$C$7-R$4)*R561+(R571-(1+$D581)^(Settings!$C$7-R$4))*S581)/R571</f>
        <v/>
      </c>
      <c r="S581" s="16">
        <f>((1+$D581)^(Settings!$C$7-S$4)*S561+(S571-(1+$D581)^(Settings!$C$7-S$4))*T581)/S571</f>
        <v/>
      </c>
      <c r="T581" s="16">
        <f>((1+$D581)^(Settings!$C$7-T$4)*T561+(T571-(1+$D581)^(Settings!$C$7-T$4))*U581)/T571</f>
        <v/>
      </c>
      <c r="U581" s="16">
        <f>((1+$D581)^(Settings!$C$7-U$4)*U561+(U571-(1+$D581)^(Settings!$C$7-U$4))*V581)/U571</f>
        <v/>
      </c>
      <c r="V581" s="16">
        <f>((1+$D581)^(Settings!$C$7-V$4)*V561+(V571-(1+$D581)^(Settings!$C$7-V$4))*W581)/V571</f>
        <v/>
      </c>
      <c r="W581" s="16">
        <f>((1+$D581)^(Settings!$C$7-W$4)*W561+(W571-(1+$D581)^(Settings!$C$7-W$4))*X581)/W571</f>
        <v/>
      </c>
      <c r="X581" s="16">
        <f>((1+$D581)^(Settings!$C$7-X$4)*X561+(X571-(1+$D581)^(Settings!$C$7-X$4))*Y581)/X571</f>
        <v/>
      </c>
      <c r="Y581" s="16">
        <f>((1+$D581)^(Settings!$C$7-Y$4)*Y561+(Y571-(1+$D581)^(Settings!$C$7-Y$4))*Z581)/Y571</f>
        <v/>
      </c>
      <c r="Z581" s="16">
        <f>((1+$D581)^(Settings!$C$7-Z$4)*Z561+(Z571-(1+$D581)^(Settings!$C$7-Z$4))*AA581)/Z571</f>
        <v/>
      </c>
      <c r="AA581" s="16">
        <f>((1+$D581)^(Settings!$C$7-AA$4)*AA561+(AA571-(1+$D581)^(Settings!$C$7-AA$4))*AB581)/AA571</f>
        <v/>
      </c>
      <c r="AB581" s="16">
        <f>((1+$D581)^(Settings!$C$7-AB$4)*AB561+(AB571-(1+$D581)^(Settings!$C$7-AB$4))*AC581)/AB571</f>
        <v/>
      </c>
      <c r="AC581" s="16">
        <f>((1+$D581)^(Settings!$C$7-AC$4)*AC561+(AC571-(1+$D581)^(Settings!$C$7-AC$4))*AD581)/AC571</f>
        <v/>
      </c>
      <c r="AD581" s="16">
        <f>((1+$D581)^(Settings!$C$7-AD$4)*AD561+(AD571-(1+$D581)^(Settings!$C$7-AD$4))*AE581)/AD571</f>
        <v/>
      </c>
      <c r="AF581" s="11">
        <f>CodePrefix&amp;$A581&amp;IF($C581="","","."&amp;$C581&amp;"."&amp;$B581)&amp;INDEX(VarEnd,MATCH($A581,VarKey,0))&amp;AF$5</f>
        <v/>
      </c>
      <c r="AG581" s="15">
        <f>((1+$D581)^(Settings!$C$7-AG$4)*AG561+(AG571-(1+$D581)^(Settings!$C$7-AG$4))*AH581)/AG571</f>
        <v/>
      </c>
      <c r="AH581" s="16">
        <f>((1+$D581)^(Settings!$C$7-AH$4)*AH561+(AH571-(1+$D581)^(Settings!$C$7-AH$4))*AI581)/AH571</f>
        <v/>
      </c>
      <c r="AI581" s="16">
        <f>((1+$D581)^(Settings!$C$7-AI$4)*AI561+(AI571-(1+$D581)^(Settings!$C$7-AI$4))*AJ581)/AI571</f>
        <v/>
      </c>
      <c r="AJ581" s="16">
        <f>((1+$D581)^(Settings!$C$7-AJ$4)*AJ561+(AJ571-(1+$D581)^(Settings!$C$7-AJ$4))*AK581)/AJ571</f>
        <v/>
      </c>
      <c r="AK581" s="16">
        <f>((1+$D581)^(Settings!$C$7-AK$4)*AK561+(AK571-(1+$D581)^(Settings!$C$7-AK$4))*AL581)/AK571</f>
        <v/>
      </c>
      <c r="AL581" s="16">
        <f>((1+$D581)^(Settings!$C$7-AL$4)*AL561+(AL571-(1+$D581)^(Settings!$C$7-AL$4))*AM581)/AL571</f>
        <v/>
      </c>
      <c r="AM581" s="16">
        <f>((1+$D581)^(Settings!$C$7-AM$4)*AM561+(AM571-(1+$D581)^(Settings!$C$7-AM$4))*AN581)/AM571</f>
        <v/>
      </c>
      <c r="AN581" s="16">
        <f>((1+$D581)^(Settings!$C$7-AN$4)*AN561+(AN571-(1+$D581)^(Settings!$C$7-AN$4))*AO581)/AN571</f>
        <v/>
      </c>
      <c r="AO581" s="16">
        <f>((1+$D581)^(Settings!$C$7-AO$4)*AO561+(AO571-(1+$D581)^(Settings!$C$7-AO$4))*AP581)/AO571</f>
        <v/>
      </c>
      <c r="AP581" s="16">
        <f>((1+$D581)^(Settings!$C$7-AP$4)*AP561+(AP571-(1+$D581)^(Settings!$C$7-AP$4))*AQ581)/AP571</f>
        <v/>
      </c>
      <c r="AQ581" s="16">
        <f>((1+$D581)^(Settings!$C$7-AQ$4)*AQ561+(AQ571-(1+$D581)^(Settings!$C$7-AQ$4))*AR581)/AQ571</f>
        <v/>
      </c>
      <c r="AR581" s="16">
        <f>((1+$D581)^(Settings!$C$7-AR$4)*AR561+(AR571-(1+$D581)^(Settings!$C$7-AR$4))*AS581)/AR571</f>
        <v/>
      </c>
      <c r="AS581" s="16">
        <f>((1+$D581)^(Settings!$C$7-AS$4)*AS561+(AS571-(1+$D581)^(Settings!$C$7-AS$4))*AT581)/AS571</f>
        <v/>
      </c>
      <c r="AT581" s="16">
        <f>((1+$D581)^(Settings!$C$7-AT$4)*AT561+(AT571-(1+$D581)^(Settings!$C$7-AT$4))*AU581)/AT571</f>
        <v/>
      </c>
      <c r="AU581" s="16">
        <f>((1+$D581)^(Settings!$C$7-AU$4)*AU561+(AU571-(1+$D581)^(Settings!$C$7-AU$4))*AV581)/AU571</f>
        <v/>
      </c>
      <c r="AV581" s="16">
        <f>((1+$D581)^(Settings!$C$7-AV$4)*AV561+(AV571-(1+$D581)^(Settings!$C$7-AV$4))*AW581)/AV571</f>
        <v/>
      </c>
      <c r="AW581" s="16">
        <f>((1+$D581)^(Settings!$C$7-AW$4)*AW561+(AW571-(1+$D581)^(Settings!$C$7-AW$4))*AX581)/AW571</f>
        <v/>
      </c>
      <c r="AX581" s="16">
        <f>((1+$D581)^(Settings!$C$7-AX$4)*AX561+(AX571-(1+$D581)^(Settings!$C$7-AX$4))*AY581)/AX571</f>
        <v/>
      </c>
      <c r="AY581" s="16">
        <f>((1+$D581)^(Settings!$C$7-AY$4)*AY561+(AY571-(1+$D581)^(Settings!$C$7-AY$4))*AZ581)/AY571</f>
        <v/>
      </c>
    </row>
    <row r="582" hidden="1" outlineLevel="1">
      <c r="A582" s="14" t="inlineStr">
        <is>
          <t>lvc</t>
        </is>
      </c>
      <c r="B582" s="14" t="inlineStr">
        <is>
          <t>nga</t>
        </is>
      </c>
      <c r="C582" s="14" t="inlineStr">
        <is>
          <t>pow</t>
        </is>
      </c>
      <c r="D582" s="41">
        <f>INDEX(Inputs_power!$G$5:$G$13,MATCH($B582,Inputs_power!$A$5:$A$13,0))</f>
        <v/>
      </c>
      <c r="E582" s="36" t="n"/>
      <c r="F582" s="36" t="n"/>
      <c r="G582" s="36" t="n"/>
      <c r="H582" s="14">
        <f>INDEX(VarLab,MATCH($A582,VarKey,0))&amp;INDEX(MemLab,MATCH($C582&amp;"|"&amp;$B582,MemKey,0))</f>
        <v/>
      </c>
      <c r="I582" s="14">
        <f>INDEX(VarUnit,MATCH($A582,VarKey,0))</f>
        <v/>
      </c>
      <c r="J582" s="14">
        <f>INDEX(VarSrc,MATCH($A582,VarKey,0))</f>
        <v/>
      </c>
      <c r="K582" s="11">
        <f>CodePrefix&amp;$A582&amp;IF($C582="","","."&amp;$C582&amp;"."&amp;$B582)&amp;INDEX(VarEnd,MATCH($A582,VarKey,0))&amp;K$5</f>
        <v/>
      </c>
      <c r="L582" s="15">
        <f>((1+$D582)^(Settings!$C$7-L$4)*L562+(L572-(1+$D582)^(Settings!$C$7-L$4))*M582)/L572</f>
        <v/>
      </c>
      <c r="M582" s="16">
        <f>((1+$D582)^(Settings!$C$7-M$4)*M562+(M572-(1+$D582)^(Settings!$C$7-M$4))*N582)/M572</f>
        <v/>
      </c>
      <c r="N582" s="16">
        <f>((1+$D582)^(Settings!$C$7-N$4)*N562+(N572-(1+$D582)^(Settings!$C$7-N$4))*O582)/N572</f>
        <v/>
      </c>
      <c r="O582" s="16">
        <f>((1+$D582)^(Settings!$C$7-O$4)*O562+(O572-(1+$D582)^(Settings!$C$7-O$4))*P582)/O572</f>
        <v/>
      </c>
      <c r="P582" s="16">
        <f>((1+$D582)^(Settings!$C$7-P$4)*P562+(P572-(1+$D582)^(Settings!$C$7-P$4))*Q582)/P572</f>
        <v/>
      </c>
      <c r="Q582" s="16">
        <f>((1+$D582)^(Settings!$C$7-Q$4)*Q562+(Q572-(1+$D582)^(Settings!$C$7-Q$4))*R582)/Q572</f>
        <v/>
      </c>
      <c r="R582" s="16">
        <f>((1+$D582)^(Settings!$C$7-R$4)*R562+(R572-(1+$D582)^(Settings!$C$7-R$4))*S582)/R572</f>
        <v/>
      </c>
      <c r="S582" s="16">
        <f>((1+$D582)^(Settings!$C$7-S$4)*S562+(S572-(1+$D582)^(Settings!$C$7-S$4))*T582)/S572</f>
        <v/>
      </c>
      <c r="T582" s="16">
        <f>((1+$D582)^(Settings!$C$7-T$4)*T562+(T572-(1+$D582)^(Settings!$C$7-T$4))*U582)/T572</f>
        <v/>
      </c>
      <c r="U582" s="16">
        <f>((1+$D582)^(Settings!$C$7-U$4)*U562+(U572-(1+$D582)^(Settings!$C$7-U$4))*V582)/U572</f>
        <v/>
      </c>
      <c r="V582" s="16">
        <f>((1+$D582)^(Settings!$C$7-V$4)*V562+(V572-(1+$D582)^(Settings!$C$7-V$4))*W582)/V572</f>
        <v/>
      </c>
      <c r="W582" s="16">
        <f>((1+$D582)^(Settings!$C$7-W$4)*W562+(W572-(1+$D582)^(Settings!$C$7-W$4))*X582)/W572</f>
        <v/>
      </c>
      <c r="X582" s="16">
        <f>((1+$D582)^(Settings!$C$7-X$4)*X562+(X572-(1+$D582)^(Settings!$C$7-X$4))*Y582)/X572</f>
        <v/>
      </c>
      <c r="Y582" s="16">
        <f>((1+$D582)^(Settings!$C$7-Y$4)*Y562+(Y572-(1+$D582)^(Settings!$C$7-Y$4))*Z582)/Y572</f>
        <v/>
      </c>
      <c r="Z582" s="16">
        <f>((1+$D582)^(Settings!$C$7-Z$4)*Z562+(Z572-(1+$D582)^(Settings!$C$7-Z$4))*AA582)/Z572</f>
        <v/>
      </c>
      <c r="AA582" s="16">
        <f>((1+$D582)^(Settings!$C$7-AA$4)*AA562+(AA572-(1+$D582)^(Settings!$C$7-AA$4))*AB582)/AA572</f>
        <v/>
      </c>
      <c r="AB582" s="16">
        <f>((1+$D582)^(Settings!$C$7-AB$4)*AB562+(AB572-(1+$D582)^(Settings!$C$7-AB$4))*AC582)/AB572</f>
        <v/>
      </c>
      <c r="AC582" s="16">
        <f>((1+$D582)^(Settings!$C$7-AC$4)*AC562+(AC572-(1+$D582)^(Settings!$C$7-AC$4))*AD582)/AC572</f>
        <v/>
      </c>
      <c r="AD582" s="16">
        <f>((1+$D582)^(Settings!$C$7-AD$4)*AD562+(AD572-(1+$D582)^(Settings!$C$7-AD$4))*AE582)/AD572</f>
        <v/>
      </c>
      <c r="AF582" s="11">
        <f>CodePrefix&amp;$A582&amp;IF($C582="","","."&amp;$C582&amp;"."&amp;$B582)&amp;INDEX(VarEnd,MATCH($A582,VarKey,0))&amp;AF$5</f>
        <v/>
      </c>
      <c r="AG582" s="15">
        <f>((1+$D582)^(Settings!$C$7-AG$4)*AG562+(AG572-(1+$D582)^(Settings!$C$7-AG$4))*AH582)/AG572</f>
        <v/>
      </c>
      <c r="AH582" s="16">
        <f>((1+$D582)^(Settings!$C$7-AH$4)*AH562+(AH572-(1+$D582)^(Settings!$C$7-AH$4))*AI582)/AH572</f>
        <v/>
      </c>
      <c r="AI582" s="16">
        <f>((1+$D582)^(Settings!$C$7-AI$4)*AI562+(AI572-(1+$D582)^(Settings!$C$7-AI$4))*AJ582)/AI572</f>
        <v/>
      </c>
      <c r="AJ582" s="16">
        <f>((1+$D582)^(Settings!$C$7-AJ$4)*AJ562+(AJ572-(1+$D582)^(Settings!$C$7-AJ$4))*AK582)/AJ572</f>
        <v/>
      </c>
      <c r="AK582" s="16">
        <f>((1+$D582)^(Settings!$C$7-AK$4)*AK562+(AK572-(1+$D582)^(Settings!$C$7-AK$4))*AL582)/AK572</f>
        <v/>
      </c>
      <c r="AL582" s="16">
        <f>((1+$D582)^(Settings!$C$7-AL$4)*AL562+(AL572-(1+$D582)^(Settings!$C$7-AL$4))*AM582)/AL572</f>
        <v/>
      </c>
      <c r="AM582" s="16">
        <f>((1+$D582)^(Settings!$C$7-AM$4)*AM562+(AM572-(1+$D582)^(Settings!$C$7-AM$4))*AN582)/AM572</f>
        <v/>
      </c>
      <c r="AN582" s="16">
        <f>((1+$D582)^(Settings!$C$7-AN$4)*AN562+(AN572-(1+$D582)^(Settings!$C$7-AN$4))*AO582)/AN572</f>
        <v/>
      </c>
      <c r="AO582" s="16">
        <f>((1+$D582)^(Settings!$C$7-AO$4)*AO562+(AO572-(1+$D582)^(Settings!$C$7-AO$4))*AP582)/AO572</f>
        <v/>
      </c>
      <c r="AP582" s="16">
        <f>((1+$D582)^(Settings!$C$7-AP$4)*AP562+(AP572-(1+$D582)^(Settings!$C$7-AP$4))*AQ582)/AP572</f>
        <v/>
      </c>
      <c r="AQ582" s="16">
        <f>((1+$D582)^(Settings!$C$7-AQ$4)*AQ562+(AQ572-(1+$D582)^(Settings!$C$7-AQ$4))*AR582)/AQ572</f>
        <v/>
      </c>
      <c r="AR582" s="16">
        <f>((1+$D582)^(Settings!$C$7-AR$4)*AR562+(AR572-(1+$D582)^(Settings!$C$7-AR$4))*AS582)/AR572</f>
        <v/>
      </c>
      <c r="AS582" s="16">
        <f>((1+$D582)^(Settings!$C$7-AS$4)*AS562+(AS572-(1+$D582)^(Settings!$C$7-AS$4))*AT582)/AS572</f>
        <v/>
      </c>
      <c r="AT582" s="16">
        <f>((1+$D582)^(Settings!$C$7-AT$4)*AT562+(AT572-(1+$D582)^(Settings!$C$7-AT$4))*AU582)/AT572</f>
        <v/>
      </c>
      <c r="AU582" s="16">
        <f>((1+$D582)^(Settings!$C$7-AU$4)*AU562+(AU572-(1+$D582)^(Settings!$C$7-AU$4))*AV582)/AU572</f>
        <v/>
      </c>
      <c r="AV582" s="16">
        <f>((1+$D582)^(Settings!$C$7-AV$4)*AV562+(AV572-(1+$D582)^(Settings!$C$7-AV$4))*AW582)/AV572</f>
        <v/>
      </c>
      <c r="AW582" s="16">
        <f>((1+$D582)^(Settings!$C$7-AW$4)*AW562+(AW572-(1+$D582)^(Settings!$C$7-AW$4))*AX582)/AW572</f>
        <v/>
      </c>
      <c r="AX582" s="16">
        <f>((1+$D582)^(Settings!$C$7-AX$4)*AX562+(AX572-(1+$D582)^(Settings!$C$7-AX$4))*AY582)/AX572</f>
        <v/>
      </c>
      <c r="AY582" s="16">
        <f>((1+$D582)^(Settings!$C$7-AY$4)*AY562+(AY572-(1+$D582)^(Settings!$C$7-AY$4))*AZ582)/AY572</f>
        <v/>
      </c>
    </row>
    <row r="583" hidden="1" outlineLevel="1">
      <c r="A583" s="14" t="inlineStr">
        <is>
          <t>lvc</t>
        </is>
      </c>
      <c r="B583" s="14" t="inlineStr">
        <is>
          <t>oop</t>
        </is>
      </c>
      <c r="C583" s="14" t="inlineStr">
        <is>
          <t>pow</t>
        </is>
      </c>
      <c r="D583" s="41">
        <f>INDEX(Inputs_power!$G$5:$G$13,MATCH($B583,Inputs_power!$A$5:$A$13,0))</f>
        <v/>
      </c>
      <c r="E583" s="36" t="n"/>
      <c r="F583" s="36" t="n"/>
      <c r="G583" s="36" t="n"/>
      <c r="H583" s="14">
        <f>INDEX(VarLab,MATCH($A583,VarKey,0))&amp;INDEX(MemLab,MATCH($C583&amp;"|"&amp;$B583,MemKey,0))</f>
        <v/>
      </c>
      <c r="I583" s="14">
        <f>INDEX(VarUnit,MATCH($A583,VarKey,0))</f>
        <v/>
      </c>
      <c r="J583" s="14">
        <f>INDEX(VarSrc,MATCH($A583,VarKey,0))</f>
        <v/>
      </c>
      <c r="K583" s="11">
        <f>CodePrefix&amp;$A583&amp;IF($C583="","","."&amp;$C583&amp;"."&amp;$B583)&amp;INDEX(VarEnd,MATCH($A583,VarKey,0))&amp;K$5</f>
        <v/>
      </c>
      <c r="L583" s="15">
        <f>((1+$D583)^(Settings!$C$7-L$4)*L563+(L573-(1+$D583)^(Settings!$C$7-L$4))*M583)/L573</f>
        <v/>
      </c>
      <c r="M583" s="16">
        <f>((1+$D583)^(Settings!$C$7-M$4)*M563+(M573-(1+$D583)^(Settings!$C$7-M$4))*N583)/M573</f>
        <v/>
      </c>
      <c r="N583" s="16">
        <f>((1+$D583)^(Settings!$C$7-N$4)*N563+(N573-(1+$D583)^(Settings!$C$7-N$4))*O583)/N573</f>
        <v/>
      </c>
      <c r="O583" s="16">
        <f>((1+$D583)^(Settings!$C$7-O$4)*O563+(O573-(1+$D583)^(Settings!$C$7-O$4))*P583)/O573</f>
        <v/>
      </c>
      <c r="P583" s="16">
        <f>((1+$D583)^(Settings!$C$7-P$4)*P563+(P573-(1+$D583)^(Settings!$C$7-P$4))*Q583)/P573</f>
        <v/>
      </c>
      <c r="Q583" s="16">
        <f>((1+$D583)^(Settings!$C$7-Q$4)*Q563+(Q573-(1+$D583)^(Settings!$C$7-Q$4))*R583)/Q573</f>
        <v/>
      </c>
      <c r="R583" s="16">
        <f>((1+$D583)^(Settings!$C$7-R$4)*R563+(R573-(1+$D583)^(Settings!$C$7-R$4))*S583)/R573</f>
        <v/>
      </c>
      <c r="S583" s="16">
        <f>((1+$D583)^(Settings!$C$7-S$4)*S563+(S573-(1+$D583)^(Settings!$C$7-S$4))*T583)/S573</f>
        <v/>
      </c>
      <c r="T583" s="16">
        <f>((1+$D583)^(Settings!$C$7-T$4)*T563+(T573-(1+$D583)^(Settings!$C$7-T$4))*U583)/T573</f>
        <v/>
      </c>
      <c r="U583" s="16">
        <f>((1+$D583)^(Settings!$C$7-U$4)*U563+(U573-(1+$D583)^(Settings!$C$7-U$4))*V583)/U573</f>
        <v/>
      </c>
      <c r="V583" s="16">
        <f>((1+$D583)^(Settings!$C$7-V$4)*V563+(V573-(1+$D583)^(Settings!$C$7-V$4))*W583)/V573</f>
        <v/>
      </c>
      <c r="W583" s="16">
        <f>((1+$D583)^(Settings!$C$7-W$4)*W563+(W573-(1+$D583)^(Settings!$C$7-W$4))*X583)/W573</f>
        <v/>
      </c>
      <c r="X583" s="16">
        <f>((1+$D583)^(Settings!$C$7-X$4)*X563+(X573-(1+$D583)^(Settings!$C$7-X$4))*Y583)/X573</f>
        <v/>
      </c>
      <c r="Y583" s="16">
        <f>((1+$D583)^(Settings!$C$7-Y$4)*Y563+(Y573-(1+$D583)^(Settings!$C$7-Y$4))*Z583)/Y573</f>
        <v/>
      </c>
      <c r="Z583" s="16">
        <f>((1+$D583)^(Settings!$C$7-Z$4)*Z563+(Z573-(1+$D583)^(Settings!$C$7-Z$4))*AA583)/Z573</f>
        <v/>
      </c>
      <c r="AA583" s="16">
        <f>((1+$D583)^(Settings!$C$7-AA$4)*AA563+(AA573-(1+$D583)^(Settings!$C$7-AA$4))*AB583)/AA573</f>
        <v/>
      </c>
      <c r="AB583" s="16">
        <f>((1+$D583)^(Settings!$C$7-AB$4)*AB563+(AB573-(1+$D583)^(Settings!$C$7-AB$4))*AC583)/AB573</f>
        <v/>
      </c>
      <c r="AC583" s="16">
        <f>((1+$D583)^(Settings!$C$7-AC$4)*AC563+(AC573-(1+$D583)^(Settings!$C$7-AC$4))*AD583)/AC573</f>
        <v/>
      </c>
      <c r="AD583" s="16">
        <f>((1+$D583)^(Settings!$C$7-AD$4)*AD563+(AD573-(1+$D583)^(Settings!$C$7-AD$4))*AE583)/AD573</f>
        <v/>
      </c>
      <c r="AF583" s="11">
        <f>CodePrefix&amp;$A583&amp;IF($C583="","","."&amp;$C583&amp;"."&amp;$B583)&amp;INDEX(VarEnd,MATCH($A583,VarKey,0))&amp;AF$5</f>
        <v/>
      </c>
      <c r="AG583" s="15">
        <f>((1+$D583)^(Settings!$C$7-AG$4)*AG563+(AG573-(1+$D583)^(Settings!$C$7-AG$4))*AH583)/AG573</f>
        <v/>
      </c>
      <c r="AH583" s="16">
        <f>((1+$D583)^(Settings!$C$7-AH$4)*AH563+(AH573-(1+$D583)^(Settings!$C$7-AH$4))*AI583)/AH573</f>
        <v/>
      </c>
      <c r="AI583" s="16">
        <f>((1+$D583)^(Settings!$C$7-AI$4)*AI563+(AI573-(1+$D583)^(Settings!$C$7-AI$4))*AJ583)/AI573</f>
        <v/>
      </c>
      <c r="AJ583" s="16">
        <f>((1+$D583)^(Settings!$C$7-AJ$4)*AJ563+(AJ573-(1+$D583)^(Settings!$C$7-AJ$4))*AK583)/AJ573</f>
        <v/>
      </c>
      <c r="AK583" s="16">
        <f>((1+$D583)^(Settings!$C$7-AK$4)*AK563+(AK573-(1+$D583)^(Settings!$C$7-AK$4))*AL583)/AK573</f>
        <v/>
      </c>
      <c r="AL583" s="16">
        <f>((1+$D583)^(Settings!$C$7-AL$4)*AL563+(AL573-(1+$D583)^(Settings!$C$7-AL$4))*AM583)/AL573</f>
        <v/>
      </c>
      <c r="AM583" s="16">
        <f>((1+$D583)^(Settings!$C$7-AM$4)*AM563+(AM573-(1+$D583)^(Settings!$C$7-AM$4))*AN583)/AM573</f>
        <v/>
      </c>
      <c r="AN583" s="16">
        <f>((1+$D583)^(Settings!$C$7-AN$4)*AN563+(AN573-(1+$D583)^(Settings!$C$7-AN$4))*AO583)/AN573</f>
        <v/>
      </c>
      <c r="AO583" s="16">
        <f>((1+$D583)^(Settings!$C$7-AO$4)*AO563+(AO573-(1+$D583)^(Settings!$C$7-AO$4))*AP583)/AO573</f>
        <v/>
      </c>
      <c r="AP583" s="16">
        <f>((1+$D583)^(Settings!$C$7-AP$4)*AP563+(AP573-(1+$D583)^(Settings!$C$7-AP$4))*AQ583)/AP573</f>
        <v/>
      </c>
      <c r="AQ583" s="16">
        <f>((1+$D583)^(Settings!$C$7-AQ$4)*AQ563+(AQ573-(1+$D583)^(Settings!$C$7-AQ$4))*AR583)/AQ573</f>
        <v/>
      </c>
      <c r="AR583" s="16">
        <f>((1+$D583)^(Settings!$C$7-AR$4)*AR563+(AR573-(1+$D583)^(Settings!$C$7-AR$4))*AS583)/AR573</f>
        <v/>
      </c>
      <c r="AS583" s="16">
        <f>((1+$D583)^(Settings!$C$7-AS$4)*AS563+(AS573-(1+$D583)^(Settings!$C$7-AS$4))*AT583)/AS573</f>
        <v/>
      </c>
      <c r="AT583" s="16">
        <f>((1+$D583)^(Settings!$C$7-AT$4)*AT563+(AT573-(1+$D583)^(Settings!$C$7-AT$4))*AU583)/AT573</f>
        <v/>
      </c>
      <c r="AU583" s="16">
        <f>((1+$D583)^(Settings!$C$7-AU$4)*AU563+(AU573-(1+$D583)^(Settings!$C$7-AU$4))*AV583)/AU573</f>
        <v/>
      </c>
      <c r="AV583" s="16">
        <f>((1+$D583)^(Settings!$C$7-AV$4)*AV563+(AV573-(1+$D583)^(Settings!$C$7-AV$4))*AW583)/AV573</f>
        <v/>
      </c>
      <c r="AW583" s="16">
        <f>((1+$D583)^(Settings!$C$7-AW$4)*AW563+(AW573-(1+$D583)^(Settings!$C$7-AW$4))*AX583)/AW573</f>
        <v/>
      </c>
      <c r="AX583" s="16">
        <f>((1+$D583)^(Settings!$C$7-AX$4)*AX563+(AX573-(1+$D583)^(Settings!$C$7-AX$4))*AY583)/AX573</f>
        <v/>
      </c>
      <c r="AY583" s="16">
        <f>((1+$D583)^(Settings!$C$7-AY$4)*AY563+(AY573-(1+$D583)^(Settings!$C$7-AY$4))*AZ583)/AY573</f>
        <v/>
      </c>
    </row>
    <row r="584" hidden="1" outlineLevel="1">
      <c r="A584" s="14" t="inlineStr">
        <is>
          <t>lvc</t>
        </is>
      </c>
      <c r="B584" s="14" t="inlineStr">
        <is>
          <t>nuc</t>
        </is>
      </c>
      <c r="C584" s="14" t="inlineStr">
        <is>
          <t>pow</t>
        </is>
      </c>
      <c r="D584" s="41">
        <f>INDEX(Inputs_power!$G$5:$G$13,MATCH($B584,Inputs_power!$A$5:$A$13,0))</f>
        <v/>
      </c>
      <c r="E584" s="36" t="n"/>
      <c r="F584" s="36" t="n"/>
      <c r="G584" s="36" t="n"/>
      <c r="H584" s="14">
        <f>INDEX(VarLab,MATCH($A584,VarKey,0))&amp;INDEX(MemLab,MATCH($C584&amp;"|"&amp;$B584,MemKey,0))</f>
        <v/>
      </c>
      <c r="I584" s="14">
        <f>INDEX(VarUnit,MATCH($A584,VarKey,0))</f>
        <v/>
      </c>
      <c r="J584" s="14">
        <f>INDEX(VarSrc,MATCH($A584,VarKey,0))</f>
        <v/>
      </c>
      <c r="K584" s="11">
        <f>CodePrefix&amp;$A584&amp;IF($C584="","","."&amp;$C584&amp;"."&amp;$B584)&amp;INDEX(VarEnd,MATCH($A584,VarKey,0))&amp;K$5</f>
        <v/>
      </c>
      <c r="L584" s="15">
        <f>((1+$D584)^(Settings!$C$7-L$4)*L564+(L574-(1+$D584)^(Settings!$C$7-L$4))*M584)/L574</f>
        <v/>
      </c>
      <c r="M584" s="16">
        <f>((1+$D584)^(Settings!$C$7-M$4)*M564+(M574-(1+$D584)^(Settings!$C$7-M$4))*N584)/M574</f>
        <v/>
      </c>
      <c r="N584" s="16">
        <f>((1+$D584)^(Settings!$C$7-N$4)*N564+(N574-(1+$D584)^(Settings!$C$7-N$4))*O584)/N574</f>
        <v/>
      </c>
      <c r="O584" s="16">
        <f>((1+$D584)^(Settings!$C$7-O$4)*O564+(O574-(1+$D584)^(Settings!$C$7-O$4))*P584)/O574</f>
        <v/>
      </c>
      <c r="P584" s="16">
        <f>((1+$D584)^(Settings!$C$7-P$4)*P564+(P574-(1+$D584)^(Settings!$C$7-P$4))*Q584)/P574</f>
        <v/>
      </c>
      <c r="Q584" s="16">
        <f>((1+$D584)^(Settings!$C$7-Q$4)*Q564+(Q574-(1+$D584)^(Settings!$C$7-Q$4))*R584)/Q574</f>
        <v/>
      </c>
      <c r="R584" s="16">
        <f>((1+$D584)^(Settings!$C$7-R$4)*R564+(R574-(1+$D584)^(Settings!$C$7-R$4))*S584)/R574</f>
        <v/>
      </c>
      <c r="S584" s="16">
        <f>((1+$D584)^(Settings!$C$7-S$4)*S564+(S574-(1+$D584)^(Settings!$C$7-S$4))*T584)/S574</f>
        <v/>
      </c>
      <c r="T584" s="16">
        <f>((1+$D584)^(Settings!$C$7-T$4)*T564+(T574-(1+$D584)^(Settings!$C$7-T$4))*U584)/T574</f>
        <v/>
      </c>
      <c r="U584" s="16">
        <f>((1+$D584)^(Settings!$C$7-U$4)*U564+(U574-(1+$D584)^(Settings!$C$7-U$4))*V584)/U574</f>
        <v/>
      </c>
      <c r="V584" s="16">
        <f>((1+$D584)^(Settings!$C$7-V$4)*V564+(V574-(1+$D584)^(Settings!$C$7-V$4))*W584)/V574</f>
        <v/>
      </c>
      <c r="W584" s="16">
        <f>((1+$D584)^(Settings!$C$7-W$4)*W564+(W574-(1+$D584)^(Settings!$C$7-W$4))*X584)/W574</f>
        <v/>
      </c>
      <c r="X584" s="16">
        <f>((1+$D584)^(Settings!$C$7-X$4)*X564+(X574-(1+$D584)^(Settings!$C$7-X$4))*Y584)/X574</f>
        <v/>
      </c>
      <c r="Y584" s="16">
        <f>((1+$D584)^(Settings!$C$7-Y$4)*Y564+(Y574-(1+$D584)^(Settings!$C$7-Y$4))*Z584)/Y574</f>
        <v/>
      </c>
      <c r="Z584" s="16">
        <f>((1+$D584)^(Settings!$C$7-Z$4)*Z564+(Z574-(1+$D584)^(Settings!$C$7-Z$4))*AA584)/Z574</f>
        <v/>
      </c>
      <c r="AA584" s="16">
        <f>((1+$D584)^(Settings!$C$7-AA$4)*AA564+(AA574-(1+$D584)^(Settings!$C$7-AA$4))*AB584)/AA574</f>
        <v/>
      </c>
      <c r="AB584" s="16">
        <f>((1+$D584)^(Settings!$C$7-AB$4)*AB564+(AB574-(1+$D584)^(Settings!$C$7-AB$4))*AC584)/AB574</f>
        <v/>
      </c>
      <c r="AC584" s="16">
        <f>((1+$D584)^(Settings!$C$7-AC$4)*AC564+(AC574-(1+$D584)^(Settings!$C$7-AC$4))*AD584)/AC574</f>
        <v/>
      </c>
      <c r="AD584" s="16">
        <f>((1+$D584)^(Settings!$C$7-AD$4)*AD564+(AD574-(1+$D584)^(Settings!$C$7-AD$4))*AE584)/AD574</f>
        <v/>
      </c>
      <c r="AF584" s="11">
        <f>CodePrefix&amp;$A584&amp;IF($C584="","","."&amp;$C584&amp;"."&amp;$B584)&amp;INDEX(VarEnd,MATCH($A584,VarKey,0))&amp;AF$5</f>
        <v/>
      </c>
      <c r="AG584" s="15">
        <f>((1+$D584)^(Settings!$C$7-AG$4)*AG564+(AG574-(1+$D584)^(Settings!$C$7-AG$4))*AH584)/AG574</f>
        <v/>
      </c>
      <c r="AH584" s="16">
        <f>((1+$D584)^(Settings!$C$7-AH$4)*AH564+(AH574-(1+$D584)^(Settings!$C$7-AH$4))*AI584)/AH574</f>
        <v/>
      </c>
      <c r="AI584" s="16">
        <f>((1+$D584)^(Settings!$C$7-AI$4)*AI564+(AI574-(1+$D584)^(Settings!$C$7-AI$4))*AJ584)/AI574</f>
        <v/>
      </c>
      <c r="AJ584" s="16">
        <f>((1+$D584)^(Settings!$C$7-AJ$4)*AJ564+(AJ574-(1+$D584)^(Settings!$C$7-AJ$4))*AK584)/AJ574</f>
        <v/>
      </c>
      <c r="AK584" s="16">
        <f>((1+$D584)^(Settings!$C$7-AK$4)*AK564+(AK574-(1+$D584)^(Settings!$C$7-AK$4))*AL584)/AK574</f>
        <v/>
      </c>
      <c r="AL584" s="16">
        <f>((1+$D584)^(Settings!$C$7-AL$4)*AL564+(AL574-(1+$D584)^(Settings!$C$7-AL$4))*AM584)/AL574</f>
        <v/>
      </c>
      <c r="AM584" s="16">
        <f>((1+$D584)^(Settings!$C$7-AM$4)*AM564+(AM574-(1+$D584)^(Settings!$C$7-AM$4))*AN584)/AM574</f>
        <v/>
      </c>
      <c r="AN584" s="16">
        <f>((1+$D584)^(Settings!$C$7-AN$4)*AN564+(AN574-(1+$D584)^(Settings!$C$7-AN$4))*AO584)/AN574</f>
        <v/>
      </c>
      <c r="AO584" s="16">
        <f>((1+$D584)^(Settings!$C$7-AO$4)*AO564+(AO574-(1+$D584)^(Settings!$C$7-AO$4))*AP584)/AO574</f>
        <v/>
      </c>
      <c r="AP584" s="16">
        <f>((1+$D584)^(Settings!$C$7-AP$4)*AP564+(AP574-(1+$D584)^(Settings!$C$7-AP$4))*AQ584)/AP574</f>
        <v/>
      </c>
      <c r="AQ584" s="16">
        <f>((1+$D584)^(Settings!$C$7-AQ$4)*AQ564+(AQ574-(1+$D584)^(Settings!$C$7-AQ$4))*AR584)/AQ574</f>
        <v/>
      </c>
      <c r="AR584" s="16">
        <f>((1+$D584)^(Settings!$C$7-AR$4)*AR564+(AR574-(1+$D584)^(Settings!$C$7-AR$4))*AS584)/AR574</f>
        <v/>
      </c>
      <c r="AS584" s="16">
        <f>((1+$D584)^(Settings!$C$7-AS$4)*AS564+(AS574-(1+$D584)^(Settings!$C$7-AS$4))*AT584)/AS574</f>
        <v/>
      </c>
      <c r="AT584" s="16">
        <f>((1+$D584)^(Settings!$C$7-AT$4)*AT564+(AT574-(1+$D584)^(Settings!$C$7-AT$4))*AU584)/AT574</f>
        <v/>
      </c>
      <c r="AU584" s="16">
        <f>((1+$D584)^(Settings!$C$7-AU$4)*AU564+(AU574-(1+$D584)^(Settings!$C$7-AU$4))*AV584)/AU574</f>
        <v/>
      </c>
      <c r="AV584" s="16">
        <f>((1+$D584)^(Settings!$C$7-AV$4)*AV564+(AV574-(1+$D584)^(Settings!$C$7-AV$4))*AW584)/AV574</f>
        <v/>
      </c>
      <c r="AW584" s="16">
        <f>((1+$D584)^(Settings!$C$7-AW$4)*AW564+(AW574-(1+$D584)^(Settings!$C$7-AW$4))*AX584)/AW574</f>
        <v/>
      </c>
      <c r="AX584" s="16">
        <f>((1+$D584)^(Settings!$C$7-AX$4)*AX564+(AX574-(1+$D584)^(Settings!$C$7-AX$4))*AY584)/AX574</f>
        <v/>
      </c>
      <c r="AY584" s="16">
        <f>((1+$D584)^(Settings!$C$7-AY$4)*AY564+(AY574-(1+$D584)^(Settings!$C$7-AY$4))*AZ584)/AY574</f>
        <v/>
      </c>
    </row>
    <row r="585" hidden="1" outlineLevel="1">
      <c r="A585" s="14" t="inlineStr">
        <is>
          <t>lvc</t>
        </is>
      </c>
      <c r="B585" s="14" t="inlineStr">
        <is>
          <t>wnd</t>
        </is>
      </c>
      <c r="C585" s="14" t="inlineStr">
        <is>
          <t>pow</t>
        </is>
      </c>
      <c r="D585" s="41">
        <f>INDEX(Inputs_power!$G$5:$G$13,MATCH($B585,Inputs_power!$A$5:$A$13,0))</f>
        <v/>
      </c>
      <c r="E585" s="36" t="n"/>
      <c r="F585" s="36" t="n"/>
      <c r="G585" s="36" t="n"/>
      <c r="H585" s="14">
        <f>INDEX(VarLab,MATCH($A585,VarKey,0))&amp;INDEX(MemLab,MATCH($C585&amp;"|"&amp;$B585,MemKey,0))</f>
        <v/>
      </c>
      <c r="I585" s="14">
        <f>INDEX(VarUnit,MATCH($A585,VarKey,0))</f>
        <v/>
      </c>
      <c r="J585" s="14">
        <f>INDEX(VarSrc,MATCH($A585,VarKey,0))</f>
        <v/>
      </c>
      <c r="K585" s="11">
        <f>CodePrefix&amp;$A585&amp;IF($C585="","","."&amp;$C585&amp;"."&amp;$B585)&amp;INDEX(VarEnd,MATCH($A585,VarKey,0))&amp;K$5</f>
        <v/>
      </c>
      <c r="L585" s="15">
        <f>((1+$D585)^(Settings!$C$7-L$4)*L565+(L575-(1+$D585)^(Settings!$C$7-L$4))*M585)/L575</f>
        <v/>
      </c>
      <c r="M585" s="16">
        <f>((1+$D585)^(Settings!$C$7-M$4)*M565+(M575-(1+$D585)^(Settings!$C$7-M$4))*N585)/M575</f>
        <v/>
      </c>
      <c r="N585" s="16">
        <f>((1+$D585)^(Settings!$C$7-N$4)*N565+(N575-(1+$D585)^(Settings!$C$7-N$4))*O585)/N575</f>
        <v/>
      </c>
      <c r="O585" s="16">
        <f>((1+$D585)^(Settings!$C$7-O$4)*O565+(O575-(1+$D585)^(Settings!$C$7-O$4))*P585)/O575</f>
        <v/>
      </c>
      <c r="P585" s="16">
        <f>((1+$D585)^(Settings!$C$7-P$4)*P565+(P575-(1+$D585)^(Settings!$C$7-P$4))*Q585)/P575</f>
        <v/>
      </c>
      <c r="Q585" s="16">
        <f>((1+$D585)^(Settings!$C$7-Q$4)*Q565+(Q575-(1+$D585)^(Settings!$C$7-Q$4))*R585)/Q575</f>
        <v/>
      </c>
      <c r="R585" s="16">
        <f>((1+$D585)^(Settings!$C$7-R$4)*R565+(R575-(1+$D585)^(Settings!$C$7-R$4))*S585)/R575</f>
        <v/>
      </c>
      <c r="S585" s="16">
        <f>((1+$D585)^(Settings!$C$7-S$4)*S565+(S575-(1+$D585)^(Settings!$C$7-S$4))*T585)/S575</f>
        <v/>
      </c>
      <c r="T585" s="16">
        <f>((1+$D585)^(Settings!$C$7-T$4)*T565+(T575-(1+$D585)^(Settings!$C$7-T$4))*U585)/T575</f>
        <v/>
      </c>
      <c r="U585" s="16">
        <f>((1+$D585)^(Settings!$C$7-U$4)*U565+(U575-(1+$D585)^(Settings!$C$7-U$4))*V585)/U575</f>
        <v/>
      </c>
      <c r="V585" s="16">
        <f>((1+$D585)^(Settings!$C$7-V$4)*V565+(V575-(1+$D585)^(Settings!$C$7-V$4))*W585)/V575</f>
        <v/>
      </c>
      <c r="W585" s="16">
        <f>((1+$D585)^(Settings!$C$7-W$4)*W565+(W575-(1+$D585)^(Settings!$C$7-W$4))*X585)/W575</f>
        <v/>
      </c>
      <c r="X585" s="16">
        <f>((1+$D585)^(Settings!$C$7-X$4)*X565+(X575-(1+$D585)^(Settings!$C$7-X$4))*Y585)/X575</f>
        <v/>
      </c>
      <c r="Y585" s="16">
        <f>((1+$D585)^(Settings!$C$7-Y$4)*Y565+(Y575-(1+$D585)^(Settings!$C$7-Y$4))*Z585)/Y575</f>
        <v/>
      </c>
      <c r="Z585" s="16">
        <f>((1+$D585)^(Settings!$C$7-Z$4)*Z565+(Z575-(1+$D585)^(Settings!$C$7-Z$4))*AA585)/Z575</f>
        <v/>
      </c>
      <c r="AA585" s="16">
        <f>((1+$D585)^(Settings!$C$7-AA$4)*AA565+(AA575-(1+$D585)^(Settings!$C$7-AA$4))*AB585)/AA575</f>
        <v/>
      </c>
      <c r="AB585" s="16">
        <f>((1+$D585)^(Settings!$C$7-AB$4)*AB565+(AB575-(1+$D585)^(Settings!$C$7-AB$4))*AC585)/AB575</f>
        <v/>
      </c>
      <c r="AC585" s="16">
        <f>((1+$D585)^(Settings!$C$7-AC$4)*AC565+(AC575-(1+$D585)^(Settings!$C$7-AC$4))*AD585)/AC575</f>
        <v/>
      </c>
      <c r="AD585" s="16">
        <f>((1+$D585)^(Settings!$C$7-AD$4)*AD565+(AD575-(1+$D585)^(Settings!$C$7-AD$4))*AE585)/AD575</f>
        <v/>
      </c>
      <c r="AF585" s="11">
        <f>CodePrefix&amp;$A585&amp;IF($C585="","","."&amp;$C585&amp;"."&amp;$B585)&amp;INDEX(VarEnd,MATCH($A585,VarKey,0))&amp;AF$5</f>
        <v/>
      </c>
      <c r="AG585" s="15">
        <f>((1+$D585)^(Settings!$C$7-AG$4)*AG565+(AG575-(1+$D585)^(Settings!$C$7-AG$4))*AH585)/AG575</f>
        <v/>
      </c>
      <c r="AH585" s="16">
        <f>((1+$D585)^(Settings!$C$7-AH$4)*AH565+(AH575-(1+$D585)^(Settings!$C$7-AH$4))*AI585)/AH575</f>
        <v/>
      </c>
      <c r="AI585" s="16">
        <f>((1+$D585)^(Settings!$C$7-AI$4)*AI565+(AI575-(1+$D585)^(Settings!$C$7-AI$4))*AJ585)/AI575</f>
        <v/>
      </c>
      <c r="AJ585" s="16">
        <f>((1+$D585)^(Settings!$C$7-AJ$4)*AJ565+(AJ575-(1+$D585)^(Settings!$C$7-AJ$4))*AK585)/AJ575</f>
        <v/>
      </c>
      <c r="AK585" s="16">
        <f>((1+$D585)^(Settings!$C$7-AK$4)*AK565+(AK575-(1+$D585)^(Settings!$C$7-AK$4))*AL585)/AK575</f>
        <v/>
      </c>
      <c r="AL585" s="16">
        <f>((1+$D585)^(Settings!$C$7-AL$4)*AL565+(AL575-(1+$D585)^(Settings!$C$7-AL$4))*AM585)/AL575</f>
        <v/>
      </c>
      <c r="AM585" s="16">
        <f>((1+$D585)^(Settings!$C$7-AM$4)*AM565+(AM575-(1+$D585)^(Settings!$C$7-AM$4))*AN585)/AM575</f>
        <v/>
      </c>
      <c r="AN585" s="16">
        <f>((1+$D585)^(Settings!$C$7-AN$4)*AN565+(AN575-(1+$D585)^(Settings!$C$7-AN$4))*AO585)/AN575</f>
        <v/>
      </c>
      <c r="AO585" s="16">
        <f>((1+$D585)^(Settings!$C$7-AO$4)*AO565+(AO575-(1+$D585)^(Settings!$C$7-AO$4))*AP585)/AO575</f>
        <v/>
      </c>
      <c r="AP585" s="16">
        <f>((1+$D585)^(Settings!$C$7-AP$4)*AP565+(AP575-(1+$D585)^(Settings!$C$7-AP$4))*AQ585)/AP575</f>
        <v/>
      </c>
      <c r="AQ585" s="16">
        <f>((1+$D585)^(Settings!$C$7-AQ$4)*AQ565+(AQ575-(1+$D585)^(Settings!$C$7-AQ$4))*AR585)/AQ575</f>
        <v/>
      </c>
      <c r="AR585" s="16">
        <f>((1+$D585)^(Settings!$C$7-AR$4)*AR565+(AR575-(1+$D585)^(Settings!$C$7-AR$4))*AS585)/AR575</f>
        <v/>
      </c>
      <c r="AS585" s="16">
        <f>((1+$D585)^(Settings!$C$7-AS$4)*AS565+(AS575-(1+$D585)^(Settings!$C$7-AS$4))*AT585)/AS575</f>
        <v/>
      </c>
      <c r="AT585" s="16">
        <f>((1+$D585)^(Settings!$C$7-AT$4)*AT565+(AT575-(1+$D585)^(Settings!$C$7-AT$4))*AU585)/AT575</f>
        <v/>
      </c>
      <c r="AU585" s="16">
        <f>((1+$D585)^(Settings!$C$7-AU$4)*AU565+(AU575-(1+$D585)^(Settings!$C$7-AU$4))*AV585)/AU575</f>
        <v/>
      </c>
      <c r="AV585" s="16">
        <f>((1+$D585)^(Settings!$C$7-AV$4)*AV565+(AV575-(1+$D585)^(Settings!$C$7-AV$4))*AW585)/AV575</f>
        <v/>
      </c>
      <c r="AW585" s="16">
        <f>((1+$D585)^(Settings!$C$7-AW$4)*AW565+(AW575-(1+$D585)^(Settings!$C$7-AW$4))*AX585)/AW575</f>
        <v/>
      </c>
      <c r="AX585" s="16">
        <f>((1+$D585)^(Settings!$C$7-AX$4)*AX565+(AX575-(1+$D585)^(Settings!$C$7-AX$4))*AY585)/AX575</f>
        <v/>
      </c>
      <c r="AY585" s="16">
        <f>((1+$D585)^(Settings!$C$7-AY$4)*AY565+(AY575-(1+$D585)^(Settings!$C$7-AY$4))*AZ585)/AY575</f>
        <v/>
      </c>
    </row>
    <row r="586" hidden="1" outlineLevel="1">
      <c r="A586" s="14" t="inlineStr">
        <is>
          <t>lvc</t>
        </is>
      </c>
      <c r="B586" s="14" t="inlineStr">
        <is>
          <t>sol</t>
        </is>
      </c>
      <c r="C586" s="14" t="inlineStr">
        <is>
          <t>pow</t>
        </is>
      </c>
      <c r="D586" s="41">
        <f>INDEX(Inputs_power!$G$5:$G$13,MATCH($B586,Inputs_power!$A$5:$A$13,0))</f>
        <v/>
      </c>
      <c r="E586" s="36" t="n"/>
      <c r="F586" s="36" t="n"/>
      <c r="G586" s="36" t="n"/>
      <c r="H586" s="14">
        <f>INDEX(VarLab,MATCH($A586,VarKey,0))&amp;INDEX(MemLab,MATCH($C586&amp;"|"&amp;$B586,MemKey,0))</f>
        <v/>
      </c>
      <c r="I586" s="14">
        <f>INDEX(VarUnit,MATCH($A586,VarKey,0))</f>
        <v/>
      </c>
      <c r="J586" s="14">
        <f>INDEX(VarSrc,MATCH($A586,VarKey,0))</f>
        <v/>
      </c>
      <c r="K586" s="11">
        <f>CodePrefix&amp;$A586&amp;IF($C586="","","."&amp;$C586&amp;"."&amp;$B586)&amp;INDEX(VarEnd,MATCH($A586,VarKey,0))&amp;K$5</f>
        <v/>
      </c>
      <c r="L586" s="15">
        <f>((1+$D586)^(Settings!$C$7-L$4)*L566+(L576-(1+$D586)^(Settings!$C$7-L$4))*M586)/L576</f>
        <v/>
      </c>
      <c r="M586" s="16">
        <f>((1+$D586)^(Settings!$C$7-M$4)*M566+(M576-(1+$D586)^(Settings!$C$7-M$4))*N586)/M576</f>
        <v/>
      </c>
      <c r="N586" s="16">
        <f>((1+$D586)^(Settings!$C$7-N$4)*N566+(N576-(1+$D586)^(Settings!$C$7-N$4))*O586)/N576</f>
        <v/>
      </c>
      <c r="O586" s="16">
        <f>((1+$D586)^(Settings!$C$7-O$4)*O566+(O576-(1+$D586)^(Settings!$C$7-O$4))*P586)/O576</f>
        <v/>
      </c>
      <c r="P586" s="16">
        <f>((1+$D586)^(Settings!$C$7-P$4)*P566+(P576-(1+$D586)^(Settings!$C$7-P$4))*Q586)/P576</f>
        <v/>
      </c>
      <c r="Q586" s="16">
        <f>((1+$D586)^(Settings!$C$7-Q$4)*Q566+(Q576-(1+$D586)^(Settings!$C$7-Q$4))*R586)/Q576</f>
        <v/>
      </c>
      <c r="R586" s="16">
        <f>((1+$D586)^(Settings!$C$7-R$4)*R566+(R576-(1+$D586)^(Settings!$C$7-R$4))*S586)/R576</f>
        <v/>
      </c>
      <c r="S586" s="16">
        <f>((1+$D586)^(Settings!$C$7-S$4)*S566+(S576-(1+$D586)^(Settings!$C$7-S$4))*T586)/S576</f>
        <v/>
      </c>
      <c r="T586" s="16">
        <f>((1+$D586)^(Settings!$C$7-T$4)*T566+(T576-(1+$D586)^(Settings!$C$7-T$4))*U586)/T576</f>
        <v/>
      </c>
      <c r="U586" s="16">
        <f>((1+$D586)^(Settings!$C$7-U$4)*U566+(U576-(1+$D586)^(Settings!$C$7-U$4))*V586)/U576</f>
        <v/>
      </c>
      <c r="V586" s="16">
        <f>((1+$D586)^(Settings!$C$7-V$4)*V566+(V576-(1+$D586)^(Settings!$C$7-V$4))*W586)/V576</f>
        <v/>
      </c>
      <c r="W586" s="16">
        <f>((1+$D586)^(Settings!$C$7-W$4)*W566+(W576-(1+$D586)^(Settings!$C$7-W$4))*X586)/W576</f>
        <v/>
      </c>
      <c r="X586" s="16">
        <f>((1+$D586)^(Settings!$C$7-X$4)*X566+(X576-(1+$D586)^(Settings!$C$7-X$4))*Y586)/X576</f>
        <v/>
      </c>
      <c r="Y586" s="16">
        <f>((1+$D586)^(Settings!$C$7-Y$4)*Y566+(Y576-(1+$D586)^(Settings!$C$7-Y$4))*Z586)/Y576</f>
        <v/>
      </c>
      <c r="Z586" s="16">
        <f>((1+$D586)^(Settings!$C$7-Z$4)*Z566+(Z576-(1+$D586)^(Settings!$C$7-Z$4))*AA586)/Z576</f>
        <v/>
      </c>
      <c r="AA586" s="16">
        <f>((1+$D586)^(Settings!$C$7-AA$4)*AA566+(AA576-(1+$D586)^(Settings!$C$7-AA$4))*AB586)/AA576</f>
        <v/>
      </c>
      <c r="AB586" s="16">
        <f>((1+$D586)^(Settings!$C$7-AB$4)*AB566+(AB576-(1+$D586)^(Settings!$C$7-AB$4))*AC586)/AB576</f>
        <v/>
      </c>
      <c r="AC586" s="16">
        <f>((1+$D586)^(Settings!$C$7-AC$4)*AC566+(AC576-(1+$D586)^(Settings!$C$7-AC$4))*AD586)/AC576</f>
        <v/>
      </c>
      <c r="AD586" s="16">
        <f>((1+$D586)^(Settings!$C$7-AD$4)*AD566+(AD576-(1+$D586)^(Settings!$C$7-AD$4))*AE586)/AD576</f>
        <v/>
      </c>
      <c r="AF586" s="11">
        <f>CodePrefix&amp;$A586&amp;IF($C586="","","."&amp;$C586&amp;"."&amp;$B586)&amp;INDEX(VarEnd,MATCH($A586,VarKey,0))&amp;AF$5</f>
        <v/>
      </c>
      <c r="AG586" s="15">
        <f>((1+$D586)^(Settings!$C$7-AG$4)*AG566+(AG576-(1+$D586)^(Settings!$C$7-AG$4))*AH586)/AG576</f>
        <v/>
      </c>
      <c r="AH586" s="16">
        <f>((1+$D586)^(Settings!$C$7-AH$4)*AH566+(AH576-(1+$D586)^(Settings!$C$7-AH$4))*AI586)/AH576</f>
        <v/>
      </c>
      <c r="AI586" s="16">
        <f>((1+$D586)^(Settings!$C$7-AI$4)*AI566+(AI576-(1+$D586)^(Settings!$C$7-AI$4))*AJ586)/AI576</f>
        <v/>
      </c>
      <c r="AJ586" s="16">
        <f>((1+$D586)^(Settings!$C$7-AJ$4)*AJ566+(AJ576-(1+$D586)^(Settings!$C$7-AJ$4))*AK586)/AJ576</f>
        <v/>
      </c>
      <c r="AK586" s="16">
        <f>((1+$D586)^(Settings!$C$7-AK$4)*AK566+(AK576-(1+$D586)^(Settings!$C$7-AK$4))*AL586)/AK576</f>
        <v/>
      </c>
      <c r="AL586" s="16">
        <f>((1+$D586)^(Settings!$C$7-AL$4)*AL566+(AL576-(1+$D586)^(Settings!$C$7-AL$4))*AM586)/AL576</f>
        <v/>
      </c>
      <c r="AM586" s="16">
        <f>((1+$D586)^(Settings!$C$7-AM$4)*AM566+(AM576-(1+$D586)^(Settings!$C$7-AM$4))*AN586)/AM576</f>
        <v/>
      </c>
      <c r="AN586" s="16">
        <f>((1+$D586)^(Settings!$C$7-AN$4)*AN566+(AN576-(1+$D586)^(Settings!$C$7-AN$4))*AO586)/AN576</f>
        <v/>
      </c>
      <c r="AO586" s="16">
        <f>((1+$D586)^(Settings!$C$7-AO$4)*AO566+(AO576-(1+$D586)^(Settings!$C$7-AO$4))*AP586)/AO576</f>
        <v/>
      </c>
      <c r="AP586" s="16">
        <f>((1+$D586)^(Settings!$C$7-AP$4)*AP566+(AP576-(1+$D586)^(Settings!$C$7-AP$4))*AQ586)/AP576</f>
        <v/>
      </c>
      <c r="AQ586" s="16">
        <f>((1+$D586)^(Settings!$C$7-AQ$4)*AQ566+(AQ576-(1+$D586)^(Settings!$C$7-AQ$4))*AR586)/AQ576</f>
        <v/>
      </c>
      <c r="AR586" s="16">
        <f>((1+$D586)^(Settings!$C$7-AR$4)*AR566+(AR576-(1+$D586)^(Settings!$C$7-AR$4))*AS586)/AR576</f>
        <v/>
      </c>
      <c r="AS586" s="16">
        <f>((1+$D586)^(Settings!$C$7-AS$4)*AS566+(AS576-(1+$D586)^(Settings!$C$7-AS$4))*AT586)/AS576</f>
        <v/>
      </c>
      <c r="AT586" s="16">
        <f>((1+$D586)^(Settings!$C$7-AT$4)*AT566+(AT576-(1+$D586)^(Settings!$C$7-AT$4))*AU586)/AT576</f>
        <v/>
      </c>
      <c r="AU586" s="16">
        <f>((1+$D586)^(Settings!$C$7-AU$4)*AU566+(AU576-(1+$D586)^(Settings!$C$7-AU$4))*AV586)/AU576</f>
        <v/>
      </c>
      <c r="AV586" s="16">
        <f>((1+$D586)^(Settings!$C$7-AV$4)*AV566+(AV576-(1+$D586)^(Settings!$C$7-AV$4))*AW586)/AV576</f>
        <v/>
      </c>
      <c r="AW586" s="16">
        <f>((1+$D586)^(Settings!$C$7-AW$4)*AW566+(AW576-(1+$D586)^(Settings!$C$7-AW$4))*AX586)/AW576</f>
        <v/>
      </c>
      <c r="AX586" s="16">
        <f>((1+$D586)^(Settings!$C$7-AX$4)*AX566+(AX576-(1+$D586)^(Settings!$C$7-AX$4))*AY586)/AX576</f>
        <v/>
      </c>
      <c r="AY586" s="16">
        <f>((1+$D586)^(Settings!$C$7-AY$4)*AY566+(AY576-(1+$D586)^(Settings!$C$7-AY$4))*AZ586)/AY576</f>
        <v/>
      </c>
    </row>
    <row r="587" hidden="1" outlineLevel="1">
      <c r="A587" s="14" t="inlineStr">
        <is>
          <t>lvc</t>
        </is>
      </c>
      <c r="B587" s="14" t="inlineStr">
        <is>
          <t>hyd</t>
        </is>
      </c>
      <c r="C587" s="14" t="inlineStr">
        <is>
          <t>pow</t>
        </is>
      </c>
      <c r="D587" s="41">
        <f>INDEX(Inputs_power!$G$5:$G$13,MATCH($B587,Inputs_power!$A$5:$A$13,0))</f>
        <v/>
      </c>
      <c r="E587" s="36" t="n"/>
      <c r="F587" s="36" t="n"/>
      <c r="G587" s="36" t="n"/>
      <c r="H587" s="14">
        <f>INDEX(VarLab,MATCH($A587,VarKey,0))&amp;INDEX(MemLab,MATCH($C587&amp;"|"&amp;$B587,MemKey,0))</f>
        <v/>
      </c>
      <c r="I587" s="14">
        <f>INDEX(VarUnit,MATCH($A587,VarKey,0))</f>
        <v/>
      </c>
      <c r="J587" s="14">
        <f>INDEX(VarSrc,MATCH($A587,VarKey,0))</f>
        <v/>
      </c>
      <c r="K587" s="11">
        <f>CodePrefix&amp;$A587&amp;IF($C587="","","."&amp;$C587&amp;"."&amp;$B587)&amp;INDEX(VarEnd,MATCH($A587,VarKey,0))&amp;K$5</f>
        <v/>
      </c>
      <c r="L587" s="15">
        <f>((1+$D587)^(Settings!$C$7-L$4)*L567+(L577-(1+$D587)^(Settings!$C$7-L$4))*M587)/L577</f>
        <v/>
      </c>
      <c r="M587" s="16">
        <f>((1+$D587)^(Settings!$C$7-M$4)*M567+(M577-(1+$D587)^(Settings!$C$7-M$4))*N587)/M577</f>
        <v/>
      </c>
      <c r="N587" s="16">
        <f>((1+$D587)^(Settings!$C$7-N$4)*N567+(N577-(1+$D587)^(Settings!$C$7-N$4))*O587)/N577</f>
        <v/>
      </c>
      <c r="O587" s="16">
        <f>((1+$D587)^(Settings!$C$7-O$4)*O567+(O577-(1+$D587)^(Settings!$C$7-O$4))*P587)/O577</f>
        <v/>
      </c>
      <c r="P587" s="16">
        <f>((1+$D587)^(Settings!$C$7-P$4)*P567+(P577-(1+$D587)^(Settings!$C$7-P$4))*Q587)/P577</f>
        <v/>
      </c>
      <c r="Q587" s="16">
        <f>((1+$D587)^(Settings!$C$7-Q$4)*Q567+(Q577-(1+$D587)^(Settings!$C$7-Q$4))*R587)/Q577</f>
        <v/>
      </c>
      <c r="R587" s="16">
        <f>((1+$D587)^(Settings!$C$7-R$4)*R567+(R577-(1+$D587)^(Settings!$C$7-R$4))*S587)/R577</f>
        <v/>
      </c>
      <c r="S587" s="16">
        <f>((1+$D587)^(Settings!$C$7-S$4)*S567+(S577-(1+$D587)^(Settings!$C$7-S$4))*T587)/S577</f>
        <v/>
      </c>
      <c r="T587" s="16">
        <f>((1+$D587)^(Settings!$C$7-T$4)*T567+(T577-(1+$D587)^(Settings!$C$7-T$4))*U587)/T577</f>
        <v/>
      </c>
      <c r="U587" s="16">
        <f>((1+$D587)^(Settings!$C$7-U$4)*U567+(U577-(1+$D587)^(Settings!$C$7-U$4))*V587)/U577</f>
        <v/>
      </c>
      <c r="V587" s="16">
        <f>((1+$D587)^(Settings!$C$7-V$4)*V567+(V577-(1+$D587)^(Settings!$C$7-V$4))*W587)/V577</f>
        <v/>
      </c>
      <c r="W587" s="16">
        <f>((1+$D587)^(Settings!$C$7-W$4)*W567+(W577-(1+$D587)^(Settings!$C$7-W$4))*X587)/W577</f>
        <v/>
      </c>
      <c r="X587" s="16">
        <f>((1+$D587)^(Settings!$C$7-X$4)*X567+(X577-(1+$D587)^(Settings!$C$7-X$4))*Y587)/X577</f>
        <v/>
      </c>
      <c r="Y587" s="16">
        <f>((1+$D587)^(Settings!$C$7-Y$4)*Y567+(Y577-(1+$D587)^(Settings!$C$7-Y$4))*Z587)/Y577</f>
        <v/>
      </c>
      <c r="Z587" s="16">
        <f>((1+$D587)^(Settings!$C$7-Z$4)*Z567+(Z577-(1+$D587)^(Settings!$C$7-Z$4))*AA587)/Z577</f>
        <v/>
      </c>
      <c r="AA587" s="16">
        <f>((1+$D587)^(Settings!$C$7-AA$4)*AA567+(AA577-(1+$D587)^(Settings!$C$7-AA$4))*AB587)/AA577</f>
        <v/>
      </c>
      <c r="AB587" s="16">
        <f>((1+$D587)^(Settings!$C$7-AB$4)*AB567+(AB577-(1+$D587)^(Settings!$C$7-AB$4))*AC587)/AB577</f>
        <v/>
      </c>
      <c r="AC587" s="16">
        <f>((1+$D587)^(Settings!$C$7-AC$4)*AC567+(AC577-(1+$D587)^(Settings!$C$7-AC$4))*AD587)/AC577</f>
        <v/>
      </c>
      <c r="AD587" s="16">
        <f>((1+$D587)^(Settings!$C$7-AD$4)*AD567+(AD577-(1+$D587)^(Settings!$C$7-AD$4))*AE587)/AD577</f>
        <v/>
      </c>
      <c r="AF587" s="11">
        <f>CodePrefix&amp;$A587&amp;IF($C587="","","."&amp;$C587&amp;"."&amp;$B587)&amp;INDEX(VarEnd,MATCH($A587,VarKey,0))&amp;AF$5</f>
        <v/>
      </c>
      <c r="AG587" s="15">
        <f>((1+$D587)^(Settings!$C$7-AG$4)*AG567+(AG577-(1+$D587)^(Settings!$C$7-AG$4))*AH587)/AG577</f>
        <v/>
      </c>
      <c r="AH587" s="16">
        <f>((1+$D587)^(Settings!$C$7-AH$4)*AH567+(AH577-(1+$D587)^(Settings!$C$7-AH$4))*AI587)/AH577</f>
        <v/>
      </c>
      <c r="AI587" s="16">
        <f>((1+$D587)^(Settings!$C$7-AI$4)*AI567+(AI577-(1+$D587)^(Settings!$C$7-AI$4))*AJ587)/AI577</f>
        <v/>
      </c>
      <c r="AJ587" s="16">
        <f>((1+$D587)^(Settings!$C$7-AJ$4)*AJ567+(AJ577-(1+$D587)^(Settings!$C$7-AJ$4))*AK587)/AJ577</f>
        <v/>
      </c>
      <c r="AK587" s="16">
        <f>((1+$D587)^(Settings!$C$7-AK$4)*AK567+(AK577-(1+$D587)^(Settings!$C$7-AK$4))*AL587)/AK577</f>
        <v/>
      </c>
      <c r="AL587" s="16">
        <f>((1+$D587)^(Settings!$C$7-AL$4)*AL567+(AL577-(1+$D587)^(Settings!$C$7-AL$4))*AM587)/AL577</f>
        <v/>
      </c>
      <c r="AM587" s="16">
        <f>((1+$D587)^(Settings!$C$7-AM$4)*AM567+(AM577-(1+$D587)^(Settings!$C$7-AM$4))*AN587)/AM577</f>
        <v/>
      </c>
      <c r="AN587" s="16">
        <f>((1+$D587)^(Settings!$C$7-AN$4)*AN567+(AN577-(1+$D587)^(Settings!$C$7-AN$4))*AO587)/AN577</f>
        <v/>
      </c>
      <c r="AO587" s="16">
        <f>((1+$D587)^(Settings!$C$7-AO$4)*AO567+(AO577-(1+$D587)^(Settings!$C$7-AO$4))*AP587)/AO577</f>
        <v/>
      </c>
      <c r="AP587" s="16">
        <f>((1+$D587)^(Settings!$C$7-AP$4)*AP567+(AP577-(1+$D587)^(Settings!$C$7-AP$4))*AQ587)/AP577</f>
        <v/>
      </c>
      <c r="AQ587" s="16">
        <f>((1+$D587)^(Settings!$C$7-AQ$4)*AQ567+(AQ577-(1+$D587)^(Settings!$C$7-AQ$4))*AR587)/AQ577</f>
        <v/>
      </c>
      <c r="AR587" s="16">
        <f>((1+$D587)^(Settings!$C$7-AR$4)*AR567+(AR577-(1+$D587)^(Settings!$C$7-AR$4))*AS587)/AR577</f>
        <v/>
      </c>
      <c r="AS587" s="16">
        <f>((1+$D587)^(Settings!$C$7-AS$4)*AS567+(AS577-(1+$D587)^(Settings!$C$7-AS$4))*AT587)/AS577</f>
        <v/>
      </c>
      <c r="AT587" s="16">
        <f>((1+$D587)^(Settings!$C$7-AT$4)*AT567+(AT577-(1+$D587)^(Settings!$C$7-AT$4))*AU587)/AT577</f>
        <v/>
      </c>
      <c r="AU587" s="16">
        <f>((1+$D587)^(Settings!$C$7-AU$4)*AU567+(AU577-(1+$D587)^(Settings!$C$7-AU$4))*AV587)/AU577</f>
        <v/>
      </c>
      <c r="AV587" s="16">
        <f>((1+$D587)^(Settings!$C$7-AV$4)*AV567+(AV577-(1+$D587)^(Settings!$C$7-AV$4))*AW587)/AV577</f>
        <v/>
      </c>
      <c r="AW587" s="16">
        <f>((1+$D587)^(Settings!$C$7-AW$4)*AW567+(AW577-(1+$D587)^(Settings!$C$7-AW$4))*AX587)/AW577</f>
        <v/>
      </c>
      <c r="AX587" s="16">
        <f>((1+$D587)^(Settings!$C$7-AX$4)*AX567+(AX577-(1+$D587)^(Settings!$C$7-AX$4))*AY587)/AX577</f>
        <v/>
      </c>
      <c r="AY587" s="16">
        <f>((1+$D587)^(Settings!$C$7-AY$4)*AY567+(AY577-(1+$D587)^(Settings!$C$7-AY$4))*AZ587)/AY577</f>
        <v/>
      </c>
    </row>
    <row r="588" hidden="1" outlineLevel="1">
      <c r="A588" s="14" t="inlineStr">
        <is>
          <t>lvc</t>
        </is>
      </c>
      <c r="B588" s="14" t="inlineStr">
        <is>
          <t>ore</t>
        </is>
      </c>
      <c r="C588" s="14" t="inlineStr">
        <is>
          <t>pow</t>
        </is>
      </c>
      <c r="D588" s="41">
        <f>INDEX(Inputs_power!$G$5:$G$13,MATCH($B588,Inputs_power!$A$5:$A$13,0))</f>
        <v/>
      </c>
      <c r="E588" s="36" t="n"/>
      <c r="F588" s="36" t="n"/>
      <c r="G588" s="36" t="n"/>
      <c r="H588" s="14">
        <f>INDEX(VarLab,MATCH($A588,VarKey,0))&amp;INDEX(MemLab,MATCH($C588&amp;"|"&amp;$B588,MemKey,0))</f>
        <v/>
      </c>
      <c r="I588" s="14">
        <f>INDEX(VarUnit,MATCH($A588,VarKey,0))</f>
        <v/>
      </c>
      <c r="J588" s="14">
        <f>INDEX(VarSrc,MATCH($A588,VarKey,0))</f>
        <v/>
      </c>
      <c r="K588" s="11">
        <f>CodePrefix&amp;$A588&amp;IF($C588="","","."&amp;$C588&amp;"."&amp;$B588)&amp;INDEX(VarEnd,MATCH($A588,VarKey,0))&amp;K$5</f>
        <v/>
      </c>
      <c r="L588" s="15">
        <f>((1+$D588)^(Settings!$C$7-L$4)*L568+(L578-(1+$D588)^(Settings!$C$7-L$4))*M588)/L578</f>
        <v/>
      </c>
      <c r="M588" s="16">
        <f>((1+$D588)^(Settings!$C$7-M$4)*M568+(M578-(1+$D588)^(Settings!$C$7-M$4))*N588)/M578</f>
        <v/>
      </c>
      <c r="N588" s="16">
        <f>((1+$D588)^(Settings!$C$7-N$4)*N568+(N578-(1+$D588)^(Settings!$C$7-N$4))*O588)/N578</f>
        <v/>
      </c>
      <c r="O588" s="16">
        <f>((1+$D588)^(Settings!$C$7-O$4)*O568+(O578-(1+$D588)^(Settings!$C$7-O$4))*P588)/O578</f>
        <v/>
      </c>
      <c r="P588" s="16">
        <f>((1+$D588)^(Settings!$C$7-P$4)*P568+(P578-(1+$D588)^(Settings!$C$7-P$4))*Q588)/P578</f>
        <v/>
      </c>
      <c r="Q588" s="16">
        <f>((1+$D588)^(Settings!$C$7-Q$4)*Q568+(Q578-(1+$D588)^(Settings!$C$7-Q$4))*R588)/Q578</f>
        <v/>
      </c>
      <c r="R588" s="16">
        <f>((1+$D588)^(Settings!$C$7-R$4)*R568+(R578-(1+$D588)^(Settings!$C$7-R$4))*S588)/R578</f>
        <v/>
      </c>
      <c r="S588" s="16">
        <f>((1+$D588)^(Settings!$C$7-S$4)*S568+(S578-(1+$D588)^(Settings!$C$7-S$4))*T588)/S578</f>
        <v/>
      </c>
      <c r="T588" s="16">
        <f>((1+$D588)^(Settings!$C$7-T$4)*T568+(T578-(1+$D588)^(Settings!$C$7-T$4))*U588)/T578</f>
        <v/>
      </c>
      <c r="U588" s="16">
        <f>((1+$D588)^(Settings!$C$7-U$4)*U568+(U578-(1+$D588)^(Settings!$C$7-U$4))*V588)/U578</f>
        <v/>
      </c>
      <c r="V588" s="16">
        <f>((1+$D588)^(Settings!$C$7-V$4)*V568+(V578-(1+$D588)^(Settings!$C$7-V$4))*W588)/V578</f>
        <v/>
      </c>
      <c r="W588" s="16">
        <f>((1+$D588)^(Settings!$C$7-W$4)*W568+(W578-(1+$D588)^(Settings!$C$7-W$4))*X588)/W578</f>
        <v/>
      </c>
      <c r="X588" s="16">
        <f>((1+$D588)^(Settings!$C$7-X$4)*X568+(X578-(1+$D588)^(Settings!$C$7-X$4))*Y588)/X578</f>
        <v/>
      </c>
      <c r="Y588" s="16">
        <f>((1+$D588)^(Settings!$C$7-Y$4)*Y568+(Y578-(1+$D588)^(Settings!$C$7-Y$4))*Z588)/Y578</f>
        <v/>
      </c>
      <c r="Z588" s="16">
        <f>((1+$D588)^(Settings!$C$7-Z$4)*Z568+(Z578-(1+$D588)^(Settings!$C$7-Z$4))*AA588)/Z578</f>
        <v/>
      </c>
      <c r="AA588" s="16">
        <f>((1+$D588)^(Settings!$C$7-AA$4)*AA568+(AA578-(1+$D588)^(Settings!$C$7-AA$4))*AB588)/AA578</f>
        <v/>
      </c>
      <c r="AB588" s="16">
        <f>((1+$D588)^(Settings!$C$7-AB$4)*AB568+(AB578-(1+$D588)^(Settings!$C$7-AB$4))*AC588)/AB578</f>
        <v/>
      </c>
      <c r="AC588" s="16">
        <f>((1+$D588)^(Settings!$C$7-AC$4)*AC568+(AC578-(1+$D588)^(Settings!$C$7-AC$4))*AD588)/AC578</f>
        <v/>
      </c>
      <c r="AD588" s="16">
        <f>((1+$D588)^(Settings!$C$7-AD$4)*AD568+(AD578-(1+$D588)^(Settings!$C$7-AD$4))*AE588)/AD578</f>
        <v/>
      </c>
      <c r="AF588" s="11">
        <f>CodePrefix&amp;$A588&amp;IF($C588="","","."&amp;$C588&amp;"."&amp;$B588)&amp;INDEX(VarEnd,MATCH($A588,VarKey,0))&amp;AF$5</f>
        <v/>
      </c>
      <c r="AG588" s="15">
        <f>((1+$D588)^(Settings!$C$7-AG$4)*AG568+(AG578-(1+$D588)^(Settings!$C$7-AG$4))*AH588)/AG578</f>
        <v/>
      </c>
      <c r="AH588" s="16">
        <f>((1+$D588)^(Settings!$C$7-AH$4)*AH568+(AH578-(1+$D588)^(Settings!$C$7-AH$4))*AI588)/AH578</f>
        <v/>
      </c>
      <c r="AI588" s="16">
        <f>((1+$D588)^(Settings!$C$7-AI$4)*AI568+(AI578-(1+$D588)^(Settings!$C$7-AI$4))*AJ588)/AI578</f>
        <v/>
      </c>
      <c r="AJ588" s="16">
        <f>((1+$D588)^(Settings!$C$7-AJ$4)*AJ568+(AJ578-(1+$D588)^(Settings!$C$7-AJ$4))*AK588)/AJ578</f>
        <v/>
      </c>
      <c r="AK588" s="16">
        <f>((1+$D588)^(Settings!$C$7-AK$4)*AK568+(AK578-(1+$D588)^(Settings!$C$7-AK$4))*AL588)/AK578</f>
        <v/>
      </c>
      <c r="AL588" s="16">
        <f>((1+$D588)^(Settings!$C$7-AL$4)*AL568+(AL578-(1+$D588)^(Settings!$C$7-AL$4))*AM588)/AL578</f>
        <v/>
      </c>
      <c r="AM588" s="16">
        <f>((1+$D588)^(Settings!$C$7-AM$4)*AM568+(AM578-(1+$D588)^(Settings!$C$7-AM$4))*AN588)/AM578</f>
        <v/>
      </c>
      <c r="AN588" s="16">
        <f>((1+$D588)^(Settings!$C$7-AN$4)*AN568+(AN578-(1+$D588)^(Settings!$C$7-AN$4))*AO588)/AN578</f>
        <v/>
      </c>
      <c r="AO588" s="16">
        <f>((1+$D588)^(Settings!$C$7-AO$4)*AO568+(AO578-(1+$D588)^(Settings!$C$7-AO$4))*AP588)/AO578</f>
        <v/>
      </c>
      <c r="AP588" s="16">
        <f>((1+$D588)^(Settings!$C$7-AP$4)*AP568+(AP578-(1+$D588)^(Settings!$C$7-AP$4))*AQ588)/AP578</f>
        <v/>
      </c>
      <c r="AQ588" s="16">
        <f>((1+$D588)^(Settings!$C$7-AQ$4)*AQ568+(AQ578-(1+$D588)^(Settings!$C$7-AQ$4))*AR588)/AQ578</f>
        <v/>
      </c>
      <c r="AR588" s="16">
        <f>((1+$D588)^(Settings!$C$7-AR$4)*AR568+(AR578-(1+$D588)^(Settings!$C$7-AR$4))*AS588)/AR578</f>
        <v/>
      </c>
      <c r="AS588" s="16">
        <f>((1+$D588)^(Settings!$C$7-AS$4)*AS568+(AS578-(1+$D588)^(Settings!$C$7-AS$4))*AT588)/AS578</f>
        <v/>
      </c>
      <c r="AT588" s="16">
        <f>((1+$D588)^(Settings!$C$7-AT$4)*AT568+(AT578-(1+$D588)^(Settings!$C$7-AT$4))*AU588)/AT578</f>
        <v/>
      </c>
      <c r="AU588" s="16">
        <f>((1+$D588)^(Settings!$C$7-AU$4)*AU568+(AU578-(1+$D588)^(Settings!$C$7-AU$4))*AV588)/AU578</f>
        <v/>
      </c>
      <c r="AV588" s="16">
        <f>((1+$D588)^(Settings!$C$7-AV$4)*AV568+(AV578-(1+$D588)^(Settings!$C$7-AV$4))*AW588)/AV578</f>
        <v/>
      </c>
      <c r="AW588" s="16">
        <f>((1+$D588)^(Settings!$C$7-AW$4)*AW568+(AW578-(1+$D588)^(Settings!$C$7-AW$4))*AX588)/AW578</f>
        <v/>
      </c>
      <c r="AX588" s="16">
        <f>((1+$D588)^(Settings!$C$7-AX$4)*AX568+(AX578-(1+$D588)^(Settings!$C$7-AX$4))*AY588)/AX578</f>
        <v/>
      </c>
      <c r="AY588" s="16">
        <f>((1+$D588)^(Settings!$C$7-AY$4)*AY568+(AY578-(1+$D588)^(Settings!$C$7-AY$4))*AZ588)/AY578</f>
        <v/>
      </c>
    </row>
    <row r="589" hidden="1" outlineLevel="1">
      <c r="A589" s="14" t="inlineStr">
        <is>
          <t>lvc</t>
        </is>
      </c>
      <c r="B589" s="14" t="inlineStr">
        <is>
          <t>bio</t>
        </is>
      </c>
      <c r="C589" s="14" t="inlineStr">
        <is>
          <t>pow</t>
        </is>
      </c>
      <c r="D589" s="41">
        <f>INDEX(Inputs_power!$G$5:$G$13,MATCH($B589,Inputs_power!$A$5:$A$13,0))</f>
        <v/>
      </c>
      <c r="E589" s="36" t="n"/>
      <c r="F589" s="36" t="n"/>
      <c r="G589" s="36" t="n"/>
      <c r="H589" s="14">
        <f>INDEX(VarLab,MATCH($A589,VarKey,0))&amp;INDEX(MemLab,MATCH($C589&amp;"|"&amp;$B589,MemKey,0))</f>
        <v/>
      </c>
      <c r="I589" s="14">
        <f>INDEX(VarUnit,MATCH($A589,VarKey,0))</f>
        <v/>
      </c>
      <c r="J589" s="14">
        <f>INDEX(VarSrc,MATCH($A589,VarKey,0))</f>
        <v/>
      </c>
      <c r="K589" s="11">
        <f>CodePrefix&amp;$A589&amp;IF($C589="","","."&amp;$C589&amp;"."&amp;$B589)&amp;INDEX(VarEnd,MATCH($A589,VarKey,0))&amp;K$5</f>
        <v/>
      </c>
      <c r="L589" s="15">
        <f>((1+$D589)^(Settings!$C$7-L$4)*L569+(L579-(1+$D589)^(Settings!$C$7-L$4))*M589)/L579</f>
        <v/>
      </c>
      <c r="M589" s="16">
        <f>((1+$D589)^(Settings!$C$7-M$4)*M569+(M579-(1+$D589)^(Settings!$C$7-M$4))*N589)/M579</f>
        <v/>
      </c>
      <c r="N589" s="16">
        <f>((1+$D589)^(Settings!$C$7-N$4)*N569+(N579-(1+$D589)^(Settings!$C$7-N$4))*O589)/N579</f>
        <v/>
      </c>
      <c r="O589" s="16">
        <f>((1+$D589)^(Settings!$C$7-O$4)*O569+(O579-(1+$D589)^(Settings!$C$7-O$4))*P589)/O579</f>
        <v/>
      </c>
      <c r="P589" s="16">
        <f>((1+$D589)^(Settings!$C$7-P$4)*P569+(P579-(1+$D589)^(Settings!$C$7-P$4))*Q589)/P579</f>
        <v/>
      </c>
      <c r="Q589" s="16">
        <f>((1+$D589)^(Settings!$C$7-Q$4)*Q569+(Q579-(1+$D589)^(Settings!$C$7-Q$4))*R589)/Q579</f>
        <v/>
      </c>
      <c r="R589" s="16">
        <f>((1+$D589)^(Settings!$C$7-R$4)*R569+(R579-(1+$D589)^(Settings!$C$7-R$4))*S589)/R579</f>
        <v/>
      </c>
      <c r="S589" s="16">
        <f>((1+$D589)^(Settings!$C$7-S$4)*S569+(S579-(1+$D589)^(Settings!$C$7-S$4))*T589)/S579</f>
        <v/>
      </c>
      <c r="T589" s="16">
        <f>((1+$D589)^(Settings!$C$7-T$4)*T569+(T579-(1+$D589)^(Settings!$C$7-T$4))*U589)/T579</f>
        <v/>
      </c>
      <c r="U589" s="16">
        <f>((1+$D589)^(Settings!$C$7-U$4)*U569+(U579-(1+$D589)^(Settings!$C$7-U$4))*V589)/U579</f>
        <v/>
      </c>
      <c r="V589" s="16">
        <f>((1+$D589)^(Settings!$C$7-V$4)*V569+(V579-(1+$D589)^(Settings!$C$7-V$4))*W589)/V579</f>
        <v/>
      </c>
      <c r="W589" s="16">
        <f>((1+$D589)^(Settings!$C$7-W$4)*W569+(W579-(1+$D589)^(Settings!$C$7-W$4))*X589)/W579</f>
        <v/>
      </c>
      <c r="X589" s="16">
        <f>((1+$D589)^(Settings!$C$7-X$4)*X569+(X579-(1+$D589)^(Settings!$C$7-X$4))*Y589)/X579</f>
        <v/>
      </c>
      <c r="Y589" s="16">
        <f>((1+$D589)^(Settings!$C$7-Y$4)*Y569+(Y579-(1+$D589)^(Settings!$C$7-Y$4))*Z589)/Y579</f>
        <v/>
      </c>
      <c r="Z589" s="16">
        <f>((1+$D589)^(Settings!$C$7-Z$4)*Z569+(Z579-(1+$D589)^(Settings!$C$7-Z$4))*AA589)/Z579</f>
        <v/>
      </c>
      <c r="AA589" s="16">
        <f>((1+$D589)^(Settings!$C$7-AA$4)*AA569+(AA579-(1+$D589)^(Settings!$C$7-AA$4))*AB589)/AA579</f>
        <v/>
      </c>
      <c r="AB589" s="16">
        <f>((1+$D589)^(Settings!$C$7-AB$4)*AB569+(AB579-(1+$D589)^(Settings!$C$7-AB$4))*AC589)/AB579</f>
        <v/>
      </c>
      <c r="AC589" s="16">
        <f>((1+$D589)^(Settings!$C$7-AC$4)*AC569+(AC579-(1+$D589)^(Settings!$C$7-AC$4))*AD589)/AC579</f>
        <v/>
      </c>
      <c r="AD589" s="16">
        <f>((1+$D589)^(Settings!$C$7-AD$4)*AD569+(AD579-(1+$D589)^(Settings!$C$7-AD$4))*AE589)/AD579</f>
        <v/>
      </c>
      <c r="AF589" s="11">
        <f>CodePrefix&amp;$A589&amp;IF($C589="","","."&amp;$C589&amp;"."&amp;$B589)&amp;INDEX(VarEnd,MATCH($A589,VarKey,0))&amp;AF$5</f>
        <v/>
      </c>
      <c r="AG589" s="15">
        <f>((1+$D589)^(Settings!$C$7-AG$4)*AG569+(AG579-(1+$D589)^(Settings!$C$7-AG$4))*AH589)/AG579</f>
        <v/>
      </c>
      <c r="AH589" s="16">
        <f>((1+$D589)^(Settings!$C$7-AH$4)*AH569+(AH579-(1+$D589)^(Settings!$C$7-AH$4))*AI589)/AH579</f>
        <v/>
      </c>
      <c r="AI589" s="16">
        <f>((1+$D589)^(Settings!$C$7-AI$4)*AI569+(AI579-(1+$D589)^(Settings!$C$7-AI$4))*AJ589)/AI579</f>
        <v/>
      </c>
      <c r="AJ589" s="16">
        <f>((1+$D589)^(Settings!$C$7-AJ$4)*AJ569+(AJ579-(1+$D589)^(Settings!$C$7-AJ$4))*AK589)/AJ579</f>
        <v/>
      </c>
      <c r="AK589" s="16">
        <f>((1+$D589)^(Settings!$C$7-AK$4)*AK569+(AK579-(1+$D589)^(Settings!$C$7-AK$4))*AL589)/AK579</f>
        <v/>
      </c>
      <c r="AL589" s="16">
        <f>((1+$D589)^(Settings!$C$7-AL$4)*AL569+(AL579-(1+$D589)^(Settings!$C$7-AL$4))*AM589)/AL579</f>
        <v/>
      </c>
      <c r="AM589" s="16">
        <f>((1+$D589)^(Settings!$C$7-AM$4)*AM569+(AM579-(1+$D589)^(Settings!$C$7-AM$4))*AN589)/AM579</f>
        <v/>
      </c>
      <c r="AN589" s="16">
        <f>((1+$D589)^(Settings!$C$7-AN$4)*AN569+(AN579-(1+$D589)^(Settings!$C$7-AN$4))*AO589)/AN579</f>
        <v/>
      </c>
      <c r="AO589" s="16">
        <f>((1+$D589)^(Settings!$C$7-AO$4)*AO569+(AO579-(1+$D589)^(Settings!$C$7-AO$4))*AP589)/AO579</f>
        <v/>
      </c>
      <c r="AP589" s="16">
        <f>((1+$D589)^(Settings!$C$7-AP$4)*AP569+(AP579-(1+$D589)^(Settings!$C$7-AP$4))*AQ589)/AP579</f>
        <v/>
      </c>
      <c r="AQ589" s="16">
        <f>((1+$D589)^(Settings!$C$7-AQ$4)*AQ569+(AQ579-(1+$D589)^(Settings!$C$7-AQ$4))*AR589)/AQ579</f>
        <v/>
      </c>
      <c r="AR589" s="16">
        <f>((1+$D589)^(Settings!$C$7-AR$4)*AR569+(AR579-(1+$D589)^(Settings!$C$7-AR$4))*AS589)/AR579</f>
        <v/>
      </c>
      <c r="AS589" s="16">
        <f>((1+$D589)^(Settings!$C$7-AS$4)*AS569+(AS579-(1+$D589)^(Settings!$C$7-AS$4))*AT589)/AS579</f>
        <v/>
      </c>
      <c r="AT589" s="16">
        <f>((1+$D589)^(Settings!$C$7-AT$4)*AT569+(AT579-(1+$D589)^(Settings!$C$7-AT$4))*AU589)/AT579</f>
        <v/>
      </c>
      <c r="AU589" s="16">
        <f>((1+$D589)^(Settings!$C$7-AU$4)*AU569+(AU579-(1+$D589)^(Settings!$C$7-AU$4))*AV589)/AU579</f>
        <v/>
      </c>
      <c r="AV589" s="16">
        <f>((1+$D589)^(Settings!$C$7-AV$4)*AV569+(AV579-(1+$D589)^(Settings!$C$7-AV$4))*AW589)/AV579</f>
        <v/>
      </c>
      <c r="AW589" s="16">
        <f>((1+$D589)^(Settings!$C$7-AW$4)*AW569+(AW579-(1+$D589)^(Settings!$C$7-AW$4))*AX589)/AW579</f>
        <v/>
      </c>
      <c r="AX589" s="16">
        <f>((1+$D589)^(Settings!$C$7-AX$4)*AX569+(AX579-(1+$D589)^(Settings!$C$7-AX$4))*AY589)/AX579</f>
        <v/>
      </c>
      <c r="AY589" s="16">
        <f>((1+$D589)^(Settings!$C$7-AY$4)*AY569+(AY579-(1+$D589)^(Settings!$C$7-AY$4))*AZ589)/AY579</f>
        <v/>
      </c>
    </row>
    <row r="590" hidden="1" outlineLevel="1"/>
    <row r="591" hidden="1" outlineLevel="1">
      <c r="H591" s="20" t="inlineStr">
        <is>
          <t>E. Total costs: generation cost by type and average; average new policy cost per kWh consumed; levelised investment cost (E1, for investment)</t>
        </is>
      </c>
    </row>
    <row r="592" hidden="1" outlineLevel="1">
      <c r="A592" s="14" t="inlineStr">
        <is>
          <t>gnc</t>
        </is>
      </c>
      <c r="B592" s="14" t="inlineStr">
        <is>
          <t>coa</t>
        </is>
      </c>
      <c r="C592" s="14" t="inlineStr">
        <is>
          <t>pow</t>
        </is>
      </c>
      <c r="D592" s="36" t="n"/>
      <c r="E592" s="36" t="n"/>
      <c r="F592" s="36" t="n"/>
      <c r="G592" s="36" t="n"/>
      <c r="H592" s="14">
        <f>INDEX(VarLab,MATCH($A592,VarKey,0))&amp;INDEX(MemLab,MATCH($C592&amp;"|"&amp;$B592,MemKey,0))</f>
        <v/>
      </c>
      <c r="I592" s="14">
        <f>INDEX(VarUnit,MATCH($A592,VarKey,0))</f>
        <v/>
      </c>
      <c r="J592" s="14">
        <f>INDEX(VarSrc,MATCH($A592,VarKey,0))</f>
        <v/>
      </c>
      <c r="K592" s="11">
        <f>CodePrefix&amp;$A592&amp;IF($C592="","","."&amp;$C592&amp;"."&amp;$B592)&amp;INDEX(VarEnd,MATCH($A592,VarKey,0))&amp;K$5</f>
        <v/>
      </c>
      <c r="L592" s="15">
        <f>L497+L529</f>
        <v/>
      </c>
      <c r="M592" s="16">
        <f>M497+M529</f>
        <v/>
      </c>
      <c r="N592" s="16">
        <f>N497+N529</f>
        <v/>
      </c>
      <c r="O592" s="16">
        <f>O497+O529</f>
        <v/>
      </c>
      <c r="P592" s="16">
        <f>P497+P529</f>
        <v/>
      </c>
      <c r="Q592" s="16">
        <f>Q497+Q529</f>
        <v/>
      </c>
      <c r="R592" s="16">
        <f>R497+R529</f>
        <v/>
      </c>
      <c r="S592" s="16">
        <f>S497+S529</f>
        <v/>
      </c>
      <c r="T592" s="16">
        <f>T497+T529</f>
        <v/>
      </c>
      <c r="U592" s="16">
        <f>U497+U529</f>
        <v/>
      </c>
      <c r="V592" s="16">
        <f>V497+V529</f>
        <v/>
      </c>
      <c r="W592" s="16">
        <f>W497+W529</f>
        <v/>
      </c>
      <c r="X592" s="16">
        <f>X497+X529</f>
        <v/>
      </c>
      <c r="Y592" s="16">
        <f>Y497+Y529</f>
        <v/>
      </c>
      <c r="Z592" s="16">
        <f>Z497+Z529</f>
        <v/>
      </c>
      <c r="AA592" s="16">
        <f>AA497+AA529</f>
        <v/>
      </c>
      <c r="AB592" s="16">
        <f>AB497+AB529</f>
        <v/>
      </c>
      <c r="AC592" s="16">
        <f>AC497+AC529</f>
        <v/>
      </c>
      <c r="AD592" s="16">
        <f>AD497+AD529</f>
        <v/>
      </c>
      <c r="AF592" s="11">
        <f>CodePrefix&amp;$A592&amp;IF($C592="","","."&amp;$C592&amp;"."&amp;$B592)&amp;INDEX(VarEnd,MATCH($A592,VarKey,0))&amp;AF$5</f>
        <v/>
      </c>
      <c r="AG592" s="15">
        <f>AG497+AG529</f>
        <v/>
      </c>
      <c r="AH592" s="16">
        <f>AH497+AH529</f>
        <v/>
      </c>
      <c r="AI592" s="16">
        <f>AI497+AI529</f>
        <v/>
      </c>
      <c r="AJ592" s="16">
        <f>AJ497+AJ529</f>
        <v/>
      </c>
      <c r="AK592" s="16">
        <f>AK497+AK529</f>
        <v/>
      </c>
      <c r="AL592" s="16">
        <f>AL497+AL529</f>
        <v/>
      </c>
      <c r="AM592" s="16">
        <f>AM497+AM529</f>
        <v/>
      </c>
      <c r="AN592" s="16">
        <f>AN497+AN529</f>
        <v/>
      </c>
      <c r="AO592" s="16">
        <f>AO497+AO529</f>
        <v/>
      </c>
      <c r="AP592" s="16">
        <f>AP497+AP529</f>
        <v/>
      </c>
      <c r="AQ592" s="16">
        <f>AQ497+AQ529</f>
        <v/>
      </c>
      <c r="AR592" s="16">
        <f>AR497+AR529</f>
        <v/>
      </c>
      <c r="AS592" s="16">
        <f>AS497+AS529</f>
        <v/>
      </c>
      <c r="AT592" s="16">
        <f>AT497+AT529</f>
        <v/>
      </c>
      <c r="AU592" s="16">
        <f>AU497+AU529</f>
        <v/>
      </c>
      <c r="AV592" s="16">
        <f>AV497+AV529</f>
        <v/>
      </c>
      <c r="AW592" s="16">
        <f>AW497+AW529</f>
        <v/>
      </c>
      <c r="AX592" s="16">
        <f>AX497+AX529</f>
        <v/>
      </c>
      <c r="AY592" s="16">
        <f>AY497+AY529</f>
        <v/>
      </c>
    </row>
    <row r="593" hidden="1" outlineLevel="1">
      <c r="A593" s="14" t="inlineStr">
        <is>
          <t>gnc</t>
        </is>
      </c>
      <c r="B593" s="14" t="inlineStr">
        <is>
          <t>nga</t>
        </is>
      </c>
      <c r="C593" s="14" t="inlineStr">
        <is>
          <t>pow</t>
        </is>
      </c>
      <c r="D593" s="36" t="n"/>
      <c r="E593" s="36" t="n"/>
      <c r="F593" s="36" t="n"/>
      <c r="G593" s="36" t="n"/>
      <c r="H593" s="14">
        <f>INDEX(VarLab,MATCH($A593,VarKey,0))&amp;INDEX(MemLab,MATCH($C593&amp;"|"&amp;$B593,MemKey,0))</f>
        <v/>
      </c>
      <c r="I593" s="14">
        <f>INDEX(VarUnit,MATCH($A593,VarKey,0))</f>
        <v/>
      </c>
      <c r="J593" s="14">
        <f>INDEX(VarSrc,MATCH($A593,VarKey,0))</f>
        <v/>
      </c>
      <c r="K593" s="11">
        <f>CodePrefix&amp;$A593&amp;IF($C593="","","."&amp;$C593&amp;"."&amp;$B593)&amp;INDEX(VarEnd,MATCH($A593,VarKey,0))&amp;K$5</f>
        <v/>
      </c>
      <c r="L593" s="15">
        <f>L498+L530</f>
        <v/>
      </c>
      <c r="M593" s="16">
        <f>M498+M530</f>
        <v/>
      </c>
      <c r="N593" s="16">
        <f>N498+N530</f>
        <v/>
      </c>
      <c r="O593" s="16">
        <f>O498+O530</f>
        <v/>
      </c>
      <c r="P593" s="16">
        <f>P498+P530</f>
        <v/>
      </c>
      <c r="Q593" s="16">
        <f>Q498+Q530</f>
        <v/>
      </c>
      <c r="R593" s="16">
        <f>R498+R530</f>
        <v/>
      </c>
      <c r="S593" s="16">
        <f>S498+S530</f>
        <v/>
      </c>
      <c r="T593" s="16">
        <f>T498+T530</f>
        <v/>
      </c>
      <c r="U593" s="16">
        <f>U498+U530</f>
        <v/>
      </c>
      <c r="V593" s="16">
        <f>V498+V530</f>
        <v/>
      </c>
      <c r="W593" s="16">
        <f>W498+W530</f>
        <v/>
      </c>
      <c r="X593" s="16">
        <f>X498+X530</f>
        <v/>
      </c>
      <c r="Y593" s="16">
        <f>Y498+Y530</f>
        <v/>
      </c>
      <c r="Z593" s="16">
        <f>Z498+Z530</f>
        <v/>
      </c>
      <c r="AA593" s="16">
        <f>AA498+AA530</f>
        <v/>
      </c>
      <c r="AB593" s="16">
        <f>AB498+AB530</f>
        <v/>
      </c>
      <c r="AC593" s="16">
        <f>AC498+AC530</f>
        <v/>
      </c>
      <c r="AD593" s="16">
        <f>AD498+AD530</f>
        <v/>
      </c>
      <c r="AF593" s="11">
        <f>CodePrefix&amp;$A593&amp;IF($C593="","","."&amp;$C593&amp;"."&amp;$B593)&amp;INDEX(VarEnd,MATCH($A593,VarKey,0))&amp;AF$5</f>
        <v/>
      </c>
      <c r="AG593" s="15">
        <f>AG498+AG530</f>
        <v/>
      </c>
      <c r="AH593" s="16">
        <f>AH498+AH530</f>
        <v/>
      </c>
      <c r="AI593" s="16">
        <f>AI498+AI530</f>
        <v/>
      </c>
      <c r="AJ593" s="16">
        <f>AJ498+AJ530</f>
        <v/>
      </c>
      <c r="AK593" s="16">
        <f>AK498+AK530</f>
        <v/>
      </c>
      <c r="AL593" s="16">
        <f>AL498+AL530</f>
        <v/>
      </c>
      <c r="AM593" s="16">
        <f>AM498+AM530</f>
        <v/>
      </c>
      <c r="AN593" s="16">
        <f>AN498+AN530</f>
        <v/>
      </c>
      <c r="AO593" s="16">
        <f>AO498+AO530</f>
        <v/>
      </c>
      <c r="AP593" s="16">
        <f>AP498+AP530</f>
        <v/>
      </c>
      <c r="AQ593" s="16">
        <f>AQ498+AQ530</f>
        <v/>
      </c>
      <c r="AR593" s="16">
        <f>AR498+AR530</f>
        <v/>
      </c>
      <c r="AS593" s="16">
        <f>AS498+AS530</f>
        <v/>
      </c>
      <c r="AT593" s="16">
        <f>AT498+AT530</f>
        <v/>
      </c>
      <c r="AU593" s="16">
        <f>AU498+AU530</f>
        <v/>
      </c>
      <c r="AV593" s="16">
        <f>AV498+AV530</f>
        <v/>
      </c>
      <c r="AW593" s="16">
        <f>AW498+AW530</f>
        <v/>
      </c>
      <c r="AX593" s="16">
        <f>AX498+AX530</f>
        <v/>
      </c>
      <c r="AY593" s="16">
        <f>AY498+AY530</f>
        <v/>
      </c>
    </row>
    <row r="594" hidden="1" outlineLevel="1">
      <c r="A594" s="14" t="inlineStr">
        <is>
          <t>gnc</t>
        </is>
      </c>
      <c r="B594" s="14" t="inlineStr">
        <is>
          <t>oop</t>
        </is>
      </c>
      <c r="C594" s="14" t="inlineStr">
        <is>
          <t>pow</t>
        </is>
      </c>
      <c r="D594" s="36" t="n"/>
      <c r="E594" s="36" t="n"/>
      <c r="F594" s="36" t="n"/>
      <c r="G594" s="36" t="n"/>
      <c r="H594" s="14">
        <f>INDEX(VarLab,MATCH($A594,VarKey,0))&amp;INDEX(MemLab,MATCH($C594&amp;"|"&amp;$B594,MemKey,0))</f>
        <v/>
      </c>
      <c r="I594" s="14">
        <f>INDEX(VarUnit,MATCH($A594,VarKey,0))</f>
        <v/>
      </c>
      <c r="J594" s="14">
        <f>INDEX(VarSrc,MATCH($A594,VarKey,0))</f>
        <v/>
      </c>
      <c r="K594" s="11">
        <f>CodePrefix&amp;$A594&amp;IF($C594="","","."&amp;$C594&amp;"."&amp;$B594)&amp;INDEX(VarEnd,MATCH($A594,VarKey,0))&amp;K$5</f>
        <v/>
      </c>
      <c r="L594" s="15">
        <f>L499+L531</f>
        <v/>
      </c>
      <c r="M594" s="16">
        <f>M499+M531</f>
        <v/>
      </c>
      <c r="N594" s="16">
        <f>N499+N531</f>
        <v/>
      </c>
      <c r="O594" s="16">
        <f>O499+O531</f>
        <v/>
      </c>
      <c r="P594" s="16">
        <f>P499+P531</f>
        <v/>
      </c>
      <c r="Q594" s="16">
        <f>Q499+Q531</f>
        <v/>
      </c>
      <c r="R594" s="16">
        <f>R499+R531</f>
        <v/>
      </c>
      <c r="S594" s="16">
        <f>S499+S531</f>
        <v/>
      </c>
      <c r="T594" s="16">
        <f>T499+T531</f>
        <v/>
      </c>
      <c r="U594" s="16">
        <f>U499+U531</f>
        <v/>
      </c>
      <c r="V594" s="16">
        <f>V499+V531</f>
        <v/>
      </c>
      <c r="W594" s="16">
        <f>W499+W531</f>
        <v/>
      </c>
      <c r="X594" s="16">
        <f>X499+X531</f>
        <v/>
      </c>
      <c r="Y594" s="16">
        <f>Y499+Y531</f>
        <v/>
      </c>
      <c r="Z594" s="16">
        <f>Z499+Z531</f>
        <v/>
      </c>
      <c r="AA594" s="16">
        <f>AA499+AA531</f>
        <v/>
      </c>
      <c r="AB594" s="16">
        <f>AB499+AB531</f>
        <v/>
      </c>
      <c r="AC594" s="16">
        <f>AC499+AC531</f>
        <v/>
      </c>
      <c r="AD594" s="16">
        <f>AD499+AD531</f>
        <v/>
      </c>
      <c r="AF594" s="11">
        <f>CodePrefix&amp;$A594&amp;IF($C594="","","."&amp;$C594&amp;"."&amp;$B594)&amp;INDEX(VarEnd,MATCH($A594,VarKey,0))&amp;AF$5</f>
        <v/>
      </c>
      <c r="AG594" s="15">
        <f>AG499+AG531</f>
        <v/>
      </c>
      <c r="AH594" s="16">
        <f>AH499+AH531</f>
        <v/>
      </c>
      <c r="AI594" s="16">
        <f>AI499+AI531</f>
        <v/>
      </c>
      <c r="AJ594" s="16">
        <f>AJ499+AJ531</f>
        <v/>
      </c>
      <c r="AK594" s="16">
        <f>AK499+AK531</f>
        <v/>
      </c>
      <c r="AL594" s="16">
        <f>AL499+AL531</f>
        <v/>
      </c>
      <c r="AM594" s="16">
        <f>AM499+AM531</f>
        <v/>
      </c>
      <c r="AN594" s="16">
        <f>AN499+AN531</f>
        <v/>
      </c>
      <c r="AO594" s="16">
        <f>AO499+AO531</f>
        <v/>
      </c>
      <c r="AP594" s="16">
        <f>AP499+AP531</f>
        <v/>
      </c>
      <c r="AQ594" s="16">
        <f>AQ499+AQ531</f>
        <v/>
      </c>
      <c r="AR594" s="16">
        <f>AR499+AR531</f>
        <v/>
      </c>
      <c r="AS594" s="16">
        <f>AS499+AS531</f>
        <v/>
      </c>
      <c r="AT594" s="16">
        <f>AT499+AT531</f>
        <v/>
      </c>
      <c r="AU594" s="16">
        <f>AU499+AU531</f>
        <v/>
      </c>
      <c r="AV594" s="16">
        <f>AV499+AV531</f>
        <v/>
      </c>
      <c r="AW594" s="16">
        <f>AW499+AW531</f>
        <v/>
      </c>
      <c r="AX594" s="16">
        <f>AX499+AX531</f>
        <v/>
      </c>
      <c r="AY594" s="16">
        <f>AY499+AY531</f>
        <v/>
      </c>
    </row>
    <row r="595" hidden="1" outlineLevel="1">
      <c r="A595" s="14" t="inlineStr">
        <is>
          <t>gnc</t>
        </is>
      </c>
      <c r="B595" s="14" t="inlineStr">
        <is>
          <t>nuc</t>
        </is>
      </c>
      <c r="C595" s="14" t="inlineStr">
        <is>
          <t>pow</t>
        </is>
      </c>
      <c r="D595" s="36" t="n"/>
      <c r="E595" s="36" t="n"/>
      <c r="F595" s="36" t="n"/>
      <c r="G595" s="36" t="n"/>
      <c r="H595" s="14">
        <f>INDEX(VarLab,MATCH($A595,VarKey,0))&amp;INDEX(MemLab,MATCH($C595&amp;"|"&amp;$B595,MemKey,0))</f>
        <v/>
      </c>
      <c r="I595" s="14">
        <f>INDEX(VarUnit,MATCH($A595,VarKey,0))</f>
        <v/>
      </c>
      <c r="J595" s="14">
        <f>INDEX(VarSrc,MATCH($A595,VarKey,0))</f>
        <v/>
      </c>
      <c r="K595" s="11">
        <f>CodePrefix&amp;$A595&amp;IF($C595="","","."&amp;$C595&amp;"."&amp;$B595)&amp;INDEX(VarEnd,MATCH($A595,VarKey,0))&amp;K$5</f>
        <v/>
      </c>
      <c r="L595" s="15">
        <f>L500+L532</f>
        <v/>
      </c>
      <c r="M595" s="16">
        <f>M500+M532</f>
        <v/>
      </c>
      <c r="N595" s="16">
        <f>N500+N532</f>
        <v/>
      </c>
      <c r="O595" s="16">
        <f>O500+O532</f>
        <v/>
      </c>
      <c r="P595" s="16">
        <f>P500+P532</f>
        <v/>
      </c>
      <c r="Q595" s="16">
        <f>Q500+Q532</f>
        <v/>
      </c>
      <c r="R595" s="16">
        <f>R500+R532</f>
        <v/>
      </c>
      <c r="S595" s="16">
        <f>S500+S532</f>
        <v/>
      </c>
      <c r="T595" s="16">
        <f>T500+T532</f>
        <v/>
      </c>
      <c r="U595" s="16">
        <f>U500+U532</f>
        <v/>
      </c>
      <c r="V595" s="16">
        <f>V500+V532</f>
        <v/>
      </c>
      <c r="W595" s="16">
        <f>W500+W532</f>
        <v/>
      </c>
      <c r="X595" s="16">
        <f>X500+X532</f>
        <v/>
      </c>
      <c r="Y595" s="16">
        <f>Y500+Y532</f>
        <v/>
      </c>
      <c r="Z595" s="16">
        <f>Z500+Z532</f>
        <v/>
      </c>
      <c r="AA595" s="16">
        <f>AA500+AA532</f>
        <v/>
      </c>
      <c r="AB595" s="16">
        <f>AB500+AB532</f>
        <v/>
      </c>
      <c r="AC595" s="16">
        <f>AC500+AC532</f>
        <v/>
      </c>
      <c r="AD595" s="16">
        <f>AD500+AD532</f>
        <v/>
      </c>
      <c r="AF595" s="11">
        <f>CodePrefix&amp;$A595&amp;IF($C595="","","."&amp;$C595&amp;"."&amp;$B595)&amp;INDEX(VarEnd,MATCH($A595,VarKey,0))&amp;AF$5</f>
        <v/>
      </c>
      <c r="AG595" s="15">
        <f>AG500+AG532</f>
        <v/>
      </c>
      <c r="AH595" s="16">
        <f>AH500+AH532</f>
        <v/>
      </c>
      <c r="AI595" s="16">
        <f>AI500+AI532</f>
        <v/>
      </c>
      <c r="AJ595" s="16">
        <f>AJ500+AJ532</f>
        <v/>
      </c>
      <c r="AK595" s="16">
        <f>AK500+AK532</f>
        <v/>
      </c>
      <c r="AL595" s="16">
        <f>AL500+AL532</f>
        <v/>
      </c>
      <c r="AM595" s="16">
        <f>AM500+AM532</f>
        <v/>
      </c>
      <c r="AN595" s="16">
        <f>AN500+AN532</f>
        <v/>
      </c>
      <c r="AO595" s="16">
        <f>AO500+AO532</f>
        <v/>
      </c>
      <c r="AP595" s="16">
        <f>AP500+AP532</f>
        <v/>
      </c>
      <c r="AQ595" s="16">
        <f>AQ500+AQ532</f>
        <v/>
      </c>
      <c r="AR595" s="16">
        <f>AR500+AR532</f>
        <v/>
      </c>
      <c r="AS595" s="16">
        <f>AS500+AS532</f>
        <v/>
      </c>
      <c r="AT595" s="16">
        <f>AT500+AT532</f>
        <v/>
      </c>
      <c r="AU595" s="16">
        <f>AU500+AU532</f>
        <v/>
      </c>
      <c r="AV595" s="16">
        <f>AV500+AV532</f>
        <v/>
      </c>
      <c r="AW595" s="16">
        <f>AW500+AW532</f>
        <v/>
      </c>
      <c r="AX595" s="16">
        <f>AX500+AX532</f>
        <v/>
      </c>
      <c r="AY595" s="16">
        <f>AY500+AY532</f>
        <v/>
      </c>
    </row>
    <row r="596" hidden="1" outlineLevel="1">
      <c r="A596" s="14" t="inlineStr">
        <is>
          <t>gnc</t>
        </is>
      </c>
      <c r="B596" s="14" t="inlineStr">
        <is>
          <t>wnd</t>
        </is>
      </c>
      <c r="C596" s="14" t="inlineStr">
        <is>
          <t>pow</t>
        </is>
      </c>
      <c r="D596" s="36" t="n"/>
      <c r="E596" s="36" t="n"/>
      <c r="F596" s="36" t="n"/>
      <c r="G596" s="36" t="n"/>
      <c r="H596" s="14">
        <f>INDEX(VarLab,MATCH($A596,VarKey,0))&amp;INDEX(MemLab,MATCH($C596&amp;"|"&amp;$B596,MemKey,0))</f>
        <v/>
      </c>
      <c r="I596" s="14">
        <f>INDEX(VarUnit,MATCH($A596,VarKey,0))</f>
        <v/>
      </c>
      <c r="J596" s="14">
        <f>INDEX(VarSrc,MATCH($A596,VarKey,0))</f>
        <v/>
      </c>
      <c r="K596" s="11">
        <f>CodePrefix&amp;$A596&amp;IF($C596="","","."&amp;$C596&amp;"."&amp;$B596)&amp;INDEX(VarEnd,MATCH($A596,VarKey,0))&amp;K$5</f>
        <v/>
      </c>
      <c r="L596" s="15">
        <f>L501+L533</f>
        <v/>
      </c>
      <c r="M596" s="16">
        <f>M501+M533</f>
        <v/>
      </c>
      <c r="N596" s="16">
        <f>N501+N533</f>
        <v/>
      </c>
      <c r="O596" s="16">
        <f>O501+O533</f>
        <v/>
      </c>
      <c r="P596" s="16">
        <f>P501+P533</f>
        <v/>
      </c>
      <c r="Q596" s="16">
        <f>Q501+Q533</f>
        <v/>
      </c>
      <c r="R596" s="16">
        <f>R501+R533</f>
        <v/>
      </c>
      <c r="S596" s="16">
        <f>S501+S533</f>
        <v/>
      </c>
      <c r="T596" s="16">
        <f>T501+T533</f>
        <v/>
      </c>
      <c r="U596" s="16">
        <f>U501+U533</f>
        <v/>
      </c>
      <c r="V596" s="16">
        <f>V501+V533</f>
        <v/>
      </c>
      <c r="W596" s="16">
        <f>W501+W533</f>
        <v/>
      </c>
      <c r="X596" s="16">
        <f>X501+X533</f>
        <v/>
      </c>
      <c r="Y596" s="16">
        <f>Y501+Y533</f>
        <v/>
      </c>
      <c r="Z596" s="16">
        <f>Z501+Z533</f>
        <v/>
      </c>
      <c r="AA596" s="16">
        <f>AA501+AA533</f>
        <v/>
      </c>
      <c r="AB596" s="16">
        <f>AB501+AB533</f>
        <v/>
      </c>
      <c r="AC596" s="16">
        <f>AC501+AC533</f>
        <v/>
      </c>
      <c r="AD596" s="16">
        <f>AD501+AD533</f>
        <v/>
      </c>
      <c r="AF596" s="11">
        <f>CodePrefix&amp;$A596&amp;IF($C596="","","."&amp;$C596&amp;"."&amp;$B596)&amp;INDEX(VarEnd,MATCH($A596,VarKey,0))&amp;AF$5</f>
        <v/>
      </c>
      <c r="AG596" s="15">
        <f>AG501+AG533</f>
        <v/>
      </c>
      <c r="AH596" s="16">
        <f>AH501+AH533</f>
        <v/>
      </c>
      <c r="AI596" s="16">
        <f>AI501+AI533</f>
        <v/>
      </c>
      <c r="AJ596" s="16">
        <f>AJ501+AJ533</f>
        <v/>
      </c>
      <c r="AK596" s="16">
        <f>AK501+AK533</f>
        <v/>
      </c>
      <c r="AL596" s="16">
        <f>AL501+AL533</f>
        <v/>
      </c>
      <c r="AM596" s="16">
        <f>AM501+AM533</f>
        <v/>
      </c>
      <c r="AN596" s="16">
        <f>AN501+AN533</f>
        <v/>
      </c>
      <c r="AO596" s="16">
        <f>AO501+AO533</f>
        <v/>
      </c>
      <c r="AP596" s="16">
        <f>AP501+AP533</f>
        <v/>
      </c>
      <c r="AQ596" s="16">
        <f>AQ501+AQ533</f>
        <v/>
      </c>
      <c r="AR596" s="16">
        <f>AR501+AR533</f>
        <v/>
      </c>
      <c r="AS596" s="16">
        <f>AS501+AS533</f>
        <v/>
      </c>
      <c r="AT596" s="16">
        <f>AT501+AT533</f>
        <v/>
      </c>
      <c r="AU596" s="16">
        <f>AU501+AU533</f>
        <v/>
      </c>
      <c r="AV596" s="16">
        <f>AV501+AV533</f>
        <v/>
      </c>
      <c r="AW596" s="16">
        <f>AW501+AW533</f>
        <v/>
      </c>
      <c r="AX596" s="16">
        <f>AX501+AX533</f>
        <v/>
      </c>
      <c r="AY596" s="16">
        <f>AY501+AY533</f>
        <v/>
      </c>
    </row>
    <row r="597" hidden="1" outlineLevel="1">
      <c r="A597" s="14" t="inlineStr">
        <is>
          <t>gnc</t>
        </is>
      </c>
      <c r="B597" s="14" t="inlineStr">
        <is>
          <t>sol</t>
        </is>
      </c>
      <c r="C597" s="14" t="inlineStr">
        <is>
          <t>pow</t>
        </is>
      </c>
      <c r="D597" s="36" t="n"/>
      <c r="E597" s="36" t="n"/>
      <c r="F597" s="36" t="n"/>
      <c r="G597" s="36" t="n"/>
      <c r="H597" s="14">
        <f>INDEX(VarLab,MATCH($A597,VarKey,0))&amp;INDEX(MemLab,MATCH($C597&amp;"|"&amp;$B597,MemKey,0))</f>
        <v/>
      </c>
      <c r="I597" s="14">
        <f>INDEX(VarUnit,MATCH($A597,VarKey,0))</f>
        <v/>
      </c>
      <c r="J597" s="14">
        <f>INDEX(VarSrc,MATCH($A597,VarKey,0))</f>
        <v/>
      </c>
      <c r="K597" s="11">
        <f>CodePrefix&amp;$A597&amp;IF($C597="","","."&amp;$C597&amp;"."&amp;$B597)&amp;INDEX(VarEnd,MATCH($A597,VarKey,0))&amp;K$5</f>
        <v/>
      </c>
      <c r="L597" s="15">
        <f>L502+L534</f>
        <v/>
      </c>
      <c r="M597" s="16">
        <f>M502+M534</f>
        <v/>
      </c>
      <c r="N597" s="16">
        <f>N502+N534</f>
        <v/>
      </c>
      <c r="O597" s="16">
        <f>O502+O534</f>
        <v/>
      </c>
      <c r="P597" s="16">
        <f>P502+P534</f>
        <v/>
      </c>
      <c r="Q597" s="16">
        <f>Q502+Q534</f>
        <v/>
      </c>
      <c r="R597" s="16">
        <f>R502+R534</f>
        <v/>
      </c>
      <c r="S597" s="16">
        <f>S502+S534</f>
        <v/>
      </c>
      <c r="T597" s="16">
        <f>T502+T534</f>
        <v/>
      </c>
      <c r="U597" s="16">
        <f>U502+U534</f>
        <v/>
      </c>
      <c r="V597" s="16">
        <f>V502+V534</f>
        <v/>
      </c>
      <c r="W597" s="16">
        <f>W502+W534</f>
        <v/>
      </c>
      <c r="X597" s="16">
        <f>X502+X534</f>
        <v/>
      </c>
      <c r="Y597" s="16">
        <f>Y502+Y534</f>
        <v/>
      </c>
      <c r="Z597" s="16">
        <f>Z502+Z534</f>
        <v/>
      </c>
      <c r="AA597" s="16">
        <f>AA502+AA534</f>
        <v/>
      </c>
      <c r="AB597" s="16">
        <f>AB502+AB534</f>
        <v/>
      </c>
      <c r="AC597" s="16">
        <f>AC502+AC534</f>
        <v/>
      </c>
      <c r="AD597" s="16">
        <f>AD502+AD534</f>
        <v/>
      </c>
      <c r="AF597" s="11">
        <f>CodePrefix&amp;$A597&amp;IF($C597="","","."&amp;$C597&amp;"."&amp;$B597)&amp;INDEX(VarEnd,MATCH($A597,VarKey,0))&amp;AF$5</f>
        <v/>
      </c>
      <c r="AG597" s="15">
        <f>AG502+AG534</f>
        <v/>
      </c>
      <c r="AH597" s="16">
        <f>AH502+AH534</f>
        <v/>
      </c>
      <c r="AI597" s="16">
        <f>AI502+AI534</f>
        <v/>
      </c>
      <c r="AJ597" s="16">
        <f>AJ502+AJ534</f>
        <v/>
      </c>
      <c r="AK597" s="16">
        <f>AK502+AK534</f>
        <v/>
      </c>
      <c r="AL597" s="16">
        <f>AL502+AL534</f>
        <v/>
      </c>
      <c r="AM597" s="16">
        <f>AM502+AM534</f>
        <v/>
      </c>
      <c r="AN597" s="16">
        <f>AN502+AN534</f>
        <v/>
      </c>
      <c r="AO597" s="16">
        <f>AO502+AO534</f>
        <v/>
      </c>
      <c r="AP597" s="16">
        <f>AP502+AP534</f>
        <v/>
      </c>
      <c r="AQ597" s="16">
        <f>AQ502+AQ534</f>
        <v/>
      </c>
      <c r="AR597" s="16">
        <f>AR502+AR534</f>
        <v/>
      </c>
      <c r="AS597" s="16">
        <f>AS502+AS534</f>
        <v/>
      </c>
      <c r="AT597" s="16">
        <f>AT502+AT534</f>
        <v/>
      </c>
      <c r="AU597" s="16">
        <f>AU502+AU534</f>
        <v/>
      </c>
      <c r="AV597" s="16">
        <f>AV502+AV534</f>
        <v/>
      </c>
      <c r="AW597" s="16">
        <f>AW502+AW534</f>
        <v/>
      </c>
      <c r="AX597" s="16">
        <f>AX502+AX534</f>
        <v/>
      </c>
      <c r="AY597" s="16">
        <f>AY502+AY534</f>
        <v/>
      </c>
    </row>
    <row r="598" hidden="1" outlineLevel="1">
      <c r="A598" s="14" t="inlineStr">
        <is>
          <t>gnc</t>
        </is>
      </c>
      <c r="B598" s="14" t="inlineStr">
        <is>
          <t>hyd</t>
        </is>
      </c>
      <c r="C598" s="14" t="inlineStr">
        <is>
          <t>pow</t>
        </is>
      </c>
      <c r="D598" s="36" t="n"/>
      <c r="E598" s="36" t="n"/>
      <c r="F598" s="36" t="n"/>
      <c r="G598" s="36" t="n"/>
      <c r="H598" s="14">
        <f>INDEX(VarLab,MATCH($A598,VarKey,0))&amp;INDEX(MemLab,MATCH($C598&amp;"|"&amp;$B598,MemKey,0))</f>
        <v/>
      </c>
      <c r="I598" s="14">
        <f>INDEX(VarUnit,MATCH($A598,VarKey,0))</f>
        <v/>
      </c>
      <c r="J598" s="14">
        <f>INDEX(VarSrc,MATCH($A598,VarKey,0))</f>
        <v/>
      </c>
      <c r="K598" s="11">
        <f>CodePrefix&amp;$A598&amp;IF($C598="","","."&amp;$C598&amp;"."&amp;$B598)&amp;INDEX(VarEnd,MATCH($A598,VarKey,0))&amp;K$5</f>
        <v/>
      </c>
      <c r="L598" s="15">
        <f>L503+L535</f>
        <v/>
      </c>
      <c r="M598" s="16">
        <f>M503+M535</f>
        <v/>
      </c>
      <c r="N598" s="16">
        <f>N503+N535</f>
        <v/>
      </c>
      <c r="O598" s="16">
        <f>O503+O535</f>
        <v/>
      </c>
      <c r="P598" s="16">
        <f>P503+P535</f>
        <v/>
      </c>
      <c r="Q598" s="16">
        <f>Q503+Q535</f>
        <v/>
      </c>
      <c r="R598" s="16">
        <f>R503+R535</f>
        <v/>
      </c>
      <c r="S598" s="16">
        <f>S503+S535</f>
        <v/>
      </c>
      <c r="T598" s="16">
        <f>T503+T535</f>
        <v/>
      </c>
      <c r="U598" s="16">
        <f>U503+U535</f>
        <v/>
      </c>
      <c r="V598" s="16">
        <f>V503+V535</f>
        <v/>
      </c>
      <c r="W598" s="16">
        <f>W503+W535</f>
        <v/>
      </c>
      <c r="X598" s="16">
        <f>X503+X535</f>
        <v/>
      </c>
      <c r="Y598" s="16">
        <f>Y503+Y535</f>
        <v/>
      </c>
      <c r="Z598" s="16">
        <f>Z503+Z535</f>
        <v/>
      </c>
      <c r="AA598" s="16">
        <f>AA503+AA535</f>
        <v/>
      </c>
      <c r="AB598" s="16">
        <f>AB503+AB535</f>
        <v/>
      </c>
      <c r="AC598" s="16">
        <f>AC503+AC535</f>
        <v/>
      </c>
      <c r="AD598" s="16">
        <f>AD503+AD535</f>
        <v/>
      </c>
      <c r="AF598" s="11">
        <f>CodePrefix&amp;$A598&amp;IF($C598="","","."&amp;$C598&amp;"."&amp;$B598)&amp;INDEX(VarEnd,MATCH($A598,VarKey,0))&amp;AF$5</f>
        <v/>
      </c>
      <c r="AG598" s="15">
        <f>AG503+AG535</f>
        <v/>
      </c>
      <c r="AH598" s="16">
        <f>AH503+AH535</f>
        <v/>
      </c>
      <c r="AI598" s="16">
        <f>AI503+AI535</f>
        <v/>
      </c>
      <c r="AJ598" s="16">
        <f>AJ503+AJ535</f>
        <v/>
      </c>
      <c r="AK598" s="16">
        <f>AK503+AK535</f>
        <v/>
      </c>
      <c r="AL598" s="16">
        <f>AL503+AL535</f>
        <v/>
      </c>
      <c r="AM598" s="16">
        <f>AM503+AM535</f>
        <v/>
      </c>
      <c r="AN598" s="16">
        <f>AN503+AN535</f>
        <v/>
      </c>
      <c r="AO598" s="16">
        <f>AO503+AO535</f>
        <v/>
      </c>
      <c r="AP598" s="16">
        <f>AP503+AP535</f>
        <v/>
      </c>
      <c r="AQ598" s="16">
        <f>AQ503+AQ535</f>
        <v/>
      </c>
      <c r="AR598" s="16">
        <f>AR503+AR535</f>
        <v/>
      </c>
      <c r="AS598" s="16">
        <f>AS503+AS535</f>
        <v/>
      </c>
      <c r="AT598" s="16">
        <f>AT503+AT535</f>
        <v/>
      </c>
      <c r="AU598" s="16">
        <f>AU503+AU535</f>
        <v/>
      </c>
      <c r="AV598" s="16">
        <f>AV503+AV535</f>
        <v/>
      </c>
      <c r="AW598" s="16">
        <f>AW503+AW535</f>
        <v/>
      </c>
      <c r="AX598" s="16">
        <f>AX503+AX535</f>
        <v/>
      </c>
      <c r="AY598" s="16">
        <f>AY503+AY535</f>
        <v/>
      </c>
    </row>
    <row r="599" hidden="1" outlineLevel="1">
      <c r="A599" s="14" t="inlineStr">
        <is>
          <t>gnc</t>
        </is>
      </c>
      <c r="B599" s="14" t="inlineStr">
        <is>
          <t>ore</t>
        </is>
      </c>
      <c r="C599" s="14" t="inlineStr">
        <is>
          <t>pow</t>
        </is>
      </c>
      <c r="D599" s="36" t="n"/>
      <c r="E599" s="36" t="n"/>
      <c r="F599" s="36" t="n"/>
      <c r="G599" s="36" t="n"/>
      <c r="H599" s="14">
        <f>INDEX(VarLab,MATCH($A599,VarKey,0))&amp;INDEX(MemLab,MATCH($C599&amp;"|"&amp;$B599,MemKey,0))</f>
        <v/>
      </c>
      <c r="I599" s="14">
        <f>INDEX(VarUnit,MATCH($A599,VarKey,0))</f>
        <v/>
      </c>
      <c r="J599" s="14">
        <f>INDEX(VarSrc,MATCH($A599,VarKey,0))</f>
        <v/>
      </c>
      <c r="K599" s="11">
        <f>CodePrefix&amp;$A599&amp;IF($C599="","","."&amp;$C599&amp;"."&amp;$B599)&amp;INDEX(VarEnd,MATCH($A599,VarKey,0))&amp;K$5</f>
        <v/>
      </c>
      <c r="L599" s="15">
        <f>L504+L536</f>
        <v/>
      </c>
      <c r="M599" s="16">
        <f>M504+M536</f>
        <v/>
      </c>
      <c r="N599" s="16">
        <f>N504+N536</f>
        <v/>
      </c>
      <c r="O599" s="16">
        <f>O504+O536</f>
        <v/>
      </c>
      <c r="P599" s="16">
        <f>P504+P536</f>
        <v/>
      </c>
      <c r="Q599" s="16">
        <f>Q504+Q536</f>
        <v/>
      </c>
      <c r="R599" s="16">
        <f>R504+R536</f>
        <v/>
      </c>
      <c r="S599" s="16">
        <f>S504+S536</f>
        <v/>
      </c>
      <c r="T599" s="16">
        <f>T504+T536</f>
        <v/>
      </c>
      <c r="U599" s="16">
        <f>U504+U536</f>
        <v/>
      </c>
      <c r="V599" s="16">
        <f>V504+V536</f>
        <v/>
      </c>
      <c r="W599" s="16">
        <f>W504+W536</f>
        <v/>
      </c>
      <c r="X599" s="16">
        <f>X504+X536</f>
        <v/>
      </c>
      <c r="Y599" s="16">
        <f>Y504+Y536</f>
        <v/>
      </c>
      <c r="Z599" s="16">
        <f>Z504+Z536</f>
        <v/>
      </c>
      <c r="AA599" s="16">
        <f>AA504+AA536</f>
        <v/>
      </c>
      <c r="AB599" s="16">
        <f>AB504+AB536</f>
        <v/>
      </c>
      <c r="AC599" s="16">
        <f>AC504+AC536</f>
        <v/>
      </c>
      <c r="AD599" s="16">
        <f>AD504+AD536</f>
        <v/>
      </c>
      <c r="AF599" s="11">
        <f>CodePrefix&amp;$A599&amp;IF($C599="","","."&amp;$C599&amp;"."&amp;$B599)&amp;INDEX(VarEnd,MATCH($A599,VarKey,0))&amp;AF$5</f>
        <v/>
      </c>
      <c r="AG599" s="15">
        <f>AG504+AG536</f>
        <v/>
      </c>
      <c r="AH599" s="16">
        <f>AH504+AH536</f>
        <v/>
      </c>
      <c r="AI599" s="16">
        <f>AI504+AI536</f>
        <v/>
      </c>
      <c r="AJ599" s="16">
        <f>AJ504+AJ536</f>
        <v/>
      </c>
      <c r="AK599" s="16">
        <f>AK504+AK536</f>
        <v/>
      </c>
      <c r="AL599" s="16">
        <f>AL504+AL536</f>
        <v/>
      </c>
      <c r="AM599" s="16">
        <f>AM504+AM536</f>
        <v/>
      </c>
      <c r="AN599" s="16">
        <f>AN504+AN536</f>
        <v/>
      </c>
      <c r="AO599" s="16">
        <f>AO504+AO536</f>
        <v/>
      </c>
      <c r="AP599" s="16">
        <f>AP504+AP536</f>
        <v/>
      </c>
      <c r="AQ599" s="16">
        <f>AQ504+AQ536</f>
        <v/>
      </c>
      <c r="AR599" s="16">
        <f>AR504+AR536</f>
        <v/>
      </c>
      <c r="AS599" s="16">
        <f>AS504+AS536</f>
        <v/>
      </c>
      <c r="AT599" s="16">
        <f>AT504+AT536</f>
        <v/>
      </c>
      <c r="AU599" s="16">
        <f>AU504+AU536</f>
        <v/>
      </c>
      <c r="AV599" s="16">
        <f>AV504+AV536</f>
        <v/>
      </c>
      <c r="AW599" s="16">
        <f>AW504+AW536</f>
        <v/>
      </c>
      <c r="AX599" s="16">
        <f>AX504+AX536</f>
        <v/>
      </c>
      <c r="AY599" s="16">
        <f>AY504+AY536</f>
        <v/>
      </c>
    </row>
    <row r="600" hidden="1" outlineLevel="1">
      <c r="A600" s="14" t="inlineStr">
        <is>
          <t>gnc</t>
        </is>
      </c>
      <c r="B600" s="14" t="inlineStr">
        <is>
          <t>bio</t>
        </is>
      </c>
      <c r="C600" s="14" t="inlineStr">
        <is>
          <t>pow</t>
        </is>
      </c>
      <c r="D600" s="36" t="n"/>
      <c r="E600" s="36" t="n"/>
      <c r="F600" s="36" t="n"/>
      <c r="G600" s="36" t="n"/>
      <c r="H600" s="14">
        <f>INDEX(VarLab,MATCH($A600,VarKey,0))&amp;INDEX(MemLab,MATCH($C600&amp;"|"&amp;$B600,MemKey,0))</f>
        <v/>
      </c>
      <c r="I600" s="14">
        <f>INDEX(VarUnit,MATCH($A600,VarKey,0))</f>
        <v/>
      </c>
      <c r="J600" s="14">
        <f>INDEX(VarSrc,MATCH($A600,VarKey,0))</f>
        <v/>
      </c>
      <c r="K600" s="11">
        <f>CodePrefix&amp;$A600&amp;IF($C600="","","."&amp;$C600&amp;"."&amp;$B600)&amp;INDEX(VarEnd,MATCH($A600,VarKey,0))&amp;K$5</f>
        <v/>
      </c>
      <c r="L600" s="15">
        <f>L505+L537</f>
        <v/>
      </c>
      <c r="M600" s="16">
        <f>M505+M537</f>
        <v/>
      </c>
      <c r="N600" s="16">
        <f>N505+N537</f>
        <v/>
      </c>
      <c r="O600" s="16">
        <f>O505+O537</f>
        <v/>
      </c>
      <c r="P600" s="16">
        <f>P505+P537</f>
        <v/>
      </c>
      <c r="Q600" s="16">
        <f>Q505+Q537</f>
        <v/>
      </c>
      <c r="R600" s="16">
        <f>R505+R537</f>
        <v/>
      </c>
      <c r="S600" s="16">
        <f>S505+S537</f>
        <v/>
      </c>
      <c r="T600" s="16">
        <f>T505+T537</f>
        <v/>
      </c>
      <c r="U600" s="16">
        <f>U505+U537</f>
        <v/>
      </c>
      <c r="V600" s="16">
        <f>V505+V537</f>
        <v/>
      </c>
      <c r="W600" s="16">
        <f>W505+W537</f>
        <v/>
      </c>
      <c r="X600" s="16">
        <f>X505+X537</f>
        <v/>
      </c>
      <c r="Y600" s="16">
        <f>Y505+Y537</f>
        <v/>
      </c>
      <c r="Z600" s="16">
        <f>Z505+Z537</f>
        <v/>
      </c>
      <c r="AA600" s="16">
        <f>AA505+AA537</f>
        <v/>
      </c>
      <c r="AB600" s="16">
        <f>AB505+AB537</f>
        <v/>
      </c>
      <c r="AC600" s="16">
        <f>AC505+AC537</f>
        <v/>
      </c>
      <c r="AD600" s="16">
        <f>AD505+AD537</f>
        <v/>
      </c>
      <c r="AF600" s="11">
        <f>CodePrefix&amp;$A600&amp;IF($C600="","","."&amp;$C600&amp;"."&amp;$B600)&amp;INDEX(VarEnd,MATCH($A600,VarKey,0))&amp;AF$5</f>
        <v/>
      </c>
      <c r="AG600" s="15">
        <f>AG505+AG537</f>
        <v/>
      </c>
      <c r="AH600" s="16">
        <f>AH505+AH537</f>
        <v/>
      </c>
      <c r="AI600" s="16">
        <f>AI505+AI537</f>
        <v/>
      </c>
      <c r="AJ600" s="16">
        <f>AJ505+AJ537</f>
        <v/>
      </c>
      <c r="AK600" s="16">
        <f>AK505+AK537</f>
        <v/>
      </c>
      <c r="AL600" s="16">
        <f>AL505+AL537</f>
        <v/>
      </c>
      <c r="AM600" s="16">
        <f>AM505+AM537</f>
        <v/>
      </c>
      <c r="AN600" s="16">
        <f>AN505+AN537</f>
        <v/>
      </c>
      <c r="AO600" s="16">
        <f>AO505+AO537</f>
        <v/>
      </c>
      <c r="AP600" s="16">
        <f>AP505+AP537</f>
        <v/>
      </c>
      <c r="AQ600" s="16">
        <f>AQ505+AQ537</f>
        <v/>
      </c>
      <c r="AR600" s="16">
        <f>AR505+AR537</f>
        <v/>
      </c>
      <c r="AS600" s="16">
        <f>AS505+AS537</f>
        <v/>
      </c>
      <c r="AT600" s="16">
        <f>AT505+AT537</f>
        <v/>
      </c>
      <c r="AU600" s="16">
        <f>AU505+AU537</f>
        <v/>
      </c>
      <c r="AV600" s="16">
        <f>AV505+AV537</f>
        <v/>
      </c>
      <c r="AW600" s="16">
        <f>AW505+AW537</f>
        <v/>
      </c>
      <c r="AX600" s="16">
        <f>AX505+AX537</f>
        <v/>
      </c>
      <c r="AY600" s="16">
        <f>AY505+AY537</f>
        <v/>
      </c>
    </row>
    <row r="601" hidden="1" outlineLevel="1"/>
    <row r="602" collapsed="1">
      <c r="A602" s="1" t="inlineStr">
        <is>
          <t>gncav</t>
        </is>
      </c>
      <c r="B602" s="1" t="inlineStr"/>
      <c r="C602" s="1" t="inlineStr"/>
      <c r="D602" s="46" t="n">
        <v>1</v>
      </c>
      <c r="E602" s="36" t="n"/>
      <c r="F602" s="36" t="n"/>
      <c r="G602" s="36" t="n"/>
      <c r="H602" s="1">
        <f>INDEX(VarLab,MATCH($A602,VarKey,0))&amp;INDEX(MemLab,MATCH($C602&amp;"|"&amp;$B602,MemKey,0))</f>
        <v/>
      </c>
      <c r="I602" s="1">
        <f>INDEX(VarUnit,MATCH($A602,VarKey,0))</f>
        <v/>
      </c>
      <c r="J602" s="1">
        <f>INDEX(VarSrc,MATCH($A602,VarKey,0))</f>
        <v/>
      </c>
      <c r="K602" s="17">
        <f>CodePrefix&amp;$A602&amp;IF($C602="","","."&amp;$C602&amp;"."&amp;$B602)&amp;INDEX(VarEnd,MATCH($A602,VarKey,0))&amp;K$5</f>
        <v/>
      </c>
      <c r="L602" s="47">
        <f>SUMPRODUCT(L$716:L$724,L$592:L$600)*$D602</f>
        <v/>
      </c>
      <c r="M602" s="48">
        <f>SUMPRODUCT(M$716:M$724,M$592:M$600)*$D602</f>
        <v/>
      </c>
      <c r="N602" s="48">
        <f>SUMPRODUCT(N$716:N$724,N$592:N$600)*$D602</f>
        <v/>
      </c>
      <c r="O602" s="48">
        <f>SUMPRODUCT(O$716:O$724,O$592:O$600)*$D602</f>
        <v/>
      </c>
      <c r="P602" s="48">
        <f>SUMPRODUCT(P$716:P$724,P$592:P$600)*$D602</f>
        <v/>
      </c>
      <c r="Q602" s="48">
        <f>SUMPRODUCT(Q$716:Q$724,Q$592:Q$600)*$D602</f>
        <v/>
      </c>
      <c r="R602" s="48">
        <f>SUMPRODUCT(R$716:R$724,R$592:R$600)*$D602</f>
        <v/>
      </c>
      <c r="S602" s="48">
        <f>SUMPRODUCT(S$716:S$724,S$592:S$600)*$D602</f>
        <v/>
      </c>
      <c r="T602" s="48">
        <f>SUMPRODUCT(T$716:T$724,T$592:T$600)*$D602</f>
        <v/>
      </c>
      <c r="U602" s="48">
        <f>SUMPRODUCT(U$716:U$724,U$592:U$600)*$D602</f>
        <v/>
      </c>
      <c r="V602" s="48">
        <f>SUMPRODUCT(V$716:V$724,V$592:V$600)*$D602</f>
        <v/>
      </c>
      <c r="W602" s="48">
        <f>SUMPRODUCT(W$716:W$724,W$592:W$600)*$D602</f>
        <v/>
      </c>
      <c r="X602" s="48">
        <f>SUMPRODUCT(X$716:X$724,X$592:X$600)*$D602</f>
        <v/>
      </c>
      <c r="Y602" s="48">
        <f>SUMPRODUCT(Y$716:Y$724,Y$592:Y$600)*$D602</f>
        <v/>
      </c>
      <c r="Z602" s="48">
        <f>SUMPRODUCT(Z$716:Z$724,Z$592:Z$600)*$D602</f>
        <v/>
      </c>
      <c r="AA602" s="48">
        <f>SUMPRODUCT(AA$716:AA$724,AA$592:AA$600)*$D602</f>
        <v/>
      </c>
      <c r="AB602" s="48">
        <f>SUMPRODUCT(AB$716:AB$724,AB$592:AB$600)*$D602</f>
        <v/>
      </c>
      <c r="AC602" s="48">
        <f>SUMPRODUCT(AC$716:AC$724,AC$592:AC$600)*$D602</f>
        <v/>
      </c>
      <c r="AD602" s="48">
        <f>SUMPRODUCT(AD$716:AD$724,AD$592:AD$600)*$D602</f>
        <v/>
      </c>
      <c r="AF602" s="17">
        <f>CodePrefix&amp;$A602&amp;IF($C602="","","."&amp;$C602&amp;"."&amp;$B602)&amp;INDEX(VarEnd,MATCH($A602,VarKey,0))&amp;AF$5</f>
        <v/>
      </c>
      <c r="AG602" s="47">
        <f>SUMPRODUCT(AG$716:AG$724,AG$592:AG$600)*$D602</f>
        <v/>
      </c>
      <c r="AH602" s="48">
        <f>SUMPRODUCT(AH$716:AH$724,AH$592:AH$600)*$D602</f>
        <v/>
      </c>
      <c r="AI602" s="48">
        <f>SUMPRODUCT(AI$716:AI$724,AI$592:AI$600)*$D602</f>
        <v/>
      </c>
      <c r="AJ602" s="48">
        <f>SUMPRODUCT(AJ$716:AJ$724,AJ$592:AJ$600)*$D602</f>
        <v/>
      </c>
      <c r="AK602" s="48">
        <f>SUMPRODUCT(AK$716:AK$724,AK$592:AK$600)*$D602</f>
        <v/>
      </c>
      <c r="AL602" s="48">
        <f>SUMPRODUCT(AL$716:AL$724,AL$592:AL$600)*$D602</f>
        <v/>
      </c>
      <c r="AM602" s="48">
        <f>SUMPRODUCT(AM$716:AM$724,AM$592:AM$600)*$D602</f>
        <v/>
      </c>
      <c r="AN602" s="48">
        <f>SUMPRODUCT(AN$716:AN$724,AN$592:AN$600)*$D602</f>
        <v/>
      </c>
      <c r="AO602" s="48">
        <f>SUMPRODUCT(AO$716:AO$724,AO$592:AO$600)*$D602</f>
        <v/>
      </c>
      <c r="AP602" s="48">
        <f>SUMPRODUCT(AP$716:AP$724,AP$592:AP$600)*$D602</f>
        <v/>
      </c>
      <c r="AQ602" s="48">
        <f>SUMPRODUCT(AQ$716:AQ$724,AQ$592:AQ$600)*$D602</f>
        <v/>
      </c>
      <c r="AR602" s="48">
        <f>SUMPRODUCT(AR$716:AR$724,AR$592:AR$600)*$D602</f>
        <v/>
      </c>
      <c r="AS602" s="48">
        <f>SUMPRODUCT(AS$716:AS$724,AS$592:AS$600)*$D602</f>
        <v/>
      </c>
      <c r="AT602" s="48">
        <f>SUMPRODUCT(AT$716:AT$724,AT$592:AT$600)*$D602</f>
        <v/>
      </c>
      <c r="AU602" s="48">
        <f>SUMPRODUCT(AU$716:AU$724,AU$592:AU$600)*$D602</f>
        <v/>
      </c>
      <c r="AV602" s="48">
        <f>SUMPRODUCT(AV$716:AV$724,AV$592:AV$600)*$D602</f>
        <v/>
      </c>
      <c r="AW602" s="48">
        <f>SUMPRODUCT(AW$716:AW$724,AW$592:AW$600)*$D602</f>
        <v/>
      </c>
      <c r="AX602" s="48">
        <f>SUMPRODUCT(AX$716:AX$724,AX$592:AX$600)*$D602</f>
        <v/>
      </c>
      <c r="AY602" s="48">
        <f>SUMPRODUCT(AY$716:AY$724,AY$592:AY$600)*$D602</f>
        <v/>
      </c>
    </row>
    <row r="603" hidden="1" outlineLevel="1">
      <c r="A603" s="14" t="inlineStr">
        <is>
          <t>ccpav</t>
        </is>
      </c>
      <c r="B603" s="14" t="inlineStr"/>
      <c r="C603" s="14" t="inlineStr"/>
      <c r="D603" s="41">
        <f>INDEX(PParVal,MATCH("gen_per_cons",PParKey,0))</f>
        <v/>
      </c>
      <c r="E603" s="36" t="n"/>
      <c r="F603" s="36" t="n"/>
      <c r="G603" s="36" t="n"/>
      <c r="H603" s="14">
        <f>INDEX(VarLab,MATCH($A603,VarKey,0))&amp;INDEX(MemLab,MATCH($C603&amp;"|"&amp;$B603,MemKey,0))</f>
        <v/>
      </c>
      <c r="I603" s="14">
        <f>INDEX(VarUnit,MATCH($A603,VarKey,0))</f>
        <v/>
      </c>
      <c r="J603" s="14">
        <f>INDEX(VarSrc,MATCH($A603,VarKey,0))</f>
        <v/>
      </c>
      <c r="K603" s="11">
        <f>CodePrefix&amp;$A603&amp;IF($C603="","","."&amp;$C603&amp;"."&amp;$B603)&amp;INDEX(VarEnd,MATCH($A603,VarKey,0))&amp;K$5</f>
        <v/>
      </c>
      <c r="L603" s="15">
        <f>SUMPRODUCT(L$716:L$724,L$539:L$547)*$D603</f>
        <v/>
      </c>
      <c r="M603" s="16">
        <f>SUMPRODUCT(M$716:M$724,M$539:M$547)*$D603</f>
        <v/>
      </c>
      <c r="N603" s="16">
        <f>SUMPRODUCT(N$716:N$724,N$539:N$547)*$D603</f>
        <v/>
      </c>
      <c r="O603" s="16">
        <f>SUMPRODUCT(O$716:O$724,O$539:O$547)*$D603</f>
        <v/>
      </c>
      <c r="P603" s="16">
        <f>SUMPRODUCT(P$716:P$724,P$539:P$547)*$D603</f>
        <v/>
      </c>
      <c r="Q603" s="16">
        <f>SUMPRODUCT(Q$716:Q$724,Q$539:Q$547)*$D603</f>
        <v/>
      </c>
      <c r="R603" s="16">
        <f>SUMPRODUCT(R$716:R$724,R$539:R$547)*$D603</f>
        <v/>
      </c>
      <c r="S603" s="16">
        <f>SUMPRODUCT(S$716:S$724,S$539:S$547)*$D603</f>
        <v/>
      </c>
      <c r="T603" s="16">
        <f>SUMPRODUCT(T$716:T$724,T$539:T$547)*$D603</f>
        <v/>
      </c>
      <c r="U603" s="16">
        <f>SUMPRODUCT(U$716:U$724,U$539:U$547)*$D603</f>
        <v/>
      </c>
      <c r="V603" s="16">
        <f>SUMPRODUCT(V$716:V$724,V$539:V$547)*$D603</f>
        <v/>
      </c>
      <c r="W603" s="16">
        <f>SUMPRODUCT(W$716:W$724,W$539:W$547)*$D603</f>
        <v/>
      </c>
      <c r="X603" s="16">
        <f>SUMPRODUCT(X$716:X$724,X$539:X$547)*$D603</f>
        <v/>
      </c>
      <c r="Y603" s="16">
        <f>SUMPRODUCT(Y$716:Y$724,Y$539:Y$547)*$D603</f>
        <v/>
      </c>
      <c r="Z603" s="16">
        <f>SUMPRODUCT(Z$716:Z$724,Z$539:Z$547)*$D603</f>
        <v/>
      </c>
      <c r="AA603" s="16">
        <f>SUMPRODUCT(AA$716:AA$724,AA$539:AA$547)*$D603</f>
        <v/>
      </c>
      <c r="AB603" s="16">
        <f>SUMPRODUCT(AB$716:AB$724,AB$539:AB$547)*$D603</f>
        <v/>
      </c>
      <c r="AC603" s="16">
        <f>SUMPRODUCT(AC$716:AC$724,AC$539:AC$547)*$D603</f>
        <v/>
      </c>
      <c r="AD603" s="16">
        <f>SUMPRODUCT(AD$716:AD$724,AD$539:AD$547)*$D603</f>
        <v/>
      </c>
      <c r="AF603" s="11">
        <f>CodePrefix&amp;$A603&amp;IF($C603="","","."&amp;$C603&amp;"."&amp;$B603)&amp;INDEX(VarEnd,MATCH($A603,VarKey,0))&amp;AF$5</f>
        <v/>
      </c>
      <c r="AG603" s="15">
        <f>SUMPRODUCT(AG$716:AG$724,AG$539:AG$547)*$D603</f>
        <v/>
      </c>
      <c r="AH603" s="16">
        <f>SUMPRODUCT(AH$716:AH$724,AH$539:AH$547)*$D603</f>
        <v/>
      </c>
      <c r="AI603" s="16">
        <f>SUMPRODUCT(AI$716:AI$724,AI$539:AI$547)*$D603</f>
        <v/>
      </c>
      <c r="AJ603" s="16">
        <f>SUMPRODUCT(AJ$716:AJ$724,AJ$539:AJ$547)*$D603</f>
        <v/>
      </c>
      <c r="AK603" s="16">
        <f>SUMPRODUCT(AK$716:AK$724,AK$539:AK$547)*$D603</f>
        <v/>
      </c>
      <c r="AL603" s="16">
        <f>SUMPRODUCT(AL$716:AL$724,AL$539:AL$547)*$D603</f>
        <v/>
      </c>
      <c r="AM603" s="16">
        <f>SUMPRODUCT(AM$716:AM$724,AM$539:AM$547)*$D603</f>
        <v/>
      </c>
      <c r="AN603" s="16">
        <f>SUMPRODUCT(AN$716:AN$724,AN$539:AN$547)*$D603</f>
        <v/>
      </c>
      <c r="AO603" s="16">
        <f>SUMPRODUCT(AO$716:AO$724,AO$539:AO$547)*$D603</f>
        <v/>
      </c>
      <c r="AP603" s="16">
        <f>SUMPRODUCT(AP$716:AP$724,AP$539:AP$547)*$D603</f>
        <v/>
      </c>
      <c r="AQ603" s="16">
        <f>SUMPRODUCT(AQ$716:AQ$724,AQ$539:AQ$547)*$D603</f>
        <v/>
      </c>
      <c r="AR603" s="16">
        <f>SUMPRODUCT(AR$716:AR$724,AR$539:AR$547)*$D603</f>
        <v/>
      </c>
      <c r="AS603" s="16">
        <f>SUMPRODUCT(AS$716:AS$724,AS$539:AS$547)*$D603</f>
        <v/>
      </c>
      <c r="AT603" s="16">
        <f>SUMPRODUCT(AT$716:AT$724,AT$539:AT$547)*$D603</f>
        <v/>
      </c>
      <c r="AU603" s="16">
        <f>SUMPRODUCT(AU$716:AU$724,AU$539:AU$547)*$D603</f>
        <v/>
      </c>
      <c r="AV603" s="16">
        <f>SUMPRODUCT(AV$716:AV$724,AV$539:AV$547)*$D603</f>
        <v/>
      </c>
      <c r="AW603" s="16">
        <f>SUMPRODUCT(AW$716:AW$724,AW$539:AW$547)*$D603</f>
        <v/>
      </c>
      <c r="AX603" s="16">
        <f>SUMPRODUCT(AX$716:AX$724,AX$539:AX$547)*$D603</f>
        <v/>
      </c>
      <c r="AY603" s="16">
        <f>SUMPRODUCT(AY$716:AY$724,AY$539:AY$547)*$D603</f>
        <v/>
      </c>
    </row>
    <row r="604" hidden="1" outlineLevel="1"/>
    <row r="605" hidden="1" outlineLevel="1">
      <c r="A605" s="14" t="inlineStr">
        <is>
          <t>tic</t>
        </is>
      </c>
      <c r="B605" s="14" t="inlineStr">
        <is>
          <t>coa</t>
        </is>
      </c>
      <c r="C605" s="14" t="inlineStr">
        <is>
          <t>pow</t>
        </is>
      </c>
      <c r="D605" s="41">
        <f>INDEX(PParVal,MATCH("min_cost",PParKey,0))</f>
        <v/>
      </c>
      <c r="E605" s="36" t="n"/>
      <c r="F605" s="36" t="n"/>
      <c r="G605" s="36" t="n"/>
      <c r="H605" s="14">
        <f>INDEX(VarLab,MATCH($A605,VarKey,0))&amp;INDEX(MemLab,MATCH($C605&amp;"|"&amp;$B605,MemKey,0))</f>
        <v/>
      </c>
      <c r="I605" s="14">
        <f>INDEX(VarUnit,MATCH($A605,VarKey,0))</f>
        <v/>
      </c>
      <c r="J605" s="14">
        <f>INDEX(VarSrc,MATCH($A605,VarKey,0))</f>
        <v/>
      </c>
      <c r="K605" s="11">
        <f>CodePrefix&amp;$A605&amp;IF($C605="","","."&amp;$C605&amp;"."&amp;$B605)&amp;INDEX(VarEnd,MATCH($A605,VarKey,0))&amp;K$5</f>
        <v/>
      </c>
      <c r="L605" s="15">
        <f>MAX(L508+L581,$D605)</f>
        <v/>
      </c>
      <c r="M605" s="16">
        <f>MAX(M508+M581,$D605)</f>
        <v/>
      </c>
      <c r="N605" s="16">
        <f>MAX(N508+N581,$D605)</f>
        <v/>
      </c>
      <c r="O605" s="16">
        <f>MAX(O508+O581,$D605)</f>
        <v/>
      </c>
      <c r="P605" s="16">
        <f>MAX(P508+P581,$D605)</f>
        <v/>
      </c>
      <c r="Q605" s="16">
        <f>MAX(Q508+Q581,$D605)</f>
        <v/>
      </c>
      <c r="R605" s="16">
        <f>MAX(R508+R581,$D605)</f>
        <v/>
      </c>
      <c r="S605" s="16">
        <f>MAX(S508+S581,$D605)</f>
        <v/>
      </c>
      <c r="T605" s="16">
        <f>MAX(T508+T581,$D605)</f>
        <v/>
      </c>
      <c r="U605" s="16">
        <f>MAX(U508+U581,$D605)</f>
        <v/>
      </c>
      <c r="V605" s="16">
        <f>MAX(V508+V581,$D605)</f>
        <v/>
      </c>
      <c r="W605" s="16">
        <f>MAX(W508+W581,$D605)</f>
        <v/>
      </c>
      <c r="X605" s="16">
        <f>MAX(X508+X581,$D605)</f>
        <v/>
      </c>
      <c r="Y605" s="16">
        <f>MAX(Y508+Y581,$D605)</f>
        <v/>
      </c>
      <c r="Z605" s="16">
        <f>MAX(Z508+Z581,$D605)</f>
        <v/>
      </c>
      <c r="AA605" s="16">
        <f>MAX(AA508+AA581,$D605)</f>
        <v/>
      </c>
      <c r="AB605" s="16">
        <f>MAX(AB508+AB581,$D605)</f>
        <v/>
      </c>
      <c r="AC605" s="16">
        <f>MAX(AC508+AC581,$D605)</f>
        <v/>
      </c>
      <c r="AD605" s="16">
        <f>MAX(AD508+AD581,$D605)</f>
        <v/>
      </c>
      <c r="AF605" s="11">
        <f>CodePrefix&amp;$A605&amp;IF($C605="","","."&amp;$C605&amp;"."&amp;$B605)&amp;INDEX(VarEnd,MATCH($A605,VarKey,0))&amp;AF$5</f>
        <v/>
      </c>
      <c r="AG605" s="15">
        <f>MAX(AG508+AG581,$D605)</f>
        <v/>
      </c>
      <c r="AH605" s="16">
        <f>MAX(AH508+AH581,$D605)</f>
        <v/>
      </c>
      <c r="AI605" s="16">
        <f>MAX(AI508+AI581,$D605)</f>
        <v/>
      </c>
      <c r="AJ605" s="16">
        <f>MAX(AJ508+AJ581,$D605)</f>
        <v/>
      </c>
      <c r="AK605" s="16">
        <f>MAX(AK508+AK581,$D605)</f>
        <v/>
      </c>
      <c r="AL605" s="16">
        <f>MAX(AL508+AL581,$D605)</f>
        <v/>
      </c>
      <c r="AM605" s="16">
        <f>MAX(AM508+AM581,$D605)</f>
        <v/>
      </c>
      <c r="AN605" s="16">
        <f>MAX(AN508+AN581,$D605)</f>
        <v/>
      </c>
      <c r="AO605" s="16">
        <f>MAX(AO508+AO581,$D605)</f>
        <v/>
      </c>
      <c r="AP605" s="16">
        <f>MAX(AP508+AP581,$D605)</f>
        <v/>
      </c>
      <c r="AQ605" s="16">
        <f>MAX(AQ508+AQ581,$D605)</f>
        <v/>
      </c>
      <c r="AR605" s="16">
        <f>MAX(AR508+AR581,$D605)</f>
        <v/>
      </c>
      <c r="AS605" s="16">
        <f>MAX(AS508+AS581,$D605)</f>
        <v/>
      </c>
      <c r="AT605" s="16">
        <f>MAX(AT508+AT581,$D605)</f>
        <v/>
      </c>
      <c r="AU605" s="16">
        <f>MAX(AU508+AU581,$D605)</f>
        <v/>
      </c>
      <c r="AV605" s="16">
        <f>MAX(AV508+AV581,$D605)</f>
        <v/>
      </c>
      <c r="AW605" s="16">
        <f>MAX(AW508+AW581,$D605)</f>
        <v/>
      </c>
      <c r="AX605" s="16">
        <f>MAX(AX508+AX581,$D605)</f>
        <v/>
      </c>
      <c r="AY605" s="16">
        <f>MAX(AY508+AY581,$D605)</f>
        <v/>
      </c>
    </row>
    <row r="606" hidden="1" outlineLevel="1">
      <c r="A606" s="14" t="inlineStr">
        <is>
          <t>tic</t>
        </is>
      </c>
      <c r="B606" s="14" t="inlineStr">
        <is>
          <t>nga</t>
        </is>
      </c>
      <c r="C606" s="14" t="inlineStr">
        <is>
          <t>pow</t>
        </is>
      </c>
      <c r="D606" s="41">
        <f>INDEX(PParVal,MATCH("min_cost",PParKey,0))</f>
        <v/>
      </c>
      <c r="E606" s="36" t="n"/>
      <c r="F606" s="36" t="n"/>
      <c r="G606" s="36" t="n"/>
      <c r="H606" s="14">
        <f>INDEX(VarLab,MATCH($A606,VarKey,0))&amp;INDEX(MemLab,MATCH($C606&amp;"|"&amp;$B606,MemKey,0))</f>
        <v/>
      </c>
      <c r="I606" s="14">
        <f>INDEX(VarUnit,MATCH($A606,VarKey,0))</f>
        <v/>
      </c>
      <c r="J606" s="14">
        <f>INDEX(VarSrc,MATCH($A606,VarKey,0))</f>
        <v/>
      </c>
      <c r="K606" s="11">
        <f>CodePrefix&amp;$A606&amp;IF($C606="","","."&amp;$C606&amp;"."&amp;$B606)&amp;INDEX(VarEnd,MATCH($A606,VarKey,0))&amp;K$5</f>
        <v/>
      </c>
      <c r="L606" s="15">
        <f>MAX(L509+L582,$D606)</f>
        <v/>
      </c>
      <c r="M606" s="16">
        <f>MAX(M509+M582,$D606)</f>
        <v/>
      </c>
      <c r="N606" s="16">
        <f>MAX(N509+N582,$D606)</f>
        <v/>
      </c>
      <c r="O606" s="16">
        <f>MAX(O509+O582,$D606)</f>
        <v/>
      </c>
      <c r="P606" s="16">
        <f>MAX(P509+P582,$D606)</f>
        <v/>
      </c>
      <c r="Q606" s="16">
        <f>MAX(Q509+Q582,$D606)</f>
        <v/>
      </c>
      <c r="R606" s="16">
        <f>MAX(R509+R582,$D606)</f>
        <v/>
      </c>
      <c r="S606" s="16">
        <f>MAX(S509+S582,$D606)</f>
        <v/>
      </c>
      <c r="T606" s="16">
        <f>MAX(T509+T582,$D606)</f>
        <v/>
      </c>
      <c r="U606" s="16">
        <f>MAX(U509+U582,$D606)</f>
        <v/>
      </c>
      <c r="V606" s="16">
        <f>MAX(V509+V582,$D606)</f>
        <v/>
      </c>
      <c r="W606" s="16">
        <f>MAX(W509+W582,$D606)</f>
        <v/>
      </c>
      <c r="X606" s="16">
        <f>MAX(X509+X582,$D606)</f>
        <v/>
      </c>
      <c r="Y606" s="16">
        <f>MAX(Y509+Y582,$D606)</f>
        <v/>
      </c>
      <c r="Z606" s="16">
        <f>MAX(Z509+Z582,$D606)</f>
        <v/>
      </c>
      <c r="AA606" s="16">
        <f>MAX(AA509+AA582,$D606)</f>
        <v/>
      </c>
      <c r="AB606" s="16">
        <f>MAX(AB509+AB582,$D606)</f>
        <v/>
      </c>
      <c r="AC606" s="16">
        <f>MAX(AC509+AC582,$D606)</f>
        <v/>
      </c>
      <c r="AD606" s="16">
        <f>MAX(AD509+AD582,$D606)</f>
        <v/>
      </c>
      <c r="AF606" s="11">
        <f>CodePrefix&amp;$A606&amp;IF($C606="","","."&amp;$C606&amp;"."&amp;$B606)&amp;INDEX(VarEnd,MATCH($A606,VarKey,0))&amp;AF$5</f>
        <v/>
      </c>
      <c r="AG606" s="15">
        <f>MAX(AG509+AG582,$D606)</f>
        <v/>
      </c>
      <c r="AH606" s="16">
        <f>MAX(AH509+AH582,$D606)</f>
        <v/>
      </c>
      <c r="AI606" s="16">
        <f>MAX(AI509+AI582,$D606)</f>
        <v/>
      </c>
      <c r="AJ606" s="16">
        <f>MAX(AJ509+AJ582,$D606)</f>
        <v/>
      </c>
      <c r="AK606" s="16">
        <f>MAX(AK509+AK582,$D606)</f>
        <v/>
      </c>
      <c r="AL606" s="16">
        <f>MAX(AL509+AL582,$D606)</f>
        <v/>
      </c>
      <c r="AM606" s="16">
        <f>MAX(AM509+AM582,$D606)</f>
        <v/>
      </c>
      <c r="AN606" s="16">
        <f>MAX(AN509+AN582,$D606)</f>
        <v/>
      </c>
      <c r="AO606" s="16">
        <f>MAX(AO509+AO582,$D606)</f>
        <v/>
      </c>
      <c r="AP606" s="16">
        <f>MAX(AP509+AP582,$D606)</f>
        <v/>
      </c>
      <c r="AQ606" s="16">
        <f>MAX(AQ509+AQ582,$D606)</f>
        <v/>
      </c>
      <c r="AR606" s="16">
        <f>MAX(AR509+AR582,$D606)</f>
        <v/>
      </c>
      <c r="AS606" s="16">
        <f>MAX(AS509+AS582,$D606)</f>
        <v/>
      </c>
      <c r="AT606" s="16">
        <f>MAX(AT509+AT582,$D606)</f>
        <v/>
      </c>
      <c r="AU606" s="16">
        <f>MAX(AU509+AU582,$D606)</f>
        <v/>
      </c>
      <c r="AV606" s="16">
        <f>MAX(AV509+AV582,$D606)</f>
        <v/>
      </c>
      <c r="AW606" s="16">
        <f>MAX(AW509+AW582,$D606)</f>
        <v/>
      </c>
      <c r="AX606" s="16">
        <f>MAX(AX509+AX582,$D606)</f>
        <v/>
      </c>
      <c r="AY606" s="16">
        <f>MAX(AY509+AY582,$D606)</f>
        <v/>
      </c>
    </row>
    <row r="607" hidden="1" outlineLevel="1">
      <c r="A607" s="14" t="inlineStr">
        <is>
          <t>tic</t>
        </is>
      </c>
      <c r="B607" s="14" t="inlineStr">
        <is>
          <t>oop</t>
        </is>
      </c>
      <c r="C607" s="14" t="inlineStr">
        <is>
          <t>pow</t>
        </is>
      </c>
      <c r="D607" s="41">
        <f>INDEX(PParVal,MATCH("min_cost",PParKey,0))</f>
        <v/>
      </c>
      <c r="E607" s="36" t="n"/>
      <c r="F607" s="36" t="n"/>
      <c r="G607" s="36" t="n"/>
      <c r="H607" s="14">
        <f>INDEX(VarLab,MATCH($A607,VarKey,0))&amp;INDEX(MemLab,MATCH($C607&amp;"|"&amp;$B607,MemKey,0))</f>
        <v/>
      </c>
      <c r="I607" s="14">
        <f>INDEX(VarUnit,MATCH($A607,VarKey,0))</f>
        <v/>
      </c>
      <c r="J607" s="14">
        <f>INDEX(VarSrc,MATCH($A607,VarKey,0))</f>
        <v/>
      </c>
      <c r="K607" s="11">
        <f>CodePrefix&amp;$A607&amp;IF($C607="","","."&amp;$C607&amp;"."&amp;$B607)&amp;INDEX(VarEnd,MATCH($A607,VarKey,0))&amp;K$5</f>
        <v/>
      </c>
      <c r="L607" s="15">
        <f>MAX(L510+L583,$D607)</f>
        <v/>
      </c>
      <c r="M607" s="16">
        <f>MAX(M510+M583,$D607)</f>
        <v/>
      </c>
      <c r="N607" s="16">
        <f>MAX(N510+N583,$D607)</f>
        <v/>
      </c>
      <c r="O607" s="16">
        <f>MAX(O510+O583,$D607)</f>
        <v/>
      </c>
      <c r="P607" s="16">
        <f>MAX(P510+P583,$D607)</f>
        <v/>
      </c>
      <c r="Q607" s="16">
        <f>MAX(Q510+Q583,$D607)</f>
        <v/>
      </c>
      <c r="R607" s="16">
        <f>MAX(R510+R583,$D607)</f>
        <v/>
      </c>
      <c r="S607" s="16">
        <f>MAX(S510+S583,$D607)</f>
        <v/>
      </c>
      <c r="T607" s="16">
        <f>MAX(T510+T583,$D607)</f>
        <v/>
      </c>
      <c r="U607" s="16">
        <f>MAX(U510+U583,$D607)</f>
        <v/>
      </c>
      <c r="V607" s="16">
        <f>MAX(V510+V583,$D607)</f>
        <v/>
      </c>
      <c r="W607" s="16">
        <f>MAX(W510+W583,$D607)</f>
        <v/>
      </c>
      <c r="X607" s="16">
        <f>MAX(X510+X583,$D607)</f>
        <v/>
      </c>
      <c r="Y607" s="16">
        <f>MAX(Y510+Y583,$D607)</f>
        <v/>
      </c>
      <c r="Z607" s="16">
        <f>MAX(Z510+Z583,$D607)</f>
        <v/>
      </c>
      <c r="AA607" s="16">
        <f>MAX(AA510+AA583,$D607)</f>
        <v/>
      </c>
      <c r="AB607" s="16">
        <f>MAX(AB510+AB583,$D607)</f>
        <v/>
      </c>
      <c r="AC607" s="16">
        <f>MAX(AC510+AC583,$D607)</f>
        <v/>
      </c>
      <c r="AD607" s="16">
        <f>MAX(AD510+AD583,$D607)</f>
        <v/>
      </c>
      <c r="AF607" s="11">
        <f>CodePrefix&amp;$A607&amp;IF($C607="","","."&amp;$C607&amp;"."&amp;$B607)&amp;INDEX(VarEnd,MATCH($A607,VarKey,0))&amp;AF$5</f>
        <v/>
      </c>
      <c r="AG607" s="15">
        <f>MAX(AG510+AG583,$D607)</f>
        <v/>
      </c>
      <c r="AH607" s="16">
        <f>MAX(AH510+AH583,$D607)</f>
        <v/>
      </c>
      <c r="AI607" s="16">
        <f>MAX(AI510+AI583,$D607)</f>
        <v/>
      </c>
      <c r="AJ607" s="16">
        <f>MAX(AJ510+AJ583,$D607)</f>
        <v/>
      </c>
      <c r="AK607" s="16">
        <f>MAX(AK510+AK583,$D607)</f>
        <v/>
      </c>
      <c r="AL607" s="16">
        <f>MAX(AL510+AL583,$D607)</f>
        <v/>
      </c>
      <c r="AM607" s="16">
        <f>MAX(AM510+AM583,$D607)</f>
        <v/>
      </c>
      <c r="AN607" s="16">
        <f>MAX(AN510+AN583,$D607)</f>
        <v/>
      </c>
      <c r="AO607" s="16">
        <f>MAX(AO510+AO583,$D607)</f>
        <v/>
      </c>
      <c r="AP607" s="16">
        <f>MAX(AP510+AP583,$D607)</f>
        <v/>
      </c>
      <c r="AQ607" s="16">
        <f>MAX(AQ510+AQ583,$D607)</f>
        <v/>
      </c>
      <c r="AR607" s="16">
        <f>MAX(AR510+AR583,$D607)</f>
        <v/>
      </c>
      <c r="AS607" s="16">
        <f>MAX(AS510+AS583,$D607)</f>
        <v/>
      </c>
      <c r="AT607" s="16">
        <f>MAX(AT510+AT583,$D607)</f>
        <v/>
      </c>
      <c r="AU607" s="16">
        <f>MAX(AU510+AU583,$D607)</f>
        <v/>
      </c>
      <c r="AV607" s="16">
        <f>MAX(AV510+AV583,$D607)</f>
        <v/>
      </c>
      <c r="AW607" s="16">
        <f>MAX(AW510+AW583,$D607)</f>
        <v/>
      </c>
      <c r="AX607" s="16">
        <f>MAX(AX510+AX583,$D607)</f>
        <v/>
      </c>
      <c r="AY607" s="16">
        <f>MAX(AY510+AY583,$D607)</f>
        <v/>
      </c>
    </row>
    <row r="608" hidden="1" outlineLevel="1">
      <c r="A608" s="14" t="inlineStr">
        <is>
          <t>tic</t>
        </is>
      </c>
      <c r="B608" s="14" t="inlineStr">
        <is>
          <t>nuc</t>
        </is>
      </c>
      <c r="C608" s="14" t="inlineStr">
        <is>
          <t>pow</t>
        </is>
      </c>
      <c r="D608" s="41">
        <f>INDEX(PParVal,MATCH("min_cost",PParKey,0))</f>
        <v/>
      </c>
      <c r="E608" s="36" t="n"/>
      <c r="F608" s="36" t="n"/>
      <c r="G608" s="36" t="n"/>
      <c r="H608" s="14">
        <f>INDEX(VarLab,MATCH($A608,VarKey,0))&amp;INDEX(MemLab,MATCH($C608&amp;"|"&amp;$B608,MemKey,0))</f>
        <v/>
      </c>
      <c r="I608" s="14">
        <f>INDEX(VarUnit,MATCH($A608,VarKey,0))</f>
        <v/>
      </c>
      <c r="J608" s="14">
        <f>INDEX(VarSrc,MATCH($A608,VarKey,0))</f>
        <v/>
      </c>
      <c r="K608" s="11">
        <f>CodePrefix&amp;$A608&amp;IF($C608="","","."&amp;$C608&amp;"."&amp;$B608)&amp;INDEX(VarEnd,MATCH($A608,VarKey,0))&amp;K$5</f>
        <v/>
      </c>
      <c r="L608" s="15">
        <f>MAX(L511+L584,$D608)</f>
        <v/>
      </c>
      <c r="M608" s="16">
        <f>MAX(M511+M584,$D608)</f>
        <v/>
      </c>
      <c r="N608" s="16">
        <f>MAX(N511+N584,$D608)</f>
        <v/>
      </c>
      <c r="O608" s="16">
        <f>MAX(O511+O584,$D608)</f>
        <v/>
      </c>
      <c r="P608" s="16">
        <f>MAX(P511+P584,$D608)</f>
        <v/>
      </c>
      <c r="Q608" s="16">
        <f>MAX(Q511+Q584,$D608)</f>
        <v/>
      </c>
      <c r="R608" s="16">
        <f>MAX(R511+R584,$D608)</f>
        <v/>
      </c>
      <c r="S608" s="16">
        <f>MAX(S511+S584,$D608)</f>
        <v/>
      </c>
      <c r="T608" s="16">
        <f>MAX(T511+T584,$D608)</f>
        <v/>
      </c>
      <c r="U608" s="16">
        <f>MAX(U511+U584,$D608)</f>
        <v/>
      </c>
      <c r="V608" s="16">
        <f>MAX(V511+V584,$D608)</f>
        <v/>
      </c>
      <c r="W608" s="16">
        <f>MAX(W511+W584,$D608)</f>
        <v/>
      </c>
      <c r="X608" s="16">
        <f>MAX(X511+X584,$D608)</f>
        <v/>
      </c>
      <c r="Y608" s="16">
        <f>MAX(Y511+Y584,$D608)</f>
        <v/>
      </c>
      <c r="Z608" s="16">
        <f>MAX(Z511+Z584,$D608)</f>
        <v/>
      </c>
      <c r="AA608" s="16">
        <f>MAX(AA511+AA584,$D608)</f>
        <v/>
      </c>
      <c r="AB608" s="16">
        <f>MAX(AB511+AB584,$D608)</f>
        <v/>
      </c>
      <c r="AC608" s="16">
        <f>MAX(AC511+AC584,$D608)</f>
        <v/>
      </c>
      <c r="AD608" s="16">
        <f>MAX(AD511+AD584,$D608)</f>
        <v/>
      </c>
      <c r="AF608" s="11">
        <f>CodePrefix&amp;$A608&amp;IF($C608="","","."&amp;$C608&amp;"."&amp;$B608)&amp;INDEX(VarEnd,MATCH($A608,VarKey,0))&amp;AF$5</f>
        <v/>
      </c>
      <c r="AG608" s="15">
        <f>MAX(AG511+AG584,$D608)</f>
        <v/>
      </c>
      <c r="AH608" s="16">
        <f>MAX(AH511+AH584,$D608)</f>
        <v/>
      </c>
      <c r="AI608" s="16">
        <f>MAX(AI511+AI584,$D608)</f>
        <v/>
      </c>
      <c r="AJ608" s="16">
        <f>MAX(AJ511+AJ584,$D608)</f>
        <v/>
      </c>
      <c r="AK608" s="16">
        <f>MAX(AK511+AK584,$D608)</f>
        <v/>
      </c>
      <c r="AL608" s="16">
        <f>MAX(AL511+AL584,$D608)</f>
        <v/>
      </c>
      <c r="AM608" s="16">
        <f>MAX(AM511+AM584,$D608)</f>
        <v/>
      </c>
      <c r="AN608" s="16">
        <f>MAX(AN511+AN584,$D608)</f>
        <v/>
      </c>
      <c r="AO608" s="16">
        <f>MAX(AO511+AO584,$D608)</f>
        <v/>
      </c>
      <c r="AP608" s="16">
        <f>MAX(AP511+AP584,$D608)</f>
        <v/>
      </c>
      <c r="AQ608" s="16">
        <f>MAX(AQ511+AQ584,$D608)</f>
        <v/>
      </c>
      <c r="AR608" s="16">
        <f>MAX(AR511+AR584,$D608)</f>
        <v/>
      </c>
      <c r="AS608" s="16">
        <f>MAX(AS511+AS584,$D608)</f>
        <v/>
      </c>
      <c r="AT608" s="16">
        <f>MAX(AT511+AT584,$D608)</f>
        <v/>
      </c>
      <c r="AU608" s="16">
        <f>MAX(AU511+AU584,$D608)</f>
        <v/>
      </c>
      <c r="AV608" s="16">
        <f>MAX(AV511+AV584,$D608)</f>
        <v/>
      </c>
      <c r="AW608" s="16">
        <f>MAX(AW511+AW584,$D608)</f>
        <v/>
      </c>
      <c r="AX608" s="16">
        <f>MAX(AX511+AX584,$D608)</f>
        <v/>
      </c>
      <c r="AY608" s="16">
        <f>MAX(AY511+AY584,$D608)</f>
        <v/>
      </c>
    </row>
    <row r="609" hidden="1" outlineLevel="1">
      <c r="A609" s="14" t="inlineStr">
        <is>
          <t>tic</t>
        </is>
      </c>
      <c r="B609" s="14" t="inlineStr">
        <is>
          <t>wnd</t>
        </is>
      </c>
      <c r="C609" s="14" t="inlineStr">
        <is>
          <t>pow</t>
        </is>
      </c>
      <c r="D609" s="41">
        <f>INDEX(PParVal,MATCH("min_cost",PParKey,0))</f>
        <v/>
      </c>
      <c r="E609" s="36" t="n"/>
      <c r="F609" s="36" t="n"/>
      <c r="G609" s="36" t="n"/>
      <c r="H609" s="14">
        <f>INDEX(VarLab,MATCH($A609,VarKey,0))&amp;INDEX(MemLab,MATCH($C609&amp;"|"&amp;$B609,MemKey,0))</f>
        <v/>
      </c>
      <c r="I609" s="14">
        <f>INDEX(VarUnit,MATCH($A609,VarKey,0))</f>
        <v/>
      </c>
      <c r="J609" s="14">
        <f>INDEX(VarSrc,MATCH($A609,VarKey,0))</f>
        <v/>
      </c>
      <c r="K609" s="11">
        <f>CodePrefix&amp;$A609&amp;IF($C609="","","."&amp;$C609&amp;"."&amp;$B609)&amp;INDEX(VarEnd,MATCH($A609,VarKey,0))&amp;K$5</f>
        <v/>
      </c>
      <c r="L609" s="15">
        <f>MAX(L512+L585,$D609)</f>
        <v/>
      </c>
      <c r="M609" s="16">
        <f>MAX(M512+M585,$D609)</f>
        <v/>
      </c>
      <c r="N609" s="16">
        <f>MAX(N512+N585,$D609)</f>
        <v/>
      </c>
      <c r="O609" s="16">
        <f>MAX(O512+O585,$D609)</f>
        <v/>
      </c>
      <c r="P609" s="16">
        <f>MAX(P512+P585,$D609)</f>
        <v/>
      </c>
      <c r="Q609" s="16">
        <f>MAX(Q512+Q585,$D609)</f>
        <v/>
      </c>
      <c r="R609" s="16">
        <f>MAX(R512+R585,$D609)</f>
        <v/>
      </c>
      <c r="S609" s="16">
        <f>MAX(S512+S585,$D609)</f>
        <v/>
      </c>
      <c r="T609" s="16">
        <f>MAX(T512+T585,$D609)</f>
        <v/>
      </c>
      <c r="U609" s="16">
        <f>MAX(U512+U585,$D609)</f>
        <v/>
      </c>
      <c r="V609" s="16">
        <f>MAX(V512+V585,$D609)</f>
        <v/>
      </c>
      <c r="W609" s="16">
        <f>MAX(W512+W585,$D609)</f>
        <v/>
      </c>
      <c r="X609" s="16">
        <f>MAX(X512+X585,$D609)</f>
        <v/>
      </c>
      <c r="Y609" s="16">
        <f>MAX(Y512+Y585,$D609)</f>
        <v/>
      </c>
      <c r="Z609" s="16">
        <f>MAX(Z512+Z585,$D609)</f>
        <v/>
      </c>
      <c r="AA609" s="16">
        <f>MAX(AA512+AA585,$D609)</f>
        <v/>
      </c>
      <c r="AB609" s="16">
        <f>MAX(AB512+AB585,$D609)</f>
        <v/>
      </c>
      <c r="AC609" s="16">
        <f>MAX(AC512+AC585,$D609)</f>
        <v/>
      </c>
      <c r="AD609" s="16">
        <f>MAX(AD512+AD585,$D609)</f>
        <v/>
      </c>
      <c r="AF609" s="11">
        <f>CodePrefix&amp;$A609&amp;IF($C609="","","."&amp;$C609&amp;"."&amp;$B609)&amp;INDEX(VarEnd,MATCH($A609,VarKey,0))&amp;AF$5</f>
        <v/>
      </c>
      <c r="AG609" s="15">
        <f>MAX(AG512+AG585,$D609)</f>
        <v/>
      </c>
      <c r="AH609" s="16">
        <f>MAX(AH512+AH585,$D609)</f>
        <v/>
      </c>
      <c r="AI609" s="16">
        <f>MAX(AI512+AI585,$D609)</f>
        <v/>
      </c>
      <c r="AJ609" s="16">
        <f>MAX(AJ512+AJ585,$D609)</f>
        <v/>
      </c>
      <c r="AK609" s="16">
        <f>MAX(AK512+AK585,$D609)</f>
        <v/>
      </c>
      <c r="AL609" s="16">
        <f>MAX(AL512+AL585,$D609)</f>
        <v/>
      </c>
      <c r="AM609" s="16">
        <f>MAX(AM512+AM585,$D609)</f>
        <v/>
      </c>
      <c r="AN609" s="16">
        <f>MAX(AN512+AN585,$D609)</f>
        <v/>
      </c>
      <c r="AO609" s="16">
        <f>MAX(AO512+AO585,$D609)</f>
        <v/>
      </c>
      <c r="AP609" s="16">
        <f>MAX(AP512+AP585,$D609)</f>
        <v/>
      </c>
      <c r="AQ609" s="16">
        <f>MAX(AQ512+AQ585,$D609)</f>
        <v/>
      </c>
      <c r="AR609" s="16">
        <f>MAX(AR512+AR585,$D609)</f>
        <v/>
      </c>
      <c r="AS609" s="16">
        <f>MAX(AS512+AS585,$D609)</f>
        <v/>
      </c>
      <c r="AT609" s="16">
        <f>MAX(AT512+AT585,$D609)</f>
        <v/>
      </c>
      <c r="AU609" s="16">
        <f>MAX(AU512+AU585,$D609)</f>
        <v/>
      </c>
      <c r="AV609" s="16">
        <f>MAX(AV512+AV585,$D609)</f>
        <v/>
      </c>
      <c r="AW609" s="16">
        <f>MAX(AW512+AW585,$D609)</f>
        <v/>
      </c>
      <c r="AX609" s="16">
        <f>MAX(AX512+AX585,$D609)</f>
        <v/>
      </c>
      <c r="AY609" s="16">
        <f>MAX(AY512+AY585,$D609)</f>
        <v/>
      </c>
    </row>
    <row r="610" hidden="1" outlineLevel="1">
      <c r="A610" s="14" t="inlineStr">
        <is>
          <t>tic</t>
        </is>
      </c>
      <c r="B610" s="14" t="inlineStr">
        <is>
          <t>sol</t>
        </is>
      </c>
      <c r="C610" s="14" t="inlineStr">
        <is>
          <t>pow</t>
        </is>
      </c>
      <c r="D610" s="41">
        <f>INDEX(PParVal,MATCH("min_cost",PParKey,0))</f>
        <v/>
      </c>
      <c r="E610" s="36" t="n"/>
      <c r="F610" s="36" t="n"/>
      <c r="G610" s="36" t="n"/>
      <c r="H610" s="14">
        <f>INDEX(VarLab,MATCH($A610,VarKey,0))&amp;INDEX(MemLab,MATCH($C610&amp;"|"&amp;$B610,MemKey,0))</f>
        <v/>
      </c>
      <c r="I610" s="14">
        <f>INDEX(VarUnit,MATCH($A610,VarKey,0))</f>
        <v/>
      </c>
      <c r="J610" s="14">
        <f>INDEX(VarSrc,MATCH($A610,VarKey,0))</f>
        <v/>
      </c>
      <c r="K610" s="11">
        <f>CodePrefix&amp;$A610&amp;IF($C610="","","."&amp;$C610&amp;"."&amp;$B610)&amp;INDEX(VarEnd,MATCH($A610,VarKey,0))&amp;K$5</f>
        <v/>
      </c>
      <c r="L610" s="15">
        <f>MAX(L513+L586,$D610)</f>
        <v/>
      </c>
      <c r="M610" s="16">
        <f>MAX(M513+M586,$D610)</f>
        <v/>
      </c>
      <c r="N610" s="16">
        <f>MAX(N513+N586,$D610)</f>
        <v/>
      </c>
      <c r="O610" s="16">
        <f>MAX(O513+O586,$D610)</f>
        <v/>
      </c>
      <c r="P610" s="16">
        <f>MAX(P513+P586,$D610)</f>
        <v/>
      </c>
      <c r="Q610" s="16">
        <f>MAX(Q513+Q586,$D610)</f>
        <v/>
      </c>
      <c r="R610" s="16">
        <f>MAX(R513+R586,$D610)</f>
        <v/>
      </c>
      <c r="S610" s="16">
        <f>MAX(S513+S586,$D610)</f>
        <v/>
      </c>
      <c r="T610" s="16">
        <f>MAX(T513+T586,$D610)</f>
        <v/>
      </c>
      <c r="U610" s="16">
        <f>MAX(U513+U586,$D610)</f>
        <v/>
      </c>
      <c r="V610" s="16">
        <f>MAX(V513+V586,$D610)</f>
        <v/>
      </c>
      <c r="W610" s="16">
        <f>MAX(W513+W586,$D610)</f>
        <v/>
      </c>
      <c r="X610" s="16">
        <f>MAX(X513+X586,$D610)</f>
        <v/>
      </c>
      <c r="Y610" s="16">
        <f>MAX(Y513+Y586,$D610)</f>
        <v/>
      </c>
      <c r="Z610" s="16">
        <f>MAX(Z513+Z586,$D610)</f>
        <v/>
      </c>
      <c r="AA610" s="16">
        <f>MAX(AA513+AA586,$D610)</f>
        <v/>
      </c>
      <c r="AB610" s="16">
        <f>MAX(AB513+AB586,$D610)</f>
        <v/>
      </c>
      <c r="AC610" s="16">
        <f>MAX(AC513+AC586,$D610)</f>
        <v/>
      </c>
      <c r="AD610" s="16">
        <f>MAX(AD513+AD586,$D610)</f>
        <v/>
      </c>
      <c r="AF610" s="11">
        <f>CodePrefix&amp;$A610&amp;IF($C610="","","."&amp;$C610&amp;"."&amp;$B610)&amp;INDEX(VarEnd,MATCH($A610,VarKey,0))&amp;AF$5</f>
        <v/>
      </c>
      <c r="AG610" s="15">
        <f>MAX(AG513+AG586,$D610)</f>
        <v/>
      </c>
      <c r="AH610" s="16">
        <f>MAX(AH513+AH586,$D610)</f>
        <v/>
      </c>
      <c r="AI610" s="16">
        <f>MAX(AI513+AI586,$D610)</f>
        <v/>
      </c>
      <c r="AJ610" s="16">
        <f>MAX(AJ513+AJ586,$D610)</f>
        <v/>
      </c>
      <c r="AK610" s="16">
        <f>MAX(AK513+AK586,$D610)</f>
        <v/>
      </c>
      <c r="AL610" s="16">
        <f>MAX(AL513+AL586,$D610)</f>
        <v/>
      </c>
      <c r="AM610" s="16">
        <f>MAX(AM513+AM586,$D610)</f>
        <v/>
      </c>
      <c r="AN610" s="16">
        <f>MAX(AN513+AN586,$D610)</f>
        <v/>
      </c>
      <c r="AO610" s="16">
        <f>MAX(AO513+AO586,$D610)</f>
        <v/>
      </c>
      <c r="AP610" s="16">
        <f>MAX(AP513+AP586,$D610)</f>
        <v/>
      </c>
      <c r="AQ610" s="16">
        <f>MAX(AQ513+AQ586,$D610)</f>
        <v/>
      </c>
      <c r="AR610" s="16">
        <f>MAX(AR513+AR586,$D610)</f>
        <v/>
      </c>
      <c r="AS610" s="16">
        <f>MAX(AS513+AS586,$D610)</f>
        <v/>
      </c>
      <c r="AT610" s="16">
        <f>MAX(AT513+AT586,$D610)</f>
        <v/>
      </c>
      <c r="AU610" s="16">
        <f>MAX(AU513+AU586,$D610)</f>
        <v/>
      </c>
      <c r="AV610" s="16">
        <f>MAX(AV513+AV586,$D610)</f>
        <v/>
      </c>
      <c r="AW610" s="16">
        <f>MAX(AW513+AW586,$D610)</f>
        <v/>
      </c>
      <c r="AX610" s="16">
        <f>MAX(AX513+AX586,$D610)</f>
        <v/>
      </c>
      <c r="AY610" s="16">
        <f>MAX(AY513+AY586,$D610)</f>
        <v/>
      </c>
    </row>
    <row r="611" hidden="1" outlineLevel="1">
      <c r="A611" s="14" t="inlineStr">
        <is>
          <t>tic</t>
        </is>
      </c>
      <c r="B611" s="14" t="inlineStr">
        <is>
          <t>hyd</t>
        </is>
      </c>
      <c r="C611" s="14" t="inlineStr">
        <is>
          <t>pow</t>
        </is>
      </c>
      <c r="D611" s="41">
        <f>INDEX(PParVal,MATCH("min_cost",PParKey,0))</f>
        <v/>
      </c>
      <c r="E611" s="36" t="n"/>
      <c r="F611" s="36" t="n"/>
      <c r="G611" s="36" t="n"/>
      <c r="H611" s="14">
        <f>INDEX(VarLab,MATCH($A611,VarKey,0))&amp;INDEX(MemLab,MATCH($C611&amp;"|"&amp;$B611,MemKey,0))</f>
        <v/>
      </c>
      <c r="I611" s="14">
        <f>INDEX(VarUnit,MATCH($A611,VarKey,0))</f>
        <v/>
      </c>
      <c r="J611" s="14">
        <f>INDEX(VarSrc,MATCH($A611,VarKey,0))</f>
        <v/>
      </c>
      <c r="K611" s="11">
        <f>CodePrefix&amp;$A611&amp;IF($C611="","","."&amp;$C611&amp;"."&amp;$B611)&amp;INDEX(VarEnd,MATCH($A611,VarKey,0))&amp;K$5</f>
        <v/>
      </c>
      <c r="L611" s="15">
        <f>MAX(L514+L587,$D611)</f>
        <v/>
      </c>
      <c r="M611" s="16">
        <f>MAX(M514+M587,$D611)</f>
        <v/>
      </c>
      <c r="N611" s="16">
        <f>MAX(N514+N587,$D611)</f>
        <v/>
      </c>
      <c r="O611" s="16">
        <f>MAX(O514+O587,$D611)</f>
        <v/>
      </c>
      <c r="P611" s="16">
        <f>MAX(P514+P587,$D611)</f>
        <v/>
      </c>
      <c r="Q611" s="16">
        <f>MAX(Q514+Q587,$D611)</f>
        <v/>
      </c>
      <c r="R611" s="16">
        <f>MAX(R514+R587,$D611)</f>
        <v/>
      </c>
      <c r="S611" s="16">
        <f>MAX(S514+S587,$D611)</f>
        <v/>
      </c>
      <c r="T611" s="16">
        <f>MAX(T514+T587,$D611)</f>
        <v/>
      </c>
      <c r="U611" s="16">
        <f>MAX(U514+U587,$D611)</f>
        <v/>
      </c>
      <c r="V611" s="16">
        <f>MAX(V514+V587,$D611)</f>
        <v/>
      </c>
      <c r="W611" s="16">
        <f>MAX(W514+W587,$D611)</f>
        <v/>
      </c>
      <c r="X611" s="16">
        <f>MAX(X514+X587,$D611)</f>
        <v/>
      </c>
      <c r="Y611" s="16">
        <f>MAX(Y514+Y587,$D611)</f>
        <v/>
      </c>
      <c r="Z611" s="16">
        <f>MAX(Z514+Z587,$D611)</f>
        <v/>
      </c>
      <c r="AA611" s="16">
        <f>MAX(AA514+AA587,$D611)</f>
        <v/>
      </c>
      <c r="AB611" s="16">
        <f>MAX(AB514+AB587,$D611)</f>
        <v/>
      </c>
      <c r="AC611" s="16">
        <f>MAX(AC514+AC587,$D611)</f>
        <v/>
      </c>
      <c r="AD611" s="16">
        <f>MAX(AD514+AD587,$D611)</f>
        <v/>
      </c>
      <c r="AF611" s="11">
        <f>CodePrefix&amp;$A611&amp;IF($C611="","","."&amp;$C611&amp;"."&amp;$B611)&amp;INDEX(VarEnd,MATCH($A611,VarKey,0))&amp;AF$5</f>
        <v/>
      </c>
      <c r="AG611" s="15">
        <f>MAX(AG514+AG587,$D611)</f>
        <v/>
      </c>
      <c r="AH611" s="16">
        <f>MAX(AH514+AH587,$D611)</f>
        <v/>
      </c>
      <c r="AI611" s="16">
        <f>MAX(AI514+AI587,$D611)</f>
        <v/>
      </c>
      <c r="AJ611" s="16">
        <f>MAX(AJ514+AJ587,$D611)</f>
        <v/>
      </c>
      <c r="AK611" s="16">
        <f>MAX(AK514+AK587,$D611)</f>
        <v/>
      </c>
      <c r="AL611" s="16">
        <f>MAX(AL514+AL587,$D611)</f>
        <v/>
      </c>
      <c r="AM611" s="16">
        <f>MAX(AM514+AM587,$D611)</f>
        <v/>
      </c>
      <c r="AN611" s="16">
        <f>MAX(AN514+AN587,$D611)</f>
        <v/>
      </c>
      <c r="AO611" s="16">
        <f>MAX(AO514+AO587,$D611)</f>
        <v/>
      </c>
      <c r="AP611" s="16">
        <f>MAX(AP514+AP587,$D611)</f>
        <v/>
      </c>
      <c r="AQ611" s="16">
        <f>MAX(AQ514+AQ587,$D611)</f>
        <v/>
      </c>
      <c r="AR611" s="16">
        <f>MAX(AR514+AR587,$D611)</f>
        <v/>
      </c>
      <c r="AS611" s="16">
        <f>MAX(AS514+AS587,$D611)</f>
        <v/>
      </c>
      <c r="AT611" s="16">
        <f>MAX(AT514+AT587,$D611)</f>
        <v/>
      </c>
      <c r="AU611" s="16">
        <f>MAX(AU514+AU587,$D611)</f>
        <v/>
      </c>
      <c r="AV611" s="16">
        <f>MAX(AV514+AV587,$D611)</f>
        <v/>
      </c>
      <c r="AW611" s="16">
        <f>MAX(AW514+AW587,$D611)</f>
        <v/>
      </c>
      <c r="AX611" s="16">
        <f>MAX(AX514+AX587,$D611)</f>
        <v/>
      </c>
      <c r="AY611" s="16">
        <f>MAX(AY514+AY587,$D611)</f>
        <v/>
      </c>
    </row>
    <row r="612" hidden="1" outlineLevel="1">
      <c r="A612" s="14" t="inlineStr">
        <is>
          <t>tic</t>
        </is>
      </c>
      <c r="B612" s="14" t="inlineStr">
        <is>
          <t>ore</t>
        </is>
      </c>
      <c r="C612" s="14" t="inlineStr">
        <is>
          <t>pow</t>
        </is>
      </c>
      <c r="D612" s="41">
        <f>INDEX(PParVal,MATCH("min_cost",PParKey,0))</f>
        <v/>
      </c>
      <c r="E612" s="36" t="n"/>
      <c r="F612" s="36" t="n"/>
      <c r="G612" s="36" t="n"/>
      <c r="H612" s="14">
        <f>INDEX(VarLab,MATCH($A612,VarKey,0))&amp;INDEX(MemLab,MATCH($C612&amp;"|"&amp;$B612,MemKey,0))</f>
        <v/>
      </c>
      <c r="I612" s="14">
        <f>INDEX(VarUnit,MATCH($A612,VarKey,0))</f>
        <v/>
      </c>
      <c r="J612" s="14">
        <f>INDEX(VarSrc,MATCH($A612,VarKey,0))</f>
        <v/>
      </c>
      <c r="K612" s="11">
        <f>CodePrefix&amp;$A612&amp;IF($C612="","","."&amp;$C612&amp;"."&amp;$B612)&amp;INDEX(VarEnd,MATCH($A612,VarKey,0))&amp;K$5</f>
        <v/>
      </c>
      <c r="L612" s="15">
        <f>MAX(L515+L588,$D612)</f>
        <v/>
      </c>
      <c r="M612" s="16">
        <f>MAX(M515+M588,$D612)</f>
        <v/>
      </c>
      <c r="N612" s="16">
        <f>MAX(N515+N588,$D612)</f>
        <v/>
      </c>
      <c r="O612" s="16">
        <f>MAX(O515+O588,$D612)</f>
        <v/>
      </c>
      <c r="P612" s="16">
        <f>MAX(P515+P588,$D612)</f>
        <v/>
      </c>
      <c r="Q612" s="16">
        <f>MAX(Q515+Q588,$D612)</f>
        <v/>
      </c>
      <c r="R612" s="16">
        <f>MAX(R515+R588,$D612)</f>
        <v/>
      </c>
      <c r="S612" s="16">
        <f>MAX(S515+S588,$D612)</f>
        <v/>
      </c>
      <c r="T612" s="16">
        <f>MAX(T515+T588,$D612)</f>
        <v/>
      </c>
      <c r="U612" s="16">
        <f>MAX(U515+U588,$D612)</f>
        <v/>
      </c>
      <c r="V612" s="16">
        <f>MAX(V515+V588,$D612)</f>
        <v/>
      </c>
      <c r="W612" s="16">
        <f>MAX(W515+W588,$D612)</f>
        <v/>
      </c>
      <c r="X612" s="16">
        <f>MAX(X515+X588,$D612)</f>
        <v/>
      </c>
      <c r="Y612" s="16">
        <f>MAX(Y515+Y588,$D612)</f>
        <v/>
      </c>
      <c r="Z612" s="16">
        <f>MAX(Z515+Z588,$D612)</f>
        <v/>
      </c>
      <c r="AA612" s="16">
        <f>MAX(AA515+AA588,$D612)</f>
        <v/>
      </c>
      <c r="AB612" s="16">
        <f>MAX(AB515+AB588,$D612)</f>
        <v/>
      </c>
      <c r="AC612" s="16">
        <f>MAX(AC515+AC588,$D612)</f>
        <v/>
      </c>
      <c r="AD612" s="16">
        <f>MAX(AD515+AD588,$D612)</f>
        <v/>
      </c>
      <c r="AF612" s="11">
        <f>CodePrefix&amp;$A612&amp;IF($C612="","","."&amp;$C612&amp;"."&amp;$B612)&amp;INDEX(VarEnd,MATCH($A612,VarKey,0))&amp;AF$5</f>
        <v/>
      </c>
      <c r="AG612" s="15">
        <f>MAX(AG515+AG588,$D612)</f>
        <v/>
      </c>
      <c r="AH612" s="16">
        <f>MAX(AH515+AH588,$D612)</f>
        <v/>
      </c>
      <c r="AI612" s="16">
        <f>MAX(AI515+AI588,$D612)</f>
        <v/>
      </c>
      <c r="AJ612" s="16">
        <f>MAX(AJ515+AJ588,$D612)</f>
        <v/>
      </c>
      <c r="AK612" s="16">
        <f>MAX(AK515+AK588,$D612)</f>
        <v/>
      </c>
      <c r="AL612" s="16">
        <f>MAX(AL515+AL588,$D612)</f>
        <v/>
      </c>
      <c r="AM612" s="16">
        <f>MAX(AM515+AM588,$D612)</f>
        <v/>
      </c>
      <c r="AN612" s="16">
        <f>MAX(AN515+AN588,$D612)</f>
        <v/>
      </c>
      <c r="AO612" s="16">
        <f>MAX(AO515+AO588,$D612)</f>
        <v/>
      </c>
      <c r="AP612" s="16">
        <f>MAX(AP515+AP588,$D612)</f>
        <v/>
      </c>
      <c r="AQ612" s="16">
        <f>MAX(AQ515+AQ588,$D612)</f>
        <v/>
      </c>
      <c r="AR612" s="16">
        <f>MAX(AR515+AR588,$D612)</f>
        <v/>
      </c>
      <c r="AS612" s="16">
        <f>MAX(AS515+AS588,$D612)</f>
        <v/>
      </c>
      <c r="AT612" s="16">
        <f>MAX(AT515+AT588,$D612)</f>
        <v/>
      </c>
      <c r="AU612" s="16">
        <f>MAX(AU515+AU588,$D612)</f>
        <v/>
      </c>
      <c r="AV612" s="16">
        <f>MAX(AV515+AV588,$D612)</f>
        <v/>
      </c>
      <c r="AW612" s="16">
        <f>MAX(AW515+AW588,$D612)</f>
        <v/>
      </c>
      <c r="AX612" s="16">
        <f>MAX(AX515+AX588,$D612)</f>
        <v/>
      </c>
      <c r="AY612" s="16">
        <f>MAX(AY515+AY588,$D612)</f>
        <v/>
      </c>
    </row>
    <row r="613" hidden="1" outlineLevel="1">
      <c r="A613" s="14" t="inlineStr">
        <is>
          <t>tic</t>
        </is>
      </c>
      <c r="B613" s="14" t="inlineStr">
        <is>
          <t>bio</t>
        </is>
      </c>
      <c r="C613" s="14" t="inlineStr">
        <is>
          <t>pow</t>
        </is>
      </c>
      <c r="D613" s="41">
        <f>INDEX(PParVal,MATCH("min_cost",PParKey,0))</f>
        <v/>
      </c>
      <c r="E613" s="36" t="n"/>
      <c r="F613" s="36" t="n"/>
      <c r="G613" s="36" t="n"/>
      <c r="H613" s="14">
        <f>INDEX(VarLab,MATCH($A613,VarKey,0))&amp;INDEX(MemLab,MATCH($C613&amp;"|"&amp;$B613,MemKey,0))</f>
        <v/>
      </c>
      <c r="I613" s="14">
        <f>INDEX(VarUnit,MATCH($A613,VarKey,0))</f>
        <v/>
      </c>
      <c r="J613" s="14">
        <f>INDEX(VarSrc,MATCH($A613,VarKey,0))</f>
        <v/>
      </c>
      <c r="K613" s="11">
        <f>CodePrefix&amp;$A613&amp;IF($C613="","","."&amp;$C613&amp;"."&amp;$B613)&amp;INDEX(VarEnd,MATCH($A613,VarKey,0))&amp;K$5</f>
        <v/>
      </c>
      <c r="L613" s="15">
        <f>MAX(L516+L589,$D613)</f>
        <v/>
      </c>
      <c r="M613" s="16">
        <f>MAX(M516+M589,$D613)</f>
        <v/>
      </c>
      <c r="N613" s="16">
        <f>MAX(N516+N589,$D613)</f>
        <v/>
      </c>
      <c r="O613" s="16">
        <f>MAX(O516+O589,$D613)</f>
        <v/>
      </c>
      <c r="P613" s="16">
        <f>MAX(P516+P589,$D613)</f>
        <v/>
      </c>
      <c r="Q613" s="16">
        <f>MAX(Q516+Q589,$D613)</f>
        <v/>
      </c>
      <c r="R613" s="16">
        <f>MAX(R516+R589,$D613)</f>
        <v/>
      </c>
      <c r="S613" s="16">
        <f>MAX(S516+S589,$D613)</f>
        <v/>
      </c>
      <c r="T613" s="16">
        <f>MAX(T516+T589,$D613)</f>
        <v/>
      </c>
      <c r="U613" s="16">
        <f>MAX(U516+U589,$D613)</f>
        <v/>
      </c>
      <c r="V613" s="16">
        <f>MAX(V516+V589,$D613)</f>
        <v/>
      </c>
      <c r="W613" s="16">
        <f>MAX(W516+W589,$D613)</f>
        <v/>
      </c>
      <c r="X613" s="16">
        <f>MAX(X516+X589,$D613)</f>
        <v/>
      </c>
      <c r="Y613" s="16">
        <f>MAX(Y516+Y589,$D613)</f>
        <v/>
      </c>
      <c r="Z613" s="16">
        <f>MAX(Z516+Z589,$D613)</f>
        <v/>
      </c>
      <c r="AA613" s="16">
        <f>MAX(AA516+AA589,$D613)</f>
        <v/>
      </c>
      <c r="AB613" s="16">
        <f>MAX(AB516+AB589,$D613)</f>
        <v/>
      </c>
      <c r="AC613" s="16">
        <f>MAX(AC516+AC589,$D613)</f>
        <v/>
      </c>
      <c r="AD613" s="16">
        <f>MAX(AD516+AD589,$D613)</f>
        <v/>
      </c>
      <c r="AF613" s="11">
        <f>CodePrefix&amp;$A613&amp;IF($C613="","","."&amp;$C613&amp;"."&amp;$B613)&amp;INDEX(VarEnd,MATCH($A613,VarKey,0))&amp;AF$5</f>
        <v/>
      </c>
      <c r="AG613" s="15">
        <f>MAX(AG516+AG589,$D613)</f>
        <v/>
      </c>
      <c r="AH613" s="16">
        <f>MAX(AH516+AH589,$D613)</f>
        <v/>
      </c>
      <c r="AI613" s="16">
        <f>MAX(AI516+AI589,$D613)</f>
        <v/>
      </c>
      <c r="AJ613" s="16">
        <f>MAX(AJ516+AJ589,$D613)</f>
        <v/>
      </c>
      <c r="AK613" s="16">
        <f>MAX(AK516+AK589,$D613)</f>
        <v/>
      </c>
      <c r="AL613" s="16">
        <f>MAX(AL516+AL589,$D613)</f>
        <v/>
      </c>
      <c r="AM613" s="16">
        <f>MAX(AM516+AM589,$D613)</f>
        <v/>
      </c>
      <c r="AN613" s="16">
        <f>MAX(AN516+AN589,$D613)</f>
        <v/>
      </c>
      <c r="AO613" s="16">
        <f>MAX(AO516+AO589,$D613)</f>
        <v/>
      </c>
      <c r="AP613" s="16">
        <f>MAX(AP516+AP589,$D613)</f>
        <v/>
      </c>
      <c r="AQ613" s="16">
        <f>MAX(AQ516+AQ589,$D613)</f>
        <v/>
      </c>
      <c r="AR613" s="16">
        <f>MAX(AR516+AR589,$D613)</f>
        <v/>
      </c>
      <c r="AS613" s="16">
        <f>MAX(AS516+AS589,$D613)</f>
        <v/>
      </c>
      <c r="AT613" s="16">
        <f>MAX(AT516+AT589,$D613)</f>
        <v/>
      </c>
      <c r="AU613" s="16">
        <f>MAX(AU516+AU589,$D613)</f>
        <v/>
      </c>
      <c r="AV613" s="16">
        <f>MAX(AV516+AV589,$D613)</f>
        <v/>
      </c>
      <c r="AW613" s="16">
        <f>MAX(AW516+AW589,$D613)</f>
        <v/>
      </c>
      <c r="AX613" s="16">
        <f>MAX(AX516+AX589,$D613)</f>
        <v/>
      </c>
      <c r="AY613" s="16">
        <f>MAX(AY516+AY589,$D613)</f>
        <v/>
      </c>
    </row>
    <row r="614" hidden="1" outlineLevel="1"/>
    <row r="615" hidden="1" outlineLevel="1">
      <c r="H615" s="20" t="inlineStr">
        <is>
          <t>G. End-user electricity prices (real $/kWh; supply cost lagged one year) and power revenues (USD million)</t>
        </is>
      </c>
    </row>
    <row r="616" hidden="1" outlineLevel="1">
      <c r="A616" s="14" t="inlineStr">
        <is>
          <t>cons</t>
        </is>
      </c>
      <c r="B616" s="14" t="inlineStr">
        <is>
          <t>ecy</t>
        </is>
      </c>
      <c r="C616" s="14" t="inlineStr">
        <is>
          <t>res</t>
        </is>
      </c>
      <c r="D616" s="41">
        <f>INDEX(Inputs_power!$D$19:$D$20,MATCH($C616,Inputs_power!$A$19:$A$20,0))</f>
        <v/>
      </c>
      <c r="E616" s="41">
        <f>INDEX(Inputs_power!$E$19:$E$20,MATCH($C616,Inputs_power!$A$19:$A$20,0))</f>
        <v/>
      </c>
      <c r="F616" s="41">
        <f>INDEX(PParVal,MATCH("ktoe_gwh",PParKey,0))</f>
        <v/>
      </c>
      <c r="G616" s="36" t="n"/>
      <c r="H616" s="14">
        <f>INDEX(VarLab,MATCH($A616,VarKey,0))&amp;INDEX(MemLab,MATCH($C616&amp;"|"&amp;$B616,MemKey,0))</f>
        <v/>
      </c>
      <c r="I616" s="14">
        <f>INDEX(VarUnit,MATCH($A616,VarKey,0))</f>
        <v/>
      </c>
      <c r="J616" s="14">
        <f>INDEX(VarSrc,MATCH($A616,VarKey,0))</f>
        <v/>
      </c>
      <c r="K616" s="11">
        <f>CodePrefix&amp;$A616&amp;IF($C616="","","."&amp;$C616&amp;"."&amp;$B616)&amp;INDEX(VarEnd,MATCH($A616,VarKey,0))&amp;K$5</f>
        <v/>
      </c>
      <c r="L616" s="42">
        <f>($D616*L$675+$E616*L$658)*$F616</f>
        <v/>
      </c>
      <c r="M616" s="43">
        <f>($D616*M$675+$E616*M$658)*$F616</f>
        <v/>
      </c>
      <c r="N616" s="43">
        <f>($D616*N$675+$E616*N$658)*$F616</f>
        <v/>
      </c>
      <c r="O616" s="43">
        <f>($D616*O$675+$E616*O$658)*$F616</f>
        <v/>
      </c>
      <c r="P616" s="43">
        <f>($D616*P$675+$E616*P$658)*$F616</f>
        <v/>
      </c>
      <c r="Q616" s="43">
        <f>($D616*Q$675+$E616*Q$658)*$F616</f>
        <v/>
      </c>
      <c r="R616" s="43">
        <f>($D616*R$675+$E616*R$658)*$F616</f>
        <v/>
      </c>
      <c r="S616" s="43">
        <f>($D616*S$675+$E616*S$658)*$F616</f>
        <v/>
      </c>
      <c r="T616" s="43">
        <f>($D616*T$675+$E616*T$658)*$F616</f>
        <v/>
      </c>
      <c r="U616" s="43">
        <f>($D616*U$675+$E616*U$658)*$F616</f>
        <v/>
      </c>
      <c r="V616" s="43">
        <f>($D616*V$675+$E616*V$658)*$F616</f>
        <v/>
      </c>
      <c r="W616" s="43">
        <f>($D616*W$675+$E616*W$658)*$F616</f>
        <v/>
      </c>
      <c r="X616" s="43">
        <f>($D616*X$675+$E616*X$658)*$F616</f>
        <v/>
      </c>
      <c r="Y616" s="43">
        <f>($D616*Y$675+$E616*Y$658)*$F616</f>
        <v/>
      </c>
      <c r="Z616" s="43">
        <f>($D616*Z$675+$E616*Z$658)*$F616</f>
        <v/>
      </c>
      <c r="AA616" s="43">
        <f>($D616*AA$675+$E616*AA$658)*$F616</f>
        <v/>
      </c>
      <c r="AB616" s="43">
        <f>($D616*AB$675+$E616*AB$658)*$F616</f>
        <v/>
      </c>
      <c r="AC616" s="43">
        <f>($D616*AC$675+$E616*AC$658)*$F616</f>
        <v/>
      </c>
      <c r="AD616" s="43">
        <f>($D616*AD$675+$E616*AD$658)*$F616</f>
        <v/>
      </c>
      <c r="AF616" s="11">
        <f>CodePrefix&amp;$A616&amp;IF($C616="","","."&amp;$C616&amp;"."&amp;$B616)&amp;INDEX(VarEnd,MATCH($A616,VarKey,0))&amp;AF$5</f>
        <v/>
      </c>
      <c r="AG616" s="42">
        <f>($D616*AG$675+$E616*AG$658)*$F616</f>
        <v/>
      </c>
      <c r="AH616" s="43">
        <f>($D616*AH$675+$E616*AH$658)*$F616</f>
        <v/>
      </c>
      <c r="AI616" s="43">
        <f>($D616*AI$675+$E616*AI$658)*$F616</f>
        <v/>
      </c>
      <c r="AJ616" s="43">
        <f>($D616*AJ$675+$E616*AJ$658)*$F616</f>
        <v/>
      </c>
      <c r="AK616" s="43">
        <f>($D616*AK$675+$E616*AK$658)*$F616</f>
        <v/>
      </c>
      <c r="AL616" s="43">
        <f>($D616*AL$675+$E616*AL$658)*$F616</f>
        <v/>
      </c>
      <c r="AM616" s="43">
        <f>($D616*AM$675+$E616*AM$658)*$F616</f>
        <v/>
      </c>
      <c r="AN616" s="43">
        <f>($D616*AN$675+$E616*AN$658)*$F616</f>
        <v/>
      </c>
      <c r="AO616" s="43">
        <f>($D616*AO$675+$E616*AO$658)*$F616</f>
        <v/>
      </c>
      <c r="AP616" s="43">
        <f>($D616*AP$675+$E616*AP$658)*$F616</f>
        <v/>
      </c>
      <c r="AQ616" s="43">
        <f>($D616*AQ$675+$E616*AQ$658)*$F616</f>
        <v/>
      </c>
      <c r="AR616" s="43">
        <f>($D616*AR$675+$E616*AR$658)*$F616</f>
        <v/>
      </c>
      <c r="AS616" s="43">
        <f>($D616*AS$675+$E616*AS$658)*$F616</f>
        <v/>
      </c>
      <c r="AT616" s="43">
        <f>($D616*AT$675+$E616*AT$658)*$F616</f>
        <v/>
      </c>
      <c r="AU616" s="43">
        <f>($D616*AU$675+$E616*AU$658)*$F616</f>
        <v/>
      </c>
      <c r="AV616" s="43">
        <f>($D616*AV$675+$E616*AV$658)*$F616</f>
        <v/>
      </c>
      <c r="AW616" s="43">
        <f>($D616*AW$675+$E616*AW$658)*$F616</f>
        <v/>
      </c>
      <c r="AX616" s="43">
        <f>($D616*AX$675+$E616*AX$658)*$F616</f>
        <v/>
      </c>
      <c r="AY616" s="43">
        <f>($D616*AY$675+$E616*AY$658)*$F616</f>
        <v/>
      </c>
    </row>
    <row r="617" hidden="1" outlineLevel="1">
      <c r="A617" s="14" t="inlineStr">
        <is>
          <t>cons</t>
        </is>
      </c>
      <c r="B617" s="14" t="inlineStr">
        <is>
          <t>ecy</t>
        </is>
      </c>
      <c r="C617" s="14" t="inlineStr">
        <is>
          <t>ind</t>
        </is>
      </c>
      <c r="D617" s="41">
        <f>INDEX(Inputs_power!$D$19:$D$20,MATCH($C617,Inputs_power!$A$19:$A$20,0))</f>
        <v/>
      </c>
      <c r="E617" s="41">
        <f>INDEX(Inputs_power!$E$19:$E$20,MATCH($C617,Inputs_power!$A$19:$A$20,0))</f>
        <v/>
      </c>
      <c r="F617" s="41">
        <f>INDEX(PParVal,MATCH("ktoe_gwh",PParKey,0))</f>
        <v/>
      </c>
      <c r="G617" s="36" t="n"/>
      <c r="H617" s="14">
        <f>INDEX(VarLab,MATCH($A617,VarKey,0))&amp;INDEX(MemLab,MATCH($C617&amp;"|"&amp;$B617,MemKey,0))</f>
        <v/>
      </c>
      <c r="I617" s="14">
        <f>INDEX(VarUnit,MATCH($A617,VarKey,0))</f>
        <v/>
      </c>
      <c r="J617" s="14">
        <f>INDEX(VarSrc,MATCH($A617,VarKey,0))</f>
        <v/>
      </c>
      <c r="K617" s="11">
        <f>CodePrefix&amp;$A617&amp;IF($C617="","","."&amp;$C617&amp;"."&amp;$B617)&amp;INDEX(VarEnd,MATCH($A617,VarKey,0))&amp;K$5</f>
        <v/>
      </c>
      <c r="L617" s="42">
        <f>($D617*L$675+$E617*L$658)*$F617</f>
        <v/>
      </c>
      <c r="M617" s="43">
        <f>($D617*M$675+$E617*M$658)*$F617</f>
        <v/>
      </c>
      <c r="N617" s="43">
        <f>($D617*N$675+$E617*N$658)*$F617</f>
        <v/>
      </c>
      <c r="O617" s="43">
        <f>($D617*O$675+$E617*O$658)*$F617</f>
        <v/>
      </c>
      <c r="P617" s="43">
        <f>($D617*P$675+$E617*P$658)*$F617</f>
        <v/>
      </c>
      <c r="Q617" s="43">
        <f>($D617*Q$675+$E617*Q$658)*$F617</f>
        <v/>
      </c>
      <c r="R617" s="43">
        <f>($D617*R$675+$E617*R$658)*$F617</f>
        <v/>
      </c>
      <c r="S617" s="43">
        <f>($D617*S$675+$E617*S$658)*$F617</f>
        <v/>
      </c>
      <c r="T617" s="43">
        <f>($D617*T$675+$E617*T$658)*$F617</f>
        <v/>
      </c>
      <c r="U617" s="43">
        <f>($D617*U$675+$E617*U$658)*$F617</f>
        <v/>
      </c>
      <c r="V617" s="43">
        <f>($D617*V$675+$E617*V$658)*$F617</f>
        <v/>
      </c>
      <c r="W617" s="43">
        <f>($D617*W$675+$E617*W$658)*$F617</f>
        <v/>
      </c>
      <c r="X617" s="43">
        <f>($D617*X$675+$E617*X$658)*$F617</f>
        <v/>
      </c>
      <c r="Y617" s="43">
        <f>($D617*Y$675+$E617*Y$658)*$F617</f>
        <v/>
      </c>
      <c r="Z617" s="43">
        <f>($D617*Z$675+$E617*Z$658)*$F617</f>
        <v/>
      </c>
      <c r="AA617" s="43">
        <f>($D617*AA$675+$E617*AA$658)*$F617</f>
        <v/>
      </c>
      <c r="AB617" s="43">
        <f>($D617*AB$675+$E617*AB$658)*$F617</f>
        <v/>
      </c>
      <c r="AC617" s="43">
        <f>($D617*AC$675+$E617*AC$658)*$F617</f>
        <v/>
      </c>
      <c r="AD617" s="43">
        <f>($D617*AD$675+$E617*AD$658)*$F617</f>
        <v/>
      </c>
      <c r="AF617" s="11">
        <f>CodePrefix&amp;$A617&amp;IF($C617="","","."&amp;$C617&amp;"."&amp;$B617)&amp;INDEX(VarEnd,MATCH($A617,VarKey,0))&amp;AF$5</f>
        <v/>
      </c>
      <c r="AG617" s="42">
        <f>($D617*AG$675+$E617*AG$658)*$F617</f>
        <v/>
      </c>
      <c r="AH617" s="43">
        <f>($D617*AH$675+$E617*AH$658)*$F617</f>
        <v/>
      </c>
      <c r="AI617" s="43">
        <f>($D617*AI$675+$E617*AI$658)*$F617</f>
        <v/>
      </c>
      <c r="AJ617" s="43">
        <f>($D617*AJ$675+$E617*AJ$658)*$F617</f>
        <v/>
      </c>
      <c r="AK617" s="43">
        <f>($D617*AK$675+$E617*AK$658)*$F617</f>
        <v/>
      </c>
      <c r="AL617" s="43">
        <f>($D617*AL$675+$E617*AL$658)*$F617</f>
        <v/>
      </c>
      <c r="AM617" s="43">
        <f>($D617*AM$675+$E617*AM$658)*$F617</f>
        <v/>
      </c>
      <c r="AN617" s="43">
        <f>($D617*AN$675+$E617*AN$658)*$F617</f>
        <v/>
      </c>
      <c r="AO617" s="43">
        <f>($D617*AO$675+$E617*AO$658)*$F617</f>
        <v/>
      </c>
      <c r="AP617" s="43">
        <f>($D617*AP$675+$E617*AP$658)*$F617</f>
        <v/>
      </c>
      <c r="AQ617" s="43">
        <f>($D617*AQ$675+$E617*AQ$658)*$F617</f>
        <v/>
      </c>
      <c r="AR617" s="43">
        <f>($D617*AR$675+$E617*AR$658)*$F617</f>
        <v/>
      </c>
      <c r="AS617" s="43">
        <f>($D617*AS$675+$E617*AS$658)*$F617</f>
        <v/>
      </c>
      <c r="AT617" s="43">
        <f>($D617*AT$675+$E617*AT$658)*$F617</f>
        <v/>
      </c>
      <c r="AU617" s="43">
        <f>($D617*AU$675+$E617*AU$658)*$F617</f>
        <v/>
      </c>
      <c r="AV617" s="43">
        <f>($D617*AV$675+$E617*AV$658)*$F617</f>
        <v/>
      </c>
      <c r="AW617" s="43">
        <f>($D617*AW$675+$E617*AW$658)*$F617</f>
        <v/>
      </c>
      <c r="AX617" s="43">
        <f>($D617*AX$675+$E617*AX$658)*$F617</f>
        <v/>
      </c>
      <c r="AY617" s="43">
        <f>($D617*AY$675+$E617*AY$658)*$F617</f>
        <v/>
      </c>
    </row>
    <row r="618" hidden="1" outlineLevel="1"/>
    <row r="619" hidden="1" outlineLevel="1">
      <c r="A619" s="14" t="inlineStr">
        <is>
          <t>sc</t>
        </is>
      </c>
      <c r="B619" s="14" t="inlineStr">
        <is>
          <t>ecy</t>
        </is>
      </c>
      <c r="C619" s="14" t="inlineStr">
        <is>
          <t>res</t>
        </is>
      </c>
      <c r="D619" s="41">
        <f>INDEX(Inputs_power!$F$19:$F$20,MATCH($C619,Inputs_power!$A$19:$A$20,0))</f>
        <v/>
      </c>
      <c r="E619" s="36" t="n"/>
      <c r="F619" s="36" t="n"/>
      <c r="G619" s="36" t="n"/>
      <c r="H619" s="14">
        <f>INDEX(VarLab,MATCH($A619,VarKey,0))&amp;INDEX(MemLab,MATCH($C619&amp;"|"&amp;$B619,MemKey,0))</f>
        <v/>
      </c>
      <c r="I619" s="14">
        <f>INDEX(VarUnit,MATCH($A619,VarKey,0))</f>
        <v/>
      </c>
      <c r="J619" s="14">
        <f>INDEX(VarSrc,MATCH($A619,VarKey,0))</f>
        <v/>
      </c>
      <c r="K619" s="11">
        <f>CodePrefix&amp;$A619&amp;IF($C619="","","."&amp;$C619&amp;"."&amp;$B619)&amp;INDEX(VarEnd,MATCH($A619,VarKey,0))&amp;K$5</f>
        <v/>
      </c>
      <c r="L619" s="15">
        <f>L$602+$D619</f>
        <v/>
      </c>
      <c r="M619" s="16">
        <f>L$602+$D619</f>
        <v/>
      </c>
      <c r="N619" s="16">
        <f>M$602+$D619</f>
        <v/>
      </c>
      <c r="O619" s="16">
        <f>N$602+$D619</f>
        <v/>
      </c>
      <c r="P619" s="16">
        <f>O$602+$D619</f>
        <v/>
      </c>
      <c r="Q619" s="16">
        <f>P$602+$D619</f>
        <v/>
      </c>
      <c r="R619" s="16">
        <f>Q$602+$D619</f>
        <v/>
      </c>
      <c r="S619" s="16">
        <f>R$602+$D619</f>
        <v/>
      </c>
      <c r="T619" s="16">
        <f>S$602+$D619</f>
        <v/>
      </c>
      <c r="U619" s="16">
        <f>T$602+$D619</f>
        <v/>
      </c>
      <c r="V619" s="16">
        <f>U$602+$D619</f>
        <v/>
      </c>
      <c r="W619" s="16">
        <f>V$602+$D619</f>
        <v/>
      </c>
      <c r="X619" s="16">
        <f>W$602+$D619</f>
        <v/>
      </c>
      <c r="Y619" s="16">
        <f>X$602+$D619</f>
        <v/>
      </c>
      <c r="Z619" s="16">
        <f>Y$602+$D619</f>
        <v/>
      </c>
      <c r="AA619" s="16">
        <f>Z$602+$D619</f>
        <v/>
      </c>
      <c r="AB619" s="16">
        <f>AA$602+$D619</f>
        <v/>
      </c>
      <c r="AC619" s="16">
        <f>AB$602+$D619</f>
        <v/>
      </c>
      <c r="AD619" s="16">
        <f>AC$602+$D619</f>
        <v/>
      </c>
      <c r="AF619" s="11">
        <f>CodePrefix&amp;$A619&amp;IF($C619="","","."&amp;$C619&amp;"."&amp;$B619)&amp;INDEX(VarEnd,MATCH($A619,VarKey,0))&amp;AF$5</f>
        <v/>
      </c>
      <c r="AG619" s="15">
        <f>AG$602+$D619</f>
        <v/>
      </c>
      <c r="AH619" s="16">
        <f>AG$602+$D619</f>
        <v/>
      </c>
      <c r="AI619" s="16">
        <f>AH$602+$D619</f>
        <v/>
      </c>
      <c r="AJ619" s="16">
        <f>AI$602+$D619</f>
        <v/>
      </c>
      <c r="AK619" s="16">
        <f>AJ$602+$D619</f>
        <v/>
      </c>
      <c r="AL619" s="16">
        <f>AK$602+$D619</f>
        <v/>
      </c>
      <c r="AM619" s="16">
        <f>AL$602+$D619</f>
        <v/>
      </c>
      <c r="AN619" s="16">
        <f>AM$602+$D619</f>
        <v/>
      </c>
      <c r="AO619" s="16">
        <f>AN$602+$D619</f>
        <v/>
      </c>
      <c r="AP619" s="16">
        <f>AO$602+$D619</f>
        <v/>
      </c>
      <c r="AQ619" s="16">
        <f>AP$602+$D619</f>
        <v/>
      </c>
      <c r="AR619" s="16">
        <f>AQ$602+$D619</f>
        <v/>
      </c>
      <c r="AS619" s="16">
        <f>AR$602+$D619</f>
        <v/>
      </c>
      <c r="AT619" s="16">
        <f>AS$602+$D619</f>
        <v/>
      </c>
      <c r="AU619" s="16">
        <f>AT$602+$D619</f>
        <v/>
      </c>
      <c r="AV619" s="16">
        <f>AU$602+$D619</f>
        <v/>
      </c>
      <c r="AW619" s="16">
        <f>AV$602+$D619</f>
        <v/>
      </c>
      <c r="AX619" s="16">
        <f>AW$602+$D619</f>
        <v/>
      </c>
      <c r="AY619" s="16">
        <f>AX$602+$D619</f>
        <v/>
      </c>
    </row>
    <row r="620" hidden="1" outlineLevel="1">
      <c r="A620" s="14" t="inlineStr">
        <is>
          <t>sc</t>
        </is>
      </c>
      <c r="B620" s="14" t="inlineStr">
        <is>
          <t>ecy</t>
        </is>
      </c>
      <c r="C620" s="14" t="inlineStr">
        <is>
          <t>ind</t>
        </is>
      </c>
      <c r="D620" s="41">
        <f>INDEX(Inputs_power!$F$19:$F$20,MATCH($C620,Inputs_power!$A$19:$A$20,0))</f>
        <v/>
      </c>
      <c r="E620" s="36" t="n"/>
      <c r="F620" s="36" t="n"/>
      <c r="G620" s="36" t="n"/>
      <c r="H620" s="14">
        <f>INDEX(VarLab,MATCH($A620,VarKey,0))&amp;INDEX(MemLab,MATCH($C620&amp;"|"&amp;$B620,MemKey,0))</f>
        <v/>
      </c>
      <c r="I620" s="14">
        <f>INDEX(VarUnit,MATCH($A620,VarKey,0))</f>
        <v/>
      </c>
      <c r="J620" s="14">
        <f>INDEX(VarSrc,MATCH($A620,VarKey,0))</f>
        <v/>
      </c>
      <c r="K620" s="11">
        <f>CodePrefix&amp;$A620&amp;IF($C620="","","."&amp;$C620&amp;"."&amp;$B620)&amp;INDEX(VarEnd,MATCH($A620,VarKey,0))&amp;K$5</f>
        <v/>
      </c>
      <c r="L620" s="15">
        <f>L$602+$D620</f>
        <v/>
      </c>
      <c r="M620" s="16">
        <f>L$602+$D620</f>
        <v/>
      </c>
      <c r="N620" s="16">
        <f>M$602+$D620</f>
        <v/>
      </c>
      <c r="O620" s="16">
        <f>N$602+$D620</f>
        <v/>
      </c>
      <c r="P620" s="16">
        <f>O$602+$D620</f>
        <v/>
      </c>
      <c r="Q620" s="16">
        <f>P$602+$D620</f>
        <v/>
      </c>
      <c r="R620" s="16">
        <f>Q$602+$D620</f>
        <v/>
      </c>
      <c r="S620" s="16">
        <f>R$602+$D620</f>
        <v/>
      </c>
      <c r="T620" s="16">
        <f>S$602+$D620</f>
        <v/>
      </c>
      <c r="U620" s="16">
        <f>T$602+$D620</f>
        <v/>
      </c>
      <c r="V620" s="16">
        <f>U$602+$D620</f>
        <v/>
      </c>
      <c r="W620" s="16">
        <f>V$602+$D620</f>
        <v/>
      </c>
      <c r="X620" s="16">
        <f>W$602+$D620</f>
        <v/>
      </c>
      <c r="Y620" s="16">
        <f>X$602+$D620</f>
        <v/>
      </c>
      <c r="Z620" s="16">
        <f>Y$602+$D620</f>
        <v/>
      </c>
      <c r="AA620" s="16">
        <f>Z$602+$D620</f>
        <v/>
      </c>
      <c r="AB620" s="16">
        <f>AA$602+$D620</f>
        <v/>
      </c>
      <c r="AC620" s="16">
        <f>AB$602+$D620</f>
        <v/>
      </c>
      <c r="AD620" s="16">
        <f>AC$602+$D620</f>
        <v/>
      </c>
      <c r="AF620" s="11">
        <f>CodePrefix&amp;$A620&amp;IF($C620="","","."&amp;$C620&amp;"."&amp;$B620)&amp;INDEX(VarEnd,MATCH($A620,VarKey,0))&amp;AF$5</f>
        <v/>
      </c>
      <c r="AG620" s="15">
        <f>AG$602+$D620</f>
        <v/>
      </c>
      <c r="AH620" s="16">
        <f>AG$602+$D620</f>
        <v/>
      </c>
      <c r="AI620" s="16">
        <f>AH$602+$D620</f>
        <v/>
      </c>
      <c r="AJ620" s="16">
        <f>AI$602+$D620</f>
        <v/>
      </c>
      <c r="AK620" s="16">
        <f>AJ$602+$D620</f>
        <v/>
      </c>
      <c r="AL620" s="16">
        <f>AK$602+$D620</f>
        <v/>
      </c>
      <c r="AM620" s="16">
        <f>AL$602+$D620</f>
        <v/>
      </c>
      <c r="AN620" s="16">
        <f>AM$602+$D620</f>
        <v/>
      </c>
      <c r="AO620" s="16">
        <f>AN$602+$D620</f>
        <v/>
      </c>
      <c r="AP620" s="16">
        <f>AO$602+$D620</f>
        <v/>
      </c>
      <c r="AQ620" s="16">
        <f>AP$602+$D620</f>
        <v/>
      </c>
      <c r="AR620" s="16">
        <f>AQ$602+$D620</f>
        <v/>
      </c>
      <c r="AS620" s="16">
        <f>AR$602+$D620</f>
        <v/>
      </c>
      <c r="AT620" s="16">
        <f>AS$602+$D620</f>
        <v/>
      </c>
      <c r="AU620" s="16">
        <f>AT$602+$D620</f>
        <v/>
      </c>
      <c r="AV620" s="16">
        <f>AU$602+$D620</f>
        <v/>
      </c>
      <c r="AW620" s="16">
        <f>AV$602+$D620</f>
        <v/>
      </c>
      <c r="AX620" s="16">
        <f>AW$602+$D620</f>
        <v/>
      </c>
      <c r="AY620" s="16">
        <f>AX$602+$D620</f>
        <v/>
      </c>
    </row>
    <row r="621" hidden="1" outlineLevel="1"/>
    <row r="622" hidden="1" outlineLevel="1">
      <c r="A622" s="14" t="inlineStr">
        <is>
          <t>rppre</t>
        </is>
      </c>
      <c r="B622" s="14" t="inlineStr">
        <is>
          <t>ecy</t>
        </is>
      </c>
      <c r="C622" s="14" t="inlineStr">
        <is>
          <t>res</t>
        </is>
      </c>
      <c r="D622" s="41">
        <f>INDEX(Inputs_power!$G$19:$G$20,MATCH($C622,Inputs_power!$A$19:$A$20,0))</f>
        <v/>
      </c>
      <c r="E622" s="41">
        <f>INDEX(Inputs_power!$C$19:$C$20,MATCH($C622,Inputs_power!$A$19:$A$20,0))</f>
        <v/>
      </c>
      <c r="F622" s="41">
        <f>INDEX(Inputs_power!$H$19:$H$20,MATCH($C622,Inputs_power!$A$19:$A$20,0))</f>
        <v/>
      </c>
      <c r="G622" s="36" t="n"/>
      <c r="H622" s="14">
        <f>INDEX(VarLab,MATCH($A622,VarKey,0))&amp;INDEX(MemLab,MATCH($C622&amp;"|"&amp;$B622,MemKey,0))</f>
        <v/>
      </c>
      <c r="I622" s="14">
        <f>INDEX(VarUnit,MATCH($A622,VarKey,0))</f>
        <v/>
      </c>
      <c r="J622" s="14">
        <f>INDEX(VarSrc,MATCH($A622,VarKey,0))</f>
        <v/>
      </c>
      <c r="K622" s="11">
        <f>CodePrefix&amp;$A622&amp;IF($C622="","","."&amp;$C622&amp;"."&amp;$B622)&amp;INDEX(VarEnd,MATCH($A622,VarKey,0))&amp;K$5</f>
        <v/>
      </c>
      <c r="L622" s="15">
        <f>INDEX(Inputs_power!$J$19:$M$20,$E622,MATCH(L$4,Inputs_power!$J$18:$M$18,0))</f>
        <v/>
      </c>
      <c r="M622" s="49">
        <f>INDEX(Inputs_power!$J$19:$M$20,$E622,MATCH(M$4,Inputs_power!$J$18:$M$18,0))</f>
        <v/>
      </c>
      <c r="N622" s="49">
        <f>INDEX(Inputs_power!$J$19:$M$20,$E622,MATCH(N$4,Inputs_power!$J$18:$M$18,0))</f>
        <v/>
      </c>
      <c r="O622" s="16">
        <f>N622+$D622*(O619-N619)*(1+$F622)</f>
        <v/>
      </c>
      <c r="P622" s="16">
        <f>O622+$D622*(P619-O619)*(1+$F622)</f>
        <v/>
      </c>
      <c r="Q622" s="16">
        <f>P622+$D622*(Q619-P619)*(1+$F622)</f>
        <v/>
      </c>
      <c r="R622" s="16">
        <f>Q622+$D622*(R619-Q619)*(1+$F622)</f>
        <v/>
      </c>
      <c r="S622" s="16">
        <f>R622+$D622*(S619-R619)*(1+$F622)</f>
        <v/>
      </c>
      <c r="T622" s="16">
        <f>S622+$D622*(T619-S619)*(1+$F622)</f>
        <v/>
      </c>
      <c r="U622" s="16">
        <f>T622+$D622*(U619-T619)*(1+$F622)</f>
        <v/>
      </c>
      <c r="V622" s="16">
        <f>U622+$D622*(V619-U619)*(1+$F622)</f>
        <v/>
      </c>
      <c r="W622" s="16">
        <f>V622+$D622*(W619-V619)*(1+$F622)</f>
        <v/>
      </c>
      <c r="X622" s="16">
        <f>W622+$D622*(X619-W619)*(1+$F622)</f>
        <v/>
      </c>
      <c r="Y622" s="16">
        <f>X622+$D622*(Y619-X619)*(1+$F622)</f>
        <v/>
      </c>
      <c r="Z622" s="16">
        <f>Y622+$D622*(Z619-Y619)*(1+$F622)</f>
        <v/>
      </c>
      <c r="AA622" s="16">
        <f>Z622+$D622*(AA619-Z619)*(1+$F622)</f>
        <v/>
      </c>
      <c r="AB622" s="16">
        <f>AA622+$D622*(AB619-AA619)*(1+$F622)</f>
        <v/>
      </c>
      <c r="AC622" s="16">
        <f>AB622+$D622*(AC619-AB619)*(1+$F622)</f>
        <v/>
      </c>
      <c r="AD622" s="16">
        <f>AC622+$D622*(AD619-AC619)*(1+$F622)</f>
        <v/>
      </c>
      <c r="AF622" s="11">
        <f>CodePrefix&amp;$A622&amp;IF($C622="","","."&amp;$C622&amp;"."&amp;$B622)&amp;INDEX(VarEnd,MATCH($A622,VarKey,0))&amp;AF$5</f>
        <v/>
      </c>
      <c r="AG622" s="15">
        <f>INDEX(Inputs_power!$J$19:$M$20,$E622,MATCH(AG$4,Inputs_power!$J$18:$M$18,0))</f>
        <v/>
      </c>
      <c r="AH622" s="49">
        <f>INDEX(Inputs_power!$J$19:$M$20,$E622,MATCH(AH$4,Inputs_power!$J$18:$M$18,0))</f>
        <v/>
      </c>
      <c r="AI622" s="49">
        <f>INDEX(Inputs_power!$J$19:$M$20,$E622,MATCH(AI$4,Inputs_power!$J$18:$M$18,0))</f>
        <v/>
      </c>
      <c r="AJ622" s="16">
        <f>AI622+$D622*(AJ619-AI619)*(1+$F622)</f>
        <v/>
      </c>
      <c r="AK622" s="16">
        <f>AJ622+$D622*(AK619-AJ619)*(1+$F622)</f>
        <v/>
      </c>
      <c r="AL622" s="16">
        <f>AK622+$D622*(AL619-AK619)*(1+$F622)</f>
        <v/>
      </c>
      <c r="AM622" s="16">
        <f>AL622+$D622*(AM619-AL619)*(1+$F622)</f>
        <v/>
      </c>
      <c r="AN622" s="16">
        <f>AM622+$D622*(AN619-AM619)*(1+$F622)</f>
        <v/>
      </c>
      <c r="AO622" s="16">
        <f>AN622+$D622*(AO619-AN619)*(1+$F622)</f>
        <v/>
      </c>
      <c r="AP622" s="16">
        <f>AO622+$D622*(AP619-AO619)*(1+$F622)</f>
        <v/>
      </c>
      <c r="AQ622" s="16">
        <f>AP622+$D622*(AQ619-AP619)*(1+$F622)</f>
        <v/>
      </c>
      <c r="AR622" s="16">
        <f>AQ622+$D622*(AR619-AQ619)*(1+$F622)</f>
        <v/>
      </c>
      <c r="AS622" s="16">
        <f>AR622+$D622*(AS619-AR619)*(1+$F622)</f>
        <v/>
      </c>
      <c r="AT622" s="16">
        <f>AS622+$D622*(AT619-AS619)*(1+$F622)</f>
        <v/>
      </c>
      <c r="AU622" s="16">
        <f>AT622+$D622*(AU619-AT619)*(1+$F622)</f>
        <v/>
      </c>
      <c r="AV622" s="16">
        <f>AU622+$D622*(AV619-AU619)*(1+$F622)</f>
        <v/>
      </c>
      <c r="AW622" s="16">
        <f>AV622+$D622*(AW619-AV619)*(1+$F622)</f>
        <v/>
      </c>
      <c r="AX622" s="16">
        <f>AW622+$D622*(AX619-AW619)*(1+$F622)</f>
        <v/>
      </c>
      <c r="AY622" s="16">
        <f>AX622+$D622*(AY619-AX619)*(1+$F622)</f>
        <v/>
      </c>
    </row>
    <row r="623" hidden="1" outlineLevel="1">
      <c r="A623" s="14" t="inlineStr">
        <is>
          <t>rppre</t>
        </is>
      </c>
      <c r="B623" s="14" t="inlineStr">
        <is>
          <t>ecy</t>
        </is>
      </c>
      <c r="C623" s="14" t="inlineStr">
        <is>
          <t>ind</t>
        </is>
      </c>
      <c r="D623" s="41">
        <f>INDEX(Inputs_power!$G$19:$G$20,MATCH($C623,Inputs_power!$A$19:$A$20,0))</f>
        <v/>
      </c>
      <c r="E623" s="41">
        <f>INDEX(Inputs_power!$C$19:$C$20,MATCH($C623,Inputs_power!$A$19:$A$20,0))</f>
        <v/>
      </c>
      <c r="F623" s="41">
        <f>INDEX(Inputs_power!$H$19:$H$20,MATCH($C623,Inputs_power!$A$19:$A$20,0))</f>
        <v/>
      </c>
      <c r="G623" s="36" t="n"/>
      <c r="H623" s="14">
        <f>INDEX(VarLab,MATCH($A623,VarKey,0))&amp;INDEX(MemLab,MATCH($C623&amp;"|"&amp;$B623,MemKey,0))</f>
        <v/>
      </c>
      <c r="I623" s="14">
        <f>INDEX(VarUnit,MATCH($A623,VarKey,0))</f>
        <v/>
      </c>
      <c r="J623" s="14">
        <f>INDEX(VarSrc,MATCH($A623,VarKey,0))</f>
        <v/>
      </c>
      <c r="K623" s="11">
        <f>CodePrefix&amp;$A623&amp;IF($C623="","","."&amp;$C623&amp;"."&amp;$B623)&amp;INDEX(VarEnd,MATCH($A623,VarKey,0))&amp;K$5</f>
        <v/>
      </c>
      <c r="L623" s="15">
        <f>INDEX(Inputs_power!$J$19:$M$20,$E623,MATCH(L$4,Inputs_power!$J$18:$M$18,0))</f>
        <v/>
      </c>
      <c r="M623" s="49">
        <f>INDEX(Inputs_power!$J$19:$M$20,$E623,MATCH(M$4,Inputs_power!$J$18:$M$18,0))</f>
        <v/>
      </c>
      <c r="N623" s="49">
        <f>INDEX(Inputs_power!$J$19:$M$20,$E623,MATCH(N$4,Inputs_power!$J$18:$M$18,0))</f>
        <v/>
      </c>
      <c r="O623" s="16">
        <f>N623+$D623*(O620-N620)*(1+$F623)</f>
        <v/>
      </c>
      <c r="P623" s="16">
        <f>O623+$D623*(P620-O620)*(1+$F623)</f>
        <v/>
      </c>
      <c r="Q623" s="16">
        <f>P623+$D623*(Q620-P620)*(1+$F623)</f>
        <v/>
      </c>
      <c r="R623" s="16">
        <f>Q623+$D623*(R620-Q620)*(1+$F623)</f>
        <v/>
      </c>
      <c r="S623" s="16">
        <f>R623+$D623*(S620-R620)*(1+$F623)</f>
        <v/>
      </c>
      <c r="T623" s="16">
        <f>S623+$D623*(T620-S620)*(1+$F623)</f>
        <v/>
      </c>
      <c r="U623" s="16">
        <f>T623+$D623*(U620-T620)*(1+$F623)</f>
        <v/>
      </c>
      <c r="V623" s="16">
        <f>U623+$D623*(V620-U620)*(1+$F623)</f>
        <v/>
      </c>
      <c r="W623" s="16">
        <f>V623+$D623*(W620-V620)*(1+$F623)</f>
        <v/>
      </c>
      <c r="X623" s="16">
        <f>W623+$D623*(X620-W620)*(1+$F623)</f>
        <v/>
      </c>
      <c r="Y623" s="16">
        <f>X623+$D623*(Y620-X620)*(1+$F623)</f>
        <v/>
      </c>
      <c r="Z623" s="16">
        <f>Y623+$D623*(Z620-Y620)*(1+$F623)</f>
        <v/>
      </c>
      <c r="AA623" s="16">
        <f>Z623+$D623*(AA620-Z620)*(1+$F623)</f>
        <v/>
      </c>
      <c r="AB623" s="16">
        <f>AA623+$D623*(AB620-AA620)*(1+$F623)</f>
        <v/>
      </c>
      <c r="AC623" s="16">
        <f>AB623+$D623*(AC620-AB620)*(1+$F623)</f>
        <v/>
      </c>
      <c r="AD623" s="16">
        <f>AC623+$D623*(AD620-AC620)*(1+$F623)</f>
        <v/>
      </c>
      <c r="AF623" s="11">
        <f>CodePrefix&amp;$A623&amp;IF($C623="","","."&amp;$C623&amp;"."&amp;$B623)&amp;INDEX(VarEnd,MATCH($A623,VarKey,0))&amp;AF$5</f>
        <v/>
      </c>
      <c r="AG623" s="15">
        <f>INDEX(Inputs_power!$J$19:$M$20,$E623,MATCH(AG$4,Inputs_power!$J$18:$M$18,0))</f>
        <v/>
      </c>
      <c r="AH623" s="49">
        <f>INDEX(Inputs_power!$J$19:$M$20,$E623,MATCH(AH$4,Inputs_power!$J$18:$M$18,0))</f>
        <v/>
      </c>
      <c r="AI623" s="49">
        <f>INDEX(Inputs_power!$J$19:$M$20,$E623,MATCH(AI$4,Inputs_power!$J$18:$M$18,0))</f>
        <v/>
      </c>
      <c r="AJ623" s="16">
        <f>AI623+$D623*(AJ620-AI620)*(1+$F623)</f>
        <v/>
      </c>
      <c r="AK623" s="16">
        <f>AJ623+$D623*(AK620-AJ620)*(1+$F623)</f>
        <v/>
      </c>
      <c r="AL623" s="16">
        <f>AK623+$D623*(AL620-AK620)*(1+$F623)</f>
        <v/>
      </c>
      <c r="AM623" s="16">
        <f>AL623+$D623*(AM620-AL620)*(1+$F623)</f>
        <v/>
      </c>
      <c r="AN623" s="16">
        <f>AM623+$D623*(AN620-AM620)*(1+$F623)</f>
        <v/>
      </c>
      <c r="AO623" s="16">
        <f>AN623+$D623*(AO620-AN620)*(1+$F623)</f>
        <v/>
      </c>
      <c r="AP623" s="16">
        <f>AO623+$D623*(AP620-AO620)*(1+$F623)</f>
        <v/>
      </c>
      <c r="AQ623" s="16">
        <f>AP623+$D623*(AQ620-AP620)*(1+$F623)</f>
        <v/>
      </c>
      <c r="AR623" s="16">
        <f>AQ623+$D623*(AR620-AQ620)*(1+$F623)</f>
        <v/>
      </c>
      <c r="AS623" s="16">
        <f>AR623+$D623*(AS620-AR620)*(1+$F623)</f>
        <v/>
      </c>
      <c r="AT623" s="16">
        <f>AS623+$D623*(AT620-AS620)*(1+$F623)</f>
        <v/>
      </c>
      <c r="AU623" s="16">
        <f>AT623+$D623*(AU620-AT620)*(1+$F623)</f>
        <v/>
      </c>
      <c r="AV623" s="16">
        <f>AU623+$D623*(AV620-AU620)*(1+$F623)</f>
        <v/>
      </c>
      <c r="AW623" s="16">
        <f>AV623+$D623*(AW620-AV620)*(1+$F623)</f>
        <v/>
      </c>
      <c r="AX623" s="16">
        <f>AW623+$D623*(AX620-AW620)*(1+$F623)</f>
        <v/>
      </c>
      <c r="AY623" s="16">
        <f>AX623+$D623*(AY620-AX620)*(1+$F623)</f>
        <v/>
      </c>
    </row>
    <row r="624" hidden="1" outlineLevel="1"/>
    <row r="625" collapsed="1">
      <c r="A625" s="1" t="inlineStr">
        <is>
          <t>rp</t>
        </is>
      </c>
      <c r="B625" s="1" t="inlineStr">
        <is>
          <t>ecy</t>
        </is>
      </c>
      <c r="C625" s="1" t="inlineStr">
        <is>
          <t>res</t>
        </is>
      </c>
      <c r="D625" s="41">
        <f>INDEX(Inputs_power!$G$19:$G$20,MATCH($C625,Inputs_power!$A$19:$A$20,0))</f>
        <v/>
      </c>
      <c r="E625" s="41">
        <f>INDEX(Inputs_power!$H$19:$H$20,MATCH($C625,Inputs_power!$A$19:$A$20,0))</f>
        <v/>
      </c>
      <c r="F625" s="36" t="n"/>
      <c r="G625" s="36" t="n"/>
      <c r="H625" s="1">
        <f>INDEX(VarLab,MATCH($A625,VarKey,0))&amp;INDEX(MemLab,MATCH($C625&amp;"|"&amp;$B625,MemKey,0))</f>
        <v/>
      </c>
      <c r="I625" s="1">
        <f>INDEX(VarUnit,MATCH($A625,VarKey,0))</f>
        <v/>
      </c>
      <c r="J625" s="1">
        <f>INDEX(VarSrc,MATCH($A625,VarKey,0))</f>
        <v/>
      </c>
      <c r="K625" s="17">
        <f>CodePrefix&amp;$A625&amp;IF($C625="","","."&amp;$C625&amp;"."&amp;$B625)&amp;INDEX(VarEnd,MATCH($A625,VarKey,0))&amp;K$5</f>
        <v/>
      </c>
      <c r="L625" s="47">
        <f>L622+L$603*$D625*(1+$E625)</f>
        <v/>
      </c>
      <c r="M625" s="48">
        <f>M622+M$603*$D625*(1+$E625)</f>
        <v/>
      </c>
      <c r="N625" s="48">
        <f>N622+N$603*$D625*(1+$E625)</f>
        <v/>
      </c>
      <c r="O625" s="48">
        <f>O622+O$603*$D625*(1+$E625)</f>
        <v/>
      </c>
      <c r="P625" s="48">
        <f>P622+P$603*$D625*(1+$E625)</f>
        <v/>
      </c>
      <c r="Q625" s="48">
        <f>Q622+Q$603*$D625*(1+$E625)</f>
        <v/>
      </c>
      <c r="R625" s="48">
        <f>R622+R$603*$D625*(1+$E625)</f>
        <v/>
      </c>
      <c r="S625" s="48">
        <f>S622+S$603*$D625*(1+$E625)</f>
        <v/>
      </c>
      <c r="T625" s="48">
        <f>T622+T$603*$D625*(1+$E625)</f>
        <v/>
      </c>
      <c r="U625" s="48">
        <f>U622+U$603*$D625*(1+$E625)</f>
        <v/>
      </c>
      <c r="V625" s="48">
        <f>V622+V$603*$D625*(1+$E625)</f>
        <v/>
      </c>
      <c r="W625" s="48">
        <f>W622+W$603*$D625*(1+$E625)</f>
        <v/>
      </c>
      <c r="X625" s="48">
        <f>X622+X$603*$D625*(1+$E625)</f>
        <v/>
      </c>
      <c r="Y625" s="48">
        <f>Y622+Y$603*$D625*(1+$E625)</f>
        <v/>
      </c>
      <c r="Z625" s="48">
        <f>Z622+Z$603*$D625*(1+$E625)</f>
        <v/>
      </c>
      <c r="AA625" s="48">
        <f>AA622+AA$603*$D625*(1+$E625)</f>
        <v/>
      </c>
      <c r="AB625" s="48">
        <f>AB622+AB$603*$D625*(1+$E625)</f>
        <v/>
      </c>
      <c r="AC625" s="48">
        <f>AC622+AC$603*$D625*(1+$E625)</f>
        <v/>
      </c>
      <c r="AD625" s="48">
        <f>AD622+AD$603*$D625*(1+$E625)</f>
        <v/>
      </c>
      <c r="AF625" s="17">
        <f>CodePrefix&amp;$A625&amp;IF($C625="","","."&amp;$C625&amp;"."&amp;$B625)&amp;INDEX(VarEnd,MATCH($A625,VarKey,0))&amp;AF$5</f>
        <v/>
      </c>
      <c r="AG625" s="47">
        <f>AG622+AG$603*$D625*(1+$E625)</f>
        <v/>
      </c>
      <c r="AH625" s="48">
        <f>AH622+AH$603*$D625*(1+$E625)</f>
        <v/>
      </c>
      <c r="AI625" s="48">
        <f>AI622+AI$603*$D625*(1+$E625)</f>
        <v/>
      </c>
      <c r="AJ625" s="48">
        <f>AJ622+AJ$603*$D625*(1+$E625)</f>
        <v/>
      </c>
      <c r="AK625" s="48">
        <f>AK622+AK$603*$D625*(1+$E625)</f>
        <v/>
      </c>
      <c r="AL625" s="48">
        <f>AL622+AL$603*$D625*(1+$E625)</f>
        <v/>
      </c>
      <c r="AM625" s="48">
        <f>AM622+AM$603*$D625*(1+$E625)</f>
        <v/>
      </c>
      <c r="AN625" s="48">
        <f>AN622+AN$603*$D625*(1+$E625)</f>
        <v/>
      </c>
      <c r="AO625" s="48">
        <f>AO622+AO$603*$D625*(1+$E625)</f>
        <v/>
      </c>
      <c r="AP625" s="48">
        <f>AP622+AP$603*$D625*(1+$E625)</f>
        <v/>
      </c>
      <c r="AQ625" s="48">
        <f>AQ622+AQ$603*$D625*(1+$E625)</f>
        <v/>
      </c>
      <c r="AR625" s="48">
        <f>AR622+AR$603*$D625*(1+$E625)</f>
        <v/>
      </c>
      <c r="AS625" s="48">
        <f>AS622+AS$603*$D625*(1+$E625)</f>
        <v/>
      </c>
      <c r="AT625" s="48">
        <f>AT622+AT$603*$D625*(1+$E625)</f>
        <v/>
      </c>
      <c r="AU625" s="48">
        <f>AU622+AU$603*$D625*(1+$E625)</f>
        <v/>
      </c>
      <c r="AV625" s="48">
        <f>AV622+AV$603*$D625*(1+$E625)</f>
        <v/>
      </c>
      <c r="AW625" s="48">
        <f>AW622+AW$603*$D625*(1+$E625)</f>
        <v/>
      </c>
      <c r="AX625" s="48">
        <f>AX622+AX$603*$D625*(1+$E625)</f>
        <v/>
      </c>
      <c r="AY625" s="48">
        <f>AY622+AY$603*$D625*(1+$E625)</f>
        <v/>
      </c>
    </row>
    <row r="626">
      <c r="A626" s="1" t="inlineStr">
        <is>
          <t>rp</t>
        </is>
      </c>
      <c r="B626" s="1" t="inlineStr">
        <is>
          <t>ecy</t>
        </is>
      </c>
      <c r="C626" s="1" t="inlineStr">
        <is>
          <t>ind</t>
        </is>
      </c>
      <c r="D626" s="41">
        <f>INDEX(Inputs_power!$G$19:$G$20,MATCH($C626,Inputs_power!$A$19:$A$20,0))</f>
        <v/>
      </c>
      <c r="E626" s="41">
        <f>INDEX(Inputs_power!$H$19:$H$20,MATCH($C626,Inputs_power!$A$19:$A$20,0))</f>
        <v/>
      </c>
      <c r="F626" s="36" t="n"/>
      <c r="G626" s="36" t="n"/>
      <c r="H626" s="1">
        <f>INDEX(VarLab,MATCH($A626,VarKey,0))&amp;INDEX(MemLab,MATCH($C626&amp;"|"&amp;$B626,MemKey,0))</f>
        <v/>
      </c>
      <c r="I626" s="1">
        <f>INDEX(VarUnit,MATCH($A626,VarKey,0))</f>
        <v/>
      </c>
      <c r="J626" s="1">
        <f>INDEX(VarSrc,MATCH($A626,VarKey,0))</f>
        <v/>
      </c>
      <c r="K626" s="17">
        <f>CodePrefix&amp;$A626&amp;IF($C626="","","."&amp;$C626&amp;"."&amp;$B626)&amp;INDEX(VarEnd,MATCH($A626,VarKey,0))&amp;K$5</f>
        <v/>
      </c>
      <c r="L626" s="47">
        <f>L623+L$603*$D626*(1+$E626)</f>
        <v/>
      </c>
      <c r="M626" s="48">
        <f>M623+M$603*$D626*(1+$E626)</f>
        <v/>
      </c>
      <c r="N626" s="48">
        <f>N623+N$603*$D626*(1+$E626)</f>
        <v/>
      </c>
      <c r="O626" s="48">
        <f>O623+O$603*$D626*(1+$E626)</f>
        <v/>
      </c>
      <c r="P626" s="48">
        <f>P623+P$603*$D626*(1+$E626)</f>
        <v/>
      </c>
      <c r="Q626" s="48">
        <f>Q623+Q$603*$D626*(1+$E626)</f>
        <v/>
      </c>
      <c r="R626" s="48">
        <f>R623+R$603*$D626*(1+$E626)</f>
        <v/>
      </c>
      <c r="S626" s="48">
        <f>S623+S$603*$D626*(1+$E626)</f>
        <v/>
      </c>
      <c r="T626" s="48">
        <f>T623+T$603*$D626*(1+$E626)</f>
        <v/>
      </c>
      <c r="U626" s="48">
        <f>U623+U$603*$D626*(1+$E626)</f>
        <v/>
      </c>
      <c r="V626" s="48">
        <f>V623+V$603*$D626*(1+$E626)</f>
        <v/>
      </c>
      <c r="W626" s="48">
        <f>W623+W$603*$D626*(1+$E626)</f>
        <v/>
      </c>
      <c r="X626" s="48">
        <f>X623+X$603*$D626*(1+$E626)</f>
        <v/>
      </c>
      <c r="Y626" s="48">
        <f>Y623+Y$603*$D626*(1+$E626)</f>
        <v/>
      </c>
      <c r="Z626" s="48">
        <f>Z623+Z$603*$D626*(1+$E626)</f>
        <v/>
      </c>
      <c r="AA626" s="48">
        <f>AA623+AA$603*$D626*(1+$E626)</f>
        <v/>
      </c>
      <c r="AB626" s="48">
        <f>AB623+AB$603*$D626*(1+$E626)</f>
        <v/>
      </c>
      <c r="AC626" s="48">
        <f>AC623+AC$603*$D626*(1+$E626)</f>
        <v/>
      </c>
      <c r="AD626" s="48">
        <f>AD623+AD$603*$D626*(1+$E626)</f>
        <v/>
      </c>
      <c r="AF626" s="17">
        <f>CodePrefix&amp;$A626&amp;IF($C626="","","."&amp;$C626&amp;"."&amp;$B626)&amp;INDEX(VarEnd,MATCH($A626,VarKey,0))&amp;AF$5</f>
        <v/>
      </c>
      <c r="AG626" s="47">
        <f>AG623+AG$603*$D626*(1+$E626)</f>
        <v/>
      </c>
      <c r="AH626" s="48">
        <f>AH623+AH$603*$D626*(1+$E626)</f>
        <v/>
      </c>
      <c r="AI626" s="48">
        <f>AI623+AI$603*$D626*(1+$E626)</f>
        <v/>
      </c>
      <c r="AJ626" s="48">
        <f>AJ623+AJ$603*$D626*(1+$E626)</f>
        <v/>
      </c>
      <c r="AK626" s="48">
        <f>AK623+AK$603*$D626*(1+$E626)</f>
        <v/>
      </c>
      <c r="AL626" s="48">
        <f>AL623+AL$603*$D626*(1+$E626)</f>
        <v/>
      </c>
      <c r="AM626" s="48">
        <f>AM623+AM$603*$D626*(1+$E626)</f>
        <v/>
      </c>
      <c r="AN626" s="48">
        <f>AN623+AN$603*$D626*(1+$E626)</f>
        <v/>
      </c>
      <c r="AO626" s="48">
        <f>AO623+AO$603*$D626*(1+$E626)</f>
        <v/>
      </c>
      <c r="AP626" s="48">
        <f>AP623+AP$603*$D626*(1+$E626)</f>
        <v/>
      </c>
      <c r="AQ626" s="48">
        <f>AQ623+AQ$603*$D626*(1+$E626)</f>
        <v/>
      </c>
      <c r="AR626" s="48">
        <f>AR623+AR$603*$D626*(1+$E626)</f>
        <v/>
      </c>
      <c r="AS626" s="48">
        <f>AS623+AS$603*$D626*(1+$E626)</f>
        <v/>
      </c>
      <c r="AT626" s="48">
        <f>AT623+AT$603*$D626*(1+$E626)</f>
        <v/>
      </c>
      <c r="AU626" s="48">
        <f>AU623+AU$603*$D626*(1+$E626)</f>
        <v/>
      </c>
      <c r="AV626" s="48">
        <f>AV623+AV$603*$D626*(1+$E626)</f>
        <v/>
      </c>
      <c r="AW626" s="48">
        <f>AW623+AW$603*$D626*(1+$E626)</f>
        <v/>
      </c>
      <c r="AX626" s="48">
        <f>AX623+AX$603*$D626*(1+$E626)</f>
        <v/>
      </c>
      <c r="AY626" s="48">
        <f>AY623+AY$603*$D626*(1+$E626)</f>
        <v/>
      </c>
    </row>
    <row r="627" hidden="1" outlineLevel="1"/>
    <row r="628" hidden="1" outlineLevel="1">
      <c r="A628" s="14" t="inlineStr">
        <is>
          <t>sgap</t>
        </is>
      </c>
      <c r="B628" s="14" t="inlineStr">
        <is>
          <t>ecy</t>
        </is>
      </c>
      <c r="C628" s="14" t="inlineStr">
        <is>
          <t>res</t>
        </is>
      </c>
      <c r="D628" s="41">
        <f>INDEX(Inputs_power!$H$19:$H$20,MATCH($C628,Inputs_power!$A$19:$A$20,0))</f>
        <v/>
      </c>
      <c r="E628" s="36" t="n"/>
      <c r="F628" s="36" t="n"/>
      <c r="G628" s="36" t="n"/>
      <c r="H628" s="14">
        <f>INDEX(VarLab,MATCH($A628,VarKey,0))&amp;INDEX(MemLab,MATCH($C628&amp;"|"&amp;$B628,MemKey,0))</f>
        <v/>
      </c>
      <c r="I628" s="14">
        <f>INDEX(VarUnit,MATCH($A628,VarKey,0))</f>
        <v/>
      </c>
      <c r="J628" s="14">
        <f>INDEX(VarSrc,MATCH($A628,VarKey,0))</f>
        <v/>
      </c>
      <c r="K628" s="11">
        <f>CodePrefix&amp;$A628&amp;IF($C628="","","."&amp;$C628&amp;"."&amp;$B628)&amp;INDEX(VarEnd,MATCH($A628,VarKey,0))&amp;K$5</f>
        <v/>
      </c>
      <c r="L628" s="15">
        <f>L619-L622/(1+$D628)</f>
        <v/>
      </c>
      <c r="M628" s="16">
        <f>M619-M622/(1+$D628)</f>
        <v/>
      </c>
      <c r="N628" s="16">
        <f>N619-N622/(1+$D628)</f>
        <v/>
      </c>
      <c r="O628" s="16">
        <f>O619-O622/(1+$D628)</f>
        <v/>
      </c>
      <c r="P628" s="16">
        <f>P619-P622/(1+$D628)</f>
        <v/>
      </c>
      <c r="Q628" s="16">
        <f>Q619-Q622/(1+$D628)</f>
        <v/>
      </c>
      <c r="R628" s="16">
        <f>R619-R622/(1+$D628)</f>
        <v/>
      </c>
      <c r="S628" s="16">
        <f>S619-S622/(1+$D628)</f>
        <v/>
      </c>
      <c r="T628" s="16">
        <f>T619-T622/(1+$D628)</f>
        <v/>
      </c>
      <c r="U628" s="16">
        <f>U619-U622/(1+$D628)</f>
        <v/>
      </c>
      <c r="V628" s="16">
        <f>V619-V622/(1+$D628)</f>
        <v/>
      </c>
      <c r="W628" s="16">
        <f>W619-W622/(1+$D628)</f>
        <v/>
      </c>
      <c r="X628" s="16">
        <f>X619-X622/(1+$D628)</f>
        <v/>
      </c>
      <c r="Y628" s="16">
        <f>Y619-Y622/(1+$D628)</f>
        <v/>
      </c>
      <c r="Z628" s="16">
        <f>Z619-Z622/(1+$D628)</f>
        <v/>
      </c>
      <c r="AA628" s="16">
        <f>AA619-AA622/(1+$D628)</f>
        <v/>
      </c>
      <c r="AB628" s="16">
        <f>AB619-AB622/(1+$D628)</f>
        <v/>
      </c>
      <c r="AC628" s="16">
        <f>AC619-AC622/(1+$D628)</f>
        <v/>
      </c>
      <c r="AD628" s="16">
        <f>AD619-AD622/(1+$D628)</f>
        <v/>
      </c>
      <c r="AF628" s="11">
        <f>CodePrefix&amp;$A628&amp;IF($C628="","","."&amp;$C628&amp;"."&amp;$B628)&amp;INDEX(VarEnd,MATCH($A628,VarKey,0))&amp;AF$5</f>
        <v/>
      </c>
      <c r="AG628" s="15">
        <f>AG619-AG622/(1+$D628)</f>
        <v/>
      </c>
      <c r="AH628" s="16">
        <f>AH619-AH622/(1+$D628)</f>
        <v/>
      </c>
      <c r="AI628" s="16">
        <f>AI619-AI622/(1+$D628)</f>
        <v/>
      </c>
      <c r="AJ628" s="16">
        <f>AJ619-AJ622/(1+$D628)</f>
        <v/>
      </c>
      <c r="AK628" s="16">
        <f>AK619-AK622/(1+$D628)</f>
        <v/>
      </c>
      <c r="AL628" s="16">
        <f>AL619-AL622/(1+$D628)</f>
        <v/>
      </c>
      <c r="AM628" s="16">
        <f>AM619-AM622/(1+$D628)</f>
        <v/>
      </c>
      <c r="AN628" s="16">
        <f>AN619-AN622/(1+$D628)</f>
        <v/>
      </c>
      <c r="AO628" s="16">
        <f>AO619-AO622/(1+$D628)</f>
        <v/>
      </c>
      <c r="AP628" s="16">
        <f>AP619-AP622/(1+$D628)</f>
        <v/>
      </c>
      <c r="AQ628" s="16">
        <f>AQ619-AQ622/(1+$D628)</f>
        <v/>
      </c>
      <c r="AR628" s="16">
        <f>AR619-AR622/(1+$D628)</f>
        <v/>
      </c>
      <c r="AS628" s="16">
        <f>AS619-AS622/(1+$D628)</f>
        <v/>
      </c>
      <c r="AT628" s="16">
        <f>AT619-AT622/(1+$D628)</f>
        <v/>
      </c>
      <c r="AU628" s="16">
        <f>AU619-AU622/(1+$D628)</f>
        <v/>
      </c>
      <c r="AV628" s="16">
        <f>AV619-AV622/(1+$D628)</f>
        <v/>
      </c>
      <c r="AW628" s="16">
        <f>AW619-AW622/(1+$D628)</f>
        <v/>
      </c>
      <c r="AX628" s="16">
        <f>AX619-AX622/(1+$D628)</f>
        <v/>
      </c>
      <c r="AY628" s="16">
        <f>AY619-AY622/(1+$D628)</f>
        <v/>
      </c>
    </row>
    <row r="629" hidden="1" outlineLevel="1">
      <c r="A629" s="14" t="inlineStr">
        <is>
          <t>sgap</t>
        </is>
      </c>
      <c r="B629" s="14" t="inlineStr">
        <is>
          <t>ecy</t>
        </is>
      </c>
      <c r="C629" s="14" t="inlineStr">
        <is>
          <t>ind</t>
        </is>
      </c>
      <c r="D629" s="41">
        <f>INDEX(Inputs_power!$H$19:$H$20,MATCH($C629,Inputs_power!$A$19:$A$20,0))</f>
        <v/>
      </c>
      <c r="E629" s="36" t="n"/>
      <c r="F629" s="36" t="n"/>
      <c r="G629" s="36" t="n"/>
      <c r="H629" s="14">
        <f>INDEX(VarLab,MATCH($A629,VarKey,0))&amp;INDEX(MemLab,MATCH($C629&amp;"|"&amp;$B629,MemKey,0))</f>
        <v/>
      </c>
      <c r="I629" s="14">
        <f>INDEX(VarUnit,MATCH($A629,VarKey,0))</f>
        <v/>
      </c>
      <c r="J629" s="14">
        <f>INDEX(VarSrc,MATCH($A629,VarKey,0))</f>
        <v/>
      </c>
      <c r="K629" s="11">
        <f>CodePrefix&amp;$A629&amp;IF($C629="","","."&amp;$C629&amp;"."&amp;$B629)&amp;INDEX(VarEnd,MATCH($A629,VarKey,0))&amp;K$5</f>
        <v/>
      </c>
      <c r="L629" s="15">
        <f>L620-L623/(1+$D629)</f>
        <v/>
      </c>
      <c r="M629" s="16">
        <f>M620-M623/(1+$D629)</f>
        <v/>
      </c>
      <c r="N629" s="16">
        <f>N620-N623/(1+$D629)</f>
        <v/>
      </c>
      <c r="O629" s="16">
        <f>O620-O623/(1+$D629)</f>
        <v/>
      </c>
      <c r="P629" s="16">
        <f>P620-P623/(1+$D629)</f>
        <v/>
      </c>
      <c r="Q629" s="16">
        <f>Q620-Q623/(1+$D629)</f>
        <v/>
      </c>
      <c r="R629" s="16">
        <f>R620-R623/(1+$D629)</f>
        <v/>
      </c>
      <c r="S629" s="16">
        <f>S620-S623/(1+$D629)</f>
        <v/>
      </c>
      <c r="T629" s="16">
        <f>T620-T623/(1+$D629)</f>
        <v/>
      </c>
      <c r="U629" s="16">
        <f>U620-U623/(1+$D629)</f>
        <v/>
      </c>
      <c r="V629" s="16">
        <f>V620-V623/(1+$D629)</f>
        <v/>
      </c>
      <c r="W629" s="16">
        <f>W620-W623/(1+$D629)</f>
        <v/>
      </c>
      <c r="X629" s="16">
        <f>X620-X623/(1+$D629)</f>
        <v/>
      </c>
      <c r="Y629" s="16">
        <f>Y620-Y623/(1+$D629)</f>
        <v/>
      </c>
      <c r="Z629" s="16">
        <f>Z620-Z623/(1+$D629)</f>
        <v/>
      </c>
      <c r="AA629" s="16">
        <f>AA620-AA623/(1+$D629)</f>
        <v/>
      </c>
      <c r="AB629" s="16">
        <f>AB620-AB623/(1+$D629)</f>
        <v/>
      </c>
      <c r="AC629" s="16">
        <f>AC620-AC623/(1+$D629)</f>
        <v/>
      </c>
      <c r="AD629" s="16">
        <f>AD620-AD623/(1+$D629)</f>
        <v/>
      </c>
      <c r="AF629" s="11">
        <f>CodePrefix&amp;$A629&amp;IF($C629="","","."&amp;$C629&amp;"."&amp;$B629)&amp;INDEX(VarEnd,MATCH($A629,VarKey,0))&amp;AF$5</f>
        <v/>
      </c>
      <c r="AG629" s="15">
        <f>AG620-AG623/(1+$D629)</f>
        <v/>
      </c>
      <c r="AH629" s="16">
        <f>AH620-AH623/(1+$D629)</f>
        <v/>
      </c>
      <c r="AI629" s="16">
        <f>AI620-AI623/(1+$D629)</f>
        <v/>
      </c>
      <c r="AJ629" s="16">
        <f>AJ620-AJ623/(1+$D629)</f>
        <v/>
      </c>
      <c r="AK629" s="16">
        <f>AK620-AK623/(1+$D629)</f>
        <v/>
      </c>
      <c r="AL629" s="16">
        <f>AL620-AL623/(1+$D629)</f>
        <v/>
      </c>
      <c r="AM629" s="16">
        <f>AM620-AM623/(1+$D629)</f>
        <v/>
      </c>
      <c r="AN629" s="16">
        <f>AN620-AN623/(1+$D629)</f>
        <v/>
      </c>
      <c r="AO629" s="16">
        <f>AO620-AO623/(1+$D629)</f>
        <v/>
      </c>
      <c r="AP629" s="16">
        <f>AP620-AP623/(1+$D629)</f>
        <v/>
      </c>
      <c r="AQ629" s="16">
        <f>AQ620-AQ623/(1+$D629)</f>
        <v/>
      </c>
      <c r="AR629" s="16">
        <f>AR620-AR623/(1+$D629)</f>
        <v/>
      </c>
      <c r="AS629" s="16">
        <f>AS620-AS623/(1+$D629)</f>
        <v/>
      </c>
      <c r="AT629" s="16">
        <f>AT620-AT623/(1+$D629)</f>
        <v/>
      </c>
      <c r="AU629" s="16">
        <f>AU620-AU623/(1+$D629)</f>
        <v/>
      </c>
      <c r="AV629" s="16">
        <f>AV620-AV623/(1+$D629)</f>
        <v/>
      </c>
      <c r="AW629" s="16">
        <f>AW620-AW623/(1+$D629)</f>
        <v/>
      </c>
      <c r="AX629" s="16">
        <f>AX620-AX623/(1+$D629)</f>
        <v/>
      </c>
      <c r="AY629" s="16">
        <f>AY620-AY623/(1+$D629)</f>
        <v/>
      </c>
    </row>
    <row r="630" hidden="1" outlineLevel="1"/>
    <row r="631" hidden="1" outlineLevel="1">
      <c r="A631" s="14" t="inlineStr">
        <is>
          <t>rvat</t>
        </is>
      </c>
      <c r="B631" s="14" t="inlineStr">
        <is>
          <t>ecy</t>
        </is>
      </c>
      <c r="C631" s="14" t="inlineStr">
        <is>
          <t>res</t>
        </is>
      </c>
      <c r="D631" s="41">
        <f>INDEX(Inputs_power!$I$19:$I$20,MATCH($C631,Inputs_power!$A$19:$A$20,0))</f>
        <v/>
      </c>
      <c r="E631" s="36" t="n"/>
      <c r="F631" s="36" t="n"/>
      <c r="G631" s="36" t="n"/>
      <c r="H631" s="14">
        <f>INDEX(VarLab,MATCH($A631,VarKey,0))&amp;INDEX(MemLab,MATCH($C631&amp;"|"&amp;$B631,MemKey,0))</f>
        <v/>
      </c>
      <c r="I631" s="14">
        <f>INDEX(VarUnit,MATCH($A631,VarKey,0))</f>
        <v/>
      </c>
      <c r="J631" s="14">
        <f>INDEX(VarSrc,MATCH($A631,VarKey,0))</f>
        <v/>
      </c>
      <c r="K631" s="11">
        <f>CodePrefix&amp;$A631&amp;IF($C631="","","."&amp;$C631&amp;"."&amp;$B631)&amp;INDEX(VarEnd,MATCH($A631,VarKey,0))&amp;K$5</f>
        <v/>
      </c>
      <c r="L631" s="39">
        <f>L622*$D631*L616</f>
        <v/>
      </c>
      <c r="M631" s="40">
        <f>M622*$D631*M616</f>
        <v/>
      </c>
      <c r="N631" s="40">
        <f>N622*$D631*N616</f>
        <v/>
      </c>
      <c r="O631" s="40">
        <f>O622*$D631*O616</f>
        <v/>
      </c>
      <c r="P631" s="40">
        <f>P622*$D631*P616</f>
        <v/>
      </c>
      <c r="Q631" s="40">
        <f>Q622*$D631*Q616</f>
        <v/>
      </c>
      <c r="R631" s="40">
        <f>R622*$D631*R616</f>
        <v/>
      </c>
      <c r="S631" s="40">
        <f>S622*$D631*S616</f>
        <v/>
      </c>
      <c r="T631" s="40">
        <f>T622*$D631*T616</f>
        <v/>
      </c>
      <c r="U631" s="40">
        <f>U622*$D631*U616</f>
        <v/>
      </c>
      <c r="V631" s="40">
        <f>V622*$D631*V616</f>
        <v/>
      </c>
      <c r="W631" s="40">
        <f>W622*$D631*W616</f>
        <v/>
      </c>
      <c r="X631" s="40">
        <f>X622*$D631*X616</f>
        <v/>
      </c>
      <c r="Y631" s="40">
        <f>Y622*$D631*Y616</f>
        <v/>
      </c>
      <c r="Z631" s="40">
        <f>Z622*$D631*Z616</f>
        <v/>
      </c>
      <c r="AA631" s="40">
        <f>AA622*$D631*AA616</f>
        <v/>
      </c>
      <c r="AB631" s="40">
        <f>AB622*$D631*AB616</f>
        <v/>
      </c>
      <c r="AC631" s="40">
        <f>AC622*$D631*AC616</f>
        <v/>
      </c>
      <c r="AD631" s="40">
        <f>AD622*$D631*AD616</f>
        <v/>
      </c>
      <c r="AF631" s="11">
        <f>CodePrefix&amp;$A631&amp;IF($C631="","","."&amp;$C631&amp;"."&amp;$B631)&amp;INDEX(VarEnd,MATCH($A631,VarKey,0))&amp;AF$5</f>
        <v/>
      </c>
      <c r="AG631" s="39">
        <f>AG622*$D631*AG616</f>
        <v/>
      </c>
      <c r="AH631" s="40">
        <f>AH622*$D631*AH616</f>
        <v/>
      </c>
      <c r="AI631" s="40">
        <f>AI622*$D631*AI616</f>
        <v/>
      </c>
      <c r="AJ631" s="40">
        <f>AJ622*$D631*AJ616</f>
        <v/>
      </c>
      <c r="AK631" s="40">
        <f>AK622*$D631*AK616</f>
        <v/>
      </c>
      <c r="AL631" s="40">
        <f>AL622*$D631*AL616</f>
        <v/>
      </c>
      <c r="AM631" s="40">
        <f>AM622*$D631*AM616</f>
        <v/>
      </c>
      <c r="AN631" s="40">
        <f>AN622*$D631*AN616</f>
        <v/>
      </c>
      <c r="AO631" s="40">
        <f>AO622*$D631*AO616</f>
        <v/>
      </c>
      <c r="AP631" s="40">
        <f>AP622*$D631*AP616</f>
        <v/>
      </c>
      <c r="AQ631" s="40">
        <f>AQ622*$D631*AQ616</f>
        <v/>
      </c>
      <c r="AR631" s="40">
        <f>AR622*$D631*AR616</f>
        <v/>
      </c>
      <c r="AS631" s="40">
        <f>AS622*$D631*AS616</f>
        <v/>
      </c>
      <c r="AT631" s="40">
        <f>AT622*$D631*AT616</f>
        <v/>
      </c>
      <c r="AU631" s="40">
        <f>AU622*$D631*AU616</f>
        <v/>
      </c>
      <c r="AV631" s="40">
        <f>AV622*$D631*AV616</f>
        <v/>
      </c>
      <c r="AW631" s="40">
        <f>AW622*$D631*AW616</f>
        <v/>
      </c>
      <c r="AX631" s="40">
        <f>AX622*$D631*AX616</f>
        <v/>
      </c>
      <c r="AY631" s="40">
        <f>AY622*$D631*AY616</f>
        <v/>
      </c>
    </row>
    <row r="632" hidden="1" outlineLevel="1">
      <c r="A632" s="14" t="inlineStr">
        <is>
          <t>rvat</t>
        </is>
      </c>
      <c r="B632" s="14" t="inlineStr">
        <is>
          <t>ecy</t>
        </is>
      </c>
      <c r="C632" s="14" t="inlineStr">
        <is>
          <t>ind</t>
        </is>
      </c>
      <c r="D632" s="41">
        <f>INDEX(Inputs_power!$I$19:$I$20,MATCH($C632,Inputs_power!$A$19:$A$20,0))</f>
        <v/>
      </c>
      <c r="E632" s="36" t="n"/>
      <c r="F632" s="36" t="n"/>
      <c r="G632" s="36" t="n"/>
      <c r="H632" s="14">
        <f>INDEX(VarLab,MATCH($A632,VarKey,0))&amp;INDEX(MemLab,MATCH($C632&amp;"|"&amp;$B632,MemKey,0))</f>
        <v/>
      </c>
      <c r="I632" s="14">
        <f>INDEX(VarUnit,MATCH($A632,VarKey,0))</f>
        <v/>
      </c>
      <c r="J632" s="14">
        <f>INDEX(VarSrc,MATCH($A632,VarKey,0))</f>
        <v/>
      </c>
      <c r="K632" s="11">
        <f>CodePrefix&amp;$A632&amp;IF($C632="","","."&amp;$C632&amp;"."&amp;$B632)&amp;INDEX(VarEnd,MATCH($A632,VarKey,0))&amp;K$5</f>
        <v/>
      </c>
      <c r="L632" s="39">
        <f>L623*$D632*L617</f>
        <v/>
      </c>
      <c r="M632" s="40">
        <f>M623*$D632*M617</f>
        <v/>
      </c>
      <c r="N632" s="40">
        <f>N623*$D632*N617</f>
        <v/>
      </c>
      <c r="O632" s="40">
        <f>O623*$D632*O617</f>
        <v/>
      </c>
      <c r="P632" s="40">
        <f>P623*$D632*P617</f>
        <v/>
      </c>
      <c r="Q632" s="40">
        <f>Q623*$D632*Q617</f>
        <v/>
      </c>
      <c r="R632" s="40">
        <f>R623*$D632*R617</f>
        <v/>
      </c>
      <c r="S632" s="40">
        <f>S623*$D632*S617</f>
        <v/>
      </c>
      <c r="T632" s="40">
        <f>T623*$D632*T617</f>
        <v/>
      </c>
      <c r="U632" s="40">
        <f>U623*$D632*U617</f>
        <v/>
      </c>
      <c r="V632" s="40">
        <f>V623*$D632*V617</f>
        <v/>
      </c>
      <c r="W632" s="40">
        <f>W623*$D632*W617</f>
        <v/>
      </c>
      <c r="X632" s="40">
        <f>X623*$D632*X617</f>
        <v/>
      </c>
      <c r="Y632" s="40">
        <f>Y623*$D632*Y617</f>
        <v/>
      </c>
      <c r="Z632" s="40">
        <f>Z623*$D632*Z617</f>
        <v/>
      </c>
      <c r="AA632" s="40">
        <f>AA623*$D632*AA617</f>
        <v/>
      </c>
      <c r="AB632" s="40">
        <f>AB623*$D632*AB617</f>
        <v/>
      </c>
      <c r="AC632" s="40">
        <f>AC623*$D632*AC617</f>
        <v/>
      </c>
      <c r="AD632" s="40">
        <f>AD623*$D632*AD617</f>
        <v/>
      </c>
      <c r="AF632" s="11">
        <f>CodePrefix&amp;$A632&amp;IF($C632="","","."&amp;$C632&amp;"."&amp;$B632)&amp;INDEX(VarEnd,MATCH($A632,VarKey,0))&amp;AF$5</f>
        <v/>
      </c>
      <c r="AG632" s="39">
        <f>AG623*$D632*AG617</f>
        <v/>
      </c>
      <c r="AH632" s="40">
        <f>AH623*$D632*AH617</f>
        <v/>
      </c>
      <c r="AI632" s="40">
        <f>AI623*$D632*AI617</f>
        <v/>
      </c>
      <c r="AJ632" s="40">
        <f>AJ623*$D632*AJ617</f>
        <v/>
      </c>
      <c r="AK632" s="40">
        <f>AK623*$D632*AK617</f>
        <v/>
      </c>
      <c r="AL632" s="40">
        <f>AL623*$D632*AL617</f>
        <v/>
      </c>
      <c r="AM632" s="40">
        <f>AM623*$D632*AM617</f>
        <v/>
      </c>
      <c r="AN632" s="40">
        <f>AN623*$D632*AN617</f>
        <v/>
      </c>
      <c r="AO632" s="40">
        <f>AO623*$D632*AO617</f>
        <v/>
      </c>
      <c r="AP632" s="40">
        <f>AP623*$D632*AP617</f>
        <v/>
      </c>
      <c r="AQ632" s="40">
        <f>AQ623*$D632*AQ617</f>
        <v/>
      </c>
      <c r="AR632" s="40">
        <f>AR623*$D632*AR617</f>
        <v/>
      </c>
      <c r="AS632" s="40">
        <f>AS623*$D632*AS617</f>
        <v/>
      </c>
      <c r="AT632" s="40">
        <f>AT623*$D632*AT617</f>
        <v/>
      </c>
      <c r="AU632" s="40">
        <f>AU623*$D632*AU617</f>
        <v/>
      </c>
      <c r="AV632" s="40">
        <f>AV623*$D632*AV617</f>
        <v/>
      </c>
      <c r="AW632" s="40">
        <f>AW623*$D632*AW617</f>
        <v/>
      </c>
      <c r="AX632" s="40">
        <f>AX623*$D632*AX617</f>
        <v/>
      </c>
      <c r="AY632" s="40">
        <f>AY623*$D632*AY617</f>
        <v/>
      </c>
    </row>
    <row r="633" hidden="1" outlineLevel="1"/>
    <row r="634" hidden="1" outlineLevel="1">
      <c r="A634" s="14" t="inlineStr">
        <is>
          <t>rcarb</t>
        </is>
      </c>
      <c r="B634" s="14" t="inlineStr">
        <is>
          <t>ecy</t>
        </is>
      </c>
      <c r="C634" s="14" t="inlineStr">
        <is>
          <t>res</t>
        </is>
      </c>
      <c r="D634" s="46" t="n">
        <v>1</v>
      </c>
      <c r="E634" s="36" t="n"/>
      <c r="F634" s="36" t="n"/>
      <c r="G634" s="36" t="n"/>
      <c r="H634" s="14">
        <f>INDEX(VarLab,MATCH($A634,VarKey,0))&amp;INDEX(MemLab,MATCH($C634&amp;"|"&amp;$B634,MemKey,0))</f>
        <v/>
      </c>
      <c r="I634" s="14">
        <f>INDEX(VarUnit,MATCH($A634,VarKey,0))</f>
        <v/>
      </c>
      <c r="J634" s="14">
        <f>INDEX(VarSrc,MATCH($A634,VarKey,0))</f>
        <v/>
      </c>
      <c r="K634" s="11">
        <f>CodePrefix&amp;$A634&amp;IF($C634="","","."&amp;$C634&amp;"."&amp;$B634)&amp;INDEX(VarEnd,MATCH($A634,VarKey,0))&amp;K$5</f>
        <v/>
      </c>
      <c r="L634" s="39">
        <f>L$603*$D634*L616</f>
        <v/>
      </c>
      <c r="M634" s="40">
        <f>M$603*$D634*M616</f>
        <v/>
      </c>
      <c r="N634" s="40">
        <f>N$603*$D634*N616</f>
        <v/>
      </c>
      <c r="O634" s="40">
        <f>O$603*$D634*O616</f>
        <v/>
      </c>
      <c r="P634" s="40">
        <f>P$603*$D634*P616</f>
        <v/>
      </c>
      <c r="Q634" s="40">
        <f>Q$603*$D634*Q616</f>
        <v/>
      </c>
      <c r="R634" s="40">
        <f>R$603*$D634*R616</f>
        <v/>
      </c>
      <c r="S634" s="40">
        <f>S$603*$D634*S616</f>
        <v/>
      </c>
      <c r="T634" s="40">
        <f>T$603*$D634*T616</f>
        <v/>
      </c>
      <c r="U634" s="40">
        <f>U$603*$D634*U616</f>
        <v/>
      </c>
      <c r="V634" s="40">
        <f>V$603*$D634*V616</f>
        <v/>
      </c>
      <c r="W634" s="40">
        <f>W$603*$D634*W616</f>
        <v/>
      </c>
      <c r="X634" s="40">
        <f>X$603*$D634*X616</f>
        <v/>
      </c>
      <c r="Y634" s="40">
        <f>Y$603*$D634*Y616</f>
        <v/>
      </c>
      <c r="Z634" s="40">
        <f>Z$603*$D634*Z616</f>
        <v/>
      </c>
      <c r="AA634" s="40">
        <f>AA$603*$D634*AA616</f>
        <v/>
      </c>
      <c r="AB634" s="40">
        <f>AB$603*$D634*AB616</f>
        <v/>
      </c>
      <c r="AC634" s="40">
        <f>AC$603*$D634*AC616</f>
        <v/>
      </c>
      <c r="AD634" s="40">
        <f>AD$603*$D634*AD616</f>
        <v/>
      </c>
      <c r="AF634" s="11">
        <f>CodePrefix&amp;$A634&amp;IF($C634="","","."&amp;$C634&amp;"."&amp;$B634)&amp;INDEX(VarEnd,MATCH($A634,VarKey,0))&amp;AF$5</f>
        <v/>
      </c>
      <c r="AG634" s="39">
        <f>AG$603*$D634*AG616</f>
        <v/>
      </c>
      <c r="AH634" s="40">
        <f>AH$603*$D634*AH616</f>
        <v/>
      </c>
      <c r="AI634" s="40">
        <f>AI$603*$D634*AI616</f>
        <v/>
      </c>
      <c r="AJ634" s="40">
        <f>AJ$603*$D634*AJ616</f>
        <v/>
      </c>
      <c r="AK634" s="40">
        <f>AK$603*$D634*AK616</f>
        <v/>
      </c>
      <c r="AL634" s="40">
        <f>AL$603*$D634*AL616</f>
        <v/>
      </c>
      <c r="AM634" s="40">
        <f>AM$603*$D634*AM616</f>
        <v/>
      </c>
      <c r="AN634" s="40">
        <f>AN$603*$D634*AN616</f>
        <v/>
      </c>
      <c r="AO634" s="40">
        <f>AO$603*$D634*AO616</f>
        <v/>
      </c>
      <c r="AP634" s="40">
        <f>AP$603*$D634*AP616</f>
        <v/>
      </c>
      <c r="AQ634" s="40">
        <f>AQ$603*$D634*AQ616</f>
        <v/>
      </c>
      <c r="AR634" s="40">
        <f>AR$603*$D634*AR616</f>
        <v/>
      </c>
      <c r="AS634" s="40">
        <f>AS$603*$D634*AS616</f>
        <v/>
      </c>
      <c r="AT634" s="40">
        <f>AT$603*$D634*AT616</f>
        <v/>
      </c>
      <c r="AU634" s="40">
        <f>AU$603*$D634*AU616</f>
        <v/>
      </c>
      <c r="AV634" s="40">
        <f>AV$603*$D634*AV616</f>
        <v/>
      </c>
      <c r="AW634" s="40">
        <f>AW$603*$D634*AW616</f>
        <v/>
      </c>
      <c r="AX634" s="40">
        <f>AX$603*$D634*AX616</f>
        <v/>
      </c>
      <c r="AY634" s="40">
        <f>AY$603*$D634*AY616</f>
        <v/>
      </c>
    </row>
    <row r="635" hidden="1" outlineLevel="1">
      <c r="A635" s="14" t="inlineStr">
        <is>
          <t>rcarb</t>
        </is>
      </c>
      <c r="B635" s="14" t="inlineStr">
        <is>
          <t>ecy</t>
        </is>
      </c>
      <c r="C635" s="14" t="inlineStr">
        <is>
          <t>ind</t>
        </is>
      </c>
      <c r="D635" s="46" t="n">
        <v>1</v>
      </c>
      <c r="E635" s="36" t="n"/>
      <c r="F635" s="36" t="n"/>
      <c r="G635" s="36" t="n"/>
      <c r="H635" s="14">
        <f>INDEX(VarLab,MATCH($A635,VarKey,0))&amp;INDEX(MemLab,MATCH($C635&amp;"|"&amp;$B635,MemKey,0))</f>
        <v/>
      </c>
      <c r="I635" s="14">
        <f>INDEX(VarUnit,MATCH($A635,VarKey,0))</f>
        <v/>
      </c>
      <c r="J635" s="14">
        <f>INDEX(VarSrc,MATCH($A635,VarKey,0))</f>
        <v/>
      </c>
      <c r="K635" s="11">
        <f>CodePrefix&amp;$A635&amp;IF($C635="","","."&amp;$C635&amp;"."&amp;$B635)&amp;INDEX(VarEnd,MATCH($A635,VarKey,0))&amp;K$5</f>
        <v/>
      </c>
      <c r="L635" s="39">
        <f>L$603*$D635*L617</f>
        <v/>
      </c>
      <c r="M635" s="40">
        <f>M$603*$D635*M617</f>
        <v/>
      </c>
      <c r="N635" s="40">
        <f>N$603*$D635*N617</f>
        <v/>
      </c>
      <c r="O635" s="40">
        <f>O$603*$D635*O617</f>
        <v/>
      </c>
      <c r="P635" s="40">
        <f>P$603*$D635*P617</f>
        <v/>
      </c>
      <c r="Q635" s="40">
        <f>Q$603*$D635*Q617</f>
        <v/>
      </c>
      <c r="R635" s="40">
        <f>R$603*$D635*R617</f>
        <v/>
      </c>
      <c r="S635" s="40">
        <f>S$603*$D635*S617</f>
        <v/>
      </c>
      <c r="T635" s="40">
        <f>T$603*$D635*T617</f>
        <v/>
      </c>
      <c r="U635" s="40">
        <f>U$603*$D635*U617</f>
        <v/>
      </c>
      <c r="V635" s="40">
        <f>V$603*$D635*V617</f>
        <v/>
      </c>
      <c r="W635" s="40">
        <f>W$603*$D635*W617</f>
        <v/>
      </c>
      <c r="X635" s="40">
        <f>X$603*$D635*X617</f>
        <v/>
      </c>
      <c r="Y635" s="40">
        <f>Y$603*$D635*Y617</f>
        <v/>
      </c>
      <c r="Z635" s="40">
        <f>Z$603*$D635*Z617</f>
        <v/>
      </c>
      <c r="AA635" s="40">
        <f>AA$603*$D635*AA617</f>
        <v/>
      </c>
      <c r="AB635" s="40">
        <f>AB$603*$D635*AB617</f>
        <v/>
      </c>
      <c r="AC635" s="40">
        <f>AC$603*$D635*AC617</f>
        <v/>
      </c>
      <c r="AD635" s="40">
        <f>AD$603*$D635*AD617</f>
        <v/>
      </c>
      <c r="AF635" s="11">
        <f>CodePrefix&amp;$A635&amp;IF($C635="","","."&amp;$C635&amp;"."&amp;$B635)&amp;INDEX(VarEnd,MATCH($A635,VarKey,0))&amp;AF$5</f>
        <v/>
      </c>
      <c r="AG635" s="39">
        <f>AG$603*$D635*AG617</f>
        <v/>
      </c>
      <c r="AH635" s="40">
        <f>AH$603*$D635*AH617</f>
        <v/>
      </c>
      <c r="AI635" s="40">
        <f>AI$603*$D635*AI617</f>
        <v/>
      </c>
      <c r="AJ635" s="40">
        <f>AJ$603*$D635*AJ617</f>
        <v/>
      </c>
      <c r="AK635" s="40">
        <f>AK$603*$D635*AK617</f>
        <v/>
      </c>
      <c r="AL635" s="40">
        <f>AL$603*$D635*AL617</f>
        <v/>
      </c>
      <c r="AM635" s="40">
        <f>AM$603*$D635*AM617</f>
        <v/>
      </c>
      <c r="AN635" s="40">
        <f>AN$603*$D635*AN617</f>
        <v/>
      </c>
      <c r="AO635" s="40">
        <f>AO$603*$D635*AO617</f>
        <v/>
      </c>
      <c r="AP635" s="40">
        <f>AP$603*$D635*AP617</f>
        <v/>
      </c>
      <c r="AQ635" s="40">
        <f>AQ$603*$D635*AQ617</f>
        <v/>
      </c>
      <c r="AR635" s="40">
        <f>AR$603*$D635*AR617</f>
        <v/>
      </c>
      <c r="AS635" s="40">
        <f>AS$603*$D635*AS617</f>
        <v/>
      </c>
      <c r="AT635" s="40">
        <f>AT$603*$D635*AT617</f>
        <v/>
      </c>
      <c r="AU635" s="40">
        <f>AU$603*$D635*AU617</f>
        <v/>
      </c>
      <c r="AV635" s="40">
        <f>AV$603*$D635*AV617</f>
        <v/>
      </c>
      <c r="AW635" s="40">
        <f>AW$603*$D635*AW617</f>
        <v/>
      </c>
      <c r="AX635" s="40">
        <f>AX$603*$D635*AX617</f>
        <v/>
      </c>
      <c r="AY635" s="40">
        <f>AY$603*$D635*AY617</f>
        <v/>
      </c>
    </row>
    <row r="636" hidden="1" outlineLevel="1"/>
    <row r="637" hidden="1" outlineLevel="1">
      <c r="A637" s="14" t="inlineStr">
        <is>
          <t>rnvat</t>
        </is>
      </c>
      <c r="B637" s="14" t="inlineStr">
        <is>
          <t>ecy</t>
        </is>
      </c>
      <c r="C637" s="14" t="inlineStr">
        <is>
          <t>res</t>
        </is>
      </c>
      <c r="D637" s="41">
        <f>INDEX(Inputs_power!$G$19:$G$20,MATCH($C637,Inputs_power!$A$19:$A$20,0))</f>
        <v/>
      </c>
      <c r="E637" s="41">
        <f>INDEX(Inputs_power!$H$19:$H$20,MATCH($C637,Inputs_power!$A$19:$A$20,0))</f>
        <v/>
      </c>
      <c r="F637" s="36" t="n"/>
      <c r="G637" s="36" t="n"/>
      <c r="H637" s="14">
        <f>INDEX(VarLab,MATCH($A637,VarKey,0))&amp;INDEX(MemLab,MATCH($C637&amp;"|"&amp;$B637,MemKey,0))</f>
        <v/>
      </c>
      <c r="I637" s="14">
        <f>INDEX(VarUnit,MATCH($A637,VarKey,0))</f>
        <v/>
      </c>
      <c r="J637" s="14">
        <f>INDEX(VarSrc,MATCH($A637,VarKey,0))</f>
        <v/>
      </c>
      <c r="K637" s="11">
        <f>CodePrefix&amp;$A637&amp;IF($C637="","","."&amp;$C637&amp;"."&amp;$B637)&amp;INDEX(VarEnd,MATCH($A637,VarKey,0))&amp;K$5</f>
        <v/>
      </c>
      <c r="L637" s="39">
        <f>L$603*$D637*$E637*L616</f>
        <v/>
      </c>
      <c r="M637" s="40">
        <f>M$603*$D637*$E637*M616</f>
        <v/>
      </c>
      <c r="N637" s="40">
        <f>N$603*$D637*$E637*N616</f>
        <v/>
      </c>
      <c r="O637" s="40">
        <f>O$603*$D637*$E637*O616</f>
        <v/>
      </c>
      <c r="P637" s="40">
        <f>P$603*$D637*$E637*P616</f>
        <v/>
      </c>
      <c r="Q637" s="40">
        <f>Q$603*$D637*$E637*Q616</f>
        <v/>
      </c>
      <c r="R637" s="40">
        <f>R$603*$D637*$E637*R616</f>
        <v/>
      </c>
      <c r="S637" s="40">
        <f>S$603*$D637*$E637*S616</f>
        <v/>
      </c>
      <c r="T637" s="40">
        <f>T$603*$D637*$E637*T616</f>
        <v/>
      </c>
      <c r="U637" s="40">
        <f>U$603*$D637*$E637*U616</f>
        <v/>
      </c>
      <c r="V637" s="40">
        <f>V$603*$D637*$E637*V616</f>
        <v/>
      </c>
      <c r="W637" s="40">
        <f>W$603*$D637*$E637*W616</f>
        <v/>
      </c>
      <c r="X637" s="40">
        <f>X$603*$D637*$E637*X616</f>
        <v/>
      </c>
      <c r="Y637" s="40">
        <f>Y$603*$D637*$E637*Y616</f>
        <v/>
      </c>
      <c r="Z637" s="40">
        <f>Z$603*$D637*$E637*Z616</f>
        <v/>
      </c>
      <c r="AA637" s="40">
        <f>AA$603*$D637*$E637*AA616</f>
        <v/>
      </c>
      <c r="AB637" s="40">
        <f>AB$603*$D637*$E637*AB616</f>
        <v/>
      </c>
      <c r="AC637" s="40">
        <f>AC$603*$D637*$E637*AC616</f>
        <v/>
      </c>
      <c r="AD637" s="40">
        <f>AD$603*$D637*$E637*AD616</f>
        <v/>
      </c>
      <c r="AF637" s="11">
        <f>CodePrefix&amp;$A637&amp;IF($C637="","","."&amp;$C637&amp;"."&amp;$B637)&amp;INDEX(VarEnd,MATCH($A637,VarKey,0))&amp;AF$5</f>
        <v/>
      </c>
      <c r="AG637" s="39">
        <f>AG$603*$D637*$E637*AG616</f>
        <v/>
      </c>
      <c r="AH637" s="40">
        <f>AH$603*$D637*$E637*AH616</f>
        <v/>
      </c>
      <c r="AI637" s="40">
        <f>AI$603*$D637*$E637*AI616</f>
        <v/>
      </c>
      <c r="AJ637" s="40">
        <f>AJ$603*$D637*$E637*AJ616</f>
        <v/>
      </c>
      <c r="AK637" s="40">
        <f>AK$603*$D637*$E637*AK616</f>
        <v/>
      </c>
      <c r="AL637" s="40">
        <f>AL$603*$D637*$E637*AL616</f>
        <v/>
      </c>
      <c r="AM637" s="40">
        <f>AM$603*$D637*$E637*AM616</f>
        <v/>
      </c>
      <c r="AN637" s="40">
        <f>AN$603*$D637*$E637*AN616</f>
        <v/>
      </c>
      <c r="AO637" s="40">
        <f>AO$603*$D637*$E637*AO616</f>
        <v/>
      </c>
      <c r="AP637" s="40">
        <f>AP$603*$D637*$E637*AP616</f>
        <v/>
      </c>
      <c r="AQ637" s="40">
        <f>AQ$603*$D637*$E637*AQ616</f>
        <v/>
      </c>
      <c r="AR637" s="40">
        <f>AR$603*$D637*$E637*AR616</f>
        <v/>
      </c>
      <c r="AS637" s="40">
        <f>AS$603*$D637*$E637*AS616</f>
        <v/>
      </c>
      <c r="AT637" s="40">
        <f>AT$603*$D637*$E637*AT616</f>
        <v/>
      </c>
      <c r="AU637" s="40">
        <f>AU$603*$D637*$E637*AU616</f>
        <v/>
      </c>
      <c r="AV637" s="40">
        <f>AV$603*$D637*$E637*AV616</f>
        <v/>
      </c>
      <c r="AW637" s="40">
        <f>AW$603*$D637*$E637*AW616</f>
        <v/>
      </c>
      <c r="AX637" s="40">
        <f>AX$603*$D637*$E637*AX616</f>
        <v/>
      </c>
      <c r="AY637" s="40">
        <f>AY$603*$D637*$E637*AY616</f>
        <v/>
      </c>
    </row>
    <row r="638" hidden="1" outlineLevel="1">
      <c r="A638" s="14" t="inlineStr">
        <is>
          <t>rnvat</t>
        </is>
      </c>
      <c r="B638" s="14" t="inlineStr">
        <is>
          <t>ecy</t>
        </is>
      </c>
      <c r="C638" s="14" t="inlineStr">
        <is>
          <t>ind</t>
        </is>
      </c>
      <c r="D638" s="41">
        <f>INDEX(Inputs_power!$G$19:$G$20,MATCH($C638,Inputs_power!$A$19:$A$20,0))</f>
        <v/>
      </c>
      <c r="E638" s="41">
        <f>INDEX(Inputs_power!$H$19:$H$20,MATCH($C638,Inputs_power!$A$19:$A$20,0))</f>
        <v/>
      </c>
      <c r="F638" s="36" t="n"/>
      <c r="G638" s="36" t="n"/>
      <c r="H638" s="14">
        <f>INDEX(VarLab,MATCH($A638,VarKey,0))&amp;INDEX(MemLab,MATCH($C638&amp;"|"&amp;$B638,MemKey,0))</f>
        <v/>
      </c>
      <c r="I638" s="14">
        <f>INDEX(VarUnit,MATCH($A638,VarKey,0))</f>
        <v/>
      </c>
      <c r="J638" s="14">
        <f>INDEX(VarSrc,MATCH($A638,VarKey,0))</f>
        <v/>
      </c>
      <c r="K638" s="11">
        <f>CodePrefix&amp;$A638&amp;IF($C638="","","."&amp;$C638&amp;"."&amp;$B638)&amp;INDEX(VarEnd,MATCH($A638,VarKey,0))&amp;K$5</f>
        <v/>
      </c>
      <c r="L638" s="39">
        <f>L$603*$D638*$E638*L617</f>
        <v/>
      </c>
      <c r="M638" s="40">
        <f>M$603*$D638*$E638*M617</f>
        <v/>
      </c>
      <c r="N638" s="40">
        <f>N$603*$D638*$E638*N617</f>
        <v/>
      </c>
      <c r="O638" s="40">
        <f>O$603*$D638*$E638*O617</f>
        <v/>
      </c>
      <c r="P638" s="40">
        <f>P$603*$D638*$E638*P617</f>
        <v/>
      </c>
      <c r="Q638" s="40">
        <f>Q$603*$D638*$E638*Q617</f>
        <v/>
      </c>
      <c r="R638" s="40">
        <f>R$603*$D638*$E638*R617</f>
        <v/>
      </c>
      <c r="S638" s="40">
        <f>S$603*$D638*$E638*S617</f>
        <v/>
      </c>
      <c r="T638" s="40">
        <f>T$603*$D638*$E638*T617</f>
        <v/>
      </c>
      <c r="U638" s="40">
        <f>U$603*$D638*$E638*U617</f>
        <v/>
      </c>
      <c r="V638" s="40">
        <f>V$603*$D638*$E638*V617</f>
        <v/>
      </c>
      <c r="W638" s="40">
        <f>W$603*$D638*$E638*W617</f>
        <v/>
      </c>
      <c r="X638" s="40">
        <f>X$603*$D638*$E638*X617</f>
        <v/>
      </c>
      <c r="Y638" s="40">
        <f>Y$603*$D638*$E638*Y617</f>
        <v/>
      </c>
      <c r="Z638" s="40">
        <f>Z$603*$D638*$E638*Z617</f>
        <v/>
      </c>
      <c r="AA638" s="40">
        <f>AA$603*$D638*$E638*AA617</f>
        <v/>
      </c>
      <c r="AB638" s="40">
        <f>AB$603*$D638*$E638*AB617</f>
        <v/>
      </c>
      <c r="AC638" s="40">
        <f>AC$603*$D638*$E638*AC617</f>
        <v/>
      </c>
      <c r="AD638" s="40">
        <f>AD$603*$D638*$E638*AD617</f>
        <v/>
      </c>
      <c r="AF638" s="11">
        <f>CodePrefix&amp;$A638&amp;IF($C638="","","."&amp;$C638&amp;"."&amp;$B638)&amp;INDEX(VarEnd,MATCH($A638,VarKey,0))&amp;AF$5</f>
        <v/>
      </c>
      <c r="AG638" s="39">
        <f>AG$603*$D638*$E638*AG617</f>
        <v/>
      </c>
      <c r="AH638" s="40">
        <f>AH$603*$D638*$E638*AH617</f>
        <v/>
      </c>
      <c r="AI638" s="40">
        <f>AI$603*$D638*$E638*AI617</f>
        <v/>
      </c>
      <c r="AJ638" s="40">
        <f>AJ$603*$D638*$E638*AJ617</f>
        <v/>
      </c>
      <c r="AK638" s="40">
        <f>AK$603*$D638*$E638*AK617</f>
        <v/>
      </c>
      <c r="AL638" s="40">
        <f>AL$603*$D638*$E638*AL617</f>
        <v/>
      </c>
      <c r="AM638" s="40">
        <f>AM$603*$D638*$E638*AM617</f>
        <v/>
      </c>
      <c r="AN638" s="40">
        <f>AN$603*$D638*$E638*AN617</f>
        <v/>
      </c>
      <c r="AO638" s="40">
        <f>AO$603*$D638*$E638*AO617</f>
        <v/>
      </c>
      <c r="AP638" s="40">
        <f>AP$603*$D638*$E638*AP617</f>
        <v/>
      </c>
      <c r="AQ638" s="40">
        <f>AQ$603*$D638*$E638*AQ617</f>
        <v/>
      </c>
      <c r="AR638" s="40">
        <f>AR$603*$D638*$E638*AR617</f>
        <v/>
      </c>
      <c r="AS638" s="40">
        <f>AS$603*$D638*$E638*AS617</f>
        <v/>
      </c>
      <c r="AT638" s="40">
        <f>AT$603*$D638*$E638*AT617</f>
        <v/>
      </c>
      <c r="AU638" s="40">
        <f>AU$603*$D638*$E638*AU617</f>
        <v/>
      </c>
      <c r="AV638" s="40">
        <f>AV$603*$D638*$E638*AV617</f>
        <v/>
      </c>
      <c r="AW638" s="40">
        <f>AW$603*$D638*$E638*AW617</f>
        <v/>
      </c>
      <c r="AX638" s="40">
        <f>AX$603*$D638*$E638*AX617</f>
        <v/>
      </c>
      <c r="AY638" s="40">
        <f>AY$603*$D638*$E638*AY617</f>
        <v/>
      </c>
    </row>
    <row r="639" hidden="1" outlineLevel="1"/>
    <row r="640" hidden="1" outlineLevel="1">
      <c r="A640" s="14" t="inlineStr">
        <is>
          <t>rgap</t>
        </is>
      </c>
      <c r="B640" s="14" t="inlineStr">
        <is>
          <t>ecy</t>
        </is>
      </c>
      <c r="C640" s="14" t="inlineStr">
        <is>
          <t>res</t>
        </is>
      </c>
      <c r="D640" s="46" t="n">
        <v>1</v>
      </c>
      <c r="E640" s="36" t="n"/>
      <c r="F640" s="36" t="n"/>
      <c r="G640" s="36" t="n"/>
      <c r="H640" s="14">
        <f>INDEX(VarLab,MATCH($A640,VarKey,0))&amp;INDEX(MemLab,MATCH($C640&amp;"|"&amp;$B640,MemKey,0))</f>
        <v/>
      </c>
      <c r="I640" s="14">
        <f>INDEX(VarUnit,MATCH($A640,VarKey,0))</f>
        <v/>
      </c>
      <c r="J640" s="14">
        <f>INDEX(VarSrc,MATCH($A640,VarKey,0))</f>
        <v/>
      </c>
      <c r="K640" s="11">
        <f>CodePrefix&amp;$A640&amp;IF($C640="","","."&amp;$C640&amp;"."&amp;$B640)&amp;INDEX(VarEnd,MATCH($A640,VarKey,0))&amp;K$5</f>
        <v/>
      </c>
      <c r="L640" s="39">
        <f>L628*$D640*L616</f>
        <v/>
      </c>
      <c r="M640" s="40">
        <f>M628*$D640*M616</f>
        <v/>
      </c>
      <c r="N640" s="40">
        <f>N628*$D640*N616</f>
        <v/>
      </c>
      <c r="O640" s="40">
        <f>O628*$D640*O616</f>
        <v/>
      </c>
      <c r="P640" s="40">
        <f>P628*$D640*P616</f>
        <v/>
      </c>
      <c r="Q640" s="40">
        <f>Q628*$D640*Q616</f>
        <v/>
      </c>
      <c r="R640" s="40">
        <f>R628*$D640*R616</f>
        <v/>
      </c>
      <c r="S640" s="40">
        <f>S628*$D640*S616</f>
        <v/>
      </c>
      <c r="T640" s="40">
        <f>T628*$D640*T616</f>
        <v/>
      </c>
      <c r="U640" s="40">
        <f>U628*$D640*U616</f>
        <v/>
      </c>
      <c r="V640" s="40">
        <f>V628*$D640*V616</f>
        <v/>
      </c>
      <c r="W640" s="40">
        <f>W628*$D640*W616</f>
        <v/>
      </c>
      <c r="X640" s="40">
        <f>X628*$D640*X616</f>
        <v/>
      </c>
      <c r="Y640" s="40">
        <f>Y628*$D640*Y616</f>
        <v/>
      </c>
      <c r="Z640" s="40">
        <f>Z628*$D640*Z616</f>
        <v/>
      </c>
      <c r="AA640" s="40">
        <f>AA628*$D640*AA616</f>
        <v/>
      </c>
      <c r="AB640" s="40">
        <f>AB628*$D640*AB616</f>
        <v/>
      </c>
      <c r="AC640" s="40">
        <f>AC628*$D640*AC616</f>
        <v/>
      </c>
      <c r="AD640" s="40">
        <f>AD628*$D640*AD616</f>
        <v/>
      </c>
      <c r="AF640" s="11">
        <f>CodePrefix&amp;$A640&amp;IF($C640="","","."&amp;$C640&amp;"."&amp;$B640)&amp;INDEX(VarEnd,MATCH($A640,VarKey,0))&amp;AF$5</f>
        <v/>
      </c>
      <c r="AG640" s="39">
        <f>AG628*$D640*AG616</f>
        <v/>
      </c>
      <c r="AH640" s="40">
        <f>AH628*$D640*AH616</f>
        <v/>
      </c>
      <c r="AI640" s="40">
        <f>AI628*$D640*AI616</f>
        <v/>
      </c>
      <c r="AJ640" s="40">
        <f>AJ628*$D640*AJ616</f>
        <v/>
      </c>
      <c r="AK640" s="40">
        <f>AK628*$D640*AK616</f>
        <v/>
      </c>
      <c r="AL640" s="40">
        <f>AL628*$D640*AL616</f>
        <v/>
      </c>
      <c r="AM640" s="40">
        <f>AM628*$D640*AM616</f>
        <v/>
      </c>
      <c r="AN640" s="40">
        <f>AN628*$D640*AN616</f>
        <v/>
      </c>
      <c r="AO640" s="40">
        <f>AO628*$D640*AO616</f>
        <v/>
      </c>
      <c r="AP640" s="40">
        <f>AP628*$D640*AP616</f>
        <v/>
      </c>
      <c r="AQ640" s="40">
        <f>AQ628*$D640*AQ616</f>
        <v/>
      </c>
      <c r="AR640" s="40">
        <f>AR628*$D640*AR616</f>
        <v/>
      </c>
      <c r="AS640" s="40">
        <f>AS628*$D640*AS616</f>
        <v/>
      </c>
      <c r="AT640" s="40">
        <f>AT628*$D640*AT616</f>
        <v/>
      </c>
      <c r="AU640" s="40">
        <f>AU628*$D640*AU616</f>
        <v/>
      </c>
      <c r="AV640" s="40">
        <f>AV628*$D640*AV616</f>
        <v/>
      </c>
      <c r="AW640" s="40">
        <f>AW628*$D640*AW616</f>
        <v/>
      </c>
      <c r="AX640" s="40">
        <f>AX628*$D640*AX616</f>
        <v/>
      </c>
      <c r="AY640" s="40">
        <f>AY628*$D640*AY616</f>
        <v/>
      </c>
    </row>
    <row r="641" hidden="1" outlineLevel="1">
      <c r="A641" s="14" t="inlineStr">
        <is>
          <t>rgap</t>
        </is>
      </c>
      <c r="B641" s="14" t="inlineStr">
        <is>
          <t>ecy</t>
        </is>
      </c>
      <c r="C641" s="14" t="inlineStr">
        <is>
          <t>ind</t>
        </is>
      </c>
      <c r="D641" s="46" t="n">
        <v>1</v>
      </c>
      <c r="E641" s="36" t="n"/>
      <c r="F641" s="36" t="n"/>
      <c r="G641" s="36" t="n"/>
      <c r="H641" s="14">
        <f>INDEX(VarLab,MATCH($A641,VarKey,0))&amp;INDEX(MemLab,MATCH($C641&amp;"|"&amp;$B641,MemKey,0))</f>
        <v/>
      </c>
      <c r="I641" s="14">
        <f>INDEX(VarUnit,MATCH($A641,VarKey,0))</f>
        <v/>
      </c>
      <c r="J641" s="14">
        <f>INDEX(VarSrc,MATCH($A641,VarKey,0))</f>
        <v/>
      </c>
      <c r="K641" s="11">
        <f>CodePrefix&amp;$A641&amp;IF($C641="","","."&amp;$C641&amp;"."&amp;$B641)&amp;INDEX(VarEnd,MATCH($A641,VarKey,0))&amp;K$5</f>
        <v/>
      </c>
      <c r="L641" s="39">
        <f>L629*$D641*L617</f>
        <v/>
      </c>
      <c r="M641" s="40">
        <f>M629*$D641*M617</f>
        <v/>
      </c>
      <c r="N641" s="40">
        <f>N629*$D641*N617</f>
        <v/>
      </c>
      <c r="O641" s="40">
        <f>O629*$D641*O617</f>
        <v/>
      </c>
      <c r="P641" s="40">
        <f>P629*$D641*P617</f>
        <v/>
      </c>
      <c r="Q641" s="40">
        <f>Q629*$D641*Q617</f>
        <v/>
      </c>
      <c r="R641" s="40">
        <f>R629*$D641*R617</f>
        <v/>
      </c>
      <c r="S641" s="40">
        <f>S629*$D641*S617</f>
        <v/>
      </c>
      <c r="T641" s="40">
        <f>T629*$D641*T617</f>
        <v/>
      </c>
      <c r="U641" s="40">
        <f>U629*$D641*U617</f>
        <v/>
      </c>
      <c r="V641" s="40">
        <f>V629*$D641*V617</f>
        <v/>
      </c>
      <c r="W641" s="40">
        <f>W629*$D641*W617</f>
        <v/>
      </c>
      <c r="X641" s="40">
        <f>X629*$D641*X617</f>
        <v/>
      </c>
      <c r="Y641" s="40">
        <f>Y629*$D641*Y617</f>
        <v/>
      </c>
      <c r="Z641" s="40">
        <f>Z629*$D641*Z617</f>
        <v/>
      </c>
      <c r="AA641" s="40">
        <f>AA629*$D641*AA617</f>
        <v/>
      </c>
      <c r="AB641" s="40">
        <f>AB629*$D641*AB617</f>
        <v/>
      </c>
      <c r="AC641" s="40">
        <f>AC629*$D641*AC617</f>
        <v/>
      </c>
      <c r="AD641" s="40">
        <f>AD629*$D641*AD617</f>
        <v/>
      </c>
      <c r="AF641" s="11">
        <f>CodePrefix&amp;$A641&amp;IF($C641="","","."&amp;$C641&amp;"."&amp;$B641)&amp;INDEX(VarEnd,MATCH($A641,VarKey,0))&amp;AF$5</f>
        <v/>
      </c>
      <c r="AG641" s="39">
        <f>AG629*$D641*AG617</f>
        <v/>
      </c>
      <c r="AH641" s="40">
        <f>AH629*$D641*AH617</f>
        <v/>
      </c>
      <c r="AI641" s="40">
        <f>AI629*$D641*AI617</f>
        <v/>
      </c>
      <c r="AJ641" s="40">
        <f>AJ629*$D641*AJ617</f>
        <v/>
      </c>
      <c r="AK641" s="40">
        <f>AK629*$D641*AK617</f>
        <v/>
      </c>
      <c r="AL641" s="40">
        <f>AL629*$D641*AL617</f>
        <v/>
      </c>
      <c r="AM641" s="40">
        <f>AM629*$D641*AM617</f>
        <v/>
      </c>
      <c r="AN641" s="40">
        <f>AN629*$D641*AN617</f>
        <v/>
      </c>
      <c r="AO641" s="40">
        <f>AO629*$D641*AO617</f>
        <v/>
      </c>
      <c r="AP641" s="40">
        <f>AP629*$D641*AP617</f>
        <v/>
      </c>
      <c r="AQ641" s="40">
        <f>AQ629*$D641*AQ617</f>
        <v/>
      </c>
      <c r="AR641" s="40">
        <f>AR629*$D641*AR617</f>
        <v/>
      </c>
      <c r="AS641" s="40">
        <f>AS629*$D641*AS617</f>
        <v/>
      </c>
      <c r="AT641" s="40">
        <f>AT629*$D641*AT617</f>
        <v/>
      </c>
      <c r="AU641" s="40">
        <f>AU629*$D641*AU617</f>
        <v/>
      </c>
      <c r="AV641" s="40">
        <f>AV629*$D641*AV617</f>
        <v/>
      </c>
      <c r="AW641" s="40">
        <f>AW629*$D641*AW617</f>
        <v/>
      </c>
      <c r="AX641" s="40">
        <f>AX629*$D641*AX617</f>
        <v/>
      </c>
      <c r="AY641" s="40">
        <f>AY629*$D641*AY617</f>
        <v/>
      </c>
    </row>
    <row r="642" hidden="1" outlineLevel="1"/>
    <row r="643" hidden="1" outlineLevel="1">
      <c r="H643" s="20" t="inlineStr">
        <is>
          <t>H. Power demand (ktoe): price of the previous year by demand group, growth multiple (efficiency, GDP, price), demand by subsector and by demand group, total, required generation (MWy)</t>
        </is>
      </c>
    </row>
    <row r="644" hidden="1" outlineLevel="1">
      <c r="A644" s="14" t="inlineStr">
        <is>
          <t>pdem</t>
        </is>
      </c>
      <c r="B644" s="14" t="inlineStr">
        <is>
          <t>ecy</t>
        </is>
      </c>
      <c r="C644" s="14" t="inlineStr">
        <is>
          <t>tra</t>
        </is>
      </c>
      <c r="D644" s="41">
        <f>INDEX(Inputs_power!$D$29:$D$32,MATCH($C644,Inputs_power!$A$29:$A$32,0))</f>
        <v/>
      </c>
      <c r="E644" s="41">
        <f>INDEX(Inputs_power!$K$29:$K$32,MATCH($C644,Inputs_power!$A$29:$A$32,0))</f>
        <v/>
      </c>
      <c r="F644" s="36" t="n"/>
      <c r="G644" s="36" t="n"/>
      <c r="H644" s="14">
        <f>INDEX(VarLab,MATCH($A644,VarKey,0))&amp;INDEX(MemLab,MATCH($C644&amp;"|"&amp;$B644,MemKey,0))</f>
        <v/>
      </c>
      <c r="I644" s="14">
        <f>INDEX(VarUnit,MATCH($A644,VarKey,0))</f>
        <v/>
      </c>
      <c r="J644" s="14">
        <f>INDEX(VarSrc,MATCH($A644,VarKey,0))</f>
        <v/>
      </c>
      <c r="K644" s="11">
        <f>CodePrefix&amp;$A644&amp;IF($C644="","","."&amp;$C644&amp;"."&amp;$B644)&amp;INDEX(VarEnd,MATCH($A644,VarKey,0))&amp;K$5</f>
        <v/>
      </c>
      <c r="L644" s="15">
        <f>$E644</f>
        <v/>
      </c>
      <c r="M644" s="16">
        <f>$D644*L$625+(1-$D644)*L$626</f>
        <v/>
      </c>
      <c r="N644" s="16">
        <f>$D644*M$625+(1-$D644)*M$626</f>
        <v/>
      </c>
      <c r="O644" s="16">
        <f>$D644*N$625+(1-$D644)*N$626</f>
        <v/>
      </c>
      <c r="P644" s="16">
        <f>$D644*O$625+(1-$D644)*O$626</f>
        <v/>
      </c>
      <c r="Q644" s="16">
        <f>$D644*P$625+(1-$D644)*P$626</f>
        <v/>
      </c>
      <c r="R644" s="16">
        <f>$D644*Q$625+(1-$D644)*Q$626</f>
        <v/>
      </c>
      <c r="S644" s="16">
        <f>$D644*R$625+(1-$D644)*R$626</f>
        <v/>
      </c>
      <c r="T644" s="16">
        <f>$D644*S$625+(1-$D644)*S$626</f>
        <v/>
      </c>
      <c r="U644" s="16">
        <f>$D644*T$625+(1-$D644)*T$626</f>
        <v/>
      </c>
      <c r="V644" s="16">
        <f>$D644*U$625+(1-$D644)*U$626</f>
        <v/>
      </c>
      <c r="W644" s="16">
        <f>$D644*V$625+(1-$D644)*V$626</f>
        <v/>
      </c>
      <c r="X644" s="16">
        <f>$D644*W$625+(1-$D644)*W$626</f>
        <v/>
      </c>
      <c r="Y644" s="16">
        <f>$D644*X$625+(1-$D644)*X$626</f>
        <v/>
      </c>
      <c r="Z644" s="16">
        <f>$D644*Y$625+(1-$D644)*Y$626</f>
        <v/>
      </c>
      <c r="AA644" s="16">
        <f>$D644*Z$625+(1-$D644)*Z$626</f>
        <v/>
      </c>
      <c r="AB644" s="16">
        <f>$D644*AA$625+(1-$D644)*AA$626</f>
        <v/>
      </c>
      <c r="AC644" s="16">
        <f>$D644*AB$625+(1-$D644)*AB$626</f>
        <v/>
      </c>
      <c r="AD644" s="16">
        <f>$D644*AC$625+(1-$D644)*AC$626</f>
        <v/>
      </c>
      <c r="AF644" s="11">
        <f>CodePrefix&amp;$A644&amp;IF($C644="","","."&amp;$C644&amp;"."&amp;$B644)&amp;INDEX(VarEnd,MATCH($A644,VarKey,0))&amp;AF$5</f>
        <v/>
      </c>
      <c r="AG644" s="15">
        <f>$E644</f>
        <v/>
      </c>
      <c r="AH644" s="16">
        <f>$D644*AG$625+(1-$D644)*AG$626</f>
        <v/>
      </c>
      <c r="AI644" s="16">
        <f>$D644*AH$625+(1-$D644)*AH$626</f>
        <v/>
      </c>
      <c r="AJ644" s="16">
        <f>$D644*AI$625+(1-$D644)*AI$626</f>
        <v/>
      </c>
      <c r="AK644" s="16">
        <f>$D644*AJ$625+(1-$D644)*AJ$626</f>
        <v/>
      </c>
      <c r="AL644" s="16">
        <f>$D644*AK$625+(1-$D644)*AK$626</f>
        <v/>
      </c>
      <c r="AM644" s="16">
        <f>$D644*AL$625+(1-$D644)*AL$626</f>
        <v/>
      </c>
      <c r="AN644" s="16">
        <f>$D644*AM$625+(1-$D644)*AM$626</f>
        <v/>
      </c>
      <c r="AO644" s="16">
        <f>$D644*AN$625+(1-$D644)*AN$626</f>
        <v/>
      </c>
      <c r="AP644" s="16">
        <f>$D644*AO$625+(1-$D644)*AO$626</f>
        <v/>
      </c>
      <c r="AQ644" s="16">
        <f>$D644*AP$625+(1-$D644)*AP$626</f>
        <v/>
      </c>
      <c r="AR644" s="16">
        <f>$D644*AQ$625+(1-$D644)*AQ$626</f>
        <v/>
      </c>
      <c r="AS644" s="16">
        <f>$D644*AR$625+(1-$D644)*AR$626</f>
        <v/>
      </c>
      <c r="AT644" s="16">
        <f>$D644*AS$625+(1-$D644)*AS$626</f>
        <v/>
      </c>
      <c r="AU644" s="16">
        <f>$D644*AT$625+(1-$D644)*AT$626</f>
        <v/>
      </c>
      <c r="AV644" s="16">
        <f>$D644*AU$625+(1-$D644)*AU$626</f>
        <v/>
      </c>
      <c r="AW644" s="16">
        <f>$D644*AV$625+(1-$D644)*AV$626</f>
        <v/>
      </c>
      <c r="AX644" s="16">
        <f>$D644*AW$625+(1-$D644)*AW$626</f>
        <v/>
      </c>
      <c r="AY644" s="16">
        <f>$D644*AX$625+(1-$D644)*AX$626</f>
        <v/>
      </c>
    </row>
    <row r="645" hidden="1" outlineLevel="1">
      <c r="A645" s="14" t="inlineStr">
        <is>
          <t>pdem</t>
        </is>
      </c>
      <c r="B645" s="14" t="inlineStr">
        <is>
          <t>ecy</t>
        </is>
      </c>
      <c r="C645" s="14" t="inlineStr">
        <is>
          <t>res</t>
        </is>
      </c>
      <c r="D645" s="41">
        <f>INDEX(Inputs_power!$D$29:$D$32,MATCH($C645,Inputs_power!$A$29:$A$32,0))</f>
        <v/>
      </c>
      <c r="E645" s="41">
        <f>INDEX(Inputs_power!$K$29:$K$32,MATCH($C645,Inputs_power!$A$29:$A$32,0))</f>
        <v/>
      </c>
      <c r="F645" s="36" t="n"/>
      <c r="G645" s="36" t="n"/>
      <c r="H645" s="14">
        <f>INDEX(VarLab,MATCH($A645,VarKey,0))&amp;INDEX(MemLab,MATCH($C645&amp;"|"&amp;$B645,MemKey,0))</f>
        <v/>
      </c>
      <c r="I645" s="14">
        <f>INDEX(VarUnit,MATCH($A645,VarKey,0))</f>
        <v/>
      </c>
      <c r="J645" s="14">
        <f>INDEX(VarSrc,MATCH($A645,VarKey,0))</f>
        <v/>
      </c>
      <c r="K645" s="11">
        <f>CodePrefix&amp;$A645&amp;IF($C645="","","."&amp;$C645&amp;"."&amp;$B645)&amp;INDEX(VarEnd,MATCH($A645,VarKey,0))&amp;K$5</f>
        <v/>
      </c>
      <c r="L645" s="15">
        <f>$E645</f>
        <v/>
      </c>
      <c r="M645" s="16">
        <f>$D645*L$625+(1-$D645)*L$626</f>
        <v/>
      </c>
      <c r="N645" s="16">
        <f>$D645*M$625+(1-$D645)*M$626</f>
        <v/>
      </c>
      <c r="O645" s="16">
        <f>$D645*N$625+(1-$D645)*N$626</f>
        <v/>
      </c>
      <c r="P645" s="16">
        <f>$D645*O$625+(1-$D645)*O$626</f>
        <v/>
      </c>
      <c r="Q645" s="16">
        <f>$D645*P$625+(1-$D645)*P$626</f>
        <v/>
      </c>
      <c r="R645" s="16">
        <f>$D645*Q$625+(1-$D645)*Q$626</f>
        <v/>
      </c>
      <c r="S645" s="16">
        <f>$D645*R$625+(1-$D645)*R$626</f>
        <v/>
      </c>
      <c r="T645" s="16">
        <f>$D645*S$625+(1-$D645)*S$626</f>
        <v/>
      </c>
      <c r="U645" s="16">
        <f>$D645*T$625+(1-$D645)*T$626</f>
        <v/>
      </c>
      <c r="V645" s="16">
        <f>$D645*U$625+(1-$D645)*U$626</f>
        <v/>
      </c>
      <c r="W645" s="16">
        <f>$D645*V$625+(1-$D645)*V$626</f>
        <v/>
      </c>
      <c r="X645" s="16">
        <f>$D645*W$625+(1-$D645)*W$626</f>
        <v/>
      </c>
      <c r="Y645" s="16">
        <f>$D645*X$625+(1-$D645)*X$626</f>
        <v/>
      </c>
      <c r="Z645" s="16">
        <f>$D645*Y$625+(1-$D645)*Y$626</f>
        <v/>
      </c>
      <c r="AA645" s="16">
        <f>$D645*Z$625+(1-$D645)*Z$626</f>
        <v/>
      </c>
      <c r="AB645" s="16">
        <f>$D645*AA$625+(1-$D645)*AA$626</f>
        <v/>
      </c>
      <c r="AC645" s="16">
        <f>$D645*AB$625+(1-$D645)*AB$626</f>
        <v/>
      </c>
      <c r="AD645" s="16">
        <f>$D645*AC$625+(1-$D645)*AC$626</f>
        <v/>
      </c>
      <c r="AF645" s="11">
        <f>CodePrefix&amp;$A645&amp;IF($C645="","","."&amp;$C645&amp;"."&amp;$B645)&amp;INDEX(VarEnd,MATCH($A645,VarKey,0))&amp;AF$5</f>
        <v/>
      </c>
      <c r="AG645" s="15">
        <f>$E645</f>
        <v/>
      </c>
      <c r="AH645" s="16">
        <f>$D645*AG$625+(1-$D645)*AG$626</f>
        <v/>
      </c>
      <c r="AI645" s="16">
        <f>$D645*AH$625+(1-$D645)*AH$626</f>
        <v/>
      </c>
      <c r="AJ645" s="16">
        <f>$D645*AI$625+(1-$D645)*AI$626</f>
        <v/>
      </c>
      <c r="AK645" s="16">
        <f>$D645*AJ$625+(1-$D645)*AJ$626</f>
        <v/>
      </c>
      <c r="AL645" s="16">
        <f>$D645*AK$625+(1-$D645)*AK$626</f>
        <v/>
      </c>
      <c r="AM645" s="16">
        <f>$D645*AL$625+(1-$D645)*AL$626</f>
        <v/>
      </c>
      <c r="AN645" s="16">
        <f>$D645*AM$625+(1-$D645)*AM$626</f>
        <v/>
      </c>
      <c r="AO645" s="16">
        <f>$D645*AN$625+(1-$D645)*AN$626</f>
        <v/>
      </c>
      <c r="AP645" s="16">
        <f>$D645*AO$625+(1-$D645)*AO$626</f>
        <v/>
      </c>
      <c r="AQ645" s="16">
        <f>$D645*AP$625+(1-$D645)*AP$626</f>
        <v/>
      </c>
      <c r="AR645" s="16">
        <f>$D645*AQ$625+(1-$D645)*AQ$626</f>
        <v/>
      </c>
      <c r="AS645" s="16">
        <f>$D645*AR$625+(1-$D645)*AR$626</f>
        <v/>
      </c>
      <c r="AT645" s="16">
        <f>$D645*AS$625+(1-$D645)*AS$626</f>
        <v/>
      </c>
      <c r="AU645" s="16">
        <f>$D645*AT$625+(1-$D645)*AT$626</f>
        <v/>
      </c>
      <c r="AV645" s="16">
        <f>$D645*AU$625+(1-$D645)*AU$626</f>
        <v/>
      </c>
      <c r="AW645" s="16">
        <f>$D645*AV$625+(1-$D645)*AV$626</f>
        <v/>
      </c>
      <c r="AX645" s="16">
        <f>$D645*AW$625+(1-$D645)*AW$626</f>
        <v/>
      </c>
      <c r="AY645" s="16">
        <f>$D645*AX$625+(1-$D645)*AX$626</f>
        <v/>
      </c>
    </row>
    <row r="646" hidden="1" outlineLevel="1">
      <c r="A646" s="14" t="inlineStr">
        <is>
          <t>pdem</t>
        </is>
      </c>
      <c r="B646" s="14" t="inlineStr">
        <is>
          <t>ecy</t>
        </is>
      </c>
      <c r="C646" s="14" t="inlineStr">
        <is>
          <t>ind</t>
        </is>
      </c>
      <c r="D646" s="41">
        <f>INDEX(Inputs_power!$D$29:$D$32,MATCH($C646,Inputs_power!$A$29:$A$32,0))</f>
        <v/>
      </c>
      <c r="E646" s="41">
        <f>INDEX(Inputs_power!$K$29:$K$32,MATCH($C646,Inputs_power!$A$29:$A$32,0))</f>
        <v/>
      </c>
      <c r="F646" s="36" t="n"/>
      <c r="G646" s="36" t="n"/>
      <c r="H646" s="14">
        <f>INDEX(VarLab,MATCH($A646,VarKey,0))&amp;INDEX(MemLab,MATCH($C646&amp;"|"&amp;$B646,MemKey,0))</f>
        <v/>
      </c>
      <c r="I646" s="14">
        <f>INDEX(VarUnit,MATCH($A646,VarKey,0))</f>
        <v/>
      </c>
      <c r="J646" s="14">
        <f>INDEX(VarSrc,MATCH($A646,VarKey,0))</f>
        <v/>
      </c>
      <c r="K646" s="11">
        <f>CodePrefix&amp;$A646&amp;IF($C646="","","."&amp;$C646&amp;"."&amp;$B646)&amp;INDEX(VarEnd,MATCH($A646,VarKey,0))&amp;K$5</f>
        <v/>
      </c>
      <c r="L646" s="15">
        <f>$E646</f>
        <v/>
      </c>
      <c r="M646" s="16">
        <f>$D646*L$625+(1-$D646)*L$626</f>
        <v/>
      </c>
      <c r="N646" s="16">
        <f>$D646*M$625+(1-$D646)*M$626</f>
        <v/>
      </c>
      <c r="O646" s="16">
        <f>$D646*N$625+(1-$D646)*N$626</f>
        <v/>
      </c>
      <c r="P646" s="16">
        <f>$D646*O$625+(1-$D646)*O$626</f>
        <v/>
      </c>
      <c r="Q646" s="16">
        <f>$D646*P$625+(1-$D646)*P$626</f>
        <v/>
      </c>
      <c r="R646" s="16">
        <f>$D646*Q$625+(1-$D646)*Q$626</f>
        <v/>
      </c>
      <c r="S646" s="16">
        <f>$D646*R$625+(1-$D646)*R$626</f>
        <v/>
      </c>
      <c r="T646" s="16">
        <f>$D646*S$625+(1-$D646)*S$626</f>
        <v/>
      </c>
      <c r="U646" s="16">
        <f>$D646*T$625+(1-$D646)*T$626</f>
        <v/>
      </c>
      <c r="V646" s="16">
        <f>$D646*U$625+(1-$D646)*U$626</f>
        <v/>
      </c>
      <c r="W646" s="16">
        <f>$D646*V$625+(1-$D646)*V$626</f>
        <v/>
      </c>
      <c r="X646" s="16">
        <f>$D646*W$625+(1-$D646)*W$626</f>
        <v/>
      </c>
      <c r="Y646" s="16">
        <f>$D646*X$625+(1-$D646)*X$626</f>
        <v/>
      </c>
      <c r="Z646" s="16">
        <f>$D646*Y$625+(1-$D646)*Y$626</f>
        <v/>
      </c>
      <c r="AA646" s="16">
        <f>$D646*Z$625+(1-$D646)*Z$626</f>
        <v/>
      </c>
      <c r="AB646" s="16">
        <f>$D646*AA$625+(1-$D646)*AA$626</f>
        <v/>
      </c>
      <c r="AC646" s="16">
        <f>$D646*AB$625+(1-$D646)*AB$626</f>
        <v/>
      </c>
      <c r="AD646" s="16">
        <f>$D646*AC$625+(1-$D646)*AC$626</f>
        <v/>
      </c>
      <c r="AF646" s="11">
        <f>CodePrefix&amp;$A646&amp;IF($C646="","","."&amp;$C646&amp;"."&amp;$B646)&amp;INDEX(VarEnd,MATCH($A646,VarKey,0))&amp;AF$5</f>
        <v/>
      </c>
      <c r="AG646" s="15">
        <f>$E646</f>
        <v/>
      </c>
      <c r="AH646" s="16">
        <f>$D646*AG$625+(1-$D646)*AG$626</f>
        <v/>
      </c>
      <c r="AI646" s="16">
        <f>$D646*AH$625+(1-$D646)*AH$626</f>
        <v/>
      </c>
      <c r="AJ646" s="16">
        <f>$D646*AI$625+(1-$D646)*AI$626</f>
        <v/>
      </c>
      <c r="AK646" s="16">
        <f>$D646*AJ$625+(1-$D646)*AJ$626</f>
        <v/>
      </c>
      <c r="AL646" s="16">
        <f>$D646*AK$625+(1-$D646)*AK$626</f>
        <v/>
      </c>
      <c r="AM646" s="16">
        <f>$D646*AL$625+(1-$D646)*AL$626</f>
        <v/>
      </c>
      <c r="AN646" s="16">
        <f>$D646*AM$625+(1-$D646)*AM$626</f>
        <v/>
      </c>
      <c r="AO646" s="16">
        <f>$D646*AN$625+(1-$D646)*AN$626</f>
        <v/>
      </c>
      <c r="AP646" s="16">
        <f>$D646*AO$625+(1-$D646)*AO$626</f>
        <v/>
      </c>
      <c r="AQ646" s="16">
        <f>$D646*AP$625+(1-$D646)*AP$626</f>
        <v/>
      </c>
      <c r="AR646" s="16">
        <f>$D646*AQ$625+(1-$D646)*AQ$626</f>
        <v/>
      </c>
      <c r="AS646" s="16">
        <f>$D646*AR$625+(1-$D646)*AR$626</f>
        <v/>
      </c>
      <c r="AT646" s="16">
        <f>$D646*AS$625+(1-$D646)*AS$626</f>
        <v/>
      </c>
      <c r="AU646" s="16">
        <f>$D646*AT$625+(1-$D646)*AT$626</f>
        <v/>
      </c>
      <c r="AV646" s="16">
        <f>$D646*AU$625+(1-$D646)*AU$626</f>
        <v/>
      </c>
      <c r="AW646" s="16">
        <f>$D646*AV$625+(1-$D646)*AV$626</f>
        <v/>
      </c>
      <c r="AX646" s="16">
        <f>$D646*AW$625+(1-$D646)*AW$626</f>
        <v/>
      </c>
      <c r="AY646" s="16">
        <f>$D646*AX$625+(1-$D646)*AX$626</f>
        <v/>
      </c>
    </row>
    <row r="647" hidden="1" outlineLevel="1">
      <c r="A647" s="14" t="inlineStr">
        <is>
          <t>pdem</t>
        </is>
      </c>
      <c r="B647" s="14" t="inlineStr">
        <is>
          <t>ecy</t>
        </is>
      </c>
      <c r="C647" s="14" t="inlineStr">
        <is>
          <t>srv</t>
        </is>
      </c>
      <c r="D647" s="41">
        <f>INDEX(Inputs_power!$D$29:$D$32,MATCH($C647,Inputs_power!$A$29:$A$32,0))</f>
        <v/>
      </c>
      <c r="E647" s="41">
        <f>INDEX(Inputs_power!$K$29:$K$32,MATCH($C647,Inputs_power!$A$29:$A$32,0))</f>
        <v/>
      </c>
      <c r="F647" s="36" t="n"/>
      <c r="G647" s="36" t="n"/>
      <c r="H647" s="14">
        <f>INDEX(VarLab,MATCH($A647,VarKey,0))&amp;INDEX(MemLab,MATCH($C647&amp;"|"&amp;$B647,MemKey,0))</f>
        <v/>
      </c>
      <c r="I647" s="14">
        <f>INDEX(VarUnit,MATCH($A647,VarKey,0))</f>
        <v/>
      </c>
      <c r="J647" s="14">
        <f>INDEX(VarSrc,MATCH($A647,VarKey,0))</f>
        <v/>
      </c>
      <c r="K647" s="11">
        <f>CodePrefix&amp;$A647&amp;IF($C647="","","."&amp;$C647&amp;"."&amp;$B647)&amp;INDEX(VarEnd,MATCH($A647,VarKey,0))&amp;K$5</f>
        <v/>
      </c>
      <c r="L647" s="15">
        <f>$E647</f>
        <v/>
      </c>
      <c r="M647" s="16">
        <f>$D647*L$625+(1-$D647)*L$626</f>
        <v/>
      </c>
      <c r="N647" s="16">
        <f>$D647*M$625+(1-$D647)*M$626</f>
        <v/>
      </c>
      <c r="O647" s="16">
        <f>$D647*N$625+(1-$D647)*N$626</f>
        <v/>
      </c>
      <c r="P647" s="16">
        <f>$D647*O$625+(1-$D647)*O$626</f>
        <v/>
      </c>
      <c r="Q647" s="16">
        <f>$D647*P$625+(1-$D647)*P$626</f>
        <v/>
      </c>
      <c r="R647" s="16">
        <f>$D647*Q$625+(1-$D647)*Q$626</f>
        <v/>
      </c>
      <c r="S647" s="16">
        <f>$D647*R$625+(1-$D647)*R$626</f>
        <v/>
      </c>
      <c r="T647" s="16">
        <f>$D647*S$625+(1-$D647)*S$626</f>
        <v/>
      </c>
      <c r="U647" s="16">
        <f>$D647*T$625+(1-$D647)*T$626</f>
        <v/>
      </c>
      <c r="V647" s="16">
        <f>$D647*U$625+(1-$D647)*U$626</f>
        <v/>
      </c>
      <c r="W647" s="16">
        <f>$D647*V$625+(1-$D647)*V$626</f>
        <v/>
      </c>
      <c r="X647" s="16">
        <f>$D647*W$625+(1-$D647)*W$626</f>
        <v/>
      </c>
      <c r="Y647" s="16">
        <f>$D647*X$625+(1-$D647)*X$626</f>
        <v/>
      </c>
      <c r="Z647" s="16">
        <f>$D647*Y$625+(1-$D647)*Y$626</f>
        <v/>
      </c>
      <c r="AA647" s="16">
        <f>$D647*Z$625+(1-$D647)*Z$626</f>
        <v/>
      </c>
      <c r="AB647" s="16">
        <f>$D647*AA$625+(1-$D647)*AA$626</f>
        <v/>
      </c>
      <c r="AC647" s="16">
        <f>$D647*AB$625+(1-$D647)*AB$626</f>
        <v/>
      </c>
      <c r="AD647" s="16">
        <f>$D647*AC$625+(1-$D647)*AC$626</f>
        <v/>
      </c>
      <c r="AF647" s="11">
        <f>CodePrefix&amp;$A647&amp;IF($C647="","","."&amp;$C647&amp;"."&amp;$B647)&amp;INDEX(VarEnd,MATCH($A647,VarKey,0))&amp;AF$5</f>
        <v/>
      </c>
      <c r="AG647" s="15">
        <f>$E647</f>
        <v/>
      </c>
      <c r="AH647" s="16">
        <f>$D647*AG$625+(1-$D647)*AG$626</f>
        <v/>
      </c>
      <c r="AI647" s="16">
        <f>$D647*AH$625+(1-$D647)*AH$626</f>
        <v/>
      </c>
      <c r="AJ647" s="16">
        <f>$D647*AI$625+(1-$D647)*AI$626</f>
        <v/>
      </c>
      <c r="AK647" s="16">
        <f>$D647*AJ$625+(1-$D647)*AJ$626</f>
        <v/>
      </c>
      <c r="AL647" s="16">
        <f>$D647*AK$625+(1-$D647)*AK$626</f>
        <v/>
      </c>
      <c r="AM647" s="16">
        <f>$D647*AL$625+(1-$D647)*AL$626</f>
        <v/>
      </c>
      <c r="AN647" s="16">
        <f>$D647*AM$625+(1-$D647)*AM$626</f>
        <v/>
      </c>
      <c r="AO647" s="16">
        <f>$D647*AN$625+(1-$D647)*AN$626</f>
        <v/>
      </c>
      <c r="AP647" s="16">
        <f>$D647*AO$625+(1-$D647)*AO$626</f>
        <v/>
      </c>
      <c r="AQ647" s="16">
        <f>$D647*AP$625+(1-$D647)*AP$626</f>
        <v/>
      </c>
      <c r="AR647" s="16">
        <f>$D647*AQ$625+(1-$D647)*AQ$626</f>
        <v/>
      </c>
      <c r="AS647" s="16">
        <f>$D647*AR$625+(1-$D647)*AR$626</f>
        <v/>
      </c>
      <c r="AT647" s="16">
        <f>$D647*AS$625+(1-$D647)*AS$626</f>
        <v/>
      </c>
      <c r="AU647" s="16">
        <f>$D647*AT$625+(1-$D647)*AT$626</f>
        <v/>
      </c>
      <c r="AV647" s="16">
        <f>$D647*AU$625+(1-$D647)*AU$626</f>
        <v/>
      </c>
      <c r="AW647" s="16">
        <f>$D647*AV$625+(1-$D647)*AV$626</f>
        <v/>
      </c>
      <c r="AX647" s="16">
        <f>$D647*AW$625+(1-$D647)*AW$626</f>
        <v/>
      </c>
      <c r="AY647" s="16">
        <f>$D647*AX$625+(1-$D647)*AX$626</f>
        <v/>
      </c>
    </row>
    <row r="648" hidden="1" outlineLevel="1"/>
    <row r="649" hidden="1" outlineLevel="1">
      <c r="A649" s="14" t="inlineStr">
        <is>
          <t>mult</t>
        </is>
      </c>
      <c r="B649" s="14" t="inlineStr">
        <is>
          <t>ecy</t>
        </is>
      </c>
      <c r="C649" s="14" t="inlineStr">
        <is>
          <t>tra</t>
        </is>
      </c>
      <c r="D649" s="41">
        <f>INDEX(Inputs_power!$I$29:$I$32,MATCH($C649,Inputs_power!$A$29:$A$32,0))</f>
        <v/>
      </c>
      <c r="E649" s="41">
        <f>INDEX(Inputs_power!$E$29:$E$32,MATCH($C649,Inputs_power!$A$29:$A$32,0))</f>
        <v/>
      </c>
      <c r="F649" s="41">
        <f>INDEX(Inputs_power!$J$29:$J$32,MATCH($C649,Inputs_power!$A$29:$A$32,0))</f>
        <v/>
      </c>
      <c r="G649" s="36" t="n"/>
      <c r="H649" s="14">
        <f>INDEX(VarLab,MATCH($A649,VarKey,0))&amp;INDEX(MemLab,MATCH($C649&amp;"|"&amp;$B649,MemKey,0))</f>
        <v/>
      </c>
      <c r="I649" s="14">
        <f>INDEX(VarUnit,MATCH($A649,VarKey,0))</f>
        <v/>
      </c>
      <c r="J649" s="14">
        <f>INDEX(VarSrc,MATCH($A649,VarKey,0))</f>
        <v/>
      </c>
      <c r="K649" s="11">
        <f>CodePrefix&amp;$A649&amp;IF($C649="","","."&amp;$C649&amp;"."&amp;$B649)&amp;INDEX(VarEnd,MATCH($A649,VarKey,0))&amp;K$5</f>
        <v/>
      </c>
      <c r="L649" s="15">
        <f>1</f>
        <v/>
      </c>
      <c r="M649" s="16">
        <f>$D649*(1+M$7)^($E649*M$463)*(M644/L644)^$F649*(1+M$464*Settings!$C$19)</f>
        <v/>
      </c>
      <c r="N649" s="16">
        <f>$D649*(1+N$7)^($E649*N$463)*(N644/M644)^$F649*(1+N$464*Settings!$C$19)</f>
        <v/>
      </c>
      <c r="O649" s="16">
        <f>$D649*(1+O$7)^($E649*O$463)*(O644/N644)^$F649*(1+O$464*Settings!$C$19)</f>
        <v/>
      </c>
      <c r="P649" s="16">
        <f>$D649*(1+P$7)^($E649*P$463)*(P644/O644)^$F649*(1+P$464*Settings!$C$19)</f>
        <v/>
      </c>
      <c r="Q649" s="16">
        <f>$D649*(1+Q$7)^($E649*Q$463)*(Q644/P644)^$F649*(1+Q$464*Settings!$C$19)</f>
        <v/>
      </c>
      <c r="R649" s="16">
        <f>$D649*(1+R$7)^($E649*R$463)*(R644/Q644)^$F649*(1+R$464*Settings!$C$19)</f>
        <v/>
      </c>
      <c r="S649" s="16">
        <f>$D649*(1+S$7)^($E649*S$463)*(S644/R644)^$F649*(1+S$464*Settings!$C$19)</f>
        <v/>
      </c>
      <c r="T649" s="16">
        <f>$D649*(1+T$7)^($E649*T$463)*(T644/S644)^$F649*(1+T$464*Settings!$C$19)</f>
        <v/>
      </c>
      <c r="U649" s="16">
        <f>$D649*(1+U$7)^($E649*U$463)*(U644/T644)^$F649*(1+U$464*Settings!$C$19)</f>
        <v/>
      </c>
      <c r="V649" s="16">
        <f>$D649*(1+V$7)^($E649*V$463)*(V644/U644)^$F649*(1+V$464*Settings!$C$19)</f>
        <v/>
      </c>
      <c r="W649" s="16">
        <f>$D649*(1+W$7)^($E649*W$463)*(W644/V644)^$F649*(1+W$464*Settings!$C$19)</f>
        <v/>
      </c>
      <c r="X649" s="16">
        <f>$D649*(1+X$7)^($E649*X$463)*(X644/W644)^$F649*(1+X$464*Settings!$C$19)</f>
        <v/>
      </c>
      <c r="Y649" s="16">
        <f>$D649*(1+Y$7)^($E649*Y$463)*(Y644/X644)^$F649*(1+Y$464*Settings!$C$19)</f>
        <v/>
      </c>
      <c r="Z649" s="16">
        <f>$D649*(1+Z$7)^($E649*Z$463)*(Z644/Y644)^$F649*(1+Z$464*Settings!$C$19)</f>
        <v/>
      </c>
      <c r="AA649" s="16">
        <f>$D649*(1+AA$7)^($E649*AA$463)*(AA644/Z644)^$F649*(1+AA$464*Settings!$C$19)</f>
        <v/>
      </c>
      <c r="AB649" s="16">
        <f>$D649*(1+AB$7)^($E649*AB$463)*(AB644/AA644)^$F649*(1+AB$464*Settings!$C$19)</f>
        <v/>
      </c>
      <c r="AC649" s="16">
        <f>$D649*(1+AC$7)^($E649*AC$463)*(AC644/AB644)^$F649*(1+AC$464*Settings!$C$19)</f>
        <v/>
      </c>
      <c r="AD649" s="16">
        <f>$D649*(1+AD$7)^($E649*AD$463)*(AD644/AC644)^$F649*(1+AD$464*Settings!$C$19)</f>
        <v/>
      </c>
      <c r="AF649" s="11">
        <f>CodePrefix&amp;$A649&amp;IF($C649="","","."&amp;$C649&amp;"."&amp;$B649)&amp;INDEX(VarEnd,MATCH($A649,VarKey,0))&amp;AF$5</f>
        <v/>
      </c>
      <c r="AG649" s="15">
        <f>1</f>
        <v/>
      </c>
      <c r="AH649" s="16">
        <f>$D649*(1+AH$7)^($E649*AH$463)*(AH644/AG644)^$F649*(1+AH$464*Settings!$C$19)</f>
        <v/>
      </c>
      <c r="AI649" s="16">
        <f>$D649*(1+AI$7)^($E649*AI$463)*(AI644/AH644)^$F649*(1+AI$464*Settings!$C$19)</f>
        <v/>
      </c>
      <c r="AJ649" s="16">
        <f>$D649*(1+AJ$7)^($E649*AJ$463)*(AJ644/AI644)^$F649*(1+AJ$464*Settings!$C$19)</f>
        <v/>
      </c>
      <c r="AK649" s="16">
        <f>$D649*(1+AK$7)^($E649*AK$463)*(AK644/AJ644)^$F649*(1+AK$464*Settings!$C$19)</f>
        <v/>
      </c>
      <c r="AL649" s="16">
        <f>$D649*(1+AL$7)^($E649*AL$463)*(AL644/AK644)^$F649*(1+AL$464*Settings!$C$19)</f>
        <v/>
      </c>
      <c r="AM649" s="16">
        <f>$D649*(1+AM$7)^($E649*AM$463)*(AM644/AL644)^$F649*(1+AM$464*Settings!$C$19)</f>
        <v/>
      </c>
      <c r="AN649" s="16">
        <f>$D649*(1+AN$7)^($E649*AN$463)*(AN644/AM644)^$F649*(1+AN$464*Settings!$C$19)</f>
        <v/>
      </c>
      <c r="AO649" s="16">
        <f>$D649*(1+AO$7)^($E649*AO$463)*(AO644/AN644)^$F649*(1+AO$464*Settings!$C$19)</f>
        <v/>
      </c>
      <c r="AP649" s="16">
        <f>$D649*(1+AP$7)^($E649*AP$463)*(AP644/AO644)^$F649*(1+AP$464*Settings!$C$19)</f>
        <v/>
      </c>
      <c r="AQ649" s="16">
        <f>$D649*(1+AQ$7)^($E649*AQ$463)*(AQ644/AP644)^$F649*(1+AQ$464*Settings!$C$19)</f>
        <v/>
      </c>
      <c r="AR649" s="16">
        <f>$D649*(1+AR$7)^($E649*AR$463)*(AR644/AQ644)^$F649*(1+AR$464*Settings!$C$19)</f>
        <v/>
      </c>
      <c r="AS649" s="16">
        <f>$D649*(1+AS$7)^($E649*AS$463)*(AS644/AR644)^$F649*(1+AS$464*Settings!$C$19)</f>
        <v/>
      </c>
      <c r="AT649" s="16">
        <f>$D649*(1+AT$7)^($E649*AT$463)*(AT644/AS644)^$F649*(1+AT$464*Settings!$C$19)</f>
        <v/>
      </c>
      <c r="AU649" s="16">
        <f>$D649*(1+AU$7)^($E649*AU$463)*(AU644/AT644)^$F649*(1+AU$464*Settings!$C$19)</f>
        <v/>
      </c>
      <c r="AV649" s="16">
        <f>$D649*(1+AV$7)^($E649*AV$463)*(AV644/AU644)^$F649*(1+AV$464*Settings!$C$19)</f>
        <v/>
      </c>
      <c r="AW649" s="16">
        <f>$D649*(1+AW$7)^($E649*AW$463)*(AW644/AV644)^$F649*(1+AW$464*Settings!$C$19)</f>
        <v/>
      </c>
      <c r="AX649" s="16">
        <f>$D649*(1+AX$7)^($E649*AX$463)*(AX644/AW644)^$F649*(1+AX$464*Settings!$C$19)</f>
        <v/>
      </c>
      <c r="AY649" s="16">
        <f>$D649*(1+AY$7)^($E649*AY$463)*(AY644/AX644)^$F649*(1+AY$464*Settings!$C$19)</f>
        <v/>
      </c>
    </row>
    <row r="650" hidden="1" outlineLevel="1">
      <c r="A650" s="14" t="inlineStr">
        <is>
          <t>mult</t>
        </is>
      </c>
      <c r="B650" s="14" t="inlineStr">
        <is>
          <t>ecy</t>
        </is>
      </c>
      <c r="C650" s="14" t="inlineStr">
        <is>
          <t>res</t>
        </is>
      </c>
      <c r="D650" s="41">
        <f>INDEX(Inputs_power!$I$29:$I$32,MATCH($C650,Inputs_power!$A$29:$A$32,0))</f>
        <v/>
      </c>
      <c r="E650" s="41">
        <f>INDEX(Inputs_power!$E$29:$E$32,MATCH($C650,Inputs_power!$A$29:$A$32,0))</f>
        <v/>
      </c>
      <c r="F650" s="41">
        <f>INDEX(Inputs_power!$J$29:$J$32,MATCH($C650,Inputs_power!$A$29:$A$32,0))</f>
        <v/>
      </c>
      <c r="G650" s="36" t="n"/>
      <c r="H650" s="14">
        <f>INDEX(VarLab,MATCH($A650,VarKey,0))&amp;INDEX(MemLab,MATCH($C650&amp;"|"&amp;$B650,MemKey,0))</f>
        <v/>
      </c>
      <c r="I650" s="14">
        <f>INDEX(VarUnit,MATCH($A650,VarKey,0))</f>
        <v/>
      </c>
      <c r="J650" s="14">
        <f>INDEX(VarSrc,MATCH($A650,VarKey,0))</f>
        <v/>
      </c>
      <c r="K650" s="11">
        <f>CodePrefix&amp;$A650&amp;IF($C650="","","."&amp;$C650&amp;"."&amp;$B650)&amp;INDEX(VarEnd,MATCH($A650,VarKey,0))&amp;K$5</f>
        <v/>
      </c>
      <c r="L650" s="15">
        <f>1</f>
        <v/>
      </c>
      <c r="M650" s="16">
        <f>$D650*(1+M$7)^($E650*M$463)*(M645/L645)^$F650*(1+M$464*Settings!$C$19)</f>
        <v/>
      </c>
      <c r="N650" s="16">
        <f>$D650*(1+N$7)^($E650*N$463)*(N645/M645)^$F650*(1+N$464*Settings!$C$19)</f>
        <v/>
      </c>
      <c r="O650" s="16">
        <f>$D650*(1+O$7)^($E650*O$463)*(O645/N645)^$F650*(1+O$464*Settings!$C$19)</f>
        <v/>
      </c>
      <c r="P650" s="16">
        <f>$D650*(1+P$7)^($E650*P$463)*(P645/O645)^$F650*(1+P$464*Settings!$C$19)</f>
        <v/>
      </c>
      <c r="Q650" s="16">
        <f>$D650*(1+Q$7)^($E650*Q$463)*(Q645/P645)^$F650*(1+Q$464*Settings!$C$19)</f>
        <v/>
      </c>
      <c r="R650" s="16">
        <f>$D650*(1+R$7)^($E650*R$463)*(R645/Q645)^$F650*(1+R$464*Settings!$C$19)</f>
        <v/>
      </c>
      <c r="S650" s="16">
        <f>$D650*(1+S$7)^($E650*S$463)*(S645/R645)^$F650*(1+S$464*Settings!$C$19)</f>
        <v/>
      </c>
      <c r="T650" s="16">
        <f>$D650*(1+T$7)^($E650*T$463)*(T645/S645)^$F650*(1+T$464*Settings!$C$19)</f>
        <v/>
      </c>
      <c r="U650" s="16">
        <f>$D650*(1+U$7)^($E650*U$463)*(U645/T645)^$F650*(1+U$464*Settings!$C$19)</f>
        <v/>
      </c>
      <c r="V650" s="16">
        <f>$D650*(1+V$7)^($E650*V$463)*(V645/U645)^$F650*(1+V$464*Settings!$C$19)</f>
        <v/>
      </c>
      <c r="W650" s="16">
        <f>$D650*(1+W$7)^($E650*W$463)*(W645/V645)^$F650*(1+W$464*Settings!$C$19)</f>
        <v/>
      </c>
      <c r="X650" s="16">
        <f>$D650*(1+X$7)^($E650*X$463)*(X645/W645)^$F650*(1+X$464*Settings!$C$19)</f>
        <v/>
      </c>
      <c r="Y650" s="16">
        <f>$D650*(1+Y$7)^($E650*Y$463)*(Y645/X645)^$F650*(1+Y$464*Settings!$C$19)</f>
        <v/>
      </c>
      <c r="Z650" s="16">
        <f>$D650*(1+Z$7)^($E650*Z$463)*(Z645/Y645)^$F650*(1+Z$464*Settings!$C$19)</f>
        <v/>
      </c>
      <c r="AA650" s="16">
        <f>$D650*(1+AA$7)^($E650*AA$463)*(AA645/Z645)^$F650*(1+AA$464*Settings!$C$19)</f>
        <v/>
      </c>
      <c r="AB650" s="16">
        <f>$D650*(1+AB$7)^($E650*AB$463)*(AB645/AA645)^$F650*(1+AB$464*Settings!$C$19)</f>
        <v/>
      </c>
      <c r="AC650" s="16">
        <f>$D650*(1+AC$7)^($E650*AC$463)*(AC645/AB645)^$F650*(1+AC$464*Settings!$C$19)</f>
        <v/>
      </c>
      <c r="AD650" s="16">
        <f>$D650*(1+AD$7)^($E650*AD$463)*(AD645/AC645)^$F650*(1+AD$464*Settings!$C$19)</f>
        <v/>
      </c>
      <c r="AF650" s="11">
        <f>CodePrefix&amp;$A650&amp;IF($C650="","","."&amp;$C650&amp;"."&amp;$B650)&amp;INDEX(VarEnd,MATCH($A650,VarKey,0))&amp;AF$5</f>
        <v/>
      </c>
      <c r="AG650" s="15">
        <f>1</f>
        <v/>
      </c>
      <c r="AH650" s="16">
        <f>$D650*(1+AH$7)^($E650*AH$463)*(AH645/AG645)^$F650*(1+AH$464*Settings!$C$19)</f>
        <v/>
      </c>
      <c r="AI650" s="16">
        <f>$D650*(1+AI$7)^($E650*AI$463)*(AI645/AH645)^$F650*(1+AI$464*Settings!$C$19)</f>
        <v/>
      </c>
      <c r="AJ650" s="16">
        <f>$D650*(1+AJ$7)^($E650*AJ$463)*(AJ645/AI645)^$F650*(1+AJ$464*Settings!$C$19)</f>
        <v/>
      </c>
      <c r="AK650" s="16">
        <f>$D650*(1+AK$7)^($E650*AK$463)*(AK645/AJ645)^$F650*(1+AK$464*Settings!$C$19)</f>
        <v/>
      </c>
      <c r="AL650" s="16">
        <f>$D650*(1+AL$7)^($E650*AL$463)*(AL645/AK645)^$F650*(1+AL$464*Settings!$C$19)</f>
        <v/>
      </c>
      <c r="AM650" s="16">
        <f>$D650*(1+AM$7)^($E650*AM$463)*(AM645/AL645)^$F650*(1+AM$464*Settings!$C$19)</f>
        <v/>
      </c>
      <c r="AN650" s="16">
        <f>$D650*(1+AN$7)^($E650*AN$463)*(AN645/AM645)^$F650*(1+AN$464*Settings!$C$19)</f>
        <v/>
      </c>
      <c r="AO650" s="16">
        <f>$D650*(1+AO$7)^($E650*AO$463)*(AO645/AN645)^$F650*(1+AO$464*Settings!$C$19)</f>
        <v/>
      </c>
      <c r="AP650" s="16">
        <f>$D650*(1+AP$7)^($E650*AP$463)*(AP645/AO645)^$F650*(1+AP$464*Settings!$C$19)</f>
        <v/>
      </c>
      <c r="AQ650" s="16">
        <f>$D650*(1+AQ$7)^($E650*AQ$463)*(AQ645/AP645)^$F650*(1+AQ$464*Settings!$C$19)</f>
        <v/>
      </c>
      <c r="AR650" s="16">
        <f>$D650*(1+AR$7)^($E650*AR$463)*(AR645/AQ645)^$F650*(1+AR$464*Settings!$C$19)</f>
        <v/>
      </c>
      <c r="AS650" s="16">
        <f>$D650*(1+AS$7)^($E650*AS$463)*(AS645/AR645)^$F650*(1+AS$464*Settings!$C$19)</f>
        <v/>
      </c>
      <c r="AT650" s="16">
        <f>$D650*(1+AT$7)^($E650*AT$463)*(AT645/AS645)^$F650*(1+AT$464*Settings!$C$19)</f>
        <v/>
      </c>
      <c r="AU650" s="16">
        <f>$D650*(1+AU$7)^($E650*AU$463)*(AU645/AT645)^$F650*(1+AU$464*Settings!$C$19)</f>
        <v/>
      </c>
      <c r="AV650" s="16">
        <f>$D650*(1+AV$7)^($E650*AV$463)*(AV645/AU645)^$F650*(1+AV$464*Settings!$C$19)</f>
        <v/>
      </c>
      <c r="AW650" s="16">
        <f>$D650*(1+AW$7)^($E650*AW$463)*(AW645/AV645)^$F650*(1+AW$464*Settings!$C$19)</f>
        <v/>
      </c>
      <c r="AX650" s="16">
        <f>$D650*(1+AX$7)^($E650*AX$463)*(AX645/AW645)^$F650*(1+AX$464*Settings!$C$19)</f>
        <v/>
      </c>
      <c r="AY650" s="16">
        <f>$D650*(1+AY$7)^($E650*AY$463)*(AY645/AX645)^$F650*(1+AY$464*Settings!$C$19)</f>
        <v/>
      </c>
    </row>
    <row r="651" hidden="1" outlineLevel="1">
      <c r="A651" s="14" t="inlineStr">
        <is>
          <t>mult</t>
        </is>
      </c>
      <c r="B651" s="14" t="inlineStr">
        <is>
          <t>ecy</t>
        </is>
      </c>
      <c r="C651" s="14" t="inlineStr">
        <is>
          <t>ind</t>
        </is>
      </c>
      <c r="D651" s="41">
        <f>INDEX(Inputs_power!$I$29:$I$32,MATCH($C651,Inputs_power!$A$29:$A$32,0))</f>
        <v/>
      </c>
      <c r="E651" s="41">
        <f>INDEX(Inputs_power!$E$29:$E$32,MATCH($C651,Inputs_power!$A$29:$A$32,0))</f>
        <v/>
      </c>
      <c r="F651" s="41">
        <f>INDEX(Inputs_power!$J$29:$J$32,MATCH($C651,Inputs_power!$A$29:$A$32,0))</f>
        <v/>
      </c>
      <c r="G651" s="36" t="n"/>
      <c r="H651" s="14">
        <f>INDEX(VarLab,MATCH($A651,VarKey,0))&amp;INDEX(MemLab,MATCH($C651&amp;"|"&amp;$B651,MemKey,0))</f>
        <v/>
      </c>
      <c r="I651" s="14">
        <f>INDEX(VarUnit,MATCH($A651,VarKey,0))</f>
        <v/>
      </c>
      <c r="J651" s="14">
        <f>INDEX(VarSrc,MATCH($A651,VarKey,0))</f>
        <v/>
      </c>
      <c r="K651" s="11">
        <f>CodePrefix&amp;$A651&amp;IF($C651="","","."&amp;$C651&amp;"."&amp;$B651)&amp;INDEX(VarEnd,MATCH($A651,VarKey,0))&amp;K$5</f>
        <v/>
      </c>
      <c r="L651" s="15">
        <f>1</f>
        <v/>
      </c>
      <c r="M651" s="16">
        <f>$D651*(1+M$7)^($E651*M$463)*(M646/L646)^$F651*(1+M$464*Settings!$C$19)</f>
        <v/>
      </c>
      <c r="N651" s="16">
        <f>$D651*(1+N$7)^($E651*N$463)*(N646/M646)^$F651*(1+N$464*Settings!$C$19)</f>
        <v/>
      </c>
      <c r="O651" s="16">
        <f>$D651*(1+O$7)^($E651*O$463)*(O646/N646)^$F651*(1+O$464*Settings!$C$19)</f>
        <v/>
      </c>
      <c r="P651" s="16">
        <f>$D651*(1+P$7)^($E651*P$463)*(P646/O646)^$F651*(1+P$464*Settings!$C$19)</f>
        <v/>
      </c>
      <c r="Q651" s="16">
        <f>$D651*(1+Q$7)^($E651*Q$463)*(Q646/P646)^$F651*(1+Q$464*Settings!$C$19)</f>
        <v/>
      </c>
      <c r="R651" s="16">
        <f>$D651*(1+R$7)^($E651*R$463)*(R646/Q646)^$F651*(1+R$464*Settings!$C$19)</f>
        <v/>
      </c>
      <c r="S651" s="16">
        <f>$D651*(1+S$7)^($E651*S$463)*(S646/R646)^$F651*(1+S$464*Settings!$C$19)</f>
        <v/>
      </c>
      <c r="T651" s="16">
        <f>$D651*(1+T$7)^($E651*T$463)*(T646/S646)^$F651*(1+T$464*Settings!$C$19)</f>
        <v/>
      </c>
      <c r="U651" s="16">
        <f>$D651*(1+U$7)^($E651*U$463)*(U646/T646)^$F651*(1+U$464*Settings!$C$19)</f>
        <v/>
      </c>
      <c r="V651" s="16">
        <f>$D651*(1+V$7)^($E651*V$463)*(V646/U646)^$F651*(1+V$464*Settings!$C$19)</f>
        <v/>
      </c>
      <c r="W651" s="16">
        <f>$D651*(1+W$7)^($E651*W$463)*(W646/V646)^$F651*(1+W$464*Settings!$C$19)</f>
        <v/>
      </c>
      <c r="X651" s="16">
        <f>$D651*(1+X$7)^($E651*X$463)*(X646/W646)^$F651*(1+X$464*Settings!$C$19)</f>
        <v/>
      </c>
      <c r="Y651" s="16">
        <f>$D651*(1+Y$7)^($E651*Y$463)*(Y646/X646)^$F651*(1+Y$464*Settings!$C$19)</f>
        <v/>
      </c>
      <c r="Z651" s="16">
        <f>$D651*(1+Z$7)^($E651*Z$463)*(Z646/Y646)^$F651*(1+Z$464*Settings!$C$19)</f>
        <v/>
      </c>
      <c r="AA651" s="16">
        <f>$D651*(1+AA$7)^($E651*AA$463)*(AA646/Z646)^$F651*(1+AA$464*Settings!$C$19)</f>
        <v/>
      </c>
      <c r="AB651" s="16">
        <f>$D651*(1+AB$7)^($E651*AB$463)*(AB646/AA646)^$F651*(1+AB$464*Settings!$C$19)</f>
        <v/>
      </c>
      <c r="AC651" s="16">
        <f>$D651*(1+AC$7)^($E651*AC$463)*(AC646/AB646)^$F651*(1+AC$464*Settings!$C$19)</f>
        <v/>
      </c>
      <c r="AD651" s="16">
        <f>$D651*(1+AD$7)^($E651*AD$463)*(AD646/AC646)^$F651*(1+AD$464*Settings!$C$19)</f>
        <v/>
      </c>
      <c r="AF651" s="11">
        <f>CodePrefix&amp;$A651&amp;IF($C651="","","."&amp;$C651&amp;"."&amp;$B651)&amp;INDEX(VarEnd,MATCH($A651,VarKey,0))&amp;AF$5</f>
        <v/>
      </c>
      <c r="AG651" s="15">
        <f>1</f>
        <v/>
      </c>
      <c r="AH651" s="16">
        <f>$D651*(1+AH$7)^($E651*AH$463)*(AH646/AG646)^$F651*(1+AH$464*Settings!$C$19)</f>
        <v/>
      </c>
      <c r="AI651" s="16">
        <f>$D651*(1+AI$7)^($E651*AI$463)*(AI646/AH646)^$F651*(1+AI$464*Settings!$C$19)</f>
        <v/>
      </c>
      <c r="AJ651" s="16">
        <f>$D651*(1+AJ$7)^($E651*AJ$463)*(AJ646/AI646)^$F651*(1+AJ$464*Settings!$C$19)</f>
        <v/>
      </c>
      <c r="AK651" s="16">
        <f>$D651*(1+AK$7)^($E651*AK$463)*(AK646/AJ646)^$F651*(1+AK$464*Settings!$C$19)</f>
        <v/>
      </c>
      <c r="AL651" s="16">
        <f>$D651*(1+AL$7)^($E651*AL$463)*(AL646/AK646)^$F651*(1+AL$464*Settings!$C$19)</f>
        <v/>
      </c>
      <c r="AM651" s="16">
        <f>$D651*(1+AM$7)^($E651*AM$463)*(AM646/AL646)^$F651*(1+AM$464*Settings!$C$19)</f>
        <v/>
      </c>
      <c r="AN651" s="16">
        <f>$D651*(1+AN$7)^($E651*AN$463)*(AN646/AM646)^$F651*(1+AN$464*Settings!$C$19)</f>
        <v/>
      </c>
      <c r="AO651" s="16">
        <f>$D651*(1+AO$7)^($E651*AO$463)*(AO646/AN646)^$F651*(1+AO$464*Settings!$C$19)</f>
        <v/>
      </c>
      <c r="AP651" s="16">
        <f>$D651*(1+AP$7)^($E651*AP$463)*(AP646/AO646)^$F651*(1+AP$464*Settings!$C$19)</f>
        <v/>
      </c>
      <c r="AQ651" s="16">
        <f>$D651*(1+AQ$7)^($E651*AQ$463)*(AQ646/AP646)^$F651*(1+AQ$464*Settings!$C$19)</f>
        <v/>
      </c>
      <c r="AR651" s="16">
        <f>$D651*(1+AR$7)^($E651*AR$463)*(AR646/AQ646)^$F651*(1+AR$464*Settings!$C$19)</f>
        <v/>
      </c>
      <c r="AS651" s="16">
        <f>$D651*(1+AS$7)^($E651*AS$463)*(AS646/AR646)^$F651*(1+AS$464*Settings!$C$19)</f>
        <v/>
      </c>
      <c r="AT651" s="16">
        <f>$D651*(1+AT$7)^($E651*AT$463)*(AT646/AS646)^$F651*(1+AT$464*Settings!$C$19)</f>
        <v/>
      </c>
      <c r="AU651" s="16">
        <f>$D651*(1+AU$7)^($E651*AU$463)*(AU646/AT646)^$F651*(1+AU$464*Settings!$C$19)</f>
        <v/>
      </c>
      <c r="AV651" s="16">
        <f>$D651*(1+AV$7)^($E651*AV$463)*(AV646/AU646)^$F651*(1+AV$464*Settings!$C$19)</f>
        <v/>
      </c>
      <c r="AW651" s="16">
        <f>$D651*(1+AW$7)^($E651*AW$463)*(AW646/AV646)^$F651*(1+AW$464*Settings!$C$19)</f>
        <v/>
      </c>
      <c r="AX651" s="16">
        <f>$D651*(1+AX$7)^($E651*AX$463)*(AX646/AW646)^$F651*(1+AX$464*Settings!$C$19)</f>
        <v/>
      </c>
      <c r="AY651" s="16">
        <f>$D651*(1+AY$7)^($E651*AY$463)*(AY646/AX646)^$F651*(1+AY$464*Settings!$C$19)</f>
        <v/>
      </c>
    </row>
    <row r="652" hidden="1" outlineLevel="1">
      <c r="A652" s="14" t="inlineStr">
        <is>
          <t>mult</t>
        </is>
      </c>
      <c r="B652" s="14" t="inlineStr">
        <is>
          <t>ecy</t>
        </is>
      </c>
      <c r="C652" s="14" t="inlineStr">
        <is>
          <t>srv</t>
        </is>
      </c>
      <c r="D652" s="41">
        <f>INDEX(Inputs_power!$I$29:$I$32,MATCH($C652,Inputs_power!$A$29:$A$32,0))</f>
        <v/>
      </c>
      <c r="E652" s="41">
        <f>INDEX(Inputs_power!$E$29:$E$32,MATCH($C652,Inputs_power!$A$29:$A$32,0))</f>
        <v/>
      </c>
      <c r="F652" s="41">
        <f>INDEX(Inputs_power!$J$29:$J$32,MATCH($C652,Inputs_power!$A$29:$A$32,0))</f>
        <v/>
      </c>
      <c r="G652" s="36" t="n"/>
      <c r="H652" s="14">
        <f>INDEX(VarLab,MATCH($A652,VarKey,0))&amp;INDEX(MemLab,MATCH($C652&amp;"|"&amp;$B652,MemKey,0))</f>
        <v/>
      </c>
      <c r="I652" s="14">
        <f>INDEX(VarUnit,MATCH($A652,VarKey,0))</f>
        <v/>
      </c>
      <c r="J652" s="14">
        <f>INDEX(VarSrc,MATCH($A652,VarKey,0))</f>
        <v/>
      </c>
      <c r="K652" s="11">
        <f>CodePrefix&amp;$A652&amp;IF($C652="","","."&amp;$C652&amp;"."&amp;$B652)&amp;INDEX(VarEnd,MATCH($A652,VarKey,0))&amp;K$5</f>
        <v/>
      </c>
      <c r="L652" s="15">
        <f>1</f>
        <v/>
      </c>
      <c r="M652" s="16">
        <f>$D652*(1+M$7)^($E652*M$463)*(M647/L647)^$F652*(1+M$464*Settings!$C$19)</f>
        <v/>
      </c>
      <c r="N652" s="16">
        <f>$D652*(1+N$7)^($E652*N$463)*(N647/M647)^$F652*(1+N$464*Settings!$C$19)</f>
        <v/>
      </c>
      <c r="O652" s="16">
        <f>$D652*(1+O$7)^($E652*O$463)*(O647/N647)^$F652*(1+O$464*Settings!$C$19)</f>
        <v/>
      </c>
      <c r="P652" s="16">
        <f>$D652*(1+P$7)^($E652*P$463)*(P647/O647)^$F652*(1+P$464*Settings!$C$19)</f>
        <v/>
      </c>
      <c r="Q652" s="16">
        <f>$D652*(1+Q$7)^($E652*Q$463)*(Q647/P647)^$F652*(1+Q$464*Settings!$C$19)</f>
        <v/>
      </c>
      <c r="R652" s="16">
        <f>$D652*(1+R$7)^($E652*R$463)*(R647/Q647)^$F652*(1+R$464*Settings!$C$19)</f>
        <v/>
      </c>
      <c r="S652" s="16">
        <f>$D652*(1+S$7)^($E652*S$463)*(S647/R647)^$F652*(1+S$464*Settings!$C$19)</f>
        <v/>
      </c>
      <c r="T652" s="16">
        <f>$D652*(1+T$7)^($E652*T$463)*(T647/S647)^$F652*(1+T$464*Settings!$C$19)</f>
        <v/>
      </c>
      <c r="U652" s="16">
        <f>$D652*(1+U$7)^($E652*U$463)*(U647/T647)^$F652*(1+U$464*Settings!$C$19)</f>
        <v/>
      </c>
      <c r="V652" s="16">
        <f>$D652*(1+V$7)^($E652*V$463)*(V647/U647)^$F652*(1+V$464*Settings!$C$19)</f>
        <v/>
      </c>
      <c r="W652" s="16">
        <f>$D652*(1+W$7)^($E652*W$463)*(W647/V647)^$F652*(1+W$464*Settings!$C$19)</f>
        <v/>
      </c>
      <c r="X652" s="16">
        <f>$D652*(1+X$7)^($E652*X$463)*(X647/W647)^$F652*(1+X$464*Settings!$C$19)</f>
        <v/>
      </c>
      <c r="Y652" s="16">
        <f>$D652*(1+Y$7)^($E652*Y$463)*(Y647/X647)^$F652*(1+Y$464*Settings!$C$19)</f>
        <v/>
      </c>
      <c r="Z652" s="16">
        <f>$D652*(1+Z$7)^($E652*Z$463)*(Z647/Y647)^$F652*(1+Z$464*Settings!$C$19)</f>
        <v/>
      </c>
      <c r="AA652" s="16">
        <f>$D652*(1+AA$7)^($E652*AA$463)*(AA647/Z647)^$F652*(1+AA$464*Settings!$C$19)</f>
        <v/>
      </c>
      <c r="AB652" s="16">
        <f>$D652*(1+AB$7)^($E652*AB$463)*(AB647/AA647)^$F652*(1+AB$464*Settings!$C$19)</f>
        <v/>
      </c>
      <c r="AC652" s="16">
        <f>$D652*(1+AC$7)^($E652*AC$463)*(AC647/AB647)^$F652*(1+AC$464*Settings!$C$19)</f>
        <v/>
      </c>
      <c r="AD652" s="16">
        <f>$D652*(1+AD$7)^($E652*AD$463)*(AD647/AC647)^$F652*(1+AD$464*Settings!$C$19)</f>
        <v/>
      </c>
      <c r="AF652" s="11">
        <f>CodePrefix&amp;$A652&amp;IF($C652="","","."&amp;$C652&amp;"."&amp;$B652)&amp;INDEX(VarEnd,MATCH($A652,VarKey,0))&amp;AF$5</f>
        <v/>
      </c>
      <c r="AG652" s="15">
        <f>1</f>
        <v/>
      </c>
      <c r="AH652" s="16">
        <f>$D652*(1+AH$7)^($E652*AH$463)*(AH647/AG647)^$F652*(1+AH$464*Settings!$C$19)</f>
        <v/>
      </c>
      <c r="AI652" s="16">
        <f>$D652*(1+AI$7)^($E652*AI$463)*(AI647/AH647)^$F652*(1+AI$464*Settings!$C$19)</f>
        <v/>
      </c>
      <c r="AJ652" s="16">
        <f>$D652*(1+AJ$7)^($E652*AJ$463)*(AJ647/AI647)^$F652*(1+AJ$464*Settings!$C$19)</f>
        <v/>
      </c>
      <c r="AK652" s="16">
        <f>$D652*(1+AK$7)^($E652*AK$463)*(AK647/AJ647)^$F652*(1+AK$464*Settings!$C$19)</f>
        <v/>
      </c>
      <c r="AL652" s="16">
        <f>$D652*(1+AL$7)^($E652*AL$463)*(AL647/AK647)^$F652*(1+AL$464*Settings!$C$19)</f>
        <v/>
      </c>
      <c r="AM652" s="16">
        <f>$D652*(1+AM$7)^($E652*AM$463)*(AM647/AL647)^$F652*(1+AM$464*Settings!$C$19)</f>
        <v/>
      </c>
      <c r="AN652" s="16">
        <f>$D652*(1+AN$7)^($E652*AN$463)*(AN647/AM647)^$F652*(1+AN$464*Settings!$C$19)</f>
        <v/>
      </c>
      <c r="AO652" s="16">
        <f>$D652*(1+AO$7)^($E652*AO$463)*(AO647/AN647)^$F652*(1+AO$464*Settings!$C$19)</f>
        <v/>
      </c>
      <c r="AP652" s="16">
        <f>$D652*(1+AP$7)^($E652*AP$463)*(AP647/AO647)^$F652*(1+AP$464*Settings!$C$19)</f>
        <v/>
      </c>
      <c r="AQ652" s="16">
        <f>$D652*(1+AQ$7)^($E652*AQ$463)*(AQ647/AP647)^$F652*(1+AQ$464*Settings!$C$19)</f>
        <v/>
      </c>
      <c r="AR652" s="16">
        <f>$D652*(1+AR$7)^($E652*AR$463)*(AR647/AQ647)^$F652*(1+AR$464*Settings!$C$19)</f>
        <v/>
      </c>
      <c r="AS652" s="16">
        <f>$D652*(1+AS$7)^($E652*AS$463)*(AS647/AR647)^$F652*(1+AS$464*Settings!$C$19)</f>
        <v/>
      </c>
      <c r="AT652" s="16">
        <f>$D652*(1+AT$7)^($E652*AT$463)*(AT647/AS647)^$F652*(1+AT$464*Settings!$C$19)</f>
        <v/>
      </c>
      <c r="AU652" s="16">
        <f>$D652*(1+AU$7)^($E652*AU$463)*(AU647/AT647)^$F652*(1+AU$464*Settings!$C$19)</f>
        <v/>
      </c>
      <c r="AV652" s="16">
        <f>$D652*(1+AV$7)^($E652*AV$463)*(AV647/AU647)^$F652*(1+AV$464*Settings!$C$19)</f>
        <v/>
      </c>
      <c r="AW652" s="16">
        <f>$D652*(1+AW$7)^($E652*AW$463)*(AW647/AV647)^$F652*(1+AW$464*Settings!$C$19)</f>
        <v/>
      </c>
      <c r="AX652" s="16">
        <f>$D652*(1+AX$7)^($E652*AX$463)*(AX647/AW647)^$F652*(1+AX$464*Settings!$C$19)</f>
        <v/>
      </c>
      <c r="AY652" s="16">
        <f>$D652*(1+AY$7)^($E652*AY$463)*(AY647/AX647)^$F652*(1+AY$464*Settings!$C$19)</f>
        <v/>
      </c>
    </row>
    <row r="653" hidden="1" outlineLevel="1"/>
    <row r="654" hidden="1" outlineLevel="1">
      <c r="A654" s="14" t="inlineStr">
        <is>
          <t>dem</t>
        </is>
      </c>
      <c r="B654" s="14" t="inlineStr">
        <is>
          <t>ecy</t>
        </is>
      </c>
      <c r="C654" s="14" t="inlineStr">
        <is>
          <t>rod</t>
        </is>
      </c>
      <c r="D654" s="41">
        <f>INDEX(Inputs_power!$D$36:$D$50,MATCH($C654,Inputs_power!$A$36:$A$50,0))</f>
        <v/>
      </c>
      <c r="E654" s="41">
        <f>INDEX(Inputs_power!$E$36:$E$50,MATCH($C654,Inputs_power!$A$36:$A$50,0))</f>
        <v/>
      </c>
      <c r="F654" s="36" t="n"/>
      <c r="G654" s="36" t="n"/>
      <c r="H654" s="14">
        <f>INDEX(VarLab,MATCH($A654,VarKey,0))&amp;INDEX(MemLab,MATCH($C654&amp;"|"&amp;$B654,MemKey,0))</f>
        <v/>
      </c>
      <c r="I654" s="14">
        <f>INDEX(VarUnit,MATCH($A654,VarKey,0))</f>
        <v/>
      </c>
      <c r="J654" s="14">
        <f>INDEX(VarSrc,MATCH($A654,VarKey,0))</f>
        <v/>
      </c>
      <c r="K654" s="11">
        <f>CodePrefix&amp;$A654&amp;IF($C654="","","."&amp;$C654&amp;"."&amp;$B654)&amp;INDEX(VarEnd,MATCH($A654,VarKey,0))&amp;K$5</f>
        <v/>
      </c>
      <c r="L654" s="39">
        <f>$E654</f>
        <v/>
      </c>
      <c r="M654" s="40">
        <f>L654*INDEX(M$649:M$652,$D654)</f>
        <v/>
      </c>
      <c r="N654" s="40">
        <f>M654*INDEX(N$649:N$652,$D654)</f>
        <v/>
      </c>
      <c r="O654" s="40">
        <f>N654*INDEX(O$649:O$652,$D654)</f>
        <v/>
      </c>
      <c r="P654" s="40">
        <f>O654*INDEX(P$649:P$652,$D654)</f>
        <v/>
      </c>
      <c r="Q654" s="40">
        <f>P654*INDEX(Q$649:Q$652,$D654)</f>
        <v/>
      </c>
      <c r="R654" s="40">
        <f>Q654*INDEX(R$649:R$652,$D654)</f>
        <v/>
      </c>
      <c r="S654" s="40">
        <f>R654*INDEX(S$649:S$652,$D654)</f>
        <v/>
      </c>
      <c r="T654" s="40">
        <f>S654*INDEX(T$649:T$652,$D654)</f>
        <v/>
      </c>
      <c r="U654" s="40">
        <f>T654*INDEX(U$649:U$652,$D654)</f>
        <v/>
      </c>
      <c r="V654" s="40">
        <f>U654*INDEX(V$649:V$652,$D654)</f>
        <v/>
      </c>
      <c r="W654" s="40">
        <f>V654*INDEX(W$649:W$652,$D654)</f>
        <v/>
      </c>
      <c r="X654" s="40">
        <f>W654*INDEX(X$649:X$652,$D654)</f>
        <v/>
      </c>
      <c r="Y654" s="40">
        <f>X654*INDEX(Y$649:Y$652,$D654)</f>
        <v/>
      </c>
      <c r="Z654" s="40">
        <f>Y654*INDEX(Z$649:Z$652,$D654)</f>
        <v/>
      </c>
      <c r="AA654" s="40">
        <f>Z654*INDEX(AA$649:AA$652,$D654)</f>
        <v/>
      </c>
      <c r="AB654" s="40">
        <f>AA654*INDEX(AB$649:AB$652,$D654)</f>
        <v/>
      </c>
      <c r="AC654" s="40">
        <f>AB654*INDEX(AC$649:AC$652,$D654)</f>
        <v/>
      </c>
      <c r="AD654" s="40">
        <f>AC654*INDEX(AD$649:AD$652,$D654)</f>
        <v/>
      </c>
      <c r="AF654" s="11">
        <f>CodePrefix&amp;$A654&amp;IF($C654="","","."&amp;$C654&amp;"."&amp;$B654)&amp;INDEX(VarEnd,MATCH($A654,VarKey,0))&amp;AF$5</f>
        <v/>
      </c>
      <c r="AG654" s="39">
        <f>$E654</f>
        <v/>
      </c>
      <c r="AH654" s="40">
        <f>AG654*INDEX(AH$649:AH$652,$D654)</f>
        <v/>
      </c>
      <c r="AI654" s="40">
        <f>AH654*INDEX(AI$649:AI$652,$D654)</f>
        <v/>
      </c>
      <c r="AJ654" s="40">
        <f>AI654*INDEX(AJ$649:AJ$652,$D654)</f>
        <v/>
      </c>
      <c r="AK654" s="40">
        <f>AJ654*INDEX(AK$649:AK$652,$D654)</f>
        <v/>
      </c>
      <c r="AL654" s="40">
        <f>AK654*INDEX(AL$649:AL$652,$D654)</f>
        <v/>
      </c>
      <c r="AM654" s="40">
        <f>AL654*INDEX(AM$649:AM$652,$D654)</f>
        <v/>
      </c>
      <c r="AN654" s="40">
        <f>AM654*INDEX(AN$649:AN$652,$D654)</f>
        <v/>
      </c>
      <c r="AO654" s="40">
        <f>AN654*INDEX(AO$649:AO$652,$D654)</f>
        <v/>
      </c>
      <c r="AP654" s="40">
        <f>AO654*INDEX(AP$649:AP$652,$D654)</f>
        <v/>
      </c>
      <c r="AQ654" s="40">
        <f>AP654*INDEX(AQ$649:AQ$652,$D654)</f>
        <v/>
      </c>
      <c r="AR654" s="40">
        <f>AQ654*INDEX(AR$649:AR$652,$D654)</f>
        <v/>
      </c>
      <c r="AS654" s="40">
        <f>AR654*INDEX(AS$649:AS$652,$D654)</f>
        <v/>
      </c>
      <c r="AT654" s="40">
        <f>AS654*INDEX(AT$649:AT$652,$D654)</f>
        <v/>
      </c>
      <c r="AU654" s="40">
        <f>AT654*INDEX(AU$649:AU$652,$D654)</f>
        <v/>
      </c>
      <c r="AV654" s="40">
        <f>AU654*INDEX(AV$649:AV$652,$D654)</f>
        <v/>
      </c>
      <c r="AW654" s="40">
        <f>AV654*INDEX(AW$649:AW$652,$D654)</f>
        <v/>
      </c>
      <c r="AX654" s="40">
        <f>AW654*INDEX(AX$649:AX$652,$D654)</f>
        <v/>
      </c>
      <c r="AY654" s="40">
        <f>AX654*INDEX(AY$649:AY$652,$D654)</f>
        <v/>
      </c>
    </row>
    <row r="655" hidden="1" outlineLevel="1">
      <c r="A655" s="14" t="inlineStr">
        <is>
          <t>dem</t>
        </is>
      </c>
      <c r="B655" s="14" t="inlineStr">
        <is>
          <t>ecy</t>
        </is>
      </c>
      <c r="C655" s="14" t="inlineStr">
        <is>
          <t>ral</t>
        </is>
      </c>
      <c r="D655" s="41">
        <f>INDEX(Inputs_power!$D$36:$D$50,MATCH($C655,Inputs_power!$A$36:$A$50,0))</f>
        <v/>
      </c>
      <c r="E655" s="41">
        <f>INDEX(Inputs_power!$E$36:$E$50,MATCH($C655,Inputs_power!$A$36:$A$50,0))</f>
        <v/>
      </c>
      <c r="F655" s="36" t="n"/>
      <c r="G655" s="36" t="n"/>
      <c r="H655" s="14">
        <f>INDEX(VarLab,MATCH($A655,VarKey,0))&amp;INDEX(MemLab,MATCH($C655&amp;"|"&amp;$B655,MemKey,0))</f>
        <v/>
      </c>
      <c r="I655" s="14">
        <f>INDEX(VarUnit,MATCH($A655,VarKey,0))</f>
        <v/>
      </c>
      <c r="J655" s="14">
        <f>INDEX(VarSrc,MATCH($A655,VarKey,0))</f>
        <v/>
      </c>
      <c r="K655" s="11">
        <f>CodePrefix&amp;$A655&amp;IF($C655="","","."&amp;$C655&amp;"."&amp;$B655)&amp;INDEX(VarEnd,MATCH($A655,VarKey,0))&amp;K$5</f>
        <v/>
      </c>
      <c r="L655" s="39">
        <f>$E655</f>
        <v/>
      </c>
      <c r="M655" s="40">
        <f>L655*INDEX(M$649:M$652,$D655)</f>
        <v/>
      </c>
      <c r="N655" s="40">
        <f>M655*INDEX(N$649:N$652,$D655)</f>
        <v/>
      </c>
      <c r="O655" s="40">
        <f>N655*INDEX(O$649:O$652,$D655)</f>
        <v/>
      </c>
      <c r="P655" s="40">
        <f>O655*INDEX(P$649:P$652,$D655)</f>
        <v/>
      </c>
      <c r="Q655" s="40">
        <f>P655*INDEX(Q$649:Q$652,$D655)</f>
        <v/>
      </c>
      <c r="R655" s="40">
        <f>Q655*INDEX(R$649:R$652,$D655)</f>
        <v/>
      </c>
      <c r="S655" s="40">
        <f>R655*INDEX(S$649:S$652,$D655)</f>
        <v/>
      </c>
      <c r="T655" s="40">
        <f>S655*INDEX(T$649:T$652,$D655)</f>
        <v/>
      </c>
      <c r="U655" s="40">
        <f>T655*INDEX(U$649:U$652,$D655)</f>
        <v/>
      </c>
      <c r="V655" s="40">
        <f>U655*INDEX(V$649:V$652,$D655)</f>
        <v/>
      </c>
      <c r="W655" s="40">
        <f>V655*INDEX(W$649:W$652,$D655)</f>
        <v/>
      </c>
      <c r="X655" s="40">
        <f>W655*INDEX(X$649:X$652,$D655)</f>
        <v/>
      </c>
      <c r="Y655" s="40">
        <f>X655*INDEX(Y$649:Y$652,$D655)</f>
        <v/>
      </c>
      <c r="Z655" s="40">
        <f>Y655*INDEX(Z$649:Z$652,$D655)</f>
        <v/>
      </c>
      <c r="AA655" s="40">
        <f>Z655*INDEX(AA$649:AA$652,$D655)</f>
        <v/>
      </c>
      <c r="AB655" s="40">
        <f>AA655*INDEX(AB$649:AB$652,$D655)</f>
        <v/>
      </c>
      <c r="AC655" s="40">
        <f>AB655*INDEX(AC$649:AC$652,$D655)</f>
        <v/>
      </c>
      <c r="AD655" s="40">
        <f>AC655*INDEX(AD$649:AD$652,$D655)</f>
        <v/>
      </c>
      <c r="AF655" s="11">
        <f>CodePrefix&amp;$A655&amp;IF($C655="","","."&amp;$C655&amp;"."&amp;$B655)&amp;INDEX(VarEnd,MATCH($A655,VarKey,0))&amp;AF$5</f>
        <v/>
      </c>
      <c r="AG655" s="39">
        <f>$E655</f>
        <v/>
      </c>
      <c r="AH655" s="40">
        <f>AG655*INDEX(AH$649:AH$652,$D655)</f>
        <v/>
      </c>
      <c r="AI655" s="40">
        <f>AH655*INDEX(AI$649:AI$652,$D655)</f>
        <v/>
      </c>
      <c r="AJ655" s="40">
        <f>AI655*INDEX(AJ$649:AJ$652,$D655)</f>
        <v/>
      </c>
      <c r="AK655" s="40">
        <f>AJ655*INDEX(AK$649:AK$652,$D655)</f>
        <v/>
      </c>
      <c r="AL655" s="40">
        <f>AK655*INDEX(AL$649:AL$652,$D655)</f>
        <v/>
      </c>
      <c r="AM655" s="40">
        <f>AL655*INDEX(AM$649:AM$652,$D655)</f>
        <v/>
      </c>
      <c r="AN655" s="40">
        <f>AM655*INDEX(AN$649:AN$652,$D655)</f>
        <v/>
      </c>
      <c r="AO655" s="40">
        <f>AN655*INDEX(AO$649:AO$652,$D655)</f>
        <v/>
      </c>
      <c r="AP655" s="40">
        <f>AO655*INDEX(AP$649:AP$652,$D655)</f>
        <v/>
      </c>
      <c r="AQ655" s="40">
        <f>AP655*INDEX(AQ$649:AQ$652,$D655)</f>
        <v/>
      </c>
      <c r="AR655" s="40">
        <f>AQ655*INDEX(AR$649:AR$652,$D655)</f>
        <v/>
      </c>
      <c r="AS655" s="40">
        <f>AR655*INDEX(AS$649:AS$652,$D655)</f>
        <v/>
      </c>
      <c r="AT655" s="40">
        <f>AS655*INDEX(AT$649:AT$652,$D655)</f>
        <v/>
      </c>
      <c r="AU655" s="40">
        <f>AT655*INDEX(AU$649:AU$652,$D655)</f>
        <v/>
      </c>
      <c r="AV655" s="40">
        <f>AU655*INDEX(AV$649:AV$652,$D655)</f>
        <v/>
      </c>
      <c r="AW655" s="40">
        <f>AV655*INDEX(AW$649:AW$652,$D655)</f>
        <v/>
      </c>
      <c r="AX655" s="40">
        <f>AW655*INDEX(AX$649:AX$652,$D655)</f>
        <v/>
      </c>
      <c r="AY655" s="40">
        <f>AX655*INDEX(AY$649:AY$652,$D655)</f>
        <v/>
      </c>
    </row>
    <row r="656" hidden="1" outlineLevel="1">
      <c r="A656" s="14" t="inlineStr">
        <is>
          <t>dem</t>
        </is>
      </c>
      <c r="B656" s="14" t="inlineStr">
        <is>
          <t>ecy</t>
        </is>
      </c>
      <c r="C656" s="14" t="inlineStr">
        <is>
          <t>avi</t>
        </is>
      </c>
      <c r="D656" s="41">
        <f>INDEX(Inputs_power!$D$36:$D$50,MATCH($C656,Inputs_power!$A$36:$A$50,0))</f>
        <v/>
      </c>
      <c r="E656" s="41">
        <f>INDEX(Inputs_power!$E$36:$E$50,MATCH($C656,Inputs_power!$A$36:$A$50,0))</f>
        <v/>
      </c>
      <c r="F656" s="36" t="n"/>
      <c r="G656" s="36" t="n"/>
      <c r="H656" s="14">
        <f>INDEX(VarLab,MATCH($A656,VarKey,0))&amp;INDEX(MemLab,MATCH($C656&amp;"|"&amp;$B656,MemKey,0))</f>
        <v/>
      </c>
      <c r="I656" s="14">
        <f>INDEX(VarUnit,MATCH($A656,VarKey,0))</f>
        <v/>
      </c>
      <c r="J656" s="14">
        <f>INDEX(VarSrc,MATCH($A656,VarKey,0))</f>
        <v/>
      </c>
      <c r="K656" s="11">
        <f>CodePrefix&amp;$A656&amp;IF($C656="","","."&amp;$C656&amp;"."&amp;$B656)&amp;INDEX(VarEnd,MATCH($A656,VarKey,0))&amp;K$5</f>
        <v/>
      </c>
      <c r="L656" s="39">
        <f>$E656</f>
        <v/>
      </c>
      <c r="M656" s="40">
        <f>L656*INDEX(M$649:M$652,$D656)</f>
        <v/>
      </c>
      <c r="N656" s="40">
        <f>M656*INDEX(N$649:N$652,$D656)</f>
        <v/>
      </c>
      <c r="O656" s="40">
        <f>N656*INDEX(O$649:O$652,$D656)</f>
        <v/>
      </c>
      <c r="P656" s="40">
        <f>O656*INDEX(P$649:P$652,$D656)</f>
        <v/>
      </c>
      <c r="Q656" s="40">
        <f>P656*INDEX(Q$649:Q$652,$D656)</f>
        <v/>
      </c>
      <c r="R656" s="40">
        <f>Q656*INDEX(R$649:R$652,$D656)</f>
        <v/>
      </c>
      <c r="S656" s="40">
        <f>R656*INDEX(S$649:S$652,$D656)</f>
        <v/>
      </c>
      <c r="T656" s="40">
        <f>S656*INDEX(T$649:T$652,$D656)</f>
        <v/>
      </c>
      <c r="U656" s="40">
        <f>T656*INDEX(U$649:U$652,$D656)</f>
        <v/>
      </c>
      <c r="V656" s="40">
        <f>U656*INDEX(V$649:V$652,$D656)</f>
        <v/>
      </c>
      <c r="W656" s="40">
        <f>V656*INDEX(W$649:W$652,$D656)</f>
        <v/>
      </c>
      <c r="X656" s="40">
        <f>W656*INDEX(X$649:X$652,$D656)</f>
        <v/>
      </c>
      <c r="Y656" s="40">
        <f>X656*INDEX(Y$649:Y$652,$D656)</f>
        <v/>
      </c>
      <c r="Z656" s="40">
        <f>Y656*INDEX(Z$649:Z$652,$D656)</f>
        <v/>
      </c>
      <c r="AA656" s="40">
        <f>Z656*INDEX(AA$649:AA$652,$D656)</f>
        <v/>
      </c>
      <c r="AB656" s="40">
        <f>AA656*INDEX(AB$649:AB$652,$D656)</f>
        <v/>
      </c>
      <c r="AC656" s="40">
        <f>AB656*INDEX(AC$649:AC$652,$D656)</f>
        <v/>
      </c>
      <c r="AD656" s="40">
        <f>AC656*INDEX(AD$649:AD$652,$D656)</f>
        <v/>
      </c>
      <c r="AF656" s="11">
        <f>CodePrefix&amp;$A656&amp;IF($C656="","","."&amp;$C656&amp;"."&amp;$B656)&amp;INDEX(VarEnd,MATCH($A656,VarKey,0))&amp;AF$5</f>
        <v/>
      </c>
      <c r="AG656" s="39">
        <f>$E656</f>
        <v/>
      </c>
      <c r="AH656" s="40">
        <f>AG656*INDEX(AH$649:AH$652,$D656)</f>
        <v/>
      </c>
      <c r="AI656" s="40">
        <f>AH656*INDEX(AI$649:AI$652,$D656)</f>
        <v/>
      </c>
      <c r="AJ656" s="40">
        <f>AI656*INDEX(AJ$649:AJ$652,$D656)</f>
        <v/>
      </c>
      <c r="AK656" s="40">
        <f>AJ656*INDEX(AK$649:AK$652,$D656)</f>
        <v/>
      </c>
      <c r="AL656" s="40">
        <f>AK656*INDEX(AL$649:AL$652,$D656)</f>
        <v/>
      </c>
      <c r="AM656" s="40">
        <f>AL656*INDEX(AM$649:AM$652,$D656)</f>
        <v/>
      </c>
      <c r="AN656" s="40">
        <f>AM656*INDEX(AN$649:AN$652,$D656)</f>
        <v/>
      </c>
      <c r="AO656" s="40">
        <f>AN656*INDEX(AO$649:AO$652,$D656)</f>
        <v/>
      </c>
      <c r="AP656" s="40">
        <f>AO656*INDEX(AP$649:AP$652,$D656)</f>
        <v/>
      </c>
      <c r="AQ656" s="40">
        <f>AP656*INDEX(AQ$649:AQ$652,$D656)</f>
        <v/>
      </c>
      <c r="AR656" s="40">
        <f>AQ656*INDEX(AR$649:AR$652,$D656)</f>
        <v/>
      </c>
      <c r="AS656" s="40">
        <f>AR656*INDEX(AS$649:AS$652,$D656)</f>
        <v/>
      </c>
      <c r="AT656" s="40">
        <f>AS656*INDEX(AT$649:AT$652,$D656)</f>
        <v/>
      </c>
      <c r="AU656" s="40">
        <f>AT656*INDEX(AU$649:AU$652,$D656)</f>
        <v/>
      </c>
      <c r="AV656" s="40">
        <f>AU656*INDEX(AV$649:AV$652,$D656)</f>
        <v/>
      </c>
      <c r="AW656" s="40">
        <f>AV656*INDEX(AW$649:AW$652,$D656)</f>
        <v/>
      </c>
      <c r="AX656" s="40">
        <f>AW656*INDEX(AX$649:AX$652,$D656)</f>
        <v/>
      </c>
      <c r="AY656" s="40">
        <f>AX656*INDEX(AY$649:AY$652,$D656)</f>
        <v/>
      </c>
    </row>
    <row r="657" hidden="1" outlineLevel="1">
      <c r="A657" s="14" t="inlineStr">
        <is>
          <t>dem</t>
        </is>
      </c>
      <c r="B657" s="14" t="inlineStr">
        <is>
          <t>ecy</t>
        </is>
      </c>
      <c r="C657" s="14" t="inlineStr">
        <is>
          <t>nav</t>
        </is>
      </c>
      <c r="D657" s="41">
        <f>INDEX(Inputs_power!$D$36:$D$50,MATCH($C657,Inputs_power!$A$36:$A$50,0))</f>
        <v/>
      </c>
      <c r="E657" s="41">
        <f>INDEX(Inputs_power!$E$36:$E$50,MATCH($C657,Inputs_power!$A$36:$A$50,0))</f>
        <v/>
      </c>
      <c r="F657" s="36" t="n"/>
      <c r="G657" s="36" t="n"/>
      <c r="H657" s="14">
        <f>INDEX(VarLab,MATCH($A657,VarKey,0))&amp;INDEX(MemLab,MATCH($C657&amp;"|"&amp;$B657,MemKey,0))</f>
        <v/>
      </c>
      <c r="I657" s="14">
        <f>INDEX(VarUnit,MATCH($A657,VarKey,0))</f>
        <v/>
      </c>
      <c r="J657" s="14">
        <f>INDEX(VarSrc,MATCH($A657,VarKey,0))</f>
        <v/>
      </c>
      <c r="K657" s="11">
        <f>CodePrefix&amp;$A657&amp;IF($C657="","","."&amp;$C657&amp;"."&amp;$B657)&amp;INDEX(VarEnd,MATCH($A657,VarKey,0))&amp;K$5</f>
        <v/>
      </c>
      <c r="L657" s="39">
        <f>$E657</f>
        <v/>
      </c>
      <c r="M657" s="40">
        <f>L657*INDEX(M$649:M$652,$D657)</f>
        <v/>
      </c>
      <c r="N657" s="40">
        <f>M657*INDEX(N$649:N$652,$D657)</f>
        <v/>
      </c>
      <c r="O657" s="40">
        <f>N657*INDEX(O$649:O$652,$D657)</f>
        <v/>
      </c>
      <c r="P657" s="40">
        <f>O657*INDEX(P$649:P$652,$D657)</f>
        <v/>
      </c>
      <c r="Q657" s="40">
        <f>P657*INDEX(Q$649:Q$652,$D657)</f>
        <v/>
      </c>
      <c r="R657" s="40">
        <f>Q657*INDEX(R$649:R$652,$D657)</f>
        <v/>
      </c>
      <c r="S657" s="40">
        <f>R657*INDEX(S$649:S$652,$D657)</f>
        <v/>
      </c>
      <c r="T657" s="40">
        <f>S657*INDEX(T$649:T$652,$D657)</f>
        <v/>
      </c>
      <c r="U657" s="40">
        <f>T657*INDEX(U$649:U$652,$D657)</f>
        <v/>
      </c>
      <c r="V657" s="40">
        <f>U657*INDEX(V$649:V$652,$D657)</f>
        <v/>
      </c>
      <c r="W657" s="40">
        <f>V657*INDEX(W$649:W$652,$D657)</f>
        <v/>
      </c>
      <c r="X657" s="40">
        <f>W657*INDEX(X$649:X$652,$D657)</f>
        <v/>
      </c>
      <c r="Y657" s="40">
        <f>X657*INDEX(Y$649:Y$652,$D657)</f>
        <v/>
      </c>
      <c r="Z657" s="40">
        <f>Y657*INDEX(Z$649:Z$652,$D657)</f>
        <v/>
      </c>
      <c r="AA657" s="40">
        <f>Z657*INDEX(AA$649:AA$652,$D657)</f>
        <v/>
      </c>
      <c r="AB657" s="40">
        <f>AA657*INDEX(AB$649:AB$652,$D657)</f>
        <v/>
      </c>
      <c r="AC657" s="40">
        <f>AB657*INDEX(AC$649:AC$652,$D657)</f>
        <v/>
      </c>
      <c r="AD657" s="40">
        <f>AC657*INDEX(AD$649:AD$652,$D657)</f>
        <v/>
      </c>
      <c r="AF657" s="11">
        <f>CodePrefix&amp;$A657&amp;IF($C657="","","."&amp;$C657&amp;"."&amp;$B657)&amp;INDEX(VarEnd,MATCH($A657,VarKey,0))&amp;AF$5</f>
        <v/>
      </c>
      <c r="AG657" s="39">
        <f>$E657</f>
        <v/>
      </c>
      <c r="AH657" s="40">
        <f>AG657*INDEX(AH$649:AH$652,$D657)</f>
        <v/>
      </c>
      <c r="AI657" s="40">
        <f>AH657*INDEX(AI$649:AI$652,$D657)</f>
        <v/>
      </c>
      <c r="AJ657" s="40">
        <f>AI657*INDEX(AJ$649:AJ$652,$D657)</f>
        <v/>
      </c>
      <c r="AK657" s="40">
        <f>AJ657*INDEX(AK$649:AK$652,$D657)</f>
        <v/>
      </c>
      <c r="AL657" s="40">
        <f>AK657*INDEX(AL$649:AL$652,$D657)</f>
        <v/>
      </c>
      <c r="AM657" s="40">
        <f>AL657*INDEX(AM$649:AM$652,$D657)</f>
        <v/>
      </c>
      <c r="AN657" s="40">
        <f>AM657*INDEX(AN$649:AN$652,$D657)</f>
        <v/>
      </c>
      <c r="AO657" s="40">
        <f>AN657*INDEX(AO$649:AO$652,$D657)</f>
        <v/>
      </c>
      <c r="AP657" s="40">
        <f>AO657*INDEX(AP$649:AP$652,$D657)</f>
        <v/>
      </c>
      <c r="AQ657" s="40">
        <f>AP657*INDEX(AQ$649:AQ$652,$D657)</f>
        <v/>
      </c>
      <c r="AR657" s="40">
        <f>AQ657*INDEX(AR$649:AR$652,$D657)</f>
        <v/>
      </c>
      <c r="AS657" s="40">
        <f>AR657*INDEX(AS$649:AS$652,$D657)</f>
        <v/>
      </c>
      <c r="AT657" s="40">
        <f>AS657*INDEX(AT$649:AT$652,$D657)</f>
        <v/>
      </c>
      <c r="AU657" s="40">
        <f>AT657*INDEX(AU$649:AU$652,$D657)</f>
        <v/>
      </c>
      <c r="AV657" s="40">
        <f>AU657*INDEX(AV$649:AV$652,$D657)</f>
        <v/>
      </c>
      <c r="AW657" s="40">
        <f>AV657*INDEX(AW$649:AW$652,$D657)</f>
        <v/>
      </c>
      <c r="AX657" s="40">
        <f>AW657*INDEX(AX$649:AX$652,$D657)</f>
        <v/>
      </c>
      <c r="AY657" s="40">
        <f>AX657*INDEX(AY$649:AY$652,$D657)</f>
        <v/>
      </c>
    </row>
    <row r="658" hidden="1" outlineLevel="1">
      <c r="A658" s="14" t="inlineStr">
        <is>
          <t>dem</t>
        </is>
      </c>
      <c r="B658" s="14" t="inlineStr">
        <is>
          <t>ecy</t>
        </is>
      </c>
      <c r="C658" s="14" t="inlineStr">
        <is>
          <t>res</t>
        </is>
      </c>
      <c r="D658" s="41">
        <f>INDEX(Inputs_power!$D$36:$D$50,MATCH($C658,Inputs_power!$A$36:$A$50,0))</f>
        <v/>
      </c>
      <c r="E658" s="41">
        <f>INDEX(Inputs_power!$E$36:$E$50,MATCH($C658,Inputs_power!$A$36:$A$50,0))</f>
        <v/>
      </c>
      <c r="F658" s="36" t="n"/>
      <c r="G658" s="36" t="n"/>
      <c r="H658" s="14">
        <f>INDEX(VarLab,MATCH($A658,VarKey,0))&amp;INDEX(MemLab,MATCH($C658&amp;"|"&amp;$B658,MemKey,0))</f>
        <v/>
      </c>
      <c r="I658" s="14">
        <f>INDEX(VarUnit,MATCH($A658,VarKey,0))</f>
        <v/>
      </c>
      <c r="J658" s="14">
        <f>INDEX(VarSrc,MATCH($A658,VarKey,0))</f>
        <v/>
      </c>
      <c r="K658" s="11">
        <f>CodePrefix&amp;$A658&amp;IF($C658="","","."&amp;$C658&amp;"."&amp;$B658)&amp;INDEX(VarEnd,MATCH($A658,VarKey,0))&amp;K$5</f>
        <v/>
      </c>
      <c r="L658" s="39">
        <f>$E658</f>
        <v/>
      </c>
      <c r="M658" s="40">
        <f>L658*INDEX(M$649:M$652,$D658)</f>
        <v/>
      </c>
      <c r="N658" s="40">
        <f>M658*INDEX(N$649:N$652,$D658)</f>
        <v/>
      </c>
      <c r="O658" s="40">
        <f>N658*INDEX(O$649:O$652,$D658)</f>
        <v/>
      </c>
      <c r="P658" s="40">
        <f>O658*INDEX(P$649:P$652,$D658)</f>
        <v/>
      </c>
      <c r="Q658" s="40">
        <f>P658*INDEX(Q$649:Q$652,$D658)</f>
        <v/>
      </c>
      <c r="R658" s="40">
        <f>Q658*INDEX(R$649:R$652,$D658)</f>
        <v/>
      </c>
      <c r="S658" s="40">
        <f>R658*INDEX(S$649:S$652,$D658)</f>
        <v/>
      </c>
      <c r="T658" s="40">
        <f>S658*INDEX(T$649:T$652,$D658)</f>
        <v/>
      </c>
      <c r="U658" s="40">
        <f>T658*INDEX(U$649:U$652,$D658)</f>
        <v/>
      </c>
      <c r="V658" s="40">
        <f>U658*INDEX(V$649:V$652,$D658)</f>
        <v/>
      </c>
      <c r="W658" s="40">
        <f>V658*INDEX(W$649:W$652,$D658)</f>
        <v/>
      </c>
      <c r="X658" s="40">
        <f>W658*INDEX(X$649:X$652,$D658)</f>
        <v/>
      </c>
      <c r="Y658" s="40">
        <f>X658*INDEX(Y$649:Y$652,$D658)</f>
        <v/>
      </c>
      <c r="Z658" s="40">
        <f>Y658*INDEX(Z$649:Z$652,$D658)</f>
        <v/>
      </c>
      <c r="AA658" s="40">
        <f>Z658*INDEX(AA$649:AA$652,$D658)</f>
        <v/>
      </c>
      <c r="AB658" s="40">
        <f>AA658*INDEX(AB$649:AB$652,$D658)</f>
        <v/>
      </c>
      <c r="AC658" s="40">
        <f>AB658*INDEX(AC$649:AC$652,$D658)</f>
        <v/>
      </c>
      <c r="AD658" s="40">
        <f>AC658*INDEX(AD$649:AD$652,$D658)</f>
        <v/>
      </c>
      <c r="AF658" s="11">
        <f>CodePrefix&amp;$A658&amp;IF($C658="","","."&amp;$C658&amp;"."&amp;$B658)&amp;INDEX(VarEnd,MATCH($A658,VarKey,0))&amp;AF$5</f>
        <v/>
      </c>
      <c r="AG658" s="39">
        <f>$E658</f>
        <v/>
      </c>
      <c r="AH658" s="40">
        <f>AG658*INDEX(AH$649:AH$652,$D658)</f>
        <v/>
      </c>
      <c r="AI658" s="40">
        <f>AH658*INDEX(AI$649:AI$652,$D658)</f>
        <v/>
      </c>
      <c r="AJ658" s="40">
        <f>AI658*INDEX(AJ$649:AJ$652,$D658)</f>
        <v/>
      </c>
      <c r="AK658" s="40">
        <f>AJ658*INDEX(AK$649:AK$652,$D658)</f>
        <v/>
      </c>
      <c r="AL658" s="40">
        <f>AK658*INDEX(AL$649:AL$652,$D658)</f>
        <v/>
      </c>
      <c r="AM658" s="40">
        <f>AL658*INDEX(AM$649:AM$652,$D658)</f>
        <v/>
      </c>
      <c r="AN658" s="40">
        <f>AM658*INDEX(AN$649:AN$652,$D658)</f>
        <v/>
      </c>
      <c r="AO658" s="40">
        <f>AN658*INDEX(AO$649:AO$652,$D658)</f>
        <v/>
      </c>
      <c r="AP658" s="40">
        <f>AO658*INDEX(AP$649:AP$652,$D658)</f>
        <v/>
      </c>
      <c r="AQ658" s="40">
        <f>AP658*INDEX(AQ$649:AQ$652,$D658)</f>
        <v/>
      </c>
      <c r="AR658" s="40">
        <f>AQ658*INDEX(AR$649:AR$652,$D658)</f>
        <v/>
      </c>
      <c r="AS658" s="40">
        <f>AR658*INDEX(AS$649:AS$652,$D658)</f>
        <v/>
      </c>
      <c r="AT658" s="40">
        <f>AS658*INDEX(AT$649:AT$652,$D658)</f>
        <v/>
      </c>
      <c r="AU658" s="40">
        <f>AT658*INDEX(AU$649:AU$652,$D658)</f>
        <v/>
      </c>
      <c r="AV658" s="40">
        <f>AU658*INDEX(AV$649:AV$652,$D658)</f>
        <v/>
      </c>
      <c r="AW658" s="40">
        <f>AV658*INDEX(AW$649:AW$652,$D658)</f>
        <v/>
      </c>
      <c r="AX658" s="40">
        <f>AW658*INDEX(AX$649:AX$652,$D658)</f>
        <v/>
      </c>
      <c r="AY658" s="40">
        <f>AX658*INDEX(AY$649:AY$652,$D658)</f>
        <v/>
      </c>
    </row>
    <row r="659" hidden="1" outlineLevel="1">
      <c r="A659" s="14" t="inlineStr">
        <is>
          <t>dem</t>
        </is>
      </c>
      <c r="B659" s="14" t="inlineStr">
        <is>
          <t>ecy</t>
        </is>
      </c>
      <c r="C659" s="14" t="inlineStr">
        <is>
          <t>foo</t>
        </is>
      </c>
      <c r="D659" s="41">
        <f>INDEX(Inputs_power!$D$36:$D$50,MATCH($C659,Inputs_power!$A$36:$A$50,0))</f>
        <v/>
      </c>
      <c r="E659" s="41">
        <f>INDEX(Inputs_power!$E$36:$E$50,MATCH($C659,Inputs_power!$A$36:$A$50,0))</f>
        <v/>
      </c>
      <c r="F659" s="36" t="n"/>
      <c r="G659" s="36" t="n"/>
      <c r="H659" s="14">
        <f>INDEX(VarLab,MATCH($A659,VarKey,0))&amp;INDEX(MemLab,MATCH($C659&amp;"|"&amp;$B659,MemKey,0))</f>
        <v/>
      </c>
      <c r="I659" s="14">
        <f>INDEX(VarUnit,MATCH($A659,VarKey,0))</f>
        <v/>
      </c>
      <c r="J659" s="14">
        <f>INDEX(VarSrc,MATCH($A659,VarKey,0))</f>
        <v/>
      </c>
      <c r="K659" s="11">
        <f>CodePrefix&amp;$A659&amp;IF($C659="","","."&amp;$C659&amp;"."&amp;$B659)&amp;INDEX(VarEnd,MATCH($A659,VarKey,0))&amp;K$5</f>
        <v/>
      </c>
      <c r="L659" s="39">
        <f>$E659</f>
        <v/>
      </c>
      <c r="M659" s="40">
        <f>L659*INDEX(M$649:M$652,$D659)</f>
        <v/>
      </c>
      <c r="N659" s="40">
        <f>M659*INDEX(N$649:N$652,$D659)</f>
        <v/>
      </c>
      <c r="O659" s="40">
        <f>N659*INDEX(O$649:O$652,$D659)</f>
        <v/>
      </c>
      <c r="P659" s="40">
        <f>O659*INDEX(P$649:P$652,$D659)</f>
        <v/>
      </c>
      <c r="Q659" s="40">
        <f>P659*INDEX(Q$649:Q$652,$D659)</f>
        <v/>
      </c>
      <c r="R659" s="40">
        <f>Q659*INDEX(R$649:R$652,$D659)</f>
        <v/>
      </c>
      <c r="S659" s="40">
        <f>R659*INDEX(S$649:S$652,$D659)</f>
        <v/>
      </c>
      <c r="T659" s="40">
        <f>S659*INDEX(T$649:T$652,$D659)</f>
        <v/>
      </c>
      <c r="U659" s="40">
        <f>T659*INDEX(U$649:U$652,$D659)</f>
        <v/>
      </c>
      <c r="V659" s="40">
        <f>U659*INDEX(V$649:V$652,$D659)</f>
        <v/>
      </c>
      <c r="W659" s="40">
        <f>V659*INDEX(W$649:W$652,$D659)</f>
        <v/>
      </c>
      <c r="X659" s="40">
        <f>W659*INDEX(X$649:X$652,$D659)</f>
        <v/>
      </c>
      <c r="Y659" s="40">
        <f>X659*INDEX(Y$649:Y$652,$D659)</f>
        <v/>
      </c>
      <c r="Z659" s="40">
        <f>Y659*INDEX(Z$649:Z$652,$D659)</f>
        <v/>
      </c>
      <c r="AA659" s="40">
        <f>Z659*INDEX(AA$649:AA$652,$D659)</f>
        <v/>
      </c>
      <c r="AB659" s="40">
        <f>AA659*INDEX(AB$649:AB$652,$D659)</f>
        <v/>
      </c>
      <c r="AC659" s="40">
        <f>AB659*INDEX(AC$649:AC$652,$D659)</f>
        <v/>
      </c>
      <c r="AD659" s="40">
        <f>AC659*INDEX(AD$649:AD$652,$D659)</f>
        <v/>
      </c>
      <c r="AF659" s="11">
        <f>CodePrefix&amp;$A659&amp;IF($C659="","","."&amp;$C659&amp;"."&amp;$B659)&amp;INDEX(VarEnd,MATCH($A659,VarKey,0))&amp;AF$5</f>
        <v/>
      </c>
      <c r="AG659" s="39">
        <f>$E659</f>
        <v/>
      </c>
      <c r="AH659" s="40">
        <f>AG659*INDEX(AH$649:AH$652,$D659)</f>
        <v/>
      </c>
      <c r="AI659" s="40">
        <f>AH659*INDEX(AI$649:AI$652,$D659)</f>
        <v/>
      </c>
      <c r="AJ659" s="40">
        <f>AI659*INDEX(AJ$649:AJ$652,$D659)</f>
        <v/>
      </c>
      <c r="AK659" s="40">
        <f>AJ659*INDEX(AK$649:AK$652,$D659)</f>
        <v/>
      </c>
      <c r="AL659" s="40">
        <f>AK659*INDEX(AL$649:AL$652,$D659)</f>
        <v/>
      </c>
      <c r="AM659" s="40">
        <f>AL659*INDEX(AM$649:AM$652,$D659)</f>
        <v/>
      </c>
      <c r="AN659" s="40">
        <f>AM659*INDEX(AN$649:AN$652,$D659)</f>
        <v/>
      </c>
      <c r="AO659" s="40">
        <f>AN659*INDEX(AO$649:AO$652,$D659)</f>
        <v/>
      </c>
      <c r="AP659" s="40">
        <f>AO659*INDEX(AP$649:AP$652,$D659)</f>
        <v/>
      </c>
      <c r="AQ659" s="40">
        <f>AP659*INDEX(AQ$649:AQ$652,$D659)</f>
        <v/>
      </c>
      <c r="AR659" s="40">
        <f>AQ659*INDEX(AR$649:AR$652,$D659)</f>
        <v/>
      </c>
      <c r="AS659" s="40">
        <f>AR659*INDEX(AS$649:AS$652,$D659)</f>
        <v/>
      </c>
      <c r="AT659" s="40">
        <f>AS659*INDEX(AT$649:AT$652,$D659)</f>
        <v/>
      </c>
      <c r="AU659" s="40">
        <f>AT659*INDEX(AU$649:AU$652,$D659)</f>
        <v/>
      </c>
      <c r="AV659" s="40">
        <f>AU659*INDEX(AV$649:AV$652,$D659)</f>
        <v/>
      </c>
      <c r="AW659" s="40">
        <f>AV659*INDEX(AW$649:AW$652,$D659)</f>
        <v/>
      </c>
      <c r="AX659" s="40">
        <f>AW659*INDEX(AX$649:AX$652,$D659)</f>
        <v/>
      </c>
      <c r="AY659" s="40">
        <f>AX659*INDEX(AY$649:AY$652,$D659)</f>
        <v/>
      </c>
    </row>
    <row r="660" hidden="1" outlineLevel="1">
      <c r="A660" s="14" t="inlineStr">
        <is>
          <t>dem</t>
        </is>
      </c>
      <c r="B660" s="14" t="inlineStr">
        <is>
          <t>ecy</t>
        </is>
      </c>
      <c r="C660" s="14" t="inlineStr">
        <is>
          <t>srv</t>
        </is>
      </c>
      <c r="D660" s="41">
        <f>INDEX(Inputs_power!$D$36:$D$50,MATCH($C660,Inputs_power!$A$36:$A$50,0))</f>
        <v/>
      </c>
      <c r="E660" s="41">
        <f>INDEX(Inputs_power!$E$36:$E$50,MATCH($C660,Inputs_power!$A$36:$A$50,0))</f>
        <v/>
      </c>
      <c r="F660" s="36" t="n"/>
      <c r="G660" s="36" t="n"/>
      <c r="H660" s="14">
        <f>INDEX(VarLab,MATCH($A660,VarKey,0))&amp;INDEX(MemLab,MATCH($C660&amp;"|"&amp;$B660,MemKey,0))</f>
        <v/>
      </c>
      <c r="I660" s="14">
        <f>INDEX(VarUnit,MATCH($A660,VarKey,0))</f>
        <v/>
      </c>
      <c r="J660" s="14">
        <f>INDEX(VarSrc,MATCH($A660,VarKey,0))</f>
        <v/>
      </c>
      <c r="K660" s="11">
        <f>CodePrefix&amp;$A660&amp;IF($C660="","","."&amp;$C660&amp;"."&amp;$B660)&amp;INDEX(VarEnd,MATCH($A660,VarKey,0))&amp;K$5</f>
        <v/>
      </c>
      <c r="L660" s="39">
        <f>$E660</f>
        <v/>
      </c>
      <c r="M660" s="40">
        <f>L660*INDEX(M$649:M$652,$D660)</f>
        <v/>
      </c>
      <c r="N660" s="40">
        <f>M660*INDEX(N$649:N$652,$D660)</f>
        <v/>
      </c>
      <c r="O660" s="40">
        <f>N660*INDEX(O$649:O$652,$D660)</f>
        <v/>
      </c>
      <c r="P660" s="40">
        <f>O660*INDEX(P$649:P$652,$D660)</f>
        <v/>
      </c>
      <c r="Q660" s="40">
        <f>P660*INDEX(Q$649:Q$652,$D660)</f>
        <v/>
      </c>
      <c r="R660" s="40">
        <f>Q660*INDEX(R$649:R$652,$D660)</f>
        <v/>
      </c>
      <c r="S660" s="40">
        <f>R660*INDEX(S$649:S$652,$D660)</f>
        <v/>
      </c>
      <c r="T660" s="40">
        <f>S660*INDEX(T$649:T$652,$D660)</f>
        <v/>
      </c>
      <c r="U660" s="40">
        <f>T660*INDEX(U$649:U$652,$D660)</f>
        <v/>
      </c>
      <c r="V660" s="40">
        <f>U660*INDEX(V$649:V$652,$D660)</f>
        <v/>
      </c>
      <c r="W660" s="40">
        <f>V660*INDEX(W$649:W$652,$D660)</f>
        <v/>
      </c>
      <c r="X660" s="40">
        <f>W660*INDEX(X$649:X$652,$D660)</f>
        <v/>
      </c>
      <c r="Y660" s="40">
        <f>X660*INDEX(Y$649:Y$652,$D660)</f>
        <v/>
      </c>
      <c r="Z660" s="40">
        <f>Y660*INDEX(Z$649:Z$652,$D660)</f>
        <v/>
      </c>
      <c r="AA660" s="40">
        <f>Z660*INDEX(AA$649:AA$652,$D660)</f>
        <v/>
      </c>
      <c r="AB660" s="40">
        <f>AA660*INDEX(AB$649:AB$652,$D660)</f>
        <v/>
      </c>
      <c r="AC660" s="40">
        <f>AB660*INDEX(AC$649:AC$652,$D660)</f>
        <v/>
      </c>
      <c r="AD660" s="40">
        <f>AC660*INDEX(AD$649:AD$652,$D660)</f>
        <v/>
      </c>
      <c r="AF660" s="11">
        <f>CodePrefix&amp;$A660&amp;IF($C660="","","."&amp;$C660&amp;"."&amp;$B660)&amp;INDEX(VarEnd,MATCH($A660,VarKey,0))&amp;AF$5</f>
        <v/>
      </c>
      <c r="AG660" s="39">
        <f>$E660</f>
        <v/>
      </c>
      <c r="AH660" s="40">
        <f>AG660*INDEX(AH$649:AH$652,$D660)</f>
        <v/>
      </c>
      <c r="AI660" s="40">
        <f>AH660*INDEX(AI$649:AI$652,$D660)</f>
        <v/>
      </c>
      <c r="AJ660" s="40">
        <f>AI660*INDEX(AJ$649:AJ$652,$D660)</f>
        <v/>
      </c>
      <c r="AK660" s="40">
        <f>AJ660*INDEX(AK$649:AK$652,$D660)</f>
        <v/>
      </c>
      <c r="AL660" s="40">
        <f>AK660*INDEX(AL$649:AL$652,$D660)</f>
        <v/>
      </c>
      <c r="AM660" s="40">
        <f>AL660*INDEX(AM$649:AM$652,$D660)</f>
        <v/>
      </c>
      <c r="AN660" s="40">
        <f>AM660*INDEX(AN$649:AN$652,$D660)</f>
        <v/>
      </c>
      <c r="AO660" s="40">
        <f>AN660*INDEX(AO$649:AO$652,$D660)</f>
        <v/>
      </c>
      <c r="AP660" s="40">
        <f>AO660*INDEX(AP$649:AP$652,$D660)</f>
        <v/>
      </c>
      <c r="AQ660" s="40">
        <f>AP660*INDEX(AQ$649:AQ$652,$D660)</f>
        <v/>
      </c>
      <c r="AR660" s="40">
        <f>AQ660*INDEX(AR$649:AR$652,$D660)</f>
        <v/>
      </c>
      <c r="AS660" s="40">
        <f>AR660*INDEX(AS$649:AS$652,$D660)</f>
        <v/>
      </c>
      <c r="AT660" s="40">
        <f>AS660*INDEX(AT$649:AT$652,$D660)</f>
        <v/>
      </c>
      <c r="AU660" s="40">
        <f>AT660*INDEX(AU$649:AU$652,$D660)</f>
        <v/>
      </c>
      <c r="AV660" s="40">
        <f>AU660*INDEX(AV$649:AV$652,$D660)</f>
        <v/>
      </c>
      <c r="AW660" s="40">
        <f>AV660*INDEX(AW$649:AW$652,$D660)</f>
        <v/>
      </c>
      <c r="AX660" s="40">
        <f>AW660*INDEX(AX$649:AX$652,$D660)</f>
        <v/>
      </c>
      <c r="AY660" s="40">
        <f>AX660*INDEX(AY$649:AY$652,$D660)</f>
        <v/>
      </c>
    </row>
    <row r="661" hidden="1" outlineLevel="1">
      <c r="A661" s="14" t="inlineStr">
        <is>
          <t>dem</t>
        </is>
      </c>
      <c r="B661" s="14" t="inlineStr">
        <is>
          <t>ecy</t>
        </is>
      </c>
      <c r="C661" s="14" t="inlineStr">
        <is>
          <t>mch</t>
        </is>
      </c>
      <c r="D661" s="41">
        <f>INDEX(Inputs_power!$D$36:$D$50,MATCH($C661,Inputs_power!$A$36:$A$50,0))</f>
        <v/>
      </c>
      <c r="E661" s="41">
        <f>INDEX(Inputs_power!$E$36:$E$50,MATCH($C661,Inputs_power!$A$36:$A$50,0))</f>
        <v/>
      </c>
      <c r="F661" s="36" t="n"/>
      <c r="G661" s="36" t="n"/>
      <c r="H661" s="14">
        <f>INDEX(VarLab,MATCH($A661,VarKey,0))&amp;INDEX(MemLab,MATCH($C661&amp;"|"&amp;$B661,MemKey,0))</f>
        <v/>
      </c>
      <c r="I661" s="14">
        <f>INDEX(VarUnit,MATCH($A661,VarKey,0))</f>
        <v/>
      </c>
      <c r="J661" s="14">
        <f>INDEX(VarSrc,MATCH($A661,VarKey,0))</f>
        <v/>
      </c>
      <c r="K661" s="11">
        <f>CodePrefix&amp;$A661&amp;IF($C661="","","."&amp;$C661&amp;"."&amp;$B661)&amp;INDEX(VarEnd,MATCH($A661,VarKey,0))&amp;K$5</f>
        <v/>
      </c>
      <c r="L661" s="39">
        <f>$E661</f>
        <v/>
      </c>
      <c r="M661" s="40">
        <f>L661*INDEX(M$649:M$652,$D661)</f>
        <v/>
      </c>
      <c r="N661" s="40">
        <f>M661*INDEX(N$649:N$652,$D661)</f>
        <v/>
      </c>
      <c r="O661" s="40">
        <f>N661*INDEX(O$649:O$652,$D661)</f>
        <v/>
      </c>
      <c r="P661" s="40">
        <f>O661*INDEX(P$649:P$652,$D661)</f>
        <v/>
      </c>
      <c r="Q661" s="40">
        <f>P661*INDEX(Q$649:Q$652,$D661)</f>
        <v/>
      </c>
      <c r="R661" s="40">
        <f>Q661*INDEX(R$649:R$652,$D661)</f>
        <v/>
      </c>
      <c r="S661" s="40">
        <f>R661*INDEX(S$649:S$652,$D661)</f>
        <v/>
      </c>
      <c r="T661" s="40">
        <f>S661*INDEX(T$649:T$652,$D661)</f>
        <v/>
      </c>
      <c r="U661" s="40">
        <f>T661*INDEX(U$649:U$652,$D661)</f>
        <v/>
      </c>
      <c r="V661" s="40">
        <f>U661*INDEX(V$649:V$652,$D661)</f>
        <v/>
      </c>
      <c r="W661" s="40">
        <f>V661*INDEX(W$649:W$652,$D661)</f>
        <v/>
      </c>
      <c r="X661" s="40">
        <f>W661*INDEX(X$649:X$652,$D661)</f>
        <v/>
      </c>
      <c r="Y661" s="40">
        <f>X661*INDEX(Y$649:Y$652,$D661)</f>
        <v/>
      </c>
      <c r="Z661" s="40">
        <f>Y661*INDEX(Z$649:Z$652,$D661)</f>
        <v/>
      </c>
      <c r="AA661" s="40">
        <f>Z661*INDEX(AA$649:AA$652,$D661)</f>
        <v/>
      </c>
      <c r="AB661" s="40">
        <f>AA661*INDEX(AB$649:AB$652,$D661)</f>
        <v/>
      </c>
      <c r="AC661" s="40">
        <f>AB661*INDEX(AC$649:AC$652,$D661)</f>
        <v/>
      </c>
      <c r="AD661" s="40">
        <f>AC661*INDEX(AD$649:AD$652,$D661)</f>
        <v/>
      </c>
      <c r="AF661" s="11">
        <f>CodePrefix&amp;$A661&amp;IF($C661="","","."&amp;$C661&amp;"."&amp;$B661)&amp;INDEX(VarEnd,MATCH($A661,VarKey,0))&amp;AF$5</f>
        <v/>
      </c>
      <c r="AG661" s="39">
        <f>$E661</f>
        <v/>
      </c>
      <c r="AH661" s="40">
        <f>AG661*INDEX(AH$649:AH$652,$D661)</f>
        <v/>
      </c>
      <c r="AI661" s="40">
        <f>AH661*INDEX(AI$649:AI$652,$D661)</f>
        <v/>
      </c>
      <c r="AJ661" s="40">
        <f>AI661*INDEX(AJ$649:AJ$652,$D661)</f>
        <v/>
      </c>
      <c r="AK661" s="40">
        <f>AJ661*INDEX(AK$649:AK$652,$D661)</f>
        <v/>
      </c>
      <c r="AL661" s="40">
        <f>AK661*INDEX(AL$649:AL$652,$D661)</f>
        <v/>
      </c>
      <c r="AM661" s="40">
        <f>AL661*INDEX(AM$649:AM$652,$D661)</f>
        <v/>
      </c>
      <c r="AN661" s="40">
        <f>AM661*INDEX(AN$649:AN$652,$D661)</f>
        <v/>
      </c>
      <c r="AO661" s="40">
        <f>AN661*INDEX(AO$649:AO$652,$D661)</f>
        <v/>
      </c>
      <c r="AP661" s="40">
        <f>AO661*INDEX(AP$649:AP$652,$D661)</f>
        <v/>
      </c>
      <c r="AQ661" s="40">
        <f>AP661*INDEX(AQ$649:AQ$652,$D661)</f>
        <v/>
      </c>
      <c r="AR661" s="40">
        <f>AQ661*INDEX(AR$649:AR$652,$D661)</f>
        <v/>
      </c>
      <c r="AS661" s="40">
        <f>AR661*INDEX(AS$649:AS$652,$D661)</f>
        <v/>
      </c>
      <c r="AT661" s="40">
        <f>AS661*INDEX(AT$649:AT$652,$D661)</f>
        <v/>
      </c>
      <c r="AU661" s="40">
        <f>AT661*INDEX(AU$649:AU$652,$D661)</f>
        <v/>
      </c>
      <c r="AV661" s="40">
        <f>AU661*INDEX(AV$649:AV$652,$D661)</f>
        <v/>
      </c>
      <c r="AW661" s="40">
        <f>AV661*INDEX(AW$649:AW$652,$D661)</f>
        <v/>
      </c>
      <c r="AX661" s="40">
        <f>AW661*INDEX(AX$649:AX$652,$D661)</f>
        <v/>
      </c>
      <c r="AY661" s="40">
        <f>AX661*INDEX(AY$649:AY$652,$D661)</f>
        <v/>
      </c>
    </row>
    <row r="662" hidden="1" outlineLevel="1">
      <c r="A662" s="14" t="inlineStr">
        <is>
          <t>dem</t>
        </is>
      </c>
      <c r="B662" s="14" t="inlineStr">
        <is>
          <t>ecy</t>
        </is>
      </c>
      <c r="C662" s="14" t="inlineStr">
        <is>
          <t>irn</t>
        </is>
      </c>
      <c r="D662" s="41">
        <f>INDEX(Inputs_power!$D$36:$D$50,MATCH($C662,Inputs_power!$A$36:$A$50,0))</f>
        <v/>
      </c>
      <c r="E662" s="41">
        <f>INDEX(Inputs_power!$E$36:$E$50,MATCH($C662,Inputs_power!$A$36:$A$50,0))</f>
        <v/>
      </c>
      <c r="F662" s="36" t="n"/>
      <c r="G662" s="36" t="n"/>
      <c r="H662" s="14">
        <f>INDEX(VarLab,MATCH($A662,VarKey,0))&amp;INDEX(MemLab,MATCH($C662&amp;"|"&amp;$B662,MemKey,0))</f>
        <v/>
      </c>
      <c r="I662" s="14">
        <f>INDEX(VarUnit,MATCH($A662,VarKey,0))</f>
        <v/>
      </c>
      <c r="J662" s="14">
        <f>INDEX(VarSrc,MATCH($A662,VarKey,0))</f>
        <v/>
      </c>
      <c r="K662" s="11">
        <f>CodePrefix&amp;$A662&amp;IF($C662="","","."&amp;$C662&amp;"."&amp;$B662)&amp;INDEX(VarEnd,MATCH($A662,VarKey,0))&amp;K$5</f>
        <v/>
      </c>
      <c r="L662" s="39">
        <f>$E662</f>
        <v/>
      </c>
      <c r="M662" s="40">
        <f>L662*INDEX(M$649:M$652,$D662)</f>
        <v/>
      </c>
      <c r="N662" s="40">
        <f>M662*INDEX(N$649:N$652,$D662)</f>
        <v/>
      </c>
      <c r="O662" s="40">
        <f>N662*INDEX(O$649:O$652,$D662)</f>
        <v/>
      </c>
      <c r="P662" s="40">
        <f>O662*INDEX(P$649:P$652,$D662)</f>
        <v/>
      </c>
      <c r="Q662" s="40">
        <f>P662*INDEX(Q$649:Q$652,$D662)</f>
        <v/>
      </c>
      <c r="R662" s="40">
        <f>Q662*INDEX(R$649:R$652,$D662)</f>
        <v/>
      </c>
      <c r="S662" s="40">
        <f>R662*INDEX(S$649:S$652,$D662)</f>
        <v/>
      </c>
      <c r="T662" s="40">
        <f>S662*INDEX(T$649:T$652,$D662)</f>
        <v/>
      </c>
      <c r="U662" s="40">
        <f>T662*INDEX(U$649:U$652,$D662)</f>
        <v/>
      </c>
      <c r="V662" s="40">
        <f>U662*INDEX(V$649:V$652,$D662)</f>
        <v/>
      </c>
      <c r="W662" s="40">
        <f>V662*INDEX(W$649:W$652,$D662)</f>
        <v/>
      </c>
      <c r="X662" s="40">
        <f>W662*INDEX(X$649:X$652,$D662)</f>
        <v/>
      </c>
      <c r="Y662" s="40">
        <f>X662*INDEX(Y$649:Y$652,$D662)</f>
        <v/>
      </c>
      <c r="Z662" s="40">
        <f>Y662*INDEX(Z$649:Z$652,$D662)</f>
        <v/>
      </c>
      <c r="AA662" s="40">
        <f>Z662*INDEX(AA$649:AA$652,$D662)</f>
        <v/>
      </c>
      <c r="AB662" s="40">
        <f>AA662*INDEX(AB$649:AB$652,$D662)</f>
        <v/>
      </c>
      <c r="AC662" s="40">
        <f>AB662*INDEX(AC$649:AC$652,$D662)</f>
        <v/>
      </c>
      <c r="AD662" s="40">
        <f>AC662*INDEX(AD$649:AD$652,$D662)</f>
        <v/>
      </c>
      <c r="AF662" s="11">
        <f>CodePrefix&amp;$A662&amp;IF($C662="","","."&amp;$C662&amp;"."&amp;$B662)&amp;INDEX(VarEnd,MATCH($A662,VarKey,0))&amp;AF$5</f>
        <v/>
      </c>
      <c r="AG662" s="39">
        <f>$E662</f>
        <v/>
      </c>
      <c r="AH662" s="40">
        <f>AG662*INDEX(AH$649:AH$652,$D662)</f>
        <v/>
      </c>
      <c r="AI662" s="40">
        <f>AH662*INDEX(AI$649:AI$652,$D662)</f>
        <v/>
      </c>
      <c r="AJ662" s="40">
        <f>AI662*INDEX(AJ$649:AJ$652,$D662)</f>
        <v/>
      </c>
      <c r="AK662" s="40">
        <f>AJ662*INDEX(AK$649:AK$652,$D662)</f>
        <v/>
      </c>
      <c r="AL662" s="40">
        <f>AK662*INDEX(AL$649:AL$652,$D662)</f>
        <v/>
      </c>
      <c r="AM662" s="40">
        <f>AL662*INDEX(AM$649:AM$652,$D662)</f>
        <v/>
      </c>
      <c r="AN662" s="40">
        <f>AM662*INDEX(AN$649:AN$652,$D662)</f>
        <v/>
      </c>
      <c r="AO662" s="40">
        <f>AN662*INDEX(AO$649:AO$652,$D662)</f>
        <v/>
      </c>
      <c r="AP662" s="40">
        <f>AO662*INDEX(AP$649:AP$652,$D662)</f>
        <v/>
      </c>
      <c r="AQ662" s="40">
        <f>AP662*INDEX(AQ$649:AQ$652,$D662)</f>
        <v/>
      </c>
      <c r="AR662" s="40">
        <f>AQ662*INDEX(AR$649:AR$652,$D662)</f>
        <v/>
      </c>
      <c r="AS662" s="40">
        <f>AR662*INDEX(AS$649:AS$652,$D662)</f>
        <v/>
      </c>
      <c r="AT662" s="40">
        <f>AS662*INDEX(AT$649:AT$652,$D662)</f>
        <v/>
      </c>
      <c r="AU662" s="40">
        <f>AT662*INDEX(AU$649:AU$652,$D662)</f>
        <v/>
      </c>
      <c r="AV662" s="40">
        <f>AU662*INDEX(AV$649:AV$652,$D662)</f>
        <v/>
      </c>
      <c r="AW662" s="40">
        <f>AV662*INDEX(AW$649:AW$652,$D662)</f>
        <v/>
      </c>
      <c r="AX662" s="40">
        <f>AW662*INDEX(AX$649:AX$652,$D662)</f>
        <v/>
      </c>
      <c r="AY662" s="40">
        <f>AX662*INDEX(AY$649:AY$652,$D662)</f>
        <v/>
      </c>
    </row>
    <row r="663" hidden="1" outlineLevel="1">
      <c r="A663" s="14" t="inlineStr">
        <is>
          <t>dem</t>
        </is>
      </c>
      <c r="B663" s="14" t="inlineStr">
        <is>
          <t>ecy</t>
        </is>
      </c>
      <c r="C663" s="14" t="inlineStr">
        <is>
          <t>nfm</t>
        </is>
      </c>
      <c r="D663" s="41">
        <f>INDEX(Inputs_power!$D$36:$D$50,MATCH($C663,Inputs_power!$A$36:$A$50,0))</f>
        <v/>
      </c>
      <c r="E663" s="41">
        <f>INDEX(Inputs_power!$E$36:$E$50,MATCH($C663,Inputs_power!$A$36:$A$50,0))</f>
        <v/>
      </c>
      <c r="F663" s="36" t="n"/>
      <c r="G663" s="36" t="n"/>
      <c r="H663" s="14">
        <f>INDEX(VarLab,MATCH($A663,VarKey,0))&amp;INDEX(MemLab,MATCH($C663&amp;"|"&amp;$B663,MemKey,0))</f>
        <v/>
      </c>
      <c r="I663" s="14">
        <f>INDEX(VarUnit,MATCH($A663,VarKey,0))</f>
        <v/>
      </c>
      <c r="J663" s="14">
        <f>INDEX(VarSrc,MATCH($A663,VarKey,0))</f>
        <v/>
      </c>
      <c r="K663" s="11">
        <f>CodePrefix&amp;$A663&amp;IF($C663="","","."&amp;$C663&amp;"."&amp;$B663)&amp;INDEX(VarEnd,MATCH($A663,VarKey,0))&amp;K$5</f>
        <v/>
      </c>
      <c r="L663" s="39">
        <f>$E663</f>
        <v/>
      </c>
      <c r="M663" s="40">
        <f>L663*INDEX(M$649:M$652,$D663)</f>
        <v/>
      </c>
      <c r="N663" s="40">
        <f>M663*INDEX(N$649:N$652,$D663)</f>
        <v/>
      </c>
      <c r="O663" s="40">
        <f>N663*INDEX(O$649:O$652,$D663)</f>
        <v/>
      </c>
      <c r="P663" s="40">
        <f>O663*INDEX(P$649:P$652,$D663)</f>
        <v/>
      </c>
      <c r="Q663" s="40">
        <f>P663*INDEX(Q$649:Q$652,$D663)</f>
        <v/>
      </c>
      <c r="R663" s="40">
        <f>Q663*INDEX(R$649:R$652,$D663)</f>
        <v/>
      </c>
      <c r="S663" s="40">
        <f>R663*INDEX(S$649:S$652,$D663)</f>
        <v/>
      </c>
      <c r="T663" s="40">
        <f>S663*INDEX(T$649:T$652,$D663)</f>
        <v/>
      </c>
      <c r="U663" s="40">
        <f>T663*INDEX(U$649:U$652,$D663)</f>
        <v/>
      </c>
      <c r="V663" s="40">
        <f>U663*INDEX(V$649:V$652,$D663)</f>
        <v/>
      </c>
      <c r="W663" s="40">
        <f>V663*INDEX(W$649:W$652,$D663)</f>
        <v/>
      </c>
      <c r="X663" s="40">
        <f>W663*INDEX(X$649:X$652,$D663)</f>
        <v/>
      </c>
      <c r="Y663" s="40">
        <f>X663*INDEX(Y$649:Y$652,$D663)</f>
        <v/>
      </c>
      <c r="Z663" s="40">
        <f>Y663*INDEX(Z$649:Z$652,$D663)</f>
        <v/>
      </c>
      <c r="AA663" s="40">
        <f>Z663*INDEX(AA$649:AA$652,$D663)</f>
        <v/>
      </c>
      <c r="AB663" s="40">
        <f>AA663*INDEX(AB$649:AB$652,$D663)</f>
        <v/>
      </c>
      <c r="AC663" s="40">
        <f>AB663*INDEX(AC$649:AC$652,$D663)</f>
        <v/>
      </c>
      <c r="AD663" s="40">
        <f>AC663*INDEX(AD$649:AD$652,$D663)</f>
        <v/>
      </c>
      <c r="AF663" s="11">
        <f>CodePrefix&amp;$A663&amp;IF($C663="","","."&amp;$C663&amp;"."&amp;$B663)&amp;INDEX(VarEnd,MATCH($A663,VarKey,0))&amp;AF$5</f>
        <v/>
      </c>
      <c r="AG663" s="39">
        <f>$E663</f>
        <v/>
      </c>
      <c r="AH663" s="40">
        <f>AG663*INDEX(AH$649:AH$652,$D663)</f>
        <v/>
      </c>
      <c r="AI663" s="40">
        <f>AH663*INDEX(AI$649:AI$652,$D663)</f>
        <v/>
      </c>
      <c r="AJ663" s="40">
        <f>AI663*INDEX(AJ$649:AJ$652,$D663)</f>
        <v/>
      </c>
      <c r="AK663" s="40">
        <f>AJ663*INDEX(AK$649:AK$652,$D663)</f>
        <v/>
      </c>
      <c r="AL663" s="40">
        <f>AK663*INDEX(AL$649:AL$652,$D663)</f>
        <v/>
      </c>
      <c r="AM663" s="40">
        <f>AL663*INDEX(AM$649:AM$652,$D663)</f>
        <v/>
      </c>
      <c r="AN663" s="40">
        <f>AM663*INDEX(AN$649:AN$652,$D663)</f>
        <v/>
      </c>
      <c r="AO663" s="40">
        <f>AN663*INDEX(AO$649:AO$652,$D663)</f>
        <v/>
      </c>
      <c r="AP663" s="40">
        <f>AO663*INDEX(AP$649:AP$652,$D663)</f>
        <v/>
      </c>
      <c r="AQ663" s="40">
        <f>AP663*INDEX(AQ$649:AQ$652,$D663)</f>
        <v/>
      </c>
      <c r="AR663" s="40">
        <f>AQ663*INDEX(AR$649:AR$652,$D663)</f>
        <v/>
      </c>
      <c r="AS663" s="40">
        <f>AR663*INDEX(AS$649:AS$652,$D663)</f>
        <v/>
      </c>
      <c r="AT663" s="40">
        <f>AS663*INDEX(AT$649:AT$652,$D663)</f>
        <v/>
      </c>
      <c r="AU663" s="40">
        <f>AT663*INDEX(AU$649:AU$652,$D663)</f>
        <v/>
      </c>
      <c r="AV663" s="40">
        <f>AU663*INDEX(AV$649:AV$652,$D663)</f>
        <v/>
      </c>
      <c r="AW663" s="40">
        <f>AV663*INDEX(AW$649:AW$652,$D663)</f>
        <v/>
      </c>
      <c r="AX663" s="40">
        <f>AW663*INDEX(AX$649:AX$652,$D663)</f>
        <v/>
      </c>
      <c r="AY663" s="40">
        <f>AX663*INDEX(AY$649:AY$652,$D663)</f>
        <v/>
      </c>
    </row>
    <row r="664" hidden="1" outlineLevel="1">
      <c r="A664" s="14" t="inlineStr">
        <is>
          <t>dem</t>
        </is>
      </c>
      <c r="B664" s="14" t="inlineStr">
        <is>
          <t>ecy</t>
        </is>
      </c>
      <c r="C664" s="14" t="inlineStr">
        <is>
          <t>mac</t>
        </is>
      </c>
      <c r="D664" s="41">
        <f>INDEX(Inputs_power!$D$36:$D$50,MATCH($C664,Inputs_power!$A$36:$A$50,0))</f>
        <v/>
      </c>
      <c r="E664" s="41">
        <f>INDEX(Inputs_power!$E$36:$E$50,MATCH($C664,Inputs_power!$A$36:$A$50,0))</f>
        <v/>
      </c>
      <c r="F664" s="36" t="n"/>
      <c r="G664" s="36" t="n"/>
      <c r="H664" s="14">
        <f>INDEX(VarLab,MATCH($A664,VarKey,0))&amp;INDEX(MemLab,MATCH($C664&amp;"|"&amp;$B664,MemKey,0))</f>
        <v/>
      </c>
      <c r="I664" s="14">
        <f>INDEX(VarUnit,MATCH($A664,VarKey,0))</f>
        <v/>
      </c>
      <c r="J664" s="14">
        <f>INDEX(VarSrc,MATCH($A664,VarKey,0))</f>
        <v/>
      </c>
      <c r="K664" s="11">
        <f>CodePrefix&amp;$A664&amp;IF($C664="","","."&amp;$C664&amp;"."&amp;$B664)&amp;INDEX(VarEnd,MATCH($A664,VarKey,0))&amp;K$5</f>
        <v/>
      </c>
      <c r="L664" s="39">
        <f>$E664</f>
        <v/>
      </c>
      <c r="M664" s="40">
        <f>L664*INDEX(M$649:M$652,$D664)</f>
        <v/>
      </c>
      <c r="N664" s="40">
        <f>M664*INDEX(N$649:N$652,$D664)</f>
        <v/>
      </c>
      <c r="O664" s="40">
        <f>N664*INDEX(O$649:O$652,$D664)</f>
        <v/>
      </c>
      <c r="P664" s="40">
        <f>O664*INDEX(P$649:P$652,$D664)</f>
        <v/>
      </c>
      <c r="Q664" s="40">
        <f>P664*INDEX(Q$649:Q$652,$D664)</f>
        <v/>
      </c>
      <c r="R664" s="40">
        <f>Q664*INDEX(R$649:R$652,$D664)</f>
        <v/>
      </c>
      <c r="S664" s="40">
        <f>R664*INDEX(S$649:S$652,$D664)</f>
        <v/>
      </c>
      <c r="T664" s="40">
        <f>S664*INDEX(T$649:T$652,$D664)</f>
        <v/>
      </c>
      <c r="U664" s="40">
        <f>T664*INDEX(U$649:U$652,$D664)</f>
        <v/>
      </c>
      <c r="V664" s="40">
        <f>U664*INDEX(V$649:V$652,$D664)</f>
        <v/>
      </c>
      <c r="W664" s="40">
        <f>V664*INDEX(W$649:W$652,$D664)</f>
        <v/>
      </c>
      <c r="X664" s="40">
        <f>W664*INDEX(X$649:X$652,$D664)</f>
        <v/>
      </c>
      <c r="Y664" s="40">
        <f>X664*INDEX(Y$649:Y$652,$D664)</f>
        <v/>
      </c>
      <c r="Z664" s="40">
        <f>Y664*INDEX(Z$649:Z$652,$D664)</f>
        <v/>
      </c>
      <c r="AA664" s="40">
        <f>Z664*INDEX(AA$649:AA$652,$D664)</f>
        <v/>
      </c>
      <c r="AB664" s="40">
        <f>AA664*INDEX(AB$649:AB$652,$D664)</f>
        <v/>
      </c>
      <c r="AC664" s="40">
        <f>AB664*INDEX(AC$649:AC$652,$D664)</f>
        <v/>
      </c>
      <c r="AD664" s="40">
        <f>AC664*INDEX(AD$649:AD$652,$D664)</f>
        <v/>
      </c>
      <c r="AF664" s="11">
        <f>CodePrefix&amp;$A664&amp;IF($C664="","","."&amp;$C664&amp;"."&amp;$B664)&amp;INDEX(VarEnd,MATCH($A664,VarKey,0))&amp;AF$5</f>
        <v/>
      </c>
      <c r="AG664" s="39">
        <f>$E664</f>
        <v/>
      </c>
      <c r="AH664" s="40">
        <f>AG664*INDEX(AH$649:AH$652,$D664)</f>
        <v/>
      </c>
      <c r="AI664" s="40">
        <f>AH664*INDEX(AI$649:AI$652,$D664)</f>
        <v/>
      </c>
      <c r="AJ664" s="40">
        <f>AI664*INDEX(AJ$649:AJ$652,$D664)</f>
        <v/>
      </c>
      <c r="AK664" s="40">
        <f>AJ664*INDEX(AK$649:AK$652,$D664)</f>
        <v/>
      </c>
      <c r="AL664" s="40">
        <f>AK664*INDEX(AL$649:AL$652,$D664)</f>
        <v/>
      </c>
      <c r="AM664" s="40">
        <f>AL664*INDEX(AM$649:AM$652,$D664)</f>
        <v/>
      </c>
      <c r="AN664" s="40">
        <f>AM664*INDEX(AN$649:AN$652,$D664)</f>
        <v/>
      </c>
      <c r="AO664" s="40">
        <f>AN664*INDEX(AO$649:AO$652,$D664)</f>
        <v/>
      </c>
      <c r="AP664" s="40">
        <f>AO664*INDEX(AP$649:AP$652,$D664)</f>
        <v/>
      </c>
      <c r="AQ664" s="40">
        <f>AP664*INDEX(AQ$649:AQ$652,$D664)</f>
        <v/>
      </c>
      <c r="AR664" s="40">
        <f>AQ664*INDEX(AR$649:AR$652,$D664)</f>
        <v/>
      </c>
      <c r="AS664" s="40">
        <f>AR664*INDEX(AS$649:AS$652,$D664)</f>
        <v/>
      </c>
      <c r="AT664" s="40">
        <f>AS664*INDEX(AT$649:AT$652,$D664)</f>
        <v/>
      </c>
      <c r="AU664" s="40">
        <f>AT664*INDEX(AU$649:AU$652,$D664)</f>
        <v/>
      </c>
      <c r="AV664" s="40">
        <f>AU664*INDEX(AV$649:AV$652,$D664)</f>
        <v/>
      </c>
      <c r="AW664" s="40">
        <f>AV664*INDEX(AW$649:AW$652,$D664)</f>
        <v/>
      </c>
      <c r="AX664" s="40">
        <f>AW664*INDEX(AX$649:AX$652,$D664)</f>
        <v/>
      </c>
      <c r="AY664" s="40">
        <f>AX664*INDEX(AY$649:AY$652,$D664)</f>
        <v/>
      </c>
    </row>
    <row r="665" hidden="1" outlineLevel="1">
      <c r="A665" s="14" t="inlineStr">
        <is>
          <t>dem</t>
        </is>
      </c>
      <c r="B665" s="14" t="inlineStr">
        <is>
          <t>ecy</t>
        </is>
      </c>
      <c r="C665" s="14" t="inlineStr">
        <is>
          <t>cem</t>
        </is>
      </c>
      <c r="D665" s="41">
        <f>INDEX(Inputs_power!$D$36:$D$50,MATCH($C665,Inputs_power!$A$36:$A$50,0))</f>
        <v/>
      </c>
      <c r="E665" s="41">
        <f>INDEX(Inputs_power!$E$36:$E$50,MATCH($C665,Inputs_power!$A$36:$A$50,0))</f>
        <v/>
      </c>
      <c r="F665" s="36" t="n"/>
      <c r="G665" s="36" t="n"/>
      <c r="H665" s="14">
        <f>INDEX(VarLab,MATCH($A665,VarKey,0))&amp;INDEX(MemLab,MATCH($C665&amp;"|"&amp;$B665,MemKey,0))</f>
        <v/>
      </c>
      <c r="I665" s="14">
        <f>INDEX(VarUnit,MATCH($A665,VarKey,0))</f>
        <v/>
      </c>
      <c r="J665" s="14">
        <f>INDEX(VarSrc,MATCH($A665,VarKey,0))</f>
        <v/>
      </c>
      <c r="K665" s="11">
        <f>CodePrefix&amp;$A665&amp;IF($C665="","","."&amp;$C665&amp;"."&amp;$B665)&amp;INDEX(VarEnd,MATCH($A665,VarKey,0))&amp;K$5</f>
        <v/>
      </c>
      <c r="L665" s="39">
        <f>$E665</f>
        <v/>
      </c>
      <c r="M665" s="40">
        <f>L665*INDEX(M$649:M$652,$D665)</f>
        <v/>
      </c>
      <c r="N665" s="40">
        <f>M665*INDEX(N$649:N$652,$D665)</f>
        <v/>
      </c>
      <c r="O665" s="40">
        <f>N665*INDEX(O$649:O$652,$D665)</f>
        <v/>
      </c>
      <c r="P665" s="40">
        <f>O665*INDEX(P$649:P$652,$D665)</f>
        <v/>
      </c>
      <c r="Q665" s="40">
        <f>P665*INDEX(Q$649:Q$652,$D665)</f>
        <v/>
      </c>
      <c r="R665" s="40">
        <f>Q665*INDEX(R$649:R$652,$D665)</f>
        <v/>
      </c>
      <c r="S665" s="40">
        <f>R665*INDEX(S$649:S$652,$D665)</f>
        <v/>
      </c>
      <c r="T665" s="40">
        <f>S665*INDEX(T$649:T$652,$D665)</f>
        <v/>
      </c>
      <c r="U665" s="40">
        <f>T665*INDEX(U$649:U$652,$D665)</f>
        <v/>
      </c>
      <c r="V665" s="40">
        <f>U665*INDEX(V$649:V$652,$D665)</f>
        <v/>
      </c>
      <c r="W665" s="40">
        <f>V665*INDEX(W$649:W$652,$D665)</f>
        <v/>
      </c>
      <c r="X665" s="40">
        <f>W665*INDEX(X$649:X$652,$D665)</f>
        <v/>
      </c>
      <c r="Y665" s="40">
        <f>X665*INDEX(Y$649:Y$652,$D665)</f>
        <v/>
      </c>
      <c r="Z665" s="40">
        <f>Y665*INDEX(Z$649:Z$652,$D665)</f>
        <v/>
      </c>
      <c r="AA665" s="40">
        <f>Z665*INDEX(AA$649:AA$652,$D665)</f>
        <v/>
      </c>
      <c r="AB665" s="40">
        <f>AA665*INDEX(AB$649:AB$652,$D665)</f>
        <v/>
      </c>
      <c r="AC665" s="40">
        <f>AB665*INDEX(AC$649:AC$652,$D665)</f>
        <v/>
      </c>
      <c r="AD665" s="40">
        <f>AC665*INDEX(AD$649:AD$652,$D665)</f>
        <v/>
      </c>
      <c r="AF665" s="11">
        <f>CodePrefix&amp;$A665&amp;IF($C665="","","."&amp;$C665&amp;"."&amp;$B665)&amp;INDEX(VarEnd,MATCH($A665,VarKey,0))&amp;AF$5</f>
        <v/>
      </c>
      <c r="AG665" s="39">
        <f>$E665</f>
        <v/>
      </c>
      <c r="AH665" s="40">
        <f>AG665*INDEX(AH$649:AH$652,$D665)</f>
        <v/>
      </c>
      <c r="AI665" s="40">
        <f>AH665*INDEX(AI$649:AI$652,$D665)</f>
        <v/>
      </c>
      <c r="AJ665" s="40">
        <f>AI665*INDEX(AJ$649:AJ$652,$D665)</f>
        <v/>
      </c>
      <c r="AK665" s="40">
        <f>AJ665*INDEX(AK$649:AK$652,$D665)</f>
        <v/>
      </c>
      <c r="AL665" s="40">
        <f>AK665*INDEX(AL$649:AL$652,$D665)</f>
        <v/>
      </c>
      <c r="AM665" s="40">
        <f>AL665*INDEX(AM$649:AM$652,$D665)</f>
        <v/>
      </c>
      <c r="AN665" s="40">
        <f>AM665*INDEX(AN$649:AN$652,$D665)</f>
        <v/>
      </c>
      <c r="AO665" s="40">
        <f>AN665*INDEX(AO$649:AO$652,$D665)</f>
        <v/>
      </c>
      <c r="AP665" s="40">
        <f>AO665*INDEX(AP$649:AP$652,$D665)</f>
        <v/>
      </c>
      <c r="AQ665" s="40">
        <f>AP665*INDEX(AQ$649:AQ$652,$D665)</f>
        <v/>
      </c>
      <c r="AR665" s="40">
        <f>AQ665*INDEX(AR$649:AR$652,$D665)</f>
        <v/>
      </c>
      <c r="AS665" s="40">
        <f>AR665*INDEX(AS$649:AS$652,$D665)</f>
        <v/>
      </c>
      <c r="AT665" s="40">
        <f>AS665*INDEX(AT$649:AT$652,$D665)</f>
        <v/>
      </c>
      <c r="AU665" s="40">
        <f>AT665*INDEX(AU$649:AU$652,$D665)</f>
        <v/>
      </c>
      <c r="AV665" s="40">
        <f>AU665*INDEX(AV$649:AV$652,$D665)</f>
        <v/>
      </c>
      <c r="AW665" s="40">
        <f>AV665*INDEX(AW$649:AW$652,$D665)</f>
        <v/>
      </c>
      <c r="AX665" s="40">
        <f>AW665*INDEX(AX$649:AX$652,$D665)</f>
        <v/>
      </c>
      <c r="AY665" s="40">
        <f>AX665*INDEX(AY$649:AY$652,$D665)</f>
        <v/>
      </c>
    </row>
    <row r="666" hidden="1" outlineLevel="1">
      <c r="A666" s="14" t="inlineStr">
        <is>
          <t>dem</t>
        </is>
      </c>
      <c r="B666" s="14" t="inlineStr">
        <is>
          <t>ecy</t>
        </is>
      </c>
      <c r="C666" s="14" t="inlineStr">
        <is>
          <t>omn</t>
        </is>
      </c>
      <c r="D666" s="41">
        <f>INDEX(Inputs_power!$D$36:$D$50,MATCH($C666,Inputs_power!$A$36:$A$50,0))</f>
        <v/>
      </c>
      <c r="E666" s="41">
        <f>INDEX(Inputs_power!$E$36:$E$50,MATCH($C666,Inputs_power!$A$36:$A$50,0))</f>
        <v/>
      </c>
      <c r="F666" s="36" t="n"/>
      <c r="G666" s="36" t="n"/>
      <c r="H666" s="14">
        <f>INDEX(VarLab,MATCH($A666,VarKey,0))&amp;INDEX(MemLab,MATCH($C666&amp;"|"&amp;$B666,MemKey,0))</f>
        <v/>
      </c>
      <c r="I666" s="14">
        <f>INDEX(VarUnit,MATCH($A666,VarKey,0))</f>
        <v/>
      </c>
      <c r="J666" s="14">
        <f>INDEX(VarSrc,MATCH($A666,VarKey,0))</f>
        <v/>
      </c>
      <c r="K666" s="11">
        <f>CodePrefix&amp;$A666&amp;IF($C666="","","."&amp;$C666&amp;"."&amp;$B666)&amp;INDEX(VarEnd,MATCH($A666,VarKey,0))&amp;K$5</f>
        <v/>
      </c>
      <c r="L666" s="39">
        <f>$E666</f>
        <v/>
      </c>
      <c r="M666" s="40">
        <f>L666*INDEX(M$649:M$652,$D666)</f>
        <v/>
      </c>
      <c r="N666" s="40">
        <f>M666*INDEX(N$649:N$652,$D666)</f>
        <v/>
      </c>
      <c r="O666" s="40">
        <f>N666*INDEX(O$649:O$652,$D666)</f>
        <v/>
      </c>
      <c r="P666" s="40">
        <f>O666*INDEX(P$649:P$652,$D666)</f>
        <v/>
      </c>
      <c r="Q666" s="40">
        <f>P666*INDEX(Q$649:Q$652,$D666)</f>
        <v/>
      </c>
      <c r="R666" s="40">
        <f>Q666*INDEX(R$649:R$652,$D666)</f>
        <v/>
      </c>
      <c r="S666" s="40">
        <f>R666*INDEX(S$649:S$652,$D666)</f>
        <v/>
      </c>
      <c r="T666" s="40">
        <f>S666*INDEX(T$649:T$652,$D666)</f>
        <v/>
      </c>
      <c r="U666" s="40">
        <f>T666*INDEX(U$649:U$652,$D666)</f>
        <v/>
      </c>
      <c r="V666" s="40">
        <f>U666*INDEX(V$649:V$652,$D666)</f>
        <v/>
      </c>
      <c r="W666" s="40">
        <f>V666*INDEX(W$649:W$652,$D666)</f>
        <v/>
      </c>
      <c r="X666" s="40">
        <f>W666*INDEX(X$649:X$652,$D666)</f>
        <v/>
      </c>
      <c r="Y666" s="40">
        <f>X666*INDEX(Y$649:Y$652,$D666)</f>
        <v/>
      </c>
      <c r="Z666" s="40">
        <f>Y666*INDEX(Z$649:Z$652,$D666)</f>
        <v/>
      </c>
      <c r="AA666" s="40">
        <f>Z666*INDEX(AA$649:AA$652,$D666)</f>
        <v/>
      </c>
      <c r="AB666" s="40">
        <f>AA666*INDEX(AB$649:AB$652,$D666)</f>
        <v/>
      </c>
      <c r="AC666" s="40">
        <f>AB666*INDEX(AC$649:AC$652,$D666)</f>
        <v/>
      </c>
      <c r="AD666" s="40">
        <f>AC666*INDEX(AD$649:AD$652,$D666)</f>
        <v/>
      </c>
      <c r="AF666" s="11">
        <f>CodePrefix&amp;$A666&amp;IF($C666="","","."&amp;$C666&amp;"."&amp;$B666)&amp;INDEX(VarEnd,MATCH($A666,VarKey,0))&amp;AF$5</f>
        <v/>
      </c>
      <c r="AG666" s="39">
        <f>$E666</f>
        <v/>
      </c>
      <c r="AH666" s="40">
        <f>AG666*INDEX(AH$649:AH$652,$D666)</f>
        <v/>
      </c>
      <c r="AI666" s="40">
        <f>AH666*INDEX(AI$649:AI$652,$D666)</f>
        <v/>
      </c>
      <c r="AJ666" s="40">
        <f>AI666*INDEX(AJ$649:AJ$652,$D666)</f>
        <v/>
      </c>
      <c r="AK666" s="40">
        <f>AJ666*INDEX(AK$649:AK$652,$D666)</f>
        <v/>
      </c>
      <c r="AL666" s="40">
        <f>AK666*INDEX(AL$649:AL$652,$D666)</f>
        <v/>
      </c>
      <c r="AM666" s="40">
        <f>AL666*INDEX(AM$649:AM$652,$D666)</f>
        <v/>
      </c>
      <c r="AN666" s="40">
        <f>AM666*INDEX(AN$649:AN$652,$D666)</f>
        <v/>
      </c>
      <c r="AO666" s="40">
        <f>AN666*INDEX(AO$649:AO$652,$D666)</f>
        <v/>
      </c>
      <c r="AP666" s="40">
        <f>AO666*INDEX(AP$649:AP$652,$D666)</f>
        <v/>
      </c>
      <c r="AQ666" s="40">
        <f>AP666*INDEX(AQ$649:AQ$652,$D666)</f>
        <v/>
      </c>
      <c r="AR666" s="40">
        <f>AQ666*INDEX(AR$649:AR$652,$D666)</f>
        <v/>
      </c>
      <c r="AS666" s="40">
        <f>AR666*INDEX(AS$649:AS$652,$D666)</f>
        <v/>
      </c>
      <c r="AT666" s="40">
        <f>AS666*INDEX(AT$649:AT$652,$D666)</f>
        <v/>
      </c>
      <c r="AU666" s="40">
        <f>AT666*INDEX(AU$649:AU$652,$D666)</f>
        <v/>
      </c>
      <c r="AV666" s="40">
        <f>AU666*INDEX(AV$649:AV$652,$D666)</f>
        <v/>
      </c>
      <c r="AW666" s="40">
        <f>AV666*INDEX(AW$649:AW$652,$D666)</f>
        <v/>
      </c>
      <c r="AX666" s="40">
        <f>AW666*INDEX(AX$649:AX$652,$D666)</f>
        <v/>
      </c>
      <c r="AY666" s="40">
        <f>AX666*INDEX(AY$649:AY$652,$D666)</f>
        <v/>
      </c>
    </row>
    <row r="667" hidden="1" outlineLevel="1">
      <c r="A667" s="14" t="inlineStr">
        <is>
          <t>dem</t>
        </is>
      </c>
      <c r="B667" s="14" t="inlineStr">
        <is>
          <t>ecy</t>
        </is>
      </c>
      <c r="C667" s="14" t="inlineStr">
        <is>
          <t>cst</t>
        </is>
      </c>
      <c r="D667" s="41">
        <f>INDEX(Inputs_power!$D$36:$D$50,MATCH($C667,Inputs_power!$A$36:$A$50,0))</f>
        <v/>
      </c>
      <c r="E667" s="41">
        <f>INDEX(Inputs_power!$E$36:$E$50,MATCH($C667,Inputs_power!$A$36:$A$50,0))</f>
        <v/>
      </c>
      <c r="F667" s="36" t="n"/>
      <c r="G667" s="36" t="n"/>
      <c r="H667" s="14">
        <f>INDEX(VarLab,MATCH($A667,VarKey,0))&amp;INDEX(MemLab,MATCH($C667&amp;"|"&amp;$B667,MemKey,0))</f>
        <v/>
      </c>
      <c r="I667" s="14">
        <f>INDEX(VarUnit,MATCH($A667,VarKey,0))</f>
        <v/>
      </c>
      <c r="J667" s="14">
        <f>INDEX(VarSrc,MATCH($A667,VarKey,0))</f>
        <v/>
      </c>
      <c r="K667" s="11">
        <f>CodePrefix&amp;$A667&amp;IF($C667="","","."&amp;$C667&amp;"."&amp;$B667)&amp;INDEX(VarEnd,MATCH($A667,VarKey,0))&amp;K$5</f>
        <v/>
      </c>
      <c r="L667" s="39">
        <f>$E667</f>
        <v/>
      </c>
      <c r="M667" s="40">
        <f>L667*INDEX(M$649:M$652,$D667)</f>
        <v/>
      </c>
      <c r="N667" s="40">
        <f>M667*INDEX(N$649:N$652,$D667)</f>
        <v/>
      </c>
      <c r="O667" s="40">
        <f>N667*INDEX(O$649:O$652,$D667)</f>
        <v/>
      </c>
      <c r="P667" s="40">
        <f>O667*INDEX(P$649:P$652,$D667)</f>
        <v/>
      </c>
      <c r="Q667" s="40">
        <f>P667*INDEX(Q$649:Q$652,$D667)</f>
        <v/>
      </c>
      <c r="R667" s="40">
        <f>Q667*INDEX(R$649:R$652,$D667)</f>
        <v/>
      </c>
      <c r="S667" s="40">
        <f>R667*INDEX(S$649:S$652,$D667)</f>
        <v/>
      </c>
      <c r="T667" s="40">
        <f>S667*INDEX(T$649:T$652,$D667)</f>
        <v/>
      </c>
      <c r="U667" s="40">
        <f>T667*INDEX(U$649:U$652,$D667)</f>
        <v/>
      </c>
      <c r="V667" s="40">
        <f>U667*INDEX(V$649:V$652,$D667)</f>
        <v/>
      </c>
      <c r="W667" s="40">
        <f>V667*INDEX(W$649:W$652,$D667)</f>
        <v/>
      </c>
      <c r="X667" s="40">
        <f>W667*INDEX(X$649:X$652,$D667)</f>
        <v/>
      </c>
      <c r="Y667" s="40">
        <f>X667*INDEX(Y$649:Y$652,$D667)</f>
        <v/>
      </c>
      <c r="Z667" s="40">
        <f>Y667*INDEX(Z$649:Z$652,$D667)</f>
        <v/>
      </c>
      <c r="AA667" s="40">
        <f>Z667*INDEX(AA$649:AA$652,$D667)</f>
        <v/>
      </c>
      <c r="AB667" s="40">
        <f>AA667*INDEX(AB$649:AB$652,$D667)</f>
        <v/>
      </c>
      <c r="AC667" s="40">
        <f>AB667*INDEX(AC$649:AC$652,$D667)</f>
        <v/>
      </c>
      <c r="AD667" s="40">
        <f>AC667*INDEX(AD$649:AD$652,$D667)</f>
        <v/>
      </c>
      <c r="AF667" s="11">
        <f>CodePrefix&amp;$A667&amp;IF($C667="","","."&amp;$C667&amp;"."&amp;$B667)&amp;INDEX(VarEnd,MATCH($A667,VarKey,0))&amp;AF$5</f>
        <v/>
      </c>
      <c r="AG667" s="39">
        <f>$E667</f>
        <v/>
      </c>
      <c r="AH667" s="40">
        <f>AG667*INDEX(AH$649:AH$652,$D667)</f>
        <v/>
      </c>
      <c r="AI667" s="40">
        <f>AH667*INDEX(AI$649:AI$652,$D667)</f>
        <v/>
      </c>
      <c r="AJ667" s="40">
        <f>AI667*INDEX(AJ$649:AJ$652,$D667)</f>
        <v/>
      </c>
      <c r="AK667" s="40">
        <f>AJ667*INDEX(AK$649:AK$652,$D667)</f>
        <v/>
      </c>
      <c r="AL667" s="40">
        <f>AK667*INDEX(AL$649:AL$652,$D667)</f>
        <v/>
      </c>
      <c r="AM667" s="40">
        <f>AL667*INDEX(AM$649:AM$652,$D667)</f>
        <v/>
      </c>
      <c r="AN667" s="40">
        <f>AM667*INDEX(AN$649:AN$652,$D667)</f>
        <v/>
      </c>
      <c r="AO667" s="40">
        <f>AN667*INDEX(AO$649:AO$652,$D667)</f>
        <v/>
      </c>
      <c r="AP667" s="40">
        <f>AO667*INDEX(AP$649:AP$652,$D667)</f>
        <v/>
      </c>
      <c r="AQ667" s="40">
        <f>AP667*INDEX(AQ$649:AQ$652,$D667)</f>
        <v/>
      </c>
      <c r="AR667" s="40">
        <f>AQ667*INDEX(AR$649:AR$652,$D667)</f>
        <v/>
      </c>
      <c r="AS667" s="40">
        <f>AR667*INDEX(AS$649:AS$652,$D667)</f>
        <v/>
      </c>
      <c r="AT667" s="40">
        <f>AS667*INDEX(AT$649:AT$652,$D667)</f>
        <v/>
      </c>
      <c r="AU667" s="40">
        <f>AT667*INDEX(AU$649:AU$652,$D667)</f>
        <v/>
      </c>
      <c r="AV667" s="40">
        <f>AU667*INDEX(AV$649:AV$652,$D667)</f>
        <v/>
      </c>
      <c r="AW667" s="40">
        <f>AV667*INDEX(AW$649:AW$652,$D667)</f>
        <v/>
      </c>
      <c r="AX667" s="40">
        <f>AW667*INDEX(AX$649:AX$652,$D667)</f>
        <v/>
      </c>
      <c r="AY667" s="40">
        <f>AX667*INDEX(AY$649:AY$652,$D667)</f>
        <v/>
      </c>
    </row>
    <row r="668" hidden="1" outlineLevel="1">
      <c r="A668" s="14" t="inlineStr">
        <is>
          <t>dem</t>
        </is>
      </c>
      <c r="B668" s="14" t="inlineStr">
        <is>
          <t>ecy</t>
        </is>
      </c>
      <c r="C668" s="14" t="inlineStr">
        <is>
          <t>oen</t>
        </is>
      </c>
      <c r="D668" s="41">
        <f>INDEX(Inputs_power!$D$36:$D$50,MATCH($C668,Inputs_power!$A$36:$A$50,0))</f>
        <v/>
      </c>
      <c r="E668" s="41">
        <f>INDEX(Inputs_power!$E$36:$E$50,MATCH($C668,Inputs_power!$A$36:$A$50,0))</f>
        <v/>
      </c>
      <c r="F668" s="36" t="n"/>
      <c r="G668" s="36" t="n"/>
      <c r="H668" s="14">
        <f>INDEX(VarLab,MATCH($A668,VarKey,0))&amp;INDEX(MemLab,MATCH($C668&amp;"|"&amp;$B668,MemKey,0))</f>
        <v/>
      </c>
      <c r="I668" s="14">
        <f>INDEX(VarUnit,MATCH($A668,VarKey,0))</f>
        <v/>
      </c>
      <c r="J668" s="14">
        <f>INDEX(VarSrc,MATCH($A668,VarKey,0))</f>
        <v/>
      </c>
      <c r="K668" s="11">
        <f>CodePrefix&amp;$A668&amp;IF($C668="","","."&amp;$C668&amp;"."&amp;$B668)&amp;INDEX(VarEnd,MATCH($A668,VarKey,0))&amp;K$5</f>
        <v/>
      </c>
      <c r="L668" s="39">
        <f>$E668</f>
        <v/>
      </c>
      <c r="M668" s="40">
        <f>L668*INDEX(M$649:M$652,$D668)</f>
        <v/>
      </c>
      <c r="N668" s="40">
        <f>M668*INDEX(N$649:N$652,$D668)</f>
        <v/>
      </c>
      <c r="O668" s="40">
        <f>N668*INDEX(O$649:O$652,$D668)</f>
        <v/>
      </c>
      <c r="P668" s="40">
        <f>O668*INDEX(P$649:P$652,$D668)</f>
        <v/>
      </c>
      <c r="Q668" s="40">
        <f>P668*INDEX(Q$649:Q$652,$D668)</f>
        <v/>
      </c>
      <c r="R668" s="40">
        <f>Q668*INDEX(R$649:R$652,$D668)</f>
        <v/>
      </c>
      <c r="S668" s="40">
        <f>R668*INDEX(S$649:S$652,$D668)</f>
        <v/>
      </c>
      <c r="T668" s="40">
        <f>S668*INDEX(T$649:T$652,$D668)</f>
        <v/>
      </c>
      <c r="U668" s="40">
        <f>T668*INDEX(U$649:U$652,$D668)</f>
        <v/>
      </c>
      <c r="V668" s="40">
        <f>U668*INDEX(V$649:V$652,$D668)</f>
        <v/>
      </c>
      <c r="W668" s="40">
        <f>V668*INDEX(W$649:W$652,$D668)</f>
        <v/>
      </c>
      <c r="X668" s="40">
        <f>W668*INDEX(X$649:X$652,$D668)</f>
        <v/>
      </c>
      <c r="Y668" s="40">
        <f>X668*INDEX(Y$649:Y$652,$D668)</f>
        <v/>
      </c>
      <c r="Z668" s="40">
        <f>Y668*INDEX(Z$649:Z$652,$D668)</f>
        <v/>
      </c>
      <c r="AA668" s="40">
        <f>Z668*INDEX(AA$649:AA$652,$D668)</f>
        <v/>
      </c>
      <c r="AB668" s="40">
        <f>AA668*INDEX(AB$649:AB$652,$D668)</f>
        <v/>
      </c>
      <c r="AC668" s="40">
        <f>AB668*INDEX(AC$649:AC$652,$D668)</f>
        <v/>
      </c>
      <c r="AD668" s="40">
        <f>AC668*INDEX(AD$649:AD$652,$D668)</f>
        <v/>
      </c>
      <c r="AF668" s="11">
        <f>CodePrefix&amp;$A668&amp;IF($C668="","","."&amp;$C668&amp;"."&amp;$B668)&amp;INDEX(VarEnd,MATCH($A668,VarKey,0))&amp;AF$5</f>
        <v/>
      </c>
      <c r="AG668" s="39">
        <f>$E668</f>
        <v/>
      </c>
      <c r="AH668" s="40">
        <f>AG668*INDEX(AH$649:AH$652,$D668)</f>
        <v/>
      </c>
      <c r="AI668" s="40">
        <f>AH668*INDEX(AI$649:AI$652,$D668)</f>
        <v/>
      </c>
      <c r="AJ668" s="40">
        <f>AI668*INDEX(AJ$649:AJ$652,$D668)</f>
        <v/>
      </c>
      <c r="AK668" s="40">
        <f>AJ668*INDEX(AK$649:AK$652,$D668)</f>
        <v/>
      </c>
      <c r="AL668" s="40">
        <f>AK668*INDEX(AL$649:AL$652,$D668)</f>
        <v/>
      </c>
      <c r="AM668" s="40">
        <f>AL668*INDEX(AM$649:AM$652,$D668)</f>
        <v/>
      </c>
      <c r="AN668" s="40">
        <f>AM668*INDEX(AN$649:AN$652,$D668)</f>
        <v/>
      </c>
      <c r="AO668" s="40">
        <f>AN668*INDEX(AO$649:AO$652,$D668)</f>
        <v/>
      </c>
      <c r="AP668" s="40">
        <f>AO668*INDEX(AP$649:AP$652,$D668)</f>
        <v/>
      </c>
      <c r="AQ668" s="40">
        <f>AP668*INDEX(AQ$649:AQ$652,$D668)</f>
        <v/>
      </c>
      <c r="AR668" s="40">
        <f>AQ668*INDEX(AR$649:AR$652,$D668)</f>
        <v/>
      </c>
      <c r="AS668" s="40">
        <f>AR668*INDEX(AS$649:AS$652,$D668)</f>
        <v/>
      </c>
      <c r="AT668" s="40">
        <f>AS668*INDEX(AT$649:AT$652,$D668)</f>
        <v/>
      </c>
      <c r="AU668" s="40">
        <f>AT668*INDEX(AU$649:AU$652,$D668)</f>
        <v/>
      </c>
      <c r="AV668" s="40">
        <f>AU668*INDEX(AV$649:AV$652,$D668)</f>
        <v/>
      </c>
      <c r="AW668" s="40">
        <f>AV668*INDEX(AW$649:AW$652,$D668)</f>
        <v/>
      </c>
      <c r="AX668" s="40">
        <f>AW668*INDEX(AX$649:AX$652,$D668)</f>
        <v/>
      </c>
      <c r="AY668" s="40">
        <f>AX668*INDEX(AY$649:AY$652,$D668)</f>
        <v/>
      </c>
    </row>
    <row r="669" hidden="1" outlineLevel="1"/>
    <row r="670" hidden="1" outlineLevel="1">
      <c r="A670" s="14" t="inlineStr">
        <is>
          <t>demg</t>
        </is>
      </c>
      <c r="B670" s="14" t="inlineStr">
        <is>
          <t>ecy</t>
        </is>
      </c>
      <c r="C670" s="14" t="inlineStr">
        <is>
          <t>tra</t>
        </is>
      </c>
      <c r="D670" s="41">
        <f>INDEX(Inputs_power!$C$29:$C$32,MATCH($C670,Inputs_power!$A$29:$A$32,0))</f>
        <v/>
      </c>
      <c r="E670" s="36" t="n"/>
      <c r="F670" s="36" t="n"/>
      <c r="G670" s="36" t="n"/>
      <c r="H670" s="14">
        <f>INDEX(VarLab,MATCH($A670,VarKey,0))&amp;INDEX(MemLab,MATCH($C670&amp;"|"&amp;$B670,MemKey,0))</f>
        <v/>
      </c>
      <c r="I670" s="14">
        <f>INDEX(VarUnit,MATCH($A670,VarKey,0))</f>
        <v/>
      </c>
      <c r="J670" s="14">
        <f>INDEX(VarSrc,MATCH($A670,VarKey,0))</f>
        <v/>
      </c>
      <c r="K670" s="11">
        <f>CodePrefix&amp;$A670&amp;IF($C670="","","."&amp;$C670&amp;"."&amp;$B670)&amp;INDEX(VarEnd,MATCH($A670,VarKey,0))&amp;K$5</f>
        <v/>
      </c>
      <c r="L670" s="39">
        <f>SUMIF($D$654:$D$668,$D670,L$654:L$668)</f>
        <v/>
      </c>
      <c r="M670" s="40">
        <f>SUMIF($D$654:$D$668,$D670,M$654:M$668)</f>
        <v/>
      </c>
      <c r="N670" s="40">
        <f>SUMIF($D$654:$D$668,$D670,N$654:N$668)</f>
        <v/>
      </c>
      <c r="O670" s="40">
        <f>SUMIF($D$654:$D$668,$D670,O$654:O$668)</f>
        <v/>
      </c>
      <c r="P670" s="40">
        <f>SUMIF($D$654:$D$668,$D670,P$654:P$668)</f>
        <v/>
      </c>
      <c r="Q670" s="40">
        <f>SUMIF($D$654:$D$668,$D670,Q$654:Q$668)</f>
        <v/>
      </c>
      <c r="R670" s="40">
        <f>SUMIF($D$654:$D$668,$D670,R$654:R$668)</f>
        <v/>
      </c>
      <c r="S670" s="40">
        <f>SUMIF($D$654:$D$668,$D670,S$654:S$668)</f>
        <v/>
      </c>
      <c r="T670" s="40">
        <f>SUMIF($D$654:$D$668,$D670,T$654:T$668)</f>
        <v/>
      </c>
      <c r="U670" s="40">
        <f>SUMIF($D$654:$D$668,$D670,U$654:U$668)</f>
        <v/>
      </c>
      <c r="V670" s="40">
        <f>SUMIF($D$654:$D$668,$D670,V$654:V$668)</f>
        <v/>
      </c>
      <c r="W670" s="40">
        <f>SUMIF($D$654:$D$668,$D670,W$654:W$668)</f>
        <v/>
      </c>
      <c r="X670" s="40">
        <f>SUMIF($D$654:$D$668,$D670,X$654:X$668)</f>
        <v/>
      </c>
      <c r="Y670" s="40">
        <f>SUMIF($D$654:$D$668,$D670,Y$654:Y$668)</f>
        <v/>
      </c>
      <c r="Z670" s="40">
        <f>SUMIF($D$654:$D$668,$D670,Z$654:Z$668)</f>
        <v/>
      </c>
      <c r="AA670" s="40">
        <f>SUMIF($D$654:$D$668,$D670,AA$654:AA$668)</f>
        <v/>
      </c>
      <c r="AB670" s="40">
        <f>SUMIF($D$654:$D$668,$D670,AB$654:AB$668)</f>
        <v/>
      </c>
      <c r="AC670" s="40">
        <f>SUMIF($D$654:$D$668,$D670,AC$654:AC$668)</f>
        <v/>
      </c>
      <c r="AD670" s="40">
        <f>SUMIF($D$654:$D$668,$D670,AD$654:AD$668)</f>
        <v/>
      </c>
      <c r="AF670" s="11">
        <f>CodePrefix&amp;$A670&amp;IF($C670="","","."&amp;$C670&amp;"."&amp;$B670)&amp;INDEX(VarEnd,MATCH($A670,VarKey,0))&amp;AF$5</f>
        <v/>
      </c>
      <c r="AG670" s="39">
        <f>SUMIF($D$654:$D$668,$D670,AG$654:AG$668)</f>
        <v/>
      </c>
      <c r="AH670" s="40">
        <f>SUMIF($D$654:$D$668,$D670,AH$654:AH$668)</f>
        <v/>
      </c>
      <c r="AI670" s="40">
        <f>SUMIF($D$654:$D$668,$D670,AI$654:AI$668)</f>
        <v/>
      </c>
      <c r="AJ670" s="40">
        <f>SUMIF($D$654:$D$668,$D670,AJ$654:AJ$668)</f>
        <v/>
      </c>
      <c r="AK670" s="40">
        <f>SUMIF($D$654:$D$668,$D670,AK$654:AK$668)</f>
        <v/>
      </c>
      <c r="AL670" s="40">
        <f>SUMIF($D$654:$D$668,$D670,AL$654:AL$668)</f>
        <v/>
      </c>
      <c r="AM670" s="40">
        <f>SUMIF($D$654:$D$668,$D670,AM$654:AM$668)</f>
        <v/>
      </c>
      <c r="AN670" s="40">
        <f>SUMIF($D$654:$D$668,$D670,AN$654:AN$668)</f>
        <v/>
      </c>
      <c r="AO670" s="40">
        <f>SUMIF($D$654:$D$668,$D670,AO$654:AO$668)</f>
        <v/>
      </c>
      <c r="AP670" s="40">
        <f>SUMIF($D$654:$D$668,$D670,AP$654:AP$668)</f>
        <v/>
      </c>
      <c r="AQ670" s="40">
        <f>SUMIF($D$654:$D$668,$D670,AQ$654:AQ$668)</f>
        <v/>
      </c>
      <c r="AR670" s="40">
        <f>SUMIF($D$654:$D$668,$D670,AR$654:AR$668)</f>
        <v/>
      </c>
      <c r="AS670" s="40">
        <f>SUMIF($D$654:$D$668,$D670,AS$654:AS$668)</f>
        <v/>
      </c>
      <c r="AT670" s="40">
        <f>SUMIF($D$654:$D$668,$D670,AT$654:AT$668)</f>
        <v/>
      </c>
      <c r="AU670" s="40">
        <f>SUMIF($D$654:$D$668,$D670,AU$654:AU$668)</f>
        <v/>
      </c>
      <c r="AV670" s="40">
        <f>SUMIF($D$654:$D$668,$D670,AV$654:AV$668)</f>
        <v/>
      </c>
      <c r="AW670" s="40">
        <f>SUMIF($D$654:$D$668,$D670,AW$654:AW$668)</f>
        <v/>
      </c>
      <c r="AX670" s="40">
        <f>SUMIF($D$654:$D$668,$D670,AX$654:AX$668)</f>
        <v/>
      </c>
      <c r="AY670" s="40">
        <f>SUMIF($D$654:$D$668,$D670,AY$654:AY$668)</f>
        <v/>
      </c>
    </row>
    <row r="671" hidden="1" outlineLevel="1">
      <c r="A671" s="14" t="inlineStr">
        <is>
          <t>demg</t>
        </is>
      </c>
      <c r="B671" s="14" t="inlineStr">
        <is>
          <t>ecy</t>
        </is>
      </c>
      <c r="C671" s="14" t="inlineStr">
        <is>
          <t>res</t>
        </is>
      </c>
      <c r="D671" s="41">
        <f>INDEX(Inputs_power!$C$29:$C$32,MATCH($C671,Inputs_power!$A$29:$A$32,0))</f>
        <v/>
      </c>
      <c r="E671" s="36" t="n"/>
      <c r="F671" s="36" t="n"/>
      <c r="G671" s="36" t="n"/>
      <c r="H671" s="14">
        <f>INDEX(VarLab,MATCH($A671,VarKey,0))&amp;INDEX(MemLab,MATCH($C671&amp;"|"&amp;$B671,MemKey,0))</f>
        <v/>
      </c>
      <c r="I671" s="14">
        <f>INDEX(VarUnit,MATCH($A671,VarKey,0))</f>
        <v/>
      </c>
      <c r="J671" s="14">
        <f>INDEX(VarSrc,MATCH($A671,VarKey,0))</f>
        <v/>
      </c>
      <c r="K671" s="11">
        <f>CodePrefix&amp;$A671&amp;IF($C671="","","."&amp;$C671&amp;"."&amp;$B671)&amp;INDEX(VarEnd,MATCH($A671,VarKey,0))&amp;K$5</f>
        <v/>
      </c>
      <c r="L671" s="39">
        <f>SUMIF($D$654:$D$668,$D671,L$654:L$668)</f>
        <v/>
      </c>
      <c r="M671" s="40">
        <f>SUMIF($D$654:$D$668,$D671,M$654:M$668)</f>
        <v/>
      </c>
      <c r="N671" s="40">
        <f>SUMIF($D$654:$D$668,$D671,N$654:N$668)</f>
        <v/>
      </c>
      <c r="O671" s="40">
        <f>SUMIF($D$654:$D$668,$D671,O$654:O$668)</f>
        <v/>
      </c>
      <c r="P671" s="40">
        <f>SUMIF($D$654:$D$668,$D671,P$654:P$668)</f>
        <v/>
      </c>
      <c r="Q671" s="40">
        <f>SUMIF($D$654:$D$668,$D671,Q$654:Q$668)</f>
        <v/>
      </c>
      <c r="R671" s="40">
        <f>SUMIF($D$654:$D$668,$D671,R$654:R$668)</f>
        <v/>
      </c>
      <c r="S671" s="40">
        <f>SUMIF($D$654:$D$668,$D671,S$654:S$668)</f>
        <v/>
      </c>
      <c r="T671" s="40">
        <f>SUMIF($D$654:$D$668,$D671,T$654:T$668)</f>
        <v/>
      </c>
      <c r="U671" s="40">
        <f>SUMIF($D$654:$D$668,$D671,U$654:U$668)</f>
        <v/>
      </c>
      <c r="V671" s="40">
        <f>SUMIF($D$654:$D$668,$D671,V$654:V$668)</f>
        <v/>
      </c>
      <c r="W671" s="40">
        <f>SUMIF($D$654:$D$668,$D671,W$654:W$668)</f>
        <v/>
      </c>
      <c r="X671" s="40">
        <f>SUMIF($D$654:$D$668,$D671,X$654:X$668)</f>
        <v/>
      </c>
      <c r="Y671" s="40">
        <f>SUMIF($D$654:$D$668,$D671,Y$654:Y$668)</f>
        <v/>
      </c>
      <c r="Z671" s="40">
        <f>SUMIF($D$654:$D$668,$D671,Z$654:Z$668)</f>
        <v/>
      </c>
      <c r="AA671" s="40">
        <f>SUMIF($D$654:$D$668,$D671,AA$654:AA$668)</f>
        <v/>
      </c>
      <c r="AB671" s="40">
        <f>SUMIF($D$654:$D$668,$D671,AB$654:AB$668)</f>
        <v/>
      </c>
      <c r="AC671" s="40">
        <f>SUMIF($D$654:$D$668,$D671,AC$654:AC$668)</f>
        <v/>
      </c>
      <c r="AD671" s="40">
        <f>SUMIF($D$654:$D$668,$D671,AD$654:AD$668)</f>
        <v/>
      </c>
      <c r="AF671" s="11">
        <f>CodePrefix&amp;$A671&amp;IF($C671="","","."&amp;$C671&amp;"."&amp;$B671)&amp;INDEX(VarEnd,MATCH($A671,VarKey,0))&amp;AF$5</f>
        <v/>
      </c>
      <c r="AG671" s="39">
        <f>SUMIF($D$654:$D$668,$D671,AG$654:AG$668)</f>
        <v/>
      </c>
      <c r="AH671" s="40">
        <f>SUMIF($D$654:$D$668,$D671,AH$654:AH$668)</f>
        <v/>
      </c>
      <c r="AI671" s="40">
        <f>SUMIF($D$654:$D$668,$D671,AI$654:AI$668)</f>
        <v/>
      </c>
      <c r="AJ671" s="40">
        <f>SUMIF($D$654:$D$668,$D671,AJ$654:AJ$668)</f>
        <v/>
      </c>
      <c r="AK671" s="40">
        <f>SUMIF($D$654:$D$668,$D671,AK$654:AK$668)</f>
        <v/>
      </c>
      <c r="AL671" s="40">
        <f>SUMIF($D$654:$D$668,$D671,AL$654:AL$668)</f>
        <v/>
      </c>
      <c r="AM671" s="40">
        <f>SUMIF($D$654:$D$668,$D671,AM$654:AM$668)</f>
        <v/>
      </c>
      <c r="AN671" s="40">
        <f>SUMIF($D$654:$D$668,$D671,AN$654:AN$668)</f>
        <v/>
      </c>
      <c r="AO671" s="40">
        <f>SUMIF($D$654:$D$668,$D671,AO$654:AO$668)</f>
        <v/>
      </c>
      <c r="AP671" s="40">
        <f>SUMIF($D$654:$D$668,$D671,AP$654:AP$668)</f>
        <v/>
      </c>
      <c r="AQ671" s="40">
        <f>SUMIF($D$654:$D$668,$D671,AQ$654:AQ$668)</f>
        <v/>
      </c>
      <c r="AR671" s="40">
        <f>SUMIF($D$654:$D$668,$D671,AR$654:AR$668)</f>
        <v/>
      </c>
      <c r="AS671" s="40">
        <f>SUMIF($D$654:$D$668,$D671,AS$654:AS$668)</f>
        <v/>
      </c>
      <c r="AT671" s="40">
        <f>SUMIF($D$654:$D$668,$D671,AT$654:AT$668)</f>
        <v/>
      </c>
      <c r="AU671" s="40">
        <f>SUMIF($D$654:$D$668,$D671,AU$654:AU$668)</f>
        <v/>
      </c>
      <c r="AV671" s="40">
        <f>SUMIF($D$654:$D$668,$D671,AV$654:AV$668)</f>
        <v/>
      </c>
      <c r="AW671" s="40">
        <f>SUMIF($D$654:$D$668,$D671,AW$654:AW$668)</f>
        <v/>
      </c>
      <c r="AX671" s="40">
        <f>SUMIF($D$654:$D$668,$D671,AX$654:AX$668)</f>
        <v/>
      </c>
      <c r="AY671" s="40">
        <f>SUMIF($D$654:$D$668,$D671,AY$654:AY$668)</f>
        <v/>
      </c>
    </row>
    <row r="672" hidden="1" outlineLevel="1">
      <c r="A672" s="14" t="inlineStr">
        <is>
          <t>demg</t>
        </is>
      </c>
      <c r="B672" s="14" t="inlineStr">
        <is>
          <t>ecy</t>
        </is>
      </c>
      <c r="C672" s="14" t="inlineStr">
        <is>
          <t>ind</t>
        </is>
      </c>
      <c r="D672" s="41">
        <f>INDEX(Inputs_power!$C$29:$C$32,MATCH($C672,Inputs_power!$A$29:$A$32,0))</f>
        <v/>
      </c>
      <c r="E672" s="36" t="n"/>
      <c r="F672" s="36" t="n"/>
      <c r="G672" s="36" t="n"/>
      <c r="H672" s="14">
        <f>INDEX(VarLab,MATCH($A672,VarKey,0))&amp;INDEX(MemLab,MATCH($C672&amp;"|"&amp;$B672,MemKey,0))</f>
        <v/>
      </c>
      <c r="I672" s="14">
        <f>INDEX(VarUnit,MATCH($A672,VarKey,0))</f>
        <v/>
      </c>
      <c r="J672" s="14">
        <f>INDEX(VarSrc,MATCH($A672,VarKey,0))</f>
        <v/>
      </c>
      <c r="K672" s="11">
        <f>CodePrefix&amp;$A672&amp;IF($C672="","","."&amp;$C672&amp;"."&amp;$B672)&amp;INDEX(VarEnd,MATCH($A672,VarKey,0))&amp;K$5</f>
        <v/>
      </c>
      <c r="L672" s="39">
        <f>SUMIF($D$654:$D$668,$D672,L$654:L$668)</f>
        <v/>
      </c>
      <c r="M672" s="40">
        <f>SUMIF($D$654:$D$668,$D672,M$654:M$668)</f>
        <v/>
      </c>
      <c r="N672" s="40">
        <f>SUMIF($D$654:$D$668,$D672,N$654:N$668)</f>
        <v/>
      </c>
      <c r="O672" s="40">
        <f>SUMIF($D$654:$D$668,$D672,O$654:O$668)</f>
        <v/>
      </c>
      <c r="P672" s="40">
        <f>SUMIF($D$654:$D$668,$D672,P$654:P$668)</f>
        <v/>
      </c>
      <c r="Q672" s="40">
        <f>SUMIF($D$654:$D$668,$D672,Q$654:Q$668)</f>
        <v/>
      </c>
      <c r="R672" s="40">
        <f>SUMIF($D$654:$D$668,$D672,R$654:R$668)</f>
        <v/>
      </c>
      <c r="S672" s="40">
        <f>SUMIF($D$654:$D$668,$D672,S$654:S$668)</f>
        <v/>
      </c>
      <c r="T672" s="40">
        <f>SUMIF($D$654:$D$668,$D672,T$654:T$668)</f>
        <v/>
      </c>
      <c r="U672" s="40">
        <f>SUMIF($D$654:$D$668,$D672,U$654:U$668)</f>
        <v/>
      </c>
      <c r="V672" s="40">
        <f>SUMIF($D$654:$D$668,$D672,V$654:V$668)</f>
        <v/>
      </c>
      <c r="W672" s="40">
        <f>SUMIF($D$654:$D$668,$D672,W$654:W$668)</f>
        <v/>
      </c>
      <c r="X672" s="40">
        <f>SUMIF($D$654:$D$668,$D672,X$654:X$668)</f>
        <v/>
      </c>
      <c r="Y672" s="40">
        <f>SUMIF($D$654:$D$668,$D672,Y$654:Y$668)</f>
        <v/>
      </c>
      <c r="Z672" s="40">
        <f>SUMIF($D$654:$D$668,$D672,Z$654:Z$668)</f>
        <v/>
      </c>
      <c r="AA672" s="40">
        <f>SUMIF($D$654:$D$668,$D672,AA$654:AA$668)</f>
        <v/>
      </c>
      <c r="AB672" s="40">
        <f>SUMIF($D$654:$D$668,$D672,AB$654:AB$668)</f>
        <v/>
      </c>
      <c r="AC672" s="40">
        <f>SUMIF($D$654:$D$668,$D672,AC$654:AC$668)</f>
        <v/>
      </c>
      <c r="AD672" s="40">
        <f>SUMIF($D$654:$D$668,$D672,AD$654:AD$668)</f>
        <v/>
      </c>
      <c r="AF672" s="11">
        <f>CodePrefix&amp;$A672&amp;IF($C672="","","."&amp;$C672&amp;"."&amp;$B672)&amp;INDEX(VarEnd,MATCH($A672,VarKey,0))&amp;AF$5</f>
        <v/>
      </c>
      <c r="AG672" s="39">
        <f>SUMIF($D$654:$D$668,$D672,AG$654:AG$668)</f>
        <v/>
      </c>
      <c r="AH672" s="40">
        <f>SUMIF($D$654:$D$668,$D672,AH$654:AH$668)</f>
        <v/>
      </c>
      <c r="AI672" s="40">
        <f>SUMIF($D$654:$D$668,$D672,AI$654:AI$668)</f>
        <v/>
      </c>
      <c r="AJ672" s="40">
        <f>SUMIF($D$654:$D$668,$D672,AJ$654:AJ$668)</f>
        <v/>
      </c>
      <c r="AK672" s="40">
        <f>SUMIF($D$654:$D$668,$D672,AK$654:AK$668)</f>
        <v/>
      </c>
      <c r="AL672" s="40">
        <f>SUMIF($D$654:$D$668,$D672,AL$654:AL$668)</f>
        <v/>
      </c>
      <c r="AM672" s="40">
        <f>SUMIF($D$654:$D$668,$D672,AM$654:AM$668)</f>
        <v/>
      </c>
      <c r="AN672" s="40">
        <f>SUMIF($D$654:$D$668,$D672,AN$654:AN$668)</f>
        <v/>
      </c>
      <c r="AO672" s="40">
        <f>SUMIF($D$654:$D$668,$D672,AO$654:AO$668)</f>
        <v/>
      </c>
      <c r="AP672" s="40">
        <f>SUMIF($D$654:$D$668,$D672,AP$654:AP$668)</f>
        <v/>
      </c>
      <c r="AQ672" s="40">
        <f>SUMIF($D$654:$D$668,$D672,AQ$654:AQ$668)</f>
        <v/>
      </c>
      <c r="AR672" s="40">
        <f>SUMIF($D$654:$D$668,$D672,AR$654:AR$668)</f>
        <v/>
      </c>
      <c r="AS672" s="40">
        <f>SUMIF($D$654:$D$668,$D672,AS$654:AS$668)</f>
        <v/>
      </c>
      <c r="AT672" s="40">
        <f>SUMIF($D$654:$D$668,$D672,AT$654:AT$668)</f>
        <v/>
      </c>
      <c r="AU672" s="40">
        <f>SUMIF($D$654:$D$668,$D672,AU$654:AU$668)</f>
        <v/>
      </c>
      <c r="AV672" s="40">
        <f>SUMIF($D$654:$D$668,$D672,AV$654:AV$668)</f>
        <v/>
      </c>
      <c r="AW672" s="40">
        <f>SUMIF($D$654:$D$668,$D672,AW$654:AW$668)</f>
        <v/>
      </c>
      <c r="AX672" s="40">
        <f>SUMIF($D$654:$D$668,$D672,AX$654:AX$668)</f>
        <v/>
      </c>
      <c r="AY672" s="40">
        <f>SUMIF($D$654:$D$668,$D672,AY$654:AY$668)</f>
        <v/>
      </c>
    </row>
    <row r="673" hidden="1" outlineLevel="1">
      <c r="A673" s="14" t="inlineStr">
        <is>
          <t>demg</t>
        </is>
      </c>
      <c r="B673" s="14" t="inlineStr">
        <is>
          <t>ecy</t>
        </is>
      </c>
      <c r="C673" s="14" t="inlineStr">
        <is>
          <t>srv</t>
        </is>
      </c>
      <c r="D673" s="41">
        <f>INDEX(Inputs_power!$C$29:$C$32,MATCH($C673,Inputs_power!$A$29:$A$32,0))</f>
        <v/>
      </c>
      <c r="E673" s="36" t="n"/>
      <c r="F673" s="36" t="n"/>
      <c r="G673" s="36" t="n"/>
      <c r="H673" s="14">
        <f>INDEX(VarLab,MATCH($A673,VarKey,0))&amp;INDEX(MemLab,MATCH($C673&amp;"|"&amp;$B673,MemKey,0))</f>
        <v/>
      </c>
      <c r="I673" s="14">
        <f>INDEX(VarUnit,MATCH($A673,VarKey,0))</f>
        <v/>
      </c>
      <c r="J673" s="14">
        <f>INDEX(VarSrc,MATCH($A673,VarKey,0))</f>
        <v/>
      </c>
      <c r="K673" s="11">
        <f>CodePrefix&amp;$A673&amp;IF($C673="","","."&amp;$C673&amp;"."&amp;$B673)&amp;INDEX(VarEnd,MATCH($A673,VarKey,0))&amp;K$5</f>
        <v/>
      </c>
      <c r="L673" s="39">
        <f>SUMIF($D$654:$D$668,$D673,L$654:L$668)</f>
        <v/>
      </c>
      <c r="M673" s="40">
        <f>SUMIF($D$654:$D$668,$D673,M$654:M$668)</f>
        <v/>
      </c>
      <c r="N673" s="40">
        <f>SUMIF($D$654:$D$668,$D673,N$654:N$668)</f>
        <v/>
      </c>
      <c r="O673" s="40">
        <f>SUMIF($D$654:$D$668,$D673,O$654:O$668)</f>
        <v/>
      </c>
      <c r="P673" s="40">
        <f>SUMIF($D$654:$D$668,$D673,P$654:P$668)</f>
        <v/>
      </c>
      <c r="Q673" s="40">
        <f>SUMIF($D$654:$D$668,$D673,Q$654:Q$668)</f>
        <v/>
      </c>
      <c r="R673" s="40">
        <f>SUMIF($D$654:$D$668,$D673,R$654:R$668)</f>
        <v/>
      </c>
      <c r="S673" s="40">
        <f>SUMIF($D$654:$D$668,$D673,S$654:S$668)</f>
        <v/>
      </c>
      <c r="T673" s="40">
        <f>SUMIF($D$654:$D$668,$D673,T$654:T$668)</f>
        <v/>
      </c>
      <c r="U673" s="40">
        <f>SUMIF($D$654:$D$668,$D673,U$654:U$668)</f>
        <v/>
      </c>
      <c r="V673" s="40">
        <f>SUMIF($D$654:$D$668,$D673,V$654:V$668)</f>
        <v/>
      </c>
      <c r="W673" s="40">
        <f>SUMIF($D$654:$D$668,$D673,W$654:W$668)</f>
        <v/>
      </c>
      <c r="X673" s="40">
        <f>SUMIF($D$654:$D$668,$D673,X$654:X$668)</f>
        <v/>
      </c>
      <c r="Y673" s="40">
        <f>SUMIF($D$654:$D$668,$D673,Y$654:Y$668)</f>
        <v/>
      </c>
      <c r="Z673" s="40">
        <f>SUMIF($D$654:$D$668,$D673,Z$654:Z$668)</f>
        <v/>
      </c>
      <c r="AA673" s="40">
        <f>SUMIF($D$654:$D$668,$D673,AA$654:AA$668)</f>
        <v/>
      </c>
      <c r="AB673" s="40">
        <f>SUMIF($D$654:$D$668,$D673,AB$654:AB$668)</f>
        <v/>
      </c>
      <c r="AC673" s="40">
        <f>SUMIF($D$654:$D$668,$D673,AC$654:AC$668)</f>
        <v/>
      </c>
      <c r="AD673" s="40">
        <f>SUMIF($D$654:$D$668,$D673,AD$654:AD$668)</f>
        <v/>
      </c>
      <c r="AF673" s="11">
        <f>CodePrefix&amp;$A673&amp;IF($C673="","","."&amp;$C673&amp;"."&amp;$B673)&amp;INDEX(VarEnd,MATCH($A673,VarKey,0))&amp;AF$5</f>
        <v/>
      </c>
      <c r="AG673" s="39">
        <f>SUMIF($D$654:$D$668,$D673,AG$654:AG$668)</f>
        <v/>
      </c>
      <c r="AH673" s="40">
        <f>SUMIF($D$654:$D$668,$D673,AH$654:AH$668)</f>
        <v/>
      </c>
      <c r="AI673" s="40">
        <f>SUMIF($D$654:$D$668,$D673,AI$654:AI$668)</f>
        <v/>
      </c>
      <c r="AJ673" s="40">
        <f>SUMIF($D$654:$D$668,$D673,AJ$654:AJ$668)</f>
        <v/>
      </c>
      <c r="AK673" s="40">
        <f>SUMIF($D$654:$D$668,$D673,AK$654:AK$668)</f>
        <v/>
      </c>
      <c r="AL673" s="40">
        <f>SUMIF($D$654:$D$668,$D673,AL$654:AL$668)</f>
        <v/>
      </c>
      <c r="AM673" s="40">
        <f>SUMIF($D$654:$D$668,$D673,AM$654:AM$668)</f>
        <v/>
      </c>
      <c r="AN673" s="40">
        <f>SUMIF($D$654:$D$668,$D673,AN$654:AN$668)</f>
        <v/>
      </c>
      <c r="AO673" s="40">
        <f>SUMIF($D$654:$D$668,$D673,AO$654:AO$668)</f>
        <v/>
      </c>
      <c r="AP673" s="40">
        <f>SUMIF($D$654:$D$668,$D673,AP$654:AP$668)</f>
        <v/>
      </c>
      <c r="AQ673" s="40">
        <f>SUMIF($D$654:$D$668,$D673,AQ$654:AQ$668)</f>
        <v/>
      </c>
      <c r="AR673" s="40">
        <f>SUMIF($D$654:$D$668,$D673,AR$654:AR$668)</f>
        <v/>
      </c>
      <c r="AS673" s="40">
        <f>SUMIF($D$654:$D$668,$D673,AS$654:AS$668)</f>
        <v/>
      </c>
      <c r="AT673" s="40">
        <f>SUMIF($D$654:$D$668,$D673,AT$654:AT$668)</f>
        <v/>
      </c>
      <c r="AU673" s="40">
        <f>SUMIF($D$654:$D$668,$D673,AU$654:AU$668)</f>
        <v/>
      </c>
      <c r="AV673" s="40">
        <f>SUMIF($D$654:$D$668,$D673,AV$654:AV$668)</f>
        <v/>
      </c>
      <c r="AW673" s="40">
        <f>SUMIF($D$654:$D$668,$D673,AW$654:AW$668)</f>
        <v/>
      </c>
      <c r="AX673" s="40">
        <f>SUMIF($D$654:$D$668,$D673,AX$654:AX$668)</f>
        <v/>
      </c>
      <c r="AY673" s="40">
        <f>SUMIF($D$654:$D$668,$D673,AY$654:AY$668)</f>
        <v/>
      </c>
    </row>
    <row r="674" hidden="1" outlineLevel="1"/>
    <row r="675" hidden="1" outlineLevel="1">
      <c r="A675" s="14" t="inlineStr">
        <is>
          <t>demtot</t>
        </is>
      </c>
      <c r="B675" s="14" t="inlineStr"/>
      <c r="C675" s="14" t="inlineStr"/>
      <c r="D675" s="36" t="n"/>
      <c r="E675" s="36" t="n"/>
      <c r="F675" s="36" t="n"/>
      <c r="G675" s="36" t="n"/>
      <c r="H675" s="14">
        <f>INDEX(VarLab,MATCH($A675,VarKey,0))&amp;INDEX(MemLab,MATCH($C675&amp;"|"&amp;$B675,MemKey,0))</f>
        <v/>
      </c>
      <c r="I675" s="14">
        <f>INDEX(VarUnit,MATCH($A675,VarKey,0))</f>
        <v/>
      </c>
      <c r="J675" s="14">
        <f>INDEX(VarSrc,MATCH($A675,VarKey,0))</f>
        <v/>
      </c>
      <c r="K675" s="11">
        <f>CodePrefix&amp;$A675&amp;IF($C675="","","."&amp;$C675&amp;"."&amp;$B675)&amp;INDEX(VarEnd,MATCH($A675,VarKey,0))&amp;K$5</f>
        <v/>
      </c>
      <c r="L675" s="39">
        <f>SUM(L$654:L$668)</f>
        <v/>
      </c>
      <c r="M675" s="40">
        <f>SUM(M$654:M$668)</f>
        <v/>
      </c>
      <c r="N675" s="40">
        <f>SUM(N$654:N$668)</f>
        <v/>
      </c>
      <c r="O675" s="40">
        <f>SUM(O$654:O$668)</f>
        <v/>
      </c>
      <c r="P675" s="40">
        <f>SUM(P$654:P$668)</f>
        <v/>
      </c>
      <c r="Q675" s="40">
        <f>SUM(Q$654:Q$668)</f>
        <v/>
      </c>
      <c r="R675" s="40">
        <f>SUM(R$654:R$668)</f>
        <v/>
      </c>
      <c r="S675" s="40">
        <f>SUM(S$654:S$668)</f>
        <v/>
      </c>
      <c r="T675" s="40">
        <f>SUM(T$654:T$668)</f>
        <v/>
      </c>
      <c r="U675" s="40">
        <f>SUM(U$654:U$668)</f>
        <v/>
      </c>
      <c r="V675" s="40">
        <f>SUM(V$654:V$668)</f>
        <v/>
      </c>
      <c r="W675" s="40">
        <f>SUM(W$654:W$668)</f>
        <v/>
      </c>
      <c r="X675" s="40">
        <f>SUM(X$654:X$668)</f>
        <v/>
      </c>
      <c r="Y675" s="40">
        <f>SUM(Y$654:Y$668)</f>
        <v/>
      </c>
      <c r="Z675" s="40">
        <f>SUM(Z$654:Z$668)</f>
        <v/>
      </c>
      <c r="AA675" s="40">
        <f>SUM(AA$654:AA$668)</f>
        <v/>
      </c>
      <c r="AB675" s="40">
        <f>SUM(AB$654:AB$668)</f>
        <v/>
      </c>
      <c r="AC675" s="40">
        <f>SUM(AC$654:AC$668)</f>
        <v/>
      </c>
      <c r="AD675" s="40">
        <f>SUM(AD$654:AD$668)</f>
        <v/>
      </c>
      <c r="AF675" s="11">
        <f>CodePrefix&amp;$A675&amp;IF($C675="","","."&amp;$C675&amp;"."&amp;$B675)&amp;INDEX(VarEnd,MATCH($A675,VarKey,0))&amp;AF$5</f>
        <v/>
      </c>
      <c r="AG675" s="39">
        <f>SUM(AG$654:AG$668)</f>
        <v/>
      </c>
      <c r="AH675" s="40">
        <f>SUM(AH$654:AH$668)</f>
        <v/>
      </c>
      <c r="AI675" s="40">
        <f>SUM(AI$654:AI$668)</f>
        <v/>
      </c>
      <c r="AJ675" s="40">
        <f>SUM(AJ$654:AJ$668)</f>
        <v/>
      </c>
      <c r="AK675" s="40">
        <f>SUM(AK$654:AK$668)</f>
        <v/>
      </c>
      <c r="AL675" s="40">
        <f>SUM(AL$654:AL$668)</f>
        <v/>
      </c>
      <c r="AM675" s="40">
        <f>SUM(AM$654:AM$668)</f>
        <v/>
      </c>
      <c r="AN675" s="40">
        <f>SUM(AN$654:AN$668)</f>
        <v/>
      </c>
      <c r="AO675" s="40">
        <f>SUM(AO$654:AO$668)</f>
        <v/>
      </c>
      <c r="AP675" s="40">
        <f>SUM(AP$654:AP$668)</f>
        <v/>
      </c>
      <c r="AQ675" s="40">
        <f>SUM(AQ$654:AQ$668)</f>
        <v/>
      </c>
      <c r="AR675" s="40">
        <f>SUM(AR$654:AR$668)</f>
        <v/>
      </c>
      <c r="AS675" s="40">
        <f>SUM(AS$654:AS$668)</f>
        <v/>
      </c>
      <c r="AT675" s="40">
        <f>SUM(AT$654:AT$668)</f>
        <v/>
      </c>
      <c r="AU675" s="40">
        <f>SUM(AU$654:AU$668)</f>
        <v/>
      </c>
      <c r="AV675" s="40">
        <f>SUM(AV$654:AV$668)</f>
        <v/>
      </c>
      <c r="AW675" s="40">
        <f>SUM(AW$654:AW$668)</f>
        <v/>
      </c>
      <c r="AX675" s="40">
        <f>SUM(AX$654:AX$668)</f>
        <v/>
      </c>
      <c r="AY675" s="40">
        <f>SUM(AY$654:AY$668)</f>
        <v/>
      </c>
    </row>
    <row r="676" hidden="1" outlineLevel="1">
      <c r="A676" s="14" t="inlineStr">
        <is>
          <t>req</t>
        </is>
      </c>
      <c r="B676" s="14" t="inlineStr"/>
      <c r="C676" s="14" t="inlineStr"/>
      <c r="D676" s="41">
        <f>Inputs_power!$B$59</f>
        <v/>
      </c>
      <c r="E676" s="36" t="n"/>
      <c r="F676" s="36" t="n"/>
      <c r="G676" s="36" t="n"/>
      <c r="H676" s="14">
        <f>INDEX(VarLab,MATCH($A676,VarKey,0))&amp;INDEX(MemLab,MATCH($C676&amp;"|"&amp;$B676,MemKey,0))</f>
        <v/>
      </c>
      <c r="I676" s="14">
        <f>INDEX(VarUnit,MATCH($A676,VarKey,0))</f>
        <v/>
      </c>
      <c r="J676" s="14">
        <f>INDEX(VarSrc,MATCH($A676,VarKey,0))</f>
        <v/>
      </c>
      <c r="K676" s="11">
        <f>CodePrefix&amp;$A676&amp;IF($C676="","","."&amp;$C676&amp;"."&amp;$B676)&amp;INDEX(VarEnd,MATCH($A676,VarKey,0))&amp;K$5</f>
        <v/>
      </c>
      <c r="L676" s="42">
        <f>SUM(L$703:L$711)</f>
        <v/>
      </c>
      <c r="M676" s="43">
        <f>M$675*$D676</f>
        <v/>
      </c>
      <c r="N676" s="43">
        <f>N$675*$D676</f>
        <v/>
      </c>
      <c r="O676" s="43">
        <f>O$675*$D676</f>
        <v/>
      </c>
      <c r="P676" s="43">
        <f>P$675*$D676</f>
        <v/>
      </c>
      <c r="Q676" s="43">
        <f>Q$675*$D676</f>
        <v/>
      </c>
      <c r="R676" s="43">
        <f>R$675*$D676</f>
        <v/>
      </c>
      <c r="S676" s="43">
        <f>S$675*$D676</f>
        <v/>
      </c>
      <c r="T676" s="43">
        <f>T$675*$D676</f>
        <v/>
      </c>
      <c r="U676" s="43">
        <f>U$675*$D676</f>
        <v/>
      </c>
      <c r="V676" s="43">
        <f>V$675*$D676</f>
        <v/>
      </c>
      <c r="W676" s="43">
        <f>W$675*$D676</f>
        <v/>
      </c>
      <c r="X676" s="43">
        <f>X$675*$D676</f>
        <v/>
      </c>
      <c r="Y676" s="43">
        <f>Y$675*$D676</f>
        <v/>
      </c>
      <c r="Z676" s="43">
        <f>Z$675*$D676</f>
        <v/>
      </c>
      <c r="AA676" s="43">
        <f>AA$675*$D676</f>
        <v/>
      </c>
      <c r="AB676" s="43">
        <f>AB$675*$D676</f>
        <v/>
      </c>
      <c r="AC676" s="43">
        <f>AC$675*$D676</f>
        <v/>
      </c>
      <c r="AD676" s="43">
        <f>AD$675*$D676</f>
        <v/>
      </c>
      <c r="AF676" s="11">
        <f>CodePrefix&amp;$A676&amp;IF($C676="","","."&amp;$C676&amp;"."&amp;$B676)&amp;INDEX(VarEnd,MATCH($A676,VarKey,0))&amp;AF$5</f>
        <v/>
      </c>
      <c r="AG676" s="42">
        <f>SUM(AG$703:AG$711)</f>
        <v/>
      </c>
      <c r="AH676" s="43">
        <f>AH$675*$D676</f>
        <v/>
      </c>
      <c r="AI676" s="43">
        <f>AI$675*$D676</f>
        <v/>
      </c>
      <c r="AJ676" s="43">
        <f>AJ$675*$D676</f>
        <v/>
      </c>
      <c r="AK676" s="43">
        <f>AK$675*$D676</f>
        <v/>
      </c>
      <c r="AL676" s="43">
        <f>AL$675*$D676</f>
        <v/>
      </c>
      <c r="AM676" s="43">
        <f>AM$675*$D676</f>
        <v/>
      </c>
      <c r="AN676" s="43">
        <f>AN$675*$D676</f>
        <v/>
      </c>
      <c r="AO676" s="43">
        <f>AO$675*$D676</f>
        <v/>
      </c>
      <c r="AP676" s="43">
        <f>AP$675*$D676</f>
        <v/>
      </c>
      <c r="AQ676" s="43">
        <f>AQ$675*$D676</f>
        <v/>
      </c>
      <c r="AR676" s="43">
        <f>AR$675*$D676</f>
        <v/>
      </c>
      <c r="AS676" s="43">
        <f>AS$675*$D676</f>
        <v/>
      </c>
      <c r="AT676" s="43">
        <f>AT$675*$D676</f>
        <v/>
      </c>
      <c r="AU676" s="43">
        <f>AU$675*$D676</f>
        <v/>
      </c>
      <c r="AV676" s="43">
        <f>AV$675*$D676</f>
        <v/>
      </c>
      <c r="AW676" s="43">
        <f>AW$675*$D676</f>
        <v/>
      </c>
      <c r="AX676" s="43">
        <f>AX$675*$D676</f>
        <v/>
      </c>
      <c r="AY676" s="43">
        <f>AY$675*$D676</f>
        <v/>
      </c>
    </row>
    <row r="677" hidden="1" outlineLevel="1"/>
    <row r="678" hidden="1" outlineLevel="1">
      <c r="H678" s="20" t="inlineStr">
        <is>
          <t>I. Dispatch (MWy): fixed-output types at their capacity factor; coal and gas fill the rest (minimum each, then a logit on variable cost); generation shares, fuel use (ktoe), CO2 (MtCO2)</t>
        </is>
      </c>
    </row>
    <row r="679" hidden="1" outlineLevel="1">
      <c r="A679" s="14" t="inlineStr">
        <is>
          <t>reqcg</t>
        </is>
      </c>
      <c r="B679" s="14" t="inlineStr"/>
      <c r="C679" s="14" t="inlineStr"/>
      <c r="D679" s="36" t="n"/>
      <c r="E679" s="36" t="n"/>
      <c r="F679" s="36" t="n"/>
      <c r="G679" s="36" t="n"/>
      <c r="H679" s="14">
        <f>INDEX(VarLab,MATCH($A679,VarKey,0))&amp;INDEX(MemLab,MATCH($C679&amp;"|"&amp;$B679,MemKey,0))</f>
        <v/>
      </c>
      <c r="I679" s="14">
        <f>INDEX(VarUnit,MATCH($A679,VarKey,0))</f>
        <v/>
      </c>
      <c r="J679" s="14">
        <f>INDEX(VarSrc,MATCH($A679,VarKey,0))</f>
        <v/>
      </c>
      <c r="K679" s="11">
        <f>CodePrefix&amp;$A679&amp;IF($C679="","","."&amp;$C679&amp;"."&amp;$B679)&amp;INDEX(VarEnd,MATCH($A679,VarKey,0))&amp;K$5</f>
        <v/>
      </c>
      <c r="L679" s="42">
        <f>MAX(L$676-SUMPRODUCT(L$764:L$772,1-$D$703:$D$711),0)</f>
        <v/>
      </c>
      <c r="M679" s="43">
        <f>MAX(M$676-SUMPRODUCT(M$764:M$772,1-$D$703:$D$711),0)</f>
        <v/>
      </c>
      <c r="N679" s="43">
        <f>MAX(N$676-SUMPRODUCT(N$764:N$772,1-$D$703:$D$711),0)</f>
        <v/>
      </c>
      <c r="O679" s="43">
        <f>MAX(O$676-SUMPRODUCT(O$764:O$772,1-$D$703:$D$711),0)</f>
        <v/>
      </c>
      <c r="P679" s="43">
        <f>MAX(P$676-SUMPRODUCT(P$764:P$772,1-$D$703:$D$711),0)</f>
        <v/>
      </c>
      <c r="Q679" s="43">
        <f>MAX(Q$676-SUMPRODUCT(Q$764:Q$772,1-$D$703:$D$711),0)</f>
        <v/>
      </c>
      <c r="R679" s="43">
        <f>MAX(R$676-SUMPRODUCT(R$764:R$772,1-$D$703:$D$711),0)</f>
        <v/>
      </c>
      <c r="S679" s="43">
        <f>MAX(S$676-SUMPRODUCT(S$764:S$772,1-$D$703:$D$711),0)</f>
        <v/>
      </c>
      <c r="T679" s="43">
        <f>MAX(T$676-SUMPRODUCT(T$764:T$772,1-$D$703:$D$711),0)</f>
        <v/>
      </c>
      <c r="U679" s="43">
        <f>MAX(U$676-SUMPRODUCT(U$764:U$772,1-$D$703:$D$711),0)</f>
        <v/>
      </c>
      <c r="V679" s="43">
        <f>MAX(V$676-SUMPRODUCT(V$764:V$772,1-$D$703:$D$711),0)</f>
        <v/>
      </c>
      <c r="W679" s="43">
        <f>MAX(W$676-SUMPRODUCT(W$764:W$772,1-$D$703:$D$711),0)</f>
        <v/>
      </c>
      <c r="X679" s="43">
        <f>MAX(X$676-SUMPRODUCT(X$764:X$772,1-$D$703:$D$711),0)</f>
        <v/>
      </c>
      <c r="Y679" s="43">
        <f>MAX(Y$676-SUMPRODUCT(Y$764:Y$772,1-$D$703:$D$711),0)</f>
        <v/>
      </c>
      <c r="Z679" s="43">
        <f>MAX(Z$676-SUMPRODUCT(Z$764:Z$772,1-$D$703:$D$711),0)</f>
        <v/>
      </c>
      <c r="AA679" s="43">
        <f>MAX(AA$676-SUMPRODUCT(AA$764:AA$772,1-$D$703:$D$711),0)</f>
        <v/>
      </c>
      <c r="AB679" s="43">
        <f>MAX(AB$676-SUMPRODUCT(AB$764:AB$772,1-$D$703:$D$711),0)</f>
        <v/>
      </c>
      <c r="AC679" s="43">
        <f>MAX(AC$676-SUMPRODUCT(AC$764:AC$772,1-$D$703:$D$711),0)</f>
        <v/>
      </c>
      <c r="AD679" s="43">
        <f>MAX(AD$676-SUMPRODUCT(AD$764:AD$772,1-$D$703:$D$711),0)</f>
        <v/>
      </c>
      <c r="AF679" s="11">
        <f>CodePrefix&amp;$A679&amp;IF($C679="","","."&amp;$C679&amp;"."&amp;$B679)&amp;INDEX(VarEnd,MATCH($A679,VarKey,0))&amp;AF$5</f>
        <v/>
      </c>
      <c r="AG679" s="42">
        <f>MAX(AG$676-SUMPRODUCT(AG$764:AG$772,1-$D$703:$D$711),0)</f>
        <v/>
      </c>
      <c r="AH679" s="43">
        <f>MAX(AH$676-SUMPRODUCT(AH$764:AH$772,1-$D$703:$D$711),0)</f>
        <v/>
      </c>
      <c r="AI679" s="43">
        <f>MAX(AI$676-SUMPRODUCT(AI$764:AI$772,1-$D$703:$D$711),0)</f>
        <v/>
      </c>
      <c r="AJ679" s="43">
        <f>MAX(AJ$676-SUMPRODUCT(AJ$764:AJ$772,1-$D$703:$D$711),0)</f>
        <v/>
      </c>
      <c r="AK679" s="43">
        <f>MAX(AK$676-SUMPRODUCT(AK$764:AK$772,1-$D$703:$D$711),0)</f>
        <v/>
      </c>
      <c r="AL679" s="43">
        <f>MAX(AL$676-SUMPRODUCT(AL$764:AL$772,1-$D$703:$D$711),0)</f>
        <v/>
      </c>
      <c r="AM679" s="43">
        <f>MAX(AM$676-SUMPRODUCT(AM$764:AM$772,1-$D$703:$D$711),0)</f>
        <v/>
      </c>
      <c r="AN679" s="43">
        <f>MAX(AN$676-SUMPRODUCT(AN$764:AN$772,1-$D$703:$D$711),0)</f>
        <v/>
      </c>
      <c r="AO679" s="43">
        <f>MAX(AO$676-SUMPRODUCT(AO$764:AO$772,1-$D$703:$D$711),0)</f>
        <v/>
      </c>
      <c r="AP679" s="43">
        <f>MAX(AP$676-SUMPRODUCT(AP$764:AP$772,1-$D$703:$D$711),0)</f>
        <v/>
      </c>
      <c r="AQ679" s="43">
        <f>MAX(AQ$676-SUMPRODUCT(AQ$764:AQ$772,1-$D$703:$D$711),0)</f>
        <v/>
      </c>
      <c r="AR679" s="43">
        <f>MAX(AR$676-SUMPRODUCT(AR$764:AR$772,1-$D$703:$D$711),0)</f>
        <v/>
      </c>
      <c r="AS679" s="43">
        <f>MAX(AS$676-SUMPRODUCT(AS$764:AS$772,1-$D$703:$D$711),0)</f>
        <v/>
      </c>
      <c r="AT679" s="43">
        <f>MAX(AT$676-SUMPRODUCT(AT$764:AT$772,1-$D$703:$D$711),0)</f>
        <v/>
      </c>
      <c r="AU679" s="43">
        <f>MAX(AU$676-SUMPRODUCT(AU$764:AU$772,1-$D$703:$D$711),0)</f>
        <v/>
      </c>
      <c r="AV679" s="43">
        <f>MAX(AV$676-SUMPRODUCT(AV$764:AV$772,1-$D$703:$D$711),0)</f>
        <v/>
      </c>
      <c r="AW679" s="43">
        <f>MAX(AW$676-SUMPRODUCT(AW$764:AW$772,1-$D$703:$D$711),0)</f>
        <v/>
      </c>
      <c r="AX679" s="43">
        <f>MAX(AX$676-SUMPRODUCT(AX$764:AX$772,1-$D$703:$D$711),0)</f>
        <v/>
      </c>
      <c r="AY679" s="43">
        <f>MAX(AY$676-SUMPRODUCT(AY$764:AY$772,1-$D$703:$D$711),0)</f>
        <v/>
      </c>
    </row>
    <row r="680" hidden="1" outlineLevel="1">
      <c r="A680" s="14" t="inlineStr">
        <is>
          <t>vcmin</t>
        </is>
      </c>
      <c r="B680" s="14" t="inlineStr"/>
      <c r="C680" s="14" t="inlineStr"/>
      <c r="D680" s="41">
        <f>INDEX(PParVal,MATCH("min_cost",PParKey,0))</f>
        <v/>
      </c>
      <c r="E680" s="36" t="n"/>
      <c r="F680" s="36" t="n"/>
      <c r="G680" s="36" t="n"/>
      <c r="H680" s="14">
        <f>INDEX(VarLab,MATCH($A680,VarKey,0))&amp;INDEX(MemLab,MATCH($C680&amp;"|"&amp;$B680,MemKey,0))</f>
        <v/>
      </c>
      <c r="I680" s="14">
        <f>INDEX(VarUnit,MATCH($A680,VarKey,0))</f>
        <v/>
      </c>
      <c r="J680" s="14">
        <f>INDEX(VarSrc,MATCH($A680,VarKey,0))</f>
        <v/>
      </c>
      <c r="K680" s="11">
        <f>CodePrefix&amp;$A680&amp;IF($C680="","","."&amp;$C680&amp;"."&amp;$B680)&amp;INDEX(VarEnd,MATCH($A680,VarKey,0))&amp;K$5</f>
        <v/>
      </c>
      <c r="L680" s="15">
        <f>MAX(_xlfn.MINIFS(L$561:L$569,$D$703:$D$711,1),$D680)</f>
        <v/>
      </c>
      <c r="M680" s="16">
        <f>MAX(_xlfn.MINIFS(M$561:M$569,$D$703:$D$711,1),$D680)</f>
        <v/>
      </c>
      <c r="N680" s="16">
        <f>MAX(_xlfn.MINIFS(N$561:N$569,$D$703:$D$711,1),$D680)</f>
        <v/>
      </c>
      <c r="O680" s="16">
        <f>MAX(_xlfn.MINIFS(O$561:O$569,$D$703:$D$711,1),$D680)</f>
        <v/>
      </c>
      <c r="P680" s="16">
        <f>MAX(_xlfn.MINIFS(P$561:P$569,$D$703:$D$711,1),$D680)</f>
        <v/>
      </c>
      <c r="Q680" s="16">
        <f>MAX(_xlfn.MINIFS(Q$561:Q$569,$D$703:$D$711,1),$D680)</f>
        <v/>
      </c>
      <c r="R680" s="16">
        <f>MAX(_xlfn.MINIFS(R$561:R$569,$D$703:$D$711,1),$D680)</f>
        <v/>
      </c>
      <c r="S680" s="16">
        <f>MAX(_xlfn.MINIFS(S$561:S$569,$D$703:$D$711,1),$D680)</f>
        <v/>
      </c>
      <c r="T680" s="16">
        <f>MAX(_xlfn.MINIFS(T$561:T$569,$D$703:$D$711,1),$D680)</f>
        <v/>
      </c>
      <c r="U680" s="16">
        <f>MAX(_xlfn.MINIFS(U$561:U$569,$D$703:$D$711,1),$D680)</f>
        <v/>
      </c>
      <c r="V680" s="16">
        <f>MAX(_xlfn.MINIFS(V$561:V$569,$D$703:$D$711,1),$D680)</f>
        <v/>
      </c>
      <c r="W680" s="16">
        <f>MAX(_xlfn.MINIFS(W$561:W$569,$D$703:$D$711,1),$D680)</f>
        <v/>
      </c>
      <c r="X680" s="16">
        <f>MAX(_xlfn.MINIFS(X$561:X$569,$D$703:$D$711,1),$D680)</f>
        <v/>
      </c>
      <c r="Y680" s="16">
        <f>MAX(_xlfn.MINIFS(Y$561:Y$569,$D$703:$D$711,1),$D680)</f>
        <v/>
      </c>
      <c r="Z680" s="16">
        <f>MAX(_xlfn.MINIFS(Z$561:Z$569,$D$703:$D$711,1),$D680)</f>
        <v/>
      </c>
      <c r="AA680" s="16">
        <f>MAX(_xlfn.MINIFS(AA$561:AA$569,$D$703:$D$711,1),$D680)</f>
        <v/>
      </c>
      <c r="AB680" s="16">
        <f>MAX(_xlfn.MINIFS(AB$561:AB$569,$D$703:$D$711,1),$D680)</f>
        <v/>
      </c>
      <c r="AC680" s="16">
        <f>MAX(_xlfn.MINIFS(AC$561:AC$569,$D$703:$D$711,1),$D680)</f>
        <v/>
      </c>
      <c r="AD680" s="16">
        <f>MAX(_xlfn.MINIFS(AD$561:AD$569,$D$703:$D$711,1),$D680)</f>
        <v/>
      </c>
      <c r="AF680" s="11">
        <f>CodePrefix&amp;$A680&amp;IF($C680="","","."&amp;$C680&amp;"."&amp;$B680)&amp;INDEX(VarEnd,MATCH($A680,VarKey,0))&amp;AF$5</f>
        <v/>
      </c>
      <c r="AG680" s="15">
        <f>MAX(_xlfn.MINIFS(AG$561:AG$569,$D$703:$D$711,1),$D680)</f>
        <v/>
      </c>
      <c r="AH680" s="16">
        <f>MAX(_xlfn.MINIFS(AH$561:AH$569,$D$703:$D$711,1),$D680)</f>
        <v/>
      </c>
      <c r="AI680" s="16">
        <f>MAX(_xlfn.MINIFS(AI$561:AI$569,$D$703:$D$711,1),$D680)</f>
        <v/>
      </c>
      <c r="AJ680" s="16">
        <f>MAX(_xlfn.MINIFS(AJ$561:AJ$569,$D$703:$D$711,1),$D680)</f>
        <v/>
      </c>
      <c r="AK680" s="16">
        <f>MAX(_xlfn.MINIFS(AK$561:AK$569,$D$703:$D$711,1),$D680)</f>
        <v/>
      </c>
      <c r="AL680" s="16">
        <f>MAX(_xlfn.MINIFS(AL$561:AL$569,$D$703:$D$711,1),$D680)</f>
        <v/>
      </c>
      <c r="AM680" s="16">
        <f>MAX(_xlfn.MINIFS(AM$561:AM$569,$D$703:$D$711,1),$D680)</f>
        <v/>
      </c>
      <c r="AN680" s="16">
        <f>MAX(_xlfn.MINIFS(AN$561:AN$569,$D$703:$D$711,1),$D680)</f>
        <v/>
      </c>
      <c r="AO680" s="16">
        <f>MAX(_xlfn.MINIFS(AO$561:AO$569,$D$703:$D$711,1),$D680)</f>
        <v/>
      </c>
      <c r="AP680" s="16">
        <f>MAX(_xlfn.MINIFS(AP$561:AP$569,$D$703:$D$711,1),$D680)</f>
        <v/>
      </c>
      <c r="AQ680" s="16">
        <f>MAX(_xlfn.MINIFS(AQ$561:AQ$569,$D$703:$D$711,1),$D680)</f>
        <v/>
      </c>
      <c r="AR680" s="16">
        <f>MAX(_xlfn.MINIFS(AR$561:AR$569,$D$703:$D$711,1),$D680)</f>
        <v/>
      </c>
      <c r="AS680" s="16">
        <f>MAX(_xlfn.MINIFS(AS$561:AS$569,$D$703:$D$711,1),$D680)</f>
        <v/>
      </c>
      <c r="AT680" s="16">
        <f>MAX(_xlfn.MINIFS(AT$561:AT$569,$D$703:$D$711,1),$D680)</f>
        <v/>
      </c>
      <c r="AU680" s="16">
        <f>MAX(_xlfn.MINIFS(AU$561:AU$569,$D$703:$D$711,1),$D680)</f>
        <v/>
      </c>
      <c r="AV680" s="16">
        <f>MAX(_xlfn.MINIFS(AV$561:AV$569,$D$703:$D$711,1),$D680)</f>
        <v/>
      </c>
      <c r="AW680" s="16">
        <f>MAX(_xlfn.MINIFS(AW$561:AW$569,$D$703:$D$711,1),$D680)</f>
        <v/>
      </c>
      <c r="AX680" s="16">
        <f>MAX(_xlfn.MINIFS(AX$561:AX$569,$D$703:$D$711,1),$D680)</f>
        <v/>
      </c>
      <c r="AY680" s="16">
        <f>MAX(_xlfn.MINIFS(AY$561:AY$569,$D$703:$D$711,1),$D680)</f>
        <v/>
      </c>
    </row>
    <row r="681" hidden="1" outlineLevel="1">
      <c r="A681" s="14" t="inlineStr">
        <is>
          <t>rem</t>
        </is>
      </c>
      <c r="B681" s="14" t="inlineStr"/>
      <c r="C681" s="14" t="inlineStr"/>
      <c r="D681" s="36" t="n"/>
      <c r="E681" s="36" t="n"/>
      <c r="F681" s="36" t="n"/>
      <c r="G681" s="36" t="n"/>
      <c r="H681" s="14">
        <f>INDEX(VarLab,MATCH($A681,VarKey,0))&amp;INDEX(MemLab,MATCH($C681&amp;"|"&amp;$B681,MemKey,0))</f>
        <v/>
      </c>
      <c r="I681" s="14">
        <f>INDEX(VarUnit,MATCH($A681,VarKey,0))</f>
        <v/>
      </c>
      <c r="J681" s="14">
        <f>INDEX(VarSrc,MATCH($A681,VarKey,0))</f>
        <v/>
      </c>
      <c r="K681" s="11">
        <f>CodePrefix&amp;$A681&amp;IF($C681="","","."&amp;$C681&amp;"."&amp;$B681)&amp;INDEX(VarEnd,MATCH($A681,VarKey,0))&amp;K$5</f>
        <v/>
      </c>
      <c r="L681" s="42">
        <f>MAX(L$679-SUM(L$683:L$691),0)</f>
        <v/>
      </c>
      <c r="M681" s="43">
        <f>MAX(M$679-SUM(M$683:M$691),0)</f>
        <v/>
      </c>
      <c r="N681" s="43">
        <f>MAX(N$679-SUM(N$683:N$691),0)</f>
        <v/>
      </c>
      <c r="O681" s="43">
        <f>MAX(O$679-SUM(O$683:O$691),0)</f>
        <v/>
      </c>
      <c r="P681" s="43">
        <f>MAX(P$679-SUM(P$683:P$691),0)</f>
        <v/>
      </c>
      <c r="Q681" s="43">
        <f>MAX(Q$679-SUM(Q$683:Q$691),0)</f>
        <v/>
      </c>
      <c r="R681" s="43">
        <f>MAX(R$679-SUM(R$683:R$691),0)</f>
        <v/>
      </c>
      <c r="S681" s="43">
        <f>MAX(S$679-SUM(S$683:S$691),0)</f>
        <v/>
      </c>
      <c r="T681" s="43">
        <f>MAX(T$679-SUM(T$683:T$691),0)</f>
        <v/>
      </c>
      <c r="U681" s="43">
        <f>MAX(U$679-SUM(U$683:U$691),0)</f>
        <v/>
      </c>
      <c r="V681" s="43">
        <f>MAX(V$679-SUM(V$683:V$691),0)</f>
        <v/>
      </c>
      <c r="W681" s="43">
        <f>MAX(W$679-SUM(W$683:W$691),0)</f>
        <v/>
      </c>
      <c r="X681" s="43">
        <f>MAX(X$679-SUM(X$683:X$691),0)</f>
        <v/>
      </c>
      <c r="Y681" s="43">
        <f>MAX(Y$679-SUM(Y$683:Y$691),0)</f>
        <v/>
      </c>
      <c r="Z681" s="43">
        <f>MAX(Z$679-SUM(Z$683:Z$691),0)</f>
        <v/>
      </c>
      <c r="AA681" s="43">
        <f>MAX(AA$679-SUM(AA$683:AA$691),0)</f>
        <v/>
      </c>
      <c r="AB681" s="43">
        <f>MAX(AB$679-SUM(AB$683:AB$691),0)</f>
        <v/>
      </c>
      <c r="AC681" s="43">
        <f>MAX(AC$679-SUM(AC$683:AC$691),0)</f>
        <v/>
      </c>
      <c r="AD681" s="43">
        <f>MAX(AD$679-SUM(AD$683:AD$691),0)</f>
        <v/>
      </c>
      <c r="AF681" s="11">
        <f>CodePrefix&amp;$A681&amp;IF($C681="","","."&amp;$C681&amp;"."&amp;$B681)&amp;INDEX(VarEnd,MATCH($A681,VarKey,0))&amp;AF$5</f>
        <v/>
      </c>
      <c r="AG681" s="42">
        <f>MAX(AG$679-SUM(AG$683:AG$691),0)</f>
        <v/>
      </c>
      <c r="AH681" s="43">
        <f>MAX(AH$679-SUM(AH$683:AH$691),0)</f>
        <v/>
      </c>
      <c r="AI681" s="43">
        <f>MAX(AI$679-SUM(AI$683:AI$691),0)</f>
        <v/>
      </c>
      <c r="AJ681" s="43">
        <f>MAX(AJ$679-SUM(AJ$683:AJ$691),0)</f>
        <v/>
      </c>
      <c r="AK681" s="43">
        <f>MAX(AK$679-SUM(AK$683:AK$691),0)</f>
        <v/>
      </c>
      <c r="AL681" s="43">
        <f>MAX(AL$679-SUM(AL$683:AL$691),0)</f>
        <v/>
      </c>
      <c r="AM681" s="43">
        <f>MAX(AM$679-SUM(AM$683:AM$691),0)</f>
        <v/>
      </c>
      <c r="AN681" s="43">
        <f>MAX(AN$679-SUM(AN$683:AN$691),0)</f>
        <v/>
      </c>
      <c r="AO681" s="43">
        <f>MAX(AO$679-SUM(AO$683:AO$691),0)</f>
        <v/>
      </c>
      <c r="AP681" s="43">
        <f>MAX(AP$679-SUM(AP$683:AP$691),0)</f>
        <v/>
      </c>
      <c r="AQ681" s="43">
        <f>MAX(AQ$679-SUM(AQ$683:AQ$691),0)</f>
        <v/>
      </c>
      <c r="AR681" s="43">
        <f>MAX(AR$679-SUM(AR$683:AR$691),0)</f>
        <v/>
      </c>
      <c r="AS681" s="43">
        <f>MAX(AS$679-SUM(AS$683:AS$691),0)</f>
        <v/>
      </c>
      <c r="AT681" s="43">
        <f>MAX(AT$679-SUM(AT$683:AT$691),0)</f>
        <v/>
      </c>
      <c r="AU681" s="43">
        <f>MAX(AU$679-SUM(AU$683:AU$691),0)</f>
        <v/>
      </c>
      <c r="AV681" s="43">
        <f>MAX(AV$679-SUM(AV$683:AV$691),0)</f>
        <v/>
      </c>
      <c r="AW681" s="43">
        <f>MAX(AW$679-SUM(AW$683:AW$691),0)</f>
        <v/>
      </c>
      <c r="AX681" s="43">
        <f>MAX(AX$679-SUM(AX$683:AX$691),0)</f>
        <v/>
      </c>
      <c r="AY681" s="43">
        <f>MAX(AY$679-SUM(AY$683:AY$691),0)</f>
        <v/>
      </c>
    </row>
    <row r="682" hidden="1" outlineLevel="1"/>
    <row r="683" hidden="1" outlineLevel="1">
      <c r="A683" s="14" t="inlineStr">
        <is>
          <t>gmin</t>
        </is>
      </c>
      <c r="B683" s="14" t="inlineStr">
        <is>
          <t>coa</t>
        </is>
      </c>
      <c r="C683" s="14" t="inlineStr">
        <is>
          <t>pow</t>
        </is>
      </c>
      <c r="D683" s="41">
        <f>INDEX(Inputs_power!$AN$5:$AN$13,MATCH($B683,Inputs_power!$A$5:$A$13,0))</f>
        <v/>
      </c>
      <c r="E683" s="41">
        <f>INDEX(PParVal,MATCH("maxcf_cg",PParKey,0))</f>
        <v/>
      </c>
      <c r="F683" s="36" t="n"/>
      <c r="G683" s="36" t="n"/>
      <c r="H683" s="14">
        <f>INDEX(VarLab,MATCH($A683,VarKey,0))&amp;INDEX(MemLab,MATCH($C683&amp;"|"&amp;$B683,MemKey,0))</f>
        <v/>
      </c>
      <c r="I683" s="14">
        <f>INDEX(VarUnit,MATCH($A683,VarKey,0))</f>
        <v/>
      </c>
      <c r="J683" s="14">
        <f>INDEX(VarSrc,MATCH($A683,VarKey,0))</f>
        <v/>
      </c>
      <c r="K683" s="11">
        <f>CodePrefix&amp;$A683&amp;IF($C683="","","."&amp;$C683&amp;"."&amp;$B683)&amp;INDEX(VarEnd,MATCH($A683,VarKey,0))&amp;K$5</f>
        <v/>
      </c>
      <c r="L683" s="42">
        <f>$D683*MIN(MAX(L$679-(SUMPRODUCT(L$752:L$760,$D$703:$D$711)*$E683-L752*$E683),0),L752*$E683)</f>
        <v/>
      </c>
      <c r="M683" s="43">
        <f>$D683*MIN(MAX(M$679-(SUMPRODUCT(M$752:M$760,$D$703:$D$711)*$E683-M752*$E683),0),M752*$E683)</f>
        <v/>
      </c>
      <c r="N683" s="43">
        <f>$D683*MIN(MAX(N$679-(SUMPRODUCT(N$752:N$760,$D$703:$D$711)*$E683-N752*$E683),0),N752*$E683)</f>
        <v/>
      </c>
      <c r="O683" s="43">
        <f>$D683*MIN(MAX(O$679-(SUMPRODUCT(O$752:O$760,$D$703:$D$711)*$E683-O752*$E683),0),O752*$E683)</f>
        <v/>
      </c>
      <c r="P683" s="43">
        <f>$D683*MIN(MAX(P$679-(SUMPRODUCT(P$752:P$760,$D$703:$D$711)*$E683-P752*$E683),0),P752*$E683)</f>
        <v/>
      </c>
      <c r="Q683" s="43">
        <f>$D683*MIN(MAX(Q$679-(SUMPRODUCT(Q$752:Q$760,$D$703:$D$711)*$E683-Q752*$E683),0),Q752*$E683)</f>
        <v/>
      </c>
      <c r="R683" s="43">
        <f>$D683*MIN(MAX(R$679-(SUMPRODUCT(R$752:R$760,$D$703:$D$711)*$E683-R752*$E683),0),R752*$E683)</f>
        <v/>
      </c>
      <c r="S683" s="43">
        <f>$D683*MIN(MAX(S$679-(SUMPRODUCT(S$752:S$760,$D$703:$D$711)*$E683-S752*$E683),0),S752*$E683)</f>
        <v/>
      </c>
      <c r="T683" s="43">
        <f>$D683*MIN(MAX(T$679-(SUMPRODUCT(T$752:T$760,$D$703:$D$711)*$E683-T752*$E683),0),T752*$E683)</f>
        <v/>
      </c>
      <c r="U683" s="43">
        <f>$D683*MIN(MAX(U$679-(SUMPRODUCT(U$752:U$760,$D$703:$D$711)*$E683-U752*$E683),0),U752*$E683)</f>
        <v/>
      </c>
      <c r="V683" s="43">
        <f>$D683*MIN(MAX(V$679-(SUMPRODUCT(V$752:V$760,$D$703:$D$711)*$E683-V752*$E683),0),V752*$E683)</f>
        <v/>
      </c>
      <c r="W683" s="43">
        <f>$D683*MIN(MAX(W$679-(SUMPRODUCT(W$752:W$760,$D$703:$D$711)*$E683-W752*$E683),0),W752*$E683)</f>
        <v/>
      </c>
      <c r="X683" s="43">
        <f>$D683*MIN(MAX(X$679-(SUMPRODUCT(X$752:X$760,$D$703:$D$711)*$E683-X752*$E683),0),X752*$E683)</f>
        <v/>
      </c>
      <c r="Y683" s="43">
        <f>$D683*MIN(MAX(Y$679-(SUMPRODUCT(Y$752:Y$760,$D$703:$D$711)*$E683-Y752*$E683),0),Y752*$E683)</f>
        <v/>
      </c>
      <c r="Z683" s="43">
        <f>$D683*MIN(MAX(Z$679-(SUMPRODUCT(Z$752:Z$760,$D$703:$D$711)*$E683-Z752*$E683),0),Z752*$E683)</f>
        <v/>
      </c>
      <c r="AA683" s="43">
        <f>$D683*MIN(MAX(AA$679-(SUMPRODUCT(AA$752:AA$760,$D$703:$D$711)*$E683-AA752*$E683),0),AA752*$E683)</f>
        <v/>
      </c>
      <c r="AB683" s="43">
        <f>$D683*MIN(MAX(AB$679-(SUMPRODUCT(AB$752:AB$760,$D$703:$D$711)*$E683-AB752*$E683),0),AB752*$E683)</f>
        <v/>
      </c>
      <c r="AC683" s="43">
        <f>$D683*MIN(MAX(AC$679-(SUMPRODUCT(AC$752:AC$760,$D$703:$D$711)*$E683-AC752*$E683),0),AC752*$E683)</f>
        <v/>
      </c>
      <c r="AD683" s="43">
        <f>$D683*MIN(MAX(AD$679-(SUMPRODUCT(AD$752:AD$760,$D$703:$D$711)*$E683-AD752*$E683),0),AD752*$E683)</f>
        <v/>
      </c>
      <c r="AF683" s="11">
        <f>CodePrefix&amp;$A683&amp;IF($C683="","","."&amp;$C683&amp;"."&amp;$B683)&amp;INDEX(VarEnd,MATCH($A683,VarKey,0))&amp;AF$5</f>
        <v/>
      </c>
      <c r="AG683" s="42">
        <f>$D683*MIN(MAX(AG$679-(SUMPRODUCT(AG$752:AG$760,$D$703:$D$711)*$E683-AG752*$E683),0),AG752*$E683)</f>
        <v/>
      </c>
      <c r="AH683" s="43">
        <f>$D683*MIN(MAX(AH$679-(SUMPRODUCT(AH$752:AH$760,$D$703:$D$711)*$E683-AH752*$E683),0),AH752*$E683)</f>
        <v/>
      </c>
      <c r="AI683" s="43">
        <f>$D683*MIN(MAX(AI$679-(SUMPRODUCT(AI$752:AI$760,$D$703:$D$711)*$E683-AI752*$E683),0),AI752*$E683)</f>
        <v/>
      </c>
      <c r="AJ683" s="43">
        <f>$D683*MIN(MAX(AJ$679-(SUMPRODUCT(AJ$752:AJ$760,$D$703:$D$711)*$E683-AJ752*$E683),0),AJ752*$E683)</f>
        <v/>
      </c>
      <c r="AK683" s="43">
        <f>$D683*MIN(MAX(AK$679-(SUMPRODUCT(AK$752:AK$760,$D$703:$D$711)*$E683-AK752*$E683),0),AK752*$E683)</f>
        <v/>
      </c>
      <c r="AL683" s="43">
        <f>$D683*MIN(MAX(AL$679-(SUMPRODUCT(AL$752:AL$760,$D$703:$D$711)*$E683-AL752*$E683),0),AL752*$E683)</f>
        <v/>
      </c>
      <c r="AM683" s="43">
        <f>$D683*MIN(MAX(AM$679-(SUMPRODUCT(AM$752:AM$760,$D$703:$D$711)*$E683-AM752*$E683),0),AM752*$E683)</f>
        <v/>
      </c>
      <c r="AN683" s="43">
        <f>$D683*MIN(MAX(AN$679-(SUMPRODUCT(AN$752:AN$760,$D$703:$D$711)*$E683-AN752*$E683),0),AN752*$E683)</f>
        <v/>
      </c>
      <c r="AO683" s="43">
        <f>$D683*MIN(MAX(AO$679-(SUMPRODUCT(AO$752:AO$760,$D$703:$D$711)*$E683-AO752*$E683),0),AO752*$E683)</f>
        <v/>
      </c>
      <c r="AP683" s="43">
        <f>$D683*MIN(MAX(AP$679-(SUMPRODUCT(AP$752:AP$760,$D$703:$D$711)*$E683-AP752*$E683),0),AP752*$E683)</f>
        <v/>
      </c>
      <c r="AQ683" s="43">
        <f>$D683*MIN(MAX(AQ$679-(SUMPRODUCT(AQ$752:AQ$760,$D$703:$D$711)*$E683-AQ752*$E683),0),AQ752*$E683)</f>
        <v/>
      </c>
      <c r="AR683" s="43">
        <f>$D683*MIN(MAX(AR$679-(SUMPRODUCT(AR$752:AR$760,$D$703:$D$711)*$E683-AR752*$E683),0),AR752*$E683)</f>
        <v/>
      </c>
      <c r="AS683" s="43">
        <f>$D683*MIN(MAX(AS$679-(SUMPRODUCT(AS$752:AS$760,$D$703:$D$711)*$E683-AS752*$E683),0),AS752*$E683)</f>
        <v/>
      </c>
      <c r="AT683" s="43">
        <f>$D683*MIN(MAX(AT$679-(SUMPRODUCT(AT$752:AT$760,$D$703:$D$711)*$E683-AT752*$E683),0),AT752*$E683)</f>
        <v/>
      </c>
      <c r="AU683" s="43">
        <f>$D683*MIN(MAX(AU$679-(SUMPRODUCT(AU$752:AU$760,$D$703:$D$711)*$E683-AU752*$E683),0),AU752*$E683)</f>
        <v/>
      </c>
      <c r="AV683" s="43">
        <f>$D683*MIN(MAX(AV$679-(SUMPRODUCT(AV$752:AV$760,$D$703:$D$711)*$E683-AV752*$E683),0),AV752*$E683)</f>
        <v/>
      </c>
      <c r="AW683" s="43">
        <f>$D683*MIN(MAX(AW$679-(SUMPRODUCT(AW$752:AW$760,$D$703:$D$711)*$E683-AW752*$E683),0),AW752*$E683)</f>
        <v/>
      </c>
      <c r="AX683" s="43">
        <f>$D683*MIN(MAX(AX$679-(SUMPRODUCT(AX$752:AX$760,$D$703:$D$711)*$E683-AX752*$E683),0),AX752*$E683)</f>
        <v/>
      </c>
      <c r="AY683" s="43">
        <f>$D683*MIN(MAX(AY$679-(SUMPRODUCT(AY$752:AY$760,$D$703:$D$711)*$E683-AY752*$E683),0),AY752*$E683)</f>
        <v/>
      </c>
    </row>
    <row r="684" hidden="1" outlineLevel="1">
      <c r="A684" s="14" t="inlineStr">
        <is>
          <t>gmin</t>
        </is>
      </c>
      <c r="B684" s="14" t="inlineStr">
        <is>
          <t>nga</t>
        </is>
      </c>
      <c r="C684" s="14" t="inlineStr">
        <is>
          <t>pow</t>
        </is>
      </c>
      <c r="D684" s="41">
        <f>INDEX(Inputs_power!$AN$5:$AN$13,MATCH($B684,Inputs_power!$A$5:$A$13,0))</f>
        <v/>
      </c>
      <c r="E684" s="41">
        <f>INDEX(PParVal,MATCH("maxcf_cg",PParKey,0))</f>
        <v/>
      </c>
      <c r="F684" s="36" t="n"/>
      <c r="G684" s="36" t="n"/>
      <c r="H684" s="14">
        <f>INDEX(VarLab,MATCH($A684,VarKey,0))&amp;INDEX(MemLab,MATCH($C684&amp;"|"&amp;$B684,MemKey,0))</f>
        <v/>
      </c>
      <c r="I684" s="14">
        <f>INDEX(VarUnit,MATCH($A684,VarKey,0))</f>
        <v/>
      </c>
      <c r="J684" s="14">
        <f>INDEX(VarSrc,MATCH($A684,VarKey,0))</f>
        <v/>
      </c>
      <c r="K684" s="11">
        <f>CodePrefix&amp;$A684&amp;IF($C684="","","."&amp;$C684&amp;"."&amp;$B684)&amp;INDEX(VarEnd,MATCH($A684,VarKey,0))&amp;K$5</f>
        <v/>
      </c>
      <c r="L684" s="42">
        <f>$D684*MIN(MAX(L$679-(SUMPRODUCT(L$752:L$760,$D$703:$D$711)*$E684-L753*$E684),0),L753*$E684)</f>
        <v/>
      </c>
      <c r="M684" s="43">
        <f>$D684*MIN(MAX(M$679-(SUMPRODUCT(M$752:M$760,$D$703:$D$711)*$E684-M753*$E684),0),M753*$E684)</f>
        <v/>
      </c>
      <c r="N684" s="43">
        <f>$D684*MIN(MAX(N$679-(SUMPRODUCT(N$752:N$760,$D$703:$D$711)*$E684-N753*$E684),0),N753*$E684)</f>
        <v/>
      </c>
      <c r="O684" s="43">
        <f>$D684*MIN(MAX(O$679-(SUMPRODUCT(O$752:O$760,$D$703:$D$711)*$E684-O753*$E684),0),O753*$E684)</f>
        <v/>
      </c>
      <c r="P684" s="43">
        <f>$D684*MIN(MAX(P$679-(SUMPRODUCT(P$752:P$760,$D$703:$D$711)*$E684-P753*$E684),0),P753*$E684)</f>
        <v/>
      </c>
      <c r="Q684" s="43">
        <f>$D684*MIN(MAX(Q$679-(SUMPRODUCT(Q$752:Q$760,$D$703:$D$711)*$E684-Q753*$E684),0),Q753*$E684)</f>
        <v/>
      </c>
      <c r="R684" s="43">
        <f>$D684*MIN(MAX(R$679-(SUMPRODUCT(R$752:R$760,$D$703:$D$711)*$E684-R753*$E684),0),R753*$E684)</f>
        <v/>
      </c>
      <c r="S684" s="43">
        <f>$D684*MIN(MAX(S$679-(SUMPRODUCT(S$752:S$760,$D$703:$D$711)*$E684-S753*$E684),0),S753*$E684)</f>
        <v/>
      </c>
      <c r="T684" s="43">
        <f>$D684*MIN(MAX(T$679-(SUMPRODUCT(T$752:T$760,$D$703:$D$711)*$E684-T753*$E684),0),T753*$E684)</f>
        <v/>
      </c>
      <c r="U684" s="43">
        <f>$D684*MIN(MAX(U$679-(SUMPRODUCT(U$752:U$760,$D$703:$D$711)*$E684-U753*$E684),0),U753*$E684)</f>
        <v/>
      </c>
      <c r="V684" s="43">
        <f>$D684*MIN(MAX(V$679-(SUMPRODUCT(V$752:V$760,$D$703:$D$711)*$E684-V753*$E684),0),V753*$E684)</f>
        <v/>
      </c>
      <c r="W684" s="43">
        <f>$D684*MIN(MAX(W$679-(SUMPRODUCT(W$752:W$760,$D$703:$D$711)*$E684-W753*$E684),0),W753*$E684)</f>
        <v/>
      </c>
      <c r="X684" s="43">
        <f>$D684*MIN(MAX(X$679-(SUMPRODUCT(X$752:X$760,$D$703:$D$711)*$E684-X753*$E684),0),X753*$E684)</f>
        <v/>
      </c>
      <c r="Y684" s="43">
        <f>$D684*MIN(MAX(Y$679-(SUMPRODUCT(Y$752:Y$760,$D$703:$D$711)*$E684-Y753*$E684),0),Y753*$E684)</f>
        <v/>
      </c>
      <c r="Z684" s="43">
        <f>$D684*MIN(MAX(Z$679-(SUMPRODUCT(Z$752:Z$760,$D$703:$D$711)*$E684-Z753*$E684),0),Z753*$E684)</f>
        <v/>
      </c>
      <c r="AA684" s="43">
        <f>$D684*MIN(MAX(AA$679-(SUMPRODUCT(AA$752:AA$760,$D$703:$D$711)*$E684-AA753*$E684),0),AA753*$E684)</f>
        <v/>
      </c>
      <c r="AB684" s="43">
        <f>$D684*MIN(MAX(AB$679-(SUMPRODUCT(AB$752:AB$760,$D$703:$D$711)*$E684-AB753*$E684),0),AB753*$E684)</f>
        <v/>
      </c>
      <c r="AC684" s="43">
        <f>$D684*MIN(MAX(AC$679-(SUMPRODUCT(AC$752:AC$760,$D$703:$D$711)*$E684-AC753*$E684),0),AC753*$E684)</f>
        <v/>
      </c>
      <c r="AD684" s="43">
        <f>$D684*MIN(MAX(AD$679-(SUMPRODUCT(AD$752:AD$760,$D$703:$D$711)*$E684-AD753*$E684),0),AD753*$E684)</f>
        <v/>
      </c>
      <c r="AF684" s="11">
        <f>CodePrefix&amp;$A684&amp;IF($C684="","","."&amp;$C684&amp;"."&amp;$B684)&amp;INDEX(VarEnd,MATCH($A684,VarKey,0))&amp;AF$5</f>
        <v/>
      </c>
      <c r="AG684" s="42">
        <f>$D684*MIN(MAX(AG$679-(SUMPRODUCT(AG$752:AG$760,$D$703:$D$711)*$E684-AG753*$E684),0),AG753*$E684)</f>
        <v/>
      </c>
      <c r="AH684" s="43">
        <f>$D684*MIN(MAX(AH$679-(SUMPRODUCT(AH$752:AH$760,$D$703:$D$711)*$E684-AH753*$E684),0),AH753*$E684)</f>
        <v/>
      </c>
      <c r="AI684" s="43">
        <f>$D684*MIN(MAX(AI$679-(SUMPRODUCT(AI$752:AI$760,$D$703:$D$711)*$E684-AI753*$E684),0),AI753*$E684)</f>
        <v/>
      </c>
      <c r="AJ684" s="43">
        <f>$D684*MIN(MAX(AJ$679-(SUMPRODUCT(AJ$752:AJ$760,$D$703:$D$711)*$E684-AJ753*$E684),0),AJ753*$E684)</f>
        <v/>
      </c>
      <c r="AK684" s="43">
        <f>$D684*MIN(MAX(AK$679-(SUMPRODUCT(AK$752:AK$760,$D$703:$D$711)*$E684-AK753*$E684),0),AK753*$E684)</f>
        <v/>
      </c>
      <c r="AL684" s="43">
        <f>$D684*MIN(MAX(AL$679-(SUMPRODUCT(AL$752:AL$760,$D$703:$D$711)*$E684-AL753*$E684),0),AL753*$E684)</f>
        <v/>
      </c>
      <c r="AM684" s="43">
        <f>$D684*MIN(MAX(AM$679-(SUMPRODUCT(AM$752:AM$760,$D$703:$D$711)*$E684-AM753*$E684),0),AM753*$E684)</f>
        <v/>
      </c>
      <c r="AN684" s="43">
        <f>$D684*MIN(MAX(AN$679-(SUMPRODUCT(AN$752:AN$760,$D$703:$D$711)*$E684-AN753*$E684),0),AN753*$E684)</f>
        <v/>
      </c>
      <c r="AO684" s="43">
        <f>$D684*MIN(MAX(AO$679-(SUMPRODUCT(AO$752:AO$760,$D$703:$D$711)*$E684-AO753*$E684),0),AO753*$E684)</f>
        <v/>
      </c>
      <c r="AP684" s="43">
        <f>$D684*MIN(MAX(AP$679-(SUMPRODUCT(AP$752:AP$760,$D$703:$D$711)*$E684-AP753*$E684),0),AP753*$E684)</f>
        <v/>
      </c>
      <c r="AQ684" s="43">
        <f>$D684*MIN(MAX(AQ$679-(SUMPRODUCT(AQ$752:AQ$760,$D$703:$D$711)*$E684-AQ753*$E684),0),AQ753*$E684)</f>
        <v/>
      </c>
      <c r="AR684" s="43">
        <f>$D684*MIN(MAX(AR$679-(SUMPRODUCT(AR$752:AR$760,$D$703:$D$711)*$E684-AR753*$E684),0),AR753*$E684)</f>
        <v/>
      </c>
      <c r="AS684" s="43">
        <f>$D684*MIN(MAX(AS$679-(SUMPRODUCT(AS$752:AS$760,$D$703:$D$711)*$E684-AS753*$E684),0),AS753*$E684)</f>
        <v/>
      </c>
      <c r="AT684" s="43">
        <f>$D684*MIN(MAX(AT$679-(SUMPRODUCT(AT$752:AT$760,$D$703:$D$711)*$E684-AT753*$E684),0),AT753*$E684)</f>
        <v/>
      </c>
      <c r="AU684" s="43">
        <f>$D684*MIN(MAX(AU$679-(SUMPRODUCT(AU$752:AU$760,$D$703:$D$711)*$E684-AU753*$E684),0),AU753*$E684)</f>
        <v/>
      </c>
      <c r="AV684" s="43">
        <f>$D684*MIN(MAX(AV$679-(SUMPRODUCT(AV$752:AV$760,$D$703:$D$711)*$E684-AV753*$E684),0),AV753*$E684)</f>
        <v/>
      </c>
      <c r="AW684" s="43">
        <f>$D684*MIN(MAX(AW$679-(SUMPRODUCT(AW$752:AW$760,$D$703:$D$711)*$E684-AW753*$E684),0),AW753*$E684)</f>
        <v/>
      </c>
      <c r="AX684" s="43">
        <f>$D684*MIN(MAX(AX$679-(SUMPRODUCT(AX$752:AX$760,$D$703:$D$711)*$E684-AX753*$E684),0),AX753*$E684)</f>
        <v/>
      </c>
      <c r="AY684" s="43">
        <f>$D684*MIN(MAX(AY$679-(SUMPRODUCT(AY$752:AY$760,$D$703:$D$711)*$E684-AY753*$E684),0),AY753*$E684)</f>
        <v/>
      </c>
    </row>
    <row r="685" hidden="1" outlineLevel="1">
      <c r="A685" s="14" t="inlineStr">
        <is>
          <t>gmin</t>
        </is>
      </c>
      <c r="B685" s="14" t="inlineStr">
        <is>
          <t>oop</t>
        </is>
      </c>
      <c r="C685" s="14" t="inlineStr">
        <is>
          <t>pow</t>
        </is>
      </c>
      <c r="D685" s="41">
        <f>INDEX(Inputs_power!$AN$5:$AN$13,MATCH($B685,Inputs_power!$A$5:$A$13,0))</f>
        <v/>
      </c>
      <c r="E685" s="41">
        <f>INDEX(PParVal,MATCH("maxcf_cg",PParKey,0))</f>
        <v/>
      </c>
      <c r="F685" s="36" t="n"/>
      <c r="G685" s="36" t="n"/>
      <c r="H685" s="14">
        <f>INDEX(VarLab,MATCH($A685,VarKey,0))&amp;INDEX(MemLab,MATCH($C685&amp;"|"&amp;$B685,MemKey,0))</f>
        <v/>
      </c>
      <c r="I685" s="14">
        <f>INDEX(VarUnit,MATCH($A685,VarKey,0))</f>
        <v/>
      </c>
      <c r="J685" s="14">
        <f>INDEX(VarSrc,MATCH($A685,VarKey,0))</f>
        <v/>
      </c>
      <c r="K685" s="11">
        <f>CodePrefix&amp;$A685&amp;IF($C685="","","."&amp;$C685&amp;"."&amp;$B685)&amp;INDEX(VarEnd,MATCH($A685,VarKey,0))&amp;K$5</f>
        <v/>
      </c>
      <c r="L685" s="42">
        <f>$D685*MIN(MAX(L$679-(SUMPRODUCT(L$752:L$760,$D$703:$D$711)*$E685-L754*$E685),0),L754*$E685)</f>
        <v/>
      </c>
      <c r="M685" s="43">
        <f>$D685*MIN(MAX(M$679-(SUMPRODUCT(M$752:M$760,$D$703:$D$711)*$E685-M754*$E685),0),M754*$E685)</f>
        <v/>
      </c>
      <c r="N685" s="43">
        <f>$D685*MIN(MAX(N$679-(SUMPRODUCT(N$752:N$760,$D$703:$D$711)*$E685-N754*$E685),0),N754*$E685)</f>
        <v/>
      </c>
      <c r="O685" s="43">
        <f>$D685*MIN(MAX(O$679-(SUMPRODUCT(O$752:O$760,$D$703:$D$711)*$E685-O754*$E685),0),O754*$E685)</f>
        <v/>
      </c>
      <c r="P685" s="43">
        <f>$D685*MIN(MAX(P$679-(SUMPRODUCT(P$752:P$760,$D$703:$D$711)*$E685-P754*$E685),0),P754*$E685)</f>
        <v/>
      </c>
      <c r="Q685" s="43">
        <f>$D685*MIN(MAX(Q$679-(SUMPRODUCT(Q$752:Q$760,$D$703:$D$711)*$E685-Q754*$E685),0),Q754*$E685)</f>
        <v/>
      </c>
      <c r="R685" s="43">
        <f>$D685*MIN(MAX(R$679-(SUMPRODUCT(R$752:R$760,$D$703:$D$711)*$E685-R754*$E685),0),R754*$E685)</f>
        <v/>
      </c>
      <c r="S685" s="43">
        <f>$D685*MIN(MAX(S$679-(SUMPRODUCT(S$752:S$760,$D$703:$D$711)*$E685-S754*$E685),0),S754*$E685)</f>
        <v/>
      </c>
      <c r="T685" s="43">
        <f>$D685*MIN(MAX(T$679-(SUMPRODUCT(T$752:T$760,$D$703:$D$711)*$E685-T754*$E685),0),T754*$E685)</f>
        <v/>
      </c>
      <c r="U685" s="43">
        <f>$D685*MIN(MAX(U$679-(SUMPRODUCT(U$752:U$760,$D$703:$D$711)*$E685-U754*$E685),0),U754*$E685)</f>
        <v/>
      </c>
      <c r="V685" s="43">
        <f>$D685*MIN(MAX(V$679-(SUMPRODUCT(V$752:V$760,$D$703:$D$711)*$E685-V754*$E685),0),V754*$E685)</f>
        <v/>
      </c>
      <c r="W685" s="43">
        <f>$D685*MIN(MAX(W$679-(SUMPRODUCT(W$752:W$760,$D$703:$D$711)*$E685-W754*$E685),0),W754*$E685)</f>
        <v/>
      </c>
      <c r="X685" s="43">
        <f>$D685*MIN(MAX(X$679-(SUMPRODUCT(X$752:X$760,$D$703:$D$711)*$E685-X754*$E685),0),X754*$E685)</f>
        <v/>
      </c>
      <c r="Y685" s="43">
        <f>$D685*MIN(MAX(Y$679-(SUMPRODUCT(Y$752:Y$760,$D$703:$D$711)*$E685-Y754*$E685),0),Y754*$E685)</f>
        <v/>
      </c>
      <c r="Z685" s="43">
        <f>$D685*MIN(MAX(Z$679-(SUMPRODUCT(Z$752:Z$760,$D$703:$D$711)*$E685-Z754*$E685),0),Z754*$E685)</f>
        <v/>
      </c>
      <c r="AA685" s="43">
        <f>$D685*MIN(MAX(AA$679-(SUMPRODUCT(AA$752:AA$760,$D$703:$D$711)*$E685-AA754*$E685),0),AA754*$E685)</f>
        <v/>
      </c>
      <c r="AB685" s="43">
        <f>$D685*MIN(MAX(AB$679-(SUMPRODUCT(AB$752:AB$760,$D$703:$D$711)*$E685-AB754*$E685),0),AB754*$E685)</f>
        <v/>
      </c>
      <c r="AC685" s="43">
        <f>$D685*MIN(MAX(AC$679-(SUMPRODUCT(AC$752:AC$760,$D$703:$D$711)*$E685-AC754*$E685),0),AC754*$E685)</f>
        <v/>
      </c>
      <c r="AD685" s="43">
        <f>$D685*MIN(MAX(AD$679-(SUMPRODUCT(AD$752:AD$760,$D$703:$D$711)*$E685-AD754*$E685),0),AD754*$E685)</f>
        <v/>
      </c>
      <c r="AF685" s="11">
        <f>CodePrefix&amp;$A685&amp;IF($C685="","","."&amp;$C685&amp;"."&amp;$B685)&amp;INDEX(VarEnd,MATCH($A685,VarKey,0))&amp;AF$5</f>
        <v/>
      </c>
      <c r="AG685" s="42">
        <f>$D685*MIN(MAX(AG$679-(SUMPRODUCT(AG$752:AG$760,$D$703:$D$711)*$E685-AG754*$E685),0),AG754*$E685)</f>
        <v/>
      </c>
      <c r="AH685" s="43">
        <f>$D685*MIN(MAX(AH$679-(SUMPRODUCT(AH$752:AH$760,$D$703:$D$711)*$E685-AH754*$E685),0),AH754*$E685)</f>
        <v/>
      </c>
      <c r="AI685" s="43">
        <f>$D685*MIN(MAX(AI$679-(SUMPRODUCT(AI$752:AI$760,$D$703:$D$711)*$E685-AI754*$E685),0),AI754*$E685)</f>
        <v/>
      </c>
      <c r="AJ685" s="43">
        <f>$D685*MIN(MAX(AJ$679-(SUMPRODUCT(AJ$752:AJ$760,$D$703:$D$711)*$E685-AJ754*$E685),0),AJ754*$E685)</f>
        <v/>
      </c>
      <c r="AK685" s="43">
        <f>$D685*MIN(MAX(AK$679-(SUMPRODUCT(AK$752:AK$760,$D$703:$D$711)*$E685-AK754*$E685),0),AK754*$E685)</f>
        <v/>
      </c>
      <c r="AL685" s="43">
        <f>$D685*MIN(MAX(AL$679-(SUMPRODUCT(AL$752:AL$760,$D$703:$D$711)*$E685-AL754*$E685),0),AL754*$E685)</f>
        <v/>
      </c>
      <c r="AM685" s="43">
        <f>$D685*MIN(MAX(AM$679-(SUMPRODUCT(AM$752:AM$760,$D$703:$D$711)*$E685-AM754*$E685),0),AM754*$E685)</f>
        <v/>
      </c>
      <c r="AN685" s="43">
        <f>$D685*MIN(MAX(AN$679-(SUMPRODUCT(AN$752:AN$760,$D$703:$D$711)*$E685-AN754*$E685),0),AN754*$E685)</f>
        <v/>
      </c>
      <c r="AO685" s="43">
        <f>$D685*MIN(MAX(AO$679-(SUMPRODUCT(AO$752:AO$760,$D$703:$D$711)*$E685-AO754*$E685),0),AO754*$E685)</f>
        <v/>
      </c>
      <c r="AP685" s="43">
        <f>$D685*MIN(MAX(AP$679-(SUMPRODUCT(AP$752:AP$760,$D$703:$D$711)*$E685-AP754*$E685),0),AP754*$E685)</f>
        <v/>
      </c>
      <c r="AQ685" s="43">
        <f>$D685*MIN(MAX(AQ$679-(SUMPRODUCT(AQ$752:AQ$760,$D$703:$D$711)*$E685-AQ754*$E685),0),AQ754*$E685)</f>
        <v/>
      </c>
      <c r="AR685" s="43">
        <f>$D685*MIN(MAX(AR$679-(SUMPRODUCT(AR$752:AR$760,$D$703:$D$711)*$E685-AR754*$E685),0),AR754*$E685)</f>
        <v/>
      </c>
      <c r="AS685" s="43">
        <f>$D685*MIN(MAX(AS$679-(SUMPRODUCT(AS$752:AS$760,$D$703:$D$711)*$E685-AS754*$E685),0),AS754*$E685)</f>
        <v/>
      </c>
      <c r="AT685" s="43">
        <f>$D685*MIN(MAX(AT$679-(SUMPRODUCT(AT$752:AT$760,$D$703:$D$711)*$E685-AT754*$E685),0),AT754*$E685)</f>
        <v/>
      </c>
      <c r="AU685" s="43">
        <f>$D685*MIN(MAX(AU$679-(SUMPRODUCT(AU$752:AU$760,$D$703:$D$711)*$E685-AU754*$E685),0),AU754*$E685)</f>
        <v/>
      </c>
      <c r="AV685" s="43">
        <f>$D685*MIN(MAX(AV$679-(SUMPRODUCT(AV$752:AV$760,$D$703:$D$711)*$E685-AV754*$E685),0),AV754*$E685)</f>
        <v/>
      </c>
      <c r="AW685" s="43">
        <f>$D685*MIN(MAX(AW$679-(SUMPRODUCT(AW$752:AW$760,$D$703:$D$711)*$E685-AW754*$E685),0),AW754*$E685)</f>
        <v/>
      </c>
      <c r="AX685" s="43">
        <f>$D685*MIN(MAX(AX$679-(SUMPRODUCT(AX$752:AX$760,$D$703:$D$711)*$E685-AX754*$E685),0),AX754*$E685)</f>
        <v/>
      </c>
      <c r="AY685" s="43">
        <f>$D685*MIN(MAX(AY$679-(SUMPRODUCT(AY$752:AY$760,$D$703:$D$711)*$E685-AY754*$E685),0),AY754*$E685)</f>
        <v/>
      </c>
    </row>
    <row r="686" hidden="1" outlineLevel="1">
      <c r="A686" s="14" t="inlineStr">
        <is>
          <t>gmin</t>
        </is>
      </c>
      <c r="B686" s="14" t="inlineStr">
        <is>
          <t>nuc</t>
        </is>
      </c>
      <c r="C686" s="14" t="inlineStr">
        <is>
          <t>pow</t>
        </is>
      </c>
      <c r="D686" s="41">
        <f>INDEX(Inputs_power!$AN$5:$AN$13,MATCH($B686,Inputs_power!$A$5:$A$13,0))</f>
        <v/>
      </c>
      <c r="E686" s="41">
        <f>INDEX(PParVal,MATCH("maxcf_cg",PParKey,0))</f>
        <v/>
      </c>
      <c r="F686" s="36" t="n"/>
      <c r="G686" s="36" t="n"/>
      <c r="H686" s="14">
        <f>INDEX(VarLab,MATCH($A686,VarKey,0))&amp;INDEX(MemLab,MATCH($C686&amp;"|"&amp;$B686,MemKey,0))</f>
        <v/>
      </c>
      <c r="I686" s="14">
        <f>INDEX(VarUnit,MATCH($A686,VarKey,0))</f>
        <v/>
      </c>
      <c r="J686" s="14">
        <f>INDEX(VarSrc,MATCH($A686,VarKey,0))</f>
        <v/>
      </c>
      <c r="K686" s="11">
        <f>CodePrefix&amp;$A686&amp;IF($C686="","","."&amp;$C686&amp;"."&amp;$B686)&amp;INDEX(VarEnd,MATCH($A686,VarKey,0))&amp;K$5</f>
        <v/>
      </c>
      <c r="L686" s="42">
        <f>$D686*MIN(MAX(L$679-(SUMPRODUCT(L$752:L$760,$D$703:$D$711)*$E686-L755*$E686),0),L755*$E686)</f>
        <v/>
      </c>
      <c r="M686" s="43">
        <f>$D686*MIN(MAX(M$679-(SUMPRODUCT(M$752:M$760,$D$703:$D$711)*$E686-M755*$E686),0),M755*$E686)</f>
        <v/>
      </c>
      <c r="N686" s="43">
        <f>$D686*MIN(MAX(N$679-(SUMPRODUCT(N$752:N$760,$D$703:$D$711)*$E686-N755*$E686),0),N755*$E686)</f>
        <v/>
      </c>
      <c r="O686" s="43">
        <f>$D686*MIN(MAX(O$679-(SUMPRODUCT(O$752:O$760,$D$703:$D$711)*$E686-O755*$E686),0),O755*$E686)</f>
        <v/>
      </c>
      <c r="P686" s="43">
        <f>$D686*MIN(MAX(P$679-(SUMPRODUCT(P$752:P$760,$D$703:$D$711)*$E686-P755*$E686),0),P755*$E686)</f>
        <v/>
      </c>
      <c r="Q686" s="43">
        <f>$D686*MIN(MAX(Q$679-(SUMPRODUCT(Q$752:Q$760,$D$703:$D$711)*$E686-Q755*$E686),0),Q755*$E686)</f>
        <v/>
      </c>
      <c r="R686" s="43">
        <f>$D686*MIN(MAX(R$679-(SUMPRODUCT(R$752:R$760,$D$703:$D$711)*$E686-R755*$E686),0),R755*$E686)</f>
        <v/>
      </c>
      <c r="S686" s="43">
        <f>$D686*MIN(MAX(S$679-(SUMPRODUCT(S$752:S$760,$D$703:$D$711)*$E686-S755*$E686),0),S755*$E686)</f>
        <v/>
      </c>
      <c r="T686" s="43">
        <f>$D686*MIN(MAX(T$679-(SUMPRODUCT(T$752:T$760,$D$703:$D$711)*$E686-T755*$E686),0),T755*$E686)</f>
        <v/>
      </c>
      <c r="U686" s="43">
        <f>$D686*MIN(MAX(U$679-(SUMPRODUCT(U$752:U$760,$D$703:$D$711)*$E686-U755*$E686),0),U755*$E686)</f>
        <v/>
      </c>
      <c r="V686" s="43">
        <f>$D686*MIN(MAX(V$679-(SUMPRODUCT(V$752:V$760,$D$703:$D$711)*$E686-V755*$E686),0),V755*$E686)</f>
        <v/>
      </c>
      <c r="W686" s="43">
        <f>$D686*MIN(MAX(W$679-(SUMPRODUCT(W$752:W$760,$D$703:$D$711)*$E686-W755*$E686),0),W755*$E686)</f>
        <v/>
      </c>
      <c r="X686" s="43">
        <f>$D686*MIN(MAX(X$679-(SUMPRODUCT(X$752:X$760,$D$703:$D$711)*$E686-X755*$E686),0),X755*$E686)</f>
        <v/>
      </c>
      <c r="Y686" s="43">
        <f>$D686*MIN(MAX(Y$679-(SUMPRODUCT(Y$752:Y$760,$D$703:$D$711)*$E686-Y755*$E686),0),Y755*$E686)</f>
        <v/>
      </c>
      <c r="Z686" s="43">
        <f>$D686*MIN(MAX(Z$679-(SUMPRODUCT(Z$752:Z$760,$D$703:$D$711)*$E686-Z755*$E686),0),Z755*$E686)</f>
        <v/>
      </c>
      <c r="AA686" s="43">
        <f>$D686*MIN(MAX(AA$679-(SUMPRODUCT(AA$752:AA$760,$D$703:$D$711)*$E686-AA755*$E686),0),AA755*$E686)</f>
        <v/>
      </c>
      <c r="AB686" s="43">
        <f>$D686*MIN(MAX(AB$679-(SUMPRODUCT(AB$752:AB$760,$D$703:$D$711)*$E686-AB755*$E686),0),AB755*$E686)</f>
        <v/>
      </c>
      <c r="AC686" s="43">
        <f>$D686*MIN(MAX(AC$679-(SUMPRODUCT(AC$752:AC$760,$D$703:$D$711)*$E686-AC755*$E686),0),AC755*$E686)</f>
        <v/>
      </c>
      <c r="AD686" s="43">
        <f>$D686*MIN(MAX(AD$679-(SUMPRODUCT(AD$752:AD$760,$D$703:$D$711)*$E686-AD755*$E686),0),AD755*$E686)</f>
        <v/>
      </c>
      <c r="AF686" s="11">
        <f>CodePrefix&amp;$A686&amp;IF($C686="","","."&amp;$C686&amp;"."&amp;$B686)&amp;INDEX(VarEnd,MATCH($A686,VarKey,0))&amp;AF$5</f>
        <v/>
      </c>
      <c r="AG686" s="42">
        <f>$D686*MIN(MAX(AG$679-(SUMPRODUCT(AG$752:AG$760,$D$703:$D$711)*$E686-AG755*$E686),0),AG755*$E686)</f>
        <v/>
      </c>
      <c r="AH686" s="43">
        <f>$D686*MIN(MAX(AH$679-(SUMPRODUCT(AH$752:AH$760,$D$703:$D$711)*$E686-AH755*$E686),0),AH755*$E686)</f>
        <v/>
      </c>
      <c r="AI686" s="43">
        <f>$D686*MIN(MAX(AI$679-(SUMPRODUCT(AI$752:AI$760,$D$703:$D$711)*$E686-AI755*$E686),0),AI755*$E686)</f>
        <v/>
      </c>
      <c r="AJ686" s="43">
        <f>$D686*MIN(MAX(AJ$679-(SUMPRODUCT(AJ$752:AJ$760,$D$703:$D$711)*$E686-AJ755*$E686),0),AJ755*$E686)</f>
        <v/>
      </c>
      <c r="AK686" s="43">
        <f>$D686*MIN(MAX(AK$679-(SUMPRODUCT(AK$752:AK$760,$D$703:$D$711)*$E686-AK755*$E686),0),AK755*$E686)</f>
        <v/>
      </c>
      <c r="AL686" s="43">
        <f>$D686*MIN(MAX(AL$679-(SUMPRODUCT(AL$752:AL$760,$D$703:$D$711)*$E686-AL755*$E686),0),AL755*$E686)</f>
        <v/>
      </c>
      <c r="AM686" s="43">
        <f>$D686*MIN(MAX(AM$679-(SUMPRODUCT(AM$752:AM$760,$D$703:$D$711)*$E686-AM755*$E686),0),AM755*$E686)</f>
        <v/>
      </c>
      <c r="AN686" s="43">
        <f>$D686*MIN(MAX(AN$679-(SUMPRODUCT(AN$752:AN$760,$D$703:$D$711)*$E686-AN755*$E686),0),AN755*$E686)</f>
        <v/>
      </c>
      <c r="AO686" s="43">
        <f>$D686*MIN(MAX(AO$679-(SUMPRODUCT(AO$752:AO$760,$D$703:$D$711)*$E686-AO755*$E686),0),AO755*$E686)</f>
        <v/>
      </c>
      <c r="AP686" s="43">
        <f>$D686*MIN(MAX(AP$679-(SUMPRODUCT(AP$752:AP$760,$D$703:$D$711)*$E686-AP755*$E686),0),AP755*$E686)</f>
        <v/>
      </c>
      <c r="AQ686" s="43">
        <f>$D686*MIN(MAX(AQ$679-(SUMPRODUCT(AQ$752:AQ$760,$D$703:$D$711)*$E686-AQ755*$E686),0),AQ755*$E686)</f>
        <v/>
      </c>
      <c r="AR686" s="43">
        <f>$D686*MIN(MAX(AR$679-(SUMPRODUCT(AR$752:AR$760,$D$703:$D$711)*$E686-AR755*$E686),0),AR755*$E686)</f>
        <v/>
      </c>
      <c r="AS686" s="43">
        <f>$D686*MIN(MAX(AS$679-(SUMPRODUCT(AS$752:AS$760,$D$703:$D$711)*$E686-AS755*$E686),0),AS755*$E686)</f>
        <v/>
      </c>
      <c r="AT686" s="43">
        <f>$D686*MIN(MAX(AT$679-(SUMPRODUCT(AT$752:AT$760,$D$703:$D$711)*$E686-AT755*$E686),0),AT755*$E686)</f>
        <v/>
      </c>
      <c r="AU686" s="43">
        <f>$D686*MIN(MAX(AU$679-(SUMPRODUCT(AU$752:AU$760,$D$703:$D$711)*$E686-AU755*$E686),0),AU755*$E686)</f>
        <v/>
      </c>
      <c r="AV686" s="43">
        <f>$D686*MIN(MAX(AV$679-(SUMPRODUCT(AV$752:AV$760,$D$703:$D$711)*$E686-AV755*$E686),0),AV755*$E686)</f>
        <v/>
      </c>
      <c r="AW686" s="43">
        <f>$D686*MIN(MAX(AW$679-(SUMPRODUCT(AW$752:AW$760,$D$703:$D$711)*$E686-AW755*$E686),0),AW755*$E686)</f>
        <v/>
      </c>
      <c r="AX686" s="43">
        <f>$D686*MIN(MAX(AX$679-(SUMPRODUCT(AX$752:AX$760,$D$703:$D$711)*$E686-AX755*$E686),0),AX755*$E686)</f>
        <v/>
      </c>
      <c r="AY686" s="43">
        <f>$D686*MIN(MAX(AY$679-(SUMPRODUCT(AY$752:AY$760,$D$703:$D$711)*$E686-AY755*$E686),0),AY755*$E686)</f>
        <v/>
      </c>
    </row>
    <row r="687" hidden="1" outlineLevel="1">
      <c r="A687" s="14" t="inlineStr">
        <is>
          <t>gmin</t>
        </is>
      </c>
      <c r="B687" s="14" t="inlineStr">
        <is>
          <t>wnd</t>
        </is>
      </c>
      <c r="C687" s="14" t="inlineStr">
        <is>
          <t>pow</t>
        </is>
      </c>
      <c r="D687" s="41">
        <f>INDEX(Inputs_power!$AN$5:$AN$13,MATCH($B687,Inputs_power!$A$5:$A$13,0))</f>
        <v/>
      </c>
      <c r="E687" s="41">
        <f>INDEX(PParVal,MATCH("maxcf_cg",PParKey,0))</f>
        <v/>
      </c>
      <c r="F687" s="36" t="n"/>
      <c r="G687" s="36" t="n"/>
      <c r="H687" s="14">
        <f>INDEX(VarLab,MATCH($A687,VarKey,0))&amp;INDEX(MemLab,MATCH($C687&amp;"|"&amp;$B687,MemKey,0))</f>
        <v/>
      </c>
      <c r="I687" s="14">
        <f>INDEX(VarUnit,MATCH($A687,VarKey,0))</f>
        <v/>
      </c>
      <c r="J687" s="14">
        <f>INDEX(VarSrc,MATCH($A687,VarKey,0))</f>
        <v/>
      </c>
      <c r="K687" s="11">
        <f>CodePrefix&amp;$A687&amp;IF($C687="","","."&amp;$C687&amp;"."&amp;$B687)&amp;INDEX(VarEnd,MATCH($A687,VarKey,0))&amp;K$5</f>
        <v/>
      </c>
      <c r="L687" s="42">
        <f>$D687*MIN(MAX(L$679-(SUMPRODUCT(L$752:L$760,$D$703:$D$711)*$E687-L756*$E687),0),L756*$E687)</f>
        <v/>
      </c>
      <c r="M687" s="43">
        <f>$D687*MIN(MAX(M$679-(SUMPRODUCT(M$752:M$760,$D$703:$D$711)*$E687-M756*$E687),0),M756*$E687)</f>
        <v/>
      </c>
      <c r="N687" s="43">
        <f>$D687*MIN(MAX(N$679-(SUMPRODUCT(N$752:N$760,$D$703:$D$711)*$E687-N756*$E687),0),N756*$E687)</f>
        <v/>
      </c>
      <c r="O687" s="43">
        <f>$D687*MIN(MAX(O$679-(SUMPRODUCT(O$752:O$760,$D$703:$D$711)*$E687-O756*$E687),0),O756*$E687)</f>
        <v/>
      </c>
      <c r="P687" s="43">
        <f>$D687*MIN(MAX(P$679-(SUMPRODUCT(P$752:P$760,$D$703:$D$711)*$E687-P756*$E687),0),P756*$E687)</f>
        <v/>
      </c>
      <c r="Q687" s="43">
        <f>$D687*MIN(MAX(Q$679-(SUMPRODUCT(Q$752:Q$760,$D$703:$D$711)*$E687-Q756*$E687),0),Q756*$E687)</f>
        <v/>
      </c>
      <c r="R687" s="43">
        <f>$D687*MIN(MAX(R$679-(SUMPRODUCT(R$752:R$760,$D$703:$D$711)*$E687-R756*$E687),0),R756*$E687)</f>
        <v/>
      </c>
      <c r="S687" s="43">
        <f>$D687*MIN(MAX(S$679-(SUMPRODUCT(S$752:S$760,$D$703:$D$711)*$E687-S756*$E687),0),S756*$E687)</f>
        <v/>
      </c>
      <c r="T687" s="43">
        <f>$D687*MIN(MAX(T$679-(SUMPRODUCT(T$752:T$760,$D$703:$D$711)*$E687-T756*$E687),0),T756*$E687)</f>
        <v/>
      </c>
      <c r="U687" s="43">
        <f>$D687*MIN(MAX(U$679-(SUMPRODUCT(U$752:U$760,$D$703:$D$711)*$E687-U756*$E687),0),U756*$E687)</f>
        <v/>
      </c>
      <c r="V687" s="43">
        <f>$D687*MIN(MAX(V$679-(SUMPRODUCT(V$752:V$760,$D$703:$D$711)*$E687-V756*$E687),0),V756*$E687)</f>
        <v/>
      </c>
      <c r="W687" s="43">
        <f>$D687*MIN(MAX(W$679-(SUMPRODUCT(W$752:W$760,$D$703:$D$711)*$E687-W756*$E687),0),W756*$E687)</f>
        <v/>
      </c>
      <c r="X687" s="43">
        <f>$D687*MIN(MAX(X$679-(SUMPRODUCT(X$752:X$760,$D$703:$D$711)*$E687-X756*$E687),0),X756*$E687)</f>
        <v/>
      </c>
      <c r="Y687" s="43">
        <f>$D687*MIN(MAX(Y$679-(SUMPRODUCT(Y$752:Y$760,$D$703:$D$711)*$E687-Y756*$E687),0),Y756*$E687)</f>
        <v/>
      </c>
      <c r="Z687" s="43">
        <f>$D687*MIN(MAX(Z$679-(SUMPRODUCT(Z$752:Z$760,$D$703:$D$711)*$E687-Z756*$E687),0),Z756*$E687)</f>
        <v/>
      </c>
      <c r="AA687" s="43">
        <f>$D687*MIN(MAX(AA$679-(SUMPRODUCT(AA$752:AA$760,$D$703:$D$711)*$E687-AA756*$E687),0),AA756*$E687)</f>
        <v/>
      </c>
      <c r="AB687" s="43">
        <f>$D687*MIN(MAX(AB$679-(SUMPRODUCT(AB$752:AB$760,$D$703:$D$711)*$E687-AB756*$E687),0),AB756*$E687)</f>
        <v/>
      </c>
      <c r="AC687" s="43">
        <f>$D687*MIN(MAX(AC$679-(SUMPRODUCT(AC$752:AC$760,$D$703:$D$711)*$E687-AC756*$E687),0),AC756*$E687)</f>
        <v/>
      </c>
      <c r="AD687" s="43">
        <f>$D687*MIN(MAX(AD$679-(SUMPRODUCT(AD$752:AD$760,$D$703:$D$711)*$E687-AD756*$E687),0),AD756*$E687)</f>
        <v/>
      </c>
      <c r="AF687" s="11">
        <f>CodePrefix&amp;$A687&amp;IF($C687="","","."&amp;$C687&amp;"."&amp;$B687)&amp;INDEX(VarEnd,MATCH($A687,VarKey,0))&amp;AF$5</f>
        <v/>
      </c>
      <c r="AG687" s="42">
        <f>$D687*MIN(MAX(AG$679-(SUMPRODUCT(AG$752:AG$760,$D$703:$D$711)*$E687-AG756*$E687),0),AG756*$E687)</f>
        <v/>
      </c>
      <c r="AH687" s="43">
        <f>$D687*MIN(MAX(AH$679-(SUMPRODUCT(AH$752:AH$760,$D$703:$D$711)*$E687-AH756*$E687),0),AH756*$E687)</f>
        <v/>
      </c>
      <c r="AI687" s="43">
        <f>$D687*MIN(MAX(AI$679-(SUMPRODUCT(AI$752:AI$760,$D$703:$D$711)*$E687-AI756*$E687),0),AI756*$E687)</f>
        <v/>
      </c>
      <c r="AJ687" s="43">
        <f>$D687*MIN(MAX(AJ$679-(SUMPRODUCT(AJ$752:AJ$760,$D$703:$D$711)*$E687-AJ756*$E687),0),AJ756*$E687)</f>
        <v/>
      </c>
      <c r="AK687" s="43">
        <f>$D687*MIN(MAX(AK$679-(SUMPRODUCT(AK$752:AK$760,$D$703:$D$711)*$E687-AK756*$E687),0),AK756*$E687)</f>
        <v/>
      </c>
      <c r="AL687" s="43">
        <f>$D687*MIN(MAX(AL$679-(SUMPRODUCT(AL$752:AL$760,$D$703:$D$711)*$E687-AL756*$E687),0),AL756*$E687)</f>
        <v/>
      </c>
      <c r="AM687" s="43">
        <f>$D687*MIN(MAX(AM$679-(SUMPRODUCT(AM$752:AM$760,$D$703:$D$711)*$E687-AM756*$E687),0),AM756*$E687)</f>
        <v/>
      </c>
      <c r="AN687" s="43">
        <f>$D687*MIN(MAX(AN$679-(SUMPRODUCT(AN$752:AN$760,$D$703:$D$711)*$E687-AN756*$E687),0),AN756*$E687)</f>
        <v/>
      </c>
      <c r="AO687" s="43">
        <f>$D687*MIN(MAX(AO$679-(SUMPRODUCT(AO$752:AO$760,$D$703:$D$711)*$E687-AO756*$E687),0),AO756*$E687)</f>
        <v/>
      </c>
      <c r="AP687" s="43">
        <f>$D687*MIN(MAX(AP$679-(SUMPRODUCT(AP$752:AP$760,$D$703:$D$711)*$E687-AP756*$E687),0),AP756*$E687)</f>
        <v/>
      </c>
      <c r="AQ687" s="43">
        <f>$D687*MIN(MAX(AQ$679-(SUMPRODUCT(AQ$752:AQ$760,$D$703:$D$711)*$E687-AQ756*$E687),0),AQ756*$E687)</f>
        <v/>
      </c>
      <c r="AR687" s="43">
        <f>$D687*MIN(MAX(AR$679-(SUMPRODUCT(AR$752:AR$760,$D$703:$D$711)*$E687-AR756*$E687),0),AR756*$E687)</f>
        <v/>
      </c>
      <c r="AS687" s="43">
        <f>$D687*MIN(MAX(AS$679-(SUMPRODUCT(AS$752:AS$760,$D$703:$D$711)*$E687-AS756*$E687),0),AS756*$E687)</f>
        <v/>
      </c>
      <c r="AT687" s="43">
        <f>$D687*MIN(MAX(AT$679-(SUMPRODUCT(AT$752:AT$760,$D$703:$D$711)*$E687-AT756*$E687),0),AT756*$E687)</f>
        <v/>
      </c>
      <c r="AU687" s="43">
        <f>$D687*MIN(MAX(AU$679-(SUMPRODUCT(AU$752:AU$760,$D$703:$D$711)*$E687-AU756*$E687),0),AU756*$E687)</f>
        <v/>
      </c>
      <c r="AV687" s="43">
        <f>$D687*MIN(MAX(AV$679-(SUMPRODUCT(AV$752:AV$760,$D$703:$D$711)*$E687-AV756*$E687),0),AV756*$E687)</f>
        <v/>
      </c>
      <c r="AW687" s="43">
        <f>$D687*MIN(MAX(AW$679-(SUMPRODUCT(AW$752:AW$760,$D$703:$D$711)*$E687-AW756*$E687),0),AW756*$E687)</f>
        <v/>
      </c>
      <c r="AX687" s="43">
        <f>$D687*MIN(MAX(AX$679-(SUMPRODUCT(AX$752:AX$760,$D$703:$D$711)*$E687-AX756*$E687),0),AX756*$E687)</f>
        <v/>
      </c>
      <c r="AY687" s="43">
        <f>$D687*MIN(MAX(AY$679-(SUMPRODUCT(AY$752:AY$760,$D$703:$D$711)*$E687-AY756*$E687),0),AY756*$E687)</f>
        <v/>
      </c>
    </row>
    <row r="688" hidden="1" outlineLevel="1">
      <c r="A688" s="14" t="inlineStr">
        <is>
          <t>gmin</t>
        </is>
      </c>
      <c r="B688" s="14" t="inlineStr">
        <is>
          <t>sol</t>
        </is>
      </c>
      <c r="C688" s="14" t="inlineStr">
        <is>
          <t>pow</t>
        </is>
      </c>
      <c r="D688" s="41">
        <f>INDEX(Inputs_power!$AN$5:$AN$13,MATCH($B688,Inputs_power!$A$5:$A$13,0))</f>
        <v/>
      </c>
      <c r="E688" s="41">
        <f>INDEX(PParVal,MATCH("maxcf_cg",PParKey,0))</f>
        <v/>
      </c>
      <c r="F688" s="36" t="n"/>
      <c r="G688" s="36" t="n"/>
      <c r="H688" s="14">
        <f>INDEX(VarLab,MATCH($A688,VarKey,0))&amp;INDEX(MemLab,MATCH($C688&amp;"|"&amp;$B688,MemKey,0))</f>
        <v/>
      </c>
      <c r="I688" s="14">
        <f>INDEX(VarUnit,MATCH($A688,VarKey,0))</f>
        <v/>
      </c>
      <c r="J688" s="14">
        <f>INDEX(VarSrc,MATCH($A688,VarKey,0))</f>
        <v/>
      </c>
      <c r="K688" s="11">
        <f>CodePrefix&amp;$A688&amp;IF($C688="","","."&amp;$C688&amp;"."&amp;$B688)&amp;INDEX(VarEnd,MATCH($A688,VarKey,0))&amp;K$5</f>
        <v/>
      </c>
      <c r="L688" s="42">
        <f>$D688*MIN(MAX(L$679-(SUMPRODUCT(L$752:L$760,$D$703:$D$711)*$E688-L757*$E688),0),L757*$E688)</f>
        <v/>
      </c>
      <c r="M688" s="43">
        <f>$D688*MIN(MAX(M$679-(SUMPRODUCT(M$752:M$760,$D$703:$D$711)*$E688-M757*$E688),0),M757*$E688)</f>
        <v/>
      </c>
      <c r="N688" s="43">
        <f>$D688*MIN(MAX(N$679-(SUMPRODUCT(N$752:N$760,$D$703:$D$711)*$E688-N757*$E688),0),N757*$E688)</f>
        <v/>
      </c>
      <c r="O688" s="43">
        <f>$D688*MIN(MAX(O$679-(SUMPRODUCT(O$752:O$760,$D$703:$D$711)*$E688-O757*$E688),0),O757*$E688)</f>
        <v/>
      </c>
      <c r="P688" s="43">
        <f>$D688*MIN(MAX(P$679-(SUMPRODUCT(P$752:P$760,$D$703:$D$711)*$E688-P757*$E688),0),P757*$E688)</f>
        <v/>
      </c>
      <c r="Q688" s="43">
        <f>$D688*MIN(MAX(Q$679-(SUMPRODUCT(Q$752:Q$760,$D$703:$D$711)*$E688-Q757*$E688),0),Q757*$E688)</f>
        <v/>
      </c>
      <c r="R688" s="43">
        <f>$D688*MIN(MAX(R$679-(SUMPRODUCT(R$752:R$760,$D$703:$D$711)*$E688-R757*$E688),0),R757*$E688)</f>
        <v/>
      </c>
      <c r="S688" s="43">
        <f>$D688*MIN(MAX(S$679-(SUMPRODUCT(S$752:S$760,$D$703:$D$711)*$E688-S757*$E688),0),S757*$E688)</f>
        <v/>
      </c>
      <c r="T688" s="43">
        <f>$D688*MIN(MAX(T$679-(SUMPRODUCT(T$752:T$760,$D$703:$D$711)*$E688-T757*$E688),0),T757*$E688)</f>
        <v/>
      </c>
      <c r="U688" s="43">
        <f>$D688*MIN(MAX(U$679-(SUMPRODUCT(U$752:U$760,$D$703:$D$711)*$E688-U757*$E688),0),U757*$E688)</f>
        <v/>
      </c>
      <c r="V688" s="43">
        <f>$D688*MIN(MAX(V$679-(SUMPRODUCT(V$752:V$760,$D$703:$D$711)*$E688-V757*$E688),0),V757*$E688)</f>
        <v/>
      </c>
      <c r="W688" s="43">
        <f>$D688*MIN(MAX(W$679-(SUMPRODUCT(W$752:W$760,$D$703:$D$711)*$E688-W757*$E688),0),W757*$E688)</f>
        <v/>
      </c>
      <c r="X688" s="43">
        <f>$D688*MIN(MAX(X$679-(SUMPRODUCT(X$752:X$760,$D$703:$D$711)*$E688-X757*$E688),0),X757*$E688)</f>
        <v/>
      </c>
      <c r="Y688" s="43">
        <f>$D688*MIN(MAX(Y$679-(SUMPRODUCT(Y$752:Y$760,$D$703:$D$711)*$E688-Y757*$E688),0),Y757*$E688)</f>
        <v/>
      </c>
      <c r="Z688" s="43">
        <f>$D688*MIN(MAX(Z$679-(SUMPRODUCT(Z$752:Z$760,$D$703:$D$711)*$E688-Z757*$E688),0),Z757*$E688)</f>
        <v/>
      </c>
      <c r="AA688" s="43">
        <f>$D688*MIN(MAX(AA$679-(SUMPRODUCT(AA$752:AA$760,$D$703:$D$711)*$E688-AA757*$E688),0),AA757*$E688)</f>
        <v/>
      </c>
      <c r="AB688" s="43">
        <f>$D688*MIN(MAX(AB$679-(SUMPRODUCT(AB$752:AB$760,$D$703:$D$711)*$E688-AB757*$E688),0),AB757*$E688)</f>
        <v/>
      </c>
      <c r="AC688" s="43">
        <f>$D688*MIN(MAX(AC$679-(SUMPRODUCT(AC$752:AC$760,$D$703:$D$711)*$E688-AC757*$E688),0),AC757*$E688)</f>
        <v/>
      </c>
      <c r="AD688" s="43">
        <f>$D688*MIN(MAX(AD$679-(SUMPRODUCT(AD$752:AD$760,$D$703:$D$711)*$E688-AD757*$E688),0),AD757*$E688)</f>
        <v/>
      </c>
      <c r="AF688" s="11">
        <f>CodePrefix&amp;$A688&amp;IF($C688="","","."&amp;$C688&amp;"."&amp;$B688)&amp;INDEX(VarEnd,MATCH($A688,VarKey,0))&amp;AF$5</f>
        <v/>
      </c>
      <c r="AG688" s="42">
        <f>$D688*MIN(MAX(AG$679-(SUMPRODUCT(AG$752:AG$760,$D$703:$D$711)*$E688-AG757*$E688),0),AG757*$E688)</f>
        <v/>
      </c>
      <c r="AH688" s="43">
        <f>$D688*MIN(MAX(AH$679-(SUMPRODUCT(AH$752:AH$760,$D$703:$D$711)*$E688-AH757*$E688),0),AH757*$E688)</f>
        <v/>
      </c>
      <c r="AI688" s="43">
        <f>$D688*MIN(MAX(AI$679-(SUMPRODUCT(AI$752:AI$760,$D$703:$D$711)*$E688-AI757*$E688),0),AI757*$E688)</f>
        <v/>
      </c>
      <c r="AJ688" s="43">
        <f>$D688*MIN(MAX(AJ$679-(SUMPRODUCT(AJ$752:AJ$760,$D$703:$D$711)*$E688-AJ757*$E688),0),AJ757*$E688)</f>
        <v/>
      </c>
      <c r="AK688" s="43">
        <f>$D688*MIN(MAX(AK$679-(SUMPRODUCT(AK$752:AK$760,$D$703:$D$711)*$E688-AK757*$E688),0),AK757*$E688)</f>
        <v/>
      </c>
      <c r="AL688" s="43">
        <f>$D688*MIN(MAX(AL$679-(SUMPRODUCT(AL$752:AL$760,$D$703:$D$711)*$E688-AL757*$E688),0),AL757*$E688)</f>
        <v/>
      </c>
      <c r="AM688" s="43">
        <f>$D688*MIN(MAX(AM$679-(SUMPRODUCT(AM$752:AM$760,$D$703:$D$711)*$E688-AM757*$E688),0),AM757*$E688)</f>
        <v/>
      </c>
      <c r="AN688" s="43">
        <f>$D688*MIN(MAX(AN$679-(SUMPRODUCT(AN$752:AN$760,$D$703:$D$711)*$E688-AN757*$E688),0),AN757*$E688)</f>
        <v/>
      </c>
      <c r="AO688" s="43">
        <f>$D688*MIN(MAX(AO$679-(SUMPRODUCT(AO$752:AO$760,$D$703:$D$711)*$E688-AO757*$E688),0),AO757*$E688)</f>
        <v/>
      </c>
      <c r="AP688" s="43">
        <f>$D688*MIN(MAX(AP$679-(SUMPRODUCT(AP$752:AP$760,$D$703:$D$711)*$E688-AP757*$E688),0),AP757*$E688)</f>
        <v/>
      </c>
      <c r="AQ688" s="43">
        <f>$D688*MIN(MAX(AQ$679-(SUMPRODUCT(AQ$752:AQ$760,$D$703:$D$711)*$E688-AQ757*$E688),0),AQ757*$E688)</f>
        <v/>
      </c>
      <c r="AR688" s="43">
        <f>$D688*MIN(MAX(AR$679-(SUMPRODUCT(AR$752:AR$760,$D$703:$D$711)*$E688-AR757*$E688),0),AR757*$E688)</f>
        <v/>
      </c>
      <c r="AS688" s="43">
        <f>$D688*MIN(MAX(AS$679-(SUMPRODUCT(AS$752:AS$760,$D$703:$D$711)*$E688-AS757*$E688),0),AS757*$E688)</f>
        <v/>
      </c>
      <c r="AT688" s="43">
        <f>$D688*MIN(MAX(AT$679-(SUMPRODUCT(AT$752:AT$760,$D$703:$D$711)*$E688-AT757*$E688),0),AT757*$E688)</f>
        <v/>
      </c>
      <c r="AU688" s="43">
        <f>$D688*MIN(MAX(AU$679-(SUMPRODUCT(AU$752:AU$760,$D$703:$D$711)*$E688-AU757*$E688),0),AU757*$E688)</f>
        <v/>
      </c>
      <c r="AV688" s="43">
        <f>$D688*MIN(MAX(AV$679-(SUMPRODUCT(AV$752:AV$760,$D$703:$D$711)*$E688-AV757*$E688),0),AV757*$E688)</f>
        <v/>
      </c>
      <c r="AW688" s="43">
        <f>$D688*MIN(MAX(AW$679-(SUMPRODUCT(AW$752:AW$760,$D$703:$D$711)*$E688-AW757*$E688),0),AW757*$E688)</f>
        <v/>
      </c>
      <c r="AX688" s="43">
        <f>$D688*MIN(MAX(AX$679-(SUMPRODUCT(AX$752:AX$760,$D$703:$D$711)*$E688-AX757*$E688),0),AX757*$E688)</f>
        <v/>
      </c>
      <c r="AY688" s="43">
        <f>$D688*MIN(MAX(AY$679-(SUMPRODUCT(AY$752:AY$760,$D$703:$D$711)*$E688-AY757*$E688),0),AY757*$E688)</f>
        <v/>
      </c>
    </row>
    <row r="689" hidden="1" outlineLevel="1">
      <c r="A689" s="14" t="inlineStr">
        <is>
          <t>gmin</t>
        </is>
      </c>
      <c r="B689" s="14" t="inlineStr">
        <is>
          <t>hyd</t>
        </is>
      </c>
      <c r="C689" s="14" t="inlineStr">
        <is>
          <t>pow</t>
        </is>
      </c>
      <c r="D689" s="41">
        <f>INDEX(Inputs_power!$AN$5:$AN$13,MATCH($B689,Inputs_power!$A$5:$A$13,0))</f>
        <v/>
      </c>
      <c r="E689" s="41">
        <f>INDEX(PParVal,MATCH("maxcf_cg",PParKey,0))</f>
        <v/>
      </c>
      <c r="F689" s="36" t="n"/>
      <c r="G689" s="36" t="n"/>
      <c r="H689" s="14">
        <f>INDEX(VarLab,MATCH($A689,VarKey,0))&amp;INDEX(MemLab,MATCH($C689&amp;"|"&amp;$B689,MemKey,0))</f>
        <v/>
      </c>
      <c r="I689" s="14">
        <f>INDEX(VarUnit,MATCH($A689,VarKey,0))</f>
        <v/>
      </c>
      <c r="J689" s="14">
        <f>INDEX(VarSrc,MATCH($A689,VarKey,0))</f>
        <v/>
      </c>
      <c r="K689" s="11">
        <f>CodePrefix&amp;$A689&amp;IF($C689="","","."&amp;$C689&amp;"."&amp;$B689)&amp;INDEX(VarEnd,MATCH($A689,VarKey,0))&amp;K$5</f>
        <v/>
      </c>
      <c r="L689" s="42">
        <f>$D689*MIN(MAX(L$679-(SUMPRODUCT(L$752:L$760,$D$703:$D$711)*$E689-L758*$E689),0),L758*$E689)</f>
        <v/>
      </c>
      <c r="M689" s="43">
        <f>$D689*MIN(MAX(M$679-(SUMPRODUCT(M$752:M$760,$D$703:$D$711)*$E689-M758*$E689),0),M758*$E689)</f>
        <v/>
      </c>
      <c r="N689" s="43">
        <f>$D689*MIN(MAX(N$679-(SUMPRODUCT(N$752:N$760,$D$703:$D$711)*$E689-N758*$E689),0),N758*$E689)</f>
        <v/>
      </c>
      <c r="O689" s="43">
        <f>$D689*MIN(MAX(O$679-(SUMPRODUCT(O$752:O$760,$D$703:$D$711)*$E689-O758*$E689),0),O758*$E689)</f>
        <v/>
      </c>
      <c r="P689" s="43">
        <f>$D689*MIN(MAX(P$679-(SUMPRODUCT(P$752:P$760,$D$703:$D$711)*$E689-P758*$E689),0),P758*$E689)</f>
        <v/>
      </c>
      <c r="Q689" s="43">
        <f>$D689*MIN(MAX(Q$679-(SUMPRODUCT(Q$752:Q$760,$D$703:$D$711)*$E689-Q758*$E689),0),Q758*$E689)</f>
        <v/>
      </c>
      <c r="R689" s="43">
        <f>$D689*MIN(MAX(R$679-(SUMPRODUCT(R$752:R$760,$D$703:$D$711)*$E689-R758*$E689),0),R758*$E689)</f>
        <v/>
      </c>
      <c r="S689" s="43">
        <f>$D689*MIN(MAX(S$679-(SUMPRODUCT(S$752:S$760,$D$703:$D$711)*$E689-S758*$E689),0),S758*$E689)</f>
        <v/>
      </c>
      <c r="T689" s="43">
        <f>$D689*MIN(MAX(T$679-(SUMPRODUCT(T$752:T$760,$D$703:$D$711)*$E689-T758*$E689),0),T758*$E689)</f>
        <v/>
      </c>
      <c r="U689" s="43">
        <f>$D689*MIN(MAX(U$679-(SUMPRODUCT(U$752:U$760,$D$703:$D$711)*$E689-U758*$E689),0),U758*$E689)</f>
        <v/>
      </c>
      <c r="V689" s="43">
        <f>$D689*MIN(MAX(V$679-(SUMPRODUCT(V$752:V$760,$D$703:$D$711)*$E689-V758*$E689),0),V758*$E689)</f>
        <v/>
      </c>
      <c r="W689" s="43">
        <f>$D689*MIN(MAX(W$679-(SUMPRODUCT(W$752:W$760,$D$703:$D$711)*$E689-W758*$E689),0),W758*$E689)</f>
        <v/>
      </c>
      <c r="X689" s="43">
        <f>$D689*MIN(MAX(X$679-(SUMPRODUCT(X$752:X$760,$D$703:$D$711)*$E689-X758*$E689),0),X758*$E689)</f>
        <v/>
      </c>
      <c r="Y689" s="43">
        <f>$D689*MIN(MAX(Y$679-(SUMPRODUCT(Y$752:Y$760,$D$703:$D$711)*$E689-Y758*$E689),0),Y758*$E689)</f>
        <v/>
      </c>
      <c r="Z689" s="43">
        <f>$D689*MIN(MAX(Z$679-(SUMPRODUCT(Z$752:Z$760,$D$703:$D$711)*$E689-Z758*$E689),0),Z758*$E689)</f>
        <v/>
      </c>
      <c r="AA689" s="43">
        <f>$D689*MIN(MAX(AA$679-(SUMPRODUCT(AA$752:AA$760,$D$703:$D$711)*$E689-AA758*$E689),0),AA758*$E689)</f>
        <v/>
      </c>
      <c r="AB689" s="43">
        <f>$D689*MIN(MAX(AB$679-(SUMPRODUCT(AB$752:AB$760,$D$703:$D$711)*$E689-AB758*$E689),0),AB758*$E689)</f>
        <v/>
      </c>
      <c r="AC689" s="43">
        <f>$D689*MIN(MAX(AC$679-(SUMPRODUCT(AC$752:AC$760,$D$703:$D$711)*$E689-AC758*$E689),0),AC758*$E689)</f>
        <v/>
      </c>
      <c r="AD689" s="43">
        <f>$D689*MIN(MAX(AD$679-(SUMPRODUCT(AD$752:AD$760,$D$703:$D$711)*$E689-AD758*$E689),0),AD758*$E689)</f>
        <v/>
      </c>
      <c r="AF689" s="11">
        <f>CodePrefix&amp;$A689&amp;IF($C689="","","."&amp;$C689&amp;"."&amp;$B689)&amp;INDEX(VarEnd,MATCH($A689,VarKey,0))&amp;AF$5</f>
        <v/>
      </c>
      <c r="AG689" s="42">
        <f>$D689*MIN(MAX(AG$679-(SUMPRODUCT(AG$752:AG$760,$D$703:$D$711)*$E689-AG758*$E689),0),AG758*$E689)</f>
        <v/>
      </c>
      <c r="AH689" s="43">
        <f>$D689*MIN(MAX(AH$679-(SUMPRODUCT(AH$752:AH$760,$D$703:$D$711)*$E689-AH758*$E689),0),AH758*$E689)</f>
        <v/>
      </c>
      <c r="AI689" s="43">
        <f>$D689*MIN(MAX(AI$679-(SUMPRODUCT(AI$752:AI$760,$D$703:$D$711)*$E689-AI758*$E689),0),AI758*$E689)</f>
        <v/>
      </c>
      <c r="AJ689" s="43">
        <f>$D689*MIN(MAX(AJ$679-(SUMPRODUCT(AJ$752:AJ$760,$D$703:$D$711)*$E689-AJ758*$E689),0),AJ758*$E689)</f>
        <v/>
      </c>
      <c r="AK689" s="43">
        <f>$D689*MIN(MAX(AK$679-(SUMPRODUCT(AK$752:AK$760,$D$703:$D$711)*$E689-AK758*$E689),0),AK758*$E689)</f>
        <v/>
      </c>
      <c r="AL689" s="43">
        <f>$D689*MIN(MAX(AL$679-(SUMPRODUCT(AL$752:AL$760,$D$703:$D$711)*$E689-AL758*$E689),0),AL758*$E689)</f>
        <v/>
      </c>
      <c r="AM689" s="43">
        <f>$D689*MIN(MAX(AM$679-(SUMPRODUCT(AM$752:AM$760,$D$703:$D$711)*$E689-AM758*$E689),0),AM758*$E689)</f>
        <v/>
      </c>
      <c r="AN689" s="43">
        <f>$D689*MIN(MAX(AN$679-(SUMPRODUCT(AN$752:AN$760,$D$703:$D$711)*$E689-AN758*$E689),0),AN758*$E689)</f>
        <v/>
      </c>
      <c r="AO689" s="43">
        <f>$D689*MIN(MAX(AO$679-(SUMPRODUCT(AO$752:AO$760,$D$703:$D$711)*$E689-AO758*$E689),0),AO758*$E689)</f>
        <v/>
      </c>
      <c r="AP689" s="43">
        <f>$D689*MIN(MAX(AP$679-(SUMPRODUCT(AP$752:AP$760,$D$703:$D$711)*$E689-AP758*$E689),0),AP758*$E689)</f>
        <v/>
      </c>
      <c r="AQ689" s="43">
        <f>$D689*MIN(MAX(AQ$679-(SUMPRODUCT(AQ$752:AQ$760,$D$703:$D$711)*$E689-AQ758*$E689),0),AQ758*$E689)</f>
        <v/>
      </c>
      <c r="AR689" s="43">
        <f>$D689*MIN(MAX(AR$679-(SUMPRODUCT(AR$752:AR$760,$D$703:$D$711)*$E689-AR758*$E689),0),AR758*$E689)</f>
        <v/>
      </c>
      <c r="AS689" s="43">
        <f>$D689*MIN(MAX(AS$679-(SUMPRODUCT(AS$752:AS$760,$D$703:$D$711)*$E689-AS758*$E689),0),AS758*$E689)</f>
        <v/>
      </c>
      <c r="AT689" s="43">
        <f>$D689*MIN(MAX(AT$679-(SUMPRODUCT(AT$752:AT$760,$D$703:$D$711)*$E689-AT758*$E689),0),AT758*$E689)</f>
        <v/>
      </c>
      <c r="AU689" s="43">
        <f>$D689*MIN(MAX(AU$679-(SUMPRODUCT(AU$752:AU$760,$D$703:$D$711)*$E689-AU758*$E689),0),AU758*$E689)</f>
        <v/>
      </c>
      <c r="AV689" s="43">
        <f>$D689*MIN(MAX(AV$679-(SUMPRODUCT(AV$752:AV$760,$D$703:$D$711)*$E689-AV758*$E689),0),AV758*$E689)</f>
        <v/>
      </c>
      <c r="AW689" s="43">
        <f>$D689*MIN(MAX(AW$679-(SUMPRODUCT(AW$752:AW$760,$D$703:$D$711)*$E689-AW758*$E689),0),AW758*$E689)</f>
        <v/>
      </c>
      <c r="AX689" s="43">
        <f>$D689*MIN(MAX(AX$679-(SUMPRODUCT(AX$752:AX$760,$D$703:$D$711)*$E689-AX758*$E689),0),AX758*$E689)</f>
        <v/>
      </c>
      <c r="AY689" s="43">
        <f>$D689*MIN(MAX(AY$679-(SUMPRODUCT(AY$752:AY$760,$D$703:$D$711)*$E689-AY758*$E689),0),AY758*$E689)</f>
        <v/>
      </c>
    </row>
    <row r="690" hidden="1" outlineLevel="1">
      <c r="A690" s="14" t="inlineStr">
        <is>
          <t>gmin</t>
        </is>
      </c>
      <c r="B690" s="14" t="inlineStr">
        <is>
          <t>ore</t>
        </is>
      </c>
      <c r="C690" s="14" t="inlineStr">
        <is>
          <t>pow</t>
        </is>
      </c>
      <c r="D690" s="41">
        <f>INDEX(Inputs_power!$AN$5:$AN$13,MATCH($B690,Inputs_power!$A$5:$A$13,0))</f>
        <v/>
      </c>
      <c r="E690" s="41">
        <f>INDEX(PParVal,MATCH("maxcf_cg",PParKey,0))</f>
        <v/>
      </c>
      <c r="F690" s="36" t="n"/>
      <c r="G690" s="36" t="n"/>
      <c r="H690" s="14">
        <f>INDEX(VarLab,MATCH($A690,VarKey,0))&amp;INDEX(MemLab,MATCH($C690&amp;"|"&amp;$B690,MemKey,0))</f>
        <v/>
      </c>
      <c r="I690" s="14">
        <f>INDEX(VarUnit,MATCH($A690,VarKey,0))</f>
        <v/>
      </c>
      <c r="J690" s="14">
        <f>INDEX(VarSrc,MATCH($A690,VarKey,0))</f>
        <v/>
      </c>
      <c r="K690" s="11">
        <f>CodePrefix&amp;$A690&amp;IF($C690="","","."&amp;$C690&amp;"."&amp;$B690)&amp;INDEX(VarEnd,MATCH($A690,VarKey,0))&amp;K$5</f>
        <v/>
      </c>
      <c r="L690" s="42">
        <f>$D690*MIN(MAX(L$679-(SUMPRODUCT(L$752:L$760,$D$703:$D$711)*$E690-L759*$E690),0),L759*$E690)</f>
        <v/>
      </c>
      <c r="M690" s="43">
        <f>$D690*MIN(MAX(M$679-(SUMPRODUCT(M$752:M$760,$D$703:$D$711)*$E690-M759*$E690),0),M759*$E690)</f>
        <v/>
      </c>
      <c r="N690" s="43">
        <f>$D690*MIN(MAX(N$679-(SUMPRODUCT(N$752:N$760,$D$703:$D$711)*$E690-N759*$E690),0),N759*$E690)</f>
        <v/>
      </c>
      <c r="O690" s="43">
        <f>$D690*MIN(MAX(O$679-(SUMPRODUCT(O$752:O$760,$D$703:$D$711)*$E690-O759*$E690),0),O759*$E690)</f>
        <v/>
      </c>
      <c r="P690" s="43">
        <f>$D690*MIN(MAX(P$679-(SUMPRODUCT(P$752:P$760,$D$703:$D$711)*$E690-P759*$E690),0),P759*$E690)</f>
        <v/>
      </c>
      <c r="Q690" s="43">
        <f>$D690*MIN(MAX(Q$679-(SUMPRODUCT(Q$752:Q$760,$D$703:$D$711)*$E690-Q759*$E690),0),Q759*$E690)</f>
        <v/>
      </c>
      <c r="R690" s="43">
        <f>$D690*MIN(MAX(R$679-(SUMPRODUCT(R$752:R$760,$D$703:$D$711)*$E690-R759*$E690),0),R759*$E690)</f>
        <v/>
      </c>
      <c r="S690" s="43">
        <f>$D690*MIN(MAX(S$679-(SUMPRODUCT(S$752:S$760,$D$703:$D$711)*$E690-S759*$E690),0),S759*$E690)</f>
        <v/>
      </c>
      <c r="T690" s="43">
        <f>$D690*MIN(MAX(T$679-(SUMPRODUCT(T$752:T$760,$D$703:$D$711)*$E690-T759*$E690),0),T759*$E690)</f>
        <v/>
      </c>
      <c r="U690" s="43">
        <f>$D690*MIN(MAX(U$679-(SUMPRODUCT(U$752:U$760,$D$703:$D$711)*$E690-U759*$E690),0),U759*$E690)</f>
        <v/>
      </c>
      <c r="V690" s="43">
        <f>$D690*MIN(MAX(V$679-(SUMPRODUCT(V$752:V$760,$D$703:$D$711)*$E690-V759*$E690),0),V759*$E690)</f>
        <v/>
      </c>
      <c r="W690" s="43">
        <f>$D690*MIN(MAX(W$679-(SUMPRODUCT(W$752:W$760,$D$703:$D$711)*$E690-W759*$E690),0),W759*$E690)</f>
        <v/>
      </c>
      <c r="X690" s="43">
        <f>$D690*MIN(MAX(X$679-(SUMPRODUCT(X$752:X$760,$D$703:$D$711)*$E690-X759*$E690),0),X759*$E690)</f>
        <v/>
      </c>
      <c r="Y690" s="43">
        <f>$D690*MIN(MAX(Y$679-(SUMPRODUCT(Y$752:Y$760,$D$703:$D$711)*$E690-Y759*$E690),0),Y759*$E690)</f>
        <v/>
      </c>
      <c r="Z690" s="43">
        <f>$D690*MIN(MAX(Z$679-(SUMPRODUCT(Z$752:Z$760,$D$703:$D$711)*$E690-Z759*$E690),0),Z759*$E690)</f>
        <v/>
      </c>
      <c r="AA690" s="43">
        <f>$D690*MIN(MAX(AA$679-(SUMPRODUCT(AA$752:AA$760,$D$703:$D$711)*$E690-AA759*$E690),0),AA759*$E690)</f>
        <v/>
      </c>
      <c r="AB690" s="43">
        <f>$D690*MIN(MAX(AB$679-(SUMPRODUCT(AB$752:AB$760,$D$703:$D$711)*$E690-AB759*$E690),0),AB759*$E690)</f>
        <v/>
      </c>
      <c r="AC690" s="43">
        <f>$D690*MIN(MAX(AC$679-(SUMPRODUCT(AC$752:AC$760,$D$703:$D$711)*$E690-AC759*$E690),0),AC759*$E690)</f>
        <v/>
      </c>
      <c r="AD690" s="43">
        <f>$D690*MIN(MAX(AD$679-(SUMPRODUCT(AD$752:AD$760,$D$703:$D$711)*$E690-AD759*$E690),0),AD759*$E690)</f>
        <v/>
      </c>
      <c r="AF690" s="11">
        <f>CodePrefix&amp;$A690&amp;IF($C690="","","."&amp;$C690&amp;"."&amp;$B690)&amp;INDEX(VarEnd,MATCH($A690,VarKey,0))&amp;AF$5</f>
        <v/>
      </c>
      <c r="AG690" s="42">
        <f>$D690*MIN(MAX(AG$679-(SUMPRODUCT(AG$752:AG$760,$D$703:$D$711)*$E690-AG759*$E690),0),AG759*$E690)</f>
        <v/>
      </c>
      <c r="AH690" s="43">
        <f>$D690*MIN(MAX(AH$679-(SUMPRODUCT(AH$752:AH$760,$D$703:$D$711)*$E690-AH759*$E690),0),AH759*$E690)</f>
        <v/>
      </c>
      <c r="AI690" s="43">
        <f>$D690*MIN(MAX(AI$679-(SUMPRODUCT(AI$752:AI$760,$D$703:$D$711)*$E690-AI759*$E690),0),AI759*$E690)</f>
        <v/>
      </c>
      <c r="AJ690" s="43">
        <f>$D690*MIN(MAX(AJ$679-(SUMPRODUCT(AJ$752:AJ$760,$D$703:$D$711)*$E690-AJ759*$E690),0),AJ759*$E690)</f>
        <v/>
      </c>
      <c r="AK690" s="43">
        <f>$D690*MIN(MAX(AK$679-(SUMPRODUCT(AK$752:AK$760,$D$703:$D$711)*$E690-AK759*$E690),0),AK759*$E690)</f>
        <v/>
      </c>
      <c r="AL690" s="43">
        <f>$D690*MIN(MAX(AL$679-(SUMPRODUCT(AL$752:AL$760,$D$703:$D$711)*$E690-AL759*$E690),0),AL759*$E690)</f>
        <v/>
      </c>
      <c r="AM690" s="43">
        <f>$D690*MIN(MAX(AM$679-(SUMPRODUCT(AM$752:AM$760,$D$703:$D$711)*$E690-AM759*$E690),0),AM759*$E690)</f>
        <v/>
      </c>
      <c r="AN690" s="43">
        <f>$D690*MIN(MAX(AN$679-(SUMPRODUCT(AN$752:AN$760,$D$703:$D$711)*$E690-AN759*$E690),0),AN759*$E690)</f>
        <v/>
      </c>
      <c r="AO690" s="43">
        <f>$D690*MIN(MAX(AO$679-(SUMPRODUCT(AO$752:AO$760,$D$703:$D$711)*$E690-AO759*$E690),0),AO759*$E690)</f>
        <v/>
      </c>
      <c r="AP690" s="43">
        <f>$D690*MIN(MAX(AP$679-(SUMPRODUCT(AP$752:AP$760,$D$703:$D$711)*$E690-AP759*$E690),0),AP759*$E690)</f>
        <v/>
      </c>
      <c r="AQ690" s="43">
        <f>$D690*MIN(MAX(AQ$679-(SUMPRODUCT(AQ$752:AQ$760,$D$703:$D$711)*$E690-AQ759*$E690),0),AQ759*$E690)</f>
        <v/>
      </c>
      <c r="AR690" s="43">
        <f>$D690*MIN(MAX(AR$679-(SUMPRODUCT(AR$752:AR$760,$D$703:$D$711)*$E690-AR759*$E690),0),AR759*$E690)</f>
        <v/>
      </c>
      <c r="AS690" s="43">
        <f>$D690*MIN(MAX(AS$679-(SUMPRODUCT(AS$752:AS$760,$D$703:$D$711)*$E690-AS759*$E690),0),AS759*$E690)</f>
        <v/>
      </c>
      <c r="AT690" s="43">
        <f>$D690*MIN(MAX(AT$679-(SUMPRODUCT(AT$752:AT$760,$D$703:$D$711)*$E690-AT759*$E690),0),AT759*$E690)</f>
        <v/>
      </c>
      <c r="AU690" s="43">
        <f>$D690*MIN(MAX(AU$679-(SUMPRODUCT(AU$752:AU$760,$D$703:$D$711)*$E690-AU759*$E690),0),AU759*$E690)</f>
        <v/>
      </c>
      <c r="AV690" s="43">
        <f>$D690*MIN(MAX(AV$679-(SUMPRODUCT(AV$752:AV$760,$D$703:$D$711)*$E690-AV759*$E690),0),AV759*$E690)</f>
        <v/>
      </c>
      <c r="AW690" s="43">
        <f>$D690*MIN(MAX(AW$679-(SUMPRODUCT(AW$752:AW$760,$D$703:$D$711)*$E690-AW759*$E690),0),AW759*$E690)</f>
        <v/>
      </c>
      <c r="AX690" s="43">
        <f>$D690*MIN(MAX(AX$679-(SUMPRODUCT(AX$752:AX$760,$D$703:$D$711)*$E690-AX759*$E690),0),AX759*$E690)</f>
        <v/>
      </c>
      <c r="AY690" s="43">
        <f>$D690*MIN(MAX(AY$679-(SUMPRODUCT(AY$752:AY$760,$D$703:$D$711)*$E690-AY759*$E690),0),AY759*$E690)</f>
        <v/>
      </c>
    </row>
    <row r="691" hidden="1" outlineLevel="1">
      <c r="A691" s="14" t="inlineStr">
        <is>
          <t>gmin</t>
        </is>
      </c>
      <c r="B691" s="14" t="inlineStr">
        <is>
          <t>bio</t>
        </is>
      </c>
      <c r="C691" s="14" t="inlineStr">
        <is>
          <t>pow</t>
        </is>
      </c>
      <c r="D691" s="41">
        <f>INDEX(Inputs_power!$AN$5:$AN$13,MATCH($B691,Inputs_power!$A$5:$A$13,0))</f>
        <v/>
      </c>
      <c r="E691" s="41">
        <f>INDEX(PParVal,MATCH("maxcf_cg",PParKey,0))</f>
        <v/>
      </c>
      <c r="F691" s="36" t="n"/>
      <c r="G691" s="36" t="n"/>
      <c r="H691" s="14">
        <f>INDEX(VarLab,MATCH($A691,VarKey,0))&amp;INDEX(MemLab,MATCH($C691&amp;"|"&amp;$B691,MemKey,0))</f>
        <v/>
      </c>
      <c r="I691" s="14">
        <f>INDEX(VarUnit,MATCH($A691,VarKey,0))</f>
        <v/>
      </c>
      <c r="J691" s="14">
        <f>INDEX(VarSrc,MATCH($A691,VarKey,0))</f>
        <v/>
      </c>
      <c r="K691" s="11">
        <f>CodePrefix&amp;$A691&amp;IF($C691="","","."&amp;$C691&amp;"."&amp;$B691)&amp;INDEX(VarEnd,MATCH($A691,VarKey,0))&amp;K$5</f>
        <v/>
      </c>
      <c r="L691" s="42">
        <f>$D691*MIN(MAX(L$679-(SUMPRODUCT(L$752:L$760,$D$703:$D$711)*$E691-L760*$E691),0),L760*$E691)</f>
        <v/>
      </c>
      <c r="M691" s="43">
        <f>$D691*MIN(MAX(M$679-(SUMPRODUCT(M$752:M$760,$D$703:$D$711)*$E691-M760*$E691),0),M760*$E691)</f>
        <v/>
      </c>
      <c r="N691" s="43">
        <f>$D691*MIN(MAX(N$679-(SUMPRODUCT(N$752:N$760,$D$703:$D$711)*$E691-N760*$E691),0),N760*$E691)</f>
        <v/>
      </c>
      <c r="O691" s="43">
        <f>$D691*MIN(MAX(O$679-(SUMPRODUCT(O$752:O$760,$D$703:$D$711)*$E691-O760*$E691),0),O760*$E691)</f>
        <v/>
      </c>
      <c r="P691" s="43">
        <f>$D691*MIN(MAX(P$679-(SUMPRODUCT(P$752:P$760,$D$703:$D$711)*$E691-P760*$E691),0),P760*$E691)</f>
        <v/>
      </c>
      <c r="Q691" s="43">
        <f>$D691*MIN(MAX(Q$679-(SUMPRODUCT(Q$752:Q$760,$D$703:$D$711)*$E691-Q760*$E691),0),Q760*$E691)</f>
        <v/>
      </c>
      <c r="R691" s="43">
        <f>$D691*MIN(MAX(R$679-(SUMPRODUCT(R$752:R$760,$D$703:$D$711)*$E691-R760*$E691),0),R760*$E691)</f>
        <v/>
      </c>
      <c r="S691" s="43">
        <f>$D691*MIN(MAX(S$679-(SUMPRODUCT(S$752:S$760,$D$703:$D$711)*$E691-S760*$E691),0),S760*$E691)</f>
        <v/>
      </c>
      <c r="T691" s="43">
        <f>$D691*MIN(MAX(T$679-(SUMPRODUCT(T$752:T$760,$D$703:$D$711)*$E691-T760*$E691),0),T760*$E691)</f>
        <v/>
      </c>
      <c r="U691" s="43">
        <f>$D691*MIN(MAX(U$679-(SUMPRODUCT(U$752:U$760,$D$703:$D$711)*$E691-U760*$E691),0),U760*$E691)</f>
        <v/>
      </c>
      <c r="V691" s="43">
        <f>$D691*MIN(MAX(V$679-(SUMPRODUCT(V$752:V$760,$D$703:$D$711)*$E691-V760*$E691),0),V760*$E691)</f>
        <v/>
      </c>
      <c r="W691" s="43">
        <f>$D691*MIN(MAX(W$679-(SUMPRODUCT(W$752:W$760,$D$703:$D$711)*$E691-W760*$E691),0),W760*$E691)</f>
        <v/>
      </c>
      <c r="X691" s="43">
        <f>$D691*MIN(MAX(X$679-(SUMPRODUCT(X$752:X$760,$D$703:$D$711)*$E691-X760*$E691),0),X760*$E691)</f>
        <v/>
      </c>
      <c r="Y691" s="43">
        <f>$D691*MIN(MAX(Y$679-(SUMPRODUCT(Y$752:Y$760,$D$703:$D$711)*$E691-Y760*$E691),0),Y760*$E691)</f>
        <v/>
      </c>
      <c r="Z691" s="43">
        <f>$D691*MIN(MAX(Z$679-(SUMPRODUCT(Z$752:Z$760,$D$703:$D$711)*$E691-Z760*$E691),0),Z760*$E691)</f>
        <v/>
      </c>
      <c r="AA691" s="43">
        <f>$D691*MIN(MAX(AA$679-(SUMPRODUCT(AA$752:AA$760,$D$703:$D$711)*$E691-AA760*$E691),0),AA760*$E691)</f>
        <v/>
      </c>
      <c r="AB691" s="43">
        <f>$D691*MIN(MAX(AB$679-(SUMPRODUCT(AB$752:AB$760,$D$703:$D$711)*$E691-AB760*$E691),0),AB760*$E691)</f>
        <v/>
      </c>
      <c r="AC691" s="43">
        <f>$D691*MIN(MAX(AC$679-(SUMPRODUCT(AC$752:AC$760,$D$703:$D$711)*$E691-AC760*$E691),0),AC760*$E691)</f>
        <v/>
      </c>
      <c r="AD691" s="43">
        <f>$D691*MIN(MAX(AD$679-(SUMPRODUCT(AD$752:AD$760,$D$703:$D$711)*$E691-AD760*$E691),0),AD760*$E691)</f>
        <v/>
      </c>
      <c r="AF691" s="11">
        <f>CodePrefix&amp;$A691&amp;IF($C691="","","."&amp;$C691&amp;"."&amp;$B691)&amp;INDEX(VarEnd,MATCH($A691,VarKey,0))&amp;AF$5</f>
        <v/>
      </c>
      <c r="AG691" s="42">
        <f>$D691*MIN(MAX(AG$679-(SUMPRODUCT(AG$752:AG$760,$D$703:$D$711)*$E691-AG760*$E691),0),AG760*$E691)</f>
        <v/>
      </c>
      <c r="AH691" s="43">
        <f>$D691*MIN(MAX(AH$679-(SUMPRODUCT(AH$752:AH$760,$D$703:$D$711)*$E691-AH760*$E691),0),AH760*$E691)</f>
        <v/>
      </c>
      <c r="AI691" s="43">
        <f>$D691*MIN(MAX(AI$679-(SUMPRODUCT(AI$752:AI$760,$D$703:$D$711)*$E691-AI760*$E691),0),AI760*$E691)</f>
        <v/>
      </c>
      <c r="AJ691" s="43">
        <f>$D691*MIN(MAX(AJ$679-(SUMPRODUCT(AJ$752:AJ$760,$D$703:$D$711)*$E691-AJ760*$E691),0),AJ760*$E691)</f>
        <v/>
      </c>
      <c r="AK691" s="43">
        <f>$D691*MIN(MAX(AK$679-(SUMPRODUCT(AK$752:AK$760,$D$703:$D$711)*$E691-AK760*$E691),0),AK760*$E691)</f>
        <v/>
      </c>
      <c r="AL691" s="43">
        <f>$D691*MIN(MAX(AL$679-(SUMPRODUCT(AL$752:AL$760,$D$703:$D$711)*$E691-AL760*$E691),0),AL760*$E691)</f>
        <v/>
      </c>
      <c r="AM691" s="43">
        <f>$D691*MIN(MAX(AM$679-(SUMPRODUCT(AM$752:AM$760,$D$703:$D$711)*$E691-AM760*$E691),0),AM760*$E691)</f>
        <v/>
      </c>
      <c r="AN691" s="43">
        <f>$D691*MIN(MAX(AN$679-(SUMPRODUCT(AN$752:AN$760,$D$703:$D$711)*$E691-AN760*$E691),0),AN760*$E691)</f>
        <v/>
      </c>
      <c r="AO691" s="43">
        <f>$D691*MIN(MAX(AO$679-(SUMPRODUCT(AO$752:AO$760,$D$703:$D$711)*$E691-AO760*$E691),0),AO760*$E691)</f>
        <v/>
      </c>
      <c r="AP691" s="43">
        <f>$D691*MIN(MAX(AP$679-(SUMPRODUCT(AP$752:AP$760,$D$703:$D$711)*$E691-AP760*$E691),0),AP760*$E691)</f>
        <v/>
      </c>
      <c r="AQ691" s="43">
        <f>$D691*MIN(MAX(AQ$679-(SUMPRODUCT(AQ$752:AQ$760,$D$703:$D$711)*$E691-AQ760*$E691),0),AQ760*$E691)</f>
        <v/>
      </c>
      <c r="AR691" s="43">
        <f>$D691*MIN(MAX(AR$679-(SUMPRODUCT(AR$752:AR$760,$D$703:$D$711)*$E691-AR760*$E691),0),AR760*$E691)</f>
        <v/>
      </c>
      <c r="AS691" s="43">
        <f>$D691*MIN(MAX(AS$679-(SUMPRODUCT(AS$752:AS$760,$D$703:$D$711)*$E691-AS760*$E691),0),AS760*$E691)</f>
        <v/>
      </c>
      <c r="AT691" s="43">
        <f>$D691*MIN(MAX(AT$679-(SUMPRODUCT(AT$752:AT$760,$D$703:$D$711)*$E691-AT760*$E691),0),AT760*$E691)</f>
        <v/>
      </c>
      <c r="AU691" s="43">
        <f>$D691*MIN(MAX(AU$679-(SUMPRODUCT(AU$752:AU$760,$D$703:$D$711)*$E691-AU760*$E691),0),AU760*$E691)</f>
        <v/>
      </c>
      <c r="AV691" s="43">
        <f>$D691*MIN(MAX(AV$679-(SUMPRODUCT(AV$752:AV$760,$D$703:$D$711)*$E691-AV760*$E691),0),AV760*$E691)</f>
        <v/>
      </c>
      <c r="AW691" s="43">
        <f>$D691*MIN(MAX(AW$679-(SUMPRODUCT(AW$752:AW$760,$D$703:$D$711)*$E691-AW760*$E691),0),AW760*$E691)</f>
        <v/>
      </c>
      <c r="AX691" s="43">
        <f>$D691*MIN(MAX(AX$679-(SUMPRODUCT(AX$752:AX$760,$D$703:$D$711)*$E691-AX760*$E691),0),AX760*$E691)</f>
        <v/>
      </c>
      <c r="AY691" s="43">
        <f>$D691*MIN(MAX(AY$679-(SUMPRODUCT(AY$752:AY$760,$D$703:$D$711)*$E691-AY760*$E691),0),AY760*$E691)</f>
        <v/>
      </c>
    </row>
    <row r="692" hidden="1" outlineLevel="1"/>
    <row r="693" hidden="1" outlineLevel="1">
      <c r="A693" s="14" t="inlineStr">
        <is>
          <t>lgd</t>
        </is>
      </c>
      <c r="B693" s="14" t="inlineStr">
        <is>
          <t>coa</t>
        </is>
      </c>
      <c r="C693" s="14" t="inlineStr">
        <is>
          <t>pow</t>
        </is>
      </c>
      <c r="D693" s="41">
        <f>INDEX(Inputs_power!$AN$5:$AN$13,MATCH($B693,Inputs_power!$A$5:$A$13,0))</f>
        <v/>
      </c>
      <c r="E693" s="41">
        <f>INDEX(PParVal,MATCH("k_dispatch",PParKey,0))</f>
        <v/>
      </c>
      <c r="F693" s="41">
        <f>INDEX(PParVal,MATCH("min_cost",PParKey,0))</f>
        <v/>
      </c>
      <c r="G693" s="36" t="n"/>
      <c r="H693" s="14">
        <f>INDEX(VarLab,MATCH($A693,VarKey,0))&amp;INDEX(MemLab,MATCH($C693&amp;"|"&amp;$B693,MemKey,0))</f>
        <v/>
      </c>
      <c r="I693" s="14">
        <f>INDEX(VarUnit,MATCH($A693,VarKey,0))</f>
        <v/>
      </c>
      <c r="J693" s="14">
        <f>INDEX(VarSrc,MATCH($A693,VarKey,0))</f>
        <v/>
      </c>
      <c r="K693" s="11">
        <f>CodePrefix&amp;$A693&amp;IF($C693="","","."&amp;$C693&amp;"."&amp;$B693)&amp;INDEX(VarEnd,MATCH($A693,VarKey,0))&amp;K$5</f>
        <v/>
      </c>
      <c r="L693" s="15">
        <f>$D693*EXP(-$E693*MAX(L561,$F693)/L$680)</f>
        <v/>
      </c>
      <c r="M693" s="16">
        <f>$D693*EXP(-$E693*MAX(M561,$F693)/M$680)</f>
        <v/>
      </c>
      <c r="N693" s="16">
        <f>$D693*EXP(-$E693*MAX(N561,$F693)/N$680)</f>
        <v/>
      </c>
      <c r="O693" s="16">
        <f>$D693*EXP(-$E693*MAX(O561,$F693)/O$680)</f>
        <v/>
      </c>
      <c r="P693" s="16">
        <f>$D693*EXP(-$E693*MAX(P561,$F693)/P$680)</f>
        <v/>
      </c>
      <c r="Q693" s="16">
        <f>$D693*EXP(-$E693*MAX(Q561,$F693)/Q$680)</f>
        <v/>
      </c>
      <c r="R693" s="16">
        <f>$D693*EXP(-$E693*MAX(R561,$F693)/R$680)</f>
        <v/>
      </c>
      <c r="S693" s="16">
        <f>$D693*EXP(-$E693*MAX(S561,$F693)/S$680)</f>
        <v/>
      </c>
      <c r="T693" s="16">
        <f>$D693*EXP(-$E693*MAX(T561,$F693)/T$680)</f>
        <v/>
      </c>
      <c r="U693" s="16">
        <f>$D693*EXP(-$E693*MAX(U561,$F693)/U$680)</f>
        <v/>
      </c>
      <c r="V693" s="16">
        <f>$D693*EXP(-$E693*MAX(V561,$F693)/V$680)</f>
        <v/>
      </c>
      <c r="W693" s="16">
        <f>$D693*EXP(-$E693*MAX(W561,$F693)/W$680)</f>
        <v/>
      </c>
      <c r="X693" s="16">
        <f>$D693*EXP(-$E693*MAX(X561,$F693)/X$680)</f>
        <v/>
      </c>
      <c r="Y693" s="16">
        <f>$D693*EXP(-$E693*MAX(Y561,$F693)/Y$680)</f>
        <v/>
      </c>
      <c r="Z693" s="16">
        <f>$D693*EXP(-$E693*MAX(Z561,$F693)/Z$680)</f>
        <v/>
      </c>
      <c r="AA693" s="16">
        <f>$D693*EXP(-$E693*MAX(AA561,$F693)/AA$680)</f>
        <v/>
      </c>
      <c r="AB693" s="16">
        <f>$D693*EXP(-$E693*MAX(AB561,$F693)/AB$680)</f>
        <v/>
      </c>
      <c r="AC693" s="16">
        <f>$D693*EXP(-$E693*MAX(AC561,$F693)/AC$680)</f>
        <v/>
      </c>
      <c r="AD693" s="16">
        <f>$D693*EXP(-$E693*MAX(AD561,$F693)/AD$680)</f>
        <v/>
      </c>
      <c r="AF693" s="11">
        <f>CodePrefix&amp;$A693&amp;IF($C693="","","."&amp;$C693&amp;"."&amp;$B693)&amp;INDEX(VarEnd,MATCH($A693,VarKey,0))&amp;AF$5</f>
        <v/>
      </c>
      <c r="AG693" s="15">
        <f>$D693*EXP(-$E693*MAX(AG561,$F693)/AG$680)</f>
        <v/>
      </c>
      <c r="AH693" s="16">
        <f>$D693*EXP(-$E693*MAX(AH561,$F693)/AH$680)</f>
        <v/>
      </c>
      <c r="AI693" s="16">
        <f>$D693*EXP(-$E693*MAX(AI561,$F693)/AI$680)</f>
        <v/>
      </c>
      <c r="AJ693" s="16">
        <f>$D693*EXP(-$E693*MAX(AJ561,$F693)/AJ$680)</f>
        <v/>
      </c>
      <c r="AK693" s="16">
        <f>$D693*EXP(-$E693*MAX(AK561,$F693)/AK$680)</f>
        <v/>
      </c>
      <c r="AL693" s="16">
        <f>$D693*EXP(-$E693*MAX(AL561,$F693)/AL$680)</f>
        <v/>
      </c>
      <c r="AM693" s="16">
        <f>$D693*EXP(-$E693*MAX(AM561,$F693)/AM$680)</f>
        <v/>
      </c>
      <c r="AN693" s="16">
        <f>$D693*EXP(-$E693*MAX(AN561,$F693)/AN$680)</f>
        <v/>
      </c>
      <c r="AO693" s="16">
        <f>$D693*EXP(-$E693*MAX(AO561,$F693)/AO$680)</f>
        <v/>
      </c>
      <c r="AP693" s="16">
        <f>$D693*EXP(-$E693*MAX(AP561,$F693)/AP$680)</f>
        <v/>
      </c>
      <c r="AQ693" s="16">
        <f>$D693*EXP(-$E693*MAX(AQ561,$F693)/AQ$680)</f>
        <v/>
      </c>
      <c r="AR693" s="16">
        <f>$D693*EXP(-$E693*MAX(AR561,$F693)/AR$680)</f>
        <v/>
      </c>
      <c r="AS693" s="16">
        <f>$D693*EXP(-$E693*MAX(AS561,$F693)/AS$680)</f>
        <v/>
      </c>
      <c r="AT693" s="16">
        <f>$D693*EXP(-$E693*MAX(AT561,$F693)/AT$680)</f>
        <v/>
      </c>
      <c r="AU693" s="16">
        <f>$D693*EXP(-$E693*MAX(AU561,$F693)/AU$680)</f>
        <v/>
      </c>
      <c r="AV693" s="16">
        <f>$D693*EXP(-$E693*MAX(AV561,$F693)/AV$680)</f>
        <v/>
      </c>
      <c r="AW693" s="16">
        <f>$D693*EXP(-$E693*MAX(AW561,$F693)/AW$680)</f>
        <v/>
      </c>
      <c r="AX693" s="16">
        <f>$D693*EXP(-$E693*MAX(AX561,$F693)/AX$680)</f>
        <v/>
      </c>
      <c r="AY693" s="16">
        <f>$D693*EXP(-$E693*MAX(AY561,$F693)/AY$680)</f>
        <v/>
      </c>
    </row>
    <row r="694" hidden="1" outlineLevel="1">
      <c r="A694" s="14" t="inlineStr">
        <is>
          <t>lgd</t>
        </is>
      </c>
      <c r="B694" s="14" t="inlineStr">
        <is>
          <t>nga</t>
        </is>
      </c>
      <c r="C694" s="14" t="inlineStr">
        <is>
          <t>pow</t>
        </is>
      </c>
      <c r="D694" s="41">
        <f>INDEX(Inputs_power!$AN$5:$AN$13,MATCH($B694,Inputs_power!$A$5:$A$13,0))</f>
        <v/>
      </c>
      <c r="E694" s="41">
        <f>INDEX(PParVal,MATCH("k_dispatch",PParKey,0))</f>
        <v/>
      </c>
      <c r="F694" s="41">
        <f>INDEX(PParVal,MATCH("min_cost",PParKey,0))</f>
        <v/>
      </c>
      <c r="G694" s="36" t="n"/>
      <c r="H694" s="14">
        <f>INDEX(VarLab,MATCH($A694,VarKey,0))&amp;INDEX(MemLab,MATCH($C694&amp;"|"&amp;$B694,MemKey,0))</f>
        <v/>
      </c>
      <c r="I694" s="14">
        <f>INDEX(VarUnit,MATCH($A694,VarKey,0))</f>
        <v/>
      </c>
      <c r="J694" s="14">
        <f>INDEX(VarSrc,MATCH($A694,VarKey,0))</f>
        <v/>
      </c>
      <c r="K694" s="11">
        <f>CodePrefix&amp;$A694&amp;IF($C694="","","."&amp;$C694&amp;"."&amp;$B694)&amp;INDEX(VarEnd,MATCH($A694,VarKey,0))&amp;K$5</f>
        <v/>
      </c>
      <c r="L694" s="15">
        <f>$D694*EXP(-$E694*MAX(L562,$F694)/L$680)</f>
        <v/>
      </c>
      <c r="M694" s="16">
        <f>$D694*EXP(-$E694*MAX(M562,$F694)/M$680)</f>
        <v/>
      </c>
      <c r="N694" s="16">
        <f>$D694*EXP(-$E694*MAX(N562,$F694)/N$680)</f>
        <v/>
      </c>
      <c r="O694" s="16">
        <f>$D694*EXP(-$E694*MAX(O562,$F694)/O$680)</f>
        <v/>
      </c>
      <c r="P694" s="16">
        <f>$D694*EXP(-$E694*MAX(P562,$F694)/P$680)</f>
        <v/>
      </c>
      <c r="Q694" s="16">
        <f>$D694*EXP(-$E694*MAX(Q562,$F694)/Q$680)</f>
        <v/>
      </c>
      <c r="R694" s="16">
        <f>$D694*EXP(-$E694*MAX(R562,$F694)/R$680)</f>
        <v/>
      </c>
      <c r="S694" s="16">
        <f>$D694*EXP(-$E694*MAX(S562,$F694)/S$680)</f>
        <v/>
      </c>
      <c r="T694" s="16">
        <f>$D694*EXP(-$E694*MAX(T562,$F694)/T$680)</f>
        <v/>
      </c>
      <c r="U694" s="16">
        <f>$D694*EXP(-$E694*MAX(U562,$F694)/U$680)</f>
        <v/>
      </c>
      <c r="V694" s="16">
        <f>$D694*EXP(-$E694*MAX(V562,$F694)/V$680)</f>
        <v/>
      </c>
      <c r="W694" s="16">
        <f>$D694*EXP(-$E694*MAX(W562,$F694)/W$680)</f>
        <v/>
      </c>
      <c r="X694" s="16">
        <f>$D694*EXP(-$E694*MAX(X562,$F694)/X$680)</f>
        <v/>
      </c>
      <c r="Y694" s="16">
        <f>$D694*EXP(-$E694*MAX(Y562,$F694)/Y$680)</f>
        <v/>
      </c>
      <c r="Z694" s="16">
        <f>$D694*EXP(-$E694*MAX(Z562,$F694)/Z$680)</f>
        <v/>
      </c>
      <c r="AA694" s="16">
        <f>$D694*EXP(-$E694*MAX(AA562,$F694)/AA$680)</f>
        <v/>
      </c>
      <c r="AB694" s="16">
        <f>$D694*EXP(-$E694*MAX(AB562,$F694)/AB$680)</f>
        <v/>
      </c>
      <c r="AC694" s="16">
        <f>$D694*EXP(-$E694*MAX(AC562,$F694)/AC$680)</f>
        <v/>
      </c>
      <c r="AD694" s="16">
        <f>$D694*EXP(-$E694*MAX(AD562,$F694)/AD$680)</f>
        <v/>
      </c>
      <c r="AF694" s="11">
        <f>CodePrefix&amp;$A694&amp;IF($C694="","","."&amp;$C694&amp;"."&amp;$B694)&amp;INDEX(VarEnd,MATCH($A694,VarKey,0))&amp;AF$5</f>
        <v/>
      </c>
      <c r="AG694" s="15">
        <f>$D694*EXP(-$E694*MAX(AG562,$F694)/AG$680)</f>
        <v/>
      </c>
      <c r="AH694" s="16">
        <f>$D694*EXP(-$E694*MAX(AH562,$F694)/AH$680)</f>
        <v/>
      </c>
      <c r="AI694" s="16">
        <f>$D694*EXP(-$E694*MAX(AI562,$F694)/AI$680)</f>
        <v/>
      </c>
      <c r="AJ694" s="16">
        <f>$D694*EXP(-$E694*MAX(AJ562,$F694)/AJ$680)</f>
        <v/>
      </c>
      <c r="AK694" s="16">
        <f>$D694*EXP(-$E694*MAX(AK562,$F694)/AK$680)</f>
        <v/>
      </c>
      <c r="AL694" s="16">
        <f>$D694*EXP(-$E694*MAX(AL562,$F694)/AL$680)</f>
        <v/>
      </c>
      <c r="AM694" s="16">
        <f>$D694*EXP(-$E694*MAX(AM562,$F694)/AM$680)</f>
        <v/>
      </c>
      <c r="AN694" s="16">
        <f>$D694*EXP(-$E694*MAX(AN562,$F694)/AN$680)</f>
        <v/>
      </c>
      <c r="AO694" s="16">
        <f>$D694*EXP(-$E694*MAX(AO562,$F694)/AO$680)</f>
        <v/>
      </c>
      <c r="AP694" s="16">
        <f>$D694*EXP(-$E694*MAX(AP562,$F694)/AP$680)</f>
        <v/>
      </c>
      <c r="AQ694" s="16">
        <f>$D694*EXP(-$E694*MAX(AQ562,$F694)/AQ$680)</f>
        <v/>
      </c>
      <c r="AR694" s="16">
        <f>$D694*EXP(-$E694*MAX(AR562,$F694)/AR$680)</f>
        <v/>
      </c>
      <c r="AS694" s="16">
        <f>$D694*EXP(-$E694*MAX(AS562,$F694)/AS$680)</f>
        <v/>
      </c>
      <c r="AT694" s="16">
        <f>$D694*EXP(-$E694*MAX(AT562,$F694)/AT$680)</f>
        <v/>
      </c>
      <c r="AU694" s="16">
        <f>$D694*EXP(-$E694*MAX(AU562,$F694)/AU$680)</f>
        <v/>
      </c>
      <c r="AV694" s="16">
        <f>$D694*EXP(-$E694*MAX(AV562,$F694)/AV$680)</f>
        <v/>
      </c>
      <c r="AW694" s="16">
        <f>$D694*EXP(-$E694*MAX(AW562,$F694)/AW$680)</f>
        <v/>
      </c>
      <c r="AX694" s="16">
        <f>$D694*EXP(-$E694*MAX(AX562,$F694)/AX$680)</f>
        <v/>
      </c>
      <c r="AY694" s="16">
        <f>$D694*EXP(-$E694*MAX(AY562,$F694)/AY$680)</f>
        <v/>
      </c>
    </row>
    <row r="695" hidden="1" outlineLevel="1">
      <c r="A695" s="14" t="inlineStr">
        <is>
          <t>lgd</t>
        </is>
      </c>
      <c r="B695" s="14" t="inlineStr">
        <is>
          <t>oop</t>
        </is>
      </c>
      <c r="C695" s="14" t="inlineStr">
        <is>
          <t>pow</t>
        </is>
      </c>
      <c r="D695" s="41">
        <f>INDEX(Inputs_power!$AN$5:$AN$13,MATCH($B695,Inputs_power!$A$5:$A$13,0))</f>
        <v/>
      </c>
      <c r="E695" s="41">
        <f>INDEX(PParVal,MATCH("k_dispatch",PParKey,0))</f>
        <v/>
      </c>
      <c r="F695" s="41">
        <f>INDEX(PParVal,MATCH("min_cost",PParKey,0))</f>
        <v/>
      </c>
      <c r="G695" s="36" t="n"/>
      <c r="H695" s="14">
        <f>INDEX(VarLab,MATCH($A695,VarKey,0))&amp;INDEX(MemLab,MATCH($C695&amp;"|"&amp;$B695,MemKey,0))</f>
        <v/>
      </c>
      <c r="I695" s="14">
        <f>INDEX(VarUnit,MATCH($A695,VarKey,0))</f>
        <v/>
      </c>
      <c r="J695" s="14">
        <f>INDEX(VarSrc,MATCH($A695,VarKey,0))</f>
        <v/>
      </c>
      <c r="K695" s="11">
        <f>CodePrefix&amp;$A695&amp;IF($C695="","","."&amp;$C695&amp;"."&amp;$B695)&amp;INDEX(VarEnd,MATCH($A695,VarKey,0))&amp;K$5</f>
        <v/>
      </c>
      <c r="L695" s="15">
        <f>$D695*EXP(-$E695*MAX(L563,$F695)/L$680)</f>
        <v/>
      </c>
      <c r="M695" s="16">
        <f>$D695*EXP(-$E695*MAX(M563,$F695)/M$680)</f>
        <v/>
      </c>
      <c r="N695" s="16">
        <f>$D695*EXP(-$E695*MAX(N563,$F695)/N$680)</f>
        <v/>
      </c>
      <c r="O695" s="16">
        <f>$D695*EXP(-$E695*MAX(O563,$F695)/O$680)</f>
        <v/>
      </c>
      <c r="P695" s="16">
        <f>$D695*EXP(-$E695*MAX(P563,$F695)/P$680)</f>
        <v/>
      </c>
      <c r="Q695" s="16">
        <f>$D695*EXP(-$E695*MAX(Q563,$F695)/Q$680)</f>
        <v/>
      </c>
      <c r="R695" s="16">
        <f>$D695*EXP(-$E695*MAX(R563,$F695)/R$680)</f>
        <v/>
      </c>
      <c r="S695" s="16">
        <f>$D695*EXP(-$E695*MAX(S563,$F695)/S$680)</f>
        <v/>
      </c>
      <c r="T695" s="16">
        <f>$D695*EXP(-$E695*MAX(T563,$F695)/T$680)</f>
        <v/>
      </c>
      <c r="U695" s="16">
        <f>$D695*EXP(-$E695*MAX(U563,$F695)/U$680)</f>
        <v/>
      </c>
      <c r="V695" s="16">
        <f>$D695*EXP(-$E695*MAX(V563,$F695)/V$680)</f>
        <v/>
      </c>
      <c r="W695" s="16">
        <f>$D695*EXP(-$E695*MAX(W563,$F695)/W$680)</f>
        <v/>
      </c>
      <c r="X695" s="16">
        <f>$D695*EXP(-$E695*MAX(X563,$F695)/X$680)</f>
        <v/>
      </c>
      <c r="Y695" s="16">
        <f>$D695*EXP(-$E695*MAX(Y563,$F695)/Y$680)</f>
        <v/>
      </c>
      <c r="Z695" s="16">
        <f>$D695*EXP(-$E695*MAX(Z563,$F695)/Z$680)</f>
        <v/>
      </c>
      <c r="AA695" s="16">
        <f>$D695*EXP(-$E695*MAX(AA563,$F695)/AA$680)</f>
        <v/>
      </c>
      <c r="AB695" s="16">
        <f>$D695*EXP(-$E695*MAX(AB563,$F695)/AB$680)</f>
        <v/>
      </c>
      <c r="AC695" s="16">
        <f>$D695*EXP(-$E695*MAX(AC563,$F695)/AC$680)</f>
        <v/>
      </c>
      <c r="AD695" s="16">
        <f>$D695*EXP(-$E695*MAX(AD563,$F695)/AD$680)</f>
        <v/>
      </c>
      <c r="AF695" s="11">
        <f>CodePrefix&amp;$A695&amp;IF($C695="","","."&amp;$C695&amp;"."&amp;$B695)&amp;INDEX(VarEnd,MATCH($A695,VarKey,0))&amp;AF$5</f>
        <v/>
      </c>
      <c r="AG695" s="15">
        <f>$D695*EXP(-$E695*MAX(AG563,$F695)/AG$680)</f>
        <v/>
      </c>
      <c r="AH695" s="16">
        <f>$D695*EXP(-$E695*MAX(AH563,$F695)/AH$680)</f>
        <v/>
      </c>
      <c r="AI695" s="16">
        <f>$D695*EXP(-$E695*MAX(AI563,$F695)/AI$680)</f>
        <v/>
      </c>
      <c r="AJ695" s="16">
        <f>$D695*EXP(-$E695*MAX(AJ563,$F695)/AJ$680)</f>
        <v/>
      </c>
      <c r="AK695" s="16">
        <f>$D695*EXP(-$E695*MAX(AK563,$F695)/AK$680)</f>
        <v/>
      </c>
      <c r="AL695" s="16">
        <f>$D695*EXP(-$E695*MAX(AL563,$F695)/AL$680)</f>
        <v/>
      </c>
      <c r="AM695" s="16">
        <f>$D695*EXP(-$E695*MAX(AM563,$F695)/AM$680)</f>
        <v/>
      </c>
      <c r="AN695" s="16">
        <f>$D695*EXP(-$E695*MAX(AN563,$F695)/AN$680)</f>
        <v/>
      </c>
      <c r="AO695" s="16">
        <f>$D695*EXP(-$E695*MAX(AO563,$F695)/AO$680)</f>
        <v/>
      </c>
      <c r="AP695" s="16">
        <f>$D695*EXP(-$E695*MAX(AP563,$F695)/AP$680)</f>
        <v/>
      </c>
      <c r="AQ695" s="16">
        <f>$D695*EXP(-$E695*MAX(AQ563,$F695)/AQ$680)</f>
        <v/>
      </c>
      <c r="AR695" s="16">
        <f>$D695*EXP(-$E695*MAX(AR563,$F695)/AR$680)</f>
        <v/>
      </c>
      <c r="AS695" s="16">
        <f>$D695*EXP(-$E695*MAX(AS563,$F695)/AS$680)</f>
        <v/>
      </c>
      <c r="AT695" s="16">
        <f>$D695*EXP(-$E695*MAX(AT563,$F695)/AT$680)</f>
        <v/>
      </c>
      <c r="AU695" s="16">
        <f>$D695*EXP(-$E695*MAX(AU563,$F695)/AU$680)</f>
        <v/>
      </c>
      <c r="AV695" s="16">
        <f>$D695*EXP(-$E695*MAX(AV563,$F695)/AV$680)</f>
        <v/>
      </c>
      <c r="AW695" s="16">
        <f>$D695*EXP(-$E695*MAX(AW563,$F695)/AW$680)</f>
        <v/>
      </c>
      <c r="AX695" s="16">
        <f>$D695*EXP(-$E695*MAX(AX563,$F695)/AX$680)</f>
        <v/>
      </c>
      <c r="AY695" s="16">
        <f>$D695*EXP(-$E695*MAX(AY563,$F695)/AY$680)</f>
        <v/>
      </c>
    </row>
    <row r="696" hidden="1" outlineLevel="1">
      <c r="A696" s="14" t="inlineStr">
        <is>
          <t>lgd</t>
        </is>
      </c>
      <c r="B696" s="14" t="inlineStr">
        <is>
          <t>nuc</t>
        </is>
      </c>
      <c r="C696" s="14" t="inlineStr">
        <is>
          <t>pow</t>
        </is>
      </c>
      <c r="D696" s="41">
        <f>INDEX(Inputs_power!$AN$5:$AN$13,MATCH($B696,Inputs_power!$A$5:$A$13,0))</f>
        <v/>
      </c>
      <c r="E696" s="41">
        <f>INDEX(PParVal,MATCH("k_dispatch",PParKey,0))</f>
        <v/>
      </c>
      <c r="F696" s="41">
        <f>INDEX(PParVal,MATCH("min_cost",PParKey,0))</f>
        <v/>
      </c>
      <c r="G696" s="36" t="n"/>
      <c r="H696" s="14">
        <f>INDEX(VarLab,MATCH($A696,VarKey,0))&amp;INDEX(MemLab,MATCH($C696&amp;"|"&amp;$B696,MemKey,0))</f>
        <v/>
      </c>
      <c r="I696" s="14">
        <f>INDEX(VarUnit,MATCH($A696,VarKey,0))</f>
        <v/>
      </c>
      <c r="J696" s="14">
        <f>INDEX(VarSrc,MATCH($A696,VarKey,0))</f>
        <v/>
      </c>
      <c r="K696" s="11">
        <f>CodePrefix&amp;$A696&amp;IF($C696="","","."&amp;$C696&amp;"."&amp;$B696)&amp;INDEX(VarEnd,MATCH($A696,VarKey,0))&amp;K$5</f>
        <v/>
      </c>
      <c r="L696" s="15">
        <f>$D696*EXP(-$E696*MAX(L564,$F696)/L$680)</f>
        <v/>
      </c>
      <c r="M696" s="16">
        <f>$D696*EXP(-$E696*MAX(M564,$F696)/M$680)</f>
        <v/>
      </c>
      <c r="N696" s="16">
        <f>$D696*EXP(-$E696*MAX(N564,$F696)/N$680)</f>
        <v/>
      </c>
      <c r="O696" s="16">
        <f>$D696*EXP(-$E696*MAX(O564,$F696)/O$680)</f>
        <v/>
      </c>
      <c r="P696" s="16">
        <f>$D696*EXP(-$E696*MAX(P564,$F696)/P$680)</f>
        <v/>
      </c>
      <c r="Q696" s="16">
        <f>$D696*EXP(-$E696*MAX(Q564,$F696)/Q$680)</f>
        <v/>
      </c>
      <c r="R696" s="16">
        <f>$D696*EXP(-$E696*MAX(R564,$F696)/R$680)</f>
        <v/>
      </c>
      <c r="S696" s="16">
        <f>$D696*EXP(-$E696*MAX(S564,$F696)/S$680)</f>
        <v/>
      </c>
      <c r="T696" s="16">
        <f>$D696*EXP(-$E696*MAX(T564,$F696)/T$680)</f>
        <v/>
      </c>
      <c r="U696" s="16">
        <f>$D696*EXP(-$E696*MAX(U564,$F696)/U$680)</f>
        <v/>
      </c>
      <c r="V696" s="16">
        <f>$D696*EXP(-$E696*MAX(V564,$F696)/V$680)</f>
        <v/>
      </c>
      <c r="W696" s="16">
        <f>$D696*EXP(-$E696*MAX(W564,$F696)/W$680)</f>
        <v/>
      </c>
      <c r="X696" s="16">
        <f>$D696*EXP(-$E696*MAX(X564,$F696)/X$680)</f>
        <v/>
      </c>
      <c r="Y696" s="16">
        <f>$D696*EXP(-$E696*MAX(Y564,$F696)/Y$680)</f>
        <v/>
      </c>
      <c r="Z696" s="16">
        <f>$D696*EXP(-$E696*MAX(Z564,$F696)/Z$680)</f>
        <v/>
      </c>
      <c r="AA696" s="16">
        <f>$D696*EXP(-$E696*MAX(AA564,$F696)/AA$680)</f>
        <v/>
      </c>
      <c r="AB696" s="16">
        <f>$D696*EXP(-$E696*MAX(AB564,$F696)/AB$680)</f>
        <v/>
      </c>
      <c r="AC696" s="16">
        <f>$D696*EXP(-$E696*MAX(AC564,$F696)/AC$680)</f>
        <v/>
      </c>
      <c r="AD696" s="16">
        <f>$D696*EXP(-$E696*MAX(AD564,$F696)/AD$680)</f>
        <v/>
      </c>
      <c r="AF696" s="11">
        <f>CodePrefix&amp;$A696&amp;IF($C696="","","."&amp;$C696&amp;"."&amp;$B696)&amp;INDEX(VarEnd,MATCH($A696,VarKey,0))&amp;AF$5</f>
        <v/>
      </c>
      <c r="AG696" s="15">
        <f>$D696*EXP(-$E696*MAX(AG564,$F696)/AG$680)</f>
        <v/>
      </c>
      <c r="AH696" s="16">
        <f>$D696*EXP(-$E696*MAX(AH564,$F696)/AH$680)</f>
        <v/>
      </c>
      <c r="AI696" s="16">
        <f>$D696*EXP(-$E696*MAX(AI564,$F696)/AI$680)</f>
        <v/>
      </c>
      <c r="AJ696" s="16">
        <f>$D696*EXP(-$E696*MAX(AJ564,$F696)/AJ$680)</f>
        <v/>
      </c>
      <c r="AK696" s="16">
        <f>$D696*EXP(-$E696*MAX(AK564,$F696)/AK$680)</f>
        <v/>
      </c>
      <c r="AL696" s="16">
        <f>$D696*EXP(-$E696*MAX(AL564,$F696)/AL$680)</f>
        <v/>
      </c>
      <c r="AM696" s="16">
        <f>$D696*EXP(-$E696*MAX(AM564,$F696)/AM$680)</f>
        <v/>
      </c>
      <c r="AN696" s="16">
        <f>$D696*EXP(-$E696*MAX(AN564,$F696)/AN$680)</f>
        <v/>
      </c>
      <c r="AO696" s="16">
        <f>$D696*EXP(-$E696*MAX(AO564,$F696)/AO$680)</f>
        <v/>
      </c>
      <c r="AP696" s="16">
        <f>$D696*EXP(-$E696*MAX(AP564,$F696)/AP$680)</f>
        <v/>
      </c>
      <c r="AQ696" s="16">
        <f>$D696*EXP(-$E696*MAX(AQ564,$F696)/AQ$680)</f>
        <v/>
      </c>
      <c r="AR696" s="16">
        <f>$D696*EXP(-$E696*MAX(AR564,$F696)/AR$680)</f>
        <v/>
      </c>
      <c r="AS696" s="16">
        <f>$D696*EXP(-$E696*MAX(AS564,$F696)/AS$680)</f>
        <v/>
      </c>
      <c r="AT696" s="16">
        <f>$D696*EXP(-$E696*MAX(AT564,$F696)/AT$680)</f>
        <v/>
      </c>
      <c r="AU696" s="16">
        <f>$D696*EXP(-$E696*MAX(AU564,$F696)/AU$680)</f>
        <v/>
      </c>
      <c r="AV696" s="16">
        <f>$D696*EXP(-$E696*MAX(AV564,$F696)/AV$680)</f>
        <v/>
      </c>
      <c r="AW696" s="16">
        <f>$D696*EXP(-$E696*MAX(AW564,$F696)/AW$680)</f>
        <v/>
      </c>
      <c r="AX696" s="16">
        <f>$D696*EXP(-$E696*MAX(AX564,$F696)/AX$680)</f>
        <v/>
      </c>
      <c r="AY696" s="16">
        <f>$D696*EXP(-$E696*MAX(AY564,$F696)/AY$680)</f>
        <v/>
      </c>
    </row>
    <row r="697" hidden="1" outlineLevel="1">
      <c r="A697" s="14" t="inlineStr">
        <is>
          <t>lgd</t>
        </is>
      </c>
      <c r="B697" s="14" t="inlineStr">
        <is>
          <t>wnd</t>
        </is>
      </c>
      <c r="C697" s="14" t="inlineStr">
        <is>
          <t>pow</t>
        </is>
      </c>
      <c r="D697" s="41">
        <f>INDEX(Inputs_power!$AN$5:$AN$13,MATCH($B697,Inputs_power!$A$5:$A$13,0))</f>
        <v/>
      </c>
      <c r="E697" s="41">
        <f>INDEX(PParVal,MATCH("k_dispatch",PParKey,0))</f>
        <v/>
      </c>
      <c r="F697" s="41">
        <f>INDEX(PParVal,MATCH("min_cost",PParKey,0))</f>
        <v/>
      </c>
      <c r="G697" s="36" t="n"/>
      <c r="H697" s="14">
        <f>INDEX(VarLab,MATCH($A697,VarKey,0))&amp;INDEX(MemLab,MATCH($C697&amp;"|"&amp;$B697,MemKey,0))</f>
        <v/>
      </c>
      <c r="I697" s="14">
        <f>INDEX(VarUnit,MATCH($A697,VarKey,0))</f>
        <v/>
      </c>
      <c r="J697" s="14">
        <f>INDEX(VarSrc,MATCH($A697,VarKey,0))</f>
        <v/>
      </c>
      <c r="K697" s="11">
        <f>CodePrefix&amp;$A697&amp;IF($C697="","","."&amp;$C697&amp;"."&amp;$B697)&amp;INDEX(VarEnd,MATCH($A697,VarKey,0))&amp;K$5</f>
        <v/>
      </c>
      <c r="L697" s="15">
        <f>$D697*EXP(-$E697*MAX(L565,$F697)/L$680)</f>
        <v/>
      </c>
      <c r="M697" s="16">
        <f>$D697*EXP(-$E697*MAX(M565,$F697)/M$680)</f>
        <v/>
      </c>
      <c r="N697" s="16">
        <f>$D697*EXP(-$E697*MAX(N565,$F697)/N$680)</f>
        <v/>
      </c>
      <c r="O697" s="16">
        <f>$D697*EXP(-$E697*MAX(O565,$F697)/O$680)</f>
        <v/>
      </c>
      <c r="P697" s="16">
        <f>$D697*EXP(-$E697*MAX(P565,$F697)/P$680)</f>
        <v/>
      </c>
      <c r="Q697" s="16">
        <f>$D697*EXP(-$E697*MAX(Q565,$F697)/Q$680)</f>
        <v/>
      </c>
      <c r="R697" s="16">
        <f>$D697*EXP(-$E697*MAX(R565,$F697)/R$680)</f>
        <v/>
      </c>
      <c r="S697" s="16">
        <f>$D697*EXP(-$E697*MAX(S565,$F697)/S$680)</f>
        <v/>
      </c>
      <c r="T697" s="16">
        <f>$D697*EXP(-$E697*MAX(T565,$F697)/T$680)</f>
        <v/>
      </c>
      <c r="U697" s="16">
        <f>$D697*EXP(-$E697*MAX(U565,$F697)/U$680)</f>
        <v/>
      </c>
      <c r="V697" s="16">
        <f>$D697*EXP(-$E697*MAX(V565,$F697)/V$680)</f>
        <v/>
      </c>
      <c r="W697" s="16">
        <f>$D697*EXP(-$E697*MAX(W565,$F697)/W$680)</f>
        <v/>
      </c>
      <c r="X697" s="16">
        <f>$D697*EXP(-$E697*MAX(X565,$F697)/X$680)</f>
        <v/>
      </c>
      <c r="Y697" s="16">
        <f>$D697*EXP(-$E697*MAX(Y565,$F697)/Y$680)</f>
        <v/>
      </c>
      <c r="Z697" s="16">
        <f>$D697*EXP(-$E697*MAX(Z565,$F697)/Z$680)</f>
        <v/>
      </c>
      <c r="AA697" s="16">
        <f>$D697*EXP(-$E697*MAX(AA565,$F697)/AA$680)</f>
        <v/>
      </c>
      <c r="AB697" s="16">
        <f>$D697*EXP(-$E697*MAX(AB565,$F697)/AB$680)</f>
        <v/>
      </c>
      <c r="AC697" s="16">
        <f>$D697*EXP(-$E697*MAX(AC565,$F697)/AC$680)</f>
        <v/>
      </c>
      <c r="AD697" s="16">
        <f>$D697*EXP(-$E697*MAX(AD565,$F697)/AD$680)</f>
        <v/>
      </c>
      <c r="AF697" s="11">
        <f>CodePrefix&amp;$A697&amp;IF($C697="","","."&amp;$C697&amp;"."&amp;$B697)&amp;INDEX(VarEnd,MATCH($A697,VarKey,0))&amp;AF$5</f>
        <v/>
      </c>
      <c r="AG697" s="15">
        <f>$D697*EXP(-$E697*MAX(AG565,$F697)/AG$680)</f>
        <v/>
      </c>
      <c r="AH697" s="16">
        <f>$D697*EXP(-$E697*MAX(AH565,$F697)/AH$680)</f>
        <v/>
      </c>
      <c r="AI697" s="16">
        <f>$D697*EXP(-$E697*MAX(AI565,$F697)/AI$680)</f>
        <v/>
      </c>
      <c r="AJ697" s="16">
        <f>$D697*EXP(-$E697*MAX(AJ565,$F697)/AJ$680)</f>
        <v/>
      </c>
      <c r="AK697" s="16">
        <f>$D697*EXP(-$E697*MAX(AK565,$F697)/AK$680)</f>
        <v/>
      </c>
      <c r="AL697" s="16">
        <f>$D697*EXP(-$E697*MAX(AL565,$F697)/AL$680)</f>
        <v/>
      </c>
      <c r="AM697" s="16">
        <f>$D697*EXP(-$E697*MAX(AM565,$F697)/AM$680)</f>
        <v/>
      </c>
      <c r="AN697" s="16">
        <f>$D697*EXP(-$E697*MAX(AN565,$F697)/AN$680)</f>
        <v/>
      </c>
      <c r="AO697" s="16">
        <f>$D697*EXP(-$E697*MAX(AO565,$F697)/AO$680)</f>
        <v/>
      </c>
      <c r="AP697" s="16">
        <f>$D697*EXP(-$E697*MAX(AP565,$F697)/AP$680)</f>
        <v/>
      </c>
      <c r="AQ697" s="16">
        <f>$D697*EXP(-$E697*MAX(AQ565,$F697)/AQ$680)</f>
        <v/>
      </c>
      <c r="AR697" s="16">
        <f>$D697*EXP(-$E697*MAX(AR565,$F697)/AR$680)</f>
        <v/>
      </c>
      <c r="AS697" s="16">
        <f>$D697*EXP(-$E697*MAX(AS565,$F697)/AS$680)</f>
        <v/>
      </c>
      <c r="AT697" s="16">
        <f>$D697*EXP(-$E697*MAX(AT565,$F697)/AT$680)</f>
        <v/>
      </c>
      <c r="AU697" s="16">
        <f>$D697*EXP(-$E697*MAX(AU565,$F697)/AU$680)</f>
        <v/>
      </c>
      <c r="AV697" s="16">
        <f>$D697*EXP(-$E697*MAX(AV565,$F697)/AV$680)</f>
        <v/>
      </c>
      <c r="AW697" s="16">
        <f>$D697*EXP(-$E697*MAX(AW565,$F697)/AW$680)</f>
        <v/>
      </c>
      <c r="AX697" s="16">
        <f>$D697*EXP(-$E697*MAX(AX565,$F697)/AX$680)</f>
        <v/>
      </c>
      <c r="AY697" s="16">
        <f>$D697*EXP(-$E697*MAX(AY565,$F697)/AY$680)</f>
        <v/>
      </c>
    </row>
    <row r="698" hidden="1" outlineLevel="1">
      <c r="A698" s="14" t="inlineStr">
        <is>
          <t>lgd</t>
        </is>
      </c>
      <c r="B698" s="14" t="inlineStr">
        <is>
          <t>sol</t>
        </is>
      </c>
      <c r="C698" s="14" t="inlineStr">
        <is>
          <t>pow</t>
        </is>
      </c>
      <c r="D698" s="41">
        <f>INDEX(Inputs_power!$AN$5:$AN$13,MATCH($B698,Inputs_power!$A$5:$A$13,0))</f>
        <v/>
      </c>
      <c r="E698" s="41">
        <f>INDEX(PParVal,MATCH("k_dispatch",PParKey,0))</f>
        <v/>
      </c>
      <c r="F698" s="41">
        <f>INDEX(PParVal,MATCH("min_cost",PParKey,0))</f>
        <v/>
      </c>
      <c r="G698" s="36" t="n"/>
      <c r="H698" s="14">
        <f>INDEX(VarLab,MATCH($A698,VarKey,0))&amp;INDEX(MemLab,MATCH($C698&amp;"|"&amp;$B698,MemKey,0))</f>
        <v/>
      </c>
      <c r="I698" s="14">
        <f>INDEX(VarUnit,MATCH($A698,VarKey,0))</f>
        <v/>
      </c>
      <c r="J698" s="14">
        <f>INDEX(VarSrc,MATCH($A698,VarKey,0))</f>
        <v/>
      </c>
      <c r="K698" s="11">
        <f>CodePrefix&amp;$A698&amp;IF($C698="","","."&amp;$C698&amp;"."&amp;$B698)&amp;INDEX(VarEnd,MATCH($A698,VarKey,0))&amp;K$5</f>
        <v/>
      </c>
      <c r="L698" s="15">
        <f>$D698*EXP(-$E698*MAX(L566,$F698)/L$680)</f>
        <v/>
      </c>
      <c r="M698" s="16">
        <f>$D698*EXP(-$E698*MAX(M566,$F698)/M$680)</f>
        <v/>
      </c>
      <c r="N698" s="16">
        <f>$D698*EXP(-$E698*MAX(N566,$F698)/N$680)</f>
        <v/>
      </c>
      <c r="O698" s="16">
        <f>$D698*EXP(-$E698*MAX(O566,$F698)/O$680)</f>
        <v/>
      </c>
      <c r="P698" s="16">
        <f>$D698*EXP(-$E698*MAX(P566,$F698)/P$680)</f>
        <v/>
      </c>
      <c r="Q698" s="16">
        <f>$D698*EXP(-$E698*MAX(Q566,$F698)/Q$680)</f>
        <v/>
      </c>
      <c r="R698" s="16">
        <f>$D698*EXP(-$E698*MAX(R566,$F698)/R$680)</f>
        <v/>
      </c>
      <c r="S698" s="16">
        <f>$D698*EXP(-$E698*MAX(S566,$F698)/S$680)</f>
        <v/>
      </c>
      <c r="T698" s="16">
        <f>$D698*EXP(-$E698*MAX(T566,$F698)/T$680)</f>
        <v/>
      </c>
      <c r="U698" s="16">
        <f>$D698*EXP(-$E698*MAX(U566,$F698)/U$680)</f>
        <v/>
      </c>
      <c r="V698" s="16">
        <f>$D698*EXP(-$E698*MAX(V566,$F698)/V$680)</f>
        <v/>
      </c>
      <c r="W698" s="16">
        <f>$D698*EXP(-$E698*MAX(W566,$F698)/W$680)</f>
        <v/>
      </c>
      <c r="X698" s="16">
        <f>$D698*EXP(-$E698*MAX(X566,$F698)/X$680)</f>
        <v/>
      </c>
      <c r="Y698" s="16">
        <f>$D698*EXP(-$E698*MAX(Y566,$F698)/Y$680)</f>
        <v/>
      </c>
      <c r="Z698" s="16">
        <f>$D698*EXP(-$E698*MAX(Z566,$F698)/Z$680)</f>
        <v/>
      </c>
      <c r="AA698" s="16">
        <f>$D698*EXP(-$E698*MAX(AA566,$F698)/AA$680)</f>
        <v/>
      </c>
      <c r="AB698" s="16">
        <f>$D698*EXP(-$E698*MAX(AB566,$F698)/AB$680)</f>
        <v/>
      </c>
      <c r="AC698" s="16">
        <f>$D698*EXP(-$E698*MAX(AC566,$F698)/AC$680)</f>
        <v/>
      </c>
      <c r="AD698" s="16">
        <f>$D698*EXP(-$E698*MAX(AD566,$F698)/AD$680)</f>
        <v/>
      </c>
      <c r="AF698" s="11">
        <f>CodePrefix&amp;$A698&amp;IF($C698="","","."&amp;$C698&amp;"."&amp;$B698)&amp;INDEX(VarEnd,MATCH($A698,VarKey,0))&amp;AF$5</f>
        <v/>
      </c>
      <c r="AG698" s="15">
        <f>$D698*EXP(-$E698*MAX(AG566,$F698)/AG$680)</f>
        <v/>
      </c>
      <c r="AH698" s="16">
        <f>$D698*EXP(-$E698*MAX(AH566,$F698)/AH$680)</f>
        <v/>
      </c>
      <c r="AI698" s="16">
        <f>$D698*EXP(-$E698*MAX(AI566,$F698)/AI$680)</f>
        <v/>
      </c>
      <c r="AJ698" s="16">
        <f>$D698*EXP(-$E698*MAX(AJ566,$F698)/AJ$680)</f>
        <v/>
      </c>
      <c r="AK698" s="16">
        <f>$D698*EXP(-$E698*MAX(AK566,$F698)/AK$680)</f>
        <v/>
      </c>
      <c r="AL698" s="16">
        <f>$D698*EXP(-$E698*MAX(AL566,$F698)/AL$680)</f>
        <v/>
      </c>
      <c r="AM698" s="16">
        <f>$D698*EXP(-$E698*MAX(AM566,$F698)/AM$680)</f>
        <v/>
      </c>
      <c r="AN698" s="16">
        <f>$D698*EXP(-$E698*MAX(AN566,$F698)/AN$680)</f>
        <v/>
      </c>
      <c r="AO698" s="16">
        <f>$D698*EXP(-$E698*MAX(AO566,$F698)/AO$680)</f>
        <v/>
      </c>
      <c r="AP698" s="16">
        <f>$D698*EXP(-$E698*MAX(AP566,$F698)/AP$680)</f>
        <v/>
      </c>
      <c r="AQ698" s="16">
        <f>$D698*EXP(-$E698*MAX(AQ566,$F698)/AQ$680)</f>
        <v/>
      </c>
      <c r="AR698" s="16">
        <f>$D698*EXP(-$E698*MAX(AR566,$F698)/AR$680)</f>
        <v/>
      </c>
      <c r="AS698" s="16">
        <f>$D698*EXP(-$E698*MAX(AS566,$F698)/AS$680)</f>
        <v/>
      </c>
      <c r="AT698" s="16">
        <f>$D698*EXP(-$E698*MAX(AT566,$F698)/AT$680)</f>
        <v/>
      </c>
      <c r="AU698" s="16">
        <f>$D698*EXP(-$E698*MAX(AU566,$F698)/AU$680)</f>
        <v/>
      </c>
      <c r="AV698" s="16">
        <f>$D698*EXP(-$E698*MAX(AV566,$F698)/AV$680)</f>
        <v/>
      </c>
      <c r="AW698" s="16">
        <f>$D698*EXP(-$E698*MAX(AW566,$F698)/AW$680)</f>
        <v/>
      </c>
      <c r="AX698" s="16">
        <f>$D698*EXP(-$E698*MAX(AX566,$F698)/AX$680)</f>
        <v/>
      </c>
      <c r="AY698" s="16">
        <f>$D698*EXP(-$E698*MAX(AY566,$F698)/AY$680)</f>
        <v/>
      </c>
    </row>
    <row r="699" hidden="1" outlineLevel="1">
      <c r="A699" s="14" t="inlineStr">
        <is>
          <t>lgd</t>
        </is>
      </c>
      <c r="B699" s="14" t="inlineStr">
        <is>
          <t>hyd</t>
        </is>
      </c>
      <c r="C699" s="14" t="inlineStr">
        <is>
          <t>pow</t>
        </is>
      </c>
      <c r="D699" s="41">
        <f>INDEX(Inputs_power!$AN$5:$AN$13,MATCH($B699,Inputs_power!$A$5:$A$13,0))</f>
        <v/>
      </c>
      <c r="E699" s="41">
        <f>INDEX(PParVal,MATCH("k_dispatch",PParKey,0))</f>
        <v/>
      </c>
      <c r="F699" s="41">
        <f>INDEX(PParVal,MATCH("min_cost",PParKey,0))</f>
        <v/>
      </c>
      <c r="G699" s="36" t="n"/>
      <c r="H699" s="14">
        <f>INDEX(VarLab,MATCH($A699,VarKey,0))&amp;INDEX(MemLab,MATCH($C699&amp;"|"&amp;$B699,MemKey,0))</f>
        <v/>
      </c>
      <c r="I699" s="14">
        <f>INDEX(VarUnit,MATCH($A699,VarKey,0))</f>
        <v/>
      </c>
      <c r="J699" s="14">
        <f>INDEX(VarSrc,MATCH($A699,VarKey,0))</f>
        <v/>
      </c>
      <c r="K699" s="11">
        <f>CodePrefix&amp;$A699&amp;IF($C699="","","."&amp;$C699&amp;"."&amp;$B699)&amp;INDEX(VarEnd,MATCH($A699,VarKey,0))&amp;K$5</f>
        <v/>
      </c>
      <c r="L699" s="15">
        <f>$D699*EXP(-$E699*MAX(L567,$F699)/L$680)</f>
        <v/>
      </c>
      <c r="M699" s="16">
        <f>$D699*EXP(-$E699*MAX(M567,$F699)/M$680)</f>
        <v/>
      </c>
      <c r="N699" s="16">
        <f>$D699*EXP(-$E699*MAX(N567,$F699)/N$680)</f>
        <v/>
      </c>
      <c r="O699" s="16">
        <f>$D699*EXP(-$E699*MAX(O567,$F699)/O$680)</f>
        <v/>
      </c>
      <c r="P699" s="16">
        <f>$D699*EXP(-$E699*MAX(P567,$F699)/P$680)</f>
        <v/>
      </c>
      <c r="Q699" s="16">
        <f>$D699*EXP(-$E699*MAX(Q567,$F699)/Q$680)</f>
        <v/>
      </c>
      <c r="R699" s="16">
        <f>$D699*EXP(-$E699*MAX(R567,$F699)/R$680)</f>
        <v/>
      </c>
      <c r="S699" s="16">
        <f>$D699*EXP(-$E699*MAX(S567,$F699)/S$680)</f>
        <v/>
      </c>
      <c r="T699" s="16">
        <f>$D699*EXP(-$E699*MAX(T567,$F699)/T$680)</f>
        <v/>
      </c>
      <c r="U699" s="16">
        <f>$D699*EXP(-$E699*MAX(U567,$F699)/U$680)</f>
        <v/>
      </c>
      <c r="V699" s="16">
        <f>$D699*EXP(-$E699*MAX(V567,$F699)/V$680)</f>
        <v/>
      </c>
      <c r="W699" s="16">
        <f>$D699*EXP(-$E699*MAX(W567,$F699)/W$680)</f>
        <v/>
      </c>
      <c r="X699" s="16">
        <f>$D699*EXP(-$E699*MAX(X567,$F699)/X$680)</f>
        <v/>
      </c>
      <c r="Y699" s="16">
        <f>$D699*EXP(-$E699*MAX(Y567,$F699)/Y$680)</f>
        <v/>
      </c>
      <c r="Z699" s="16">
        <f>$D699*EXP(-$E699*MAX(Z567,$F699)/Z$680)</f>
        <v/>
      </c>
      <c r="AA699" s="16">
        <f>$D699*EXP(-$E699*MAX(AA567,$F699)/AA$680)</f>
        <v/>
      </c>
      <c r="AB699" s="16">
        <f>$D699*EXP(-$E699*MAX(AB567,$F699)/AB$680)</f>
        <v/>
      </c>
      <c r="AC699" s="16">
        <f>$D699*EXP(-$E699*MAX(AC567,$F699)/AC$680)</f>
        <v/>
      </c>
      <c r="AD699" s="16">
        <f>$D699*EXP(-$E699*MAX(AD567,$F699)/AD$680)</f>
        <v/>
      </c>
      <c r="AF699" s="11">
        <f>CodePrefix&amp;$A699&amp;IF($C699="","","."&amp;$C699&amp;"."&amp;$B699)&amp;INDEX(VarEnd,MATCH($A699,VarKey,0))&amp;AF$5</f>
        <v/>
      </c>
      <c r="AG699" s="15">
        <f>$D699*EXP(-$E699*MAX(AG567,$F699)/AG$680)</f>
        <v/>
      </c>
      <c r="AH699" s="16">
        <f>$D699*EXP(-$E699*MAX(AH567,$F699)/AH$680)</f>
        <v/>
      </c>
      <c r="AI699" s="16">
        <f>$D699*EXP(-$E699*MAX(AI567,$F699)/AI$680)</f>
        <v/>
      </c>
      <c r="AJ699" s="16">
        <f>$D699*EXP(-$E699*MAX(AJ567,$F699)/AJ$680)</f>
        <v/>
      </c>
      <c r="AK699" s="16">
        <f>$D699*EXP(-$E699*MAX(AK567,$F699)/AK$680)</f>
        <v/>
      </c>
      <c r="AL699" s="16">
        <f>$D699*EXP(-$E699*MAX(AL567,$F699)/AL$680)</f>
        <v/>
      </c>
      <c r="AM699" s="16">
        <f>$D699*EXP(-$E699*MAX(AM567,$F699)/AM$680)</f>
        <v/>
      </c>
      <c r="AN699" s="16">
        <f>$D699*EXP(-$E699*MAX(AN567,$F699)/AN$680)</f>
        <v/>
      </c>
      <c r="AO699" s="16">
        <f>$D699*EXP(-$E699*MAX(AO567,$F699)/AO$680)</f>
        <v/>
      </c>
      <c r="AP699" s="16">
        <f>$D699*EXP(-$E699*MAX(AP567,$F699)/AP$680)</f>
        <v/>
      </c>
      <c r="AQ699" s="16">
        <f>$D699*EXP(-$E699*MAX(AQ567,$F699)/AQ$680)</f>
        <v/>
      </c>
      <c r="AR699" s="16">
        <f>$D699*EXP(-$E699*MAX(AR567,$F699)/AR$680)</f>
        <v/>
      </c>
      <c r="AS699" s="16">
        <f>$D699*EXP(-$E699*MAX(AS567,$F699)/AS$680)</f>
        <v/>
      </c>
      <c r="AT699" s="16">
        <f>$D699*EXP(-$E699*MAX(AT567,$F699)/AT$680)</f>
        <v/>
      </c>
      <c r="AU699" s="16">
        <f>$D699*EXP(-$E699*MAX(AU567,$F699)/AU$680)</f>
        <v/>
      </c>
      <c r="AV699" s="16">
        <f>$D699*EXP(-$E699*MAX(AV567,$F699)/AV$680)</f>
        <v/>
      </c>
      <c r="AW699" s="16">
        <f>$D699*EXP(-$E699*MAX(AW567,$F699)/AW$680)</f>
        <v/>
      </c>
      <c r="AX699" s="16">
        <f>$D699*EXP(-$E699*MAX(AX567,$F699)/AX$680)</f>
        <v/>
      </c>
      <c r="AY699" s="16">
        <f>$D699*EXP(-$E699*MAX(AY567,$F699)/AY$680)</f>
        <v/>
      </c>
    </row>
    <row r="700" hidden="1" outlineLevel="1">
      <c r="A700" s="14" t="inlineStr">
        <is>
          <t>lgd</t>
        </is>
      </c>
      <c r="B700" s="14" t="inlineStr">
        <is>
          <t>ore</t>
        </is>
      </c>
      <c r="C700" s="14" t="inlineStr">
        <is>
          <t>pow</t>
        </is>
      </c>
      <c r="D700" s="41">
        <f>INDEX(Inputs_power!$AN$5:$AN$13,MATCH($B700,Inputs_power!$A$5:$A$13,0))</f>
        <v/>
      </c>
      <c r="E700" s="41">
        <f>INDEX(PParVal,MATCH("k_dispatch",PParKey,0))</f>
        <v/>
      </c>
      <c r="F700" s="41">
        <f>INDEX(PParVal,MATCH("min_cost",PParKey,0))</f>
        <v/>
      </c>
      <c r="G700" s="36" t="n"/>
      <c r="H700" s="14">
        <f>INDEX(VarLab,MATCH($A700,VarKey,0))&amp;INDEX(MemLab,MATCH($C700&amp;"|"&amp;$B700,MemKey,0))</f>
        <v/>
      </c>
      <c r="I700" s="14">
        <f>INDEX(VarUnit,MATCH($A700,VarKey,0))</f>
        <v/>
      </c>
      <c r="J700" s="14">
        <f>INDEX(VarSrc,MATCH($A700,VarKey,0))</f>
        <v/>
      </c>
      <c r="K700" s="11">
        <f>CodePrefix&amp;$A700&amp;IF($C700="","","."&amp;$C700&amp;"."&amp;$B700)&amp;INDEX(VarEnd,MATCH($A700,VarKey,0))&amp;K$5</f>
        <v/>
      </c>
      <c r="L700" s="15">
        <f>$D700*EXP(-$E700*MAX(L568,$F700)/L$680)</f>
        <v/>
      </c>
      <c r="M700" s="16">
        <f>$D700*EXP(-$E700*MAX(M568,$F700)/M$680)</f>
        <v/>
      </c>
      <c r="N700" s="16">
        <f>$D700*EXP(-$E700*MAX(N568,$F700)/N$680)</f>
        <v/>
      </c>
      <c r="O700" s="16">
        <f>$D700*EXP(-$E700*MAX(O568,$F700)/O$680)</f>
        <v/>
      </c>
      <c r="P700" s="16">
        <f>$D700*EXP(-$E700*MAX(P568,$F700)/P$680)</f>
        <v/>
      </c>
      <c r="Q700" s="16">
        <f>$D700*EXP(-$E700*MAX(Q568,$F700)/Q$680)</f>
        <v/>
      </c>
      <c r="R700" s="16">
        <f>$D700*EXP(-$E700*MAX(R568,$F700)/R$680)</f>
        <v/>
      </c>
      <c r="S700" s="16">
        <f>$D700*EXP(-$E700*MAX(S568,$F700)/S$680)</f>
        <v/>
      </c>
      <c r="T700" s="16">
        <f>$D700*EXP(-$E700*MAX(T568,$F700)/T$680)</f>
        <v/>
      </c>
      <c r="U700" s="16">
        <f>$D700*EXP(-$E700*MAX(U568,$F700)/U$680)</f>
        <v/>
      </c>
      <c r="V700" s="16">
        <f>$D700*EXP(-$E700*MAX(V568,$F700)/V$680)</f>
        <v/>
      </c>
      <c r="W700" s="16">
        <f>$D700*EXP(-$E700*MAX(W568,$F700)/W$680)</f>
        <v/>
      </c>
      <c r="X700" s="16">
        <f>$D700*EXP(-$E700*MAX(X568,$F700)/X$680)</f>
        <v/>
      </c>
      <c r="Y700" s="16">
        <f>$D700*EXP(-$E700*MAX(Y568,$F700)/Y$680)</f>
        <v/>
      </c>
      <c r="Z700" s="16">
        <f>$D700*EXP(-$E700*MAX(Z568,$F700)/Z$680)</f>
        <v/>
      </c>
      <c r="AA700" s="16">
        <f>$D700*EXP(-$E700*MAX(AA568,$F700)/AA$680)</f>
        <v/>
      </c>
      <c r="AB700" s="16">
        <f>$D700*EXP(-$E700*MAX(AB568,$F700)/AB$680)</f>
        <v/>
      </c>
      <c r="AC700" s="16">
        <f>$D700*EXP(-$E700*MAX(AC568,$F700)/AC$680)</f>
        <v/>
      </c>
      <c r="AD700" s="16">
        <f>$D700*EXP(-$E700*MAX(AD568,$F700)/AD$680)</f>
        <v/>
      </c>
      <c r="AF700" s="11">
        <f>CodePrefix&amp;$A700&amp;IF($C700="","","."&amp;$C700&amp;"."&amp;$B700)&amp;INDEX(VarEnd,MATCH($A700,VarKey,0))&amp;AF$5</f>
        <v/>
      </c>
      <c r="AG700" s="15">
        <f>$D700*EXP(-$E700*MAX(AG568,$F700)/AG$680)</f>
        <v/>
      </c>
      <c r="AH700" s="16">
        <f>$D700*EXP(-$E700*MAX(AH568,$F700)/AH$680)</f>
        <v/>
      </c>
      <c r="AI700" s="16">
        <f>$D700*EXP(-$E700*MAX(AI568,$F700)/AI$680)</f>
        <v/>
      </c>
      <c r="AJ700" s="16">
        <f>$D700*EXP(-$E700*MAX(AJ568,$F700)/AJ$680)</f>
        <v/>
      </c>
      <c r="AK700" s="16">
        <f>$D700*EXP(-$E700*MAX(AK568,$F700)/AK$680)</f>
        <v/>
      </c>
      <c r="AL700" s="16">
        <f>$D700*EXP(-$E700*MAX(AL568,$F700)/AL$680)</f>
        <v/>
      </c>
      <c r="AM700" s="16">
        <f>$D700*EXP(-$E700*MAX(AM568,$F700)/AM$680)</f>
        <v/>
      </c>
      <c r="AN700" s="16">
        <f>$D700*EXP(-$E700*MAX(AN568,$F700)/AN$680)</f>
        <v/>
      </c>
      <c r="AO700" s="16">
        <f>$D700*EXP(-$E700*MAX(AO568,$F700)/AO$680)</f>
        <v/>
      </c>
      <c r="AP700" s="16">
        <f>$D700*EXP(-$E700*MAX(AP568,$F700)/AP$680)</f>
        <v/>
      </c>
      <c r="AQ700" s="16">
        <f>$D700*EXP(-$E700*MAX(AQ568,$F700)/AQ$680)</f>
        <v/>
      </c>
      <c r="AR700" s="16">
        <f>$D700*EXP(-$E700*MAX(AR568,$F700)/AR$680)</f>
        <v/>
      </c>
      <c r="AS700" s="16">
        <f>$D700*EXP(-$E700*MAX(AS568,$F700)/AS$680)</f>
        <v/>
      </c>
      <c r="AT700" s="16">
        <f>$D700*EXP(-$E700*MAX(AT568,$F700)/AT$680)</f>
        <v/>
      </c>
      <c r="AU700" s="16">
        <f>$D700*EXP(-$E700*MAX(AU568,$F700)/AU$680)</f>
        <v/>
      </c>
      <c r="AV700" s="16">
        <f>$D700*EXP(-$E700*MAX(AV568,$F700)/AV$680)</f>
        <v/>
      </c>
      <c r="AW700" s="16">
        <f>$D700*EXP(-$E700*MAX(AW568,$F700)/AW$680)</f>
        <v/>
      </c>
      <c r="AX700" s="16">
        <f>$D700*EXP(-$E700*MAX(AX568,$F700)/AX$680)</f>
        <v/>
      </c>
      <c r="AY700" s="16">
        <f>$D700*EXP(-$E700*MAX(AY568,$F700)/AY$680)</f>
        <v/>
      </c>
    </row>
    <row r="701" hidden="1" outlineLevel="1">
      <c r="A701" s="14" t="inlineStr">
        <is>
          <t>lgd</t>
        </is>
      </c>
      <c r="B701" s="14" t="inlineStr">
        <is>
          <t>bio</t>
        </is>
      </c>
      <c r="C701" s="14" t="inlineStr">
        <is>
          <t>pow</t>
        </is>
      </c>
      <c r="D701" s="41">
        <f>INDEX(Inputs_power!$AN$5:$AN$13,MATCH($B701,Inputs_power!$A$5:$A$13,0))</f>
        <v/>
      </c>
      <c r="E701" s="41">
        <f>INDEX(PParVal,MATCH("k_dispatch",PParKey,0))</f>
        <v/>
      </c>
      <c r="F701" s="41">
        <f>INDEX(PParVal,MATCH("min_cost",PParKey,0))</f>
        <v/>
      </c>
      <c r="G701" s="36" t="n"/>
      <c r="H701" s="14">
        <f>INDEX(VarLab,MATCH($A701,VarKey,0))&amp;INDEX(MemLab,MATCH($C701&amp;"|"&amp;$B701,MemKey,0))</f>
        <v/>
      </c>
      <c r="I701" s="14">
        <f>INDEX(VarUnit,MATCH($A701,VarKey,0))</f>
        <v/>
      </c>
      <c r="J701" s="14">
        <f>INDEX(VarSrc,MATCH($A701,VarKey,0))</f>
        <v/>
      </c>
      <c r="K701" s="11">
        <f>CodePrefix&amp;$A701&amp;IF($C701="","","."&amp;$C701&amp;"."&amp;$B701)&amp;INDEX(VarEnd,MATCH($A701,VarKey,0))&amp;K$5</f>
        <v/>
      </c>
      <c r="L701" s="15">
        <f>$D701*EXP(-$E701*MAX(L569,$F701)/L$680)</f>
        <v/>
      </c>
      <c r="M701" s="16">
        <f>$D701*EXP(-$E701*MAX(M569,$F701)/M$680)</f>
        <v/>
      </c>
      <c r="N701" s="16">
        <f>$D701*EXP(-$E701*MAX(N569,$F701)/N$680)</f>
        <v/>
      </c>
      <c r="O701" s="16">
        <f>$D701*EXP(-$E701*MAX(O569,$F701)/O$680)</f>
        <v/>
      </c>
      <c r="P701" s="16">
        <f>$D701*EXP(-$E701*MAX(P569,$F701)/P$680)</f>
        <v/>
      </c>
      <c r="Q701" s="16">
        <f>$D701*EXP(-$E701*MAX(Q569,$F701)/Q$680)</f>
        <v/>
      </c>
      <c r="R701" s="16">
        <f>$D701*EXP(-$E701*MAX(R569,$F701)/R$680)</f>
        <v/>
      </c>
      <c r="S701" s="16">
        <f>$D701*EXP(-$E701*MAX(S569,$F701)/S$680)</f>
        <v/>
      </c>
      <c r="T701" s="16">
        <f>$D701*EXP(-$E701*MAX(T569,$F701)/T$680)</f>
        <v/>
      </c>
      <c r="U701" s="16">
        <f>$D701*EXP(-$E701*MAX(U569,$F701)/U$680)</f>
        <v/>
      </c>
      <c r="V701" s="16">
        <f>$D701*EXP(-$E701*MAX(V569,$F701)/V$680)</f>
        <v/>
      </c>
      <c r="W701" s="16">
        <f>$D701*EXP(-$E701*MAX(W569,$F701)/W$680)</f>
        <v/>
      </c>
      <c r="X701" s="16">
        <f>$D701*EXP(-$E701*MAX(X569,$F701)/X$680)</f>
        <v/>
      </c>
      <c r="Y701" s="16">
        <f>$D701*EXP(-$E701*MAX(Y569,$F701)/Y$680)</f>
        <v/>
      </c>
      <c r="Z701" s="16">
        <f>$D701*EXP(-$E701*MAX(Z569,$F701)/Z$680)</f>
        <v/>
      </c>
      <c r="AA701" s="16">
        <f>$D701*EXP(-$E701*MAX(AA569,$F701)/AA$680)</f>
        <v/>
      </c>
      <c r="AB701" s="16">
        <f>$D701*EXP(-$E701*MAX(AB569,$F701)/AB$680)</f>
        <v/>
      </c>
      <c r="AC701" s="16">
        <f>$D701*EXP(-$E701*MAX(AC569,$F701)/AC$680)</f>
        <v/>
      </c>
      <c r="AD701" s="16">
        <f>$D701*EXP(-$E701*MAX(AD569,$F701)/AD$680)</f>
        <v/>
      </c>
      <c r="AF701" s="11">
        <f>CodePrefix&amp;$A701&amp;IF($C701="","","."&amp;$C701&amp;"."&amp;$B701)&amp;INDEX(VarEnd,MATCH($A701,VarKey,0))&amp;AF$5</f>
        <v/>
      </c>
      <c r="AG701" s="15">
        <f>$D701*EXP(-$E701*MAX(AG569,$F701)/AG$680)</f>
        <v/>
      </c>
      <c r="AH701" s="16">
        <f>$D701*EXP(-$E701*MAX(AH569,$F701)/AH$680)</f>
        <v/>
      </c>
      <c r="AI701" s="16">
        <f>$D701*EXP(-$E701*MAX(AI569,$F701)/AI$680)</f>
        <v/>
      </c>
      <c r="AJ701" s="16">
        <f>$D701*EXP(-$E701*MAX(AJ569,$F701)/AJ$680)</f>
        <v/>
      </c>
      <c r="AK701" s="16">
        <f>$D701*EXP(-$E701*MAX(AK569,$F701)/AK$680)</f>
        <v/>
      </c>
      <c r="AL701" s="16">
        <f>$D701*EXP(-$E701*MAX(AL569,$F701)/AL$680)</f>
        <v/>
      </c>
      <c r="AM701" s="16">
        <f>$D701*EXP(-$E701*MAX(AM569,$F701)/AM$680)</f>
        <v/>
      </c>
      <c r="AN701" s="16">
        <f>$D701*EXP(-$E701*MAX(AN569,$F701)/AN$680)</f>
        <v/>
      </c>
      <c r="AO701" s="16">
        <f>$D701*EXP(-$E701*MAX(AO569,$F701)/AO$680)</f>
        <v/>
      </c>
      <c r="AP701" s="16">
        <f>$D701*EXP(-$E701*MAX(AP569,$F701)/AP$680)</f>
        <v/>
      </c>
      <c r="AQ701" s="16">
        <f>$D701*EXP(-$E701*MAX(AQ569,$F701)/AQ$680)</f>
        <v/>
      </c>
      <c r="AR701" s="16">
        <f>$D701*EXP(-$E701*MAX(AR569,$F701)/AR$680)</f>
        <v/>
      </c>
      <c r="AS701" s="16">
        <f>$D701*EXP(-$E701*MAX(AS569,$F701)/AS$680)</f>
        <v/>
      </c>
      <c r="AT701" s="16">
        <f>$D701*EXP(-$E701*MAX(AT569,$F701)/AT$680)</f>
        <v/>
      </c>
      <c r="AU701" s="16">
        <f>$D701*EXP(-$E701*MAX(AU569,$F701)/AU$680)</f>
        <v/>
      </c>
      <c r="AV701" s="16">
        <f>$D701*EXP(-$E701*MAX(AV569,$F701)/AV$680)</f>
        <v/>
      </c>
      <c r="AW701" s="16">
        <f>$D701*EXP(-$E701*MAX(AW569,$F701)/AW$680)</f>
        <v/>
      </c>
      <c r="AX701" s="16">
        <f>$D701*EXP(-$E701*MAX(AX569,$F701)/AX$680)</f>
        <v/>
      </c>
      <c r="AY701" s="16">
        <f>$D701*EXP(-$E701*MAX(AY569,$F701)/AY$680)</f>
        <v/>
      </c>
    </row>
    <row r="702" hidden="1" outlineLevel="1"/>
    <row r="703" hidden="1" outlineLevel="1">
      <c r="A703" s="14" t="inlineStr">
        <is>
          <t>gen</t>
        </is>
      </c>
      <c r="B703" s="14" t="inlineStr">
        <is>
          <t>coa</t>
        </is>
      </c>
      <c r="C703" s="14" t="inlineStr">
        <is>
          <t>pow</t>
        </is>
      </c>
      <c r="D703" s="41">
        <f>INDEX(Inputs_power!$AN$5:$AN$13,MATCH($B703,Inputs_power!$A$5:$A$13,0))</f>
        <v/>
      </c>
      <c r="E703" s="41">
        <f>INDEX(PParVal,MATCH("maxcf_cg",PParKey,0))</f>
        <v/>
      </c>
      <c r="F703" s="41">
        <f>INDEX(Inputs_power!$AF$5:$AF$13,MATCH($B703,Inputs_power!$A$5:$A$13,0))</f>
        <v/>
      </c>
      <c r="G703" s="36" t="n"/>
      <c r="H703" s="14">
        <f>INDEX(VarLab,MATCH($A703,VarKey,0))&amp;INDEX(MemLab,MATCH($C703&amp;"|"&amp;$B703,MemKey,0))</f>
        <v/>
      </c>
      <c r="I703" s="14">
        <f>INDEX(VarUnit,MATCH($A703,VarKey,0))</f>
        <v/>
      </c>
      <c r="J703" s="14">
        <f>INDEX(VarSrc,MATCH($A703,VarKey,0))</f>
        <v/>
      </c>
      <c r="K703" s="11">
        <f>CodePrefix&amp;$A703&amp;IF($C703="","","."&amp;$C703&amp;"."&amp;$B703)&amp;INDEX(VarEnd,MATCH($A703,VarKey,0))&amp;K$5</f>
        <v/>
      </c>
      <c r="L703" s="42">
        <f>$F703</f>
        <v/>
      </c>
      <c r="M703" s="43">
        <f>IF($D703=1,MIN(M752*$E703,M683+M$681*M693/SUM(M$693:M$701)),M764)</f>
        <v/>
      </c>
      <c r="N703" s="43">
        <f>IF($D703=1,MIN(N752*$E703,N683+N$681*N693/SUM(N$693:N$701)),N764)</f>
        <v/>
      </c>
      <c r="O703" s="43">
        <f>IF($D703=1,MIN(O752*$E703,O683+O$681*O693/SUM(O$693:O$701)),O764)</f>
        <v/>
      </c>
      <c r="P703" s="43">
        <f>IF($D703=1,MIN(P752*$E703,P683+P$681*P693/SUM(P$693:P$701)),P764)</f>
        <v/>
      </c>
      <c r="Q703" s="43">
        <f>IF($D703=1,MIN(Q752*$E703,Q683+Q$681*Q693/SUM(Q$693:Q$701)),Q764)</f>
        <v/>
      </c>
      <c r="R703" s="43">
        <f>IF($D703=1,MIN(R752*$E703,R683+R$681*R693/SUM(R$693:R$701)),R764)</f>
        <v/>
      </c>
      <c r="S703" s="43">
        <f>IF($D703=1,MIN(S752*$E703,S683+S$681*S693/SUM(S$693:S$701)),S764)</f>
        <v/>
      </c>
      <c r="T703" s="43">
        <f>IF($D703=1,MIN(T752*$E703,T683+T$681*T693/SUM(T$693:T$701)),T764)</f>
        <v/>
      </c>
      <c r="U703" s="43">
        <f>IF($D703=1,MIN(U752*$E703,U683+U$681*U693/SUM(U$693:U$701)),U764)</f>
        <v/>
      </c>
      <c r="V703" s="43">
        <f>IF($D703=1,MIN(V752*$E703,V683+V$681*V693/SUM(V$693:V$701)),V764)</f>
        <v/>
      </c>
      <c r="W703" s="43">
        <f>IF($D703=1,MIN(W752*$E703,W683+W$681*W693/SUM(W$693:W$701)),W764)</f>
        <v/>
      </c>
      <c r="X703" s="43">
        <f>IF($D703=1,MIN(X752*$E703,X683+X$681*X693/SUM(X$693:X$701)),X764)</f>
        <v/>
      </c>
      <c r="Y703" s="43">
        <f>IF($D703=1,MIN(Y752*$E703,Y683+Y$681*Y693/SUM(Y$693:Y$701)),Y764)</f>
        <v/>
      </c>
      <c r="Z703" s="43">
        <f>IF($D703=1,MIN(Z752*$E703,Z683+Z$681*Z693/SUM(Z$693:Z$701)),Z764)</f>
        <v/>
      </c>
      <c r="AA703" s="43">
        <f>IF($D703=1,MIN(AA752*$E703,AA683+AA$681*AA693/SUM(AA$693:AA$701)),AA764)</f>
        <v/>
      </c>
      <c r="AB703" s="43">
        <f>IF($D703=1,MIN(AB752*$E703,AB683+AB$681*AB693/SUM(AB$693:AB$701)),AB764)</f>
        <v/>
      </c>
      <c r="AC703" s="43">
        <f>IF($D703=1,MIN(AC752*$E703,AC683+AC$681*AC693/SUM(AC$693:AC$701)),AC764)</f>
        <v/>
      </c>
      <c r="AD703" s="43">
        <f>IF($D703=1,MIN(AD752*$E703,AD683+AD$681*AD693/SUM(AD$693:AD$701)),AD764)</f>
        <v/>
      </c>
      <c r="AF703" s="11">
        <f>CodePrefix&amp;$A703&amp;IF($C703="","","."&amp;$C703&amp;"."&amp;$B703)&amp;INDEX(VarEnd,MATCH($A703,VarKey,0))&amp;AF$5</f>
        <v/>
      </c>
      <c r="AG703" s="42">
        <f>$F703</f>
        <v/>
      </c>
      <c r="AH703" s="43">
        <f>IF($D703=1,MIN(AH752*$E703,AH683+AH$681*AH693/SUM(AH$693:AH$701)),AH764)</f>
        <v/>
      </c>
      <c r="AI703" s="43">
        <f>IF($D703=1,MIN(AI752*$E703,AI683+AI$681*AI693/SUM(AI$693:AI$701)),AI764)</f>
        <v/>
      </c>
      <c r="AJ703" s="43">
        <f>IF($D703=1,MIN(AJ752*$E703,AJ683+AJ$681*AJ693/SUM(AJ$693:AJ$701)),AJ764)</f>
        <v/>
      </c>
      <c r="AK703" s="43">
        <f>IF($D703=1,MIN(AK752*$E703,AK683+AK$681*AK693/SUM(AK$693:AK$701)),AK764)</f>
        <v/>
      </c>
      <c r="AL703" s="43">
        <f>IF($D703=1,MIN(AL752*$E703,AL683+AL$681*AL693/SUM(AL$693:AL$701)),AL764)</f>
        <v/>
      </c>
      <c r="AM703" s="43">
        <f>IF($D703=1,MIN(AM752*$E703,AM683+AM$681*AM693/SUM(AM$693:AM$701)),AM764)</f>
        <v/>
      </c>
      <c r="AN703" s="43">
        <f>IF($D703=1,MIN(AN752*$E703,AN683+AN$681*AN693/SUM(AN$693:AN$701)),AN764)</f>
        <v/>
      </c>
      <c r="AO703" s="43">
        <f>IF($D703=1,MIN(AO752*$E703,AO683+AO$681*AO693/SUM(AO$693:AO$701)),AO764)</f>
        <v/>
      </c>
      <c r="AP703" s="43">
        <f>IF($D703=1,MIN(AP752*$E703,AP683+AP$681*AP693/SUM(AP$693:AP$701)),AP764)</f>
        <v/>
      </c>
      <c r="AQ703" s="43">
        <f>IF($D703=1,MIN(AQ752*$E703,AQ683+AQ$681*AQ693/SUM(AQ$693:AQ$701)),AQ764)</f>
        <v/>
      </c>
      <c r="AR703" s="43">
        <f>IF($D703=1,MIN(AR752*$E703,AR683+AR$681*AR693/SUM(AR$693:AR$701)),AR764)</f>
        <v/>
      </c>
      <c r="AS703" s="43">
        <f>IF($D703=1,MIN(AS752*$E703,AS683+AS$681*AS693/SUM(AS$693:AS$701)),AS764)</f>
        <v/>
      </c>
      <c r="AT703" s="43">
        <f>IF($D703=1,MIN(AT752*$E703,AT683+AT$681*AT693/SUM(AT$693:AT$701)),AT764)</f>
        <v/>
      </c>
      <c r="AU703" s="43">
        <f>IF($D703=1,MIN(AU752*$E703,AU683+AU$681*AU693/SUM(AU$693:AU$701)),AU764)</f>
        <v/>
      </c>
      <c r="AV703" s="43">
        <f>IF($D703=1,MIN(AV752*$E703,AV683+AV$681*AV693/SUM(AV$693:AV$701)),AV764)</f>
        <v/>
      </c>
      <c r="AW703" s="43">
        <f>IF($D703=1,MIN(AW752*$E703,AW683+AW$681*AW693/SUM(AW$693:AW$701)),AW764)</f>
        <v/>
      </c>
      <c r="AX703" s="43">
        <f>IF($D703=1,MIN(AX752*$E703,AX683+AX$681*AX693/SUM(AX$693:AX$701)),AX764)</f>
        <v/>
      </c>
      <c r="AY703" s="43">
        <f>IF($D703=1,MIN(AY752*$E703,AY683+AY$681*AY693/SUM(AY$693:AY$701)),AY764)</f>
        <v/>
      </c>
    </row>
    <row r="704" hidden="1" outlineLevel="1">
      <c r="A704" s="14" t="inlineStr">
        <is>
          <t>gen</t>
        </is>
      </c>
      <c r="B704" s="14" t="inlineStr">
        <is>
          <t>nga</t>
        </is>
      </c>
      <c r="C704" s="14" t="inlineStr">
        <is>
          <t>pow</t>
        </is>
      </c>
      <c r="D704" s="41">
        <f>INDEX(Inputs_power!$AN$5:$AN$13,MATCH($B704,Inputs_power!$A$5:$A$13,0))</f>
        <v/>
      </c>
      <c r="E704" s="41">
        <f>INDEX(PParVal,MATCH("maxcf_cg",PParKey,0))</f>
        <v/>
      </c>
      <c r="F704" s="41">
        <f>INDEX(Inputs_power!$AF$5:$AF$13,MATCH($B704,Inputs_power!$A$5:$A$13,0))</f>
        <v/>
      </c>
      <c r="G704" s="36" t="n"/>
      <c r="H704" s="14">
        <f>INDEX(VarLab,MATCH($A704,VarKey,0))&amp;INDEX(MemLab,MATCH($C704&amp;"|"&amp;$B704,MemKey,0))</f>
        <v/>
      </c>
      <c r="I704" s="14">
        <f>INDEX(VarUnit,MATCH($A704,VarKey,0))</f>
        <v/>
      </c>
      <c r="J704" s="14">
        <f>INDEX(VarSrc,MATCH($A704,VarKey,0))</f>
        <v/>
      </c>
      <c r="K704" s="11">
        <f>CodePrefix&amp;$A704&amp;IF($C704="","","."&amp;$C704&amp;"."&amp;$B704)&amp;INDEX(VarEnd,MATCH($A704,VarKey,0))&amp;K$5</f>
        <v/>
      </c>
      <c r="L704" s="42">
        <f>$F704</f>
        <v/>
      </c>
      <c r="M704" s="43">
        <f>IF($D704=1,MIN(M753*$E704,M684+M$681*M694/SUM(M$693:M$701)),M765)</f>
        <v/>
      </c>
      <c r="N704" s="43">
        <f>IF($D704=1,MIN(N753*$E704,N684+N$681*N694/SUM(N$693:N$701)),N765)</f>
        <v/>
      </c>
      <c r="O704" s="43">
        <f>IF($D704=1,MIN(O753*$E704,O684+O$681*O694/SUM(O$693:O$701)),O765)</f>
        <v/>
      </c>
      <c r="P704" s="43">
        <f>IF($D704=1,MIN(P753*$E704,P684+P$681*P694/SUM(P$693:P$701)),P765)</f>
        <v/>
      </c>
      <c r="Q704" s="43">
        <f>IF($D704=1,MIN(Q753*$E704,Q684+Q$681*Q694/SUM(Q$693:Q$701)),Q765)</f>
        <v/>
      </c>
      <c r="R704" s="43">
        <f>IF($D704=1,MIN(R753*$E704,R684+R$681*R694/SUM(R$693:R$701)),R765)</f>
        <v/>
      </c>
      <c r="S704" s="43">
        <f>IF($D704=1,MIN(S753*$E704,S684+S$681*S694/SUM(S$693:S$701)),S765)</f>
        <v/>
      </c>
      <c r="T704" s="43">
        <f>IF($D704=1,MIN(T753*$E704,T684+T$681*T694/SUM(T$693:T$701)),T765)</f>
        <v/>
      </c>
      <c r="U704" s="43">
        <f>IF($D704=1,MIN(U753*$E704,U684+U$681*U694/SUM(U$693:U$701)),U765)</f>
        <v/>
      </c>
      <c r="V704" s="43">
        <f>IF($D704=1,MIN(V753*$E704,V684+V$681*V694/SUM(V$693:V$701)),V765)</f>
        <v/>
      </c>
      <c r="W704" s="43">
        <f>IF($D704=1,MIN(W753*$E704,W684+W$681*W694/SUM(W$693:W$701)),W765)</f>
        <v/>
      </c>
      <c r="X704" s="43">
        <f>IF($D704=1,MIN(X753*$E704,X684+X$681*X694/SUM(X$693:X$701)),X765)</f>
        <v/>
      </c>
      <c r="Y704" s="43">
        <f>IF($D704=1,MIN(Y753*$E704,Y684+Y$681*Y694/SUM(Y$693:Y$701)),Y765)</f>
        <v/>
      </c>
      <c r="Z704" s="43">
        <f>IF($D704=1,MIN(Z753*$E704,Z684+Z$681*Z694/SUM(Z$693:Z$701)),Z765)</f>
        <v/>
      </c>
      <c r="AA704" s="43">
        <f>IF($D704=1,MIN(AA753*$E704,AA684+AA$681*AA694/SUM(AA$693:AA$701)),AA765)</f>
        <v/>
      </c>
      <c r="AB704" s="43">
        <f>IF($D704=1,MIN(AB753*$E704,AB684+AB$681*AB694/SUM(AB$693:AB$701)),AB765)</f>
        <v/>
      </c>
      <c r="AC704" s="43">
        <f>IF($D704=1,MIN(AC753*$E704,AC684+AC$681*AC694/SUM(AC$693:AC$701)),AC765)</f>
        <v/>
      </c>
      <c r="AD704" s="43">
        <f>IF($D704=1,MIN(AD753*$E704,AD684+AD$681*AD694/SUM(AD$693:AD$701)),AD765)</f>
        <v/>
      </c>
      <c r="AF704" s="11">
        <f>CodePrefix&amp;$A704&amp;IF($C704="","","."&amp;$C704&amp;"."&amp;$B704)&amp;INDEX(VarEnd,MATCH($A704,VarKey,0))&amp;AF$5</f>
        <v/>
      </c>
      <c r="AG704" s="42">
        <f>$F704</f>
        <v/>
      </c>
      <c r="AH704" s="43">
        <f>IF($D704=1,MIN(AH753*$E704,AH684+AH$681*AH694/SUM(AH$693:AH$701)),AH765)</f>
        <v/>
      </c>
      <c r="AI704" s="43">
        <f>IF($D704=1,MIN(AI753*$E704,AI684+AI$681*AI694/SUM(AI$693:AI$701)),AI765)</f>
        <v/>
      </c>
      <c r="AJ704" s="43">
        <f>IF($D704=1,MIN(AJ753*$E704,AJ684+AJ$681*AJ694/SUM(AJ$693:AJ$701)),AJ765)</f>
        <v/>
      </c>
      <c r="AK704" s="43">
        <f>IF($D704=1,MIN(AK753*$E704,AK684+AK$681*AK694/SUM(AK$693:AK$701)),AK765)</f>
        <v/>
      </c>
      <c r="AL704" s="43">
        <f>IF($D704=1,MIN(AL753*$E704,AL684+AL$681*AL694/SUM(AL$693:AL$701)),AL765)</f>
        <v/>
      </c>
      <c r="AM704" s="43">
        <f>IF($D704=1,MIN(AM753*$E704,AM684+AM$681*AM694/SUM(AM$693:AM$701)),AM765)</f>
        <v/>
      </c>
      <c r="AN704" s="43">
        <f>IF($D704=1,MIN(AN753*$E704,AN684+AN$681*AN694/SUM(AN$693:AN$701)),AN765)</f>
        <v/>
      </c>
      <c r="AO704" s="43">
        <f>IF($D704=1,MIN(AO753*$E704,AO684+AO$681*AO694/SUM(AO$693:AO$701)),AO765)</f>
        <v/>
      </c>
      <c r="AP704" s="43">
        <f>IF($D704=1,MIN(AP753*$E704,AP684+AP$681*AP694/SUM(AP$693:AP$701)),AP765)</f>
        <v/>
      </c>
      <c r="AQ704" s="43">
        <f>IF($D704=1,MIN(AQ753*$E704,AQ684+AQ$681*AQ694/SUM(AQ$693:AQ$701)),AQ765)</f>
        <v/>
      </c>
      <c r="AR704" s="43">
        <f>IF($D704=1,MIN(AR753*$E704,AR684+AR$681*AR694/SUM(AR$693:AR$701)),AR765)</f>
        <v/>
      </c>
      <c r="AS704" s="43">
        <f>IF($D704=1,MIN(AS753*$E704,AS684+AS$681*AS694/SUM(AS$693:AS$701)),AS765)</f>
        <v/>
      </c>
      <c r="AT704" s="43">
        <f>IF($D704=1,MIN(AT753*$E704,AT684+AT$681*AT694/SUM(AT$693:AT$701)),AT765)</f>
        <v/>
      </c>
      <c r="AU704" s="43">
        <f>IF($D704=1,MIN(AU753*$E704,AU684+AU$681*AU694/SUM(AU$693:AU$701)),AU765)</f>
        <v/>
      </c>
      <c r="AV704" s="43">
        <f>IF($D704=1,MIN(AV753*$E704,AV684+AV$681*AV694/SUM(AV$693:AV$701)),AV765)</f>
        <v/>
      </c>
      <c r="AW704" s="43">
        <f>IF($D704=1,MIN(AW753*$E704,AW684+AW$681*AW694/SUM(AW$693:AW$701)),AW765)</f>
        <v/>
      </c>
      <c r="AX704" s="43">
        <f>IF($D704=1,MIN(AX753*$E704,AX684+AX$681*AX694/SUM(AX$693:AX$701)),AX765)</f>
        <v/>
      </c>
      <c r="AY704" s="43">
        <f>IF($D704=1,MIN(AY753*$E704,AY684+AY$681*AY694/SUM(AY$693:AY$701)),AY765)</f>
        <v/>
      </c>
    </row>
    <row r="705" hidden="1" outlineLevel="1">
      <c r="A705" s="14" t="inlineStr">
        <is>
          <t>gen</t>
        </is>
      </c>
      <c r="B705" s="14" t="inlineStr">
        <is>
          <t>oop</t>
        </is>
      </c>
      <c r="C705" s="14" t="inlineStr">
        <is>
          <t>pow</t>
        </is>
      </c>
      <c r="D705" s="41">
        <f>INDEX(Inputs_power!$AN$5:$AN$13,MATCH($B705,Inputs_power!$A$5:$A$13,0))</f>
        <v/>
      </c>
      <c r="E705" s="41">
        <f>INDEX(PParVal,MATCH("maxcf_cg",PParKey,0))</f>
        <v/>
      </c>
      <c r="F705" s="41">
        <f>INDEX(Inputs_power!$AF$5:$AF$13,MATCH($B705,Inputs_power!$A$5:$A$13,0))</f>
        <v/>
      </c>
      <c r="G705" s="36" t="n"/>
      <c r="H705" s="14">
        <f>INDEX(VarLab,MATCH($A705,VarKey,0))&amp;INDEX(MemLab,MATCH($C705&amp;"|"&amp;$B705,MemKey,0))</f>
        <v/>
      </c>
      <c r="I705" s="14">
        <f>INDEX(VarUnit,MATCH($A705,VarKey,0))</f>
        <v/>
      </c>
      <c r="J705" s="14">
        <f>INDEX(VarSrc,MATCH($A705,VarKey,0))</f>
        <v/>
      </c>
      <c r="K705" s="11">
        <f>CodePrefix&amp;$A705&amp;IF($C705="","","."&amp;$C705&amp;"."&amp;$B705)&amp;INDEX(VarEnd,MATCH($A705,VarKey,0))&amp;K$5</f>
        <v/>
      </c>
      <c r="L705" s="42">
        <f>$F705</f>
        <v/>
      </c>
      <c r="M705" s="43">
        <f>IF($D705=1,MIN(M754*$E705,M685+M$681*M695/SUM(M$693:M$701)),M766)</f>
        <v/>
      </c>
      <c r="N705" s="43">
        <f>IF($D705=1,MIN(N754*$E705,N685+N$681*N695/SUM(N$693:N$701)),N766)</f>
        <v/>
      </c>
      <c r="O705" s="43">
        <f>IF($D705=1,MIN(O754*$E705,O685+O$681*O695/SUM(O$693:O$701)),O766)</f>
        <v/>
      </c>
      <c r="P705" s="43">
        <f>IF($D705=1,MIN(P754*$E705,P685+P$681*P695/SUM(P$693:P$701)),P766)</f>
        <v/>
      </c>
      <c r="Q705" s="43">
        <f>IF($D705=1,MIN(Q754*$E705,Q685+Q$681*Q695/SUM(Q$693:Q$701)),Q766)</f>
        <v/>
      </c>
      <c r="R705" s="43">
        <f>IF($D705=1,MIN(R754*$E705,R685+R$681*R695/SUM(R$693:R$701)),R766)</f>
        <v/>
      </c>
      <c r="S705" s="43">
        <f>IF($D705=1,MIN(S754*$E705,S685+S$681*S695/SUM(S$693:S$701)),S766)</f>
        <v/>
      </c>
      <c r="T705" s="43">
        <f>IF($D705=1,MIN(T754*$E705,T685+T$681*T695/SUM(T$693:T$701)),T766)</f>
        <v/>
      </c>
      <c r="U705" s="43">
        <f>IF($D705=1,MIN(U754*$E705,U685+U$681*U695/SUM(U$693:U$701)),U766)</f>
        <v/>
      </c>
      <c r="V705" s="43">
        <f>IF($D705=1,MIN(V754*$E705,V685+V$681*V695/SUM(V$693:V$701)),V766)</f>
        <v/>
      </c>
      <c r="W705" s="43">
        <f>IF($D705=1,MIN(W754*$E705,W685+W$681*W695/SUM(W$693:W$701)),W766)</f>
        <v/>
      </c>
      <c r="X705" s="43">
        <f>IF($D705=1,MIN(X754*$E705,X685+X$681*X695/SUM(X$693:X$701)),X766)</f>
        <v/>
      </c>
      <c r="Y705" s="43">
        <f>IF($D705=1,MIN(Y754*$E705,Y685+Y$681*Y695/SUM(Y$693:Y$701)),Y766)</f>
        <v/>
      </c>
      <c r="Z705" s="43">
        <f>IF($D705=1,MIN(Z754*$E705,Z685+Z$681*Z695/SUM(Z$693:Z$701)),Z766)</f>
        <v/>
      </c>
      <c r="AA705" s="43">
        <f>IF($D705=1,MIN(AA754*$E705,AA685+AA$681*AA695/SUM(AA$693:AA$701)),AA766)</f>
        <v/>
      </c>
      <c r="AB705" s="43">
        <f>IF($D705=1,MIN(AB754*$E705,AB685+AB$681*AB695/SUM(AB$693:AB$701)),AB766)</f>
        <v/>
      </c>
      <c r="AC705" s="43">
        <f>IF($D705=1,MIN(AC754*$E705,AC685+AC$681*AC695/SUM(AC$693:AC$701)),AC766)</f>
        <v/>
      </c>
      <c r="AD705" s="43">
        <f>IF($D705=1,MIN(AD754*$E705,AD685+AD$681*AD695/SUM(AD$693:AD$701)),AD766)</f>
        <v/>
      </c>
      <c r="AF705" s="11">
        <f>CodePrefix&amp;$A705&amp;IF($C705="","","."&amp;$C705&amp;"."&amp;$B705)&amp;INDEX(VarEnd,MATCH($A705,VarKey,0))&amp;AF$5</f>
        <v/>
      </c>
      <c r="AG705" s="42">
        <f>$F705</f>
        <v/>
      </c>
      <c r="AH705" s="43">
        <f>IF($D705=1,MIN(AH754*$E705,AH685+AH$681*AH695/SUM(AH$693:AH$701)),AH766)</f>
        <v/>
      </c>
      <c r="AI705" s="43">
        <f>IF($D705=1,MIN(AI754*$E705,AI685+AI$681*AI695/SUM(AI$693:AI$701)),AI766)</f>
        <v/>
      </c>
      <c r="AJ705" s="43">
        <f>IF($D705=1,MIN(AJ754*$E705,AJ685+AJ$681*AJ695/SUM(AJ$693:AJ$701)),AJ766)</f>
        <v/>
      </c>
      <c r="AK705" s="43">
        <f>IF($D705=1,MIN(AK754*$E705,AK685+AK$681*AK695/SUM(AK$693:AK$701)),AK766)</f>
        <v/>
      </c>
      <c r="AL705" s="43">
        <f>IF($D705=1,MIN(AL754*$E705,AL685+AL$681*AL695/SUM(AL$693:AL$701)),AL766)</f>
        <v/>
      </c>
      <c r="AM705" s="43">
        <f>IF($D705=1,MIN(AM754*$E705,AM685+AM$681*AM695/SUM(AM$693:AM$701)),AM766)</f>
        <v/>
      </c>
      <c r="AN705" s="43">
        <f>IF($D705=1,MIN(AN754*$E705,AN685+AN$681*AN695/SUM(AN$693:AN$701)),AN766)</f>
        <v/>
      </c>
      <c r="AO705" s="43">
        <f>IF($D705=1,MIN(AO754*$E705,AO685+AO$681*AO695/SUM(AO$693:AO$701)),AO766)</f>
        <v/>
      </c>
      <c r="AP705" s="43">
        <f>IF($D705=1,MIN(AP754*$E705,AP685+AP$681*AP695/SUM(AP$693:AP$701)),AP766)</f>
        <v/>
      </c>
      <c r="AQ705" s="43">
        <f>IF($D705=1,MIN(AQ754*$E705,AQ685+AQ$681*AQ695/SUM(AQ$693:AQ$701)),AQ766)</f>
        <v/>
      </c>
      <c r="AR705" s="43">
        <f>IF($D705=1,MIN(AR754*$E705,AR685+AR$681*AR695/SUM(AR$693:AR$701)),AR766)</f>
        <v/>
      </c>
      <c r="AS705" s="43">
        <f>IF($D705=1,MIN(AS754*$E705,AS685+AS$681*AS695/SUM(AS$693:AS$701)),AS766)</f>
        <v/>
      </c>
      <c r="AT705" s="43">
        <f>IF($D705=1,MIN(AT754*$E705,AT685+AT$681*AT695/SUM(AT$693:AT$701)),AT766)</f>
        <v/>
      </c>
      <c r="AU705" s="43">
        <f>IF($D705=1,MIN(AU754*$E705,AU685+AU$681*AU695/SUM(AU$693:AU$701)),AU766)</f>
        <v/>
      </c>
      <c r="AV705" s="43">
        <f>IF($D705=1,MIN(AV754*$E705,AV685+AV$681*AV695/SUM(AV$693:AV$701)),AV766)</f>
        <v/>
      </c>
      <c r="AW705" s="43">
        <f>IF($D705=1,MIN(AW754*$E705,AW685+AW$681*AW695/SUM(AW$693:AW$701)),AW766)</f>
        <v/>
      </c>
      <c r="AX705" s="43">
        <f>IF($D705=1,MIN(AX754*$E705,AX685+AX$681*AX695/SUM(AX$693:AX$701)),AX766)</f>
        <v/>
      </c>
      <c r="AY705" s="43">
        <f>IF($D705=1,MIN(AY754*$E705,AY685+AY$681*AY695/SUM(AY$693:AY$701)),AY766)</f>
        <v/>
      </c>
    </row>
    <row r="706" hidden="1" outlineLevel="1">
      <c r="A706" s="14" t="inlineStr">
        <is>
          <t>gen</t>
        </is>
      </c>
      <c r="B706" s="14" t="inlineStr">
        <is>
          <t>nuc</t>
        </is>
      </c>
      <c r="C706" s="14" t="inlineStr">
        <is>
          <t>pow</t>
        </is>
      </c>
      <c r="D706" s="41">
        <f>INDEX(Inputs_power!$AN$5:$AN$13,MATCH($B706,Inputs_power!$A$5:$A$13,0))</f>
        <v/>
      </c>
      <c r="E706" s="41">
        <f>INDEX(PParVal,MATCH("maxcf_cg",PParKey,0))</f>
        <v/>
      </c>
      <c r="F706" s="41">
        <f>INDEX(Inputs_power!$AF$5:$AF$13,MATCH($B706,Inputs_power!$A$5:$A$13,0))</f>
        <v/>
      </c>
      <c r="G706" s="36" t="n"/>
      <c r="H706" s="14">
        <f>INDEX(VarLab,MATCH($A706,VarKey,0))&amp;INDEX(MemLab,MATCH($C706&amp;"|"&amp;$B706,MemKey,0))</f>
        <v/>
      </c>
      <c r="I706" s="14">
        <f>INDEX(VarUnit,MATCH($A706,VarKey,0))</f>
        <v/>
      </c>
      <c r="J706" s="14">
        <f>INDEX(VarSrc,MATCH($A706,VarKey,0))</f>
        <v/>
      </c>
      <c r="K706" s="11">
        <f>CodePrefix&amp;$A706&amp;IF($C706="","","."&amp;$C706&amp;"."&amp;$B706)&amp;INDEX(VarEnd,MATCH($A706,VarKey,0))&amp;K$5</f>
        <v/>
      </c>
      <c r="L706" s="42">
        <f>$F706</f>
        <v/>
      </c>
      <c r="M706" s="43">
        <f>IF($D706=1,MIN(M755*$E706,M686+M$681*M696/SUM(M$693:M$701)),M767)</f>
        <v/>
      </c>
      <c r="N706" s="43">
        <f>IF($D706=1,MIN(N755*$E706,N686+N$681*N696/SUM(N$693:N$701)),N767)</f>
        <v/>
      </c>
      <c r="O706" s="43">
        <f>IF($D706=1,MIN(O755*$E706,O686+O$681*O696/SUM(O$693:O$701)),O767)</f>
        <v/>
      </c>
      <c r="P706" s="43">
        <f>IF($D706=1,MIN(P755*$E706,P686+P$681*P696/SUM(P$693:P$701)),P767)</f>
        <v/>
      </c>
      <c r="Q706" s="43">
        <f>IF($D706=1,MIN(Q755*$E706,Q686+Q$681*Q696/SUM(Q$693:Q$701)),Q767)</f>
        <v/>
      </c>
      <c r="R706" s="43">
        <f>IF($D706=1,MIN(R755*$E706,R686+R$681*R696/SUM(R$693:R$701)),R767)</f>
        <v/>
      </c>
      <c r="S706" s="43">
        <f>IF($D706=1,MIN(S755*$E706,S686+S$681*S696/SUM(S$693:S$701)),S767)</f>
        <v/>
      </c>
      <c r="T706" s="43">
        <f>IF($D706=1,MIN(T755*$E706,T686+T$681*T696/SUM(T$693:T$701)),T767)</f>
        <v/>
      </c>
      <c r="U706" s="43">
        <f>IF($D706=1,MIN(U755*$E706,U686+U$681*U696/SUM(U$693:U$701)),U767)</f>
        <v/>
      </c>
      <c r="V706" s="43">
        <f>IF($D706=1,MIN(V755*$E706,V686+V$681*V696/SUM(V$693:V$701)),V767)</f>
        <v/>
      </c>
      <c r="W706" s="43">
        <f>IF($D706=1,MIN(W755*$E706,W686+W$681*W696/SUM(W$693:W$701)),W767)</f>
        <v/>
      </c>
      <c r="X706" s="43">
        <f>IF($D706=1,MIN(X755*$E706,X686+X$681*X696/SUM(X$693:X$701)),X767)</f>
        <v/>
      </c>
      <c r="Y706" s="43">
        <f>IF($D706=1,MIN(Y755*$E706,Y686+Y$681*Y696/SUM(Y$693:Y$701)),Y767)</f>
        <v/>
      </c>
      <c r="Z706" s="43">
        <f>IF($D706=1,MIN(Z755*$E706,Z686+Z$681*Z696/SUM(Z$693:Z$701)),Z767)</f>
        <v/>
      </c>
      <c r="AA706" s="43">
        <f>IF($D706=1,MIN(AA755*$E706,AA686+AA$681*AA696/SUM(AA$693:AA$701)),AA767)</f>
        <v/>
      </c>
      <c r="AB706" s="43">
        <f>IF($D706=1,MIN(AB755*$E706,AB686+AB$681*AB696/SUM(AB$693:AB$701)),AB767)</f>
        <v/>
      </c>
      <c r="AC706" s="43">
        <f>IF($D706=1,MIN(AC755*$E706,AC686+AC$681*AC696/SUM(AC$693:AC$701)),AC767)</f>
        <v/>
      </c>
      <c r="AD706" s="43">
        <f>IF($D706=1,MIN(AD755*$E706,AD686+AD$681*AD696/SUM(AD$693:AD$701)),AD767)</f>
        <v/>
      </c>
      <c r="AF706" s="11">
        <f>CodePrefix&amp;$A706&amp;IF($C706="","","."&amp;$C706&amp;"."&amp;$B706)&amp;INDEX(VarEnd,MATCH($A706,VarKey,0))&amp;AF$5</f>
        <v/>
      </c>
      <c r="AG706" s="42">
        <f>$F706</f>
        <v/>
      </c>
      <c r="AH706" s="43">
        <f>IF($D706=1,MIN(AH755*$E706,AH686+AH$681*AH696/SUM(AH$693:AH$701)),AH767)</f>
        <v/>
      </c>
      <c r="AI706" s="43">
        <f>IF($D706=1,MIN(AI755*$E706,AI686+AI$681*AI696/SUM(AI$693:AI$701)),AI767)</f>
        <v/>
      </c>
      <c r="AJ706" s="43">
        <f>IF($D706=1,MIN(AJ755*$E706,AJ686+AJ$681*AJ696/SUM(AJ$693:AJ$701)),AJ767)</f>
        <v/>
      </c>
      <c r="AK706" s="43">
        <f>IF($D706=1,MIN(AK755*$E706,AK686+AK$681*AK696/SUM(AK$693:AK$701)),AK767)</f>
        <v/>
      </c>
      <c r="AL706" s="43">
        <f>IF($D706=1,MIN(AL755*$E706,AL686+AL$681*AL696/SUM(AL$693:AL$701)),AL767)</f>
        <v/>
      </c>
      <c r="AM706" s="43">
        <f>IF($D706=1,MIN(AM755*$E706,AM686+AM$681*AM696/SUM(AM$693:AM$701)),AM767)</f>
        <v/>
      </c>
      <c r="AN706" s="43">
        <f>IF($D706=1,MIN(AN755*$E706,AN686+AN$681*AN696/SUM(AN$693:AN$701)),AN767)</f>
        <v/>
      </c>
      <c r="AO706" s="43">
        <f>IF($D706=1,MIN(AO755*$E706,AO686+AO$681*AO696/SUM(AO$693:AO$701)),AO767)</f>
        <v/>
      </c>
      <c r="AP706" s="43">
        <f>IF($D706=1,MIN(AP755*$E706,AP686+AP$681*AP696/SUM(AP$693:AP$701)),AP767)</f>
        <v/>
      </c>
      <c r="AQ706" s="43">
        <f>IF($D706=1,MIN(AQ755*$E706,AQ686+AQ$681*AQ696/SUM(AQ$693:AQ$701)),AQ767)</f>
        <v/>
      </c>
      <c r="AR706" s="43">
        <f>IF($D706=1,MIN(AR755*$E706,AR686+AR$681*AR696/SUM(AR$693:AR$701)),AR767)</f>
        <v/>
      </c>
      <c r="AS706" s="43">
        <f>IF($D706=1,MIN(AS755*$E706,AS686+AS$681*AS696/SUM(AS$693:AS$701)),AS767)</f>
        <v/>
      </c>
      <c r="AT706" s="43">
        <f>IF($D706=1,MIN(AT755*$E706,AT686+AT$681*AT696/SUM(AT$693:AT$701)),AT767)</f>
        <v/>
      </c>
      <c r="AU706" s="43">
        <f>IF($D706=1,MIN(AU755*$E706,AU686+AU$681*AU696/SUM(AU$693:AU$701)),AU767)</f>
        <v/>
      </c>
      <c r="AV706" s="43">
        <f>IF($D706=1,MIN(AV755*$E706,AV686+AV$681*AV696/SUM(AV$693:AV$701)),AV767)</f>
        <v/>
      </c>
      <c r="AW706" s="43">
        <f>IF($D706=1,MIN(AW755*$E706,AW686+AW$681*AW696/SUM(AW$693:AW$701)),AW767)</f>
        <v/>
      </c>
      <c r="AX706" s="43">
        <f>IF($D706=1,MIN(AX755*$E706,AX686+AX$681*AX696/SUM(AX$693:AX$701)),AX767)</f>
        <v/>
      </c>
      <c r="AY706" s="43">
        <f>IF($D706=1,MIN(AY755*$E706,AY686+AY$681*AY696/SUM(AY$693:AY$701)),AY767)</f>
        <v/>
      </c>
    </row>
    <row r="707" hidden="1" outlineLevel="1">
      <c r="A707" s="14" t="inlineStr">
        <is>
          <t>gen</t>
        </is>
      </c>
      <c r="B707" s="14" t="inlineStr">
        <is>
          <t>wnd</t>
        </is>
      </c>
      <c r="C707" s="14" t="inlineStr">
        <is>
          <t>pow</t>
        </is>
      </c>
      <c r="D707" s="41">
        <f>INDEX(Inputs_power!$AN$5:$AN$13,MATCH($B707,Inputs_power!$A$5:$A$13,0))</f>
        <v/>
      </c>
      <c r="E707" s="41">
        <f>INDEX(PParVal,MATCH("maxcf_cg",PParKey,0))</f>
        <v/>
      </c>
      <c r="F707" s="41">
        <f>INDEX(Inputs_power!$AF$5:$AF$13,MATCH($B707,Inputs_power!$A$5:$A$13,0))</f>
        <v/>
      </c>
      <c r="G707" s="36" t="n"/>
      <c r="H707" s="14">
        <f>INDEX(VarLab,MATCH($A707,VarKey,0))&amp;INDEX(MemLab,MATCH($C707&amp;"|"&amp;$B707,MemKey,0))</f>
        <v/>
      </c>
      <c r="I707" s="14">
        <f>INDEX(VarUnit,MATCH($A707,VarKey,0))</f>
        <v/>
      </c>
      <c r="J707" s="14">
        <f>INDEX(VarSrc,MATCH($A707,VarKey,0))</f>
        <v/>
      </c>
      <c r="K707" s="11">
        <f>CodePrefix&amp;$A707&amp;IF($C707="","","."&amp;$C707&amp;"."&amp;$B707)&amp;INDEX(VarEnd,MATCH($A707,VarKey,0))&amp;K$5</f>
        <v/>
      </c>
      <c r="L707" s="42">
        <f>$F707</f>
        <v/>
      </c>
      <c r="M707" s="43">
        <f>IF($D707=1,MIN(M756*$E707,M687+M$681*M697/SUM(M$693:M$701)),M768)</f>
        <v/>
      </c>
      <c r="N707" s="43">
        <f>IF($D707=1,MIN(N756*$E707,N687+N$681*N697/SUM(N$693:N$701)),N768)</f>
        <v/>
      </c>
      <c r="O707" s="43">
        <f>IF($D707=1,MIN(O756*$E707,O687+O$681*O697/SUM(O$693:O$701)),O768)</f>
        <v/>
      </c>
      <c r="P707" s="43">
        <f>IF($D707=1,MIN(P756*$E707,P687+P$681*P697/SUM(P$693:P$701)),P768)</f>
        <v/>
      </c>
      <c r="Q707" s="43">
        <f>IF($D707=1,MIN(Q756*$E707,Q687+Q$681*Q697/SUM(Q$693:Q$701)),Q768)</f>
        <v/>
      </c>
      <c r="R707" s="43">
        <f>IF($D707=1,MIN(R756*$E707,R687+R$681*R697/SUM(R$693:R$701)),R768)</f>
        <v/>
      </c>
      <c r="S707" s="43">
        <f>IF($D707=1,MIN(S756*$E707,S687+S$681*S697/SUM(S$693:S$701)),S768)</f>
        <v/>
      </c>
      <c r="T707" s="43">
        <f>IF($D707=1,MIN(T756*$E707,T687+T$681*T697/SUM(T$693:T$701)),T768)</f>
        <v/>
      </c>
      <c r="U707" s="43">
        <f>IF($D707=1,MIN(U756*$E707,U687+U$681*U697/SUM(U$693:U$701)),U768)</f>
        <v/>
      </c>
      <c r="V707" s="43">
        <f>IF($D707=1,MIN(V756*$E707,V687+V$681*V697/SUM(V$693:V$701)),V768)</f>
        <v/>
      </c>
      <c r="W707" s="43">
        <f>IF($D707=1,MIN(W756*$E707,W687+W$681*W697/SUM(W$693:W$701)),W768)</f>
        <v/>
      </c>
      <c r="X707" s="43">
        <f>IF($D707=1,MIN(X756*$E707,X687+X$681*X697/SUM(X$693:X$701)),X768)</f>
        <v/>
      </c>
      <c r="Y707" s="43">
        <f>IF($D707=1,MIN(Y756*$E707,Y687+Y$681*Y697/SUM(Y$693:Y$701)),Y768)</f>
        <v/>
      </c>
      <c r="Z707" s="43">
        <f>IF($D707=1,MIN(Z756*$E707,Z687+Z$681*Z697/SUM(Z$693:Z$701)),Z768)</f>
        <v/>
      </c>
      <c r="AA707" s="43">
        <f>IF($D707=1,MIN(AA756*$E707,AA687+AA$681*AA697/SUM(AA$693:AA$701)),AA768)</f>
        <v/>
      </c>
      <c r="AB707" s="43">
        <f>IF($D707=1,MIN(AB756*$E707,AB687+AB$681*AB697/SUM(AB$693:AB$701)),AB768)</f>
        <v/>
      </c>
      <c r="AC707" s="43">
        <f>IF($D707=1,MIN(AC756*$E707,AC687+AC$681*AC697/SUM(AC$693:AC$701)),AC768)</f>
        <v/>
      </c>
      <c r="AD707" s="43">
        <f>IF($D707=1,MIN(AD756*$E707,AD687+AD$681*AD697/SUM(AD$693:AD$701)),AD768)</f>
        <v/>
      </c>
      <c r="AF707" s="11">
        <f>CodePrefix&amp;$A707&amp;IF($C707="","","."&amp;$C707&amp;"."&amp;$B707)&amp;INDEX(VarEnd,MATCH($A707,VarKey,0))&amp;AF$5</f>
        <v/>
      </c>
      <c r="AG707" s="42">
        <f>$F707</f>
        <v/>
      </c>
      <c r="AH707" s="43">
        <f>IF($D707=1,MIN(AH756*$E707,AH687+AH$681*AH697/SUM(AH$693:AH$701)),AH768)</f>
        <v/>
      </c>
      <c r="AI707" s="43">
        <f>IF($D707=1,MIN(AI756*$E707,AI687+AI$681*AI697/SUM(AI$693:AI$701)),AI768)</f>
        <v/>
      </c>
      <c r="AJ707" s="43">
        <f>IF($D707=1,MIN(AJ756*$E707,AJ687+AJ$681*AJ697/SUM(AJ$693:AJ$701)),AJ768)</f>
        <v/>
      </c>
      <c r="AK707" s="43">
        <f>IF($D707=1,MIN(AK756*$E707,AK687+AK$681*AK697/SUM(AK$693:AK$701)),AK768)</f>
        <v/>
      </c>
      <c r="AL707" s="43">
        <f>IF($D707=1,MIN(AL756*$E707,AL687+AL$681*AL697/SUM(AL$693:AL$701)),AL768)</f>
        <v/>
      </c>
      <c r="AM707" s="43">
        <f>IF($D707=1,MIN(AM756*$E707,AM687+AM$681*AM697/SUM(AM$693:AM$701)),AM768)</f>
        <v/>
      </c>
      <c r="AN707" s="43">
        <f>IF($D707=1,MIN(AN756*$E707,AN687+AN$681*AN697/SUM(AN$693:AN$701)),AN768)</f>
        <v/>
      </c>
      <c r="AO707" s="43">
        <f>IF($D707=1,MIN(AO756*$E707,AO687+AO$681*AO697/SUM(AO$693:AO$701)),AO768)</f>
        <v/>
      </c>
      <c r="AP707" s="43">
        <f>IF($D707=1,MIN(AP756*$E707,AP687+AP$681*AP697/SUM(AP$693:AP$701)),AP768)</f>
        <v/>
      </c>
      <c r="AQ707" s="43">
        <f>IF($D707=1,MIN(AQ756*$E707,AQ687+AQ$681*AQ697/SUM(AQ$693:AQ$701)),AQ768)</f>
        <v/>
      </c>
      <c r="AR707" s="43">
        <f>IF($D707=1,MIN(AR756*$E707,AR687+AR$681*AR697/SUM(AR$693:AR$701)),AR768)</f>
        <v/>
      </c>
      <c r="AS707" s="43">
        <f>IF($D707=1,MIN(AS756*$E707,AS687+AS$681*AS697/SUM(AS$693:AS$701)),AS768)</f>
        <v/>
      </c>
      <c r="AT707" s="43">
        <f>IF($D707=1,MIN(AT756*$E707,AT687+AT$681*AT697/SUM(AT$693:AT$701)),AT768)</f>
        <v/>
      </c>
      <c r="AU707" s="43">
        <f>IF($D707=1,MIN(AU756*$E707,AU687+AU$681*AU697/SUM(AU$693:AU$701)),AU768)</f>
        <v/>
      </c>
      <c r="AV707" s="43">
        <f>IF($D707=1,MIN(AV756*$E707,AV687+AV$681*AV697/SUM(AV$693:AV$701)),AV768)</f>
        <v/>
      </c>
      <c r="AW707" s="43">
        <f>IF($D707=1,MIN(AW756*$E707,AW687+AW$681*AW697/SUM(AW$693:AW$701)),AW768)</f>
        <v/>
      </c>
      <c r="AX707" s="43">
        <f>IF($D707=1,MIN(AX756*$E707,AX687+AX$681*AX697/SUM(AX$693:AX$701)),AX768)</f>
        <v/>
      </c>
      <c r="AY707" s="43">
        <f>IF($D707=1,MIN(AY756*$E707,AY687+AY$681*AY697/SUM(AY$693:AY$701)),AY768)</f>
        <v/>
      </c>
    </row>
    <row r="708" hidden="1" outlineLevel="1">
      <c r="A708" s="14" t="inlineStr">
        <is>
          <t>gen</t>
        </is>
      </c>
      <c r="B708" s="14" t="inlineStr">
        <is>
          <t>sol</t>
        </is>
      </c>
      <c r="C708" s="14" t="inlineStr">
        <is>
          <t>pow</t>
        </is>
      </c>
      <c r="D708" s="41">
        <f>INDEX(Inputs_power!$AN$5:$AN$13,MATCH($B708,Inputs_power!$A$5:$A$13,0))</f>
        <v/>
      </c>
      <c r="E708" s="41">
        <f>INDEX(PParVal,MATCH("maxcf_cg",PParKey,0))</f>
        <v/>
      </c>
      <c r="F708" s="41">
        <f>INDEX(Inputs_power!$AF$5:$AF$13,MATCH($B708,Inputs_power!$A$5:$A$13,0))</f>
        <v/>
      </c>
      <c r="G708" s="36" t="n"/>
      <c r="H708" s="14">
        <f>INDEX(VarLab,MATCH($A708,VarKey,0))&amp;INDEX(MemLab,MATCH($C708&amp;"|"&amp;$B708,MemKey,0))</f>
        <v/>
      </c>
      <c r="I708" s="14">
        <f>INDEX(VarUnit,MATCH($A708,VarKey,0))</f>
        <v/>
      </c>
      <c r="J708" s="14">
        <f>INDEX(VarSrc,MATCH($A708,VarKey,0))</f>
        <v/>
      </c>
      <c r="K708" s="11">
        <f>CodePrefix&amp;$A708&amp;IF($C708="","","."&amp;$C708&amp;"."&amp;$B708)&amp;INDEX(VarEnd,MATCH($A708,VarKey,0))&amp;K$5</f>
        <v/>
      </c>
      <c r="L708" s="42">
        <f>$F708</f>
        <v/>
      </c>
      <c r="M708" s="43">
        <f>IF($D708=1,MIN(M757*$E708,M688+M$681*M698/SUM(M$693:M$701)),M769)</f>
        <v/>
      </c>
      <c r="N708" s="43">
        <f>IF($D708=1,MIN(N757*$E708,N688+N$681*N698/SUM(N$693:N$701)),N769)</f>
        <v/>
      </c>
      <c r="O708" s="43">
        <f>IF($D708=1,MIN(O757*$E708,O688+O$681*O698/SUM(O$693:O$701)),O769)</f>
        <v/>
      </c>
      <c r="P708" s="43">
        <f>IF($D708=1,MIN(P757*$E708,P688+P$681*P698/SUM(P$693:P$701)),P769)</f>
        <v/>
      </c>
      <c r="Q708" s="43">
        <f>IF($D708=1,MIN(Q757*$E708,Q688+Q$681*Q698/SUM(Q$693:Q$701)),Q769)</f>
        <v/>
      </c>
      <c r="R708" s="43">
        <f>IF($D708=1,MIN(R757*$E708,R688+R$681*R698/SUM(R$693:R$701)),R769)</f>
        <v/>
      </c>
      <c r="S708" s="43">
        <f>IF($D708=1,MIN(S757*$E708,S688+S$681*S698/SUM(S$693:S$701)),S769)</f>
        <v/>
      </c>
      <c r="T708" s="43">
        <f>IF($D708=1,MIN(T757*$E708,T688+T$681*T698/SUM(T$693:T$701)),T769)</f>
        <v/>
      </c>
      <c r="U708" s="43">
        <f>IF($D708=1,MIN(U757*$E708,U688+U$681*U698/SUM(U$693:U$701)),U769)</f>
        <v/>
      </c>
      <c r="V708" s="43">
        <f>IF($D708=1,MIN(V757*$E708,V688+V$681*V698/SUM(V$693:V$701)),V769)</f>
        <v/>
      </c>
      <c r="W708" s="43">
        <f>IF($D708=1,MIN(W757*$E708,W688+W$681*W698/SUM(W$693:W$701)),W769)</f>
        <v/>
      </c>
      <c r="X708" s="43">
        <f>IF($D708=1,MIN(X757*$E708,X688+X$681*X698/SUM(X$693:X$701)),X769)</f>
        <v/>
      </c>
      <c r="Y708" s="43">
        <f>IF($D708=1,MIN(Y757*$E708,Y688+Y$681*Y698/SUM(Y$693:Y$701)),Y769)</f>
        <v/>
      </c>
      <c r="Z708" s="43">
        <f>IF($D708=1,MIN(Z757*$E708,Z688+Z$681*Z698/SUM(Z$693:Z$701)),Z769)</f>
        <v/>
      </c>
      <c r="AA708" s="43">
        <f>IF($D708=1,MIN(AA757*$E708,AA688+AA$681*AA698/SUM(AA$693:AA$701)),AA769)</f>
        <v/>
      </c>
      <c r="AB708" s="43">
        <f>IF($D708=1,MIN(AB757*$E708,AB688+AB$681*AB698/SUM(AB$693:AB$701)),AB769)</f>
        <v/>
      </c>
      <c r="AC708" s="43">
        <f>IF($D708=1,MIN(AC757*$E708,AC688+AC$681*AC698/SUM(AC$693:AC$701)),AC769)</f>
        <v/>
      </c>
      <c r="AD708" s="43">
        <f>IF($D708=1,MIN(AD757*$E708,AD688+AD$681*AD698/SUM(AD$693:AD$701)),AD769)</f>
        <v/>
      </c>
      <c r="AF708" s="11">
        <f>CodePrefix&amp;$A708&amp;IF($C708="","","."&amp;$C708&amp;"."&amp;$B708)&amp;INDEX(VarEnd,MATCH($A708,VarKey,0))&amp;AF$5</f>
        <v/>
      </c>
      <c r="AG708" s="42">
        <f>$F708</f>
        <v/>
      </c>
      <c r="AH708" s="43">
        <f>IF($D708=1,MIN(AH757*$E708,AH688+AH$681*AH698/SUM(AH$693:AH$701)),AH769)</f>
        <v/>
      </c>
      <c r="AI708" s="43">
        <f>IF($D708=1,MIN(AI757*$E708,AI688+AI$681*AI698/SUM(AI$693:AI$701)),AI769)</f>
        <v/>
      </c>
      <c r="AJ708" s="43">
        <f>IF($D708=1,MIN(AJ757*$E708,AJ688+AJ$681*AJ698/SUM(AJ$693:AJ$701)),AJ769)</f>
        <v/>
      </c>
      <c r="AK708" s="43">
        <f>IF($D708=1,MIN(AK757*$E708,AK688+AK$681*AK698/SUM(AK$693:AK$701)),AK769)</f>
        <v/>
      </c>
      <c r="AL708" s="43">
        <f>IF($D708=1,MIN(AL757*$E708,AL688+AL$681*AL698/SUM(AL$693:AL$701)),AL769)</f>
        <v/>
      </c>
      <c r="AM708" s="43">
        <f>IF($D708=1,MIN(AM757*$E708,AM688+AM$681*AM698/SUM(AM$693:AM$701)),AM769)</f>
        <v/>
      </c>
      <c r="AN708" s="43">
        <f>IF($D708=1,MIN(AN757*$E708,AN688+AN$681*AN698/SUM(AN$693:AN$701)),AN769)</f>
        <v/>
      </c>
      <c r="AO708" s="43">
        <f>IF($D708=1,MIN(AO757*$E708,AO688+AO$681*AO698/SUM(AO$693:AO$701)),AO769)</f>
        <v/>
      </c>
      <c r="AP708" s="43">
        <f>IF($D708=1,MIN(AP757*$E708,AP688+AP$681*AP698/SUM(AP$693:AP$701)),AP769)</f>
        <v/>
      </c>
      <c r="AQ708" s="43">
        <f>IF($D708=1,MIN(AQ757*$E708,AQ688+AQ$681*AQ698/SUM(AQ$693:AQ$701)),AQ769)</f>
        <v/>
      </c>
      <c r="AR708" s="43">
        <f>IF($D708=1,MIN(AR757*$E708,AR688+AR$681*AR698/SUM(AR$693:AR$701)),AR769)</f>
        <v/>
      </c>
      <c r="AS708" s="43">
        <f>IF($D708=1,MIN(AS757*$E708,AS688+AS$681*AS698/SUM(AS$693:AS$701)),AS769)</f>
        <v/>
      </c>
      <c r="AT708" s="43">
        <f>IF($D708=1,MIN(AT757*$E708,AT688+AT$681*AT698/SUM(AT$693:AT$701)),AT769)</f>
        <v/>
      </c>
      <c r="AU708" s="43">
        <f>IF($D708=1,MIN(AU757*$E708,AU688+AU$681*AU698/SUM(AU$693:AU$701)),AU769)</f>
        <v/>
      </c>
      <c r="AV708" s="43">
        <f>IF($D708=1,MIN(AV757*$E708,AV688+AV$681*AV698/SUM(AV$693:AV$701)),AV769)</f>
        <v/>
      </c>
      <c r="AW708" s="43">
        <f>IF($D708=1,MIN(AW757*$E708,AW688+AW$681*AW698/SUM(AW$693:AW$701)),AW769)</f>
        <v/>
      </c>
      <c r="AX708" s="43">
        <f>IF($D708=1,MIN(AX757*$E708,AX688+AX$681*AX698/SUM(AX$693:AX$701)),AX769)</f>
        <v/>
      </c>
      <c r="AY708" s="43">
        <f>IF($D708=1,MIN(AY757*$E708,AY688+AY$681*AY698/SUM(AY$693:AY$701)),AY769)</f>
        <v/>
      </c>
    </row>
    <row r="709" hidden="1" outlineLevel="1">
      <c r="A709" s="14" t="inlineStr">
        <is>
          <t>gen</t>
        </is>
      </c>
      <c r="B709" s="14" t="inlineStr">
        <is>
          <t>hyd</t>
        </is>
      </c>
      <c r="C709" s="14" t="inlineStr">
        <is>
          <t>pow</t>
        </is>
      </c>
      <c r="D709" s="41">
        <f>INDEX(Inputs_power!$AN$5:$AN$13,MATCH($B709,Inputs_power!$A$5:$A$13,0))</f>
        <v/>
      </c>
      <c r="E709" s="41">
        <f>INDEX(PParVal,MATCH("maxcf_cg",PParKey,0))</f>
        <v/>
      </c>
      <c r="F709" s="41">
        <f>INDEX(Inputs_power!$AF$5:$AF$13,MATCH($B709,Inputs_power!$A$5:$A$13,0))</f>
        <v/>
      </c>
      <c r="G709" s="36" t="n"/>
      <c r="H709" s="14">
        <f>INDEX(VarLab,MATCH($A709,VarKey,0))&amp;INDEX(MemLab,MATCH($C709&amp;"|"&amp;$B709,MemKey,0))</f>
        <v/>
      </c>
      <c r="I709" s="14">
        <f>INDEX(VarUnit,MATCH($A709,VarKey,0))</f>
        <v/>
      </c>
      <c r="J709" s="14">
        <f>INDEX(VarSrc,MATCH($A709,VarKey,0))</f>
        <v/>
      </c>
      <c r="K709" s="11">
        <f>CodePrefix&amp;$A709&amp;IF($C709="","","."&amp;$C709&amp;"."&amp;$B709)&amp;INDEX(VarEnd,MATCH($A709,VarKey,0))&amp;K$5</f>
        <v/>
      </c>
      <c r="L709" s="42">
        <f>$F709</f>
        <v/>
      </c>
      <c r="M709" s="43">
        <f>IF($D709=1,MIN(M758*$E709,M689+M$681*M699/SUM(M$693:M$701)),M770)</f>
        <v/>
      </c>
      <c r="N709" s="43">
        <f>IF($D709=1,MIN(N758*$E709,N689+N$681*N699/SUM(N$693:N$701)),N770)</f>
        <v/>
      </c>
      <c r="O709" s="43">
        <f>IF($D709=1,MIN(O758*$E709,O689+O$681*O699/SUM(O$693:O$701)),O770)</f>
        <v/>
      </c>
      <c r="P709" s="43">
        <f>IF($D709=1,MIN(P758*$E709,P689+P$681*P699/SUM(P$693:P$701)),P770)</f>
        <v/>
      </c>
      <c r="Q709" s="43">
        <f>IF($D709=1,MIN(Q758*$E709,Q689+Q$681*Q699/SUM(Q$693:Q$701)),Q770)</f>
        <v/>
      </c>
      <c r="R709" s="43">
        <f>IF($D709=1,MIN(R758*$E709,R689+R$681*R699/SUM(R$693:R$701)),R770)</f>
        <v/>
      </c>
      <c r="S709" s="43">
        <f>IF($D709=1,MIN(S758*$E709,S689+S$681*S699/SUM(S$693:S$701)),S770)</f>
        <v/>
      </c>
      <c r="T709" s="43">
        <f>IF($D709=1,MIN(T758*$E709,T689+T$681*T699/SUM(T$693:T$701)),T770)</f>
        <v/>
      </c>
      <c r="U709" s="43">
        <f>IF($D709=1,MIN(U758*$E709,U689+U$681*U699/SUM(U$693:U$701)),U770)</f>
        <v/>
      </c>
      <c r="V709" s="43">
        <f>IF($D709=1,MIN(V758*$E709,V689+V$681*V699/SUM(V$693:V$701)),V770)</f>
        <v/>
      </c>
      <c r="W709" s="43">
        <f>IF($D709=1,MIN(W758*$E709,W689+W$681*W699/SUM(W$693:W$701)),W770)</f>
        <v/>
      </c>
      <c r="X709" s="43">
        <f>IF($D709=1,MIN(X758*$E709,X689+X$681*X699/SUM(X$693:X$701)),X770)</f>
        <v/>
      </c>
      <c r="Y709" s="43">
        <f>IF($D709=1,MIN(Y758*$E709,Y689+Y$681*Y699/SUM(Y$693:Y$701)),Y770)</f>
        <v/>
      </c>
      <c r="Z709" s="43">
        <f>IF($D709=1,MIN(Z758*$E709,Z689+Z$681*Z699/SUM(Z$693:Z$701)),Z770)</f>
        <v/>
      </c>
      <c r="AA709" s="43">
        <f>IF($D709=1,MIN(AA758*$E709,AA689+AA$681*AA699/SUM(AA$693:AA$701)),AA770)</f>
        <v/>
      </c>
      <c r="AB709" s="43">
        <f>IF($D709=1,MIN(AB758*$E709,AB689+AB$681*AB699/SUM(AB$693:AB$701)),AB770)</f>
        <v/>
      </c>
      <c r="AC709" s="43">
        <f>IF($D709=1,MIN(AC758*$E709,AC689+AC$681*AC699/SUM(AC$693:AC$701)),AC770)</f>
        <v/>
      </c>
      <c r="AD709" s="43">
        <f>IF($D709=1,MIN(AD758*$E709,AD689+AD$681*AD699/SUM(AD$693:AD$701)),AD770)</f>
        <v/>
      </c>
      <c r="AF709" s="11">
        <f>CodePrefix&amp;$A709&amp;IF($C709="","","."&amp;$C709&amp;"."&amp;$B709)&amp;INDEX(VarEnd,MATCH($A709,VarKey,0))&amp;AF$5</f>
        <v/>
      </c>
      <c r="AG709" s="42">
        <f>$F709</f>
        <v/>
      </c>
      <c r="AH709" s="43">
        <f>IF($D709=1,MIN(AH758*$E709,AH689+AH$681*AH699/SUM(AH$693:AH$701)),AH770)</f>
        <v/>
      </c>
      <c r="AI709" s="43">
        <f>IF($D709=1,MIN(AI758*$E709,AI689+AI$681*AI699/SUM(AI$693:AI$701)),AI770)</f>
        <v/>
      </c>
      <c r="AJ709" s="43">
        <f>IF($D709=1,MIN(AJ758*$E709,AJ689+AJ$681*AJ699/SUM(AJ$693:AJ$701)),AJ770)</f>
        <v/>
      </c>
      <c r="AK709" s="43">
        <f>IF($D709=1,MIN(AK758*$E709,AK689+AK$681*AK699/SUM(AK$693:AK$701)),AK770)</f>
        <v/>
      </c>
      <c r="AL709" s="43">
        <f>IF($D709=1,MIN(AL758*$E709,AL689+AL$681*AL699/SUM(AL$693:AL$701)),AL770)</f>
        <v/>
      </c>
      <c r="AM709" s="43">
        <f>IF($D709=1,MIN(AM758*$E709,AM689+AM$681*AM699/SUM(AM$693:AM$701)),AM770)</f>
        <v/>
      </c>
      <c r="AN709" s="43">
        <f>IF($D709=1,MIN(AN758*$E709,AN689+AN$681*AN699/SUM(AN$693:AN$701)),AN770)</f>
        <v/>
      </c>
      <c r="AO709" s="43">
        <f>IF($D709=1,MIN(AO758*$E709,AO689+AO$681*AO699/SUM(AO$693:AO$701)),AO770)</f>
        <v/>
      </c>
      <c r="AP709" s="43">
        <f>IF($D709=1,MIN(AP758*$E709,AP689+AP$681*AP699/SUM(AP$693:AP$701)),AP770)</f>
        <v/>
      </c>
      <c r="AQ709" s="43">
        <f>IF($D709=1,MIN(AQ758*$E709,AQ689+AQ$681*AQ699/SUM(AQ$693:AQ$701)),AQ770)</f>
        <v/>
      </c>
      <c r="AR709" s="43">
        <f>IF($D709=1,MIN(AR758*$E709,AR689+AR$681*AR699/SUM(AR$693:AR$701)),AR770)</f>
        <v/>
      </c>
      <c r="AS709" s="43">
        <f>IF($D709=1,MIN(AS758*$E709,AS689+AS$681*AS699/SUM(AS$693:AS$701)),AS770)</f>
        <v/>
      </c>
      <c r="AT709" s="43">
        <f>IF($D709=1,MIN(AT758*$E709,AT689+AT$681*AT699/SUM(AT$693:AT$701)),AT770)</f>
        <v/>
      </c>
      <c r="AU709" s="43">
        <f>IF($D709=1,MIN(AU758*$E709,AU689+AU$681*AU699/SUM(AU$693:AU$701)),AU770)</f>
        <v/>
      </c>
      <c r="AV709" s="43">
        <f>IF($D709=1,MIN(AV758*$E709,AV689+AV$681*AV699/SUM(AV$693:AV$701)),AV770)</f>
        <v/>
      </c>
      <c r="AW709" s="43">
        <f>IF($D709=1,MIN(AW758*$E709,AW689+AW$681*AW699/SUM(AW$693:AW$701)),AW770)</f>
        <v/>
      </c>
      <c r="AX709" s="43">
        <f>IF($D709=1,MIN(AX758*$E709,AX689+AX$681*AX699/SUM(AX$693:AX$701)),AX770)</f>
        <v/>
      </c>
      <c r="AY709" s="43">
        <f>IF($D709=1,MIN(AY758*$E709,AY689+AY$681*AY699/SUM(AY$693:AY$701)),AY770)</f>
        <v/>
      </c>
    </row>
    <row r="710" hidden="1" outlineLevel="1">
      <c r="A710" s="14" t="inlineStr">
        <is>
          <t>gen</t>
        </is>
      </c>
      <c r="B710" s="14" t="inlineStr">
        <is>
          <t>ore</t>
        </is>
      </c>
      <c r="C710" s="14" t="inlineStr">
        <is>
          <t>pow</t>
        </is>
      </c>
      <c r="D710" s="41">
        <f>INDEX(Inputs_power!$AN$5:$AN$13,MATCH($B710,Inputs_power!$A$5:$A$13,0))</f>
        <v/>
      </c>
      <c r="E710" s="41">
        <f>INDEX(PParVal,MATCH("maxcf_cg",PParKey,0))</f>
        <v/>
      </c>
      <c r="F710" s="41">
        <f>INDEX(Inputs_power!$AF$5:$AF$13,MATCH($B710,Inputs_power!$A$5:$A$13,0))</f>
        <v/>
      </c>
      <c r="G710" s="36" t="n"/>
      <c r="H710" s="14">
        <f>INDEX(VarLab,MATCH($A710,VarKey,0))&amp;INDEX(MemLab,MATCH($C710&amp;"|"&amp;$B710,MemKey,0))</f>
        <v/>
      </c>
      <c r="I710" s="14">
        <f>INDEX(VarUnit,MATCH($A710,VarKey,0))</f>
        <v/>
      </c>
      <c r="J710" s="14">
        <f>INDEX(VarSrc,MATCH($A710,VarKey,0))</f>
        <v/>
      </c>
      <c r="K710" s="11">
        <f>CodePrefix&amp;$A710&amp;IF($C710="","","."&amp;$C710&amp;"."&amp;$B710)&amp;INDEX(VarEnd,MATCH($A710,VarKey,0))&amp;K$5</f>
        <v/>
      </c>
      <c r="L710" s="42">
        <f>$F710</f>
        <v/>
      </c>
      <c r="M710" s="43">
        <f>IF($D710=1,MIN(M759*$E710,M690+M$681*M700/SUM(M$693:M$701)),M771)</f>
        <v/>
      </c>
      <c r="N710" s="43">
        <f>IF($D710=1,MIN(N759*$E710,N690+N$681*N700/SUM(N$693:N$701)),N771)</f>
        <v/>
      </c>
      <c r="O710" s="43">
        <f>IF($D710=1,MIN(O759*$E710,O690+O$681*O700/SUM(O$693:O$701)),O771)</f>
        <v/>
      </c>
      <c r="P710" s="43">
        <f>IF($D710=1,MIN(P759*$E710,P690+P$681*P700/SUM(P$693:P$701)),P771)</f>
        <v/>
      </c>
      <c r="Q710" s="43">
        <f>IF($D710=1,MIN(Q759*$E710,Q690+Q$681*Q700/SUM(Q$693:Q$701)),Q771)</f>
        <v/>
      </c>
      <c r="R710" s="43">
        <f>IF($D710=1,MIN(R759*$E710,R690+R$681*R700/SUM(R$693:R$701)),R771)</f>
        <v/>
      </c>
      <c r="S710" s="43">
        <f>IF($D710=1,MIN(S759*$E710,S690+S$681*S700/SUM(S$693:S$701)),S771)</f>
        <v/>
      </c>
      <c r="T710" s="43">
        <f>IF($D710=1,MIN(T759*$E710,T690+T$681*T700/SUM(T$693:T$701)),T771)</f>
        <v/>
      </c>
      <c r="U710" s="43">
        <f>IF($D710=1,MIN(U759*$E710,U690+U$681*U700/SUM(U$693:U$701)),U771)</f>
        <v/>
      </c>
      <c r="V710" s="43">
        <f>IF($D710=1,MIN(V759*$E710,V690+V$681*V700/SUM(V$693:V$701)),V771)</f>
        <v/>
      </c>
      <c r="W710" s="43">
        <f>IF($D710=1,MIN(W759*$E710,W690+W$681*W700/SUM(W$693:W$701)),W771)</f>
        <v/>
      </c>
      <c r="X710" s="43">
        <f>IF($D710=1,MIN(X759*$E710,X690+X$681*X700/SUM(X$693:X$701)),X771)</f>
        <v/>
      </c>
      <c r="Y710" s="43">
        <f>IF($D710=1,MIN(Y759*$E710,Y690+Y$681*Y700/SUM(Y$693:Y$701)),Y771)</f>
        <v/>
      </c>
      <c r="Z710" s="43">
        <f>IF($D710=1,MIN(Z759*$E710,Z690+Z$681*Z700/SUM(Z$693:Z$701)),Z771)</f>
        <v/>
      </c>
      <c r="AA710" s="43">
        <f>IF($D710=1,MIN(AA759*$E710,AA690+AA$681*AA700/SUM(AA$693:AA$701)),AA771)</f>
        <v/>
      </c>
      <c r="AB710" s="43">
        <f>IF($D710=1,MIN(AB759*$E710,AB690+AB$681*AB700/SUM(AB$693:AB$701)),AB771)</f>
        <v/>
      </c>
      <c r="AC710" s="43">
        <f>IF($D710=1,MIN(AC759*$E710,AC690+AC$681*AC700/SUM(AC$693:AC$701)),AC771)</f>
        <v/>
      </c>
      <c r="AD710" s="43">
        <f>IF($D710=1,MIN(AD759*$E710,AD690+AD$681*AD700/SUM(AD$693:AD$701)),AD771)</f>
        <v/>
      </c>
      <c r="AF710" s="11">
        <f>CodePrefix&amp;$A710&amp;IF($C710="","","."&amp;$C710&amp;"."&amp;$B710)&amp;INDEX(VarEnd,MATCH($A710,VarKey,0))&amp;AF$5</f>
        <v/>
      </c>
      <c r="AG710" s="42">
        <f>$F710</f>
        <v/>
      </c>
      <c r="AH710" s="43">
        <f>IF($D710=1,MIN(AH759*$E710,AH690+AH$681*AH700/SUM(AH$693:AH$701)),AH771)</f>
        <v/>
      </c>
      <c r="AI710" s="43">
        <f>IF($D710=1,MIN(AI759*$E710,AI690+AI$681*AI700/SUM(AI$693:AI$701)),AI771)</f>
        <v/>
      </c>
      <c r="AJ710" s="43">
        <f>IF($D710=1,MIN(AJ759*$E710,AJ690+AJ$681*AJ700/SUM(AJ$693:AJ$701)),AJ771)</f>
        <v/>
      </c>
      <c r="AK710" s="43">
        <f>IF($D710=1,MIN(AK759*$E710,AK690+AK$681*AK700/SUM(AK$693:AK$701)),AK771)</f>
        <v/>
      </c>
      <c r="AL710" s="43">
        <f>IF($D710=1,MIN(AL759*$E710,AL690+AL$681*AL700/SUM(AL$693:AL$701)),AL771)</f>
        <v/>
      </c>
      <c r="AM710" s="43">
        <f>IF($D710=1,MIN(AM759*$E710,AM690+AM$681*AM700/SUM(AM$693:AM$701)),AM771)</f>
        <v/>
      </c>
      <c r="AN710" s="43">
        <f>IF($D710=1,MIN(AN759*$E710,AN690+AN$681*AN700/SUM(AN$693:AN$701)),AN771)</f>
        <v/>
      </c>
      <c r="AO710" s="43">
        <f>IF($D710=1,MIN(AO759*$E710,AO690+AO$681*AO700/SUM(AO$693:AO$701)),AO771)</f>
        <v/>
      </c>
      <c r="AP710" s="43">
        <f>IF($D710=1,MIN(AP759*$E710,AP690+AP$681*AP700/SUM(AP$693:AP$701)),AP771)</f>
        <v/>
      </c>
      <c r="AQ710" s="43">
        <f>IF($D710=1,MIN(AQ759*$E710,AQ690+AQ$681*AQ700/SUM(AQ$693:AQ$701)),AQ771)</f>
        <v/>
      </c>
      <c r="AR710" s="43">
        <f>IF($D710=1,MIN(AR759*$E710,AR690+AR$681*AR700/SUM(AR$693:AR$701)),AR771)</f>
        <v/>
      </c>
      <c r="AS710" s="43">
        <f>IF($D710=1,MIN(AS759*$E710,AS690+AS$681*AS700/SUM(AS$693:AS$701)),AS771)</f>
        <v/>
      </c>
      <c r="AT710" s="43">
        <f>IF($D710=1,MIN(AT759*$E710,AT690+AT$681*AT700/SUM(AT$693:AT$701)),AT771)</f>
        <v/>
      </c>
      <c r="AU710" s="43">
        <f>IF($D710=1,MIN(AU759*$E710,AU690+AU$681*AU700/SUM(AU$693:AU$701)),AU771)</f>
        <v/>
      </c>
      <c r="AV710" s="43">
        <f>IF($D710=1,MIN(AV759*$E710,AV690+AV$681*AV700/SUM(AV$693:AV$701)),AV771)</f>
        <v/>
      </c>
      <c r="AW710" s="43">
        <f>IF($D710=1,MIN(AW759*$E710,AW690+AW$681*AW700/SUM(AW$693:AW$701)),AW771)</f>
        <v/>
      </c>
      <c r="AX710" s="43">
        <f>IF($D710=1,MIN(AX759*$E710,AX690+AX$681*AX700/SUM(AX$693:AX$701)),AX771)</f>
        <v/>
      </c>
      <c r="AY710" s="43">
        <f>IF($D710=1,MIN(AY759*$E710,AY690+AY$681*AY700/SUM(AY$693:AY$701)),AY771)</f>
        <v/>
      </c>
    </row>
    <row r="711" hidden="1" outlineLevel="1">
      <c r="A711" s="14" t="inlineStr">
        <is>
          <t>gen</t>
        </is>
      </c>
      <c r="B711" s="14" t="inlineStr">
        <is>
          <t>bio</t>
        </is>
      </c>
      <c r="C711" s="14" t="inlineStr">
        <is>
          <t>pow</t>
        </is>
      </c>
      <c r="D711" s="41">
        <f>INDEX(Inputs_power!$AN$5:$AN$13,MATCH($B711,Inputs_power!$A$5:$A$13,0))</f>
        <v/>
      </c>
      <c r="E711" s="41">
        <f>INDEX(PParVal,MATCH("maxcf_cg",PParKey,0))</f>
        <v/>
      </c>
      <c r="F711" s="41">
        <f>INDEX(Inputs_power!$AF$5:$AF$13,MATCH($B711,Inputs_power!$A$5:$A$13,0))</f>
        <v/>
      </c>
      <c r="G711" s="36" t="n"/>
      <c r="H711" s="14">
        <f>INDEX(VarLab,MATCH($A711,VarKey,0))&amp;INDEX(MemLab,MATCH($C711&amp;"|"&amp;$B711,MemKey,0))</f>
        <v/>
      </c>
      <c r="I711" s="14">
        <f>INDEX(VarUnit,MATCH($A711,VarKey,0))</f>
        <v/>
      </c>
      <c r="J711" s="14">
        <f>INDEX(VarSrc,MATCH($A711,VarKey,0))</f>
        <v/>
      </c>
      <c r="K711" s="11">
        <f>CodePrefix&amp;$A711&amp;IF($C711="","","."&amp;$C711&amp;"."&amp;$B711)&amp;INDEX(VarEnd,MATCH($A711,VarKey,0))&amp;K$5</f>
        <v/>
      </c>
      <c r="L711" s="42">
        <f>$F711</f>
        <v/>
      </c>
      <c r="M711" s="43">
        <f>IF($D711=1,MIN(M760*$E711,M691+M$681*M701/SUM(M$693:M$701)),M772)</f>
        <v/>
      </c>
      <c r="N711" s="43">
        <f>IF($D711=1,MIN(N760*$E711,N691+N$681*N701/SUM(N$693:N$701)),N772)</f>
        <v/>
      </c>
      <c r="O711" s="43">
        <f>IF($D711=1,MIN(O760*$E711,O691+O$681*O701/SUM(O$693:O$701)),O772)</f>
        <v/>
      </c>
      <c r="P711" s="43">
        <f>IF($D711=1,MIN(P760*$E711,P691+P$681*P701/SUM(P$693:P$701)),P772)</f>
        <v/>
      </c>
      <c r="Q711" s="43">
        <f>IF($D711=1,MIN(Q760*$E711,Q691+Q$681*Q701/SUM(Q$693:Q$701)),Q772)</f>
        <v/>
      </c>
      <c r="R711" s="43">
        <f>IF($D711=1,MIN(R760*$E711,R691+R$681*R701/SUM(R$693:R$701)),R772)</f>
        <v/>
      </c>
      <c r="S711" s="43">
        <f>IF($D711=1,MIN(S760*$E711,S691+S$681*S701/SUM(S$693:S$701)),S772)</f>
        <v/>
      </c>
      <c r="T711" s="43">
        <f>IF($D711=1,MIN(T760*$E711,T691+T$681*T701/SUM(T$693:T$701)),T772)</f>
        <v/>
      </c>
      <c r="U711" s="43">
        <f>IF($D711=1,MIN(U760*$E711,U691+U$681*U701/SUM(U$693:U$701)),U772)</f>
        <v/>
      </c>
      <c r="V711" s="43">
        <f>IF($D711=1,MIN(V760*$E711,V691+V$681*V701/SUM(V$693:V$701)),V772)</f>
        <v/>
      </c>
      <c r="W711" s="43">
        <f>IF($D711=1,MIN(W760*$E711,W691+W$681*W701/SUM(W$693:W$701)),W772)</f>
        <v/>
      </c>
      <c r="X711" s="43">
        <f>IF($D711=1,MIN(X760*$E711,X691+X$681*X701/SUM(X$693:X$701)),X772)</f>
        <v/>
      </c>
      <c r="Y711" s="43">
        <f>IF($D711=1,MIN(Y760*$E711,Y691+Y$681*Y701/SUM(Y$693:Y$701)),Y772)</f>
        <v/>
      </c>
      <c r="Z711" s="43">
        <f>IF($D711=1,MIN(Z760*$E711,Z691+Z$681*Z701/SUM(Z$693:Z$701)),Z772)</f>
        <v/>
      </c>
      <c r="AA711" s="43">
        <f>IF($D711=1,MIN(AA760*$E711,AA691+AA$681*AA701/SUM(AA$693:AA$701)),AA772)</f>
        <v/>
      </c>
      <c r="AB711" s="43">
        <f>IF($D711=1,MIN(AB760*$E711,AB691+AB$681*AB701/SUM(AB$693:AB$701)),AB772)</f>
        <v/>
      </c>
      <c r="AC711" s="43">
        <f>IF($D711=1,MIN(AC760*$E711,AC691+AC$681*AC701/SUM(AC$693:AC$701)),AC772)</f>
        <v/>
      </c>
      <c r="AD711" s="43">
        <f>IF($D711=1,MIN(AD760*$E711,AD691+AD$681*AD701/SUM(AD$693:AD$701)),AD772)</f>
        <v/>
      </c>
      <c r="AF711" s="11">
        <f>CodePrefix&amp;$A711&amp;IF($C711="","","."&amp;$C711&amp;"."&amp;$B711)&amp;INDEX(VarEnd,MATCH($A711,VarKey,0))&amp;AF$5</f>
        <v/>
      </c>
      <c r="AG711" s="42">
        <f>$F711</f>
        <v/>
      </c>
      <c r="AH711" s="43">
        <f>IF($D711=1,MIN(AH760*$E711,AH691+AH$681*AH701/SUM(AH$693:AH$701)),AH772)</f>
        <v/>
      </c>
      <c r="AI711" s="43">
        <f>IF($D711=1,MIN(AI760*$E711,AI691+AI$681*AI701/SUM(AI$693:AI$701)),AI772)</f>
        <v/>
      </c>
      <c r="AJ711" s="43">
        <f>IF($D711=1,MIN(AJ760*$E711,AJ691+AJ$681*AJ701/SUM(AJ$693:AJ$701)),AJ772)</f>
        <v/>
      </c>
      <c r="AK711" s="43">
        <f>IF($D711=1,MIN(AK760*$E711,AK691+AK$681*AK701/SUM(AK$693:AK$701)),AK772)</f>
        <v/>
      </c>
      <c r="AL711" s="43">
        <f>IF($D711=1,MIN(AL760*$E711,AL691+AL$681*AL701/SUM(AL$693:AL$701)),AL772)</f>
        <v/>
      </c>
      <c r="AM711" s="43">
        <f>IF($D711=1,MIN(AM760*$E711,AM691+AM$681*AM701/SUM(AM$693:AM$701)),AM772)</f>
        <v/>
      </c>
      <c r="AN711" s="43">
        <f>IF($D711=1,MIN(AN760*$E711,AN691+AN$681*AN701/SUM(AN$693:AN$701)),AN772)</f>
        <v/>
      </c>
      <c r="AO711" s="43">
        <f>IF($D711=1,MIN(AO760*$E711,AO691+AO$681*AO701/SUM(AO$693:AO$701)),AO772)</f>
        <v/>
      </c>
      <c r="AP711" s="43">
        <f>IF($D711=1,MIN(AP760*$E711,AP691+AP$681*AP701/SUM(AP$693:AP$701)),AP772)</f>
        <v/>
      </c>
      <c r="AQ711" s="43">
        <f>IF($D711=1,MIN(AQ760*$E711,AQ691+AQ$681*AQ701/SUM(AQ$693:AQ$701)),AQ772)</f>
        <v/>
      </c>
      <c r="AR711" s="43">
        <f>IF($D711=1,MIN(AR760*$E711,AR691+AR$681*AR701/SUM(AR$693:AR$701)),AR772)</f>
        <v/>
      </c>
      <c r="AS711" s="43">
        <f>IF($D711=1,MIN(AS760*$E711,AS691+AS$681*AS701/SUM(AS$693:AS$701)),AS772)</f>
        <v/>
      </c>
      <c r="AT711" s="43">
        <f>IF($D711=1,MIN(AT760*$E711,AT691+AT$681*AT701/SUM(AT$693:AT$701)),AT772)</f>
        <v/>
      </c>
      <c r="AU711" s="43">
        <f>IF($D711=1,MIN(AU760*$E711,AU691+AU$681*AU701/SUM(AU$693:AU$701)),AU772)</f>
        <v/>
      </c>
      <c r="AV711" s="43">
        <f>IF($D711=1,MIN(AV760*$E711,AV691+AV$681*AV701/SUM(AV$693:AV$701)),AV772)</f>
        <v/>
      </c>
      <c r="AW711" s="43">
        <f>IF($D711=1,MIN(AW760*$E711,AW691+AW$681*AW701/SUM(AW$693:AW$701)),AW772)</f>
        <v/>
      </c>
      <c r="AX711" s="43">
        <f>IF($D711=1,MIN(AX760*$E711,AX691+AX$681*AX701/SUM(AX$693:AX$701)),AX772)</f>
        <v/>
      </c>
      <c r="AY711" s="43">
        <f>IF($D711=1,MIN(AY760*$E711,AY691+AY$681*AY701/SUM(AY$693:AY$701)),AY772)</f>
        <v/>
      </c>
    </row>
    <row r="712" hidden="1" outlineLevel="1"/>
    <row r="713" collapsed="1">
      <c r="A713" s="1" t="inlineStr">
        <is>
          <t>gtot</t>
        </is>
      </c>
      <c r="B713" s="1" t="inlineStr"/>
      <c r="C713" s="1" t="inlineStr"/>
      <c r="D713" s="36" t="n"/>
      <c r="E713" s="36" t="n"/>
      <c r="F713" s="36" t="n"/>
      <c r="G713" s="36" t="n"/>
      <c r="H713" s="1">
        <f>INDEX(VarLab,MATCH($A713,VarKey,0))&amp;INDEX(MemLab,MATCH($C713&amp;"|"&amp;$B713,MemKey,0))</f>
        <v/>
      </c>
      <c r="I713" s="1">
        <f>INDEX(VarUnit,MATCH($A713,VarKey,0))</f>
        <v/>
      </c>
      <c r="J713" s="1">
        <f>INDEX(VarSrc,MATCH($A713,VarKey,0))</f>
        <v/>
      </c>
      <c r="K713" s="17">
        <f>CodePrefix&amp;$A713&amp;IF($C713="","","."&amp;$C713&amp;"."&amp;$B713)&amp;INDEX(VarEnd,MATCH($A713,VarKey,0))&amp;K$5</f>
        <v/>
      </c>
      <c r="L713" s="50">
        <f>SUM(L$703:L$711)</f>
        <v/>
      </c>
      <c r="M713" s="51">
        <f>SUM(M$703:M$711)</f>
        <v/>
      </c>
      <c r="N713" s="51">
        <f>SUM(N$703:N$711)</f>
        <v/>
      </c>
      <c r="O713" s="51">
        <f>SUM(O$703:O$711)</f>
        <v/>
      </c>
      <c r="P713" s="51">
        <f>SUM(P$703:P$711)</f>
        <v/>
      </c>
      <c r="Q713" s="51">
        <f>SUM(Q$703:Q$711)</f>
        <v/>
      </c>
      <c r="R713" s="51">
        <f>SUM(R$703:R$711)</f>
        <v/>
      </c>
      <c r="S713" s="51">
        <f>SUM(S$703:S$711)</f>
        <v/>
      </c>
      <c r="T713" s="51">
        <f>SUM(T$703:T$711)</f>
        <v/>
      </c>
      <c r="U713" s="51">
        <f>SUM(U$703:U$711)</f>
        <v/>
      </c>
      <c r="V713" s="51">
        <f>SUM(V$703:V$711)</f>
        <v/>
      </c>
      <c r="W713" s="51">
        <f>SUM(W$703:W$711)</f>
        <v/>
      </c>
      <c r="X713" s="51">
        <f>SUM(X$703:X$711)</f>
        <v/>
      </c>
      <c r="Y713" s="51">
        <f>SUM(Y$703:Y$711)</f>
        <v/>
      </c>
      <c r="Z713" s="51">
        <f>SUM(Z$703:Z$711)</f>
        <v/>
      </c>
      <c r="AA713" s="51">
        <f>SUM(AA$703:AA$711)</f>
        <v/>
      </c>
      <c r="AB713" s="51">
        <f>SUM(AB$703:AB$711)</f>
        <v/>
      </c>
      <c r="AC713" s="51">
        <f>SUM(AC$703:AC$711)</f>
        <v/>
      </c>
      <c r="AD713" s="51">
        <f>SUM(AD$703:AD$711)</f>
        <v/>
      </c>
      <c r="AF713" s="17">
        <f>CodePrefix&amp;$A713&amp;IF($C713="","","."&amp;$C713&amp;"."&amp;$B713)&amp;INDEX(VarEnd,MATCH($A713,VarKey,0))&amp;AF$5</f>
        <v/>
      </c>
      <c r="AG713" s="50">
        <f>SUM(AG$703:AG$711)</f>
        <v/>
      </c>
      <c r="AH713" s="51">
        <f>SUM(AH$703:AH$711)</f>
        <v/>
      </c>
      <c r="AI713" s="51">
        <f>SUM(AI$703:AI$711)</f>
        <v/>
      </c>
      <c r="AJ713" s="51">
        <f>SUM(AJ$703:AJ$711)</f>
        <v/>
      </c>
      <c r="AK713" s="51">
        <f>SUM(AK$703:AK$711)</f>
        <v/>
      </c>
      <c r="AL713" s="51">
        <f>SUM(AL$703:AL$711)</f>
        <v/>
      </c>
      <c r="AM713" s="51">
        <f>SUM(AM$703:AM$711)</f>
        <v/>
      </c>
      <c r="AN713" s="51">
        <f>SUM(AN$703:AN$711)</f>
        <v/>
      </c>
      <c r="AO713" s="51">
        <f>SUM(AO$703:AO$711)</f>
        <v/>
      </c>
      <c r="AP713" s="51">
        <f>SUM(AP$703:AP$711)</f>
        <v/>
      </c>
      <c r="AQ713" s="51">
        <f>SUM(AQ$703:AQ$711)</f>
        <v/>
      </c>
      <c r="AR713" s="51">
        <f>SUM(AR$703:AR$711)</f>
        <v/>
      </c>
      <c r="AS713" s="51">
        <f>SUM(AS$703:AS$711)</f>
        <v/>
      </c>
      <c r="AT713" s="51">
        <f>SUM(AT$703:AT$711)</f>
        <v/>
      </c>
      <c r="AU713" s="51">
        <f>SUM(AU$703:AU$711)</f>
        <v/>
      </c>
      <c r="AV713" s="51">
        <f>SUM(AV$703:AV$711)</f>
        <v/>
      </c>
      <c r="AW713" s="51">
        <f>SUM(AW$703:AW$711)</f>
        <v/>
      </c>
      <c r="AX713" s="51">
        <f>SUM(AX$703:AX$711)</f>
        <v/>
      </c>
      <c r="AY713" s="51">
        <f>SUM(AY$703:AY$711)</f>
        <v/>
      </c>
    </row>
    <row r="714" hidden="1" outlineLevel="1">
      <c r="A714" s="14" t="inlineStr">
        <is>
          <t>dgen</t>
        </is>
      </c>
      <c r="B714" s="14" t="inlineStr"/>
      <c r="C714" s="14" t="inlineStr"/>
      <c r="D714" s="36" t="n"/>
      <c r="E714" s="36" t="n"/>
      <c r="F714" s="36" t="n"/>
      <c r="G714" s="36" t="n"/>
      <c r="H714" s="14">
        <f>INDEX(VarLab,MATCH($A714,VarKey,0))&amp;INDEX(MemLab,MATCH($C714&amp;"|"&amp;$B714,MemKey,0))</f>
        <v/>
      </c>
      <c r="I714" s="14">
        <f>INDEX(VarUnit,MATCH($A714,VarKey,0))</f>
        <v/>
      </c>
      <c r="J714" s="14">
        <f>INDEX(VarSrc,MATCH($A714,VarKey,0))</f>
        <v/>
      </c>
      <c r="K714" s="11">
        <f>CodePrefix&amp;$A714&amp;IF($C714="","","."&amp;$C714&amp;"."&amp;$B714)&amp;INDEX(VarEnd,MATCH($A714,VarKey,0))&amp;K$5</f>
        <v/>
      </c>
      <c r="L714" s="42">
        <f>0</f>
        <v/>
      </c>
      <c r="M714" s="43">
        <f>MAX(0,M$713-L$713)</f>
        <v/>
      </c>
      <c r="N714" s="43">
        <f>MAX(0,N$713-M$713)</f>
        <v/>
      </c>
      <c r="O714" s="43">
        <f>MAX(0,O$713-N$713)</f>
        <v/>
      </c>
      <c r="P714" s="43">
        <f>MAX(0,P$713-O$713)</f>
        <v/>
      </c>
      <c r="Q714" s="43">
        <f>MAX(0,Q$713-P$713)</f>
        <v/>
      </c>
      <c r="R714" s="43">
        <f>MAX(0,R$713-Q$713)</f>
        <v/>
      </c>
      <c r="S714" s="43">
        <f>MAX(0,S$713-R$713)</f>
        <v/>
      </c>
      <c r="T714" s="43">
        <f>MAX(0,T$713-S$713)</f>
        <v/>
      </c>
      <c r="U714" s="43">
        <f>MAX(0,U$713-T$713)</f>
        <v/>
      </c>
      <c r="V714" s="43">
        <f>MAX(0,V$713-U$713)</f>
        <v/>
      </c>
      <c r="W714" s="43">
        <f>MAX(0,W$713-V$713)</f>
        <v/>
      </c>
      <c r="X714" s="43">
        <f>MAX(0,X$713-W$713)</f>
        <v/>
      </c>
      <c r="Y714" s="43">
        <f>MAX(0,Y$713-X$713)</f>
        <v/>
      </c>
      <c r="Z714" s="43">
        <f>MAX(0,Z$713-Y$713)</f>
        <v/>
      </c>
      <c r="AA714" s="43">
        <f>MAX(0,AA$713-Z$713)</f>
        <v/>
      </c>
      <c r="AB714" s="43">
        <f>MAX(0,AB$713-AA$713)</f>
        <v/>
      </c>
      <c r="AC714" s="43">
        <f>MAX(0,AC$713-AB$713)</f>
        <v/>
      </c>
      <c r="AD714" s="43">
        <f>MAX(0,AD$713-AC$713)</f>
        <v/>
      </c>
      <c r="AF714" s="11">
        <f>CodePrefix&amp;$A714&amp;IF($C714="","","."&amp;$C714&amp;"."&amp;$B714)&amp;INDEX(VarEnd,MATCH($A714,VarKey,0))&amp;AF$5</f>
        <v/>
      </c>
      <c r="AG714" s="42">
        <f>0</f>
        <v/>
      </c>
      <c r="AH714" s="43">
        <f>MAX(0,AH$713-AG$713)</f>
        <v/>
      </c>
      <c r="AI714" s="43">
        <f>MAX(0,AI$713-AH$713)</f>
        <v/>
      </c>
      <c r="AJ714" s="43">
        <f>MAX(0,AJ$713-AI$713)</f>
        <v/>
      </c>
      <c r="AK714" s="43">
        <f>MAX(0,AK$713-AJ$713)</f>
        <v/>
      </c>
      <c r="AL714" s="43">
        <f>MAX(0,AL$713-AK$713)</f>
        <v/>
      </c>
      <c r="AM714" s="43">
        <f>MAX(0,AM$713-AL$713)</f>
        <v/>
      </c>
      <c r="AN714" s="43">
        <f>MAX(0,AN$713-AM$713)</f>
        <v/>
      </c>
      <c r="AO714" s="43">
        <f>MAX(0,AO$713-AN$713)</f>
        <v/>
      </c>
      <c r="AP714" s="43">
        <f>MAX(0,AP$713-AO$713)</f>
        <v/>
      </c>
      <c r="AQ714" s="43">
        <f>MAX(0,AQ$713-AP$713)</f>
        <v/>
      </c>
      <c r="AR714" s="43">
        <f>MAX(0,AR$713-AQ$713)</f>
        <v/>
      </c>
      <c r="AS714" s="43">
        <f>MAX(0,AS$713-AR$713)</f>
        <v/>
      </c>
      <c r="AT714" s="43">
        <f>MAX(0,AT$713-AS$713)</f>
        <v/>
      </c>
      <c r="AU714" s="43">
        <f>MAX(0,AU$713-AT$713)</f>
        <v/>
      </c>
      <c r="AV714" s="43">
        <f>MAX(0,AV$713-AU$713)</f>
        <v/>
      </c>
      <c r="AW714" s="43">
        <f>MAX(0,AW$713-AV$713)</f>
        <v/>
      </c>
      <c r="AX714" s="43">
        <f>MAX(0,AX$713-AW$713)</f>
        <v/>
      </c>
      <c r="AY714" s="43">
        <f>MAX(0,AY$713-AX$713)</f>
        <v/>
      </c>
    </row>
    <row r="715" hidden="1" outlineLevel="1"/>
    <row r="716" hidden="1" outlineLevel="1">
      <c r="A716" s="14" t="inlineStr">
        <is>
          <t>shr</t>
        </is>
      </c>
      <c r="B716" s="14" t="inlineStr">
        <is>
          <t>coa</t>
        </is>
      </c>
      <c r="C716" s="14" t="inlineStr">
        <is>
          <t>pow</t>
        </is>
      </c>
      <c r="D716" s="41">
        <f>INDEX(Inputs_power!$P$5:$P$13,MATCH($B716,Inputs_power!$A$5:$A$13,0))</f>
        <v/>
      </c>
      <c r="E716" s="36" t="n"/>
      <c r="F716" s="36" t="n"/>
      <c r="G716" s="36" t="n"/>
      <c r="H716" s="14">
        <f>INDEX(VarLab,MATCH($A716,VarKey,0))&amp;INDEX(MemLab,MATCH($C716&amp;"|"&amp;$B716,MemKey,0))</f>
        <v/>
      </c>
      <c r="I716" s="14">
        <f>INDEX(VarUnit,MATCH($A716,VarKey,0))</f>
        <v/>
      </c>
      <c r="J716" s="14">
        <f>INDEX(VarSrc,MATCH($A716,VarKey,0))</f>
        <v/>
      </c>
      <c r="K716" s="11">
        <f>CodePrefix&amp;$A716&amp;IF($C716="","","."&amp;$C716&amp;"."&amp;$B716)&amp;INDEX(VarEnd,MATCH($A716,VarKey,0))&amp;K$5</f>
        <v/>
      </c>
      <c r="L716" s="12">
        <f>IF(L$713=0,0,L703/L$713)</f>
        <v/>
      </c>
      <c r="M716" s="13">
        <f>IF(M$713=0,0,M703/M$713)</f>
        <v/>
      </c>
      <c r="N716" s="13">
        <f>IF(N$713=0,0,N703/N$713)</f>
        <v/>
      </c>
      <c r="O716" s="13">
        <f>IF(O$713=0,0,O703/O$713)</f>
        <v/>
      </c>
      <c r="P716" s="13">
        <f>IF(P$713=0,0,P703/P$713)</f>
        <v/>
      </c>
      <c r="Q716" s="13">
        <f>IF(Q$713=0,0,Q703/Q$713)</f>
        <v/>
      </c>
      <c r="R716" s="13">
        <f>IF(R$713=0,0,R703/R$713)</f>
        <v/>
      </c>
      <c r="S716" s="13">
        <f>IF(S$713=0,0,S703/S$713)</f>
        <v/>
      </c>
      <c r="T716" s="13">
        <f>IF(T$713=0,0,T703/T$713)</f>
        <v/>
      </c>
      <c r="U716" s="13">
        <f>IF(U$713=0,0,U703/U$713)</f>
        <v/>
      </c>
      <c r="V716" s="13">
        <f>IF(V$713=0,0,V703/V$713)</f>
        <v/>
      </c>
      <c r="W716" s="13">
        <f>IF(W$713=0,0,W703/W$713)</f>
        <v/>
      </c>
      <c r="X716" s="13">
        <f>IF(X$713=0,0,X703/X$713)</f>
        <v/>
      </c>
      <c r="Y716" s="13">
        <f>IF(Y$713=0,0,Y703/Y$713)</f>
        <v/>
      </c>
      <c r="Z716" s="13">
        <f>IF(Z$713=0,0,Z703/Z$713)</f>
        <v/>
      </c>
      <c r="AA716" s="13">
        <f>IF(AA$713=0,0,AA703/AA$713)</f>
        <v/>
      </c>
      <c r="AB716" s="13">
        <f>IF(AB$713=0,0,AB703/AB$713)</f>
        <v/>
      </c>
      <c r="AC716" s="13">
        <f>IF(AC$713=0,0,AC703/AC$713)</f>
        <v/>
      </c>
      <c r="AD716" s="13">
        <f>IF(AD$713=0,0,AD703/AD$713)</f>
        <v/>
      </c>
      <c r="AF716" s="11">
        <f>CodePrefix&amp;$A716&amp;IF($C716="","","."&amp;$C716&amp;"."&amp;$B716)&amp;INDEX(VarEnd,MATCH($A716,VarKey,0))&amp;AF$5</f>
        <v/>
      </c>
      <c r="AG716" s="12">
        <f>IF(AG$713=0,0,AG703/AG$713)</f>
        <v/>
      </c>
      <c r="AH716" s="13">
        <f>IF(AH$713=0,0,AH703/AH$713)</f>
        <v/>
      </c>
      <c r="AI716" s="13">
        <f>IF(AI$713=0,0,AI703/AI$713)</f>
        <v/>
      </c>
      <c r="AJ716" s="13">
        <f>IF(AJ$713=0,0,AJ703/AJ$713)</f>
        <v/>
      </c>
      <c r="AK716" s="13">
        <f>IF(AK$713=0,0,AK703/AK$713)</f>
        <v/>
      </c>
      <c r="AL716" s="13">
        <f>IF(AL$713=0,0,AL703/AL$713)</f>
        <v/>
      </c>
      <c r="AM716" s="13">
        <f>IF(AM$713=0,0,AM703/AM$713)</f>
        <v/>
      </c>
      <c r="AN716" s="13">
        <f>IF(AN$713=0,0,AN703/AN$713)</f>
        <v/>
      </c>
      <c r="AO716" s="13">
        <f>IF(AO$713=0,0,AO703/AO$713)</f>
        <v/>
      </c>
      <c r="AP716" s="13">
        <f>IF(AP$713=0,0,AP703/AP$713)</f>
        <v/>
      </c>
      <c r="AQ716" s="13">
        <f>IF(AQ$713=0,0,AQ703/AQ$713)</f>
        <v/>
      </c>
      <c r="AR716" s="13">
        <f>IF(AR$713=0,0,AR703/AR$713)</f>
        <v/>
      </c>
      <c r="AS716" s="13">
        <f>IF(AS$713=0,0,AS703/AS$713)</f>
        <v/>
      </c>
      <c r="AT716" s="13">
        <f>IF(AT$713=0,0,AT703/AT$713)</f>
        <v/>
      </c>
      <c r="AU716" s="13">
        <f>IF(AU$713=0,0,AU703/AU$713)</f>
        <v/>
      </c>
      <c r="AV716" s="13">
        <f>IF(AV$713=0,0,AV703/AV$713)</f>
        <v/>
      </c>
      <c r="AW716" s="13">
        <f>IF(AW$713=0,0,AW703/AW$713)</f>
        <v/>
      </c>
      <c r="AX716" s="13">
        <f>IF(AX$713=0,0,AX703/AX$713)</f>
        <v/>
      </c>
      <c r="AY716" s="13">
        <f>IF(AY$713=0,0,AY703/AY$713)</f>
        <v/>
      </c>
    </row>
    <row r="717" hidden="1" outlineLevel="1">
      <c r="A717" s="14" t="inlineStr">
        <is>
          <t>shr</t>
        </is>
      </c>
      <c r="B717" s="14" t="inlineStr">
        <is>
          <t>nga</t>
        </is>
      </c>
      <c r="C717" s="14" t="inlineStr">
        <is>
          <t>pow</t>
        </is>
      </c>
      <c r="D717" s="41">
        <f>INDEX(Inputs_power!$P$5:$P$13,MATCH($B717,Inputs_power!$A$5:$A$13,0))</f>
        <v/>
      </c>
      <c r="E717" s="36" t="n"/>
      <c r="F717" s="36" t="n"/>
      <c r="G717" s="36" t="n"/>
      <c r="H717" s="14">
        <f>INDEX(VarLab,MATCH($A717,VarKey,0))&amp;INDEX(MemLab,MATCH($C717&amp;"|"&amp;$B717,MemKey,0))</f>
        <v/>
      </c>
      <c r="I717" s="14">
        <f>INDEX(VarUnit,MATCH($A717,VarKey,0))</f>
        <v/>
      </c>
      <c r="J717" s="14">
        <f>INDEX(VarSrc,MATCH($A717,VarKey,0))</f>
        <v/>
      </c>
      <c r="K717" s="11">
        <f>CodePrefix&amp;$A717&amp;IF($C717="","","."&amp;$C717&amp;"."&amp;$B717)&amp;INDEX(VarEnd,MATCH($A717,VarKey,0))&amp;K$5</f>
        <v/>
      </c>
      <c r="L717" s="12">
        <f>IF(L$713=0,0,L704/L$713)</f>
        <v/>
      </c>
      <c r="M717" s="13">
        <f>IF(M$713=0,0,M704/M$713)</f>
        <v/>
      </c>
      <c r="N717" s="13">
        <f>IF(N$713=0,0,N704/N$713)</f>
        <v/>
      </c>
      <c r="O717" s="13">
        <f>IF(O$713=0,0,O704/O$713)</f>
        <v/>
      </c>
      <c r="P717" s="13">
        <f>IF(P$713=0,0,P704/P$713)</f>
        <v/>
      </c>
      <c r="Q717" s="13">
        <f>IF(Q$713=0,0,Q704/Q$713)</f>
        <v/>
      </c>
      <c r="R717" s="13">
        <f>IF(R$713=0,0,R704/R$713)</f>
        <v/>
      </c>
      <c r="S717" s="13">
        <f>IF(S$713=0,0,S704/S$713)</f>
        <v/>
      </c>
      <c r="T717" s="13">
        <f>IF(T$713=0,0,T704/T$713)</f>
        <v/>
      </c>
      <c r="U717" s="13">
        <f>IF(U$713=0,0,U704/U$713)</f>
        <v/>
      </c>
      <c r="V717" s="13">
        <f>IF(V$713=0,0,V704/V$713)</f>
        <v/>
      </c>
      <c r="W717" s="13">
        <f>IF(W$713=0,0,W704/W$713)</f>
        <v/>
      </c>
      <c r="X717" s="13">
        <f>IF(X$713=0,0,X704/X$713)</f>
        <v/>
      </c>
      <c r="Y717" s="13">
        <f>IF(Y$713=0,0,Y704/Y$713)</f>
        <v/>
      </c>
      <c r="Z717" s="13">
        <f>IF(Z$713=0,0,Z704/Z$713)</f>
        <v/>
      </c>
      <c r="AA717" s="13">
        <f>IF(AA$713=0,0,AA704/AA$713)</f>
        <v/>
      </c>
      <c r="AB717" s="13">
        <f>IF(AB$713=0,0,AB704/AB$713)</f>
        <v/>
      </c>
      <c r="AC717" s="13">
        <f>IF(AC$713=0,0,AC704/AC$713)</f>
        <v/>
      </c>
      <c r="AD717" s="13">
        <f>IF(AD$713=0,0,AD704/AD$713)</f>
        <v/>
      </c>
      <c r="AF717" s="11">
        <f>CodePrefix&amp;$A717&amp;IF($C717="","","."&amp;$C717&amp;"."&amp;$B717)&amp;INDEX(VarEnd,MATCH($A717,VarKey,0))&amp;AF$5</f>
        <v/>
      </c>
      <c r="AG717" s="12">
        <f>IF(AG$713=0,0,AG704/AG$713)</f>
        <v/>
      </c>
      <c r="AH717" s="13">
        <f>IF(AH$713=0,0,AH704/AH$713)</f>
        <v/>
      </c>
      <c r="AI717" s="13">
        <f>IF(AI$713=0,0,AI704/AI$713)</f>
        <v/>
      </c>
      <c r="AJ717" s="13">
        <f>IF(AJ$713=0,0,AJ704/AJ$713)</f>
        <v/>
      </c>
      <c r="AK717" s="13">
        <f>IF(AK$713=0,0,AK704/AK$713)</f>
        <v/>
      </c>
      <c r="AL717" s="13">
        <f>IF(AL$713=0,0,AL704/AL$713)</f>
        <v/>
      </c>
      <c r="AM717" s="13">
        <f>IF(AM$713=0,0,AM704/AM$713)</f>
        <v/>
      </c>
      <c r="AN717" s="13">
        <f>IF(AN$713=0,0,AN704/AN$713)</f>
        <v/>
      </c>
      <c r="AO717" s="13">
        <f>IF(AO$713=0,0,AO704/AO$713)</f>
        <v/>
      </c>
      <c r="AP717" s="13">
        <f>IF(AP$713=0,0,AP704/AP$713)</f>
        <v/>
      </c>
      <c r="AQ717" s="13">
        <f>IF(AQ$713=0,0,AQ704/AQ$713)</f>
        <v/>
      </c>
      <c r="AR717" s="13">
        <f>IF(AR$713=0,0,AR704/AR$713)</f>
        <v/>
      </c>
      <c r="AS717" s="13">
        <f>IF(AS$713=0,0,AS704/AS$713)</f>
        <v/>
      </c>
      <c r="AT717" s="13">
        <f>IF(AT$713=0,0,AT704/AT$713)</f>
        <v/>
      </c>
      <c r="AU717" s="13">
        <f>IF(AU$713=0,0,AU704/AU$713)</f>
        <v/>
      </c>
      <c r="AV717" s="13">
        <f>IF(AV$713=0,0,AV704/AV$713)</f>
        <v/>
      </c>
      <c r="AW717" s="13">
        <f>IF(AW$713=0,0,AW704/AW$713)</f>
        <v/>
      </c>
      <c r="AX717" s="13">
        <f>IF(AX$713=0,0,AX704/AX$713)</f>
        <v/>
      </c>
      <c r="AY717" s="13">
        <f>IF(AY$713=0,0,AY704/AY$713)</f>
        <v/>
      </c>
    </row>
    <row r="718" hidden="1" outlineLevel="1">
      <c r="A718" s="14" t="inlineStr">
        <is>
          <t>shr</t>
        </is>
      </c>
      <c r="B718" s="14" t="inlineStr">
        <is>
          <t>oop</t>
        </is>
      </c>
      <c r="C718" s="14" t="inlineStr">
        <is>
          <t>pow</t>
        </is>
      </c>
      <c r="D718" s="41">
        <f>INDEX(Inputs_power!$P$5:$P$13,MATCH($B718,Inputs_power!$A$5:$A$13,0))</f>
        <v/>
      </c>
      <c r="E718" s="36" t="n"/>
      <c r="F718" s="36" t="n"/>
      <c r="G718" s="36" t="n"/>
      <c r="H718" s="14">
        <f>INDEX(VarLab,MATCH($A718,VarKey,0))&amp;INDEX(MemLab,MATCH($C718&amp;"|"&amp;$B718,MemKey,0))</f>
        <v/>
      </c>
      <c r="I718" s="14">
        <f>INDEX(VarUnit,MATCH($A718,VarKey,0))</f>
        <v/>
      </c>
      <c r="J718" s="14">
        <f>INDEX(VarSrc,MATCH($A718,VarKey,0))</f>
        <v/>
      </c>
      <c r="K718" s="11">
        <f>CodePrefix&amp;$A718&amp;IF($C718="","","."&amp;$C718&amp;"."&amp;$B718)&amp;INDEX(VarEnd,MATCH($A718,VarKey,0))&amp;K$5</f>
        <v/>
      </c>
      <c r="L718" s="12">
        <f>IF(L$713=0,0,L705/L$713)</f>
        <v/>
      </c>
      <c r="M718" s="13">
        <f>IF(M$713=0,0,M705/M$713)</f>
        <v/>
      </c>
      <c r="N718" s="13">
        <f>IF(N$713=0,0,N705/N$713)</f>
        <v/>
      </c>
      <c r="O718" s="13">
        <f>IF(O$713=0,0,O705/O$713)</f>
        <v/>
      </c>
      <c r="P718" s="13">
        <f>IF(P$713=0,0,P705/P$713)</f>
        <v/>
      </c>
      <c r="Q718" s="13">
        <f>IF(Q$713=0,0,Q705/Q$713)</f>
        <v/>
      </c>
      <c r="R718" s="13">
        <f>IF(R$713=0,0,R705/R$713)</f>
        <v/>
      </c>
      <c r="S718" s="13">
        <f>IF(S$713=0,0,S705/S$713)</f>
        <v/>
      </c>
      <c r="T718" s="13">
        <f>IF(T$713=0,0,T705/T$713)</f>
        <v/>
      </c>
      <c r="U718" s="13">
        <f>IF(U$713=0,0,U705/U$713)</f>
        <v/>
      </c>
      <c r="V718" s="13">
        <f>IF(V$713=0,0,V705/V$713)</f>
        <v/>
      </c>
      <c r="W718" s="13">
        <f>IF(W$713=0,0,W705/W$713)</f>
        <v/>
      </c>
      <c r="X718" s="13">
        <f>IF(X$713=0,0,X705/X$713)</f>
        <v/>
      </c>
      <c r="Y718" s="13">
        <f>IF(Y$713=0,0,Y705/Y$713)</f>
        <v/>
      </c>
      <c r="Z718" s="13">
        <f>IF(Z$713=0,0,Z705/Z$713)</f>
        <v/>
      </c>
      <c r="AA718" s="13">
        <f>IF(AA$713=0,0,AA705/AA$713)</f>
        <v/>
      </c>
      <c r="AB718" s="13">
        <f>IF(AB$713=0,0,AB705/AB$713)</f>
        <v/>
      </c>
      <c r="AC718" s="13">
        <f>IF(AC$713=0,0,AC705/AC$713)</f>
        <v/>
      </c>
      <c r="AD718" s="13">
        <f>IF(AD$713=0,0,AD705/AD$713)</f>
        <v/>
      </c>
      <c r="AF718" s="11">
        <f>CodePrefix&amp;$A718&amp;IF($C718="","","."&amp;$C718&amp;"."&amp;$B718)&amp;INDEX(VarEnd,MATCH($A718,VarKey,0))&amp;AF$5</f>
        <v/>
      </c>
      <c r="AG718" s="12">
        <f>IF(AG$713=0,0,AG705/AG$713)</f>
        <v/>
      </c>
      <c r="AH718" s="13">
        <f>IF(AH$713=0,0,AH705/AH$713)</f>
        <v/>
      </c>
      <c r="AI718" s="13">
        <f>IF(AI$713=0,0,AI705/AI$713)</f>
        <v/>
      </c>
      <c r="AJ718" s="13">
        <f>IF(AJ$713=0,0,AJ705/AJ$713)</f>
        <v/>
      </c>
      <c r="AK718" s="13">
        <f>IF(AK$713=0,0,AK705/AK$713)</f>
        <v/>
      </c>
      <c r="AL718" s="13">
        <f>IF(AL$713=0,0,AL705/AL$713)</f>
        <v/>
      </c>
      <c r="AM718" s="13">
        <f>IF(AM$713=0,0,AM705/AM$713)</f>
        <v/>
      </c>
      <c r="AN718" s="13">
        <f>IF(AN$713=0,0,AN705/AN$713)</f>
        <v/>
      </c>
      <c r="AO718" s="13">
        <f>IF(AO$713=0,0,AO705/AO$713)</f>
        <v/>
      </c>
      <c r="AP718" s="13">
        <f>IF(AP$713=0,0,AP705/AP$713)</f>
        <v/>
      </c>
      <c r="AQ718" s="13">
        <f>IF(AQ$713=0,0,AQ705/AQ$713)</f>
        <v/>
      </c>
      <c r="AR718" s="13">
        <f>IF(AR$713=0,0,AR705/AR$713)</f>
        <v/>
      </c>
      <c r="AS718" s="13">
        <f>IF(AS$713=0,0,AS705/AS$713)</f>
        <v/>
      </c>
      <c r="AT718" s="13">
        <f>IF(AT$713=0,0,AT705/AT$713)</f>
        <v/>
      </c>
      <c r="AU718" s="13">
        <f>IF(AU$713=0,0,AU705/AU$713)</f>
        <v/>
      </c>
      <c r="AV718" s="13">
        <f>IF(AV$713=0,0,AV705/AV$713)</f>
        <v/>
      </c>
      <c r="AW718" s="13">
        <f>IF(AW$713=0,0,AW705/AW$713)</f>
        <v/>
      </c>
      <c r="AX718" s="13">
        <f>IF(AX$713=0,0,AX705/AX$713)</f>
        <v/>
      </c>
      <c r="AY718" s="13">
        <f>IF(AY$713=0,0,AY705/AY$713)</f>
        <v/>
      </c>
    </row>
    <row r="719" hidden="1" outlineLevel="1">
      <c r="A719" s="14" t="inlineStr">
        <is>
          <t>shr</t>
        </is>
      </c>
      <c r="B719" s="14" t="inlineStr">
        <is>
          <t>nuc</t>
        </is>
      </c>
      <c r="C719" s="14" t="inlineStr">
        <is>
          <t>pow</t>
        </is>
      </c>
      <c r="D719" s="41">
        <f>INDEX(Inputs_power!$P$5:$P$13,MATCH($B719,Inputs_power!$A$5:$A$13,0))</f>
        <v/>
      </c>
      <c r="E719" s="36" t="n"/>
      <c r="F719" s="36" t="n"/>
      <c r="G719" s="36" t="n"/>
      <c r="H719" s="14">
        <f>INDEX(VarLab,MATCH($A719,VarKey,0))&amp;INDEX(MemLab,MATCH($C719&amp;"|"&amp;$B719,MemKey,0))</f>
        <v/>
      </c>
      <c r="I719" s="14">
        <f>INDEX(VarUnit,MATCH($A719,VarKey,0))</f>
        <v/>
      </c>
      <c r="J719" s="14">
        <f>INDEX(VarSrc,MATCH($A719,VarKey,0))</f>
        <v/>
      </c>
      <c r="K719" s="11">
        <f>CodePrefix&amp;$A719&amp;IF($C719="","","."&amp;$C719&amp;"."&amp;$B719)&amp;INDEX(VarEnd,MATCH($A719,VarKey,0))&amp;K$5</f>
        <v/>
      </c>
      <c r="L719" s="12">
        <f>IF(L$713=0,0,L706/L$713)</f>
        <v/>
      </c>
      <c r="M719" s="13">
        <f>IF(M$713=0,0,M706/M$713)</f>
        <v/>
      </c>
      <c r="N719" s="13">
        <f>IF(N$713=0,0,N706/N$713)</f>
        <v/>
      </c>
      <c r="O719" s="13">
        <f>IF(O$713=0,0,O706/O$713)</f>
        <v/>
      </c>
      <c r="P719" s="13">
        <f>IF(P$713=0,0,P706/P$713)</f>
        <v/>
      </c>
      <c r="Q719" s="13">
        <f>IF(Q$713=0,0,Q706/Q$713)</f>
        <v/>
      </c>
      <c r="R719" s="13">
        <f>IF(R$713=0,0,R706/R$713)</f>
        <v/>
      </c>
      <c r="S719" s="13">
        <f>IF(S$713=0,0,S706/S$713)</f>
        <v/>
      </c>
      <c r="T719" s="13">
        <f>IF(T$713=0,0,T706/T$713)</f>
        <v/>
      </c>
      <c r="U719" s="13">
        <f>IF(U$713=0,0,U706/U$713)</f>
        <v/>
      </c>
      <c r="V719" s="13">
        <f>IF(V$713=0,0,V706/V$713)</f>
        <v/>
      </c>
      <c r="W719" s="13">
        <f>IF(W$713=0,0,W706/W$713)</f>
        <v/>
      </c>
      <c r="X719" s="13">
        <f>IF(X$713=0,0,X706/X$713)</f>
        <v/>
      </c>
      <c r="Y719" s="13">
        <f>IF(Y$713=0,0,Y706/Y$713)</f>
        <v/>
      </c>
      <c r="Z719" s="13">
        <f>IF(Z$713=0,0,Z706/Z$713)</f>
        <v/>
      </c>
      <c r="AA719" s="13">
        <f>IF(AA$713=0,0,AA706/AA$713)</f>
        <v/>
      </c>
      <c r="AB719" s="13">
        <f>IF(AB$713=0,0,AB706/AB$713)</f>
        <v/>
      </c>
      <c r="AC719" s="13">
        <f>IF(AC$713=0,0,AC706/AC$713)</f>
        <v/>
      </c>
      <c r="AD719" s="13">
        <f>IF(AD$713=0,0,AD706/AD$713)</f>
        <v/>
      </c>
      <c r="AF719" s="11">
        <f>CodePrefix&amp;$A719&amp;IF($C719="","","."&amp;$C719&amp;"."&amp;$B719)&amp;INDEX(VarEnd,MATCH($A719,VarKey,0))&amp;AF$5</f>
        <v/>
      </c>
      <c r="AG719" s="12">
        <f>IF(AG$713=0,0,AG706/AG$713)</f>
        <v/>
      </c>
      <c r="AH719" s="13">
        <f>IF(AH$713=0,0,AH706/AH$713)</f>
        <v/>
      </c>
      <c r="AI719" s="13">
        <f>IF(AI$713=0,0,AI706/AI$713)</f>
        <v/>
      </c>
      <c r="AJ719" s="13">
        <f>IF(AJ$713=0,0,AJ706/AJ$713)</f>
        <v/>
      </c>
      <c r="AK719" s="13">
        <f>IF(AK$713=0,0,AK706/AK$713)</f>
        <v/>
      </c>
      <c r="AL719" s="13">
        <f>IF(AL$713=0,0,AL706/AL$713)</f>
        <v/>
      </c>
      <c r="AM719" s="13">
        <f>IF(AM$713=0,0,AM706/AM$713)</f>
        <v/>
      </c>
      <c r="AN719" s="13">
        <f>IF(AN$713=0,0,AN706/AN$713)</f>
        <v/>
      </c>
      <c r="AO719" s="13">
        <f>IF(AO$713=0,0,AO706/AO$713)</f>
        <v/>
      </c>
      <c r="AP719" s="13">
        <f>IF(AP$713=0,0,AP706/AP$713)</f>
        <v/>
      </c>
      <c r="AQ719" s="13">
        <f>IF(AQ$713=0,0,AQ706/AQ$713)</f>
        <v/>
      </c>
      <c r="AR719" s="13">
        <f>IF(AR$713=0,0,AR706/AR$713)</f>
        <v/>
      </c>
      <c r="AS719" s="13">
        <f>IF(AS$713=0,0,AS706/AS$713)</f>
        <v/>
      </c>
      <c r="AT719" s="13">
        <f>IF(AT$713=0,0,AT706/AT$713)</f>
        <v/>
      </c>
      <c r="AU719" s="13">
        <f>IF(AU$713=0,0,AU706/AU$713)</f>
        <v/>
      </c>
      <c r="AV719" s="13">
        <f>IF(AV$713=0,0,AV706/AV$713)</f>
        <v/>
      </c>
      <c r="AW719" s="13">
        <f>IF(AW$713=0,0,AW706/AW$713)</f>
        <v/>
      </c>
      <c r="AX719" s="13">
        <f>IF(AX$713=0,0,AX706/AX$713)</f>
        <v/>
      </c>
      <c r="AY719" s="13">
        <f>IF(AY$713=0,0,AY706/AY$713)</f>
        <v/>
      </c>
    </row>
    <row r="720" hidden="1" outlineLevel="1">
      <c r="A720" s="14" t="inlineStr">
        <is>
          <t>shr</t>
        </is>
      </c>
      <c r="B720" s="14" t="inlineStr">
        <is>
          <t>wnd</t>
        </is>
      </c>
      <c r="C720" s="14" t="inlineStr">
        <is>
          <t>pow</t>
        </is>
      </c>
      <c r="D720" s="41">
        <f>INDEX(Inputs_power!$P$5:$P$13,MATCH($B720,Inputs_power!$A$5:$A$13,0))</f>
        <v/>
      </c>
      <c r="E720" s="36" t="n"/>
      <c r="F720" s="36" t="n"/>
      <c r="G720" s="36" t="n"/>
      <c r="H720" s="14">
        <f>INDEX(VarLab,MATCH($A720,VarKey,0))&amp;INDEX(MemLab,MATCH($C720&amp;"|"&amp;$B720,MemKey,0))</f>
        <v/>
      </c>
      <c r="I720" s="14">
        <f>INDEX(VarUnit,MATCH($A720,VarKey,0))</f>
        <v/>
      </c>
      <c r="J720" s="14">
        <f>INDEX(VarSrc,MATCH($A720,VarKey,0))</f>
        <v/>
      </c>
      <c r="K720" s="11">
        <f>CodePrefix&amp;$A720&amp;IF($C720="","","."&amp;$C720&amp;"."&amp;$B720)&amp;INDEX(VarEnd,MATCH($A720,VarKey,0))&amp;K$5</f>
        <v/>
      </c>
      <c r="L720" s="12">
        <f>IF(L$713=0,0,L707/L$713)</f>
        <v/>
      </c>
      <c r="M720" s="13">
        <f>IF(M$713=0,0,M707/M$713)</f>
        <v/>
      </c>
      <c r="N720" s="13">
        <f>IF(N$713=0,0,N707/N$713)</f>
        <v/>
      </c>
      <c r="O720" s="13">
        <f>IF(O$713=0,0,O707/O$713)</f>
        <v/>
      </c>
      <c r="P720" s="13">
        <f>IF(P$713=0,0,P707/P$713)</f>
        <v/>
      </c>
      <c r="Q720" s="13">
        <f>IF(Q$713=0,0,Q707/Q$713)</f>
        <v/>
      </c>
      <c r="R720" s="13">
        <f>IF(R$713=0,0,R707/R$713)</f>
        <v/>
      </c>
      <c r="S720" s="13">
        <f>IF(S$713=0,0,S707/S$713)</f>
        <v/>
      </c>
      <c r="T720" s="13">
        <f>IF(T$713=0,0,T707/T$713)</f>
        <v/>
      </c>
      <c r="U720" s="13">
        <f>IF(U$713=0,0,U707/U$713)</f>
        <v/>
      </c>
      <c r="V720" s="13">
        <f>IF(V$713=0,0,V707/V$713)</f>
        <v/>
      </c>
      <c r="W720" s="13">
        <f>IF(W$713=0,0,W707/W$713)</f>
        <v/>
      </c>
      <c r="X720" s="13">
        <f>IF(X$713=0,0,X707/X$713)</f>
        <v/>
      </c>
      <c r="Y720" s="13">
        <f>IF(Y$713=0,0,Y707/Y$713)</f>
        <v/>
      </c>
      <c r="Z720" s="13">
        <f>IF(Z$713=0,0,Z707/Z$713)</f>
        <v/>
      </c>
      <c r="AA720" s="13">
        <f>IF(AA$713=0,0,AA707/AA$713)</f>
        <v/>
      </c>
      <c r="AB720" s="13">
        <f>IF(AB$713=0,0,AB707/AB$713)</f>
        <v/>
      </c>
      <c r="AC720" s="13">
        <f>IF(AC$713=0,0,AC707/AC$713)</f>
        <v/>
      </c>
      <c r="AD720" s="13">
        <f>IF(AD$713=0,0,AD707/AD$713)</f>
        <v/>
      </c>
      <c r="AF720" s="11">
        <f>CodePrefix&amp;$A720&amp;IF($C720="","","."&amp;$C720&amp;"."&amp;$B720)&amp;INDEX(VarEnd,MATCH($A720,VarKey,0))&amp;AF$5</f>
        <v/>
      </c>
      <c r="AG720" s="12">
        <f>IF(AG$713=0,0,AG707/AG$713)</f>
        <v/>
      </c>
      <c r="AH720" s="13">
        <f>IF(AH$713=0,0,AH707/AH$713)</f>
        <v/>
      </c>
      <c r="AI720" s="13">
        <f>IF(AI$713=0,0,AI707/AI$713)</f>
        <v/>
      </c>
      <c r="AJ720" s="13">
        <f>IF(AJ$713=0,0,AJ707/AJ$713)</f>
        <v/>
      </c>
      <c r="AK720" s="13">
        <f>IF(AK$713=0,0,AK707/AK$713)</f>
        <v/>
      </c>
      <c r="AL720" s="13">
        <f>IF(AL$713=0,0,AL707/AL$713)</f>
        <v/>
      </c>
      <c r="AM720" s="13">
        <f>IF(AM$713=0,0,AM707/AM$713)</f>
        <v/>
      </c>
      <c r="AN720" s="13">
        <f>IF(AN$713=0,0,AN707/AN$713)</f>
        <v/>
      </c>
      <c r="AO720" s="13">
        <f>IF(AO$713=0,0,AO707/AO$713)</f>
        <v/>
      </c>
      <c r="AP720" s="13">
        <f>IF(AP$713=0,0,AP707/AP$713)</f>
        <v/>
      </c>
      <c r="AQ720" s="13">
        <f>IF(AQ$713=0,0,AQ707/AQ$713)</f>
        <v/>
      </c>
      <c r="AR720" s="13">
        <f>IF(AR$713=0,0,AR707/AR$713)</f>
        <v/>
      </c>
      <c r="AS720" s="13">
        <f>IF(AS$713=0,0,AS707/AS$713)</f>
        <v/>
      </c>
      <c r="AT720" s="13">
        <f>IF(AT$713=0,0,AT707/AT$713)</f>
        <v/>
      </c>
      <c r="AU720" s="13">
        <f>IF(AU$713=0,0,AU707/AU$713)</f>
        <v/>
      </c>
      <c r="AV720" s="13">
        <f>IF(AV$713=0,0,AV707/AV$713)</f>
        <v/>
      </c>
      <c r="AW720" s="13">
        <f>IF(AW$713=0,0,AW707/AW$713)</f>
        <v/>
      </c>
      <c r="AX720" s="13">
        <f>IF(AX$713=0,0,AX707/AX$713)</f>
        <v/>
      </c>
      <c r="AY720" s="13">
        <f>IF(AY$713=0,0,AY707/AY$713)</f>
        <v/>
      </c>
    </row>
    <row r="721" hidden="1" outlineLevel="1">
      <c r="A721" s="14" t="inlineStr">
        <is>
          <t>shr</t>
        </is>
      </c>
      <c r="B721" s="14" t="inlineStr">
        <is>
          <t>sol</t>
        </is>
      </c>
      <c r="C721" s="14" t="inlineStr">
        <is>
          <t>pow</t>
        </is>
      </c>
      <c r="D721" s="41">
        <f>INDEX(Inputs_power!$P$5:$P$13,MATCH($B721,Inputs_power!$A$5:$A$13,0))</f>
        <v/>
      </c>
      <c r="E721" s="36" t="n"/>
      <c r="F721" s="36" t="n"/>
      <c r="G721" s="36" t="n"/>
      <c r="H721" s="14">
        <f>INDEX(VarLab,MATCH($A721,VarKey,0))&amp;INDEX(MemLab,MATCH($C721&amp;"|"&amp;$B721,MemKey,0))</f>
        <v/>
      </c>
      <c r="I721" s="14">
        <f>INDEX(VarUnit,MATCH($A721,VarKey,0))</f>
        <v/>
      </c>
      <c r="J721" s="14">
        <f>INDEX(VarSrc,MATCH($A721,VarKey,0))</f>
        <v/>
      </c>
      <c r="K721" s="11">
        <f>CodePrefix&amp;$A721&amp;IF($C721="","","."&amp;$C721&amp;"."&amp;$B721)&amp;INDEX(VarEnd,MATCH($A721,VarKey,0))&amp;K$5</f>
        <v/>
      </c>
      <c r="L721" s="12">
        <f>IF(L$713=0,0,L708/L$713)</f>
        <v/>
      </c>
      <c r="M721" s="13">
        <f>IF(M$713=0,0,M708/M$713)</f>
        <v/>
      </c>
      <c r="N721" s="13">
        <f>IF(N$713=0,0,N708/N$713)</f>
        <v/>
      </c>
      <c r="O721" s="13">
        <f>IF(O$713=0,0,O708/O$713)</f>
        <v/>
      </c>
      <c r="P721" s="13">
        <f>IF(P$713=0,0,P708/P$713)</f>
        <v/>
      </c>
      <c r="Q721" s="13">
        <f>IF(Q$713=0,0,Q708/Q$713)</f>
        <v/>
      </c>
      <c r="R721" s="13">
        <f>IF(R$713=0,0,R708/R$713)</f>
        <v/>
      </c>
      <c r="S721" s="13">
        <f>IF(S$713=0,0,S708/S$713)</f>
        <v/>
      </c>
      <c r="T721" s="13">
        <f>IF(T$713=0,0,T708/T$713)</f>
        <v/>
      </c>
      <c r="U721" s="13">
        <f>IF(U$713=0,0,U708/U$713)</f>
        <v/>
      </c>
      <c r="V721" s="13">
        <f>IF(V$713=0,0,V708/V$713)</f>
        <v/>
      </c>
      <c r="W721" s="13">
        <f>IF(W$713=0,0,W708/W$713)</f>
        <v/>
      </c>
      <c r="X721" s="13">
        <f>IF(X$713=0,0,X708/X$713)</f>
        <v/>
      </c>
      <c r="Y721" s="13">
        <f>IF(Y$713=0,0,Y708/Y$713)</f>
        <v/>
      </c>
      <c r="Z721" s="13">
        <f>IF(Z$713=0,0,Z708/Z$713)</f>
        <v/>
      </c>
      <c r="AA721" s="13">
        <f>IF(AA$713=0,0,AA708/AA$713)</f>
        <v/>
      </c>
      <c r="AB721" s="13">
        <f>IF(AB$713=0,0,AB708/AB$713)</f>
        <v/>
      </c>
      <c r="AC721" s="13">
        <f>IF(AC$713=0,0,AC708/AC$713)</f>
        <v/>
      </c>
      <c r="AD721" s="13">
        <f>IF(AD$713=0,0,AD708/AD$713)</f>
        <v/>
      </c>
      <c r="AF721" s="11">
        <f>CodePrefix&amp;$A721&amp;IF($C721="","","."&amp;$C721&amp;"."&amp;$B721)&amp;INDEX(VarEnd,MATCH($A721,VarKey,0))&amp;AF$5</f>
        <v/>
      </c>
      <c r="AG721" s="12">
        <f>IF(AG$713=0,0,AG708/AG$713)</f>
        <v/>
      </c>
      <c r="AH721" s="13">
        <f>IF(AH$713=0,0,AH708/AH$713)</f>
        <v/>
      </c>
      <c r="AI721" s="13">
        <f>IF(AI$713=0,0,AI708/AI$713)</f>
        <v/>
      </c>
      <c r="AJ721" s="13">
        <f>IF(AJ$713=0,0,AJ708/AJ$713)</f>
        <v/>
      </c>
      <c r="AK721" s="13">
        <f>IF(AK$713=0,0,AK708/AK$713)</f>
        <v/>
      </c>
      <c r="AL721" s="13">
        <f>IF(AL$713=0,0,AL708/AL$713)</f>
        <v/>
      </c>
      <c r="AM721" s="13">
        <f>IF(AM$713=0,0,AM708/AM$713)</f>
        <v/>
      </c>
      <c r="AN721" s="13">
        <f>IF(AN$713=0,0,AN708/AN$713)</f>
        <v/>
      </c>
      <c r="AO721" s="13">
        <f>IF(AO$713=0,0,AO708/AO$713)</f>
        <v/>
      </c>
      <c r="AP721" s="13">
        <f>IF(AP$713=0,0,AP708/AP$713)</f>
        <v/>
      </c>
      <c r="AQ721" s="13">
        <f>IF(AQ$713=0,0,AQ708/AQ$713)</f>
        <v/>
      </c>
      <c r="AR721" s="13">
        <f>IF(AR$713=0,0,AR708/AR$713)</f>
        <v/>
      </c>
      <c r="AS721" s="13">
        <f>IF(AS$713=0,0,AS708/AS$713)</f>
        <v/>
      </c>
      <c r="AT721" s="13">
        <f>IF(AT$713=0,0,AT708/AT$713)</f>
        <v/>
      </c>
      <c r="AU721" s="13">
        <f>IF(AU$713=0,0,AU708/AU$713)</f>
        <v/>
      </c>
      <c r="AV721" s="13">
        <f>IF(AV$713=0,0,AV708/AV$713)</f>
        <v/>
      </c>
      <c r="AW721" s="13">
        <f>IF(AW$713=0,0,AW708/AW$713)</f>
        <v/>
      </c>
      <c r="AX721" s="13">
        <f>IF(AX$713=0,0,AX708/AX$713)</f>
        <v/>
      </c>
      <c r="AY721" s="13">
        <f>IF(AY$713=0,0,AY708/AY$713)</f>
        <v/>
      </c>
    </row>
    <row r="722" hidden="1" outlineLevel="1">
      <c r="A722" s="14" t="inlineStr">
        <is>
          <t>shr</t>
        </is>
      </c>
      <c r="B722" s="14" t="inlineStr">
        <is>
          <t>hyd</t>
        </is>
      </c>
      <c r="C722" s="14" t="inlineStr">
        <is>
          <t>pow</t>
        </is>
      </c>
      <c r="D722" s="41">
        <f>INDEX(Inputs_power!$P$5:$P$13,MATCH($B722,Inputs_power!$A$5:$A$13,0))</f>
        <v/>
      </c>
      <c r="E722" s="36" t="n"/>
      <c r="F722" s="36" t="n"/>
      <c r="G722" s="36" t="n"/>
      <c r="H722" s="14">
        <f>INDEX(VarLab,MATCH($A722,VarKey,0))&amp;INDEX(MemLab,MATCH($C722&amp;"|"&amp;$B722,MemKey,0))</f>
        <v/>
      </c>
      <c r="I722" s="14">
        <f>INDEX(VarUnit,MATCH($A722,VarKey,0))</f>
        <v/>
      </c>
      <c r="J722" s="14">
        <f>INDEX(VarSrc,MATCH($A722,VarKey,0))</f>
        <v/>
      </c>
      <c r="K722" s="11">
        <f>CodePrefix&amp;$A722&amp;IF($C722="","","."&amp;$C722&amp;"."&amp;$B722)&amp;INDEX(VarEnd,MATCH($A722,VarKey,0))&amp;K$5</f>
        <v/>
      </c>
      <c r="L722" s="12">
        <f>IF(L$713=0,0,L709/L$713)</f>
        <v/>
      </c>
      <c r="M722" s="13">
        <f>IF(M$713=0,0,M709/M$713)</f>
        <v/>
      </c>
      <c r="N722" s="13">
        <f>IF(N$713=0,0,N709/N$713)</f>
        <v/>
      </c>
      <c r="O722" s="13">
        <f>IF(O$713=0,0,O709/O$713)</f>
        <v/>
      </c>
      <c r="P722" s="13">
        <f>IF(P$713=0,0,P709/P$713)</f>
        <v/>
      </c>
      <c r="Q722" s="13">
        <f>IF(Q$713=0,0,Q709/Q$713)</f>
        <v/>
      </c>
      <c r="R722" s="13">
        <f>IF(R$713=0,0,R709/R$713)</f>
        <v/>
      </c>
      <c r="S722" s="13">
        <f>IF(S$713=0,0,S709/S$713)</f>
        <v/>
      </c>
      <c r="T722" s="13">
        <f>IF(T$713=0,0,T709/T$713)</f>
        <v/>
      </c>
      <c r="U722" s="13">
        <f>IF(U$713=0,0,U709/U$713)</f>
        <v/>
      </c>
      <c r="V722" s="13">
        <f>IF(V$713=0,0,V709/V$713)</f>
        <v/>
      </c>
      <c r="W722" s="13">
        <f>IF(W$713=0,0,W709/W$713)</f>
        <v/>
      </c>
      <c r="X722" s="13">
        <f>IF(X$713=0,0,X709/X$713)</f>
        <v/>
      </c>
      <c r="Y722" s="13">
        <f>IF(Y$713=0,0,Y709/Y$713)</f>
        <v/>
      </c>
      <c r="Z722" s="13">
        <f>IF(Z$713=0,0,Z709/Z$713)</f>
        <v/>
      </c>
      <c r="AA722" s="13">
        <f>IF(AA$713=0,0,AA709/AA$713)</f>
        <v/>
      </c>
      <c r="AB722" s="13">
        <f>IF(AB$713=0,0,AB709/AB$713)</f>
        <v/>
      </c>
      <c r="AC722" s="13">
        <f>IF(AC$713=0,0,AC709/AC$713)</f>
        <v/>
      </c>
      <c r="AD722" s="13">
        <f>IF(AD$713=0,0,AD709/AD$713)</f>
        <v/>
      </c>
      <c r="AF722" s="11">
        <f>CodePrefix&amp;$A722&amp;IF($C722="","","."&amp;$C722&amp;"."&amp;$B722)&amp;INDEX(VarEnd,MATCH($A722,VarKey,0))&amp;AF$5</f>
        <v/>
      </c>
      <c r="AG722" s="12">
        <f>IF(AG$713=0,0,AG709/AG$713)</f>
        <v/>
      </c>
      <c r="AH722" s="13">
        <f>IF(AH$713=0,0,AH709/AH$713)</f>
        <v/>
      </c>
      <c r="AI722" s="13">
        <f>IF(AI$713=0,0,AI709/AI$713)</f>
        <v/>
      </c>
      <c r="AJ722" s="13">
        <f>IF(AJ$713=0,0,AJ709/AJ$713)</f>
        <v/>
      </c>
      <c r="AK722" s="13">
        <f>IF(AK$713=0,0,AK709/AK$713)</f>
        <v/>
      </c>
      <c r="AL722" s="13">
        <f>IF(AL$713=0,0,AL709/AL$713)</f>
        <v/>
      </c>
      <c r="AM722" s="13">
        <f>IF(AM$713=0,0,AM709/AM$713)</f>
        <v/>
      </c>
      <c r="AN722" s="13">
        <f>IF(AN$713=0,0,AN709/AN$713)</f>
        <v/>
      </c>
      <c r="AO722" s="13">
        <f>IF(AO$713=0,0,AO709/AO$713)</f>
        <v/>
      </c>
      <c r="AP722" s="13">
        <f>IF(AP$713=0,0,AP709/AP$713)</f>
        <v/>
      </c>
      <c r="AQ722" s="13">
        <f>IF(AQ$713=0,0,AQ709/AQ$713)</f>
        <v/>
      </c>
      <c r="AR722" s="13">
        <f>IF(AR$713=0,0,AR709/AR$713)</f>
        <v/>
      </c>
      <c r="AS722" s="13">
        <f>IF(AS$713=0,0,AS709/AS$713)</f>
        <v/>
      </c>
      <c r="AT722" s="13">
        <f>IF(AT$713=0,0,AT709/AT$713)</f>
        <v/>
      </c>
      <c r="AU722" s="13">
        <f>IF(AU$713=0,0,AU709/AU$713)</f>
        <v/>
      </c>
      <c r="AV722" s="13">
        <f>IF(AV$713=0,0,AV709/AV$713)</f>
        <v/>
      </c>
      <c r="AW722" s="13">
        <f>IF(AW$713=0,0,AW709/AW$713)</f>
        <v/>
      </c>
      <c r="AX722" s="13">
        <f>IF(AX$713=0,0,AX709/AX$713)</f>
        <v/>
      </c>
      <c r="AY722" s="13">
        <f>IF(AY$713=0,0,AY709/AY$713)</f>
        <v/>
      </c>
    </row>
    <row r="723" hidden="1" outlineLevel="1">
      <c r="A723" s="14" t="inlineStr">
        <is>
          <t>shr</t>
        </is>
      </c>
      <c r="B723" s="14" t="inlineStr">
        <is>
          <t>ore</t>
        </is>
      </c>
      <c r="C723" s="14" t="inlineStr">
        <is>
          <t>pow</t>
        </is>
      </c>
      <c r="D723" s="41">
        <f>INDEX(Inputs_power!$P$5:$P$13,MATCH($B723,Inputs_power!$A$5:$A$13,0))</f>
        <v/>
      </c>
      <c r="E723" s="36" t="n"/>
      <c r="F723" s="36" t="n"/>
      <c r="G723" s="36" t="n"/>
      <c r="H723" s="14">
        <f>INDEX(VarLab,MATCH($A723,VarKey,0))&amp;INDEX(MemLab,MATCH($C723&amp;"|"&amp;$B723,MemKey,0))</f>
        <v/>
      </c>
      <c r="I723" s="14">
        <f>INDEX(VarUnit,MATCH($A723,VarKey,0))</f>
        <v/>
      </c>
      <c r="J723" s="14">
        <f>INDEX(VarSrc,MATCH($A723,VarKey,0))</f>
        <v/>
      </c>
      <c r="K723" s="11">
        <f>CodePrefix&amp;$A723&amp;IF($C723="","","."&amp;$C723&amp;"."&amp;$B723)&amp;INDEX(VarEnd,MATCH($A723,VarKey,0))&amp;K$5</f>
        <v/>
      </c>
      <c r="L723" s="12">
        <f>IF(L$713=0,0,L710/L$713)</f>
        <v/>
      </c>
      <c r="M723" s="13">
        <f>IF(M$713=0,0,M710/M$713)</f>
        <v/>
      </c>
      <c r="N723" s="13">
        <f>IF(N$713=0,0,N710/N$713)</f>
        <v/>
      </c>
      <c r="O723" s="13">
        <f>IF(O$713=0,0,O710/O$713)</f>
        <v/>
      </c>
      <c r="P723" s="13">
        <f>IF(P$713=0,0,P710/P$713)</f>
        <v/>
      </c>
      <c r="Q723" s="13">
        <f>IF(Q$713=0,0,Q710/Q$713)</f>
        <v/>
      </c>
      <c r="R723" s="13">
        <f>IF(R$713=0,0,R710/R$713)</f>
        <v/>
      </c>
      <c r="S723" s="13">
        <f>IF(S$713=0,0,S710/S$713)</f>
        <v/>
      </c>
      <c r="T723" s="13">
        <f>IF(T$713=0,0,T710/T$713)</f>
        <v/>
      </c>
      <c r="U723" s="13">
        <f>IF(U$713=0,0,U710/U$713)</f>
        <v/>
      </c>
      <c r="V723" s="13">
        <f>IF(V$713=0,0,V710/V$713)</f>
        <v/>
      </c>
      <c r="W723" s="13">
        <f>IF(W$713=0,0,W710/W$713)</f>
        <v/>
      </c>
      <c r="X723" s="13">
        <f>IF(X$713=0,0,X710/X$713)</f>
        <v/>
      </c>
      <c r="Y723" s="13">
        <f>IF(Y$713=0,0,Y710/Y$713)</f>
        <v/>
      </c>
      <c r="Z723" s="13">
        <f>IF(Z$713=0,0,Z710/Z$713)</f>
        <v/>
      </c>
      <c r="AA723" s="13">
        <f>IF(AA$713=0,0,AA710/AA$713)</f>
        <v/>
      </c>
      <c r="AB723" s="13">
        <f>IF(AB$713=0,0,AB710/AB$713)</f>
        <v/>
      </c>
      <c r="AC723" s="13">
        <f>IF(AC$713=0,0,AC710/AC$713)</f>
        <v/>
      </c>
      <c r="AD723" s="13">
        <f>IF(AD$713=0,0,AD710/AD$713)</f>
        <v/>
      </c>
      <c r="AF723" s="11">
        <f>CodePrefix&amp;$A723&amp;IF($C723="","","."&amp;$C723&amp;"."&amp;$B723)&amp;INDEX(VarEnd,MATCH($A723,VarKey,0))&amp;AF$5</f>
        <v/>
      </c>
      <c r="AG723" s="12">
        <f>IF(AG$713=0,0,AG710/AG$713)</f>
        <v/>
      </c>
      <c r="AH723" s="13">
        <f>IF(AH$713=0,0,AH710/AH$713)</f>
        <v/>
      </c>
      <c r="AI723" s="13">
        <f>IF(AI$713=0,0,AI710/AI$713)</f>
        <v/>
      </c>
      <c r="AJ723" s="13">
        <f>IF(AJ$713=0,0,AJ710/AJ$713)</f>
        <v/>
      </c>
      <c r="AK723" s="13">
        <f>IF(AK$713=0,0,AK710/AK$713)</f>
        <v/>
      </c>
      <c r="AL723" s="13">
        <f>IF(AL$713=0,0,AL710/AL$713)</f>
        <v/>
      </c>
      <c r="AM723" s="13">
        <f>IF(AM$713=0,0,AM710/AM$713)</f>
        <v/>
      </c>
      <c r="AN723" s="13">
        <f>IF(AN$713=0,0,AN710/AN$713)</f>
        <v/>
      </c>
      <c r="AO723" s="13">
        <f>IF(AO$713=0,0,AO710/AO$713)</f>
        <v/>
      </c>
      <c r="AP723" s="13">
        <f>IF(AP$713=0,0,AP710/AP$713)</f>
        <v/>
      </c>
      <c r="AQ723" s="13">
        <f>IF(AQ$713=0,0,AQ710/AQ$713)</f>
        <v/>
      </c>
      <c r="AR723" s="13">
        <f>IF(AR$713=0,0,AR710/AR$713)</f>
        <v/>
      </c>
      <c r="AS723" s="13">
        <f>IF(AS$713=0,0,AS710/AS$713)</f>
        <v/>
      </c>
      <c r="AT723" s="13">
        <f>IF(AT$713=0,0,AT710/AT$713)</f>
        <v/>
      </c>
      <c r="AU723" s="13">
        <f>IF(AU$713=0,0,AU710/AU$713)</f>
        <v/>
      </c>
      <c r="AV723" s="13">
        <f>IF(AV$713=0,0,AV710/AV$713)</f>
        <v/>
      </c>
      <c r="AW723" s="13">
        <f>IF(AW$713=0,0,AW710/AW$713)</f>
        <v/>
      </c>
      <c r="AX723" s="13">
        <f>IF(AX$713=0,0,AX710/AX$713)</f>
        <v/>
      </c>
      <c r="AY723" s="13">
        <f>IF(AY$713=0,0,AY710/AY$713)</f>
        <v/>
      </c>
    </row>
    <row r="724" hidden="1" outlineLevel="1">
      <c r="A724" s="14" t="inlineStr">
        <is>
          <t>shr</t>
        </is>
      </c>
      <c r="B724" s="14" t="inlineStr">
        <is>
          <t>bio</t>
        </is>
      </c>
      <c r="C724" s="14" t="inlineStr">
        <is>
          <t>pow</t>
        </is>
      </c>
      <c r="D724" s="41">
        <f>INDEX(Inputs_power!$P$5:$P$13,MATCH($B724,Inputs_power!$A$5:$A$13,0))</f>
        <v/>
      </c>
      <c r="E724" s="36" t="n"/>
      <c r="F724" s="36" t="n"/>
      <c r="G724" s="36" t="n"/>
      <c r="H724" s="14">
        <f>INDEX(VarLab,MATCH($A724,VarKey,0))&amp;INDEX(MemLab,MATCH($C724&amp;"|"&amp;$B724,MemKey,0))</f>
        <v/>
      </c>
      <c r="I724" s="14">
        <f>INDEX(VarUnit,MATCH($A724,VarKey,0))</f>
        <v/>
      </c>
      <c r="J724" s="14">
        <f>INDEX(VarSrc,MATCH($A724,VarKey,0))</f>
        <v/>
      </c>
      <c r="K724" s="11">
        <f>CodePrefix&amp;$A724&amp;IF($C724="","","."&amp;$C724&amp;"."&amp;$B724)&amp;INDEX(VarEnd,MATCH($A724,VarKey,0))&amp;K$5</f>
        <v/>
      </c>
      <c r="L724" s="12">
        <f>IF(L$713=0,0,L711/L$713)</f>
        <v/>
      </c>
      <c r="M724" s="13">
        <f>IF(M$713=0,0,M711/M$713)</f>
        <v/>
      </c>
      <c r="N724" s="13">
        <f>IF(N$713=0,0,N711/N$713)</f>
        <v/>
      </c>
      <c r="O724" s="13">
        <f>IF(O$713=0,0,O711/O$713)</f>
        <v/>
      </c>
      <c r="P724" s="13">
        <f>IF(P$713=0,0,P711/P$713)</f>
        <v/>
      </c>
      <c r="Q724" s="13">
        <f>IF(Q$713=0,0,Q711/Q$713)</f>
        <v/>
      </c>
      <c r="R724" s="13">
        <f>IF(R$713=0,0,R711/R$713)</f>
        <v/>
      </c>
      <c r="S724" s="13">
        <f>IF(S$713=0,0,S711/S$713)</f>
        <v/>
      </c>
      <c r="T724" s="13">
        <f>IF(T$713=0,0,T711/T$713)</f>
        <v/>
      </c>
      <c r="U724" s="13">
        <f>IF(U$713=0,0,U711/U$713)</f>
        <v/>
      </c>
      <c r="V724" s="13">
        <f>IF(V$713=0,0,V711/V$713)</f>
        <v/>
      </c>
      <c r="W724" s="13">
        <f>IF(W$713=0,0,W711/W$713)</f>
        <v/>
      </c>
      <c r="X724" s="13">
        <f>IF(X$713=0,0,X711/X$713)</f>
        <v/>
      </c>
      <c r="Y724" s="13">
        <f>IF(Y$713=0,0,Y711/Y$713)</f>
        <v/>
      </c>
      <c r="Z724" s="13">
        <f>IF(Z$713=0,0,Z711/Z$713)</f>
        <v/>
      </c>
      <c r="AA724" s="13">
        <f>IF(AA$713=0,0,AA711/AA$713)</f>
        <v/>
      </c>
      <c r="AB724" s="13">
        <f>IF(AB$713=0,0,AB711/AB$713)</f>
        <v/>
      </c>
      <c r="AC724" s="13">
        <f>IF(AC$713=0,0,AC711/AC$713)</f>
        <v/>
      </c>
      <c r="AD724" s="13">
        <f>IF(AD$713=0,0,AD711/AD$713)</f>
        <v/>
      </c>
      <c r="AF724" s="11">
        <f>CodePrefix&amp;$A724&amp;IF($C724="","","."&amp;$C724&amp;"."&amp;$B724)&amp;INDEX(VarEnd,MATCH($A724,VarKey,0))&amp;AF$5</f>
        <v/>
      </c>
      <c r="AG724" s="12">
        <f>IF(AG$713=0,0,AG711/AG$713)</f>
        <v/>
      </c>
      <c r="AH724" s="13">
        <f>IF(AH$713=0,0,AH711/AH$713)</f>
        <v/>
      </c>
      <c r="AI724" s="13">
        <f>IF(AI$713=0,0,AI711/AI$713)</f>
        <v/>
      </c>
      <c r="AJ724" s="13">
        <f>IF(AJ$713=0,0,AJ711/AJ$713)</f>
        <v/>
      </c>
      <c r="AK724" s="13">
        <f>IF(AK$713=0,0,AK711/AK$713)</f>
        <v/>
      </c>
      <c r="AL724" s="13">
        <f>IF(AL$713=0,0,AL711/AL$713)</f>
        <v/>
      </c>
      <c r="AM724" s="13">
        <f>IF(AM$713=0,0,AM711/AM$713)</f>
        <v/>
      </c>
      <c r="AN724" s="13">
        <f>IF(AN$713=0,0,AN711/AN$713)</f>
        <v/>
      </c>
      <c r="AO724" s="13">
        <f>IF(AO$713=0,0,AO711/AO$713)</f>
        <v/>
      </c>
      <c r="AP724" s="13">
        <f>IF(AP$713=0,0,AP711/AP$713)</f>
        <v/>
      </c>
      <c r="AQ724" s="13">
        <f>IF(AQ$713=0,0,AQ711/AQ$713)</f>
        <v/>
      </c>
      <c r="AR724" s="13">
        <f>IF(AR$713=0,0,AR711/AR$713)</f>
        <v/>
      </c>
      <c r="AS724" s="13">
        <f>IF(AS$713=0,0,AS711/AS$713)</f>
        <v/>
      </c>
      <c r="AT724" s="13">
        <f>IF(AT$713=0,0,AT711/AT$713)</f>
        <v/>
      </c>
      <c r="AU724" s="13">
        <f>IF(AU$713=0,0,AU711/AU$713)</f>
        <v/>
      </c>
      <c r="AV724" s="13">
        <f>IF(AV$713=0,0,AV711/AV$713)</f>
        <v/>
      </c>
      <c r="AW724" s="13">
        <f>IF(AW$713=0,0,AW711/AW$713)</f>
        <v/>
      </c>
      <c r="AX724" s="13">
        <f>IF(AX$713=0,0,AX711/AX$713)</f>
        <v/>
      </c>
      <c r="AY724" s="13">
        <f>IF(AY$713=0,0,AY711/AY$713)</f>
        <v/>
      </c>
    </row>
    <row r="725" hidden="1" outlineLevel="1"/>
    <row r="726" hidden="1" outlineLevel="1">
      <c r="A726" s="14" t="inlineStr">
        <is>
          <t>pe</t>
        </is>
      </c>
      <c r="B726" s="14" t="inlineStr">
        <is>
          <t>coa</t>
        </is>
      </c>
      <c r="C726" s="14" t="inlineStr">
        <is>
          <t>pow</t>
        </is>
      </c>
      <c r="D726" s="41">
        <f>INDEX(Inputs_power!$AR$5:$AR$13,MATCH($B726,Inputs_power!$A$5:$A$13,0))</f>
        <v/>
      </c>
      <c r="E726" s="41">
        <f>INDEX(Inputs_power!$AW$5:$AW$13,MATCH($B726,Inputs_power!$A$5:$A$13,0))</f>
        <v/>
      </c>
      <c r="F726" s="36" t="n"/>
      <c r="G726" s="36" t="n"/>
      <c r="H726" s="14">
        <f>INDEX(VarLab,MATCH($A726,VarKey,0))&amp;INDEX(MemLab,MATCH($C726&amp;"|"&amp;$B726,MemKey,0))</f>
        <v/>
      </c>
      <c r="I726" s="14">
        <f>INDEX(VarUnit,MATCH($A726,VarKey,0))</f>
        <v/>
      </c>
      <c r="J726" s="14">
        <f>INDEX(VarSrc,MATCH($A726,VarKey,0))</f>
        <v/>
      </c>
      <c r="K726" s="11">
        <f>CodePrefix&amp;$A726&amp;IF($C726="","","."&amp;$C726&amp;"."&amp;$B726)&amp;INDEX(VarEnd,MATCH($A726,VarKey,0))&amp;K$5</f>
        <v/>
      </c>
      <c r="L726" s="42">
        <f>L703*$D726</f>
        <v/>
      </c>
      <c r="M726" s="43">
        <f>M703*$D726</f>
        <v/>
      </c>
      <c r="N726" s="43">
        <f>N703*$D726</f>
        <v/>
      </c>
      <c r="O726" s="43">
        <f>O703*$D726</f>
        <v/>
      </c>
      <c r="P726" s="43">
        <f>P703*$D726</f>
        <v/>
      </c>
      <c r="Q726" s="43">
        <f>Q703*$D726</f>
        <v/>
      </c>
      <c r="R726" s="43">
        <f>R703*$D726</f>
        <v/>
      </c>
      <c r="S726" s="43">
        <f>S703*$D726</f>
        <v/>
      </c>
      <c r="T726" s="43">
        <f>T703*$D726</f>
        <v/>
      </c>
      <c r="U726" s="43">
        <f>U703*$D726</f>
        <v/>
      </c>
      <c r="V726" s="43">
        <f>V703*$D726</f>
        <v/>
      </c>
      <c r="W726" s="43">
        <f>W703*$D726</f>
        <v/>
      </c>
      <c r="X726" s="43">
        <f>X703*$D726</f>
        <v/>
      </c>
      <c r="Y726" s="43">
        <f>Y703*$D726</f>
        <v/>
      </c>
      <c r="Z726" s="43">
        <f>Z703*$D726</f>
        <v/>
      </c>
      <c r="AA726" s="43">
        <f>AA703*$D726</f>
        <v/>
      </c>
      <c r="AB726" s="43">
        <f>AB703*$D726</f>
        <v/>
      </c>
      <c r="AC726" s="43">
        <f>AC703*$D726</f>
        <v/>
      </c>
      <c r="AD726" s="43">
        <f>AD703*$D726</f>
        <v/>
      </c>
      <c r="AF726" s="11">
        <f>CodePrefix&amp;$A726&amp;IF($C726="","","."&amp;$C726&amp;"."&amp;$B726)&amp;INDEX(VarEnd,MATCH($A726,VarKey,0))&amp;AF$5</f>
        <v/>
      </c>
      <c r="AG726" s="42">
        <f>AG703*$D726</f>
        <v/>
      </c>
      <c r="AH726" s="43">
        <f>AH703*$D726</f>
        <v/>
      </c>
      <c r="AI726" s="43">
        <f>AI703*$D726</f>
        <v/>
      </c>
      <c r="AJ726" s="43">
        <f>AJ703*$D726</f>
        <v/>
      </c>
      <c r="AK726" s="43">
        <f>AK703*$D726</f>
        <v/>
      </c>
      <c r="AL726" s="43">
        <f>AL703*$D726</f>
        <v/>
      </c>
      <c r="AM726" s="43">
        <f>AM703*$D726</f>
        <v/>
      </c>
      <c r="AN726" s="43">
        <f>AN703*$D726</f>
        <v/>
      </c>
      <c r="AO726" s="43">
        <f>AO703*$D726</f>
        <v/>
      </c>
      <c r="AP726" s="43">
        <f>AP703*$D726</f>
        <v/>
      </c>
      <c r="AQ726" s="43">
        <f>AQ703*$D726</f>
        <v/>
      </c>
      <c r="AR726" s="43">
        <f>AR703*$D726</f>
        <v/>
      </c>
      <c r="AS726" s="43">
        <f>AS703*$D726</f>
        <v/>
      </c>
      <c r="AT726" s="43">
        <f>AT703*$D726</f>
        <v/>
      </c>
      <c r="AU726" s="43">
        <f>AU703*$D726</f>
        <v/>
      </c>
      <c r="AV726" s="43">
        <f>AV703*$D726</f>
        <v/>
      </c>
      <c r="AW726" s="43">
        <f>AW703*$D726</f>
        <v/>
      </c>
      <c r="AX726" s="43">
        <f>AX703*$D726</f>
        <v/>
      </c>
      <c r="AY726" s="43">
        <f>AY703*$D726</f>
        <v/>
      </c>
    </row>
    <row r="727" hidden="1" outlineLevel="1">
      <c r="A727" s="14" t="inlineStr">
        <is>
          <t>pe</t>
        </is>
      </c>
      <c r="B727" s="14" t="inlineStr">
        <is>
          <t>nga</t>
        </is>
      </c>
      <c r="C727" s="14" t="inlineStr">
        <is>
          <t>pow</t>
        </is>
      </c>
      <c r="D727" s="41">
        <f>INDEX(Inputs_power!$AR$5:$AR$13,MATCH($B727,Inputs_power!$A$5:$A$13,0))</f>
        <v/>
      </c>
      <c r="E727" s="41">
        <f>INDEX(Inputs_power!$AW$5:$AW$13,MATCH($B727,Inputs_power!$A$5:$A$13,0))</f>
        <v/>
      </c>
      <c r="F727" s="36" t="n"/>
      <c r="G727" s="36" t="n"/>
      <c r="H727" s="14">
        <f>INDEX(VarLab,MATCH($A727,VarKey,0))&amp;INDEX(MemLab,MATCH($C727&amp;"|"&amp;$B727,MemKey,0))</f>
        <v/>
      </c>
      <c r="I727" s="14">
        <f>INDEX(VarUnit,MATCH($A727,VarKey,0))</f>
        <v/>
      </c>
      <c r="J727" s="14">
        <f>INDEX(VarSrc,MATCH($A727,VarKey,0))</f>
        <v/>
      </c>
      <c r="K727" s="11">
        <f>CodePrefix&amp;$A727&amp;IF($C727="","","."&amp;$C727&amp;"."&amp;$B727)&amp;INDEX(VarEnd,MATCH($A727,VarKey,0))&amp;K$5</f>
        <v/>
      </c>
      <c r="L727" s="42">
        <f>L704*$D727</f>
        <v/>
      </c>
      <c r="M727" s="43">
        <f>M704*$D727</f>
        <v/>
      </c>
      <c r="N727" s="43">
        <f>N704*$D727</f>
        <v/>
      </c>
      <c r="O727" s="43">
        <f>O704*$D727</f>
        <v/>
      </c>
      <c r="P727" s="43">
        <f>P704*$D727</f>
        <v/>
      </c>
      <c r="Q727" s="43">
        <f>Q704*$D727</f>
        <v/>
      </c>
      <c r="R727" s="43">
        <f>R704*$D727</f>
        <v/>
      </c>
      <c r="S727" s="43">
        <f>S704*$D727</f>
        <v/>
      </c>
      <c r="T727" s="43">
        <f>T704*$D727</f>
        <v/>
      </c>
      <c r="U727" s="43">
        <f>U704*$D727</f>
        <v/>
      </c>
      <c r="V727" s="43">
        <f>V704*$D727</f>
        <v/>
      </c>
      <c r="W727" s="43">
        <f>W704*$D727</f>
        <v/>
      </c>
      <c r="X727" s="43">
        <f>X704*$D727</f>
        <v/>
      </c>
      <c r="Y727" s="43">
        <f>Y704*$D727</f>
        <v/>
      </c>
      <c r="Z727" s="43">
        <f>Z704*$D727</f>
        <v/>
      </c>
      <c r="AA727" s="43">
        <f>AA704*$D727</f>
        <v/>
      </c>
      <c r="AB727" s="43">
        <f>AB704*$D727</f>
        <v/>
      </c>
      <c r="AC727" s="43">
        <f>AC704*$D727</f>
        <v/>
      </c>
      <c r="AD727" s="43">
        <f>AD704*$D727</f>
        <v/>
      </c>
      <c r="AF727" s="11">
        <f>CodePrefix&amp;$A727&amp;IF($C727="","","."&amp;$C727&amp;"."&amp;$B727)&amp;INDEX(VarEnd,MATCH($A727,VarKey,0))&amp;AF$5</f>
        <v/>
      </c>
      <c r="AG727" s="42">
        <f>AG704*$D727</f>
        <v/>
      </c>
      <c r="AH727" s="43">
        <f>AH704*$D727</f>
        <v/>
      </c>
      <c r="AI727" s="43">
        <f>AI704*$D727</f>
        <v/>
      </c>
      <c r="AJ727" s="43">
        <f>AJ704*$D727</f>
        <v/>
      </c>
      <c r="AK727" s="43">
        <f>AK704*$D727</f>
        <v/>
      </c>
      <c r="AL727" s="43">
        <f>AL704*$D727</f>
        <v/>
      </c>
      <c r="AM727" s="43">
        <f>AM704*$D727</f>
        <v/>
      </c>
      <c r="AN727" s="43">
        <f>AN704*$D727</f>
        <v/>
      </c>
      <c r="AO727" s="43">
        <f>AO704*$D727</f>
        <v/>
      </c>
      <c r="AP727" s="43">
        <f>AP704*$D727</f>
        <v/>
      </c>
      <c r="AQ727" s="43">
        <f>AQ704*$D727</f>
        <v/>
      </c>
      <c r="AR727" s="43">
        <f>AR704*$D727</f>
        <v/>
      </c>
      <c r="AS727" s="43">
        <f>AS704*$D727</f>
        <v/>
      </c>
      <c r="AT727" s="43">
        <f>AT704*$D727</f>
        <v/>
      </c>
      <c r="AU727" s="43">
        <f>AU704*$D727</f>
        <v/>
      </c>
      <c r="AV727" s="43">
        <f>AV704*$D727</f>
        <v/>
      </c>
      <c r="AW727" s="43">
        <f>AW704*$D727</f>
        <v/>
      </c>
      <c r="AX727" s="43">
        <f>AX704*$D727</f>
        <v/>
      </c>
      <c r="AY727" s="43">
        <f>AY704*$D727</f>
        <v/>
      </c>
    </row>
    <row r="728" hidden="1" outlineLevel="1">
      <c r="A728" s="14" t="inlineStr">
        <is>
          <t>pe</t>
        </is>
      </c>
      <c r="B728" s="14" t="inlineStr">
        <is>
          <t>oop</t>
        </is>
      </c>
      <c r="C728" s="14" t="inlineStr">
        <is>
          <t>pow</t>
        </is>
      </c>
      <c r="D728" s="41">
        <f>INDEX(Inputs_power!$AR$5:$AR$13,MATCH($B728,Inputs_power!$A$5:$A$13,0))</f>
        <v/>
      </c>
      <c r="E728" s="41">
        <f>INDEX(Inputs_power!$AW$5:$AW$13,MATCH($B728,Inputs_power!$A$5:$A$13,0))</f>
        <v/>
      </c>
      <c r="F728" s="36" t="n"/>
      <c r="G728" s="36" t="n"/>
      <c r="H728" s="14">
        <f>INDEX(VarLab,MATCH($A728,VarKey,0))&amp;INDEX(MemLab,MATCH($C728&amp;"|"&amp;$B728,MemKey,0))</f>
        <v/>
      </c>
      <c r="I728" s="14">
        <f>INDEX(VarUnit,MATCH($A728,VarKey,0))</f>
        <v/>
      </c>
      <c r="J728" s="14">
        <f>INDEX(VarSrc,MATCH($A728,VarKey,0))</f>
        <v/>
      </c>
      <c r="K728" s="11">
        <f>CodePrefix&amp;$A728&amp;IF($C728="","","."&amp;$C728&amp;"."&amp;$B728)&amp;INDEX(VarEnd,MATCH($A728,VarKey,0))&amp;K$5</f>
        <v/>
      </c>
      <c r="L728" s="42">
        <f>L705*$D728</f>
        <v/>
      </c>
      <c r="M728" s="43">
        <f>M705*$D728</f>
        <v/>
      </c>
      <c r="N728" s="43">
        <f>N705*$D728</f>
        <v/>
      </c>
      <c r="O728" s="43">
        <f>O705*$D728</f>
        <v/>
      </c>
      <c r="P728" s="43">
        <f>P705*$D728</f>
        <v/>
      </c>
      <c r="Q728" s="43">
        <f>Q705*$D728</f>
        <v/>
      </c>
      <c r="R728" s="43">
        <f>R705*$D728</f>
        <v/>
      </c>
      <c r="S728" s="43">
        <f>S705*$D728</f>
        <v/>
      </c>
      <c r="T728" s="43">
        <f>T705*$D728</f>
        <v/>
      </c>
      <c r="U728" s="43">
        <f>U705*$D728</f>
        <v/>
      </c>
      <c r="V728" s="43">
        <f>V705*$D728</f>
        <v/>
      </c>
      <c r="W728" s="43">
        <f>W705*$D728</f>
        <v/>
      </c>
      <c r="X728" s="43">
        <f>X705*$D728</f>
        <v/>
      </c>
      <c r="Y728" s="43">
        <f>Y705*$D728</f>
        <v/>
      </c>
      <c r="Z728" s="43">
        <f>Z705*$D728</f>
        <v/>
      </c>
      <c r="AA728" s="43">
        <f>AA705*$D728</f>
        <v/>
      </c>
      <c r="AB728" s="43">
        <f>AB705*$D728</f>
        <v/>
      </c>
      <c r="AC728" s="43">
        <f>AC705*$D728</f>
        <v/>
      </c>
      <c r="AD728" s="43">
        <f>AD705*$D728</f>
        <v/>
      </c>
      <c r="AF728" s="11">
        <f>CodePrefix&amp;$A728&amp;IF($C728="","","."&amp;$C728&amp;"."&amp;$B728)&amp;INDEX(VarEnd,MATCH($A728,VarKey,0))&amp;AF$5</f>
        <v/>
      </c>
      <c r="AG728" s="42">
        <f>AG705*$D728</f>
        <v/>
      </c>
      <c r="AH728" s="43">
        <f>AH705*$D728</f>
        <v/>
      </c>
      <c r="AI728" s="43">
        <f>AI705*$D728</f>
        <v/>
      </c>
      <c r="AJ728" s="43">
        <f>AJ705*$D728</f>
        <v/>
      </c>
      <c r="AK728" s="43">
        <f>AK705*$D728</f>
        <v/>
      </c>
      <c r="AL728" s="43">
        <f>AL705*$D728</f>
        <v/>
      </c>
      <c r="AM728" s="43">
        <f>AM705*$D728</f>
        <v/>
      </c>
      <c r="AN728" s="43">
        <f>AN705*$D728</f>
        <v/>
      </c>
      <c r="AO728" s="43">
        <f>AO705*$D728</f>
        <v/>
      </c>
      <c r="AP728" s="43">
        <f>AP705*$D728</f>
        <v/>
      </c>
      <c r="AQ728" s="43">
        <f>AQ705*$D728</f>
        <v/>
      </c>
      <c r="AR728" s="43">
        <f>AR705*$D728</f>
        <v/>
      </c>
      <c r="AS728" s="43">
        <f>AS705*$D728</f>
        <v/>
      </c>
      <c r="AT728" s="43">
        <f>AT705*$D728</f>
        <v/>
      </c>
      <c r="AU728" s="43">
        <f>AU705*$D728</f>
        <v/>
      </c>
      <c r="AV728" s="43">
        <f>AV705*$D728</f>
        <v/>
      </c>
      <c r="AW728" s="43">
        <f>AW705*$D728</f>
        <v/>
      </c>
      <c r="AX728" s="43">
        <f>AX705*$D728</f>
        <v/>
      </c>
      <c r="AY728" s="43">
        <f>AY705*$D728</f>
        <v/>
      </c>
    </row>
    <row r="729" hidden="1" outlineLevel="1">
      <c r="A729" s="14" t="inlineStr">
        <is>
          <t>pe</t>
        </is>
      </c>
      <c r="B729" s="14" t="inlineStr">
        <is>
          <t>nuc</t>
        </is>
      </c>
      <c r="C729" s="14" t="inlineStr">
        <is>
          <t>pow</t>
        </is>
      </c>
      <c r="D729" s="41">
        <f>INDEX(Inputs_power!$AR$5:$AR$13,MATCH($B729,Inputs_power!$A$5:$A$13,0))</f>
        <v/>
      </c>
      <c r="E729" s="41">
        <f>INDEX(Inputs_power!$AW$5:$AW$13,MATCH($B729,Inputs_power!$A$5:$A$13,0))</f>
        <v/>
      </c>
      <c r="F729" s="36" t="n"/>
      <c r="G729" s="36" t="n"/>
      <c r="H729" s="14">
        <f>INDEX(VarLab,MATCH($A729,VarKey,0))&amp;INDEX(MemLab,MATCH($C729&amp;"|"&amp;$B729,MemKey,0))</f>
        <v/>
      </c>
      <c r="I729" s="14">
        <f>INDEX(VarUnit,MATCH($A729,VarKey,0))</f>
        <v/>
      </c>
      <c r="J729" s="14">
        <f>INDEX(VarSrc,MATCH($A729,VarKey,0))</f>
        <v/>
      </c>
      <c r="K729" s="11">
        <f>CodePrefix&amp;$A729&amp;IF($C729="","","."&amp;$C729&amp;"."&amp;$B729)&amp;INDEX(VarEnd,MATCH($A729,VarKey,0))&amp;K$5</f>
        <v/>
      </c>
      <c r="L729" s="42">
        <f>L706*$D729</f>
        <v/>
      </c>
      <c r="M729" s="43">
        <f>M706*$D729</f>
        <v/>
      </c>
      <c r="N729" s="43">
        <f>N706*$D729</f>
        <v/>
      </c>
      <c r="O729" s="43">
        <f>O706*$D729</f>
        <v/>
      </c>
      <c r="P729" s="43">
        <f>P706*$D729</f>
        <v/>
      </c>
      <c r="Q729" s="43">
        <f>Q706*$D729</f>
        <v/>
      </c>
      <c r="R729" s="43">
        <f>R706*$D729</f>
        <v/>
      </c>
      <c r="S729" s="43">
        <f>S706*$D729</f>
        <v/>
      </c>
      <c r="T729" s="43">
        <f>T706*$D729</f>
        <v/>
      </c>
      <c r="U729" s="43">
        <f>U706*$D729</f>
        <v/>
      </c>
      <c r="V729" s="43">
        <f>V706*$D729</f>
        <v/>
      </c>
      <c r="W729" s="43">
        <f>W706*$D729</f>
        <v/>
      </c>
      <c r="X729" s="43">
        <f>X706*$D729</f>
        <v/>
      </c>
      <c r="Y729" s="43">
        <f>Y706*$D729</f>
        <v/>
      </c>
      <c r="Z729" s="43">
        <f>Z706*$D729</f>
        <v/>
      </c>
      <c r="AA729" s="43">
        <f>AA706*$D729</f>
        <v/>
      </c>
      <c r="AB729" s="43">
        <f>AB706*$D729</f>
        <v/>
      </c>
      <c r="AC729" s="43">
        <f>AC706*$D729</f>
        <v/>
      </c>
      <c r="AD729" s="43">
        <f>AD706*$D729</f>
        <v/>
      </c>
      <c r="AF729" s="11">
        <f>CodePrefix&amp;$A729&amp;IF($C729="","","."&amp;$C729&amp;"."&amp;$B729)&amp;INDEX(VarEnd,MATCH($A729,VarKey,0))&amp;AF$5</f>
        <v/>
      </c>
      <c r="AG729" s="42">
        <f>AG706*$D729</f>
        <v/>
      </c>
      <c r="AH729" s="43">
        <f>AH706*$D729</f>
        <v/>
      </c>
      <c r="AI729" s="43">
        <f>AI706*$D729</f>
        <v/>
      </c>
      <c r="AJ729" s="43">
        <f>AJ706*$D729</f>
        <v/>
      </c>
      <c r="AK729" s="43">
        <f>AK706*$D729</f>
        <v/>
      </c>
      <c r="AL729" s="43">
        <f>AL706*$D729</f>
        <v/>
      </c>
      <c r="AM729" s="43">
        <f>AM706*$D729</f>
        <v/>
      </c>
      <c r="AN729" s="43">
        <f>AN706*$D729</f>
        <v/>
      </c>
      <c r="AO729" s="43">
        <f>AO706*$D729</f>
        <v/>
      </c>
      <c r="AP729" s="43">
        <f>AP706*$D729</f>
        <v/>
      </c>
      <c r="AQ729" s="43">
        <f>AQ706*$D729</f>
        <v/>
      </c>
      <c r="AR729" s="43">
        <f>AR706*$D729</f>
        <v/>
      </c>
      <c r="AS729" s="43">
        <f>AS706*$D729</f>
        <v/>
      </c>
      <c r="AT729" s="43">
        <f>AT706*$D729</f>
        <v/>
      </c>
      <c r="AU729" s="43">
        <f>AU706*$D729</f>
        <v/>
      </c>
      <c r="AV729" s="43">
        <f>AV706*$D729</f>
        <v/>
      </c>
      <c r="AW729" s="43">
        <f>AW706*$D729</f>
        <v/>
      </c>
      <c r="AX729" s="43">
        <f>AX706*$D729</f>
        <v/>
      </c>
      <c r="AY729" s="43">
        <f>AY706*$D729</f>
        <v/>
      </c>
    </row>
    <row r="730" hidden="1" outlineLevel="1">
      <c r="A730" s="14" t="inlineStr">
        <is>
          <t>pe</t>
        </is>
      </c>
      <c r="B730" s="14" t="inlineStr">
        <is>
          <t>wnd</t>
        </is>
      </c>
      <c r="C730" s="14" t="inlineStr">
        <is>
          <t>pow</t>
        </is>
      </c>
      <c r="D730" s="41">
        <f>INDEX(Inputs_power!$AR$5:$AR$13,MATCH($B730,Inputs_power!$A$5:$A$13,0))</f>
        <v/>
      </c>
      <c r="E730" s="41">
        <f>INDEX(Inputs_power!$AW$5:$AW$13,MATCH($B730,Inputs_power!$A$5:$A$13,0))</f>
        <v/>
      </c>
      <c r="F730" s="36" t="n"/>
      <c r="G730" s="36" t="n"/>
      <c r="H730" s="14">
        <f>INDEX(VarLab,MATCH($A730,VarKey,0))&amp;INDEX(MemLab,MATCH($C730&amp;"|"&amp;$B730,MemKey,0))</f>
        <v/>
      </c>
      <c r="I730" s="14">
        <f>INDEX(VarUnit,MATCH($A730,VarKey,0))</f>
        <v/>
      </c>
      <c r="J730" s="14">
        <f>INDEX(VarSrc,MATCH($A730,VarKey,0))</f>
        <v/>
      </c>
      <c r="K730" s="11">
        <f>CodePrefix&amp;$A730&amp;IF($C730="","","."&amp;$C730&amp;"."&amp;$B730)&amp;INDEX(VarEnd,MATCH($A730,VarKey,0))&amp;K$5</f>
        <v/>
      </c>
      <c r="L730" s="42">
        <f>L707*$D730</f>
        <v/>
      </c>
      <c r="M730" s="43">
        <f>M707*$D730</f>
        <v/>
      </c>
      <c r="N730" s="43">
        <f>N707*$D730</f>
        <v/>
      </c>
      <c r="O730" s="43">
        <f>O707*$D730</f>
        <v/>
      </c>
      <c r="P730" s="43">
        <f>P707*$D730</f>
        <v/>
      </c>
      <c r="Q730" s="43">
        <f>Q707*$D730</f>
        <v/>
      </c>
      <c r="R730" s="43">
        <f>R707*$D730</f>
        <v/>
      </c>
      <c r="S730" s="43">
        <f>S707*$D730</f>
        <v/>
      </c>
      <c r="T730" s="43">
        <f>T707*$D730</f>
        <v/>
      </c>
      <c r="U730" s="43">
        <f>U707*$D730</f>
        <v/>
      </c>
      <c r="V730" s="43">
        <f>V707*$D730</f>
        <v/>
      </c>
      <c r="W730" s="43">
        <f>W707*$D730</f>
        <v/>
      </c>
      <c r="X730" s="43">
        <f>X707*$D730</f>
        <v/>
      </c>
      <c r="Y730" s="43">
        <f>Y707*$D730</f>
        <v/>
      </c>
      <c r="Z730" s="43">
        <f>Z707*$D730</f>
        <v/>
      </c>
      <c r="AA730" s="43">
        <f>AA707*$D730</f>
        <v/>
      </c>
      <c r="AB730" s="43">
        <f>AB707*$D730</f>
        <v/>
      </c>
      <c r="AC730" s="43">
        <f>AC707*$D730</f>
        <v/>
      </c>
      <c r="AD730" s="43">
        <f>AD707*$D730</f>
        <v/>
      </c>
      <c r="AF730" s="11">
        <f>CodePrefix&amp;$A730&amp;IF($C730="","","."&amp;$C730&amp;"."&amp;$B730)&amp;INDEX(VarEnd,MATCH($A730,VarKey,0))&amp;AF$5</f>
        <v/>
      </c>
      <c r="AG730" s="42">
        <f>AG707*$D730</f>
        <v/>
      </c>
      <c r="AH730" s="43">
        <f>AH707*$D730</f>
        <v/>
      </c>
      <c r="AI730" s="43">
        <f>AI707*$D730</f>
        <v/>
      </c>
      <c r="AJ730" s="43">
        <f>AJ707*$D730</f>
        <v/>
      </c>
      <c r="AK730" s="43">
        <f>AK707*$D730</f>
        <v/>
      </c>
      <c r="AL730" s="43">
        <f>AL707*$D730</f>
        <v/>
      </c>
      <c r="AM730" s="43">
        <f>AM707*$D730</f>
        <v/>
      </c>
      <c r="AN730" s="43">
        <f>AN707*$D730</f>
        <v/>
      </c>
      <c r="AO730" s="43">
        <f>AO707*$D730</f>
        <v/>
      </c>
      <c r="AP730" s="43">
        <f>AP707*$D730</f>
        <v/>
      </c>
      <c r="AQ730" s="43">
        <f>AQ707*$D730</f>
        <v/>
      </c>
      <c r="AR730" s="43">
        <f>AR707*$D730</f>
        <v/>
      </c>
      <c r="AS730" s="43">
        <f>AS707*$D730</f>
        <v/>
      </c>
      <c r="AT730" s="43">
        <f>AT707*$D730</f>
        <v/>
      </c>
      <c r="AU730" s="43">
        <f>AU707*$D730</f>
        <v/>
      </c>
      <c r="AV730" s="43">
        <f>AV707*$D730</f>
        <v/>
      </c>
      <c r="AW730" s="43">
        <f>AW707*$D730</f>
        <v/>
      </c>
      <c r="AX730" s="43">
        <f>AX707*$D730</f>
        <v/>
      </c>
      <c r="AY730" s="43">
        <f>AY707*$D730</f>
        <v/>
      </c>
    </row>
    <row r="731" hidden="1" outlineLevel="1">
      <c r="A731" s="14" t="inlineStr">
        <is>
          <t>pe</t>
        </is>
      </c>
      <c r="B731" s="14" t="inlineStr">
        <is>
          <t>sol</t>
        </is>
      </c>
      <c r="C731" s="14" t="inlineStr">
        <is>
          <t>pow</t>
        </is>
      </c>
      <c r="D731" s="41">
        <f>INDEX(Inputs_power!$AR$5:$AR$13,MATCH($B731,Inputs_power!$A$5:$A$13,0))</f>
        <v/>
      </c>
      <c r="E731" s="41">
        <f>INDEX(Inputs_power!$AW$5:$AW$13,MATCH($B731,Inputs_power!$A$5:$A$13,0))</f>
        <v/>
      </c>
      <c r="F731" s="36" t="n"/>
      <c r="G731" s="36" t="n"/>
      <c r="H731" s="14">
        <f>INDEX(VarLab,MATCH($A731,VarKey,0))&amp;INDEX(MemLab,MATCH($C731&amp;"|"&amp;$B731,MemKey,0))</f>
        <v/>
      </c>
      <c r="I731" s="14">
        <f>INDEX(VarUnit,MATCH($A731,VarKey,0))</f>
        <v/>
      </c>
      <c r="J731" s="14">
        <f>INDEX(VarSrc,MATCH($A731,VarKey,0))</f>
        <v/>
      </c>
      <c r="K731" s="11">
        <f>CodePrefix&amp;$A731&amp;IF($C731="","","."&amp;$C731&amp;"."&amp;$B731)&amp;INDEX(VarEnd,MATCH($A731,VarKey,0))&amp;K$5</f>
        <v/>
      </c>
      <c r="L731" s="42">
        <f>L708*$D731</f>
        <v/>
      </c>
      <c r="M731" s="43">
        <f>M708*$D731</f>
        <v/>
      </c>
      <c r="N731" s="43">
        <f>N708*$D731</f>
        <v/>
      </c>
      <c r="O731" s="43">
        <f>O708*$D731</f>
        <v/>
      </c>
      <c r="P731" s="43">
        <f>P708*$D731</f>
        <v/>
      </c>
      <c r="Q731" s="43">
        <f>Q708*$D731</f>
        <v/>
      </c>
      <c r="R731" s="43">
        <f>R708*$D731</f>
        <v/>
      </c>
      <c r="S731" s="43">
        <f>S708*$D731</f>
        <v/>
      </c>
      <c r="T731" s="43">
        <f>T708*$D731</f>
        <v/>
      </c>
      <c r="U731" s="43">
        <f>U708*$D731</f>
        <v/>
      </c>
      <c r="V731" s="43">
        <f>V708*$D731</f>
        <v/>
      </c>
      <c r="W731" s="43">
        <f>W708*$D731</f>
        <v/>
      </c>
      <c r="X731" s="43">
        <f>X708*$D731</f>
        <v/>
      </c>
      <c r="Y731" s="43">
        <f>Y708*$D731</f>
        <v/>
      </c>
      <c r="Z731" s="43">
        <f>Z708*$D731</f>
        <v/>
      </c>
      <c r="AA731" s="43">
        <f>AA708*$D731</f>
        <v/>
      </c>
      <c r="AB731" s="43">
        <f>AB708*$D731</f>
        <v/>
      </c>
      <c r="AC731" s="43">
        <f>AC708*$D731</f>
        <v/>
      </c>
      <c r="AD731" s="43">
        <f>AD708*$D731</f>
        <v/>
      </c>
      <c r="AF731" s="11">
        <f>CodePrefix&amp;$A731&amp;IF($C731="","","."&amp;$C731&amp;"."&amp;$B731)&amp;INDEX(VarEnd,MATCH($A731,VarKey,0))&amp;AF$5</f>
        <v/>
      </c>
      <c r="AG731" s="42">
        <f>AG708*$D731</f>
        <v/>
      </c>
      <c r="AH731" s="43">
        <f>AH708*$D731</f>
        <v/>
      </c>
      <c r="AI731" s="43">
        <f>AI708*$D731</f>
        <v/>
      </c>
      <c r="AJ731" s="43">
        <f>AJ708*$D731</f>
        <v/>
      </c>
      <c r="AK731" s="43">
        <f>AK708*$D731</f>
        <v/>
      </c>
      <c r="AL731" s="43">
        <f>AL708*$D731</f>
        <v/>
      </c>
      <c r="AM731" s="43">
        <f>AM708*$D731</f>
        <v/>
      </c>
      <c r="AN731" s="43">
        <f>AN708*$D731</f>
        <v/>
      </c>
      <c r="AO731" s="43">
        <f>AO708*$D731</f>
        <v/>
      </c>
      <c r="AP731" s="43">
        <f>AP708*$D731</f>
        <v/>
      </c>
      <c r="AQ731" s="43">
        <f>AQ708*$D731</f>
        <v/>
      </c>
      <c r="AR731" s="43">
        <f>AR708*$D731</f>
        <v/>
      </c>
      <c r="AS731" s="43">
        <f>AS708*$D731</f>
        <v/>
      </c>
      <c r="AT731" s="43">
        <f>AT708*$D731</f>
        <v/>
      </c>
      <c r="AU731" s="43">
        <f>AU708*$D731</f>
        <v/>
      </c>
      <c r="AV731" s="43">
        <f>AV708*$D731</f>
        <v/>
      </c>
      <c r="AW731" s="43">
        <f>AW708*$D731</f>
        <v/>
      </c>
      <c r="AX731" s="43">
        <f>AX708*$D731</f>
        <v/>
      </c>
      <c r="AY731" s="43">
        <f>AY708*$D731</f>
        <v/>
      </c>
    </row>
    <row r="732" hidden="1" outlineLevel="1">
      <c r="A732" s="14" t="inlineStr">
        <is>
          <t>pe</t>
        </is>
      </c>
      <c r="B732" s="14" t="inlineStr">
        <is>
          <t>hyd</t>
        </is>
      </c>
      <c r="C732" s="14" t="inlineStr">
        <is>
          <t>pow</t>
        </is>
      </c>
      <c r="D732" s="41">
        <f>INDEX(Inputs_power!$AR$5:$AR$13,MATCH($B732,Inputs_power!$A$5:$A$13,0))</f>
        <v/>
      </c>
      <c r="E732" s="41">
        <f>INDEX(Inputs_power!$AW$5:$AW$13,MATCH($B732,Inputs_power!$A$5:$A$13,0))</f>
        <v/>
      </c>
      <c r="F732" s="36" t="n"/>
      <c r="G732" s="36" t="n"/>
      <c r="H732" s="14">
        <f>INDEX(VarLab,MATCH($A732,VarKey,0))&amp;INDEX(MemLab,MATCH($C732&amp;"|"&amp;$B732,MemKey,0))</f>
        <v/>
      </c>
      <c r="I732" s="14">
        <f>INDEX(VarUnit,MATCH($A732,VarKey,0))</f>
        <v/>
      </c>
      <c r="J732" s="14">
        <f>INDEX(VarSrc,MATCH($A732,VarKey,0))</f>
        <v/>
      </c>
      <c r="K732" s="11">
        <f>CodePrefix&amp;$A732&amp;IF($C732="","","."&amp;$C732&amp;"."&amp;$B732)&amp;INDEX(VarEnd,MATCH($A732,VarKey,0))&amp;K$5</f>
        <v/>
      </c>
      <c r="L732" s="42">
        <f>L709*$D732</f>
        <v/>
      </c>
      <c r="M732" s="43">
        <f>M709*$D732</f>
        <v/>
      </c>
      <c r="N732" s="43">
        <f>N709*$D732</f>
        <v/>
      </c>
      <c r="O732" s="43">
        <f>O709*$D732</f>
        <v/>
      </c>
      <c r="P732" s="43">
        <f>P709*$D732</f>
        <v/>
      </c>
      <c r="Q732" s="43">
        <f>Q709*$D732</f>
        <v/>
      </c>
      <c r="R732" s="43">
        <f>R709*$D732</f>
        <v/>
      </c>
      <c r="S732" s="43">
        <f>S709*$D732</f>
        <v/>
      </c>
      <c r="T732" s="43">
        <f>T709*$D732</f>
        <v/>
      </c>
      <c r="U732" s="43">
        <f>U709*$D732</f>
        <v/>
      </c>
      <c r="V732" s="43">
        <f>V709*$D732</f>
        <v/>
      </c>
      <c r="W732" s="43">
        <f>W709*$D732</f>
        <v/>
      </c>
      <c r="X732" s="43">
        <f>X709*$D732</f>
        <v/>
      </c>
      <c r="Y732" s="43">
        <f>Y709*$D732</f>
        <v/>
      </c>
      <c r="Z732" s="43">
        <f>Z709*$D732</f>
        <v/>
      </c>
      <c r="AA732" s="43">
        <f>AA709*$D732</f>
        <v/>
      </c>
      <c r="AB732" s="43">
        <f>AB709*$D732</f>
        <v/>
      </c>
      <c r="AC732" s="43">
        <f>AC709*$D732</f>
        <v/>
      </c>
      <c r="AD732" s="43">
        <f>AD709*$D732</f>
        <v/>
      </c>
      <c r="AF732" s="11">
        <f>CodePrefix&amp;$A732&amp;IF($C732="","","."&amp;$C732&amp;"."&amp;$B732)&amp;INDEX(VarEnd,MATCH($A732,VarKey,0))&amp;AF$5</f>
        <v/>
      </c>
      <c r="AG732" s="42">
        <f>AG709*$D732</f>
        <v/>
      </c>
      <c r="AH732" s="43">
        <f>AH709*$D732</f>
        <v/>
      </c>
      <c r="AI732" s="43">
        <f>AI709*$D732</f>
        <v/>
      </c>
      <c r="AJ732" s="43">
        <f>AJ709*$D732</f>
        <v/>
      </c>
      <c r="AK732" s="43">
        <f>AK709*$D732</f>
        <v/>
      </c>
      <c r="AL732" s="43">
        <f>AL709*$D732</f>
        <v/>
      </c>
      <c r="AM732" s="43">
        <f>AM709*$D732</f>
        <v/>
      </c>
      <c r="AN732" s="43">
        <f>AN709*$D732</f>
        <v/>
      </c>
      <c r="AO732" s="43">
        <f>AO709*$D732</f>
        <v/>
      </c>
      <c r="AP732" s="43">
        <f>AP709*$D732</f>
        <v/>
      </c>
      <c r="AQ732" s="43">
        <f>AQ709*$D732</f>
        <v/>
      </c>
      <c r="AR732" s="43">
        <f>AR709*$D732</f>
        <v/>
      </c>
      <c r="AS732" s="43">
        <f>AS709*$D732</f>
        <v/>
      </c>
      <c r="AT732" s="43">
        <f>AT709*$D732</f>
        <v/>
      </c>
      <c r="AU732" s="43">
        <f>AU709*$D732</f>
        <v/>
      </c>
      <c r="AV732" s="43">
        <f>AV709*$D732</f>
        <v/>
      </c>
      <c r="AW732" s="43">
        <f>AW709*$D732</f>
        <v/>
      </c>
      <c r="AX732" s="43">
        <f>AX709*$D732</f>
        <v/>
      </c>
      <c r="AY732" s="43">
        <f>AY709*$D732</f>
        <v/>
      </c>
    </row>
    <row r="733" hidden="1" outlineLevel="1">
      <c r="A733" s="14" t="inlineStr">
        <is>
          <t>pe</t>
        </is>
      </c>
      <c r="B733" s="14" t="inlineStr">
        <is>
          <t>ore</t>
        </is>
      </c>
      <c r="C733" s="14" t="inlineStr">
        <is>
          <t>pow</t>
        </is>
      </c>
      <c r="D733" s="41">
        <f>INDEX(Inputs_power!$AR$5:$AR$13,MATCH($B733,Inputs_power!$A$5:$A$13,0))</f>
        <v/>
      </c>
      <c r="E733" s="41">
        <f>INDEX(Inputs_power!$AW$5:$AW$13,MATCH($B733,Inputs_power!$A$5:$A$13,0))</f>
        <v/>
      </c>
      <c r="F733" s="36" t="n"/>
      <c r="G733" s="36" t="n"/>
      <c r="H733" s="14">
        <f>INDEX(VarLab,MATCH($A733,VarKey,0))&amp;INDEX(MemLab,MATCH($C733&amp;"|"&amp;$B733,MemKey,0))</f>
        <v/>
      </c>
      <c r="I733" s="14">
        <f>INDEX(VarUnit,MATCH($A733,VarKey,0))</f>
        <v/>
      </c>
      <c r="J733" s="14">
        <f>INDEX(VarSrc,MATCH($A733,VarKey,0))</f>
        <v/>
      </c>
      <c r="K733" s="11">
        <f>CodePrefix&amp;$A733&amp;IF($C733="","","."&amp;$C733&amp;"."&amp;$B733)&amp;INDEX(VarEnd,MATCH($A733,VarKey,0))&amp;K$5</f>
        <v/>
      </c>
      <c r="L733" s="42">
        <f>L710*$D733</f>
        <v/>
      </c>
      <c r="M733" s="43">
        <f>M710*$D733</f>
        <v/>
      </c>
      <c r="N733" s="43">
        <f>N710*$D733</f>
        <v/>
      </c>
      <c r="O733" s="43">
        <f>O710*$D733</f>
        <v/>
      </c>
      <c r="P733" s="43">
        <f>P710*$D733</f>
        <v/>
      </c>
      <c r="Q733" s="43">
        <f>Q710*$D733</f>
        <v/>
      </c>
      <c r="R733" s="43">
        <f>R710*$D733</f>
        <v/>
      </c>
      <c r="S733" s="43">
        <f>S710*$D733</f>
        <v/>
      </c>
      <c r="T733" s="43">
        <f>T710*$D733</f>
        <v/>
      </c>
      <c r="U733" s="43">
        <f>U710*$D733</f>
        <v/>
      </c>
      <c r="V733" s="43">
        <f>V710*$D733</f>
        <v/>
      </c>
      <c r="W733" s="43">
        <f>W710*$D733</f>
        <v/>
      </c>
      <c r="X733" s="43">
        <f>X710*$D733</f>
        <v/>
      </c>
      <c r="Y733" s="43">
        <f>Y710*$D733</f>
        <v/>
      </c>
      <c r="Z733" s="43">
        <f>Z710*$D733</f>
        <v/>
      </c>
      <c r="AA733" s="43">
        <f>AA710*$D733</f>
        <v/>
      </c>
      <c r="AB733" s="43">
        <f>AB710*$D733</f>
        <v/>
      </c>
      <c r="AC733" s="43">
        <f>AC710*$D733</f>
        <v/>
      </c>
      <c r="AD733" s="43">
        <f>AD710*$D733</f>
        <v/>
      </c>
      <c r="AF733" s="11">
        <f>CodePrefix&amp;$A733&amp;IF($C733="","","."&amp;$C733&amp;"."&amp;$B733)&amp;INDEX(VarEnd,MATCH($A733,VarKey,0))&amp;AF$5</f>
        <v/>
      </c>
      <c r="AG733" s="42">
        <f>AG710*$D733</f>
        <v/>
      </c>
      <c r="AH733" s="43">
        <f>AH710*$D733</f>
        <v/>
      </c>
      <c r="AI733" s="43">
        <f>AI710*$D733</f>
        <v/>
      </c>
      <c r="AJ733" s="43">
        <f>AJ710*$D733</f>
        <v/>
      </c>
      <c r="AK733" s="43">
        <f>AK710*$D733</f>
        <v/>
      </c>
      <c r="AL733" s="43">
        <f>AL710*$D733</f>
        <v/>
      </c>
      <c r="AM733" s="43">
        <f>AM710*$D733</f>
        <v/>
      </c>
      <c r="AN733" s="43">
        <f>AN710*$D733</f>
        <v/>
      </c>
      <c r="AO733" s="43">
        <f>AO710*$D733</f>
        <v/>
      </c>
      <c r="AP733" s="43">
        <f>AP710*$D733</f>
        <v/>
      </c>
      <c r="AQ733" s="43">
        <f>AQ710*$D733</f>
        <v/>
      </c>
      <c r="AR733" s="43">
        <f>AR710*$D733</f>
        <v/>
      </c>
      <c r="AS733" s="43">
        <f>AS710*$D733</f>
        <v/>
      </c>
      <c r="AT733" s="43">
        <f>AT710*$D733</f>
        <v/>
      </c>
      <c r="AU733" s="43">
        <f>AU710*$D733</f>
        <v/>
      </c>
      <c r="AV733" s="43">
        <f>AV710*$D733</f>
        <v/>
      </c>
      <c r="AW733" s="43">
        <f>AW710*$D733</f>
        <v/>
      </c>
      <c r="AX733" s="43">
        <f>AX710*$D733</f>
        <v/>
      </c>
      <c r="AY733" s="43">
        <f>AY710*$D733</f>
        <v/>
      </c>
    </row>
    <row r="734" hidden="1" outlineLevel="1">
      <c r="A734" s="14" t="inlineStr">
        <is>
          <t>pe</t>
        </is>
      </c>
      <c r="B734" s="14" t="inlineStr">
        <is>
          <t>bio</t>
        </is>
      </c>
      <c r="C734" s="14" t="inlineStr">
        <is>
          <t>pow</t>
        </is>
      </c>
      <c r="D734" s="41">
        <f>INDEX(Inputs_power!$AR$5:$AR$13,MATCH($B734,Inputs_power!$A$5:$A$13,0))</f>
        <v/>
      </c>
      <c r="E734" s="41">
        <f>INDEX(Inputs_power!$AW$5:$AW$13,MATCH($B734,Inputs_power!$A$5:$A$13,0))</f>
        <v/>
      </c>
      <c r="F734" s="36" t="n"/>
      <c r="G734" s="36" t="n"/>
      <c r="H734" s="14">
        <f>INDEX(VarLab,MATCH($A734,VarKey,0))&amp;INDEX(MemLab,MATCH($C734&amp;"|"&amp;$B734,MemKey,0))</f>
        <v/>
      </c>
      <c r="I734" s="14">
        <f>INDEX(VarUnit,MATCH($A734,VarKey,0))</f>
        <v/>
      </c>
      <c r="J734" s="14">
        <f>INDEX(VarSrc,MATCH($A734,VarKey,0))</f>
        <v/>
      </c>
      <c r="K734" s="11">
        <f>CodePrefix&amp;$A734&amp;IF($C734="","","."&amp;$C734&amp;"."&amp;$B734)&amp;INDEX(VarEnd,MATCH($A734,VarKey,0))&amp;K$5</f>
        <v/>
      </c>
      <c r="L734" s="42">
        <f>L711*$D734</f>
        <v/>
      </c>
      <c r="M734" s="43">
        <f>M711*$D734</f>
        <v/>
      </c>
      <c r="N734" s="43">
        <f>N711*$D734</f>
        <v/>
      </c>
      <c r="O734" s="43">
        <f>O711*$D734</f>
        <v/>
      </c>
      <c r="P734" s="43">
        <f>P711*$D734</f>
        <v/>
      </c>
      <c r="Q734" s="43">
        <f>Q711*$D734</f>
        <v/>
      </c>
      <c r="R734" s="43">
        <f>R711*$D734</f>
        <v/>
      </c>
      <c r="S734" s="43">
        <f>S711*$D734</f>
        <v/>
      </c>
      <c r="T734" s="43">
        <f>T711*$D734</f>
        <v/>
      </c>
      <c r="U734" s="43">
        <f>U711*$D734</f>
        <v/>
      </c>
      <c r="V734" s="43">
        <f>V711*$D734</f>
        <v/>
      </c>
      <c r="W734" s="43">
        <f>W711*$D734</f>
        <v/>
      </c>
      <c r="X734" s="43">
        <f>X711*$D734</f>
        <v/>
      </c>
      <c r="Y734" s="43">
        <f>Y711*$D734</f>
        <v/>
      </c>
      <c r="Z734" s="43">
        <f>Z711*$D734</f>
        <v/>
      </c>
      <c r="AA734" s="43">
        <f>AA711*$D734</f>
        <v/>
      </c>
      <c r="AB734" s="43">
        <f>AB711*$D734</f>
        <v/>
      </c>
      <c r="AC734" s="43">
        <f>AC711*$D734</f>
        <v/>
      </c>
      <c r="AD734" s="43">
        <f>AD711*$D734</f>
        <v/>
      </c>
      <c r="AF734" s="11">
        <f>CodePrefix&amp;$A734&amp;IF($C734="","","."&amp;$C734&amp;"."&amp;$B734)&amp;INDEX(VarEnd,MATCH($A734,VarKey,0))&amp;AF$5</f>
        <v/>
      </c>
      <c r="AG734" s="42">
        <f>AG711*$D734</f>
        <v/>
      </c>
      <c r="AH734" s="43">
        <f>AH711*$D734</f>
        <v/>
      </c>
      <c r="AI734" s="43">
        <f>AI711*$D734</f>
        <v/>
      </c>
      <c r="AJ734" s="43">
        <f>AJ711*$D734</f>
        <v/>
      </c>
      <c r="AK734" s="43">
        <f>AK711*$D734</f>
        <v/>
      </c>
      <c r="AL734" s="43">
        <f>AL711*$D734</f>
        <v/>
      </c>
      <c r="AM734" s="43">
        <f>AM711*$D734</f>
        <v/>
      </c>
      <c r="AN734" s="43">
        <f>AN711*$D734</f>
        <v/>
      </c>
      <c r="AO734" s="43">
        <f>AO711*$D734</f>
        <v/>
      </c>
      <c r="AP734" s="43">
        <f>AP711*$D734</f>
        <v/>
      </c>
      <c r="AQ734" s="43">
        <f>AQ711*$D734</f>
        <v/>
      </c>
      <c r="AR734" s="43">
        <f>AR711*$D734</f>
        <v/>
      </c>
      <c r="AS734" s="43">
        <f>AS711*$D734</f>
        <v/>
      </c>
      <c r="AT734" s="43">
        <f>AT711*$D734</f>
        <v/>
      </c>
      <c r="AU734" s="43">
        <f>AU711*$D734</f>
        <v/>
      </c>
      <c r="AV734" s="43">
        <f>AV711*$D734</f>
        <v/>
      </c>
      <c r="AW734" s="43">
        <f>AW711*$D734</f>
        <v/>
      </c>
      <c r="AX734" s="43">
        <f>AX711*$D734</f>
        <v/>
      </c>
      <c r="AY734" s="43">
        <f>AY711*$D734</f>
        <v/>
      </c>
    </row>
    <row r="735" hidden="1" outlineLevel="1"/>
    <row r="736" hidden="1" outlineLevel="1">
      <c r="A736" s="14" t="inlineStr">
        <is>
          <t>co2</t>
        </is>
      </c>
      <c r="B736" s="14" t="inlineStr">
        <is>
          <t>coa</t>
        </is>
      </c>
      <c r="C736" s="14" t="inlineStr">
        <is>
          <t>pow</t>
        </is>
      </c>
      <c r="D736" s="41">
        <f>INDEX(Inputs_power!$AS$5:$AS$13,MATCH($B736,Inputs_power!$A$5:$A$13,0))</f>
        <v/>
      </c>
      <c r="E736" s="36" t="n"/>
      <c r="F736" s="36" t="n"/>
      <c r="G736" s="36" t="n"/>
      <c r="H736" s="14">
        <f>INDEX(VarLab,MATCH($A736,VarKey,0))&amp;INDEX(MemLab,MATCH($C736&amp;"|"&amp;$B736,MemKey,0))</f>
        <v/>
      </c>
      <c r="I736" s="14">
        <f>INDEX(VarUnit,MATCH($A736,VarKey,0))</f>
        <v/>
      </c>
      <c r="J736" s="14">
        <f>INDEX(VarSrc,MATCH($A736,VarKey,0))</f>
        <v/>
      </c>
      <c r="K736" s="11">
        <f>CodePrefix&amp;$A736&amp;IF($C736="","","."&amp;$C736&amp;"."&amp;$B736)&amp;INDEX(VarEnd,MATCH($A736,VarKey,0))&amp;K$5</f>
        <v/>
      </c>
      <c r="L736" s="52">
        <f>L726*$D736</f>
        <v/>
      </c>
      <c r="M736" s="53">
        <f>M726*$D736</f>
        <v/>
      </c>
      <c r="N736" s="53">
        <f>N726*$D736</f>
        <v/>
      </c>
      <c r="O736" s="53">
        <f>O726*$D736</f>
        <v/>
      </c>
      <c r="P736" s="53">
        <f>P726*$D736</f>
        <v/>
      </c>
      <c r="Q736" s="53">
        <f>Q726*$D736</f>
        <v/>
      </c>
      <c r="R736" s="53">
        <f>R726*$D736</f>
        <v/>
      </c>
      <c r="S736" s="53">
        <f>S726*$D736</f>
        <v/>
      </c>
      <c r="T736" s="53">
        <f>T726*$D736</f>
        <v/>
      </c>
      <c r="U736" s="53">
        <f>U726*$D736</f>
        <v/>
      </c>
      <c r="V736" s="53">
        <f>V726*$D736</f>
        <v/>
      </c>
      <c r="W736" s="53">
        <f>W726*$D736</f>
        <v/>
      </c>
      <c r="X736" s="53">
        <f>X726*$D736</f>
        <v/>
      </c>
      <c r="Y736" s="53">
        <f>Y726*$D736</f>
        <v/>
      </c>
      <c r="Z736" s="53">
        <f>Z726*$D736</f>
        <v/>
      </c>
      <c r="AA736" s="53">
        <f>AA726*$D736</f>
        <v/>
      </c>
      <c r="AB736" s="53">
        <f>AB726*$D736</f>
        <v/>
      </c>
      <c r="AC736" s="53">
        <f>AC726*$D736</f>
        <v/>
      </c>
      <c r="AD736" s="53">
        <f>AD726*$D736</f>
        <v/>
      </c>
      <c r="AF736" s="11">
        <f>CodePrefix&amp;$A736&amp;IF($C736="","","."&amp;$C736&amp;"."&amp;$B736)&amp;INDEX(VarEnd,MATCH($A736,VarKey,0))&amp;AF$5</f>
        <v/>
      </c>
      <c r="AG736" s="52">
        <f>AG726*$D736</f>
        <v/>
      </c>
      <c r="AH736" s="53">
        <f>AH726*$D736</f>
        <v/>
      </c>
      <c r="AI736" s="53">
        <f>AI726*$D736</f>
        <v/>
      </c>
      <c r="AJ736" s="53">
        <f>AJ726*$D736</f>
        <v/>
      </c>
      <c r="AK736" s="53">
        <f>AK726*$D736</f>
        <v/>
      </c>
      <c r="AL736" s="53">
        <f>AL726*$D736</f>
        <v/>
      </c>
      <c r="AM736" s="53">
        <f>AM726*$D736</f>
        <v/>
      </c>
      <c r="AN736" s="53">
        <f>AN726*$D736</f>
        <v/>
      </c>
      <c r="AO736" s="53">
        <f>AO726*$D736</f>
        <v/>
      </c>
      <c r="AP736" s="53">
        <f>AP726*$D736</f>
        <v/>
      </c>
      <c r="AQ736" s="53">
        <f>AQ726*$D736</f>
        <v/>
      </c>
      <c r="AR736" s="53">
        <f>AR726*$D736</f>
        <v/>
      </c>
      <c r="AS736" s="53">
        <f>AS726*$D736</f>
        <v/>
      </c>
      <c r="AT736" s="53">
        <f>AT726*$D736</f>
        <v/>
      </c>
      <c r="AU736" s="53">
        <f>AU726*$D736</f>
        <v/>
      </c>
      <c r="AV736" s="53">
        <f>AV726*$D736</f>
        <v/>
      </c>
      <c r="AW736" s="53">
        <f>AW726*$D736</f>
        <v/>
      </c>
      <c r="AX736" s="53">
        <f>AX726*$D736</f>
        <v/>
      </c>
      <c r="AY736" s="53">
        <f>AY726*$D736</f>
        <v/>
      </c>
    </row>
    <row r="737" hidden="1" outlineLevel="1">
      <c r="A737" s="14" t="inlineStr">
        <is>
          <t>co2</t>
        </is>
      </c>
      <c r="B737" s="14" t="inlineStr">
        <is>
          <t>nga</t>
        </is>
      </c>
      <c r="C737" s="14" t="inlineStr">
        <is>
          <t>pow</t>
        </is>
      </c>
      <c r="D737" s="41">
        <f>INDEX(Inputs_power!$AS$5:$AS$13,MATCH($B737,Inputs_power!$A$5:$A$13,0))</f>
        <v/>
      </c>
      <c r="E737" s="36" t="n"/>
      <c r="F737" s="36" t="n"/>
      <c r="G737" s="36" t="n"/>
      <c r="H737" s="14">
        <f>INDEX(VarLab,MATCH($A737,VarKey,0))&amp;INDEX(MemLab,MATCH($C737&amp;"|"&amp;$B737,MemKey,0))</f>
        <v/>
      </c>
      <c r="I737" s="14">
        <f>INDEX(VarUnit,MATCH($A737,VarKey,0))</f>
        <v/>
      </c>
      <c r="J737" s="14">
        <f>INDEX(VarSrc,MATCH($A737,VarKey,0))</f>
        <v/>
      </c>
      <c r="K737" s="11">
        <f>CodePrefix&amp;$A737&amp;IF($C737="","","."&amp;$C737&amp;"."&amp;$B737)&amp;INDEX(VarEnd,MATCH($A737,VarKey,0))&amp;K$5</f>
        <v/>
      </c>
      <c r="L737" s="52">
        <f>L727*$D737</f>
        <v/>
      </c>
      <c r="M737" s="53">
        <f>M727*$D737</f>
        <v/>
      </c>
      <c r="N737" s="53">
        <f>N727*$D737</f>
        <v/>
      </c>
      <c r="O737" s="53">
        <f>O727*$D737</f>
        <v/>
      </c>
      <c r="P737" s="53">
        <f>P727*$D737</f>
        <v/>
      </c>
      <c r="Q737" s="53">
        <f>Q727*$D737</f>
        <v/>
      </c>
      <c r="R737" s="53">
        <f>R727*$D737</f>
        <v/>
      </c>
      <c r="S737" s="53">
        <f>S727*$D737</f>
        <v/>
      </c>
      <c r="T737" s="53">
        <f>T727*$D737</f>
        <v/>
      </c>
      <c r="U737" s="53">
        <f>U727*$D737</f>
        <v/>
      </c>
      <c r="V737" s="53">
        <f>V727*$D737</f>
        <v/>
      </c>
      <c r="W737" s="53">
        <f>W727*$D737</f>
        <v/>
      </c>
      <c r="X737" s="53">
        <f>X727*$D737</f>
        <v/>
      </c>
      <c r="Y737" s="53">
        <f>Y727*$D737</f>
        <v/>
      </c>
      <c r="Z737" s="53">
        <f>Z727*$D737</f>
        <v/>
      </c>
      <c r="AA737" s="53">
        <f>AA727*$D737</f>
        <v/>
      </c>
      <c r="AB737" s="53">
        <f>AB727*$D737</f>
        <v/>
      </c>
      <c r="AC737" s="53">
        <f>AC727*$D737</f>
        <v/>
      </c>
      <c r="AD737" s="53">
        <f>AD727*$D737</f>
        <v/>
      </c>
      <c r="AF737" s="11">
        <f>CodePrefix&amp;$A737&amp;IF($C737="","","."&amp;$C737&amp;"."&amp;$B737)&amp;INDEX(VarEnd,MATCH($A737,VarKey,0))&amp;AF$5</f>
        <v/>
      </c>
      <c r="AG737" s="52">
        <f>AG727*$D737</f>
        <v/>
      </c>
      <c r="AH737" s="53">
        <f>AH727*$D737</f>
        <v/>
      </c>
      <c r="AI737" s="53">
        <f>AI727*$D737</f>
        <v/>
      </c>
      <c r="AJ737" s="53">
        <f>AJ727*$D737</f>
        <v/>
      </c>
      <c r="AK737" s="53">
        <f>AK727*$D737</f>
        <v/>
      </c>
      <c r="AL737" s="53">
        <f>AL727*$D737</f>
        <v/>
      </c>
      <c r="AM737" s="53">
        <f>AM727*$D737</f>
        <v/>
      </c>
      <c r="AN737" s="53">
        <f>AN727*$D737</f>
        <v/>
      </c>
      <c r="AO737" s="53">
        <f>AO727*$D737</f>
        <v/>
      </c>
      <c r="AP737" s="53">
        <f>AP727*$D737</f>
        <v/>
      </c>
      <c r="AQ737" s="53">
        <f>AQ727*$D737</f>
        <v/>
      </c>
      <c r="AR737" s="53">
        <f>AR727*$D737</f>
        <v/>
      </c>
      <c r="AS737" s="53">
        <f>AS727*$D737</f>
        <v/>
      </c>
      <c r="AT737" s="53">
        <f>AT727*$D737</f>
        <v/>
      </c>
      <c r="AU737" s="53">
        <f>AU727*$D737</f>
        <v/>
      </c>
      <c r="AV737" s="53">
        <f>AV727*$D737</f>
        <v/>
      </c>
      <c r="AW737" s="53">
        <f>AW727*$D737</f>
        <v/>
      </c>
      <c r="AX737" s="53">
        <f>AX727*$D737</f>
        <v/>
      </c>
      <c r="AY737" s="53">
        <f>AY727*$D737</f>
        <v/>
      </c>
    </row>
    <row r="738" hidden="1" outlineLevel="1">
      <c r="A738" s="14" t="inlineStr">
        <is>
          <t>co2</t>
        </is>
      </c>
      <c r="B738" s="14" t="inlineStr">
        <is>
          <t>oop</t>
        </is>
      </c>
      <c r="C738" s="14" t="inlineStr">
        <is>
          <t>pow</t>
        </is>
      </c>
      <c r="D738" s="41">
        <f>INDEX(Inputs_power!$AS$5:$AS$13,MATCH($B738,Inputs_power!$A$5:$A$13,0))</f>
        <v/>
      </c>
      <c r="E738" s="36" t="n"/>
      <c r="F738" s="36" t="n"/>
      <c r="G738" s="36" t="n"/>
      <c r="H738" s="14">
        <f>INDEX(VarLab,MATCH($A738,VarKey,0))&amp;INDEX(MemLab,MATCH($C738&amp;"|"&amp;$B738,MemKey,0))</f>
        <v/>
      </c>
      <c r="I738" s="14">
        <f>INDEX(VarUnit,MATCH($A738,VarKey,0))</f>
        <v/>
      </c>
      <c r="J738" s="14">
        <f>INDEX(VarSrc,MATCH($A738,VarKey,0))</f>
        <v/>
      </c>
      <c r="K738" s="11">
        <f>CodePrefix&amp;$A738&amp;IF($C738="","","."&amp;$C738&amp;"."&amp;$B738)&amp;INDEX(VarEnd,MATCH($A738,VarKey,0))&amp;K$5</f>
        <v/>
      </c>
      <c r="L738" s="52">
        <f>L728*$D738</f>
        <v/>
      </c>
      <c r="M738" s="53">
        <f>M728*$D738</f>
        <v/>
      </c>
      <c r="N738" s="53">
        <f>N728*$D738</f>
        <v/>
      </c>
      <c r="O738" s="53">
        <f>O728*$D738</f>
        <v/>
      </c>
      <c r="P738" s="53">
        <f>P728*$D738</f>
        <v/>
      </c>
      <c r="Q738" s="53">
        <f>Q728*$D738</f>
        <v/>
      </c>
      <c r="R738" s="53">
        <f>R728*$D738</f>
        <v/>
      </c>
      <c r="S738" s="53">
        <f>S728*$D738</f>
        <v/>
      </c>
      <c r="T738" s="53">
        <f>T728*$D738</f>
        <v/>
      </c>
      <c r="U738" s="53">
        <f>U728*$D738</f>
        <v/>
      </c>
      <c r="V738" s="53">
        <f>V728*$D738</f>
        <v/>
      </c>
      <c r="W738" s="53">
        <f>W728*$D738</f>
        <v/>
      </c>
      <c r="X738" s="53">
        <f>X728*$D738</f>
        <v/>
      </c>
      <c r="Y738" s="53">
        <f>Y728*$D738</f>
        <v/>
      </c>
      <c r="Z738" s="53">
        <f>Z728*$D738</f>
        <v/>
      </c>
      <c r="AA738" s="53">
        <f>AA728*$D738</f>
        <v/>
      </c>
      <c r="AB738" s="53">
        <f>AB728*$D738</f>
        <v/>
      </c>
      <c r="AC738" s="53">
        <f>AC728*$D738</f>
        <v/>
      </c>
      <c r="AD738" s="53">
        <f>AD728*$D738</f>
        <v/>
      </c>
      <c r="AF738" s="11">
        <f>CodePrefix&amp;$A738&amp;IF($C738="","","."&amp;$C738&amp;"."&amp;$B738)&amp;INDEX(VarEnd,MATCH($A738,VarKey,0))&amp;AF$5</f>
        <v/>
      </c>
      <c r="AG738" s="52">
        <f>AG728*$D738</f>
        <v/>
      </c>
      <c r="AH738" s="53">
        <f>AH728*$D738</f>
        <v/>
      </c>
      <c r="AI738" s="53">
        <f>AI728*$D738</f>
        <v/>
      </c>
      <c r="AJ738" s="53">
        <f>AJ728*$D738</f>
        <v/>
      </c>
      <c r="AK738" s="53">
        <f>AK728*$D738</f>
        <v/>
      </c>
      <c r="AL738" s="53">
        <f>AL728*$D738</f>
        <v/>
      </c>
      <c r="AM738" s="53">
        <f>AM728*$D738</f>
        <v/>
      </c>
      <c r="AN738" s="53">
        <f>AN728*$D738</f>
        <v/>
      </c>
      <c r="AO738" s="53">
        <f>AO728*$D738</f>
        <v/>
      </c>
      <c r="AP738" s="53">
        <f>AP728*$D738</f>
        <v/>
      </c>
      <c r="AQ738" s="53">
        <f>AQ728*$D738</f>
        <v/>
      </c>
      <c r="AR738" s="53">
        <f>AR728*$D738</f>
        <v/>
      </c>
      <c r="AS738" s="53">
        <f>AS728*$D738</f>
        <v/>
      </c>
      <c r="AT738" s="53">
        <f>AT728*$D738</f>
        <v/>
      </c>
      <c r="AU738" s="53">
        <f>AU728*$D738</f>
        <v/>
      </c>
      <c r="AV738" s="53">
        <f>AV728*$D738</f>
        <v/>
      </c>
      <c r="AW738" s="53">
        <f>AW728*$D738</f>
        <v/>
      </c>
      <c r="AX738" s="53">
        <f>AX728*$D738</f>
        <v/>
      </c>
      <c r="AY738" s="53">
        <f>AY728*$D738</f>
        <v/>
      </c>
    </row>
    <row r="739" hidden="1" outlineLevel="1">
      <c r="A739" s="14" t="inlineStr">
        <is>
          <t>co2</t>
        </is>
      </c>
      <c r="B739" s="14" t="inlineStr">
        <is>
          <t>nuc</t>
        </is>
      </c>
      <c r="C739" s="14" t="inlineStr">
        <is>
          <t>pow</t>
        </is>
      </c>
      <c r="D739" s="41">
        <f>INDEX(Inputs_power!$AS$5:$AS$13,MATCH($B739,Inputs_power!$A$5:$A$13,0))</f>
        <v/>
      </c>
      <c r="E739" s="36" t="n"/>
      <c r="F739" s="36" t="n"/>
      <c r="G739" s="36" t="n"/>
      <c r="H739" s="14">
        <f>INDEX(VarLab,MATCH($A739,VarKey,0))&amp;INDEX(MemLab,MATCH($C739&amp;"|"&amp;$B739,MemKey,0))</f>
        <v/>
      </c>
      <c r="I739" s="14">
        <f>INDEX(VarUnit,MATCH($A739,VarKey,0))</f>
        <v/>
      </c>
      <c r="J739" s="14">
        <f>INDEX(VarSrc,MATCH($A739,VarKey,0))</f>
        <v/>
      </c>
      <c r="K739" s="11">
        <f>CodePrefix&amp;$A739&amp;IF($C739="","","."&amp;$C739&amp;"."&amp;$B739)&amp;INDEX(VarEnd,MATCH($A739,VarKey,0))&amp;K$5</f>
        <v/>
      </c>
      <c r="L739" s="52">
        <f>L729*$D739</f>
        <v/>
      </c>
      <c r="M739" s="53">
        <f>M729*$D739</f>
        <v/>
      </c>
      <c r="N739" s="53">
        <f>N729*$D739</f>
        <v/>
      </c>
      <c r="O739" s="53">
        <f>O729*$D739</f>
        <v/>
      </c>
      <c r="P739" s="53">
        <f>P729*$D739</f>
        <v/>
      </c>
      <c r="Q739" s="53">
        <f>Q729*$D739</f>
        <v/>
      </c>
      <c r="R739" s="53">
        <f>R729*$D739</f>
        <v/>
      </c>
      <c r="S739" s="53">
        <f>S729*$D739</f>
        <v/>
      </c>
      <c r="T739" s="53">
        <f>T729*$D739</f>
        <v/>
      </c>
      <c r="U739" s="53">
        <f>U729*$D739</f>
        <v/>
      </c>
      <c r="V739" s="53">
        <f>V729*$D739</f>
        <v/>
      </c>
      <c r="W739" s="53">
        <f>W729*$D739</f>
        <v/>
      </c>
      <c r="X739" s="53">
        <f>X729*$D739</f>
        <v/>
      </c>
      <c r="Y739" s="53">
        <f>Y729*$D739</f>
        <v/>
      </c>
      <c r="Z739" s="53">
        <f>Z729*$D739</f>
        <v/>
      </c>
      <c r="AA739" s="53">
        <f>AA729*$D739</f>
        <v/>
      </c>
      <c r="AB739" s="53">
        <f>AB729*$D739</f>
        <v/>
      </c>
      <c r="AC739" s="53">
        <f>AC729*$D739</f>
        <v/>
      </c>
      <c r="AD739" s="53">
        <f>AD729*$D739</f>
        <v/>
      </c>
      <c r="AF739" s="11">
        <f>CodePrefix&amp;$A739&amp;IF($C739="","","."&amp;$C739&amp;"."&amp;$B739)&amp;INDEX(VarEnd,MATCH($A739,VarKey,0))&amp;AF$5</f>
        <v/>
      </c>
      <c r="AG739" s="52">
        <f>AG729*$D739</f>
        <v/>
      </c>
      <c r="AH739" s="53">
        <f>AH729*$D739</f>
        <v/>
      </c>
      <c r="AI739" s="53">
        <f>AI729*$D739</f>
        <v/>
      </c>
      <c r="AJ739" s="53">
        <f>AJ729*$D739</f>
        <v/>
      </c>
      <c r="AK739" s="53">
        <f>AK729*$D739</f>
        <v/>
      </c>
      <c r="AL739" s="53">
        <f>AL729*$D739</f>
        <v/>
      </c>
      <c r="AM739" s="53">
        <f>AM729*$D739</f>
        <v/>
      </c>
      <c r="AN739" s="53">
        <f>AN729*$D739</f>
        <v/>
      </c>
      <c r="AO739" s="53">
        <f>AO729*$D739</f>
        <v/>
      </c>
      <c r="AP739" s="53">
        <f>AP729*$D739</f>
        <v/>
      </c>
      <c r="AQ739" s="53">
        <f>AQ729*$D739</f>
        <v/>
      </c>
      <c r="AR739" s="53">
        <f>AR729*$D739</f>
        <v/>
      </c>
      <c r="AS739" s="53">
        <f>AS729*$D739</f>
        <v/>
      </c>
      <c r="AT739" s="53">
        <f>AT729*$D739</f>
        <v/>
      </c>
      <c r="AU739" s="53">
        <f>AU729*$D739</f>
        <v/>
      </c>
      <c r="AV739" s="53">
        <f>AV729*$D739</f>
        <v/>
      </c>
      <c r="AW739" s="53">
        <f>AW729*$D739</f>
        <v/>
      </c>
      <c r="AX739" s="53">
        <f>AX729*$D739</f>
        <v/>
      </c>
      <c r="AY739" s="53">
        <f>AY729*$D739</f>
        <v/>
      </c>
    </row>
    <row r="740" hidden="1" outlineLevel="1">
      <c r="A740" s="14" t="inlineStr">
        <is>
          <t>co2</t>
        </is>
      </c>
      <c r="B740" s="14" t="inlineStr">
        <is>
          <t>wnd</t>
        </is>
      </c>
      <c r="C740" s="14" t="inlineStr">
        <is>
          <t>pow</t>
        </is>
      </c>
      <c r="D740" s="41">
        <f>INDEX(Inputs_power!$AS$5:$AS$13,MATCH($B740,Inputs_power!$A$5:$A$13,0))</f>
        <v/>
      </c>
      <c r="E740" s="36" t="n"/>
      <c r="F740" s="36" t="n"/>
      <c r="G740" s="36" t="n"/>
      <c r="H740" s="14">
        <f>INDEX(VarLab,MATCH($A740,VarKey,0))&amp;INDEX(MemLab,MATCH($C740&amp;"|"&amp;$B740,MemKey,0))</f>
        <v/>
      </c>
      <c r="I740" s="14">
        <f>INDEX(VarUnit,MATCH($A740,VarKey,0))</f>
        <v/>
      </c>
      <c r="J740" s="14">
        <f>INDEX(VarSrc,MATCH($A740,VarKey,0))</f>
        <v/>
      </c>
      <c r="K740" s="11">
        <f>CodePrefix&amp;$A740&amp;IF($C740="","","."&amp;$C740&amp;"."&amp;$B740)&amp;INDEX(VarEnd,MATCH($A740,VarKey,0))&amp;K$5</f>
        <v/>
      </c>
      <c r="L740" s="52">
        <f>L730*$D740</f>
        <v/>
      </c>
      <c r="M740" s="53">
        <f>M730*$D740</f>
        <v/>
      </c>
      <c r="N740" s="53">
        <f>N730*$D740</f>
        <v/>
      </c>
      <c r="O740" s="53">
        <f>O730*$D740</f>
        <v/>
      </c>
      <c r="P740" s="53">
        <f>P730*$D740</f>
        <v/>
      </c>
      <c r="Q740" s="53">
        <f>Q730*$D740</f>
        <v/>
      </c>
      <c r="R740" s="53">
        <f>R730*$D740</f>
        <v/>
      </c>
      <c r="S740" s="53">
        <f>S730*$D740</f>
        <v/>
      </c>
      <c r="T740" s="53">
        <f>T730*$D740</f>
        <v/>
      </c>
      <c r="U740" s="53">
        <f>U730*$D740</f>
        <v/>
      </c>
      <c r="V740" s="53">
        <f>V730*$D740</f>
        <v/>
      </c>
      <c r="W740" s="53">
        <f>W730*$D740</f>
        <v/>
      </c>
      <c r="X740" s="53">
        <f>X730*$D740</f>
        <v/>
      </c>
      <c r="Y740" s="53">
        <f>Y730*$D740</f>
        <v/>
      </c>
      <c r="Z740" s="53">
        <f>Z730*$D740</f>
        <v/>
      </c>
      <c r="AA740" s="53">
        <f>AA730*$D740</f>
        <v/>
      </c>
      <c r="AB740" s="53">
        <f>AB730*$D740</f>
        <v/>
      </c>
      <c r="AC740" s="53">
        <f>AC730*$D740</f>
        <v/>
      </c>
      <c r="AD740" s="53">
        <f>AD730*$D740</f>
        <v/>
      </c>
      <c r="AF740" s="11">
        <f>CodePrefix&amp;$A740&amp;IF($C740="","","."&amp;$C740&amp;"."&amp;$B740)&amp;INDEX(VarEnd,MATCH($A740,VarKey,0))&amp;AF$5</f>
        <v/>
      </c>
      <c r="AG740" s="52">
        <f>AG730*$D740</f>
        <v/>
      </c>
      <c r="AH740" s="53">
        <f>AH730*$D740</f>
        <v/>
      </c>
      <c r="AI740" s="53">
        <f>AI730*$D740</f>
        <v/>
      </c>
      <c r="AJ740" s="53">
        <f>AJ730*$D740</f>
        <v/>
      </c>
      <c r="AK740" s="53">
        <f>AK730*$D740</f>
        <v/>
      </c>
      <c r="AL740" s="53">
        <f>AL730*$D740</f>
        <v/>
      </c>
      <c r="AM740" s="53">
        <f>AM730*$D740</f>
        <v/>
      </c>
      <c r="AN740" s="53">
        <f>AN730*$D740</f>
        <v/>
      </c>
      <c r="AO740" s="53">
        <f>AO730*$D740</f>
        <v/>
      </c>
      <c r="AP740" s="53">
        <f>AP730*$D740</f>
        <v/>
      </c>
      <c r="AQ740" s="53">
        <f>AQ730*$D740</f>
        <v/>
      </c>
      <c r="AR740" s="53">
        <f>AR730*$D740</f>
        <v/>
      </c>
      <c r="AS740" s="53">
        <f>AS730*$D740</f>
        <v/>
      </c>
      <c r="AT740" s="53">
        <f>AT730*$D740</f>
        <v/>
      </c>
      <c r="AU740" s="53">
        <f>AU730*$D740</f>
        <v/>
      </c>
      <c r="AV740" s="53">
        <f>AV730*$D740</f>
        <v/>
      </c>
      <c r="AW740" s="53">
        <f>AW730*$D740</f>
        <v/>
      </c>
      <c r="AX740" s="53">
        <f>AX730*$D740</f>
        <v/>
      </c>
      <c r="AY740" s="53">
        <f>AY730*$D740</f>
        <v/>
      </c>
    </row>
    <row r="741" hidden="1" outlineLevel="1">
      <c r="A741" s="14" t="inlineStr">
        <is>
          <t>co2</t>
        </is>
      </c>
      <c r="B741" s="14" t="inlineStr">
        <is>
          <t>sol</t>
        </is>
      </c>
      <c r="C741" s="14" t="inlineStr">
        <is>
          <t>pow</t>
        </is>
      </c>
      <c r="D741" s="41">
        <f>INDEX(Inputs_power!$AS$5:$AS$13,MATCH($B741,Inputs_power!$A$5:$A$13,0))</f>
        <v/>
      </c>
      <c r="E741" s="36" t="n"/>
      <c r="F741" s="36" t="n"/>
      <c r="G741" s="36" t="n"/>
      <c r="H741" s="14">
        <f>INDEX(VarLab,MATCH($A741,VarKey,0))&amp;INDEX(MemLab,MATCH($C741&amp;"|"&amp;$B741,MemKey,0))</f>
        <v/>
      </c>
      <c r="I741" s="14">
        <f>INDEX(VarUnit,MATCH($A741,VarKey,0))</f>
        <v/>
      </c>
      <c r="J741" s="14">
        <f>INDEX(VarSrc,MATCH($A741,VarKey,0))</f>
        <v/>
      </c>
      <c r="K741" s="11">
        <f>CodePrefix&amp;$A741&amp;IF($C741="","","."&amp;$C741&amp;"."&amp;$B741)&amp;INDEX(VarEnd,MATCH($A741,VarKey,0))&amp;K$5</f>
        <v/>
      </c>
      <c r="L741" s="52">
        <f>L731*$D741</f>
        <v/>
      </c>
      <c r="M741" s="53">
        <f>M731*$D741</f>
        <v/>
      </c>
      <c r="N741" s="53">
        <f>N731*$D741</f>
        <v/>
      </c>
      <c r="O741" s="53">
        <f>O731*$D741</f>
        <v/>
      </c>
      <c r="P741" s="53">
        <f>P731*$D741</f>
        <v/>
      </c>
      <c r="Q741" s="53">
        <f>Q731*$D741</f>
        <v/>
      </c>
      <c r="R741" s="53">
        <f>R731*$D741</f>
        <v/>
      </c>
      <c r="S741" s="53">
        <f>S731*$D741</f>
        <v/>
      </c>
      <c r="T741" s="53">
        <f>T731*$D741</f>
        <v/>
      </c>
      <c r="U741" s="53">
        <f>U731*$D741</f>
        <v/>
      </c>
      <c r="V741" s="53">
        <f>V731*$D741</f>
        <v/>
      </c>
      <c r="W741" s="53">
        <f>W731*$D741</f>
        <v/>
      </c>
      <c r="X741" s="53">
        <f>X731*$D741</f>
        <v/>
      </c>
      <c r="Y741" s="53">
        <f>Y731*$D741</f>
        <v/>
      </c>
      <c r="Z741" s="53">
        <f>Z731*$D741</f>
        <v/>
      </c>
      <c r="AA741" s="53">
        <f>AA731*$D741</f>
        <v/>
      </c>
      <c r="AB741" s="53">
        <f>AB731*$D741</f>
        <v/>
      </c>
      <c r="AC741" s="53">
        <f>AC731*$D741</f>
        <v/>
      </c>
      <c r="AD741" s="53">
        <f>AD731*$D741</f>
        <v/>
      </c>
      <c r="AF741" s="11">
        <f>CodePrefix&amp;$A741&amp;IF($C741="","","."&amp;$C741&amp;"."&amp;$B741)&amp;INDEX(VarEnd,MATCH($A741,VarKey,0))&amp;AF$5</f>
        <v/>
      </c>
      <c r="AG741" s="52">
        <f>AG731*$D741</f>
        <v/>
      </c>
      <c r="AH741" s="53">
        <f>AH731*$D741</f>
        <v/>
      </c>
      <c r="AI741" s="53">
        <f>AI731*$D741</f>
        <v/>
      </c>
      <c r="AJ741" s="53">
        <f>AJ731*$D741</f>
        <v/>
      </c>
      <c r="AK741" s="53">
        <f>AK731*$D741</f>
        <v/>
      </c>
      <c r="AL741" s="53">
        <f>AL731*$D741</f>
        <v/>
      </c>
      <c r="AM741" s="53">
        <f>AM731*$D741</f>
        <v/>
      </c>
      <c r="AN741" s="53">
        <f>AN731*$D741</f>
        <v/>
      </c>
      <c r="AO741" s="53">
        <f>AO731*$D741</f>
        <v/>
      </c>
      <c r="AP741" s="53">
        <f>AP731*$D741</f>
        <v/>
      </c>
      <c r="AQ741" s="53">
        <f>AQ731*$D741</f>
        <v/>
      </c>
      <c r="AR741" s="53">
        <f>AR731*$D741</f>
        <v/>
      </c>
      <c r="AS741" s="53">
        <f>AS731*$D741</f>
        <v/>
      </c>
      <c r="AT741" s="53">
        <f>AT731*$D741</f>
        <v/>
      </c>
      <c r="AU741" s="53">
        <f>AU731*$D741</f>
        <v/>
      </c>
      <c r="AV741" s="53">
        <f>AV731*$D741</f>
        <v/>
      </c>
      <c r="AW741" s="53">
        <f>AW731*$D741</f>
        <v/>
      </c>
      <c r="AX741" s="53">
        <f>AX731*$D741</f>
        <v/>
      </c>
      <c r="AY741" s="53">
        <f>AY731*$D741</f>
        <v/>
      </c>
    </row>
    <row r="742" hidden="1" outlineLevel="1">
      <c r="A742" s="14" t="inlineStr">
        <is>
          <t>co2</t>
        </is>
      </c>
      <c r="B742" s="14" t="inlineStr">
        <is>
          <t>hyd</t>
        </is>
      </c>
      <c r="C742" s="14" t="inlineStr">
        <is>
          <t>pow</t>
        </is>
      </c>
      <c r="D742" s="41">
        <f>INDEX(Inputs_power!$AS$5:$AS$13,MATCH($B742,Inputs_power!$A$5:$A$13,0))</f>
        <v/>
      </c>
      <c r="E742" s="36" t="n"/>
      <c r="F742" s="36" t="n"/>
      <c r="G742" s="36" t="n"/>
      <c r="H742" s="14">
        <f>INDEX(VarLab,MATCH($A742,VarKey,0))&amp;INDEX(MemLab,MATCH($C742&amp;"|"&amp;$B742,MemKey,0))</f>
        <v/>
      </c>
      <c r="I742" s="14">
        <f>INDEX(VarUnit,MATCH($A742,VarKey,0))</f>
        <v/>
      </c>
      <c r="J742" s="14">
        <f>INDEX(VarSrc,MATCH($A742,VarKey,0))</f>
        <v/>
      </c>
      <c r="K742" s="11">
        <f>CodePrefix&amp;$A742&amp;IF($C742="","","."&amp;$C742&amp;"."&amp;$B742)&amp;INDEX(VarEnd,MATCH($A742,VarKey,0))&amp;K$5</f>
        <v/>
      </c>
      <c r="L742" s="52">
        <f>L732*$D742</f>
        <v/>
      </c>
      <c r="M742" s="53">
        <f>M732*$D742</f>
        <v/>
      </c>
      <c r="N742" s="53">
        <f>N732*$D742</f>
        <v/>
      </c>
      <c r="O742" s="53">
        <f>O732*$D742</f>
        <v/>
      </c>
      <c r="P742" s="53">
        <f>P732*$D742</f>
        <v/>
      </c>
      <c r="Q742" s="53">
        <f>Q732*$D742</f>
        <v/>
      </c>
      <c r="R742" s="53">
        <f>R732*$D742</f>
        <v/>
      </c>
      <c r="S742" s="53">
        <f>S732*$D742</f>
        <v/>
      </c>
      <c r="T742" s="53">
        <f>T732*$D742</f>
        <v/>
      </c>
      <c r="U742" s="53">
        <f>U732*$D742</f>
        <v/>
      </c>
      <c r="V742" s="53">
        <f>V732*$D742</f>
        <v/>
      </c>
      <c r="W742" s="53">
        <f>W732*$D742</f>
        <v/>
      </c>
      <c r="X742" s="53">
        <f>X732*$D742</f>
        <v/>
      </c>
      <c r="Y742" s="53">
        <f>Y732*$D742</f>
        <v/>
      </c>
      <c r="Z742" s="53">
        <f>Z732*$D742</f>
        <v/>
      </c>
      <c r="AA742" s="53">
        <f>AA732*$D742</f>
        <v/>
      </c>
      <c r="AB742" s="53">
        <f>AB732*$D742</f>
        <v/>
      </c>
      <c r="AC742" s="53">
        <f>AC732*$D742</f>
        <v/>
      </c>
      <c r="AD742" s="53">
        <f>AD732*$D742</f>
        <v/>
      </c>
      <c r="AF742" s="11">
        <f>CodePrefix&amp;$A742&amp;IF($C742="","","."&amp;$C742&amp;"."&amp;$B742)&amp;INDEX(VarEnd,MATCH($A742,VarKey,0))&amp;AF$5</f>
        <v/>
      </c>
      <c r="AG742" s="52">
        <f>AG732*$D742</f>
        <v/>
      </c>
      <c r="AH742" s="53">
        <f>AH732*$D742</f>
        <v/>
      </c>
      <c r="AI742" s="53">
        <f>AI732*$D742</f>
        <v/>
      </c>
      <c r="AJ742" s="53">
        <f>AJ732*$D742</f>
        <v/>
      </c>
      <c r="AK742" s="53">
        <f>AK732*$D742</f>
        <v/>
      </c>
      <c r="AL742" s="53">
        <f>AL732*$D742</f>
        <v/>
      </c>
      <c r="AM742" s="53">
        <f>AM732*$D742</f>
        <v/>
      </c>
      <c r="AN742" s="53">
        <f>AN732*$D742</f>
        <v/>
      </c>
      <c r="AO742" s="53">
        <f>AO732*$D742</f>
        <v/>
      </c>
      <c r="AP742" s="53">
        <f>AP732*$D742</f>
        <v/>
      </c>
      <c r="AQ742" s="53">
        <f>AQ732*$D742</f>
        <v/>
      </c>
      <c r="AR742" s="53">
        <f>AR732*$D742</f>
        <v/>
      </c>
      <c r="AS742" s="53">
        <f>AS732*$D742</f>
        <v/>
      </c>
      <c r="AT742" s="53">
        <f>AT732*$D742</f>
        <v/>
      </c>
      <c r="AU742" s="53">
        <f>AU732*$D742</f>
        <v/>
      </c>
      <c r="AV742" s="53">
        <f>AV732*$D742</f>
        <v/>
      </c>
      <c r="AW742" s="53">
        <f>AW732*$D742</f>
        <v/>
      </c>
      <c r="AX742" s="53">
        <f>AX732*$D742</f>
        <v/>
      </c>
      <c r="AY742" s="53">
        <f>AY732*$D742</f>
        <v/>
      </c>
    </row>
    <row r="743" hidden="1" outlineLevel="1">
      <c r="A743" s="14" t="inlineStr">
        <is>
          <t>co2</t>
        </is>
      </c>
      <c r="B743" s="14" t="inlineStr">
        <is>
          <t>ore</t>
        </is>
      </c>
      <c r="C743" s="14" t="inlineStr">
        <is>
          <t>pow</t>
        </is>
      </c>
      <c r="D743" s="41">
        <f>INDEX(Inputs_power!$AS$5:$AS$13,MATCH($B743,Inputs_power!$A$5:$A$13,0))</f>
        <v/>
      </c>
      <c r="E743" s="36" t="n"/>
      <c r="F743" s="36" t="n"/>
      <c r="G743" s="36" t="n"/>
      <c r="H743" s="14">
        <f>INDEX(VarLab,MATCH($A743,VarKey,0))&amp;INDEX(MemLab,MATCH($C743&amp;"|"&amp;$B743,MemKey,0))</f>
        <v/>
      </c>
      <c r="I743" s="14">
        <f>INDEX(VarUnit,MATCH($A743,VarKey,0))</f>
        <v/>
      </c>
      <c r="J743" s="14">
        <f>INDEX(VarSrc,MATCH($A743,VarKey,0))</f>
        <v/>
      </c>
      <c r="K743" s="11">
        <f>CodePrefix&amp;$A743&amp;IF($C743="","","."&amp;$C743&amp;"."&amp;$B743)&amp;INDEX(VarEnd,MATCH($A743,VarKey,0))&amp;K$5</f>
        <v/>
      </c>
      <c r="L743" s="52">
        <f>L733*$D743</f>
        <v/>
      </c>
      <c r="M743" s="53">
        <f>M733*$D743</f>
        <v/>
      </c>
      <c r="N743" s="53">
        <f>N733*$D743</f>
        <v/>
      </c>
      <c r="O743" s="53">
        <f>O733*$D743</f>
        <v/>
      </c>
      <c r="P743" s="53">
        <f>P733*$D743</f>
        <v/>
      </c>
      <c r="Q743" s="53">
        <f>Q733*$D743</f>
        <v/>
      </c>
      <c r="R743" s="53">
        <f>R733*$D743</f>
        <v/>
      </c>
      <c r="S743" s="53">
        <f>S733*$D743</f>
        <v/>
      </c>
      <c r="T743" s="53">
        <f>T733*$D743</f>
        <v/>
      </c>
      <c r="U743" s="53">
        <f>U733*$D743</f>
        <v/>
      </c>
      <c r="V743" s="53">
        <f>V733*$D743</f>
        <v/>
      </c>
      <c r="W743" s="53">
        <f>W733*$D743</f>
        <v/>
      </c>
      <c r="X743" s="53">
        <f>X733*$D743</f>
        <v/>
      </c>
      <c r="Y743" s="53">
        <f>Y733*$D743</f>
        <v/>
      </c>
      <c r="Z743" s="53">
        <f>Z733*$D743</f>
        <v/>
      </c>
      <c r="AA743" s="53">
        <f>AA733*$D743</f>
        <v/>
      </c>
      <c r="AB743" s="53">
        <f>AB733*$D743</f>
        <v/>
      </c>
      <c r="AC743" s="53">
        <f>AC733*$D743</f>
        <v/>
      </c>
      <c r="AD743" s="53">
        <f>AD733*$D743</f>
        <v/>
      </c>
      <c r="AF743" s="11">
        <f>CodePrefix&amp;$A743&amp;IF($C743="","","."&amp;$C743&amp;"."&amp;$B743)&amp;INDEX(VarEnd,MATCH($A743,VarKey,0))&amp;AF$5</f>
        <v/>
      </c>
      <c r="AG743" s="52">
        <f>AG733*$D743</f>
        <v/>
      </c>
      <c r="AH743" s="53">
        <f>AH733*$D743</f>
        <v/>
      </c>
      <c r="AI743" s="53">
        <f>AI733*$D743</f>
        <v/>
      </c>
      <c r="AJ743" s="53">
        <f>AJ733*$D743</f>
        <v/>
      </c>
      <c r="AK743" s="53">
        <f>AK733*$D743</f>
        <v/>
      </c>
      <c r="AL743" s="53">
        <f>AL733*$D743</f>
        <v/>
      </c>
      <c r="AM743" s="53">
        <f>AM733*$D743</f>
        <v/>
      </c>
      <c r="AN743" s="53">
        <f>AN733*$D743</f>
        <v/>
      </c>
      <c r="AO743" s="53">
        <f>AO733*$D743</f>
        <v/>
      </c>
      <c r="AP743" s="53">
        <f>AP733*$D743</f>
        <v/>
      </c>
      <c r="AQ743" s="53">
        <f>AQ733*$D743</f>
        <v/>
      </c>
      <c r="AR743" s="53">
        <f>AR733*$D743</f>
        <v/>
      </c>
      <c r="AS743" s="53">
        <f>AS733*$D743</f>
        <v/>
      </c>
      <c r="AT743" s="53">
        <f>AT733*$D743</f>
        <v/>
      </c>
      <c r="AU743" s="53">
        <f>AU733*$D743</f>
        <v/>
      </c>
      <c r="AV743" s="53">
        <f>AV733*$D743</f>
        <v/>
      </c>
      <c r="AW743" s="53">
        <f>AW733*$D743</f>
        <v/>
      </c>
      <c r="AX743" s="53">
        <f>AX733*$D743</f>
        <v/>
      </c>
      <c r="AY743" s="53">
        <f>AY733*$D743</f>
        <v/>
      </c>
    </row>
    <row r="744" hidden="1" outlineLevel="1">
      <c r="A744" s="14" t="inlineStr">
        <is>
          <t>co2</t>
        </is>
      </c>
      <c r="B744" s="14" t="inlineStr">
        <is>
          <t>bio</t>
        </is>
      </c>
      <c r="C744" s="14" t="inlineStr">
        <is>
          <t>pow</t>
        </is>
      </c>
      <c r="D744" s="41">
        <f>INDEX(Inputs_power!$AS$5:$AS$13,MATCH($B744,Inputs_power!$A$5:$A$13,0))</f>
        <v/>
      </c>
      <c r="E744" s="36" t="n"/>
      <c r="F744" s="36" t="n"/>
      <c r="G744" s="36" t="n"/>
      <c r="H744" s="14">
        <f>INDEX(VarLab,MATCH($A744,VarKey,0))&amp;INDEX(MemLab,MATCH($C744&amp;"|"&amp;$B744,MemKey,0))</f>
        <v/>
      </c>
      <c r="I744" s="14">
        <f>INDEX(VarUnit,MATCH($A744,VarKey,0))</f>
        <v/>
      </c>
      <c r="J744" s="14">
        <f>INDEX(VarSrc,MATCH($A744,VarKey,0))</f>
        <v/>
      </c>
      <c r="K744" s="11">
        <f>CodePrefix&amp;$A744&amp;IF($C744="","","."&amp;$C744&amp;"."&amp;$B744)&amp;INDEX(VarEnd,MATCH($A744,VarKey,0))&amp;K$5</f>
        <v/>
      </c>
      <c r="L744" s="52">
        <f>L734*$D744</f>
        <v/>
      </c>
      <c r="M744" s="53">
        <f>M734*$D744</f>
        <v/>
      </c>
      <c r="N744" s="53">
        <f>N734*$D744</f>
        <v/>
      </c>
      <c r="O744" s="53">
        <f>O734*$D744</f>
        <v/>
      </c>
      <c r="P744" s="53">
        <f>P734*$D744</f>
        <v/>
      </c>
      <c r="Q744" s="53">
        <f>Q734*$D744</f>
        <v/>
      </c>
      <c r="R744" s="53">
        <f>R734*$D744</f>
        <v/>
      </c>
      <c r="S744" s="53">
        <f>S734*$D744</f>
        <v/>
      </c>
      <c r="T744" s="53">
        <f>T734*$D744</f>
        <v/>
      </c>
      <c r="U744" s="53">
        <f>U734*$D744</f>
        <v/>
      </c>
      <c r="V744" s="53">
        <f>V734*$D744</f>
        <v/>
      </c>
      <c r="W744" s="53">
        <f>W734*$D744</f>
        <v/>
      </c>
      <c r="X744" s="53">
        <f>X734*$D744</f>
        <v/>
      </c>
      <c r="Y744" s="53">
        <f>Y734*$D744</f>
        <v/>
      </c>
      <c r="Z744" s="53">
        <f>Z734*$D744</f>
        <v/>
      </c>
      <c r="AA744" s="53">
        <f>AA734*$D744</f>
        <v/>
      </c>
      <c r="AB744" s="53">
        <f>AB734*$D744</f>
        <v/>
      </c>
      <c r="AC744" s="53">
        <f>AC734*$D744</f>
        <v/>
      </c>
      <c r="AD744" s="53">
        <f>AD734*$D744</f>
        <v/>
      </c>
      <c r="AF744" s="11">
        <f>CodePrefix&amp;$A744&amp;IF($C744="","","."&amp;$C744&amp;"."&amp;$B744)&amp;INDEX(VarEnd,MATCH($A744,VarKey,0))&amp;AF$5</f>
        <v/>
      </c>
      <c r="AG744" s="52">
        <f>AG734*$D744</f>
        <v/>
      </c>
      <c r="AH744" s="53">
        <f>AH734*$D744</f>
        <v/>
      </c>
      <c r="AI744" s="53">
        <f>AI734*$D744</f>
        <v/>
      </c>
      <c r="AJ744" s="53">
        <f>AJ734*$D744</f>
        <v/>
      </c>
      <c r="AK744" s="53">
        <f>AK734*$D744</f>
        <v/>
      </c>
      <c r="AL744" s="53">
        <f>AL734*$D744</f>
        <v/>
      </c>
      <c r="AM744" s="53">
        <f>AM734*$D744</f>
        <v/>
      </c>
      <c r="AN744" s="53">
        <f>AN734*$D744</f>
        <v/>
      </c>
      <c r="AO744" s="53">
        <f>AO734*$D744</f>
        <v/>
      </c>
      <c r="AP744" s="53">
        <f>AP734*$D744</f>
        <v/>
      </c>
      <c r="AQ744" s="53">
        <f>AQ734*$D744</f>
        <v/>
      </c>
      <c r="AR744" s="53">
        <f>AR734*$D744</f>
        <v/>
      </c>
      <c r="AS744" s="53">
        <f>AS734*$D744</f>
        <v/>
      </c>
      <c r="AT744" s="53">
        <f>AT734*$D744</f>
        <v/>
      </c>
      <c r="AU744" s="53">
        <f>AU734*$D744</f>
        <v/>
      </c>
      <c r="AV744" s="53">
        <f>AV734*$D744</f>
        <v/>
      </c>
      <c r="AW744" s="53">
        <f>AW734*$D744</f>
        <v/>
      </c>
      <c r="AX744" s="53">
        <f>AX734*$D744</f>
        <v/>
      </c>
      <c r="AY744" s="53">
        <f>AY734*$D744</f>
        <v/>
      </c>
    </row>
    <row r="745" hidden="1" outlineLevel="1"/>
    <row r="746" hidden="1" outlineLevel="1">
      <c r="H746" s="20" t="inlineStr">
        <is>
          <t>J. Systems integration cost of variable renewables: storage ($/kWh)</t>
        </is>
      </c>
    </row>
    <row r="747" collapsed="1">
      <c r="A747" s="1" t="inlineStr">
        <is>
          <t>vre</t>
        </is>
      </c>
      <c r="B747" s="1" t="inlineStr"/>
      <c r="C747" s="1" t="inlineStr"/>
      <c r="D747" s="46" t="n">
        <v>1</v>
      </c>
      <c r="E747" s="36" t="n"/>
      <c r="F747" s="36" t="n"/>
      <c r="G747" s="36" t="n"/>
      <c r="H747" s="1">
        <f>INDEX(VarLab,MATCH($A747,VarKey,0))&amp;INDEX(MemLab,MATCH($C747&amp;"|"&amp;$B747,MemKey,0))</f>
        <v/>
      </c>
      <c r="I747" s="1">
        <f>INDEX(VarUnit,MATCH($A747,VarKey,0))</f>
        <v/>
      </c>
      <c r="J747" s="1">
        <f>INDEX(VarSrc,MATCH($A747,VarKey,0))</f>
        <v/>
      </c>
      <c r="K747" s="17">
        <f>CodePrefix&amp;$A747&amp;IF($C747="","","."&amp;$C747&amp;"."&amp;$B747)&amp;INDEX(VarEnd,MATCH($A747,VarKey,0))&amp;K$5</f>
        <v/>
      </c>
      <c r="L747" s="54">
        <f>SUMPRODUCT(L$716:L$724,$D$716:$D$724)*$D747</f>
        <v/>
      </c>
      <c r="M747" s="55">
        <f>SUMPRODUCT(M$716:M$724,$D$716:$D$724)*$D747</f>
        <v/>
      </c>
      <c r="N747" s="55">
        <f>SUMPRODUCT(N$716:N$724,$D$716:$D$724)*$D747</f>
        <v/>
      </c>
      <c r="O747" s="55">
        <f>SUMPRODUCT(O$716:O$724,$D$716:$D$724)*$D747</f>
        <v/>
      </c>
      <c r="P747" s="55">
        <f>SUMPRODUCT(P$716:P$724,$D$716:$D$724)*$D747</f>
        <v/>
      </c>
      <c r="Q747" s="55">
        <f>SUMPRODUCT(Q$716:Q$724,$D$716:$D$724)*$D747</f>
        <v/>
      </c>
      <c r="R747" s="55">
        <f>SUMPRODUCT(R$716:R$724,$D$716:$D$724)*$D747</f>
        <v/>
      </c>
      <c r="S747" s="55">
        <f>SUMPRODUCT(S$716:S$724,$D$716:$D$724)*$D747</f>
        <v/>
      </c>
      <c r="T747" s="55">
        <f>SUMPRODUCT(T$716:T$724,$D$716:$D$724)*$D747</f>
        <v/>
      </c>
      <c r="U747" s="55">
        <f>SUMPRODUCT(U$716:U$724,$D$716:$D$724)*$D747</f>
        <v/>
      </c>
      <c r="V747" s="55">
        <f>SUMPRODUCT(V$716:V$724,$D$716:$D$724)*$D747</f>
        <v/>
      </c>
      <c r="W747" s="55">
        <f>SUMPRODUCT(W$716:W$724,$D$716:$D$724)*$D747</f>
        <v/>
      </c>
      <c r="X747" s="55">
        <f>SUMPRODUCT(X$716:X$724,$D$716:$D$724)*$D747</f>
        <v/>
      </c>
      <c r="Y747" s="55">
        <f>SUMPRODUCT(Y$716:Y$724,$D$716:$D$724)*$D747</f>
        <v/>
      </c>
      <c r="Z747" s="55">
        <f>SUMPRODUCT(Z$716:Z$724,$D$716:$D$724)*$D747</f>
        <v/>
      </c>
      <c r="AA747" s="55">
        <f>SUMPRODUCT(AA$716:AA$724,$D$716:$D$724)*$D747</f>
        <v/>
      </c>
      <c r="AB747" s="55">
        <f>SUMPRODUCT(AB$716:AB$724,$D$716:$D$724)*$D747</f>
        <v/>
      </c>
      <c r="AC747" s="55">
        <f>SUMPRODUCT(AC$716:AC$724,$D$716:$D$724)*$D747</f>
        <v/>
      </c>
      <c r="AD747" s="55">
        <f>SUMPRODUCT(AD$716:AD$724,$D$716:$D$724)*$D747</f>
        <v/>
      </c>
      <c r="AF747" s="17">
        <f>CodePrefix&amp;$A747&amp;IF($C747="","","."&amp;$C747&amp;"."&amp;$B747)&amp;INDEX(VarEnd,MATCH($A747,VarKey,0))&amp;AF$5</f>
        <v/>
      </c>
      <c r="AG747" s="54">
        <f>SUMPRODUCT(AG$716:AG$724,$D$716:$D$724)*$D747</f>
        <v/>
      </c>
      <c r="AH747" s="55">
        <f>SUMPRODUCT(AH$716:AH$724,$D$716:$D$724)*$D747</f>
        <v/>
      </c>
      <c r="AI747" s="55">
        <f>SUMPRODUCT(AI$716:AI$724,$D$716:$D$724)*$D747</f>
        <v/>
      </c>
      <c r="AJ747" s="55">
        <f>SUMPRODUCT(AJ$716:AJ$724,$D$716:$D$724)*$D747</f>
        <v/>
      </c>
      <c r="AK747" s="55">
        <f>SUMPRODUCT(AK$716:AK$724,$D$716:$D$724)*$D747</f>
        <v/>
      </c>
      <c r="AL747" s="55">
        <f>SUMPRODUCT(AL$716:AL$724,$D$716:$D$724)*$D747</f>
        <v/>
      </c>
      <c r="AM747" s="55">
        <f>SUMPRODUCT(AM$716:AM$724,$D$716:$D$724)*$D747</f>
        <v/>
      </c>
      <c r="AN747" s="55">
        <f>SUMPRODUCT(AN$716:AN$724,$D$716:$D$724)*$D747</f>
        <v/>
      </c>
      <c r="AO747" s="55">
        <f>SUMPRODUCT(AO$716:AO$724,$D$716:$D$724)*$D747</f>
        <v/>
      </c>
      <c r="AP747" s="55">
        <f>SUMPRODUCT(AP$716:AP$724,$D$716:$D$724)*$D747</f>
        <v/>
      </c>
      <c r="AQ747" s="55">
        <f>SUMPRODUCT(AQ$716:AQ$724,$D$716:$D$724)*$D747</f>
        <v/>
      </c>
      <c r="AR747" s="55">
        <f>SUMPRODUCT(AR$716:AR$724,$D$716:$D$724)*$D747</f>
        <v/>
      </c>
      <c r="AS747" s="55">
        <f>SUMPRODUCT(AS$716:AS$724,$D$716:$D$724)*$D747</f>
        <v/>
      </c>
      <c r="AT747" s="55">
        <f>SUMPRODUCT(AT$716:AT$724,$D$716:$D$724)*$D747</f>
        <v/>
      </c>
      <c r="AU747" s="55">
        <f>SUMPRODUCT(AU$716:AU$724,$D$716:$D$724)*$D747</f>
        <v/>
      </c>
      <c r="AV747" s="55">
        <f>SUMPRODUCT(AV$716:AV$724,$D$716:$D$724)*$D747</f>
        <v/>
      </c>
      <c r="AW747" s="55">
        <f>SUMPRODUCT(AW$716:AW$724,$D$716:$D$724)*$D747</f>
        <v/>
      </c>
      <c r="AX747" s="55">
        <f>SUMPRODUCT(AX$716:AX$724,$D$716:$D$724)*$D747</f>
        <v/>
      </c>
      <c r="AY747" s="55">
        <f>SUMPRODUCT(AY$716:AY$724,$D$716:$D$724)*$D747</f>
        <v/>
      </c>
    </row>
    <row r="748" hidden="1" outlineLevel="1">
      <c r="A748" s="14" t="inlineStr">
        <is>
          <t>cph</t>
        </is>
      </c>
      <c r="B748" s="14" t="inlineStr"/>
      <c r="C748" s="14" t="inlineStr"/>
      <c r="D748" s="41">
        <f>INDEX(PParVal,MATCH("st_ratio",PParKey,0))</f>
        <v/>
      </c>
      <c r="E748" s="41">
        <f>INDEX(PParVal,MATCH("dlf_ren",PParKey,0))</f>
        <v/>
      </c>
      <c r="F748" s="36" t="n"/>
      <c r="G748" s="36" t="n"/>
      <c r="H748" s="14">
        <f>INDEX(VarLab,MATCH($A748,VarKey,0))&amp;INDEX(MemLab,MATCH($C748&amp;"|"&amp;$B748,MemKey,0))</f>
        <v/>
      </c>
      <c r="I748" s="14">
        <f>INDEX(VarUnit,MATCH($A748,VarKey,0))</f>
        <v/>
      </c>
      <c r="J748" s="14">
        <f>INDEX(VarSrc,MATCH($A748,VarKey,0))</f>
        <v/>
      </c>
      <c r="K748" s="11">
        <f>CodePrefix&amp;$A748&amp;IF($C748="","","."&amp;$C748&amp;"."&amp;$B748)&amp;INDEX(VarEnd,MATCH($A748,VarKey,0))&amp;K$5</f>
        <v/>
      </c>
      <c r="L748" s="15">
        <f>(L$459+L$460/$D748)/($E748*8760)+L$461/8760</f>
        <v/>
      </c>
      <c r="M748" s="16">
        <f>(M$459+M$460/$D748)/($E748*8760)+M$461/8760</f>
        <v/>
      </c>
      <c r="N748" s="16">
        <f>(N$459+N$460/$D748)/($E748*8760)+N$461/8760</f>
        <v/>
      </c>
      <c r="O748" s="16">
        <f>(O$459+O$460/$D748)/($E748*8760)+O$461/8760</f>
        <v/>
      </c>
      <c r="P748" s="16">
        <f>(P$459+P$460/$D748)/($E748*8760)+P$461/8760</f>
        <v/>
      </c>
      <c r="Q748" s="16">
        <f>(Q$459+Q$460/$D748)/($E748*8760)+Q$461/8760</f>
        <v/>
      </c>
      <c r="R748" s="16">
        <f>(R$459+R$460/$D748)/($E748*8760)+R$461/8760</f>
        <v/>
      </c>
      <c r="S748" s="16">
        <f>(S$459+S$460/$D748)/($E748*8760)+S$461/8760</f>
        <v/>
      </c>
      <c r="T748" s="16">
        <f>(T$459+T$460/$D748)/($E748*8760)+T$461/8760</f>
        <v/>
      </c>
      <c r="U748" s="16">
        <f>(U$459+U$460/$D748)/($E748*8760)+U$461/8760</f>
        <v/>
      </c>
      <c r="V748" s="16">
        <f>(V$459+V$460/$D748)/($E748*8760)+V$461/8760</f>
        <v/>
      </c>
      <c r="W748" s="16">
        <f>(W$459+W$460/$D748)/($E748*8760)+W$461/8760</f>
        <v/>
      </c>
      <c r="X748" s="16">
        <f>(X$459+X$460/$D748)/($E748*8760)+X$461/8760</f>
        <v/>
      </c>
      <c r="Y748" s="16">
        <f>(Y$459+Y$460/$D748)/($E748*8760)+Y$461/8760</f>
        <v/>
      </c>
      <c r="Z748" s="16">
        <f>(Z$459+Z$460/$D748)/($E748*8760)+Z$461/8760</f>
        <v/>
      </c>
      <c r="AA748" s="16">
        <f>(AA$459+AA$460/$D748)/($E748*8760)+AA$461/8760</f>
        <v/>
      </c>
      <c r="AB748" s="16">
        <f>(AB$459+AB$460/$D748)/($E748*8760)+AB$461/8760</f>
        <v/>
      </c>
      <c r="AC748" s="16">
        <f>(AC$459+AC$460/$D748)/($E748*8760)+AC$461/8760</f>
        <v/>
      </c>
      <c r="AD748" s="16">
        <f>(AD$459+AD$460/$D748)/($E748*8760)+AD$461/8760</f>
        <v/>
      </c>
      <c r="AF748" s="11">
        <f>CodePrefix&amp;$A748&amp;IF($C748="","","."&amp;$C748&amp;"."&amp;$B748)&amp;INDEX(VarEnd,MATCH($A748,VarKey,0))&amp;AF$5</f>
        <v/>
      </c>
      <c r="AG748" s="15">
        <f>(AG$459+AG$460/$D748)/($E748*8760)+AG$461/8760</f>
        <v/>
      </c>
      <c r="AH748" s="16">
        <f>(AH$459+AH$460/$D748)/($E748*8760)+AH$461/8760</f>
        <v/>
      </c>
      <c r="AI748" s="16">
        <f>(AI$459+AI$460/$D748)/($E748*8760)+AI$461/8760</f>
        <v/>
      </c>
      <c r="AJ748" s="16">
        <f>(AJ$459+AJ$460/$D748)/($E748*8760)+AJ$461/8760</f>
        <v/>
      </c>
      <c r="AK748" s="16">
        <f>(AK$459+AK$460/$D748)/($E748*8760)+AK$461/8760</f>
        <v/>
      </c>
      <c r="AL748" s="16">
        <f>(AL$459+AL$460/$D748)/($E748*8760)+AL$461/8760</f>
        <v/>
      </c>
      <c r="AM748" s="16">
        <f>(AM$459+AM$460/$D748)/($E748*8760)+AM$461/8760</f>
        <v/>
      </c>
      <c r="AN748" s="16">
        <f>(AN$459+AN$460/$D748)/($E748*8760)+AN$461/8760</f>
        <v/>
      </c>
      <c r="AO748" s="16">
        <f>(AO$459+AO$460/$D748)/($E748*8760)+AO$461/8760</f>
        <v/>
      </c>
      <c r="AP748" s="16">
        <f>(AP$459+AP$460/$D748)/($E748*8760)+AP$461/8760</f>
        <v/>
      </c>
      <c r="AQ748" s="16">
        <f>(AQ$459+AQ$460/$D748)/($E748*8760)+AQ$461/8760</f>
        <v/>
      </c>
      <c r="AR748" s="16">
        <f>(AR$459+AR$460/$D748)/($E748*8760)+AR$461/8760</f>
        <v/>
      </c>
      <c r="AS748" s="16">
        <f>(AS$459+AS$460/$D748)/($E748*8760)+AS$461/8760</f>
        <v/>
      </c>
      <c r="AT748" s="16">
        <f>(AT$459+AT$460/$D748)/($E748*8760)+AT$461/8760</f>
        <v/>
      </c>
      <c r="AU748" s="16">
        <f>(AU$459+AU$460/$D748)/($E748*8760)+AU$461/8760</f>
        <v/>
      </c>
      <c r="AV748" s="16">
        <f>(AV$459+AV$460/$D748)/($E748*8760)+AV$461/8760</f>
        <v/>
      </c>
      <c r="AW748" s="16">
        <f>(AW$459+AW$460/$D748)/($E748*8760)+AW$461/8760</f>
        <v/>
      </c>
      <c r="AX748" s="16">
        <f>(AX$459+AX$460/$D748)/($E748*8760)+AX$461/8760</f>
        <v/>
      </c>
      <c r="AY748" s="16">
        <f>(AY$459+AY$460/$D748)/($E748*8760)+AY$461/8760</f>
        <v/>
      </c>
    </row>
    <row r="749" hidden="1" outlineLevel="1">
      <c r="A749" s="14" t="inlineStr">
        <is>
          <t>msc</t>
        </is>
      </c>
      <c r="B749" s="14" t="inlineStr"/>
      <c r="C749" s="14" t="inlineStr"/>
      <c r="D749" s="41">
        <f>INDEX(PParVal,MATCH("st_alloc",PParKey,0))</f>
        <v/>
      </c>
      <c r="E749" s="41">
        <f>INDEX(PParVal,MATCH("st_marg_hours",PParKey,0))</f>
        <v/>
      </c>
      <c r="F749" s="41">
        <f>INDEX(PParVal,MATCH("lt_start",PParKey,0))</f>
        <v/>
      </c>
      <c r="G749" s="41">
        <f>INDEX(PParVal,MATCH("lt_alloc",PParKey,0))</f>
        <v/>
      </c>
      <c r="H749" s="14">
        <f>INDEX(VarLab,MATCH($A749,VarKey,0))&amp;INDEX(MemLab,MATCH($C749&amp;"|"&amp;$B749,MemKey,0))</f>
        <v/>
      </c>
      <c r="I749" s="14">
        <f>INDEX(VarUnit,MATCH($A749,VarKey,0))</f>
        <v/>
      </c>
      <c r="J749" s="14">
        <f>INDEX(VarSrc,MATCH($A749,VarKey,0))</f>
        <v/>
      </c>
      <c r="K749" s="11">
        <f>CodePrefix&amp;$A749&amp;IF($C749="","","."&amp;$C749&amp;"."&amp;$B749)&amp;INDEX(VarEnd,MATCH($A749,VarKey,0))&amp;K$5</f>
        <v/>
      </c>
      <c r="L749" s="15">
        <f>$D749*$E749*L$747*L$748+2*MAX(0,L$747-$F749)/(1-$F749)^2*L$462*$G749</f>
        <v/>
      </c>
      <c r="M749" s="16">
        <f>$D749*$E749*M$747*M$748+2*MAX(0,M$747-$F749)/(1-$F749)^2*M$462*$G749</f>
        <v/>
      </c>
      <c r="N749" s="16">
        <f>$D749*$E749*N$747*N$748+2*MAX(0,N$747-$F749)/(1-$F749)^2*N$462*$G749</f>
        <v/>
      </c>
      <c r="O749" s="16">
        <f>$D749*$E749*O$747*O$748+2*MAX(0,O$747-$F749)/(1-$F749)^2*O$462*$G749</f>
        <v/>
      </c>
      <c r="P749" s="16">
        <f>$D749*$E749*P$747*P$748+2*MAX(0,P$747-$F749)/(1-$F749)^2*P$462*$G749</f>
        <v/>
      </c>
      <c r="Q749" s="16">
        <f>$D749*$E749*Q$747*Q$748+2*MAX(0,Q$747-$F749)/(1-$F749)^2*Q$462*$G749</f>
        <v/>
      </c>
      <c r="R749" s="16">
        <f>$D749*$E749*R$747*R$748+2*MAX(0,R$747-$F749)/(1-$F749)^2*R$462*$G749</f>
        <v/>
      </c>
      <c r="S749" s="16">
        <f>$D749*$E749*S$747*S$748+2*MAX(0,S$747-$F749)/(1-$F749)^2*S$462*$G749</f>
        <v/>
      </c>
      <c r="T749" s="16">
        <f>$D749*$E749*T$747*T$748+2*MAX(0,T$747-$F749)/(1-$F749)^2*T$462*$G749</f>
        <v/>
      </c>
      <c r="U749" s="16">
        <f>$D749*$E749*U$747*U$748+2*MAX(0,U$747-$F749)/(1-$F749)^2*U$462*$G749</f>
        <v/>
      </c>
      <c r="V749" s="16">
        <f>$D749*$E749*V$747*V$748+2*MAX(0,V$747-$F749)/(1-$F749)^2*V$462*$G749</f>
        <v/>
      </c>
      <c r="W749" s="16">
        <f>$D749*$E749*W$747*W$748+2*MAX(0,W$747-$F749)/(1-$F749)^2*W$462*$G749</f>
        <v/>
      </c>
      <c r="X749" s="16">
        <f>$D749*$E749*X$747*X$748+2*MAX(0,X$747-$F749)/(1-$F749)^2*X$462*$G749</f>
        <v/>
      </c>
      <c r="Y749" s="16">
        <f>$D749*$E749*Y$747*Y$748+2*MAX(0,Y$747-$F749)/(1-$F749)^2*Y$462*$G749</f>
        <v/>
      </c>
      <c r="Z749" s="16">
        <f>$D749*$E749*Z$747*Z$748+2*MAX(0,Z$747-$F749)/(1-$F749)^2*Z$462*$G749</f>
        <v/>
      </c>
      <c r="AA749" s="16">
        <f>$D749*$E749*AA$747*AA$748+2*MAX(0,AA$747-$F749)/(1-$F749)^2*AA$462*$G749</f>
        <v/>
      </c>
      <c r="AB749" s="16">
        <f>$D749*$E749*AB$747*AB$748+2*MAX(0,AB$747-$F749)/(1-$F749)^2*AB$462*$G749</f>
        <v/>
      </c>
      <c r="AC749" s="16">
        <f>$D749*$E749*AC$747*AC$748+2*MAX(0,AC$747-$F749)/(1-$F749)^2*AC$462*$G749</f>
        <v/>
      </c>
      <c r="AD749" s="16">
        <f>$D749*$E749*AD$747*AD$748+2*MAX(0,AD$747-$F749)/(1-$F749)^2*AD$462*$G749</f>
        <v/>
      </c>
      <c r="AF749" s="11">
        <f>CodePrefix&amp;$A749&amp;IF($C749="","","."&amp;$C749&amp;"."&amp;$B749)&amp;INDEX(VarEnd,MATCH($A749,VarKey,0))&amp;AF$5</f>
        <v/>
      </c>
      <c r="AG749" s="15">
        <f>$D749*$E749*AG$747*AG$748+2*MAX(0,AG$747-$F749)/(1-$F749)^2*AG$462*$G749</f>
        <v/>
      </c>
      <c r="AH749" s="16">
        <f>$D749*$E749*AH$747*AH$748+2*MAX(0,AH$747-$F749)/(1-$F749)^2*AH$462*$G749</f>
        <v/>
      </c>
      <c r="AI749" s="16">
        <f>$D749*$E749*AI$747*AI$748+2*MAX(0,AI$747-$F749)/(1-$F749)^2*AI$462*$G749</f>
        <v/>
      </c>
      <c r="AJ749" s="16">
        <f>$D749*$E749*AJ$747*AJ$748+2*MAX(0,AJ$747-$F749)/(1-$F749)^2*AJ$462*$G749</f>
        <v/>
      </c>
      <c r="AK749" s="16">
        <f>$D749*$E749*AK$747*AK$748+2*MAX(0,AK$747-$F749)/(1-$F749)^2*AK$462*$G749</f>
        <v/>
      </c>
      <c r="AL749" s="16">
        <f>$D749*$E749*AL$747*AL$748+2*MAX(0,AL$747-$F749)/(1-$F749)^2*AL$462*$G749</f>
        <v/>
      </c>
      <c r="AM749" s="16">
        <f>$D749*$E749*AM$747*AM$748+2*MAX(0,AM$747-$F749)/(1-$F749)^2*AM$462*$G749</f>
        <v/>
      </c>
      <c r="AN749" s="16">
        <f>$D749*$E749*AN$747*AN$748+2*MAX(0,AN$747-$F749)/(1-$F749)^2*AN$462*$G749</f>
        <v/>
      </c>
      <c r="AO749" s="16">
        <f>$D749*$E749*AO$747*AO$748+2*MAX(0,AO$747-$F749)/(1-$F749)^2*AO$462*$G749</f>
        <v/>
      </c>
      <c r="AP749" s="16">
        <f>$D749*$E749*AP$747*AP$748+2*MAX(0,AP$747-$F749)/(1-$F749)^2*AP$462*$G749</f>
        <v/>
      </c>
      <c r="AQ749" s="16">
        <f>$D749*$E749*AQ$747*AQ$748+2*MAX(0,AQ$747-$F749)/(1-$F749)^2*AQ$462*$G749</f>
        <v/>
      </c>
      <c r="AR749" s="16">
        <f>$D749*$E749*AR$747*AR$748+2*MAX(0,AR$747-$F749)/(1-$F749)^2*AR$462*$G749</f>
        <v/>
      </c>
      <c r="AS749" s="16">
        <f>$D749*$E749*AS$747*AS$748+2*MAX(0,AS$747-$F749)/(1-$F749)^2*AS$462*$G749</f>
        <v/>
      </c>
      <c r="AT749" s="16">
        <f>$D749*$E749*AT$747*AT$748+2*MAX(0,AT$747-$F749)/(1-$F749)^2*AT$462*$G749</f>
        <v/>
      </c>
      <c r="AU749" s="16">
        <f>$D749*$E749*AU$747*AU$748+2*MAX(0,AU$747-$F749)/(1-$F749)^2*AU$462*$G749</f>
        <v/>
      </c>
      <c r="AV749" s="16">
        <f>$D749*$E749*AV$747*AV$748+2*MAX(0,AV$747-$F749)/(1-$F749)^2*AV$462*$G749</f>
        <v/>
      </c>
      <c r="AW749" s="16">
        <f>$D749*$E749*AW$747*AW$748+2*MAX(0,AW$747-$F749)/(1-$F749)^2*AW$462*$G749</f>
        <v/>
      </c>
      <c r="AX749" s="16">
        <f>$D749*$E749*AX$747*AX$748+2*MAX(0,AX$747-$F749)/(1-$F749)^2*AX$462*$G749</f>
        <v/>
      </c>
      <c r="AY749" s="16">
        <f>$D749*$E749*AY$747*AY$748+2*MAX(0,AY$747-$F749)/(1-$F749)^2*AY$462*$G749</f>
        <v/>
      </c>
    </row>
    <row r="750" hidden="1" outlineLevel="1"/>
    <row r="751" hidden="1" outlineLevel="1">
      <c r="H751" s="20" t="inlineStr">
        <is>
          <t>K. Capacity (MW) and retirements: nameplate and effective capacity, planned retirement (data, used where switched on), retirements, cost-based early coal retirement, effective capacity needed</t>
        </is>
      </c>
    </row>
    <row r="752" hidden="1" outlineLevel="1">
      <c r="A752" s="14" t="inlineStr">
        <is>
          <t>cap</t>
        </is>
      </c>
      <c r="B752" s="14" t="inlineStr">
        <is>
          <t>coa</t>
        </is>
      </c>
      <c r="C752" s="14" t="inlineStr">
        <is>
          <t>pow</t>
        </is>
      </c>
      <c r="D752" s="41">
        <f>INDEX(Inputs_power!$AE$5:$AE$13,MATCH($B752,Inputs_power!$A$5:$A$13,0))</f>
        <v/>
      </c>
      <c r="E752" s="36" t="n"/>
      <c r="F752" s="36" t="n"/>
      <c r="G752" s="36" t="n"/>
      <c r="H752" s="14">
        <f>INDEX(VarLab,MATCH($A752,VarKey,0))&amp;INDEX(MemLab,MATCH($C752&amp;"|"&amp;$B752,MemKey,0))</f>
        <v/>
      </c>
      <c r="I752" s="14">
        <f>INDEX(VarUnit,MATCH($A752,VarKey,0))</f>
        <v/>
      </c>
      <c r="J752" s="14">
        <f>INDEX(VarSrc,MATCH($A752,VarKey,0))</f>
        <v/>
      </c>
      <c r="K752" s="11">
        <f>CodePrefix&amp;$A752&amp;IF($C752="","","."&amp;$C752&amp;"."&amp;$B752)&amp;INDEX(VarEnd,MATCH($A752,VarKey,0))&amp;K$5</f>
        <v/>
      </c>
      <c r="L752" s="42">
        <f>$D752</f>
        <v/>
      </c>
      <c r="M752" s="43">
        <f>L752-L784+L895</f>
        <v/>
      </c>
      <c r="N752" s="43">
        <f>M752-M784+M895</f>
        <v/>
      </c>
      <c r="O752" s="43">
        <f>N752-N784+N895</f>
        <v/>
      </c>
      <c r="P752" s="43">
        <f>O752-O784+O895</f>
        <v/>
      </c>
      <c r="Q752" s="43">
        <f>P752-P784+P895</f>
        <v/>
      </c>
      <c r="R752" s="43">
        <f>Q752-Q784+Q895</f>
        <v/>
      </c>
      <c r="S752" s="43">
        <f>R752-R784+R895</f>
        <v/>
      </c>
      <c r="T752" s="43">
        <f>S752-S784+S895</f>
        <v/>
      </c>
      <c r="U752" s="43">
        <f>T752-T784+T895</f>
        <v/>
      </c>
      <c r="V752" s="43">
        <f>U752-U784+U895</f>
        <v/>
      </c>
      <c r="W752" s="43">
        <f>V752-V784+V895</f>
        <v/>
      </c>
      <c r="X752" s="43">
        <f>W752-W784+W895</f>
        <v/>
      </c>
      <c r="Y752" s="43">
        <f>X752-X784+X895</f>
        <v/>
      </c>
      <c r="Z752" s="43">
        <f>Y752-Y784+Y895</f>
        <v/>
      </c>
      <c r="AA752" s="43">
        <f>Z752-Z784+Z895</f>
        <v/>
      </c>
      <c r="AB752" s="43">
        <f>AA752-AA784+AA895</f>
        <v/>
      </c>
      <c r="AC752" s="43">
        <f>AB752-AB784+AB895</f>
        <v/>
      </c>
      <c r="AD752" s="43">
        <f>AC752-AC784+AC895</f>
        <v/>
      </c>
      <c r="AF752" s="11">
        <f>CodePrefix&amp;$A752&amp;IF($C752="","","."&amp;$C752&amp;"."&amp;$B752)&amp;INDEX(VarEnd,MATCH($A752,VarKey,0))&amp;AF$5</f>
        <v/>
      </c>
      <c r="AG752" s="42">
        <f>$D752</f>
        <v/>
      </c>
      <c r="AH752" s="43">
        <f>AG752-AG784+AG895</f>
        <v/>
      </c>
      <c r="AI752" s="43">
        <f>AH752-AH784+AH895</f>
        <v/>
      </c>
      <c r="AJ752" s="43">
        <f>AI752-AI784+AI895</f>
        <v/>
      </c>
      <c r="AK752" s="43">
        <f>AJ752-AJ784+AJ895</f>
        <v/>
      </c>
      <c r="AL752" s="43">
        <f>AK752-AK784+AK895</f>
        <v/>
      </c>
      <c r="AM752" s="43">
        <f>AL752-AL784+AL895</f>
        <v/>
      </c>
      <c r="AN752" s="43">
        <f>AM752-AM784+AM895</f>
        <v/>
      </c>
      <c r="AO752" s="43">
        <f>AN752-AN784+AN895</f>
        <v/>
      </c>
      <c r="AP752" s="43">
        <f>AO752-AO784+AO895</f>
        <v/>
      </c>
      <c r="AQ752" s="43">
        <f>AP752-AP784+AP895</f>
        <v/>
      </c>
      <c r="AR752" s="43">
        <f>AQ752-AQ784+AQ895</f>
        <v/>
      </c>
      <c r="AS752" s="43">
        <f>AR752-AR784+AR895</f>
        <v/>
      </c>
      <c r="AT752" s="43">
        <f>AS752-AS784+AS895</f>
        <v/>
      </c>
      <c r="AU752" s="43">
        <f>AT752-AT784+AT895</f>
        <v/>
      </c>
      <c r="AV752" s="43">
        <f>AU752-AU784+AU895</f>
        <v/>
      </c>
      <c r="AW752" s="43">
        <f>AV752-AV784+AV895</f>
        <v/>
      </c>
      <c r="AX752" s="43">
        <f>AW752-AW784+AW895</f>
        <v/>
      </c>
      <c r="AY752" s="43">
        <f>AX752-AX784+AX895</f>
        <v/>
      </c>
    </row>
    <row r="753" hidden="1" outlineLevel="1">
      <c r="A753" s="14" t="inlineStr">
        <is>
          <t>cap</t>
        </is>
      </c>
      <c r="B753" s="14" t="inlineStr">
        <is>
          <t>nga</t>
        </is>
      </c>
      <c r="C753" s="14" t="inlineStr">
        <is>
          <t>pow</t>
        </is>
      </c>
      <c r="D753" s="41">
        <f>INDEX(Inputs_power!$AE$5:$AE$13,MATCH($B753,Inputs_power!$A$5:$A$13,0))</f>
        <v/>
      </c>
      <c r="E753" s="36" t="n"/>
      <c r="F753" s="36" t="n"/>
      <c r="G753" s="36" t="n"/>
      <c r="H753" s="14">
        <f>INDEX(VarLab,MATCH($A753,VarKey,0))&amp;INDEX(MemLab,MATCH($C753&amp;"|"&amp;$B753,MemKey,0))</f>
        <v/>
      </c>
      <c r="I753" s="14">
        <f>INDEX(VarUnit,MATCH($A753,VarKey,0))</f>
        <v/>
      </c>
      <c r="J753" s="14">
        <f>INDEX(VarSrc,MATCH($A753,VarKey,0))</f>
        <v/>
      </c>
      <c r="K753" s="11">
        <f>CodePrefix&amp;$A753&amp;IF($C753="","","."&amp;$C753&amp;"."&amp;$B753)&amp;INDEX(VarEnd,MATCH($A753,VarKey,0))&amp;K$5</f>
        <v/>
      </c>
      <c r="L753" s="42">
        <f>$D753</f>
        <v/>
      </c>
      <c r="M753" s="43">
        <f>L753-L785+L896</f>
        <v/>
      </c>
      <c r="N753" s="43">
        <f>M753-M785+M896</f>
        <v/>
      </c>
      <c r="O753" s="43">
        <f>N753-N785+N896</f>
        <v/>
      </c>
      <c r="P753" s="43">
        <f>O753-O785+O896</f>
        <v/>
      </c>
      <c r="Q753" s="43">
        <f>P753-P785+P896</f>
        <v/>
      </c>
      <c r="R753" s="43">
        <f>Q753-Q785+Q896</f>
        <v/>
      </c>
      <c r="S753" s="43">
        <f>R753-R785+R896</f>
        <v/>
      </c>
      <c r="T753" s="43">
        <f>S753-S785+S896</f>
        <v/>
      </c>
      <c r="U753" s="43">
        <f>T753-T785+T896</f>
        <v/>
      </c>
      <c r="V753" s="43">
        <f>U753-U785+U896</f>
        <v/>
      </c>
      <c r="W753" s="43">
        <f>V753-V785+V896</f>
        <v/>
      </c>
      <c r="X753" s="43">
        <f>W753-W785+W896</f>
        <v/>
      </c>
      <c r="Y753" s="43">
        <f>X753-X785+X896</f>
        <v/>
      </c>
      <c r="Z753" s="43">
        <f>Y753-Y785+Y896</f>
        <v/>
      </c>
      <c r="AA753" s="43">
        <f>Z753-Z785+Z896</f>
        <v/>
      </c>
      <c r="AB753" s="43">
        <f>AA753-AA785+AA896</f>
        <v/>
      </c>
      <c r="AC753" s="43">
        <f>AB753-AB785+AB896</f>
        <v/>
      </c>
      <c r="AD753" s="43">
        <f>AC753-AC785+AC896</f>
        <v/>
      </c>
      <c r="AF753" s="11">
        <f>CodePrefix&amp;$A753&amp;IF($C753="","","."&amp;$C753&amp;"."&amp;$B753)&amp;INDEX(VarEnd,MATCH($A753,VarKey,0))&amp;AF$5</f>
        <v/>
      </c>
      <c r="AG753" s="42">
        <f>$D753</f>
        <v/>
      </c>
      <c r="AH753" s="43">
        <f>AG753-AG785+AG896</f>
        <v/>
      </c>
      <c r="AI753" s="43">
        <f>AH753-AH785+AH896</f>
        <v/>
      </c>
      <c r="AJ753" s="43">
        <f>AI753-AI785+AI896</f>
        <v/>
      </c>
      <c r="AK753" s="43">
        <f>AJ753-AJ785+AJ896</f>
        <v/>
      </c>
      <c r="AL753" s="43">
        <f>AK753-AK785+AK896</f>
        <v/>
      </c>
      <c r="AM753" s="43">
        <f>AL753-AL785+AL896</f>
        <v/>
      </c>
      <c r="AN753" s="43">
        <f>AM753-AM785+AM896</f>
        <v/>
      </c>
      <c r="AO753" s="43">
        <f>AN753-AN785+AN896</f>
        <v/>
      </c>
      <c r="AP753" s="43">
        <f>AO753-AO785+AO896</f>
        <v/>
      </c>
      <c r="AQ753" s="43">
        <f>AP753-AP785+AP896</f>
        <v/>
      </c>
      <c r="AR753" s="43">
        <f>AQ753-AQ785+AQ896</f>
        <v/>
      </c>
      <c r="AS753" s="43">
        <f>AR753-AR785+AR896</f>
        <v/>
      </c>
      <c r="AT753" s="43">
        <f>AS753-AS785+AS896</f>
        <v/>
      </c>
      <c r="AU753" s="43">
        <f>AT753-AT785+AT896</f>
        <v/>
      </c>
      <c r="AV753" s="43">
        <f>AU753-AU785+AU896</f>
        <v/>
      </c>
      <c r="AW753" s="43">
        <f>AV753-AV785+AV896</f>
        <v/>
      </c>
      <c r="AX753" s="43">
        <f>AW753-AW785+AW896</f>
        <v/>
      </c>
      <c r="AY753" s="43">
        <f>AX753-AX785+AX896</f>
        <v/>
      </c>
    </row>
    <row r="754" hidden="1" outlineLevel="1">
      <c r="A754" s="14" t="inlineStr">
        <is>
          <t>cap</t>
        </is>
      </c>
      <c r="B754" s="14" t="inlineStr">
        <is>
          <t>oop</t>
        </is>
      </c>
      <c r="C754" s="14" t="inlineStr">
        <is>
          <t>pow</t>
        </is>
      </c>
      <c r="D754" s="41">
        <f>INDEX(Inputs_power!$AE$5:$AE$13,MATCH($B754,Inputs_power!$A$5:$A$13,0))</f>
        <v/>
      </c>
      <c r="E754" s="36" t="n"/>
      <c r="F754" s="36" t="n"/>
      <c r="G754" s="36" t="n"/>
      <c r="H754" s="14">
        <f>INDEX(VarLab,MATCH($A754,VarKey,0))&amp;INDEX(MemLab,MATCH($C754&amp;"|"&amp;$B754,MemKey,0))</f>
        <v/>
      </c>
      <c r="I754" s="14">
        <f>INDEX(VarUnit,MATCH($A754,VarKey,0))</f>
        <v/>
      </c>
      <c r="J754" s="14">
        <f>INDEX(VarSrc,MATCH($A754,VarKey,0))</f>
        <v/>
      </c>
      <c r="K754" s="11">
        <f>CodePrefix&amp;$A754&amp;IF($C754="","","."&amp;$C754&amp;"."&amp;$B754)&amp;INDEX(VarEnd,MATCH($A754,VarKey,0))&amp;K$5</f>
        <v/>
      </c>
      <c r="L754" s="42">
        <f>$D754</f>
        <v/>
      </c>
      <c r="M754" s="43">
        <f>L754-L786+L897</f>
        <v/>
      </c>
      <c r="N754" s="43">
        <f>M754-M786+M897</f>
        <v/>
      </c>
      <c r="O754" s="43">
        <f>N754-N786+N897</f>
        <v/>
      </c>
      <c r="P754" s="43">
        <f>O754-O786+O897</f>
        <v/>
      </c>
      <c r="Q754" s="43">
        <f>P754-P786+P897</f>
        <v/>
      </c>
      <c r="R754" s="43">
        <f>Q754-Q786+Q897</f>
        <v/>
      </c>
      <c r="S754" s="43">
        <f>R754-R786+R897</f>
        <v/>
      </c>
      <c r="T754" s="43">
        <f>S754-S786+S897</f>
        <v/>
      </c>
      <c r="U754" s="43">
        <f>T754-T786+T897</f>
        <v/>
      </c>
      <c r="V754" s="43">
        <f>U754-U786+U897</f>
        <v/>
      </c>
      <c r="W754" s="43">
        <f>V754-V786+V897</f>
        <v/>
      </c>
      <c r="X754" s="43">
        <f>W754-W786+W897</f>
        <v/>
      </c>
      <c r="Y754" s="43">
        <f>X754-X786+X897</f>
        <v/>
      </c>
      <c r="Z754" s="43">
        <f>Y754-Y786+Y897</f>
        <v/>
      </c>
      <c r="AA754" s="43">
        <f>Z754-Z786+Z897</f>
        <v/>
      </c>
      <c r="AB754" s="43">
        <f>AA754-AA786+AA897</f>
        <v/>
      </c>
      <c r="AC754" s="43">
        <f>AB754-AB786+AB897</f>
        <v/>
      </c>
      <c r="AD754" s="43">
        <f>AC754-AC786+AC897</f>
        <v/>
      </c>
      <c r="AF754" s="11">
        <f>CodePrefix&amp;$A754&amp;IF($C754="","","."&amp;$C754&amp;"."&amp;$B754)&amp;INDEX(VarEnd,MATCH($A754,VarKey,0))&amp;AF$5</f>
        <v/>
      </c>
      <c r="AG754" s="42">
        <f>$D754</f>
        <v/>
      </c>
      <c r="AH754" s="43">
        <f>AG754-AG786+AG897</f>
        <v/>
      </c>
      <c r="AI754" s="43">
        <f>AH754-AH786+AH897</f>
        <v/>
      </c>
      <c r="AJ754" s="43">
        <f>AI754-AI786+AI897</f>
        <v/>
      </c>
      <c r="AK754" s="43">
        <f>AJ754-AJ786+AJ897</f>
        <v/>
      </c>
      <c r="AL754" s="43">
        <f>AK754-AK786+AK897</f>
        <v/>
      </c>
      <c r="AM754" s="43">
        <f>AL754-AL786+AL897</f>
        <v/>
      </c>
      <c r="AN754" s="43">
        <f>AM754-AM786+AM897</f>
        <v/>
      </c>
      <c r="AO754" s="43">
        <f>AN754-AN786+AN897</f>
        <v/>
      </c>
      <c r="AP754" s="43">
        <f>AO754-AO786+AO897</f>
        <v/>
      </c>
      <c r="AQ754" s="43">
        <f>AP754-AP786+AP897</f>
        <v/>
      </c>
      <c r="AR754" s="43">
        <f>AQ754-AQ786+AQ897</f>
        <v/>
      </c>
      <c r="AS754" s="43">
        <f>AR754-AR786+AR897</f>
        <v/>
      </c>
      <c r="AT754" s="43">
        <f>AS754-AS786+AS897</f>
        <v/>
      </c>
      <c r="AU754" s="43">
        <f>AT754-AT786+AT897</f>
        <v/>
      </c>
      <c r="AV754" s="43">
        <f>AU754-AU786+AU897</f>
        <v/>
      </c>
      <c r="AW754" s="43">
        <f>AV754-AV786+AV897</f>
        <v/>
      </c>
      <c r="AX754" s="43">
        <f>AW754-AW786+AW897</f>
        <v/>
      </c>
      <c r="AY754" s="43">
        <f>AX754-AX786+AX897</f>
        <v/>
      </c>
    </row>
    <row r="755" hidden="1" outlineLevel="1">
      <c r="A755" s="14" t="inlineStr">
        <is>
          <t>cap</t>
        </is>
      </c>
      <c r="B755" s="14" t="inlineStr">
        <is>
          <t>nuc</t>
        </is>
      </c>
      <c r="C755" s="14" t="inlineStr">
        <is>
          <t>pow</t>
        </is>
      </c>
      <c r="D755" s="41">
        <f>INDEX(Inputs_power!$AE$5:$AE$13,MATCH($B755,Inputs_power!$A$5:$A$13,0))</f>
        <v/>
      </c>
      <c r="E755" s="36" t="n"/>
      <c r="F755" s="36" t="n"/>
      <c r="G755" s="36" t="n"/>
      <c r="H755" s="14">
        <f>INDEX(VarLab,MATCH($A755,VarKey,0))&amp;INDEX(MemLab,MATCH($C755&amp;"|"&amp;$B755,MemKey,0))</f>
        <v/>
      </c>
      <c r="I755" s="14">
        <f>INDEX(VarUnit,MATCH($A755,VarKey,0))</f>
        <v/>
      </c>
      <c r="J755" s="14">
        <f>INDEX(VarSrc,MATCH($A755,VarKey,0))</f>
        <v/>
      </c>
      <c r="K755" s="11">
        <f>CodePrefix&amp;$A755&amp;IF($C755="","","."&amp;$C755&amp;"."&amp;$B755)&amp;INDEX(VarEnd,MATCH($A755,VarKey,0))&amp;K$5</f>
        <v/>
      </c>
      <c r="L755" s="42">
        <f>$D755</f>
        <v/>
      </c>
      <c r="M755" s="43">
        <f>L755-L787+L898</f>
        <v/>
      </c>
      <c r="N755" s="43">
        <f>M755-M787+M898</f>
        <v/>
      </c>
      <c r="O755" s="43">
        <f>N755-N787+N898</f>
        <v/>
      </c>
      <c r="P755" s="43">
        <f>O755-O787+O898</f>
        <v/>
      </c>
      <c r="Q755" s="43">
        <f>P755-P787+P898</f>
        <v/>
      </c>
      <c r="R755" s="43">
        <f>Q755-Q787+Q898</f>
        <v/>
      </c>
      <c r="S755" s="43">
        <f>R755-R787+R898</f>
        <v/>
      </c>
      <c r="T755" s="43">
        <f>S755-S787+S898</f>
        <v/>
      </c>
      <c r="U755" s="43">
        <f>T755-T787+T898</f>
        <v/>
      </c>
      <c r="V755" s="43">
        <f>U755-U787+U898</f>
        <v/>
      </c>
      <c r="W755" s="43">
        <f>V755-V787+V898</f>
        <v/>
      </c>
      <c r="X755" s="43">
        <f>W755-W787+W898</f>
        <v/>
      </c>
      <c r="Y755" s="43">
        <f>X755-X787+X898</f>
        <v/>
      </c>
      <c r="Z755" s="43">
        <f>Y755-Y787+Y898</f>
        <v/>
      </c>
      <c r="AA755" s="43">
        <f>Z755-Z787+Z898</f>
        <v/>
      </c>
      <c r="AB755" s="43">
        <f>AA755-AA787+AA898</f>
        <v/>
      </c>
      <c r="AC755" s="43">
        <f>AB755-AB787+AB898</f>
        <v/>
      </c>
      <c r="AD755" s="43">
        <f>AC755-AC787+AC898</f>
        <v/>
      </c>
      <c r="AF755" s="11">
        <f>CodePrefix&amp;$A755&amp;IF($C755="","","."&amp;$C755&amp;"."&amp;$B755)&amp;INDEX(VarEnd,MATCH($A755,VarKey,0))&amp;AF$5</f>
        <v/>
      </c>
      <c r="AG755" s="42">
        <f>$D755</f>
        <v/>
      </c>
      <c r="AH755" s="43">
        <f>AG755-AG787+AG898</f>
        <v/>
      </c>
      <c r="AI755" s="43">
        <f>AH755-AH787+AH898</f>
        <v/>
      </c>
      <c r="AJ755" s="43">
        <f>AI755-AI787+AI898</f>
        <v/>
      </c>
      <c r="AK755" s="43">
        <f>AJ755-AJ787+AJ898</f>
        <v/>
      </c>
      <c r="AL755" s="43">
        <f>AK755-AK787+AK898</f>
        <v/>
      </c>
      <c r="AM755" s="43">
        <f>AL755-AL787+AL898</f>
        <v/>
      </c>
      <c r="AN755" s="43">
        <f>AM755-AM787+AM898</f>
        <v/>
      </c>
      <c r="AO755" s="43">
        <f>AN755-AN787+AN898</f>
        <v/>
      </c>
      <c r="AP755" s="43">
        <f>AO755-AO787+AO898</f>
        <v/>
      </c>
      <c r="AQ755" s="43">
        <f>AP755-AP787+AP898</f>
        <v/>
      </c>
      <c r="AR755" s="43">
        <f>AQ755-AQ787+AQ898</f>
        <v/>
      </c>
      <c r="AS755" s="43">
        <f>AR755-AR787+AR898</f>
        <v/>
      </c>
      <c r="AT755" s="43">
        <f>AS755-AS787+AS898</f>
        <v/>
      </c>
      <c r="AU755" s="43">
        <f>AT755-AT787+AT898</f>
        <v/>
      </c>
      <c r="AV755" s="43">
        <f>AU755-AU787+AU898</f>
        <v/>
      </c>
      <c r="AW755" s="43">
        <f>AV755-AV787+AV898</f>
        <v/>
      </c>
      <c r="AX755" s="43">
        <f>AW755-AW787+AW898</f>
        <v/>
      </c>
      <c r="AY755" s="43">
        <f>AX755-AX787+AX898</f>
        <v/>
      </c>
    </row>
    <row r="756" hidden="1" outlineLevel="1">
      <c r="A756" s="14" t="inlineStr">
        <is>
          <t>cap</t>
        </is>
      </c>
      <c r="B756" s="14" t="inlineStr">
        <is>
          <t>wnd</t>
        </is>
      </c>
      <c r="C756" s="14" t="inlineStr">
        <is>
          <t>pow</t>
        </is>
      </c>
      <c r="D756" s="41">
        <f>INDEX(Inputs_power!$AE$5:$AE$13,MATCH($B756,Inputs_power!$A$5:$A$13,0))</f>
        <v/>
      </c>
      <c r="E756" s="36" t="n"/>
      <c r="F756" s="36" t="n"/>
      <c r="G756" s="36" t="n"/>
      <c r="H756" s="14">
        <f>INDEX(VarLab,MATCH($A756,VarKey,0))&amp;INDEX(MemLab,MATCH($C756&amp;"|"&amp;$B756,MemKey,0))</f>
        <v/>
      </c>
      <c r="I756" s="14">
        <f>INDEX(VarUnit,MATCH($A756,VarKey,0))</f>
        <v/>
      </c>
      <c r="J756" s="14">
        <f>INDEX(VarSrc,MATCH($A756,VarKey,0))</f>
        <v/>
      </c>
      <c r="K756" s="11">
        <f>CodePrefix&amp;$A756&amp;IF($C756="","","."&amp;$C756&amp;"."&amp;$B756)&amp;INDEX(VarEnd,MATCH($A756,VarKey,0))&amp;K$5</f>
        <v/>
      </c>
      <c r="L756" s="42">
        <f>$D756</f>
        <v/>
      </c>
      <c r="M756" s="43">
        <f>L756-L788+L899</f>
        <v/>
      </c>
      <c r="N756" s="43">
        <f>M756-M788+M899</f>
        <v/>
      </c>
      <c r="O756" s="43">
        <f>N756-N788+N899</f>
        <v/>
      </c>
      <c r="P756" s="43">
        <f>O756-O788+O899</f>
        <v/>
      </c>
      <c r="Q756" s="43">
        <f>P756-P788+P899</f>
        <v/>
      </c>
      <c r="R756" s="43">
        <f>Q756-Q788+Q899</f>
        <v/>
      </c>
      <c r="S756" s="43">
        <f>R756-R788+R899</f>
        <v/>
      </c>
      <c r="T756" s="43">
        <f>S756-S788+S899</f>
        <v/>
      </c>
      <c r="U756" s="43">
        <f>T756-T788+T899</f>
        <v/>
      </c>
      <c r="V756" s="43">
        <f>U756-U788+U899</f>
        <v/>
      </c>
      <c r="W756" s="43">
        <f>V756-V788+V899</f>
        <v/>
      </c>
      <c r="X756" s="43">
        <f>W756-W788+W899</f>
        <v/>
      </c>
      <c r="Y756" s="43">
        <f>X756-X788+X899</f>
        <v/>
      </c>
      <c r="Z756" s="43">
        <f>Y756-Y788+Y899</f>
        <v/>
      </c>
      <c r="AA756" s="43">
        <f>Z756-Z788+Z899</f>
        <v/>
      </c>
      <c r="AB756" s="43">
        <f>AA756-AA788+AA899</f>
        <v/>
      </c>
      <c r="AC756" s="43">
        <f>AB756-AB788+AB899</f>
        <v/>
      </c>
      <c r="AD756" s="43">
        <f>AC756-AC788+AC899</f>
        <v/>
      </c>
      <c r="AF756" s="11">
        <f>CodePrefix&amp;$A756&amp;IF($C756="","","."&amp;$C756&amp;"."&amp;$B756)&amp;INDEX(VarEnd,MATCH($A756,VarKey,0))&amp;AF$5</f>
        <v/>
      </c>
      <c r="AG756" s="42">
        <f>$D756</f>
        <v/>
      </c>
      <c r="AH756" s="43">
        <f>AG756-AG788+AG899</f>
        <v/>
      </c>
      <c r="AI756" s="43">
        <f>AH756-AH788+AH899</f>
        <v/>
      </c>
      <c r="AJ756" s="43">
        <f>AI756-AI788+AI899</f>
        <v/>
      </c>
      <c r="AK756" s="43">
        <f>AJ756-AJ788+AJ899</f>
        <v/>
      </c>
      <c r="AL756" s="43">
        <f>AK756-AK788+AK899</f>
        <v/>
      </c>
      <c r="AM756" s="43">
        <f>AL756-AL788+AL899</f>
        <v/>
      </c>
      <c r="AN756" s="43">
        <f>AM756-AM788+AM899</f>
        <v/>
      </c>
      <c r="AO756" s="43">
        <f>AN756-AN788+AN899</f>
        <v/>
      </c>
      <c r="AP756" s="43">
        <f>AO756-AO788+AO899</f>
        <v/>
      </c>
      <c r="AQ756" s="43">
        <f>AP756-AP788+AP899</f>
        <v/>
      </c>
      <c r="AR756" s="43">
        <f>AQ756-AQ788+AQ899</f>
        <v/>
      </c>
      <c r="AS756" s="43">
        <f>AR756-AR788+AR899</f>
        <v/>
      </c>
      <c r="AT756" s="43">
        <f>AS756-AS788+AS899</f>
        <v/>
      </c>
      <c r="AU756" s="43">
        <f>AT756-AT788+AT899</f>
        <v/>
      </c>
      <c r="AV756" s="43">
        <f>AU756-AU788+AU899</f>
        <v/>
      </c>
      <c r="AW756" s="43">
        <f>AV756-AV788+AV899</f>
        <v/>
      </c>
      <c r="AX756" s="43">
        <f>AW756-AW788+AW899</f>
        <v/>
      </c>
      <c r="AY756" s="43">
        <f>AX756-AX788+AX899</f>
        <v/>
      </c>
    </row>
    <row r="757" hidden="1" outlineLevel="1">
      <c r="A757" s="14" t="inlineStr">
        <is>
          <t>cap</t>
        </is>
      </c>
      <c r="B757" s="14" t="inlineStr">
        <is>
          <t>sol</t>
        </is>
      </c>
      <c r="C757" s="14" t="inlineStr">
        <is>
          <t>pow</t>
        </is>
      </c>
      <c r="D757" s="41">
        <f>INDEX(Inputs_power!$AE$5:$AE$13,MATCH($B757,Inputs_power!$A$5:$A$13,0))</f>
        <v/>
      </c>
      <c r="E757" s="36" t="n"/>
      <c r="F757" s="36" t="n"/>
      <c r="G757" s="36" t="n"/>
      <c r="H757" s="14">
        <f>INDEX(VarLab,MATCH($A757,VarKey,0))&amp;INDEX(MemLab,MATCH($C757&amp;"|"&amp;$B757,MemKey,0))</f>
        <v/>
      </c>
      <c r="I757" s="14">
        <f>INDEX(VarUnit,MATCH($A757,VarKey,0))</f>
        <v/>
      </c>
      <c r="J757" s="14">
        <f>INDEX(VarSrc,MATCH($A757,VarKey,0))</f>
        <v/>
      </c>
      <c r="K757" s="11">
        <f>CodePrefix&amp;$A757&amp;IF($C757="","","."&amp;$C757&amp;"."&amp;$B757)&amp;INDEX(VarEnd,MATCH($A757,VarKey,0))&amp;K$5</f>
        <v/>
      </c>
      <c r="L757" s="42">
        <f>$D757</f>
        <v/>
      </c>
      <c r="M757" s="43">
        <f>L757-L789+L900</f>
        <v/>
      </c>
      <c r="N757" s="43">
        <f>M757-M789+M900</f>
        <v/>
      </c>
      <c r="O757" s="43">
        <f>N757-N789+N900</f>
        <v/>
      </c>
      <c r="P757" s="43">
        <f>O757-O789+O900</f>
        <v/>
      </c>
      <c r="Q757" s="43">
        <f>P757-P789+P900</f>
        <v/>
      </c>
      <c r="R757" s="43">
        <f>Q757-Q789+Q900</f>
        <v/>
      </c>
      <c r="S757" s="43">
        <f>R757-R789+R900</f>
        <v/>
      </c>
      <c r="T757" s="43">
        <f>S757-S789+S900</f>
        <v/>
      </c>
      <c r="U757" s="43">
        <f>T757-T789+T900</f>
        <v/>
      </c>
      <c r="V757" s="43">
        <f>U757-U789+U900</f>
        <v/>
      </c>
      <c r="W757" s="43">
        <f>V757-V789+V900</f>
        <v/>
      </c>
      <c r="X757" s="43">
        <f>W757-W789+W900</f>
        <v/>
      </c>
      <c r="Y757" s="43">
        <f>X757-X789+X900</f>
        <v/>
      </c>
      <c r="Z757" s="43">
        <f>Y757-Y789+Y900</f>
        <v/>
      </c>
      <c r="AA757" s="43">
        <f>Z757-Z789+Z900</f>
        <v/>
      </c>
      <c r="AB757" s="43">
        <f>AA757-AA789+AA900</f>
        <v/>
      </c>
      <c r="AC757" s="43">
        <f>AB757-AB789+AB900</f>
        <v/>
      </c>
      <c r="AD757" s="43">
        <f>AC757-AC789+AC900</f>
        <v/>
      </c>
      <c r="AF757" s="11">
        <f>CodePrefix&amp;$A757&amp;IF($C757="","","."&amp;$C757&amp;"."&amp;$B757)&amp;INDEX(VarEnd,MATCH($A757,VarKey,0))&amp;AF$5</f>
        <v/>
      </c>
      <c r="AG757" s="42">
        <f>$D757</f>
        <v/>
      </c>
      <c r="AH757" s="43">
        <f>AG757-AG789+AG900</f>
        <v/>
      </c>
      <c r="AI757" s="43">
        <f>AH757-AH789+AH900</f>
        <v/>
      </c>
      <c r="AJ757" s="43">
        <f>AI757-AI789+AI900</f>
        <v/>
      </c>
      <c r="AK757" s="43">
        <f>AJ757-AJ789+AJ900</f>
        <v/>
      </c>
      <c r="AL757" s="43">
        <f>AK757-AK789+AK900</f>
        <v/>
      </c>
      <c r="AM757" s="43">
        <f>AL757-AL789+AL900</f>
        <v/>
      </c>
      <c r="AN757" s="43">
        <f>AM757-AM789+AM900</f>
        <v/>
      </c>
      <c r="AO757" s="43">
        <f>AN757-AN789+AN900</f>
        <v/>
      </c>
      <c r="AP757" s="43">
        <f>AO757-AO789+AO900</f>
        <v/>
      </c>
      <c r="AQ757" s="43">
        <f>AP757-AP789+AP900</f>
        <v/>
      </c>
      <c r="AR757" s="43">
        <f>AQ757-AQ789+AQ900</f>
        <v/>
      </c>
      <c r="AS757" s="43">
        <f>AR757-AR789+AR900</f>
        <v/>
      </c>
      <c r="AT757" s="43">
        <f>AS757-AS789+AS900</f>
        <v/>
      </c>
      <c r="AU757" s="43">
        <f>AT757-AT789+AT900</f>
        <v/>
      </c>
      <c r="AV757" s="43">
        <f>AU757-AU789+AU900</f>
        <v/>
      </c>
      <c r="AW757" s="43">
        <f>AV757-AV789+AV900</f>
        <v/>
      </c>
      <c r="AX757" s="43">
        <f>AW757-AW789+AW900</f>
        <v/>
      </c>
      <c r="AY757" s="43">
        <f>AX757-AX789+AX900</f>
        <v/>
      </c>
    </row>
    <row r="758" hidden="1" outlineLevel="1">
      <c r="A758" s="14" t="inlineStr">
        <is>
          <t>cap</t>
        </is>
      </c>
      <c r="B758" s="14" t="inlineStr">
        <is>
          <t>hyd</t>
        </is>
      </c>
      <c r="C758" s="14" t="inlineStr">
        <is>
          <t>pow</t>
        </is>
      </c>
      <c r="D758" s="41">
        <f>INDEX(Inputs_power!$AE$5:$AE$13,MATCH($B758,Inputs_power!$A$5:$A$13,0))</f>
        <v/>
      </c>
      <c r="E758" s="36" t="n"/>
      <c r="F758" s="36" t="n"/>
      <c r="G758" s="36" t="n"/>
      <c r="H758" s="14">
        <f>INDEX(VarLab,MATCH($A758,VarKey,0))&amp;INDEX(MemLab,MATCH($C758&amp;"|"&amp;$B758,MemKey,0))</f>
        <v/>
      </c>
      <c r="I758" s="14">
        <f>INDEX(VarUnit,MATCH($A758,VarKey,0))</f>
        <v/>
      </c>
      <c r="J758" s="14">
        <f>INDEX(VarSrc,MATCH($A758,VarKey,0))</f>
        <v/>
      </c>
      <c r="K758" s="11">
        <f>CodePrefix&amp;$A758&amp;IF($C758="","","."&amp;$C758&amp;"."&amp;$B758)&amp;INDEX(VarEnd,MATCH($A758,VarKey,0))&amp;K$5</f>
        <v/>
      </c>
      <c r="L758" s="42">
        <f>$D758</f>
        <v/>
      </c>
      <c r="M758" s="43">
        <f>L758-L790+L901</f>
        <v/>
      </c>
      <c r="N758" s="43">
        <f>M758-M790+M901</f>
        <v/>
      </c>
      <c r="O758" s="43">
        <f>N758-N790+N901</f>
        <v/>
      </c>
      <c r="P758" s="43">
        <f>O758-O790+O901</f>
        <v/>
      </c>
      <c r="Q758" s="43">
        <f>P758-P790+P901</f>
        <v/>
      </c>
      <c r="R758" s="43">
        <f>Q758-Q790+Q901</f>
        <v/>
      </c>
      <c r="S758" s="43">
        <f>R758-R790+R901</f>
        <v/>
      </c>
      <c r="T758" s="43">
        <f>S758-S790+S901</f>
        <v/>
      </c>
      <c r="U758" s="43">
        <f>T758-T790+T901</f>
        <v/>
      </c>
      <c r="V758" s="43">
        <f>U758-U790+U901</f>
        <v/>
      </c>
      <c r="W758" s="43">
        <f>V758-V790+V901</f>
        <v/>
      </c>
      <c r="X758" s="43">
        <f>W758-W790+W901</f>
        <v/>
      </c>
      <c r="Y758" s="43">
        <f>X758-X790+X901</f>
        <v/>
      </c>
      <c r="Z758" s="43">
        <f>Y758-Y790+Y901</f>
        <v/>
      </c>
      <c r="AA758" s="43">
        <f>Z758-Z790+Z901</f>
        <v/>
      </c>
      <c r="AB758" s="43">
        <f>AA758-AA790+AA901</f>
        <v/>
      </c>
      <c r="AC758" s="43">
        <f>AB758-AB790+AB901</f>
        <v/>
      </c>
      <c r="AD758" s="43">
        <f>AC758-AC790+AC901</f>
        <v/>
      </c>
      <c r="AF758" s="11">
        <f>CodePrefix&amp;$A758&amp;IF($C758="","","."&amp;$C758&amp;"."&amp;$B758)&amp;INDEX(VarEnd,MATCH($A758,VarKey,0))&amp;AF$5</f>
        <v/>
      </c>
      <c r="AG758" s="42">
        <f>$D758</f>
        <v/>
      </c>
      <c r="AH758" s="43">
        <f>AG758-AG790+AG901</f>
        <v/>
      </c>
      <c r="AI758" s="43">
        <f>AH758-AH790+AH901</f>
        <v/>
      </c>
      <c r="AJ758" s="43">
        <f>AI758-AI790+AI901</f>
        <v/>
      </c>
      <c r="AK758" s="43">
        <f>AJ758-AJ790+AJ901</f>
        <v/>
      </c>
      <c r="AL758" s="43">
        <f>AK758-AK790+AK901</f>
        <v/>
      </c>
      <c r="AM758" s="43">
        <f>AL758-AL790+AL901</f>
        <v/>
      </c>
      <c r="AN758" s="43">
        <f>AM758-AM790+AM901</f>
        <v/>
      </c>
      <c r="AO758" s="43">
        <f>AN758-AN790+AN901</f>
        <v/>
      </c>
      <c r="AP758" s="43">
        <f>AO758-AO790+AO901</f>
        <v/>
      </c>
      <c r="AQ758" s="43">
        <f>AP758-AP790+AP901</f>
        <v/>
      </c>
      <c r="AR758" s="43">
        <f>AQ758-AQ790+AQ901</f>
        <v/>
      </c>
      <c r="AS758" s="43">
        <f>AR758-AR790+AR901</f>
        <v/>
      </c>
      <c r="AT758" s="43">
        <f>AS758-AS790+AS901</f>
        <v/>
      </c>
      <c r="AU758" s="43">
        <f>AT758-AT790+AT901</f>
        <v/>
      </c>
      <c r="AV758" s="43">
        <f>AU758-AU790+AU901</f>
        <v/>
      </c>
      <c r="AW758" s="43">
        <f>AV758-AV790+AV901</f>
        <v/>
      </c>
      <c r="AX758" s="43">
        <f>AW758-AW790+AW901</f>
        <v/>
      </c>
      <c r="AY758" s="43">
        <f>AX758-AX790+AX901</f>
        <v/>
      </c>
    </row>
    <row r="759" hidden="1" outlineLevel="1">
      <c r="A759" s="14" t="inlineStr">
        <is>
          <t>cap</t>
        </is>
      </c>
      <c r="B759" s="14" t="inlineStr">
        <is>
          <t>ore</t>
        </is>
      </c>
      <c r="C759" s="14" t="inlineStr">
        <is>
          <t>pow</t>
        </is>
      </c>
      <c r="D759" s="41">
        <f>INDEX(Inputs_power!$AE$5:$AE$13,MATCH($B759,Inputs_power!$A$5:$A$13,0))</f>
        <v/>
      </c>
      <c r="E759" s="36" t="n"/>
      <c r="F759" s="36" t="n"/>
      <c r="G759" s="36" t="n"/>
      <c r="H759" s="14">
        <f>INDEX(VarLab,MATCH($A759,VarKey,0))&amp;INDEX(MemLab,MATCH($C759&amp;"|"&amp;$B759,MemKey,0))</f>
        <v/>
      </c>
      <c r="I759" s="14">
        <f>INDEX(VarUnit,MATCH($A759,VarKey,0))</f>
        <v/>
      </c>
      <c r="J759" s="14">
        <f>INDEX(VarSrc,MATCH($A759,VarKey,0))</f>
        <v/>
      </c>
      <c r="K759" s="11">
        <f>CodePrefix&amp;$A759&amp;IF($C759="","","."&amp;$C759&amp;"."&amp;$B759)&amp;INDEX(VarEnd,MATCH($A759,VarKey,0))&amp;K$5</f>
        <v/>
      </c>
      <c r="L759" s="42">
        <f>$D759</f>
        <v/>
      </c>
      <c r="M759" s="43">
        <f>L759-L791+L902</f>
        <v/>
      </c>
      <c r="N759" s="43">
        <f>M759-M791+M902</f>
        <v/>
      </c>
      <c r="O759" s="43">
        <f>N759-N791+N902</f>
        <v/>
      </c>
      <c r="P759" s="43">
        <f>O759-O791+O902</f>
        <v/>
      </c>
      <c r="Q759" s="43">
        <f>P759-P791+P902</f>
        <v/>
      </c>
      <c r="R759" s="43">
        <f>Q759-Q791+Q902</f>
        <v/>
      </c>
      <c r="S759" s="43">
        <f>R759-R791+R902</f>
        <v/>
      </c>
      <c r="T759" s="43">
        <f>S759-S791+S902</f>
        <v/>
      </c>
      <c r="U759" s="43">
        <f>T759-T791+T902</f>
        <v/>
      </c>
      <c r="V759" s="43">
        <f>U759-U791+U902</f>
        <v/>
      </c>
      <c r="W759" s="43">
        <f>V759-V791+V902</f>
        <v/>
      </c>
      <c r="X759" s="43">
        <f>W759-W791+W902</f>
        <v/>
      </c>
      <c r="Y759" s="43">
        <f>X759-X791+X902</f>
        <v/>
      </c>
      <c r="Z759" s="43">
        <f>Y759-Y791+Y902</f>
        <v/>
      </c>
      <c r="AA759" s="43">
        <f>Z759-Z791+Z902</f>
        <v/>
      </c>
      <c r="AB759" s="43">
        <f>AA759-AA791+AA902</f>
        <v/>
      </c>
      <c r="AC759" s="43">
        <f>AB759-AB791+AB902</f>
        <v/>
      </c>
      <c r="AD759" s="43">
        <f>AC759-AC791+AC902</f>
        <v/>
      </c>
      <c r="AF759" s="11">
        <f>CodePrefix&amp;$A759&amp;IF($C759="","","."&amp;$C759&amp;"."&amp;$B759)&amp;INDEX(VarEnd,MATCH($A759,VarKey,0))&amp;AF$5</f>
        <v/>
      </c>
      <c r="AG759" s="42">
        <f>$D759</f>
        <v/>
      </c>
      <c r="AH759" s="43">
        <f>AG759-AG791+AG902</f>
        <v/>
      </c>
      <c r="AI759" s="43">
        <f>AH759-AH791+AH902</f>
        <v/>
      </c>
      <c r="AJ759" s="43">
        <f>AI759-AI791+AI902</f>
        <v/>
      </c>
      <c r="AK759" s="43">
        <f>AJ759-AJ791+AJ902</f>
        <v/>
      </c>
      <c r="AL759" s="43">
        <f>AK759-AK791+AK902</f>
        <v/>
      </c>
      <c r="AM759" s="43">
        <f>AL759-AL791+AL902</f>
        <v/>
      </c>
      <c r="AN759" s="43">
        <f>AM759-AM791+AM902</f>
        <v/>
      </c>
      <c r="AO759" s="43">
        <f>AN759-AN791+AN902</f>
        <v/>
      </c>
      <c r="AP759" s="43">
        <f>AO759-AO791+AO902</f>
        <v/>
      </c>
      <c r="AQ759" s="43">
        <f>AP759-AP791+AP902</f>
        <v/>
      </c>
      <c r="AR759" s="43">
        <f>AQ759-AQ791+AQ902</f>
        <v/>
      </c>
      <c r="AS759" s="43">
        <f>AR759-AR791+AR902</f>
        <v/>
      </c>
      <c r="AT759" s="43">
        <f>AS759-AS791+AS902</f>
        <v/>
      </c>
      <c r="AU759" s="43">
        <f>AT759-AT791+AT902</f>
        <v/>
      </c>
      <c r="AV759" s="43">
        <f>AU759-AU791+AU902</f>
        <v/>
      </c>
      <c r="AW759" s="43">
        <f>AV759-AV791+AV902</f>
        <v/>
      </c>
      <c r="AX759" s="43">
        <f>AW759-AW791+AW902</f>
        <v/>
      </c>
      <c r="AY759" s="43">
        <f>AX759-AX791+AX902</f>
        <v/>
      </c>
    </row>
    <row r="760" hidden="1" outlineLevel="1">
      <c r="A760" s="14" t="inlineStr">
        <is>
          <t>cap</t>
        </is>
      </c>
      <c r="B760" s="14" t="inlineStr">
        <is>
          <t>bio</t>
        </is>
      </c>
      <c r="C760" s="14" t="inlineStr">
        <is>
          <t>pow</t>
        </is>
      </c>
      <c r="D760" s="41">
        <f>INDEX(Inputs_power!$AE$5:$AE$13,MATCH($B760,Inputs_power!$A$5:$A$13,0))</f>
        <v/>
      </c>
      <c r="E760" s="36" t="n"/>
      <c r="F760" s="36" t="n"/>
      <c r="G760" s="36" t="n"/>
      <c r="H760" s="14">
        <f>INDEX(VarLab,MATCH($A760,VarKey,0))&amp;INDEX(MemLab,MATCH($C760&amp;"|"&amp;$B760,MemKey,0))</f>
        <v/>
      </c>
      <c r="I760" s="14">
        <f>INDEX(VarUnit,MATCH($A760,VarKey,0))</f>
        <v/>
      </c>
      <c r="J760" s="14">
        <f>INDEX(VarSrc,MATCH($A760,VarKey,0))</f>
        <v/>
      </c>
      <c r="K760" s="11">
        <f>CodePrefix&amp;$A760&amp;IF($C760="","","."&amp;$C760&amp;"."&amp;$B760)&amp;INDEX(VarEnd,MATCH($A760,VarKey,0))&amp;K$5</f>
        <v/>
      </c>
      <c r="L760" s="42">
        <f>$D760</f>
        <v/>
      </c>
      <c r="M760" s="43">
        <f>L760-L792+L903</f>
        <v/>
      </c>
      <c r="N760" s="43">
        <f>M760-M792+M903</f>
        <v/>
      </c>
      <c r="O760" s="43">
        <f>N760-N792+N903</f>
        <v/>
      </c>
      <c r="P760" s="43">
        <f>O760-O792+O903</f>
        <v/>
      </c>
      <c r="Q760" s="43">
        <f>P760-P792+P903</f>
        <v/>
      </c>
      <c r="R760" s="43">
        <f>Q760-Q792+Q903</f>
        <v/>
      </c>
      <c r="S760" s="43">
        <f>R760-R792+R903</f>
        <v/>
      </c>
      <c r="T760" s="43">
        <f>S760-S792+S903</f>
        <v/>
      </c>
      <c r="U760" s="43">
        <f>T760-T792+T903</f>
        <v/>
      </c>
      <c r="V760" s="43">
        <f>U760-U792+U903</f>
        <v/>
      </c>
      <c r="W760" s="43">
        <f>V760-V792+V903</f>
        <v/>
      </c>
      <c r="X760" s="43">
        <f>W760-W792+W903</f>
        <v/>
      </c>
      <c r="Y760" s="43">
        <f>X760-X792+X903</f>
        <v/>
      </c>
      <c r="Z760" s="43">
        <f>Y760-Y792+Y903</f>
        <v/>
      </c>
      <c r="AA760" s="43">
        <f>Z760-Z792+Z903</f>
        <v/>
      </c>
      <c r="AB760" s="43">
        <f>AA760-AA792+AA903</f>
        <v/>
      </c>
      <c r="AC760" s="43">
        <f>AB760-AB792+AB903</f>
        <v/>
      </c>
      <c r="AD760" s="43">
        <f>AC760-AC792+AC903</f>
        <v/>
      </c>
      <c r="AF760" s="11">
        <f>CodePrefix&amp;$A760&amp;IF($C760="","","."&amp;$C760&amp;"."&amp;$B760)&amp;INDEX(VarEnd,MATCH($A760,VarKey,0))&amp;AF$5</f>
        <v/>
      </c>
      <c r="AG760" s="42">
        <f>$D760</f>
        <v/>
      </c>
      <c r="AH760" s="43">
        <f>AG760-AG792+AG903</f>
        <v/>
      </c>
      <c r="AI760" s="43">
        <f>AH760-AH792+AH903</f>
        <v/>
      </c>
      <c r="AJ760" s="43">
        <f>AI760-AI792+AI903</f>
        <v/>
      </c>
      <c r="AK760" s="43">
        <f>AJ760-AJ792+AJ903</f>
        <v/>
      </c>
      <c r="AL760" s="43">
        <f>AK760-AK792+AK903</f>
        <v/>
      </c>
      <c r="AM760" s="43">
        <f>AL760-AL792+AL903</f>
        <v/>
      </c>
      <c r="AN760" s="43">
        <f>AM760-AM792+AM903</f>
        <v/>
      </c>
      <c r="AO760" s="43">
        <f>AN760-AN792+AN903</f>
        <v/>
      </c>
      <c r="AP760" s="43">
        <f>AO760-AO792+AO903</f>
        <v/>
      </c>
      <c r="AQ760" s="43">
        <f>AP760-AP792+AP903</f>
        <v/>
      </c>
      <c r="AR760" s="43">
        <f>AQ760-AQ792+AQ903</f>
        <v/>
      </c>
      <c r="AS760" s="43">
        <f>AR760-AR792+AR903</f>
        <v/>
      </c>
      <c r="AT760" s="43">
        <f>AS760-AS792+AS903</f>
        <v/>
      </c>
      <c r="AU760" s="43">
        <f>AT760-AT792+AT903</f>
        <v/>
      </c>
      <c r="AV760" s="43">
        <f>AU760-AU792+AU903</f>
        <v/>
      </c>
      <c r="AW760" s="43">
        <f>AV760-AV792+AV903</f>
        <v/>
      </c>
      <c r="AX760" s="43">
        <f>AW760-AW792+AW903</f>
        <v/>
      </c>
      <c r="AY760" s="43">
        <f>AX760-AX792+AX903</f>
        <v/>
      </c>
    </row>
    <row r="761" hidden="1" outlineLevel="1"/>
    <row r="762" collapsed="1">
      <c r="A762" s="1" t="inlineStr">
        <is>
          <t>captot</t>
        </is>
      </c>
      <c r="B762" s="1" t="inlineStr"/>
      <c r="C762" s="1" t="inlineStr"/>
      <c r="D762" s="36" t="n"/>
      <c r="E762" s="36" t="n"/>
      <c r="F762" s="36" t="n"/>
      <c r="G762" s="36" t="n"/>
      <c r="H762" s="1">
        <f>INDEX(VarLab,MATCH($A762,VarKey,0))&amp;INDEX(MemLab,MATCH($C762&amp;"|"&amp;$B762,MemKey,0))</f>
        <v/>
      </c>
      <c r="I762" s="1">
        <f>INDEX(VarUnit,MATCH($A762,VarKey,0))</f>
        <v/>
      </c>
      <c r="J762" s="1">
        <f>INDEX(VarSrc,MATCH($A762,VarKey,0))</f>
        <v/>
      </c>
      <c r="K762" s="17">
        <f>CodePrefix&amp;$A762&amp;IF($C762="","","."&amp;$C762&amp;"."&amp;$B762)&amp;INDEX(VarEnd,MATCH($A762,VarKey,0))&amp;K$5</f>
        <v/>
      </c>
      <c r="L762" s="50">
        <f>SUM(L$752:L$760)</f>
        <v/>
      </c>
      <c r="M762" s="51">
        <f>SUM(M$752:M$760)</f>
        <v/>
      </c>
      <c r="N762" s="51">
        <f>SUM(N$752:N$760)</f>
        <v/>
      </c>
      <c r="O762" s="51">
        <f>SUM(O$752:O$760)</f>
        <v/>
      </c>
      <c r="P762" s="51">
        <f>SUM(P$752:P$760)</f>
        <v/>
      </c>
      <c r="Q762" s="51">
        <f>SUM(Q$752:Q$760)</f>
        <v/>
      </c>
      <c r="R762" s="51">
        <f>SUM(R$752:R$760)</f>
        <v/>
      </c>
      <c r="S762" s="51">
        <f>SUM(S$752:S$760)</f>
        <v/>
      </c>
      <c r="T762" s="51">
        <f>SUM(T$752:T$760)</f>
        <v/>
      </c>
      <c r="U762" s="51">
        <f>SUM(U$752:U$760)</f>
        <v/>
      </c>
      <c r="V762" s="51">
        <f>SUM(V$752:V$760)</f>
        <v/>
      </c>
      <c r="W762" s="51">
        <f>SUM(W$752:W$760)</f>
        <v/>
      </c>
      <c r="X762" s="51">
        <f>SUM(X$752:X$760)</f>
        <v/>
      </c>
      <c r="Y762" s="51">
        <f>SUM(Y$752:Y$760)</f>
        <v/>
      </c>
      <c r="Z762" s="51">
        <f>SUM(Z$752:Z$760)</f>
        <v/>
      </c>
      <c r="AA762" s="51">
        <f>SUM(AA$752:AA$760)</f>
        <v/>
      </c>
      <c r="AB762" s="51">
        <f>SUM(AB$752:AB$760)</f>
        <v/>
      </c>
      <c r="AC762" s="51">
        <f>SUM(AC$752:AC$760)</f>
        <v/>
      </c>
      <c r="AD762" s="51">
        <f>SUM(AD$752:AD$760)</f>
        <v/>
      </c>
      <c r="AF762" s="17">
        <f>CodePrefix&amp;$A762&amp;IF($C762="","","."&amp;$C762&amp;"."&amp;$B762)&amp;INDEX(VarEnd,MATCH($A762,VarKey,0))&amp;AF$5</f>
        <v/>
      </c>
      <c r="AG762" s="50">
        <f>SUM(AG$752:AG$760)</f>
        <v/>
      </c>
      <c r="AH762" s="51">
        <f>SUM(AH$752:AH$760)</f>
        <v/>
      </c>
      <c r="AI762" s="51">
        <f>SUM(AI$752:AI$760)</f>
        <v/>
      </c>
      <c r="AJ762" s="51">
        <f>SUM(AJ$752:AJ$760)</f>
        <v/>
      </c>
      <c r="AK762" s="51">
        <f>SUM(AK$752:AK$760)</f>
        <v/>
      </c>
      <c r="AL762" s="51">
        <f>SUM(AL$752:AL$760)</f>
        <v/>
      </c>
      <c r="AM762" s="51">
        <f>SUM(AM$752:AM$760)</f>
        <v/>
      </c>
      <c r="AN762" s="51">
        <f>SUM(AN$752:AN$760)</f>
        <v/>
      </c>
      <c r="AO762" s="51">
        <f>SUM(AO$752:AO$760)</f>
        <v/>
      </c>
      <c r="AP762" s="51">
        <f>SUM(AP$752:AP$760)</f>
        <v/>
      </c>
      <c r="AQ762" s="51">
        <f>SUM(AQ$752:AQ$760)</f>
        <v/>
      </c>
      <c r="AR762" s="51">
        <f>SUM(AR$752:AR$760)</f>
        <v/>
      </c>
      <c r="AS762" s="51">
        <f>SUM(AS$752:AS$760)</f>
        <v/>
      </c>
      <c r="AT762" s="51">
        <f>SUM(AT$752:AT$760)</f>
        <v/>
      </c>
      <c r="AU762" s="51">
        <f>SUM(AU$752:AU$760)</f>
        <v/>
      </c>
      <c r="AV762" s="51">
        <f>SUM(AV$752:AV$760)</f>
        <v/>
      </c>
      <c r="AW762" s="51">
        <f>SUM(AW$752:AW$760)</f>
        <v/>
      </c>
      <c r="AX762" s="51">
        <f>SUM(AX$752:AX$760)</f>
        <v/>
      </c>
      <c r="AY762" s="51">
        <f>SUM(AY$752:AY$760)</f>
        <v/>
      </c>
    </row>
    <row r="763" hidden="1" outlineLevel="1"/>
    <row r="764" hidden="1" outlineLevel="1">
      <c r="A764" s="14" t="inlineStr">
        <is>
          <t>effcap</t>
        </is>
      </c>
      <c r="B764" s="14" t="inlineStr">
        <is>
          <t>coa</t>
        </is>
      </c>
      <c r="C764" s="14" t="inlineStr">
        <is>
          <t>pow</t>
        </is>
      </c>
      <c r="D764" s="41">
        <f>INDEX(Inputs_power!$F$5:$F$13,MATCH($B764,Inputs_power!$A$5:$A$13,0))</f>
        <v/>
      </c>
      <c r="E764" s="36" t="n"/>
      <c r="F764" s="36" t="n"/>
      <c r="G764" s="36" t="n"/>
      <c r="H764" s="14">
        <f>INDEX(VarLab,MATCH($A764,VarKey,0))&amp;INDEX(MemLab,MATCH($C764&amp;"|"&amp;$B764,MemKey,0))</f>
        <v/>
      </c>
      <c r="I764" s="14">
        <f>INDEX(VarUnit,MATCH($A764,VarKey,0))</f>
        <v/>
      </c>
      <c r="J764" s="14">
        <f>INDEX(VarSrc,MATCH($A764,VarKey,0))</f>
        <v/>
      </c>
      <c r="K764" s="11">
        <f>CodePrefix&amp;$A764&amp;IF($C764="","","."&amp;$C764&amp;"."&amp;$B764)&amp;INDEX(VarEnd,MATCH($A764,VarKey,0))&amp;K$5</f>
        <v/>
      </c>
      <c r="L764" s="42">
        <f>L752*$D764</f>
        <v/>
      </c>
      <c r="M764" s="43">
        <f>M752*$D764</f>
        <v/>
      </c>
      <c r="N764" s="43">
        <f>N752*$D764</f>
        <v/>
      </c>
      <c r="O764" s="43">
        <f>O752*$D764</f>
        <v/>
      </c>
      <c r="P764" s="43">
        <f>P752*$D764</f>
        <v/>
      </c>
      <c r="Q764" s="43">
        <f>Q752*$D764</f>
        <v/>
      </c>
      <c r="R764" s="43">
        <f>R752*$D764</f>
        <v/>
      </c>
      <c r="S764" s="43">
        <f>S752*$D764</f>
        <v/>
      </c>
      <c r="T764" s="43">
        <f>T752*$D764</f>
        <v/>
      </c>
      <c r="U764" s="43">
        <f>U752*$D764</f>
        <v/>
      </c>
      <c r="V764" s="43">
        <f>V752*$D764</f>
        <v/>
      </c>
      <c r="W764" s="43">
        <f>W752*$D764</f>
        <v/>
      </c>
      <c r="X764" s="43">
        <f>X752*$D764</f>
        <v/>
      </c>
      <c r="Y764" s="43">
        <f>Y752*$D764</f>
        <v/>
      </c>
      <c r="Z764" s="43">
        <f>Z752*$D764</f>
        <v/>
      </c>
      <c r="AA764" s="43">
        <f>AA752*$D764</f>
        <v/>
      </c>
      <c r="AB764" s="43">
        <f>AB752*$D764</f>
        <v/>
      </c>
      <c r="AC764" s="43">
        <f>AC752*$D764</f>
        <v/>
      </c>
      <c r="AD764" s="43">
        <f>AD752*$D764</f>
        <v/>
      </c>
      <c r="AF764" s="11">
        <f>CodePrefix&amp;$A764&amp;IF($C764="","","."&amp;$C764&amp;"."&amp;$B764)&amp;INDEX(VarEnd,MATCH($A764,VarKey,0))&amp;AF$5</f>
        <v/>
      </c>
      <c r="AG764" s="42">
        <f>AG752*$D764</f>
        <v/>
      </c>
      <c r="AH764" s="43">
        <f>AH752*$D764</f>
        <v/>
      </c>
      <c r="AI764" s="43">
        <f>AI752*$D764</f>
        <v/>
      </c>
      <c r="AJ764" s="43">
        <f>AJ752*$D764</f>
        <v/>
      </c>
      <c r="AK764" s="43">
        <f>AK752*$D764</f>
        <v/>
      </c>
      <c r="AL764" s="43">
        <f>AL752*$D764</f>
        <v/>
      </c>
      <c r="AM764" s="43">
        <f>AM752*$D764</f>
        <v/>
      </c>
      <c r="AN764" s="43">
        <f>AN752*$D764</f>
        <v/>
      </c>
      <c r="AO764" s="43">
        <f>AO752*$D764</f>
        <v/>
      </c>
      <c r="AP764" s="43">
        <f>AP752*$D764</f>
        <v/>
      </c>
      <c r="AQ764" s="43">
        <f>AQ752*$D764</f>
        <v/>
      </c>
      <c r="AR764" s="43">
        <f>AR752*$D764</f>
        <v/>
      </c>
      <c r="AS764" s="43">
        <f>AS752*$D764</f>
        <v/>
      </c>
      <c r="AT764" s="43">
        <f>AT752*$D764</f>
        <v/>
      </c>
      <c r="AU764" s="43">
        <f>AU752*$D764</f>
        <v/>
      </c>
      <c r="AV764" s="43">
        <f>AV752*$D764</f>
        <v/>
      </c>
      <c r="AW764" s="43">
        <f>AW752*$D764</f>
        <v/>
      </c>
      <c r="AX764" s="43">
        <f>AX752*$D764</f>
        <v/>
      </c>
      <c r="AY764" s="43">
        <f>AY752*$D764</f>
        <v/>
      </c>
    </row>
    <row r="765" hidden="1" outlineLevel="1">
      <c r="A765" s="14" t="inlineStr">
        <is>
          <t>effcap</t>
        </is>
      </c>
      <c r="B765" s="14" t="inlineStr">
        <is>
          <t>nga</t>
        </is>
      </c>
      <c r="C765" s="14" t="inlineStr">
        <is>
          <t>pow</t>
        </is>
      </c>
      <c r="D765" s="41">
        <f>INDEX(Inputs_power!$F$5:$F$13,MATCH($B765,Inputs_power!$A$5:$A$13,0))</f>
        <v/>
      </c>
      <c r="E765" s="36" t="n"/>
      <c r="F765" s="36" t="n"/>
      <c r="G765" s="36" t="n"/>
      <c r="H765" s="14">
        <f>INDEX(VarLab,MATCH($A765,VarKey,0))&amp;INDEX(MemLab,MATCH($C765&amp;"|"&amp;$B765,MemKey,0))</f>
        <v/>
      </c>
      <c r="I765" s="14">
        <f>INDEX(VarUnit,MATCH($A765,VarKey,0))</f>
        <v/>
      </c>
      <c r="J765" s="14">
        <f>INDEX(VarSrc,MATCH($A765,VarKey,0))</f>
        <v/>
      </c>
      <c r="K765" s="11">
        <f>CodePrefix&amp;$A765&amp;IF($C765="","","."&amp;$C765&amp;"."&amp;$B765)&amp;INDEX(VarEnd,MATCH($A765,VarKey,0))&amp;K$5</f>
        <v/>
      </c>
      <c r="L765" s="42">
        <f>L753*$D765</f>
        <v/>
      </c>
      <c r="M765" s="43">
        <f>M753*$D765</f>
        <v/>
      </c>
      <c r="N765" s="43">
        <f>N753*$D765</f>
        <v/>
      </c>
      <c r="O765" s="43">
        <f>O753*$D765</f>
        <v/>
      </c>
      <c r="P765" s="43">
        <f>P753*$D765</f>
        <v/>
      </c>
      <c r="Q765" s="43">
        <f>Q753*$D765</f>
        <v/>
      </c>
      <c r="R765" s="43">
        <f>R753*$D765</f>
        <v/>
      </c>
      <c r="S765" s="43">
        <f>S753*$D765</f>
        <v/>
      </c>
      <c r="T765" s="43">
        <f>T753*$D765</f>
        <v/>
      </c>
      <c r="U765" s="43">
        <f>U753*$D765</f>
        <v/>
      </c>
      <c r="V765" s="43">
        <f>V753*$D765</f>
        <v/>
      </c>
      <c r="W765" s="43">
        <f>W753*$D765</f>
        <v/>
      </c>
      <c r="X765" s="43">
        <f>X753*$D765</f>
        <v/>
      </c>
      <c r="Y765" s="43">
        <f>Y753*$D765</f>
        <v/>
      </c>
      <c r="Z765" s="43">
        <f>Z753*$D765</f>
        <v/>
      </c>
      <c r="AA765" s="43">
        <f>AA753*$D765</f>
        <v/>
      </c>
      <c r="AB765" s="43">
        <f>AB753*$D765</f>
        <v/>
      </c>
      <c r="AC765" s="43">
        <f>AC753*$D765</f>
        <v/>
      </c>
      <c r="AD765" s="43">
        <f>AD753*$D765</f>
        <v/>
      </c>
      <c r="AF765" s="11">
        <f>CodePrefix&amp;$A765&amp;IF($C765="","","."&amp;$C765&amp;"."&amp;$B765)&amp;INDEX(VarEnd,MATCH($A765,VarKey,0))&amp;AF$5</f>
        <v/>
      </c>
      <c r="AG765" s="42">
        <f>AG753*$D765</f>
        <v/>
      </c>
      <c r="AH765" s="43">
        <f>AH753*$D765</f>
        <v/>
      </c>
      <c r="AI765" s="43">
        <f>AI753*$D765</f>
        <v/>
      </c>
      <c r="AJ765" s="43">
        <f>AJ753*$D765</f>
        <v/>
      </c>
      <c r="AK765" s="43">
        <f>AK753*$D765</f>
        <v/>
      </c>
      <c r="AL765" s="43">
        <f>AL753*$D765</f>
        <v/>
      </c>
      <c r="AM765" s="43">
        <f>AM753*$D765</f>
        <v/>
      </c>
      <c r="AN765" s="43">
        <f>AN753*$D765</f>
        <v/>
      </c>
      <c r="AO765" s="43">
        <f>AO753*$D765</f>
        <v/>
      </c>
      <c r="AP765" s="43">
        <f>AP753*$D765</f>
        <v/>
      </c>
      <c r="AQ765" s="43">
        <f>AQ753*$D765</f>
        <v/>
      </c>
      <c r="AR765" s="43">
        <f>AR753*$D765</f>
        <v/>
      </c>
      <c r="AS765" s="43">
        <f>AS753*$D765</f>
        <v/>
      </c>
      <c r="AT765" s="43">
        <f>AT753*$D765</f>
        <v/>
      </c>
      <c r="AU765" s="43">
        <f>AU753*$D765</f>
        <v/>
      </c>
      <c r="AV765" s="43">
        <f>AV753*$D765</f>
        <v/>
      </c>
      <c r="AW765" s="43">
        <f>AW753*$D765</f>
        <v/>
      </c>
      <c r="AX765" s="43">
        <f>AX753*$D765</f>
        <v/>
      </c>
      <c r="AY765" s="43">
        <f>AY753*$D765</f>
        <v/>
      </c>
    </row>
    <row r="766" hidden="1" outlineLevel="1">
      <c r="A766" s="14" t="inlineStr">
        <is>
          <t>effcap</t>
        </is>
      </c>
      <c r="B766" s="14" t="inlineStr">
        <is>
          <t>oop</t>
        </is>
      </c>
      <c r="C766" s="14" t="inlineStr">
        <is>
          <t>pow</t>
        </is>
      </c>
      <c r="D766" s="41">
        <f>INDEX(Inputs_power!$F$5:$F$13,MATCH($B766,Inputs_power!$A$5:$A$13,0))</f>
        <v/>
      </c>
      <c r="E766" s="36" t="n"/>
      <c r="F766" s="36" t="n"/>
      <c r="G766" s="36" t="n"/>
      <c r="H766" s="14">
        <f>INDEX(VarLab,MATCH($A766,VarKey,0))&amp;INDEX(MemLab,MATCH($C766&amp;"|"&amp;$B766,MemKey,0))</f>
        <v/>
      </c>
      <c r="I766" s="14">
        <f>INDEX(VarUnit,MATCH($A766,VarKey,0))</f>
        <v/>
      </c>
      <c r="J766" s="14">
        <f>INDEX(VarSrc,MATCH($A766,VarKey,0))</f>
        <v/>
      </c>
      <c r="K766" s="11">
        <f>CodePrefix&amp;$A766&amp;IF($C766="","","."&amp;$C766&amp;"."&amp;$B766)&amp;INDEX(VarEnd,MATCH($A766,VarKey,0))&amp;K$5</f>
        <v/>
      </c>
      <c r="L766" s="42">
        <f>L754*$D766</f>
        <v/>
      </c>
      <c r="M766" s="43">
        <f>M754*$D766</f>
        <v/>
      </c>
      <c r="N766" s="43">
        <f>N754*$D766</f>
        <v/>
      </c>
      <c r="O766" s="43">
        <f>O754*$D766</f>
        <v/>
      </c>
      <c r="P766" s="43">
        <f>P754*$D766</f>
        <v/>
      </c>
      <c r="Q766" s="43">
        <f>Q754*$D766</f>
        <v/>
      </c>
      <c r="R766" s="43">
        <f>R754*$D766</f>
        <v/>
      </c>
      <c r="S766" s="43">
        <f>S754*$D766</f>
        <v/>
      </c>
      <c r="T766" s="43">
        <f>T754*$D766</f>
        <v/>
      </c>
      <c r="U766" s="43">
        <f>U754*$D766</f>
        <v/>
      </c>
      <c r="V766" s="43">
        <f>V754*$D766</f>
        <v/>
      </c>
      <c r="W766" s="43">
        <f>W754*$D766</f>
        <v/>
      </c>
      <c r="X766" s="43">
        <f>X754*$D766</f>
        <v/>
      </c>
      <c r="Y766" s="43">
        <f>Y754*$D766</f>
        <v/>
      </c>
      <c r="Z766" s="43">
        <f>Z754*$D766</f>
        <v/>
      </c>
      <c r="AA766" s="43">
        <f>AA754*$D766</f>
        <v/>
      </c>
      <c r="AB766" s="43">
        <f>AB754*$D766</f>
        <v/>
      </c>
      <c r="AC766" s="43">
        <f>AC754*$D766</f>
        <v/>
      </c>
      <c r="AD766" s="43">
        <f>AD754*$D766</f>
        <v/>
      </c>
      <c r="AF766" s="11">
        <f>CodePrefix&amp;$A766&amp;IF($C766="","","."&amp;$C766&amp;"."&amp;$B766)&amp;INDEX(VarEnd,MATCH($A766,VarKey,0))&amp;AF$5</f>
        <v/>
      </c>
      <c r="AG766" s="42">
        <f>AG754*$D766</f>
        <v/>
      </c>
      <c r="AH766" s="43">
        <f>AH754*$D766</f>
        <v/>
      </c>
      <c r="AI766" s="43">
        <f>AI754*$D766</f>
        <v/>
      </c>
      <c r="AJ766" s="43">
        <f>AJ754*$D766</f>
        <v/>
      </c>
      <c r="AK766" s="43">
        <f>AK754*$D766</f>
        <v/>
      </c>
      <c r="AL766" s="43">
        <f>AL754*$D766</f>
        <v/>
      </c>
      <c r="AM766" s="43">
        <f>AM754*$D766</f>
        <v/>
      </c>
      <c r="AN766" s="43">
        <f>AN754*$D766</f>
        <v/>
      </c>
      <c r="AO766" s="43">
        <f>AO754*$D766</f>
        <v/>
      </c>
      <c r="AP766" s="43">
        <f>AP754*$D766</f>
        <v/>
      </c>
      <c r="AQ766" s="43">
        <f>AQ754*$D766</f>
        <v/>
      </c>
      <c r="AR766" s="43">
        <f>AR754*$D766</f>
        <v/>
      </c>
      <c r="AS766" s="43">
        <f>AS754*$D766</f>
        <v/>
      </c>
      <c r="AT766" s="43">
        <f>AT754*$D766</f>
        <v/>
      </c>
      <c r="AU766" s="43">
        <f>AU754*$D766</f>
        <v/>
      </c>
      <c r="AV766" s="43">
        <f>AV754*$D766</f>
        <v/>
      </c>
      <c r="AW766" s="43">
        <f>AW754*$D766</f>
        <v/>
      </c>
      <c r="AX766" s="43">
        <f>AX754*$D766</f>
        <v/>
      </c>
      <c r="AY766" s="43">
        <f>AY754*$D766</f>
        <v/>
      </c>
    </row>
    <row r="767" hidden="1" outlineLevel="1">
      <c r="A767" s="14" t="inlineStr">
        <is>
          <t>effcap</t>
        </is>
      </c>
      <c r="B767" s="14" t="inlineStr">
        <is>
          <t>nuc</t>
        </is>
      </c>
      <c r="C767" s="14" t="inlineStr">
        <is>
          <t>pow</t>
        </is>
      </c>
      <c r="D767" s="41">
        <f>INDEX(Inputs_power!$F$5:$F$13,MATCH($B767,Inputs_power!$A$5:$A$13,0))</f>
        <v/>
      </c>
      <c r="E767" s="36" t="n"/>
      <c r="F767" s="36" t="n"/>
      <c r="G767" s="36" t="n"/>
      <c r="H767" s="14">
        <f>INDEX(VarLab,MATCH($A767,VarKey,0))&amp;INDEX(MemLab,MATCH($C767&amp;"|"&amp;$B767,MemKey,0))</f>
        <v/>
      </c>
      <c r="I767" s="14">
        <f>INDEX(VarUnit,MATCH($A767,VarKey,0))</f>
        <v/>
      </c>
      <c r="J767" s="14">
        <f>INDEX(VarSrc,MATCH($A767,VarKey,0))</f>
        <v/>
      </c>
      <c r="K767" s="11">
        <f>CodePrefix&amp;$A767&amp;IF($C767="","","."&amp;$C767&amp;"."&amp;$B767)&amp;INDEX(VarEnd,MATCH($A767,VarKey,0))&amp;K$5</f>
        <v/>
      </c>
      <c r="L767" s="42">
        <f>L755*$D767</f>
        <v/>
      </c>
      <c r="M767" s="43">
        <f>M755*$D767</f>
        <v/>
      </c>
      <c r="N767" s="43">
        <f>N755*$D767</f>
        <v/>
      </c>
      <c r="O767" s="43">
        <f>O755*$D767</f>
        <v/>
      </c>
      <c r="P767" s="43">
        <f>P755*$D767</f>
        <v/>
      </c>
      <c r="Q767" s="43">
        <f>Q755*$D767</f>
        <v/>
      </c>
      <c r="R767" s="43">
        <f>R755*$D767</f>
        <v/>
      </c>
      <c r="S767" s="43">
        <f>S755*$D767</f>
        <v/>
      </c>
      <c r="T767" s="43">
        <f>T755*$D767</f>
        <v/>
      </c>
      <c r="U767" s="43">
        <f>U755*$D767</f>
        <v/>
      </c>
      <c r="V767" s="43">
        <f>V755*$D767</f>
        <v/>
      </c>
      <c r="W767" s="43">
        <f>W755*$D767</f>
        <v/>
      </c>
      <c r="X767" s="43">
        <f>X755*$D767</f>
        <v/>
      </c>
      <c r="Y767" s="43">
        <f>Y755*$D767</f>
        <v/>
      </c>
      <c r="Z767" s="43">
        <f>Z755*$D767</f>
        <v/>
      </c>
      <c r="AA767" s="43">
        <f>AA755*$D767</f>
        <v/>
      </c>
      <c r="AB767" s="43">
        <f>AB755*$D767</f>
        <v/>
      </c>
      <c r="AC767" s="43">
        <f>AC755*$D767</f>
        <v/>
      </c>
      <c r="AD767" s="43">
        <f>AD755*$D767</f>
        <v/>
      </c>
      <c r="AF767" s="11">
        <f>CodePrefix&amp;$A767&amp;IF($C767="","","."&amp;$C767&amp;"."&amp;$B767)&amp;INDEX(VarEnd,MATCH($A767,VarKey,0))&amp;AF$5</f>
        <v/>
      </c>
      <c r="AG767" s="42">
        <f>AG755*$D767</f>
        <v/>
      </c>
      <c r="AH767" s="43">
        <f>AH755*$D767</f>
        <v/>
      </c>
      <c r="AI767" s="43">
        <f>AI755*$D767</f>
        <v/>
      </c>
      <c r="AJ767" s="43">
        <f>AJ755*$D767</f>
        <v/>
      </c>
      <c r="AK767" s="43">
        <f>AK755*$D767</f>
        <v/>
      </c>
      <c r="AL767" s="43">
        <f>AL755*$D767</f>
        <v/>
      </c>
      <c r="AM767" s="43">
        <f>AM755*$D767</f>
        <v/>
      </c>
      <c r="AN767" s="43">
        <f>AN755*$D767</f>
        <v/>
      </c>
      <c r="AO767" s="43">
        <f>AO755*$D767</f>
        <v/>
      </c>
      <c r="AP767" s="43">
        <f>AP755*$D767</f>
        <v/>
      </c>
      <c r="AQ767" s="43">
        <f>AQ755*$D767</f>
        <v/>
      </c>
      <c r="AR767" s="43">
        <f>AR755*$D767</f>
        <v/>
      </c>
      <c r="AS767" s="43">
        <f>AS755*$D767</f>
        <v/>
      </c>
      <c r="AT767" s="43">
        <f>AT755*$D767</f>
        <v/>
      </c>
      <c r="AU767" s="43">
        <f>AU755*$D767</f>
        <v/>
      </c>
      <c r="AV767" s="43">
        <f>AV755*$D767</f>
        <v/>
      </c>
      <c r="AW767" s="43">
        <f>AW755*$D767</f>
        <v/>
      </c>
      <c r="AX767" s="43">
        <f>AX755*$D767</f>
        <v/>
      </c>
      <c r="AY767" s="43">
        <f>AY755*$D767</f>
        <v/>
      </c>
    </row>
    <row r="768" hidden="1" outlineLevel="1">
      <c r="A768" s="14" t="inlineStr">
        <is>
          <t>effcap</t>
        </is>
      </c>
      <c r="B768" s="14" t="inlineStr">
        <is>
          <t>wnd</t>
        </is>
      </c>
      <c r="C768" s="14" t="inlineStr">
        <is>
          <t>pow</t>
        </is>
      </c>
      <c r="D768" s="41">
        <f>INDEX(Inputs_power!$F$5:$F$13,MATCH($B768,Inputs_power!$A$5:$A$13,0))</f>
        <v/>
      </c>
      <c r="E768" s="36" t="n"/>
      <c r="F768" s="36" t="n"/>
      <c r="G768" s="36" t="n"/>
      <c r="H768" s="14">
        <f>INDEX(VarLab,MATCH($A768,VarKey,0))&amp;INDEX(MemLab,MATCH($C768&amp;"|"&amp;$B768,MemKey,0))</f>
        <v/>
      </c>
      <c r="I768" s="14">
        <f>INDEX(VarUnit,MATCH($A768,VarKey,0))</f>
        <v/>
      </c>
      <c r="J768" s="14">
        <f>INDEX(VarSrc,MATCH($A768,VarKey,0))</f>
        <v/>
      </c>
      <c r="K768" s="11">
        <f>CodePrefix&amp;$A768&amp;IF($C768="","","."&amp;$C768&amp;"."&amp;$B768)&amp;INDEX(VarEnd,MATCH($A768,VarKey,0))&amp;K$5</f>
        <v/>
      </c>
      <c r="L768" s="42">
        <f>L756*$D768</f>
        <v/>
      </c>
      <c r="M768" s="43">
        <f>M756*$D768</f>
        <v/>
      </c>
      <c r="N768" s="43">
        <f>N756*$D768</f>
        <v/>
      </c>
      <c r="O768" s="43">
        <f>O756*$D768</f>
        <v/>
      </c>
      <c r="P768" s="43">
        <f>P756*$D768</f>
        <v/>
      </c>
      <c r="Q768" s="43">
        <f>Q756*$D768</f>
        <v/>
      </c>
      <c r="R768" s="43">
        <f>R756*$D768</f>
        <v/>
      </c>
      <c r="S768" s="43">
        <f>S756*$D768</f>
        <v/>
      </c>
      <c r="T768" s="43">
        <f>T756*$D768</f>
        <v/>
      </c>
      <c r="U768" s="43">
        <f>U756*$D768</f>
        <v/>
      </c>
      <c r="V768" s="43">
        <f>V756*$D768</f>
        <v/>
      </c>
      <c r="W768" s="43">
        <f>W756*$D768</f>
        <v/>
      </c>
      <c r="X768" s="43">
        <f>X756*$D768</f>
        <v/>
      </c>
      <c r="Y768" s="43">
        <f>Y756*$D768</f>
        <v/>
      </c>
      <c r="Z768" s="43">
        <f>Z756*$D768</f>
        <v/>
      </c>
      <c r="AA768" s="43">
        <f>AA756*$D768</f>
        <v/>
      </c>
      <c r="AB768" s="43">
        <f>AB756*$D768</f>
        <v/>
      </c>
      <c r="AC768" s="43">
        <f>AC756*$D768</f>
        <v/>
      </c>
      <c r="AD768" s="43">
        <f>AD756*$D768</f>
        <v/>
      </c>
      <c r="AF768" s="11">
        <f>CodePrefix&amp;$A768&amp;IF($C768="","","."&amp;$C768&amp;"."&amp;$B768)&amp;INDEX(VarEnd,MATCH($A768,VarKey,0))&amp;AF$5</f>
        <v/>
      </c>
      <c r="AG768" s="42">
        <f>AG756*$D768</f>
        <v/>
      </c>
      <c r="AH768" s="43">
        <f>AH756*$D768</f>
        <v/>
      </c>
      <c r="AI768" s="43">
        <f>AI756*$D768</f>
        <v/>
      </c>
      <c r="AJ768" s="43">
        <f>AJ756*$D768</f>
        <v/>
      </c>
      <c r="AK768" s="43">
        <f>AK756*$D768</f>
        <v/>
      </c>
      <c r="AL768" s="43">
        <f>AL756*$D768</f>
        <v/>
      </c>
      <c r="AM768" s="43">
        <f>AM756*$D768</f>
        <v/>
      </c>
      <c r="AN768" s="43">
        <f>AN756*$D768</f>
        <v/>
      </c>
      <c r="AO768" s="43">
        <f>AO756*$D768</f>
        <v/>
      </c>
      <c r="AP768" s="43">
        <f>AP756*$D768</f>
        <v/>
      </c>
      <c r="AQ768" s="43">
        <f>AQ756*$D768</f>
        <v/>
      </c>
      <c r="AR768" s="43">
        <f>AR756*$D768</f>
        <v/>
      </c>
      <c r="AS768" s="43">
        <f>AS756*$D768</f>
        <v/>
      </c>
      <c r="AT768" s="43">
        <f>AT756*$D768</f>
        <v/>
      </c>
      <c r="AU768" s="43">
        <f>AU756*$D768</f>
        <v/>
      </c>
      <c r="AV768" s="43">
        <f>AV756*$D768</f>
        <v/>
      </c>
      <c r="AW768" s="43">
        <f>AW756*$D768</f>
        <v/>
      </c>
      <c r="AX768" s="43">
        <f>AX756*$D768</f>
        <v/>
      </c>
      <c r="AY768" s="43">
        <f>AY756*$D768</f>
        <v/>
      </c>
    </row>
    <row r="769" hidden="1" outlineLevel="1">
      <c r="A769" s="14" t="inlineStr">
        <is>
          <t>effcap</t>
        </is>
      </c>
      <c r="B769" s="14" t="inlineStr">
        <is>
          <t>sol</t>
        </is>
      </c>
      <c r="C769" s="14" t="inlineStr">
        <is>
          <t>pow</t>
        </is>
      </c>
      <c r="D769" s="41">
        <f>INDEX(Inputs_power!$F$5:$F$13,MATCH($B769,Inputs_power!$A$5:$A$13,0))</f>
        <v/>
      </c>
      <c r="E769" s="36" t="n"/>
      <c r="F769" s="36" t="n"/>
      <c r="G769" s="36" t="n"/>
      <c r="H769" s="14">
        <f>INDEX(VarLab,MATCH($A769,VarKey,0))&amp;INDEX(MemLab,MATCH($C769&amp;"|"&amp;$B769,MemKey,0))</f>
        <v/>
      </c>
      <c r="I769" s="14">
        <f>INDEX(VarUnit,MATCH($A769,VarKey,0))</f>
        <v/>
      </c>
      <c r="J769" s="14">
        <f>INDEX(VarSrc,MATCH($A769,VarKey,0))</f>
        <v/>
      </c>
      <c r="K769" s="11">
        <f>CodePrefix&amp;$A769&amp;IF($C769="","","."&amp;$C769&amp;"."&amp;$B769)&amp;INDEX(VarEnd,MATCH($A769,VarKey,0))&amp;K$5</f>
        <v/>
      </c>
      <c r="L769" s="42">
        <f>L757*$D769</f>
        <v/>
      </c>
      <c r="M769" s="43">
        <f>M757*$D769</f>
        <v/>
      </c>
      <c r="N769" s="43">
        <f>N757*$D769</f>
        <v/>
      </c>
      <c r="O769" s="43">
        <f>O757*$D769</f>
        <v/>
      </c>
      <c r="P769" s="43">
        <f>P757*$D769</f>
        <v/>
      </c>
      <c r="Q769" s="43">
        <f>Q757*$D769</f>
        <v/>
      </c>
      <c r="R769" s="43">
        <f>R757*$D769</f>
        <v/>
      </c>
      <c r="S769" s="43">
        <f>S757*$D769</f>
        <v/>
      </c>
      <c r="T769" s="43">
        <f>T757*$D769</f>
        <v/>
      </c>
      <c r="U769" s="43">
        <f>U757*$D769</f>
        <v/>
      </c>
      <c r="V769" s="43">
        <f>V757*$D769</f>
        <v/>
      </c>
      <c r="W769" s="43">
        <f>W757*$D769</f>
        <v/>
      </c>
      <c r="X769" s="43">
        <f>X757*$D769</f>
        <v/>
      </c>
      <c r="Y769" s="43">
        <f>Y757*$D769</f>
        <v/>
      </c>
      <c r="Z769" s="43">
        <f>Z757*$D769</f>
        <v/>
      </c>
      <c r="AA769" s="43">
        <f>AA757*$D769</f>
        <v/>
      </c>
      <c r="AB769" s="43">
        <f>AB757*$D769</f>
        <v/>
      </c>
      <c r="AC769" s="43">
        <f>AC757*$D769</f>
        <v/>
      </c>
      <c r="AD769" s="43">
        <f>AD757*$D769</f>
        <v/>
      </c>
      <c r="AF769" s="11">
        <f>CodePrefix&amp;$A769&amp;IF($C769="","","."&amp;$C769&amp;"."&amp;$B769)&amp;INDEX(VarEnd,MATCH($A769,VarKey,0))&amp;AF$5</f>
        <v/>
      </c>
      <c r="AG769" s="42">
        <f>AG757*$D769</f>
        <v/>
      </c>
      <c r="AH769" s="43">
        <f>AH757*$D769</f>
        <v/>
      </c>
      <c r="AI769" s="43">
        <f>AI757*$D769</f>
        <v/>
      </c>
      <c r="AJ769" s="43">
        <f>AJ757*$D769</f>
        <v/>
      </c>
      <c r="AK769" s="43">
        <f>AK757*$D769</f>
        <v/>
      </c>
      <c r="AL769" s="43">
        <f>AL757*$D769</f>
        <v/>
      </c>
      <c r="AM769" s="43">
        <f>AM757*$D769</f>
        <v/>
      </c>
      <c r="AN769" s="43">
        <f>AN757*$D769</f>
        <v/>
      </c>
      <c r="AO769" s="43">
        <f>AO757*$D769</f>
        <v/>
      </c>
      <c r="AP769" s="43">
        <f>AP757*$D769</f>
        <v/>
      </c>
      <c r="AQ769" s="43">
        <f>AQ757*$D769</f>
        <v/>
      </c>
      <c r="AR769" s="43">
        <f>AR757*$D769</f>
        <v/>
      </c>
      <c r="AS769" s="43">
        <f>AS757*$D769</f>
        <v/>
      </c>
      <c r="AT769" s="43">
        <f>AT757*$D769</f>
        <v/>
      </c>
      <c r="AU769" s="43">
        <f>AU757*$D769</f>
        <v/>
      </c>
      <c r="AV769" s="43">
        <f>AV757*$D769</f>
        <v/>
      </c>
      <c r="AW769" s="43">
        <f>AW757*$D769</f>
        <v/>
      </c>
      <c r="AX769" s="43">
        <f>AX757*$D769</f>
        <v/>
      </c>
      <c r="AY769" s="43">
        <f>AY757*$D769</f>
        <v/>
      </c>
    </row>
    <row r="770" hidden="1" outlineLevel="1">
      <c r="A770" s="14" t="inlineStr">
        <is>
          <t>effcap</t>
        </is>
      </c>
      <c r="B770" s="14" t="inlineStr">
        <is>
          <t>hyd</t>
        </is>
      </c>
      <c r="C770" s="14" t="inlineStr">
        <is>
          <t>pow</t>
        </is>
      </c>
      <c r="D770" s="41">
        <f>INDEX(Inputs_power!$F$5:$F$13,MATCH($B770,Inputs_power!$A$5:$A$13,0))</f>
        <v/>
      </c>
      <c r="E770" s="36" t="n"/>
      <c r="F770" s="36" t="n"/>
      <c r="G770" s="36" t="n"/>
      <c r="H770" s="14">
        <f>INDEX(VarLab,MATCH($A770,VarKey,0))&amp;INDEX(MemLab,MATCH($C770&amp;"|"&amp;$B770,MemKey,0))</f>
        <v/>
      </c>
      <c r="I770" s="14">
        <f>INDEX(VarUnit,MATCH($A770,VarKey,0))</f>
        <v/>
      </c>
      <c r="J770" s="14">
        <f>INDEX(VarSrc,MATCH($A770,VarKey,0))</f>
        <v/>
      </c>
      <c r="K770" s="11">
        <f>CodePrefix&amp;$A770&amp;IF($C770="","","."&amp;$C770&amp;"."&amp;$B770)&amp;INDEX(VarEnd,MATCH($A770,VarKey,0))&amp;K$5</f>
        <v/>
      </c>
      <c r="L770" s="42">
        <f>L758*$D770</f>
        <v/>
      </c>
      <c r="M770" s="43">
        <f>M758*$D770</f>
        <v/>
      </c>
      <c r="N770" s="43">
        <f>N758*$D770</f>
        <v/>
      </c>
      <c r="O770" s="43">
        <f>O758*$D770</f>
        <v/>
      </c>
      <c r="P770" s="43">
        <f>P758*$D770</f>
        <v/>
      </c>
      <c r="Q770" s="43">
        <f>Q758*$D770</f>
        <v/>
      </c>
      <c r="R770" s="43">
        <f>R758*$D770</f>
        <v/>
      </c>
      <c r="S770" s="43">
        <f>S758*$D770</f>
        <v/>
      </c>
      <c r="T770" s="43">
        <f>T758*$D770</f>
        <v/>
      </c>
      <c r="U770" s="43">
        <f>U758*$D770</f>
        <v/>
      </c>
      <c r="V770" s="43">
        <f>V758*$D770</f>
        <v/>
      </c>
      <c r="W770" s="43">
        <f>W758*$D770</f>
        <v/>
      </c>
      <c r="X770" s="43">
        <f>X758*$D770</f>
        <v/>
      </c>
      <c r="Y770" s="43">
        <f>Y758*$D770</f>
        <v/>
      </c>
      <c r="Z770" s="43">
        <f>Z758*$D770</f>
        <v/>
      </c>
      <c r="AA770" s="43">
        <f>AA758*$D770</f>
        <v/>
      </c>
      <c r="AB770" s="43">
        <f>AB758*$D770</f>
        <v/>
      </c>
      <c r="AC770" s="43">
        <f>AC758*$D770</f>
        <v/>
      </c>
      <c r="AD770" s="43">
        <f>AD758*$D770</f>
        <v/>
      </c>
      <c r="AF770" s="11">
        <f>CodePrefix&amp;$A770&amp;IF($C770="","","."&amp;$C770&amp;"."&amp;$B770)&amp;INDEX(VarEnd,MATCH($A770,VarKey,0))&amp;AF$5</f>
        <v/>
      </c>
      <c r="AG770" s="42">
        <f>AG758*$D770</f>
        <v/>
      </c>
      <c r="AH770" s="43">
        <f>AH758*$D770</f>
        <v/>
      </c>
      <c r="AI770" s="43">
        <f>AI758*$D770</f>
        <v/>
      </c>
      <c r="AJ770" s="43">
        <f>AJ758*$D770</f>
        <v/>
      </c>
      <c r="AK770" s="43">
        <f>AK758*$D770</f>
        <v/>
      </c>
      <c r="AL770" s="43">
        <f>AL758*$D770</f>
        <v/>
      </c>
      <c r="AM770" s="43">
        <f>AM758*$D770</f>
        <v/>
      </c>
      <c r="AN770" s="43">
        <f>AN758*$D770</f>
        <v/>
      </c>
      <c r="AO770" s="43">
        <f>AO758*$D770</f>
        <v/>
      </c>
      <c r="AP770" s="43">
        <f>AP758*$D770</f>
        <v/>
      </c>
      <c r="AQ770" s="43">
        <f>AQ758*$D770</f>
        <v/>
      </c>
      <c r="AR770" s="43">
        <f>AR758*$D770</f>
        <v/>
      </c>
      <c r="AS770" s="43">
        <f>AS758*$D770</f>
        <v/>
      </c>
      <c r="AT770" s="43">
        <f>AT758*$D770</f>
        <v/>
      </c>
      <c r="AU770" s="43">
        <f>AU758*$D770</f>
        <v/>
      </c>
      <c r="AV770" s="43">
        <f>AV758*$D770</f>
        <v/>
      </c>
      <c r="AW770" s="43">
        <f>AW758*$D770</f>
        <v/>
      </c>
      <c r="AX770" s="43">
        <f>AX758*$D770</f>
        <v/>
      </c>
      <c r="AY770" s="43">
        <f>AY758*$D770</f>
        <v/>
      </c>
    </row>
    <row r="771" hidden="1" outlineLevel="1">
      <c r="A771" s="14" t="inlineStr">
        <is>
          <t>effcap</t>
        </is>
      </c>
      <c r="B771" s="14" t="inlineStr">
        <is>
          <t>ore</t>
        </is>
      </c>
      <c r="C771" s="14" t="inlineStr">
        <is>
          <t>pow</t>
        </is>
      </c>
      <c r="D771" s="41">
        <f>INDEX(Inputs_power!$F$5:$F$13,MATCH($B771,Inputs_power!$A$5:$A$13,0))</f>
        <v/>
      </c>
      <c r="E771" s="36" t="n"/>
      <c r="F771" s="36" t="n"/>
      <c r="G771" s="36" t="n"/>
      <c r="H771" s="14">
        <f>INDEX(VarLab,MATCH($A771,VarKey,0))&amp;INDEX(MemLab,MATCH($C771&amp;"|"&amp;$B771,MemKey,0))</f>
        <v/>
      </c>
      <c r="I771" s="14">
        <f>INDEX(VarUnit,MATCH($A771,VarKey,0))</f>
        <v/>
      </c>
      <c r="J771" s="14">
        <f>INDEX(VarSrc,MATCH($A771,VarKey,0))</f>
        <v/>
      </c>
      <c r="K771" s="11">
        <f>CodePrefix&amp;$A771&amp;IF($C771="","","."&amp;$C771&amp;"."&amp;$B771)&amp;INDEX(VarEnd,MATCH($A771,VarKey,0))&amp;K$5</f>
        <v/>
      </c>
      <c r="L771" s="42">
        <f>L759*$D771</f>
        <v/>
      </c>
      <c r="M771" s="43">
        <f>M759*$D771</f>
        <v/>
      </c>
      <c r="N771" s="43">
        <f>N759*$D771</f>
        <v/>
      </c>
      <c r="O771" s="43">
        <f>O759*$D771</f>
        <v/>
      </c>
      <c r="P771" s="43">
        <f>P759*$D771</f>
        <v/>
      </c>
      <c r="Q771" s="43">
        <f>Q759*$D771</f>
        <v/>
      </c>
      <c r="R771" s="43">
        <f>R759*$D771</f>
        <v/>
      </c>
      <c r="S771" s="43">
        <f>S759*$D771</f>
        <v/>
      </c>
      <c r="T771" s="43">
        <f>T759*$D771</f>
        <v/>
      </c>
      <c r="U771" s="43">
        <f>U759*$D771</f>
        <v/>
      </c>
      <c r="V771" s="43">
        <f>V759*$D771</f>
        <v/>
      </c>
      <c r="W771" s="43">
        <f>W759*$D771</f>
        <v/>
      </c>
      <c r="X771" s="43">
        <f>X759*$D771</f>
        <v/>
      </c>
      <c r="Y771" s="43">
        <f>Y759*$D771</f>
        <v/>
      </c>
      <c r="Z771" s="43">
        <f>Z759*$D771</f>
        <v/>
      </c>
      <c r="AA771" s="43">
        <f>AA759*$D771</f>
        <v/>
      </c>
      <c r="AB771" s="43">
        <f>AB759*$D771</f>
        <v/>
      </c>
      <c r="AC771" s="43">
        <f>AC759*$D771</f>
        <v/>
      </c>
      <c r="AD771" s="43">
        <f>AD759*$D771</f>
        <v/>
      </c>
      <c r="AF771" s="11">
        <f>CodePrefix&amp;$A771&amp;IF($C771="","","."&amp;$C771&amp;"."&amp;$B771)&amp;INDEX(VarEnd,MATCH($A771,VarKey,0))&amp;AF$5</f>
        <v/>
      </c>
      <c r="AG771" s="42">
        <f>AG759*$D771</f>
        <v/>
      </c>
      <c r="AH771" s="43">
        <f>AH759*$D771</f>
        <v/>
      </c>
      <c r="AI771" s="43">
        <f>AI759*$D771</f>
        <v/>
      </c>
      <c r="AJ771" s="43">
        <f>AJ759*$D771</f>
        <v/>
      </c>
      <c r="AK771" s="43">
        <f>AK759*$D771</f>
        <v/>
      </c>
      <c r="AL771" s="43">
        <f>AL759*$D771</f>
        <v/>
      </c>
      <c r="AM771" s="43">
        <f>AM759*$D771</f>
        <v/>
      </c>
      <c r="AN771" s="43">
        <f>AN759*$D771</f>
        <v/>
      </c>
      <c r="AO771" s="43">
        <f>AO759*$D771</f>
        <v/>
      </c>
      <c r="AP771" s="43">
        <f>AP759*$D771</f>
        <v/>
      </c>
      <c r="AQ771" s="43">
        <f>AQ759*$D771</f>
        <v/>
      </c>
      <c r="AR771" s="43">
        <f>AR759*$D771</f>
        <v/>
      </c>
      <c r="AS771" s="43">
        <f>AS759*$D771</f>
        <v/>
      </c>
      <c r="AT771" s="43">
        <f>AT759*$D771</f>
        <v/>
      </c>
      <c r="AU771" s="43">
        <f>AU759*$D771</f>
        <v/>
      </c>
      <c r="AV771" s="43">
        <f>AV759*$D771</f>
        <v/>
      </c>
      <c r="AW771" s="43">
        <f>AW759*$D771</f>
        <v/>
      </c>
      <c r="AX771" s="43">
        <f>AX759*$D771</f>
        <v/>
      </c>
      <c r="AY771" s="43">
        <f>AY759*$D771</f>
        <v/>
      </c>
    </row>
    <row r="772" hidden="1" outlineLevel="1">
      <c r="A772" s="14" t="inlineStr">
        <is>
          <t>effcap</t>
        </is>
      </c>
      <c r="B772" s="14" t="inlineStr">
        <is>
          <t>bio</t>
        </is>
      </c>
      <c r="C772" s="14" t="inlineStr">
        <is>
          <t>pow</t>
        </is>
      </c>
      <c r="D772" s="41">
        <f>INDEX(Inputs_power!$F$5:$F$13,MATCH($B772,Inputs_power!$A$5:$A$13,0))</f>
        <v/>
      </c>
      <c r="E772" s="36" t="n"/>
      <c r="F772" s="36" t="n"/>
      <c r="G772" s="36" t="n"/>
      <c r="H772" s="14">
        <f>INDEX(VarLab,MATCH($A772,VarKey,0))&amp;INDEX(MemLab,MATCH($C772&amp;"|"&amp;$B772,MemKey,0))</f>
        <v/>
      </c>
      <c r="I772" s="14">
        <f>INDEX(VarUnit,MATCH($A772,VarKey,0))</f>
        <v/>
      </c>
      <c r="J772" s="14">
        <f>INDEX(VarSrc,MATCH($A772,VarKey,0))</f>
        <v/>
      </c>
      <c r="K772" s="11">
        <f>CodePrefix&amp;$A772&amp;IF($C772="","","."&amp;$C772&amp;"."&amp;$B772)&amp;INDEX(VarEnd,MATCH($A772,VarKey,0))&amp;K$5</f>
        <v/>
      </c>
      <c r="L772" s="42">
        <f>L760*$D772</f>
        <v/>
      </c>
      <c r="M772" s="43">
        <f>M760*$D772</f>
        <v/>
      </c>
      <c r="N772" s="43">
        <f>N760*$D772</f>
        <v/>
      </c>
      <c r="O772" s="43">
        <f>O760*$D772</f>
        <v/>
      </c>
      <c r="P772" s="43">
        <f>P760*$D772</f>
        <v/>
      </c>
      <c r="Q772" s="43">
        <f>Q760*$D772</f>
        <v/>
      </c>
      <c r="R772" s="43">
        <f>R760*$D772</f>
        <v/>
      </c>
      <c r="S772" s="43">
        <f>S760*$D772</f>
        <v/>
      </c>
      <c r="T772" s="43">
        <f>T760*$D772</f>
        <v/>
      </c>
      <c r="U772" s="43">
        <f>U760*$D772</f>
        <v/>
      </c>
      <c r="V772" s="43">
        <f>V760*$D772</f>
        <v/>
      </c>
      <c r="W772" s="43">
        <f>W760*$D772</f>
        <v/>
      </c>
      <c r="X772" s="43">
        <f>X760*$D772</f>
        <v/>
      </c>
      <c r="Y772" s="43">
        <f>Y760*$D772</f>
        <v/>
      </c>
      <c r="Z772" s="43">
        <f>Z760*$D772</f>
        <v/>
      </c>
      <c r="AA772" s="43">
        <f>AA760*$D772</f>
        <v/>
      </c>
      <c r="AB772" s="43">
        <f>AB760*$D772</f>
        <v/>
      </c>
      <c r="AC772" s="43">
        <f>AC760*$D772</f>
        <v/>
      </c>
      <c r="AD772" s="43">
        <f>AD760*$D772</f>
        <v/>
      </c>
      <c r="AF772" s="11">
        <f>CodePrefix&amp;$A772&amp;IF($C772="","","."&amp;$C772&amp;"."&amp;$B772)&amp;INDEX(VarEnd,MATCH($A772,VarKey,0))&amp;AF$5</f>
        <v/>
      </c>
      <c r="AG772" s="42">
        <f>AG760*$D772</f>
        <v/>
      </c>
      <c r="AH772" s="43">
        <f>AH760*$D772</f>
        <v/>
      </c>
      <c r="AI772" s="43">
        <f>AI760*$D772</f>
        <v/>
      </c>
      <c r="AJ772" s="43">
        <f>AJ760*$D772</f>
        <v/>
      </c>
      <c r="AK772" s="43">
        <f>AK760*$D772</f>
        <v/>
      </c>
      <c r="AL772" s="43">
        <f>AL760*$D772</f>
        <v/>
      </c>
      <c r="AM772" s="43">
        <f>AM760*$D772</f>
        <v/>
      </c>
      <c r="AN772" s="43">
        <f>AN760*$D772</f>
        <v/>
      </c>
      <c r="AO772" s="43">
        <f>AO760*$D772</f>
        <v/>
      </c>
      <c r="AP772" s="43">
        <f>AP760*$D772</f>
        <v/>
      </c>
      <c r="AQ772" s="43">
        <f>AQ760*$D772</f>
        <v/>
      </c>
      <c r="AR772" s="43">
        <f>AR760*$D772</f>
        <v/>
      </c>
      <c r="AS772" s="43">
        <f>AS760*$D772</f>
        <v/>
      </c>
      <c r="AT772" s="43">
        <f>AT760*$D772</f>
        <v/>
      </c>
      <c r="AU772" s="43">
        <f>AU760*$D772</f>
        <v/>
      </c>
      <c r="AV772" s="43">
        <f>AV760*$D772</f>
        <v/>
      </c>
      <c r="AW772" s="43">
        <f>AW760*$D772</f>
        <v/>
      </c>
      <c r="AX772" s="43">
        <f>AX760*$D772</f>
        <v/>
      </c>
      <c r="AY772" s="43">
        <f>AY760*$D772</f>
        <v/>
      </c>
    </row>
    <row r="773" hidden="1" outlineLevel="1"/>
    <row r="774" hidden="1" outlineLevel="1">
      <c r="A774" s="14" t="inlineStr">
        <is>
          <t>pret</t>
        </is>
      </c>
      <c r="B774" s="14" t="inlineStr">
        <is>
          <t>coa</t>
        </is>
      </c>
      <c r="C774" s="14" t="inlineStr">
        <is>
          <t>pow</t>
        </is>
      </c>
      <c r="D774" s="14">
        <f>$A774&amp;"|"&amp;$B774</f>
        <v/>
      </c>
      <c r="E774" s="36" t="n"/>
      <c r="F774" s="36" t="n"/>
      <c r="G774" s="36" t="n"/>
      <c r="H774" s="14">
        <f>INDEX(VarLab,MATCH($A774,VarKey,0))&amp;INDEX(MemLab,MATCH($C774&amp;"|"&amp;$B774,MemKey,0))</f>
        <v/>
      </c>
      <c r="I774" s="14">
        <f>INDEX(VarUnit,MATCH($A774,VarKey,0))</f>
        <v/>
      </c>
      <c r="J774" s="14">
        <f>INDEX(VarSrc,MATCH($A774,VarKey,0))</f>
        <v/>
      </c>
      <c r="K774" s="11">
        <f>CodePrefix&amp;$A774&amp;IF($C774="","","."&amp;$C774&amp;"."&amp;$B774)&amp;INDEX(VarEnd,MATCH($A774,VarKey,0))&amp;K$5</f>
        <v/>
      </c>
      <c r="L774" s="42">
        <f>INDEX(PPathVal,MATCH($D774,PPathKey,0),MATCH(L$4,PPathYear,0))</f>
        <v/>
      </c>
      <c r="M774" s="43">
        <f>INDEX(PPathVal,MATCH($D774,PPathKey,0),MATCH(M$4,PPathYear,0))</f>
        <v/>
      </c>
      <c r="N774" s="43">
        <f>INDEX(PPathVal,MATCH($D774,PPathKey,0),MATCH(N$4,PPathYear,0))</f>
        <v/>
      </c>
      <c r="O774" s="43">
        <f>INDEX(PPathVal,MATCH($D774,PPathKey,0),MATCH(O$4,PPathYear,0))</f>
        <v/>
      </c>
      <c r="P774" s="43">
        <f>INDEX(PPathVal,MATCH($D774,PPathKey,0),MATCH(P$4,PPathYear,0))</f>
        <v/>
      </c>
      <c r="Q774" s="43">
        <f>INDEX(PPathVal,MATCH($D774,PPathKey,0),MATCH(Q$4,PPathYear,0))</f>
        <v/>
      </c>
      <c r="R774" s="43">
        <f>INDEX(PPathVal,MATCH($D774,PPathKey,0),MATCH(R$4,PPathYear,0))</f>
        <v/>
      </c>
      <c r="S774" s="43">
        <f>INDEX(PPathVal,MATCH($D774,PPathKey,0),MATCH(S$4,PPathYear,0))</f>
        <v/>
      </c>
      <c r="T774" s="43">
        <f>INDEX(PPathVal,MATCH($D774,PPathKey,0),MATCH(T$4,PPathYear,0))</f>
        <v/>
      </c>
      <c r="U774" s="43">
        <f>INDEX(PPathVal,MATCH($D774,PPathKey,0),MATCH(U$4,PPathYear,0))</f>
        <v/>
      </c>
      <c r="V774" s="43">
        <f>INDEX(PPathVal,MATCH($D774,PPathKey,0),MATCH(V$4,PPathYear,0))</f>
        <v/>
      </c>
      <c r="W774" s="43">
        <f>INDEX(PPathVal,MATCH($D774,PPathKey,0),MATCH(W$4,PPathYear,0))</f>
        <v/>
      </c>
      <c r="X774" s="43">
        <f>INDEX(PPathVal,MATCH($D774,PPathKey,0),MATCH(X$4,PPathYear,0))</f>
        <v/>
      </c>
      <c r="Y774" s="43">
        <f>INDEX(PPathVal,MATCH($D774,PPathKey,0),MATCH(Y$4,PPathYear,0))</f>
        <v/>
      </c>
      <c r="Z774" s="43">
        <f>INDEX(PPathVal,MATCH($D774,PPathKey,0),MATCH(Z$4,PPathYear,0))</f>
        <v/>
      </c>
      <c r="AA774" s="43">
        <f>INDEX(PPathVal,MATCH($D774,PPathKey,0),MATCH(AA$4,PPathYear,0))</f>
        <v/>
      </c>
      <c r="AB774" s="43">
        <f>INDEX(PPathVal,MATCH($D774,PPathKey,0),MATCH(AB$4,PPathYear,0))</f>
        <v/>
      </c>
      <c r="AC774" s="43">
        <f>INDEX(PPathVal,MATCH($D774,PPathKey,0),MATCH(AC$4,PPathYear,0))</f>
        <v/>
      </c>
      <c r="AD774" s="43">
        <f>INDEX(PPathVal,MATCH($D774,PPathKey,0),MATCH(AD$4,PPathYear,0))</f>
        <v/>
      </c>
      <c r="AF774" s="11">
        <f>CodePrefix&amp;$A774&amp;IF($C774="","","."&amp;$C774&amp;"."&amp;$B774)&amp;INDEX(VarEnd,MATCH($A774,VarKey,0))&amp;AF$5</f>
        <v/>
      </c>
      <c r="AG774" s="42">
        <f>INDEX(PPathVal,MATCH($D774,PPathKey,0),MATCH(AG$4,PPathYear,0))</f>
        <v/>
      </c>
      <c r="AH774" s="43">
        <f>INDEX(PPathVal,MATCH($D774,PPathKey,0),MATCH(AH$4,PPathYear,0))</f>
        <v/>
      </c>
      <c r="AI774" s="43">
        <f>INDEX(PPathVal,MATCH($D774,PPathKey,0),MATCH(AI$4,PPathYear,0))</f>
        <v/>
      </c>
      <c r="AJ774" s="43">
        <f>INDEX(PPathVal,MATCH($D774,PPathKey,0),MATCH(AJ$4,PPathYear,0))</f>
        <v/>
      </c>
      <c r="AK774" s="43">
        <f>INDEX(PPathVal,MATCH($D774,PPathKey,0),MATCH(AK$4,PPathYear,0))</f>
        <v/>
      </c>
      <c r="AL774" s="43">
        <f>INDEX(PPathVal,MATCH($D774,PPathKey,0),MATCH(AL$4,PPathYear,0))</f>
        <v/>
      </c>
      <c r="AM774" s="43">
        <f>INDEX(PPathVal,MATCH($D774,PPathKey,0),MATCH(AM$4,PPathYear,0))</f>
        <v/>
      </c>
      <c r="AN774" s="43">
        <f>INDEX(PPathVal,MATCH($D774,PPathKey,0),MATCH(AN$4,PPathYear,0))</f>
        <v/>
      </c>
      <c r="AO774" s="43">
        <f>INDEX(PPathVal,MATCH($D774,PPathKey,0),MATCH(AO$4,PPathYear,0))</f>
        <v/>
      </c>
      <c r="AP774" s="43">
        <f>INDEX(PPathVal,MATCH($D774,PPathKey,0),MATCH(AP$4,PPathYear,0))</f>
        <v/>
      </c>
      <c r="AQ774" s="43">
        <f>INDEX(PPathVal,MATCH($D774,PPathKey,0),MATCH(AQ$4,PPathYear,0))</f>
        <v/>
      </c>
      <c r="AR774" s="43">
        <f>INDEX(PPathVal,MATCH($D774,PPathKey,0),MATCH(AR$4,PPathYear,0))</f>
        <v/>
      </c>
      <c r="AS774" s="43">
        <f>INDEX(PPathVal,MATCH($D774,PPathKey,0),MATCH(AS$4,PPathYear,0))</f>
        <v/>
      </c>
      <c r="AT774" s="43">
        <f>INDEX(PPathVal,MATCH($D774,PPathKey,0),MATCH(AT$4,PPathYear,0))</f>
        <v/>
      </c>
      <c r="AU774" s="43">
        <f>INDEX(PPathVal,MATCH($D774,PPathKey,0),MATCH(AU$4,PPathYear,0))</f>
        <v/>
      </c>
      <c r="AV774" s="43">
        <f>INDEX(PPathVal,MATCH($D774,PPathKey,0),MATCH(AV$4,PPathYear,0))</f>
        <v/>
      </c>
      <c r="AW774" s="43">
        <f>INDEX(PPathVal,MATCH($D774,PPathKey,0),MATCH(AW$4,PPathYear,0))</f>
        <v/>
      </c>
      <c r="AX774" s="43">
        <f>INDEX(PPathVal,MATCH($D774,PPathKey,0),MATCH(AX$4,PPathYear,0))</f>
        <v/>
      </c>
      <c r="AY774" s="43">
        <f>INDEX(PPathVal,MATCH($D774,PPathKey,0),MATCH(AY$4,PPathYear,0))</f>
        <v/>
      </c>
    </row>
    <row r="775" hidden="1" outlineLevel="1">
      <c r="A775" s="14" t="inlineStr">
        <is>
          <t>pret</t>
        </is>
      </c>
      <c r="B775" s="14" t="inlineStr">
        <is>
          <t>nga</t>
        </is>
      </c>
      <c r="C775" s="14" t="inlineStr">
        <is>
          <t>pow</t>
        </is>
      </c>
      <c r="D775" s="14">
        <f>$A775&amp;"|"&amp;$B775</f>
        <v/>
      </c>
      <c r="E775" s="36" t="n"/>
      <c r="F775" s="36" t="n"/>
      <c r="G775" s="36" t="n"/>
      <c r="H775" s="14">
        <f>INDEX(VarLab,MATCH($A775,VarKey,0))&amp;INDEX(MemLab,MATCH($C775&amp;"|"&amp;$B775,MemKey,0))</f>
        <v/>
      </c>
      <c r="I775" s="14">
        <f>INDEX(VarUnit,MATCH($A775,VarKey,0))</f>
        <v/>
      </c>
      <c r="J775" s="14">
        <f>INDEX(VarSrc,MATCH($A775,VarKey,0))</f>
        <v/>
      </c>
      <c r="K775" s="11">
        <f>CodePrefix&amp;$A775&amp;IF($C775="","","."&amp;$C775&amp;"."&amp;$B775)&amp;INDEX(VarEnd,MATCH($A775,VarKey,0))&amp;K$5</f>
        <v/>
      </c>
      <c r="L775" s="42">
        <f>INDEX(PPathVal,MATCH($D775,PPathKey,0),MATCH(L$4,PPathYear,0))</f>
        <v/>
      </c>
      <c r="M775" s="43">
        <f>INDEX(PPathVal,MATCH($D775,PPathKey,0),MATCH(M$4,PPathYear,0))</f>
        <v/>
      </c>
      <c r="N775" s="43">
        <f>INDEX(PPathVal,MATCH($D775,PPathKey,0),MATCH(N$4,PPathYear,0))</f>
        <v/>
      </c>
      <c r="O775" s="43">
        <f>INDEX(PPathVal,MATCH($D775,PPathKey,0),MATCH(O$4,PPathYear,0))</f>
        <v/>
      </c>
      <c r="P775" s="43">
        <f>INDEX(PPathVal,MATCH($D775,PPathKey,0),MATCH(P$4,PPathYear,0))</f>
        <v/>
      </c>
      <c r="Q775" s="43">
        <f>INDEX(PPathVal,MATCH($D775,PPathKey,0),MATCH(Q$4,PPathYear,0))</f>
        <v/>
      </c>
      <c r="R775" s="43">
        <f>INDEX(PPathVal,MATCH($D775,PPathKey,0),MATCH(R$4,PPathYear,0))</f>
        <v/>
      </c>
      <c r="S775" s="43">
        <f>INDEX(PPathVal,MATCH($D775,PPathKey,0),MATCH(S$4,PPathYear,0))</f>
        <v/>
      </c>
      <c r="T775" s="43">
        <f>INDEX(PPathVal,MATCH($D775,PPathKey,0),MATCH(T$4,PPathYear,0))</f>
        <v/>
      </c>
      <c r="U775" s="43">
        <f>INDEX(PPathVal,MATCH($D775,PPathKey,0),MATCH(U$4,PPathYear,0))</f>
        <v/>
      </c>
      <c r="V775" s="43">
        <f>INDEX(PPathVal,MATCH($D775,PPathKey,0),MATCH(V$4,PPathYear,0))</f>
        <v/>
      </c>
      <c r="W775" s="43">
        <f>INDEX(PPathVal,MATCH($D775,PPathKey,0),MATCH(W$4,PPathYear,0))</f>
        <v/>
      </c>
      <c r="X775" s="43">
        <f>INDEX(PPathVal,MATCH($D775,PPathKey,0),MATCH(X$4,PPathYear,0))</f>
        <v/>
      </c>
      <c r="Y775" s="43">
        <f>INDEX(PPathVal,MATCH($D775,PPathKey,0),MATCH(Y$4,PPathYear,0))</f>
        <v/>
      </c>
      <c r="Z775" s="43">
        <f>INDEX(PPathVal,MATCH($D775,PPathKey,0),MATCH(Z$4,PPathYear,0))</f>
        <v/>
      </c>
      <c r="AA775" s="43">
        <f>INDEX(PPathVal,MATCH($D775,PPathKey,0),MATCH(AA$4,PPathYear,0))</f>
        <v/>
      </c>
      <c r="AB775" s="43">
        <f>INDEX(PPathVal,MATCH($D775,PPathKey,0),MATCH(AB$4,PPathYear,0))</f>
        <v/>
      </c>
      <c r="AC775" s="43">
        <f>INDEX(PPathVal,MATCH($D775,PPathKey,0),MATCH(AC$4,PPathYear,0))</f>
        <v/>
      </c>
      <c r="AD775" s="43">
        <f>INDEX(PPathVal,MATCH($D775,PPathKey,0),MATCH(AD$4,PPathYear,0))</f>
        <v/>
      </c>
      <c r="AF775" s="11">
        <f>CodePrefix&amp;$A775&amp;IF($C775="","","."&amp;$C775&amp;"."&amp;$B775)&amp;INDEX(VarEnd,MATCH($A775,VarKey,0))&amp;AF$5</f>
        <v/>
      </c>
      <c r="AG775" s="42">
        <f>INDEX(PPathVal,MATCH($D775,PPathKey,0),MATCH(AG$4,PPathYear,0))</f>
        <v/>
      </c>
      <c r="AH775" s="43">
        <f>INDEX(PPathVal,MATCH($D775,PPathKey,0),MATCH(AH$4,PPathYear,0))</f>
        <v/>
      </c>
      <c r="AI775" s="43">
        <f>INDEX(PPathVal,MATCH($D775,PPathKey,0),MATCH(AI$4,PPathYear,0))</f>
        <v/>
      </c>
      <c r="AJ775" s="43">
        <f>INDEX(PPathVal,MATCH($D775,PPathKey,0),MATCH(AJ$4,PPathYear,0))</f>
        <v/>
      </c>
      <c r="AK775" s="43">
        <f>INDEX(PPathVal,MATCH($D775,PPathKey,0),MATCH(AK$4,PPathYear,0))</f>
        <v/>
      </c>
      <c r="AL775" s="43">
        <f>INDEX(PPathVal,MATCH($D775,PPathKey,0),MATCH(AL$4,PPathYear,0))</f>
        <v/>
      </c>
      <c r="AM775" s="43">
        <f>INDEX(PPathVal,MATCH($D775,PPathKey,0),MATCH(AM$4,PPathYear,0))</f>
        <v/>
      </c>
      <c r="AN775" s="43">
        <f>INDEX(PPathVal,MATCH($D775,PPathKey,0),MATCH(AN$4,PPathYear,0))</f>
        <v/>
      </c>
      <c r="AO775" s="43">
        <f>INDEX(PPathVal,MATCH($D775,PPathKey,0),MATCH(AO$4,PPathYear,0))</f>
        <v/>
      </c>
      <c r="AP775" s="43">
        <f>INDEX(PPathVal,MATCH($D775,PPathKey,0),MATCH(AP$4,PPathYear,0))</f>
        <v/>
      </c>
      <c r="AQ775" s="43">
        <f>INDEX(PPathVal,MATCH($D775,PPathKey,0),MATCH(AQ$4,PPathYear,0))</f>
        <v/>
      </c>
      <c r="AR775" s="43">
        <f>INDEX(PPathVal,MATCH($D775,PPathKey,0),MATCH(AR$4,PPathYear,0))</f>
        <v/>
      </c>
      <c r="AS775" s="43">
        <f>INDEX(PPathVal,MATCH($D775,PPathKey,0),MATCH(AS$4,PPathYear,0))</f>
        <v/>
      </c>
      <c r="AT775" s="43">
        <f>INDEX(PPathVal,MATCH($D775,PPathKey,0),MATCH(AT$4,PPathYear,0))</f>
        <v/>
      </c>
      <c r="AU775" s="43">
        <f>INDEX(PPathVal,MATCH($D775,PPathKey,0),MATCH(AU$4,PPathYear,0))</f>
        <v/>
      </c>
      <c r="AV775" s="43">
        <f>INDEX(PPathVal,MATCH($D775,PPathKey,0),MATCH(AV$4,PPathYear,0))</f>
        <v/>
      </c>
      <c r="AW775" s="43">
        <f>INDEX(PPathVal,MATCH($D775,PPathKey,0),MATCH(AW$4,PPathYear,0))</f>
        <v/>
      </c>
      <c r="AX775" s="43">
        <f>INDEX(PPathVal,MATCH($D775,PPathKey,0),MATCH(AX$4,PPathYear,0))</f>
        <v/>
      </c>
      <c r="AY775" s="43">
        <f>INDEX(PPathVal,MATCH($D775,PPathKey,0),MATCH(AY$4,PPathYear,0))</f>
        <v/>
      </c>
    </row>
    <row r="776" hidden="1" outlineLevel="1">
      <c r="A776" s="14" t="inlineStr">
        <is>
          <t>pret</t>
        </is>
      </c>
      <c r="B776" s="14" t="inlineStr">
        <is>
          <t>oop</t>
        </is>
      </c>
      <c r="C776" s="14" t="inlineStr">
        <is>
          <t>pow</t>
        </is>
      </c>
      <c r="D776" s="14">
        <f>$A776&amp;"|"&amp;$B776</f>
        <v/>
      </c>
      <c r="E776" s="36" t="n"/>
      <c r="F776" s="36" t="n"/>
      <c r="G776" s="36" t="n"/>
      <c r="H776" s="14">
        <f>INDEX(VarLab,MATCH($A776,VarKey,0))&amp;INDEX(MemLab,MATCH($C776&amp;"|"&amp;$B776,MemKey,0))</f>
        <v/>
      </c>
      <c r="I776" s="14">
        <f>INDEX(VarUnit,MATCH($A776,VarKey,0))</f>
        <v/>
      </c>
      <c r="J776" s="14">
        <f>INDEX(VarSrc,MATCH($A776,VarKey,0))</f>
        <v/>
      </c>
      <c r="K776" s="11">
        <f>CodePrefix&amp;$A776&amp;IF($C776="","","."&amp;$C776&amp;"."&amp;$B776)&amp;INDEX(VarEnd,MATCH($A776,VarKey,0))&amp;K$5</f>
        <v/>
      </c>
      <c r="L776" s="42">
        <f>INDEX(PPathVal,MATCH($D776,PPathKey,0),MATCH(L$4,PPathYear,0))</f>
        <v/>
      </c>
      <c r="M776" s="43">
        <f>INDEX(PPathVal,MATCH($D776,PPathKey,0),MATCH(M$4,PPathYear,0))</f>
        <v/>
      </c>
      <c r="N776" s="43">
        <f>INDEX(PPathVal,MATCH($D776,PPathKey,0),MATCH(N$4,PPathYear,0))</f>
        <v/>
      </c>
      <c r="O776" s="43">
        <f>INDEX(PPathVal,MATCH($D776,PPathKey,0),MATCH(O$4,PPathYear,0))</f>
        <v/>
      </c>
      <c r="P776" s="43">
        <f>INDEX(PPathVal,MATCH($D776,PPathKey,0),MATCH(P$4,PPathYear,0))</f>
        <v/>
      </c>
      <c r="Q776" s="43">
        <f>INDEX(PPathVal,MATCH($D776,PPathKey,0),MATCH(Q$4,PPathYear,0))</f>
        <v/>
      </c>
      <c r="R776" s="43">
        <f>INDEX(PPathVal,MATCH($D776,PPathKey,0),MATCH(R$4,PPathYear,0))</f>
        <v/>
      </c>
      <c r="S776" s="43">
        <f>INDEX(PPathVal,MATCH($D776,PPathKey,0),MATCH(S$4,PPathYear,0))</f>
        <v/>
      </c>
      <c r="T776" s="43">
        <f>INDEX(PPathVal,MATCH($D776,PPathKey,0),MATCH(T$4,PPathYear,0))</f>
        <v/>
      </c>
      <c r="U776" s="43">
        <f>INDEX(PPathVal,MATCH($D776,PPathKey,0),MATCH(U$4,PPathYear,0))</f>
        <v/>
      </c>
      <c r="V776" s="43">
        <f>INDEX(PPathVal,MATCH($D776,PPathKey,0),MATCH(V$4,PPathYear,0))</f>
        <v/>
      </c>
      <c r="W776" s="43">
        <f>INDEX(PPathVal,MATCH($D776,PPathKey,0),MATCH(W$4,PPathYear,0))</f>
        <v/>
      </c>
      <c r="X776" s="43">
        <f>INDEX(PPathVal,MATCH($D776,PPathKey,0),MATCH(X$4,PPathYear,0))</f>
        <v/>
      </c>
      <c r="Y776" s="43">
        <f>INDEX(PPathVal,MATCH($D776,PPathKey,0),MATCH(Y$4,PPathYear,0))</f>
        <v/>
      </c>
      <c r="Z776" s="43">
        <f>INDEX(PPathVal,MATCH($D776,PPathKey,0),MATCH(Z$4,PPathYear,0))</f>
        <v/>
      </c>
      <c r="AA776" s="43">
        <f>INDEX(PPathVal,MATCH($D776,PPathKey,0),MATCH(AA$4,PPathYear,0))</f>
        <v/>
      </c>
      <c r="AB776" s="43">
        <f>INDEX(PPathVal,MATCH($D776,PPathKey,0),MATCH(AB$4,PPathYear,0))</f>
        <v/>
      </c>
      <c r="AC776" s="43">
        <f>INDEX(PPathVal,MATCH($D776,PPathKey,0),MATCH(AC$4,PPathYear,0))</f>
        <v/>
      </c>
      <c r="AD776" s="43">
        <f>INDEX(PPathVal,MATCH($D776,PPathKey,0),MATCH(AD$4,PPathYear,0))</f>
        <v/>
      </c>
      <c r="AF776" s="11">
        <f>CodePrefix&amp;$A776&amp;IF($C776="","","."&amp;$C776&amp;"."&amp;$B776)&amp;INDEX(VarEnd,MATCH($A776,VarKey,0))&amp;AF$5</f>
        <v/>
      </c>
      <c r="AG776" s="42">
        <f>INDEX(PPathVal,MATCH($D776,PPathKey,0),MATCH(AG$4,PPathYear,0))</f>
        <v/>
      </c>
      <c r="AH776" s="43">
        <f>INDEX(PPathVal,MATCH($D776,PPathKey,0),MATCH(AH$4,PPathYear,0))</f>
        <v/>
      </c>
      <c r="AI776" s="43">
        <f>INDEX(PPathVal,MATCH($D776,PPathKey,0),MATCH(AI$4,PPathYear,0))</f>
        <v/>
      </c>
      <c r="AJ776" s="43">
        <f>INDEX(PPathVal,MATCH($D776,PPathKey,0),MATCH(AJ$4,PPathYear,0))</f>
        <v/>
      </c>
      <c r="AK776" s="43">
        <f>INDEX(PPathVal,MATCH($D776,PPathKey,0),MATCH(AK$4,PPathYear,0))</f>
        <v/>
      </c>
      <c r="AL776" s="43">
        <f>INDEX(PPathVal,MATCH($D776,PPathKey,0),MATCH(AL$4,PPathYear,0))</f>
        <v/>
      </c>
      <c r="AM776" s="43">
        <f>INDEX(PPathVal,MATCH($D776,PPathKey,0),MATCH(AM$4,PPathYear,0))</f>
        <v/>
      </c>
      <c r="AN776" s="43">
        <f>INDEX(PPathVal,MATCH($D776,PPathKey,0),MATCH(AN$4,PPathYear,0))</f>
        <v/>
      </c>
      <c r="AO776" s="43">
        <f>INDEX(PPathVal,MATCH($D776,PPathKey,0),MATCH(AO$4,PPathYear,0))</f>
        <v/>
      </c>
      <c r="AP776" s="43">
        <f>INDEX(PPathVal,MATCH($D776,PPathKey,0),MATCH(AP$4,PPathYear,0))</f>
        <v/>
      </c>
      <c r="AQ776" s="43">
        <f>INDEX(PPathVal,MATCH($D776,PPathKey,0),MATCH(AQ$4,PPathYear,0))</f>
        <v/>
      </c>
      <c r="AR776" s="43">
        <f>INDEX(PPathVal,MATCH($D776,PPathKey,0),MATCH(AR$4,PPathYear,0))</f>
        <v/>
      </c>
      <c r="AS776" s="43">
        <f>INDEX(PPathVal,MATCH($D776,PPathKey,0),MATCH(AS$4,PPathYear,0))</f>
        <v/>
      </c>
      <c r="AT776" s="43">
        <f>INDEX(PPathVal,MATCH($D776,PPathKey,0),MATCH(AT$4,PPathYear,0))</f>
        <v/>
      </c>
      <c r="AU776" s="43">
        <f>INDEX(PPathVal,MATCH($D776,PPathKey,0),MATCH(AU$4,PPathYear,0))</f>
        <v/>
      </c>
      <c r="AV776" s="43">
        <f>INDEX(PPathVal,MATCH($D776,PPathKey,0),MATCH(AV$4,PPathYear,0))</f>
        <v/>
      </c>
      <c r="AW776" s="43">
        <f>INDEX(PPathVal,MATCH($D776,PPathKey,0),MATCH(AW$4,PPathYear,0))</f>
        <v/>
      </c>
      <c r="AX776" s="43">
        <f>INDEX(PPathVal,MATCH($D776,PPathKey,0),MATCH(AX$4,PPathYear,0))</f>
        <v/>
      </c>
      <c r="AY776" s="43">
        <f>INDEX(PPathVal,MATCH($D776,PPathKey,0),MATCH(AY$4,PPathYear,0))</f>
        <v/>
      </c>
    </row>
    <row r="777" hidden="1" outlineLevel="1">
      <c r="A777" s="14" t="inlineStr">
        <is>
          <t>pret</t>
        </is>
      </c>
      <c r="B777" s="14" t="inlineStr">
        <is>
          <t>nuc</t>
        </is>
      </c>
      <c r="C777" s="14" t="inlineStr">
        <is>
          <t>pow</t>
        </is>
      </c>
      <c r="D777" s="14">
        <f>$A777&amp;"|"&amp;$B777</f>
        <v/>
      </c>
      <c r="E777" s="36" t="n"/>
      <c r="F777" s="36" t="n"/>
      <c r="G777" s="36" t="n"/>
      <c r="H777" s="14">
        <f>INDEX(VarLab,MATCH($A777,VarKey,0))&amp;INDEX(MemLab,MATCH($C777&amp;"|"&amp;$B777,MemKey,0))</f>
        <v/>
      </c>
      <c r="I777" s="14">
        <f>INDEX(VarUnit,MATCH($A777,VarKey,0))</f>
        <v/>
      </c>
      <c r="J777" s="14">
        <f>INDEX(VarSrc,MATCH($A777,VarKey,0))</f>
        <v/>
      </c>
      <c r="K777" s="11">
        <f>CodePrefix&amp;$A777&amp;IF($C777="","","."&amp;$C777&amp;"."&amp;$B777)&amp;INDEX(VarEnd,MATCH($A777,VarKey,0))&amp;K$5</f>
        <v/>
      </c>
      <c r="L777" s="42">
        <f>INDEX(PPathVal,MATCH($D777,PPathKey,0),MATCH(L$4,PPathYear,0))</f>
        <v/>
      </c>
      <c r="M777" s="43">
        <f>INDEX(PPathVal,MATCH($D777,PPathKey,0),MATCH(M$4,PPathYear,0))</f>
        <v/>
      </c>
      <c r="N777" s="43">
        <f>INDEX(PPathVal,MATCH($D777,PPathKey,0),MATCH(N$4,PPathYear,0))</f>
        <v/>
      </c>
      <c r="O777" s="43">
        <f>INDEX(PPathVal,MATCH($D777,PPathKey,0),MATCH(O$4,PPathYear,0))</f>
        <v/>
      </c>
      <c r="P777" s="43">
        <f>INDEX(PPathVal,MATCH($D777,PPathKey,0),MATCH(P$4,PPathYear,0))</f>
        <v/>
      </c>
      <c r="Q777" s="43">
        <f>INDEX(PPathVal,MATCH($D777,PPathKey,0),MATCH(Q$4,PPathYear,0))</f>
        <v/>
      </c>
      <c r="R777" s="43">
        <f>INDEX(PPathVal,MATCH($D777,PPathKey,0),MATCH(R$4,PPathYear,0))</f>
        <v/>
      </c>
      <c r="S777" s="43">
        <f>INDEX(PPathVal,MATCH($D777,PPathKey,0),MATCH(S$4,PPathYear,0))</f>
        <v/>
      </c>
      <c r="T777" s="43">
        <f>INDEX(PPathVal,MATCH($D777,PPathKey,0),MATCH(T$4,PPathYear,0))</f>
        <v/>
      </c>
      <c r="U777" s="43">
        <f>INDEX(PPathVal,MATCH($D777,PPathKey,0),MATCH(U$4,PPathYear,0))</f>
        <v/>
      </c>
      <c r="V777" s="43">
        <f>INDEX(PPathVal,MATCH($D777,PPathKey,0),MATCH(V$4,PPathYear,0))</f>
        <v/>
      </c>
      <c r="W777" s="43">
        <f>INDEX(PPathVal,MATCH($D777,PPathKey,0),MATCH(W$4,PPathYear,0))</f>
        <v/>
      </c>
      <c r="X777" s="43">
        <f>INDEX(PPathVal,MATCH($D777,PPathKey,0),MATCH(X$4,PPathYear,0))</f>
        <v/>
      </c>
      <c r="Y777" s="43">
        <f>INDEX(PPathVal,MATCH($D777,PPathKey,0),MATCH(Y$4,PPathYear,0))</f>
        <v/>
      </c>
      <c r="Z777" s="43">
        <f>INDEX(PPathVal,MATCH($D777,PPathKey,0),MATCH(Z$4,PPathYear,0))</f>
        <v/>
      </c>
      <c r="AA777" s="43">
        <f>INDEX(PPathVal,MATCH($D777,PPathKey,0),MATCH(AA$4,PPathYear,0))</f>
        <v/>
      </c>
      <c r="AB777" s="43">
        <f>INDEX(PPathVal,MATCH($D777,PPathKey,0),MATCH(AB$4,PPathYear,0))</f>
        <v/>
      </c>
      <c r="AC777" s="43">
        <f>INDEX(PPathVal,MATCH($D777,PPathKey,0),MATCH(AC$4,PPathYear,0))</f>
        <v/>
      </c>
      <c r="AD777" s="43">
        <f>INDEX(PPathVal,MATCH($D777,PPathKey,0),MATCH(AD$4,PPathYear,0))</f>
        <v/>
      </c>
      <c r="AF777" s="11">
        <f>CodePrefix&amp;$A777&amp;IF($C777="","","."&amp;$C777&amp;"."&amp;$B777)&amp;INDEX(VarEnd,MATCH($A777,VarKey,0))&amp;AF$5</f>
        <v/>
      </c>
      <c r="AG777" s="42">
        <f>INDEX(PPathVal,MATCH($D777,PPathKey,0),MATCH(AG$4,PPathYear,0))</f>
        <v/>
      </c>
      <c r="AH777" s="43">
        <f>INDEX(PPathVal,MATCH($D777,PPathKey,0),MATCH(AH$4,PPathYear,0))</f>
        <v/>
      </c>
      <c r="AI777" s="43">
        <f>INDEX(PPathVal,MATCH($D777,PPathKey,0),MATCH(AI$4,PPathYear,0))</f>
        <v/>
      </c>
      <c r="AJ777" s="43">
        <f>INDEX(PPathVal,MATCH($D777,PPathKey,0),MATCH(AJ$4,PPathYear,0))</f>
        <v/>
      </c>
      <c r="AK777" s="43">
        <f>INDEX(PPathVal,MATCH($D777,PPathKey,0),MATCH(AK$4,PPathYear,0))</f>
        <v/>
      </c>
      <c r="AL777" s="43">
        <f>INDEX(PPathVal,MATCH($D777,PPathKey,0),MATCH(AL$4,PPathYear,0))</f>
        <v/>
      </c>
      <c r="AM777" s="43">
        <f>INDEX(PPathVal,MATCH($D777,PPathKey,0),MATCH(AM$4,PPathYear,0))</f>
        <v/>
      </c>
      <c r="AN777" s="43">
        <f>INDEX(PPathVal,MATCH($D777,PPathKey,0),MATCH(AN$4,PPathYear,0))</f>
        <v/>
      </c>
      <c r="AO777" s="43">
        <f>INDEX(PPathVal,MATCH($D777,PPathKey,0),MATCH(AO$4,PPathYear,0))</f>
        <v/>
      </c>
      <c r="AP777" s="43">
        <f>INDEX(PPathVal,MATCH($D777,PPathKey,0),MATCH(AP$4,PPathYear,0))</f>
        <v/>
      </c>
      <c r="AQ777" s="43">
        <f>INDEX(PPathVal,MATCH($D777,PPathKey,0),MATCH(AQ$4,PPathYear,0))</f>
        <v/>
      </c>
      <c r="AR777" s="43">
        <f>INDEX(PPathVal,MATCH($D777,PPathKey,0),MATCH(AR$4,PPathYear,0))</f>
        <v/>
      </c>
      <c r="AS777" s="43">
        <f>INDEX(PPathVal,MATCH($D777,PPathKey,0),MATCH(AS$4,PPathYear,0))</f>
        <v/>
      </c>
      <c r="AT777" s="43">
        <f>INDEX(PPathVal,MATCH($D777,PPathKey,0),MATCH(AT$4,PPathYear,0))</f>
        <v/>
      </c>
      <c r="AU777" s="43">
        <f>INDEX(PPathVal,MATCH($D777,PPathKey,0),MATCH(AU$4,PPathYear,0))</f>
        <v/>
      </c>
      <c r="AV777" s="43">
        <f>INDEX(PPathVal,MATCH($D777,PPathKey,0),MATCH(AV$4,PPathYear,0))</f>
        <v/>
      </c>
      <c r="AW777" s="43">
        <f>INDEX(PPathVal,MATCH($D777,PPathKey,0),MATCH(AW$4,PPathYear,0))</f>
        <v/>
      </c>
      <c r="AX777" s="43">
        <f>INDEX(PPathVal,MATCH($D777,PPathKey,0),MATCH(AX$4,PPathYear,0))</f>
        <v/>
      </c>
      <c r="AY777" s="43">
        <f>INDEX(PPathVal,MATCH($D777,PPathKey,0),MATCH(AY$4,PPathYear,0))</f>
        <v/>
      </c>
    </row>
    <row r="778" hidden="1" outlineLevel="1">
      <c r="A778" s="14" t="inlineStr">
        <is>
          <t>pret</t>
        </is>
      </c>
      <c r="B778" s="14" t="inlineStr">
        <is>
          <t>wnd</t>
        </is>
      </c>
      <c r="C778" s="14" t="inlineStr">
        <is>
          <t>pow</t>
        </is>
      </c>
      <c r="D778" s="14">
        <f>$A778&amp;"|"&amp;$B778</f>
        <v/>
      </c>
      <c r="E778" s="36" t="n"/>
      <c r="F778" s="36" t="n"/>
      <c r="G778" s="36" t="n"/>
      <c r="H778" s="14">
        <f>INDEX(VarLab,MATCH($A778,VarKey,0))&amp;INDEX(MemLab,MATCH($C778&amp;"|"&amp;$B778,MemKey,0))</f>
        <v/>
      </c>
      <c r="I778" s="14">
        <f>INDEX(VarUnit,MATCH($A778,VarKey,0))</f>
        <v/>
      </c>
      <c r="J778" s="14">
        <f>INDEX(VarSrc,MATCH($A778,VarKey,0))</f>
        <v/>
      </c>
      <c r="K778" s="11">
        <f>CodePrefix&amp;$A778&amp;IF($C778="","","."&amp;$C778&amp;"."&amp;$B778)&amp;INDEX(VarEnd,MATCH($A778,VarKey,0))&amp;K$5</f>
        <v/>
      </c>
      <c r="L778" s="42">
        <f>INDEX(PPathVal,MATCH($D778,PPathKey,0),MATCH(L$4,PPathYear,0))</f>
        <v/>
      </c>
      <c r="M778" s="43">
        <f>INDEX(PPathVal,MATCH($D778,PPathKey,0),MATCH(M$4,PPathYear,0))</f>
        <v/>
      </c>
      <c r="N778" s="43">
        <f>INDEX(PPathVal,MATCH($D778,PPathKey,0),MATCH(N$4,PPathYear,0))</f>
        <v/>
      </c>
      <c r="O778" s="43">
        <f>INDEX(PPathVal,MATCH($D778,PPathKey,0),MATCH(O$4,PPathYear,0))</f>
        <v/>
      </c>
      <c r="P778" s="43">
        <f>INDEX(PPathVal,MATCH($D778,PPathKey,0),MATCH(P$4,PPathYear,0))</f>
        <v/>
      </c>
      <c r="Q778" s="43">
        <f>INDEX(PPathVal,MATCH($D778,PPathKey,0),MATCH(Q$4,PPathYear,0))</f>
        <v/>
      </c>
      <c r="R778" s="43">
        <f>INDEX(PPathVal,MATCH($D778,PPathKey,0),MATCH(R$4,PPathYear,0))</f>
        <v/>
      </c>
      <c r="S778" s="43">
        <f>INDEX(PPathVal,MATCH($D778,PPathKey,0),MATCH(S$4,PPathYear,0))</f>
        <v/>
      </c>
      <c r="T778" s="43">
        <f>INDEX(PPathVal,MATCH($D778,PPathKey,0),MATCH(T$4,PPathYear,0))</f>
        <v/>
      </c>
      <c r="U778" s="43">
        <f>INDEX(PPathVal,MATCH($D778,PPathKey,0),MATCH(U$4,PPathYear,0))</f>
        <v/>
      </c>
      <c r="V778" s="43">
        <f>INDEX(PPathVal,MATCH($D778,PPathKey,0),MATCH(V$4,PPathYear,0))</f>
        <v/>
      </c>
      <c r="W778" s="43">
        <f>INDEX(PPathVal,MATCH($D778,PPathKey,0),MATCH(W$4,PPathYear,0))</f>
        <v/>
      </c>
      <c r="X778" s="43">
        <f>INDEX(PPathVal,MATCH($D778,PPathKey,0),MATCH(X$4,PPathYear,0))</f>
        <v/>
      </c>
      <c r="Y778" s="43">
        <f>INDEX(PPathVal,MATCH($D778,PPathKey,0),MATCH(Y$4,PPathYear,0))</f>
        <v/>
      </c>
      <c r="Z778" s="43">
        <f>INDEX(PPathVal,MATCH($D778,PPathKey,0),MATCH(Z$4,PPathYear,0))</f>
        <v/>
      </c>
      <c r="AA778" s="43">
        <f>INDEX(PPathVal,MATCH($D778,PPathKey,0),MATCH(AA$4,PPathYear,0))</f>
        <v/>
      </c>
      <c r="AB778" s="43">
        <f>INDEX(PPathVal,MATCH($D778,PPathKey,0),MATCH(AB$4,PPathYear,0))</f>
        <v/>
      </c>
      <c r="AC778" s="43">
        <f>INDEX(PPathVal,MATCH($D778,PPathKey,0),MATCH(AC$4,PPathYear,0))</f>
        <v/>
      </c>
      <c r="AD778" s="43">
        <f>INDEX(PPathVal,MATCH($D778,PPathKey,0),MATCH(AD$4,PPathYear,0))</f>
        <v/>
      </c>
      <c r="AF778" s="11">
        <f>CodePrefix&amp;$A778&amp;IF($C778="","","."&amp;$C778&amp;"."&amp;$B778)&amp;INDEX(VarEnd,MATCH($A778,VarKey,0))&amp;AF$5</f>
        <v/>
      </c>
      <c r="AG778" s="42">
        <f>INDEX(PPathVal,MATCH($D778,PPathKey,0),MATCH(AG$4,PPathYear,0))</f>
        <v/>
      </c>
      <c r="AH778" s="43">
        <f>INDEX(PPathVal,MATCH($D778,PPathKey,0),MATCH(AH$4,PPathYear,0))</f>
        <v/>
      </c>
      <c r="AI778" s="43">
        <f>INDEX(PPathVal,MATCH($D778,PPathKey,0),MATCH(AI$4,PPathYear,0))</f>
        <v/>
      </c>
      <c r="AJ778" s="43">
        <f>INDEX(PPathVal,MATCH($D778,PPathKey,0),MATCH(AJ$4,PPathYear,0))</f>
        <v/>
      </c>
      <c r="AK778" s="43">
        <f>INDEX(PPathVal,MATCH($D778,PPathKey,0),MATCH(AK$4,PPathYear,0))</f>
        <v/>
      </c>
      <c r="AL778" s="43">
        <f>INDEX(PPathVal,MATCH($D778,PPathKey,0),MATCH(AL$4,PPathYear,0))</f>
        <v/>
      </c>
      <c r="AM778" s="43">
        <f>INDEX(PPathVal,MATCH($D778,PPathKey,0),MATCH(AM$4,PPathYear,0))</f>
        <v/>
      </c>
      <c r="AN778" s="43">
        <f>INDEX(PPathVal,MATCH($D778,PPathKey,0),MATCH(AN$4,PPathYear,0))</f>
        <v/>
      </c>
      <c r="AO778" s="43">
        <f>INDEX(PPathVal,MATCH($D778,PPathKey,0),MATCH(AO$4,PPathYear,0))</f>
        <v/>
      </c>
      <c r="AP778" s="43">
        <f>INDEX(PPathVal,MATCH($D778,PPathKey,0),MATCH(AP$4,PPathYear,0))</f>
        <v/>
      </c>
      <c r="AQ778" s="43">
        <f>INDEX(PPathVal,MATCH($D778,PPathKey,0),MATCH(AQ$4,PPathYear,0))</f>
        <v/>
      </c>
      <c r="AR778" s="43">
        <f>INDEX(PPathVal,MATCH($D778,PPathKey,0),MATCH(AR$4,PPathYear,0))</f>
        <v/>
      </c>
      <c r="AS778" s="43">
        <f>INDEX(PPathVal,MATCH($D778,PPathKey,0),MATCH(AS$4,PPathYear,0))</f>
        <v/>
      </c>
      <c r="AT778" s="43">
        <f>INDEX(PPathVal,MATCH($D778,PPathKey,0),MATCH(AT$4,PPathYear,0))</f>
        <v/>
      </c>
      <c r="AU778" s="43">
        <f>INDEX(PPathVal,MATCH($D778,PPathKey,0),MATCH(AU$4,PPathYear,0))</f>
        <v/>
      </c>
      <c r="AV778" s="43">
        <f>INDEX(PPathVal,MATCH($D778,PPathKey,0),MATCH(AV$4,PPathYear,0))</f>
        <v/>
      </c>
      <c r="AW778" s="43">
        <f>INDEX(PPathVal,MATCH($D778,PPathKey,0),MATCH(AW$4,PPathYear,0))</f>
        <v/>
      </c>
      <c r="AX778" s="43">
        <f>INDEX(PPathVal,MATCH($D778,PPathKey,0),MATCH(AX$4,PPathYear,0))</f>
        <v/>
      </c>
      <c r="AY778" s="43">
        <f>INDEX(PPathVal,MATCH($D778,PPathKey,0),MATCH(AY$4,PPathYear,0))</f>
        <v/>
      </c>
    </row>
    <row r="779" hidden="1" outlineLevel="1">
      <c r="A779" s="14" t="inlineStr">
        <is>
          <t>pret</t>
        </is>
      </c>
      <c r="B779" s="14" t="inlineStr">
        <is>
          <t>sol</t>
        </is>
      </c>
      <c r="C779" s="14" t="inlineStr">
        <is>
          <t>pow</t>
        </is>
      </c>
      <c r="D779" s="14">
        <f>$A779&amp;"|"&amp;$B779</f>
        <v/>
      </c>
      <c r="E779" s="36" t="n"/>
      <c r="F779" s="36" t="n"/>
      <c r="G779" s="36" t="n"/>
      <c r="H779" s="14">
        <f>INDEX(VarLab,MATCH($A779,VarKey,0))&amp;INDEX(MemLab,MATCH($C779&amp;"|"&amp;$B779,MemKey,0))</f>
        <v/>
      </c>
      <c r="I779" s="14">
        <f>INDEX(VarUnit,MATCH($A779,VarKey,0))</f>
        <v/>
      </c>
      <c r="J779" s="14">
        <f>INDEX(VarSrc,MATCH($A779,VarKey,0))</f>
        <v/>
      </c>
      <c r="K779" s="11">
        <f>CodePrefix&amp;$A779&amp;IF($C779="","","."&amp;$C779&amp;"."&amp;$B779)&amp;INDEX(VarEnd,MATCH($A779,VarKey,0))&amp;K$5</f>
        <v/>
      </c>
      <c r="L779" s="42">
        <f>INDEX(PPathVal,MATCH($D779,PPathKey,0),MATCH(L$4,PPathYear,0))</f>
        <v/>
      </c>
      <c r="M779" s="43">
        <f>INDEX(PPathVal,MATCH($D779,PPathKey,0),MATCH(M$4,PPathYear,0))</f>
        <v/>
      </c>
      <c r="N779" s="43">
        <f>INDEX(PPathVal,MATCH($D779,PPathKey,0),MATCH(N$4,PPathYear,0))</f>
        <v/>
      </c>
      <c r="O779" s="43">
        <f>INDEX(PPathVal,MATCH($D779,PPathKey,0),MATCH(O$4,PPathYear,0))</f>
        <v/>
      </c>
      <c r="P779" s="43">
        <f>INDEX(PPathVal,MATCH($D779,PPathKey,0),MATCH(P$4,PPathYear,0))</f>
        <v/>
      </c>
      <c r="Q779" s="43">
        <f>INDEX(PPathVal,MATCH($D779,PPathKey,0),MATCH(Q$4,PPathYear,0))</f>
        <v/>
      </c>
      <c r="R779" s="43">
        <f>INDEX(PPathVal,MATCH($D779,PPathKey,0),MATCH(R$4,PPathYear,0))</f>
        <v/>
      </c>
      <c r="S779" s="43">
        <f>INDEX(PPathVal,MATCH($D779,PPathKey,0),MATCH(S$4,PPathYear,0))</f>
        <v/>
      </c>
      <c r="T779" s="43">
        <f>INDEX(PPathVal,MATCH($D779,PPathKey,0),MATCH(T$4,PPathYear,0))</f>
        <v/>
      </c>
      <c r="U779" s="43">
        <f>INDEX(PPathVal,MATCH($D779,PPathKey,0),MATCH(U$4,PPathYear,0))</f>
        <v/>
      </c>
      <c r="V779" s="43">
        <f>INDEX(PPathVal,MATCH($D779,PPathKey,0),MATCH(V$4,PPathYear,0))</f>
        <v/>
      </c>
      <c r="W779" s="43">
        <f>INDEX(PPathVal,MATCH($D779,PPathKey,0),MATCH(W$4,PPathYear,0))</f>
        <v/>
      </c>
      <c r="X779" s="43">
        <f>INDEX(PPathVal,MATCH($D779,PPathKey,0),MATCH(X$4,PPathYear,0))</f>
        <v/>
      </c>
      <c r="Y779" s="43">
        <f>INDEX(PPathVal,MATCH($D779,PPathKey,0),MATCH(Y$4,PPathYear,0))</f>
        <v/>
      </c>
      <c r="Z779" s="43">
        <f>INDEX(PPathVal,MATCH($D779,PPathKey,0),MATCH(Z$4,PPathYear,0))</f>
        <v/>
      </c>
      <c r="AA779" s="43">
        <f>INDEX(PPathVal,MATCH($D779,PPathKey,0),MATCH(AA$4,PPathYear,0))</f>
        <v/>
      </c>
      <c r="AB779" s="43">
        <f>INDEX(PPathVal,MATCH($D779,PPathKey,0),MATCH(AB$4,PPathYear,0))</f>
        <v/>
      </c>
      <c r="AC779" s="43">
        <f>INDEX(PPathVal,MATCH($D779,PPathKey,0),MATCH(AC$4,PPathYear,0))</f>
        <v/>
      </c>
      <c r="AD779" s="43">
        <f>INDEX(PPathVal,MATCH($D779,PPathKey,0),MATCH(AD$4,PPathYear,0))</f>
        <v/>
      </c>
      <c r="AF779" s="11">
        <f>CodePrefix&amp;$A779&amp;IF($C779="","","."&amp;$C779&amp;"."&amp;$B779)&amp;INDEX(VarEnd,MATCH($A779,VarKey,0))&amp;AF$5</f>
        <v/>
      </c>
      <c r="AG779" s="42">
        <f>INDEX(PPathVal,MATCH($D779,PPathKey,0),MATCH(AG$4,PPathYear,0))</f>
        <v/>
      </c>
      <c r="AH779" s="43">
        <f>INDEX(PPathVal,MATCH($D779,PPathKey,0),MATCH(AH$4,PPathYear,0))</f>
        <v/>
      </c>
      <c r="AI779" s="43">
        <f>INDEX(PPathVal,MATCH($D779,PPathKey,0),MATCH(AI$4,PPathYear,0))</f>
        <v/>
      </c>
      <c r="AJ779" s="43">
        <f>INDEX(PPathVal,MATCH($D779,PPathKey,0),MATCH(AJ$4,PPathYear,0))</f>
        <v/>
      </c>
      <c r="AK779" s="43">
        <f>INDEX(PPathVal,MATCH($D779,PPathKey,0),MATCH(AK$4,PPathYear,0))</f>
        <v/>
      </c>
      <c r="AL779" s="43">
        <f>INDEX(PPathVal,MATCH($D779,PPathKey,0),MATCH(AL$4,PPathYear,0))</f>
        <v/>
      </c>
      <c r="AM779" s="43">
        <f>INDEX(PPathVal,MATCH($D779,PPathKey,0),MATCH(AM$4,PPathYear,0))</f>
        <v/>
      </c>
      <c r="AN779" s="43">
        <f>INDEX(PPathVal,MATCH($D779,PPathKey,0),MATCH(AN$4,PPathYear,0))</f>
        <v/>
      </c>
      <c r="AO779" s="43">
        <f>INDEX(PPathVal,MATCH($D779,PPathKey,0),MATCH(AO$4,PPathYear,0))</f>
        <v/>
      </c>
      <c r="AP779" s="43">
        <f>INDEX(PPathVal,MATCH($D779,PPathKey,0),MATCH(AP$4,PPathYear,0))</f>
        <v/>
      </c>
      <c r="AQ779" s="43">
        <f>INDEX(PPathVal,MATCH($D779,PPathKey,0),MATCH(AQ$4,PPathYear,0))</f>
        <v/>
      </c>
      <c r="AR779" s="43">
        <f>INDEX(PPathVal,MATCH($D779,PPathKey,0),MATCH(AR$4,PPathYear,0))</f>
        <v/>
      </c>
      <c r="AS779" s="43">
        <f>INDEX(PPathVal,MATCH($D779,PPathKey,0),MATCH(AS$4,PPathYear,0))</f>
        <v/>
      </c>
      <c r="AT779" s="43">
        <f>INDEX(PPathVal,MATCH($D779,PPathKey,0),MATCH(AT$4,PPathYear,0))</f>
        <v/>
      </c>
      <c r="AU779" s="43">
        <f>INDEX(PPathVal,MATCH($D779,PPathKey,0),MATCH(AU$4,PPathYear,0))</f>
        <v/>
      </c>
      <c r="AV779" s="43">
        <f>INDEX(PPathVal,MATCH($D779,PPathKey,0),MATCH(AV$4,PPathYear,0))</f>
        <v/>
      </c>
      <c r="AW779" s="43">
        <f>INDEX(PPathVal,MATCH($D779,PPathKey,0),MATCH(AW$4,PPathYear,0))</f>
        <v/>
      </c>
      <c r="AX779" s="43">
        <f>INDEX(PPathVal,MATCH($D779,PPathKey,0),MATCH(AX$4,PPathYear,0))</f>
        <v/>
      </c>
      <c r="AY779" s="43">
        <f>INDEX(PPathVal,MATCH($D779,PPathKey,0),MATCH(AY$4,PPathYear,0))</f>
        <v/>
      </c>
    </row>
    <row r="780" hidden="1" outlineLevel="1">
      <c r="A780" s="14" t="inlineStr">
        <is>
          <t>pret</t>
        </is>
      </c>
      <c r="B780" s="14" t="inlineStr">
        <is>
          <t>hyd</t>
        </is>
      </c>
      <c r="C780" s="14" t="inlineStr">
        <is>
          <t>pow</t>
        </is>
      </c>
      <c r="D780" s="14">
        <f>$A780&amp;"|"&amp;$B780</f>
        <v/>
      </c>
      <c r="E780" s="36" t="n"/>
      <c r="F780" s="36" t="n"/>
      <c r="G780" s="36" t="n"/>
      <c r="H780" s="14">
        <f>INDEX(VarLab,MATCH($A780,VarKey,0))&amp;INDEX(MemLab,MATCH($C780&amp;"|"&amp;$B780,MemKey,0))</f>
        <v/>
      </c>
      <c r="I780" s="14">
        <f>INDEX(VarUnit,MATCH($A780,VarKey,0))</f>
        <v/>
      </c>
      <c r="J780" s="14">
        <f>INDEX(VarSrc,MATCH($A780,VarKey,0))</f>
        <v/>
      </c>
      <c r="K780" s="11">
        <f>CodePrefix&amp;$A780&amp;IF($C780="","","."&amp;$C780&amp;"."&amp;$B780)&amp;INDEX(VarEnd,MATCH($A780,VarKey,0))&amp;K$5</f>
        <v/>
      </c>
      <c r="L780" s="42">
        <f>INDEX(PPathVal,MATCH($D780,PPathKey,0),MATCH(L$4,PPathYear,0))</f>
        <v/>
      </c>
      <c r="M780" s="43">
        <f>INDEX(PPathVal,MATCH($D780,PPathKey,0),MATCH(M$4,PPathYear,0))</f>
        <v/>
      </c>
      <c r="N780" s="43">
        <f>INDEX(PPathVal,MATCH($D780,PPathKey,0),MATCH(N$4,PPathYear,0))</f>
        <v/>
      </c>
      <c r="O780" s="43">
        <f>INDEX(PPathVal,MATCH($D780,PPathKey,0),MATCH(O$4,PPathYear,0))</f>
        <v/>
      </c>
      <c r="P780" s="43">
        <f>INDEX(PPathVal,MATCH($D780,PPathKey,0),MATCH(P$4,PPathYear,0))</f>
        <v/>
      </c>
      <c r="Q780" s="43">
        <f>INDEX(PPathVal,MATCH($D780,PPathKey,0),MATCH(Q$4,PPathYear,0))</f>
        <v/>
      </c>
      <c r="R780" s="43">
        <f>INDEX(PPathVal,MATCH($D780,PPathKey,0),MATCH(R$4,PPathYear,0))</f>
        <v/>
      </c>
      <c r="S780" s="43">
        <f>INDEX(PPathVal,MATCH($D780,PPathKey,0),MATCH(S$4,PPathYear,0))</f>
        <v/>
      </c>
      <c r="T780" s="43">
        <f>INDEX(PPathVal,MATCH($D780,PPathKey,0),MATCH(T$4,PPathYear,0))</f>
        <v/>
      </c>
      <c r="U780" s="43">
        <f>INDEX(PPathVal,MATCH($D780,PPathKey,0),MATCH(U$4,PPathYear,0))</f>
        <v/>
      </c>
      <c r="V780" s="43">
        <f>INDEX(PPathVal,MATCH($D780,PPathKey,0),MATCH(V$4,PPathYear,0))</f>
        <v/>
      </c>
      <c r="W780" s="43">
        <f>INDEX(PPathVal,MATCH($D780,PPathKey,0),MATCH(W$4,PPathYear,0))</f>
        <v/>
      </c>
      <c r="X780" s="43">
        <f>INDEX(PPathVal,MATCH($D780,PPathKey,0),MATCH(X$4,PPathYear,0))</f>
        <v/>
      </c>
      <c r="Y780" s="43">
        <f>INDEX(PPathVal,MATCH($D780,PPathKey,0),MATCH(Y$4,PPathYear,0))</f>
        <v/>
      </c>
      <c r="Z780" s="43">
        <f>INDEX(PPathVal,MATCH($D780,PPathKey,0),MATCH(Z$4,PPathYear,0))</f>
        <v/>
      </c>
      <c r="AA780" s="43">
        <f>INDEX(PPathVal,MATCH($D780,PPathKey,0),MATCH(AA$4,PPathYear,0))</f>
        <v/>
      </c>
      <c r="AB780" s="43">
        <f>INDEX(PPathVal,MATCH($D780,PPathKey,0),MATCH(AB$4,PPathYear,0))</f>
        <v/>
      </c>
      <c r="AC780" s="43">
        <f>INDEX(PPathVal,MATCH($D780,PPathKey,0),MATCH(AC$4,PPathYear,0))</f>
        <v/>
      </c>
      <c r="AD780" s="43">
        <f>INDEX(PPathVal,MATCH($D780,PPathKey,0),MATCH(AD$4,PPathYear,0))</f>
        <v/>
      </c>
      <c r="AF780" s="11">
        <f>CodePrefix&amp;$A780&amp;IF($C780="","","."&amp;$C780&amp;"."&amp;$B780)&amp;INDEX(VarEnd,MATCH($A780,VarKey,0))&amp;AF$5</f>
        <v/>
      </c>
      <c r="AG780" s="42">
        <f>INDEX(PPathVal,MATCH($D780,PPathKey,0),MATCH(AG$4,PPathYear,0))</f>
        <v/>
      </c>
      <c r="AH780" s="43">
        <f>INDEX(PPathVal,MATCH($D780,PPathKey,0),MATCH(AH$4,PPathYear,0))</f>
        <v/>
      </c>
      <c r="AI780" s="43">
        <f>INDEX(PPathVal,MATCH($D780,PPathKey,0),MATCH(AI$4,PPathYear,0))</f>
        <v/>
      </c>
      <c r="AJ780" s="43">
        <f>INDEX(PPathVal,MATCH($D780,PPathKey,0),MATCH(AJ$4,PPathYear,0))</f>
        <v/>
      </c>
      <c r="AK780" s="43">
        <f>INDEX(PPathVal,MATCH($D780,PPathKey,0),MATCH(AK$4,PPathYear,0))</f>
        <v/>
      </c>
      <c r="AL780" s="43">
        <f>INDEX(PPathVal,MATCH($D780,PPathKey,0),MATCH(AL$4,PPathYear,0))</f>
        <v/>
      </c>
      <c r="AM780" s="43">
        <f>INDEX(PPathVal,MATCH($D780,PPathKey,0),MATCH(AM$4,PPathYear,0))</f>
        <v/>
      </c>
      <c r="AN780" s="43">
        <f>INDEX(PPathVal,MATCH($D780,PPathKey,0),MATCH(AN$4,PPathYear,0))</f>
        <v/>
      </c>
      <c r="AO780" s="43">
        <f>INDEX(PPathVal,MATCH($D780,PPathKey,0),MATCH(AO$4,PPathYear,0))</f>
        <v/>
      </c>
      <c r="AP780" s="43">
        <f>INDEX(PPathVal,MATCH($D780,PPathKey,0),MATCH(AP$4,PPathYear,0))</f>
        <v/>
      </c>
      <c r="AQ780" s="43">
        <f>INDEX(PPathVal,MATCH($D780,PPathKey,0),MATCH(AQ$4,PPathYear,0))</f>
        <v/>
      </c>
      <c r="AR780" s="43">
        <f>INDEX(PPathVal,MATCH($D780,PPathKey,0),MATCH(AR$4,PPathYear,0))</f>
        <v/>
      </c>
      <c r="AS780" s="43">
        <f>INDEX(PPathVal,MATCH($D780,PPathKey,0),MATCH(AS$4,PPathYear,0))</f>
        <v/>
      </c>
      <c r="AT780" s="43">
        <f>INDEX(PPathVal,MATCH($D780,PPathKey,0),MATCH(AT$4,PPathYear,0))</f>
        <v/>
      </c>
      <c r="AU780" s="43">
        <f>INDEX(PPathVal,MATCH($D780,PPathKey,0),MATCH(AU$4,PPathYear,0))</f>
        <v/>
      </c>
      <c r="AV780" s="43">
        <f>INDEX(PPathVal,MATCH($D780,PPathKey,0),MATCH(AV$4,PPathYear,0))</f>
        <v/>
      </c>
      <c r="AW780" s="43">
        <f>INDEX(PPathVal,MATCH($D780,PPathKey,0),MATCH(AW$4,PPathYear,0))</f>
        <v/>
      </c>
      <c r="AX780" s="43">
        <f>INDEX(PPathVal,MATCH($D780,PPathKey,0),MATCH(AX$4,PPathYear,0))</f>
        <v/>
      </c>
      <c r="AY780" s="43">
        <f>INDEX(PPathVal,MATCH($D780,PPathKey,0),MATCH(AY$4,PPathYear,0))</f>
        <v/>
      </c>
    </row>
    <row r="781" hidden="1" outlineLevel="1">
      <c r="A781" s="14" t="inlineStr">
        <is>
          <t>pret</t>
        </is>
      </c>
      <c r="B781" s="14" t="inlineStr">
        <is>
          <t>ore</t>
        </is>
      </c>
      <c r="C781" s="14" t="inlineStr">
        <is>
          <t>pow</t>
        </is>
      </c>
      <c r="D781" s="14">
        <f>$A781&amp;"|"&amp;$B781</f>
        <v/>
      </c>
      <c r="E781" s="36" t="n"/>
      <c r="F781" s="36" t="n"/>
      <c r="G781" s="36" t="n"/>
      <c r="H781" s="14">
        <f>INDEX(VarLab,MATCH($A781,VarKey,0))&amp;INDEX(MemLab,MATCH($C781&amp;"|"&amp;$B781,MemKey,0))</f>
        <v/>
      </c>
      <c r="I781" s="14">
        <f>INDEX(VarUnit,MATCH($A781,VarKey,0))</f>
        <v/>
      </c>
      <c r="J781" s="14">
        <f>INDEX(VarSrc,MATCH($A781,VarKey,0))</f>
        <v/>
      </c>
      <c r="K781" s="11">
        <f>CodePrefix&amp;$A781&amp;IF($C781="","","."&amp;$C781&amp;"."&amp;$B781)&amp;INDEX(VarEnd,MATCH($A781,VarKey,0))&amp;K$5</f>
        <v/>
      </c>
      <c r="L781" s="42">
        <f>INDEX(PPathVal,MATCH($D781,PPathKey,0),MATCH(L$4,PPathYear,0))</f>
        <v/>
      </c>
      <c r="M781" s="43">
        <f>INDEX(PPathVal,MATCH($D781,PPathKey,0),MATCH(M$4,PPathYear,0))</f>
        <v/>
      </c>
      <c r="N781" s="43">
        <f>INDEX(PPathVal,MATCH($D781,PPathKey,0),MATCH(N$4,PPathYear,0))</f>
        <v/>
      </c>
      <c r="O781" s="43">
        <f>INDEX(PPathVal,MATCH($D781,PPathKey,0),MATCH(O$4,PPathYear,0))</f>
        <v/>
      </c>
      <c r="P781" s="43">
        <f>INDEX(PPathVal,MATCH($D781,PPathKey,0),MATCH(P$4,PPathYear,0))</f>
        <v/>
      </c>
      <c r="Q781" s="43">
        <f>INDEX(PPathVal,MATCH($D781,PPathKey,0),MATCH(Q$4,PPathYear,0))</f>
        <v/>
      </c>
      <c r="R781" s="43">
        <f>INDEX(PPathVal,MATCH($D781,PPathKey,0),MATCH(R$4,PPathYear,0))</f>
        <v/>
      </c>
      <c r="S781" s="43">
        <f>INDEX(PPathVal,MATCH($D781,PPathKey,0),MATCH(S$4,PPathYear,0))</f>
        <v/>
      </c>
      <c r="T781" s="43">
        <f>INDEX(PPathVal,MATCH($D781,PPathKey,0),MATCH(T$4,PPathYear,0))</f>
        <v/>
      </c>
      <c r="U781" s="43">
        <f>INDEX(PPathVal,MATCH($D781,PPathKey,0),MATCH(U$4,PPathYear,0))</f>
        <v/>
      </c>
      <c r="V781" s="43">
        <f>INDEX(PPathVal,MATCH($D781,PPathKey,0),MATCH(V$4,PPathYear,0))</f>
        <v/>
      </c>
      <c r="W781" s="43">
        <f>INDEX(PPathVal,MATCH($D781,PPathKey,0),MATCH(W$4,PPathYear,0))</f>
        <v/>
      </c>
      <c r="X781" s="43">
        <f>INDEX(PPathVal,MATCH($D781,PPathKey,0),MATCH(X$4,PPathYear,0))</f>
        <v/>
      </c>
      <c r="Y781" s="43">
        <f>INDEX(PPathVal,MATCH($D781,PPathKey,0),MATCH(Y$4,PPathYear,0))</f>
        <v/>
      </c>
      <c r="Z781" s="43">
        <f>INDEX(PPathVal,MATCH($D781,PPathKey,0),MATCH(Z$4,PPathYear,0))</f>
        <v/>
      </c>
      <c r="AA781" s="43">
        <f>INDEX(PPathVal,MATCH($D781,PPathKey,0),MATCH(AA$4,PPathYear,0))</f>
        <v/>
      </c>
      <c r="AB781" s="43">
        <f>INDEX(PPathVal,MATCH($D781,PPathKey,0),MATCH(AB$4,PPathYear,0))</f>
        <v/>
      </c>
      <c r="AC781" s="43">
        <f>INDEX(PPathVal,MATCH($D781,PPathKey,0),MATCH(AC$4,PPathYear,0))</f>
        <v/>
      </c>
      <c r="AD781" s="43">
        <f>INDEX(PPathVal,MATCH($D781,PPathKey,0),MATCH(AD$4,PPathYear,0))</f>
        <v/>
      </c>
      <c r="AF781" s="11">
        <f>CodePrefix&amp;$A781&amp;IF($C781="","","."&amp;$C781&amp;"."&amp;$B781)&amp;INDEX(VarEnd,MATCH($A781,VarKey,0))&amp;AF$5</f>
        <v/>
      </c>
      <c r="AG781" s="42">
        <f>INDEX(PPathVal,MATCH($D781,PPathKey,0),MATCH(AG$4,PPathYear,0))</f>
        <v/>
      </c>
      <c r="AH781" s="43">
        <f>INDEX(PPathVal,MATCH($D781,PPathKey,0),MATCH(AH$4,PPathYear,0))</f>
        <v/>
      </c>
      <c r="AI781" s="43">
        <f>INDEX(PPathVal,MATCH($D781,PPathKey,0),MATCH(AI$4,PPathYear,0))</f>
        <v/>
      </c>
      <c r="AJ781" s="43">
        <f>INDEX(PPathVal,MATCH($D781,PPathKey,0),MATCH(AJ$4,PPathYear,0))</f>
        <v/>
      </c>
      <c r="AK781" s="43">
        <f>INDEX(PPathVal,MATCH($D781,PPathKey,0),MATCH(AK$4,PPathYear,0))</f>
        <v/>
      </c>
      <c r="AL781" s="43">
        <f>INDEX(PPathVal,MATCH($D781,PPathKey,0),MATCH(AL$4,PPathYear,0))</f>
        <v/>
      </c>
      <c r="AM781" s="43">
        <f>INDEX(PPathVal,MATCH($D781,PPathKey,0),MATCH(AM$4,PPathYear,0))</f>
        <v/>
      </c>
      <c r="AN781" s="43">
        <f>INDEX(PPathVal,MATCH($D781,PPathKey,0),MATCH(AN$4,PPathYear,0))</f>
        <v/>
      </c>
      <c r="AO781" s="43">
        <f>INDEX(PPathVal,MATCH($D781,PPathKey,0),MATCH(AO$4,PPathYear,0))</f>
        <v/>
      </c>
      <c r="AP781" s="43">
        <f>INDEX(PPathVal,MATCH($D781,PPathKey,0),MATCH(AP$4,PPathYear,0))</f>
        <v/>
      </c>
      <c r="AQ781" s="43">
        <f>INDEX(PPathVal,MATCH($D781,PPathKey,0),MATCH(AQ$4,PPathYear,0))</f>
        <v/>
      </c>
      <c r="AR781" s="43">
        <f>INDEX(PPathVal,MATCH($D781,PPathKey,0),MATCH(AR$4,PPathYear,0))</f>
        <v/>
      </c>
      <c r="AS781" s="43">
        <f>INDEX(PPathVal,MATCH($D781,PPathKey,0),MATCH(AS$4,PPathYear,0))</f>
        <v/>
      </c>
      <c r="AT781" s="43">
        <f>INDEX(PPathVal,MATCH($D781,PPathKey,0),MATCH(AT$4,PPathYear,0))</f>
        <v/>
      </c>
      <c r="AU781" s="43">
        <f>INDEX(PPathVal,MATCH($D781,PPathKey,0),MATCH(AU$4,PPathYear,0))</f>
        <v/>
      </c>
      <c r="AV781" s="43">
        <f>INDEX(PPathVal,MATCH($D781,PPathKey,0),MATCH(AV$4,PPathYear,0))</f>
        <v/>
      </c>
      <c r="AW781" s="43">
        <f>INDEX(PPathVal,MATCH($D781,PPathKey,0),MATCH(AW$4,PPathYear,0))</f>
        <v/>
      </c>
      <c r="AX781" s="43">
        <f>INDEX(PPathVal,MATCH($D781,PPathKey,0),MATCH(AX$4,PPathYear,0))</f>
        <v/>
      </c>
      <c r="AY781" s="43">
        <f>INDEX(PPathVal,MATCH($D781,PPathKey,0),MATCH(AY$4,PPathYear,0))</f>
        <v/>
      </c>
    </row>
    <row r="782" hidden="1" outlineLevel="1">
      <c r="A782" s="14" t="inlineStr">
        <is>
          <t>pret</t>
        </is>
      </c>
      <c r="B782" s="14" t="inlineStr">
        <is>
          <t>bio</t>
        </is>
      </c>
      <c r="C782" s="14" t="inlineStr">
        <is>
          <t>pow</t>
        </is>
      </c>
      <c r="D782" s="14">
        <f>$A782&amp;"|"&amp;$B782</f>
        <v/>
      </c>
      <c r="E782" s="36" t="n"/>
      <c r="F782" s="36" t="n"/>
      <c r="G782" s="36" t="n"/>
      <c r="H782" s="14">
        <f>INDEX(VarLab,MATCH($A782,VarKey,0))&amp;INDEX(MemLab,MATCH($C782&amp;"|"&amp;$B782,MemKey,0))</f>
        <v/>
      </c>
      <c r="I782" s="14">
        <f>INDEX(VarUnit,MATCH($A782,VarKey,0))</f>
        <v/>
      </c>
      <c r="J782" s="14">
        <f>INDEX(VarSrc,MATCH($A782,VarKey,0))</f>
        <v/>
      </c>
      <c r="K782" s="11">
        <f>CodePrefix&amp;$A782&amp;IF($C782="","","."&amp;$C782&amp;"."&amp;$B782)&amp;INDEX(VarEnd,MATCH($A782,VarKey,0))&amp;K$5</f>
        <v/>
      </c>
      <c r="L782" s="42">
        <f>INDEX(PPathVal,MATCH($D782,PPathKey,0),MATCH(L$4,PPathYear,0))</f>
        <v/>
      </c>
      <c r="M782" s="43">
        <f>INDEX(PPathVal,MATCH($D782,PPathKey,0),MATCH(M$4,PPathYear,0))</f>
        <v/>
      </c>
      <c r="N782" s="43">
        <f>INDEX(PPathVal,MATCH($D782,PPathKey,0),MATCH(N$4,PPathYear,0))</f>
        <v/>
      </c>
      <c r="O782" s="43">
        <f>INDEX(PPathVal,MATCH($D782,PPathKey,0),MATCH(O$4,PPathYear,0))</f>
        <v/>
      </c>
      <c r="P782" s="43">
        <f>INDEX(PPathVal,MATCH($D782,PPathKey,0),MATCH(P$4,PPathYear,0))</f>
        <v/>
      </c>
      <c r="Q782" s="43">
        <f>INDEX(PPathVal,MATCH($D782,PPathKey,0),MATCH(Q$4,PPathYear,0))</f>
        <v/>
      </c>
      <c r="R782" s="43">
        <f>INDEX(PPathVal,MATCH($D782,PPathKey,0),MATCH(R$4,PPathYear,0))</f>
        <v/>
      </c>
      <c r="S782" s="43">
        <f>INDEX(PPathVal,MATCH($D782,PPathKey,0),MATCH(S$4,PPathYear,0))</f>
        <v/>
      </c>
      <c r="T782" s="43">
        <f>INDEX(PPathVal,MATCH($D782,PPathKey,0),MATCH(T$4,PPathYear,0))</f>
        <v/>
      </c>
      <c r="U782" s="43">
        <f>INDEX(PPathVal,MATCH($D782,PPathKey,0),MATCH(U$4,PPathYear,0))</f>
        <v/>
      </c>
      <c r="V782" s="43">
        <f>INDEX(PPathVal,MATCH($D782,PPathKey,0),MATCH(V$4,PPathYear,0))</f>
        <v/>
      </c>
      <c r="W782" s="43">
        <f>INDEX(PPathVal,MATCH($D782,PPathKey,0),MATCH(W$4,PPathYear,0))</f>
        <v/>
      </c>
      <c r="X782" s="43">
        <f>INDEX(PPathVal,MATCH($D782,PPathKey,0),MATCH(X$4,PPathYear,0))</f>
        <v/>
      </c>
      <c r="Y782" s="43">
        <f>INDEX(PPathVal,MATCH($D782,PPathKey,0),MATCH(Y$4,PPathYear,0))</f>
        <v/>
      </c>
      <c r="Z782" s="43">
        <f>INDEX(PPathVal,MATCH($D782,PPathKey,0),MATCH(Z$4,PPathYear,0))</f>
        <v/>
      </c>
      <c r="AA782" s="43">
        <f>INDEX(PPathVal,MATCH($D782,PPathKey,0),MATCH(AA$4,PPathYear,0))</f>
        <v/>
      </c>
      <c r="AB782" s="43">
        <f>INDEX(PPathVal,MATCH($D782,PPathKey,0),MATCH(AB$4,PPathYear,0))</f>
        <v/>
      </c>
      <c r="AC782" s="43">
        <f>INDEX(PPathVal,MATCH($D782,PPathKey,0),MATCH(AC$4,PPathYear,0))</f>
        <v/>
      </c>
      <c r="AD782" s="43">
        <f>INDEX(PPathVal,MATCH($D782,PPathKey,0),MATCH(AD$4,PPathYear,0))</f>
        <v/>
      </c>
      <c r="AF782" s="11">
        <f>CodePrefix&amp;$A782&amp;IF($C782="","","."&amp;$C782&amp;"."&amp;$B782)&amp;INDEX(VarEnd,MATCH($A782,VarKey,0))&amp;AF$5</f>
        <v/>
      </c>
      <c r="AG782" s="42">
        <f>INDEX(PPathVal,MATCH($D782,PPathKey,0),MATCH(AG$4,PPathYear,0))</f>
        <v/>
      </c>
      <c r="AH782" s="43">
        <f>INDEX(PPathVal,MATCH($D782,PPathKey,0),MATCH(AH$4,PPathYear,0))</f>
        <v/>
      </c>
      <c r="AI782" s="43">
        <f>INDEX(PPathVal,MATCH($D782,PPathKey,0),MATCH(AI$4,PPathYear,0))</f>
        <v/>
      </c>
      <c r="AJ782" s="43">
        <f>INDEX(PPathVal,MATCH($D782,PPathKey,0),MATCH(AJ$4,PPathYear,0))</f>
        <v/>
      </c>
      <c r="AK782" s="43">
        <f>INDEX(PPathVal,MATCH($D782,PPathKey,0),MATCH(AK$4,PPathYear,0))</f>
        <v/>
      </c>
      <c r="AL782" s="43">
        <f>INDEX(PPathVal,MATCH($D782,PPathKey,0),MATCH(AL$4,PPathYear,0))</f>
        <v/>
      </c>
      <c r="AM782" s="43">
        <f>INDEX(PPathVal,MATCH($D782,PPathKey,0),MATCH(AM$4,PPathYear,0))</f>
        <v/>
      </c>
      <c r="AN782" s="43">
        <f>INDEX(PPathVal,MATCH($D782,PPathKey,0),MATCH(AN$4,PPathYear,0))</f>
        <v/>
      </c>
      <c r="AO782" s="43">
        <f>INDEX(PPathVal,MATCH($D782,PPathKey,0),MATCH(AO$4,PPathYear,0))</f>
        <v/>
      </c>
      <c r="AP782" s="43">
        <f>INDEX(PPathVal,MATCH($D782,PPathKey,0),MATCH(AP$4,PPathYear,0))</f>
        <v/>
      </c>
      <c r="AQ782" s="43">
        <f>INDEX(PPathVal,MATCH($D782,PPathKey,0),MATCH(AQ$4,PPathYear,0))</f>
        <v/>
      </c>
      <c r="AR782" s="43">
        <f>INDEX(PPathVal,MATCH($D782,PPathKey,0),MATCH(AR$4,PPathYear,0))</f>
        <v/>
      </c>
      <c r="AS782" s="43">
        <f>INDEX(PPathVal,MATCH($D782,PPathKey,0),MATCH(AS$4,PPathYear,0))</f>
        <v/>
      </c>
      <c r="AT782" s="43">
        <f>INDEX(PPathVal,MATCH($D782,PPathKey,0),MATCH(AT$4,PPathYear,0))</f>
        <v/>
      </c>
      <c r="AU782" s="43">
        <f>INDEX(PPathVal,MATCH($D782,PPathKey,0),MATCH(AU$4,PPathYear,0))</f>
        <v/>
      </c>
      <c r="AV782" s="43">
        <f>INDEX(PPathVal,MATCH($D782,PPathKey,0),MATCH(AV$4,PPathYear,0))</f>
        <v/>
      </c>
      <c r="AW782" s="43">
        <f>INDEX(PPathVal,MATCH($D782,PPathKey,0),MATCH(AW$4,PPathYear,0))</f>
        <v/>
      </c>
      <c r="AX782" s="43">
        <f>INDEX(PPathVal,MATCH($D782,PPathKey,0),MATCH(AX$4,PPathYear,0))</f>
        <v/>
      </c>
      <c r="AY782" s="43">
        <f>INDEX(PPathVal,MATCH($D782,PPathKey,0),MATCH(AY$4,PPathYear,0))</f>
        <v/>
      </c>
    </row>
    <row r="783" hidden="1" outlineLevel="1"/>
    <row r="784" hidden="1" outlineLevel="1">
      <c r="A784" s="14" t="inlineStr">
        <is>
          <t>ret</t>
        </is>
      </c>
      <c r="B784" s="14" t="inlineStr">
        <is>
          <t>coa</t>
        </is>
      </c>
      <c r="C784" s="14" t="inlineStr">
        <is>
          <t>pow</t>
        </is>
      </c>
      <c r="D784" s="41">
        <f>INDEX(Inputs_power!$AG$5:$AG$13,MATCH($B784,Inputs_power!$A$5:$A$13,0))</f>
        <v/>
      </c>
      <c r="E784" s="41">
        <f>INDEX(Inputs_power!$AO$5:$AO$13,MATCH($B784,Inputs_power!$A$5:$A$13,0))</f>
        <v/>
      </c>
      <c r="F784" s="41">
        <f>INDEX(Inputs_power!$AM$5:$AM$13,MATCH($B784,Inputs_power!$A$5:$A$13,0))</f>
        <v/>
      </c>
      <c r="G784" s="36" t="n"/>
      <c r="H784" s="14">
        <f>INDEX(VarLab,MATCH($A784,VarKey,0))&amp;INDEX(MemLab,MATCH($C784&amp;"|"&amp;$B784,MemKey,0))</f>
        <v/>
      </c>
      <c r="I784" s="14">
        <f>INDEX(VarUnit,MATCH($A784,VarKey,0))</f>
        <v/>
      </c>
      <c r="J784" s="14">
        <f>INDEX(VarSrc,MATCH($A784,VarKey,0))</f>
        <v/>
      </c>
      <c r="K784" s="11">
        <f>CodePrefix&amp;$A784&amp;IF($C784="","","."&amp;$C784&amp;"."&amp;$B784)&amp;INDEX(VarEnd,MATCH($A784,VarKey,0))&amp;K$5</f>
        <v/>
      </c>
      <c r="L784" s="42">
        <f>MIN(IF($F784=1,L774,L752*$D784)+$E784*L$807,L752)</f>
        <v/>
      </c>
      <c r="M784" s="43">
        <f>MIN(IF($F784=1,M774,M752*$D784)+$E784*M$807,M752)</f>
        <v/>
      </c>
      <c r="N784" s="43">
        <f>MIN(IF($F784=1,N774,N752*$D784)+$E784*N$807,N752)</f>
        <v/>
      </c>
      <c r="O784" s="43">
        <f>MIN(IF($F784=1,O774,O752*$D784)+$E784*O$807,O752)</f>
        <v/>
      </c>
      <c r="P784" s="43">
        <f>MIN(IF($F784=1,P774,P752*$D784)+$E784*P$807,P752)</f>
        <v/>
      </c>
      <c r="Q784" s="43">
        <f>MIN(IF($F784=1,Q774,Q752*$D784)+$E784*Q$807,Q752)</f>
        <v/>
      </c>
      <c r="R784" s="43">
        <f>MIN(IF($F784=1,R774,R752*$D784)+$E784*R$807,R752)</f>
        <v/>
      </c>
      <c r="S784" s="43">
        <f>MIN(IF($F784=1,S774,S752*$D784)+$E784*S$807,S752)</f>
        <v/>
      </c>
      <c r="T784" s="43">
        <f>MIN(IF($F784=1,T774,T752*$D784)+$E784*T$807,T752)</f>
        <v/>
      </c>
      <c r="U784" s="43">
        <f>MIN(IF($F784=1,U774,U752*$D784)+$E784*U$807,U752)</f>
        <v/>
      </c>
      <c r="V784" s="43">
        <f>MIN(IF($F784=1,V774,V752*$D784)+$E784*V$807,V752)</f>
        <v/>
      </c>
      <c r="W784" s="43">
        <f>MIN(IF($F784=1,W774,W752*$D784)+$E784*W$807,W752)</f>
        <v/>
      </c>
      <c r="X784" s="43">
        <f>MIN(IF($F784=1,X774,X752*$D784)+$E784*X$807,X752)</f>
        <v/>
      </c>
      <c r="Y784" s="43">
        <f>MIN(IF($F784=1,Y774,Y752*$D784)+$E784*Y$807,Y752)</f>
        <v/>
      </c>
      <c r="Z784" s="43">
        <f>MIN(IF($F784=1,Z774,Z752*$D784)+$E784*Z$807,Z752)</f>
        <v/>
      </c>
      <c r="AA784" s="43">
        <f>MIN(IF($F784=1,AA774,AA752*$D784)+$E784*AA$807,AA752)</f>
        <v/>
      </c>
      <c r="AB784" s="43">
        <f>MIN(IF($F784=1,AB774,AB752*$D784)+$E784*AB$807,AB752)</f>
        <v/>
      </c>
      <c r="AC784" s="43">
        <f>MIN(IF($F784=1,AC774,AC752*$D784)+$E784*AC$807,AC752)</f>
        <v/>
      </c>
      <c r="AD784" s="43">
        <f>MIN(IF($F784=1,AD774,AD752*$D784)+$E784*AD$807,AD752)</f>
        <v/>
      </c>
      <c r="AF784" s="11">
        <f>CodePrefix&amp;$A784&amp;IF($C784="","","."&amp;$C784&amp;"."&amp;$B784)&amp;INDEX(VarEnd,MATCH($A784,VarKey,0))&amp;AF$5</f>
        <v/>
      </c>
      <c r="AG784" s="42">
        <f>MIN(IF($F784=1,AG774,AG752*$D784)+$E784*AG$807,AG752)</f>
        <v/>
      </c>
      <c r="AH784" s="43">
        <f>MIN(IF($F784=1,AH774,AH752*$D784)+$E784*AH$807,AH752)</f>
        <v/>
      </c>
      <c r="AI784" s="43">
        <f>MIN(IF($F784=1,AI774,AI752*$D784)+$E784*AI$807,AI752)</f>
        <v/>
      </c>
      <c r="AJ784" s="43">
        <f>MIN(IF($F784=1,AJ774,AJ752*$D784)+$E784*AJ$807,AJ752)</f>
        <v/>
      </c>
      <c r="AK784" s="43">
        <f>MIN(IF($F784=1,AK774,AK752*$D784)+$E784*AK$807,AK752)</f>
        <v/>
      </c>
      <c r="AL784" s="43">
        <f>MIN(IF($F784=1,AL774,AL752*$D784)+$E784*AL$807,AL752)</f>
        <v/>
      </c>
      <c r="AM784" s="43">
        <f>MIN(IF($F784=1,AM774,AM752*$D784)+$E784*AM$807,AM752)</f>
        <v/>
      </c>
      <c r="AN784" s="43">
        <f>MIN(IF($F784=1,AN774,AN752*$D784)+$E784*AN$807,AN752)</f>
        <v/>
      </c>
      <c r="AO784" s="43">
        <f>MIN(IF($F784=1,AO774,AO752*$D784)+$E784*AO$807,AO752)</f>
        <v/>
      </c>
      <c r="AP784" s="43">
        <f>MIN(IF($F784=1,AP774,AP752*$D784)+$E784*AP$807,AP752)</f>
        <v/>
      </c>
      <c r="AQ784" s="43">
        <f>MIN(IF($F784=1,AQ774,AQ752*$D784)+$E784*AQ$807,AQ752)</f>
        <v/>
      </c>
      <c r="AR784" s="43">
        <f>MIN(IF($F784=1,AR774,AR752*$D784)+$E784*AR$807,AR752)</f>
        <v/>
      </c>
      <c r="AS784" s="43">
        <f>MIN(IF($F784=1,AS774,AS752*$D784)+$E784*AS$807,AS752)</f>
        <v/>
      </c>
      <c r="AT784" s="43">
        <f>MIN(IF($F784=1,AT774,AT752*$D784)+$E784*AT$807,AT752)</f>
        <v/>
      </c>
      <c r="AU784" s="43">
        <f>MIN(IF($F784=1,AU774,AU752*$D784)+$E784*AU$807,AU752)</f>
        <v/>
      </c>
      <c r="AV784" s="43">
        <f>MIN(IF($F784=1,AV774,AV752*$D784)+$E784*AV$807,AV752)</f>
        <v/>
      </c>
      <c r="AW784" s="43">
        <f>MIN(IF($F784=1,AW774,AW752*$D784)+$E784*AW$807,AW752)</f>
        <v/>
      </c>
      <c r="AX784" s="43">
        <f>MIN(IF($F784=1,AX774,AX752*$D784)+$E784*AX$807,AX752)</f>
        <v/>
      </c>
      <c r="AY784" s="43">
        <f>MIN(IF($F784=1,AY774,AY752*$D784)+$E784*AY$807,AY752)</f>
        <v/>
      </c>
    </row>
    <row r="785" hidden="1" outlineLevel="1">
      <c r="A785" s="14" t="inlineStr">
        <is>
          <t>ret</t>
        </is>
      </c>
      <c r="B785" s="14" t="inlineStr">
        <is>
          <t>nga</t>
        </is>
      </c>
      <c r="C785" s="14" t="inlineStr">
        <is>
          <t>pow</t>
        </is>
      </c>
      <c r="D785" s="41">
        <f>INDEX(Inputs_power!$AG$5:$AG$13,MATCH($B785,Inputs_power!$A$5:$A$13,0))</f>
        <v/>
      </c>
      <c r="E785" s="41">
        <f>INDEX(Inputs_power!$AO$5:$AO$13,MATCH($B785,Inputs_power!$A$5:$A$13,0))</f>
        <v/>
      </c>
      <c r="F785" s="41">
        <f>INDEX(Inputs_power!$AM$5:$AM$13,MATCH($B785,Inputs_power!$A$5:$A$13,0))</f>
        <v/>
      </c>
      <c r="G785" s="36" t="n"/>
      <c r="H785" s="14">
        <f>INDEX(VarLab,MATCH($A785,VarKey,0))&amp;INDEX(MemLab,MATCH($C785&amp;"|"&amp;$B785,MemKey,0))</f>
        <v/>
      </c>
      <c r="I785" s="14">
        <f>INDEX(VarUnit,MATCH($A785,VarKey,0))</f>
        <v/>
      </c>
      <c r="J785" s="14">
        <f>INDEX(VarSrc,MATCH($A785,VarKey,0))</f>
        <v/>
      </c>
      <c r="K785" s="11">
        <f>CodePrefix&amp;$A785&amp;IF($C785="","","."&amp;$C785&amp;"."&amp;$B785)&amp;INDEX(VarEnd,MATCH($A785,VarKey,0))&amp;K$5</f>
        <v/>
      </c>
      <c r="L785" s="42">
        <f>MIN(IF($F785=1,L775,L753*$D785)+$E785*L$807,L753)</f>
        <v/>
      </c>
      <c r="M785" s="43">
        <f>MIN(IF($F785=1,M775,M753*$D785)+$E785*M$807,M753)</f>
        <v/>
      </c>
      <c r="N785" s="43">
        <f>MIN(IF($F785=1,N775,N753*$D785)+$E785*N$807,N753)</f>
        <v/>
      </c>
      <c r="O785" s="43">
        <f>MIN(IF($F785=1,O775,O753*$D785)+$E785*O$807,O753)</f>
        <v/>
      </c>
      <c r="P785" s="43">
        <f>MIN(IF($F785=1,P775,P753*$D785)+$E785*P$807,P753)</f>
        <v/>
      </c>
      <c r="Q785" s="43">
        <f>MIN(IF($F785=1,Q775,Q753*$D785)+$E785*Q$807,Q753)</f>
        <v/>
      </c>
      <c r="R785" s="43">
        <f>MIN(IF($F785=1,R775,R753*$D785)+$E785*R$807,R753)</f>
        <v/>
      </c>
      <c r="S785" s="43">
        <f>MIN(IF($F785=1,S775,S753*$D785)+$E785*S$807,S753)</f>
        <v/>
      </c>
      <c r="T785" s="43">
        <f>MIN(IF($F785=1,T775,T753*$D785)+$E785*T$807,T753)</f>
        <v/>
      </c>
      <c r="U785" s="43">
        <f>MIN(IF($F785=1,U775,U753*$D785)+$E785*U$807,U753)</f>
        <v/>
      </c>
      <c r="V785" s="43">
        <f>MIN(IF($F785=1,V775,V753*$D785)+$E785*V$807,V753)</f>
        <v/>
      </c>
      <c r="W785" s="43">
        <f>MIN(IF($F785=1,W775,W753*$D785)+$E785*W$807,W753)</f>
        <v/>
      </c>
      <c r="X785" s="43">
        <f>MIN(IF($F785=1,X775,X753*$D785)+$E785*X$807,X753)</f>
        <v/>
      </c>
      <c r="Y785" s="43">
        <f>MIN(IF($F785=1,Y775,Y753*$D785)+$E785*Y$807,Y753)</f>
        <v/>
      </c>
      <c r="Z785" s="43">
        <f>MIN(IF($F785=1,Z775,Z753*$D785)+$E785*Z$807,Z753)</f>
        <v/>
      </c>
      <c r="AA785" s="43">
        <f>MIN(IF($F785=1,AA775,AA753*$D785)+$E785*AA$807,AA753)</f>
        <v/>
      </c>
      <c r="AB785" s="43">
        <f>MIN(IF($F785=1,AB775,AB753*$D785)+$E785*AB$807,AB753)</f>
        <v/>
      </c>
      <c r="AC785" s="43">
        <f>MIN(IF($F785=1,AC775,AC753*$D785)+$E785*AC$807,AC753)</f>
        <v/>
      </c>
      <c r="AD785" s="43">
        <f>MIN(IF($F785=1,AD775,AD753*$D785)+$E785*AD$807,AD753)</f>
        <v/>
      </c>
      <c r="AF785" s="11">
        <f>CodePrefix&amp;$A785&amp;IF($C785="","","."&amp;$C785&amp;"."&amp;$B785)&amp;INDEX(VarEnd,MATCH($A785,VarKey,0))&amp;AF$5</f>
        <v/>
      </c>
      <c r="AG785" s="42">
        <f>MIN(IF($F785=1,AG775,AG753*$D785)+$E785*AG$807,AG753)</f>
        <v/>
      </c>
      <c r="AH785" s="43">
        <f>MIN(IF($F785=1,AH775,AH753*$D785)+$E785*AH$807,AH753)</f>
        <v/>
      </c>
      <c r="AI785" s="43">
        <f>MIN(IF($F785=1,AI775,AI753*$D785)+$E785*AI$807,AI753)</f>
        <v/>
      </c>
      <c r="AJ785" s="43">
        <f>MIN(IF($F785=1,AJ775,AJ753*$D785)+$E785*AJ$807,AJ753)</f>
        <v/>
      </c>
      <c r="AK785" s="43">
        <f>MIN(IF($F785=1,AK775,AK753*$D785)+$E785*AK$807,AK753)</f>
        <v/>
      </c>
      <c r="AL785" s="43">
        <f>MIN(IF($F785=1,AL775,AL753*$D785)+$E785*AL$807,AL753)</f>
        <v/>
      </c>
      <c r="AM785" s="43">
        <f>MIN(IF($F785=1,AM775,AM753*$D785)+$E785*AM$807,AM753)</f>
        <v/>
      </c>
      <c r="AN785" s="43">
        <f>MIN(IF($F785=1,AN775,AN753*$D785)+$E785*AN$807,AN753)</f>
        <v/>
      </c>
      <c r="AO785" s="43">
        <f>MIN(IF($F785=1,AO775,AO753*$D785)+$E785*AO$807,AO753)</f>
        <v/>
      </c>
      <c r="AP785" s="43">
        <f>MIN(IF($F785=1,AP775,AP753*$D785)+$E785*AP$807,AP753)</f>
        <v/>
      </c>
      <c r="AQ785" s="43">
        <f>MIN(IF($F785=1,AQ775,AQ753*$D785)+$E785*AQ$807,AQ753)</f>
        <v/>
      </c>
      <c r="AR785" s="43">
        <f>MIN(IF($F785=1,AR775,AR753*$D785)+$E785*AR$807,AR753)</f>
        <v/>
      </c>
      <c r="AS785" s="43">
        <f>MIN(IF($F785=1,AS775,AS753*$D785)+$E785*AS$807,AS753)</f>
        <v/>
      </c>
      <c r="AT785" s="43">
        <f>MIN(IF($F785=1,AT775,AT753*$D785)+$E785*AT$807,AT753)</f>
        <v/>
      </c>
      <c r="AU785" s="43">
        <f>MIN(IF($F785=1,AU775,AU753*$D785)+$E785*AU$807,AU753)</f>
        <v/>
      </c>
      <c r="AV785" s="43">
        <f>MIN(IF($F785=1,AV775,AV753*$D785)+$E785*AV$807,AV753)</f>
        <v/>
      </c>
      <c r="AW785" s="43">
        <f>MIN(IF($F785=1,AW775,AW753*$D785)+$E785*AW$807,AW753)</f>
        <v/>
      </c>
      <c r="AX785" s="43">
        <f>MIN(IF($F785=1,AX775,AX753*$D785)+$E785*AX$807,AX753)</f>
        <v/>
      </c>
      <c r="AY785" s="43">
        <f>MIN(IF($F785=1,AY775,AY753*$D785)+$E785*AY$807,AY753)</f>
        <v/>
      </c>
    </row>
    <row r="786" hidden="1" outlineLevel="1">
      <c r="A786" s="14" t="inlineStr">
        <is>
          <t>ret</t>
        </is>
      </c>
      <c r="B786" s="14" t="inlineStr">
        <is>
          <t>oop</t>
        </is>
      </c>
      <c r="C786" s="14" t="inlineStr">
        <is>
          <t>pow</t>
        </is>
      </c>
      <c r="D786" s="41">
        <f>INDEX(Inputs_power!$AG$5:$AG$13,MATCH($B786,Inputs_power!$A$5:$A$13,0))</f>
        <v/>
      </c>
      <c r="E786" s="41">
        <f>INDEX(Inputs_power!$AO$5:$AO$13,MATCH($B786,Inputs_power!$A$5:$A$13,0))</f>
        <v/>
      </c>
      <c r="F786" s="41">
        <f>INDEX(Inputs_power!$AM$5:$AM$13,MATCH($B786,Inputs_power!$A$5:$A$13,0))</f>
        <v/>
      </c>
      <c r="G786" s="36" t="n"/>
      <c r="H786" s="14">
        <f>INDEX(VarLab,MATCH($A786,VarKey,0))&amp;INDEX(MemLab,MATCH($C786&amp;"|"&amp;$B786,MemKey,0))</f>
        <v/>
      </c>
      <c r="I786" s="14">
        <f>INDEX(VarUnit,MATCH($A786,VarKey,0))</f>
        <v/>
      </c>
      <c r="J786" s="14">
        <f>INDEX(VarSrc,MATCH($A786,VarKey,0))</f>
        <v/>
      </c>
      <c r="K786" s="11">
        <f>CodePrefix&amp;$A786&amp;IF($C786="","","."&amp;$C786&amp;"."&amp;$B786)&amp;INDEX(VarEnd,MATCH($A786,VarKey,0))&amp;K$5</f>
        <v/>
      </c>
      <c r="L786" s="42">
        <f>MIN(IF($F786=1,L776,L754*$D786)+$E786*L$807,L754)</f>
        <v/>
      </c>
      <c r="M786" s="43">
        <f>MIN(IF($F786=1,M776,M754*$D786)+$E786*M$807,M754)</f>
        <v/>
      </c>
      <c r="N786" s="43">
        <f>MIN(IF($F786=1,N776,N754*$D786)+$E786*N$807,N754)</f>
        <v/>
      </c>
      <c r="O786" s="43">
        <f>MIN(IF($F786=1,O776,O754*$D786)+$E786*O$807,O754)</f>
        <v/>
      </c>
      <c r="P786" s="43">
        <f>MIN(IF($F786=1,P776,P754*$D786)+$E786*P$807,P754)</f>
        <v/>
      </c>
      <c r="Q786" s="43">
        <f>MIN(IF($F786=1,Q776,Q754*$D786)+$E786*Q$807,Q754)</f>
        <v/>
      </c>
      <c r="R786" s="43">
        <f>MIN(IF($F786=1,R776,R754*$D786)+$E786*R$807,R754)</f>
        <v/>
      </c>
      <c r="S786" s="43">
        <f>MIN(IF($F786=1,S776,S754*$D786)+$E786*S$807,S754)</f>
        <v/>
      </c>
      <c r="T786" s="43">
        <f>MIN(IF($F786=1,T776,T754*$D786)+$E786*T$807,T754)</f>
        <v/>
      </c>
      <c r="U786" s="43">
        <f>MIN(IF($F786=1,U776,U754*$D786)+$E786*U$807,U754)</f>
        <v/>
      </c>
      <c r="V786" s="43">
        <f>MIN(IF($F786=1,V776,V754*$D786)+$E786*V$807,V754)</f>
        <v/>
      </c>
      <c r="W786" s="43">
        <f>MIN(IF($F786=1,W776,W754*$D786)+$E786*W$807,W754)</f>
        <v/>
      </c>
      <c r="X786" s="43">
        <f>MIN(IF($F786=1,X776,X754*$D786)+$E786*X$807,X754)</f>
        <v/>
      </c>
      <c r="Y786" s="43">
        <f>MIN(IF($F786=1,Y776,Y754*$D786)+$E786*Y$807,Y754)</f>
        <v/>
      </c>
      <c r="Z786" s="43">
        <f>MIN(IF($F786=1,Z776,Z754*$D786)+$E786*Z$807,Z754)</f>
        <v/>
      </c>
      <c r="AA786" s="43">
        <f>MIN(IF($F786=1,AA776,AA754*$D786)+$E786*AA$807,AA754)</f>
        <v/>
      </c>
      <c r="AB786" s="43">
        <f>MIN(IF($F786=1,AB776,AB754*$D786)+$E786*AB$807,AB754)</f>
        <v/>
      </c>
      <c r="AC786" s="43">
        <f>MIN(IF($F786=1,AC776,AC754*$D786)+$E786*AC$807,AC754)</f>
        <v/>
      </c>
      <c r="AD786" s="43">
        <f>MIN(IF($F786=1,AD776,AD754*$D786)+$E786*AD$807,AD754)</f>
        <v/>
      </c>
      <c r="AF786" s="11">
        <f>CodePrefix&amp;$A786&amp;IF($C786="","","."&amp;$C786&amp;"."&amp;$B786)&amp;INDEX(VarEnd,MATCH($A786,VarKey,0))&amp;AF$5</f>
        <v/>
      </c>
      <c r="AG786" s="42">
        <f>MIN(IF($F786=1,AG776,AG754*$D786)+$E786*AG$807,AG754)</f>
        <v/>
      </c>
      <c r="AH786" s="43">
        <f>MIN(IF($F786=1,AH776,AH754*$D786)+$E786*AH$807,AH754)</f>
        <v/>
      </c>
      <c r="AI786" s="43">
        <f>MIN(IF($F786=1,AI776,AI754*$D786)+$E786*AI$807,AI754)</f>
        <v/>
      </c>
      <c r="AJ786" s="43">
        <f>MIN(IF($F786=1,AJ776,AJ754*$D786)+$E786*AJ$807,AJ754)</f>
        <v/>
      </c>
      <c r="AK786" s="43">
        <f>MIN(IF($F786=1,AK776,AK754*$D786)+$E786*AK$807,AK754)</f>
        <v/>
      </c>
      <c r="AL786" s="43">
        <f>MIN(IF($F786=1,AL776,AL754*$D786)+$E786*AL$807,AL754)</f>
        <v/>
      </c>
      <c r="AM786" s="43">
        <f>MIN(IF($F786=1,AM776,AM754*$D786)+$E786*AM$807,AM754)</f>
        <v/>
      </c>
      <c r="AN786" s="43">
        <f>MIN(IF($F786=1,AN776,AN754*$D786)+$E786*AN$807,AN754)</f>
        <v/>
      </c>
      <c r="AO786" s="43">
        <f>MIN(IF($F786=1,AO776,AO754*$D786)+$E786*AO$807,AO754)</f>
        <v/>
      </c>
      <c r="AP786" s="43">
        <f>MIN(IF($F786=1,AP776,AP754*$D786)+$E786*AP$807,AP754)</f>
        <v/>
      </c>
      <c r="AQ786" s="43">
        <f>MIN(IF($F786=1,AQ776,AQ754*$D786)+$E786*AQ$807,AQ754)</f>
        <v/>
      </c>
      <c r="AR786" s="43">
        <f>MIN(IF($F786=1,AR776,AR754*$D786)+$E786*AR$807,AR754)</f>
        <v/>
      </c>
      <c r="AS786" s="43">
        <f>MIN(IF($F786=1,AS776,AS754*$D786)+$E786*AS$807,AS754)</f>
        <v/>
      </c>
      <c r="AT786" s="43">
        <f>MIN(IF($F786=1,AT776,AT754*$D786)+$E786*AT$807,AT754)</f>
        <v/>
      </c>
      <c r="AU786" s="43">
        <f>MIN(IF($F786=1,AU776,AU754*$D786)+$E786*AU$807,AU754)</f>
        <v/>
      </c>
      <c r="AV786" s="43">
        <f>MIN(IF($F786=1,AV776,AV754*$D786)+$E786*AV$807,AV754)</f>
        <v/>
      </c>
      <c r="AW786" s="43">
        <f>MIN(IF($F786=1,AW776,AW754*$D786)+$E786*AW$807,AW754)</f>
        <v/>
      </c>
      <c r="AX786" s="43">
        <f>MIN(IF($F786=1,AX776,AX754*$D786)+$E786*AX$807,AX754)</f>
        <v/>
      </c>
      <c r="AY786" s="43">
        <f>MIN(IF($F786=1,AY776,AY754*$D786)+$E786*AY$807,AY754)</f>
        <v/>
      </c>
    </row>
    <row r="787" hidden="1" outlineLevel="1">
      <c r="A787" s="14" t="inlineStr">
        <is>
          <t>ret</t>
        </is>
      </c>
      <c r="B787" s="14" t="inlineStr">
        <is>
          <t>nuc</t>
        </is>
      </c>
      <c r="C787" s="14" t="inlineStr">
        <is>
          <t>pow</t>
        </is>
      </c>
      <c r="D787" s="41">
        <f>INDEX(Inputs_power!$AG$5:$AG$13,MATCH($B787,Inputs_power!$A$5:$A$13,0))</f>
        <v/>
      </c>
      <c r="E787" s="41">
        <f>INDEX(Inputs_power!$AO$5:$AO$13,MATCH($B787,Inputs_power!$A$5:$A$13,0))</f>
        <v/>
      </c>
      <c r="F787" s="41">
        <f>INDEX(Inputs_power!$AM$5:$AM$13,MATCH($B787,Inputs_power!$A$5:$A$13,0))</f>
        <v/>
      </c>
      <c r="G787" s="36" t="n"/>
      <c r="H787" s="14">
        <f>INDEX(VarLab,MATCH($A787,VarKey,0))&amp;INDEX(MemLab,MATCH($C787&amp;"|"&amp;$B787,MemKey,0))</f>
        <v/>
      </c>
      <c r="I787" s="14">
        <f>INDEX(VarUnit,MATCH($A787,VarKey,0))</f>
        <v/>
      </c>
      <c r="J787" s="14">
        <f>INDEX(VarSrc,MATCH($A787,VarKey,0))</f>
        <v/>
      </c>
      <c r="K787" s="11">
        <f>CodePrefix&amp;$A787&amp;IF($C787="","","."&amp;$C787&amp;"."&amp;$B787)&amp;INDEX(VarEnd,MATCH($A787,VarKey,0))&amp;K$5</f>
        <v/>
      </c>
      <c r="L787" s="42">
        <f>MIN(IF($F787=1,L777,L755*$D787)+$E787*L$807,L755)</f>
        <v/>
      </c>
      <c r="M787" s="43">
        <f>MIN(IF($F787=1,M777,M755*$D787)+$E787*M$807,M755)</f>
        <v/>
      </c>
      <c r="N787" s="43">
        <f>MIN(IF($F787=1,N777,N755*$D787)+$E787*N$807,N755)</f>
        <v/>
      </c>
      <c r="O787" s="43">
        <f>MIN(IF($F787=1,O777,O755*$D787)+$E787*O$807,O755)</f>
        <v/>
      </c>
      <c r="P787" s="43">
        <f>MIN(IF($F787=1,P777,P755*$D787)+$E787*P$807,P755)</f>
        <v/>
      </c>
      <c r="Q787" s="43">
        <f>MIN(IF($F787=1,Q777,Q755*$D787)+$E787*Q$807,Q755)</f>
        <v/>
      </c>
      <c r="R787" s="43">
        <f>MIN(IF($F787=1,R777,R755*$D787)+$E787*R$807,R755)</f>
        <v/>
      </c>
      <c r="S787" s="43">
        <f>MIN(IF($F787=1,S777,S755*$D787)+$E787*S$807,S755)</f>
        <v/>
      </c>
      <c r="T787" s="43">
        <f>MIN(IF($F787=1,T777,T755*$D787)+$E787*T$807,T755)</f>
        <v/>
      </c>
      <c r="U787" s="43">
        <f>MIN(IF($F787=1,U777,U755*$D787)+$E787*U$807,U755)</f>
        <v/>
      </c>
      <c r="V787" s="43">
        <f>MIN(IF($F787=1,V777,V755*$D787)+$E787*V$807,V755)</f>
        <v/>
      </c>
      <c r="W787" s="43">
        <f>MIN(IF($F787=1,W777,W755*$D787)+$E787*W$807,W755)</f>
        <v/>
      </c>
      <c r="X787" s="43">
        <f>MIN(IF($F787=1,X777,X755*$D787)+$E787*X$807,X755)</f>
        <v/>
      </c>
      <c r="Y787" s="43">
        <f>MIN(IF($F787=1,Y777,Y755*$D787)+$E787*Y$807,Y755)</f>
        <v/>
      </c>
      <c r="Z787" s="43">
        <f>MIN(IF($F787=1,Z777,Z755*$D787)+$E787*Z$807,Z755)</f>
        <v/>
      </c>
      <c r="AA787" s="43">
        <f>MIN(IF($F787=1,AA777,AA755*$D787)+$E787*AA$807,AA755)</f>
        <v/>
      </c>
      <c r="AB787" s="43">
        <f>MIN(IF($F787=1,AB777,AB755*$D787)+$E787*AB$807,AB755)</f>
        <v/>
      </c>
      <c r="AC787" s="43">
        <f>MIN(IF($F787=1,AC777,AC755*$D787)+$E787*AC$807,AC755)</f>
        <v/>
      </c>
      <c r="AD787" s="43">
        <f>MIN(IF($F787=1,AD777,AD755*$D787)+$E787*AD$807,AD755)</f>
        <v/>
      </c>
      <c r="AF787" s="11">
        <f>CodePrefix&amp;$A787&amp;IF($C787="","","."&amp;$C787&amp;"."&amp;$B787)&amp;INDEX(VarEnd,MATCH($A787,VarKey,0))&amp;AF$5</f>
        <v/>
      </c>
      <c r="AG787" s="42">
        <f>MIN(IF($F787=1,AG777,AG755*$D787)+$E787*AG$807,AG755)</f>
        <v/>
      </c>
      <c r="AH787" s="43">
        <f>MIN(IF($F787=1,AH777,AH755*$D787)+$E787*AH$807,AH755)</f>
        <v/>
      </c>
      <c r="AI787" s="43">
        <f>MIN(IF($F787=1,AI777,AI755*$D787)+$E787*AI$807,AI755)</f>
        <v/>
      </c>
      <c r="AJ787" s="43">
        <f>MIN(IF($F787=1,AJ777,AJ755*$D787)+$E787*AJ$807,AJ755)</f>
        <v/>
      </c>
      <c r="AK787" s="43">
        <f>MIN(IF($F787=1,AK777,AK755*$D787)+$E787*AK$807,AK755)</f>
        <v/>
      </c>
      <c r="AL787" s="43">
        <f>MIN(IF($F787=1,AL777,AL755*$D787)+$E787*AL$807,AL755)</f>
        <v/>
      </c>
      <c r="AM787" s="43">
        <f>MIN(IF($F787=1,AM777,AM755*$D787)+$E787*AM$807,AM755)</f>
        <v/>
      </c>
      <c r="AN787" s="43">
        <f>MIN(IF($F787=1,AN777,AN755*$D787)+$E787*AN$807,AN755)</f>
        <v/>
      </c>
      <c r="AO787" s="43">
        <f>MIN(IF($F787=1,AO777,AO755*$D787)+$E787*AO$807,AO755)</f>
        <v/>
      </c>
      <c r="AP787" s="43">
        <f>MIN(IF($F787=1,AP777,AP755*$D787)+$E787*AP$807,AP755)</f>
        <v/>
      </c>
      <c r="AQ787" s="43">
        <f>MIN(IF($F787=1,AQ777,AQ755*$D787)+$E787*AQ$807,AQ755)</f>
        <v/>
      </c>
      <c r="AR787" s="43">
        <f>MIN(IF($F787=1,AR777,AR755*$D787)+$E787*AR$807,AR755)</f>
        <v/>
      </c>
      <c r="AS787" s="43">
        <f>MIN(IF($F787=1,AS777,AS755*$D787)+$E787*AS$807,AS755)</f>
        <v/>
      </c>
      <c r="AT787" s="43">
        <f>MIN(IF($F787=1,AT777,AT755*$D787)+$E787*AT$807,AT755)</f>
        <v/>
      </c>
      <c r="AU787" s="43">
        <f>MIN(IF($F787=1,AU777,AU755*$D787)+$E787*AU$807,AU755)</f>
        <v/>
      </c>
      <c r="AV787" s="43">
        <f>MIN(IF($F787=1,AV777,AV755*$D787)+$E787*AV$807,AV755)</f>
        <v/>
      </c>
      <c r="AW787" s="43">
        <f>MIN(IF($F787=1,AW777,AW755*$D787)+$E787*AW$807,AW755)</f>
        <v/>
      </c>
      <c r="AX787" s="43">
        <f>MIN(IF($F787=1,AX777,AX755*$D787)+$E787*AX$807,AX755)</f>
        <v/>
      </c>
      <c r="AY787" s="43">
        <f>MIN(IF($F787=1,AY777,AY755*$D787)+$E787*AY$807,AY755)</f>
        <v/>
      </c>
    </row>
    <row r="788" hidden="1" outlineLevel="1">
      <c r="A788" s="14" t="inlineStr">
        <is>
          <t>ret</t>
        </is>
      </c>
      <c r="B788" s="14" t="inlineStr">
        <is>
          <t>wnd</t>
        </is>
      </c>
      <c r="C788" s="14" t="inlineStr">
        <is>
          <t>pow</t>
        </is>
      </c>
      <c r="D788" s="41">
        <f>INDEX(Inputs_power!$AG$5:$AG$13,MATCH($B788,Inputs_power!$A$5:$A$13,0))</f>
        <v/>
      </c>
      <c r="E788" s="41">
        <f>INDEX(Inputs_power!$AO$5:$AO$13,MATCH($B788,Inputs_power!$A$5:$A$13,0))</f>
        <v/>
      </c>
      <c r="F788" s="41">
        <f>INDEX(Inputs_power!$AM$5:$AM$13,MATCH($B788,Inputs_power!$A$5:$A$13,0))</f>
        <v/>
      </c>
      <c r="G788" s="36" t="n"/>
      <c r="H788" s="14">
        <f>INDEX(VarLab,MATCH($A788,VarKey,0))&amp;INDEX(MemLab,MATCH($C788&amp;"|"&amp;$B788,MemKey,0))</f>
        <v/>
      </c>
      <c r="I788" s="14">
        <f>INDEX(VarUnit,MATCH($A788,VarKey,0))</f>
        <v/>
      </c>
      <c r="J788" s="14">
        <f>INDEX(VarSrc,MATCH($A788,VarKey,0))</f>
        <v/>
      </c>
      <c r="K788" s="11">
        <f>CodePrefix&amp;$A788&amp;IF($C788="","","."&amp;$C788&amp;"."&amp;$B788)&amp;INDEX(VarEnd,MATCH($A788,VarKey,0))&amp;K$5</f>
        <v/>
      </c>
      <c r="L788" s="42">
        <f>MIN(IF($F788=1,L778,L756*$D788)+$E788*L$807,L756)</f>
        <v/>
      </c>
      <c r="M788" s="43">
        <f>MIN(IF($F788=1,M778,M756*$D788)+$E788*M$807,M756)</f>
        <v/>
      </c>
      <c r="N788" s="43">
        <f>MIN(IF($F788=1,N778,N756*$D788)+$E788*N$807,N756)</f>
        <v/>
      </c>
      <c r="O788" s="43">
        <f>MIN(IF($F788=1,O778,O756*$D788)+$E788*O$807,O756)</f>
        <v/>
      </c>
      <c r="P788" s="43">
        <f>MIN(IF($F788=1,P778,P756*$D788)+$E788*P$807,P756)</f>
        <v/>
      </c>
      <c r="Q788" s="43">
        <f>MIN(IF($F788=1,Q778,Q756*$D788)+$E788*Q$807,Q756)</f>
        <v/>
      </c>
      <c r="R788" s="43">
        <f>MIN(IF($F788=1,R778,R756*$D788)+$E788*R$807,R756)</f>
        <v/>
      </c>
      <c r="S788" s="43">
        <f>MIN(IF($F788=1,S778,S756*$D788)+$E788*S$807,S756)</f>
        <v/>
      </c>
      <c r="T788" s="43">
        <f>MIN(IF($F788=1,T778,T756*$D788)+$E788*T$807,T756)</f>
        <v/>
      </c>
      <c r="U788" s="43">
        <f>MIN(IF($F788=1,U778,U756*$D788)+$E788*U$807,U756)</f>
        <v/>
      </c>
      <c r="V788" s="43">
        <f>MIN(IF($F788=1,V778,V756*$D788)+$E788*V$807,V756)</f>
        <v/>
      </c>
      <c r="W788" s="43">
        <f>MIN(IF($F788=1,W778,W756*$D788)+$E788*W$807,W756)</f>
        <v/>
      </c>
      <c r="X788" s="43">
        <f>MIN(IF($F788=1,X778,X756*$D788)+$E788*X$807,X756)</f>
        <v/>
      </c>
      <c r="Y788" s="43">
        <f>MIN(IF($F788=1,Y778,Y756*$D788)+$E788*Y$807,Y756)</f>
        <v/>
      </c>
      <c r="Z788" s="43">
        <f>MIN(IF($F788=1,Z778,Z756*$D788)+$E788*Z$807,Z756)</f>
        <v/>
      </c>
      <c r="AA788" s="43">
        <f>MIN(IF($F788=1,AA778,AA756*$D788)+$E788*AA$807,AA756)</f>
        <v/>
      </c>
      <c r="AB788" s="43">
        <f>MIN(IF($F788=1,AB778,AB756*$D788)+$E788*AB$807,AB756)</f>
        <v/>
      </c>
      <c r="AC788" s="43">
        <f>MIN(IF($F788=1,AC778,AC756*$D788)+$E788*AC$807,AC756)</f>
        <v/>
      </c>
      <c r="AD788" s="43">
        <f>MIN(IF($F788=1,AD778,AD756*$D788)+$E788*AD$807,AD756)</f>
        <v/>
      </c>
      <c r="AF788" s="11">
        <f>CodePrefix&amp;$A788&amp;IF($C788="","","."&amp;$C788&amp;"."&amp;$B788)&amp;INDEX(VarEnd,MATCH($A788,VarKey,0))&amp;AF$5</f>
        <v/>
      </c>
      <c r="AG788" s="42">
        <f>MIN(IF($F788=1,AG778,AG756*$D788)+$E788*AG$807,AG756)</f>
        <v/>
      </c>
      <c r="AH788" s="43">
        <f>MIN(IF($F788=1,AH778,AH756*$D788)+$E788*AH$807,AH756)</f>
        <v/>
      </c>
      <c r="AI788" s="43">
        <f>MIN(IF($F788=1,AI778,AI756*$D788)+$E788*AI$807,AI756)</f>
        <v/>
      </c>
      <c r="AJ788" s="43">
        <f>MIN(IF($F788=1,AJ778,AJ756*$D788)+$E788*AJ$807,AJ756)</f>
        <v/>
      </c>
      <c r="AK788" s="43">
        <f>MIN(IF($F788=1,AK778,AK756*$D788)+$E788*AK$807,AK756)</f>
        <v/>
      </c>
      <c r="AL788" s="43">
        <f>MIN(IF($F788=1,AL778,AL756*$D788)+$E788*AL$807,AL756)</f>
        <v/>
      </c>
      <c r="AM788" s="43">
        <f>MIN(IF($F788=1,AM778,AM756*$D788)+$E788*AM$807,AM756)</f>
        <v/>
      </c>
      <c r="AN788" s="43">
        <f>MIN(IF($F788=1,AN778,AN756*$D788)+$E788*AN$807,AN756)</f>
        <v/>
      </c>
      <c r="AO788" s="43">
        <f>MIN(IF($F788=1,AO778,AO756*$D788)+$E788*AO$807,AO756)</f>
        <v/>
      </c>
      <c r="AP788" s="43">
        <f>MIN(IF($F788=1,AP778,AP756*$D788)+$E788*AP$807,AP756)</f>
        <v/>
      </c>
      <c r="AQ788" s="43">
        <f>MIN(IF($F788=1,AQ778,AQ756*$D788)+$E788*AQ$807,AQ756)</f>
        <v/>
      </c>
      <c r="AR788" s="43">
        <f>MIN(IF($F788=1,AR778,AR756*$D788)+$E788*AR$807,AR756)</f>
        <v/>
      </c>
      <c r="AS788" s="43">
        <f>MIN(IF($F788=1,AS778,AS756*$D788)+$E788*AS$807,AS756)</f>
        <v/>
      </c>
      <c r="AT788" s="43">
        <f>MIN(IF($F788=1,AT778,AT756*$D788)+$E788*AT$807,AT756)</f>
        <v/>
      </c>
      <c r="AU788" s="43">
        <f>MIN(IF($F788=1,AU778,AU756*$D788)+$E788*AU$807,AU756)</f>
        <v/>
      </c>
      <c r="AV788" s="43">
        <f>MIN(IF($F788=1,AV778,AV756*$D788)+$E788*AV$807,AV756)</f>
        <v/>
      </c>
      <c r="AW788" s="43">
        <f>MIN(IF($F788=1,AW778,AW756*$D788)+$E788*AW$807,AW756)</f>
        <v/>
      </c>
      <c r="AX788" s="43">
        <f>MIN(IF($F788=1,AX778,AX756*$D788)+$E788*AX$807,AX756)</f>
        <v/>
      </c>
      <c r="AY788" s="43">
        <f>MIN(IF($F788=1,AY778,AY756*$D788)+$E788*AY$807,AY756)</f>
        <v/>
      </c>
    </row>
    <row r="789" hidden="1" outlineLevel="1">
      <c r="A789" s="14" t="inlineStr">
        <is>
          <t>ret</t>
        </is>
      </c>
      <c r="B789" s="14" t="inlineStr">
        <is>
          <t>sol</t>
        </is>
      </c>
      <c r="C789" s="14" t="inlineStr">
        <is>
          <t>pow</t>
        </is>
      </c>
      <c r="D789" s="41">
        <f>INDEX(Inputs_power!$AG$5:$AG$13,MATCH($B789,Inputs_power!$A$5:$A$13,0))</f>
        <v/>
      </c>
      <c r="E789" s="41">
        <f>INDEX(Inputs_power!$AO$5:$AO$13,MATCH($B789,Inputs_power!$A$5:$A$13,0))</f>
        <v/>
      </c>
      <c r="F789" s="41">
        <f>INDEX(Inputs_power!$AM$5:$AM$13,MATCH($B789,Inputs_power!$A$5:$A$13,0))</f>
        <v/>
      </c>
      <c r="G789" s="36" t="n"/>
      <c r="H789" s="14">
        <f>INDEX(VarLab,MATCH($A789,VarKey,0))&amp;INDEX(MemLab,MATCH($C789&amp;"|"&amp;$B789,MemKey,0))</f>
        <v/>
      </c>
      <c r="I789" s="14">
        <f>INDEX(VarUnit,MATCH($A789,VarKey,0))</f>
        <v/>
      </c>
      <c r="J789" s="14">
        <f>INDEX(VarSrc,MATCH($A789,VarKey,0))</f>
        <v/>
      </c>
      <c r="K789" s="11">
        <f>CodePrefix&amp;$A789&amp;IF($C789="","","."&amp;$C789&amp;"."&amp;$B789)&amp;INDEX(VarEnd,MATCH($A789,VarKey,0))&amp;K$5</f>
        <v/>
      </c>
      <c r="L789" s="42">
        <f>MIN(IF($F789=1,L779,L757*$D789)+$E789*L$807,L757)</f>
        <v/>
      </c>
      <c r="M789" s="43">
        <f>MIN(IF($F789=1,M779,M757*$D789)+$E789*M$807,M757)</f>
        <v/>
      </c>
      <c r="N789" s="43">
        <f>MIN(IF($F789=1,N779,N757*$D789)+$E789*N$807,N757)</f>
        <v/>
      </c>
      <c r="O789" s="43">
        <f>MIN(IF($F789=1,O779,O757*$D789)+$E789*O$807,O757)</f>
        <v/>
      </c>
      <c r="P789" s="43">
        <f>MIN(IF($F789=1,P779,P757*$D789)+$E789*P$807,P757)</f>
        <v/>
      </c>
      <c r="Q789" s="43">
        <f>MIN(IF($F789=1,Q779,Q757*$D789)+$E789*Q$807,Q757)</f>
        <v/>
      </c>
      <c r="R789" s="43">
        <f>MIN(IF($F789=1,R779,R757*$D789)+$E789*R$807,R757)</f>
        <v/>
      </c>
      <c r="S789" s="43">
        <f>MIN(IF($F789=1,S779,S757*$D789)+$E789*S$807,S757)</f>
        <v/>
      </c>
      <c r="T789" s="43">
        <f>MIN(IF($F789=1,T779,T757*$D789)+$E789*T$807,T757)</f>
        <v/>
      </c>
      <c r="U789" s="43">
        <f>MIN(IF($F789=1,U779,U757*$D789)+$E789*U$807,U757)</f>
        <v/>
      </c>
      <c r="V789" s="43">
        <f>MIN(IF($F789=1,V779,V757*$D789)+$E789*V$807,V757)</f>
        <v/>
      </c>
      <c r="W789" s="43">
        <f>MIN(IF($F789=1,W779,W757*$D789)+$E789*W$807,W757)</f>
        <v/>
      </c>
      <c r="X789" s="43">
        <f>MIN(IF($F789=1,X779,X757*$D789)+$E789*X$807,X757)</f>
        <v/>
      </c>
      <c r="Y789" s="43">
        <f>MIN(IF($F789=1,Y779,Y757*$D789)+$E789*Y$807,Y757)</f>
        <v/>
      </c>
      <c r="Z789" s="43">
        <f>MIN(IF($F789=1,Z779,Z757*$D789)+$E789*Z$807,Z757)</f>
        <v/>
      </c>
      <c r="AA789" s="43">
        <f>MIN(IF($F789=1,AA779,AA757*$D789)+$E789*AA$807,AA757)</f>
        <v/>
      </c>
      <c r="AB789" s="43">
        <f>MIN(IF($F789=1,AB779,AB757*$D789)+$E789*AB$807,AB757)</f>
        <v/>
      </c>
      <c r="AC789" s="43">
        <f>MIN(IF($F789=1,AC779,AC757*$D789)+$E789*AC$807,AC757)</f>
        <v/>
      </c>
      <c r="AD789" s="43">
        <f>MIN(IF($F789=1,AD779,AD757*$D789)+$E789*AD$807,AD757)</f>
        <v/>
      </c>
      <c r="AF789" s="11">
        <f>CodePrefix&amp;$A789&amp;IF($C789="","","."&amp;$C789&amp;"."&amp;$B789)&amp;INDEX(VarEnd,MATCH($A789,VarKey,0))&amp;AF$5</f>
        <v/>
      </c>
      <c r="AG789" s="42">
        <f>MIN(IF($F789=1,AG779,AG757*$D789)+$E789*AG$807,AG757)</f>
        <v/>
      </c>
      <c r="AH789" s="43">
        <f>MIN(IF($F789=1,AH779,AH757*$D789)+$E789*AH$807,AH757)</f>
        <v/>
      </c>
      <c r="AI789" s="43">
        <f>MIN(IF($F789=1,AI779,AI757*$D789)+$E789*AI$807,AI757)</f>
        <v/>
      </c>
      <c r="AJ789" s="43">
        <f>MIN(IF($F789=1,AJ779,AJ757*$D789)+$E789*AJ$807,AJ757)</f>
        <v/>
      </c>
      <c r="AK789" s="43">
        <f>MIN(IF($F789=1,AK779,AK757*$D789)+$E789*AK$807,AK757)</f>
        <v/>
      </c>
      <c r="AL789" s="43">
        <f>MIN(IF($F789=1,AL779,AL757*$D789)+$E789*AL$807,AL757)</f>
        <v/>
      </c>
      <c r="AM789" s="43">
        <f>MIN(IF($F789=1,AM779,AM757*$D789)+$E789*AM$807,AM757)</f>
        <v/>
      </c>
      <c r="AN789" s="43">
        <f>MIN(IF($F789=1,AN779,AN757*$D789)+$E789*AN$807,AN757)</f>
        <v/>
      </c>
      <c r="AO789" s="43">
        <f>MIN(IF($F789=1,AO779,AO757*$D789)+$E789*AO$807,AO757)</f>
        <v/>
      </c>
      <c r="AP789" s="43">
        <f>MIN(IF($F789=1,AP779,AP757*$D789)+$E789*AP$807,AP757)</f>
        <v/>
      </c>
      <c r="AQ789" s="43">
        <f>MIN(IF($F789=1,AQ779,AQ757*$D789)+$E789*AQ$807,AQ757)</f>
        <v/>
      </c>
      <c r="AR789" s="43">
        <f>MIN(IF($F789=1,AR779,AR757*$D789)+$E789*AR$807,AR757)</f>
        <v/>
      </c>
      <c r="AS789" s="43">
        <f>MIN(IF($F789=1,AS779,AS757*$D789)+$E789*AS$807,AS757)</f>
        <v/>
      </c>
      <c r="AT789" s="43">
        <f>MIN(IF($F789=1,AT779,AT757*$D789)+$E789*AT$807,AT757)</f>
        <v/>
      </c>
      <c r="AU789" s="43">
        <f>MIN(IF($F789=1,AU779,AU757*$D789)+$E789*AU$807,AU757)</f>
        <v/>
      </c>
      <c r="AV789" s="43">
        <f>MIN(IF($F789=1,AV779,AV757*$D789)+$E789*AV$807,AV757)</f>
        <v/>
      </c>
      <c r="AW789" s="43">
        <f>MIN(IF($F789=1,AW779,AW757*$D789)+$E789*AW$807,AW757)</f>
        <v/>
      </c>
      <c r="AX789" s="43">
        <f>MIN(IF($F789=1,AX779,AX757*$D789)+$E789*AX$807,AX757)</f>
        <v/>
      </c>
      <c r="AY789" s="43">
        <f>MIN(IF($F789=1,AY779,AY757*$D789)+$E789*AY$807,AY757)</f>
        <v/>
      </c>
    </row>
    <row r="790" hidden="1" outlineLevel="1">
      <c r="A790" s="14" t="inlineStr">
        <is>
          <t>ret</t>
        </is>
      </c>
      <c r="B790" s="14" t="inlineStr">
        <is>
          <t>hyd</t>
        </is>
      </c>
      <c r="C790" s="14" t="inlineStr">
        <is>
          <t>pow</t>
        </is>
      </c>
      <c r="D790" s="41">
        <f>INDEX(Inputs_power!$AG$5:$AG$13,MATCH($B790,Inputs_power!$A$5:$A$13,0))</f>
        <v/>
      </c>
      <c r="E790" s="41">
        <f>INDEX(Inputs_power!$AO$5:$AO$13,MATCH($B790,Inputs_power!$A$5:$A$13,0))</f>
        <v/>
      </c>
      <c r="F790" s="41">
        <f>INDEX(Inputs_power!$AM$5:$AM$13,MATCH($B790,Inputs_power!$A$5:$A$13,0))</f>
        <v/>
      </c>
      <c r="G790" s="36" t="n"/>
      <c r="H790" s="14">
        <f>INDEX(VarLab,MATCH($A790,VarKey,0))&amp;INDEX(MemLab,MATCH($C790&amp;"|"&amp;$B790,MemKey,0))</f>
        <v/>
      </c>
      <c r="I790" s="14">
        <f>INDEX(VarUnit,MATCH($A790,VarKey,0))</f>
        <v/>
      </c>
      <c r="J790" s="14">
        <f>INDEX(VarSrc,MATCH($A790,VarKey,0))</f>
        <v/>
      </c>
      <c r="K790" s="11">
        <f>CodePrefix&amp;$A790&amp;IF($C790="","","."&amp;$C790&amp;"."&amp;$B790)&amp;INDEX(VarEnd,MATCH($A790,VarKey,0))&amp;K$5</f>
        <v/>
      </c>
      <c r="L790" s="42">
        <f>MIN(IF($F790=1,L780,L758*$D790)+$E790*L$807,L758)</f>
        <v/>
      </c>
      <c r="M790" s="43">
        <f>MIN(IF($F790=1,M780,M758*$D790)+$E790*M$807,M758)</f>
        <v/>
      </c>
      <c r="N790" s="43">
        <f>MIN(IF($F790=1,N780,N758*$D790)+$E790*N$807,N758)</f>
        <v/>
      </c>
      <c r="O790" s="43">
        <f>MIN(IF($F790=1,O780,O758*$D790)+$E790*O$807,O758)</f>
        <v/>
      </c>
      <c r="P790" s="43">
        <f>MIN(IF($F790=1,P780,P758*$D790)+$E790*P$807,P758)</f>
        <v/>
      </c>
      <c r="Q790" s="43">
        <f>MIN(IF($F790=1,Q780,Q758*$D790)+$E790*Q$807,Q758)</f>
        <v/>
      </c>
      <c r="R790" s="43">
        <f>MIN(IF($F790=1,R780,R758*$D790)+$E790*R$807,R758)</f>
        <v/>
      </c>
      <c r="S790" s="43">
        <f>MIN(IF($F790=1,S780,S758*$D790)+$E790*S$807,S758)</f>
        <v/>
      </c>
      <c r="T790" s="43">
        <f>MIN(IF($F790=1,T780,T758*$D790)+$E790*T$807,T758)</f>
        <v/>
      </c>
      <c r="U790" s="43">
        <f>MIN(IF($F790=1,U780,U758*$D790)+$E790*U$807,U758)</f>
        <v/>
      </c>
      <c r="V790" s="43">
        <f>MIN(IF($F790=1,V780,V758*$D790)+$E790*V$807,V758)</f>
        <v/>
      </c>
      <c r="W790" s="43">
        <f>MIN(IF($F790=1,W780,W758*$D790)+$E790*W$807,W758)</f>
        <v/>
      </c>
      <c r="X790" s="43">
        <f>MIN(IF($F790=1,X780,X758*$D790)+$E790*X$807,X758)</f>
        <v/>
      </c>
      <c r="Y790" s="43">
        <f>MIN(IF($F790=1,Y780,Y758*$D790)+$E790*Y$807,Y758)</f>
        <v/>
      </c>
      <c r="Z790" s="43">
        <f>MIN(IF($F790=1,Z780,Z758*$D790)+$E790*Z$807,Z758)</f>
        <v/>
      </c>
      <c r="AA790" s="43">
        <f>MIN(IF($F790=1,AA780,AA758*$D790)+$E790*AA$807,AA758)</f>
        <v/>
      </c>
      <c r="AB790" s="43">
        <f>MIN(IF($F790=1,AB780,AB758*$D790)+$E790*AB$807,AB758)</f>
        <v/>
      </c>
      <c r="AC790" s="43">
        <f>MIN(IF($F790=1,AC780,AC758*$D790)+$E790*AC$807,AC758)</f>
        <v/>
      </c>
      <c r="AD790" s="43">
        <f>MIN(IF($F790=1,AD780,AD758*$D790)+$E790*AD$807,AD758)</f>
        <v/>
      </c>
      <c r="AF790" s="11">
        <f>CodePrefix&amp;$A790&amp;IF($C790="","","."&amp;$C790&amp;"."&amp;$B790)&amp;INDEX(VarEnd,MATCH($A790,VarKey,0))&amp;AF$5</f>
        <v/>
      </c>
      <c r="AG790" s="42">
        <f>MIN(IF($F790=1,AG780,AG758*$D790)+$E790*AG$807,AG758)</f>
        <v/>
      </c>
      <c r="AH790" s="43">
        <f>MIN(IF($F790=1,AH780,AH758*$D790)+$E790*AH$807,AH758)</f>
        <v/>
      </c>
      <c r="AI790" s="43">
        <f>MIN(IF($F790=1,AI780,AI758*$D790)+$E790*AI$807,AI758)</f>
        <v/>
      </c>
      <c r="AJ790" s="43">
        <f>MIN(IF($F790=1,AJ780,AJ758*$D790)+$E790*AJ$807,AJ758)</f>
        <v/>
      </c>
      <c r="AK790" s="43">
        <f>MIN(IF($F790=1,AK780,AK758*$D790)+$E790*AK$807,AK758)</f>
        <v/>
      </c>
      <c r="AL790" s="43">
        <f>MIN(IF($F790=1,AL780,AL758*$D790)+$E790*AL$807,AL758)</f>
        <v/>
      </c>
      <c r="AM790" s="43">
        <f>MIN(IF($F790=1,AM780,AM758*$D790)+$E790*AM$807,AM758)</f>
        <v/>
      </c>
      <c r="AN790" s="43">
        <f>MIN(IF($F790=1,AN780,AN758*$D790)+$E790*AN$807,AN758)</f>
        <v/>
      </c>
      <c r="AO790" s="43">
        <f>MIN(IF($F790=1,AO780,AO758*$D790)+$E790*AO$807,AO758)</f>
        <v/>
      </c>
      <c r="AP790" s="43">
        <f>MIN(IF($F790=1,AP780,AP758*$D790)+$E790*AP$807,AP758)</f>
        <v/>
      </c>
      <c r="AQ790" s="43">
        <f>MIN(IF($F790=1,AQ780,AQ758*$D790)+$E790*AQ$807,AQ758)</f>
        <v/>
      </c>
      <c r="AR790" s="43">
        <f>MIN(IF($F790=1,AR780,AR758*$D790)+$E790*AR$807,AR758)</f>
        <v/>
      </c>
      <c r="AS790" s="43">
        <f>MIN(IF($F790=1,AS780,AS758*$D790)+$E790*AS$807,AS758)</f>
        <v/>
      </c>
      <c r="AT790" s="43">
        <f>MIN(IF($F790=1,AT780,AT758*$D790)+$E790*AT$807,AT758)</f>
        <v/>
      </c>
      <c r="AU790" s="43">
        <f>MIN(IF($F790=1,AU780,AU758*$D790)+$E790*AU$807,AU758)</f>
        <v/>
      </c>
      <c r="AV790" s="43">
        <f>MIN(IF($F790=1,AV780,AV758*$D790)+$E790*AV$807,AV758)</f>
        <v/>
      </c>
      <c r="AW790" s="43">
        <f>MIN(IF($F790=1,AW780,AW758*$D790)+$E790*AW$807,AW758)</f>
        <v/>
      </c>
      <c r="AX790" s="43">
        <f>MIN(IF($F790=1,AX780,AX758*$D790)+$E790*AX$807,AX758)</f>
        <v/>
      </c>
      <c r="AY790" s="43">
        <f>MIN(IF($F790=1,AY780,AY758*$D790)+$E790*AY$807,AY758)</f>
        <v/>
      </c>
    </row>
    <row r="791" hidden="1" outlineLevel="1">
      <c r="A791" s="14" t="inlineStr">
        <is>
          <t>ret</t>
        </is>
      </c>
      <c r="B791" s="14" t="inlineStr">
        <is>
          <t>ore</t>
        </is>
      </c>
      <c r="C791" s="14" t="inlineStr">
        <is>
          <t>pow</t>
        </is>
      </c>
      <c r="D791" s="41">
        <f>INDEX(Inputs_power!$AG$5:$AG$13,MATCH($B791,Inputs_power!$A$5:$A$13,0))</f>
        <v/>
      </c>
      <c r="E791" s="41">
        <f>INDEX(Inputs_power!$AO$5:$AO$13,MATCH($B791,Inputs_power!$A$5:$A$13,0))</f>
        <v/>
      </c>
      <c r="F791" s="41">
        <f>INDEX(Inputs_power!$AM$5:$AM$13,MATCH($B791,Inputs_power!$A$5:$A$13,0))</f>
        <v/>
      </c>
      <c r="G791" s="36" t="n"/>
      <c r="H791" s="14">
        <f>INDEX(VarLab,MATCH($A791,VarKey,0))&amp;INDEX(MemLab,MATCH($C791&amp;"|"&amp;$B791,MemKey,0))</f>
        <v/>
      </c>
      <c r="I791" s="14">
        <f>INDEX(VarUnit,MATCH($A791,VarKey,0))</f>
        <v/>
      </c>
      <c r="J791" s="14">
        <f>INDEX(VarSrc,MATCH($A791,VarKey,0))</f>
        <v/>
      </c>
      <c r="K791" s="11">
        <f>CodePrefix&amp;$A791&amp;IF($C791="","","."&amp;$C791&amp;"."&amp;$B791)&amp;INDEX(VarEnd,MATCH($A791,VarKey,0))&amp;K$5</f>
        <v/>
      </c>
      <c r="L791" s="42">
        <f>MIN(IF($F791=1,L781,L759*$D791)+$E791*L$807,L759)</f>
        <v/>
      </c>
      <c r="M791" s="43">
        <f>MIN(IF($F791=1,M781,M759*$D791)+$E791*M$807,M759)</f>
        <v/>
      </c>
      <c r="N791" s="43">
        <f>MIN(IF($F791=1,N781,N759*$D791)+$E791*N$807,N759)</f>
        <v/>
      </c>
      <c r="O791" s="43">
        <f>MIN(IF($F791=1,O781,O759*$D791)+$E791*O$807,O759)</f>
        <v/>
      </c>
      <c r="P791" s="43">
        <f>MIN(IF($F791=1,P781,P759*$D791)+$E791*P$807,P759)</f>
        <v/>
      </c>
      <c r="Q791" s="43">
        <f>MIN(IF($F791=1,Q781,Q759*$D791)+$E791*Q$807,Q759)</f>
        <v/>
      </c>
      <c r="R791" s="43">
        <f>MIN(IF($F791=1,R781,R759*$D791)+$E791*R$807,R759)</f>
        <v/>
      </c>
      <c r="S791" s="43">
        <f>MIN(IF($F791=1,S781,S759*$D791)+$E791*S$807,S759)</f>
        <v/>
      </c>
      <c r="T791" s="43">
        <f>MIN(IF($F791=1,T781,T759*$D791)+$E791*T$807,T759)</f>
        <v/>
      </c>
      <c r="U791" s="43">
        <f>MIN(IF($F791=1,U781,U759*$D791)+$E791*U$807,U759)</f>
        <v/>
      </c>
      <c r="V791" s="43">
        <f>MIN(IF($F791=1,V781,V759*$D791)+$E791*V$807,V759)</f>
        <v/>
      </c>
      <c r="W791" s="43">
        <f>MIN(IF($F791=1,W781,W759*$D791)+$E791*W$807,W759)</f>
        <v/>
      </c>
      <c r="X791" s="43">
        <f>MIN(IF($F791=1,X781,X759*$D791)+$E791*X$807,X759)</f>
        <v/>
      </c>
      <c r="Y791" s="43">
        <f>MIN(IF($F791=1,Y781,Y759*$D791)+$E791*Y$807,Y759)</f>
        <v/>
      </c>
      <c r="Z791" s="43">
        <f>MIN(IF($F791=1,Z781,Z759*$D791)+$E791*Z$807,Z759)</f>
        <v/>
      </c>
      <c r="AA791" s="43">
        <f>MIN(IF($F791=1,AA781,AA759*$D791)+$E791*AA$807,AA759)</f>
        <v/>
      </c>
      <c r="AB791" s="43">
        <f>MIN(IF($F791=1,AB781,AB759*$D791)+$E791*AB$807,AB759)</f>
        <v/>
      </c>
      <c r="AC791" s="43">
        <f>MIN(IF($F791=1,AC781,AC759*$D791)+$E791*AC$807,AC759)</f>
        <v/>
      </c>
      <c r="AD791" s="43">
        <f>MIN(IF($F791=1,AD781,AD759*$D791)+$E791*AD$807,AD759)</f>
        <v/>
      </c>
      <c r="AF791" s="11">
        <f>CodePrefix&amp;$A791&amp;IF($C791="","","."&amp;$C791&amp;"."&amp;$B791)&amp;INDEX(VarEnd,MATCH($A791,VarKey,0))&amp;AF$5</f>
        <v/>
      </c>
      <c r="AG791" s="42">
        <f>MIN(IF($F791=1,AG781,AG759*$D791)+$E791*AG$807,AG759)</f>
        <v/>
      </c>
      <c r="AH791" s="43">
        <f>MIN(IF($F791=1,AH781,AH759*$D791)+$E791*AH$807,AH759)</f>
        <v/>
      </c>
      <c r="AI791" s="43">
        <f>MIN(IF($F791=1,AI781,AI759*$D791)+$E791*AI$807,AI759)</f>
        <v/>
      </c>
      <c r="AJ791" s="43">
        <f>MIN(IF($F791=1,AJ781,AJ759*$D791)+$E791*AJ$807,AJ759)</f>
        <v/>
      </c>
      <c r="AK791" s="43">
        <f>MIN(IF($F791=1,AK781,AK759*$D791)+$E791*AK$807,AK759)</f>
        <v/>
      </c>
      <c r="AL791" s="43">
        <f>MIN(IF($F791=1,AL781,AL759*$D791)+$E791*AL$807,AL759)</f>
        <v/>
      </c>
      <c r="AM791" s="43">
        <f>MIN(IF($F791=1,AM781,AM759*$D791)+$E791*AM$807,AM759)</f>
        <v/>
      </c>
      <c r="AN791" s="43">
        <f>MIN(IF($F791=1,AN781,AN759*$D791)+$E791*AN$807,AN759)</f>
        <v/>
      </c>
      <c r="AO791" s="43">
        <f>MIN(IF($F791=1,AO781,AO759*$D791)+$E791*AO$807,AO759)</f>
        <v/>
      </c>
      <c r="AP791" s="43">
        <f>MIN(IF($F791=1,AP781,AP759*$D791)+$E791*AP$807,AP759)</f>
        <v/>
      </c>
      <c r="AQ791" s="43">
        <f>MIN(IF($F791=1,AQ781,AQ759*$D791)+$E791*AQ$807,AQ759)</f>
        <v/>
      </c>
      <c r="AR791" s="43">
        <f>MIN(IF($F791=1,AR781,AR759*$D791)+$E791*AR$807,AR759)</f>
        <v/>
      </c>
      <c r="AS791" s="43">
        <f>MIN(IF($F791=1,AS781,AS759*$D791)+$E791*AS$807,AS759)</f>
        <v/>
      </c>
      <c r="AT791" s="43">
        <f>MIN(IF($F791=1,AT781,AT759*$D791)+$E791*AT$807,AT759)</f>
        <v/>
      </c>
      <c r="AU791" s="43">
        <f>MIN(IF($F791=1,AU781,AU759*$D791)+$E791*AU$807,AU759)</f>
        <v/>
      </c>
      <c r="AV791" s="43">
        <f>MIN(IF($F791=1,AV781,AV759*$D791)+$E791*AV$807,AV759)</f>
        <v/>
      </c>
      <c r="AW791" s="43">
        <f>MIN(IF($F791=1,AW781,AW759*$D791)+$E791*AW$807,AW759)</f>
        <v/>
      </c>
      <c r="AX791" s="43">
        <f>MIN(IF($F791=1,AX781,AX759*$D791)+$E791*AX$807,AX759)</f>
        <v/>
      </c>
      <c r="AY791" s="43">
        <f>MIN(IF($F791=1,AY781,AY759*$D791)+$E791*AY$807,AY759)</f>
        <v/>
      </c>
    </row>
    <row r="792" hidden="1" outlineLevel="1">
      <c r="A792" s="14" t="inlineStr">
        <is>
          <t>ret</t>
        </is>
      </c>
      <c r="B792" s="14" t="inlineStr">
        <is>
          <t>bio</t>
        </is>
      </c>
      <c r="C792" s="14" t="inlineStr">
        <is>
          <t>pow</t>
        </is>
      </c>
      <c r="D792" s="41">
        <f>INDEX(Inputs_power!$AG$5:$AG$13,MATCH($B792,Inputs_power!$A$5:$A$13,0))</f>
        <v/>
      </c>
      <c r="E792" s="41">
        <f>INDEX(Inputs_power!$AO$5:$AO$13,MATCH($B792,Inputs_power!$A$5:$A$13,0))</f>
        <v/>
      </c>
      <c r="F792" s="41">
        <f>INDEX(Inputs_power!$AM$5:$AM$13,MATCH($B792,Inputs_power!$A$5:$A$13,0))</f>
        <v/>
      </c>
      <c r="G792" s="36" t="n"/>
      <c r="H792" s="14">
        <f>INDEX(VarLab,MATCH($A792,VarKey,0))&amp;INDEX(MemLab,MATCH($C792&amp;"|"&amp;$B792,MemKey,0))</f>
        <v/>
      </c>
      <c r="I792" s="14">
        <f>INDEX(VarUnit,MATCH($A792,VarKey,0))</f>
        <v/>
      </c>
      <c r="J792" s="14">
        <f>INDEX(VarSrc,MATCH($A792,VarKey,0))</f>
        <v/>
      </c>
      <c r="K792" s="11">
        <f>CodePrefix&amp;$A792&amp;IF($C792="","","."&amp;$C792&amp;"."&amp;$B792)&amp;INDEX(VarEnd,MATCH($A792,VarKey,0))&amp;K$5</f>
        <v/>
      </c>
      <c r="L792" s="42">
        <f>MIN(IF($F792=1,L782,L760*$D792)+$E792*L$807,L760)</f>
        <v/>
      </c>
      <c r="M792" s="43">
        <f>MIN(IF($F792=1,M782,M760*$D792)+$E792*M$807,M760)</f>
        <v/>
      </c>
      <c r="N792" s="43">
        <f>MIN(IF($F792=1,N782,N760*$D792)+$E792*N$807,N760)</f>
        <v/>
      </c>
      <c r="O792" s="43">
        <f>MIN(IF($F792=1,O782,O760*$D792)+$E792*O$807,O760)</f>
        <v/>
      </c>
      <c r="P792" s="43">
        <f>MIN(IF($F792=1,P782,P760*$D792)+$E792*P$807,P760)</f>
        <v/>
      </c>
      <c r="Q792" s="43">
        <f>MIN(IF($F792=1,Q782,Q760*$D792)+$E792*Q$807,Q760)</f>
        <v/>
      </c>
      <c r="R792" s="43">
        <f>MIN(IF($F792=1,R782,R760*$D792)+$E792*R$807,R760)</f>
        <v/>
      </c>
      <c r="S792" s="43">
        <f>MIN(IF($F792=1,S782,S760*$D792)+$E792*S$807,S760)</f>
        <v/>
      </c>
      <c r="T792" s="43">
        <f>MIN(IF($F792=1,T782,T760*$D792)+$E792*T$807,T760)</f>
        <v/>
      </c>
      <c r="U792" s="43">
        <f>MIN(IF($F792=1,U782,U760*$D792)+$E792*U$807,U760)</f>
        <v/>
      </c>
      <c r="V792" s="43">
        <f>MIN(IF($F792=1,V782,V760*$D792)+$E792*V$807,V760)</f>
        <v/>
      </c>
      <c r="W792" s="43">
        <f>MIN(IF($F792=1,W782,W760*$D792)+$E792*W$807,W760)</f>
        <v/>
      </c>
      <c r="X792" s="43">
        <f>MIN(IF($F792=1,X782,X760*$D792)+$E792*X$807,X760)</f>
        <v/>
      </c>
      <c r="Y792" s="43">
        <f>MIN(IF($F792=1,Y782,Y760*$D792)+$E792*Y$807,Y760)</f>
        <v/>
      </c>
      <c r="Z792" s="43">
        <f>MIN(IF($F792=1,Z782,Z760*$D792)+$E792*Z$807,Z760)</f>
        <v/>
      </c>
      <c r="AA792" s="43">
        <f>MIN(IF($F792=1,AA782,AA760*$D792)+$E792*AA$807,AA760)</f>
        <v/>
      </c>
      <c r="AB792" s="43">
        <f>MIN(IF($F792=1,AB782,AB760*$D792)+$E792*AB$807,AB760)</f>
        <v/>
      </c>
      <c r="AC792" s="43">
        <f>MIN(IF($F792=1,AC782,AC760*$D792)+$E792*AC$807,AC760)</f>
        <v/>
      </c>
      <c r="AD792" s="43">
        <f>MIN(IF($F792=1,AD782,AD760*$D792)+$E792*AD$807,AD760)</f>
        <v/>
      </c>
      <c r="AF792" s="11">
        <f>CodePrefix&amp;$A792&amp;IF($C792="","","."&amp;$C792&amp;"."&amp;$B792)&amp;INDEX(VarEnd,MATCH($A792,VarKey,0))&amp;AF$5</f>
        <v/>
      </c>
      <c r="AG792" s="42">
        <f>MIN(IF($F792=1,AG782,AG760*$D792)+$E792*AG$807,AG760)</f>
        <v/>
      </c>
      <c r="AH792" s="43">
        <f>MIN(IF($F792=1,AH782,AH760*$D792)+$E792*AH$807,AH760)</f>
        <v/>
      </c>
      <c r="AI792" s="43">
        <f>MIN(IF($F792=1,AI782,AI760*$D792)+$E792*AI$807,AI760)</f>
        <v/>
      </c>
      <c r="AJ792" s="43">
        <f>MIN(IF($F792=1,AJ782,AJ760*$D792)+$E792*AJ$807,AJ760)</f>
        <v/>
      </c>
      <c r="AK792" s="43">
        <f>MIN(IF($F792=1,AK782,AK760*$D792)+$E792*AK$807,AK760)</f>
        <v/>
      </c>
      <c r="AL792" s="43">
        <f>MIN(IF($F792=1,AL782,AL760*$D792)+$E792*AL$807,AL760)</f>
        <v/>
      </c>
      <c r="AM792" s="43">
        <f>MIN(IF($F792=1,AM782,AM760*$D792)+$E792*AM$807,AM760)</f>
        <v/>
      </c>
      <c r="AN792" s="43">
        <f>MIN(IF($F792=1,AN782,AN760*$D792)+$E792*AN$807,AN760)</f>
        <v/>
      </c>
      <c r="AO792" s="43">
        <f>MIN(IF($F792=1,AO782,AO760*$D792)+$E792*AO$807,AO760)</f>
        <v/>
      </c>
      <c r="AP792" s="43">
        <f>MIN(IF($F792=1,AP782,AP760*$D792)+$E792*AP$807,AP760)</f>
        <v/>
      </c>
      <c r="AQ792" s="43">
        <f>MIN(IF($F792=1,AQ782,AQ760*$D792)+$E792*AQ$807,AQ760)</f>
        <v/>
      </c>
      <c r="AR792" s="43">
        <f>MIN(IF($F792=1,AR782,AR760*$D792)+$E792*AR$807,AR760)</f>
        <v/>
      </c>
      <c r="AS792" s="43">
        <f>MIN(IF($F792=1,AS782,AS760*$D792)+$E792*AS$807,AS760)</f>
        <v/>
      </c>
      <c r="AT792" s="43">
        <f>MIN(IF($F792=1,AT782,AT760*$D792)+$E792*AT$807,AT760)</f>
        <v/>
      </c>
      <c r="AU792" s="43">
        <f>MIN(IF($F792=1,AU782,AU760*$D792)+$E792*AU$807,AU760)</f>
        <v/>
      </c>
      <c r="AV792" s="43">
        <f>MIN(IF($F792=1,AV782,AV760*$D792)+$E792*AV$807,AV760)</f>
        <v/>
      </c>
      <c r="AW792" s="43">
        <f>MIN(IF($F792=1,AW782,AW760*$D792)+$E792*AW$807,AW760)</f>
        <v/>
      </c>
      <c r="AX792" s="43">
        <f>MIN(IF($F792=1,AX782,AX760*$D792)+$E792*AX$807,AX760)</f>
        <v/>
      </c>
      <c r="AY792" s="43">
        <f>MIN(IF($F792=1,AY782,AY760*$D792)+$E792*AY$807,AY760)</f>
        <v/>
      </c>
    </row>
    <row r="793" hidden="1" outlineLevel="1"/>
    <row r="794" hidden="1" outlineLevel="1">
      <c r="A794" s="14" t="inlineStr">
        <is>
          <t>reteff</t>
        </is>
      </c>
      <c r="B794" s="14" t="inlineStr">
        <is>
          <t>coa</t>
        </is>
      </c>
      <c r="C794" s="14" t="inlineStr">
        <is>
          <t>pow</t>
        </is>
      </c>
      <c r="D794" s="41">
        <f>INDEX(Inputs_power!$F$5:$F$13,MATCH($B794,Inputs_power!$A$5:$A$13,0))</f>
        <v/>
      </c>
      <c r="E794" s="36" t="n"/>
      <c r="F794" s="36" t="n"/>
      <c r="G794" s="36" t="n"/>
      <c r="H794" s="14">
        <f>INDEX(VarLab,MATCH($A794,VarKey,0))&amp;INDEX(MemLab,MATCH($C794&amp;"|"&amp;$B794,MemKey,0))</f>
        <v/>
      </c>
      <c r="I794" s="14">
        <f>INDEX(VarUnit,MATCH($A794,VarKey,0))</f>
        <v/>
      </c>
      <c r="J794" s="14">
        <f>INDEX(VarSrc,MATCH($A794,VarKey,0))</f>
        <v/>
      </c>
      <c r="K794" s="11">
        <f>CodePrefix&amp;$A794&amp;IF($C794="","","."&amp;$C794&amp;"."&amp;$B794)&amp;INDEX(VarEnd,MATCH($A794,VarKey,0))&amp;K$5</f>
        <v/>
      </c>
      <c r="L794" s="42">
        <f>L784*$D794</f>
        <v/>
      </c>
      <c r="M794" s="43">
        <f>M784*$D794</f>
        <v/>
      </c>
      <c r="N794" s="43">
        <f>N784*$D794</f>
        <v/>
      </c>
      <c r="O794" s="43">
        <f>O784*$D794</f>
        <v/>
      </c>
      <c r="P794" s="43">
        <f>P784*$D794</f>
        <v/>
      </c>
      <c r="Q794" s="43">
        <f>Q784*$D794</f>
        <v/>
      </c>
      <c r="R794" s="43">
        <f>R784*$D794</f>
        <v/>
      </c>
      <c r="S794" s="43">
        <f>S784*$D794</f>
        <v/>
      </c>
      <c r="T794" s="43">
        <f>T784*$D794</f>
        <v/>
      </c>
      <c r="U794" s="43">
        <f>U784*$D794</f>
        <v/>
      </c>
      <c r="V794" s="43">
        <f>V784*$D794</f>
        <v/>
      </c>
      <c r="W794" s="43">
        <f>W784*$D794</f>
        <v/>
      </c>
      <c r="X794" s="43">
        <f>X784*$D794</f>
        <v/>
      </c>
      <c r="Y794" s="43">
        <f>Y784*$D794</f>
        <v/>
      </c>
      <c r="Z794" s="43">
        <f>Z784*$D794</f>
        <v/>
      </c>
      <c r="AA794" s="43">
        <f>AA784*$D794</f>
        <v/>
      </c>
      <c r="AB794" s="43">
        <f>AB784*$D794</f>
        <v/>
      </c>
      <c r="AC794" s="43">
        <f>AC784*$D794</f>
        <v/>
      </c>
      <c r="AD794" s="43">
        <f>AD784*$D794</f>
        <v/>
      </c>
      <c r="AF794" s="11">
        <f>CodePrefix&amp;$A794&amp;IF($C794="","","."&amp;$C794&amp;"."&amp;$B794)&amp;INDEX(VarEnd,MATCH($A794,VarKey,0))&amp;AF$5</f>
        <v/>
      </c>
      <c r="AG794" s="42">
        <f>AG784*$D794</f>
        <v/>
      </c>
      <c r="AH794" s="43">
        <f>AH784*$D794</f>
        <v/>
      </c>
      <c r="AI794" s="43">
        <f>AI784*$D794</f>
        <v/>
      </c>
      <c r="AJ794" s="43">
        <f>AJ784*$D794</f>
        <v/>
      </c>
      <c r="AK794" s="43">
        <f>AK784*$D794</f>
        <v/>
      </c>
      <c r="AL794" s="43">
        <f>AL784*$D794</f>
        <v/>
      </c>
      <c r="AM794" s="43">
        <f>AM784*$D794</f>
        <v/>
      </c>
      <c r="AN794" s="43">
        <f>AN784*$D794</f>
        <v/>
      </c>
      <c r="AO794" s="43">
        <f>AO784*$D794</f>
        <v/>
      </c>
      <c r="AP794" s="43">
        <f>AP784*$D794</f>
        <v/>
      </c>
      <c r="AQ794" s="43">
        <f>AQ784*$D794</f>
        <v/>
      </c>
      <c r="AR794" s="43">
        <f>AR784*$D794</f>
        <v/>
      </c>
      <c r="AS794" s="43">
        <f>AS784*$D794</f>
        <v/>
      </c>
      <c r="AT794" s="43">
        <f>AT784*$D794</f>
        <v/>
      </c>
      <c r="AU794" s="43">
        <f>AU784*$D794</f>
        <v/>
      </c>
      <c r="AV794" s="43">
        <f>AV784*$D794</f>
        <v/>
      </c>
      <c r="AW794" s="43">
        <f>AW784*$D794</f>
        <v/>
      </c>
      <c r="AX794" s="43">
        <f>AX784*$D794</f>
        <v/>
      </c>
      <c r="AY794" s="43">
        <f>AY784*$D794</f>
        <v/>
      </c>
    </row>
    <row r="795" hidden="1" outlineLevel="1">
      <c r="A795" s="14" t="inlineStr">
        <is>
          <t>reteff</t>
        </is>
      </c>
      <c r="B795" s="14" t="inlineStr">
        <is>
          <t>nga</t>
        </is>
      </c>
      <c r="C795" s="14" t="inlineStr">
        <is>
          <t>pow</t>
        </is>
      </c>
      <c r="D795" s="41">
        <f>INDEX(Inputs_power!$F$5:$F$13,MATCH($B795,Inputs_power!$A$5:$A$13,0))</f>
        <v/>
      </c>
      <c r="E795" s="36" t="n"/>
      <c r="F795" s="36" t="n"/>
      <c r="G795" s="36" t="n"/>
      <c r="H795" s="14">
        <f>INDEX(VarLab,MATCH($A795,VarKey,0))&amp;INDEX(MemLab,MATCH($C795&amp;"|"&amp;$B795,MemKey,0))</f>
        <v/>
      </c>
      <c r="I795" s="14">
        <f>INDEX(VarUnit,MATCH($A795,VarKey,0))</f>
        <v/>
      </c>
      <c r="J795" s="14">
        <f>INDEX(VarSrc,MATCH($A795,VarKey,0))</f>
        <v/>
      </c>
      <c r="K795" s="11">
        <f>CodePrefix&amp;$A795&amp;IF($C795="","","."&amp;$C795&amp;"."&amp;$B795)&amp;INDEX(VarEnd,MATCH($A795,VarKey,0))&amp;K$5</f>
        <v/>
      </c>
      <c r="L795" s="42">
        <f>L785*$D795</f>
        <v/>
      </c>
      <c r="M795" s="43">
        <f>M785*$D795</f>
        <v/>
      </c>
      <c r="N795" s="43">
        <f>N785*$D795</f>
        <v/>
      </c>
      <c r="O795" s="43">
        <f>O785*$D795</f>
        <v/>
      </c>
      <c r="P795" s="43">
        <f>P785*$D795</f>
        <v/>
      </c>
      <c r="Q795" s="43">
        <f>Q785*$D795</f>
        <v/>
      </c>
      <c r="R795" s="43">
        <f>R785*$D795</f>
        <v/>
      </c>
      <c r="S795" s="43">
        <f>S785*$D795</f>
        <v/>
      </c>
      <c r="T795" s="43">
        <f>T785*$D795</f>
        <v/>
      </c>
      <c r="U795" s="43">
        <f>U785*$D795</f>
        <v/>
      </c>
      <c r="V795" s="43">
        <f>V785*$D795</f>
        <v/>
      </c>
      <c r="W795" s="43">
        <f>W785*$D795</f>
        <v/>
      </c>
      <c r="X795" s="43">
        <f>X785*$D795</f>
        <v/>
      </c>
      <c r="Y795" s="43">
        <f>Y785*$D795</f>
        <v/>
      </c>
      <c r="Z795" s="43">
        <f>Z785*$D795</f>
        <v/>
      </c>
      <c r="AA795" s="43">
        <f>AA785*$D795</f>
        <v/>
      </c>
      <c r="AB795" s="43">
        <f>AB785*$D795</f>
        <v/>
      </c>
      <c r="AC795" s="43">
        <f>AC785*$D795</f>
        <v/>
      </c>
      <c r="AD795" s="43">
        <f>AD785*$D795</f>
        <v/>
      </c>
      <c r="AF795" s="11">
        <f>CodePrefix&amp;$A795&amp;IF($C795="","","."&amp;$C795&amp;"."&amp;$B795)&amp;INDEX(VarEnd,MATCH($A795,VarKey,0))&amp;AF$5</f>
        <v/>
      </c>
      <c r="AG795" s="42">
        <f>AG785*$D795</f>
        <v/>
      </c>
      <c r="AH795" s="43">
        <f>AH785*$D795</f>
        <v/>
      </c>
      <c r="AI795" s="43">
        <f>AI785*$D795</f>
        <v/>
      </c>
      <c r="AJ795" s="43">
        <f>AJ785*$D795</f>
        <v/>
      </c>
      <c r="AK795" s="43">
        <f>AK785*$D795</f>
        <v/>
      </c>
      <c r="AL795" s="43">
        <f>AL785*$D795</f>
        <v/>
      </c>
      <c r="AM795" s="43">
        <f>AM785*$D795</f>
        <v/>
      </c>
      <c r="AN795" s="43">
        <f>AN785*$D795</f>
        <v/>
      </c>
      <c r="AO795" s="43">
        <f>AO785*$D795</f>
        <v/>
      </c>
      <c r="AP795" s="43">
        <f>AP785*$D795</f>
        <v/>
      </c>
      <c r="AQ795" s="43">
        <f>AQ785*$D795</f>
        <v/>
      </c>
      <c r="AR795" s="43">
        <f>AR785*$D795</f>
        <v/>
      </c>
      <c r="AS795" s="43">
        <f>AS785*$D795</f>
        <v/>
      </c>
      <c r="AT795" s="43">
        <f>AT785*$D795</f>
        <v/>
      </c>
      <c r="AU795" s="43">
        <f>AU785*$D795</f>
        <v/>
      </c>
      <c r="AV795" s="43">
        <f>AV785*$D795</f>
        <v/>
      </c>
      <c r="AW795" s="43">
        <f>AW785*$D795</f>
        <v/>
      </c>
      <c r="AX795" s="43">
        <f>AX785*$D795</f>
        <v/>
      </c>
      <c r="AY795" s="43">
        <f>AY785*$D795</f>
        <v/>
      </c>
    </row>
    <row r="796" hidden="1" outlineLevel="1">
      <c r="A796" s="14" t="inlineStr">
        <is>
          <t>reteff</t>
        </is>
      </c>
      <c r="B796" s="14" t="inlineStr">
        <is>
          <t>oop</t>
        </is>
      </c>
      <c r="C796" s="14" t="inlineStr">
        <is>
          <t>pow</t>
        </is>
      </c>
      <c r="D796" s="41">
        <f>INDEX(Inputs_power!$F$5:$F$13,MATCH($B796,Inputs_power!$A$5:$A$13,0))</f>
        <v/>
      </c>
      <c r="E796" s="36" t="n"/>
      <c r="F796" s="36" t="n"/>
      <c r="G796" s="36" t="n"/>
      <c r="H796" s="14">
        <f>INDEX(VarLab,MATCH($A796,VarKey,0))&amp;INDEX(MemLab,MATCH($C796&amp;"|"&amp;$B796,MemKey,0))</f>
        <v/>
      </c>
      <c r="I796" s="14">
        <f>INDEX(VarUnit,MATCH($A796,VarKey,0))</f>
        <v/>
      </c>
      <c r="J796" s="14">
        <f>INDEX(VarSrc,MATCH($A796,VarKey,0))</f>
        <v/>
      </c>
      <c r="K796" s="11">
        <f>CodePrefix&amp;$A796&amp;IF($C796="","","."&amp;$C796&amp;"."&amp;$B796)&amp;INDEX(VarEnd,MATCH($A796,VarKey,0))&amp;K$5</f>
        <v/>
      </c>
      <c r="L796" s="42">
        <f>L786*$D796</f>
        <v/>
      </c>
      <c r="M796" s="43">
        <f>M786*$D796</f>
        <v/>
      </c>
      <c r="N796" s="43">
        <f>N786*$D796</f>
        <v/>
      </c>
      <c r="O796" s="43">
        <f>O786*$D796</f>
        <v/>
      </c>
      <c r="P796" s="43">
        <f>P786*$D796</f>
        <v/>
      </c>
      <c r="Q796" s="43">
        <f>Q786*$D796</f>
        <v/>
      </c>
      <c r="R796" s="43">
        <f>R786*$D796</f>
        <v/>
      </c>
      <c r="S796" s="43">
        <f>S786*$D796</f>
        <v/>
      </c>
      <c r="T796" s="43">
        <f>T786*$D796</f>
        <v/>
      </c>
      <c r="U796" s="43">
        <f>U786*$D796</f>
        <v/>
      </c>
      <c r="V796" s="43">
        <f>V786*$D796</f>
        <v/>
      </c>
      <c r="W796" s="43">
        <f>W786*$D796</f>
        <v/>
      </c>
      <c r="X796" s="43">
        <f>X786*$D796</f>
        <v/>
      </c>
      <c r="Y796" s="43">
        <f>Y786*$D796</f>
        <v/>
      </c>
      <c r="Z796" s="43">
        <f>Z786*$D796</f>
        <v/>
      </c>
      <c r="AA796" s="43">
        <f>AA786*$D796</f>
        <v/>
      </c>
      <c r="AB796" s="43">
        <f>AB786*$D796</f>
        <v/>
      </c>
      <c r="AC796" s="43">
        <f>AC786*$D796</f>
        <v/>
      </c>
      <c r="AD796" s="43">
        <f>AD786*$D796</f>
        <v/>
      </c>
      <c r="AF796" s="11">
        <f>CodePrefix&amp;$A796&amp;IF($C796="","","."&amp;$C796&amp;"."&amp;$B796)&amp;INDEX(VarEnd,MATCH($A796,VarKey,0))&amp;AF$5</f>
        <v/>
      </c>
      <c r="AG796" s="42">
        <f>AG786*$D796</f>
        <v/>
      </c>
      <c r="AH796" s="43">
        <f>AH786*$D796</f>
        <v/>
      </c>
      <c r="AI796" s="43">
        <f>AI786*$D796</f>
        <v/>
      </c>
      <c r="AJ796" s="43">
        <f>AJ786*$D796</f>
        <v/>
      </c>
      <c r="AK796" s="43">
        <f>AK786*$D796</f>
        <v/>
      </c>
      <c r="AL796" s="43">
        <f>AL786*$D796</f>
        <v/>
      </c>
      <c r="AM796" s="43">
        <f>AM786*$D796</f>
        <v/>
      </c>
      <c r="AN796" s="43">
        <f>AN786*$D796</f>
        <v/>
      </c>
      <c r="AO796" s="43">
        <f>AO786*$D796</f>
        <v/>
      </c>
      <c r="AP796" s="43">
        <f>AP786*$D796</f>
        <v/>
      </c>
      <c r="AQ796" s="43">
        <f>AQ786*$D796</f>
        <v/>
      </c>
      <c r="AR796" s="43">
        <f>AR786*$D796</f>
        <v/>
      </c>
      <c r="AS796" s="43">
        <f>AS786*$D796</f>
        <v/>
      </c>
      <c r="AT796" s="43">
        <f>AT786*$D796</f>
        <v/>
      </c>
      <c r="AU796" s="43">
        <f>AU786*$D796</f>
        <v/>
      </c>
      <c r="AV796" s="43">
        <f>AV786*$D796</f>
        <v/>
      </c>
      <c r="AW796" s="43">
        <f>AW786*$D796</f>
        <v/>
      </c>
      <c r="AX796" s="43">
        <f>AX786*$D796</f>
        <v/>
      </c>
      <c r="AY796" s="43">
        <f>AY786*$D796</f>
        <v/>
      </c>
    </row>
    <row r="797" hidden="1" outlineLevel="1">
      <c r="A797" s="14" t="inlineStr">
        <is>
          <t>reteff</t>
        </is>
      </c>
      <c r="B797" s="14" t="inlineStr">
        <is>
          <t>nuc</t>
        </is>
      </c>
      <c r="C797" s="14" t="inlineStr">
        <is>
          <t>pow</t>
        </is>
      </c>
      <c r="D797" s="41">
        <f>INDEX(Inputs_power!$F$5:$F$13,MATCH($B797,Inputs_power!$A$5:$A$13,0))</f>
        <v/>
      </c>
      <c r="E797" s="36" t="n"/>
      <c r="F797" s="36" t="n"/>
      <c r="G797" s="36" t="n"/>
      <c r="H797" s="14">
        <f>INDEX(VarLab,MATCH($A797,VarKey,0))&amp;INDEX(MemLab,MATCH($C797&amp;"|"&amp;$B797,MemKey,0))</f>
        <v/>
      </c>
      <c r="I797" s="14">
        <f>INDEX(VarUnit,MATCH($A797,VarKey,0))</f>
        <v/>
      </c>
      <c r="J797" s="14">
        <f>INDEX(VarSrc,MATCH($A797,VarKey,0))</f>
        <v/>
      </c>
      <c r="K797" s="11">
        <f>CodePrefix&amp;$A797&amp;IF($C797="","","."&amp;$C797&amp;"."&amp;$B797)&amp;INDEX(VarEnd,MATCH($A797,VarKey,0))&amp;K$5</f>
        <v/>
      </c>
      <c r="L797" s="42">
        <f>L787*$D797</f>
        <v/>
      </c>
      <c r="M797" s="43">
        <f>M787*$D797</f>
        <v/>
      </c>
      <c r="N797" s="43">
        <f>N787*$D797</f>
        <v/>
      </c>
      <c r="O797" s="43">
        <f>O787*$D797</f>
        <v/>
      </c>
      <c r="P797" s="43">
        <f>P787*$D797</f>
        <v/>
      </c>
      <c r="Q797" s="43">
        <f>Q787*$D797</f>
        <v/>
      </c>
      <c r="R797" s="43">
        <f>R787*$D797</f>
        <v/>
      </c>
      <c r="S797" s="43">
        <f>S787*$D797</f>
        <v/>
      </c>
      <c r="T797" s="43">
        <f>T787*$D797</f>
        <v/>
      </c>
      <c r="U797" s="43">
        <f>U787*$D797</f>
        <v/>
      </c>
      <c r="V797" s="43">
        <f>V787*$D797</f>
        <v/>
      </c>
      <c r="W797" s="43">
        <f>W787*$D797</f>
        <v/>
      </c>
      <c r="X797" s="43">
        <f>X787*$D797</f>
        <v/>
      </c>
      <c r="Y797" s="43">
        <f>Y787*$D797</f>
        <v/>
      </c>
      <c r="Z797" s="43">
        <f>Z787*$D797</f>
        <v/>
      </c>
      <c r="AA797" s="43">
        <f>AA787*$D797</f>
        <v/>
      </c>
      <c r="AB797" s="43">
        <f>AB787*$D797</f>
        <v/>
      </c>
      <c r="AC797" s="43">
        <f>AC787*$D797</f>
        <v/>
      </c>
      <c r="AD797" s="43">
        <f>AD787*$D797</f>
        <v/>
      </c>
      <c r="AF797" s="11">
        <f>CodePrefix&amp;$A797&amp;IF($C797="","","."&amp;$C797&amp;"."&amp;$B797)&amp;INDEX(VarEnd,MATCH($A797,VarKey,0))&amp;AF$5</f>
        <v/>
      </c>
      <c r="AG797" s="42">
        <f>AG787*$D797</f>
        <v/>
      </c>
      <c r="AH797" s="43">
        <f>AH787*$D797</f>
        <v/>
      </c>
      <c r="AI797" s="43">
        <f>AI787*$D797</f>
        <v/>
      </c>
      <c r="AJ797" s="43">
        <f>AJ787*$D797</f>
        <v/>
      </c>
      <c r="AK797" s="43">
        <f>AK787*$D797</f>
        <v/>
      </c>
      <c r="AL797" s="43">
        <f>AL787*$D797</f>
        <v/>
      </c>
      <c r="AM797" s="43">
        <f>AM787*$D797</f>
        <v/>
      </c>
      <c r="AN797" s="43">
        <f>AN787*$D797</f>
        <v/>
      </c>
      <c r="AO797" s="43">
        <f>AO787*$D797</f>
        <v/>
      </c>
      <c r="AP797" s="43">
        <f>AP787*$D797</f>
        <v/>
      </c>
      <c r="AQ797" s="43">
        <f>AQ787*$D797</f>
        <v/>
      </c>
      <c r="AR797" s="43">
        <f>AR787*$D797</f>
        <v/>
      </c>
      <c r="AS797" s="43">
        <f>AS787*$D797</f>
        <v/>
      </c>
      <c r="AT797" s="43">
        <f>AT787*$D797</f>
        <v/>
      </c>
      <c r="AU797" s="43">
        <f>AU787*$D797</f>
        <v/>
      </c>
      <c r="AV797" s="43">
        <f>AV787*$D797</f>
        <v/>
      </c>
      <c r="AW797" s="43">
        <f>AW787*$D797</f>
        <v/>
      </c>
      <c r="AX797" s="43">
        <f>AX787*$D797</f>
        <v/>
      </c>
      <c r="AY797" s="43">
        <f>AY787*$D797</f>
        <v/>
      </c>
    </row>
    <row r="798" hidden="1" outlineLevel="1">
      <c r="A798" s="14" t="inlineStr">
        <is>
          <t>reteff</t>
        </is>
      </c>
      <c r="B798" s="14" t="inlineStr">
        <is>
          <t>wnd</t>
        </is>
      </c>
      <c r="C798" s="14" t="inlineStr">
        <is>
          <t>pow</t>
        </is>
      </c>
      <c r="D798" s="41">
        <f>INDEX(Inputs_power!$F$5:$F$13,MATCH($B798,Inputs_power!$A$5:$A$13,0))</f>
        <v/>
      </c>
      <c r="E798" s="36" t="n"/>
      <c r="F798" s="36" t="n"/>
      <c r="G798" s="36" t="n"/>
      <c r="H798" s="14">
        <f>INDEX(VarLab,MATCH($A798,VarKey,0))&amp;INDEX(MemLab,MATCH($C798&amp;"|"&amp;$B798,MemKey,0))</f>
        <v/>
      </c>
      <c r="I798" s="14">
        <f>INDEX(VarUnit,MATCH($A798,VarKey,0))</f>
        <v/>
      </c>
      <c r="J798" s="14">
        <f>INDEX(VarSrc,MATCH($A798,VarKey,0))</f>
        <v/>
      </c>
      <c r="K798" s="11">
        <f>CodePrefix&amp;$A798&amp;IF($C798="","","."&amp;$C798&amp;"."&amp;$B798)&amp;INDEX(VarEnd,MATCH($A798,VarKey,0))&amp;K$5</f>
        <v/>
      </c>
      <c r="L798" s="42">
        <f>L788*$D798</f>
        <v/>
      </c>
      <c r="M798" s="43">
        <f>M788*$D798</f>
        <v/>
      </c>
      <c r="N798" s="43">
        <f>N788*$D798</f>
        <v/>
      </c>
      <c r="O798" s="43">
        <f>O788*$D798</f>
        <v/>
      </c>
      <c r="P798" s="43">
        <f>P788*$D798</f>
        <v/>
      </c>
      <c r="Q798" s="43">
        <f>Q788*$D798</f>
        <v/>
      </c>
      <c r="R798" s="43">
        <f>R788*$D798</f>
        <v/>
      </c>
      <c r="S798" s="43">
        <f>S788*$D798</f>
        <v/>
      </c>
      <c r="T798" s="43">
        <f>T788*$D798</f>
        <v/>
      </c>
      <c r="U798" s="43">
        <f>U788*$D798</f>
        <v/>
      </c>
      <c r="V798" s="43">
        <f>V788*$D798</f>
        <v/>
      </c>
      <c r="W798" s="43">
        <f>W788*$D798</f>
        <v/>
      </c>
      <c r="X798" s="43">
        <f>X788*$D798</f>
        <v/>
      </c>
      <c r="Y798" s="43">
        <f>Y788*$D798</f>
        <v/>
      </c>
      <c r="Z798" s="43">
        <f>Z788*$D798</f>
        <v/>
      </c>
      <c r="AA798" s="43">
        <f>AA788*$D798</f>
        <v/>
      </c>
      <c r="AB798" s="43">
        <f>AB788*$D798</f>
        <v/>
      </c>
      <c r="AC798" s="43">
        <f>AC788*$D798</f>
        <v/>
      </c>
      <c r="AD798" s="43">
        <f>AD788*$D798</f>
        <v/>
      </c>
      <c r="AF798" s="11">
        <f>CodePrefix&amp;$A798&amp;IF($C798="","","."&amp;$C798&amp;"."&amp;$B798)&amp;INDEX(VarEnd,MATCH($A798,VarKey,0))&amp;AF$5</f>
        <v/>
      </c>
      <c r="AG798" s="42">
        <f>AG788*$D798</f>
        <v/>
      </c>
      <c r="AH798" s="43">
        <f>AH788*$D798</f>
        <v/>
      </c>
      <c r="AI798" s="43">
        <f>AI788*$D798</f>
        <v/>
      </c>
      <c r="AJ798" s="43">
        <f>AJ788*$D798</f>
        <v/>
      </c>
      <c r="AK798" s="43">
        <f>AK788*$D798</f>
        <v/>
      </c>
      <c r="AL798" s="43">
        <f>AL788*$D798</f>
        <v/>
      </c>
      <c r="AM798" s="43">
        <f>AM788*$D798</f>
        <v/>
      </c>
      <c r="AN798" s="43">
        <f>AN788*$D798</f>
        <v/>
      </c>
      <c r="AO798" s="43">
        <f>AO788*$D798</f>
        <v/>
      </c>
      <c r="AP798" s="43">
        <f>AP788*$D798</f>
        <v/>
      </c>
      <c r="AQ798" s="43">
        <f>AQ788*$D798</f>
        <v/>
      </c>
      <c r="AR798" s="43">
        <f>AR788*$D798</f>
        <v/>
      </c>
      <c r="AS798" s="43">
        <f>AS788*$D798</f>
        <v/>
      </c>
      <c r="AT798" s="43">
        <f>AT788*$D798</f>
        <v/>
      </c>
      <c r="AU798" s="43">
        <f>AU788*$D798</f>
        <v/>
      </c>
      <c r="AV798" s="43">
        <f>AV788*$D798</f>
        <v/>
      </c>
      <c r="AW798" s="43">
        <f>AW788*$D798</f>
        <v/>
      </c>
      <c r="AX798" s="43">
        <f>AX788*$D798</f>
        <v/>
      </c>
      <c r="AY798" s="43">
        <f>AY788*$D798</f>
        <v/>
      </c>
    </row>
    <row r="799" hidden="1" outlineLevel="1">
      <c r="A799" s="14" t="inlineStr">
        <is>
          <t>reteff</t>
        </is>
      </c>
      <c r="B799" s="14" t="inlineStr">
        <is>
          <t>sol</t>
        </is>
      </c>
      <c r="C799" s="14" t="inlineStr">
        <is>
          <t>pow</t>
        </is>
      </c>
      <c r="D799" s="41">
        <f>INDEX(Inputs_power!$F$5:$F$13,MATCH($B799,Inputs_power!$A$5:$A$13,0))</f>
        <v/>
      </c>
      <c r="E799" s="36" t="n"/>
      <c r="F799" s="36" t="n"/>
      <c r="G799" s="36" t="n"/>
      <c r="H799" s="14">
        <f>INDEX(VarLab,MATCH($A799,VarKey,0))&amp;INDEX(MemLab,MATCH($C799&amp;"|"&amp;$B799,MemKey,0))</f>
        <v/>
      </c>
      <c r="I799" s="14">
        <f>INDEX(VarUnit,MATCH($A799,VarKey,0))</f>
        <v/>
      </c>
      <c r="J799" s="14">
        <f>INDEX(VarSrc,MATCH($A799,VarKey,0))</f>
        <v/>
      </c>
      <c r="K799" s="11">
        <f>CodePrefix&amp;$A799&amp;IF($C799="","","."&amp;$C799&amp;"."&amp;$B799)&amp;INDEX(VarEnd,MATCH($A799,VarKey,0))&amp;K$5</f>
        <v/>
      </c>
      <c r="L799" s="42">
        <f>L789*$D799</f>
        <v/>
      </c>
      <c r="M799" s="43">
        <f>M789*$D799</f>
        <v/>
      </c>
      <c r="N799" s="43">
        <f>N789*$D799</f>
        <v/>
      </c>
      <c r="O799" s="43">
        <f>O789*$D799</f>
        <v/>
      </c>
      <c r="P799" s="43">
        <f>P789*$D799</f>
        <v/>
      </c>
      <c r="Q799" s="43">
        <f>Q789*$D799</f>
        <v/>
      </c>
      <c r="R799" s="43">
        <f>R789*$D799</f>
        <v/>
      </c>
      <c r="S799" s="43">
        <f>S789*$D799</f>
        <v/>
      </c>
      <c r="T799" s="43">
        <f>T789*$D799</f>
        <v/>
      </c>
      <c r="U799" s="43">
        <f>U789*$D799</f>
        <v/>
      </c>
      <c r="V799" s="43">
        <f>V789*$D799</f>
        <v/>
      </c>
      <c r="W799" s="43">
        <f>W789*$D799</f>
        <v/>
      </c>
      <c r="X799" s="43">
        <f>X789*$D799</f>
        <v/>
      </c>
      <c r="Y799" s="43">
        <f>Y789*$D799</f>
        <v/>
      </c>
      <c r="Z799" s="43">
        <f>Z789*$D799</f>
        <v/>
      </c>
      <c r="AA799" s="43">
        <f>AA789*$D799</f>
        <v/>
      </c>
      <c r="AB799" s="43">
        <f>AB789*$D799</f>
        <v/>
      </c>
      <c r="AC799" s="43">
        <f>AC789*$D799</f>
        <v/>
      </c>
      <c r="AD799" s="43">
        <f>AD789*$D799</f>
        <v/>
      </c>
      <c r="AF799" s="11">
        <f>CodePrefix&amp;$A799&amp;IF($C799="","","."&amp;$C799&amp;"."&amp;$B799)&amp;INDEX(VarEnd,MATCH($A799,VarKey,0))&amp;AF$5</f>
        <v/>
      </c>
      <c r="AG799" s="42">
        <f>AG789*$D799</f>
        <v/>
      </c>
      <c r="AH799" s="43">
        <f>AH789*$D799</f>
        <v/>
      </c>
      <c r="AI799" s="43">
        <f>AI789*$D799</f>
        <v/>
      </c>
      <c r="AJ799" s="43">
        <f>AJ789*$D799</f>
        <v/>
      </c>
      <c r="AK799" s="43">
        <f>AK789*$D799</f>
        <v/>
      </c>
      <c r="AL799" s="43">
        <f>AL789*$D799</f>
        <v/>
      </c>
      <c r="AM799" s="43">
        <f>AM789*$D799</f>
        <v/>
      </c>
      <c r="AN799" s="43">
        <f>AN789*$D799</f>
        <v/>
      </c>
      <c r="AO799" s="43">
        <f>AO789*$D799</f>
        <v/>
      </c>
      <c r="AP799" s="43">
        <f>AP789*$D799</f>
        <v/>
      </c>
      <c r="AQ799" s="43">
        <f>AQ789*$D799</f>
        <v/>
      </c>
      <c r="AR799" s="43">
        <f>AR789*$D799</f>
        <v/>
      </c>
      <c r="AS799" s="43">
        <f>AS789*$D799</f>
        <v/>
      </c>
      <c r="AT799" s="43">
        <f>AT789*$D799</f>
        <v/>
      </c>
      <c r="AU799" s="43">
        <f>AU789*$D799</f>
        <v/>
      </c>
      <c r="AV799" s="43">
        <f>AV789*$D799</f>
        <v/>
      </c>
      <c r="AW799" s="43">
        <f>AW789*$D799</f>
        <v/>
      </c>
      <c r="AX799" s="43">
        <f>AX789*$D799</f>
        <v/>
      </c>
      <c r="AY799" s="43">
        <f>AY789*$D799</f>
        <v/>
      </c>
    </row>
    <row r="800" hidden="1" outlineLevel="1">
      <c r="A800" s="14" t="inlineStr">
        <is>
          <t>reteff</t>
        </is>
      </c>
      <c r="B800" s="14" t="inlineStr">
        <is>
          <t>hyd</t>
        </is>
      </c>
      <c r="C800" s="14" t="inlineStr">
        <is>
          <t>pow</t>
        </is>
      </c>
      <c r="D800" s="41">
        <f>INDEX(Inputs_power!$F$5:$F$13,MATCH($B800,Inputs_power!$A$5:$A$13,0))</f>
        <v/>
      </c>
      <c r="E800" s="36" t="n"/>
      <c r="F800" s="36" t="n"/>
      <c r="G800" s="36" t="n"/>
      <c r="H800" s="14">
        <f>INDEX(VarLab,MATCH($A800,VarKey,0))&amp;INDEX(MemLab,MATCH($C800&amp;"|"&amp;$B800,MemKey,0))</f>
        <v/>
      </c>
      <c r="I800" s="14">
        <f>INDEX(VarUnit,MATCH($A800,VarKey,0))</f>
        <v/>
      </c>
      <c r="J800" s="14">
        <f>INDEX(VarSrc,MATCH($A800,VarKey,0))</f>
        <v/>
      </c>
      <c r="K800" s="11">
        <f>CodePrefix&amp;$A800&amp;IF($C800="","","."&amp;$C800&amp;"."&amp;$B800)&amp;INDEX(VarEnd,MATCH($A800,VarKey,0))&amp;K$5</f>
        <v/>
      </c>
      <c r="L800" s="42">
        <f>L790*$D800</f>
        <v/>
      </c>
      <c r="M800" s="43">
        <f>M790*$D800</f>
        <v/>
      </c>
      <c r="N800" s="43">
        <f>N790*$D800</f>
        <v/>
      </c>
      <c r="O800" s="43">
        <f>O790*$D800</f>
        <v/>
      </c>
      <c r="P800" s="43">
        <f>P790*$D800</f>
        <v/>
      </c>
      <c r="Q800" s="43">
        <f>Q790*$D800</f>
        <v/>
      </c>
      <c r="R800" s="43">
        <f>R790*$D800</f>
        <v/>
      </c>
      <c r="S800" s="43">
        <f>S790*$D800</f>
        <v/>
      </c>
      <c r="T800" s="43">
        <f>T790*$D800</f>
        <v/>
      </c>
      <c r="U800" s="43">
        <f>U790*$D800</f>
        <v/>
      </c>
      <c r="V800" s="43">
        <f>V790*$D800</f>
        <v/>
      </c>
      <c r="W800" s="43">
        <f>W790*$D800</f>
        <v/>
      </c>
      <c r="X800" s="43">
        <f>X790*$D800</f>
        <v/>
      </c>
      <c r="Y800" s="43">
        <f>Y790*$D800</f>
        <v/>
      </c>
      <c r="Z800" s="43">
        <f>Z790*$D800</f>
        <v/>
      </c>
      <c r="AA800" s="43">
        <f>AA790*$D800</f>
        <v/>
      </c>
      <c r="AB800" s="43">
        <f>AB790*$D800</f>
        <v/>
      </c>
      <c r="AC800" s="43">
        <f>AC790*$D800</f>
        <v/>
      </c>
      <c r="AD800" s="43">
        <f>AD790*$D800</f>
        <v/>
      </c>
      <c r="AF800" s="11">
        <f>CodePrefix&amp;$A800&amp;IF($C800="","","."&amp;$C800&amp;"."&amp;$B800)&amp;INDEX(VarEnd,MATCH($A800,VarKey,0))&amp;AF$5</f>
        <v/>
      </c>
      <c r="AG800" s="42">
        <f>AG790*$D800</f>
        <v/>
      </c>
      <c r="AH800" s="43">
        <f>AH790*$D800</f>
        <v/>
      </c>
      <c r="AI800" s="43">
        <f>AI790*$D800</f>
        <v/>
      </c>
      <c r="AJ800" s="43">
        <f>AJ790*$D800</f>
        <v/>
      </c>
      <c r="AK800" s="43">
        <f>AK790*$D800</f>
        <v/>
      </c>
      <c r="AL800" s="43">
        <f>AL790*$D800</f>
        <v/>
      </c>
      <c r="AM800" s="43">
        <f>AM790*$D800</f>
        <v/>
      </c>
      <c r="AN800" s="43">
        <f>AN790*$D800</f>
        <v/>
      </c>
      <c r="AO800" s="43">
        <f>AO790*$D800</f>
        <v/>
      </c>
      <c r="AP800" s="43">
        <f>AP790*$D800</f>
        <v/>
      </c>
      <c r="AQ800" s="43">
        <f>AQ790*$D800</f>
        <v/>
      </c>
      <c r="AR800" s="43">
        <f>AR790*$D800</f>
        <v/>
      </c>
      <c r="AS800" s="43">
        <f>AS790*$D800</f>
        <v/>
      </c>
      <c r="AT800" s="43">
        <f>AT790*$D800</f>
        <v/>
      </c>
      <c r="AU800" s="43">
        <f>AU790*$D800</f>
        <v/>
      </c>
      <c r="AV800" s="43">
        <f>AV790*$D800</f>
        <v/>
      </c>
      <c r="AW800" s="43">
        <f>AW790*$D800</f>
        <v/>
      </c>
      <c r="AX800" s="43">
        <f>AX790*$D800</f>
        <v/>
      </c>
      <c r="AY800" s="43">
        <f>AY790*$D800</f>
        <v/>
      </c>
    </row>
    <row r="801" hidden="1" outlineLevel="1">
      <c r="A801" s="14" t="inlineStr">
        <is>
          <t>reteff</t>
        </is>
      </c>
      <c r="B801" s="14" t="inlineStr">
        <is>
          <t>ore</t>
        </is>
      </c>
      <c r="C801" s="14" t="inlineStr">
        <is>
          <t>pow</t>
        </is>
      </c>
      <c r="D801" s="41">
        <f>INDEX(Inputs_power!$F$5:$F$13,MATCH($B801,Inputs_power!$A$5:$A$13,0))</f>
        <v/>
      </c>
      <c r="E801" s="36" t="n"/>
      <c r="F801" s="36" t="n"/>
      <c r="G801" s="36" t="n"/>
      <c r="H801" s="14">
        <f>INDEX(VarLab,MATCH($A801,VarKey,0))&amp;INDEX(MemLab,MATCH($C801&amp;"|"&amp;$B801,MemKey,0))</f>
        <v/>
      </c>
      <c r="I801" s="14">
        <f>INDEX(VarUnit,MATCH($A801,VarKey,0))</f>
        <v/>
      </c>
      <c r="J801" s="14">
        <f>INDEX(VarSrc,MATCH($A801,VarKey,0))</f>
        <v/>
      </c>
      <c r="K801" s="11">
        <f>CodePrefix&amp;$A801&amp;IF($C801="","","."&amp;$C801&amp;"."&amp;$B801)&amp;INDEX(VarEnd,MATCH($A801,VarKey,0))&amp;K$5</f>
        <v/>
      </c>
      <c r="L801" s="42">
        <f>L791*$D801</f>
        <v/>
      </c>
      <c r="M801" s="43">
        <f>M791*$D801</f>
        <v/>
      </c>
      <c r="N801" s="43">
        <f>N791*$D801</f>
        <v/>
      </c>
      <c r="O801" s="43">
        <f>O791*$D801</f>
        <v/>
      </c>
      <c r="P801" s="43">
        <f>P791*$D801</f>
        <v/>
      </c>
      <c r="Q801" s="43">
        <f>Q791*$D801</f>
        <v/>
      </c>
      <c r="R801" s="43">
        <f>R791*$D801</f>
        <v/>
      </c>
      <c r="S801" s="43">
        <f>S791*$D801</f>
        <v/>
      </c>
      <c r="T801" s="43">
        <f>T791*$D801</f>
        <v/>
      </c>
      <c r="U801" s="43">
        <f>U791*$D801</f>
        <v/>
      </c>
      <c r="V801" s="43">
        <f>V791*$D801</f>
        <v/>
      </c>
      <c r="W801" s="43">
        <f>W791*$D801</f>
        <v/>
      </c>
      <c r="X801" s="43">
        <f>X791*$D801</f>
        <v/>
      </c>
      <c r="Y801" s="43">
        <f>Y791*$D801</f>
        <v/>
      </c>
      <c r="Z801" s="43">
        <f>Z791*$D801</f>
        <v/>
      </c>
      <c r="AA801" s="43">
        <f>AA791*$D801</f>
        <v/>
      </c>
      <c r="AB801" s="43">
        <f>AB791*$D801</f>
        <v/>
      </c>
      <c r="AC801" s="43">
        <f>AC791*$D801</f>
        <v/>
      </c>
      <c r="AD801" s="43">
        <f>AD791*$D801</f>
        <v/>
      </c>
      <c r="AF801" s="11">
        <f>CodePrefix&amp;$A801&amp;IF($C801="","","."&amp;$C801&amp;"."&amp;$B801)&amp;INDEX(VarEnd,MATCH($A801,VarKey,0))&amp;AF$5</f>
        <v/>
      </c>
      <c r="AG801" s="42">
        <f>AG791*$D801</f>
        <v/>
      </c>
      <c r="AH801" s="43">
        <f>AH791*$D801</f>
        <v/>
      </c>
      <c r="AI801" s="43">
        <f>AI791*$D801</f>
        <v/>
      </c>
      <c r="AJ801" s="43">
        <f>AJ791*$D801</f>
        <v/>
      </c>
      <c r="AK801" s="43">
        <f>AK791*$D801</f>
        <v/>
      </c>
      <c r="AL801" s="43">
        <f>AL791*$D801</f>
        <v/>
      </c>
      <c r="AM801" s="43">
        <f>AM791*$D801</f>
        <v/>
      </c>
      <c r="AN801" s="43">
        <f>AN791*$D801</f>
        <v/>
      </c>
      <c r="AO801" s="43">
        <f>AO791*$D801</f>
        <v/>
      </c>
      <c r="AP801" s="43">
        <f>AP791*$D801</f>
        <v/>
      </c>
      <c r="AQ801" s="43">
        <f>AQ791*$D801</f>
        <v/>
      </c>
      <c r="AR801" s="43">
        <f>AR791*$D801</f>
        <v/>
      </c>
      <c r="AS801" s="43">
        <f>AS791*$D801</f>
        <v/>
      </c>
      <c r="AT801" s="43">
        <f>AT791*$D801</f>
        <v/>
      </c>
      <c r="AU801" s="43">
        <f>AU791*$D801</f>
        <v/>
      </c>
      <c r="AV801" s="43">
        <f>AV791*$D801</f>
        <v/>
      </c>
      <c r="AW801" s="43">
        <f>AW791*$D801</f>
        <v/>
      </c>
      <c r="AX801" s="43">
        <f>AX791*$D801</f>
        <v/>
      </c>
      <c r="AY801" s="43">
        <f>AY791*$D801</f>
        <v/>
      </c>
    </row>
    <row r="802" hidden="1" outlineLevel="1">
      <c r="A802" s="14" t="inlineStr">
        <is>
          <t>reteff</t>
        </is>
      </c>
      <c r="B802" s="14" t="inlineStr">
        <is>
          <t>bio</t>
        </is>
      </c>
      <c r="C802" s="14" t="inlineStr">
        <is>
          <t>pow</t>
        </is>
      </c>
      <c r="D802" s="41">
        <f>INDEX(Inputs_power!$F$5:$F$13,MATCH($B802,Inputs_power!$A$5:$A$13,0))</f>
        <v/>
      </c>
      <c r="E802" s="36" t="n"/>
      <c r="F802" s="36" t="n"/>
      <c r="G802" s="36" t="n"/>
      <c r="H802" s="14">
        <f>INDEX(VarLab,MATCH($A802,VarKey,0))&amp;INDEX(MemLab,MATCH($C802&amp;"|"&amp;$B802,MemKey,0))</f>
        <v/>
      </c>
      <c r="I802" s="14">
        <f>INDEX(VarUnit,MATCH($A802,VarKey,0))</f>
        <v/>
      </c>
      <c r="J802" s="14">
        <f>INDEX(VarSrc,MATCH($A802,VarKey,0))</f>
        <v/>
      </c>
      <c r="K802" s="11">
        <f>CodePrefix&amp;$A802&amp;IF($C802="","","."&amp;$C802&amp;"."&amp;$B802)&amp;INDEX(VarEnd,MATCH($A802,VarKey,0))&amp;K$5</f>
        <v/>
      </c>
      <c r="L802" s="42">
        <f>L792*$D802</f>
        <v/>
      </c>
      <c r="M802" s="43">
        <f>M792*$D802</f>
        <v/>
      </c>
      <c r="N802" s="43">
        <f>N792*$D802</f>
        <v/>
      </c>
      <c r="O802" s="43">
        <f>O792*$D802</f>
        <v/>
      </c>
      <c r="P802" s="43">
        <f>P792*$D802</f>
        <v/>
      </c>
      <c r="Q802" s="43">
        <f>Q792*$D802</f>
        <v/>
      </c>
      <c r="R802" s="43">
        <f>R792*$D802</f>
        <v/>
      </c>
      <c r="S802" s="43">
        <f>S792*$D802</f>
        <v/>
      </c>
      <c r="T802" s="43">
        <f>T792*$D802</f>
        <v/>
      </c>
      <c r="U802" s="43">
        <f>U792*$D802</f>
        <v/>
      </c>
      <c r="V802" s="43">
        <f>V792*$D802</f>
        <v/>
      </c>
      <c r="W802" s="43">
        <f>W792*$D802</f>
        <v/>
      </c>
      <c r="X802" s="43">
        <f>X792*$D802</f>
        <v/>
      </c>
      <c r="Y802" s="43">
        <f>Y792*$D802</f>
        <v/>
      </c>
      <c r="Z802" s="43">
        <f>Z792*$D802</f>
        <v/>
      </c>
      <c r="AA802" s="43">
        <f>AA792*$D802</f>
        <v/>
      </c>
      <c r="AB802" s="43">
        <f>AB792*$D802</f>
        <v/>
      </c>
      <c r="AC802" s="43">
        <f>AC792*$D802</f>
        <v/>
      </c>
      <c r="AD802" s="43">
        <f>AD792*$D802</f>
        <v/>
      </c>
      <c r="AF802" s="11">
        <f>CodePrefix&amp;$A802&amp;IF($C802="","","."&amp;$C802&amp;"."&amp;$B802)&amp;INDEX(VarEnd,MATCH($A802,VarKey,0))&amp;AF$5</f>
        <v/>
      </c>
      <c r="AG802" s="42">
        <f>AG792*$D802</f>
        <v/>
      </c>
      <c r="AH802" s="43">
        <f>AH792*$D802</f>
        <v/>
      </c>
      <c r="AI802" s="43">
        <f>AI792*$D802</f>
        <v/>
      </c>
      <c r="AJ802" s="43">
        <f>AJ792*$D802</f>
        <v/>
      </c>
      <c r="AK802" s="43">
        <f>AK792*$D802</f>
        <v/>
      </c>
      <c r="AL802" s="43">
        <f>AL792*$D802</f>
        <v/>
      </c>
      <c r="AM802" s="43">
        <f>AM792*$D802</f>
        <v/>
      </c>
      <c r="AN802" s="43">
        <f>AN792*$D802</f>
        <v/>
      </c>
      <c r="AO802" s="43">
        <f>AO792*$D802</f>
        <v/>
      </c>
      <c r="AP802" s="43">
        <f>AP792*$D802</f>
        <v/>
      </c>
      <c r="AQ802" s="43">
        <f>AQ792*$D802</f>
        <v/>
      </c>
      <c r="AR802" s="43">
        <f>AR792*$D802</f>
        <v/>
      </c>
      <c r="AS802" s="43">
        <f>AS792*$D802</f>
        <v/>
      </c>
      <c r="AT802" s="43">
        <f>AT792*$D802</f>
        <v/>
      </c>
      <c r="AU802" s="43">
        <f>AU792*$D802</f>
        <v/>
      </c>
      <c r="AV802" s="43">
        <f>AV792*$D802</f>
        <v/>
      </c>
      <c r="AW802" s="43">
        <f>AW792*$D802</f>
        <v/>
      </c>
      <c r="AX802" s="43">
        <f>AX792*$D802</f>
        <v/>
      </c>
      <c r="AY802" s="43">
        <f>AY792*$D802</f>
        <v/>
      </c>
    </row>
    <row r="803" hidden="1" outlineLevel="1"/>
    <row r="804" hidden="1" outlineLevel="1">
      <c r="A804" s="14" t="inlineStr">
        <is>
          <t>egrow</t>
        </is>
      </c>
      <c r="B804" s="14" t="inlineStr"/>
      <c r="C804" s="14" t="inlineStr"/>
      <c r="D804" s="36" t="n"/>
      <c r="E804" s="36" t="n"/>
      <c r="F804" s="36" t="n"/>
      <c r="G804" s="36" t="n"/>
      <c r="H804" s="14">
        <f>INDEX(VarLab,MATCH($A804,VarKey,0))&amp;INDEX(MemLab,MATCH($C804&amp;"|"&amp;$B804,MemKey,0))</f>
        <v/>
      </c>
      <c r="I804" s="14">
        <f>INDEX(VarUnit,MATCH($A804,VarKey,0))</f>
        <v/>
      </c>
      <c r="J804" s="14">
        <f>INDEX(VarSrc,MATCH($A804,VarKey,0))</f>
        <v/>
      </c>
      <c r="K804" s="11">
        <f>CodePrefix&amp;$A804&amp;IF($C804="","","."&amp;$C804&amp;"."&amp;$B804)&amp;INDEX(VarEnd,MATCH($A804,VarKey,0))&amp;K$5</f>
        <v/>
      </c>
      <c r="L804" s="42">
        <f>MAX(0,L$829+L$830)</f>
        <v/>
      </c>
      <c r="M804" s="43">
        <f>MAX(0,M$829+M$830-L$714-(SUM(L$794:L$802)-L$794))</f>
        <v/>
      </c>
      <c r="N804" s="43">
        <f>MAX(0,N$829+N$830-M$714-(SUM(M$794:M$802)-M$794))</f>
        <v/>
      </c>
      <c r="O804" s="43">
        <f>MAX(0,O$829+O$830-N$714-(SUM(N$794:N$802)-N$794))</f>
        <v/>
      </c>
      <c r="P804" s="43">
        <f>MAX(0,P$829+P$830-O$714-(SUM(O$794:O$802)-O$794))</f>
        <v/>
      </c>
      <c r="Q804" s="43">
        <f>MAX(0,Q$829+Q$830-P$714-(SUM(P$794:P$802)-P$794))</f>
        <v/>
      </c>
      <c r="R804" s="43">
        <f>MAX(0,R$829+R$830-Q$714-(SUM(Q$794:Q$802)-Q$794))</f>
        <v/>
      </c>
      <c r="S804" s="43">
        <f>MAX(0,S$829+S$830-R$714-(SUM(R$794:R$802)-R$794))</f>
        <v/>
      </c>
      <c r="T804" s="43">
        <f>MAX(0,T$829+T$830-S$714-(SUM(S$794:S$802)-S$794))</f>
        <v/>
      </c>
      <c r="U804" s="43">
        <f>MAX(0,U$829+U$830-T$714-(SUM(T$794:T$802)-T$794))</f>
        <v/>
      </c>
      <c r="V804" s="43">
        <f>MAX(0,V$829+V$830-U$714-(SUM(U$794:U$802)-U$794))</f>
        <v/>
      </c>
      <c r="W804" s="43">
        <f>MAX(0,W$829+W$830-V$714-(SUM(V$794:V$802)-V$794))</f>
        <v/>
      </c>
      <c r="X804" s="43">
        <f>MAX(0,X$829+X$830-W$714-(SUM(W$794:W$802)-W$794))</f>
        <v/>
      </c>
      <c r="Y804" s="43">
        <f>MAX(0,Y$829+Y$830-X$714-(SUM(X$794:X$802)-X$794))</f>
        <v/>
      </c>
      <c r="Z804" s="43">
        <f>MAX(0,Z$829+Z$830-Y$714-(SUM(Y$794:Y$802)-Y$794))</f>
        <v/>
      </c>
      <c r="AA804" s="43">
        <f>MAX(0,AA$829+AA$830-Z$714-(SUM(Z$794:Z$802)-Z$794))</f>
        <v/>
      </c>
      <c r="AB804" s="43">
        <f>MAX(0,AB$829+AB$830-AA$714-(SUM(AA$794:AA$802)-AA$794))</f>
        <v/>
      </c>
      <c r="AC804" s="43">
        <f>MAX(0,AC$829+AC$830-AB$714-(SUM(AB$794:AB$802)-AB$794))</f>
        <v/>
      </c>
      <c r="AD804" s="43">
        <f>MAX(0,AD$829+AD$830-AC$714-(SUM(AC$794:AC$802)-AC$794))</f>
        <v/>
      </c>
      <c r="AF804" s="11">
        <f>CodePrefix&amp;$A804&amp;IF($C804="","","."&amp;$C804&amp;"."&amp;$B804)&amp;INDEX(VarEnd,MATCH($A804,VarKey,0))&amp;AF$5</f>
        <v/>
      </c>
      <c r="AG804" s="42">
        <f>MAX(0,AG$829+AG$830)</f>
        <v/>
      </c>
      <c r="AH804" s="43">
        <f>MAX(0,AH$829+AH$830-AG$714-(SUM(AG$794:AG$802)-AG$794))</f>
        <v/>
      </c>
      <c r="AI804" s="43">
        <f>MAX(0,AI$829+AI$830-AH$714-(SUM(AH$794:AH$802)-AH$794))</f>
        <v/>
      </c>
      <c r="AJ804" s="43">
        <f>MAX(0,AJ$829+AJ$830-AI$714-(SUM(AI$794:AI$802)-AI$794))</f>
        <v/>
      </c>
      <c r="AK804" s="43">
        <f>MAX(0,AK$829+AK$830-AJ$714-(SUM(AJ$794:AJ$802)-AJ$794))</f>
        <v/>
      </c>
      <c r="AL804" s="43">
        <f>MAX(0,AL$829+AL$830-AK$714-(SUM(AK$794:AK$802)-AK$794))</f>
        <v/>
      </c>
      <c r="AM804" s="43">
        <f>MAX(0,AM$829+AM$830-AL$714-(SUM(AL$794:AL$802)-AL$794))</f>
        <v/>
      </c>
      <c r="AN804" s="43">
        <f>MAX(0,AN$829+AN$830-AM$714-(SUM(AM$794:AM$802)-AM$794))</f>
        <v/>
      </c>
      <c r="AO804" s="43">
        <f>MAX(0,AO$829+AO$830-AN$714-(SUM(AN$794:AN$802)-AN$794))</f>
        <v/>
      </c>
      <c r="AP804" s="43">
        <f>MAX(0,AP$829+AP$830-AO$714-(SUM(AO$794:AO$802)-AO$794))</f>
        <v/>
      </c>
      <c r="AQ804" s="43">
        <f>MAX(0,AQ$829+AQ$830-AP$714-(SUM(AP$794:AP$802)-AP$794))</f>
        <v/>
      </c>
      <c r="AR804" s="43">
        <f>MAX(0,AR$829+AR$830-AQ$714-(SUM(AQ$794:AQ$802)-AQ$794))</f>
        <v/>
      </c>
      <c r="AS804" s="43">
        <f>MAX(0,AS$829+AS$830-AR$714-(SUM(AR$794:AR$802)-AR$794))</f>
        <v/>
      </c>
      <c r="AT804" s="43">
        <f>MAX(0,AT$829+AT$830-AS$714-(SUM(AS$794:AS$802)-AS$794))</f>
        <v/>
      </c>
      <c r="AU804" s="43">
        <f>MAX(0,AU$829+AU$830-AT$714-(SUM(AT$794:AT$802)-AT$794))</f>
        <v/>
      </c>
      <c r="AV804" s="43">
        <f>MAX(0,AV$829+AV$830-AU$714-(SUM(AU$794:AU$802)-AU$794))</f>
        <v/>
      </c>
      <c r="AW804" s="43">
        <f>MAX(0,AW$829+AW$830-AV$714-(SUM(AV$794:AV$802)-AV$794))</f>
        <v/>
      </c>
      <c r="AX804" s="43">
        <f>MAX(0,AX$829+AX$830-AW$714-(SUM(AW$794:AW$802)-AW$794))</f>
        <v/>
      </c>
      <c r="AY804" s="43">
        <f>MAX(0,AY$829+AY$830-AX$714-(SUM(AX$794:AX$802)-AX$794))</f>
        <v/>
      </c>
    </row>
    <row r="805" hidden="1" outlineLevel="1">
      <c r="A805" s="14" t="inlineStr">
        <is>
          <t>ecmin</t>
        </is>
      </c>
      <c r="B805" s="14" t="inlineStr"/>
      <c r="C805" s="14" t="inlineStr"/>
      <c r="D805" s="36" t="n"/>
      <c r="E805" s="36" t="n"/>
      <c r="F805" s="36" t="n"/>
      <c r="G805" s="36" t="n"/>
      <c r="H805" s="14">
        <f>INDEX(VarLab,MATCH($A805,VarKey,0))&amp;INDEX(MemLab,MATCH($C805&amp;"|"&amp;$B805,MemKey,0))</f>
        <v/>
      </c>
      <c r="I805" s="14">
        <f>INDEX(VarUnit,MATCH($A805,VarKey,0))</f>
        <v/>
      </c>
      <c r="J805" s="14">
        <f>INDEX(VarSrc,MATCH($A805,VarKey,0))</f>
        <v/>
      </c>
      <c r="K805" s="11">
        <f>CodePrefix&amp;$A805&amp;IF($C805="","","."&amp;$C805&amp;"."&amp;$B805)&amp;INDEX(VarEnd,MATCH($A805,VarKey,0))&amp;K$5</f>
        <v/>
      </c>
      <c r="L805" s="15">
        <f>MIN(L$561,L$609,L$610)</f>
        <v/>
      </c>
      <c r="M805" s="16">
        <f>MIN(M$561,M$609,M$610)</f>
        <v/>
      </c>
      <c r="N805" s="16">
        <f>MIN(N$561,N$609,N$610)</f>
        <v/>
      </c>
      <c r="O805" s="16">
        <f>MIN(O$561,O$609,O$610)</f>
        <v/>
      </c>
      <c r="P805" s="16">
        <f>MIN(P$561,P$609,P$610)</f>
        <v/>
      </c>
      <c r="Q805" s="16">
        <f>MIN(Q$561,Q$609,Q$610)</f>
        <v/>
      </c>
      <c r="R805" s="16">
        <f>MIN(R$561,R$609,R$610)</f>
        <v/>
      </c>
      <c r="S805" s="16">
        <f>MIN(S$561,S$609,S$610)</f>
        <v/>
      </c>
      <c r="T805" s="16">
        <f>MIN(T$561,T$609,T$610)</f>
        <v/>
      </c>
      <c r="U805" s="16">
        <f>MIN(U$561,U$609,U$610)</f>
        <v/>
      </c>
      <c r="V805" s="16">
        <f>MIN(V$561,V$609,V$610)</f>
        <v/>
      </c>
      <c r="W805" s="16">
        <f>MIN(W$561,W$609,W$610)</f>
        <v/>
      </c>
      <c r="X805" s="16">
        <f>MIN(X$561,X$609,X$610)</f>
        <v/>
      </c>
      <c r="Y805" s="16">
        <f>MIN(Y$561,Y$609,Y$610)</f>
        <v/>
      </c>
      <c r="Z805" s="16">
        <f>MIN(Z$561,Z$609,Z$610)</f>
        <v/>
      </c>
      <c r="AA805" s="16">
        <f>MIN(AA$561,AA$609,AA$610)</f>
        <v/>
      </c>
      <c r="AB805" s="16">
        <f>MIN(AB$561,AB$609,AB$610)</f>
        <v/>
      </c>
      <c r="AC805" s="16">
        <f>MIN(AC$561,AC$609,AC$610)</f>
        <v/>
      </c>
      <c r="AD805" s="16">
        <f>MIN(AD$561,AD$609,AD$610)</f>
        <v/>
      </c>
      <c r="AF805" s="11">
        <f>CodePrefix&amp;$A805&amp;IF($C805="","","."&amp;$C805&amp;"."&amp;$B805)&amp;INDEX(VarEnd,MATCH($A805,VarKey,0))&amp;AF$5</f>
        <v/>
      </c>
      <c r="AG805" s="15">
        <f>MIN(AG$561,AG$609,AG$610)</f>
        <v/>
      </c>
      <c r="AH805" s="16">
        <f>MIN(AH$561,AH$609,AH$610)</f>
        <v/>
      </c>
      <c r="AI805" s="16">
        <f>MIN(AI$561,AI$609,AI$610)</f>
        <v/>
      </c>
      <c r="AJ805" s="16">
        <f>MIN(AJ$561,AJ$609,AJ$610)</f>
        <v/>
      </c>
      <c r="AK805" s="16">
        <f>MIN(AK$561,AK$609,AK$610)</f>
        <v/>
      </c>
      <c r="AL805" s="16">
        <f>MIN(AL$561,AL$609,AL$610)</f>
        <v/>
      </c>
      <c r="AM805" s="16">
        <f>MIN(AM$561,AM$609,AM$610)</f>
        <v/>
      </c>
      <c r="AN805" s="16">
        <f>MIN(AN$561,AN$609,AN$610)</f>
        <v/>
      </c>
      <c r="AO805" s="16">
        <f>MIN(AO$561,AO$609,AO$610)</f>
        <v/>
      </c>
      <c r="AP805" s="16">
        <f>MIN(AP$561,AP$609,AP$610)</f>
        <v/>
      </c>
      <c r="AQ805" s="16">
        <f>MIN(AQ$561,AQ$609,AQ$610)</f>
        <v/>
      </c>
      <c r="AR805" s="16">
        <f>MIN(AR$561,AR$609,AR$610)</f>
        <v/>
      </c>
      <c r="AS805" s="16">
        <f>MIN(AS$561,AS$609,AS$610)</f>
        <v/>
      </c>
      <c r="AT805" s="16">
        <f>MIN(AT$561,AT$609,AT$610)</f>
        <v/>
      </c>
      <c r="AU805" s="16">
        <f>MIN(AU$561,AU$609,AU$610)</f>
        <v/>
      </c>
      <c r="AV805" s="16">
        <f>MIN(AV$561,AV$609,AV$610)</f>
        <v/>
      </c>
      <c r="AW805" s="16">
        <f>MIN(AW$561,AW$609,AW$610)</f>
        <v/>
      </c>
      <c r="AX805" s="16">
        <f>MIN(AX$561,AX$609,AX$610)</f>
        <v/>
      </c>
      <c r="AY805" s="16">
        <f>MIN(AY$561,AY$609,AY$610)</f>
        <v/>
      </c>
    </row>
    <row r="806" hidden="1" outlineLevel="1">
      <c r="A806" s="14" t="inlineStr">
        <is>
          <t>ecshr</t>
        </is>
      </c>
      <c r="B806" s="14" t="inlineStr"/>
      <c r="C806" s="14" t="inlineStr"/>
      <c r="D806" s="41">
        <f>INDEX(PParVal,MATCH("k_invest",PParKey,0))</f>
        <v/>
      </c>
      <c r="E806" s="36" t="n"/>
      <c r="F806" s="36" t="n"/>
      <c r="G806" s="36" t="n"/>
      <c r="H806" s="14">
        <f>INDEX(VarLab,MATCH($A806,VarKey,0))&amp;INDEX(MemLab,MATCH($C806&amp;"|"&amp;$B806,MemKey,0))</f>
        <v/>
      </c>
      <c r="I806" s="14">
        <f>INDEX(VarUnit,MATCH($A806,VarKey,0))</f>
        <v/>
      </c>
      <c r="J806" s="14">
        <f>INDEX(VarSrc,MATCH($A806,VarKey,0))</f>
        <v/>
      </c>
      <c r="K806" s="11">
        <f>CodePrefix&amp;$A806&amp;IF($C806="","","."&amp;$C806&amp;"."&amp;$B806)&amp;INDEX(VarEnd,MATCH($A806,VarKey,0))&amp;K$5</f>
        <v/>
      </c>
      <c r="L806" s="15">
        <f>1/(1+EXP(-$D806*(L$609-L$561)/L$805)+EXP(-$D806*(L$610-L$561)/L$805))</f>
        <v/>
      </c>
      <c r="M806" s="16">
        <f>1/(1+EXP(-$D806*(M$609-M$561)/M$805)+EXP(-$D806*(M$610-M$561)/M$805))</f>
        <v/>
      </c>
      <c r="N806" s="16">
        <f>1/(1+EXP(-$D806*(N$609-N$561)/N$805)+EXP(-$D806*(N$610-N$561)/N$805))</f>
        <v/>
      </c>
      <c r="O806" s="16">
        <f>1/(1+EXP(-$D806*(O$609-O$561)/O$805)+EXP(-$D806*(O$610-O$561)/O$805))</f>
        <v/>
      </c>
      <c r="P806" s="16">
        <f>1/(1+EXP(-$D806*(P$609-P$561)/P$805)+EXP(-$D806*(P$610-P$561)/P$805))</f>
        <v/>
      </c>
      <c r="Q806" s="16">
        <f>1/(1+EXP(-$D806*(Q$609-Q$561)/Q$805)+EXP(-$D806*(Q$610-Q$561)/Q$805))</f>
        <v/>
      </c>
      <c r="R806" s="16">
        <f>1/(1+EXP(-$D806*(R$609-R$561)/R$805)+EXP(-$D806*(R$610-R$561)/R$805))</f>
        <v/>
      </c>
      <c r="S806" s="16">
        <f>1/(1+EXP(-$D806*(S$609-S$561)/S$805)+EXP(-$D806*(S$610-S$561)/S$805))</f>
        <v/>
      </c>
      <c r="T806" s="16">
        <f>1/(1+EXP(-$D806*(T$609-T$561)/T$805)+EXP(-$D806*(T$610-T$561)/T$805))</f>
        <v/>
      </c>
      <c r="U806" s="16">
        <f>1/(1+EXP(-$D806*(U$609-U$561)/U$805)+EXP(-$D806*(U$610-U$561)/U$805))</f>
        <v/>
      </c>
      <c r="V806" s="16">
        <f>1/(1+EXP(-$D806*(V$609-V$561)/V$805)+EXP(-$D806*(V$610-V$561)/V$805))</f>
        <v/>
      </c>
      <c r="W806" s="16">
        <f>1/(1+EXP(-$D806*(W$609-W$561)/W$805)+EXP(-$D806*(W$610-W$561)/W$805))</f>
        <v/>
      </c>
      <c r="X806" s="16">
        <f>1/(1+EXP(-$D806*(X$609-X$561)/X$805)+EXP(-$D806*(X$610-X$561)/X$805))</f>
        <v/>
      </c>
      <c r="Y806" s="16">
        <f>1/(1+EXP(-$D806*(Y$609-Y$561)/Y$805)+EXP(-$D806*(Y$610-Y$561)/Y$805))</f>
        <v/>
      </c>
      <c r="Z806" s="16">
        <f>1/(1+EXP(-$D806*(Z$609-Z$561)/Z$805)+EXP(-$D806*(Z$610-Z$561)/Z$805))</f>
        <v/>
      </c>
      <c r="AA806" s="16">
        <f>1/(1+EXP(-$D806*(AA$609-AA$561)/AA$805)+EXP(-$D806*(AA$610-AA$561)/AA$805))</f>
        <v/>
      </c>
      <c r="AB806" s="16">
        <f>1/(1+EXP(-$D806*(AB$609-AB$561)/AB$805)+EXP(-$D806*(AB$610-AB$561)/AB$805))</f>
        <v/>
      </c>
      <c r="AC806" s="16">
        <f>1/(1+EXP(-$D806*(AC$609-AC$561)/AC$805)+EXP(-$D806*(AC$610-AC$561)/AC$805))</f>
        <v/>
      </c>
      <c r="AD806" s="16">
        <f>1/(1+EXP(-$D806*(AD$609-AD$561)/AD$805)+EXP(-$D806*(AD$610-AD$561)/AD$805))</f>
        <v/>
      </c>
      <c r="AF806" s="11">
        <f>CodePrefix&amp;$A806&amp;IF($C806="","","."&amp;$C806&amp;"."&amp;$B806)&amp;INDEX(VarEnd,MATCH($A806,VarKey,0))&amp;AF$5</f>
        <v/>
      </c>
      <c r="AG806" s="15">
        <f>1/(1+EXP(-$D806*(AG$609-AG$561)/AG$805)+EXP(-$D806*(AG$610-AG$561)/AG$805))</f>
        <v/>
      </c>
      <c r="AH806" s="16">
        <f>1/(1+EXP(-$D806*(AH$609-AH$561)/AH$805)+EXP(-$D806*(AH$610-AH$561)/AH$805))</f>
        <v/>
      </c>
      <c r="AI806" s="16">
        <f>1/(1+EXP(-$D806*(AI$609-AI$561)/AI$805)+EXP(-$D806*(AI$610-AI$561)/AI$805))</f>
        <v/>
      </c>
      <c r="AJ806" s="16">
        <f>1/(1+EXP(-$D806*(AJ$609-AJ$561)/AJ$805)+EXP(-$D806*(AJ$610-AJ$561)/AJ$805))</f>
        <v/>
      </c>
      <c r="AK806" s="16">
        <f>1/(1+EXP(-$D806*(AK$609-AK$561)/AK$805)+EXP(-$D806*(AK$610-AK$561)/AK$805))</f>
        <v/>
      </c>
      <c r="AL806" s="16">
        <f>1/(1+EXP(-$D806*(AL$609-AL$561)/AL$805)+EXP(-$D806*(AL$610-AL$561)/AL$805))</f>
        <v/>
      </c>
      <c r="AM806" s="16">
        <f>1/(1+EXP(-$D806*(AM$609-AM$561)/AM$805)+EXP(-$D806*(AM$610-AM$561)/AM$805))</f>
        <v/>
      </c>
      <c r="AN806" s="16">
        <f>1/(1+EXP(-$D806*(AN$609-AN$561)/AN$805)+EXP(-$D806*(AN$610-AN$561)/AN$805))</f>
        <v/>
      </c>
      <c r="AO806" s="16">
        <f>1/(1+EXP(-$D806*(AO$609-AO$561)/AO$805)+EXP(-$D806*(AO$610-AO$561)/AO$805))</f>
        <v/>
      </c>
      <c r="AP806" s="16">
        <f>1/(1+EXP(-$D806*(AP$609-AP$561)/AP$805)+EXP(-$D806*(AP$610-AP$561)/AP$805))</f>
        <v/>
      </c>
      <c r="AQ806" s="16">
        <f>1/(1+EXP(-$D806*(AQ$609-AQ$561)/AQ$805)+EXP(-$D806*(AQ$610-AQ$561)/AQ$805))</f>
        <v/>
      </c>
      <c r="AR806" s="16">
        <f>1/(1+EXP(-$D806*(AR$609-AR$561)/AR$805)+EXP(-$D806*(AR$610-AR$561)/AR$805))</f>
        <v/>
      </c>
      <c r="AS806" s="16">
        <f>1/(1+EXP(-$D806*(AS$609-AS$561)/AS$805)+EXP(-$D806*(AS$610-AS$561)/AS$805))</f>
        <v/>
      </c>
      <c r="AT806" s="16">
        <f>1/(1+EXP(-$D806*(AT$609-AT$561)/AT$805)+EXP(-$D806*(AT$610-AT$561)/AT$805))</f>
        <v/>
      </c>
      <c r="AU806" s="16">
        <f>1/(1+EXP(-$D806*(AU$609-AU$561)/AU$805)+EXP(-$D806*(AU$610-AU$561)/AU$805))</f>
        <v/>
      </c>
      <c r="AV806" s="16">
        <f>1/(1+EXP(-$D806*(AV$609-AV$561)/AV$805)+EXP(-$D806*(AV$610-AV$561)/AV$805))</f>
        <v/>
      </c>
      <c r="AW806" s="16">
        <f>1/(1+EXP(-$D806*(AW$609-AW$561)/AW$805)+EXP(-$D806*(AW$610-AW$561)/AW$805))</f>
        <v/>
      </c>
      <c r="AX806" s="16">
        <f>1/(1+EXP(-$D806*(AX$609-AX$561)/AX$805)+EXP(-$D806*(AX$610-AX$561)/AX$805))</f>
        <v/>
      </c>
      <c r="AY806" s="16">
        <f>1/(1+EXP(-$D806*(AY$609-AY$561)/AY$805)+EXP(-$D806*(AY$610-AY$561)/AY$805))</f>
        <v/>
      </c>
    </row>
    <row r="807" hidden="1" outlineLevel="1">
      <c r="A807" s="14" t="inlineStr">
        <is>
          <t>early</t>
        </is>
      </c>
      <c r="B807" s="14" t="inlineStr"/>
      <c r="C807" s="14" t="inlineStr"/>
      <c r="D807" s="41">
        <f>INDEX(PParVal,MATCH("early_max",PParKey,0))</f>
        <v/>
      </c>
      <c r="E807" s="41">
        <f>INDEX(PParVal,MATCH("early_factor",PParKey,0))</f>
        <v/>
      </c>
      <c r="F807" s="41">
        <f>Inputs_power!$B$60</f>
        <v/>
      </c>
      <c r="G807" s="36" t="n"/>
      <c r="H807" s="14">
        <f>INDEX(VarLab,MATCH($A807,VarKey,0))&amp;INDEX(MemLab,MATCH($C807&amp;"|"&amp;$B807,MemKey,0))</f>
        <v/>
      </c>
      <c r="I807" s="14">
        <f>INDEX(VarUnit,MATCH($A807,VarKey,0))</f>
        <v/>
      </c>
      <c r="J807" s="14">
        <f>INDEX(VarSrc,MATCH($A807,VarKey,0))</f>
        <v/>
      </c>
      <c r="K807" s="11">
        <f>CodePrefix&amp;$A807&amp;IF($C807="","","."&amp;$C807&amp;"."&amp;$B807)&amp;INDEX(VarEnd,MATCH($A807,VarKey,0))&amp;K$5</f>
        <v/>
      </c>
      <c r="L807" s="42">
        <f>MAX(0,MIN(L$764*$D807,L$804)*(1-L$806))/$F807*$E807</f>
        <v/>
      </c>
      <c r="M807" s="43">
        <f>MAX(0,MIN(M$764*$D807,M$804)*(1-M$806))/$F807*$E807</f>
        <v/>
      </c>
      <c r="N807" s="43">
        <f>MAX(0,MIN(N$764*$D807,N$804)*(1-N$806))/$F807*$E807</f>
        <v/>
      </c>
      <c r="O807" s="43">
        <f>MAX(0,MIN(O$764*$D807,O$804)*(1-O$806))/$F807*$E807</f>
        <v/>
      </c>
      <c r="P807" s="43">
        <f>MAX(0,MIN(P$764*$D807,P$804)*(1-P$806))/$F807*$E807</f>
        <v/>
      </c>
      <c r="Q807" s="43">
        <f>MAX(0,MIN(Q$764*$D807,Q$804)*(1-Q$806))/$F807*$E807</f>
        <v/>
      </c>
      <c r="R807" s="43">
        <f>MAX(0,MIN(R$764*$D807,R$804)*(1-R$806))/$F807*$E807</f>
        <v/>
      </c>
      <c r="S807" s="43">
        <f>MAX(0,MIN(S$764*$D807,S$804)*(1-S$806))/$F807*$E807</f>
        <v/>
      </c>
      <c r="T807" s="43">
        <f>MAX(0,MIN(T$764*$D807,T$804)*(1-T$806))/$F807*$E807</f>
        <v/>
      </c>
      <c r="U807" s="43">
        <f>MAX(0,MIN(U$764*$D807,U$804)*(1-U$806))/$F807*$E807</f>
        <v/>
      </c>
      <c r="V807" s="43">
        <f>MAX(0,MIN(V$764*$D807,V$804)*(1-V$806))/$F807*$E807</f>
        <v/>
      </c>
      <c r="W807" s="43">
        <f>MAX(0,MIN(W$764*$D807,W$804)*(1-W$806))/$F807*$E807</f>
        <v/>
      </c>
      <c r="X807" s="43">
        <f>MAX(0,MIN(X$764*$D807,X$804)*(1-X$806))/$F807*$E807</f>
        <v/>
      </c>
      <c r="Y807" s="43">
        <f>MAX(0,MIN(Y$764*$D807,Y$804)*(1-Y$806))/$F807*$E807</f>
        <v/>
      </c>
      <c r="Z807" s="43">
        <f>MAX(0,MIN(Z$764*$D807,Z$804)*(1-Z$806))/$F807*$E807</f>
        <v/>
      </c>
      <c r="AA807" s="43">
        <f>MAX(0,MIN(AA$764*$D807,AA$804)*(1-AA$806))/$F807*$E807</f>
        <v/>
      </c>
      <c r="AB807" s="43">
        <f>MAX(0,MIN(AB$764*$D807,AB$804)*(1-AB$806))/$F807*$E807</f>
        <v/>
      </c>
      <c r="AC807" s="43">
        <f>MAX(0,MIN(AC$764*$D807,AC$804)*(1-AC$806))/$F807*$E807</f>
        <v/>
      </c>
      <c r="AD807" s="43">
        <f>MAX(0,MIN(AD$764*$D807,AD$804)*(1-AD$806))/$F807*$E807</f>
        <v/>
      </c>
      <c r="AF807" s="11">
        <f>CodePrefix&amp;$A807&amp;IF($C807="","","."&amp;$C807&amp;"."&amp;$B807)&amp;INDEX(VarEnd,MATCH($A807,VarKey,0))&amp;AF$5</f>
        <v/>
      </c>
      <c r="AG807" s="42">
        <f>MAX(0,MIN(AG$764*$D807,AG$804)*(1-AG$806))/$F807*$E807</f>
        <v/>
      </c>
      <c r="AH807" s="43">
        <f>MAX(0,MIN(AH$764*$D807,AH$804)*(1-AH$806))/$F807*$E807</f>
        <v/>
      </c>
      <c r="AI807" s="43">
        <f>MAX(0,MIN(AI$764*$D807,AI$804)*(1-AI$806))/$F807*$E807</f>
        <v/>
      </c>
      <c r="AJ807" s="43">
        <f>MAX(0,MIN(AJ$764*$D807,AJ$804)*(1-AJ$806))/$F807*$E807</f>
        <v/>
      </c>
      <c r="AK807" s="43">
        <f>MAX(0,MIN(AK$764*$D807,AK$804)*(1-AK$806))/$F807*$E807</f>
        <v/>
      </c>
      <c r="AL807" s="43">
        <f>MAX(0,MIN(AL$764*$D807,AL$804)*(1-AL$806))/$F807*$E807</f>
        <v/>
      </c>
      <c r="AM807" s="43">
        <f>MAX(0,MIN(AM$764*$D807,AM$804)*(1-AM$806))/$F807*$E807</f>
        <v/>
      </c>
      <c r="AN807" s="43">
        <f>MAX(0,MIN(AN$764*$D807,AN$804)*(1-AN$806))/$F807*$E807</f>
        <v/>
      </c>
      <c r="AO807" s="43">
        <f>MAX(0,MIN(AO$764*$D807,AO$804)*(1-AO$806))/$F807*$E807</f>
        <v/>
      </c>
      <c r="AP807" s="43">
        <f>MAX(0,MIN(AP$764*$D807,AP$804)*(1-AP$806))/$F807*$E807</f>
        <v/>
      </c>
      <c r="AQ807" s="43">
        <f>MAX(0,MIN(AQ$764*$D807,AQ$804)*(1-AQ$806))/$F807*$E807</f>
        <v/>
      </c>
      <c r="AR807" s="43">
        <f>MAX(0,MIN(AR$764*$D807,AR$804)*(1-AR$806))/$F807*$E807</f>
        <v/>
      </c>
      <c r="AS807" s="43">
        <f>MAX(0,MIN(AS$764*$D807,AS$804)*(1-AS$806))/$F807*$E807</f>
        <v/>
      </c>
      <c r="AT807" s="43">
        <f>MAX(0,MIN(AT$764*$D807,AT$804)*(1-AT$806))/$F807*$E807</f>
        <v/>
      </c>
      <c r="AU807" s="43">
        <f>MAX(0,MIN(AU$764*$D807,AU$804)*(1-AU$806))/$F807*$E807</f>
        <v/>
      </c>
      <c r="AV807" s="43">
        <f>MAX(0,MIN(AV$764*$D807,AV$804)*(1-AV$806))/$F807*$E807</f>
        <v/>
      </c>
      <c r="AW807" s="43">
        <f>MAX(0,MIN(AW$764*$D807,AW$804)*(1-AW$806))/$F807*$E807</f>
        <v/>
      </c>
      <c r="AX807" s="43">
        <f>MAX(0,MIN(AX$764*$D807,AX$804)*(1-AX$806))/$F807*$E807</f>
        <v/>
      </c>
      <c r="AY807" s="43">
        <f>MAX(0,MIN(AY$764*$D807,AY$804)*(1-AY$806))/$F807*$E807</f>
        <v/>
      </c>
    </row>
    <row r="808" hidden="1" outlineLevel="1">
      <c r="A808" s="14" t="inlineStr">
        <is>
          <t>kafter</t>
        </is>
      </c>
      <c r="B808" s="14" t="inlineStr"/>
      <c r="C808" s="14" t="inlineStr"/>
      <c r="D808" s="36" t="n"/>
      <c r="E808" s="36" t="n"/>
      <c r="F808" s="36" t="n"/>
      <c r="G808" s="36" t="n"/>
      <c r="H808" s="14">
        <f>INDEX(VarLab,MATCH($A808,VarKey,0))&amp;INDEX(MemLab,MATCH($C808&amp;"|"&amp;$B808,MemKey,0))</f>
        <v/>
      </c>
      <c r="I808" s="14">
        <f>INDEX(VarUnit,MATCH($A808,VarKey,0))</f>
        <v/>
      </c>
      <c r="J808" s="14">
        <f>INDEX(VarSrc,MATCH($A808,VarKey,0))</f>
        <v/>
      </c>
      <c r="K808" s="11">
        <f>CodePrefix&amp;$A808&amp;IF($C808="","","."&amp;$C808&amp;"."&amp;$B808)&amp;INDEX(VarEnd,MATCH($A808,VarKey,0))&amp;K$5</f>
        <v/>
      </c>
      <c r="L808" s="42">
        <f>SUM(L$764:L$772)-SUM(L$794:L$802)</f>
        <v/>
      </c>
      <c r="M808" s="43">
        <f>SUM(M$764:M$772)-SUM(M$794:M$802)</f>
        <v/>
      </c>
      <c r="N808" s="43">
        <f>SUM(N$764:N$772)-SUM(N$794:N$802)</f>
        <v/>
      </c>
      <c r="O808" s="43">
        <f>SUM(O$764:O$772)-SUM(O$794:O$802)</f>
        <v/>
      </c>
      <c r="P808" s="43">
        <f>SUM(P$764:P$772)-SUM(P$794:P$802)</f>
        <v/>
      </c>
      <c r="Q808" s="43">
        <f>SUM(Q$764:Q$772)-SUM(Q$794:Q$802)</f>
        <v/>
      </c>
      <c r="R808" s="43">
        <f>SUM(R$764:R$772)-SUM(R$794:R$802)</f>
        <v/>
      </c>
      <c r="S808" s="43">
        <f>SUM(S$764:S$772)-SUM(S$794:S$802)</f>
        <v/>
      </c>
      <c r="T808" s="43">
        <f>SUM(T$764:T$772)-SUM(T$794:T$802)</f>
        <v/>
      </c>
      <c r="U808" s="43">
        <f>SUM(U$764:U$772)-SUM(U$794:U$802)</f>
        <v/>
      </c>
      <c r="V808" s="43">
        <f>SUM(V$764:V$772)-SUM(V$794:V$802)</f>
        <v/>
      </c>
      <c r="W808" s="43">
        <f>SUM(W$764:W$772)-SUM(W$794:W$802)</f>
        <v/>
      </c>
      <c r="X808" s="43">
        <f>SUM(X$764:X$772)-SUM(X$794:X$802)</f>
        <v/>
      </c>
      <c r="Y808" s="43">
        <f>SUM(Y$764:Y$772)-SUM(Y$794:Y$802)</f>
        <v/>
      </c>
      <c r="Z808" s="43">
        <f>SUM(Z$764:Z$772)-SUM(Z$794:Z$802)</f>
        <v/>
      </c>
      <c r="AA808" s="43">
        <f>SUM(AA$764:AA$772)-SUM(AA$794:AA$802)</f>
        <v/>
      </c>
      <c r="AB808" s="43">
        <f>SUM(AB$764:AB$772)-SUM(AB$794:AB$802)</f>
        <v/>
      </c>
      <c r="AC808" s="43">
        <f>SUM(AC$764:AC$772)-SUM(AC$794:AC$802)</f>
        <v/>
      </c>
      <c r="AD808" s="43">
        <f>SUM(AD$764:AD$772)-SUM(AD$794:AD$802)</f>
        <v/>
      </c>
      <c r="AF808" s="11">
        <f>CodePrefix&amp;$A808&amp;IF($C808="","","."&amp;$C808&amp;"."&amp;$B808)&amp;INDEX(VarEnd,MATCH($A808,VarKey,0))&amp;AF$5</f>
        <v/>
      </c>
      <c r="AG808" s="42">
        <f>SUM(AG$764:AG$772)-SUM(AG$794:AG$802)</f>
        <v/>
      </c>
      <c r="AH808" s="43">
        <f>SUM(AH$764:AH$772)-SUM(AH$794:AH$802)</f>
        <v/>
      </c>
      <c r="AI808" s="43">
        <f>SUM(AI$764:AI$772)-SUM(AI$794:AI$802)</f>
        <v/>
      </c>
      <c r="AJ808" s="43">
        <f>SUM(AJ$764:AJ$772)-SUM(AJ$794:AJ$802)</f>
        <v/>
      </c>
      <c r="AK808" s="43">
        <f>SUM(AK$764:AK$772)-SUM(AK$794:AK$802)</f>
        <v/>
      </c>
      <c r="AL808" s="43">
        <f>SUM(AL$764:AL$772)-SUM(AL$794:AL$802)</f>
        <v/>
      </c>
      <c r="AM808" s="43">
        <f>SUM(AM$764:AM$772)-SUM(AM$794:AM$802)</f>
        <v/>
      </c>
      <c r="AN808" s="43">
        <f>SUM(AN$764:AN$772)-SUM(AN$794:AN$802)</f>
        <v/>
      </c>
      <c r="AO808" s="43">
        <f>SUM(AO$764:AO$772)-SUM(AO$794:AO$802)</f>
        <v/>
      </c>
      <c r="AP808" s="43">
        <f>SUM(AP$764:AP$772)-SUM(AP$794:AP$802)</f>
        <v/>
      </c>
      <c r="AQ808" s="43">
        <f>SUM(AQ$764:AQ$772)-SUM(AQ$794:AQ$802)</f>
        <v/>
      </c>
      <c r="AR808" s="43">
        <f>SUM(AR$764:AR$772)-SUM(AR$794:AR$802)</f>
        <v/>
      </c>
      <c r="AS808" s="43">
        <f>SUM(AS$764:AS$772)-SUM(AS$794:AS$802)</f>
        <v/>
      </c>
      <c r="AT808" s="43">
        <f>SUM(AT$764:AT$772)-SUM(AT$794:AT$802)</f>
        <v/>
      </c>
      <c r="AU808" s="43">
        <f>SUM(AU$764:AU$772)-SUM(AU$794:AU$802)</f>
        <v/>
      </c>
      <c r="AV808" s="43">
        <f>SUM(AV$764:AV$772)-SUM(AV$794:AV$802)</f>
        <v/>
      </c>
      <c r="AW808" s="43">
        <f>SUM(AW$764:AW$772)-SUM(AW$794:AW$802)</f>
        <v/>
      </c>
      <c r="AX808" s="43">
        <f>SUM(AX$764:AX$772)-SUM(AX$794:AX$802)</f>
        <v/>
      </c>
      <c r="AY808" s="43">
        <f>SUM(AY$764:AY$772)-SUM(AY$794:AY$802)</f>
        <v/>
      </c>
    </row>
    <row r="809" hidden="1" outlineLevel="1">
      <c r="A809" s="14" t="inlineStr">
        <is>
          <t>need</t>
        </is>
      </c>
      <c r="B809" s="14" t="inlineStr"/>
      <c r="C809" s="14" t="inlineStr"/>
      <c r="D809" s="36" t="n"/>
      <c r="E809" s="36" t="n"/>
      <c r="F809" s="36" t="n"/>
      <c r="G809" s="36" t="n"/>
      <c r="H809" s="14">
        <f>INDEX(VarLab,MATCH($A809,VarKey,0))&amp;INDEX(MemLab,MATCH($C809&amp;"|"&amp;$B809,MemKey,0))</f>
        <v/>
      </c>
      <c r="I809" s="14">
        <f>INDEX(VarUnit,MATCH($A809,VarKey,0))</f>
        <v/>
      </c>
      <c r="J809" s="14">
        <f>INDEX(VarSrc,MATCH($A809,VarKey,0))</f>
        <v/>
      </c>
      <c r="K809" s="11">
        <f>CodePrefix&amp;$A809&amp;IF($C809="","","."&amp;$C809&amp;"."&amp;$B809)&amp;INDEX(VarEnd,MATCH($A809,VarKey,0))&amp;K$5</f>
        <v/>
      </c>
      <c r="L809" s="42">
        <f>MAX(L$676-L$808,0)</f>
        <v/>
      </c>
      <c r="M809" s="43">
        <f>MAX(M$676-M$808,0)</f>
        <v/>
      </c>
      <c r="N809" s="43">
        <f>MAX(N$676-N$808,0)</f>
        <v/>
      </c>
      <c r="O809" s="43">
        <f>MAX(O$676-O$808,0)</f>
        <v/>
      </c>
      <c r="P809" s="43">
        <f>MAX(P$676-P$808,0)</f>
        <v/>
      </c>
      <c r="Q809" s="43">
        <f>MAX(Q$676-Q$808,0)</f>
        <v/>
      </c>
      <c r="R809" s="43">
        <f>MAX(R$676-R$808,0)</f>
        <v/>
      </c>
      <c r="S809" s="43">
        <f>MAX(S$676-S$808,0)</f>
        <v/>
      </c>
      <c r="T809" s="43">
        <f>MAX(T$676-T$808,0)</f>
        <v/>
      </c>
      <c r="U809" s="43">
        <f>MAX(U$676-U$808,0)</f>
        <v/>
      </c>
      <c r="V809" s="43">
        <f>MAX(V$676-V$808,0)</f>
        <v/>
      </c>
      <c r="W809" s="43">
        <f>MAX(W$676-W$808,0)</f>
        <v/>
      </c>
      <c r="X809" s="43">
        <f>MAX(X$676-X$808,0)</f>
        <v/>
      </c>
      <c r="Y809" s="43">
        <f>MAX(Y$676-Y$808,0)</f>
        <v/>
      </c>
      <c r="Z809" s="43">
        <f>MAX(Z$676-Z$808,0)</f>
        <v/>
      </c>
      <c r="AA809" s="43">
        <f>MAX(AA$676-AA$808,0)</f>
        <v/>
      </c>
      <c r="AB809" s="43">
        <f>MAX(AB$676-AB$808,0)</f>
        <v/>
      </c>
      <c r="AC809" s="43">
        <f>MAX(AC$676-AC$808,0)</f>
        <v/>
      </c>
      <c r="AD809" s="43">
        <f>MAX(AD$676-AD$808,0)</f>
        <v/>
      </c>
      <c r="AF809" s="11">
        <f>CodePrefix&amp;$A809&amp;IF($C809="","","."&amp;$C809&amp;"."&amp;$B809)&amp;INDEX(VarEnd,MATCH($A809,VarKey,0))&amp;AF$5</f>
        <v/>
      </c>
      <c r="AG809" s="42">
        <f>MAX(AG$676-AG$808,0)</f>
        <v/>
      </c>
      <c r="AH809" s="43">
        <f>MAX(AH$676-AH$808,0)</f>
        <v/>
      </c>
      <c r="AI809" s="43">
        <f>MAX(AI$676-AI$808,0)</f>
        <v/>
      </c>
      <c r="AJ809" s="43">
        <f>MAX(AJ$676-AJ$808,0)</f>
        <v/>
      </c>
      <c r="AK809" s="43">
        <f>MAX(AK$676-AK$808,0)</f>
        <v/>
      </c>
      <c r="AL809" s="43">
        <f>MAX(AL$676-AL$808,0)</f>
        <v/>
      </c>
      <c r="AM809" s="43">
        <f>MAX(AM$676-AM$808,0)</f>
        <v/>
      </c>
      <c r="AN809" s="43">
        <f>MAX(AN$676-AN$808,0)</f>
        <v/>
      </c>
      <c r="AO809" s="43">
        <f>MAX(AO$676-AO$808,0)</f>
        <v/>
      </c>
      <c r="AP809" s="43">
        <f>MAX(AP$676-AP$808,0)</f>
        <v/>
      </c>
      <c r="AQ809" s="43">
        <f>MAX(AQ$676-AQ$808,0)</f>
        <v/>
      </c>
      <c r="AR809" s="43">
        <f>MAX(AR$676-AR$808,0)</f>
        <v/>
      </c>
      <c r="AS809" s="43">
        <f>MAX(AS$676-AS$808,0)</f>
        <v/>
      </c>
      <c r="AT809" s="43">
        <f>MAX(AT$676-AT$808,0)</f>
        <v/>
      </c>
      <c r="AU809" s="43">
        <f>MAX(AU$676-AU$808,0)</f>
        <v/>
      </c>
      <c r="AV809" s="43">
        <f>MAX(AV$676-AV$808,0)</f>
        <v/>
      </c>
      <c r="AW809" s="43">
        <f>MAX(AW$676-AW$808,0)</f>
        <v/>
      </c>
      <c r="AX809" s="43">
        <f>MAX(AX$676-AX$808,0)</f>
        <v/>
      </c>
      <c r="AY809" s="43">
        <f>MAX(AY$676-AY$808,0)</f>
        <v/>
      </c>
    </row>
    <row r="810" hidden="1" outlineLevel="1"/>
    <row r="811" hidden="1" outlineLevel="1">
      <c r="H811" s="20" t="inlineStr">
        <is>
          <t>L. Investment (MW effective, MW nameplate, USD million): logit on levelised cost within scale-up limits, then the cheapest remaining space; share of new investment in the stock (for B)</t>
        </is>
      </c>
    </row>
    <row r="812" hidden="1" outlineLevel="1">
      <c r="A812" s="14" t="inlineStr">
        <is>
          <t>cmin</t>
        </is>
      </c>
      <c r="B812" s="14" t="inlineStr"/>
      <c r="C812" s="14" t="inlineStr"/>
      <c r="D812" s="41">
        <f>INDEX(PParVal,MATCH("min_cost",PParKey,0))</f>
        <v/>
      </c>
      <c r="E812" s="36" t="n"/>
      <c r="F812" s="36" t="n"/>
      <c r="G812" s="36" t="n"/>
      <c r="H812" s="14">
        <f>INDEX(VarLab,MATCH($A812,VarKey,0))&amp;INDEX(MemLab,MATCH($C812&amp;"|"&amp;$B812,MemKey,0))</f>
        <v/>
      </c>
      <c r="I812" s="14">
        <f>INDEX(VarUnit,MATCH($A812,VarKey,0))</f>
        <v/>
      </c>
      <c r="J812" s="14">
        <f>INDEX(VarSrc,MATCH($A812,VarKey,0))</f>
        <v/>
      </c>
      <c r="K812" s="11">
        <f>CodePrefix&amp;$A812&amp;IF($C812="","","."&amp;$C812&amp;"."&amp;$B812)&amp;INDEX(VarEnd,MATCH($A812,VarKey,0))&amp;K$5</f>
        <v/>
      </c>
      <c r="L812" s="15">
        <f>MAX(_xlfn.MINIFS(L$605:L$613,L$815:L$823,1),$D812)</f>
        <v/>
      </c>
      <c r="M812" s="16">
        <f>MAX(_xlfn.MINIFS(M$605:M$613,M$815:M$823,1),$D812)</f>
        <v/>
      </c>
      <c r="N812" s="16">
        <f>MAX(_xlfn.MINIFS(N$605:N$613,N$815:N$823,1),$D812)</f>
        <v/>
      </c>
      <c r="O812" s="16">
        <f>MAX(_xlfn.MINIFS(O$605:O$613,O$815:O$823,1),$D812)</f>
        <v/>
      </c>
      <c r="P812" s="16">
        <f>MAX(_xlfn.MINIFS(P$605:P$613,P$815:P$823,1),$D812)</f>
        <v/>
      </c>
      <c r="Q812" s="16">
        <f>MAX(_xlfn.MINIFS(Q$605:Q$613,Q$815:Q$823,1),$D812)</f>
        <v/>
      </c>
      <c r="R812" s="16">
        <f>MAX(_xlfn.MINIFS(R$605:R$613,R$815:R$823,1),$D812)</f>
        <v/>
      </c>
      <c r="S812" s="16">
        <f>MAX(_xlfn.MINIFS(S$605:S$613,S$815:S$823,1),$D812)</f>
        <v/>
      </c>
      <c r="T812" s="16">
        <f>MAX(_xlfn.MINIFS(T$605:T$613,T$815:T$823,1),$D812)</f>
        <v/>
      </c>
      <c r="U812" s="16">
        <f>MAX(_xlfn.MINIFS(U$605:U$613,U$815:U$823,1),$D812)</f>
        <v/>
      </c>
      <c r="V812" s="16">
        <f>MAX(_xlfn.MINIFS(V$605:V$613,V$815:V$823,1),$D812)</f>
        <v/>
      </c>
      <c r="W812" s="16">
        <f>MAX(_xlfn.MINIFS(W$605:W$613,W$815:W$823,1),$D812)</f>
        <v/>
      </c>
      <c r="X812" s="16">
        <f>MAX(_xlfn.MINIFS(X$605:X$613,X$815:X$823,1),$D812)</f>
        <v/>
      </c>
      <c r="Y812" s="16">
        <f>MAX(_xlfn.MINIFS(Y$605:Y$613,Y$815:Y$823,1),$D812)</f>
        <v/>
      </c>
      <c r="Z812" s="16">
        <f>MAX(_xlfn.MINIFS(Z$605:Z$613,Z$815:Z$823,1),$D812)</f>
        <v/>
      </c>
      <c r="AA812" s="16">
        <f>MAX(_xlfn.MINIFS(AA$605:AA$613,AA$815:AA$823,1),$D812)</f>
        <v/>
      </c>
      <c r="AB812" s="16">
        <f>MAX(_xlfn.MINIFS(AB$605:AB$613,AB$815:AB$823,1),$D812)</f>
        <v/>
      </c>
      <c r="AC812" s="16">
        <f>MAX(_xlfn.MINIFS(AC$605:AC$613,AC$815:AC$823,1),$D812)</f>
        <v/>
      </c>
      <c r="AD812" s="16">
        <f>MAX(_xlfn.MINIFS(AD$605:AD$613,AD$815:AD$823,1),$D812)</f>
        <v/>
      </c>
      <c r="AF812" s="11">
        <f>CodePrefix&amp;$A812&amp;IF($C812="","","."&amp;$C812&amp;"."&amp;$B812)&amp;INDEX(VarEnd,MATCH($A812,VarKey,0))&amp;AF$5</f>
        <v/>
      </c>
      <c r="AG812" s="15">
        <f>MAX(_xlfn.MINIFS(AG$605:AG$613,AG$815:AG$823,1),$D812)</f>
        <v/>
      </c>
      <c r="AH812" s="16">
        <f>MAX(_xlfn.MINIFS(AH$605:AH$613,AH$815:AH$823,1),$D812)</f>
        <v/>
      </c>
      <c r="AI812" s="16">
        <f>MAX(_xlfn.MINIFS(AI$605:AI$613,AI$815:AI$823,1),$D812)</f>
        <v/>
      </c>
      <c r="AJ812" s="16">
        <f>MAX(_xlfn.MINIFS(AJ$605:AJ$613,AJ$815:AJ$823,1),$D812)</f>
        <v/>
      </c>
      <c r="AK812" s="16">
        <f>MAX(_xlfn.MINIFS(AK$605:AK$613,AK$815:AK$823,1),$D812)</f>
        <v/>
      </c>
      <c r="AL812" s="16">
        <f>MAX(_xlfn.MINIFS(AL$605:AL$613,AL$815:AL$823,1),$D812)</f>
        <v/>
      </c>
      <c r="AM812" s="16">
        <f>MAX(_xlfn.MINIFS(AM$605:AM$613,AM$815:AM$823,1),$D812)</f>
        <v/>
      </c>
      <c r="AN812" s="16">
        <f>MAX(_xlfn.MINIFS(AN$605:AN$613,AN$815:AN$823,1),$D812)</f>
        <v/>
      </c>
      <c r="AO812" s="16">
        <f>MAX(_xlfn.MINIFS(AO$605:AO$613,AO$815:AO$823,1),$D812)</f>
        <v/>
      </c>
      <c r="AP812" s="16">
        <f>MAX(_xlfn.MINIFS(AP$605:AP$613,AP$815:AP$823,1),$D812)</f>
        <v/>
      </c>
      <c r="AQ812" s="16">
        <f>MAX(_xlfn.MINIFS(AQ$605:AQ$613,AQ$815:AQ$823,1),$D812)</f>
        <v/>
      </c>
      <c r="AR812" s="16">
        <f>MAX(_xlfn.MINIFS(AR$605:AR$613,AR$815:AR$823,1),$D812)</f>
        <v/>
      </c>
      <c r="AS812" s="16">
        <f>MAX(_xlfn.MINIFS(AS$605:AS$613,AS$815:AS$823,1),$D812)</f>
        <v/>
      </c>
      <c r="AT812" s="16">
        <f>MAX(_xlfn.MINIFS(AT$605:AT$613,AT$815:AT$823,1),$D812)</f>
        <v/>
      </c>
      <c r="AU812" s="16">
        <f>MAX(_xlfn.MINIFS(AU$605:AU$613,AU$815:AU$823,1),$D812)</f>
        <v/>
      </c>
      <c r="AV812" s="16">
        <f>MAX(_xlfn.MINIFS(AV$605:AV$613,AV$815:AV$823,1),$D812)</f>
        <v/>
      </c>
      <c r="AW812" s="16">
        <f>MAX(_xlfn.MINIFS(AW$605:AW$613,AW$815:AW$823,1),$D812)</f>
        <v/>
      </c>
      <c r="AX812" s="16">
        <f>MAX(_xlfn.MINIFS(AX$605:AX$613,AX$815:AX$823,1),$D812)</f>
        <v/>
      </c>
      <c r="AY812" s="16">
        <f>MAX(_xlfn.MINIFS(AY$605:AY$613,AY$815:AY$823,1),$D812)</f>
        <v/>
      </c>
    </row>
    <row r="813" hidden="1" outlineLevel="1">
      <c r="A813" s="14" t="inlineStr">
        <is>
          <t>deficit</t>
        </is>
      </c>
      <c r="B813" s="14" t="inlineStr"/>
      <c r="C813" s="14" t="inlineStr"/>
      <c r="D813" s="36" t="n"/>
      <c r="E813" s="36" t="n"/>
      <c r="F813" s="36" t="n"/>
      <c r="G813" s="36" t="n"/>
      <c r="H813" s="14">
        <f>INDEX(VarLab,MATCH($A813,VarKey,0))&amp;INDEX(MemLab,MATCH($C813&amp;"|"&amp;$B813,MemKey,0))</f>
        <v/>
      </c>
      <c r="I813" s="14">
        <f>INDEX(VarUnit,MATCH($A813,VarKey,0))</f>
        <v/>
      </c>
      <c r="J813" s="14">
        <f>INDEX(VarSrc,MATCH($A813,VarKey,0))</f>
        <v/>
      </c>
      <c r="K813" s="11">
        <f>CodePrefix&amp;$A813&amp;IF($C813="","","."&amp;$C813&amp;"."&amp;$B813)&amp;INDEX(VarEnd,MATCH($A813,VarKey,0))&amp;K$5</f>
        <v/>
      </c>
      <c r="L813" s="42">
        <f>MAX(L$809-SUM(L$855:L$863),0)</f>
        <v/>
      </c>
      <c r="M813" s="43">
        <f>MAX(M$809-SUM(M$855:M$863),0)</f>
        <v/>
      </c>
      <c r="N813" s="43">
        <f>MAX(N$809-SUM(N$855:N$863),0)</f>
        <v/>
      </c>
      <c r="O813" s="43">
        <f>MAX(O$809-SUM(O$855:O$863),0)</f>
        <v/>
      </c>
      <c r="P813" s="43">
        <f>MAX(P$809-SUM(P$855:P$863),0)</f>
        <v/>
      </c>
      <c r="Q813" s="43">
        <f>MAX(Q$809-SUM(Q$855:Q$863),0)</f>
        <v/>
      </c>
      <c r="R813" s="43">
        <f>MAX(R$809-SUM(R$855:R$863),0)</f>
        <v/>
      </c>
      <c r="S813" s="43">
        <f>MAX(S$809-SUM(S$855:S$863),0)</f>
        <v/>
      </c>
      <c r="T813" s="43">
        <f>MAX(T$809-SUM(T$855:T$863),0)</f>
        <v/>
      </c>
      <c r="U813" s="43">
        <f>MAX(U$809-SUM(U$855:U$863),0)</f>
        <v/>
      </c>
      <c r="V813" s="43">
        <f>MAX(V$809-SUM(V$855:V$863),0)</f>
        <v/>
      </c>
      <c r="W813" s="43">
        <f>MAX(W$809-SUM(W$855:W$863),0)</f>
        <v/>
      </c>
      <c r="X813" s="43">
        <f>MAX(X$809-SUM(X$855:X$863),0)</f>
        <v/>
      </c>
      <c r="Y813" s="43">
        <f>MAX(Y$809-SUM(Y$855:Y$863),0)</f>
        <v/>
      </c>
      <c r="Z813" s="43">
        <f>MAX(Z$809-SUM(Z$855:Z$863),0)</f>
        <v/>
      </c>
      <c r="AA813" s="43">
        <f>MAX(AA$809-SUM(AA$855:AA$863),0)</f>
        <v/>
      </c>
      <c r="AB813" s="43">
        <f>MAX(AB$809-SUM(AB$855:AB$863),0)</f>
        <v/>
      </c>
      <c r="AC813" s="43">
        <f>MAX(AC$809-SUM(AC$855:AC$863),0)</f>
        <v/>
      </c>
      <c r="AD813" s="43">
        <f>MAX(AD$809-SUM(AD$855:AD$863),0)</f>
        <v/>
      </c>
      <c r="AF813" s="11">
        <f>CodePrefix&amp;$A813&amp;IF($C813="","","."&amp;$C813&amp;"."&amp;$B813)&amp;INDEX(VarEnd,MATCH($A813,VarKey,0))&amp;AF$5</f>
        <v/>
      </c>
      <c r="AG813" s="42">
        <f>MAX(AG$809-SUM(AG$855:AG$863),0)</f>
        <v/>
      </c>
      <c r="AH813" s="43">
        <f>MAX(AH$809-SUM(AH$855:AH$863),0)</f>
        <v/>
      </c>
      <c r="AI813" s="43">
        <f>MAX(AI$809-SUM(AI$855:AI$863),0)</f>
        <v/>
      </c>
      <c r="AJ813" s="43">
        <f>MAX(AJ$809-SUM(AJ$855:AJ$863),0)</f>
        <v/>
      </c>
      <c r="AK813" s="43">
        <f>MAX(AK$809-SUM(AK$855:AK$863),0)</f>
        <v/>
      </c>
      <c r="AL813" s="43">
        <f>MAX(AL$809-SUM(AL$855:AL$863),0)</f>
        <v/>
      </c>
      <c r="AM813" s="43">
        <f>MAX(AM$809-SUM(AM$855:AM$863),0)</f>
        <v/>
      </c>
      <c r="AN813" s="43">
        <f>MAX(AN$809-SUM(AN$855:AN$863),0)</f>
        <v/>
      </c>
      <c r="AO813" s="43">
        <f>MAX(AO$809-SUM(AO$855:AO$863),0)</f>
        <v/>
      </c>
      <c r="AP813" s="43">
        <f>MAX(AP$809-SUM(AP$855:AP$863),0)</f>
        <v/>
      </c>
      <c r="AQ813" s="43">
        <f>MAX(AQ$809-SUM(AQ$855:AQ$863),0)</f>
        <v/>
      </c>
      <c r="AR813" s="43">
        <f>MAX(AR$809-SUM(AR$855:AR$863),0)</f>
        <v/>
      </c>
      <c r="AS813" s="43">
        <f>MAX(AS$809-SUM(AS$855:AS$863),0)</f>
        <v/>
      </c>
      <c r="AT813" s="43">
        <f>MAX(AT$809-SUM(AT$855:AT$863),0)</f>
        <v/>
      </c>
      <c r="AU813" s="43">
        <f>MAX(AU$809-SUM(AU$855:AU$863),0)</f>
        <v/>
      </c>
      <c r="AV813" s="43">
        <f>MAX(AV$809-SUM(AV$855:AV$863),0)</f>
        <v/>
      </c>
      <c r="AW813" s="43">
        <f>MAX(AW$809-SUM(AW$855:AW$863),0)</f>
        <v/>
      </c>
      <c r="AX813" s="43">
        <f>MAX(AX$809-SUM(AX$855:AX$863),0)</f>
        <v/>
      </c>
      <c r="AY813" s="43">
        <f>MAX(AY$809-SUM(AY$855:AY$863),0)</f>
        <v/>
      </c>
    </row>
    <row r="814" hidden="1" outlineLevel="1"/>
    <row r="815" hidden="1" outlineLevel="1">
      <c r="A815" s="14" t="inlineStr">
        <is>
          <t>permit</t>
        </is>
      </c>
      <c r="B815" s="14" t="inlineStr">
        <is>
          <t>coa</t>
        </is>
      </c>
      <c r="C815" s="14" t="inlineStr">
        <is>
          <t>pow</t>
        </is>
      </c>
      <c r="D815" s="41">
        <f>INDEX(Inputs_power!$AH$5:$AH$13,MATCH($B815,Inputs_power!$A$5:$A$13,0))</f>
        <v/>
      </c>
      <c r="E815" s="41">
        <f>INDEX(Inputs_power!$AI$5:$AI$13,MATCH($B815,Inputs_power!$A$5:$A$13,0))</f>
        <v/>
      </c>
      <c r="F815" s="36" t="n"/>
      <c r="G815" s="36" t="n"/>
      <c r="H815" s="14">
        <f>INDEX(VarLab,MATCH($A815,VarKey,0))&amp;INDEX(MemLab,MATCH($C815&amp;"|"&amp;$B815,MemKey,0))</f>
        <v/>
      </c>
      <c r="I815" s="14">
        <f>INDEX(VarUnit,MATCH($A815,VarKey,0))</f>
        <v/>
      </c>
      <c r="J815" s="14">
        <f>INDEX(VarSrc,MATCH($A815,VarKey,0))</f>
        <v/>
      </c>
      <c r="K815" s="11">
        <f>CodePrefix&amp;$A815&amp;IF($C815="","","."&amp;$C815&amp;"."&amp;$B815)&amp;INDEX(VarEnd,MATCH($A815,VarKey,0))&amp;K$5</f>
        <v/>
      </c>
      <c r="L815" s="9">
        <f>IF(AND($D815="Yes",L$4&gt;=$E815),1,0)</f>
        <v/>
      </c>
      <c r="M815" s="10">
        <f>IF(AND($D815="Yes",M$4&gt;=$E815),1,0)</f>
        <v/>
      </c>
      <c r="N815" s="10">
        <f>IF(AND($D815="Yes",N$4&gt;=$E815),1,0)</f>
        <v/>
      </c>
      <c r="O815" s="10">
        <f>IF(AND($D815="Yes",O$4&gt;=$E815),1,0)</f>
        <v/>
      </c>
      <c r="P815" s="10">
        <f>IF(AND($D815="Yes",P$4&gt;=$E815),1,0)</f>
        <v/>
      </c>
      <c r="Q815" s="10">
        <f>IF(AND($D815="Yes",Q$4&gt;=$E815),1,0)</f>
        <v/>
      </c>
      <c r="R815" s="10">
        <f>IF(AND($D815="Yes",R$4&gt;=$E815),1,0)</f>
        <v/>
      </c>
      <c r="S815" s="10">
        <f>IF(AND($D815="Yes",S$4&gt;=$E815),1,0)</f>
        <v/>
      </c>
      <c r="T815" s="10">
        <f>IF(AND($D815="Yes",T$4&gt;=$E815),1,0)</f>
        <v/>
      </c>
      <c r="U815" s="10">
        <f>IF(AND($D815="Yes",U$4&gt;=$E815),1,0)</f>
        <v/>
      </c>
      <c r="V815" s="10">
        <f>IF(AND($D815="Yes",V$4&gt;=$E815),1,0)</f>
        <v/>
      </c>
      <c r="W815" s="10">
        <f>IF(AND($D815="Yes",W$4&gt;=$E815),1,0)</f>
        <v/>
      </c>
      <c r="X815" s="10">
        <f>IF(AND($D815="Yes",X$4&gt;=$E815),1,0)</f>
        <v/>
      </c>
      <c r="Y815" s="10">
        <f>IF(AND($D815="Yes",Y$4&gt;=$E815),1,0)</f>
        <v/>
      </c>
      <c r="Z815" s="10">
        <f>IF(AND($D815="Yes",Z$4&gt;=$E815),1,0)</f>
        <v/>
      </c>
      <c r="AA815" s="10">
        <f>IF(AND($D815="Yes",AA$4&gt;=$E815),1,0)</f>
        <v/>
      </c>
      <c r="AB815" s="10">
        <f>IF(AND($D815="Yes",AB$4&gt;=$E815),1,0)</f>
        <v/>
      </c>
      <c r="AC815" s="10">
        <f>IF(AND($D815="Yes",AC$4&gt;=$E815),1,0)</f>
        <v/>
      </c>
      <c r="AD815" s="10">
        <f>IF(AND($D815="Yes",AD$4&gt;=$E815),1,0)</f>
        <v/>
      </c>
      <c r="AF815" s="11">
        <f>CodePrefix&amp;$A815&amp;IF($C815="","","."&amp;$C815&amp;"."&amp;$B815)&amp;INDEX(VarEnd,MATCH($A815,VarKey,0))&amp;AF$5</f>
        <v/>
      </c>
      <c r="AG815" s="9">
        <f>IF(AND($D815="Yes",AG$4&gt;=$E815),1,0)</f>
        <v/>
      </c>
      <c r="AH815" s="10">
        <f>IF(AND($D815="Yes",AH$4&gt;=$E815),1,0)</f>
        <v/>
      </c>
      <c r="AI815" s="10">
        <f>IF(AND($D815="Yes",AI$4&gt;=$E815),1,0)</f>
        <v/>
      </c>
      <c r="AJ815" s="10">
        <f>IF(AND($D815="Yes",AJ$4&gt;=$E815),1,0)</f>
        <v/>
      </c>
      <c r="AK815" s="10">
        <f>IF(AND($D815="Yes",AK$4&gt;=$E815),1,0)</f>
        <v/>
      </c>
      <c r="AL815" s="10">
        <f>IF(AND($D815="Yes",AL$4&gt;=$E815),1,0)</f>
        <v/>
      </c>
      <c r="AM815" s="10">
        <f>IF(AND($D815="Yes",AM$4&gt;=$E815),1,0)</f>
        <v/>
      </c>
      <c r="AN815" s="10">
        <f>IF(AND($D815="Yes",AN$4&gt;=$E815),1,0)</f>
        <v/>
      </c>
      <c r="AO815" s="10">
        <f>IF(AND($D815="Yes",AO$4&gt;=$E815),1,0)</f>
        <v/>
      </c>
      <c r="AP815" s="10">
        <f>IF(AND($D815="Yes",AP$4&gt;=$E815),1,0)</f>
        <v/>
      </c>
      <c r="AQ815" s="10">
        <f>IF(AND($D815="Yes",AQ$4&gt;=$E815),1,0)</f>
        <v/>
      </c>
      <c r="AR815" s="10">
        <f>IF(AND($D815="Yes",AR$4&gt;=$E815),1,0)</f>
        <v/>
      </c>
      <c r="AS815" s="10">
        <f>IF(AND($D815="Yes",AS$4&gt;=$E815),1,0)</f>
        <v/>
      </c>
      <c r="AT815" s="10">
        <f>IF(AND($D815="Yes",AT$4&gt;=$E815),1,0)</f>
        <v/>
      </c>
      <c r="AU815" s="10">
        <f>IF(AND($D815="Yes",AU$4&gt;=$E815),1,0)</f>
        <v/>
      </c>
      <c r="AV815" s="10">
        <f>IF(AND($D815="Yes",AV$4&gt;=$E815),1,0)</f>
        <v/>
      </c>
      <c r="AW815" s="10">
        <f>IF(AND($D815="Yes",AW$4&gt;=$E815),1,0)</f>
        <v/>
      </c>
      <c r="AX815" s="10">
        <f>IF(AND($D815="Yes",AX$4&gt;=$E815),1,0)</f>
        <v/>
      </c>
      <c r="AY815" s="10">
        <f>IF(AND($D815="Yes",AY$4&gt;=$E815),1,0)</f>
        <v/>
      </c>
    </row>
    <row r="816" hidden="1" outlineLevel="1">
      <c r="A816" s="14" t="inlineStr">
        <is>
          <t>permit</t>
        </is>
      </c>
      <c r="B816" s="14" t="inlineStr">
        <is>
          <t>nga</t>
        </is>
      </c>
      <c r="C816" s="14" t="inlineStr">
        <is>
          <t>pow</t>
        </is>
      </c>
      <c r="D816" s="41">
        <f>INDEX(Inputs_power!$AH$5:$AH$13,MATCH($B816,Inputs_power!$A$5:$A$13,0))</f>
        <v/>
      </c>
      <c r="E816" s="41">
        <f>INDEX(Inputs_power!$AI$5:$AI$13,MATCH($B816,Inputs_power!$A$5:$A$13,0))</f>
        <v/>
      </c>
      <c r="F816" s="36" t="n"/>
      <c r="G816" s="36" t="n"/>
      <c r="H816" s="14">
        <f>INDEX(VarLab,MATCH($A816,VarKey,0))&amp;INDEX(MemLab,MATCH($C816&amp;"|"&amp;$B816,MemKey,0))</f>
        <v/>
      </c>
      <c r="I816" s="14">
        <f>INDEX(VarUnit,MATCH($A816,VarKey,0))</f>
        <v/>
      </c>
      <c r="J816" s="14">
        <f>INDEX(VarSrc,MATCH($A816,VarKey,0))</f>
        <v/>
      </c>
      <c r="K816" s="11">
        <f>CodePrefix&amp;$A816&amp;IF($C816="","","."&amp;$C816&amp;"."&amp;$B816)&amp;INDEX(VarEnd,MATCH($A816,VarKey,0))&amp;K$5</f>
        <v/>
      </c>
      <c r="L816" s="9">
        <f>IF(AND($D816="Yes",L$4&gt;=$E816),1,0)</f>
        <v/>
      </c>
      <c r="M816" s="10">
        <f>IF(AND($D816="Yes",M$4&gt;=$E816),1,0)</f>
        <v/>
      </c>
      <c r="N816" s="10">
        <f>IF(AND($D816="Yes",N$4&gt;=$E816),1,0)</f>
        <v/>
      </c>
      <c r="O816" s="10">
        <f>IF(AND($D816="Yes",O$4&gt;=$E816),1,0)</f>
        <v/>
      </c>
      <c r="P816" s="10">
        <f>IF(AND($D816="Yes",P$4&gt;=$E816),1,0)</f>
        <v/>
      </c>
      <c r="Q816" s="10">
        <f>IF(AND($D816="Yes",Q$4&gt;=$E816),1,0)</f>
        <v/>
      </c>
      <c r="R816" s="10">
        <f>IF(AND($D816="Yes",R$4&gt;=$E816),1,0)</f>
        <v/>
      </c>
      <c r="S816" s="10">
        <f>IF(AND($D816="Yes",S$4&gt;=$E816),1,0)</f>
        <v/>
      </c>
      <c r="T816" s="10">
        <f>IF(AND($D816="Yes",T$4&gt;=$E816),1,0)</f>
        <v/>
      </c>
      <c r="U816" s="10">
        <f>IF(AND($D816="Yes",U$4&gt;=$E816),1,0)</f>
        <v/>
      </c>
      <c r="V816" s="10">
        <f>IF(AND($D816="Yes",V$4&gt;=$E816),1,0)</f>
        <v/>
      </c>
      <c r="W816" s="10">
        <f>IF(AND($D816="Yes",W$4&gt;=$E816),1,0)</f>
        <v/>
      </c>
      <c r="X816" s="10">
        <f>IF(AND($D816="Yes",X$4&gt;=$E816),1,0)</f>
        <v/>
      </c>
      <c r="Y816" s="10">
        <f>IF(AND($D816="Yes",Y$4&gt;=$E816),1,0)</f>
        <v/>
      </c>
      <c r="Z816" s="10">
        <f>IF(AND($D816="Yes",Z$4&gt;=$E816),1,0)</f>
        <v/>
      </c>
      <c r="AA816" s="10">
        <f>IF(AND($D816="Yes",AA$4&gt;=$E816),1,0)</f>
        <v/>
      </c>
      <c r="AB816" s="10">
        <f>IF(AND($D816="Yes",AB$4&gt;=$E816),1,0)</f>
        <v/>
      </c>
      <c r="AC816" s="10">
        <f>IF(AND($D816="Yes",AC$4&gt;=$E816),1,0)</f>
        <v/>
      </c>
      <c r="AD816" s="10">
        <f>IF(AND($D816="Yes",AD$4&gt;=$E816),1,0)</f>
        <v/>
      </c>
      <c r="AF816" s="11">
        <f>CodePrefix&amp;$A816&amp;IF($C816="","","."&amp;$C816&amp;"."&amp;$B816)&amp;INDEX(VarEnd,MATCH($A816,VarKey,0))&amp;AF$5</f>
        <v/>
      </c>
      <c r="AG816" s="9">
        <f>IF(AND($D816="Yes",AG$4&gt;=$E816),1,0)</f>
        <v/>
      </c>
      <c r="AH816" s="10">
        <f>IF(AND($D816="Yes",AH$4&gt;=$E816),1,0)</f>
        <v/>
      </c>
      <c r="AI816" s="10">
        <f>IF(AND($D816="Yes",AI$4&gt;=$E816),1,0)</f>
        <v/>
      </c>
      <c r="AJ816" s="10">
        <f>IF(AND($D816="Yes",AJ$4&gt;=$E816),1,0)</f>
        <v/>
      </c>
      <c r="AK816" s="10">
        <f>IF(AND($D816="Yes",AK$4&gt;=$E816),1,0)</f>
        <v/>
      </c>
      <c r="AL816" s="10">
        <f>IF(AND($D816="Yes",AL$4&gt;=$E816),1,0)</f>
        <v/>
      </c>
      <c r="AM816" s="10">
        <f>IF(AND($D816="Yes",AM$4&gt;=$E816),1,0)</f>
        <v/>
      </c>
      <c r="AN816" s="10">
        <f>IF(AND($D816="Yes",AN$4&gt;=$E816),1,0)</f>
        <v/>
      </c>
      <c r="AO816" s="10">
        <f>IF(AND($D816="Yes",AO$4&gt;=$E816),1,0)</f>
        <v/>
      </c>
      <c r="AP816" s="10">
        <f>IF(AND($D816="Yes",AP$4&gt;=$E816),1,0)</f>
        <v/>
      </c>
      <c r="AQ816" s="10">
        <f>IF(AND($D816="Yes",AQ$4&gt;=$E816),1,0)</f>
        <v/>
      </c>
      <c r="AR816" s="10">
        <f>IF(AND($D816="Yes",AR$4&gt;=$E816),1,0)</f>
        <v/>
      </c>
      <c r="AS816" s="10">
        <f>IF(AND($D816="Yes",AS$4&gt;=$E816),1,0)</f>
        <v/>
      </c>
      <c r="AT816" s="10">
        <f>IF(AND($D816="Yes",AT$4&gt;=$E816),1,0)</f>
        <v/>
      </c>
      <c r="AU816" s="10">
        <f>IF(AND($D816="Yes",AU$4&gt;=$E816),1,0)</f>
        <v/>
      </c>
      <c r="AV816" s="10">
        <f>IF(AND($D816="Yes",AV$4&gt;=$E816),1,0)</f>
        <v/>
      </c>
      <c r="AW816" s="10">
        <f>IF(AND($D816="Yes",AW$4&gt;=$E816),1,0)</f>
        <v/>
      </c>
      <c r="AX816" s="10">
        <f>IF(AND($D816="Yes",AX$4&gt;=$E816),1,0)</f>
        <v/>
      </c>
      <c r="AY816" s="10">
        <f>IF(AND($D816="Yes",AY$4&gt;=$E816),1,0)</f>
        <v/>
      </c>
    </row>
    <row r="817" hidden="1" outlineLevel="1">
      <c r="A817" s="14" t="inlineStr">
        <is>
          <t>permit</t>
        </is>
      </c>
      <c r="B817" s="14" t="inlineStr">
        <is>
          <t>oop</t>
        </is>
      </c>
      <c r="C817" s="14" t="inlineStr">
        <is>
          <t>pow</t>
        </is>
      </c>
      <c r="D817" s="41">
        <f>INDEX(Inputs_power!$AH$5:$AH$13,MATCH($B817,Inputs_power!$A$5:$A$13,0))</f>
        <v/>
      </c>
      <c r="E817" s="41">
        <f>INDEX(Inputs_power!$AI$5:$AI$13,MATCH($B817,Inputs_power!$A$5:$A$13,0))</f>
        <v/>
      </c>
      <c r="F817" s="36" t="n"/>
      <c r="G817" s="36" t="n"/>
      <c r="H817" s="14">
        <f>INDEX(VarLab,MATCH($A817,VarKey,0))&amp;INDEX(MemLab,MATCH($C817&amp;"|"&amp;$B817,MemKey,0))</f>
        <v/>
      </c>
      <c r="I817" s="14">
        <f>INDEX(VarUnit,MATCH($A817,VarKey,0))</f>
        <v/>
      </c>
      <c r="J817" s="14">
        <f>INDEX(VarSrc,MATCH($A817,VarKey,0))</f>
        <v/>
      </c>
      <c r="K817" s="11">
        <f>CodePrefix&amp;$A817&amp;IF($C817="","","."&amp;$C817&amp;"."&amp;$B817)&amp;INDEX(VarEnd,MATCH($A817,VarKey,0))&amp;K$5</f>
        <v/>
      </c>
      <c r="L817" s="9">
        <f>IF(AND($D817="Yes",L$4&gt;=$E817),1,0)</f>
        <v/>
      </c>
      <c r="M817" s="10">
        <f>IF(AND($D817="Yes",M$4&gt;=$E817),1,0)</f>
        <v/>
      </c>
      <c r="N817" s="10">
        <f>IF(AND($D817="Yes",N$4&gt;=$E817),1,0)</f>
        <v/>
      </c>
      <c r="O817" s="10">
        <f>IF(AND($D817="Yes",O$4&gt;=$E817),1,0)</f>
        <v/>
      </c>
      <c r="P817" s="10">
        <f>IF(AND($D817="Yes",P$4&gt;=$E817),1,0)</f>
        <v/>
      </c>
      <c r="Q817" s="10">
        <f>IF(AND($D817="Yes",Q$4&gt;=$E817),1,0)</f>
        <v/>
      </c>
      <c r="R817" s="10">
        <f>IF(AND($D817="Yes",R$4&gt;=$E817),1,0)</f>
        <v/>
      </c>
      <c r="S817" s="10">
        <f>IF(AND($D817="Yes",S$4&gt;=$E817),1,0)</f>
        <v/>
      </c>
      <c r="T817" s="10">
        <f>IF(AND($D817="Yes",T$4&gt;=$E817),1,0)</f>
        <v/>
      </c>
      <c r="U817" s="10">
        <f>IF(AND($D817="Yes",U$4&gt;=$E817),1,0)</f>
        <v/>
      </c>
      <c r="V817" s="10">
        <f>IF(AND($D817="Yes",V$4&gt;=$E817),1,0)</f>
        <v/>
      </c>
      <c r="W817" s="10">
        <f>IF(AND($D817="Yes",W$4&gt;=$E817),1,0)</f>
        <v/>
      </c>
      <c r="X817" s="10">
        <f>IF(AND($D817="Yes",X$4&gt;=$E817),1,0)</f>
        <v/>
      </c>
      <c r="Y817" s="10">
        <f>IF(AND($D817="Yes",Y$4&gt;=$E817),1,0)</f>
        <v/>
      </c>
      <c r="Z817" s="10">
        <f>IF(AND($D817="Yes",Z$4&gt;=$E817),1,0)</f>
        <v/>
      </c>
      <c r="AA817" s="10">
        <f>IF(AND($D817="Yes",AA$4&gt;=$E817),1,0)</f>
        <v/>
      </c>
      <c r="AB817" s="10">
        <f>IF(AND($D817="Yes",AB$4&gt;=$E817),1,0)</f>
        <v/>
      </c>
      <c r="AC817" s="10">
        <f>IF(AND($D817="Yes",AC$4&gt;=$E817),1,0)</f>
        <v/>
      </c>
      <c r="AD817" s="10">
        <f>IF(AND($D817="Yes",AD$4&gt;=$E817),1,0)</f>
        <v/>
      </c>
      <c r="AF817" s="11">
        <f>CodePrefix&amp;$A817&amp;IF($C817="","","."&amp;$C817&amp;"."&amp;$B817)&amp;INDEX(VarEnd,MATCH($A817,VarKey,0))&amp;AF$5</f>
        <v/>
      </c>
      <c r="AG817" s="9">
        <f>IF(AND($D817="Yes",AG$4&gt;=$E817),1,0)</f>
        <v/>
      </c>
      <c r="AH817" s="10">
        <f>IF(AND($D817="Yes",AH$4&gt;=$E817),1,0)</f>
        <v/>
      </c>
      <c r="AI817" s="10">
        <f>IF(AND($D817="Yes",AI$4&gt;=$E817),1,0)</f>
        <v/>
      </c>
      <c r="AJ817" s="10">
        <f>IF(AND($D817="Yes",AJ$4&gt;=$E817),1,0)</f>
        <v/>
      </c>
      <c r="AK817" s="10">
        <f>IF(AND($D817="Yes",AK$4&gt;=$E817),1,0)</f>
        <v/>
      </c>
      <c r="AL817" s="10">
        <f>IF(AND($D817="Yes",AL$4&gt;=$E817),1,0)</f>
        <v/>
      </c>
      <c r="AM817" s="10">
        <f>IF(AND($D817="Yes",AM$4&gt;=$E817),1,0)</f>
        <v/>
      </c>
      <c r="AN817" s="10">
        <f>IF(AND($D817="Yes",AN$4&gt;=$E817),1,0)</f>
        <v/>
      </c>
      <c r="AO817" s="10">
        <f>IF(AND($D817="Yes",AO$4&gt;=$E817),1,0)</f>
        <v/>
      </c>
      <c r="AP817" s="10">
        <f>IF(AND($D817="Yes",AP$4&gt;=$E817),1,0)</f>
        <v/>
      </c>
      <c r="AQ817" s="10">
        <f>IF(AND($D817="Yes",AQ$4&gt;=$E817),1,0)</f>
        <v/>
      </c>
      <c r="AR817" s="10">
        <f>IF(AND($D817="Yes",AR$4&gt;=$E817),1,0)</f>
        <v/>
      </c>
      <c r="AS817" s="10">
        <f>IF(AND($D817="Yes",AS$4&gt;=$E817),1,0)</f>
        <v/>
      </c>
      <c r="AT817" s="10">
        <f>IF(AND($D817="Yes",AT$4&gt;=$E817),1,0)</f>
        <v/>
      </c>
      <c r="AU817" s="10">
        <f>IF(AND($D817="Yes",AU$4&gt;=$E817),1,0)</f>
        <v/>
      </c>
      <c r="AV817" s="10">
        <f>IF(AND($D817="Yes",AV$4&gt;=$E817),1,0)</f>
        <v/>
      </c>
      <c r="AW817" s="10">
        <f>IF(AND($D817="Yes",AW$4&gt;=$E817),1,0)</f>
        <v/>
      </c>
      <c r="AX817" s="10">
        <f>IF(AND($D817="Yes",AX$4&gt;=$E817),1,0)</f>
        <v/>
      </c>
      <c r="AY817" s="10">
        <f>IF(AND($D817="Yes",AY$4&gt;=$E817),1,0)</f>
        <v/>
      </c>
    </row>
    <row r="818" hidden="1" outlineLevel="1">
      <c r="A818" s="14" t="inlineStr">
        <is>
          <t>permit</t>
        </is>
      </c>
      <c r="B818" s="14" t="inlineStr">
        <is>
          <t>nuc</t>
        </is>
      </c>
      <c r="C818" s="14" t="inlineStr">
        <is>
          <t>pow</t>
        </is>
      </c>
      <c r="D818" s="41">
        <f>INDEX(Inputs_power!$AH$5:$AH$13,MATCH($B818,Inputs_power!$A$5:$A$13,0))</f>
        <v/>
      </c>
      <c r="E818" s="41">
        <f>INDEX(Inputs_power!$AI$5:$AI$13,MATCH($B818,Inputs_power!$A$5:$A$13,0))</f>
        <v/>
      </c>
      <c r="F818" s="36" t="n"/>
      <c r="G818" s="36" t="n"/>
      <c r="H818" s="14">
        <f>INDEX(VarLab,MATCH($A818,VarKey,0))&amp;INDEX(MemLab,MATCH($C818&amp;"|"&amp;$B818,MemKey,0))</f>
        <v/>
      </c>
      <c r="I818" s="14">
        <f>INDEX(VarUnit,MATCH($A818,VarKey,0))</f>
        <v/>
      </c>
      <c r="J818" s="14">
        <f>INDEX(VarSrc,MATCH($A818,VarKey,0))</f>
        <v/>
      </c>
      <c r="K818" s="11">
        <f>CodePrefix&amp;$A818&amp;IF($C818="","","."&amp;$C818&amp;"."&amp;$B818)&amp;INDEX(VarEnd,MATCH($A818,VarKey,0))&amp;K$5</f>
        <v/>
      </c>
      <c r="L818" s="9">
        <f>IF(AND($D818="Yes",L$4&gt;=$E818),1,0)</f>
        <v/>
      </c>
      <c r="M818" s="10">
        <f>IF(AND($D818="Yes",M$4&gt;=$E818),1,0)</f>
        <v/>
      </c>
      <c r="N818" s="10">
        <f>IF(AND($D818="Yes",N$4&gt;=$E818),1,0)</f>
        <v/>
      </c>
      <c r="O818" s="10">
        <f>IF(AND($D818="Yes",O$4&gt;=$E818),1,0)</f>
        <v/>
      </c>
      <c r="P818" s="10">
        <f>IF(AND($D818="Yes",P$4&gt;=$E818),1,0)</f>
        <v/>
      </c>
      <c r="Q818" s="10">
        <f>IF(AND($D818="Yes",Q$4&gt;=$E818),1,0)</f>
        <v/>
      </c>
      <c r="R818" s="10">
        <f>IF(AND($D818="Yes",R$4&gt;=$E818),1,0)</f>
        <v/>
      </c>
      <c r="S818" s="10">
        <f>IF(AND($D818="Yes",S$4&gt;=$E818),1,0)</f>
        <v/>
      </c>
      <c r="T818" s="10">
        <f>IF(AND($D818="Yes",T$4&gt;=$E818),1,0)</f>
        <v/>
      </c>
      <c r="U818" s="10">
        <f>IF(AND($D818="Yes",U$4&gt;=$E818),1,0)</f>
        <v/>
      </c>
      <c r="V818" s="10">
        <f>IF(AND($D818="Yes",V$4&gt;=$E818),1,0)</f>
        <v/>
      </c>
      <c r="W818" s="10">
        <f>IF(AND($D818="Yes",W$4&gt;=$E818),1,0)</f>
        <v/>
      </c>
      <c r="X818" s="10">
        <f>IF(AND($D818="Yes",X$4&gt;=$E818),1,0)</f>
        <v/>
      </c>
      <c r="Y818" s="10">
        <f>IF(AND($D818="Yes",Y$4&gt;=$E818),1,0)</f>
        <v/>
      </c>
      <c r="Z818" s="10">
        <f>IF(AND($D818="Yes",Z$4&gt;=$E818),1,0)</f>
        <v/>
      </c>
      <c r="AA818" s="10">
        <f>IF(AND($D818="Yes",AA$4&gt;=$E818),1,0)</f>
        <v/>
      </c>
      <c r="AB818" s="10">
        <f>IF(AND($D818="Yes",AB$4&gt;=$E818),1,0)</f>
        <v/>
      </c>
      <c r="AC818" s="10">
        <f>IF(AND($D818="Yes",AC$4&gt;=$E818),1,0)</f>
        <v/>
      </c>
      <c r="AD818" s="10">
        <f>IF(AND($D818="Yes",AD$4&gt;=$E818),1,0)</f>
        <v/>
      </c>
      <c r="AF818" s="11">
        <f>CodePrefix&amp;$A818&amp;IF($C818="","","."&amp;$C818&amp;"."&amp;$B818)&amp;INDEX(VarEnd,MATCH($A818,VarKey,0))&amp;AF$5</f>
        <v/>
      </c>
      <c r="AG818" s="9">
        <f>IF(AND($D818="Yes",AG$4&gt;=$E818),1,0)</f>
        <v/>
      </c>
      <c r="AH818" s="10">
        <f>IF(AND($D818="Yes",AH$4&gt;=$E818),1,0)</f>
        <v/>
      </c>
      <c r="AI818" s="10">
        <f>IF(AND($D818="Yes",AI$4&gt;=$E818),1,0)</f>
        <v/>
      </c>
      <c r="AJ818" s="10">
        <f>IF(AND($D818="Yes",AJ$4&gt;=$E818),1,0)</f>
        <v/>
      </c>
      <c r="AK818" s="10">
        <f>IF(AND($D818="Yes",AK$4&gt;=$E818),1,0)</f>
        <v/>
      </c>
      <c r="AL818" s="10">
        <f>IF(AND($D818="Yes",AL$4&gt;=$E818),1,0)</f>
        <v/>
      </c>
      <c r="AM818" s="10">
        <f>IF(AND($D818="Yes",AM$4&gt;=$E818),1,0)</f>
        <v/>
      </c>
      <c r="AN818" s="10">
        <f>IF(AND($D818="Yes",AN$4&gt;=$E818),1,0)</f>
        <v/>
      </c>
      <c r="AO818" s="10">
        <f>IF(AND($D818="Yes",AO$4&gt;=$E818),1,0)</f>
        <v/>
      </c>
      <c r="AP818" s="10">
        <f>IF(AND($D818="Yes",AP$4&gt;=$E818),1,0)</f>
        <v/>
      </c>
      <c r="AQ818" s="10">
        <f>IF(AND($D818="Yes",AQ$4&gt;=$E818),1,0)</f>
        <v/>
      </c>
      <c r="AR818" s="10">
        <f>IF(AND($D818="Yes",AR$4&gt;=$E818),1,0)</f>
        <v/>
      </c>
      <c r="AS818" s="10">
        <f>IF(AND($D818="Yes",AS$4&gt;=$E818),1,0)</f>
        <v/>
      </c>
      <c r="AT818" s="10">
        <f>IF(AND($D818="Yes",AT$4&gt;=$E818),1,0)</f>
        <v/>
      </c>
      <c r="AU818" s="10">
        <f>IF(AND($D818="Yes",AU$4&gt;=$E818),1,0)</f>
        <v/>
      </c>
      <c r="AV818" s="10">
        <f>IF(AND($D818="Yes",AV$4&gt;=$E818),1,0)</f>
        <v/>
      </c>
      <c r="AW818" s="10">
        <f>IF(AND($D818="Yes",AW$4&gt;=$E818),1,0)</f>
        <v/>
      </c>
      <c r="AX818" s="10">
        <f>IF(AND($D818="Yes",AX$4&gt;=$E818),1,0)</f>
        <v/>
      </c>
      <c r="AY818" s="10">
        <f>IF(AND($D818="Yes",AY$4&gt;=$E818),1,0)</f>
        <v/>
      </c>
    </row>
    <row r="819" hidden="1" outlineLevel="1">
      <c r="A819" s="14" t="inlineStr">
        <is>
          <t>permit</t>
        </is>
      </c>
      <c r="B819" s="14" t="inlineStr">
        <is>
          <t>wnd</t>
        </is>
      </c>
      <c r="C819" s="14" t="inlineStr">
        <is>
          <t>pow</t>
        </is>
      </c>
      <c r="D819" s="41">
        <f>INDEX(Inputs_power!$AH$5:$AH$13,MATCH($B819,Inputs_power!$A$5:$A$13,0))</f>
        <v/>
      </c>
      <c r="E819" s="41">
        <f>INDEX(Inputs_power!$AI$5:$AI$13,MATCH($B819,Inputs_power!$A$5:$A$13,0))</f>
        <v/>
      </c>
      <c r="F819" s="36" t="n"/>
      <c r="G819" s="36" t="n"/>
      <c r="H819" s="14">
        <f>INDEX(VarLab,MATCH($A819,VarKey,0))&amp;INDEX(MemLab,MATCH($C819&amp;"|"&amp;$B819,MemKey,0))</f>
        <v/>
      </c>
      <c r="I819" s="14">
        <f>INDEX(VarUnit,MATCH($A819,VarKey,0))</f>
        <v/>
      </c>
      <c r="J819" s="14">
        <f>INDEX(VarSrc,MATCH($A819,VarKey,0))</f>
        <v/>
      </c>
      <c r="K819" s="11">
        <f>CodePrefix&amp;$A819&amp;IF($C819="","","."&amp;$C819&amp;"."&amp;$B819)&amp;INDEX(VarEnd,MATCH($A819,VarKey,0))&amp;K$5</f>
        <v/>
      </c>
      <c r="L819" s="9">
        <f>IF(AND($D819="Yes",L$4&gt;=$E819),1,0)</f>
        <v/>
      </c>
      <c r="M819" s="10">
        <f>IF(AND($D819="Yes",M$4&gt;=$E819),1,0)</f>
        <v/>
      </c>
      <c r="N819" s="10">
        <f>IF(AND($D819="Yes",N$4&gt;=$E819),1,0)</f>
        <v/>
      </c>
      <c r="O819" s="10">
        <f>IF(AND($D819="Yes",O$4&gt;=$E819),1,0)</f>
        <v/>
      </c>
      <c r="P819" s="10">
        <f>IF(AND($D819="Yes",P$4&gt;=$E819),1,0)</f>
        <v/>
      </c>
      <c r="Q819" s="10">
        <f>IF(AND($D819="Yes",Q$4&gt;=$E819),1,0)</f>
        <v/>
      </c>
      <c r="R819" s="10">
        <f>IF(AND($D819="Yes",R$4&gt;=$E819),1,0)</f>
        <v/>
      </c>
      <c r="S819" s="10">
        <f>IF(AND($D819="Yes",S$4&gt;=$E819),1,0)</f>
        <v/>
      </c>
      <c r="T819" s="10">
        <f>IF(AND($D819="Yes",T$4&gt;=$E819),1,0)</f>
        <v/>
      </c>
      <c r="U819" s="10">
        <f>IF(AND($D819="Yes",U$4&gt;=$E819),1,0)</f>
        <v/>
      </c>
      <c r="V819" s="10">
        <f>IF(AND($D819="Yes",V$4&gt;=$E819),1,0)</f>
        <v/>
      </c>
      <c r="W819" s="10">
        <f>IF(AND($D819="Yes",W$4&gt;=$E819),1,0)</f>
        <v/>
      </c>
      <c r="X819" s="10">
        <f>IF(AND($D819="Yes",X$4&gt;=$E819),1,0)</f>
        <v/>
      </c>
      <c r="Y819" s="10">
        <f>IF(AND($D819="Yes",Y$4&gt;=$E819),1,0)</f>
        <v/>
      </c>
      <c r="Z819" s="10">
        <f>IF(AND($D819="Yes",Z$4&gt;=$E819),1,0)</f>
        <v/>
      </c>
      <c r="AA819" s="10">
        <f>IF(AND($D819="Yes",AA$4&gt;=$E819),1,0)</f>
        <v/>
      </c>
      <c r="AB819" s="10">
        <f>IF(AND($D819="Yes",AB$4&gt;=$E819),1,0)</f>
        <v/>
      </c>
      <c r="AC819" s="10">
        <f>IF(AND($D819="Yes",AC$4&gt;=$E819),1,0)</f>
        <v/>
      </c>
      <c r="AD819" s="10">
        <f>IF(AND($D819="Yes",AD$4&gt;=$E819),1,0)</f>
        <v/>
      </c>
      <c r="AF819" s="11">
        <f>CodePrefix&amp;$A819&amp;IF($C819="","","."&amp;$C819&amp;"."&amp;$B819)&amp;INDEX(VarEnd,MATCH($A819,VarKey,0))&amp;AF$5</f>
        <v/>
      </c>
      <c r="AG819" s="9">
        <f>IF(AND($D819="Yes",AG$4&gt;=$E819),1,0)</f>
        <v/>
      </c>
      <c r="AH819" s="10">
        <f>IF(AND($D819="Yes",AH$4&gt;=$E819),1,0)</f>
        <v/>
      </c>
      <c r="AI819" s="10">
        <f>IF(AND($D819="Yes",AI$4&gt;=$E819),1,0)</f>
        <v/>
      </c>
      <c r="AJ819" s="10">
        <f>IF(AND($D819="Yes",AJ$4&gt;=$E819),1,0)</f>
        <v/>
      </c>
      <c r="AK819" s="10">
        <f>IF(AND($D819="Yes",AK$4&gt;=$E819),1,0)</f>
        <v/>
      </c>
      <c r="AL819" s="10">
        <f>IF(AND($D819="Yes",AL$4&gt;=$E819),1,0)</f>
        <v/>
      </c>
      <c r="AM819" s="10">
        <f>IF(AND($D819="Yes",AM$4&gt;=$E819),1,0)</f>
        <v/>
      </c>
      <c r="AN819" s="10">
        <f>IF(AND($D819="Yes",AN$4&gt;=$E819),1,0)</f>
        <v/>
      </c>
      <c r="AO819" s="10">
        <f>IF(AND($D819="Yes",AO$4&gt;=$E819),1,0)</f>
        <v/>
      </c>
      <c r="AP819" s="10">
        <f>IF(AND($D819="Yes",AP$4&gt;=$E819),1,0)</f>
        <v/>
      </c>
      <c r="AQ819" s="10">
        <f>IF(AND($D819="Yes",AQ$4&gt;=$E819),1,0)</f>
        <v/>
      </c>
      <c r="AR819" s="10">
        <f>IF(AND($D819="Yes",AR$4&gt;=$E819),1,0)</f>
        <v/>
      </c>
      <c r="AS819" s="10">
        <f>IF(AND($D819="Yes",AS$4&gt;=$E819),1,0)</f>
        <v/>
      </c>
      <c r="AT819" s="10">
        <f>IF(AND($D819="Yes",AT$4&gt;=$E819),1,0)</f>
        <v/>
      </c>
      <c r="AU819" s="10">
        <f>IF(AND($D819="Yes",AU$4&gt;=$E819),1,0)</f>
        <v/>
      </c>
      <c r="AV819" s="10">
        <f>IF(AND($D819="Yes",AV$4&gt;=$E819),1,0)</f>
        <v/>
      </c>
      <c r="AW819" s="10">
        <f>IF(AND($D819="Yes",AW$4&gt;=$E819),1,0)</f>
        <v/>
      </c>
      <c r="AX819" s="10">
        <f>IF(AND($D819="Yes",AX$4&gt;=$E819),1,0)</f>
        <v/>
      </c>
      <c r="AY819" s="10">
        <f>IF(AND($D819="Yes",AY$4&gt;=$E819),1,0)</f>
        <v/>
      </c>
    </row>
    <row r="820" hidden="1" outlineLevel="1">
      <c r="A820" s="14" t="inlineStr">
        <is>
          <t>permit</t>
        </is>
      </c>
      <c r="B820" s="14" t="inlineStr">
        <is>
          <t>sol</t>
        </is>
      </c>
      <c r="C820" s="14" t="inlineStr">
        <is>
          <t>pow</t>
        </is>
      </c>
      <c r="D820" s="41">
        <f>INDEX(Inputs_power!$AH$5:$AH$13,MATCH($B820,Inputs_power!$A$5:$A$13,0))</f>
        <v/>
      </c>
      <c r="E820" s="41">
        <f>INDEX(Inputs_power!$AI$5:$AI$13,MATCH($B820,Inputs_power!$A$5:$A$13,0))</f>
        <v/>
      </c>
      <c r="F820" s="36" t="n"/>
      <c r="G820" s="36" t="n"/>
      <c r="H820" s="14">
        <f>INDEX(VarLab,MATCH($A820,VarKey,0))&amp;INDEX(MemLab,MATCH($C820&amp;"|"&amp;$B820,MemKey,0))</f>
        <v/>
      </c>
      <c r="I820" s="14">
        <f>INDEX(VarUnit,MATCH($A820,VarKey,0))</f>
        <v/>
      </c>
      <c r="J820" s="14">
        <f>INDEX(VarSrc,MATCH($A820,VarKey,0))</f>
        <v/>
      </c>
      <c r="K820" s="11">
        <f>CodePrefix&amp;$A820&amp;IF($C820="","","."&amp;$C820&amp;"."&amp;$B820)&amp;INDEX(VarEnd,MATCH($A820,VarKey,0))&amp;K$5</f>
        <v/>
      </c>
      <c r="L820" s="9">
        <f>IF(AND($D820="Yes",L$4&gt;=$E820),1,0)</f>
        <v/>
      </c>
      <c r="M820" s="10">
        <f>IF(AND($D820="Yes",M$4&gt;=$E820),1,0)</f>
        <v/>
      </c>
      <c r="N820" s="10">
        <f>IF(AND($D820="Yes",N$4&gt;=$E820),1,0)</f>
        <v/>
      </c>
      <c r="O820" s="10">
        <f>IF(AND($D820="Yes",O$4&gt;=$E820),1,0)</f>
        <v/>
      </c>
      <c r="P820" s="10">
        <f>IF(AND($D820="Yes",P$4&gt;=$E820),1,0)</f>
        <v/>
      </c>
      <c r="Q820" s="10">
        <f>IF(AND($D820="Yes",Q$4&gt;=$E820),1,0)</f>
        <v/>
      </c>
      <c r="R820" s="10">
        <f>IF(AND($D820="Yes",R$4&gt;=$E820),1,0)</f>
        <v/>
      </c>
      <c r="S820" s="10">
        <f>IF(AND($D820="Yes",S$4&gt;=$E820),1,0)</f>
        <v/>
      </c>
      <c r="T820" s="10">
        <f>IF(AND($D820="Yes",T$4&gt;=$E820),1,0)</f>
        <v/>
      </c>
      <c r="U820" s="10">
        <f>IF(AND($D820="Yes",U$4&gt;=$E820),1,0)</f>
        <v/>
      </c>
      <c r="V820" s="10">
        <f>IF(AND($D820="Yes",V$4&gt;=$E820),1,0)</f>
        <v/>
      </c>
      <c r="W820" s="10">
        <f>IF(AND($D820="Yes",W$4&gt;=$E820),1,0)</f>
        <v/>
      </c>
      <c r="X820" s="10">
        <f>IF(AND($D820="Yes",X$4&gt;=$E820),1,0)</f>
        <v/>
      </c>
      <c r="Y820" s="10">
        <f>IF(AND($D820="Yes",Y$4&gt;=$E820),1,0)</f>
        <v/>
      </c>
      <c r="Z820" s="10">
        <f>IF(AND($D820="Yes",Z$4&gt;=$E820),1,0)</f>
        <v/>
      </c>
      <c r="AA820" s="10">
        <f>IF(AND($D820="Yes",AA$4&gt;=$E820),1,0)</f>
        <v/>
      </c>
      <c r="AB820" s="10">
        <f>IF(AND($D820="Yes",AB$4&gt;=$E820),1,0)</f>
        <v/>
      </c>
      <c r="AC820" s="10">
        <f>IF(AND($D820="Yes",AC$4&gt;=$E820),1,0)</f>
        <v/>
      </c>
      <c r="AD820" s="10">
        <f>IF(AND($D820="Yes",AD$4&gt;=$E820),1,0)</f>
        <v/>
      </c>
      <c r="AF820" s="11">
        <f>CodePrefix&amp;$A820&amp;IF($C820="","","."&amp;$C820&amp;"."&amp;$B820)&amp;INDEX(VarEnd,MATCH($A820,VarKey,0))&amp;AF$5</f>
        <v/>
      </c>
      <c r="AG820" s="9">
        <f>IF(AND($D820="Yes",AG$4&gt;=$E820),1,0)</f>
        <v/>
      </c>
      <c r="AH820" s="10">
        <f>IF(AND($D820="Yes",AH$4&gt;=$E820),1,0)</f>
        <v/>
      </c>
      <c r="AI820" s="10">
        <f>IF(AND($D820="Yes",AI$4&gt;=$E820),1,0)</f>
        <v/>
      </c>
      <c r="AJ820" s="10">
        <f>IF(AND($D820="Yes",AJ$4&gt;=$E820),1,0)</f>
        <v/>
      </c>
      <c r="AK820" s="10">
        <f>IF(AND($D820="Yes",AK$4&gt;=$E820),1,0)</f>
        <v/>
      </c>
      <c r="AL820" s="10">
        <f>IF(AND($D820="Yes",AL$4&gt;=$E820),1,0)</f>
        <v/>
      </c>
      <c r="AM820" s="10">
        <f>IF(AND($D820="Yes",AM$4&gt;=$E820),1,0)</f>
        <v/>
      </c>
      <c r="AN820" s="10">
        <f>IF(AND($D820="Yes",AN$4&gt;=$E820),1,0)</f>
        <v/>
      </c>
      <c r="AO820" s="10">
        <f>IF(AND($D820="Yes",AO$4&gt;=$E820),1,0)</f>
        <v/>
      </c>
      <c r="AP820" s="10">
        <f>IF(AND($D820="Yes",AP$4&gt;=$E820),1,0)</f>
        <v/>
      </c>
      <c r="AQ820" s="10">
        <f>IF(AND($D820="Yes",AQ$4&gt;=$E820),1,0)</f>
        <v/>
      </c>
      <c r="AR820" s="10">
        <f>IF(AND($D820="Yes",AR$4&gt;=$E820),1,0)</f>
        <v/>
      </c>
      <c r="AS820" s="10">
        <f>IF(AND($D820="Yes",AS$4&gt;=$E820),1,0)</f>
        <v/>
      </c>
      <c r="AT820" s="10">
        <f>IF(AND($D820="Yes",AT$4&gt;=$E820),1,0)</f>
        <v/>
      </c>
      <c r="AU820" s="10">
        <f>IF(AND($D820="Yes",AU$4&gt;=$E820),1,0)</f>
        <v/>
      </c>
      <c r="AV820" s="10">
        <f>IF(AND($D820="Yes",AV$4&gt;=$E820),1,0)</f>
        <v/>
      </c>
      <c r="AW820" s="10">
        <f>IF(AND($D820="Yes",AW$4&gt;=$E820),1,0)</f>
        <v/>
      </c>
      <c r="AX820" s="10">
        <f>IF(AND($D820="Yes",AX$4&gt;=$E820),1,0)</f>
        <v/>
      </c>
      <c r="AY820" s="10">
        <f>IF(AND($D820="Yes",AY$4&gt;=$E820),1,0)</f>
        <v/>
      </c>
    </row>
    <row r="821" hidden="1" outlineLevel="1">
      <c r="A821" s="14" t="inlineStr">
        <is>
          <t>permit</t>
        </is>
      </c>
      <c r="B821" s="14" t="inlineStr">
        <is>
          <t>hyd</t>
        </is>
      </c>
      <c r="C821" s="14" t="inlineStr">
        <is>
          <t>pow</t>
        </is>
      </c>
      <c r="D821" s="41">
        <f>INDEX(Inputs_power!$AH$5:$AH$13,MATCH($B821,Inputs_power!$A$5:$A$13,0))</f>
        <v/>
      </c>
      <c r="E821" s="41">
        <f>INDEX(Inputs_power!$AI$5:$AI$13,MATCH($B821,Inputs_power!$A$5:$A$13,0))</f>
        <v/>
      </c>
      <c r="F821" s="36" t="n"/>
      <c r="G821" s="36" t="n"/>
      <c r="H821" s="14">
        <f>INDEX(VarLab,MATCH($A821,VarKey,0))&amp;INDEX(MemLab,MATCH($C821&amp;"|"&amp;$B821,MemKey,0))</f>
        <v/>
      </c>
      <c r="I821" s="14">
        <f>INDEX(VarUnit,MATCH($A821,VarKey,0))</f>
        <v/>
      </c>
      <c r="J821" s="14">
        <f>INDEX(VarSrc,MATCH($A821,VarKey,0))</f>
        <v/>
      </c>
      <c r="K821" s="11">
        <f>CodePrefix&amp;$A821&amp;IF($C821="","","."&amp;$C821&amp;"."&amp;$B821)&amp;INDEX(VarEnd,MATCH($A821,VarKey,0))&amp;K$5</f>
        <v/>
      </c>
      <c r="L821" s="9">
        <f>IF(AND($D821="Yes",L$4&gt;=$E821),1,0)</f>
        <v/>
      </c>
      <c r="M821" s="10">
        <f>IF(AND($D821="Yes",M$4&gt;=$E821),1,0)</f>
        <v/>
      </c>
      <c r="N821" s="10">
        <f>IF(AND($D821="Yes",N$4&gt;=$E821),1,0)</f>
        <v/>
      </c>
      <c r="O821" s="10">
        <f>IF(AND($D821="Yes",O$4&gt;=$E821),1,0)</f>
        <v/>
      </c>
      <c r="P821" s="10">
        <f>IF(AND($D821="Yes",P$4&gt;=$E821),1,0)</f>
        <v/>
      </c>
      <c r="Q821" s="10">
        <f>IF(AND($D821="Yes",Q$4&gt;=$E821),1,0)</f>
        <v/>
      </c>
      <c r="R821" s="10">
        <f>IF(AND($D821="Yes",R$4&gt;=$E821),1,0)</f>
        <v/>
      </c>
      <c r="S821" s="10">
        <f>IF(AND($D821="Yes",S$4&gt;=$E821),1,0)</f>
        <v/>
      </c>
      <c r="T821" s="10">
        <f>IF(AND($D821="Yes",T$4&gt;=$E821),1,0)</f>
        <v/>
      </c>
      <c r="U821" s="10">
        <f>IF(AND($D821="Yes",U$4&gt;=$E821),1,0)</f>
        <v/>
      </c>
      <c r="V821" s="10">
        <f>IF(AND($D821="Yes",V$4&gt;=$E821),1,0)</f>
        <v/>
      </c>
      <c r="W821" s="10">
        <f>IF(AND($D821="Yes",W$4&gt;=$E821),1,0)</f>
        <v/>
      </c>
      <c r="X821" s="10">
        <f>IF(AND($D821="Yes",X$4&gt;=$E821),1,0)</f>
        <v/>
      </c>
      <c r="Y821" s="10">
        <f>IF(AND($D821="Yes",Y$4&gt;=$E821),1,0)</f>
        <v/>
      </c>
      <c r="Z821" s="10">
        <f>IF(AND($D821="Yes",Z$4&gt;=$E821),1,0)</f>
        <v/>
      </c>
      <c r="AA821" s="10">
        <f>IF(AND($D821="Yes",AA$4&gt;=$E821),1,0)</f>
        <v/>
      </c>
      <c r="AB821" s="10">
        <f>IF(AND($D821="Yes",AB$4&gt;=$E821),1,0)</f>
        <v/>
      </c>
      <c r="AC821" s="10">
        <f>IF(AND($D821="Yes",AC$4&gt;=$E821),1,0)</f>
        <v/>
      </c>
      <c r="AD821" s="10">
        <f>IF(AND($D821="Yes",AD$4&gt;=$E821),1,0)</f>
        <v/>
      </c>
      <c r="AF821" s="11">
        <f>CodePrefix&amp;$A821&amp;IF($C821="","","."&amp;$C821&amp;"."&amp;$B821)&amp;INDEX(VarEnd,MATCH($A821,VarKey,0))&amp;AF$5</f>
        <v/>
      </c>
      <c r="AG821" s="9">
        <f>IF(AND($D821="Yes",AG$4&gt;=$E821),1,0)</f>
        <v/>
      </c>
      <c r="AH821" s="10">
        <f>IF(AND($D821="Yes",AH$4&gt;=$E821),1,0)</f>
        <v/>
      </c>
      <c r="AI821" s="10">
        <f>IF(AND($D821="Yes",AI$4&gt;=$E821),1,0)</f>
        <v/>
      </c>
      <c r="AJ821" s="10">
        <f>IF(AND($D821="Yes",AJ$4&gt;=$E821),1,0)</f>
        <v/>
      </c>
      <c r="AK821" s="10">
        <f>IF(AND($D821="Yes",AK$4&gt;=$E821),1,0)</f>
        <v/>
      </c>
      <c r="AL821" s="10">
        <f>IF(AND($D821="Yes",AL$4&gt;=$E821),1,0)</f>
        <v/>
      </c>
      <c r="AM821" s="10">
        <f>IF(AND($D821="Yes",AM$4&gt;=$E821),1,0)</f>
        <v/>
      </c>
      <c r="AN821" s="10">
        <f>IF(AND($D821="Yes",AN$4&gt;=$E821),1,0)</f>
        <v/>
      </c>
      <c r="AO821" s="10">
        <f>IF(AND($D821="Yes",AO$4&gt;=$E821),1,0)</f>
        <v/>
      </c>
      <c r="AP821" s="10">
        <f>IF(AND($D821="Yes",AP$4&gt;=$E821),1,0)</f>
        <v/>
      </c>
      <c r="AQ821" s="10">
        <f>IF(AND($D821="Yes",AQ$4&gt;=$E821),1,0)</f>
        <v/>
      </c>
      <c r="AR821" s="10">
        <f>IF(AND($D821="Yes",AR$4&gt;=$E821),1,0)</f>
        <v/>
      </c>
      <c r="AS821" s="10">
        <f>IF(AND($D821="Yes",AS$4&gt;=$E821),1,0)</f>
        <v/>
      </c>
      <c r="AT821" s="10">
        <f>IF(AND($D821="Yes",AT$4&gt;=$E821),1,0)</f>
        <v/>
      </c>
      <c r="AU821" s="10">
        <f>IF(AND($D821="Yes",AU$4&gt;=$E821),1,0)</f>
        <v/>
      </c>
      <c r="AV821" s="10">
        <f>IF(AND($D821="Yes",AV$4&gt;=$E821),1,0)</f>
        <v/>
      </c>
      <c r="AW821" s="10">
        <f>IF(AND($D821="Yes",AW$4&gt;=$E821),1,0)</f>
        <v/>
      </c>
      <c r="AX821" s="10">
        <f>IF(AND($D821="Yes",AX$4&gt;=$E821),1,0)</f>
        <v/>
      </c>
      <c r="AY821" s="10">
        <f>IF(AND($D821="Yes",AY$4&gt;=$E821),1,0)</f>
        <v/>
      </c>
    </row>
    <row r="822" hidden="1" outlineLevel="1">
      <c r="A822" s="14" t="inlineStr">
        <is>
          <t>permit</t>
        </is>
      </c>
      <c r="B822" s="14" t="inlineStr">
        <is>
          <t>ore</t>
        </is>
      </c>
      <c r="C822" s="14" t="inlineStr">
        <is>
          <t>pow</t>
        </is>
      </c>
      <c r="D822" s="41">
        <f>INDEX(Inputs_power!$AH$5:$AH$13,MATCH($B822,Inputs_power!$A$5:$A$13,0))</f>
        <v/>
      </c>
      <c r="E822" s="41">
        <f>INDEX(Inputs_power!$AI$5:$AI$13,MATCH($B822,Inputs_power!$A$5:$A$13,0))</f>
        <v/>
      </c>
      <c r="F822" s="36" t="n"/>
      <c r="G822" s="36" t="n"/>
      <c r="H822" s="14">
        <f>INDEX(VarLab,MATCH($A822,VarKey,0))&amp;INDEX(MemLab,MATCH($C822&amp;"|"&amp;$B822,MemKey,0))</f>
        <v/>
      </c>
      <c r="I822" s="14">
        <f>INDEX(VarUnit,MATCH($A822,VarKey,0))</f>
        <v/>
      </c>
      <c r="J822" s="14">
        <f>INDEX(VarSrc,MATCH($A822,VarKey,0))</f>
        <v/>
      </c>
      <c r="K822" s="11">
        <f>CodePrefix&amp;$A822&amp;IF($C822="","","."&amp;$C822&amp;"."&amp;$B822)&amp;INDEX(VarEnd,MATCH($A822,VarKey,0))&amp;K$5</f>
        <v/>
      </c>
      <c r="L822" s="9">
        <f>IF(AND($D822="Yes",L$4&gt;=$E822),1,0)</f>
        <v/>
      </c>
      <c r="M822" s="10">
        <f>IF(AND($D822="Yes",M$4&gt;=$E822),1,0)</f>
        <v/>
      </c>
      <c r="N822" s="10">
        <f>IF(AND($D822="Yes",N$4&gt;=$E822),1,0)</f>
        <v/>
      </c>
      <c r="O822" s="10">
        <f>IF(AND($D822="Yes",O$4&gt;=$E822),1,0)</f>
        <v/>
      </c>
      <c r="P822" s="10">
        <f>IF(AND($D822="Yes",P$4&gt;=$E822),1,0)</f>
        <v/>
      </c>
      <c r="Q822" s="10">
        <f>IF(AND($D822="Yes",Q$4&gt;=$E822),1,0)</f>
        <v/>
      </c>
      <c r="R822" s="10">
        <f>IF(AND($D822="Yes",R$4&gt;=$E822),1,0)</f>
        <v/>
      </c>
      <c r="S822" s="10">
        <f>IF(AND($D822="Yes",S$4&gt;=$E822),1,0)</f>
        <v/>
      </c>
      <c r="T822" s="10">
        <f>IF(AND($D822="Yes",T$4&gt;=$E822),1,0)</f>
        <v/>
      </c>
      <c r="U822" s="10">
        <f>IF(AND($D822="Yes",U$4&gt;=$E822),1,0)</f>
        <v/>
      </c>
      <c r="V822" s="10">
        <f>IF(AND($D822="Yes",V$4&gt;=$E822),1,0)</f>
        <v/>
      </c>
      <c r="W822" s="10">
        <f>IF(AND($D822="Yes",W$4&gt;=$E822),1,0)</f>
        <v/>
      </c>
      <c r="X822" s="10">
        <f>IF(AND($D822="Yes",X$4&gt;=$E822),1,0)</f>
        <v/>
      </c>
      <c r="Y822" s="10">
        <f>IF(AND($D822="Yes",Y$4&gt;=$E822),1,0)</f>
        <v/>
      </c>
      <c r="Z822" s="10">
        <f>IF(AND($D822="Yes",Z$4&gt;=$E822),1,0)</f>
        <v/>
      </c>
      <c r="AA822" s="10">
        <f>IF(AND($D822="Yes",AA$4&gt;=$E822),1,0)</f>
        <v/>
      </c>
      <c r="AB822" s="10">
        <f>IF(AND($D822="Yes",AB$4&gt;=$E822),1,0)</f>
        <v/>
      </c>
      <c r="AC822" s="10">
        <f>IF(AND($D822="Yes",AC$4&gt;=$E822),1,0)</f>
        <v/>
      </c>
      <c r="AD822" s="10">
        <f>IF(AND($D822="Yes",AD$4&gt;=$E822),1,0)</f>
        <v/>
      </c>
      <c r="AF822" s="11">
        <f>CodePrefix&amp;$A822&amp;IF($C822="","","."&amp;$C822&amp;"."&amp;$B822)&amp;INDEX(VarEnd,MATCH($A822,VarKey,0))&amp;AF$5</f>
        <v/>
      </c>
      <c r="AG822" s="9">
        <f>IF(AND($D822="Yes",AG$4&gt;=$E822),1,0)</f>
        <v/>
      </c>
      <c r="AH822" s="10">
        <f>IF(AND($D822="Yes",AH$4&gt;=$E822),1,0)</f>
        <v/>
      </c>
      <c r="AI822" s="10">
        <f>IF(AND($D822="Yes",AI$4&gt;=$E822),1,0)</f>
        <v/>
      </c>
      <c r="AJ822" s="10">
        <f>IF(AND($D822="Yes",AJ$4&gt;=$E822),1,0)</f>
        <v/>
      </c>
      <c r="AK822" s="10">
        <f>IF(AND($D822="Yes",AK$4&gt;=$E822),1,0)</f>
        <v/>
      </c>
      <c r="AL822" s="10">
        <f>IF(AND($D822="Yes",AL$4&gt;=$E822),1,0)</f>
        <v/>
      </c>
      <c r="AM822" s="10">
        <f>IF(AND($D822="Yes",AM$4&gt;=$E822),1,0)</f>
        <v/>
      </c>
      <c r="AN822" s="10">
        <f>IF(AND($D822="Yes",AN$4&gt;=$E822),1,0)</f>
        <v/>
      </c>
      <c r="AO822" s="10">
        <f>IF(AND($D822="Yes",AO$4&gt;=$E822),1,0)</f>
        <v/>
      </c>
      <c r="AP822" s="10">
        <f>IF(AND($D822="Yes",AP$4&gt;=$E822),1,0)</f>
        <v/>
      </c>
      <c r="AQ822" s="10">
        <f>IF(AND($D822="Yes",AQ$4&gt;=$E822),1,0)</f>
        <v/>
      </c>
      <c r="AR822" s="10">
        <f>IF(AND($D822="Yes",AR$4&gt;=$E822),1,0)</f>
        <v/>
      </c>
      <c r="AS822" s="10">
        <f>IF(AND($D822="Yes",AS$4&gt;=$E822),1,0)</f>
        <v/>
      </c>
      <c r="AT822" s="10">
        <f>IF(AND($D822="Yes",AT$4&gt;=$E822),1,0)</f>
        <v/>
      </c>
      <c r="AU822" s="10">
        <f>IF(AND($D822="Yes",AU$4&gt;=$E822),1,0)</f>
        <v/>
      </c>
      <c r="AV822" s="10">
        <f>IF(AND($D822="Yes",AV$4&gt;=$E822),1,0)</f>
        <v/>
      </c>
      <c r="AW822" s="10">
        <f>IF(AND($D822="Yes",AW$4&gt;=$E822),1,0)</f>
        <v/>
      </c>
      <c r="AX822" s="10">
        <f>IF(AND($D822="Yes",AX$4&gt;=$E822),1,0)</f>
        <v/>
      </c>
      <c r="AY822" s="10">
        <f>IF(AND($D822="Yes",AY$4&gt;=$E822),1,0)</f>
        <v/>
      </c>
    </row>
    <row r="823" hidden="1" outlineLevel="1">
      <c r="A823" s="14" t="inlineStr">
        <is>
          <t>permit</t>
        </is>
      </c>
      <c r="B823" s="14" t="inlineStr">
        <is>
          <t>bio</t>
        </is>
      </c>
      <c r="C823" s="14" t="inlineStr">
        <is>
          <t>pow</t>
        </is>
      </c>
      <c r="D823" s="41">
        <f>INDEX(Inputs_power!$AH$5:$AH$13,MATCH($B823,Inputs_power!$A$5:$A$13,0))</f>
        <v/>
      </c>
      <c r="E823" s="41">
        <f>INDEX(Inputs_power!$AI$5:$AI$13,MATCH($B823,Inputs_power!$A$5:$A$13,0))</f>
        <v/>
      </c>
      <c r="F823" s="36" t="n"/>
      <c r="G823" s="36" t="n"/>
      <c r="H823" s="14">
        <f>INDEX(VarLab,MATCH($A823,VarKey,0))&amp;INDEX(MemLab,MATCH($C823&amp;"|"&amp;$B823,MemKey,0))</f>
        <v/>
      </c>
      <c r="I823" s="14">
        <f>INDEX(VarUnit,MATCH($A823,VarKey,0))</f>
        <v/>
      </c>
      <c r="J823" s="14">
        <f>INDEX(VarSrc,MATCH($A823,VarKey,0))</f>
        <v/>
      </c>
      <c r="K823" s="11">
        <f>CodePrefix&amp;$A823&amp;IF($C823="","","."&amp;$C823&amp;"."&amp;$B823)&amp;INDEX(VarEnd,MATCH($A823,VarKey,0))&amp;K$5</f>
        <v/>
      </c>
      <c r="L823" s="9">
        <f>IF(AND($D823="Yes",L$4&gt;=$E823),1,0)</f>
        <v/>
      </c>
      <c r="M823" s="10">
        <f>IF(AND($D823="Yes",M$4&gt;=$E823),1,0)</f>
        <v/>
      </c>
      <c r="N823" s="10">
        <f>IF(AND($D823="Yes",N$4&gt;=$E823),1,0)</f>
        <v/>
      </c>
      <c r="O823" s="10">
        <f>IF(AND($D823="Yes",O$4&gt;=$E823),1,0)</f>
        <v/>
      </c>
      <c r="P823" s="10">
        <f>IF(AND($D823="Yes",P$4&gt;=$E823),1,0)</f>
        <v/>
      </c>
      <c r="Q823" s="10">
        <f>IF(AND($D823="Yes",Q$4&gt;=$E823),1,0)</f>
        <v/>
      </c>
      <c r="R823" s="10">
        <f>IF(AND($D823="Yes",R$4&gt;=$E823),1,0)</f>
        <v/>
      </c>
      <c r="S823" s="10">
        <f>IF(AND($D823="Yes",S$4&gt;=$E823),1,0)</f>
        <v/>
      </c>
      <c r="T823" s="10">
        <f>IF(AND($D823="Yes",T$4&gt;=$E823),1,0)</f>
        <v/>
      </c>
      <c r="U823" s="10">
        <f>IF(AND($D823="Yes",U$4&gt;=$E823),1,0)</f>
        <v/>
      </c>
      <c r="V823" s="10">
        <f>IF(AND($D823="Yes",V$4&gt;=$E823),1,0)</f>
        <v/>
      </c>
      <c r="W823" s="10">
        <f>IF(AND($D823="Yes",W$4&gt;=$E823),1,0)</f>
        <v/>
      </c>
      <c r="X823" s="10">
        <f>IF(AND($D823="Yes",X$4&gt;=$E823),1,0)</f>
        <v/>
      </c>
      <c r="Y823" s="10">
        <f>IF(AND($D823="Yes",Y$4&gt;=$E823),1,0)</f>
        <v/>
      </c>
      <c r="Z823" s="10">
        <f>IF(AND($D823="Yes",Z$4&gt;=$E823),1,0)</f>
        <v/>
      </c>
      <c r="AA823" s="10">
        <f>IF(AND($D823="Yes",AA$4&gt;=$E823),1,0)</f>
        <v/>
      </c>
      <c r="AB823" s="10">
        <f>IF(AND($D823="Yes",AB$4&gt;=$E823),1,0)</f>
        <v/>
      </c>
      <c r="AC823" s="10">
        <f>IF(AND($D823="Yes",AC$4&gt;=$E823),1,0)</f>
        <v/>
      </c>
      <c r="AD823" s="10">
        <f>IF(AND($D823="Yes",AD$4&gt;=$E823),1,0)</f>
        <v/>
      </c>
      <c r="AF823" s="11">
        <f>CodePrefix&amp;$A823&amp;IF($C823="","","."&amp;$C823&amp;"."&amp;$B823)&amp;INDEX(VarEnd,MATCH($A823,VarKey,0))&amp;AF$5</f>
        <v/>
      </c>
      <c r="AG823" s="9">
        <f>IF(AND($D823="Yes",AG$4&gt;=$E823),1,0)</f>
        <v/>
      </c>
      <c r="AH823" s="10">
        <f>IF(AND($D823="Yes",AH$4&gt;=$E823),1,0)</f>
        <v/>
      </c>
      <c r="AI823" s="10">
        <f>IF(AND($D823="Yes",AI$4&gt;=$E823),1,0)</f>
        <v/>
      </c>
      <c r="AJ823" s="10">
        <f>IF(AND($D823="Yes",AJ$4&gt;=$E823),1,0)</f>
        <v/>
      </c>
      <c r="AK823" s="10">
        <f>IF(AND($D823="Yes",AK$4&gt;=$E823),1,0)</f>
        <v/>
      </c>
      <c r="AL823" s="10">
        <f>IF(AND($D823="Yes",AL$4&gt;=$E823),1,0)</f>
        <v/>
      </c>
      <c r="AM823" s="10">
        <f>IF(AND($D823="Yes",AM$4&gt;=$E823),1,0)</f>
        <v/>
      </c>
      <c r="AN823" s="10">
        <f>IF(AND($D823="Yes",AN$4&gt;=$E823),1,0)</f>
        <v/>
      </c>
      <c r="AO823" s="10">
        <f>IF(AND($D823="Yes",AO$4&gt;=$E823),1,0)</f>
        <v/>
      </c>
      <c r="AP823" s="10">
        <f>IF(AND($D823="Yes",AP$4&gt;=$E823),1,0)</f>
        <v/>
      </c>
      <c r="AQ823" s="10">
        <f>IF(AND($D823="Yes",AQ$4&gt;=$E823),1,0)</f>
        <v/>
      </c>
      <c r="AR823" s="10">
        <f>IF(AND($D823="Yes",AR$4&gt;=$E823),1,0)</f>
        <v/>
      </c>
      <c r="AS823" s="10">
        <f>IF(AND($D823="Yes",AS$4&gt;=$E823),1,0)</f>
        <v/>
      </c>
      <c r="AT823" s="10">
        <f>IF(AND($D823="Yes",AT$4&gt;=$E823),1,0)</f>
        <v/>
      </c>
      <c r="AU823" s="10">
        <f>IF(AND($D823="Yes",AU$4&gt;=$E823),1,0)</f>
        <v/>
      </c>
      <c r="AV823" s="10">
        <f>IF(AND($D823="Yes",AV$4&gt;=$E823),1,0)</f>
        <v/>
      </c>
      <c r="AW823" s="10">
        <f>IF(AND($D823="Yes",AW$4&gt;=$E823),1,0)</f>
        <v/>
      </c>
      <c r="AX823" s="10">
        <f>IF(AND($D823="Yes",AX$4&gt;=$E823),1,0)</f>
        <v/>
      </c>
      <c r="AY823" s="10">
        <f>IF(AND($D823="Yes",AY$4&gt;=$E823),1,0)</f>
        <v/>
      </c>
    </row>
    <row r="824" hidden="1" outlineLevel="1"/>
    <row r="825" hidden="1" outlineLevel="1">
      <c r="A825" s="14" t="inlineStr">
        <is>
          <t>maxinv</t>
        </is>
      </c>
      <c r="B825" s="14" t="inlineStr">
        <is>
          <t>coa</t>
        </is>
      </c>
      <c r="C825" s="14" t="inlineStr">
        <is>
          <t>pow</t>
        </is>
      </c>
      <c r="D825" s="41">
        <f>INDEX(Inputs_power!$AJ$5:$AJ$13,MATCH($B825,Inputs_power!$A$5:$A$13,0))</f>
        <v/>
      </c>
      <c r="E825" s="36" t="n"/>
      <c r="F825" s="36" t="n"/>
      <c r="G825" s="36" t="n"/>
      <c r="H825" s="14">
        <f>INDEX(VarLab,MATCH($A825,VarKey,0))&amp;INDEX(MemLab,MATCH($C825&amp;"|"&amp;$B825,MemKey,0))</f>
        <v/>
      </c>
      <c r="I825" s="14">
        <f>INDEX(VarUnit,MATCH($A825,VarKey,0))</f>
        <v/>
      </c>
      <c r="J825" s="14">
        <f>INDEX(VarSrc,MATCH($A825,VarKey,0))</f>
        <v/>
      </c>
      <c r="K825" s="11">
        <f>CodePrefix&amp;$A825&amp;IF($C825="","","."&amp;$C825&amp;"."&amp;$B825)&amp;INDEX(VarEnd,MATCH($A825,VarKey,0))&amp;K$5</f>
        <v/>
      </c>
      <c r="L825" s="42">
        <f>$D825*SUM(L$764:L$772)*L815</f>
        <v/>
      </c>
      <c r="M825" s="43">
        <f>$D825*SUM(M$764:M$772)*M815</f>
        <v/>
      </c>
      <c r="N825" s="43">
        <f>$D825*SUM(N$764:N$772)*N815</f>
        <v/>
      </c>
      <c r="O825" s="43">
        <f>$D825*SUM(O$764:O$772)*O815</f>
        <v/>
      </c>
      <c r="P825" s="43">
        <f>$D825*SUM(P$764:P$772)*P815</f>
        <v/>
      </c>
      <c r="Q825" s="43">
        <f>$D825*SUM(Q$764:Q$772)*Q815</f>
        <v/>
      </c>
      <c r="R825" s="43">
        <f>$D825*SUM(R$764:R$772)*R815</f>
        <v/>
      </c>
      <c r="S825" s="43">
        <f>$D825*SUM(S$764:S$772)*S815</f>
        <v/>
      </c>
      <c r="T825" s="43">
        <f>$D825*SUM(T$764:T$772)*T815</f>
        <v/>
      </c>
      <c r="U825" s="43">
        <f>$D825*SUM(U$764:U$772)*U815</f>
        <v/>
      </c>
      <c r="V825" s="43">
        <f>$D825*SUM(V$764:V$772)*V815</f>
        <v/>
      </c>
      <c r="W825" s="43">
        <f>$D825*SUM(W$764:W$772)*W815</f>
        <v/>
      </c>
      <c r="X825" s="43">
        <f>$D825*SUM(X$764:X$772)*X815</f>
        <v/>
      </c>
      <c r="Y825" s="43">
        <f>$D825*SUM(Y$764:Y$772)*Y815</f>
        <v/>
      </c>
      <c r="Z825" s="43">
        <f>$D825*SUM(Z$764:Z$772)*Z815</f>
        <v/>
      </c>
      <c r="AA825" s="43">
        <f>$D825*SUM(AA$764:AA$772)*AA815</f>
        <v/>
      </c>
      <c r="AB825" s="43">
        <f>$D825*SUM(AB$764:AB$772)*AB815</f>
        <v/>
      </c>
      <c r="AC825" s="43">
        <f>$D825*SUM(AC$764:AC$772)*AC815</f>
        <v/>
      </c>
      <c r="AD825" s="43">
        <f>$D825*SUM(AD$764:AD$772)*AD815</f>
        <v/>
      </c>
      <c r="AF825" s="11">
        <f>CodePrefix&amp;$A825&amp;IF($C825="","","."&amp;$C825&amp;"."&amp;$B825)&amp;INDEX(VarEnd,MATCH($A825,VarKey,0))&amp;AF$5</f>
        <v/>
      </c>
      <c r="AG825" s="42">
        <f>$D825*SUM(AG$764:AG$772)*AG815</f>
        <v/>
      </c>
      <c r="AH825" s="43">
        <f>$D825*SUM(AH$764:AH$772)*AH815</f>
        <v/>
      </c>
      <c r="AI825" s="43">
        <f>$D825*SUM(AI$764:AI$772)*AI815</f>
        <v/>
      </c>
      <c r="AJ825" s="43">
        <f>$D825*SUM(AJ$764:AJ$772)*AJ815</f>
        <v/>
      </c>
      <c r="AK825" s="43">
        <f>$D825*SUM(AK$764:AK$772)*AK815</f>
        <v/>
      </c>
      <c r="AL825" s="43">
        <f>$D825*SUM(AL$764:AL$772)*AL815</f>
        <v/>
      </c>
      <c r="AM825" s="43">
        <f>$D825*SUM(AM$764:AM$772)*AM815</f>
        <v/>
      </c>
      <c r="AN825" s="43">
        <f>$D825*SUM(AN$764:AN$772)*AN815</f>
        <v/>
      </c>
      <c r="AO825" s="43">
        <f>$D825*SUM(AO$764:AO$772)*AO815</f>
        <v/>
      </c>
      <c r="AP825" s="43">
        <f>$D825*SUM(AP$764:AP$772)*AP815</f>
        <v/>
      </c>
      <c r="AQ825" s="43">
        <f>$D825*SUM(AQ$764:AQ$772)*AQ815</f>
        <v/>
      </c>
      <c r="AR825" s="43">
        <f>$D825*SUM(AR$764:AR$772)*AR815</f>
        <v/>
      </c>
      <c r="AS825" s="43">
        <f>$D825*SUM(AS$764:AS$772)*AS815</f>
        <v/>
      </c>
      <c r="AT825" s="43">
        <f>$D825*SUM(AT$764:AT$772)*AT815</f>
        <v/>
      </c>
      <c r="AU825" s="43">
        <f>$D825*SUM(AU$764:AU$772)*AU815</f>
        <v/>
      </c>
      <c r="AV825" s="43">
        <f>$D825*SUM(AV$764:AV$772)*AV815</f>
        <v/>
      </c>
      <c r="AW825" s="43">
        <f>$D825*SUM(AW$764:AW$772)*AW815</f>
        <v/>
      </c>
      <c r="AX825" s="43">
        <f>$D825*SUM(AX$764:AX$772)*AX815</f>
        <v/>
      </c>
      <c r="AY825" s="43">
        <f>$D825*SUM(AY$764:AY$772)*AY815</f>
        <v/>
      </c>
    </row>
    <row r="826" hidden="1" outlineLevel="1">
      <c r="A826" s="14" t="inlineStr">
        <is>
          <t>maxinv</t>
        </is>
      </c>
      <c r="B826" s="14" t="inlineStr">
        <is>
          <t>nga</t>
        </is>
      </c>
      <c r="C826" s="14" t="inlineStr">
        <is>
          <t>pow</t>
        </is>
      </c>
      <c r="D826" s="41">
        <f>INDEX(Inputs_power!$AJ$5:$AJ$13,MATCH($B826,Inputs_power!$A$5:$A$13,0))</f>
        <v/>
      </c>
      <c r="E826" s="36" t="n"/>
      <c r="F826" s="36" t="n"/>
      <c r="G826" s="36" t="n"/>
      <c r="H826" s="14">
        <f>INDEX(VarLab,MATCH($A826,VarKey,0))&amp;INDEX(MemLab,MATCH($C826&amp;"|"&amp;$B826,MemKey,0))</f>
        <v/>
      </c>
      <c r="I826" s="14">
        <f>INDEX(VarUnit,MATCH($A826,VarKey,0))</f>
        <v/>
      </c>
      <c r="J826" s="14">
        <f>INDEX(VarSrc,MATCH($A826,VarKey,0))</f>
        <v/>
      </c>
      <c r="K826" s="11">
        <f>CodePrefix&amp;$A826&amp;IF($C826="","","."&amp;$C826&amp;"."&amp;$B826)&amp;INDEX(VarEnd,MATCH($A826,VarKey,0))&amp;K$5</f>
        <v/>
      </c>
      <c r="L826" s="42">
        <f>$D826*SUM(L$764:L$772)*L816</f>
        <v/>
      </c>
      <c r="M826" s="43">
        <f>$D826*SUM(M$764:M$772)*M816</f>
        <v/>
      </c>
      <c r="N826" s="43">
        <f>$D826*SUM(N$764:N$772)*N816</f>
        <v/>
      </c>
      <c r="O826" s="43">
        <f>$D826*SUM(O$764:O$772)*O816</f>
        <v/>
      </c>
      <c r="P826" s="43">
        <f>$D826*SUM(P$764:P$772)*P816</f>
        <v/>
      </c>
      <c r="Q826" s="43">
        <f>$D826*SUM(Q$764:Q$772)*Q816</f>
        <v/>
      </c>
      <c r="R826" s="43">
        <f>$D826*SUM(R$764:R$772)*R816</f>
        <v/>
      </c>
      <c r="S826" s="43">
        <f>$D826*SUM(S$764:S$772)*S816</f>
        <v/>
      </c>
      <c r="T826" s="43">
        <f>$D826*SUM(T$764:T$772)*T816</f>
        <v/>
      </c>
      <c r="U826" s="43">
        <f>$D826*SUM(U$764:U$772)*U816</f>
        <v/>
      </c>
      <c r="V826" s="43">
        <f>$D826*SUM(V$764:V$772)*V816</f>
        <v/>
      </c>
      <c r="W826" s="43">
        <f>$D826*SUM(W$764:W$772)*W816</f>
        <v/>
      </c>
      <c r="X826" s="43">
        <f>$D826*SUM(X$764:X$772)*X816</f>
        <v/>
      </c>
      <c r="Y826" s="43">
        <f>$D826*SUM(Y$764:Y$772)*Y816</f>
        <v/>
      </c>
      <c r="Z826" s="43">
        <f>$D826*SUM(Z$764:Z$772)*Z816</f>
        <v/>
      </c>
      <c r="AA826" s="43">
        <f>$D826*SUM(AA$764:AA$772)*AA816</f>
        <v/>
      </c>
      <c r="AB826" s="43">
        <f>$D826*SUM(AB$764:AB$772)*AB816</f>
        <v/>
      </c>
      <c r="AC826" s="43">
        <f>$D826*SUM(AC$764:AC$772)*AC816</f>
        <v/>
      </c>
      <c r="AD826" s="43">
        <f>$D826*SUM(AD$764:AD$772)*AD816</f>
        <v/>
      </c>
      <c r="AF826" s="11">
        <f>CodePrefix&amp;$A826&amp;IF($C826="","","."&amp;$C826&amp;"."&amp;$B826)&amp;INDEX(VarEnd,MATCH($A826,VarKey,0))&amp;AF$5</f>
        <v/>
      </c>
      <c r="AG826" s="42">
        <f>$D826*SUM(AG$764:AG$772)*AG816</f>
        <v/>
      </c>
      <c r="AH826" s="43">
        <f>$D826*SUM(AH$764:AH$772)*AH816</f>
        <v/>
      </c>
      <c r="AI826" s="43">
        <f>$D826*SUM(AI$764:AI$772)*AI816</f>
        <v/>
      </c>
      <c r="AJ826" s="43">
        <f>$D826*SUM(AJ$764:AJ$772)*AJ816</f>
        <v/>
      </c>
      <c r="AK826" s="43">
        <f>$D826*SUM(AK$764:AK$772)*AK816</f>
        <v/>
      </c>
      <c r="AL826" s="43">
        <f>$D826*SUM(AL$764:AL$772)*AL816</f>
        <v/>
      </c>
      <c r="AM826" s="43">
        <f>$D826*SUM(AM$764:AM$772)*AM816</f>
        <v/>
      </c>
      <c r="AN826" s="43">
        <f>$D826*SUM(AN$764:AN$772)*AN816</f>
        <v/>
      </c>
      <c r="AO826" s="43">
        <f>$D826*SUM(AO$764:AO$772)*AO816</f>
        <v/>
      </c>
      <c r="AP826" s="43">
        <f>$D826*SUM(AP$764:AP$772)*AP816</f>
        <v/>
      </c>
      <c r="AQ826" s="43">
        <f>$D826*SUM(AQ$764:AQ$772)*AQ816</f>
        <v/>
      </c>
      <c r="AR826" s="43">
        <f>$D826*SUM(AR$764:AR$772)*AR816</f>
        <v/>
      </c>
      <c r="AS826" s="43">
        <f>$D826*SUM(AS$764:AS$772)*AS816</f>
        <v/>
      </c>
      <c r="AT826" s="43">
        <f>$D826*SUM(AT$764:AT$772)*AT816</f>
        <v/>
      </c>
      <c r="AU826" s="43">
        <f>$D826*SUM(AU$764:AU$772)*AU816</f>
        <v/>
      </c>
      <c r="AV826" s="43">
        <f>$D826*SUM(AV$764:AV$772)*AV816</f>
        <v/>
      </c>
      <c r="AW826" s="43">
        <f>$D826*SUM(AW$764:AW$772)*AW816</f>
        <v/>
      </c>
      <c r="AX826" s="43">
        <f>$D826*SUM(AX$764:AX$772)*AX816</f>
        <v/>
      </c>
      <c r="AY826" s="43">
        <f>$D826*SUM(AY$764:AY$772)*AY816</f>
        <v/>
      </c>
    </row>
    <row r="827" hidden="1" outlineLevel="1">
      <c r="A827" s="14" t="inlineStr">
        <is>
          <t>maxinv</t>
        </is>
      </c>
      <c r="B827" s="14" t="inlineStr">
        <is>
          <t>oop</t>
        </is>
      </c>
      <c r="C827" s="14" t="inlineStr">
        <is>
          <t>pow</t>
        </is>
      </c>
      <c r="D827" s="41">
        <f>INDEX(Inputs_power!$AJ$5:$AJ$13,MATCH($B827,Inputs_power!$A$5:$A$13,0))</f>
        <v/>
      </c>
      <c r="E827" s="36" t="n"/>
      <c r="F827" s="36" t="n"/>
      <c r="G827" s="36" t="n"/>
      <c r="H827" s="14">
        <f>INDEX(VarLab,MATCH($A827,VarKey,0))&amp;INDEX(MemLab,MATCH($C827&amp;"|"&amp;$B827,MemKey,0))</f>
        <v/>
      </c>
      <c r="I827" s="14">
        <f>INDEX(VarUnit,MATCH($A827,VarKey,0))</f>
        <v/>
      </c>
      <c r="J827" s="14">
        <f>INDEX(VarSrc,MATCH($A827,VarKey,0))</f>
        <v/>
      </c>
      <c r="K827" s="11">
        <f>CodePrefix&amp;$A827&amp;IF($C827="","","."&amp;$C827&amp;"."&amp;$B827)&amp;INDEX(VarEnd,MATCH($A827,VarKey,0))&amp;K$5</f>
        <v/>
      </c>
      <c r="L827" s="42">
        <f>$D827*SUM(L$764:L$772)*L817</f>
        <v/>
      </c>
      <c r="M827" s="43">
        <f>$D827*SUM(M$764:M$772)*M817</f>
        <v/>
      </c>
      <c r="N827" s="43">
        <f>$D827*SUM(N$764:N$772)*N817</f>
        <v/>
      </c>
      <c r="O827" s="43">
        <f>$D827*SUM(O$764:O$772)*O817</f>
        <v/>
      </c>
      <c r="P827" s="43">
        <f>$D827*SUM(P$764:P$772)*P817</f>
        <v/>
      </c>
      <c r="Q827" s="43">
        <f>$D827*SUM(Q$764:Q$772)*Q817</f>
        <v/>
      </c>
      <c r="R827" s="43">
        <f>$D827*SUM(R$764:R$772)*R817</f>
        <v/>
      </c>
      <c r="S827" s="43">
        <f>$D827*SUM(S$764:S$772)*S817</f>
        <v/>
      </c>
      <c r="T827" s="43">
        <f>$D827*SUM(T$764:T$772)*T817</f>
        <v/>
      </c>
      <c r="U827" s="43">
        <f>$D827*SUM(U$764:U$772)*U817</f>
        <v/>
      </c>
      <c r="V827" s="43">
        <f>$D827*SUM(V$764:V$772)*V817</f>
        <v/>
      </c>
      <c r="W827" s="43">
        <f>$D827*SUM(W$764:W$772)*W817</f>
        <v/>
      </c>
      <c r="X827" s="43">
        <f>$D827*SUM(X$764:X$772)*X817</f>
        <v/>
      </c>
      <c r="Y827" s="43">
        <f>$D827*SUM(Y$764:Y$772)*Y817</f>
        <v/>
      </c>
      <c r="Z827" s="43">
        <f>$D827*SUM(Z$764:Z$772)*Z817</f>
        <v/>
      </c>
      <c r="AA827" s="43">
        <f>$D827*SUM(AA$764:AA$772)*AA817</f>
        <v/>
      </c>
      <c r="AB827" s="43">
        <f>$D827*SUM(AB$764:AB$772)*AB817</f>
        <v/>
      </c>
      <c r="AC827" s="43">
        <f>$D827*SUM(AC$764:AC$772)*AC817</f>
        <v/>
      </c>
      <c r="AD827" s="43">
        <f>$D827*SUM(AD$764:AD$772)*AD817</f>
        <v/>
      </c>
      <c r="AF827" s="11">
        <f>CodePrefix&amp;$A827&amp;IF($C827="","","."&amp;$C827&amp;"."&amp;$B827)&amp;INDEX(VarEnd,MATCH($A827,VarKey,0))&amp;AF$5</f>
        <v/>
      </c>
      <c r="AG827" s="42">
        <f>$D827*SUM(AG$764:AG$772)*AG817</f>
        <v/>
      </c>
      <c r="AH827" s="43">
        <f>$D827*SUM(AH$764:AH$772)*AH817</f>
        <v/>
      </c>
      <c r="AI827" s="43">
        <f>$D827*SUM(AI$764:AI$772)*AI817</f>
        <v/>
      </c>
      <c r="AJ827" s="43">
        <f>$D827*SUM(AJ$764:AJ$772)*AJ817</f>
        <v/>
      </c>
      <c r="AK827" s="43">
        <f>$D827*SUM(AK$764:AK$772)*AK817</f>
        <v/>
      </c>
      <c r="AL827" s="43">
        <f>$D827*SUM(AL$764:AL$772)*AL817</f>
        <v/>
      </c>
      <c r="AM827" s="43">
        <f>$D827*SUM(AM$764:AM$772)*AM817</f>
        <v/>
      </c>
      <c r="AN827" s="43">
        <f>$D827*SUM(AN$764:AN$772)*AN817</f>
        <v/>
      </c>
      <c r="AO827" s="43">
        <f>$D827*SUM(AO$764:AO$772)*AO817</f>
        <v/>
      </c>
      <c r="AP827" s="43">
        <f>$D827*SUM(AP$764:AP$772)*AP817</f>
        <v/>
      </c>
      <c r="AQ827" s="43">
        <f>$D827*SUM(AQ$764:AQ$772)*AQ817</f>
        <v/>
      </c>
      <c r="AR827" s="43">
        <f>$D827*SUM(AR$764:AR$772)*AR817</f>
        <v/>
      </c>
      <c r="AS827" s="43">
        <f>$D827*SUM(AS$764:AS$772)*AS817</f>
        <v/>
      </c>
      <c r="AT827" s="43">
        <f>$D827*SUM(AT$764:AT$772)*AT817</f>
        <v/>
      </c>
      <c r="AU827" s="43">
        <f>$D827*SUM(AU$764:AU$772)*AU817</f>
        <v/>
      </c>
      <c r="AV827" s="43">
        <f>$D827*SUM(AV$764:AV$772)*AV817</f>
        <v/>
      </c>
      <c r="AW827" s="43">
        <f>$D827*SUM(AW$764:AW$772)*AW817</f>
        <v/>
      </c>
      <c r="AX827" s="43">
        <f>$D827*SUM(AX$764:AX$772)*AX817</f>
        <v/>
      </c>
      <c r="AY827" s="43">
        <f>$D827*SUM(AY$764:AY$772)*AY817</f>
        <v/>
      </c>
    </row>
    <row r="828" hidden="1" outlineLevel="1">
      <c r="A828" s="14" t="inlineStr">
        <is>
          <t>maxinv</t>
        </is>
      </c>
      <c r="B828" s="14" t="inlineStr">
        <is>
          <t>nuc</t>
        </is>
      </c>
      <c r="C828" s="14" t="inlineStr">
        <is>
          <t>pow</t>
        </is>
      </c>
      <c r="D828" s="41">
        <f>INDEX(Inputs_power!$AJ$5:$AJ$13,MATCH($B828,Inputs_power!$A$5:$A$13,0))</f>
        <v/>
      </c>
      <c r="E828" s="36" t="n"/>
      <c r="F828" s="36" t="n"/>
      <c r="G828" s="36" t="n"/>
      <c r="H828" s="14">
        <f>INDEX(VarLab,MATCH($A828,VarKey,0))&amp;INDEX(MemLab,MATCH($C828&amp;"|"&amp;$B828,MemKey,0))</f>
        <v/>
      </c>
      <c r="I828" s="14">
        <f>INDEX(VarUnit,MATCH($A828,VarKey,0))</f>
        <v/>
      </c>
      <c r="J828" s="14">
        <f>INDEX(VarSrc,MATCH($A828,VarKey,0))</f>
        <v/>
      </c>
      <c r="K828" s="11">
        <f>CodePrefix&amp;$A828&amp;IF($C828="","","."&amp;$C828&amp;"."&amp;$B828)&amp;INDEX(VarEnd,MATCH($A828,VarKey,0))&amp;K$5</f>
        <v/>
      </c>
      <c r="L828" s="42">
        <f>$D828*SUM(L$764:L$772)*L818</f>
        <v/>
      </c>
      <c r="M828" s="43">
        <f>$D828*SUM(M$764:M$772)*M818</f>
        <v/>
      </c>
      <c r="N828" s="43">
        <f>$D828*SUM(N$764:N$772)*N818</f>
        <v/>
      </c>
      <c r="O828" s="43">
        <f>$D828*SUM(O$764:O$772)*O818</f>
        <v/>
      </c>
      <c r="P828" s="43">
        <f>$D828*SUM(P$764:P$772)*P818</f>
        <v/>
      </c>
      <c r="Q828" s="43">
        <f>$D828*SUM(Q$764:Q$772)*Q818</f>
        <v/>
      </c>
      <c r="R828" s="43">
        <f>$D828*SUM(R$764:R$772)*R818</f>
        <v/>
      </c>
      <c r="S828" s="43">
        <f>$D828*SUM(S$764:S$772)*S818</f>
        <v/>
      </c>
      <c r="T828" s="43">
        <f>$D828*SUM(T$764:T$772)*T818</f>
        <v/>
      </c>
      <c r="U828" s="43">
        <f>$D828*SUM(U$764:U$772)*U818</f>
        <v/>
      </c>
      <c r="V828" s="43">
        <f>$D828*SUM(V$764:V$772)*V818</f>
        <v/>
      </c>
      <c r="W828" s="43">
        <f>$D828*SUM(W$764:W$772)*W818</f>
        <v/>
      </c>
      <c r="X828" s="43">
        <f>$D828*SUM(X$764:X$772)*X818</f>
        <v/>
      </c>
      <c r="Y828" s="43">
        <f>$D828*SUM(Y$764:Y$772)*Y818</f>
        <v/>
      </c>
      <c r="Z828" s="43">
        <f>$D828*SUM(Z$764:Z$772)*Z818</f>
        <v/>
      </c>
      <c r="AA828" s="43">
        <f>$D828*SUM(AA$764:AA$772)*AA818</f>
        <v/>
      </c>
      <c r="AB828" s="43">
        <f>$D828*SUM(AB$764:AB$772)*AB818</f>
        <v/>
      </c>
      <c r="AC828" s="43">
        <f>$D828*SUM(AC$764:AC$772)*AC818</f>
        <v/>
      </c>
      <c r="AD828" s="43">
        <f>$D828*SUM(AD$764:AD$772)*AD818</f>
        <v/>
      </c>
      <c r="AF828" s="11">
        <f>CodePrefix&amp;$A828&amp;IF($C828="","","."&amp;$C828&amp;"."&amp;$B828)&amp;INDEX(VarEnd,MATCH($A828,VarKey,0))&amp;AF$5</f>
        <v/>
      </c>
      <c r="AG828" s="42">
        <f>$D828*SUM(AG$764:AG$772)*AG818</f>
        <v/>
      </c>
      <c r="AH828" s="43">
        <f>$D828*SUM(AH$764:AH$772)*AH818</f>
        <v/>
      </c>
      <c r="AI828" s="43">
        <f>$D828*SUM(AI$764:AI$772)*AI818</f>
        <v/>
      </c>
      <c r="AJ828" s="43">
        <f>$D828*SUM(AJ$764:AJ$772)*AJ818</f>
        <v/>
      </c>
      <c r="AK828" s="43">
        <f>$D828*SUM(AK$764:AK$772)*AK818</f>
        <v/>
      </c>
      <c r="AL828" s="43">
        <f>$D828*SUM(AL$764:AL$772)*AL818</f>
        <v/>
      </c>
      <c r="AM828" s="43">
        <f>$D828*SUM(AM$764:AM$772)*AM818</f>
        <v/>
      </c>
      <c r="AN828" s="43">
        <f>$D828*SUM(AN$764:AN$772)*AN818</f>
        <v/>
      </c>
      <c r="AO828" s="43">
        <f>$D828*SUM(AO$764:AO$772)*AO818</f>
        <v/>
      </c>
      <c r="AP828" s="43">
        <f>$D828*SUM(AP$764:AP$772)*AP818</f>
        <v/>
      </c>
      <c r="AQ828" s="43">
        <f>$D828*SUM(AQ$764:AQ$772)*AQ818</f>
        <v/>
      </c>
      <c r="AR828" s="43">
        <f>$D828*SUM(AR$764:AR$772)*AR818</f>
        <v/>
      </c>
      <c r="AS828" s="43">
        <f>$D828*SUM(AS$764:AS$772)*AS818</f>
        <v/>
      </c>
      <c r="AT828" s="43">
        <f>$D828*SUM(AT$764:AT$772)*AT818</f>
        <v/>
      </c>
      <c r="AU828" s="43">
        <f>$D828*SUM(AU$764:AU$772)*AU818</f>
        <v/>
      </c>
      <c r="AV828" s="43">
        <f>$D828*SUM(AV$764:AV$772)*AV818</f>
        <v/>
      </c>
      <c r="AW828" s="43">
        <f>$D828*SUM(AW$764:AW$772)*AW818</f>
        <v/>
      </c>
      <c r="AX828" s="43">
        <f>$D828*SUM(AX$764:AX$772)*AX818</f>
        <v/>
      </c>
      <c r="AY828" s="43">
        <f>$D828*SUM(AY$764:AY$772)*AY818</f>
        <v/>
      </c>
    </row>
    <row r="829" hidden="1" outlineLevel="1">
      <c r="A829" s="14" t="inlineStr">
        <is>
          <t>maxinv</t>
        </is>
      </c>
      <c r="B829" s="14" t="inlineStr">
        <is>
          <t>wnd</t>
        </is>
      </c>
      <c r="C829" s="14" t="inlineStr">
        <is>
          <t>pow</t>
        </is>
      </c>
      <c r="D829" s="41">
        <f>INDEX(Inputs_power!$AJ$5:$AJ$13,MATCH($B829,Inputs_power!$A$5:$A$13,0))</f>
        <v/>
      </c>
      <c r="E829" s="36" t="n"/>
      <c r="F829" s="36" t="n"/>
      <c r="G829" s="36" t="n"/>
      <c r="H829" s="14">
        <f>INDEX(VarLab,MATCH($A829,VarKey,0))&amp;INDEX(MemLab,MATCH($C829&amp;"|"&amp;$B829,MemKey,0))</f>
        <v/>
      </c>
      <c r="I829" s="14">
        <f>INDEX(VarUnit,MATCH($A829,VarKey,0))</f>
        <v/>
      </c>
      <c r="J829" s="14">
        <f>INDEX(VarSrc,MATCH($A829,VarKey,0))</f>
        <v/>
      </c>
      <c r="K829" s="11">
        <f>CodePrefix&amp;$A829&amp;IF($C829="","","."&amp;$C829&amp;"."&amp;$B829)&amp;INDEX(VarEnd,MATCH($A829,VarKey,0))&amp;K$5</f>
        <v/>
      </c>
      <c r="L829" s="42">
        <f>$D829*SUM(L$764:L$772)*L819</f>
        <v/>
      </c>
      <c r="M829" s="43">
        <f>$D829*SUM(M$764:M$772)*M819</f>
        <v/>
      </c>
      <c r="N829" s="43">
        <f>$D829*SUM(N$764:N$772)*N819</f>
        <v/>
      </c>
      <c r="O829" s="43">
        <f>$D829*SUM(O$764:O$772)*O819</f>
        <v/>
      </c>
      <c r="P829" s="43">
        <f>$D829*SUM(P$764:P$772)*P819</f>
        <v/>
      </c>
      <c r="Q829" s="43">
        <f>$D829*SUM(Q$764:Q$772)*Q819</f>
        <v/>
      </c>
      <c r="R829" s="43">
        <f>$D829*SUM(R$764:R$772)*R819</f>
        <v/>
      </c>
      <c r="S829" s="43">
        <f>$D829*SUM(S$764:S$772)*S819</f>
        <v/>
      </c>
      <c r="T829" s="43">
        <f>$D829*SUM(T$764:T$772)*T819</f>
        <v/>
      </c>
      <c r="U829" s="43">
        <f>$D829*SUM(U$764:U$772)*U819</f>
        <v/>
      </c>
      <c r="V829" s="43">
        <f>$D829*SUM(V$764:V$772)*V819</f>
        <v/>
      </c>
      <c r="W829" s="43">
        <f>$D829*SUM(W$764:W$772)*W819</f>
        <v/>
      </c>
      <c r="X829" s="43">
        <f>$D829*SUM(X$764:X$772)*X819</f>
        <v/>
      </c>
      <c r="Y829" s="43">
        <f>$D829*SUM(Y$764:Y$772)*Y819</f>
        <v/>
      </c>
      <c r="Z829" s="43">
        <f>$D829*SUM(Z$764:Z$772)*Z819</f>
        <v/>
      </c>
      <c r="AA829" s="43">
        <f>$D829*SUM(AA$764:AA$772)*AA819</f>
        <v/>
      </c>
      <c r="AB829" s="43">
        <f>$D829*SUM(AB$764:AB$772)*AB819</f>
        <v/>
      </c>
      <c r="AC829" s="43">
        <f>$D829*SUM(AC$764:AC$772)*AC819</f>
        <v/>
      </c>
      <c r="AD829" s="43">
        <f>$D829*SUM(AD$764:AD$772)*AD819</f>
        <v/>
      </c>
      <c r="AF829" s="11">
        <f>CodePrefix&amp;$A829&amp;IF($C829="","","."&amp;$C829&amp;"."&amp;$B829)&amp;INDEX(VarEnd,MATCH($A829,VarKey,0))&amp;AF$5</f>
        <v/>
      </c>
      <c r="AG829" s="42">
        <f>$D829*SUM(AG$764:AG$772)*AG819</f>
        <v/>
      </c>
      <c r="AH829" s="43">
        <f>$D829*SUM(AH$764:AH$772)*AH819</f>
        <v/>
      </c>
      <c r="AI829" s="43">
        <f>$D829*SUM(AI$764:AI$772)*AI819</f>
        <v/>
      </c>
      <c r="AJ829" s="43">
        <f>$D829*SUM(AJ$764:AJ$772)*AJ819</f>
        <v/>
      </c>
      <c r="AK829" s="43">
        <f>$D829*SUM(AK$764:AK$772)*AK819</f>
        <v/>
      </c>
      <c r="AL829" s="43">
        <f>$D829*SUM(AL$764:AL$772)*AL819</f>
        <v/>
      </c>
      <c r="AM829" s="43">
        <f>$D829*SUM(AM$764:AM$772)*AM819</f>
        <v/>
      </c>
      <c r="AN829" s="43">
        <f>$D829*SUM(AN$764:AN$772)*AN819</f>
        <v/>
      </c>
      <c r="AO829" s="43">
        <f>$D829*SUM(AO$764:AO$772)*AO819</f>
        <v/>
      </c>
      <c r="AP829" s="43">
        <f>$D829*SUM(AP$764:AP$772)*AP819</f>
        <v/>
      </c>
      <c r="AQ829" s="43">
        <f>$D829*SUM(AQ$764:AQ$772)*AQ819</f>
        <v/>
      </c>
      <c r="AR829" s="43">
        <f>$D829*SUM(AR$764:AR$772)*AR819</f>
        <v/>
      </c>
      <c r="AS829" s="43">
        <f>$D829*SUM(AS$764:AS$772)*AS819</f>
        <v/>
      </c>
      <c r="AT829" s="43">
        <f>$D829*SUM(AT$764:AT$772)*AT819</f>
        <v/>
      </c>
      <c r="AU829" s="43">
        <f>$D829*SUM(AU$764:AU$772)*AU819</f>
        <v/>
      </c>
      <c r="AV829" s="43">
        <f>$D829*SUM(AV$764:AV$772)*AV819</f>
        <v/>
      </c>
      <c r="AW829" s="43">
        <f>$D829*SUM(AW$764:AW$772)*AW819</f>
        <v/>
      </c>
      <c r="AX829" s="43">
        <f>$D829*SUM(AX$764:AX$772)*AX819</f>
        <v/>
      </c>
      <c r="AY829" s="43">
        <f>$D829*SUM(AY$764:AY$772)*AY819</f>
        <v/>
      </c>
    </row>
    <row r="830" hidden="1" outlineLevel="1">
      <c r="A830" s="14" t="inlineStr">
        <is>
          <t>maxinv</t>
        </is>
      </c>
      <c r="B830" s="14" t="inlineStr">
        <is>
          <t>sol</t>
        </is>
      </c>
      <c r="C830" s="14" t="inlineStr">
        <is>
          <t>pow</t>
        </is>
      </c>
      <c r="D830" s="41">
        <f>INDEX(Inputs_power!$AJ$5:$AJ$13,MATCH($B830,Inputs_power!$A$5:$A$13,0))</f>
        <v/>
      </c>
      <c r="E830" s="36" t="n"/>
      <c r="F830" s="36" t="n"/>
      <c r="G830" s="36" t="n"/>
      <c r="H830" s="14">
        <f>INDEX(VarLab,MATCH($A830,VarKey,0))&amp;INDEX(MemLab,MATCH($C830&amp;"|"&amp;$B830,MemKey,0))</f>
        <v/>
      </c>
      <c r="I830" s="14">
        <f>INDEX(VarUnit,MATCH($A830,VarKey,0))</f>
        <v/>
      </c>
      <c r="J830" s="14">
        <f>INDEX(VarSrc,MATCH($A830,VarKey,0))</f>
        <v/>
      </c>
      <c r="K830" s="11">
        <f>CodePrefix&amp;$A830&amp;IF($C830="","","."&amp;$C830&amp;"."&amp;$B830)&amp;INDEX(VarEnd,MATCH($A830,VarKey,0))&amp;K$5</f>
        <v/>
      </c>
      <c r="L830" s="42">
        <f>$D830*SUM(L$764:L$772)*L820</f>
        <v/>
      </c>
      <c r="M830" s="43">
        <f>$D830*SUM(M$764:M$772)*M820</f>
        <v/>
      </c>
      <c r="N830" s="43">
        <f>$D830*SUM(N$764:N$772)*N820</f>
        <v/>
      </c>
      <c r="O830" s="43">
        <f>$D830*SUM(O$764:O$772)*O820</f>
        <v/>
      </c>
      <c r="P830" s="43">
        <f>$D830*SUM(P$764:P$772)*P820</f>
        <v/>
      </c>
      <c r="Q830" s="43">
        <f>$D830*SUM(Q$764:Q$772)*Q820</f>
        <v/>
      </c>
      <c r="R830" s="43">
        <f>$D830*SUM(R$764:R$772)*R820</f>
        <v/>
      </c>
      <c r="S830" s="43">
        <f>$D830*SUM(S$764:S$772)*S820</f>
        <v/>
      </c>
      <c r="T830" s="43">
        <f>$D830*SUM(T$764:T$772)*T820</f>
        <v/>
      </c>
      <c r="U830" s="43">
        <f>$D830*SUM(U$764:U$772)*U820</f>
        <v/>
      </c>
      <c r="V830" s="43">
        <f>$D830*SUM(V$764:V$772)*V820</f>
        <v/>
      </c>
      <c r="W830" s="43">
        <f>$D830*SUM(W$764:W$772)*W820</f>
        <v/>
      </c>
      <c r="X830" s="43">
        <f>$D830*SUM(X$764:X$772)*X820</f>
        <v/>
      </c>
      <c r="Y830" s="43">
        <f>$D830*SUM(Y$764:Y$772)*Y820</f>
        <v/>
      </c>
      <c r="Z830" s="43">
        <f>$D830*SUM(Z$764:Z$772)*Z820</f>
        <v/>
      </c>
      <c r="AA830" s="43">
        <f>$D830*SUM(AA$764:AA$772)*AA820</f>
        <v/>
      </c>
      <c r="AB830" s="43">
        <f>$D830*SUM(AB$764:AB$772)*AB820</f>
        <v/>
      </c>
      <c r="AC830" s="43">
        <f>$D830*SUM(AC$764:AC$772)*AC820</f>
        <v/>
      </c>
      <c r="AD830" s="43">
        <f>$D830*SUM(AD$764:AD$772)*AD820</f>
        <v/>
      </c>
      <c r="AF830" s="11">
        <f>CodePrefix&amp;$A830&amp;IF($C830="","","."&amp;$C830&amp;"."&amp;$B830)&amp;INDEX(VarEnd,MATCH($A830,VarKey,0))&amp;AF$5</f>
        <v/>
      </c>
      <c r="AG830" s="42">
        <f>$D830*SUM(AG$764:AG$772)*AG820</f>
        <v/>
      </c>
      <c r="AH830" s="43">
        <f>$D830*SUM(AH$764:AH$772)*AH820</f>
        <v/>
      </c>
      <c r="AI830" s="43">
        <f>$D830*SUM(AI$764:AI$772)*AI820</f>
        <v/>
      </c>
      <c r="AJ830" s="43">
        <f>$D830*SUM(AJ$764:AJ$772)*AJ820</f>
        <v/>
      </c>
      <c r="AK830" s="43">
        <f>$D830*SUM(AK$764:AK$772)*AK820</f>
        <v/>
      </c>
      <c r="AL830" s="43">
        <f>$D830*SUM(AL$764:AL$772)*AL820</f>
        <v/>
      </c>
      <c r="AM830" s="43">
        <f>$D830*SUM(AM$764:AM$772)*AM820</f>
        <v/>
      </c>
      <c r="AN830" s="43">
        <f>$D830*SUM(AN$764:AN$772)*AN820</f>
        <v/>
      </c>
      <c r="AO830" s="43">
        <f>$D830*SUM(AO$764:AO$772)*AO820</f>
        <v/>
      </c>
      <c r="AP830" s="43">
        <f>$D830*SUM(AP$764:AP$772)*AP820</f>
        <v/>
      </c>
      <c r="AQ830" s="43">
        <f>$D830*SUM(AQ$764:AQ$772)*AQ820</f>
        <v/>
      </c>
      <c r="AR830" s="43">
        <f>$D830*SUM(AR$764:AR$772)*AR820</f>
        <v/>
      </c>
      <c r="AS830" s="43">
        <f>$D830*SUM(AS$764:AS$772)*AS820</f>
        <v/>
      </c>
      <c r="AT830" s="43">
        <f>$D830*SUM(AT$764:AT$772)*AT820</f>
        <v/>
      </c>
      <c r="AU830" s="43">
        <f>$D830*SUM(AU$764:AU$772)*AU820</f>
        <v/>
      </c>
      <c r="AV830" s="43">
        <f>$D830*SUM(AV$764:AV$772)*AV820</f>
        <v/>
      </c>
      <c r="AW830" s="43">
        <f>$D830*SUM(AW$764:AW$772)*AW820</f>
        <v/>
      </c>
      <c r="AX830" s="43">
        <f>$D830*SUM(AX$764:AX$772)*AX820</f>
        <v/>
      </c>
      <c r="AY830" s="43">
        <f>$D830*SUM(AY$764:AY$772)*AY820</f>
        <v/>
      </c>
    </row>
    <row r="831" hidden="1" outlineLevel="1">
      <c r="A831" s="14" t="inlineStr">
        <is>
          <t>maxinv</t>
        </is>
      </c>
      <c r="B831" s="14" t="inlineStr">
        <is>
          <t>hyd</t>
        </is>
      </c>
      <c r="C831" s="14" t="inlineStr">
        <is>
          <t>pow</t>
        </is>
      </c>
      <c r="D831" s="41">
        <f>INDEX(Inputs_power!$AJ$5:$AJ$13,MATCH($B831,Inputs_power!$A$5:$A$13,0))</f>
        <v/>
      </c>
      <c r="E831" s="36" t="n"/>
      <c r="F831" s="36" t="n"/>
      <c r="G831" s="36" t="n"/>
      <c r="H831" s="14">
        <f>INDEX(VarLab,MATCH($A831,VarKey,0))&amp;INDEX(MemLab,MATCH($C831&amp;"|"&amp;$B831,MemKey,0))</f>
        <v/>
      </c>
      <c r="I831" s="14">
        <f>INDEX(VarUnit,MATCH($A831,VarKey,0))</f>
        <v/>
      </c>
      <c r="J831" s="14">
        <f>INDEX(VarSrc,MATCH($A831,VarKey,0))</f>
        <v/>
      </c>
      <c r="K831" s="11">
        <f>CodePrefix&amp;$A831&amp;IF($C831="","","."&amp;$C831&amp;"."&amp;$B831)&amp;INDEX(VarEnd,MATCH($A831,VarKey,0))&amp;K$5</f>
        <v/>
      </c>
      <c r="L831" s="42">
        <f>$D831*SUM(L$764:L$772)*L821</f>
        <v/>
      </c>
      <c r="M831" s="43">
        <f>$D831*SUM(M$764:M$772)*M821</f>
        <v/>
      </c>
      <c r="N831" s="43">
        <f>$D831*SUM(N$764:N$772)*N821</f>
        <v/>
      </c>
      <c r="O831" s="43">
        <f>$D831*SUM(O$764:O$772)*O821</f>
        <v/>
      </c>
      <c r="P831" s="43">
        <f>$D831*SUM(P$764:P$772)*P821</f>
        <v/>
      </c>
      <c r="Q831" s="43">
        <f>$D831*SUM(Q$764:Q$772)*Q821</f>
        <v/>
      </c>
      <c r="R831" s="43">
        <f>$D831*SUM(R$764:R$772)*R821</f>
        <v/>
      </c>
      <c r="S831" s="43">
        <f>$D831*SUM(S$764:S$772)*S821</f>
        <v/>
      </c>
      <c r="T831" s="43">
        <f>$D831*SUM(T$764:T$772)*T821</f>
        <v/>
      </c>
      <c r="U831" s="43">
        <f>$D831*SUM(U$764:U$772)*U821</f>
        <v/>
      </c>
      <c r="V831" s="43">
        <f>$D831*SUM(V$764:V$772)*V821</f>
        <v/>
      </c>
      <c r="W831" s="43">
        <f>$D831*SUM(W$764:W$772)*W821</f>
        <v/>
      </c>
      <c r="X831" s="43">
        <f>$D831*SUM(X$764:X$772)*X821</f>
        <v/>
      </c>
      <c r="Y831" s="43">
        <f>$D831*SUM(Y$764:Y$772)*Y821</f>
        <v/>
      </c>
      <c r="Z831" s="43">
        <f>$D831*SUM(Z$764:Z$772)*Z821</f>
        <v/>
      </c>
      <c r="AA831" s="43">
        <f>$D831*SUM(AA$764:AA$772)*AA821</f>
        <v/>
      </c>
      <c r="AB831" s="43">
        <f>$D831*SUM(AB$764:AB$772)*AB821</f>
        <v/>
      </c>
      <c r="AC831" s="43">
        <f>$D831*SUM(AC$764:AC$772)*AC821</f>
        <v/>
      </c>
      <c r="AD831" s="43">
        <f>$D831*SUM(AD$764:AD$772)*AD821</f>
        <v/>
      </c>
      <c r="AF831" s="11">
        <f>CodePrefix&amp;$A831&amp;IF($C831="","","."&amp;$C831&amp;"."&amp;$B831)&amp;INDEX(VarEnd,MATCH($A831,VarKey,0))&amp;AF$5</f>
        <v/>
      </c>
      <c r="AG831" s="42">
        <f>$D831*SUM(AG$764:AG$772)*AG821</f>
        <v/>
      </c>
      <c r="AH831" s="43">
        <f>$D831*SUM(AH$764:AH$772)*AH821</f>
        <v/>
      </c>
      <c r="AI831" s="43">
        <f>$D831*SUM(AI$764:AI$772)*AI821</f>
        <v/>
      </c>
      <c r="AJ831" s="43">
        <f>$D831*SUM(AJ$764:AJ$772)*AJ821</f>
        <v/>
      </c>
      <c r="AK831" s="43">
        <f>$D831*SUM(AK$764:AK$772)*AK821</f>
        <v/>
      </c>
      <c r="AL831" s="43">
        <f>$D831*SUM(AL$764:AL$772)*AL821</f>
        <v/>
      </c>
      <c r="AM831" s="43">
        <f>$D831*SUM(AM$764:AM$772)*AM821</f>
        <v/>
      </c>
      <c r="AN831" s="43">
        <f>$D831*SUM(AN$764:AN$772)*AN821</f>
        <v/>
      </c>
      <c r="AO831" s="43">
        <f>$D831*SUM(AO$764:AO$772)*AO821</f>
        <v/>
      </c>
      <c r="AP831" s="43">
        <f>$D831*SUM(AP$764:AP$772)*AP821</f>
        <v/>
      </c>
      <c r="AQ831" s="43">
        <f>$D831*SUM(AQ$764:AQ$772)*AQ821</f>
        <v/>
      </c>
      <c r="AR831" s="43">
        <f>$D831*SUM(AR$764:AR$772)*AR821</f>
        <v/>
      </c>
      <c r="AS831" s="43">
        <f>$D831*SUM(AS$764:AS$772)*AS821</f>
        <v/>
      </c>
      <c r="AT831" s="43">
        <f>$D831*SUM(AT$764:AT$772)*AT821</f>
        <v/>
      </c>
      <c r="AU831" s="43">
        <f>$D831*SUM(AU$764:AU$772)*AU821</f>
        <v/>
      </c>
      <c r="AV831" s="43">
        <f>$D831*SUM(AV$764:AV$772)*AV821</f>
        <v/>
      </c>
      <c r="AW831" s="43">
        <f>$D831*SUM(AW$764:AW$772)*AW821</f>
        <v/>
      </c>
      <c r="AX831" s="43">
        <f>$D831*SUM(AX$764:AX$772)*AX821</f>
        <v/>
      </c>
      <c r="AY831" s="43">
        <f>$D831*SUM(AY$764:AY$772)*AY821</f>
        <v/>
      </c>
    </row>
    <row r="832" hidden="1" outlineLevel="1">
      <c r="A832" s="14" t="inlineStr">
        <is>
          <t>maxinv</t>
        </is>
      </c>
      <c r="B832" s="14" t="inlineStr">
        <is>
          <t>ore</t>
        </is>
      </c>
      <c r="C832" s="14" t="inlineStr">
        <is>
          <t>pow</t>
        </is>
      </c>
      <c r="D832" s="41">
        <f>INDEX(Inputs_power!$AJ$5:$AJ$13,MATCH($B832,Inputs_power!$A$5:$A$13,0))</f>
        <v/>
      </c>
      <c r="E832" s="36" t="n"/>
      <c r="F832" s="36" t="n"/>
      <c r="G832" s="36" t="n"/>
      <c r="H832" s="14">
        <f>INDEX(VarLab,MATCH($A832,VarKey,0))&amp;INDEX(MemLab,MATCH($C832&amp;"|"&amp;$B832,MemKey,0))</f>
        <v/>
      </c>
      <c r="I832" s="14">
        <f>INDEX(VarUnit,MATCH($A832,VarKey,0))</f>
        <v/>
      </c>
      <c r="J832" s="14">
        <f>INDEX(VarSrc,MATCH($A832,VarKey,0))</f>
        <v/>
      </c>
      <c r="K832" s="11">
        <f>CodePrefix&amp;$A832&amp;IF($C832="","","."&amp;$C832&amp;"."&amp;$B832)&amp;INDEX(VarEnd,MATCH($A832,VarKey,0))&amp;K$5</f>
        <v/>
      </c>
      <c r="L832" s="42">
        <f>$D832*SUM(L$764:L$772)*L822</f>
        <v/>
      </c>
      <c r="M832" s="43">
        <f>$D832*SUM(M$764:M$772)*M822</f>
        <v/>
      </c>
      <c r="N832" s="43">
        <f>$D832*SUM(N$764:N$772)*N822</f>
        <v/>
      </c>
      <c r="O832" s="43">
        <f>$D832*SUM(O$764:O$772)*O822</f>
        <v/>
      </c>
      <c r="P832" s="43">
        <f>$D832*SUM(P$764:P$772)*P822</f>
        <v/>
      </c>
      <c r="Q832" s="43">
        <f>$D832*SUM(Q$764:Q$772)*Q822</f>
        <v/>
      </c>
      <c r="R832" s="43">
        <f>$D832*SUM(R$764:R$772)*R822</f>
        <v/>
      </c>
      <c r="S832" s="43">
        <f>$D832*SUM(S$764:S$772)*S822</f>
        <v/>
      </c>
      <c r="T832" s="43">
        <f>$D832*SUM(T$764:T$772)*T822</f>
        <v/>
      </c>
      <c r="U832" s="43">
        <f>$D832*SUM(U$764:U$772)*U822</f>
        <v/>
      </c>
      <c r="V832" s="43">
        <f>$D832*SUM(V$764:V$772)*V822</f>
        <v/>
      </c>
      <c r="W832" s="43">
        <f>$D832*SUM(W$764:W$772)*W822</f>
        <v/>
      </c>
      <c r="X832" s="43">
        <f>$D832*SUM(X$764:X$772)*X822</f>
        <v/>
      </c>
      <c r="Y832" s="43">
        <f>$D832*SUM(Y$764:Y$772)*Y822</f>
        <v/>
      </c>
      <c r="Z832" s="43">
        <f>$D832*SUM(Z$764:Z$772)*Z822</f>
        <v/>
      </c>
      <c r="AA832" s="43">
        <f>$D832*SUM(AA$764:AA$772)*AA822</f>
        <v/>
      </c>
      <c r="AB832" s="43">
        <f>$D832*SUM(AB$764:AB$772)*AB822</f>
        <v/>
      </c>
      <c r="AC832" s="43">
        <f>$D832*SUM(AC$764:AC$772)*AC822</f>
        <v/>
      </c>
      <c r="AD832" s="43">
        <f>$D832*SUM(AD$764:AD$772)*AD822</f>
        <v/>
      </c>
      <c r="AF832" s="11">
        <f>CodePrefix&amp;$A832&amp;IF($C832="","","."&amp;$C832&amp;"."&amp;$B832)&amp;INDEX(VarEnd,MATCH($A832,VarKey,0))&amp;AF$5</f>
        <v/>
      </c>
      <c r="AG832" s="42">
        <f>$D832*SUM(AG$764:AG$772)*AG822</f>
        <v/>
      </c>
      <c r="AH832" s="43">
        <f>$D832*SUM(AH$764:AH$772)*AH822</f>
        <v/>
      </c>
      <c r="AI832" s="43">
        <f>$D832*SUM(AI$764:AI$772)*AI822</f>
        <v/>
      </c>
      <c r="AJ832" s="43">
        <f>$D832*SUM(AJ$764:AJ$772)*AJ822</f>
        <v/>
      </c>
      <c r="AK832" s="43">
        <f>$D832*SUM(AK$764:AK$772)*AK822</f>
        <v/>
      </c>
      <c r="AL832" s="43">
        <f>$D832*SUM(AL$764:AL$772)*AL822</f>
        <v/>
      </c>
      <c r="AM832" s="43">
        <f>$D832*SUM(AM$764:AM$772)*AM822</f>
        <v/>
      </c>
      <c r="AN832" s="43">
        <f>$D832*SUM(AN$764:AN$772)*AN822</f>
        <v/>
      </c>
      <c r="AO832" s="43">
        <f>$D832*SUM(AO$764:AO$772)*AO822</f>
        <v/>
      </c>
      <c r="AP832" s="43">
        <f>$D832*SUM(AP$764:AP$772)*AP822</f>
        <v/>
      </c>
      <c r="AQ832" s="43">
        <f>$D832*SUM(AQ$764:AQ$772)*AQ822</f>
        <v/>
      </c>
      <c r="AR832" s="43">
        <f>$D832*SUM(AR$764:AR$772)*AR822</f>
        <v/>
      </c>
      <c r="AS832" s="43">
        <f>$D832*SUM(AS$764:AS$772)*AS822</f>
        <v/>
      </c>
      <c r="AT832" s="43">
        <f>$D832*SUM(AT$764:AT$772)*AT822</f>
        <v/>
      </c>
      <c r="AU832" s="43">
        <f>$D832*SUM(AU$764:AU$772)*AU822</f>
        <v/>
      </c>
      <c r="AV832" s="43">
        <f>$D832*SUM(AV$764:AV$772)*AV822</f>
        <v/>
      </c>
      <c r="AW832" s="43">
        <f>$D832*SUM(AW$764:AW$772)*AW822</f>
        <v/>
      </c>
      <c r="AX832" s="43">
        <f>$D832*SUM(AX$764:AX$772)*AX822</f>
        <v/>
      </c>
      <c r="AY832" s="43">
        <f>$D832*SUM(AY$764:AY$772)*AY822</f>
        <v/>
      </c>
    </row>
    <row r="833" hidden="1" outlineLevel="1">
      <c r="A833" s="14" t="inlineStr">
        <is>
          <t>maxinv</t>
        </is>
      </c>
      <c r="B833" s="14" t="inlineStr">
        <is>
          <t>bio</t>
        </is>
      </c>
      <c r="C833" s="14" t="inlineStr">
        <is>
          <t>pow</t>
        </is>
      </c>
      <c r="D833" s="41">
        <f>INDEX(Inputs_power!$AJ$5:$AJ$13,MATCH($B833,Inputs_power!$A$5:$A$13,0))</f>
        <v/>
      </c>
      <c r="E833" s="36" t="n"/>
      <c r="F833" s="36" t="n"/>
      <c r="G833" s="36" t="n"/>
      <c r="H833" s="14">
        <f>INDEX(VarLab,MATCH($A833,VarKey,0))&amp;INDEX(MemLab,MATCH($C833&amp;"|"&amp;$B833,MemKey,0))</f>
        <v/>
      </c>
      <c r="I833" s="14">
        <f>INDEX(VarUnit,MATCH($A833,VarKey,0))</f>
        <v/>
      </c>
      <c r="J833" s="14">
        <f>INDEX(VarSrc,MATCH($A833,VarKey,0))</f>
        <v/>
      </c>
      <c r="K833" s="11">
        <f>CodePrefix&amp;$A833&amp;IF($C833="","","."&amp;$C833&amp;"."&amp;$B833)&amp;INDEX(VarEnd,MATCH($A833,VarKey,0))&amp;K$5</f>
        <v/>
      </c>
      <c r="L833" s="42">
        <f>$D833*SUM(L$764:L$772)*L823</f>
        <v/>
      </c>
      <c r="M833" s="43">
        <f>$D833*SUM(M$764:M$772)*M823</f>
        <v/>
      </c>
      <c r="N833" s="43">
        <f>$D833*SUM(N$764:N$772)*N823</f>
        <v/>
      </c>
      <c r="O833" s="43">
        <f>$D833*SUM(O$764:O$772)*O823</f>
        <v/>
      </c>
      <c r="P833" s="43">
        <f>$D833*SUM(P$764:P$772)*P823</f>
        <v/>
      </c>
      <c r="Q833" s="43">
        <f>$D833*SUM(Q$764:Q$772)*Q823</f>
        <v/>
      </c>
      <c r="R833" s="43">
        <f>$D833*SUM(R$764:R$772)*R823</f>
        <v/>
      </c>
      <c r="S833" s="43">
        <f>$D833*SUM(S$764:S$772)*S823</f>
        <v/>
      </c>
      <c r="T833" s="43">
        <f>$D833*SUM(T$764:T$772)*T823</f>
        <v/>
      </c>
      <c r="U833" s="43">
        <f>$D833*SUM(U$764:U$772)*U823</f>
        <v/>
      </c>
      <c r="V833" s="43">
        <f>$D833*SUM(V$764:V$772)*V823</f>
        <v/>
      </c>
      <c r="W833" s="43">
        <f>$D833*SUM(W$764:W$772)*W823</f>
        <v/>
      </c>
      <c r="X833" s="43">
        <f>$D833*SUM(X$764:X$772)*X823</f>
        <v/>
      </c>
      <c r="Y833" s="43">
        <f>$D833*SUM(Y$764:Y$772)*Y823</f>
        <v/>
      </c>
      <c r="Z833" s="43">
        <f>$D833*SUM(Z$764:Z$772)*Z823</f>
        <v/>
      </c>
      <c r="AA833" s="43">
        <f>$D833*SUM(AA$764:AA$772)*AA823</f>
        <v/>
      </c>
      <c r="AB833" s="43">
        <f>$D833*SUM(AB$764:AB$772)*AB823</f>
        <v/>
      </c>
      <c r="AC833" s="43">
        <f>$D833*SUM(AC$764:AC$772)*AC823</f>
        <v/>
      </c>
      <c r="AD833" s="43">
        <f>$D833*SUM(AD$764:AD$772)*AD823</f>
        <v/>
      </c>
      <c r="AF833" s="11">
        <f>CodePrefix&amp;$A833&amp;IF($C833="","","."&amp;$C833&amp;"."&amp;$B833)&amp;INDEX(VarEnd,MATCH($A833,VarKey,0))&amp;AF$5</f>
        <v/>
      </c>
      <c r="AG833" s="42">
        <f>$D833*SUM(AG$764:AG$772)*AG823</f>
        <v/>
      </c>
      <c r="AH833" s="43">
        <f>$D833*SUM(AH$764:AH$772)*AH823</f>
        <v/>
      </c>
      <c r="AI833" s="43">
        <f>$D833*SUM(AI$764:AI$772)*AI823</f>
        <v/>
      </c>
      <c r="AJ833" s="43">
        <f>$D833*SUM(AJ$764:AJ$772)*AJ823</f>
        <v/>
      </c>
      <c r="AK833" s="43">
        <f>$D833*SUM(AK$764:AK$772)*AK823</f>
        <v/>
      </c>
      <c r="AL833" s="43">
        <f>$D833*SUM(AL$764:AL$772)*AL823</f>
        <v/>
      </c>
      <c r="AM833" s="43">
        <f>$D833*SUM(AM$764:AM$772)*AM823</f>
        <v/>
      </c>
      <c r="AN833" s="43">
        <f>$D833*SUM(AN$764:AN$772)*AN823</f>
        <v/>
      </c>
      <c r="AO833" s="43">
        <f>$D833*SUM(AO$764:AO$772)*AO823</f>
        <v/>
      </c>
      <c r="AP833" s="43">
        <f>$D833*SUM(AP$764:AP$772)*AP823</f>
        <v/>
      </c>
      <c r="AQ833" s="43">
        <f>$D833*SUM(AQ$764:AQ$772)*AQ823</f>
        <v/>
      </c>
      <c r="AR833" s="43">
        <f>$D833*SUM(AR$764:AR$772)*AR823</f>
        <v/>
      </c>
      <c r="AS833" s="43">
        <f>$D833*SUM(AS$764:AS$772)*AS823</f>
        <v/>
      </c>
      <c r="AT833" s="43">
        <f>$D833*SUM(AT$764:AT$772)*AT823</f>
        <v/>
      </c>
      <c r="AU833" s="43">
        <f>$D833*SUM(AU$764:AU$772)*AU823</f>
        <v/>
      </c>
      <c r="AV833" s="43">
        <f>$D833*SUM(AV$764:AV$772)*AV823</f>
        <v/>
      </c>
      <c r="AW833" s="43">
        <f>$D833*SUM(AW$764:AW$772)*AW823</f>
        <v/>
      </c>
      <c r="AX833" s="43">
        <f>$D833*SUM(AX$764:AX$772)*AX823</f>
        <v/>
      </c>
      <c r="AY833" s="43">
        <f>$D833*SUM(AY$764:AY$772)*AY823</f>
        <v/>
      </c>
    </row>
    <row r="834" hidden="1" outlineLevel="1"/>
    <row r="835" hidden="1" outlineLevel="1">
      <c r="A835" s="14" t="inlineStr">
        <is>
          <t>lgi</t>
        </is>
      </c>
      <c r="B835" s="14" t="inlineStr">
        <is>
          <t>coa</t>
        </is>
      </c>
      <c r="C835" s="14" t="inlineStr">
        <is>
          <t>pow</t>
        </is>
      </c>
      <c r="D835" s="41">
        <f>INDEX(PParVal,MATCH("k_invest",PParKey,0))</f>
        <v/>
      </c>
      <c r="E835" s="36" t="n"/>
      <c r="F835" s="36" t="n"/>
      <c r="G835" s="36" t="n"/>
      <c r="H835" s="14">
        <f>INDEX(VarLab,MATCH($A835,VarKey,0))&amp;INDEX(MemLab,MATCH($C835&amp;"|"&amp;$B835,MemKey,0))</f>
        <v/>
      </c>
      <c r="I835" s="14">
        <f>INDEX(VarUnit,MATCH($A835,VarKey,0))</f>
        <v/>
      </c>
      <c r="J835" s="14">
        <f>INDEX(VarSrc,MATCH($A835,VarKey,0))</f>
        <v/>
      </c>
      <c r="K835" s="11">
        <f>CodePrefix&amp;$A835&amp;IF($C835="","","."&amp;$C835&amp;"."&amp;$B835)&amp;INDEX(VarEnd,MATCH($A835,VarKey,0))&amp;K$5</f>
        <v/>
      </c>
      <c r="L835" s="15">
        <f>L815*EXP(-$D835*L605/L$812)</f>
        <v/>
      </c>
      <c r="M835" s="16">
        <f>M815*EXP(-$D835*M605/M$812)</f>
        <v/>
      </c>
      <c r="N835" s="16">
        <f>N815*EXP(-$D835*N605/N$812)</f>
        <v/>
      </c>
      <c r="O835" s="16">
        <f>O815*EXP(-$D835*O605/O$812)</f>
        <v/>
      </c>
      <c r="P835" s="16">
        <f>P815*EXP(-$D835*P605/P$812)</f>
        <v/>
      </c>
      <c r="Q835" s="16">
        <f>Q815*EXP(-$D835*Q605/Q$812)</f>
        <v/>
      </c>
      <c r="R835" s="16">
        <f>R815*EXP(-$D835*R605/R$812)</f>
        <v/>
      </c>
      <c r="S835" s="16">
        <f>S815*EXP(-$D835*S605/S$812)</f>
        <v/>
      </c>
      <c r="T835" s="16">
        <f>T815*EXP(-$D835*T605/T$812)</f>
        <v/>
      </c>
      <c r="U835" s="16">
        <f>U815*EXP(-$D835*U605/U$812)</f>
        <v/>
      </c>
      <c r="V835" s="16">
        <f>V815*EXP(-$D835*V605/V$812)</f>
        <v/>
      </c>
      <c r="W835" s="16">
        <f>W815*EXP(-$D835*W605/W$812)</f>
        <v/>
      </c>
      <c r="X835" s="16">
        <f>X815*EXP(-$D835*X605/X$812)</f>
        <v/>
      </c>
      <c r="Y835" s="16">
        <f>Y815*EXP(-$D835*Y605/Y$812)</f>
        <v/>
      </c>
      <c r="Z835" s="16">
        <f>Z815*EXP(-$D835*Z605/Z$812)</f>
        <v/>
      </c>
      <c r="AA835" s="16">
        <f>AA815*EXP(-$D835*AA605/AA$812)</f>
        <v/>
      </c>
      <c r="AB835" s="16">
        <f>AB815*EXP(-$D835*AB605/AB$812)</f>
        <v/>
      </c>
      <c r="AC835" s="16">
        <f>AC815*EXP(-$D835*AC605/AC$812)</f>
        <v/>
      </c>
      <c r="AD835" s="16">
        <f>AD815*EXP(-$D835*AD605/AD$812)</f>
        <v/>
      </c>
      <c r="AF835" s="11">
        <f>CodePrefix&amp;$A835&amp;IF($C835="","","."&amp;$C835&amp;"."&amp;$B835)&amp;INDEX(VarEnd,MATCH($A835,VarKey,0))&amp;AF$5</f>
        <v/>
      </c>
      <c r="AG835" s="15">
        <f>AG815*EXP(-$D835*AG605/AG$812)</f>
        <v/>
      </c>
      <c r="AH835" s="16">
        <f>AH815*EXP(-$D835*AH605/AH$812)</f>
        <v/>
      </c>
      <c r="AI835" s="16">
        <f>AI815*EXP(-$D835*AI605/AI$812)</f>
        <v/>
      </c>
      <c r="AJ835" s="16">
        <f>AJ815*EXP(-$D835*AJ605/AJ$812)</f>
        <v/>
      </c>
      <c r="AK835" s="16">
        <f>AK815*EXP(-$D835*AK605/AK$812)</f>
        <v/>
      </c>
      <c r="AL835" s="16">
        <f>AL815*EXP(-$D835*AL605/AL$812)</f>
        <v/>
      </c>
      <c r="AM835" s="16">
        <f>AM815*EXP(-$D835*AM605/AM$812)</f>
        <v/>
      </c>
      <c r="AN835" s="16">
        <f>AN815*EXP(-$D835*AN605/AN$812)</f>
        <v/>
      </c>
      <c r="AO835" s="16">
        <f>AO815*EXP(-$D835*AO605/AO$812)</f>
        <v/>
      </c>
      <c r="AP835" s="16">
        <f>AP815*EXP(-$D835*AP605/AP$812)</f>
        <v/>
      </c>
      <c r="AQ835" s="16">
        <f>AQ815*EXP(-$D835*AQ605/AQ$812)</f>
        <v/>
      </c>
      <c r="AR835" s="16">
        <f>AR815*EXP(-$D835*AR605/AR$812)</f>
        <v/>
      </c>
      <c r="AS835" s="16">
        <f>AS815*EXP(-$D835*AS605/AS$812)</f>
        <v/>
      </c>
      <c r="AT835" s="16">
        <f>AT815*EXP(-$D835*AT605/AT$812)</f>
        <v/>
      </c>
      <c r="AU835" s="16">
        <f>AU815*EXP(-$D835*AU605/AU$812)</f>
        <v/>
      </c>
      <c r="AV835" s="16">
        <f>AV815*EXP(-$D835*AV605/AV$812)</f>
        <v/>
      </c>
      <c r="AW835" s="16">
        <f>AW815*EXP(-$D835*AW605/AW$812)</f>
        <v/>
      </c>
      <c r="AX835" s="16">
        <f>AX815*EXP(-$D835*AX605/AX$812)</f>
        <v/>
      </c>
      <c r="AY835" s="16">
        <f>AY815*EXP(-$D835*AY605/AY$812)</f>
        <v/>
      </c>
    </row>
    <row r="836" hidden="1" outlineLevel="1">
      <c r="A836" s="14" t="inlineStr">
        <is>
          <t>lgi</t>
        </is>
      </c>
      <c r="B836" s="14" t="inlineStr">
        <is>
          <t>nga</t>
        </is>
      </c>
      <c r="C836" s="14" t="inlineStr">
        <is>
          <t>pow</t>
        </is>
      </c>
      <c r="D836" s="41">
        <f>INDEX(PParVal,MATCH("k_invest",PParKey,0))</f>
        <v/>
      </c>
      <c r="E836" s="36" t="n"/>
      <c r="F836" s="36" t="n"/>
      <c r="G836" s="36" t="n"/>
      <c r="H836" s="14">
        <f>INDEX(VarLab,MATCH($A836,VarKey,0))&amp;INDEX(MemLab,MATCH($C836&amp;"|"&amp;$B836,MemKey,0))</f>
        <v/>
      </c>
      <c r="I836" s="14">
        <f>INDEX(VarUnit,MATCH($A836,VarKey,0))</f>
        <v/>
      </c>
      <c r="J836" s="14">
        <f>INDEX(VarSrc,MATCH($A836,VarKey,0))</f>
        <v/>
      </c>
      <c r="K836" s="11">
        <f>CodePrefix&amp;$A836&amp;IF($C836="","","."&amp;$C836&amp;"."&amp;$B836)&amp;INDEX(VarEnd,MATCH($A836,VarKey,0))&amp;K$5</f>
        <v/>
      </c>
      <c r="L836" s="15">
        <f>L816*EXP(-$D836*L606/L$812)</f>
        <v/>
      </c>
      <c r="M836" s="16">
        <f>M816*EXP(-$D836*M606/M$812)</f>
        <v/>
      </c>
      <c r="N836" s="16">
        <f>N816*EXP(-$D836*N606/N$812)</f>
        <v/>
      </c>
      <c r="O836" s="16">
        <f>O816*EXP(-$D836*O606/O$812)</f>
        <v/>
      </c>
      <c r="P836" s="16">
        <f>P816*EXP(-$D836*P606/P$812)</f>
        <v/>
      </c>
      <c r="Q836" s="16">
        <f>Q816*EXP(-$D836*Q606/Q$812)</f>
        <v/>
      </c>
      <c r="R836" s="16">
        <f>R816*EXP(-$D836*R606/R$812)</f>
        <v/>
      </c>
      <c r="S836" s="16">
        <f>S816*EXP(-$D836*S606/S$812)</f>
        <v/>
      </c>
      <c r="T836" s="16">
        <f>T816*EXP(-$D836*T606/T$812)</f>
        <v/>
      </c>
      <c r="U836" s="16">
        <f>U816*EXP(-$D836*U606/U$812)</f>
        <v/>
      </c>
      <c r="V836" s="16">
        <f>V816*EXP(-$D836*V606/V$812)</f>
        <v/>
      </c>
      <c r="W836" s="16">
        <f>W816*EXP(-$D836*W606/W$812)</f>
        <v/>
      </c>
      <c r="X836" s="16">
        <f>X816*EXP(-$D836*X606/X$812)</f>
        <v/>
      </c>
      <c r="Y836" s="16">
        <f>Y816*EXP(-$D836*Y606/Y$812)</f>
        <v/>
      </c>
      <c r="Z836" s="16">
        <f>Z816*EXP(-$D836*Z606/Z$812)</f>
        <v/>
      </c>
      <c r="AA836" s="16">
        <f>AA816*EXP(-$D836*AA606/AA$812)</f>
        <v/>
      </c>
      <c r="AB836" s="16">
        <f>AB816*EXP(-$D836*AB606/AB$812)</f>
        <v/>
      </c>
      <c r="AC836" s="16">
        <f>AC816*EXP(-$D836*AC606/AC$812)</f>
        <v/>
      </c>
      <c r="AD836" s="16">
        <f>AD816*EXP(-$D836*AD606/AD$812)</f>
        <v/>
      </c>
      <c r="AF836" s="11">
        <f>CodePrefix&amp;$A836&amp;IF($C836="","","."&amp;$C836&amp;"."&amp;$B836)&amp;INDEX(VarEnd,MATCH($A836,VarKey,0))&amp;AF$5</f>
        <v/>
      </c>
      <c r="AG836" s="15">
        <f>AG816*EXP(-$D836*AG606/AG$812)</f>
        <v/>
      </c>
      <c r="AH836" s="16">
        <f>AH816*EXP(-$D836*AH606/AH$812)</f>
        <v/>
      </c>
      <c r="AI836" s="16">
        <f>AI816*EXP(-$D836*AI606/AI$812)</f>
        <v/>
      </c>
      <c r="AJ836" s="16">
        <f>AJ816*EXP(-$D836*AJ606/AJ$812)</f>
        <v/>
      </c>
      <c r="AK836" s="16">
        <f>AK816*EXP(-$D836*AK606/AK$812)</f>
        <v/>
      </c>
      <c r="AL836" s="16">
        <f>AL816*EXP(-$D836*AL606/AL$812)</f>
        <v/>
      </c>
      <c r="AM836" s="16">
        <f>AM816*EXP(-$D836*AM606/AM$812)</f>
        <v/>
      </c>
      <c r="AN836" s="16">
        <f>AN816*EXP(-$D836*AN606/AN$812)</f>
        <v/>
      </c>
      <c r="AO836" s="16">
        <f>AO816*EXP(-$D836*AO606/AO$812)</f>
        <v/>
      </c>
      <c r="AP836" s="16">
        <f>AP816*EXP(-$D836*AP606/AP$812)</f>
        <v/>
      </c>
      <c r="AQ836" s="16">
        <f>AQ816*EXP(-$D836*AQ606/AQ$812)</f>
        <v/>
      </c>
      <c r="AR836" s="16">
        <f>AR816*EXP(-$D836*AR606/AR$812)</f>
        <v/>
      </c>
      <c r="AS836" s="16">
        <f>AS816*EXP(-$D836*AS606/AS$812)</f>
        <v/>
      </c>
      <c r="AT836" s="16">
        <f>AT816*EXP(-$D836*AT606/AT$812)</f>
        <v/>
      </c>
      <c r="AU836" s="16">
        <f>AU816*EXP(-$D836*AU606/AU$812)</f>
        <v/>
      </c>
      <c r="AV836" s="16">
        <f>AV816*EXP(-$D836*AV606/AV$812)</f>
        <v/>
      </c>
      <c r="AW836" s="16">
        <f>AW816*EXP(-$D836*AW606/AW$812)</f>
        <v/>
      </c>
      <c r="AX836" s="16">
        <f>AX816*EXP(-$D836*AX606/AX$812)</f>
        <v/>
      </c>
      <c r="AY836" s="16">
        <f>AY816*EXP(-$D836*AY606/AY$812)</f>
        <v/>
      </c>
    </row>
    <row r="837" hidden="1" outlineLevel="1">
      <c r="A837" s="14" t="inlineStr">
        <is>
          <t>lgi</t>
        </is>
      </c>
      <c r="B837" s="14" t="inlineStr">
        <is>
          <t>oop</t>
        </is>
      </c>
      <c r="C837" s="14" t="inlineStr">
        <is>
          <t>pow</t>
        </is>
      </c>
      <c r="D837" s="41">
        <f>INDEX(PParVal,MATCH("k_invest",PParKey,0))</f>
        <v/>
      </c>
      <c r="E837" s="36" t="n"/>
      <c r="F837" s="36" t="n"/>
      <c r="G837" s="36" t="n"/>
      <c r="H837" s="14">
        <f>INDEX(VarLab,MATCH($A837,VarKey,0))&amp;INDEX(MemLab,MATCH($C837&amp;"|"&amp;$B837,MemKey,0))</f>
        <v/>
      </c>
      <c r="I837" s="14">
        <f>INDEX(VarUnit,MATCH($A837,VarKey,0))</f>
        <v/>
      </c>
      <c r="J837" s="14">
        <f>INDEX(VarSrc,MATCH($A837,VarKey,0))</f>
        <v/>
      </c>
      <c r="K837" s="11">
        <f>CodePrefix&amp;$A837&amp;IF($C837="","","."&amp;$C837&amp;"."&amp;$B837)&amp;INDEX(VarEnd,MATCH($A837,VarKey,0))&amp;K$5</f>
        <v/>
      </c>
      <c r="L837" s="15">
        <f>L817*EXP(-$D837*L607/L$812)</f>
        <v/>
      </c>
      <c r="M837" s="16">
        <f>M817*EXP(-$D837*M607/M$812)</f>
        <v/>
      </c>
      <c r="N837" s="16">
        <f>N817*EXP(-$D837*N607/N$812)</f>
        <v/>
      </c>
      <c r="O837" s="16">
        <f>O817*EXP(-$D837*O607/O$812)</f>
        <v/>
      </c>
      <c r="P837" s="16">
        <f>P817*EXP(-$D837*P607/P$812)</f>
        <v/>
      </c>
      <c r="Q837" s="16">
        <f>Q817*EXP(-$D837*Q607/Q$812)</f>
        <v/>
      </c>
      <c r="R837" s="16">
        <f>R817*EXP(-$D837*R607/R$812)</f>
        <v/>
      </c>
      <c r="S837" s="16">
        <f>S817*EXP(-$D837*S607/S$812)</f>
        <v/>
      </c>
      <c r="T837" s="16">
        <f>T817*EXP(-$D837*T607/T$812)</f>
        <v/>
      </c>
      <c r="U837" s="16">
        <f>U817*EXP(-$D837*U607/U$812)</f>
        <v/>
      </c>
      <c r="V837" s="16">
        <f>V817*EXP(-$D837*V607/V$812)</f>
        <v/>
      </c>
      <c r="W837" s="16">
        <f>W817*EXP(-$D837*W607/W$812)</f>
        <v/>
      </c>
      <c r="X837" s="16">
        <f>X817*EXP(-$D837*X607/X$812)</f>
        <v/>
      </c>
      <c r="Y837" s="16">
        <f>Y817*EXP(-$D837*Y607/Y$812)</f>
        <v/>
      </c>
      <c r="Z837" s="16">
        <f>Z817*EXP(-$D837*Z607/Z$812)</f>
        <v/>
      </c>
      <c r="AA837" s="16">
        <f>AA817*EXP(-$D837*AA607/AA$812)</f>
        <v/>
      </c>
      <c r="AB837" s="16">
        <f>AB817*EXP(-$D837*AB607/AB$812)</f>
        <v/>
      </c>
      <c r="AC837" s="16">
        <f>AC817*EXP(-$D837*AC607/AC$812)</f>
        <v/>
      </c>
      <c r="AD837" s="16">
        <f>AD817*EXP(-$D837*AD607/AD$812)</f>
        <v/>
      </c>
      <c r="AF837" s="11">
        <f>CodePrefix&amp;$A837&amp;IF($C837="","","."&amp;$C837&amp;"."&amp;$B837)&amp;INDEX(VarEnd,MATCH($A837,VarKey,0))&amp;AF$5</f>
        <v/>
      </c>
      <c r="AG837" s="15">
        <f>AG817*EXP(-$D837*AG607/AG$812)</f>
        <v/>
      </c>
      <c r="AH837" s="16">
        <f>AH817*EXP(-$D837*AH607/AH$812)</f>
        <v/>
      </c>
      <c r="AI837" s="16">
        <f>AI817*EXP(-$D837*AI607/AI$812)</f>
        <v/>
      </c>
      <c r="AJ837" s="16">
        <f>AJ817*EXP(-$D837*AJ607/AJ$812)</f>
        <v/>
      </c>
      <c r="AK837" s="16">
        <f>AK817*EXP(-$D837*AK607/AK$812)</f>
        <v/>
      </c>
      <c r="AL837" s="16">
        <f>AL817*EXP(-$D837*AL607/AL$812)</f>
        <v/>
      </c>
      <c r="AM837" s="16">
        <f>AM817*EXP(-$D837*AM607/AM$812)</f>
        <v/>
      </c>
      <c r="AN837" s="16">
        <f>AN817*EXP(-$D837*AN607/AN$812)</f>
        <v/>
      </c>
      <c r="AO837" s="16">
        <f>AO817*EXP(-$D837*AO607/AO$812)</f>
        <v/>
      </c>
      <c r="AP837" s="16">
        <f>AP817*EXP(-$D837*AP607/AP$812)</f>
        <v/>
      </c>
      <c r="AQ837" s="16">
        <f>AQ817*EXP(-$D837*AQ607/AQ$812)</f>
        <v/>
      </c>
      <c r="AR837" s="16">
        <f>AR817*EXP(-$D837*AR607/AR$812)</f>
        <v/>
      </c>
      <c r="AS837" s="16">
        <f>AS817*EXP(-$D837*AS607/AS$812)</f>
        <v/>
      </c>
      <c r="AT837" s="16">
        <f>AT817*EXP(-$D837*AT607/AT$812)</f>
        <v/>
      </c>
      <c r="AU837" s="16">
        <f>AU817*EXP(-$D837*AU607/AU$812)</f>
        <v/>
      </c>
      <c r="AV837" s="16">
        <f>AV817*EXP(-$D837*AV607/AV$812)</f>
        <v/>
      </c>
      <c r="AW837" s="16">
        <f>AW817*EXP(-$D837*AW607/AW$812)</f>
        <v/>
      </c>
      <c r="AX837" s="16">
        <f>AX817*EXP(-$D837*AX607/AX$812)</f>
        <v/>
      </c>
      <c r="AY837" s="16">
        <f>AY817*EXP(-$D837*AY607/AY$812)</f>
        <v/>
      </c>
    </row>
    <row r="838" hidden="1" outlineLevel="1">
      <c r="A838" s="14" t="inlineStr">
        <is>
          <t>lgi</t>
        </is>
      </c>
      <c r="B838" s="14" t="inlineStr">
        <is>
          <t>nuc</t>
        </is>
      </c>
      <c r="C838" s="14" t="inlineStr">
        <is>
          <t>pow</t>
        </is>
      </c>
      <c r="D838" s="41">
        <f>INDEX(PParVal,MATCH("k_invest",PParKey,0))</f>
        <v/>
      </c>
      <c r="E838" s="36" t="n"/>
      <c r="F838" s="36" t="n"/>
      <c r="G838" s="36" t="n"/>
      <c r="H838" s="14">
        <f>INDEX(VarLab,MATCH($A838,VarKey,0))&amp;INDEX(MemLab,MATCH($C838&amp;"|"&amp;$B838,MemKey,0))</f>
        <v/>
      </c>
      <c r="I838" s="14">
        <f>INDEX(VarUnit,MATCH($A838,VarKey,0))</f>
        <v/>
      </c>
      <c r="J838" s="14">
        <f>INDEX(VarSrc,MATCH($A838,VarKey,0))</f>
        <v/>
      </c>
      <c r="K838" s="11">
        <f>CodePrefix&amp;$A838&amp;IF($C838="","","."&amp;$C838&amp;"."&amp;$B838)&amp;INDEX(VarEnd,MATCH($A838,VarKey,0))&amp;K$5</f>
        <v/>
      </c>
      <c r="L838" s="15">
        <f>L818*EXP(-$D838*L608/L$812)</f>
        <v/>
      </c>
      <c r="M838" s="16">
        <f>M818*EXP(-$D838*M608/M$812)</f>
        <v/>
      </c>
      <c r="N838" s="16">
        <f>N818*EXP(-$D838*N608/N$812)</f>
        <v/>
      </c>
      <c r="O838" s="16">
        <f>O818*EXP(-$D838*O608/O$812)</f>
        <v/>
      </c>
      <c r="P838" s="16">
        <f>P818*EXP(-$D838*P608/P$812)</f>
        <v/>
      </c>
      <c r="Q838" s="16">
        <f>Q818*EXP(-$D838*Q608/Q$812)</f>
        <v/>
      </c>
      <c r="R838" s="16">
        <f>R818*EXP(-$D838*R608/R$812)</f>
        <v/>
      </c>
      <c r="S838" s="16">
        <f>S818*EXP(-$D838*S608/S$812)</f>
        <v/>
      </c>
      <c r="T838" s="16">
        <f>T818*EXP(-$D838*T608/T$812)</f>
        <v/>
      </c>
      <c r="U838" s="16">
        <f>U818*EXP(-$D838*U608/U$812)</f>
        <v/>
      </c>
      <c r="V838" s="16">
        <f>V818*EXP(-$D838*V608/V$812)</f>
        <v/>
      </c>
      <c r="W838" s="16">
        <f>W818*EXP(-$D838*W608/W$812)</f>
        <v/>
      </c>
      <c r="X838" s="16">
        <f>X818*EXP(-$D838*X608/X$812)</f>
        <v/>
      </c>
      <c r="Y838" s="16">
        <f>Y818*EXP(-$D838*Y608/Y$812)</f>
        <v/>
      </c>
      <c r="Z838" s="16">
        <f>Z818*EXP(-$D838*Z608/Z$812)</f>
        <v/>
      </c>
      <c r="AA838" s="16">
        <f>AA818*EXP(-$D838*AA608/AA$812)</f>
        <v/>
      </c>
      <c r="AB838" s="16">
        <f>AB818*EXP(-$D838*AB608/AB$812)</f>
        <v/>
      </c>
      <c r="AC838" s="16">
        <f>AC818*EXP(-$D838*AC608/AC$812)</f>
        <v/>
      </c>
      <c r="AD838" s="16">
        <f>AD818*EXP(-$D838*AD608/AD$812)</f>
        <v/>
      </c>
      <c r="AF838" s="11">
        <f>CodePrefix&amp;$A838&amp;IF($C838="","","."&amp;$C838&amp;"."&amp;$B838)&amp;INDEX(VarEnd,MATCH($A838,VarKey,0))&amp;AF$5</f>
        <v/>
      </c>
      <c r="AG838" s="15">
        <f>AG818*EXP(-$D838*AG608/AG$812)</f>
        <v/>
      </c>
      <c r="AH838" s="16">
        <f>AH818*EXP(-$D838*AH608/AH$812)</f>
        <v/>
      </c>
      <c r="AI838" s="16">
        <f>AI818*EXP(-$D838*AI608/AI$812)</f>
        <v/>
      </c>
      <c r="AJ838" s="16">
        <f>AJ818*EXP(-$D838*AJ608/AJ$812)</f>
        <v/>
      </c>
      <c r="AK838" s="16">
        <f>AK818*EXP(-$D838*AK608/AK$812)</f>
        <v/>
      </c>
      <c r="AL838" s="16">
        <f>AL818*EXP(-$D838*AL608/AL$812)</f>
        <v/>
      </c>
      <c r="AM838" s="16">
        <f>AM818*EXP(-$D838*AM608/AM$812)</f>
        <v/>
      </c>
      <c r="AN838" s="16">
        <f>AN818*EXP(-$D838*AN608/AN$812)</f>
        <v/>
      </c>
      <c r="AO838" s="16">
        <f>AO818*EXP(-$D838*AO608/AO$812)</f>
        <v/>
      </c>
      <c r="AP838" s="16">
        <f>AP818*EXP(-$D838*AP608/AP$812)</f>
        <v/>
      </c>
      <c r="AQ838" s="16">
        <f>AQ818*EXP(-$D838*AQ608/AQ$812)</f>
        <v/>
      </c>
      <c r="AR838" s="16">
        <f>AR818*EXP(-$D838*AR608/AR$812)</f>
        <v/>
      </c>
      <c r="AS838" s="16">
        <f>AS818*EXP(-$D838*AS608/AS$812)</f>
        <v/>
      </c>
      <c r="AT838" s="16">
        <f>AT818*EXP(-$D838*AT608/AT$812)</f>
        <v/>
      </c>
      <c r="AU838" s="16">
        <f>AU818*EXP(-$D838*AU608/AU$812)</f>
        <v/>
      </c>
      <c r="AV838" s="16">
        <f>AV818*EXP(-$D838*AV608/AV$812)</f>
        <v/>
      </c>
      <c r="AW838" s="16">
        <f>AW818*EXP(-$D838*AW608/AW$812)</f>
        <v/>
      </c>
      <c r="AX838" s="16">
        <f>AX818*EXP(-$D838*AX608/AX$812)</f>
        <v/>
      </c>
      <c r="AY838" s="16">
        <f>AY818*EXP(-$D838*AY608/AY$812)</f>
        <v/>
      </c>
    </row>
    <row r="839" hidden="1" outlineLevel="1">
      <c r="A839" s="14" t="inlineStr">
        <is>
          <t>lgi</t>
        </is>
      </c>
      <c r="B839" s="14" t="inlineStr">
        <is>
          <t>wnd</t>
        </is>
      </c>
      <c r="C839" s="14" t="inlineStr">
        <is>
          <t>pow</t>
        </is>
      </c>
      <c r="D839" s="41">
        <f>INDEX(PParVal,MATCH("k_invest",PParKey,0))</f>
        <v/>
      </c>
      <c r="E839" s="36" t="n"/>
      <c r="F839" s="36" t="n"/>
      <c r="G839" s="36" t="n"/>
      <c r="H839" s="14">
        <f>INDEX(VarLab,MATCH($A839,VarKey,0))&amp;INDEX(MemLab,MATCH($C839&amp;"|"&amp;$B839,MemKey,0))</f>
        <v/>
      </c>
      <c r="I839" s="14">
        <f>INDEX(VarUnit,MATCH($A839,VarKey,0))</f>
        <v/>
      </c>
      <c r="J839" s="14">
        <f>INDEX(VarSrc,MATCH($A839,VarKey,0))</f>
        <v/>
      </c>
      <c r="K839" s="11">
        <f>CodePrefix&amp;$A839&amp;IF($C839="","","."&amp;$C839&amp;"."&amp;$B839)&amp;INDEX(VarEnd,MATCH($A839,VarKey,0))&amp;K$5</f>
        <v/>
      </c>
      <c r="L839" s="15">
        <f>L819*EXP(-$D839*L609/L$812)</f>
        <v/>
      </c>
      <c r="M839" s="16">
        <f>M819*EXP(-$D839*M609/M$812)</f>
        <v/>
      </c>
      <c r="N839" s="16">
        <f>N819*EXP(-$D839*N609/N$812)</f>
        <v/>
      </c>
      <c r="O839" s="16">
        <f>O819*EXP(-$D839*O609/O$812)</f>
        <v/>
      </c>
      <c r="P839" s="16">
        <f>P819*EXP(-$D839*P609/P$812)</f>
        <v/>
      </c>
      <c r="Q839" s="16">
        <f>Q819*EXP(-$D839*Q609/Q$812)</f>
        <v/>
      </c>
      <c r="R839" s="16">
        <f>R819*EXP(-$D839*R609/R$812)</f>
        <v/>
      </c>
      <c r="S839" s="16">
        <f>S819*EXP(-$D839*S609/S$812)</f>
        <v/>
      </c>
      <c r="T839" s="16">
        <f>T819*EXP(-$D839*T609/T$812)</f>
        <v/>
      </c>
      <c r="U839" s="16">
        <f>U819*EXP(-$D839*U609/U$812)</f>
        <v/>
      </c>
      <c r="V839" s="16">
        <f>V819*EXP(-$D839*V609/V$812)</f>
        <v/>
      </c>
      <c r="W839" s="16">
        <f>W819*EXP(-$D839*W609/W$812)</f>
        <v/>
      </c>
      <c r="X839" s="16">
        <f>X819*EXP(-$D839*X609/X$812)</f>
        <v/>
      </c>
      <c r="Y839" s="16">
        <f>Y819*EXP(-$D839*Y609/Y$812)</f>
        <v/>
      </c>
      <c r="Z839" s="16">
        <f>Z819*EXP(-$D839*Z609/Z$812)</f>
        <v/>
      </c>
      <c r="AA839" s="16">
        <f>AA819*EXP(-$D839*AA609/AA$812)</f>
        <v/>
      </c>
      <c r="AB839" s="16">
        <f>AB819*EXP(-$D839*AB609/AB$812)</f>
        <v/>
      </c>
      <c r="AC839" s="16">
        <f>AC819*EXP(-$D839*AC609/AC$812)</f>
        <v/>
      </c>
      <c r="AD839" s="16">
        <f>AD819*EXP(-$D839*AD609/AD$812)</f>
        <v/>
      </c>
      <c r="AF839" s="11">
        <f>CodePrefix&amp;$A839&amp;IF($C839="","","."&amp;$C839&amp;"."&amp;$B839)&amp;INDEX(VarEnd,MATCH($A839,VarKey,0))&amp;AF$5</f>
        <v/>
      </c>
      <c r="AG839" s="15">
        <f>AG819*EXP(-$D839*AG609/AG$812)</f>
        <v/>
      </c>
      <c r="AH839" s="16">
        <f>AH819*EXP(-$D839*AH609/AH$812)</f>
        <v/>
      </c>
      <c r="AI839" s="16">
        <f>AI819*EXP(-$D839*AI609/AI$812)</f>
        <v/>
      </c>
      <c r="AJ839" s="16">
        <f>AJ819*EXP(-$D839*AJ609/AJ$812)</f>
        <v/>
      </c>
      <c r="AK839" s="16">
        <f>AK819*EXP(-$D839*AK609/AK$812)</f>
        <v/>
      </c>
      <c r="AL839" s="16">
        <f>AL819*EXP(-$D839*AL609/AL$812)</f>
        <v/>
      </c>
      <c r="AM839" s="16">
        <f>AM819*EXP(-$D839*AM609/AM$812)</f>
        <v/>
      </c>
      <c r="AN839" s="16">
        <f>AN819*EXP(-$D839*AN609/AN$812)</f>
        <v/>
      </c>
      <c r="AO839" s="16">
        <f>AO819*EXP(-$D839*AO609/AO$812)</f>
        <v/>
      </c>
      <c r="AP839" s="16">
        <f>AP819*EXP(-$D839*AP609/AP$812)</f>
        <v/>
      </c>
      <c r="AQ839" s="16">
        <f>AQ819*EXP(-$D839*AQ609/AQ$812)</f>
        <v/>
      </c>
      <c r="AR839" s="16">
        <f>AR819*EXP(-$D839*AR609/AR$812)</f>
        <v/>
      </c>
      <c r="AS839" s="16">
        <f>AS819*EXP(-$D839*AS609/AS$812)</f>
        <v/>
      </c>
      <c r="AT839" s="16">
        <f>AT819*EXP(-$D839*AT609/AT$812)</f>
        <v/>
      </c>
      <c r="AU839" s="16">
        <f>AU819*EXP(-$D839*AU609/AU$812)</f>
        <v/>
      </c>
      <c r="AV839" s="16">
        <f>AV819*EXP(-$D839*AV609/AV$812)</f>
        <v/>
      </c>
      <c r="AW839" s="16">
        <f>AW819*EXP(-$D839*AW609/AW$812)</f>
        <v/>
      </c>
      <c r="AX839" s="16">
        <f>AX819*EXP(-$D839*AX609/AX$812)</f>
        <v/>
      </c>
      <c r="AY839" s="16">
        <f>AY819*EXP(-$D839*AY609/AY$812)</f>
        <v/>
      </c>
    </row>
    <row r="840" hidden="1" outlineLevel="1">
      <c r="A840" s="14" t="inlineStr">
        <is>
          <t>lgi</t>
        </is>
      </c>
      <c r="B840" s="14" t="inlineStr">
        <is>
          <t>sol</t>
        </is>
      </c>
      <c r="C840" s="14" t="inlineStr">
        <is>
          <t>pow</t>
        </is>
      </c>
      <c r="D840" s="41">
        <f>INDEX(PParVal,MATCH("k_invest",PParKey,0))</f>
        <v/>
      </c>
      <c r="E840" s="36" t="n"/>
      <c r="F840" s="36" t="n"/>
      <c r="G840" s="36" t="n"/>
      <c r="H840" s="14">
        <f>INDEX(VarLab,MATCH($A840,VarKey,0))&amp;INDEX(MemLab,MATCH($C840&amp;"|"&amp;$B840,MemKey,0))</f>
        <v/>
      </c>
      <c r="I840" s="14">
        <f>INDEX(VarUnit,MATCH($A840,VarKey,0))</f>
        <v/>
      </c>
      <c r="J840" s="14">
        <f>INDEX(VarSrc,MATCH($A840,VarKey,0))</f>
        <v/>
      </c>
      <c r="K840" s="11">
        <f>CodePrefix&amp;$A840&amp;IF($C840="","","."&amp;$C840&amp;"."&amp;$B840)&amp;INDEX(VarEnd,MATCH($A840,VarKey,0))&amp;K$5</f>
        <v/>
      </c>
      <c r="L840" s="15">
        <f>L820*EXP(-$D840*L610/L$812)</f>
        <v/>
      </c>
      <c r="M840" s="16">
        <f>M820*EXP(-$D840*M610/M$812)</f>
        <v/>
      </c>
      <c r="N840" s="16">
        <f>N820*EXP(-$D840*N610/N$812)</f>
        <v/>
      </c>
      <c r="O840" s="16">
        <f>O820*EXP(-$D840*O610/O$812)</f>
        <v/>
      </c>
      <c r="P840" s="16">
        <f>P820*EXP(-$D840*P610/P$812)</f>
        <v/>
      </c>
      <c r="Q840" s="16">
        <f>Q820*EXP(-$D840*Q610/Q$812)</f>
        <v/>
      </c>
      <c r="R840" s="16">
        <f>R820*EXP(-$D840*R610/R$812)</f>
        <v/>
      </c>
      <c r="S840" s="16">
        <f>S820*EXP(-$D840*S610/S$812)</f>
        <v/>
      </c>
      <c r="T840" s="16">
        <f>T820*EXP(-$D840*T610/T$812)</f>
        <v/>
      </c>
      <c r="U840" s="16">
        <f>U820*EXP(-$D840*U610/U$812)</f>
        <v/>
      </c>
      <c r="V840" s="16">
        <f>V820*EXP(-$D840*V610/V$812)</f>
        <v/>
      </c>
      <c r="W840" s="16">
        <f>W820*EXP(-$D840*W610/W$812)</f>
        <v/>
      </c>
      <c r="X840" s="16">
        <f>X820*EXP(-$D840*X610/X$812)</f>
        <v/>
      </c>
      <c r="Y840" s="16">
        <f>Y820*EXP(-$D840*Y610/Y$812)</f>
        <v/>
      </c>
      <c r="Z840" s="16">
        <f>Z820*EXP(-$D840*Z610/Z$812)</f>
        <v/>
      </c>
      <c r="AA840" s="16">
        <f>AA820*EXP(-$D840*AA610/AA$812)</f>
        <v/>
      </c>
      <c r="AB840" s="16">
        <f>AB820*EXP(-$D840*AB610/AB$812)</f>
        <v/>
      </c>
      <c r="AC840" s="16">
        <f>AC820*EXP(-$D840*AC610/AC$812)</f>
        <v/>
      </c>
      <c r="AD840" s="16">
        <f>AD820*EXP(-$D840*AD610/AD$812)</f>
        <v/>
      </c>
      <c r="AF840" s="11">
        <f>CodePrefix&amp;$A840&amp;IF($C840="","","."&amp;$C840&amp;"."&amp;$B840)&amp;INDEX(VarEnd,MATCH($A840,VarKey,0))&amp;AF$5</f>
        <v/>
      </c>
      <c r="AG840" s="15">
        <f>AG820*EXP(-$D840*AG610/AG$812)</f>
        <v/>
      </c>
      <c r="AH840" s="16">
        <f>AH820*EXP(-$D840*AH610/AH$812)</f>
        <v/>
      </c>
      <c r="AI840" s="16">
        <f>AI820*EXP(-$D840*AI610/AI$812)</f>
        <v/>
      </c>
      <c r="AJ840" s="16">
        <f>AJ820*EXP(-$D840*AJ610/AJ$812)</f>
        <v/>
      </c>
      <c r="AK840" s="16">
        <f>AK820*EXP(-$D840*AK610/AK$812)</f>
        <v/>
      </c>
      <c r="AL840" s="16">
        <f>AL820*EXP(-$D840*AL610/AL$812)</f>
        <v/>
      </c>
      <c r="AM840" s="16">
        <f>AM820*EXP(-$D840*AM610/AM$812)</f>
        <v/>
      </c>
      <c r="AN840" s="16">
        <f>AN820*EXP(-$D840*AN610/AN$812)</f>
        <v/>
      </c>
      <c r="AO840" s="16">
        <f>AO820*EXP(-$D840*AO610/AO$812)</f>
        <v/>
      </c>
      <c r="AP840" s="16">
        <f>AP820*EXP(-$D840*AP610/AP$812)</f>
        <v/>
      </c>
      <c r="AQ840" s="16">
        <f>AQ820*EXP(-$D840*AQ610/AQ$812)</f>
        <v/>
      </c>
      <c r="AR840" s="16">
        <f>AR820*EXP(-$D840*AR610/AR$812)</f>
        <v/>
      </c>
      <c r="AS840" s="16">
        <f>AS820*EXP(-$D840*AS610/AS$812)</f>
        <v/>
      </c>
      <c r="AT840" s="16">
        <f>AT820*EXP(-$D840*AT610/AT$812)</f>
        <v/>
      </c>
      <c r="AU840" s="16">
        <f>AU820*EXP(-$D840*AU610/AU$812)</f>
        <v/>
      </c>
      <c r="AV840" s="16">
        <f>AV820*EXP(-$D840*AV610/AV$812)</f>
        <v/>
      </c>
      <c r="AW840" s="16">
        <f>AW820*EXP(-$D840*AW610/AW$812)</f>
        <v/>
      </c>
      <c r="AX840" s="16">
        <f>AX820*EXP(-$D840*AX610/AX$812)</f>
        <v/>
      </c>
      <c r="AY840" s="16">
        <f>AY820*EXP(-$D840*AY610/AY$812)</f>
        <v/>
      </c>
    </row>
    <row r="841" hidden="1" outlineLevel="1">
      <c r="A841" s="14" t="inlineStr">
        <is>
          <t>lgi</t>
        </is>
      </c>
      <c r="B841" s="14" t="inlineStr">
        <is>
          <t>hyd</t>
        </is>
      </c>
      <c r="C841" s="14" t="inlineStr">
        <is>
          <t>pow</t>
        </is>
      </c>
      <c r="D841" s="41">
        <f>INDEX(PParVal,MATCH("k_invest",PParKey,0))</f>
        <v/>
      </c>
      <c r="E841" s="36" t="n"/>
      <c r="F841" s="36" t="n"/>
      <c r="G841" s="36" t="n"/>
      <c r="H841" s="14">
        <f>INDEX(VarLab,MATCH($A841,VarKey,0))&amp;INDEX(MemLab,MATCH($C841&amp;"|"&amp;$B841,MemKey,0))</f>
        <v/>
      </c>
      <c r="I841" s="14">
        <f>INDEX(VarUnit,MATCH($A841,VarKey,0))</f>
        <v/>
      </c>
      <c r="J841" s="14">
        <f>INDEX(VarSrc,MATCH($A841,VarKey,0))</f>
        <v/>
      </c>
      <c r="K841" s="11">
        <f>CodePrefix&amp;$A841&amp;IF($C841="","","."&amp;$C841&amp;"."&amp;$B841)&amp;INDEX(VarEnd,MATCH($A841,VarKey,0))&amp;K$5</f>
        <v/>
      </c>
      <c r="L841" s="15">
        <f>L821*EXP(-$D841*L611/L$812)</f>
        <v/>
      </c>
      <c r="M841" s="16">
        <f>M821*EXP(-$D841*M611/M$812)</f>
        <v/>
      </c>
      <c r="N841" s="16">
        <f>N821*EXP(-$D841*N611/N$812)</f>
        <v/>
      </c>
      <c r="O841" s="16">
        <f>O821*EXP(-$D841*O611/O$812)</f>
        <v/>
      </c>
      <c r="P841" s="16">
        <f>P821*EXP(-$D841*P611/P$812)</f>
        <v/>
      </c>
      <c r="Q841" s="16">
        <f>Q821*EXP(-$D841*Q611/Q$812)</f>
        <v/>
      </c>
      <c r="R841" s="16">
        <f>R821*EXP(-$D841*R611/R$812)</f>
        <v/>
      </c>
      <c r="S841" s="16">
        <f>S821*EXP(-$D841*S611/S$812)</f>
        <v/>
      </c>
      <c r="T841" s="16">
        <f>T821*EXP(-$D841*T611/T$812)</f>
        <v/>
      </c>
      <c r="U841" s="16">
        <f>U821*EXP(-$D841*U611/U$812)</f>
        <v/>
      </c>
      <c r="V841" s="16">
        <f>V821*EXP(-$D841*V611/V$812)</f>
        <v/>
      </c>
      <c r="W841" s="16">
        <f>W821*EXP(-$D841*W611/W$812)</f>
        <v/>
      </c>
      <c r="X841" s="16">
        <f>X821*EXP(-$D841*X611/X$812)</f>
        <v/>
      </c>
      <c r="Y841" s="16">
        <f>Y821*EXP(-$D841*Y611/Y$812)</f>
        <v/>
      </c>
      <c r="Z841" s="16">
        <f>Z821*EXP(-$D841*Z611/Z$812)</f>
        <v/>
      </c>
      <c r="AA841" s="16">
        <f>AA821*EXP(-$D841*AA611/AA$812)</f>
        <v/>
      </c>
      <c r="AB841" s="16">
        <f>AB821*EXP(-$D841*AB611/AB$812)</f>
        <v/>
      </c>
      <c r="AC841" s="16">
        <f>AC821*EXP(-$D841*AC611/AC$812)</f>
        <v/>
      </c>
      <c r="AD841" s="16">
        <f>AD821*EXP(-$D841*AD611/AD$812)</f>
        <v/>
      </c>
      <c r="AF841" s="11">
        <f>CodePrefix&amp;$A841&amp;IF($C841="","","."&amp;$C841&amp;"."&amp;$B841)&amp;INDEX(VarEnd,MATCH($A841,VarKey,0))&amp;AF$5</f>
        <v/>
      </c>
      <c r="AG841" s="15">
        <f>AG821*EXP(-$D841*AG611/AG$812)</f>
        <v/>
      </c>
      <c r="AH841" s="16">
        <f>AH821*EXP(-$D841*AH611/AH$812)</f>
        <v/>
      </c>
      <c r="AI841" s="16">
        <f>AI821*EXP(-$D841*AI611/AI$812)</f>
        <v/>
      </c>
      <c r="AJ841" s="16">
        <f>AJ821*EXP(-$D841*AJ611/AJ$812)</f>
        <v/>
      </c>
      <c r="AK841" s="16">
        <f>AK821*EXP(-$D841*AK611/AK$812)</f>
        <v/>
      </c>
      <c r="AL841" s="16">
        <f>AL821*EXP(-$D841*AL611/AL$812)</f>
        <v/>
      </c>
      <c r="AM841" s="16">
        <f>AM821*EXP(-$D841*AM611/AM$812)</f>
        <v/>
      </c>
      <c r="AN841" s="16">
        <f>AN821*EXP(-$D841*AN611/AN$812)</f>
        <v/>
      </c>
      <c r="AO841" s="16">
        <f>AO821*EXP(-$D841*AO611/AO$812)</f>
        <v/>
      </c>
      <c r="AP841" s="16">
        <f>AP821*EXP(-$D841*AP611/AP$812)</f>
        <v/>
      </c>
      <c r="AQ841" s="16">
        <f>AQ821*EXP(-$D841*AQ611/AQ$812)</f>
        <v/>
      </c>
      <c r="AR841" s="16">
        <f>AR821*EXP(-$D841*AR611/AR$812)</f>
        <v/>
      </c>
      <c r="AS841" s="16">
        <f>AS821*EXP(-$D841*AS611/AS$812)</f>
        <v/>
      </c>
      <c r="AT841" s="16">
        <f>AT821*EXP(-$D841*AT611/AT$812)</f>
        <v/>
      </c>
      <c r="AU841" s="16">
        <f>AU821*EXP(-$D841*AU611/AU$812)</f>
        <v/>
      </c>
      <c r="AV841" s="16">
        <f>AV821*EXP(-$D841*AV611/AV$812)</f>
        <v/>
      </c>
      <c r="AW841" s="16">
        <f>AW821*EXP(-$D841*AW611/AW$812)</f>
        <v/>
      </c>
      <c r="AX841" s="16">
        <f>AX821*EXP(-$D841*AX611/AX$812)</f>
        <v/>
      </c>
      <c r="AY841" s="16">
        <f>AY821*EXP(-$D841*AY611/AY$812)</f>
        <v/>
      </c>
    </row>
    <row r="842" hidden="1" outlineLevel="1">
      <c r="A842" s="14" t="inlineStr">
        <is>
          <t>lgi</t>
        </is>
      </c>
      <c r="B842" s="14" t="inlineStr">
        <is>
          <t>ore</t>
        </is>
      </c>
      <c r="C842" s="14" t="inlineStr">
        <is>
          <t>pow</t>
        </is>
      </c>
      <c r="D842" s="41">
        <f>INDEX(PParVal,MATCH("k_invest",PParKey,0))</f>
        <v/>
      </c>
      <c r="E842" s="36" t="n"/>
      <c r="F842" s="36" t="n"/>
      <c r="G842" s="36" t="n"/>
      <c r="H842" s="14">
        <f>INDEX(VarLab,MATCH($A842,VarKey,0))&amp;INDEX(MemLab,MATCH($C842&amp;"|"&amp;$B842,MemKey,0))</f>
        <v/>
      </c>
      <c r="I842" s="14">
        <f>INDEX(VarUnit,MATCH($A842,VarKey,0))</f>
        <v/>
      </c>
      <c r="J842" s="14">
        <f>INDEX(VarSrc,MATCH($A842,VarKey,0))</f>
        <v/>
      </c>
      <c r="K842" s="11">
        <f>CodePrefix&amp;$A842&amp;IF($C842="","","."&amp;$C842&amp;"."&amp;$B842)&amp;INDEX(VarEnd,MATCH($A842,VarKey,0))&amp;K$5</f>
        <v/>
      </c>
      <c r="L842" s="15">
        <f>L822*EXP(-$D842*L612/L$812)</f>
        <v/>
      </c>
      <c r="M842" s="16">
        <f>M822*EXP(-$D842*M612/M$812)</f>
        <v/>
      </c>
      <c r="N842" s="16">
        <f>N822*EXP(-$D842*N612/N$812)</f>
        <v/>
      </c>
      <c r="O842" s="16">
        <f>O822*EXP(-$D842*O612/O$812)</f>
        <v/>
      </c>
      <c r="P842" s="16">
        <f>P822*EXP(-$D842*P612/P$812)</f>
        <v/>
      </c>
      <c r="Q842" s="16">
        <f>Q822*EXP(-$D842*Q612/Q$812)</f>
        <v/>
      </c>
      <c r="R842" s="16">
        <f>R822*EXP(-$D842*R612/R$812)</f>
        <v/>
      </c>
      <c r="S842" s="16">
        <f>S822*EXP(-$D842*S612/S$812)</f>
        <v/>
      </c>
      <c r="T842" s="16">
        <f>T822*EXP(-$D842*T612/T$812)</f>
        <v/>
      </c>
      <c r="U842" s="16">
        <f>U822*EXP(-$D842*U612/U$812)</f>
        <v/>
      </c>
      <c r="V842" s="16">
        <f>V822*EXP(-$D842*V612/V$812)</f>
        <v/>
      </c>
      <c r="W842" s="16">
        <f>W822*EXP(-$D842*W612/W$812)</f>
        <v/>
      </c>
      <c r="X842" s="16">
        <f>X822*EXP(-$D842*X612/X$812)</f>
        <v/>
      </c>
      <c r="Y842" s="16">
        <f>Y822*EXP(-$D842*Y612/Y$812)</f>
        <v/>
      </c>
      <c r="Z842" s="16">
        <f>Z822*EXP(-$D842*Z612/Z$812)</f>
        <v/>
      </c>
      <c r="AA842" s="16">
        <f>AA822*EXP(-$D842*AA612/AA$812)</f>
        <v/>
      </c>
      <c r="AB842" s="16">
        <f>AB822*EXP(-$D842*AB612/AB$812)</f>
        <v/>
      </c>
      <c r="AC842" s="16">
        <f>AC822*EXP(-$D842*AC612/AC$812)</f>
        <v/>
      </c>
      <c r="AD842" s="16">
        <f>AD822*EXP(-$D842*AD612/AD$812)</f>
        <v/>
      </c>
      <c r="AF842" s="11">
        <f>CodePrefix&amp;$A842&amp;IF($C842="","","."&amp;$C842&amp;"."&amp;$B842)&amp;INDEX(VarEnd,MATCH($A842,VarKey,0))&amp;AF$5</f>
        <v/>
      </c>
      <c r="AG842" s="15">
        <f>AG822*EXP(-$D842*AG612/AG$812)</f>
        <v/>
      </c>
      <c r="AH842" s="16">
        <f>AH822*EXP(-$D842*AH612/AH$812)</f>
        <v/>
      </c>
      <c r="AI842" s="16">
        <f>AI822*EXP(-$D842*AI612/AI$812)</f>
        <v/>
      </c>
      <c r="AJ842" s="16">
        <f>AJ822*EXP(-$D842*AJ612/AJ$812)</f>
        <v/>
      </c>
      <c r="AK842" s="16">
        <f>AK822*EXP(-$D842*AK612/AK$812)</f>
        <v/>
      </c>
      <c r="AL842" s="16">
        <f>AL822*EXP(-$D842*AL612/AL$812)</f>
        <v/>
      </c>
      <c r="AM842" s="16">
        <f>AM822*EXP(-$D842*AM612/AM$812)</f>
        <v/>
      </c>
      <c r="AN842" s="16">
        <f>AN822*EXP(-$D842*AN612/AN$812)</f>
        <v/>
      </c>
      <c r="AO842" s="16">
        <f>AO822*EXP(-$D842*AO612/AO$812)</f>
        <v/>
      </c>
      <c r="AP842" s="16">
        <f>AP822*EXP(-$D842*AP612/AP$812)</f>
        <v/>
      </c>
      <c r="AQ842" s="16">
        <f>AQ822*EXP(-$D842*AQ612/AQ$812)</f>
        <v/>
      </c>
      <c r="AR842" s="16">
        <f>AR822*EXP(-$D842*AR612/AR$812)</f>
        <v/>
      </c>
      <c r="AS842" s="16">
        <f>AS822*EXP(-$D842*AS612/AS$812)</f>
        <v/>
      </c>
      <c r="AT842" s="16">
        <f>AT822*EXP(-$D842*AT612/AT$812)</f>
        <v/>
      </c>
      <c r="AU842" s="16">
        <f>AU822*EXP(-$D842*AU612/AU$812)</f>
        <v/>
      </c>
      <c r="AV842" s="16">
        <f>AV822*EXP(-$D842*AV612/AV$812)</f>
        <v/>
      </c>
      <c r="AW842" s="16">
        <f>AW822*EXP(-$D842*AW612/AW$812)</f>
        <v/>
      </c>
      <c r="AX842" s="16">
        <f>AX822*EXP(-$D842*AX612/AX$812)</f>
        <v/>
      </c>
      <c r="AY842" s="16">
        <f>AY822*EXP(-$D842*AY612/AY$812)</f>
        <v/>
      </c>
    </row>
    <row r="843" hidden="1" outlineLevel="1">
      <c r="A843" s="14" t="inlineStr">
        <is>
          <t>lgi</t>
        </is>
      </c>
      <c r="B843" s="14" t="inlineStr">
        <is>
          <t>bio</t>
        </is>
      </c>
      <c r="C843" s="14" t="inlineStr">
        <is>
          <t>pow</t>
        </is>
      </c>
      <c r="D843" s="41">
        <f>INDEX(PParVal,MATCH("k_invest",PParKey,0))</f>
        <v/>
      </c>
      <c r="E843" s="36" t="n"/>
      <c r="F843" s="36" t="n"/>
      <c r="G843" s="36" t="n"/>
      <c r="H843" s="14">
        <f>INDEX(VarLab,MATCH($A843,VarKey,0))&amp;INDEX(MemLab,MATCH($C843&amp;"|"&amp;$B843,MemKey,0))</f>
        <v/>
      </c>
      <c r="I843" s="14">
        <f>INDEX(VarUnit,MATCH($A843,VarKey,0))</f>
        <v/>
      </c>
      <c r="J843" s="14">
        <f>INDEX(VarSrc,MATCH($A843,VarKey,0))</f>
        <v/>
      </c>
      <c r="K843" s="11">
        <f>CodePrefix&amp;$A843&amp;IF($C843="","","."&amp;$C843&amp;"."&amp;$B843)&amp;INDEX(VarEnd,MATCH($A843,VarKey,0))&amp;K$5</f>
        <v/>
      </c>
      <c r="L843" s="15">
        <f>L823*EXP(-$D843*L613/L$812)</f>
        <v/>
      </c>
      <c r="M843" s="16">
        <f>M823*EXP(-$D843*M613/M$812)</f>
        <v/>
      </c>
      <c r="N843" s="16">
        <f>N823*EXP(-$D843*N613/N$812)</f>
        <v/>
      </c>
      <c r="O843" s="16">
        <f>O823*EXP(-$D843*O613/O$812)</f>
        <v/>
      </c>
      <c r="P843" s="16">
        <f>P823*EXP(-$D843*P613/P$812)</f>
        <v/>
      </c>
      <c r="Q843" s="16">
        <f>Q823*EXP(-$D843*Q613/Q$812)</f>
        <v/>
      </c>
      <c r="R843" s="16">
        <f>R823*EXP(-$D843*R613/R$812)</f>
        <v/>
      </c>
      <c r="S843" s="16">
        <f>S823*EXP(-$D843*S613/S$812)</f>
        <v/>
      </c>
      <c r="T843" s="16">
        <f>T823*EXP(-$D843*T613/T$812)</f>
        <v/>
      </c>
      <c r="U843" s="16">
        <f>U823*EXP(-$D843*U613/U$812)</f>
        <v/>
      </c>
      <c r="V843" s="16">
        <f>V823*EXP(-$D843*V613/V$812)</f>
        <v/>
      </c>
      <c r="W843" s="16">
        <f>W823*EXP(-$D843*W613/W$812)</f>
        <v/>
      </c>
      <c r="X843" s="16">
        <f>X823*EXP(-$D843*X613/X$812)</f>
        <v/>
      </c>
      <c r="Y843" s="16">
        <f>Y823*EXP(-$D843*Y613/Y$812)</f>
        <v/>
      </c>
      <c r="Z843" s="16">
        <f>Z823*EXP(-$D843*Z613/Z$812)</f>
        <v/>
      </c>
      <c r="AA843" s="16">
        <f>AA823*EXP(-$D843*AA613/AA$812)</f>
        <v/>
      </c>
      <c r="AB843" s="16">
        <f>AB823*EXP(-$D843*AB613/AB$812)</f>
        <v/>
      </c>
      <c r="AC843" s="16">
        <f>AC823*EXP(-$D843*AC613/AC$812)</f>
        <v/>
      </c>
      <c r="AD843" s="16">
        <f>AD823*EXP(-$D843*AD613/AD$812)</f>
        <v/>
      </c>
      <c r="AF843" s="11">
        <f>CodePrefix&amp;$A843&amp;IF($C843="","","."&amp;$C843&amp;"."&amp;$B843)&amp;INDEX(VarEnd,MATCH($A843,VarKey,0))&amp;AF$5</f>
        <v/>
      </c>
      <c r="AG843" s="15">
        <f>AG823*EXP(-$D843*AG613/AG$812)</f>
        <v/>
      </c>
      <c r="AH843" s="16">
        <f>AH823*EXP(-$D843*AH613/AH$812)</f>
        <v/>
      </c>
      <c r="AI843" s="16">
        <f>AI823*EXP(-$D843*AI613/AI$812)</f>
        <v/>
      </c>
      <c r="AJ843" s="16">
        <f>AJ823*EXP(-$D843*AJ613/AJ$812)</f>
        <v/>
      </c>
      <c r="AK843" s="16">
        <f>AK823*EXP(-$D843*AK613/AK$812)</f>
        <v/>
      </c>
      <c r="AL843" s="16">
        <f>AL823*EXP(-$D843*AL613/AL$812)</f>
        <v/>
      </c>
      <c r="AM843" s="16">
        <f>AM823*EXP(-$D843*AM613/AM$812)</f>
        <v/>
      </c>
      <c r="AN843" s="16">
        <f>AN823*EXP(-$D843*AN613/AN$812)</f>
        <v/>
      </c>
      <c r="AO843" s="16">
        <f>AO823*EXP(-$D843*AO613/AO$812)</f>
        <v/>
      </c>
      <c r="AP843" s="16">
        <f>AP823*EXP(-$D843*AP613/AP$812)</f>
        <v/>
      </c>
      <c r="AQ843" s="16">
        <f>AQ823*EXP(-$D843*AQ613/AQ$812)</f>
        <v/>
      </c>
      <c r="AR843" s="16">
        <f>AR823*EXP(-$D843*AR613/AR$812)</f>
        <v/>
      </c>
      <c r="AS843" s="16">
        <f>AS823*EXP(-$D843*AS613/AS$812)</f>
        <v/>
      </c>
      <c r="AT843" s="16">
        <f>AT823*EXP(-$D843*AT613/AT$812)</f>
        <v/>
      </c>
      <c r="AU843" s="16">
        <f>AU823*EXP(-$D843*AU613/AU$812)</f>
        <v/>
      </c>
      <c r="AV843" s="16">
        <f>AV823*EXP(-$D843*AV613/AV$812)</f>
        <v/>
      </c>
      <c r="AW843" s="16">
        <f>AW823*EXP(-$D843*AW613/AW$812)</f>
        <v/>
      </c>
      <c r="AX843" s="16">
        <f>AX823*EXP(-$D843*AX613/AX$812)</f>
        <v/>
      </c>
      <c r="AY843" s="16">
        <f>AY823*EXP(-$D843*AY613/AY$812)</f>
        <v/>
      </c>
    </row>
    <row r="844" hidden="1" outlineLevel="1"/>
    <row r="845" hidden="1" outlineLevel="1">
      <c r="A845" s="14" t="inlineStr">
        <is>
          <t>pni</t>
        </is>
      </c>
      <c r="B845" s="14" t="inlineStr">
        <is>
          <t>coa</t>
        </is>
      </c>
      <c r="C845" s="14" t="inlineStr">
        <is>
          <t>pow</t>
        </is>
      </c>
      <c r="D845" s="36" t="n"/>
      <c r="E845" s="36" t="n"/>
      <c r="F845" s="36" t="n"/>
      <c r="G845" s="36" t="n"/>
      <c r="H845" s="14">
        <f>INDEX(VarLab,MATCH($A845,VarKey,0))&amp;INDEX(MemLab,MATCH($C845&amp;"|"&amp;$B845,MemKey,0))</f>
        <v/>
      </c>
      <c r="I845" s="14">
        <f>INDEX(VarUnit,MATCH($A845,VarKey,0))</f>
        <v/>
      </c>
      <c r="J845" s="14">
        <f>INDEX(VarSrc,MATCH($A845,VarKey,0))</f>
        <v/>
      </c>
      <c r="K845" s="11">
        <f>CodePrefix&amp;$A845&amp;IF($C845="","","."&amp;$C845&amp;"."&amp;$B845)&amp;INDEX(VarEnd,MATCH($A845,VarKey,0))&amp;K$5</f>
        <v/>
      </c>
      <c r="L845" s="12">
        <f>IF(SUM(L$835:L$843)=0,0,L835/SUM(L$835:L$843))</f>
        <v/>
      </c>
      <c r="M845" s="13">
        <f>IF(SUM(M$835:M$843)=0,0,M835/SUM(M$835:M$843))</f>
        <v/>
      </c>
      <c r="N845" s="13">
        <f>IF(SUM(N$835:N$843)=0,0,N835/SUM(N$835:N$843))</f>
        <v/>
      </c>
      <c r="O845" s="13">
        <f>IF(SUM(O$835:O$843)=0,0,O835/SUM(O$835:O$843))</f>
        <v/>
      </c>
      <c r="P845" s="13">
        <f>IF(SUM(P$835:P$843)=0,0,P835/SUM(P$835:P$843))</f>
        <v/>
      </c>
      <c r="Q845" s="13">
        <f>IF(SUM(Q$835:Q$843)=0,0,Q835/SUM(Q$835:Q$843))</f>
        <v/>
      </c>
      <c r="R845" s="13">
        <f>IF(SUM(R$835:R$843)=0,0,R835/SUM(R$835:R$843))</f>
        <v/>
      </c>
      <c r="S845" s="13">
        <f>IF(SUM(S$835:S$843)=0,0,S835/SUM(S$835:S$843))</f>
        <v/>
      </c>
      <c r="T845" s="13">
        <f>IF(SUM(T$835:T$843)=0,0,T835/SUM(T$835:T$843))</f>
        <v/>
      </c>
      <c r="U845" s="13">
        <f>IF(SUM(U$835:U$843)=0,0,U835/SUM(U$835:U$843))</f>
        <v/>
      </c>
      <c r="V845" s="13">
        <f>IF(SUM(V$835:V$843)=0,0,V835/SUM(V$835:V$843))</f>
        <v/>
      </c>
      <c r="W845" s="13">
        <f>IF(SUM(W$835:W$843)=0,0,W835/SUM(W$835:W$843))</f>
        <v/>
      </c>
      <c r="X845" s="13">
        <f>IF(SUM(X$835:X$843)=0,0,X835/SUM(X$835:X$843))</f>
        <v/>
      </c>
      <c r="Y845" s="13">
        <f>IF(SUM(Y$835:Y$843)=0,0,Y835/SUM(Y$835:Y$843))</f>
        <v/>
      </c>
      <c r="Z845" s="13">
        <f>IF(SUM(Z$835:Z$843)=0,0,Z835/SUM(Z$835:Z$843))</f>
        <v/>
      </c>
      <c r="AA845" s="13">
        <f>IF(SUM(AA$835:AA$843)=0,0,AA835/SUM(AA$835:AA$843))</f>
        <v/>
      </c>
      <c r="AB845" s="13">
        <f>IF(SUM(AB$835:AB$843)=0,0,AB835/SUM(AB$835:AB$843))</f>
        <v/>
      </c>
      <c r="AC845" s="13">
        <f>IF(SUM(AC$835:AC$843)=0,0,AC835/SUM(AC$835:AC$843))</f>
        <v/>
      </c>
      <c r="AD845" s="13">
        <f>IF(SUM(AD$835:AD$843)=0,0,AD835/SUM(AD$835:AD$843))</f>
        <v/>
      </c>
      <c r="AF845" s="11">
        <f>CodePrefix&amp;$A845&amp;IF($C845="","","."&amp;$C845&amp;"."&amp;$B845)&amp;INDEX(VarEnd,MATCH($A845,VarKey,0))&amp;AF$5</f>
        <v/>
      </c>
      <c r="AG845" s="12">
        <f>IF(SUM(AG$835:AG$843)=0,0,AG835/SUM(AG$835:AG$843))</f>
        <v/>
      </c>
      <c r="AH845" s="13">
        <f>IF(SUM(AH$835:AH$843)=0,0,AH835/SUM(AH$835:AH$843))</f>
        <v/>
      </c>
      <c r="AI845" s="13">
        <f>IF(SUM(AI$835:AI$843)=0,0,AI835/SUM(AI$835:AI$843))</f>
        <v/>
      </c>
      <c r="AJ845" s="13">
        <f>IF(SUM(AJ$835:AJ$843)=0,0,AJ835/SUM(AJ$835:AJ$843))</f>
        <v/>
      </c>
      <c r="AK845" s="13">
        <f>IF(SUM(AK$835:AK$843)=0,0,AK835/SUM(AK$835:AK$843))</f>
        <v/>
      </c>
      <c r="AL845" s="13">
        <f>IF(SUM(AL$835:AL$843)=0,0,AL835/SUM(AL$835:AL$843))</f>
        <v/>
      </c>
      <c r="AM845" s="13">
        <f>IF(SUM(AM$835:AM$843)=0,0,AM835/SUM(AM$835:AM$843))</f>
        <v/>
      </c>
      <c r="AN845" s="13">
        <f>IF(SUM(AN$835:AN$843)=0,0,AN835/SUM(AN$835:AN$843))</f>
        <v/>
      </c>
      <c r="AO845" s="13">
        <f>IF(SUM(AO$835:AO$843)=0,0,AO835/SUM(AO$835:AO$843))</f>
        <v/>
      </c>
      <c r="AP845" s="13">
        <f>IF(SUM(AP$835:AP$843)=0,0,AP835/SUM(AP$835:AP$843))</f>
        <v/>
      </c>
      <c r="AQ845" s="13">
        <f>IF(SUM(AQ$835:AQ$843)=0,0,AQ835/SUM(AQ$835:AQ$843))</f>
        <v/>
      </c>
      <c r="AR845" s="13">
        <f>IF(SUM(AR$835:AR$843)=0,0,AR835/SUM(AR$835:AR$843))</f>
        <v/>
      </c>
      <c r="AS845" s="13">
        <f>IF(SUM(AS$835:AS$843)=0,0,AS835/SUM(AS$835:AS$843))</f>
        <v/>
      </c>
      <c r="AT845" s="13">
        <f>IF(SUM(AT$835:AT$843)=0,0,AT835/SUM(AT$835:AT$843))</f>
        <v/>
      </c>
      <c r="AU845" s="13">
        <f>IF(SUM(AU$835:AU$843)=0,0,AU835/SUM(AU$835:AU$843))</f>
        <v/>
      </c>
      <c r="AV845" s="13">
        <f>IF(SUM(AV$835:AV$843)=0,0,AV835/SUM(AV$835:AV$843))</f>
        <v/>
      </c>
      <c r="AW845" s="13">
        <f>IF(SUM(AW$835:AW$843)=0,0,AW835/SUM(AW$835:AW$843))</f>
        <v/>
      </c>
      <c r="AX845" s="13">
        <f>IF(SUM(AX$835:AX$843)=0,0,AX835/SUM(AX$835:AX$843))</f>
        <v/>
      </c>
      <c r="AY845" s="13">
        <f>IF(SUM(AY$835:AY$843)=0,0,AY835/SUM(AY$835:AY$843))</f>
        <v/>
      </c>
    </row>
    <row r="846" hidden="1" outlineLevel="1">
      <c r="A846" s="14" t="inlineStr">
        <is>
          <t>pni</t>
        </is>
      </c>
      <c r="B846" s="14" t="inlineStr">
        <is>
          <t>nga</t>
        </is>
      </c>
      <c r="C846" s="14" t="inlineStr">
        <is>
          <t>pow</t>
        </is>
      </c>
      <c r="D846" s="36" t="n"/>
      <c r="E846" s="36" t="n"/>
      <c r="F846" s="36" t="n"/>
      <c r="G846" s="36" t="n"/>
      <c r="H846" s="14">
        <f>INDEX(VarLab,MATCH($A846,VarKey,0))&amp;INDEX(MemLab,MATCH($C846&amp;"|"&amp;$B846,MemKey,0))</f>
        <v/>
      </c>
      <c r="I846" s="14">
        <f>INDEX(VarUnit,MATCH($A846,VarKey,0))</f>
        <v/>
      </c>
      <c r="J846" s="14">
        <f>INDEX(VarSrc,MATCH($A846,VarKey,0))</f>
        <v/>
      </c>
      <c r="K846" s="11">
        <f>CodePrefix&amp;$A846&amp;IF($C846="","","."&amp;$C846&amp;"."&amp;$B846)&amp;INDEX(VarEnd,MATCH($A846,VarKey,0))&amp;K$5</f>
        <v/>
      </c>
      <c r="L846" s="12">
        <f>IF(SUM(L$835:L$843)=0,0,L836/SUM(L$835:L$843))</f>
        <v/>
      </c>
      <c r="M846" s="13">
        <f>IF(SUM(M$835:M$843)=0,0,M836/SUM(M$835:M$843))</f>
        <v/>
      </c>
      <c r="N846" s="13">
        <f>IF(SUM(N$835:N$843)=0,0,N836/SUM(N$835:N$843))</f>
        <v/>
      </c>
      <c r="O846" s="13">
        <f>IF(SUM(O$835:O$843)=0,0,O836/SUM(O$835:O$843))</f>
        <v/>
      </c>
      <c r="P846" s="13">
        <f>IF(SUM(P$835:P$843)=0,0,P836/SUM(P$835:P$843))</f>
        <v/>
      </c>
      <c r="Q846" s="13">
        <f>IF(SUM(Q$835:Q$843)=0,0,Q836/SUM(Q$835:Q$843))</f>
        <v/>
      </c>
      <c r="R846" s="13">
        <f>IF(SUM(R$835:R$843)=0,0,R836/SUM(R$835:R$843))</f>
        <v/>
      </c>
      <c r="S846" s="13">
        <f>IF(SUM(S$835:S$843)=0,0,S836/SUM(S$835:S$843))</f>
        <v/>
      </c>
      <c r="T846" s="13">
        <f>IF(SUM(T$835:T$843)=0,0,T836/SUM(T$835:T$843))</f>
        <v/>
      </c>
      <c r="U846" s="13">
        <f>IF(SUM(U$835:U$843)=0,0,U836/SUM(U$835:U$843))</f>
        <v/>
      </c>
      <c r="V846" s="13">
        <f>IF(SUM(V$835:V$843)=0,0,V836/SUM(V$835:V$843))</f>
        <v/>
      </c>
      <c r="W846" s="13">
        <f>IF(SUM(W$835:W$843)=0,0,W836/SUM(W$835:W$843))</f>
        <v/>
      </c>
      <c r="X846" s="13">
        <f>IF(SUM(X$835:X$843)=0,0,X836/SUM(X$835:X$843))</f>
        <v/>
      </c>
      <c r="Y846" s="13">
        <f>IF(SUM(Y$835:Y$843)=0,0,Y836/SUM(Y$835:Y$843))</f>
        <v/>
      </c>
      <c r="Z846" s="13">
        <f>IF(SUM(Z$835:Z$843)=0,0,Z836/SUM(Z$835:Z$843))</f>
        <v/>
      </c>
      <c r="AA846" s="13">
        <f>IF(SUM(AA$835:AA$843)=0,0,AA836/SUM(AA$835:AA$843))</f>
        <v/>
      </c>
      <c r="AB846" s="13">
        <f>IF(SUM(AB$835:AB$843)=0,0,AB836/SUM(AB$835:AB$843))</f>
        <v/>
      </c>
      <c r="AC846" s="13">
        <f>IF(SUM(AC$835:AC$843)=0,0,AC836/SUM(AC$835:AC$843))</f>
        <v/>
      </c>
      <c r="AD846" s="13">
        <f>IF(SUM(AD$835:AD$843)=0,0,AD836/SUM(AD$835:AD$843))</f>
        <v/>
      </c>
      <c r="AF846" s="11">
        <f>CodePrefix&amp;$A846&amp;IF($C846="","","."&amp;$C846&amp;"."&amp;$B846)&amp;INDEX(VarEnd,MATCH($A846,VarKey,0))&amp;AF$5</f>
        <v/>
      </c>
      <c r="AG846" s="12">
        <f>IF(SUM(AG$835:AG$843)=0,0,AG836/SUM(AG$835:AG$843))</f>
        <v/>
      </c>
      <c r="AH846" s="13">
        <f>IF(SUM(AH$835:AH$843)=0,0,AH836/SUM(AH$835:AH$843))</f>
        <v/>
      </c>
      <c r="AI846" s="13">
        <f>IF(SUM(AI$835:AI$843)=0,0,AI836/SUM(AI$835:AI$843))</f>
        <v/>
      </c>
      <c r="AJ846" s="13">
        <f>IF(SUM(AJ$835:AJ$843)=0,0,AJ836/SUM(AJ$835:AJ$843))</f>
        <v/>
      </c>
      <c r="AK846" s="13">
        <f>IF(SUM(AK$835:AK$843)=0,0,AK836/SUM(AK$835:AK$843))</f>
        <v/>
      </c>
      <c r="AL846" s="13">
        <f>IF(SUM(AL$835:AL$843)=0,0,AL836/SUM(AL$835:AL$843))</f>
        <v/>
      </c>
      <c r="AM846" s="13">
        <f>IF(SUM(AM$835:AM$843)=0,0,AM836/SUM(AM$835:AM$843))</f>
        <v/>
      </c>
      <c r="AN846" s="13">
        <f>IF(SUM(AN$835:AN$843)=0,0,AN836/SUM(AN$835:AN$843))</f>
        <v/>
      </c>
      <c r="AO846" s="13">
        <f>IF(SUM(AO$835:AO$843)=0,0,AO836/SUM(AO$835:AO$843))</f>
        <v/>
      </c>
      <c r="AP846" s="13">
        <f>IF(SUM(AP$835:AP$843)=0,0,AP836/SUM(AP$835:AP$843))</f>
        <v/>
      </c>
      <c r="AQ846" s="13">
        <f>IF(SUM(AQ$835:AQ$843)=0,0,AQ836/SUM(AQ$835:AQ$843))</f>
        <v/>
      </c>
      <c r="AR846" s="13">
        <f>IF(SUM(AR$835:AR$843)=0,0,AR836/SUM(AR$835:AR$843))</f>
        <v/>
      </c>
      <c r="AS846" s="13">
        <f>IF(SUM(AS$835:AS$843)=0,0,AS836/SUM(AS$835:AS$843))</f>
        <v/>
      </c>
      <c r="AT846" s="13">
        <f>IF(SUM(AT$835:AT$843)=0,0,AT836/SUM(AT$835:AT$843))</f>
        <v/>
      </c>
      <c r="AU846" s="13">
        <f>IF(SUM(AU$835:AU$843)=0,0,AU836/SUM(AU$835:AU$843))</f>
        <v/>
      </c>
      <c r="AV846" s="13">
        <f>IF(SUM(AV$835:AV$843)=0,0,AV836/SUM(AV$835:AV$843))</f>
        <v/>
      </c>
      <c r="AW846" s="13">
        <f>IF(SUM(AW$835:AW$843)=0,0,AW836/SUM(AW$835:AW$843))</f>
        <v/>
      </c>
      <c r="AX846" s="13">
        <f>IF(SUM(AX$835:AX$843)=0,0,AX836/SUM(AX$835:AX$843))</f>
        <v/>
      </c>
      <c r="AY846" s="13">
        <f>IF(SUM(AY$835:AY$843)=0,0,AY836/SUM(AY$835:AY$843))</f>
        <v/>
      </c>
    </row>
    <row r="847" hidden="1" outlineLevel="1">
      <c r="A847" s="14" t="inlineStr">
        <is>
          <t>pni</t>
        </is>
      </c>
      <c r="B847" s="14" t="inlineStr">
        <is>
          <t>oop</t>
        </is>
      </c>
      <c r="C847" s="14" t="inlineStr">
        <is>
          <t>pow</t>
        </is>
      </c>
      <c r="D847" s="36" t="n"/>
      <c r="E847" s="36" t="n"/>
      <c r="F847" s="36" t="n"/>
      <c r="G847" s="36" t="n"/>
      <c r="H847" s="14">
        <f>INDEX(VarLab,MATCH($A847,VarKey,0))&amp;INDEX(MemLab,MATCH($C847&amp;"|"&amp;$B847,MemKey,0))</f>
        <v/>
      </c>
      <c r="I847" s="14">
        <f>INDEX(VarUnit,MATCH($A847,VarKey,0))</f>
        <v/>
      </c>
      <c r="J847" s="14">
        <f>INDEX(VarSrc,MATCH($A847,VarKey,0))</f>
        <v/>
      </c>
      <c r="K847" s="11">
        <f>CodePrefix&amp;$A847&amp;IF($C847="","","."&amp;$C847&amp;"."&amp;$B847)&amp;INDEX(VarEnd,MATCH($A847,VarKey,0))&amp;K$5</f>
        <v/>
      </c>
      <c r="L847" s="12">
        <f>IF(SUM(L$835:L$843)=0,0,L837/SUM(L$835:L$843))</f>
        <v/>
      </c>
      <c r="M847" s="13">
        <f>IF(SUM(M$835:M$843)=0,0,M837/SUM(M$835:M$843))</f>
        <v/>
      </c>
      <c r="N847" s="13">
        <f>IF(SUM(N$835:N$843)=0,0,N837/SUM(N$835:N$843))</f>
        <v/>
      </c>
      <c r="O847" s="13">
        <f>IF(SUM(O$835:O$843)=0,0,O837/SUM(O$835:O$843))</f>
        <v/>
      </c>
      <c r="P847" s="13">
        <f>IF(SUM(P$835:P$843)=0,0,P837/SUM(P$835:P$843))</f>
        <v/>
      </c>
      <c r="Q847" s="13">
        <f>IF(SUM(Q$835:Q$843)=0,0,Q837/SUM(Q$835:Q$843))</f>
        <v/>
      </c>
      <c r="R847" s="13">
        <f>IF(SUM(R$835:R$843)=0,0,R837/SUM(R$835:R$843))</f>
        <v/>
      </c>
      <c r="S847" s="13">
        <f>IF(SUM(S$835:S$843)=0,0,S837/SUM(S$835:S$843))</f>
        <v/>
      </c>
      <c r="T847" s="13">
        <f>IF(SUM(T$835:T$843)=0,0,T837/SUM(T$835:T$843))</f>
        <v/>
      </c>
      <c r="U847" s="13">
        <f>IF(SUM(U$835:U$843)=0,0,U837/SUM(U$835:U$843))</f>
        <v/>
      </c>
      <c r="V847" s="13">
        <f>IF(SUM(V$835:V$843)=0,0,V837/SUM(V$835:V$843))</f>
        <v/>
      </c>
      <c r="W847" s="13">
        <f>IF(SUM(W$835:W$843)=0,0,W837/SUM(W$835:W$843))</f>
        <v/>
      </c>
      <c r="X847" s="13">
        <f>IF(SUM(X$835:X$843)=0,0,X837/SUM(X$835:X$843))</f>
        <v/>
      </c>
      <c r="Y847" s="13">
        <f>IF(SUM(Y$835:Y$843)=0,0,Y837/SUM(Y$835:Y$843))</f>
        <v/>
      </c>
      <c r="Z847" s="13">
        <f>IF(SUM(Z$835:Z$843)=0,0,Z837/SUM(Z$835:Z$843))</f>
        <v/>
      </c>
      <c r="AA847" s="13">
        <f>IF(SUM(AA$835:AA$843)=0,0,AA837/SUM(AA$835:AA$843))</f>
        <v/>
      </c>
      <c r="AB847" s="13">
        <f>IF(SUM(AB$835:AB$843)=0,0,AB837/SUM(AB$835:AB$843))</f>
        <v/>
      </c>
      <c r="AC847" s="13">
        <f>IF(SUM(AC$835:AC$843)=0,0,AC837/SUM(AC$835:AC$843))</f>
        <v/>
      </c>
      <c r="AD847" s="13">
        <f>IF(SUM(AD$835:AD$843)=0,0,AD837/SUM(AD$835:AD$843))</f>
        <v/>
      </c>
      <c r="AF847" s="11">
        <f>CodePrefix&amp;$A847&amp;IF($C847="","","."&amp;$C847&amp;"."&amp;$B847)&amp;INDEX(VarEnd,MATCH($A847,VarKey,0))&amp;AF$5</f>
        <v/>
      </c>
      <c r="AG847" s="12">
        <f>IF(SUM(AG$835:AG$843)=0,0,AG837/SUM(AG$835:AG$843))</f>
        <v/>
      </c>
      <c r="AH847" s="13">
        <f>IF(SUM(AH$835:AH$843)=0,0,AH837/SUM(AH$835:AH$843))</f>
        <v/>
      </c>
      <c r="AI847" s="13">
        <f>IF(SUM(AI$835:AI$843)=0,0,AI837/SUM(AI$835:AI$843))</f>
        <v/>
      </c>
      <c r="AJ847" s="13">
        <f>IF(SUM(AJ$835:AJ$843)=0,0,AJ837/SUM(AJ$835:AJ$843))</f>
        <v/>
      </c>
      <c r="AK847" s="13">
        <f>IF(SUM(AK$835:AK$843)=0,0,AK837/SUM(AK$835:AK$843))</f>
        <v/>
      </c>
      <c r="AL847" s="13">
        <f>IF(SUM(AL$835:AL$843)=0,0,AL837/SUM(AL$835:AL$843))</f>
        <v/>
      </c>
      <c r="AM847" s="13">
        <f>IF(SUM(AM$835:AM$843)=0,0,AM837/SUM(AM$835:AM$843))</f>
        <v/>
      </c>
      <c r="AN847" s="13">
        <f>IF(SUM(AN$835:AN$843)=0,0,AN837/SUM(AN$835:AN$843))</f>
        <v/>
      </c>
      <c r="AO847" s="13">
        <f>IF(SUM(AO$835:AO$843)=0,0,AO837/SUM(AO$835:AO$843))</f>
        <v/>
      </c>
      <c r="AP847" s="13">
        <f>IF(SUM(AP$835:AP$843)=0,0,AP837/SUM(AP$835:AP$843))</f>
        <v/>
      </c>
      <c r="AQ847" s="13">
        <f>IF(SUM(AQ$835:AQ$843)=0,0,AQ837/SUM(AQ$835:AQ$843))</f>
        <v/>
      </c>
      <c r="AR847" s="13">
        <f>IF(SUM(AR$835:AR$843)=0,0,AR837/SUM(AR$835:AR$843))</f>
        <v/>
      </c>
      <c r="AS847" s="13">
        <f>IF(SUM(AS$835:AS$843)=0,0,AS837/SUM(AS$835:AS$843))</f>
        <v/>
      </c>
      <c r="AT847" s="13">
        <f>IF(SUM(AT$835:AT$843)=0,0,AT837/SUM(AT$835:AT$843))</f>
        <v/>
      </c>
      <c r="AU847" s="13">
        <f>IF(SUM(AU$835:AU$843)=0,0,AU837/SUM(AU$835:AU$843))</f>
        <v/>
      </c>
      <c r="AV847" s="13">
        <f>IF(SUM(AV$835:AV$843)=0,0,AV837/SUM(AV$835:AV$843))</f>
        <v/>
      </c>
      <c r="AW847" s="13">
        <f>IF(SUM(AW$835:AW$843)=0,0,AW837/SUM(AW$835:AW$843))</f>
        <v/>
      </c>
      <c r="AX847" s="13">
        <f>IF(SUM(AX$835:AX$843)=0,0,AX837/SUM(AX$835:AX$843))</f>
        <v/>
      </c>
      <c r="AY847" s="13">
        <f>IF(SUM(AY$835:AY$843)=0,0,AY837/SUM(AY$835:AY$843))</f>
        <v/>
      </c>
    </row>
    <row r="848" hidden="1" outlineLevel="1">
      <c r="A848" s="14" t="inlineStr">
        <is>
          <t>pni</t>
        </is>
      </c>
      <c r="B848" s="14" t="inlineStr">
        <is>
          <t>nuc</t>
        </is>
      </c>
      <c r="C848" s="14" t="inlineStr">
        <is>
          <t>pow</t>
        </is>
      </c>
      <c r="D848" s="36" t="n"/>
      <c r="E848" s="36" t="n"/>
      <c r="F848" s="36" t="n"/>
      <c r="G848" s="36" t="n"/>
      <c r="H848" s="14">
        <f>INDEX(VarLab,MATCH($A848,VarKey,0))&amp;INDEX(MemLab,MATCH($C848&amp;"|"&amp;$B848,MemKey,0))</f>
        <v/>
      </c>
      <c r="I848" s="14">
        <f>INDEX(VarUnit,MATCH($A848,VarKey,0))</f>
        <v/>
      </c>
      <c r="J848" s="14">
        <f>INDEX(VarSrc,MATCH($A848,VarKey,0))</f>
        <v/>
      </c>
      <c r="K848" s="11">
        <f>CodePrefix&amp;$A848&amp;IF($C848="","","."&amp;$C848&amp;"."&amp;$B848)&amp;INDEX(VarEnd,MATCH($A848,VarKey,0))&amp;K$5</f>
        <v/>
      </c>
      <c r="L848" s="12">
        <f>IF(SUM(L$835:L$843)=0,0,L838/SUM(L$835:L$843))</f>
        <v/>
      </c>
      <c r="M848" s="13">
        <f>IF(SUM(M$835:M$843)=0,0,M838/SUM(M$835:M$843))</f>
        <v/>
      </c>
      <c r="N848" s="13">
        <f>IF(SUM(N$835:N$843)=0,0,N838/SUM(N$835:N$843))</f>
        <v/>
      </c>
      <c r="O848" s="13">
        <f>IF(SUM(O$835:O$843)=0,0,O838/SUM(O$835:O$843))</f>
        <v/>
      </c>
      <c r="P848" s="13">
        <f>IF(SUM(P$835:P$843)=0,0,P838/SUM(P$835:P$843))</f>
        <v/>
      </c>
      <c r="Q848" s="13">
        <f>IF(SUM(Q$835:Q$843)=0,0,Q838/SUM(Q$835:Q$843))</f>
        <v/>
      </c>
      <c r="R848" s="13">
        <f>IF(SUM(R$835:R$843)=0,0,R838/SUM(R$835:R$843))</f>
        <v/>
      </c>
      <c r="S848" s="13">
        <f>IF(SUM(S$835:S$843)=0,0,S838/SUM(S$835:S$843))</f>
        <v/>
      </c>
      <c r="T848" s="13">
        <f>IF(SUM(T$835:T$843)=0,0,T838/SUM(T$835:T$843))</f>
        <v/>
      </c>
      <c r="U848" s="13">
        <f>IF(SUM(U$835:U$843)=0,0,U838/SUM(U$835:U$843))</f>
        <v/>
      </c>
      <c r="V848" s="13">
        <f>IF(SUM(V$835:V$843)=0,0,V838/SUM(V$835:V$843))</f>
        <v/>
      </c>
      <c r="W848" s="13">
        <f>IF(SUM(W$835:W$843)=0,0,W838/SUM(W$835:W$843))</f>
        <v/>
      </c>
      <c r="X848" s="13">
        <f>IF(SUM(X$835:X$843)=0,0,X838/SUM(X$835:X$843))</f>
        <v/>
      </c>
      <c r="Y848" s="13">
        <f>IF(SUM(Y$835:Y$843)=0,0,Y838/SUM(Y$835:Y$843))</f>
        <v/>
      </c>
      <c r="Z848" s="13">
        <f>IF(SUM(Z$835:Z$843)=0,0,Z838/SUM(Z$835:Z$843))</f>
        <v/>
      </c>
      <c r="AA848" s="13">
        <f>IF(SUM(AA$835:AA$843)=0,0,AA838/SUM(AA$835:AA$843))</f>
        <v/>
      </c>
      <c r="AB848" s="13">
        <f>IF(SUM(AB$835:AB$843)=0,0,AB838/SUM(AB$835:AB$843))</f>
        <v/>
      </c>
      <c r="AC848" s="13">
        <f>IF(SUM(AC$835:AC$843)=0,0,AC838/SUM(AC$835:AC$843))</f>
        <v/>
      </c>
      <c r="AD848" s="13">
        <f>IF(SUM(AD$835:AD$843)=0,0,AD838/SUM(AD$835:AD$843))</f>
        <v/>
      </c>
      <c r="AF848" s="11">
        <f>CodePrefix&amp;$A848&amp;IF($C848="","","."&amp;$C848&amp;"."&amp;$B848)&amp;INDEX(VarEnd,MATCH($A848,VarKey,0))&amp;AF$5</f>
        <v/>
      </c>
      <c r="AG848" s="12">
        <f>IF(SUM(AG$835:AG$843)=0,0,AG838/SUM(AG$835:AG$843))</f>
        <v/>
      </c>
      <c r="AH848" s="13">
        <f>IF(SUM(AH$835:AH$843)=0,0,AH838/SUM(AH$835:AH$843))</f>
        <v/>
      </c>
      <c r="AI848" s="13">
        <f>IF(SUM(AI$835:AI$843)=0,0,AI838/SUM(AI$835:AI$843))</f>
        <v/>
      </c>
      <c r="AJ848" s="13">
        <f>IF(SUM(AJ$835:AJ$843)=0,0,AJ838/SUM(AJ$835:AJ$843))</f>
        <v/>
      </c>
      <c r="AK848" s="13">
        <f>IF(SUM(AK$835:AK$843)=0,0,AK838/SUM(AK$835:AK$843))</f>
        <v/>
      </c>
      <c r="AL848" s="13">
        <f>IF(SUM(AL$835:AL$843)=0,0,AL838/SUM(AL$835:AL$843))</f>
        <v/>
      </c>
      <c r="AM848" s="13">
        <f>IF(SUM(AM$835:AM$843)=0,0,AM838/SUM(AM$835:AM$843))</f>
        <v/>
      </c>
      <c r="AN848" s="13">
        <f>IF(SUM(AN$835:AN$843)=0,0,AN838/SUM(AN$835:AN$843))</f>
        <v/>
      </c>
      <c r="AO848" s="13">
        <f>IF(SUM(AO$835:AO$843)=0,0,AO838/SUM(AO$835:AO$843))</f>
        <v/>
      </c>
      <c r="AP848" s="13">
        <f>IF(SUM(AP$835:AP$843)=0,0,AP838/SUM(AP$835:AP$843))</f>
        <v/>
      </c>
      <c r="AQ848" s="13">
        <f>IF(SUM(AQ$835:AQ$843)=0,0,AQ838/SUM(AQ$835:AQ$843))</f>
        <v/>
      </c>
      <c r="AR848" s="13">
        <f>IF(SUM(AR$835:AR$843)=0,0,AR838/SUM(AR$835:AR$843))</f>
        <v/>
      </c>
      <c r="AS848" s="13">
        <f>IF(SUM(AS$835:AS$843)=0,0,AS838/SUM(AS$835:AS$843))</f>
        <v/>
      </c>
      <c r="AT848" s="13">
        <f>IF(SUM(AT$835:AT$843)=0,0,AT838/SUM(AT$835:AT$843))</f>
        <v/>
      </c>
      <c r="AU848" s="13">
        <f>IF(SUM(AU$835:AU$843)=0,0,AU838/SUM(AU$835:AU$843))</f>
        <v/>
      </c>
      <c r="AV848" s="13">
        <f>IF(SUM(AV$835:AV$843)=0,0,AV838/SUM(AV$835:AV$843))</f>
        <v/>
      </c>
      <c r="AW848" s="13">
        <f>IF(SUM(AW$835:AW$843)=0,0,AW838/SUM(AW$835:AW$843))</f>
        <v/>
      </c>
      <c r="AX848" s="13">
        <f>IF(SUM(AX$835:AX$843)=0,0,AX838/SUM(AX$835:AX$843))</f>
        <v/>
      </c>
      <c r="AY848" s="13">
        <f>IF(SUM(AY$835:AY$843)=0,0,AY838/SUM(AY$835:AY$843))</f>
        <v/>
      </c>
    </row>
    <row r="849" hidden="1" outlineLevel="1">
      <c r="A849" s="14" t="inlineStr">
        <is>
          <t>pni</t>
        </is>
      </c>
      <c r="B849" s="14" t="inlineStr">
        <is>
          <t>wnd</t>
        </is>
      </c>
      <c r="C849" s="14" t="inlineStr">
        <is>
          <t>pow</t>
        </is>
      </c>
      <c r="D849" s="36" t="n"/>
      <c r="E849" s="36" t="n"/>
      <c r="F849" s="36" t="n"/>
      <c r="G849" s="36" t="n"/>
      <c r="H849" s="14">
        <f>INDEX(VarLab,MATCH($A849,VarKey,0))&amp;INDEX(MemLab,MATCH($C849&amp;"|"&amp;$B849,MemKey,0))</f>
        <v/>
      </c>
      <c r="I849" s="14">
        <f>INDEX(VarUnit,MATCH($A849,VarKey,0))</f>
        <v/>
      </c>
      <c r="J849" s="14">
        <f>INDEX(VarSrc,MATCH($A849,VarKey,0))</f>
        <v/>
      </c>
      <c r="K849" s="11">
        <f>CodePrefix&amp;$A849&amp;IF($C849="","","."&amp;$C849&amp;"."&amp;$B849)&amp;INDEX(VarEnd,MATCH($A849,VarKey,0))&amp;K$5</f>
        <v/>
      </c>
      <c r="L849" s="12">
        <f>IF(SUM(L$835:L$843)=0,0,L839/SUM(L$835:L$843))</f>
        <v/>
      </c>
      <c r="M849" s="13">
        <f>IF(SUM(M$835:M$843)=0,0,M839/SUM(M$835:M$843))</f>
        <v/>
      </c>
      <c r="N849" s="13">
        <f>IF(SUM(N$835:N$843)=0,0,N839/SUM(N$835:N$843))</f>
        <v/>
      </c>
      <c r="O849" s="13">
        <f>IF(SUM(O$835:O$843)=0,0,O839/SUM(O$835:O$843))</f>
        <v/>
      </c>
      <c r="P849" s="13">
        <f>IF(SUM(P$835:P$843)=0,0,P839/SUM(P$835:P$843))</f>
        <v/>
      </c>
      <c r="Q849" s="13">
        <f>IF(SUM(Q$835:Q$843)=0,0,Q839/SUM(Q$835:Q$843))</f>
        <v/>
      </c>
      <c r="R849" s="13">
        <f>IF(SUM(R$835:R$843)=0,0,R839/SUM(R$835:R$843))</f>
        <v/>
      </c>
      <c r="S849" s="13">
        <f>IF(SUM(S$835:S$843)=0,0,S839/SUM(S$835:S$843))</f>
        <v/>
      </c>
      <c r="T849" s="13">
        <f>IF(SUM(T$835:T$843)=0,0,T839/SUM(T$835:T$843))</f>
        <v/>
      </c>
      <c r="U849" s="13">
        <f>IF(SUM(U$835:U$843)=0,0,U839/SUM(U$835:U$843))</f>
        <v/>
      </c>
      <c r="V849" s="13">
        <f>IF(SUM(V$835:V$843)=0,0,V839/SUM(V$835:V$843))</f>
        <v/>
      </c>
      <c r="W849" s="13">
        <f>IF(SUM(W$835:W$843)=0,0,W839/SUM(W$835:W$843))</f>
        <v/>
      </c>
      <c r="X849" s="13">
        <f>IF(SUM(X$835:X$843)=0,0,X839/SUM(X$835:X$843))</f>
        <v/>
      </c>
      <c r="Y849" s="13">
        <f>IF(SUM(Y$835:Y$843)=0,0,Y839/SUM(Y$835:Y$843))</f>
        <v/>
      </c>
      <c r="Z849" s="13">
        <f>IF(SUM(Z$835:Z$843)=0,0,Z839/SUM(Z$835:Z$843))</f>
        <v/>
      </c>
      <c r="AA849" s="13">
        <f>IF(SUM(AA$835:AA$843)=0,0,AA839/SUM(AA$835:AA$843))</f>
        <v/>
      </c>
      <c r="AB849" s="13">
        <f>IF(SUM(AB$835:AB$843)=0,0,AB839/SUM(AB$835:AB$843))</f>
        <v/>
      </c>
      <c r="AC849" s="13">
        <f>IF(SUM(AC$835:AC$843)=0,0,AC839/SUM(AC$835:AC$843))</f>
        <v/>
      </c>
      <c r="AD849" s="13">
        <f>IF(SUM(AD$835:AD$843)=0,0,AD839/SUM(AD$835:AD$843))</f>
        <v/>
      </c>
      <c r="AF849" s="11">
        <f>CodePrefix&amp;$A849&amp;IF($C849="","","."&amp;$C849&amp;"."&amp;$B849)&amp;INDEX(VarEnd,MATCH($A849,VarKey,0))&amp;AF$5</f>
        <v/>
      </c>
      <c r="AG849" s="12">
        <f>IF(SUM(AG$835:AG$843)=0,0,AG839/SUM(AG$835:AG$843))</f>
        <v/>
      </c>
      <c r="AH849" s="13">
        <f>IF(SUM(AH$835:AH$843)=0,0,AH839/SUM(AH$835:AH$843))</f>
        <v/>
      </c>
      <c r="AI849" s="13">
        <f>IF(SUM(AI$835:AI$843)=0,0,AI839/SUM(AI$835:AI$843))</f>
        <v/>
      </c>
      <c r="AJ849" s="13">
        <f>IF(SUM(AJ$835:AJ$843)=0,0,AJ839/SUM(AJ$835:AJ$843))</f>
        <v/>
      </c>
      <c r="AK849" s="13">
        <f>IF(SUM(AK$835:AK$843)=0,0,AK839/SUM(AK$835:AK$843))</f>
        <v/>
      </c>
      <c r="AL849" s="13">
        <f>IF(SUM(AL$835:AL$843)=0,0,AL839/SUM(AL$835:AL$843))</f>
        <v/>
      </c>
      <c r="AM849" s="13">
        <f>IF(SUM(AM$835:AM$843)=0,0,AM839/SUM(AM$835:AM$843))</f>
        <v/>
      </c>
      <c r="AN849" s="13">
        <f>IF(SUM(AN$835:AN$843)=0,0,AN839/SUM(AN$835:AN$843))</f>
        <v/>
      </c>
      <c r="AO849" s="13">
        <f>IF(SUM(AO$835:AO$843)=0,0,AO839/SUM(AO$835:AO$843))</f>
        <v/>
      </c>
      <c r="AP849" s="13">
        <f>IF(SUM(AP$835:AP$843)=0,0,AP839/SUM(AP$835:AP$843))</f>
        <v/>
      </c>
      <c r="AQ849" s="13">
        <f>IF(SUM(AQ$835:AQ$843)=0,0,AQ839/SUM(AQ$835:AQ$843))</f>
        <v/>
      </c>
      <c r="AR849" s="13">
        <f>IF(SUM(AR$835:AR$843)=0,0,AR839/SUM(AR$835:AR$843))</f>
        <v/>
      </c>
      <c r="AS849" s="13">
        <f>IF(SUM(AS$835:AS$843)=0,0,AS839/SUM(AS$835:AS$843))</f>
        <v/>
      </c>
      <c r="AT849" s="13">
        <f>IF(SUM(AT$835:AT$843)=0,0,AT839/SUM(AT$835:AT$843))</f>
        <v/>
      </c>
      <c r="AU849" s="13">
        <f>IF(SUM(AU$835:AU$843)=0,0,AU839/SUM(AU$835:AU$843))</f>
        <v/>
      </c>
      <c r="AV849" s="13">
        <f>IF(SUM(AV$835:AV$843)=0,0,AV839/SUM(AV$835:AV$843))</f>
        <v/>
      </c>
      <c r="AW849" s="13">
        <f>IF(SUM(AW$835:AW$843)=0,0,AW839/SUM(AW$835:AW$843))</f>
        <v/>
      </c>
      <c r="AX849" s="13">
        <f>IF(SUM(AX$835:AX$843)=0,0,AX839/SUM(AX$835:AX$843))</f>
        <v/>
      </c>
      <c r="AY849" s="13">
        <f>IF(SUM(AY$835:AY$843)=0,0,AY839/SUM(AY$835:AY$843))</f>
        <v/>
      </c>
    </row>
    <row r="850" hidden="1" outlineLevel="1">
      <c r="A850" s="14" t="inlineStr">
        <is>
          <t>pni</t>
        </is>
      </c>
      <c r="B850" s="14" t="inlineStr">
        <is>
          <t>sol</t>
        </is>
      </c>
      <c r="C850" s="14" t="inlineStr">
        <is>
          <t>pow</t>
        </is>
      </c>
      <c r="D850" s="36" t="n"/>
      <c r="E850" s="36" t="n"/>
      <c r="F850" s="36" t="n"/>
      <c r="G850" s="36" t="n"/>
      <c r="H850" s="14">
        <f>INDEX(VarLab,MATCH($A850,VarKey,0))&amp;INDEX(MemLab,MATCH($C850&amp;"|"&amp;$B850,MemKey,0))</f>
        <v/>
      </c>
      <c r="I850" s="14">
        <f>INDEX(VarUnit,MATCH($A850,VarKey,0))</f>
        <v/>
      </c>
      <c r="J850" s="14">
        <f>INDEX(VarSrc,MATCH($A850,VarKey,0))</f>
        <v/>
      </c>
      <c r="K850" s="11">
        <f>CodePrefix&amp;$A850&amp;IF($C850="","","."&amp;$C850&amp;"."&amp;$B850)&amp;INDEX(VarEnd,MATCH($A850,VarKey,0))&amp;K$5</f>
        <v/>
      </c>
      <c r="L850" s="12">
        <f>IF(SUM(L$835:L$843)=0,0,L840/SUM(L$835:L$843))</f>
        <v/>
      </c>
      <c r="M850" s="13">
        <f>IF(SUM(M$835:M$843)=0,0,M840/SUM(M$835:M$843))</f>
        <v/>
      </c>
      <c r="N850" s="13">
        <f>IF(SUM(N$835:N$843)=0,0,N840/SUM(N$835:N$843))</f>
        <v/>
      </c>
      <c r="O850" s="13">
        <f>IF(SUM(O$835:O$843)=0,0,O840/SUM(O$835:O$843))</f>
        <v/>
      </c>
      <c r="P850" s="13">
        <f>IF(SUM(P$835:P$843)=0,0,P840/SUM(P$835:P$843))</f>
        <v/>
      </c>
      <c r="Q850" s="13">
        <f>IF(SUM(Q$835:Q$843)=0,0,Q840/SUM(Q$835:Q$843))</f>
        <v/>
      </c>
      <c r="R850" s="13">
        <f>IF(SUM(R$835:R$843)=0,0,R840/SUM(R$835:R$843))</f>
        <v/>
      </c>
      <c r="S850" s="13">
        <f>IF(SUM(S$835:S$843)=0,0,S840/SUM(S$835:S$843))</f>
        <v/>
      </c>
      <c r="T850" s="13">
        <f>IF(SUM(T$835:T$843)=0,0,T840/SUM(T$835:T$843))</f>
        <v/>
      </c>
      <c r="U850" s="13">
        <f>IF(SUM(U$835:U$843)=0,0,U840/SUM(U$835:U$843))</f>
        <v/>
      </c>
      <c r="V850" s="13">
        <f>IF(SUM(V$835:V$843)=0,0,V840/SUM(V$835:V$843))</f>
        <v/>
      </c>
      <c r="W850" s="13">
        <f>IF(SUM(W$835:W$843)=0,0,W840/SUM(W$835:W$843))</f>
        <v/>
      </c>
      <c r="X850" s="13">
        <f>IF(SUM(X$835:X$843)=0,0,X840/SUM(X$835:X$843))</f>
        <v/>
      </c>
      <c r="Y850" s="13">
        <f>IF(SUM(Y$835:Y$843)=0,0,Y840/SUM(Y$835:Y$843))</f>
        <v/>
      </c>
      <c r="Z850" s="13">
        <f>IF(SUM(Z$835:Z$843)=0,0,Z840/SUM(Z$835:Z$843))</f>
        <v/>
      </c>
      <c r="AA850" s="13">
        <f>IF(SUM(AA$835:AA$843)=0,0,AA840/SUM(AA$835:AA$843))</f>
        <v/>
      </c>
      <c r="AB850" s="13">
        <f>IF(SUM(AB$835:AB$843)=0,0,AB840/SUM(AB$835:AB$843))</f>
        <v/>
      </c>
      <c r="AC850" s="13">
        <f>IF(SUM(AC$835:AC$843)=0,0,AC840/SUM(AC$835:AC$843))</f>
        <v/>
      </c>
      <c r="AD850" s="13">
        <f>IF(SUM(AD$835:AD$843)=0,0,AD840/SUM(AD$835:AD$843))</f>
        <v/>
      </c>
      <c r="AF850" s="11">
        <f>CodePrefix&amp;$A850&amp;IF($C850="","","."&amp;$C850&amp;"."&amp;$B850)&amp;INDEX(VarEnd,MATCH($A850,VarKey,0))&amp;AF$5</f>
        <v/>
      </c>
      <c r="AG850" s="12">
        <f>IF(SUM(AG$835:AG$843)=0,0,AG840/SUM(AG$835:AG$843))</f>
        <v/>
      </c>
      <c r="AH850" s="13">
        <f>IF(SUM(AH$835:AH$843)=0,0,AH840/SUM(AH$835:AH$843))</f>
        <v/>
      </c>
      <c r="AI850" s="13">
        <f>IF(SUM(AI$835:AI$843)=0,0,AI840/SUM(AI$835:AI$843))</f>
        <v/>
      </c>
      <c r="AJ850" s="13">
        <f>IF(SUM(AJ$835:AJ$843)=0,0,AJ840/SUM(AJ$835:AJ$843))</f>
        <v/>
      </c>
      <c r="AK850" s="13">
        <f>IF(SUM(AK$835:AK$843)=0,0,AK840/SUM(AK$835:AK$843))</f>
        <v/>
      </c>
      <c r="AL850" s="13">
        <f>IF(SUM(AL$835:AL$843)=0,0,AL840/SUM(AL$835:AL$843))</f>
        <v/>
      </c>
      <c r="AM850" s="13">
        <f>IF(SUM(AM$835:AM$843)=0,0,AM840/SUM(AM$835:AM$843))</f>
        <v/>
      </c>
      <c r="AN850" s="13">
        <f>IF(SUM(AN$835:AN$843)=0,0,AN840/SUM(AN$835:AN$843))</f>
        <v/>
      </c>
      <c r="AO850" s="13">
        <f>IF(SUM(AO$835:AO$843)=0,0,AO840/SUM(AO$835:AO$843))</f>
        <v/>
      </c>
      <c r="AP850" s="13">
        <f>IF(SUM(AP$835:AP$843)=0,0,AP840/SUM(AP$835:AP$843))</f>
        <v/>
      </c>
      <c r="AQ850" s="13">
        <f>IF(SUM(AQ$835:AQ$843)=0,0,AQ840/SUM(AQ$835:AQ$843))</f>
        <v/>
      </c>
      <c r="AR850" s="13">
        <f>IF(SUM(AR$835:AR$843)=0,0,AR840/SUM(AR$835:AR$843))</f>
        <v/>
      </c>
      <c r="AS850" s="13">
        <f>IF(SUM(AS$835:AS$843)=0,0,AS840/SUM(AS$835:AS$843))</f>
        <v/>
      </c>
      <c r="AT850" s="13">
        <f>IF(SUM(AT$835:AT$843)=0,0,AT840/SUM(AT$835:AT$843))</f>
        <v/>
      </c>
      <c r="AU850" s="13">
        <f>IF(SUM(AU$835:AU$843)=0,0,AU840/SUM(AU$835:AU$843))</f>
        <v/>
      </c>
      <c r="AV850" s="13">
        <f>IF(SUM(AV$835:AV$843)=0,0,AV840/SUM(AV$835:AV$843))</f>
        <v/>
      </c>
      <c r="AW850" s="13">
        <f>IF(SUM(AW$835:AW$843)=0,0,AW840/SUM(AW$835:AW$843))</f>
        <v/>
      </c>
      <c r="AX850" s="13">
        <f>IF(SUM(AX$835:AX$843)=0,0,AX840/SUM(AX$835:AX$843))</f>
        <v/>
      </c>
      <c r="AY850" s="13">
        <f>IF(SUM(AY$835:AY$843)=0,0,AY840/SUM(AY$835:AY$843))</f>
        <v/>
      </c>
    </row>
    <row r="851" hidden="1" outlineLevel="1">
      <c r="A851" s="14" t="inlineStr">
        <is>
          <t>pni</t>
        </is>
      </c>
      <c r="B851" s="14" t="inlineStr">
        <is>
          <t>hyd</t>
        </is>
      </c>
      <c r="C851" s="14" t="inlineStr">
        <is>
          <t>pow</t>
        </is>
      </c>
      <c r="D851" s="36" t="n"/>
      <c r="E851" s="36" t="n"/>
      <c r="F851" s="36" t="n"/>
      <c r="G851" s="36" t="n"/>
      <c r="H851" s="14">
        <f>INDEX(VarLab,MATCH($A851,VarKey,0))&amp;INDEX(MemLab,MATCH($C851&amp;"|"&amp;$B851,MemKey,0))</f>
        <v/>
      </c>
      <c r="I851" s="14">
        <f>INDEX(VarUnit,MATCH($A851,VarKey,0))</f>
        <v/>
      </c>
      <c r="J851" s="14">
        <f>INDEX(VarSrc,MATCH($A851,VarKey,0))</f>
        <v/>
      </c>
      <c r="K851" s="11">
        <f>CodePrefix&amp;$A851&amp;IF($C851="","","."&amp;$C851&amp;"."&amp;$B851)&amp;INDEX(VarEnd,MATCH($A851,VarKey,0))&amp;K$5</f>
        <v/>
      </c>
      <c r="L851" s="12">
        <f>IF(SUM(L$835:L$843)=0,0,L841/SUM(L$835:L$843))</f>
        <v/>
      </c>
      <c r="M851" s="13">
        <f>IF(SUM(M$835:M$843)=0,0,M841/SUM(M$835:M$843))</f>
        <v/>
      </c>
      <c r="N851" s="13">
        <f>IF(SUM(N$835:N$843)=0,0,N841/SUM(N$835:N$843))</f>
        <v/>
      </c>
      <c r="O851" s="13">
        <f>IF(SUM(O$835:O$843)=0,0,O841/SUM(O$835:O$843))</f>
        <v/>
      </c>
      <c r="P851" s="13">
        <f>IF(SUM(P$835:P$843)=0,0,P841/SUM(P$835:P$843))</f>
        <v/>
      </c>
      <c r="Q851" s="13">
        <f>IF(SUM(Q$835:Q$843)=0,0,Q841/SUM(Q$835:Q$843))</f>
        <v/>
      </c>
      <c r="R851" s="13">
        <f>IF(SUM(R$835:R$843)=0,0,R841/SUM(R$835:R$843))</f>
        <v/>
      </c>
      <c r="S851" s="13">
        <f>IF(SUM(S$835:S$843)=0,0,S841/SUM(S$835:S$843))</f>
        <v/>
      </c>
      <c r="T851" s="13">
        <f>IF(SUM(T$835:T$843)=0,0,T841/SUM(T$835:T$843))</f>
        <v/>
      </c>
      <c r="U851" s="13">
        <f>IF(SUM(U$835:U$843)=0,0,U841/SUM(U$835:U$843))</f>
        <v/>
      </c>
      <c r="V851" s="13">
        <f>IF(SUM(V$835:V$843)=0,0,V841/SUM(V$835:V$843))</f>
        <v/>
      </c>
      <c r="W851" s="13">
        <f>IF(SUM(W$835:W$843)=0,0,W841/SUM(W$835:W$843))</f>
        <v/>
      </c>
      <c r="X851" s="13">
        <f>IF(SUM(X$835:X$843)=0,0,X841/SUM(X$835:X$843))</f>
        <v/>
      </c>
      <c r="Y851" s="13">
        <f>IF(SUM(Y$835:Y$843)=0,0,Y841/SUM(Y$835:Y$843))</f>
        <v/>
      </c>
      <c r="Z851" s="13">
        <f>IF(SUM(Z$835:Z$843)=0,0,Z841/SUM(Z$835:Z$843))</f>
        <v/>
      </c>
      <c r="AA851" s="13">
        <f>IF(SUM(AA$835:AA$843)=0,0,AA841/SUM(AA$835:AA$843))</f>
        <v/>
      </c>
      <c r="AB851" s="13">
        <f>IF(SUM(AB$835:AB$843)=0,0,AB841/SUM(AB$835:AB$843))</f>
        <v/>
      </c>
      <c r="AC851" s="13">
        <f>IF(SUM(AC$835:AC$843)=0,0,AC841/SUM(AC$835:AC$843))</f>
        <v/>
      </c>
      <c r="AD851" s="13">
        <f>IF(SUM(AD$835:AD$843)=0,0,AD841/SUM(AD$835:AD$843))</f>
        <v/>
      </c>
      <c r="AF851" s="11">
        <f>CodePrefix&amp;$A851&amp;IF($C851="","","."&amp;$C851&amp;"."&amp;$B851)&amp;INDEX(VarEnd,MATCH($A851,VarKey,0))&amp;AF$5</f>
        <v/>
      </c>
      <c r="AG851" s="12">
        <f>IF(SUM(AG$835:AG$843)=0,0,AG841/SUM(AG$835:AG$843))</f>
        <v/>
      </c>
      <c r="AH851" s="13">
        <f>IF(SUM(AH$835:AH$843)=0,0,AH841/SUM(AH$835:AH$843))</f>
        <v/>
      </c>
      <c r="AI851" s="13">
        <f>IF(SUM(AI$835:AI$843)=0,0,AI841/SUM(AI$835:AI$843))</f>
        <v/>
      </c>
      <c r="AJ851" s="13">
        <f>IF(SUM(AJ$835:AJ$843)=0,0,AJ841/SUM(AJ$835:AJ$843))</f>
        <v/>
      </c>
      <c r="AK851" s="13">
        <f>IF(SUM(AK$835:AK$843)=0,0,AK841/SUM(AK$835:AK$843))</f>
        <v/>
      </c>
      <c r="AL851" s="13">
        <f>IF(SUM(AL$835:AL$843)=0,0,AL841/SUM(AL$835:AL$843))</f>
        <v/>
      </c>
      <c r="AM851" s="13">
        <f>IF(SUM(AM$835:AM$843)=0,0,AM841/SUM(AM$835:AM$843))</f>
        <v/>
      </c>
      <c r="AN851" s="13">
        <f>IF(SUM(AN$835:AN$843)=0,0,AN841/SUM(AN$835:AN$843))</f>
        <v/>
      </c>
      <c r="AO851" s="13">
        <f>IF(SUM(AO$835:AO$843)=0,0,AO841/SUM(AO$835:AO$843))</f>
        <v/>
      </c>
      <c r="AP851" s="13">
        <f>IF(SUM(AP$835:AP$843)=0,0,AP841/SUM(AP$835:AP$843))</f>
        <v/>
      </c>
      <c r="AQ851" s="13">
        <f>IF(SUM(AQ$835:AQ$843)=0,0,AQ841/SUM(AQ$835:AQ$843))</f>
        <v/>
      </c>
      <c r="AR851" s="13">
        <f>IF(SUM(AR$835:AR$843)=0,0,AR841/SUM(AR$835:AR$843))</f>
        <v/>
      </c>
      <c r="AS851" s="13">
        <f>IF(SUM(AS$835:AS$843)=0,0,AS841/SUM(AS$835:AS$843))</f>
        <v/>
      </c>
      <c r="AT851" s="13">
        <f>IF(SUM(AT$835:AT$843)=0,0,AT841/SUM(AT$835:AT$843))</f>
        <v/>
      </c>
      <c r="AU851" s="13">
        <f>IF(SUM(AU$835:AU$843)=0,0,AU841/SUM(AU$835:AU$843))</f>
        <v/>
      </c>
      <c r="AV851" s="13">
        <f>IF(SUM(AV$835:AV$843)=0,0,AV841/SUM(AV$835:AV$843))</f>
        <v/>
      </c>
      <c r="AW851" s="13">
        <f>IF(SUM(AW$835:AW$843)=0,0,AW841/SUM(AW$835:AW$843))</f>
        <v/>
      </c>
      <c r="AX851" s="13">
        <f>IF(SUM(AX$835:AX$843)=0,0,AX841/SUM(AX$835:AX$843))</f>
        <v/>
      </c>
      <c r="AY851" s="13">
        <f>IF(SUM(AY$835:AY$843)=0,0,AY841/SUM(AY$835:AY$843))</f>
        <v/>
      </c>
    </row>
    <row r="852" hidden="1" outlineLevel="1">
      <c r="A852" s="14" t="inlineStr">
        <is>
          <t>pni</t>
        </is>
      </c>
      <c r="B852" s="14" t="inlineStr">
        <is>
          <t>ore</t>
        </is>
      </c>
      <c r="C852" s="14" t="inlineStr">
        <is>
          <t>pow</t>
        </is>
      </c>
      <c r="D852" s="36" t="n"/>
      <c r="E852" s="36" t="n"/>
      <c r="F852" s="36" t="n"/>
      <c r="G852" s="36" t="n"/>
      <c r="H852" s="14">
        <f>INDEX(VarLab,MATCH($A852,VarKey,0))&amp;INDEX(MemLab,MATCH($C852&amp;"|"&amp;$B852,MemKey,0))</f>
        <v/>
      </c>
      <c r="I852" s="14">
        <f>INDEX(VarUnit,MATCH($A852,VarKey,0))</f>
        <v/>
      </c>
      <c r="J852" s="14">
        <f>INDEX(VarSrc,MATCH($A852,VarKey,0))</f>
        <v/>
      </c>
      <c r="K852" s="11">
        <f>CodePrefix&amp;$A852&amp;IF($C852="","","."&amp;$C852&amp;"."&amp;$B852)&amp;INDEX(VarEnd,MATCH($A852,VarKey,0))&amp;K$5</f>
        <v/>
      </c>
      <c r="L852" s="12">
        <f>IF(SUM(L$835:L$843)=0,0,L842/SUM(L$835:L$843))</f>
        <v/>
      </c>
      <c r="M852" s="13">
        <f>IF(SUM(M$835:M$843)=0,0,M842/SUM(M$835:M$843))</f>
        <v/>
      </c>
      <c r="N852" s="13">
        <f>IF(SUM(N$835:N$843)=0,0,N842/SUM(N$835:N$843))</f>
        <v/>
      </c>
      <c r="O852" s="13">
        <f>IF(SUM(O$835:O$843)=0,0,O842/SUM(O$835:O$843))</f>
        <v/>
      </c>
      <c r="P852" s="13">
        <f>IF(SUM(P$835:P$843)=0,0,P842/SUM(P$835:P$843))</f>
        <v/>
      </c>
      <c r="Q852" s="13">
        <f>IF(SUM(Q$835:Q$843)=0,0,Q842/SUM(Q$835:Q$843))</f>
        <v/>
      </c>
      <c r="R852" s="13">
        <f>IF(SUM(R$835:R$843)=0,0,R842/SUM(R$835:R$843))</f>
        <v/>
      </c>
      <c r="S852" s="13">
        <f>IF(SUM(S$835:S$843)=0,0,S842/SUM(S$835:S$843))</f>
        <v/>
      </c>
      <c r="T852" s="13">
        <f>IF(SUM(T$835:T$843)=0,0,T842/SUM(T$835:T$843))</f>
        <v/>
      </c>
      <c r="U852" s="13">
        <f>IF(SUM(U$835:U$843)=0,0,U842/SUM(U$835:U$843))</f>
        <v/>
      </c>
      <c r="V852" s="13">
        <f>IF(SUM(V$835:V$843)=0,0,V842/SUM(V$835:V$843))</f>
        <v/>
      </c>
      <c r="W852" s="13">
        <f>IF(SUM(W$835:W$843)=0,0,W842/SUM(W$835:W$843))</f>
        <v/>
      </c>
      <c r="X852" s="13">
        <f>IF(SUM(X$835:X$843)=0,0,X842/SUM(X$835:X$843))</f>
        <v/>
      </c>
      <c r="Y852" s="13">
        <f>IF(SUM(Y$835:Y$843)=0,0,Y842/SUM(Y$835:Y$843))</f>
        <v/>
      </c>
      <c r="Z852" s="13">
        <f>IF(SUM(Z$835:Z$843)=0,0,Z842/SUM(Z$835:Z$843))</f>
        <v/>
      </c>
      <c r="AA852" s="13">
        <f>IF(SUM(AA$835:AA$843)=0,0,AA842/SUM(AA$835:AA$843))</f>
        <v/>
      </c>
      <c r="AB852" s="13">
        <f>IF(SUM(AB$835:AB$843)=0,0,AB842/SUM(AB$835:AB$843))</f>
        <v/>
      </c>
      <c r="AC852" s="13">
        <f>IF(SUM(AC$835:AC$843)=0,0,AC842/SUM(AC$835:AC$843))</f>
        <v/>
      </c>
      <c r="AD852" s="13">
        <f>IF(SUM(AD$835:AD$843)=0,0,AD842/SUM(AD$835:AD$843))</f>
        <v/>
      </c>
      <c r="AF852" s="11">
        <f>CodePrefix&amp;$A852&amp;IF($C852="","","."&amp;$C852&amp;"."&amp;$B852)&amp;INDEX(VarEnd,MATCH($A852,VarKey,0))&amp;AF$5</f>
        <v/>
      </c>
      <c r="AG852" s="12">
        <f>IF(SUM(AG$835:AG$843)=0,0,AG842/SUM(AG$835:AG$843))</f>
        <v/>
      </c>
      <c r="AH852" s="13">
        <f>IF(SUM(AH$835:AH$843)=0,0,AH842/SUM(AH$835:AH$843))</f>
        <v/>
      </c>
      <c r="AI852" s="13">
        <f>IF(SUM(AI$835:AI$843)=0,0,AI842/SUM(AI$835:AI$843))</f>
        <v/>
      </c>
      <c r="AJ852" s="13">
        <f>IF(SUM(AJ$835:AJ$843)=0,0,AJ842/SUM(AJ$835:AJ$843))</f>
        <v/>
      </c>
      <c r="AK852" s="13">
        <f>IF(SUM(AK$835:AK$843)=0,0,AK842/SUM(AK$835:AK$843))</f>
        <v/>
      </c>
      <c r="AL852" s="13">
        <f>IF(SUM(AL$835:AL$843)=0,0,AL842/SUM(AL$835:AL$843))</f>
        <v/>
      </c>
      <c r="AM852" s="13">
        <f>IF(SUM(AM$835:AM$843)=0,0,AM842/SUM(AM$835:AM$843))</f>
        <v/>
      </c>
      <c r="AN852" s="13">
        <f>IF(SUM(AN$835:AN$843)=0,0,AN842/SUM(AN$835:AN$843))</f>
        <v/>
      </c>
      <c r="AO852" s="13">
        <f>IF(SUM(AO$835:AO$843)=0,0,AO842/SUM(AO$835:AO$843))</f>
        <v/>
      </c>
      <c r="AP852" s="13">
        <f>IF(SUM(AP$835:AP$843)=0,0,AP842/SUM(AP$835:AP$843))</f>
        <v/>
      </c>
      <c r="AQ852" s="13">
        <f>IF(SUM(AQ$835:AQ$843)=0,0,AQ842/SUM(AQ$835:AQ$843))</f>
        <v/>
      </c>
      <c r="AR852" s="13">
        <f>IF(SUM(AR$835:AR$843)=0,0,AR842/SUM(AR$835:AR$843))</f>
        <v/>
      </c>
      <c r="AS852" s="13">
        <f>IF(SUM(AS$835:AS$843)=0,0,AS842/SUM(AS$835:AS$843))</f>
        <v/>
      </c>
      <c r="AT852" s="13">
        <f>IF(SUM(AT$835:AT$843)=0,0,AT842/SUM(AT$835:AT$843))</f>
        <v/>
      </c>
      <c r="AU852" s="13">
        <f>IF(SUM(AU$835:AU$843)=0,0,AU842/SUM(AU$835:AU$843))</f>
        <v/>
      </c>
      <c r="AV852" s="13">
        <f>IF(SUM(AV$835:AV$843)=0,0,AV842/SUM(AV$835:AV$843))</f>
        <v/>
      </c>
      <c r="AW852" s="13">
        <f>IF(SUM(AW$835:AW$843)=0,0,AW842/SUM(AW$835:AW$843))</f>
        <v/>
      </c>
      <c r="AX852" s="13">
        <f>IF(SUM(AX$835:AX$843)=0,0,AX842/SUM(AX$835:AX$843))</f>
        <v/>
      </c>
      <c r="AY852" s="13">
        <f>IF(SUM(AY$835:AY$843)=0,0,AY842/SUM(AY$835:AY$843))</f>
        <v/>
      </c>
    </row>
    <row r="853" hidden="1" outlineLevel="1">
      <c r="A853" s="14" t="inlineStr">
        <is>
          <t>pni</t>
        </is>
      </c>
      <c r="B853" s="14" t="inlineStr">
        <is>
          <t>bio</t>
        </is>
      </c>
      <c r="C853" s="14" t="inlineStr">
        <is>
          <t>pow</t>
        </is>
      </c>
      <c r="D853" s="36" t="n"/>
      <c r="E853" s="36" t="n"/>
      <c r="F853" s="36" t="n"/>
      <c r="G853" s="36" t="n"/>
      <c r="H853" s="14">
        <f>INDEX(VarLab,MATCH($A853,VarKey,0))&amp;INDEX(MemLab,MATCH($C853&amp;"|"&amp;$B853,MemKey,0))</f>
        <v/>
      </c>
      <c r="I853" s="14">
        <f>INDEX(VarUnit,MATCH($A853,VarKey,0))</f>
        <v/>
      </c>
      <c r="J853" s="14">
        <f>INDEX(VarSrc,MATCH($A853,VarKey,0))</f>
        <v/>
      </c>
      <c r="K853" s="11">
        <f>CodePrefix&amp;$A853&amp;IF($C853="","","."&amp;$C853&amp;"."&amp;$B853)&amp;INDEX(VarEnd,MATCH($A853,VarKey,0))&amp;K$5</f>
        <v/>
      </c>
      <c r="L853" s="12">
        <f>IF(SUM(L$835:L$843)=0,0,L843/SUM(L$835:L$843))</f>
        <v/>
      </c>
      <c r="M853" s="13">
        <f>IF(SUM(M$835:M$843)=0,0,M843/SUM(M$835:M$843))</f>
        <v/>
      </c>
      <c r="N853" s="13">
        <f>IF(SUM(N$835:N$843)=0,0,N843/SUM(N$835:N$843))</f>
        <v/>
      </c>
      <c r="O853" s="13">
        <f>IF(SUM(O$835:O$843)=0,0,O843/SUM(O$835:O$843))</f>
        <v/>
      </c>
      <c r="P853" s="13">
        <f>IF(SUM(P$835:P$843)=0,0,P843/SUM(P$835:P$843))</f>
        <v/>
      </c>
      <c r="Q853" s="13">
        <f>IF(SUM(Q$835:Q$843)=0,0,Q843/SUM(Q$835:Q$843))</f>
        <v/>
      </c>
      <c r="R853" s="13">
        <f>IF(SUM(R$835:R$843)=0,0,R843/SUM(R$835:R$843))</f>
        <v/>
      </c>
      <c r="S853" s="13">
        <f>IF(SUM(S$835:S$843)=0,0,S843/SUM(S$835:S$843))</f>
        <v/>
      </c>
      <c r="T853" s="13">
        <f>IF(SUM(T$835:T$843)=0,0,T843/SUM(T$835:T$843))</f>
        <v/>
      </c>
      <c r="U853" s="13">
        <f>IF(SUM(U$835:U$843)=0,0,U843/SUM(U$835:U$843))</f>
        <v/>
      </c>
      <c r="V853" s="13">
        <f>IF(SUM(V$835:V$843)=0,0,V843/SUM(V$835:V$843))</f>
        <v/>
      </c>
      <c r="W853" s="13">
        <f>IF(SUM(W$835:W$843)=0,0,W843/SUM(W$835:W$843))</f>
        <v/>
      </c>
      <c r="X853" s="13">
        <f>IF(SUM(X$835:X$843)=0,0,X843/SUM(X$835:X$843))</f>
        <v/>
      </c>
      <c r="Y853" s="13">
        <f>IF(SUM(Y$835:Y$843)=0,0,Y843/SUM(Y$835:Y$843))</f>
        <v/>
      </c>
      <c r="Z853" s="13">
        <f>IF(SUM(Z$835:Z$843)=0,0,Z843/SUM(Z$835:Z$843))</f>
        <v/>
      </c>
      <c r="AA853" s="13">
        <f>IF(SUM(AA$835:AA$843)=0,0,AA843/SUM(AA$835:AA$843))</f>
        <v/>
      </c>
      <c r="AB853" s="13">
        <f>IF(SUM(AB$835:AB$843)=0,0,AB843/SUM(AB$835:AB$843))</f>
        <v/>
      </c>
      <c r="AC853" s="13">
        <f>IF(SUM(AC$835:AC$843)=0,0,AC843/SUM(AC$835:AC$843))</f>
        <v/>
      </c>
      <c r="AD853" s="13">
        <f>IF(SUM(AD$835:AD$843)=0,0,AD843/SUM(AD$835:AD$843))</f>
        <v/>
      </c>
      <c r="AF853" s="11">
        <f>CodePrefix&amp;$A853&amp;IF($C853="","","."&amp;$C853&amp;"."&amp;$B853)&amp;INDEX(VarEnd,MATCH($A853,VarKey,0))&amp;AF$5</f>
        <v/>
      </c>
      <c r="AG853" s="12">
        <f>IF(SUM(AG$835:AG$843)=0,0,AG843/SUM(AG$835:AG$843))</f>
        <v/>
      </c>
      <c r="AH853" s="13">
        <f>IF(SUM(AH$835:AH$843)=0,0,AH843/SUM(AH$835:AH$843))</f>
        <v/>
      </c>
      <c r="AI853" s="13">
        <f>IF(SUM(AI$835:AI$843)=0,0,AI843/SUM(AI$835:AI$843))</f>
        <v/>
      </c>
      <c r="AJ853" s="13">
        <f>IF(SUM(AJ$835:AJ$843)=0,0,AJ843/SUM(AJ$835:AJ$843))</f>
        <v/>
      </c>
      <c r="AK853" s="13">
        <f>IF(SUM(AK$835:AK$843)=0,0,AK843/SUM(AK$835:AK$843))</f>
        <v/>
      </c>
      <c r="AL853" s="13">
        <f>IF(SUM(AL$835:AL$843)=0,0,AL843/SUM(AL$835:AL$843))</f>
        <v/>
      </c>
      <c r="AM853" s="13">
        <f>IF(SUM(AM$835:AM$843)=0,0,AM843/SUM(AM$835:AM$843))</f>
        <v/>
      </c>
      <c r="AN853" s="13">
        <f>IF(SUM(AN$835:AN$843)=0,0,AN843/SUM(AN$835:AN$843))</f>
        <v/>
      </c>
      <c r="AO853" s="13">
        <f>IF(SUM(AO$835:AO$843)=0,0,AO843/SUM(AO$835:AO$843))</f>
        <v/>
      </c>
      <c r="AP853" s="13">
        <f>IF(SUM(AP$835:AP$843)=0,0,AP843/SUM(AP$835:AP$843))</f>
        <v/>
      </c>
      <c r="AQ853" s="13">
        <f>IF(SUM(AQ$835:AQ$843)=0,0,AQ843/SUM(AQ$835:AQ$843))</f>
        <v/>
      </c>
      <c r="AR853" s="13">
        <f>IF(SUM(AR$835:AR$843)=0,0,AR843/SUM(AR$835:AR$843))</f>
        <v/>
      </c>
      <c r="AS853" s="13">
        <f>IF(SUM(AS$835:AS$843)=0,0,AS843/SUM(AS$835:AS$843))</f>
        <v/>
      </c>
      <c r="AT853" s="13">
        <f>IF(SUM(AT$835:AT$843)=0,0,AT843/SUM(AT$835:AT$843))</f>
        <v/>
      </c>
      <c r="AU853" s="13">
        <f>IF(SUM(AU$835:AU$843)=0,0,AU843/SUM(AU$835:AU$843))</f>
        <v/>
      </c>
      <c r="AV853" s="13">
        <f>IF(SUM(AV$835:AV$843)=0,0,AV843/SUM(AV$835:AV$843))</f>
        <v/>
      </c>
      <c r="AW853" s="13">
        <f>IF(SUM(AW$835:AW$843)=0,0,AW843/SUM(AW$835:AW$843))</f>
        <v/>
      </c>
      <c r="AX853" s="13">
        <f>IF(SUM(AX$835:AX$843)=0,0,AX843/SUM(AX$835:AX$843))</f>
        <v/>
      </c>
      <c r="AY853" s="13">
        <f>IF(SUM(AY$835:AY$843)=0,0,AY843/SUM(AY$835:AY$843))</f>
        <v/>
      </c>
    </row>
    <row r="854" hidden="1" outlineLevel="1"/>
    <row r="855" hidden="1" outlineLevel="1">
      <c r="A855" s="14" t="inlineStr">
        <is>
          <t>first</t>
        </is>
      </c>
      <c r="B855" s="14" t="inlineStr">
        <is>
          <t>coa</t>
        </is>
      </c>
      <c r="C855" s="14" t="inlineStr">
        <is>
          <t>pow</t>
        </is>
      </c>
      <c r="D855" s="36" t="n"/>
      <c r="E855" s="36" t="n"/>
      <c r="F855" s="36" t="n"/>
      <c r="G855" s="36" t="n"/>
      <c r="H855" s="14">
        <f>INDEX(VarLab,MATCH($A855,VarKey,0))&amp;INDEX(MemLab,MATCH($C855&amp;"|"&amp;$B855,MemKey,0))</f>
        <v/>
      </c>
      <c r="I855" s="14">
        <f>INDEX(VarUnit,MATCH($A855,VarKey,0))</f>
        <v/>
      </c>
      <c r="J855" s="14">
        <f>INDEX(VarSrc,MATCH($A855,VarKey,0))</f>
        <v/>
      </c>
      <c r="K855" s="11">
        <f>CodePrefix&amp;$A855&amp;IF($C855="","","."&amp;$C855&amp;"."&amp;$B855)&amp;INDEX(VarEnd,MATCH($A855,VarKey,0))&amp;K$5</f>
        <v/>
      </c>
      <c r="L855" s="42">
        <f>MIN(L825,L$809*L845)</f>
        <v/>
      </c>
      <c r="M855" s="43">
        <f>MIN(M825,M$809*M845)</f>
        <v/>
      </c>
      <c r="N855" s="43">
        <f>MIN(N825,N$809*N845)</f>
        <v/>
      </c>
      <c r="O855" s="43">
        <f>MIN(O825,O$809*O845)</f>
        <v/>
      </c>
      <c r="P855" s="43">
        <f>MIN(P825,P$809*P845)</f>
        <v/>
      </c>
      <c r="Q855" s="43">
        <f>MIN(Q825,Q$809*Q845)</f>
        <v/>
      </c>
      <c r="R855" s="43">
        <f>MIN(R825,R$809*R845)</f>
        <v/>
      </c>
      <c r="S855" s="43">
        <f>MIN(S825,S$809*S845)</f>
        <v/>
      </c>
      <c r="T855" s="43">
        <f>MIN(T825,T$809*T845)</f>
        <v/>
      </c>
      <c r="U855" s="43">
        <f>MIN(U825,U$809*U845)</f>
        <v/>
      </c>
      <c r="V855" s="43">
        <f>MIN(V825,V$809*V845)</f>
        <v/>
      </c>
      <c r="W855" s="43">
        <f>MIN(W825,W$809*W845)</f>
        <v/>
      </c>
      <c r="X855" s="43">
        <f>MIN(X825,X$809*X845)</f>
        <v/>
      </c>
      <c r="Y855" s="43">
        <f>MIN(Y825,Y$809*Y845)</f>
        <v/>
      </c>
      <c r="Z855" s="43">
        <f>MIN(Z825,Z$809*Z845)</f>
        <v/>
      </c>
      <c r="AA855" s="43">
        <f>MIN(AA825,AA$809*AA845)</f>
        <v/>
      </c>
      <c r="AB855" s="43">
        <f>MIN(AB825,AB$809*AB845)</f>
        <v/>
      </c>
      <c r="AC855" s="43">
        <f>MIN(AC825,AC$809*AC845)</f>
        <v/>
      </c>
      <c r="AD855" s="43">
        <f>MIN(AD825,AD$809*AD845)</f>
        <v/>
      </c>
      <c r="AF855" s="11">
        <f>CodePrefix&amp;$A855&amp;IF($C855="","","."&amp;$C855&amp;"."&amp;$B855)&amp;INDEX(VarEnd,MATCH($A855,VarKey,0))&amp;AF$5</f>
        <v/>
      </c>
      <c r="AG855" s="42">
        <f>MIN(AG825,AG$809*AG845)</f>
        <v/>
      </c>
      <c r="AH855" s="43">
        <f>MIN(AH825,AH$809*AH845)</f>
        <v/>
      </c>
      <c r="AI855" s="43">
        <f>MIN(AI825,AI$809*AI845)</f>
        <v/>
      </c>
      <c r="AJ855" s="43">
        <f>MIN(AJ825,AJ$809*AJ845)</f>
        <v/>
      </c>
      <c r="AK855" s="43">
        <f>MIN(AK825,AK$809*AK845)</f>
        <v/>
      </c>
      <c r="AL855" s="43">
        <f>MIN(AL825,AL$809*AL845)</f>
        <v/>
      </c>
      <c r="AM855" s="43">
        <f>MIN(AM825,AM$809*AM845)</f>
        <v/>
      </c>
      <c r="AN855" s="43">
        <f>MIN(AN825,AN$809*AN845)</f>
        <v/>
      </c>
      <c r="AO855" s="43">
        <f>MIN(AO825,AO$809*AO845)</f>
        <v/>
      </c>
      <c r="AP855" s="43">
        <f>MIN(AP825,AP$809*AP845)</f>
        <v/>
      </c>
      <c r="AQ855" s="43">
        <f>MIN(AQ825,AQ$809*AQ845)</f>
        <v/>
      </c>
      <c r="AR855" s="43">
        <f>MIN(AR825,AR$809*AR845)</f>
        <v/>
      </c>
      <c r="AS855" s="43">
        <f>MIN(AS825,AS$809*AS845)</f>
        <v/>
      </c>
      <c r="AT855" s="43">
        <f>MIN(AT825,AT$809*AT845)</f>
        <v/>
      </c>
      <c r="AU855" s="43">
        <f>MIN(AU825,AU$809*AU845)</f>
        <v/>
      </c>
      <c r="AV855" s="43">
        <f>MIN(AV825,AV$809*AV845)</f>
        <v/>
      </c>
      <c r="AW855" s="43">
        <f>MIN(AW825,AW$809*AW845)</f>
        <v/>
      </c>
      <c r="AX855" s="43">
        <f>MIN(AX825,AX$809*AX845)</f>
        <v/>
      </c>
      <c r="AY855" s="43">
        <f>MIN(AY825,AY$809*AY845)</f>
        <v/>
      </c>
    </row>
    <row r="856" hidden="1" outlineLevel="1">
      <c r="A856" s="14" t="inlineStr">
        <is>
          <t>first</t>
        </is>
      </c>
      <c r="B856" s="14" t="inlineStr">
        <is>
          <t>nga</t>
        </is>
      </c>
      <c r="C856" s="14" t="inlineStr">
        <is>
          <t>pow</t>
        </is>
      </c>
      <c r="D856" s="36" t="n"/>
      <c r="E856" s="36" t="n"/>
      <c r="F856" s="36" t="n"/>
      <c r="G856" s="36" t="n"/>
      <c r="H856" s="14">
        <f>INDEX(VarLab,MATCH($A856,VarKey,0))&amp;INDEX(MemLab,MATCH($C856&amp;"|"&amp;$B856,MemKey,0))</f>
        <v/>
      </c>
      <c r="I856" s="14">
        <f>INDEX(VarUnit,MATCH($A856,VarKey,0))</f>
        <v/>
      </c>
      <c r="J856" s="14">
        <f>INDEX(VarSrc,MATCH($A856,VarKey,0))</f>
        <v/>
      </c>
      <c r="K856" s="11">
        <f>CodePrefix&amp;$A856&amp;IF($C856="","","."&amp;$C856&amp;"."&amp;$B856)&amp;INDEX(VarEnd,MATCH($A856,VarKey,0))&amp;K$5</f>
        <v/>
      </c>
      <c r="L856" s="42">
        <f>MIN(L826,L$809*L846)</f>
        <v/>
      </c>
      <c r="M856" s="43">
        <f>MIN(M826,M$809*M846)</f>
        <v/>
      </c>
      <c r="N856" s="43">
        <f>MIN(N826,N$809*N846)</f>
        <v/>
      </c>
      <c r="O856" s="43">
        <f>MIN(O826,O$809*O846)</f>
        <v/>
      </c>
      <c r="P856" s="43">
        <f>MIN(P826,P$809*P846)</f>
        <v/>
      </c>
      <c r="Q856" s="43">
        <f>MIN(Q826,Q$809*Q846)</f>
        <v/>
      </c>
      <c r="R856" s="43">
        <f>MIN(R826,R$809*R846)</f>
        <v/>
      </c>
      <c r="S856" s="43">
        <f>MIN(S826,S$809*S846)</f>
        <v/>
      </c>
      <c r="T856" s="43">
        <f>MIN(T826,T$809*T846)</f>
        <v/>
      </c>
      <c r="U856" s="43">
        <f>MIN(U826,U$809*U846)</f>
        <v/>
      </c>
      <c r="V856" s="43">
        <f>MIN(V826,V$809*V846)</f>
        <v/>
      </c>
      <c r="W856" s="43">
        <f>MIN(W826,W$809*W846)</f>
        <v/>
      </c>
      <c r="X856" s="43">
        <f>MIN(X826,X$809*X846)</f>
        <v/>
      </c>
      <c r="Y856" s="43">
        <f>MIN(Y826,Y$809*Y846)</f>
        <v/>
      </c>
      <c r="Z856" s="43">
        <f>MIN(Z826,Z$809*Z846)</f>
        <v/>
      </c>
      <c r="AA856" s="43">
        <f>MIN(AA826,AA$809*AA846)</f>
        <v/>
      </c>
      <c r="AB856" s="43">
        <f>MIN(AB826,AB$809*AB846)</f>
        <v/>
      </c>
      <c r="AC856" s="43">
        <f>MIN(AC826,AC$809*AC846)</f>
        <v/>
      </c>
      <c r="AD856" s="43">
        <f>MIN(AD826,AD$809*AD846)</f>
        <v/>
      </c>
      <c r="AF856" s="11">
        <f>CodePrefix&amp;$A856&amp;IF($C856="","","."&amp;$C856&amp;"."&amp;$B856)&amp;INDEX(VarEnd,MATCH($A856,VarKey,0))&amp;AF$5</f>
        <v/>
      </c>
      <c r="AG856" s="42">
        <f>MIN(AG826,AG$809*AG846)</f>
        <v/>
      </c>
      <c r="AH856" s="43">
        <f>MIN(AH826,AH$809*AH846)</f>
        <v/>
      </c>
      <c r="AI856" s="43">
        <f>MIN(AI826,AI$809*AI846)</f>
        <v/>
      </c>
      <c r="AJ856" s="43">
        <f>MIN(AJ826,AJ$809*AJ846)</f>
        <v/>
      </c>
      <c r="AK856" s="43">
        <f>MIN(AK826,AK$809*AK846)</f>
        <v/>
      </c>
      <c r="AL856" s="43">
        <f>MIN(AL826,AL$809*AL846)</f>
        <v/>
      </c>
      <c r="AM856" s="43">
        <f>MIN(AM826,AM$809*AM846)</f>
        <v/>
      </c>
      <c r="AN856" s="43">
        <f>MIN(AN826,AN$809*AN846)</f>
        <v/>
      </c>
      <c r="AO856" s="43">
        <f>MIN(AO826,AO$809*AO846)</f>
        <v/>
      </c>
      <c r="AP856" s="43">
        <f>MIN(AP826,AP$809*AP846)</f>
        <v/>
      </c>
      <c r="AQ856" s="43">
        <f>MIN(AQ826,AQ$809*AQ846)</f>
        <v/>
      </c>
      <c r="AR856" s="43">
        <f>MIN(AR826,AR$809*AR846)</f>
        <v/>
      </c>
      <c r="AS856" s="43">
        <f>MIN(AS826,AS$809*AS846)</f>
        <v/>
      </c>
      <c r="AT856" s="43">
        <f>MIN(AT826,AT$809*AT846)</f>
        <v/>
      </c>
      <c r="AU856" s="43">
        <f>MIN(AU826,AU$809*AU846)</f>
        <v/>
      </c>
      <c r="AV856" s="43">
        <f>MIN(AV826,AV$809*AV846)</f>
        <v/>
      </c>
      <c r="AW856" s="43">
        <f>MIN(AW826,AW$809*AW846)</f>
        <v/>
      </c>
      <c r="AX856" s="43">
        <f>MIN(AX826,AX$809*AX846)</f>
        <v/>
      </c>
      <c r="AY856" s="43">
        <f>MIN(AY826,AY$809*AY846)</f>
        <v/>
      </c>
    </row>
    <row r="857" hidden="1" outlineLevel="1">
      <c r="A857" s="14" t="inlineStr">
        <is>
          <t>first</t>
        </is>
      </c>
      <c r="B857" s="14" t="inlineStr">
        <is>
          <t>oop</t>
        </is>
      </c>
      <c r="C857" s="14" t="inlineStr">
        <is>
          <t>pow</t>
        </is>
      </c>
      <c r="D857" s="36" t="n"/>
      <c r="E857" s="36" t="n"/>
      <c r="F857" s="36" t="n"/>
      <c r="G857" s="36" t="n"/>
      <c r="H857" s="14">
        <f>INDEX(VarLab,MATCH($A857,VarKey,0))&amp;INDEX(MemLab,MATCH($C857&amp;"|"&amp;$B857,MemKey,0))</f>
        <v/>
      </c>
      <c r="I857" s="14">
        <f>INDEX(VarUnit,MATCH($A857,VarKey,0))</f>
        <v/>
      </c>
      <c r="J857" s="14">
        <f>INDEX(VarSrc,MATCH($A857,VarKey,0))</f>
        <v/>
      </c>
      <c r="K857" s="11">
        <f>CodePrefix&amp;$A857&amp;IF($C857="","","."&amp;$C857&amp;"."&amp;$B857)&amp;INDEX(VarEnd,MATCH($A857,VarKey,0))&amp;K$5</f>
        <v/>
      </c>
      <c r="L857" s="42">
        <f>MIN(L827,L$809*L847)</f>
        <v/>
      </c>
      <c r="M857" s="43">
        <f>MIN(M827,M$809*M847)</f>
        <v/>
      </c>
      <c r="N857" s="43">
        <f>MIN(N827,N$809*N847)</f>
        <v/>
      </c>
      <c r="O857" s="43">
        <f>MIN(O827,O$809*O847)</f>
        <v/>
      </c>
      <c r="P857" s="43">
        <f>MIN(P827,P$809*P847)</f>
        <v/>
      </c>
      <c r="Q857" s="43">
        <f>MIN(Q827,Q$809*Q847)</f>
        <v/>
      </c>
      <c r="R857" s="43">
        <f>MIN(R827,R$809*R847)</f>
        <v/>
      </c>
      <c r="S857" s="43">
        <f>MIN(S827,S$809*S847)</f>
        <v/>
      </c>
      <c r="T857" s="43">
        <f>MIN(T827,T$809*T847)</f>
        <v/>
      </c>
      <c r="U857" s="43">
        <f>MIN(U827,U$809*U847)</f>
        <v/>
      </c>
      <c r="V857" s="43">
        <f>MIN(V827,V$809*V847)</f>
        <v/>
      </c>
      <c r="W857" s="43">
        <f>MIN(W827,W$809*W847)</f>
        <v/>
      </c>
      <c r="X857" s="43">
        <f>MIN(X827,X$809*X847)</f>
        <v/>
      </c>
      <c r="Y857" s="43">
        <f>MIN(Y827,Y$809*Y847)</f>
        <v/>
      </c>
      <c r="Z857" s="43">
        <f>MIN(Z827,Z$809*Z847)</f>
        <v/>
      </c>
      <c r="AA857" s="43">
        <f>MIN(AA827,AA$809*AA847)</f>
        <v/>
      </c>
      <c r="AB857" s="43">
        <f>MIN(AB827,AB$809*AB847)</f>
        <v/>
      </c>
      <c r="AC857" s="43">
        <f>MIN(AC827,AC$809*AC847)</f>
        <v/>
      </c>
      <c r="AD857" s="43">
        <f>MIN(AD827,AD$809*AD847)</f>
        <v/>
      </c>
      <c r="AF857" s="11">
        <f>CodePrefix&amp;$A857&amp;IF($C857="","","."&amp;$C857&amp;"."&amp;$B857)&amp;INDEX(VarEnd,MATCH($A857,VarKey,0))&amp;AF$5</f>
        <v/>
      </c>
      <c r="AG857" s="42">
        <f>MIN(AG827,AG$809*AG847)</f>
        <v/>
      </c>
      <c r="AH857" s="43">
        <f>MIN(AH827,AH$809*AH847)</f>
        <v/>
      </c>
      <c r="AI857" s="43">
        <f>MIN(AI827,AI$809*AI847)</f>
        <v/>
      </c>
      <c r="AJ857" s="43">
        <f>MIN(AJ827,AJ$809*AJ847)</f>
        <v/>
      </c>
      <c r="AK857" s="43">
        <f>MIN(AK827,AK$809*AK847)</f>
        <v/>
      </c>
      <c r="AL857" s="43">
        <f>MIN(AL827,AL$809*AL847)</f>
        <v/>
      </c>
      <c r="AM857" s="43">
        <f>MIN(AM827,AM$809*AM847)</f>
        <v/>
      </c>
      <c r="AN857" s="43">
        <f>MIN(AN827,AN$809*AN847)</f>
        <v/>
      </c>
      <c r="AO857" s="43">
        <f>MIN(AO827,AO$809*AO847)</f>
        <v/>
      </c>
      <c r="AP857" s="43">
        <f>MIN(AP827,AP$809*AP847)</f>
        <v/>
      </c>
      <c r="AQ857" s="43">
        <f>MIN(AQ827,AQ$809*AQ847)</f>
        <v/>
      </c>
      <c r="AR857" s="43">
        <f>MIN(AR827,AR$809*AR847)</f>
        <v/>
      </c>
      <c r="AS857" s="43">
        <f>MIN(AS827,AS$809*AS847)</f>
        <v/>
      </c>
      <c r="AT857" s="43">
        <f>MIN(AT827,AT$809*AT847)</f>
        <v/>
      </c>
      <c r="AU857" s="43">
        <f>MIN(AU827,AU$809*AU847)</f>
        <v/>
      </c>
      <c r="AV857" s="43">
        <f>MIN(AV827,AV$809*AV847)</f>
        <v/>
      </c>
      <c r="AW857" s="43">
        <f>MIN(AW827,AW$809*AW847)</f>
        <v/>
      </c>
      <c r="AX857" s="43">
        <f>MIN(AX827,AX$809*AX847)</f>
        <v/>
      </c>
      <c r="AY857" s="43">
        <f>MIN(AY827,AY$809*AY847)</f>
        <v/>
      </c>
    </row>
    <row r="858" hidden="1" outlineLevel="1">
      <c r="A858" s="14" t="inlineStr">
        <is>
          <t>first</t>
        </is>
      </c>
      <c r="B858" s="14" t="inlineStr">
        <is>
          <t>nuc</t>
        </is>
      </c>
      <c r="C858" s="14" t="inlineStr">
        <is>
          <t>pow</t>
        </is>
      </c>
      <c r="D858" s="36" t="n"/>
      <c r="E858" s="36" t="n"/>
      <c r="F858" s="36" t="n"/>
      <c r="G858" s="36" t="n"/>
      <c r="H858" s="14">
        <f>INDEX(VarLab,MATCH($A858,VarKey,0))&amp;INDEX(MemLab,MATCH($C858&amp;"|"&amp;$B858,MemKey,0))</f>
        <v/>
      </c>
      <c r="I858" s="14">
        <f>INDEX(VarUnit,MATCH($A858,VarKey,0))</f>
        <v/>
      </c>
      <c r="J858" s="14">
        <f>INDEX(VarSrc,MATCH($A858,VarKey,0))</f>
        <v/>
      </c>
      <c r="K858" s="11">
        <f>CodePrefix&amp;$A858&amp;IF($C858="","","."&amp;$C858&amp;"."&amp;$B858)&amp;INDEX(VarEnd,MATCH($A858,VarKey,0))&amp;K$5</f>
        <v/>
      </c>
      <c r="L858" s="42">
        <f>MIN(L828,L$809*L848)</f>
        <v/>
      </c>
      <c r="M858" s="43">
        <f>MIN(M828,M$809*M848)</f>
        <v/>
      </c>
      <c r="N858" s="43">
        <f>MIN(N828,N$809*N848)</f>
        <v/>
      </c>
      <c r="O858" s="43">
        <f>MIN(O828,O$809*O848)</f>
        <v/>
      </c>
      <c r="P858" s="43">
        <f>MIN(P828,P$809*P848)</f>
        <v/>
      </c>
      <c r="Q858" s="43">
        <f>MIN(Q828,Q$809*Q848)</f>
        <v/>
      </c>
      <c r="R858" s="43">
        <f>MIN(R828,R$809*R848)</f>
        <v/>
      </c>
      <c r="S858" s="43">
        <f>MIN(S828,S$809*S848)</f>
        <v/>
      </c>
      <c r="T858" s="43">
        <f>MIN(T828,T$809*T848)</f>
        <v/>
      </c>
      <c r="U858" s="43">
        <f>MIN(U828,U$809*U848)</f>
        <v/>
      </c>
      <c r="V858" s="43">
        <f>MIN(V828,V$809*V848)</f>
        <v/>
      </c>
      <c r="W858" s="43">
        <f>MIN(W828,W$809*W848)</f>
        <v/>
      </c>
      <c r="X858" s="43">
        <f>MIN(X828,X$809*X848)</f>
        <v/>
      </c>
      <c r="Y858" s="43">
        <f>MIN(Y828,Y$809*Y848)</f>
        <v/>
      </c>
      <c r="Z858" s="43">
        <f>MIN(Z828,Z$809*Z848)</f>
        <v/>
      </c>
      <c r="AA858" s="43">
        <f>MIN(AA828,AA$809*AA848)</f>
        <v/>
      </c>
      <c r="AB858" s="43">
        <f>MIN(AB828,AB$809*AB848)</f>
        <v/>
      </c>
      <c r="AC858" s="43">
        <f>MIN(AC828,AC$809*AC848)</f>
        <v/>
      </c>
      <c r="AD858" s="43">
        <f>MIN(AD828,AD$809*AD848)</f>
        <v/>
      </c>
      <c r="AF858" s="11">
        <f>CodePrefix&amp;$A858&amp;IF($C858="","","."&amp;$C858&amp;"."&amp;$B858)&amp;INDEX(VarEnd,MATCH($A858,VarKey,0))&amp;AF$5</f>
        <v/>
      </c>
      <c r="AG858" s="42">
        <f>MIN(AG828,AG$809*AG848)</f>
        <v/>
      </c>
      <c r="AH858" s="43">
        <f>MIN(AH828,AH$809*AH848)</f>
        <v/>
      </c>
      <c r="AI858" s="43">
        <f>MIN(AI828,AI$809*AI848)</f>
        <v/>
      </c>
      <c r="AJ858" s="43">
        <f>MIN(AJ828,AJ$809*AJ848)</f>
        <v/>
      </c>
      <c r="AK858" s="43">
        <f>MIN(AK828,AK$809*AK848)</f>
        <v/>
      </c>
      <c r="AL858" s="43">
        <f>MIN(AL828,AL$809*AL848)</f>
        <v/>
      </c>
      <c r="AM858" s="43">
        <f>MIN(AM828,AM$809*AM848)</f>
        <v/>
      </c>
      <c r="AN858" s="43">
        <f>MIN(AN828,AN$809*AN848)</f>
        <v/>
      </c>
      <c r="AO858" s="43">
        <f>MIN(AO828,AO$809*AO848)</f>
        <v/>
      </c>
      <c r="AP858" s="43">
        <f>MIN(AP828,AP$809*AP848)</f>
        <v/>
      </c>
      <c r="AQ858" s="43">
        <f>MIN(AQ828,AQ$809*AQ848)</f>
        <v/>
      </c>
      <c r="AR858" s="43">
        <f>MIN(AR828,AR$809*AR848)</f>
        <v/>
      </c>
      <c r="AS858" s="43">
        <f>MIN(AS828,AS$809*AS848)</f>
        <v/>
      </c>
      <c r="AT858" s="43">
        <f>MIN(AT828,AT$809*AT848)</f>
        <v/>
      </c>
      <c r="AU858" s="43">
        <f>MIN(AU828,AU$809*AU848)</f>
        <v/>
      </c>
      <c r="AV858" s="43">
        <f>MIN(AV828,AV$809*AV848)</f>
        <v/>
      </c>
      <c r="AW858" s="43">
        <f>MIN(AW828,AW$809*AW848)</f>
        <v/>
      </c>
      <c r="AX858" s="43">
        <f>MIN(AX828,AX$809*AX848)</f>
        <v/>
      </c>
      <c r="AY858" s="43">
        <f>MIN(AY828,AY$809*AY848)</f>
        <v/>
      </c>
    </row>
    <row r="859" hidden="1" outlineLevel="1">
      <c r="A859" s="14" t="inlineStr">
        <is>
          <t>first</t>
        </is>
      </c>
      <c r="B859" s="14" t="inlineStr">
        <is>
          <t>wnd</t>
        </is>
      </c>
      <c r="C859" s="14" t="inlineStr">
        <is>
          <t>pow</t>
        </is>
      </c>
      <c r="D859" s="36" t="n"/>
      <c r="E859" s="36" t="n"/>
      <c r="F859" s="36" t="n"/>
      <c r="G859" s="36" t="n"/>
      <c r="H859" s="14">
        <f>INDEX(VarLab,MATCH($A859,VarKey,0))&amp;INDEX(MemLab,MATCH($C859&amp;"|"&amp;$B859,MemKey,0))</f>
        <v/>
      </c>
      <c r="I859" s="14">
        <f>INDEX(VarUnit,MATCH($A859,VarKey,0))</f>
        <v/>
      </c>
      <c r="J859" s="14">
        <f>INDEX(VarSrc,MATCH($A859,VarKey,0))</f>
        <v/>
      </c>
      <c r="K859" s="11">
        <f>CodePrefix&amp;$A859&amp;IF($C859="","","."&amp;$C859&amp;"."&amp;$B859)&amp;INDEX(VarEnd,MATCH($A859,VarKey,0))&amp;K$5</f>
        <v/>
      </c>
      <c r="L859" s="42">
        <f>MIN(L829,L$809*L849)</f>
        <v/>
      </c>
      <c r="M859" s="43">
        <f>MIN(M829,M$809*M849)</f>
        <v/>
      </c>
      <c r="N859" s="43">
        <f>MIN(N829,N$809*N849)</f>
        <v/>
      </c>
      <c r="O859" s="43">
        <f>MIN(O829,O$809*O849)</f>
        <v/>
      </c>
      <c r="P859" s="43">
        <f>MIN(P829,P$809*P849)</f>
        <v/>
      </c>
      <c r="Q859" s="43">
        <f>MIN(Q829,Q$809*Q849)</f>
        <v/>
      </c>
      <c r="R859" s="43">
        <f>MIN(R829,R$809*R849)</f>
        <v/>
      </c>
      <c r="S859" s="43">
        <f>MIN(S829,S$809*S849)</f>
        <v/>
      </c>
      <c r="T859" s="43">
        <f>MIN(T829,T$809*T849)</f>
        <v/>
      </c>
      <c r="U859" s="43">
        <f>MIN(U829,U$809*U849)</f>
        <v/>
      </c>
      <c r="V859" s="43">
        <f>MIN(V829,V$809*V849)</f>
        <v/>
      </c>
      <c r="W859" s="43">
        <f>MIN(W829,W$809*W849)</f>
        <v/>
      </c>
      <c r="X859" s="43">
        <f>MIN(X829,X$809*X849)</f>
        <v/>
      </c>
      <c r="Y859" s="43">
        <f>MIN(Y829,Y$809*Y849)</f>
        <v/>
      </c>
      <c r="Z859" s="43">
        <f>MIN(Z829,Z$809*Z849)</f>
        <v/>
      </c>
      <c r="AA859" s="43">
        <f>MIN(AA829,AA$809*AA849)</f>
        <v/>
      </c>
      <c r="AB859" s="43">
        <f>MIN(AB829,AB$809*AB849)</f>
        <v/>
      </c>
      <c r="AC859" s="43">
        <f>MIN(AC829,AC$809*AC849)</f>
        <v/>
      </c>
      <c r="AD859" s="43">
        <f>MIN(AD829,AD$809*AD849)</f>
        <v/>
      </c>
      <c r="AF859" s="11">
        <f>CodePrefix&amp;$A859&amp;IF($C859="","","."&amp;$C859&amp;"."&amp;$B859)&amp;INDEX(VarEnd,MATCH($A859,VarKey,0))&amp;AF$5</f>
        <v/>
      </c>
      <c r="AG859" s="42">
        <f>MIN(AG829,AG$809*AG849)</f>
        <v/>
      </c>
      <c r="AH859" s="43">
        <f>MIN(AH829,AH$809*AH849)</f>
        <v/>
      </c>
      <c r="AI859" s="43">
        <f>MIN(AI829,AI$809*AI849)</f>
        <v/>
      </c>
      <c r="AJ859" s="43">
        <f>MIN(AJ829,AJ$809*AJ849)</f>
        <v/>
      </c>
      <c r="AK859" s="43">
        <f>MIN(AK829,AK$809*AK849)</f>
        <v/>
      </c>
      <c r="AL859" s="43">
        <f>MIN(AL829,AL$809*AL849)</f>
        <v/>
      </c>
      <c r="AM859" s="43">
        <f>MIN(AM829,AM$809*AM849)</f>
        <v/>
      </c>
      <c r="AN859" s="43">
        <f>MIN(AN829,AN$809*AN849)</f>
        <v/>
      </c>
      <c r="AO859" s="43">
        <f>MIN(AO829,AO$809*AO849)</f>
        <v/>
      </c>
      <c r="AP859" s="43">
        <f>MIN(AP829,AP$809*AP849)</f>
        <v/>
      </c>
      <c r="AQ859" s="43">
        <f>MIN(AQ829,AQ$809*AQ849)</f>
        <v/>
      </c>
      <c r="AR859" s="43">
        <f>MIN(AR829,AR$809*AR849)</f>
        <v/>
      </c>
      <c r="AS859" s="43">
        <f>MIN(AS829,AS$809*AS849)</f>
        <v/>
      </c>
      <c r="AT859" s="43">
        <f>MIN(AT829,AT$809*AT849)</f>
        <v/>
      </c>
      <c r="AU859" s="43">
        <f>MIN(AU829,AU$809*AU849)</f>
        <v/>
      </c>
      <c r="AV859" s="43">
        <f>MIN(AV829,AV$809*AV849)</f>
        <v/>
      </c>
      <c r="AW859" s="43">
        <f>MIN(AW829,AW$809*AW849)</f>
        <v/>
      </c>
      <c r="AX859" s="43">
        <f>MIN(AX829,AX$809*AX849)</f>
        <v/>
      </c>
      <c r="AY859" s="43">
        <f>MIN(AY829,AY$809*AY849)</f>
        <v/>
      </c>
    </row>
    <row r="860" hidden="1" outlineLevel="1">
      <c r="A860" s="14" t="inlineStr">
        <is>
          <t>first</t>
        </is>
      </c>
      <c r="B860" s="14" t="inlineStr">
        <is>
          <t>sol</t>
        </is>
      </c>
      <c r="C860" s="14" t="inlineStr">
        <is>
          <t>pow</t>
        </is>
      </c>
      <c r="D860" s="36" t="n"/>
      <c r="E860" s="36" t="n"/>
      <c r="F860" s="36" t="n"/>
      <c r="G860" s="36" t="n"/>
      <c r="H860" s="14">
        <f>INDEX(VarLab,MATCH($A860,VarKey,0))&amp;INDEX(MemLab,MATCH($C860&amp;"|"&amp;$B860,MemKey,0))</f>
        <v/>
      </c>
      <c r="I860" s="14">
        <f>INDEX(VarUnit,MATCH($A860,VarKey,0))</f>
        <v/>
      </c>
      <c r="J860" s="14">
        <f>INDEX(VarSrc,MATCH($A860,VarKey,0))</f>
        <v/>
      </c>
      <c r="K860" s="11">
        <f>CodePrefix&amp;$A860&amp;IF($C860="","","."&amp;$C860&amp;"."&amp;$B860)&amp;INDEX(VarEnd,MATCH($A860,VarKey,0))&amp;K$5</f>
        <v/>
      </c>
      <c r="L860" s="42">
        <f>MIN(L830,L$809*L850)</f>
        <v/>
      </c>
      <c r="M860" s="43">
        <f>MIN(M830,M$809*M850)</f>
        <v/>
      </c>
      <c r="N860" s="43">
        <f>MIN(N830,N$809*N850)</f>
        <v/>
      </c>
      <c r="O860" s="43">
        <f>MIN(O830,O$809*O850)</f>
        <v/>
      </c>
      <c r="P860" s="43">
        <f>MIN(P830,P$809*P850)</f>
        <v/>
      </c>
      <c r="Q860" s="43">
        <f>MIN(Q830,Q$809*Q850)</f>
        <v/>
      </c>
      <c r="R860" s="43">
        <f>MIN(R830,R$809*R850)</f>
        <v/>
      </c>
      <c r="S860" s="43">
        <f>MIN(S830,S$809*S850)</f>
        <v/>
      </c>
      <c r="T860" s="43">
        <f>MIN(T830,T$809*T850)</f>
        <v/>
      </c>
      <c r="U860" s="43">
        <f>MIN(U830,U$809*U850)</f>
        <v/>
      </c>
      <c r="V860" s="43">
        <f>MIN(V830,V$809*V850)</f>
        <v/>
      </c>
      <c r="W860" s="43">
        <f>MIN(W830,W$809*W850)</f>
        <v/>
      </c>
      <c r="X860" s="43">
        <f>MIN(X830,X$809*X850)</f>
        <v/>
      </c>
      <c r="Y860" s="43">
        <f>MIN(Y830,Y$809*Y850)</f>
        <v/>
      </c>
      <c r="Z860" s="43">
        <f>MIN(Z830,Z$809*Z850)</f>
        <v/>
      </c>
      <c r="AA860" s="43">
        <f>MIN(AA830,AA$809*AA850)</f>
        <v/>
      </c>
      <c r="AB860" s="43">
        <f>MIN(AB830,AB$809*AB850)</f>
        <v/>
      </c>
      <c r="AC860" s="43">
        <f>MIN(AC830,AC$809*AC850)</f>
        <v/>
      </c>
      <c r="AD860" s="43">
        <f>MIN(AD830,AD$809*AD850)</f>
        <v/>
      </c>
      <c r="AF860" s="11">
        <f>CodePrefix&amp;$A860&amp;IF($C860="","","."&amp;$C860&amp;"."&amp;$B860)&amp;INDEX(VarEnd,MATCH($A860,VarKey,0))&amp;AF$5</f>
        <v/>
      </c>
      <c r="AG860" s="42">
        <f>MIN(AG830,AG$809*AG850)</f>
        <v/>
      </c>
      <c r="AH860" s="43">
        <f>MIN(AH830,AH$809*AH850)</f>
        <v/>
      </c>
      <c r="AI860" s="43">
        <f>MIN(AI830,AI$809*AI850)</f>
        <v/>
      </c>
      <c r="AJ860" s="43">
        <f>MIN(AJ830,AJ$809*AJ850)</f>
        <v/>
      </c>
      <c r="AK860" s="43">
        <f>MIN(AK830,AK$809*AK850)</f>
        <v/>
      </c>
      <c r="AL860" s="43">
        <f>MIN(AL830,AL$809*AL850)</f>
        <v/>
      </c>
      <c r="AM860" s="43">
        <f>MIN(AM830,AM$809*AM850)</f>
        <v/>
      </c>
      <c r="AN860" s="43">
        <f>MIN(AN830,AN$809*AN850)</f>
        <v/>
      </c>
      <c r="AO860" s="43">
        <f>MIN(AO830,AO$809*AO850)</f>
        <v/>
      </c>
      <c r="AP860" s="43">
        <f>MIN(AP830,AP$809*AP850)</f>
        <v/>
      </c>
      <c r="AQ860" s="43">
        <f>MIN(AQ830,AQ$809*AQ850)</f>
        <v/>
      </c>
      <c r="AR860" s="43">
        <f>MIN(AR830,AR$809*AR850)</f>
        <v/>
      </c>
      <c r="AS860" s="43">
        <f>MIN(AS830,AS$809*AS850)</f>
        <v/>
      </c>
      <c r="AT860" s="43">
        <f>MIN(AT830,AT$809*AT850)</f>
        <v/>
      </c>
      <c r="AU860" s="43">
        <f>MIN(AU830,AU$809*AU850)</f>
        <v/>
      </c>
      <c r="AV860" s="43">
        <f>MIN(AV830,AV$809*AV850)</f>
        <v/>
      </c>
      <c r="AW860" s="43">
        <f>MIN(AW830,AW$809*AW850)</f>
        <v/>
      </c>
      <c r="AX860" s="43">
        <f>MIN(AX830,AX$809*AX850)</f>
        <v/>
      </c>
      <c r="AY860" s="43">
        <f>MIN(AY830,AY$809*AY850)</f>
        <v/>
      </c>
    </row>
    <row r="861" hidden="1" outlineLevel="1">
      <c r="A861" s="14" t="inlineStr">
        <is>
          <t>first</t>
        </is>
      </c>
      <c r="B861" s="14" t="inlineStr">
        <is>
          <t>hyd</t>
        </is>
      </c>
      <c r="C861" s="14" t="inlineStr">
        <is>
          <t>pow</t>
        </is>
      </c>
      <c r="D861" s="36" t="n"/>
      <c r="E861" s="36" t="n"/>
      <c r="F861" s="36" t="n"/>
      <c r="G861" s="36" t="n"/>
      <c r="H861" s="14">
        <f>INDEX(VarLab,MATCH($A861,VarKey,0))&amp;INDEX(MemLab,MATCH($C861&amp;"|"&amp;$B861,MemKey,0))</f>
        <v/>
      </c>
      <c r="I861" s="14">
        <f>INDEX(VarUnit,MATCH($A861,VarKey,0))</f>
        <v/>
      </c>
      <c r="J861" s="14">
        <f>INDEX(VarSrc,MATCH($A861,VarKey,0))</f>
        <v/>
      </c>
      <c r="K861" s="11">
        <f>CodePrefix&amp;$A861&amp;IF($C861="","","."&amp;$C861&amp;"."&amp;$B861)&amp;INDEX(VarEnd,MATCH($A861,VarKey,0))&amp;K$5</f>
        <v/>
      </c>
      <c r="L861" s="42">
        <f>MIN(L831,L$809*L851)</f>
        <v/>
      </c>
      <c r="M861" s="43">
        <f>MIN(M831,M$809*M851)</f>
        <v/>
      </c>
      <c r="N861" s="43">
        <f>MIN(N831,N$809*N851)</f>
        <v/>
      </c>
      <c r="O861" s="43">
        <f>MIN(O831,O$809*O851)</f>
        <v/>
      </c>
      <c r="P861" s="43">
        <f>MIN(P831,P$809*P851)</f>
        <v/>
      </c>
      <c r="Q861" s="43">
        <f>MIN(Q831,Q$809*Q851)</f>
        <v/>
      </c>
      <c r="R861" s="43">
        <f>MIN(R831,R$809*R851)</f>
        <v/>
      </c>
      <c r="S861" s="43">
        <f>MIN(S831,S$809*S851)</f>
        <v/>
      </c>
      <c r="T861" s="43">
        <f>MIN(T831,T$809*T851)</f>
        <v/>
      </c>
      <c r="U861" s="43">
        <f>MIN(U831,U$809*U851)</f>
        <v/>
      </c>
      <c r="V861" s="43">
        <f>MIN(V831,V$809*V851)</f>
        <v/>
      </c>
      <c r="W861" s="43">
        <f>MIN(W831,W$809*W851)</f>
        <v/>
      </c>
      <c r="X861" s="43">
        <f>MIN(X831,X$809*X851)</f>
        <v/>
      </c>
      <c r="Y861" s="43">
        <f>MIN(Y831,Y$809*Y851)</f>
        <v/>
      </c>
      <c r="Z861" s="43">
        <f>MIN(Z831,Z$809*Z851)</f>
        <v/>
      </c>
      <c r="AA861" s="43">
        <f>MIN(AA831,AA$809*AA851)</f>
        <v/>
      </c>
      <c r="AB861" s="43">
        <f>MIN(AB831,AB$809*AB851)</f>
        <v/>
      </c>
      <c r="AC861" s="43">
        <f>MIN(AC831,AC$809*AC851)</f>
        <v/>
      </c>
      <c r="AD861" s="43">
        <f>MIN(AD831,AD$809*AD851)</f>
        <v/>
      </c>
      <c r="AF861" s="11">
        <f>CodePrefix&amp;$A861&amp;IF($C861="","","."&amp;$C861&amp;"."&amp;$B861)&amp;INDEX(VarEnd,MATCH($A861,VarKey,0))&amp;AF$5</f>
        <v/>
      </c>
      <c r="AG861" s="42">
        <f>MIN(AG831,AG$809*AG851)</f>
        <v/>
      </c>
      <c r="AH861" s="43">
        <f>MIN(AH831,AH$809*AH851)</f>
        <v/>
      </c>
      <c r="AI861" s="43">
        <f>MIN(AI831,AI$809*AI851)</f>
        <v/>
      </c>
      <c r="AJ861" s="43">
        <f>MIN(AJ831,AJ$809*AJ851)</f>
        <v/>
      </c>
      <c r="AK861" s="43">
        <f>MIN(AK831,AK$809*AK851)</f>
        <v/>
      </c>
      <c r="AL861" s="43">
        <f>MIN(AL831,AL$809*AL851)</f>
        <v/>
      </c>
      <c r="AM861" s="43">
        <f>MIN(AM831,AM$809*AM851)</f>
        <v/>
      </c>
      <c r="AN861" s="43">
        <f>MIN(AN831,AN$809*AN851)</f>
        <v/>
      </c>
      <c r="AO861" s="43">
        <f>MIN(AO831,AO$809*AO851)</f>
        <v/>
      </c>
      <c r="AP861" s="43">
        <f>MIN(AP831,AP$809*AP851)</f>
        <v/>
      </c>
      <c r="AQ861" s="43">
        <f>MIN(AQ831,AQ$809*AQ851)</f>
        <v/>
      </c>
      <c r="AR861" s="43">
        <f>MIN(AR831,AR$809*AR851)</f>
        <v/>
      </c>
      <c r="AS861" s="43">
        <f>MIN(AS831,AS$809*AS851)</f>
        <v/>
      </c>
      <c r="AT861" s="43">
        <f>MIN(AT831,AT$809*AT851)</f>
        <v/>
      </c>
      <c r="AU861" s="43">
        <f>MIN(AU831,AU$809*AU851)</f>
        <v/>
      </c>
      <c r="AV861" s="43">
        <f>MIN(AV831,AV$809*AV851)</f>
        <v/>
      </c>
      <c r="AW861" s="43">
        <f>MIN(AW831,AW$809*AW851)</f>
        <v/>
      </c>
      <c r="AX861" s="43">
        <f>MIN(AX831,AX$809*AX851)</f>
        <v/>
      </c>
      <c r="AY861" s="43">
        <f>MIN(AY831,AY$809*AY851)</f>
        <v/>
      </c>
    </row>
    <row r="862" hidden="1" outlineLevel="1">
      <c r="A862" s="14" t="inlineStr">
        <is>
          <t>first</t>
        </is>
      </c>
      <c r="B862" s="14" t="inlineStr">
        <is>
          <t>ore</t>
        </is>
      </c>
      <c r="C862" s="14" t="inlineStr">
        <is>
          <t>pow</t>
        </is>
      </c>
      <c r="D862" s="36" t="n"/>
      <c r="E862" s="36" t="n"/>
      <c r="F862" s="36" t="n"/>
      <c r="G862" s="36" t="n"/>
      <c r="H862" s="14">
        <f>INDEX(VarLab,MATCH($A862,VarKey,0))&amp;INDEX(MemLab,MATCH($C862&amp;"|"&amp;$B862,MemKey,0))</f>
        <v/>
      </c>
      <c r="I862" s="14">
        <f>INDEX(VarUnit,MATCH($A862,VarKey,0))</f>
        <v/>
      </c>
      <c r="J862" s="14">
        <f>INDEX(VarSrc,MATCH($A862,VarKey,0))</f>
        <v/>
      </c>
      <c r="K862" s="11">
        <f>CodePrefix&amp;$A862&amp;IF($C862="","","."&amp;$C862&amp;"."&amp;$B862)&amp;INDEX(VarEnd,MATCH($A862,VarKey,0))&amp;K$5</f>
        <v/>
      </c>
      <c r="L862" s="42">
        <f>MIN(L832,L$809*L852)</f>
        <v/>
      </c>
      <c r="M862" s="43">
        <f>MIN(M832,M$809*M852)</f>
        <v/>
      </c>
      <c r="N862" s="43">
        <f>MIN(N832,N$809*N852)</f>
        <v/>
      </c>
      <c r="O862" s="43">
        <f>MIN(O832,O$809*O852)</f>
        <v/>
      </c>
      <c r="P862" s="43">
        <f>MIN(P832,P$809*P852)</f>
        <v/>
      </c>
      <c r="Q862" s="43">
        <f>MIN(Q832,Q$809*Q852)</f>
        <v/>
      </c>
      <c r="R862" s="43">
        <f>MIN(R832,R$809*R852)</f>
        <v/>
      </c>
      <c r="S862" s="43">
        <f>MIN(S832,S$809*S852)</f>
        <v/>
      </c>
      <c r="T862" s="43">
        <f>MIN(T832,T$809*T852)</f>
        <v/>
      </c>
      <c r="U862" s="43">
        <f>MIN(U832,U$809*U852)</f>
        <v/>
      </c>
      <c r="V862" s="43">
        <f>MIN(V832,V$809*V852)</f>
        <v/>
      </c>
      <c r="W862" s="43">
        <f>MIN(W832,W$809*W852)</f>
        <v/>
      </c>
      <c r="X862" s="43">
        <f>MIN(X832,X$809*X852)</f>
        <v/>
      </c>
      <c r="Y862" s="43">
        <f>MIN(Y832,Y$809*Y852)</f>
        <v/>
      </c>
      <c r="Z862" s="43">
        <f>MIN(Z832,Z$809*Z852)</f>
        <v/>
      </c>
      <c r="AA862" s="43">
        <f>MIN(AA832,AA$809*AA852)</f>
        <v/>
      </c>
      <c r="AB862" s="43">
        <f>MIN(AB832,AB$809*AB852)</f>
        <v/>
      </c>
      <c r="AC862" s="43">
        <f>MIN(AC832,AC$809*AC852)</f>
        <v/>
      </c>
      <c r="AD862" s="43">
        <f>MIN(AD832,AD$809*AD852)</f>
        <v/>
      </c>
      <c r="AF862" s="11">
        <f>CodePrefix&amp;$A862&amp;IF($C862="","","."&amp;$C862&amp;"."&amp;$B862)&amp;INDEX(VarEnd,MATCH($A862,VarKey,0))&amp;AF$5</f>
        <v/>
      </c>
      <c r="AG862" s="42">
        <f>MIN(AG832,AG$809*AG852)</f>
        <v/>
      </c>
      <c r="AH862" s="43">
        <f>MIN(AH832,AH$809*AH852)</f>
        <v/>
      </c>
      <c r="AI862" s="43">
        <f>MIN(AI832,AI$809*AI852)</f>
        <v/>
      </c>
      <c r="AJ862" s="43">
        <f>MIN(AJ832,AJ$809*AJ852)</f>
        <v/>
      </c>
      <c r="AK862" s="43">
        <f>MIN(AK832,AK$809*AK852)</f>
        <v/>
      </c>
      <c r="AL862" s="43">
        <f>MIN(AL832,AL$809*AL852)</f>
        <v/>
      </c>
      <c r="AM862" s="43">
        <f>MIN(AM832,AM$809*AM852)</f>
        <v/>
      </c>
      <c r="AN862" s="43">
        <f>MIN(AN832,AN$809*AN852)</f>
        <v/>
      </c>
      <c r="AO862" s="43">
        <f>MIN(AO832,AO$809*AO852)</f>
        <v/>
      </c>
      <c r="AP862" s="43">
        <f>MIN(AP832,AP$809*AP852)</f>
        <v/>
      </c>
      <c r="AQ862" s="43">
        <f>MIN(AQ832,AQ$809*AQ852)</f>
        <v/>
      </c>
      <c r="AR862" s="43">
        <f>MIN(AR832,AR$809*AR852)</f>
        <v/>
      </c>
      <c r="AS862" s="43">
        <f>MIN(AS832,AS$809*AS852)</f>
        <v/>
      </c>
      <c r="AT862" s="43">
        <f>MIN(AT832,AT$809*AT852)</f>
        <v/>
      </c>
      <c r="AU862" s="43">
        <f>MIN(AU832,AU$809*AU852)</f>
        <v/>
      </c>
      <c r="AV862" s="43">
        <f>MIN(AV832,AV$809*AV852)</f>
        <v/>
      </c>
      <c r="AW862" s="43">
        <f>MIN(AW832,AW$809*AW852)</f>
        <v/>
      </c>
      <c r="AX862" s="43">
        <f>MIN(AX832,AX$809*AX852)</f>
        <v/>
      </c>
      <c r="AY862" s="43">
        <f>MIN(AY832,AY$809*AY852)</f>
        <v/>
      </c>
    </row>
    <row r="863" hidden="1" outlineLevel="1">
      <c r="A863" s="14" t="inlineStr">
        <is>
          <t>first</t>
        </is>
      </c>
      <c r="B863" s="14" t="inlineStr">
        <is>
          <t>bio</t>
        </is>
      </c>
      <c r="C863" s="14" t="inlineStr">
        <is>
          <t>pow</t>
        </is>
      </c>
      <c r="D863" s="36" t="n"/>
      <c r="E863" s="36" t="n"/>
      <c r="F863" s="36" t="n"/>
      <c r="G863" s="36" t="n"/>
      <c r="H863" s="14">
        <f>INDEX(VarLab,MATCH($A863,VarKey,0))&amp;INDEX(MemLab,MATCH($C863&amp;"|"&amp;$B863,MemKey,0))</f>
        <v/>
      </c>
      <c r="I863" s="14">
        <f>INDEX(VarUnit,MATCH($A863,VarKey,0))</f>
        <v/>
      </c>
      <c r="J863" s="14">
        <f>INDEX(VarSrc,MATCH($A863,VarKey,0))</f>
        <v/>
      </c>
      <c r="K863" s="11">
        <f>CodePrefix&amp;$A863&amp;IF($C863="","","."&amp;$C863&amp;"."&amp;$B863)&amp;INDEX(VarEnd,MATCH($A863,VarKey,0))&amp;K$5</f>
        <v/>
      </c>
      <c r="L863" s="42">
        <f>MIN(L833,L$809*L853)</f>
        <v/>
      </c>
      <c r="M863" s="43">
        <f>MIN(M833,M$809*M853)</f>
        <v/>
      </c>
      <c r="N863" s="43">
        <f>MIN(N833,N$809*N853)</f>
        <v/>
      </c>
      <c r="O863" s="43">
        <f>MIN(O833,O$809*O853)</f>
        <v/>
      </c>
      <c r="P863" s="43">
        <f>MIN(P833,P$809*P853)</f>
        <v/>
      </c>
      <c r="Q863" s="43">
        <f>MIN(Q833,Q$809*Q853)</f>
        <v/>
      </c>
      <c r="R863" s="43">
        <f>MIN(R833,R$809*R853)</f>
        <v/>
      </c>
      <c r="S863" s="43">
        <f>MIN(S833,S$809*S853)</f>
        <v/>
      </c>
      <c r="T863" s="43">
        <f>MIN(T833,T$809*T853)</f>
        <v/>
      </c>
      <c r="U863" s="43">
        <f>MIN(U833,U$809*U853)</f>
        <v/>
      </c>
      <c r="V863" s="43">
        <f>MIN(V833,V$809*V853)</f>
        <v/>
      </c>
      <c r="W863" s="43">
        <f>MIN(W833,W$809*W853)</f>
        <v/>
      </c>
      <c r="X863" s="43">
        <f>MIN(X833,X$809*X853)</f>
        <v/>
      </c>
      <c r="Y863" s="43">
        <f>MIN(Y833,Y$809*Y853)</f>
        <v/>
      </c>
      <c r="Z863" s="43">
        <f>MIN(Z833,Z$809*Z853)</f>
        <v/>
      </c>
      <c r="AA863" s="43">
        <f>MIN(AA833,AA$809*AA853)</f>
        <v/>
      </c>
      <c r="AB863" s="43">
        <f>MIN(AB833,AB$809*AB853)</f>
        <v/>
      </c>
      <c r="AC863" s="43">
        <f>MIN(AC833,AC$809*AC853)</f>
        <v/>
      </c>
      <c r="AD863" s="43">
        <f>MIN(AD833,AD$809*AD853)</f>
        <v/>
      </c>
      <c r="AF863" s="11">
        <f>CodePrefix&amp;$A863&amp;IF($C863="","","."&amp;$C863&amp;"."&amp;$B863)&amp;INDEX(VarEnd,MATCH($A863,VarKey,0))&amp;AF$5</f>
        <v/>
      </c>
      <c r="AG863" s="42">
        <f>MIN(AG833,AG$809*AG853)</f>
        <v/>
      </c>
      <c r="AH863" s="43">
        <f>MIN(AH833,AH$809*AH853)</f>
        <v/>
      </c>
      <c r="AI863" s="43">
        <f>MIN(AI833,AI$809*AI853)</f>
        <v/>
      </c>
      <c r="AJ863" s="43">
        <f>MIN(AJ833,AJ$809*AJ853)</f>
        <v/>
      </c>
      <c r="AK863" s="43">
        <f>MIN(AK833,AK$809*AK853)</f>
        <v/>
      </c>
      <c r="AL863" s="43">
        <f>MIN(AL833,AL$809*AL853)</f>
        <v/>
      </c>
      <c r="AM863" s="43">
        <f>MIN(AM833,AM$809*AM853)</f>
        <v/>
      </c>
      <c r="AN863" s="43">
        <f>MIN(AN833,AN$809*AN853)</f>
        <v/>
      </c>
      <c r="AO863" s="43">
        <f>MIN(AO833,AO$809*AO853)</f>
        <v/>
      </c>
      <c r="AP863" s="43">
        <f>MIN(AP833,AP$809*AP853)</f>
        <v/>
      </c>
      <c r="AQ863" s="43">
        <f>MIN(AQ833,AQ$809*AQ853)</f>
        <v/>
      </c>
      <c r="AR863" s="43">
        <f>MIN(AR833,AR$809*AR853)</f>
        <v/>
      </c>
      <c r="AS863" s="43">
        <f>MIN(AS833,AS$809*AS853)</f>
        <v/>
      </c>
      <c r="AT863" s="43">
        <f>MIN(AT833,AT$809*AT853)</f>
        <v/>
      </c>
      <c r="AU863" s="43">
        <f>MIN(AU833,AU$809*AU853)</f>
        <v/>
      </c>
      <c r="AV863" s="43">
        <f>MIN(AV833,AV$809*AV853)</f>
        <v/>
      </c>
      <c r="AW863" s="43">
        <f>MIN(AW833,AW$809*AW853)</f>
        <v/>
      </c>
      <c r="AX863" s="43">
        <f>MIN(AX833,AX$809*AX853)</f>
        <v/>
      </c>
      <c r="AY863" s="43">
        <f>MIN(AY833,AY$809*AY853)</f>
        <v/>
      </c>
    </row>
    <row r="864" hidden="1" outlineLevel="1"/>
    <row r="865" hidden="1" outlineLevel="1">
      <c r="A865" s="14" t="inlineStr">
        <is>
          <t>space</t>
        </is>
      </c>
      <c r="B865" s="14" t="inlineStr">
        <is>
          <t>coa</t>
        </is>
      </c>
      <c r="C865" s="14" t="inlineStr">
        <is>
          <t>pow</t>
        </is>
      </c>
      <c r="D865" s="36" t="n"/>
      <c r="E865" s="36" t="n"/>
      <c r="F865" s="36" t="n"/>
      <c r="G865" s="36" t="n"/>
      <c r="H865" s="14">
        <f>INDEX(VarLab,MATCH($A865,VarKey,0))&amp;INDEX(MemLab,MATCH($C865&amp;"|"&amp;$B865,MemKey,0))</f>
        <v/>
      </c>
      <c r="I865" s="14">
        <f>INDEX(VarUnit,MATCH($A865,VarKey,0))</f>
        <v/>
      </c>
      <c r="J865" s="14">
        <f>INDEX(VarSrc,MATCH($A865,VarKey,0))</f>
        <v/>
      </c>
      <c r="K865" s="11">
        <f>CodePrefix&amp;$A865&amp;IF($C865="","","."&amp;$C865&amp;"."&amp;$B865)&amp;INDEX(VarEnd,MATCH($A865,VarKey,0))&amp;K$5</f>
        <v/>
      </c>
      <c r="L865" s="42">
        <f>(L825-L855)*L815</f>
        <v/>
      </c>
      <c r="M865" s="43">
        <f>(M825-M855)*M815</f>
        <v/>
      </c>
      <c r="N865" s="43">
        <f>(N825-N855)*N815</f>
        <v/>
      </c>
      <c r="O865" s="43">
        <f>(O825-O855)*O815</f>
        <v/>
      </c>
      <c r="P865" s="43">
        <f>(P825-P855)*P815</f>
        <v/>
      </c>
      <c r="Q865" s="43">
        <f>(Q825-Q855)*Q815</f>
        <v/>
      </c>
      <c r="R865" s="43">
        <f>(R825-R855)*R815</f>
        <v/>
      </c>
      <c r="S865" s="43">
        <f>(S825-S855)*S815</f>
        <v/>
      </c>
      <c r="T865" s="43">
        <f>(T825-T855)*T815</f>
        <v/>
      </c>
      <c r="U865" s="43">
        <f>(U825-U855)*U815</f>
        <v/>
      </c>
      <c r="V865" s="43">
        <f>(V825-V855)*V815</f>
        <v/>
      </c>
      <c r="W865" s="43">
        <f>(W825-W855)*W815</f>
        <v/>
      </c>
      <c r="X865" s="43">
        <f>(X825-X855)*X815</f>
        <v/>
      </c>
      <c r="Y865" s="43">
        <f>(Y825-Y855)*Y815</f>
        <v/>
      </c>
      <c r="Z865" s="43">
        <f>(Z825-Z855)*Z815</f>
        <v/>
      </c>
      <c r="AA865" s="43">
        <f>(AA825-AA855)*AA815</f>
        <v/>
      </c>
      <c r="AB865" s="43">
        <f>(AB825-AB855)*AB815</f>
        <v/>
      </c>
      <c r="AC865" s="43">
        <f>(AC825-AC855)*AC815</f>
        <v/>
      </c>
      <c r="AD865" s="43">
        <f>(AD825-AD855)*AD815</f>
        <v/>
      </c>
      <c r="AF865" s="11">
        <f>CodePrefix&amp;$A865&amp;IF($C865="","","."&amp;$C865&amp;"."&amp;$B865)&amp;INDEX(VarEnd,MATCH($A865,VarKey,0))&amp;AF$5</f>
        <v/>
      </c>
      <c r="AG865" s="42">
        <f>(AG825-AG855)*AG815</f>
        <v/>
      </c>
      <c r="AH865" s="43">
        <f>(AH825-AH855)*AH815</f>
        <v/>
      </c>
      <c r="AI865" s="43">
        <f>(AI825-AI855)*AI815</f>
        <v/>
      </c>
      <c r="AJ865" s="43">
        <f>(AJ825-AJ855)*AJ815</f>
        <v/>
      </c>
      <c r="AK865" s="43">
        <f>(AK825-AK855)*AK815</f>
        <v/>
      </c>
      <c r="AL865" s="43">
        <f>(AL825-AL855)*AL815</f>
        <v/>
      </c>
      <c r="AM865" s="43">
        <f>(AM825-AM855)*AM815</f>
        <v/>
      </c>
      <c r="AN865" s="43">
        <f>(AN825-AN855)*AN815</f>
        <v/>
      </c>
      <c r="AO865" s="43">
        <f>(AO825-AO855)*AO815</f>
        <v/>
      </c>
      <c r="AP865" s="43">
        <f>(AP825-AP855)*AP815</f>
        <v/>
      </c>
      <c r="AQ865" s="43">
        <f>(AQ825-AQ855)*AQ815</f>
        <v/>
      </c>
      <c r="AR865" s="43">
        <f>(AR825-AR855)*AR815</f>
        <v/>
      </c>
      <c r="AS865" s="43">
        <f>(AS825-AS855)*AS815</f>
        <v/>
      </c>
      <c r="AT865" s="43">
        <f>(AT825-AT855)*AT815</f>
        <v/>
      </c>
      <c r="AU865" s="43">
        <f>(AU825-AU855)*AU815</f>
        <v/>
      </c>
      <c r="AV865" s="43">
        <f>(AV825-AV855)*AV815</f>
        <v/>
      </c>
      <c r="AW865" s="43">
        <f>(AW825-AW855)*AW815</f>
        <v/>
      </c>
      <c r="AX865" s="43">
        <f>(AX825-AX855)*AX815</f>
        <v/>
      </c>
      <c r="AY865" s="43">
        <f>(AY825-AY855)*AY815</f>
        <v/>
      </c>
    </row>
    <row r="866" hidden="1" outlineLevel="1">
      <c r="A866" s="14" t="inlineStr">
        <is>
          <t>space</t>
        </is>
      </c>
      <c r="B866" s="14" t="inlineStr">
        <is>
          <t>nga</t>
        </is>
      </c>
      <c r="C866" s="14" t="inlineStr">
        <is>
          <t>pow</t>
        </is>
      </c>
      <c r="D866" s="36" t="n"/>
      <c r="E866" s="36" t="n"/>
      <c r="F866" s="36" t="n"/>
      <c r="G866" s="36" t="n"/>
      <c r="H866" s="14">
        <f>INDEX(VarLab,MATCH($A866,VarKey,0))&amp;INDEX(MemLab,MATCH($C866&amp;"|"&amp;$B866,MemKey,0))</f>
        <v/>
      </c>
      <c r="I866" s="14">
        <f>INDEX(VarUnit,MATCH($A866,VarKey,0))</f>
        <v/>
      </c>
      <c r="J866" s="14">
        <f>INDEX(VarSrc,MATCH($A866,VarKey,0))</f>
        <v/>
      </c>
      <c r="K866" s="11">
        <f>CodePrefix&amp;$A866&amp;IF($C866="","","."&amp;$C866&amp;"."&amp;$B866)&amp;INDEX(VarEnd,MATCH($A866,VarKey,0))&amp;K$5</f>
        <v/>
      </c>
      <c r="L866" s="42">
        <f>(L826-L856)*L816</f>
        <v/>
      </c>
      <c r="M866" s="43">
        <f>(M826-M856)*M816</f>
        <v/>
      </c>
      <c r="N866" s="43">
        <f>(N826-N856)*N816</f>
        <v/>
      </c>
      <c r="O866" s="43">
        <f>(O826-O856)*O816</f>
        <v/>
      </c>
      <c r="P866" s="43">
        <f>(P826-P856)*P816</f>
        <v/>
      </c>
      <c r="Q866" s="43">
        <f>(Q826-Q856)*Q816</f>
        <v/>
      </c>
      <c r="R866" s="43">
        <f>(R826-R856)*R816</f>
        <v/>
      </c>
      <c r="S866" s="43">
        <f>(S826-S856)*S816</f>
        <v/>
      </c>
      <c r="T866" s="43">
        <f>(T826-T856)*T816</f>
        <v/>
      </c>
      <c r="U866" s="43">
        <f>(U826-U856)*U816</f>
        <v/>
      </c>
      <c r="V866" s="43">
        <f>(V826-V856)*V816</f>
        <v/>
      </c>
      <c r="W866" s="43">
        <f>(W826-W856)*W816</f>
        <v/>
      </c>
      <c r="X866" s="43">
        <f>(X826-X856)*X816</f>
        <v/>
      </c>
      <c r="Y866" s="43">
        <f>(Y826-Y856)*Y816</f>
        <v/>
      </c>
      <c r="Z866" s="43">
        <f>(Z826-Z856)*Z816</f>
        <v/>
      </c>
      <c r="AA866" s="43">
        <f>(AA826-AA856)*AA816</f>
        <v/>
      </c>
      <c r="AB866" s="43">
        <f>(AB826-AB856)*AB816</f>
        <v/>
      </c>
      <c r="AC866" s="43">
        <f>(AC826-AC856)*AC816</f>
        <v/>
      </c>
      <c r="AD866" s="43">
        <f>(AD826-AD856)*AD816</f>
        <v/>
      </c>
      <c r="AF866" s="11">
        <f>CodePrefix&amp;$A866&amp;IF($C866="","","."&amp;$C866&amp;"."&amp;$B866)&amp;INDEX(VarEnd,MATCH($A866,VarKey,0))&amp;AF$5</f>
        <v/>
      </c>
      <c r="AG866" s="42">
        <f>(AG826-AG856)*AG816</f>
        <v/>
      </c>
      <c r="AH866" s="43">
        <f>(AH826-AH856)*AH816</f>
        <v/>
      </c>
      <c r="AI866" s="43">
        <f>(AI826-AI856)*AI816</f>
        <v/>
      </c>
      <c r="AJ866" s="43">
        <f>(AJ826-AJ856)*AJ816</f>
        <v/>
      </c>
      <c r="AK866" s="43">
        <f>(AK826-AK856)*AK816</f>
        <v/>
      </c>
      <c r="AL866" s="43">
        <f>(AL826-AL856)*AL816</f>
        <v/>
      </c>
      <c r="AM866" s="43">
        <f>(AM826-AM856)*AM816</f>
        <v/>
      </c>
      <c r="AN866" s="43">
        <f>(AN826-AN856)*AN816</f>
        <v/>
      </c>
      <c r="AO866" s="43">
        <f>(AO826-AO856)*AO816</f>
        <v/>
      </c>
      <c r="AP866" s="43">
        <f>(AP826-AP856)*AP816</f>
        <v/>
      </c>
      <c r="AQ866" s="43">
        <f>(AQ826-AQ856)*AQ816</f>
        <v/>
      </c>
      <c r="AR866" s="43">
        <f>(AR826-AR856)*AR816</f>
        <v/>
      </c>
      <c r="AS866" s="43">
        <f>(AS826-AS856)*AS816</f>
        <v/>
      </c>
      <c r="AT866" s="43">
        <f>(AT826-AT856)*AT816</f>
        <v/>
      </c>
      <c r="AU866" s="43">
        <f>(AU826-AU856)*AU816</f>
        <v/>
      </c>
      <c r="AV866" s="43">
        <f>(AV826-AV856)*AV816</f>
        <v/>
      </c>
      <c r="AW866" s="43">
        <f>(AW826-AW856)*AW816</f>
        <v/>
      </c>
      <c r="AX866" s="43">
        <f>(AX826-AX856)*AX816</f>
        <v/>
      </c>
      <c r="AY866" s="43">
        <f>(AY826-AY856)*AY816</f>
        <v/>
      </c>
    </row>
    <row r="867" hidden="1" outlineLevel="1">
      <c r="A867" s="14" t="inlineStr">
        <is>
          <t>space</t>
        </is>
      </c>
      <c r="B867" s="14" t="inlineStr">
        <is>
          <t>oop</t>
        </is>
      </c>
      <c r="C867" s="14" t="inlineStr">
        <is>
          <t>pow</t>
        </is>
      </c>
      <c r="D867" s="36" t="n"/>
      <c r="E867" s="36" t="n"/>
      <c r="F867" s="36" t="n"/>
      <c r="G867" s="36" t="n"/>
      <c r="H867" s="14">
        <f>INDEX(VarLab,MATCH($A867,VarKey,0))&amp;INDEX(MemLab,MATCH($C867&amp;"|"&amp;$B867,MemKey,0))</f>
        <v/>
      </c>
      <c r="I867" s="14">
        <f>INDEX(VarUnit,MATCH($A867,VarKey,0))</f>
        <v/>
      </c>
      <c r="J867" s="14">
        <f>INDEX(VarSrc,MATCH($A867,VarKey,0))</f>
        <v/>
      </c>
      <c r="K867" s="11">
        <f>CodePrefix&amp;$A867&amp;IF($C867="","","."&amp;$C867&amp;"."&amp;$B867)&amp;INDEX(VarEnd,MATCH($A867,VarKey,0))&amp;K$5</f>
        <v/>
      </c>
      <c r="L867" s="42">
        <f>(L827-L857)*L817</f>
        <v/>
      </c>
      <c r="M867" s="43">
        <f>(M827-M857)*M817</f>
        <v/>
      </c>
      <c r="N867" s="43">
        <f>(N827-N857)*N817</f>
        <v/>
      </c>
      <c r="O867" s="43">
        <f>(O827-O857)*O817</f>
        <v/>
      </c>
      <c r="P867" s="43">
        <f>(P827-P857)*P817</f>
        <v/>
      </c>
      <c r="Q867" s="43">
        <f>(Q827-Q857)*Q817</f>
        <v/>
      </c>
      <c r="R867" s="43">
        <f>(R827-R857)*R817</f>
        <v/>
      </c>
      <c r="S867" s="43">
        <f>(S827-S857)*S817</f>
        <v/>
      </c>
      <c r="T867" s="43">
        <f>(T827-T857)*T817</f>
        <v/>
      </c>
      <c r="U867" s="43">
        <f>(U827-U857)*U817</f>
        <v/>
      </c>
      <c r="V867" s="43">
        <f>(V827-V857)*V817</f>
        <v/>
      </c>
      <c r="W867" s="43">
        <f>(W827-W857)*W817</f>
        <v/>
      </c>
      <c r="X867" s="43">
        <f>(X827-X857)*X817</f>
        <v/>
      </c>
      <c r="Y867" s="43">
        <f>(Y827-Y857)*Y817</f>
        <v/>
      </c>
      <c r="Z867" s="43">
        <f>(Z827-Z857)*Z817</f>
        <v/>
      </c>
      <c r="AA867" s="43">
        <f>(AA827-AA857)*AA817</f>
        <v/>
      </c>
      <c r="AB867" s="43">
        <f>(AB827-AB857)*AB817</f>
        <v/>
      </c>
      <c r="AC867" s="43">
        <f>(AC827-AC857)*AC817</f>
        <v/>
      </c>
      <c r="AD867" s="43">
        <f>(AD827-AD857)*AD817</f>
        <v/>
      </c>
      <c r="AF867" s="11">
        <f>CodePrefix&amp;$A867&amp;IF($C867="","","."&amp;$C867&amp;"."&amp;$B867)&amp;INDEX(VarEnd,MATCH($A867,VarKey,0))&amp;AF$5</f>
        <v/>
      </c>
      <c r="AG867" s="42">
        <f>(AG827-AG857)*AG817</f>
        <v/>
      </c>
      <c r="AH867" s="43">
        <f>(AH827-AH857)*AH817</f>
        <v/>
      </c>
      <c r="AI867" s="43">
        <f>(AI827-AI857)*AI817</f>
        <v/>
      </c>
      <c r="AJ867" s="43">
        <f>(AJ827-AJ857)*AJ817</f>
        <v/>
      </c>
      <c r="AK867" s="43">
        <f>(AK827-AK857)*AK817</f>
        <v/>
      </c>
      <c r="AL867" s="43">
        <f>(AL827-AL857)*AL817</f>
        <v/>
      </c>
      <c r="AM867" s="43">
        <f>(AM827-AM857)*AM817</f>
        <v/>
      </c>
      <c r="AN867" s="43">
        <f>(AN827-AN857)*AN817</f>
        <v/>
      </c>
      <c r="AO867" s="43">
        <f>(AO827-AO857)*AO817</f>
        <v/>
      </c>
      <c r="AP867" s="43">
        <f>(AP827-AP857)*AP817</f>
        <v/>
      </c>
      <c r="AQ867" s="43">
        <f>(AQ827-AQ857)*AQ817</f>
        <v/>
      </c>
      <c r="AR867" s="43">
        <f>(AR827-AR857)*AR817</f>
        <v/>
      </c>
      <c r="AS867" s="43">
        <f>(AS827-AS857)*AS817</f>
        <v/>
      </c>
      <c r="AT867" s="43">
        <f>(AT827-AT857)*AT817</f>
        <v/>
      </c>
      <c r="AU867" s="43">
        <f>(AU827-AU857)*AU817</f>
        <v/>
      </c>
      <c r="AV867" s="43">
        <f>(AV827-AV857)*AV817</f>
        <v/>
      </c>
      <c r="AW867" s="43">
        <f>(AW827-AW857)*AW817</f>
        <v/>
      </c>
      <c r="AX867" s="43">
        <f>(AX827-AX857)*AX817</f>
        <v/>
      </c>
      <c r="AY867" s="43">
        <f>(AY827-AY857)*AY817</f>
        <v/>
      </c>
    </row>
    <row r="868" hidden="1" outlineLevel="1">
      <c r="A868" s="14" t="inlineStr">
        <is>
          <t>space</t>
        </is>
      </c>
      <c r="B868" s="14" t="inlineStr">
        <is>
          <t>nuc</t>
        </is>
      </c>
      <c r="C868" s="14" t="inlineStr">
        <is>
          <t>pow</t>
        </is>
      </c>
      <c r="D868" s="36" t="n"/>
      <c r="E868" s="36" t="n"/>
      <c r="F868" s="36" t="n"/>
      <c r="G868" s="36" t="n"/>
      <c r="H868" s="14">
        <f>INDEX(VarLab,MATCH($A868,VarKey,0))&amp;INDEX(MemLab,MATCH($C868&amp;"|"&amp;$B868,MemKey,0))</f>
        <v/>
      </c>
      <c r="I868" s="14">
        <f>INDEX(VarUnit,MATCH($A868,VarKey,0))</f>
        <v/>
      </c>
      <c r="J868" s="14">
        <f>INDEX(VarSrc,MATCH($A868,VarKey,0))</f>
        <v/>
      </c>
      <c r="K868" s="11">
        <f>CodePrefix&amp;$A868&amp;IF($C868="","","."&amp;$C868&amp;"."&amp;$B868)&amp;INDEX(VarEnd,MATCH($A868,VarKey,0))&amp;K$5</f>
        <v/>
      </c>
      <c r="L868" s="42">
        <f>(L828-L858)*L818</f>
        <v/>
      </c>
      <c r="M868" s="43">
        <f>(M828-M858)*M818</f>
        <v/>
      </c>
      <c r="N868" s="43">
        <f>(N828-N858)*N818</f>
        <v/>
      </c>
      <c r="O868" s="43">
        <f>(O828-O858)*O818</f>
        <v/>
      </c>
      <c r="P868" s="43">
        <f>(P828-P858)*P818</f>
        <v/>
      </c>
      <c r="Q868" s="43">
        <f>(Q828-Q858)*Q818</f>
        <v/>
      </c>
      <c r="R868" s="43">
        <f>(R828-R858)*R818</f>
        <v/>
      </c>
      <c r="S868" s="43">
        <f>(S828-S858)*S818</f>
        <v/>
      </c>
      <c r="T868" s="43">
        <f>(T828-T858)*T818</f>
        <v/>
      </c>
      <c r="U868" s="43">
        <f>(U828-U858)*U818</f>
        <v/>
      </c>
      <c r="V868" s="43">
        <f>(V828-V858)*V818</f>
        <v/>
      </c>
      <c r="W868" s="43">
        <f>(W828-W858)*W818</f>
        <v/>
      </c>
      <c r="X868" s="43">
        <f>(X828-X858)*X818</f>
        <v/>
      </c>
      <c r="Y868" s="43">
        <f>(Y828-Y858)*Y818</f>
        <v/>
      </c>
      <c r="Z868" s="43">
        <f>(Z828-Z858)*Z818</f>
        <v/>
      </c>
      <c r="AA868" s="43">
        <f>(AA828-AA858)*AA818</f>
        <v/>
      </c>
      <c r="AB868" s="43">
        <f>(AB828-AB858)*AB818</f>
        <v/>
      </c>
      <c r="AC868" s="43">
        <f>(AC828-AC858)*AC818</f>
        <v/>
      </c>
      <c r="AD868" s="43">
        <f>(AD828-AD858)*AD818</f>
        <v/>
      </c>
      <c r="AF868" s="11">
        <f>CodePrefix&amp;$A868&amp;IF($C868="","","."&amp;$C868&amp;"."&amp;$B868)&amp;INDEX(VarEnd,MATCH($A868,VarKey,0))&amp;AF$5</f>
        <v/>
      </c>
      <c r="AG868" s="42">
        <f>(AG828-AG858)*AG818</f>
        <v/>
      </c>
      <c r="AH868" s="43">
        <f>(AH828-AH858)*AH818</f>
        <v/>
      </c>
      <c r="AI868" s="43">
        <f>(AI828-AI858)*AI818</f>
        <v/>
      </c>
      <c r="AJ868" s="43">
        <f>(AJ828-AJ858)*AJ818</f>
        <v/>
      </c>
      <c r="AK868" s="43">
        <f>(AK828-AK858)*AK818</f>
        <v/>
      </c>
      <c r="AL868" s="43">
        <f>(AL828-AL858)*AL818</f>
        <v/>
      </c>
      <c r="AM868" s="43">
        <f>(AM828-AM858)*AM818</f>
        <v/>
      </c>
      <c r="AN868" s="43">
        <f>(AN828-AN858)*AN818</f>
        <v/>
      </c>
      <c r="AO868" s="43">
        <f>(AO828-AO858)*AO818</f>
        <v/>
      </c>
      <c r="AP868" s="43">
        <f>(AP828-AP858)*AP818</f>
        <v/>
      </c>
      <c r="AQ868" s="43">
        <f>(AQ828-AQ858)*AQ818</f>
        <v/>
      </c>
      <c r="AR868" s="43">
        <f>(AR828-AR858)*AR818</f>
        <v/>
      </c>
      <c r="AS868" s="43">
        <f>(AS828-AS858)*AS818</f>
        <v/>
      </c>
      <c r="AT868" s="43">
        <f>(AT828-AT858)*AT818</f>
        <v/>
      </c>
      <c r="AU868" s="43">
        <f>(AU828-AU858)*AU818</f>
        <v/>
      </c>
      <c r="AV868" s="43">
        <f>(AV828-AV858)*AV818</f>
        <v/>
      </c>
      <c r="AW868" s="43">
        <f>(AW828-AW858)*AW818</f>
        <v/>
      </c>
      <c r="AX868" s="43">
        <f>(AX828-AX858)*AX818</f>
        <v/>
      </c>
      <c r="AY868" s="43">
        <f>(AY828-AY858)*AY818</f>
        <v/>
      </c>
    </row>
    <row r="869" hidden="1" outlineLevel="1">
      <c r="A869" s="14" t="inlineStr">
        <is>
          <t>space</t>
        </is>
      </c>
      <c r="B869" s="14" t="inlineStr">
        <is>
          <t>wnd</t>
        </is>
      </c>
      <c r="C869" s="14" t="inlineStr">
        <is>
          <t>pow</t>
        </is>
      </c>
      <c r="D869" s="36" t="n"/>
      <c r="E869" s="36" t="n"/>
      <c r="F869" s="36" t="n"/>
      <c r="G869" s="36" t="n"/>
      <c r="H869" s="14">
        <f>INDEX(VarLab,MATCH($A869,VarKey,0))&amp;INDEX(MemLab,MATCH($C869&amp;"|"&amp;$B869,MemKey,0))</f>
        <v/>
      </c>
      <c r="I869" s="14">
        <f>INDEX(VarUnit,MATCH($A869,VarKey,0))</f>
        <v/>
      </c>
      <c r="J869" s="14">
        <f>INDEX(VarSrc,MATCH($A869,VarKey,0))</f>
        <v/>
      </c>
      <c r="K869" s="11">
        <f>CodePrefix&amp;$A869&amp;IF($C869="","","."&amp;$C869&amp;"."&amp;$B869)&amp;INDEX(VarEnd,MATCH($A869,VarKey,0))&amp;K$5</f>
        <v/>
      </c>
      <c r="L869" s="42">
        <f>(L829-L859)*L819</f>
        <v/>
      </c>
      <c r="M869" s="43">
        <f>(M829-M859)*M819</f>
        <v/>
      </c>
      <c r="N869" s="43">
        <f>(N829-N859)*N819</f>
        <v/>
      </c>
      <c r="O869" s="43">
        <f>(O829-O859)*O819</f>
        <v/>
      </c>
      <c r="P869" s="43">
        <f>(P829-P859)*P819</f>
        <v/>
      </c>
      <c r="Q869" s="43">
        <f>(Q829-Q859)*Q819</f>
        <v/>
      </c>
      <c r="R869" s="43">
        <f>(R829-R859)*R819</f>
        <v/>
      </c>
      <c r="S869" s="43">
        <f>(S829-S859)*S819</f>
        <v/>
      </c>
      <c r="T869" s="43">
        <f>(T829-T859)*T819</f>
        <v/>
      </c>
      <c r="U869" s="43">
        <f>(U829-U859)*U819</f>
        <v/>
      </c>
      <c r="V869" s="43">
        <f>(V829-V859)*V819</f>
        <v/>
      </c>
      <c r="W869" s="43">
        <f>(W829-W859)*W819</f>
        <v/>
      </c>
      <c r="X869" s="43">
        <f>(X829-X859)*X819</f>
        <v/>
      </c>
      <c r="Y869" s="43">
        <f>(Y829-Y859)*Y819</f>
        <v/>
      </c>
      <c r="Z869" s="43">
        <f>(Z829-Z859)*Z819</f>
        <v/>
      </c>
      <c r="AA869" s="43">
        <f>(AA829-AA859)*AA819</f>
        <v/>
      </c>
      <c r="AB869" s="43">
        <f>(AB829-AB859)*AB819</f>
        <v/>
      </c>
      <c r="AC869" s="43">
        <f>(AC829-AC859)*AC819</f>
        <v/>
      </c>
      <c r="AD869" s="43">
        <f>(AD829-AD859)*AD819</f>
        <v/>
      </c>
      <c r="AF869" s="11">
        <f>CodePrefix&amp;$A869&amp;IF($C869="","","."&amp;$C869&amp;"."&amp;$B869)&amp;INDEX(VarEnd,MATCH($A869,VarKey,0))&amp;AF$5</f>
        <v/>
      </c>
      <c r="AG869" s="42">
        <f>(AG829-AG859)*AG819</f>
        <v/>
      </c>
      <c r="AH869" s="43">
        <f>(AH829-AH859)*AH819</f>
        <v/>
      </c>
      <c r="AI869" s="43">
        <f>(AI829-AI859)*AI819</f>
        <v/>
      </c>
      <c r="AJ869" s="43">
        <f>(AJ829-AJ859)*AJ819</f>
        <v/>
      </c>
      <c r="AK869" s="43">
        <f>(AK829-AK859)*AK819</f>
        <v/>
      </c>
      <c r="AL869" s="43">
        <f>(AL829-AL859)*AL819</f>
        <v/>
      </c>
      <c r="AM869" s="43">
        <f>(AM829-AM859)*AM819</f>
        <v/>
      </c>
      <c r="AN869" s="43">
        <f>(AN829-AN859)*AN819</f>
        <v/>
      </c>
      <c r="AO869" s="43">
        <f>(AO829-AO859)*AO819</f>
        <v/>
      </c>
      <c r="AP869" s="43">
        <f>(AP829-AP859)*AP819</f>
        <v/>
      </c>
      <c r="AQ869" s="43">
        <f>(AQ829-AQ859)*AQ819</f>
        <v/>
      </c>
      <c r="AR869" s="43">
        <f>(AR829-AR859)*AR819</f>
        <v/>
      </c>
      <c r="AS869" s="43">
        <f>(AS829-AS859)*AS819</f>
        <v/>
      </c>
      <c r="AT869" s="43">
        <f>(AT829-AT859)*AT819</f>
        <v/>
      </c>
      <c r="AU869" s="43">
        <f>(AU829-AU859)*AU819</f>
        <v/>
      </c>
      <c r="AV869" s="43">
        <f>(AV829-AV859)*AV819</f>
        <v/>
      </c>
      <c r="AW869" s="43">
        <f>(AW829-AW859)*AW819</f>
        <v/>
      </c>
      <c r="AX869" s="43">
        <f>(AX829-AX859)*AX819</f>
        <v/>
      </c>
      <c r="AY869" s="43">
        <f>(AY829-AY859)*AY819</f>
        <v/>
      </c>
    </row>
    <row r="870" hidden="1" outlineLevel="1">
      <c r="A870" s="14" t="inlineStr">
        <is>
          <t>space</t>
        </is>
      </c>
      <c r="B870" s="14" t="inlineStr">
        <is>
          <t>sol</t>
        </is>
      </c>
      <c r="C870" s="14" t="inlineStr">
        <is>
          <t>pow</t>
        </is>
      </c>
      <c r="D870" s="36" t="n"/>
      <c r="E870" s="36" t="n"/>
      <c r="F870" s="36" t="n"/>
      <c r="G870" s="36" t="n"/>
      <c r="H870" s="14">
        <f>INDEX(VarLab,MATCH($A870,VarKey,0))&amp;INDEX(MemLab,MATCH($C870&amp;"|"&amp;$B870,MemKey,0))</f>
        <v/>
      </c>
      <c r="I870" s="14">
        <f>INDEX(VarUnit,MATCH($A870,VarKey,0))</f>
        <v/>
      </c>
      <c r="J870" s="14">
        <f>INDEX(VarSrc,MATCH($A870,VarKey,0))</f>
        <v/>
      </c>
      <c r="K870" s="11">
        <f>CodePrefix&amp;$A870&amp;IF($C870="","","."&amp;$C870&amp;"."&amp;$B870)&amp;INDEX(VarEnd,MATCH($A870,VarKey,0))&amp;K$5</f>
        <v/>
      </c>
      <c r="L870" s="42">
        <f>(L830-L860)*L820</f>
        <v/>
      </c>
      <c r="M870" s="43">
        <f>(M830-M860)*M820</f>
        <v/>
      </c>
      <c r="N870" s="43">
        <f>(N830-N860)*N820</f>
        <v/>
      </c>
      <c r="O870" s="43">
        <f>(O830-O860)*O820</f>
        <v/>
      </c>
      <c r="P870" s="43">
        <f>(P830-P860)*P820</f>
        <v/>
      </c>
      <c r="Q870" s="43">
        <f>(Q830-Q860)*Q820</f>
        <v/>
      </c>
      <c r="R870" s="43">
        <f>(R830-R860)*R820</f>
        <v/>
      </c>
      <c r="S870" s="43">
        <f>(S830-S860)*S820</f>
        <v/>
      </c>
      <c r="T870" s="43">
        <f>(T830-T860)*T820</f>
        <v/>
      </c>
      <c r="U870" s="43">
        <f>(U830-U860)*U820</f>
        <v/>
      </c>
      <c r="V870" s="43">
        <f>(V830-V860)*V820</f>
        <v/>
      </c>
      <c r="W870" s="43">
        <f>(W830-W860)*W820</f>
        <v/>
      </c>
      <c r="X870" s="43">
        <f>(X830-X860)*X820</f>
        <v/>
      </c>
      <c r="Y870" s="43">
        <f>(Y830-Y860)*Y820</f>
        <v/>
      </c>
      <c r="Z870" s="43">
        <f>(Z830-Z860)*Z820</f>
        <v/>
      </c>
      <c r="AA870" s="43">
        <f>(AA830-AA860)*AA820</f>
        <v/>
      </c>
      <c r="AB870" s="43">
        <f>(AB830-AB860)*AB820</f>
        <v/>
      </c>
      <c r="AC870" s="43">
        <f>(AC830-AC860)*AC820</f>
        <v/>
      </c>
      <c r="AD870" s="43">
        <f>(AD830-AD860)*AD820</f>
        <v/>
      </c>
      <c r="AF870" s="11">
        <f>CodePrefix&amp;$A870&amp;IF($C870="","","."&amp;$C870&amp;"."&amp;$B870)&amp;INDEX(VarEnd,MATCH($A870,VarKey,0))&amp;AF$5</f>
        <v/>
      </c>
      <c r="AG870" s="42">
        <f>(AG830-AG860)*AG820</f>
        <v/>
      </c>
      <c r="AH870" s="43">
        <f>(AH830-AH860)*AH820</f>
        <v/>
      </c>
      <c r="AI870" s="43">
        <f>(AI830-AI860)*AI820</f>
        <v/>
      </c>
      <c r="AJ870" s="43">
        <f>(AJ830-AJ860)*AJ820</f>
        <v/>
      </c>
      <c r="AK870" s="43">
        <f>(AK830-AK860)*AK820</f>
        <v/>
      </c>
      <c r="AL870" s="43">
        <f>(AL830-AL860)*AL820</f>
        <v/>
      </c>
      <c r="AM870" s="43">
        <f>(AM830-AM860)*AM820</f>
        <v/>
      </c>
      <c r="AN870" s="43">
        <f>(AN830-AN860)*AN820</f>
        <v/>
      </c>
      <c r="AO870" s="43">
        <f>(AO830-AO860)*AO820</f>
        <v/>
      </c>
      <c r="AP870" s="43">
        <f>(AP830-AP860)*AP820</f>
        <v/>
      </c>
      <c r="AQ870" s="43">
        <f>(AQ830-AQ860)*AQ820</f>
        <v/>
      </c>
      <c r="AR870" s="43">
        <f>(AR830-AR860)*AR820</f>
        <v/>
      </c>
      <c r="AS870" s="43">
        <f>(AS830-AS860)*AS820</f>
        <v/>
      </c>
      <c r="AT870" s="43">
        <f>(AT830-AT860)*AT820</f>
        <v/>
      </c>
      <c r="AU870" s="43">
        <f>(AU830-AU860)*AU820</f>
        <v/>
      </c>
      <c r="AV870" s="43">
        <f>(AV830-AV860)*AV820</f>
        <v/>
      </c>
      <c r="AW870" s="43">
        <f>(AW830-AW860)*AW820</f>
        <v/>
      </c>
      <c r="AX870" s="43">
        <f>(AX830-AX860)*AX820</f>
        <v/>
      </c>
      <c r="AY870" s="43">
        <f>(AY830-AY860)*AY820</f>
        <v/>
      </c>
    </row>
    <row r="871" hidden="1" outlineLevel="1">
      <c r="A871" s="14" t="inlineStr">
        <is>
          <t>space</t>
        </is>
      </c>
      <c r="B871" s="14" t="inlineStr">
        <is>
          <t>hyd</t>
        </is>
      </c>
      <c r="C871" s="14" t="inlineStr">
        <is>
          <t>pow</t>
        </is>
      </c>
      <c r="D871" s="36" t="n"/>
      <c r="E871" s="36" t="n"/>
      <c r="F871" s="36" t="n"/>
      <c r="G871" s="36" t="n"/>
      <c r="H871" s="14">
        <f>INDEX(VarLab,MATCH($A871,VarKey,0))&amp;INDEX(MemLab,MATCH($C871&amp;"|"&amp;$B871,MemKey,0))</f>
        <v/>
      </c>
      <c r="I871" s="14">
        <f>INDEX(VarUnit,MATCH($A871,VarKey,0))</f>
        <v/>
      </c>
      <c r="J871" s="14">
        <f>INDEX(VarSrc,MATCH($A871,VarKey,0))</f>
        <v/>
      </c>
      <c r="K871" s="11">
        <f>CodePrefix&amp;$A871&amp;IF($C871="","","."&amp;$C871&amp;"."&amp;$B871)&amp;INDEX(VarEnd,MATCH($A871,VarKey,0))&amp;K$5</f>
        <v/>
      </c>
      <c r="L871" s="42">
        <f>(L831-L861)*L821</f>
        <v/>
      </c>
      <c r="M871" s="43">
        <f>(M831-M861)*M821</f>
        <v/>
      </c>
      <c r="N871" s="43">
        <f>(N831-N861)*N821</f>
        <v/>
      </c>
      <c r="O871" s="43">
        <f>(O831-O861)*O821</f>
        <v/>
      </c>
      <c r="P871" s="43">
        <f>(P831-P861)*P821</f>
        <v/>
      </c>
      <c r="Q871" s="43">
        <f>(Q831-Q861)*Q821</f>
        <v/>
      </c>
      <c r="R871" s="43">
        <f>(R831-R861)*R821</f>
        <v/>
      </c>
      <c r="S871" s="43">
        <f>(S831-S861)*S821</f>
        <v/>
      </c>
      <c r="T871" s="43">
        <f>(T831-T861)*T821</f>
        <v/>
      </c>
      <c r="U871" s="43">
        <f>(U831-U861)*U821</f>
        <v/>
      </c>
      <c r="V871" s="43">
        <f>(V831-V861)*V821</f>
        <v/>
      </c>
      <c r="W871" s="43">
        <f>(W831-W861)*W821</f>
        <v/>
      </c>
      <c r="X871" s="43">
        <f>(X831-X861)*X821</f>
        <v/>
      </c>
      <c r="Y871" s="43">
        <f>(Y831-Y861)*Y821</f>
        <v/>
      </c>
      <c r="Z871" s="43">
        <f>(Z831-Z861)*Z821</f>
        <v/>
      </c>
      <c r="AA871" s="43">
        <f>(AA831-AA861)*AA821</f>
        <v/>
      </c>
      <c r="AB871" s="43">
        <f>(AB831-AB861)*AB821</f>
        <v/>
      </c>
      <c r="AC871" s="43">
        <f>(AC831-AC861)*AC821</f>
        <v/>
      </c>
      <c r="AD871" s="43">
        <f>(AD831-AD861)*AD821</f>
        <v/>
      </c>
      <c r="AF871" s="11">
        <f>CodePrefix&amp;$A871&amp;IF($C871="","","."&amp;$C871&amp;"."&amp;$B871)&amp;INDEX(VarEnd,MATCH($A871,VarKey,0))&amp;AF$5</f>
        <v/>
      </c>
      <c r="AG871" s="42">
        <f>(AG831-AG861)*AG821</f>
        <v/>
      </c>
      <c r="AH871" s="43">
        <f>(AH831-AH861)*AH821</f>
        <v/>
      </c>
      <c r="AI871" s="43">
        <f>(AI831-AI861)*AI821</f>
        <v/>
      </c>
      <c r="AJ871" s="43">
        <f>(AJ831-AJ861)*AJ821</f>
        <v/>
      </c>
      <c r="AK871" s="43">
        <f>(AK831-AK861)*AK821</f>
        <v/>
      </c>
      <c r="AL871" s="43">
        <f>(AL831-AL861)*AL821</f>
        <v/>
      </c>
      <c r="AM871" s="43">
        <f>(AM831-AM861)*AM821</f>
        <v/>
      </c>
      <c r="AN871" s="43">
        <f>(AN831-AN861)*AN821</f>
        <v/>
      </c>
      <c r="AO871" s="43">
        <f>(AO831-AO861)*AO821</f>
        <v/>
      </c>
      <c r="AP871" s="43">
        <f>(AP831-AP861)*AP821</f>
        <v/>
      </c>
      <c r="AQ871" s="43">
        <f>(AQ831-AQ861)*AQ821</f>
        <v/>
      </c>
      <c r="AR871" s="43">
        <f>(AR831-AR861)*AR821</f>
        <v/>
      </c>
      <c r="AS871" s="43">
        <f>(AS831-AS861)*AS821</f>
        <v/>
      </c>
      <c r="AT871" s="43">
        <f>(AT831-AT861)*AT821</f>
        <v/>
      </c>
      <c r="AU871" s="43">
        <f>(AU831-AU861)*AU821</f>
        <v/>
      </c>
      <c r="AV871" s="43">
        <f>(AV831-AV861)*AV821</f>
        <v/>
      </c>
      <c r="AW871" s="43">
        <f>(AW831-AW861)*AW821</f>
        <v/>
      </c>
      <c r="AX871" s="43">
        <f>(AX831-AX861)*AX821</f>
        <v/>
      </c>
      <c r="AY871" s="43">
        <f>(AY831-AY861)*AY821</f>
        <v/>
      </c>
    </row>
    <row r="872" hidden="1" outlineLevel="1">
      <c r="A872" s="14" t="inlineStr">
        <is>
          <t>space</t>
        </is>
      </c>
      <c r="B872" s="14" t="inlineStr">
        <is>
          <t>ore</t>
        </is>
      </c>
      <c r="C872" s="14" t="inlineStr">
        <is>
          <t>pow</t>
        </is>
      </c>
      <c r="D872" s="36" t="n"/>
      <c r="E872" s="36" t="n"/>
      <c r="F872" s="36" t="n"/>
      <c r="G872" s="36" t="n"/>
      <c r="H872" s="14">
        <f>INDEX(VarLab,MATCH($A872,VarKey,0))&amp;INDEX(MemLab,MATCH($C872&amp;"|"&amp;$B872,MemKey,0))</f>
        <v/>
      </c>
      <c r="I872" s="14">
        <f>INDEX(VarUnit,MATCH($A872,VarKey,0))</f>
        <v/>
      </c>
      <c r="J872" s="14">
        <f>INDEX(VarSrc,MATCH($A872,VarKey,0))</f>
        <v/>
      </c>
      <c r="K872" s="11">
        <f>CodePrefix&amp;$A872&amp;IF($C872="","","."&amp;$C872&amp;"."&amp;$B872)&amp;INDEX(VarEnd,MATCH($A872,VarKey,0))&amp;K$5</f>
        <v/>
      </c>
      <c r="L872" s="42">
        <f>(L832-L862)*L822</f>
        <v/>
      </c>
      <c r="M872" s="43">
        <f>(M832-M862)*M822</f>
        <v/>
      </c>
      <c r="N872" s="43">
        <f>(N832-N862)*N822</f>
        <v/>
      </c>
      <c r="O872" s="43">
        <f>(O832-O862)*O822</f>
        <v/>
      </c>
      <c r="P872" s="43">
        <f>(P832-P862)*P822</f>
        <v/>
      </c>
      <c r="Q872" s="43">
        <f>(Q832-Q862)*Q822</f>
        <v/>
      </c>
      <c r="R872" s="43">
        <f>(R832-R862)*R822</f>
        <v/>
      </c>
      <c r="S872" s="43">
        <f>(S832-S862)*S822</f>
        <v/>
      </c>
      <c r="T872" s="43">
        <f>(T832-T862)*T822</f>
        <v/>
      </c>
      <c r="U872" s="43">
        <f>(U832-U862)*U822</f>
        <v/>
      </c>
      <c r="V872" s="43">
        <f>(V832-V862)*V822</f>
        <v/>
      </c>
      <c r="W872" s="43">
        <f>(W832-W862)*W822</f>
        <v/>
      </c>
      <c r="X872" s="43">
        <f>(X832-X862)*X822</f>
        <v/>
      </c>
      <c r="Y872" s="43">
        <f>(Y832-Y862)*Y822</f>
        <v/>
      </c>
      <c r="Z872" s="43">
        <f>(Z832-Z862)*Z822</f>
        <v/>
      </c>
      <c r="AA872" s="43">
        <f>(AA832-AA862)*AA822</f>
        <v/>
      </c>
      <c r="AB872" s="43">
        <f>(AB832-AB862)*AB822</f>
        <v/>
      </c>
      <c r="AC872" s="43">
        <f>(AC832-AC862)*AC822</f>
        <v/>
      </c>
      <c r="AD872" s="43">
        <f>(AD832-AD862)*AD822</f>
        <v/>
      </c>
      <c r="AF872" s="11">
        <f>CodePrefix&amp;$A872&amp;IF($C872="","","."&amp;$C872&amp;"."&amp;$B872)&amp;INDEX(VarEnd,MATCH($A872,VarKey,0))&amp;AF$5</f>
        <v/>
      </c>
      <c r="AG872" s="42">
        <f>(AG832-AG862)*AG822</f>
        <v/>
      </c>
      <c r="AH872" s="43">
        <f>(AH832-AH862)*AH822</f>
        <v/>
      </c>
      <c r="AI872" s="43">
        <f>(AI832-AI862)*AI822</f>
        <v/>
      </c>
      <c r="AJ872" s="43">
        <f>(AJ832-AJ862)*AJ822</f>
        <v/>
      </c>
      <c r="AK872" s="43">
        <f>(AK832-AK862)*AK822</f>
        <v/>
      </c>
      <c r="AL872" s="43">
        <f>(AL832-AL862)*AL822</f>
        <v/>
      </c>
      <c r="AM872" s="43">
        <f>(AM832-AM862)*AM822</f>
        <v/>
      </c>
      <c r="AN872" s="43">
        <f>(AN832-AN862)*AN822</f>
        <v/>
      </c>
      <c r="AO872" s="43">
        <f>(AO832-AO862)*AO822</f>
        <v/>
      </c>
      <c r="AP872" s="43">
        <f>(AP832-AP862)*AP822</f>
        <v/>
      </c>
      <c r="AQ872" s="43">
        <f>(AQ832-AQ862)*AQ822</f>
        <v/>
      </c>
      <c r="AR872" s="43">
        <f>(AR832-AR862)*AR822</f>
        <v/>
      </c>
      <c r="AS872" s="43">
        <f>(AS832-AS862)*AS822</f>
        <v/>
      </c>
      <c r="AT872" s="43">
        <f>(AT832-AT862)*AT822</f>
        <v/>
      </c>
      <c r="AU872" s="43">
        <f>(AU832-AU862)*AU822</f>
        <v/>
      </c>
      <c r="AV872" s="43">
        <f>(AV832-AV862)*AV822</f>
        <v/>
      </c>
      <c r="AW872" s="43">
        <f>(AW832-AW862)*AW822</f>
        <v/>
      </c>
      <c r="AX872" s="43">
        <f>(AX832-AX862)*AX822</f>
        <v/>
      </c>
      <c r="AY872" s="43">
        <f>(AY832-AY862)*AY822</f>
        <v/>
      </c>
    </row>
    <row r="873" hidden="1" outlineLevel="1">
      <c r="A873" s="14" t="inlineStr">
        <is>
          <t>space</t>
        </is>
      </c>
      <c r="B873" s="14" t="inlineStr">
        <is>
          <t>bio</t>
        </is>
      </c>
      <c r="C873" s="14" t="inlineStr">
        <is>
          <t>pow</t>
        </is>
      </c>
      <c r="D873" s="36" t="n"/>
      <c r="E873" s="36" t="n"/>
      <c r="F873" s="36" t="n"/>
      <c r="G873" s="36" t="n"/>
      <c r="H873" s="14">
        <f>INDEX(VarLab,MATCH($A873,VarKey,0))&amp;INDEX(MemLab,MATCH($C873&amp;"|"&amp;$B873,MemKey,0))</f>
        <v/>
      </c>
      <c r="I873" s="14">
        <f>INDEX(VarUnit,MATCH($A873,VarKey,0))</f>
        <v/>
      </c>
      <c r="J873" s="14">
        <f>INDEX(VarSrc,MATCH($A873,VarKey,0))</f>
        <v/>
      </c>
      <c r="K873" s="11">
        <f>CodePrefix&amp;$A873&amp;IF($C873="","","."&amp;$C873&amp;"."&amp;$B873)&amp;INDEX(VarEnd,MATCH($A873,VarKey,0))&amp;K$5</f>
        <v/>
      </c>
      <c r="L873" s="42">
        <f>(L833-L863)*L823</f>
        <v/>
      </c>
      <c r="M873" s="43">
        <f>(M833-M863)*M823</f>
        <v/>
      </c>
      <c r="N873" s="43">
        <f>(N833-N863)*N823</f>
        <v/>
      </c>
      <c r="O873" s="43">
        <f>(O833-O863)*O823</f>
        <v/>
      </c>
      <c r="P873" s="43">
        <f>(P833-P863)*P823</f>
        <v/>
      </c>
      <c r="Q873" s="43">
        <f>(Q833-Q863)*Q823</f>
        <v/>
      </c>
      <c r="R873" s="43">
        <f>(R833-R863)*R823</f>
        <v/>
      </c>
      <c r="S873" s="43">
        <f>(S833-S863)*S823</f>
        <v/>
      </c>
      <c r="T873" s="43">
        <f>(T833-T863)*T823</f>
        <v/>
      </c>
      <c r="U873" s="43">
        <f>(U833-U863)*U823</f>
        <v/>
      </c>
      <c r="V873" s="43">
        <f>(V833-V863)*V823</f>
        <v/>
      </c>
      <c r="W873" s="43">
        <f>(W833-W863)*W823</f>
        <v/>
      </c>
      <c r="X873" s="43">
        <f>(X833-X863)*X823</f>
        <v/>
      </c>
      <c r="Y873" s="43">
        <f>(Y833-Y863)*Y823</f>
        <v/>
      </c>
      <c r="Z873" s="43">
        <f>(Z833-Z863)*Z823</f>
        <v/>
      </c>
      <c r="AA873" s="43">
        <f>(AA833-AA863)*AA823</f>
        <v/>
      </c>
      <c r="AB873" s="43">
        <f>(AB833-AB863)*AB823</f>
        <v/>
      </c>
      <c r="AC873" s="43">
        <f>(AC833-AC863)*AC823</f>
        <v/>
      </c>
      <c r="AD873" s="43">
        <f>(AD833-AD863)*AD823</f>
        <v/>
      </c>
      <c r="AF873" s="11">
        <f>CodePrefix&amp;$A873&amp;IF($C873="","","."&amp;$C873&amp;"."&amp;$B873)&amp;INDEX(VarEnd,MATCH($A873,VarKey,0))&amp;AF$5</f>
        <v/>
      </c>
      <c r="AG873" s="42">
        <f>(AG833-AG863)*AG823</f>
        <v/>
      </c>
      <c r="AH873" s="43">
        <f>(AH833-AH863)*AH823</f>
        <v/>
      </c>
      <c r="AI873" s="43">
        <f>(AI833-AI863)*AI823</f>
        <v/>
      </c>
      <c r="AJ873" s="43">
        <f>(AJ833-AJ863)*AJ823</f>
        <v/>
      </c>
      <c r="AK873" s="43">
        <f>(AK833-AK863)*AK823</f>
        <v/>
      </c>
      <c r="AL873" s="43">
        <f>(AL833-AL863)*AL823</f>
        <v/>
      </c>
      <c r="AM873" s="43">
        <f>(AM833-AM863)*AM823</f>
        <v/>
      </c>
      <c r="AN873" s="43">
        <f>(AN833-AN863)*AN823</f>
        <v/>
      </c>
      <c r="AO873" s="43">
        <f>(AO833-AO863)*AO823</f>
        <v/>
      </c>
      <c r="AP873" s="43">
        <f>(AP833-AP863)*AP823</f>
        <v/>
      </c>
      <c r="AQ873" s="43">
        <f>(AQ833-AQ863)*AQ823</f>
        <v/>
      </c>
      <c r="AR873" s="43">
        <f>(AR833-AR863)*AR823</f>
        <v/>
      </c>
      <c r="AS873" s="43">
        <f>(AS833-AS863)*AS823</f>
        <v/>
      </c>
      <c r="AT873" s="43">
        <f>(AT833-AT863)*AT823</f>
        <v/>
      </c>
      <c r="AU873" s="43">
        <f>(AU833-AU863)*AU823</f>
        <v/>
      </c>
      <c r="AV873" s="43">
        <f>(AV833-AV863)*AV823</f>
        <v/>
      </c>
      <c r="AW873" s="43">
        <f>(AW833-AW863)*AW823</f>
        <v/>
      </c>
      <c r="AX873" s="43">
        <f>(AX833-AX863)*AX823</f>
        <v/>
      </c>
      <c r="AY873" s="43">
        <f>(AY833-AY863)*AY823</f>
        <v/>
      </c>
    </row>
    <row r="874" hidden="1" outlineLevel="1"/>
    <row r="875" hidden="1" outlineLevel="1">
      <c r="A875" s="14" t="inlineStr">
        <is>
          <t>second</t>
        </is>
      </c>
      <c r="B875" s="14" t="inlineStr">
        <is>
          <t>coa</t>
        </is>
      </c>
      <c r="C875" s="14" t="inlineStr">
        <is>
          <t>pow</t>
        </is>
      </c>
      <c r="D875" s="41">
        <f>INDEX(Inputs_power!$AT$5:$AT$13,MATCH($B875,Inputs_power!$A$5:$A$13,0))</f>
        <v/>
      </c>
      <c r="E875" s="36" t="n"/>
      <c r="F875" s="36" t="n"/>
      <c r="G875" s="36" t="n"/>
      <c r="H875" s="14">
        <f>INDEX(VarLab,MATCH($A875,VarKey,0))&amp;INDEX(MemLab,MATCH($C875&amp;"|"&amp;$B875,MemKey,0))</f>
        <v/>
      </c>
      <c r="I875" s="14">
        <f>INDEX(VarUnit,MATCH($A875,VarKey,0))</f>
        <v/>
      </c>
      <c r="J875" s="14">
        <f>INDEX(VarSrc,MATCH($A875,VarKey,0))</f>
        <v/>
      </c>
      <c r="K875" s="11">
        <f>CodePrefix&amp;$A875&amp;IF($C875="","","."&amp;$C875&amp;"."&amp;$B875)&amp;INDEX(VarEnd,MATCH($A875,VarKey,0))&amp;K$5</f>
        <v/>
      </c>
      <c r="L875" s="42">
        <f>L815*MAX(0,MIN(L865,L$813-SUMPRODUCT((L$605:L$613+$D$875:$D$883&lt;L605+$D875)*L$865:L$873)))</f>
        <v/>
      </c>
      <c r="M875" s="43">
        <f>M815*MAX(0,MIN(M865,M$813-SUMPRODUCT((M$605:M$613+$D$875:$D$883&lt;M605+$D875)*M$865:M$873)))</f>
        <v/>
      </c>
      <c r="N875" s="43">
        <f>N815*MAX(0,MIN(N865,N$813-SUMPRODUCT((N$605:N$613+$D$875:$D$883&lt;N605+$D875)*N$865:N$873)))</f>
        <v/>
      </c>
      <c r="O875" s="43">
        <f>O815*MAX(0,MIN(O865,O$813-SUMPRODUCT((O$605:O$613+$D$875:$D$883&lt;O605+$D875)*O$865:O$873)))</f>
        <v/>
      </c>
      <c r="P875" s="43">
        <f>P815*MAX(0,MIN(P865,P$813-SUMPRODUCT((P$605:P$613+$D$875:$D$883&lt;P605+$D875)*P$865:P$873)))</f>
        <v/>
      </c>
      <c r="Q875" s="43">
        <f>Q815*MAX(0,MIN(Q865,Q$813-SUMPRODUCT((Q$605:Q$613+$D$875:$D$883&lt;Q605+$D875)*Q$865:Q$873)))</f>
        <v/>
      </c>
      <c r="R875" s="43">
        <f>R815*MAX(0,MIN(R865,R$813-SUMPRODUCT((R$605:R$613+$D$875:$D$883&lt;R605+$D875)*R$865:R$873)))</f>
        <v/>
      </c>
      <c r="S875" s="43">
        <f>S815*MAX(0,MIN(S865,S$813-SUMPRODUCT((S$605:S$613+$D$875:$D$883&lt;S605+$D875)*S$865:S$873)))</f>
        <v/>
      </c>
      <c r="T875" s="43">
        <f>T815*MAX(0,MIN(T865,T$813-SUMPRODUCT((T$605:T$613+$D$875:$D$883&lt;T605+$D875)*T$865:T$873)))</f>
        <v/>
      </c>
      <c r="U875" s="43">
        <f>U815*MAX(0,MIN(U865,U$813-SUMPRODUCT((U$605:U$613+$D$875:$D$883&lt;U605+$D875)*U$865:U$873)))</f>
        <v/>
      </c>
      <c r="V875" s="43">
        <f>V815*MAX(0,MIN(V865,V$813-SUMPRODUCT((V$605:V$613+$D$875:$D$883&lt;V605+$D875)*V$865:V$873)))</f>
        <v/>
      </c>
      <c r="W875" s="43">
        <f>W815*MAX(0,MIN(W865,W$813-SUMPRODUCT((W$605:W$613+$D$875:$D$883&lt;W605+$D875)*W$865:W$873)))</f>
        <v/>
      </c>
      <c r="X875" s="43">
        <f>X815*MAX(0,MIN(X865,X$813-SUMPRODUCT((X$605:X$613+$D$875:$D$883&lt;X605+$D875)*X$865:X$873)))</f>
        <v/>
      </c>
      <c r="Y875" s="43">
        <f>Y815*MAX(0,MIN(Y865,Y$813-SUMPRODUCT((Y$605:Y$613+$D$875:$D$883&lt;Y605+$D875)*Y$865:Y$873)))</f>
        <v/>
      </c>
      <c r="Z875" s="43">
        <f>Z815*MAX(0,MIN(Z865,Z$813-SUMPRODUCT((Z$605:Z$613+$D$875:$D$883&lt;Z605+$D875)*Z$865:Z$873)))</f>
        <v/>
      </c>
      <c r="AA875" s="43">
        <f>AA815*MAX(0,MIN(AA865,AA$813-SUMPRODUCT((AA$605:AA$613+$D$875:$D$883&lt;AA605+$D875)*AA$865:AA$873)))</f>
        <v/>
      </c>
      <c r="AB875" s="43">
        <f>AB815*MAX(0,MIN(AB865,AB$813-SUMPRODUCT((AB$605:AB$613+$D$875:$D$883&lt;AB605+$D875)*AB$865:AB$873)))</f>
        <v/>
      </c>
      <c r="AC875" s="43">
        <f>AC815*MAX(0,MIN(AC865,AC$813-SUMPRODUCT((AC$605:AC$613+$D$875:$D$883&lt;AC605+$D875)*AC$865:AC$873)))</f>
        <v/>
      </c>
      <c r="AD875" s="43">
        <f>AD815*MAX(0,MIN(AD865,AD$813-SUMPRODUCT((AD$605:AD$613+$D$875:$D$883&lt;AD605+$D875)*AD$865:AD$873)))</f>
        <v/>
      </c>
      <c r="AF875" s="11">
        <f>CodePrefix&amp;$A875&amp;IF($C875="","","."&amp;$C875&amp;"."&amp;$B875)&amp;INDEX(VarEnd,MATCH($A875,VarKey,0))&amp;AF$5</f>
        <v/>
      </c>
      <c r="AG875" s="42">
        <f>AG815*MAX(0,MIN(AG865,AG$813-SUMPRODUCT((AG$605:AG$613+$D$875:$D$883&lt;AG605+$D875)*AG$865:AG$873)))</f>
        <v/>
      </c>
      <c r="AH875" s="43">
        <f>AH815*MAX(0,MIN(AH865,AH$813-SUMPRODUCT((AH$605:AH$613+$D$875:$D$883&lt;AH605+$D875)*AH$865:AH$873)))</f>
        <v/>
      </c>
      <c r="AI875" s="43">
        <f>AI815*MAX(0,MIN(AI865,AI$813-SUMPRODUCT((AI$605:AI$613+$D$875:$D$883&lt;AI605+$D875)*AI$865:AI$873)))</f>
        <v/>
      </c>
      <c r="AJ875" s="43">
        <f>AJ815*MAX(0,MIN(AJ865,AJ$813-SUMPRODUCT((AJ$605:AJ$613+$D$875:$D$883&lt;AJ605+$D875)*AJ$865:AJ$873)))</f>
        <v/>
      </c>
      <c r="AK875" s="43">
        <f>AK815*MAX(0,MIN(AK865,AK$813-SUMPRODUCT((AK$605:AK$613+$D$875:$D$883&lt;AK605+$D875)*AK$865:AK$873)))</f>
        <v/>
      </c>
      <c r="AL875" s="43">
        <f>AL815*MAX(0,MIN(AL865,AL$813-SUMPRODUCT((AL$605:AL$613+$D$875:$D$883&lt;AL605+$D875)*AL$865:AL$873)))</f>
        <v/>
      </c>
      <c r="AM875" s="43">
        <f>AM815*MAX(0,MIN(AM865,AM$813-SUMPRODUCT((AM$605:AM$613+$D$875:$D$883&lt;AM605+$D875)*AM$865:AM$873)))</f>
        <v/>
      </c>
      <c r="AN875" s="43">
        <f>AN815*MAX(0,MIN(AN865,AN$813-SUMPRODUCT((AN$605:AN$613+$D$875:$D$883&lt;AN605+$D875)*AN$865:AN$873)))</f>
        <v/>
      </c>
      <c r="AO875" s="43">
        <f>AO815*MAX(0,MIN(AO865,AO$813-SUMPRODUCT((AO$605:AO$613+$D$875:$D$883&lt;AO605+$D875)*AO$865:AO$873)))</f>
        <v/>
      </c>
      <c r="AP875" s="43">
        <f>AP815*MAX(0,MIN(AP865,AP$813-SUMPRODUCT((AP$605:AP$613+$D$875:$D$883&lt;AP605+$D875)*AP$865:AP$873)))</f>
        <v/>
      </c>
      <c r="AQ875" s="43">
        <f>AQ815*MAX(0,MIN(AQ865,AQ$813-SUMPRODUCT((AQ$605:AQ$613+$D$875:$D$883&lt;AQ605+$D875)*AQ$865:AQ$873)))</f>
        <v/>
      </c>
      <c r="AR875" s="43">
        <f>AR815*MAX(0,MIN(AR865,AR$813-SUMPRODUCT((AR$605:AR$613+$D$875:$D$883&lt;AR605+$D875)*AR$865:AR$873)))</f>
        <v/>
      </c>
      <c r="AS875" s="43">
        <f>AS815*MAX(0,MIN(AS865,AS$813-SUMPRODUCT((AS$605:AS$613+$D$875:$D$883&lt;AS605+$D875)*AS$865:AS$873)))</f>
        <v/>
      </c>
      <c r="AT875" s="43">
        <f>AT815*MAX(0,MIN(AT865,AT$813-SUMPRODUCT((AT$605:AT$613+$D$875:$D$883&lt;AT605+$D875)*AT$865:AT$873)))</f>
        <v/>
      </c>
      <c r="AU875" s="43">
        <f>AU815*MAX(0,MIN(AU865,AU$813-SUMPRODUCT((AU$605:AU$613+$D$875:$D$883&lt;AU605+$D875)*AU$865:AU$873)))</f>
        <v/>
      </c>
      <c r="AV875" s="43">
        <f>AV815*MAX(0,MIN(AV865,AV$813-SUMPRODUCT((AV$605:AV$613+$D$875:$D$883&lt;AV605+$D875)*AV$865:AV$873)))</f>
        <v/>
      </c>
      <c r="AW875" s="43">
        <f>AW815*MAX(0,MIN(AW865,AW$813-SUMPRODUCT((AW$605:AW$613+$D$875:$D$883&lt;AW605+$D875)*AW$865:AW$873)))</f>
        <v/>
      </c>
      <c r="AX875" s="43">
        <f>AX815*MAX(0,MIN(AX865,AX$813-SUMPRODUCT((AX$605:AX$613+$D$875:$D$883&lt;AX605+$D875)*AX$865:AX$873)))</f>
        <v/>
      </c>
      <c r="AY875" s="43">
        <f>AY815*MAX(0,MIN(AY865,AY$813-SUMPRODUCT((AY$605:AY$613+$D$875:$D$883&lt;AY605+$D875)*AY$865:AY$873)))</f>
        <v/>
      </c>
    </row>
    <row r="876" hidden="1" outlineLevel="1">
      <c r="A876" s="14" t="inlineStr">
        <is>
          <t>second</t>
        </is>
      </c>
      <c r="B876" s="14" t="inlineStr">
        <is>
          <t>nga</t>
        </is>
      </c>
      <c r="C876" s="14" t="inlineStr">
        <is>
          <t>pow</t>
        </is>
      </c>
      <c r="D876" s="41">
        <f>INDEX(Inputs_power!$AT$5:$AT$13,MATCH($B876,Inputs_power!$A$5:$A$13,0))</f>
        <v/>
      </c>
      <c r="E876" s="36" t="n"/>
      <c r="F876" s="36" t="n"/>
      <c r="G876" s="36" t="n"/>
      <c r="H876" s="14">
        <f>INDEX(VarLab,MATCH($A876,VarKey,0))&amp;INDEX(MemLab,MATCH($C876&amp;"|"&amp;$B876,MemKey,0))</f>
        <v/>
      </c>
      <c r="I876" s="14">
        <f>INDEX(VarUnit,MATCH($A876,VarKey,0))</f>
        <v/>
      </c>
      <c r="J876" s="14">
        <f>INDEX(VarSrc,MATCH($A876,VarKey,0))</f>
        <v/>
      </c>
      <c r="K876" s="11">
        <f>CodePrefix&amp;$A876&amp;IF($C876="","","."&amp;$C876&amp;"."&amp;$B876)&amp;INDEX(VarEnd,MATCH($A876,VarKey,0))&amp;K$5</f>
        <v/>
      </c>
      <c r="L876" s="42">
        <f>L816*MAX(0,MIN(L866,L$813-SUMPRODUCT((L$605:L$613+$D$875:$D$883&lt;L606+$D876)*L$865:L$873)))</f>
        <v/>
      </c>
      <c r="M876" s="43">
        <f>M816*MAX(0,MIN(M866,M$813-SUMPRODUCT((M$605:M$613+$D$875:$D$883&lt;M606+$D876)*M$865:M$873)))</f>
        <v/>
      </c>
      <c r="N876" s="43">
        <f>N816*MAX(0,MIN(N866,N$813-SUMPRODUCT((N$605:N$613+$D$875:$D$883&lt;N606+$D876)*N$865:N$873)))</f>
        <v/>
      </c>
      <c r="O876" s="43">
        <f>O816*MAX(0,MIN(O866,O$813-SUMPRODUCT((O$605:O$613+$D$875:$D$883&lt;O606+$D876)*O$865:O$873)))</f>
        <v/>
      </c>
      <c r="P876" s="43">
        <f>P816*MAX(0,MIN(P866,P$813-SUMPRODUCT((P$605:P$613+$D$875:$D$883&lt;P606+$D876)*P$865:P$873)))</f>
        <v/>
      </c>
      <c r="Q876" s="43">
        <f>Q816*MAX(0,MIN(Q866,Q$813-SUMPRODUCT((Q$605:Q$613+$D$875:$D$883&lt;Q606+$D876)*Q$865:Q$873)))</f>
        <v/>
      </c>
      <c r="R876" s="43">
        <f>R816*MAX(0,MIN(R866,R$813-SUMPRODUCT((R$605:R$613+$D$875:$D$883&lt;R606+$D876)*R$865:R$873)))</f>
        <v/>
      </c>
      <c r="S876" s="43">
        <f>S816*MAX(0,MIN(S866,S$813-SUMPRODUCT((S$605:S$613+$D$875:$D$883&lt;S606+$D876)*S$865:S$873)))</f>
        <v/>
      </c>
      <c r="T876" s="43">
        <f>T816*MAX(0,MIN(T866,T$813-SUMPRODUCT((T$605:T$613+$D$875:$D$883&lt;T606+$D876)*T$865:T$873)))</f>
        <v/>
      </c>
      <c r="U876" s="43">
        <f>U816*MAX(0,MIN(U866,U$813-SUMPRODUCT((U$605:U$613+$D$875:$D$883&lt;U606+$D876)*U$865:U$873)))</f>
        <v/>
      </c>
      <c r="V876" s="43">
        <f>V816*MAX(0,MIN(V866,V$813-SUMPRODUCT((V$605:V$613+$D$875:$D$883&lt;V606+$D876)*V$865:V$873)))</f>
        <v/>
      </c>
      <c r="W876" s="43">
        <f>W816*MAX(0,MIN(W866,W$813-SUMPRODUCT((W$605:W$613+$D$875:$D$883&lt;W606+$D876)*W$865:W$873)))</f>
        <v/>
      </c>
      <c r="X876" s="43">
        <f>X816*MAX(0,MIN(X866,X$813-SUMPRODUCT((X$605:X$613+$D$875:$D$883&lt;X606+$D876)*X$865:X$873)))</f>
        <v/>
      </c>
      <c r="Y876" s="43">
        <f>Y816*MAX(0,MIN(Y866,Y$813-SUMPRODUCT((Y$605:Y$613+$D$875:$D$883&lt;Y606+$D876)*Y$865:Y$873)))</f>
        <v/>
      </c>
      <c r="Z876" s="43">
        <f>Z816*MAX(0,MIN(Z866,Z$813-SUMPRODUCT((Z$605:Z$613+$D$875:$D$883&lt;Z606+$D876)*Z$865:Z$873)))</f>
        <v/>
      </c>
      <c r="AA876" s="43">
        <f>AA816*MAX(0,MIN(AA866,AA$813-SUMPRODUCT((AA$605:AA$613+$D$875:$D$883&lt;AA606+$D876)*AA$865:AA$873)))</f>
        <v/>
      </c>
      <c r="AB876" s="43">
        <f>AB816*MAX(0,MIN(AB866,AB$813-SUMPRODUCT((AB$605:AB$613+$D$875:$D$883&lt;AB606+$D876)*AB$865:AB$873)))</f>
        <v/>
      </c>
      <c r="AC876" s="43">
        <f>AC816*MAX(0,MIN(AC866,AC$813-SUMPRODUCT((AC$605:AC$613+$D$875:$D$883&lt;AC606+$D876)*AC$865:AC$873)))</f>
        <v/>
      </c>
      <c r="AD876" s="43">
        <f>AD816*MAX(0,MIN(AD866,AD$813-SUMPRODUCT((AD$605:AD$613+$D$875:$D$883&lt;AD606+$D876)*AD$865:AD$873)))</f>
        <v/>
      </c>
      <c r="AF876" s="11">
        <f>CodePrefix&amp;$A876&amp;IF($C876="","","."&amp;$C876&amp;"."&amp;$B876)&amp;INDEX(VarEnd,MATCH($A876,VarKey,0))&amp;AF$5</f>
        <v/>
      </c>
      <c r="AG876" s="42">
        <f>AG816*MAX(0,MIN(AG866,AG$813-SUMPRODUCT((AG$605:AG$613+$D$875:$D$883&lt;AG606+$D876)*AG$865:AG$873)))</f>
        <v/>
      </c>
      <c r="AH876" s="43">
        <f>AH816*MAX(0,MIN(AH866,AH$813-SUMPRODUCT((AH$605:AH$613+$D$875:$D$883&lt;AH606+$D876)*AH$865:AH$873)))</f>
        <v/>
      </c>
      <c r="AI876" s="43">
        <f>AI816*MAX(0,MIN(AI866,AI$813-SUMPRODUCT((AI$605:AI$613+$D$875:$D$883&lt;AI606+$D876)*AI$865:AI$873)))</f>
        <v/>
      </c>
      <c r="AJ876" s="43">
        <f>AJ816*MAX(0,MIN(AJ866,AJ$813-SUMPRODUCT((AJ$605:AJ$613+$D$875:$D$883&lt;AJ606+$D876)*AJ$865:AJ$873)))</f>
        <v/>
      </c>
      <c r="AK876" s="43">
        <f>AK816*MAX(0,MIN(AK866,AK$813-SUMPRODUCT((AK$605:AK$613+$D$875:$D$883&lt;AK606+$D876)*AK$865:AK$873)))</f>
        <v/>
      </c>
      <c r="AL876" s="43">
        <f>AL816*MAX(0,MIN(AL866,AL$813-SUMPRODUCT((AL$605:AL$613+$D$875:$D$883&lt;AL606+$D876)*AL$865:AL$873)))</f>
        <v/>
      </c>
      <c r="AM876" s="43">
        <f>AM816*MAX(0,MIN(AM866,AM$813-SUMPRODUCT((AM$605:AM$613+$D$875:$D$883&lt;AM606+$D876)*AM$865:AM$873)))</f>
        <v/>
      </c>
      <c r="AN876" s="43">
        <f>AN816*MAX(0,MIN(AN866,AN$813-SUMPRODUCT((AN$605:AN$613+$D$875:$D$883&lt;AN606+$D876)*AN$865:AN$873)))</f>
        <v/>
      </c>
      <c r="AO876" s="43">
        <f>AO816*MAX(0,MIN(AO866,AO$813-SUMPRODUCT((AO$605:AO$613+$D$875:$D$883&lt;AO606+$D876)*AO$865:AO$873)))</f>
        <v/>
      </c>
      <c r="AP876" s="43">
        <f>AP816*MAX(0,MIN(AP866,AP$813-SUMPRODUCT((AP$605:AP$613+$D$875:$D$883&lt;AP606+$D876)*AP$865:AP$873)))</f>
        <v/>
      </c>
      <c r="AQ876" s="43">
        <f>AQ816*MAX(0,MIN(AQ866,AQ$813-SUMPRODUCT((AQ$605:AQ$613+$D$875:$D$883&lt;AQ606+$D876)*AQ$865:AQ$873)))</f>
        <v/>
      </c>
      <c r="AR876" s="43">
        <f>AR816*MAX(0,MIN(AR866,AR$813-SUMPRODUCT((AR$605:AR$613+$D$875:$D$883&lt;AR606+$D876)*AR$865:AR$873)))</f>
        <v/>
      </c>
      <c r="AS876" s="43">
        <f>AS816*MAX(0,MIN(AS866,AS$813-SUMPRODUCT((AS$605:AS$613+$D$875:$D$883&lt;AS606+$D876)*AS$865:AS$873)))</f>
        <v/>
      </c>
      <c r="AT876" s="43">
        <f>AT816*MAX(0,MIN(AT866,AT$813-SUMPRODUCT((AT$605:AT$613+$D$875:$D$883&lt;AT606+$D876)*AT$865:AT$873)))</f>
        <v/>
      </c>
      <c r="AU876" s="43">
        <f>AU816*MAX(0,MIN(AU866,AU$813-SUMPRODUCT((AU$605:AU$613+$D$875:$D$883&lt;AU606+$D876)*AU$865:AU$873)))</f>
        <v/>
      </c>
      <c r="AV876" s="43">
        <f>AV816*MAX(0,MIN(AV866,AV$813-SUMPRODUCT((AV$605:AV$613+$D$875:$D$883&lt;AV606+$D876)*AV$865:AV$873)))</f>
        <v/>
      </c>
      <c r="AW876" s="43">
        <f>AW816*MAX(0,MIN(AW866,AW$813-SUMPRODUCT((AW$605:AW$613+$D$875:$D$883&lt;AW606+$D876)*AW$865:AW$873)))</f>
        <v/>
      </c>
      <c r="AX876" s="43">
        <f>AX816*MAX(0,MIN(AX866,AX$813-SUMPRODUCT((AX$605:AX$613+$D$875:$D$883&lt;AX606+$D876)*AX$865:AX$873)))</f>
        <v/>
      </c>
      <c r="AY876" s="43">
        <f>AY816*MAX(0,MIN(AY866,AY$813-SUMPRODUCT((AY$605:AY$613+$D$875:$D$883&lt;AY606+$D876)*AY$865:AY$873)))</f>
        <v/>
      </c>
    </row>
    <row r="877" hidden="1" outlineLevel="1">
      <c r="A877" s="14" t="inlineStr">
        <is>
          <t>second</t>
        </is>
      </c>
      <c r="B877" s="14" t="inlineStr">
        <is>
          <t>oop</t>
        </is>
      </c>
      <c r="C877" s="14" t="inlineStr">
        <is>
          <t>pow</t>
        </is>
      </c>
      <c r="D877" s="41">
        <f>INDEX(Inputs_power!$AT$5:$AT$13,MATCH($B877,Inputs_power!$A$5:$A$13,0))</f>
        <v/>
      </c>
      <c r="E877" s="36" t="n"/>
      <c r="F877" s="36" t="n"/>
      <c r="G877" s="36" t="n"/>
      <c r="H877" s="14">
        <f>INDEX(VarLab,MATCH($A877,VarKey,0))&amp;INDEX(MemLab,MATCH($C877&amp;"|"&amp;$B877,MemKey,0))</f>
        <v/>
      </c>
      <c r="I877" s="14">
        <f>INDEX(VarUnit,MATCH($A877,VarKey,0))</f>
        <v/>
      </c>
      <c r="J877" s="14">
        <f>INDEX(VarSrc,MATCH($A877,VarKey,0))</f>
        <v/>
      </c>
      <c r="K877" s="11">
        <f>CodePrefix&amp;$A877&amp;IF($C877="","","."&amp;$C877&amp;"."&amp;$B877)&amp;INDEX(VarEnd,MATCH($A877,VarKey,0))&amp;K$5</f>
        <v/>
      </c>
      <c r="L877" s="42">
        <f>L817*MAX(0,MIN(L867,L$813-SUMPRODUCT((L$605:L$613+$D$875:$D$883&lt;L607+$D877)*L$865:L$873)))</f>
        <v/>
      </c>
      <c r="M877" s="43">
        <f>M817*MAX(0,MIN(M867,M$813-SUMPRODUCT((M$605:M$613+$D$875:$D$883&lt;M607+$D877)*M$865:M$873)))</f>
        <v/>
      </c>
      <c r="N877" s="43">
        <f>N817*MAX(0,MIN(N867,N$813-SUMPRODUCT((N$605:N$613+$D$875:$D$883&lt;N607+$D877)*N$865:N$873)))</f>
        <v/>
      </c>
      <c r="O877" s="43">
        <f>O817*MAX(0,MIN(O867,O$813-SUMPRODUCT((O$605:O$613+$D$875:$D$883&lt;O607+$D877)*O$865:O$873)))</f>
        <v/>
      </c>
      <c r="P877" s="43">
        <f>P817*MAX(0,MIN(P867,P$813-SUMPRODUCT((P$605:P$613+$D$875:$D$883&lt;P607+$D877)*P$865:P$873)))</f>
        <v/>
      </c>
      <c r="Q877" s="43">
        <f>Q817*MAX(0,MIN(Q867,Q$813-SUMPRODUCT((Q$605:Q$613+$D$875:$D$883&lt;Q607+$D877)*Q$865:Q$873)))</f>
        <v/>
      </c>
      <c r="R877" s="43">
        <f>R817*MAX(0,MIN(R867,R$813-SUMPRODUCT((R$605:R$613+$D$875:$D$883&lt;R607+$D877)*R$865:R$873)))</f>
        <v/>
      </c>
      <c r="S877" s="43">
        <f>S817*MAX(0,MIN(S867,S$813-SUMPRODUCT((S$605:S$613+$D$875:$D$883&lt;S607+$D877)*S$865:S$873)))</f>
        <v/>
      </c>
      <c r="T877" s="43">
        <f>T817*MAX(0,MIN(T867,T$813-SUMPRODUCT((T$605:T$613+$D$875:$D$883&lt;T607+$D877)*T$865:T$873)))</f>
        <v/>
      </c>
      <c r="U877" s="43">
        <f>U817*MAX(0,MIN(U867,U$813-SUMPRODUCT((U$605:U$613+$D$875:$D$883&lt;U607+$D877)*U$865:U$873)))</f>
        <v/>
      </c>
      <c r="V877" s="43">
        <f>V817*MAX(0,MIN(V867,V$813-SUMPRODUCT((V$605:V$613+$D$875:$D$883&lt;V607+$D877)*V$865:V$873)))</f>
        <v/>
      </c>
      <c r="W877" s="43">
        <f>W817*MAX(0,MIN(W867,W$813-SUMPRODUCT((W$605:W$613+$D$875:$D$883&lt;W607+$D877)*W$865:W$873)))</f>
        <v/>
      </c>
      <c r="X877" s="43">
        <f>X817*MAX(0,MIN(X867,X$813-SUMPRODUCT((X$605:X$613+$D$875:$D$883&lt;X607+$D877)*X$865:X$873)))</f>
        <v/>
      </c>
      <c r="Y877" s="43">
        <f>Y817*MAX(0,MIN(Y867,Y$813-SUMPRODUCT((Y$605:Y$613+$D$875:$D$883&lt;Y607+$D877)*Y$865:Y$873)))</f>
        <v/>
      </c>
      <c r="Z877" s="43">
        <f>Z817*MAX(0,MIN(Z867,Z$813-SUMPRODUCT((Z$605:Z$613+$D$875:$D$883&lt;Z607+$D877)*Z$865:Z$873)))</f>
        <v/>
      </c>
      <c r="AA877" s="43">
        <f>AA817*MAX(0,MIN(AA867,AA$813-SUMPRODUCT((AA$605:AA$613+$D$875:$D$883&lt;AA607+$D877)*AA$865:AA$873)))</f>
        <v/>
      </c>
      <c r="AB877" s="43">
        <f>AB817*MAX(0,MIN(AB867,AB$813-SUMPRODUCT((AB$605:AB$613+$D$875:$D$883&lt;AB607+$D877)*AB$865:AB$873)))</f>
        <v/>
      </c>
      <c r="AC877" s="43">
        <f>AC817*MAX(0,MIN(AC867,AC$813-SUMPRODUCT((AC$605:AC$613+$D$875:$D$883&lt;AC607+$D877)*AC$865:AC$873)))</f>
        <v/>
      </c>
      <c r="AD877" s="43">
        <f>AD817*MAX(0,MIN(AD867,AD$813-SUMPRODUCT((AD$605:AD$613+$D$875:$D$883&lt;AD607+$D877)*AD$865:AD$873)))</f>
        <v/>
      </c>
      <c r="AF877" s="11">
        <f>CodePrefix&amp;$A877&amp;IF($C877="","","."&amp;$C877&amp;"."&amp;$B877)&amp;INDEX(VarEnd,MATCH($A877,VarKey,0))&amp;AF$5</f>
        <v/>
      </c>
      <c r="AG877" s="42">
        <f>AG817*MAX(0,MIN(AG867,AG$813-SUMPRODUCT((AG$605:AG$613+$D$875:$D$883&lt;AG607+$D877)*AG$865:AG$873)))</f>
        <v/>
      </c>
      <c r="AH877" s="43">
        <f>AH817*MAX(0,MIN(AH867,AH$813-SUMPRODUCT((AH$605:AH$613+$D$875:$D$883&lt;AH607+$D877)*AH$865:AH$873)))</f>
        <v/>
      </c>
      <c r="AI877" s="43">
        <f>AI817*MAX(0,MIN(AI867,AI$813-SUMPRODUCT((AI$605:AI$613+$D$875:$D$883&lt;AI607+$D877)*AI$865:AI$873)))</f>
        <v/>
      </c>
      <c r="AJ877" s="43">
        <f>AJ817*MAX(0,MIN(AJ867,AJ$813-SUMPRODUCT((AJ$605:AJ$613+$D$875:$D$883&lt;AJ607+$D877)*AJ$865:AJ$873)))</f>
        <v/>
      </c>
      <c r="AK877" s="43">
        <f>AK817*MAX(0,MIN(AK867,AK$813-SUMPRODUCT((AK$605:AK$613+$D$875:$D$883&lt;AK607+$D877)*AK$865:AK$873)))</f>
        <v/>
      </c>
      <c r="AL877" s="43">
        <f>AL817*MAX(0,MIN(AL867,AL$813-SUMPRODUCT((AL$605:AL$613+$D$875:$D$883&lt;AL607+$D877)*AL$865:AL$873)))</f>
        <v/>
      </c>
      <c r="AM877" s="43">
        <f>AM817*MAX(0,MIN(AM867,AM$813-SUMPRODUCT((AM$605:AM$613+$D$875:$D$883&lt;AM607+$D877)*AM$865:AM$873)))</f>
        <v/>
      </c>
      <c r="AN877" s="43">
        <f>AN817*MAX(0,MIN(AN867,AN$813-SUMPRODUCT((AN$605:AN$613+$D$875:$D$883&lt;AN607+$D877)*AN$865:AN$873)))</f>
        <v/>
      </c>
      <c r="AO877" s="43">
        <f>AO817*MAX(0,MIN(AO867,AO$813-SUMPRODUCT((AO$605:AO$613+$D$875:$D$883&lt;AO607+$D877)*AO$865:AO$873)))</f>
        <v/>
      </c>
      <c r="AP877" s="43">
        <f>AP817*MAX(0,MIN(AP867,AP$813-SUMPRODUCT((AP$605:AP$613+$D$875:$D$883&lt;AP607+$D877)*AP$865:AP$873)))</f>
        <v/>
      </c>
      <c r="AQ877" s="43">
        <f>AQ817*MAX(0,MIN(AQ867,AQ$813-SUMPRODUCT((AQ$605:AQ$613+$D$875:$D$883&lt;AQ607+$D877)*AQ$865:AQ$873)))</f>
        <v/>
      </c>
      <c r="AR877" s="43">
        <f>AR817*MAX(0,MIN(AR867,AR$813-SUMPRODUCT((AR$605:AR$613+$D$875:$D$883&lt;AR607+$D877)*AR$865:AR$873)))</f>
        <v/>
      </c>
      <c r="AS877" s="43">
        <f>AS817*MAX(0,MIN(AS867,AS$813-SUMPRODUCT((AS$605:AS$613+$D$875:$D$883&lt;AS607+$D877)*AS$865:AS$873)))</f>
        <v/>
      </c>
      <c r="AT877" s="43">
        <f>AT817*MAX(0,MIN(AT867,AT$813-SUMPRODUCT((AT$605:AT$613+$D$875:$D$883&lt;AT607+$D877)*AT$865:AT$873)))</f>
        <v/>
      </c>
      <c r="AU877" s="43">
        <f>AU817*MAX(0,MIN(AU867,AU$813-SUMPRODUCT((AU$605:AU$613+$D$875:$D$883&lt;AU607+$D877)*AU$865:AU$873)))</f>
        <v/>
      </c>
      <c r="AV877" s="43">
        <f>AV817*MAX(0,MIN(AV867,AV$813-SUMPRODUCT((AV$605:AV$613+$D$875:$D$883&lt;AV607+$D877)*AV$865:AV$873)))</f>
        <v/>
      </c>
      <c r="AW877" s="43">
        <f>AW817*MAX(0,MIN(AW867,AW$813-SUMPRODUCT((AW$605:AW$613+$D$875:$D$883&lt;AW607+$D877)*AW$865:AW$873)))</f>
        <v/>
      </c>
      <c r="AX877" s="43">
        <f>AX817*MAX(0,MIN(AX867,AX$813-SUMPRODUCT((AX$605:AX$613+$D$875:$D$883&lt;AX607+$D877)*AX$865:AX$873)))</f>
        <v/>
      </c>
      <c r="AY877" s="43">
        <f>AY817*MAX(0,MIN(AY867,AY$813-SUMPRODUCT((AY$605:AY$613+$D$875:$D$883&lt;AY607+$D877)*AY$865:AY$873)))</f>
        <v/>
      </c>
    </row>
    <row r="878" hidden="1" outlineLevel="1">
      <c r="A878" s="14" t="inlineStr">
        <is>
          <t>second</t>
        </is>
      </c>
      <c r="B878" s="14" t="inlineStr">
        <is>
          <t>nuc</t>
        </is>
      </c>
      <c r="C878" s="14" t="inlineStr">
        <is>
          <t>pow</t>
        </is>
      </c>
      <c r="D878" s="41">
        <f>INDEX(Inputs_power!$AT$5:$AT$13,MATCH($B878,Inputs_power!$A$5:$A$13,0))</f>
        <v/>
      </c>
      <c r="E878" s="36" t="n"/>
      <c r="F878" s="36" t="n"/>
      <c r="G878" s="36" t="n"/>
      <c r="H878" s="14">
        <f>INDEX(VarLab,MATCH($A878,VarKey,0))&amp;INDEX(MemLab,MATCH($C878&amp;"|"&amp;$B878,MemKey,0))</f>
        <v/>
      </c>
      <c r="I878" s="14">
        <f>INDEX(VarUnit,MATCH($A878,VarKey,0))</f>
        <v/>
      </c>
      <c r="J878" s="14">
        <f>INDEX(VarSrc,MATCH($A878,VarKey,0))</f>
        <v/>
      </c>
      <c r="K878" s="11">
        <f>CodePrefix&amp;$A878&amp;IF($C878="","","."&amp;$C878&amp;"."&amp;$B878)&amp;INDEX(VarEnd,MATCH($A878,VarKey,0))&amp;K$5</f>
        <v/>
      </c>
      <c r="L878" s="42">
        <f>L818*MAX(0,MIN(L868,L$813-SUMPRODUCT((L$605:L$613+$D$875:$D$883&lt;L608+$D878)*L$865:L$873)))</f>
        <v/>
      </c>
      <c r="M878" s="43">
        <f>M818*MAX(0,MIN(M868,M$813-SUMPRODUCT((M$605:M$613+$D$875:$D$883&lt;M608+$D878)*M$865:M$873)))</f>
        <v/>
      </c>
      <c r="N878" s="43">
        <f>N818*MAX(0,MIN(N868,N$813-SUMPRODUCT((N$605:N$613+$D$875:$D$883&lt;N608+$D878)*N$865:N$873)))</f>
        <v/>
      </c>
      <c r="O878" s="43">
        <f>O818*MAX(0,MIN(O868,O$813-SUMPRODUCT((O$605:O$613+$D$875:$D$883&lt;O608+$D878)*O$865:O$873)))</f>
        <v/>
      </c>
      <c r="P878" s="43">
        <f>P818*MAX(0,MIN(P868,P$813-SUMPRODUCT((P$605:P$613+$D$875:$D$883&lt;P608+$D878)*P$865:P$873)))</f>
        <v/>
      </c>
      <c r="Q878" s="43">
        <f>Q818*MAX(0,MIN(Q868,Q$813-SUMPRODUCT((Q$605:Q$613+$D$875:$D$883&lt;Q608+$D878)*Q$865:Q$873)))</f>
        <v/>
      </c>
      <c r="R878" s="43">
        <f>R818*MAX(0,MIN(R868,R$813-SUMPRODUCT((R$605:R$613+$D$875:$D$883&lt;R608+$D878)*R$865:R$873)))</f>
        <v/>
      </c>
      <c r="S878" s="43">
        <f>S818*MAX(0,MIN(S868,S$813-SUMPRODUCT((S$605:S$613+$D$875:$D$883&lt;S608+$D878)*S$865:S$873)))</f>
        <v/>
      </c>
      <c r="T878" s="43">
        <f>T818*MAX(0,MIN(T868,T$813-SUMPRODUCT((T$605:T$613+$D$875:$D$883&lt;T608+$D878)*T$865:T$873)))</f>
        <v/>
      </c>
      <c r="U878" s="43">
        <f>U818*MAX(0,MIN(U868,U$813-SUMPRODUCT((U$605:U$613+$D$875:$D$883&lt;U608+$D878)*U$865:U$873)))</f>
        <v/>
      </c>
      <c r="V878" s="43">
        <f>V818*MAX(0,MIN(V868,V$813-SUMPRODUCT((V$605:V$613+$D$875:$D$883&lt;V608+$D878)*V$865:V$873)))</f>
        <v/>
      </c>
      <c r="W878" s="43">
        <f>W818*MAX(0,MIN(W868,W$813-SUMPRODUCT((W$605:W$613+$D$875:$D$883&lt;W608+$D878)*W$865:W$873)))</f>
        <v/>
      </c>
      <c r="X878" s="43">
        <f>X818*MAX(0,MIN(X868,X$813-SUMPRODUCT((X$605:X$613+$D$875:$D$883&lt;X608+$D878)*X$865:X$873)))</f>
        <v/>
      </c>
      <c r="Y878" s="43">
        <f>Y818*MAX(0,MIN(Y868,Y$813-SUMPRODUCT((Y$605:Y$613+$D$875:$D$883&lt;Y608+$D878)*Y$865:Y$873)))</f>
        <v/>
      </c>
      <c r="Z878" s="43">
        <f>Z818*MAX(0,MIN(Z868,Z$813-SUMPRODUCT((Z$605:Z$613+$D$875:$D$883&lt;Z608+$D878)*Z$865:Z$873)))</f>
        <v/>
      </c>
      <c r="AA878" s="43">
        <f>AA818*MAX(0,MIN(AA868,AA$813-SUMPRODUCT((AA$605:AA$613+$D$875:$D$883&lt;AA608+$D878)*AA$865:AA$873)))</f>
        <v/>
      </c>
      <c r="AB878" s="43">
        <f>AB818*MAX(0,MIN(AB868,AB$813-SUMPRODUCT((AB$605:AB$613+$D$875:$D$883&lt;AB608+$D878)*AB$865:AB$873)))</f>
        <v/>
      </c>
      <c r="AC878" s="43">
        <f>AC818*MAX(0,MIN(AC868,AC$813-SUMPRODUCT((AC$605:AC$613+$D$875:$D$883&lt;AC608+$D878)*AC$865:AC$873)))</f>
        <v/>
      </c>
      <c r="AD878" s="43">
        <f>AD818*MAX(0,MIN(AD868,AD$813-SUMPRODUCT((AD$605:AD$613+$D$875:$D$883&lt;AD608+$D878)*AD$865:AD$873)))</f>
        <v/>
      </c>
      <c r="AF878" s="11">
        <f>CodePrefix&amp;$A878&amp;IF($C878="","","."&amp;$C878&amp;"."&amp;$B878)&amp;INDEX(VarEnd,MATCH($A878,VarKey,0))&amp;AF$5</f>
        <v/>
      </c>
      <c r="AG878" s="42">
        <f>AG818*MAX(0,MIN(AG868,AG$813-SUMPRODUCT((AG$605:AG$613+$D$875:$D$883&lt;AG608+$D878)*AG$865:AG$873)))</f>
        <v/>
      </c>
      <c r="AH878" s="43">
        <f>AH818*MAX(0,MIN(AH868,AH$813-SUMPRODUCT((AH$605:AH$613+$D$875:$D$883&lt;AH608+$D878)*AH$865:AH$873)))</f>
        <v/>
      </c>
      <c r="AI878" s="43">
        <f>AI818*MAX(0,MIN(AI868,AI$813-SUMPRODUCT((AI$605:AI$613+$D$875:$D$883&lt;AI608+$D878)*AI$865:AI$873)))</f>
        <v/>
      </c>
      <c r="AJ878" s="43">
        <f>AJ818*MAX(0,MIN(AJ868,AJ$813-SUMPRODUCT((AJ$605:AJ$613+$D$875:$D$883&lt;AJ608+$D878)*AJ$865:AJ$873)))</f>
        <v/>
      </c>
      <c r="AK878" s="43">
        <f>AK818*MAX(0,MIN(AK868,AK$813-SUMPRODUCT((AK$605:AK$613+$D$875:$D$883&lt;AK608+$D878)*AK$865:AK$873)))</f>
        <v/>
      </c>
      <c r="AL878" s="43">
        <f>AL818*MAX(0,MIN(AL868,AL$813-SUMPRODUCT((AL$605:AL$613+$D$875:$D$883&lt;AL608+$D878)*AL$865:AL$873)))</f>
        <v/>
      </c>
      <c r="AM878" s="43">
        <f>AM818*MAX(0,MIN(AM868,AM$813-SUMPRODUCT((AM$605:AM$613+$D$875:$D$883&lt;AM608+$D878)*AM$865:AM$873)))</f>
        <v/>
      </c>
      <c r="AN878" s="43">
        <f>AN818*MAX(0,MIN(AN868,AN$813-SUMPRODUCT((AN$605:AN$613+$D$875:$D$883&lt;AN608+$D878)*AN$865:AN$873)))</f>
        <v/>
      </c>
      <c r="AO878" s="43">
        <f>AO818*MAX(0,MIN(AO868,AO$813-SUMPRODUCT((AO$605:AO$613+$D$875:$D$883&lt;AO608+$D878)*AO$865:AO$873)))</f>
        <v/>
      </c>
      <c r="AP878" s="43">
        <f>AP818*MAX(0,MIN(AP868,AP$813-SUMPRODUCT((AP$605:AP$613+$D$875:$D$883&lt;AP608+$D878)*AP$865:AP$873)))</f>
        <v/>
      </c>
      <c r="AQ878" s="43">
        <f>AQ818*MAX(0,MIN(AQ868,AQ$813-SUMPRODUCT((AQ$605:AQ$613+$D$875:$D$883&lt;AQ608+$D878)*AQ$865:AQ$873)))</f>
        <v/>
      </c>
      <c r="AR878" s="43">
        <f>AR818*MAX(0,MIN(AR868,AR$813-SUMPRODUCT((AR$605:AR$613+$D$875:$D$883&lt;AR608+$D878)*AR$865:AR$873)))</f>
        <v/>
      </c>
      <c r="AS878" s="43">
        <f>AS818*MAX(0,MIN(AS868,AS$813-SUMPRODUCT((AS$605:AS$613+$D$875:$D$883&lt;AS608+$D878)*AS$865:AS$873)))</f>
        <v/>
      </c>
      <c r="AT878" s="43">
        <f>AT818*MAX(0,MIN(AT868,AT$813-SUMPRODUCT((AT$605:AT$613+$D$875:$D$883&lt;AT608+$D878)*AT$865:AT$873)))</f>
        <v/>
      </c>
      <c r="AU878" s="43">
        <f>AU818*MAX(0,MIN(AU868,AU$813-SUMPRODUCT((AU$605:AU$613+$D$875:$D$883&lt;AU608+$D878)*AU$865:AU$873)))</f>
        <v/>
      </c>
      <c r="AV878" s="43">
        <f>AV818*MAX(0,MIN(AV868,AV$813-SUMPRODUCT((AV$605:AV$613+$D$875:$D$883&lt;AV608+$D878)*AV$865:AV$873)))</f>
        <v/>
      </c>
      <c r="AW878" s="43">
        <f>AW818*MAX(0,MIN(AW868,AW$813-SUMPRODUCT((AW$605:AW$613+$D$875:$D$883&lt;AW608+$D878)*AW$865:AW$873)))</f>
        <v/>
      </c>
      <c r="AX878" s="43">
        <f>AX818*MAX(0,MIN(AX868,AX$813-SUMPRODUCT((AX$605:AX$613+$D$875:$D$883&lt;AX608+$D878)*AX$865:AX$873)))</f>
        <v/>
      </c>
      <c r="AY878" s="43">
        <f>AY818*MAX(0,MIN(AY868,AY$813-SUMPRODUCT((AY$605:AY$613+$D$875:$D$883&lt;AY608+$D878)*AY$865:AY$873)))</f>
        <v/>
      </c>
    </row>
    <row r="879" hidden="1" outlineLevel="1">
      <c r="A879" s="14" t="inlineStr">
        <is>
          <t>second</t>
        </is>
      </c>
      <c r="B879" s="14" t="inlineStr">
        <is>
          <t>wnd</t>
        </is>
      </c>
      <c r="C879" s="14" t="inlineStr">
        <is>
          <t>pow</t>
        </is>
      </c>
      <c r="D879" s="41">
        <f>INDEX(Inputs_power!$AT$5:$AT$13,MATCH($B879,Inputs_power!$A$5:$A$13,0))</f>
        <v/>
      </c>
      <c r="E879" s="36" t="n"/>
      <c r="F879" s="36" t="n"/>
      <c r="G879" s="36" t="n"/>
      <c r="H879" s="14">
        <f>INDEX(VarLab,MATCH($A879,VarKey,0))&amp;INDEX(MemLab,MATCH($C879&amp;"|"&amp;$B879,MemKey,0))</f>
        <v/>
      </c>
      <c r="I879" s="14">
        <f>INDEX(VarUnit,MATCH($A879,VarKey,0))</f>
        <v/>
      </c>
      <c r="J879" s="14">
        <f>INDEX(VarSrc,MATCH($A879,VarKey,0))</f>
        <v/>
      </c>
      <c r="K879" s="11">
        <f>CodePrefix&amp;$A879&amp;IF($C879="","","."&amp;$C879&amp;"."&amp;$B879)&amp;INDEX(VarEnd,MATCH($A879,VarKey,0))&amp;K$5</f>
        <v/>
      </c>
      <c r="L879" s="42">
        <f>L819*MAX(0,MIN(L869,L$813-SUMPRODUCT((L$605:L$613+$D$875:$D$883&lt;L609+$D879)*L$865:L$873)))</f>
        <v/>
      </c>
      <c r="M879" s="43">
        <f>M819*MAX(0,MIN(M869,M$813-SUMPRODUCT((M$605:M$613+$D$875:$D$883&lt;M609+$D879)*M$865:M$873)))</f>
        <v/>
      </c>
      <c r="N879" s="43">
        <f>N819*MAX(0,MIN(N869,N$813-SUMPRODUCT((N$605:N$613+$D$875:$D$883&lt;N609+$D879)*N$865:N$873)))</f>
        <v/>
      </c>
      <c r="O879" s="43">
        <f>O819*MAX(0,MIN(O869,O$813-SUMPRODUCT((O$605:O$613+$D$875:$D$883&lt;O609+$D879)*O$865:O$873)))</f>
        <v/>
      </c>
      <c r="P879" s="43">
        <f>P819*MAX(0,MIN(P869,P$813-SUMPRODUCT((P$605:P$613+$D$875:$D$883&lt;P609+$D879)*P$865:P$873)))</f>
        <v/>
      </c>
      <c r="Q879" s="43">
        <f>Q819*MAX(0,MIN(Q869,Q$813-SUMPRODUCT((Q$605:Q$613+$D$875:$D$883&lt;Q609+$D879)*Q$865:Q$873)))</f>
        <v/>
      </c>
      <c r="R879" s="43">
        <f>R819*MAX(0,MIN(R869,R$813-SUMPRODUCT((R$605:R$613+$D$875:$D$883&lt;R609+$D879)*R$865:R$873)))</f>
        <v/>
      </c>
      <c r="S879" s="43">
        <f>S819*MAX(0,MIN(S869,S$813-SUMPRODUCT((S$605:S$613+$D$875:$D$883&lt;S609+$D879)*S$865:S$873)))</f>
        <v/>
      </c>
      <c r="T879" s="43">
        <f>T819*MAX(0,MIN(T869,T$813-SUMPRODUCT((T$605:T$613+$D$875:$D$883&lt;T609+$D879)*T$865:T$873)))</f>
        <v/>
      </c>
      <c r="U879" s="43">
        <f>U819*MAX(0,MIN(U869,U$813-SUMPRODUCT((U$605:U$613+$D$875:$D$883&lt;U609+$D879)*U$865:U$873)))</f>
        <v/>
      </c>
      <c r="V879" s="43">
        <f>V819*MAX(0,MIN(V869,V$813-SUMPRODUCT((V$605:V$613+$D$875:$D$883&lt;V609+$D879)*V$865:V$873)))</f>
        <v/>
      </c>
      <c r="W879" s="43">
        <f>W819*MAX(0,MIN(W869,W$813-SUMPRODUCT((W$605:W$613+$D$875:$D$883&lt;W609+$D879)*W$865:W$873)))</f>
        <v/>
      </c>
      <c r="X879" s="43">
        <f>X819*MAX(0,MIN(X869,X$813-SUMPRODUCT((X$605:X$613+$D$875:$D$883&lt;X609+$D879)*X$865:X$873)))</f>
        <v/>
      </c>
      <c r="Y879" s="43">
        <f>Y819*MAX(0,MIN(Y869,Y$813-SUMPRODUCT((Y$605:Y$613+$D$875:$D$883&lt;Y609+$D879)*Y$865:Y$873)))</f>
        <v/>
      </c>
      <c r="Z879" s="43">
        <f>Z819*MAX(0,MIN(Z869,Z$813-SUMPRODUCT((Z$605:Z$613+$D$875:$D$883&lt;Z609+$D879)*Z$865:Z$873)))</f>
        <v/>
      </c>
      <c r="AA879" s="43">
        <f>AA819*MAX(0,MIN(AA869,AA$813-SUMPRODUCT((AA$605:AA$613+$D$875:$D$883&lt;AA609+$D879)*AA$865:AA$873)))</f>
        <v/>
      </c>
      <c r="AB879" s="43">
        <f>AB819*MAX(0,MIN(AB869,AB$813-SUMPRODUCT((AB$605:AB$613+$D$875:$D$883&lt;AB609+$D879)*AB$865:AB$873)))</f>
        <v/>
      </c>
      <c r="AC879" s="43">
        <f>AC819*MAX(0,MIN(AC869,AC$813-SUMPRODUCT((AC$605:AC$613+$D$875:$D$883&lt;AC609+$D879)*AC$865:AC$873)))</f>
        <v/>
      </c>
      <c r="AD879" s="43">
        <f>AD819*MAX(0,MIN(AD869,AD$813-SUMPRODUCT((AD$605:AD$613+$D$875:$D$883&lt;AD609+$D879)*AD$865:AD$873)))</f>
        <v/>
      </c>
      <c r="AF879" s="11">
        <f>CodePrefix&amp;$A879&amp;IF($C879="","","."&amp;$C879&amp;"."&amp;$B879)&amp;INDEX(VarEnd,MATCH($A879,VarKey,0))&amp;AF$5</f>
        <v/>
      </c>
      <c r="AG879" s="42">
        <f>AG819*MAX(0,MIN(AG869,AG$813-SUMPRODUCT((AG$605:AG$613+$D$875:$D$883&lt;AG609+$D879)*AG$865:AG$873)))</f>
        <v/>
      </c>
      <c r="AH879" s="43">
        <f>AH819*MAX(0,MIN(AH869,AH$813-SUMPRODUCT((AH$605:AH$613+$D$875:$D$883&lt;AH609+$D879)*AH$865:AH$873)))</f>
        <v/>
      </c>
      <c r="AI879" s="43">
        <f>AI819*MAX(0,MIN(AI869,AI$813-SUMPRODUCT((AI$605:AI$613+$D$875:$D$883&lt;AI609+$D879)*AI$865:AI$873)))</f>
        <v/>
      </c>
      <c r="AJ879" s="43">
        <f>AJ819*MAX(0,MIN(AJ869,AJ$813-SUMPRODUCT((AJ$605:AJ$613+$D$875:$D$883&lt;AJ609+$D879)*AJ$865:AJ$873)))</f>
        <v/>
      </c>
      <c r="AK879" s="43">
        <f>AK819*MAX(0,MIN(AK869,AK$813-SUMPRODUCT((AK$605:AK$613+$D$875:$D$883&lt;AK609+$D879)*AK$865:AK$873)))</f>
        <v/>
      </c>
      <c r="AL879" s="43">
        <f>AL819*MAX(0,MIN(AL869,AL$813-SUMPRODUCT((AL$605:AL$613+$D$875:$D$883&lt;AL609+$D879)*AL$865:AL$873)))</f>
        <v/>
      </c>
      <c r="AM879" s="43">
        <f>AM819*MAX(0,MIN(AM869,AM$813-SUMPRODUCT((AM$605:AM$613+$D$875:$D$883&lt;AM609+$D879)*AM$865:AM$873)))</f>
        <v/>
      </c>
      <c r="AN879" s="43">
        <f>AN819*MAX(0,MIN(AN869,AN$813-SUMPRODUCT((AN$605:AN$613+$D$875:$D$883&lt;AN609+$D879)*AN$865:AN$873)))</f>
        <v/>
      </c>
      <c r="AO879" s="43">
        <f>AO819*MAX(0,MIN(AO869,AO$813-SUMPRODUCT((AO$605:AO$613+$D$875:$D$883&lt;AO609+$D879)*AO$865:AO$873)))</f>
        <v/>
      </c>
      <c r="AP879" s="43">
        <f>AP819*MAX(0,MIN(AP869,AP$813-SUMPRODUCT((AP$605:AP$613+$D$875:$D$883&lt;AP609+$D879)*AP$865:AP$873)))</f>
        <v/>
      </c>
      <c r="AQ879" s="43">
        <f>AQ819*MAX(0,MIN(AQ869,AQ$813-SUMPRODUCT((AQ$605:AQ$613+$D$875:$D$883&lt;AQ609+$D879)*AQ$865:AQ$873)))</f>
        <v/>
      </c>
      <c r="AR879" s="43">
        <f>AR819*MAX(0,MIN(AR869,AR$813-SUMPRODUCT((AR$605:AR$613+$D$875:$D$883&lt;AR609+$D879)*AR$865:AR$873)))</f>
        <v/>
      </c>
      <c r="AS879" s="43">
        <f>AS819*MAX(0,MIN(AS869,AS$813-SUMPRODUCT((AS$605:AS$613+$D$875:$D$883&lt;AS609+$D879)*AS$865:AS$873)))</f>
        <v/>
      </c>
      <c r="AT879" s="43">
        <f>AT819*MAX(0,MIN(AT869,AT$813-SUMPRODUCT((AT$605:AT$613+$D$875:$D$883&lt;AT609+$D879)*AT$865:AT$873)))</f>
        <v/>
      </c>
      <c r="AU879" s="43">
        <f>AU819*MAX(0,MIN(AU869,AU$813-SUMPRODUCT((AU$605:AU$613+$D$875:$D$883&lt;AU609+$D879)*AU$865:AU$873)))</f>
        <v/>
      </c>
      <c r="AV879" s="43">
        <f>AV819*MAX(0,MIN(AV869,AV$813-SUMPRODUCT((AV$605:AV$613+$D$875:$D$883&lt;AV609+$D879)*AV$865:AV$873)))</f>
        <v/>
      </c>
      <c r="AW879" s="43">
        <f>AW819*MAX(0,MIN(AW869,AW$813-SUMPRODUCT((AW$605:AW$613+$D$875:$D$883&lt;AW609+$D879)*AW$865:AW$873)))</f>
        <v/>
      </c>
      <c r="AX879" s="43">
        <f>AX819*MAX(0,MIN(AX869,AX$813-SUMPRODUCT((AX$605:AX$613+$D$875:$D$883&lt;AX609+$D879)*AX$865:AX$873)))</f>
        <v/>
      </c>
      <c r="AY879" s="43">
        <f>AY819*MAX(0,MIN(AY869,AY$813-SUMPRODUCT((AY$605:AY$613+$D$875:$D$883&lt;AY609+$D879)*AY$865:AY$873)))</f>
        <v/>
      </c>
    </row>
    <row r="880" hidden="1" outlineLevel="1">
      <c r="A880" s="14" t="inlineStr">
        <is>
          <t>second</t>
        </is>
      </c>
      <c r="B880" s="14" t="inlineStr">
        <is>
          <t>sol</t>
        </is>
      </c>
      <c r="C880" s="14" t="inlineStr">
        <is>
          <t>pow</t>
        </is>
      </c>
      <c r="D880" s="41">
        <f>INDEX(Inputs_power!$AT$5:$AT$13,MATCH($B880,Inputs_power!$A$5:$A$13,0))</f>
        <v/>
      </c>
      <c r="E880" s="36" t="n"/>
      <c r="F880" s="36" t="n"/>
      <c r="G880" s="36" t="n"/>
      <c r="H880" s="14">
        <f>INDEX(VarLab,MATCH($A880,VarKey,0))&amp;INDEX(MemLab,MATCH($C880&amp;"|"&amp;$B880,MemKey,0))</f>
        <v/>
      </c>
      <c r="I880" s="14">
        <f>INDEX(VarUnit,MATCH($A880,VarKey,0))</f>
        <v/>
      </c>
      <c r="J880" s="14">
        <f>INDEX(VarSrc,MATCH($A880,VarKey,0))</f>
        <v/>
      </c>
      <c r="K880" s="11">
        <f>CodePrefix&amp;$A880&amp;IF($C880="","","."&amp;$C880&amp;"."&amp;$B880)&amp;INDEX(VarEnd,MATCH($A880,VarKey,0))&amp;K$5</f>
        <v/>
      </c>
      <c r="L880" s="42">
        <f>L820*MAX(0,MIN(L870,L$813-SUMPRODUCT((L$605:L$613+$D$875:$D$883&lt;L610+$D880)*L$865:L$873)))</f>
        <v/>
      </c>
      <c r="M880" s="43">
        <f>M820*MAX(0,MIN(M870,M$813-SUMPRODUCT((M$605:M$613+$D$875:$D$883&lt;M610+$D880)*M$865:M$873)))</f>
        <v/>
      </c>
      <c r="N880" s="43">
        <f>N820*MAX(0,MIN(N870,N$813-SUMPRODUCT((N$605:N$613+$D$875:$D$883&lt;N610+$D880)*N$865:N$873)))</f>
        <v/>
      </c>
      <c r="O880" s="43">
        <f>O820*MAX(0,MIN(O870,O$813-SUMPRODUCT((O$605:O$613+$D$875:$D$883&lt;O610+$D880)*O$865:O$873)))</f>
        <v/>
      </c>
      <c r="P880" s="43">
        <f>P820*MAX(0,MIN(P870,P$813-SUMPRODUCT((P$605:P$613+$D$875:$D$883&lt;P610+$D880)*P$865:P$873)))</f>
        <v/>
      </c>
      <c r="Q880" s="43">
        <f>Q820*MAX(0,MIN(Q870,Q$813-SUMPRODUCT((Q$605:Q$613+$D$875:$D$883&lt;Q610+$D880)*Q$865:Q$873)))</f>
        <v/>
      </c>
      <c r="R880" s="43">
        <f>R820*MAX(0,MIN(R870,R$813-SUMPRODUCT((R$605:R$613+$D$875:$D$883&lt;R610+$D880)*R$865:R$873)))</f>
        <v/>
      </c>
      <c r="S880" s="43">
        <f>S820*MAX(0,MIN(S870,S$813-SUMPRODUCT((S$605:S$613+$D$875:$D$883&lt;S610+$D880)*S$865:S$873)))</f>
        <v/>
      </c>
      <c r="T880" s="43">
        <f>T820*MAX(0,MIN(T870,T$813-SUMPRODUCT((T$605:T$613+$D$875:$D$883&lt;T610+$D880)*T$865:T$873)))</f>
        <v/>
      </c>
      <c r="U880" s="43">
        <f>U820*MAX(0,MIN(U870,U$813-SUMPRODUCT((U$605:U$613+$D$875:$D$883&lt;U610+$D880)*U$865:U$873)))</f>
        <v/>
      </c>
      <c r="V880" s="43">
        <f>V820*MAX(0,MIN(V870,V$813-SUMPRODUCT((V$605:V$613+$D$875:$D$883&lt;V610+$D880)*V$865:V$873)))</f>
        <v/>
      </c>
      <c r="W880" s="43">
        <f>W820*MAX(0,MIN(W870,W$813-SUMPRODUCT((W$605:W$613+$D$875:$D$883&lt;W610+$D880)*W$865:W$873)))</f>
        <v/>
      </c>
      <c r="X880" s="43">
        <f>X820*MAX(0,MIN(X870,X$813-SUMPRODUCT((X$605:X$613+$D$875:$D$883&lt;X610+$D880)*X$865:X$873)))</f>
        <v/>
      </c>
      <c r="Y880" s="43">
        <f>Y820*MAX(0,MIN(Y870,Y$813-SUMPRODUCT((Y$605:Y$613+$D$875:$D$883&lt;Y610+$D880)*Y$865:Y$873)))</f>
        <v/>
      </c>
      <c r="Z880" s="43">
        <f>Z820*MAX(0,MIN(Z870,Z$813-SUMPRODUCT((Z$605:Z$613+$D$875:$D$883&lt;Z610+$D880)*Z$865:Z$873)))</f>
        <v/>
      </c>
      <c r="AA880" s="43">
        <f>AA820*MAX(0,MIN(AA870,AA$813-SUMPRODUCT((AA$605:AA$613+$D$875:$D$883&lt;AA610+$D880)*AA$865:AA$873)))</f>
        <v/>
      </c>
      <c r="AB880" s="43">
        <f>AB820*MAX(0,MIN(AB870,AB$813-SUMPRODUCT((AB$605:AB$613+$D$875:$D$883&lt;AB610+$D880)*AB$865:AB$873)))</f>
        <v/>
      </c>
      <c r="AC880" s="43">
        <f>AC820*MAX(0,MIN(AC870,AC$813-SUMPRODUCT((AC$605:AC$613+$D$875:$D$883&lt;AC610+$D880)*AC$865:AC$873)))</f>
        <v/>
      </c>
      <c r="AD880" s="43">
        <f>AD820*MAX(0,MIN(AD870,AD$813-SUMPRODUCT((AD$605:AD$613+$D$875:$D$883&lt;AD610+$D880)*AD$865:AD$873)))</f>
        <v/>
      </c>
      <c r="AF880" s="11">
        <f>CodePrefix&amp;$A880&amp;IF($C880="","","."&amp;$C880&amp;"."&amp;$B880)&amp;INDEX(VarEnd,MATCH($A880,VarKey,0))&amp;AF$5</f>
        <v/>
      </c>
      <c r="AG880" s="42">
        <f>AG820*MAX(0,MIN(AG870,AG$813-SUMPRODUCT((AG$605:AG$613+$D$875:$D$883&lt;AG610+$D880)*AG$865:AG$873)))</f>
        <v/>
      </c>
      <c r="AH880" s="43">
        <f>AH820*MAX(0,MIN(AH870,AH$813-SUMPRODUCT((AH$605:AH$613+$D$875:$D$883&lt;AH610+$D880)*AH$865:AH$873)))</f>
        <v/>
      </c>
      <c r="AI880" s="43">
        <f>AI820*MAX(0,MIN(AI870,AI$813-SUMPRODUCT((AI$605:AI$613+$D$875:$D$883&lt;AI610+$D880)*AI$865:AI$873)))</f>
        <v/>
      </c>
      <c r="AJ880" s="43">
        <f>AJ820*MAX(0,MIN(AJ870,AJ$813-SUMPRODUCT((AJ$605:AJ$613+$D$875:$D$883&lt;AJ610+$D880)*AJ$865:AJ$873)))</f>
        <v/>
      </c>
      <c r="AK880" s="43">
        <f>AK820*MAX(0,MIN(AK870,AK$813-SUMPRODUCT((AK$605:AK$613+$D$875:$D$883&lt;AK610+$D880)*AK$865:AK$873)))</f>
        <v/>
      </c>
      <c r="AL880" s="43">
        <f>AL820*MAX(0,MIN(AL870,AL$813-SUMPRODUCT((AL$605:AL$613+$D$875:$D$883&lt;AL610+$D880)*AL$865:AL$873)))</f>
        <v/>
      </c>
      <c r="AM880" s="43">
        <f>AM820*MAX(0,MIN(AM870,AM$813-SUMPRODUCT((AM$605:AM$613+$D$875:$D$883&lt;AM610+$D880)*AM$865:AM$873)))</f>
        <v/>
      </c>
      <c r="AN880" s="43">
        <f>AN820*MAX(0,MIN(AN870,AN$813-SUMPRODUCT((AN$605:AN$613+$D$875:$D$883&lt;AN610+$D880)*AN$865:AN$873)))</f>
        <v/>
      </c>
      <c r="AO880" s="43">
        <f>AO820*MAX(0,MIN(AO870,AO$813-SUMPRODUCT((AO$605:AO$613+$D$875:$D$883&lt;AO610+$D880)*AO$865:AO$873)))</f>
        <v/>
      </c>
      <c r="AP880" s="43">
        <f>AP820*MAX(0,MIN(AP870,AP$813-SUMPRODUCT((AP$605:AP$613+$D$875:$D$883&lt;AP610+$D880)*AP$865:AP$873)))</f>
        <v/>
      </c>
      <c r="AQ880" s="43">
        <f>AQ820*MAX(0,MIN(AQ870,AQ$813-SUMPRODUCT((AQ$605:AQ$613+$D$875:$D$883&lt;AQ610+$D880)*AQ$865:AQ$873)))</f>
        <v/>
      </c>
      <c r="AR880" s="43">
        <f>AR820*MAX(0,MIN(AR870,AR$813-SUMPRODUCT((AR$605:AR$613+$D$875:$D$883&lt;AR610+$D880)*AR$865:AR$873)))</f>
        <v/>
      </c>
      <c r="AS880" s="43">
        <f>AS820*MAX(0,MIN(AS870,AS$813-SUMPRODUCT((AS$605:AS$613+$D$875:$D$883&lt;AS610+$D880)*AS$865:AS$873)))</f>
        <v/>
      </c>
      <c r="AT880" s="43">
        <f>AT820*MAX(0,MIN(AT870,AT$813-SUMPRODUCT((AT$605:AT$613+$D$875:$D$883&lt;AT610+$D880)*AT$865:AT$873)))</f>
        <v/>
      </c>
      <c r="AU880" s="43">
        <f>AU820*MAX(0,MIN(AU870,AU$813-SUMPRODUCT((AU$605:AU$613+$D$875:$D$883&lt;AU610+$D880)*AU$865:AU$873)))</f>
        <v/>
      </c>
      <c r="AV880" s="43">
        <f>AV820*MAX(0,MIN(AV870,AV$813-SUMPRODUCT((AV$605:AV$613+$D$875:$D$883&lt;AV610+$D880)*AV$865:AV$873)))</f>
        <v/>
      </c>
      <c r="AW880" s="43">
        <f>AW820*MAX(0,MIN(AW870,AW$813-SUMPRODUCT((AW$605:AW$613+$D$875:$D$883&lt;AW610+$D880)*AW$865:AW$873)))</f>
        <v/>
      </c>
      <c r="AX880" s="43">
        <f>AX820*MAX(0,MIN(AX870,AX$813-SUMPRODUCT((AX$605:AX$613+$D$875:$D$883&lt;AX610+$D880)*AX$865:AX$873)))</f>
        <v/>
      </c>
      <c r="AY880" s="43">
        <f>AY820*MAX(0,MIN(AY870,AY$813-SUMPRODUCT((AY$605:AY$613+$D$875:$D$883&lt;AY610+$D880)*AY$865:AY$873)))</f>
        <v/>
      </c>
    </row>
    <row r="881" hidden="1" outlineLevel="1">
      <c r="A881" s="14" t="inlineStr">
        <is>
          <t>second</t>
        </is>
      </c>
      <c r="B881" s="14" t="inlineStr">
        <is>
          <t>hyd</t>
        </is>
      </c>
      <c r="C881" s="14" t="inlineStr">
        <is>
          <t>pow</t>
        </is>
      </c>
      <c r="D881" s="41">
        <f>INDEX(Inputs_power!$AT$5:$AT$13,MATCH($B881,Inputs_power!$A$5:$A$13,0))</f>
        <v/>
      </c>
      <c r="E881" s="36" t="n"/>
      <c r="F881" s="36" t="n"/>
      <c r="G881" s="36" t="n"/>
      <c r="H881" s="14">
        <f>INDEX(VarLab,MATCH($A881,VarKey,0))&amp;INDEX(MemLab,MATCH($C881&amp;"|"&amp;$B881,MemKey,0))</f>
        <v/>
      </c>
      <c r="I881" s="14">
        <f>INDEX(VarUnit,MATCH($A881,VarKey,0))</f>
        <v/>
      </c>
      <c r="J881" s="14">
        <f>INDEX(VarSrc,MATCH($A881,VarKey,0))</f>
        <v/>
      </c>
      <c r="K881" s="11">
        <f>CodePrefix&amp;$A881&amp;IF($C881="","","."&amp;$C881&amp;"."&amp;$B881)&amp;INDEX(VarEnd,MATCH($A881,VarKey,0))&amp;K$5</f>
        <v/>
      </c>
      <c r="L881" s="42">
        <f>L821*MAX(0,MIN(L871,L$813-SUMPRODUCT((L$605:L$613+$D$875:$D$883&lt;L611+$D881)*L$865:L$873)))</f>
        <v/>
      </c>
      <c r="M881" s="43">
        <f>M821*MAX(0,MIN(M871,M$813-SUMPRODUCT((M$605:M$613+$D$875:$D$883&lt;M611+$D881)*M$865:M$873)))</f>
        <v/>
      </c>
      <c r="N881" s="43">
        <f>N821*MAX(0,MIN(N871,N$813-SUMPRODUCT((N$605:N$613+$D$875:$D$883&lt;N611+$D881)*N$865:N$873)))</f>
        <v/>
      </c>
      <c r="O881" s="43">
        <f>O821*MAX(0,MIN(O871,O$813-SUMPRODUCT((O$605:O$613+$D$875:$D$883&lt;O611+$D881)*O$865:O$873)))</f>
        <v/>
      </c>
      <c r="P881" s="43">
        <f>P821*MAX(0,MIN(P871,P$813-SUMPRODUCT((P$605:P$613+$D$875:$D$883&lt;P611+$D881)*P$865:P$873)))</f>
        <v/>
      </c>
      <c r="Q881" s="43">
        <f>Q821*MAX(0,MIN(Q871,Q$813-SUMPRODUCT((Q$605:Q$613+$D$875:$D$883&lt;Q611+$D881)*Q$865:Q$873)))</f>
        <v/>
      </c>
      <c r="R881" s="43">
        <f>R821*MAX(0,MIN(R871,R$813-SUMPRODUCT((R$605:R$613+$D$875:$D$883&lt;R611+$D881)*R$865:R$873)))</f>
        <v/>
      </c>
      <c r="S881" s="43">
        <f>S821*MAX(0,MIN(S871,S$813-SUMPRODUCT((S$605:S$613+$D$875:$D$883&lt;S611+$D881)*S$865:S$873)))</f>
        <v/>
      </c>
      <c r="T881" s="43">
        <f>T821*MAX(0,MIN(T871,T$813-SUMPRODUCT((T$605:T$613+$D$875:$D$883&lt;T611+$D881)*T$865:T$873)))</f>
        <v/>
      </c>
      <c r="U881" s="43">
        <f>U821*MAX(0,MIN(U871,U$813-SUMPRODUCT((U$605:U$613+$D$875:$D$883&lt;U611+$D881)*U$865:U$873)))</f>
        <v/>
      </c>
      <c r="V881" s="43">
        <f>V821*MAX(0,MIN(V871,V$813-SUMPRODUCT((V$605:V$613+$D$875:$D$883&lt;V611+$D881)*V$865:V$873)))</f>
        <v/>
      </c>
      <c r="W881" s="43">
        <f>W821*MAX(0,MIN(W871,W$813-SUMPRODUCT((W$605:W$613+$D$875:$D$883&lt;W611+$D881)*W$865:W$873)))</f>
        <v/>
      </c>
      <c r="X881" s="43">
        <f>X821*MAX(0,MIN(X871,X$813-SUMPRODUCT((X$605:X$613+$D$875:$D$883&lt;X611+$D881)*X$865:X$873)))</f>
        <v/>
      </c>
      <c r="Y881" s="43">
        <f>Y821*MAX(0,MIN(Y871,Y$813-SUMPRODUCT((Y$605:Y$613+$D$875:$D$883&lt;Y611+$D881)*Y$865:Y$873)))</f>
        <v/>
      </c>
      <c r="Z881" s="43">
        <f>Z821*MAX(0,MIN(Z871,Z$813-SUMPRODUCT((Z$605:Z$613+$D$875:$D$883&lt;Z611+$D881)*Z$865:Z$873)))</f>
        <v/>
      </c>
      <c r="AA881" s="43">
        <f>AA821*MAX(0,MIN(AA871,AA$813-SUMPRODUCT((AA$605:AA$613+$D$875:$D$883&lt;AA611+$D881)*AA$865:AA$873)))</f>
        <v/>
      </c>
      <c r="AB881" s="43">
        <f>AB821*MAX(0,MIN(AB871,AB$813-SUMPRODUCT((AB$605:AB$613+$D$875:$D$883&lt;AB611+$D881)*AB$865:AB$873)))</f>
        <v/>
      </c>
      <c r="AC881" s="43">
        <f>AC821*MAX(0,MIN(AC871,AC$813-SUMPRODUCT((AC$605:AC$613+$D$875:$D$883&lt;AC611+$D881)*AC$865:AC$873)))</f>
        <v/>
      </c>
      <c r="AD881" s="43">
        <f>AD821*MAX(0,MIN(AD871,AD$813-SUMPRODUCT((AD$605:AD$613+$D$875:$D$883&lt;AD611+$D881)*AD$865:AD$873)))</f>
        <v/>
      </c>
      <c r="AF881" s="11">
        <f>CodePrefix&amp;$A881&amp;IF($C881="","","."&amp;$C881&amp;"."&amp;$B881)&amp;INDEX(VarEnd,MATCH($A881,VarKey,0))&amp;AF$5</f>
        <v/>
      </c>
      <c r="AG881" s="42">
        <f>AG821*MAX(0,MIN(AG871,AG$813-SUMPRODUCT((AG$605:AG$613+$D$875:$D$883&lt;AG611+$D881)*AG$865:AG$873)))</f>
        <v/>
      </c>
      <c r="AH881" s="43">
        <f>AH821*MAX(0,MIN(AH871,AH$813-SUMPRODUCT((AH$605:AH$613+$D$875:$D$883&lt;AH611+$D881)*AH$865:AH$873)))</f>
        <v/>
      </c>
      <c r="AI881" s="43">
        <f>AI821*MAX(0,MIN(AI871,AI$813-SUMPRODUCT((AI$605:AI$613+$D$875:$D$883&lt;AI611+$D881)*AI$865:AI$873)))</f>
        <v/>
      </c>
      <c r="AJ881" s="43">
        <f>AJ821*MAX(0,MIN(AJ871,AJ$813-SUMPRODUCT((AJ$605:AJ$613+$D$875:$D$883&lt;AJ611+$D881)*AJ$865:AJ$873)))</f>
        <v/>
      </c>
      <c r="AK881" s="43">
        <f>AK821*MAX(0,MIN(AK871,AK$813-SUMPRODUCT((AK$605:AK$613+$D$875:$D$883&lt;AK611+$D881)*AK$865:AK$873)))</f>
        <v/>
      </c>
      <c r="AL881" s="43">
        <f>AL821*MAX(0,MIN(AL871,AL$813-SUMPRODUCT((AL$605:AL$613+$D$875:$D$883&lt;AL611+$D881)*AL$865:AL$873)))</f>
        <v/>
      </c>
      <c r="AM881" s="43">
        <f>AM821*MAX(0,MIN(AM871,AM$813-SUMPRODUCT((AM$605:AM$613+$D$875:$D$883&lt;AM611+$D881)*AM$865:AM$873)))</f>
        <v/>
      </c>
      <c r="AN881" s="43">
        <f>AN821*MAX(0,MIN(AN871,AN$813-SUMPRODUCT((AN$605:AN$613+$D$875:$D$883&lt;AN611+$D881)*AN$865:AN$873)))</f>
        <v/>
      </c>
      <c r="AO881" s="43">
        <f>AO821*MAX(0,MIN(AO871,AO$813-SUMPRODUCT((AO$605:AO$613+$D$875:$D$883&lt;AO611+$D881)*AO$865:AO$873)))</f>
        <v/>
      </c>
      <c r="AP881" s="43">
        <f>AP821*MAX(0,MIN(AP871,AP$813-SUMPRODUCT((AP$605:AP$613+$D$875:$D$883&lt;AP611+$D881)*AP$865:AP$873)))</f>
        <v/>
      </c>
      <c r="AQ881" s="43">
        <f>AQ821*MAX(0,MIN(AQ871,AQ$813-SUMPRODUCT((AQ$605:AQ$613+$D$875:$D$883&lt;AQ611+$D881)*AQ$865:AQ$873)))</f>
        <v/>
      </c>
      <c r="AR881" s="43">
        <f>AR821*MAX(0,MIN(AR871,AR$813-SUMPRODUCT((AR$605:AR$613+$D$875:$D$883&lt;AR611+$D881)*AR$865:AR$873)))</f>
        <v/>
      </c>
      <c r="AS881" s="43">
        <f>AS821*MAX(0,MIN(AS871,AS$813-SUMPRODUCT((AS$605:AS$613+$D$875:$D$883&lt;AS611+$D881)*AS$865:AS$873)))</f>
        <v/>
      </c>
      <c r="AT881" s="43">
        <f>AT821*MAX(0,MIN(AT871,AT$813-SUMPRODUCT((AT$605:AT$613+$D$875:$D$883&lt;AT611+$D881)*AT$865:AT$873)))</f>
        <v/>
      </c>
      <c r="AU881" s="43">
        <f>AU821*MAX(0,MIN(AU871,AU$813-SUMPRODUCT((AU$605:AU$613+$D$875:$D$883&lt;AU611+$D881)*AU$865:AU$873)))</f>
        <v/>
      </c>
      <c r="AV881" s="43">
        <f>AV821*MAX(0,MIN(AV871,AV$813-SUMPRODUCT((AV$605:AV$613+$D$875:$D$883&lt;AV611+$D881)*AV$865:AV$873)))</f>
        <v/>
      </c>
      <c r="AW881" s="43">
        <f>AW821*MAX(0,MIN(AW871,AW$813-SUMPRODUCT((AW$605:AW$613+$D$875:$D$883&lt;AW611+$D881)*AW$865:AW$873)))</f>
        <v/>
      </c>
      <c r="AX881" s="43">
        <f>AX821*MAX(0,MIN(AX871,AX$813-SUMPRODUCT((AX$605:AX$613+$D$875:$D$883&lt;AX611+$D881)*AX$865:AX$873)))</f>
        <v/>
      </c>
      <c r="AY881" s="43">
        <f>AY821*MAX(0,MIN(AY871,AY$813-SUMPRODUCT((AY$605:AY$613+$D$875:$D$883&lt;AY611+$D881)*AY$865:AY$873)))</f>
        <v/>
      </c>
    </row>
    <row r="882" hidden="1" outlineLevel="1">
      <c r="A882" s="14" t="inlineStr">
        <is>
          <t>second</t>
        </is>
      </c>
      <c r="B882" s="14" t="inlineStr">
        <is>
          <t>ore</t>
        </is>
      </c>
      <c r="C882" s="14" t="inlineStr">
        <is>
          <t>pow</t>
        </is>
      </c>
      <c r="D882" s="41">
        <f>INDEX(Inputs_power!$AT$5:$AT$13,MATCH($B882,Inputs_power!$A$5:$A$13,0))</f>
        <v/>
      </c>
      <c r="E882" s="36" t="n"/>
      <c r="F882" s="36" t="n"/>
      <c r="G882" s="36" t="n"/>
      <c r="H882" s="14">
        <f>INDEX(VarLab,MATCH($A882,VarKey,0))&amp;INDEX(MemLab,MATCH($C882&amp;"|"&amp;$B882,MemKey,0))</f>
        <v/>
      </c>
      <c r="I882" s="14">
        <f>INDEX(VarUnit,MATCH($A882,VarKey,0))</f>
        <v/>
      </c>
      <c r="J882" s="14">
        <f>INDEX(VarSrc,MATCH($A882,VarKey,0))</f>
        <v/>
      </c>
      <c r="K882" s="11">
        <f>CodePrefix&amp;$A882&amp;IF($C882="","","."&amp;$C882&amp;"."&amp;$B882)&amp;INDEX(VarEnd,MATCH($A882,VarKey,0))&amp;K$5</f>
        <v/>
      </c>
      <c r="L882" s="42">
        <f>L822*MAX(0,MIN(L872,L$813-SUMPRODUCT((L$605:L$613+$D$875:$D$883&lt;L612+$D882)*L$865:L$873)))</f>
        <v/>
      </c>
      <c r="M882" s="43">
        <f>M822*MAX(0,MIN(M872,M$813-SUMPRODUCT((M$605:M$613+$D$875:$D$883&lt;M612+$D882)*M$865:M$873)))</f>
        <v/>
      </c>
      <c r="N882" s="43">
        <f>N822*MAX(0,MIN(N872,N$813-SUMPRODUCT((N$605:N$613+$D$875:$D$883&lt;N612+$D882)*N$865:N$873)))</f>
        <v/>
      </c>
      <c r="O882" s="43">
        <f>O822*MAX(0,MIN(O872,O$813-SUMPRODUCT((O$605:O$613+$D$875:$D$883&lt;O612+$D882)*O$865:O$873)))</f>
        <v/>
      </c>
      <c r="P882" s="43">
        <f>P822*MAX(0,MIN(P872,P$813-SUMPRODUCT((P$605:P$613+$D$875:$D$883&lt;P612+$D882)*P$865:P$873)))</f>
        <v/>
      </c>
      <c r="Q882" s="43">
        <f>Q822*MAX(0,MIN(Q872,Q$813-SUMPRODUCT((Q$605:Q$613+$D$875:$D$883&lt;Q612+$D882)*Q$865:Q$873)))</f>
        <v/>
      </c>
      <c r="R882" s="43">
        <f>R822*MAX(0,MIN(R872,R$813-SUMPRODUCT((R$605:R$613+$D$875:$D$883&lt;R612+$D882)*R$865:R$873)))</f>
        <v/>
      </c>
      <c r="S882" s="43">
        <f>S822*MAX(0,MIN(S872,S$813-SUMPRODUCT((S$605:S$613+$D$875:$D$883&lt;S612+$D882)*S$865:S$873)))</f>
        <v/>
      </c>
      <c r="T882" s="43">
        <f>T822*MAX(0,MIN(T872,T$813-SUMPRODUCT((T$605:T$613+$D$875:$D$883&lt;T612+$D882)*T$865:T$873)))</f>
        <v/>
      </c>
      <c r="U882" s="43">
        <f>U822*MAX(0,MIN(U872,U$813-SUMPRODUCT((U$605:U$613+$D$875:$D$883&lt;U612+$D882)*U$865:U$873)))</f>
        <v/>
      </c>
      <c r="V882" s="43">
        <f>V822*MAX(0,MIN(V872,V$813-SUMPRODUCT((V$605:V$613+$D$875:$D$883&lt;V612+$D882)*V$865:V$873)))</f>
        <v/>
      </c>
      <c r="W882" s="43">
        <f>W822*MAX(0,MIN(W872,W$813-SUMPRODUCT((W$605:W$613+$D$875:$D$883&lt;W612+$D882)*W$865:W$873)))</f>
        <v/>
      </c>
      <c r="X882" s="43">
        <f>X822*MAX(0,MIN(X872,X$813-SUMPRODUCT((X$605:X$613+$D$875:$D$883&lt;X612+$D882)*X$865:X$873)))</f>
        <v/>
      </c>
      <c r="Y882" s="43">
        <f>Y822*MAX(0,MIN(Y872,Y$813-SUMPRODUCT((Y$605:Y$613+$D$875:$D$883&lt;Y612+$D882)*Y$865:Y$873)))</f>
        <v/>
      </c>
      <c r="Z882" s="43">
        <f>Z822*MAX(0,MIN(Z872,Z$813-SUMPRODUCT((Z$605:Z$613+$D$875:$D$883&lt;Z612+$D882)*Z$865:Z$873)))</f>
        <v/>
      </c>
      <c r="AA882" s="43">
        <f>AA822*MAX(0,MIN(AA872,AA$813-SUMPRODUCT((AA$605:AA$613+$D$875:$D$883&lt;AA612+$D882)*AA$865:AA$873)))</f>
        <v/>
      </c>
      <c r="AB882" s="43">
        <f>AB822*MAX(0,MIN(AB872,AB$813-SUMPRODUCT((AB$605:AB$613+$D$875:$D$883&lt;AB612+$D882)*AB$865:AB$873)))</f>
        <v/>
      </c>
      <c r="AC882" s="43">
        <f>AC822*MAX(0,MIN(AC872,AC$813-SUMPRODUCT((AC$605:AC$613+$D$875:$D$883&lt;AC612+$D882)*AC$865:AC$873)))</f>
        <v/>
      </c>
      <c r="AD882" s="43">
        <f>AD822*MAX(0,MIN(AD872,AD$813-SUMPRODUCT((AD$605:AD$613+$D$875:$D$883&lt;AD612+$D882)*AD$865:AD$873)))</f>
        <v/>
      </c>
      <c r="AF882" s="11">
        <f>CodePrefix&amp;$A882&amp;IF($C882="","","."&amp;$C882&amp;"."&amp;$B882)&amp;INDEX(VarEnd,MATCH($A882,VarKey,0))&amp;AF$5</f>
        <v/>
      </c>
      <c r="AG882" s="42">
        <f>AG822*MAX(0,MIN(AG872,AG$813-SUMPRODUCT((AG$605:AG$613+$D$875:$D$883&lt;AG612+$D882)*AG$865:AG$873)))</f>
        <v/>
      </c>
      <c r="AH882" s="43">
        <f>AH822*MAX(0,MIN(AH872,AH$813-SUMPRODUCT((AH$605:AH$613+$D$875:$D$883&lt;AH612+$D882)*AH$865:AH$873)))</f>
        <v/>
      </c>
      <c r="AI882" s="43">
        <f>AI822*MAX(0,MIN(AI872,AI$813-SUMPRODUCT((AI$605:AI$613+$D$875:$D$883&lt;AI612+$D882)*AI$865:AI$873)))</f>
        <v/>
      </c>
      <c r="AJ882" s="43">
        <f>AJ822*MAX(0,MIN(AJ872,AJ$813-SUMPRODUCT((AJ$605:AJ$613+$D$875:$D$883&lt;AJ612+$D882)*AJ$865:AJ$873)))</f>
        <v/>
      </c>
      <c r="AK882" s="43">
        <f>AK822*MAX(0,MIN(AK872,AK$813-SUMPRODUCT((AK$605:AK$613+$D$875:$D$883&lt;AK612+$D882)*AK$865:AK$873)))</f>
        <v/>
      </c>
      <c r="AL882" s="43">
        <f>AL822*MAX(0,MIN(AL872,AL$813-SUMPRODUCT((AL$605:AL$613+$D$875:$D$883&lt;AL612+$D882)*AL$865:AL$873)))</f>
        <v/>
      </c>
      <c r="AM882" s="43">
        <f>AM822*MAX(0,MIN(AM872,AM$813-SUMPRODUCT((AM$605:AM$613+$D$875:$D$883&lt;AM612+$D882)*AM$865:AM$873)))</f>
        <v/>
      </c>
      <c r="AN882" s="43">
        <f>AN822*MAX(0,MIN(AN872,AN$813-SUMPRODUCT((AN$605:AN$613+$D$875:$D$883&lt;AN612+$D882)*AN$865:AN$873)))</f>
        <v/>
      </c>
      <c r="AO882" s="43">
        <f>AO822*MAX(0,MIN(AO872,AO$813-SUMPRODUCT((AO$605:AO$613+$D$875:$D$883&lt;AO612+$D882)*AO$865:AO$873)))</f>
        <v/>
      </c>
      <c r="AP882" s="43">
        <f>AP822*MAX(0,MIN(AP872,AP$813-SUMPRODUCT((AP$605:AP$613+$D$875:$D$883&lt;AP612+$D882)*AP$865:AP$873)))</f>
        <v/>
      </c>
      <c r="AQ882" s="43">
        <f>AQ822*MAX(0,MIN(AQ872,AQ$813-SUMPRODUCT((AQ$605:AQ$613+$D$875:$D$883&lt;AQ612+$D882)*AQ$865:AQ$873)))</f>
        <v/>
      </c>
      <c r="AR882" s="43">
        <f>AR822*MAX(0,MIN(AR872,AR$813-SUMPRODUCT((AR$605:AR$613+$D$875:$D$883&lt;AR612+$D882)*AR$865:AR$873)))</f>
        <v/>
      </c>
      <c r="AS882" s="43">
        <f>AS822*MAX(0,MIN(AS872,AS$813-SUMPRODUCT((AS$605:AS$613+$D$875:$D$883&lt;AS612+$D882)*AS$865:AS$873)))</f>
        <v/>
      </c>
      <c r="AT882" s="43">
        <f>AT822*MAX(0,MIN(AT872,AT$813-SUMPRODUCT((AT$605:AT$613+$D$875:$D$883&lt;AT612+$D882)*AT$865:AT$873)))</f>
        <v/>
      </c>
      <c r="AU882" s="43">
        <f>AU822*MAX(0,MIN(AU872,AU$813-SUMPRODUCT((AU$605:AU$613+$D$875:$D$883&lt;AU612+$D882)*AU$865:AU$873)))</f>
        <v/>
      </c>
      <c r="AV882" s="43">
        <f>AV822*MAX(0,MIN(AV872,AV$813-SUMPRODUCT((AV$605:AV$613+$D$875:$D$883&lt;AV612+$D882)*AV$865:AV$873)))</f>
        <v/>
      </c>
      <c r="AW882" s="43">
        <f>AW822*MAX(0,MIN(AW872,AW$813-SUMPRODUCT((AW$605:AW$613+$D$875:$D$883&lt;AW612+$D882)*AW$865:AW$873)))</f>
        <v/>
      </c>
      <c r="AX882" s="43">
        <f>AX822*MAX(0,MIN(AX872,AX$813-SUMPRODUCT((AX$605:AX$613+$D$875:$D$883&lt;AX612+$D882)*AX$865:AX$873)))</f>
        <v/>
      </c>
      <c r="AY882" s="43">
        <f>AY822*MAX(0,MIN(AY872,AY$813-SUMPRODUCT((AY$605:AY$613+$D$875:$D$883&lt;AY612+$D882)*AY$865:AY$873)))</f>
        <v/>
      </c>
    </row>
    <row r="883" hidden="1" outlineLevel="1">
      <c r="A883" s="14" t="inlineStr">
        <is>
          <t>second</t>
        </is>
      </c>
      <c r="B883" s="14" t="inlineStr">
        <is>
          <t>bio</t>
        </is>
      </c>
      <c r="C883" s="14" t="inlineStr">
        <is>
          <t>pow</t>
        </is>
      </c>
      <c r="D883" s="41">
        <f>INDEX(Inputs_power!$AT$5:$AT$13,MATCH($B883,Inputs_power!$A$5:$A$13,0))</f>
        <v/>
      </c>
      <c r="E883" s="36" t="n"/>
      <c r="F883" s="36" t="n"/>
      <c r="G883" s="36" t="n"/>
      <c r="H883" s="14">
        <f>INDEX(VarLab,MATCH($A883,VarKey,0))&amp;INDEX(MemLab,MATCH($C883&amp;"|"&amp;$B883,MemKey,0))</f>
        <v/>
      </c>
      <c r="I883" s="14">
        <f>INDEX(VarUnit,MATCH($A883,VarKey,0))</f>
        <v/>
      </c>
      <c r="J883" s="14">
        <f>INDEX(VarSrc,MATCH($A883,VarKey,0))</f>
        <v/>
      </c>
      <c r="K883" s="11">
        <f>CodePrefix&amp;$A883&amp;IF($C883="","","."&amp;$C883&amp;"."&amp;$B883)&amp;INDEX(VarEnd,MATCH($A883,VarKey,0))&amp;K$5</f>
        <v/>
      </c>
      <c r="L883" s="42">
        <f>L823*MAX(0,MIN(L873,L$813-SUMPRODUCT((L$605:L$613+$D$875:$D$883&lt;L613+$D883)*L$865:L$873)))</f>
        <v/>
      </c>
      <c r="M883" s="43">
        <f>M823*MAX(0,MIN(M873,M$813-SUMPRODUCT((M$605:M$613+$D$875:$D$883&lt;M613+$D883)*M$865:M$873)))</f>
        <v/>
      </c>
      <c r="N883" s="43">
        <f>N823*MAX(0,MIN(N873,N$813-SUMPRODUCT((N$605:N$613+$D$875:$D$883&lt;N613+$D883)*N$865:N$873)))</f>
        <v/>
      </c>
      <c r="O883" s="43">
        <f>O823*MAX(0,MIN(O873,O$813-SUMPRODUCT((O$605:O$613+$D$875:$D$883&lt;O613+$D883)*O$865:O$873)))</f>
        <v/>
      </c>
      <c r="P883" s="43">
        <f>P823*MAX(0,MIN(P873,P$813-SUMPRODUCT((P$605:P$613+$D$875:$D$883&lt;P613+$D883)*P$865:P$873)))</f>
        <v/>
      </c>
      <c r="Q883" s="43">
        <f>Q823*MAX(0,MIN(Q873,Q$813-SUMPRODUCT((Q$605:Q$613+$D$875:$D$883&lt;Q613+$D883)*Q$865:Q$873)))</f>
        <v/>
      </c>
      <c r="R883" s="43">
        <f>R823*MAX(0,MIN(R873,R$813-SUMPRODUCT((R$605:R$613+$D$875:$D$883&lt;R613+$D883)*R$865:R$873)))</f>
        <v/>
      </c>
      <c r="S883" s="43">
        <f>S823*MAX(0,MIN(S873,S$813-SUMPRODUCT((S$605:S$613+$D$875:$D$883&lt;S613+$D883)*S$865:S$873)))</f>
        <v/>
      </c>
      <c r="T883" s="43">
        <f>T823*MAX(0,MIN(T873,T$813-SUMPRODUCT((T$605:T$613+$D$875:$D$883&lt;T613+$D883)*T$865:T$873)))</f>
        <v/>
      </c>
      <c r="U883" s="43">
        <f>U823*MAX(0,MIN(U873,U$813-SUMPRODUCT((U$605:U$613+$D$875:$D$883&lt;U613+$D883)*U$865:U$873)))</f>
        <v/>
      </c>
      <c r="V883" s="43">
        <f>V823*MAX(0,MIN(V873,V$813-SUMPRODUCT((V$605:V$613+$D$875:$D$883&lt;V613+$D883)*V$865:V$873)))</f>
        <v/>
      </c>
      <c r="W883" s="43">
        <f>W823*MAX(0,MIN(W873,W$813-SUMPRODUCT((W$605:W$613+$D$875:$D$883&lt;W613+$D883)*W$865:W$873)))</f>
        <v/>
      </c>
      <c r="X883" s="43">
        <f>X823*MAX(0,MIN(X873,X$813-SUMPRODUCT((X$605:X$613+$D$875:$D$883&lt;X613+$D883)*X$865:X$873)))</f>
        <v/>
      </c>
      <c r="Y883" s="43">
        <f>Y823*MAX(0,MIN(Y873,Y$813-SUMPRODUCT((Y$605:Y$613+$D$875:$D$883&lt;Y613+$D883)*Y$865:Y$873)))</f>
        <v/>
      </c>
      <c r="Z883" s="43">
        <f>Z823*MAX(0,MIN(Z873,Z$813-SUMPRODUCT((Z$605:Z$613+$D$875:$D$883&lt;Z613+$D883)*Z$865:Z$873)))</f>
        <v/>
      </c>
      <c r="AA883" s="43">
        <f>AA823*MAX(0,MIN(AA873,AA$813-SUMPRODUCT((AA$605:AA$613+$D$875:$D$883&lt;AA613+$D883)*AA$865:AA$873)))</f>
        <v/>
      </c>
      <c r="AB883" s="43">
        <f>AB823*MAX(0,MIN(AB873,AB$813-SUMPRODUCT((AB$605:AB$613+$D$875:$D$883&lt;AB613+$D883)*AB$865:AB$873)))</f>
        <v/>
      </c>
      <c r="AC883" s="43">
        <f>AC823*MAX(0,MIN(AC873,AC$813-SUMPRODUCT((AC$605:AC$613+$D$875:$D$883&lt;AC613+$D883)*AC$865:AC$873)))</f>
        <v/>
      </c>
      <c r="AD883" s="43">
        <f>AD823*MAX(0,MIN(AD873,AD$813-SUMPRODUCT((AD$605:AD$613+$D$875:$D$883&lt;AD613+$D883)*AD$865:AD$873)))</f>
        <v/>
      </c>
      <c r="AF883" s="11">
        <f>CodePrefix&amp;$A883&amp;IF($C883="","","."&amp;$C883&amp;"."&amp;$B883)&amp;INDEX(VarEnd,MATCH($A883,VarKey,0))&amp;AF$5</f>
        <v/>
      </c>
      <c r="AG883" s="42">
        <f>AG823*MAX(0,MIN(AG873,AG$813-SUMPRODUCT((AG$605:AG$613+$D$875:$D$883&lt;AG613+$D883)*AG$865:AG$873)))</f>
        <v/>
      </c>
      <c r="AH883" s="43">
        <f>AH823*MAX(0,MIN(AH873,AH$813-SUMPRODUCT((AH$605:AH$613+$D$875:$D$883&lt;AH613+$D883)*AH$865:AH$873)))</f>
        <v/>
      </c>
      <c r="AI883" s="43">
        <f>AI823*MAX(0,MIN(AI873,AI$813-SUMPRODUCT((AI$605:AI$613+$D$875:$D$883&lt;AI613+$D883)*AI$865:AI$873)))</f>
        <v/>
      </c>
      <c r="AJ883" s="43">
        <f>AJ823*MAX(0,MIN(AJ873,AJ$813-SUMPRODUCT((AJ$605:AJ$613+$D$875:$D$883&lt;AJ613+$D883)*AJ$865:AJ$873)))</f>
        <v/>
      </c>
      <c r="AK883" s="43">
        <f>AK823*MAX(0,MIN(AK873,AK$813-SUMPRODUCT((AK$605:AK$613+$D$875:$D$883&lt;AK613+$D883)*AK$865:AK$873)))</f>
        <v/>
      </c>
      <c r="AL883" s="43">
        <f>AL823*MAX(0,MIN(AL873,AL$813-SUMPRODUCT((AL$605:AL$613+$D$875:$D$883&lt;AL613+$D883)*AL$865:AL$873)))</f>
        <v/>
      </c>
      <c r="AM883" s="43">
        <f>AM823*MAX(0,MIN(AM873,AM$813-SUMPRODUCT((AM$605:AM$613+$D$875:$D$883&lt;AM613+$D883)*AM$865:AM$873)))</f>
        <v/>
      </c>
      <c r="AN883" s="43">
        <f>AN823*MAX(0,MIN(AN873,AN$813-SUMPRODUCT((AN$605:AN$613+$D$875:$D$883&lt;AN613+$D883)*AN$865:AN$873)))</f>
        <v/>
      </c>
      <c r="AO883" s="43">
        <f>AO823*MAX(0,MIN(AO873,AO$813-SUMPRODUCT((AO$605:AO$613+$D$875:$D$883&lt;AO613+$D883)*AO$865:AO$873)))</f>
        <v/>
      </c>
      <c r="AP883" s="43">
        <f>AP823*MAX(0,MIN(AP873,AP$813-SUMPRODUCT((AP$605:AP$613+$D$875:$D$883&lt;AP613+$D883)*AP$865:AP$873)))</f>
        <v/>
      </c>
      <c r="AQ883" s="43">
        <f>AQ823*MAX(0,MIN(AQ873,AQ$813-SUMPRODUCT((AQ$605:AQ$613+$D$875:$D$883&lt;AQ613+$D883)*AQ$865:AQ$873)))</f>
        <v/>
      </c>
      <c r="AR883" s="43">
        <f>AR823*MAX(0,MIN(AR873,AR$813-SUMPRODUCT((AR$605:AR$613+$D$875:$D$883&lt;AR613+$D883)*AR$865:AR$873)))</f>
        <v/>
      </c>
      <c r="AS883" s="43">
        <f>AS823*MAX(0,MIN(AS873,AS$813-SUMPRODUCT((AS$605:AS$613+$D$875:$D$883&lt;AS613+$D883)*AS$865:AS$873)))</f>
        <v/>
      </c>
      <c r="AT883" s="43">
        <f>AT823*MAX(0,MIN(AT873,AT$813-SUMPRODUCT((AT$605:AT$613+$D$875:$D$883&lt;AT613+$D883)*AT$865:AT$873)))</f>
        <v/>
      </c>
      <c r="AU883" s="43">
        <f>AU823*MAX(0,MIN(AU873,AU$813-SUMPRODUCT((AU$605:AU$613+$D$875:$D$883&lt;AU613+$D883)*AU$865:AU$873)))</f>
        <v/>
      </c>
      <c r="AV883" s="43">
        <f>AV823*MAX(0,MIN(AV873,AV$813-SUMPRODUCT((AV$605:AV$613+$D$875:$D$883&lt;AV613+$D883)*AV$865:AV$873)))</f>
        <v/>
      </c>
      <c r="AW883" s="43">
        <f>AW823*MAX(0,MIN(AW873,AW$813-SUMPRODUCT((AW$605:AW$613+$D$875:$D$883&lt;AW613+$D883)*AW$865:AW$873)))</f>
        <v/>
      </c>
      <c r="AX883" s="43">
        <f>AX823*MAX(0,MIN(AX873,AX$813-SUMPRODUCT((AX$605:AX$613+$D$875:$D$883&lt;AX613+$D883)*AX$865:AX$873)))</f>
        <v/>
      </c>
      <c r="AY883" s="43">
        <f>AY823*MAX(0,MIN(AY873,AY$813-SUMPRODUCT((AY$605:AY$613+$D$875:$D$883&lt;AY613+$D883)*AY$865:AY$873)))</f>
        <v/>
      </c>
    </row>
    <row r="884" hidden="1" outlineLevel="1"/>
    <row r="885" hidden="1" outlineLevel="1">
      <c r="A885" s="14" t="inlineStr">
        <is>
          <t>nei</t>
        </is>
      </c>
      <c r="B885" s="14" t="inlineStr">
        <is>
          <t>coa</t>
        </is>
      </c>
      <c r="C885" s="14" t="inlineStr">
        <is>
          <t>pow</t>
        </is>
      </c>
      <c r="D885" s="36" t="n"/>
      <c r="E885" s="36" t="n"/>
      <c r="F885" s="36" t="n"/>
      <c r="G885" s="36" t="n"/>
      <c r="H885" s="14">
        <f>INDEX(VarLab,MATCH($A885,VarKey,0))&amp;INDEX(MemLab,MATCH($C885&amp;"|"&amp;$B885,MemKey,0))</f>
        <v/>
      </c>
      <c r="I885" s="14">
        <f>INDEX(VarUnit,MATCH($A885,VarKey,0))</f>
        <v/>
      </c>
      <c r="J885" s="14">
        <f>INDEX(VarSrc,MATCH($A885,VarKey,0))</f>
        <v/>
      </c>
      <c r="K885" s="11">
        <f>CodePrefix&amp;$A885&amp;IF($C885="","","."&amp;$C885&amp;"."&amp;$B885)&amp;INDEX(VarEnd,MATCH($A885,VarKey,0))&amp;K$5</f>
        <v/>
      </c>
      <c r="L885" s="42">
        <f>L855+L875</f>
        <v/>
      </c>
      <c r="M885" s="43">
        <f>M855+M875</f>
        <v/>
      </c>
      <c r="N885" s="43">
        <f>N855+N875</f>
        <v/>
      </c>
      <c r="O885" s="43">
        <f>O855+O875</f>
        <v/>
      </c>
      <c r="P885" s="43">
        <f>P855+P875</f>
        <v/>
      </c>
      <c r="Q885" s="43">
        <f>Q855+Q875</f>
        <v/>
      </c>
      <c r="R885" s="43">
        <f>R855+R875</f>
        <v/>
      </c>
      <c r="S885" s="43">
        <f>S855+S875</f>
        <v/>
      </c>
      <c r="T885" s="43">
        <f>T855+T875</f>
        <v/>
      </c>
      <c r="U885" s="43">
        <f>U855+U875</f>
        <v/>
      </c>
      <c r="V885" s="43">
        <f>V855+V875</f>
        <v/>
      </c>
      <c r="W885" s="43">
        <f>W855+W875</f>
        <v/>
      </c>
      <c r="X885" s="43">
        <f>X855+X875</f>
        <v/>
      </c>
      <c r="Y885" s="43">
        <f>Y855+Y875</f>
        <v/>
      </c>
      <c r="Z885" s="43">
        <f>Z855+Z875</f>
        <v/>
      </c>
      <c r="AA885" s="43">
        <f>AA855+AA875</f>
        <v/>
      </c>
      <c r="AB885" s="43">
        <f>AB855+AB875</f>
        <v/>
      </c>
      <c r="AC885" s="43">
        <f>AC855+AC875</f>
        <v/>
      </c>
      <c r="AD885" s="43">
        <f>AD855+AD875</f>
        <v/>
      </c>
      <c r="AF885" s="11">
        <f>CodePrefix&amp;$A885&amp;IF($C885="","","."&amp;$C885&amp;"."&amp;$B885)&amp;INDEX(VarEnd,MATCH($A885,VarKey,0))&amp;AF$5</f>
        <v/>
      </c>
      <c r="AG885" s="42">
        <f>AG855+AG875</f>
        <v/>
      </c>
      <c r="AH885" s="43">
        <f>AH855+AH875</f>
        <v/>
      </c>
      <c r="AI885" s="43">
        <f>AI855+AI875</f>
        <v/>
      </c>
      <c r="AJ885" s="43">
        <f>AJ855+AJ875</f>
        <v/>
      </c>
      <c r="AK885" s="43">
        <f>AK855+AK875</f>
        <v/>
      </c>
      <c r="AL885" s="43">
        <f>AL855+AL875</f>
        <v/>
      </c>
      <c r="AM885" s="43">
        <f>AM855+AM875</f>
        <v/>
      </c>
      <c r="AN885" s="43">
        <f>AN855+AN875</f>
        <v/>
      </c>
      <c r="AO885" s="43">
        <f>AO855+AO875</f>
        <v/>
      </c>
      <c r="AP885" s="43">
        <f>AP855+AP875</f>
        <v/>
      </c>
      <c r="AQ885" s="43">
        <f>AQ855+AQ875</f>
        <v/>
      </c>
      <c r="AR885" s="43">
        <f>AR855+AR875</f>
        <v/>
      </c>
      <c r="AS885" s="43">
        <f>AS855+AS875</f>
        <v/>
      </c>
      <c r="AT885" s="43">
        <f>AT855+AT875</f>
        <v/>
      </c>
      <c r="AU885" s="43">
        <f>AU855+AU875</f>
        <v/>
      </c>
      <c r="AV885" s="43">
        <f>AV855+AV875</f>
        <v/>
      </c>
      <c r="AW885" s="43">
        <f>AW855+AW875</f>
        <v/>
      </c>
      <c r="AX885" s="43">
        <f>AX855+AX875</f>
        <v/>
      </c>
      <c r="AY885" s="43">
        <f>AY855+AY875</f>
        <v/>
      </c>
    </row>
    <row r="886" hidden="1" outlineLevel="1">
      <c r="A886" s="14" t="inlineStr">
        <is>
          <t>nei</t>
        </is>
      </c>
      <c r="B886" s="14" t="inlineStr">
        <is>
          <t>nga</t>
        </is>
      </c>
      <c r="C886" s="14" t="inlineStr">
        <is>
          <t>pow</t>
        </is>
      </c>
      <c r="D886" s="36" t="n"/>
      <c r="E886" s="36" t="n"/>
      <c r="F886" s="36" t="n"/>
      <c r="G886" s="36" t="n"/>
      <c r="H886" s="14">
        <f>INDEX(VarLab,MATCH($A886,VarKey,0))&amp;INDEX(MemLab,MATCH($C886&amp;"|"&amp;$B886,MemKey,0))</f>
        <v/>
      </c>
      <c r="I886" s="14">
        <f>INDEX(VarUnit,MATCH($A886,VarKey,0))</f>
        <v/>
      </c>
      <c r="J886" s="14">
        <f>INDEX(VarSrc,MATCH($A886,VarKey,0))</f>
        <v/>
      </c>
      <c r="K886" s="11">
        <f>CodePrefix&amp;$A886&amp;IF($C886="","","."&amp;$C886&amp;"."&amp;$B886)&amp;INDEX(VarEnd,MATCH($A886,VarKey,0))&amp;K$5</f>
        <v/>
      </c>
      <c r="L886" s="42">
        <f>L856+L876</f>
        <v/>
      </c>
      <c r="M886" s="43">
        <f>M856+M876</f>
        <v/>
      </c>
      <c r="N886" s="43">
        <f>N856+N876</f>
        <v/>
      </c>
      <c r="O886" s="43">
        <f>O856+O876</f>
        <v/>
      </c>
      <c r="P886" s="43">
        <f>P856+P876</f>
        <v/>
      </c>
      <c r="Q886" s="43">
        <f>Q856+Q876</f>
        <v/>
      </c>
      <c r="R886" s="43">
        <f>R856+R876</f>
        <v/>
      </c>
      <c r="S886" s="43">
        <f>S856+S876</f>
        <v/>
      </c>
      <c r="T886" s="43">
        <f>T856+T876</f>
        <v/>
      </c>
      <c r="U886" s="43">
        <f>U856+U876</f>
        <v/>
      </c>
      <c r="V886" s="43">
        <f>V856+V876</f>
        <v/>
      </c>
      <c r="W886" s="43">
        <f>W856+W876</f>
        <v/>
      </c>
      <c r="X886" s="43">
        <f>X856+X876</f>
        <v/>
      </c>
      <c r="Y886" s="43">
        <f>Y856+Y876</f>
        <v/>
      </c>
      <c r="Z886" s="43">
        <f>Z856+Z876</f>
        <v/>
      </c>
      <c r="AA886" s="43">
        <f>AA856+AA876</f>
        <v/>
      </c>
      <c r="AB886" s="43">
        <f>AB856+AB876</f>
        <v/>
      </c>
      <c r="AC886" s="43">
        <f>AC856+AC876</f>
        <v/>
      </c>
      <c r="AD886" s="43">
        <f>AD856+AD876</f>
        <v/>
      </c>
      <c r="AF886" s="11">
        <f>CodePrefix&amp;$A886&amp;IF($C886="","","."&amp;$C886&amp;"."&amp;$B886)&amp;INDEX(VarEnd,MATCH($A886,VarKey,0))&amp;AF$5</f>
        <v/>
      </c>
      <c r="AG886" s="42">
        <f>AG856+AG876</f>
        <v/>
      </c>
      <c r="AH886" s="43">
        <f>AH856+AH876</f>
        <v/>
      </c>
      <c r="AI886" s="43">
        <f>AI856+AI876</f>
        <v/>
      </c>
      <c r="AJ886" s="43">
        <f>AJ856+AJ876</f>
        <v/>
      </c>
      <c r="AK886" s="43">
        <f>AK856+AK876</f>
        <v/>
      </c>
      <c r="AL886" s="43">
        <f>AL856+AL876</f>
        <v/>
      </c>
      <c r="AM886" s="43">
        <f>AM856+AM876</f>
        <v/>
      </c>
      <c r="AN886" s="43">
        <f>AN856+AN876</f>
        <v/>
      </c>
      <c r="AO886" s="43">
        <f>AO856+AO876</f>
        <v/>
      </c>
      <c r="AP886" s="43">
        <f>AP856+AP876</f>
        <v/>
      </c>
      <c r="AQ886" s="43">
        <f>AQ856+AQ876</f>
        <v/>
      </c>
      <c r="AR886" s="43">
        <f>AR856+AR876</f>
        <v/>
      </c>
      <c r="AS886" s="43">
        <f>AS856+AS876</f>
        <v/>
      </c>
      <c r="AT886" s="43">
        <f>AT856+AT876</f>
        <v/>
      </c>
      <c r="AU886" s="43">
        <f>AU856+AU876</f>
        <v/>
      </c>
      <c r="AV886" s="43">
        <f>AV856+AV876</f>
        <v/>
      </c>
      <c r="AW886" s="43">
        <f>AW856+AW876</f>
        <v/>
      </c>
      <c r="AX886" s="43">
        <f>AX856+AX876</f>
        <v/>
      </c>
      <c r="AY886" s="43">
        <f>AY856+AY876</f>
        <v/>
      </c>
    </row>
    <row r="887" hidden="1" outlineLevel="1">
      <c r="A887" s="14" t="inlineStr">
        <is>
          <t>nei</t>
        </is>
      </c>
      <c r="B887" s="14" t="inlineStr">
        <is>
          <t>oop</t>
        </is>
      </c>
      <c r="C887" s="14" t="inlineStr">
        <is>
          <t>pow</t>
        </is>
      </c>
      <c r="D887" s="36" t="n"/>
      <c r="E887" s="36" t="n"/>
      <c r="F887" s="36" t="n"/>
      <c r="G887" s="36" t="n"/>
      <c r="H887" s="14">
        <f>INDEX(VarLab,MATCH($A887,VarKey,0))&amp;INDEX(MemLab,MATCH($C887&amp;"|"&amp;$B887,MemKey,0))</f>
        <v/>
      </c>
      <c r="I887" s="14">
        <f>INDEX(VarUnit,MATCH($A887,VarKey,0))</f>
        <v/>
      </c>
      <c r="J887" s="14">
        <f>INDEX(VarSrc,MATCH($A887,VarKey,0))</f>
        <v/>
      </c>
      <c r="K887" s="11">
        <f>CodePrefix&amp;$A887&amp;IF($C887="","","."&amp;$C887&amp;"."&amp;$B887)&amp;INDEX(VarEnd,MATCH($A887,VarKey,0))&amp;K$5</f>
        <v/>
      </c>
      <c r="L887" s="42">
        <f>L857+L877</f>
        <v/>
      </c>
      <c r="M887" s="43">
        <f>M857+M877</f>
        <v/>
      </c>
      <c r="N887" s="43">
        <f>N857+N877</f>
        <v/>
      </c>
      <c r="O887" s="43">
        <f>O857+O877</f>
        <v/>
      </c>
      <c r="P887" s="43">
        <f>P857+P877</f>
        <v/>
      </c>
      <c r="Q887" s="43">
        <f>Q857+Q877</f>
        <v/>
      </c>
      <c r="R887" s="43">
        <f>R857+R877</f>
        <v/>
      </c>
      <c r="S887" s="43">
        <f>S857+S877</f>
        <v/>
      </c>
      <c r="T887" s="43">
        <f>T857+T877</f>
        <v/>
      </c>
      <c r="U887" s="43">
        <f>U857+U877</f>
        <v/>
      </c>
      <c r="V887" s="43">
        <f>V857+V877</f>
        <v/>
      </c>
      <c r="W887" s="43">
        <f>W857+W877</f>
        <v/>
      </c>
      <c r="X887" s="43">
        <f>X857+X877</f>
        <v/>
      </c>
      <c r="Y887" s="43">
        <f>Y857+Y877</f>
        <v/>
      </c>
      <c r="Z887" s="43">
        <f>Z857+Z877</f>
        <v/>
      </c>
      <c r="AA887" s="43">
        <f>AA857+AA877</f>
        <v/>
      </c>
      <c r="AB887" s="43">
        <f>AB857+AB877</f>
        <v/>
      </c>
      <c r="AC887" s="43">
        <f>AC857+AC877</f>
        <v/>
      </c>
      <c r="AD887" s="43">
        <f>AD857+AD877</f>
        <v/>
      </c>
      <c r="AF887" s="11">
        <f>CodePrefix&amp;$A887&amp;IF($C887="","","."&amp;$C887&amp;"."&amp;$B887)&amp;INDEX(VarEnd,MATCH($A887,VarKey,0))&amp;AF$5</f>
        <v/>
      </c>
      <c r="AG887" s="42">
        <f>AG857+AG877</f>
        <v/>
      </c>
      <c r="AH887" s="43">
        <f>AH857+AH877</f>
        <v/>
      </c>
      <c r="AI887" s="43">
        <f>AI857+AI877</f>
        <v/>
      </c>
      <c r="AJ887" s="43">
        <f>AJ857+AJ877</f>
        <v/>
      </c>
      <c r="AK887" s="43">
        <f>AK857+AK877</f>
        <v/>
      </c>
      <c r="AL887" s="43">
        <f>AL857+AL877</f>
        <v/>
      </c>
      <c r="AM887" s="43">
        <f>AM857+AM877</f>
        <v/>
      </c>
      <c r="AN887" s="43">
        <f>AN857+AN877</f>
        <v/>
      </c>
      <c r="AO887" s="43">
        <f>AO857+AO877</f>
        <v/>
      </c>
      <c r="AP887" s="43">
        <f>AP857+AP877</f>
        <v/>
      </c>
      <c r="AQ887" s="43">
        <f>AQ857+AQ877</f>
        <v/>
      </c>
      <c r="AR887" s="43">
        <f>AR857+AR877</f>
        <v/>
      </c>
      <c r="AS887" s="43">
        <f>AS857+AS877</f>
        <v/>
      </c>
      <c r="AT887" s="43">
        <f>AT857+AT877</f>
        <v/>
      </c>
      <c r="AU887" s="43">
        <f>AU857+AU877</f>
        <v/>
      </c>
      <c r="AV887" s="43">
        <f>AV857+AV877</f>
        <v/>
      </c>
      <c r="AW887" s="43">
        <f>AW857+AW877</f>
        <v/>
      </c>
      <c r="AX887" s="43">
        <f>AX857+AX877</f>
        <v/>
      </c>
      <c r="AY887" s="43">
        <f>AY857+AY877</f>
        <v/>
      </c>
    </row>
    <row r="888" hidden="1" outlineLevel="1">
      <c r="A888" s="14" t="inlineStr">
        <is>
          <t>nei</t>
        </is>
      </c>
      <c r="B888" s="14" t="inlineStr">
        <is>
          <t>nuc</t>
        </is>
      </c>
      <c r="C888" s="14" t="inlineStr">
        <is>
          <t>pow</t>
        </is>
      </c>
      <c r="D888" s="36" t="n"/>
      <c r="E888" s="36" t="n"/>
      <c r="F888" s="36" t="n"/>
      <c r="G888" s="36" t="n"/>
      <c r="H888" s="14">
        <f>INDEX(VarLab,MATCH($A888,VarKey,0))&amp;INDEX(MemLab,MATCH($C888&amp;"|"&amp;$B888,MemKey,0))</f>
        <v/>
      </c>
      <c r="I888" s="14">
        <f>INDEX(VarUnit,MATCH($A888,VarKey,0))</f>
        <v/>
      </c>
      <c r="J888" s="14">
        <f>INDEX(VarSrc,MATCH($A888,VarKey,0))</f>
        <v/>
      </c>
      <c r="K888" s="11">
        <f>CodePrefix&amp;$A888&amp;IF($C888="","","."&amp;$C888&amp;"."&amp;$B888)&amp;INDEX(VarEnd,MATCH($A888,VarKey,0))&amp;K$5</f>
        <v/>
      </c>
      <c r="L888" s="42">
        <f>L858+L878</f>
        <v/>
      </c>
      <c r="M888" s="43">
        <f>M858+M878</f>
        <v/>
      </c>
      <c r="N888" s="43">
        <f>N858+N878</f>
        <v/>
      </c>
      <c r="O888" s="43">
        <f>O858+O878</f>
        <v/>
      </c>
      <c r="P888" s="43">
        <f>P858+P878</f>
        <v/>
      </c>
      <c r="Q888" s="43">
        <f>Q858+Q878</f>
        <v/>
      </c>
      <c r="R888" s="43">
        <f>R858+R878</f>
        <v/>
      </c>
      <c r="S888" s="43">
        <f>S858+S878</f>
        <v/>
      </c>
      <c r="T888" s="43">
        <f>T858+T878</f>
        <v/>
      </c>
      <c r="U888" s="43">
        <f>U858+U878</f>
        <v/>
      </c>
      <c r="V888" s="43">
        <f>V858+V878</f>
        <v/>
      </c>
      <c r="W888" s="43">
        <f>W858+W878</f>
        <v/>
      </c>
      <c r="X888" s="43">
        <f>X858+X878</f>
        <v/>
      </c>
      <c r="Y888" s="43">
        <f>Y858+Y878</f>
        <v/>
      </c>
      <c r="Z888" s="43">
        <f>Z858+Z878</f>
        <v/>
      </c>
      <c r="AA888" s="43">
        <f>AA858+AA878</f>
        <v/>
      </c>
      <c r="AB888" s="43">
        <f>AB858+AB878</f>
        <v/>
      </c>
      <c r="AC888" s="43">
        <f>AC858+AC878</f>
        <v/>
      </c>
      <c r="AD888" s="43">
        <f>AD858+AD878</f>
        <v/>
      </c>
      <c r="AF888" s="11">
        <f>CodePrefix&amp;$A888&amp;IF($C888="","","."&amp;$C888&amp;"."&amp;$B888)&amp;INDEX(VarEnd,MATCH($A888,VarKey,0))&amp;AF$5</f>
        <v/>
      </c>
      <c r="AG888" s="42">
        <f>AG858+AG878</f>
        <v/>
      </c>
      <c r="AH888" s="43">
        <f>AH858+AH878</f>
        <v/>
      </c>
      <c r="AI888" s="43">
        <f>AI858+AI878</f>
        <v/>
      </c>
      <c r="AJ888" s="43">
        <f>AJ858+AJ878</f>
        <v/>
      </c>
      <c r="AK888" s="43">
        <f>AK858+AK878</f>
        <v/>
      </c>
      <c r="AL888" s="43">
        <f>AL858+AL878</f>
        <v/>
      </c>
      <c r="AM888" s="43">
        <f>AM858+AM878</f>
        <v/>
      </c>
      <c r="AN888" s="43">
        <f>AN858+AN878</f>
        <v/>
      </c>
      <c r="AO888" s="43">
        <f>AO858+AO878</f>
        <v/>
      </c>
      <c r="AP888" s="43">
        <f>AP858+AP878</f>
        <v/>
      </c>
      <c r="AQ888" s="43">
        <f>AQ858+AQ878</f>
        <v/>
      </c>
      <c r="AR888" s="43">
        <f>AR858+AR878</f>
        <v/>
      </c>
      <c r="AS888" s="43">
        <f>AS858+AS878</f>
        <v/>
      </c>
      <c r="AT888" s="43">
        <f>AT858+AT878</f>
        <v/>
      </c>
      <c r="AU888" s="43">
        <f>AU858+AU878</f>
        <v/>
      </c>
      <c r="AV888" s="43">
        <f>AV858+AV878</f>
        <v/>
      </c>
      <c r="AW888" s="43">
        <f>AW858+AW878</f>
        <v/>
      </c>
      <c r="AX888" s="43">
        <f>AX858+AX878</f>
        <v/>
      </c>
      <c r="AY888" s="43">
        <f>AY858+AY878</f>
        <v/>
      </c>
    </row>
    <row r="889" hidden="1" outlineLevel="1">
      <c r="A889" s="14" t="inlineStr">
        <is>
          <t>nei</t>
        </is>
      </c>
      <c r="B889" s="14" t="inlineStr">
        <is>
          <t>wnd</t>
        </is>
      </c>
      <c r="C889" s="14" t="inlineStr">
        <is>
          <t>pow</t>
        </is>
      </c>
      <c r="D889" s="36" t="n"/>
      <c r="E889" s="36" t="n"/>
      <c r="F889" s="36" t="n"/>
      <c r="G889" s="36" t="n"/>
      <c r="H889" s="14">
        <f>INDEX(VarLab,MATCH($A889,VarKey,0))&amp;INDEX(MemLab,MATCH($C889&amp;"|"&amp;$B889,MemKey,0))</f>
        <v/>
      </c>
      <c r="I889" s="14">
        <f>INDEX(VarUnit,MATCH($A889,VarKey,0))</f>
        <v/>
      </c>
      <c r="J889" s="14">
        <f>INDEX(VarSrc,MATCH($A889,VarKey,0))</f>
        <v/>
      </c>
      <c r="K889" s="11">
        <f>CodePrefix&amp;$A889&amp;IF($C889="","","."&amp;$C889&amp;"."&amp;$B889)&amp;INDEX(VarEnd,MATCH($A889,VarKey,0))&amp;K$5</f>
        <v/>
      </c>
      <c r="L889" s="42">
        <f>L859+L879</f>
        <v/>
      </c>
      <c r="M889" s="43">
        <f>M859+M879</f>
        <v/>
      </c>
      <c r="N889" s="43">
        <f>N859+N879</f>
        <v/>
      </c>
      <c r="O889" s="43">
        <f>O859+O879</f>
        <v/>
      </c>
      <c r="P889" s="43">
        <f>P859+P879</f>
        <v/>
      </c>
      <c r="Q889" s="43">
        <f>Q859+Q879</f>
        <v/>
      </c>
      <c r="R889" s="43">
        <f>R859+R879</f>
        <v/>
      </c>
      <c r="S889" s="43">
        <f>S859+S879</f>
        <v/>
      </c>
      <c r="T889" s="43">
        <f>T859+T879</f>
        <v/>
      </c>
      <c r="U889" s="43">
        <f>U859+U879</f>
        <v/>
      </c>
      <c r="V889" s="43">
        <f>V859+V879</f>
        <v/>
      </c>
      <c r="W889" s="43">
        <f>W859+W879</f>
        <v/>
      </c>
      <c r="X889" s="43">
        <f>X859+X879</f>
        <v/>
      </c>
      <c r="Y889" s="43">
        <f>Y859+Y879</f>
        <v/>
      </c>
      <c r="Z889" s="43">
        <f>Z859+Z879</f>
        <v/>
      </c>
      <c r="AA889" s="43">
        <f>AA859+AA879</f>
        <v/>
      </c>
      <c r="AB889" s="43">
        <f>AB859+AB879</f>
        <v/>
      </c>
      <c r="AC889" s="43">
        <f>AC859+AC879</f>
        <v/>
      </c>
      <c r="AD889" s="43">
        <f>AD859+AD879</f>
        <v/>
      </c>
      <c r="AF889" s="11">
        <f>CodePrefix&amp;$A889&amp;IF($C889="","","."&amp;$C889&amp;"."&amp;$B889)&amp;INDEX(VarEnd,MATCH($A889,VarKey,0))&amp;AF$5</f>
        <v/>
      </c>
      <c r="AG889" s="42">
        <f>AG859+AG879</f>
        <v/>
      </c>
      <c r="AH889" s="43">
        <f>AH859+AH879</f>
        <v/>
      </c>
      <c r="AI889" s="43">
        <f>AI859+AI879</f>
        <v/>
      </c>
      <c r="AJ889" s="43">
        <f>AJ859+AJ879</f>
        <v/>
      </c>
      <c r="AK889" s="43">
        <f>AK859+AK879</f>
        <v/>
      </c>
      <c r="AL889" s="43">
        <f>AL859+AL879</f>
        <v/>
      </c>
      <c r="AM889" s="43">
        <f>AM859+AM879</f>
        <v/>
      </c>
      <c r="AN889" s="43">
        <f>AN859+AN879</f>
        <v/>
      </c>
      <c r="AO889" s="43">
        <f>AO859+AO879</f>
        <v/>
      </c>
      <c r="AP889" s="43">
        <f>AP859+AP879</f>
        <v/>
      </c>
      <c r="AQ889" s="43">
        <f>AQ859+AQ879</f>
        <v/>
      </c>
      <c r="AR889" s="43">
        <f>AR859+AR879</f>
        <v/>
      </c>
      <c r="AS889" s="43">
        <f>AS859+AS879</f>
        <v/>
      </c>
      <c r="AT889" s="43">
        <f>AT859+AT879</f>
        <v/>
      </c>
      <c r="AU889" s="43">
        <f>AU859+AU879</f>
        <v/>
      </c>
      <c r="AV889" s="43">
        <f>AV859+AV879</f>
        <v/>
      </c>
      <c r="AW889" s="43">
        <f>AW859+AW879</f>
        <v/>
      </c>
      <c r="AX889" s="43">
        <f>AX859+AX879</f>
        <v/>
      </c>
      <c r="AY889" s="43">
        <f>AY859+AY879</f>
        <v/>
      </c>
    </row>
    <row r="890" hidden="1" outlineLevel="1">
      <c r="A890" s="14" t="inlineStr">
        <is>
          <t>nei</t>
        </is>
      </c>
      <c r="B890" s="14" t="inlineStr">
        <is>
          <t>sol</t>
        </is>
      </c>
      <c r="C890" s="14" t="inlineStr">
        <is>
          <t>pow</t>
        </is>
      </c>
      <c r="D890" s="36" t="n"/>
      <c r="E890" s="36" t="n"/>
      <c r="F890" s="36" t="n"/>
      <c r="G890" s="36" t="n"/>
      <c r="H890" s="14">
        <f>INDEX(VarLab,MATCH($A890,VarKey,0))&amp;INDEX(MemLab,MATCH($C890&amp;"|"&amp;$B890,MemKey,0))</f>
        <v/>
      </c>
      <c r="I890" s="14">
        <f>INDEX(VarUnit,MATCH($A890,VarKey,0))</f>
        <v/>
      </c>
      <c r="J890" s="14">
        <f>INDEX(VarSrc,MATCH($A890,VarKey,0))</f>
        <v/>
      </c>
      <c r="K890" s="11">
        <f>CodePrefix&amp;$A890&amp;IF($C890="","","."&amp;$C890&amp;"."&amp;$B890)&amp;INDEX(VarEnd,MATCH($A890,VarKey,0))&amp;K$5</f>
        <v/>
      </c>
      <c r="L890" s="42">
        <f>L860+L880</f>
        <v/>
      </c>
      <c r="M890" s="43">
        <f>M860+M880</f>
        <v/>
      </c>
      <c r="N890" s="43">
        <f>N860+N880</f>
        <v/>
      </c>
      <c r="O890" s="43">
        <f>O860+O880</f>
        <v/>
      </c>
      <c r="P890" s="43">
        <f>P860+P880</f>
        <v/>
      </c>
      <c r="Q890" s="43">
        <f>Q860+Q880</f>
        <v/>
      </c>
      <c r="R890" s="43">
        <f>R860+R880</f>
        <v/>
      </c>
      <c r="S890" s="43">
        <f>S860+S880</f>
        <v/>
      </c>
      <c r="T890" s="43">
        <f>T860+T880</f>
        <v/>
      </c>
      <c r="U890" s="43">
        <f>U860+U880</f>
        <v/>
      </c>
      <c r="V890" s="43">
        <f>V860+V880</f>
        <v/>
      </c>
      <c r="W890" s="43">
        <f>W860+W880</f>
        <v/>
      </c>
      <c r="X890" s="43">
        <f>X860+X880</f>
        <v/>
      </c>
      <c r="Y890" s="43">
        <f>Y860+Y880</f>
        <v/>
      </c>
      <c r="Z890" s="43">
        <f>Z860+Z880</f>
        <v/>
      </c>
      <c r="AA890" s="43">
        <f>AA860+AA880</f>
        <v/>
      </c>
      <c r="AB890" s="43">
        <f>AB860+AB880</f>
        <v/>
      </c>
      <c r="AC890" s="43">
        <f>AC860+AC880</f>
        <v/>
      </c>
      <c r="AD890" s="43">
        <f>AD860+AD880</f>
        <v/>
      </c>
      <c r="AF890" s="11">
        <f>CodePrefix&amp;$A890&amp;IF($C890="","","."&amp;$C890&amp;"."&amp;$B890)&amp;INDEX(VarEnd,MATCH($A890,VarKey,0))&amp;AF$5</f>
        <v/>
      </c>
      <c r="AG890" s="42">
        <f>AG860+AG880</f>
        <v/>
      </c>
      <c r="AH890" s="43">
        <f>AH860+AH880</f>
        <v/>
      </c>
      <c r="AI890" s="43">
        <f>AI860+AI880</f>
        <v/>
      </c>
      <c r="AJ890" s="43">
        <f>AJ860+AJ880</f>
        <v/>
      </c>
      <c r="AK890" s="43">
        <f>AK860+AK880</f>
        <v/>
      </c>
      <c r="AL890" s="43">
        <f>AL860+AL880</f>
        <v/>
      </c>
      <c r="AM890" s="43">
        <f>AM860+AM880</f>
        <v/>
      </c>
      <c r="AN890" s="43">
        <f>AN860+AN880</f>
        <v/>
      </c>
      <c r="AO890" s="43">
        <f>AO860+AO880</f>
        <v/>
      </c>
      <c r="AP890" s="43">
        <f>AP860+AP880</f>
        <v/>
      </c>
      <c r="AQ890" s="43">
        <f>AQ860+AQ880</f>
        <v/>
      </c>
      <c r="AR890" s="43">
        <f>AR860+AR880</f>
        <v/>
      </c>
      <c r="AS890" s="43">
        <f>AS860+AS880</f>
        <v/>
      </c>
      <c r="AT890" s="43">
        <f>AT860+AT880</f>
        <v/>
      </c>
      <c r="AU890" s="43">
        <f>AU860+AU880</f>
        <v/>
      </c>
      <c r="AV890" s="43">
        <f>AV860+AV880</f>
        <v/>
      </c>
      <c r="AW890" s="43">
        <f>AW860+AW880</f>
        <v/>
      </c>
      <c r="AX890" s="43">
        <f>AX860+AX880</f>
        <v/>
      </c>
      <c r="AY890" s="43">
        <f>AY860+AY880</f>
        <v/>
      </c>
    </row>
    <row r="891" hidden="1" outlineLevel="1">
      <c r="A891" s="14" t="inlineStr">
        <is>
          <t>nei</t>
        </is>
      </c>
      <c r="B891" s="14" t="inlineStr">
        <is>
          <t>hyd</t>
        </is>
      </c>
      <c r="C891" s="14" t="inlineStr">
        <is>
          <t>pow</t>
        </is>
      </c>
      <c r="D891" s="36" t="n"/>
      <c r="E891" s="36" t="n"/>
      <c r="F891" s="36" t="n"/>
      <c r="G891" s="36" t="n"/>
      <c r="H891" s="14">
        <f>INDEX(VarLab,MATCH($A891,VarKey,0))&amp;INDEX(MemLab,MATCH($C891&amp;"|"&amp;$B891,MemKey,0))</f>
        <v/>
      </c>
      <c r="I891" s="14">
        <f>INDEX(VarUnit,MATCH($A891,VarKey,0))</f>
        <v/>
      </c>
      <c r="J891" s="14">
        <f>INDEX(VarSrc,MATCH($A891,VarKey,0))</f>
        <v/>
      </c>
      <c r="K891" s="11">
        <f>CodePrefix&amp;$A891&amp;IF($C891="","","."&amp;$C891&amp;"."&amp;$B891)&amp;INDEX(VarEnd,MATCH($A891,VarKey,0))&amp;K$5</f>
        <v/>
      </c>
      <c r="L891" s="42">
        <f>L861+L881</f>
        <v/>
      </c>
      <c r="M891" s="43">
        <f>M861+M881</f>
        <v/>
      </c>
      <c r="N891" s="43">
        <f>N861+N881</f>
        <v/>
      </c>
      <c r="O891" s="43">
        <f>O861+O881</f>
        <v/>
      </c>
      <c r="P891" s="43">
        <f>P861+P881</f>
        <v/>
      </c>
      <c r="Q891" s="43">
        <f>Q861+Q881</f>
        <v/>
      </c>
      <c r="R891" s="43">
        <f>R861+R881</f>
        <v/>
      </c>
      <c r="S891" s="43">
        <f>S861+S881</f>
        <v/>
      </c>
      <c r="T891" s="43">
        <f>T861+T881</f>
        <v/>
      </c>
      <c r="U891" s="43">
        <f>U861+U881</f>
        <v/>
      </c>
      <c r="V891" s="43">
        <f>V861+V881</f>
        <v/>
      </c>
      <c r="W891" s="43">
        <f>W861+W881</f>
        <v/>
      </c>
      <c r="X891" s="43">
        <f>X861+X881</f>
        <v/>
      </c>
      <c r="Y891" s="43">
        <f>Y861+Y881</f>
        <v/>
      </c>
      <c r="Z891" s="43">
        <f>Z861+Z881</f>
        <v/>
      </c>
      <c r="AA891" s="43">
        <f>AA861+AA881</f>
        <v/>
      </c>
      <c r="AB891" s="43">
        <f>AB861+AB881</f>
        <v/>
      </c>
      <c r="AC891" s="43">
        <f>AC861+AC881</f>
        <v/>
      </c>
      <c r="AD891" s="43">
        <f>AD861+AD881</f>
        <v/>
      </c>
      <c r="AF891" s="11">
        <f>CodePrefix&amp;$A891&amp;IF($C891="","","."&amp;$C891&amp;"."&amp;$B891)&amp;INDEX(VarEnd,MATCH($A891,VarKey,0))&amp;AF$5</f>
        <v/>
      </c>
      <c r="AG891" s="42">
        <f>AG861+AG881</f>
        <v/>
      </c>
      <c r="AH891" s="43">
        <f>AH861+AH881</f>
        <v/>
      </c>
      <c r="AI891" s="43">
        <f>AI861+AI881</f>
        <v/>
      </c>
      <c r="AJ891" s="43">
        <f>AJ861+AJ881</f>
        <v/>
      </c>
      <c r="AK891" s="43">
        <f>AK861+AK881</f>
        <v/>
      </c>
      <c r="AL891" s="43">
        <f>AL861+AL881</f>
        <v/>
      </c>
      <c r="AM891" s="43">
        <f>AM861+AM881</f>
        <v/>
      </c>
      <c r="AN891" s="43">
        <f>AN861+AN881</f>
        <v/>
      </c>
      <c r="AO891" s="43">
        <f>AO861+AO881</f>
        <v/>
      </c>
      <c r="AP891" s="43">
        <f>AP861+AP881</f>
        <v/>
      </c>
      <c r="AQ891" s="43">
        <f>AQ861+AQ881</f>
        <v/>
      </c>
      <c r="AR891" s="43">
        <f>AR861+AR881</f>
        <v/>
      </c>
      <c r="AS891" s="43">
        <f>AS861+AS881</f>
        <v/>
      </c>
      <c r="AT891" s="43">
        <f>AT861+AT881</f>
        <v/>
      </c>
      <c r="AU891" s="43">
        <f>AU861+AU881</f>
        <v/>
      </c>
      <c r="AV891" s="43">
        <f>AV861+AV881</f>
        <v/>
      </c>
      <c r="AW891" s="43">
        <f>AW861+AW881</f>
        <v/>
      </c>
      <c r="AX891" s="43">
        <f>AX861+AX881</f>
        <v/>
      </c>
      <c r="AY891" s="43">
        <f>AY861+AY881</f>
        <v/>
      </c>
    </row>
    <row r="892" hidden="1" outlineLevel="1">
      <c r="A892" s="14" t="inlineStr">
        <is>
          <t>nei</t>
        </is>
      </c>
      <c r="B892" s="14" t="inlineStr">
        <is>
          <t>ore</t>
        </is>
      </c>
      <c r="C892" s="14" t="inlineStr">
        <is>
          <t>pow</t>
        </is>
      </c>
      <c r="D892" s="36" t="n"/>
      <c r="E892" s="36" t="n"/>
      <c r="F892" s="36" t="n"/>
      <c r="G892" s="36" t="n"/>
      <c r="H892" s="14">
        <f>INDEX(VarLab,MATCH($A892,VarKey,0))&amp;INDEX(MemLab,MATCH($C892&amp;"|"&amp;$B892,MemKey,0))</f>
        <v/>
      </c>
      <c r="I892" s="14">
        <f>INDEX(VarUnit,MATCH($A892,VarKey,0))</f>
        <v/>
      </c>
      <c r="J892" s="14">
        <f>INDEX(VarSrc,MATCH($A892,VarKey,0))</f>
        <v/>
      </c>
      <c r="K892" s="11">
        <f>CodePrefix&amp;$A892&amp;IF($C892="","","."&amp;$C892&amp;"."&amp;$B892)&amp;INDEX(VarEnd,MATCH($A892,VarKey,0))&amp;K$5</f>
        <v/>
      </c>
      <c r="L892" s="42">
        <f>L862+L882</f>
        <v/>
      </c>
      <c r="M892" s="43">
        <f>M862+M882</f>
        <v/>
      </c>
      <c r="N892" s="43">
        <f>N862+N882</f>
        <v/>
      </c>
      <c r="O892" s="43">
        <f>O862+O882</f>
        <v/>
      </c>
      <c r="P892" s="43">
        <f>P862+P882</f>
        <v/>
      </c>
      <c r="Q892" s="43">
        <f>Q862+Q882</f>
        <v/>
      </c>
      <c r="R892" s="43">
        <f>R862+R882</f>
        <v/>
      </c>
      <c r="S892" s="43">
        <f>S862+S882</f>
        <v/>
      </c>
      <c r="T892" s="43">
        <f>T862+T882</f>
        <v/>
      </c>
      <c r="U892" s="43">
        <f>U862+U882</f>
        <v/>
      </c>
      <c r="V892" s="43">
        <f>V862+V882</f>
        <v/>
      </c>
      <c r="W892" s="43">
        <f>W862+W882</f>
        <v/>
      </c>
      <c r="X892" s="43">
        <f>X862+X882</f>
        <v/>
      </c>
      <c r="Y892" s="43">
        <f>Y862+Y882</f>
        <v/>
      </c>
      <c r="Z892" s="43">
        <f>Z862+Z882</f>
        <v/>
      </c>
      <c r="AA892" s="43">
        <f>AA862+AA882</f>
        <v/>
      </c>
      <c r="AB892" s="43">
        <f>AB862+AB882</f>
        <v/>
      </c>
      <c r="AC892" s="43">
        <f>AC862+AC882</f>
        <v/>
      </c>
      <c r="AD892" s="43">
        <f>AD862+AD882</f>
        <v/>
      </c>
      <c r="AF892" s="11">
        <f>CodePrefix&amp;$A892&amp;IF($C892="","","."&amp;$C892&amp;"."&amp;$B892)&amp;INDEX(VarEnd,MATCH($A892,VarKey,0))&amp;AF$5</f>
        <v/>
      </c>
      <c r="AG892" s="42">
        <f>AG862+AG882</f>
        <v/>
      </c>
      <c r="AH892" s="43">
        <f>AH862+AH882</f>
        <v/>
      </c>
      <c r="AI892" s="43">
        <f>AI862+AI882</f>
        <v/>
      </c>
      <c r="AJ892" s="43">
        <f>AJ862+AJ882</f>
        <v/>
      </c>
      <c r="AK892" s="43">
        <f>AK862+AK882</f>
        <v/>
      </c>
      <c r="AL892" s="43">
        <f>AL862+AL882</f>
        <v/>
      </c>
      <c r="AM892" s="43">
        <f>AM862+AM882</f>
        <v/>
      </c>
      <c r="AN892" s="43">
        <f>AN862+AN882</f>
        <v/>
      </c>
      <c r="AO892" s="43">
        <f>AO862+AO882</f>
        <v/>
      </c>
      <c r="AP892" s="43">
        <f>AP862+AP882</f>
        <v/>
      </c>
      <c r="AQ892" s="43">
        <f>AQ862+AQ882</f>
        <v/>
      </c>
      <c r="AR892" s="43">
        <f>AR862+AR882</f>
        <v/>
      </c>
      <c r="AS892" s="43">
        <f>AS862+AS882</f>
        <v/>
      </c>
      <c r="AT892" s="43">
        <f>AT862+AT882</f>
        <v/>
      </c>
      <c r="AU892" s="43">
        <f>AU862+AU882</f>
        <v/>
      </c>
      <c r="AV892" s="43">
        <f>AV862+AV882</f>
        <v/>
      </c>
      <c r="AW892" s="43">
        <f>AW862+AW882</f>
        <v/>
      </c>
      <c r="AX892" s="43">
        <f>AX862+AX882</f>
        <v/>
      </c>
      <c r="AY892" s="43">
        <f>AY862+AY882</f>
        <v/>
      </c>
    </row>
    <row r="893" hidden="1" outlineLevel="1">
      <c r="A893" s="14" t="inlineStr">
        <is>
          <t>nei</t>
        </is>
      </c>
      <c r="B893" s="14" t="inlineStr">
        <is>
          <t>bio</t>
        </is>
      </c>
      <c r="C893" s="14" t="inlineStr">
        <is>
          <t>pow</t>
        </is>
      </c>
      <c r="D893" s="36" t="n"/>
      <c r="E893" s="36" t="n"/>
      <c r="F893" s="36" t="n"/>
      <c r="G893" s="36" t="n"/>
      <c r="H893" s="14">
        <f>INDEX(VarLab,MATCH($A893,VarKey,0))&amp;INDEX(MemLab,MATCH($C893&amp;"|"&amp;$B893,MemKey,0))</f>
        <v/>
      </c>
      <c r="I893" s="14">
        <f>INDEX(VarUnit,MATCH($A893,VarKey,0))</f>
        <v/>
      </c>
      <c r="J893" s="14">
        <f>INDEX(VarSrc,MATCH($A893,VarKey,0))</f>
        <v/>
      </c>
      <c r="K893" s="11">
        <f>CodePrefix&amp;$A893&amp;IF($C893="","","."&amp;$C893&amp;"."&amp;$B893)&amp;INDEX(VarEnd,MATCH($A893,VarKey,0))&amp;K$5</f>
        <v/>
      </c>
      <c r="L893" s="42">
        <f>L863+L883</f>
        <v/>
      </c>
      <c r="M893" s="43">
        <f>M863+M883</f>
        <v/>
      </c>
      <c r="N893" s="43">
        <f>N863+N883</f>
        <v/>
      </c>
      <c r="O893" s="43">
        <f>O863+O883</f>
        <v/>
      </c>
      <c r="P893" s="43">
        <f>P863+P883</f>
        <v/>
      </c>
      <c r="Q893" s="43">
        <f>Q863+Q883</f>
        <v/>
      </c>
      <c r="R893" s="43">
        <f>R863+R883</f>
        <v/>
      </c>
      <c r="S893" s="43">
        <f>S863+S883</f>
        <v/>
      </c>
      <c r="T893" s="43">
        <f>T863+T883</f>
        <v/>
      </c>
      <c r="U893" s="43">
        <f>U863+U883</f>
        <v/>
      </c>
      <c r="V893" s="43">
        <f>V863+V883</f>
        <v/>
      </c>
      <c r="W893" s="43">
        <f>W863+W883</f>
        <v/>
      </c>
      <c r="X893" s="43">
        <f>X863+X883</f>
        <v/>
      </c>
      <c r="Y893" s="43">
        <f>Y863+Y883</f>
        <v/>
      </c>
      <c r="Z893" s="43">
        <f>Z863+Z883</f>
        <v/>
      </c>
      <c r="AA893" s="43">
        <f>AA863+AA883</f>
        <v/>
      </c>
      <c r="AB893" s="43">
        <f>AB863+AB883</f>
        <v/>
      </c>
      <c r="AC893" s="43">
        <f>AC863+AC883</f>
        <v/>
      </c>
      <c r="AD893" s="43">
        <f>AD863+AD883</f>
        <v/>
      </c>
      <c r="AF893" s="11">
        <f>CodePrefix&amp;$A893&amp;IF($C893="","","."&amp;$C893&amp;"."&amp;$B893)&amp;INDEX(VarEnd,MATCH($A893,VarKey,0))&amp;AF$5</f>
        <v/>
      </c>
      <c r="AG893" s="42">
        <f>AG863+AG883</f>
        <v/>
      </c>
      <c r="AH893" s="43">
        <f>AH863+AH883</f>
        <v/>
      </c>
      <c r="AI893" s="43">
        <f>AI863+AI883</f>
        <v/>
      </c>
      <c r="AJ893" s="43">
        <f>AJ863+AJ883</f>
        <v/>
      </c>
      <c r="AK893" s="43">
        <f>AK863+AK883</f>
        <v/>
      </c>
      <c r="AL893" s="43">
        <f>AL863+AL883</f>
        <v/>
      </c>
      <c r="AM893" s="43">
        <f>AM863+AM883</f>
        <v/>
      </c>
      <c r="AN893" s="43">
        <f>AN863+AN883</f>
        <v/>
      </c>
      <c r="AO893" s="43">
        <f>AO863+AO883</f>
        <v/>
      </c>
      <c r="AP893" s="43">
        <f>AP863+AP883</f>
        <v/>
      </c>
      <c r="AQ893" s="43">
        <f>AQ863+AQ883</f>
        <v/>
      </c>
      <c r="AR893" s="43">
        <f>AR863+AR883</f>
        <v/>
      </c>
      <c r="AS893" s="43">
        <f>AS863+AS883</f>
        <v/>
      </c>
      <c r="AT893" s="43">
        <f>AT863+AT883</f>
        <v/>
      </c>
      <c r="AU893" s="43">
        <f>AU863+AU883</f>
        <v/>
      </c>
      <c r="AV893" s="43">
        <f>AV863+AV883</f>
        <v/>
      </c>
      <c r="AW893" s="43">
        <f>AW863+AW883</f>
        <v/>
      </c>
      <c r="AX893" s="43">
        <f>AX863+AX883</f>
        <v/>
      </c>
      <c r="AY893" s="43">
        <f>AY863+AY883</f>
        <v/>
      </c>
    </row>
    <row r="894" hidden="1" outlineLevel="1"/>
    <row r="895" hidden="1" outlineLevel="1">
      <c r="A895" s="14" t="inlineStr">
        <is>
          <t>nim</t>
        </is>
      </c>
      <c r="B895" s="14" t="inlineStr">
        <is>
          <t>coa</t>
        </is>
      </c>
      <c r="C895" s="14" t="inlineStr">
        <is>
          <t>pow</t>
        </is>
      </c>
      <c r="D895" s="41">
        <f>INDEX(Inputs_power!$AP$5:$AP$13,MATCH($B895,Inputs_power!$A$5:$A$13,0))</f>
        <v/>
      </c>
      <c r="E895" s="36" t="n"/>
      <c r="F895" s="36" t="n"/>
      <c r="G895" s="36" t="n"/>
      <c r="H895" s="14">
        <f>INDEX(VarLab,MATCH($A895,VarKey,0))&amp;INDEX(MemLab,MATCH($C895&amp;"|"&amp;$B895,MemKey,0))</f>
        <v/>
      </c>
      <c r="I895" s="14">
        <f>INDEX(VarUnit,MATCH($A895,VarKey,0))</f>
        <v/>
      </c>
      <c r="J895" s="14">
        <f>INDEX(VarSrc,MATCH($A895,VarKey,0))</f>
        <v/>
      </c>
      <c r="K895" s="11">
        <f>CodePrefix&amp;$A895&amp;IF($C895="","","."&amp;$C895&amp;"."&amp;$B895)&amp;INDEX(VarEnd,MATCH($A895,VarKey,0))&amp;K$5</f>
        <v/>
      </c>
      <c r="L895" s="42">
        <f>L885*$D895</f>
        <v/>
      </c>
      <c r="M895" s="43">
        <f>M885*$D895</f>
        <v/>
      </c>
      <c r="N895" s="43">
        <f>N885*$D895</f>
        <v/>
      </c>
      <c r="O895" s="43">
        <f>O885*$D895</f>
        <v/>
      </c>
      <c r="P895" s="43">
        <f>P885*$D895</f>
        <v/>
      </c>
      <c r="Q895" s="43">
        <f>Q885*$D895</f>
        <v/>
      </c>
      <c r="R895" s="43">
        <f>R885*$D895</f>
        <v/>
      </c>
      <c r="S895" s="43">
        <f>S885*$D895</f>
        <v/>
      </c>
      <c r="T895" s="43">
        <f>T885*$D895</f>
        <v/>
      </c>
      <c r="U895" s="43">
        <f>U885*$D895</f>
        <v/>
      </c>
      <c r="V895" s="43">
        <f>V885*$D895</f>
        <v/>
      </c>
      <c r="W895" s="43">
        <f>W885*$D895</f>
        <v/>
      </c>
      <c r="X895" s="43">
        <f>X885*$D895</f>
        <v/>
      </c>
      <c r="Y895" s="43">
        <f>Y885*$D895</f>
        <v/>
      </c>
      <c r="Z895" s="43">
        <f>Z885*$D895</f>
        <v/>
      </c>
      <c r="AA895" s="43">
        <f>AA885*$D895</f>
        <v/>
      </c>
      <c r="AB895" s="43">
        <f>AB885*$D895</f>
        <v/>
      </c>
      <c r="AC895" s="43">
        <f>AC885*$D895</f>
        <v/>
      </c>
      <c r="AD895" s="43">
        <f>AD885*$D895</f>
        <v/>
      </c>
      <c r="AF895" s="11">
        <f>CodePrefix&amp;$A895&amp;IF($C895="","","."&amp;$C895&amp;"."&amp;$B895)&amp;INDEX(VarEnd,MATCH($A895,VarKey,0))&amp;AF$5</f>
        <v/>
      </c>
      <c r="AG895" s="42">
        <f>AG885*$D895</f>
        <v/>
      </c>
      <c r="AH895" s="43">
        <f>AH885*$D895</f>
        <v/>
      </c>
      <c r="AI895" s="43">
        <f>AI885*$D895</f>
        <v/>
      </c>
      <c r="AJ895" s="43">
        <f>AJ885*$D895</f>
        <v/>
      </c>
      <c r="AK895" s="43">
        <f>AK885*$D895</f>
        <v/>
      </c>
      <c r="AL895" s="43">
        <f>AL885*$D895</f>
        <v/>
      </c>
      <c r="AM895" s="43">
        <f>AM885*$D895</f>
        <v/>
      </c>
      <c r="AN895" s="43">
        <f>AN885*$D895</f>
        <v/>
      </c>
      <c r="AO895" s="43">
        <f>AO885*$D895</f>
        <v/>
      </c>
      <c r="AP895" s="43">
        <f>AP885*$D895</f>
        <v/>
      </c>
      <c r="AQ895" s="43">
        <f>AQ885*$D895</f>
        <v/>
      </c>
      <c r="AR895" s="43">
        <f>AR885*$D895</f>
        <v/>
      </c>
      <c r="AS895" s="43">
        <f>AS885*$D895</f>
        <v/>
      </c>
      <c r="AT895" s="43">
        <f>AT885*$D895</f>
        <v/>
      </c>
      <c r="AU895" s="43">
        <f>AU885*$D895</f>
        <v/>
      </c>
      <c r="AV895" s="43">
        <f>AV885*$D895</f>
        <v/>
      </c>
      <c r="AW895" s="43">
        <f>AW885*$D895</f>
        <v/>
      </c>
      <c r="AX895" s="43">
        <f>AX885*$D895</f>
        <v/>
      </c>
      <c r="AY895" s="43">
        <f>AY885*$D895</f>
        <v/>
      </c>
    </row>
    <row r="896" hidden="1" outlineLevel="1">
      <c r="A896" s="14" t="inlineStr">
        <is>
          <t>nim</t>
        </is>
      </c>
      <c r="B896" s="14" t="inlineStr">
        <is>
          <t>nga</t>
        </is>
      </c>
      <c r="C896" s="14" t="inlineStr">
        <is>
          <t>pow</t>
        </is>
      </c>
      <c r="D896" s="41">
        <f>INDEX(Inputs_power!$AP$5:$AP$13,MATCH($B896,Inputs_power!$A$5:$A$13,0))</f>
        <v/>
      </c>
      <c r="E896" s="36" t="n"/>
      <c r="F896" s="36" t="n"/>
      <c r="G896" s="36" t="n"/>
      <c r="H896" s="14">
        <f>INDEX(VarLab,MATCH($A896,VarKey,0))&amp;INDEX(MemLab,MATCH($C896&amp;"|"&amp;$B896,MemKey,0))</f>
        <v/>
      </c>
      <c r="I896" s="14">
        <f>INDEX(VarUnit,MATCH($A896,VarKey,0))</f>
        <v/>
      </c>
      <c r="J896" s="14">
        <f>INDEX(VarSrc,MATCH($A896,VarKey,0))</f>
        <v/>
      </c>
      <c r="K896" s="11">
        <f>CodePrefix&amp;$A896&amp;IF($C896="","","."&amp;$C896&amp;"."&amp;$B896)&amp;INDEX(VarEnd,MATCH($A896,VarKey,0))&amp;K$5</f>
        <v/>
      </c>
      <c r="L896" s="42">
        <f>L886*$D896</f>
        <v/>
      </c>
      <c r="M896" s="43">
        <f>M886*$D896</f>
        <v/>
      </c>
      <c r="N896" s="43">
        <f>N886*$D896</f>
        <v/>
      </c>
      <c r="O896" s="43">
        <f>O886*$D896</f>
        <v/>
      </c>
      <c r="P896" s="43">
        <f>P886*$D896</f>
        <v/>
      </c>
      <c r="Q896" s="43">
        <f>Q886*$D896</f>
        <v/>
      </c>
      <c r="R896" s="43">
        <f>R886*$D896</f>
        <v/>
      </c>
      <c r="S896" s="43">
        <f>S886*$D896</f>
        <v/>
      </c>
      <c r="T896" s="43">
        <f>T886*$D896</f>
        <v/>
      </c>
      <c r="U896" s="43">
        <f>U886*$D896</f>
        <v/>
      </c>
      <c r="V896" s="43">
        <f>V886*$D896</f>
        <v/>
      </c>
      <c r="W896" s="43">
        <f>W886*$D896</f>
        <v/>
      </c>
      <c r="X896" s="43">
        <f>X886*$D896</f>
        <v/>
      </c>
      <c r="Y896" s="43">
        <f>Y886*$D896</f>
        <v/>
      </c>
      <c r="Z896" s="43">
        <f>Z886*$D896</f>
        <v/>
      </c>
      <c r="AA896" s="43">
        <f>AA886*$D896</f>
        <v/>
      </c>
      <c r="AB896" s="43">
        <f>AB886*$D896</f>
        <v/>
      </c>
      <c r="AC896" s="43">
        <f>AC886*$D896</f>
        <v/>
      </c>
      <c r="AD896" s="43">
        <f>AD886*$D896</f>
        <v/>
      </c>
      <c r="AF896" s="11">
        <f>CodePrefix&amp;$A896&amp;IF($C896="","","."&amp;$C896&amp;"."&amp;$B896)&amp;INDEX(VarEnd,MATCH($A896,VarKey,0))&amp;AF$5</f>
        <v/>
      </c>
      <c r="AG896" s="42">
        <f>AG886*$D896</f>
        <v/>
      </c>
      <c r="AH896" s="43">
        <f>AH886*$D896</f>
        <v/>
      </c>
      <c r="AI896" s="43">
        <f>AI886*$D896</f>
        <v/>
      </c>
      <c r="AJ896" s="43">
        <f>AJ886*$D896</f>
        <v/>
      </c>
      <c r="AK896" s="43">
        <f>AK886*$D896</f>
        <v/>
      </c>
      <c r="AL896" s="43">
        <f>AL886*$D896</f>
        <v/>
      </c>
      <c r="AM896" s="43">
        <f>AM886*$D896</f>
        <v/>
      </c>
      <c r="AN896" s="43">
        <f>AN886*$D896</f>
        <v/>
      </c>
      <c r="AO896" s="43">
        <f>AO886*$D896</f>
        <v/>
      </c>
      <c r="AP896" s="43">
        <f>AP886*$D896</f>
        <v/>
      </c>
      <c r="AQ896" s="43">
        <f>AQ886*$D896</f>
        <v/>
      </c>
      <c r="AR896" s="43">
        <f>AR886*$D896</f>
        <v/>
      </c>
      <c r="AS896" s="43">
        <f>AS886*$D896</f>
        <v/>
      </c>
      <c r="AT896" s="43">
        <f>AT886*$D896</f>
        <v/>
      </c>
      <c r="AU896" s="43">
        <f>AU886*$D896</f>
        <v/>
      </c>
      <c r="AV896" s="43">
        <f>AV886*$D896</f>
        <v/>
      </c>
      <c r="AW896" s="43">
        <f>AW886*$D896</f>
        <v/>
      </c>
      <c r="AX896" s="43">
        <f>AX886*$D896</f>
        <v/>
      </c>
      <c r="AY896" s="43">
        <f>AY886*$D896</f>
        <v/>
      </c>
    </row>
    <row r="897" hidden="1" outlineLevel="1">
      <c r="A897" s="14" t="inlineStr">
        <is>
          <t>nim</t>
        </is>
      </c>
      <c r="B897" s="14" t="inlineStr">
        <is>
          <t>oop</t>
        </is>
      </c>
      <c r="C897" s="14" t="inlineStr">
        <is>
          <t>pow</t>
        </is>
      </c>
      <c r="D897" s="41">
        <f>INDEX(Inputs_power!$AP$5:$AP$13,MATCH($B897,Inputs_power!$A$5:$A$13,0))</f>
        <v/>
      </c>
      <c r="E897" s="36" t="n"/>
      <c r="F897" s="36" t="n"/>
      <c r="G897" s="36" t="n"/>
      <c r="H897" s="14">
        <f>INDEX(VarLab,MATCH($A897,VarKey,0))&amp;INDEX(MemLab,MATCH($C897&amp;"|"&amp;$B897,MemKey,0))</f>
        <v/>
      </c>
      <c r="I897" s="14">
        <f>INDEX(VarUnit,MATCH($A897,VarKey,0))</f>
        <v/>
      </c>
      <c r="J897" s="14">
        <f>INDEX(VarSrc,MATCH($A897,VarKey,0))</f>
        <v/>
      </c>
      <c r="K897" s="11">
        <f>CodePrefix&amp;$A897&amp;IF($C897="","","."&amp;$C897&amp;"."&amp;$B897)&amp;INDEX(VarEnd,MATCH($A897,VarKey,0))&amp;K$5</f>
        <v/>
      </c>
      <c r="L897" s="42">
        <f>L887*$D897</f>
        <v/>
      </c>
      <c r="M897" s="43">
        <f>M887*$D897</f>
        <v/>
      </c>
      <c r="N897" s="43">
        <f>N887*$D897</f>
        <v/>
      </c>
      <c r="O897" s="43">
        <f>O887*$D897</f>
        <v/>
      </c>
      <c r="P897" s="43">
        <f>P887*$D897</f>
        <v/>
      </c>
      <c r="Q897" s="43">
        <f>Q887*$D897</f>
        <v/>
      </c>
      <c r="R897" s="43">
        <f>R887*$D897</f>
        <v/>
      </c>
      <c r="S897" s="43">
        <f>S887*$D897</f>
        <v/>
      </c>
      <c r="T897" s="43">
        <f>T887*$D897</f>
        <v/>
      </c>
      <c r="U897" s="43">
        <f>U887*$D897</f>
        <v/>
      </c>
      <c r="V897" s="43">
        <f>V887*$D897</f>
        <v/>
      </c>
      <c r="W897" s="43">
        <f>W887*$D897</f>
        <v/>
      </c>
      <c r="X897" s="43">
        <f>X887*$D897</f>
        <v/>
      </c>
      <c r="Y897" s="43">
        <f>Y887*$D897</f>
        <v/>
      </c>
      <c r="Z897" s="43">
        <f>Z887*$D897</f>
        <v/>
      </c>
      <c r="AA897" s="43">
        <f>AA887*$D897</f>
        <v/>
      </c>
      <c r="AB897" s="43">
        <f>AB887*$D897</f>
        <v/>
      </c>
      <c r="AC897" s="43">
        <f>AC887*$D897</f>
        <v/>
      </c>
      <c r="AD897" s="43">
        <f>AD887*$D897</f>
        <v/>
      </c>
      <c r="AF897" s="11">
        <f>CodePrefix&amp;$A897&amp;IF($C897="","","."&amp;$C897&amp;"."&amp;$B897)&amp;INDEX(VarEnd,MATCH($A897,VarKey,0))&amp;AF$5</f>
        <v/>
      </c>
      <c r="AG897" s="42">
        <f>AG887*$D897</f>
        <v/>
      </c>
      <c r="AH897" s="43">
        <f>AH887*$D897</f>
        <v/>
      </c>
      <c r="AI897" s="43">
        <f>AI887*$D897</f>
        <v/>
      </c>
      <c r="AJ897" s="43">
        <f>AJ887*$D897</f>
        <v/>
      </c>
      <c r="AK897" s="43">
        <f>AK887*$D897</f>
        <v/>
      </c>
      <c r="AL897" s="43">
        <f>AL887*$D897</f>
        <v/>
      </c>
      <c r="AM897" s="43">
        <f>AM887*$D897</f>
        <v/>
      </c>
      <c r="AN897" s="43">
        <f>AN887*$D897</f>
        <v/>
      </c>
      <c r="AO897" s="43">
        <f>AO887*$D897</f>
        <v/>
      </c>
      <c r="AP897" s="43">
        <f>AP887*$D897</f>
        <v/>
      </c>
      <c r="AQ897" s="43">
        <f>AQ887*$D897</f>
        <v/>
      </c>
      <c r="AR897" s="43">
        <f>AR887*$D897</f>
        <v/>
      </c>
      <c r="AS897" s="43">
        <f>AS887*$D897</f>
        <v/>
      </c>
      <c r="AT897" s="43">
        <f>AT887*$D897</f>
        <v/>
      </c>
      <c r="AU897" s="43">
        <f>AU887*$D897</f>
        <v/>
      </c>
      <c r="AV897" s="43">
        <f>AV887*$D897</f>
        <v/>
      </c>
      <c r="AW897" s="43">
        <f>AW887*$D897</f>
        <v/>
      </c>
      <c r="AX897" s="43">
        <f>AX887*$D897</f>
        <v/>
      </c>
      <c r="AY897" s="43">
        <f>AY887*$D897</f>
        <v/>
      </c>
    </row>
    <row r="898" hidden="1" outlineLevel="1">
      <c r="A898" s="14" t="inlineStr">
        <is>
          <t>nim</t>
        </is>
      </c>
      <c r="B898" s="14" t="inlineStr">
        <is>
          <t>nuc</t>
        </is>
      </c>
      <c r="C898" s="14" t="inlineStr">
        <is>
          <t>pow</t>
        </is>
      </c>
      <c r="D898" s="41">
        <f>INDEX(Inputs_power!$AP$5:$AP$13,MATCH($B898,Inputs_power!$A$5:$A$13,0))</f>
        <v/>
      </c>
      <c r="E898" s="36" t="n"/>
      <c r="F898" s="36" t="n"/>
      <c r="G898" s="36" t="n"/>
      <c r="H898" s="14">
        <f>INDEX(VarLab,MATCH($A898,VarKey,0))&amp;INDEX(MemLab,MATCH($C898&amp;"|"&amp;$B898,MemKey,0))</f>
        <v/>
      </c>
      <c r="I898" s="14">
        <f>INDEX(VarUnit,MATCH($A898,VarKey,0))</f>
        <v/>
      </c>
      <c r="J898" s="14">
        <f>INDEX(VarSrc,MATCH($A898,VarKey,0))</f>
        <v/>
      </c>
      <c r="K898" s="11">
        <f>CodePrefix&amp;$A898&amp;IF($C898="","","."&amp;$C898&amp;"."&amp;$B898)&amp;INDEX(VarEnd,MATCH($A898,VarKey,0))&amp;K$5</f>
        <v/>
      </c>
      <c r="L898" s="42">
        <f>L888*$D898</f>
        <v/>
      </c>
      <c r="M898" s="43">
        <f>M888*$D898</f>
        <v/>
      </c>
      <c r="N898" s="43">
        <f>N888*$D898</f>
        <v/>
      </c>
      <c r="O898" s="43">
        <f>O888*$D898</f>
        <v/>
      </c>
      <c r="P898" s="43">
        <f>P888*$D898</f>
        <v/>
      </c>
      <c r="Q898" s="43">
        <f>Q888*$D898</f>
        <v/>
      </c>
      <c r="R898" s="43">
        <f>R888*$D898</f>
        <v/>
      </c>
      <c r="S898" s="43">
        <f>S888*$D898</f>
        <v/>
      </c>
      <c r="T898" s="43">
        <f>T888*$D898</f>
        <v/>
      </c>
      <c r="U898" s="43">
        <f>U888*$D898</f>
        <v/>
      </c>
      <c r="V898" s="43">
        <f>V888*$D898</f>
        <v/>
      </c>
      <c r="W898" s="43">
        <f>W888*$D898</f>
        <v/>
      </c>
      <c r="X898" s="43">
        <f>X888*$D898</f>
        <v/>
      </c>
      <c r="Y898" s="43">
        <f>Y888*$D898</f>
        <v/>
      </c>
      <c r="Z898" s="43">
        <f>Z888*$D898</f>
        <v/>
      </c>
      <c r="AA898" s="43">
        <f>AA888*$D898</f>
        <v/>
      </c>
      <c r="AB898" s="43">
        <f>AB888*$D898</f>
        <v/>
      </c>
      <c r="AC898" s="43">
        <f>AC888*$D898</f>
        <v/>
      </c>
      <c r="AD898" s="43">
        <f>AD888*$D898</f>
        <v/>
      </c>
      <c r="AF898" s="11">
        <f>CodePrefix&amp;$A898&amp;IF($C898="","","."&amp;$C898&amp;"."&amp;$B898)&amp;INDEX(VarEnd,MATCH($A898,VarKey,0))&amp;AF$5</f>
        <v/>
      </c>
      <c r="AG898" s="42">
        <f>AG888*$D898</f>
        <v/>
      </c>
      <c r="AH898" s="43">
        <f>AH888*$D898</f>
        <v/>
      </c>
      <c r="AI898" s="43">
        <f>AI888*$D898</f>
        <v/>
      </c>
      <c r="AJ898" s="43">
        <f>AJ888*$D898</f>
        <v/>
      </c>
      <c r="AK898" s="43">
        <f>AK888*$D898</f>
        <v/>
      </c>
      <c r="AL898" s="43">
        <f>AL888*$D898</f>
        <v/>
      </c>
      <c r="AM898" s="43">
        <f>AM888*$D898</f>
        <v/>
      </c>
      <c r="AN898" s="43">
        <f>AN888*$D898</f>
        <v/>
      </c>
      <c r="AO898" s="43">
        <f>AO888*$D898</f>
        <v/>
      </c>
      <c r="AP898" s="43">
        <f>AP888*$D898</f>
        <v/>
      </c>
      <c r="AQ898" s="43">
        <f>AQ888*$D898</f>
        <v/>
      </c>
      <c r="AR898" s="43">
        <f>AR888*$D898</f>
        <v/>
      </c>
      <c r="AS898" s="43">
        <f>AS888*$D898</f>
        <v/>
      </c>
      <c r="AT898" s="43">
        <f>AT888*$D898</f>
        <v/>
      </c>
      <c r="AU898" s="43">
        <f>AU888*$D898</f>
        <v/>
      </c>
      <c r="AV898" s="43">
        <f>AV888*$D898</f>
        <v/>
      </c>
      <c r="AW898" s="43">
        <f>AW888*$D898</f>
        <v/>
      </c>
      <c r="AX898" s="43">
        <f>AX888*$D898</f>
        <v/>
      </c>
      <c r="AY898" s="43">
        <f>AY888*$D898</f>
        <v/>
      </c>
    </row>
    <row r="899" hidden="1" outlineLevel="1">
      <c r="A899" s="14" t="inlineStr">
        <is>
          <t>nim</t>
        </is>
      </c>
      <c r="B899" s="14" t="inlineStr">
        <is>
          <t>wnd</t>
        </is>
      </c>
      <c r="C899" s="14" t="inlineStr">
        <is>
          <t>pow</t>
        </is>
      </c>
      <c r="D899" s="41">
        <f>INDEX(Inputs_power!$AP$5:$AP$13,MATCH($B899,Inputs_power!$A$5:$A$13,0))</f>
        <v/>
      </c>
      <c r="E899" s="36" t="n"/>
      <c r="F899" s="36" t="n"/>
      <c r="G899" s="36" t="n"/>
      <c r="H899" s="14">
        <f>INDEX(VarLab,MATCH($A899,VarKey,0))&amp;INDEX(MemLab,MATCH($C899&amp;"|"&amp;$B899,MemKey,0))</f>
        <v/>
      </c>
      <c r="I899" s="14">
        <f>INDEX(VarUnit,MATCH($A899,VarKey,0))</f>
        <v/>
      </c>
      <c r="J899" s="14">
        <f>INDEX(VarSrc,MATCH($A899,VarKey,0))</f>
        <v/>
      </c>
      <c r="K899" s="11">
        <f>CodePrefix&amp;$A899&amp;IF($C899="","","."&amp;$C899&amp;"."&amp;$B899)&amp;INDEX(VarEnd,MATCH($A899,VarKey,0))&amp;K$5</f>
        <v/>
      </c>
      <c r="L899" s="42">
        <f>L889*$D899</f>
        <v/>
      </c>
      <c r="M899" s="43">
        <f>M889*$D899</f>
        <v/>
      </c>
      <c r="N899" s="43">
        <f>N889*$D899</f>
        <v/>
      </c>
      <c r="O899" s="43">
        <f>O889*$D899</f>
        <v/>
      </c>
      <c r="P899" s="43">
        <f>P889*$D899</f>
        <v/>
      </c>
      <c r="Q899" s="43">
        <f>Q889*$D899</f>
        <v/>
      </c>
      <c r="R899" s="43">
        <f>R889*$D899</f>
        <v/>
      </c>
      <c r="S899" s="43">
        <f>S889*$D899</f>
        <v/>
      </c>
      <c r="T899" s="43">
        <f>T889*$D899</f>
        <v/>
      </c>
      <c r="U899" s="43">
        <f>U889*$D899</f>
        <v/>
      </c>
      <c r="V899" s="43">
        <f>V889*$D899</f>
        <v/>
      </c>
      <c r="W899" s="43">
        <f>W889*$D899</f>
        <v/>
      </c>
      <c r="X899" s="43">
        <f>X889*$D899</f>
        <v/>
      </c>
      <c r="Y899" s="43">
        <f>Y889*$D899</f>
        <v/>
      </c>
      <c r="Z899" s="43">
        <f>Z889*$D899</f>
        <v/>
      </c>
      <c r="AA899" s="43">
        <f>AA889*$D899</f>
        <v/>
      </c>
      <c r="AB899" s="43">
        <f>AB889*$D899</f>
        <v/>
      </c>
      <c r="AC899" s="43">
        <f>AC889*$D899</f>
        <v/>
      </c>
      <c r="AD899" s="43">
        <f>AD889*$D899</f>
        <v/>
      </c>
      <c r="AF899" s="11">
        <f>CodePrefix&amp;$A899&amp;IF($C899="","","."&amp;$C899&amp;"."&amp;$B899)&amp;INDEX(VarEnd,MATCH($A899,VarKey,0))&amp;AF$5</f>
        <v/>
      </c>
      <c r="AG899" s="42">
        <f>AG889*$D899</f>
        <v/>
      </c>
      <c r="AH899" s="43">
        <f>AH889*$D899</f>
        <v/>
      </c>
      <c r="AI899" s="43">
        <f>AI889*$D899</f>
        <v/>
      </c>
      <c r="AJ899" s="43">
        <f>AJ889*$D899</f>
        <v/>
      </c>
      <c r="AK899" s="43">
        <f>AK889*$D899</f>
        <v/>
      </c>
      <c r="AL899" s="43">
        <f>AL889*$D899</f>
        <v/>
      </c>
      <c r="AM899" s="43">
        <f>AM889*$D899</f>
        <v/>
      </c>
      <c r="AN899" s="43">
        <f>AN889*$D899</f>
        <v/>
      </c>
      <c r="AO899" s="43">
        <f>AO889*$D899</f>
        <v/>
      </c>
      <c r="AP899" s="43">
        <f>AP889*$D899</f>
        <v/>
      </c>
      <c r="AQ899" s="43">
        <f>AQ889*$D899</f>
        <v/>
      </c>
      <c r="AR899" s="43">
        <f>AR889*$D899</f>
        <v/>
      </c>
      <c r="AS899" s="43">
        <f>AS889*$D899</f>
        <v/>
      </c>
      <c r="AT899" s="43">
        <f>AT889*$D899</f>
        <v/>
      </c>
      <c r="AU899" s="43">
        <f>AU889*$D899</f>
        <v/>
      </c>
      <c r="AV899" s="43">
        <f>AV889*$D899</f>
        <v/>
      </c>
      <c r="AW899" s="43">
        <f>AW889*$D899</f>
        <v/>
      </c>
      <c r="AX899" s="43">
        <f>AX889*$D899</f>
        <v/>
      </c>
      <c r="AY899" s="43">
        <f>AY889*$D899</f>
        <v/>
      </c>
    </row>
    <row r="900" hidden="1" outlineLevel="1">
      <c r="A900" s="14" t="inlineStr">
        <is>
          <t>nim</t>
        </is>
      </c>
      <c r="B900" s="14" t="inlineStr">
        <is>
          <t>sol</t>
        </is>
      </c>
      <c r="C900" s="14" t="inlineStr">
        <is>
          <t>pow</t>
        </is>
      </c>
      <c r="D900" s="41">
        <f>INDEX(Inputs_power!$AP$5:$AP$13,MATCH($B900,Inputs_power!$A$5:$A$13,0))</f>
        <v/>
      </c>
      <c r="E900" s="36" t="n"/>
      <c r="F900" s="36" t="n"/>
      <c r="G900" s="36" t="n"/>
      <c r="H900" s="14">
        <f>INDEX(VarLab,MATCH($A900,VarKey,0))&amp;INDEX(MemLab,MATCH($C900&amp;"|"&amp;$B900,MemKey,0))</f>
        <v/>
      </c>
      <c r="I900" s="14">
        <f>INDEX(VarUnit,MATCH($A900,VarKey,0))</f>
        <v/>
      </c>
      <c r="J900" s="14">
        <f>INDEX(VarSrc,MATCH($A900,VarKey,0))</f>
        <v/>
      </c>
      <c r="K900" s="11">
        <f>CodePrefix&amp;$A900&amp;IF($C900="","","."&amp;$C900&amp;"."&amp;$B900)&amp;INDEX(VarEnd,MATCH($A900,VarKey,0))&amp;K$5</f>
        <v/>
      </c>
      <c r="L900" s="42">
        <f>L890*$D900</f>
        <v/>
      </c>
      <c r="M900" s="43">
        <f>M890*$D900</f>
        <v/>
      </c>
      <c r="N900" s="43">
        <f>N890*$D900</f>
        <v/>
      </c>
      <c r="O900" s="43">
        <f>O890*$D900</f>
        <v/>
      </c>
      <c r="P900" s="43">
        <f>P890*$D900</f>
        <v/>
      </c>
      <c r="Q900" s="43">
        <f>Q890*$D900</f>
        <v/>
      </c>
      <c r="R900" s="43">
        <f>R890*$D900</f>
        <v/>
      </c>
      <c r="S900" s="43">
        <f>S890*$D900</f>
        <v/>
      </c>
      <c r="T900" s="43">
        <f>T890*$D900</f>
        <v/>
      </c>
      <c r="U900" s="43">
        <f>U890*$D900</f>
        <v/>
      </c>
      <c r="V900" s="43">
        <f>V890*$D900</f>
        <v/>
      </c>
      <c r="W900" s="43">
        <f>W890*$D900</f>
        <v/>
      </c>
      <c r="X900" s="43">
        <f>X890*$D900</f>
        <v/>
      </c>
      <c r="Y900" s="43">
        <f>Y890*$D900</f>
        <v/>
      </c>
      <c r="Z900" s="43">
        <f>Z890*$D900</f>
        <v/>
      </c>
      <c r="AA900" s="43">
        <f>AA890*$D900</f>
        <v/>
      </c>
      <c r="AB900" s="43">
        <f>AB890*$D900</f>
        <v/>
      </c>
      <c r="AC900" s="43">
        <f>AC890*$D900</f>
        <v/>
      </c>
      <c r="AD900" s="43">
        <f>AD890*$D900</f>
        <v/>
      </c>
      <c r="AF900" s="11">
        <f>CodePrefix&amp;$A900&amp;IF($C900="","","."&amp;$C900&amp;"."&amp;$B900)&amp;INDEX(VarEnd,MATCH($A900,VarKey,0))&amp;AF$5</f>
        <v/>
      </c>
      <c r="AG900" s="42">
        <f>AG890*$D900</f>
        <v/>
      </c>
      <c r="AH900" s="43">
        <f>AH890*$D900</f>
        <v/>
      </c>
      <c r="AI900" s="43">
        <f>AI890*$D900</f>
        <v/>
      </c>
      <c r="AJ900" s="43">
        <f>AJ890*$D900</f>
        <v/>
      </c>
      <c r="AK900" s="43">
        <f>AK890*$D900</f>
        <v/>
      </c>
      <c r="AL900" s="43">
        <f>AL890*$D900</f>
        <v/>
      </c>
      <c r="AM900" s="43">
        <f>AM890*$D900</f>
        <v/>
      </c>
      <c r="AN900" s="43">
        <f>AN890*$D900</f>
        <v/>
      </c>
      <c r="AO900" s="43">
        <f>AO890*$D900</f>
        <v/>
      </c>
      <c r="AP900" s="43">
        <f>AP890*$D900</f>
        <v/>
      </c>
      <c r="AQ900" s="43">
        <f>AQ890*$D900</f>
        <v/>
      </c>
      <c r="AR900" s="43">
        <f>AR890*$D900</f>
        <v/>
      </c>
      <c r="AS900" s="43">
        <f>AS890*$D900</f>
        <v/>
      </c>
      <c r="AT900" s="43">
        <f>AT890*$D900</f>
        <v/>
      </c>
      <c r="AU900" s="43">
        <f>AU890*$D900</f>
        <v/>
      </c>
      <c r="AV900" s="43">
        <f>AV890*$D900</f>
        <v/>
      </c>
      <c r="AW900" s="43">
        <f>AW890*$D900</f>
        <v/>
      </c>
      <c r="AX900" s="43">
        <f>AX890*$D900</f>
        <v/>
      </c>
      <c r="AY900" s="43">
        <f>AY890*$D900</f>
        <v/>
      </c>
    </row>
    <row r="901" hidden="1" outlineLevel="1">
      <c r="A901" s="14" t="inlineStr">
        <is>
          <t>nim</t>
        </is>
      </c>
      <c r="B901" s="14" t="inlineStr">
        <is>
          <t>hyd</t>
        </is>
      </c>
      <c r="C901" s="14" t="inlineStr">
        <is>
          <t>pow</t>
        </is>
      </c>
      <c r="D901" s="41">
        <f>INDEX(Inputs_power!$AP$5:$AP$13,MATCH($B901,Inputs_power!$A$5:$A$13,0))</f>
        <v/>
      </c>
      <c r="E901" s="36" t="n"/>
      <c r="F901" s="36" t="n"/>
      <c r="G901" s="36" t="n"/>
      <c r="H901" s="14">
        <f>INDEX(VarLab,MATCH($A901,VarKey,0))&amp;INDEX(MemLab,MATCH($C901&amp;"|"&amp;$B901,MemKey,0))</f>
        <v/>
      </c>
      <c r="I901" s="14">
        <f>INDEX(VarUnit,MATCH($A901,VarKey,0))</f>
        <v/>
      </c>
      <c r="J901" s="14">
        <f>INDEX(VarSrc,MATCH($A901,VarKey,0))</f>
        <v/>
      </c>
      <c r="K901" s="11">
        <f>CodePrefix&amp;$A901&amp;IF($C901="","","."&amp;$C901&amp;"."&amp;$B901)&amp;INDEX(VarEnd,MATCH($A901,VarKey,0))&amp;K$5</f>
        <v/>
      </c>
      <c r="L901" s="42">
        <f>L891*$D901</f>
        <v/>
      </c>
      <c r="M901" s="43">
        <f>M891*$D901</f>
        <v/>
      </c>
      <c r="N901" s="43">
        <f>N891*$D901</f>
        <v/>
      </c>
      <c r="O901" s="43">
        <f>O891*$D901</f>
        <v/>
      </c>
      <c r="P901" s="43">
        <f>P891*$D901</f>
        <v/>
      </c>
      <c r="Q901" s="43">
        <f>Q891*$D901</f>
        <v/>
      </c>
      <c r="R901" s="43">
        <f>R891*$D901</f>
        <v/>
      </c>
      <c r="S901" s="43">
        <f>S891*$D901</f>
        <v/>
      </c>
      <c r="T901" s="43">
        <f>T891*$D901</f>
        <v/>
      </c>
      <c r="U901" s="43">
        <f>U891*$D901</f>
        <v/>
      </c>
      <c r="V901" s="43">
        <f>V891*$D901</f>
        <v/>
      </c>
      <c r="W901" s="43">
        <f>W891*$D901</f>
        <v/>
      </c>
      <c r="X901" s="43">
        <f>X891*$D901</f>
        <v/>
      </c>
      <c r="Y901" s="43">
        <f>Y891*$D901</f>
        <v/>
      </c>
      <c r="Z901" s="43">
        <f>Z891*$D901</f>
        <v/>
      </c>
      <c r="AA901" s="43">
        <f>AA891*$D901</f>
        <v/>
      </c>
      <c r="AB901" s="43">
        <f>AB891*$D901</f>
        <v/>
      </c>
      <c r="AC901" s="43">
        <f>AC891*$D901</f>
        <v/>
      </c>
      <c r="AD901" s="43">
        <f>AD891*$D901</f>
        <v/>
      </c>
      <c r="AF901" s="11">
        <f>CodePrefix&amp;$A901&amp;IF($C901="","","."&amp;$C901&amp;"."&amp;$B901)&amp;INDEX(VarEnd,MATCH($A901,VarKey,0))&amp;AF$5</f>
        <v/>
      </c>
      <c r="AG901" s="42">
        <f>AG891*$D901</f>
        <v/>
      </c>
      <c r="AH901" s="43">
        <f>AH891*$D901</f>
        <v/>
      </c>
      <c r="AI901" s="43">
        <f>AI891*$D901</f>
        <v/>
      </c>
      <c r="AJ901" s="43">
        <f>AJ891*$D901</f>
        <v/>
      </c>
      <c r="AK901" s="43">
        <f>AK891*$D901</f>
        <v/>
      </c>
      <c r="AL901" s="43">
        <f>AL891*$D901</f>
        <v/>
      </c>
      <c r="AM901" s="43">
        <f>AM891*$D901</f>
        <v/>
      </c>
      <c r="AN901" s="43">
        <f>AN891*$D901</f>
        <v/>
      </c>
      <c r="AO901" s="43">
        <f>AO891*$D901</f>
        <v/>
      </c>
      <c r="AP901" s="43">
        <f>AP891*$D901</f>
        <v/>
      </c>
      <c r="AQ901" s="43">
        <f>AQ891*$D901</f>
        <v/>
      </c>
      <c r="AR901" s="43">
        <f>AR891*$D901</f>
        <v/>
      </c>
      <c r="AS901" s="43">
        <f>AS891*$D901</f>
        <v/>
      </c>
      <c r="AT901" s="43">
        <f>AT891*$D901</f>
        <v/>
      </c>
      <c r="AU901" s="43">
        <f>AU891*$D901</f>
        <v/>
      </c>
      <c r="AV901" s="43">
        <f>AV891*$D901</f>
        <v/>
      </c>
      <c r="AW901" s="43">
        <f>AW891*$D901</f>
        <v/>
      </c>
      <c r="AX901" s="43">
        <f>AX891*$D901</f>
        <v/>
      </c>
      <c r="AY901" s="43">
        <f>AY891*$D901</f>
        <v/>
      </c>
    </row>
    <row r="902" hidden="1" outlineLevel="1">
      <c r="A902" s="14" t="inlineStr">
        <is>
          <t>nim</t>
        </is>
      </c>
      <c r="B902" s="14" t="inlineStr">
        <is>
          <t>ore</t>
        </is>
      </c>
      <c r="C902" s="14" t="inlineStr">
        <is>
          <t>pow</t>
        </is>
      </c>
      <c r="D902" s="41">
        <f>INDEX(Inputs_power!$AP$5:$AP$13,MATCH($B902,Inputs_power!$A$5:$A$13,0))</f>
        <v/>
      </c>
      <c r="E902" s="36" t="n"/>
      <c r="F902" s="36" t="n"/>
      <c r="G902" s="36" t="n"/>
      <c r="H902" s="14">
        <f>INDEX(VarLab,MATCH($A902,VarKey,0))&amp;INDEX(MemLab,MATCH($C902&amp;"|"&amp;$B902,MemKey,0))</f>
        <v/>
      </c>
      <c r="I902" s="14">
        <f>INDEX(VarUnit,MATCH($A902,VarKey,0))</f>
        <v/>
      </c>
      <c r="J902" s="14">
        <f>INDEX(VarSrc,MATCH($A902,VarKey,0))</f>
        <v/>
      </c>
      <c r="K902" s="11">
        <f>CodePrefix&amp;$A902&amp;IF($C902="","","."&amp;$C902&amp;"."&amp;$B902)&amp;INDEX(VarEnd,MATCH($A902,VarKey,0))&amp;K$5</f>
        <v/>
      </c>
      <c r="L902" s="42">
        <f>L892*$D902</f>
        <v/>
      </c>
      <c r="M902" s="43">
        <f>M892*$D902</f>
        <v/>
      </c>
      <c r="N902" s="43">
        <f>N892*$D902</f>
        <v/>
      </c>
      <c r="O902" s="43">
        <f>O892*$D902</f>
        <v/>
      </c>
      <c r="P902" s="43">
        <f>P892*$D902</f>
        <v/>
      </c>
      <c r="Q902" s="43">
        <f>Q892*$D902</f>
        <v/>
      </c>
      <c r="R902" s="43">
        <f>R892*$D902</f>
        <v/>
      </c>
      <c r="S902" s="43">
        <f>S892*$D902</f>
        <v/>
      </c>
      <c r="T902" s="43">
        <f>T892*$D902</f>
        <v/>
      </c>
      <c r="U902" s="43">
        <f>U892*$D902</f>
        <v/>
      </c>
      <c r="V902" s="43">
        <f>V892*$D902</f>
        <v/>
      </c>
      <c r="W902" s="43">
        <f>W892*$D902</f>
        <v/>
      </c>
      <c r="X902" s="43">
        <f>X892*$D902</f>
        <v/>
      </c>
      <c r="Y902" s="43">
        <f>Y892*$D902</f>
        <v/>
      </c>
      <c r="Z902" s="43">
        <f>Z892*$D902</f>
        <v/>
      </c>
      <c r="AA902" s="43">
        <f>AA892*$D902</f>
        <v/>
      </c>
      <c r="AB902" s="43">
        <f>AB892*$D902</f>
        <v/>
      </c>
      <c r="AC902" s="43">
        <f>AC892*$D902</f>
        <v/>
      </c>
      <c r="AD902" s="43">
        <f>AD892*$D902</f>
        <v/>
      </c>
      <c r="AF902" s="11">
        <f>CodePrefix&amp;$A902&amp;IF($C902="","","."&amp;$C902&amp;"."&amp;$B902)&amp;INDEX(VarEnd,MATCH($A902,VarKey,0))&amp;AF$5</f>
        <v/>
      </c>
      <c r="AG902" s="42">
        <f>AG892*$D902</f>
        <v/>
      </c>
      <c r="AH902" s="43">
        <f>AH892*$D902</f>
        <v/>
      </c>
      <c r="AI902" s="43">
        <f>AI892*$D902</f>
        <v/>
      </c>
      <c r="AJ902" s="43">
        <f>AJ892*$D902</f>
        <v/>
      </c>
      <c r="AK902" s="43">
        <f>AK892*$D902</f>
        <v/>
      </c>
      <c r="AL902" s="43">
        <f>AL892*$D902</f>
        <v/>
      </c>
      <c r="AM902" s="43">
        <f>AM892*$D902</f>
        <v/>
      </c>
      <c r="AN902" s="43">
        <f>AN892*$D902</f>
        <v/>
      </c>
      <c r="AO902" s="43">
        <f>AO892*$D902</f>
        <v/>
      </c>
      <c r="AP902" s="43">
        <f>AP892*$D902</f>
        <v/>
      </c>
      <c r="AQ902" s="43">
        <f>AQ892*$D902</f>
        <v/>
      </c>
      <c r="AR902" s="43">
        <f>AR892*$D902</f>
        <v/>
      </c>
      <c r="AS902" s="43">
        <f>AS892*$D902</f>
        <v/>
      </c>
      <c r="AT902" s="43">
        <f>AT892*$D902</f>
        <v/>
      </c>
      <c r="AU902" s="43">
        <f>AU892*$D902</f>
        <v/>
      </c>
      <c r="AV902" s="43">
        <f>AV892*$D902</f>
        <v/>
      </c>
      <c r="AW902" s="43">
        <f>AW892*$D902</f>
        <v/>
      </c>
      <c r="AX902" s="43">
        <f>AX892*$D902</f>
        <v/>
      </c>
      <c r="AY902" s="43">
        <f>AY892*$D902</f>
        <v/>
      </c>
    </row>
    <row r="903" hidden="1" outlineLevel="1">
      <c r="A903" s="14" t="inlineStr">
        <is>
          <t>nim</t>
        </is>
      </c>
      <c r="B903" s="14" t="inlineStr">
        <is>
          <t>bio</t>
        </is>
      </c>
      <c r="C903" s="14" t="inlineStr">
        <is>
          <t>pow</t>
        </is>
      </c>
      <c r="D903" s="41">
        <f>INDEX(Inputs_power!$AP$5:$AP$13,MATCH($B903,Inputs_power!$A$5:$A$13,0))</f>
        <v/>
      </c>
      <c r="E903" s="36" t="n"/>
      <c r="F903" s="36" t="n"/>
      <c r="G903" s="36" t="n"/>
      <c r="H903" s="14">
        <f>INDEX(VarLab,MATCH($A903,VarKey,0))&amp;INDEX(MemLab,MATCH($C903&amp;"|"&amp;$B903,MemKey,0))</f>
        <v/>
      </c>
      <c r="I903" s="14">
        <f>INDEX(VarUnit,MATCH($A903,VarKey,0))</f>
        <v/>
      </c>
      <c r="J903" s="14">
        <f>INDEX(VarSrc,MATCH($A903,VarKey,0))</f>
        <v/>
      </c>
      <c r="K903" s="11">
        <f>CodePrefix&amp;$A903&amp;IF($C903="","","."&amp;$C903&amp;"."&amp;$B903)&amp;INDEX(VarEnd,MATCH($A903,VarKey,0))&amp;K$5</f>
        <v/>
      </c>
      <c r="L903" s="42">
        <f>L893*$D903</f>
        <v/>
      </c>
      <c r="M903" s="43">
        <f>M893*$D903</f>
        <v/>
      </c>
      <c r="N903" s="43">
        <f>N893*$D903</f>
        <v/>
      </c>
      <c r="O903" s="43">
        <f>O893*$D903</f>
        <v/>
      </c>
      <c r="P903" s="43">
        <f>P893*$D903</f>
        <v/>
      </c>
      <c r="Q903" s="43">
        <f>Q893*$D903</f>
        <v/>
      </c>
      <c r="R903" s="43">
        <f>R893*$D903</f>
        <v/>
      </c>
      <c r="S903" s="43">
        <f>S893*$D903</f>
        <v/>
      </c>
      <c r="T903" s="43">
        <f>T893*$D903</f>
        <v/>
      </c>
      <c r="U903" s="43">
        <f>U893*$D903</f>
        <v/>
      </c>
      <c r="V903" s="43">
        <f>V893*$D903</f>
        <v/>
      </c>
      <c r="W903" s="43">
        <f>W893*$D903</f>
        <v/>
      </c>
      <c r="X903" s="43">
        <f>X893*$D903</f>
        <v/>
      </c>
      <c r="Y903" s="43">
        <f>Y893*$D903</f>
        <v/>
      </c>
      <c r="Z903" s="43">
        <f>Z893*$D903</f>
        <v/>
      </c>
      <c r="AA903" s="43">
        <f>AA893*$D903</f>
        <v/>
      </c>
      <c r="AB903" s="43">
        <f>AB893*$D903</f>
        <v/>
      </c>
      <c r="AC903" s="43">
        <f>AC893*$D903</f>
        <v/>
      </c>
      <c r="AD903" s="43">
        <f>AD893*$D903</f>
        <v/>
      </c>
      <c r="AF903" s="11">
        <f>CodePrefix&amp;$A903&amp;IF($C903="","","."&amp;$C903&amp;"."&amp;$B903)&amp;INDEX(VarEnd,MATCH($A903,VarKey,0))&amp;AF$5</f>
        <v/>
      </c>
      <c r="AG903" s="42">
        <f>AG893*$D903</f>
        <v/>
      </c>
      <c r="AH903" s="43">
        <f>AH893*$D903</f>
        <v/>
      </c>
      <c r="AI903" s="43">
        <f>AI893*$D903</f>
        <v/>
      </c>
      <c r="AJ903" s="43">
        <f>AJ893*$D903</f>
        <v/>
      </c>
      <c r="AK903" s="43">
        <f>AK893*$D903</f>
        <v/>
      </c>
      <c r="AL903" s="43">
        <f>AL893*$D903</f>
        <v/>
      </c>
      <c r="AM903" s="43">
        <f>AM893*$D903</f>
        <v/>
      </c>
      <c r="AN903" s="43">
        <f>AN893*$D903</f>
        <v/>
      </c>
      <c r="AO903" s="43">
        <f>AO893*$D903</f>
        <v/>
      </c>
      <c r="AP903" s="43">
        <f>AP893*$D903</f>
        <v/>
      </c>
      <c r="AQ903" s="43">
        <f>AQ893*$D903</f>
        <v/>
      </c>
      <c r="AR903" s="43">
        <f>AR893*$D903</f>
        <v/>
      </c>
      <c r="AS903" s="43">
        <f>AS893*$D903</f>
        <v/>
      </c>
      <c r="AT903" s="43">
        <f>AT893*$D903</f>
        <v/>
      </c>
      <c r="AU903" s="43">
        <f>AU893*$D903</f>
        <v/>
      </c>
      <c r="AV903" s="43">
        <f>AV893*$D903</f>
        <v/>
      </c>
      <c r="AW903" s="43">
        <f>AW893*$D903</f>
        <v/>
      </c>
      <c r="AX903" s="43">
        <f>AX893*$D903</f>
        <v/>
      </c>
      <c r="AY903" s="43">
        <f>AY893*$D903</f>
        <v/>
      </c>
    </row>
    <row r="904" hidden="1" outlineLevel="1"/>
    <row r="905" hidden="1" outlineLevel="1">
      <c r="A905" s="14" t="inlineStr">
        <is>
          <t>nimtot</t>
        </is>
      </c>
      <c r="B905" s="14" t="inlineStr"/>
      <c r="C905" s="14" t="inlineStr"/>
      <c r="D905" s="36" t="n"/>
      <c r="E905" s="36" t="n"/>
      <c r="F905" s="36" t="n"/>
      <c r="G905" s="36" t="n"/>
      <c r="H905" s="14">
        <f>INDEX(VarLab,MATCH($A905,VarKey,0))&amp;INDEX(MemLab,MATCH($C905&amp;"|"&amp;$B905,MemKey,0))</f>
        <v/>
      </c>
      <c r="I905" s="14">
        <f>INDEX(VarUnit,MATCH($A905,VarKey,0))</f>
        <v/>
      </c>
      <c r="J905" s="14">
        <f>INDEX(VarSrc,MATCH($A905,VarKey,0))</f>
        <v/>
      </c>
      <c r="K905" s="11">
        <f>CodePrefix&amp;$A905&amp;IF($C905="","","."&amp;$C905&amp;"."&amp;$B905)&amp;INDEX(VarEnd,MATCH($A905,VarKey,0))&amp;K$5</f>
        <v/>
      </c>
      <c r="L905" s="42">
        <f>SUM(L$895:L$903)</f>
        <v/>
      </c>
      <c r="M905" s="43">
        <f>SUM(M$895:M$903)</f>
        <v/>
      </c>
      <c r="N905" s="43">
        <f>SUM(N$895:N$903)</f>
        <v/>
      </c>
      <c r="O905" s="43">
        <f>SUM(O$895:O$903)</f>
        <v/>
      </c>
      <c r="P905" s="43">
        <f>SUM(P$895:P$903)</f>
        <v/>
      </c>
      <c r="Q905" s="43">
        <f>SUM(Q$895:Q$903)</f>
        <v/>
      </c>
      <c r="R905" s="43">
        <f>SUM(R$895:R$903)</f>
        <v/>
      </c>
      <c r="S905" s="43">
        <f>SUM(S$895:S$903)</f>
        <v/>
      </c>
      <c r="T905" s="43">
        <f>SUM(T$895:T$903)</f>
        <v/>
      </c>
      <c r="U905" s="43">
        <f>SUM(U$895:U$903)</f>
        <v/>
      </c>
      <c r="V905" s="43">
        <f>SUM(V$895:V$903)</f>
        <v/>
      </c>
      <c r="W905" s="43">
        <f>SUM(W$895:W$903)</f>
        <v/>
      </c>
      <c r="X905" s="43">
        <f>SUM(X$895:X$903)</f>
        <v/>
      </c>
      <c r="Y905" s="43">
        <f>SUM(Y$895:Y$903)</f>
        <v/>
      </c>
      <c r="Z905" s="43">
        <f>SUM(Z$895:Z$903)</f>
        <v/>
      </c>
      <c r="AA905" s="43">
        <f>SUM(AA$895:AA$903)</f>
        <v/>
      </c>
      <c r="AB905" s="43">
        <f>SUM(AB$895:AB$903)</f>
        <v/>
      </c>
      <c r="AC905" s="43">
        <f>SUM(AC$895:AC$903)</f>
        <v/>
      </c>
      <c r="AD905" s="43">
        <f>SUM(AD$895:AD$903)</f>
        <v/>
      </c>
      <c r="AF905" s="11">
        <f>CodePrefix&amp;$A905&amp;IF($C905="","","."&amp;$C905&amp;"."&amp;$B905)&amp;INDEX(VarEnd,MATCH($A905,VarKey,0))&amp;AF$5</f>
        <v/>
      </c>
      <c r="AG905" s="42">
        <f>SUM(AG$895:AG$903)</f>
        <v/>
      </c>
      <c r="AH905" s="43">
        <f>SUM(AH$895:AH$903)</f>
        <v/>
      </c>
      <c r="AI905" s="43">
        <f>SUM(AI$895:AI$903)</f>
        <v/>
      </c>
      <c r="AJ905" s="43">
        <f>SUM(AJ$895:AJ$903)</f>
        <v/>
      </c>
      <c r="AK905" s="43">
        <f>SUM(AK$895:AK$903)</f>
        <v/>
      </c>
      <c r="AL905" s="43">
        <f>SUM(AL$895:AL$903)</f>
        <v/>
      </c>
      <c r="AM905" s="43">
        <f>SUM(AM$895:AM$903)</f>
        <v/>
      </c>
      <c r="AN905" s="43">
        <f>SUM(AN$895:AN$903)</f>
        <v/>
      </c>
      <c r="AO905" s="43">
        <f>SUM(AO$895:AO$903)</f>
        <v/>
      </c>
      <c r="AP905" s="43">
        <f>SUM(AP$895:AP$903)</f>
        <v/>
      </c>
      <c r="AQ905" s="43">
        <f>SUM(AQ$895:AQ$903)</f>
        <v/>
      </c>
      <c r="AR905" s="43">
        <f>SUM(AR$895:AR$903)</f>
        <v/>
      </c>
      <c r="AS905" s="43">
        <f>SUM(AS$895:AS$903)</f>
        <v/>
      </c>
      <c r="AT905" s="43">
        <f>SUM(AT$895:AT$903)</f>
        <v/>
      </c>
      <c r="AU905" s="43">
        <f>SUM(AU$895:AU$903)</f>
        <v/>
      </c>
      <c r="AV905" s="43">
        <f>SUM(AV$895:AV$903)</f>
        <v/>
      </c>
      <c r="AW905" s="43">
        <f>SUM(AW$895:AW$903)</f>
        <v/>
      </c>
      <c r="AX905" s="43">
        <f>SUM(AX$895:AX$903)</f>
        <v/>
      </c>
      <c r="AY905" s="43">
        <f>SUM(AY$895:AY$903)</f>
        <v/>
      </c>
    </row>
    <row r="906" hidden="1" outlineLevel="1"/>
    <row r="907" hidden="1" outlineLevel="1">
      <c r="A907" s="14" t="inlineStr">
        <is>
          <t>usd</t>
        </is>
      </c>
      <c r="B907" s="14" t="inlineStr">
        <is>
          <t>coa</t>
        </is>
      </c>
      <c r="C907" s="14" t="inlineStr">
        <is>
          <t>pow</t>
        </is>
      </c>
      <c r="D907" s="36" t="n"/>
      <c r="E907" s="36" t="n"/>
      <c r="F907" s="36" t="n"/>
      <c r="G907" s="36" t="n"/>
      <c r="H907" s="14">
        <f>INDEX(VarLab,MATCH($A907,VarKey,0))&amp;INDEX(MemLab,MATCH($C907&amp;"|"&amp;$B907,MemKey,0))</f>
        <v/>
      </c>
      <c r="I907" s="14">
        <f>INDEX(VarUnit,MATCH($A907,VarKey,0))</f>
        <v/>
      </c>
      <c r="J907" s="14">
        <f>INDEX(VarSrc,MATCH($A907,VarKey,0))</f>
        <v/>
      </c>
      <c r="K907" s="11">
        <f>CodePrefix&amp;$A907&amp;IF($C907="","","."&amp;$C907&amp;"."&amp;$B907)&amp;INDEX(VarEnd,MATCH($A907,VarKey,0))&amp;K$5</f>
        <v/>
      </c>
      <c r="L907" s="42">
        <f>L895*L467/1000</f>
        <v/>
      </c>
      <c r="M907" s="43">
        <f>M895*M467/1000</f>
        <v/>
      </c>
      <c r="N907" s="43">
        <f>N895*N467/1000</f>
        <v/>
      </c>
      <c r="O907" s="43">
        <f>O895*O467/1000</f>
        <v/>
      </c>
      <c r="P907" s="43">
        <f>P895*P467/1000</f>
        <v/>
      </c>
      <c r="Q907" s="43">
        <f>Q895*Q467/1000</f>
        <v/>
      </c>
      <c r="R907" s="43">
        <f>R895*R467/1000</f>
        <v/>
      </c>
      <c r="S907" s="43">
        <f>S895*S467/1000</f>
        <v/>
      </c>
      <c r="T907" s="43">
        <f>T895*T467/1000</f>
        <v/>
      </c>
      <c r="U907" s="43">
        <f>U895*U467/1000</f>
        <v/>
      </c>
      <c r="V907" s="43">
        <f>V895*V467/1000</f>
        <v/>
      </c>
      <c r="W907" s="43">
        <f>W895*W467/1000</f>
        <v/>
      </c>
      <c r="X907" s="43">
        <f>X895*X467/1000</f>
        <v/>
      </c>
      <c r="Y907" s="43">
        <f>Y895*Y467/1000</f>
        <v/>
      </c>
      <c r="Z907" s="43">
        <f>Z895*Z467/1000</f>
        <v/>
      </c>
      <c r="AA907" s="43">
        <f>AA895*AA467/1000</f>
        <v/>
      </c>
      <c r="AB907" s="43">
        <f>AB895*AB467/1000</f>
        <v/>
      </c>
      <c r="AC907" s="43">
        <f>AC895*AC467/1000</f>
        <v/>
      </c>
      <c r="AD907" s="43">
        <f>AD895*AD467/1000</f>
        <v/>
      </c>
      <c r="AF907" s="11">
        <f>CodePrefix&amp;$A907&amp;IF($C907="","","."&amp;$C907&amp;"."&amp;$B907)&amp;INDEX(VarEnd,MATCH($A907,VarKey,0))&amp;AF$5</f>
        <v/>
      </c>
      <c r="AG907" s="42">
        <f>AG895*AG467/1000</f>
        <v/>
      </c>
      <c r="AH907" s="43">
        <f>AH895*AH467/1000</f>
        <v/>
      </c>
      <c r="AI907" s="43">
        <f>AI895*AI467/1000</f>
        <v/>
      </c>
      <c r="AJ907" s="43">
        <f>AJ895*AJ467/1000</f>
        <v/>
      </c>
      <c r="AK907" s="43">
        <f>AK895*AK467/1000</f>
        <v/>
      </c>
      <c r="AL907" s="43">
        <f>AL895*AL467/1000</f>
        <v/>
      </c>
      <c r="AM907" s="43">
        <f>AM895*AM467/1000</f>
        <v/>
      </c>
      <c r="AN907" s="43">
        <f>AN895*AN467/1000</f>
        <v/>
      </c>
      <c r="AO907" s="43">
        <f>AO895*AO467/1000</f>
        <v/>
      </c>
      <c r="AP907" s="43">
        <f>AP895*AP467/1000</f>
        <v/>
      </c>
      <c r="AQ907" s="43">
        <f>AQ895*AQ467/1000</f>
        <v/>
      </c>
      <c r="AR907" s="43">
        <f>AR895*AR467/1000</f>
        <v/>
      </c>
      <c r="AS907" s="43">
        <f>AS895*AS467/1000</f>
        <v/>
      </c>
      <c r="AT907" s="43">
        <f>AT895*AT467/1000</f>
        <v/>
      </c>
      <c r="AU907" s="43">
        <f>AU895*AU467/1000</f>
        <v/>
      </c>
      <c r="AV907" s="43">
        <f>AV895*AV467/1000</f>
        <v/>
      </c>
      <c r="AW907" s="43">
        <f>AW895*AW467/1000</f>
        <v/>
      </c>
      <c r="AX907" s="43">
        <f>AX895*AX467/1000</f>
        <v/>
      </c>
      <c r="AY907" s="43">
        <f>AY895*AY467/1000</f>
        <v/>
      </c>
    </row>
    <row r="908" hidden="1" outlineLevel="1">
      <c r="A908" s="14" t="inlineStr">
        <is>
          <t>usd</t>
        </is>
      </c>
      <c r="B908" s="14" t="inlineStr">
        <is>
          <t>nga</t>
        </is>
      </c>
      <c r="C908" s="14" t="inlineStr">
        <is>
          <t>pow</t>
        </is>
      </c>
      <c r="D908" s="36" t="n"/>
      <c r="E908" s="36" t="n"/>
      <c r="F908" s="36" t="n"/>
      <c r="G908" s="36" t="n"/>
      <c r="H908" s="14">
        <f>INDEX(VarLab,MATCH($A908,VarKey,0))&amp;INDEX(MemLab,MATCH($C908&amp;"|"&amp;$B908,MemKey,0))</f>
        <v/>
      </c>
      <c r="I908" s="14">
        <f>INDEX(VarUnit,MATCH($A908,VarKey,0))</f>
        <v/>
      </c>
      <c r="J908" s="14">
        <f>INDEX(VarSrc,MATCH($A908,VarKey,0))</f>
        <v/>
      </c>
      <c r="K908" s="11">
        <f>CodePrefix&amp;$A908&amp;IF($C908="","","."&amp;$C908&amp;"."&amp;$B908)&amp;INDEX(VarEnd,MATCH($A908,VarKey,0))&amp;K$5</f>
        <v/>
      </c>
      <c r="L908" s="42">
        <f>L896*L468/1000</f>
        <v/>
      </c>
      <c r="M908" s="43">
        <f>M896*M468/1000</f>
        <v/>
      </c>
      <c r="N908" s="43">
        <f>N896*N468/1000</f>
        <v/>
      </c>
      <c r="O908" s="43">
        <f>O896*O468/1000</f>
        <v/>
      </c>
      <c r="P908" s="43">
        <f>P896*P468/1000</f>
        <v/>
      </c>
      <c r="Q908" s="43">
        <f>Q896*Q468/1000</f>
        <v/>
      </c>
      <c r="R908" s="43">
        <f>R896*R468/1000</f>
        <v/>
      </c>
      <c r="S908" s="43">
        <f>S896*S468/1000</f>
        <v/>
      </c>
      <c r="T908" s="43">
        <f>T896*T468/1000</f>
        <v/>
      </c>
      <c r="U908" s="43">
        <f>U896*U468/1000</f>
        <v/>
      </c>
      <c r="V908" s="43">
        <f>V896*V468/1000</f>
        <v/>
      </c>
      <c r="W908" s="43">
        <f>W896*W468/1000</f>
        <v/>
      </c>
      <c r="X908" s="43">
        <f>X896*X468/1000</f>
        <v/>
      </c>
      <c r="Y908" s="43">
        <f>Y896*Y468/1000</f>
        <v/>
      </c>
      <c r="Z908" s="43">
        <f>Z896*Z468/1000</f>
        <v/>
      </c>
      <c r="AA908" s="43">
        <f>AA896*AA468/1000</f>
        <v/>
      </c>
      <c r="AB908" s="43">
        <f>AB896*AB468/1000</f>
        <v/>
      </c>
      <c r="AC908" s="43">
        <f>AC896*AC468/1000</f>
        <v/>
      </c>
      <c r="AD908" s="43">
        <f>AD896*AD468/1000</f>
        <v/>
      </c>
      <c r="AF908" s="11">
        <f>CodePrefix&amp;$A908&amp;IF($C908="","","."&amp;$C908&amp;"."&amp;$B908)&amp;INDEX(VarEnd,MATCH($A908,VarKey,0))&amp;AF$5</f>
        <v/>
      </c>
      <c r="AG908" s="42">
        <f>AG896*AG468/1000</f>
        <v/>
      </c>
      <c r="AH908" s="43">
        <f>AH896*AH468/1000</f>
        <v/>
      </c>
      <c r="AI908" s="43">
        <f>AI896*AI468/1000</f>
        <v/>
      </c>
      <c r="AJ908" s="43">
        <f>AJ896*AJ468/1000</f>
        <v/>
      </c>
      <c r="AK908" s="43">
        <f>AK896*AK468/1000</f>
        <v/>
      </c>
      <c r="AL908" s="43">
        <f>AL896*AL468/1000</f>
        <v/>
      </c>
      <c r="AM908" s="43">
        <f>AM896*AM468/1000</f>
        <v/>
      </c>
      <c r="AN908" s="43">
        <f>AN896*AN468/1000</f>
        <v/>
      </c>
      <c r="AO908" s="43">
        <f>AO896*AO468/1000</f>
        <v/>
      </c>
      <c r="AP908" s="43">
        <f>AP896*AP468/1000</f>
        <v/>
      </c>
      <c r="AQ908" s="43">
        <f>AQ896*AQ468/1000</f>
        <v/>
      </c>
      <c r="AR908" s="43">
        <f>AR896*AR468/1000</f>
        <v/>
      </c>
      <c r="AS908" s="43">
        <f>AS896*AS468/1000</f>
        <v/>
      </c>
      <c r="AT908" s="43">
        <f>AT896*AT468/1000</f>
        <v/>
      </c>
      <c r="AU908" s="43">
        <f>AU896*AU468/1000</f>
        <v/>
      </c>
      <c r="AV908" s="43">
        <f>AV896*AV468/1000</f>
        <v/>
      </c>
      <c r="AW908" s="43">
        <f>AW896*AW468/1000</f>
        <v/>
      </c>
      <c r="AX908" s="43">
        <f>AX896*AX468/1000</f>
        <v/>
      </c>
      <c r="AY908" s="43">
        <f>AY896*AY468/1000</f>
        <v/>
      </c>
    </row>
    <row r="909" hidden="1" outlineLevel="1">
      <c r="A909" s="14" t="inlineStr">
        <is>
          <t>usd</t>
        </is>
      </c>
      <c r="B909" s="14" t="inlineStr">
        <is>
          <t>oop</t>
        </is>
      </c>
      <c r="C909" s="14" t="inlineStr">
        <is>
          <t>pow</t>
        </is>
      </c>
      <c r="D909" s="36" t="n"/>
      <c r="E909" s="36" t="n"/>
      <c r="F909" s="36" t="n"/>
      <c r="G909" s="36" t="n"/>
      <c r="H909" s="14">
        <f>INDEX(VarLab,MATCH($A909,VarKey,0))&amp;INDEX(MemLab,MATCH($C909&amp;"|"&amp;$B909,MemKey,0))</f>
        <v/>
      </c>
      <c r="I909" s="14">
        <f>INDEX(VarUnit,MATCH($A909,VarKey,0))</f>
        <v/>
      </c>
      <c r="J909" s="14">
        <f>INDEX(VarSrc,MATCH($A909,VarKey,0))</f>
        <v/>
      </c>
      <c r="K909" s="11">
        <f>CodePrefix&amp;$A909&amp;IF($C909="","","."&amp;$C909&amp;"."&amp;$B909)&amp;INDEX(VarEnd,MATCH($A909,VarKey,0))&amp;K$5</f>
        <v/>
      </c>
      <c r="L909" s="42">
        <f>L897*L469/1000</f>
        <v/>
      </c>
      <c r="M909" s="43">
        <f>M897*M469/1000</f>
        <v/>
      </c>
      <c r="N909" s="43">
        <f>N897*N469/1000</f>
        <v/>
      </c>
      <c r="O909" s="43">
        <f>O897*O469/1000</f>
        <v/>
      </c>
      <c r="P909" s="43">
        <f>P897*P469/1000</f>
        <v/>
      </c>
      <c r="Q909" s="43">
        <f>Q897*Q469/1000</f>
        <v/>
      </c>
      <c r="R909" s="43">
        <f>R897*R469/1000</f>
        <v/>
      </c>
      <c r="S909" s="43">
        <f>S897*S469/1000</f>
        <v/>
      </c>
      <c r="T909" s="43">
        <f>T897*T469/1000</f>
        <v/>
      </c>
      <c r="U909" s="43">
        <f>U897*U469/1000</f>
        <v/>
      </c>
      <c r="V909" s="43">
        <f>V897*V469/1000</f>
        <v/>
      </c>
      <c r="W909" s="43">
        <f>W897*W469/1000</f>
        <v/>
      </c>
      <c r="X909" s="43">
        <f>X897*X469/1000</f>
        <v/>
      </c>
      <c r="Y909" s="43">
        <f>Y897*Y469/1000</f>
        <v/>
      </c>
      <c r="Z909" s="43">
        <f>Z897*Z469/1000</f>
        <v/>
      </c>
      <c r="AA909" s="43">
        <f>AA897*AA469/1000</f>
        <v/>
      </c>
      <c r="AB909" s="43">
        <f>AB897*AB469/1000</f>
        <v/>
      </c>
      <c r="AC909" s="43">
        <f>AC897*AC469/1000</f>
        <v/>
      </c>
      <c r="AD909" s="43">
        <f>AD897*AD469/1000</f>
        <v/>
      </c>
      <c r="AF909" s="11">
        <f>CodePrefix&amp;$A909&amp;IF($C909="","","."&amp;$C909&amp;"."&amp;$B909)&amp;INDEX(VarEnd,MATCH($A909,VarKey,0))&amp;AF$5</f>
        <v/>
      </c>
      <c r="AG909" s="42">
        <f>AG897*AG469/1000</f>
        <v/>
      </c>
      <c r="AH909" s="43">
        <f>AH897*AH469/1000</f>
        <v/>
      </c>
      <c r="AI909" s="43">
        <f>AI897*AI469/1000</f>
        <v/>
      </c>
      <c r="AJ909" s="43">
        <f>AJ897*AJ469/1000</f>
        <v/>
      </c>
      <c r="AK909" s="43">
        <f>AK897*AK469/1000</f>
        <v/>
      </c>
      <c r="AL909" s="43">
        <f>AL897*AL469/1000</f>
        <v/>
      </c>
      <c r="AM909" s="43">
        <f>AM897*AM469/1000</f>
        <v/>
      </c>
      <c r="AN909" s="43">
        <f>AN897*AN469/1000</f>
        <v/>
      </c>
      <c r="AO909" s="43">
        <f>AO897*AO469/1000</f>
        <v/>
      </c>
      <c r="AP909" s="43">
        <f>AP897*AP469/1000</f>
        <v/>
      </c>
      <c r="AQ909" s="43">
        <f>AQ897*AQ469/1000</f>
        <v/>
      </c>
      <c r="AR909" s="43">
        <f>AR897*AR469/1000</f>
        <v/>
      </c>
      <c r="AS909" s="43">
        <f>AS897*AS469/1000</f>
        <v/>
      </c>
      <c r="AT909" s="43">
        <f>AT897*AT469/1000</f>
        <v/>
      </c>
      <c r="AU909" s="43">
        <f>AU897*AU469/1000</f>
        <v/>
      </c>
      <c r="AV909" s="43">
        <f>AV897*AV469/1000</f>
        <v/>
      </c>
      <c r="AW909" s="43">
        <f>AW897*AW469/1000</f>
        <v/>
      </c>
      <c r="AX909" s="43">
        <f>AX897*AX469/1000</f>
        <v/>
      </c>
      <c r="AY909" s="43">
        <f>AY897*AY469/1000</f>
        <v/>
      </c>
    </row>
    <row r="910" hidden="1" outlineLevel="1">
      <c r="A910" s="14" t="inlineStr">
        <is>
          <t>usd</t>
        </is>
      </c>
      <c r="B910" s="14" t="inlineStr">
        <is>
          <t>nuc</t>
        </is>
      </c>
      <c r="C910" s="14" t="inlineStr">
        <is>
          <t>pow</t>
        </is>
      </c>
      <c r="D910" s="36" t="n"/>
      <c r="E910" s="36" t="n"/>
      <c r="F910" s="36" t="n"/>
      <c r="G910" s="36" t="n"/>
      <c r="H910" s="14">
        <f>INDEX(VarLab,MATCH($A910,VarKey,0))&amp;INDEX(MemLab,MATCH($C910&amp;"|"&amp;$B910,MemKey,0))</f>
        <v/>
      </c>
      <c r="I910" s="14">
        <f>INDEX(VarUnit,MATCH($A910,VarKey,0))</f>
        <v/>
      </c>
      <c r="J910" s="14">
        <f>INDEX(VarSrc,MATCH($A910,VarKey,0))</f>
        <v/>
      </c>
      <c r="K910" s="11">
        <f>CodePrefix&amp;$A910&amp;IF($C910="","","."&amp;$C910&amp;"."&amp;$B910)&amp;INDEX(VarEnd,MATCH($A910,VarKey,0))&amp;K$5</f>
        <v/>
      </c>
      <c r="L910" s="42">
        <f>L898*L470/1000</f>
        <v/>
      </c>
      <c r="M910" s="43">
        <f>M898*M470/1000</f>
        <v/>
      </c>
      <c r="N910" s="43">
        <f>N898*N470/1000</f>
        <v/>
      </c>
      <c r="O910" s="43">
        <f>O898*O470/1000</f>
        <v/>
      </c>
      <c r="P910" s="43">
        <f>P898*P470/1000</f>
        <v/>
      </c>
      <c r="Q910" s="43">
        <f>Q898*Q470/1000</f>
        <v/>
      </c>
      <c r="R910" s="43">
        <f>R898*R470/1000</f>
        <v/>
      </c>
      <c r="S910" s="43">
        <f>S898*S470/1000</f>
        <v/>
      </c>
      <c r="T910" s="43">
        <f>T898*T470/1000</f>
        <v/>
      </c>
      <c r="U910" s="43">
        <f>U898*U470/1000</f>
        <v/>
      </c>
      <c r="V910" s="43">
        <f>V898*V470/1000</f>
        <v/>
      </c>
      <c r="W910" s="43">
        <f>W898*W470/1000</f>
        <v/>
      </c>
      <c r="X910" s="43">
        <f>X898*X470/1000</f>
        <v/>
      </c>
      <c r="Y910" s="43">
        <f>Y898*Y470/1000</f>
        <v/>
      </c>
      <c r="Z910" s="43">
        <f>Z898*Z470/1000</f>
        <v/>
      </c>
      <c r="AA910" s="43">
        <f>AA898*AA470/1000</f>
        <v/>
      </c>
      <c r="AB910" s="43">
        <f>AB898*AB470/1000</f>
        <v/>
      </c>
      <c r="AC910" s="43">
        <f>AC898*AC470/1000</f>
        <v/>
      </c>
      <c r="AD910" s="43">
        <f>AD898*AD470/1000</f>
        <v/>
      </c>
      <c r="AF910" s="11">
        <f>CodePrefix&amp;$A910&amp;IF($C910="","","."&amp;$C910&amp;"."&amp;$B910)&amp;INDEX(VarEnd,MATCH($A910,VarKey,0))&amp;AF$5</f>
        <v/>
      </c>
      <c r="AG910" s="42">
        <f>AG898*AG470/1000</f>
        <v/>
      </c>
      <c r="AH910" s="43">
        <f>AH898*AH470/1000</f>
        <v/>
      </c>
      <c r="AI910" s="43">
        <f>AI898*AI470/1000</f>
        <v/>
      </c>
      <c r="AJ910" s="43">
        <f>AJ898*AJ470/1000</f>
        <v/>
      </c>
      <c r="AK910" s="43">
        <f>AK898*AK470/1000</f>
        <v/>
      </c>
      <c r="AL910" s="43">
        <f>AL898*AL470/1000</f>
        <v/>
      </c>
      <c r="AM910" s="43">
        <f>AM898*AM470/1000</f>
        <v/>
      </c>
      <c r="AN910" s="43">
        <f>AN898*AN470/1000</f>
        <v/>
      </c>
      <c r="AO910" s="43">
        <f>AO898*AO470/1000</f>
        <v/>
      </c>
      <c r="AP910" s="43">
        <f>AP898*AP470/1000</f>
        <v/>
      </c>
      <c r="AQ910" s="43">
        <f>AQ898*AQ470/1000</f>
        <v/>
      </c>
      <c r="AR910" s="43">
        <f>AR898*AR470/1000</f>
        <v/>
      </c>
      <c r="AS910" s="43">
        <f>AS898*AS470/1000</f>
        <v/>
      </c>
      <c r="AT910" s="43">
        <f>AT898*AT470/1000</f>
        <v/>
      </c>
      <c r="AU910" s="43">
        <f>AU898*AU470/1000</f>
        <v/>
      </c>
      <c r="AV910" s="43">
        <f>AV898*AV470/1000</f>
        <v/>
      </c>
      <c r="AW910" s="43">
        <f>AW898*AW470/1000</f>
        <v/>
      </c>
      <c r="AX910" s="43">
        <f>AX898*AX470/1000</f>
        <v/>
      </c>
      <c r="AY910" s="43">
        <f>AY898*AY470/1000</f>
        <v/>
      </c>
    </row>
    <row r="911" hidden="1" outlineLevel="1">
      <c r="A911" s="14" t="inlineStr">
        <is>
          <t>usd</t>
        </is>
      </c>
      <c r="B911" s="14" t="inlineStr">
        <is>
          <t>wnd</t>
        </is>
      </c>
      <c r="C911" s="14" t="inlineStr">
        <is>
          <t>pow</t>
        </is>
      </c>
      <c r="D911" s="36" t="n"/>
      <c r="E911" s="36" t="n"/>
      <c r="F911" s="36" t="n"/>
      <c r="G911" s="36" t="n"/>
      <c r="H911" s="14">
        <f>INDEX(VarLab,MATCH($A911,VarKey,0))&amp;INDEX(MemLab,MATCH($C911&amp;"|"&amp;$B911,MemKey,0))</f>
        <v/>
      </c>
      <c r="I911" s="14">
        <f>INDEX(VarUnit,MATCH($A911,VarKey,0))</f>
        <v/>
      </c>
      <c r="J911" s="14">
        <f>INDEX(VarSrc,MATCH($A911,VarKey,0))</f>
        <v/>
      </c>
      <c r="K911" s="11">
        <f>CodePrefix&amp;$A911&amp;IF($C911="","","."&amp;$C911&amp;"."&amp;$B911)&amp;INDEX(VarEnd,MATCH($A911,VarKey,0))&amp;K$5</f>
        <v/>
      </c>
      <c r="L911" s="42">
        <f>L899*L471/1000</f>
        <v/>
      </c>
      <c r="M911" s="43">
        <f>M899*M471/1000</f>
        <v/>
      </c>
      <c r="N911" s="43">
        <f>N899*N471/1000</f>
        <v/>
      </c>
      <c r="O911" s="43">
        <f>O899*O471/1000</f>
        <v/>
      </c>
      <c r="P911" s="43">
        <f>P899*P471/1000</f>
        <v/>
      </c>
      <c r="Q911" s="43">
        <f>Q899*Q471/1000</f>
        <v/>
      </c>
      <c r="R911" s="43">
        <f>R899*R471/1000</f>
        <v/>
      </c>
      <c r="S911" s="43">
        <f>S899*S471/1000</f>
        <v/>
      </c>
      <c r="T911" s="43">
        <f>T899*T471/1000</f>
        <v/>
      </c>
      <c r="U911" s="43">
        <f>U899*U471/1000</f>
        <v/>
      </c>
      <c r="V911" s="43">
        <f>V899*V471/1000</f>
        <v/>
      </c>
      <c r="W911" s="43">
        <f>W899*W471/1000</f>
        <v/>
      </c>
      <c r="X911" s="43">
        <f>X899*X471/1000</f>
        <v/>
      </c>
      <c r="Y911" s="43">
        <f>Y899*Y471/1000</f>
        <v/>
      </c>
      <c r="Z911" s="43">
        <f>Z899*Z471/1000</f>
        <v/>
      </c>
      <c r="AA911" s="43">
        <f>AA899*AA471/1000</f>
        <v/>
      </c>
      <c r="AB911" s="43">
        <f>AB899*AB471/1000</f>
        <v/>
      </c>
      <c r="AC911" s="43">
        <f>AC899*AC471/1000</f>
        <v/>
      </c>
      <c r="AD911" s="43">
        <f>AD899*AD471/1000</f>
        <v/>
      </c>
      <c r="AF911" s="11">
        <f>CodePrefix&amp;$A911&amp;IF($C911="","","."&amp;$C911&amp;"."&amp;$B911)&amp;INDEX(VarEnd,MATCH($A911,VarKey,0))&amp;AF$5</f>
        <v/>
      </c>
      <c r="AG911" s="42">
        <f>AG899*AG471/1000</f>
        <v/>
      </c>
      <c r="AH911" s="43">
        <f>AH899*AH471/1000</f>
        <v/>
      </c>
      <c r="AI911" s="43">
        <f>AI899*AI471/1000</f>
        <v/>
      </c>
      <c r="AJ911" s="43">
        <f>AJ899*AJ471/1000</f>
        <v/>
      </c>
      <c r="AK911" s="43">
        <f>AK899*AK471/1000</f>
        <v/>
      </c>
      <c r="AL911" s="43">
        <f>AL899*AL471/1000</f>
        <v/>
      </c>
      <c r="AM911" s="43">
        <f>AM899*AM471/1000</f>
        <v/>
      </c>
      <c r="AN911" s="43">
        <f>AN899*AN471/1000</f>
        <v/>
      </c>
      <c r="AO911" s="43">
        <f>AO899*AO471/1000</f>
        <v/>
      </c>
      <c r="AP911" s="43">
        <f>AP899*AP471/1000</f>
        <v/>
      </c>
      <c r="AQ911" s="43">
        <f>AQ899*AQ471/1000</f>
        <v/>
      </c>
      <c r="AR911" s="43">
        <f>AR899*AR471/1000</f>
        <v/>
      </c>
      <c r="AS911" s="43">
        <f>AS899*AS471/1000</f>
        <v/>
      </c>
      <c r="AT911" s="43">
        <f>AT899*AT471/1000</f>
        <v/>
      </c>
      <c r="AU911" s="43">
        <f>AU899*AU471/1000</f>
        <v/>
      </c>
      <c r="AV911" s="43">
        <f>AV899*AV471/1000</f>
        <v/>
      </c>
      <c r="AW911" s="43">
        <f>AW899*AW471/1000</f>
        <v/>
      </c>
      <c r="AX911" s="43">
        <f>AX899*AX471/1000</f>
        <v/>
      </c>
      <c r="AY911" s="43">
        <f>AY899*AY471/1000</f>
        <v/>
      </c>
    </row>
    <row r="912" hidden="1" outlineLevel="1">
      <c r="A912" s="14" t="inlineStr">
        <is>
          <t>usd</t>
        </is>
      </c>
      <c r="B912" s="14" t="inlineStr">
        <is>
          <t>sol</t>
        </is>
      </c>
      <c r="C912" s="14" t="inlineStr">
        <is>
          <t>pow</t>
        </is>
      </c>
      <c r="D912" s="36" t="n"/>
      <c r="E912" s="36" t="n"/>
      <c r="F912" s="36" t="n"/>
      <c r="G912" s="36" t="n"/>
      <c r="H912" s="14">
        <f>INDEX(VarLab,MATCH($A912,VarKey,0))&amp;INDEX(MemLab,MATCH($C912&amp;"|"&amp;$B912,MemKey,0))</f>
        <v/>
      </c>
      <c r="I912" s="14">
        <f>INDEX(VarUnit,MATCH($A912,VarKey,0))</f>
        <v/>
      </c>
      <c r="J912" s="14">
        <f>INDEX(VarSrc,MATCH($A912,VarKey,0))</f>
        <v/>
      </c>
      <c r="K912" s="11">
        <f>CodePrefix&amp;$A912&amp;IF($C912="","","."&amp;$C912&amp;"."&amp;$B912)&amp;INDEX(VarEnd,MATCH($A912,VarKey,0))&amp;K$5</f>
        <v/>
      </c>
      <c r="L912" s="42">
        <f>L900*L472/1000</f>
        <v/>
      </c>
      <c r="M912" s="43">
        <f>M900*M472/1000</f>
        <v/>
      </c>
      <c r="N912" s="43">
        <f>N900*N472/1000</f>
        <v/>
      </c>
      <c r="O912" s="43">
        <f>O900*O472/1000</f>
        <v/>
      </c>
      <c r="P912" s="43">
        <f>P900*P472/1000</f>
        <v/>
      </c>
      <c r="Q912" s="43">
        <f>Q900*Q472/1000</f>
        <v/>
      </c>
      <c r="R912" s="43">
        <f>R900*R472/1000</f>
        <v/>
      </c>
      <c r="S912" s="43">
        <f>S900*S472/1000</f>
        <v/>
      </c>
      <c r="T912" s="43">
        <f>T900*T472/1000</f>
        <v/>
      </c>
      <c r="U912" s="43">
        <f>U900*U472/1000</f>
        <v/>
      </c>
      <c r="V912" s="43">
        <f>V900*V472/1000</f>
        <v/>
      </c>
      <c r="W912" s="43">
        <f>W900*W472/1000</f>
        <v/>
      </c>
      <c r="X912" s="43">
        <f>X900*X472/1000</f>
        <v/>
      </c>
      <c r="Y912" s="43">
        <f>Y900*Y472/1000</f>
        <v/>
      </c>
      <c r="Z912" s="43">
        <f>Z900*Z472/1000</f>
        <v/>
      </c>
      <c r="AA912" s="43">
        <f>AA900*AA472/1000</f>
        <v/>
      </c>
      <c r="AB912" s="43">
        <f>AB900*AB472/1000</f>
        <v/>
      </c>
      <c r="AC912" s="43">
        <f>AC900*AC472/1000</f>
        <v/>
      </c>
      <c r="AD912" s="43">
        <f>AD900*AD472/1000</f>
        <v/>
      </c>
      <c r="AF912" s="11">
        <f>CodePrefix&amp;$A912&amp;IF($C912="","","."&amp;$C912&amp;"."&amp;$B912)&amp;INDEX(VarEnd,MATCH($A912,VarKey,0))&amp;AF$5</f>
        <v/>
      </c>
      <c r="AG912" s="42">
        <f>AG900*AG472/1000</f>
        <v/>
      </c>
      <c r="AH912" s="43">
        <f>AH900*AH472/1000</f>
        <v/>
      </c>
      <c r="AI912" s="43">
        <f>AI900*AI472/1000</f>
        <v/>
      </c>
      <c r="AJ912" s="43">
        <f>AJ900*AJ472/1000</f>
        <v/>
      </c>
      <c r="AK912" s="43">
        <f>AK900*AK472/1000</f>
        <v/>
      </c>
      <c r="AL912" s="43">
        <f>AL900*AL472/1000</f>
        <v/>
      </c>
      <c r="AM912" s="43">
        <f>AM900*AM472/1000</f>
        <v/>
      </c>
      <c r="AN912" s="43">
        <f>AN900*AN472/1000</f>
        <v/>
      </c>
      <c r="AO912" s="43">
        <f>AO900*AO472/1000</f>
        <v/>
      </c>
      <c r="AP912" s="43">
        <f>AP900*AP472/1000</f>
        <v/>
      </c>
      <c r="AQ912" s="43">
        <f>AQ900*AQ472/1000</f>
        <v/>
      </c>
      <c r="AR912" s="43">
        <f>AR900*AR472/1000</f>
        <v/>
      </c>
      <c r="AS912" s="43">
        <f>AS900*AS472/1000</f>
        <v/>
      </c>
      <c r="AT912" s="43">
        <f>AT900*AT472/1000</f>
        <v/>
      </c>
      <c r="AU912" s="43">
        <f>AU900*AU472/1000</f>
        <v/>
      </c>
      <c r="AV912" s="43">
        <f>AV900*AV472/1000</f>
        <v/>
      </c>
      <c r="AW912" s="43">
        <f>AW900*AW472/1000</f>
        <v/>
      </c>
      <c r="AX912" s="43">
        <f>AX900*AX472/1000</f>
        <v/>
      </c>
      <c r="AY912" s="43">
        <f>AY900*AY472/1000</f>
        <v/>
      </c>
    </row>
    <row r="913" hidden="1" outlineLevel="1">
      <c r="A913" s="14" t="inlineStr">
        <is>
          <t>usd</t>
        </is>
      </c>
      <c r="B913" s="14" t="inlineStr">
        <is>
          <t>hyd</t>
        </is>
      </c>
      <c r="C913" s="14" t="inlineStr">
        <is>
          <t>pow</t>
        </is>
      </c>
      <c r="D913" s="36" t="n"/>
      <c r="E913" s="36" t="n"/>
      <c r="F913" s="36" t="n"/>
      <c r="G913" s="36" t="n"/>
      <c r="H913" s="14">
        <f>INDEX(VarLab,MATCH($A913,VarKey,0))&amp;INDEX(MemLab,MATCH($C913&amp;"|"&amp;$B913,MemKey,0))</f>
        <v/>
      </c>
      <c r="I913" s="14">
        <f>INDEX(VarUnit,MATCH($A913,VarKey,0))</f>
        <v/>
      </c>
      <c r="J913" s="14">
        <f>INDEX(VarSrc,MATCH($A913,VarKey,0))</f>
        <v/>
      </c>
      <c r="K913" s="11">
        <f>CodePrefix&amp;$A913&amp;IF($C913="","","."&amp;$C913&amp;"."&amp;$B913)&amp;INDEX(VarEnd,MATCH($A913,VarKey,0))&amp;K$5</f>
        <v/>
      </c>
      <c r="L913" s="42">
        <f>L901*L473/1000</f>
        <v/>
      </c>
      <c r="M913" s="43">
        <f>M901*M473/1000</f>
        <v/>
      </c>
      <c r="N913" s="43">
        <f>N901*N473/1000</f>
        <v/>
      </c>
      <c r="O913" s="43">
        <f>O901*O473/1000</f>
        <v/>
      </c>
      <c r="P913" s="43">
        <f>P901*P473/1000</f>
        <v/>
      </c>
      <c r="Q913" s="43">
        <f>Q901*Q473/1000</f>
        <v/>
      </c>
      <c r="R913" s="43">
        <f>R901*R473/1000</f>
        <v/>
      </c>
      <c r="S913" s="43">
        <f>S901*S473/1000</f>
        <v/>
      </c>
      <c r="T913" s="43">
        <f>T901*T473/1000</f>
        <v/>
      </c>
      <c r="U913" s="43">
        <f>U901*U473/1000</f>
        <v/>
      </c>
      <c r="V913" s="43">
        <f>V901*V473/1000</f>
        <v/>
      </c>
      <c r="W913" s="43">
        <f>W901*W473/1000</f>
        <v/>
      </c>
      <c r="X913" s="43">
        <f>X901*X473/1000</f>
        <v/>
      </c>
      <c r="Y913" s="43">
        <f>Y901*Y473/1000</f>
        <v/>
      </c>
      <c r="Z913" s="43">
        <f>Z901*Z473/1000</f>
        <v/>
      </c>
      <c r="AA913" s="43">
        <f>AA901*AA473/1000</f>
        <v/>
      </c>
      <c r="AB913" s="43">
        <f>AB901*AB473/1000</f>
        <v/>
      </c>
      <c r="AC913" s="43">
        <f>AC901*AC473/1000</f>
        <v/>
      </c>
      <c r="AD913" s="43">
        <f>AD901*AD473/1000</f>
        <v/>
      </c>
      <c r="AF913" s="11">
        <f>CodePrefix&amp;$A913&amp;IF($C913="","","."&amp;$C913&amp;"."&amp;$B913)&amp;INDEX(VarEnd,MATCH($A913,VarKey,0))&amp;AF$5</f>
        <v/>
      </c>
      <c r="AG913" s="42">
        <f>AG901*AG473/1000</f>
        <v/>
      </c>
      <c r="AH913" s="43">
        <f>AH901*AH473/1000</f>
        <v/>
      </c>
      <c r="AI913" s="43">
        <f>AI901*AI473/1000</f>
        <v/>
      </c>
      <c r="AJ913" s="43">
        <f>AJ901*AJ473/1000</f>
        <v/>
      </c>
      <c r="AK913" s="43">
        <f>AK901*AK473/1000</f>
        <v/>
      </c>
      <c r="AL913" s="43">
        <f>AL901*AL473/1000</f>
        <v/>
      </c>
      <c r="AM913" s="43">
        <f>AM901*AM473/1000</f>
        <v/>
      </c>
      <c r="AN913" s="43">
        <f>AN901*AN473/1000</f>
        <v/>
      </c>
      <c r="AO913" s="43">
        <f>AO901*AO473/1000</f>
        <v/>
      </c>
      <c r="AP913" s="43">
        <f>AP901*AP473/1000</f>
        <v/>
      </c>
      <c r="AQ913" s="43">
        <f>AQ901*AQ473/1000</f>
        <v/>
      </c>
      <c r="AR913" s="43">
        <f>AR901*AR473/1000</f>
        <v/>
      </c>
      <c r="AS913" s="43">
        <f>AS901*AS473/1000</f>
        <v/>
      </c>
      <c r="AT913" s="43">
        <f>AT901*AT473/1000</f>
        <v/>
      </c>
      <c r="AU913" s="43">
        <f>AU901*AU473/1000</f>
        <v/>
      </c>
      <c r="AV913" s="43">
        <f>AV901*AV473/1000</f>
        <v/>
      </c>
      <c r="AW913" s="43">
        <f>AW901*AW473/1000</f>
        <v/>
      </c>
      <c r="AX913" s="43">
        <f>AX901*AX473/1000</f>
        <v/>
      </c>
      <c r="AY913" s="43">
        <f>AY901*AY473/1000</f>
        <v/>
      </c>
    </row>
    <row r="914" hidden="1" outlineLevel="1">
      <c r="A914" s="14" t="inlineStr">
        <is>
          <t>usd</t>
        </is>
      </c>
      <c r="B914" s="14" t="inlineStr">
        <is>
          <t>ore</t>
        </is>
      </c>
      <c r="C914" s="14" t="inlineStr">
        <is>
          <t>pow</t>
        </is>
      </c>
      <c r="D914" s="36" t="n"/>
      <c r="E914" s="36" t="n"/>
      <c r="F914" s="36" t="n"/>
      <c r="G914" s="36" t="n"/>
      <c r="H914" s="14">
        <f>INDEX(VarLab,MATCH($A914,VarKey,0))&amp;INDEX(MemLab,MATCH($C914&amp;"|"&amp;$B914,MemKey,0))</f>
        <v/>
      </c>
      <c r="I914" s="14">
        <f>INDEX(VarUnit,MATCH($A914,VarKey,0))</f>
        <v/>
      </c>
      <c r="J914" s="14">
        <f>INDEX(VarSrc,MATCH($A914,VarKey,0))</f>
        <v/>
      </c>
      <c r="K914" s="11">
        <f>CodePrefix&amp;$A914&amp;IF($C914="","","."&amp;$C914&amp;"."&amp;$B914)&amp;INDEX(VarEnd,MATCH($A914,VarKey,0))&amp;K$5</f>
        <v/>
      </c>
      <c r="L914" s="42">
        <f>L902*L474/1000</f>
        <v/>
      </c>
      <c r="M914" s="43">
        <f>M902*M474/1000</f>
        <v/>
      </c>
      <c r="N914" s="43">
        <f>N902*N474/1000</f>
        <v/>
      </c>
      <c r="O914" s="43">
        <f>O902*O474/1000</f>
        <v/>
      </c>
      <c r="P914" s="43">
        <f>P902*P474/1000</f>
        <v/>
      </c>
      <c r="Q914" s="43">
        <f>Q902*Q474/1000</f>
        <v/>
      </c>
      <c r="R914" s="43">
        <f>R902*R474/1000</f>
        <v/>
      </c>
      <c r="S914" s="43">
        <f>S902*S474/1000</f>
        <v/>
      </c>
      <c r="T914" s="43">
        <f>T902*T474/1000</f>
        <v/>
      </c>
      <c r="U914" s="43">
        <f>U902*U474/1000</f>
        <v/>
      </c>
      <c r="V914" s="43">
        <f>V902*V474/1000</f>
        <v/>
      </c>
      <c r="W914" s="43">
        <f>W902*W474/1000</f>
        <v/>
      </c>
      <c r="X914" s="43">
        <f>X902*X474/1000</f>
        <v/>
      </c>
      <c r="Y914" s="43">
        <f>Y902*Y474/1000</f>
        <v/>
      </c>
      <c r="Z914" s="43">
        <f>Z902*Z474/1000</f>
        <v/>
      </c>
      <c r="AA914" s="43">
        <f>AA902*AA474/1000</f>
        <v/>
      </c>
      <c r="AB914" s="43">
        <f>AB902*AB474/1000</f>
        <v/>
      </c>
      <c r="AC914" s="43">
        <f>AC902*AC474/1000</f>
        <v/>
      </c>
      <c r="AD914" s="43">
        <f>AD902*AD474/1000</f>
        <v/>
      </c>
      <c r="AF914" s="11">
        <f>CodePrefix&amp;$A914&amp;IF($C914="","","."&amp;$C914&amp;"."&amp;$B914)&amp;INDEX(VarEnd,MATCH($A914,VarKey,0))&amp;AF$5</f>
        <v/>
      </c>
      <c r="AG914" s="42">
        <f>AG902*AG474/1000</f>
        <v/>
      </c>
      <c r="AH914" s="43">
        <f>AH902*AH474/1000</f>
        <v/>
      </c>
      <c r="AI914" s="43">
        <f>AI902*AI474/1000</f>
        <v/>
      </c>
      <c r="AJ914" s="43">
        <f>AJ902*AJ474/1000</f>
        <v/>
      </c>
      <c r="AK914" s="43">
        <f>AK902*AK474/1000</f>
        <v/>
      </c>
      <c r="AL914" s="43">
        <f>AL902*AL474/1000</f>
        <v/>
      </c>
      <c r="AM914" s="43">
        <f>AM902*AM474/1000</f>
        <v/>
      </c>
      <c r="AN914" s="43">
        <f>AN902*AN474/1000</f>
        <v/>
      </c>
      <c r="AO914" s="43">
        <f>AO902*AO474/1000</f>
        <v/>
      </c>
      <c r="AP914" s="43">
        <f>AP902*AP474/1000</f>
        <v/>
      </c>
      <c r="AQ914" s="43">
        <f>AQ902*AQ474/1000</f>
        <v/>
      </c>
      <c r="AR914" s="43">
        <f>AR902*AR474/1000</f>
        <v/>
      </c>
      <c r="AS914" s="43">
        <f>AS902*AS474/1000</f>
        <v/>
      </c>
      <c r="AT914" s="43">
        <f>AT902*AT474/1000</f>
        <v/>
      </c>
      <c r="AU914" s="43">
        <f>AU902*AU474/1000</f>
        <v/>
      </c>
      <c r="AV914" s="43">
        <f>AV902*AV474/1000</f>
        <v/>
      </c>
      <c r="AW914" s="43">
        <f>AW902*AW474/1000</f>
        <v/>
      </c>
      <c r="AX914" s="43">
        <f>AX902*AX474/1000</f>
        <v/>
      </c>
      <c r="AY914" s="43">
        <f>AY902*AY474/1000</f>
        <v/>
      </c>
    </row>
    <row r="915" hidden="1" outlineLevel="1">
      <c r="A915" s="14" t="inlineStr">
        <is>
          <t>usd</t>
        </is>
      </c>
      <c r="B915" s="14" t="inlineStr">
        <is>
          <t>bio</t>
        </is>
      </c>
      <c r="C915" s="14" t="inlineStr">
        <is>
          <t>pow</t>
        </is>
      </c>
      <c r="D915" s="36" t="n"/>
      <c r="E915" s="36" t="n"/>
      <c r="F915" s="36" t="n"/>
      <c r="G915" s="36" t="n"/>
      <c r="H915" s="14">
        <f>INDEX(VarLab,MATCH($A915,VarKey,0))&amp;INDEX(MemLab,MATCH($C915&amp;"|"&amp;$B915,MemKey,0))</f>
        <v/>
      </c>
      <c r="I915" s="14">
        <f>INDEX(VarUnit,MATCH($A915,VarKey,0))</f>
        <v/>
      </c>
      <c r="J915" s="14">
        <f>INDEX(VarSrc,MATCH($A915,VarKey,0))</f>
        <v/>
      </c>
      <c r="K915" s="11">
        <f>CodePrefix&amp;$A915&amp;IF($C915="","","."&amp;$C915&amp;"."&amp;$B915)&amp;INDEX(VarEnd,MATCH($A915,VarKey,0))&amp;K$5</f>
        <v/>
      </c>
      <c r="L915" s="42">
        <f>L903*L475/1000</f>
        <v/>
      </c>
      <c r="M915" s="43">
        <f>M903*M475/1000</f>
        <v/>
      </c>
      <c r="N915" s="43">
        <f>N903*N475/1000</f>
        <v/>
      </c>
      <c r="O915" s="43">
        <f>O903*O475/1000</f>
        <v/>
      </c>
      <c r="P915" s="43">
        <f>P903*P475/1000</f>
        <v/>
      </c>
      <c r="Q915" s="43">
        <f>Q903*Q475/1000</f>
        <v/>
      </c>
      <c r="R915" s="43">
        <f>R903*R475/1000</f>
        <v/>
      </c>
      <c r="S915" s="43">
        <f>S903*S475/1000</f>
        <v/>
      </c>
      <c r="T915" s="43">
        <f>T903*T475/1000</f>
        <v/>
      </c>
      <c r="U915" s="43">
        <f>U903*U475/1000</f>
        <v/>
      </c>
      <c r="V915" s="43">
        <f>V903*V475/1000</f>
        <v/>
      </c>
      <c r="W915" s="43">
        <f>W903*W475/1000</f>
        <v/>
      </c>
      <c r="X915" s="43">
        <f>X903*X475/1000</f>
        <v/>
      </c>
      <c r="Y915" s="43">
        <f>Y903*Y475/1000</f>
        <v/>
      </c>
      <c r="Z915" s="43">
        <f>Z903*Z475/1000</f>
        <v/>
      </c>
      <c r="AA915" s="43">
        <f>AA903*AA475/1000</f>
        <v/>
      </c>
      <c r="AB915" s="43">
        <f>AB903*AB475/1000</f>
        <v/>
      </c>
      <c r="AC915" s="43">
        <f>AC903*AC475/1000</f>
        <v/>
      </c>
      <c r="AD915" s="43">
        <f>AD903*AD475/1000</f>
        <v/>
      </c>
      <c r="AF915" s="11">
        <f>CodePrefix&amp;$A915&amp;IF($C915="","","."&amp;$C915&amp;"."&amp;$B915)&amp;INDEX(VarEnd,MATCH($A915,VarKey,0))&amp;AF$5</f>
        <v/>
      </c>
      <c r="AG915" s="42">
        <f>AG903*AG475/1000</f>
        <v/>
      </c>
      <c r="AH915" s="43">
        <f>AH903*AH475/1000</f>
        <v/>
      </c>
      <c r="AI915" s="43">
        <f>AI903*AI475/1000</f>
        <v/>
      </c>
      <c r="AJ915" s="43">
        <f>AJ903*AJ475/1000</f>
        <v/>
      </c>
      <c r="AK915" s="43">
        <f>AK903*AK475/1000</f>
        <v/>
      </c>
      <c r="AL915" s="43">
        <f>AL903*AL475/1000</f>
        <v/>
      </c>
      <c r="AM915" s="43">
        <f>AM903*AM475/1000</f>
        <v/>
      </c>
      <c r="AN915" s="43">
        <f>AN903*AN475/1000</f>
        <v/>
      </c>
      <c r="AO915" s="43">
        <f>AO903*AO475/1000</f>
        <v/>
      </c>
      <c r="AP915" s="43">
        <f>AP903*AP475/1000</f>
        <v/>
      </c>
      <c r="AQ915" s="43">
        <f>AQ903*AQ475/1000</f>
        <v/>
      </c>
      <c r="AR915" s="43">
        <f>AR903*AR475/1000</f>
        <v/>
      </c>
      <c r="AS915" s="43">
        <f>AS903*AS475/1000</f>
        <v/>
      </c>
      <c r="AT915" s="43">
        <f>AT903*AT475/1000</f>
        <v/>
      </c>
      <c r="AU915" s="43">
        <f>AU903*AU475/1000</f>
        <v/>
      </c>
      <c r="AV915" s="43">
        <f>AV903*AV475/1000</f>
        <v/>
      </c>
      <c r="AW915" s="43">
        <f>AW903*AW475/1000</f>
        <v/>
      </c>
      <c r="AX915" s="43">
        <f>AX903*AX475/1000</f>
        <v/>
      </c>
      <c r="AY915" s="43">
        <f>AY903*AY475/1000</f>
        <v/>
      </c>
    </row>
    <row r="916" hidden="1" outlineLevel="1"/>
    <row r="917" hidden="1" outlineLevel="1">
      <c r="A917" s="14" t="inlineStr">
        <is>
          <t>usdtot</t>
        </is>
      </c>
      <c r="B917" s="14" t="inlineStr"/>
      <c r="C917" s="14" t="inlineStr"/>
      <c r="D917" s="36" t="n"/>
      <c r="E917" s="36" t="n"/>
      <c r="F917" s="36" t="n"/>
      <c r="G917" s="36" t="n"/>
      <c r="H917" s="14">
        <f>INDEX(VarLab,MATCH($A917,VarKey,0))&amp;INDEX(MemLab,MATCH($C917&amp;"|"&amp;$B917,MemKey,0))</f>
        <v/>
      </c>
      <c r="I917" s="14">
        <f>INDEX(VarUnit,MATCH($A917,VarKey,0))</f>
        <v/>
      </c>
      <c r="J917" s="14">
        <f>INDEX(VarSrc,MATCH($A917,VarKey,0))</f>
        <v/>
      </c>
      <c r="K917" s="11">
        <f>CodePrefix&amp;$A917&amp;IF($C917="","","."&amp;$C917&amp;"."&amp;$B917)&amp;INDEX(VarEnd,MATCH($A917,VarKey,0))&amp;K$5</f>
        <v/>
      </c>
      <c r="L917" s="42">
        <f>SUM(L$907:L$915)</f>
        <v/>
      </c>
      <c r="M917" s="43">
        <f>SUM(M$907:M$915)</f>
        <v/>
      </c>
      <c r="N917" s="43">
        <f>SUM(N$907:N$915)</f>
        <v/>
      </c>
      <c r="O917" s="43">
        <f>SUM(O$907:O$915)</f>
        <v/>
      </c>
      <c r="P917" s="43">
        <f>SUM(P$907:P$915)</f>
        <v/>
      </c>
      <c r="Q917" s="43">
        <f>SUM(Q$907:Q$915)</f>
        <v/>
      </c>
      <c r="R917" s="43">
        <f>SUM(R$907:R$915)</f>
        <v/>
      </c>
      <c r="S917" s="43">
        <f>SUM(S$907:S$915)</f>
        <v/>
      </c>
      <c r="T917" s="43">
        <f>SUM(T$907:T$915)</f>
        <v/>
      </c>
      <c r="U917" s="43">
        <f>SUM(U$907:U$915)</f>
        <v/>
      </c>
      <c r="V917" s="43">
        <f>SUM(V$907:V$915)</f>
        <v/>
      </c>
      <c r="W917" s="43">
        <f>SUM(W$907:W$915)</f>
        <v/>
      </c>
      <c r="X917" s="43">
        <f>SUM(X$907:X$915)</f>
        <v/>
      </c>
      <c r="Y917" s="43">
        <f>SUM(Y$907:Y$915)</f>
        <v/>
      </c>
      <c r="Z917" s="43">
        <f>SUM(Z$907:Z$915)</f>
        <v/>
      </c>
      <c r="AA917" s="43">
        <f>SUM(AA$907:AA$915)</f>
        <v/>
      </c>
      <c r="AB917" s="43">
        <f>SUM(AB$907:AB$915)</f>
        <v/>
      </c>
      <c r="AC917" s="43">
        <f>SUM(AC$907:AC$915)</f>
        <v/>
      </c>
      <c r="AD917" s="43">
        <f>SUM(AD$907:AD$915)</f>
        <v/>
      </c>
      <c r="AF917" s="11">
        <f>CodePrefix&amp;$A917&amp;IF($C917="","","."&amp;$C917&amp;"."&amp;$B917)&amp;INDEX(VarEnd,MATCH($A917,VarKey,0))&amp;AF$5</f>
        <v/>
      </c>
      <c r="AG917" s="42">
        <f>SUM(AG$907:AG$915)</f>
        <v/>
      </c>
      <c r="AH917" s="43">
        <f>SUM(AH$907:AH$915)</f>
        <v/>
      </c>
      <c r="AI917" s="43">
        <f>SUM(AI$907:AI$915)</f>
        <v/>
      </c>
      <c r="AJ917" s="43">
        <f>SUM(AJ$907:AJ$915)</f>
        <v/>
      </c>
      <c r="AK917" s="43">
        <f>SUM(AK$907:AK$915)</f>
        <v/>
      </c>
      <c r="AL917" s="43">
        <f>SUM(AL$907:AL$915)</f>
        <v/>
      </c>
      <c r="AM917" s="43">
        <f>SUM(AM$907:AM$915)</f>
        <v/>
      </c>
      <c r="AN917" s="43">
        <f>SUM(AN$907:AN$915)</f>
        <v/>
      </c>
      <c r="AO917" s="43">
        <f>SUM(AO$907:AO$915)</f>
        <v/>
      </c>
      <c r="AP917" s="43">
        <f>SUM(AP$907:AP$915)</f>
        <v/>
      </c>
      <c r="AQ917" s="43">
        <f>SUM(AQ$907:AQ$915)</f>
        <v/>
      </c>
      <c r="AR917" s="43">
        <f>SUM(AR$907:AR$915)</f>
        <v/>
      </c>
      <c r="AS917" s="43">
        <f>SUM(AS$907:AS$915)</f>
        <v/>
      </c>
      <c r="AT917" s="43">
        <f>SUM(AT$907:AT$915)</f>
        <v/>
      </c>
      <c r="AU917" s="43">
        <f>SUM(AU$907:AU$915)</f>
        <v/>
      </c>
      <c r="AV917" s="43">
        <f>SUM(AV$907:AV$915)</f>
        <v/>
      </c>
      <c r="AW917" s="43">
        <f>SUM(AW$907:AW$915)</f>
        <v/>
      </c>
      <c r="AX917" s="43">
        <f>SUM(AX$907:AX$915)</f>
        <v/>
      </c>
      <c r="AY917" s="43">
        <f>SUM(AY$907:AY$915)</f>
        <v/>
      </c>
    </row>
    <row r="918" hidden="1" outlineLevel="1"/>
    <row r="919" hidden="1" outlineLevel="1">
      <c r="A919" s="14" t="inlineStr">
        <is>
          <t>phi</t>
        </is>
      </c>
      <c r="B919" s="14" t="inlineStr">
        <is>
          <t>coa</t>
        </is>
      </c>
      <c r="C919" s="14" t="inlineStr">
        <is>
          <t>pow</t>
        </is>
      </c>
      <c r="D919" s="36" t="n"/>
      <c r="E919" s="36" t="n"/>
      <c r="F919" s="36" t="n"/>
      <c r="G919" s="36" t="n"/>
      <c r="H919" s="14">
        <f>INDEX(VarLab,MATCH($A919,VarKey,0))&amp;INDEX(MemLab,MATCH($C919&amp;"|"&amp;$B919,MemKey,0))</f>
        <v/>
      </c>
      <c r="I919" s="14">
        <f>INDEX(VarUnit,MATCH($A919,VarKey,0))</f>
        <v/>
      </c>
      <c r="J919" s="14">
        <f>INDEX(VarSrc,MATCH($A919,VarKey,0))</f>
        <v/>
      </c>
      <c r="K919" s="11">
        <f>CodePrefix&amp;$A919&amp;IF($C919="","","."&amp;$C919&amp;"."&amp;$B919)&amp;INDEX(VarEnd,MATCH($A919,VarKey,0))&amp;K$5</f>
        <v/>
      </c>
      <c r="L919" s="15">
        <f>IF(L752+L895-L784=0,0,L895/(L752+L895-L784))</f>
        <v/>
      </c>
      <c r="M919" s="16">
        <f>IF(M752+M895-M784=0,0,M895/(M752+M895-M784))</f>
        <v/>
      </c>
      <c r="N919" s="16">
        <f>IF(N752+N895-N784=0,0,N895/(N752+N895-N784))</f>
        <v/>
      </c>
      <c r="O919" s="16">
        <f>IF(O752+O895-O784=0,0,O895/(O752+O895-O784))</f>
        <v/>
      </c>
      <c r="P919" s="16">
        <f>IF(P752+P895-P784=0,0,P895/(P752+P895-P784))</f>
        <v/>
      </c>
      <c r="Q919" s="16">
        <f>IF(Q752+Q895-Q784=0,0,Q895/(Q752+Q895-Q784))</f>
        <v/>
      </c>
      <c r="R919" s="16">
        <f>IF(R752+R895-R784=0,0,R895/(R752+R895-R784))</f>
        <v/>
      </c>
      <c r="S919" s="16">
        <f>IF(S752+S895-S784=0,0,S895/(S752+S895-S784))</f>
        <v/>
      </c>
      <c r="T919" s="16">
        <f>IF(T752+T895-T784=0,0,T895/(T752+T895-T784))</f>
        <v/>
      </c>
      <c r="U919" s="16">
        <f>IF(U752+U895-U784=0,0,U895/(U752+U895-U784))</f>
        <v/>
      </c>
      <c r="V919" s="16">
        <f>IF(V752+V895-V784=0,0,V895/(V752+V895-V784))</f>
        <v/>
      </c>
      <c r="W919" s="16">
        <f>IF(W752+W895-W784=0,0,W895/(W752+W895-W784))</f>
        <v/>
      </c>
      <c r="X919" s="16">
        <f>IF(X752+X895-X784=0,0,X895/(X752+X895-X784))</f>
        <v/>
      </c>
      <c r="Y919" s="16">
        <f>IF(Y752+Y895-Y784=0,0,Y895/(Y752+Y895-Y784))</f>
        <v/>
      </c>
      <c r="Z919" s="16">
        <f>IF(Z752+Z895-Z784=0,0,Z895/(Z752+Z895-Z784))</f>
        <v/>
      </c>
      <c r="AA919" s="16">
        <f>IF(AA752+AA895-AA784=0,0,AA895/(AA752+AA895-AA784))</f>
        <v/>
      </c>
      <c r="AB919" s="16">
        <f>IF(AB752+AB895-AB784=0,0,AB895/(AB752+AB895-AB784))</f>
        <v/>
      </c>
      <c r="AC919" s="16">
        <f>IF(AC752+AC895-AC784=0,0,AC895/(AC752+AC895-AC784))</f>
        <v/>
      </c>
      <c r="AD919" s="16">
        <f>IF(AD752+AD895-AD784=0,0,AD895/(AD752+AD895-AD784))</f>
        <v/>
      </c>
      <c r="AF919" s="11">
        <f>CodePrefix&amp;$A919&amp;IF($C919="","","."&amp;$C919&amp;"."&amp;$B919)&amp;INDEX(VarEnd,MATCH($A919,VarKey,0))&amp;AF$5</f>
        <v/>
      </c>
      <c r="AG919" s="15">
        <f>IF(AG752+AG895-AG784=0,0,AG895/(AG752+AG895-AG784))</f>
        <v/>
      </c>
      <c r="AH919" s="16">
        <f>IF(AH752+AH895-AH784=0,0,AH895/(AH752+AH895-AH784))</f>
        <v/>
      </c>
      <c r="AI919" s="16">
        <f>IF(AI752+AI895-AI784=0,0,AI895/(AI752+AI895-AI784))</f>
        <v/>
      </c>
      <c r="AJ919" s="16">
        <f>IF(AJ752+AJ895-AJ784=0,0,AJ895/(AJ752+AJ895-AJ784))</f>
        <v/>
      </c>
      <c r="AK919" s="16">
        <f>IF(AK752+AK895-AK784=0,0,AK895/(AK752+AK895-AK784))</f>
        <v/>
      </c>
      <c r="AL919" s="16">
        <f>IF(AL752+AL895-AL784=0,0,AL895/(AL752+AL895-AL784))</f>
        <v/>
      </c>
      <c r="AM919" s="16">
        <f>IF(AM752+AM895-AM784=0,0,AM895/(AM752+AM895-AM784))</f>
        <v/>
      </c>
      <c r="AN919" s="16">
        <f>IF(AN752+AN895-AN784=0,0,AN895/(AN752+AN895-AN784))</f>
        <v/>
      </c>
      <c r="AO919" s="16">
        <f>IF(AO752+AO895-AO784=0,0,AO895/(AO752+AO895-AO784))</f>
        <v/>
      </c>
      <c r="AP919" s="16">
        <f>IF(AP752+AP895-AP784=0,0,AP895/(AP752+AP895-AP784))</f>
        <v/>
      </c>
      <c r="AQ919" s="16">
        <f>IF(AQ752+AQ895-AQ784=0,0,AQ895/(AQ752+AQ895-AQ784))</f>
        <v/>
      </c>
      <c r="AR919" s="16">
        <f>IF(AR752+AR895-AR784=0,0,AR895/(AR752+AR895-AR784))</f>
        <v/>
      </c>
      <c r="AS919" s="16">
        <f>IF(AS752+AS895-AS784=0,0,AS895/(AS752+AS895-AS784))</f>
        <v/>
      </c>
      <c r="AT919" s="16">
        <f>IF(AT752+AT895-AT784=0,0,AT895/(AT752+AT895-AT784))</f>
        <v/>
      </c>
      <c r="AU919" s="16">
        <f>IF(AU752+AU895-AU784=0,0,AU895/(AU752+AU895-AU784))</f>
        <v/>
      </c>
      <c r="AV919" s="16">
        <f>IF(AV752+AV895-AV784=0,0,AV895/(AV752+AV895-AV784))</f>
        <v/>
      </c>
      <c r="AW919" s="16">
        <f>IF(AW752+AW895-AW784=0,0,AW895/(AW752+AW895-AW784))</f>
        <v/>
      </c>
      <c r="AX919" s="16">
        <f>IF(AX752+AX895-AX784=0,0,AX895/(AX752+AX895-AX784))</f>
        <v/>
      </c>
      <c r="AY919" s="16">
        <f>IF(AY752+AY895-AY784=0,0,AY895/(AY752+AY895-AY784))</f>
        <v/>
      </c>
    </row>
    <row r="920" hidden="1" outlineLevel="1">
      <c r="A920" s="14" t="inlineStr">
        <is>
          <t>phi</t>
        </is>
      </c>
      <c r="B920" s="14" t="inlineStr">
        <is>
          <t>nga</t>
        </is>
      </c>
      <c r="C920" s="14" t="inlineStr">
        <is>
          <t>pow</t>
        </is>
      </c>
      <c r="D920" s="36" t="n"/>
      <c r="E920" s="36" t="n"/>
      <c r="F920" s="36" t="n"/>
      <c r="G920" s="36" t="n"/>
      <c r="H920" s="14">
        <f>INDEX(VarLab,MATCH($A920,VarKey,0))&amp;INDEX(MemLab,MATCH($C920&amp;"|"&amp;$B920,MemKey,0))</f>
        <v/>
      </c>
      <c r="I920" s="14">
        <f>INDEX(VarUnit,MATCH($A920,VarKey,0))</f>
        <v/>
      </c>
      <c r="J920" s="14">
        <f>INDEX(VarSrc,MATCH($A920,VarKey,0))</f>
        <v/>
      </c>
      <c r="K920" s="11">
        <f>CodePrefix&amp;$A920&amp;IF($C920="","","."&amp;$C920&amp;"."&amp;$B920)&amp;INDEX(VarEnd,MATCH($A920,VarKey,0))&amp;K$5</f>
        <v/>
      </c>
      <c r="L920" s="15">
        <f>IF(L753+L896-L785=0,0,L896/(L753+L896-L785))</f>
        <v/>
      </c>
      <c r="M920" s="16">
        <f>IF(M753+M896-M785=0,0,M896/(M753+M896-M785))</f>
        <v/>
      </c>
      <c r="N920" s="16">
        <f>IF(N753+N896-N785=0,0,N896/(N753+N896-N785))</f>
        <v/>
      </c>
      <c r="O920" s="16">
        <f>IF(O753+O896-O785=0,0,O896/(O753+O896-O785))</f>
        <v/>
      </c>
      <c r="P920" s="16">
        <f>IF(P753+P896-P785=0,0,P896/(P753+P896-P785))</f>
        <v/>
      </c>
      <c r="Q920" s="16">
        <f>IF(Q753+Q896-Q785=0,0,Q896/(Q753+Q896-Q785))</f>
        <v/>
      </c>
      <c r="R920" s="16">
        <f>IF(R753+R896-R785=0,0,R896/(R753+R896-R785))</f>
        <v/>
      </c>
      <c r="S920" s="16">
        <f>IF(S753+S896-S785=0,0,S896/(S753+S896-S785))</f>
        <v/>
      </c>
      <c r="T920" s="16">
        <f>IF(T753+T896-T785=0,0,T896/(T753+T896-T785))</f>
        <v/>
      </c>
      <c r="U920" s="16">
        <f>IF(U753+U896-U785=0,0,U896/(U753+U896-U785))</f>
        <v/>
      </c>
      <c r="V920" s="16">
        <f>IF(V753+V896-V785=0,0,V896/(V753+V896-V785))</f>
        <v/>
      </c>
      <c r="W920" s="16">
        <f>IF(W753+W896-W785=0,0,W896/(W753+W896-W785))</f>
        <v/>
      </c>
      <c r="X920" s="16">
        <f>IF(X753+X896-X785=0,0,X896/(X753+X896-X785))</f>
        <v/>
      </c>
      <c r="Y920" s="16">
        <f>IF(Y753+Y896-Y785=0,0,Y896/(Y753+Y896-Y785))</f>
        <v/>
      </c>
      <c r="Z920" s="16">
        <f>IF(Z753+Z896-Z785=0,0,Z896/(Z753+Z896-Z785))</f>
        <v/>
      </c>
      <c r="AA920" s="16">
        <f>IF(AA753+AA896-AA785=0,0,AA896/(AA753+AA896-AA785))</f>
        <v/>
      </c>
      <c r="AB920" s="16">
        <f>IF(AB753+AB896-AB785=0,0,AB896/(AB753+AB896-AB785))</f>
        <v/>
      </c>
      <c r="AC920" s="16">
        <f>IF(AC753+AC896-AC785=0,0,AC896/(AC753+AC896-AC785))</f>
        <v/>
      </c>
      <c r="AD920" s="16">
        <f>IF(AD753+AD896-AD785=0,0,AD896/(AD753+AD896-AD785))</f>
        <v/>
      </c>
      <c r="AF920" s="11">
        <f>CodePrefix&amp;$A920&amp;IF($C920="","","."&amp;$C920&amp;"."&amp;$B920)&amp;INDEX(VarEnd,MATCH($A920,VarKey,0))&amp;AF$5</f>
        <v/>
      </c>
      <c r="AG920" s="15">
        <f>IF(AG753+AG896-AG785=0,0,AG896/(AG753+AG896-AG785))</f>
        <v/>
      </c>
      <c r="AH920" s="16">
        <f>IF(AH753+AH896-AH785=0,0,AH896/(AH753+AH896-AH785))</f>
        <v/>
      </c>
      <c r="AI920" s="16">
        <f>IF(AI753+AI896-AI785=0,0,AI896/(AI753+AI896-AI785))</f>
        <v/>
      </c>
      <c r="AJ920" s="16">
        <f>IF(AJ753+AJ896-AJ785=0,0,AJ896/(AJ753+AJ896-AJ785))</f>
        <v/>
      </c>
      <c r="AK920" s="16">
        <f>IF(AK753+AK896-AK785=0,0,AK896/(AK753+AK896-AK785))</f>
        <v/>
      </c>
      <c r="AL920" s="16">
        <f>IF(AL753+AL896-AL785=0,0,AL896/(AL753+AL896-AL785))</f>
        <v/>
      </c>
      <c r="AM920" s="16">
        <f>IF(AM753+AM896-AM785=0,0,AM896/(AM753+AM896-AM785))</f>
        <v/>
      </c>
      <c r="AN920" s="16">
        <f>IF(AN753+AN896-AN785=0,0,AN896/(AN753+AN896-AN785))</f>
        <v/>
      </c>
      <c r="AO920" s="16">
        <f>IF(AO753+AO896-AO785=0,0,AO896/(AO753+AO896-AO785))</f>
        <v/>
      </c>
      <c r="AP920" s="16">
        <f>IF(AP753+AP896-AP785=0,0,AP896/(AP753+AP896-AP785))</f>
        <v/>
      </c>
      <c r="AQ920" s="16">
        <f>IF(AQ753+AQ896-AQ785=0,0,AQ896/(AQ753+AQ896-AQ785))</f>
        <v/>
      </c>
      <c r="AR920" s="16">
        <f>IF(AR753+AR896-AR785=0,0,AR896/(AR753+AR896-AR785))</f>
        <v/>
      </c>
      <c r="AS920" s="16">
        <f>IF(AS753+AS896-AS785=0,0,AS896/(AS753+AS896-AS785))</f>
        <v/>
      </c>
      <c r="AT920" s="16">
        <f>IF(AT753+AT896-AT785=0,0,AT896/(AT753+AT896-AT785))</f>
        <v/>
      </c>
      <c r="AU920" s="16">
        <f>IF(AU753+AU896-AU785=0,0,AU896/(AU753+AU896-AU785))</f>
        <v/>
      </c>
      <c r="AV920" s="16">
        <f>IF(AV753+AV896-AV785=0,0,AV896/(AV753+AV896-AV785))</f>
        <v/>
      </c>
      <c r="AW920" s="16">
        <f>IF(AW753+AW896-AW785=0,0,AW896/(AW753+AW896-AW785))</f>
        <v/>
      </c>
      <c r="AX920" s="16">
        <f>IF(AX753+AX896-AX785=0,0,AX896/(AX753+AX896-AX785))</f>
        <v/>
      </c>
      <c r="AY920" s="16">
        <f>IF(AY753+AY896-AY785=0,0,AY896/(AY753+AY896-AY785))</f>
        <v/>
      </c>
    </row>
    <row r="921" hidden="1" outlineLevel="1">
      <c r="A921" s="14" t="inlineStr">
        <is>
          <t>phi</t>
        </is>
      </c>
      <c r="B921" s="14" t="inlineStr">
        <is>
          <t>oop</t>
        </is>
      </c>
      <c r="C921" s="14" t="inlineStr">
        <is>
          <t>pow</t>
        </is>
      </c>
      <c r="D921" s="36" t="n"/>
      <c r="E921" s="36" t="n"/>
      <c r="F921" s="36" t="n"/>
      <c r="G921" s="36" t="n"/>
      <c r="H921" s="14">
        <f>INDEX(VarLab,MATCH($A921,VarKey,0))&amp;INDEX(MemLab,MATCH($C921&amp;"|"&amp;$B921,MemKey,0))</f>
        <v/>
      </c>
      <c r="I921" s="14">
        <f>INDEX(VarUnit,MATCH($A921,VarKey,0))</f>
        <v/>
      </c>
      <c r="J921" s="14">
        <f>INDEX(VarSrc,MATCH($A921,VarKey,0))</f>
        <v/>
      </c>
      <c r="K921" s="11">
        <f>CodePrefix&amp;$A921&amp;IF($C921="","","."&amp;$C921&amp;"."&amp;$B921)&amp;INDEX(VarEnd,MATCH($A921,VarKey,0))&amp;K$5</f>
        <v/>
      </c>
      <c r="L921" s="15">
        <f>IF(L754+L897-L786=0,0,L897/(L754+L897-L786))</f>
        <v/>
      </c>
      <c r="M921" s="16">
        <f>IF(M754+M897-M786=0,0,M897/(M754+M897-M786))</f>
        <v/>
      </c>
      <c r="N921" s="16">
        <f>IF(N754+N897-N786=0,0,N897/(N754+N897-N786))</f>
        <v/>
      </c>
      <c r="O921" s="16">
        <f>IF(O754+O897-O786=0,0,O897/(O754+O897-O786))</f>
        <v/>
      </c>
      <c r="P921" s="16">
        <f>IF(P754+P897-P786=0,0,P897/(P754+P897-P786))</f>
        <v/>
      </c>
      <c r="Q921" s="16">
        <f>IF(Q754+Q897-Q786=0,0,Q897/(Q754+Q897-Q786))</f>
        <v/>
      </c>
      <c r="R921" s="16">
        <f>IF(R754+R897-R786=0,0,R897/(R754+R897-R786))</f>
        <v/>
      </c>
      <c r="S921" s="16">
        <f>IF(S754+S897-S786=0,0,S897/(S754+S897-S786))</f>
        <v/>
      </c>
      <c r="T921" s="16">
        <f>IF(T754+T897-T786=0,0,T897/(T754+T897-T786))</f>
        <v/>
      </c>
      <c r="U921" s="16">
        <f>IF(U754+U897-U786=0,0,U897/(U754+U897-U786))</f>
        <v/>
      </c>
      <c r="V921" s="16">
        <f>IF(V754+V897-V786=0,0,V897/(V754+V897-V786))</f>
        <v/>
      </c>
      <c r="W921" s="16">
        <f>IF(W754+W897-W786=0,0,W897/(W754+W897-W786))</f>
        <v/>
      </c>
      <c r="X921" s="16">
        <f>IF(X754+X897-X786=0,0,X897/(X754+X897-X786))</f>
        <v/>
      </c>
      <c r="Y921" s="16">
        <f>IF(Y754+Y897-Y786=0,0,Y897/(Y754+Y897-Y786))</f>
        <v/>
      </c>
      <c r="Z921" s="16">
        <f>IF(Z754+Z897-Z786=0,0,Z897/(Z754+Z897-Z786))</f>
        <v/>
      </c>
      <c r="AA921" s="16">
        <f>IF(AA754+AA897-AA786=0,0,AA897/(AA754+AA897-AA786))</f>
        <v/>
      </c>
      <c r="AB921" s="16">
        <f>IF(AB754+AB897-AB786=0,0,AB897/(AB754+AB897-AB786))</f>
        <v/>
      </c>
      <c r="AC921" s="16">
        <f>IF(AC754+AC897-AC786=0,0,AC897/(AC754+AC897-AC786))</f>
        <v/>
      </c>
      <c r="AD921" s="16">
        <f>IF(AD754+AD897-AD786=0,0,AD897/(AD754+AD897-AD786))</f>
        <v/>
      </c>
      <c r="AF921" s="11">
        <f>CodePrefix&amp;$A921&amp;IF($C921="","","."&amp;$C921&amp;"."&amp;$B921)&amp;INDEX(VarEnd,MATCH($A921,VarKey,0))&amp;AF$5</f>
        <v/>
      </c>
      <c r="AG921" s="15">
        <f>IF(AG754+AG897-AG786=0,0,AG897/(AG754+AG897-AG786))</f>
        <v/>
      </c>
      <c r="AH921" s="16">
        <f>IF(AH754+AH897-AH786=0,0,AH897/(AH754+AH897-AH786))</f>
        <v/>
      </c>
      <c r="AI921" s="16">
        <f>IF(AI754+AI897-AI786=0,0,AI897/(AI754+AI897-AI786))</f>
        <v/>
      </c>
      <c r="AJ921" s="16">
        <f>IF(AJ754+AJ897-AJ786=0,0,AJ897/(AJ754+AJ897-AJ786))</f>
        <v/>
      </c>
      <c r="AK921" s="16">
        <f>IF(AK754+AK897-AK786=0,0,AK897/(AK754+AK897-AK786))</f>
        <v/>
      </c>
      <c r="AL921" s="16">
        <f>IF(AL754+AL897-AL786=0,0,AL897/(AL754+AL897-AL786))</f>
        <v/>
      </c>
      <c r="AM921" s="16">
        <f>IF(AM754+AM897-AM786=0,0,AM897/(AM754+AM897-AM786))</f>
        <v/>
      </c>
      <c r="AN921" s="16">
        <f>IF(AN754+AN897-AN786=0,0,AN897/(AN754+AN897-AN786))</f>
        <v/>
      </c>
      <c r="AO921" s="16">
        <f>IF(AO754+AO897-AO786=0,0,AO897/(AO754+AO897-AO786))</f>
        <v/>
      </c>
      <c r="AP921" s="16">
        <f>IF(AP754+AP897-AP786=0,0,AP897/(AP754+AP897-AP786))</f>
        <v/>
      </c>
      <c r="AQ921" s="16">
        <f>IF(AQ754+AQ897-AQ786=0,0,AQ897/(AQ754+AQ897-AQ786))</f>
        <v/>
      </c>
      <c r="AR921" s="16">
        <f>IF(AR754+AR897-AR786=0,0,AR897/(AR754+AR897-AR786))</f>
        <v/>
      </c>
      <c r="AS921" s="16">
        <f>IF(AS754+AS897-AS786=0,0,AS897/(AS754+AS897-AS786))</f>
        <v/>
      </c>
      <c r="AT921" s="16">
        <f>IF(AT754+AT897-AT786=0,0,AT897/(AT754+AT897-AT786))</f>
        <v/>
      </c>
      <c r="AU921" s="16">
        <f>IF(AU754+AU897-AU786=0,0,AU897/(AU754+AU897-AU786))</f>
        <v/>
      </c>
      <c r="AV921" s="16">
        <f>IF(AV754+AV897-AV786=0,0,AV897/(AV754+AV897-AV786))</f>
        <v/>
      </c>
      <c r="AW921" s="16">
        <f>IF(AW754+AW897-AW786=0,0,AW897/(AW754+AW897-AW786))</f>
        <v/>
      </c>
      <c r="AX921" s="16">
        <f>IF(AX754+AX897-AX786=0,0,AX897/(AX754+AX897-AX786))</f>
        <v/>
      </c>
      <c r="AY921" s="16">
        <f>IF(AY754+AY897-AY786=0,0,AY897/(AY754+AY897-AY786))</f>
        <v/>
      </c>
    </row>
    <row r="922" hidden="1" outlineLevel="1">
      <c r="A922" s="14" t="inlineStr">
        <is>
          <t>phi</t>
        </is>
      </c>
      <c r="B922" s="14" t="inlineStr">
        <is>
          <t>nuc</t>
        </is>
      </c>
      <c r="C922" s="14" t="inlineStr">
        <is>
          <t>pow</t>
        </is>
      </c>
      <c r="D922" s="36" t="n"/>
      <c r="E922" s="36" t="n"/>
      <c r="F922" s="36" t="n"/>
      <c r="G922" s="36" t="n"/>
      <c r="H922" s="14">
        <f>INDEX(VarLab,MATCH($A922,VarKey,0))&amp;INDEX(MemLab,MATCH($C922&amp;"|"&amp;$B922,MemKey,0))</f>
        <v/>
      </c>
      <c r="I922" s="14">
        <f>INDEX(VarUnit,MATCH($A922,VarKey,0))</f>
        <v/>
      </c>
      <c r="J922" s="14">
        <f>INDEX(VarSrc,MATCH($A922,VarKey,0))</f>
        <v/>
      </c>
      <c r="K922" s="11">
        <f>CodePrefix&amp;$A922&amp;IF($C922="","","."&amp;$C922&amp;"."&amp;$B922)&amp;INDEX(VarEnd,MATCH($A922,VarKey,0))&amp;K$5</f>
        <v/>
      </c>
      <c r="L922" s="15">
        <f>IF(L755+L898-L787=0,0,L898/(L755+L898-L787))</f>
        <v/>
      </c>
      <c r="M922" s="16">
        <f>IF(M755+M898-M787=0,0,M898/(M755+M898-M787))</f>
        <v/>
      </c>
      <c r="N922" s="16">
        <f>IF(N755+N898-N787=0,0,N898/(N755+N898-N787))</f>
        <v/>
      </c>
      <c r="O922" s="16">
        <f>IF(O755+O898-O787=0,0,O898/(O755+O898-O787))</f>
        <v/>
      </c>
      <c r="P922" s="16">
        <f>IF(P755+P898-P787=0,0,P898/(P755+P898-P787))</f>
        <v/>
      </c>
      <c r="Q922" s="16">
        <f>IF(Q755+Q898-Q787=0,0,Q898/(Q755+Q898-Q787))</f>
        <v/>
      </c>
      <c r="R922" s="16">
        <f>IF(R755+R898-R787=0,0,R898/(R755+R898-R787))</f>
        <v/>
      </c>
      <c r="S922" s="16">
        <f>IF(S755+S898-S787=0,0,S898/(S755+S898-S787))</f>
        <v/>
      </c>
      <c r="T922" s="16">
        <f>IF(T755+T898-T787=0,0,T898/(T755+T898-T787))</f>
        <v/>
      </c>
      <c r="U922" s="16">
        <f>IF(U755+U898-U787=0,0,U898/(U755+U898-U787))</f>
        <v/>
      </c>
      <c r="V922" s="16">
        <f>IF(V755+V898-V787=0,0,V898/(V755+V898-V787))</f>
        <v/>
      </c>
      <c r="W922" s="16">
        <f>IF(W755+W898-W787=0,0,W898/(W755+W898-W787))</f>
        <v/>
      </c>
      <c r="X922" s="16">
        <f>IF(X755+X898-X787=0,0,X898/(X755+X898-X787))</f>
        <v/>
      </c>
      <c r="Y922" s="16">
        <f>IF(Y755+Y898-Y787=0,0,Y898/(Y755+Y898-Y787))</f>
        <v/>
      </c>
      <c r="Z922" s="16">
        <f>IF(Z755+Z898-Z787=0,0,Z898/(Z755+Z898-Z787))</f>
        <v/>
      </c>
      <c r="AA922" s="16">
        <f>IF(AA755+AA898-AA787=0,0,AA898/(AA755+AA898-AA787))</f>
        <v/>
      </c>
      <c r="AB922" s="16">
        <f>IF(AB755+AB898-AB787=0,0,AB898/(AB755+AB898-AB787))</f>
        <v/>
      </c>
      <c r="AC922" s="16">
        <f>IF(AC755+AC898-AC787=0,0,AC898/(AC755+AC898-AC787))</f>
        <v/>
      </c>
      <c r="AD922" s="16">
        <f>IF(AD755+AD898-AD787=0,0,AD898/(AD755+AD898-AD787))</f>
        <v/>
      </c>
      <c r="AF922" s="11">
        <f>CodePrefix&amp;$A922&amp;IF($C922="","","."&amp;$C922&amp;"."&amp;$B922)&amp;INDEX(VarEnd,MATCH($A922,VarKey,0))&amp;AF$5</f>
        <v/>
      </c>
      <c r="AG922" s="15">
        <f>IF(AG755+AG898-AG787=0,0,AG898/(AG755+AG898-AG787))</f>
        <v/>
      </c>
      <c r="AH922" s="16">
        <f>IF(AH755+AH898-AH787=0,0,AH898/(AH755+AH898-AH787))</f>
        <v/>
      </c>
      <c r="AI922" s="16">
        <f>IF(AI755+AI898-AI787=0,0,AI898/(AI755+AI898-AI787))</f>
        <v/>
      </c>
      <c r="AJ922" s="16">
        <f>IF(AJ755+AJ898-AJ787=0,0,AJ898/(AJ755+AJ898-AJ787))</f>
        <v/>
      </c>
      <c r="AK922" s="16">
        <f>IF(AK755+AK898-AK787=0,0,AK898/(AK755+AK898-AK787))</f>
        <v/>
      </c>
      <c r="AL922" s="16">
        <f>IF(AL755+AL898-AL787=0,0,AL898/(AL755+AL898-AL787))</f>
        <v/>
      </c>
      <c r="AM922" s="16">
        <f>IF(AM755+AM898-AM787=0,0,AM898/(AM755+AM898-AM787))</f>
        <v/>
      </c>
      <c r="AN922" s="16">
        <f>IF(AN755+AN898-AN787=0,0,AN898/(AN755+AN898-AN787))</f>
        <v/>
      </c>
      <c r="AO922" s="16">
        <f>IF(AO755+AO898-AO787=0,0,AO898/(AO755+AO898-AO787))</f>
        <v/>
      </c>
      <c r="AP922" s="16">
        <f>IF(AP755+AP898-AP787=0,0,AP898/(AP755+AP898-AP787))</f>
        <v/>
      </c>
      <c r="AQ922" s="16">
        <f>IF(AQ755+AQ898-AQ787=0,0,AQ898/(AQ755+AQ898-AQ787))</f>
        <v/>
      </c>
      <c r="AR922" s="16">
        <f>IF(AR755+AR898-AR787=0,0,AR898/(AR755+AR898-AR787))</f>
        <v/>
      </c>
      <c r="AS922" s="16">
        <f>IF(AS755+AS898-AS787=0,0,AS898/(AS755+AS898-AS787))</f>
        <v/>
      </c>
      <c r="AT922" s="16">
        <f>IF(AT755+AT898-AT787=0,0,AT898/(AT755+AT898-AT787))</f>
        <v/>
      </c>
      <c r="AU922" s="16">
        <f>IF(AU755+AU898-AU787=0,0,AU898/(AU755+AU898-AU787))</f>
        <v/>
      </c>
      <c r="AV922" s="16">
        <f>IF(AV755+AV898-AV787=0,0,AV898/(AV755+AV898-AV787))</f>
        <v/>
      </c>
      <c r="AW922" s="16">
        <f>IF(AW755+AW898-AW787=0,0,AW898/(AW755+AW898-AW787))</f>
        <v/>
      </c>
      <c r="AX922" s="16">
        <f>IF(AX755+AX898-AX787=0,0,AX898/(AX755+AX898-AX787))</f>
        <v/>
      </c>
      <c r="AY922" s="16">
        <f>IF(AY755+AY898-AY787=0,0,AY898/(AY755+AY898-AY787))</f>
        <v/>
      </c>
    </row>
    <row r="923" hidden="1" outlineLevel="1">
      <c r="A923" s="14" t="inlineStr">
        <is>
          <t>phi</t>
        </is>
      </c>
      <c r="B923" s="14" t="inlineStr">
        <is>
          <t>wnd</t>
        </is>
      </c>
      <c r="C923" s="14" t="inlineStr">
        <is>
          <t>pow</t>
        </is>
      </c>
      <c r="D923" s="36" t="n"/>
      <c r="E923" s="36" t="n"/>
      <c r="F923" s="36" t="n"/>
      <c r="G923" s="36" t="n"/>
      <c r="H923" s="14">
        <f>INDEX(VarLab,MATCH($A923,VarKey,0))&amp;INDEX(MemLab,MATCH($C923&amp;"|"&amp;$B923,MemKey,0))</f>
        <v/>
      </c>
      <c r="I923" s="14">
        <f>INDEX(VarUnit,MATCH($A923,VarKey,0))</f>
        <v/>
      </c>
      <c r="J923" s="14">
        <f>INDEX(VarSrc,MATCH($A923,VarKey,0))</f>
        <v/>
      </c>
      <c r="K923" s="11">
        <f>CodePrefix&amp;$A923&amp;IF($C923="","","."&amp;$C923&amp;"."&amp;$B923)&amp;INDEX(VarEnd,MATCH($A923,VarKey,0))&amp;K$5</f>
        <v/>
      </c>
      <c r="L923" s="15">
        <f>IF(L756+L899-L788=0,0,L899/(L756+L899-L788))</f>
        <v/>
      </c>
      <c r="M923" s="16">
        <f>IF(M756+M899-M788=0,0,M899/(M756+M899-M788))</f>
        <v/>
      </c>
      <c r="N923" s="16">
        <f>IF(N756+N899-N788=0,0,N899/(N756+N899-N788))</f>
        <v/>
      </c>
      <c r="O923" s="16">
        <f>IF(O756+O899-O788=0,0,O899/(O756+O899-O788))</f>
        <v/>
      </c>
      <c r="P923" s="16">
        <f>IF(P756+P899-P788=0,0,P899/(P756+P899-P788))</f>
        <v/>
      </c>
      <c r="Q923" s="16">
        <f>IF(Q756+Q899-Q788=0,0,Q899/(Q756+Q899-Q788))</f>
        <v/>
      </c>
      <c r="R923" s="16">
        <f>IF(R756+R899-R788=0,0,R899/(R756+R899-R788))</f>
        <v/>
      </c>
      <c r="S923" s="16">
        <f>IF(S756+S899-S788=0,0,S899/(S756+S899-S788))</f>
        <v/>
      </c>
      <c r="T923" s="16">
        <f>IF(T756+T899-T788=0,0,T899/(T756+T899-T788))</f>
        <v/>
      </c>
      <c r="U923" s="16">
        <f>IF(U756+U899-U788=0,0,U899/(U756+U899-U788))</f>
        <v/>
      </c>
      <c r="V923" s="16">
        <f>IF(V756+V899-V788=0,0,V899/(V756+V899-V788))</f>
        <v/>
      </c>
      <c r="W923" s="16">
        <f>IF(W756+W899-W788=0,0,W899/(W756+W899-W788))</f>
        <v/>
      </c>
      <c r="X923" s="16">
        <f>IF(X756+X899-X788=0,0,X899/(X756+X899-X788))</f>
        <v/>
      </c>
      <c r="Y923" s="16">
        <f>IF(Y756+Y899-Y788=0,0,Y899/(Y756+Y899-Y788))</f>
        <v/>
      </c>
      <c r="Z923" s="16">
        <f>IF(Z756+Z899-Z788=0,0,Z899/(Z756+Z899-Z788))</f>
        <v/>
      </c>
      <c r="AA923" s="16">
        <f>IF(AA756+AA899-AA788=0,0,AA899/(AA756+AA899-AA788))</f>
        <v/>
      </c>
      <c r="AB923" s="16">
        <f>IF(AB756+AB899-AB788=0,0,AB899/(AB756+AB899-AB788))</f>
        <v/>
      </c>
      <c r="AC923" s="16">
        <f>IF(AC756+AC899-AC788=0,0,AC899/(AC756+AC899-AC788))</f>
        <v/>
      </c>
      <c r="AD923" s="16">
        <f>IF(AD756+AD899-AD788=0,0,AD899/(AD756+AD899-AD788))</f>
        <v/>
      </c>
      <c r="AF923" s="11">
        <f>CodePrefix&amp;$A923&amp;IF($C923="","","."&amp;$C923&amp;"."&amp;$B923)&amp;INDEX(VarEnd,MATCH($A923,VarKey,0))&amp;AF$5</f>
        <v/>
      </c>
      <c r="AG923" s="15">
        <f>IF(AG756+AG899-AG788=0,0,AG899/(AG756+AG899-AG788))</f>
        <v/>
      </c>
      <c r="AH923" s="16">
        <f>IF(AH756+AH899-AH788=0,0,AH899/(AH756+AH899-AH788))</f>
        <v/>
      </c>
      <c r="AI923" s="16">
        <f>IF(AI756+AI899-AI788=0,0,AI899/(AI756+AI899-AI788))</f>
        <v/>
      </c>
      <c r="AJ923" s="16">
        <f>IF(AJ756+AJ899-AJ788=0,0,AJ899/(AJ756+AJ899-AJ788))</f>
        <v/>
      </c>
      <c r="AK923" s="16">
        <f>IF(AK756+AK899-AK788=0,0,AK899/(AK756+AK899-AK788))</f>
        <v/>
      </c>
      <c r="AL923" s="16">
        <f>IF(AL756+AL899-AL788=0,0,AL899/(AL756+AL899-AL788))</f>
        <v/>
      </c>
      <c r="AM923" s="16">
        <f>IF(AM756+AM899-AM788=0,0,AM899/(AM756+AM899-AM788))</f>
        <v/>
      </c>
      <c r="AN923" s="16">
        <f>IF(AN756+AN899-AN788=0,0,AN899/(AN756+AN899-AN788))</f>
        <v/>
      </c>
      <c r="AO923" s="16">
        <f>IF(AO756+AO899-AO788=0,0,AO899/(AO756+AO899-AO788))</f>
        <v/>
      </c>
      <c r="AP923" s="16">
        <f>IF(AP756+AP899-AP788=0,0,AP899/(AP756+AP899-AP788))</f>
        <v/>
      </c>
      <c r="AQ923" s="16">
        <f>IF(AQ756+AQ899-AQ788=0,0,AQ899/(AQ756+AQ899-AQ788))</f>
        <v/>
      </c>
      <c r="AR923" s="16">
        <f>IF(AR756+AR899-AR788=0,0,AR899/(AR756+AR899-AR788))</f>
        <v/>
      </c>
      <c r="AS923" s="16">
        <f>IF(AS756+AS899-AS788=0,0,AS899/(AS756+AS899-AS788))</f>
        <v/>
      </c>
      <c r="AT923" s="16">
        <f>IF(AT756+AT899-AT788=0,0,AT899/(AT756+AT899-AT788))</f>
        <v/>
      </c>
      <c r="AU923" s="16">
        <f>IF(AU756+AU899-AU788=0,0,AU899/(AU756+AU899-AU788))</f>
        <v/>
      </c>
      <c r="AV923" s="16">
        <f>IF(AV756+AV899-AV788=0,0,AV899/(AV756+AV899-AV788))</f>
        <v/>
      </c>
      <c r="AW923" s="16">
        <f>IF(AW756+AW899-AW788=0,0,AW899/(AW756+AW899-AW788))</f>
        <v/>
      </c>
      <c r="AX923" s="16">
        <f>IF(AX756+AX899-AX788=0,0,AX899/(AX756+AX899-AX788))</f>
        <v/>
      </c>
      <c r="AY923" s="16">
        <f>IF(AY756+AY899-AY788=0,0,AY899/(AY756+AY899-AY788))</f>
        <v/>
      </c>
    </row>
    <row r="924" hidden="1" outlineLevel="1">
      <c r="A924" s="14" t="inlineStr">
        <is>
          <t>phi</t>
        </is>
      </c>
      <c r="B924" s="14" t="inlineStr">
        <is>
          <t>sol</t>
        </is>
      </c>
      <c r="C924" s="14" t="inlineStr">
        <is>
          <t>pow</t>
        </is>
      </c>
      <c r="D924" s="36" t="n"/>
      <c r="E924" s="36" t="n"/>
      <c r="F924" s="36" t="n"/>
      <c r="G924" s="36" t="n"/>
      <c r="H924" s="14">
        <f>INDEX(VarLab,MATCH($A924,VarKey,0))&amp;INDEX(MemLab,MATCH($C924&amp;"|"&amp;$B924,MemKey,0))</f>
        <v/>
      </c>
      <c r="I924" s="14">
        <f>INDEX(VarUnit,MATCH($A924,VarKey,0))</f>
        <v/>
      </c>
      <c r="J924" s="14">
        <f>INDEX(VarSrc,MATCH($A924,VarKey,0))</f>
        <v/>
      </c>
      <c r="K924" s="11">
        <f>CodePrefix&amp;$A924&amp;IF($C924="","","."&amp;$C924&amp;"."&amp;$B924)&amp;INDEX(VarEnd,MATCH($A924,VarKey,0))&amp;K$5</f>
        <v/>
      </c>
      <c r="L924" s="15">
        <f>IF(L757+L900-L789=0,0,L900/(L757+L900-L789))</f>
        <v/>
      </c>
      <c r="M924" s="16">
        <f>IF(M757+M900-M789=0,0,M900/(M757+M900-M789))</f>
        <v/>
      </c>
      <c r="N924" s="16">
        <f>IF(N757+N900-N789=0,0,N900/(N757+N900-N789))</f>
        <v/>
      </c>
      <c r="O924" s="16">
        <f>IF(O757+O900-O789=0,0,O900/(O757+O900-O789))</f>
        <v/>
      </c>
      <c r="P924" s="16">
        <f>IF(P757+P900-P789=0,0,P900/(P757+P900-P789))</f>
        <v/>
      </c>
      <c r="Q924" s="16">
        <f>IF(Q757+Q900-Q789=0,0,Q900/(Q757+Q900-Q789))</f>
        <v/>
      </c>
      <c r="R924" s="16">
        <f>IF(R757+R900-R789=0,0,R900/(R757+R900-R789))</f>
        <v/>
      </c>
      <c r="S924" s="16">
        <f>IF(S757+S900-S789=0,0,S900/(S757+S900-S789))</f>
        <v/>
      </c>
      <c r="T924" s="16">
        <f>IF(T757+T900-T789=0,0,T900/(T757+T900-T789))</f>
        <v/>
      </c>
      <c r="U924" s="16">
        <f>IF(U757+U900-U789=0,0,U900/(U757+U900-U789))</f>
        <v/>
      </c>
      <c r="V924" s="16">
        <f>IF(V757+V900-V789=0,0,V900/(V757+V900-V789))</f>
        <v/>
      </c>
      <c r="W924" s="16">
        <f>IF(W757+W900-W789=0,0,W900/(W757+W900-W789))</f>
        <v/>
      </c>
      <c r="X924" s="16">
        <f>IF(X757+X900-X789=0,0,X900/(X757+X900-X789))</f>
        <v/>
      </c>
      <c r="Y924" s="16">
        <f>IF(Y757+Y900-Y789=0,0,Y900/(Y757+Y900-Y789))</f>
        <v/>
      </c>
      <c r="Z924" s="16">
        <f>IF(Z757+Z900-Z789=0,0,Z900/(Z757+Z900-Z789))</f>
        <v/>
      </c>
      <c r="AA924" s="16">
        <f>IF(AA757+AA900-AA789=0,0,AA900/(AA757+AA900-AA789))</f>
        <v/>
      </c>
      <c r="AB924" s="16">
        <f>IF(AB757+AB900-AB789=0,0,AB900/(AB757+AB900-AB789))</f>
        <v/>
      </c>
      <c r="AC924" s="16">
        <f>IF(AC757+AC900-AC789=0,0,AC900/(AC757+AC900-AC789))</f>
        <v/>
      </c>
      <c r="AD924" s="16">
        <f>IF(AD757+AD900-AD789=0,0,AD900/(AD757+AD900-AD789))</f>
        <v/>
      </c>
      <c r="AF924" s="11">
        <f>CodePrefix&amp;$A924&amp;IF($C924="","","."&amp;$C924&amp;"."&amp;$B924)&amp;INDEX(VarEnd,MATCH($A924,VarKey,0))&amp;AF$5</f>
        <v/>
      </c>
      <c r="AG924" s="15">
        <f>IF(AG757+AG900-AG789=0,0,AG900/(AG757+AG900-AG789))</f>
        <v/>
      </c>
      <c r="AH924" s="16">
        <f>IF(AH757+AH900-AH789=0,0,AH900/(AH757+AH900-AH789))</f>
        <v/>
      </c>
      <c r="AI924" s="16">
        <f>IF(AI757+AI900-AI789=0,0,AI900/(AI757+AI900-AI789))</f>
        <v/>
      </c>
      <c r="AJ924" s="16">
        <f>IF(AJ757+AJ900-AJ789=0,0,AJ900/(AJ757+AJ900-AJ789))</f>
        <v/>
      </c>
      <c r="AK924" s="16">
        <f>IF(AK757+AK900-AK789=0,0,AK900/(AK757+AK900-AK789))</f>
        <v/>
      </c>
      <c r="AL924" s="16">
        <f>IF(AL757+AL900-AL789=0,0,AL900/(AL757+AL900-AL789))</f>
        <v/>
      </c>
      <c r="AM924" s="16">
        <f>IF(AM757+AM900-AM789=0,0,AM900/(AM757+AM900-AM789))</f>
        <v/>
      </c>
      <c r="AN924" s="16">
        <f>IF(AN757+AN900-AN789=0,0,AN900/(AN757+AN900-AN789))</f>
        <v/>
      </c>
      <c r="AO924" s="16">
        <f>IF(AO757+AO900-AO789=0,0,AO900/(AO757+AO900-AO789))</f>
        <v/>
      </c>
      <c r="AP924" s="16">
        <f>IF(AP757+AP900-AP789=0,0,AP900/(AP757+AP900-AP789))</f>
        <v/>
      </c>
      <c r="AQ924" s="16">
        <f>IF(AQ757+AQ900-AQ789=0,0,AQ900/(AQ757+AQ900-AQ789))</f>
        <v/>
      </c>
      <c r="AR924" s="16">
        <f>IF(AR757+AR900-AR789=0,0,AR900/(AR757+AR900-AR789))</f>
        <v/>
      </c>
      <c r="AS924" s="16">
        <f>IF(AS757+AS900-AS789=0,0,AS900/(AS757+AS900-AS789))</f>
        <v/>
      </c>
      <c r="AT924" s="16">
        <f>IF(AT757+AT900-AT789=0,0,AT900/(AT757+AT900-AT789))</f>
        <v/>
      </c>
      <c r="AU924" s="16">
        <f>IF(AU757+AU900-AU789=0,0,AU900/(AU757+AU900-AU789))</f>
        <v/>
      </c>
      <c r="AV924" s="16">
        <f>IF(AV757+AV900-AV789=0,0,AV900/(AV757+AV900-AV789))</f>
        <v/>
      </c>
      <c r="AW924" s="16">
        <f>IF(AW757+AW900-AW789=0,0,AW900/(AW757+AW900-AW789))</f>
        <v/>
      </c>
      <c r="AX924" s="16">
        <f>IF(AX757+AX900-AX789=0,0,AX900/(AX757+AX900-AX789))</f>
        <v/>
      </c>
      <c r="AY924" s="16">
        <f>IF(AY757+AY900-AY789=0,0,AY900/(AY757+AY900-AY789))</f>
        <v/>
      </c>
    </row>
    <row r="925" hidden="1" outlineLevel="1">
      <c r="A925" s="14" t="inlineStr">
        <is>
          <t>phi</t>
        </is>
      </c>
      <c r="B925" s="14" t="inlineStr">
        <is>
          <t>hyd</t>
        </is>
      </c>
      <c r="C925" s="14" t="inlineStr">
        <is>
          <t>pow</t>
        </is>
      </c>
      <c r="D925" s="36" t="n"/>
      <c r="E925" s="36" t="n"/>
      <c r="F925" s="36" t="n"/>
      <c r="G925" s="36" t="n"/>
      <c r="H925" s="14">
        <f>INDEX(VarLab,MATCH($A925,VarKey,0))&amp;INDEX(MemLab,MATCH($C925&amp;"|"&amp;$B925,MemKey,0))</f>
        <v/>
      </c>
      <c r="I925" s="14">
        <f>INDEX(VarUnit,MATCH($A925,VarKey,0))</f>
        <v/>
      </c>
      <c r="J925" s="14">
        <f>INDEX(VarSrc,MATCH($A925,VarKey,0))</f>
        <v/>
      </c>
      <c r="K925" s="11">
        <f>CodePrefix&amp;$A925&amp;IF($C925="","","."&amp;$C925&amp;"."&amp;$B925)&amp;INDEX(VarEnd,MATCH($A925,VarKey,0))&amp;K$5</f>
        <v/>
      </c>
      <c r="L925" s="15">
        <f>IF(L758+L901-L790=0,0,L901/(L758+L901-L790))</f>
        <v/>
      </c>
      <c r="M925" s="16">
        <f>IF(M758+M901-M790=0,0,M901/(M758+M901-M790))</f>
        <v/>
      </c>
      <c r="N925" s="16">
        <f>IF(N758+N901-N790=0,0,N901/(N758+N901-N790))</f>
        <v/>
      </c>
      <c r="O925" s="16">
        <f>IF(O758+O901-O790=0,0,O901/(O758+O901-O790))</f>
        <v/>
      </c>
      <c r="P925" s="16">
        <f>IF(P758+P901-P790=0,0,P901/(P758+P901-P790))</f>
        <v/>
      </c>
      <c r="Q925" s="16">
        <f>IF(Q758+Q901-Q790=0,0,Q901/(Q758+Q901-Q790))</f>
        <v/>
      </c>
      <c r="R925" s="16">
        <f>IF(R758+R901-R790=0,0,R901/(R758+R901-R790))</f>
        <v/>
      </c>
      <c r="S925" s="16">
        <f>IF(S758+S901-S790=0,0,S901/(S758+S901-S790))</f>
        <v/>
      </c>
      <c r="T925" s="16">
        <f>IF(T758+T901-T790=0,0,T901/(T758+T901-T790))</f>
        <v/>
      </c>
      <c r="U925" s="16">
        <f>IF(U758+U901-U790=0,0,U901/(U758+U901-U790))</f>
        <v/>
      </c>
      <c r="V925" s="16">
        <f>IF(V758+V901-V790=0,0,V901/(V758+V901-V790))</f>
        <v/>
      </c>
      <c r="W925" s="16">
        <f>IF(W758+W901-W790=0,0,W901/(W758+W901-W790))</f>
        <v/>
      </c>
      <c r="X925" s="16">
        <f>IF(X758+X901-X790=0,0,X901/(X758+X901-X790))</f>
        <v/>
      </c>
      <c r="Y925" s="16">
        <f>IF(Y758+Y901-Y790=0,0,Y901/(Y758+Y901-Y790))</f>
        <v/>
      </c>
      <c r="Z925" s="16">
        <f>IF(Z758+Z901-Z790=0,0,Z901/(Z758+Z901-Z790))</f>
        <v/>
      </c>
      <c r="AA925" s="16">
        <f>IF(AA758+AA901-AA790=0,0,AA901/(AA758+AA901-AA790))</f>
        <v/>
      </c>
      <c r="AB925" s="16">
        <f>IF(AB758+AB901-AB790=0,0,AB901/(AB758+AB901-AB790))</f>
        <v/>
      </c>
      <c r="AC925" s="16">
        <f>IF(AC758+AC901-AC790=0,0,AC901/(AC758+AC901-AC790))</f>
        <v/>
      </c>
      <c r="AD925" s="16">
        <f>IF(AD758+AD901-AD790=0,0,AD901/(AD758+AD901-AD790))</f>
        <v/>
      </c>
      <c r="AF925" s="11">
        <f>CodePrefix&amp;$A925&amp;IF($C925="","","."&amp;$C925&amp;"."&amp;$B925)&amp;INDEX(VarEnd,MATCH($A925,VarKey,0))&amp;AF$5</f>
        <v/>
      </c>
      <c r="AG925" s="15">
        <f>IF(AG758+AG901-AG790=0,0,AG901/(AG758+AG901-AG790))</f>
        <v/>
      </c>
      <c r="AH925" s="16">
        <f>IF(AH758+AH901-AH790=0,0,AH901/(AH758+AH901-AH790))</f>
        <v/>
      </c>
      <c r="AI925" s="16">
        <f>IF(AI758+AI901-AI790=0,0,AI901/(AI758+AI901-AI790))</f>
        <v/>
      </c>
      <c r="AJ925" s="16">
        <f>IF(AJ758+AJ901-AJ790=0,0,AJ901/(AJ758+AJ901-AJ790))</f>
        <v/>
      </c>
      <c r="AK925" s="16">
        <f>IF(AK758+AK901-AK790=0,0,AK901/(AK758+AK901-AK790))</f>
        <v/>
      </c>
      <c r="AL925" s="16">
        <f>IF(AL758+AL901-AL790=0,0,AL901/(AL758+AL901-AL790))</f>
        <v/>
      </c>
      <c r="AM925" s="16">
        <f>IF(AM758+AM901-AM790=0,0,AM901/(AM758+AM901-AM790))</f>
        <v/>
      </c>
      <c r="AN925" s="16">
        <f>IF(AN758+AN901-AN790=0,0,AN901/(AN758+AN901-AN790))</f>
        <v/>
      </c>
      <c r="AO925" s="16">
        <f>IF(AO758+AO901-AO790=0,0,AO901/(AO758+AO901-AO790))</f>
        <v/>
      </c>
      <c r="AP925" s="16">
        <f>IF(AP758+AP901-AP790=0,0,AP901/(AP758+AP901-AP790))</f>
        <v/>
      </c>
      <c r="AQ925" s="16">
        <f>IF(AQ758+AQ901-AQ790=0,0,AQ901/(AQ758+AQ901-AQ790))</f>
        <v/>
      </c>
      <c r="AR925" s="16">
        <f>IF(AR758+AR901-AR790=0,0,AR901/(AR758+AR901-AR790))</f>
        <v/>
      </c>
      <c r="AS925" s="16">
        <f>IF(AS758+AS901-AS790=0,0,AS901/(AS758+AS901-AS790))</f>
        <v/>
      </c>
      <c r="AT925" s="16">
        <f>IF(AT758+AT901-AT790=0,0,AT901/(AT758+AT901-AT790))</f>
        <v/>
      </c>
      <c r="AU925" s="16">
        <f>IF(AU758+AU901-AU790=0,0,AU901/(AU758+AU901-AU790))</f>
        <v/>
      </c>
      <c r="AV925" s="16">
        <f>IF(AV758+AV901-AV790=0,0,AV901/(AV758+AV901-AV790))</f>
        <v/>
      </c>
      <c r="AW925" s="16">
        <f>IF(AW758+AW901-AW790=0,0,AW901/(AW758+AW901-AW790))</f>
        <v/>
      </c>
      <c r="AX925" s="16">
        <f>IF(AX758+AX901-AX790=0,0,AX901/(AX758+AX901-AX790))</f>
        <v/>
      </c>
      <c r="AY925" s="16">
        <f>IF(AY758+AY901-AY790=0,0,AY901/(AY758+AY901-AY790))</f>
        <v/>
      </c>
    </row>
    <row r="926" hidden="1" outlineLevel="1">
      <c r="A926" s="14" t="inlineStr">
        <is>
          <t>phi</t>
        </is>
      </c>
      <c r="B926" s="14" t="inlineStr">
        <is>
          <t>ore</t>
        </is>
      </c>
      <c r="C926" s="14" t="inlineStr">
        <is>
          <t>pow</t>
        </is>
      </c>
      <c r="D926" s="36" t="n"/>
      <c r="E926" s="36" t="n"/>
      <c r="F926" s="36" t="n"/>
      <c r="G926" s="36" t="n"/>
      <c r="H926" s="14">
        <f>INDEX(VarLab,MATCH($A926,VarKey,0))&amp;INDEX(MemLab,MATCH($C926&amp;"|"&amp;$B926,MemKey,0))</f>
        <v/>
      </c>
      <c r="I926" s="14">
        <f>INDEX(VarUnit,MATCH($A926,VarKey,0))</f>
        <v/>
      </c>
      <c r="J926" s="14">
        <f>INDEX(VarSrc,MATCH($A926,VarKey,0))</f>
        <v/>
      </c>
      <c r="K926" s="11">
        <f>CodePrefix&amp;$A926&amp;IF($C926="","","."&amp;$C926&amp;"."&amp;$B926)&amp;INDEX(VarEnd,MATCH($A926,VarKey,0))&amp;K$5</f>
        <v/>
      </c>
      <c r="L926" s="15">
        <f>IF(L759+L902-L791=0,0,L902/(L759+L902-L791))</f>
        <v/>
      </c>
      <c r="M926" s="16">
        <f>IF(M759+M902-M791=0,0,M902/(M759+M902-M791))</f>
        <v/>
      </c>
      <c r="N926" s="16">
        <f>IF(N759+N902-N791=0,0,N902/(N759+N902-N791))</f>
        <v/>
      </c>
      <c r="O926" s="16">
        <f>IF(O759+O902-O791=0,0,O902/(O759+O902-O791))</f>
        <v/>
      </c>
      <c r="P926" s="16">
        <f>IF(P759+P902-P791=0,0,P902/(P759+P902-P791))</f>
        <v/>
      </c>
      <c r="Q926" s="16">
        <f>IF(Q759+Q902-Q791=0,0,Q902/(Q759+Q902-Q791))</f>
        <v/>
      </c>
      <c r="R926" s="16">
        <f>IF(R759+R902-R791=0,0,R902/(R759+R902-R791))</f>
        <v/>
      </c>
      <c r="S926" s="16">
        <f>IF(S759+S902-S791=0,0,S902/(S759+S902-S791))</f>
        <v/>
      </c>
      <c r="T926" s="16">
        <f>IF(T759+T902-T791=0,0,T902/(T759+T902-T791))</f>
        <v/>
      </c>
      <c r="U926" s="16">
        <f>IF(U759+U902-U791=0,0,U902/(U759+U902-U791))</f>
        <v/>
      </c>
      <c r="V926" s="16">
        <f>IF(V759+V902-V791=0,0,V902/(V759+V902-V791))</f>
        <v/>
      </c>
      <c r="W926" s="16">
        <f>IF(W759+W902-W791=0,0,W902/(W759+W902-W791))</f>
        <v/>
      </c>
      <c r="X926" s="16">
        <f>IF(X759+X902-X791=0,0,X902/(X759+X902-X791))</f>
        <v/>
      </c>
      <c r="Y926" s="16">
        <f>IF(Y759+Y902-Y791=0,0,Y902/(Y759+Y902-Y791))</f>
        <v/>
      </c>
      <c r="Z926" s="16">
        <f>IF(Z759+Z902-Z791=0,0,Z902/(Z759+Z902-Z791))</f>
        <v/>
      </c>
      <c r="AA926" s="16">
        <f>IF(AA759+AA902-AA791=0,0,AA902/(AA759+AA902-AA791))</f>
        <v/>
      </c>
      <c r="AB926" s="16">
        <f>IF(AB759+AB902-AB791=0,0,AB902/(AB759+AB902-AB791))</f>
        <v/>
      </c>
      <c r="AC926" s="16">
        <f>IF(AC759+AC902-AC791=0,0,AC902/(AC759+AC902-AC791))</f>
        <v/>
      </c>
      <c r="AD926" s="16">
        <f>IF(AD759+AD902-AD791=0,0,AD902/(AD759+AD902-AD791))</f>
        <v/>
      </c>
      <c r="AF926" s="11">
        <f>CodePrefix&amp;$A926&amp;IF($C926="","","."&amp;$C926&amp;"."&amp;$B926)&amp;INDEX(VarEnd,MATCH($A926,VarKey,0))&amp;AF$5</f>
        <v/>
      </c>
      <c r="AG926" s="15">
        <f>IF(AG759+AG902-AG791=0,0,AG902/(AG759+AG902-AG791))</f>
        <v/>
      </c>
      <c r="AH926" s="16">
        <f>IF(AH759+AH902-AH791=0,0,AH902/(AH759+AH902-AH791))</f>
        <v/>
      </c>
      <c r="AI926" s="16">
        <f>IF(AI759+AI902-AI791=0,0,AI902/(AI759+AI902-AI791))</f>
        <v/>
      </c>
      <c r="AJ926" s="16">
        <f>IF(AJ759+AJ902-AJ791=0,0,AJ902/(AJ759+AJ902-AJ791))</f>
        <v/>
      </c>
      <c r="AK926" s="16">
        <f>IF(AK759+AK902-AK791=0,0,AK902/(AK759+AK902-AK791))</f>
        <v/>
      </c>
      <c r="AL926" s="16">
        <f>IF(AL759+AL902-AL791=0,0,AL902/(AL759+AL902-AL791))</f>
        <v/>
      </c>
      <c r="AM926" s="16">
        <f>IF(AM759+AM902-AM791=0,0,AM902/(AM759+AM902-AM791))</f>
        <v/>
      </c>
      <c r="AN926" s="16">
        <f>IF(AN759+AN902-AN791=0,0,AN902/(AN759+AN902-AN791))</f>
        <v/>
      </c>
      <c r="AO926" s="16">
        <f>IF(AO759+AO902-AO791=0,0,AO902/(AO759+AO902-AO791))</f>
        <v/>
      </c>
      <c r="AP926" s="16">
        <f>IF(AP759+AP902-AP791=0,0,AP902/(AP759+AP902-AP791))</f>
        <v/>
      </c>
      <c r="AQ926" s="16">
        <f>IF(AQ759+AQ902-AQ791=0,0,AQ902/(AQ759+AQ902-AQ791))</f>
        <v/>
      </c>
      <c r="AR926" s="16">
        <f>IF(AR759+AR902-AR791=0,0,AR902/(AR759+AR902-AR791))</f>
        <v/>
      </c>
      <c r="AS926" s="16">
        <f>IF(AS759+AS902-AS791=0,0,AS902/(AS759+AS902-AS791))</f>
        <v/>
      </c>
      <c r="AT926" s="16">
        <f>IF(AT759+AT902-AT791=0,0,AT902/(AT759+AT902-AT791))</f>
        <v/>
      </c>
      <c r="AU926" s="16">
        <f>IF(AU759+AU902-AU791=0,0,AU902/(AU759+AU902-AU791))</f>
        <v/>
      </c>
      <c r="AV926" s="16">
        <f>IF(AV759+AV902-AV791=0,0,AV902/(AV759+AV902-AV791))</f>
        <v/>
      </c>
      <c r="AW926" s="16">
        <f>IF(AW759+AW902-AW791=0,0,AW902/(AW759+AW902-AW791))</f>
        <v/>
      </c>
      <c r="AX926" s="16">
        <f>IF(AX759+AX902-AX791=0,0,AX902/(AX759+AX902-AX791))</f>
        <v/>
      </c>
      <c r="AY926" s="16">
        <f>IF(AY759+AY902-AY791=0,0,AY902/(AY759+AY902-AY791))</f>
        <v/>
      </c>
    </row>
    <row r="927" hidden="1" outlineLevel="1">
      <c r="A927" s="14" t="inlineStr">
        <is>
          <t>phi</t>
        </is>
      </c>
      <c r="B927" s="14" t="inlineStr">
        <is>
          <t>bio</t>
        </is>
      </c>
      <c r="C927" s="14" t="inlineStr">
        <is>
          <t>pow</t>
        </is>
      </c>
      <c r="D927" s="36" t="n"/>
      <c r="E927" s="36" t="n"/>
      <c r="F927" s="36" t="n"/>
      <c r="G927" s="36" t="n"/>
      <c r="H927" s="14">
        <f>INDEX(VarLab,MATCH($A927,VarKey,0))&amp;INDEX(MemLab,MATCH($C927&amp;"|"&amp;$B927,MemKey,0))</f>
        <v/>
      </c>
      <c r="I927" s="14">
        <f>INDEX(VarUnit,MATCH($A927,VarKey,0))</f>
        <v/>
      </c>
      <c r="J927" s="14">
        <f>INDEX(VarSrc,MATCH($A927,VarKey,0))</f>
        <v/>
      </c>
      <c r="K927" s="11">
        <f>CodePrefix&amp;$A927&amp;IF($C927="","","."&amp;$C927&amp;"."&amp;$B927)&amp;INDEX(VarEnd,MATCH($A927,VarKey,0))&amp;K$5</f>
        <v/>
      </c>
      <c r="L927" s="15">
        <f>IF(L760+L903-L792=0,0,L903/(L760+L903-L792))</f>
        <v/>
      </c>
      <c r="M927" s="16">
        <f>IF(M760+M903-M792=0,0,M903/(M760+M903-M792))</f>
        <v/>
      </c>
      <c r="N927" s="16">
        <f>IF(N760+N903-N792=0,0,N903/(N760+N903-N792))</f>
        <v/>
      </c>
      <c r="O927" s="16">
        <f>IF(O760+O903-O792=0,0,O903/(O760+O903-O792))</f>
        <v/>
      </c>
      <c r="P927" s="16">
        <f>IF(P760+P903-P792=0,0,P903/(P760+P903-P792))</f>
        <v/>
      </c>
      <c r="Q927" s="16">
        <f>IF(Q760+Q903-Q792=0,0,Q903/(Q760+Q903-Q792))</f>
        <v/>
      </c>
      <c r="R927" s="16">
        <f>IF(R760+R903-R792=0,0,R903/(R760+R903-R792))</f>
        <v/>
      </c>
      <c r="S927" s="16">
        <f>IF(S760+S903-S792=0,0,S903/(S760+S903-S792))</f>
        <v/>
      </c>
      <c r="T927" s="16">
        <f>IF(T760+T903-T792=0,0,T903/(T760+T903-T792))</f>
        <v/>
      </c>
      <c r="U927" s="16">
        <f>IF(U760+U903-U792=0,0,U903/(U760+U903-U792))</f>
        <v/>
      </c>
      <c r="V927" s="16">
        <f>IF(V760+V903-V792=0,0,V903/(V760+V903-V792))</f>
        <v/>
      </c>
      <c r="W927" s="16">
        <f>IF(W760+W903-W792=0,0,W903/(W760+W903-W792))</f>
        <v/>
      </c>
      <c r="X927" s="16">
        <f>IF(X760+X903-X792=0,0,X903/(X760+X903-X792))</f>
        <v/>
      </c>
      <c r="Y927" s="16">
        <f>IF(Y760+Y903-Y792=0,0,Y903/(Y760+Y903-Y792))</f>
        <v/>
      </c>
      <c r="Z927" s="16">
        <f>IF(Z760+Z903-Z792=0,0,Z903/(Z760+Z903-Z792))</f>
        <v/>
      </c>
      <c r="AA927" s="16">
        <f>IF(AA760+AA903-AA792=0,0,AA903/(AA760+AA903-AA792))</f>
        <v/>
      </c>
      <c r="AB927" s="16">
        <f>IF(AB760+AB903-AB792=0,0,AB903/(AB760+AB903-AB792))</f>
        <v/>
      </c>
      <c r="AC927" s="16">
        <f>IF(AC760+AC903-AC792=0,0,AC903/(AC760+AC903-AC792))</f>
        <v/>
      </c>
      <c r="AD927" s="16">
        <f>IF(AD760+AD903-AD792=0,0,AD903/(AD760+AD903-AD792))</f>
        <v/>
      </c>
      <c r="AF927" s="11">
        <f>CodePrefix&amp;$A927&amp;IF($C927="","","."&amp;$C927&amp;"."&amp;$B927)&amp;INDEX(VarEnd,MATCH($A927,VarKey,0))&amp;AF$5</f>
        <v/>
      </c>
      <c r="AG927" s="15">
        <f>IF(AG760+AG903-AG792=0,0,AG903/(AG760+AG903-AG792))</f>
        <v/>
      </c>
      <c r="AH927" s="16">
        <f>IF(AH760+AH903-AH792=0,0,AH903/(AH760+AH903-AH792))</f>
        <v/>
      </c>
      <c r="AI927" s="16">
        <f>IF(AI760+AI903-AI792=0,0,AI903/(AI760+AI903-AI792))</f>
        <v/>
      </c>
      <c r="AJ927" s="16">
        <f>IF(AJ760+AJ903-AJ792=0,0,AJ903/(AJ760+AJ903-AJ792))</f>
        <v/>
      </c>
      <c r="AK927" s="16">
        <f>IF(AK760+AK903-AK792=0,0,AK903/(AK760+AK903-AK792))</f>
        <v/>
      </c>
      <c r="AL927" s="16">
        <f>IF(AL760+AL903-AL792=0,0,AL903/(AL760+AL903-AL792))</f>
        <v/>
      </c>
      <c r="AM927" s="16">
        <f>IF(AM760+AM903-AM792=0,0,AM903/(AM760+AM903-AM792))</f>
        <v/>
      </c>
      <c r="AN927" s="16">
        <f>IF(AN760+AN903-AN792=0,0,AN903/(AN760+AN903-AN792))</f>
        <v/>
      </c>
      <c r="AO927" s="16">
        <f>IF(AO760+AO903-AO792=0,0,AO903/(AO760+AO903-AO792))</f>
        <v/>
      </c>
      <c r="AP927" s="16">
        <f>IF(AP760+AP903-AP792=0,0,AP903/(AP760+AP903-AP792))</f>
        <v/>
      </c>
      <c r="AQ927" s="16">
        <f>IF(AQ760+AQ903-AQ792=0,0,AQ903/(AQ760+AQ903-AQ792))</f>
        <v/>
      </c>
      <c r="AR927" s="16">
        <f>IF(AR760+AR903-AR792=0,0,AR903/(AR760+AR903-AR792))</f>
        <v/>
      </c>
      <c r="AS927" s="16">
        <f>IF(AS760+AS903-AS792=0,0,AS903/(AS760+AS903-AS792))</f>
        <v/>
      </c>
      <c r="AT927" s="16">
        <f>IF(AT760+AT903-AT792=0,0,AT903/(AT760+AT903-AT792))</f>
        <v/>
      </c>
      <c r="AU927" s="16">
        <f>IF(AU760+AU903-AU792=0,0,AU903/(AU760+AU903-AU792))</f>
        <v/>
      </c>
      <c r="AV927" s="16">
        <f>IF(AV760+AV903-AV792=0,0,AV903/(AV760+AV903-AV792))</f>
        <v/>
      </c>
      <c r="AW927" s="16">
        <f>IF(AW760+AW903-AW792=0,0,AW903/(AW760+AW903-AW792))</f>
        <v/>
      </c>
      <c r="AX927" s="16">
        <f>IF(AX760+AX903-AX792=0,0,AX903/(AX760+AX903-AX792))</f>
        <v/>
      </c>
      <c r="AY927" s="16">
        <f>IF(AY760+AY903-AY792=0,0,AY903/(AY760+AY903-AY792))</f>
        <v/>
      </c>
    </row>
    <row r="928" hidden="1" outlineLevel="1"/>
    <row r="929" hidden="1" outlineLevel="1">
      <c r="H929" s="20" t="inlineStr">
        <is>
          <t>M. Power-sector revenues (USD million, real; v1.09): existing taxes and subsidies on generation fuels, change in existing carbon pricing, new policies (ETS at the permit price), existing carbon pricing (memo); with electricity VAT and subsidy gap (G) they form the power rows of section 12</t>
        </is>
      </c>
    </row>
    <row r="930" hidden="1" outlineLevel="1">
      <c r="A930" s="14" t="inlineStr">
        <is>
          <t>prtx</t>
        </is>
      </c>
      <c r="B930" s="14" t="inlineStr">
        <is>
          <t>coa</t>
        </is>
      </c>
      <c r="C930" s="14" t="inlineStr">
        <is>
          <t>pow</t>
        </is>
      </c>
      <c r="D930" s="41">
        <f>INDEX(Inputs_power!$X$5:$X$13,MATCH($B930,Inputs_power!$A$5:$A$13,0))</f>
        <v/>
      </c>
      <c r="E930" s="41">
        <f>INDEX(Inputs_power!$AW$5:$AW$13,MATCH($B930,Inputs_power!$A$5:$A$13,0))</f>
        <v/>
      </c>
      <c r="F930" s="36" t="n"/>
      <c r="G930" s="36" t="n"/>
      <c r="H930" s="14">
        <f>INDEX(VarLab,MATCH($A930,VarKey,0))&amp;INDEX(MemLab,MATCH($C930&amp;"|"&amp;$B930,MemKey,0))</f>
        <v/>
      </c>
      <c r="I930" s="14">
        <f>INDEX(VarUnit,MATCH($A930,VarKey,0))</f>
        <v/>
      </c>
      <c r="J930" s="14">
        <f>INDEX(VarSrc,MATCH($A930,VarKey,0))</f>
        <v/>
      </c>
      <c r="K930" s="11">
        <f>CodePrefix&amp;$A930&amp;IF($C930="","","."&amp;$C930&amp;"."&amp;$B930)&amp;INDEX(VarEnd,MATCH($A930,VarKey,0))&amp;K$5</f>
        <v/>
      </c>
      <c r="L930" s="39">
        <f>$E930*L726*Settings!$C$13*(INDEX(L$407:L$418,$D930)+INDEX(L$394:L$405,$D930))</f>
        <v/>
      </c>
      <c r="M930" s="40">
        <f>$E930*M726*Settings!$C$13*(INDEX(M$407:M$418,$D930)+INDEX(M$394:M$405,$D930))</f>
        <v/>
      </c>
      <c r="N930" s="40">
        <f>$E930*N726*Settings!$C$13*(INDEX(N$407:N$418,$D930)+INDEX(N$394:N$405,$D930))</f>
        <v/>
      </c>
      <c r="O930" s="40">
        <f>$E930*O726*Settings!$C$13*(INDEX(O$407:O$418,$D930)+INDEX(O$394:O$405,$D930))</f>
        <v/>
      </c>
      <c r="P930" s="40">
        <f>$E930*P726*Settings!$C$13*(INDEX(P$407:P$418,$D930)+INDEX(P$394:P$405,$D930))</f>
        <v/>
      </c>
      <c r="Q930" s="40">
        <f>$E930*Q726*Settings!$C$13*(INDEX(Q$407:Q$418,$D930)+INDEX(Q$394:Q$405,$D930))</f>
        <v/>
      </c>
      <c r="R930" s="40">
        <f>$E930*R726*Settings!$C$13*(INDEX(R$407:R$418,$D930)+INDEX(R$394:R$405,$D930))</f>
        <v/>
      </c>
      <c r="S930" s="40">
        <f>$E930*S726*Settings!$C$13*(INDEX(S$407:S$418,$D930)+INDEX(S$394:S$405,$D930))</f>
        <v/>
      </c>
      <c r="T930" s="40">
        <f>$E930*T726*Settings!$C$13*(INDEX(T$407:T$418,$D930)+INDEX(T$394:T$405,$D930))</f>
        <v/>
      </c>
      <c r="U930" s="40">
        <f>$E930*U726*Settings!$C$13*(INDEX(U$407:U$418,$D930)+INDEX(U$394:U$405,$D930))</f>
        <v/>
      </c>
      <c r="V930" s="40">
        <f>$E930*V726*Settings!$C$13*(INDEX(V$407:V$418,$D930)+INDEX(V$394:V$405,$D930))</f>
        <v/>
      </c>
      <c r="W930" s="40">
        <f>$E930*W726*Settings!$C$13*(INDEX(W$407:W$418,$D930)+INDEX(W$394:W$405,$D930))</f>
        <v/>
      </c>
      <c r="X930" s="40">
        <f>$E930*X726*Settings!$C$13*(INDEX(X$407:X$418,$D930)+INDEX(X$394:X$405,$D930))</f>
        <v/>
      </c>
      <c r="Y930" s="40">
        <f>$E930*Y726*Settings!$C$13*(INDEX(Y$407:Y$418,$D930)+INDEX(Y$394:Y$405,$D930))</f>
        <v/>
      </c>
      <c r="Z930" s="40">
        <f>$E930*Z726*Settings!$C$13*(INDEX(Z$407:Z$418,$D930)+INDEX(Z$394:Z$405,$D930))</f>
        <v/>
      </c>
      <c r="AA930" s="40">
        <f>$E930*AA726*Settings!$C$13*(INDEX(AA$407:AA$418,$D930)+INDEX(AA$394:AA$405,$D930))</f>
        <v/>
      </c>
      <c r="AB930" s="40">
        <f>$E930*AB726*Settings!$C$13*(INDEX(AB$407:AB$418,$D930)+INDEX(AB$394:AB$405,$D930))</f>
        <v/>
      </c>
      <c r="AC930" s="40">
        <f>$E930*AC726*Settings!$C$13*(INDEX(AC$407:AC$418,$D930)+INDEX(AC$394:AC$405,$D930))</f>
        <v/>
      </c>
      <c r="AD930" s="40">
        <f>$E930*AD726*Settings!$C$13*(INDEX(AD$407:AD$418,$D930)+INDEX(AD$394:AD$405,$D930))</f>
        <v/>
      </c>
      <c r="AF930" s="11">
        <f>CodePrefix&amp;$A930&amp;IF($C930="","","."&amp;$C930&amp;"."&amp;$B930)&amp;INDEX(VarEnd,MATCH($A930,VarKey,0))&amp;AF$5</f>
        <v/>
      </c>
      <c r="AG930" s="39">
        <f>$E930*AG726*Settings!$C$13*(INDEX(AG$407:AG$418,$D930)+INDEX(AG$394:AG$405,$D930))</f>
        <v/>
      </c>
      <c r="AH930" s="40">
        <f>$E930*AH726*Settings!$C$13*(INDEX(AH$407:AH$418,$D930)+INDEX(AH$394:AH$405,$D930))</f>
        <v/>
      </c>
      <c r="AI930" s="40">
        <f>$E930*AI726*Settings!$C$13*(INDEX(AI$407:AI$418,$D930)+INDEX(AI$394:AI$405,$D930))</f>
        <v/>
      </c>
      <c r="AJ930" s="40">
        <f>$E930*AJ726*Settings!$C$13*(INDEX(AJ$407:AJ$418,$D930)+INDEX(AJ$394:AJ$405,$D930))</f>
        <v/>
      </c>
      <c r="AK930" s="40">
        <f>$E930*AK726*Settings!$C$13*(INDEX(AK$407:AK$418,$D930)+INDEX(AK$394:AK$405,$D930))</f>
        <v/>
      </c>
      <c r="AL930" s="40">
        <f>$E930*AL726*Settings!$C$13*(INDEX(AL$407:AL$418,$D930)+INDEX(AL$394:AL$405,$D930))</f>
        <v/>
      </c>
      <c r="AM930" s="40">
        <f>$E930*AM726*Settings!$C$13*(INDEX(AM$407:AM$418,$D930)+INDEX(AM$394:AM$405,$D930))</f>
        <v/>
      </c>
      <c r="AN930" s="40">
        <f>$E930*AN726*Settings!$C$13*(INDEX(AN$407:AN$418,$D930)+INDEX(AN$394:AN$405,$D930))</f>
        <v/>
      </c>
      <c r="AO930" s="40">
        <f>$E930*AO726*Settings!$C$13*(INDEX(AO$407:AO$418,$D930)+INDEX(AO$394:AO$405,$D930))</f>
        <v/>
      </c>
      <c r="AP930" s="40">
        <f>$E930*AP726*Settings!$C$13*(INDEX(AP$407:AP$418,$D930)+INDEX(AP$394:AP$405,$D930))</f>
        <v/>
      </c>
      <c r="AQ930" s="40">
        <f>$E930*AQ726*Settings!$C$13*(INDEX(AQ$407:AQ$418,$D930)+INDEX(AQ$394:AQ$405,$D930))</f>
        <v/>
      </c>
      <c r="AR930" s="40">
        <f>$E930*AR726*Settings!$C$13*(INDEX(AR$407:AR$418,$D930)+INDEX(AR$394:AR$405,$D930))</f>
        <v/>
      </c>
      <c r="AS930" s="40">
        <f>$E930*AS726*Settings!$C$13*(INDEX(AS$407:AS$418,$D930)+INDEX(AS$394:AS$405,$D930))</f>
        <v/>
      </c>
      <c r="AT930" s="40">
        <f>$E930*AT726*Settings!$C$13*(INDEX(AT$407:AT$418,$D930)+INDEX(AT$394:AT$405,$D930))</f>
        <v/>
      </c>
      <c r="AU930" s="40">
        <f>$E930*AU726*Settings!$C$13*(INDEX(AU$407:AU$418,$D930)+INDEX(AU$394:AU$405,$D930))</f>
        <v/>
      </c>
      <c r="AV930" s="40">
        <f>$E930*AV726*Settings!$C$13*(INDEX(AV$407:AV$418,$D930)+INDEX(AV$394:AV$405,$D930))</f>
        <v/>
      </c>
      <c r="AW930" s="40">
        <f>$E930*AW726*Settings!$C$13*(INDEX(AW$407:AW$418,$D930)+INDEX(AW$394:AW$405,$D930))</f>
        <v/>
      </c>
      <c r="AX930" s="40">
        <f>$E930*AX726*Settings!$C$13*(INDEX(AX$407:AX$418,$D930)+INDEX(AX$394:AX$405,$D930))</f>
        <v/>
      </c>
      <c r="AY930" s="40">
        <f>$E930*AY726*Settings!$C$13*(INDEX(AY$407:AY$418,$D930)+INDEX(AY$394:AY$405,$D930))</f>
        <v/>
      </c>
    </row>
    <row r="931" hidden="1" outlineLevel="1">
      <c r="A931" s="14" t="inlineStr">
        <is>
          <t>prtx</t>
        </is>
      </c>
      <c r="B931" s="14" t="inlineStr">
        <is>
          <t>nga</t>
        </is>
      </c>
      <c r="C931" s="14" t="inlineStr">
        <is>
          <t>pow</t>
        </is>
      </c>
      <c r="D931" s="41">
        <f>INDEX(Inputs_power!$X$5:$X$13,MATCH($B931,Inputs_power!$A$5:$A$13,0))</f>
        <v/>
      </c>
      <c r="E931" s="41">
        <f>INDEX(Inputs_power!$AW$5:$AW$13,MATCH($B931,Inputs_power!$A$5:$A$13,0))</f>
        <v/>
      </c>
      <c r="F931" s="36" t="n"/>
      <c r="G931" s="36" t="n"/>
      <c r="H931" s="14">
        <f>INDEX(VarLab,MATCH($A931,VarKey,0))&amp;INDEX(MemLab,MATCH($C931&amp;"|"&amp;$B931,MemKey,0))</f>
        <v/>
      </c>
      <c r="I931" s="14">
        <f>INDEX(VarUnit,MATCH($A931,VarKey,0))</f>
        <v/>
      </c>
      <c r="J931" s="14">
        <f>INDEX(VarSrc,MATCH($A931,VarKey,0))</f>
        <v/>
      </c>
      <c r="K931" s="11">
        <f>CodePrefix&amp;$A931&amp;IF($C931="","","."&amp;$C931&amp;"."&amp;$B931)&amp;INDEX(VarEnd,MATCH($A931,VarKey,0))&amp;K$5</f>
        <v/>
      </c>
      <c r="L931" s="39">
        <f>$E931*L727*Settings!$C$13*(INDEX(L$407:L$418,$D931)+INDEX(L$394:L$405,$D931))</f>
        <v/>
      </c>
      <c r="M931" s="40">
        <f>$E931*M727*Settings!$C$13*(INDEX(M$407:M$418,$D931)+INDEX(M$394:M$405,$D931))</f>
        <v/>
      </c>
      <c r="N931" s="40">
        <f>$E931*N727*Settings!$C$13*(INDEX(N$407:N$418,$D931)+INDEX(N$394:N$405,$D931))</f>
        <v/>
      </c>
      <c r="O931" s="40">
        <f>$E931*O727*Settings!$C$13*(INDEX(O$407:O$418,$D931)+INDEX(O$394:O$405,$D931))</f>
        <v/>
      </c>
      <c r="P931" s="40">
        <f>$E931*P727*Settings!$C$13*(INDEX(P$407:P$418,$D931)+INDEX(P$394:P$405,$D931))</f>
        <v/>
      </c>
      <c r="Q931" s="40">
        <f>$E931*Q727*Settings!$C$13*(INDEX(Q$407:Q$418,$D931)+INDEX(Q$394:Q$405,$D931))</f>
        <v/>
      </c>
      <c r="R931" s="40">
        <f>$E931*R727*Settings!$C$13*(INDEX(R$407:R$418,$D931)+INDEX(R$394:R$405,$D931))</f>
        <v/>
      </c>
      <c r="S931" s="40">
        <f>$E931*S727*Settings!$C$13*(INDEX(S$407:S$418,$D931)+INDEX(S$394:S$405,$D931))</f>
        <v/>
      </c>
      <c r="T931" s="40">
        <f>$E931*T727*Settings!$C$13*(INDEX(T$407:T$418,$D931)+INDEX(T$394:T$405,$D931))</f>
        <v/>
      </c>
      <c r="U931" s="40">
        <f>$E931*U727*Settings!$C$13*(INDEX(U$407:U$418,$D931)+INDEX(U$394:U$405,$D931))</f>
        <v/>
      </c>
      <c r="V931" s="40">
        <f>$E931*V727*Settings!$C$13*(INDEX(V$407:V$418,$D931)+INDEX(V$394:V$405,$D931))</f>
        <v/>
      </c>
      <c r="W931" s="40">
        <f>$E931*W727*Settings!$C$13*(INDEX(W$407:W$418,$D931)+INDEX(W$394:W$405,$D931))</f>
        <v/>
      </c>
      <c r="X931" s="40">
        <f>$E931*X727*Settings!$C$13*(INDEX(X$407:X$418,$D931)+INDEX(X$394:X$405,$D931))</f>
        <v/>
      </c>
      <c r="Y931" s="40">
        <f>$E931*Y727*Settings!$C$13*(INDEX(Y$407:Y$418,$D931)+INDEX(Y$394:Y$405,$D931))</f>
        <v/>
      </c>
      <c r="Z931" s="40">
        <f>$E931*Z727*Settings!$C$13*(INDEX(Z$407:Z$418,$D931)+INDEX(Z$394:Z$405,$D931))</f>
        <v/>
      </c>
      <c r="AA931" s="40">
        <f>$E931*AA727*Settings!$C$13*(INDEX(AA$407:AA$418,$D931)+INDEX(AA$394:AA$405,$D931))</f>
        <v/>
      </c>
      <c r="AB931" s="40">
        <f>$E931*AB727*Settings!$C$13*(INDEX(AB$407:AB$418,$D931)+INDEX(AB$394:AB$405,$D931))</f>
        <v/>
      </c>
      <c r="AC931" s="40">
        <f>$E931*AC727*Settings!$C$13*(INDEX(AC$407:AC$418,$D931)+INDEX(AC$394:AC$405,$D931))</f>
        <v/>
      </c>
      <c r="AD931" s="40">
        <f>$E931*AD727*Settings!$C$13*(INDEX(AD$407:AD$418,$D931)+INDEX(AD$394:AD$405,$D931))</f>
        <v/>
      </c>
      <c r="AF931" s="11">
        <f>CodePrefix&amp;$A931&amp;IF($C931="","","."&amp;$C931&amp;"."&amp;$B931)&amp;INDEX(VarEnd,MATCH($A931,VarKey,0))&amp;AF$5</f>
        <v/>
      </c>
      <c r="AG931" s="39">
        <f>$E931*AG727*Settings!$C$13*(INDEX(AG$407:AG$418,$D931)+INDEX(AG$394:AG$405,$D931))</f>
        <v/>
      </c>
      <c r="AH931" s="40">
        <f>$E931*AH727*Settings!$C$13*(INDEX(AH$407:AH$418,$D931)+INDEX(AH$394:AH$405,$D931))</f>
        <v/>
      </c>
      <c r="AI931" s="40">
        <f>$E931*AI727*Settings!$C$13*(INDEX(AI$407:AI$418,$D931)+INDEX(AI$394:AI$405,$D931))</f>
        <v/>
      </c>
      <c r="AJ931" s="40">
        <f>$E931*AJ727*Settings!$C$13*(INDEX(AJ$407:AJ$418,$D931)+INDEX(AJ$394:AJ$405,$D931))</f>
        <v/>
      </c>
      <c r="AK931" s="40">
        <f>$E931*AK727*Settings!$C$13*(INDEX(AK$407:AK$418,$D931)+INDEX(AK$394:AK$405,$D931))</f>
        <v/>
      </c>
      <c r="AL931" s="40">
        <f>$E931*AL727*Settings!$C$13*(INDEX(AL$407:AL$418,$D931)+INDEX(AL$394:AL$405,$D931))</f>
        <v/>
      </c>
      <c r="AM931" s="40">
        <f>$E931*AM727*Settings!$C$13*(INDEX(AM$407:AM$418,$D931)+INDEX(AM$394:AM$405,$D931))</f>
        <v/>
      </c>
      <c r="AN931" s="40">
        <f>$E931*AN727*Settings!$C$13*(INDEX(AN$407:AN$418,$D931)+INDEX(AN$394:AN$405,$D931))</f>
        <v/>
      </c>
      <c r="AO931" s="40">
        <f>$E931*AO727*Settings!$C$13*(INDEX(AO$407:AO$418,$D931)+INDEX(AO$394:AO$405,$D931))</f>
        <v/>
      </c>
      <c r="AP931" s="40">
        <f>$E931*AP727*Settings!$C$13*(INDEX(AP$407:AP$418,$D931)+INDEX(AP$394:AP$405,$D931))</f>
        <v/>
      </c>
      <c r="AQ931" s="40">
        <f>$E931*AQ727*Settings!$C$13*(INDEX(AQ$407:AQ$418,$D931)+INDEX(AQ$394:AQ$405,$D931))</f>
        <v/>
      </c>
      <c r="AR931" s="40">
        <f>$E931*AR727*Settings!$C$13*(INDEX(AR$407:AR$418,$D931)+INDEX(AR$394:AR$405,$D931))</f>
        <v/>
      </c>
      <c r="AS931" s="40">
        <f>$E931*AS727*Settings!$C$13*(INDEX(AS$407:AS$418,$D931)+INDEX(AS$394:AS$405,$D931))</f>
        <v/>
      </c>
      <c r="AT931" s="40">
        <f>$E931*AT727*Settings!$C$13*(INDEX(AT$407:AT$418,$D931)+INDEX(AT$394:AT$405,$D931))</f>
        <v/>
      </c>
      <c r="AU931" s="40">
        <f>$E931*AU727*Settings!$C$13*(INDEX(AU$407:AU$418,$D931)+INDEX(AU$394:AU$405,$D931))</f>
        <v/>
      </c>
      <c r="AV931" s="40">
        <f>$E931*AV727*Settings!$C$13*(INDEX(AV$407:AV$418,$D931)+INDEX(AV$394:AV$405,$D931))</f>
        <v/>
      </c>
      <c r="AW931" s="40">
        <f>$E931*AW727*Settings!$C$13*(INDEX(AW$407:AW$418,$D931)+INDEX(AW$394:AW$405,$D931))</f>
        <v/>
      </c>
      <c r="AX931" s="40">
        <f>$E931*AX727*Settings!$C$13*(INDEX(AX$407:AX$418,$D931)+INDEX(AX$394:AX$405,$D931))</f>
        <v/>
      </c>
      <c r="AY931" s="40">
        <f>$E931*AY727*Settings!$C$13*(INDEX(AY$407:AY$418,$D931)+INDEX(AY$394:AY$405,$D931))</f>
        <v/>
      </c>
    </row>
    <row r="932" hidden="1" outlineLevel="1">
      <c r="A932" s="14" t="inlineStr">
        <is>
          <t>prtx</t>
        </is>
      </c>
      <c r="B932" s="14" t="inlineStr">
        <is>
          <t>oop</t>
        </is>
      </c>
      <c r="C932" s="14" t="inlineStr">
        <is>
          <t>pow</t>
        </is>
      </c>
      <c r="D932" s="41">
        <f>INDEX(Inputs_power!$X$5:$X$13,MATCH($B932,Inputs_power!$A$5:$A$13,0))</f>
        <v/>
      </c>
      <c r="E932" s="41">
        <f>INDEX(Inputs_power!$AW$5:$AW$13,MATCH($B932,Inputs_power!$A$5:$A$13,0))</f>
        <v/>
      </c>
      <c r="F932" s="36" t="n"/>
      <c r="G932" s="36" t="n"/>
      <c r="H932" s="14">
        <f>INDEX(VarLab,MATCH($A932,VarKey,0))&amp;INDEX(MemLab,MATCH($C932&amp;"|"&amp;$B932,MemKey,0))</f>
        <v/>
      </c>
      <c r="I932" s="14">
        <f>INDEX(VarUnit,MATCH($A932,VarKey,0))</f>
        <v/>
      </c>
      <c r="J932" s="14">
        <f>INDEX(VarSrc,MATCH($A932,VarKey,0))</f>
        <v/>
      </c>
      <c r="K932" s="11">
        <f>CodePrefix&amp;$A932&amp;IF($C932="","","."&amp;$C932&amp;"."&amp;$B932)&amp;INDEX(VarEnd,MATCH($A932,VarKey,0))&amp;K$5</f>
        <v/>
      </c>
      <c r="L932" s="39">
        <f>$E932*L728*Settings!$C$13*(INDEX(L$407:L$418,$D932)+INDEX(L$394:L$405,$D932))</f>
        <v/>
      </c>
      <c r="M932" s="40">
        <f>$E932*M728*Settings!$C$13*(INDEX(M$407:M$418,$D932)+INDEX(M$394:M$405,$D932))</f>
        <v/>
      </c>
      <c r="N932" s="40">
        <f>$E932*N728*Settings!$C$13*(INDEX(N$407:N$418,$D932)+INDEX(N$394:N$405,$D932))</f>
        <v/>
      </c>
      <c r="O932" s="40">
        <f>$E932*O728*Settings!$C$13*(INDEX(O$407:O$418,$D932)+INDEX(O$394:O$405,$D932))</f>
        <v/>
      </c>
      <c r="P932" s="40">
        <f>$E932*P728*Settings!$C$13*(INDEX(P$407:P$418,$D932)+INDEX(P$394:P$405,$D932))</f>
        <v/>
      </c>
      <c r="Q932" s="40">
        <f>$E932*Q728*Settings!$C$13*(INDEX(Q$407:Q$418,$D932)+INDEX(Q$394:Q$405,$D932))</f>
        <v/>
      </c>
      <c r="R932" s="40">
        <f>$E932*R728*Settings!$C$13*(INDEX(R$407:R$418,$D932)+INDEX(R$394:R$405,$D932))</f>
        <v/>
      </c>
      <c r="S932" s="40">
        <f>$E932*S728*Settings!$C$13*(INDEX(S$407:S$418,$D932)+INDEX(S$394:S$405,$D932))</f>
        <v/>
      </c>
      <c r="T932" s="40">
        <f>$E932*T728*Settings!$C$13*(INDEX(T$407:T$418,$D932)+INDEX(T$394:T$405,$D932))</f>
        <v/>
      </c>
      <c r="U932" s="40">
        <f>$E932*U728*Settings!$C$13*(INDEX(U$407:U$418,$D932)+INDEX(U$394:U$405,$D932))</f>
        <v/>
      </c>
      <c r="V932" s="40">
        <f>$E932*V728*Settings!$C$13*(INDEX(V$407:V$418,$D932)+INDEX(V$394:V$405,$D932))</f>
        <v/>
      </c>
      <c r="W932" s="40">
        <f>$E932*W728*Settings!$C$13*(INDEX(W$407:W$418,$D932)+INDEX(W$394:W$405,$D932))</f>
        <v/>
      </c>
      <c r="X932" s="40">
        <f>$E932*X728*Settings!$C$13*(INDEX(X$407:X$418,$D932)+INDEX(X$394:X$405,$D932))</f>
        <v/>
      </c>
      <c r="Y932" s="40">
        <f>$E932*Y728*Settings!$C$13*(INDEX(Y$407:Y$418,$D932)+INDEX(Y$394:Y$405,$D932))</f>
        <v/>
      </c>
      <c r="Z932" s="40">
        <f>$E932*Z728*Settings!$C$13*(INDEX(Z$407:Z$418,$D932)+INDEX(Z$394:Z$405,$D932))</f>
        <v/>
      </c>
      <c r="AA932" s="40">
        <f>$E932*AA728*Settings!$C$13*(INDEX(AA$407:AA$418,$D932)+INDEX(AA$394:AA$405,$D932))</f>
        <v/>
      </c>
      <c r="AB932" s="40">
        <f>$E932*AB728*Settings!$C$13*(INDEX(AB$407:AB$418,$D932)+INDEX(AB$394:AB$405,$D932))</f>
        <v/>
      </c>
      <c r="AC932" s="40">
        <f>$E932*AC728*Settings!$C$13*(INDEX(AC$407:AC$418,$D932)+INDEX(AC$394:AC$405,$D932))</f>
        <v/>
      </c>
      <c r="AD932" s="40">
        <f>$E932*AD728*Settings!$C$13*(INDEX(AD$407:AD$418,$D932)+INDEX(AD$394:AD$405,$D932))</f>
        <v/>
      </c>
      <c r="AF932" s="11">
        <f>CodePrefix&amp;$A932&amp;IF($C932="","","."&amp;$C932&amp;"."&amp;$B932)&amp;INDEX(VarEnd,MATCH($A932,VarKey,0))&amp;AF$5</f>
        <v/>
      </c>
      <c r="AG932" s="39">
        <f>$E932*AG728*Settings!$C$13*(INDEX(AG$407:AG$418,$D932)+INDEX(AG$394:AG$405,$D932))</f>
        <v/>
      </c>
      <c r="AH932" s="40">
        <f>$E932*AH728*Settings!$C$13*(INDEX(AH$407:AH$418,$D932)+INDEX(AH$394:AH$405,$D932))</f>
        <v/>
      </c>
      <c r="AI932" s="40">
        <f>$E932*AI728*Settings!$C$13*(INDEX(AI$407:AI$418,$D932)+INDEX(AI$394:AI$405,$D932))</f>
        <v/>
      </c>
      <c r="AJ932" s="40">
        <f>$E932*AJ728*Settings!$C$13*(INDEX(AJ$407:AJ$418,$D932)+INDEX(AJ$394:AJ$405,$D932))</f>
        <v/>
      </c>
      <c r="AK932" s="40">
        <f>$E932*AK728*Settings!$C$13*(INDEX(AK$407:AK$418,$D932)+INDEX(AK$394:AK$405,$D932))</f>
        <v/>
      </c>
      <c r="AL932" s="40">
        <f>$E932*AL728*Settings!$C$13*(INDEX(AL$407:AL$418,$D932)+INDEX(AL$394:AL$405,$D932))</f>
        <v/>
      </c>
      <c r="AM932" s="40">
        <f>$E932*AM728*Settings!$C$13*(INDEX(AM$407:AM$418,$D932)+INDEX(AM$394:AM$405,$D932))</f>
        <v/>
      </c>
      <c r="AN932" s="40">
        <f>$E932*AN728*Settings!$C$13*(INDEX(AN$407:AN$418,$D932)+INDEX(AN$394:AN$405,$D932))</f>
        <v/>
      </c>
      <c r="AO932" s="40">
        <f>$E932*AO728*Settings!$C$13*(INDEX(AO$407:AO$418,$D932)+INDEX(AO$394:AO$405,$D932))</f>
        <v/>
      </c>
      <c r="AP932" s="40">
        <f>$E932*AP728*Settings!$C$13*(INDEX(AP$407:AP$418,$D932)+INDEX(AP$394:AP$405,$D932))</f>
        <v/>
      </c>
      <c r="AQ932" s="40">
        <f>$E932*AQ728*Settings!$C$13*(INDEX(AQ$407:AQ$418,$D932)+INDEX(AQ$394:AQ$405,$D932))</f>
        <v/>
      </c>
      <c r="AR932" s="40">
        <f>$E932*AR728*Settings!$C$13*(INDEX(AR$407:AR$418,$D932)+INDEX(AR$394:AR$405,$D932))</f>
        <v/>
      </c>
      <c r="AS932" s="40">
        <f>$E932*AS728*Settings!$C$13*(INDEX(AS$407:AS$418,$D932)+INDEX(AS$394:AS$405,$D932))</f>
        <v/>
      </c>
      <c r="AT932" s="40">
        <f>$E932*AT728*Settings!$C$13*(INDEX(AT$407:AT$418,$D932)+INDEX(AT$394:AT$405,$D932))</f>
        <v/>
      </c>
      <c r="AU932" s="40">
        <f>$E932*AU728*Settings!$C$13*(INDEX(AU$407:AU$418,$D932)+INDEX(AU$394:AU$405,$D932))</f>
        <v/>
      </c>
      <c r="AV932" s="40">
        <f>$E932*AV728*Settings!$C$13*(INDEX(AV$407:AV$418,$D932)+INDEX(AV$394:AV$405,$D932))</f>
        <v/>
      </c>
      <c r="AW932" s="40">
        <f>$E932*AW728*Settings!$C$13*(INDEX(AW$407:AW$418,$D932)+INDEX(AW$394:AW$405,$D932))</f>
        <v/>
      </c>
      <c r="AX932" s="40">
        <f>$E932*AX728*Settings!$C$13*(INDEX(AX$407:AX$418,$D932)+INDEX(AX$394:AX$405,$D932))</f>
        <v/>
      </c>
      <c r="AY932" s="40">
        <f>$E932*AY728*Settings!$C$13*(INDEX(AY$407:AY$418,$D932)+INDEX(AY$394:AY$405,$D932))</f>
        <v/>
      </c>
    </row>
    <row r="933" hidden="1" outlineLevel="1">
      <c r="A933" s="14" t="inlineStr">
        <is>
          <t>prtx</t>
        </is>
      </c>
      <c r="B933" s="14" t="inlineStr">
        <is>
          <t>nuc</t>
        </is>
      </c>
      <c r="C933" s="14" t="inlineStr">
        <is>
          <t>pow</t>
        </is>
      </c>
      <c r="D933" s="41">
        <f>INDEX(Inputs_power!$X$5:$X$13,MATCH($B933,Inputs_power!$A$5:$A$13,0))</f>
        <v/>
      </c>
      <c r="E933" s="41">
        <f>INDEX(Inputs_power!$AW$5:$AW$13,MATCH($B933,Inputs_power!$A$5:$A$13,0))</f>
        <v/>
      </c>
      <c r="F933" s="36" t="n"/>
      <c r="G933" s="36" t="n"/>
      <c r="H933" s="14">
        <f>INDEX(VarLab,MATCH($A933,VarKey,0))&amp;INDEX(MemLab,MATCH($C933&amp;"|"&amp;$B933,MemKey,0))</f>
        <v/>
      </c>
      <c r="I933" s="14">
        <f>INDEX(VarUnit,MATCH($A933,VarKey,0))</f>
        <v/>
      </c>
      <c r="J933" s="14">
        <f>INDEX(VarSrc,MATCH($A933,VarKey,0))</f>
        <v/>
      </c>
      <c r="K933" s="11">
        <f>CodePrefix&amp;$A933&amp;IF($C933="","","."&amp;$C933&amp;"."&amp;$B933)&amp;INDEX(VarEnd,MATCH($A933,VarKey,0))&amp;K$5</f>
        <v/>
      </c>
      <c r="L933" s="39">
        <f>$E933*L729*Settings!$C$13*(INDEX(L$407:L$418,$D933)+INDEX(L$394:L$405,$D933))</f>
        <v/>
      </c>
      <c r="M933" s="40">
        <f>$E933*M729*Settings!$C$13*(INDEX(M$407:M$418,$D933)+INDEX(M$394:M$405,$D933))</f>
        <v/>
      </c>
      <c r="N933" s="40">
        <f>$E933*N729*Settings!$C$13*(INDEX(N$407:N$418,$D933)+INDEX(N$394:N$405,$D933))</f>
        <v/>
      </c>
      <c r="O933" s="40">
        <f>$E933*O729*Settings!$C$13*(INDEX(O$407:O$418,$D933)+INDEX(O$394:O$405,$D933))</f>
        <v/>
      </c>
      <c r="P933" s="40">
        <f>$E933*P729*Settings!$C$13*(INDEX(P$407:P$418,$D933)+INDEX(P$394:P$405,$D933))</f>
        <v/>
      </c>
      <c r="Q933" s="40">
        <f>$E933*Q729*Settings!$C$13*(INDEX(Q$407:Q$418,$D933)+INDEX(Q$394:Q$405,$D933))</f>
        <v/>
      </c>
      <c r="R933" s="40">
        <f>$E933*R729*Settings!$C$13*(INDEX(R$407:R$418,$D933)+INDEX(R$394:R$405,$D933))</f>
        <v/>
      </c>
      <c r="S933" s="40">
        <f>$E933*S729*Settings!$C$13*(INDEX(S$407:S$418,$D933)+INDEX(S$394:S$405,$D933))</f>
        <v/>
      </c>
      <c r="T933" s="40">
        <f>$E933*T729*Settings!$C$13*(INDEX(T$407:T$418,$D933)+INDEX(T$394:T$405,$D933))</f>
        <v/>
      </c>
      <c r="U933" s="40">
        <f>$E933*U729*Settings!$C$13*(INDEX(U$407:U$418,$D933)+INDEX(U$394:U$405,$D933))</f>
        <v/>
      </c>
      <c r="V933" s="40">
        <f>$E933*V729*Settings!$C$13*(INDEX(V$407:V$418,$D933)+INDEX(V$394:V$405,$D933))</f>
        <v/>
      </c>
      <c r="W933" s="40">
        <f>$E933*W729*Settings!$C$13*(INDEX(W$407:W$418,$D933)+INDEX(W$394:W$405,$D933))</f>
        <v/>
      </c>
      <c r="X933" s="40">
        <f>$E933*X729*Settings!$C$13*(INDEX(X$407:X$418,$D933)+INDEX(X$394:X$405,$D933))</f>
        <v/>
      </c>
      <c r="Y933" s="40">
        <f>$E933*Y729*Settings!$C$13*(INDEX(Y$407:Y$418,$D933)+INDEX(Y$394:Y$405,$D933))</f>
        <v/>
      </c>
      <c r="Z933" s="40">
        <f>$E933*Z729*Settings!$C$13*(INDEX(Z$407:Z$418,$D933)+INDEX(Z$394:Z$405,$D933))</f>
        <v/>
      </c>
      <c r="AA933" s="40">
        <f>$E933*AA729*Settings!$C$13*(INDEX(AA$407:AA$418,$D933)+INDEX(AA$394:AA$405,$D933))</f>
        <v/>
      </c>
      <c r="AB933" s="40">
        <f>$E933*AB729*Settings!$C$13*(INDEX(AB$407:AB$418,$D933)+INDEX(AB$394:AB$405,$D933))</f>
        <v/>
      </c>
      <c r="AC933" s="40">
        <f>$E933*AC729*Settings!$C$13*(INDEX(AC$407:AC$418,$D933)+INDEX(AC$394:AC$405,$D933))</f>
        <v/>
      </c>
      <c r="AD933" s="40">
        <f>$E933*AD729*Settings!$C$13*(INDEX(AD$407:AD$418,$D933)+INDEX(AD$394:AD$405,$D933))</f>
        <v/>
      </c>
      <c r="AF933" s="11">
        <f>CodePrefix&amp;$A933&amp;IF($C933="","","."&amp;$C933&amp;"."&amp;$B933)&amp;INDEX(VarEnd,MATCH($A933,VarKey,0))&amp;AF$5</f>
        <v/>
      </c>
      <c r="AG933" s="39">
        <f>$E933*AG729*Settings!$C$13*(INDEX(AG$407:AG$418,$D933)+INDEX(AG$394:AG$405,$D933))</f>
        <v/>
      </c>
      <c r="AH933" s="40">
        <f>$E933*AH729*Settings!$C$13*(INDEX(AH$407:AH$418,$D933)+INDEX(AH$394:AH$405,$D933))</f>
        <v/>
      </c>
      <c r="AI933" s="40">
        <f>$E933*AI729*Settings!$C$13*(INDEX(AI$407:AI$418,$D933)+INDEX(AI$394:AI$405,$D933))</f>
        <v/>
      </c>
      <c r="AJ933" s="40">
        <f>$E933*AJ729*Settings!$C$13*(INDEX(AJ$407:AJ$418,$D933)+INDEX(AJ$394:AJ$405,$D933))</f>
        <v/>
      </c>
      <c r="AK933" s="40">
        <f>$E933*AK729*Settings!$C$13*(INDEX(AK$407:AK$418,$D933)+INDEX(AK$394:AK$405,$D933))</f>
        <v/>
      </c>
      <c r="AL933" s="40">
        <f>$E933*AL729*Settings!$C$13*(INDEX(AL$407:AL$418,$D933)+INDEX(AL$394:AL$405,$D933))</f>
        <v/>
      </c>
      <c r="AM933" s="40">
        <f>$E933*AM729*Settings!$C$13*(INDEX(AM$407:AM$418,$D933)+INDEX(AM$394:AM$405,$D933))</f>
        <v/>
      </c>
      <c r="AN933" s="40">
        <f>$E933*AN729*Settings!$C$13*(INDEX(AN$407:AN$418,$D933)+INDEX(AN$394:AN$405,$D933))</f>
        <v/>
      </c>
      <c r="AO933" s="40">
        <f>$E933*AO729*Settings!$C$13*(INDEX(AO$407:AO$418,$D933)+INDEX(AO$394:AO$405,$D933))</f>
        <v/>
      </c>
      <c r="AP933" s="40">
        <f>$E933*AP729*Settings!$C$13*(INDEX(AP$407:AP$418,$D933)+INDEX(AP$394:AP$405,$D933))</f>
        <v/>
      </c>
      <c r="AQ933" s="40">
        <f>$E933*AQ729*Settings!$C$13*(INDEX(AQ$407:AQ$418,$D933)+INDEX(AQ$394:AQ$405,$D933))</f>
        <v/>
      </c>
      <c r="AR933" s="40">
        <f>$E933*AR729*Settings!$C$13*(INDEX(AR$407:AR$418,$D933)+INDEX(AR$394:AR$405,$D933))</f>
        <v/>
      </c>
      <c r="AS933" s="40">
        <f>$E933*AS729*Settings!$C$13*(INDEX(AS$407:AS$418,$D933)+INDEX(AS$394:AS$405,$D933))</f>
        <v/>
      </c>
      <c r="AT933" s="40">
        <f>$E933*AT729*Settings!$C$13*(INDEX(AT$407:AT$418,$D933)+INDEX(AT$394:AT$405,$D933))</f>
        <v/>
      </c>
      <c r="AU933" s="40">
        <f>$E933*AU729*Settings!$C$13*(INDEX(AU$407:AU$418,$D933)+INDEX(AU$394:AU$405,$D933))</f>
        <v/>
      </c>
      <c r="AV933" s="40">
        <f>$E933*AV729*Settings!$C$13*(INDEX(AV$407:AV$418,$D933)+INDEX(AV$394:AV$405,$D933))</f>
        <v/>
      </c>
      <c r="AW933" s="40">
        <f>$E933*AW729*Settings!$C$13*(INDEX(AW$407:AW$418,$D933)+INDEX(AW$394:AW$405,$D933))</f>
        <v/>
      </c>
      <c r="AX933" s="40">
        <f>$E933*AX729*Settings!$C$13*(INDEX(AX$407:AX$418,$D933)+INDEX(AX$394:AX$405,$D933))</f>
        <v/>
      </c>
      <c r="AY933" s="40">
        <f>$E933*AY729*Settings!$C$13*(INDEX(AY$407:AY$418,$D933)+INDEX(AY$394:AY$405,$D933))</f>
        <v/>
      </c>
    </row>
    <row r="934" hidden="1" outlineLevel="1">
      <c r="A934" s="14" t="inlineStr">
        <is>
          <t>prtx</t>
        </is>
      </c>
      <c r="B934" s="14" t="inlineStr">
        <is>
          <t>wnd</t>
        </is>
      </c>
      <c r="C934" s="14" t="inlineStr">
        <is>
          <t>pow</t>
        </is>
      </c>
      <c r="D934" s="41">
        <f>INDEX(Inputs_power!$X$5:$X$13,MATCH($B934,Inputs_power!$A$5:$A$13,0))</f>
        <v/>
      </c>
      <c r="E934" s="41">
        <f>INDEX(Inputs_power!$AW$5:$AW$13,MATCH($B934,Inputs_power!$A$5:$A$13,0))</f>
        <v/>
      </c>
      <c r="F934" s="36" t="n"/>
      <c r="G934" s="36" t="n"/>
      <c r="H934" s="14">
        <f>INDEX(VarLab,MATCH($A934,VarKey,0))&amp;INDEX(MemLab,MATCH($C934&amp;"|"&amp;$B934,MemKey,0))</f>
        <v/>
      </c>
      <c r="I934" s="14">
        <f>INDEX(VarUnit,MATCH($A934,VarKey,0))</f>
        <v/>
      </c>
      <c r="J934" s="14">
        <f>INDEX(VarSrc,MATCH($A934,VarKey,0))</f>
        <v/>
      </c>
      <c r="K934" s="11">
        <f>CodePrefix&amp;$A934&amp;IF($C934="","","."&amp;$C934&amp;"."&amp;$B934)&amp;INDEX(VarEnd,MATCH($A934,VarKey,0))&amp;K$5</f>
        <v/>
      </c>
      <c r="L934" s="39">
        <f>$E934*L730*Settings!$C$13*(INDEX(L$407:L$418,$D934)+INDEX(L$394:L$405,$D934))</f>
        <v/>
      </c>
      <c r="M934" s="40">
        <f>$E934*M730*Settings!$C$13*(INDEX(M$407:M$418,$D934)+INDEX(M$394:M$405,$D934))</f>
        <v/>
      </c>
      <c r="N934" s="40">
        <f>$E934*N730*Settings!$C$13*(INDEX(N$407:N$418,$D934)+INDEX(N$394:N$405,$D934))</f>
        <v/>
      </c>
      <c r="O934" s="40">
        <f>$E934*O730*Settings!$C$13*(INDEX(O$407:O$418,$D934)+INDEX(O$394:O$405,$D934))</f>
        <v/>
      </c>
      <c r="P934" s="40">
        <f>$E934*P730*Settings!$C$13*(INDEX(P$407:P$418,$D934)+INDEX(P$394:P$405,$D934))</f>
        <v/>
      </c>
      <c r="Q934" s="40">
        <f>$E934*Q730*Settings!$C$13*(INDEX(Q$407:Q$418,$D934)+INDEX(Q$394:Q$405,$D934))</f>
        <v/>
      </c>
      <c r="R934" s="40">
        <f>$E934*R730*Settings!$C$13*(INDEX(R$407:R$418,$D934)+INDEX(R$394:R$405,$D934))</f>
        <v/>
      </c>
      <c r="S934" s="40">
        <f>$E934*S730*Settings!$C$13*(INDEX(S$407:S$418,$D934)+INDEX(S$394:S$405,$D934))</f>
        <v/>
      </c>
      <c r="T934" s="40">
        <f>$E934*T730*Settings!$C$13*(INDEX(T$407:T$418,$D934)+INDEX(T$394:T$405,$D934))</f>
        <v/>
      </c>
      <c r="U934" s="40">
        <f>$E934*U730*Settings!$C$13*(INDEX(U$407:U$418,$D934)+INDEX(U$394:U$405,$D934))</f>
        <v/>
      </c>
      <c r="V934" s="40">
        <f>$E934*V730*Settings!$C$13*(INDEX(V$407:V$418,$D934)+INDEX(V$394:V$405,$D934))</f>
        <v/>
      </c>
      <c r="W934" s="40">
        <f>$E934*W730*Settings!$C$13*(INDEX(W$407:W$418,$D934)+INDEX(W$394:W$405,$D934))</f>
        <v/>
      </c>
      <c r="X934" s="40">
        <f>$E934*X730*Settings!$C$13*(INDEX(X$407:X$418,$D934)+INDEX(X$394:X$405,$D934))</f>
        <v/>
      </c>
      <c r="Y934" s="40">
        <f>$E934*Y730*Settings!$C$13*(INDEX(Y$407:Y$418,$D934)+INDEX(Y$394:Y$405,$D934))</f>
        <v/>
      </c>
      <c r="Z934" s="40">
        <f>$E934*Z730*Settings!$C$13*(INDEX(Z$407:Z$418,$D934)+INDEX(Z$394:Z$405,$D934))</f>
        <v/>
      </c>
      <c r="AA934" s="40">
        <f>$E934*AA730*Settings!$C$13*(INDEX(AA$407:AA$418,$D934)+INDEX(AA$394:AA$405,$D934))</f>
        <v/>
      </c>
      <c r="AB934" s="40">
        <f>$E934*AB730*Settings!$C$13*(INDEX(AB$407:AB$418,$D934)+INDEX(AB$394:AB$405,$D934))</f>
        <v/>
      </c>
      <c r="AC934" s="40">
        <f>$E934*AC730*Settings!$C$13*(INDEX(AC$407:AC$418,$D934)+INDEX(AC$394:AC$405,$D934))</f>
        <v/>
      </c>
      <c r="AD934" s="40">
        <f>$E934*AD730*Settings!$C$13*(INDEX(AD$407:AD$418,$D934)+INDEX(AD$394:AD$405,$D934))</f>
        <v/>
      </c>
      <c r="AF934" s="11">
        <f>CodePrefix&amp;$A934&amp;IF($C934="","","."&amp;$C934&amp;"."&amp;$B934)&amp;INDEX(VarEnd,MATCH($A934,VarKey,0))&amp;AF$5</f>
        <v/>
      </c>
      <c r="AG934" s="39">
        <f>$E934*AG730*Settings!$C$13*(INDEX(AG$407:AG$418,$D934)+INDEX(AG$394:AG$405,$D934))</f>
        <v/>
      </c>
      <c r="AH934" s="40">
        <f>$E934*AH730*Settings!$C$13*(INDEX(AH$407:AH$418,$D934)+INDEX(AH$394:AH$405,$D934))</f>
        <v/>
      </c>
      <c r="AI934" s="40">
        <f>$E934*AI730*Settings!$C$13*(INDEX(AI$407:AI$418,$D934)+INDEX(AI$394:AI$405,$D934))</f>
        <v/>
      </c>
      <c r="AJ934" s="40">
        <f>$E934*AJ730*Settings!$C$13*(INDEX(AJ$407:AJ$418,$D934)+INDEX(AJ$394:AJ$405,$D934))</f>
        <v/>
      </c>
      <c r="AK934" s="40">
        <f>$E934*AK730*Settings!$C$13*(INDEX(AK$407:AK$418,$D934)+INDEX(AK$394:AK$405,$D934))</f>
        <v/>
      </c>
      <c r="AL934" s="40">
        <f>$E934*AL730*Settings!$C$13*(INDEX(AL$407:AL$418,$D934)+INDEX(AL$394:AL$405,$D934))</f>
        <v/>
      </c>
      <c r="AM934" s="40">
        <f>$E934*AM730*Settings!$C$13*(INDEX(AM$407:AM$418,$D934)+INDEX(AM$394:AM$405,$D934))</f>
        <v/>
      </c>
      <c r="AN934" s="40">
        <f>$E934*AN730*Settings!$C$13*(INDEX(AN$407:AN$418,$D934)+INDEX(AN$394:AN$405,$D934))</f>
        <v/>
      </c>
      <c r="AO934" s="40">
        <f>$E934*AO730*Settings!$C$13*(INDEX(AO$407:AO$418,$D934)+INDEX(AO$394:AO$405,$D934))</f>
        <v/>
      </c>
      <c r="AP934" s="40">
        <f>$E934*AP730*Settings!$C$13*(INDEX(AP$407:AP$418,$D934)+INDEX(AP$394:AP$405,$D934))</f>
        <v/>
      </c>
      <c r="AQ934" s="40">
        <f>$E934*AQ730*Settings!$C$13*(INDEX(AQ$407:AQ$418,$D934)+INDEX(AQ$394:AQ$405,$D934))</f>
        <v/>
      </c>
      <c r="AR934" s="40">
        <f>$E934*AR730*Settings!$C$13*(INDEX(AR$407:AR$418,$D934)+INDEX(AR$394:AR$405,$D934))</f>
        <v/>
      </c>
      <c r="AS934" s="40">
        <f>$E934*AS730*Settings!$C$13*(INDEX(AS$407:AS$418,$D934)+INDEX(AS$394:AS$405,$D934))</f>
        <v/>
      </c>
      <c r="AT934" s="40">
        <f>$E934*AT730*Settings!$C$13*(INDEX(AT$407:AT$418,$D934)+INDEX(AT$394:AT$405,$D934))</f>
        <v/>
      </c>
      <c r="AU934" s="40">
        <f>$E934*AU730*Settings!$C$13*(INDEX(AU$407:AU$418,$D934)+INDEX(AU$394:AU$405,$D934))</f>
        <v/>
      </c>
      <c r="AV934" s="40">
        <f>$E934*AV730*Settings!$C$13*(INDEX(AV$407:AV$418,$D934)+INDEX(AV$394:AV$405,$D934))</f>
        <v/>
      </c>
      <c r="AW934" s="40">
        <f>$E934*AW730*Settings!$C$13*(INDEX(AW$407:AW$418,$D934)+INDEX(AW$394:AW$405,$D934))</f>
        <v/>
      </c>
      <c r="AX934" s="40">
        <f>$E934*AX730*Settings!$C$13*(INDEX(AX$407:AX$418,$D934)+INDEX(AX$394:AX$405,$D934))</f>
        <v/>
      </c>
      <c r="AY934" s="40">
        <f>$E934*AY730*Settings!$C$13*(INDEX(AY$407:AY$418,$D934)+INDEX(AY$394:AY$405,$D934))</f>
        <v/>
      </c>
    </row>
    <row r="935" hidden="1" outlineLevel="1">
      <c r="A935" s="14" t="inlineStr">
        <is>
          <t>prtx</t>
        </is>
      </c>
      <c r="B935" s="14" t="inlineStr">
        <is>
          <t>sol</t>
        </is>
      </c>
      <c r="C935" s="14" t="inlineStr">
        <is>
          <t>pow</t>
        </is>
      </c>
      <c r="D935" s="41">
        <f>INDEX(Inputs_power!$X$5:$X$13,MATCH($B935,Inputs_power!$A$5:$A$13,0))</f>
        <v/>
      </c>
      <c r="E935" s="41">
        <f>INDEX(Inputs_power!$AW$5:$AW$13,MATCH($B935,Inputs_power!$A$5:$A$13,0))</f>
        <v/>
      </c>
      <c r="F935" s="36" t="n"/>
      <c r="G935" s="36" t="n"/>
      <c r="H935" s="14">
        <f>INDEX(VarLab,MATCH($A935,VarKey,0))&amp;INDEX(MemLab,MATCH($C935&amp;"|"&amp;$B935,MemKey,0))</f>
        <v/>
      </c>
      <c r="I935" s="14">
        <f>INDEX(VarUnit,MATCH($A935,VarKey,0))</f>
        <v/>
      </c>
      <c r="J935" s="14">
        <f>INDEX(VarSrc,MATCH($A935,VarKey,0))</f>
        <v/>
      </c>
      <c r="K935" s="11">
        <f>CodePrefix&amp;$A935&amp;IF($C935="","","."&amp;$C935&amp;"."&amp;$B935)&amp;INDEX(VarEnd,MATCH($A935,VarKey,0))&amp;K$5</f>
        <v/>
      </c>
      <c r="L935" s="39">
        <f>$E935*L731*Settings!$C$13*(INDEX(L$407:L$418,$D935)+INDEX(L$394:L$405,$D935))</f>
        <v/>
      </c>
      <c r="M935" s="40">
        <f>$E935*M731*Settings!$C$13*(INDEX(M$407:M$418,$D935)+INDEX(M$394:M$405,$D935))</f>
        <v/>
      </c>
      <c r="N935" s="40">
        <f>$E935*N731*Settings!$C$13*(INDEX(N$407:N$418,$D935)+INDEX(N$394:N$405,$D935))</f>
        <v/>
      </c>
      <c r="O935" s="40">
        <f>$E935*O731*Settings!$C$13*(INDEX(O$407:O$418,$D935)+INDEX(O$394:O$405,$D935))</f>
        <v/>
      </c>
      <c r="P935" s="40">
        <f>$E935*P731*Settings!$C$13*(INDEX(P$407:P$418,$D935)+INDEX(P$394:P$405,$D935))</f>
        <v/>
      </c>
      <c r="Q935" s="40">
        <f>$E935*Q731*Settings!$C$13*(INDEX(Q$407:Q$418,$D935)+INDEX(Q$394:Q$405,$D935))</f>
        <v/>
      </c>
      <c r="R935" s="40">
        <f>$E935*R731*Settings!$C$13*(INDEX(R$407:R$418,$D935)+INDEX(R$394:R$405,$D935))</f>
        <v/>
      </c>
      <c r="S935" s="40">
        <f>$E935*S731*Settings!$C$13*(INDEX(S$407:S$418,$D935)+INDEX(S$394:S$405,$D935))</f>
        <v/>
      </c>
      <c r="T935" s="40">
        <f>$E935*T731*Settings!$C$13*(INDEX(T$407:T$418,$D935)+INDEX(T$394:T$405,$D935))</f>
        <v/>
      </c>
      <c r="U935" s="40">
        <f>$E935*U731*Settings!$C$13*(INDEX(U$407:U$418,$D935)+INDEX(U$394:U$405,$D935))</f>
        <v/>
      </c>
      <c r="V935" s="40">
        <f>$E935*V731*Settings!$C$13*(INDEX(V$407:V$418,$D935)+INDEX(V$394:V$405,$D935))</f>
        <v/>
      </c>
      <c r="W935" s="40">
        <f>$E935*W731*Settings!$C$13*(INDEX(W$407:W$418,$D935)+INDEX(W$394:W$405,$D935))</f>
        <v/>
      </c>
      <c r="X935" s="40">
        <f>$E935*X731*Settings!$C$13*(INDEX(X$407:X$418,$D935)+INDEX(X$394:X$405,$D935))</f>
        <v/>
      </c>
      <c r="Y935" s="40">
        <f>$E935*Y731*Settings!$C$13*(INDEX(Y$407:Y$418,$D935)+INDEX(Y$394:Y$405,$D935))</f>
        <v/>
      </c>
      <c r="Z935" s="40">
        <f>$E935*Z731*Settings!$C$13*(INDEX(Z$407:Z$418,$D935)+INDEX(Z$394:Z$405,$D935))</f>
        <v/>
      </c>
      <c r="AA935" s="40">
        <f>$E935*AA731*Settings!$C$13*(INDEX(AA$407:AA$418,$D935)+INDEX(AA$394:AA$405,$D935))</f>
        <v/>
      </c>
      <c r="AB935" s="40">
        <f>$E935*AB731*Settings!$C$13*(INDEX(AB$407:AB$418,$D935)+INDEX(AB$394:AB$405,$D935))</f>
        <v/>
      </c>
      <c r="AC935" s="40">
        <f>$E935*AC731*Settings!$C$13*(INDEX(AC$407:AC$418,$D935)+INDEX(AC$394:AC$405,$D935))</f>
        <v/>
      </c>
      <c r="AD935" s="40">
        <f>$E935*AD731*Settings!$C$13*(INDEX(AD$407:AD$418,$D935)+INDEX(AD$394:AD$405,$D935))</f>
        <v/>
      </c>
      <c r="AF935" s="11">
        <f>CodePrefix&amp;$A935&amp;IF($C935="","","."&amp;$C935&amp;"."&amp;$B935)&amp;INDEX(VarEnd,MATCH($A935,VarKey,0))&amp;AF$5</f>
        <v/>
      </c>
      <c r="AG935" s="39">
        <f>$E935*AG731*Settings!$C$13*(INDEX(AG$407:AG$418,$D935)+INDEX(AG$394:AG$405,$D935))</f>
        <v/>
      </c>
      <c r="AH935" s="40">
        <f>$E935*AH731*Settings!$C$13*(INDEX(AH$407:AH$418,$D935)+INDEX(AH$394:AH$405,$D935))</f>
        <v/>
      </c>
      <c r="AI935" s="40">
        <f>$E935*AI731*Settings!$C$13*(INDEX(AI$407:AI$418,$D935)+INDEX(AI$394:AI$405,$D935))</f>
        <v/>
      </c>
      <c r="AJ935" s="40">
        <f>$E935*AJ731*Settings!$C$13*(INDEX(AJ$407:AJ$418,$D935)+INDEX(AJ$394:AJ$405,$D935))</f>
        <v/>
      </c>
      <c r="AK935" s="40">
        <f>$E935*AK731*Settings!$C$13*(INDEX(AK$407:AK$418,$D935)+INDEX(AK$394:AK$405,$D935))</f>
        <v/>
      </c>
      <c r="AL935" s="40">
        <f>$E935*AL731*Settings!$C$13*(INDEX(AL$407:AL$418,$D935)+INDEX(AL$394:AL$405,$D935))</f>
        <v/>
      </c>
      <c r="AM935" s="40">
        <f>$E935*AM731*Settings!$C$13*(INDEX(AM$407:AM$418,$D935)+INDEX(AM$394:AM$405,$D935))</f>
        <v/>
      </c>
      <c r="AN935" s="40">
        <f>$E935*AN731*Settings!$C$13*(INDEX(AN$407:AN$418,$D935)+INDEX(AN$394:AN$405,$D935))</f>
        <v/>
      </c>
      <c r="AO935" s="40">
        <f>$E935*AO731*Settings!$C$13*(INDEX(AO$407:AO$418,$D935)+INDEX(AO$394:AO$405,$D935))</f>
        <v/>
      </c>
      <c r="AP935" s="40">
        <f>$E935*AP731*Settings!$C$13*(INDEX(AP$407:AP$418,$D935)+INDEX(AP$394:AP$405,$D935))</f>
        <v/>
      </c>
      <c r="AQ935" s="40">
        <f>$E935*AQ731*Settings!$C$13*(INDEX(AQ$407:AQ$418,$D935)+INDEX(AQ$394:AQ$405,$D935))</f>
        <v/>
      </c>
      <c r="AR935" s="40">
        <f>$E935*AR731*Settings!$C$13*(INDEX(AR$407:AR$418,$D935)+INDEX(AR$394:AR$405,$D935))</f>
        <v/>
      </c>
      <c r="AS935" s="40">
        <f>$E935*AS731*Settings!$C$13*(INDEX(AS$407:AS$418,$D935)+INDEX(AS$394:AS$405,$D935))</f>
        <v/>
      </c>
      <c r="AT935" s="40">
        <f>$E935*AT731*Settings!$C$13*(INDEX(AT$407:AT$418,$D935)+INDEX(AT$394:AT$405,$D935))</f>
        <v/>
      </c>
      <c r="AU935" s="40">
        <f>$E935*AU731*Settings!$C$13*(INDEX(AU$407:AU$418,$D935)+INDEX(AU$394:AU$405,$D935))</f>
        <v/>
      </c>
      <c r="AV935" s="40">
        <f>$E935*AV731*Settings!$C$13*(INDEX(AV$407:AV$418,$D935)+INDEX(AV$394:AV$405,$D935))</f>
        <v/>
      </c>
      <c r="AW935" s="40">
        <f>$E935*AW731*Settings!$C$13*(INDEX(AW$407:AW$418,$D935)+INDEX(AW$394:AW$405,$D935))</f>
        <v/>
      </c>
      <c r="AX935" s="40">
        <f>$E935*AX731*Settings!$C$13*(INDEX(AX$407:AX$418,$D935)+INDEX(AX$394:AX$405,$D935))</f>
        <v/>
      </c>
      <c r="AY935" s="40">
        <f>$E935*AY731*Settings!$C$13*(INDEX(AY$407:AY$418,$D935)+INDEX(AY$394:AY$405,$D935))</f>
        <v/>
      </c>
    </row>
    <row r="936" hidden="1" outlineLevel="1">
      <c r="A936" s="14" t="inlineStr">
        <is>
          <t>prtx</t>
        </is>
      </c>
      <c r="B936" s="14" t="inlineStr">
        <is>
          <t>hyd</t>
        </is>
      </c>
      <c r="C936" s="14" t="inlineStr">
        <is>
          <t>pow</t>
        </is>
      </c>
      <c r="D936" s="41">
        <f>INDEX(Inputs_power!$X$5:$X$13,MATCH($B936,Inputs_power!$A$5:$A$13,0))</f>
        <v/>
      </c>
      <c r="E936" s="41">
        <f>INDEX(Inputs_power!$AW$5:$AW$13,MATCH($B936,Inputs_power!$A$5:$A$13,0))</f>
        <v/>
      </c>
      <c r="F936" s="36" t="n"/>
      <c r="G936" s="36" t="n"/>
      <c r="H936" s="14">
        <f>INDEX(VarLab,MATCH($A936,VarKey,0))&amp;INDEX(MemLab,MATCH($C936&amp;"|"&amp;$B936,MemKey,0))</f>
        <v/>
      </c>
      <c r="I936" s="14">
        <f>INDEX(VarUnit,MATCH($A936,VarKey,0))</f>
        <v/>
      </c>
      <c r="J936" s="14">
        <f>INDEX(VarSrc,MATCH($A936,VarKey,0))</f>
        <v/>
      </c>
      <c r="K936" s="11">
        <f>CodePrefix&amp;$A936&amp;IF($C936="","","."&amp;$C936&amp;"."&amp;$B936)&amp;INDEX(VarEnd,MATCH($A936,VarKey,0))&amp;K$5</f>
        <v/>
      </c>
      <c r="L936" s="39">
        <f>$E936*L732*Settings!$C$13*(INDEX(L$407:L$418,$D936)+INDEX(L$394:L$405,$D936))</f>
        <v/>
      </c>
      <c r="M936" s="40">
        <f>$E936*M732*Settings!$C$13*(INDEX(M$407:M$418,$D936)+INDEX(M$394:M$405,$D936))</f>
        <v/>
      </c>
      <c r="N936" s="40">
        <f>$E936*N732*Settings!$C$13*(INDEX(N$407:N$418,$D936)+INDEX(N$394:N$405,$D936))</f>
        <v/>
      </c>
      <c r="O936" s="40">
        <f>$E936*O732*Settings!$C$13*(INDEX(O$407:O$418,$D936)+INDEX(O$394:O$405,$D936))</f>
        <v/>
      </c>
      <c r="P936" s="40">
        <f>$E936*P732*Settings!$C$13*(INDEX(P$407:P$418,$D936)+INDEX(P$394:P$405,$D936))</f>
        <v/>
      </c>
      <c r="Q936" s="40">
        <f>$E936*Q732*Settings!$C$13*(INDEX(Q$407:Q$418,$D936)+INDEX(Q$394:Q$405,$D936))</f>
        <v/>
      </c>
      <c r="R936" s="40">
        <f>$E936*R732*Settings!$C$13*(INDEX(R$407:R$418,$D936)+INDEX(R$394:R$405,$D936))</f>
        <v/>
      </c>
      <c r="S936" s="40">
        <f>$E936*S732*Settings!$C$13*(INDEX(S$407:S$418,$D936)+INDEX(S$394:S$405,$D936))</f>
        <v/>
      </c>
      <c r="T936" s="40">
        <f>$E936*T732*Settings!$C$13*(INDEX(T$407:T$418,$D936)+INDEX(T$394:T$405,$D936))</f>
        <v/>
      </c>
      <c r="U936" s="40">
        <f>$E936*U732*Settings!$C$13*(INDEX(U$407:U$418,$D936)+INDEX(U$394:U$405,$D936))</f>
        <v/>
      </c>
      <c r="V936" s="40">
        <f>$E936*V732*Settings!$C$13*(INDEX(V$407:V$418,$D936)+INDEX(V$394:V$405,$D936))</f>
        <v/>
      </c>
      <c r="W936" s="40">
        <f>$E936*W732*Settings!$C$13*(INDEX(W$407:W$418,$D936)+INDEX(W$394:W$405,$D936))</f>
        <v/>
      </c>
      <c r="X936" s="40">
        <f>$E936*X732*Settings!$C$13*(INDEX(X$407:X$418,$D936)+INDEX(X$394:X$405,$D936))</f>
        <v/>
      </c>
      <c r="Y936" s="40">
        <f>$E936*Y732*Settings!$C$13*(INDEX(Y$407:Y$418,$D936)+INDEX(Y$394:Y$405,$D936))</f>
        <v/>
      </c>
      <c r="Z936" s="40">
        <f>$E936*Z732*Settings!$C$13*(INDEX(Z$407:Z$418,$D936)+INDEX(Z$394:Z$405,$D936))</f>
        <v/>
      </c>
      <c r="AA936" s="40">
        <f>$E936*AA732*Settings!$C$13*(INDEX(AA$407:AA$418,$D936)+INDEX(AA$394:AA$405,$D936))</f>
        <v/>
      </c>
      <c r="AB936" s="40">
        <f>$E936*AB732*Settings!$C$13*(INDEX(AB$407:AB$418,$D936)+INDEX(AB$394:AB$405,$D936))</f>
        <v/>
      </c>
      <c r="AC936" s="40">
        <f>$E936*AC732*Settings!$C$13*(INDEX(AC$407:AC$418,$D936)+INDEX(AC$394:AC$405,$D936))</f>
        <v/>
      </c>
      <c r="AD936" s="40">
        <f>$E936*AD732*Settings!$C$13*(INDEX(AD$407:AD$418,$D936)+INDEX(AD$394:AD$405,$D936))</f>
        <v/>
      </c>
      <c r="AF936" s="11">
        <f>CodePrefix&amp;$A936&amp;IF($C936="","","."&amp;$C936&amp;"."&amp;$B936)&amp;INDEX(VarEnd,MATCH($A936,VarKey,0))&amp;AF$5</f>
        <v/>
      </c>
      <c r="AG936" s="39">
        <f>$E936*AG732*Settings!$C$13*(INDEX(AG$407:AG$418,$D936)+INDEX(AG$394:AG$405,$D936))</f>
        <v/>
      </c>
      <c r="AH936" s="40">
        <f>$E936*AH732*Settings!$C$13*(INDEX(AH$407:AH$418,$D936)+INDEX(AH$394:AH$405,$D936))</f>
        <v/>
      </c>
      <c r="AI936" s="40">
        <f>$E936*AI732*Settings!$C$13*(INDEX(AI$407:AI$418,$D936)+INDEX(AI$394:AI$405,$D936))</f>
        <v/>
      </c>
      <c r="AJ936" s="40">
        <f>$E936*AJ732*Settings!$C$13*(INDEX(AJ$407:AJ$418,$D936)+INDEX(AJ$394:AJ$405,$D936))</f>
        <v/>
      </c>
      <c r="AK936" s="40">
        <f>$E936*AK732*Settings!$C$13*(INDEX(AK$407:AK$418,$D936)+INDEX(AK$394:AK$405,$D936))</f>
        <v/>
      </c>
      <c r="AL936" s="40">
        <f>$E936*AL732*Settings!$C$13*(INDEX(AL$407:AL$418,$D936)+INDEX(AL$394:AL$405,$D936))</f>
        <v/>
      </c>
      <c r="AM936" s="40">
        <f>$E936*AM732*Settings!$C$13*(INDEX(AM$407:AM$418,$D936)+INDEX(AM$394:AM$405,$D936))</f>
        <v/>
      </c>
      <c r="AN936" s="40">
        <f>$E936*AN732*Settings!$C$13*(INDEX(AN$407:AN$418,$D936)+INDEX(AN$394:AN$405,$D936))</f>
        <v/>
      </c>
      <c r="AO936" s="40">
        <f>$E936*AO732*Settings!$C$13*(INDEX(AO$407:AO$418,$D936)+INDEX(AO$394:AO$405,$D936))</f>
        <v/>
      </c>
      <c r="AP936" s="40">
        <f>$E936*AP732*Settings!$C$13*(INDEX(AP$407:AP$418,$D936)+INDEX(AP$394:AP$405,$D936))</f>
        <v/>
      </c>
      <c r="AQ936" s="40">
        <f>$E936*AQ732*Settings!$C$13*(INDEX(AQ$407:AQ$418,$D936)+INDEX(AQ$394:AQ$405,$D936))</f>
        <v/>
      </c>
      <c r="AR936" s="40">
        <f>$E936*AR732*Settings!$C$13*(INDEX(AR$407:AR$418,$D936)+INDEX(AR$394:AR$405,$D936))</f>
        <v/>
      </c>
      <c r="AS936" s="40">
        <f>$E936*AS732*Settings!$C$13*(INDEX(AS$407:AS$418,$D936)+INDEX(AS$394:AS$405,$D936))</f>
        <v/>
      </c>
      <c r="AT936" s="40">
        <f>$E936*AT732*Settings!$C$13*(INDEX(AT$407:AT$418,$D936)+INDEX(AT$394:AT$405,$D936))</f>
        <v/>
      </c>
      <c r="AU936" s="40">
        <f>$E936*AU732*Settings!$C$13*(INDEX(AU$407:AU$418,$D936)+INDEX(AU$394:AU$405,$D936))</f>
        <v/>
      </c>
      <c r="AV936" s="40">
        <f>$E936*AV732*Settings!$C$13*(INDEX(AV$407:AV$418,$D936)+INDEX(AV$394:AV$405,$D936))</f>
        <v/>
      </c>
      <c r="AW936" s="40">
        <f>$E936*AW732*Settings!$C$13*(INDEX(AW$407:AW$418,$D936)+INDEX(AW$394:AW$405,$D936))</f>
        <v/>
      </c>
      <c r="AX936" s="40">
        <f>$E936*AX732*Settings!$C$13*(INDEX(AX$407:AX$418,$D936)+INDEX(AX$394:AX$405,$D936))</f>
        <v/>
      </c>
      <c r="AY936" s="40">
        <f>$E936*AY732*Settings!$C$13*(INDEX(AY$407:AY$418,$D936)+INDEX(AY$394:AY$405,$D936))</f>
        <v/>
      </c>
    </row>
    <row r="937" hidden="1" outlineLevel="1">
      <c r="A937" s="14" t="inlineStr">
        <is>
          <t>prtx</t>
        </is>
      </c>
      <c r="B937" s="14" t="inlineStr">
        <is>
          <t>ore</t>
        </is>
      </c>
      <c r="C937" s="14" t="inlineStr">
        <is>
          <t>pow</t>
        </is>
      </c>
      <c r="D937" s="41">
        <f>INDEX(Inputs_power!$X$5:$X$13,MATCH($B937,Inputs_power!$A$5:$A$13,0))</f>
        <v/>
      </c>
      <c r="E937" s="41">
        <f>INDEX(Inputs_power!$AW$5:$AW$13,MATCH($B937,Inputs_power!$A$5:$A$13,0))</f>
        <v/>
      </c>
      <c r="F937" s="36" t="n"/>
      <c r="G937" s="36" t="n"/>
      <c r="H937" s="14">
        <f>INDEX(VarLab,MATCH($A937,VarKey,0))&amp;INDEX(MemLab,MATCH($C937&amp;"|"&amp;$B937,MemKey,0))</f>
        <v/>
      </c>
      <c r="I937" s="14">
        <f>INDEX(VarUnit,MATCH($A937,VarKey,0))</f>
        <v/>
      </c>
      <c r="J937" s="14">
        <f>INDEX(VarSrc,MATCH($A937,VarKey,0))</f>
        <v/>
      </c>
      <c r="K937" s="11">
        <f>CodePrefix&amp;$A937&amp;IF($C937="","","."&amp;$C937&amp;"."&amp;$B937)&amp;INDEX(VarEnd,MATCH($A937,VarKey,0))&amp;K$5</f>
        <v/>
      </c>
      <c r="L937" s="39">
        <f>$E937*L733*Settings!$C$13*(INDEX(L$407:L$418,$D937)+INDEX(L$394:L$405,$D937))</f>
        <v/>
      </c>
      <c r="M937" s="40">
        <f>$E937*M733*Settings!$C$13*(INDEX(M$407:M$418,$D937)+INDEX(M$394:M$405,$D937))</f>
        <v/>
      </c>
      <c r="N937" s="40">
        <f>$E937*N733*Settings!$C$13*(INDEX(N$407:N$418,$D937)+INDEX(N$394:N$405,$D937))</f>
        <v/>
      </c>
      <c r="O937" s="40">
        <f>$E937*O733*Settings!$C$13*(INDEX(O$407:O$418,$D937)+INDEX(O$394:O$405,$D937))</f>
        <v/>
      </c>
      <c r="P937" s="40">
        <f>$E937*P733*Settings!$C$13*(INDEX(P$407:P$418,$D937)+INDEX(P$394:P$405,$D937))</f>
        <v/>
      </c>
      <c r="Q937" s="40">
        <f>$E937*Q733*Settings!$C$13*(INDEX(Q$407:Q$418,$D937)+INDEX(Q$394:Q$405,$D937))</f>
        <v/>
      </c>
      <c r="R937" s="40">
        <f>$E937*R733*Settings!$C$13*(INDEX(R$407:R$418,$D937)+INDEX(R$394:R$405,$D937))</f>
        <v/>
      </c>
      <c r="S937" s="40">
        <f>$E937*S733*Settings!$C$13*(INDEX(S$407:S$418,$D937)+INDEX(S$394:S$405,$D937))</f>
        <v/>
      </c>
      <c r="T937" s="40">
        <f>$E937*T733*Settings!$C$13*(INDEX(T$407:T$418,$D937)+INDEX(T$394:T$405,$D937))</f>
        <v/>
      </c>
      <c r="U937" s="40">
        <f>$E937*U733*Settings!$C$13*(INDEX(U$407:U$418,$D937)+INDEX(U$394:U$405,$D937))</f>
        <v/>
      </c>
      <c r="V937" s="40">
        <f>$E937*V733*Settings!$C$13*(INDEX(V$407:V$418,$D937)+INDEX(V$394:V$405,$D937))</f>
        <v/>
      </c>
      <c r="W937" s="40">
        <f>$E937*W733*Settings!$C$13*(INDEX(W$407:W$418,$D937)+INDEX(W$394:W$405,$D937))</f>
        <v/>
      </c>
      <c r="X937" s="40">
        <f>$E937*X733*Settings!$C$13*(INDEX(X$407:X$418,$D937)+INDEX(X$394:X$405,$D937))</f>
        <v/>
      </c>
      <c r="Y937" s="40">
        <f>$E937*Y733*Settings!$C$13*(INDEX(Y$407:Y$418,$D937)+INDEX(Y$394:Y$405,$D937))</f>
        <v/>
      </c>
      <c r="Z937" s="40">
        <f>$E937*Z733*Settings!$C$13*(INDEX(Z$407:Z$418,$D937)+INDEX(Z$394:Z$405,$D937))</f>
        <v/>
      </c>
      <c r="AA937" s="40">
        <f>$E937*AA733*Settings!$C$13*(INDEX(AA$407:AA$418,$D937)+INDEX(AA$394:AA$405,$D937))</f>
        <v/>
      </c>
      <c r="AB937" s="40">
        <f>$E937*AB733*Settings!$C$13*(INDEX(AB$407:AB$418,$D937)+INDEX(AB$394:AB$405,$D937))</f>
        <v/>
      </c>
      <c r="AC937" s="40">
        <f>$E937*AC733*Settings!$C$13*(INDEX(AC$407:AC$418,$D937)+INDEX(AC$394:AC$405,$D937))</f>
        <v/>
      </c>
      <c r="AD937" s="40">
        <f>$E937*AD733*Settings!$C$13*(INDEX(AD$407:AD$418,$D937)+INDEX(AD$394:AD$405,$D937))</f>
        <v/>
      </c>
      <c r="AF937" s="11">
        <f>CodePrefix&amp;$A937&amp;IF($C937="","","."&amp;$C937&amp;"."&amp;$B937)&amp;INDEX(VarEnd,MATCH($A937,VarKey,0))&amp;AF$5</f>
        <v/>
      </c>
      <c r="AG937" s="39">
        <f>$E937*AG733*Settings!$C$13*(INDEX(AG$407:AG$418,$D937)+INDEX(AG$394:AG$405,$D937))</f>
        <v/>
      </c>
      <c r="AH937" s="40">
        <f>$E937*AH733*Settings!$C$13*(INDEX(AH$407:AH$418,$D937)+INDEX(AH$394:AH$405,$D937))</f>
        <v/>
      </c>
      <c r="AI937" s="40">
        <f>$E937*AI733*Settings!$C$13*(INDEX(AI$407:AI$418,$D937)+INDEX(AI$394:AI$405,$D937))</f>
        <v/>
      </c>
      <c r="AJ937" s="40">
        <f>$E937*AJ733*Settings!$C$13*(INDEX(AJ$407:AJ$418,$D937)+INDEX(AJ$394:AJ$405,$D937))</f>
        <v/>
      </c>
      <c r="AK937" s="40">
        <f>$E937*AK733*Settings!$C$13*(INDEX(AK$407:AK$418,$D937)+INDEX(AK$394:AK$405,$D937))</f>
        <v/>
      </c>
      <c r="AL937" s="40">
        <f>$E937*AL733*Settings!$C$13*(INDEX(AL$407:AL$418,$D937)+INDEX(AL$394:AL$405,$D937))</f>
        <v/>
      </c>
      <c r="AM937" s="40">
        <f>$E937*AM733*Settings!$C$13*(INDEX(AM$407:AM$418,$D937)+INDEX(AM$394:AM$405,$D937))</f>
        <v/>
      </c>
      <c r="AN937" s="40">
        <f>$E937*AN733*Settings!$C$13*(INDEX(AN$407:AN$418,$D937)+INDEX(AN$394:AN$405,$D937))</f>
        <v/>
      </c>
      <c r="AO937" s="40">
        <f>$E937*AO733*Settings!$C$13*(INDEX(AO$407:AO$418,$D937)+INDEX(AO$394:AO$405,$D937))</f>
        <v/>
      </c>
      <c r="AP937" s="40">
        <f>$E937*AP733*Settings!$C$13*(INDEX(AP$407:AP$418,$D937)+INDEX(AP$394:AP$405,$D937))</f>
        <v/>
      </c>
      <c r="AQ937" s="40">
        <f>$E937*AQ733*Settings!$C$13*(INDEX(AQ$407:AQ$418,$D937)+INDEX(AQ$394:AQ$405,$D937))</f>
        <v/>
      </c>
      <c r="AR937" s="40">
        <f>$E937*AR733*Settings!$C$13*(INDEX(AR$407:AR$418,$D937)+INDEX(AR$394:AR$405,$D937))</f>
        <v/>
      </c>
      <c r="AS937" s="40">
        <f>$E937*AS733*Settings!$C$13*(INDEX(AS$407:AS$418,$D937)+INDEX(AS$394:AS$405,$D937))</f>
        <v/>
      </c>
      <c r="AT937" s="40">
        <f>$E937*AT733*Settings!$C$13*(INDEX(AT$407:AT$418,$D937)+INDEX(AT$394:AT$405,$D937))</f>
        <v/>
      </c>
      <c r="AU937" s="40">
        <f>$E937*AU733*Settings!$C$13*(INDEX(AU$407:AU$418,$D937)+INDEX(AU$394:AU$405,$D937))</f>
        <v/>
      </c>
      <c r="AV937" s="40">
        <f>$E937*AV733*Settings!$C$13*(INDEX(AV$407:AV$418,$D937)+INDEX(AV$394:AV$405,$D937))</f>
        <v/>
      </c>
      <c r="AW937" s="40">
        <f>$E937*AW733*Settings!$C$13*(INDEX(AW$407:AW$418,$D937)+INDEX(AW$394:AW$405,$D937))</f>
        <v/>
      </c>
      <c r="AX937" s="40">
        <f>$E937*AX733*Settings!$C$13*(INDEX(AX$407:AX$418,$D937)+INDEX(AX$394:AX$405,$D937))</f>
        <v/>
      </c>
      <c r="AY937" s="40">
        <f>$E937*AY733*Settings!$C$13*(INDEX(AY$407:AY$418,$D937)+INDEX(AY$394:AY$405,$D937))</f>
        <v/>
      </c>
    </row>
    <row r="938" hidden="1" outlineLevel="1">
      <c r="A938" s="14" t="inlineStr">
        <is>
          <t>prtx</t>
        </is>
      </c>
      <c r="B938" s="14" t="inlineStr">
        <is>
          <t>bio</t>
        </is>
      </c>
      <c r="C938" s="14" t="inlineStr">
        <is>
          <t>pow</t>
        </is>
      </c>
      <c r="D938" s="41">
        <f>INDEX(Inputs_power!$X$5:$X$13,MATCH($B938,Inputs_power!$A$5:$A$13,0))</f>
        <v/>
      </c>
      <c r="E938" s="41">
        <f>INDEX(Inputs_power!$AW$5:$AW$13,MATCH($B938,Inputs_power!$A$5:$A$13,0))</f>
        <v/>
      </c>
      <c r="F938" s="36" t="n"/>
      <c r="G938" s="36" t="n"/>
      <c r="H938" s="14">
        <f>INDEX(VarLab,MATCH($A938,VarKey,0))&amp;INDEX(MemLab,MATCH($C938&amp;"|"&amp;$B938,MemKey,0))</f>
        <v/>
      </c>
      <c r="I938" s="14">
        <f>INDEX(VarUnit,MATCH($A938,VarKey,0))</f>
        <v/>
      </c>
      <c r="J938" s="14">
        <f>INDEX(VarSrc,MATCH($A938,VarKey,0))</f>
        <v/>
      </c>
      <c r="K938" s="11">
        <f>CodePrefix&amp;$A938&amp;IF($C938="","","."&amp;$C938&amp;"."&amp;$B938)&amp;INDEX(VarEnd,MATCH($A938,VarKey,0))&amp;K$5</f>
        <v/>
      </c>
      <c r="L938" s="39">
        <f>$E938*L734*Settings!$C$13*(INDEX(L$407:L$418,$D938)+INDEX(L$394:L$405,$D938))</f>
        <v/>
      </c>
      <c r="M938" s="40">
        <f>$E938*M734*Settings!$C$13*(INDEX(M$407:M$418,$D938)+INDEX(M$394:M$405,$D938))</f>
        <v/>
      </c>
      <c r="N938" s="40">
        <f>$E938*N734*Settings!$C$13*(INDEX(N$407:N$418,$D938)+INDEX(N$394:N$405,$D938))</f>
        <v/>
      </c>
      <c r="O938" s="40">
        <f>$E938*O734*Settings!$C$13*(INDEX(O$407:O$418,$D938)+INDEX(O$394:O$405,$D938))</f>
        <v/>
      </c>
      <c r="P938" s="40">
        <f>$E938*P734*Settings!$C$13*(INDEX(P$407:P$418,$D938)+INDEX(P$394:P$405,$D938))</f>
        <v/>
      </c>
      <c r="Q938" s="40">
        <f>$E938*Q734*Settings!$C$13*(INDEX(Q$407:Q$418,$D938)+INDEX(Q$394:Q$405,$D938))</f>
        <v/>
      </c>
      <c r="R938" s="40">
        <f>$E938*R734*Settings!$C$13*(INDEX(R$407:R$418,$D938)+INDEX(R$394:R$405,$D938))</f>
        <v/>
      </c>
      <c r="S938" s="40">
        <f>$E938*S734*Settings!$C$13*(INDEX(S$407:S$418,$D938)+INDEX(S$394:S$405,$D938))</f>
        <v/>
      </c>
      <c r="T938" s="40">
        <f>$E938*T734*Settings!$C$13*(INDEX(T$407:T$418,$D938)+INDEX(T$394:T$405,$D938))</f>
        <v/>
      </c>
      <c r="U938" s="40">
        <f>$E938*U734*Settings!$C$13*(INDEX(U$407:U$418,$D938)+INDEX(U$394:U$405,$D938))</f>
        <v/>
      </c>
      <c r="V938" s="40">
        <f>$E938*V734*Settings!$C$13*(INDEX(V$407:V$418,$D938)+INDEX(V$394:V$405,$D938))</f>
        <v/>
      </c>
      <c r="W938" s="40">
        <f>$E938*W734*Settings!$C$13*(INDEX(W$407:W$418,$D938)+INDEX(W$394:W$405,$D938))</f>
        <v/>
      </c>
      <c r="X938" s="40">
        <f>$E938*X734*Settings!$C$13*(INDEX(X$407:X$418,$D938)+INDEX(X$394:X$405,$D938))</f>
        <v/>
      </c>
      <c r="Y938" s="40">
        <f>$E938*Y734*Settings!$C$13*(INDEX(Y$407:Y$418,$D938)+INDEX(Y$394:Y$405,$D938))</f>
        <v/>
      </c>
      <c r="Z938" s="40">
        <f>$E938*Z734*Settings!$C$13*(INDEX(Z$407:Z$418,$D938)+INDEX(Z$394:Z$405,$D938))</f>
        <v/>
      </c>
      <c r="AA938" s="40">
        <f>$E938*AA734*Settings!$C$13*(INDEX(AA$407:AA$418,$D938)+INDEX(AA$394:AA$405,$D938))</f>
        <v/>
      </c>
      <c r="AB938" s="40">
        <f>$E938*AB734*Settings!$C$13*(INDEX(AB$407:AB$418,$D938)+INDEX(AB$394:AB$405,$D938))</f>
        <v/>
      </c>
      <c r="AC938" s="40">
        <f>$E938*AC734*Settings!$C$13*(INDEX(AC$407:AC$418,$D938)+INDEX(AC$394:AC$405,$D938))</f>
        <v/>
      </c>
      <c r="AD938" s="40">
        <f>$E938*AD734*Settings!$C$13*(INDEX(AD$407:AD$418,$D938)+INDEX(AD$394:AD$405,$D938))</f>
        <v/>
      </c>
      <c r="AF938" s="11">
        <f>CodePrefix&amp;$A938&amp;IF($C938="","","."&amp;$C938&amp;"."&amp;$B938)&amp;INDEX(VarEnd,MATCH($A938,VarKey,0))&amp;AF$5</f>
        <v/>
      </c>
      <c r="AG938" s="39">
        <f>$E938*AG734*Settings!$C$13*(INDEX(AG$407:AG$418,$D938)+INDEX(AG$394:AG$405,$D938))</f>
        <v/>
      </c>
      <c r="AH938" s="40">
        <f>$E938*AH734*Settings!$C$13*(INDEX(AH$407:AH$418,$D938)+INDEX(AH$394:AH$405,$D938))</f>
        <v/>
      </c>
      <c r="AI938" s="40">
        <f>$E938*AI734*Settings!$C$13*(INDEX(AI$407:AI$418,$D938)+INDEX(AI$394:AI$405,$D938))</f>
        <v/>
      </c>
      <c r="AJ938" s="40">
        <f>$E938*AJ734*Settings!$C$13*(INDEX(AJ$407:AJ$418,$D938)+INDEX(AJ$394:AJ$405,$D938))</f>
        <v/>
      </c>
      <c r="AK938" s="40">
        <f>$E938*AK734*Settings!$C$13*(INDEX(AK$407:AK$418,$D938)+INDEX(AK$394:AK$405,$D938))</f>
        <v/>
      </c>
      <c r="AL938" s="40">
        <f>$E938*AL734*Settings!$C$13*(INDEX(AL$407:AL$418,$D938)+INDEX(AL$394:AL$405,$D938))</f>
        <v/>
      </c>
      <c r="AM938" s="40">
        <f>$E938*AM734*Settings!$C$13*(INDEX(AM$407:AM$418,$D938)+INDEX(AM$394:AM$405,$D938))</f>
        <v/>
      </c>
      <c r="AN938" s="40">
        <f>$E938*AN734*Settings!$C$13*(INDEX(AN$407:AN$418,$D938)+INDEX(AN$394:AN$405,$D938))</f>
        <v/>
      </c>
      <c r="AO938" s="40">
        <f>$E938*AO734*Settings!$C$13*(INDEX(AO$407:AO$418,$D938)+INDEX(AO$394:AO$405,$D938))</f>
        <v/>
      </c>
      <c r="AP938" s="40">
        <f>$E938*AP734*Settings!$C$13*(INDEX(AP$407:AP$418,$D938)+INDEX(AP$394:AP$405,$D938))</f>
        <v/>
      </c>
      <c r="AQ938" s="40">
        <f>$E938*AQ734*Settings!$C$13*(INDEX(AQ$407:AQ$418,$D938)+INDEX(AQ$394:AQ$405,$D938))</f>
        <v/>
      </c>
      <c r="AR938" s="40">
        <f>$E938*AR734*Settings!$C$13*(INDEX(AR$407:AR$418,$D938)+INDEX(AR$394:AR$405,$D938))</f>
        <v/>
      </c>
      <c r="AS938" s="40">
        <f>$E938*AS734*Settings!$C$13*(INDEX(AS$407:AS$418,$D938)+INDEX(AS$394:AS$405,$D938))</f>
        <v/>
      </c>
      <c r="AT938" s="40">
        <f>$E938*AT734*Settings!$C$13*(INDEX(AT$407:AT$418,$D938)+INDEX(AT$394:AT$405,$D938))</f>
        <v/>
      </c>
      <c r="AU938" s="40">
        <f>$E938*AU734*Settings!$C$13*(INDEX(AU$407:AU$418,$D938)+INDEX(AU$394:AU$405,$D938))</f>
        <v/>
      </c>
      <c r="AV938" s="40">
        <f>$E938*AV734*Settings!$C$13*(INDEX(AV$407:AV$418,$D938)+INDEX(AV$394:AV$405,$D938))</f>
        <v/>
      </c>
      <c r="AW938" s="40">
        <f>$E938*AW734*Settings!$C$13*(INDEX(AW$407:AW$418,$D938)+INDEX(AW$394:AW$405,$D938))</f>
        <v/>
      </c>
      <c r="AX938" s="40">
        <f>$E938*AX734*Settings!$C$13*(INDEX(AX$407:AX$418,$D938)+INDEX(AX$394:AX$405,$D938))</f>
        <v/>
      </c>
      <c r="AY938" s="40">
        <f>$E938*AY734*Settings!$C$13*(INDEX(AY$407:AY$418,$D938)+INDEX(AY$394:AY$405,$D938))</f>
        <v/>
      </c>
    </row>
    <row r="939" hidden="1" outlineLevel="1"/>
    <row r="940" hidden="1" outlineLevel="1">
      <c r="A940" s="14" t="inlineStr">
        <is>
          <t>prsub</t>
        </is>
      </c>
      <c r="B940" s="14" t="inlineStr">
        <is>
          <t>coa</t>
        </is>
      </c>
      <c r="C940" s="14" t="inlineStr">
        <is>
          <t>pow</t>
        </is>
      </c>
      <c r="D940" s="41">
        <f>INDEX(Inputs_power!$X$5:$X$13,MATCH($B940,Inputs_power!$A$5:$A$13,0))</f>
        <v/>
      </c>
      <c r="E940" s="41">
        <f>INDEX(Inputs_power!$AW$5:$AW$13,MATCH($B940,Inputs_power!$A$5:$A$13,0))</f>
        <v/>
      </c>
      <c r="F940" s="36" t="n"/>
      <c r="G940" s="36" t="n"/>
      <c r="H940" s="14">
        <f>INDEX(VarLab,MATCH($A940,VarKey,0))&amp;INDEX(MemLab,MATCH($C940&amp;"|"&amp;$B940,MemKey,0))</f>
        <v/>
      </c>
      <c r="I940" s="14">
        <f>INDEX(VarUnit,MATCH($A940,VarKey,0))</f>
        <v/>
      </c>
      <c r="J940" s="14">
        <f>INDEX(VarSrc,MATCH($A940,VarKey,0))</f>
        <v/>
      </c>
      <c r="K940" s="11">
        <f>CodePrefix&amp;$A940&amp;IF($C940="","","."&amp;$C940&amp;"."&amp;$B940)&amp;INDEX(VarEnd,MATCH($A940,VarKey,0))&amp;K$5</f>
        <v/>
      </c>
      <c r="L940" s="39">
        <f>$E940*L726*Settings!$C$13*(INDEX(L$420:L$431,$D940))</f>
        <v/>
      </c>
      <c r="M940" s="40">
        <f>$E940*M726*Settings!$C$13*(INDEX(M$420:M$431,$D940))</f>
        <v/>
      </c>
      <c r="N940" s="40">
        <f>$E940*N726*Settings!$C$13*(INDEX(N$420:N$431,$D940))</f>
        <v/>
      </c>
      <c r="O940" s="40">
        <f>$E940*O726*Settings!$C$13*(INDEX(O$420:O$431,$D940))</f>
        <v/>
      </c>
      <c r="P940" s="40">
        <f>$E940*P726*Settings!$C$13*(INDEX(P$420:P$431,$D940))</f>
        <v/>
      </c>
      <c r="Q940" s="40">
        <f>$E940*Q726*Settings!$C$13*(INDEX(Q$420:Q$431,$D940))</f>
        <v/>
      </c>
      <c r="R940" s="40">
        <f>$E940*R726*Settings!$C$13*(INDEX(R$420:R$431,$D940))</f>
        <v/>
      </c>
      <c r="S940" s="40">
        <f>$E940*S726*Settings!$C$13*(INDEX(S$420:S$431,$D940))</f>
        <v/>
      </c>
      <c r="T940" s="40">
        <f>$E940*T726*Settings!$C$13*(INDEX(T$420:T$431,$D940))</f>
        <v/>
      </c>
      <c r="U940" s="40">
        <f>$E940*U726*Settings!$C$13*(INDEX(U$420:U$431,$D940))</f>
        <v/>
      </c>
      <c r="V940" s="40">
        <f>$E940*V726*Settings!$C$13*(INDEX(V$420:V$431,$D940))</f>
        <v/>
      </c>
      <c r="W940" s="40">
        <f>$E940*W726*Settings!$C$13*(INDEX(W$420:W$431,$D940))</f>
        <v/>
      </c>
      <c r="X940" s="40">
        <f>$E940*X726*Settings!$C$13*(INDEX(X$420:X$431,$D940))</f>
        <v/>
      </c>
      <c r="Y940" s="40">
        <f>$E940*Y726*Settings!$C$13*(INDEX(Y$420:Y$431,$D940))</f>
        <v/>
      </c>
      <c r="Z940" s="40">
        <f>$E940*Z726*Settings!$C$13*(INDEX(Z$420:Z$431,$D940))</f>
        <v/>
      </c>
      <c r="AA940" s="40">
        <f>$E940*AA726*Settings!$C$13*(INDEX(AA$420:AA$431,$D940))</f>
        <v/>
      </c>
      <c r="AB940" s="40">
        <f>$E940*AB726*Settings!$C$13*(INDEX(AB$420:AB$431,$D940))</f>
        <v/>
      </c>
      <c r="AC940" s="40">
        <f>$E940*AC726*Settings!$C$13*(INDEX(AC$420:AC$431,$D940))</f>
        <v/>
      </c>
      <c r="AD940" s="40">
        <f>$E940*AD726*Settings!$C$13*(INDEX(AD$420:AD$431,$D940))</f>
        <v/>
      </c>
      <c r="AF940" s="11">
        <f>CodePrefix&amp;$A940&amp;IF($C940="","","."&amp;$C940&amp;"."&amp;$B940)&amp;INDEX(VarEnd,MATCH($A940,VarKey,0))&amp;AF$5</f>
        <v/>
      </c>
      <c r="AG940" s="39">
        <f>$E940*AG726*Settings!$C$13*(INDEX(AG$420:AG$431,$D940))</f>
        <v/>
      </c>
      <c r="AH940" s="40">
        <f>$E940*AH726*Settings!$C$13*(INDEX(AH$420:AH$431,$D940))</f>
        <v/>
      </c>
      <c r="AI940" s="40">
        <f>$E940*AI726*Settings!$C$13*(INDEX(AI$420:AI$431,$D940))</f>
        <v/>
      </c>
      <c r="AJ940" s="40">
        <f>$E940*AJ726*Settings!$C$13*(INDEX(AJ$420:AJ$431,$D940))</f>
        <v/>
      </c>
      <c r="AK940" s="40">
        <f>$E940*AK726*Settings!$C$13*(INDEX(AK$420:AK$431,$D940))</f>
        <v/>
      </c>
      <c r="AL940" s="40">
        <f>$E940*AL726*Settings!$C$13*(INDEX(AL$420:AL$431,$D940))</f>
        <v/>
      </c>
      <c r="AM940" s="40">
        <f>$E940*AM726*Settings!$C$13*(INDEX(AM$420:AM$431,$D940))</f>
        <v/>
      </c>
      <c r="AN940" s="40">
        <f>$E940*AN726*Settings!$C$13*(INDEX(AN$420:AN$431,$D940))</f>
        <v/>
      </c>
      <c r="AO940" s="40">
        <f>$E940*AO726*Settings!$C$13*(INDEX(AO$420:AO$431,$D940))</f>
        <v/>
      </c>
      <c r="AP940" s="40">
        <f>$E940*AP726*Settings!$C$13*(INDEX(AP$420:AP$431,$D940))</f>
        <v/>
      </c>
      <c r="AQ940" s="40">
        <f>$E940*AQ726*Settings!$C$13*(INDEX(AQ$420:AQ$431,$D940))</f>
        <v/>
      </c>
      <c r="AR940" s="40">
        <f>$E940*AR726*Settings!$C$13*(INDEX(AR$420:AR$431,$D940))</f>
        <v/>
      </c>
      <c r="AS940" s="40">
        <f>$E940*AS726*Settings!$C$13*(INDEX(AS$420:AS$431,$D940))</f>
        <v/>
      </c>
      <c r="AT940" s="40">
        <f>$E940*AT726*Settings!$C$13*(INDEX(AT$420:AT$431,$D940))</f>
        <v/>
      </c>
      <c r="AU940" s="40">
        <f>$E940*AU726*Settings!$C$13*(INDEX(AU$420:AU$431,$D940))</f>
        <v/>
      </c>
      <c r="AV940" s="40">
        <f>$E940*AV726*Settings!$C$13*(INDEX(AV$420:AV$431,$D940))</f>
        <v/>
      </c>
      <c r="AW940" s="40">
        <f>$E940*AW726*Settings!$C$13*(INDEX(AW$420:AW$431,$D940))</f>
        <v/>
      </c>
      <c r="AX940" s="40">
        <f>$E940*AX726*Settings!$C$13*(INDEX(AX$420:AX$431,$D940))</f>
        <v/>
      </c>
      <c r="AY940" s="40">
        <f>$E940*AY726*Settings!$C$13*(INDEX(AY$420:AY$431,$D940))</f>
        <v/>
      </c>
    </row>
    <row r="941" hidden="1" outlineLevel="1">
      <c r="A941" s="14" t="inlineStr">
        <is>
          <t>prsub</t>
        </is>
      </c>
      <c r="B941" s="14" t="inlineStr">
        <is>
          <t>nga</t>
        </is>
      </c>
      <c r="C941" s="14" t="inlineStr">
        <is>
          <t>pow</t>
        </is>
      </c>
      <c r="D941" s="41">
        <f>INDEX(Inputs_power!$X$5:$X$13,MATCH($B941,Inputs_power!$A$5:$A$13,0))</f>
        <v/>
      </c>
      <c r="E941" s="41">
        <f>INDEX(Inputs_power!$AW$5:$AW$13,MATCH($B941,Inputs_power!$A$5:$A$13,0))</f>
        <v/>
      </c>
      <c r="F941" s="36" t="n"/>
      <c r="G941" s="36" t="n"/>
      <c r="H941" s="14">
        <f>INDEX(VarLab,MATCH($A941,VarKey,0))&amp;INDEX(MemLab,MATCH($C941&amp;"|"&amp;$B941,MemKey,0))</f>
        <v/>
      </c>
      <c r="I941" s="14">
        <f>INDEX(VarUnit,MATCH($A941,VarKey,0))</f>
        <v/>
      </c>
      <c r="J941" s="14">
        <f>INDEX(VarSrc,MATCH($A941,VarKey,0))</f>
        <v/>
      </c>
      <c r="K941" s="11">
        <f>CodePrefix&amp;$A941&amp;IF($C941="","","."&amp;$C941&amp;"."&amp;$B941)&amp;INDEX(VarEnd,MATCH($A941,VarKey,0))&amp;K$5</f>
        <v/>
      </c>
      <c r="L941" s="39">
        <f>$E941*L727*Settings!$C$13*(INDEX(L$420:L$431,$D941))</f>
        <v/>
      </c>
      <c r="M941" s="40">
        <f>$E941*M727*Settings!$C$13*(INDEX(M$420:M$431,$D941))</f>
        <v/>
      </c>
      <c r="N941" s="40">
        <f>$E941*N727*Settings!$C$13*(INDEX(N$420:N$431,$D941))</f>
        <v/>
      </c>
      <c r="O941" s="40">
        <f>$E941*O727*Settings!$C$13*(INDEX(O$420:O$431,$D941))</f>
        <v/>
      </c>
      <c r="P941" s="40">
        <f>$E941*P727*Settings!$C$13*(INDEX(P$420:P$431,$D941))</f>
        <v/>
      </c>
      <c r="Q941" s="40">
        <f>$E941*Q727*Settings!$C$13*(INDEX(Q$420:Q$431,$D941))</f>
        <v/>
      </c>
      <c r="R941" s="40">
        <f>$E941*R727*Settings!$C$13*(INDEX(R$420:R$431,$D941))</f>
        <v/>
      </c>
      <c r="S941" s="40">
        <f>$E941*S727*Settings!$C$13*(INDEX(S$420:S$431,$D941))</f>
        <v/>
      </c>
      <c r="T941" s="40">
        <f>$E941*T727*Settings!$C$13*(INDEX(T$420:T$431,$D941))</f>
        <v/>
      </c>
      <c r="U941" s="40">
        <f>$E941*U727*Settings!$C$13*(INDEX(U$420:U$431,$D941))</f>
        <v/>
      </c>
      <c r="V941" s="40">
        <f>$E941*V727*Settings!$C$13*(INDEX(V$420:V$431,$D941))</f>
        <v/>
      </c>
      <c r="W941" s="40">
        <f>$E941*W727*Settings!$C$13*(INDEX(W$420:W$431,$D941))</f>
        <v/>
      </c>
      <c r="X941" s="40">
        <f>$E941*X727*Settings!$C$13*(INDEX(X$420:X$431,$D941))</f>
        <v/>
      </c>
      <c r="Y941" s="40">
        <f>$E941*Y727*Settings!$C$13*(INDEX(Y$420:Y$431,$D941))</f>
        <v/>
      </c>
      <c r="Z941" s="40">
        <f>$E941*Z727*Settings!$C$13*(INDEX(Z$420:Z$431,$D941))</f>
        <v/>
      </c>
      <c r="AA941" s="40">
        <f>$E941*AA727*Settings!$C$13*(INDEX(AA$420:AA$431,$D941))</f>
        <v/>
      </c>
      <c r="AB941" s="40">
        <f>$E941*AB727*Settings!$C$13*(INDEX(AB$420:AB$431,$D941))</f>
        <v/>
      </c>
      <c r="AC941" s="40">
        <f>$E941*AC727*Settings!$C$13*(INDEX(AC$420:AC$431,$D941))</f>
        <v/>
      </c>
      <c r="AD941" s="40">
        <f>$E941*AD727*Settings!$C$13*(INDEX(AD$420:AD$431,$D941))</f>
        <v/>
      </c>
      <c r="AF941" s="11">
        <f>CodePrefix&amp;$A941&amp;IF($C941="","","."&amp;$C941&amp;"."&amp;$B941)&amp;INDEX(VarEnd,MATCH($A941,VarKey,0))&amp;AF$5</f>
        <v/>
      </c>
      <c r="AG941" s="39">
        <f>$E941*AG727*Settings!$C$13*(INDEX(AG$420:AG$431,$D941))</f>
        <v/>
      </c>
      <c r="AH941" s="40">
        <f>$E941*AH727*Settings!$C$13*(INDEX(AH$420:AH$431,$D941))</f>
        <v/>
      </c>
      <c r="AI941" s="40">
        <f>$E941*AI727*Settings!$C$13*(INDEX(AI$420:AI$431,$D941))</f>
        <v/>
      </c>
      <c r="AJ941" s="40">
        <f>$E941*AJ727*Settings!$C$13*(INDEX(AJ$420:AJ$431,$D941))</f>
        <v/>
      </c>
      <c r="AK941" s="40">
        <f>$E941*AK727*Settings!$C$13*(INDEX(AK$420:AK$431,$D941))</f>
        <v/>
      </c>
      <c r="AL941" s="40">
        <f>$E941*AL727*Settings!$C$13*(INDEX(AL$420:AL$431,$D941))</f>
        <v/>
      </c>
      <c r="AM941" s="40">
        <f>$E941*AM727*Settings!$C$13*(INDEX(AM$420:AM$431,$D941))</f>
        <v/>
      </c>
      <c r="AN941" s="40">
        <f>$E941*AN727*Settings!$C$13*(INDEX(AN$420:AN$431,$D941))</f>
        <v/>
      </c>
      <c r="AO941" s="40">
        <f>$E941*AO727*Settings!$C$13*(INDEX(AO$420:AO$431,$D941))</f>
        <v/>
      </c>
      <c r="AP941" s="40">
        <f>$E941*AP727*Settings!$C$13*(INDEX(AP$420:AP$431,$D941))</f>
        <v/>
      </c>
      <c r="AQ941" s="40">
        <f>$E941*AQ727*Settings!$C$13*(INDEX(AQ$420:AQ$431,$D941))</f>
        <v/>
      </c>
      <c r="AR941" s="40">
        <f>$E941*AR727*Settings!$C$13*(INDEX(AR$420:AR$431,$D941))</f>
        <v/>
      </c>
      <c r="AS941" s="40">
        <f>$E941*AS727*Settings!$C$13*(INDEX(AS$420:AS$431,$D941))</f>
        <v/>
      </c>
      <c r="AT941" s="40">
        <f>$E941*AT727*Settings!$C$13*(INDEX(AT$420:AT$431,$D941))</f>
        <v/>
      </c>
      <c r="AU941" s="40">
        <f>$E941*AU727*Settings!$C$13*(INDEX(AU$420:AU$431,$D941))</f>
        <v/>
      </c>
      <c r="AV941" s="40">
        <f>$E941*AV727*Settings!$C$13*(INDEX(AV$420:AV$431,$D941))</f>
        <v/>
      </c>
      <c r="AW941" s="40">
        <f>$E941*AW727*Settings!$C$13*(INDEX(AW$420:AW$431,$D941))</f>
        <v/>
      </c>
      <c r="AX941" s="40">
        <f>$E941*AX727*Settings!$C$13*(INDEX(AX$420:AX$431,$D941))</f>
        <v/>
      </c>
      <c r="AY941" s="40">
        <f>$E941*AY727*Settings!$C$13*(INDEX(AY$420:AY$431,$D941))</f>
        <v/>
      </c>
    </row>
    <row r="942" hidden="1" outlineLevel="1">
      <c r="A942" s="14" t="inlineStr">
        <is>
          <t>prsub</t>
        </is>
      </c>
      <c r="B942" s="14" t="inlineStr">
        <is>
          <t>oop</t>
        </is>
      </c>
      <c r="C942" s="14" t="inlineStr">
        <is>
          <t>pow</t>
        </is>
      </c>
      <c r="D942" s="41">
        <f>INDEX(Inputs_power!$X$5:$X$13,MATCH($B942,Inputs_power!$A$5:$A$13,0))</f>
        <v/>
      </c>
      <c r="E942" s="41">
        <f>INDEX(Inputs_power!$AW$5:$AW$13,MATCH($B942,Inputs_power!$A$5:$A$13,0))</f>
        <v/>
      </c>
      <c r="F942" s="36" t="n"/>
      <c r="G942" s="36" t="n"/>
      <c r="H942" s="14">
        <f>INDEX(VarLab,MATCH($A942,VarKey,0))&amp;INDEX(MemLab,MATCH($C942&amp;"|"&amp;$B942,MemKey,0))</f>
        <v/>
      </c>
      <c r="I942" s="14">
        <f>INDEX(VarUnit,MATCH($A942,VarKey,0))</f>
        <v/>
      </c>
      <c r="J942" s="14">
        <f>INDEX(VarSrc,MATCH($A942,VarKey,0))</f>
        <v/>
      </c>
      <c r="K942" s="11">
        <f>CodePrefix&amp;$A942&amp;IF($C942="","","."&amp;$C942&amp;"."&amp;$B942)&amp;INDEX(VarEnd,MATCH($A942,VarKey,0))&amp;K$5</f>
        <v/>
      </c>
      <c r="L942" s="39">
        <f>$E942*L728*Settings!$C$13*(INDEX(L$420:L$431,$D942))</f>
        <v/>
      </c>
      <c r="M942" s="40">
        <f>$E942*M728*Settings!$C$13*(INDEX(M$420:M$431,$D942))</f>
        <v/>
      </c>
      <c r="N942" s="40">
        <f>$E942*N728*Settings!$C$13*(INDEX(N$420:N$431,$D942))</f>
        <v/>
      </c>
      <c r="O942" s="40">
        <f>$E942*O728*Settings!$C$13*(INDEX(O$420:O$431,$D942))</f>
        <v/>
      </c>
      <c r="P942" s="40">
        <f>$E942*P728*Settings!$C$13*(INDEX(P$420:P$431,$D942))</f>
        <v/>
      </c>
      <c r="Q942" s="40">
        <f>$E942*Q728*Settings!$C$13*(INDEX(Q$420:Q$431,$D942))</f>
        <v/>
      </c>
      <c r="R942" s="40">
        <f>$E942*R728*Settings!$C$13*(INDEX(R$420:R$431,$D942))</f>
        <v/>
      </c>
      <c r="S942" s="40">
        <f>$E942*S728*Settings!$C$13*(INDEX(S$420:S$431,$D942))</f>
        <v/>
      </c>
      <c r="T942" s="40">
        <f>$E942*T728*Settings!$C$13*(INDEX(T$420:T$431,$D942))</f>
        <v/>
      </c>
      <c r="U942" s="40">
        <f>$E942*U728*Settings!$C$13*(INDEX(U$420:U$431,$D942))</f>
        <v/>
      </c>
      <c r="V942" s="40">
        <f>$E942*V728*Settings!$C$13*(INDEX(V$420:V$431,$D942))</f>
        <v/>
      </c>
      <c r="W942" s="40">
        <f>$E942*W728*Settings!$C$13*(INDEX(W$420:W$431,$D942))</f>
        <v/>
      </c>
      <c r="X942" s="40">
        <f>$E942*X728*Settings!$C$13*(INDEX(X$420:X$431,$D942))</f>
        <v/>
      </c>
      <c r="Y942" s="40">
        <f>$E942*Y728*Settings!$C$13*(INDEX(Y$420:Y$431,$D942))</f>
        <v/>
      </c>
      <c r="Z942" s="40">
        <f>$E942*Z728*Settings!$C$13*(INDEX(Z$420:Z$431,$D942))</f>
        <v/>
      </c>
      <c r="AA942" s="40">
        <f>$E942*AA728*Settings!$C$13*(INDEX(AA$420:AA$431,$D942))</f>
        <v/>
      </c>
      <c r="AB942" s="40">
        <f>$E942*AB728*Settings!$C$13*(INDEX(AB$420:AB$431,$D942))</f>
        <v/>
      </c>
      <c r="AC942" s="40">
        <f>$E942*AC728*Settings!$C$13*(INDEX(AC$420:AC$431,$D942))</f>
        <v/>
      </c>
      <c r="AD942" s="40">
        <f>$E942*AD728*Settings!$C$13*(INDEX(AD$420:AD$431,$D942))</f>
        <v/>
      </c>
      <c r="AF942" s="11">
        <f>CodePrefix&amp;$A942&amp;IF($C942="","","."&amp;$C942&amp;"."&amp;$B942)&amp;INDEX(VarEnd,MATCH($A942,VarKey,0))&amp;AF$5</f>
        <v/>
      </c>
      <c r="AG942" s="39">
        <f>$E942*AG728*Settings!$C$13*(INDEX(AG$420:AG$431,$D942))</f>
        <v/>
      </c>
      <c r="AH942" s="40">
        <f>$E942*AH728*Settings!$C$13*(INDEX(AH$420:AH$431,$D942))</f>
        <v/>
      </c>
      <c r="AI942" s="40">
        <f>$E942*AI728*Settings!$C$13*(INDEX(AI$420:AI$431,$D942))</f>
        <v/>
      </c>
      <c r="AJ942" s="40">
        <f>$E942*AJ728*Settings!$C$13*(INDEX(AJ$420:AJ$431,$D942))</f>
        <v/>
      </c>
      <c r="AK942" s="40">
        <f>$E942*AK728*Settings!$C$13*(INDEX(AK$420:AK$431,$D942))</f>
        <v/>
      </c>
      <c r="AL942" s="40">
        <f>$E942*AL728*Settings!$C$13*(INDEX(AL$420:AL$431,$D942))</f>
        <v/>
      </c>
      <c r="AM942" s="40">
        <f>$E942*AM728*Settings!$C$13*(INDEX(AM$420:AM$431,$D942))</f>
        <v/>
      </c>
      <c r="AN942" s="40">
        <f>$E942*AN728*Settings!$C$13*(INDEX(AN$420:AN$431,$D942))</f>
        <v/>
      </c>
      <c r="AO942" s="40">
        <f>$E942*AO728*Settings!$C$13*(INDEX(AO$420:AO$431,$D942))</f>
        <v/>
      </c>
      <c r="AP942" s="40">
        <f>$E942*AP728*Settings!$C$13*(INDEX(AP$420:AP$431,$D942))</f>
        <v/>
      </c>
      <c r="AQ942" s="40">
        <f>$E942*AQ728*Settings!$C$13*(INDEX(AQ$420:AQ$431,$D942))</f>
        <v/>
      </c>
      <c r="AR942" s="40">
        <f>$E942*AR728*Settings!$C$13*(INDEX(AR$420:AR$431,$D942))</f>
        <v/>
      </c>
      <c r="AS942" s="40">
        <f>$E942*AS728*Settings!$C$13*(INDEX(AS$420:AS$431,$D942))</f>
        <v/>
      </c>
      <c r="AT942" s="40">
        <f>$E942*AT728*Settings!$C$13*(INDEX(AT$420:AT$431,$D942))</f>
        <v/>
      </c>
      <c r="AU942" s="40">
        <f>$E942*AU728*Settings!$C$13*(INDEX(AU$420:AU$431,$D942))</f>
        <v/>
      </c>
      <c r="AV942" s="40">
        <f>$E942*AV728*Settings!$C$13*(INDEX(AV$420:AV$431,$D942))</f>
        <v/>
      </c>
      <c r="AW942" s="40">
        <f>$E942*AW728*Settings!$C$13*(INDEX(AW$420:AW$431,$D942))</f>
        <v/>
      </c>
      <c r="AX942" s="40">
        <f>$E942*AX728*Settings!$C$13*(INDEX(AX$420:AX$431,$D942))</f>
        <v/>
      </c>
      <c r="AY942" s="40">
        <f>$E942*AY728*Settings!$C$13*(INDEX(AY$420:AY$431,$D942))</f>
        <v/>
      </c>
    </row>
    <row r="943" hidden="1" outlineLevel="1">
      <c r="A943" s="14" t="inlineStr">
        <is>
          <t>prsub</t>
        </is>
      </c>
      <c r="B943" s="14" t="inlineStr">
        <is>
          <t>nuc</t>
        </is>
      </c>
      <c r="C943" s="14" t="inlineStr">
        <is>
          <t>pow</t>
        </is>
      </c>
      <c r="D943" s="41">
        <f>INDEX(Inputs_power!$X$5:$X$13,MATCH($B943,Inputs_power!$A$5:$A$13,0))</f>
        <v/>
      </c>
      <c r="E943" s="41">
        <f>INDEX(Inputs_power!$AW$5:$AW$13,MATCH($B943,Inputs_power!$A$5:$A$13,0))</f>
        <v/>
      </c>
      <c r="F943" s="36" t="n"/>
      <c r="G943" s="36" t="n"/>
      <c r="H943" s="14">
        <f>INDEX(VarLab,MATCH($A943,VarKey,0))&amp;INDEX(MemLab,MATCH($C943&amp;"|"&amp;$B943,MemKey,0))</f>
        <v/>
      </c>
      <c r="I943" s="14">
        <f>INDEX(VarUnit,MATCH($A943,VarKey,0))</f>
        <v/>
      </c>
      <c r="J943" s="14">
        <f>INDEX(VarSrc,MATCH($A943,VarKey,0))</f>
        <v/>
      </c>
      <c r="K943" s="11">
        <f>CodePrefix&amp;$A943&amp;IF($C943="","","."&amp;$C943&amp;"."&amp;$B943)&amp;INDEX(VarEnd,MATCH($A943,VarKey,0))&amp;K$5</f>
        <v/>
      </c>
      <c r="L943" s="39">
        <f>$E943*L729*Settings!$C$13*(INDEX(L$420:L$431,$D943))</f>
        <v/>
      </c>
      <c r="M943" s="40">
        <f>$E943*M729*Settings!$C$13*(INDEX(M$420:M$431,$D943))</f>
        <v/>
      </c>
      <c r="N943" s="40">
        <f>$E943*N729*Settings!$C$13*(INDEX(N$420:N$431,$D943))</f>
        <v/>
      </c>
      <c r="O943" s="40">
        <f>$E943*O729*Settings!$C$13*(INDEX(O$420:O$431,$D943))</f>
        <v/>
      </c>
      <c r="P943" s="40">
        <f>$E943*P729*Settings!$C$13*(INDEX(P$420:P$431,$D943))</f>
        <v/>
      </c>
      <c r="Q943" s="40">
        <f>$E943*Q729*Settings!$C$13*(INDEX(Q$420:Q$431,$D943))</f>
        <v/>
      </c>
      <c r="R943" s="40">
        <f>$E943*R729*Settings!$C$13*(INDEX(R$420:R$431,$D943))</f>
        <v/>
      </c>
      <c r="S943" s="40">
        <f>$E943*S729*Settings!$C$13*(INDEX(S$420:S$431,$D943))</f>
        <v/>
      </c>
      <c r="T943" s="40">
        <f>$E943*T729*Settings!$C$13*(INDEX(T$420:T$431,$D943))</f>
        <v/>
      </c>
      <c r="U943" s="40">
        <f>$E943*U729*Settings!$C$13*(INDEX(U$420:U$431,$D943))</f>
        <v/>
      </c>
      <c r="V943" s="40">
        <f>$E943*V729*Settings!$C$13*(INDEX(V$420:V$431,$D943))</f>
        <v/>
      </c>
      <c r="W943" s="40">
        <f>$E943*W729*Settings!$C$13*(INDEX(W$420:W$431,$D943))</f>
        <v/>
      </c>
      <c r="X943" s="40">
        <f>$E943*X729*Settings!$C$13*(INDEX(X$420:X$431,$D943))</f>
        <v/>
      </c>
      <c r="Y943" s="40">
        <f>$E943*Y729*Settings!$C$13*(INDEX(Y$420:Y$431,$D943))</f>
        <v/>
      </c>
      <c r="Z943" s="40">
        <f>$E943*Z729*Settings!$C$13*(INDEX(Z$420:Z$431,$D943))</f>
        <v/>
      </c>
      <c r="AA943" s="40">
        <f>$E943*AA729*Settings!$C$13*(INDEX(AA$420:AA$431,$D943))</f>
        <v/>
      </c>
      <c r="AB943" s="40">
        <f>$E943*AB729*Settings!$C$13*(INDEX(AB$420:AB$431,$D943))</f>
        <v/>
      </c>
      <c r="AC943" s="40">
        <f>$E943*AC729*Settings!$C$13*(INDEX(AC$420:AC$431,$D943))</f>
        <v/>
      </c>
      <c r="AD943" s="40">
        <f>$E943*AD729*Settings!$C$13*(INDEX(AD$420:AD$431,$D943))</f>
        <v/>
      </c>
      <c r="AF943" s="11">
        <f>CodePrefix&amp;$A943&amp;IF($C943="","","."&amp;$C943&amp;"."&amp;$B943)&amp;INDEX(VarEnd,MATCH($A943,VarKey,0))&amp;AF$5</f>
        <v/>
      </c>
      <c r="AG943" s="39">
        <f>$E943*AG729*Settings!$C$13*(INDEX(AG$420:AG$431,$D943))</f>
        <v/>
      </c>
      <c r="AH943" s="40">
        <f>$E943*AH729*Settings!$C$13*(INDEX(AH$420:AH$431,$D943))</f>
        <v/>
      </c>
      <c r="AI943" s="40">
        <f>$E943*AI729*Settings!$C$13*(INDEX(AI$420:AI$431,$D943))</f>
        <v/>
      </c>
      <c r="AJ943" s="40">
        <f>$E943*AJ729*Settings!$C$13*(INDEX(AJ$420:AJ$431,$D943))</f>
        <v/>
      </c>
      <c r="AK943" s="40">
        <f>$E943*AK729*Settings!$C$13*(INDEX(AK$420:AK$431,$D943))</f>
        <v/>
      </c>
      <c r="AL943" s="40">
        <f>$E943*AL729*Settings!$C$13*(INDEX(AL$420:AL$431,$D943))</f>
        <v/>
      </c>
      <c r="AM943" s="40">
        <f>$E943*AM729*Settings!$C$13*(INDEX(AM$420:AM$431,$D943))</f>
        <v/>
      </c>
      <c r="AN943" s="40">
        <f>$E943*AN729*Settings!$C$13*(INDEX(AN$420:AN$431,$D943))</f>
        <v/>
      </c>
      <c r="AO943" s="40">
        <f>$E943*AO729*Settings!$C$13*(INDEX(AO$420:AO$431,$D943))</f>
        <v/>
      </c>
      <c r="AP943" s="40">
        <f>$E943*AP729*Settings!$C$13*(INDEX(AP$420:AP$431,$D943))</f>
        <v/>
      </c>
      <c r="AQ943" s="40">
        <f>$E943*AQ729*Settings!$C$13*(INDEX(AQ$420:AQ$431,$D943))</f>
        <v/>
      </c>
      <c r="AR943" s="40">
        <f>$E943*AR729*Settings!$C$13*(INDEX(AR$420:AR$431,$D943))</f>
        <v/>
      </c>
      <c r="AS943" s="40">
        <f>$E943*AS729*Settings!$C$13*(INDEX(AS$420:AS$431,$D943))</f>
        <v/>
      </c>
      <c r="AT943" s="40">
        <f>$E943*AT729*Settings!$C$13*(INDEX(AT$420:AT$431,$D943))</f>
        <v/>
      </c>
      <c r="AU943" s="40">
        <f>$E943*AU729*Settings!$C$13*(INDEX(AU$420:AU$431,$D943))</f>
        <v/>
      </c>
      <c r="AV943" s="40">
        <f>$E943*AV729*Settings!$C$13*(INDEX(AV$420:AV$431,$D943))</f>
        <v/>
      </c>
      <c r="AW943" s="40">
        <f>$E943*AW729*Settings!$C$13*(INDEX(AW$420:AW$431,$D943))</f>
        <v/>
      </c>
      <c r="AX943" s="40">
        <f>$E943*AX729*Settings!$C$13*(INDEX(AX$420:AX$431,$D943))</f>
        <v/>
      </c>
      <c r="AY943" s="40">
        <f>$E943*AY729*Settings!$C$13*(INDEX(AY$420:AY$431,$D943))</f>
        <v/>
      </c>
    </row>
    <row r="944" hidden="1" outlineLevel="1">
      <c r="A944" s="14" t="inlineStr">
        <is>
          <t>prsub</t>
        </is>
      </c>
      <c r="B944" s="14" t="inlineStr">
        <is>
          <t>wnd</t>
        </is>
      </c>
      <c r="C944" s="14" t="inlineStr">
        <is>
          <t>pow</t>
        </is>
      </c>
      <c r="D944" s="41">
        <f>INDEX(Inputs_power!$X$5:$X$13,MATCH($B944,Inputs_power!$A$5:$A$13,0))</f>
        <v/>
      </c>
      <c r="E944" s="41">
        <f>INDEX(Inputs_power!$AW$5:$AW$13,MATCH($B944,Inputs_power!$A$5:$A$13,0))</f>
        <v/>
      </c>
      <c r="F944" s="36" t="n"/>
      <c r="G944" s="36" t="n"/>
      <c r="H944" s="14">
        <f>INDEX(VarLab,MATCH($A944,VarKey,0))&amp;INDEX(MemLab,MATCH($C944&amp;"|"&amp;$B944,MemKey,0))</f>
        <v/>
      </c>
      <c r="I944" s="14">
        <f>INDEX(VarUnit,MATCH($A944,VarKey,0))</f>
        <v/>
      </c>
      <c r="J944" s="14">
        <f>INDEX(VarSrc,MATCH($A944,VarKey,0))</f>
        <v/>
      </c>
      <c r="K944" s="11">
        <f>CodePrefix&amp;$A944&amp;IF($C944="","","."&amp;$C944&amp;"."&amp;$B944)&amp;INDEX(VarEnd,MATCH($A944,VarKey,0))&amp;K$5</f>
        <v/>
      </c>
      <c r="L944" s="39">
        <f>$E944*L730*Settings!$C$13*(INDEX(L$420:L$431,$D944))</f>
        <v/>
      </c>
      <c r="M944" s="40">
        <f>$E944*M730*Settings!$C$13*(INDEX(M$420:M$431,$D944))</f>
        <v/>
      </c>
      <c r="N944" s="40">
        <f>$E944*N730*Settings!$C$13*(INDEX(N$420:N$431,$D944))</f>
        <v/>
      </c>
      <c r="O944" s="40">
        <f>$E944*O730*Settings!$C$13*(INDEX(O$420:O$431,$D944))</f>
        <v/>
      </c>
      <c r="P944" s="40">
        <f>$E944*P730*Settings!$C$13*(INDEX(P$420:P$431,$D944))</f>
        <v/>
      </c>
      <c r="Q944" s="40">
        <f>$E944*Q730*Settings!$C$13*(INDEX(Q$420:Q$431,$D944))</f>
        <v/>
      </c>
      <c r="R944" s="40">
        <f>$E944*R730*Settings!$C$13*(INDEX(R$420:R$431,$D944))</f>
        <v/>
      </c>
      <c r="S944" s="40">
        <f>$E944*S730*Settings!$C$13*(INDEX(S$420:S$431,$D944))</f>
        <v/>
      </c>
      <c r="T944" s="40">
        <f>$E944*T730*Settings!$C$13*(INDEX(T$420:T$431,$D944))</f>
        <v/>
      </c>
      <c r="U944" s="40">
        <f>$E944*U730*Settings!$C$13*(INDEX(U$420:U$431,$D944))</f>
        <v/>
      </c>
      <c r="V944" s="40">
        <f>$E944*V730*Settings!$C$13*(INDEX(V$420:V$431,$D944))</f>
        <v/>
      </c>
      <c r="W944" s="40">
        <f>$E944*W730*Settings!$C$13*(INDEX(W$420:W$431,$D944))</f>
        <v/>
      </c>
      <c r="X944" s="40">
        <f>$E944*X730*Settings!$C$13*(INDEX(X$420:X$431,$D944))</f>
        <v/>
      </c>
      <c r="Y944" s="40">
        <f>$E944*Y730*Settings!$C$13*(INDEX(Y$420:Y$431,$D944))</f>
        <v/>
      </c>
      <c r="Z944" s="40">
        <f>$E944*Z730*Settings!$C$13*(INDEX(Z$420:Z$431,$D944))</f>
        <v/>
      </c>
      <c r="AA944" s="40">
        <f>$E944*AA730*Settings!$C$13*(INDEX(AA$420:AA$431,$D944))</f>
        <v/>
      </c>
      <c r="AB944" s="40">
        <f>$E944*AB730*Settings!$C$13*(INDEX(AB$420:AB$431,$D944))</f>
        <v/>
      </c>
      <c r="AC944" s="40">
        <f>$E944*AC730*Settings!$C$13*(INDEX(AC$420:AC$431,$D944))</f>
        <v/>
      </c>
      <c r="AD944" s="40">
        <f>$E944*AD730*Settings!$C$13*(INDEX(AD$420:AD$431,$D944))</f>
        <v/>
      </c>
      <c r="AF944" s="11">
        <f>CodePrefix&amp;$A944&amp;IF($C944="","","."&amp;$C944&amp;"."&amp;$B944)&amp;INDEX(VarEnd,MATCH($A944,VarKey,0))&amp;AF$5</f>
        <v/>
      </c>
      <c r="AG944" s="39">
        <f>$E944*AG730*Settings!$C$13*(INDEX(AG$420:AG$431,$D944))</f>
        <v/>
      </c>
      <c r="AH944" s="40">
        <f>$E944*AH730*Settings!$C$13*(INDEX(AH$420:AH$431,$D944))</f>
        <v/>
      </c>
      <c r="AI944" s="40">
        <f>$E944*AI730*Settings!$C$13*(INDEX(AI$420:AI$431,$D944))</f>
        <v/>
      </c>
      <c r="AJ944" s="40">
        <f>$E944*AJ730*Settings!$C$13*(INDEX(AJ$420:AJ$431,$D944))</f>
        <v/>
      </c>
      <c r="AK944" s="40">
        <f>$E944*AK730*Settings!$C$13*(INDEX(AK$420:AK$431,$D944))</f>
        <v/>
      </c>
      <c r="AL944" s="40">
        <f>$E944*AL730*Settings!$C$13*(INDEX(AL$420:AL$431,$D944))</f>
        <v/>
      </c>
      <c r="AM944" s="40">
        <f>$E944*AM730*Settings!$C$13*(INDEX(AM$420:AM$431,$D944))</f>
        <v/>
      </c>
      <c r="AN944" s="40">
        <f>$E944*AN730*Settings!$C$13*(INDEX(AN$420:AN$431,$D944))</f>
        <v/>
      </c>
      <c r="AO944" s="40">
        <f>$E944*AO730*Settings!$C$13*(INDEX(AO$420:AO$431,$D944))</f>
        <v/>
      </c>
      <c r="AP944" s="40">
        <f>$E944*AP730*Settings!$C$13*(INDEX(AP$420:AP$431,$D944))</f>
        <v/>
      </c>
      <c r="AQ944" s="40">
        <f>$E944*AQ730*Settings!$C$13*(INDEX(AQ$420:AQ$431,$D944))</f>
        <v/>
      </c>
      <c r="AR944" s="40">
        <f>$E944*AR730*Settings!$C$13*(INDEX(AR$420:AR$431,$D944))</f>
        <v/>
      </c>
      <c r="AS944" s="40">
        <f>$E944*AS730*Settings!$C$13*(INDEX(AS$420:AS$431,$D944))</f>
        <v/>
      </c>
      <c r="AT944" s="40">
        <f>$E944*AT730*Settings!$C$13*(INDEX(AT$420:AT$431,$D944))</f>
        <v/>
      </c>
      <c r="AU944" s="40">
        <f>$E944*AU730*Settings!$C$13*(INDEX(AU$420:AU$431,$D944))</f>
        <v/>
      </c>
      <c r="AV944" s="40">
        <f>$E944*AV730*Settings!$C$13*(INDEX(AV$420:AV$431,$D944))</f>
        <v/>
      </c>
      <c r="AW944" s="40">
        <f>$E944*AW730*Settings!$C$13*(INDEX(AW$420:AW$431,$D944))</f>
        <v/>
      </c>
      <c r="AX944" s="40">
        <f>$E944*AX730*Settings!$C$13*(INDEX(AX$420:AX$431,$D944))</f>
        <v/>
      </c>
      <c r="AY944" s="40">
        <f>$E944*AY730*Settings!$C$13*(INDEX(AY$420:AY$431,$D944))</f>
        <v/>
      </c>
    </row>
    <row r="945" hidden="1" outlineLevel="1">
      <c r="A945" s="14" t="inlineStr">
        <is>
          <t>prsub</t>
        </is>
      </c>
      <c r="B945" s="14" t="inlineStr">
        <is>
          <t>sol</t>
        </is>
      </c>
      <c r="C945" s="14" t="inlineStr">
        <is>
          <t>pow</t>
        </is>
      </c>
      <c r="D945" s="41">
        <f>INDEX(Inputs_power!$X$5:$X$13,MATCH($B945,Inputs_power!$A$5:$A$13,0))</f>
        <v/>
      </c>
      <c r="E945" s="41">
        <f>INDEX(Inputs_power!$AW$5:$AW$13,MATCH($B945,Inputs_power!$A$5:$A$13,0))</f>
        <v/>
      </c>
      <c r="F945" s="36" t="n"/>
      <c r="G945" s="36" t="n"/>
      <c r="H945" s="14">
        <f>INDEX(VarLab,MATCH($A945,VarKey,0))&amp;INDEX(MemLab,MATCH($C945&amp;"|"&amp;$B945,MemKey,0))</f>
        <v/>
      </c>
      <c r="I945" s="14">
        <f>INDEX(VarUnit,MATCH($A945,VarKey,0))</f>
        <v/>
      </c>
      <c r="J945" s="14">
        <f>INDEX(VarSrc,MATCH($A945,VarKey,0))</f>
        <v/>
      </c>
      <c r="K945" s="11">
        <f>CodePrefix&amp;$A945&amp;IF($C945="","","."&amp;$C945&amp;"."&amp;$B945)&amp;INDEX(VarEnd,MATCH($A945,VarKey,0))&amp;K$5</f>
        <v/>
      </c>
      <c r="L945" s="39">
        <f>$E945*L731*Settings!$C$13*(INDEX(L$420:L$431,$D945))</f>
        <v/>
      </c>
      <c r="M945" s="40">
        <f>$E945*M731*Settings!$C$13*(INDEX(M$420:M$431,$D945))</f>
        <v/>
      </c>
      <c r="N945" s="40">
        <f>$E945*N731*Settings!$C$13*(INDEX(N$420:N$431,$D945))</f>
        <v/>
      </c>
      <c r="O945" s="40">
        <f>$E945*O731*Settings!$C$13*(INDEX(O$420:O$431,$D945))</f>
        <v/>
      </c>
      <c r="P945" s="40">
        <f>$E945*P731*Settings!$C$13*(INDEX(P$420:P$431,$D945))</f>
        <v/>
      </c>
      <c r="Q945" s="40">
        <f>$E945*Q731*Settings!$C$13*(INDEX(Q$420:Q$431,$D945))</f>
        <v/>
      </c>
      <c r="R945" s="40">
        <f>$E945*R731*Settings!$C$13*(INDEX(R$420:R$431,$D945))</f>
        <v/>
      </c>
      <c r="S945" s="40">
        <f>$E945*S731*Settings!$C$13*(INDEX(S$420:S$431,$D945))</f>
        <v/>
      </c>
      <c r="T945" s="40">
        <f>$E945*T731*Settings!$C$13*(INDEX(T$420:T$431,$D945))</f>
        <v/>
      </c>
      <c r="U945" s="40">
        <f>$E945*U731*Settings!$C$13*(INDEX(U$420:U$431,$D945))</f>
        <v/>
      </c>
      <c r="V945" s="40">
        <f>$E945*V731*Settings!$C$13*(INDEX(V$420:V$431,$D945))</f>
        <v/>
      </c>
      <c r="W945" s="40">
        <f>$E945*W731*Settings!$C$13*(INDEX(W$420:W$431,$D945))</f>
        <v/>
      </c>
      <c r="X945" s="40">
        <f>$E945*X731*Settings!$C$13*(INDEX(X$420:X$431,$D945))</f>
        <v/>
      </c>
      <c r="Y945" s="40">
        <f>$E945*Y731*Settings!$C$13*(INDEX(Y$420:Y$431,$D945))</f>
        <v/>
      </c>
      <c r="Z945" s="40">
        <f>$E945*Z731*Settings!$C$13*(INDEX(Z$420:Z$431,$D945))</f>
        <v/>
      </c>
      <c r="AA945" s="40">
        <f>$E945*AA731*Settings!$C$13*(INDEX(AA$420:AA$431,$D945))</f>
        <v/>
      </c>
      <c r="AB945" s="40">
        <f>$E945*AB731*Settings!$C$13*(INDEX(AB$420:AB$431,$D945))</f>
        <v/>
      </c>
      <c r="AC945" s="40">
        <f>$E945*AC731*Settings!$C$13*(INDEX(AC$420:AC$431,$D945))</f>
        <v/>
      </c>
      <c r="AD945" s="40">
        <f>$E945*AD731*Settings!$C$13*(INDEX(AD$420:AD$431,$D945))</f>
        <v/>
      </c>
      <c r="AF945" s="11">
        <f>CodePrefix&amp;$A945&amp;IF($C945="","","."&amp;$C945&amp;"."&amp;$B945)&amp;INDEX(VarEnd,MATCH($A945,VarKey,0))&amp;AF$5</f>
        <v/>
      </c>
      <c r="AG945" s="39">
        <f>$E945*AG731*Settings!$C$13*(INDEX(AG$420:AG$431,$D945))</f>
        <v/>
      </c>
      <c r="AH945" s="40">
        <f>$E945*AH731*Settings!$C$13*(INDEX(AH$420:AH$431,$D945))</f>
        <v/>
      </c>
      <c r="AI945" s="40">
        <f>$E945*AI731*Settings!$C$13*(INDEX(AI$420:AI$431,$D945))</f>
        <v/>
      </c>
      <c r="AJ945" s="40">
        <f>$E945*AJ731*Settings!$C$13*(INDEX(AJ$420:AJ$431,$D945))</f>
        <v/>
      </c>
      <c r="AK945" s="40">
        <f>$E945*AK731*Settings!$C$13*(INDEX(AK$420:AK$431,$D945))</f>
        <v/>
      </c>
      <c r="AL945" s="40">
        <f>$E945*AL731*Settings!$C$13*(INDEX(AL$420:AL$431,$D945))</f>
        <v/>
      </c>
      <c r="AM945" s="40">
        <f>$E945*AM731*Settings!$C$13*(INDEX(AM$420:AM$431,$D945))</f>
        <v/>
      </c>
      <c r="AN945" s="40">
        <f>$E945*AN731*Settings!$C$13*(INDEX(AN$420:AN$431,$D945))</f>
        <v/>
      </c>
      <c r="AO945" s="40">
        <f>$E945*AO731*Settings!$C$13*(INDEX(AO$420:AO$431,$D945))</f>
        <v/>
      </c>
      <c r="AP945" s="40">
        <f>$E945*AP731*Settings!$C$13*(INDEX(AP$420:AP$431,$D945))</f>
        <v/>
      </c>
      <c r="AQ945" s="40">
        <f>$E945*AQ731*Settings!$C$13*(INDEX(AQ$420:AQ$431,$D945))</f>
        <v/>
      </c>
      <c r="AR945" s="40">
        <f>$E945*AR731*Settings!$C$13*(INDEX(AR$420:AR$431,$D945))</f>
        <v/>
      </c>
      <c r="AS945" s="40">
        <f>$E945*AS731*Settings!$C$13*(INDEX(AS$420:AS$431,$D945))</f>
        <v/>
      </c>
      <c r="AT945" s="40">
        <f>$E945*AT731*Settings!$C$13*(INDEX(AT$420:AT$431,$D945))</f>
        <v/>
      </c>
      <c r="AU945" s="40">
        <f>$E945*AU731*Settings!$C$13*(INDEX(AU$420:AU$431,$D945))</f>
        <v/>
      </c>
      <c r="AV945" s="40">
        <f>$E945*AV731*Settings!$C$13*(INDEX(AV$420:AV$431,$D945))</f>
        <v/>
      </c>
      <c r="AW945" s="40">
        <f>$E945*AW731*Settings!$C$13*(INDEX(AW$420:AW$431,$D945))</f>
        <v/>
      </c>
      <c r="AX945" s="40">
        <f>$E945*AX731*Settings!$C$13*(INDEX(AX$420:AX$431,$D945))</f>
        <v/>
      </c>
      <c r="AY945" s="40">
        <f>$E945*AY731*Settings!$C$13*(INDEX(AY$420:AY$431,$D945))</f>
        <v/>
      </c>
    </row>
    <row r="946" hidden="1" outlineLevel="1">
      <c r="A946" s="14" t="inlineStr">
        <is>
          <t>prsub</t>
        </is>
      </c>
      <c r="B946" s="14" t="inlineStr">
        <is>
          <t>hyd</t>
        </is>
      </c>
      <c r="C946" s="14" t="inlineStr">
        <is>
          <t>pow</t>
        </is>
      </c>
      <c r="D946" s="41">
        <f>INDEX(Inputs_power!$X$5:$X$13,MATCH($B946,Inputs_power!$A$5:$A$13,0))</f>
        <v/>
      </c>
      <c r="E946" s="41">
        <f>INDEX(Inputs_power!$AW$5:$AW$13,MATCH($B946,Inputs_power!$A$5:$A$13,0))</f>
        <v/>
      </c>
      <c r="F946" s="36" t="n"/>
      <c r="G946" s="36" t="n"/>
      <c r="H946" s="14">
        <f>INDEX(VarLab,MATCH($A946,VarKey,0))&amp;INDEX(MemLab,MATCH($C946&amp;"|"&amp;$B946,MemKey,0))</f>
        <v/>
      </c>
      <c r="I946" s="14">
        <f>INDEX(VarUnit,MATCH($A946,VarKey,0))</f>
        <v/>
      </c>
      <c r="J946" s="14">
        <f>INDEX(VarSrc,MATCH($A946,VarKey,0))</f>
        <v/>
      </c>
      <c r="K946" s="11">
        <f>CodePrefix&amp;$A946&amp;IF($C946="","","."&amp;$C946&amp;"."&amp;$B946)&amp;INDEX(VarEnd,MATCH($A946,VarKey,0))&amp;K$5</f>
        <v/>
      </c>
      <c r="L946" s="39">
        <f>$E946*L732*Settings!$C$13*(INDEX(L$420:L$431,$D946))</f>
        <v/>
      </c>
      <c r="M946" s="40">
        <f>$E946*M732*Settings!$C$13*(INDEX(M$420:M$431,$D946))</f>
        <v/>
      </c>
      <c r="N946" s="40">
        <f>$E946*N732*Settings!$C$13*(INDEX(N$420:N$431,$D946))</f>
        <v/>
      </c>
      <c r="O946" s="40">
        <f>$E946*O732*Settings!$C$13*(INDEX(O$420:O$431,$D946))</f>
        <v/>
      </c>
      <c r="P946" s="40">
        <f>$E946*P732*Settings!$C$13*(INDEX(P$420:P$431,$D946))</f>
        <v/>
      </c>
      <c r="Q946" s="40">
        <f>$E946*Q732*Settings!$C$13*(INDEX(Q$420:Q$431,$D946))</f>
        <v/>
      </c>
      <c r="R946" s="40">
        <f>$E946*R732*Settings!$C$13*(INDEX(R$420:R$431,$D946))</f>
        <v/>
      </c>
      <c r="S946" s="40">
        <f>$E946*S732*Settings!$C$13*(INDEX(S$420:S$431,$D946))</f>
        <v/>
      </c>
      <c r="T946" s="40">
        <f>$E946*T732*Settings!$C$13*(INDEX(T$420:T$431,$D946))</f>
        <v/>
      </c>
      <c r="U946" s="40">
        <f>$E946*U732*Settings!$C$13*(INDEX(U$420:U$431,$D946))</f>
        <v/>
      </c>
      <c r="V946" s="40">
        <f>$E946*V732*Settings!$C$13*(INDEX(V$420:V$431,$D946))</f>
        <v/>
      </c>
      <c r="W946" s="40">
        <f>$E946*W732*Settings!$C$13*(INDEX(W$420:W$431,$D946))</f>
        <v/>
      </c>
      <c r="X946" s="40">
        <f>$E946*X732*Settings!$C$13*(INDEX(X$420:X$431,$D946))</f>
        <v/>
      </c>
      <c r="Y946" s="40">
        <f>$E946*Y732*Settings!$C$13*(INDEX(Y$420:Y$431,$D946))</f>
        <v/>
      </c>
      <c r="Z946" s="40">
        <f>$E946*Z732*Settings!$C$13*(INDEX(Z$420:Z$431,$D946))</f>
        <v/>
      </c>
      <c r="AA946" s="40">
        <f>$E946*AA732*Settings!$C$13*(INDEX(AA$420:AA$431,$D946))</f>
        <v/>
      </c>
      <c r="AB946" s="40">
        <f>$E946*AB732*Settings!$C$13*(INDEX(AB$420:AB$431,$D946))</f>
        <v/>
      </c>
      <c r="AC946" s="40">
        <f>$E946*AC732*Settings!$C$13*(INDEX(AC$420:AC$431,$D946))</f>
        <v/>
      </c>
      <c r="AD946" s="40">
        <f>$E946*AD732*Settings!$C$13*(INDEX(AD$420:AD$431,$D946))</f>
        <v/>
      </c>
      <c r="AF946" s="11">
        <f>CodePrefix&amp;$A946&amp;IF($C946="","","."&amp;$C946&amp;"."&amp;$B946)&amp;INDEX(VarEnd,MATCH($A946,VarKey,0))&amp;AF$5</f>
        <v/>
      </c>
      <c r="AG946" s="39">
        <f>$E946*AG732*Settings!$C$13*(INDEX(AG$420:AG$431,$D946))</f>
        <v/>
      </c>
      <c r="AH946" s="40">
        <f>$E946*AH732*Settings!$C$13*(INDEX(AH$420:AH$431,$D946))</f>
        <v/>
      </c>
      <c r="AI946" s="40">
        <f>$E946*AI732*Settings!$C$13*(INDEX(AI$420:AI$431,$D946))</f>
        <v/>
      </c>
      <c r="AJ946" s="40">
        <f>$E946*AJ732*Settings!$C$13*(INDEX(AJ$420:AJ$431,$D946))</f>
        <v/>
      </c>
      <c r="AK946" s="40">
        <f>$E946*AK732*Settings!$C$13*(INDEX(AK$420:AK$431,$D946))</f>
        <v/>
      </c>
      <c r="AL946" s="40">
        <f>$E946*AL732*Settings!$C$13*(INDEX(AL$420:AL$431,$D946))</f>
        <v/>
      </c>
      <c r="AM946" s="40">
        <f>$E946*AM732*Settings!$C$13*(INDEX(AM$420:AM$431,$D946))</f>
        <v/>
      </c>
      <c r="AN946" s="40">
        <f>$E946*AN732*Settings!$C$13*(INDEX(AN$420:AN$431,$D946))</f>
        <v/>
      </c>
      <c r="AO946" s="40">
        <f>$E946*AO732*Settings!$C$13*(INDEX(AO$420:AO$431,$D946))</f>
        <v/>
      </c>
      <c r="AP946" s="40">
        <f>$E946*AP732*Settings!$C$13*(INDEX(AP$420:AP$431,$D946))</f>
        <v/>
      </c>
      <c r="AQ946" s="40">
        <f>$E946*AQ732*Settings!$C$13*(INDEX(AQ$420:AQ$431,$D946))</f>
        <v/>
      </c>
      <c r="AR946" s="40">
        <f>$E946*AR732*Settings!$C$13*(INDEX(AR$420:AR$431,$D946))</f>
        <v/>
      </c>
      <c r="AS946" s="40">
        <f>$E946*AS732*Settings!$C$13*(INDEX(AS$420:AS$431,$D946))</f>
        <v/>
      </c>
      <c r="AT946" s="40">
        <f>$E946*AT732*Settings!$C$13*(INDEX(AT$420:AT$431,$D946))</f>
        <v/>
      </c>
      <c r="AU946" s="40">
        <f>$E946*AU732*Settings!$C$13*(INDEX(AU$420:AU$431,$D946))</f>
        <v/>
      </c>
      <c r="AV946" s="40">
        <f>$E946*AV732*Settings!$C$13*(INDEX(AV$420:AV$431,$D946))</f>
        <v/>
      </c>
      <c r="AW946" s="40">
        <f>$E946*AW732*Settings!$C$13*(INDEX(AW$420:AW$431,$D946))</f>
        <v/>
      </c>
      <c r="AX946" s="40">
        <f>$E946*AX732*Settings!$C$13*(INDEX(AX$420:AX$431,$D946))</f>
        <v/>
      </c>
      <c r="AY946" s="40">
        <f>$E946*AY732*Settings!$C$13*(INDEX(AY$420:AY$431,$D946))</f>
        <v/>
      </c>
    </row>
    <row r="947" hidden="1" outlineLevel="1">
      <c r="A947" s="14" t="inlineStr">
        <is>
          <t>prsub</t>
        </is>
      </c>
      <c r="B947" s="14" t="inlineStr">
        <is>
          <t>ore</t>
        </is>
      </c>
      <c r="C947" s="14" t="inlineStr">
        <is>
          <t>pow</t>
        </is>
      </c>
      <c r="D947" s="41">
        <f>INDEX(Inputs_power!$X$5:$X$13,MATCH($B947,Inputs_power!$A$5:$A$13,0))</f>
        <v/>
      </c>
      <c r="E947" s="41">
        <f>INDEX(Inputs_power!$AW$5:$AW$13,MATCH($B947,Inputs_power!$A$5:$A$13,0))</f>
        <v/>
      </c>
      <c r="F947" s="36" t="n"/>
      <c r="G947" s="36" t="n"/>
      <c r="H947" s="14">
        <f>INDEX(VarLab,MATCH($A947,VarKey,0))&amp;INDEX(MemLab,MATCH($C947&amp;"|"&amp;$B947,MemKey,0))</f>
        <v/>
      </c>
      <c r="I947" s="14">
        <f>INDEX(VarUnit,MATCH($A947,VarKey,0))</f>
        <v/>
      </c>
      <c r="J947" s="14">
        <f>INDEX(VarSrc,MATCH($A947,VarKey,0))</f>
        <v/>
      </c>
      <c r="K947" s="11">
        <f>CodePrefix&amp;$A947&amp;IF($C947="","","."&amp;$C947&amp;"."&amp;$B947)&amp;INDEX(VarEnd,MATCH($A947,VarKey,0))&amp;K$5</f>
        <v/>
      </c>
      <c r="L947" s="39">
        <f>$E947*L733*Settings!$C$13*(INDEX(L$420:L$431,$D947))</f>
        <v/>
      </c>
      <c r="M947" s="40">
        <f>$E947*M733*Settings!$C$13*(INDEX(M$420:M$431,$D947))</f>
        <v/>
      </c>
      <c r="N947" s="40">
        <f>$E947*N733*Settings!$C$13*(INDEX(N$420:N$431,$D947))</f>
        <v/>
      </c>
      <c r="O947" s="40">
        <f>$E947*O733*Settings!$C$13*(INDEX(O$420:O$431,$D947))</f>
        <v/>
      </c>
      <c r="P947" s="40">
        <f>$E947*P733*Settings!$C$13*(INDEX(P$420:P$431,$D947))</f>
        <v/>
      </c>
      <c r="Q947" s="40">
        <f>$E947*Q733*Settings!$C$13*(INDEX(Q$420:Q$431,$D947))</f>
        <v/>
      </c>
      <c r="R947" s="40">
        <f>$E947*R733*Settings!$C$13*(INDEX(R$420:R$431,$D947))</f>
        <v/>
      </c>
      <c r="S947" s="40">
        <f>$E947*S733*Settings!$C$13*(INDEX(S$420:S$431,$D947))</f>
        <v/>
      </c>
      <c r="T947" s="40">
        <f>$E947*T733*Settings!$C$13*(INDEX(T$420:T$431,$D947))</f>
        <v/>
      </c>
      <c r="U947" s="40">
        <f>$E947*U733*Settings!$C$13*(INDEX(U$420:U$431,$D947))</f>
        <v/>
      </c>
      <c r="V947" s="40">
        <f>$E947*V733*Settings!$C$13*(INDEX(V$420:V$431,$D947))</f>
        <v/>
      </c>
      <c r="W947" s="40">
        <f>$E947*W733*Settings!$C$13*(INDEX(W$420:W$431,$D947))</f>
        <v/>
      </c>
      <c r="X947" s="40">
        <f>$E947*X733*Settings!$C$13*(INDEX(X$420:X$431,$D947))</f>
        <v/>
      </c>
      <c r="Y947" s="40">
        <f>$E947*Y733*Settings!$C$13*(INDEX(Y$420:Y$431,$D947))</f>
        <v/>
      </c>
      <c r="Z947" s="40">
        <f>$E947*Z733*Settings!$C$13*(INDEX(Z$420:Z$431,$D947))</f>
        <v/>
      </c>
      <c r="AA947" s="40">
        <f>$E947*AA733*Settings!$C$13*(INDEX(AA$420:AA$431,$D947))</f>
        <v/>
      </c>
      <c r="AB947" s="40">
        <f>$E947*AB733*Settings!$C$13*(INDEX(AB$420:AB$431,$D947))</f>
        <v/>
      </c>
      <c r="AC947" s="40">
        <f>$E947*AC733*Settings!$C$13*(INDEX(AC$420:AC$431,$D947))</f>
        <v/>
      </c>
      <c r="AD947" s="40">
        <f>$E947*AD733*Settings!$C$13*(INDEX(AD$420:AD$431,$D947))</f>
        <v/>
      </c>
      <c r="AF947" s="11">
        <f>CodePrefix&amp;$A947&amp;IF($C947="","","."&amp;$C947&amp;"."&amp;$B947)&amp;INDEX(VarEnd,MATCH($A947,VarKey,0))&amp;AF$5</f>
        <v/>
      </c>
      <c r="AG947" s="39">
        <f>$E947*AG733*Settings!$C$13*(INDEX(AG$420:AG$431,$D947))</f>
        <v/>
      </c>
      <c r="AH947" s="40">
        <f>$E947*AH733*Settings!$C$13*(INDEX(AH$420:AH$431,$D947))</f>
        <v/>
      </c>
      <c r="AI947" s="40">
        <f>$E947*AI733*Settings!$C$13*(INDEX(AI$420:AI$431,$D947))</f>
        <v/>
      </c>
      <c r="AJ947" s="40">
        <f>$E947*AJ733*Settings!$C$13*(INDEX(AJ$420:AJ$431,$D947))</f>
        <v/>
      </c>
      <c r="AK947" s="40">
        <f>$E947*AK733*Settings!$C$13*(INDEX(AK$420:AK$431,$D947))</f>
        <v/>
      </c>
      <c r="AL947" s="40">
        <f>$E947*AL733*Settings!$C$13*(INDEX(AL$420:AL$431,$D947))</f>
        <v/>
      </c>
      <c r="AM947" s="40">
        <f>$E947*AM733*Settings!$C$13*(INDEX(AM$420:AM$431,$D947))</f>
        <v/>
      </c>
      <c r="AN947" s="40">
        <f>$E947*AN733*Settings!$C$13*(INDEX(AN$420:AN$431,$D947))</f>
        <v/>
      </c>
      <c r="AO947" s="40">
        <f>$E947*AO733*Settings!$C$13*(INDEX(AO$420:AO$431,$D947))</f>
        <v/>
      </c>
      <c r="AP947" s="40">
        <f>$E947*AP733*Settings!$C$13*(INDEX(AP$420:AP$431,$D947))</f>
        <v/>
      </c>
      <c r="AQ947" s="40">
        <f>$E947*AQ733*Settings!$C$13*(INDEX(AQ$420:AQ$431,$D947))</f>
        <v/>
      </c>
      <c r="AR947" s="40">
        <f>$E947*AR733*Settings!$C$13*(INDEX(AR$420:AR$431,$D947))</f>
        <v/>
      </c>
      <c r="AS947" s="40">
        <f>$E947*AS733*Settings!$C$13*(INDEX(AS$420:AS$431,$D947))</f>
        <v/>
      </c>
      <c r="AT947" s="40">
        <f>$E947*AT733*Settings!$C$13*(INDEX(AT$420:AT$431,$D947))</f>
        <v/>
      </c>
      <c r="AU947" s="40">
        <f>$E947*AU733*Settings!$C$13*(INDEX(AU$420:AU$431,$D947))</f>
        <v/>
      </c>
      <c r="AV947" s="40">
        <f>$E947*AV733*Settings!$C$13*(INDEX(AV$420:AV$431,$D947))</f>
        <v/>
      </c>
      <c r="AW947" s="40">
        <f>$E947*AW733*Settings!$C$13*(INDEX(AW$420:AW$431,$D947))</f>
        <v/>
      </c>
      <c r="AX947" s="40">
        <f>$E947*AX733*Settings!$C$13*(INDEX(AX$420:AX$431,$D947))</f>
        <v/>
      </c>
      <c r="AY947" s="40">
        <f>$E947*AY733*Settings!$C$13*(INDEX(AY$420:AY$431,$D947))</f>
        <v/>
      </c>
    </row>
    <row r="948" hidden="1" outlineLevel="1">
      <c r="A948" s="14" t="inlineStr">
        <is>
          <t>prsub</t>
        </is>
      </c>
      <c r="B948" s="14" t="inlineStr">
        <is>
          <t>bio</t>
        </is>
      </c>
      <c r="C948" s="14" t="inlineStr">
        <is>
          <t>pow</t>
        </is>
      </c>
      <c r="D948" s="41">
        <f>INDEX(Inputs_power!$X$5:$X$13,MATCH($B948,Inputs_power!$A$5:$A$13,0))</f>
        <v/>
      </c>
      <c r="E948" s="41">
        <f>INDEX(Inputs_power!$AW$5:$AW$13,MATCH($B948,Inputs_power!$A$5:$A$13,0))</f>
        <v/>
      </c>
      <c r="F948" s="36" t="n"/>
      <c r="G948" s="36" t="n"/>
      <c r="H948" s="14">
        <f>INDEX(VarLab,MATCH($A948,VarKey,0))&amp;INDEX(MemLab,MATCH($C948&amp;"|"&amp;$B948,MemKey,0))</f>
        <v/>
      </c>
      <c r="I948" s="14">
        <f>INDEX(VarUnit,MATCH($A948,VarKey,0))</f>
        <v/>
      </c>
      <c r="J948" s="14">
        <f>INDEX(VarSrc,MATCH($A948,VarKey,0))</f>
        <v/>
      </c>
      <c r="K948" s="11">
        <f>CodePrefix&amp;$A948&amp;IF($C948="","","."&amp;$C948&amp;"."&amp;$B948)&amp;INDEX(VarEnd,MATCH($A948,VarKey,0))&amp;K$5</f>
        <v/>
      </c>
      <c r="L948" s="39">
        <f>$E948*L734*Settings!$C$13*(INDEX(L$420:L$431,$D948))</f>
        <v/>
      </c>
      <c r="M948" s="40">
        <f>$E948*M734*Settings!$C$13*(INDEX(M$420:M$431,$D948))</f>
        <v/>
      </c>
      <c r="N948" s="40">
        <f>$E948*N734*Settings!$C$13*(INDEX(N$420:N$431,$D948))</f>
        <v/>
      </c>
      <c r="O948" s="40">
        <f>$E948*O734*Settings!$C$13*(INDEX(O$420:O$431,$D948))</f>
        <v/>
      </c>
      <c r="P948" s="40">
        <f>$E948*P734*Settings!$C$13*(INDEX(P$420:P$431,$D948))</f>
        <v/>
      </c>
      <c r="Q948" s="40">
        <f>$E948*Q734*Settings!$C$13*(INDEX(Q$420:Q$431,$D948))</f>
        <v/>
      </c>
      <c r="R948" s="40">
        <f>$E948*R734*Settings!$C$13*(INDEX(R$420:R$431,$D948))</f>
        <v/>
      </c>
      <c r="S948" s="40">
        <f>$E948*S734*Settings!$C$13*(INDEX(S$420:S$431,$D948))</f>
        <v/>
      </c>
      <c r="T948" s="40">
        <f>$E948*T734*Settings!$C$13*(INDEX(T$420:T$431,$D948))</f>
        <v/>
      </c>
      <c r="U948" s="40">
        <f>$E948*U734*Settings!$C$13*(INDEX(U$420:U$431,$D948))</f>
        <v/>
      </c>
      <c r="V948" s="40">
        <f>$E948*V734*Settings!$C$13*(INDEX(V$420:V$431,$D948))</f>
        <v/>
      </c>
      <c r="W948" s="40">
        <f>$E948*W734*Settings!$C$13*(INDEX(W$420:W$431,$D948))</f>
        <v/>
      </c>
      <c r="X948" s="40">
        <f>$E948*X734*Settings!$C$13*(INDEX(X$420:X$431,$D948))</f>
        <v/>
      </c>
      <c r="Y948" s="40">
        <f>$E948*Y734*Settings!$C$13*(INDEX(Y$420:Y$431,$D948))</f>
        <v/>
      </c>
      <c r="Z948" s="40">
        <f>$E948*Z734*Settings!$C$13*(INDEX(Z$420:Z$431,$D948))</f>
        <v/>
      </c>
      <c r="AA948" s="40">
        <f>$E948*AA734*Settings!$C$13*(INDEX(AA$420:AA$431,$D948))</f>
        <v/>
      </c>
      <c r="AB948" s="40">
        <f>$E948*AB734*Settings!$C$13*(INDEX(AB$420:AB$431,$D948))</f>
        <v/>
      </c>
      <c r="AC948" s="40">
        <f>$E948*AC734*Settings!$C$13*(INDEX(AC$420:AC$431,$D948))</f>
        <v/>
      </c>
      <c r="AD948" s="40">
        <f>$E948*AD734*Settings!$C$13*(INDEX(AD$420:AD$431,$D948))</f>
        <v/>
      </c>
      <c r="AF948" s="11">
        <f>CodePrefix&amp;$A948&amp;IF($C948="","","."&amp;$C948&amp;"."&amp;$B948)&amp;INDEX(VarEnd,MATCH($A948,VarKey,0))&amp;AF$5</f>
        <v/>
      </c>
      <c r="AG948" s="39">
        <f>$E948*AG734*Settings!$C$13*(INDEX(AG$420:AG$431,$D948))</f>
        <v/>
      </c>
      <c r="AH948" s="40">
        <f>$E948*AH734*Settings!$C$13*(INDEX(AH$420:AH$431,$D948))</f>
        <v/>
      </c>
      <c r="AI948" s="40">
        <f>$E948*AI734*Settings!$C$13*(INDEX(AI$420:AI$431,$D948))</f>
        <v/>
      </c>
      <c r="AJ948" s="40">
        <f>$E948*AJ734*Settings!$C$13*(INDEX(AJ$420:AJ$431,$D948))</f>
        <v/>
      </c>
      <c r="AK948" s="40">
        <f>$E948*AK734*Settings!$C$13*(INDEX(AK$420:AK$431,$D948))</f>
        <v/>
      </c>
      <c r="AL948" s="40">
        <f>$E948*AL734*Settings!$C$13*(INDEX(AL$420:AL$431,$D948))</f>
        <v/>
      </c>
      <c r="AM948" s="40">
        <f>$E948*AM734*Settings!$C$13*(INDEX(AM$420:AM$431,$D948))</f>
        <v/>
      </c>
      <c r="AN948" s="40">
        <f>$E948*AN734*Settings!$C$13*(INDEX(AN$420:AN$431,$D948))</f>
        <v/>
      </c>
      <c r="AO948" s="40">
        <f>$E948*AO734*Settings!$C$13*(INDEX(AO$420:AO$431,$D948))</f>
        <v/>
      </c>
      <c r="AP948" s="40">
        <f>$E948*AP734*Settings!$C$13*(INDEX(AP$420:AP$431,$D948))</f>
        <v/>
      </c>
      <c r="AQ948" s="40">
        <f>$E948*AQ734*Settings!$C$13*(INDEX(AQ$420:AQ$431,$D948))</f>
        <v/>
      </c>
      <c r="AR948" s="40">
        <f>$E948*AR734*Settings!$C$13*(INDEX(AR$420:AR$431,$D948))</f>
        <v/>
      </c>
      <c r="AS948" s="40">
        <f>$E948*AS734*Settings!$C$13*(INDEX(AS$420:AS$431,$D948))</f>
        <v/>
      </c>
      <c r="AT948" s="40">
        <f>$E948*AT734*Settings!$C$13*(INDEX(AT$420:AT$431,$D948))</f>
        <v/>
      </c>
      <c r="AU948" s="40">
        <f>$E948*AU734*Settings!$C$13*(INDEX(AU$420:AU$431,$D948))</f>
        <v/>
      </c>
      <c r="AV948" s="40">
        <f>$E948*AV734*Settings!$C$13*(INDEX(AV$420:AV$431,$D948))</f>
        <v/>
      </c>
      <c r="AW948" s="40">
        <f>$E948*AW734*Settings!$C$13*(INDEX(AW$420:AW$431,$D948))</f>
        <v/>
      </c>
      <c r="AX948" s="40">
        <f>$E948*AX734*Settings!$C$13*(INDEX(AX$420:AX$431,$D948))</f>
        <v/>
      </c>
      <c r="AY948" s="40">
        <f>$E948*AY734*Settings!$C$13*(INDEX(AY$420:AY$431,$D948))</f>
        <v/>
      </c>
    </row>
    <row r="949" hidden="1" outlineLevel="1"/>
    <row r="950" hidden="1" outlineLevel="1">
      <c r="A950" s="14" t="inlineStr">
        <is>
          <t>prxc</t>
        </is>
      </c>
      <c r="B950" s="14" t="inlineStr">
        <is>
          <t>coa</t>
        </is>
      </c>
      <c r="C950" s="14" t="inlineStr">
        <is>
          <t>pow</t>
        </is>
      </c>
      <c r="D950" s="36" t="n"/>
      <c r="E950" s="36" t="n"/>
      <c r="F950" s="36" t="n"/>
      <c r="G950" s="36" t="n"/>
      <c r="H950" s="14">
        <f>INDEX(VarLab,MATCH($A950,VarKey,0))&amp;INDEX(MemLab,MATCH($C950&amp;"|"&amp;$B950,MemKey,0))</f>
        <v/>
      </c>
      <c r="I950" s="14">
        <f>INDEX(VarUnit,MATCH($A950,VarKey,0))</f>
        <v/>
      </c>
      <c r="J950" s="14">
        <f>INDEX(VarSrc,MATCH($A950,VarKey,0))</f>
        <v/>
      </c>
      <c r="K950" s="11">
        <f>CodePrefix&amp;$A950&amp;IF($C950="","","."&amp;$C950&amp;"."&amp;$B950)&amp;INDEX(VarEnd,MATCH($A950,VarKey,0))&amp;K$5</f>
        <v/>
      </c>
      <c r="L950" s="39">
        <f>L519*8.76*L703</f>
        <v/>
      </c>
      <c r="M950" s="40">
        <f>M519*8.76*M703</f>
        <v/>
      </c>
      <c r="N950" s="40">
        <f>N519*8.76*N703</f>
        <v/>
      </c>
      <c r="O950" s="40">
        <f>O519*8.76*O703</f>
        <v/>
      </c>
      <c r="P950" s="40">
        <f>P519*8.76*P703</f>
        <v/>
      </c>
      <c r="Q950" s="40">
        <f>Q519*8.76*Q703</f>
        <v/>
      </c>
      <c r="R950" s="40">
        <f>R519*8.76*R703</f>
        <v/>
      </c>
      <c r="S950" s="40">
        <f>S519*8.76*S703</f>
        <v/>
      </c>
      <c r="T950" s="40">
        <f>T519*8.76*T703</f>
        <v/>
      </c>
      <c r="U950" s="40">
        <f>U519*8.76*U703</f>
        <v/>
      </c>
      <c r="V950" s="40">
        <f>V519*8.76*V703</f>
        <v/>
      </c>
      <c r="W950" s="40">
        <f>W519*8.76*W703</f>
        <v/>
      </c>
      <c r="X950" s="40">
        <f>X519*8.76*X703</f>
        <v/>
      </c>
      <c r="Y950" s="40">
        <f>Y519*8.76*Y703</f>
        <v/>
      </c>
      <c r="Z950" s="40">
        <f>Z519*8.76*Z703</f>
        <v/>
      </c>
      <c r="AA950" s="40">
        <f>AA519*8.76*AA703</f>
        <v/>
      </c>
      <c r="AB950" s="40">
        <f>AB519*8.76*AB703</f>
        <v/>
      </c>
      <c r="AC950" s="40">
        <f>AC519*8.76*AC703</f>
        <v/>
      </c>
      <c r="AD950" s="40">
        <f>AD519*8.76*AD703</f>
        <v/>
      </c>
      <c r="AF950" s="11">
        <f>CodePrefix&amp;$A950&amp;IF($C950="","","."&amp;$C950&amp;"."&amp;$B950)&amp;INDEX(VarEnd,MATCH($A950,VarKey,0))&amp;AF$5</f>
        <v/>
      </c>
      <c r="AG950" s="39">
        <f>AG519*8.76*AG703</f>
        <v/>
      </c>
      <c r="AH950" s="40">
        <f>AH519*8.76*AH703</f>
        <v/>
      </c>
      <c r="AI950" s="40">
        <f>AI519*8.76*AI703</f>
        <v/>
      </c>
      <c r="AJ950" s="40">
        <f>AJ519*8.76*AJ703</f>
        <v/>
      </c>
      <c r="AK950" s="40">
        <f>AK519*8.76*AK703</f>
        <v/>
      </c>
      <c r="AL950" s="40">
        <f>AL519*8.76*AL703</f>
        <v/>
      </c>
      <c r="AM950" s="40">
        <f>AM519*8.76*AM703</f>
        <v/>
      </c>
      <c r="AN950" s="40">
        <f>AN519*8.76*AN703</f>
        <v/>
      </c>
      <c r="AO950" s="40">
        <f>AO519*8.76*AO703</f>
        <v/>
      </c>
      <c r="AP950" s="40">
        <f>AP519*8.76*AP703</f>
        <v/>
      </c>
      <c r="AQ950" s="40">
        <f>AQ519*8.76*AQ703</f>
        <v/>
      </c>
      <c r="AR950" s="40">
        <f>AR519*8.76*AR703</f>
        <v/>
      </c>
      <c r="AS950" s="40">
        <f>AS519*8.76*AS703</f>
        <v/>
      </c>
      <c r="AT950" s="40">
        <f>AT519*8.76*AT703</f>
        <v/>
      </c>
      <c r="AU950" s="40">
        <f>AU519*8.76*AU703</f>
        <v/>
      </c>
      <c r="AV950" s="40">
        <f>AV519*8.76*AV703</f>
        <v/>
      </c>
      <c r="AW950" s="40">
        <f>AW519*8.76*AW703</f>
        <v/>
      </c>
      <c r="AX950" s="40">
        <f>AX519*8.76*AX703</f>
        <v/>
      </c>
      <c r="AY950" s="40">
        <f>AY519*8.76*AY703</f>
        <v/>
      </c>
    </row>
    <row r="951" hidden="1" outlineLevel="1">
      <c r="A951" s="14" t="inlineStr">
        <is>
          <t>prxc</t>
        </is>
      </c>
      <c r="B951" s="14" t="inlineStr">
        <is>
          <t>nga</t>
        </is>
      </c>
      <c r="C951" s="14" t="inlineStr">
        <is>
          <t>pow</t>
        </is>
      </c>
      <c r="D951" s="36" t="n"/>
      <c r="E951" s="36" t="n"/>
      <c r="F951" s="36" t="n"/>
      <c r="G951" s="36" t="n"/>
      <c r="H951" s="14">
        <f>INDEX(VarLab,MATCH($A951,VarKey,0))&amp;INDEX(MemLab,MATCH($C951&amp;"|"&amp;$B951,MemKey,0))</f>
        <v/>
      </c>
      <c r="I951" s="14">
        <f>INDEX(VarUnit,MATCH($A951,VarKey,0))</f>
        <v/>
      </c>
      <c r="J951" s="14">
        <f>INDEX(VarSrc,MATCH($A951,VarKey,0))</f>
        <v/>
      </c>
      <c r="K951" s="11">
        <f>CodePrefix&amp;$A951&amp;IF($C951="","","."&amp;$C951&amp;"."&amp;$B951)&amp;INDEX(VarEnd,MATCH($A951,VarKey,0))&amp;K$5</f>
        <v/>
      </c>
      <c r="L951" s="39">
        <f>L520*8.76*L704</f>
        <v/>
      </c>
      <c r="M951" s="40">
        <f>M520*8.76*M704</f>
        <v/>
      </c>
      <c r="N951" s="40">
        <f>N520*8.76*N704</f>
        <v/>
      </c>
      <c r="O951" s="40">
        <f>O520*8.76*O704</f>
        <v/>
      </c>
      <c r="P951" s="40">
        <f>P520*8.76*P704</f>
        <v/>
      </c>
      <c r="Q951" s="40">
        <f>Q520*8.76*Q704</f>
        <v/>
      </c>
      <c r="R951" s="40">
        <f>R520*8.76*R704</f>
        <v/>
      </c>
      <c r="S951" s="40">
        <f>S520*8.76*S704</f>
        <v/>
      </c>
      <c r="T951" s="40">
        <f>T520*8.76*T704</f>
        <v/>
      </c>
      <c r="U951" s="40">
        <f>U520*8.76*U704</f>
        <v/>
      </c>
      <c r="V951" s="40">
        <f>V520*8.76*V704</f>
        <v/>
      </c>
      <c r="W951" s="40">
        <f>W520*8.76*W704</f>
        <v/>
      </c>
      <c r="X951" s="40">
        <f>X520*8.76*X704</f>
        <v/>
      </c>
      <c r="Y951" s="40">
        <f>Y520*8.76*Y704</f>
        <v/>
      </c>
      <c r="Z951" s="40">
        <f>Z520*8.76*Z704</f>
        <v/>
      </c>
      <c r="AA951" s="40">
        <f>AA520*8.76*AA704</f>
        <v/>
      </c>
      <c r="AB951" s="40">
        <f>AB520*8.76*AB704</f>
        <v/>
      </c>
      <c r="AC951" s="40">
        <f>AC520*8.76*AC704</f>
        <v/>
      </c>
      <c r="AD951" s="40">
        <f>AD520*8.76*AD704</f>
        <v/>
      </c>
      <c r="AF951" s="11">
        <f>CodePrefix&amp;$A951&amp;IF($C951="","","."&amp;$C951&amp;"."&amp;$B951)&amp;INDEX(VarEnd,MATCH($A951,VarKey,0))&amp;AF$5</f>
        <v/>
      </c>
      <c r="AG951" s="39">
        <f>AG520*8.76*AG704</f>
        <v/>
      </c>
      <c r="AH951" s="40">
        <f>AH520*8.76*AH704</f>
        <v/>
      </c>
      <c r="AI951" s="40">
        <f>AI520*8.76*AI704</f>
        <v/>
      </c>
      <c r="AJ951" s="40">
        <f>AJ520*8.76*AJ704</f>
        <v/>
      </c>
      <c r="AK951" s="40">
        <f>AK520*8.76*AK704</f>
        <v/>
      </c>
      <c r="AL951" s="40">
        <f>AL520*8.76*AL704</f>
        <v/>
      </c>
      <c r="AM951" s="40">
        <f>AM520*8.76*AM704</f>
        <v/>
      </c>
      <c r="AN951" s="40">
        <f>AN520*8.76*AN704</f>
        <v/>
      </c>
      <c r="AO951" s="40">
        <f>AO520*8.76*AO704</f>
        <v/>
      </c>
      <c r="AP951" s="40">
        <f>AP520*8.76*AP704</f>
        <v/>
      </c>
      <c r="AQ951" s="40">
        <f>AQ520*8.76*AQ704</f>
        <v/>
      </c>
      <c r="AR951" s="40">
        <f>AR520*8.76*AR704</f>
        <v/>
      </c>
      <c r="AS951" s="40">
        <f>AS520*8.76*AS704</f>
        <v/>
      </c>
      <c r="AT951" s="40">
        <f>AT520*8.76*AT704</f>
        <v/>
      </c>
      <c r="AU951" s="40">
        <f>AU520*8.76*AU704</f>
        <v/>
      </c>
      <c r="AV951" s="40">
        <f>AV520*8.76*AV704</f>
        <v/>
      </c>
      <c r="AW951" s="40">
        <f>AW520*8.76*AW704</f>
        <v/>
      </c>
      <c r="AX951" s="40">
        <f>AX520*8.76*AX704</f>
        <v/>
      </c>
      <c r="AY951" s="40">
        <f>AY520*8.76*AY704</f>
        <v/>
      </c>
    </row>
    <row r="952" hidden="1" outlineLevel="1">
      <c r="A952" s="14" t="inlineStr">
        <is>
          <t>prxc</t>
        </is>
      </c>
      <c r="B952" s="14" t="inlineStr">
        <is>
          <t>oop</t>
        </is>
      </c>
      <c r="C952" s="14" t="inlineStr">
        <is>
          <t>pow</t>
        </is>
      </c>
      <c r="D952" s="36" t="n"/>
      <c r="E952" s="36" t="n"/>
      <c r="F952" s="36" t="n"/>
      <c r="G952" s="36" t="n"/>
      <c r="H952" s="14">
        <f>INDEX(VarLab,MATCH($A952,VarKey,0))&amp;INDEX(MemLab,MATCH($C952&amp;"|"&amp;$B952,MemKey,0))</f>
        <v/>
      </c>
      <c r="I952" s="14">
        <f>INDEX(VarUnit,MATCH($A952,VarKey,0))</f>
        <v/>
      </c>
      <c r="J952" s="14">
        <f>INDEX(VarSrc,MATCH($A952,VarKey,0))</f>
        <v/>
      </c>
      <c r="K952" s="11">
        <f>CodePrefix&amp;$A952&amp;IF($C952="","","."&amp;$C952&amp;"."&amp;$B952)&amp;INDEX(VarEnd,MATCH($A952,VarKey,0))&amp;K$5</f>
        <v/>
      </c>
      <c r="L952" s="39">
        <f>L521*8.76*L705</f>
        <v/>
      </c>
      <c r="M952" s="40">
        <f>M521*8.76*M705</f>
        <v/>
      </c>
      <c r="N952" s="40">
        <f>N521*8.76*N705</f>
        <v/>
      </c>
      <c r="O952" s="40">
        <f>O521*8.76*O705</f>
        <v/>
      </c>
      <c r="P952" s="40">
        <f>P521*8.76*P705</f>
        <v/>
      </c>
      <c r="Q952" s="40">
        <f>Q521*8.76*Q705</f>
        <v/>
      </c>
      <c r="R952" s="40">
        <f>R521*8.76*R705</f>
        <v/>
      </c>
      <c r="S952" s="40">
        <f>S521*8.76*S705</f>
        <v/>
      </c>
      <c r="T952" s="40">
        <f>T521*8.76*T705</f>
        <v/>
      </c>
      <c r="U952" s="40">
        <f>U521*8.76*U705</f>
        <v/>
      </c>
      <c r="V952" s="40">
        <f>V521*8.76*V705</f>
        <v/>
      </c>
      <c r="W952" s="40">
        <f>W521*8.76*W705</f>
        <v/>
      </c>
      <c r="X952" s="40">
        <f>X521*8.76*X705</f>
        <v/>
      </c>
      <c r="Y952" s="40">
        <f>Y521*8.76*Y705</f>
        <v/>
      </c>
      <c r="Z952" s="40">
        <f>Z521*8.76*Z705</f>
        <v/>
      </c>
      <c r="AA952" s="40">
        <f>AA521*8.76*AA705</f>
        <v/>
      </c>
      <c r="AB952" s="40">
        <f>AB521*8.76*AB705</f>
        <v/>
      </c>
      <c r="AC952" s="40">
        <f>AC521*8.76*AC705</f>
        <v/>
      </c>
      <c r="AD952" s="40">
        <f>AD521*8.76*AD705</f>
        <v/>
      </c>
      <c r="AF952" s="11">
        <f>CodePrefix&amp;$A952&amp;IF($C952="","","."&amp;$C952&amp;"."&amp;$B952)&amp;INDEX(VarEnd,MATCH($A952,VarKey,0))&amp;AF$5</f>
        <v/>
      </c>
      <c r="AG952" s="39">
        <f>AG521*8.76*AG705</f>
        <v/>
      </c>
      <c r="AH952" s="40">
        <f>AH521*8.76*AH705</f>
        <v/>
      </c>
      <c r="AI952" s="40">
        <f>AI521*8.76*AI705</f>
        <v/>
      </c>
      <c r="AJ952" s="40">
        <f>AJ521*8.76*AJ705</f>
        <v/>
      </c>
      <c r="AK952" s="40">
        <f>AK521*8.76*AK705</f>
        <v/>
      </c>
      <c r="AL952" s="40">
        <f>AL521*8.76*AL705</f>
        <v/>
      </c>
      <c r="AM952" s="40">
        <f>AM521*8.76*AM705</f>
        <v/>
      </c>
      <c r="AN952" s="40">
        <f>AN521*8.76*AN705</f>
        <v/>
      </c>
      <c r="AO952" s="40">
        <f>AO521*8.76*AO705</f>
        <v/>
      </c>
      <c r="AP952" s="40">
        <f>AP521*8.76*AP705</f>
        <v/>
      </c>
      <c r="AQ952" s="40">
        <f>AQ521*8.76*AQ705</f>
        <v/>
      </c>
      <c r="AR952" s="40">
        <f>AR521*8.76*AR705</f>
        <v/>
      </c>
      <c r="AS952" s="40">
        <f>AS521*8.76*AS705</f>
        <v/>
      </c>
      <c r="AT952" s="40">
        <f>AT521*8.76*AT705</f>
        <v/>
      </c>
      <c r="AU952" s="40">
        <f>AU521*8.76*AU705</f>
        <v/>
      </c>
      <c r="AV952" s="40">
        <f>AV521*8.76*AV705</f>
        <v/>
      </c>
      <c r="AW952" s="40">
        <f>AW521*8.76*AW705</f>
        <v/>
      </c>
      <c r="AX952" s="40">
        <f>AX521*8.76*AX705</f>
        <v/>
      </c>
      <c r="AY952" s="40">
        <f>AY521*8.76*AY705</f>
        <v/>
      </c>
    </row>
    <row r="953" hidden="1" outlineLevel="1">
      <c r="A953" s="14" t="inlineStr">
        <is>
          <t>prxc</t>
        </is>
      </c>
      <c r="B953" s="14" t="inlineStr">
        <is>
          <t>nuc</t>
        </is>
      </c>
      <c r="C953" s="14" t="inlineStr">
        <is>
          <t>pow</t>
        </is>
      </c>
      <c r="D953" s="36" t="n"/>
      <c r="E953" s="36" t="n"/>
      <c r="F953" s="36" t="n"/>
      <c r="G953" s="36" t="n"/>
      <c r="H953" s="14">
        <f>INDEX(VarLab,MATCH($A953,VarKey,0))&amp;INDEX(MemLab,MATCH($C953&amp;"|"&amp;$B953,MemKey,0))</f>
        <v/>
      </c>
      <c r="I953" s="14">
        <f>INDEX(VarUnit,MATCH($A953,VarKey,0))</f>
        <v/>
      </c>
      <c r="J953" s="14">
        <f>INDEX(VarSrc,MATCH($A953,VarKey,0))</f>
        <v/>
      </c>
      <c r="K953" s="11">
        <f>CodePrefix&amp;$A953&amp;IF($C953="","","."&amp;$C953&amp;"."&amp;$B953)&amp;INDEX(VarEnd,MATCH($A953,VarKey,0))&amp;K$5</f>
        <v/>
      </c>
      <c r="L953" s="39">
        <f>L522*8.76*L706</f>
        <v/>
      </c>
      <c r="M953" s="40">
        <f>M522*8.76*M706</f>
        <v/>
      </c>
      <c r="N953" s="40">
        <f>N522*8.76*N706</f>
        <v/>
      </c>
      <c r="O953" s="40">
        <f>O522*8.76*O706</f>
        <v/>
      </c>
      <c r="P953" s="40">
        <f>P522*8.76*P706</f>
        <v/>
      </c>
      <c r="Q953" s="40">
        <f>Q522*8.76*Q706</f>
        <v/>
      </c>
      <c r="R953" s="40">
        <f>R522*8.76*R706</f>
        <v/>
      </c>
      <c r="S953" s="40">
        <f>S522*8.76*S706</f>
        <v/>
      </c>
      <c r="T953" s="40">
        <f>T522*8.76*T706</f>
        <v/>
      </c>
      <c r="U953" s="40">
        <f>U522*8.76*U706</f>
        <v/>
      </c>
      <c r="V953" s="40">
        <f>V522*8.76*V706</f>
        <v/>
      </c>
      <c r="W953" s="40">
        <f>W522*8.76*W706</f>
        <v/>
      </c>
      <c r="X953" s="40">
        <f>X522*8.76*X706</f>
        <v/>
      </c>
      <c r="Y953" s="40">
        <f>Y522*8.76*Y706</f>
        <v/>
      </c>
      <c r="Z953" s="40">
        <f>Z522*8.76*Z706</f>
        <v/>
      </c>
      <c r="AA953" s="40">
        <f>AA522*8.76*AA706</f>
        <v/>
      </c>
      <c r="AB953" s="40">
        <f>AB522*8.76*AB706</f>
        <v/>
      </c>
      <c r="AC953" s="40">
        <f>AC522*8.76*AC706</f>
        <v/>
      </c>
      <c r="AD953" s="40">
        <f>AD522*8.76*AD706</f>
        <v/>
      </c>
      <c r="AF953" s="11">
        <f>CodePrefix&amp;$A953&amp;IF($C953="","","."&amp;$C953&amp;"."&amp;$B953)&amp;INDEX(VarEnd,MATCH($A953,VarKey,0))&amp;AF$5</f>
        <v/>
      </c>
      <c r="AG953" s="39">
        <f>AG522*8.76*AG706</f>
        <v/>
      </c>
      <c r="AH953" s="40">
        <f>AH522*8.76*AH706</f>
        <v/>
      </c>
      <c r="AI953" s="40">
        <f>AI522*8.76*AI706</f>
        <v/>
      </c>
      <c r="AJ953" s="40">
        <f>AJ522*8.76*AJ706</f>
        <v/>
      </c>
      <c r="AK953" s="40">
        <f>AK522*8.76*AK706</f>
        <v/>
      </c>
      <c r="AL953" s="40">
        <f>AL522*8.76*AL706</f>
        <v/>
      </c>
      <c r="AM953" s="40">
        <f>AM522*8.76*AM706</f>
        <v/>
      </c>
      <c r="AN953" s="40">
        <f>AN522*8.76*AN706</f>
        <v/>
      </c>
      <c r="AO953" s="40">
        <f>AO522*8.76*AO706</f>
        <v/>
      </c>
      <c r="AP953" s="40">
        <f>AP522*8.76*AP706</f>
        <v/>
      </c>
      <c r="AQ953" s="40">
        <f>AQ522*8.76*AQ706</f>
        <v/>
      </c>
      <c r="AR953" s="40">
        <f>AR522*8.76*AR706</f>
        <v/>
      </c>
      <c r="AS953" s="40">
        <f>AS522*8.76*AS706</f>
        <v/>
      </c>
      <c r="AT953" s="40">
        <f>AT522*8.76*AT706</f>
        <v/>
      </c>
      <c r="AU953" s="40">
        <f>AU522*8.76*AU706</f>
        <v/>
      </c>
      <c r="AV953" s="40">
        <f>AV522*8.76*AV706</f>
        <v/>
      </c>
      <c r="AW953" s="40">
        <f>AW522*8.76*AW706</f>
        <v/>
      </c>
      <c r="AX953" s="40">
        <f>AX522*8.76*AX706</f>
        <v/>
      </c>
      <c r="AY953" s="40">
        <f>AY522*8.76*AY706</f>
        <v/>
      </c>
    </row>
    <row r="954" hidden="1" outlineLevel="1">
      <c r="A954" s="14" t="inlineStr">
        <is>
          <t>prxc</t>
        </is>
      </c>
      <c r="B954" s="14" t="inlineStr">
        <is>
          <t>wnd</t>
        </is>
      </c>
      <c r="C954" s="14" t="inlineStr">
        <is>
          <t>pow</t>
        </is>
      </c>
      <c r="D954" s="36" t="n"/>
      <c r="E954" s="36" t="n"/>
      <c r="F954" s="36" t="n"/>
      <c r="G954" s="36" t="n"/>
      <c r="H954" s="14">
        <f>INDEX(VarLab,MATCH($A954,VarKey,0))&amp;INDEX(MemLab,MATCH($C954&amp;"|"&amp;$B954,MemKey,0))</f>
        <v/>
      </c>
      <c r="I954" s="14">
        <f>INDEX(VarUnit,MATCH($A954,VarKey,0))</f>
        <v/>
      </c>
      <c r="J954" s="14">
        <f>INDEX(VarSrc,MATCH($A954,VarKey,0))</f>
        <v/>
      </c>
      <c r="K954" s="11">
        <f>CodePrefix&amp;$A954&amp;IF($C954="","","."&amp;$C954&amp;"."&amp;$B954)&amp;INDEX(VarEnd,MATCH($A954,VarKey,0))&amp;K$5</f>
        <v/>
      </c>
      <c r="L954" s="39">
        <f>L523*8.76*L707</f>
        <v/>
      </c>
      <c r="M954" s="40">
        <f>M523*8.76*M707</f>
        <v/>
      </c>
      <c r="N954" s="40">
        <f>N523*8.76*N707</f>
        <v/>
      </c>
      <c r="O954" s="40">
        <f>O523*8.76*O707</f>
        <v/>
      </c>
      <c r="P954" s="40">
        <f>P523*8.76*P707</f>
        <v/>
      </c>
      <c r="Q954" s="40">
        <f>Q523*8.76*Q707</f>
        <v/>
      </c>
      <c r="R954" s="40">
        <f>R523*8.76*R707</f>
        <v/>
      </c>
      <c r="S954" s="40">
        <f>S523*8.76*S707</f>
        <v/>
      </c>
      <c r="T954" s="40">
        <f>T523*8.76*T707</f>
        <v/>
      </c>
      <c r="U954" s="40">
        <f>U523*8.76*U707</f>
        <v/>
      </c>
      <c r="V954" s="40">
        <f>V523*8.76*V707</f>
        <v/>
      </c>
      <c r="W954" s="40">
        <f>W523*8.76*W707</f>
        <v/>
      </c>
      <c r="X954" s="40">
        <f>X523*8.76*X707</f>
        <v/>
      </c>
      <c r="Y954" s="40">
        <f>Y523*8.76*Y707</f>
        <v/>
      </c>
      <c r="Z954" s="40">
        <f>Z523*8.76*Z707</f>
        <v/>
      </c>
      <c r="AA954" s="40">
        <f>AA523*8.76*AA707</f>
        <v/>
      </c>
      <c r="AB954" s="40">
        <f>AB523*8.76*AB707</f>
        <v/>
      </c>
      <c r="AC954" s="40">
        <f>AC523*8.76*AC707</f>
        <v/>
      </c>
      <c r="AD954" s="40">
        <f>AD523*8.76*AD707</f>
        <v/>
      </c>
      <c r="AF954" s="11">
        <f>CodePrefix&amp;$A954&amp;IF($C954="","","."&amp;$C954&amp;"."&amp;$B954)&amp;INDEX(VarEnd,MATCH($A954,VarKey,0))&amp;AF$5</f>
        <v/>
      </c>
      <c r="AG954" s="39">
        <f>AG523*8.76*AG707</f>
        <v/>
      </c>
      <c r="AH954" s="40">
        <f>AH523*8.76*AH707</f>
        <v/>
      </c>
      <c r="AI954" s="40">
        <f>AI523*8.76*AI707</f>
        <v/>
      </c>
      <c r="AJ954" s="40">
        <f>AJ523*8.76*AJ707</f>
        <v/>
      </c>
      <c r="AK954" s="40">
        <f>AK523*8.76*AK707</f>
        <v/>
      </c>
      <c r="AL954" s="40">
        <f>AL523*8.76*AL707</f>
        <v/>
      </c>
      <c r="AM954" s="40">
        <f>AM523*8.76*AM707</f>
        <v/>
      </c>
      <c r="AN954" s="40">
        <f>AN523*8.76*AN707</f>
        <v/>
      </c>
      <c r="AO954" s="40">
        <f>AO523*8.76*AO707</f>
        <v/>
      </c>
      <c r="AP954" s="40">
        <f>AP523*8.76*AP707</f>
        <v/>
      </c>
      <c r="AQ954" s="40">
        <f>AQ523*8.76*AQ707</f>
        <v/>
      </c>
      <c r="AR954" s="40">
        <f>AR523*8.76*AR707</f>
        <v/>
      </c>
      <c r="AS954" s="40">
        <f>AS523*8.76*AS707</f>
        <v/>
      </c>
      <c r="AT954" s="40">
        <f>AT523*8.76*AT707</f>
        <v/>
      </c>
      <c r="AU954" s="40">
        <f>AU523*8.76*AU707</f>
        <v/>
      </c>
      <c r="AV954" s="40">
        <f>AV523*8.76*AV707</f>
        <v/>
      </c>
      <c r="AW954" s="40">
        <f>AW523*8.76*AW707</f>
        <v/>
      </c>
      <c r="AX954" s="40">
        <f>AX523*8.76*AX707</f>
        <v/>
      </c>
      <c r="AY954" s="40">
        <f>AY523*8.76*AY707</f>
        <v/>
      </c>
    </row>
    <row r="955" hidden="1" outlineLevel="1">
      <c r="A955" s="14" t="inlineStr">
        <is>
          <t>prxc</t>
        </is>
      </c>
      <c r="B955" s="14" t="inlineStr">
        <is>
          <t>sol</t>
        </is>
      </c>
      <c r="C955" s="14" t="inlineStr">
        <is>
          <t>pow</t>
        </is>
      </c>
      <c r="D955" s="36" t="n"/>
      <c r="E955" s="36" t="n"/>
      <c r="F955" s="36" t="n"/>
      <c r="G955" s="36" t="n"/>
      <c r="H955" s="14">
        <f>INDEX(VarLab,MATCH($A955,VarKey,0))&amp;INDEX(MemLab,MATCH($C955&amp;"|"&amp;$B955,MemKey,0))</f>
        <v/>
      </c>
      <c r="I955" s="14">
        <f>INDEX(VarUnit,MATCH($A955,VarKey,0))</f>
        <v/>
      </c>
      <c r="J955" s="14">
        <f>INDEX(VarSrc,MATCH($A955,VarKey,0))</f>
        <v/>
      </c>
      <c r="K955" s="11">
        <f>CodePrefix&amp;$A955&amp;IF($C955="","","."&amp;$C955&amp;"."&amp;$B955)&amp;INDEX(VarEnd,MATCH($A955,VarKey,0))&amp;K$5</f>
        <v/>
      </c>
      <c r="L955" s="39">
        <f>L524*8.76*L708</f>
        <v/>
      </c>
      <c r="M955" s="40">
        <f>M524*8.76*M708</f>
        <v/>
      </c>
      <c r="N955" s="40">
        <f>N524*8.76*N708</f>
        <v/>
      </c>
      <c r="O955" s="40">
        <f>O524*8.76*O708</f>
        <v/>
      </c>
      <c r="P955" s="40">
        <f>P524*8.76*P708</f>
        <v/>
      </c>
      <c r="Q955" s="40">
        <f>Q524*8.76*Q708</f>
        <v/>
      </c>
      <c r="R955" s="40">
        <f>R524*8.76*R708</f>
        <v/>
      </c>
      <c r="S955" s="40">
        <f>S524*8.76*S708</f>
        <v/>
      </c>
      <c r="T955" s="40">
        <f>T524*8.76*T708</f>
        <v/>
      </c>
      <c r="U955" s="40">
        <f>U524*8.76*U708</f>
        <v/>
      </c>
      <c r="V955" s="40">
        <f>V524*8.76*V708</f>
        <v/>
      </c>
      <c r="W955" s="40">
        <f>W524*8.76*W708</f>
        <v/>
      </c>
      <c r="X955" s="40">
        <f>X524*8.76*X708</f>
        <v/>
      </c>
      <c r="Y955" s="40">
        <f>Y524*8.76*Y708</f>
        <v/>
      </c>
      <c r="Z955" s="40">
        <f>Z524*8.76*Z708</f>
        <v/>
      </c>
      <c r="AA955" s="40">
        <f>AA524*8.76*AA708</f>
        <v/>
      </c>
      <c r="AB955" s="40">
        <f>AB524*8.76*AB708</f>
        <v/>
      </c>
      <c r="AC955" s="40">
        <f>AC524*8.76*AC708</f>
        <v/>
      </c>
      <c r="AD955" s="40">
        <f>AD524*8.76*AD708</f>
        <v/>
      </c>
      <c r="AF955" s="11">
        <f>CodePrefix&amp;$A955&amp;IF($C955="","","."&amp;$C955&amp;"."&amp;$B955)&amp;INDEX(VarEnd,MATCH($A955,VarKey,0))&amp;AF$5</f>
        <v/>
      </c>
      <c r="AG955" s="39">
        <f>AG524*8.76*AG708</f>
        <v/>
      </c>
      <c r="AH955" s="40">
        <f>AH524*8.76*AH708</f>
        <v/>
      </c>
      <c r="AI955" s="40">
        <f>AI524*8.76*AI708</f>
        <v/>
      </c>
      <c r="AJ955" s="40">
        <f>AJ524*8.76*AJ708</f>
        <v/>
      </c>
      <c r="AK955" s="40">
        <f>AK524*8.76*AK708</f>
        <v/>
      </c>
      <c r="AL955" s="40">
        <f>AL524*8.76*AL708</f>
        <v/>
      </c>
      <c r="AM955" s="40">
        <f>AM524*8.76*AM708</f>
        <v/>
      </c>
      <c r="AN955" s="40">
        <f>AN524*8.76*AN708</f>
        <v/>
      </c>
      <c r="AO955" s="40">
        <f>AO524*8.76*AO708</f>
        <v/>
      </c>
      <c r="AP955" s="40">
        <f>AP524*8.76*AP708</f>
        <v/>
      </c>
      <c r="AQ955" s="40">
        <f>AQ524*8.76*AQ708</f>
        <v/>
      </c>
      <c r="AR955" s="40">
        <f>AR524*8.76*AR708</f>
        <v/>
      </c>
      <c r="AS955" s="40">
        <f>AS524*8.76*AS708</f>
        <v/>
      </c>
      <c r="AT955" s="40">
        <f>AT524*8.76*AT708</f>
        <v/>
      </c>
      <c r="AU955" s="40">
        <f>AU524*8.76*AU708</f>
        <v/>
      </c>
      <c r="AV955" s="40">
        <f>AV524*8.76*AV708</f>
        <v/>
      </c>
      <c r="AW955" s="40">
        <f>AW524*8.76*AW708</f>
        <v/>
      </c>
      <c r="AX955" s="40">
        <f>AX524*8.76*AX708</f>
        <v/>
      </c>
      <c r="AY955" s="40">
        <f>AY524*8.76*AY708</f>
        <v/>
      </c>
    </row>
    <row r="956" hidden="1" outlineLevel="1">
      <c r="A956" s="14" t="inlineStr">
        <is>
          <t>prxc</t>
        </is>
      </c>
      <c r="B956" s="14" t="inlineStr">
        <is>
          <t>hyd</t>
        </is>
      </c>
      <c r="C956" s="14" t="inlineStr">
        <is>
          <t>pow</t>
        </is>
      </c>
      <c r="D956" s="36" t="n"/>
      <c r="E956" s="36" t="n"/>
      <c r="F956" s="36" t="n"/>
      <c r="G956" s="36" t="n"/>
      <c r="H956" s="14">
        <f>INDEX(VarLab,MATCH($A956,VarKey,0))&amp;INDEX(MemLab,MATCH($C956&amp;"|"&amp;$B956,MemKey,0))</f>
        <v/>
      </c>
      <c r="I956" s="14">
        <f>INDEX(VarUnit,MATCH($A956,VarKey,0))</f>
        <v/>
      </c>
      <c r="J956" s="14">
        <f>INDEX(VarSrc,MATCH($A956,VarKey,0))</f>
        <v/>
      </c>
      <c r="K956" s="11">
        <f>CodePrefix&amp;$A956&amp;IF($C956="","","."&amp;$C956&amp;"."&amp;$B956)&amp;INDEX(VarEnd,MATCH($A956,VarKey,0))&amp;K$5</f>
        <v/>
      </c>
      <c r="L956" s="39">
        <f>L525*8.76*L709</f>
        <v/>
      </c>
      <c r="M956" s="40">
        <f>M525*8.76*M709</f>
        <v/>
      </c>
      <c r="N956" s="40">
        <f>N525*8.76*N709</f>
        <v/>
      </c>
      <c r="O956" s="40">
        <f>O525*8.76*O709</f>
        <v/>
      </c>
      <c r="P956" s="40">
        <f>P525*8.76*P709</f>
        <v/>
      </c>
      <c r="Q956" s="40">
        <f>Q525*8.76*Q709</f>
        <v/>
      </c>
      <c r="R956" s="40">
        <f>R525*8.76*R709</f>
        <v/>
      </c>
      <c r="S956" s="40">
        <f>S525*8.76*S709</f>
        <v/>
      </c>
      <c r="T956" s="40">
        <f>T525*8.76*T709</f>
        <v/>
      </c>
      <c r="U956" s="40">
        <f>U525*8.76*U709</f>
        <v/>
      </c>
      <c r="V956" s="40">
        <f>V525*8.76*V709</f>
        <v/>
      </c>
      <c r="W956" s="40">
        <f>W525*8.76*W709</f>
        <v/>
      </c>
      <c r="X956" s="40">
        <f>X525*8.76*X709</f>
        <v/>
      </c>
      <c r="Y956" s="40">
        <f>Y525*8.76*Y709</f>
        <v/>
      </c>
      <c r="Z956" s="40">
        <f>Z525*8.76*Z709</f>
        <v/>
      </c>
      <c r="AA956" s="40">
        <f>AA525*8.76*AA709</f>
        <v/>
      </c>
      <c r="AB956" s="40">
        <f>AB525*8.76*AB709</f>
        <v/>
      </c>
      <c r="AC956" s="40">
        <f>AC525*8.76*AC709</f>
        <v/>
      </c>
      <c r="AD956" s="40">
        <f>AD525*8.76*AD709</f>
        <v/>
      </c>
      <c r="AF956" s="11">
        <f>CodePrefix&amp;$A956&amp;IF($C956="","","."&amp;$C956&amp;"."&amp;$B956)&amp;INDEX(VarEnd,MATCH($A956,VarKey,0))&amp;AF$5</f>
        <v/>
      </c>
      <c r="AG956" s="39">
        <f>AG525*8.76*AG709</f>
        <v/>
      </c>
      <c r="AH956" s="40">
        <f>AH525*8.76*AH709</f>
        <v/>
      </c>
      <c r="AI956" s="40">
        <f>AI525*8.76*AI709</f>
        <v/>
      </c>
      <c r="AJ956" s="40">
        <f>AJ525*8.76*AJ709</f>
        <v/>
      </c>
      <c r="AK956" s="40">
        <f>AK525*8.76*AK709</f>
        <v/>
      </c>
      <c r="AL956" s="40">
        <f>AL525*8.76*AL709</f>
        <v/>
      </c>
      <c r="AM956" s="40">
        <f>AM525*8.76*AM709</f>
        <v/>
      </c>
      <c r="AN956" s="40">
        <f>AN525*8.76*AN709</f>
        <v/>
      </c>
      <c r="AO956" s="40">
        <f>AO525*8.76*AO709</f>
        <v/>
      </c>
      <c r="AP956" s="40">
        <f>AP525*8.76*AP709</f>
        <v/>
      </c>
      <c r="AQ956" s="40">
        <f>AQ525*8.76*AQ709</f>
        <v/>
      </c>
      <c r="AR956" s="40">
        <f>AR525*8.76*AR709</f>
        <v/>
      </c>
      <c r="AS956" s="40">
        <f>AS525*8.76*AS709</f>
        <v/>
      </c>
      <c r="AT956" s="40">
        <f>AT525*8.76*AT709</f>
        <v/>
      </c>
      <c r="AU956" s="40">
        <f>AU525*8.76*AU709</f>
        <v/>
      </c>
      <c r="AV956" s="40">
        <f>AV525*8.76*AV709</f>
        <v/>
      </c>
      <c r="AW956" s="40">
        <f>AW525*8.76*AW709</f>
        <v/>
      </c>
      <c r="AX956" s="40">
        <f>AX525*8.76*AX709</f>
        <v/>
      </c>
      <c r="AY956" s="40">
        <f>AY525*8.76*AY709</f>
        <v/>
      </c>
    </row>
    <row r="957" hidden="1" outlineLevel="1">
      <c r="A957" s="14" t="inlineStr">
        <is>
          <t>prxc</t>
        </is>
      </c>
      <c r="B957" s="14" t="inlineStr">
        <is>
          <t>ore</t>
        </is>
      </c>
      <c r="C957" s="14" t="inlineStr">
        <is>
          <t>pow</t>
        </is>
      </c>
      <c r="D957" s="36" t="n"/>
      <c r="E957" s="36" t="n"/>
      <c r="F957" s="36" t="n"/>
      <c r="G957" s="36" t="n"/>
      <c r="H957" s="14">
        <f>INDEX(VarLab,MATCH($A957,VarKey,0))&amp;INDEX(MemLab,MATCH($C957&amp;"|"&amp;$B957,MemKey,0))</f>
        <v/>
      </c>
      <c r="I957" s="14">
        <f>INDEX(VarUnit,MATCH($A957,VarKey,0))</f>
        <v/>
      </c>
      <c r="J957" s="14">
        <f>INDEX(VarSrc,MATCH($A957,VarKey,0))</f>
        <v/>
      </c>
      <c r="K957" s="11">
        <f>CodePrefix&amp;$A957&amp;IF($C957="","","."&amp;$C957&amp;"."&amp;$B957)&amp;INDEX(VarEnd,MATCH($A957,VarKey,0))&amp;K$5</f>
        <v/>
      </c>
      <c r="L957" s="39">
        <f>L526*8.76*L710</f>
        <v/>
      </c>
      <c r="M957" s="40">
        <f>M526*8.76*M710</f>
        <v/>
      </c>
      <c r="N957" s="40">
        <f>N526*8.76*N710</f>
        <v/>
      </c>
      <c r="O957" s="40">
        <f>O526*8.76*O710</f>
        <v/>
      </c>
      <c r="P957" s="40">
        <f>P526*8.76*P710</f>
        <v/>
      </c>
      <c r="Q957" s="40">
        <f>Q526*8.76*Q710</f>
        <v/>
      </c>
      <c r="R957" s="40">
        <f>R526*8.76*R710</f>
        <v/>
      </c>
      <c r="S957" s="40">
        <f>S526*8.76*S710</f>
        <v/>
      </c>
      <c r="T957" s="40">
        <f>T526*8.76*T710</f>
        <v/>
      </c>
      <c r="U957" s="40">
        <f>U526*8.76*U710</f>
        <v/>
      </c>
      <c r="V957" s="40">
        <f>V526*8.76*V710</f>
        <v/>
      </c>
      <c r="W957" s="40">
        <f>W526*8.76*W710</f>
        <v/>
      </c>
      <c r="X957" s="40">
        <f>X526*8.76*X710</f>
        <v/>
      </c>
      <c r="Y957" s="40">
        <f>Y526*8.76*Y710</f>
        <v/>
      </c>
      <c r="Z957" s="40">
        <f>Z526*8.76*Z710</f>
        <v/>
      </c>
      <c r="AA957" s="40">
        <f>AA526*8.76*AA710</f>
        <v/>
      </c>
      <c r="AB957" s="40">
        <f>AB526*8.76*AB710</f>
        <v/>
      </c>
      <c r="AC957" s="40">
        <f>AC526*8.76*AC710</f>
        <v/>
      </c>
      <c r="AD957" s="40">
        <f>AD526*8.76*AD710</f>
        <v/>
      </c>
      <c r="AF957" s="11">
        <f>CodePrefix&amp;$A957&amp;IF($C957="","","."&amp;$C957&amp;"."&amp;$B957)&amp;INDEX(VarEnd,MATCH($A957,VarKey,0))&amp;AF$5</f>
        <v/>
      </c>
      <c r="AG957" s="39">
        <f>AG526*8.76*AG710</f>
        <v/>
      </c>
      <c r="AH957" s="40">
        <f>AH526*8.76*AH710</f>
        <v/>
      </c>
      <c r="AI957" s="40">
        <f>AI526*8.76*AI710</f>
        <v/>
      </c>
      <c r="AJ957" s="40">
        <f>AJ526*8.76*AJ710</f>
        <v/>
      </c>
      <c r="AK957" s="40">
        <f>AK526*8.76*AK710</f>
        <v/>
      </c>
      <c r="AL957" s="40">
        <f>AL526*8.76*AL710</f>
        <v/>
      </c>
      <c r="AM957" s="40">
        <f>AM526*8.76*AM710</f>
        <v/>
      </c>
      <c r="AN957" s="40">
        <f>AN526*8.76*AN710</f>
        <v/>
      </c>
      <c r="AO957" s="40">
        <f>AO526*8.76*AO710</f>
        <v/>
      </c>
      <c r="AP957" s="40">
        <f>AP526*8.76*AP710</f>
        <v/>
      </c>
      <c r="AQ957" s="40">
        <f>AQ526*8.76*AQ710</f>
        <v/>
      </c>
      <c r="AR957" s="40">
        <f>AR526*8.76*AR710</f>
        <v/>
      </c>
      <c r="AS957" s="40">
        <f>AS526*8.76*AS710</f>
        <v/>
      </c>
      <c r="AT957" s="40">
        <f>AT526*8.76*AT710</f>
        <v/>
      </c>
      <c r="AU957" s="40">
        <f>AU526*8.76*AU710</f>
        <v/>
      </c>
      <c r="AV957" s="40">
        <f>AV526*8.76*AV710</f>
        <v/>
      </c>
      <c r="AW957" s="40">
        <f>AW526*8.76*AW710</f>
        <v/>
      </c>
      <c r="AX957" s="40">
        <f>AX526*8.76*AX710</f>
        <v/>
      </c>
      <c r="AY957" s="40">
        <f>AY526*8.76*AY710</f>
        <v/>
      </c>
    </row>
    <row r="958" hidden="1" outlineLevel="1">
      <c r="A958" s="14" t="inlineStr">
        <is>
          <t>prxc</t>
        </is>
      </c>
      <c r="B958" s="14" t="inlineStr">
        <is>
          <t>bio</t>
        </is>
      </c>
      <c r="C958" s="14" t="inlineStr">
        <is>
          <t>pow</t>
        </is>
      </c>
      <c r="D958" s="36" t="n"/>
      <c r="E958" s="36" t="n"/>
      <c r="F958" s="36" t="n"/>
      <c r="G958" s="36" t="n"/>
      <c r="H958" s="14">
        <f>INDEX(VarLab,MATCH($A958,VarKey,0))&amp;INDEX(MemLab,MATCH($C958&amp;"|"&amp;$B958,MemKey,0))</f>
        <v/>
      </c>
      <c r="I958" s="14">
        <f>INDEX(VarUnit,MATCH($A958,VarKey,0))</f>
        <v/>
      </c>
      <c r="J958" s="14">
        <f>INDEX(VarSrc,MATCH($A958,VarKey,0))</f>
        <v/>
      </c>
      <c r="K958" s="11">
        <f>CodePrefix&amp;$A958&amp;IF($C958="","","."&amp;$C958&amp;"."&amp;$B958)&amp;INDEX(VarEnd,MATCH($A958,VarKey,0))&amp;K$5</f>
        <v/>
      </c>
      <c r="L958" s="39">
        <f>L527*8.76*L711</f>
        <v/>
      </c>
      <c r="M958" s="40">
        <f>M527*8.76*M711</f>
        <v/>
      </c>
      <c r="N958" s="40">
        <f>N527*8.76*N711</f>
        <v/>
      </c>
      <c r="O958" s="40">
        <f>O527*8.76*O711</f>
        <v/>
      </c>
      <c r="P958" s="40">
        <f>P527*8.76*P711</f>
        <v/>
      </c>
      <c r="Q958" s="40">
        <f>Q527*8.76*Q711</f>
        <v/>
      </c>
      <c r="R958" s="40">
        <f>R527*8.76*R711</f>
        <v/>
      </c>
      <c r="S958" s="40">
        <f>S527*8.76*S711</f>
        <v/>
      </c>
      <c r="T958" s="40">
        <f>T527*8.76*T711</f>
        <v/>
      </c>
      <c r="U958" s="40">
        <f>U527*8.76*U711</f>
        <v/>
      </c>
      <c r="V958" s="40">
        <f>V527*8.76*V711</f>
        <v/>
      </c>
      <c r="W958" s="40">
        <f>W527*8.76*W711</f>
        <v/>
      </c>
      <c r="X958" s="40">
        <f>X527*8.76*X711</f>
        <v/>
      </c>
      <c r="Y958" s="40">
        <f>Y527*8.76*Y711</f>
        <v/>
      </c>
      <c r="Z958" s="40">
        <f>Z527*8.76*Z711</f>
        <v/>
      </c>
      <c r="AA958" s="40">
        <f>AA527*8.76*AA711</f>
        <v/>
      </c>
      <c r="AB958" s="40">
        <f>AB527*8.76*AB711</f>
        <v/>
      </c>
      <c r="AC958" s="40">
        <f>AC527*8.76*AC711</f>
        <v/>
      </c>
      <c r="AD958" s="40">
        <f>AD527*8.76*AD711</f>
        <v/>
      </c>
      <c r="AF958" s="11">
        <f>CodePrefix&amp;$A958&amp;IF($C958="","","."&amp;$C958&amp;"."&amp;$B958)&amp;INDEX(VarEnd,MATCH($A958,VarKey,0))&amp;AF$5</f>
        <v/>
      </c>
      <c r="AG958" s="39">
        <f>AG527*8.76*AG711</f>
        <v/>
      </c>
      <c r="AH958" s="40">
        <f>AH527*8.76*AH711</f>
        <v/>
      </c>
      <c r="AI958" s="40">
        <f>AI527*8.76*AI711</f>
        <v/>
      </c>
      <c r="AJ958" s="40">
        <f>AJ527*8.76*AJ711</f>
        <v/>
      </c>
      <c r="AK958" s="40">
        <f>AK527*8.76*AK711</f>
        <v/>
      </c>
      <c r="AL958" s="40">
        <f>AL527*8.76*AL711</f>
        <v/>
      </c>
      <c r="AM958" s="40">
        <f>AM527*8.76*AM711</f>
        <v/>
      </c>
      <c r="AN958" s="40">
        <f>AN527*8.76*AN711</f>
        <v/>
      </c>
      <c r="AO958" s="40">
        <f>AO527*8.76*AO711</f>
        <v/>
      </c>
      <c r="AP958" s="40">
        <f>AP527*8.76*AP711</f>
        <v/>
      </c>
      <c r="AQ958" s="40">
        <f>AQ527*8.76*AQ711</f>
        <v/>
      </c>
      <c r="AR958" s="40">
        <f>AR527*8.76*AR711</f>
        <v/>
      </c>
      <c r="AS958" s="40">
        <f>AS527*8.76*AS711</f>
        <v/>
      </c>
      <c r="AT958" s="40">
        <f>AT527*8.76*AT711</f>
        <v/>
      </c>
      <c r="AU958" s="40">
        <f>AU527*8.76*AU711</f>
        <v/>
      </c>
      <c r="AV958" s="40">
        <f>AV527*8.76*AV711</f>
        <v/>
      </c>
      <c r="AW958" s="40">
        <f>AW527*8.76*AW711</f>
        <v/>
      </c>
      <c r="AX958" s="40">
        <f>AX527*8.76*AX711</f>
        <v/>
      </c>
      <c r="AY958" s="40">
        <f>AY527*8.76*AY711</f>
        <v/>
      </c>
    </row>
    <row r="959" hidden="1" outlineLevel="1"/>
    <row r="960" hidden="1" outlineLevel="1">
      <c r="A960" s="14" t="inlineStr">
        <is>
          <t>prnew</t>
        </is>
      </c>
      <c r="B960" s="14" t="inlineStr">
        <is>
          <t>coa</t>
        </is>
      </c>
      <c r="C960" s="14" t="inlineStr">
        <is>
          <t>pow</t>
        </is>
      </c>
      <c r="D960" s="36" t="n"/>
      <c r="E960" s="36" t="n"/>
      <c r="F960" s="36" t="n"/>
      <c r="G960" s="36" t="n"/>
      <c r="H960" s="14">
        <f>INDEX(VarLab,MATCH($A960,VarKey,0))&amp;INDEX(MemLab,MATCH($C960&amp;"|"&amp;$B960,MemKey,0))</f>
        <v/>
      </c>
      <c r="I960" s="14">
        <f>INDEX(VarUnit,MATCH($A960,VarKey,0))</f>
        <v/>
      </c>
      <c r="J960" s="14">
        <f>INDEX(VarSrc,MATCH($A960,VarKey,0))</f>
        <v/>
      </c>
      <c r="K960" s="11">
        <f>CodePrefix&amp;$A960&amp;IF($C960="","","."&amp;$C960&amp;"."&amp;$B960)&amp;INDEX(VarEnd,MATCH($A960,VarKey,0))&amp;K$5</f>
        <v/>
      </c>
      <c r="L960" s="39">
        <f>L703*8.76*L539-L736*L$280*(1-L$201)</f>
        <v/>
      </c>
      <c r="M960" s="40">
        <f>M703*8.76*M539-M736*M$280*(1-M$201)</f>
        <v/>
      </c>
      <c r="N960" s="40">
        <f>N703*8.76*N539-N736*N$280*(1-N$201)</f>
        <v/>
      </c>
      <c r="O960" s="40">
        <f>O703*8.76*O539-O736*O$280*(1-O$201)</f>
        <v/>
      </c>
      <c r="P960" s="40">
        <f>P703*8.76*P539-P736*P$280*(1-P$201)</f>
        <v/>
      </c>
      <c r="Q960" s="40">
        <f>Q703*8.76*Q539-Q736*Q$280*(1-Q$201)</f>
        <v/>
      </c>
      <c r="R960" s="40">
        <f>R703*8.76*R539-R736*R$280*(1-R$201)</f>
        <v/>
      </c>
      <c r="S960" s="40">
        <f>S703*8.76*S539-S736*S$280*(1-S$201)</f>
        <v/>
      </c>
      <c r="T960" s="40">
        <f>T703*8.76*T539-T736*T$280*(1-T$201)</f>
        <v/>
      </c>
      <c r="U960" s="40">
        <f>U703*8.76*U539-U736*U$280*(1-U$201)</f>
        <v/>
      </c>
      <c r="V960" s="40">
        <f>V703*8.76*V539-V736*V$280*(1-V$201)</f>
        <v/>
      </c>
      <c r="W960" s="40">
        <f>W703*8.76*W539-W736*W$280*(1-W$201)</f>
        <v/>
      </c>
      <c r="X960" s="40">
        <f>X703*8.76*X539-X736*X$280*(1-X$201)</f>
        <v/>
      </c>
      <c r="Y960" s="40">
        <f>Y703*8.76*Y539-Y736*Y$280*(1-Y$201)</f>
        <v/>
      </c>
      <c r="Z960" s="40">
        <f>Z703*8.76*Z539-Z736*Z$280*(1-Z$201)</f>
        <v/>
      </c>
      <c r="AA960" s="40">
        <f>AA703*8.76*AA539-AA736*AA$280*(1-AA$201)</f>
        <v/>
      </c>
      <c r="AB960" s="40">
        <f>AB703*8.76*AB539-AB736*AB$280*(1-AB$201)</f>
        <v/>
      </c>
      <c r="AC960" s="40">
        <f>AC703*8.76*AC539-AC736*AC$280*(1-AC$201)</f>
        <v/>
      </c>
      <c r="AD960" s="40">
        <f>AD703*8.76*AD539-AD736*AD$280*(1-AD$201)</f>
        <v/>
      </c>
      <c r="AF960" s="11">
        <f>CodePrefix&amp;$A960&amp;IF($C960="","","."&amp;$C960&amp;"."&amp;$B960)&amp;INDEX(VarEnd,MATCH($A960,VarKey,0))&amp;AF$5</f>
        <v/>
      </c>
      <c r="AG960" s="39">
        <f>AG703*8.76*AG539-AG736*AG$280*(1-AG$201)</f>
        <v/>
      </c>
      <c r="AH960" s="40">
        <f>AH703*8.76*AH539-AH736*AH$280*(1-AH$201)</f>
        <v/>
      </c>
      <c r="AI960" s="40">
        <f>AI703*8.76*AI539-AI736*AI$280*(1-AI$201)</f>
        <v/>
      </c>
      <c r="AJ960" s="40">
        <f>AJ703*8.76*AJ539-AJ736*AJ$280*(1-AJ$201)</f>
        <v/>
      </c>
      <c r="AK960" s="40">
        <f>AK703*8.76*AK539-AK736*AK$280*(1-AK$201)</f>
        <v/>
      </c>
      <c r="AL960" s="40">
        <f>AL703*8.76*AL539-AL736*AL$280*(1-AL$201)</f>
        <v/>
      </c>
      <c r="AM960" s="40">
        <f>AM703*8.76*AM539-AM736*AM$280*(1-AM$201)</f>
        <v/>
      </c>
      <c r="AN960" s="40">
        <f>AN703*8.76*AN539-AN736*AN$280*(1-AN$201)</f>
        <v/>
      </c>
      <c r="AO960" s="40">
        <f>AO703*8.76*AO539-AO736*AO$280*(1-AO$201)</f>
        <v/>
      </c>
      <c r="AP960" s="40">
        <f>AP703*8.76*AP539-AP736*AP$280*(1-AP$201)</f>
        <v/>
      </c>
      <c r="AQ960" s="40">
        <f>AQ703*8.76*AQ539-AQ736*AQ$280*(1-AQ$201)</f>
        <v/>
      </c>
      <c r="AR960" s="40">
        <f>AR703*8.76*AR539-AR736*AR$280*(1-AR$201)</f>
        <v/>
      </c>
      <c r="AS960" s="40">
        <f>AS703*8.76*AS539-AS736*AS$280*(1-AS$201)</f>
        <v/>
      </c>
      <c r="AT960" s="40">
        <f>AT703*8.76*AT539-AT736*AT$280*(1-AT$201)</f>
        <v/>
      </c>
      <c r="AU960" s="40">
        <f>AU703*8.76*AU539-AU736*AU$280*(1-AU$201)</f>
        <v/>
      </c>
      <c r="AV960" s="40">
        <f>AV703*8.76*AV539-AV736*AV$280*(1-AV$201)</f>
        <v/>
      </c>
      <c r="AW960" s="40">
        <f>AW703*8.76*AW539-AW736*AW$280*(1-AW$201)</f>
        <v/>
      </c>
      <c r="AX960" s="40">
        <f>AX703*8.76*AX539-AX736*AX$280*(1-AX$201)</f>
        <v/>
      </c>
      <c r="AY960" s="40">
        <f>AY703*8.76*AY539-AY736*AY$280*(1-AY$201)</f>
        <v/>
      </c>
    </row>
    <row r="961" hidden="1" outlineLevel="1">
      <c r="A961" s="14" t="inlineStr">
        <is>
          <t>prnew</t>
        </is>
      </c>
      <c r="B961" s="14" t="inlineStr">
        <is>
          <t>nga</t>
        </is>
      </c>
      <c r="C961" s="14" t="inlineStr">
        <is>
          <t>pow</t>
        </is>
      </c>
      <c r="D961" s="36" t="n"/>
      <c r="E961" s="36" t="n"/>
      <c r="F961" s="36" t="n"/>
      <c r="G961" s="36" t="n"/>
      <c r="H961" s="14">
        <f>INDEX(VarLab,MATCH($A961,VarKey,0))&amp;INDEX(MemLab,MATCH($C961&amp;"|"&amp;$B961,MemKey,0))</f>
        <v/>
      </c>
      <c r="I961" s="14">
        <f>INDEX(VarUnit,MATCH($A961,VarKey,0))</f>
        <v/>
      </c>
      <c r="J961" s="14">
        <f>INDEX(VarSrc,MATCH($A961,VarKey,0))</f>
        <v/>
      </c>
      <c r="K961" s="11">
        <f>CodePrefix&amp;$A961&amp;IF($C961="","","."&amp;$C961&amp;"."&amp;$B961)&amp;INDEX(VarEnd,MATCH($A961,VarKey,0))&amp;K$5</f>
        <v/>
      </c>
      <c r="L961" s="39">
        <f>L704*8.76*L540-L737*L$280*(1-L$201)</f>
        <v/>
      </c>
      <c r="M961" s="40">
        <f>M704*8.76*M540-M737*M$280*(1-M$201)</f>
        <v/>
      </c>
      <c r="N961" s="40">
        <f>N704*8.76*N540-N737*N$280*(1-N$201)</f>
        <v/>
      </c>
      <c r="O961" s="40">
        <f>O704*8.76*O540-O737*O$280*(1-O$201)</f>
        <v/>
      </c>
      <c r="P961" s="40">
        <f>P704*8.76*P540-P737*P$280*(1-P$201)</f>
        <v/>
      </c>
      <c r="Q961" s="40">
        <f>Q704*8.76*Q540-Q737*Q$280*(1-Q$201)</f>
        <v/>
      </c>
      <c r="R961" s="40">
        <f>R704*8.76*R540-R737*R$280*(1-R$201)</f>
        <v/>
      </c>
      <c r="S961" s="40">
        <f>S704*8.76*S540-S737*S$280*(1-S$201)</f>
        <v/>
      </c>
      <c r="T961" s="40">
        <f>T704*8.76*T540-T737*T$280*(1-T$201)</f>
        <v/>
      </c>
      <c r="U961" s="40">
        <f>U704*8.76*U540-U737*U$280*(1-U$201)</f>
        <v/>
      </c>
      <c r="V961" s="40">
        <f>V704*8.76*V540-V737*V$280*(1-V$201)</f>
        <v/>
      </c>
      <c r="W961" s="40">
        <f>W704*8.76*W540-W737*W$280*(1-W$201)</f>
        <v/>
      </c>
      <c r="X961" s="40">
        <f>X704*8.76*X540-X737*X$280*(1-X$201)</f>
        <v/>
      </c>
      <c r="Y961" s="40">
        <f>Y704*8.76*Y540-Y737*Y$280*(1-Y$201)</f>
        <v/>
      </c>
      <c r="Z961" s="40">
        <f>Z704*8.76*Z540-Z737*Z$280*(1-Z$201)</f>
        <v/>
      </c>
      <c r="AA961" s="40">
        <f>AA704*8.76*AA540-AA737*AA$280*(1-AA$201)</f>
        <v/>
      </c>
      <c r="AB961" s="40">
        <f>AB704*8.76*AB540-AB737*AB$280*(1-AB$201)</f>
        <v/>
      </c>
      <c r="AC961" s="40">
        <f>AC704*8.76*AC540-AC737*AC$280*(1-AC$201)</f>
        <v/>
      </c>
      <c r="AD961" s="40">
        <f>AD704*8.76*AD540-AD737*AD$280*(1-AD$201)</f>
        <v/>
      </c>
      <c r="AF961" s="11">
        <f>CodePrefix&amp;$A961&amp;IF($C961="","","."&amp;$C961&amp;"."&amp;$B961)&amp;INDEX(VarEnd,MATCH($A961,VarKey,0))&amp;AF$5</f>
        <v/>
      </c>
      <c r="AG961" s="39">
        <f>AG704*8.76*AG540-AG737*AG$280*(1-AG$201)</f>
        <v/>
      </c>
      <c r="AH961" s="40">
        <f>AH704*8.76*AH540-AH737*AH$280*(1-AH$201)</f>
        <v/>
      </c>
      <c r="AI961" s="40">
        <f>AI704*8.76*AI540-AI737*AI$280*(1-AI$201)</f>
        <v/>
      </c>
      <c r="AJ961" s="40">
        <f>AJ704*8.76*AJ540-AJ737*AJ$280*(1-AJ$201)</f>
        <v/>
      </c>
      <c r="AK961" s="40">
        <f>AK704*8.76*AK540-AK737*AK$280*(1-AK$201)</f>
        <v/>
      </c>
      <c r="AL961" s="40">
        <f>AL704*8.76*AL540-AL737*AL$280*(1-AL$201)</f>
        <v/>
      </c>
      <c r="AM961" s="40">
        <f>AM704*8.76*AM540-AM737*AM$280*(1-AM$201)</f>
        <v/>
      </c>
      <c r="AN961" s="40">
        <f>AN704*8.76*AN540-AN737*AN$280*(1-AN$201)</f>
        <v/>
      </c>
      <c r="AO961" s="40">
        <f>AO704*8.76*AO540-AO737*AO$280*(1-AO$201)</f>
        <v/>
      </c>
      <c r="AP961" s="40">
        <f>AP704*8.76*AP540-AP737*AP$280*(1-AP$201)</f>
        <v/>
      </c>
      <c r="AQ961" s="40">
        <f>AQ704*8.76*AQ540-AQ737*AQ$280*(1-AQ$201)</f>
        <v/>
      </c>
      <c r="AR961" s="40">
        <f>AR704*8.76*AR540-AR737*AR$280*(1-AR$201)</f>
        <v/>
      </c>
      <c r="AS961" s="40">
        <f>AS704*8.76*AS540-AS737*AS$280*(1-AS$201)</f>
        <v/>
      </c>
      <c r="AT961" s="40">
        <f>AT704*8.76*AT540-AT737*AT$280*(1-AT$201)</f>
        <v/>
      </c>
      <c r="AU961" s="40">
        <f>AU704*8.76*AU540-AU737*AU$280*(1-AU$201)</f>
        <v/>
      </c>
      <c r="AV961" s="40">
        <f>AV704*8.76*AV540-AV737*AV$280*(1-AV$201)</f>
        <v/>
      </c>
      <c r="AW961" s="40">
        <f>AW704*8.76*AW540-AW737*AW$280*(1-AW$201)</f>
        <v/>
      </c>
      <c r="AX961" s="40">
        <f>AX704*8.76*AX540-AX737*AX$280*(1-AX$201)</f>
        <v/>
      </c>
      <c r="AY961" s="40">
        <f>AY704*8.76*AY540-AY737*AY$280*(1-AY$201)</f>
        <v/>
      </c>
    </row>
    <row r="962" hidden="1" outlineLevel="1">
      <c r="A962" s="14" t="inlineStr">
        <is>
          <t>prnew</t>
        </is>
      </c>
      <c r="B962" s="14" t="inlineStr">
        <is>
          <t>oop</t>
        </is>
      </c>
      <c r="C962" s="14" t="inlineStr">
        <is>
          <t>pow</t>
        </is>
      </c>
      <c r="D962" s="36" t="n"/>
      <c r="E962" s="36" t="n"/>
      <c r="F962" s="36" t="n"/>
      <c r="G962" s="36" t="n"/>
      <c r="H962" s="14">
        <f>INDEX(VarLab,MATCH($A962,VarKey,0))&amp;INDEX(MemLab,MATCH($C962&amp;"|"&amp;$B962,MemKey,0))</f>
        <v/>
      </c>
      <c r="I962" s="14">
        <f>INDEX(VarUnit,MATCH($A962,VarKey,0))</f>
        <v/>
      </c>
      <c r="J962" s="14">
        <f>INDEX(VarSrc,MATCH($A962,VarKey,0))</f>
        <v/>
      </c>
      <c r="K962" s="11">
        <f>CodePrefix&amp;$A962&amp;IF($C962="","","."&amp;$C962&amp;"."&amp;$B962)&amp;INDEX(VarEnd,MATCH($A962,VarKey,0))&amp;K$5</f>
        <v/>
      </c>
      <c r="L962" s="39">
        <f>L705*8.76*L541-L738*L$280*(1-L$201)</f>
        <v/>
      </c>
      <c r="M962" s="40">
        <f>M705*8.76*M541-M738*M$280*(1-M$201)</f>
        <v/>
      </c>
      <c r="N962" s="40">
        <f>N705*8.76*N541-N738*N$280*(1-N$201)</f>
        <v/>
      </c>
      <c r="O962" s="40">
        <f>O705*8.76*O541-O738*O$280*(1-O$201)</f>
        <v/>
      </c>
      <c r="P962" s="40">
        <f>P705*8.76*P541-P738*P$280*(1-P$201)</f>
        <v/>
      </c>
      <c r="Q962" s="40">
        <f>Q705*8.76*Q541-Q738*Q$280*(1-Q$201)</f>
        <v/>
      </c>
      <c r="R962" s="40">
        <f>R705*8.76*R541-R738*R$280*(1-R$201)</f>
        <v/>
      </c>
      <c r="S962" s="40">
        <f>S705*8.76*S541-S738*S$280*(1-S$201)</f>
        <v/>
      </c>
      <c r="T962" s="40">
        <f>T705*8.76*T541-T738*T$280*(1-T$201)</f>
        <v/>
      </c>
      <c r="U962" s="40">
        <f>U705*8.76*U541-U738*U$280*(1-U$201)</f>
        <v/>
      </c>
      <c r="V962" s="40">
        <f>V705*8.76*V541-V738*V$280*(1-V$201)</f>
        <v/>
      </c>
      <c r="W962" s="40">
        <f>W705*8.76*W541-W738*W$280*(1-W$201)</f>
        <v/>
      </c>
      <c r="X962" s="40">
        <f>X705*8.76*X541-X738*X$280*(1-X$201)</f>
        <v/>
      </c>
      <c r="Y962" s="40">
        <f>Y705*8.76*Y541-Y738*Y$280*(1-Y$201)</f>
        <v/>
      </c>
      <c r="Z962" s="40">
        <f>Z705*8.76*Z541-Z738*Z$280*(1-Z$201)</f>
        <v/>
      </c>
      <c r="AA962" s="40">
        <f>AA705*8.76*AA541-AA738*AA$280*(1-AA$201)</f>
        <v/>
      </c>
      <c r="AB962" s="40">
        <f>AB705*8.76*AB541-AB738*AB$280*(1-AB$201)</f>
        <v/>
      </c>
      <c r="AC962" s="40">
        <f>AC705*8.76*AC541-AC738*AC$280*(1-AC$201)</f>
        <v/>
      </c>
      <c r="AD962" s="40">
        <f>AD705*8.76*AD541-AD738*AD$280*(1-AD$201)</f>
        <v/>
      </c>
      <c r="AF962" s="11">
        <f>CodePrefix&amp;$A962&amp;IF($C962="","","."&amp;$C962&amp;"."&amp;$B962)&amp;INDEX(VarEnd,MATCH($A962,VarKey,0))&amp;AF$5</f>
        <v/>
      </c>
      <c r="AG962" s="39">
        <f>AG705*8.76*AG541-AG738*AG$280*(1-AG$201)</f>
        <v/>
      </c>
      <c r="AH962" s="40">
        <f>AH705*8.76*AH541-AH738*AH$280*(1-AH$201)</f>
        <v/>
      </c>
      <c r="AI962" s="40">
        <f>AI705*8.76*AI541-AI738*AI$280*(1-AI$201)</f>
        <v/>
      </c>
      <c r="AJ962" s="40">
        <f>AJ705*8.76*AJ541-AJ738*AJ$280*(1-AJ$201)</f>
        <v/>
      </c>
      <c r="AK962" s="40">
        <f>AK705*8.76*AK541-AK738*AK$280*(1-AK$201)</f>
        <v/>
      </c>
      <c r="AL962" s="40">
        <f>AL705*8.76*AL541-AL738*AL$280*(1-AL$201)</f>
        <v/>
      </c>
      <c r="AM962" s="40">
        <f>AM705*8.76*AM541-AM738*AM$280*(1-AM$201)</f>
        <v/>
      </c>
      <c r="AN962" s="40">
        <f>AN705*8.76*AN541-AN738*AN$280*(1-AN$201)</f>
        <v/>
      </c>
      <c r="AO962" s="40">
        <f>AO705*8.76*AO541-AO738*AO$280*(1-AO$201)</f>
        <v/>
      </c>
      <c r="AP962" s="40">
        <f>AP705*8.76*AP541-AP738*AP$280*(1-AP$201)</f>
        <v/>
      </c>
      <c r="AQ962" s="40">
        <f>AQ705*8.76*AQ541-AQ738*AQ$280*(1-AQ$201)</f>
        <v/>
      </c>
      <c r="AR962" s="40">
        <f>AR705*8.76*AR541-AR738*AR$280*(1-AR$201)</f>
        <v/>
      </c>
      <c r="AS962" s="40">
        <f>AS705*8.76*AS541-AS738*AS$280*(1-AS$201)</f>
        <v/>
      </c>
      <c r="AT962" s="40">
        <f>AT705*8.76*AT541-AT738*AT$280*(1-AT$201)</f>
        <v/>
      </c>
      <c r="AU962" s="40">
        <f>AU705*8.76*AU541-AU738*AU$280*(1-AU$201)</f>
        <v/>
      </c>
      <c r="AV962" s="40">
        <f>AV705*8.76*AV541-AV738*AV$280*(1-AV$201)</f>
        <v/>
      </c>
      <c r="AW962" s="40">
        <f>AW705*8.76*AW541-AW738*AW$280*(1-AW$201)</f>
        <v/>
      </c>
      <c r="AX962" s="40">
        <f>AX705*8.76*AX541-AX738*AX$280*(1-AX$201)</f>
        <v/>
      </c>
      <c r="AY962" s="40">
        <f>AY705*8.76*AY541-AY738*AY$280*(1-AY$201)</f>
        <v/>
      </c>
    </row>
    <row r="963" hidden="1" outlineLevel="1">
      <c r="A963" s="14" t="inlineStr">
        <is>
          <t>prnew</t>
        </is>
      </c>
      <c r="B963" s="14" t="inlineStr">
        <is>
          <t>nuc</t>
        </is>
      </c>
      <c r="C963" s="14" t="inlineStr">
        <is>
          <t>pow</t>
        </is>
      </c>
      <c r="D963" s="36" t="n"/>
      <c r="E963" s="36" t="n"/>
      <c r="F963" s="36" t="n"/>
      <c r="G963" s="36" t="n"/>
      <c r="H963" s="14">
        <f>INDEX(VarLab,MATCH($A963,VarKey,0))&amp;INDEX(MemLab,MATCH($C963&amp;"|"&amp;$B963,MemKey,0))</f>
        <v/>
      </c>
      <c r="I963" s="14">
        <f>INDEX(VarUnit,MATCH($A963,VarKey,0))</f>
        <v/>
      </c>
      <c r="J963" s="14">
        <f>INDEX(VarSrc,MATCH($A963,VarKey,0))</f>
        <v/>
      </c>
      <c r="K963" s="11">
        <f>CodePrefix&amp;$A963&amp;IF($C963="","","."&amp;$C963&amp;"."&amp;$B963)&amp;INDEX(VarEnd,MATCH($A963,VarKey,0))&amp;K$5</f>
        <v/>
      </c>
      <c r="L963" s="39">
        <f>L706*8.76*L542-L739*L$280*(1-L$201)</f>
        <v/>
      </c>
      <c r="M963" s="40">
        <f>M706*8.76*M542-M739*M$280*(1-M$201)</f>
        <v/>
      </c>
      <c r="N963" s="40">
        <f>N706*8.76*N542-N739*N$280*(1-N$201)</f>
        <v/>
      </c>
      <c r="O963" s="40">
        <f>O706*8.76*O542-O739*O$280*(1-O$201)</f>
        <v/>
      </c>
      <c r="P963" s="40">
        <f>P706*8.76*P542-P739*P$280*(1-P$201)</f>
        <v/>
      </c>
      <c r="Q963" s="40">
        <f>Q706*8.76*Q542-Q739*Q$280*(1-Q$201)</f>
        <v/>
      </c>
      <c r="R963" s="40">
        <f>R706*8.76*R542-R739*R$280*(1-R$201)</f>
        <v/>
      </c>
      <c r="S963" s="40">
        <f>S706*8.76*S542-S739*S$280*(1-S$201)</f>
        <v/>
      </c>
      <c r="T963" s="40">
        <f>T706*8.76*T542-T739*T$280*(1-T$201)</f>
        <v/>
      </c>
      <c r="U963" s="40">
        <f>U706*8.76*U542-U739*U$280*(1-U$201)</f>
        <v/>
      </c>
      <c r="V963" s="40">
        <f>V706*8.76*V542-V739*V$280*(1-V$201)</f>
        <v/>
      </c>
      <c r="W963" s="40">
        <f>W706*8.76*W542-W739*W$280*(1-W$201)</f>
        <v/>
      </c>
      <c r="X963" s="40">
        <f>X706*8.76*X542-X739*X$280*(1-X$201)</f>
        <v/>
      </c>
      <c r="Y963" s="40">
        <f>Y706*8.76*Y542-Y739*Y$280*(1-Y$201)</f>
        <v/>
      </c>
      <c r="Z963" s="40">
        <f>Z706*8.76*Z542-Z739*Z$280*(1-Z$201)</f>
        <v/>
      </c>
      <c r="AA963" s="40">
        <f>AA706*8.76*AA542-AA739*AA$280*(1-AA$201)</f>
        <v/>
      </c>
      <c r="AB963" s="40">
        <f>AB706*8.76*AB542-AB739*AB$280*(1-AB$201)</f>
        <v/>
      </c>
      <c r="AC963" s="40">
        <f>AC706*8.76*AC542-AC739*AC$280*(1-AC$201)</f>
        <v/>
      </c>
      <c r="AD963" s="40">
        <f>AD706*8.76*AD542-AD739*AD$280*(1-AD$201)</f>
        <v/>
      </c>
      <c r="AF963" s="11">
        <f>CodePrefix&amp;$A963&amp;IF($C963="","","."&amp;$C963&amp;"."&amp;$B963)&amp;INDEX(VarEnd,MATCH($A963,VarKey,0))&amp;AF$5</f>
        <v/>
      </c>
      <c r="AG963" s="39">
        <f>AG706*8.76*AG542-AG739*AG$280*(1-AG$201)</f>
        <v/>
      </c>
      <c r="AH963" s="40">
        <f>AH706*8.76*AH542-AH739*AH$280*(1-AH$201)</f>
        <v/>
      </c>
      <c r="AI963" s="40">
        <f>AI706*8.76*AI542-AI739*AI$280*(1-AI$201)</f>
        <v/>
      </c>
      <c r="AJ963" s="40">
        <f>AJ706*8.76*AJ542-AJ739*AJ$280*(1-AJ$201)</f>
        <v/>
      </c>
      <c r="AK963" s="40">
        <f>AK706*8.76*AK542-AK739*AK$280*(1-AK$201)</f>
        <v/>
      </c>
      <c r="AL963" s="40">
        <f>AL706*8.76*AL542-AL739*AL$280*(1-AL$201)</f>
        <v/>
      </c>
      <c r="AM963" s="40">
        <f>AM706*8.76*AM542-AM739*AM$280*(1-AM$201)</f>
        <v/>
      </c>
      <c r="AN963" s="40">
        <f>AN706*8.76*AN542-AN739*AN$280*(1-AN$201)</f>
        <v/>
      </c>
      <c r="AO963" s="40">
        <f>AO706*8.76*AO542-AO739*AO$280*(1-AO$201)</f>
        <v/>
      </c>
      <c r="AP963" s="40">
        <f>AP706*8.76*AP542-AP739*AP$280*(1-AP$201)</f>
        <v/>
      </c>
      <c r="AQ963" s="40">
        <f>AQ706*8.76*AQ542-AQ739*AQ$280*(1-AQ$201)</f>
        <v/>
      </c>
      <c r="AR963" s="40">
        <f>AR706*8.76*AR542-AR739*AR$280*(1-AR$201)</f>
        <v/>
      </c>
      <c r="AS963" s="40">
        <f>AS706*8.76*AS542-AS739*AS$280*(1-AS$201)</f>
        <v/>
      </c>
      <c r="AT963" s="40">
        <f>AT706*8.76*AT542-AT739*AT$280*(1-AT$201)</f>
        <v/>
      </c>
      <c r="AU963" s="40">
        <f>AU706*8.76*AU542-AU739*AU$280*(1-AU$201)</f>
        <v/>
      </c>
      <c r="AV963" s="40">
        <f>AV706*8.76*AV542-AV739*AV$280*(1-AV$201)</f>
        <v/>
      </c>
      <c r="AW963" s="40">
        <f>AW706*8.76*AW542-AW739*AW$280*(1-AW$201)</f>
        <v/>
      </c>
      <c r="AX963" s="40">
        <f>AX706*8.76*AX542-AX739*AX$280*(1-AX$201)</f>
        <v/>
      </c>
      <c r="AY963" s="40">
        <f>AY706*8.76*AY542-AY739*AY$280*(1-AY$201)</f>
        <v/>
      </c>
    </row>
    <row r="964" hidden="1" outlineLevel="1">
      <c r="A964" s="14" t="inlineStr">
        <is>
          <t>prnew</t>
        </is>
      </c>
      <c r="B964" s="14" t="inlineStr">
        <is>
          <t>wnd</t>
        </is>
      </c>
      <c r="C964" s="14" t="inlineStr">
        <is>
          <t>pow</t>
        </is>
      </c>
      <c r="D964" s="36" t="n"/>
      <c r="E964" s="36" t="n"/>
      <c r="F964" s="36" t="n"/>
      <c r="G964" s="36" t="n"/>
      <c r="H964" s="14">
        <f>INDEX(VarLab,MATCH($A964,VarKey,0))&amp;INDEX(MemLab,MATCH($C964&amp;"|"&amp;$B964,MemKey,0))</f>
        <v/>
      </c>
      <c r="I964" s="14">
        <f>INDEX(VarUnit,MATCH($A964,VarKey,0))</f>
        <v/>
      </c>
      <c r="J964" s="14">
        <f>INDEX(VarSrc,MATCH($A964,VarKey,0))</f>
        <v/>
      </c>
      <c r="K964" s="11">
        <f>CodePrefix&amp;$A964&amp;IF($C964="","","."&amp;$C964&amp;"."&amp;$B964)&amp;INDEX(VarEnd,MATCH($A964,VarKey,0))&amp;K$5</f>
        <v/>
      </c>
      <c r="L964" s="39">
        <f>L707*8.76*L543-L740*L$280*(1-L$201)</f>
        <v/>
      </c>
      <c r="M964" s="40">
        <f>M707*8.76*M543-M740*M$280*(1-M$201)</f>
        <v/>
      </c>
      <c r="N964" s="40">
        <f>N707*8.76*N543-N740*N$280*(1-N$201)</f>
        <v/>
      </c>
      <c r="O964" s="40">
        <f>O707*8.76*O543-O740*O$280*(1-O$201)</f>
        <v/>
      </c>
      <c r="P964" s="40">
        <f>P707*8.76*P543-P740*P$280*(1-P$201)</f>
        <v/>
      </c>
      <c r="Q964" s="40">
        <f>Q707*8.76*Q543-Q740*Q$280*(1-Q$201)</f>
        <v/>
      </c>
      <c r="R964" s="40">
        <f>R707*8.76*R543-R740*R$280*(1-R$201)</f>
        <v/>
      </c>
      <c r="S964" s="40">
        <f>S707*8.76*S543-S740*S$280*(1-S$201)</f>
        <v/>
      </c>
      <c r="T964" s="40">
        <f>T707*8.76*T543-T740*T$280*(1-T$201)</f>
        <v/>
      </c>
      <c r="U964" s="40">
        <f>U707*8.76*U543-U740*U$280*(1-U$201)</f>
        <v/>
      </c>
      <c r="V964" s="40">
        <f>V707*8.76*V543-V740*V$280*(1-V$201)</f>
        <v/>
      </c>
      <c r="W964" s="40">
        <f>W707*8.76*W543-W740*W$280*(1-W$201)</f>
        <v/>
      </c>
      <c r="X964" s="40">
        <f>X707*8.76*X543-X740*X$280*(1-X$201)</f>
        <v/>
      </c>
      <c r="Y964" s="40">
        <f>Y707*8.76*Y543-Y740*Y$280*(1-Y$201)</f>
        <v/>
      </c>
      <c r="Z964" s="40">
        <f>Z707*8.76*Z543-Z740*Z$280*(1-Z$201)</f>
        <v/>
      </c>
      <c r="AA964" s="40">
        <f>AA707*8.76*AA543-AA740*AA$280*(1-AA$201)</f>
        <v/>
      </c>
      <c r="AB964" s="40">
        <f>AB707*8.76*AB543-AB740*AB$280*(1-AB$201)</f>
        <v/>
      </c>
      <c r="AC964" s="40">
        <f>AC707*8.76*AC543-AC740*AC$280*(1-AC$201)</f>
        <v/>
      </c>
      <c r="AD964" s="40">
        <f>AD707*8.76*AD543-AD740*AD$280*(1-AD$201)</f>
        <v/>
      </c>
      <c r="AF964" s="11">
        <f>CodePrefix&amp;$A964&amp;IF($C964="","","."&amp;$C964&amp;"."&amp;$B964)&amp;INDEX(VarEnd,MATCH($A964,VarKey,0))&amp;AF$5</f>
        <v/>
      </c>
      <c r="AG964" s="39">
        <f>AG707*8.76*AG543-AG740*AG$280*(1-AG$201)</f>
        <v/>
      </c>
      <c r="AH964" s="40">
        <f>AH707*8.76*AH543-AH740*AH$280*(1-AH$201)</f>
        <v/>
      </c>
      <c r="AI964" s="40">
        <f>AI707*8.76*AI543-AI740*AI$280*(1-AI$201)</f>
        <v/>
      </c>
      <c r="AJ964" s="40">
        <f>AJ707*8.76*AJ543-AJ740*AJ$280*(1-AJ$201)</f>
        <v/>
      </c>
      <c r="AK964" s="40">
        <f>AK707*8.76*AK543-AK740*AK$280*(1-AK$201)</f>
        <v/>
      </c>
      <c r="AL964" s="40">
        <f>AL707*8.76*AL543-AL740*AL$280*(1-AL$201)</f>
        <v/>
      </c>
      <c r="AM964" s="40">
        <f>AM707*8.76*AM543-AM740*AM$280*(1-AM$201)</f>
        <v/>
      </c>
      <c r="AN964" s="40">
        <f>AN707*8.76*AN543-AN740*AN$280*(1-AN$201)</f>
        <v/>
      </c>
      <c r="AO964" s="40">
        <f>AO707*8.76*AO543-AO740*AO$280*(1-AO$201)</f>
        <v/>
      </c>
      <c r="AP964" s="40">
        <f>AP707*8.76*AP543-AP740*AP$280*(1-AP$201)</f>
        <v/>
      </c>
      <c r="AQ964" s="40">
        <f>AQ707*8.76*AQ543-AQ740*AQ$280*(1-AQ$201)</f>
        <v/>
      </c>
      <c r="AR964" s="40">
        <f>AR707*8.76*AR543-AR740*AR$280*(1-AR$201)</f>
        <v/>
      </c>
      <c r="AS964" s="40">
        <f>AS707*8.76*AS543-AS740*AS$280*(1-AS$201)</f>
        <v/>
      </c>
      <c r="AT964" s="40">
        <f>AT707*8.76*AT543-AT740*AT$280*(1-AT$201)</f>
        <v/>
      </c>
      <c r="AU964" s="40">
        <f>AU707*8.76*AU543-AU740*AU$280*(1-AU$201)</f>
        <v/>
      </c>
      <c r="AV964" s="40">
        <f>AV707*8.76*AV543-AV740*AV$280*(1-AV$201)</f>
        <v/>
      </c>
      <c r="AW964" s="40">
        <f>AW707*8.76*AW543-AW740*AW$280*(1-AW$201)</f>
        <v/>
      </c>
      <c r="AX964" s="40">
        <f>AX707*8.76*AX543-AX740*AX$280*(1-AX$201)</f>
        <v/>
      </c>
      <c r="AY964" s="40">
        <f>AY707*8.76*AY543-AY740*AY$280*(1-AY$201)</f>
        <v/>
      </c>
    </row>
    <row r="965" hidden="1" outlineLevel="1">
      <c r="A965" s="14" t="inlineStr">
        <is>
          <t>prnew</t>
        </is>
      </c>
      <c r="B965" s="14" t="inlineStr">
        <is>
          <t>sol</t>
        </is>
      </c>
      <c r="C965" s="14" t="inlineStr">
        <is>
          <t>pow</t>
        </is>
      </c>
      <c r="D965" s="36" t="n"/>
      <c r="E965" s="36" t="n"/>
      <c r="F965" s="36" t="n"/>
      <c r="G965" s="36" t="n"/>
      <c r="H965" s="14">
        <f>INDEX(VarLab,MATCH($A965,VarKey,0))&amp;INDEX(MemLab,MATCH($C965&amp;"|"&amp;$B965,MemKey,0))</f>
        <v/>
      </c>
      <c r="I965" s="14">
        <f>INDEX(VarUnit,MATCH($A965,VarKey,0))</f>
        <v/>
      </c>
      <c r="J965" s="14">
        <f>INDEX(VarSrc,MATCH($A965,VarKey,0))</f>
        <v/>
      </c>
      <c r="K965" s="11">
        <f>CodePrefix&amp;$A965&amp;IF($C965="","","."&amp;$C965&amp;"."&amp;$B965)&amp;INDEX(VarEnd,MATCH($A965,VarKey,0))&amp;K$5</f>
        <v/>
      </c>
      <c r="L965" s="39">
        <f>L708*8.76*L544-L741*L$280*(1-L$201)</f>
        <v/>
      </c>
      <c r="M965" s="40">
        <f>M708*8.76*M544-M741*M$280*(1-M$201)</f>
        <v/>
      </c>
      <c r="N965" s="40">
        <f>N708*8.76*N544-N741*N$280*(1-N$201)</f>
        <v/>
      </c>
      <c r="O965" s="40">
        <f>O708*8.76*O544-O741*O$280*(1-O$201)</f>
        <v/>
      </c>
      <c r="P965" s="40">
        <f>P708*8.76*P544-P741*P$280*(1-P$201)</f>
        <v/>
      </c>
      <c r="Q965" s="40">
        <f>Q708*8.76*Q544-Q741*Q$280*(1-Q$201)</f>
        <v/>
      </c>
      <c r="R965" s="40">
        <f>R708*8.76*R544-R741*R$280*(1-R$201)</f>
        <v/>
      </c>
      <c r="S965" s="40">
        <f>S708*8.76*S544-S741*S$280*(1-S$201)</f>
        <v/>
      </c>
      <c r="T965" s="40">
        <f>T708*8.76*T544-T741*T$280*(1-T$201)</f>
        <v/>
      </c>
      <c r="U965" s="40">
        <f>U708*8.76*U544-U741*U$280*(1-U$201)</f>
        <v/>
      </c>
      <c r="V965" s="40">
        <f>V708*8.76*V544-V741*V$280*(1-V$201)</f>
        <v/>
      </c>
      <c r="W965" s="40">
        <f>W708*8.76*W544-W741*W$280*(1-W$201)</f>
        <v/>
      </c>
      <c r="X965" s="40">
        <f>X708*8.76*X544-X741*X$280*(1-X$201)</f>
        <v/>
      </c>
      <c r="Y965" s="40">
        <f>Y708*8.76*Y544-Y741*Y$280*(1-Y$201)</f>
        <v/>
      </c>
      <c r="Z965" s="40">
        <f>Z708*8.76*Z544-Z741*Z$280*(1-Z$201)</f>
        <v/>
      </c>
      <c r="AA965" s="40">
        <f>AA708*8.76*AA544-AA741*AA$280*(1-AA$201)</f>
        <v/>
      </c>
      <c r="AB965" s="40">
        <f>AB708*8.76*AB544-AB741*AB$280*(1-AB$201)</f>
        <v/>
      </c>
      <c r="AC965" s="40">
        <f>AC708*8.76*AC544-AC741*AC$280*(1-AC$201)</f>
        <v/>
      </c>
      <c r="AD965" s="40">
        <f>AD708*8.76*AD544-AD741*AD$280*(1-AD$201)</f>
        <v/>
      </c>
      <c r="AF965" s="11">
        <f>CodePrefix&amp;$A965&amp;IF($C965="","","."&amp;$C965&amp;"."&amp;$B965)&amp;INDEX(VarEnd,MATCH($A965,VarKey,0))&amp;AF$5</f>
        <v/>
      </c>
      <c r="AG965" s="39">
        <f>AG708*8.76*AG544-AG741*AG$280*(1-AG$201)</f>
        <v/>
      </c>
      <c r="AH965" s="40">
        <f>AH708*8.76*AH544-AH741*AH$280*(1-AH$201)</f>
        <v/>
      </c>
      <c r="AI965" s="40">
        <f>AI708*8.76*AI544-AI741*AI$280*(1-AI$201)</f>
        <v/>
      </c>
      <c r="AJ965" s="40">
        <f>AJ708*8.76*AJ544-AJ741*AJ$280*(1-AJ$201)</f>
        <v/>
      </c>
      <c r="AK965" s="40">
        <f>AK708*8.76*AK544-AK741*AK$280*(1-AK$201)</f>
        <v/>
      </c>
      <c r="AL965" s="40">
        <f>AL708*8.76*AL544-AL741*AL$280*(1-AL$201)</f>
        <v/>
      </c>
      <c r="AM965" s="40">
        <f>AM708*8.76*AM544-AM741*AM$280*(1-AM$201)</f>
        <v/>
      </c>
      <c r="AN965" s="40">
        <f>AN708*8.76*AN544-AN741*AN$280*(1-AN$201)</f>
        <v/>
      </c>
      <c r="AO965" s="40">
        <f>AO708*8.76*AO544-AO741*AO$280*(1-AO$201)</f>
        <v/>
      </c>
      <c r="AP965" s="40">
        <f>AP708*8.76*AP544-AP741*AP$280*(1-AP$201)</f>
        <v/>
      </c>
      <c r="AQ965" s="40">
        <f>AQ708*8.76*AQ544-AQ741*AQ$280*(1-AQ$201)</f>
        <v/>
      </c>
      <c r="AR965" s="40">
        <f>AR708*8.76*AR544-AR741*AR$280*(1-AR$201)</f>
        <v/>
      </c>
      <c r="AS965" s="40">
        <f>AS708*8.76*AS544-AS741*AS$280*(1-AS$201)</f>
        <v/>
      </c>
      <c r="AT965" s="40">
        <f>AT708*8.76*AT544-AT741*AT$280*(1-AT$201)</f>
        <v/>
      </c>
      <c r="AU965" s="40">
        <f>AU708*8.76*AU544-AU741*AU$280*(1-AU$201)</f>
        <v/>
      </c>
      <c r="AV965" s="40">
        <f>AV708*8.76*AV544-AV741*AV$280*(1-AV$201)</f>
        <v/>
      </c>
      <c r="AW965" s="40">
        <f>AW708*8.76*AW544-AW741*AW$280*(1-AW$201)</f>
        <v/>
      </c>
      <c r="AX965" s="40">
        <f>AX708*8.76*AX544-AX741*AX$280*(1-AX$201)</f>
        <v/>
      </c>
      <c r="AY965" s="40">
        <f>AY708*8.76*AY544-AY741*AY$280*(1-AY$201)</f>
        <v/>
      </c>
    </row>
    <row r="966" hidden="1" outlineLevel="1">
      <c r="A966" s="14" t="inlineStr">
        <is>
          <t>prnew</t>
        </is>
      </c>
      <c r="B966" s="14" t="inlineStr">
        <is>
          <t>hyd</t>
        </is>
      </c>
      <c r="C966" s="14" t="inlineStr">
        <is>
          <t>pow</t>
        </is>
      </c>
      <c r="D966" s="36" t="n"/>
      <c r="E966" s="36" t="n"/>
      <c r="F966" s="36" t="n"/>
      <c r="G966" s="36" t="n"/>
      <c r="H966" s="14">
        <f>INDEX(VarLab,MATCH($A966,VarKey,0))&amp;INDEX(MemLab,MATCH($C966&amp;"|"&amp;$B966,MemKey,0))</f>
        <v/>
      </c>
      <c r="I966" s="14">
        <f>INDEX(VarUnit,MATCH($A966,VarKey,0))</f>
        <v/>
      </c>
      <c r="J966" s="14">
        <f>INDEX(VarSrc,MATCH($A966,VarKey,0))</f>
        <v/>
      </c>
      <c r="K966" s="11">
        <f>CodePrefix&amp;$A966&amp;IF($C966="","","."&amp;$C966&amp;"."&amp;$B966)&amp;INDEX(VarEnd,MATCH($A966,VarKey,0))&amp;K$5</f>
        <v/>
      </c>
      <c r="L966" s="39">
        <f>L709*8.76*L545-L742*L$280*(1-L$201)</f>
        <v/>
      </c>
      <c r="M966" s="40">
        <f>M709*8.76*M545-M742*M$280*(1-M$201)</f>
        <v/>
      </c>
      <c r="N966" s="40">
        <f>N709*8.76*N545-N742*N$280*(1-N$201)</f>
        <v/>
      </c>
      <c r="O966" s="40">
        <f>O709*8.76*O545-O742*O$280*(1-O$201)</f>
        <v/>
      </c>
      <c r="P966" s="40">
        <f>P709*8.76*P545-P742*P$280*(1-P$201)</f>
        <v/>
      </c>
      <c r="Q966" s="40">
        <f>Q709*8.76*Q545-Q742*Q$280*(1-Q$201)</f>
        <v/>
      </c>
      <c r="R966" s="40">
        <f>R709*8.76*R545-R742*R$280*(1-R$201)</f>
        <v/>
      </c>
      <c r="S966" s="40">
        <f>S709*8.76*S545-S742*S$280*(1-S$201)</f>
        <v/>
      </c>
      <c r="T966" s="40">
        <f>T709*8.76*T545-T742*T$280*(1-T$201)</f>
        <v/>
      </c>
      <c r="U966" s="40">
        <f>U709*8.76*U545-U742*U$280*(1-U$201)</f>
        <v/>
      </c>
      <c r="V966" s="40">
        <f>V709*8.76*V545-V742*V$280*(1-V$201)</f>
        <v/>
      </c>
      <c r="W966" s="40">
        <f>W709*8.76*W545-W742*W$280*(1-W$201)</f>
        <v/>
      </c>
      <c r="X966" s="40">
        <f>X709*8.76*X545-X742*X$280*(1-X$201)</f>
        <v/>
      </c>
      <c r="Y966" s="40">
        <f>Y709*8.76*Y545-Y742*Y$280*(1-Y$201)</f>
        <v/>
      </c>
      <c r="Z966" s="40">
        <f>Z709*8.76*Z545-Z742*Z$280*(1-Z$201)</f>
        <v/>
      </c>
      <c r="AA966" s="40">
        <f>AA709*8.76*AA545-AA742*AA$280*(1-AA$201)</f>
        <v/>
      </c>
      <c r="AB966" s="40">
        <f>AB709*8.76*AB545-AB742*AB$280*(1-AB$201)</f>
        <v/>
      </c>
      <c r="AC966" s="40">
        <f>AC709*8.76*AC545-AC742*AC$280*(1-AC$201)</f>
        <v/>
      </c>
      <c r="AD966" s="40">
        <f>AD709*8.76*AD545-AD742*AD$280*(1-AD$201)</f>
        <v/>
      </c>
      <c r="AF966" s="11">
        <f>CodePrefix&amp;$A966&amp;IF($C966="","","."&amp;$C966&amp;"."&amp;$B966)&amp;INDEX(VarEnd,MATCH($A966,VarKey,0))&amp;AF$5</f>
        <v/>
      </c>
      <c r="AG966" s="39">
        <f>AG709*8.76*AG545-AG742*AG$280*(1-AG$201)</f>
        <v/>
      </c>
      <c r="AH966" s="40">
        <f>AH709*8.76*AH545-AH742*AH$280*(1-AH$201)</f>
        <v/>
      </c>
      <c r="AI966" s="40">
        <f>AI709*8.76*AI545-AI742*AI$280*(1-AI$201)</f>
        <v/>
      </c>
      <c r="AJ966" s="40">
        <f>AJ709*8.76*AJ545-AJ742*AJ$280*(1-AJ$201)</f>
        <v/>
      </c>
      <c r="AK966" s="40">
        <f>AK709*8.76*AK545-AK742*AK$280*(1-AK$201)</f>
        <v/>
      </c>
      <c r="AL966" s="40">
        <f>AL709*8.76*AL545-AL742*AL$280*(1-AL$201)</f>
        <v/>
      </c>
      <c r="AM966" s="40">
        <f>AM709*8.76*AM545-AM742*AM$280*(1-AM$201)</f>
        <v/>
      </c>
      <c r="AN966" s="40">
        <f>AN709*8.76*AN545-AN742*AN$280*(1-AN$201)</f>
        <v/>
      </c>
      <c r="AO966" s="40">
        <f>AO709*8.76*AO545-AO742*AO$280*(1-AO$201)</f>
        <v/>
      </c>
      <c r="AP966" s="40">
        <f>AP709*8.76*AP545-AP742*AP$280*(1-AP$201)</f>
        <v/>
      </c>
      <c r="AQ966" s="40">
        <f>AQ709*8.76*AQ545-AQ742*AQ$280*(1-AQ$201)</f>
        <v/>
      </c>
      <c r="AR966" s="40">
        <f>AR709*8.76*AR545-AR742*AR$280*(1-AR$201)</f>
        <v/>
      </c>
      <c r="AS966" s="40">
        <f>AS709*8.76*AS545-AS742*AS$280*(1-AS$201)</f>
        <v/>
      </c>
      <c r="AT966" s="40">
        <f>AT709*8.76*AT545-AT742*AT$280*(1-AT$201)</f>
        <v/>
      </c>
      <c r="AU966" s="40">
        <f>AU709*8.76*AU545-AU742*AU$280*(1-AU$201)</f>
        <v/>
      </c>
      <c r="AV966" s="40">
        <f>AV709*8.76*AV545-AV742*AV$280*(1-AV$201)</f>
        <v/>
      </c>
      <c r="AW966" s="40">
        <f>AW709*8.76*AW545-AW742*AW$280*(1-AW$201)</f>
        <v/>
      </c>
      <c r="AX966" s="40">
        <f>AX709*8.76*AX545-AX742*AX$280*(1-AX$201)</f>
        <v/>
      </c>
      <c r="AY966" s="40">
        <f>AY709*8.76*AY545-AY742*AY$280*(1-AY$201)</f>
        <v/>
      </c>
    </row>
    <row r="967" hidden="1" outlineLevel="1">
      <c r="A967" s="14" t="inlineStr">
        <is>
          <t>prnew</t>
        </is>
      </c>
      <c r="B967" s="14" t="inlineStr">
        <is>
          <t>ore</t>
        </is>
      </c>
      <c r="C967" s="14" t="inlineStr">
        <is>
          <t>pow</t>
        </is>
      </c>
      <c r="D967" s="36" t="n"/>
      <c r="E967" s="36" t="n"/>
      <c r="F967" s="36" t="n"/>
      <c r="G967" s="36" t="n"/>
      <c r="H967" s="14">
        <f>INDEX(VarLab,MATCH($A967,VarKey,0))&amp;INDEX(MemLab,MATCH($C967&amp;"|"&amp;$B967,MemKey,0))</f>
        <v/>
      </c>
      <c r="I967" s="14">
        <f>INDEX(VarUnit,MATCH($A967,VarKey,0))</f>
        <v/>
      </c>
      <c r="J967" s="14">
        <f>INDEX(VarSrc,MATCH($A967,VarKey,0))</f>
        <v/>
      </c>
      <c r="K967" s="11">
        <f>CodePrefix&amp;$A967&amp;IF($C967="","","."&amp;$C967&amp;"."&amp;$B967)&amp;INDEX(VarEnd,MATCH($A967,VarKey,0))&amp;K$5</f>
        <v/>
      </c>
      <c r="L967" s="39">
        <f>L710*8.76*L546-L743*L$280*(1-L$201)</f>
        <v/>
      </c>
      <c r="M967" s="40">
        <f>M710*8.76*M546-M743*M$280*(1-M$201)</f>
        <v/>
      </c>
      <c r="N967" s="40">
        <f>N710*8.76*N546-N743*N$280*(1-N$201)</f>
        <v/>
      </c>
      <c r="O967" s="40">
        <f>O710*8.76*O546-O743*O$280*(1-O$201)</f>
        <v/>
      </c>
      <c r="P967" s="40">
        <f>P710*8.76*P546-P743*P$280*(1-P$201)</f>
        <v/>
      </c>
      <c r="Q967" s="40">
        <f>Q710*8.76*Q546-Q743*Q$280*(1-Q$201)</f>
        <v/>
      </c>
      <c r="R967" s="40">
        <f>R710*8.76*R546-R743*R$280*(1-R$201)</f>
        <v/>
      </c>
      <c r="S967" s="40">
        <f>S710*8.76*S546-S743*S$280*(1-S$201)</f>
        <v/>
      </c>
      <c r="T967" s="40">
        <f>T710*8.76*T546-T743*T$280*(1-T$201)</f>
        <v/>
      </c>
      <c r="U967" s="40">
        <f>U710*8.76*U546-U743*U$280*(1-U$201)</f>
        <v/>
      </c>
      <c r="V967" s="40">
        <f>V710*8.76*V546-V743*V$280*(1-V$201)</f>
        <v/>
      </c>
      <c r="W967" s="40">
        <f>W710*8.76*W546-W743*W$280*(1-W$201)</f>
        <v/>
      </c>
      <c r="X967" s="40">
        <f>X710*8.76*X546-X743*X$280*(1-X$201)</f>
        <v/>
      </c>
      <c r="Y967" s="40">
        <f>Y710*8.76*Y546-Y743*Y$280*(1-Y$201)</f>
        <v/>
      </c>
      <c r="Z967" s="40">
        <f>Z710*8.76*Z546-Z743*Z$280*(1-Z$201)</f>
        <v/>
      </c>
      <c r="AA967" s="40">
        <f>AA710*8.76*AA546-AA743*AA$280*(1-AA$201)</f>
        <v/>
      </c>
      <c r="AB967" s="40">
        <f>AB710*8.76*AB546-AB743*AB$280*(1-AB$201)</f>
        <v/>
      </c>
      <c r="AC967" s="40">
        <f>AC710*8.76*AC546-AC743*AC$280*(1-AC$201)</f>
        <v/>
      </c>
      <c r="AD967" s="40">
        <f>AD710*8.76*AD546-AD743*AD$280*(1-AD$201)</f>
        <v/>
      </c>
      <c r="AF967" s="11">
        <f>CodePrefix&amp;$A967&amp;IF($C967="","","."&amp;$C967&amp;"."&amp;$B967)&amp;INDEX(VarEnd,MATCH($A967,VarKey,0))&amp;AF$5</f>
        <v/>
      </c>
      <c r="AG967" s="39">
        <f>AG710*8.76*AG546-AG743*AG$280*(1-AG$201)</f>
        <v/>
      </c>
      <c r="AH967" s="40">
        <f>AH710*8.76*AH546-AH743*AH$280*(1-AH$201)</f>
        <v/>
      </c>
      <c r="AI967" s="40">
        <f>AI710*8.76*AI546-AI743*AI$280*(1-AI$201)</f>
        <v/>
      </c>
      <c r="AJ967" s="40">
        <f>AJ710*8.76*AJ546-AJ743*AJ$280*(1-AJ$201)</f>
        <v/>
      </c>
      <c r="AK967" s="40">
        <f>AK710*8.76*AK546-AK743*AK$280*(1-AK$201)</f>
        <v/>
      </c>
      <c r="AL967" s="40">
        <f>AL710*8.76*AL546-AL743*AL$280*(1-AL$201)</f>
        <v/>
      </c>
      <c r="AM967" s="40">
        <f>AM710*8.76*AM546-AM743*AM$280*(1-AM$201)</f>
        <v/>
      </c>
      <c r="AN967" s="40">
        <f>AN710*8.76*AN546-AN743*AN$280*(1-AN$201)</f>
        <v/>
      </c>
      <c r="AO967" s="40">
        <f>AO710*8.76*AO546-AO743*AO$280*(1-AO$201)</f>
        <v/>
      </c>
      <c r="AP967" s="40">
        <f>AP710*8.76*AP546-AP743*AP$280*(1-AP$201)</f>
        <v/>
      </c>
      <c r="AQ967" s="40">
        <f>AQ710*8.76*AQ546-AQ743*AQ$280*(1-AQ$201)</f>
        <v/>
      </c>
      <c r="AR967" s="40">
        <f>AR710*8.76*AR546-AR743*AR$280*(1-AR$201)</f>
        <v/>
      </c>
      <c r="AS967" s="40">
        <f>AS710*8.76*AS546-AS743*AS$280*(1-AS$201)</f>
        <v/>
      </c>
      <c r="AT967" s="40">
        <f>AT710*8.76*AT546-AT743*AT$280*(1-AT$201)</f>
        <v/>
      </c>
      <c r="AU967" s="40">
        <f>AU710*8.76*AU546-AU743*AU$280*(1-AU$201)</f>
        <v/>
      </c>
      <c r="AV967" s="40">
        <f>AV710*8.76*AV546-AV743*AV$280*(1-AV$201)</f>
        <v/>
      </c>
      <c r="AW967" s="40">
        <f>AW710*8.76*AW546-AW743*AW$280*(1-AW$201)</f>
        <v/>
      </c>
      <c r="AX967" s="40">
        <f>AX710*8.76*AX546-AX743*AX$280*(1-AX$201)</f>
        <v/>
      </c>
      <c r="AY967" s="40">
        <f>AY710*8.76*AY546-AY743*AY$280*(1-AY$201)</f>
        <v/>
      </c>
    </row>
    <row r="968" hidden="1" outlineLevel="1">
      <c r="A968" s="14" t="inlineStr">
        <is>
          <t>prnew</t>
        </is>
      </c>
      <c r="B968" s="14" t="inlineStr">
        <is>
          <t>bio</t>
        </is>
      </c>
      <c r="C968" s="14" t="inlineStr">
        <is>
          <t>pow</t>
        </is>
      </c>
      <c r="D968" s="36" t="n"/>
      <c r="E968" s="36" t="n"/>
      <c r="F968" s="36" t="n"/>
      <c r="G968" s="36" t="n"/>
      <c r="H968" s="14">
        <f>INDEX(VarLab,MATCH($A968,VarKey,0))&amp;INDEX(MemLab,MATCH($C968&amp;"|"&amp;$B968,MemKey,0))</f>
        <v/>
      </c>
      <c r="I968" s="14">
        <f>INDEX(VarUnit,MATCH($A968,VarKey,0))</f>
        <v/>
      </c>
      <c r="J968" s="14">
        <f>INDEX(VarSrc,MATCH($A968,VarKey,0))</f>
        <v/>
      </c>
      <c r="K968" s="11">
        <f>CodePrefix&amp;$A968&amp;IF($C968="","","."&amp;$C968&amp;"."&amp;$B968)&amp;INDEX(VarEnd,MATCH($A968,VarKey,0))&amp;K$5</f>
        <v/>
      </c>
      <c r="L968" s="39">
        <f>L711*8.76*L547-L744*L$280*(1-L$201)</f>
        <v/>
      </c>
      <c r="M968" s="40">
        <f>M711*8.76*M547-M744*M$280*(1-M$201)</f>
        <v/>
      </c>
      <c r="N968" s="40">
        <f>N711*8.76*N547-N744*N$280*(1-N$201)</f>
        <v/>
      </c>
      <c r="O968" s="40">
        <f>O711*8.76*O547-O744*O$280*(1-O$201)</f>
        <v/>
      </c>
      <c r="P968" s="40">
        <f>P711*8.76*P547-P744*P$280*(1-P$201)</f>
        <v/>
      </c>
      <c r="Q968" s="40">
        <f>Q711*8.76*Q547-Q744*Q$280*(1-Q$201)</f>
        <v/>
      </c>
      <c r="R968" s="40">
        <f>R711*8.76*R547-R744*R$280*(1-R$201)</f>
        <v/>
      </c>
      <c r="S968" s="40">
        <f>S711*8.76*S547-S744*S$280*(1-S$201)</f>
        <v/>
      </c>
      <c r="T968" s="40">
        <f>T711*8.76*T547-T744*T$280*(1-T$201)</f>
        <v/>
      </c>
      <c r="U968" s="40">
        <f>U711*8.76*U547-U744*U$280*(1-U$201)</f>
        <v/>
      </c>
      <c r="V968" s="40">
        <f>V711*8.76*V547-V744*V$280*(1-V$201)</f>
        <v/>
      </c>
      <c r="W968" s="40">
        <f>W711*8.76*W547-W744*W$280*(1-W$201)</f>
        <v/>
      </c>
      <c r="X968" s="40">
        <f>X711*8.76*X547-X744*X$280*(1-X$201)</f>
        <v/>
      </c>
      <c r="Y968" s="40">
        <f>Y711*8.76*Y547-Y744*Y$280*(1-Y$201)</f>
        <v/>
      </c>
      <c r="Z968" s="40">
        <f>Z711*8.76*Z547-Z744*Z$280*(1-Z$201)</f>
        <v/>
      </c>
      <c r="AA968" s="40">
        <f>AA711*8.76*AA547-AA744*AA$280*(1-AA$201)</f>
        <v/>
      </c>
      <c r="AB968" s="40">
        <f>AB711*8.76*AB547-AB744*AB$280*(1-AB$201)</f>
        <v/>
      </c>
      <c r="AC968" s="40">
        <f>AC711*8.76*AC547-AC744*AC$280*(1-AC$201)</f>
        <v/>
      </c>
      <c r="AD968" s="40">
        <f>AD711*8.76*AD547-AD744*AD$280*(1-AD$201)</f>
        <v/>
      </c>
      <c r="AF968" s="11">
        <f>CodePrefix&amp;$A968&amp;IF($C968="","","."&amp;$C968&amp;"."&amp;$B968)&amp;INDEX(VarEnd,MATCH($A968,VarKey,0))&amp;AF$5</f>
        <v/>
      </c>
      <c r="AG968" s="39">
        <f>AG711*8.76*AG547-AG744*AG$280*(1-AG$201)</f>
        <v/>
      </c>
      <c r="AH968" s="40">
        <f>AH711*8.76*AH547-AH744*AH$280*(1-AH$201)</f>
        <v/>
      </c>
      <c r="AI968" s="40">
        <f>AI711*8.76*AI547-AI744*AI$280*(1-AI$201)</f>
        <v/>
      </c>
      <c r="AJ968" s="40">
        <f>AJ711*8.76*AJ547-AJ744*AJ$280*(1-AJ$201)</f>
        <v/>
      </c>
      <c r="AK968" s="40">
        <f>AK711*8.76*AK547-AK744*AK$280*(1-AK$201)</f>
        <v/>
      </c>
      <c r="AL968" s="40">
        <f>AL711*8.76*AL547-AL744*AL$280*(1-AL$201)</f>
        <v/>
      </c>
      <c r="AM968" s="40">
        <f>AM711*8.76*AM547-AM744*AM$280*(1-AM$201)</f>
        <v/>
      </c>
      <c r="AN968" s="40">
        <f>AN711*8.76*AN547-AN744*AN$280*(1-AN$201)</f>
        <v/>
      </c>
      <c r="AO968" s="40">
        <f>AO711*8.76*AO547-AO744*AO$280*(1-AO$201)</f>
        <v/>
      </c>
      <c r="AP968" s="40">
        <f>AP711*8.76*AP547-AP744*AP$280*(1-AP$201)</f>
        <v/>
      </c>
      <c r="AQ968" s="40">
        <f>AQ711*8.76*AQ547-AQ744*AQ$280*(1-AQ$201)</f>
        <v/>
      </c>
      <c r="AR968" s="40">
        <f>AR711*8.76*AR547-AR744*AR$280*(1-AR$201)</f>
        <v/>
      </c>
      <c r="AS968" s="40">
        <f>AS711*8.76*AS547-AS744*AS$280*(1-AS$201)</f>
        <v/>
      </c>
      <c r="AT968" s="40">
        <f>AT711*8.76*AT547-AT744*AT$280*(1-AT$201)</f>
        <v/>
      </c>
      <c r="AU968" s="40">
        <f>AU711*8.76*AU547-AU744*AU$280*(1-AU$201)</f>
        <v/>
      </c>
      <c r="AV968" s="40">
        <f>AV711*8.76*AV547-AV744*AV$280*(1-AV$201)</f>
        <v/>
      </c>
      <c r="AW968" s="40">
        <f>AW711*8.76*AW547-AW744*AW$280*(1-AW$201)</f>
        <v/>
      </c>
      <c r="AX968" s="40">
        <f>AX711*8.76*AX547-AX744*AX$280*(1-AX$201)</f>
        <v/>
      </c>
      <c r="AY968" s="40">
        <f>AY711*8.76*AY547-AY744*AY$280*(1-AY$201)</f>
        <v/>
      </c>
    </row>
    <row r="969" hidden="1" outlineLevel="1"/>
    <row r="970" hidden="1" outlineLevel="1">
      <c r="A970" s="14" t="inlineStr">
        <is>
          <t>prxl</t>
        </is>
      </c>
      <c r="B970" s="14" t="inlineStr">
        <is>
          <t>coa</t>
        </is>
      </c>
      <c r="C970" s="14" t="inlineStr">
        <is>
          <t>pow</t>
        </is>
      </c>
      <c r="D970" s="41">
        <f>INDEX(Inputs_power!$AU$5:$AU$13,MATCH($B970,Inputs_power!$A$5:$A$13,0))</f>
        <v/>
      </c>
      <c r="E970" s="41">
        <f>INDEX(Inputs_power!$AV$5:$AV$13,MATCH($B970,Inputs_power!$A$5:$A$13,0))</f>
        <v/>
      </c>
      <c r="F970" s="36" t="n"/>
      <c r="G970" s="36" t="n"/>
      <c r="H970" s="14">
        <f>INDEX(VarLab,MATCH($A970,VarKey,0))&amp;INDEX(MemLab,MATCH($C970&amp;"|"&amp;$B970,MemKey,0))</f>
        <v/>
      </c>
      <c r="I970" s="14">
        <f>INDEX(VarUnit,MATCH($A970,VarKey,0))</f>
        <v/>
      </c>
      <c r="J970" s="14">
        <f>INDEX(VarSrc,MATCH($A970,VarKey,0))</f>
        <v/>
      </c>
      <c r="K970" s="11">
        <f>CodePrefix&amp;$A970&amp;IF($C970="","","."&amp;$C970&amp;"."&amp;$B970)&amp;INDEX(VarEnd,MATCH($A970,VarKey,0))&amp;K$5</f>
        <v/>
      </c>
      <c r="L970" s="39">
        <f>L736*($D970*L$321+$E970*L$324)</f>
        <v/>
      </c>
      <c r="M970" s="40">
        <f>M736*($D970*M$321+$E970*M$324)</f>
        <v/>
      </c>
      <c r="N970" s="40">
        <f>N736*($D970*N$321+$E970*N$324)</f>
        <v/>
      </c>
      <c r="O970" s="40">
        <f>O736*($D970*O$321+$E970*O$324)</f>
        <v/>
      </c>
      <c r="P970" s="40">
        <f>P736*($D970*P$321+$E970*P$324)</f>
        <v/>
      </c>
      <c r="Q970" s="40">
        <f>Q736*($D970*Q$321+$E970*Q$324)</f>
        <v/>
      </c>
      <c r="R970" s="40">
        <f>R736*($D970*R$321+$E970*R$324)</f>
        <v/>
      </c>
      <c r="S970" s="40">
        <f>S736*($D970*S$321+$E970*S$324)</f>
        <v/>
      </c>
      <c r="T970" s="40">
        <f>T736*($D970*T$321+$E970*T$324)</f>
        <v/>
      </c>
      <c r="U970" s="40">
        <f>U736*($D970*U$321+$E970*U$324)</f>
        <v/>
      </c>
      <c r="V970" s="40">
        <f>V736*($D970*V$321+$E970*V$324)</f>
        <v/>
      </c>
      <c r="W970" s="40">
        <f>W736*($D970*W$321+$E970*W$324)</f>
        <v/>
      </c>
      <c r="X970" s="40">
        <f>X736*($D970*X$321+$E970*X$324)</f>
        <v/>
      </c>
      <c r="Y970" s="40">
        <f>Y736*($D970*Y$321+$E970*Y$324)</f>
        <v/>
      </c>
      <c r="Z970" s="40">
        <f>Z736*($D970*Z$321+$E970*Z$324)</f>
        <v/>
      </c>
      <c r="AA970" s="40">
        <f>AA736*($D970*AA$321+$E970*AA$324)</f>
        <v/>
      </c>
      <c r="AB970" s="40">
        <f>AB736*($D970*AB$321+$E970*AB$324)</f>
        <v/>
      </c>
      <c r="AC970" s="40">
        <f>AC736*($D970*AC$321+$E970*AC$324)</f>
        <v/>
      </c>
      <c r="AD970" s="40">
        <f>AD736*($D970*AD$321+$E970*AD$324)</f>
        <v/>
      </c>
      <c r="AF970" s="11">
        <f>CodePrefix&amp;$A970&amp;IF($C970="","","."&amp;$C970&amp;"."&amp;$B970)&amp;INDEX(VarEnd,MATCH($A970,VarKey,0))&amp;AF$5</f>
        <v/>
      </c>
      <c r="AG970" s="39">
        <f>AG736*($D970*AG$321+$E970*AG$324)</f>
        <v/>
      </c>
      <c r="AH970" s="40">
        <f>AH736*($D970*AH$321+$E970*AH$324)</f>
        <v/>
      </c>
      <c r="AI970" s="40">
        <f>AI736*($D970*AI$321+$E970*AI$324)</f>
        <v/>
      </c>
      <c r="AJ970" s="40">
        <f>AJ736*($D970*AJ$321+$E970*AJ$324)</f>
        <v/>
      </c>
      <c r="AK970" s="40">
        <f>AK736*($D970*AK$321+$E970*AK$324)</f>
        <v/>
      </c>
      <c r="AL970" s="40">
        <f>AL736*($D970*AL$321+$E970*AL$324)</f>
        <v/>
      </c>
      <c r="AM970" s="40">
        <f>AM736*($D970*AM$321+$E970*AM$324)</f>
        <v/>
      </c>
      <c r="AN970" s="40">
        <f>AN736*($D970*AN$321+$E970*AN$324)</f>
        <v/>
      </c>
      <c r="AO970" s="40">
        <f>AO736*($D970*AO$321+$E970*AO$324)</f>
        <v/>
      </c>
      <c r="AP970" s="40">
        <f>AP736*($D970*AP$321+$E970*AP$324)</f>
        <v/>
      </c>
      <c r="AQ970" s="40">
        <f>AQ736*($D970*AQ$321+$E970*AQ$324)</f>
        <v/>
      </c>
      <c r="AR970" s="40">
        <f>AR736*($D970*AR$321+$E970*AR$324)</f>
        <v/>
      </c>
      <c r="AS970" s="40">
        <f>AS736*($D970*AS$321+$E970*AS$324)</f>
        <v/>
      </c>
      <c r="AT970" s="40">
        <f>AT736*($D970*AT$321+$E970*AT$324)</f>
        <v/>
      </c>
      <c r="AU970" s="40">
        <f>AU736*($D970*AU$321+$E970*AU$324)</f>
        <v/>
      </c>
      <c r="AV970" s="40">
        <f>AV736*($D970*AV$321+$E970*AV$324)</f>
        <v/>
      </c>
      <c r="AW970" s="40">
        <f>AW736*($D970*AW$321+$E970*AW$324)</f>
        <v/>
      </c>
      <c r="AX970" s="40">
        <f>AX736*($D970*AX$321+$E970*AX$324)</f>
        <v/>
      </c>
      <c r="AY970" s="40">
        <f>AY736*($D970*AY$321+$E970*AY$324)</f>
        <v/>
      </c>
    </row>
    <row r="971" hidden="1" outlineLevel="1">
      <c r="A971" s="14" t="inlineStr">
        <is>
          <t>prxl</t>
        </is>
      </c>
      <c r="B971" s="14" t="inlineStr">
        <is>
          <t>nga</t>
        </is>
      </c>
      <c r="C971" s="14" t="inlineStr">
        <is>
          <t>pow</t>
        </is>
      </c>
      <c r="D971" s="41">
        <f>INDEX(Inputs_power!$AU$5:$AU$13,MATCH($B971,Inputs_power!$A$5:$A$13,0))</f>
        <v/>
      </c>
      <c r="E971" s="41">
        <f>INDEX(Inputs_power!$AV$5:$AV$13,MATCH($B971,Inputs_power!$A$5:$A$13,0))</f>
        <v/>
      </c>
      <c r="F971" s="36" t="n"/>
      <c r="G971" s="36" t="n"/>
      <c r="H971" s="14">
        <f>INDEX(VarLab,MATCH($A971,VarKey,0))&amp;INDEX(MemLab,MATCH($C971&amp;"|"&amp;$B971,MemKey,0))</f>
        <v/>
      </c>
      <c r="I971" s="14">
        <f>INDEX(VarUnit,MATCH($A971,VarKey,0))</f>
        <v/>
      </c>
      <c r="J971" s="14">
        <f>INDEX(VarSrc,MATCH($A971,VarKey,0))</f>
        <v/>
      </c>
      <c r="K971" s="11">
        <f>CodePrefix&amp;$A971&amp;IF($C971="","","."&amp;$C971&amp;"."&amp;$B971)&amp;INDEX(VarEnd,MATCH($A971,VarKey,0))&amp;K$5</f>
        <v/>
      </c>
      <c r="L971" s="39">
        <f>L737*($D971*L$321+$E971*L$324)</f>
        <v/>
      </c>
      <c r="M971" s="40">
        <f>M737*($D971*M$321+$E971*M$324)</f>
        <v/>
      </c>
      <c r="N971" s="40">
        <f>N737*($D971*N$321+$E971*N$324)</f>
        <v/>
      </c>
      <c r="O971" s="40">
        <f>O737*($D971*O$321+$E971*O$324)</f>
        <v/>
      </c>
      <c r="P971" s="40">
        <f>P737*($D971*P$321+$E971*P$324)</f>
        <v/>
      </c>
      <c r="Q971" s="40">
        <f>Q737*($D971*Q$321+$E971*Q$324)</f>
        <v/>
      </c>
      <c r="R971" s="40">
        <f>R737*($D971*R$321+$E971*R$324)</f>
        <v/>
      </c>
      <c r="S971" s="40">
        <f>S737*($D971*S$321+$E971*S$324)</f>
        <v/>
      </c>
      <c r="T971" s="40">
        <f>T737*($D971*T$321+$E971*T$324)</f>
        <v/>
      </c>
      <c r="U971" s="40">
        <f>U737*($D971*U$321+$E971*U$324)</f>
        <v/>
      </c>
      <c r="V971" s="40">
        <f>V737*($D971*V$321+$E971*V$324)</f>
        <v/>
      </c>
      <c r="W971" s="40">
        <f>W737*($D971*W$321+$E971*W$324)</f>
        <v/>
      </c>
      <c r="X971" s="40">
        <f>X737*($D971*X$321+$E971*X$324)</f>
        <v/>
      </c>
      <c r="Y971" s="40">
        <f>Y737*($D971*Y$321+$E971*Y$324)</f>
        <v/>
      </c>
      <c r="Z971" s="40">
        <f>Z737*($D971*Z$321+$E971*Z$324)</f>
        <v/>
      </c>
      <c r="AA971" s="40">
        <f>AA737*($D971*AA$321+$E971*AA$324)</f>
        <v/>
      </c>
      <c r="AB971" s="40">
        <f>AB737*($D971*AB$321+$E971*AB$324)</f>
        <v/>
      </c>
      <c r="AC971" s="40">
        <f>AC737*($D971*AC$321+$E971*AC$324)</f>
        <v/>
      </c>
      <c r="AD971" s="40">
        <f>AD737*($D971*AD$321+$E971*AD$324)</f>
        <v/>
      </c>
      <c r="AF971" s="11">
        <f>CodePrefix&amp;$A971&amp;IF($C971="","","."&amp;$C971&amp;"."&amp;$B971)&amp;INDEX(VarEnd,MATCH($A971,VarKey,0))&amp;AF$5</f>
        <v/>
      </c>
      <c r="AG971" s="39">
        <f>AG737*($D971*AG$321+$E971*AG$324)</f>
        <v/>
      </c>
      <c r="AH971" s="40">
        <f>AH737*($D971*AH$321+$E971*AH$324)</f>
        <v/>
      </c>
      <c r="AI971" s="40">
        <f>AI737*($D971*AI$321+$E971*AI$324)</f>
        <v/>
      </c>
      <c r="AJ971" s="40">
        <f>AJ737*($D971*AJ$321+$E971*AJ$324)</f>
        <v/>
      </c>
      <c r="AK971" s="40">
        <f>AK737*($D971*AK$321+$E971*AK$324)</f>
        <v/>
      </c>
      <c r="AL971" s="40">
        <f>AL737*($D971*AL$321+$E971*AL$324)</f>
        <v/>
      </c>
      <c r="AM971" s="40">
        <f>AM737*($D971*AM$321+$E971*AM$324)</f>
        <v/>
      </c>
      <c r="AN971" s="40">
        <f>AN737*($D971*AN$321+$E971*AN$324)</f>
        <v/>
      </c>
      <c r="AO971" s="40">
        <f>AO737*($D971*AO$321+$E971*AO$324)</f>
        <v/>
      </c>
      <c r="AP971" s="40">
        <f>AP737*($D971*AP$321+$E971*AP$324)</f>
        <v/>
      </c>
      <c r="AQ971" s="40">
        <f>AQ737*($D971*AQ$321+$E971*AQ$324)</f>
        <v/>
      </c>
      <c r="AR971" s="40">
        <f>AR737*($D971*AR$321+$E971*AR$324)</f>
        <v/>
      </c>
      <c r="AS971" s="40">
        <f>AS737*($D971*AS$321+$E971*AS$324)</f>
        <v/>
      </c>
      <c r="AT971" s="40">
        <f>AT737*($D971*AT$321+$E971*AT$324)</f>
        <v/>
      </c>
      <c r="AU971" s="40">
        <f>AU737*($D971*AU$321+$E971*AU$324)</f>
        <v/>
      </c>
      <c r="AV971" s="40">
        <f>AV737*($D971*AV$321+$E971*AV$324)</f>
        <v/>
      </c>
      <c r="AW971" s="40">
        <f>AW737*($D971*AW$321+$E971*AW$324)</f>
        <v/>
      </c>
      <c r="AX971" s="40">
        <f>AX737*($D971*AX$321+$E971*AX$324)</f>
        <v/>
      </c>
      <c r="AY971" s="40">
        <f>AY737*($D971*AY$321+$E971*AY$324)</f>
        <v/>
      </c>
    </row>
    <row r="972" hidden="1" outlineLevel="1">
      <c r="A972" s="14" t="inlineStr">
        <is>
          <t>prxl</t>
        </is>
      </c>
      <c r="B972" s="14" t="inlineStr">
        <is>
          <t>oop</t>
        </is>
      </c>
      <c r="C972" s="14" t="inlineStr">
        <is>
          <t>pow</t>
        </is>
      </c>
      <c r="D972" s="41">
        <f>INDEX(Inputs_power!$AU$5:$AU$13,MATCH($B972,Inputs_power!$A$5:$A$13,0))</f>
        <v/>
      </c>
      <c r="E972" s="41">
        <f>INDEX(Inputs_power!$AV$5:$AV$13,MATCH($B972,Inputs_power!$A$5:$A$13,0))</f>
        <v/>
      </c>
      <c r="F972" s="36" t="n"/>
      <c r="G972" s="36" t="n"/>
      <c r="H972" s="14">
        <f>INDEX(VarLab,MATCH($A972,VarKey,0))&amp;INDEX(MemLab,MATCH($C972&amp;"|"&amp;$B972,MemKey,0))</f>
        <v/>
      </c>
      <c r="I972" s="14">
        <f>INDEX(VarUnit,MATCH($A972,VarKey,0))</f>
        <v/>
      </c>
      <c r="J972" s="14">
        <f>INDEX(VarSrc,MATCH($A972,VarKey,0))</f>
        <v/>
      </c>
      <c r="K972" s="11">
        <f>CodePrefix&amp;$A972&amp;IF($C972="","","."&amp;$C972&amp;"."&amp;$B972)&amp;INDEX(VarEnd,MATCH($A972,VarKey,0))&amp;K$5</f>
        <v/>
      </c>
      <c r="L972" s="39">
        <f>L738*($D972*L$321+$E972*L$324)</f>
        <v/>
      </c>
      <c r="M972" s="40">
        <f>M738*($D972*M$321+$E972*M$324)</f>
        <v/>
      </c>
      <c r="N972" s="40">
        <f>N738*($D972*N$321+$E972*N$324)</f>
        <v/>
      </c>
      <c r="O972" s="40">
        <f>O738*($D972*O$321+$E972*O$324)</f>
        <v/>
      </c>
      <c r="P972" s="40">
        <f>P738*($D972*P$321+$E972*P$324)</f>
        <v/>
      </c>
      <c r="Q972" s="40">
        <f>Q738*($D972*Q$321+$E972*Q$324)</f>
        <v/>
      </c>
      <c r="R972" s="40">
        <f>R738*($D972*R$321+$E972*R$324)</f>
        <v/>
      </c>
      <c r="S972" s="40">
        <f>S738*($D972*S$321+$E972*S$324)</f>
        <v/>
      </c>
      <c r="T972" s="40">
        <f>T738*($D972*T$321+$E972*T$324)</f>
        <v/>
      </c>
      <c r="U972" s="40">
        <f>U738*($D972*U$321+$E972*U$324)</f>
        <v/>
      </c>
      <c r="V972" s="40">
        <f>V738*($D972*V$321+$E972*V$324)</f>
        <v/>
      </c>
      <c r="W972" s="40">
        <f>W738*($D972*W$321+$E972*W$324)</f>
        <v/>
      </c>
      <c r="X972" s="40">
        <f>X738*($D972*X$321+$E972*X$324)</f>
        <v/>
      </c>
      <c r="Y972" s="40">
        <f>Y738*($D972*Y$321+$E972*Y$324)</f>
        <v/>
      </c>
      <c r="Z972" s="40">
        <f>Z738*($D972*Z$321+$E972*Z$324)</f>
        <v/>
      </c>
      <c r="AA972" s="40">
        <f>AA738*($D972*AA$321+$E972*AA$324)</f>
        <v/>
      </c>
      <c r="AB972" s="40">
        <f>AB738*($D972*AB$321+$E972*AB$324)</f>
        <v/>
      </c>
      <c r="AC972" s="40">
        <f>AC738*($D972*AC$321+$E972*AC$324)</f>
        <v/>
      </c>
      <c r="AD972" s="40">
        <f>AD738*($D972*AD$321+$E972*AD$324)</f>
        <v/>
      </c>
      <c r="AF972" s="11">
        <f>CodePrefix&amp;$A972&amp;IF($C972="","","."&amp;$C972&amp;"."&amp;$B972)&amp;INDEX(VarEnd,MATCH($A972,VarKey,0))&amp;AF$5</f>
        <v/>
      </c>
      <c r="AG972" s="39">
        <f>AG738*($D972*AG$321+$E972*AG$324)</f>
        <v/>
      </c>
      <c r="AH972" s="40">
        <f>AH738*($D972*AH$321+$E972*AH$324)</f>
        <v/>
      </c>
      <c r="AI972" s="40">
        <f>AI738*($D972*AI$321+$E972*AI$324)</f>
        <v/>
      </c>
      <c r="AJ972" s="40">
        <f>AJ738*($D972*AJ$321+$E972*AJ$324)</f>
        <v/>
      </c>
      <c r="AK972" s="40">
        <f>AK738*($D972*AK$321+$E972*AK$324)</f>
        <v/>
      </c>
      <c r="AL972" s="40">
        <f>AL738*($D972*AL$321+$E972*AL$324)</f>
        <v/>
      </c>
      <c r="AM972" s="40">
        <f>AM738*($D972*AM$321+$E972*AM$324)</f>
        <v/>
      </c>
      <c r="AN972" s="40">
        <f>AN738*($D972*AN$321+$E972*AN$324)</f>
        <v/>
      </c>
      <c r="AO972" s="40">
        <f>AO738*($D972*AO$321+$E972*AO$324)</f>
        <v/>
      </c>
      <c r="AP972" s="40">
        <f>AP738*($D972*AP$321+$E972*AP$324)</f>
        <v/>
      </c>
      <c r="AQ972" s="40">
        <f>AQ738*($D972*AQ$321+$E972*AQ$324)</f>
        <v/>
      </c>
      <c r="AR972" s="40">
        <f>AR738*($D972*AR$321+$E972*AR$324)</f>
        <v/>
      </c>
      <c r="AS972" s="40">
        <f>AS738*($D972*AS$321+$E972*AS$324)</f>
        <v/>
      </c>
      <c r="AT972" s="40">
        <f>AT738*($D972*AT$321+$E972*AT$324)</f>
        <v/>
      </c>
      <c r="AU972" s="40">
        <f>AU738*($D972*AU$321+$E972*AU$324)</f>
        <v/>
      </c>
      <c r="AV972" s="40">
        <f>AV738*($D972*AV$321+$E972*AV$324)</f>
        <v/>
      </c>
      <c r="AW972" s="40">
        <f>AW738*($D972*AW$321+$E972*AW$324)</f>
        <v/>
      </c>
      <c r="AX972" s="40">
        <f>AX738*($D972*AX$321+$E972*AX$324)</f>
        <v/>
      </c>
      <c r="AY972" s="40">
        <f>AY738*($D972*AY$321+$E972*AY$324)</f>
        <v/>
      </c>
    </row>
    <row r="973" hidden="1" outlineLevel="1">
      <c r="A973" s="14" t="inlineStr">
        <is>
          <t>prxl</t>
        </is>
      </c>
      <c r="B973" s="14" t="inlineStr">
        <is>
          <t>nuc</t>
        </is>
      </c>
      <c r="C973" s="14" t="inlineStr">
        <is>
          <t>pow</t>
        </is>
      </c>
      <c r="D973" s="41">
        <f>INDEX(Inputs_power!$AU$5:$AU$13,MATCH($B973,Inputs_power!$A$5:$A$13,0))</f>
        <v/>
      </c>
      <c r="E973" s="41">
        <f>INDEX(Inputs_power!$AV$5:$AV$13,MATCH($B973,Inputs_power!$A$5:$A$13,0))</f>
        <v/>
      </c>
      <c r="F973" s="36" t="n"/>
      <c r="G973" s="36" t="n"/>
      <c r="H973" s="14">
        <f>INDEX(VarLab,MATCH($A973,VarKey,0))&amp;INDEX(MemLab,MATCH($C973&amp;"|"&amp;$B973,MemKey,0))</f>
        <v/>
      </c>
      <c r="I973" s="14">
        <f>INDEX(VarUnit,MATCH($A973,VarKey,0))</f>
        <v/>
      </c>
      <c r="J973" s="14">
        <f>INDEX(VarSrc,MATCH($A973,VarKey,0))</f>
        <v/>
      </c>
      <c r="K973" s="11">
        <f>CodePrefix&amp;$A973&amp;IF($C973="","","."&amp;$C973&amp;"."&amp;$B973)&amp;INDEX(VarEnd,MATCH($A973,VarKey,0))&amp;K$5</f>
        <v/>
      </c>
      <c r="L973" s="39">
        <f>L739*($D973*L$321+$E973*L$324)</f>
        <v/>
      </c>
      <c r="M973" s="40">
        <f>M739*($D973*M$321+$E973*M$324)</f>
        <v/>
      </c>
      <c r="N973" s="40">
        <f>N739*($D973*N$321+$E973*N$324)</f>
        <v/>
      </c>
      <c r="O973" s="40">
        <f>O739*($D973*O$321+$E973*O$324)</f>
        <v/>
      </c>
      <c r="P973" s="40">
        <f>P739*($D973*P$321+$E973*P$324)</f>
        <v/>
      </c>
      <c r="Q973" s="40">
        <f>Q739*($D973*Q$321+$E973*Q$324)</f>
        <v/>
      </c>
      <c r="R973" s="40">
        <f>R739*($D973*R$321+$E973*R$324)</f>
        <v/>
      </c>
      <c r="S973" s="40">
        <f>S739*($D973*S$321+$E973*S$324)</f>
        <v/>
      </c>
      <c r="T973" s="40">
        <f>T739*($D973*T$321+$E973*T$324)</f>
        <v/>
      </c>
      <c r="U973" s="40">
        <f>U739*($D973*U$321+$E973*U$324)</f>
        <v/>
      </c>
      <c r="V973" s="40">
        <f>V739*($D973*V$321+$E973*V$324)</f>
        <v/>
      </c>
      <c r="W973" s="40">
        <f>W739*($D973*W$321+$E973*W$324)</f>
        <v/>
      </c>
      <c r="X973" s="40">
        <f>X739*($D973*X$321+$E973*X$324)</f>
        <v/>
      </c>
      <c r="Y973" s="40">
        <f>Y739*($D973*Y$321+$E973*Y$324)</f>
        <v/>
      </c>
      <c r="Z973" s="40">
        <f>Z739*($D973*Z$321+$E973*Z$324)</f>
        <v/>
      </c>
      <c r="AA973" s="40">
        <f>AA739*($D973*AA$321+$E973*AA$324)</f>
        <v/>
      </c>
      <c r="AB973" s="40">
        <f>AB739*($D973*AB$321+$E973*AB$324)</f>
        <v/>
      </c>
      <c r="AC973" s="40">
        <f>AC739*($D973*AC$321+$E973*AC$324)</f>
        <v/>
      </c>
      <c r="AD973" s="40">
        <f>AD739*($D973*AD$321+$E973*AD$324)</f>
        <v/>
      </c>
      <c r="AF973" s="11">
        <f>CodePrefix&amp;$A973&amp;IF($C973="","","."&amp;$C973&amp;"."&amp;$B973)&amp;INDEX(VarEnd,MATCH($A973,VarKey,0))&amp;AF$5</f>
        <v/>
      </c>
      <c r="AG973" s="39">
        <f>AG739*($D973*AG$321+$E973*AG$324)</f>
        <v/>
      </c>
      <c r="AH973" s="40">
        <f>AH739*($D973*AH$321+$E973*AH$324)</f>
        <v/>
      </c>
      <c r="AI973" s="40">
        <f>AI739*($D973*AI$321+$E973*AI$324)</f>
        <v/>
      </c>
      <c r="AJ973" s="40">
        <f>AJ739*($D973*AJ$321+$E973*AJ$324)</f>
        <v/>
      </c>
      <c r="AK973" s="40">
        <f>AK739*($D973*AK$321+$E973*AK$324)</f>
        <v/>
      </c>
      <c r="AL973" s="40">
        <f>AL739*($D973*AL$321+$E973*AL$324)</f>
        <v/>
      </c>
      <c r="AM973" s="40">
        <f>AM739*($D973*AM$321+$E973*AM$324)</f>
        <v/>
      </c>
      <c r="AN973" s="40">
        <f>AN739*($D973*AN$321+$E973*AN$324)</f>
        <v/>
      </c>
      <c r="AO973" s="40">
        <f>AO739*($D973*AO$321+$E973*AO$324)</f>
        <v/>
      </c>
      <c r="AP973" s="40">
        <f>AP739*($D973*AP$321+$E973*AP$324)</f>
        <v/>
      </c>
      <c r="AQ973" s="40">
        <f>AQ739*($D973*AQ$321+$E973*AQ$324)</f>
        <v/>
      </c>
      <c r="AR973" s="40">
        <f>AR739*($D973*AR$321+$E973*AR$324)</f>
        <v/>
      </c>
      <c r="AS973" s="40">
        <f>AS739*($D973*AS$321+$E973*AS$324)</f>
        <v/>
      </c>
      <c r="AT973" s="40">
        <f>AT739*($D973*AT$321+$E973*AT$324)</f>
        <v/>
      </c>
      <c r="AU973" s="40">
        <f>AU739*($D973*AU$321+$E973*AU$324)</f>
        <v/>
      </c>
      <c r="AV973" s="40">
        <f>AV739*($D973*AV$321+$E973*AV$324)</f>
        <v/>
      </c>
      <c r="AW973" s="40">
        <f>AW739*($D973*AW$321+$E973*AW$324)</f>
        <v/>
      </c>
      <c r="AX973" s="40">
        <f>AX739*($D973*AX$321+$E973*AX$324)</f>
        <v/>
      </c>
      <c r="AY973" s="40">
        <f>AY739*($D973*AY$321+$E973*AY$324)</f>
        <v/>
      </c>
    </row>
    <row r="974" hidden="1" outlineLevel="1">
      <c r="A974" s="14" t="inlineStr">
        <is>
          <t>prxl</t>
        </is>
      </c>
      <c r="B974" s="14" t="inlineStr">
        <is>
          <t>wnd</t>
        </is>
      </c>
      <c r="C974" s="14" t="inlineStr">
        <is>
          <t>pow</t>
        </is>
      </c>
      <c r="D974" s="41">
        <f>INDEX(Inputs_power!$AU$5:$AU$13,MATCH($B974,Inputs_power!$A$5:$A$13,0))</f>
        <v/>
      </c>
      <c r="E974" s="41">
        <f>INDEX(Inputs_power!$AV$5:$AV$13,MATCH($B974,Inputs_power!$A$5:$A$13,0))</f>
        <v/>
      </c>
      <c r="F974" s="36" t="n"/>
      <c r="G974" s="36" t="n"/>
      <c r="H974" s="14">
        <f>INDEX(VarLab,MATCH($A974,VarKey,0))&amp;INDEX(MemLab,MATCH($C974&amp;"|"&amp;$B974,MemKey,0))</f>
        <v/>
      </c>
      <c r="I974" s="14">
        <f>INDEX(VarUnit,MATCH($A974,VarKey,0))</f>
        <v/>
      </c>
      <c r="J974" s="14">
        <f>INDEX(VarSrc,MATCH($A974,VarKey,0))</f>
        <v/>
      </c>
      <c r="K974" s="11">
        <f>CodePrefix&amp;$A974&amp;IF($C974="","","."&amp;$C974&amp;"."&amp;$B974)&amp;INDEX(VarEnd,MATCH($A974,VarKey,0))&amp;K$5</f>
        <v/>
      </c>
      <c r="L974" s="39">
        <f>L740*($D974*L$321+$E974*L$324)</f>
        <v/>
      </c>
      <c r="M974" s="40">
        <f>M740*($D974*M$321+$E974*M$324)</f>
        <v/>
      </c>
      <c r="N974" s="40">
        <f>N740*($D974*N$321+$E974*N$324)</f>
        <v/>
      </c>
      <c r="O974" s="40">
        <f>O740*($D974*O$321+$E974*O$324)</f>
        <v/>
      </c>
      <c r="P974" s="40">
        <f>P740*($D974*P$321+$E974*P$324)</f>
        <v/>
      </c>
      <c r="Q974" s="40">
        <f>Q740*($D974*Q$321+$E974*Q$324)</f>
        <v/>
      </c>
      <c r="R974" s="40">
        <f>R740*($D974*R$321+$E974*R$324)</f>
        <v/>
      </c>
      <c r="S974" s="40">
        <f>S740*($D974*S$321+$E974*S$324)</f>
        <v/>
      </c>
      <c r="T974" s="40">
        <f>T740*($D974*T$321+$E974*T$324)</f>
        <v/>
      </c>
      <c r="U974" s="40">
        <f>U740*($D974*U$321+$E974*U$324)</f>
        <v/>
      </c>
      <c r="V974" s="40">
        <f>V740*($D974*V$321+$E974*V$324)</f>
        <v/>
      </c>
      <c r="W974" s="40">
        <f>W740*($D974*W$321+$E974*W$324)</f>
        <v/>
      </c>
      <c r="X974" s="40">
        <f>X740*($D974*X$321+$E974*X$324)</f>
        <v/>
      </c>
      <c r="Y974" s="40">
        <f>Y740*($D974*Y$321+$E974*Y$324)</f>
        <v/>
      </c>
      <c r="Z974" s="40">
        <f>Z740*($D974*Z$321+$E974*Z$324)</f>
        <v/>
      </c>
      <c r="AA974" s="40">
        <f>AA740*($D974*AA$321+$E974*AA$324)</f>
        <v/>
      </c>
      <c r="AB974" s="40">
        <f>AB740*($D974*AB$321+$E974*AB$324)</f>
        <v/>
      </c>
      <c r="AC974" s="40">
        <f>AC740*($D974*AC$321+$E974*AC$324)</f>
        <v/>
      </c>
      <c r="AD974" s="40">
        <f>AD740*($D974*AD$321+$E974*AD$324)</f>
        <v/>
      </c>
      <c r="AF974" s="11">
        <f>CodePrefix&amp;$A974&amp;IF($C974="","","."&amp;$C974&amp;"."&amp;$B974)&amp;INDEX(VarEnd,MATCH($A974,VarKey,0))&amp;AF$5</f>
        <v/>
      </c>
      <c r="AG974" s="39">
        <f>AG740*($D974*AG$321+$E974*AG$324)</f>
        <v/>
      </c>
      <c r="AH974" s="40">
        <f>AH740*($D974*AH$321+$E974*AH$324)</f>
        <v/>
      </c>
      <c r="AI974" s="40">
        <f>AI740*($D974*AI$321+$E974*AI$324)</f>
        <v/>
      </c>
      <c r="AJ974" s="40">
        <f>AJ740*($D974*AJ$321+$E974*AJ$324)</f>
        <v/>
      </c>
      <c r="AK974" s="40">
        <f>AK740*($D974*AK$321+$E974*AK$324)</f>
        <v/>
      </c>
      <c r="AL974" s="40">
        <f>AL740*($D974*AL$321+$E974*AL$324)</f>
        <v/>
      </c>
      <c r="AM974" s="40">
        <f>AM740*($D974*AM$321+$E974*AM$324)</f>
        <v/>
      </c>
      <c r="AN974" s="40">
        <f>AN740*($D974*AN$321+$E974*AN$324)</f>
        <v/>
      </c>
      <c r="AO974" s="40">
        <f>AO740*($D974*AO$321+$E974*AO$324)</f>
        <v/>
      </c>
      <c r="AP974" s="40">
        <f>AP740*($D974*AP$321+$E974*AP$324)</f>
        <v/>
      </c>
      <c r="AQ974" s="40">
        <f>AQ740*($D974*AQ$321+$E974*AQ$324)</f>
        <v/>
      </c>
      <c r="AR974" s="40">
        <f>AR740*($D974*AR$321+$E974*AR$324)</f>
        <v/>
      </c>
      <c r="AS974" s="40">
        <f>AS740*($D974*AS$321+$E974*AS$324)</f>
        <v/>
      </c>
      <c r="AT974" s="40">
        <f>AT740*($D974*AT$321+$E974*AT$324)</f>
        <v/>
      </c>
      <c r="AU974" s="40">
        <f>AU740*($D974*AU$321+$E974*AU$324)</f>
        <v/>
      </c>
      <c r="AV974" s="40">
        <f>AV740*($D974*AV$321+$E974*AV$324)</f>
        <v/>
      </c>
      <c r="AW974" s="40">
        <f>AW740*($D974*AW$321+$E974*AW$324)</f>
        <v/>
      </c>
      <c r="AX974" s="40">
        <f>AX740*($D974*AX$321+$E974*AX$324)</f>
        <v/>
      </c>
      <c r="AY974" s="40">
        <f>AY740*($D974*AY$321+$E974*AY$324)</f>
        <v/>
      </c>
    </row>
    <row r="975" hidden="1" outlineLevel="1">
      <c r="A975" s="14" t="inlineStr">
        <is>
          <t>prxl</t>
        </is>
      </c>
      <c r="B975" s="14" t="inlineStr">
        <is>
          <t>sol</t>
        </is>
      </c>
      <c r="C975" s="14" t="inlineStr">
        <is>
          <t>pow</t>
        </is>
      </c>
      <c r="D975" s="41">
        <f>INDEX(Inputs_power!$AU$5:$AU$13,MATCH($B975,Inputs_power!$A$5:$A$13,0))</f>
        <v/>
      </c>
      <c r="E975" s="41">
        <f>INDEX(Inputs_power!$AV$5:$AV$13,MATCH($B975,Inputs_power!$A$5:$A$13,0))</f>
        <v/>
      </c>
      <c r="F975" s="36" t="n"/>
      <c r="G975" s="36" t="n"/>
      <c r="H975" s="14">
        <f>INDEX(VarLab,MATCH($A975,VarKey,0))&amp;INDEX(MemLab,MATCH($C975&amp;"|"&amp;$B975,MemKey,0))</f>
        <v/>
      </c>
      <c r="I975" s="14">
        <f>INDEX(VarUnit,MATCH($A975,VarKey,0))</f>
        <v/>
      </c>
      <c r="J975" s="14">
        <f>INDEX(VarSrc,MATCH($A975,VarKey,0))</f>
        <v/>
      </c>
      <c r="K975" s="11">
        <f>CodePrefix&amp;$A975&amp;IF($C975="","","."&amp;$C975&amp;"."&amp;$B975)&amp;INDEX(VarEnd,MATCH($A975,VarKey,0))&amp;K$5</f>
        <v/>
      </c>
      <c r="L975" s="39">
        <f>L741*($D975*L$321+$E975*L$324)</f>
        <v/>
      </c>
      <c r="M975" s="40">
        <f>M741*($D975*M$321+$E975*M$324)</f>
        <v/>
      </c>
      <c r="N975" s="40">
        <f>N741*($D975*N$321+$E975*N$324)</f>
        <v/>
      </c>
      <c r="O975" s="40">
        <f>O741*($D975*O$321+$E975*O$324)</f>
        <v/>
      </c>
      <c r="P975" s="40">
        <f>P741*($D975*P$321+$E975*P$324)</f>
        <v/>
      </c>
      <c r="Q975" s="40">
        <f>Q741*($D975*Q$321+$E975*Q$324)</f>
        <v/>
      </c>
      <c r="R975" s="40">
        <f>R741*($D975*R$321+$E975*R$324)</f>
        <v/>
      </c>
      <c r="S975" s="40">
        <f>S741*($D975*S$321+$E975*S$324)</f>
        <v/>
      </c>
      <c r="T975" s="40">
        <f>T741*($D975*T$321+$E975*T$324)</f>
        <v/>
      </c>
      <c r="U975" s="40">
        <f>U741*($D975*U$321+$E975*U$324)</f>
        <v/>
      </c>
      <c r="V975" s="40">
        <f>V741*($D975*V$321+$E975*V$324)</f>
        <v/>
      </c>
      <c r="W975" s="40">
        <f>W741*($D975*W$321+$E975*W$324)</f>
        <v/>
      </c>
      <c r="X975" s="40">
        <f>X741*($D975*X$321+$E975*X$324)</f>
        <v/>
      </c>
      <c r="Y975" s="40">
        <f>Y741*($D975*Y$321+$E975*Y$324)</f>
        <v/>
      </c>
      <c r="Z975" s="40">
        <f>Z741*($D975*Z$321+$E975*Z$324)</f>
        <v/>
      </c>
      <c r="AA975" s="40">
        <f>AA741*($D975*AA$321+$E975*AA$324)</f>
        <v/>
      </c>
      <c r="AB975" s="40">
        <f>AB741*($D975*AB$321+$E975*AB$324)</f>
        <v/>
      </c>
      <c r="AC975" s="40">
        <f>AC741*($D975*AC$321+$E975*AC$324)</f>
        <v/>
      </c>
      <c r="AD975" s="40">
        <f>AD741*($D975*AD$321+$E975*AD$324)</f>
        <v/>
      </c>
      <c r="AF975" s="11">
        <f>CodePrefix&amp;$A975&amp;IF($C975="","","."&amp;$C975&amp;"."&amp;$B975)&amp;INDEX(VarEnd,MATCH($A975,VarKey,0))&amp;AF$5</f>
        <v/>
      </c>
      <c r="AG975" s="39">
        <f>AG741*($D975*AG$321+$E975*AG$324)</f>
        <v/>
      </c>
      <c r="AH975" s="40">
        <f>AH741*($D975*AH$321+$E975*AH$324)</f>
        <v/>
      </c>
      <c r="AI975" s="40">
        <f>AI741*($D975*AI$321+$E975*AI$324)</f>
        <v/>
      </c>
      <c r="AJ975" s="40">
        <f>AJ741*($D975*AJ$321+$E975*AJ$324)</f>
        <v/>
      </c>
      <c r="AK975" s="40">
        <f>AK741*($D975*AK$321+$E975*AK$324)</f>
        <v/>
      </c>
      <c r="AL975" s="40">
        <f>AL741*($D975*AL$321+$E975*AL$324)</f>
        <v/>
      </c>
      <c r="AM975" s="40">
        <f>AM741*($D975*AM$321+$E975*AM$324)</f>
        <v/>
      </c>
      <c r="AN975" s="40">
        <f>AN741*($D975*AN$321+$E975*AN$324)</f>
        <v/>
      </c>
      <c r="AO975" s="40">
        <f>AO741*($D975*AO$321+$E975*AO$324)</f>
        <v/>
      </c>
      <c r="AP975" s="40">
        <f>AP741*($D975*AP$321+$E975*AP$324)</f>
        <v/>
      </c>
      <c r="AQ975" s="40">
        <f>AQ741*($D975*AQ$321+$E975*AQ$324)</f>
        <v/>
      </c>
      <c r="AR975" s="40">
        <f>AR741*($D975*AR$321+$E975*AR$324)</f>
        <v/>
      </c>
      <c r="AS975" s="40">
        <f>AS741*($D975*AS$321+$E975*AS$324)</f>
        <v/>
      </c>
      <c r="AT975" s="40">
        <f>AT741*($D975*AT$321+$E975*AT$324)</f>
        <v/>
      </c>
      <c r="AU975" s="40">
        <f>AU741*($D975*AU$321+$E975*AU$324)</f>
        <v/>
      </c>
      <c r="AV975" s="40">
        <f>AV741*($D975*AV$321+$E975*AV$324)</f>
        <v/>
      </c>
      <c r="AW975" s="40">
        <f>AW741*($D975*AW$321+$E975*AW$324)</f>
        <v/>
      </c>
      <c r="AX975" s="40">
        <f>AX741*($D975*AX$321+$E975*AX$324)</f>
        <v/>
      </c>
      <c r="AY975" s="40">
        <f>AY741*($D975*AY$321+$E975*AY$324)</f>
        <v/>
      </c>
    </row>
    <row r="976" hidden="1" outlineLevel="1">
      <c r="A976" s="14" t="inlineStr">
        <is>
          <t>prxl</t>
        </is>
      </c>
      <c r="B976" s="14" t="inlineStr">
        <is>
          <t>hyd</t>
        </is>
      </c>
      <c r="C976" s="14" t="inlineStr">
        <is>
          <t>pow</t>
        </is>
      </c>
      <c r="D976" s="41">
        <f>INDEX(Inputs_power!$AU$5:$AU$13,MATCH($B976,Inputs_power!$A$5:$A$13,0))</f>
        <v/>
      </c>
      <c r="E976" s="41">
        <f>INDEX(Inputs_power!$AV$5:$AV$13,MATCH($B976,Inputs_power!$A$5:$A$13,0))</f>
        <v/>
      </c>
      <c r="F976" s="36" t="n"/>
      <c r="G976" s="36" t="n"/>
      <c r="H976" s="14">
        <f>INDEX(VarLab,MATCH($A976,VarKey,0))&amp;INDEX(MemLab,MATCH($C976&amp;"|"&amp;$B976,MemKey,0))</f>
        <v/>
      </c>
      <c r="I976" s="14">
        <f>INDEX(VarUnit,MATCH($A976,VarKey,0))</f>
        <v/>
      </c>
      <c r="J976" s="14">
        <f>INDEX(VarSrc,MATCH($A976,VarKey,0))</f>
        <v/>
      </c>
      <c r="K976" s="11">
        <f>CodePrefix&amp;$A976&amp;IF($C976="","","."&amp;$C976&amp;"."&amp;$B976)&amp;INDEX(VarEnd,MATCH($A976,VarKey,0))&amp;K$5</f>
        <v/>
      </c>
      <c r="L976" s="39">
        <f>L742*($D976*L$321+$E976*L$324)</f>
        <v/>
      </c>
      <c r="M976" s="40">
        <f>M742*($D976*M$321+$E976*M$324)</f>
        <v/>
      </c>
      <c r="N976" s="40">
        <f>N742*($D976*N$321+$E976*N$324)</f>
        <v/>
      </c>
      <c r="O976" s="40">
        <f>O742*($D976*O$321+$E976*O$324)</f>
        <v/>
      </c>
      <c r="P976" s="40">
        <f>P742*($D976*P$321+$E976*P$324)</f>
        <v/>
      </c>
      <c r="Q976" s="40">
        <f>Q742*($D976*Q$321+$E976*Q$324)</f>
        <v/>
      </c>
      <c r="R976" s="40">
        <f>R742*($D976*R$321+$E976*R$324)</f>
        <v/>
      </c>
      <c r="S976" s="40">
        <f>S742*($D976*S$321+$E976*S$324)</f>
        <v/>
      </c>
      <c r="T976" s="40">
        <f>T742*($D976*T$321+$E976*T$324)</f>
        <v/>
      </c>
      <c r="U976" s="40">
        <f>U742*($D976*U$321+$E976*U$324)</f>
        <v/>
      </c>
      <c r="V976" s="40">
        <f>V742*($D976*V$321+$E976*V$324)</f>
        <v/>
      </c>
      <c r="W976" s="40">
        <f>W742*($D976*W$321+$E976*W$324)</f>
        <v/>
      </c>
      <c r="X976" s="40">
        <f>X742*($D976*X$321+$E976*X$324)</f>
        <v/>
      </c>
      <c r="Y976" s="40">
        <f>Y742*($D976*Y$321+$E976*Y$324)</f>
        <v/>
      </c>
      <c r="Z976" s="40">
        <f>Z742*($D976*Z$321+$E976*Z$324)</f>
        <v/>
      </c>
      <c r="AA976" s="40">
        <f>AA742*($D976*AA$321+$E976*AA$324)</f>
        <v/>
      </c>
      <c r="AB976" s="40">
        <f>AB742*($D976*AB$321+$E976*AB$324)</f>
        <v/>
      </c>
      <c r="AC976" s="40">
        <f>AC742*($D976*AC$321+$E976*AC$324)</f>
        <v/>
      </c>
      <c r="AD976" s="40">
        <f>AD742*($D976*AD$321+$E976*AD$324)</f>
        <v/>
      </c>
      <c r="AF976" s="11">
        <f>CodePrefix&amp;$A976&amp;IF($C976="","","."&amp;$C976&amp;"."&amp;$B976)&amp;INDEX(VarEnd,MATCH($A976,VarKey,0))&amp;AF$5</f>
        <v/>
      </c>
      <c r="AG976" s="39">
        <f>AG742*($D976*AG$321+$E976*AG$324)</f>
        <v/>
      </c>
      <c r="AH976" s="40">
        <f>AH742*($D976*AH$321+$E976*AH$324)</f>
        <v/>
      </c>
      <c r="AI976" s="40">
        <f>AI742*($D976*AI$321+$E976*AI$324)</f>
        <v/>
      </c>
      <c r="AJ976" s="40">
        <f>AJ742*($D976*AJ$321+$E976*AJ$324)</f>
        <v/>
      </c>
      <c r="AK976" s="40">
        <f>AK742*($D976*AK$321+$E976*AK$324)</f>
        <v/>
      </c>
      <c r="AL976" s="40">
        <f>AL742*($D976*AL$321+$E976*AL$324)</f>
        <v/>
      </c>
      <c r="AM976" s="40">
        <f>AM742*($D976*AM$321+$E976*AM$324)</f>
        <v/>
      </c>
      <c r="AN976" s="40">
        <f>AN742*($D976*AN$321+$E976*AN$324)</f>
        <v/>
      </c>
      <c r="AO976" s="40">
        <f>AO742*($D976*AO$321+$E976*AO$324)</f>
        <v/>
      </c>
      <c r="AP976" s="40">
        <f>AP742*($D976*AP$321+$E976*AP$324)</f>
        <v/>
      </c>
      <c r="AQ976" s="40">
        <f>AQ742*($D976*AQ$321+$E976*AQ$324)</f>
        <v/>
      </c>
      <c r="AR976" s="40">
        <f>AR742*($D976*AR$321+$E976*AR$324)</f>
        <v/>
      </c>
      <c r="AS976" s="40">
        <f>AS742*($D976*AS$321+$E976*AS$324)</f>
        <v/>
      </c>
      <c r="AT976" s="40">
        <f>AT742*($D976*AT$321+$E976*AT$324)</f>
        <v/>
      </c>
      <c r="AU976" s="40">
        <f>AU742*($D976*AU$321+$E976*AU$324)</f>
        <v/>
      </c>
      <c r="AV976" s="40">
        <f>AV742*($D976*AV$321+$E976*AV$324)</f>
        <v/>
      </c>
      <c r="AW976" s="40">
        <f>AW742*($D976*AW$321+$E976*AW$324)</f>
        <v/>
      </c>
      <c r="AX976" s="40">
        <f>AX742*($D976*AX$321+$E976*AX$324)</f>
        <v/>
      </c>
      <c r="AY976" s="40">
        <f>AY742*($D976*AY$321+$E976*AY$324)</f>
        <v/>
      </c>
    </row>
    <row r="977" hidden="1" outlineLevel="1">
      <c r="A977" s="14" t="inlineStr">
        <is>
          <t>prxl</t>
        </is>
      </c>
      <c r="B977" s="14" t="inlineStr">
        <is>
          <t>ore</t>
        </is>
      </c>
      <c r="C977" s="14" t="inlineStr">
        <is>
          <t>pow</t>
        </is>
      </c>
      <c r="D977" s="41">
        <f>INDEX(Inputs_power!$AU$5:$AU$13,MATCH($B977,Inputs_power!$A$5:$A$13,0))</f>
        <v/>
      </c>
      <c r="E977" s="41">
        <f>INDEX(Inputs_power!$AV$5:$AV$13,MATCH($B977,Inputs_power!$A$5:$A$13,0))</f>
        <v/>
      </c>
      <c r="F977" s="36" t="n"/>
      <c r="G977" s="36" t="n"/>
      <c r="H977" s="14">
        <f>INDEX(VarLab,MATCH($A977,VarKey,0))&amp;INDEX(MemLab,MATCH($C977&amp;"|"&amp;$B977,MemKey,0))</f>
        <v/>
      </c>
      <c r="I977" s="14">
        <f>INDEX(VarUnit,MATCH($A977,VarKey,0))</f>
        <v/>
      </c>
      <c r="J977" s="14">
        <f>INDEX(VarSrc,MATCH($A977,VarKey,0))</f>
        <v/>
      </c>
      <c r="K977" s="11">
        <f>CodePrefix&amp;$A977&amp;IF($C977="","","."&amp;$C977&amp;"."&amp;$B977)&amp;INDEX(VarEnd,MATCH($A977,VarKey,0))&amp;K$5</f>
        <v/>
      </c>
      <c r="L977" s="39">
        <f>L743*($D977*L$321+$E977*L$324)</f>
        <v/>
      </c>
      <c r="M977" s="40">
        <f>M743*($D977*M$321+$E977*M$324)</f>
        <v/>
      </c>
      <c r="N977" s="40">
        <f>N743*($D977*N$321+$E977*N$324)</f>
        <v/>
      </c>
      <c r="O977" s="40">
        <f>O743*($D977*O$321+$E977*O$324)</f>
        <v/>
      </c>
      <c r="P977" s="40">
        <f>P743*($D977*P$321+$E977*P$324)</f>
        <v/>
      </c>
      <c r="Q977" s="40">
        <f>Q743*($D977*Q$321+$E977*Q$324)</f>
        <v/>
      </c>
      <c r="R977" s="40">
        <f>R743*($D977*R$321+$E977*R$324)</f>
        <v/>
      </c>
      <c r="S977" s="40">
        <f>S743*($D977*S$321+$E977*S$324)</f>
        <v/>
      </c>
      <c r="T977" s="40">
        <f>T743*($D977*T$321+$E977*T$324)</f>
        <v/>
      </c>
      <c r="U977" s="40">
        <f>U743*($D977*U$321+$E977*U$324)</f>
        <v/>
      </c>
      <c r="V977" s="40">
        <f>V743*($D977*V$321+$E977*V$324)</f>
        <v/>
      </c>
      <c r="W977" s="40">
        <f>W743*($D977*W$321+$E977*W$324)</f>
        <v/>
      </c>
      <c r="X977" s="40">
        <f>X743*($D977*X$321+$E977*X$324)</f>
        <v/>
      </c>
      <c r="Y977" s="40">
        <f>Y743*($D977*Y$321+$E977*Y$324)</f>
        <v/>
      </c>
      <c r="Z977" s="40">
        <f>Z743*($D977*Z$321+$E977*Z$324)</f>
        <v/>
      </c>
      <c r="AA977" s="40">
        <f>AA743*($D977*AA$321+$E977*AA$324)</f>
        <v/>
      </c>
      <c r="AB977" s="40">
        <f>AB743*($D977*AB$321+$E977*AB$324)</f>
        <v/>
      </c>
      <c r="AC977" s="40">
        <f>AC743*($D977*AC$321+$E977*AC$324)</f>
        <v/>
      </c>
      <c r="AD977" s="40">
        <f>AD743*($D977*AD$321+$E977*AD$324)</f>
        <v/>
      </c>
      <c r="AF977" s="11">
        <f>CodePrefix&amp;$A977&amp;IF($C977="","","."&amp;$C977&amp;"."&amp;$B977)&amp;INDEX(VarEnd,MATCH($A977,VarKey,0))&amp;AF$5</f>
        <v/>
      </c>
      <c r="AG977" s="39">
        <f>AG743*($D977*AG$321+$E977*AG$324)</f>
        <v/>
      </c>
      <c r="AH977" s="40">
        <f>AH743*($D977*AH$321+$E977*AH$324)</f>
        <v/>
      </c>
      <c r="AI977" s="40">
        <f>AI743*($D977*AI$321+$E977*AI$324)</f>
        <v/>
      </c>
      <c r="AJ977" s="40">
        <f>AJ743*($D977*AJ$321+$E977*AJ$324)</f>
        <v/>
      </c>
      <c r="AK977" s="40">
        <f>AK743*($D977*AK$321+$E977*AK$324)</f>
        <v/>
      </c>
      <c r="AL977" s="40">
        <f>AL743*($D977*AL$321+$E977*AL$324)</f>
        <v/>
      </c>
      <c r="AM977" s="40">
        <f>AM743*($D977*AM$321+$E977*AM$324)</f>
        <v/>
      </c>
      <c r="AN977" s="40">
        <f>AN743*($D977*AN$321+$E977*AN$324)</f>
        <v/>
      </c>
      <c r="AO977" s="40">
        <f>AO743*($D977*AO$321+$E977*AO$324)</f>
        <v/>
      </c>
      <c r="AP977" s="40">
        <f>AP743*($D977*AP$321+$E977*AP$324)</f>
        <v/>
      </c>
      <c r="AQ977" s="40">
        <f>AQ743*($D977*AQ$321+$E977*AQ$324)</f>
        <v/>
      </c>
      <c r="AR977" s="40">
        <f>AR743*($D977*AR$321+$E977*AR$324)</f>
        <v/>
      </c>
      <c r="AS977" s="40">
        <f>AS743*($D977*AS$321+$E977*AS$324)</f>
        <v/>
      </c>
      <c r="AT977" s="40">
        <f>AT743*($D977*AT$321+$E977*AT$324)</f>
        <v/>
      </c>
      <c r="AU977" s="40">
        <f>AU743*($D977*AU$321+$E977*AU$324)</f>
        <v/>
      </c>
      <c r="AV977" s="40">
        <f>AV743*($D977*AV$321+$E977*AV$324)</f>
        <v/>
      </c>
      <c r="AW977" s="40">
        <f>AW743*($D977*AW$321+$E977*AW$324)</f>
        <v/>
      </c>
      <c r="AX977" s="40">
        <f>AX743*($D977*AX$321+$E977*AX$324)</f>
        <v/>
      </c>
      <c r="AY977" s="40">
        <f>AY743*($D977*AY$321+$E977*AY$324)</f>
        <v/>
      </c>
    </row>
    <row r="978" hidden="1" outlineLevel="1">
      <c r="A978" s="14" t="inlineStr">
        <is>
          <t>prxl</t>
        </is>
      </c>
      <c r="B978" s="14" t="inlineStr">
        <is>
          <t>bio</t>
        </is>
      </c>
      <c r="C978" s="14" t="inlineStr">
        <is>
          <t>pow</t>
        </is>
      </c>
      <c r="D978" s="41">
        <f>INDEX(Inputs_power!$AU$5:$AU$13,MATCH($B978,Inputs_power!$A$5:$A$13,0))</f>
        <v/>
      </c>
      <c r="E978" s="41">
        <f>INDEX(Inputs_power!$AV$5:$AV$13,MATCH($B978,Inputs_power!$A$5:$A$13,0))</f>
        <v/>
      </c>
      <c r="F978" s="36" t="n"/>
      <c r="G978" s="36" t="n"/>
      <c r="H978" s="14">
        <f>INDEX(VarLab,MATCH($A978,VarKey,0))&amp;INDEX(MemLab,MATCH($C978&amp;"|"&amp;$B978,MemKey,0))</f>
        <v/>
      </c>
      <c r="I978" s="14">
        <f>INDEX(VarUnit,MATCH($A978,VarKey,0))</f>
        <v/>
      </c>
      <c r="J978" s="14">
        <f>INDEX(VarSrc,MATCH($A978,VarKey,0))</f>
        <v/>
      </c>
      <c r="K978" s="11">
        <f>CodePrefix&amp;$A978&amp;IF($C978="","","."&amp;$C978&amp;"."&amp;$B978)&amp;INDEX(VarEnd,MATCH($A978,VarKey,0))&amp;K$5</f>
        <v/>
      </c>
      <c r="L978" s="39">
        <f>L744*($D978*L$321+$E978*L$324)</f>
        <v/>
      </c>
      <c r="M978" s="40">
        <f>M744*($D978*M$321+$E978*M$324)</f>
        <v/>
      </c>
      <c r="N978" s="40">
        <f>N744*($D978*N$321+$E978*N$324)</f>
        <v/>
      </c>
      <c r="O978" s="40">
        <f>O744*($D978*O$321+$E978*O$324)</f>
        <v/>
      </c>
      <c r="P978" s="40">
        <f>P744*($D978*P$321+$E978*P$324)</f>
        <v/>
      </c>
      <c r="Q978" s="40">
        <f>Q744*($D978*Q$321+$E978*Q$324)</f>
        <v/>
      </c>
      <c r="R978" s="40">
        <f>R744*($D978*R$321+$E978*R$324)</f>
        <v/>
      </c>
      <c r="S978" s="40">
        <f>S744*($D978*S$321+$E978*S$324)</f>
        <v/>
      </c>
      <c r="T978" s="40">
        <f>T744*($D978*T$321+$E978*T$324)</f>
        <v/>
      </c>
      <c r="U978" s="40">
        <f>U744*($D978*U$321+$E978*U$324)</f>
        <v/>
      </c>
      <c r="V978" s="40">
        <f>V744*($D978*V$321+$E978*V$324)</f>
        <v/>
      </c>
      <c r="W978" s="40">
        <f>W744*($D978*W$321+$E978*W$324)</f>
        <v/>
      </c>
      <c r="X978" s="40">
        <f>X744*($D978*X$321+$E978*X$324)</f>
        <v/>
      </c>
      <c r="Y978" s="40">
        <f>Y744*($D978*Y$321+$E978*Y$324)</f>
        <v/>
      </c>
      <c r="Z978" s="40">
        <f>Z744*($D978*Z$321+$E978*Z$324)</f>
        <v/>
      </c>
      <c r="AA978" s="40">
        <f>AA744*($D978*AA$321+$E978*AA$324)</f>
        <v/>
      </c>
      <c r="AB978" s="40">
        <f>AB744*($D978*AB$321+$E978*AB$324)</f>
        <v/>
      </c>
      <c r="AC978" s="40">
        <f>AC744*($D978*AC$321+$E978*AC$324)</f>
        <v/>
      </c>
      <c r="AD978" s="40">
        <f>AD744*($D978*AD$321+$E978*AD$324)</f>
        <v/>
      </c>
      <c r="AF978" s="11">
        <f>CodePrefix&amp;$A978&amp;IF($C978="","","."&amp;$C978&amp;"."&amp;$B978)&amp;INDEX(VarEnd,MATCH($A978,VarKey,0))&amp;AF$5</f>
        <v/>
      </c>
      <c r="AG978" s="39">
        <f>AG744*($D978*AG$321+$E978*AG$324)</f>
        <v/>
      </c>
      <c r="AH978" s="40">
        <f>AH744*($D978*AH$321+$E978*AH$324)</f>
        <v/>
      </c>
      <c r="AI978" s="40">
        <f>AI744*($D978*AI$321+$E978*AI$324)</f>
        <v/>
      </c>
      <c r="AJ978" s="40">
        <f>AJ744*($D978*AJ$321+$E978*AJ$324)</f>
        <v/>
      </c>
      <c r="AK978" s="40">
        <f>AK744*($D978*AK$321+$E978*AK$324)</f>
        <v/>
      </c>
      <c r="AL978" s="40">
        <f>AL744*($D978*AL$321+$E978*AL$324)</f>
        <v/>
      </c>
      <c r="AM978" s="40">
        <f>AM744*($D978*AM$321+$E978*AM$324)</f>
        <v/>
      </c>
      <c r="AN978" s="40">
        <f>AN744*($D978*AN$321+$E978*AN$324)</f>
        <v/>
      </c>
      <c r="AO978" s="40">
        <f>AO744*($D978*AO$321+$E978*AO$324)</f>
        <v/>
      </c>
      <c r="AP978" s="40">
        <f>AP744*($D978*AP$321+$E978*AP$324)</f>
        <v/>
      </c>
      <c r="AQ978" s="40">
        <f>AQ744*($D978*AQ$321+$E978*AQ$324)</f>
        <v/>
      </c>
      <c r="AR978" s="40">
        <f>AR744*($D978*AR$321+$E978*AR$324)</f>
        <v/>
      </c>
      <c r="AS978" s="40">
        <f>AS744*($D978*AS$321+$E978*AS$324)</f>
        <v/>
      </c>
      <c r="AT978" s="40">
        <f>AT744*($D978*AT$321+$E978*AT$324)</f>
        <v/>
      </c>
      <c r="AU978" s="40">
        <f>AU744*($D978*AU$321+$E978*AU$324)</f>
        <v/>
      </c>
      <c r="AV978" s="40">
        <f>AV744*($D978*AV$321+$E978*AV$324)</f>
        <v/>
      </c>
      <c r="AW978" s="40">
        <f>AW744*($D978*AW$321+$E978*AW$324)</f>
        <v/>
      </c>
      <c r="AX978" s="40">
        <f>AX744*($D978*AX$321+$E978*AX$324)</f>
        <v/>
      </c>
      <c r="AY978" s="40">
        <f>AY744*($D978*AY$321+$E978*AY$324)</f>
        <v/>
      </c>
    </row>
    <row r="979" hidden="1" outlineLevel="1"/>
    <row r="980" hidden="1" outlineLevel="1">
      <c r="H980" s="56" t="inlineStr">
        <is>
          <t>Year by year as legacy: demand (H) uses last year's electricity price (G); dispatch (I) fills demand from this year's capacity (K); the generation shares set the VRE share and storage cost (J), the average generation cost (E) and next year's supply cost and price (G); investment (L) adds the capacity needed for this year's demand to next year's capacity, using levelised costs (C + D9 = E1). dsum and lvc look one column ahead (levelised variable cost to the end of the horizon), so they have plain formulas in every column.</t>
        </is>
      </c>
    </row>
    <row r="981" hidden="1" outlineLevel="1">
      <c r="H981" s="56" t="inlineStr">
        <is>
          <t>Bug fixes against legacy (PowerModel_BugsAndImprovements_v1_0.docx): services demand, efficiency exponent, income factor, long-term storage allocation, investment spending, investment logit, early-retirement units, coal effective retirement, feebate rebate, capacity check. Power enters the main thread (v1.09): CO2 in section 13 (total, by fuel, ETS sector power), generation fuel use in section 11 (row ener.pow, totals by fuel), revenues (sub-table M and G: rvat, rnvat, rgap) in section 12 (rows .pow).</t>
        </is>
      </c>
    </row>
    <row r="982" collapsed="1"/>
    <row r="983">
      <c r="A983" s="4" t="inlineStr">
        <is>
          <t>5. Transport sector</t>
        </is>
      </c>
      <c r="B983" s="5" t="n"/>
      <c r="C983" s="5" t="n"/>
      <c r="D983" s="5" t="n"/>
      <c r="E983" s="5" t="n"/>
      <c r="F983" s="5" t="n"/>
      <c r="G983" s="5" t="n"/>
      <c r="H983" s="5" t="n"/>
      <c r="I983" s="5" t="n"/>
      <c r="J983" s="5" t="n"/>
      <c r="K983" s="5" t="n"/>
      <c r="L983" s="5" t="n"/>
      <c r="M983" s="5" t="n"/>
      <c r="N983" s="5" t="n"/>
      <c r="O983" s="5" t="n"/>
      <c r="P983" s="5" t="n"/>
      <c r="Q983" s="5" t="n"/>
      <c r="R983" s="5" t="n"/>
      <c r="S983" s="5" t="n"/>
      <c r="T983" s="5" t="n"/>
      <c r="U983" s="5" t="n"/>
      <c r="V983" s="5" t="n"/>
      <c r="W983" s="5" t="n"/>
      <c r="X983" s="5" t="n"/>
      <c r="Y983" s="5" t="n"/>
      <c r="Z983" s="5" t="n"/>
      <c r="AA983" s="5" t="n"/>
      <c r="AB983" s="5" t="n"/>
      <c r="AC983" s="5" t="n"/>
      <c r="AD983" s="5" t="n"/>
      <c r="AE983" s="5" t="n"/>
      <c r="AF983" s="5" t="n"/>
      <c r="AG983" s="5" t="n"/>
      <c r="AH983" s="5" t="n"/>
      <c r="AI983" s="5" t="n"/>
      <c r="AJ983" s="5" t="n"/>
      <c r="AK983" s="5" t="n"/>
      <c r="AL983" s="5" t="n"/>
      <c r="AM983" s="5" t="n"/>
      <c r="AN983" s="5" t="n"/>
      <c r="AO983" s="5" t="n"/>
      <c r="AP983" s="5" t="n"/>
      <c r="AQ983" s="5" t="n"/>
      <c r="AR983" s="5" t="n"/>
      <c r="AS983" s="5" t="n"/>
      <c r="AT983" s="5" t="n"/>
      <c r="AU983" s="5" t="n"/>
      <c r="AV983" s="5" t="n"/>
      <c r="AW983" s="5" t="n"/>
      <c r="AX983" s="5" t="n"/>
      <c r="AY983" s="5" t="n"/>
      <c r="AZ983" s="5" t="n"/>
    </row>
    <row r="984">
      <c r="A984" s="1" t="inlineStr">
        <is>
          <t>ener</t>
        </is>
      </c>
      <c r="B984" s="1" t="inlineStr">
        <is>
          <t>all</t>
        </is>
      </c>
      <c r="C984" s="1" t="inlineStr">
        <is>
          <t>tra</t>
        </is>
      </c>
      <c r="H984" s="1">
        <f>INDEX(VarLab,MATCH($A984,VarKey,0))&amp;INDEX(MemLab,MATCH($C984&amp;"|"&amp;$B984,MemKey,0))</f>
        <v/>
      </c>
      <c r="I984" s="1">
        <f>INDEX(VarUnit,MATCH($A984,VarKey,0))</f>
        <v/>
      </c>
      <c r="J984" s="1">
        <f>INDEX(VarSrc,MATCH($A984,VarKey,0))</f>
        <v/>
      </c>
      <c r="K984" s="17">
        <f>CodePrefix&amp;$A984&amp;IF($C984="","","."&amp;$C984&amp;"."&amp;$B984)&amp;INDEX(VarEnd,MATCH($A984,VarKey,0))&amp;K$5</f>
        <v/>
      </c>
      <c r="L984" s="57">
        <f>SUMIFS(L985:L1496,$A985:$A1496,"ener",$B985:$B1496,"&lt;&gt;all")</f>
        <v/>
      </c>
      <c r="M984" s="58">
        <f>SUMIFS(M985:M1496,$A985:$A1496,"ener",$B985:$B1496,"&lt;&gt;all")</f>
        <v/>
      </c>
      <c r="N984" s="58">
        <f>SUMIFS(N985:N1496,$A985:$A1496,"ener",$B985:$B1496,"&lt;&gt;all")</f>
        <v/>
      </c>
      <c r="O984" s="58">
        <f>SUMIFS(O985:O1496,$A985:$A1496,"ener",$B985:$B1496,"&lt;&gt;all")</f>
        <v/>
      </c>
      <c r="P984" s="58">
        <f>SUMIFS(P985:P1496,$A985:$A1496,"ener",$B985:$B1496,"&lt;&gt;all")</f>
        <v/>
      </c>
      <c r="Q984" s="58">
        <f>SUMIFS(Q985:Q1496,$A985:$A1496,"ener",$B985:$B1496,"&lt;&gt;all")</f>
        <v/>
      </c>
      <c r="R984" s="58">
        <f>SUMIFS(R985:R1496,$A985:$A1496,"ener",$B985:$B1496,"&lt;&gt;all")</f>
        <v/>
      </c>
      <c r="S984" s="58">
        <f>SUMIFS(S985:S1496,$A985:$A1496,"ener",$B985:$B1496,"&lt;&gt;all")</f>
        <v/>
      </c>
      <c r="T984" s="58">
        <f>SUMIFS(T985:T1496,$A985:$A1496,"ener",$B985:$B1496,"&lt;&gt;all")</f>
        <v/>
      </c>
      <c r="U984" s="58">
        <f>SUMIFS(U985:U1496,$A985:$A1496,"ener",$B985:$B1496,"&lt;&gt;all")</f>
        <v/>
      </c>
      <c r="V984" s="58">
        <f>SUMIFS(V985:V1496,$A985:$A1496,"ener",$B985:$B1496,"&lt;&gt;all")</f>
        <v/>
      </c>
      <c r="W984" s="58">
        <f>SUMIFS(W985:W1496,$A985:$A1496,"ener",$B985:$B1496,"&lt;&gt;all")</f>
        <v/>
      </c>
      <c r="X984" s="58">
        <f>SUMIFS(X985:X1496,$A985:$A1496,"ener",$B985:$B1496,"&lt;&gt;all")</f>
        <v/>
      </c>
      <c r="Y984" s="58">
        <f>SUMIFS(Y985:Y1496,$A985:$A1496,"ener",$B985:$B1496,"&lt;&gt;all")</f>
        <v/>
      </c>
      <c r="Z984" s="58">
        <f>SUMIFS(Z985:Z1496,$A985:$A1496,"ener",$B985:$B1496,"&lt;&gt;all")</f>
        <v/>
      </c>
      <c r="AA984" s="58">
        <f>SUMIFS(AA985:AA1496,$A985:$A1496,"ener",$B985:$B1496,"&lt;&gt;all")</f>
        <v/>
      </c>
      <c r="AB984" s="58">
        <f>SUMIFS(AB985:AB1496,$A985:$A1496,"ener",$B985:$B1496,"&lt;&gt;all")</f>
        <v/>
      </c>
      <c r="AC984" s="58">
        <f>SUMIFS(AC985:AC1496,$A985:$A1496,"ener",$B985:$B1496,"&lt;&gt;all")</f>
        <v/>
      </c>
      <c r="AD984" s="58">
        <f>SUMIFS(AD985:AD1496,$A985:$A1496,"ener",$B985:$B1496,"&lt;&gt;all")</f>
        <v/>
      </c>
      <c r="AF984" s="17">
        <f>CodePrefix&amp;$A984&amp;IF($C984="","","."&amp;$C984&amp;"."&amp;$B984)&amp;INDEX(VarEnd,MATCH($A984,VarKey,0))&amp;AF$5</f>
        <v/>
      </c>
      <c r="AG984" s="57">
        <f>SUMIFS(AG985:AG1496,$A985:$A1496,"ener",$B985:$B1496,"&lt;&gt;all")</f>
        <v/>
      </c>
      <c r="AH984" s="58">
        <f>SUMIFS(AH985:AH1496,$A985:$A1496,"ener",$B985:$B1496,"&lt;&gt;all")</f>
        <v/>
      </c>
      <c r="AI984" s="58">
        <f>SUMIFS(AI985:AI1496,$A985:$A1496,"ener",$B985:$B1496,"&lt;&gt;all")</f>
        <v/>
      </c>
      <c r="AJ984" s="58">
        <f>SUMIFS(AJ985:AJ1496,$A985:$A1496,"ener",$B985:$B1496,"&lt;&gt;all")</f>
        <v/>
      </c>
      <c r="AK984" s="58">
        <f>SUMIFS(AK985:AK1496,$A985:$A1496,"ener",$B985:$B1496,"&lt;&gt;all")</f>
        <v/>
      </c>
      <c r="AL984" s="58">
        <f>SUMIFS(AL985:AL1496,$A985:$A1496,"ener",$B985:$B1496,"&lt;&gt;all")</f>
        <v/>
      </c>
      <c r="AM984" s="58">
        <f>SUMIFS(AM985:AM1496,$A985:$A1496,"ener",$B985:$B1496,"&lt;&gt;all")</f>
        <v/>
      </c>
      <c r="AN984" s="58">
        <f>SUMIFS(AN985:AN1496,$A985:$A1496,"ener",$B985:$B1496,"&lt;&gt;all")</f>
        <v/>
      </c>
      <c r="AO984" s="58">
        <f>SUMIFS(AO985:AO1496,$A985:$A1496,"ener",$B985:$B1496,"&lt;&gt;all")</f>
        <v/>
      </c>
      <c r="AP984" s="58">
        <f>SUMIFS(AP985:AP1496,$A985:$A1496,"ener",$B985:$B1496,"&lt;&gt;all")</f>
        <v/>
      </c>
      <c r="AQ984" s="58">
        <f>SUMIFS(AQ985:AQ1496,$A985:$A1496,"ener",$B985:$B1496,"&lt;&gt;all")</f>
        <v/>
      </c>
      <c r="AR984" s="58">
        <f>SUMIFS(AR985:AR1496,$A985:$A1496,"ener",$B985:$B1496,"&lt;&gt;all")</f>
        <v/>
      </c>
      <c r="AS984" s="58">
        <f>SUMIFS(AS985:AS1496,$A985:$A1496,"ener",$B985:$B1496,"&lt;&gt;all")</f>
        <v/>
      </c>
      <c r="AT984" s="58">
        <f>SUMIFS(AT985:AT1496,$A985:$A1496,"ener",$B985:$B1496,"&lt;&gt;all")</f>
        <v/>
      </c>
      <c r="AU984" s="58">
        <f>SUMIFS(AU985:AU1496,$A985:$A1496,"ener",$B985:$B1496,"&lt;&gt;all")</f>
        <v/>
      </c>
      <c r="AV984" s="58">
        <f>SUMIFS(AV985:AV1496,$A985:$A1496,"ener",$B985:$B1496,"&lt;&gt;all")</f>
        <v/>
      </c>
      <c r="AW984" s="58">
        <f>SUMIFS(AW985:AW1496,$A985:$A1496,"ener",$B985:$B1496,"&lt;&gt;all")</f>
        <v/>
      </c>
      <c r="AX984" s="58">
        <f>SUMIFS(AX985:AX1496,$A985:$A1496,"ener",$B985:$B1496,"&lt;&gt;all")</f>
        <v/>
      </c>
      <c r="AY984" s="58">
        <f>SUMIFS(AY985:AY1496,$A985:$A1496,"ener",$B985:$B1496,"&lt;&gt;all")</f>
        <v/>
      </c>
    </row>
    <row r="985" hidden="1" outlineLevel="1">
      <c r="A985" s="1" t="inlineStr">
        <is>
          <t>ener</t>
        </is>
      </c>
      <c r="B985" s="1" t="inlineStr">
        <is>
          <t>all</t>
        </is>
      </c>
      <c r="C985" s="1" t="inlineStr">
        <is>
          <t>rod</t>
        </is>
      </c>
      <c r="H985" s="1">
        <f>INDEX(VarLab,MATCH($A985,VarKey,0))&amp;INDEX(MemLab,MATCH($C985&amp;"|"&amp;$B985,MemKey,0))</f>
        <v/>
      </c>
      <c r="I985" s="1">
        <f>INDEX(VarUnit,MATCH($A985,VarKey,0))</f>
        <v/>
      </c>
      <c r="J985" s="1">
        <f>INDEX(VarSrc,MATCH($A985,VarKey,0))</f>
        <v/>
      </c>
      <c r="K985" s="17">
        <f>CodePrefix&amp;$A985&amp;IF($C985="","","."&amp;$C985&amp;"."&amp;$B985)&amp;INDEX(VarEnd,MATCH($A985,VarKey,0))&amp;K$5</f>
        <v/>
      </c>
      <c r="L985" s="57">
        <f>SUM(L1059:L1066)</f>
        <v/>
      </c>
      <c r="M985" s="58">
        <f>SUM(M1059:M1066)</f>
        <v/>
      </c>
      <c r="N985" s="58">
        <f>SUM(N1059:N1066)</f>
        <v/>
      </c>
      <c r="O985" s="58">
        <f>SUM(O1059:O1066)</f>
        <v/>
      </c>
      <c r="P985" s="58">
        <f>SUM(P1059:P1066)</f>
        <v/>
      </c>
      <c r="Q985" s="58">
        <f>SUM(Q1059:Q1066)</f>
        <v/>
      </c>
      <c r="R985" s="58">
        <f>SUM(R1059:R1066)</f>
        <v/>
      </c>
      <c r="S985" s="58">
        <f>SUM(S1059:S1066)</f>
        <v/>
      </c>
      <c r="T985" s="58">
        <f>SUM(T1059:T1066)</f>
        <v/>
      </c>
      <c r="U985" s="58">
        <f>SUM(U1059:U1066)</f>
        <v/>
      </c>
      <c r="V985" s="58">
        <f>SUM(V1059:V1066)</f>
        <v/>
      </c>
      <c r="W985" s="58">
        <f>SUM(W1059:W1066)</f>
        <v/>
      </c>
      <c r="X985" s="58">
        <f>SUM(X1059:X1066)</f>
        <v/>
      </c>
      <c r="Y985" s="58">
        <f>SUM(Y1059:Y1066)</f>
        <v/>
      </c>
      <c r="Z985" s="58">
        <f>SUM(Z1059:Z1066)</f>
        <v/>
      </c>
      <c r="AA985" s="58">
        <f>SUM(AA1059:AA1066)</f>
        <v/>
      </c>
      <c r="AB985" s="58">
        <f>SUM(AB1059:AB1066)</f>
        <v/>
      </c>
      <c r="AC985" s="58">
        <f>SUM(AC1059:AC1066)</f>
        <v/>
      </c>
      <c r="AD985" s="58">
        <f>SUM(AD1059:AD1066)</f>
        <v/>
      </c>
      <c r="AF985" s="17">
        <f>CodePrefix&amp;$A985&amp;IF($C985="","","."&amp;$C985&amp;"."&amp;$B985)&amp;INDEX(VarEnd,MATCH($A985,VarKey,0))&amp;AF$5</f>
        <v/>
      </c>
      <c r="AG985" s="57">
        <f>SUM(AG1059:AG1066)</f>
        <v/>
      </c>
      <c r="AH985" s="58">
        <f>SUM(AH1059:AH1066)</f>
        <v/>
      </c>
      <c r="AI985" s="58">
        <f>SUM(AI1059:AI1066)</f>
        <v/>
      </c>
      <c r="AJ985" s="58">
        <f>SUM(AJ1059:AJ1066)</f>
        <v/>
      </c>
      <c r="AK985" s="58">
        <f>SUM(AK1059:AK1066)</f>
        <v/>
      </c>
      <c r="AL985" s="58">
        <f>SUM(AL1059:AL1066)</f>
        <v/>
      </c>
      <c r="AM985" s="58">
        <f>SUM(AM1059:AM1066)</f>
        <v/>
      </c>
      <c r="AN985" s="58">
        <f>SUM(AN1059:AN1066)</f>
        <v/>
      </c>
      <c r="AO985" s="58">
        <f>SUM(AO1059:AO1066)</f>
        <v/>
      </c>
      <c r="AP985" s="58">
        <f>SUM(AP1059:AP1066)</f>
        <v/>
      </c>
      <c r="AQ985" s="58">
        <f>SUM(AQ1059:AQ1066)</f>
        <v/>
      </c>
      <c r="AR985" s="58">
        <f>SUM(AR1059:AR1066)</f>
        <v/>
      </c>
      <c r="AS985" s="58">
        <f>SUM(AS1059:AS1066)</f>
        <v/>
      </c>
      <c r="AT985" s="58">
        <f>SUM(AT1059:AT1066)</f>
        <v/>
      </c>
      <c r="AU985" s="58">
        <f>SUM(AU1059:AU1066)</f>
        <v/>
      </c>
      <c r="AV985" s="58">
        <f>SUM(AV1059:AV1066)</f>
        <v/>
      </c>
      <c r="AW985" s="58">
        <f>SUM(AW1059:AW1066)</f>
        <v/>
      </c>
      <c r="AX985" s="58">
        <f>SUM(AX1059:AX1066)</f>
        <v/>
      </c>
      <c r="AY985" s="58">
        <f>SUM(AY1059:AY1066)</f>
        <v/>
      </c>
    </row>
    <row r="986" hidden="1" outlineLevel="1">
      <c r="A986" s="56" t="inlineStr">
        <is>
          <t>eldem</t>
        </is>
      </c>
      <c r="B986" s="56" t="inlineStr">
        <is>
          <t>ecy</t>
        </is>
      </c>
      <c r="C986" s="56" t="inlineStr">
        <is>
          <t>rod</t>
        </is>
      </c>
      <c r="H986" s="56">
        <f>INDEX(VarLab,MATCH($A986,VarKey,0))&amp;INDEX(MemLab,MATCH($C986&amp;"|"&amp;$B986,MemKey,0))</f>
        <v/>
      </c>
      <c r="I986" s="56">
        <f>INDEX(VarUnit,MATCH($A986,VarKey,0))</f>
        <v/>
      </c>
      <c r="J986" s="56">
        <f>INDEX(VarSrc,MATCH($A986,VarKey,0))</f>
        <v/>
      </c>
      <c r="K986" s="59">
        <f>CodePrefix&amp;$A986&amp;IF($C986="","","."&amp;$C986&amp;"."&amp;$B986)&amp;INDEX(VarEnd,MATCH($A986,VarKey,0))&amp;K$5</f>
        <v/>
      </c>
      <c r="L986" s="60">
        <f>SUMIF($C$654:$C$668,$C986,L$654:L$668)</f>
        <v/>
      </c>
      <c r="M986" s="61">
        <f>SUMIF($C$654:$C$668,$C986,M$654:M$668)</f>
        <v/>
      </c>
      <c r="N986" s="61">
        <f>SUMIF($C$654:$C$668,$C986,N$654:N$668)</f>
        <v/>
      </c>
      <c r="O986" s="61">
        <f>SUMIF($C$654:$C$668,$C986,O$654:O$668)</f>
        <v/>
      </c>
      <c r="P986" s="61">
        <f>SUMIF($C$654:$C$668,$C986,P$654:P$668)</f>
        <v/>
      </c>
      <c r="Q986" s="61">
        <f>SUMIF($C$654:$C$668,$C986,Q$654:Q$668)</f>
        <v/>
      </c>
      <c r="R986" s="61">
        <f>SUMIF($C$654:$C$668,$C986,R$654:R$668)</f>
        <v/>
      </c>
      <c r="S986" s="61">
        <f>SUMIF($C$654:$C$668,$C986,S$654:S$668)</f>
        <v/>
      </c>
      <c r="T986" s="61">
        <f>SUMIF($C$654:$C$668,$C986,T$654:T$668)</f>
        <v/>
      </c>
      <c r="U986" s="61">
        <f>SUMIF($C$654:$C$668,$C986,U$654:U$668)</f>
        <v/>
      </c>
      <c r="V986" s="61">
        <f>SUMIF($C$654:$C$668,$C986,V$654:V$668)</f>
        <v/>
      </c>
      <c r="W986" s="61">
        <f>SUMIF($C$654:$C$668,$C986,W$654:W$668)</f>
        <v/>
      </c>
      <c r="X986" s="61">
        <f>SUMIF($C$654:$C$668,$C986,X$654:X$668)</f>
        <v/>
      </c>
      <c r="Y986" s="61">
        <f>SUMIF($C$654:$C$668,$C986,Y$654:Y$668)</f>
        <v/>
      </c>
      <c r="Z986" s="61">
        <f>SUMIF($C$654:$C$668,$C986,Z$654:Z$668)</f>
        <v/>
      </c>
      <c r="AA986" s="61">
        <f>SUMIF($C$654:$C$668,$C986,AA$654:AA$668)</f>
        <v/>
      </c>
      <c r="AB986" s="61">
        <f>SUMIF($C$654:$C$668,$C986,AB$654:AB$668)</f>
        <v/>
      </c>
      <c r="AC986" s="61">
        <f>SUMIF($C$654:$C$668,$C986,AC$654:AC$668)</f>
        <v/>
      </c>
      <c r="AD986" s="61">
        <f>SUMIF($C$654:$C$668,$C986,AD$654:AD$668)</f>
        <v/>
      </c>
      <c r="AF986" s="59">
        <f>CodePrefix&amp;$A986&amp;IF($C986="","","."&amp;$C986&amp;"."&amp;$B986)&amp;INDEX(VarEnd,MATCH($A986,VarKey,0))&amp;AF$5</f>
        <v/>
      </c>
      <c r="AG986" s="60">
        <f>SUMIF($C$654:$C$668,$C986,AG$654:AG$668)</f>
        <v/>
      </c>
      <c r="AH986" s="61">
        <f>SUMIF($C$654:$C$668,$C986,AH$654:AH$668)</f>
        <v/>
      </c>
      <c r="AI986" s="61">
        <f>SUMIF($C$654:$C$668,$C986,AI$654:AI$668)</f>
        <v/>
      </c>
      <c r="AJ986" s="61">
        <f>SUMIF($C$654:$C$668,$C986,AJ$654:AJ$668)</f>
        <v/>
      </c>
      <c r="AK986" s="61">
        <f>SUMIF($C$654:$C$668,$C986,AK$654:AK$668)</f>
        <v/>
      </c>
      <c r="AL986" s="61">
        <f>SUMIF($C$654:$C$668,$C986,AL$654:AL$668)</f>
        <v/>
      </c>
      <c r="AM986" s="61">
        <f>SUMIF($C$654:$C$668,$C986,AM$654:AM$668)</f>
        <v/>
      </c>
      <c r="AN986" s="61">
        <f>SUMIF($C$654:$C$668,$C986,AN$654:AN$668)</f>
        <v/>
      </c>
      <c r="AO986" s="61">
        <f>SUMIF($C$654:$C$668,$C986,AO$654:AO$668)</f>
        <v/>
      </c>
      <c r="AP986" s="61">
        <f>SUMIF($C$654:$C$668,$C986,AP$654:AP$668)</f>
        <v/>
      </c>
      <c r="AQ986" s="61">
        <f>SUMIF($C$654:$C$668,$C986,AQ$654:AQ$668)</f>
        <v/>
      </c>
      <c r="AR986" s="61">
        <f>SUMIF($C$654:$C$668,$C986,AR$654:AR$668)</f>
        <v/>
      </c>
      <c r="AS986" s="61">
        <f>SUMIF($C$654:$C$668,$C986,AS$654:AS$668)</f>
        <v/>
      </c>
      <c r="AT986" s="61">
        <f>SUMIF($C$654:$C$668,$C986,AT$654:AT$668)</f>
        <v/>
      </c>
      <c r="AU986" s="61">
        <f>SUMIF($C$654:$C$668,$C986,AU$654:AU$668)</f>
        <v/>
      </c>
      <c r="AV986" s="61">
        <f>SUMIF($C$654:$C$668,$C986,AV$654:AV$668)</f>
        <v/>
      </c>
      <c r="AW986" s="61">
        <f>SUMIF($C$654:$C$668,$C986,AW$654:AW$668)</f>
        <v/>
      </c>
      <c r="AX986" s="61">
        <f>SUMIF($C$654:$C$668,$C986,AX$654:AX$668)</f>
        <v/>
      </c>
      <c r="AY986" s="61">
        <f>SUMIF($C$654:$C$668,$C986,AY$654:AY$668)</f>
        <v/>
      </c>
    </row>
    <row r="987" hidden="1" outlineLevel="2">
      <c r="A987" s="14" t="inlineStr">
        <is>
          <t>ctxnew</t>
        </is>
      </c>
      <c r="B987" s="14" t="inlineStr">
        <is>
          <t>coa</t>
        </is>
      </c>
      <c r="C987" s="14" t="inlineStr">
        <is>
          <t>rod</t>
        </is>
      </c>
      <c r="D987" s="32">
        <f>INDEX(Inputs!$W$5:$W$132,MATCH($B987&amp;"|"&amp;$C987,Inputs!$A$5:$A$132,0))</f>
        <v/>
      </c>
      <c r="E987" s="32">
        <f>INDEX(Inputs!$L$5:$L$132,MATCH($B987&amp;"|"&amp;$C987,Inputs!$A$5:$A$132,0))</f>
        <v/>
      </c>
      <c r="F987" s="32">
        <f>INDEX(Inputs!$M$5:$M$132,MATCH($B987&amp;"|"&amp;$C987,Inputs!$A$5:$A$132,0))</f>
        <v/>
      </c>
      <c r="G987" s="36" t="n"/>
      <c r="H987" s="14">
        <f>INDEX(VarLab,MATCH($A987,VarKey,0))&amp;INDEX(MemLab,MATCH($C987&amp;"|"&amp;$B987,MemKey,0))</f>
        <v/>
      </c>
      <c r="I987" s="14">
        <f>INDEX(VarUnit,MATCH($A987,VarKey,0))</f>
        <v/>
      </c>
      <c r="J987" s="14">
        <f>INDEX(VarSrc,MATCH($A987,VarKey,0))</f>
        <v/>
      </c>
      <c r="K987" s="11">
        <f>CodePrefix&amp;$A987&amp;IF($C987="","","."&amp;$C987&amp;"."&amp;$B987)&amp;INDEX(VarEnd,MATCH($A987,VarKey,0))&amp;K$5</f>
        <v/>
      </c>
      <c r="L987" s="37">
        <f>INDEX(L$263:L$279,$F987)*$D987*INDEX(L$23:L$30,$E987)</f>
        <v/>
      </c>
      <c r="M987" s="32">
        <f>INDEX(M$263:M$279,$F987)*$D987*INDEX(M$23:M$30,$E987)</f>
        <v/>
      </c>
      <c r="N987" s="32">
        <f>INDEX(N$263:N$279,$F987)*$D987*INDEX(N$23:N$30,$E987)</f>
        <v/>
      </c>
      <c r="O987" s="32">
        <f>INDEX(O$263:O$279,$F987)*$D987*INDEX(O$23:O$30,$E987)</f>
        <v/>
      </c>
      <c r="P987" s="32">
        <f>INDEX(P$263:P$279,$F987)*$D987*INDEX(P$23:P$30,$E987)</f>
        <v/>
      </c>
      <c r="Q987" s="32">
        <f>INDEX(Q$263:Q$279,$F987)*$D987*INDEX(Q$23:Q$30,$E987)</f>
        <v/>
      </c>
      <c r="R987" s="32">
        <f>INDEX(R$263:R$279,$F987)*$D987*INDEX(R$23:R$30,$E987)</f>
        <v/>
      </c>
      <c r="S987" s="32">
        <f>INDEX(S$263:S$279,$F987)*$D987*INDEX(S$23:S$30,$E987)</f>
        <v/>
      </c>
      <c r="T987" s="32">
        <f>INDEX(T$263:T$279,$F987)*$D987*INDEX(T$23:T$30,$E987)</f>
        <v/>
      </c>
      <c r="U987" s="32">
        <f>INDEX(U$263:U$279,$F987)*$D987*INDEX(U$23:U$30,$E987)</f>
        <v/>
      </c>
      <c r="V987" s="32">
        <f>INDEX(V$263:V$279,$F987)*$D987*INDEX(V$23:V$30,$E987)</f>
        <v/>
      </c>
      <c r="W987" s="32">
        <f>INDEX(W$263:W$279,$F987)*$D987*INDEX(W$23:W$30,$E987)</f>
        <v/>
      </c>
      <c r="X987" s="32">
        <f>INDEX(X$263:X$279,$F987)*$D987*INDEX(X$23:X$30,$E987)</f>
        <v/>
      </c>
      <c r="Y987" s="32">
        <f>INDEX(Y$263:Y$279,$F987)*$D987*INDEX(Y$23:Y$30,$E987)</f>
        <v/>
      </c>
      <c r="Z987" s="32">
        <f>INDEX(Z$263:Z$279,$F987)*$D987*INDEX(Z$23:Z$30,$E987)</f>
        <v/>
      </c>
      <c r="AA987" s="32">
        <f>INDEX(AA$263:AA$279,$F987)*$D987*INDEX(AA$23:AA$30,$E987)</f>
        <v/>
      </c>
      <c r="AB987" s="32">
        <f>INDEX(AB$263:AB$279,$F987)*$D987*INDEX(AB$23:AB$30,$E987)</f>
        <v/>
      </c>
      <c r="AC987" s="32">
        <f>INDEX(AC$263:AC$279,$F987)*$D987*INDEX(AC$23:AC$30,$E987)</f>
        <v/>
      </c>
      <c r="AD987" s="32">
        <f>INDEX(AD$263:AD$279,$F987)*$D987*INDEX(AD$23:AD$30,$E987)</f>
        <v/>
      </c>
      <c r="AF987" s="11">
        <f>CodePrefix&amp;$A987&amp;IF($C987="","","."&amp;$C987&amp;"."&amp;$B987)&amp;INDEX(VarEnd,MATCH($A987,VarKey,0))&amp;AF$5</f>
        <v/>
      </c>
      <c r="AG987" s="37">
        <f>INDEX(AG$263:AG$279,$F987)*$D987*INDEX(AG$23:AG$30,$E987)</f>
        <v/>
      </c>
      <c r="AH987" s="32">
        <f>INDEX(AH$263:AH$279,$F987)*$D987*INDEX(AH$23:AH$30,$E987)</f>
        <v/>
      </c>
      <c r="AI987" s="32">
        <f>INDEX(AI$263:AI$279,$F987)*$D987*INDEX(AI$23:AI$30,$E987)</f>
        <v/>
      </c>
      <c r="AJ987" s="32">
        <f>INDEX(AJ$263:AJ$279,$F987)*$D987*INDEX(AJ$23:AJ$30,$E987)</f>
        <v/>
      </c>
      <c r="AK987" s="32">
        <f>INDEX(AK$263:AK$279,$F987)*$D987*INDEX(AK$23:AK$30,$E987)</f>
        <v/>
      </c>
      <c r="AL987" s="32">
        <f>INDEX(AL$263:AL$279,$F987)*$D987*INDEX(AL$23:AL$30,$E987)</f>
        <v/>
      </c>
      <c r="AM987" s="32">
        <f>INDEX(AM$263:AM$279,$F987)*$D987*INDEX(AM$23:AM$30,$E987)</f>
        <v/>
      </c>
      <c r="AN987" s="32">
        <f>INDEX(AN$263:AN$279,$F987)*$D987*INDEX(AN$23:AN$30,$E987)</f>
        <v/>
      </c>
      <c r="AO987" s="32">
        <f>INDEX(AO$263:AO$279,$F987)*$D987*INDEX(AO$23:AO$30,$E987)</f>
        <v/>
      </c>
      <c r="AP987" s="32">
        <f>INDEX(AP$263:AP$279,$F987)*$D987*INDEX(AP$23:AP$30,$E987)</f>
        <v/>
      </c>
      <c r="AQ987" s="32">
        <f>INDEX(AQ$263:AQ$279,$F987)*$D987*INDEX(AQ$23:AQ$30,$E987)</f>
        <v/>
      </c>
      <c r="AR987" s="32">
        <f>INDEX(AR$263:AR$279,$F987)*$D987*INDEX(AR$23:AR$30,$E987)</f>
        <v/>
      </c>
      <c r="AS987" s="32">
        <f>INDEX(AS$263:AS$279,$F987)*$D987*INDEX(AS$23:AS$30,$E987)</f>
        <v/>
      </c>
      <c r="AT987" s="32">
        <f>INDEX(AT$263:AT$279,$F987)*$D987*INDEX(AT$23:AT$30,$E987)</f>
        <v/>
      </c>
      <c r="AU987" s="32">
        <f>INDEX(AU$263:AU$279,$F987)*$D987*INDEX(AU$23:AU$30,$E987)</f>
        <v/>
      </c>
      <c r="AV987" s="32">
        <f>INDEX(AV$263:AV$279,$F987)*$D987*INDEX(AV$23:AV$30,$E987)</f>
        <v/>
      </c>
      <c r="AW987" s="32">
        <f>INDEX(AW$263:AW$279,$F987)*$D987*INDEX(AW$23:AW$30,$E987)</f>
        <v/>
      </c>
      <c r="AX987" s="32">
        <f>INDEX(AX$263:AX$279,$F987)*$D987*INDEX(AX$23:AX$30,$E987)</f>
        <v/>
      </c>
      <c r="AY987" s="32">
        <f>INDEX(AY$263:AY$279,$F987)*$D987*INDEX(AY$23:AY$30,$E987)</f>
        <v/>
      </c>
    </row>
    <row r="988" hidden="1" outlineLevel="2">
      <c r="A988" s="14" t="inlineStr">
        <is>
          <t>ctxnew</t>
        </is>
      </c>
      <c r="B988" s="14" t="inlineStr">
        <is>
          <t>nga</t>
        </is>
      </c>
      <c r="C988" s="14" t="inlineStr">
        <is>
          <t>rod</t>
        </is>
      </c>
      <c r="D988" s="32">
        <f>INDEX(Inputs!$W$5:$W$132,MATCH($B988&amp;"|"&amp;$C988,Inputs!$A$5:$A$132,0))</f>
        <v/>
      </c>
      <c r="E988" s="32">
        <f>INDEX(Inputs!$L$5:$L$132,MATCH($B988&amp;"|"&amp;$C988,Inputs!$A$5:$A$132,0))</f>
        <v/>
      </c>
      <c r="F988" s="32">
        <f>INDEX(Inputs!$M$5:$M$132,MATCH($B988&amp;"|"&amp;$C988,Inputs!$A$5:$A$132,0))</f>
        <v/>
      </c>
      <c r="G988" s="36" t="n"/>
      <c r="H988" s="14">
        <f>INDEX(VarLab,MATCH($A988,VarKey,0))&amp;INDEX(MemLab,MATCH($C988&amp;"|"&amp;$B988,MemKey,0))</f>
        <v/>
      </c>
      <c r="I988" s="14">
        <f>INDEX(VarUnit,MATCH($A988,VarKey,0))</f>
        <v/>
      </c>
      <c r="J988" s="14">
        <f>INDEX(VarSrc,MATCH($A988,VarKey,0))</f>
        <v/>
      </c>
      <c r="K988" s="11">
        <f>CodePrefix&amp;$A988&amp;IF($C988="","","."&amp;$C988&amp;"."&amp;$B988)&amp;INDEX(VarEnd,MATCH($A988,VarKey,0))&amp;K$5</f>
        <v/>
      </c>
      <c r="L988" s="37">
        <f>INDEX(L$263:L$279,$F988)*$D988*INDEX(L$23:L$30,$E988)</f>
        <v/>
      </c>
      <c r="M988" s="32">
        <f>INDEX(M$263:M$279,$F988)*$D988*INDEX(M$23:M$30,$E988)</f>
        <v/>
      </c>
      <c r="N988" s="32">
        <f>INDEX(N$263:N$279,$F988)*$D988*INDEX(N$23:N$30,$E988)</f>
        <v/>
      </c>
      <c r="O988" s="32">
        <f>INDEX(O$263:O$279,$F988)*$D988*INDEX(O$23:O$30,$E988)</f>
        <v/>
      </c>
      <c r="P988" s="32">
        <f>INDEX(P$263:P$279,$F988)*$D988*INDEX(P$23:P$30,$E988)</f>
        <v/>
      </c>
      <c r="Q988" s="32">
        <f>INDEX(Q$263:Q$279,$F988)*$D988*INDEX(Q$23:Q$30,$E988)</f>
        <v/>
      </c>
      <c r="R988" s="32">
        <f>INDEX(R$263:R$279,$F988)*$D988*INDEX(R$23:R$30,$E988)</f>
        <v/>
      </c>
      <c r="S988" s="32">
        <f>INDEX(S$263:S$279,$F988)*$D988*INDEX(S$23:S$30,$E988)</f>
        <v/>
      </c>
      <c r="T988" s="32">
        <f>INDEX(T$263:T$279,$F988)*$D988*INDEX(T$23:T$30,$E988)</f>
        <v/>
      </c>
      <c r="U988" s="32">
        <f>INDEX(U$263:U$279,$F988)*$D988*INDEX(U$23:U$30,$E988)</f>
        <v/>
      </c>
      <c r="V988" s="32">
        <f>INDEX(V$263:V$279,$F988)*$D988*INDEX(V$23:V$30,$E988)</f>
        <v/>
      </c>
      <c r="W988" s="32">
        <f>INDEX(W$263:W$279,$F988)*$D988*INDEX(W$23:W$30,$E988)</f>
        <v/>
      </c>
      <c r="X988" s="32">
        <f>INDEX(X$263:X$279,$F988)*$D988*INDEX(X$23:X$30,$E988)</f>
        <v/>
      </c>
      <c r="Y988" s="32">
        <f>INDEX(Y$263:Y$279,$F988)*$D988*INDEX(Y$23:Y$30,$E988)</f>
        <v/>
      </c>
      <c r="Z988" s="32">
        <f>INDEX(Z$263:Z$279,$F988)*$D988*INDEX(Z$23:Z$30,$E988)</f>
        <v/>
      </c>
      <c r="AA988" s="32">
        <f>INDEX(AA$263:AA$279,$F988)*$D988*INDEX(AA$23:AA$30,$E988)</f>
        <v/>
      </c>
      <c r="AB988" s="32">
        <f>INDEX(AB$263:AB$279,$F988)*$D988*INDEX(AB$23:AB$30,$E988)</f>
        <v/>
      </c>
      <c r="AC988" s="32">
        <f>INDEX(AC$263:AC$279,$F988)*$D988*INDEX(AC$23:AC$30,$E988)</f>
        <v/>
      </c>
      <c r="AD988" s="32">
        <f>INDEX(AD$263:AD$279,$F988)*$D988*INDEX(AD$23:AD$30,$E988)</f>
        <v/>
      </c>
      <c r="AF988" s="11">
        <f>CodePrefix&amp;$A988&amp;IF($C988="","","."&amp;$C988&amp;"."&amp;$B988)&amp;INDEX(VarEnd,MATCH($A988,VarKey,0))&amp;AF$5</f>
        <v/>
      </c>
      <c r="AG988" s="37">
        <f>INDEX(AG$263:AG$279,$F988)*$D988*INDEX(AG$23:AG$30,$E988)</f>
        <v/>
      </c>
      <c r="AH988" s="32">
        <f>INDEX(AH$263:AH$279,$F988)*$D988*INDEX(AH$23:AH$30,$E988)</f>
        <v/>
      </c>
      <c r="AI988" s="32">
        <f>INDEX(AI$263:AI$279,$F988)*$D988*INDEX(AI$23:AI$30,$E988)</f>
        <v/>
      </c>
      <c r="AJ988" s="32">
        <f>INDEX(AJ$263:AJ$279,$F988)*$D988*INDEX(AJ$23:AJ$30,$E988)</f>
        <v/>
      </c>
      <c r="AK988" s="32">
        <f>INDEX(AK$263:AK$279,$F988)*$D988*INDEX(AK$23:AK$30,$E988)</f>
        <v/>
      </c>
      <c r="AL988" s="32">
        <f>INDEX(AL$263:AL$279,$F988)*$D988*INDEX(AL$23:AL$30,$E988)</f>
        <v/>
      </c>
      <c r="AM988" s="32">
        <f>INDEX(AM$263:AM$279,$F988)*$D988*INDEX(AM$23:AM$30,$E988)</f>
        <v/>
      </c>
      <c r="AN988" s="32">
        <f>INDEX(AN$263:AN$279,$F988)*$D988*INDEX(AN$23:AN$30,$E988)</f>
        <v/>
      </c>
      <c r="AO988" s="32">
        <f>INDEX(AO$263:AO$279,$F988)*$D988*INDEX(AO$23:AO$30,$E988)</f>
        <v/>
      </c>
      <c r="AP988" s="32">
        <f>INDEX(AP$263:AP$279,$F988)*$D988*INDEX(AP$23:AP$30,$E988)</f>
        <v/>
      </c>
      <c r="AQ988" s="32">
        <f>INDEX(AQ$263:AQ$279,$F988)*$D988*INDEX(AQ$23:AQ$30,$E988)</f>
        <v/>
      </c>
      <c r="AR988" s="32">
        <f>INDEX(AR$263:AR$279,$F988)*$D988*INDEX(AR$23:AR$30,$E988)</f>
        <v/>
      </c>
      <c r="AS988" s="32">
        <f>INDEX(AS$263:AS$279,$F988)*$D988*INDEX(AS$23:AS$30,$E988)</f>
        <v/>
      </c>
      <c r="AT988" s="32">
        <f>INDEX(AT$263:AT$279,$F988)*$D988*INDEX(AT$23:AT$30,$E988)</f>
        <v/>
      </c>
      <c r="AU988" s="32">
        <f>INDEX(AU$263:AU$279,$F988)*$D988*INDEX(AU$23:AU$30,$E988)</f>
        <v/>
      </c>
      <c r="AV988" s="32">
        <f>INDEX(AV$263:AV$279,$F988)*$D988*INDEX(AV$23:AV$30,$E988)</f>
        <v/>
      </c>
      <c r="AW988" s="32">
        <f>INDEX(AW$263:AW$279,$F988)*$D988*INDEX(AW$23:AW$30,$E988)</f>
        <v/>
      </c>
      <c r="AX988" s="32">
        <f>INDEX(AX$263:AX$279,$F988)*$D988*INDEX(AX$23:AX$30,$E988)</f>
        <v/>
      </c>
      <c r="AY988" s="32">
        <f>INDEX(AY$263:AY$279,$F988)*$D988*INDEX(AY$23:AY$30,$E988)</f>
        <v/>
      </c>
    </row>
    <row r="989" hidden="1" outlineLevel="2">
      <c r="A989" s="14" t="inlineStr">
        <is>
          <t>ctxnew</t>
        </is>
      </c>
      <c r="B989" s="14" t="inlineStr">
        <is>
          <t>gso</t>
        </is>
      </c>
      <c r="C989" s="14" t="inlineStr">
        <is>
          <t>rod</t>
        </is>
      </c>
      <c r="D989" s="32">
        <f>INDEX(Inputs!$W$5:$W$132,MATCH($B989&amp;"|"&amp;$C989,Inputs!$A$5:$A$132,0))</f>
        <v/>
      </c>
      <c r="E989" s="32">
        <f>INDEX(Inputs!$L$5:$L$132,MATCH($B989&amp;"|"&amp;$C989,Inputs!$A$5:$A$132,0))</f>
        <v/>
      </c>
      <c r="F989" s="32">
        <f>INDEX(Inputs!$M$5:$M$132,MATCH($B989&amp;"|"&amp;$C989,Inputs!$A$5:$A$132,0))</f>
        <v/>
      </c>
      <c r="G989" s="36" t="n"/>
      <c r="H989" s="14">
        <f>INDEX(VarLab,MATCH($A989,VarKey,0))&amp;INDEX(MemLab,MATCH($C989&amp;"|"&amp;$B989,MemKey,0))</f>
        <v/>
      </c>
      <c r="I989" s="14">
        <f>INDEX(VarUnit,MATCH($A989,VarKey,0))</f>
        <v/>
      </c>
      <c r="J989" s="14">
        <f>INDEX(VarSrc,MATCH($A989,VarKey,0))</f>
        <v/>
      </c>
      <c r="K989" s="11">
        <f>CodePrefix&amp;$A989&amp;IF($C989="","","."&amp;$C989&amp;"."&amp;$B989)&amp;INDEX(VarEnd,MATCH($A989,VarKey,0))&amp;K$5</f>
        <v/>
      </c>
      <c r="L989" s="37">
        <f>INDEX(L$263:L$279,$F989)*$D989*INDEX(L$23:L$30,$E989)</f>
        <v/>
      </c>
      <c r="M989" s="32">
        <f>INDEX(M$263:M$279,$F989)*$D989*INDEX(M$23:M$30,$E989)</f>
        <v/>
      </c>
      <c r="N989" s="32">
        <f>INDEX(N$263:N$279,$F989)*$D989*INDEX(N$23:N$30,$E989)</f>
        <v/>
      </c>
      <c r="O989" s="32">
        <f>INDEX(O$263:O$279,$F989)*$D989*INDEX(O$23:O$30,$E989)</f>
        <v/>
      </c>
      <c r="P989" s="32">
        <f>INDEX(P$263:P$279,$F989)*$D989*INDEX(P$23:P$30,$E989)</f>
        <v/>
      </c>
      <c r="Q989" s="32">
        <f>INDEX(Q$263:Q$279,$F989)*$D989*INDEX(Q$23:Q$30,$E989)</f>
        <v/>
      </c>
      <c r="R989" s="32">
        <f>INDEX(R$263:R$279,$F989)*$D989*INDEX(R$23:R$30,$E989)</f>
        <v/>
      </c>
      <c r="S989" s="32">
        <f>INDEX(S$263:S$279,$F989)*$D989*INDEX(S$23:S$30,$E989)</f>
        <v/>
      </c>
      <c r="T989" s="32">
        <f>INDEX(T$263:T$279,$F989)*$D989*INDEX(T$23:T$30,$E989)</f>
        <v/>
      </c>
      <c r="U989" s="32">
        <f>INDEX(U$263:U$279,$F989)*$D989*INDEX(U$23:U$30,$E989)</f>
        <v/>
      </c>
      <c r="V989" s="32">
        <f>INDEX(V$263:V$279,$F989)*$D989*INDEX(V$23:V$30,$E989)</f>
        <v/>
      </c>
      <c r="W989" s="32">
        <f>INDEX(W$263:W$279,$F989)*$D989*INDEX(W$23:W$30,$E989)</f>
        <v/>
      </c>
      <c r="X989" s="32">
        <f>INDEX(X$263:X$279,$F989)*$D989*INDEX(X$23:X$30,$E989)</f>
        <v/>
      </c>
      <c r="Y989" s="32">
        <f>INDEX(Y$263:Y$279,$F989)*$D989*INDEX(Y$23:Y$30,$E989)</f>
        <v/>
      </c>
      <c r="Z989" s="32">
        <f>INDEX(Z$263:Z$279,$F989)*$D989*INDEX(Z$23:Z$30,$E989)</f>
        <v/>
      </c>
      <c r="AA989" s="32">
        <f>INDEX(AA$263:AA$279,$F989)*$D989*INDEX(AA$23:AA$30,$E989)</f>
        <v/>
      </c>
      <c r="AB989" s="32">
        <f>INDEX(AB$263:AB$279,$F989)*$D989*INDEX(AB$23:AB$30,$E989)</f>
        <v/>
      </c>
      <c r="AC989" s="32">
        <f>INDEX(AC$263:AC$279,$F989)*$D989*INDEX(AC$23:AC$30,$E989)</f>
        <v/>
      </c>
      <c r="AD989" s="32">
        <f>INDEX(AD$263:AD$279,$F989)*$D989*INDEX(AD$23:AD$30,$E989)</f>
        <v/>
      </c>
      <c r="AF989" s="11">
        <f>CodePrefix&amp;$A989&amp;IF($C989="","","."&amp;$C989&amp;"."&amp;$B989)&amp;INDEX(VarEnd,MATCH($A989,VarKey,0))&amp;AF$5</f>
        <v/>
      </c>
      <c r="AG989" s="37">
        <f>INDEX(AG$263:AG$279,$F989)*$D989*INDEX(AG$23:AG$30,$E989)</f>
        <v/>
      </c>
      <c r="AH989" s="32">
        <f>INDEX(AH$263:AH$279,$F989)*$D989*INDEX(AH$23:AH$30,$E989)</f>
        <v/>
      </c>
      <c r="AI989" s="32">
        <f>INDEX(AI$263:AI$279,$F989)*$D989*INDEX(AI$23:AI$30,$E989)</f>
        <v/>
      </c>
      <c r="AJ989" s="32">
        <f>INDEX(AJ$263:AJ$279,$F989)*$D989*INDEX(AJ$23:AJ$30,$E989)</f>
        <v/>
      </c>
      <c r="AK989" s="32">
        <f>INDEX(AK$263:AK$279,$F989)*$D989*INDEX(AK$23:AK$30,$E989)</f>
        <v/>
      </c>
      <c r="AL989" s="32">
        <f>INDEX(AL$263:AL$279,$F989)*$D989*INDEX(AL$23:AL$30,$E989)</f>
        <v/>
      </c>
      <c r="AM989" s="32">
        <f>INDEX(AM$263:AM$279,$F989)*$D989*INDEX(AM$23:AM$30,$E989)</f>
        <v/>
      </c>
      <c r="AN989" s="32">
        <f>INDEX(AN$263:AN$279,$F989)*$D989*INDEX(AN$23:AN$30,$E989)</f>
        <v/>
      </c>
      <c r="AO989" s="32">
        <f>INDEX(AO$263:AO$279,$F989)*$D989*INDEX(AO$23:AO$30,$E989)</f>
        <v/>
      </c>
      <c r="AP989" s="32">
        <f>INDEX(AP$263:AP$279,$F989)*$D989*INDEX(AP$23:AP$30,$E989)</f>
        <v/>
      </c>
      <c r="AQ989" s="32">
        <f>INDEX(AQ$263:AQ$279,$F989)*$D989*INDEX(AQ$23:AQ$30,$E989)</f>
        <v/>
      </c>
      <c r="AR989" s="32">
        <f>INDEX(AR$263:AR$279,$F989)*$D989*INDEX(AR$23:AR$30,$E989)</f>
        <v/>
      </c>
      <c r="AS989" s="32">
        <f>INDEX(AS$263:AS$279,$F989)*$D989*INDEX(AS$23:AS$30,$E989)</f>
        <v/>
      </c>
      <c r="AT989" s="32">
        <f>INDEX(AT$263:AT$279,$F989)*$D989*INDEX(AT$23:AT$30,$E989)</f>
        <v/>
      </c>
      <c r="AU989" s="32">
        <f>INDEX(AU$263:AU$279,$F989)*$D989*INDEX(AU$23:AU$30,$E989)</f>
        <v/>
      </c>
      <c r="AV989" s="32">
        <f>INDEX(AV$263:AV$279,$F989)*$D989*INDEX(AV$23:AV$30,$E989)</f>
        <v/>
      </c>
      <c r="AW989" s="32">
        <f>INDEX(AW$263:AW$279,$F989)*$D989*INDEX(AW$23:AW$30,$E989)</f>
        <v/>
      </c>
      <c r="AX989" s="32">
        <f>INDEX(AX$263:AX$279,$F989)*$D989*INDEX(AX$23:AX$30,$E989)</f>
        <v/>
      </c>
      <c r="AY989" s="32">
        <f>INDEX(AY$263:AY$279,$F989)*$D989*INDEX(AY$23:AY$30,$E989)</f>
        <v/>
      </c>
    </row>
    <row r="990" hidden="1" outlineLevel="2">
      <c r="A990" s="14" t="inlineStr">
        <is>
          <t>ctxnew</t>
        </is>
      </c>
      <c r="B990" s="14" t="inlineStr">
        <is>
          <t>die</t>
        </is>
      </c>
      <c r="C990" s="14" t="inlineStr">
        <is>
          <t>rod</t>
        </is>
      </c>
      <c r="D990" s="32">
        <f>INDEX(Inputs!$W$5:$W$132,MATCH($B990&amp;"|"&amp;$C990,Inputs!$A$5:$A$132,0))</f>
        <v/>
      </c>
      <c r="E990" s="32">
        <f>INDEX(Inputs!$L$5:$L$132,MATCH($B990&amp;"|"&amp;$C990,Inputs!$A$5:$A$132,0))</f>
        <v/>
      </c>
      <c r="F990" s="32">
        <f>INDEX(Inputs!$M$5:$M$132,MATCH($B990&amp;"|"&amp;$C990,Inputs!$A$5:$A$132,0))</f>
        <v/>
      </c>
      <c r="G990" s="36" t="n"/>
      <c r="H990" s="14">
        <f>INDEX(VarLab,MATCH($A990,VarKey,0))&amp;INDEX(MemLab,MATCH($C990&amp;"|"&amp;$B990,MemKey,0))</f>
        <v/>
      </c>
      <c r="I990" s="14">
        <f>INDEX(VarUnit,MATCH($A990,VarKey,0))</f>
        <v/>
      </c>
      <c r="J990" s="14">
        <f>INDEX(VarSrc,MATCH($A990,VarKey,0))</f>
        <v/>
      </c>
      <c r="K990" s="11">
        <f>CodePrefix&amp;$A990&amp;IF($C990="","","."&amp;$C990&amp;"."&amp;$B990)&amp;INDEX(VarEnd,MATCH($A990,VarKey,0))&amp;K$5</f>
        <v/>
      </c>
      <c r="L990" s="37">
        <f>INDEX(L$263:L$279,$F990)*$D990*INDEX(L$23:L$30,$E990)</f>
        <v/>
      </c>
      <c r="M990" s="32">
        <f>INDEX(M$263:M$279,$F990)*$D990*INDEX(M$23:M$30,$E990)</f>
        <v/>
      </c>
      <c r="N990" s="32">
        <f>INDEX(N$263:N$279,$F990)*$D990*INDEX(N$23:N$30,$E990)</f>
        <v/>
      </c>
      <c r="O990" s="32">
        <f>INDEX(O$263:O$279,$F990)*$D990*INDEX(O$23:O$30,$E990)</f>
        <v/>
      </c>
      <c r="P990" s="32">
        <f>INDEX(P$263:P$279,$F990)*$D990*INDEX(P$23:P$30,$E990)</f>
        <v/>
      </c>
      <c r="Q990" s="32">
        <f>INDEX(Q$263:Q$279,$F990)*$D990*INDEX(Q$23:Q$30,$E990)</f>
        <v/>
      </c>
      <c r="R990" s="32">
        <f>INDEX(R$263:R$279,$F990)*$D990*INDEX(R$23:R$30,$E990)</f>
        <v/>
      </c>
      <c r="S990" s="32">
        <f>INDEX(S$263:S$279,$F990)*$D990*INDEX(S$23:S$30,$E990)</f>
        <v/>
      </c>
      <c r="T990" s="32">
        <f>INDEX(T$263:T$279,$F990)*$D990*INDEX(T$23:T$30,$E990)</f>
        <v/>
      </c>
      <c r="U990" s="32">
        <f>INDEX(U$263:U$279,$F990)*$D990*INDEX(U$23:U$30,$E990)</f>
        <v/>
      </c>
      <c r="V990" s="32">
        <f>INDEX(V$263:V$279,$F990)*$D990*INDEX(V$23:V$30,$E990)</f>
        <v/>
      </c>
      <c r="W990" s="32">
        <f>INDEX(W$263:W$279,$F990)*$D990*INDEX(W$23:W$30,$E990)</f>
        <v/>
      </c>
      <c r="X990" s="32">
        <f>INDEX(X$263:X$279,$F990)*$D990*INDEX(X$23:X$30,$E990)</f>
        <v/>
      </c>
      <c r="Y990" s="32">
        <f>INDEX(Y$263:Y$279,$F990)*$D990*INDEX(Y$23:Y$30,$E990)</f>
        <v/>
      </c>
      <c r="Z990" s="32">
        <f>INDEX(Z$263:Z$279,$F990)*$D990*INDEX(Z$23:Z$30,$E990)</f>
        <v/>
      </c>
      <c r="AA990" s="32">
        <f>INDEX(AA$263:AA$279,$F990)*$D990*INDEX(AA$23:AA$30,$E990)</f>
        <v/>
      </c>
      <c r="AB990" s="32">
        <f>INDEX(AB$263:AB$279,$F990)*$D990*INDEX(AB$23:AB$30,$E990)</f>
        <v/>
      </c>
      <c r="AC990" s="32">
        <f>INDEX(AC$263:AC$279,$F990)*$D990*INDEX(AC$23:AC$30,$E990)</f>
        <v/>
      </c>
      <c r="AD990" s="32">
        <f>INDEX(AD$263:AD$279,$F990)*$D990*INDEX(AD$23:AD$30,$E990)</f>
        <v/>
      </c>
      <c r="AF990" s="11">
        <f>CodePrefix&amp;$A990&amp;IF($C990="","","."&amp;$C990&amp;"."&amp;$B990)&amp;INDEX(VarEnd,MATCH($A990,VarKey,0))&amp;AF$5</f>
        <v/>
      </c>
      <c r="AG990" s="37">
        <f>INDEX(AG$263:AG$279,$F990)*$D990*INDEX(AG$23:AG$30,$E990)</f>
        <v/>
      </c>
      <c r="AH990" s="32">
        <f>INDEX(AH$263:AH$279,$F990)*$D990*INDEX(AH$23:AH$30,$E990)</f>
        <v/>
      </c>
      <c r="AI990" s="32">
        <f>INDEX(AI$263:AI$279,$F990)*$D990*INDEX(AI$23:AI$30,$E990)</f>
        <v/>
      </c>
      <c r="AJ990" s="32">
        <f>INDEX(AJ$263:AJ$279,$F990)*$D990*INDEX(AJ$23:AJ$30,$E990)</f>
        <v/>
      </c>
      <c r="AK990" s="32">
        <f>INDEX(AK$263:AK$279,$F990)*$D990*INDEX(AK$23:AK$30,$E990)</f>
        <v/>
      </c>
      <c r="AL990" s="32">
        <f>INDEX(AL$263:AL$279,$F990)*$D990*INDEX(AL$23:AL$30,$E990)</f>
        <v/>
      </c>
      <c r="AM990" s="32">
        <f>INDEX(AM$263:AM$279,$F990)*$D990*INDEX(AM$23:AM$30,$E990)</f>
        <v/>
      </c>
      <c r="AN990" s="32">
        <f>INDEX(AN$263:AN$279,$F990)*$D990*INDEX(AN$23:AN$30,$E990)</f>
        <v/>
      </c>
      <c r="AO990" s="32">
        <f>INDEX(AO$263:AO$279,$F990)*$D990*INDEX(AO$23:AO$30,$E990)</f>
        <v/>
      </c>
      <c r="AP990" s="32">
        <f>INDEX(AP$263:AP$279,$F990)*$D990*INDEX(AP$23:AP$30,$E990)</f>
        <v/>
      </c>
      <c r="AQ990" s="32">
        <f>INDEX(AQ$263:AQ$279,$F990)*$D990*INDEX(AQ$23:AQ$30,$E990)</f>
        <v/>
      </c>
      <c r="AR990" s="32">
        <f>INDEX(AR$263:AR$279,$F990)*$D990*INDEX(AR$23:AR$30,$E990)</f>
        <v/>
      </c>
      <c r="AS990" s="32">
        <f>INDEX(AS$263:AS$279,$F990)*$D990*INDEX(AS$23:AS$30,$E990)</f>
        <v/>
      </c>
      <c r="AT990" s="32">
        <f>INDEX(AT$263:AT$279,$F990)*$D990*INDEX(AT$23:AT$30,$E990)</f>
        <v/>
      </c>
      <c r="AU990" s="32">
        <f>INDEX(AU$263:AU$279,$F990)*$D990*INDEX(AU$23:AU$30,$E990)</f>
        <v/>
      </c>
      <c r="AV990" s="32">
        <f>INDEX(AV$263:AV$279,$F990)*$D990*INDEX(AV$23:AV$30,$E990)</f>
        <v/>
      </c>
      <c r="AW990" s="32">
        <f>INDEX(AW$263:AW$279,$F990)*$D990*INDEX(AW$23:AW$30,$E990)</f>
        <v/>
      </c>
      <c r="AX990" s="32">
        <f>INDEX(AX$263:AX$279,$F990)*$D990*INDEX(AX$23:AX$30,$E990)</f>
        <v/>
      </c>
      <c r="AY990" s="32">
        <f>INDEX(AY$263:AY$279,$F990)*$D990*INDEX(AY$23:AY$30,$E990)</f>
        <v/>
      </c>
    </row>
    <row r="991" hidden="1" outlineLevel="2">
      <c r="A991" s="14" t="inlineStr">
        <is>
          <t>ctxnew</t>
        </is>
      </c>
      <c r="B991" s="14" t="inlineStr">
        <is>
          <t>lpg</t>
        </is>
      </c>
      <c r="C991" s="14" t="inlineStr">
        <is>
          <t>rod</t>
        </is>
      </c>
      <c r="D991" s="32">
        <f>INDEX(Inputs!$W$5:$W$132,MATCH($B991&amp;"|"&amp;$C991,Inputs!$A$5:$A$132,0))</f>
        <v/>
      </c>
      <c r="E991" s="32">
        <f>INDEX(Inputs!$L$5:$L$132,MATCH($B991&amp;"|"&amp;$C991,Inputs!$A$5:$A$132,0))</f>
        <v/>
      </c>
      <c r="F991" s="32">
        <f>INDEX(Inputs!$M$5:$M$132,MATCH($B991&amp;"|"&amp;$C991,Inputs!$A$5:$A$132,0))</f>
        <v/>
      </c>
      <c r="G991" s="36" t="n"/>
      <c r="H991" s="14">
        <f>INDEX(VarLab,MATCH($A991,VarKey,0))&amp;INDEX(MemLab,MATCH($C991&amp;"|"&amp;$B991,MemKey,0))</f>
        <v/>
      </c>
      <c r="I991" s="14">
        <f>INDEX(VarUnit,MATCH($A991,VarKey,0))</f>
        <v/>
      </c>
      <c r="J991" s="14">
        <f>INDEX(VarSrc,MATCH($A991,VarKey,0))</f>
        <v/>
      </c>
      <c r="K991" s="11">
        <f>CodePrefix&amp;$A991&amp;IF($C991="","","."&amp;$C991&amp;"."&amp;$B991)&amp;INDEX(VarEnd,MATCH($A991,VarKey,0))&amp;K$5</f>
        <v/>
      </c>
      <c r="L991" s="37">
        <f>INDEX(L$263:L$279,$F991)*$D991*INDEX(L$23:L$30,$E991)</f>
        <v/>
      </c>
      <c r="M991" s="32">
        <f>INDEX(M$263:M$279,$F991)*$D991*INDEX(M$23:M$30,$E991)</f>
        <v/>
      </c>
      <c r="N991" s="32">
        <f>INDEX(N$263:N$279,$F991)*$D991*INDEX(N$23:N$30,$E991)</f>
        <v/>
      </c>
      <c r="O991" s="32">
        <f>INDEX(O$263:O$279,$F991)*$D991*INDEX(O$23:O$30,$E991)</f>
        <v/>
      </c>
      <c r="P991" s="32">
        <f>INDEX(P$263:P$279,$F991)*$D991*INDEX(P$23:P$30,$E991)</f>
        <v/>
      </c>
      <c r="Q991" s="32">
        <f>INDEX(Q$263:Q$279,$F991)*$D991*INDEX(Q$23:Q$30,$E991)</f>
        <v/>
      </c>
      <c r="R991" s="32">
        <f>INDEX(R$263:R$279,$F991)*$D991*INDEX(R$23:R$30,$E991)</f>
        <v/>
      </c>
      <c r="S991" s="32">
        <f>INDEX(S$263:S$279,$F991)*$D991*INDEX(S$23:S$30,$E991)</f>
        <v/>
      </c>
      <c r="T991" s="32">
        <f>INDEX(T$263:T$279,$F991)*$D991*INDEX(T$23:T$30,$E991)</f>
        <v/>
      </c>
      <c r="U991" s="32">
        <f>INDEX(U$263:U$279,$F991)*$D991*INDEX(U$23:U$30,$E991)</f>
        <v/>
      </c>
      <c r="V991" s="32">
        <f>INDEX(V$263:V$279,$F991)*$D991*INDEX(V$23:V$30,$E991)</f>
        <v/>
      </c>
      <c r="W991" s="32">
        <f>INDEX(W$263:W$279,$F991)*$D991*INDEX(W$23:W$30,$E991)</f>
        <v/>
      </c>
      <c r="X991" s="32">
        <f>INDEX(X$263:X$279,$F991)*$D991*INDEX(X$23:X$30,$E991)</f>
        <v/>
      </c>
      <c r="Y991" s="32">
        <f>INDEX(Y$263:Y$279,$F991)*$D991*INDEX(Y$23:Y$30,$E991)</f>
        <v/>
      </c>
      <c r="Z991" s="32">
        <f>INDEX(Z$263:Z$279,$F991)*$D991*INDEX(Z$23:Z$30,$E991)</f>
        <v/>
      </c>
      <c r="AA991" s="32">
        <f>INDEX(AA$263:AA$279,$F991)*$D991*INDEX(AA$23:AA$30,$E991)</f>
        <v/>
      </c>
      <c r="AB991" s="32">
        <f>INDEX(AB$263:AB$279,$F991)*$D991*INDEX(AB$23:AB$30,$E991)</f>
        <v/>
      </c>
      <c r="AC991" s="32">
        <f>INDEX(AC$263:AC$279,$F991)*$D991*INDEX(AC$23:AC$30,$E991)</f>
        <v/>
      </c>
      <c r="AD991" s="32">
        <f>INDEX(AD$263:AD$279,$F991)*$D991*INDEX(AD$23:AD$30,$E991)</f>
        <v/>
      </c>
      <c r="AF991" s="11">
        <f>CodePrefix&amp;$A991&amp;IF($C991="","","."&amp;$C991&amp;"."&amp;$B991)&amp;INDEX(VarEnd,MATCH($A991,VarKey,0))&amp;AF$5</f>
        <v/>
      </c>
      <c r="AG991" s="37">
        <f>INDEX(AG$263:AG$279,$F991)*$D991*INDEX(AG$23:AG$30,$E991)</f>
        <v/>
      </c>
      <c r="AH991" s="32">
        <f>INDEX(AH$263:AH$279,$F991)*$D991*INDEX(AH$23:AH$30,$E991)</f>
        <v/>
      </c>
      <c r="AI991" s="32">
        <f>INDEX(AI$263:AI$279,$F991)*$D991*INDEX(AI$23:AI$30,$E991)</f>
        <v/>
      </c>
      <c r="AJ991" s="32">
        <f>INDEX(AJ$263:AJ$279,$F991)*$D991*INDEX(AJ$23:AJ$30,$E991)</f>
        <v/>
      </c>
      <c r="AK991" s="32">
        <f>INDEX(AK$263:AK$279,$F991)*$D991*INDEX(AK$23:AK$30,$E991)</f>
        <v/>
      </c>
      <c r="AL991" s="32">
        <f>INDEX(AL$263:AL$279,$F991)*$D991*INDEX(AL$23:AL$30,$E991)</f>
        <v/>
      </c>
      <c r="AM991" s="32">
        <f>INDEX(AM$263:AM$279,$F991)*$D991*INDEX(AM$23:AM$30,$E991)</f>
        <v/>
      </c>
      <c r="AN991" s="32">
        <f>INDEX(AN$263:AN$279,$F991)*$D991*INDEX(AN$23:AN$30,$E991)</f>
        <v/>
      </c>
      <c r="AO991" s="32">
        <f>INDEX(AO$263:AO$279,$F991)*$D991*INDEX(AO$23:AO$30,$E991)</f>
        <v/>
      </c>
      <c r="AP991" s="32">
        <f>INDEX(AP$263:AP$279,$F991)*$D991*INDEX(AP$23:AP$30,$E991)</f>
        <v/>
      </c>
      <c r="AQ991" s="32">
        <f>INDEX(AQ$263:AQ$279,$F991)*$D991*INDEX(AQ$23:AQ$30,$E991)</f>
        <v/>
      </c>
      <c r="AR991" s="32">
        <f>INDEX(AR$263:AR$279,$F991)*$D991*INDEX(AR$23:AR$30,$E991)</f>
        <v/>
      </c>
      <c r="AS991" s="32">
        <f>INDEX(AS$263:AS$279,$F991)*$D991*INDEX(AS$23:AS$30,$E991)</f>
        <v/>
      </c>
      <c r="AT991" s="32">
        <f>INDEX(AT$263:AT$279,$F991)*$D991*INDEX(AT$23:AT$30,$E991)</f>
        <v/>
      </c>
      <c r="AU991" s="32">
        <f>INDEX(AU$263:AU$279,$F991)*$D991*INDEX(AU$23:AU$30,$E991)</f>
        <v/>
      </c>
      <c r="AV991" s="32">
        <f>INDEX(AV$263:AV$279,$F991)*$D991*INDEX(AV$23:AV$30,$E991)</f>
        <v/>
      </c>
      <c r="AW991" s="32">
        <f>INDEX(AW$263:AW$279,$F991)*$D991*INDEX(AW$23:AW$30,$E991)</f>
        <v/>
      </c>
      <c r="AX991" s="32">
        <f>INDEX(AX$263:AX$279,$F991)*$D991*INDEX(AX$23:AX$30,$E991)</f>
        <v/>
      </c>
      <c r="AY991" s="32">
        <f>INDEX(AY$263:AY$279,$F991)*$D991*INDEX(AY$23:AY$30,$E991)</f>
        <v/>
      </c>
    </row>
    <row r="992" hidden="1" outlineLevel="2">
      <c r="A992" s="14" t="inlineStr">
        <is>
          <t>ctxnew</t>
        </is>
      </c>
      <c r="B992" s="14" t="inlineStr">
        <is>
          <t>ker</t>
        </is>
      </c>
      <c r="C992" s="14" t="inlineStr">
        <is>
          <t>rod</t>
        </is>
      </c>
      <c r="D992" s="32">
        <f>INDEX(Inputs!$W$5:$W$132,MATCH($B992&amp;"|"&amp;$C992,Inputs!$A$5:$A$132,0))</f>
        <v/>
      </c>
      <c r="E992" s="32">
        <f>INDEX(Inputs!$L$5:$L$132,MATCH($B992&amp;"|"&amp;$C992,Inputs!$A$5:$A$132,0))</f>
        <v/>
      </c>
      <c r="F992" s="32">
        <f>INDEX(Inputs!$M$5:$M$132,MATCH($B992&amp;"|"&amp;$C992,Inputs!$A$5:$A$132,0))</f>
        <v/>
      </c>
      <c r="G992" s="36" t="n"/>
      <c r="H992" s="14">
        <f>INDEX(VarLab,MATCH($A992,VarKey,0))&amp;INDEX(MemLab,MATCH($C992&amp;"|"&amp;$B992,MemKey,0))</f>
        <v/>
      </c>
      <c r="I992" s="14">
        <f>INDEX(VarUnit,MATCH($A992,VarKey,0))</f>
        <v/>
      </c>
      <c r="J992" s="14">
        <f>INDEX(VarSrc,MATCH($A992,VarKey,0))</f>
        <v/>
      </c>
      <c r="K992" s="11">
        <f>CodePrefix&amp;$A992&amp;IF($C992="","","."&amp;$C992&amp;"."&amp;$B992)&amp;INDEX(VarEnd,MATCH($A992,VarKey,0))&amp;K$5</f>
        <v/>
      </c>
      <c r="L992" s="37">
        <f>INDEX(L$263:L$279,$F992)*$D992*INDEX(L$23:L$30,$E992)</f>
        <v/>
      </c>
      <c r="M992" s="32">
        <f>INDEX(M$263:M$279,$F992)*$D992*INDEX(M$23:M$30,$E992)</f>
        <v/>
      </c>
      <c r="N992" s="32">
        <f>INDEX(N$263:N$279,$F992)*$D992*INDEX(N$23:N$30,$E992)</f>
        <v/>
      </c>
      <c r="O992" s="32">
        <f>INDEX(O$263:O$279,$F992)*$D992*INDEX(O$23:O$30,$E992)</f>
        <v/>
      </c>
      <c r="P992" s="32">
        <f>INDEX(P$263:P$279,$F992)*$D992*INDEX(P$23:P$30,$E992)</f>
        <v/>
      </c>
      <c r="Q992" s="32">
        <f>INDEX(Q$263:Q$279,$F992)*$D992*INDEX(Q$23:Q$30,$E992)</f>
        <v/>
      </c>
      <c r="R992" s="32">
        <f>INDEX(R$263:R$279,$F992)*$D992*INDEX(R$23:R$30,$E992)</f>
        <v/>
      </c>
      <c r="S992" s="32">
        <f>INDEX(S$263:S$279,$F992)*$D992*INDEX(S$23:S$30,$E992)</f>
        <v/>
      </c>
      <c r="T992" s="32">
        <f>INDEX(T$263:T$279,$F992)*$D992*INDEX(T$23:T$30,$E992)</f>
        <v/>
      </c>
      <c r="U992" s="32">
        <f>INDEX(U$263:U$279,$F992)*$D992*INDEX(U$23:U$30,$E992)</f>
        <v/>
      </c>
      <c r="V992" s="32">
        <f>INDEX(V$263:V$279,$F992)*$D992*INDEX(V$23:V$30,$E992)</f>
        <v/>
      </c>
      <c r="W992" s="32">
        <f>INDEX(W$263:W$279,$F992)*$D992*INDEX(W$23:W$30,$E992)</f>
        <v/>
      </c>
      <c r="X992" s="32">
        <f>INDEX(X$263:X$279,$F992)*$D992*INDEX(X$23:X$30,$E992)</f>
        <v/>
      </c>
      <c r="Y992" s="32">
        <f>INDEX(Y$263:Y$279,$F992)*$D992*INDEX(Y$23:Y$30,$E992)</f>
        <v/>
      </c>
      <c r="Z992" s="32">
        <f>INDEX(Z$263:Z$279,$F992)*$D992*INDEX(Z$23:Z$30,$E992)</f>
        <v/>
      </c>
      <c r="AA992" s="32">
        <f>INDEX(AA$263:AA$279,$F992)*$D992*INDEX(AA$23:AA$30,$E992)</f>
        <v/>
      </c>
      <c r="AB992" s="32">
        <f>INDEX(AB$263:AB$279,$F992)*$D992*INDEX(AB$23:AB$30,$E992)</f>
        <v/>
      </c>
      <c r="AC992" s="32">
        <f>INDEX(AC$263:AC$279,$F992)*$D992*INDEX(AC$23:AC$30,$E992)</f>
        <v/>
      </c>
      <c r="AD992" s="32">
        <f>INDEX(AD$263:AD$279,$F992)*$D992*INDEX(AD$23:AD$30,$E992)</f>
        <v/>
      </c>
      <c r="AF992" s="11">
        <f>CodePrefix&amp;$A992&amp;IF($C992="","","."&amp;$C992&amp;"."&amp;$B992)&amp;INDEX(VarEnd,MATCH($A992,VarKey,0))&amp;AF$5</f>
        <v/>
      </c>
      <c r="AG992" s="37">
        <f>INDEX(AG$263:AG$279,$F992)*$D992*INDEX(AG$23:AG$30,$E992)</f>
        <v/>
      </c>
      <c r="AH992" s="32">
        <f>INDEX(AH$263:AH$279,$F992)*$D992*INDEX(AH$23:AH$30,$E992)</f>
        <v/>
      </c>
      <c r="AI992" s="32">
        <f>INDEX(AI$263:AI$279,$F992)*$D992*INDEX(AI$23:AI$30,$E992)</f>
        <v/>
      </c>
      <c r="AJ992" s="32">
        <f>INDEX(AJ$263:AJ$279,$F992)*$D992*INDEX(AJ$23:AJ$30,$E992)</f>
        <v/>
      </c>
      <c r="AK992" s="32">
        <f>INDEX(AK$263:AK$279,$F992)*$D992*INDEX(AK$23:AK$30,$E992)</f>
        <v/>
      </c>
      <c r="AL992" s="32">
        <f>INDEX(AL$263:AL$279,$F992)*$D992*INDEX(AL$23:AL$30,$E992)</f>
        <v/>
      </c>
      <c r="AM992" s="32">
        <f>INDEX(AM$263:AM$279,$F992)*$D992*INDEX(AM$23:AM$30,$E992)</f>
        <v/>
      </c>
      <c r="AN992" s="32">
        <f>INDEX(AN$263:AN$279,$F992)*$D992*INDEX(AN$23:AN$30,$E992)</f>
        <v/>
      </c>
      <c r="AO992" s="32">
        <f>INDEX(AO$263:AO$279,$F992)*$D992*INDEX(AO$23:AO$30,$E992)</f>
        <v/>
      </c>
      <c r="AP992" s="32">
        <f>INDEX(AP$263:AP$279,$F992)*$D992*INDEX(AP$23:AP$30,$E992)</f>
        <v/>
      </c>
      <c r="AQ992" s="32">
        <f>INDEX(AQ$263:AQ$279,$F992)*$D992*INDEX(AQ$23:AQ$30,$E992)</f>
        <v/>
      </c>
      <c r="AR992" s="32">
        <f>INDEX(AR$263:AR$279,$F992)*$D992*INDEX(AR$23:AR$30,$E992)</f>
        <v/>
      </c>
      <c r="AS992" s="32">
        <f>INDEX(AS$263:AS$279,$F992)*$D992*INDEX(AS$23:AS$30,$E992)</f>
        <v/>
      </c>
      <c r="AT992" s="32">
        <f>INDEX(AT$263:AT$279,$F992)*$D992*INDEX(AT$23:AT$30,$E992)</f>
        <v/>
      </c>
      <c r="AU992" s="32">
        <f>INDEX(AU$263:AU$279,$F992)*$D992*INDEX(AU$23:AU$30,$E992)</f>
        <v/>
      </c>
      <c r="AV992" s="32">
        <f>INDEX(AV$263:AV$279,$F992)*$D992*INDEX(AV$23:AV$30,$E992)</f>
        <v/>
      </c>
      <c r="AW992" s="32">
        <f>INDEX(AW$263:AW$279,$F992)*$D992*INDEX(AW$23:AW$30,$E992)</f>
        <v/>
      </c>
      <c r="AX992" s="32">
        <f>INDEX(AX$263:AX$279,$F992)*$D992*INDEX(AX$23:AX$30,$E992)</f>
        <v/>
      </c>
      <c r="AY992" s="32">
        <f>INDEX(AY$263:AY$279,$F992)*$D992*INDEX(AY$23:AY$30,$E992)</f>
        <v/>
      </c>
    </row>
    <row r="993" hidden="1" outlineLevel="2">
      <c r="A993" s="14" t="inlineStr">
        <is>
          <t>ctxnew</t>
        </is>
      </c>
      <c r="B993" s="14" t="inlineStr">
        <is>
          <t>oop</t>
        </is>
      </c>
      <c r="C993" s="14" t="inlineStr">
        <is>
          <t>rod</t>
        </is>
      </c>
      <c r="D993" s="32">
        <f>INDEX(Inputs!$W$5:$W$132,MATCH($B993&amp;"|"&amp;$C993,Inputs!$A$5:$A$132,0))</f>
        <v/>
      </c>
      <c r="E993" s="32">
        <f>INDEX(Inputs!$L$5:$L$132,MATCH($B993&amp;"|"&amp;$C993,Inputs!$A$5:$A$132,0))</f>
        <v/>
      </c>
      <c r="F993" s="32">
        <f>INDEX(Inputs!$M$5:$M$132,MATCH($B993&amp;"|"&amp;$C993,Inputs!$A$5:$A$132,0))</f>
        <v/>
      </c>
      <c r="G993" s="36" t="n"/>
      <c r="H993" s="14">
        <f>INDEX(VarLab,MATCH($A993,VarKey,0))&amp;INDEX(MemLab,MATCH($C993&amp;"|"&amp;$B993,MemKey,0))</f>
        <v/>
      </c>
      <c r="I993" s="14">
        <f>INDEX(VarUnit,MATCH($A993,VarKey,0))</f>
        <v/>
      </c>
      <c r="J993" s="14">
        <f>INDEX(VarSrc,MATCH($A993,VarKey,0))</f>
        <v/>
      </c>
      <c r="K993" s="11">
        <f>CodePrefix&amp;$A993&amp;IF($C993="","","."&amp;$C993&amp;"."&amp;$B993)&amp;INDEX(VarEnd,MATCH($A993,VarKey,0))&amp;K$5</f>
        <v/>
      </c>
      <c r="L993" s="37">
        <f>INDEX(L$263:L$279,$F993)*$D993*INDEX(L$23:L$30,$E993)</f>
        <v/>
      </c>
      <c r="M993" s="32">
        <f>INDEX(M$263:M$279,$F993)*$D993*INDEX(M$23:M$30,$E993)</f>
        <v/>
      </c>
      <c r="N993" s="32">
        <f>INDEX(N$263:N$279,$F993)*$D993*INDEX(N$23:N$30,$E993)</f>
        <v/>
      </c>
      <c r="O993" s="32">
        <f>INDEX(O$263:O$279,$F993)*$D993*INDEX(O$23:O$30,$E993)</f>
        <v/>
      </c>
      <c r="P993" s="32">
        <f>INDEX(P$263:P$279,$F993)*$D993*INDEX(P$23:P$30,$E993)</f>
        <v/>
      </c>
      <c r="Q993" s="32">
        <f>INDEX(Q$263:Q$279,$F993)*$D993*INDEX(Q$23:Q$30,$E993)</f>
        <v/>
      </c>
      <c r="R993" s="32">
        <f>INDEX(R$263:R$279,$F993)*$D993*INDEX(R$23:R$30,$E993)</f>
        <v/>
      </c>
      <c r="S993" s="32">
        <f>INDEX(S$263:S$279,$F993)*$D993*INDEX(S$23:S$30,$E993)</f>
        <v/>
      </c>
      <c r="T993" s="32">
        <f>INDEX(T$263:T$279,$F993)*$D993*INDEX(T$23:T$30,$E993)</f>
        <v/>
      </c>
      <c r="U993" s="32">
        <f>INDEX(U$263:U$279,$F993)*$D993*INDEX(U$23:U$30,$E993)</f>
        <v/>
      </c>
      <c r="V993" s="32">
        <f>INDEX(V$263:V$279,$F993)*$D993*INDEX(V$23:V$30,$E993)</f>
        <v/>
      </c>
      <c r="W993" s="32">
        <f>INDEX(W$263:W$279,$F993)*$D993*INDEX(W$23:W$30,$E993)</f>
        <v/>
      </c>
      <c r="X993" s="32">
        <f>INDEX(X$263:X$279,$F993)*$D993*INDEX(X$23:X$30,$E993)</f>
        <v/>
      </c>
      <c r="Y993" s="32">
        <f>INDEX(Y$263:Y$279,$F993)*$D993*INDEX(Y$23:Y$30,$E993)</f>
        <v/>
      </c>
      <c r="Z993" s="32">
        <f>INDEX(Z$263:Z$279,$F993)*$D993*INDEX(Z$23:Z$30,$E993)</f>
        <v/>
      </c>
      <c r="AA993" s="32">
        <f>INDEX(AA$263:AA$279,$F993)*$D993*INDEX(AA$23:AA$30,$E993)</f>
        <v/>
      </c>
      <c r="AB993" s="32">
        <f>INDEX(AB$263:AB$279,$F993)*$D993*INDEX(AB$23:AB$30,$E993)</f>
        <v/>
      </c>
      <c r="AC993" s="32">
        <f>INDEX(AC$263:AC$279,$F993)*$D993*INDEX(AC$23:AC$30,$E993)</f>
        <v/>
      </c>
      <c r="AD993" s="32">
        <f>INDEX(AD$263:AD$279,$F993)*$D993*INDEX(AD$23:AD$30,$E993)</f>
        <v/>
      </c>
      <c r="AF993" s="11">
        <f>CodePrefix&amp;$A993&amp;IF($C993="","","."&amp;$C993&amp;"."&amp;$B993)&amp;INDEX(VarEnd,MATCH($A993,VarKey,0))&amp;AF$5</f>
        <v/>
      </c>
      <c r="AG993" s="37">
        <f>INDEX(AG$263:AG$279,$F993)*$D993*INDEX(AG$23:AG$30,$E993)</f>
        <v/>
      </c>
      <c r="AH993" s="32">
        <f>INDEX(AH$263:AH$279,$F993)*$D993*INDEX(AH$23:AH$30,$E993)</f>
        <v/>
      </c>
      <c r="AI993" s="32">
        <f>INDEX(AI$263:AI$279,$F993)*$D993*INDEX(AI$23:AI$30,$E993)</f>
        <v/>
      </c>
      <c r="AJ993" s="32">
        <f>INDEX(AJ$263:AJ$279,$F993)*$D993*INDEX(AJ$23:AJ$30,$E993)</f>
        <v/>
      </c>
      <c r="AK993" s="32">
        <f>INDEX(AK$263:AK$279,$F993)*$D993*INDEX(AK$23:AK$30,$E993)</f>
        <v/>
      </c>
      <c r="AL993" s="32">
        <f>INDEX(AL$263:AL$279,$F993)*$D993*INDEX(AL$23:AL$30,$E993)</f>
        <v/>
      </c>
      <c r="AM993" s="32">
        <f>INDEX(AM$263:AM$279,$F993)*$D993*INDEX(AM$23:AM$30,$E993)</f>
        <v/>
      </c>
      <c r="AN993" s="32">
        <f>INDEX(AN$263:AN$279,$F993)*$D993*INDEX(AN$23:AN$30,$E993)</f>
        <v/>
      </c>
      <c r="AO993" s="32">
        <f>INDEX(AO$263:AO$279,$F993)*$D993*INDEX(AO$23:AO$30,$E993)</f>
        <v/>
      </c>
      <c r="AP993" s="32">
        <f>INDEX(AP$263:AP$279,$F993)*$D993*INDEX(AP$23:AP$30,$E993)</f>
        <v/>
      </c>
      <c r="AQ993" s="32">
        <f>INDEX(AQ$263:AQ$279,$F993)*$D993*INDEX(AQ$23:AQ$30,$E993)</f>
        <v/>
      </c>
      <c r="AR993" s="32">
        <f>INDEX(AR$263:AR$279,$F993)*$D993*INDEX(AR$23:AR$30,$E993)</f>
        <v/>
      </c>
      <c r="AS993" s="32">
        <f>INDEX(AS$263:AS$279,$F993)*$D993*INDEX(AS$23:AS$30,$E993)</f>
        <v/>
      </c>
      <c r="AT993" s="32">
        <f>INDEX(AT$263:AT$279,$F993)*$D993*INDEX(AT$23:AT$30,$E993)</f>
        <v/>
      </c>
      <c r="AU993" s="32">
        <f>INDEX(AU$263:AU$279,$F993)*$D993*INDEX(AU$23:AU$30,$E993)</f>
        <v/>
      </c>
      <c r="AV993" s="32">
        <f>INDEX(AV$263:AV$279,$F993)*$D993*INDEX(AV$23:AV$30,$E993)</f>
        <v/>
      </c>
      <c r="AW993" s="32">
        <f>INDEX(AW$263:AW$279,$F993)*$D993*INDEX(AW$23:AW$30,$E993)</f>
        <v/>
      </c>
      <c r="AX993" s="32">
        <f>INDEX(AX$263:AX$279,$F993)*$D993*INDEX(AX$23:AX$30,$E993)</f>
        <v/>
      </c>
      <c r="AY993" s="32">
        <f>INDEX(AY$263:AY$279,$F993)*$D993*INDEX(AY$23:AY$30,$E993)</f>
        <v/>
      </c>
    </row>
    <row r="994" hidden="1" outlineLevel="2">
      <c r="A994" s="14" t="inlineStr">
        <is>
          <t>ctxnew</t>
        </is>
      </c>
      <c r="B994" s="14" t="inlineStr">
        <is>
          <t>bio</t>
        </is>
      </c>
      <c r="C994" s="14" t="inlineStr">
        <is>
          <t>rod</t>
        </is>
      </c>
      <c r="D994" s="32">
        <f>INDEX(Inputs!$W$5:$W$132,MATCH($B994&amp;"|"&amp;$C994,Inputs!$A$5:$A$132,0))</f>
        <v/>
      </c>
      <c r="E994" s="32">
        <f>INDEX(Inputs!$L$5:$L$132,MATCH($B994&amp;"|"&amp;$C994,Inputs!$A$5:$A$132,0))</f>
        <v/>
      </c>
      <c r="F994" s="32">
        <f>INDEX(Inputs!$M$5:$M$132,MATCH($B994&amp;"|"&amp;$C994,Inputs!$A$5:$A$132,0))</f>
        <v/>
      </c>
      <c r="G994" s="36" t="n"/>
      <c r="H994" s="14">
        <f>INDEX(VarLab,MATCH($A994,VarKey,0))&amp;INDEX(MemLab,MATCH($C994&amp;"|"&amp;$B994,MemKey,0))</f>
        <v/>
      </c>
      <c r="I994" s="14">
        <f>INDEX(VarUnit,MATCH($A994,VarKey,0))</f>
        <v/>
      </c>
      <c r="J994" s="14">
        <f>INDEX(VarSrc,MATCH($A994,VarKey,0))</f>
        <v/>
      </c>
      <c r="K994" s="11">
        <f>CodePrefix&amp;$A994&amp;IF($C994="","","."&amp;$C994&amp;"."&amp;$B994)&amp;INDEX(VarEnd,MATCH($A994,VarKey,0))&amp;K$5</f>
        <v/>
      </c>
      <c r="L994" s="37">
        <f>INDEX(L$263:L$279,$F994)*$D994*INDEX(L$23:L$30,$E994)</f>
        <v/>
      </c>
      <c r="M994" s="32">
        <f>INDEX(M$263:M$279,$F994)*$D994*INDEX(M$23:M$30,$E994)</f>
        <v/>
      </c>
      <c r="N994" s="32">
        <f>INDEX(N$263:N$279,$F994)*$D994*INDEX(N$23:N$30,$E994)</f>
        <v/>
      </c>
      <c r="O994" s="32">
        <f>INDEX(O$263:O$279,$F994)*$D994*INDEX(O$23:O$30,$E994)</f>
        <v/>
      </c>
      <c r="P994" s="32">
        <f>INDEX(P$263:P$279,$F994)*$D994*INDEX(P$23:P$30,$E994)</f>
        <v/>
      </c>
      <c r="Q994" s="32">
        <f>INDEX(Q$263:Q$279,$F994)*$D994*INDEX(Q$23:Q$30,$E994)</f>
        <v/>
      </c>
      <c r="R994" s="32">
        <f>INDEX(R$263:R$279,$F994)*$D994*INDEX(R$23:R$30,$E994)</f>
        <v/>
      </c>
      <c r="S994" s="32">
        <f>INDEX(S$263:S$279,$F994)*$D994*INDEX(S$23:S$30,$E994)</f>
        <v/>
      </c>
      <c r="T994" s="32">
        <f>INDEX(T$263:T$279,$F994)*$D994*INDEX(T$23:T$30,$E994)</f>
        <v/>
      </c>
      <c r="U994" s="32">
        <f>INDEX(U$263:U$279,$F994)*$D994*INDEX(U$23:U$30,$E994)</f>
        <v/>
      </c>
      <c r="V994" s="32">
        <f>INDEX(V$263:V$279,$F994)*$D994*INDEX(V$23:V$30,$E994)</f>
        <v/>
      </c>
      <c r="W994" s="32">
        <f>INDEX(W$263:W$279,$F994)*$D994*INDEX(W$23:W$30,$E994)</f>
        <v/>
      </c>
      <c r="X994" s="32">
        <f>INDEX(X$263:X$279,$F994)*$D994*INDEX(X$23:X$30,$E994)</f>
        <v/>
      </c>
      <c r="Y994" s="32">
        <f>INDEX(Y$263:Y$279,$F994)*$D994*INDEX(Y$23:Y$30,$E994)</f>
        <v/>
      </c>
      <c r="Z994" s="32">
        <f>INDEX(Z$263:Z$279,$F994)*$D994*INDEX(Z$23:Z$30,$E994)</f>
        <v/>
      </c>
      <c r="AA994" s="32">
        <f>INDEX(AA$263:AA$279,$F994)*$D994*INDEX(AA$23:AA$30,$E994)</f>
        <v/>
      </c>
      <c r="AB994" s="32">
        <f>INDEX(AB$263:AB$279,$F994)*$D994*INDEX(AB$23:AB$30,$E994)</f>
        <v/>
      </c>
      <c r="AC994" s="32">
        <f>INDEX(AC$263:AC$279,$F994)*$D994*INDEX(AC$23:AC$30,$E994)</f>
        <v/>
      </c>
      <c r="AD994" s="32">
        <f>INDEX(AD$263:AD$279,$F994)*$D994*INDEX(AD$23:AD$30,$E994)</f>
        <v/>
      </c>
      <c r="AF994" s="11">
        <f>CodePrefix&amp;$A994&amp;IF($C994="","","."&amp;$C994&amp;"."&amp;$B994)&amp;INDEX(VarEnd,MATCH($A994,VarKey,0))&amp;AF$5</f>
        <v/>
      </c>
      <c r="AG994" s="37">
        <f>INDEX(AG$263:AG$279,$F994)*$D994*INDEX(AG$23:AG$30,$E994)</f>
        <v/>
      </c>
      <c r="AH994" s="32">
        <f>INDEX(AH$263:AH$279,$F994)*$D994*INDEX(AH$23:AH$30,$E994)</f>
        <v/>
      </c>
      <c r="AI994" s="32">
        <f>INDEX(AI$263:AI$279,$F994)*$D994*INDEX(AI$23:AI$30,$E994)</f>
        <v/>
      </c>
      <c r="AJ994" s="32">
        <f>INDEX(AJ$263:AJ$279,$F994)*$D994*INDEX(AJ$23:AJ$30,$E994)</f>
        <v/>
      </c>
      <c r="AK994" s="32">
        <f>INDEX(AK$263:AK$279,$F994)*$D994*INDEX(AK$23:AK$30,$E994)</f>
        <v/>
      </c>
      <c r="AL994" s="32">
        <f>INDEX(AL$263:AL$279,$F994)*$D994*INDEX(AL$23:AL$30,$E994)</f>
        <v/>
      </c>
      <c r="AM994" s="32">
        <f>INDEX(AM$263:AM$279,$F994)*$D994*INDEX(AM$23:AM$30,$E994)</f>
        <v/>
      </c>
      <c r="AN994" s="32">
        <f>INDEX(AN$263:AN$279,$F994)*$D994*INDEX(AN$23:AN$30,$E994)</f>
        <v/>
      </c>
      <c r="AO994" s="32">
        <f>INDEX(AO$263:AO$279,$F994)*$D994*INDEX(AO$23:AO$30,$E994)</f>
        <v/>
      </c>
      <c r="AP994" s="32">
        <f>INDEX(AP$263:AP$279,$F994)*$D994*INDEX(AP$23:AP$30,$E994)</f>
        <v/>
      </c>
      <c r="AQ994" s="32">
        <f>INDEX(AQ$263:AQ$279,$F994)*$D994*INDEX(AQ$23:AQ$30,$E994)</f>
        <v/>
      </c>
      <c r="AR994" s="32">
        <f>INDEX(AR$263:AR$279,$F994)*$D994*INDEX(AR$23:AR$30,$E994)</f>
        <v/>
      </c>
      <c r="AS994" s="32">
        <f>INDEX(AS$263:AS$279,$F994)*$D994*INDEX(AS$23:AS$30,$E994)</f>
        <v/>
      </c>
      <c r="AT994" s="32">
        <f>INDEX(AT$263:AT$279,$F994)*$D994*INDEX(AT$23:AT$30,$E994)</f>
        <v/>
      </c>
      <c r="AU994" s="32">
        <f>INDEX(AU$263:AU$279,$F994)*$D994*INDEX(AU$23:AU$30,$E994)</f>
        <v/>
      </c>
      <c r="AV994" s="32">
        <f>INDEX(AV$263:AV$279,$F994)*$D994*INDEX(AV$23:AV$30,$E994)</f>
        <v/>
      </c>
      <c r="AW994" s="32">
        <f>INDEX(AW$263:AW$279,$F994)*$D994*INDEX(AW$23:AW$30,$E994)</f>
        <v/>
      </c>
      <c r="AX994" s="32">
        <f>INDEX(AX$263:AX$279,$F994)*$D994*INDEX(AX$23:AX$30,$E994)</f>
        <v/>
      </c>
      <c r="AY994" s="32">
        <f>INDEX(AY$263:AY$279,$F994)*$D994*INDEX(AY$23:AY$30,$E994)</f>
        <v/>
      </c>
    </row>
    <row r="995" hidden="1" outlineLevel="2"/>
    <row r="996" hidden="1" outlineLevel="2">
      <c r="A996" s="14" t="inlineStr">
        <is>
          <t>ets</t>
        </is>
      </c>
      <c r="B996" s="14" t="inlineStr">
        <is>
          <t>coa</t>
        </is>
      </c>
      <c r="C996" s="14" t="inlineStr">
        <is>
          <t>rod</t>
        </is>
      </c>
      <c r="D996" s="32">
        <f>INDEX(Inputs!$W$5:$W$132,MATCH($B996&amp;"|"&amp;$C996,Inputs!$A$5:$A$132,0))</f>
        <v/>
      </c>
      <c r="E996" s="32">
        <f>INDEX(Inputs!$M$5:$M$132,MATCH($B996&amp;"|"&amp;$C996,Inputs!$A$5:$A$132,0))</f>
        <v/>
      </c>
      <c r="F996" s="36" t="n"/>
      <c r="G996" s="36" t="n"/>
      <c r="H996" s="14">
        <f>INDEX(VarLab,MATCH($A996,VarKey,0))&amp;INDEX(MemLab,MATCH($C996&amp;"|"&amp;$B996,MemKey,0))</f>
        <v/>
      </c>
      <c r="I996" s="14">
        <f>INDEX(VarUnit,MATCH($A996,VarKey,0))</f>
        <v/>
      </c>
      <c r="J996" s="14">
        <f>INDEX(VarSrc,MATCH($A996,VarKey,0))</f>
        <v/>
      </c>
      <c r="K996" s="11">
        <f>CodePrefix&amp;$A996&amp;IF($C996="","","."&amp;$C996&amp;"."&amp;$B996)&amp;INDEX(VarEnd,MATCH($A996,VarKey,0))&amp;K$5</f>
        <v/>
      </c>
      <c r="L996" s="37">
        <f>INDEX(L$280:L$296,$E996)*$D996</f>
        <v/>
      </c>
      <c r="M996" s="32">
        <f>INDEX(M$280:M$296,$E996)*$D996</f>
        <v/>
      </c>
      <c r="N996" s="32">
        <f>INDEX(N$280:N$296,$E996)*$D996</f>
        <v/>
      </c>
      <c r="O996" s="32">
        <f>INDEX(O$280:O$296,$E996)*$D996</f>
        <v/>
      </c>
      <c r="P996" s="32">
        <f>INDEX(P$280:P$296,$E996)*$D996</f>
        <v/>
      </c>
      <c r="Q996" s="32">
        <f>INDEX(Q$280:Q$296,$E996)*$D996</f>
        <v/>
      </c>
      <c r="R996" s="32">
        <f>INDEX(R$280:R$296,$E996)*$D996</f>
        <v/>
      </c>
      <c r="S996" s="32">
        <f>INDEX(S$280:S$296,$E996)*$D996</f>
        <v/>
      </c>
      <c r="T996" s="32">
        <f>INDEX(T$280:T$296,$E996)*$D996</f>
        <v/>
      </c>
      <c r="U996" s="32">
        <f>INDEX(U$280:U$296,$E996)*$D996</f>
        <v/>
      </c>
      <c r="V996" s="32">
        <f>INDEX(V$280:V$296,$E996)*$D996</f>
        <v/>
      </c>
      <c r="W996" s="32">
        <f>INDEX(W$280:W$296,$E996)*$D996</f>
        <v/>
      </c>
      <c r="X996" s="32">
        <f>INDEX(X$280:X$296,$E996)*$D996</f>
        <v/>
      </c>
      <c r="Y996" s="32">
        <f>INDEX(Y$280:Y$296,$E996)*$D996</f>
        <v/>
      </c>
      <c r="Z996" s="32">
        <f>INDEX(Z$280:Z$296,$E996)*$D996</f>
        <v/>
      </c>
      <c r="AA996" s="32">
        <f>INDEX(AA$280:AA$296,$E996)*$D996</f>
        <v/>
      </c>
      <c r="AB996" s="32">
        <f>INDEX(AB$280:AB$296,$E996)*$D996</f>
        <v/>
      </c>
      <c r="AC996" s="32">
        <f>INDEX(AC$280:AC$296,$E996)*$D996</f>
        <v/>
      </c>
      <c r="AD996" s="32">
        <f>INDEX(AD$280:AD$296,$E996)*$D996</f>
        <v/>
      </c>
      <c r="AF996" s="11">
        <f>CodePrefix&amp;$A996&amp;IF($C996="","","."&amp;$C996&amp;"."&amp;$B996)&amp;INDEX(VarEnd,MATCH($A996,VarKey,0))&amp;AF$5</f>
        <v/>
      </c>
      <c r="AG996" s="37">
        <f>INDEX(AG$280:AG$296,$E996)*$D996</f>
        <v/>
      </c>
      <c r="AH996" s="32">
        <f>INDEX(AH$280:AH$296,$E996)*$D996</f>
        <v/>
      </c>
      <c r="AI996" s="32">
        <f>INDEX(AI$280:AI$296,$E996)*$D996</f>
        <v/>
      </c>
      <c r="AJ996" s="32">
        <f>INDEX(AJ$280:AJ$296,$E996)*$D996</f>
        <v/>
      </c>
      <c r="AK996" s="32">
        <f>INDEX(AK$280:AK$296,$E996)*$D996</f>
        <v/>
      </c>
      <c r="AL996" s="32">
        <f>INDEX(AL$280:AL$296,$E996)*$D996</f>
        <v/>
      </c>
      <c r="AM996" s="32">
        <f>INDEX(AM$280:AM$296,$E996)*$D996</f>
        <v/>
      </c>
      <c r="AN996" s="32">
        <f>INDEX(AN$280:AN$296,$E996)*$D996</f>
        <v/>
      </c>
      <c r="AO996" s="32">
        <f>INDEX(AO$280:AO$296,$E996)*$D996</f>
        <v/>
      </c>
      <c r="AP996" s="32">
        <f>INDEX(AP$280:AP$296,$E996)*$D996</f>
        <v/>
      </c>
      <c r="AQ996" s="32">
        <f>INDEX(AQ$280:AQ$296,$E996)*$D996</f>
        <v/>
      </c>
      <c r="AR996" s="32">
        <f>INDEX(AR$280:AR$296,$E996)*$D996</f>
        <v/>
      </c>
      <c r="AS996" s="32">
        <f>INDEX(AS$280:AS$296,$E996)*$D996</f>
        <v/>
      </c>
      <c r="AT996" s="32">
        <f>INDEX(AT$280:AT$296,$E996)*$D996</f>
        <v/>
      </c>
      <c r="AU996" s="32">
        <f>INDEX(AU$280:AU$296,$E996)*$D996</f>
        <v/>
      </c>
      <c r="AV996" s="32">
        <f>INDEX(AV$280:AV$296,$E996)*$D996</f>
        <v/>
      </c>
      <c r="AW996" s="32">
        <f>INDEX(AW$280:AW$296,$E996)*$D996</f>
        <v/>
      </c>
      <c r="AX996" s="32">
        <f>INDEX(AX$280:AX$296,$E996)*$D996</f>
        <v/>
      </c>
      <c r="AY996" s="32">
        <f>INDEX(AY$280:AY$296,$E996)*$D996</f>
        <v/>
      </c>
    </row>
    <row r="997" hidden="1" outlineLevel="2">
      <c r="A997" s="14" t="inlineStr">
        <is>
          <t>ets</t>
        </is>
      </c>
      <c r="B997" s="14" t="inlineStr">
        <is>
          <t>nga</t>
        </is>
      </c>
      <c r="C997" s="14" t="inlineStr">
        <is>
          <t>rod</t>
        </is>
      </c>
      <c r="D997" s="32">
        <f>INDEX(Inputs!$W$5:$W$132,MATCH($B997&amp;"|"&amp;$C997,Inputs!$A$5:$A$132,0))</f>
        <v/>
      </c>
      <c r="E997" s="32">
        <f>INDEX(Inputs!$M$5:$M$132,MATCH($B997&amp;"|"&amp;$C997,Inputs!$A$5:$A$132,0))</f>
        <v/>
      </c>
      <c r="F997" s="36" t="n"/>
      <c r="G997" s="36" t="n"/>
      <c r="H997" s="14">
        <f>INDEX(VarLab,MATCH($A997,VarKey,0))&amp;INDEX(MemLab,MATCH($C997&amp;"|"&amp;$B997,MemKey,0))</f>
        <v/>
      </c>
      <c r="I997" s="14">
        <f>INDEX(VarUnit,MATCH($A997,VarKey,0))</f>
        <v/>
      </c>
      <c r="J997" s="14">
        <f>INDEX(VarSrc,MATCH($A997,VarKey,0))</f>
        <v/>
      </c>
      <c r="K997" s="11">
        <f>CodePrefix&amp;$A997&amp;IF($C997="","","."&amp;$C997&amp;"."&amp;$B997)&amp;INDEX(VarEnd,MATCH($A997,VarKey,0))&amp;K$5</f>
        <v/>
      </c>
      <c r="L997" s="37">
        <f>INDEX(L$280:L$296,$E997)*$D997</f>
        <v/>
      </c>
      <c r="M997" s="32">
        <f>INDEX(M$280:M$296,$E997)*$D997</f>
        <v/>
      </c>
      <c r="N997" s="32">
        <f>INDEX(N$280:N$296,$E997)*$D997</f>
        <v/>
      </c>
      <c r="O997" s="32">
        <f>INDEX(O$280:O$296,$E997)*$D997</f>
        <v/>
      </c>
      <c r="P997" s="32">
        <f>INDEX(P$280:P$296,$E997)*$D997</f>
        <v/>
      </c>
      <c r="Q997" s="32">
        <f>INDEX(Q$280:Q$296,$E997)*$D997</f>
        <v/>
      </c>
      <c r="R997" s="32">
        <f>INDEX(R$280:R$296,$E997)*$D997</f>
        <v/>
      </c>
      <c r="S997" s="32">
        <f>INDEX(S$280:S$296,$E997)*$D997</f>
        <v/>
      </c>
      <c r="T997" s="32">
        <f>INDEX(T$280:T$296,$E997)*$D997</f>
        <v/>
      </c>
      <c r="U997" s="32">
        <f>INDEX(U$280:U$296,$E997)*$D997</f>
        <v/>
      </c>
      <c r="V997" s="32">
        <f>INDEX(V$280:V$296,$E997)*$D997</f>
        <v/>
      </c>
      <c r="W997" s="32">
        <f>INDEX(W$280:W$296,$E997)*$D997</f>
        <v/>
      </c>
      <c r="X997" s="32">
        <f>INDEX(X$280:X$296,$E997)*$D997</f>
        <v/>
      </c>
      <c r="Y997" s="32">
        <f>INDEX(Y$280:Y$296,$E997)*$D997</f>
        <v/>
      </c>
      <c r="Z997" s="32">
        <f>INDEX(Z$280:Z$296,$E997)*$D997</f>
        <v/>
      </c>
      <c r="AA997" s="32">
        <f>INDEX(AA$280:AA$296,$E997)*$D997</f>
        <v/>
      </c>
      <c r="AB997" s="32">
        <f>INDEX(AB$280:AB$296,$E997)*$D997</f>
        <v/>
      </c>
      <c r="AC997" s="32">
        <f>INDEX(AC$280:AC$296,$E997)*$D997</f>
        <v/>
      </c>
      <c r="AD997" s="32">
        <f>INDEX(AD$280:AD$296,$E997)*$D997</f>
        <v/>
      </c>
      <c r="AF997" s="11">
        <f>CodePrefix&amp;$A997&amp;IF($C997="","","."&amp;$C997&amp;"."&amp;$B997)&amp;INDEX(VarEnd,MATCH($A997,VarKey,0))&amp;AF$5</f>
        <v/>
      </c>
      <c r="AG997" s="37">
        <f>INDEX(AG$280:AG$296,$E997)*$D997</f>
        <v/>
      </c>
      <c r="AH997" s="32">
        <f>INDEX(AH$280:AH$296,$E997)*$D997</f>
        <v/>
      </c>
      <c r="AI997" s="32">
        <f>INDEX(AI$280:AI$296,$E997)*$D997</f>
        <v/>
      </c>
      <c r="AJ997" s="32">
        <f>INDEX(AJ$280:AJ$296,$E997)*$D997</f>
        <v/>
      </c>
      <c r="AK997" s="32">
        <f>INDEX(AK$280:AK$296,$E997)*$D997</f>
        <v/>
      </c>
      <c r="AL997" s="32">
        <f>INDEX(AL$280:AL$296,$E997)*$D997</f>
        <v/>
      </c>
      <c r="AM997" s="32">
        <f>INDEX(AM$280:AM$296,$E997)*$D997</f>
        <v/>
      </c>
      <c r="AN997" s="32">
        <f>INDEX(AN$280:AN$296,$E997)*$D997</f>
        <v/>
      </c>
      <c r="AO997" s="32">
        <f>INDEX(AO$280:AO$296,$E997)*$D997</f>
        <v/>
      </c>
      <c r="AP997" s="32">
        <f>INDEX(AP$280:AP$296,$E997)*$D997</f>
        <v/>
      </c>
      <c r="AQ997" s="32">
        <f>INDEX(AQ$280:AQ$296,$E997)*$D997</f>
        <v/>
      </c>
      <c r="AR997" s="32">
        <f>INDEX(AR$280:AR$296,$E997)*$D997</f>
        <v/>
      </c>
      <c r="AS997" s="32">
        <f>INDEX(AS$280:AS$296,$E997)*$D997</f>
        <v/>
      </c>
      <c r="AT997" s="32">
        <f>INDEX(AT$280:AT$296,$E997)*$D997</f>
        <v/>
      </c>
      <c r="AU997" s="32">
        <f>INDEX(AU$280:AU$296,$E997)*$D997</f>
        <v/>
      </c>
      <c r="AV997" s="32">
        <f>INDEX(AV$280:AV$296,$E997)*$D997</f>
        <v/>
      </c>
      <c r="AW997" s="32">
        <f>INDEX(AW$280:AW$296,$E997)*$D997</f>
        <v/>
      </c>
      <c r="AX997" s="32">
        <f>INDEX(AX$280:AX$296,$E997)*$D997</f>
        <v/>
      </c>
      <c r="AY997" s="32">
        <f>INDEX(AY$280:AY$296,$E997)*$D997</f>
        <v/>
      </c>
    </row>
    <row r="998" hidden="1" outlineLevel="2">
      <c r="A998" s="14" t="inlineStr">
        <is>
          <t>ets</t>
        </is>
      </c>
      <c r="B998" s="14" t="inlineStr">
        <is>
          <t>gso</t>
        </is>
      </c>
      <c r="C998" s="14" t="inlineStr">
        <is>
          <t>rod</t>
        </is>
      </c>
      <c r="D998" s="32">
        <f>INDEX(Inputs!$W$5:$W$132,MATCH($B998&amp;"|"&amp;$C998,Inputs!$A$5:$A$132,0))</f>
        <v/>
      </c>
      <c r="E998" s="32">
        <f>INDEX(Inputs!$M$5:$M$132,MATCH($B998&amp;"|"&amp;$C998,Inputs!$A$5:$A$132,0))</f>
        <v/>
      </c>
      <c r="F998" s="36" t="n"/>
      <c r="G998" s="36" t="n"/>
      <c r="H998" s="14">
        <f>INDEX(VarLab,MATCH($A998,VarKey,0))&amp;INDEX(MemLab,MATCH($C998&amp;"|"&amp;$B998,MemKey,0))</f>
        <v/>
      </c>
      <c r="I998" s="14">
        <f>INDEX(VarUnit,MATCH($A998,VarKey,0))</f>
        <v/>
      </c>
      <c r="J998" s="14">
        <f>INDEX(VarSrc,MATCH($A998,VarKey,0))</f>
        <v/>
      </c>
      <c r="K998" s="11">
        <f>CodePrefix&amp;$A998&amp;IF($C998="","","."&amp;$C998&amp;"."&amp;$B998)&amp;INDEX(VarEnd,MATCH($A998,VarKey,0))&amp;K$5</f>
        <v/>
      </c>
      <c r="L998" s="37">
        <f>INDEX(L$280:L$296,$E998)*$D998</f>
        <v/>
      </c>
      <c r="M998" s="32">
        <f>INDEX(M$280:M$296,$E998)*$D998</f>
        <v/>
      </c>
      <c r="N998" s="32">
        <f>INDEX(N$280:N$296,$E998)*$D998</f>
        <v/>
      </c>
      <c r="O998" s="32">
        <f>INDEX(O$280:O$296,$E998)*$D998</f>
        <v/>
      </c>
      <c r="P998" s="32">
        <f>INDEX(P$280:P$296,$E998)*$D998</f>
        <v/>
      </c>
      <c r="Q998" s="32">
        <f>INDEX(Q$280:Q$296,$E998)*$D998</f>
        <v/>
      </c>
      <c r="R998" s="32">
        <f>INDEX(R$280:R$296,$E998)*$D998</f>
        <v/>
      </c>
      <c r="S998" s="32">
        <f>INDEX(S$280:S$296,$E998)*$D998</f>
        <v/>
      </c>
      <c r="T998" s="32">
        <f>INDEX(T$280:T$296,$E998)*$D998</f>
        <v/>
      </c>
      <c r="U998" s="32">
        <f>INDEX(U$280:U$296,$E998)*$D998</f>
        <v/>
      </c>
      <c r="V998" s="32">
        <f>INDEX(V$280:V$296,$E998)*$D998</f>
        <v/>
      </c>
      <c r="W998" s="32">
        <f>INDEX(W$280:W$296,$E998)*$D998</f>
        <v/>
      </c>
      <c r="X998" s="32">
        <f>INDEX(X$280:X$296,$E998)*$D998</f>
        <v/>
      </c>
      <c r="Y998" s="32">
        <f>INDEX(Y$280:Y$296,$E998)*$D998</f>
        <v/>
      </c>
      <c r="Z998" s="32">
        <f>INDEX(Z$280:Z$296,$E998)*$D998</f>
        <v/>
      </c>
      <c r="AA998" s="32">
        <f>INDEX(AA$280:AA$296,$E998)*$D998</f>
        <v/>
      </c>
      <c r="AB998" s="32">
        <f>INDEX(AB$280:AB$296,$E998)*$D998</f>
        <v/>
      </c>
      <c r="AC998" s="32">
        <f>INDEX(AC$280:AC$296,$E998)*$D998</f>
        <v/>
      </c>
      <c r="AD998" s="32">
        <f>INDEX(AD$280:AD$296,$E998)*$D998</f>
        <v/>
      </c>
      <c r="AF998" s="11">
        <f>CodePrefix&amp;$A998&amp;IF($C998="","","."&amp;$C998&amp;"."&amp;$B998)&amp;INDEX(VarEnd,MATCH($A998,VarKey,0))&amp;AF$5</f>
        <v/>
      </c>
      <c r="AG998" s="37">
        <f>INDEX(AG$280:AG$296,$E998)*$D998</f>
        <v/>
      </c>
      <c r="AH998" s="32">
        <f>INDEX(AH$280:AH$296,$E998)*$D998</f>
        <v/>
      </c>
      <c r="AI998" s="32">
        <f>INDEX(AI$280:AI$296,$E998)*$D998</f>
        <v/>
      </c>
      <c r="AJ998" s="32">
        <f>INDEX(AJ$280:AJ$296,$E998)*$D998</f>
        <v/>
      </c>
      <c r="AK998" s="32">
        <f>INDEX(AK$280:AK$296,$E998)*$D998</f>
        <v/>
      </c>
      <c r="AL998" s="32">
        <f>INDEX(AL$280:AL$296,$E998)*$D998</f>
        <v/>
      </c>
      <c r="AM998" s="32">
        <f>INDEX(AM$280:AM$296,$E998)*$D998</f>
        <v/>
      </c>
      <c r="AN998" s="32">
        <f>INDEX(AN$280:AN$296,$E998)*$D998</f>
        <v/>
      </c>
      <c r="AO998" s="32">
        <f>INDEX(AO$280:AO$296,$E998)*$D998</f>
        <v/>
      </c>
      <c r="AP998" s="32">
        <f>INDEX(AP$280:AP$296,$E998)*$D998</f>
        <v/>
      </c>
      <c r="AQ998" s="32">
        <f>INDEX(AQ$280:AQ$296,$E998)*$D998</f>
        <v/>
      </c>
      <c r="AR998" s="32">
        <f>INDEX(AR$280:AR$296,$E998)*$D998</f>
        <v/>
      </c>
      <c r="AS998" s="32">
        <f>INDEX(AS$280:AS$296,$E998)*$D998</f>
        <v/>
      </c>
      <c r="AT998" s="32">
        <f>INDEX(AT$280:AT$296,$E998)*$D998</f>
        <v/>
      </c>
      <c r="AU998" s="32">
        <f>INDEX(AU$280:AU$296,$E998)*$D998</f>
        <v/>
      </c>
      <c r="AV998" s="32">
        <f>INDEX(AV$280:AV$296,$E998)*$D998</f>
        <v/>
      </c>
      <c r="AW998" s="32">
        <f>INDEX(AW$280:AW$296,$E998)*$D998</f>
        <v/>
      </c>
      <c r="AX998" s="32">
        <f>INDEX(AX$280:AX$296,$E998)*$D998</f>
        <v/>
      </c>
      <c r="AY998" s="32">
        <f>INDEX(AY$280:AY$296,$E998)*$D998</f>
        <v/>
      </c>
    </row>
    <row r="999" hidden="1" outlineLevel="2">
      <c r="A999" s="14" t="inlineStr">
        <is>
          <t>ets</t>
        </is>
      </c>
      <c r="B999" s="14" t="inlineStr">
        <is>
          <t>die</t>
        </is>
      </c>
      <c r="C999" s="14" t="inlineStr">
        <is>
          <t>rod</t>
        </is>
      </c>
      <c r="D999" s="32">
        <f>INDEX(Inputs!$W$5:$W$132,MATCH($B999&amp;"|"&amp;$C999,Inputs!$A$5:$A$132,0))</f>
        <v/>
      </c>
      <c r="E999" s="32">
        <f>INDEX(Inputs!$M$5:$M$132,MATCH($B999&amp;"|"&amp;$C999,Inputs!$A$5:$A$132,0))</f>
        <v/>
      </c>
      <c r="F999" s="36" t="n"/>
      <c r="G999" s="36" t="n"/>
      <c r="H999" s="14">
        <f>INDEX(VarLab,MATCH($A999,VarKey,0))&amp;INDEX(MemLab,MATCH($C999&amp;"|"&amp;$B999,MemKey,0))</f>
        <v/>
      </c>
      <c r="I999" s="14">
        <f>INDEX(VarUnit,MATCH($A999,VarKey,0))</f>
        <v/>
      </c>
      <c r="J999" s="14">
        <f>INDEX(VarSrc,MATCH($A999,VarKey,0))</f>
        <v/>
      </c>
      <c r="K999" s="11">
        <f>CodePrefix&amp;$A999&amp;IF($C999="","","."&amp;$C999&amp;"."&amp;$B999)&amp;INDEX(VarEnd,MATCH($A999,VarKey,0))&amp;K$5</f>
        <v/>
      </c>
      <c r="L999" s="37">
        <f>INDEX(L$280:L$296,$E999)*$D999</f>
        <v/>
      </c>
      <c r="M999" s="32">
        <f>INDEX(M$280:M$296,$E999)*$D999</f>
        <v/>
      </c>
      <c r="N999" s="32">
        <f>INDEX(N$280:N$296,$E999)*$D999</f>
        <v/>
      </c>
      <c r="O999" s="32">
        <f>INDEX(O$280:O$296,$E999)*$D999</f>
        <v/>
      </c>
      <c r="P999" s="32">
        <f>INDEX(P$280:P$296,$E999)*$D999</f>
        <v/>
      </c>
      <c r="Q999" s="32">
        <f>INDEX(Q$280:Q$296,$E999)*$D999</f>
        <v/>
      </c>
      <c r="R999" s="32">
        <f>INDEX(R$280:R$296,$E999)*$D999</f>
        <v/>
      </c>
      <c r="S999" s="32">
        <f>INDEX(S$280:S$296,$E999)*$D999</f>
        <v/>
      </c>
      <c r="T999" s="32">
        <f>INDEX(T$280:T$296,$E999)*$D999</f>
        <v/>
      </c>
      <c r="U999" s="32">
        <f>INDEX(U$280:U$296,$E999)*$D999</f>
        <v/>
      </c>
      <c r="V999" s="32">
        <f>INDEX(V$280:V$296,$E999)*$D999</f>
        <v/>
      </c>
      <c r="W999" s="32">
        <f>INDEX(W$280:W$296,$E999)*$D999</f>
        <v/>
      </c>
      <c r="X999" s="32">
        <f>INDEX(X$280:X$296,$E999)*$D999</f>
        <v/>
      </c>
      <c r="Y999" s="32">
        <f>INDEX(Y$280:Y$296,$E999)*$D999</f>
        <v/>
      </c>
      <c r="Z999" s="32">
        <f>INDEX(Z$280:Z$296,$E999)*$D999</f>
        <v/>
      </c>
      <c r="AA999" s="32">
        <f>INDEX(AA$280:AA$296,$E999)*$D999</f>
        <v/>
      </c>
      <c r="AB999" s="32">
        <f>INDEX(AB$280:AB$296,$E999)*$D999</f>
        <v/>
      </c>
      <c r="AC999" s="32">
        <f>INDEX(AC$280:AC$296,$E999)*$D999</f>
        <v/>
      </c>
      <c r="AD999" s="32">
        <f>INDEX(AD$280:AD$296,$E999)*$D999</f>
        <v/>
      </c>
      <c r="AF999" s="11">
        <f>CodePrefix&amp;$A999&amp;IF($C999="","","."&amp;$C999&amp;"."&amp;$B999)&amp;INDEX(VarEnd,MATCH($A999,VarKey,0))&amp;AF$5</f>
        <v/>
      </c>
      <c r="AG999" s="37">
        <f>INDEX(AG$280:AG$296,$E999)*$D999</f>
        <v/>
      </c>
      <c r="AH999" s="32">
        <f>INDEX(AH$280:AH$296,$E999)*$D999</f>
        <v/>
      </c>
      <c r="AI999" s="32">
        <f>INDEX(AI$280:AI$296,$E999)*$D999</f>
        <v/>
      </c>
      <c r="AJ999" s="32">
        <f>INDEX(AJ$280:AJ$296,$E999)*$D999</f>
        <v/>
      </c>
      <c r="AK999" s="32">
        <f>INDEX(AK$280:AK$296,$E999)*$D999</f>
        <v/>
      </c>
      <c r="AL999" s="32">
        <f>INDEX(AL$280:AL$296,$E999)*$D999</f>
        <v/>
      </c>
      <c r="AM999" s="32">
        <f>INDEX(AM$280:AM$296,$E999)*$D999</f>
        <v/>
      </c>
      <c r="AN999" s="32">
        <f>INDEX(AN$280:AN$296,$E999)*$D999</f>
        <v/>
      </c>
      <c r="AO999" s="32">
        <f>INDEX(AO$280:AO$296,$E999)*$D999</f>
        <v/>
      </c>
      <c r="AP999" s="32">
        <f>INDEX(AP$280:AP$296,$E999)*$D999</f>
        <v/>
      </c>
      <c r="AQ999" s="32">
        <f>INDEX(AQ$280:AQ$296,$E999)*$D999</f>
        <v/>
      </c>
      <c r="AR999" s="32">
        <f>INDEX(AR$280:AR$296,$E999)*$D999</f>
        <v/>
      </c>
      <c r="AS999" s="32">
        <f>INDEX(AS$280:AS$296,$E999)*$D999</f>
        <v/>
      </c>
      <c r="AT999" s="32">
        <f>INDEX(AT$280:AT$296,$E999)*$D999</f>
        <v/>
      </c>
      <c r="AU999" s="32">
        <f>INDEX(AU$280:AU$296,$E999)*$D999</f>
        <v/>
      </c>
      <c r="AV999" s="32">
        <f>INDEX(AV$280:AV$296,$E999)*$D999</f>
        <v/>
      </c>
      <c r="AW999" s="32">
        <f>INDEX(AW$280:AW$296,$E999)*$D999</f>
        <v/>
      </c>
      <c r="AX999" s="32">
        <f>INDEX(AX$280:AX$296,$E999)*$D999</f>
        <v/>
      </c>
      <c r="AY999" s="32">
        <f>INDEX(AY$280:AY$296,$E999)*$D999</f>
        <v/>
      </c>
    </row>
    <row r="1000" hidden="1" outlineLevel="2">
      <c r="A1000" s="14" t="inlineStr">
        <is>
          <t>ets</t>
        </is>
      </c>
      <c r="B1000" s="14" t="inlineStr">
        <is>
          <t>lpg</t>
        </is>
      </c>
      <c r="C1000" s="14" t="inlineStr">
        <is>
          <t>rod</t>
        </is>
      </c>
      <c r="D1000" s="32">
        <f>INDEX(Inputs!$W$5:$W$132,MATCH($B1000&amp;"|"&amp;$C1000,Inputs!$A$5:$A$132,0))</f>
        <v/>
      </c>
      <c r="E1000" s="32">
        <f>INDEX(Inputs!$M$5:$M$132,MATCH($B1000&amp;"|"&amp;$C1000,Inputs!$A$5:$A$132,0))</f>
        <v/>
      </c>
      <c r="F1000" s="36" t="n"/>
      <c r="G1000" s="36" t="n"/>
      <c r="H1000" s="14">
        <f>INDEX(VarLab,MATCH($A1000,VarKey,0))&amp;INDEX(MemLab,MATCH($C1000&amp;"|"&amp;$B1000,MemKey,0))</f>
        <v/>
      </c>
      <c r="I1000" s="14">
        <f>INDEX(VarUnit,MATCH($A1000,VarKey,0))</f>
        <v/>
      </c>
      <c r="J1000" s="14">
        <f>INDEX(VarSrc,MATCH($A1000,VarKey,0))</f>
        <v/>
      </c>
      <c r="K1000" s="11">
        <f>CodePrefix&amp;$A1000&amp;IF($C1000="","","."&amp;$C1000&amp;"."&amp;$B1000)&amp;INDEX(VarEnd,MATCH($A1000,VarKey,0))&amp;K$5</f>
        <v/>
      </c>
      <c r="L1000" s="37">
        <f>INDEX(L$280:L$296,$E1000)*$D1000</f>
        <v/>
      </c>
      <c r="M1000" s="32">
        <f>INDEX(M$280:M$296,$E1000)*$D1000</f>
        <v/>
      </c>
      <c r="N1000" s="32">
        <f>INDEX(N$280:N$296,$E1000)*$D1000</f>
        <v/>
      </c>
      <c r="O1000" s="32">
        <f>INDEX(O$280:O$296,$E1000)*$D1000</f>
        <v/>
      </c>
      <c r="P1000" s="32">
        <f>INDEX(P$280:P$296,$E1000)*$D1000</f>
        <v/>
      </c>
      <c r="Q1000" s="32">
        <f>INDEX(Q$280:Q$296,$E1000)*$D1000</f>
        <v/>
      </c>
      <c r="R1000" s="32">
        <f>INDEX(R$280:R$296,$E1000)*$D1000</f>
        <v/>
      </c>
      <c r="S1000" s="32">
        <f>INDEX(S$280:S$296,$E1000)*$D1000</f>
        <v/>
      </c>
      <c r="T1000" s="32">
        <f>INDEX(T$280:T$296,$E1000)*$D1000</f>
        <v/>
      </c>
      <c r="U1000" s="32">
        <f>INDEX(U$280:U$296,$E1000)*$D1000</f>
        <v/>
      </c>
      <c r="V1000" s="32">
        <f>INDEX(V$280:V$296,$E1000)*$D1000</f>
        <v/>
      </c>
      <c r="W1000" s="32">
        <f>INDEX(W$280:W$296,$E1000)*$D1000</f>
        <v/>
      </c>
      <c r="X1000" s="32">
        <f>INDEX(X$280:X$296,$E1000)*$D1000</f>
        <v/>
      </c>
      <c r="Y1000" s="32">
        <f>INDEX(Y$280:Y$296,$E1000)*$D1000</f>
        <v/>
      </c>
      <c r="Z1000" s="32">
        <f>INDEX(Z$280:Z$296,$E1000)*$D1000</f>
        <v/>
      </c>
      <c r="AA1000" s="32">
        <f>INDEX(AA$280:AA$296,$E1000)*$D1000</f>
        <v/>
      </c>
      <c r="AB1000" s="32">
        <f>INDEX(AB$280:AB$296,$E1000)*$D1000</f>
        <v/>
      </c>
      <c r="AC1000" s="32">
        <f>INDEX(AC$280:AC$296,$E1000)*$D1000</f>
        <v/>
      </c>
      <c r="AD1000" s="32">
        <f>INDEX(AD$280:AD$296,$E1000)*$D1000</f>
        <v/>
      </c>
      <c r="AF1000" s="11">
        <f>CodePrefix&amp;$A1000&amp;IF($C1000="","","."&amp;$C1000&amp;"."&amp;$B1000)&amp;INDEX(VarEnd,MATCH($A1000,VarKey,0))&amp;AF$5</f>
        <v/>
      </c>
      <c r="AG1000" s="37">
        <f>INDEX(AG$280:AG$296,$E1000)*$D1000</f>
        <v/>
      </c>
      <c r="AH1000" s="32">
        <f>INDEX(AH$280:AH$296,$E1000)*$D1000</f>
        <v/>
      </c>
      <c r="AI1000" s="32">
        <f>INDEX(AI$280:AI$296,$E1000)*$D1000</f>
        <v/>
      </c>
      <c r="AJ1000" s="32">
        <f>INDEX(AJ$280:AJ$296,$E1000)*$D1000</f>
        <v/>
      </c>
      <c r="AK1000" s="32">
        <f>INDEX(AK$280:AK$296,$E1000)*$D1000</f>
        <v/>
      </c>
      <c r="AL1000" s="32">
        <f>INDEX(AL$280:AL$296,$E1000)*$D1000</f>
        <v/>
      </c>
      <c r="AM1000" s="32">
        <f>INDEX(AM$280:AM$296,$E1000)*$D1000</f>
        <v/>
      </c>
      <c r="AN1000" s="32">
        <f>INDEX(AN$280:AN$296,$E1000)*$D1000</f>
        <v/>
      </c>
      <c r="AO1000" s="32">
        <f>INDEX(AO$280:AO$296,$E1000)*$D1000</f>
        <v/>
      </c>
      <c r="AP1000" s="32">
        <f>INDEX(AP$280:AP$296,$E1000)*$D1000</f>
        <v/>
      </c>
      <c r="AQ1000" s="32">
        <f>INDEX(AQ$280:AQ$296,$E1000)*$D1000</f>
        <v/>
      </c>
      <c r="AR1000" s="32">
        <f>INDEX(AR$280:AR$296,$E1000)*$D1000</f>
        <v/>
      </c>
      <c r="AS1000" s="32">
        <f>INDEX(AS$280:AS$296,$E1000)*$D1000</f>
        <v/>
      </c>
      <c r="AT1000" s="32">
        <f>INDEX(AT$280:AT$296,$E1000)*$D1000</f>
        <v/>
      </c>
      <c r="AU1000" s="32">
        <f>INDEX(AU$280:AU$296,$E1000)*$D1000</f>
        <v/>
      </c>
      <c r="AV1000" s="32">
        <f>INDEX(AV$280:AV$296,$E1000)*$D1000</f>
        <v/>
      </c>
      <c r="AW1000" s="32">
        <f>INDEX(AW$280:AW$296,$E1000)*$D1000</f>
        <v/>
      </c>
      <c r="AX1000" s="32">
        <f>INDEX(AX$280:AX$296,$E1000)*$D1000</f>
        <v/>
      </c>
      <c r="AY1000" s="32">
        <f>INDEX(AY$280:AY$296,$E1000)*$D1000</f>
        <v/>
      </c>
    </row>
    <row r="1001" hidden="1" outlineLevel="2">
      <c r="A1001" s="14" t="inlineStr">
        <is>
          <t>ets</t>
        </is>
      </c>
      <c r="B1001" s="14" t="inlineStr">
        <is>
          <t>ker</t>
        </is>
      </c>
      <c r="C1001" s="14" t="inlineStr">
        <is>
          <t>rod</t>
        </is>
      </c>
      <c r="D1001" s="32">
        <f>INDEX(Inputs!$W$5:$W$132,MATCH($B1001&amp;"|"&amp;$C1001,Inputs!$A$5:$A$132,0))</f>
        <v/>
      </c>
      <c r="E1001" s="32">
        <f>INDEX(Inputs!$M$5:$M$132,MATCH($B1001&amp;"|"&amp;$C1001,Inputs!$A$5:$A$132,0))</f>
        <v/>
      </c>
      <c r="F1001" s="36" t="n"/>
      <c r="G1001" s="36" t="n"/>
      <c r="H1001" s="14">
        <f>INDEX(VarLab,MATCH($A1001,VarKey,0))&amp;INDEX(MemLab,MATCH($C1001&amp;"|"&amp;$B1001,MemKey,0))</f>
        <v/>
      </c>
      <c r="I1001" s="14">
        <f>INDEX(VarUnit,MATCH($A1001,VarKey,0))</f>
        <v/>
      </c>
      <c r="J1001" s="14">
        <f>INDEX(VarSrc,MATCH($A1001,VarKey,0))</f>
        <v/>
      </c>
      <c r="K1001" s="11">
        <f>CodePrefix&amp;$A1001&amp;IF($C1001="","","."&amp;$C1001&amp;"."&amp;$B1001)&amp;INDEX(VarEnd,MATCH($A1001,VarKey,0))&amp;K$5</f>
        <v/>
      </c>
      <c r="L1001" s="37">
        <f>INDEX(L$280:L$296,$E1001)*$D1001</f>
        <v/>
      </c>
      <c r="M1001" s="32">
        <f>INDEX(M$280:M$296,$E1001)*$D1001</f>
        <v/>
      </c>
      <c r="N1001" s="32">
        <f>INDEX(N$280:N$296,$E1001)*$D1001</f>
        <v/>
      </c>
      <c r="O1001" s="32">
        <f>INDEX(O$280:O$296,$E1001)*$D1001</f>
        <v/>
      </c>
      <c r="P1001" s="32">
        <f>INDEX(P$280:P$296,$E1001)*$D1001</f>
        <v/>
      </c>
      <c r="Q1001" s="32">
        <f>INDEX(Q$280:Q$296,$E1001)*$D1001</f>
        <v/>
      </c>
      <c r="R1001" s="32">
        <f>INDEX(R$280:R$296,$E1001)*$D1001</f>
        <v/>
      </c>
      <c r="S1001" s="32">
        <f>INDEX(S$280:S$296,$E1001)*$D1001</f>
        <v/>
      </c>
      <c r="T1001" s="32">
        <f>INDEX(T$280:T$296,$E1001)*$D1001</f>
        <v/>
      </c>
      <c r="U1001" s="32">
        <f>INDEX(U$280:U$296,$E1001)*$D1001</f>
        <v/>
      </c>
      <c r="V1001" s="32">
        <f>INDEX(V$280:V$296,$E1001)*$D1001</f>
        <v/>
      </c>
      <c r="W1001" s="32">
        <f>INDEX(W$280:W$296,$E1001)*$D1001</f>
        <v/>
      </c>
      <c r="X1001" s="32">
        <f>INDEX(X$280:X$296,$E1001)*$D1001</f>
        <v/>
      </c>
      <c r="Y1001" s="32">
        <f>INDEX(Y$280:Y$296,$E1001)*$D1001</f>
        <v/>
      </c>
      <c r="Z1001" s="32">
        <f>INDEX(Z$280:Z$296,$E1001)*$D1001</f>
        <v/>
      </c>
      <c r="AA1001" s="32">
        <f>INDEX(AA$280:AA$296,$E1001)*$D1001</f>
        <v/>
      </c>
      <c r="AB1001" s="32">
        <f>INDEX(AB$280:AB$296,$E1001)*$D1001</f>
        <v/>
      </c>
      <c r="AC1001" s="32">
        <f>INDEX(AC$280:AC$296,$E1001)*$D1001</f>
        <v/>
      </c>
      <c r="AD1001" s="32">
        <f>INDEX(AD$280:AD$296,$E1001)*$D1001</f>
        <v/>
      </c>
      <c r="AF1001" s="11">
        <f>CodePrefix&amp;$A1001&amp;IF($C1001="","","."&amp;$C1001&amp;"."&amp;$B1001)&amp;INDEX(VarEnd,MATCH($A1001,VarKey,0))&amp;AF$5</f>
        <v/>
      </c>
      <c r="AG1001" s="37">
        <f>INDEX(AG$280:AG$296,$E1001)*$D1001</f>
        <v/>
      </c>
      <c r="AH1001" s="32">
        <f>INDEX(AH$280:AH$296,$E1001)*$D1001</f>
        <v/>
      </c>
      <c r="AI1001" s="32">
        <f>INDEX(AI$280:AI$296,$E1001)*$D1001</f>
        <v/>
      </c>
      <c r="AJ1001" s="32">
        <f>INDEX(AJ$280:AJ$296,$E1001)*$D1001</f>
        <v/>
      </c>
      <c r="AK1001" s="32">
        <f>INDEX(AK$280:AK$296,$E1001)*$D1001</f>
        <v/>
      </c>
      <c r="AL1001" s="32">
        <f>INDEX(AL$280:AL$296,$E1001)*$D1001</f>
        <v/>
      </c>
      <c r="AM1001" s="32">
        <f>INDEX(AM$280:AM$296,$E1001)*$D1001</f>
        <v/>
      </c>
      <c r="AN1001" s="32">
        <f>INDEX(AN$280:AN$296,$E1001)*$D1001</f>
        <v/>
      </c>
      <c r="AO1001" s="32">
        <f>INDEX(AO$280:AO$296,$E1001)*$D1001</f>
        <v/>
      </c>
      <c r="AP1001" s="32">
        <f>INDEX(AP$280:AP$296,$E1001)*$D1001</f>
        <v/>
      </c>
      <c r="AQ1001" s="32">
        <f>INDEX(AQ$280:AQ$296,$E1001)*$D1001</f>
        <v/>
      </c>
      <c r="AR1001" s="32">
        <f>INDEX(AR$280:AR$296,$E1001)*$D1001</f>
        <v/>
      </c>
      <c r="AS1001" s="32">
        <f>INDEX(AS$280:AS$296,$E1001)*$D1001</f>
        <v/>
      </c>
      <c r="AT1001" s="32">
        <f>INDEX(AT$280:AT$296,$E1001)*$D1001</f>
        <v/>
      </c>
      <c r="AU1001" s="32">
        <f>INDEX(AU$280:AU$296,$E1001)*$D1001</f>
        <v/>
      </c>
      <c r="AV1001" s="32">
        <f>INDEX(AV$280:AV$296,$E1001)*$D1001</f>
        <v/>
      </c>
      <c r="AW1001" s="32">
        <f>INDEX(AW$280:AW$296,$E1001)*$D1001</f>
        <v/>
      </c>
      <c r="AX1001" s="32">
        <f>INDEX(AX$280:AX$296,$E1001)*$D1001</f>
        <v/>
      </c>
      <c r="AY1001" s="32">
        <f>INDEX(AY$280:AY$296,$E1001)*$D1001</f>
        <v/>
      </c>
    </row>
    <row r="1002" hidden="1" outlineLevel="2">
      <c r="A1002" s="14" t="inlineStr">
        <is>
          <t>ets</t>
        </is>
      </c>
      <c r="B1002" s="14" t="inlineStr">
        <is>
          <t>oop</t>
        </is>
      </c>
      <c r="C1002" s="14" t="inlineStr">
        <is>
          <t>rod</t>
        </is>
      </c>
      <c r="D1002" s="32">
        <f>INDEX(Inputs!$W$5:$W$132,MATCH($B1002&amp;"|"&amp;$C1002,Inputs!$A$5:$A$132,0))</f>
        <v/>
      </c>
      <c r="E1002" s="32">
        <f>INDEX(Inputs!$M$5:$M$132,MATCH($B1002&amp;"|"&amp;$C1002,Inputs!$A$5:$A$132,0))</f>
        <v/>
      </c>
      <c r="F1002" s="36" t="n"/>
      <c r="G1002" s="36" t="n"/>
      <c r="H1002" s="14">
        <f>INDEX(VarLab,MATCH($A1002,VarKey,0))&amp;INDEX(MemLab,MATCH($C1002&amp;"|"&amp;$B1002,MemKey,0))</f>
        <v/>
      </c>
      <c r="I1002" s="14">
        <f>INDEX(VarUnit,MATCH($A1002,VarKey,0))</f>
        <v/>
      </c>
      <c r="J1002" s="14">
        <f>INDEX(VarSrc,MATCH($A1002,VarKey,0))</f>
        <v/>
      </c>
      <c r="K1002" s="11">
        <f>CodePrefix&amp;$A1002&amp;IF($C1002="","","."&amp;$C1002&amp;"."&amp;$B1002)&amp;INDEX(VarEnd,MATCH($A1002,VarKey,0))&amp;K$5</f>
        <v/>
      </c>
      <c r="L1002" s="37">
        <f>INDEX(L$280:L$296,$E1002)*$D1002</f>
        <v/>
      </c>
      <c r="M1002" s="32">
        <f>INDEX(M$280:M$296,$E1002)*$D1002</f>
        <v/>
      </c>
      <c r="N1002" s="32">
        <f>INDEX(N$280:N$296,$E1002)*$D1002</f>
        <v/>
      </c>
      <c r="O1002" s="32">
        <f>INDEX(O$280:O$296,$E1002)*$D1002</f>
        <v/>
      </c>
      <c r="P1002" s="32">
        <f>INDEX(P$280:P$296,$E1002)*$D1002</f>
        <v/>
      </c>
      <c r="Q1002" s="32">
        <f>INDEX(Q$280:Q$296,$E1002)*$D1002</f>
        <v/>
      </c>
      <c r="R1002" s="32">
        <f>INDEX(R$280:R$296,$E1002)*$D1002</f>
        <v/>
      </c>
      <c r="S1002" s="32">
        <f>INDEX(S$280:S$296,$E1002)*$D1002</f>
        <v/>
      </c>
      <c r="T1002" s="32">
        <f>INDEX(T$280:T$296,$E1002)*$D1002</f>
        <v/>
      </c>
      <c r="U1002" s="32">
        <f>INDEX(U$280:U$296,$E1002)*$D1002</f>
        <v/>
      </c>
      <c r="V1002" s="32">
        <f>INDEX(V$280:V$296,$E1002)*$D1002</f>
        <v/>
      </c>
      <c r="W1002" s="32">
        <f>INDEX(W$280:W$296,$E1002)*$D1002</f>
        <v/>
      </c>
      <c r="X1002" s="32">
        <f>INDEX(X$280:X$296,$E1002)*$D1002</f>
        <v/>
      </c>
      <c r="Y1002" s="32">
        <f>INDEX(Y$280:Y$296,$E1002)*$D1002</f>
        <v/>
      </c>
      <c r="Z1002" s="32">
        <f>INDEX(Z$280:Z$296,$E1002)*$D1002</f>
        <v/>
      </c>
      <c r="AA1002" s="32">
        <f>INDEX(AA$280:AA$296,$E1002)*$D1002</f>
        <v/>
      </c>
      <c r="AB1002" s="32">
        <f>INDEX(AB$280:AB$296,$E1002)*$D1002</f>
        <v/>
      </c>
      <c r="AC1002" s="32">
        <f>INDEX(AC$280:AC$296,$E1002)*$D1002</f>
        <v/>
      </c>
      <c r="AD1002" s="32">
        <f>INDEX(AD$280:AD$296,$E1002)*$D1002</f>
        <v/>
      </c>
      <c r="AF1002" s="11">
        <f>CodePrefix&amp;$A1002&amp;IF($C1002="","","."&amp;$C1002&amp;"."&amp;$B1002)&amp;INDEX(VarEnd,MATCH($A1002,VarKey,0))&amp;AF$5</f>
        <v/>
      </c>
      <c r="AG1002" s="37">
        <f>INDEX(AG$280:AG$296,$E1002)*$D1002</f>
        <v/>
      </c>
      <c r="AH1002" s="32">
        <f>INDEX(AH$280:AH$296,$E1002)*$D1002</f>
        <v/>
      </c>
      <c r="AI1002" s="32">
        <f>INDEX(AI$280:AI$296,$E1002)*$D1002</f>
        <v/>
      </c>
      <c r="AJ1002" s="32">
        <f>INDEX(AJ$280:AJ$296,$E1002)*$D1002</f>
        <v/>
      </c>
      <c r="AK1002" s="32">
        <f>INDEX(AK$280:AK$296,$E1002)*$D1002</f>
        <v/>
      </c>
      <c r="AL1002" s="32">
        <f>INDEX(AL$280:AL$296,$E1002)*$D1002</f>
        <v/>
      </c>
      <c r="AM1002" s="32">
        <f>INDEX(AM$280:AM$296,$E1002)*$D1002</f>
        <v/>
      </c>
      <c r="AN1002" s="32">
        <f>INDEX(AN$280:AN$296,$E1002)*$D1002</f>
        <v/>
      </c>
      <c r="AO1002" s="32">
        <f>INDEX(AO$280:AO$296,$E1002)*$D1002</f>
        <v/>
      </c>
      <c r="AP1002" s="32">
        <f>INDEX(AP$280:AP$296,$E1002)*$D1002</f>
        <v/>
      </c>
      <c r="AQ1002" s="32">
        <f>INDEX(AQ$280:AQ$296,$E1002)*$D1002</f>
        <v/>
      </c>
      <c r="AR1002" s="32">
        <f>INDEX(AR$280:AR$296,$E1002)*$D1002</f>
        <v/>
      </c>
      <c r="AS1002" s="32">
        <f>INDEX(AS$280:AS$296,$E1002)*$D1002</f>
        <v/>
      </c>
      <c r="AT1002" s="32">
        <f>INDEX(AT$280:AT$296,$E1002)*$D1002</f>
        <v/>
      </c>
      <c r="AU1002" s="32">
        <f>INDEX(AU$280:AU$296,$E1002)*$D1002</f>
        <v/>
      </c>
      <c r="AV1002" s="32">
        <f>INDEX(AV$280:AV$296,$E1002)*$D1002</f>
        <v/>
      </c>
      <c r="AW1002" s="32">
        <f>INDEX(AW$280:AW$296,$E1002)*$D1002</f>
        <v/>
      </c>
      <c r="AX1002" s="32">
        <f>INDEX(AX$280:AX$296,$E1002)*$D1002</f>
        <v/>
      </c>
      <c r="AY1002" s="32">
        <f>INDEX(AY$280:AY$296,$E1002)*$D1002</f>
        <v/>
      </c>
    </row>
    <row r="1003" hidden="1" outlineLevel="2">
      <c r="A1003" s="14" t="inlineStr">
        <is>
          <t>ets</t>
        </is>
      </c>
      <c r="B1003" s="14" t="inlineStr">
        <is>
          <t>bio</t>
        </is>
      </c>
      <c r="C1003" s="14" t="inlineStr">
        <is>
          <t>rod</t>
        </is>
      </c>
      <c r="D1003" s="32">
        <f>INDEX(Inputs!$W$5:$W$132,MATCH($B1003&amp;"|"&amp;$C1003,Inputs!$A$5:$A$132,0))</f>
        <v/>
      </c>
      <c r="E1003" s="32">
        <f>INDEX(Inputs!$M$5:$M$132,MATCH($B1003&amp;"|"&amp;$C1003,Inputs!$A$5:$A$132,0))</f>
        <v/>
      </c>
      <c r="F1003" s="36" t="n"/>
      <c r="G1003" s="36" t="n"/>
      <c r="H1003" s="14">
        <f>INDEX(VarLab,MATCH($A1003,VarKey,0))&amp;INDEX(MemLab,MATCH($C1003&amp;"|"&amp;$B1003,MemKey,0))</f>
        <v/>
      </c>
      <c r="I1003" s="14">
        <f>INDEX(VarUnit,MATCH($A1003,VarKey,0))</f>
        <v/>
      </c>
      <c r="J1003" s="14">
        <f>INDEX(VarSrc,MATCH($A1003,VarKey,0))</f>
        <v/>
      </c>
      <c r="K1003" s="11">
        <f>CodePrefix&amp;$A1003&amp;IF($C1003="","","."&amp;$C1003&amp;"."&amp;$B1003)&amp;INDEX(VarEnd,MATCH($A1003,VarKey,0))&amp;K$5</f>
        <v/>
      </c>
      <c r="L1003" s="37">
        <f>INDEX(L$280:L$296,$E1003)*$D1003</f>
        <v/>
      </c>
      <c r="M1003" s="32">
        <f>INDEX(M$280:M$296,$E1003)*$D1003</f>
        <v/>
      </c>
      <c r="N1003" s="32">
        <f>INDEX(N$280:N$296,$E1003)*$D1003</f>
        <v/>
      </c>
      <c r="O1003" s="32">
        <f>INDEX(O$280:O$296,$E1003)*$D1003</f>
        <v/>
      </c>
      <c r="P1003" s="32">
        <f>INDEX(P$280:P$296,$E1003)*$D1003</f>
        <v/>
      </c>
      <c r="Q1003" s="32">
        <f>INDEX(Q$280:Q$296,$E1003)*$D1003</f>
        <v/>
      </c>
      <c r="R1003" s="32">
        <f>INDEX(R$280:R$296,$E1003)*$D1003</f>
        <v/>
      </c>
      <c r="S1003" s="32">
        <f>INDEX(S$280:S$296,$E1003)*$D1003</f>
        <v/>
      </c>
      <c r="T1003" s="32">
        <f>INDEX(T$280:T$296,$E1003)*$D1003</f>
        <v/>
      </c>
      <c r="U1003" s="32">
        <f>INDEX(U$280:U$296,$E1003)*$D1003</f>
        <v/>
      </c>
      <c r="V1003" s="32">
        <f>INDEX(V$280:V$296,$E1003)*$D1003</f>
        <v/>
      </c>
      <c r="W1003" s="32">
        <f>INDEX(W$280:W$296,$E1003)*$D1003</f>
        <v/>
      </c>
      <c r="X1003" s="32">
        <f>INDEX(X$280:X$296,$E1003)*$D1003</f>
        <v/>
      </c>
      <c r="Y1003" s="32">
        <f>INDEX(Y$280:Y$296,$E1003)*$D1003</f>
        <v/>
      </c>
      <c r="Z1003" s="32">
        <f>INDEX(Z$280:Z$296,$E1003)*$D1003</f>
        <v/>
      </c>
      <c r="AA1003" s="32">
        <f>INDEX(AA$280:AA$296,$E1003)*$D1003</f>
        <v/>
      </c>
      <c r="AB1003" s="32">
        <f>INDEX(AB$280:AB$296,$E1003)*$D1003</f>
        <v/>
      </c>
      <c r="AC1003" s="32">
        <f>INDEX(AC$280:AC$296,$E1003)*$D1003</f>
        <v/>
      </c>
      <c r="AD1003" s="32">
        <f>INDEX(AD$280:AD$296,$E1003)*$D1003</f>
        <v/>
      </c>
      <c r="AF1003" s="11">
        <f>CodePrefix&amp;$A1003&amp;IF($C1003="","","."&amp;$C1003&amp;"."&amp;$B1003)&amp;INDEX(VarEnd,MATCH($A1003,VarKey,0))&amp;AF$5</f>
        <v/>
      </c>
      <c r="AG1003" s="37">
        <f>INDEX(AG$280:AG$296,$E1003)*$D1003</f>
        <v/>
      </c>
      <c r="AH1003" s="32">
        <f>INDEX(AH$280:AH$296,$E1003)*$D1003</f>
        <v/>
      </c>
      <c r="AI1003" s="32">
        <f>INDEX(AI$280:AI$296,$E1003)*$D1003</f>
        <v/>
      </c>
      <c r="AJ1003" s="32">
        <f>INDEX(AJ$280:AJ$296,$E1003)*$D1003</f>
        <v/>
      </c>
      <c r="AK1003" s="32">
        <f>INDEX(AK$280:AK$296,$E1003)*$D1003</f>
        <v/>
      </c>
      <c r="AL1003" s="32">
        <f>INDEX(AL$280:AL$296,$E1003)*$D1003</f>
        <v/>
      </c>
      <c r="AM1003" s="32">
        <f>INDEX(AM$280:AM$296,$E1003)*$D1003</f>
        <v/>
      </c>
      <c r="AN1003" s="32">
        <f>INDEX(AN$280:AN$296,$E1003)*$D1003</f>
        <v/>
      </c>
      <c r="AO1003" s="32">
        <f>INDEX(AO$280:AO$296,$E1003)*$D1003</f>
        <v/>
      </c>
      <c r="AP1003" s="32">
        <f>INDEX(AP$280:AP$296,$E1003)*$D1003</f>
        <v/>
      </c>
      <c r="AQ1003" s="32">
        <f>INDEX(AQ$280:AQ$296,$E1003)*$D1003</f>
        <v/>
      </c>
      <c r="AR1003" s="32">
        <f>INDEX(AR$280:AR$296,$E1003)*$D1003</f>
        <v/>
      </c>
      <c r="AS1003" s="32">
        <f>INDEX(AS$280:AS$296,$E1003)*$D1003</f>
        <v/>
      </c>
      <c r="AT1003" s="32">
        <f>INDEX(AT$280:AT$296,$E1003)*$D1003</f>
        <v/>
      </c>
      <c r="AU1003" s="32">
        <f>INDEX(AU$280:AU$296,$E1003)*$D1003</f>
        <v/>
      </c>
      <c r="AV1003" s="32">
        <f>INDEX(AV$280:AV$296,$E1003)*$D1003</f>
        <v/>
      </c>
      <c r="AW1003" s="32">
        <f>INDEX(AW$280:AW$296,$E1003)*$D1003</f>
        <v/>
      </c>
      <c r="AX1003" s="32">
        <f>INDEX(AX$280:AX$296,$E1003)*$D1003</f>
        <v/>
      </c>
      <c r="AY1003" s="32">
        <f>INDEX(AY$280:AY$296,$E1003)*$D1003</f>
        <v/>
      </c>
    </row>
    <row r="1004" hidden="1" outlineLevel="2"/>
    <row r="1005" hidden="1" outlineLevel="2">
      <c r="A1005" s="14" t="inlineStr">
        <is>
          <t>ntx</t>
        </is>
      </c>
      <c r="B1005" s="14" t="inlineStr">
        <is>
          <t>coa</t>
        </is>
      </c>
      <c r="C1005" s="14" t="inlineStr">
        <is>
          <t>rod</t>
        </is>
      </c>
      <c r="D1005" s="32">
        <f>INDEX(Inputs!$N$5:$N$132,MATCH($B1005&amp;"|"&amp;$C1005,Inputs!$A$5:$A$132,0))</f>
        <v/>
      </c>
      <c r="E1005" s="32">
        <f>INDEX(Inputs!$K$5:$K$132,MATCH($B1005&amp;"|"&amp;$C1005,Inputs!$A$5:$A$132,0))</f>
        <v/>
      </c>
      <c r="F1005" s="36" t="n"/>
      <c r="G1005" s="36" t="n"/>
      <c r="H1005" s="14">
        <f>INDEX(VarLab,MATCH($A1005,VarKey,0))&amp;INDEX(MemLab,MATCH($C1005&amp;"|"&amp;$B1005,MemKey,0))</f>
        <v/>
      </c>
      <c r="I1005" s="14">
        <f>INDEX(VarUnit,MATCH($A1005,VarKey,0))</f>
        <v/>
      </c>
      <c r="J1005" s="14">
        <f>INDEX(VarSrc,MATCH($A1005,VarKey,0))</f>
        <v/>
      </c>
      <c r="K1005" s="11">
        <f>CodePrefix&amp;$A1005&amp;IF($C1005="","","."&amp;$C1005&amp;"."&amp;$B1005)&amp;INDEX(VarEnd,MATCH($A1005,VarKey,0))&amp;K$5</f>
        <v/>
      </c>
      <c r="L1005" s="37">
        <f>INDEX(L$80:L$93,$D1005)/$E1005</f>
        <v/>
      </c>
      <c r="M1005" s="32">
        <f>INDEX(M$80:M$93,$D1005)/$E1005</f>
        <v/>
      </c>
      <c r="N1005" s="32">
        <f>INDEX(N$80:N$93,$D1005)/$E1005</f>
        <v/>
      </c>
      <c r="O1005" s="32">
        <f>INDEX(O$80:O$93,$D1005)/$E1005</f>
        <v/>
      </c>
      <c r="P1005" s="32">
        <f>INDEX(P$80:P$93,$D1005)/$E1005</f>
        <v/>
      </c>
      <c r="Q1005" s="32">
        <f>INDEX(Q$80:Q$93,$D1005)/$E1005</f>
        <v/>
      </c>
      <c r="R1005" s="32">
        <f>INDEX(R$80:R$93,$D1005)/$E1005</f>
        <v/>
      </c>
      <c r="S1005" s="32">
        <f>INDEX(S$80:S$93,$D1005)/$E1005</f>
        <v/>
      </c>
      <c r="T1005" s="32">
        <f>INDEX(T$80:T$93,$D1005)/$E1005</f>
        <v/>
      </c>
      <c r="U1005" s="32">
        <f>INDEX(U$80:U$93,$D1005)/$E1005</f>
        <v/>
      </c>
      <c r="V1005" s="32">
        <f>INDEX(V$80:V$93,$D1005)/$E1005</f>
        <v/>
      </c>
      <c r="W1005" s="32">
        <f>INDEX(W$80:W$93,$D1005)/$E1005</f>
        <v/>
      </c>
      <c r="X1005" s="32">
        <f>INDEX(X$80:X$93,$D1005)/$E1005</f>
        <v/>
      </c>
      <c r="Y1005" s="32">
        <f>INDEX(Y$80:Y$93,$D1005)/$E1005</f>
        <v/>
      </c>
      <c r="Z1005" s="32">
        <f>INDEX(Z$80:Z$93,$D1005)/$E1005</f>
        <v/>
      </c>
      <c r="AA1005" s="32">
        <f>INDEX(AA$80:AA$93,$D1005)/$E1005</f>
        <v/>
      </c>
      <c r="AB1005" s="32">
        <f>INDEX(AB$80:AB$93,$D1005)/$E1005</f>
        <v/>
      </c>
      <c r="AC1005" s="32">
        <f>INDEX(AC$80:AC$93,$D1005)/$E1005</f>
        <v/>
      </c>
      <c r="AD1005" s="32">
        <f>INDEX(AD$80:AD$93,$D1005)/$E1005</f>
        <v/>
      </c>
      <c r="AF1005" s="11">
        <f>CodePrefix&amp;$A1005&amp;IF($C1005="","","."&amp;$C1005&amp;"."&amp;$B1005)&amp;INDEX(VarEnd,MATCH($A1005,VarKey,0))&amp;AF$5</f>
        <v/>
      </c>
      <c r="AG1005" s="37">
        <f>INDEX(AG$80:AG$93,$D1005)/$E1005</f>
        <v/>
      </c>
      <c r="AH1005" s="32">
        <f>INDEX(AH$80:AH$93,$D1005)/$E1005</f>
        <v/>
      </c>
      <c r="AI1005" s="32">
        <f>INDEX(AI$80:AI$93,$D1005)/$E1005</f>
        <v/>
      </c>
      <c r="AJ1005" s="32">
        <f>INDEX(AJ$80:AJ$93,$D1005)/$E1005</f>
        <v/>
      </c>
      <c r="AK1005" s="32">
        <f>INDEX(AK$80:AK$93,$D1005)/$E1005</f>
        <v/>
      </c>
      <c r="AL1005" s="32">
        <f>INDEX(AL$80:AL$93,$D1005)/$E1005</f>
        <v/>
      </c>
      <c r="AM1005" s="32">
        <f>INDEX(AM$80:AM$93,$D1005)/$E1005</f>
        <v/>
      </c>
      <c r="AN1005" s="32">
        <f>INDEX(AN$80:AN$93,$D1005)/$E1005</f>
        <v/>
      </c>
      <c r="AO1005" s="32">
        <f>INDEX(AO$80:AO$93,$D1005)/$E1005</f>
        <v/>
      </c>
      <c r="AP1005" s="32">
        <f>INDEX(AP$80:AP$93,$D1005)/$E1005</f>
        <v/>
      </c>
      <c r="AQ1005" s="32">
        <f>INDEX(AQ$80:AQ$93,$D1005)/$E1005</f>
        <v/>
      </c>
      <c r="AR1005" s="32">
        <f>INDEX(AR$80:AR$93,$D1005)/$E1005</f>
        <v/>
      </c>
      <c r="AS1005" s="32">
        <f>INDEX(AS$80:AS$93,$D1005)/$E1005</f>
        <v/>
      </c>
      <c r="AT1005" s="32">
        <f>INDEX(AT$80:AT$93,$D1005)/$E1005</f>
        <v/>
      </c>
      <c r="AU1005" s="32">
        <f>INDEX(AU$80:AU$93,$D1005)/$E1005</f>
        <v/>
      </c>
      <c r="AV1005" s="32">
        <f>INDEX(AV$80:AV$93,$D1005)/$E1005</f>
        <v/>
      </c>
      <c r="AW1005" s="32">
        <f>INDEX(AW$80:AW$93,$D1005)/$E1005</f>
        <v/>
      </c>
      <c r="AX1005" s="32">
        <f>INDEX(AX$80:AX$93,$D1005)/$E1005</f>
        <v/>
      </c>
      <c r="AY1005" s="32">
        <f>INDEX(AY$80:AY$93,$D1005)/$E1005</f>
        <v/>
      </c>
    </row>
    <row r="1006" hidden="1" outlineLevel="2">
      <c r="A1006" s="14" t="inlineStr">
        <is>
          <t>ntx</t>
        </is>
      </c>
      <c r="B1006" s="14" t="inlineStr">
        <is>
          <t>nga</t>
        </is>
      </c>
      <c r="C1006" s="14" t="inlineStr">
        <is>
          <t>rod</t>
        </is>
      </c>
      <c r="D1006" s="32">
        <f>INDEX(Inputs!$N$5:$N$132,MATCH($B1006&amp;"|"&amp;$C1006,Inputs!$A$5:$A$132,0))</f>
        <v/>
      </c>
      <c r="E1006" s="32">
        <f>INDEX(Inputs!$K$5:$K$132,MATCH($B1006&amp;"|"&amp;$C1006,Inputs!$A$5:$A$132,0))</f>
        <v/>
      </c>
      <c r="F1006" s="36" t="n"/>
      <c r="G1006" s="36" t="n"/>
      <c r="H1006" s="14">
        <f>INDEX(VarLab,MATCH($A1006,VarKey,0))&amp;INDEX(MemLab,MATCH($C1006&amp;"|"&amp;$B1006,MemKey,0))</f>
        <v/>
      </c>
      <c r="I1006" s="14">
        <f>INDEX(VarUnit,MATCH($A1006,VarKey,0))</f>
        <v/>
      </c>
      <c r="J1006" s="14">
        <f>INDEX(VarSrc,MATCH($A1006,VarKey,0))</f>
        <v/>
      </c>
      <c r="K1006" s="11">
        <f>CodePrefix&amp;$A1006&amp;IF($C1006="","","."&amp;$C1006&amp;"."&amp;$B1006)&amp;INDEX(VarEnd,MATCH($A1006,VarKey,0))&amp;K$5</f>
        <v/>
      </c>
      <c r="L1006" s="37">
        <f>INDEX(L$80:L$93,$D1006)/$E1006</f>
        <v/>
      </c>
      <c r="M1006" s="32">
        <f>INDEX(M$80:M$93,$D1006)/$E1006</f>
        <v/>
      </c>
      <c r="N1006" s="32">
        <f>INDEX(N$80:N$93,$D1006)/$E1006</f>
        <v/>
      </c>
      <c r="O1006" s="32">
        <f>INDEX(O$80:O$93,$D1006)/$E1006</f>
        <v/>
      </c>
      <c r="P1006" s="32">
        <f>INDEX(P$80:P$93,$D1006)/$E1006</f>
        <v/>
      </c>
      <c r="Q1006" s="32">
        <f>INDEX(Q$80:Q$93,$D1006)/$E1006</f>
        <v/>
      </c>
      <c r="R1006" s="32">
        <f>INDEX(R$80:R$93,$D1006)/$E1006</f>
        <v/>
      </c>
      <c r="S1006" s="32">
        <f>INDEX(S$80:S$93,$D1006)/$E1006</f>
        <v/>
      </c>
      <c r="T1006" s="32">
        <f>INDEX(T$80:T$93,$D1006)/$E1006</f>
        <v/>
      </c>
      <c r="U1006" s="32">
        <f>INDEX(U$80:U$93,$D1006)/$E1006</f>
        <v/>
      </c>
      <c r="V1006" s="32">
        <f>INDEX(V$80:V$93,$D1006)/$E1006</f>
        <v/>
      </c>
      <c r="W1006" s="32">
        <f>INDEX(W$80:W$93,$D1006)/$E1006</f>
        <v/>
      </c>
      <c r="X1006" s="32">
        <f>INDEX(X$80:X$93,$D1006)/$E1006</f>
        <v/>
      </c>
      <c r="Y1006" s="32">
        <f>INDEX(Y$80:Y$93,$D1006)/$E1006</f>
        <v/>
      </c>
      <c r="Z1006" s="32">
        <f>INDEX(Z$80:Z$93,$D1006)/$E1006</f>
        <v/>
      </c>
      <c r="AA1006" s="32">
        <f>INDEX(AA$80:AA$93,$D1006)/$E1006</f>
        <v/>
      </c>
      <c r="AB1006" s="32">
        <f>INDEX(AB$80:AB$93,$D1006)/$E1006</f>
        <v/>
      </c>
      <c r="AC1006" s="32">
        <f>INDEX(AC$80:AC$93,$D1006)/$E1006</f>
        <v/>
      </c>
      <c r="AD1006" s="32">
        <f>INDEX(AD$80:AD$93,$D1006)/$E1006</f>
        <v/>
      </c>
      <c r="AF1006" s="11">
        <f>CodePrefix&amp;$A1006&amp;IF($C1006="","","."&amp;$C1006&amp;"."&amp;$B1006)&amp;INDEX(VarEnd,MATCH($A1006,VarKey,0))&amp;AF$5</f>
        <v/>
      </c>
      <c r="AG1006" s="37">
        <f>INDEX(AG$80:AG$93,$D1006)/$E1006</f>
        <v/>
      </c>
      <c r="AH1006" s="32">
        <f>INDEX(AH$80:AH$93,$D1006)/$E1006</f>
        <v/>
      </c>
      <c r="AI1006" s="32">
        <f>INDEX(AI$80:AI$93,$D1006)/$E1006</f>
        <v/>
      </c>
      <c r="AJ1006" s="32">
        <f>INDEX(AJ$80:AJ$93,$D1006)/$E1006</f>
        <v/>
      </c>
      <c r="AK1006" s="32">
        <f>INDEX(AK$80:AK$93,$D1006)/$E1006</f>
        <v/>
      </c>
      <c r="AL1006" s="32">
        <f>INDEX(AL$80:AL$93,$D1006)/$E1006</f>
        <v/>
      </c>
      <c r="AM1006" s="32">
        <f>INDEX(AM$80:AM$93,$D1006)/$E1006</f>
        <v/>
      </c>
      <c r="AN1006" s="32">
        <f>INDEX(AN$80:AN$93,$D1006)/$E1006</f>
        <v/>
      </c>
      <c r="AO1006" s="32">
        <f>INDEX(AO$80:AO$93,$D1006)/$E1006</f>
        <v/>
      </c>
      <c r="AP1006" s="32">
        <f>INDEX(AP$80:AP$93,$D1006)/$E1006</f>
        <v/>
      </c>
      <c r="AQ1006" s="32">
        <f>INDEX(AQ$80:AQ$93,$D1006)/$E1006</f>
        <v/>
      </c>
      <c r="AR1006" s="32">
        <f>INDEX(AR$80:AR$93,$D1006)/$E1006</f>
        <v/>
      </c>
      <c r="AS1006" s="32">
        <f>INDEX(AS$80:AS$93,$D1006)/$E1006</f>
        <v/>
      </c>
      <c r="AT1006" s="32">
        <f>INDEX(AT$80:AT$93,$D1006)/$E1006</f>
        <v/>
      </c>
      <c r="AU1006" s="32">
        <f>INDEX(AU$80:AU$93,$D1006)/$E1006</f>
        <v/>
      </c>
      <c r="AV1006" s="32">
        <f>INDEX(AV$80:AV$93,$D1006)/$E1006</f>
        <v/>
      </c>
      <c r="AW1006" s="32">
        <f>INDEX(AW$80:AW$93,$D1006)/$E1006</f>
        <v/>
      </c>
      <c r="AX1006" s="32">
        <f>INDEX(AX$80:AX$93,$D1006)/$E1006</f>
        <v/>
      </c>
      <c r="AY1006" s="32">
        <f>INDEX(AY$80:AY$93,$D1006)/$E1006</f>
        <v/>
      </c>
    </row>
    <row r="1007" hidden="1" outlineLevel="2">
      <c r="A1007" s="14" t="inlineStr">
        <is>
          <t>ntx</t>
        </is>
      </c>
      <c r="B1007" s="14" t="inlineStr">
        <is>
          <t>gso</t>
        </is>
      </c>
      <c r="C1007" s="14" t="inlineStr">
        <is>
          <t>rod</t>
        </is>
      </c>
      <c r="D1007" s="32">
        <f>INDEX(Inputs!$N$5:$N$132,MATCH($B1007&amp;"|"&amp;$C1007,Inputs!$A$5:$A$132,0))</f>
        <v/>
      </c>
      <c r="E1007" s="32">
        <f>INDEX(Inputs!$K$5:$K$132,MATCH($B1007&amp;"|"&amp;$C1007,Inputs!$A$5:$A$132,0))</f>
        <v/>
      </c>
      <c r="F1007" s="36" t="n"/>
      <c r="G1007" s="36" t="n"/>
      <c r="H1007" s="14">
        <f>INDEX(VarLab,MATCH($A1007,VarKey,0))&amp;INDEX(MemLab,MATCH($C1007&amp;"|"&amp;$B1007,MemKey,0))</f>
        <v/>
      </c>
      <c r="I1007" s="14">
        <f>INDEX(VarUnit,MATCH($A1007,VarKey,0))</f>
        <v/>
      </c>
      <c r="J1007" s="14">
        <f>INDEX(VarSrc,MATCH($A1007,VarKey,0))</f>
        <v/>
      </c>
      <c r="K1007" s="11">
        <f>CodePrefix&amp;$A1007&amp;IF($C1007="","","."&amp;$C1007&amp;"."&amp;$B1007)&amp;INDEX(VarEnd,MATCH($A1007,VarKey,0))&amp;K$5</f>
        <v/>
      </c>
      <c r="L1007" s="37">
        <f>INDEX(L$80:L$93,$D1007)/$E1007</f>
        <v/>
      </c>
      <c r="M1007" s="32">
        <f>INDEX(M$80:M$93,$D1007)/$E1007</f>
        <v/>
      </c>
      <c r="N1007" s="32">
        <f>INDEX(N$80:N$93,$D1007)/$E1007</f>
        <v/>
      </c>
      <c r="O1007" s="32">
        <f>INDEX(O$80:O$93,$D1007)/$E1007</f>
        <v/>
      </c>
      <c r="P1007" s="32">
        <f>INDEX(P$80:P$93,$D1007)/$E1007</f>
        <v/>
      </c>
      <c r="Q1007" s="32">
        <f>INDEX(Q$80:Q$93,$D1007)/$E1007</f>
        <v/>
      </c>
      <c r="R1007" s="32">
        <f>INDEX(R$80:R$93,$D1007)/$E1007</f>
        <v/>
      </c>
      <c r="S1007" s="32">
        <f>INDEX(S$80:S$93,$D1007)/$E1007</f>
        <v/>
      </c>
      <c r="T1007" s="32">
        <f>INDEX(T$80:T$93,$D1007)/$E1007</f>
        <v/>
      </c>
      <c r="U1007" s="32">
        <f>INDEX(U$80:U$93,$D1007)/$E1007</f>
        <v/>
      </c>
      <c r="V1007" s="32">
        <f>INDEX(V$80:V$93,$D1007)/$E1007</f>
        <v/>
      </c>
      <c r="W1007" s="32">
        <f>INDEX(W$80:W$93,$D1007)/$E1007</f>
        <v/>
      </c>
      <c r="X1007" s="32">
        <f>INDEX(X$80:X$93,$D1007)/$E1007</f>
        <v/>
      </c>
      <c r="Y1007" s="32">
        <f>INDEX(Y$80:Y$93,$D1007)/$E1007</f>
        <v/>
      </c>
      <c r="Z1007" s="32">
        <f>INDEX(Z$80:Z$93,$D1007)/$E1007</f>
        <v/>
      </c>
      <c r="AA1007" s="32">
        <f>INDEX(AA$80:AA$93,$D1007)/$E1007</f>
        <v/>
      </c>
      <c r="AB1007" s="32">
        <f>INDEX(AB$80:AB$93,$D1007)/$E1007</f>
        <v/>
      </c>
      <c r="AC1007" s="32">
        <f>INDEX(AC$80:AC$93,$D1007)/$E1007</f>
        <v/>
      </c>
      <c r="AD1007" s="32">
        <f>INDEX(AD$80:AD$93,$D1007)/$E1007</f>
        <v/>
      </c>
      <c r="AF1007" s="11">
        <f>CodePrefix&amp;$A1007&amp;IF($C1007="","","."&amp;$C1007&amp;"."&amp;$B1007)&amp;INDEX(VarEnd,MATCH($A1007,VarKey,0))&amp;AF$5</f>
        <v/>
      </c>
      <c r="AG1007" s="37">
        <f>INDEX(AG$80:AG$93,$D1007)/$E1007</f>
        <v/>
      </c>
      <c r="AH1007" s="32">
        <f>INDEX(AH$80:AH$93,$D1007)/$E1007</f>
        <v/>
      </c>
      <c r="AI1007" s="32">
        <f>INDEX(AI$80:AI$93,$D1007)/$E1007</f>
        <v/>
      </c>
      <c r="AJ1007" s="32">
        <f>INDEX(AJ$80:AJ$93,$D1007)/$E1007</f>
        <v/>
      </c>
      <c r="AK1007" s="32">
        <f>INDEX(AK$80:AK$93,$D1007)/$E1007</f>
        <v/>
      </c>
      <c r="AL1007" s="32">
        <f>INDEX(AL$80:AL$93,$D1007)/$E1007</f>
        <v/>
      </c>
      <c r="AM1007" s="32">
        <f>INDEX(AM$80:AM$93,$D1007)/$E1007</f>
        <v/>
      </c>
      <c r="AN1007" s="32">
        <f>INDEX(AN$80:AN$93,$D1007)/$E1007</f>
        <v/>
      </c>
      <c r="AO1007" s="32">
        <f>INDEX(AO$80:AO$93,$D1007)/$E1007</f>
        <v/>
      </c>
      <c r="AP1007" s="32">
        <f>INDEX(AP$80:AP$93,$D1007)/$E1007</f>
        <v/>
      </c>
      <c r="AQ1007" s="32">
        <f>INDEX(AQ$80:AQ$93,$D1007)/$E1007</f>
        <v/>
      </c>
      <c r="AR1007" s="32">
        <f>INDEX(AR$80:AR$93,$D1007)/$E1007</f>
        <v/>
      </c>
      <c r="AS1007" s="32">
        <f>INDEX(AS$80:AS$93,$D1007)/$E1007</f>
        <v/>
      </c>
      <c r="AT1007" s="32">
        <f>INDEX(AT$80:AT$93,$D1007)/$E1007</f>
        <v/>
      </c>
      <c r="AU1007" s="32">
        <f>INDEX(AU$80:AU$93,$D1007)/$E1007</f>
        <v/>
      </c>
      <c r="AV1007" s="32">
        <f>INDEX(AV$80:AV$93,$D1007)/$E1007</f>
        <v/>
      </c>
      <c r="AW1007" s="32">
        <f>INDEX(AW$80:AW$93,$D1007)/$E1007</f>
        <v/>
      </c>
      <c r="AX1007" s="32">
        <f>INDEX(AX$80:AX$93,$D1007)/$E1007</f>
        <v/>
      </c>
      <c r="AY1007" s="32">
        <f>INDEX(AY$80:AY$93,$D1007)/$E1007</f>
        <v/>
      </c>
    </row>
    <row r="1008" hidden="1" outlineLevel="2">
      <c r="A1008" s="14" t="inlineStr">
        <is>
          <t>ntx</t>
        </is>
      </c>
      <c r="B1008" s="14" t="inlineStr">
        <is>
          <t>die</t>
        </is>
      </c>
      <c r="C1008" s="14" t="inlineStr">
        <is>
          <t>rod</t>
        </is>
      </c>
      <c r="D1008" s="32">
        <f>INDEX(Inputs!$N$5:$N$132,MATCH($B1008&amp;"|"&amp;$C1008,Inputs!$A$5:$A$132,0))</f>
        <v/>
      </c>
      <c r="E1008" s="32">
        <f>INDEX(Inputs!$K$5:$K$132,MATCH($B1008&amp;"|"&amp;$C1008,Inputs!$A$5:$A$132,0))</f>
        <v/>
      </c>
      <c r="F1008" s="36" t="n"/>
      <c r="G1008" s="36" t="n"/>
      <c r="H1008" s="14">
        <f>INDEX(VarLab,MATCH($A1008,VarKey,0))&amp;INDEX(MemLab,MATCH($C1008&amp;"|"&amp;$B1008,MemKey,0))</f>
        <v/>
      </c>
      <c r="I1008" s="14">
        <f>INDEX(VarUnit,MATCH($A1008,VarKey,0))</f>
        <v/>
      </c>
      <c r="J1008" s="14">
        <f>INDEX(VarSrc,MATCH($A1008,VarKey,0))</f>
        <v/>
      </c>
      <c r="K1008" s="11">
        <f>CodePrefix&amp;$A1008&amp;IF($C1008="","","."&amp;$C1008&amp;"."&amp;$B1008)&amp;INDEX(VarEnd,MATCH($A1008,VarKey,0))&amp;K$5</f>
        <v/>
      </c>
      <c r="L1008" s="37">
        <f>INDEX(L$80:L$93,$D1008)/$E1008</f>
        <v/>
      </c>
      <c r="M1008" s="32">
        <f>INDEX(M$80:M$93,$D1008)/$E1008</f>
        <v/>
      </c>
      <c r="N1008" s="32">
        <f>INDEX(N$80:N$93,$D1008)/$E1008</f>
        <v/>
      </c>
      <c r="O1008" s="32">
        <f>INDEX(O$80:O$93,$D1008)/$E1008</f>
        <v/>
      </c>
      <c r="P1008" s="32">
        <f>INDEX(P$80:P$93,$D1008)/$E1008</f>
        <v/>
      </c>
      <c r="Q1008" s="32">
        <f>INDEX(Q$80:Q$93,$D1008)/$E1008</f>
        <v/>
      </c>
      <c r="R1008" s="32">
        <f>INDEX(R$80:R$93,$D1008)/$E1008</f>
        <v/>
      </c>
      <c r="S1008" s="32">
        <f>INDEX(S$80:S$93,$D1008)/$E1008</f>
        <v/>
      </c>
      <c r="T1008" s="32">
        <f>INDEX(T$80:T$93,$D1008)/$E1008</f>
        <v/>
      </c>
      <c r="U1008" s="32">
        <f>INDEX(U$80:U$93,$D1008)/$E1008</f>
        <v/>
      </c>
      <c r="V1008" s="32">
        <f>INDEX(V$80:V$93,$D1008)/$E1008</f>
        <v/>
      </c>
      <c r="W1008" s="32">
        <f>INDEX(W$80:W$93,$D1008)/$E1008</f>
        <v/>
      </c>
      <c r="X1008" s="32">
        <f>INDEX(X$80:X$93,$D1008)/$E1008</f>
        <v/>
      </c>
      <c r="Y1008" s="32">
        <f>INDEX(Y$80:Y$93,$D1008)/$E1008</f>
        <v/>
      </c>
      <c r="Z1008" s="32">
        <f>INDEX(Z$80:Z$93,$D1008)/$E1008</f>
        <v/>
      </c>
      <c r="AA1008" s="32">
        <f>INDEX(AA$80:AA$93,$D1008)/$E1008</f>
        <v/>
      </c>
      <c r="AB1008" s="32">
        <f>INDEX(AB$80:AB$93,$D1008)/$E1008</f>
        <v/>
      </c>
      <c r="AC1008" s="32">
        <f>INDEX(AC$80:AC$93,$D1008)/$E1008</f>
        <v/>
      </c>
      <c r="AD1008" s="32">
        <f>INDEX(AD$80:AD$93,$D1008)/$E1008</f>
        <v/>
      </c>
      <c r="AF1008" s="11">
        <f>CodePrefix&amp;$A1008&amp;IF($C1008="","","."&amp;$C1008&amp;"."&amp;$B1008)&amp;INDEX(VarEnd,MATCH($A1008,VarKey,0))&amp;AF$5</f>
        <v/>
      </c>
      <c r="AG1008" s="37">
        <f>INDEX(AG$80:AG$93,$D1008)/$E1008</f>
        <v/>
      </c>
      <c r="AH1008" s="32">
        <f>INDEX(AH$80:AH$93,$D1008)/$E1008</f>
        <v/>
      </c>
      <c r="AI1008" s="32">
        <f>INDEX(AI$80:AI$93,$D1008)/$E1008</f>
        <v/>
      </c>
      <c r="AJ1008" s="32">
        <f>INDEX(AJ$80:AJ$93,$D1008)/$E1008</f>
        <v/>
      </c>
      <c r="AK1008" s="32">
        <f>INDEX(AK$80:AK$93,$D1008)/$E1008</f>
        <v/>
      </c>
      <c r="AL1008" s="32">
        <f>INDEX(AL$80:AL$93,$D1008)/$E1008</f>
        <v/>
      </c>
      <c r="AM1008" s="32">
        <f>INDEX(AM$80:AM$93,$D1008)/$E1008</f>
        <v/>
      </c>
      <c r="AN1008" s="32">
        <f>INDEX(AN$80:AN$93,$D1008)/$E1008</f>
        <v/>
      </c>
      <c r="AO1008" s="32">
        <f>INDEX(AO$80:AO$93,$D1008)/$E1008</f>
        <v/>
      </c>
      <c r="AP1008" s="32">
        <f>INDEX(AP$80:AP$93,$D1008)/$E1008</f>
        <v/>
      </c>
      <c r="AQ1008" s="32">
        <f>INDEX(AQ$80:AQ$93,$D1008)/$E1008</f>
        <v/>
      </c>
      <c r="AR1008" s="32">
        <f>INDEX(AR$80:AR$93,$D1008)/$E1008</f>
        <v/>
      </c>
      <c r="AS1008" s="32">
        <f>INDEX(AS$80:AS$93,$D1008)/$E1008</f>
        <v/>
      </c>
      <c r="AT1008" s="32">
        <f>INDEX(AT$80:AT$93,$D1008)/$E1008</f>
        <v/>
      </c>
      <c r="AU1008" s="32">
        <f>INDEX(AU$80:AU$93,$D1008)/$E1008</f>
        <v/>
      </c>
      <c r="AV1008" s="32">
        <f>INDEX(AV$80:AV$93,$D1008)/$E1008</f>
        <v/>
      </c>
      <c r="AW1008" s="32">
        <f>INDEX(AW$80:AW$93,$D1008)/$E1008</f>
        <v/>
      </c>
      <c r="AX1008" s="32">
        <f>INDEX(AX$80:AX$93,$D1008)/$E1008</f>
        <v/>
      </c>
      <c r="AY1008" s="32">
        <f>INDEX(AY$80:AY$93,$D1008)/$E1008</f>
        <v/>
      </c>
    </row>
    <row r="1009" hidden="1" outlineLevel="2">
      <c r="A1009" s="14" t="inlineStr">
        <is>
          <t>ntx</t>
        </is>
      </c>
      <c r="B1009" s="14" t="inlineStr">
        <is>
          <t>lpg</t>
        </is>
      </c>
      <c r="C1009" s="14" t="inlineStr">
        <is>
          <t>rod</t>
        </is>
      </c>
      <c r="D1009" s="32">
        <f>INDEX(Inputs!$N$5:$N$132,MATCH($B1009&amp;"|"&amp;$C1009,Inputs!$A$5:$A$132,0))</f>
        <v/>
      </c>
      <c r="E1009" s="32">
        <f>INDEX(Inputs!$K$5:$K$132,MATCH($B1009&amp;"|"&amp;$C1009,Inputs!$A$5:$A$132,0))</f>
        <v/>
      </c>
      <c r="F1009" s="36" t="n"/>
      <c r="G1009" s="36" t="n"/>
      <c r="H1009" s="14">
        <f>INDEX(VarLab,MATCH($A1009,VarKey,0))&amp;INDEX(MemLab,MATCH($C1009&amp;"|"&amp;$B1009,MemKey,0))</f>
        <v/>
      </c>
      <c r="I1009" s="14">
        <f>INDEX(VarUnit,MATCH($A1009,VarKey,0))</f>
        <v/>
      </c>
      <c r="J1009" s="14">
        <f>INDEX(VarSrc,MATCH($A1009,VarKey,0))</f>
        <v/>
      </c>
      <c r="K1009" s="11">
        <f>CodePrefix&amp;$A1009&amp;IF($C1009="","","."&amp;$C1009&amp;"."&amp;$B1009)&amp;INDEX(VarEnd,MATCH($A1009,VarKey,0))&amp;K$5</f>
        <v/>
      </c>
      <c r="L1009" s="37">
        <f>INDEX(L$80:L$93,$D1009)/$E1009</f>
        <v/>
      </c>
      <c r="M1009" s="32">
        <f>INDEX(M$80:M$93,$D1009)/$E1009</f>
        <v/>
      </c>
      <c r="N1009" s="32">
        <f>INDEX(N$80:N$93,$D1009)/$E1009</f>
        <v/>
      </c>
      <c r="O1009" s="32">
        <f>INDEX(O$80:O$93,$D1009)/$E1009</f>
        <v/>
      </c>
      <c r="P1009" s="32">
        <f>INDEX(P$80:P$93,$D1009)/$E1009</f>
        <v/>
      </c>
      <c r="Q1009" s="32">
        <f>INDEX(Q$80:Q$93,$D1009)/$E1009</f>
        <v/>
      </c>
      <c r="R1009" s="32">
        <f>INDEX(R$80:R$93,$D1009)/$E1009</f>
        <v/>
      </c>
      <c r="S1009" s="32">
        <f>INDEX(S$80:S$93,$D1009)/$E1009</f>
        <v/>
      </c>
      <c r="T1009" s="32">
        <f>INDEX(T$80:T$93,$D1009)/$E1009</f>
        <v/>
      </c>
      <c r="U1009" s="32">
        <f>INDEX(U$80:U$93,$D1009)/$E1009</f>
        <v/>
      </c>
      <c r="V1009" s="32">
        <f>INDEX(V$80:V$93,$D1009)/$E1009</f>
        <v/>
      </c>
      <c r="W1009" s="32">
        <f>INDEX(W$80:W$93,$D1009)/$E1009</f>
        <v/>
      </c>
      <c r="X1009" s="32">
        <f>INDEX(X$80:X$93,$D1009)/$E1009</f>
        <v/>
      </c>
      <c r="Y1009" s="32">
        <f>INDEX(Y$80:Y$93,$D1009)/$E1009</f>
        <v/>
      </c>
      <c r="Z1009" s="32">
        <f>INDEX(Z$80:Z$93,$D1009)/$E1009</f>
        <v/>
      </c>
      <c r="AA1009" s="32">
        <f>INDEX(AA$80:AA$93,$D1009)/$E1009</f>
        <v/>
      </c>
      <c r="AB1009" s="32">
        <f>INDEX(AB$80:AB$93,$D1009)/$E1009</f>
        <v/>
      </c>
      <c r="AC1009" s="32">
        <f>INDEX(AC$80:AC$93,$D1009)/$E1009</f>
        <v/>
      </c>
      <c r="AD1009" s="32">
        <f>INDEX(AD$80:AD$93,$D1009)/$E1009</f>
        <v/>
      </c>
      <c r="AF1009" s="11">
        <f>CodePrefix&amp;$A1009&amp;IF($C1009="","","."&amp;$C1009&amp;"."&amp;$B1009)&amp;INDEX(VarEnd,MATCH($A1009,VarKey,0))&amp;AF$5</f>
        <v/>
      </c>
      <c r="AG1009" s="37">
        <f>INDEX(AG$80:AG$93,$D1009)/$E1009</f>
        <v/>
      </c>
      <c r="AH1009" s="32">
        <f>INDEX(AH$80:AH$93,$D1009)/$E1009</f>
        <v/>
      </c>
      <c r="AI1009" s="32">
        <f>INDEX(AI$80:AI$93,$D1009)/$E1009</f>
        <v/>
      </c>
      <c r="AJ1009" s="32">
        <f>INDEX(AJ$80:AJ$93,$D1009)/$E1009</f>
        <v/>
      </c>
      <c r="AK1009" s="32">
        <f>INDEX(AK$80:AK$93,$D1009)/$E1009</f>
        <v/>
      </c>
      <c r="AL1009" s="32">
        <f>INDEX(AL$80:AL$93,$D1009)/$E1009</f>
        <v/>
      </c>
      <c r="AM1009" s="32">
        <f>INDEX(AM$80:AM$93,$D1009)/$E1009</f>
        <v/>
      </c>
      <c r="AN1009" s="32">
        <f>INDEX(AN$80:AN$93,$D1009)/$E1009</f>
        <v/>
      </c>
      <c r="AO1009" s="32">
        <f>INDEX(AO$80:AO$93,$D1009)/$E1009</f>
        <v/>
      </c>
      <c r="AP1009" s="32">
        <f>INDEX(AP$80:AP$93,$D1009)/$E1009</f>
        <v/>
      </c>
      <c r="AQ1009" s="32">
        <f>INDEX(AQ$80:AQ$93,$D1009)/$E1009</f>
        <v/>
      </c>
      <c r="AR1009" s="32">
        <f>INDEX(AR$80:AR$93,$D1009)/$E1009</f>
        <v/>
      </c>
      <c r="AS1009" s="32">
        <f>INDEX(AS$80:AS$93,$D1009)/$E1009</f>
        <v/>
      </c>
      <c r="AT1009" s="32">
        <f>INDEX(AT$80:AT$93,$D1009)/$E1009</f>
        <v/>
      </c>
      <c r="AU1009" s="32">
        <f>INDEX(AU$80:AU$93,$D1009)/$E1009</f>
        <v/>
      </c>
      <c r="AV1009" s="32">
        <f>INDEX(AV$80:AV$93,$D1009)/$E1009</f>
        <v/>
      </c>
      <c r="AW1009" s="32">
        <f>INDEX(AW$80:AW$93,$D1009)/$E1009</f>
        <v/>
      </c>
      <c r="AX1009" s="32">
        <f>INDEX(AX$80:AX$93,$D1009)/$E1009</f>
        <v/>
      </c>
      <c r="AY1009" s="32">
        <f>INDEX(AY$80:AY$93,$D1009)/$E1009</f>
        <v/>
      </c>
    </row>
    <row r="1010" hidden="1" outlineLevel="2">
      <c r="A1010" s="14" t="inlineStr">
        <is>
          <t>ntx</t>
        </is>
      </c>
      <c r="B1010" s="14" t="inlineStr">
        <is>
          <t>ker</t>
        </is>
      </c>
      <c r="C1010" s="14" t="inlineStr">
        <is>
          <t>rod</t>
        </is>
      </c>
      <c r="D1010" s="32">
        <f>INDEX(Inputs!$N$5:$N$132,MATCH($B1010&amp;"|"&amp;$C1010,Inputs!$A$5:$A$132,0))</f>
        <v/>
      </c>
      <c r="E1010" s="32">
        <f>INDEX(Inputs!$K$5:$K$132,MATCH($B1010&amp;"|"&amp;$C1010,Inputs!$A$5:$A$132,0))</f>
        <v/>
      </c>
      <c r="F1010" s="36" t="n"/>
      <c r="G1010" s="36" t="n"/>
      <c r="H1010" s="14">
        <f>INDEX(VarLab,MATCH($A1010,VarKey,0))&amp;INDEX(MemLab,MATCH($C1010&amp;"|"&amp;$B1010,MemKey,0))</f>
        <v/>
      </c>
      <c r="I1010" s="14">
        <f>INDEX(VarUnit,MATCH($A1010,VarKey,0))</f>
        <v/>
      </c>
      <c r="J1010" s="14">
        <f>INDEX(VarSrc,MATCH($A1010,VarKey,0))</f>
        <v/>
      </c>
      <c r="K1010" s="11">
        <f>CodePrefix&amp;$A1010&amp;IF($C1010="","","."&amp;$C1010&amp;"."&amp;$B1010)&amp;INDEX(VarEnd,MATCH($A1010,VarKey,0))&amp;K$5</f>
        <v/>
      </c>
      <c r="L1010" s="37">
        <f>INDEX(L$80:L$93,$D1010)/$E1010</f>
        <v/>
      </c>
      <c r="M1010" s="32">
        <f>INDEX(M$80:M$93,$D1010)/$E1010</f>
        <v/>
      </c>
      <c r="N1010" s="32">
        <f>INDEX(N$80:N$93,$D1010)/$E1010</f>
        <v/>
      </c>
      <c r="O1010" s="32">
        <f>INDEX(O$80:O$93,$D1010)/$E1010</f>
        <v/>
      </c>
      <c r="P1010" s="32">
        <f>INDEX(P$80:P$93,$D1010)/$E1010</f>
        <v/>
      </c>
      <c r="Q1010" s="32">
        <f>INDEX(Q$80:Q$93,$D1010)/$E1010</f>
        <v/>
      </c>
      <c r="R1010" s="32">
        <f>INDEX(R$80:R$93,$D1010)/$E1010</f>
        <v/>
      </c>
      <c r="S1010" s="32">
        <f>INDEX(S$80:S$93,$D1010)/$E1010</f>
        <v/>
      </c>
      <c r="T1010" s="32">
        <f>INDEX(T$80:T$93,$D1010)/$E1010</f>
        <v/>
      </c>
      <c r="U1010" s="32">
        <f>INDEX(U$80:U$93,$D1010)/$E1010</f>
        <v/>
      </c>
      <c r="V1010" s="32">
        <f>INDEX(V$80:V$93,$D1010)/$E1010</f>
        <v/>
      </c>
      <c r="W1010" s="32">
        <f>INDEX(W$80:W$93,$D1010)/$E1010</f>
        <v/>
      </c>
      <c r="X1010" s="32">
        <f>INDEX(X$80:X$93,$D1010)/$E1010</f>
        <v/>
      </c>
      <c r="Y1010" s="32">
        <f>INDEX(Y$80:Y$93,$D1010)/$E1010</f>
        <v/>
      </c>
      <c r="Z1010" s="32">
        <f>INDEX(Z$80:Z$93,$D1010)/$E1010</f>
        <v/>
      </c>
      <c r="AA1010" s="32">
        <f>INDEX(AA$80:AA$93,$D1010)/$E1010</f>
        <v/>
      </c>
      <c r="AB1010" s="32">
        <f>INDEX(AB$80:AB$93,$D1010)/$E1010</f>
        <v/>
      </c>
      <c r="AC1010" s="32">
        <f>INDEX(AC$80:AC$93,$D1010)/$E1010</f>
        <v/>
      </c>
      <c r="AD1010" s="32">
        <f>INDEX(AD$80:AD$93,$D1010)/$E1010</f>
        <v/>
      </c>
      <c r="AF1010" s="11">
        <f>CodePrefix&amp;$A1010&amp;IF($C1010="","","."&amp;$C1010&amp;"."&amp;$B1010)&amp;INDEX(VarEnd,MATCH($A1010,VarKey,0))&amp;AF$5</f>
        <v/>
      </c>
      <c r="AG1010" s="37">
        <f>INDEX(AG$80:AG$93,$D1010)/$E1010</f>
        <v/>
      </c>
      <c r="AH1010" s="32">
        <f>INDEX(AH$80:AH$93,$D1010)/$E1010</f>
        <v/>
      </c>
      <c r="AI1010" s="32">
        <f>INDEX(AI$80:AI$93,$D1010)/$E1010</f>
        <v/>
      </c>
      <c r="AJ1010" s="32">
        <f>INDEX(AJ$80:AJ$93,$D1010)/$E1010</f>
        <v/>
      </c>
      <c r="AK1010" s="32">
        <f>INDEX(AK$80:AK$93,$D1010)/$E1010</f>
        <v/>
      </c>
      <c r="AL1010" s="32">
        <f>INDEX(AL$80:AL$93,$D1010)/$E1010</f>
        <v/>
      </c>
      <c r="AM1010" s="32">
        <f>INDEX(AM$80:AM$93,$D1010)/$E1010</f>
        <v/>
      </c>
      <c r="AN1010" s="32">
        <f>INDEX(AN$80:AN$93,$D1010)/$E1010</f>
        <v/>
      </c>
      <c r="AO1010" s="32">
        <f>INDEX(AO$80:AO$93,$D1010)/$E1010</f>
        <v/>
      </c>
      <c r="AP1010" s="32">
        <f>INDEX(AP$80:AP$93,$D1010)/$E1010</f>
        <v/>
      </c>
      <c r="AQ1010" s="32">
        <f>INDEX(AQ$80:AQ$93,$D1010)/$E1010</f>
        <v/>
      </c>
      <c r="AR1010" s="32">
        <f>INDEX(AR$80:AR$93,$D1010)/$E1010</f>
        <v/>
      </c>
      <c r="AS1010" s="32">
        <f>INDEX(AS$80:AS$93,$D1010)/$E1010</f>
        <v/>
      </c>
      <c r="AT1010" s="32">
        <f>INDEX(AT$80:AT$93,$D1010)/$E1010</f>
        <v/>
      </c>
      <c r="AU1010" s="32">
        <f>INDEX(AU$80:AU$93,$D1010)/$E1010</f>
        <v/>
      </c>
      <c r="AV1010" s="32">
        <f>INDEX(AV$80:AV$93,$D1010)/$E1010</f>
        <v/>
      </c>
      <c r="AW1010" s="32">
        <f>INDEX(AW$80:AW$93,$D1010)/$E1010</f>
        <v/>
      </c>
      <c r="AX1010" s="32">
        <f>INDEX(AX$80:AX$93,$D1010)/$E1010</f>
        <v/>
      </c>
      <c r="AY1010" s="32">
        <f>INDEX(AY$80:AY$93,$D1010)/$E1010</f>
        <v/>
      </c>
    </row>
    <row r="1011" hidden="1" outlineLevel="2">
      <c r="A1011" s="14" t="inlineStr">
        <is>
          <t>ntx</t>
        </is>
      </c>
      <c r="B1011" s="14" t="inlineStr">
        <is>
          <t>oop</t>
        </is>
      </c>
      <c r="C1011" s="14" t="inlineStr">
        <is>
          <t>rod</t>
        </is>
      </c>
      <c r="D1011" s="32">
        <f>INDEX(Inputs!$N$5:$N$132,MATCH($B1011&amp;"|"&amp;$C1011,Inputs!$A$5:$A$132,0))</f>
        <v/>
      </c>
      <c r="E1011" s="32">
        <f>INDEX(Inputs!$K$5:$K$132,MATCH($B1011&amp;"|"&amp;$C1011,Inputs!$A$5:$A$132,0))</f>
        <v/>
      </c>
      <c r="F1011" s="36" t="n"/>
      <c r="G1011" s="36" t="n"/>
      <c r="H1011" s="14">
        <f>INDEX(VarLab,MATCH($A1011,VarKey,0))&amp;INDEX(MemLab,MATCH($C1011&amp;"|"&amp;$B1011,MemKey,0))</f>
        <v/>
      </c>
      <c r="I1011" s="14">
        <f>INDEX(VarUnit,MATCH($A1011,VarKey,0))</f>
        <v/>
      </c>
      <c r="J1011" s="14">
        <f>INDEX(VarSrc,MATCH($A1011,VarKey,0))</f>
        <v/>
      </c>
      <c r="K1011" s="11">
        <f>CodePrefix&amp;$A1011&amp;IF($C1011="","","."&amp;$C1011&amp;"."&amp;$B1011)&amp;INDEX(VarEnd,MATCH($A1011,VarKey,0))&amp;K$5</f>
        <v/>
      </c>
      <c r="L1011" s="37">
        <f>INDEX(L$80:L$93,$D1011)/$E1011</f>
        <v/>
      </c>
      <c r="M1011" s="32">
        <f>INDEX(M$80:M$93,$D1011)/$E1011</f>
        <v/>
      </c>
      <c r="N1011" s="32">
        <f>INDEX(N$80:N$93,$D1011)/$E1011</f>
        <v/>
      </c>
      <c r="O1011" s="32">
        <f>INDEX(O$80:O$93,$D1011)/$E1011</f>
        <v/>
      </c>
      <c r="P1011" s="32">
        <f>INDEX(P$80:P$93,$D1011)/$E1011</f>
        <v/>
      </c>
      <c r="Q1011" s="32">
        <f>INDEX(Q$80:Q$93,$D1011)/$E1011</f>
        <v/>
      </c>
      <c r="R1011" s="32">
        <f>INDEX(R$80:R$93,$D1011)/$E1011</f>
        <v/>
      </c>
      <c r="S1011" s="32">
        <f>INDEX(S$80:S$93,$D1011)/$E1011</f>
        <v/>
      </c>
      <c r="T1011" s="32">
        <f>INDEX(T$80:T$93,$D1011)/$E1011</f>
        <v/>
      </c>
      <c r="U1011" s="32">
        <f>INDEX(U$80:U$93,$D1011)/$E1011</f>
        <v/>
      </c>
      <c r="V1011" s="32">
        <f>INDEX(V$80:V$93,$D1011)/$E1011</f>
        <v/>
      </c>
      <c r="W1011" s="32">
        <f>INDEX(W$80:W$93,$D1011)/$E1011</f>
        <v/>
      </c>
      <c r="X1011" s="32">
        <f>INDEX(X$80:X$93,$D1011)/$E1011</f>
        <v/>
      </c>
      <c r="Y1011" s="32">
        <f>INDEX(Y$80:Y$93,$D1011)/$E1011</f>
        <v/>
      </c>
      <c r="Z1011" s="32">
        <f>INDEX(Z$80:Z$93,$D1011)/$E1011</f>
        <v/>
      </c>
      <c r="AA1011" s="32">
        <f>INDEX(AA$80:AA$93,$D1011)/$E1011</f>
        <v/>
      </c>
      <c r="AB1011" s="32">
        <f>INDEX(AB$80:AB$93,$D1011)/$E1011</f>
        <v/>
      </c>
      <c r="AC1011" s="32">
        <f>INDEX(AC$80:AC$93,$D1011)/$E1011</f>
        <v/>
      </c>
      <c r="AD1011" s="32">
        <f>INDEX(AD$80:AD$93,$D1011)/$E1011</f>
        <v/>
      </c>
      <c r="AF1011" s="11">
        <f>CodePrefix&amp;$A1011&amp;IF($C1011="","","."&amp;$C1011&amp;"."&amp;$B1011)&amp;INDEX(VarEnd,MATCH($A1011,VarKey,0))&amp;AF$5</f>
        <v/>
      </c>
      <c r="AG1011" s="37">
        <f>INDEX(AG$80:AG$93,$D1011)/$E1011</f>
        <v/>
      </c>
      <c r="AH1011" s="32">
        <f>INDEX(AH$80:AH$93,$D1011)/$E1011</f>
        <v/>
      </c>
      <c r="AI1011" s="32">
        <f>INDEX(AI$80:AI$93,$D1011)/$E1011</f>
        <v/>
      </c>
      <c r="AJ1011" s="32">
        <f>INDEX(AJ$80:AJ$93,$D1011)/$E1011</f>
        <v/>
      </c>
      <c r="AK1011" s="32">
        <f>INDEX(AK$80:AK$93,$D1011)/$E1011</f>
        <v/>
      </c>
      <c r="AL1011" s="32">
        <f>INDEX(AL$80:AL$93,$D1011)/$E1011</f>
        <v/>
      </c>
      <c r="AM1011" s="32">
        <f>INDEX(AM$80:AM$93,$D1011)/$E1011</f>
        <v/>
      </c>
      <c r="AN1011" s="32">
        <f>INDEX(AN$80:AN$93,$D1011)/$E1011</f>
        <v/>
      </c>
      <c r="AO1011" s="32">
        <f>INDEX(AO$80:AO$93,$D1011)/$E1011</f>
        <v/>
      </c>
      <c r="AP1011" s="32">
        <f>INDEX(AP$80:AP$93,$D1011)/$E1011</f>
        <v/>
      </c>
      <c r="AQ1011" s="32">
        <f>INDEX(AQ$80:AQ$93,$D1011)/$E1011</f>
        <v/>
      </c>
      <c r="AR1011" s="32">
        <f>INDEX(AR$80:AR$93,$D1011)/$E1011</f>
        <v/>
      </c>
      <c r="AS1011" s="32">
        <f>INDEX(AS$80:AS$93,$D1011)/$E1011</f>
        <v/>
      </c>
      <c r="AT1011" s="32">
        <f>INDEX(AT$80:AT$93,$D1011)/$E1011</f>
        <v/>
      </c>
      <c r="AU1011" s="32">
        <f>INDEX(AU$80:AU$93,$D1011)/$E1011</f>
        <v/>
      </c>
      <c r="AV1011" s="32">
        <f>INDEX(AV$80:AV$93,$D1011)/$E1011</f>
        <v/>
      </c>
      <c r="AW1011" s="32">
        <f>INDEX(AW$80:AW$93,$D1011)/$E1011</f>
        <v/>
      </c>
      <c r="AX1011" s="32">
        <f>INDEX(AX$80:AX$93,$D1011)/$E1011</f>
        <v/>
      </c>
      <c r="AY1011" s="32">
        <f>INDEX(AY$80:AY$93,$D1011)/$E1011</f>
        <v/>
      </c>
    </row>
    <row r="1012" hidden="1" outlineLevel="2">
      <c r="A1012" s="14" t="inlineStr">
        <is>
          <t>ntx</t>
        </is>
      </c>
      <c r="B1012" s="14" t="inlineStr">
        <is>
          <t>bio</t>
        </is>
      </c>
      <c r="C1012" s="14" t="inlineStr">
        <is>
          <t>rod</t>
        </is>
      </c>
      <c r="D1012" s="32">
        <f>INDEX(Inputs!$N$5:$N$132,MATCH($B1012&amp;"|"&amp;$C1012,Inputs!$A$5:$A$132,0))</f>
        <v/>
      </c>
      <c r="E1012" s="32">
        <f>INDEX(Inputs!$K$5:$K$132,MATCH($B1012&amp;"|"&amp;$C1012,Inputs!$A$5:$A$132,0))</f>
        <v/>
      </c>
      <c r="F1012" s="36" t="n"/>
      <c r="G1012" s="36" t="n"/>
      <c r="H1012" s="14">
        <f>INDEX(VarLab,MATCH($A1012,VarKey,0))&amp;INDEX(MemLab,MATCH($C1012&amp;"|"&amp;$B1012,MemKey,0))</f>
        <v/>
      </c>
      <c r="I1012" s="14">
        <f>INDEX(VarUnit,MATCH($A1012,VarKey,0))</f>
        <v/>
      </c>
      <c r="J1012" s="14">
        <f>INDEX(VarSrc,MATCH($A1012,VarKey,0))</f>
        <v/>
      </c>
      <c r="K1012" s="11">
        <f>CodePrefix&amp;$A1012&amp;IF($C1012="","","."&amp;$C1012&amp;"."&amp;$B1012)&amp;INDEX(VarEnd,MATCH($A1012,VarKey,0))&amp;K$5</f>
        <v/>
      </c>
      <c r="L1012" s="37">
        <f>INDEX(L$80:L$93,$D1012)/$E1012</f>
        <v/>
      </c>
      <c r="M1012" s="32">
        <f>INDEX(M$80:M$93,$D1012)/$E1012</f>
        <v/>
      </c>
      <c r="N1012" s="32">
        <f>INDEX(N$80:N$93,$D1012)/$E1012</f>
        <v/>
      </c>
      <c r="O1012" s="32">
        <f>INDEX(O$80:O$93,$D1012)/$E1012</f>
        <v/>
      </c>
      <c r="P1012" s="32">
        <f>INDEX(P$80:P$93,$D1012)/$E1012</f>
        <v/>
      </c>
      <c r="Q1012" s="32">
        <f>INDEX(Q$80:Q$93,$D1012)/$E1012</f>
        <v/>
      </c>
      <c r="R1012" s="32">
        <f>INDEX(R$80:R$93,$D1012)/$E1012</f>
        <v/>
      </c>
      <c r="S1012" s="32">
        <f>INDEX(S$80:S$93,$D1012)/$E1012</f>
        <v/>
      </c>
      <c r="T1012" s="32">
        <f>INDEX(T$80:T$93,$D1012)/$E1012</f>
        <v/>
      </c>
      <c r="U1012" s="32">
        <f>INDEX(U$80:U$93,$D1012)/$E1012</f>
        <v/>
      </c>
      <c r="V1012" s="32">
        <f>INDEX(V$80:V$93,$D1012)/$E1012</f>
        <v/>
      </c>
      <c r="W1012" s="32">
        <f>INDEX(W$80:W$93,$D1012)/$E1012</f>
        <v/>
      </c>
      <c r="X1012" s="32">
        <f>INDEX(X$80:X$93,$D1012)/$E1012</f>
        <v/>
      </c>
      <c r="Y1012" s="32">
        <f>INDEX(Y$80:Y$93,$D1012)/$E1012</f>
        <v/>
      </c>
      <c r="Z1012" s="32">
        <f>INDEX(Z$80:Z$93,$D1012)/$E1012</f>
        <v/>
      </c>
      <c r="AA1012" s="32">
        <f>INDEX(AA$80:AA$93,$D1012)/$E1012</f>
        <v/>
      </c>
      <c r="AB1012" s="32">
        <f>INDEX(AB$80:AB$93,$D1012)/$E1012</f>
        <v/>
      </c>
      <c r="AC1012" s="32">
        <f>INDEX(AC$80:AC$93,$D1012)/$E1012</f>
        <v/>
      </c>
      <c r="AD1012" s="32">
        <f>INDEX(AD$80:AD$93,$D1012)/$E1012</f>
        <v/>
      </c>
      <c r="AF1012" s="11">
        <f>CodePrefix&amp;$A1012&amp;IF($C1012="","","."&amp;$C1012&amp;"."&amp;$B1012)&amp;INDEX(VarEnd,MATCH($A1012,VarKey,0))&amp;AF$5</f>
        <v/>
      </c>
      <c r="AG1012" s="37">
        <f>INDEX(AG$80:AG$93,$D1012)/$E1012</f>
        <v/>
      </c>
      <c r="AH1012" s="32">
        <f>INDEX(AH$80:AH$93,$D1012)/$E1012</f>
        <v/>
      </c>
      <c r="AI1012" s="32">
        <f>INDEX(AI$80:AI$93,$D1012)/$E1012</f>
        <v/>
      </c>
      <c r="AJ1012" s="32">
        <f>INDEX(AJ$80:AJ$93,$D1012)/$E1012</f>
        <v/>
      </c>
      <c r="AK1012" s="32">
        <f>INDEX(AK$80:AK$93,$D1012)/$E1012</f>
        <v/>
      </c>
      <c r="AL1012" s="32">
        <f>INDEX(AL$80:AL$93,$D1012)/$E1012</f>
        <v/>
      </c>
      <c r="AM1012" s="32">
        <f>INDEX(AM$80:AM$93,$D1012)/$E1012</f>
        <v/>
      </c>
      <c r="AN1012" s="32">
        <f>INDEX(AN$80:AN$93,$D1012)/$E1012</f>
        <v/>
      </c>
      <c r="AO1012" s="32">
        <f>INDEX(AO$80:AO$93,$D1012)/$E1012</f>
        <v/>
      </c>
      <c r="AP1012" s="32">
        <f>INDEX(AP$80:AP$93,$D1012)/$E1012</f>
        <v/>
      </c>
      <c r="AQ1012" s="32">
        <f>INDEX(AQ$80:AQ$93,$D1012)/$E1012</f>
        <v/>
      </c>
      <c r="AR1012" s="32">
        <f>INDEX(AR$80:AR$93,$D1012)/$E1012</f>
        <v/>
      </c>
      <c r="AS1012" s="32">
        <f>INDEX(AS$80:AS$93,$D1012)/$E1012</f>
        <v/>
      </c>
      <c r="AT1012" s="32">
        <f>INDEX(AT$80:AT$93,$D1012)/$E1012</f>
        <v/>
      </c>
      <c r="AU1012" s="32">
        <f>INDEX(AU$80:AU$93,$D1012)/$E1012</f>
        <v/>
      </c>
      <c r="AV1012" s="32">
        <f>INDEX(AV$80:AV$93,$D1012)/$E1012</f>
        <v/>
      </c>
      <c r="AW1012" s="32">
        <f>INDEX(AW$80:AW$93,$D1012)/$E1012</f>
        <v/>
      </c>
      <c r="AX1012" s="32">
        <f>INDEX(AX$80:AX$93,$D1012)/$E1012</f>
        <v/>
      </c>
      <c r="AY1012" s="32">
        <f>INDEX(AY$80:AY$93,$D1012)/$E1012</f>
        <v/>
      </c>
    </row>
    <row r="1013" hidden="1" outlineLevel="2"/>
    <row r="1014" hidden="1" outlineLevel="2">
      <c r="A1014" s="14" t="inlineStr">
        <is>
          <t>nce</t>
        </is>
      </c>
      <c r="B1014" s="14" t="inlineStr">
        <is>
          <t>coa</t>
        </is>
      </c>
      <c r="C1014" s="14" t="inlineStr">
        <is>
          <t>rod</t>
        </is>
      </c>
      <c r="D1014" s="36" t="n"/>
      <c r="E1014" s="36" t="n"/>
      <c r="F1014" s="36" t="n"/>
      <c r="G1014" s="36" t="n"/>
      <c r="H1014" s="14">
        <f>INDEX(VarLab,MATCH($A1014,VarKey,0))&amp;INDEX(MemLab,MATCH($C1014&amp;"|"&amp;$B1014,MemKey,0))</f>
        <v/>
      </c>
      <c r="I1014" s="14">
        <f>INDEX(VarUnit,MATCH($A1014,VarKey,0))</f>
        <v/>
      </c>
      <c r="J1014" s="14">
        <f>INDEX(VarSrc,MATCH($A1014,VarKey,0))</f>
        <v/>
      </c>
      <c r="K1014" s="11">
        <f>CodePrefix&amp;$A1014&amp;IF($C1014="","","."&amp;$C1014&amp;"."&amp;$B1014)&amp;INDEX(VarEnd,MATCH($A1014,VarKey,0))&amp;K$5</f>
        <v/>
      </c>
      <c r="L1014" s="37">
        <f>L987+L996+L1005</f>
        <v/>
      </c>
      <c r="M1014" s="32">
        <f>M987+M996+M1005</f>
        <v/>
      </c>
      <c r="N1014" s="32">
        <f>N987+N996+N1005</f>
        <v/>
      </c>
      <c r="O1014" s="32">
        <f>O987+O996+O1005</f>
        <v/>
      </c>
      <c r="P1014" s="32">
        <f>P987+P996+P1005</f>
        <v/>
      </c>
      <c r="Q1014" s="32">
        <f>Q987+Q996+Q1005</f>
        <v/>
      </c>
      <c r="R1014" s="32">
        <f>R987+R996+R1005</f>
        <v/>
      </c>
      <c r="S1014" s="32">
        <f>S987+S996+S1005</f>
        <v/>
      </c>
      <c r="T1014" s="32">
        <f>T987+T996+T1005</f>
        <v/>
      </c>
      <c r="U1014" s="32">
        <f>U987+U996+U1005</f>
        <v/>
      </c>
      <c r="V1014" s="32">
        <f>V987+V996+V1005</f>
        <v/>
      </c>
      <c r="W1014" s="32">
        <f>W987+W996+W1005</f>
        <v/>
      </c>
      <c r="X1014" s="32">
        <f>X987+X996+X1005</f>
        <v/>
      </c>
      <c r="Y1014" s="32">
        <f>Y987+Y996+Y1005</f>
        <v/>
      </c>
      <c r="Z1014" s="32">
        <f>Z987+Z996+Z1005</f>
        <v/>
      </c>
      <c r="AA1014" s="32">
        <f>AA987+AA996+AA1005</f>
        <v/>
      </c>
      <c r="AB1014" s="32">
        <f>AB987+AB996+AB1005</f>
        <v/>
      </c>
      <c r="AC1014" s="32">
        <f>AC987+AC996+AC1005</f>
        <v/>
      </c>
      <c r="AD1014" s="32">
        <f>AD987+AD996+AD1005</f>
        <v/>
      </c>
      <c r="AF1014" s="11">
        <f>CodePrefix&amp;$A1014&amp;IF($C1014="","","."&amp;$C1014&amp;"."&amp;$B1014)&amp;INDEX(VarEnd,MATCH($A1014,VarKey,0))&amp;AF$5</f>
        <v/>
      </c>
      <c r="AG1014" s="37">
        <f>AG987+AG996+AG1005</f>
        <v/>
      </c>
      <c r="AH1014" s="32">
        <f>AH987+AH996+AH1005</f>
        <v/>
      </c>
      <c r="AI1014" s="32">
        <f>AI987+AI996+AI1005</f>
        <v/>
      </c>
      <c r="AJ1014" s="32">
        <f>AJ987+AJ996+AJ1005</f>
        <v/>
      </c>
      <c r="AK1014" s="32">
        <f>AK987+AK996+AK1005</f>
        <v/>
      </c>
      <c r="AL1014" s="32">
        <f>AL987+AL996+AL1005</f>
        <v/>
      </c>
      <c r="AM1014" s="32">
        <f>AM987+AM996+AM1005</f>
        <v/>
      </c>
      <c r="AN1014" s="32">
        <f>AN987+AN996+AN1005</f>
        <v/>
      </c>
      <c r="AO1014" s="32">
        <f>AO987+AO996+AO1005</f>
        <v/>
      </c>
      <c r="AP1014" s="32">
        <f>AP987+AP996+AP1005</f>
        <v/>
      </c>
      <c r="AQ1014" s="32">
        <f>AQ987+AQ996+AQ1005</f>
        <v/>
      </c>
      <c r="AR1014" s="32">
        <f>AR987+AR996+AR1005</f>
        <v/>
      </c>
      <c r="AS1014" s="32">
        <f>AS987+AS996+AS1005</f>
        <v/>
      </c>
      <c r="AT1014" s="32">
        <f>AT987+AT996+AT1005</f>
        <v/>
      </c>
      <c r="AU1014" s="32">
        <f>AU987+AU996+AU1005</f>
        <v/>
      </c>
      <c r="AV1014" s="32">
        <f>AV987+AV996+AV1005</f>
        <v/>
      </c>
      <c r="AW1014" s="32">
        <f>AW987+AW996+AW1005</f>
        <v/>
      </c>
      <c r="AX1014" s="32">
        <f>AX987+AX996+AX1005</f>
        <v/>
      </c>
      <c r="AY1014" s="32">
        <f>AY987+AY996+AY1005</f>
        <v/>
      </c>
    </row>
    <row r="1015" hidden="1" outlineLevel="2">
      <c r="A1015" s="14" t="inlineStr">
        <is>
          <t>nce</t>
        </is>
      </c>
      <c r="B1015" s="14" t="inlineStr">
        <is>
          <t>nga</t>
        </is>
      </c>
      <c r="C1015" s="14" t="inlineStr">
        <is>
          <t>rod</t>
        </is>
      </c>
      <c r="D1015" s="36" t="n"/>
      <c r="E1015" s="36" t="n"/>
      <c r="F1015" s="36" t="n"/>
      <c r="G1015" s="36" t="n"/>
      <c r="H1015" s="14">
        <f>INDEX(VarLab,MATCH($A1015,VarKey,0))&amp;INDEX(MemLab,MATCH($C1015&amp;"|"&amp;$B1015,MemKey,0))</f>
        <v/>
      </c>
      <c r="I1015" s="14">
        <f>INDEX(VarUnit,MATCH($A1015,VarKey,0))</f>
        <v/>
      </c>
      <c r="J1015" s="14">
        <f>INDEX(VarSrc,MATCH($A1015,VarKey,0))</f>
        <v/>
      </c>
      <c r="K1015" s="11">
        <f>CodePrefix&amp;$A1015&amp;IF($C1015="","","."&amp;$C1015&amp;"."&amp;$B1015)&amp;INDEX(VarEnd,MATCH($A1015,VarKey,0))&amp;K$5</f>
        <v/>
      </c>
      <c r="L1015" s="37">
        <f>L988+L997+L1006</f>
        <v/>
      </c>
      <c r="M1015" s="32">
        <f>M988+M997+M1006</f>
        <v/>
      </c>
      <c r="N1015" s="32">
        <f>N988+N997+N1006</f>
        <v/>
      </c>
      <c r="O1015" s="32">
        <f>O988+O997+O1006</f>
        <v/>
      </c>
      <c r="P1015" s="32">
        <f>P988+P997+P1006</f>
        <v/>
      </c>
      <c r="Q1015" s="32">
        <f>Q988+Q997+Q1006</f>
        <v/>
      </c>
      <c r="R1015" s="32">
        <f>R988+R997+R1006</f>
        <v/>
      </c>
      <c r="S1015" s="32">
        <f>S988+S997+S1006</f>
        <v/>
      </c>
      <c r="T1015" s="32">
        <f>T988+T997+T1006</f>
        <v/>
      </c>
      <c r="U1015" s="32">
        <f>U988+U997+U1006</f>
        <v/>
      </c>
      <c r="V1015" s="32">
        <f>V988+V997+V1006</f>
        <v/>
      </c>
      <c r="W1015" s="32">
        <f>W988+W997+W1006</f>
        <v/>
      </c>
      <c r="X1015" s="32">
        <f>X988+X997+X1006</f>
        <v/>
      </c>
      <c r="Y1015" s="32">
        <f>Y988+Y997+Y1006</f>
        <v/>
      </c>
      <c r="Z1015" s="32">
        <f>Z988+Z997+Z1006</f>
        <v/>
      </c>
      <c r="AA1015" s="32">
        <f>AA988+AA997+AA1006</f>
        <v/>
      </c>
      <c r="AB1015" s="32">
        <f>AB988+AB997+AB1006</f>
        <v/>
      </c>
      <c r="AC1015" s="32">
        <f>AC988+AC997+AC1006</f>
        <v/>
      </c>
      <c r="AD1015" s="32">
        <f>AD988+AD997+AD1006</f>
        <v/>
      </c>
      <c r="AF1015" s="11">
        <f>CodePrefix&amp;$A1015&amp;IF($C1015="","","."&amp;$C1015&amp;"."&amp;$B1015)&amp;INDEX(VarEnd,MATCH($A1015,VarKey,0))&amp;AF$5</f>
        <v/>
      </c>
      <c r="AG1015" s="37">
        <f>AG988+AG997+AG1006</f>
        <v/>
      </c>
      <c r="AH1015" s="32">
        <f>AH988+AH997+AH1006</f>
        <v/>
      </c>
      <c r="AI1015" s="32">
        <f>AI988+AI997+AI1006</f>
        <v/>
      </c>
      <c r="AJ1015" s="32">
        <f>AJ988+AJ997+AJ1006</f>
        <v/>
      </c>
      <c r="AK1015" s="32">
        <f>AK988+AK997+AK1006</f>
        <v/>
      </c>
      <c r="AL1015" s="32">
        <f>AL988+AL997+AL1006</f>
        <v/>
      </c>
      <c r="AM1015" s="32">
        <f>AM988+AM997+AM1006</f>
        <v/>
      </c>
      <c r="AN1015" s="32">
        <f>AN988+AN997+AN1006</f>
        <v/>
      </c>
      <c r="AO1015" s="32">
        <f>AO988+AO997+AO1006</f>
        <v/>
      </c>
      <c r="AP1015" s="32">
        <f>AP988+AP997+AP1006</f>
        <v/>
      </c>
      <c r="AQ1015" s="32">
        <f>AQ988+AQ997+AQ1006</f>
        <v/>
      </c>
      <c r="AR1015" s="32">
        <f>AR988+AR997+AR1006</f>
        <v/>
      </c>
      <c r="AS1015" s="32">
        <f>AS988+AS997+AS1006</f>
        <v/>
      </c>
      <c r="AT1015" s="32">
        <f>AT988+AT997+AT1006</f>
        <v/>
      </c>
      <c r="AU1015" s="32">
        <f>AU988+AU997+AU1006</f>
        <v/>
      </c>
      <c r="AV1015" s="32">
        <f>AV988+AV997+AV1006</f>
        <v/>
      </c>
      <c r="AW1015" s="32">
        <f>AW988+AW997+AW1006</f>
        <v/>
      </c>
      <c r="AX1015" s="32">
        <f>AX988+AX997+AX1006</f>
        <v/>
      </c>
      <c r="AY1015" s="32">
        <f>AY988+AY997+AY1006</f>
        <v/>
      </c>
    </row>
    <row r="1016" hidden="1" outlineLevel="2">
      <c r="A1016" s="14" t="inlineStr">
        <is>
          <t>nce</t>
        </is>
      </c>
      <c r="B1016" s="14" t="inlineStr">
        <is>
          <t>gso</t>
        </is>
      </c>
      <c r="C1016" s="14" t="inlineStr">
        <is>
          <t>rod</t>
        </is>
      </c>
      <c r="D1016" s="36" t="n"/>
      <c r="E1016" s="36" t="n"/>
      <c r="F1016" s="36" t="n"/>
      <c r="G1016" s="36" t="n"/>
      <c r="H1016" s="14">
        <f>INDEX(VarLab,MATCH($A1016,VarKey,0))&amp;INDEX(MemLab,MATCH($C1016&amp;"|"&amp;$B1016,MemKey,0))</f>
        <v/>
      </c>
      <c r="I1016" s="14">
        <f>INDEX(VarUnit,MATCH($A1016,VarKey,0))</f>
        <v/>
      </c>
      <c r="J1016" s="14">
        <f>INDEX(VarSrc,MATCH($A1016,VarKey,0))</f>
        <v/>
      </c>
      <c r="K1016" s="11">
        <f>CodePrefix&amp;$A1016&amp;IF($C1016="","","."&amp;$C1016&amp;"."&amp;$B1016)&amp;INDEX(VarEnd,MATCH($A1016,VarKey,0))&amp;K$5</f>
        <v/>
      </c>
      <c r="L1016" s="37">
        <f>L989+L998+L1007</f>
        <v/>
      </c>
      <c r="M1016" s="32">
        <f>M989+M998+M1007</f>
        <v/>
      </c>
      <c r="N1016" s="32">
        <f>N989+N998+N1007</f>
        <v/>
      </c>
      <c r="O1016" s="32">
        <f>O989+O998+O1007</f>
        <v/>
      </c>
      <c r="P1016" s="32">
        <f>P989+P998+P1007</f>
        <v/>
      </c>
      <c r="Q1016" s="32">
        <f>Q989+Q998+Q1007</f>
        <v/>
      </c>
      <c r="R1016" s="32">
        <f>R989+R998+R1007</f>
        <v/>
      </c>
      <c r="S1016" s="32">
        <f>S989+S998+S1007</f>
        <v/>
      </c>
      <c r="T1016" s="32">
        <f>T989+T998+T1007</f>
        <v/>
      </c>
      <c r="U1016" s="32">
        <f>U989+U998+U1007</f>
        <v/>
      </c>
      <c r="V1016" s="32">
        <f>V989+V998+V1007</f>
        <v/>
      </c>
      <c r="W1016" s="32">
        <f>W989+W998+W1007</f>
        <v/>
      </c>
      <c r="X1016" s="32">
        <f>X989+X998+X1007</f>
        <v/>
      </c>
      <c r="Y1016" s="32">
        <f>Y989+Y998+Y1007</f>
        <v/>
      </c>
      <c r="Z1016" s="32">
        <f>Z989+Z998+Z1007</f>
        <v/>
      </c>
      <c r="AA1016" s="32">
        <f>AA989+AA998+AA1007</f>
        <v/>
      </c>
      <c r="AB1016" s="32">
        <f>AB989+AB998+AB1007</f>
        <v/>
      </c>
      <c r="AC1016" s="32">
        <f>AC989+AC998+AC1007</f>
        <v/>
      </c>
      <c r="AD1016" s="32">
        <f>AD989+AD998+AD1007</f>
        <v/>
      </c>
      <c r="AF1016" s="11">
        <f>CodePrefix&amp;$A1016&amp;IF($C1016="","","."&amp;$C1016&amp;"."&amp;$B1016)&amp;INDEX(VarEnd,MATCH($A1016,VarKey,0))&amp;AF$5</f>
        <v/>
      </c>
      <c r="AG1016" s="37">
        <f>AG989+AG998+AG1007</f>
        <v/>
      </c>
      <c r="AH1016" s="32">
        <f>AH989+AH998+AH1007</f>
        <v/>
      </c>
      <c r="AI1016" s="32">
        <f>AI989+AI998+AI1007</f>
        <v/>
      </c>
      <c r="AJ1016" s="32">
        <f>AJ989+AJ998+AJ1007</f>
        <v/>
      </c>
      <c r="AK1016" s="32">
        <f>AK989+AK998+AK1007</f>
        <v/>
      </c>
      <c r="AL1016" s="32">
        <f>AL989+AL998+AL1007</f>
        <v/>
      </c>
      <c r="AM1016" s="32">
        <f>AM989+AM998+AM1007</f>
        <v/>
      </c>
      <c r="AN1016" s="32">
        <f>AN989+AN998+AN1007</f>
        <v/>
      </c>
      <c r="AO1016" s="32">
        <f>AO989+AO998+AO1007</f>
        <v/>
      </c>
      <c r="AP1016" s="32">
        <f>AP989+AP998+AP1007</f>
        <v/>
      </c>
      <c r="AQ1016" s="32">
        <f>AQ989+AQ998+AQ1007</f>
        <v/>
      </c>
      <c r="AR1016" s="32">
        <f>AR989+AR998+AR1007</f>
        <v/>
      </c>
      <c r="AS1016" s="32">
        <f>AS989+AS998+AS1007</f>
        <v/>
      </c>
      <c r="AT1016" s="32">
        <f>AT989+AT998+AT1007</f>
        <v/>
      </c>
      <c r="AU1016" s="32">
        <f>AU989+AU998+AU1007</f>
        <v/>
      </c>
      <c r="AV1016" s="32">
        <f>AV989+AV998+AV1007</f>
        <v/>
      </c>
      <c r="AW1016" s="32">
        <f>AW989+AW998+AW1007</f>
        <v/>
      </c>
      <c r="AX1016" s="32">
        <f>AX989+AX998+AX1007</f>
        <v/>
      </c>
      <c r="AY1016" s="32">
        <f>AY989+AY998+AY1007</f>
        <v/>
      </c>
    </row>
    <row r="1017" hidden="1" outlineLevel="2">
      <c r="A1017" s="14" t="inlineStr">
        <is>
          <t>nce</t>
        </is>
      </c>
      <c r="B1017" s="14" t="inlineStr">
        <is>
          <t>die</t>
        </is>
      </c>
      <c r="C1017" s="14" t="inlineStr">
        <is>
          <t>rod</t>
        </is>
      </c>
      <c r="D1017" s="36" t="n"/>
      <c r="E1017" s="36" t="n"/>
      <c r="F1017" s="36" t="n"/>
      <c r="G1017" s="36" t="n"/>
      <c r="H1017" s="14">
        <f>INDEX(VarLab,MATCH($A1017,VarKey,0))&amp;INDEX(MemLab,MATCH($C1017&amp;"|"&amp;$B1017,MemKey,0))</f>
        <v/>
      </c>
      <c r="I1017" s="14">
        <f>INDEX(VarUnit,MATCH($A1017,VarKey,0))</f>
        <v/>
      </c>
      <c r="J1017" s="14">
        <f>INDEX(VarSrc,MATCH($A1017,VarKey,0))</f>
        <v/>
      </c>
      <c r="K1017" s="11">
        <f>CodePrefix&amp;$A1017&amp;IF($C1017="","","."&amp;$C1017&amp;"."&amp;$B1017)&amp;INDEX(VarEnd,MATCH($A1017,VarKey,0))&amp;K$5</f>
        <v/>
      </c>
      <c r="L1017" s="37">
        <f>L990+L999+L1008</f>
        <v/>
      </c>
      <c r="M1017" s="32">
        <f>M990+M999+M1008</f>
        <v/>
      </c>
      <c r="N1017" s="32">
        <f>N990+N999+N1008</f>
        <v/>
      </c>
      <c r="O1017" s="32">
        <f>O990+O999+O1008</f>
        <v/>
      </c>
      <c r="P1017" s="32">
        <f>P990+P999+P1008</f>
        <v/>
      </c>
      <c r="Q1017" s="32">
        <f>Q990+Q999+Q1008</f>
        <v/>
      </c>
      <c r="R1017" s="32">
        <f>R990+R999+R1008</f>
        <v/>
      </c>
      <c r="S1017" s="32">
        <f>S990+S999+S1008</f>
        <v/>
      </c>
      <c r="T1017" s="32">
        <f>T990+T999+T1008</f>
        <v/>
      </c>
      <c r="U1017" s="32">
        <f>U990+U999+U1008</f>
        <v/>
      </c>
      <c r="V1017" s="32">
        <f>V990+V999+V1008</f>
        <v/>
      </c>
      <c r="W1017" s="32">
        <f>W990+W999+W1008</f>
        <v/>
      </c>
      <c r="X1017" s="32">
        <f>X990+X999+X1008</f>
        <v/>
      </c>
      <c r="Y1017" s="32">
        <f>Y990+Y999+Y1008</f>
        <v/>
      </c>
      <c r="Z1017" s="32">
        <f>Z990+Z999+Z1008</f>
        <v/>
      </c>
      <c r="AA1017" s="32">
        <f>AA990+AA999+AA1008</f>
        <v/>
      </c>
      <c r="AB1017" s="32">
        <f>AB990+AB999+AB1008</f>
        <v/>
      </c>
      <c r="AC1017" s="32">
        <f>AC990+AC999+AC1008</f>
        <v/>
      </c>
      <c r="AD1017" s="32">
        <f>AD990+AD999+AD1008</f>
        <v/>
      </c>
      <c r="AF1017" s="11">
        <f>CodePrefix&amp;$A1017&amp;IF($C1017="","","."&amp;$C1017&amp;"."&amp;$B1017)&amp;INDEX(VarEnd,MATCH($A1017,VarKey,0))&amp;AF$5</f>
        <v/>
      </c>
      <c r="AG1017" s="37">
        <f>AG990+AG999+AG1008</f>
        <v/>
      </c>
      <c r="AH1017" s="32">
        <f>AH990+AH999+AH1008</f>
        <v/>
      </c>
      <c r="AI1017" s="32">
        <f>AI990+AI999+AI1008</f>
        <v/>
      </c>
      <c r="AJ1017" s="32">
        <f>AJ990+AJ999+AJ1008</f>
        <v/>
      </c>
      <c r="AK1017" s="32">
        <f>AK990+AK999+AK1008</f>
        <v/>
      </c>
      <c r="AL1017" s="32">
        <f>AL990+AL999+AL1008</f>
        <v/>
      </c>
      <c r="AM1017" s="32">
        <f>AM990+AM999+AM1008</f>
        <v/>
      </c>
      <c r="AN1017" s="32">
        <f>AN990+AN999+AN1008</f>
        <v/>
      </c>
      <c r="AO1017" s="32">
        <f>AO990+AO999+AO1008</f>
        <v/>
      </c>
      <c r="AP1017" s="32">
        <f>AP990+AP999+AP1008</f>
        <v/>
      </c>
      <c r="AQ1017" s="32">
        <f>AQ990+AQ999+AQ1008</f>
        <v/>
      </c>
      <c r="AR1017" s="32">
        <f>AR990+AR999+AR1008</f>
        <v/>
      </c>
      <c r="AS1017" s="32">
        <f>AS990+AS999+AS1008</f>
        <v/>
      </c>
      <c r="AT1017" s="32">
        <f>AT990+AT999+AT1008</f>
        <v/>
      </c>
      <c r="AU1017" s="32">
        <f>AU990+AU999+AU1008</f>
        <v/>
      </c>
      <c r="AV1017" s="32">
        <f>AV990+AV999+AV1008</f>
        <v/>
      </c>
      <c r="AW1017" s="32">
        <f>AW990+AW999+AW1008</f>
        <v/>
      </c>
      <c r="AX1017" s="32">
        <f>AX990+AX999+AX1008</f>
        <v/>
      </c>
      <c r="AY1017" s="32">
        <f>AY990+AY999+AY1008</f>
        <v/>
      </c>
    </row>
    <row r="1018" hidden="1" outlineLevel="2">
      <c r="A1018" s="14" t="inlineStr">
        <is>
          <t>nce</t>
        </is>
      </c>
      <c r="B1018" s="14" t="inlineStr">
        <is>
          <t>lpg</t>
        </is>
      </c>
      <c r="C1018" s="14" t="inlineStr">
        <is>
          <t>rod</t>
        </is>
      </c>
      <c r="D1018" s="36" t="n"/>
      <c r="E1018" s="36" t="n"/>
      <c r="F1018" s="36" t="n"/>
      <c r="G1018" s="36" t="n"/>
      <c r="H1018" s="14">
        <f>INDEX(VarLab,MATCH($A1018,VarKey,0))&amp;INDEX(MemLab,MATCH($C1018&amp;"|"&amp;$B1018,MemKey,0))</f>
        <v/>
      </c>
      <c r="I1018" s="14">
        <f>INDEX(VarUnit,MATCH($A1018,VarKey,0))</f>
        <v/>
      </c>
      <c r="J1018" s="14">
        <f>INDEX(VarSrc,MATCH($A1018,VarKey,0))</f>
        <v/>
      </c>
      <c r="K1018" s="11">
        <f>CodePrefix&amp;$A1018&amp;IF($C1018="","","."&amp;$C1018&amp;"."&amp;$B1018)&amp;INDEX(VarEnd,MATCH($A1018,VarKey,0))&amp;K$5</f>
        <v/>
      </c>
      <c r="L1018" s="37">
        <f>L991+L1000+L1009</f>
        <v/>
      </c>
      <c r="M1018" s="32">
        <f>M991+M1000+M1009</f>
        <v/>
      </c>
      <c r="N1018" s="32">
        <f>N991+N1000+N1009</f>
        <v/>
      </c>
      <c r="O1018" s="32">
        <f>O991+O1000+O1009</f>
        <v/>
      </c>
      <c r="P1018" s="32">
        <f>P991+P1000+P1009</f>
        <v/>
      </c>
      <c r="Q1018" s="32">
        <f>Q991+Q1000+Q1009</f>
        <v/>
      </c>
      <c r="R1018" s="32">
        <f>R991+R1000+R1009</f>
        <v/>
      </c>
      <c r="S1018" s="32">
        <f>S991+S1000+S1009</f>
        <v/>
      </c>
      <c r="T1018" s="32">
        <f>T991+T1000+T1009</f>
        <v/>
      </c>
      <c r="U1018" s="32">
        <f>U991+U1000+U1009</f>
        <v/>
      </c>
      <c r="V1018" s="32">
        <f>V991+V1000+V1009</f>
        <v/>
      </c>
      <c r="W1018" s="32">
        <f>W991+W1000+W1009</f>
        <v/>
      </c>
      <c r="X1018" s="32">
        <f>X991+X1000+X1009</f>
        <v/>
      </c>
      <c r="Y1018" s="32">
        <f>Y991+Y1000+Y1009</f>
        <v/>
      </c>
      <c r="Z1018" s="32">
        <f>Z991+Z1000+Z1009</f>
        <v/>
      </c>
      <c r="AA1018" s="32">
        <f>AA991+AA1000+AA1009</f>
        <v/>
      </c>
      <c r="AB1018" s="32">
        <f>AB991+AB1000+AB1009</f>
        <v/>
      </c>
      <c r="AC1018" s="32">
        <f>AC991+AC1000+AC1009</f>
        <v/>
      </c>
      <c r="AD1018" s="32">
        <f>AD991+AD1000+AD1009</f>
        <v/>
      </c>
      <c r="AF1018" s="11">
        <f>CodePrefix&amp;$A1018&amp;IF($C1018="","","."&amp;$C1018&amp;"."&amp;$B1018)&amp;INDEX(VarEnd,MATCH($A1018,VarKey,0))&amp;AF$5</f>
        <v/>
      </c>
      <c r="AG1018" s="37">
        <f>AG991+AG1000+AG1009</f>
        <v/>
      </c>
      <c r="AH1018" s="32">
        <f>AH991+AH1000+AH1009</f>
        <v/>
      </c>
      <c r="AI1018" s="32">
        <f>AI991+AI1000+AI1009</f>
        <v/>
      </c>
      <c r="AJ1018" s="32">
        <f>AJ991+AJ1000+AJ1009</f>
        <v/>
      </c>
      <c r="AK1018" s="32">
        <f>AK991+AK1000+AK1009</f>
        <v/>
      </c>
      <c r="AL1018" s="32">
        <f>AL991+AL1000+AL1009</f>
        <v/>
      </c>
      <c r="AM1018" s="32">
        <f>AM991+AM1000+AM1009</f>
        <v/>
      </c>
      <c r="AN1018" s="32">
        <f>AN991+AN1000+AN1009</f>
        <v/>
      </c>
      <c r="AO1018" s="32">
        <f>AO991+AO1000+AO1009</f>
        <v/>
      </c>
      <c r="AP1018" s="32">
        <f>AP991+AP1000+AP1009</f>
        <v/>
      </c>
      <c r="AQ1018" s="32">
        <f>AQ991+AQ1000+AQ1009</f>
        <v/>
      </c>
      <c r="AR1018" s="32">
        <f>AR991+AR1000+AR1009</f>
        <v/>
      </c>
      <c r="AS1018" s="32">
        <f>AS991+AS1000+AS1009</f>
        <v/>
      </c>
      <c r="AT1018" s="32">
        <f>AT991+AT1000+AT1009</f>
        <v/>
      </c>
      <c r="AU1018" s="32">
        <f>AU991+AU1000+AU1009</f>
        <v/>
      </c>
      <c r="AV1018" s="32">
        <f>AV991+AV1000+AV1009</f>
        <v/>
      </c>
      <c r="AW1018" s="32">
        <f>AW991+AW1000+AW1009</f>
        <v/>
      </c>
      <c r="AX1018" s="32">
        <f>AX991+AX1000+AX1009</f>
        <v/>
      </c>
      <c r="AY1018" s="32">
        <f>AY991+AY1000+AY1009</f>
        <v/>
      </c>
    </row>
    <row r="1019" hidden="1" outlineLevel="2">
      <c r="A1019" s="14" t="inlineStr">
        <is>
          <t>nce</t>
        </is>
      </c>
      <c r="B1019" s="14" t="inlineStr">
        <is>
          <t>ker</t>
        </is>
      </c>
      <c r="C1019" s="14" t="inlineStr">
        <is>
          <t>rod</t>
        </is>
      </c>
      <c r="D1019" s="36" t="n"/>
      <c r="E1019" s="36" t="n"/>
      <c r="F1019" s="36" t="n"/>
      <c r="G1019" s="36" t="n"/>
      <c r="H1019" s="14">
        <f>INDEX(VarLab,MATCH($A1019,VarKey,0))&amp;INDEX(MemLab,MATCH($C1019&amp;"|"&amp;$B1019,MemKey,0))</f>
        <v/>
      </c>
      <c r="I1019" s="14">
        <f>INDEX(VarUnit,MATCH($A1019,VarKey,0))</f>
        <v/>
      </c>
      <c r="J1019" s="14">
        <f>INDEX(VarSrc,MATCH($A1019,VarKey,0))</f>
        <v/>
      </c>
      <c r="K1019" s="11">
        <f>CodePrefix&amp;$A1019&amp;IF($C1019="","","."&amp;$C1019&amp;"."&amp;$B1019)&amp;INDEX(VarEnd,MATCH($A1019,VarKey,0))&amp;K$5</f>
        <v/>
      </c>
      <c r="L1019" s="37">
        <f>L992+L1001+L1010</f>
        <v/>
      </c>
      <c r="M1019" s="32">
        <f>M992+M1001+M1010</f>
        <v/>
      </c>
      <c r="N1019" s="32">
        <f>N992+N1001+N1010</f>
        <v/>
      </c>
      <c r="O1019" s="32">
        <f>O992+O1001+O1010</f>
        <v/>
      </c>
      <c r="P1019" s="32">
        <f>P992+P1001+P1010</f>
        <v/>
      </c>
      <c r="Q1019" s="32">
        <f>Q992+Q1001+Q1010</f>
        <v/>
      </c>
      <c r="R1019" s="32">
        <f>R992+R1001+R1010</f>
        <v/>
      </c>
      <c r="S1019" s="32">
        <f>S992+S1001+S1010</f>
        <v/>
      </c>
      <c r="T1019" s="32">
        <f>T992+T1001+T1010</f>
        <v/>
      </c>
      <c r="U1019" s="32">
        <f>U992+U1001+U1010</f>
        <v/>
      </c>
      <c r="V1019" s="32">
        <f>V992+V1001+V1010</f>
        <v/>
      </c>
      <c r="W1019" s="32">
        <f>W992+W1001+W1010</f>
        <v/>
      </c>
      <c r="X1019" s="32">
        <f>X992+X1001+X1010</f>
        <v/>
      </c>
      <c r="Y1019" s="32">
        <f>Y992+Y1001+Y1010</f>
        <v/>
      </c>
      <c r="Z1019" s="32">
        <f>Z992+Z1001+Z1010</f>
        <v/>
      </c>
      <c r="AA1019" s="32">
        <f>AA992+AA1001+AA1010</f>
        <v/>
      </c>
      <c r="AB1019" s="32">
        <f>AB992+AB1001+AB1010</f>
        <v/>
      </c>
      <c r="AC1019" s="32">
        <f>AC992+AC1001+AC1010</f>
        <v/>
      </c>
      <c r="AD1019" s="32">
        <f>AD992+AD1001+AD1010</f>
        <v/>
      </c>
      <c r="AF1019" s="11">
        <f>CodePrefix&amp;$A1019&amp;IF($C1019="","","."&amp;$C1019&amp;"."&amp;$B1019)&amp;INDEX(VarEnd,MATCH($A1019,VarKey,0))&amp;AF$5</f>
        <v/>
      </c>
      <c r="AG1019" s="37">
        <f>AG992+AG1001+AG1010</f>
        <v/>
      </c>
      <c r="AH1019" s="32">
        <f>AH992+AH1001+AH1010</f>
        <v/>
      </c>
      <c r="AI1019" s="32">
        <f>AI992+AI1001+AI1010</f>
        <v/>
      </c>
      <c r="AJ1019" s="32">
        <f>AJ992+AJ1001+AJ1010</f>
        <v/>
      </c>
      <c r="AK1019" s="32">
        <f>AK992+AK1001+AK1010</f>
        <v/>
      </c>
      <c r="AL1019" s="32">
        <f>AL992+AL1001+AL1010</f>
        <v/>
      </c>
      <c r="AM1019" s="32">
        <f>AM992+AM1001+AM1010</f>
        <v/>
      </c>
      <c r="AN1019" s="32">
        <f>AN992+AN1001+AN1010</f>
        <v/>
      </c>
      <c r="AO1019" s="32">
        <f>AO992+AO1001+AO1010</f>
        <v/>
      </c>
      <c r="AP1019" s="32">
        <f>AP992+AP1001+AP1010</f>
        <v/>
      </c>
      <c r="AQ1019" s="32">
        <f>AQ992+AQ1001+AQ1010</f>
        <v/>
      </c>
      <c r="AR1019" s="32">
        <f>AR992+AR1001+AR1010</f>
        <v/>
      </c>
      <c r="AS1019" s="32">
        <f>AS992+AS1001+AS1010</f>
        <v/>
      </c>
      <c r="AT1019" s="32">
        <f>AT992+AT1001+AT1010</f>
        <v/>
      </c>
      <c r="AU1019" s="32">
        <f>AU992+AU1001+AU1010</f>
        <v/>
      </c>
      <c r="AV1019" s="32">
        <f>AV992+AV1001+AV1010</f>
        <v/>
      </c>
      <c r="AW1019" s="32">
        <f>AW992+AW1001+AW1010</f>
        <v/>
      </c>
      <c r="AX1019" s="32">
        <f>AX992+AX1001+AX1010</f>
        <v/>
      </c>
      <c r="AY1019" s="32">
        <f>AY992+AY1001+AY1010</f>
        <v/>
      </c>
    </row>
    <row r="1020" hidden="1" outlineLevel="2">
      <c r="A1020" s="14" t="inlineStr">
        <is>
          <t>nce</t>
        </is>
      </c>
      <c r="B1020" s="14" t="inlineStr">
        <is>
          <t>oop</t>
        </is>
      </c>
      <c r="C1020" s="14" t="inlineStr">
        <is>
          <t>rod</t>
        </is>
      </c>
      <c r="D1020" s="36" t="n"/>
      <c r="E1020" s="36" t="n"/>
      <c r="F1020" s="36" t="n"/>
      <c r="G1020" s="36" t="n"/>
      <c r="H1020" s="14">
        <f>INDEX(VarLab,MATCH($A1020,VarKey,0))&amp;INDEX(MemLab,MATCH($C1020&amp;"|"&amp;$B1020,MemKey,0))</f>
        <v/>
      </c>
      <c r="I1020" s="14">
        <f>INDEX(VarUnit,MATCH($A1020,VarKey,0))</f>
        <v/>
      </c>
      <c r="J1020" s="14">
        <f>INDEX(VarSrc,MATCH($A1020,VarKey,0))</f>
        <v/>
      </c>
      <c r="K1020" s="11">
        <f>CodePrefix&amp;$A1020&amp;IF($C1020="","","."&amp;$C1020&amp;"."&amp;$B1020)&amp;INDEX(VarEnd,MATCH($A1020,VarKey,0))&amp;K$5</f>
        <v/>
      </c>
      <c r="L1020" s="37">
        <f>L993+L1002+L1011</f>
        <v/>
      </c>
      <c r="M1020" s="32">
        <f>M993+M1002+M1011</f>
        <v/>
      </c>
      <c r="N1020" s="32">
        <f>N993+N1002+N1011</f>
        <v/>
      </c>
      <c r="O1020" s="32">
        <f>O993+O1002+O1011</f>
        <v/>
      </c>
      <c r="P1020" s="32">
        <f>P993+P1002+P1011</f>
        <v/>
      </c>
      <c r="Q1020" s="32">
        <f>Q993+Q1002+Q1011</f>
        <v/>
      </c>
      <c r="R1020" s="32">
        <f>R993+R1002+R1011</f>
        <v/>
      </c>
      <c r="S1020" s="32">
        <f>S993+S1002+S1011</f>
        <v/>
      </c>
      <c r="T1020" s="32">
        <f>T993+T1002+T1011</f>
        <v/>
      </c>
      <c r="U1020" s="32">
        <f>U993+U1002+U1011</f>
        <v/>
      </c>
      <c r="V1020" s="32">
        <f>V993+V1002+V1011</f>
        <v/>
      </c>
      <c r="W1020" s="32">
        <f>W993+W1002+W1011</f>
        <v/>
      </c>
      <c r="X1020" s="32">
        <f>X993+X1002+X1011</f>
        <v/>
      </c>
      <c r="Y1020" s="32">
        <f>Y993+Y1002+Y1011</f>
        <v/>
      </c>
      <c r="Z1020" s="32">
        <f>Z993+Z1002+Z1011</f>
        <v/>
      </c>
      <c r="AA1020" s="32">
        <f>AA993+AA1002+AA1011</f>
        <v/>
      </c>
      <c r="AB1020" s="32">
        <f>AB993+AB1002+AB1011</f>
        <v/>
      </c>
      <c r="AC1020" s="32">
        <f>AC993+AC1002+AC1011</f>
        <v/>
      </c>
      <c r="AD1020" s="32">
        <f>AD993+AD1002+AD1011</f>
        <v/>
      </c>
      <c r="AF1020" s="11">
        <f>CodePrefix&amp;$A1020&amp;IF($C1020="","","."&amp;$C1020&amp;"."&amp;$B1020)&amp;INDEX(VarEnd,MATCH($A1020,VarKey,0))&amp;AF$5</f>
        <v/>
      </c>
      <c r="AG1020" s="37">
        <f>AG993+AG1002+AG1011</f>
        <v/>
      </c>
      <c r="AH1020" s="32">
        <f>AH993+AH1002+AH1011</f>
        <v/>
      </c>
      <c r="AI1020" s="32">
        <f>AI993+AI1002+AI1011</f>
        <v/>
      </c>
      <c r="AJ1020" s="32">
        <f>AJ993+AJ1002+AJ1011</f>
        <v/>
      </c>
      <c r="AK1020" s="32">
        <f>AK993+AK1002+AK1011</f>
        <v/>
      </c>
      <c r="AL1020" s="32">
        <f>AL993+AL1002+AL1011</f>
        <v/>
      </c>
      <c r="AM1020" s="32">
        <f>AM993+AM1002+AM1011</f>
        <v/>
      </c>
      <c r="AN1020" s="32">
        <f>AN993+AN1002+AN1011</f>
        <v/>
      </c>
      <c r="AO1020" s="32">
        <f>AO993+AO1002+AO1011</f>
        <v/>
      </c>
      <c r="AP1020" s="32">
        <f>AP993+AP1002+AP1011</f>
        <v/>
      </c>
      <c r="AQ1020" s="32">
        <f>AQ993+AQ1002+AQ1011</f>
        <v/>
      </c>
      <c r="AR1020" s="32">
        <f>AR993+AR1002+AR1011</f>
        <v/>
      </c>
      <c r="AS1020" s="32">
        <f>AS993+AS1002+AS1011</f>
        <v/>
      </c>
      <c r="AT1020" s="32">
        <f>AT993+AT1002+AT1011</f>
        <v/>
      </c>
      <c r="AU1020" s="32">
        <f>AU993+AU1002+AU1011</f>
        <v/>
      </c>
      <c r="AV1020" s="32">
        <f>AV993+AV1002+AV1011</f>
        <v/>
      </c>
      <c r="AW1020" s="32">
        <f>AW993+AW1002+AW1011</f>
        <v/>
      </c>
      <c r="AX1020" s="32">
        <f>AX993+AX1002+AX1011</f>
        <v/>
      </c>
      <c r="AY1020" s="32">
        <f>AY993+AY1002+AY1011</f>
        <v/>
      </c>
    </row>
    <row r="1021" hidden="1" outlineLevel="2">
      <c r="A1021" s="14" t="inlineStr">
        <is>
          <t>nce</t>
        </is>
      </c>
      <c r="B1021" s="14" t="inlineStr">
        <is>
          <t>bio</t>
        </is>
      </c>
      <c r="C1021" s="14" t="inlineStr">
        <is>
          <t>rod</t>
        </is>
      </c>
      <c r="D1021" s="36" t="n"/>
      <c r="E1021" s="36" t="n"/>
      <c r="F1021" s="36" t="n"/>
      <c r="G1021" s="36" t="n"/>
      <c r="H1021" s="14">
        <f>INDEX(VarLab,MATCH($A1021,VarKey,0))&amp;INDEX(MemLab,MATCH($C1021&amp;"|"&amp;$B1021,MemKey,0))</f>
        <v/>
      </c>
      <c r="I1021" s="14">
        <f>INDEX(VarUnit,MATCH($A1021,VarKey,0))</f>
        <v/>
      </c>
      <c r="J1021" s="14">
        <f>INDEX(VarSrc,MATCH($A1021,VarKey,0))</f>
        <v/>
      </c>
      <c r="K1021" s="11">
        <f>CodePrefix&amp;$A1021&amp;IF($C1021="","","."&amp;$C1021&amp;"."&amp;$B1021)&amp;INDEX(VarEnd,MATCH($A1021,VarKey,0))&amp;K$5</f>
        <v/>
      </c>
      <c r="L1021" s="37">
        <f>L994+L1003+L1012</f>
        <v/>
      </c>
      <c r="M1021" s="32">
        <f>M994+M1003+M1012</f>
        <v/>
      </c>
      <c r="N1021" s="32">
        <f>N994+N1003+N1012</f>
        <v/>
      </c>
      <c r="O1021" s="32">
        <f>O994+O1003+O1012</f>
        <v/>
      </c>
      <c r="P1021" s="32">
        <f>P994+P1003+P1012</f>
        <v/>
      </c>
      <c r="Q1021" s="32">
        <f>Q994+Q1003+Q1012</f>
        <v/>
      </c>
      <c r="R1021" s="32">
        <f>R994+R1003+R1012</f>
        <v/>
      </c>
      <c r="S1021" s="32">
        <f>S994+S1003+S1012</f>
        <v/>
      </c>
      <c r="T1021" s="32">
        <f>T994+T1003+T1012</f>
        <v/>
      </c>
      <c r="U1021" s="32">
        <f>U994+U1003+U1012</f>
        <v/>
      </c>
      <c r="V1021" s="32">
        <f>V994+V1003+V1012</f>
        <v/>
      </c>
      <c r="W1021" s="32">
        <f>W994+W1003+W1012</f>
        <v/>
      </c>
      <c r="X1021" s="32">
        <f>X994+X1003+X1012</f>
        <v/>
      </c>
      <c r="Y1021" s="32">
        <f>Y994+Y1003+Y1012</f>
        <v/>
      </c>
      <c r="Z1021" s="32">
        <f>Z994+Z1003+Z1012</f>
        <v/>
      </c>
      <c r="AA1021" s="32">
        <f>AA994+AA1003+AA1012</f>
        <v/>
      </c>
      <c r="AB1021" s="32">
        <f>AB994+AB1003+AB1012</f>
        <v/>
      </c>
      <c r="AC1021" s="32">
        <f>AC994+AC1003+AC1012</f>
        <v/>
      </c>
      <c r="AD1021" s="32">
        <f>AD994+AD1003+AD1012</f>
        <v/>
      </c>
      <c r="AF1021" s="11">
        <f>CodePrefix&amp;$A1021&amp;IF($C1021="","","."&amp;$C1021&amp;"."&amp;$B1021)&amp;INDEX(VarEnd,MATCH($A1021,VarKey,0))&amp;AF$5</f>
        <v/>
      </c>
      <c r="AG1021" s="37">
        <f>AG994+AG1003+AG1012</f>
        <v/>
      </c>
      <c r="AH1021" s="32">
        <f>AH994+AH1003+AH1012</f>
        <v/>
      </c>
      <c r="AI1021" s="32">
        <f>AI994+AI1003+AI1012</f>
        <v/>
      </c>
      <c r="AJ1021" s="32">
        <f>AJ994+AJ1003+AJ1012</f>
        <v/>
      </c>
      <c r="AK1021" s="32">
        <f>AK994+AK1003+AK1012</f>
        <v/>
      </c>
      <c r="AL1021" s="32">
        <f>AL994+AL1003+AL1012</f>
        <v/>
      </c>
      <c r="AM1021" s="32">
        <f>AM994+AM1003+AM1012</f>
        <v/>
      </c>
      <c r="AN1021" s="32">
        <f>AN994+AN1003+AN1012</f>
        <v/>
      </c>
      <c r="AO1021" s="32">
        <f>AO994+AO1003+AO1012</f>
        <v/>
      </c>
      <c r="AP1021" s="32">
        <f>AP994+AP1003+AP1012</f>
        <v/>
      </c>
      <c r="AQ1021" s="32">
        <f>AQ994+AQ1003+AQ1012</f>
        <v/>
      </c>
      <c r="AR1021" s="32">
        <f>AR994+AR1003+AR1012</f>
        <v/>
      </c>
      <c r="AS1021" s="32">
        <f>AS994+AS1003+AS1012</f>
        <v/>
      </c>
      <c r="AT1021" s="32">
        <f>AT994+AT1003+AT1012</f>
        <v/>
      </c>
      <c r="AU1021" s="32">
        <f>AU994+AU1003+AU1012</f>
        <v/>
      </c>
      <c r="AV1021" s="32">
        <f>AV994+AV1003+AV1012</f>
        <v/>
      </c>
      <c r="AW1021" s="32">
        <f>AW994+AW1003+AW1012</f>
        <v/>
      </c>
      <c r="AX1021" s="32">
        <f>AX994+AX1003+AX1012</f>
        <v/>
      </c>
      <c r="AY1021" s="32">
        <f>AY994+AY1003+AY1012</f>
        <v/>
      </c>
    </row>
    <row r="1022" hidden="1" outlineLevel="2"/>
    <row r="1023" hidden="1" outlineLevel="2">
      <c r="A1023" s="14" t="inlineStr">
        <is>
          <t>xcp</t>
        </is>
      </c>
      <c r="B1023" s="14" t="inlineStr">
        <is>
          <t>coa</t>
        </is>
      </c>
      <c r="C1023" s="14" t="inlineStr">
        <is>
          <t>rod</t>
        </is>
      </c>
      <c r="D1023" s="32">
        <f>INDEX(Inputs!$W$5:$W$132,MATCH($B1023&amp;"|"&amp;$C1023,Inputs!$A$5:$A$132,0))</f>
        <v/>
      </c>
      <c r="E1023" s="32">
        <f>INDEX(Inputs!$Z$5:$Z$132,MATCH($B1023&amp;"|"&amp;$C1023,Inputs!$A$5:$A$132,0))</f>
        <v/>
      </c>
      <c r="F1023" s="32">
        <f>INDEX(Inputs!$AA$5:$AA$132,MATCH($B1023&amp;"|"&amp;$C1023,Inputs!$A$5:$A$132,0))</f>
        <v/>
      </c>
      <c r="G1023" s="36" t="n"/>
      <c r="H1023" s="14">
        <f>INDEX(VarLab,MATCH($A1023,VarKey,0))&amp;INDEX(MemLab,MATCH($C1023&amp;"|"&amp;$B1023,MemKey,0))</f>
        <v/>
      </c>
      <c r="I1023" s="14">
        <f>INDEX(VarUnit,MATCH($A1023,VarKey,0))</f>
        <v/>
      </c>
      <c r="J1023" s="14">
        <f>INDEX(VarSrc,MATCH($A1023,VarKey,0))</f>
        <v/>
      </c>
      <c r="K1023" s="11">
        <f>CodePrefix&amp;$A1023&amp;IF($C1023="","","."&amp;$C1023&amp;"."&amp;$B1023)&amp;INDEX(VarEnd,MATCH($A1023,VarKey,0))&amp;K$5</f>
        <v/>
      </c>
      <c r="L1023" s="37">
        <f>$D1023*($E1023*L$321+$F1023*L$324)</f>
        <v/>
      </c>
      <c r="M1023" s="32">
        <f>$D1023*($E1023*M$321+$F1023*M$324)</f>
        <v/>
      </c>
      <c r="N1023" s="32">
        <f>$D1023*($E1023*N$321+$F1023*N$324)</f>
        <v/>
      </c>
      <c r="O1023" s="32">
        <f>$D1023*($E1023*O$321+$F1023*O$324)</f>
        <v/>
      </c>
      <c r="P1023" s="32">
        <f>$D1023*($E1023*P$321+$F1023*P$324)</f>
        <v/>
      </c>
      <c r="Q1023" s="32">
        <f>$D1023*($E1023*Q$321+$F1023*Q$324)</f>
        <v/>
      </c>
      <c r="R1023" s="32">
        <f>$D1023*($E1023*R$321+$F1023*R$324)</f>
        <v/>
      </c>
      <c r="S1023" s="32">
        <f>$D1023*($E1023*S$321+$F1023*S$324)</f>
        <v/>
      </c>
      <c r="T1023" s="32">
        <f>$D1023*($E1023*T$321+$F1023*T$324)</f>
        <v/>
      </c>
      <c r="U1023" s="32">
        <f>$D1023*($E1023*U$321+$F1023*U$324)</f>
        <v/>
      </c>
      <c r="V1023" s="32">
        <f>$D1023*($E1023*V$321+$F1023*V$324)</f>
        <v/>
      </c>
      <c r="W1023" s="32">
        <f>$D1023*($E1023*W$321+$F1023*W$324)</f>
        <v/>
      </c>
      <c r="X1023" s="32">
        <f>$D1023*($E1023*X$321+$F1023*X$324)</f>
        <v/>
      </c>
      <c r="Y1023" s="32">
        <f>$D1023*($E1023*Y$321+$F1023*Y$324)</f>
        <v/>
      </c>
      <c r="Z1023" s="32">
        <f>$D1023*($E1023*Z$321+$F1023*Z$324)</f>
        <v/>
      </c>
      <c r="AA1023" s="32">
        <f>$D1023*($E1023*AA$321+$F1023*AA$324)</f>
        <v/>
      </c>
      <c r="AB1023" s="32">
        <f>$D1023*($E1023*AB$321+$F1023*AB$324)</f>
        <v/>
      </c>
      <c r="AC1023" s="32">
        <f>$D1023*($E1023*AC$321+$F1023*AC$324)</f>
        <v/>
      </c>
      <c r="AD1023" s="32">
        <f>$D1023*($E1023*AD$321+$F1023*AD$324)</f>
        <v/>
      </c>
      <c r="AF1023" s="11">
        <f>CodePrefix&amp;$A1023&amp;IF($C1023="","","."&amp;$C1023&amp;"."&amp;$B1023)&amp;INDEX(VarEnd,MATCH($A1023,VarKey,0))&amp;AF$5</f>
        <v/>
      </c>
      <c r="AG1023" s="37">
        <f>$D1023*($E1023*AG$321+$F1023*AG$324)</f>
        <v/>
      </c>
      <c r="AH1023" s="32">
        <f>$D1023*($E1023*AH$321+$F1023*AH$324)</f>
        <v/>
      </c>
      <c r="AI1023" s="32">
        <f>$D1023*($E1023*AI$321+$F1023*AI$324)</f>
        <v/>
      </c>
      <c r="AJ1023" s="32">
        <f>$D1023*($E1023*AJ$321+$F1023*AJ$324)</f>
        <v/>
      </c>
      <c r="AK1023" s="32">
        <f>$D1023*($E1023*AK$321+$F1023*AK$324)</f>
        <v/>
      </c>
      <c r="AL1023" s="32">
        <f>$D1023*($E1023*AL$321+$F1023*AL$324)</f>
        <v/>
      </c>
      <c r="AM1023" s="32">
        <f>$D1023*($E1023*AM$321+$F1023*AM$324)</f>
        <v/>
      </c>
      <c r="AN1023" s="32">
        <f>$D1023*($E1023*AN$321+$F1023*AN$324)</f>
        <v/>
      </c>
      <c r="AO1023" s="32">
        <f>$D1023*($E1023*AO$321+$F1023*AO$324)</f>
        <v/>
      </c>
      <c r="AP1023" s="32">
        <f>$D1023*($E1023*AP$321+$F1023*AP$324)</f>
        <v/>
      </c>
      <c r="AQ1023" s="32">
        <f>$D1023*($E1023*AQ$321+$F1023*AQ$324)</f>
        <v/>
      </c>
      <c r="AR1023" s="32">
        <f>$D1023*($E1023*AR$321+$F1023*AR$324)</f>
        <v/>
      </c>
      <c r="AS1023" s="32">
        <f>$D1023*($E1023*AS$321+$F1023*AS$324)</f>
        <v/>
      </c>
      <c r="AT1023" s="32">
        <f>$D1023*($E1023*AT$321+$F1023*AT$324)</f>
        <v/>
      </c>
      <c r="AU1023" s="32">
        <f>$D1023*($E1023*AU$321+$F1023*AU$324)</f>
        <v/>
      </c>
      <c r="AV1023" s="32">
        <f>$D1023*($E1023*AV$321+$F1023*AV$324)</f>
        <v/>
      </c>
      <c r="AW1023" s="32">
        <f>$D1023*($E1023*AW$321+$F1023*AW$324)</f>
        <v/>
      </c>
      <c r="AX1023" s="32">
        <f>$D1023*($E1023*AX$321+$F1023*AX$324)</f>
        <v/>
      </c>
      <c r="AY1023" s="32">
        <f>$D1023*($E1023*AY$321+$F1023*AY$324)</f>
        <v/>
      </c>
    </row>
    <row r="1024" hidden="1" outlineLevel="2">
      <c r="A1024" s="14" t="inlineStr">
        <is>
          <t>xcp</t>
        </is>
      </c>
      <c r="B1024" s="14" t="inlineStr">
        <is>
          <t>nga</t>
        </is>
      </c>
      <c r="C1024" s="14" t="inlineStr">
        <is>
          <t>rod</t>
        </is>
      </c>
      <c r="D1024" s="32">
        <f>INDEX(Inputs!$W$5:$W$132,MATCH($B1024&amp;"|"&amp;$C1024,Inputs!$A$5:$A$132,0))</f>
        <v/>
      </c>
      <c r="E1024" s="32">
        <f>INDEX(Inputs!$Z$5:$Z$132,MATCH($B1024&amp;"|"&amp;$C1024,Inputs!$A$5:$A$132,0))</f>
        <v/>
      </c>
      <c r="F1024" s="32">
        <f>INDEX(Inputs!$AA$5:$AA$132,MATCH($B1024&amp;"|"&amp;$C1024,Inputs!$A$5:$A$132,0))</f>
        <v/>
      </c>
      <c r="G1024" s="36" t="n"/>
      <c r="H1024" s="14">
        <f>INDEX(VarLab,MATCH($A1024,VarKey,0))&amp;INDEX(MemLab,MATCH($C1024&amp;"|"&amp;$B1024,MemKey,0))</f>
        <v/>
      </c>
      <c r="I1024" s="14">
        <f>INDEX(VarUnit,MATCH($A1024,VarKey,0))</f>
        <v/>
      </c>
      <c r="J1024" s="14">
        <f>INDEX(VarSrc,MATCH($A1024,VarKey,0))</f>
        <v/>
      </c>
      <c r="K1024" s="11">
        <f>CodePrefix&amp;$A1024&amp;IF($C1024="","","."&amp;$C1024&amp;"."&amp;$B1024)&amp;INDEX(VarEnd,MATCH($A1024,VarKey,0))&amp;K$5</f>
        <v/>
      </c>
      <c r="L1024" s="37">
        <f>$D1024*($E1024*L$321+$F1024*L$324)</f>
        <v/>
      </c>
      <c r="M1024" s="32">
        <f>$D1024*($E1024*M$321+$F1024*M$324)</f>
        <v/>
      </c>
      <c r="N1024" s="32">
        <f>$D1024*($E1024*N$321+$F1024*N$324)</f>
        <v/>
      </c>
      <c r="O1024" s="32">
        <f>$D1024*($E1024*O$321+$F1024*O$324)</f>
        <v/>
      </c>
      <c r="P1024" s="32">
        <f>$D1024*($E1024*P$321+$F1024*P$324)</f>
        <v/>
      </c>
      <c r="Q1024" s="32">
        <f>$D1024*($E1024*Q$321+$F1024*Q$324)</f>
        <v/>
      </c>
      <c r="R1024" s="32">
        <f>$D1024*($E1024*R$321+$F1024*R$324)</f>
        <v/>
      </c>
      <c r="S1024" s="32">
        <f>$D1024*($E1024*S$321+$F1024*S$324)</f>
        <v/>
      </c>
      <c r="T1024" s="32">
        <f>$D1024*($E1024*T$321+$F1024*T$324)</f>
        <v/>
      </c>
      <c r="U1024" s="32">
        <f>$D1024*($E1024*U$321+$F1024*U$324)</f>
        <v/>
      </c>
      <c r="V1024" s="32">
        <f>$D1024*($E1024*V$321+$F1024*V$324)</f>
        <v/>
      </c>
      <c r="W1024" s="32">
        <f>$D1024*($E1024*W$321+$F1024*W$324)</f>
        <v/>
      </c>
      <c r="X1024" s="32">
        <f>$D1024*($E1024*X$321+$F1024*X$324)</f>
        <v/>
      </c>
      <c r="Y1024" s="32">
        <f>$D1024*($E1024*Y$321+$F1024*Y$324)</f>
        <v/>
      </c>
      <c r="Z1024" s="32">
        <f>$D1024*($E1024*Z$321+$F1024*Z$324)</f>
        <v/>
      </c>
      <c r="AA1024" s="32">
        <f>$D1024*($E1024*AA$321+$F1024*AA$324)</f>
        <v/>
      </c>
      <c r="AB1024" s="32">
        <f>$D1024*($E1024*AB$321+$F1024*AB$324)</f>
        <v/>
      </c>
      <c r="AC1024" s="32">
        <f>$D1024*($E1024*AC$321+$F1024*AC$324)</f>
        <v/>
      </c>
      <c r="AD1024" s="32">
        <f>$D1024*($E1024*AD$321+$F1024*AD$324)</f>
        <v/>
      </c>
      <c r="AF1024" s="11">
        <f>CodePrefix&amp;$A1024&amp;IF($C1024="","","."&amp;$C1024&amp;"."&amp;$B1024)&amp;INDEX(VarEnd,MATCH($A1024,VarKey,0))&amp;AF$5</f>
        <v/>
      </c>
      <c r="AG1024" s="37">
        <f>$D1024*($E1024*AG$321+$F1024*AG$324)</f>
        <v/>
      </c>
      <c r="AH1024" s="32">
        <f>$D1024*($E1024*AH$321+$F1024*AH$324)</f>
        <v/>
      </c>
      <c r="AI1024" s="32">
        <f>$D1024*($E1024*AI$321+$F1024*AI$324)</f>
        <v/>
      </c>
      <c r="AJ1024" s="32">
        <f>$D1024*($E1024*AJ$321+$F1024*AJ$324)</f>
        <v/>
      </c>
      <c r="AK1024" s="32">
        <f>$D1024*($E1024*AK$321+$F1024*AK$324)</f>
        <v/>
      </c>
      <c r="AL1024" s="32">
        <f>$D1024*($E1024*AL$321+$F1024*AL$324)</f>
        <v/>
      </c>
      <c r="AM1024" s="32">
        <f>$D1024*($E1024*AM$321+$F1024*AM$324)</f>
        <v/>
      </c>
      <c r="AN1024" s="32">
        <f>$D1024*($E1024*AN$321+$F1024*AN$324)</f>
        <v/>
      </c>
      <c r="AO1024" s="32">
        <f>$D1024*($E1024*AO$321+$F1024*AO$324)</f>
        <v/>
      </c>
      <c r="AP1024" s="32">
        <f>$D1024*($E1024*AP$321+$F1024*AP$324)</f>
        <v/>
      </c>
      <c r="AQ1024" s="32">
        <f>$D1024*($E1024*AQ$321+$F1024*AQ$324)</f>
        <v/>
      </c>
      <c r="AR1024" s="32">
        <f>$D1024*($E1024*AR$321+$F1024*AR$324)</f>
        <v/>
      </c>
      <c r="AS1024" s="32">
        <f>$D1024*($E1024*AS$321+$F1024*AS$324)</f>
        <v/>
      </c>
      <c r="AT1024" s="32">
        <f>$D1024*($E1024*AT$321+$F1024*AT$324)</f>
        <v/>
      </c>
      <c r="AU1024" s="32">
        <f>$D1024*($E1024*AU$321+$F1024*AU$324)</f>
        <v/>
      </c>
      <c r="AV1024" s="32">
        <f>$D1024*($E1024*AV$321+$F1024*AV$324)</f>
        <v/>
      </c>
      <c r="AW1024" s="32">
        <f>$D1024*($E1024*AW$321+$F1024*AW$324)</f>
        <v/>
      </c>
      <c r="AX1024" s="32">
        <f>$D1024*($E1024*AX$321+$F1024*AX$324)</f>
        <v/>
      </c>
      <c r="AY1024" s="32">
        <f>$D1024*($E1024*AY$321+$F1024*AY$324)</f>
        <v/>
      </c>
    </row>
    <row r="1025" hidden="1" outlineLevel="2">
      <c r="A1025" s="14" t="inlineStr">
        <is>
          <t>xcp</t>
        </is>
      </c>
      <c r="B1025" s="14" t="inlineStr">
        <is>
          <t>gso</t>
        </is>
      </c>
      <c r="C1025" s="14" t="inlineStr">
        <is>
          <t>rod</t>
        </is>
      </c>
      <c r="D1025" s="32">
        <f>INDEX(Inputs!$W$5:$W$132,MATCH($B1025&amp;"|"&amp;$C1025,Inputs!$A$5:$A$132,0))</f>
        <v/>
      </c>
      <c r="E1025" s="32">
        <f>INDEX(Inputs!$Z$5:$Z$132,MATCH($B1025&amp;"|"&amp;$C1025,Inputs!$A$5:$A$132,0))</f>
        <v/>
      </c>
      <c r="F1025" s="32">
        <f>INDEX(Inputs!$AA$5:$AA$132,MATCH($B1025&amp;"|"&amp;$C1025,Inputs!$A$5:$A$132,0))</f>
        <v/>
      </c>
      <c r="G1025" s="36" t="n"/>
      <c r="H1025" s="14">
        <f>INDEX(VarLab,MATCH($A1025,VarKey,0))&amp;INDEX(MemLab,MATCH($C1025&amp;"|"&amp;$B1025,MemKey,0))</f>
        <v/>
      </c>
      <c r="I1025" s="14">
        <f>INDEX(VarUnit,MATCH($A1025,VarKey,0))</f>
        <v/>
      </c>
      <c r="J1025" s="14">
        <f>INDEX(VarSrc,MATCH($A1025,VarKey,0))</f>
        <v/>
      </c>
      <c r="K1025" s="11">
        <f>CodePrefix&amp;$A1025&amp;IF($C1025="","","."&amp;$C1025&amp;"."&amp;$B1025)&amp;INDEX(VarEnd,MATCH($A1025,VarKey,0))&amp;K$5</f>
        <v/>
      </c>
      <c r="L1025" s="37">
        <f>$D1025*($E1025*L$321+$F1025*L$324)</f>
        <v/>
      </c>
      <c r="M1025" s="32">
        <f>$D1025*($E1025*M$321+$F1025*M$324)</f>
        <v/>
      </c>
      <c r="N1025" s="32">
        <f>$D1025*($E1025*N$321+$F1025*N$324)</f>
        <v/>
      </c>
      <c r="O1025" s="32">
        <f>$D1025*($E1025*O$321+$F1025*O$324)</f>
        <v/>
      </c>
      <c r="P1025" s="32">
        <f>$D1025*($E1025*P$321+$F1025*P$324)</f>
        <v/>
      </c>
      <c r="Q1025" s="32">
        <f>$D1025*($E1025*Q$321+$F1025*Q$324)</f>
        <v/>
      </c>
      <c r="R1025" s="32">
        <f>$D1025*($E1025*R$321+$F1025*R$324)</f>
        <v/>
      </c>
      <c r="S1025" s="32">
        <f>$D1025*($E1025*S$321+$F1025*S$324)</f>
        <v/>
      </c>
      <c r="T1025" s="32">
        <f>$D1025*($E1025*T$321+$F1025*T$324)</f>
        <v/>
      </c>
      <c r="U1025" s="32">
        <f>$D1025*($E1025*U$321+$F1025*U$324)</f>
        <v/>
      </c>
      <c r="V1025" s="32">
        <f>$D1025*($E1025*V$321+$F1025*V$324)</f>
        <v/>
      </c>
      <c r="W1025" s="32">
        <f>$D1025*($E1025*W$321+$F1025*W$324)</f>
        <v/>
      </c>
      <c r="X1025" s="32">
        <f>$D1025*($E1025*X$321+$F1025*X$324)</f>
        <v/>
      </c>
      <c r="Y1025" s="32">
        <f>$D1025*($E1025*Y$321+$F1025*Y$324)</f>
        <v/>
      </c>
      <c r="Z1025" s="32">
        <f>$D1025*($E1025*Z$321+$F1025*Z$324)</f>
        <v/>
      </c>
      <c r="AA1025" s="32">
        <f>$D1025*($E1025*AA$321+$F1025*AA$324)</f>
        <v/>
      </c>
      <c r="AB1025" s="32">
        <f>$D1025*($E1025*AB$321+$F1025*AB$324)</f>
        <v/>
      </c>
      <c r="AC1025" s="32">
        <f>$D1025*($E1025*AC$321+$F1025*AC$324)</f>
        <v/>
      </c>
      <c r="AD1025" s="32">
        <f>$D1025*($E1025*AD$321+$F1025*AD$324)</f>
        <v/>
      </c>
      <c r="AF1025" s="11">
        <f>CodePrefix&amp;$A1025&amp;IF($C1025="","","."&amp;$C1025&amp;"."&amp;$B1025)&amp;INDEX(VarEnd,MATCH($A1025,VarKey,0))&amp;AF$5</f>
        <v/>
      </c>
      <c r="AG1025" s="37">
        <f>$D1025*($E1025*AG$321+$F1025*AG$324)</f>
        <v/>
      </c>
      <c r="AH1025" s="32">
        <f>$D1025*($E1025*AH$321+$F1025*AH$324)</f>
        <v/>
      </c>
      <c r="AI1025" s="32">
        <f>$D1025*($E1025*AI$321+$F1025*AI$324)</f>
        <v/>
      </c>
      <c r="AJ1025" s="32">
        <f>$D1025*($E1025*AJ$321+$F1025*AJ$324)</f>
        <v/>
      </c>
      <c r="AK1025" s="32">
        <f>$D1025*($E1025*AK$321+$F1025*AK$324)</f>
        <v/>
      </c>
      <c r="AL1025" s="32">
        <f>$D1025*($E1025*AL$321+$F1025*AL$324)</f>
        <v/>
      </c>
      <c r="AM1025" s="32">
        <f>$D1025*($E1025*AM$321+$F1025*AM$324)</f>
        <v/>
      </c>
      <c r="AN1025" s="32">
        <f>$D1025*($E1025*AN$321+$F1025*AN$324)</f>
        <v/>
      </c>
      <c r="AO1025" s="32">
        <f>$D1025*($E1025*AO$321+$F1025*AO$324)</f>
        <v/>
      </c>
      <c r="AP1025" s="32">
        <f>$D1025*($E1025*AP$321+$F1025*AP$324)</f>
        <v/>
      </c>
      <c r="AQ1025" s="32">
        <f>$D1025*($E1025*AQ$321+$F1025*AQ$324)</f>
        <v/>
      </c>
      <c r="AR1025" s="32">
        <f>$D1025*($E1025*AR$321+$F1025*AR$324)</f>
        <v/>
      </c>
      <c r="AS1025" s="32">
        <f>$D1025*($E1025*AS$321+$F1025*AS$324)</f>
        <v/>
      </c>
      <c r="AT1025" s="32">
        <f>$D1025*($E1025*AT$321+$F1025*AT$324)</f>
        <v/>
      </c>
      <c r="AU1025" s="32">
        <f>$D1025*($E1025*AU$321+$F1025*AU$324)</f>
        <v/>
      </c>
      <c r="AV1025" s="32">
        <f>$D1025*($E1025*AV$321+$F1025*AV$324)</f>
        <v/>
      </c>
      <c r="AW1025" s="32">
        <f>$D1025*($E1025*AW$321+$F1025*AW$324)</f>
        <v/>
      </c>
      <c r="AX1025" s="32">
        <f>$D1025*($E1025*AX$321+$F1025*AX$324)</f>
        <v/>
      </c>
      <c r="AY1025" s="32">
        <f>$D1025*($E1025*AY$321+$F1025*AY$324)</f>
        <v/>
      </c>
    </row>
    <row r="1026" hidden="1" outlineLevel="2">
      <c r="A1026" s="14" t="inlineStr">
        <is>
          <t>xcp</t>
        </is>
      </c>
      <c r="B1026" s="14" t="inlineStr">
        <is>
          <t>die</t>
        </is>
      </c>
      <c r="C1026" s="14" t="inlineStr">
        <is>
          <t>rod</t>
        </is>
      </c>
      <c r="D1026" s="32">
        <f>INDEX(Inputs!$W$5:$W$132,MATCH($B1026&amp;"|"&amp;$C1026,Inputs!$A$5:$A$132,0))</f>
        <v/>
      </c>
      <c r="E1026" s="32">
        <f>INDEX(Inputs!$Z$5:$Z$132,MATCH($B1026&amp;"|"&amp;$C1026,Inputs!$A$5:$A$132,0))</f>
        <v/>
      </c>
      <c r="F1026" s="32">
        <f>INDEX(Inputs!$AA$5:$AA$132,MATCH($B1026&amp;"|"&amp;$C1026,Inputs!$A$5:$A$132,0))</f>
        <v/>
      </c>
      <c r="G1026" s="36" t="n"/>
      <c r="H1026" s="14">
        <f>INDEX(VarLab,MATCH($A1026,VarKey,0))&amp;INDEX(MemLab,MATCH($C1026&amp;"|"&amp;$B1026,MemKey,0))</f>
        <v/>
      </c>
      <c r="I1026" s="14">
        <f>INDEX(VarUnit,MATCH($A1026,VarKey,0))</f>
        <v/>
      </c>
      <c r="J1026" s="14">
        <f>INDEX(VarSrc,MATCH($A1026,VarKey,0))</f>
        <v/>
      </c>
      <c r="K1026" s="11">
        <f>CodePrefix&amp;$A1026&amp;IF($C1026="","","."&amp;$C1026&amp;"."&amp;$B1026)&amp;INDEX(VarEnd,MATCH($A1026,VarKey,0))&amp;K$5</f>
        <v/>
      </c>
      <c r="L1026" s="37">
        <f>$D1026*($E1026*L$321+$F1026*L$324)</f>
        <v/>
      </c>
      <c r="M1026" s="32">
        <f>$D1026*($E1026*M$321+$F1026*M$324)</f>
        <v/>
      </c>
      <c r="N1026" s="32">
        <f>$D1026*($E1026*N$321+$F1026*N$324)</f>
        <v/>
      </c>
      <c r="O1026" s="32">
        <f>$D1026*($E1026*O$321+$F1026*O$324)</f>
        <v/>
      </c>
      <c r="P1026" s="32">
        <f>$D1026*($E1026*P$321+$F1026*P$324)</f>
        <v/>
      </c>
      <c r="Q1026" s="32">
        <f>$D1026*($E1026*Q$321+$F1026*Q$324)</f>
        <v/>
      </c>
      <c r="R1026" s="32">
        <f>$D1026*($E1026*R$321+$F1026*R$324)</f>
        <v/>
      </c>
      <c r="S1026" s="32">
        <f>$D1026*($E1026*S$321+$F1026*S$324)</f>
        <v/>
      </c>
      <c r="T1026" s="32">
        <f>$D1026*($E1026*T$321+$F1026*T$324)</f>
        <v/>
      </c>
      <c r="U1026" s="32">
        <f>$D1026*($E1026*U$321+$F1026*U$324)</f>
        <v/>
      </c>
      <c r="V1026" s="32">
        <f>$D1026*($E1026*V$321+$F1026*V$324)</f>
        <v/>
      </c>
      <c r="W1026" s="32">
        <f>$D1026*($E1026*W$321+$F1026*W$324)</f>
        <v/>
      </c>
      <c r="X1026" s="32">
        <f>$D1026*($E1026*X$321+$F1026*X$324)</f>
        <v/>
      </c>
      <c r="Y1026" s="32">
        <f>$D1026*($E1026*Y$321+$F1026*Y$324)</f>
        <v/>
      </c>
      <c r="Z1026" s="32">
        <f>$D1026*($E1026*Z$321+$F1026*Z$324)</f>
        <v/>
      </c>
      <c r="AA1026" s="32">
        <f>$D1026*($E1026*AA$321+$F1026*AA$324)</f>
        <v/>
      </c>
      <c r="AB1026" s="32">
        <f>$D1026*($E1026*AB$321+$F1026*AB$324)</f>
        <v/>
      </c>
      <c r="AC1026" s="32">
        <f>$D1026*($E1026*AC$321+$F1026*AC$324)</f>
        <v/>
      </c>
      <c r="AD1026" s="32">
        <f>$D1026*($E1026*AD$321+$F1026*AD$324)</f>
        <v/>
      </c>
      <c r="AF1026" s="11">
        <f>CodePrefix&amp;$A1026&amp;IF($C1026="","","."&amp;$C1026&amp;"."&amp;$B1026)&amp;INDEX(VarEnd,MATCH($A1026,VarKey,0))&amp;AF$5</f>
        <v/>
      </c>
      <c r="AG1026" s="37">
        <f>$D1026*($E1026*AG$321+$F1026*AG$324)</f>
        <v/>
      </c>
      <c r="AH1026" s="32">
        <f>$D1026*($E1026*AH$321+$F1026*AH$324)</f>
        <v/>
      </c>
      <c r="AI1026" s="32">
        <f>$D1026*($E1026*AI$321+$F1026*AI$324)</f>
        <v/>
      </c>
      <c r="AJ1026" s="32">
        <f>$D1026*($E1026*AJ$321+$F1026*AJ$324)</f>
        <v/>
      </c>
      <c r="AK1026" s="32">
        <f>$D1026*($E1026*AK$321+$F1026*AK$324)</f>
        <v/>
      </c>
      <c r="AL1026" s="32">
        <f>$D1026*($E1026*AL$321+$F1026*AL$324)</f>
        <v/>
      </c>
      <c r="AM1026" s="32">
        <f>$D1026*($E1026*AM$321+$F1026*AM$324)</f>
        <v/>
      </c>
      <c r="AN1026" s="32">
        <f>$D1026*($E1026*AN$321+$F1026*AN$324)</f>
        <v/>
      </c>
      <c r="AO1026" s="32">
        <f>$D1026*($E1026*AO$321+$F1026*AO$324)</f>
        <v/>
      </c>
      <c r="AP1026" s="32">
        <f>$D1026*($E1026*AP$321+$F1026*AP$324)</f>
        <v/>
      </c>
      <c r="AQ1026" s="32">
        <f>$D1026*($E1026*AQ$321+$F1026*AQ$324)</f>
        <v/>
      </c>
      <c r="AR1026" s="32">
        <f>$D1026*($E1026*AR$321+$F1026*AR$324)</f>
        <v/>
      </c>
      <c r="AS1026" s="32">
        <f>$D1026*($E1026*AS$321+$F1026*AS$324)</f>
        <v/>
      </c>
      <c r="AT1026" s="32">
        <f>$D1026*($E1026*AT$321+$F1026*AT$324)</f>
        <v/>
      </c>
      <c r="AU1026" s="32">
        <f>$D1026*($E1026*AU$321+$F1026*AU$324)</f>
        <v/>
      </c>
      <c r="AV1026" s="32">
        <f>$D1026*($E1026*AV$321+$F1026*AV$324)</f>
        <v/>
      </c>
      <c r="AW1026" s="32">
        <f>$D1026*($E1026*AW$321+$F1026*AW$324)</f>
        <v/>
      </c>
      <c r="AX1026" s="32">
        <f>$D1026*($E1026*AX$321+$F1026*AX$324)</f>
        <v/>
      </c>
      <c r="AY1026" s="32">
        <f>$D1026*($E1026*AY$321+$F1026*AY$324)</f>
        <v/>
      </c>
    </row>
    <row r="1027" hidden="1" outlineLevel="2">
      <c r="A1027" s="14" t="inlineStr">
        <is>
          <t>xcp</t>
        </is>
      </c>
      <c r="B1027" s="14" t="inlineStr">
        <is>
          <t>lpg</t>
        </is>
      </c>
      <c r="C1027" s="14" t="inlineStr">
        <is>
          <t>rod</t>
        </is>
      </c>
      <c r="D1027" s="32">
        <f>INDEX(Inputs!$W$5:$W$132,MATCH($B1027&amp;"|"&amp;$C1027,Inputs!$A$5:$A$132,0))</f>
        <v/>
      </c>
      <c r="E1027" s="32">
        <f>INDEX(Inputs!$Z$5:$Z$132,MATCH($B1027&amp;"|"&amp;$C1027,Inputs!$A$5:$A$132,0))</f>
        <v/>
      </c>
      <c r="F1027" s="32">
        <f>INDEX(Inputs!$AA$5:$AA$132,MATCH($B1027&amp;"|"&amp;$C1027,Inputs!$A$5:$A$132,0))</f>
        <v/>
      </c>
      <c r="G1027" s="36" t="n"/>
      <c r="H1027" s="14">
        <f>INDEX(VarLab,MATCH($A1027,VarKey,0))&amp;INDEX(MemLab,MATCH($C1027&amp;"|"&amp;$B1027,MemKey,0))</f>
        <v/>
      </c>
      <c r="I1027" s="14">
        <f>INDEX(VarUnit,MATCH($A1027,VarKey,0))</f>
        <v/>
      </c>
      <c r="J1027" s="14">
        <f>INDEX(VarSrc,MATCH($A1027,VarKey,0))</f>
        <v/>
      </c>
      <c r="K1027" s="11">
        <f>CodePrefix&amp;$A1027&amp;IF($C1027="","","."&amp;$C1027&amp;"."&amp;$B1027)&amp;INDEX(VarEnd,MATCH($A1027,VarKey,0))&amp;K$5</f>
        <v/>
      </c>
      <c r="L1027" s="37">
        <f>$D1027*($E1027*L$321+$F1027*L$324)</f>
        <v/>
      </c>
      <c r="M1027" s="32">
        <f>$D1027*($E1027*M$321+$F1027*M$324)</f>
        <v/>
      </c>
      <c r="N1027" s="32">
        <f>$D1027*($E1027*N$321+$F1027*N$324)</f>
        <v/>
      </c>
      <c r="O1027" s="32">
        <f>$D1027*($E1027*O$321+$F1027*O$324)</f>
        <v/>
      </c>
      <c r="P1027" s="32">
        <f>$D1027*($E1027*P$321+$F1027*P$324)</f>
        <v/>
      </c>
      <c r="Q1027" s="32">
        <f>$D1027*($E1027*Q$321+$F1027*Q$324)</f>
        <v/>
      </c>
      <c r="R1027" s="32">
        <f>$D1027*($E1027*R$321+$F1027*R$324)</f>
        <v/>
      </c>
      <c r="S1027" s="32">
        <f>$D1027*($E1027*S$321+$F1027*S$324)</f>
        <v/>
      </c>
      <c r="T1027" s="32">
        <f>$D1027*($E1027*T$321+$F1027*T$324)</f>
        <v/>
      </c>
      <c r="U1027" s="32">
        <f>$D1027*($E1027*U$321+$F1027*U$324)</f>
        <v/>
      </c>
      <c r="V1027" s="32">
        <f>$D1027*($E1027*V$321+$F1027*V$324)</f>
        <v/>
      </c>
      <c r="W1027" s="32">
        <f>$D1027*($E1027*W$321+$F1027*W$324)</f>
        <v/>
      </c>
      <c r="X1027" s="32">
        <f>$D1027*($E1027*X$321+$F1027*X$324)</f>
        <v/>
      </c>
      <c r="Y1027" s="32">
        <f>$D1027*($E1027*Y$321+$F1027*Y$324)</f>
        <v/>
      </c>
      <c r="Z1027" s="32">
        <f>$D1027*($E1027*Z$321+$F1027*Z$324)</f>
        <v/>
      </c>
      <c r="AA1027" s="32">
        <f>$D1027*($E1027*AA$321+$F1027*AA$324)</f>
        <v/>
      </c>
      <c r="AB1027" s="32">
        <f>$D1027*($E1027*AB$321+$F1027*AB$324)</f>
        <v/>
      </c>
      <c r="AC1027" s="32">
        <f>$D1027*($E1027*AC$321+$F1027*AC$324)</f>
        <v/>
      </c>
      <c r="AD1027" s="32">
        <f>$D1027*($E1027*AD$321+$F1027*AD$324)</f>
        <v/>
      </c>
      <c r="AF1027" s="11">
        <f>CodePrefix&amp;$A1027&amp;IF($C1027="","","."&amp;$C1027&amp;"."&amp;$B1027)&amp;INDEX(VarEnd,MATCH($A1027,VarKey,0))&amp;AF$5</f>
        <v/>
      </c>
      <c r="AG1027" s="37">
        <f>$D1027*($E1027*AG$321+$F1027*AG$324)</f>
        <v/>
      </c>
      <c r="AH1027" s="32">
        <f>$D1027*($E1027*AH$321+$F1027*AH$324)</f>
        <v/>
      </c>
      <c r="AI1027" s="32">
        <f>$D1027*($E1027*AI$321+$F1027*AI$324)</f>
        <v/>
      </c>
      <c r="AJ1027" s="32">
        <f>$D1027*($E1027*AJ$321+$F1027*AJ$324)</f>
        <v/>
      </c>
      <c r="AK1027" s="32">
        <f>$D1027*($E1027*AK$321+$F1027*AK$324)</f>
        <v/>
      </c>
      <c r="AL1027" s="32">
        <f>$D1027*($E1027*AL$321+$F1027*AL$324)</f>
        <v/>
      </c>
      <c r="AM1027" s="32">
        <f>$D1027*($E1027*AM$321+$F1027*AM$324)</f>
        <v/>
      </c>
      <c r="AN1027" s="32">
        <f>$D1027*($E1027*AN$321+$F1027*AN$324)</f>
        <v/>
      </c>
      <c r="AO1027" s="32">
        <f>$D1027*($E1027*AO$321+$F1027*AO$324)</f>
        <v/>
      </c>
      <c r="AP1027" s="32">
        <f>$D1027*($E1027*AP$321+$F1027*AP$324)</f>
        <v/>
      </c>
      <c r="AQ1027" s="32">
        <f>$D1027*($E1027*AQ$321+$F1027*AQ$324)</f>
        <v/>
      </c>
      <c r="AR1027" s="32">
        <f>$D1027*($E1027*AR$321+$F1027*AR$324)</f>
        <v/>
      </c>
      <c r="AS1027" s="32">
        <f>$D1027*($E1027*AS$321+$F1027*AS$324)</f>
        <v/>
      </c>
      <c r="AT1027" s="32">
        <f>$D1027*($E1027*AT$321+$F1027*AT$324)</f>
        <v/>
      </c>
      <c r="AU1027" s="32">
        <f>$D1027*($E1027*AU$321+$F1027*AU$324)</f>
        <v/>
      </c>
      <c r="AV1027" s="32">
        <f>$D1027*($E1027*AV$321+$F1027*AV$324)</f>
        <v/>
      </c>
      <c r="AW1027" s="32">
        <f>$D1027*($E1027*AW$321+$F1027*AW$324)</f>
        <v/>
      </c>
      <c r="AX1027" s="32">
        <f>$D1027*($E1027*AX$321+$F1027*AX$324)</f>
        <v/>
      </c>
      <c r="AY1027" s="32">
        <f>$D1027*($E1027*AY$321+$F1027*AY$324)</f>
        <v/>
      </c>
    </row>
    <row r="1028" hidden="1" outlineLevel="2">
      <c r="A1028" s="14" t="inlineStr">
        <is>
          <t>xcp</t>
        </is>
      </c>
      <c r="B1028" s="14" t="inlineStr">
        <is>
          <t>ker</t>
        </is>
      </c>
      <c r="C1028" s="14" t="inlineStr">
        <is>
          <t>rod</t>
        </is>
      </c>
      <c r="D1028" s="32">
        <f>INDEX(Inputs!$W$5:$W$132,MATCH($B1028&amp;"|"&amp;$C1028,Inputs!$A$5:$A$132,0))</f>
        <v/>
      </c>
      <c r="E1028" s="32">
        <f>INDEX(Inputs!$Z$5:$Z$132,MATCH($B1028&amp;"|"&amp;$C1028,Inputs!$A$5:$A$132,0))</f>
        <v/>
      </c>
      <c r="F1028" s="32">
        <f>INDEX(Inputs!$AA$5:$AA$132,MATCH($B1028&amp;"|"&amp;$C1028,Inputs!$A$5:$A$132,0))</f>
        <v/>
      </c>
      <c r="G1028" s="36" t="n"/>
      <c r="H1028" s="14">
        <f>INDEX(VarLab,MATCH($A1028,VarKey,0))&amp;INDEX(MemLab,MATCH($C1028&amp;"|"&amp;$B1028,MemKey,0))</f>
        <v/>
      </c>
      <c r="I1028" s="14">
        <f>INDEX(VarUnit,MATCH($A1028,VarKey,0))</f>
        <v/>
      </c>
      <c r="J1028" s="14">
        <f>INDEX(VarSrc,MATCH($A1028,VarKey,0))</f>
        <v/>
      </c>
      <c r="K1028" s="11">
        <f>CodePrefix&amp;$A1028&amp;IF($C1028="","","."&amp;$C1028&amp;"."&amp;$B1028)&amp;INDEX(VarEnd,MATCH($A1028,VarKey,0))&amp;K$5</f>
        <v/>
      </c>
      <c r="L1028" s="37">
        <f>$D1028*($E1028*L$321+$F1028*L$324)</f>
        <v/>
      </c>
      <c r="M1028" s="32">
        <f>$D1028*($E1028*M$321+$F1028*M$324)</f>
        <v/>
      </c>
      <c r="N1028" s="32">
        <f>$D1028*($E1028*N$321+$F1028*N$324)</f>
        <v/>
      </c>
      <c r="O1028" s="32">
        <f>$D1028*($E1028*O$321+$F1028*O$324)</f>
        <v/>
      </c>
      <c r="P1028" s="32">
        <f>$D1028*($E1028*P$321+$F1028*P$324)</f>
        <v/>
      </c>
      <c r="Q1028" s="32">
        <f>$D1028*($E1028*Q$321+$F1028*Q$324)</f>
        <v/>
      </c>
      <c r="R1028" s="32">
        <f>$D1028*($E1028*R$321+$F1028*R$324)</f>
        <v/>
      </c>
      <c r="S1028" s="32">
        <f>$D1028*($E1028*S$321+$F1028*S$324)</f>
        <v/>
      </c>
      <c r="T1028" s="32">
        <f>$D1028*($E1028*T$321+$F1028*T$324)</f>
        <v/>
      </c>
      <c r="U1028" s="32">
        <f>$D1028*($E1028*U$321+$F1028*U$324)</f>
        <v/>
      </c>
      <c r="V1028" s="32">
        <f>$D1028*($E1028*V$321+$F1028*V$324)</f>
        <v/>
      </c>
      <c r="W1028" s="32">
        <f>$D1028*($E1028*W$321+$F1028*W$324)</f>
        <v/>
      </c>
      <c r="X1028" s="32">
        <f>$D1028*($E1028*X$321+$F1028*X$324)</f>
        <v/>
      </c>
      <c r="Y1028" s="32">
        <f>$D1028*($E1028*Y$321+$F1028*Y$324)</f>
        <v/>
      </c>
      <c r="Z1028" s="32">
        <f>$D1028*($E1028*Z$321+$F1028*Z$324)</f>
        <v/>
      </c>
      <c r="AA1028" s="32">
        <f>$D1028*($E1028*AA$321+$F1028*AA$324)</f>
        <v/>
      </c>
      <c r="AB1028" s="32">
        <f>$D1028*($E1028*AB$321+$F1028*AB$324)</f>
        <v/>
      </c>
      <c r="AC1028" s="32">
        <f>$D1028*($E1028*AC$321+$F1028*AC$324)</f>
        <v/>
      </c>
      <c r="AD1028" s="32">
        <f>$D1028*($E1028*AD$321+$F1028*AD$324)</f>
        <v/>
      </c>
      <c r="AF1028" s="11">
        <f>CodePrefix&amp;$A1028&amp;IF($C1028="","","."&amp;$C1028&amp;"."&amp;$B1028)&amp;INDEX(VarEnd,MATCH($A1028,VarKey,0))&amp;AF$5</f>
        <v/>
      </c>
      <c r="AG1028" s="37">
        <f>$D1028*($E1028*AG$321+$F1028*AG$324)</f>
        <v/>
      </c>
      <c r="AH1028" s="32">
        <f>$D1028*($E1028*AH$321+$F1028*AH$324)</f>
        <v/>
      </c>
      <c r="AI1028" s="32">
        <f>$D1028*($E1028*AI$321+$F1028*AI$324)</f>
        <v/>
      </c>
      <c r="AJ1028" s="32">
        <f>$D1028*($E1028*AJ$321+$F1028*AJ$324)</f>
        <v/>
      </c>
      <c r="AK1028" s="32">
        <f>$D1028*($E1028*AK$321+$F1028*AK$324)</f>
        <v/>
      </c>
      <c r="AL1028" s="32">
        <f>$D1028*($E1028*AL$321+$F1028*AL$324)</f>
        <v/>
      </c>
      <c r="AM1028" s="32">
        <f>$D1028*($E1028*AM$321+$F1028*AM$324)</f>
        <v/>
      </c>
      <c r="AN1028" s="32">
        <f>$D1028*($E1028*AN$321+$F1028*AN$324)</f>
        <v/>
      </c>
      <c r="AO1028" s="32">
        <f>$D1028*($E1028*AO$321+$F1028*AO$324)</f>
        <v/>
      </c>
      <c r="AP1028" s="32">
        <f>$D1028*($E1028*AP$321+$F1028*AP$324)</f>
        <v/>
      </c>
      <c r="AQ1028" s="32">
        <f>$D1028*($E1028*AQ$321+$F1028*AQ$324)</f>
        <v/>
      </c>
      <c r="AR1028" s="32">
        <f>$D1028*($E1028*AR$321+$F1028*AR$324)</f>
        <v/>
      </c>
      <c r="AS1028" s="32">
        <f>$D1028*($E1028*AS$321+$F1028*AS$324)</f>
        <v/>
      </c>
      <c r="AT1028" s="32">
        <f>$D1028*($E1028*AT$321+$F1028*AT$324)</f>
        <v/>
      </c>
      <c r="AU1028" s="32">
        <f>$D1028*($E1028*AU$321+$F1028*AU$324)</f>
        <v/>
      </c>
      <c r="AV1028" s="32">
        <f>$D1028*($E1028*AV$321+$F1028*AV$324)</f>
        <v/>
      </c>
      <c r="AW1028" s="32">
        <f>$D1028*($E1028*AW$321+$F1028*AW$324)</f>
        <v/>
      </c>
      <c r="AX1028" s="32">
        <f>$D1028*($E1028*AX$321+$F1028*AX$324)</f>
        <v/>
      </c>
      <c r="AY1028" s="32">
        <f>$D1028*($E1028*AY$321+$F1028*AY$324)</f>
        <v/>
      </c>
    </row>
    <row r="1029" hidden="1" outlineLevel="2">
      <c r="A1029" s="14" t="inlineStr">
        <is>
          <t>xcp</t>
        </is>
      </c>
      <c r="B1029" s="14" t="inlineStr">
        <is>
          <t>oop</t>
        </is>
      </c>
      <c r="C1029" s="14" t="inlineStr">
        <is>
          <t>rod</t>
        </is>
      </c>
      <c r="D1029" s="32">
        <f>INDEX(Inputs!$W$5:$W$132,MATCH($B1029&amp;"|"&amp;$C1029,Inputs!$A$5:$A$132,0))</f>
        <v/>
      </c>
      <c r="E1029" s="32">
        <f>INDEX(Inputs!$Z$5:$Z$132,MATCH($B1029&amp;"|"&amp;$C1029,Inputs!$A$5:$A$132,0))</f>
        <v/>
      </c>
      <c r="F1029" s="32">
        <f>INDEX(Inputs!$AA$5:$AA$132,MATCH($B1029&amp;"|"&amp;$C1029,Inputs!$A$5:$A$132,0))</f>
        <v/>
      </c>
      <c r="G1029" s="36" t="n"/>
      <c r="H1029" s="14">
        <f>INDEX(VarLab,MATCH($A1029,VarKey,0))&amp;INDEX(MemLab,MATCH($C1029&amp;"|"&amp;$B1029,MemKey,0))</f>
        <v/>
      </c>
      <c r="I1029" s="14">
        <f>INDEX(VarUnit,MATCH($A1029,VarKey,0))</f>
        <v/>
      </c>
      <c r="J1029" s="14">
        <f>INDEX(VarSrc,MATCH($A1029,VarKey,0))</f>
        <v/>
      </c>
      <c r="K1029" s="11">
        <f>CodePrefix&amp;$A1029&amp;IF($C1029="","","."&amp;$C1029&amp;"."&amp;$B1029)&amp;INDEX(VarEnd,MATCH($A1029,VarKey,0))&amp;K$5</f>
        <v/>
      </c>
      <c r="L1029" s="37">
        <f>$D1029*($E1029*L$321+$F1029*L$324)</f>
        <v/>
      </c>
      <c r="M1029" s="32">
        <f>$D1029*($E1029*M$321+$F1029*M$324)</f>
        <v/>
      </c>
      <c r="N1029" s="32">
        <f>$D1029*($E1029*N$321+$F1029*N$324)</f>
        <v/>
      </c>
      <c r="O1029" s="32">
        <f>$D1029*($E1029*O$321+$F1029*O$324)</f>
        <v/>
      </c>
      <c r="P1029" s="32">
        <f>$D1029*($E1029*P$321+$F1029*P$324)</f>
        <v/>
      </c>
      <c r="Q1029" s="32">
        <f>$D1029*($E1029*Q$321+$F1029*Q$324)</f>
        <v/>
      </c>
      <c r="R1029" s="32">
        <f>$D1029*($E1029*R$321+$F1029*R$324)</f>
        <v/>
      </c>
      <c r="S1029" s="32">
        <f>$D1029*($E1029*S$321+$F1029*S$324)</f>
        <v/>
      </c>
      <c r="T1029" s="32">
        <f>$D1029*($E1029*T$321+$F1029*T$324)</f>
        <v/>
      </c>
      <c r="U1029" s="32">
        <f>$D1029*($E1029*U$321+$F1029*U$324)</f>
        <v/>
      </c>
      <c r="V1029" s="32">
        <f>$D1029*($E1029*V$321+$F1029*V$324)</f>
        <v/>
      </c>
      <c r="W1029" s="32">
        <f>$D1029*($E1029*W$321+$F1029*W$324)</f>
        <v/>
      </c>
      <c r="X1029" s="32">
        <f>$D1029*($E1029*X$321+$F1029*X$324)</f>
        <v/>
      </c>
      <c r="Y1029" s="32">
        <f>$D1029*($E1029*Y$321+$F1029*Y$324)</f>
        <v/>
      </c>
      <c r="Z1029" s="32">
        <f>$D1029*($E1029*Z$321+$F1029*Z$324)</f>
        <v/>
      </c>
      <c r="AA1029" s="32">
        <f>$D1029*($E1029*AA$321+$F1029*AA$324)</f>
        <v/>
      </c>
      <c r="AB1029" s="32">
        <f>$D1029*($E1029*AB$321+$F1029*AB$324)</f>
        <v/>
      </c>
      <c r="AC1029" s="32">
        <f>$D1029*($E1029*AC$321+$F1029*AC$324)</f>
        <v/>
      </c>
      <c r="AD1029" s="32">
        <f>$D1029*($E1029*AD$321+$F1029*AD$324)</f>
        <v/>
      </c>
      <c r="AF1029" s="11">
        <f>CodePrefix&amp;$A1029&amp;IF($C1029="","","."&amp;$C1029&amp;"."&amp;$B1029)&amp;INDEX(VarEnd,MATCH($A1029,VarKey,0))&amp;AF$5</f>
        <v/>
      </c>
      <c r="AG1029" s="37">
        <f>$D1029*($E1029*AG$321+$F1029*AG$324)</f>
        <v/>
      </c>
      <c r="AH1029" s="32">
        <f>$D1029*($E1029*AH$321+$F1029*AH$324)</f>
        <v/>
      </c>
      <c r="AI1029" s="32">
        <f>$D1029*($E1029*AI$321+$F1029*AI$324)</f>
        <v/>
      </c>
      <c r="AJ1029" s="32">
        <f>$D1029*($E1029*AJ$321+$F1029*AJ$324)</f>
        <v/>
      </c>
      <c r="AK1029" s="32">
        <f>$D1029*($E1029*AK$321+$F1029*AK$324)</f>
        <v/>
      </c>
      <c r="AL1029" s="32">
        <f>$D1029*($E1029*AL$321+$F1029*AL$324)</f>
        <v/>
      </c>
      <c r="AM1029" s="32">
        <f>$D1029*($E1029*AM$321+$F1029*AM$324)</f>
        <v/>
      </c>
      <c r="AN1029" s="32">
        <f>$D1029*($E1029*AN$321+$F1029*AN$324)</f>
        <v/>
      </c>
      <c r="AO1029" s="32">
        <f>$D1029*($E1029*AO$321+$F1029*AO$324)</f>
        <v/>
      </c>
      <c r="AP1029" s="32">
        <f>$D1029*($E1029*AP$321+$F1029*AP$324)</f>
        <v/>
      </c>
      <c r="AQ1029" s="32">
        <f>$D1029*($E1029*AQ$321+$F1029*AQ$324)</f>
        <v/>
      </c>
      <c r="AR1029" s="32">
        <f>$D1029*($E1029*AR$321+$F1029*AR$324)</f>
        <v/>
      </c>
      <c r="AS1029" s="32">
        <f>$D1029*($E1029*AS$321+$F1029*AS$324)</f>
        <v/>
      </c>
      <c r="AT1029" s="32">
        <f>$D1029*($E1029*AT$321+$F1029*AT$324)</f>
        <v/>
      </c>
      <c r="AU1029" s="32">
        <f>$D1029*($E1029*AU$321+$F1029*AU$324)</f>
        <v/>
      </c>
      <c r="AV1029" s="32">
        <f>$D1029*($E1029*AV$321+$F1029*AV$324)</f>
        <v/>
      </c>
      <c r="AW1029" s="32">
        <f>$D1029*($E1029*AW$321+$F1029*AW$324)</f>
        <v/>
      </c>
      <c r="AX1029" s="32">
        <f>$D1029*($E1029*AX$321+$F1029*AX$324)</f>
        <v/>
      </c>
      <c r="AY1029" s="32">
        <f>$D1029*($E1029*AY$321+$F1029*AY$324)</f>
        <v/>
      </c>
    </row>
    <row r="1030" hidden="1" outlineLevel="2">
      <c r="A1030" s="14" t="inlineStr">
        <is>
          <t>xcp</t>
        </is>
      </c>
      <c r="B1030" s="14" t="inlineStr">
        <is>
          <t>bio</t>
        </is>
      </c>
      <c r="C1030" s="14" t="inlineStr">
        <is>
          <t>rod</t>
        </is>
      </c>
      <c r="D1030" s="32">
        <f>INDEX(Inputs!$W$5:$W$132,MATCH($B1030&amp;"|"&amp;$C1030,Inputs!$A$5:$A$132,0))</f>
        <v/>
      </c>
      <c r="E1030" s="32">
        <f>INDEX(Inputs!$Z$5:$Z$132,MATCH($B1030&amp;"|"&amp;$C1030,Inputs!$A$5:$A$132,0))</f>
        <v/>
      </c>
      <c r="F1030" s="32">
        <f>INDEX(Inputs!$AA$5:$AA$132,MATCH($B1030&amp;"|"&amp;$C1030,Inputs!$A$5:$A$132,0))</f>
        <v/>
      </c>
      <c r="G1030" s="36" t="n"/>
      <c r="H1030" s="14">
        <f>INDEX(VarLab,MATCH($A1030,VarKey,0))&amp;INDEX(MemLab,MATCH($C1030&amp;"|"&amp;$B1030,MemKey,0))</f>
        <v/>
      </c>
      <c r="I1030" s="14">
        <f>INDEX(VarUnit,MATCH($A1030,VarKey,0))</f>
        <v/>
      </c>
      <c r="J1030" s="14">
        <f>INDEX(VarSrc,MATCH($A1030,VarKey,0))</f>
        <v/>
      </c>
      <c r="K1030" s="11">
        <f>CodePrefix&amp;$A1030&amp;IF($C1030="","","."&amp;$C1030&amp;"."&amp;$B1030)&amp;INDEX(VarEnd,MATCH($A1030,VarKey,0))&amp;K$5</f>
        <v/>
      </c>
      <c r="L1030" s="37">
        <f>$D1030*($E1030*L$321+$F1030*L$324)</f>
        <v/>
      </c>
      <c r="M1030" s="32">
        <f>$D1030*($E1030*M$321+$F1030*M$324)</f>
        <v/>
      </c>
      <c r="N1030" s="32">
        <f>$D1030*($E1030*N$321+$F1030*N$324)</f>
        <v/>
      </c>
      <c r="O1030" s="32">
        <f>$D1030*($E1030*O$321+$F1030*O$324)</f>
        <v/>
      </c>
      <c r="P1030" s="32">
        <f>$D1030*($E1030*P$321+$F1030*P$324)</f>
        <v/>
      </c>
      <c r="Q1030" s="32">
        <f>$D1030*($E1030*Q$321+$F1030*Q$324)</f>
        <v/>
      </c>
      <c r="R1030" s="32">
        <f>$D1030*($E1030*R$321+$F1030*R$324)</f>
        <v/>
      </c>
      <c r="S1030" s="32">
        <f>$D1030*($E1030*S$321+$F1030*S$324)</f>
        <v/>
      </c>
      <c r="T1030" s="32">
        <f>$D1030*($E1030*T$321+$F1030*T$324)</f>
        <v/>
      </c>
      <c r="U1030" s="32">
        <f>$D1030*($E1030*U$321+$F1030*U$324)</f>
        <v/>
      </c>
      <c r="V1030" s="32">
        <f>$D1030*($E1030*V$321+$F1030*V$324)</f>
        <v/>
      </c>
      <c r="W1030" s="32">
        <f>$D1030*($E1030*W$321+$F1030*W$324)</f>
        <v/>
      </c>
      <c r="X1030" s="32">
        <f>$D1030*($E1030*X$321+$F1030*X$324)</f>
        <v/>
      </c>
      <c r="Y1030" s="32">
        <f>$D1030*($E1030*Y$321+$F1030*Y$324)</f>
        <v/>
      </c>
      <c r="Z1030" s="32">
        <f>$D1030*($E1030*Z$321+$F1030*Z$324)</f>
        <v/>
      </c>
      <c r="AA1030" s="32">
        <f>$D1030*($E1030*AA$321+$F1030*AA$324)</f>
        <v/>
      </c>
      <c r="AB1030" s="32">
        <f>$D1030*($E1030*AB$321+$F1030*AB$324)</f>
        <v/>
      </c>
      <c r="AC1030" s="32">
        <f>$D1030*($E1030*AC$321+$F1030*AC$324)</f>
        <v/>
      </c>
      <c r="AD1030" s="32">
        <f>$D1030*($E1030*AD$321+$F1030*AD$324)</f>
        <v/>
      </c>
      <c r="AF1030" s="11">
        <f>CodePrefix&amp;$A1030&amp;IF($C1030="","","."&amp;$C1030&amp;"."&amp;$B1030)&amp;INDEX(VarEnd,MATCH($A1030,VarKey,0))&amp;AF$5</f>
        <v/>
      </c>
      <c r="AG1030" s="37">
        <f>$D1030*($E1030*AG$321+$F1030*AG$324)</f>
        <v/>
      </c>
      <c r="AH1030" s="32">
        <f>$D1030*($E1030*AH$321+$F1030*AH$324)</f>
        <v/>
      </c>
      <c r="AI1030" s="32">
        <f>$D1030*($E1030*AI$321+$F1030*AI$324)</f>
        <v/>
      </c>
      <c r="AJ1030" s="32">
        <f>$D1030*($E1030*AJ$321+$F1030*AJ$324)</f>
        <v/>
      </c>
      <c r="AK1030" s="32">
        <f>$D1030*($E1030*AK$321+$F1030*AK$324)</f>
        <v/>
      </c>
      <c r="AL1030" s="32">
        <f>$D1030*($E1030*AL$321+$F1030*AL$324)</f>
        <v/>
      </c>
      <c r="AM1030" s="32">
        <f>$D1030*($E1030*AM$321+$F1030*AM$324)</f>
        <v/>
      </c>
      <c r="AN1030" s="32">
        <f>$D1030*($E1030*AN$321+$F1030*AN$324)</f>
        <v/>
      </c>
      <c r="AO1030" s="32">
        <f>$D1030*($E1030*AO$321+$F1030*AO$324)</f>
        <v/>
      </c>
      <c r="AP1030" s="32">
        <f>$D1030*($E1030*AP$321+$F1030*AP$324)</f>
        <v/>
      </c>
      <c r="AQ1030" s="32">
        <f>$D1030*($E1030*AQ$321+$F1030*AQ$324)</f>
        <v/>
      </c>
      <c r="AR1030" s="32">
        <f>$D1030*($E1030*AR$321+$F1030*AR$324)</f>
        <v/>
      </c>
      <c r="AS1030" s="32">
        <f>$D1030*($E1030*AS$321+$F1030*AS$324)</f>
        <v/>
      </c>
      <c r="AT1030" s="32">
        <f>$D1030*($E1030*AT$321+$F1030*AT$324)</f>
        <v/>
      </c>
      <c r="AU1030" s="32">
        <f>$D1030*($E1030*AU$321+$F1030*AU$324)</f>
        <v/>
      </c>
      <c r="AV1030" s="32">
        <f>$D1030*($E1030*AV$321+$F1030*AV$324)</f>
        <v/>
      </c>
      <c r="AW1030" s="32">
        <f>$D1030*($E1030*AW$321+$F1030*AW$324)</f>
        <v/>
      </c>
      <c r="AX1030" s="32">
        <f>$D1030*($E1030*AX$321+$F1030*AX$324)</f>
        <v/>
      </c>
      <c r="AY1030" s="32">
        <f>$D1030*($E1030*AY$321+$F1030*AY$324)</f>
        <v/>
      </c>
    </row>
    <row r="1031" hidden="1" outlineLevel="2"/>
    <row r="1032" hidden="1" outlineLevel="2">
      <c r="A1032" s="14" t="inlineStr">
        <is>
          <t>xcpd</t>
        </is>
      </c>
      <c r="B1032" s="14" t="inlineStr">
        <is>
          <t>coa</t>
        </is>
      </c>
      <c r="C1032" s="14" t="inlineStr">
        <is>
          <t>rod</t>
        </is>
      </c>
      <c r="D1032" s="32">
        <f>INDEX(Inputs!$W$5:$W$132,MATCH($B1032&amp;"|"&amp;$C1032,Inputs!$A$5:$A$132,0))</f>
        <v/>
      </c>
      <c r="E1032" s="32">
        <f>INDEX(Inputs!$Z$5:$Z$132,MATCH($B1032&amp;"|"&amp;$C1032,Inputs!$A$5:$A$132,0))</f>
        <v/>
      </c>
      <c r="F1032" s="32">
        <f>INDEX(Inputs!$AA$5:$AA$132,MATCH($B1032&amp;"|"&amp;$C1032,Inputs!$A$5:$A$132,0))</f>
        <v/>
      </c>
      <c r="G1032" s="36" t="n"/>
      <c r="H1032" s="14">
        <f>INDEX(VarLab,MATCH($A1032,VarKey,0))&amp;INDEX(MemLab,MATCH($C1032&amp;"|"&amp;$B1032,MemKey,0))</f>
        <v/>
      </c>
      <c r="I1032" s="14">
        <f>INDEX(VarUnit,MATCH($A1032,VarKey,0))</f>
        <v/>
      </c>
      <c r="J1032" s="14">
        <f>INDEX(VarSrc,MATCH($A1032,VarKey,0))</f>
        <v/>
      </c>
      <c r="K1032" s="11">
        <f>CodePrefix&amp;$A1032&amp;IF($C1032="","","."&amp;$C1032&amp;"."&amp;$B1032)&amp;INDEX(VarEnd,MATCH($A1032,VarKey,0))&amp;K$5</f>
        <v/>
      </c>
      <c r="L1032" s="37">
        <f>$D1032*($E1032*(L$321-L$322)+$F1032*(L$324-L$325))</f>
        <v/>
      </c>
      <c r="M1032" s="32">
        <f>$D1032*($E1032*(M$321-M$322)+$F1032*(M$324-M$325))</f>
        <v/>
      </c>
      <c r="N1032" s="32">
        <f>$D1032*($E1032*(N$321-N$322)+$F1032*(N$324-N$325))</f>
        <v/>
      </c>
      <c r="O1032" s="32">
        <f>$D1032*($E1032*(O$321-O$322)+$F1032*(O$324-O$325))</f>
        <v/>
      </c>
      <c r="P1032" s="32">
        <f>$D1032*($E1032*(P$321-P$322)+$F1032*(P$324-P$325))</f>
        <v/>
      </c>
      <c r="Q1032" s="32">
        <f>$D1032*($E1032*(Q$321-Q$322)+$F1032*(Q$324-Q$325))</f>
        <v/>
      </c>
      <c r="R1032" s="32">
        <f>$D1032*($E1032*(R$321-R$322)+$F1032*(R$324-R$325))</f>
        <v/>
      </c>
      <c r="S1032" s="32">
        <f>$D1032*($E1032*(S$321-S$322)+$F1032*(S$324-S$325))</f>
        <v/>
      </c>
      <c r="T1032" s="32">
        <f>$D1032*($E1032*(T$321-T$322)+$F1032*(T$324-T$325))</f>
        <v/>
      </c>
      <c r="U1032" s="32">
        <f>$D1032*($E1032*(U$321-U$322)+$F1032*(U$324-U$325))</f>
        <v/>
      </c>
      <c r="V1032" s="32">
        <f>$D1032*($E1032*(V$321-V$322)+$F1032*(V$324-V$325))</f>
        <v/>
      </c>
      <c r="W1032" s="32">
        <f>$D1032*($E1032*(W$321-W$322)+$F1032*(W$324-W$325))</f>
        <v/>
      </c>
      <c r="X1032" s="32">
        <f>$D1032*($E1032*(X$321-X$322)+$F1032*(X$324-X$325))</f>
        <v/>
      </c>
      <c r="Y1032" s="32">
        <f>$D1032*($E1032*(Y$321-Y$322)+$F1032*(Y$324-Y$325))</f>
        <v/>
      </c>
      <c r="Z1032" s="32">
        <f>$D1032*($E1032*(Z$321-Z$322)+$F1032*(Z$324-Z$325))</f>
        <v/>
      </c>
      <c r="AA1032" s="32">
        <f>$D1032*($E1032*(AA$321-AA$322)+$F1032*(AA$324-AA$325))</f>
        <v/>
      </c>
      <c r="AB1032" s="32">
        <f>$D1032*($E1032*(AB$321-AB$322)+$F1032*(AB$324-AB$325))</f>
        <v/>
      </c>
      <c r="AC1032" s="32">
        <f>$D1032*($E1032*(AC$321-AC$322)+$F1032*(AC$324-AC$325))</f>
        <v/>
      </c>
      <c r="AD1032" s="32">
        <f>$D1032*($E1032*(AD$321-AD$322)+$F1032*(AD$324-AD$325))</f>
        <v/>
      </c>
      <c r="AF1032" s="11">
        <f>CodePrefix&amp;$A1032&amp;IF($C1032="","","."&amp;$C1032&amp;"."&amp;$B1032)&amp;INDEX(VarEnd,MATCH($A1032,VarKey,0))&amp;AF$5</f>
        <v/>
      </c>
      <c r="AG1032" s="37">
        <f>$D1032*($E1032*(AG$321-AG$322)+$F1032*(AG$324-AG$325))</f>
        <v/>
      </c>
      <c r="AH1032" s="32">
        <f>$D1032*($E1032*(AH$321-AH$322)+$F1032*(AH$324-AH$325))</f>
        <v/>
      </c>
      <c r="AI1032" s="32">
        <f>$D1032*($E1032*(AI$321-AI$322)+$F1032*(AI$324-AI$325))</f>
        <v/>
      </c>
      <c r="AJ1032" s="32">
        <f>$D1032*($E1032*(AJ$321-AJ$322)+$F1032*(AJ$324-AJ$325))</f>
        <v/>
      </c>
      <c r="AK1032" s="32">
        <f>$D1032*($E1032*(AK$321-AK$322)+$F1032*(AK$324-AK$325))</f>
        <v/>
      </c>
      <c r="AL1032" s="32">
        <f>$D1032*($E1032*(AL$321-AL$322)+$F1032*(AL$324-AL$325))</f>
        <v/>
      </c>
      <c r="AM1032" s="32">
        <f>$D1032*($E1032*(AM$321-AM$322)+$F1032*(AM$324-AM$325))</f>
        <v/>
      </c>
      <c r="AN1032" s="32">
        <f>$D1032*($E1032*(AN$321-AN$322)+$F1032*(AN$324-AN$325))</f>
        <v/>
      </c>
      <c r="AO1032" s="32">
        <f>$D1032*($E1032*(AO$321-AO$322)+$F1032*(AO$324-AO$325))</f>
        <v/>
      </c>
      <c r="AP1032" s="32">
        <f>$D1032*($E1032*(AP$321-AP$322)+$F1032*(AP$324-AP$325))</f>
        <v/>
      </c>
      <c r="AQ1032" s="32">
        <f>$D1032*($E1032*(AQ$321-AQ$322)+$F1032*(AQ$324-AQ$325))</f>
        <v/>
      </c>
      <c r="AR1032" s="32">
        <f>$D1032*($E1032*(AR$321-AR$322)+$F1032*(AR$324-AR$325))</f>
        <v/>
      </c>
      <c r="AS1032" s="32">
        <f>$D1032*($E1032*(AS$321-AS$322)+$F1032*(AS$324-AS$325))</f>
        <v/>
      </c>
      <c r="AT1032" s="32">
        <f>$D1032*($E1032*(AT$321-AT$322)+$F1032*(AT$324-AT$325))</f>
        <v/>
      </c>
      <c r="AU1032" s="32">
        <f>$D1032*($E1032*(AU$321-AU$322)+$F1032*(AU$324-AU$325))</f>
        <v/>
      </c>
      <c r="AV1032" s="32">
        <f>$D1032*($E1032*(AV$321-AV$322)+$F1032*(AV$324-AV$325))</f>
        <v/>
      </c>
      <c r="AW1032" s="32">
        <f>$D1032*($E1032*(AW$321-AW$322)+$F1032*(AW$324-AW$325))</f>
        <v/>
      </c>
      <c r="AX1032" s="32">
        <f>$D1032*($E1032*(AX$321-AX$322)+$F1032*(AX$324-AX$325))</f>
        <v/>
      </c>
      <c r="AY1032" s="32">
        <f>$D1032*($E1032*(AY$321-AY$322)+$F1032*(AY$324-AY$325))</f>
        <v/>
      </c>
    </row>
    <row r="1033" hidden="1" outlineLevel="2">
      <c r="A1033" s="14" t="inlineStr">
        <is>
          <t>xcpd</t>
        </is>
      </c>
      <c r="B1033" s="14" t="inlineStr">
        <is>
          <t>nga</t>
        </is>
      </c>
      <c r="C1033" s="14" t="inlineStr">
        <is>
          <t>rod</t>
        </is>
      </c>
      <c r="D1033" s="32">
        <f>INDEX(Inputs!$W$5:$W$132,MATCH($B1033&amp;"|"&amp;$C1033,Inputs!$A$5:$A$132,0))</f>
        <v/>
      </c>
      <c r="E1033" s="32">
        <f>INDEX(Inputs!$Z$5:$Z$132,MATCH($B1033&amp;"|"&amp;$C1033,Inputs!$A$5:$A$132,0))</f>
        <v/>
      </c>
      <c r="F1033" s="32">
        <f>INDEX(Inputs!$AA$5:$AA$132,MATCH($B1033&amp;"|"&amp;$C1033,Inputs!$A$5:$A$132,0))</f>
        <v/>
      </c>
      <c r="G1033" s="36" t="n"/>
      <c r="H1033" s="14">
        <f>INDEX(VarLab,MATCH($A1033,VarKey,0))&amp;INDEX(MemLab,MATCH($C1033&amp;"|"&amp;$B1033,MemKey,0))</f>
        <v/>
      </c>
      <c r="I1033" s="14">
        <f>INDEX(VarUnit,MATCH($A1033,VarKey,0))</f>
        <v/>
      </c>
      <c r="J1033" s="14">
        <f>INDEX(VarSrc,MATCH($A1033,VarKey,0))</f>
        <v/>
      </c>
      <c r="K1033" s="11">
        <f>CodePrefix&amp;$A1033&amp;IF($C1033="","","."&amp;$C1033&amp;"."&amp;$B1033)&amp;INDEX(VarEnd,MATCH($A1033,VarKey,0))&amp;K$5</f>
        <v/>
      </c>
      <c r="L1033" s="37">
        <f>$D1033*($E1033*(L$321-L$322)+$F1033*(L$324-L$325))</f>
        <v/>
      </c>
      <c r="M1033" s="32">
        <f>$D1033*($E1033*(M$321-M$322)+$F1033*(M$324-M$325))</f>
        <v/>
      </c>
      <c r="N1033" s="32">
        <f>$D1033*($E1033*(N$321-N$322)+$F1033*(N$324-N$325))</f>
        <v/>
      </c>
      <c r="O1033" s="32">
        <f>$D1033*($E1033*(O$321-O$322)+$F1033*(O$324-O$325))</f>
        <v/>
      </c>
      <c r="P1033" s="32">
        <f>$D1033*($E1033*(P$321-P$322)+$F1033*(P$324-P$325))</f>
        <v/>
      </c>
      <c r="Q1033" s="32">
        <f>$D1033*($E1033*(Q$321-Q$322)+$F1033*(Q$324-Q$325))</f>
        <v/>
      </c>
      <c r="R1033" s="32">
        <f>$D1033*($E1033*(R$321-R$322)+$F1033*(R$324-R$325))</f>
        <v/>
      </c>
      <c r="S1033" s="32">
        <f>$D1033*($E1033*(S$321-S$322)+$F1033*(S$324-S$325))</f>
        <v/>
      </c>
      <c r="T1033" s="32">
        <f>$D1033*($E1033*(T$321-T$322)+$F1033*(T$324-T$325))</f>
        <v/>
      </c>
      <c r="U1033" s="32">
        <f>$D1033*($E1033*(U$321-U$322)+$F1033*(U$324-U$325))</f>
        <v/>
      </c>
      <c r="V1033" s="32">
        <f>$D1033*($E1033*(V$321-V$322)+$F1033*(V$324-V$325))</f>
        <v/>
      </c>
      <c r="W1033" s="32">
        <f>$D1033*($E1033*(W$321-W$322)+$F1033*(W$324-W$325))</f>
        <v/>
      </c>
      <c r="X1033" s="32">
        <f>$D1033*($E1033*(X$321-X$322)+$F1033*(X$324-X$325))</f>
        <v/>
      </c>
      <c r="Y1033" s="32">
        <f>$D1033*($E1033*(Y$321-Y$322)+$F1033*(Y$324-Y$325))</f>
        <v/>
      </c>
      <c r="Z1033" s="32">
        <f>$D1033*($E1033*(Z$321-Z$322)+$F1033*(Z$324-Z$325))</f>
        <v/>
      </c>
      <c r="AA1033" s="32">
        <f>$D1033*($E1033*(AA$321-AA$322)+$F1033*(AA$324-AA$325))</f>
        <v/>
      </c>
      <c r="AB1033" s="32">
        <f>$D1033*($E1033*(AB$321-AB$322)+$F1033*(AB$324-AB$325))</f>
        <v/>
      </c>
      <c r="AC1033" s="32">
        <f>$D1033*($E1033*(AC$321-AC$322)+$F1033*(AC$324-AC$325))</f>
        <v/>
      </c>
      <c r="AD1033" s="32">
        <f>$D1033*($E1033*(AD$321-AD$322)+$F1033*(AD$324-AD$325))</f>
        <v/>
      </c>
      <c r="AF1033" s="11">
        <f>CodePrefix&amp;$A1033&amp;IF($C1033="","","."&amp;$C1033&amp;"."&amp;$B1033)&amp;INDEX(VarEnd,MATCH($A1033,VarKey,0))&amp;AF$5</f>
        <v/>
      </c>
      <c r="AG1033" s="37">
        <f>$D1033*($E1033*(AG$321-AG$322)+$F1033*(AG$324-AG$325))</f>
        <v/>
      </c>
      <c r="AH1033" s="32">
        <f>$D1033*($E1033*(AH$321-AH$322)+$F1033*(AH$324-AH$325))</f>
        <v/>
      </c>
      <c r="AI1033" s="32">
        <f>$D1033*($E1033*(AI$321-AI$322)+$F1033*(AI$324-AI$325))</f>
        <v/>
      </c>
      <c r="AJ1033" s="32">
        <f>$D1033*($E1033*(AJ$321-AJ$322)+$F1033*(AJ$324-AJ$325))</f>
        <v/>
      </c>
      <c r="AK1033" s="32">
        <f>$D1033*($E1033*(AK$321-AK$322)+$F1033*(AK$324-AK$325))</f>
        <v/>
      </c>
      <c r="AL1033" s="32">
        <f>$D1033*($E1033*(AL$321-AL$322)+$F1033*(AL$324-AL$325))</f>
        <v/>
      </c>
      <c r="AM1033" s="32">
        <f>$D1033*($E1033*(AM$321-AM$322)+$F1033*(AM$324-AM$325))</f>
        <v/>
      </c>
      <c r="AN1033" s="32">
        <f>$D1033*($E1033*(AN$321-AN$322)+$F1033*(AN$324-AN$325))</f>
        <v/>
      </c>
      <c r="AO1033" s="32">
        <f>$D1033*($E1033*(AO$321-AO$322)+$F1033*(AO$324-AO$325))</f>
        <v/>
      </c>
      <c r="AP1033" s="32">
        <f>$D1033*($E1033*(AP$321-AP$322)+$F1033*(AP$324-AP$325))</f>
        <v/>
      </c>
      <c r="AQ1033" s="32">
        <f>$D1033*($E1033*(AQ$321-AQ$322)+$F1033*(AQ$324-AQ$325))</f>
        <v/>
      </c>
      <c r="AR1033" s="32">
        <f>$D1033*($E1033*(AR$321-AR$322)+$F1033*(AR$324-AR$325))</f>
        <v/>
      </c>
      <c r="AS1033" s="32">
        <f>$D1033*($E1033*(AS$321-AS$322)+$F1033*(AS$324-AS$325))</f>
        <v/>
      </c>
      <c r="AT1033" s="32">
        <f>$D1033*($E1033*(AT$321-AT$322)+$F1033*(AT$324-AT$325))</f>
        <v/>
      </c>
      <c r="AU1033" s="32">
        <f>$D1033*($E1033*(AU$321-AU$322)+$F1033*(AU$324-AU$325))</f>
        <v/>
      </c>
      <c r="AV1033" s="32">
        <f>$D1033*($E1033*(AV$321-AV$322)+$F1033*(AV$324-AV$325))</f>
        <v/>
      </c>
      <c r="AW1033" s="32">
        <f>$D1033*($E1033*(AW$321-AW$322)+$F1033*(AW$324-AW$325))</f>
        <v/>
      </c>
      <c r="AX1033" s="32">
        <f>$D1033*($E1033*(AX$321-AX$322)+$F1033*(AX$324-AX$325))</f>
        <v/>
      </c>
      <c r="AY1033" s="32">
        <f>$D1033*($E1033*(AY$321-AY$322)+$F1033*(AY$324-AY$325))</f>
        <v/>
      </c>
    </row>
    <row r="1034" hidden="1" outlineLevel="2">
      <c r="A1034" s="14" t="inlineStr">
        <is>
          <t>xcpd</t>
        </is>
      </c>
      <c r="B1034" s="14" t="inlineStr">
        <is>
          <t>gso</t>
        </is>
      </c>
      <c r="C1034" s="14" t="inlineStr">
        <is>
          <t>rod</t>
        </is>
      </c>
      <c r="D1034" s="32">
        <f>INDEX(Inputs!$W$5:$W$132,MATCH($B1034&amp;"|"&amp;$C1034,Inputs!$A$5:$A$132,0))</f>
        <v/>
      </c>
      <c r="E1034" s="32">
        <f>INDEX(Inputs!$Z$5:$Z$132,MATCH($B1034&amp;"|"&amp;$C1034,Inputs!$A$5:$A$132,0))</f>
        <v/>
      </c>
      <c r="F1034" s="32">
        <f>INDEX(Inputs!$AA$5:$AA$132,MATCH($B1034&amp;"|"&amp;$C1034,Inputs!$A$5:$A$132,0))</f>
        <v/>
      </c>
      <c r="G1034" s="36" t="n"/>
      <c r="H1034" s="14">
        <f>INDEX(VarLab,MATCH($A1034,VarKey,0))&amp;INDEX(MemLab,MATCH($C1034&amp;"|"&amp;$B1034,MemKey,0))</f>
        <v/>
      </c>
      <c r="I1034" s="14">
        <f>INDEX(VarUnit,MATCH($A1034,VarKey,0))</f>
        <v/>
      </c>
      <c r="J1034" s="14">
        <f>INDEX(VarSrc,MATCH($A1034,VarKey,0))</f>
        <v/>
      </c>
      <c r="K1034" s="11">
        <f>CodePrefix&amp;$A1034&amp;IF($C1034="","","."&amp;$C1034&amp;"."&amp;$B1034)&amp;INDEX(VarEnd,MATCH($A1034,VarKey,0))&amp;K$5</f>
        <v/>
      </c>
      <c r="L1034" s="37">
        <f>$D1034*($E1034*(L$321-L$322)+$F1034*(L$324-L$325))</f>
        <v/>
      </c>
      <c r="M1034" s="32">
        <f>$D1034*($E1034*(M$321-M$322)+$F1034*(M$324-M$325))</f>
        <v/>
      </c>
      <c r="N1034" s="32">
        <f>$D1034*($E1034*(N$321-N$322)+$F1034*(N$324-N$325))</f>
        <v/>
      </c>
      <c r="O1034" s="32">
        <f>$D1034*($E1034*(O$321-O$322)+$F1034*(O$324-O$325))</f>
        <v/>
      </c>
      <c r="P1034" s="32">
        <f>$D1034*($E1034*(P$321-P$322)+$F1034*(P$324-P$325))</f>
        <v/>
      </c>
      <c r="Q1034" s="32">
        <f>$D1034*($E1034*(Q$321-Q$322)+$F1034*(Q$324-Q$325))</f>
        <v/>
      </c>
      <c r="R1034" s="32">
        <f>$D1034*($E1034*(R$321-R$322)+$F1034*(R$324-R$325))</f>
        <v/>
      </c>
      <c r="S1034" s="32">
        <f>$D1034*($E1034*(S$321-S$322)+$F1034*(S$324-S$325))</f>
        <v/>
      </c>
      <c r="T1034" s="32">
        <f>$D1034*($E1034*(T$321-T$322)+$F1034*(T$324-T$325))</f>
        <v/>
      </c>
      <c r="U1034" s="32">
        <f>$D1034*($E1034*(U$321-U$322)+$F1034*(U$324-U$325))</f>
        <v/>
      </c>
      <c r="V1034" s="32">
        <f>$D1034*($E1034*(V$321-V$322)+$F1034*(V$324-V$325))</f>
        <v/>
      </c>
      <c r="W1034" s="32">
        <f>$D1034*($E1034*(W$321-W$322)+$F1034*(W$324-W$325))</f>
        <v/>
      </c>
      <c r="X1034" s="32">
        <f>$D1034*($E1034*(X$321-X$322)+$F1034*(X$324-X$325))</f>
        <v/>
      </c>
      <c r="Y1034" s="32">
        <f>$D1034*($E1034*(Y$321-Y$322)+$F1034*(Y$324-Y$325))</f>
        <v/>
      </c>
      <c r="Z1034" s="32">
        <f>$D1034*($E1034*(Z$321-Z$322)+$F1034*(Z$324-Z$325))</f>
        <v/>
      </c>
      <c r="AA1034" s="32">
        <f>$D1034*($E1034*(AA$321-AA$322)+$F1034*(AA$324-AA$325))</f>
        <v/>
      </c>
      <c r="AB1034" s="32">
        <f>$D1034*($E1034*(AB$321-AB$322)+$F1034*(AB$324-AB$325))</f>
        <v/>
      </c>
      <c r="AC1034" s="32">
        <f>$D1034*($E1034*(AC$321-AC$322)+$F1034*(AC$324-AC$325))</f>
        <v/>
      </c>
      <c r="AD1034" s="32">
        <f>$D1034*($E1034*(AD$321-AD$322)+$F1034*(AD$324-AD$325))</f>
        <v/>
      </c>
      <c r="AF1034" s="11">
        <f>CodePrefix&amp;$A1034&amp;IF($C1034="","","."&amp;$C1034&amp;"."&amp;$B1034)&amp;INDEX(VarEnd,MATCH($A1034,VarKey,0))&amp;AF$5</f>
        <v/>
      </c>
      <c r="AG1034" s="37">
        <f>$D1034*($E1034*(AG$321-AG$322)+$F1034*(AG$324-AG$325))</f>
        <v/>
      </c>
      <c r="AH1034" s="32">
        <f>$D1034*($E1034*(AH$321-AH$322)+$F1034*(AH$324-AH$325))</f>
        <v/>
      </c>
      <c r="AI1034" s="32">
        <f>$D1034*($E1034*(AI$321-AI$322)+$F1034*(AI$324-AI$325))</f>
        <v/>
      </c>
      <c r="AJ1034" s="32">
        <f>$D1034*($E1034*(AJ$321-AJ$322)+$F1034*(AJ$324-AJ$325))</f>
        <v/>
      </c>
      <c r="AK1034" s="32">
        <f>$D1034*($E1034*(AK$321-AK$322)+$F1034*(AK$324-AK$325))</f>
        <v/>
      </c>
      <c r="AL1034" s="32">
        <f>$D1034*($E1034*(AL$321-AL$322)+$F1034*(AL$324-AL$325))</f>
        <v/>
      </c>
      <c r="AM1034" s="32">
        <f>$D1034*($E1034*(AM$321-AM$322)+$F1034*(AM$324-AM$325))</f>
        <v/>
      </c>
      <c r="AN1034" s="32">
        <f>$D1034*($E1034*(AN$321-AN$322)+$F1034*(AN$324-AN$325))</f>
        <v/>
      </c>
      <c r="AO1034" s="32">
        <f>$D1034*($E1034*(AO$321-AO$322)+$F1034*(AO$324-AO$325))</f>
        <v/>
      </c>
      <c r="AP1034" s="32">
        <f>$D1034*($E1034*(AP$321-AP$322)+$F1034*(AP$324-AP$325))</f>
        <v/>
      </c>
      <c r="AQ1034" s="32">
        <f>$D1034*($E1034*(AQ$321-AQ$322)+$F1034*(AQ$324-AQ$325))</f>
        <v/>
      </c>
      <c r="AR1034" s="32">
        <f>$D1034*($E1034*(AR$321-AR$322)+$F1034*(AR$324-AR$325))</f>
        <v/>
      </c>
      <c r="AS1034" s="32">
        <f>$D1034*($E1034*(AS$321-AS$322)+$F1034*(AS$324-AS$325))</f>
        <v/>
      </c>
      <c r="AT1034" s="32">
        <f>$D1034*($E1034*(AT$321-AT$322)+$F1034*(AT$324-AT$325))</f>
        <v/>
      </c>
      <c r="AU1034" s="32">
        <f>$D1034*($E1034*(AU$321-AU$322)+$F1034*(AU$324-AU$325))</f>
        <v/>
      </c>
      <c r="AV1034" s="32">
        <f>$D1034*($E1034*(AV$321-AV$322)+$F1034*(AV$324-AV$325))</f>
        <v/>
      </c>
      <c r="AW1034" s="32">
        <f>$D1034*($E1034*(AW$321-AW$322)+$F1034*(AW$324-AW$325))</f>
        <v/>
      </c>
      <c r="AX1034" s="32">
        <f>$D1034*($E1034*(AX$321-AX$322)+$F1034*(AX$324-AX$325))</f>
        <v/>
      </c>
      <c r="AY1034" s="32">
        <f>$D1034*($E1034*(AY$321-AY$322)+$F1034*(AY$324-AY$325))</f>
        <v/>
      </c>
    </row>
    <row r="1035" hidden="1" outlineLevel="2">
      <c r="A1035" s="14" t="inlineStr">
        <is>
          <t>xcpd</t>
        </is>
      </c>
      <c r="B1035" s="14" t="inlineStr">
        <is>
          <t>die</t>
        </is>
      </c>
      <c r="C1035" s="14" t="inlineStr">
        <is>
          <t>rod</t>
        </is>
      </c>
      <c r="D1035" s="32">
        <f>INDEX(Inputs!$W$5:$W$132,MATCH($B1035&amp;"|"&amp;$C1035,Inputs!$A$5:$A$132,0))</f>
        <v/>
      </c>
      <c r="E1035" s="32">
        <f>INDEX(Inputs!$Z$5:$Z$132,MATCH($B1035&amp;"|"&amp;$C1035,Inputs!$A$5:$A$132,0))</f>
        <v/>
      </c>
      <c r="F1035" s="32">
        <f>INDEX(Inputs!$AA$5:$AA$132,MATCH($B1035&amp;"|"&amp;$C1035,Inputs!$A$5:$A$132,0))</f>
        <v/>
      </c>
      <c r="G1035" s="36" t="n"/>
      <c r="H1035" s="14">
        <f>INDEX(VarLab,MATCH($A1035,VarKey,0))&amp;INDEX(MemLab,MATCH($C1035&amp;"|"&amp;$B1035,MemKey,0))</f>
        <v/>
      </c>
      <c r="I1035" s="14">
        <f>INDEX(VarUnit,MATCH($A1035,VarKey,0))</f>
        <v/>
      </c>
      <c r="J1035" s="14">
        <f>INDEX(VarSrc,MATCH($A1035,VarKey,0))</f>
        <v/>
      </c>
      <c r="K1035" s="11">
        <f>CodePrefix&amp;$A1035&amp;IF($C1035="","","."&amp;$C1035&amp;"."&amp;$B1035)&amp;INDEX(VarEnd,MATCH($A1035,VarKey,0))&amp;K$5</f>
        <v/>
      </c>
      <c r="L1035" s="37">
        <f>$D1035*($E1035*(L$321-L$322)+$F1035*(L$324-L$325))</f>
        <v/>
      </c>
      <c r="M1035" s="32">
        <f>$D1035*($E1035*(M$321-M$322)+$F1035*(M$324-M$325))</f>
        <v/>
      </c>
      <c r="N1035" s="32">
        <f>$D1035*($E1035*(N$321-N$322)+$F1035*(N$324-N$325))</f>
        <v/>
      </c>
      <c r="O1035" s="32">
        <f>$D1035*($E1035*(O$321-O$322)+$F1035*(O$324-O$325))</f>
        <v/>
      </c>
      <c r="P1035" s="32">
        <f>$D1035*($E1035*(P$321-P$322)+$F1035*(P$324-P$325))</f>
        <v/>
      </c>
      <c r="Q1035" s="32">
        <f>$D1035*($E1035*(Q$321-Q$322)+$F1035*(Q$324-Q$325))</f>
        <v/>
      </c>
      <c r="R1035" s="32">
        <f>$D1035*($E1035*(R$321-R$322)+$F1035*(R$324-R$325))</f>
        <v/>
      </c>
      <c r="S1035" s="32">
        <f>$D1035*($E1035*(S$321-S$322)+$F1035*(S$324-S$325))</f>
        <v/>
      </c>
      <c r="T1035" s="32">
        <f>$D1035*($E1035*(T$321-T$322)+$F1035*(T$324-T$325))</f>
        <v/>
      </c>
      <c r="U1035" s="32">
        <f>$D1035*($E1035*(U$321-U$322)+$F1035*(U$324-U$325))</f>
        <v/>
      </c>
      <c r="V1035" s="32">
        <f>$D1035*($E1035*(V$321-V$322)+$F1035*(V$324-V$325))</f>
        <v/>
      </c>
      <c r="W1035" s="32">
        <f>$D1035*($E1035*(W$321-W$322)+$F1035*(W$324-W$325))</f>
        <v/>
      </c>
      <c r="X1035" s="32">
        <f>$D1035*($E1035*(X$321-X$322)+$F1035*(X$324-X$325))</f>
        <v/>
      </c>
      <c r="Y1035" s="32">
        <f>$D1035*($E1035*(Y$321-Y$322)+$F1035*(Y$324-Y$325))</f>
        <v/>
      </c>
      <c r="Z1035" s="32">
        <f>$D1035*($E1035*(Z$321-Z$322)+$F1035*(Z$324-Z$325))</f>
        <v/>
      </c>
      <c r="AA1035" s="32">
        <f>$D1035*($E1035*(AA$321-AA$322)+$F1035*(AA$324-AA$325))</f>
        <v/>
      </c>
      <c r="AB1035" s="32">
        <f>$D1035*($E1035*(AB$321-AB$322)+$F1035*(AB$324-AB$325))</f>
        <v/>
      </c>
      <c r="AC1035" s="32">
        <f>$D1035*($E1035*(AC$321-AC$322)+$F1035*(AC$324-AC$325))</f>
        <v/>
      </c>
      <c r="AD1035" s="32">
        <f>$D1035*($E1035*(AD$321-AD$322)+$F1035*(AD$324-AD$325))</f>
        <v/>
      </c>
      <c r="AF1035" s="11">
        <f>CodePrefix&amp;$A1035&amp;IF($C1035="","","."&amp;$C1035&amp;"."&amp;$B1035)&amp;INDEX(VarEnd,MATCH($A1035,VarKey,0))&amp;AF$5</f>
        <v/>
      </c>
      <c r="AG1035" s="37">
        <f>$D1035*($E1035*(AG$321-AG$322)+$F1035*(AG$324-AG$325))</f>
        <v/>
      </c>
      <c r="AH1035" s="32">
        <f>$D1035*($E1035*(AH$321-AH$322)+$F1035*(AH$324-AH$325))</f>
        <v/>
      </c>
      <c r="AI1035" s="32">
        <f>$D1035*($E1035*(AI$321-AI$322)+$F1035*(AI$324-AI$325))</f>
        <v/>
      </c>
      <c r="AJ1035" s="32">
        <f>$D1035*($E1035*(AJ$321-AJ$322)+$F1035*(AJ$324-AJ$325))</f>
        <v/>
      </c>
      <c r="AK1035" s="32">
        <f>$D1035*($E1035*(AK$321-AK$322)+$F1035*(AK$324-AK$325))</f>
        <v/>
      </c>
      <c r="AL1035" s="32">
        <f>$D1035*($E1035*(AL$321-AL$322)+$F1035*(AL$324-AL$325))</f>
        <v/>
      </c>
      <c r="AM1035" s="32">
        <f>$D1035*($E1035*(AM$321-AM$322)+$F1035*(AM$324-AM$325))</f>
        <v/>
      </c>
      <c r="AN1035" s="32">
        <f>$D1035*($E1035*(AN$321-AN$322)+$F1035*(AN$324-AN$325))</f>
        <v/>
      </c>
      <c r="AO1035" s="32">
        <f>$D1035*($E1035*(AO$321-AO$322)+$F1035*(AO$324-AO$325))</f>
        <v/>
      </c>
      <c r="AP1035" s="32">
        <f>$D1035*($E1035*(AP$321-AP$322)+$F1035*(AP$324-AP$325))</f>
        <v/>
      </c>
      <c r="AQ1035" s="32">
        <f>$D1035*($E1035*(AQ$321-AQ$322)+$F1035*(AQ$324-AQ$325))</f>
        <v/>
      </c>
      <c r="AR1035" s="32">
        <f>$D1035*($E1035*(AR$321-AR$322)+$F1035*(AR$324-AR$325))</f>
        <v/>
      </c>
      <c r="AS1035" s="32">
        <f>$D1035*($E1035*(AS$321-AS$322)+$F1035*(AS$324-AS$325))</f>
        <v/>
      </c>
      <c r="AT1035" s="32">
        <f>$D1035*($E1035*(AT$321-AT$322)+$F1035*(AT$324-AT$325))</f>
        <v/>
      </c>
      <c r="AU1035" s="32">
        <f>$D1035*($E1035*(AU$321-AU$322)+$F1035*(AU$324-AU$325))</f>
        <v/>
      </c>
      <c r="AV1035" s="32">
        <f>$D1035*($E1035*(AV$321-AV$322)+$F1035*(AV$324-AV$325))</f>
        <v/>
      </c>
      <c r="AW1035" s="32">
        <f>$D1035*($E1035*(AW$321-AW$322)+$F1035*(AW$324-AW$325))</f>
        <v/>
      </c>
      <c r="AX1035" s="32">
        <f>$D1035*($E1035*(AX$321-AX$322)+$F1035*(AX$324-AX$325))</f>
        <v/>
      </c>
      <c r="AY1035" s="32">
        <f>$D1035*($E1035*(AY$321-AY$322)+$F1035*(AY$324-AY$325))</f>
        <v/>
      </c>
    </row>
    <row r="1036" hidden="1" outlineLevel="2">
      <c r="A1036" s="14" t="inlineStr">
        <is>
          <t>xcpd</t>
        </is>
      </c>
      <c r="B1036" s="14" t="inlineStr">
        <is>
          <t>lpg</t>
        </is>
      </c>
      <c r="C1036" s="14" t="inlineStr">
        <is>
          <t>rod</t>
        </is>
      </c>
      <c r="D1036" s="32">
        <f>INDEX(Inputs!$W$5:$W$132,MATCH($B1036&amp;"|"&amp;$C1036,Inputs!$A$5:$A$132,0))</f>
        <v/>
      </c>
      <c r="E1036" s="32">
        <f>INDEX(Inputs!$Z$5:$Z$132,MATCH($B1036&amp;"|"&amp;$C1036,Inputs!$A$5:$A$132,0))</f>
        <v/>
      </c>
      <c r="F1036" s="32">
        <f>INDEX(Inputs!$AA$5:$AA$132,MATCH($B1036&amp;"|"&amp;$C1036,Inputs!$A$5:$A$132,0))</f>
        <v/>
      </c>
      <c r="G1036" s="36" t="n"/>
      <c r="H1036" s="14">
        <f>INDEX(VarLab,MATCH($A1036,VarKey,0))&amp;INDEX(MemLab,MATCH($C1036&amp;"|"&amp;$B1036,MemKey,0))</f>
        <v/>
      </c>
      <c r="I1036" s="14">
        <f>INDEX(VarUnit,MATCH($A1036,VarKey,0))</f>
        <v/>
      </c>
      <c r="J1036" s="14">
        <f>INDEX(VarSrc,MATCH($A1036,VarKey,0))</f>
        <v/>
      </c>
      <c r="K1036" s="11">
        <f>CodePrefix&amp;$A1036&amp;IF($C1036="","","."&amp;$C1036&amp;"."&amp;$B1036)&amp;INDEX(VarEnd,MATCH($A1036,VarKey,0))&amp;K$5</f>
        <v/>
      </c>
      <c r="L1036" s="37">
        <f>$D1036*($E1036*(L$321-L$322)+$F1036*(L$324-L$325))</f>
        <v/>
      </c>
      <c r="M1036" s="32">
        <f>$D1036*($E1036*(M$321-M$322)+$F1036*(M$324-M$325))</f>
        <v/>
      </c>
      <c r="N1036" s="32">
        <f>$D1036*($E1036*(N$321-N$322)+$F1036*(N$324-N$325))</f>
        <v/>
      </c>
      <c r="O1036" s="32">
        <f>$D1036*($E1036*(O$321-O$322)+$F1036*(O$324-O$325))</f>
        <v/>
      </c>
      <c r="P1036" s="32">
        <f>$D1036*($E1036*(P$321-P$322)+$F1036*(P$324-P$325))</f>
        <v/>
      </c>
      <c r="Q1036" s="32">
        <f>$D1036*($E1036*(Q$321-Q$322)+$F1036*(Q$324-Q$325))</f>
        <v/>
      </c>
      <c r="R1036" s="32">
        <f>$D1036*($E1036*(R$321-R$322)+$F1036*(R$324-R$325))</f>
        <v/>
      </c>
      <c r="S1036" s="32">
        <f>$D1036*($E1036*(S$321-S$322)+$F1036*(S$324-S$325))</f>
        <v/>
      </c>
      <c r="T1036" s="32">
        <f>$D1036*($E1036*(T$321-T$322)+$F1036*(T$324-T$325))</f>
        <v/>
      </c>
      <c r="U1036" s="32">
        <f>$D1036*($E1036*(U$321-U$322)+$F1036*(U$324-U$325))</f>
        <v/>
      </c>
      <c r="V1036" s="32">
        <f>$D1036*($E1036*(V$321-V$322)+$F1036*(V$324-V$325))</f>
        <v/>
      </c>
      <c r="W1036" s="32">
        <f>$D1036*($E1036*(W$321-W$322)+$F1036*(W$324-W$325))</f>
        <v/>
      </c>
      <c r="X1036" s="32">
        <f>$D1036*($E1036*(X$321-X$322)+$F1036*(X$324-X$325))</f>
        <v/>
      </c>
      <c r="Y1036" s="32">
        <f>$D1036*($E1036*(Y$321-Y$322)+$F1036*(Y$324-Y$325))</f>
        <v/>
      </c>
      <c r="Z1036" s="32">
        <f>$D1036*($E1036*(Z$321-Z$322)+$F1036*(Z$324-Z$325))</f>
        <v/>
      </c>
      <c r="AA1036" s="32">
        <f>$D1036*($E1036*(AA$321-AA$322)+$F1036*(AA$324-AA$325))</f>
        <v/>
      </c>
      <c r="AB1036" s="32">
        <f>$D1036*($E1036*(AB$321-AB$322)+$F1036*(AB$324-AB$325))</f>
        <v/>
      </c>
      <c r="AC1036" s="32">
        <f>$D1036*($E1036*(AC$321-AC$322)+$F1036*(AC$324-AC$325))</f>
        <v/>
      </c>
      <c r="AD1036" s="32">
        <f>$D1036*($E1036*(AD$321-AD$322)+$F1036*(AD$324-AD$325))</f>
        <v/>
      </c>
      <c r="AF1036" s="11">
        <f>CodePrefix&amp;$A1036&amp;IF($C1036="","","."&amp;$C1036&amp;"."&amp;$B1036)&amp;INDEX(VarEnd,MATCH($A1036,VarKey,0))&amp;AF$5</f>
        <v/>
      </c>
      <c r="AG1036" s="37">
        <f>$D1036*($E1036*(AG$321-AG$322)+$F1036*(AG$324-AG$325))</f>
        <v/>
      </c>
      <c r="AH1036" s="32">
        <f>$D1036*($E1036*(AH$321-AH$322)+$F1036*(AH$324-AH$325))</f>
        <v/>
      </c>
      <c r="AI1036" s="32">
        <f>$D1036*($E1036*(AI$321-AI$322)+$F1036*(AI$324-AI$325))</f>
        <v/>
      </c>
      <c r="AJ1036" s="32">
        <f>$D1036*($E1036*(AJ$321-AJ$322)+$F1036*(AJ$324-AJ$325))</f>
        <v/>
      </c>
      <c r="AK1036" s="32">
        <f>$D1036*($E1036*(AK$321-AK$322)+$F1036*(AK$324-AK$325))</f>
        <v/>
      </c>
      <c r="AL1036" s="32">
        <f>$D1036*($E1036*(AL$321-AL$322)+$F1036*(AL$324-AL$325))</f>
        <v/>
      </c>
      <c r="AM1036" s="32">
        <f>$D1036*($E1036*(AM$321-AM$322)+$F1036*(AM$324-AM$325))</f>
        <v/>
      </c>
      <c r="AN1036" s="32">
        <f>$D1036*($E1036*(AN$321-AN$322)+$F1036*(AN$324-AN$325))</f>
        <v/>
      </c>
      <c r="AO1036" s="32">
        <f>$D1036*($E1036*(AO$321-AO$322)+$F1036*(AO$324-AO$325))</f>
        <v/>
      </c>
      <c r="AP1036" s="32">
        <f>$D1036*($E1036*(AP$321-AP$322)+$F1036*(AP$324-AP$325))</f>
        <v/>
      </c>
      <c r="AQ1036" s="32">
        <f>$D1036*($E1036*(AQ$321-AQ$322)+$F1036*(AQ$324-AQ$325))</f>
        <v/>
      </c>
      <c r="AR1036" s="32">
        <f>$D1036*($E1036*(AR$321-AR$322)+$F1036*(AR$324-AR$325))</f>
        <v/>
      </c>
      <c r="AS1036" s="32">
        <f>$D1036*($E1036*(AS$321-AS$322)+$F1036*(AS$324-AS$325))</f>
        <v/>
      </c>
      <c r="AT1036" s="32">
        <f>$D1036*($E1036*(AT$321-AT$322)+$F1036*(AT$324-AT$325))</f>
        <v/>
      </c>
      <c r="AU1036" s="32">
        <f>$D1036*($E1036*(AU$321-AU$322)+$F1036*(AU$324-AU$325))</f>
        <v/>
      </c>
      <c r="AV1036" s="32">
        <f>$D1036*($E1036*(AV$321-AV$322)+$F1036*(AV$324-AV$325))</f>
        <v/>
      </c>
      <c r="AW1036" s="32">
        <f>$D1036*($E1036*(AW$321-AW$322)+$F1036*(AW$324-AW$325))</f>
        <v/>
      </c>
      <c r="AX1036" s="32">
        <f>$D1036*($E1036*(AX$321-AX$322)+$F1036*(AX$324-AX$325))</f>
        <v/>
      </c>
      <c r="AY1036" s="32">
        <f>$D1036*($E1036*(AY$321-AY$322)+$F1036*(AY$324-AY$325))</f>
        <v/>
      </c>
    </row>
    <row r="1037" hidden="1" outlineLevel="2">
      <c r="A1037" s="14" t="inlineStr">
        <is>
          <t>xcpd</t>
        </is>
      </c>
      <c r="B1037" s="14" t="inlineStr">
        <is>
          <t>ker</t>
        </is>
      </c>
      <c r="C1037" s="14" t="inlineStr">
        <is>
          <t>rod</t>
        </is>
      </c>
      <c r="D1037" s="32">
        <f>INDEX(Inputs!$W$5:$W$132,MATCH($B1037&amp;"|"&amp;$C1037,Inputs!$A$5:$A$132,0))</f>
        <v/>
      </c>
      <c r="E1037" s="32">
        <f>INDEX(Inputs!$Z$5:$Z$132,MATCH($B1037&amp;"|"&amp;$C1037,Inputs!$A$5:$A$132,0))</f>
        <v/>
      </c>
      <c r="F1037" s="32">
        <f>INDEX(Inputs!$AA$5:$AA$132,MATCH($B1037&amp;"|"&amp;$C1037,Inputs!$A$5:$A$132,0))</f>
        <v/>
      </c>
      <c r="G1037" s="36" t="n"/>
      <c r="H1037" s="14">
        <f>INDEX(VarLab,MATCH($A1037,VarKey,0))&amp;INDEX(MemLab,MATCH($C1037&amp;"|"&amp;$B1037,MemKey,0))</f>
        <v/>
      </c>
      <c r="I1037" s="14">
        <f>INDEX(VarUnit,MATCH($A1037,VarKey,0))</f>
        <v/>
      </c>
      <c r="J1037" s="14">
        <f>INDEX(VarSrc,MATCH($A1037,VarKey,0))</f>
        <v/>
      </c>
      <c r="K1037" s="11">
        <f>CodePrefix&amp;$A1037&amp;IF($C1037="","","."&amp;$C1037&amp;"."&amp;$B1037)&amp;INDEX(VarEnd,MATCH($A1037,VarKey,0))&amp;K$5</f>
        <v/>
      </c>
      <c r="L1037" s="37">
        <f>$D1037*($E1037*(L$321-L$322)+$F1037*(L$324-L$325))</f>
        <v/>
      </c>
      <c r="M1037" s="32">
        <f>$D1037*($E1037*(M$321-M$322)+$F1037*(M$324-M$325))</f>
        <v/>
      </c>
      <c r="N1037" s="32">
        <f>$D1037*($E1037*(N$321-N$322)+$F1037*(N$324-N$325))</f>
        <v/>
      </c>
      <c r="O1037" s="32">
        <f>$D1037*($E1037*(O$321-O$322)+$F1037*(O$324-O$325))</f>
        <v/>
      </c>
      <c r="P1037" s="32">
        <f>$D1037*($E1037*(P$321-P$322)+$F1037*(P$324-P$325))</f>
        <v/>
      </c>
      <c r="Q1037" s="32">
        <f>$D1037*($E1037*(Q$321-Q$322)+$F1037*(Q$324-Q$325))</f>
        <v/>
      </c>
      <c r="R1037" s="32">
        <f>$D1037*($E1037*(R$321-R$322)+$F1037*(R$324-R$325))</f>
        <v/>
      </c>
      <c r="S1037" s="32">
        <f>$D1037*($E1037*(S$321-S$322)+$F1037*(S$324-S$325))</f>
        <v/>
      </c>
      <c r="T1037" s="32">
        <f>$D1037*($E1037*(T$321-T$322)+$F1037*(T$324-T$325))</f>
        <v/>
      </c>
      <c r="U1037" s="32">
        <f>$D1037*($E1037*(U$321-U$322)+$F1037*(U$324-U$325))</f>
        <v/>
      </c>
      <c r="V1037" s="32">
        <f>$D1037*($E1037*(V$321-V$322)+$F1037*(V$324-V$325))</f>
        <v/>
      </c>
      <c r="W1037" s="32">
        <f>$D1037*($E1037*(W$321-W$322)+$F1037*(W$324-W$325))</f>
        <v/>
      </c>
      <c r="X1037" s="32">
        <f>$D1037*($E1037*(X$321-X$322)+$F1037*(X$324-X$325))</f>
        <v/>
      </c>
      <c r="Y1037" s="32">
        <f>$D1037*($E1037*(Y$321-Y$322)+$F1037*(Y$324-Y$325))</f>
        <v/>
      </c>
      <c r="Z1037" s="32">
        <f>$D1037*($E1037*(Z$321-Z$322)+$F1037*(Z$324-Z$325))</f>
        <v/>
      </c>
      <c r="AA1037" s="32">
        <f>$D1037*($E1037*(AA$321-AA$322)+$F1037*(AA$324-AA$325))</f>
        <v/>
      </c>
      <c r="AB1037" s="32">
        <f>$D1037*($E1037*(AB$321-AB$322)+$F1037*(AB$324-AB$325))</f>
        <v/>
      </c>
      <c r="AC1037" s="32">
        <f>$D1037*($E1037*(AC$321-AC$322)+$F1037*(AC$324-AC$325))</f>
        <v/>
      </c>
      <c r="AD1037" s="32">
        <f>$D1037*($E1037*(AD$321-AD$322)+$F1037*(AD$324-AD$325))</f>
        <v/>
      </c>
      <c r="AF1037" s="11">
        <f>CodePrefix&amp;$A1037&amp;IF($C1037="","","."&amp;$C1037&amp;"."&amp;$B1037)&amp;INDEX(VarEnd,MATCH($A1037,VarKey,0))&amp;AF$5</f>
        <v/>
      </c>
      <c r="AG1037" s="37">
        <f>$D1037*($E1037*(AG$321-AG$322)+$F1037*(AG$324-AG$325))</f>
        <v/>
      </c>
      <c r="AH1037" s="32">
        <f>$D1037*($E1037*(AH$321-AH$322)+$F1037*(AH$324-AH$325))</f>
        <v/>
      </c>
      <c r="AI1037" s="32">
        <f>$D1037*($E1037*(AI$321-AI$322)+$F1037*(AI$324-AI$325))</f>
        <v/>
      </c>
      <c r="AJ1037" s="32">
        <f>$D1037*($E1037*(AJ$321-AJ$322)+$F1037*(AJ$324-AJ$325))</f>
        <v/>
      </c>
      <c r="AK1037" s="32">
        <f>$D1037*($E1037*(AK$321-AK$322)+$F1037*(AK$324-AK$325))</f>
        <v/>
      </c>
      <c r="AL1037" s="32">
        <f>$D1037*($E1037*(AL$321-AL$322)+$F1037*(AL$324-AL$325))</f>
        <v/>
      </c>
      <c r="AM1037" s="32">
        <f>$D1037*($E1037*(AM$321-AM$322)+$F1037*(AM$324-AM$325))</f>
        <v/>
      </c>
      <c r="AN1037" s="32">
        <f>$D1037*($E1037*(AN$321-AN$322)+$F1037*(AN$324-AN$325))</f>
        <v/>
      </c>
      <c r="AO1037" s="32">
        <f>$D1037*($E1037*(AO$321-AO$322)+$F1037*(AO$324-AO$325))</f>
        <v/>
      </c>
      <c r="AP1037" s="32">
        <f>$D1037*($E1037*(AP$321-AP$322)+$F1037*(AP$324-AP$325))</f>
        <v/>
      </c>
      <c r="AQ1037" s="32">
        <f>$D1037*($E1037*(AQ$321-AQ$322)+$F1037*(AQ$324-AQ$325))</f>
        <v/>
      </c>
      <c r="AR1037" s="32">
        <f>$D1037*($E1037*(AR$321-AR$322)+$F1037*(AR$324-AR$325))</f>
        <v/>
      </c>
      <c r="AS1037" s="32">
        <f>$D1037*($E1037*(AS$321-AS$322)+$F1037*(AS$324-AS$325))</f>
        <v/>
      </c>
      <c r="AT1037" s="32">
        <f>$D1037*($E1037*(AT$321-AT$322)+$F1037*(AT$324-AT$325))</f>
        <v/>
      </c>
      <c r="AU1037" s="32">
        <f>$D1037*($E1037*(AU$321-AU$322)+$F1037*(AU$324-AU$325))</f>
        <v/>
      </c>
      <c r="AV1037" s="32">
        <f>$D1037*($E1037*(AV$321-AV$322)+$F1037*(AV$324-AV$325))</f>
        <v/>
      </c>
      <c r="AW1037" s="32">
        <f>$D1037*($E1037*(AW$321-AW$322)+$F1037*(AW$324-AW$325))</f>
        <v/>
      </c>
      <c r="AX1037" s="32">
        <f>$D1037*($E1037*(AX$321-AX$322)+$F1037*(AX$324-AX$325))</f>
        <v/>
      </c>
      <c r="AY1037" s="32">
        <f>$D1037*($E1037*(AY$321-AY$322)+$F1037*(AY$324-AY$325))</f>
        <v/>
      </c>
    </row>
    <row r="1038" hidden="1" outlineLevel="2">
      <c r="A1038" s="14" t="inlineStr">
        <is>
          <t>xcpd</t>
        </is>
      </c>
      <c r="B1038" s="14" t="inlineStr">
        <is>
          <t>oop</t>
        </is>
      </c>
      <c r="C1038" s="14" t="inlineStr">
        <is>
          <t>rod</t>
        </is>
      </c>
      <c r="D1038" s="32">
        <f>INDEX(Inputs!$W$5:$W$132,MATCH($B1038&amp;"|"&amp;$C1038,Inputs!$A$5:$A$132,0))</f>
        <v/>
      </c>
      <c r="E1038" s="32">
        <f>INDEX(Inputs!$Z$5:$Z$132,MATCH($B1038&amp;"|"&amp;$C1038,Inputs!$A$5:$A$132,0))</f>
        <v/>
      </c>
      <c r="F1038" s="32">
        <f>INDEX(Inputs!$AA$5:$AA$132,MATCH($B1038&amp;"|"&amp;$C1038,Inputs!$A$5:$A$132,0))</f>
        <v/>
      </c>
      <c r="G1038" s="36" t="n"/>
      <c r="H1038" s="14">
        <f>INDEX(VarLab,MATCH($A1038,VarKey,0))&amp;INDEX(MemLab,MATCH($C1038&amp;"|"&amp;$B1038,MemKey,0))</f>
        <v/>
      </c>
      <c r="I1038" s="14">
        <f>INDEX(VarUnit,MATCH($A1038,VarKey,0))</f>
        <v/>
      </c>
      <c r="J1038" s="14">
        <f>INDEX(VarSrc,MATCH($A1038,VarKey,0))</f>
        <v/>
      </c>
      <c r="K1038" s="11">
        <f>CodePrefix&amp;$A1038&amp;IF($C1038="","","."&amp;$C1038&amp;"."&amp;$B1038)&amp;INDEX(VarEnd,MATCH($A1038,VarKey,0))&amp;K$5</f>
        <v/>
      </c>
      <c r="L1038" s="37">
        <f>$D1038*($E1038*(L$321-L$322)+$F1038*(L$324-L$325))</f>
        <v/>
      </c>
      <c r="M1038" s="32">
        <f>$D1038*($E1038*(M$321-M$322)+$F1038*(M$324-M$325))</f>
        <v/>
      </c>
      <c r="N1038" s="32">
        <f>$D1038*($E1038*(N$321-N$322)+$F1038*(N$324-N$325))</f>
        <v/>
      </c>
      <c r="O1038" s="32">
        <f>$D1038*($E1038*(O$321-O$322)+$F1038*(O$324-O$325))</f>
        <v/>
      </c>
      <c r="P1038" s="32">
        <f>$D1038*($E1038*(P$321-P$322)+$F1038*(P$324-P$325))</f>
        <v/>
      </c>
      <c r="Q1038" s="32">
        <f>$D1038*($E1038*(Q$321-Q$322)+$F1038*(Q$324-Q$325))</f>
        <v/>
      </c>
      <c r="R1038" s="32">
        <f>$D1038*($E1038*(R$321-R$322)+$F1038*(R$324-R$325))</f>
        <v/>
      </c>
      <c r="S1038" s="32">
        <f>$D1038*($E1038*(S$321-S$322)+$F1038*(S$324-S$325))</f>
        <v/>
      </c>
      <c r="T1038" s="32">
        <f>$D1038*($E1038*(T$321-T$322)+$F1038*(T$324-T$325))</f>
        <v/>
      </c>
      <c r="U1038" s="32">
        <f>$D1038*($E1038*(U$321-U$322)+$F1038*(U$324-U$325))</f>
        <v/>
      </c>
      <c r="V1038" s="32">
        <f>$D1038*($E1038*(V$321-V$322)+$F1038*(V$324-V$325))</f>
        <v/>
      </c>
      <c r="W1038" s="32">
        <f>$D1038*($E1038*(W$321-W$322)+$F1038*(W$324-W$325))</f>
        <v/>
      </c>
      <c r="X1038" s="32">
        <f>$D1038*($E1038*(X$321-X$322)+$F1038*(X$324-X$325))</f>
        <v/>
      </c>
      <c r="Y1038" s="32">
        <f>$D1038*($E1038*(Y$321-Y$322)+$F1038*(Y$324-Y$325))</f>
        <v/>
      </c>
      <c r="Z1038" s="32">
        <f>$D1038*($E1038*(Z$321-Z$322)+$F1038*(Z$324-Z$325))</f>
        <v/>
      </c>
      <c r="AA1038" s="32">
        <f>$D1038*($E1038*(AA$321-AA$322)+$F1038*(AA$324-AA$325))</f>
        <v/>
      </c>
      <c r="AB1038" s="32">
        <f>$D1038*($E1038*(AB$321-AB$322)+$F1038*(AB$324-AB$325))</f>
        <v/>
      </c>
      <c r="AC1038" s="32">
        <f>$D1038*($E1038*(AC$321-AC$322)+$F1038*(AC$324-AC$325))</f>
        <v/>
      </c>
      <c r="AD1038" s="32">
        <f>$D1038*($E1038*(AD$321-AD$322)+$F1038*(AD$324-AD$325))</f>
        <v/>
      </c>
      <c r="AF1038" s="11">
        <f>CodePrefix&amp;$A1038&amp;IF($C1038="","","."&amp;$C1038&amp;"."&amp;$B1038)&amp;INDEX(VarEnd,MATCH($A1038,VarKey,0))&amp;AF$5</f>
        <v/>
      </c>
      <c r="AG1038" s="37">
        <f>$D1038*($E1038*(AG$321-AG$322)+$F1038*(AG$324-AG$325))</f>
        <v/>
      </c>
      <c r="AH1038" s="32">
        <f>$D1038*($E1038*(AH$321-AH$322)+$F1038*(AH$324-AH$325))</f>
        <v/>
      </c>
      <c r="AI1038" s="32">
        <f>$D1038*($E1038*(AI$321-AI$322)+$F1038*(AI$324-AI$325))</f>
        <v/>
      </c>
      <c r="AJ1038" s="32">
        <f>$D1038*($E1038*(AJ$321-AJ$322)+$F1038*(AJ$324-AJ$325))</f>
        <v/>
      </c>
      <c r="AK1038" s="32">
        <f>$D1038*($E1038*(AK$321-AK$322)+$F1038*(AK$324-AK$325))</f>
        <v/>
      </c>
      <c r="AL1038" s="32">
        <f>$D1038*($E1038*(AL$321-AL$322)+$F1038*(AL$324-AL$325))</f>
        <v/>
      </c>
      <c r="AM1038" s="32">
        <f>$D1038*($E1038*(AM$321-AM$322)+$F1038*(AM$324-AM$325))</f>
        <v/>
      </c>
      <c r="AN1038" s="32">
        <f>$D1038*($E1038*(AN$321-AN$322)+$F1038*(AN$324-AN$325))</f>
        <v/>
      </c>
      <c r="AO1038" s="32">
        <f>$D1038*($E1038*(AO$321-AO$322)+$F1038*(AO$324-AO$325))</f>
        <v/>
      </c>
      <c r="AP1038" s="32">
        <f>$D1038*($E1038*(AP$321-AP$322)+$F1038*(AP$324-AP$325))</f>
        <v/>
      </c>
      <c r="AQ1038" s="32">
        <f>$D1038*($E1038*(AQ$321-AQ$322)+$F1038*(AQ$324-AQ$325))</f>
        <v/>
      </c>
      <c r="AR1038" s="32">
        <f>$D1038*($E1038*(AR$321-AR$322)+$F1038*(AR$324-AR$325))</f>
        <v/>
      </c>
      <c r="AS1038" s="32">
        <f>$D1038*($E1038*(AS$321-AS$322)+$F1038*(AS$324-AS$325))</f>
        <v/>
      </c>
      <c r="AT1038" s="32">
        <f>$D1038*($E1038*(AT$321-AT$322)+$F1038*(AT$324-AT$325))</f>
        <v/>
      </c>
      <c r="AU1038" s="32">
        <f>$D1038*($E1038*(AU$321-AU$322)+$F1038*(AU$324-AU$325))</f>
        <v/>
      </c>
      <c r="AV1038" s="32">
        <f>$D1038*($E1038*(AV$321-AV$322)+$F1038*(AV$324-AV$325))</f>
        <v/>
      </c>
      <c r="AW1038" s="32">
        <f>$D1038*($E1038*(AW$321-AW$322)+$F1038*(AW$324-AW$325))</f>
        <v/>
      </c>
      <c r="AX1038" s="32">
        <f>$D1038*($E1038*(AX$321-AX$322)+$F1038*(AX$324-AX$325))</f>
        <v/>
      </c>
      <c r="AY1038" s="32">
        <f>$D1038*($E1038*(AY$321-AY$322)+$F1038*(AY$324-AY$325))</f>
        <v/>
      </c>
    </row>
    <row r="1039" hidden="1" outlineLevel="2">
      <c r="A1039" s="14" t="inlineStr">
        <is>
          <t>xcpd</t>
        </is>
      </c>
      <c r="B1039" s="14" t="inlineStr">
        <is>
          <t>bio</t>
        </is>
      </c>
      <c r="C1039" s="14" t="inlineStr">
        <is>
          <t>rod</t>
        </is>
      </c>
      <c r="D1039" s="32">
        <f>INDEX(Inputs!$W$5:$W$132,MATCH($B1039&amp;"|"&amp;$C1039,Inputs!$A$5:$A$132,0))</f>
        <v/>
      </c>
      <c r="E1039" s="32">
        <f>INDEX(Inputs!$Z$5:$Z$132,MATCH($B1039&amp;"|"&amp;$C1039,Inputs!$A$5:$A$132,0))</f>
        <v/>
      </c>
      <c r="F1039" s="32">
        <f>INDEX(Inputs!$AA$5:$AA$132,MATCH($B1039&amp;"|"&amp;$C1039,Inputs!$A$5:$A$132,0))</f>
        <v/>
      </c>
      <c r="G1039" s="36" t="n"/>
      <c r="H1039" s="14">
        <f>INDEX(VarLab,MATCH($A1039,VarKey,0))&amp;INDEX(MemLab,MATCH($C1039&amp;"|"&amp;$B1039,MemKey,0))</f>
        <v/>
      </c>
      <c r="I1039" s="14">
        <f>INDEX(VarUnit,MATCH($A1039,VarKey,0))</f>
        <v/>
      </c>
      <c r="J1039" s="14">
        <f>INDEX(VarSrc,MATCH($A1039,VarKey,0))</f>
        <v/>
      </c>
      <c r="K1039" s="11">
        <f>CodePrefix&amp;$A1039&amp;IF($C1039="","","."&amp;$C1039&amp;"."&amp;$B1039)&amp;INDEX(VarEnd,MATCH($A1039,VarKey,0))&amp;K$5</f>
        <v/>
      </c>
      <c r="L1039" s="37">
        <f>$D1039*($E1039*(L$321-L$322)+$F1039*(L$324-L$325))</f>
        <v/>
      </c>
      <c r="M1039" s="32">
        <f>$D1039*($E1039*(M$321-M$322)+$F1039*(M$324-M$325))</f>
        <v/>
      </c>
      <c r="N1039" s="32">
        <f>$D1039*($E1039*(N$321-N$322)+$F1039*(N$324-N$325))</f>
        <v/>
      </c>
      <c r="O1039" s="32">
        <f>$D1039*($E1039*(O$321-O$322)+$F1039*(O$324-O$325))</f>
        <v/>
      </c>
      <c r="P1039" s="32">
        <f>$D1039*($E1039*(P$321-P$322)+$F1039*(P$324-P$325))</f>
        <v/>
      </c>
      <c r="Q1039" s="32">
        <f>$D1039*($E1039*(Q$321-Q$322)+$F1039*(Q$324-Q$325))</f>
        <v/>
      </c>
      <c r="R1039" s="32">
        <f>$D1039*($E1039*(R$321-R$322)+$F1039*(R$324-R$325))</f>
        <v/>
      </c>
      <c r="S1039" s="32">
        <f>$D1039*($E1039*(S$321-S$322)+$F1039*(S$324-S$325))</f>
        <v/>
      </c>
      <c r="T1039" s="32">
        <f>$D1039*($E1039*(T$321-T$322)+$F1039*(T$324-T$325))</f>
        <v/>
      </c>
      <c r="U1039" s="32">
        <f>$D1039*($E1039*(U$321-U$322)+$F1039*(U$324-U$325))</f>
        <v/>
      </c>
      <c r="V1039" s="32">
        <f>$D1039*($E1039*(V$321-V$322)+$F1039*(V$324-V$325))</f>
        <v/>
      </c>
      <c r="W1039" s="32">
        <f>$D1039*($E1039*(W$321-W$322)+$F1039*(W$324-W$325))</f>
        <v/>
      </c>
      <c r="X1039" s="32">
        <f>$D1039*($E1039*(X$321-X$322)+$F1039*(X$324-X$325))</f>
        <v/>
      </c>
      <c r="Y1039" s="32">
        <f>$D1039*($E1039*(Y$321-Y$322)+$F1039*(Y$324-Y$325))</f>
        <v/>
      </c>
      <c r="Z1039" s="32">
        <f>$D1039*($E1039*(Z$321-Z$322)+$F1039*(Z$324-Z$325))</f>
        <v/>
      </c>
      <c r="AA1039" s="32">
        <f>$D1039*($E1039*(AA$321-AA$322)+$F1039*(AA$324-AA$325))</f>
        <v/>
      </c>
      <c r="AB1039" s="32">
        <f>$D1039*($E1039*(AB$321-AB$322)+$F1039*(AB$324-AB$325))</f>
        <v/>
      </c>
      <c r="AC1039" s="32">
        <f>$D1039*($E1039*(AC$321-AC$322)+$F1039*(AC$324-AC$325))</f>
        <v/>
      </c>
      <c r="AD1039" s="32">
        <f>$D1039*($E1039*(AD$321-AD$322)+$F1039*(AD$324-AD$325))</f>
        <v/>
      </c>
      <c r="AF1039" s="11">
        <f>CodePrefix&amp;$A1039&amp;IF($C1039="","","."&amp;$C1039&amp;"."&amp;$B1039)&amp;INDEX(VarEnd,MATCH($A1039,VarKey,0))&amp;AF$5</f>
        <v/>
      </c>
      <c r="AG1039" s="37">
        <f>$D1039*($E1039*(AG$321-AG$322)+$F1039*(AG$324-AG$325))</f>
        <v/>
      </c>
      <c r="AH1039" s="32">
        <f>$D1039*($E1039*(AH$321-AH$322)+$F1039*(AH$324-AH$325))</f>
        <v/>
      </c>
      <c r="AI1039" s="32">
        <f>$D1039*($E1039*(AI$321-AI$322)+$F1039*(AI$324-AI$325))</f>
        <v/>
      </c>
      <c r="AJ1039" s="32">
        <f>$D1039*($E1039*(AJ$321-AJ$322)+$F1039*(AJ$324-AJ$325))</f>
        <v/>
      </c>
      <c r="AK1039" s="32">
        <f>$D1039*($E1039*(AK$321-AK$322)+$F1039*(AK$324-AK$325))</f>
        <v/>
      </c>
      <c r="AL1039" s="32">
        <f>$D1039*($E1039*(AL$321-AL$322)+$F1039*(AL$324-AL$325))</f>
        <v/>
      </c>
      <c r="AM1039" s="32">
        <f>$D1039*($E1039*(AM$321-AM$322)+$F1039*(AM$324-AM$325))</f>
        <v/>
      </c>
      <c r="AN1039" s="32">
        <f>$D1039*($E1039*(AN$321-AN$322)+$F1039*(AN$324-AN$325))</f>
        <v/>
      </c>
      <c r="AO1039" s="32">
        <f>$D1039*($E1039*(AO$321-AO$322)+$F1039*(AO$324-AO$325))</f>
        <v/>
      </c>
      <c r="AP1039" s="32">
        <f>$D1039*($E1039*(AP$321-AP$322)+$F1039*(AP$324-AP$325))</f>
        <v/>
      </c>
      <c r="AQ1039" s="32">
        <f>$D1039*($E1039*(AQ$321-AQ$322)+$F1039*(AQ$324-AQ$325))</f>
        <v/>
      </c>
      <c r="AR1039" s="32">
        <f>$D1039*($E1039*(AR$321-AR$322)+$F1039*(AR$324-AR$325))</f>
        <v/>
      </c>
      <c r="AS1039" s="32">
        <f>$D1039*($E1039*(AS$321-AS$322)+$F1039*(AS$324-AS$325))</f>
        <v/>
      </c>
      <c r="AT1039" s="32">
        <f>$D1039*($E1039*(AT$321-AT$322)+$F1039*(AT$324-AT$325))</f>
        <v/>
      </c>
      <c r="AU1039" s="32">
        <f>$D1039*($E1039*(AU$321-AU$322)+$F1039*(AU$324-AU$325))</f>
        <v/>
      </c>
      <c r="AV1039" s="32">
        <f>$D1039*($E1039*(AV$321-AV$322)+$F1039*(AV$324-AV$325))</f>
        <v/>
      </c>
      <c r="AW1039" s="32">
        <f>$D1039*($E1039*(AW$321-AW$322)+$F1039*(AW$324-AW$325))</f>
        <v/>
      </c>
      <c r="AX1039" s="32">
        <f>$D1039*($E1039*(AX$321-AX$322)+$F1039*(AX$324-AX$325))</f>
        <v/>
      </c>
      <c r="AY1039" s="32">
        <f>$D1039*($E1039*(AY$321-AY$322)+$F1039*(AY$324-AY$325))</f>
        <v/>
      </c>
    </row>
    <row r="1040" hidden="1" outlineLevel="2"/>
    <row r="1041" hidden="1" outlineLevel="2">
      <c r="A1041" s="14" t="inlineStr">
        <is>
          <t>atp</t>
        </is>
      </c>
      <c r="B1041" s="14" t="inlineStr">
        <is>
          <t>coa</t>
        </is>
      </c>
      <c r="C1041" s="14" t="inlineStr">
        <is>
          <t>rod</t>
        </is>
      </c>
      <c r="D1041" s="32">
        <f>INDEX(Inputs!$U$5:$U$132,MATCH($B1041&amp;"|"&amp;$C1041,Inputs!$A$5:$A$132,0))</f>
        <v/>
      </c>
      <c r="E1041" s="32">
        <f>INDEX(Inputs!$V$5:$V$132,MATCH($B1041&amp;"|"&amp;$C1041,Inputs!$A$5:$A$132,0))</f>
        <v/>
      </c>
      <c r="F1041" s="36" t="n"/>
      <c r="G1041" s="36" t="n"/>
      <c r="H1041" s="14">
        <f>INDEX(VarLab,MATCH($A1041,VarKey,0))&amp;INDEX(MemLab,MATCH($C1041&amp;"|"&amp;$B1041,MemKey,0))</f>
        <v/>
      </c>
      <c r="I1041" s="14">
        <f>INDEX(VarUnit,MATCH($A1041,VarKey,0))</f>
        <v/>
      </c>
      <c r="J1041" s="14">
        <f>INDEX(VarSrc,MATCH($A1041,VarKey,0))</f>
        <v/>
      </c>
      <c r="K1041" s="11">
        <f>CodePrefix&amp;$A1041&amp;IF($C1041="","","."&amp;$C1041&amp;"."&amp;$B1041)&amp;INDEX(VarEnd,MATCH($A1041,VarKey,0))&amp;K$5</f>
        <v/>
      </c>
      <c r="L1041" s="37">
        <f>MAX(INDEX(L$381:L$392,$D1041)+(L1014+L1032)*(1+$E1041),0.01)</f>
        <v/>
      </c>
      <c r="M1041" s="32">
        <f>MAX(INDEX(M$381:M$392,$D1041)+(M1014+M1032)*(1+$E1041),0.01)</f>
        <v/>
      </c>
      <c r="N1041" s="32">
        <f>MAX(INDEX(N$381:N$392,$D1041)+(N1014+N1032)*(1+$E1041),0.01)</f>
        <v/>
      </c>
      <c r="O1041" s="32">
        <f>MAX(INDEX(O$381:O$392,$D1041)+(O1014+O1032)*(1+$E1041),0.01)</f>
        <v/>
      </c>
      <c r="P1041" s="32">
        <f>MAX(INDEX(P$381:P$392,$D1041)+(P1014+P1032)*(1+$E1041),0.01)</f>
        <v/>
      </c>
      <c r="Q1041" s="32">
        <f>MAX(INDEX(Q$381:Q$392,$D1041)+(Q1014+Q1032)*(1+$E1041),0.01)</f>
        <v/>
      </c>
      <c r="R1041" s="32">
        <f>MAX(INDEX(R$381:R$392,$D1041)+(R1014+R1032)*(1+$E1041),0.01)</f>
        <v/>
      </c>
      <c r="S1041" s="32">
        <f>MAX(INDEX(S$381:S$392,$D1041)+(S1014+S1032)*(1+$E1041),0.01)</f>
        <v/>
      </c>
      <c r="T1041" s="32">
        <f>MAX(INDEX(T$381:T$392,$D1041)+(T1014+T1032)*(1+$E1041),0.01)</f>
        <v/>
      </c>
      <c r="U1041" s="32">
        <f>MAX(INDEX(U$381:U$392,$D1041)+(U1014+U1032)*(1+$E1041),0.01)</f>
        <v/>
      </c>
      <c r="V1041" s="32">
        <f>MAX(INDEX(V$381:V$392,$D1041)+(V1014+V1032)*(1+$E1041),0.01)</f>
        <v/>
      </c>
      <c r="W1041" s="32">
        <f>MAX(INDEX(W$381:W$392,$D1041)+(W1014+W1032)*(1+$E1041),0.01)</f>
        <v/>
      </c>
      <c r="X1041" s="32">
        <f>MAX(INDEX(X$381:X$392,$D1041)+(X1014+X1032)*(1+$E1041),0.01)</f>
        <v/>
      </c>
      <c r="Y1041" s="32">
        <f>MAX(INDEX(Y$381:Y$392,$D1041)+(Y1014+Y1032)*(1+$E1041),0.01)</f>
        <v/>
      </c>
      <c r="Z1041" s="32">
        <f>MAX(INDEX(Z$381:Z$392,$D1041)+(Z1014+Z1032)*(1+$E1041),0.01)</f>
        <v/>
      </c>
      <c r="AA1041" s="32">
        <f>MAX(INDEX(AA$381:AA$392,$D1041)+(AA1014+AA1032)*(1+$E1041),0.01)</f>
        <v/>
      </c>
      <c r="AB1041" s="32">
        <f>MAX(INDEX(AB$381:AB$392,$D1041)+(AB1014+AB1032)*(1+$E1041),0.01)</f>
        <v/>
      </c>
      <c r="AC1041" s="32">
        <f>MAX(INDEX(AC$381:AC$392,$D1041)+(AC1014+AC1032)*(1+$E1041),0.01)</f>
        <v/>
      </c>
      <c r="AD1041" s="32">
        <f>MAX(INDEX(AD$381:AD$392,$D1041)+(AD1014+AD1032)*(1+$E1041),0.01)</f>
        <v/>
      </c>
      <c r="AF1041" s="11">
        <f>CodePrefix&amp;$A1041&amp;IF($C1041="","","."&amp;$C1041&amp;"."&amp;$B1041)&amp;INDEX(VarEnd,MATCH($A1041,VarKey,0))&amp;AF$5</f>
        <v/>
      </c>
      <c r="AG1041" s="37">
        <f>MAX(INDEX(AG$381:AG$392,$D1041)+(AG1014+AG1032)*(1+$E1041),0.01)</f>
        <v/>
      </c>
      <c r="AH1041" s="32">
        <f>MAX(INDEX(AH$381:AH$392,$D1041)+(AH1014+AH1032)*(1+$E1041),0.01)</f>
        <v/>
      </c>
      <c r="AI1041" s="32">
        <f>MAX(INDEX(AI$381:AI$392,$D1041)+(AI1014+AI1032)*(1+$E1041),0.01)</f>
        <v/>
      </c>
      <c r="AJ1041" s="32">
        <f>MAX(INDEX(AJ$381:AJ$392,$D1041)+(AJ1014+AJ1032)*(1+$E1041),0.01)</f>
        <v/>
      </c>
      <c r="AK1041" s="32">
        <f>MAX(INDEX(AK$381:AK$392,$D1041)+(AK1014+AK1032)*(1+$E1041),0.01)</f>
        <v/>
      </c>
      <c r="AL1041" s="32">
        <f>MAX(INDEX(AL$381:AL$392,$D1041)+(AL1014+AL1032)*(1+$E1041),0.01)</f>
        <v/>
      </c>
      <c r="AM1041" s="32">
        <f>MAX(INDEX(AM$381:AM$392,$D1041)+(AM1014+AM1032)*(1+$E1041),0.01)</f>
        <v/>
      </c>
      <c r="AN1041" s="32">
        <f>MAX(INDEX(AN$381:AN$392,$D1041)+(AN1014+AN1032)*(1+$E1041),0.01)</f>
        <v/>
      </c>
      <c r="AO1041" s="32">
        <f>MAX(INDEX(AO$381:AO$392,$D1041)+(AO1014+AO1032)*(1+$E1041),0.01)</f>
        <v/>
      </c>
      <c r="AP1041" s="32">
        <f>MAX(INDEX(AP$381:AP$392,$D1041)+(AP1014+AP1032)*(1+$E1041),0.01)</f>
        <v/>
      </c>
      <c r="AQ1041" s="32">
        <f>MAX(INDEX(AQ$381:AQ$392,$D1041)+(AQ1014+AQ1032)*(1+$E1041),0.01)</f>
        <v/>
      </c>
      <c r="AR1041" s="32">
        <f>MAX(INDEX(AR$381:AR$392,$D1041)+(AR1014+AR1032)*(1+$E1041),0.01)</f>
        <v/>
      </c>
      <c r="AS1041" s="32">
        <f>MAX(INDEX(AS$381:AS$392,$D1041)+(AS1014+AS1032)*(1+$E1041),0.01)</f>
        <v/>
      </c>
      <c r="AT1041" s="32">
        <f>MAX(INDEX(AT$381:AT$392,$D1041)+(AT1014+AT1032)*(1+$E1041),0.01)</f>
        <v/>
      </c>
      <c r="AU1041" s="32">
        <f>MAX(INDEX(AU$381:AU$392,$D1041)+(AU1014+AU1032)*(1+$E1041),0.01)</f>
        <v/>
      </c>
      <c r="AV1041" s="32">
        <f>MAX(INDEX(AV$381:AV$392,$D1041)+(AV1014+AV1032)*(1+$E1041),0.01)</f>
        <v/>
      </c>
      <c r="AW1041" s="32">
        <f>MAX(INDEX(AW$381:AW$392,$D1041)+(AW1014+AW1032)*(1+$E1041),0.01)</f>
        <v/>
      </c>
      <c r="AX1041" s="32">
        <f>MAX(INDEX(AX$381:AX$392,$D1041)+(AX1014+AX1032)*(1+$E1041),0.01)</f>
        <v/>
      </c>
      <c r="AY1041" s="32">
        <f>MAX(INDEX(AY$381:AY$392,$D1041)+(AY1014+AY1032)*(1+$E1041),0.01)</f>
        <v/>
      </c>
    </row>
    <row r="1042" hidden="1" outlineLevel="2">
      <c r="A1042" s="14" t="inlineStr">
        <is>
          <t>atp</t>
        </is>
      </c>
      <c r="B1042" s="14" t="inlineStr">
        <is>
          <t>nga</t>
        </is>
      </c>
      <c r="C1042" s="14" t="inlineStr">
        <is>
          <t>rod</t>
        </is>
      </c>
      <c r="D1042" s="32">
        <f>INDEX(Inputs!$U$5:$U$132,MATCH($B1042&amp;"|"&amp;$C1042,Inputs!$A$5:$A$132,0))</f>
        <v/>
      </c>
      <c r="E1042" s="32">
        <f>INDEX(Inputs!$V$5:$V$132,MATCH($B1042&amp;"|"&amp;$C1042,Inputs!$A$5:$A$132,0))</f>
        <v/>
      </c>
      <c r="F1042" s="36" t="n"/>
      <c r="G1042" s="36" t="n"/>
      <c r="H1042" s="14">
        <f>INDEX(VarLab,MATCH($A1042,VarKey,0))&amp;INDEX(MemLab,MATCH($C1042&amp;"|"&amp;$B1042,MemKey,0))</f>
        <v/>
      </c>
      <c r="I1042" s="14">
        <f>INDEX(VarUnit,MATCH($A1042,VarKey,0))</f>
        <v/>
      </c>
      <c r="J1042" s="14">
        <f>INDEX(VarSrc,MATCH($A1042,VarKey,0))</f>
        <v/>
      </c>
      <c r="K1042" s="11">
        <f>CodePrefix&amp;$A1042&amp;IF($C1042="","","."&amp;$C1042&amp;"."&amp;$B1042)&amp;INDEX(VarEnd,MATCH($A1042,VarKey,0))&amp;K$5</f>
        <v/>
      </c>
      <c r="L1042" s="37">
        <f>MAX(INDEX(L$381:L$392,$D1042)+(L1015+L1033)*(1+$E1042),0.01)</f>
        <v/>
      </c>
      <c r="M1042" s="32">
        <f>MAX(INDEX(M$381:M$392,$D1042)+(M1015+M1033)*(1+$E1042),0.01)</f>
        <v/>
      </c>
      <c r="N1042" s="32">
        <f>MAX(INDEX(N$381:N$392,$D1042)+(N1015+N1033)*(1+$E1042),0.01)</f>
        <v/>
      </c>
      <c r="O1042" s="32">
        <f>MAX(INDEX(O$381:O$392,$D1042)+(O1015+O1033)*(1+$E1042),0.01)</f>
        <v/>
      </c>
      <c r="P1042" s="32">
        <f>MAX(INDEX(P$381:P$392,$D1042)+(P1015+P1033)*(1+$E1042),0.01)</f>
        <v/>
      </c>
      <c r="Q1042" s="32">
        <f>MAX(INDEX(Q$381:Q$392,$D1042)+(Q1015+Q1033)*(1+$E1042),0.01)</f>
        <v/>
      </c>
      <c r="R1042" s="32">
        <f>MAX(INDEX(R$381:R$392,$D1042)+(R1015+R1033)*(1+$E1042),0.01)</f>
        <v/>
      </c>
      <c r="S1042" s="32">
        <f>MAX(INDEX(S$381:S$392,$D1042)+(S1015+S1033)*(1+$E1042),0.01)</f>
        <v/>
      </c>
      <c r="T1042" s="32">
        <f>MAX(INDEX(T$381:T$392,$D1042)+(T1015+T1033)*(1+$E1042),0.01)</f>
        <v/>
      </c>
      <c r="U1042" s="32">
        <f>MAX(INDEX(U$381:U$392,$D1042)+(U1015+U1033)*(1+$E1042),0.01)</f>
        <v/>
      </c>
      <c r="V1042" s="32">
        <f>MAX(INDEX(V$381:V$392,$D1042)+(V1015+V1033)*(1+$E1042),0.01)</f>
        <v/>
      </c>
      <c r="W1042" s="32">
        <f>MAX(INDEX(W$381:W$392,$D1042)+(W1015+W1033)*(1+$E1042),0.01)</f>
        <v/>
      </c>
      <c r="X1042" s="32">
        <f>MAX(INDEX(X$381:X$392,$D1042)+(X1015+X1033)*(1+$E1042),0.01)</f>
        <v/>
      </c>
      <c r="Y1042" s="32">
        <f>MAX(INDEX(Y$381:Y$392,$D1042)+(Y1015+Y1033)*(1+$E1042),0.01)</f>
        <v/>
      </c>
      <c r="Z1042" s="32">
        <f>MAX(INDEX(Z$381:Z$392,$D1042)+(Z1015+Z1033)*(1+$E1042),0.01)</f>
        <v/>
      </c>
      <c r="AA1042" s="32">
        <f>MAX(INDEX(AA$381:AA$392,$D1042)+(AA1015+AA1033)*(1+$E1042),0.01)</f>
        <v/>
      </c>
      <c r="AB1042" s="32">
        <f>MAX(INDEX(AB$381:AB$392,$D1042)+(AB1015+AB1033)*(1+$E1042),0.01)</f>
        <v/>
      </c>
      <c r="AC1042" s="32">
        <f>MAX(INDEX(AC$381:AC$392,$D1042)+(AC1015+AC1033)*(1+$E1042),0.01)</f>
        <v/>
      </c>
      <c r="AD1042" s="32">
        <f>MAX(INDEX(AD$381:AD$392,$D1042)+(AD1015+AD1033)*(1+$E1042),0.01)</f>
        <v/>
      </c>
      <c r="AF1042" s="11">
        <f>CodePrefix&amp;$A1042&amp;IF($C1042="","","."&amp;$C1042&amp;"."&amp;$B1042)&amp;INDEX(VarEnd,MATCH($A1042,VarKey,0))&amp;AF$5</f>
        <v/>
      </c>
      <c r="AG1042" s="37">
        <f>MAX(INDEX(AG$381:AG$392,$D1042)+(AG1015+AG1033)*(1+$E1042),0.01)</f>
        <v/>
      </c>
      <c r="AH1042" s="32">
        <f>MAX(INDEX(AH$381:AH$392,$D1042)+(AH1015+AH1033)*(1+$E1042),0.01)</f>
        <v/>
      </c>
      <c r="AI1042" s="32">
        <f>MAX(INDEX(AI$381:AI$392,$D1042)+(AI1015+AI1033)*(1+$E1042),0.01)</f>
        <v/>
      </c>
      <c r="AJ1042" s="32">
        <f>MAX(INDEX(AJ$381:AJ$392,$D1042)+(AJ1015+AJ1033)*(1+$E1042),0.01)</f>
        <v/>
      </c>
      <c r="AK1042" s="32">
        <f>MAX(INDEX(AK$381:AK$392,$D1042)+(AK1015+AK1033)*(1+$E1042),0.01)</f>
        <v/>
      </c>
      <c r="AL1042" s="32">
        <f>MAX(INDEX(AL$381:AL$392,$D1042)+(AL1015+AL1033)*(1+$E1042),0.01)</f>
        <v/>
      </c>
      <c r="AM1042" s="32">
        <f>MAX(INDEX(AM$381:AM$392,$D1042)+(AM1015+AM1033)*(1+$E1042),0.01)</f>
        <v/>
      </c>
      <c r="AN1042" s="32">
        <f>MAX(INDEX(AN$381:AN$392,$D1042)+(AN1015+AN1033)*(1+$E1042),0.01)</f>
        <v/>
      </c>
      <c r="AO1042" s="32">
        <f>MAX(INDEX(AO$381:AO$392,$D1042)+(AO1015+AO1033)*(1+$E1042),0.01)</f>
        <v/>
      </c>
      <c r="AP1042" s="32">
        <f>MAX(INDEX(AP$381:AP$392,$D1042)+(AP1015+AP1033)*(1+$E1042),0.01)</f>
        <v/>
      </c>
      <c r="AQ1042" s="32">
        <f>MAX(INDEX(AQ$381:AQ$392,$D1042)+(AQ1015+AQ1033)*(1+$E1042),0.01)</f>
        <v/>
      </c>
      <c r="AR1042" s="32">
        <f>MAX(INDEX(AR$381:AR$392,$D1042)+(AR1015+AR1033)*(1+$E1042),0.01)</f>
        <v/>
      </c>
      <c r="AS1042" s="32">
        <f>MAX(INDEX(AS$381:AS$392,$D1042)+(AS1015+AS1033)*(1+$E1042),0.01)</f>
        <v/>
      </c>
      <c r="AT1042" s="32">
        <f>MAX(INDEX(AT$381:AT$392,$D1042)+(AT1015+AT1033)*(1+$E1042),0.01)</f>
        <v/>
      </c>
      <c r="AU1042" s="32">
        <f>MAX(INDEX(AU$381:AU$392,$D1042)+(AU1015+AU1033)*(1+$E1042),0.01)</f>
        <v/>
      </c>
      <c r="AV1042" s="32">
        <f>MAX(INDEX(AV$381:AV$392,$D1042)+(AV1015+AV1033)*(1+$E1042),0.01)</f>
        <v/>
      </c>
      <c r="AW1042" s="32">
        <f>MAX(INDEX(AW$381:AW$392,$D1042)+(AW1015+AW1033)*(1+$E1042),0.01)</f>
        <v/>
      </c>
      <c r="AX1042" s="32">
        <f>MAX(INDEX(AX$381:AX$392,$D1042)+(AX1015+AX1033)*(1+$E1042),0.01)</f>
        <v/>
      </c>
      <c r="AY1042" s="32">
        <f>MAX(INDEX(AY$381:AY$392,$D1042)+(AY1015+AY1033)*(1+$E1042),0.01)</f>
        <v/>
      </c>
    </row>
    <row r="1043" hidden="1" outlineLevel="2">
      <c r="A1043" s="14" t="inlineStr">
        <is>
          <t>atp</t>
        </is>
      </c>
      <c r="B1043" s="14" t="inlineStr">
        <is>
          <t>gso</t>
        </is>
      </c>
      <c r="C1043" s="14" t="inlineStr">
        <is>
          <t>rod</t>
        </is>
      </c>
      <c r="D1043" s="32">
        <f>INDEX(Inputs!$U$5:$U$132,MATCH($B1043&amp;"|"&amp;$C1043,Inputs!$A$5:$A$132,0))</f>
        <v/>
      </c>
      <c r="E1043" s="32">
        <f>INDEX(Inputs!$V$5:$V$132,MATCH($B1043&amp;"|"&amp;$C1043,Inputs!$A$5:$A$132,0))</f>
        <v/>
      </c>
      <c r="F1043" s="36" t="n"/>
      <c r="G1043" s="36" t="n"/>
      <c r="H1043" s="14">
        <f>INDEX(VarLab,MATCH($A1043,VarKey,0))&amp;INDEX(MemLab,MATCH($C1043&amp;"|"&amp;$B1043,MemKey,0))</f>
        <v/>
      </c>
      <c r="I1043" s="14">
        <f>INDEX(VarUnit,MATCH($A1043,VarKey,0))</f>
        <v/>
      </c>
      <c r="J1043" s="14">
        <f>INDEX(VarSrc,MATCH($A1043,VarKey,0))</f>
        <v/>
      </c>
      <c r="K1043" s="11">
        <f>CodePrefix&amp;$A1043&amp;IF($C1043="","","."&amp;$C1043&amp;"."&amp;$B1043)&amp;INDEX(VarEnd,MATCH($A1043,VarKey,0))&amp;K$5</f>
        <v/>
      </c>
      <c r="L1043" s="37">
        <f>MAX(INDEX(L$381:L$392,$D1043)+(L1016+L1034)*(1+$E1043),0.01)</f>
        <v/>
      </c>
      <c r="M1043" s="32">
        <f>MAX(INDEX(M$381:M$392,$D1043)+(M1016+M1034)*(1+$E1043),0.01)</f>
        <v/>
      </c>
      <c r="N1043" s="32">
        <f>MAX(INDEX(N$381:N$392,$D1043)+(N1016+N1034)*(1+$E1043),0.01)</f>
        <v/>
      </c>
      <c r="O1043" s="32">
        <f>MAX(INDEX(O$381:O$392,$D1043)+(O1016+O1034)*(1+$E1043),0.01)</f>
        <v/>
      </c>
      <c r="P1043" s="32">
        <f>MAX(INDEX(P$381:P$392,$D1043)+(P1016+P1034)*(1+$E1043),0.01)</f>
        <v/>
      </c>
      <c r="Q1043" s="32">
        <f>MAX(INDEX(Q$381:Q$392,$D1043)+(Q1016+Q1034)*(1+$E1043),0.01)</f>
        <v/>
      </c>
      <c r="R1043" s="32">
        <f>MAX(INDEX(R$381:R$392,$D1043)+(R1016+R1034)*(1+$E1043),0.01)</f>
        <v/>
      </c>
      <c r="S1043" s="32">
        <f>MAX(INDEX(S$381:S$392,$D1043)+(S1016+S1034)*(1+$E1043),0.01)</f>
        <v/>
      </c>
      <c r="T1043" s="32">
        <f>MAX(INDEX(T$381:T$392,$D1043)+(T1016+T1034)*(1+$E1043),0.01)</f>
        <v/>
      </c>
      <c r="U1043" s="32">
        <f>MAX(INDEX(U$381:U$392,$D1043)+(U1016+U1034)*(1+$E1043),0.01)</f>
        <v/>
      </c>
      <c r="V1043" s="32">
        <f>MAX(INDEX(V$381:V$392,$D1043)+(V1016+V1034)*(1+$E1043),0.01)</f>
        <v/>
      </c>
      <c r="W1043" s="32">
        <f>MAX(INDEX(W$381:W$392,$D1043)+(W1016+W1034)*(1+$E1043),0.01)</f>
        <v/>
      </c>
      <c r="X1043" s="32">
        <f>MAX(INDEX(X$381:X$392,$D1043)+(X1016+X1034)*(1+$E1043),0.01)</f>
        <v/>
      </c>
      <c r="Y1043" s="32">
        <f>MAX(INDEX(Y$381:Y$392,$D1043)+(Y1016+Y1034)*(1+$E1043),0.01)</f>
        <v/>
      </c>
      <c r="Z1043" s="32">
        <f>MAX(INDEX(Z$381:Z$392,$D1043)+(Z1016+Z1034)*(1+$E1043),0.01)</f>
        <v/>
      </c>
      <c r="AA1043" s="32">
        <f>MAX(INDEX(AA$381:AA$392,$D1043)+(AA1016+AA1034)*(1+$E1043),0.01)</f>
        <v/>
      </c>
      <c r="AB1043" s="32">
        <f>MAX(INDEX(AB$381:AB$392,$D1043)+(AB1016+AB1034)*(1+$E1043),0.01)</f>
        <v/>
      </c>
      <c r="AC1043" s="32">
        <f>MAX(INDEX(AC$381:AC$392,$D1043)+(AC1016+AC1034)*(1+$E1043),0.01)</f>
        <v/>
      </c>
      <c r="AD1043" s="32">
        <f>MAX(INDEX(AD$381:AD$392,$D1043)+(AD1016+AD1034)*(1+$E1043),0.01)</f>
        <v/>
      </c>
      <c r="AF1043" s="11">
        <f>CodePrefix&amp;$A1043&amp;IF($C1043="","","."&amp;$C1043&amp;"."&amp;$B1043)&amp;INDEX(VarEnd,MATCH($A1043,VarKey,0))&amp;AF$5</f>
        <v/>
      </c>
      <c r="AG1043" s="37">
        <f>MAX(INDEX(AG$381:AG$392,$D1043)+(AG1016+AG1034)*(1+$E1043),0.01)</f>
        <v/>
      </c>
      <c r="AH1043" s="32">
        <f>MAX(INDEX(AH$381:AH$392,$D1043)+(AH1016+AH1034)*(1+$E1043),0.01)</f>
        <v/>
      </c>
      <c r="AI1043" s="32">
        <f>MAX(INDEX(AI$381:AI$392,$D1043)+(AI1016+AI1034)*(1+$E1043),0.01)</f>
        <v/>
      </c>
      <c r="AJ1043" s="32">
        <f>MAX(INDEX(AJ$381:AJ$392,$D1043)+(AJ1016+AJ1034)*(1+$E1043),0.01)</f>
        <v/>
      </c>
      <c r="AK1043" s="32">
        <f>MAX(INDEX(AK$381:AK$392,$D1043)+(AK1016+AK1034)*(1+$E1043),0.01)</f>
        <v/>
      </c>
      <c r="AL1043" s="32">
        <f>MAX(INDEX(AL$381:AL$392,$D1043)+(AL1016+AL1034)*(1+$E1043),0.01)</f>
        <v/>
      </c>
      <c r="AM1043" s="32">
        <f>MAX(INDEX(AM$381:AM$392,$D1043)+(AM1016+AM1034)*(1+$E1043),0.01)</f>
        <v/>
      </c>
      <c r="AN1043" s="32">
        <f>MAX(INDEX(AN$381:AN$392,$D1043)+(AN1016+AN1034)*(1+$E1043),0.01)</f>
        <v/>
      </c>
      <c r="AO1043" s="32">
        <f>MAX(INDEX(AO$381:AO$392,$D1043)+(AO1016+AO1034)*(1+$E1043),0.01)</f>
        <v/>
      </c>
      <c r="AP1043" s="32">
        <f>MAX(INDEX(AP$381:AP$392,$D1043)+(AP1016+AP1034)*(1+$E1043),0.01)</f>
        <v/>
      </c>
      <c r="AQ1043" s="32">
        <f>MAX(INDEX(AQ$381:AQ$392,$D1043)+(AQ1016+AQ1034)*(1+$E1043),0.01)</f>
        <v/>
      </c>
      <c r="AR1043" s="32">
        <f>MAX(INDEX(AR$381:AR$392,$D1043)+(AR1016+AR1034)*(1+$E1043),0.01)</f>
        <v/>
      </c>
      <c r="AS1043" s="32">
        <f>MAX(INDEX(AS$381:AS$392,$D1043)+(AS1016+AS1034)*(1+$E1043),0.01)</f>
        <v/>
      </c>
      <c r="AT1043" s="32">
        <f>MAX(INDEX(AT$381:AT$392,$D1043)+(AT1016+AT1034)*(1+$E1043),0.01)</f>
        <v/>
      </c>
      <c r="AU1043" s="32">
        <f>MAX(INDEX(AU$381:AU$392,$D1043)+(AU1016+AU1034)*(1+$E1043),0.01)</f>
        <v/>
      </c>
      <c r="AV1043" s="32">
        <f>MAX(INDEX(AV$381:AV$392,$D1043)+(AV1016+AV1034)*(1+$E1043),0.01)</f>
        <v/>
      </c>
      <c r="AW1043" s="32">
        <f>MAX(INDEX(AW$381:AW$392,$D1043)+(AW1016+AW1034)*(1+$E1043),0.01)</f>
        <v/>
      </c>
      <c r="AX1043" s="32">
        <f>MAX(INDEX(AX$381:AX$392,$D1043)+(AX1016+AX1034)*(1+$E1043),0.01)</f>
        <v/>
      </c>
      <c r="AY1043" s="32">
        <f>MAX(INDEX(AY$381:AY$392,$D1043)+(AY1016+AY1034)*(1+$E1043),0.01)</f>
        <v/>
      </c>
    </row>
    <row r="1044" hidden="1" outlineLevel="2">
      <c r="A1044" s="14" t="inlineStr">
        <is>
          <t>atp</t>
        </is>
      </c>
      <c r="B1044" s="14" t="inlineStr">
        <is>
          <t>die</t>
        </is>
      </c>
      <c r="C1044" s="14" t="inlineStr">
        <is>
          <t>rod</t>
        </is>
      </c>
      <c r="D1044" s="32">
        <f>INDEX(Inputs!$U$5:$U$132,MATCH($B1044&amp;"|"&amp;$C1044,Inputs!$A$5:$A$132,0))</f>
        <v/>
      </c>
      <c r="E1044" s="32">
        <f>INDEX(Inputs!$V$5:$V$132,MATCH($B1044&amp;"|"&amp;$C1044,Inputs!$A$5:$A$132,0))</f>
        <v/>
      </c>
      <c r="F1044" s="36" t="n"/>
      <c r="G1044" s="36" t="n"/>
      <c r="H1044" s="14">
        <f>INDEX(VarLab,MATCH($A1044,VarKey,0))&amp;INDEX(MemLab,MATCH($C1044&amp;"|"&amp;$B1044,MemKey,0))</f>
        <v/>
      </c>
      <c r="I1044" s="14">
        <f>INDEX(VarUnit,MATCH($A1044,VarKey,0))</f>
        <v/>
      </c>
      <c r="J1044" s="14">
        <f>INDEX(VarSrc,MATCH($A1044,VarKey,0))</f>
        <v/>
      </c>
      <c r="K1044" s="11">
        <f>CodePrefix&amp;$A1044&amp;IF($C1044="","","."&amp;$C1044&amp;"."&amp;$B1044)&amp;INDEX(VarEnd,MATCH($A1044,VarKey,0))&amp;K$5</f>
        <v/>
      </c>
      <c r="L1044" s="37">
        <f>MAX(INDEX(L$381:L$392,$D1044)+(L1017+L1035)*(1+$E1044),0.01)</f>
        <v/>
      </c>
      <c r="M1044" s="32">
        <f>MAX(INDEX(M$381:M$392,$D1044)+(M1017+M1035)*(1+$E1044),0.01)</f>
        <v/>
      </c>
      <c r="N1044" s="32">
        <f>MAX(INDEX(N$381:N$392,$D1044)+(N1017+N1035)*(1+$E1044),0.01)</f>
        <v/>
      </c>
      <c r="O1044" s="32">
        <f>MAX(INDEX(O$381:O$392,$D1044)+(O1017+O1035)*(1+$E1044),0.01)</f>
        <v/>
      </c>
      <c r="P1044" s="32">
        <f>MAX(INDEX(P$381:P$392,$D1044)+(P1017+P1035)*(1+$E1044),0.01)</f>
        <v/>
      </c>
      <c r="Q1044" s="32">
        <f>MAX(INDEX(Q$381:Q$392,$D1044)+(Q1017+Q1035)*(1+$E1044),0.01)</f>
        <v/>
      </c>
      <c r="R1044" s="32">
        <f>MAX(INDEX(R$381:R$392,$D1044)+(R1017+R1035)*(1+$E1044),0.01)</f>
        <v/>
      </c>
      <c r="S1044" s="32">
        <f>MAX(INDEX(S$381:S$392,$D1044)+(S1017+S1035)*(1+$E1044),0.01)</f>
        <v/>
      </c>
      <c r="T1044" s="32">
        <f>MAX(INDEX(T$381:T$392,$D1044)+(T1017+T1035)*(1+$E1044),0.01)</f>
        <v/>
      </c>
      <c r="U1044" s="32">
        <f>MAX(INDEX(U$381:U$392,$D1044)+(U1017+U1035)*(1+$E1044),0.01)</f>
        <v/>
      </c>
      <c r="V1044" s="32">
        <f>MAX(INDEX(V$381:V$392,$D1044)+(V1017+V1035)*(1+$E1044),0.01)</f>
        <v/>
      </c>
      <c r="W1044" s="32">
        <f>MAX(INDEX(W$381:W$392,$D1044)+(W1017+W1035)*(1+$E1044),0.01)</f>
        <v/>
      </c>
      <c r="X1044" s="32">
        <f>MAX(INDEX(X$381:X$392,$D1044)+(X1017+X1035)*(1+$E1044),0.01)</f>
        <v/>
      </c>
      <c r="Y1044" s="32">
        <f>MAX(INDEX(Y$381:Y$392,$D1044)+(Y1017+Y1035)*(1+$E1044),0.01)</f>
        <v/>
      </c>
      <c r="Z1044" s="32">
        <f>MAX(INDEX(Z$381:Z$392,$D1044)+(Z1017+Z1035)*(1+$E1044),0.01)</f>
        <v/>
      </c>
      <c r="AA1044" s="32">
        <f>MAX(INDEX(AA$381:AA$392,$D1044)+(AA1017+AA1035)*(1+$E1044),0.01)</f>
        <v/>
      </c>
      <c r="AB1044" s="32">
        <f>MAX(INDEX(AB$381:AB$392,$D1044)+(AB1017+AB1035)*(1+$E1044),0.01)</f>
        <v/>
      </c>
      <c r="AC1044" s="32">
        <f>MAX(INDEX(AC$381:AC$392,$D1044)+(AC1017+AC1035)*(1+$E1044),0.01)</f>
        <v/>
      </c>
      <c r="AD1044" s="32">
        <f>MAX(INDEX(AD$381:AD$392,$D1044)+(AD1017+AD1035)*(1+$E1044),0.01)</f>
        <v/>
      </c>
      <c r="AF1044" s="11">
        <f>CodePrefix&amp;$A1044&amp;IF($C1044="","","."&amp;$C1044&amp;"."&amp;$B1044)&amp;INDEX(VarEnd,MATCH($A1044,VarKey,0))&amp;AF$5</f>
        <v/>
      </c>
      <c r="AG1044" s="37">
        <f>MAX(INDEX(AG$381:AG$392,$D1044)+(AG1017+AG1035)*(1+$E1044),0.01)</f>
        <v/>
      </c>
      <c r="AH1044" s="32">
        <f>MAX(INDEX(AH$381:AH$392,$D1044)+(AH1017+AH1035)*(1+$E1044),0.01)</f>
        <v/>
      </c>
      <c r="AI1044" s="32">
        <f>MAX(INDEX(AI$381:AI$392,$D1044)+(AI1017+AI1035)*(1+$E1044),0.01)</f>
        <v/>
      </c>
      <c r="AJ1044" s="32">
        <f>MAX(INDEX(AJ$381:AJ$392,$D1044)+(AJ1017+AJ1035)*(1+$E1044),0.01)</f>
        <v/>
      </c>
      <c r="AK1044" s="32">
        <f>MAX(INDEX(AK$381:AK$392,$D1044)+(AK1017+AK1035)*(1+$E1044),0.01)</f>
        <v/>
      </c>
      <c r="AL1044" s="32">
        <f>MAX(INDEX(AL$381:AL$392,$D1044)+(AL1017+AL1035)*(1+$E1044),0.01)</f>
        <v/>
      </c>
      <c r="AM1044" s="32">
        <f>MAX(INDEX(AM$381:AM$392,$D1044)+(AM1017+AM1035)*(1+$E1044),0.01)</f>
        <v/>
      </c>
      <c r="AN1044" s="32">
        <f>MAX(INDEX(AN$381:AN$392,$D1044)+(AN1017+AN1035)*(1+$E1044),0.01)</f>
        <v/>
      </c>
      <c r="AO1044" s="32">
        <f>MAX(INDEX(AO$381:AO$392,$D1044)+(AO1017+AO1035)*(1+$E1044),0.01)</f>
        <v/>
      </c>
      <c r="AP1044" s="32">
        <f>MAX(INDEX(AP$381:AP$392,$D1044)+(AP1017+AP1035)*(1+$E1044),0.01)</f>
        <v/>
      </c>
      <c r="AQ1044" s="32">
        <f>MAX(INDEX(AQ$381:AQ$392,$D1044)+(AQ1017+AQ1035)*(1+$E1044),0.01)</f>
        <v/>
      </c>
      <c r="AR1044" s="32">
        <f>MAX(INDEX(AR$381:AR$392,$D1044)+(AR1017+AR1035)*(1+$E1044),0.01)</f>
        <v/>
      </c>
      <c r="AS1044" s="32">
        <f>MAX(INDEX(AS$381:AS$392,$D1044)+(AS1017+AS1035)*(1+$E1044),0.01)</f>
        <v/>
      </c>
      <c r="AT1044" s="32">
        <f>MAX(INDEX(AT$381:AT$392,$D1044)+(AT1017+AT1035)*(1+$E1044),0.01)</f>
        <v/>
      </c>
      <c r="AU1044" s="32">
        <f>MAX(INDEX(AU$381:AU$392,$D1044)+(AU1017+AU1035)*(1+$E1044),0.01)</f>
        <v/>
      </c>
      <c r="AV1044" s="32">
        <f>MAX(INDEX(AV$381:AV$392,$D1044)+(AV1017+AV1035)*(1+$E1044),0.01)</f>
        <v/>
      </c>
      <c r="AW1044" s="32">
        <f>MAX(INDEX(AW$381:AW$392,$D1044)+(AW1017+AW1035)*(1+$E1044),0.01)</f>
        <v/>
      </c>
      <c r="AX1044" s="32">
        <f>MAX(INDEX(AX$381:AX$392,$D1044)+(AX1017+AX1035)*(1+$E1044),0.01)</f>
        <v/>
      </c>
      <c r="AY1044" s="32">
        <f>MAX(INDEX(AY$381:AY$392,$D1044)+(AY1017+AY1035)*(1+$E1044),0.01)</f>
        <v/>
      </c>
    </row>
    <row r="1045" hidden="1" outlineLevel="2">
      <c r="A1045" s="14" t="inlineStr">
        <is>
          <t>atp</t>
        </is>
      </c>
      <c r="B1045" s="14" t="inlineStr">
        <is>
          <t>lpg</t>
        </is>
      </c>
      <c r="C1045" s="14" t="inlineStr">
        <is>
          <t>rod</t>
        </is>
      </c>
      <c r="D1045" s="32">
        <f>INDEX(Inputs!$U$5:$U$132,MATCH($B1045&amp;"|"&amp;$C1045,Inputs!$A$5:$A$132,0))</f>
        <v/>
      </c>
      <c r="E1045" s="32">
        <f>INDEX(Inputs!$V$5:$V$132,MATCH($B1045&amp;"|"&amp;$C1045,Inputs!$A$5:$A$132,0))</f>
        <v/>
      </c>
      <c r="F1045" s="36" t="n"/>
      <c r="G1045" s="36" t="n"/>
      <c r="H1045" s="14">
        <f>INDEX(VarLab,MATCH($A1045,VarKey,0))&amp;INDEX(MemLab,MATCH($C1045&amp;"|"&amp;$B1045,MemKey,0))</f>
        <v/>
      </c>
      <c r="I1045" s="14">
        <f>INDEX(VarUnit,MATCH($A1045,VarKey,0))</f>
        <v/>
      </c>
      <c r="J1045" s="14">
        <f>INDEX(VarSrc,MATCH($A1045,VarKey,0))</f>
        <v/>
      </c>
      <c r="K1045" s="11">
        <f>CodePrefix&amp;$A1045&amp;IF($C1045="","","."&amp;$C1045&amp;"."&amp;$B1045)&amp;INDEX(VarEnd,MATCH($A1045,VarKey,0))&amp;K$5</f>
        <v/>
      </c>
      <c r="L1045" s="37">
        <f>MAX(INDEX(L$381:L$392,$D1045)+(L1018+L1036)*(1+$E1045),0.01)</f>
        <v/>
      </c>
      <c r="M1045" s="32">
        <f>MAX(INDEX(M$381:M$392,$D1045)+(M1018+M1036)*(1+$E1045),0.01)</f>
        <v/>
      </c>
      <c r="N1045" s="32">
        <f>MAX(INDEX(N$381:N$392,$D1045)+(N1018+N1036)*(1+$E1045),0.01)</f>
        <v/>
      </c>
      <c r="O1045" s="32">
        <f>MAX(INDEX(O$381:O$392,$D1045)+(O1018+O1036)*(1+$E1045),0.01)</f>
        <v/>
      </c>
      <c r="P1045" s="32">
        <f>MAX(INDEX(P$381:P$392,$D1045)+(P1018+P1036)*(1+$E1045),0.01)</f>
        <v/>
      </c>
      <c r="Q1045" s="32">
        <f>MAX(INDEX(Q$381:Q$392,$D1045)+(Q1018+Q1036)*(1+$E1045),0.01)</f>
        <v/>
      </c>
      <c r="R1045" s="32">
        <f>MAX(INDEX(R$381:R$392,$D1045)+(R1018+R1036)*(1+$E1045),0.01)</f>
        <v/>
      </c>
      <c r="S1045" s="32">
        <f>MAX(INDEX(S$381:S$392,$D1045)+(S1018+S1036)*(1+$E1045),0.01)</f>
        <v/>
      </c>
      <c r="T1045" s="32">
        <f>MAX(INDEX(T$381:T$392,$D1045)+(T1018+T1036)*(1+$E1045),0.01)</f>
        <v/>
      </c>
      <c r="U1045" s="32">
        <f>MAX(INDEX(U$381:U$392,$D1045)+(U1018+U1036)*(1+$E1045),0.01)</f>
        <v/>
      </c>
      <c r="V1045" s="32">
        <f>MAX(INDEX(V$381:V$392,$D1045)+(V1018+V1036)*(1+$E1045),0.01)</f>
        <v/>
      </c>
      <c r="W1045" s="32">
        <f>MAX(INDEX(W$381:W$392,$D1045)+(W1018+W1036)*(1+$E1045),0.01)</f>
        <v/>
      </c>
      <c r="X1045" s="32">
        <f>MAX(INDEX(X$381:X$392,$D1045)+(X1018+X1036)*(1+$E1045),0.01)</f>
        <v/>
      </c>
      <c r="Y1045" s="32">
        <f>MAX(INDEX(Y$381:Y$392,$D1045)+(Y1018+Y1036)*(1+$E1045),0.01)</f>
        <v/>
      </c>
      <c r="Z1045" s="32">
        <f>MAX(INDEX(Z$381:Z$392,$D1045)+(Z1018+Z1036)*(1+$E1045),0.01)</f>
        <v/>
      </c>
      <c r="AA1045" s="32">
        <f>MAX(INDEX(AA$381:AA$392,$D1045)+(AA1018+AA1036)*(1+$E1045),0.01)</f>
        <v/>
      </c>
      <c r="AB1045" s="32">
        <f>MAX(INDEX(AB$381:AB$392,$D1045)+(AB1018+AB1036)*(1+$E1045),0.01)</f>
        <v/>
      </c>
      <c r="AC1045" s="32">
        <f>MAX(INDEX(AC$381:AC$392,$D1045)+(AC1018+AC1036)*(1+$E1045),0.01)</f>
        <v/>
      </c>
      <c r="AD1045" s="32">
        <f>MAX(INDEX(AD$381:AD$392,$D1045)+(AD1018+AD1036)*(1+$E1045),0.01)</f>
        <v/>
      </c>
      <c r="AF1045" s="11">
        <f>CodePrefix&amp;$A1045&amp;IF($C1045="","","."&amp;$C1045&amp;"."&amp;$B1045)&amp;INDEX(VarEnd,MATCH($A1045,VarKey,0))&amp;AF$5</f>
        <v/>
      </c>
      <c r="AG1045" s="37">
        <f>MAX(INDEX(AG$381:AG$392,$D1045)+(AG1018+AG1036)*(1+$E1045),0.01)</f>
        <v/>
      </c>
      <c r="AH1045" s="32">
        <f>MAX(INDEX(AH$381:AH$392,$D1045)+(AH1018+AH1036)*(1+$E1045),0.01)</f>
        <v/>
      </c>
      <c r="AI1045" s="32">
        <f>MAX(INDEX(AI$381:AI$392,$D1045)+(AI1018+AI1036)*(1+$E1045),0.01)</f>
        <v/>
      </c>
      <c r="AJ1045" s="32">
        <f>MAX(INDEX(AJ$381:AJ$392,$D1045)+(AJ1018+AJ1036)*(1+$E1045),0.01)</f>
        <v/>
      </c>
      <c r="AK1045" s="32">
        <f>MAX(INDEX(AK$381:AK$392,$D1045)+(AK1018+AK1036)*(1+$E1045),0.01)</f>
        <v/>
      </c>
      <c r="AL1045" s="32">
        <f>MAX(INDEX(AL$381:AL$392,$D1045)+(AL1018+AL1036)*(1+$E1045),0.01)</f>
        <v/>
      </c>
      <c r="AM1045" s="32">
        <f>MAX(INDEX(AM$381:AM$392,$D1045)+(AM1018+AM1036)*(1+$E1045),0.01)</f>
        <v/>
      </c>
      <c r="AN1045" s="32">
        <f>MAX(INDEX(AN$381:AN$392,$D1045)+(AN1018+AN1036)*(1+$E1045),0.01)</f>
        <v/>
      </c>
      <c r="AO1045" s="32">
        <f>MAX(INDEX(AO$381:AO$392,$D1045)+(AO1018+AO1036)*(1+$E1045),0.01)</f>
        <v/>
      </c>
      <c r="AP1045" s="32">
        <f>MAX(INDEX(AP$381:AP$392,$D1045)+(AP1018+AP1036)*(1+$E1045),0.01)</f>
        <v/>
      </c>
      <c r="AQ1045" s="32">
        <f>MAX(INDEX(AQ$381:AQ$392,$D1045)+(AQ1018+AQ1036)*(1+$E1045),0.01)</f>
        <v/>
      </c>
      <c r="AR1045" s="32">
        <f>MAX(INDEX(AR$381:AR$392,$D1045)+(AR1018+AR1036)*(1+$E1045),0.01)</f>
        <v/>
      </c>
      <c r="AS1045" s="32">
        <f>MAX(INDEX(AS$381:AS$392,$D1045)+(AS1018+AS1036)*(1+$E1045),0.01)</f>
        <v/>
      </c>
      <c r="AT1045" s="32">
        <f>MAX(INDEX(AT$381:AT$392,$D1045)+(AT1018+AT1036)*(1+$E1045),0.01)</f>
        <v/>
      </c>
      <c r="AU1045" s="32">
        <f>MAX(INDEX(AU$381:AU$392,$D1045)+(AU1018+AU1036)*(1+$E1045),0.01)</f>
        <v/>
      </c>
      <c r="AV1045" s="32">
        <f>MAX(INDEX(AV$381:AV$392,$D1045)+(AV1018+AV1036)*(1+$E1045),0.01)</f>
        <v/>
      </c>
      <c r="AW1045" s="32">
        <f>MAX(INDEX(AW$381:AW$392,$D1045)+(AW1018+AW1036)*(1+$E1045),0.01)</f>
        <v/>
      </c>
      <c r="AX1045" s="32">
        <f>MAX(INDEX(AX$381:AX$392,$D1045)+(AX1018+AX1036)*(1+$E1045),0.01)</f>
        <v/>
      </c>
      <c r="AY1045" s="32">
        <f>MAX(INDEX(AY$381:AY$392,$D1045)+(AY1018+AY1036)*(1+$E1045),0.01)</f>
        <v/>
      </c>
    </row>
    <row r="1046" hidden="1" outlineLevel="2">
      <c r="A1046" s="14" t="inlineStr">
        <is>
          <t>atp</t>
        </is>
      </c>
      <c r="B1046" s="14" t="inlineStr">
        <is>
          <t>ker</t>
        </is>
      </c>
      <c r="C1046" s="14" t="inlineStr">
        <is>
          <t>rod</t>
        </is>
      </c>
      <c r="D1046" s="32">
        <f>INDEX(Inputs!$U$5:$U$132,MATCH($B1046&amp;"|"&amp;$C1046,Inputs!$A$5:$A$132,0))</f>
        <v/>
      </c>
      <c r="E1046" s="32">
        <f>INDEX(Inputs!$V$5:$V$132,MATCH($B1046&amp;"|"&amp;$C1046,Inputs!$A$5:$A$132,0))</f>
        <v/>
      </c>
      <c r="F1046" s="36" t="n"/>
      <c r="G1046" s="36" t="n"/>
      <c r="H1046" s="14">
        <f>INDEX(VarLab,MATCH($A1046,VarKey,0))&amp;INDEX(MemLab,MATCH($C1046&amp;"|"&amp;$B1046,MemKey,0))</f>
        <v/>
      </c>
      <c r="I1046" s="14">
        <f>INDEX(VarUnit,MATCH($A1046,VarKey,0))</f>
        <v/>
      </c>
      <c r="J1046" s="14">
        <f>INDEX(VarSrc,MATCH($A1046,VarKey,0))</f>
        <v/>
      </c>
      <c r="K1046" s="11">
        <f>CodePrefix&amp;$A1046&amp;IF($C1046="","","."&amp;$C1046&amp;"."&amp;$B1046)&amp;INDEX(VarEnd,MATCH($A1046,VarKey,0))&amp;K$5</f>
        <v/>
      </c>
      <c r="L1046" s="37">
        <f>MAX(INDEX(L$381:L$392,$D1046)+(L1019+L1037)*(1+$E1046),0.01)</f>
        <v/>
      </c>
      <c r="M1046" s="32">
        <f>MAX(INDEX(M$381:M$392,$D1046)+(M1019+M1037)*(1+$E1046),0.01)</f>
        <v/>
      </c>
      <c r="N1046" s="32">
        <f>MAX(INDEX(N$381:N$392,$D1046)+(N1019+N1037)*(1+$E1046),0.01)</f>
        <v/>
      </c>
      <c r="O1046" s="32">
        <f>MAX(INDEX(O$381:O$392,$D1046)+(O1019+O1037)*(1+$E1046),0.01)</f>
        <v/>
      </c>
      <c r="P1046" s="32">
        <f>MAX(INDEX(P$381:P$392,$D1046)+(P1019+P1037)*(1+$E1046),0.01)</f>
        <v/>
      </c>
      <c r="Q1046" s="32">
        <f>MAX(INDEX(Q$381:Q$392,$D1046)+(Q1019+Q1037)*(1+$E1046),0.01)</f>
        <v/>
      </c>
      <c r="R1046" s="32">
        <f>MAX(INDEX(R$381:R$392,$D1046)+(R1019+R1037)*(1+$E1046),0.01)</f>
        <v/>
      </c>
      <c r="S1046" s="32">
        <f>MAX(INDEX(S$381:S$392,$D1046)+(S1019+S1037)*(1+$E1046),0.01)</f>
        <v/>
      </c>
      <c r="T1046" s="32">
        <f>MAX(INDEX(T$381:T$392,$D1046)+(T1019+T1037)*(1+$E1046),0.01)</f>
        <v/>
      </c>
      <c r="U1046" s="32">
        <f>MAX(INDEX(U$381:U$392,$D1046)+(U1019+U1037)*(1+$E1046),0.01)</f>
        <v/>
      </c>
      <c r="V1046" s="32">
        <f>MAX(INDEX(V$381:V$392,$D1046)+(V1019+V1037)*(1+$E1046),0.01)</f>
        <v/>
      </c>
      <c r="W1046" s="32">
        <f>MAX(INDEX(W$381:W$392,$D1046)+(W1019+W1037)*(1+$E1046),0.01)</f>
        <v/>
      </c>
      <c r="X1046" s="32">
        <f>MAX(INDEX(X$381:X$392,$D1046)+(X1019+X1037)*(1+$E1046),0.01)</f>
        <v/>
      </c>
      <c r="Y1046" s="32">
        <f>MAX(INDEX(Y$381:Y$392,$D1046)+(Y1019+Y1037)*(1+$E1046),0.01)</f>
        <v/>
      </c>
      <c r="Z1046" s="32">
        <f>MAX(INDEX(Z$381:Z$392,$D1046)+(Z1019+Z1037)*(1+$E1046),0.01)</f>
        <v/>
      </c>
      <c r="AA1046" s="32">
        <f>MAX(INDEX(AA$381:AA$392,$D1046)+(AA1019+AA1037)*(1+$E1046),0.01)</f>
        <v/>
      </c>
      <c r="AB1046" s="32">
        <f>MAX(INDEX(AB$381:AB$392,$D1046)+(AB1019+AB1037)*(1+$E1046),0.01)</f>
        <v/>
      </c>
      <c r="AC1046" s="32">
        <f>MAX(INDEX(AC$381:AC$392,$D1046)+(AC1019+AC1037)*(1+$E1046),0.01)</f>
        <v/>
      </c>
      <c r="AD1046" s="32">
        <f>MAX(INDEX(AD$381:AD$392,$D1046)+(AD1019+AD1037)*(1+$E1046),0.01)</f>
        <v/>
      </c>
      <c r="AF1046" s="11">
        <f>CodePrefix&amp;$A1046&amp;IF($C1046="","","."&amp;$C1046&amp;"."&amp;$B1046)&amp;INDEX(VarEnd,MATCH($A1046,VarKey,0))&amp;AF$5</f>
        <v/>
      </c>
      <c r="AG1046" s="37">
        <f>MAX(INDEX(AG$381:AG$392,$D1046)+(AG1019+AG1037)*(1+$E1046),0.01)</f>
        <v/>
      </c>
      <c r="AH1046" s="32">
        <f>MAX(INDEX(AH$381:AH$392,$D1046)+(AH1019+AH1037)*(1+$E1046),0.01)</f>
        <v/>
      </c>
      <c r="AI1046" s="32">
        <f>MAX(INDEX(AI$381:AI$392,$D1046)+(AI1019+AI1037)*(1+$E1046),0.01)</f>
        <v/>
      </c>
      <c r="AJ1046" s="32">
        <f>MAX(INDEX(AJ$381:AJ$392,$D1046)+(AJ1019+AJ1037)*(1+$E1046),0.01)</f>
        <v/>
      </c>
      <c r="AK1046" s="32">
        <f>MAX(INDEX(AK$381:AK$392,$D1046)+(AK1019+AK1037)*(1+$E1046),0.01)</f>
        <v/>
      </c>
      <c r="AL1046" s="32">
        <f>MAX(INDEX(AL$381:AL$392,$D1046)+(AL1019+AL1037)*(1+$E1046),0.01)</f>
        <v/>
      </c>
      <c r="AM1046" s="32">
        <f>MAX(INDEX(AM$381:AM$392,$D1046)+(AM1019+AM1037)*(1+$E1046),0.01)</f>
        <v/>
      </c>
      <c r="AN1046" s="32">
        <f>MAX(INDEX(AN$381:AN$392,$D1046)+(AN1019+AN1037)*(1+$E1046),0.01)</f>
        <v/>
      </c>
      <c r="AO1046" s="32">
        <f>MAX(INDEX(AO$381:AO$392,$D1046)+(AO1019+AO1037)*(1+$E1046),0.01)</f>
        <v/>
      </c>
      <c r="AP1046" s="32">
        <f>MAX(INDEX(AP$381:AP$392,$D1046)+(AP1019+AP1037)*(1+$E1046),0.01)</f>
        <v/>
      </c>
      <c r="AQ1046" s="32">
        <f>MAX(INDEX(AQ$381:AQ$392,$D1046)+(AQ1019+AQ1037)*(1+$E1046),0.01)</f>
        <v/>
      </c>
      <c r="AR1046" s="32">
        <f>MAX(INDEX(AR$381:AR$392,$D1046)+(AR1019+AR1037)*(1+$E1046),0.01)</f>
        <v/>
      </c>
      <c r="AS1046" s="32">
        <f>MAX(INDEX(AS$381:AS$392,$D1046)+(AS1019+AS1037)*(1+$E1046),0.01)</f>
        <v/>
      </c>
      <c r="AT1046" s="32">
        <f>MAX(INDEX(AT$381:AT$392,$D1046)+(AT1019+AT1037)*(1+$E1046),0.01)</f>
        <v/>
      </c>
      <c r="AU1046" s="32">
        <f>MAX(INDEX(AU$381:AU$392,$D1046)+(AU1019+AU1037)*(1+$E1046),0.01)</f>
        <v/>
      </c>
      <c r="AV1046" s="32">
        <f>MAX(INDEX(AV$381:AV$392,$D1046)+(AV1019+AV1037)*(1+$E1046),0.01)</f>
        <v/>
      </c>
      <c r="AW1046" s="32">
        <f>MAX(INDEX(AW$381:AW$392,$D1046)+(AW1019+AW1037)*(1+$E1046),0.01)</f>
        <v/>
      </c>
      <c r="AX1046" s="32">
        <f>MAX(INDEX(AX$381:AX$392,$D1046)+(AX1019+AX1037)*(1+$E1046),0.01)</f>
        <v/>
      </c>
      <c r="AY1046" s="32">
        <f>MAX(INDEX(AY$381:AY$392,$D1046)+(AY1019+AY1037)*(1+$E1046),0.01)</f>
        <v/>
      </c>
    </row>
    <row r="1047" hidden="1" outlineLevel="2">
      <c r="A1047" s="14" t="inlineStr">
        <is>
          <t>atp</t>
        </is>
      </c>
      <c r="B1047" s="14" t="inlineStr">
        <is>
          <t>oop</t>
        </is>
      </c>
      <c r="C1047" s="14" t="inlineStr">
        <is>
          <t>rod</t>
        </is>
      </c>
      <c r="D1047" s="32">
        <f>INDEX(Inputs!$U$5:$U$132,MATCH($B1047&amp;"|"&amp;$C1047,Inputs!$A$5:$A$132,0))</f>
        <v/>
      </c>
      <c r="E1047" s="32">
        <f>INDEX(Inputs!$V$5:$V$132,MATCH($B1047&amp;"|"&amp;$C1047,Inputs!$A$5:$A$132,0))</f>
        <v/>
      </c>
      <c r="F1047" s="36" t="n"/>
      <c r="G1047" s="36" t="n"/>
      <c r="H1047" s="14">
        <f>INDEX(VarLab,MATCH($A1047,VarKey,0))&amp;INDEX(MemLab,MATCH($C1047&amp;"|"&amp;$B1047,MemKey,0))</f>
        <v/>
      </c>
      <c r="I1047" s="14">
        <f>INDEX(VarUnit,MATCH($A1047,VarKey,0))</f>
        <v/>
      </c>
      <c r="J1047" s="14">
        <f>INDEX(VarSrc,MATCH($A1047,VarKey,0))</f>
        <v/>
      </c>
      <c r="K1047" s="11">
        <f>CodePrefix&amp;$A1047&amp;IF($C1047="","","."&amp;$C1047&amp;"."&amp;$B1047)&amp;INDEX(VarEnd,MATCH($A1047,VarKey,0))&amp;K$5</f>
        <v/>
      </c>
      <c r="L1047" s="37">
        <f>MAX(INDEX(L$381:L$392,$D1047)+(L1020+L1038)*(1+$E1047),0.01)</f>
        <v/>
      </c>
      <c r="M1047" s="32">
        <f>MAX(INDEX(M$381:M$392,$D1047)+(M1020+M1038)*(1+$E1047),0.01)</f>
        <v/>
      </c>
      <c r="N1047" s="32">
        <f>MAX(INDEX(N$381:N$392,$D1047)+(N1020+N1038)*(1+$E1047),0.01)</f>
        <v/>
      </c>
      <c r="O1047" s="32">
        <f>MAX(INDEX(O$381:O$392,$D1047)+(O1020+O1038)*(1+$E1047),0.01)</f>
        <v/>
      </c>
      <c r="P1047" s="32">
        <f>MAX(INDEX(P$381:P$392,$D1047)+(P1020+P1038)*(1+$E1047),0.01)</f>
        <v/>
      </c>
      <c r="Q1047" s="32">
        <f>MAX(INDEX(Q$381:Q$392,$D1047)+(Q1020+Q1038)*(1+$E1047),0.01)</f>
        <v/>
      </c>
      <c r="R1047" s="32">
        <f>MAX(INDEX(R$381:R$392,$D1047)+(R1020+R1038)*(1+$E1047),0.01)</f>
        <v/>
      </c>
      <c r="S1047" s="32">
        <f>MAX(INDEX(S$381:S$392,$D1047)+(S1020+S1038)*(1+$E1047),0.01)</f>
        <v/>
      </c>
      <c r="T1047" s="32">
        <f>MAX(INDEX(T$381:T$392,$D1047)+(T1020+T1038)*(1+$E1047),0.01)</f>
        <v/>
      </c>
      <c r="U1047" s="32">
        <f>MAX(INDEX(U$381:U$392,$D1047)+(U1020+U1038)*(1+$E1047),0.01)</f>
        <v/>
      </c>
      <c r="V1047" s="32">
        <f>MAX(INDEX(V$381:V$392,$D1047)+(V1020+V1038)*(1+$E1047),0.01)</f>
        <v/>
      </c>
      <c r="W1047" s="32">
        <f>MAX(INDEX(W$381:W$392,$D1047)+(W1020+W1038)*(1+$E1047),0.01)</f>
        <v/>
      </c>
      <c r="X1047" s="32">
        <f>MAX(INDEX(X$381:X$392,$D1047)+(X1020+X1038)*(1+$E1047),0.01)</f>
        <v/>
      </c>
      <c r="Y1047" s="32">
        <f>MAX(INDEX(Y$381:Y$392,$D1047)+(Y1020+Y1038)*(1+$E1047),0.01)</f>
        <v/>
      </c>
      <c r="Z1047" s="32">
        <f>MAX(INDEX(Z$381:Z$392,$D1047)+(Z1020+Z1038)*(1+$E1047),0.01)</f>
        <v/>
      </c>
      <c r="AA1047" s="32">
        <f>MAX(INDEX(AA$381:AA$392,$D1047)+(AA1020+AA1038)*(1+$E1047),0.01)</f>
        <v/>
      </c>
      <c r="AB1047" s="32">
        <f>MAX(INDEX(AB$381:AB$392,$D1047)+(AB1020+AB1038)*(1+$E1047),0.01)</f>
        <v/>
      </c>
      <c r="AC1047" s="32">
        <f>MAX(INDEX(AC$381:AC$392,$D1047)+(AC1020+AC1038)*(1+$E1047),0.01)</f>
        <v/>
      </c>
      <c r="AD1047" s="32">
        <f>MAX(INDEX(AD$381:AD$392,$D1047)+(AD1020+AD1038)*(1+$E1047),0.01)</f>
        <v/>
      </c>
      <c r="AF1047" s="11">
        <f>CodePrefix&amp;$A1047&amp;IF($C1047="","","."&amp;$C1047&amp;"."&amp;$B1047)&amp;INDEX(VarEnd,MATCH($A1047,VarKey,0))&amp;AF$5</f>
        <v/>
      </c>
      <c r="AG1047" s="37">
        <f>MAX(INDEX(AG$381:AG$392,$D1047)+(AG1020+AG1038)*(1+$E1047),0.01)</f>
        <v/>
      </c>
      <c r="AH1047" s="32">
        <f>MAX(INDEX(AH$381:AH$392,$D1047)+(AH1020+AH1038)*(1+$E1047),0.01)</f>
        <v/>
      </c>
      <c r="AI1047" s="32">
        <f>MAX(INDEX(AI$381:AI$392,$D1047)+(AI1020+AI1038)*(1+$E1047),0.01)</f>
        <v/>
      </c>
      <c r="AJ1047" s="32">
        <f>MAX(INDEX(AJ$381:AJ$392,$D1047)+(AJ1020+AJ1038)*(1+$E1047),0.01)</f>
        <v/>
      </c>
      <c r="AK1047" s="32">
        <f>MAX(INDEX(AK$381:AK$392,$D1047)+(AK1020+AK1038)*(1+$E1047),0.01)</f>
        <v/>
      </c>
      <c r="AL1047" s="32">
        <f>MAX(INDEX(AL$381:AL$392,$D1047)+(AL1020+AL1038)*(1+$E1047),0.01)</f>
        <v/>
      </c>
      <c r="AM1047" s="32">
        <f>MAX(INDEX(AM$381:AM$392,$D1047)+(AM1020+AM1038)*(1+$E1047),0.01)</f>
        <v/>
      </c>
      <c r="AN1047" s="32">
        <f>MAX(INDEX(AN$381:AN$392,$D1047)+(AN1020+AN1038)*(1+$E1047),0.01)</f>
        <v/>
      </c>
      <c r="AO1047" s="32">
        <f>MAX(INDEX(AO$381:AO$392,$D1047)+(AO1020+AO1038)*(1+$E1047),0.01)</f>
        <v/>
      </c>
      <c r="AP1047" s="32">
        <f>MAX(INDEX(AP$381:AP$392,$D1047)+(AP1020+AP1038)*(1+$E1047),0.01)</f>
        <v/>
      </c>
      <c r="AQ1047" s="32">
        <f>MAX(INDEX(AQ$381:AQ$392,$D1047)+(AQ1020+AQ1038)*(1+$E1047),0.01)</f>
        <v/>
      </c>
      <c r="AR1047" s="32">
        <f>MAX(INDEX(AR$381:AR$392,$D1047)+(AR1020+AR1038)*(1+$E1047),0.01)</f>
        <v/>
      </c>
      <c r="AS1047" s="32">
        <f>MAX(INDEX(AS$381:AS$392,$D1047)+(AS1020+AS1038)*(1+$E1047),0.01)</f>
        <v/>
      </c>
      <c r="AT1047" s="32">
        <f>MAX(INDEX(AT$381:AT$392,$D1047)+(AT1020+AT1038)*(1+$E1047),0.01)</f>
        <v/>
      </c>
      <c r="AU1047" s="32">
        <f>MAX(INDEX(AU$381:AU$392,$D1047)+(AU1020+AU1038)*(1+$E1047),0.01)</f>
        <v/>
      </c>
      <c r="AV1047" s="32">
        <f>MAX(INDEX(AV$381:AV$392,$D1047)+(AV1020+AV1038)*(1+$E1047),0.01)</f>
        <v/>
      </c>
      <c r="AW1047" s="32">
        <f>MAX(INDEX(AW$381:AW$392,$D1047)+(AW1020+AW1038)*(1+$E1047),0.01)</f>
        <v/>
      </c>
      <c r="AX1047" s="32">
        <f>MAX(INDEX(AX$381:AX$392,$D1047)+(AX1020+AX1038)*(1+$E1047),0.01)</f>
        <v/>
      </c>
      <c r="AY1047" s="32">
        <f>MAX(INDEX(AY$381:AY$392,$D1047)+(AY1020+AY1038)*(1+$E1047),0.01)</f>
        <v/>
      </c>
    </row>
    <row r="1048" hidden="1" outlineLevel="2">
      <c r="A1048" s="14" t="inlineStr">
        <is>
          <t>atp</t>
        </is>
      </c>
      <c r="B1048" s="14" t="inlineStr">
        <is>
          <t>bio</t>
        </is>
      </c>
      <c r="C1048" s="14" t="inlineStr">
        <is>
          <t>rod</t>
        </is>
      </c>
      <c r="D1048" s="32">
        <f>INDEX(Inputs!$U$5:$U$132,MATCH($B1048&amp;"|"&amp;$C1048,Inputs!$A$5:$A$132,0))</f>
        <v/>
      </c>
      <c r="E1048" s="32">
        <f>INDEX(Inputs!$V$5:$V$132,MATCH($B1048&amp;"|"&amp;$C1048,Inputs!$A$5:$A$132,0))</f>
        <v/>
      </c>
      <c r="F1048" s="36" t="n"/>
      <c r="G1048" s="36" t="n"/>
      <c r="H1048" s="14">
        <f>INDEX(VarLab,MATCH($A1048,VarKey,0))&amp;INDEX(MemLab,MATCH($C1048&amp;"|"&amp;$B1048,MemKey,0))</f>
        <v/>
      </c>
      <c r="I1048" s="14">
        <f>INDEX(VarUnit,MATCH($A1048,VarKey,0))</f>
        <v/>
      </c>
      <c r="J1048" s="14">
        <f>INDEX(VarSrc,MATCH($A1048,VarKey,0))</f>
        <v/>
      </c>
      <c r="K1048" s="11">
        <f>CodePrefix&amp;$A1048&amp;IF($C1048="","","."&amp;$C1048&amp;"."&amp;$B1048)&amp;INDEX(VarEnd,MATCH($A1048,VarKey,0))&amp;K$5</f>
        <v/>
      </c>
      <c r="L1048" s="37">
        <f>MAX(INDEX(L$381:L$392,$D1048)+(L1021+L1039)*(1+$E1048),0.01)</f>
        <v/>
      </c>
      <c r="M1048" s="32">
        <f>MAX(INDEX(M$381:M$392,$D1048)+(M1021+M1039)*(1+$E1048),0.01)</f>
        <v/>
      </c>
      <c r="N1048" s="32">
        <f>MAX(INDEX(N$381:N$392,$D1048)+(N1021+N1039)*(1+$E1048),0.01)</f>
        <v/>
      </c>
      <c r="O1048" s="32">
        <f>MAX(INDEX(O$381:O$392,$D1048)+(O1021+O1039)*(1+$E1048),0.01)</f>
        <v/>
      </c>
      <c r="P1048" s="32">
        <f>MAX(INDEX(P$381:P$392,$D1048)+(P1021+P1039)*(1+$E1048),0.01)</f>
        <v/>
      </c>
      <c r="Q1048" s="32">
        <f>MAX(INDEX(Q$381:Q$392,$D1048)+(Q1021+Q1039)*(1+$E1048),0.01)</f>
        <v/>
      </c>
      <c r="R1048" s="32">
        <f>MAX(INDEX(R$381:R$392,$D1048)+(R1021+R1039)*(1+$E1048),0.01)</f>
        <v/>
      </c>
      <c r="S1048" s="32">
        <f>MAX(INDEX(S$381:S$392,$D1048)+(S1021+S1039)*(1+$E1048),0.01)</f>
        <v/>
      </c>
      <c r="T1048" s="32">
        <f>MAX(INDEX(T$381:T$392,$D1048)+(T1021+T1039)*(1+$E1048),0.01)</f>
        <v/>
      </c>
      <c r="U1048" s="32">
        <f>MAX(INDEX(U$381:U$392,$D1048)+(U1021+U1039)*(1+$E1048),0.01)</f>
        <v/>
      </c>
      <c r="V1048" s="32">
        <f>MAX(INDEX(V$381:V$392,$D1048)+(V1021+V1039)*(1+$E1048),0.01)</f>
        <v/>
      </c>
      <c r="W1048" s="32">
        <f>MAX(INDEX(W$381:W$392,$D1048)+(W1021+W1039)*(1+$E1048),0.01)</f>
        <v/>
      </c>
      <c r="X1048" s="32">
        <f>MAX(INDEX(X$381:X$392,$D1048)+(X1021+X1039)*(1+$E1048),0.01)</f>
        <v/>
      </c>
      <c r="Y1048" s="32">
        <f>MAX(INDEX(Y$381:Y$392,$D1048)+(Y1021+Y1039)*(1+$E1048),0.01)</f>
        <v/>
      </c>
      <c r="Z1048" s="32">
        <f>MAX(INDEX(Z$381:Z$392,$D1048)+(Z1021+Z1039)*(1+$E1048),0.01)</f>
        <v/>
      </c>
      <c r="AA1048" s="32">
        <f>MAX(INDEX(AA$381:AA$392,$D1048)+(AA1021+AA1039)*(1+$E1048),0.01)</f>
        <v/>
      </c>
      <c r="AB1048" s="32">
        <f>MAX(INDEX(AB$381:AB$392,$D1048)+(AB1021+AB1039)*(1+$E1048),0.01)</f>
        <v/>
      </c>
      <c r="AC1048" s="32">
        <f>MAX(INDEX(AC$381:AC$392,$D1048)+(AC1021+AC1039)*(1+$E1048),0.01)</f>
        <v/>
      </c>
      <c r="AD1048" s="32">
        <f>MAX(INDEX(AD$381:AD$392,$D1048)+(AD1021+AD1039)*(1+$E1048),0.01)</f>
        <v/>
      </c>
      <c r="AF1048" s="11">
        <f>CodePrefix&amp;$A1048&amp;IF($C1048="","","."&amp;$C1048&amp;"."&amp;$B1048)&amp;INDEX(VarEnd,MATCH($A1048,VarKey,0))&amp;AF$5</f>
        <v/>
      </c>
      <c r="AG1048" s="37">
        <f>MAX(INDEX(AG$381:AG$392,$D1048)+(AG1021+AG1039)*(1+$E1048),0.01)</f>
        <v/>
      </c>
      <c r="AH1048" s="32">
        <f>MAX(INDEX(AH$381:AH$392,$D1048)+(AH1021+AH1039)*(1+$E1048),0.01)</f>
        <v/>
      </c>
      <c r="AI1048" s="32">
        <f>MAX(INDEX(AI$381:AI$392,$D1048)+(AI1021+AI1039)*(1+$E1048),0.01)</f>
        <v/>
      </c>
      <c r="AJ1048" s="32">
        <f>MAX(INDEX(AJ$381:AJ$392,$D1048)+(AJ1021+AJ1039)*(1+$E1048),0.01)</f>
        <v/>
      </c>
      <c r="AK1048" s="32">
        <f>MAX(INDEX(AK$381:AK$392,$D1048)+(AK1021+AK1039)*(1+$E1048),0.01)</f>
        <v/>
      </c>
      <c r="AL1048" s="32">
        <f>MAX(INDEX(AL$381:AL$392,$D1048)+(AL1021+AL1039)*(1+$E1048),0.01)</f>
        <v/>
      </c>
      <c r="AM1048" s="32">
        <f>MAX(INDEX(AM$381:AM$392,$D1048)+(AM1021+AM1039)*(1+$E1048),0.01)</f>
        <v/>
      </c>
      <c r="AN1048" s="32">
        <f>MAX(INDEX(AN$381:AN$392,$D1048)+(AN1021+AN1039)*(1+$E1048),0.01)</f>
        <v/>
      </c>
      <c r="AO1048" s="32">
        <f>MAX(INDEX(AO$381:AO$392,$D1048)+(AO1021+AO1039)*(1+$E1048),0.01)</f>
        <v/>
      </c>
      <c r="AP1048" s="32">
        <f>MAX(INDEX(AP$381:AP$392,$D1048)+(AP1021+AP1039)*(1+$E1048),0.01)</f>
        <v/>
      </c>
      <c r="AQ1048" s="32">
        <f>MAX(INDEX(AQ$381:AQ$392,$D1048)+(AQ1021+AQ1039)*(1+$E1048),0.01)</f>
        <v/>
      </c>
      <c r="AR1048" s="32">
        <f>MAX(INDEX(AR$381:AR$392,$D1048)+(AR1021+AR1039)*(1+$E1048),0.01)</f>
        <v/>
      </c>
      <c r="AS1048" s="32">
        <f>MAX(INDEX(AS$381:AS$392,$D1048)+(AS1021+AS1039)*(1+$E1048),0.01)</f>
        <v/>
      </c>
      <c r="AT1048" s="32">
        <f>MAX(INDEX(AT$381:AT$392,$D1048)+(AT1021+AT1039)*(1+$E1048),0.01)</f>
        <v/>
      </c>
      <c r="AU1048" s="32">
        <f>MAX(INDEX(AU$381:AU$392,$D1048)+(AU1021+AU1039)*(1+$E1048),0.01)</f>
        <v/>
      </c>
      <c r="AV1048" s="32">
        <f>MAX(INDEX(AV$381:AV$392,$D1048)+(AV1021+AV1039)*(1+$E1048),0.01)</f>
        <v/>
      </c>
      <c r="AW1048" s="32">
        <f>MAX(INDEX(AW$381:AW$392,$D1048)+(AW1021+AW1039)*(1+$E1048),0.01)</f>
        <v/>
      </c>
      <c r="AX1048" s="32">
        <f>MAX(INDEX(AX$381:AX$392,$D1048)+(AX1021+AX1039)*(1+$E1048),0.01)</f>
        <v/>
      </c>
      <c r="AY1048" s="32">
        <f>MAX(INDEX(AY$381:AY$392,$D1048)+(AY1021+AY1039)*(1+$E1048),0.01)</f>
        <v/>
      </c>
    </row>
    <row r="1049" hidden="1" outlineLevel="2"/>
    <row r="1050" hidden="1" outlineLevel="2">
      <c r="A1050" s="14" t="inlineStr">
        <is>
          <t>shp</t>
        </is>
      </c>
      <c r="B1050" s="14" t="inlineStr">
        <is>
          <t>coa</t>
        </is>
      </c>
      <c r="C1050" s="14" t="inlineStr">
        <is>
          <t>rod</t>
        </is>
      </c>
      <c r="D1050" s="32">
        <f>INDEX(Inputs!$W$5:$W$132,MATCH($B1050&amp;"|"&amp;$C1050,Inputs!$A$5:$A$132,0))</f>
        <v/>
      </c>
      <c r="E1050" s="32">
        <f>INDEX(Inputs!$M$5:$M$132,MATCH($B1050&amp;"|"&amp;$C1050,Inputs!$A$5:$A$132,0))</f>
        <v/>
      </c>
      <c r="F1050" s="36" t="n"/>
      <c r="G1050" s="36" t="n"/>
      <c r="H1050" s="14">
        <f>INDEX(VarLab,MATCH($A1050,VarKey,0))&amp;INDEX(MemLab,MATCH($C1050&amp;"|"&amp;$B1050,MemKey,0))</f>
        <v/>
      </c>
      <c r="I1050" s="14">
        <f>INDEX(VarUnit,MATCH($A1050,VarKey,0))</f>
        <v/>
      </c>
      <c r="J1050" s="14">
        <f>INDEX(VarSrc,MATCH($A1050,VarKey,0))</f>
        <v/>
      </c>
      <c r="K1050" s="11">
        <f>CodePrefix&amp;$A1050&amp;IF($C1050="","","."&amp;$C1050&amp;"."&amp;$B1050)&amp;INDEX(VarEnd,MATCH($A1050,VarKey,0))&amp;K$5</f>
        <v/>
      </c>
      <c r="L1050" s="37">
        <f>INDEX(L$297:L$313,$E1050)*$D1050</f>
        <v/>
      </c>
      <c r="M1050" s="32">
        <f>INDEX(M$297:M$313,$E1050)*$D1050</f>
        <v/>
      </c>
      <c r="N1050" s="32">
        <f>INDEX(N$297:N$313,$E1050)*$D1050</f>
        <v/>
      </c>
      <c r="O1050" s="32">
        <f>INDEX(O$297:O$313,$E1050)*$D1050</f>
        <v/>
      </c>
      <c r="P1050" s="32">
        <f>INDEX(P$297:P$313,$E1050)*$D1050</f>
        <v/>
      </c>
      <c r="Q1050" s="32">
        <f>INDEX(Q$297:Q$313,$E1050)*$D1050</f>
        <v/>
      </c>
      <c r="R1050" s="32">
        <f>INDEX(R$297:R$313,$E1050)*$D1050</f>
        <v/>
      </c>
      <c r="S1050" s="32">
        <f>INDEX(S$297:S$313,$E1050)*$D1050</f>
        <v/>
      </c>
      <c r="T1050" s="32">
        <f>INDEX(T$297:T$313,$E1050)*$D1050</f>
        <v/>
      </c>
      <c r="U1050" s="32">
        <f>INDEX(U$297:U$313,$E1050)*$D1050</f>
        <v/>
      </c>
      <c r="V1050" s="32">
        <f>INDEX(V$297:V$313,$E1050)*$D1050</f>
        <v/>
      </c>
      <c r="W1050" s="32">
        <f>INDEX(W$297:W$313,$E1050)*$D1050</f>
        <v/>
      </c>
      <c r="X1050" s="32">
        <f>INDEX(X$297:X$313,$E1050)*$D1050</f>
        <v/>
      </c>
      <c r="Y1050" s="32">
        <f>INDEX(Y$297:Y$313,$E1050)*$D1050</f>
        <v/>
      </c>
      <c r="Z1050" s="32">
        <f>INDEX(Z$297:Z$313,$E1050)*$D1050</f>
        <v/>
      </c>
      <c r="AA1050" s="32">
        <f>INDEX(AA$297:AA$313,$E1050)*$D1050</f>
        <v/>
      </c>
      <c r="AB1050" s="32">
        <f>INDEX(AB$297:AB$313,$E1050)*$D1050</f>
        <v/>
      </c>
      <c r="AC1050" s="32">
        <f>INDEX(AC$297:AC$313,$E1050)*$D1050</f>
        <v/>
      </c>
      <c r="AD1050" s="32">
        <f>INDEX(AD$297:AD$313,$E1050)*$D1050</f>
        <v/>
      </c>
      <c r="AF1050" s="11">
        <f>CodePrefix&amp;$A1050&amp;IF($C1050="","","."&amp;$C1050&amp;"."&amp;$B1050)&amp;INDEX(VarEnd,MATCH($A1050,VarKey,0))&amp;AF$5</f>
        <v/>
      </c>
      <c r="AG1050" s="37">
        <f>INDEX(AG$297:AG$313,$E1050)*$D1050</f>
        <v/>
      </c>
      <c r="AH1050" s="32">
        <f>INDEX(AH$297:AH$313,$E1050)*$D1050</f>
        <v/>
      </c>
      <c r="AI1050" s="32">
        <f>INDEX(AI$297:AI$313,$E1050)*$D1050</f>
        <v/>
      </c>
      <c r="AJ1050" s="32">
        <f>INDEX(AJ$297:AJ$313,$E1050)*$D1050</f>
        <v/>
      </c>
      <c r="AK1050" s="32">
        <f>INDEX(AK$297:AK$313,$E1050)*$D1050</f>
        <v/>
      </c>
      <c r="AL1050" s="32">
        <f>INDEX(AL$297:AL$313,$E1050)*$D1050</f>
        <v/>
      </c>
      <c r="AM1050" s="32">
        <f>INDEX(AM$297:AM$313,$E1050)*$D1050</f>
        <v/>
      </c>
      <c r="AN1050" s="32">
        <f>INDEX(AN$297:AN$313,$E1050)*$D1050</f>
        <v/>
      </c>
      <c r="AO1050" s="32">
        <f>INDEX(AO$297:AO$313,$E1050)*$D1050</f>
        <v/>
      </c>
      <c r="AP1050" s="32">
        <f>INDEX(AP$297:AP$313,$E1050)*$D1050</f>
        <v/>
      </c>
      <c r="AQ1050" s="32">
        <f>INDEX(AQ$297:AQ$313,$E1050)*$D1050</f>
        <v/>
      </c>
      <c r="AR1050" s="32">
        <f>INDEX(AR$297:AR$313,$E1050)*$D1050</f>
        <v/>
      </c>
      <c r="AS1050" s="32">
        <f>INDEX(AS$297:AS$313,$E1050)*$D1050</f>
        <v/>
      </c>
      <c r="AT1050" s="32">
        <f>INDEX(AT$297:AT$313,$E1050)*$D1050</f>
        <v/>
      </c>
      <c r="AU1050" s="32">
        <f>INDEX(AU$297:AU$313,$E1050)*$D1050</f>
        <v/>
      </c>
      <c r="AV1050" s="32">
        <f>INDEX(AV$297:AV$313,$E1050)*$D1050</f>
        <v/>
      </c>
      <c r="AW1050" s="32">
        <f>INDEX(AW$297:AW$313,$E1050)*$D1050</f>
        <v/>
      </c>
      <c r="AX1050" s="32">
        <f>INDEX(AX$297:AX$313,$E1050)*$D1050</f>
        <v/>
      </c>
      <c r="AY1050" s="32">
        <f>INDEX(AY$297:AY$313,$E1050)*$D1050</f>
        <v/>
      </c>
    </row>
    <row r="1051" hidden="1" outlineLevel="2">
      <c r="A1051" s="14" t="inlineStr">
        <is>
          <t>shp</t>
        </is>
      </c>
      <c r="B1051" s="14" t="inlineStr">
        <is>
          <t>nga</t>
        </is>
      </c>
      <c r="C1051" s="14" t="inlineStr">
        <is>
          <t>rod</t>
        </is>
      </c>
      <c r="D1051" s="32">
        <f>INDEX(Inputs!$W$5:$W$132,MATCH($B1051&amp;"|"&amp;$C1051,Inputs!$A$5:$A$132,0))</f>
        <v/>
      </c>
      <c r="E1051" s="32">
        <f>INDEX(Inputs!$M$5:$M$132,MATCH($B1051&amp;"|"&amp;$C1051,Inputs!$A$5:$A$132,0))</f>
        <v/>
      </c>
      <c r="F1051" s="36" t="n"/>
      <c r="G1051" s="36" t="n"/>
      <c r="H1051" s="14">
        <f>INDEX(VarLab,MATCH($A1051,VarKey,0))&amp;INDEX(MemLab,MATCH($C1051&amp;"|"&amp;$B1051,MemKey,0))</f>
        <v/>
      </c>
      <c r="I1051" s="14">
        <f>INDEX(VarUnit,MATCH($A1051,VarKey,0))</f>
        <v/>
      </c>
      <c r="J1051" s="14">
        <f>INDEX(VarSrc,MATCH($A1051,VarKey,0))</f>
        <v/>
      </c>
      <c r="K1051" s="11">
        <f>CodePrefix&amp;$A1051&amp;IF($C1051="","","."&amp;$C1051&amp;"."&amp;$B1051)&amp;INDEX(VarEnd,MATCH($A1051,VarKey,0))&amp;K$5</f>
        <v/>
      </c>
      <c r="L1051" s="37">
        <f>INDEX(L$297:L$313,$E1051)*$D1051</f>
        <v/>
      </c>
      <c r="M1051" s="32">
        <f>INDEX(M$297:M$313,$E1051)*$D1051</f>
        <v/>
      </c>
      <c r="N1051" s="32">
        <f>INDEX(N$297:N$313,$E1051)*$D1051</f>
        <v/>
      </c>
      <c r="O1051" s="32">
        <f>INDEX(O$297:O$313,$E1051)*$D1051</f>
        <v/>
      </c>
      <c r="P1051" s="32">
        <f>INDEX(P$297:P$313,$E1051)*$D1051</f>
        <v/>
      </c>
      <c r="Q1051" s="32">
        <f>INDEX(Q$297:Q$313,$E1051)*$D1051</f>
        <v/>
      </c>
      <c r="R1051" s="32">
        <f>INDEX(R$297:R$313,$E1051)*$D1051</f>
        <v/>
      </c>
      <c r="S1051" s="32">
        <f>INDEX(S$297:S$313,$E1051)*$D1051</f>
        <v/>
      </c>
      <c r="T1051" s="32">
        <f>INDEX(T$297:T$313,$E1051)*$D1051</f>
        <v/>
      </c>
      <c r="U1051" s="32">
        <f>INDEX(U$297:U$313,$E1051)*$D1051</f>
        <v/>
      </c>
      <c r="V1051" s="32">
        <f>INDEX(V$297:V$313,$E1051)*$D1051</f>
        <v/>
      </c>
      <c r="W1051" s="32">
        <f>INDEX(W$297:W$313,$E1051)*$D1051</f>
        <v/>
      </c>
      <c r="X1051" s="32">
        <f>INDEX(X$297:X$313,$E1051)*$D1051</f>
        <v/>
      </c>
      <c r="Y1051" s="32">
        <f>INDEX(Y$297:Y$313,$E1051)*$D1051</f>
        <v/>
      </c>
      <c r="Z1051" s="32">
        <f>INDEX(Z$297:Z$313,$E1051)*$D1051</f>
        <v/>
      </c>
      <c r="AA1051" s="32">
        <f>INDEX(AA$297:AA$313,$E1051)*$D1051</f>
        <v/>
      </c>
      <c r="AB1051" s="32">
        <f>INDEX(AB$297:AB$313,$E1051)*$D1051</f>
        <v/>
      </c>
      <c r="AC1051" s="32">
        <f>INDEX(AC$297:AC$313,$E1051)*$D1051</f>
        <v/>
      </c>
      <c r="AD1051" s="32">
        <f>INDEX(AD$297:AD$313,$E1051)*$D1051</f>
        <v/>
      </c>
      <c r="AF1051" s="11">
        <f>CodePrefix&amp;$A1051&amp;IF($C1051="","","."&amp;$C1051&amp;"."&amp;$B1051)&amp;INDEX(VarEnd,MATCH($A1051,VarKey,0))&amp;AF$5</f>
        <v/>
      </c>
      <c r="AG1051" s="37">
        <f>INDEX(AG$297:AG$313,$E1051)*$D1051</f>
        <v/>
      </c>
      <c r="AH1051" s="32">
        <f>INDEX(AH$297:AH$313,$E1051)*$D1051</f>
        <v/>
      </c>
      <c r="AI1051" s="32">
        <f>INDEX(AI$297:AI$313,$E1051)*$D1051</f>
        <v/>
      </c>
      <c r="AJ1051" s="32">
        <f>INDEX(AJ$297:AJ$313,$E1051)*$D1051</f>
        <v/>
      </c>
      <c r="AK1051" s="32">
        <f>INDEX(AK$297:AK$313,$E1051)*$D1051</f>
        <v/>
      </c>
      <c r="AL1051" s="32">
        <f>INDEX(AL$297:AL$313,$E1051)*$D1051</f>
        <v/>
      </c>
      <c r="AM1051" s="32">
        <f>INDEX(AM$297:AM$313,$E1051)*$D1051</f>
        <v/>
      </c>
      <c r="AN1051" s="32">
        <f>INDEX(AN$297:AN$313,$E1051)*$D1051</f>
        <v/>
      </c>
      <c r="AO1051" s="32">
        <f>INDEX(AO$297:AO$313,$E1051)*$D1051</f>
        <v/>
      </c>
      <c r="AP1051" s="32">
        <f>INDEX(AP$297:AP$313,$E1051)*$D1051</f>
        <v/>
      </c>
      <c r="AQ1051" s="32">
        <f>INDEX(AQ$297:AQ$313,$E1051)*$D1051</f>
        <v/>
      </c>
      <c r="AR1051" s="32">
        <f>INDEX(AR$297:AR$313,$E1051)*$D1051</f>
        <v/>
      </c>
      <c r="AS1051" s="32">
        <f>INDEX(AS$297:AS$313,$E1051)*$D1051</f>
        <v/>
      </c>
      <c r="AT1051" s="32">
        <f>INDEX(AT$297:AT$313,$E1051)*$D1051</f>
        <v/>
      </c>
      <c r="AU1051" s="32">
        <f>INDEX(AU$297:AU$313,$E1051)*$D1051</f>
        <v/>
      </c>
      <c r="AV1051" s="32">
        <f>INDEX(AV$297:AV$313,$E1051)*$D1051</f>
        <v/>
      </c>
      <c r="AW1051" s="32">
        <f>INDEX(AW$297:AW$313,$E1051)*$D1051</f>
        <v/>
      </c>
      <c r="AX1051" s="32">
        <f>INDEX(AX$297:AX$313,$E1051)*$D1051</f>
        <v/>
      </c>
      <c r="AY1051" s="32">
        <f>INDEX(AY$297:AY$313,$E1051)*$D1051</f>
        <v/>
      </c>
    </row>
    <row r="1052" hidden="1" outlineLevel="2">
      <c r="A1052" s="14" t="inlineStr">
        <is>
          <t>shp</t>
        </is>
      </c>
      <c r="B1052" s="14" t="inlineStr">
        <is>
          <t>gso</t>
        </is>
      </c>
      <c r="C1052" s="14" t="inlineStr">
        <is>
          <t>rod</t>
        </is>
      </c>
      <c r="D1052" s="32">
        <f>INDEX(Inputs!$W$5:$W$132,MATCH($B1052&amp;"|"&amp;$C1052,Inputs!$A$5:$A$132,0))</f>
        <v/>
      </c>
      <c r="E1052" s="32">
        <f>INDEX(Inputs!$M$5:$M$132,MATCH($B1052&amp;"|"&amp;$C1052,Inputs!$A$5:$A$132,0))</f>
        <v/>
      </c>
      <c r="F1052" s="36" t="n"/>
      <c r="G1052" s="36" t="n"/>
      <c r="H1052" s="14">
        <f>INDEX(VarLab,MATCH($A1052,VarKey,0))&amp;INDEX(MemLab,MATCH($C1052&amp;"|"&amp;$B1052,MemKey,0))</f>
        <v/>
      </c>
      <c r="I1052" s="14">
        <f>INDEX(VarUnit,MATCH($A1052,VarKey,0))</f>
        <v/>
      </c>
      <c r="J1052" s="14">
        <f>INDEX(VarSrc,MATCH($A1052,VarKey,0))</f>
        <v/>
      </c>
      <c r="K1052" s="11">
        <f>CodePrefix&amp;$A1052&amp;IF($C1052="","","."&amp;$C1052&amp;"."&amp;$B1052)&amp;INDEX(VarEnd,MATCH($A1052,VarKey,0))&amp;K$5</f>
        <v/>
      </c>
      <c r="L1052" s="37">
        <f>INDEX(L$297:L$313,$E1052)*$D1052</f>
        <v/>
      </c>
      <c r="M1052" s="32">
        <f>INDEX(M$297:M$313,$E1052)*$D1052</f>
        <v/>
      </c>
      <c r="N1052" s="32">
        <f>INDEX(N$297:N$313,$E1052)*$D1052</f>
        <v/>
      </c>
      <c r="O1052" s="32">
        <f>INDEX(O$297:O$313,$E1052)*$D1052</f>
        <v/>
      </c>
      <c r="P1052" s="32">
        <f>INDEX(P$297:P$313,$E1052)*$D1052</f>
        <v/>
      </c>
      <c r="Q1052" s="32">
        <f>INDEX(Q$297:Q$313,$E1052)*$D1052</f>
        <v/>
      </c>
      <c r="R1052" s="32">
        <f>INDEX(R$297:R$313,$E1052)*$D1052</f>
        <v/>
      </c>
      <c r="S1052" s="32">
        <f>INDEX(S$297:S$313,$E1052)*$D1052</f>
        <v/>
      </c>
      <c r="T1052" s="32">
        <f>INDEX(T$297:T$313,$E1052)*$D1052</f>
        <v/>
      </c>
      <c r="U1052" s="32">
        <f>INDEX(U$297:U$313,$E1052)*$D1052</f>
        <v/>
      </c>
      <c r="V1052" s="32">
        <f>INDEX(V$297:V$313,$E1052)*$D1052</f>
        <v/>
      </c>
      <c r="W1052" s="32">
        <f>INDEX(W$297:W$313,$E1052)*$D1052</f>
        <v/>
      </c>
      <c r="X1052" s="32">
        <f>INDEX(X$297:X$313,$E1052)*$D1052</f>
        <v/>
      </c>
      <c r="Y1052" s="32">
        <f>INDEX(Y$297:Y$313,$E1052)*$D1052</f>
        <v/>
      </c>
      <c r="Z1052" s="32">
        <f>INDEX(Z$297:Z$313,$E1052)*$D1052</f>
        <v/>
      </c>
      <c r="AA1052" s="32">
        <f>INDEX(AA$297:AA$313,$E1052)*$D1052</f>
        <v/>
      </c>
      <c r="AB1052" s="32">
        <f>INDEX(AB$297:AB$313,$E1052)*$D1052</f>
        <v/>
      </c>
      <c r="AC1052" s="32">
        <f>INDEX(AC$297:AC$313,$E1052)*$D1052</f>
        <v/>
      </c>
      <c r="AD1052" s="32">
        <f>INDEX(AD$297:AD$313,$E1052)*$D1052</f>
        <v/>
      </c>
      <c r="AF1052" s="11">
        <f>CodePrefix&amp;$A1052&amp;IF($C1052="","","."&amp;$C1052&amp;"."&amp;$B1052)&amp;INDEX(VarEnd,MATCH($A1052,VarKey,0))&amp;AF$5</f>
        <v/>
      </c>
      <c r="AG1052" s="37">
        <f>INDEX(AG$297:AG$313,$E1052)*$D1052</f>
        <v/>
      </c>
      <c r="AH1052" s="32">
        <f>INDEX(AH$297:AH$313,$E1052)*$D1052</f>
        <v/>
      </c>
      <c r="AI1052" s="32">
        <f>INDEX(AI$297:AI$313,$E1052)*$D1052</f>
        <v/>
      </c>
      <c r="AJ1052" s="32">
        <f>INDEX(AJ$297:AJ$313,$E1052)*$D1052</f>
        <v/>
      </c>
      <c r="AK1052" s="32">
        <f>INDEX(AK$297:AK$313,$E1052)*$D1052</f>
        <v/>
      </c>
      <c r="AL1052" s="32">
        <f>INDEX(AL$297:AL$313,$E1052)*$D1052</f>
        <v/>
      </c>
      <c r="AM1052" s="32">
        <f>INDEX(AM$297:AM$313,$E1052)*$D1052</f>
        <v/>
      </c>
      <c r="AN1052" s="32">
        <f>INDEX(AN$297:AN$313,$E1052)*$D1052</f>
        <v/>
      </c>
      <c r="AO1052" s="32">
        <f>INDEX(AO$297:AO$313,$E1052)*$D1052</f>
        <v/>
      </c>
      <c r="AP1052" s="32">
        <f>INDEX(AP$297:AP$313,$E1052)*$D1052</f>
        <v/>
      </c>
      <c r="AQ1052" s="32">
        <f>INDEX(AQ$297:AQ$313,$E1052)*$D1052</f>
        <v/>
      </c>
      <c r="AR1052" s="32">
        <f>INDEX(AR$297:AR$313,$E1052)*$D1052</f>
        <v/>
      </c>
      <c r="AS1052" s="32">
        <f>INDEX(AS$297:AS$313,$E1052)*$D1052</f>
        <v/>
      </c>
      <c r="AT1052" s="32">
        <f>INDEX(AT$297:AT$313,$E1052)*$D1052</f>
        <v/>
      </c>
      <c r="AU1052" s="32">
        <f>INDEX(AU$297:AU$313,$E1052)*$D1052</f>
        <v/>
      </c>
      <c r="AV1052" s="32">
        <f>INDEX(AV$297:AV$313,$E1052)*$D1052</f>
        <v/>
      </c>
      <c r="AW1052" s="32">
        <f>INDEX(AW$297:AW$313,$E1052)*$D1052</f>
        <v/>
      </c>
      <c r="AX1052" s="32">
        <f>INDEX(AX$297:AX$313,$E1052)*$D1052</f>
        <v/>
      </c>
      <c r="AY1052" s="32">
        <f>INDEX(AY$297:AY$313,$E1052)*$D1052</f>
        <v/>
      </c>
    </row>
    <row r="1053" hidden="1" outlineLevel="2">
      <c r="A1053" s="14" t="inlineStr">
        <is>
          <t>shp</t>
        </is>
      </c>
      <c r="B1053" s="14" t="inlineStr">
        <is>
          <t>die</t>
        </is>
      </c>
      <c r="C1053" s="14" t="inlineStr">
        <is>
          <t>rod</t>
        </is>
      </c>
      <c r="D1053" s="32">
        <f>INDEX(Inputs!$W$5:$W$132,MATCH($B1053&amp;"|"&amp;$C1053,Inputs!$A$5:$A$132,0))</f>
        <v/>
      </c>
      <c r="E1053" s="32">
        <f>INDEX(Inputs!$M$5:$M$132,MATCH($B1053&amp;"|"&amp;$C1053,Inputs!$A$5:$A$132,0))</f>
        <v/>
      </c>
      <c r="F1053" s="36" t="n"/>
      <c r="G1053" s="36" t="n"/>
      <c r="H1053" s="14">
        <f>INDEX(VarLab,MATCH($A1053,VarKey,0))&amp;INDEX(MemLab,MATCH($C1053&amp;"|"&amp;$B1053,MemKey,0))</f>
        <v/>
      </c>
      <c r="I1053" s="14">
        <f>INDEX(VarUnit,MATCH($A1053,VarKey,0))</f>
        <v/>
      </c>
      <c r="J1053" s="14">
        <f>INDEX(VarSrc,MATCH($A1053,VarKey,0))</f>
        <v/>
      </c>
      <c r="K1053" s="11">
        <f>CodePrefix&amp;$A1053&amp;IF($C1053="","","."&amp;$C1053&amp;"."&amp;$B1053)&amp;INDEX(VarEnd,MATCH($A1053,VarKey,0))&amp;K$5</f>
        <v/>
      </c>
      <c r="L1053" s="37">
        <f>INDEX(L$297:L$313,$E1053)*$D1053</f>
        <v/>
      </c>
      <c r="M1053" s="32">
        <f>INDEX(M$297:M$313,$E1053)*$D1053</f>
        <v/>
      </c>
      <c r="N1053" s="32">
        <f>INDEX(N$297:N$313,$E1053)*$D1053</f>
        <v/>
      </c>
      <c r="O1053" s="32">
        <f>INDEX(O$297:O$313,$E1053)*$D1053</f>
        <v/>
      </c>
      <c r="P1053" s="32">
        <f>INDEX(P$297:P$313,$E1053)*$D1053</f>
        <v/>
      </c>
      <c r="Q1053" s="32">
        <f>INDEX(Q$297:Q$313,$E1053)*$D1053</f>
        <v/>
      </c>
      <c r="R1053" s="32">
        <f>INDEX(R$297:R$313,$E1053)*$D1053</f>
        <v/>
      </c>
      <c r="S1053" s="32">
        <f>INDEX(S$297:S$313,$E1053)*$D1053</f>
        <v/>
      </c>
      <c r="T1053" s="32">
        <f>INDEX(T$297:T$313,$E1053)*$D1053</f>
        <v/>
      </c>
      <c r="U1053" s="32">
        <f>INDEX(U$297:U$313,$E1053)*$D1053</f>
        <v/>
      </c>
      <c r="V1053" s="32">
        <f>INDEX(V$297:V$313,$E1053)*$D1053</f>
        <v/>
      </c>
      <c r="W1053" s="32">
        <f>INDEX(W$297:W$313,$E1053)*$D1053</f>
        <v/>
      </c>
      <c r="X1053" s="32">
        <f>INDEX(X$297:X$313,$E1053)*$D1053</f>
        <v/>
      </c>
      <c r="Y1053" s="32">
        <f>INDEX(Y$297:Y$313,$E1053)*$D1053</f>
        <v/>
      </c>
      <c r="Z1053" s="32">
        <f>INDEX(Z$297:Z$313,$E1053)*$D1053</f>
        <v/>
      </c>
      <c r="AA1053" s="32">
        <f>INDEX(AA$297:AA$313,$E1053)*$D1053</f>
        <v/>
      </c>
      <c r="AB1053" s="32">
        <f>INDEX(AB$297:AB$313,$E1053)*$D1053</f>
        <v/>
      </c>
      <c r="AC1053" s="32">
        <f>INDEX(AC$297:AC$313,$E1053)*$D1053</f>
        <v/>
      </c>
      <c r="AD1053" s="32">
        <f>INDEX(AD$297:AD$313,$E1053)*$D1053</f>
        <v/>
      </c>
      <c r="AF1053" s="11">
        <f>CodePrefix&amp;$A1053&amp;IF($C1053="","","."&amp;$C1053&amp;"."&amp;$B1053)&amp;INDEX(VarEnd,MATCH($A1053,VarKey,0))&amp;AF$5</f>
        <v/>
      </c>
      <c r="AG1053" s="37">
        <f>INDEX(AG$297:AG$313,$E1053)*$D1053</f>
        <v/>
      </c>
      <c r="AH1053" s="32">
        <f>INDEX(AH$297:AH$313,$E1053)*$D1053</f>
        <v/>
      </c>
      <c r="AI1053" s="32">
        <f>INDEX(AI$297:AI$313,$E1053)*$D1053</f>
        <v/>
      </c>
      <c r="AJ1053" s="32">
        <f>INDEX(AJ$297:AJ$313,$E1053)*$D1053</f>
        <v/>
      </c>
      <c r="AK1053" s="32">
        <f>INDEX(AK$297:AK$313,$E1053)*$D1053</f>
        <v/>
      </c>
      <c r="AL1053" s="32">
        <f>INDEX(AL$297:AL$313,$E1053)*$D1053</f>
        <v/>
      </c>
      <c r="AM1053" s="32">
        <f>INDEX(AM$297:AM$313,$E1053)*$D1053</f>
        <v/>
      </c>
      <c r="AN1053" s="32">
        <f>INDEX(AN$297:AN$313,$E1053)*$D1053</f>
        <v/>
      </c>
      <c r="AO1053" s="32">
        <f>INDEX(AO$297:AO$313,$E1053)*$D1053</f>
        <v/>
      </c>
      <c r="AP1053" s="32">
        <f>INDEX(AP$297:AP$313,$E1053)*$D1053</f>
        <v/>
      </c>
      <c r="AQ1053" s="32">
        <f>INDEX(AQ$297:AQ$313,$E1053)*$D1053</f>
        <v/>
      </c>
      <c r="AR1053" s="32">
        <f>INDEX(AR$297:AR$313,$E1053)*$D1053</f>
        <v/>
      </c>
      <c r="AS1053" s="32">
        <f>INDEX(AS$297:AS$313,$E1053)*$D1053</f>
        <v/>
      </c>
      <c r="AT1053" s="32">
        <f>INDEX(AT$297:AT$313,$E1053)*$D1053</f>
        <v/>
      </c>
      <c r="AU1053" s="32">
        <f>INDEX(AU$297:AU$313,$E1053)*$D1053</f>
        <v/>
      </c>
      <c r="AV1053" s="32">
        <f>INDEX(AV$297:AV$313,$E1053)*$D1053</f>
        <v/>
      </c>
      <c r="AW1053" s="32">
        <f>INDEX(AW$297:AW$313,$E1053)*$D1053</f>
        <v/>
      </c>
      <c r="AX1053" s="32">
        <f>INDEX(AX$297:AX$313,$E1053)*$D1053</f>
        <v/>
      </c>
      <c r="AY1053" s="32">
        <f>INDEX(AY$297:AY$313,$E1053)*$D1053</f>
        <v/>
      </c>
    </row>
    <row r="1054" hidden="1" outlineLevel="2">
      <c r="A1054" s="14" t="inlineStr">
        <is>
          <t>shp</t>
        </is>
      </c>
      <c r="B1054" s="14" t="inlineStr">
        <is>
          <t>lpg</t>
        </is>
      </c>
      <c r="C1054" s="14" t="inlineStr">
        <is>
          <t>rod</t>
        </is>
      </c>
      <c r="D1054" s="32">
        <f>INDEX(Inputs!$W$5:$W$132,MATCH($B1054&amp;"|"&amp;$C1054,Inputs!$A$5:$A$132,0))</f>
        <v/>
      </c>
      <c r="E1054" s="32">
        <f>INDEX(Inputs!$M$5:$M$132,MATCH($B1054&amp;"|"&amp;$C1054,Inputs!$A$5:$A$132,0))</f>
        <v/>
      </c>
      <c r="F1054" s="36" t="n"/>
      <c r="G1054" s="36" t="n"/>
      <c r="H1054" s="14">
        <f>INDEX(VarLab,MATCH($A1054,VarKey,0))&amp;INDEX(MemLab,MATCH($C1054&amp;"|"&amp;$B1054,MemKey,0))</f>
        <v/>
      </c>
      <c r="I1054" s="14">
        <f>INDEX(VarUnit,MATCH($A1054,VarKey,0))</f>
        <v/>
      </c>
      <c r="J1054" s="14">
        <f>INDEX(VarSrc,MATCH($A1054,VarKey,0))</f>
        <v/>
      </c>
      <c r="K1054" s="11">
        <f>CodePrefix&amp;$A1054&amp;IF($C1054="","","."&amp;$C1054&amp;"."&amp;$B1054)&amp;INDEX(VarEnd,MATCH($A1054,VarKey,0))&amp;K$5</f>
        <v/>
      </c>
      <c r="L1054" s="37">
        <f>INDEX(L$297:L$313,$E1054)*$D1054</f>
        <v/>
      </c>
      <c r="M1054" s="32">
        <f>INDEX(M$297:M$313,$E1054)*$D1054</f>
        <v/>
      </c>
      <c r="N1054" s="32">
        <f>INDEX(N$297:N$313,$E1054)*$D1054</f>
        <v/>
      </c>
      <c r="O1054" s="32">
        <f>INDEX(O$297:O$313,$E1054)*$D1054</f>
        <v/>
      </c>
      <c r="P1054" s="32">
        <f>INDEX(P$297:P$313,$E1054)*$D1054</f>
        <v/>
      </c>
      <c r="Q1054" s="32">
        <f>INDEX(Q$297:Q$313,$E1054)*$D1054</f>
        <v/>
      </c>
      <c r="R1054" s="32">
        <f>INDEX(R$297:R$313,$E1054)*$D1054</f>
        <v/>
      </c>
      <c r="S1054" s="32">
        <f>INDEX(S$297:S$313,$E1054)*$D1054</f>
        <v/>
      </c>
      <c r="T1054" s="32">
        <f>INDEX(T$297:T$313,$E1054)*$D1054</f>
        <v/>
      </c>
      <c r="U1054" s="32">
        <f>INDEX(U$297:U$313,$E1054)*$D1054</f>
        <v/>
      </c>
      <c r="V1054" s="32">
        <f>INDEX(V$297:V$313,$E1054)*$D1054</f>
        <v/>
      </c>
      <c r="W1054" s="32">
        <f>INDEX(W$297:W$313,$E1054)*$D1054</f>
        <v/>
      </c>
      <c r="X1054" s="32">
        <f>INDEX(X$297:X$313,$E1054)*$D1054</f>
        <v/>
      </c>
      <c r="Y1054" s="32">
        <f>INDEX(Y$297:Y$313,$E1054)*$D1054</f>
        <v/>
      </c>
      <c r="Z1054" s="32">
        <f>INDEX(Z$297:Z$313,$E1054)*$D1054</f>
        <v/>
      </c>
      <c r="AA1054" s="32">
        <f>INDEX(AA$297:AA$313,$E1054)*$D1054</f>
        <v/>
      </c>
      <c r="AB1054" s="32">
        <f>INDEX(AB$297:AB$313,$E1054)*$D1054</f>
        <v/>
      </c>
      <c r="AC1054" s="32">
        <f>INDEX(AC$297:AC$313,$E1054)*$D1054</f>
        <v/>
      </c>
      <c r="AD1054" s="32">
        <f>INDEX(AD$297:AD$313,$E1054)*$D1054</f>
        <v/>
      </c>
      <c r="AF1054" s="11">
        <f>CodePrefix&amp;$A1054&amp;IF($C1054="","","."&amp;$C1054&amp;"."&amp;$B1054)&amp;INDEX(VarEnd,MATCH($A1054,VarKey,0))&amp;AF$5</f>
        <v/>
      </c>
      <c r="AG1054" s="37">
        <f>INDEX(AG$297:AG$313,$E1054)*$D1054</f>
        <v/>
      </c>
      <c r="AH1054" s="32">
        <f>INDEX(AH$297:AH$313,$E1054)*$D1054</f>
        <v/>
      </c>
      <c r="AI1054" s="32">
        <f>INDEX(AI$297:AI$313,$E1054)*$D1054</f>
        <v/>
      </c>
      <c r="AJ1054" s="32">
        <f>INDEX(AJ$297:AJ$313,$E1054)*$D1054</f>
        <v/>
      </c>
      <c r="AK1054" s="32">
        <f>INDEX(AK$297:AK$313,$E1054)*$D1054</f>
        <v/>
      </c>
      <c r="AL1054" s="32">
        <f>INDEX(AL$297:AL$313,$E1054)*$D1054</f>
        <v/>
      </c>
      <c r="AM1054" s="32">
        <f>INDEX(AM$297:AM$313,$E1054)*$D1054</f>
        <v/>
      </c>
      <c r="AN1054" s="32">
        <f>INDEX(AN$297:AN$313,$E1054)*$D1054</f>
        <v/>
      </c>
      <c r="AO1054" s="32">
        <f>INDEX(AO$297:AO$313,$E1054)*$D1054</f>
        <v/>
      </c>
      <c r="AP1054" s="32">
        <f>INDEX(AP$297:AP$313,$E1054)*$D1054</f>
        <v/>
      </c>
      <c r="AQ1054" s="32">
        <f>INDEX(AQ$297:AQ$313,$E1054)*$D1054</f>
        <v/>
      </c>
      <c r="AR1054" s="32">
        <f>INDEX(AR$297:AR$313,$E1054)*$D1054</f>
        <v/>
      </c>
      <c r="AS1054" s="32">
        <f>INDEX(AS$297:AS$313,$E1054)*$D1054</f>
        <v/>
      </c>
      <c r="AT1054" s="32">
        <f>INDEX(AT$297:AT$313,$E1054)*$D1054</f>
        <v/>
      </c>
      <c r="AU1054" s="32">
        <f>INDEX(AU$297:AU$313,$E1054)*$D1054</f>
        <v/>
      </c>
      <c r="AV1054" s="32">
        <f>INDEX(AV$297:AV$313,$E1054)*$D1054</f>
        <v/>
      </c>
      <c r="AW1054" s="32">
        <f>INDEX(AW$297:AW$313,$E1054)*$D1054</f>
        <v/>
      </c>
      <c r="AX1054" s="32">
        <f>INDEX(AX$297:AX$313,$E1054)*$D1054</f>
        <v/>
      </c>
      <c r="AY1054" s="32">
        <f>INDEX(AY$297:AY$313,$E1054)*$D1054</f>
        <v/>
      </c>
    </row>
    <row r="1055" hidden="1" outlineLevel="2">
      <c r="A1055" s="14" t="inlineStr">
        <is>
          <t>shp</t>
        </is>
      </c>
      <c r="B1055" s="14" t="inlineStr">
        <is>
          <t>ker</t>
        </is>
      </c>
      <c r="C1055" s="14" t="inlineStr">
        <is>
          <t>rod</t>
        </is>
      </c>
      <c r="D1055" s="32">
        <f>INDEX(Inputs!$W$5:$W$132,MATCH($B1055&amp;"|"&amp;$C1055,Inputs!$A$5:$A$132,0))</f>
        <v/>
      </c>
      <c r="E1055" s="32">
        <f>INDEX(Inputs!$M$5:$M$132,MATCH($B1055&amp;"|"&amp;$C1055,Inputs!$A$5:$A$132,0))</f>
        <v/>
      </c>
      <c r="F1055" s="36" t="n"/>
      <c r="G1055" s="36" t="n"/>
      <c r="H1055" s="14">
        <f>INDEX(VarLab,MATCH($A1055,VarKey,0))&amp;INDEX(MemLab,MATCH($C1055&amp;"|"&amp;$B1055,MemKey,0))</f>
        <v/>
      </c>
      <c r="I1055" s="14">
        <f>INDEX(VarUnit,MATCH($A1055,VarKey,0))</f>
        <v/>
      </c>
      <c r="J1055" s="14">
        <f>INDEX(VarSrc,MATCH($A1055,VarKey,0))</f>
        <v/>
      </c>
      <c r="K1055" s="11">
        <f>CodePrefix&amp;$A1055&amp;IF($C1055="","","."&amp;$C1055&amp;"."&amp;$B1055)&amp;INDEX(VarEnd,MATCH($A1055,VarKey,0))&amp;K$5</f>
        <v/>
      </c>
      <c r="L1055" s="37">
        <f>INDEX(L$297:L$313,$E1055)*$D1055</f>
        <v/>
      </c>
      <c r="M1055" s="32">
        <f>INDEX(M$297:M$313,$E1055)*$D1055</f>
        <v/>
      </c>
      <c r="N1055" s="32">
        <f>INDEX(N$297:N$313,$E1055)*$D1055</f>
        <v/>
      </c>
      <c r="O1055" s="32">
        <f>INDEX(O$297:O$313,$E1055)*$D1055</f>
        <v/>
      </c>
      <c r="P1055" s="32">
        <f>INDEX(P$297:P$313,$E1055)*$D1055</f>
        <v/>
      </c>
      <c r="Q1055" s="32">
        <f>INDEX(Q$297:Q$313,$E1055)*$D1055</f>
        <v/>
      </c>
      <c r="R1055" s="32">
        <f>INDEX(R$297:R$313,$E1055)*$D1055</f>
        <v/>
      </c>
      <c r="S1055" s="32">
        <f>INDEX(S$297:S$313,$E1055)*$D1055</f>
        <v/>
      </c>
      <c r="T1055" s="32">
        <f>INDEX(T$297:T$313,$E1055)*$D1055</f>
        <v/>
      </c>
      <c r="U1055" s="32">
        <f>INDEX(U$297:U$313,$E1055)*$D1055</f>
        <v/>
      </c>
      <c r="V1055" s="32">
        <f>INDEX(V$297:V$313,$E1055)*$D1055</f>
        <v/>
      </c>
      <c r="W1055" s="32">
        <f>INDEX(W$297:W$313,$E1055)*$D1055</f>
        <v/>
      </c>
      <c r="X1055" s="32">
        <f>INDEX(X$297:X$313,$E1055)*$D1055</f>
        <v/>
      </c>
      <c r="Y1055" s="32">
        <f>INDEX(Y$297:Y$313,$E1055)*$D1055</f>
        <v/>
      </c>
      <c r="Z1055" s="32">
        <f>INDEX(Z$297:Z$313,$E1055)*$D1055</f>
        <v/>
      </c>
      <c r="AA1055" s="32">
        <f>INDEX(AA$297:AA$313,$E1055)*$D1055</f>
        <v/>
      </c>
      <c r="AB1055" s="32">
        <f>INDEX(AB$297:AB$313,$E1055)*$D1055</f>
        <v/>
      </c>
      <c r="AC1055" s="32">
        <f>INDEX(AC$297:AC$313,$E1055)*$D1055</f>
        <v/>
      </c>
      <c r="AD1055" s="32">
        <f>INDEX(AD$297:AD$313,$E1055)*$D1055</f>
        <v/>
      </c>
      <c r="AF1055" s="11">
        <f>CodePrefix&amp;$A1055&amp;IF($C1055="","","."&amp;$C1055&amp;"."&amp;$B1055)&amp;INDEX(VarEnd,MATCH($A1055,VarKey,0))&amp;AF$5</f>
        <v/>
      </c>
      <c r="AG1055" s="37">
        <f>INDEX(AG$297:AG$313,$E1055)*$D1055</f>
        <v/>
      </c>
      <c r="AH1055" s="32">
        <f>INDEX(AH$297:AH$313,$E1055)*$D1055</f>
        <v/>
      </c>
      <c r="AI1055" s="32">
        <f>INDEX(AI$297:AI$313,$E1055)*$D1055</f>
        <v/>
      </c>
      <c r="AJ1055" s="32">
        <f>INDEX(AJ$297:AJ$313,$E1055)*$D1055</f>
        <v/>
      </c>
      <c r="AK1055" s="32">
        <f>INDEX(AK$297:AK$313,$E1055)*$D1055</f>
        <v/>
      </c>
      <c r="AL1055" s="32">
        <f>INDEX(AL$297:AL$313,$E1055)*$D1055</f>
        <v/>
      </c>
      <c r="AM1055" s="32">
        <f>INDEX(AM$297:AM$313,$E1055)*$D1055</f>
        <v/>
      </c>
      <c r="AN1055" s="32">
        <f>INDEX(AN$297:AN$313,$E1055)*$D1055</f>
        <v/>
      </c>
      <c r="AO1055" s="32">
        <f>INDEX(AO$297:AO$313,$E1055)*$D1055</f>
        <v/>
      </c>
      <c r="AP1055" s="32">
        <f>INDEX(AP$297:AP$313,$E1055)*$D1055</f>
        <v/>
      </c>
      <c r="AQ1055" s="32">
        <f>INDEX(AQ$297:AQ$313,$E1055)*$D1055</f>
        <v/>
      </c>
      <c r="AR1055" s="32">
        <f>INDEX(AR$297:AR$313,$E1055)*$D1055</f>
        <v/>
      </c>
      <c r="AS1055" s="32">
        <f>INDEX(AS$297:AS$313,$E1055)*$D1055</f>
        <v/>
      </c>
      <c r="AT1055" s="32">
        <f>INDEX(AT$297:AT$313,$E1055)*$D1055</f>
        <v/>
      </c>
      <c r="AU1055" s="32">
        <f>INDEX(AU$297:AU$313,$E1055)*$D1055</f>
        <v/>
      </c>
      <c r="AV1055" s="32">
        <f>INDEX(AV$297:AV$313,$E1055)*$D1055</f>
        <v/>
      </c>
      <c r="AW1055" s="32">
        <f>INDEX(AW$297:AW$313,$E1055)*$D1055</f>
        <v/>
      </c>
      <c r="AX1055" s="32">
        <f>INDEX(AX$297:AX$313,$E1055)*$D1055</f>
        <v/>
      </c>
      <c r="AY1055" s="32">
        <f>INDEX(AY$297:AY$313,$E1055)*$D1055</f>
        <v/>
      </c>
    </row>
    <row r="1056" hidden="1" outlineLevel="2">
      <c r="A1056" s="14" t="inlineStr">
        <is>
          <t>shp</t>
        </is>
      </c>
      <c r="B1056" s="14" t="inlineStr">
        <is>
          <t>oop</t>
        </is>
      </c>
      <c r="C1056" s="14" t="inlineStr">
        <is>
          <t>rod</t>
        </is>
      </c>
      <c r="D1056" s="32">
        <f>INDEX(Inputs!$W$5:$W$132,MATCH($B1056&amp;"|"&amp;$C1056,Inputs!$A$5:$A$132,0))</f>
        <v/>
      </c>
      <c r="E1056" s="32">
        <f>INDEX(Inputs!$M$5:$M$132,MATCH($B1056&amp;"|"&amp;$C1056,Inputs!$A$5:$A$132,0))</f>
        <v/>
      </c>
      <c r="F1056" s="36" t="n"/>
      <c r="G1056" s="36" t="n"/>
      <c r="H1056" s="14">
        <f>INDEX(VarLab,MATCH($A1056,VarKey,0))&amp;INDEX(MemLab,MATCH($C1056&amp;"|"&amp;$B1056,MemKey,0))</f>
        <v/>
      </c>
      <c r="I1056" s="14">
        <f>INDEX(VarUnit,MATCH($A1056,VarKey,0))</f>
        <v/>
      </c>
      <c r="J1056" s="14">
        <f>INDEX(VarSrc,MATCH($A1056,VarKey,0))</f>
        <v/>
      </c>
      <c r="K1056" s="11">
        <f>CodePrefix&amp;$A1056&amp;IF($C1056="","","."&amp;$C1056&amp;"."&amp;$B1056)&amp;INDEX(VarEnd,MATCH($A1056,VarKey,0))&amp;K$5</f>
        <v/>
      </c>
      <c r="L1056" s="37">
        <f>INDEX(L$297:L$313,$E1056)*$D1056</f>
        <v/>
      </c>
      <c r="M1056" s="32">
        <f>INDEX(M$297:M$313,$E1056)*$D1056</f>
        <v/>
      </c>
      <c r="N1056" s="32">
        <f>INDEX(N$297:N$313,$E1056)*$D1056</f>
        <v/>
      </c>
      <c r="O1056" s="32">
        <f>INDEX(O$297:O$313,$E1056)*$D1056</f>
        <v/>
      </c>
      <c r="P1056" s="32">
        <f>INDEX(P$297:P$313,$E1056)*$D1056</f>
        <v/>
      </c>
      <c r="Q1056" s="32">
        <f>INDEX(Q$297:Q$313,$E1056)*$D1056</f>
        <v/>
      </c>
      <c r="R1056" s="32">
        <f>INDEX(R$297:R$313,$E1056)*$D1056</f>
        <v/>
      </c>
      <c r="S1056" s="32">
        <f>INDEX(S$297:S$313,$E1056)*$D1056</f>
        <v/>
      </c>
      <c r="T1056" s="32">
        <f>INDEX(T$297:T$313,$E1056)*$D1056</f>
        <v/>
      </c>
      <c r="U1056" s="32">
        <f>INDEX(U$297:U$313,$E1056)*$D1056</f>
        <v/>
      </c>
      <c r="V1056" s="32">
        <f>INDEX(V$297:V$313,$E1056)*$D1056</f>
        <v/>
      </c>
      <c r="W1056" s="32">
        <f>INDEX(W$297:W$313,$E1056)*$D1056</f>
        <v/>
      </c>
      <c r="X1056" s="32">
        <f>INDEX(X$297:X$313,$E1056)*$D1056</f>
        <v/>
      </c>
      <c r="Y1056" s="32">
        <f>INDEX(Y$297:Y$313,$E1056)*$D1056</f>
        <v/>
      </c>
      <c r="Z1056" s="32">
        <f>INDEX(Z$297:Z$313,$E1056)*$D1056</f>
        <v/>
      </c>
      <c r="AA1056" s="32">
        <f>INDEX(AA$297:AA$313,$E1056)*$D1056</f>
        <v/>
      </c>
      <c r="AB1056" s="32">
        <f>INDEX(AB$297:AB$313,$E1056)*$D1056</f>
        <v/>
      </c>
      <c r="AC1056" s="32">
        <f>INDEX(AC$297:AC$313,$E1056)*$D1056</f>
        <v/>
      </c>
      <c r="AD1056" s="32">
        <f>INDEX(AD$297:AD$313,$E1056)*$D1056</f>
        <v/>
      </c>
      <c r="AF1056" s="11">
        <f>CodePrefix&amp;$A1056&amp;IF($C1056="","","."&amp;$C1056&amp;"."&amp;$B1056)&amp;INDEX(VarEnd,MATCH($A1056,VarKey,0))&amp;AF$5</f>
        <v/>
      </c>
      <c r="AG1056" s="37">
        <f>INDEX(AG$297:AG$313,$E1056)*$D1056</f>
        <v/>
      </c>
      <c r="AH1056" s="32">
        <f>INDEX(AH$297:AH$313,$E1056)*$D1056</f>
        <v/>
      </c>
      <c r="AI1056" s="32">
        <f>INDEX(AI$297:AI$313,$E1056)*$D1056</f>
        <v/>
      </c>
      <c r="AJ1056" s="32">
        <f>INDEX(AJ$297:AJ$313,$E1056)*$D1056</f>
        <v/>
      </c>
      <c r="AK1056" s="32">
        <f>INDEX(AK$297:AK$313,$E1056)*$D1056</f>
        <v/>
      </c>
      <c r="AL1056" s="32">
        <f>INDEX(AL$297:AL$313,$E1056)*$D1056</f>
        <v/>
      </c>
      <c r="AM1056" s="32">
        <f>INDEX(AM$297:AM$313,$E1056)*$D1056</f>
        <v/>
      </c>
      <c r="AN1056" s="32">
        <f>INDEX(AN$297:AN$313,$E1056)*$D1056</f>
        <v/>
      </c>
      <c r="AO1056" s="32">
        <f>INDEX(AO$297:AO$313,$E1056)*$D1056</f>
        <v/>
      </c>
      <c r="AP1056" s="32">
        <f>INDEX(AP$297:AP$313,$E1056)*$D1056</f>
        <v/>
      </c>
      <c r="AQ1056" s="32">
        <f>INDEX(AQ$297:AQ$313,$E1056)*$D1056</f>
        <v/>
      </c>
      <c r="AR1056" s="32">
        <f>INDEX(AR$297:AR$313,$E1056)*$D1056</f>
        <v/>
      </c>
      <c r="AS1056" s="32">
        <f>INDEX(AS$297:AS$313,$E1056)*$D1056</f>
        <v/>
      </c>
      <c r="AT1056" s="32">
        <f>INDEX(AT$297:AT$313,$E1056)*$D1056</f>
        <v/>
      </c>
      <c r="AU1056" s="32">
        <f>INDEX(AU$297:AU$313,$E1056)*$D1056</f>
        <v/>
      </c>
      <c r="AV1056" s="32">
        <f>INDEX(AV$297:AV$313,$E1056)*$D1056</f>
        <v/>
      </c>
      <c r="AW1056" s="32">
        <f>INDEX(AW$297:AW$313,$E1056)*$D1056</f>
        <v/>
      </c>
      <c r="AX1056" s="32">
        <f>INDEX(AX$297:AX$313,$E1056)*$D1056</f>
        <v/>
      </c>
      <c r="AY1056" s="32">
        <f>INDEX(AY$297:AY$313,$E1056)*$D1056</f>
        <v/>
      </c>
    </row>
    <row r="1057" hidden="1" outlineLevel="2">
      <c r="A1057" s="14" t="inlineStr">
        <is>
          <t>shp</t>
        </is>
      </c>
      <c r="B1057" s="14" t="inlineStr">
        <is>
          <t>bio</t>
        </is>
      </c>
      <c r="C1057" s="14" t="inlineStr">
        <is>
          <t>rod</t>
        </is>
      </c>
      <c r="D1057" s="32">
        <f>INDEX(Inputs!$W$5:$W$132,MATCH($B1057&amp;"|"&amp;$C1057,Inputs!$A$5:$A$132,0))</f>
        <v/>
      </c>
      <c r="E1057" s="32">
        <f>INDEX(Inputs!$M$5:$M$132,MATCH($B1057&amp;"|"&amp;$C1057,Inputs!$A$5:$A$132,0))</f>
        <v/>
      </c>
      <c r="F1057" s="36" t="n"/>
      <c r="G1057" s="36" t="n"/>
      <c r="H1057" s="14">
        <f>INDEX(VarLab,MATCH($A1057,VarKey,0))&amp;INDEX(MemLab,MATCH($C1057&amp;"|"&amp;$B1057,MemKey,0))</f>
        <v/>
      </c>
      <c r="I1057" s="14">
        <f>INDEX(VarUnit,MATCH($A1057,VarKey,0))</f>
        <v/>
      </c>
      <c r="J1057" s="14">
        <f>INDEX(VarSrc,MATCH($A1057,VarKey,0))</f>
        <v/>
      </c>
      <c r="K1057" s="11">
        <f>CodePrefix&amp;$A1057&amp;IF($C1057="","","."&amp;$C1057&amp;"."&amp;$B1057)&amp;INDEX(VarEnd,MATCH($A1057,VarKey,0))&amp;K$5</f>
        <v/>
      </c>
      <c r="L1057" s="37">
        <f>INDEX(L$297:L$313,$E1057)*$D1057</f>
        <v/>
      </c>
      <c r="M1057" s="32">
        <f>INDEX(M$297:M$313,$E1057)*$D1057</f>
        <v/>
      </c>
      <c r="N1057" s="32">
        <f>INDEX(N$297:N$313,$E1057)*$D1057</f>
        <v/>
      </c>
      <c r="O1057" s="32">
        <f>INDEX(O$297:O$313,$E1057)*$D1057</f>
        <v/>
      </c>
      <c r="P1057" s="32">
        <f>INDEX(P$297:P$313,$E1057)*$D1057</f>
        <v/>
      </c>
      <c r="Q1057" s="32">
        <f>INDEX(Q$297:Q$313,$E1057)*$D1057</f>
        <v/>
      </c>
      <c r="R1057" s="32">
        <f>INDEX(R$297:R$313,$E1057)*$D1057</f>
        <v/>
      </c>
      <c r="S1057" s="32">
        <f>INDEX(S$297:S$313,$E1057)*$D1057</f>
        <v/>
      </c>
      <c r="T1057" s="32">
        <f>INDEX(T$297:T$313,$E1057)*$D1057</f>
        <v/>
      </c>
      <c r="U1057" s="32">
        <f>INDEX(U$297:U$313,$E1057)*$D1057</f>
        <v/>
      </c>
      <c r="V1057" s="32">
        <f>INDEX(V$297:V$313,$E1057)*$D1057</f>
        <v/>
      </c>
      <c r="W1057" s="32">
        <f>INDEX(W$297:W$313,$E1057)*$D1057</f>
        <v/>
      </c>
      <c r="X1057" s="32">
        <f>INDEX(X$297:X$313,$E1057)*$D1057</f>
        <v/>
      </c>
      <c r="Y1057" s="32">
        <f>INDEX(Y$297:Y$313,$E1057)*$D1057</f>
        <v/>
      </c>
      <c r="Z1057" s="32">
        <f>INDEX(Z$297:Z$313,$E1057)*$D1057</f>
        <v/>
      </c>
      <c r="AA1057" s="32">
        <f>INDEX(AA$297:AA$313,$E1057)*$D1057</f>
        <v/>
      </c>
      <c r="AB1057" s="32">
        <f>INDEX(AB$297:AB$313,$E1057)*$D1057</f>
        <v/>
      </c>
      <c r="AC1057" s="32">
        <f>INDEX(AC$297:AC$313,$E1057)*$D1057</f>
        <v/>
      </c>
      <c r="AD1057" s="32">
        <f>INDEX(AD$297:AD$313,$E1057)*$D1057</f>
        <v/>
      </c>
      <c r="AF1057" s="11">
        <f>CodePrefix&amp;$A1057&amp;IF($C1057="","","."&amp;$C1057&amp;"."&amp;$B1057)&amp;INDEX(VarEnd,MATCH($A1057,VarKey,0))&amp;AF$5</f>
        <v/>
      </c>
      <c r="AG1057" s="37">
        <f>INDEX(AG$297:AG$313,$E1057)*$D1057</f>
        <v/>
      </c>
      <c r="AH1057" s="32">
        <f>INDEX(AH$297:AH$313,$E1057)*$D1057</f>
        <v/>
      </c>
      <c r="AI1057" s="32">
        <f>INDEX(AI$297:AI$313,$E1057)*$D1057</f>
        <v/>
      </c>
      <c r="AJ1057" s="32">
        <f>INDEX(AJ$297:AJ$313,$E1057)*$D1057</f>
        <v/>
      </c>
      <c r="AK1057" s="32">
        <f>INDEX(AK$297:AK$313,$E1057)*$D1057</f>
        <v/>
      </c>
      <c r="AL1057" s="32">
        <f>INDEX(AL$297:AL$313,$E1057)*$D1057</f>
        <v/>
      </c>
      <c r="AM1057" s="32">
        <f>INDEX(AM$297:AM$313,$E1057)*$D1057</f>
        <v/>
      </c>
      <c r="AN1057" s="32">
        <f>INDEX(AN$297:AN$313,$E1057)*$D1057</f>
        <v/>
      </c>
      <c r="AO1057" s="32">
        <f>INDEX(AO$297:AO$313,$E1057)*$D1057</f>
        <v/>
      </c>
      <c r="AP1057" s="32">
        <f>INDEX(AP$297:AP$313,$E1057)*$D1057</f>
        <v/>
      </c>
      <c r="AQ1057" s="32">
        <f>INDEX(AQ$297:AQ$313,$E1057)*$D1057</f>
        <v/>
      </c>
      <c r="AR1057" s="32">
        <f>INDEX(AR$297:AR$313,$E1057)*$D1057</f>
        <v/>
      </c>
      <c r="AS1057" s="32">
        <f>INDEX(AS$297:AS$313,$E1057)*$D1057</f>
        <v/>
      </c>
      <c r="AT1057" s="32">
        <f>INDEX(AT$297:AT$313,$E1057)*$D1057</f>
        <v/>
      </c>
      <c r="AU1057" s="32">
        <f>INDEX(AU$297:AU$313,$E1057)*$D1057</f>
        <v/>
      </c>
      <c r="AV1057" s="32">
        <f>INDEX(AV$297:AV$313,$E1057)*$D1057</f>
        <v/>
      </c>
      <c r="AW1057" s="32">
        <f>INDEX(AW$297:AW$313,$E1057)*$D1057</f>
        <v/>
      </c>
      <c r="AX1057" s="32">
        <f>INDEX(AX$297:AX$313,$E1057)*$D1057</f>
        <v/>
      </c>
      <c r="AY1057" s="32">
        <f>INDEX(AY$297:AY$313,$E1057)*$D1057</f>
        <v/>
      </c>
    </row>
    <row r="1058" hidden="1" outlineLevel="2"/>
    <row r="1059" hidden="1" outlineLevel="2">
      <c r="A1059" s="14" t="inlineStr">
        <is>
          <t>ener</t>
        </is>
      </c>
      <c r="B1059" s="14" t="inlineStr">
        <is>
          <t>coa</t>
        </is>
      </c>
      <c r="C1059" s="14" t="inlineStr">
        <is>
          <t>rod</t>
        </is>
      </c>
      <c r="D1059" s="32">
        <f>INDEX(Inputs!$O$5:$O$132,MATCH($B1059&amp;"|"&amp;$C1059,Inputs!$A$5:$A$132,0))</f>
        <v/>
      </c>
      <c r="E1059" s="32">
        <f>INDEX(Inputs!$P$5:$P$132,MATCH($B1059&amp;"|"&amp;$C1059,Inputs!$A$5:$A$132,0))</f>
        <v/>
      </c>
      <c r="F1059" s="32">
        <f>INDEX(Inputs!$T$5:$T$132,MATCH($B1059&amp;"|"&amp;$C1059,Inputs!$A$5:$A$132,0))</f>
        <v/>
      </c>
      <c r="G1059" s="32">
        <f>INDEX(Inputs!$S$5:$S$132,MATCH($B1059&amp;"|"&amp;$C1059,Inputs!$A$5:$A$132,0))</f>
        <v/>
      </c>
      <c r="H1059" s="14">
        <f>INDEX(VarLab,MATCH($A1059,VarKey,0))&amp;INDEX(MemLab,MATCH($C1059&amp;"|"&amp;$B1059,MemKey,0))</f>
        <v/>
      </c>
      <c r="I1059" s="14">
        <f>INDEX(VarUnit,MATCH($A1059,VarKey,0))</f>
        <v/>
      </c>
      <c r="J1059" s="14">
        <f>INDEX(VarSrc,MATCH($A1059,VarKey,0))</f>
        <v/>
      </c>
      <c r="K1059" s="11">
        <f>CodePrefix&amp;$A1059&amp;IF($C1059="","","."&amp;$C1059&amp;"."&amp;$B1059)&amp;INDEX(VarEnd,MATCH($A1059,VarKey,0))&amp;K$5</f>
        <v/>
      </c>
      <c r="L1059" s="39">
        <f>INDEX(Inputs!$X$5:$X$132,MATCH($B1059&amp;"|"&amp;$C1059,Inputs!$A$5:$A$132,0))</f>
        <v/>
      </c>
      <c r="M1059" s="40">
        <f>L1059*$G1059*(1+M$7)^$D1059*(M1041/L1041)^$E1059*((M1041+M1050)/(L1041+L1050))^$F1059</f>
        <v/>
      </c>
      <c r="N1059" s="40">
        <f>M1059*$G1059*(1+N$7)^$D1059*(N1041/M1041)^$E1059*((N1041+N1050)/(M1041+M1050))^$F1059</f>
        <v/>
      </c>
      <c r="O1059" s="40">
        <f>N1059*$G1059*(1+O$7)^$D1059*(O1041/N1041)^$E1059*((O1041+O1050)/(N1041+N1050))^$F1059</f>
        <v/>
      </c>
      <c r="P1059" s="40">
        <f>O1059*$G1059*(1+P$7)^$D1059*(P1041/O1041)^$E1059*((P1041+P1050)/(O1041+O1050))^$F1059</f>
        <v/>
      </c>
      <c r="Q1059" s="40">
        <f>P1059*$G1059*(1+Q$7)^$D1059*(Q1041/P1041)^$E1059*((Q1041+Q1050)/(P1041+P1050))^$F1059</f>
        <v/>
      </c>
      <c r="R1059" s="40">
        <f>Q1059*$G1059*(1+R$7)^$D1059*(R1041/Q1041)^$E1059*((R1041+R1050)/(Q1041+Q1050))^$F1059</f>
        <v/>
      </c>
      <c r="S1059" s="40">
        <f>R1059*$G1059*(1+S$7)^$D1059*(S1041/R1041)^$E1059*((S1041+S1050)/(R1041+R1050))^$F1059</f>
        <v/>
      </c>
      <c r="T1059" s="40">
        <f>S1059*$G1059*(1+T$7)^$D1059*(T1041/S1041)^$E1059*((T1041+T1050)/(S1041+S1050))^$F1059</f>
        <v/>
      </c>
      <c r="U1059" s="40">
        <f>T1059*$G1059*(1+U$7)^$D1059*(U1041/T1041)^$E1059*((U1041+U1050)/(T1041+T1050))^$F1059</f>
        <v/>
      </c>
      <c r="V1059" s="40">
        <f>U1059*$G1059*(1+V$7)^$D1059*(V1041/U1041)^$E1059*((V1041+V1050)/(U1041+U1050))^$F1059</f>
        <v/>
      </c>
      <c r="W1059" s="40">
        <f>V1059*$G1059*(1+W$7)^$D1059*(W1041/V1041)^$E1059*((W1041+W1050)/(V1041+V1050))^$F1059</f>
        <v/>
      </c>
      <c r="X1059" s="40">
        <f>W1059*$G1059*(1+X$7)^$D1059*(X1041/W1041)^$E1059*((X1041+X1050)/(W1041+W1050))^$F1059</f>
        <v/>
      </c>
      <c r="Y1059" s="40">
        <f>X1059*$G1059*(1+Y$7)^$D1059*(Y1041/X1041)^$E1059*((Y1041+Y1050)/(X1041+X1050))^$F1059</f>
        <v/>
      </c>
      <c r="Z1059" s="40">
        <f>Y1059*$G1059*(1+Z$7)^$D1059*(Z1041/Y1041)^$E1059*((Z1041+Z1050)/(Y1041+Y1050))^$F1059</f>
        <v/>
      </c>
      <c r="AA1059" s="40">
        <f>Z1059*$G1059*(1+AA$7)^$D1059*(AA1041/Z1041)^$E1059*((AA1041+AA1050)/(Z1041+Z1050))^$F1059</f>
        <v/>
      </c>
      <c r="AB1059" s="40">
        <f>AA1059*$G1059*(1+AB$7)^$D1059*(AB1041/AA1041)^$E1059*((AB1041+AB1050)/(AA1041+AA1050))^$F1059</f>
        <v/>
      </c>
      <c r="AC1059" s="40">
        <f>AB1059*$G1059*(1+AC$7)^$D1059*(AC1041/AB1041)^$E1059*((AC1041+AC1050)/(AB1041+AB1050))^$F1059</f>
        <v/>
      </c>
      <c r="AD1059" s="40">
        <f>AC1059*$G1059*(1+AD$7)^$D1059*(AD1041/AC1041)^$E1059*((AD1041+AD1050)/(AC1041+AC1050))^$F1059</f>
        <v/>
      </c>
      <c r="AF1059" s="11">
        <f>CodePrefix&amp;$A1059&amp;IF($C1059="","","."&amp;$C1059&amp;"."&amp;$B1059)&amp;INDEX(VarEnd,MATCH($A1059,VarKey,0))&amp;AF$5</f>
        <v/>
      </c>
      <c r="AG1059" s="39">
        <f>INDEX(Inputs!$X$5:$X$132,MATCH($B1059&amp;"|"&amp;$C1059,Inputs!$A$5:$A$132,0))</f>
        <v/>
      </c>
      <c r="AH1059" s="40">
        <f>AG1059*$G1059*(1+AH$7)^$D1059*(AH1041/AG1041)^$E1059*((AH1041+AH1050)/(AG1041+AG1050))^$F1059</f>
        <v/>
      </c>
      <c r="AI1059" s="40">
        <f>AH1059*$G1059*(1+AI$7)^$D1059*(AI1041/AH1041)^$E1059*((AI1041+AI1050)/(AH1041+AH1050))^$F1059</f>
        <v/>
      </c>
      <c r="AJ1059" s="40">
        <f>AI1059*$G1059*(1+AJ$7)^$D1059*(AJ1041/AI1041)^$E1059*((AJ1041+AJ1050)/(AI1041+AI1050))^$F1059</f>
        <v/>
      </c>
      <c r="AK1059" s="40">
        <f>AJ1059*$G1059*(1+AK$7)^$D1059*(AK1041/AJ1041)^$E1059*((AK1041+AK1050)/(AJ1041+AJ1050))^$F1059</f>
        <v/>
      </c>
      <c r="AL1059" s="40">
        <f>AK1059*$G1059*(1+AL$7)^$D1059*(AL1041/AK1041)^$E1059*((AL1041+AL1050)/(AK1041+AK1050))^$F1059</f>
        <v/>
      </c>
      <c r="AM1059" s="40">
        <f>AL1059*$G1059*(1+AM$7)^$D1059*(AM1041/AL1041)^$E1059*((AM1041+AM1050)/(AL1041+AL1050))^$F1059</f>
        <v/>
      </c>
      <c r="AN1059" s="40">
        <f>AM1059*$G1059*(1+AN$7)^$D1059*(AN1041/AM1041)^$E1059*((AN1041+AN1050)/(AM1041+AM1050))^$F1059</f>
        <v/>
      </c>
      <c r="AO1059" s="40">
        <f>AN1059*$G1059*(1+AO$7)^$D1059*(AO1041/AN1041)^$E1059*((AO1041+AO1050)/(AN1041+AN1050))^$F1059</f>
        <v/>
      </c>
      <c r="AP1059" s="40">
        <f>AO1059*$G1059*(1+AP$7)^$D1059*(AP1041/AO1041)^$E1059*((AP1041+AP1050)/(AO1041+AO1050))^$F1059</f>
        <v/>
      </c>
      <c r="AQ1059" s="40">
        <f>AP1059*$G1059*(1+AQ$7)^$D1059*(AQ1041/AP1041)^$E1059*((AQ1041+AQ1050)/(AP1041+AP1050))^$F1059</f>
        <v/>
      </c>
      <c r="AR1059" s="40">
        <f>AQ1059*$G1059*(1+AR$7)^$D1059*(AR1041/AQ1041)^$E1059*((AR1041+AR1050)/(AQ1041+AQ1050))^$F1059</f>
        <v/>
      </c>
      <c r="AS1059" s="40">
        <f>AR1059*$G1059*(1+AS$7)^$D1059*(AS1041/AR1041)^$E1059*((AS1041+AS1050)/(AR1041+AR1050))^$F1059</f>
        <v/>
      </c>
      <c r="AT1059" s="40">
        <f>AS1059*$G1059*(1+AT$7)^$D1059*(AT1041/AS1041)^$E1059*((AT1041+AT1050)/(AS1041+AS1050))^$F1059</f>
        <v/>
      </c>
      <c r="AU1059" s="40">
        <f>AT1059*$G1059*(1+AU$7)^$D1059*(AU1041/AT1041)^$E1059*((AU1041+AU1050)/(AT1041+AT1050))^$F1059</f>
        <v/>
      </c>
      <c r="AV1059" s="40">
        <f>AU1059*$G1059*(1+AV$7)^$D1059*(AV1041/AU1041)^$E1059*((AV1041+AV1050)/(AU1041+AU1050))^$F1059</f>
        <v/>
      </c>
      <c r="AW1059" s="40">
        <f>AV1059*$G1059*(1+AW$7)^$D1059*(AW1041/AV1041)^$E1059*((AW1041+AW1050)/(AV1041+AV1050))^$F1059</f>
        <v/>
      </c>
      <c r="AX1059" s="40">
        <f>AW1059*$G1059*(1+AX$7)^$D1059*(AX1041/AW1041)^$E1059*((AX1041+AX1050)/(AW1041+AW1050))^$F1059</f>
        <v/>
      </c>
      <c r="AY1059" s="40">
        <f>AX1059*$G1059*(1+AY$7)^$D1059*(AY1041/AX1041)^$E1059*((AY1041+AY1050)/(AX1041+AX1050))^$F1059</f>
        <v/>
      </c>
    </row>
    <row r="1060" hidden="1" outlineLevel="2">
      <c r="A1060" s="14" t="inlineStr">
        <is>
          <t>ener</t>
        </is>
      </c>
      <c r="B1060" s="14" t="inlineStr">
        <is>
          <t>nga</t>
        </is>
      </c>
      <c r="C1060" s="14" t="inlineStr">
        <is>
          <t>rod</t>
        </is>
      </c>
      <c r="D1060" s="32">
        <f>INDEX(Inputs!$O$5:$O$132,MATCH($B1060&amp;"|"&amp;$C1060,Inputs!$A$5:$A$132,0))</f>
        <v/>
      </c>
      <c r="E1060" s="32">
        <f>INDEX(Inputs!$P$5:$P$132,MATCH($B1060&amp;"|"&amp;$C1060,Inputs!$A$5:$A$132,0))</f>
        <v/>
      </c>
      <c r="F1060" s="32">
        <f>INDEX(Inputs!$T$5:$T$132,MATCH($B1060&amp;"|"&amp;$C1060,Inputs!$A$5:$A$132,0))</f>
        <v/>
      </c>
      <c r="G1060" s="32">
        <f>INDEX(Inputs!$S$5:$S$132,MATCH($B1060&amp;"|"&amp;$C1060,Inputs!$A$5:$A$132,0))</f>
        <v/>
      </c>
      <c r="H1060" s="14">
        <f>INDEX(VarLab,MATCH($A1060,VarKey,0))&amp;INDEX(MemLab,MATCH($C1060&amp;"|"&amp;$B1060,MemKey,0))</f>
        <v/>
      </c>
      <c r="I1060" s="14">
        <f>INDEX(VarUnit,MATCH($A1060,VarKey,0))</f>
        <v/>
      </c>
      <c r="J1060" s="14">
        <f>INDEX(VarSrc,MATCH($A1060,VarKey,0))</f>
        <v/>
      </c>
      <c r="K1060" s="11">
        <f>CodePrefix&amp;$A1060&amp;IF($C1060="","","."&amp;$C1060&amp;"."&amp;$B1060)&amp;INDEX(VarEnd,MATCH($A1060,VarKey,0))&amp;K$5</f>
        <v/>
      </c>
      <c r="L1060" s="39">
        <f>INDEX(Inputs!$X$5:$X$132,MATCH($B1060&amp;"|"&amp;$C1060,Inputs!$A$5:$A$132,0))</f>
        <v/>
      </c>
      <c r="M1060" s="40">
        <f>L1060*$G1060*(1+M$7)^$D1060*(M1042/L1042)^$E1060*((M1042+M1051)/(L1042+L1051))^$F1060</f>
        <v/>
      </c>
      <c r="N1060" s="40">
        <f>M1060*$G1060*(1+N$7)^$D1060*(N1042/M1042)^$E1060*((N1042+N1051)/(M1042+M1051))^$F1060</f>
        <v/>
      </c>
      <c r="O1060" s="40">
        <f>N1060*$G1060*(1+O$7)^$D1060*(O1042/N1042)^$E1060*((O1042+O1051)/(N1042+N1051))^$F1060</f>
        <v/>
      </c>
      <c r="P1060" s="40">
        <f>O1060*$G1060*(1+P$7)^$D1060*(P1042/O1042)^$E1060*((P1042+P1051)/(O1042+O1051))^$F1060</f>
        <v/>
      </c>
      <c r="Q1060" s="40">
        <f>P1060*$G1060*(1+Q$7)^$D1060*(Q1042/P1042)^$E1060*((Q1042+Q1051)/(P1042+P1051))^$F1060</f>
        <v/>
      </c>
      <c r="R1060" s="40">
        <f>Q1060*$G1060*(1+R$7)^$D1060*(R1042/Q1042)^$E1060*((R1042+R1051)/(Q1042+Q1051))^$F1060</f>
        <v/>
      </c>
      <c r="S1060" s="40">
        <f>R1060*$G1060*(1+S$7)^$D1060*(S1042/R1042)^$E1060*((S1042+S1051)/(R1042+R1051))^$F1060</f>
        <v/>
      </c>
      <c r="T1060" s="40">
        <f>S1060*$G1060*(1+T$7)^$D1060*(T1042/S1042)^$E1060*((T1042+T1051)/(S1042+S1051))^$F1060</f>
        <v/>
      </c>
      <c r="U1060" s="40">
        <f>T1060*$G1060*(1+U$7)^$D1060*(U1042/T1042)^$E1060*((U1042+U1051)/(T1042+T1051))^$F1060</f>
        <v/>
      </c>
      <c r="V1060" s="40">
        <f>U1060*$G1060*(1+V$7)^$D1060*(V1042/U1042)^$E1060*((V1042+V1051)/(U1042+U1051))^$F1060</f>
        <v/>
      </c>
      <c r="W1060" s="40">
        <f>V1060*$G1060*(1+W$7)^$D1060*(W1042/V1042)^$E1060*((W1042+W1051)/(V1042+V1051))^$F1060</f>
        <v/>
      </c>
      <c r="X1060" s="40">
        <f>W1060*$G1060*(1+X$7)^$D1060*(X1042/W1042)^$E1060*((X1042+X1051)/(W1042+W1051))^$F1060</f>
        <v/>
      </c>
      <c r="Y1060" s="40">
        <f>X1060*$G1060*(1+Y$7)^$D1060*(Y1042/X1042)^$E1060*((Y1042+Y1051)/(X1042+X1051))^$F1060</f>
        <v/>
      </c>
      <c r="Z1060" s="40">
        <f>Y1060*$G1060*(1+Z$7)^$D1060*(Z1042/Y1042)^$E1060*((Z1042+Z1051)/(Y1042+Y1051))^$F1060</f>
        <v/>
      </c>
      <c r="AA1060" s="40">
        <f>Z1060*$G1060*(1+AA$7)^$D1060*(AA1042/Z1042)^$E1060*((AA1042+AA1051)/(Z1042+Z1051))^$F1060</f>
        <v/>
      </c>
      <c r="AB1060" s="40">
        <f>AA1060*$G1060*(1+AB$7)^$D1060*(AB1042/AA1042)^$E1060*((AB1042+AB1051)/(AA1042+AA1051))^$F1060</f>
        <v/>
      </c>
      <c r="AC1060" s="40">
        <f>AB1060*$G1060*(1+AC$7)^$D1060*(AC1042/AB1042)^$E1060*((AC1042+AC1051)/(AB1042+AB1051))^$F1060</f>
        <v/>
      </c>
      <c r="AD1060" s="40">
        <f>AC1060*$G1060*(1+AD$7)^$D1060*(AD1042/AC1042)^$E1060*((AD1042+AD1051)/(AC1042+AC1051))^$F1060</f>
        <v/>
      </c>
      <c r="AF1060" s="11">
        <f>CodePrefix&amp;$A1060&amp;IF($C1060="","","."&amp;$C1060&amp;"."&amp;$B1060)&amp;INDEX(VarEnd,MATCH($A1060,VarKey,0))&amp;AF$5</f>
        <v/>
      </c>
      <c r="AG1060" s="39">
        <f>INDEX(Inputs!$X$5:$X$132,MATCH($B1060&amp;"|"&amp;$C1060,Inputs!$A$5:$A$132,0))</f>
        <v/>
      </c>
      <c r="AH1060" s="40">
        <f>AG1060*$G1060*(1+AH$7)^$D1060*(AH1042/AG1042)^$E1060*((AH1042+AH1051)/(AG1042+AG1051))^$F1060</f>
        <v/>
      </c>
      <c r="AI1060" s="40">
        <f>AH1060*$G1060*(1+AI$7)^$D1060*(AI1042/AH1042)^$E1060*((AI1042+AI1051)/(AH1042+AH1051))^$F1060</f>
        <v/>
      </c>
      <c r="AJ1060" s="40">
        <f>AI1060*$G1060*(1+AJ$7)^$D1060*(AJ1042/AI1042)^$E1060*((AJ1042+AJ1051)/(AI1042+AI1051))^$F1060</f>
        <v/>
      </c>
      <c r="AK1060" s="40">
        <f>AJ1060*$G1060*(1+AK$7)^$D1060*(AK1042/AJ1042)^$E1060*((AK1042+AK1051)/(AJ1042+AJ1051))^$F1060</f>
        <v/>
      </c>
      <c r="AL1060" s="40">
        <f>AK1060*$G1060*(1+AL$7)^$D1060*(AL1042/AK1042)^$E1060*((AL1042+AL1051)/(AK1042+AK1051))^$F1060</f>
        <v/>
      </c>
      <c r="AM1060" s="40">
        <f>AL1060*$G1060*(1+AM$7)^$D1060*(AM1042/AL1042)^$E1060*((AM1042+AM1051)/(AL1042+AL1051))^$F1060</f>
        <v/>
      </c>
      <c r="AN1060" s="40">
        <f>AM1060*$G1060*(1+AN$7)^$D1060*(AN1042/AM1042)^$E1060*((AN1042+AN1051)/(AM1042+AM1051))^$F1060</f>
        <v/>
      </c>
      <c r="AO1060" s="40">
        <f>AN1060*$G1060*(1+AO$7)^$D1060*(AO1042/AN1042)^$E1060*((AO1042+AO1051)/(AN1042+AN1051))^$F1060</f>
        <v/>
      </c>
      <c r="AP1060" s="40">
        <f>AO1060*$G1060*(1+AP$7)^$D1060*(AP1042/AO1042)^$E1060*((AP1042+AP1051)/(AO1042+AO1051))^$F1060</f>
        <v/>
      </c>
      <c r="AQ1060" s="40">
        <f>AP1060*$G1060*(1+AQ$7)^$D1060*(AQ1042/AP1042)^$E1060*((AQ1042+AQ1051)/(AP1042+AP1051))^$F1060</f>
        <v/>
      </c>
      <c r="AR1060" s="40">
        <f>AQ1060*$G1060*(1+AR$7)^$D1060*(AR1042/AQ1042)^$E1060*((AR1042+AR1051)/(AQ1042+AQ1051))^$F1060</f>
        <v/>
      </c>
      <c r="AS1060" s="40">
        <f>AR1060*$G1060*(1+AS$7)^$D1060*(AS1042/AR1042)^$E1060*((AS1042+AS1051)/(AR1042+AR1051))^$F1060</f>
        <v/>
      </c>
      <c r="AT1060" s="40">
        <f>AS1060*$G1060*(1+AT$7)^$D1060*(AT1042/AS1042)^$E1060*((AT1042+AT1051)/(AS1042+AS1051))^$F1060</f>
        <v/>
      </c>
      <c r="AU1060" s="40">
        <f>AT1060*$G1060*(1+AU$7)^$D1060*(AU1042/AT1042)^$E1060*((AU1042+AU1051)/(AT1042+AT1051))^$F1060</f>
        <v/>
      </c>
      <c r="AV1060" s="40">
        <f>AU1060*$G1060*(1+AV$7)^$D1060*(AV1042/AU1042)^$E1060*((AV1042+AV1051)/(AU1042+AU1051))^$F1060</f>
        <v/>
      </c>
      <c r="AW1060" s="40">
        <f>AV1060*$G1060*(1+AW$7)^$D1060*(AW1042/AV1042)^$E1060*((AW1042+AW1051)/(AV1042+AV1051))^$F1060</f>
        <v/>
      </c>
      <c r="AX1060" s="40">
        <f>AW1060*$G1060*(1+AX$7)^$D1060*(AX1042/AW1042)^$E1060*((AX1042+AX1051)/(AW1042+AW1051))^$F1060</f>
        <v/>
      </c>
      <c r="AY1060" s="40">
        <f>AX1060*$G1060*(1+AY$7)^$D1060*(AY1042/AX1042)^$E1060*((AY1042+AY1051)/(AX1042+AX1051))^$F1060</f>
        <v/>
      </c>
    </row>
    <row r="1061" hidden="1" outlineLevel="2">
      <c r="A1061" s="14" t="inlineStr">
        <is>
          <t>ener</t>
        </is>
      </c>
      <c r="B1061" s="14" t="inlineStr">
        <is>
          <t>gso</t>
        </is>
      </c>
      <c r="C1061" s="14" t="inlineStr">
        <is>
          <t>rod</t>
        </is>
      </c>
      <c r="D1061" s="32">
        <f>INDEX(Inputs!$O$5:$O$132,MATCH($B1061&amp;"|"&amp;$C1061,Inputs!$A$5:$A$132,0))</f>
        <v/>
      </c>
      <c r="E1061" s="32">
        <f>INDEX(Inputs!$P$5:$P$132,MATCH($B1061&amp;"|"&amp;$C1061,Inputs!$A$5:$A$132,0))</f>
        <v/>
      </c>
      <c r="F1061" s="32">
        <f>INDEX(Inputs!$T$5:$T$132,MATCH($B1061&amp;"|"&amp;$C1061,Inputs!$A$5:$A$132,0))</f>
        <v/>
      </c>
      <c r="G1061" s="32">
        <f>INDEX(Inputs!$S$5:$S$132,MATCH($B1061&amp;"|"&amp;$C1061,Inputs!$A$5:$A$132,0))</f>
        <v/>
      </c>
      <c r="H1061" s="14">
        <f>INDEX(VarLab,MATCH($A1061,VarKey,0))&amp;INDEX(MemLab,MATCH($C1061&amp;"|"&amp;$B1061,MemKey,0))</f>
        <v/>
      </c>
      <c r="I1061" s="14">
        <f>INDEX(VarUnit,MATCH($A1061,VarKey,0))</f>
        <v/>
      </c>
      <c r="J1061" s="14">
        <f>INDEX(VarSrc,MATCH($A1061,VarKey,0))</f>
        <v/>
      </c>
      <c r="K1061" s="11">
        <f>CodePrefix&amp;$A1061&amp;IF($C1061="","","."&amp;$C1061&amp;"."&amp;$B1061)&amp;INDEX(VarEnd,MATCH($A1061,VarKey,0))&amp;K$5</f>
        <v/>
      </c>
      <c r="L1061" s="39">
        <f>INDEX(Inputs!$X$5:$X$132,MATCH($B1061&amp;"|"&amp;$C1061,Inputs!$A$5:$A$132,0))</f>
        <v/>
      </c>
      <c r="M1061" s="40">
        <f>L1061*$G1061*(1+M$7)^$D1061*(M1043/L1043)^$E1061*((M1043+M1052)/(L1043+L1052))^$F1061</f>
        <v/>
      </c>
      <c r="N1061" s="40">
        <f>M1061*$G1061*(1+N$7)^$D1061*(N1043/M1043)^$E1061*((N1043+N1052)/(M1043+M1052))^$F1061</f>
        <v/>
      </c>
      <c r="O1061" s="40">
        <f>N1061*$G1061*(1+O$7)^$D1061*(O1043/N1043)^$E1061*((O1043+O1052)/(N1043+N1052))^$F1061</f>
        <v/>
      </c>
      <c r="P1061" s="40">
        <f>O1061*$G1061*(1+P$7)^$D1061*(P1043/O1043)^$E1061*((P1043+P1052)/(O1043+O1052))^$F1061</f>
        <v/>
      </c>
      <c r="Q1061" s="40">
        <f>P1061*$G1061*(1+Q$7)^$D1061*(Q1043/P1043)^$E1061*((Q1043+Q1052)/(P1043+P1052))^$F1061</f>
        <v/>
      </c>
      <c r="R1061" s="40">
        <f>Q1061*$G1061*(1+R$7)^$D1061*(R1043/Q1043)^$E1061*((R1043+R1052)/(Q1043+Q1052))^$F1061</f>
        <v/>
      </c>
      <c r="S1061" s="40">
        <f>R1061*$G1061*(1+S$7)^$D1061*(S1043/R1043)^$E1061*((S1043+S1052)/(R1043+R1052))^$F1061</f>
        <v/>
      </c>
      <c r="T1061" s="40">
        <f>S1061*$G1061*(1+T$7)^$D1061*(T1043/S1043)^$E1061*((T1043+T1052)/(S1043+S1052))^$F1061</f>
        <v/>
      </c>
      <c r="U1061" s="40">
        <f>T1061*$G1061*(1+U$7)^$D1061*(U1043/T1043)^$E1061*((U1043+U1052)/(T1043+T1052))^$F1061</f>
        <v/>
      </c>
      <c r="V1061" s="40">
        <f>U1061*$G1061*(1+V$7)^$D1061*(V1043/U1043)^$E1061*((V1043+V1052)/(U1043+U1052))^$F1061</f>
        <v/>
      </c>
      <c r="W1061" s="40">
        <f>V1061*$G1061*(1+W$7)^$D1061*(W1043/V1043)^$E1061*((W1043+W1052)/(V1043+V1052))^$F1061</f>
        <v/>
      </c>
      <c r="X1061" s="40">
        <f>W1061*$G1061*(1+X$7)^$D1061*(X1043/W1043)^$E1061*((X1043+X1052)/(W1043+W1052))^$F1061</f>
        <v/>
      </c>
      <c r="Y1061" s="40">
        <f>X1061*$G1061*(1+Y$7)^$D1061*(Y1043/X1043)^$E1061*((Y1043+Y1052)/(X1043+X1052))^$F1061</f>
        <v/>
      </c>
      <c r="Z1061" s="40">
        <f>Y1061*$G1061*(1+Z$7)^$D1061*(Z1043/Y1043)^$E1061*((Z1043+Z1052)/(Y1043+Y1052))^$F1061</f>
        <v/>
      </c>
      <c r="AA1061" s="40">
        <f>Z1061*$G1061*(1+AA$7)^$D1061*(AA1043/Z1043)^$E1061*((AA1043+AA1052)/(Z1043+Z1052))^$F1061</f>
        <v/>
      </c>
      <c r="AB1061" s="40">
        <f>AA1061*$G1061*(1+AB$7)^$D1061*(AB1043/AA1043)^$E1061*((AB1043+AB1052)/(AA1043+AA1052))^$F1061</f>
        <v/>
      </c>
      <c r="AC1061" s="40">
        <f>AB1061*$G1061*(1+AC$7)^$D1061*(AC1043/AB1043)^$E1061*((AC1043+AC1052)/(AB1043+AB1052))^$F1061</f>
        <v/>
      </c>
      <c r="AD1061" s="40">
        <f>AC1061*$G1061*(1+AD$7)^$D1061*(AD1043/AC1043)^$E1061*((AD1043+AD1052)/(AC1043+AC1052))^$F1061</f>
        <v/>
      </c>
      <c r="AF1061" s="11">
        <f>CodePrefix&amp;$A1061&amp;IF($C1061="","","."&amp;$C1061&amp;"."&amp;$B1061)&amp;INDEX(VarEnd,MATCH($A1061,VarKey,0))&amp;AF$5</f>
        <v/>
      </c>
      <c r="AG1061" s="39">
        <f>INDEX(Inputs!$X$5:$X$132,MATCH($B1061&amp;"|"&amp;$C1061,Inputs!$A$5:$A$132,0))</f>
        <v/>
      </c>
      <c r="AH1061" s="40">
        <f>AG1061*$G1061*(1+AH$7)^$D1061*(AH1043/AG1043)^$E1061*((AH1043+AH1052)/(AG1043+AG1052))^$F1061</f>
        <v/>
      </c>
      <c r="AI1061" s="40">
        <f>AH1061*$G1061*(1+AI$7)^$D1061*(AI1043/AH1043)^$E1061*((AI1043+AI1052)/(AH1043+AH1052))^$F1061</f>
        <v/>
      </c>
      <c r="AJ1061" s="40">
        <f>AI1061*$G1061*(1+AJ$7)^$D1061*(AJ1043/AI1043)^$E1061*((AJ1043+AJ1052)/(AI1043+AI1052))^$F1061</f>
        <v/>
      </c>
      <c r="AK1061" s="40">
        <f>AJ1061*$G1061*(1+AK$7)^$D1061*(AK1043/AJ1043)^$E1061*((AK1043+AK1052)/(AJ1043+AJ1052))^$F1061</f>
        <v/>
      </c>
      <c r="AL1061" s="40">
        <f>AK1061*$G1061*(1+AL$7)^$D1061*(AL1043/AK1043)^$E1061*((AL1043+AL1052)/(AK1043+AK1052))^$F1061</f>
        <v/>
      </c>
      <c r="AM1061" s="40">
        <f>AL1061*$G1061*(1+AM$7)^$D1061*(AM1043/AL1043)^$E1061*((AM1043+AM1052)/(AL1043+AL1052))^$F1061</f>
        <v/>
      </c>
      <c r="AN1061" s="40">
        <f>AM1061*$G1061*(1+AN$7)^$D1061*(AN1043/AM1043)^$E1061*((AN1043+AN1052)/(AM1043+AM1052))^$F1061</f>
        <v/>
      </c>
      <c r="AO1061" s="40">
        <f>AN1061*$G1061*(1+AO$7)^$D1061*(AO1043/AN1043)^$E1061*((AO1043+AO1052)/(AN1043+AN1052))^$F1061</f>
        <v/>
      </c>
      <c r="AP1061" s="40">
        <f>AO1061*$G1061*(1+AP$7)^$D1061*(AP1043/AO1043)^$E1061*((AP1043+AP1052)/(AO1043+AO1052))^$F1061</f>
        <v/>
      </c>
      <c r="AQ1061" s="40">
        <f>AP1061*$G1061*(1+AQ$7)^$D1061*(AQ1043/AP1043)^$E1061*((AQ1043+AQ1052)/(AP1043+AP1052))^$F1061</f>
        <v/>
      </c>
      <c r="AR1061" s="40">
        <f>AQ1061*$G1061*(1+AR$7)^$D1061*(AR1043/AQ1043)^$E1061*((AR1043+AR1052)/(AQ1043+AQ1052))^$F1061</f>
        <v/>
      </c>
      <c r="AS1061" s="40">
        <f>AR1061*$G1061*(1+AS$7)^$D1061*(AS1043/AR1043)^$E1061*((AS1043+AS1052)/(AR1043+AR1052))^$F1061</f>
        <v/>
      </c>
      <c r="AT1061" s="40">
        <f>AS1061*$G1061*(1+AT$7)^$D1061*(AT1043/AS1043)^$E1061*((AT1043+AT1052)/(AS1043+AS1052))^$F1061</f>
        <v/>
      </c>
      <c r="AU1061" s="40">
        <f>AT1061*$G1061*(1+AU$7)^$D1061*(AU1043/AT1043)^$E1061*((AU1043+AU1052)/(AT1043+AT1052))^$F1061</f>
        <v/>
      </c>
      <c r="AV1061" s="40">
        <f>AU1061*$G1061*(1+AV$7)^$D1061*(AV1043/AU1043)^$E1061*((AV1043+AV1052)/(AU1043+AU1052))^$F1061</f>
        <v/>
      </c>
      <c r="AW1061" s="40">
        <f>AV1061*$G1061*(1+AW$7)^$D1061*(AW1043/AV1043)^$E1061*((AW1043+AW1052)/(AV1043+AV1052))^$F1061</f>
        <v/>
      </c>
      <c r="AX1061" s="40">
        <f>AW1061*$G1061*(1+AX$7)^$D1061*(AX1043/AW1043)^$E1061*((AX1043+AX1052)/(AW1043+AW1052))^$F1061</f>
        <v/>
      </c>
      <c r="AY1061" s="40">
        <f>AX1061*$G1061*(1+AY$7)^$D1061*(AY1043/AX1043)^$E1061*((AY1043+AY1052)/(AX1043+AX1052))^$F1061</f>
        <v/>
      </c>
    </row>
    <row r="1062" hidden="1" outlineLevel="2">
      <c r="A1062" s="14" t="inlineStr">
        <is>
          <t>ener</t>
        </is>
      </c>
      <c r="B1062" s="14" t="inlineStr">
        <is>
          <t>die</t>
        </is>
      </c>
      <c r="C1062" s="14" t="inlineStr">
        <is>
          <t>rod</t>
        </is>
      </c>
      <c r="D1062" s="32">
        <f>INDEX(Inputs!$O$5:$O$132,MATCH($B1062&amp;"|"&amp;$C1062,Inputs!$A$5:$A$132,0))</f>
        <v/>
      </c>
      <c r="E1062" s="32">
        <f>INDEX(Inputs!$P$5:$P$132,MATCH($B1062&amp;"|"&amp;$C1062,Inputs!$A$5:$A$132,0))</f>
        <v/>
      </c>
      <c r="F1062" s="32">
        <f>INDEX(Inputs!$T$5:$T$132,MATCH($B1062&amp;"|"&amp;$C1062,Inputs!$A$5:$A$132,0))</f>
        <v/>
      </c>
      <c r="G1062" s="32">
        <f>INDEX(Inputs!$S$5:$S$132,MATCH($B1062&amp;"|"&amp;$C1062,Inputs!$A$5:$A$132,0))</f>
        <v/>
      </c>
      <c r="H1062" s="14">
        <f>INDEX(VarLab,MATCH($A1062,VarKey,0))&amp;INDEX(MemLab,MATCH($C1062&amp;"|"&amp;$B1062,MemKey,0))</f>
        <v/>
      </c>
      <c r="I1062" s="14">
        <f>INDEX(VarUnit,MATCH($A1062,VarKey,0))</f>
        <v/>
      </c>
      <c r="J1062" s="14">
        <f>INDEX(VarSrc,MATCH($A1062,VarKey,0))</f>
        <v/>
      </c>
      <c r="K1062" s="11">
        <f>CodePrefix&amp;$A1062&amp;IF($C1062="","","."&amp;$C1062&amp;"."&amp;$B1062)&amp;INDEX(VarEnd,MATCH($A1062,VarKey,0))&amp;K$5</f>
        <v/>
      </c>
      <c r="L1062" s="39">
        <f>INDEX(Inputs!$X$5:$X$132,MATCH($B1062&amp;"|"&amp;$C1062,Inputs!$A$5:$A$132,0))</f>
        <v/>
      </c>
      <c r="M1062" s="40">
        <f>L1062*$G1062*(1+M$7)^$D1062*(M1044/L1044)^$E1062*((M1044+M1053)/(L1044+L1053))^$F1062</f>
        <v/>
      </c>
      <c r="N1062" s="40">
        <f>M1062*$G1062*(1+N$7)^$D1062*(N1044/M1044)^$E1062*((N1044+N1053)/(M1044+M1053))^$F1062</f>
        <v/>
      </c>
      <c r="O1062" s="40">
        <f>N1062*$G1062*(1+O$7)^$D1062*(O1044/N1044)^$E1062*((O1044+O1053)/(N1044+N1053))^$F1062</f>
        <v/>
      </c>
      <c r="P1062" s="40">
        <f>O1062*$G1062*(1+P$7)^$D1062*(P1044/O1044)^$E1062*((P1044+P1053)/(O1044+O1053))^$F1062</f>
        <v/>
      </c>
      <c r="Q1062" s="40">
        <f>P1062*$G1062*(1+Q$7)^$D1062*(Q1044/P1044)^$E1062*((Q1044+Q1053)/(P1044+P1053))^$F1062</f>
        <v/>
      </c>
      <c r="R1062" s="40">
        <f>Q1062*$G1062*(1+R$7)^$D1062*(R1044/Q1044)^$E1062*((R1044+R1053)/(Q1044+Q1053))^$F1062</f>
        <v/>
      </c>
      <c r="S1062" s="40">
        <f>R1062*$G1062*(1+S$7)^$D1062*(S1044/R1044)^$E1062*((S1044+S1053)/(R1044+R1053))^$F1062</f>
        <v/>
      </c>
      <c r="T1062" s="40">
        <f>S1062*$G1062*(1+T$7)^$D1062*(T1044/S1044)^$E1062*((T1044+T1053)/(S1044+S1053))^$F1062</f>
        <v/>
      </c>
      <c r="U1062" s="40">
        <f>T1062*$G1062*(1+U$7)^$D1062*(U1044/T1044)^$E1062*((U1044+U1053)/(T1044+T1053))^$F1062</f>
        <v/>
      </c>
      <c r="V1062" s="40">
        <f>U1062*$G1062*(1+V$7)^$D1062*(V1044/U1044)^$E1062*((V1044+V1053)/(U1044+U1053))^$F1062</f>
        <v/>
      </c>
      <c r="W1062" s="40">
        <f>V1062*$G1062*(1+W$7)^$D1062*(W1044/V1044)^$E1062*((W1044+W1053)/(V1044+V1053))^$F1062</f>
        <v/>
      </c>
      <c r="X1062" s="40">
        <f>W1062*$G1062*(1+X$7)^$D1062*(X1044/W1044)^$E1062*((X1044+X1053)/(W1044+W1053))^$F1062</f>
        <v/>
      </c>
      <c r="Y1062" s="40">
        <f>X1062*$G1062*(1+Y$7)^$D1062*(Y1044/X1044)^$E1062*((Y1044+Y1053)/(X1044+X1053))^$F1062</f>
        <v/>
      </c>
      <c r="Z1062" s="40">
        <f>Y1062*$G1062*(1+Z$7)^$D1062*(Z1044/Y1044)^$E1062*((Z1044+Z1053)/(Y1044+Y1053))^$F1062</f>
        <v/>
      </c>
      <c r="AA1062" s="40">
        <f>Z1062*$G1062*(1+AA$7)^$D1062*(AA1044/Z1044)^$E1062*((AA1044+AA1053)/(Z1044+Z1053))^$F1062</f>
        <v/>
      </c>
      <c r="AB1062" s="40">
        <f>AA1062*$G1062*(1+AB$7)^$D1062*(AB1044/AA1044)^$E1062*((AB1044+AB1053)/(AA1044+AA1053))^$F1062</f>
        <v/>
      </c>
      <c r="AC1062" s="40">
        <f>AB1062*$G1062*(1+AC$7)^$D1062*(AC1044/AB1044)^$E1062*((AC1044+AC1053)/(AB1044+AB1053))^$F1062</f>
        <v/>
      </c>
      <c r="AD1062" s="40">
        <f>AC1062*$G1062*(1+AD$7)^$D1062*(AD1044/AC1044)^$E1062*((AD1044+AD1053)/(AC1044+AC1053))^$F1062</f>
        <v/>
      </c>
      <c r="AF1062" s="11">
        <f>CodePrefix&amp;$A1062&amp;IF($C1062="","","."&amp;$C1062&amp;"."&amp;$B1062)&amp;INDEX(VarEnd,MATCH($A1062,VarKey,0))&amp;AF$5</f>
        <v/>
      </c>
      <c r="AG1062" s="39">
        <f>INDEX(Inputs!$X$5:$X$132,MATCH($B1062&amp;"|"&amp;$C1062,Inputs!$A$5:$A$132,0))</f>
        <v/>
      </c>
      <c r="AH1062" s="40">
        <f>AG1062*$G1062*(1+AH$7)^$D1062*(AH1044/AG1044)^$E1062*((AH1044+AH1053)/(AG1044+AG1053))^$F1062</f>
        <v/>
      </c>
      <c r="AI1062" s="40">
        <f>AH1062*$G1062*(1+AI$7)^$D1062*(AI1044/AH1044)^$E1062*((AI1044+AI1053)/(AH1044+AH1053))^$F1062</f>
        <v/>
      </c>
      <c r="AJ1062" s="40">
        <f>AI1062*$G1062*(1+AJ$7)^$D1062*(AJ1044/AI1044)^$E1062*((AJ1044+AJ1053)/(AI1044+AI1053))^$F1062</f>
        <v/>
      </c>
      <c r="AK1062" s="40">
        <f>AJ1062*$G1062*(1+AK$7)^$D1062*(AK1044/AJ1044)^$E1062*((AK1044+AK1053)/(AJ1044+AJ1053))^$F1062</f>
        <v/>
      </c>
      <c r="AL1062" s="40">
        <f>AK1062*$G1062*(1+AL$7)^$D1062*(AL1044/AK1044)^$E1062*((AL1044+AL1053)/(AK1044+AK1053))^$F1062</f>
        <v/>
      </c>
      <c r="AM1062" s="40">
        <f>AL1062*$G1062*(1+AM$7)^$D1062*(AM1044/AL1044)^$E1062*((AM1044+AM1053)/(AL1044+AL1053))^$F1062</f>
        <v/>
      </c>
      <c r="AN1062" s="40">
        <f>AM1062*$G1062*(1+AN$7)^$D1062*(AN1044/AM1044)^$E1062*((AN1044+AN1053)/(AM1044+AM1053))^$F1062</f>
        <v/>
      </c>
      <c r="AO1062" s="40">
        <f>AN1062*$G1062*(1+AO$7)^$D1062*(AO1044/AN1044)^$E1062*((AO1044+AO1053)/(AN1044+AN1053))^$F1062</f>
        <v/>
      </c>
      <c r="AP1062" s="40">
        <f>AO1062*$G1062*(1+AP$7)^$D1062*(AP1044/AO1044)^$E1062*((AP1044+AP1053)/(AO1044+AO1053))^$F1062</f>
        <v/>
      </c>
      <c r="AQ1062" s="40">
        <f>AP1062*$G1062*(1+AQ$7)^$D1062*(AQ1044/AP1044)^$E1062*((AQ1044+AQ1053)/(AP1044+AP1053))^$F1062</f>
        <v/>
      </c>
      <c r="AR1062" s="40">
        <f>AQ1062*$G1062*(1+AR$7)^$D1062*(AR1044/AQ1044)^$E1062*((AR1044+AR1053)/(AQ1044+AQ1053))^$F1062</f>
        <v/>
      </c>
      <c r="AS1062" s="40">
        <f>AR1062*$G1062*(1+AS$7)^$D1062*(AS1044/AR1044)^$E1062*((AS1044+AS1053)/(AR1044+AR1053))^$F1062</f>
        <v/>
      </c>
      <c r="AT1062" s="40">
        <f>AS1062*$G1062*(1+AT$7)^$D1062*(AT1044/AS1044)^$E1062*((AT1044+AT1053)/(AS1044+AS1053))^$F1062</f>
        <v/>
      </c>
      <c r="AU1062" s="40">
        <f>AT1062*$G1062*(1+AU$7)^$D1062*(AU1044/AT1044)^$E1062*((AU1044+AU1053)/(AT1044+AT1053))^$F1062</f>
        <v/>
      </c>
      <c r="AV1062" s="40">
        <f>AU1062*$G1062*(1+AV$7)^$D1062*(AV1044/AU1044)^$E1062*((AV1044+AV1053)/(AU1044+AU1053))^$F1062</f>
        <v/>
      </c>
      <c r="AW1062" s="40">
        <f>AV1062*$G1062*(1+AW$7)^$D1062*(AW1044/AV1044)^$E1062*((AW1044+AW1053)/(AV1044+AV1053))^$F1062</f>
        <v/>
      </c>
      <c r="AX1062" s="40">
        <f>AW1062*$G1062*(1+AX$7)^$D1062*(AX1044/AW1044)^$E1062*((AX1044+AX1053)/(AW1044+AW1053))^$F1062</f>
        <v/>
      </c>
      <c r="AY1062" s="40">
        <f>AX1062*$G1062*(1+AY$7)^$D1062*(AY1044/AX1044)^$E1062*((AY1044+AY1053)/(AX1044+AX1053))^$F1062</f>
        <v/>
      </c>
    </row>
    <row r="1063" hidden="1" outlineLevel="2">
      <c r="A1063" s="14" t="inlineStr">
        <is>
          <t>ener</t>
        </is>
      </c>
      <c r="B1063" s="14" t="inlineStr">
        <is>
          <t>lpg</t>
        </is>
      </c>
      <c r="C1063" s="14" t="inlineStr">
        <is>
          <t>rod</t>
        </is>
      </c>
      <c r="D1063" s="32">
        <f>INDEX(Inputs!$O$5:$O$132,MATCH($B1063&amp;"|"&amp;$C1063,Inputs!$A$5:$A$132,0))</f>
        <v/>
      </c>
      <c r="E1063" s="32">
        <f>INDEX(Inputs!$P$5:$P$132,MATCH($B1063&amp;"|"&amp;$C1063,Inputs!$A$5:$A$132,0))</f>
        <v/>
      </c>
      <c r="F1063" s="32">
        <f>INDEX(Inputs!$T$5:$T$132,MATCH($B1063&amp;"|"&amp;$C1063,Inputs!$A$5:$A$132,0))</f>
        <v/>
      </c>
      <c r="G1063" s="32">
        <f>INDEX(Inputs!$S$5:$S$132,MATCH($B1063&amp;"|"&amp;$C1063,Inputs!$A$5:$A$132,0))</f>
        <v/>
      </c>
      <c r="H1063" s="14">
        <f>INDEX(VarLab,MATCH($A1063,VarKey,0))&amp;INDEX(MemLab,MATCH($C1063&amp;"|"&amp;$B1063,MemKey,0))</f>
        <v/>
      </c>
      <c r="I1063" s="14">
        <f>INDEX(VarUnit,MATCH($A1063,VarKey,0))</f>
        <v/>
      </c>
      <c r="J1063" s="14">
        <f>INDEX(VarSrc,MATCH($A1063,VarKey,0))</f>
        <v/>
      </c>
      <c r="K1063" s="11">
        <f>CodePrefix&amp;$A1063&amp;IF($C1063="","","."&amp;$C1063&amp;"."&amp;$B1063)&amp;INDEX(VarEnd,MATCH($A1063,VarKey,0))&amp;K$5</f>
        <v/>
      </c>
      <c r="L1063" s="39">
        <f>INDEX(Inputs!$X$5:$X$132,MATCH($B1063&amp;"|"&amp;$C1063,Inputs!$A$5:$A$132,0))</f>
        <v/>
      </c>
      <c r="M1063" s="40">
        <f>L1063*$G1063*(1+M$7)^$D1063*(M1045/L1045)^$E1063*((M1045+M1054)/(L1045+L1054))^$F1063</f>
        <v/>
      </c>
      <c r="N1063" s="40">
        <f>M1063*$G1063*(1+N$7)^$D1063*(N1045/M1045)^$E1063*((N1045+N1054)/(M1045+M1054))^$F1063</f>
        <v/>
      </c>
      <c r="O1063" s="40">
        <f>N1063*$G1063*(1+O$7)^$D1063*(O1045/N1045)^$E1063*((O1045+O1054)/(N1045+N1054))^$F1063</f>
        <v/>
      </c>
      <c r="P1063" s="40">
        <f>O1063*$G1063*(1+P$7)^$D1063*(P1045/O1045)^$E1063*((P1045+P1054)/(O1045+O1054))^$F1063</f>
        <v/>
      </c>
      <c r="Q1063" s="40">
        <f>P1063*$G1063*(1+Q$7)^$D1063*(Q1045/P1045)^$E1063*((Q1045+Q1054)/(P1045+P1054))^$F1063</f>
        <v/>
      </c>
      <c r="R1063" s="40">
        <f>Q1063*$G1063*(1+R$7)^$D1063*(R1045/Q1045)^$E1063*((R1045+R1054)/(Q1045+Q1054))^$F1063</f>
        <v/>
      </c>
      <c r="S1063" s="40">
        <f>R1063*$G1063*(1+S$7)^$D1063*(S1045/R1045)^$E1063*((S1045+S1054)/(R1045+R1054))^$F1063</f>
        <v/>
      </c>
      <c r="T1063" s="40">
        <f>S1063*$G1063*(1+T$7)^$D1063*(T1045/S1045)^$E1063*((T1045+T1054)/(S1045+S1054))^$F1063</f>
        <v/>
      </c>
      <c r="U1063" s="40">
        <f>T1063*$G1063*(1+U$7)^$D1063*(U1045/T1045)^$E1063*((U1045+U1054)/(T1045+T1054))^$F1063</f>
        <v/>
      </c>
      <c r="V1063" s="40">
        <f>U1063*$G1063*(1+V$7)^$D1063*(V1045/U1045)^$E1063*((V1045+V1054)/(U1045+U1054))^$F1063</f>
        <v/>
      </c>
      <c r="W1063" s="40">
        <f>V1063*$G1063*(1+W$7)^$D1063*(W1045/V1045)^$E1063*((W1045+W1054)/(V1045+V1054))^$F1063</f>
        <v/>
      </c>
      <c r="X1063" s="40">
        <f>W1063*$G1063*(1+X$7)^$D1063*(X1045/W1045)^$E1063*((X1045+X1054)/(W1045+W1054))^$F1063</f>
        <v/>
      </c>
      <c r="Y1063" s="40">
        <f>X1063*$G1063*(1+Y$7)^$D1063*(Y1045/X1045)^$E1063*((Y1045+Y1054)/(X1045+X1054))^$F1063</f>
        <v/>
      </c>
      <c r="Z1063" s="40">
        <f>Y1063*$G1063*(1+Z$7)^$D1063*(Z1045/Y1045)^$E1063*((Z1045+Z1054)/(Y1045+Y1054))^$F1063</f>
        <v/>
      </c>
      <c r="AA1063" s="40">
        <f>Z1063*$G1063*(1+AA$7)^$D1063*(AA1045/Z1045)^$E1063*((AA1045+AA1054)/(Z1045+Z1054))^$F1063</f>
        <v/>
      </c>
      <c r="AB1063" s="40">
        <f>AA1063*$G1063*(1+AB$7)^$D1063*(AB1045/AA1045)^$E1063*((AB1045+AB1054)/(AA1045+AA1054))^$F1063</f>
        <v/>
      </c>
      <c r="AC1063" s="40">
        <f>AB1063*$G1063*(1+AC$7)^$D1063*(AC1045/AB1045)^$E1063*((AC1045+AC1054)/(AB1045+AB1054))^$F1063</f>
        <v/>
      </c>
      <c r="AD1063" s="40">
        <f>AC1063*$G1063*(1+AD$7)^$D1063*(AD1045/AC1045)^$E1063*((AD1045+AD1054)/(AC1045+AC1054))^$F1063</f>
        <v/>
      </c>
      <c r="AF1063" s="11">
        <f>CodePrefix&amp;$A1063&amp;IF($C1063="","","."&amp;$C1063&amp;"."&amp;$B1063)&amp;INDEX(VarEnd,MATCH($A1063,VarKey,0))&amp;AF$5</f>
        <v/>
      </c>
      <c r="AG1063" s="39">
        <f>INDEX(Inputs!$X$5:$X$132,MATCH($B1063&amp;"|"&amp;$C1063,Inputs!$A$5:$A$132,0))</f>
        <v/>
      </c>
      <c r="AH1063" s="40">
        <f>AG1063*$G1063*(1+AH$7)^$D1063*(AH1045/AG1045)^$E1063*((AH1045+AH1054)/(AG1045+AG1054))^$F1063</f>
        <v/>
      </c>
      <c r="AI1063" s="40">
        <f>AH1063*$G1063*(1+AI$7)^$D1063*(AI1045/AH1045)^$E1063*((AI1045+AI1054)/(AH1045+AH1054))^$F1063</f>
        <v/>
      </c>
      <c r="AJ1063" s="40">
        <f>AI1063*$G1063*(1+AJ$7)^$D1063*(AJ1045/AI1045)^$E1063*((AJ1045+AJ1054)/(AI1045+AI1054))^$F1063</f>
        <v/>
      </c>
      <c r="AK1063" s="40">
        <f>AJ1063*$G1063*(1+AK$7)^$D1063*(AK1045/AJ1045)^$E1063*((AK1045+AK1054)/(AJ1045+AJ1054))^$F1063</f>
        <v/>
      </c>
      <c r="AL1063" s="40">
        <f>AK1063*$G1063*(1+AL$7)^$D1063*(AL1045/AK1045)^$E1063*((AL1045+AL1054)/(AK1045+AK1054))^$F1063</f>
        <v/>
      </c>
      <c r="AM1063" s="40">
        <f>AL1063*$G1063*(1+AM$7)^$D1063*(AM1045/AL1045)^$E1063*((AM1045+AM1054)/(AL1045+AL1054))^$F1063</f>
        <v/>
      </c>
      <c r="AN1063" s="40">
        <f>AM1063*$G1063*(1+AN$7)^$D1063*(AN1045/AM1045)^$E1063*((AN1045+AN1054)/(AM1045+AM1054))^$F1063</f>
        <v/>
      </c>
      <c r="AO1063" s="40">
        <f>AN1063*$G1063*(1+AO$7)^$D1063*(AO1045/AN1045)^$E1063*((AO1045+AO1054)/(AN1045+AN1054))^$F1063</f>
        <v/>
      </c>
      <c r="AP1063" s="40">
        <f>AO1063*$G1063*(1+AP$7)^$D1063*(AP1045/AO1045)^$E1063*((AP1045+AP1054)/(AO1045+AO1054))^$F1063</f>
        <v/>
      </c>
      <c r="AQ1063" s="40">
        <f>AP1063*$G1063*(1+AQ$7)^$D1063*(AQ1045/AP1045)^$E1063*((AQ1045+AQ1054)/(AP1045+AP1054))^$F1063</f>
        <v/>
      </c>
      <c r="AR1063" s="40">
        <f>AQ1063*$G1063*(1+AR$7)^$D1063*(AR1045/AQ1045)^$E1063*((AR1045+AR1054)/(AQ1045+AQ1054))^$F1063</f>
        <v/>
      </c>
      <c r="AS1063" s="40">
        <f>AR1063*$G1063*(1+AS$7)^$D1063*(AS1045/AR1045)^$E1063*((AS1045+AS1054)/(AR1045+AR1054))^$F1063</f>
        <v/>
      </c>
      <c r="AT1063" s="40">
        <f>AS1063*$G1063*(1+AT$7)^$D1063*(AT1045/AS1045)^$E1063*((AT1045+AT1054)/(AS1045+AS1054))^$F1063</f>
        <v/>
      </c>
      <c r="AU1063" s="40">
        <f>AT1063*$G1063*(1+AU$7)^$D1063*(AU1045/AT1045)^$E1063*((AU1045+AU1054)/(AT1045+AT1054))^$F1063</f>
        <v/>
      </c>
      <c r="AV1063" s="40">
        <f>AU1063*$G1063*(1+AV$7)^$D1063*(AV1045/AU1045)^$E1063*((AV1045+AV1054)/(AU1045+AU1054))^$F1063</f>
        <v/>
      </c>
      <c r="AW1063" s="40">
        <f>AV1063*$G1063*(1+AW$7)^$D1063*(AW1045/AV1045)^$E1063*((AW1045+AW1054)/(AV1045+AV1054))^$F1063</f>
        <v/>
      </c>
      <c r="AX1063" s="40">
        <f>AW1063*$G1063*(1+AX$7)^$D1063*(AX1045/AW1045)^$E1063*((AX1045+AX1054)/(AW1045+AW1054))^$F1063</f>
        <v/>
      </c>
      <c r="AY1063" s="40">
        <f>AX1063*$G1063*(1+AY$7)^$D1063*(AY1045/AX1045)^$E1063*((AY1045+AY1054)/(AX1045+AX1054))^$F1063</f>
        <v/>
      </c>
    </row>
    <row r="1064" hidden="1" outlineLevel="2">
      <c r="A1064" s="14" t="inlineStr">
        <is>
          <t>ener</t>
        </is>
      </c>
      <c r="B1064" s="14" t="inlineStr">
        <is>
          <t>ker</t>
        </is>
      </c>
      <c r="C1064" s="14" t="inlineStr">
        <is>
          <t>rod</t>
        </is>
      </c>
      <c r="D1064" s="32">
        <f>INDEX(Inputs!$O$5:$O$132,MATCH($B1064&amp;"|"&amp;$C1064,Inputs!$A$5:$A$132,0))</f>
        <v/>
      </c>
      <c r="E1064" s="32">
        <f>INDEX(Inputs!$P$5:$P$132,MATCH($B1064&amp;"|"&amp;$C1064,Inputs!$A$5:$A$132,0))</f>
        <v/>
      </c>
      <c r="F1064" s="32">
        <f>INDEX(Inputs!$T$5:$T$132,MATCH($B1064&amp;"|"&amp;$C1064,Inputs!$A$5:$A$132,0))</f>
        <v/>
      </c>
      <c r="G1064" s="32">
        <f>INDEX(Inputs!$S$5:$S$132,MATCH($B1064&amp;"|"&amp;$C1064,Inputs!$A$5:$A$132,0))</f>
        <v/>
      </c>
      <c r="H1064" s="14">
        <f>INDEX(VarLab,MATCH($A1064,VarKey,0))&amp;INDEX(MemLab,MATCH($C1064&amp;"|"&amp;$B1064,MemKey,0))</f>
        <v/>
      </c>
      <c r="I1064" s="14">
        <f>INDEX(VarUnit,MATCH($A1064,VarKey,0))</f>
        <v/>
      </c>
      <c r="J1064" s="14">
        <f>INDEX(VarSrc,MATCH($A1064,VarKey,0))</f>
        <v/>
      </c>
      <c r="K1064" s="11">
        <f>CodePrefix&amp;$A1064&amp;IF($C1064="","","."&amp;$C1064&amp;"."&amp;$B1064)&amp;INDEX(VarEnd,MATCH($A1064,VarKey,0))&amp;K$5</f>
        <v/>
      </c>
      <c r="L1064" s="39">
        <f>INDEX(Inputs!$X$5:$X$132,MATCH($B1064&amp;"|"&amp;$C1064,Inputs!$A$5:$A$132,0))</f>
        <v/>
      </c>
      <c r="M1064" s="40">
        <f>L1064*$G1064*(1+M$7)^$D1064*(M1046/L1046)^$E1064*((M1046+M1055)/(L1046+L1055))^$F1064</f>
        <v/>
      </c>
      <c r="N1064" s="40">
        <f>M1064*$G1064*(1+N$7)^$D1064*(N1046/M1046)^$E1064*((N1046+N1055)/(M1046+M1055))^$F1064</f>
        <v/>
      </c>
      <c r="O1064" s="40">
        <f>N1064*$G1064*(1+O$7)^$D1064*(O1046/N1046)^$E1064*((O1046+O1055)/(N1046+N1055))^$F1064</f>
        <v/>
      </c>
      <c r="P1064" s="40">
        <f>O1064*$G1064*(1+P$7)^$D1064*(P1046/O1046)^$E1064*((P1046+P1055)/(O1046+O1055))^$F1064</f>
        <v/>
      </c>
      <c r="Q1064" s="40">
        <f>P1064*$G1064*(1+Q$7)^$D1064*(Q1046/P1046)^$E1064*((Q1046+Q1055)/(P1046+P1055))^$F1064</f>
        <v/>
      </c>
      <c r="R1064" s="40">
        <f>Q1064*$G1064*(1+R$7)^$D1064*(R1046/Q1046)^$E1064*((R1046+R1055)/(Q1046+Q1055))^$F1064</f>
        <v/>
      </c>
      <c r="S1064" s="40">
        <f>R1064*$G1064*(1+S$7)^$D1064*(S1046/R1046)^$E1064*((S1046+S1055)/(R1046+R1055))^$F1064</f>
        <v/>
      </c>
      <c r="T1064" s="40">
        <f>S1064*$G1064*(1+T$7)^$D1064*(T1046/S1046)^$E1064*((T1046+T1055)/(S1046+S1055))^$F1064</f>
        <v/>
      </c>
      <c r="U1064" s="40">
        <f>T1064*$G1064*(1+U$7)^$D1064*(U1046/T1046)^$E1064*((U1046+U1055)/(T1046+T1055))^$F1064</f>
        <v/>
      </c>
      <c r="V1064" s="40">
        <f>U1064*$G1064*(1+V$7)^$D1064*(V1046/U1046)^$E1064*((V1046+V1055)/(U1046+U1055))^$F1064</f>
        <v/>
      </c>
      <c r="W1064" s="40">
        <f>V1064*$G1064*(1+W$7)^$D1064*(W1046/V1046)^$E1064*((W1046+W1055)/(V1046+V1055))^$F1064</f>
        <v/>
      </c>
      <c r="X1064" s="40">
        <f>W1064*$G1064*(1+X$7)^$D1064*(X1046/W1046)^$E1064*((X1046+X1055)/(W1046+W1055))^$F1064</f>
        <v/>
      </c>
      <c r="Y1064" s="40">
        <f>X1064*$G1064*(1+Y$7)^$D1064*(Y1046/X1046)^$E1064*((Y1046+Y1055)/(X1046+X1055))^$F1064</f>
        <v/>
      </c>
      <c r="Z1064" s="40">
        <f>Y1064*$G1064*(1+Z$7)^$D1064*(Z1046/Y1046)^$E1064*((Z1046+Z1055)/(Y1046+Y1055))^$F1064</f>
        <v/>
      </c>
      <c r="AA1064" s="40">
        <f>Z1064*$G1064*(1+AA$7)^$D1064*(AA1046/Z1046)^$E1064*((AA1046+AA1055)/(Z1046+Z1055))^$F1064</f>
        <v/>
      </c>
      <c r="AB1064" s="40">
        <f>AA1064*$G1064*(1+AB$7)^$D1064*(AB1046/AA1046)^$E1064*((AB1046+AB1055)/(AA1046+AA1055))^$F1064</f>
        <v/>
      </c>
      <c r="AC1064" s="40">
        <f>AB1064*$G1064*(1+AC$7)^$D1064*(AC1046/AB1046)^$E1064*((AC1046+AC1055)/(AB1046+AB1055))^$F1064</f>
        <v/>
      </c>
      <c r="AD1064" s="40">
        <f>AC1064*$G1064*(1+AD$7)^$D1064*(AD1046/AC1046)^$E1064*((AD1046+AD1055)/(AC1046+AC1055))^$F1064</f>
        <v/>
      </c>
      <c r="AF1064" s="11">
        <f>CodePrefix&amp;$A1064&amp;IF($C1064="","","."&amp;$C1064&amp;"."&amp;$B1064)&amp;INDEX(VarEnd,MATCH($A1064,VarKey,0))&amp;AF$5</f>
        <v/>
      </c>
      <c r="AG1064" s="39">
        <f>INDEX(Inputs!$X$5:$X$132,MATCH($B1064&amp;"|"&amp;$C1064,Inputs!$A$5:$A$132,0))</f>
        <v/>
      </c>
      <c r="AH1064" s="40">
        <f>AG1064*$G1064*(1+AH$7)^$D1064*(AH1046/AG1046)^$E1064*((AH1046+AH1055)/(AG1046+AG1055))^$F1064</f>
        <v/>
      </c>
      <c r="AI1064" s="40">
        <f>AH1064*$G1064*(1+AI$7)^$D1064*(AI1046/AH1046)^$E1064*((AI1046+AI1055)/(AH1046+AH1055))^$F1064</f>
        <v/>
      </c>
      <c r="AJ1064" s="40">
        <f>AI1064*$G1064*(1+AJ$7)^$D1064*(AJ1046/AI1046)^$E1064*((AJ1046+AJ1055)/(AI1046+AI1055))^$F1064</f>
        <v/>
      </c>
      <c r="AK1064" s="40">
        <f>AJ1064*$G1064*(1+AK$7)^$D1064*(AK1046/AJ1046)^$E1064*((AK1046+AK1055)/(AJ1046+AJ1055))^$F1064</f>
        <v/>
      </c>
      <c r="AL1064" s="40">
        <f>AK1064*$G1064*(1+AL$7)^$D1064*(AL1046/AK1046)^$E1064*((AL1046+AL1055)/(AK1046+AK1055))^$F1064</f>
        <v/>
      </c>
      <c r="AM1064" s="40">
        <f>AL1064*$G1064*(1+AM$7)^$D1064*(AM1046/AL1046)^$E1064*((AM1046+AM1055)/(AL1046+AL1055))^$F1064</f>
        <v/>
      </c>
      <c r="AN1064" s="40">
        <f>AM1064*$G1064*(1+AN$7)^$D1064*(AN1046/AM1046)^$E1064*((AN1046+AN1055)/(AM1046+AM1055))^$F1064</f>
        <v/>
      </c>
      <c r="AO1064" s="40">
        <f>AN1064*$G1064*(1+AO$7)^$D1064*(AO1046/AN1046)^$E1064*((AO1046+AO1055)/(AN1046+AN1055))^$F1064</f>
        <v/>
      </c>
      <c r="AP1064" s="40">
        <f>AO1064*$G1064*(1+AP$7)^$D1064*(AP1046/AO1046)^$E1064*((AP1046+AP1055)/(AO1046+AO1055))^$F1064</f>
        <v/>
      </c>
      <c r="AQ1064" s="40">
        <f>AP1064*$G1064*(1+AQ$7)^$D1064*(AQ1046/AP1046)^$E1064*((AQ1046+AQ1055)/(AP1046+AP1055))^$F1064</f>
        <v/>
      </c>
      <c r="AR1064" s="40">
        <f>AQ1064*$G1064*(1+AR$7)^$D1064*(AR1046/AQ1046)^$E1064*((AR1046+AR1055)/(AQ1046+AQ1055))^$F1064</f>
        <v/>
      </c>
      <c r="AS1064" s="40">
        <f>AR1064*$G1064*(1+AS$7)^$D1064*(AS1046/AR1046)^$E1064*((AS1046+AS1055)/(AR1046+AR1055))^$F1064</f>
        <v/>
      </c>
      <c r="AT1064" s="40">
        <f>AS1064*$G1064*(1+AT$7)^$D1064*(AT1046/AS1046)^$E1064*((AT1046+AT1055)/(AS1046+AS1055))^$F1064</f>
        <v/>
      </c>
      <c r="AU1064" s="40">
        <f>AT1064*$G1064*(1+AU$7)^$D1064*(AU1046/AT1046)^$E1064*((AU1046+AU1055)/(AT1046+AT1055))^$F1064</f>
        <v/>
      </c>
      <c r="AV1064" s="40">
        <f>AU1064*$G1064*(1+AV$7)^$D1064*(AV1046/AU1046)^$E1064*((AV1046+AV1055)/(AU1046+AU1055))^$F1064</f>
        <v/>
      </c>
      <c r="AW1064" s="40">
        <f>AV1064*$G1064*(1+AW$7)^$D1064*(AW1046/AV1046)^$E1064*((AW1046+AW1055)/(AV1046+AV1055))^$F1064</f>
        <v/>
      </c>
      <c r="AX1064" s="40">
        <f>AW1064*$G1064*(1+AX$7)^$D1064*(AX1046/AW1046)^$E1064*((AX1046+AX1055)/(AW1046+AW1055))^$F1064</f>
        <v/>
      </c>
      <c r="AY1064" s="40">
        <f>AX1064*$G1064*(1+AY$7)^$D1064*(AY1046/AX1046)^$E1064*((AY1046+AY1055)/(AX1046+AX1055))^$F1064</f>
        <v/>
      </c>
    </row>
    <row r="1065" hidden="1" outlineLevel="2">
      <c r="A1065" s="14" t="inlineStr">
        <is>
          <t>ener</t>
        </is>
      </c>
      <c r="B1065" s="14" t="inlineStr">
        <is>
          <t>oop</t>
        </is>
      </c>
      <c r="C1065" s="14" t="inlineStr">
        <is>
          <t>rod</t>
        </is>
      </c>
      <c r="D1065" s="32">
        <f>INDEX(Inputs!$O$5:$O$132,MATCH($B1065&amp;"|"&amp;$C1065,Inputs!$A$5:$A$132,0))</f>
        <v/>
      </c>
      <c r="E1065" s="32">
        <f>INDEX(Inputs!$P$5:$P$132,MATCH($B1065&amp;"|"&amp;$C1065,Inputs!$A$5:$A$132,0))</f>
        <v/>
      </c>
      <c r="F1065" s="32">
        <f>INDEX(Inputs!$T$5:$T$132,MATCH($B1065&amp;"|"&amp;$C1065,Inputs!$A$5:$A$132,0))</f>
        <v/>
      </c>
      <c r="G1065" s="32">
        <f>INDEX(Inputs!$S$5:$S$132,MATCH($B1065&amp;"|"&amp;$C1065,Inputs!$A$5:$A$132,0))</f>
        <v/>
      </c>
      <c r="H1065" s="14">
        <f>INDEX(VarLab,MATCH($A1065,VarKey,0))&amp;INDEX(MemLab,MATCH($C1065&amp;"|"&amp;$B1065,MemKey,0))</f>
        <v/>
      </c>
      <c r="I1065" s="14">
        <f>INDEX(VarUnit,MATCH($A1065,VarKey,0))</f>
        <v/>
      </c>
      <c r="J1065" s="14">
        <f>INDEX(VarSrc,MATCH($A1065,VarKey,0))</f>
        <v/>
      </c>
      <c r="K1065" s="11">
        <f>CodePrefix&amp;$A1065&amp;IF($C1065="","","."&amp;$C1065&amp;"."&amp;$B1065)&amp;INDEX(VarEnd,MATCH($A1065,VarKey,0))&amp;K$5</f>
        <v/>
      </c>
      <c r="L1065" s="39">
        <f>INDEX(Inputs!$X$5:$X$132,MATCH($B1065&amp;"|"&amp;$C1065,Inputs!$A$5:$A$132,0))</f>
        <v/>
      </c>
      <c r="M1065" s="40">
        <f>L1065*$G1065*(1+M$7)^$D1065*(M1047/L1047)^$E1065*((M1047+M1056)/(L1047+L1056))^$F1065</f>
        <v/>
      </c>
      <c r="N1065" s="40">
        <f>M1065*$G1065*(1+N$7)^$D1065*(N1047/M1047)^$E1065*((N1047+N1056)/(M1047+M1056))^$F1065</f>
        <v/>
      </c>
      <c r="O1065" s="40">
        <f>N1065*$G1065*(1+O$7)^$D1065*(O1047/N1047)^$E1065*((O1047+O1056)/(N1047+N1056))^$F1065</f>
        <v/>
      </c>
      <c r="P1065" s="40">
        <f>O1065*$G1065*(1+P$7)^$D1065*(P1047/O1047)^$E1065*((P1047+P1056)/(O1047+O1056))^$F1065</f>
        <v/>
      </c>
      <c r="Q1065" s="40">
        <f>P1065*$G1065*(1+Q$7)^$D1065*(Q1047/P1047)^$E1065*((Q1047+Q1056)/(P1047+P1056))^$F1065</f>
        <v/>
      </c>
      <c r="R1065" s="40">
        <f>Q1065*$G1065*(1+R$7)^$D1065*(R1047/Q1047)^$E1065*((R1047+R1056)/(Q1047+Q1056))^$F1065</f>
        <v/>
      </c>
      <c r="S1065" s="40">
        <f>R1065*$G1065*(1+S$7)^$D1065*(S1047/R1047)^$E1065*((S1047+S1056)/(R1047+R1056))^$F1065</f>
        <v/>
      </c>
      <c r="T1065" s="40">
        <f>S1065*$G1065*(1+T$7)^$D1065*(T1047/S1047)^$E1065*((T1047+T1056)/(S1047+S1056))^$F1065</f>
        <v/>
      </c>
      <c r="U1065" s="40">
        <f>T1065*$G1065*(1+U$7)^$D1065*(U1047/T1047)^$E1065*((U1047+U1056)/(T1047+T1056))^$F1065</f>
        <v/>
      </c>
      <c r="V1065" s="40">
        <f>U1065*$G1065*(1+V$7)^$D1065*(V1047/U1047)^$E1065*((V1047+V1056)/(U1047+U1056))^$F1065</f>
        <v/>
      </c>
      <c r="W1065" s="40">
        <f>V1065*$G1065*(1+W$7)^$D1065*(W1047/V1047)^$E1065*((W1047+W1056)/(V1047+V1056))^$F1065</f>
        <v/>
      </c>
      <c r="X1065" s="40">
        <f>W1065*$G1065*(1+X$7)^$D1065*(X1047/W1047)^$E1065*((X1047+X1056)/(W1047+W1056))^$F1065</f>
        <v/>
      </c>
      <c r="Y1065" s="40">
        <f>X1065*$G1065*(1+Y$7)^$D1065*(Y1047/X1047)^$E1065*((Y1047+Y1056)/(X1047+X1056))^$F1065</f>
        <v/>
      </c>
      <c r="Z1065" s="40">
        <f>Y1065*$G1065*(1+Z$7)^$D1065*(Z1047/Y1047)^$E1065*((Z1047+Z1056)/(Y1047+Y1056))^$F1065</f>
        <v/>
      </c>
      <c r="AA1065" s="40">
        <f>Z1065*$G1065*(1+AA$7)^$D1065*(AA1047/Z1047)^$E1065*((AA1047+AA1056)/(Z1047+Z1056))^$F1065</f>
        <v/>
      </c>
      <c r="AB1065" s="40">
        <f>AA1065*$G1065*(1+AB$7)^$D1065*(AB1047/AA1047)^$E1065*((AB1047+AB1056)/(AA1047+AA1056))^$F1065</f>
        <v/>
      </c>
      <c r="AC1065" s="40">
        <f>AB1065*$G1065*(1+AC$7)^$D1065*(AC1047/AB1047)^$E1065*((AC1047+AC1056)/(AB1047+AB1056))^$F1065</f>
        <v/>
      </c>
      <c r="AD1065" s="40">
        <f>AC1065*$G1065*(1+AD$7)^$D1065*(AD1047/AC1047)^$E1065*((AD1047+AD1056)/(AC1047+AC1056))^$F1065</f>
        <v/>
      </c>
      <c r="AF1065" s="11">
        <f>CodePrefix&amp;$A1065&amp;IF($C1065="","","."&amp;$C1065&amp;"."&amp;$B1065)&amp;INDEX(VarEnd,MATCH($A1065,VarKey,0))&amp;AF$5</f>
        <v/>
      </c>
      <c r="AG1065" s="39">
        <f>INDEX(Inputs!$X$5:$X$132,MATCH($B1065&amp;"|"&amp;$C1065,Inputs!$A$5:$A$132,0))</f>
        <v/>
      </c>
      <c r="AH1065" s="40">
        <f>AG1065*$G1065*(1+AH$7)^$D1065*(AH1047/AG1047)^$E1065*((AH1047+AH1056)/(AG1047+AG1056))^$F1065</f>
        <v/>
      </c>
      <c r="AI1065" s="40">
        <f>AH1065*$G1065*(1+AI$7)^$D1065*(AI1047/AH1047)^$E1065*((AI1047+AI1056)/(AH1047+AH1056))^$F1065</f>
        <v/>
      </c>
      <c r="AJ1065" s="40">
        <f>AI1065*$G1065*(1+AJ$7)^$D1065*(AJ1047/AI1047)^$E1065*((AJ1047+AJ1056)/(AI1047+AI1056))^$F1065</f>
        <v/>
      </c>
      <c r="AK1065" s="40">
        <f>AJ1065*$G1065*(1+AK$7)^$D1065*(AK1047/AJ1047)^$E1065*((AK1047+AK1056)/(AJ1047+AJ1056))^$F1065</f>
        <v/>
      </c>
      <c r="AL1065" s="40">
        <f>AK1065*$G1065*(1+AL$7)^$D1065*(AL1047/AK1047)^$E1065*((AL1047+AL1056)/(AK1047+AK1056))^$F1065</f>
        <v/>
      </c>
      <c r="AM1065" s="40">
        <f>AL1065*$G1065*(1+AM$7)^$D1065*(AM1047/AL1047)^$E1065*((AM1047+AM1056)/(AL1047+AL1056))^$F1065</f>
        <v/>
      </c>
      <c r="AN1065" s="40">
        <f>AM1065*$G1065*(1+AN$7)^$D1065*(AN1047/AM1047)^$E1065*((AN1047+AN1056)/(AM1047+AM1056))^$F1065</f>
        <v/>
      </c>
      <c r="AO1065" s="40">
        <f>AN1065*$G1065*(1+AO$7)^$D1065*(AO1047/AN1047)^$E1065*((AO1047+AO1056)/(AN1047+AN1056))^$F1065</f>
        <v/>
      </c>
      <c r="AP1065" s="40">
        <f>AO1065*$G1065*(1+AP$7)^$D1065*(AP1047/AO1047)^$E1065*((AP1047+AP1056)/(AO1047+AO1056))^$F1065</f>
        <v/>
      </c>
      <c r="AQ1065" s="40">
        <f>AP1065*$G1065*(1+AQ$7)^$D1065*(AQ1047/AP1047)^$E1065*((AQ1047+AQ1056)/(AP1047+AP1056))^$F1065</f>
        <v/>
      </c>
      <c r="AR1065" s="40">
        <f>AQ1065*$G1065*(1+AR$7)^$D1065*(AR1047/AQ1047)^$E1065*((AR1047+AR1056)/(AQ1047+AQ1056))^$F1065</f>
        <v/>
      </c>
      <c r="AS1065" s="40">
        <f>AR1065*$G1065*(1+AS$7)^$D1065*(AS1047/AR1047)^$E1065*((AS1047+AS1056)/(AR1047+AR1056))^$F1065</f>
        <v/>
      </c>
      <c r="AT1065" s="40">
        <f>AS1065*$G1065*(1+AT$7)^$D1065*(AT1047/AS1047)^$E1065*((AT1047+AT1056)/(AS1047+AS1056))^$F1065</f>
        <v/>
      </c>
      <c r="AU1065" s="40">
        <f>AT1065*$G1065*(1+AU$7)^$D1065*(AU1047/AT1047)^$E1065*((AU1047+AU1056)/(AT1047+AT1056))^$F1065</f>
        <v/>
      </c>
      <c r="AV1065" s="40">
        <f>AU1065*$G1065*(1+AV$7)^$D1065*(AV1047/AU1047)^$E1065*((AV1047+AV1056)/(AU1047+AU1056))^$F1065</f>
        <v/>
      </c>
      <c r="AW1065" s="40">
        <f>AV1065*$G1065*(1+AW$7)^$D1065*(AW1047/AV1047)^$E1065*((AW1047+AW1056)/(AV1047+AV1056))^$F1065</f>
        <v/>
      </c>
      <c r="AX1065" s="40">
        <f>AW1065*$G1065*(1+AX$7)^$D1065*(AX1047/AW1047)^$E1065*((AX1047+AX1056)/(AW1047+AW1056))^$F1065</f>
        <v/>
      </c>
      <c r="AY1065" s="40">
        <f>AX1065*$G1065*(1+AY$7)^$D1065*(AY1047/AX1047)^$E1065*((AY1047+AY1056)/(AX1047+AX1056))^$F1065</f>
        <v/>
      </c>
    </row>
    <row r="1066" hidden="1" outlineLevel="2">
      <c r="A1066" s="14" t="inlineStr">
        <is>
          <t>ener</t>
        </is>
      </c>
      <c r="B1066" s="14" t="inlineStr">
        <is>
          <t>bio</t>
        </is>
      </c>
      <c r="C1066" s="14" t="inlineStr">
        <is>
          <t>rod</t>
        </is>
      </c>
      <c r="D1066" s="32">
        <f>INDEX(Inputs!$O$5:$O$132,MATCH($B1066&amp;"|"&amp;$C1066,Inputs!$A$5:$A$132,0))</f>
        <v/>
      </c>
      <c r="E1066" s="32">
        <f>INDEX(Inputs!$P$5:$P$132,MATCH($B1066&amp;"|"&amp;$C1066,Inputs!$A$5:$A$132,0))</f>
        <v/>
      </c>
      <c r="F1066" s="32">
        <f>INDEX(Inputs!$T$5:$T$132,MATCH($B1066&amp;"|"&amp;$C1066,Inputs!$A$5:$A$132,0))</f>
        <v/>
      </c>
      <c r="G1066" s="32">
        <f>INDEX(Inputs!$S$5:$S$132,MATCH($B1066&amp;"|"&amp;$C1066,Inputs!$A$5:$A$132,0))</f>
        <v/>
      </c>
      <c r="H1066" s="14">
        <f>INDEX(VarLab,MATCH($A1066,VarKey,0))&amp;INDEX(MemLab,MATCH($C1066&amp;"|"&amp;$B1066,MemKey,0))</f>
        <v/>
      </c>
      <c r="I1066" s="14">
        <f>INDEX(VarUnit,MATCH($A1066,VarKey,0))</f>
        <v/>
      </c>
      <c r="J1066" s="14">
        <f>INDEX(VarSrc,MATCH($A1066,VarKey,0))</f>
        <v/>
      </c>
      <c r="K1066" s="11">
        <f>CodePrefix&amp;$A1066&amp;IF($C1066="","","."&amp;$C1066&amp;"."&amp;$B1066)&amp;INDEX(VarEnd,MATCH($A1066,VarKey,0))&amp;K$5</f>
        <v/>
      </c>
      <c r="L1066" s="39">
        <f>INDEX(Inputs!$X$5:$X$132,MATCH($B1066&amp;"|"&amp;$C1066,Inputs!$A$5:$A$132,0))</f>
        <v/>
      </c>
      <c r="M1066" s="40">
        <f>L1066*$G1066*(1+M$7)^$D1066*(M1048/L1048)^$E1066*((M1048+M1057)/(L1048+L1057))^$F1066</f>
        <v/>
      </c>
      <c r="N1066" s="40">
        <f>M1066*$G1066*(1+N$7)^$D1066*(N1048/M1048)^$E1066*((N1048+N1057)/(M1048+M1057))^$F1066</f>
        <v/>
      </c>
      <c r="O1066" s="40">
        <f>N1066*$G1066*(1+O$7)^$D1066*(O1048/N1048)^$E1066*((O1048+O1057)/(N1048+N1057))^$F1066</f>
        <v/>
      </c>
      <c r="P1066" s="40">
        <f>O1066*$G1066*(1+P$7)^$D1066*(P1048/O1048)^$E1066*((P1048+P1057)/(O1048+O1057))^$F1066</f>
        <v/>
      </c>
      <c r="Q1066" s="40">
        <f>P1066*$G1066*(1+Q$7)^$D1066*(Q1048/P1048)^$E1066*((Q1048+Q1057)/(P1048+P1057))^$F1066</f>
        <v/>
      </c>
      <c r="R1066" s="40">
        <f>Q1066*$G1066*(1+R$7)^$D1066*(R1048/Q1048)^$E1066*((R1048+R1057)/(Q1048+Q1057))^$F1066</f>
        <v/>
      </c>
      <c r="S1066" s="40">
        <f>R1066*$G1066*(1+S$7)^$D1066*(S1048/R1048)^$E1066*((S1048+S1057)/(R1048+R1057))^$F1066</f>
        <v/>
      </c>
      <c r="T1066" s="40">
        <f>S1066*$G1066*(1+T$7)^$D1066*(T1048/S1048)^$E1066*((T1048+T1057)/(S1048+S1057))^$F1066</f>
        <v/>
      </c>
      <c r="U1066" s="40">
        <f>T1066*$G1066*(1+U$7)^$D1066*(U1048/T1048)^$E1066*((U1048+U1057)/(T1048+T1057))^$F1066</f>
        <v/>
      </c>
      <c r="V1066" s="40">
        <f>U1066*$G1066*(1+V$7)^$D1066*(V1048/U1048)^$E1066*((V1048+V1057)/(U1048+U1057))^$F1066</f>
        <v/>
      </c>
      <c r="W1066" s="40">
        <f>V1066*$G1066*(1+W$7)^$D1066*(W1048/V1048)^$E1066*((W1048+W1057)/(V1048+V1057))^$F1066</f>
        <v/>
      </c>
      <c r="X1066" s="40">
        <f>W1066*$G1066*(1+X$7)^$D1066*(X1048/W1048)^$E1066*((X1048+X1057)/(W1048+W1057))^$F1066</f>
        <v/>
      </c>
      <c r="Y1066" s="40">
        <f>X1066*$G1066*(1+Y$7)^$D1066*(Y1048/X1048)^$E1066*((Y1048+Y1057)/(X1048+X1057))^$F1066</f>
        <v/>
      </c>
      <c r="Z1066" s="40">
        <f>Y1066*$G1066*(1+Z$7)^$D1066*(Z1048/Y1048)^$E1066*((Z1048+Z1057)/(Y1048+Y1057))^$F1066</f>
        <v/>
      </c>
      <c r="AA1066" s="40">
        <f>Z1066*$G1066*(1+AA$7)^$D1066*(AA1048/Z1048)^$E1066*((AA1048+AA1057)/(Z1048+Z1057))^$F1066</f>
        <v/>
      </c>
      <c r="AB1066" s="40">
        <f>AA1066*$G1066*(1+AB$7)^$D1066*(AB1048/AA1048)^$E1066*((AB1048+AB1057)/(AA1048+AA1057))^$F1066</f>
        <v/>
      </c>
      <c r="AC1066" s="40">
        <f>AB1066*$G1066*(1+AC$7)^$D1066*(AC1048/AB1048)^$E1066*((AC1048+AC1057)/(AB1048+AB1057))^$F1066</f>
        <v/>
      </c>
      <c r="AD1066" s="40">
        <f>AC1066*$G1066*(1+AD$7)^$D1066*(AD1048/AC1048)^$E1066*((AD1048+AD1057)/(AC1048+AC1057))^$F1066</f>
        <v/>
      </c>
      <c r="AF1066" s="11">
        <f>CodePrefix&amp;$A1066&amp;IF($C1066="","","."&amp;$C1066&amp;"."&amp;$B1066)&amp;INDEX(VarEnd,MATCH($A1066,VarKey,0))&amp;AF$5</f>
        <v/>
      </c>
      <c r="AG1066" s="39">
        <f>INDEX(Inputs!$X$5:$X$132,MATCH($B1066&amp;"|"&amp;$C1066,Inputs!$A$5:$A$132,0))</f>
        <v/>
      </c>
      <c r="AH1066" s="40">
        <f>AG1066*$G1066*(1+AH$7)^$D1066*(AH1048/AG1048)^$E1066*((AH1048+AH1057)/(AG1048+AG1057))^$F1066</f>
        <v/>
      </c>
      <c r="AI1066" s="40">
        <f>AH1066*$G1066*(1+AI$7)^$D1066*(AI1048/AH1048)^$E1066*((AI1048+AI1057)/(AH1048+AH1057))^$F1066</f>
        <v/>
      </c>
      <c r="AJ1066" s="40">
        <f>AI1066*$G1066*(1+AJ$7)^$D1066*(AJ1048/AI1048)^$E1066*((AJ1048+AJ1057)/(AI1048+AI1057))^$F1066</f>
        <v/>
      </c>
      <c r="AK1066" s="40">
        <f>AJ1066*$G1066*(1+AK$7)^$D1066*(AK1048/AJ1048)^$E1066*((AK1048+AK1057)/(AJ1048+AJ1057))^$F1066</f>
        <v/>
      </c>
      <c r="AL1066" s="40">
        <f>AK1066*$G1066*(1+AL$7)^$D1066*(AL1048/AK1048)^$E1066*((AL1048+AL1057)/(AK1048+AK1057))^$F1066</f>
        <v/>
      </c>
      <c r="AM1066" s="40">
        <f>AL1066*$G1066*(1+AM$7)^$D1066*(AM1048/AL1048)^$E1066*((AM1048+AM1057)/(AL1048+AL1057))^$F1066</f>
        <v/>
      </c>
      <c r="AN1066" s="40">
        <f>AM1066*$G1066*(1+AN$7)^$D1066*(AN1048/AM1048)^$E1066*((AN1048+AN1057)/(AM1048+AM1057))^$F1066</f>
        <v/>
      </c>
      <c r="AO1066" s="40">
        <f>AN1066*$G1066*(1+AO$7)^$D1066*(AO1048/AN1048)^$E1066*((AO1048+AO1057)/(AN1048+AN1057))^$F1066</f>
        <v/>
      </c>
      <c r="AP1066" s="40">
        <f>AO1066*$G1066*(1+AP$7)^$D1066*(AP1048/AO1048)^$E1066*((AP1048+AP1057)/(AO1048+AO1057))^$F1066</f>
        <v/>
      </c>
      <c r="AQ1066" s="40">
        <f>AP1066*$G1066*(1+AQ$7)^$D1066*(AQ1048/AP1048)^$E1066*((AQ1048+AQ1057)/(AP1048+AP1057))^$F1066</f>
        <v/>
      </c>
      <c r="AR1066" s="40">
        <f>AQ1066*$G1066*(1+AR$7)^$D1066*(AR1048/AQ1048)^$E1066*((AR1048+AR1057)/(AQ1048+AQ1057))^$F1066</f>
        <v/>
      </c>
      <c r="AS1066" s="40">
        <f>AR1066*$G1066*(1+AS$7)^$D1066*(AS1048/AR1048)^$E1066*((AS1048+AS1057)/(AR1048+AR1057))^$F1066</f>
        <v/>
      </c>
      <c r="AT1066" s="40">
        <f>AS1066*$G1066*(1+AT$7)^$D1066*(AT1048/AS1048)^$E1066*((AT1048+AT1057)/(AS1048+AS1057))^$F1066</f>
        <v/>
      </c>
      <c r="AU1066" s="40">
        <f>AT1066*$G1066*(1+AU$7)^$D1066*(AU1048/AT1048)^$E1066*((AU1048+AU1057)/(AT1048+AT1057))^$F1066</f>
        <v/>
      </c>
      <c r="AV1066" s="40">
        <f>AU1066*$G1066*(1+AV$7)^$D1066*(AV1048/AU1048)^$E1066*((AV1048+AV1057)/(AU1048+AU1057))^$F1066</f>
        <v/>
      </c>
      <c r="AW1066" s="40">
        <f>AV1066*$G1066*(1+AW$7)^$D1066*(AW1048/AV1048)^$E1066*((AW1048+AW1057)/(AV1048+AV1057))^$F1066</f>
        <v/>
      </c>
      <c r="AX1066" s="40">
        <f>AW1066*$G1066*(1+AX$7)^$D1066*(AX1048/AW1048)^$E1066*((AX1048+AX1057)/(AW1048+AW1057))^$F1066</f>
        <v/>
      </c>
      <c r="AY1066" s="40">
        <f>AX1066*$G1066*(1+AY$7)^$D1066*(AY1048/AX1048)^$E1066*((AY1048+AY1057)/(AX1048+AX1057))^$F1066</f>
        <v/>
      </c>
    </row>
    <row r="1067" hidden="1" outlineLevel="2"/>
    <row r="1068" hidden="1" outlineLevel="2">
      <c r="A1068" s="14" t="inlineStr">
        <is>
          <t>co2</t>
        </is>
      </c>
      <c r="B1068" s="14" t="inlineStr">
        <is>
          <t>coa</t>
        </is>
      </c>
      <c r="C1068" s="14" t="inlineStr">
        <is>
          <t>rod</t>
        </is>
      </c>
      <c r="D1068" s="32">
        <f>INDEX(Inputs!$W$5:$W$132,MATCH($B1068&amp;"|"&amp;$C1068,Inputs!$A$5:$A$132,0))</f>
        <v/>
      </c>
      <c r="E1068" s="36" t="n"/>
      <c r="F1068" s="36" t="n"/>
      <c r="G1068" s="36" t="n"/>
      <c r="H1068" s="14">
        <f>INDEX(VarLab,MATCH($A1068,VarKey,0))&amp;INDEX(MemLab,MATCH($C1068&amp;"|"&amp;$B1068,MemKey,0))</f>
        <v/>
      </c>
      <c r="I1068" s="14">
        <f>INDEX(VarUnit,MATCH($A1068,VarKey,0))</f>
        <v/>
      </c>
      <c r="J1068" s="14">
        <f>INDEX(VarSrc,MATCH($A1068,VarKey,0))</f>
        <v/>
      </c>
      <c r="K1068" s="11">
        <f>CodePrefix&amp;$A1068&amp;IF($C1068="","","."&amp;$C1068&amp;"."&amp;$B1068)&amp;INDEX(VarEnd,MATCH($A1068,VarKey,0))&amp;K$5</f>
        <v/>
      </c>
      <c r="L1068" s="15">
        <f>L1059*Settings!$C$13*$D1068</f>
        <v/>
      </c>
      <c r="M1068" s="16">
        <f>M1059*Settings!$C$13*$D1068</f>
        <v/>
      </c>
      <c r="N1068" s="16">
        <f>N1059*Settings!$C$13*$D1068</f>
        <v/>
      </c>
      <c r="O1068" s="16">
        <f>O1059*Settings!$C$13*$D1068</f>
        <v/>
      </c>
      <c r="P1068" s="16">
        <f>P1059*Settings!$C$13*$D1068</f>
        <v/>
      </c>
      <c r="Q1068" s="16">
        <f>Q1059*Settings!$C$13*$D1068</f>
        <v/>
      </c>
      <c r="R1068" s="16">
        <f>R1059*Settings!$C$13*$D1068</f>
        <v/>
      </c>
      <c r="S1068" s="16">
        <f>S1059*Settings!$C$13*$D1068</f>
        <v/>
      </c>
      <c r="T1068" s="16">
        <f>T1059*Settings!$C$13*$D1068</f>
        <v/>
      </c>
      <c r="U1068" s="16">
        <f>U1059*Settings!$C$13*$D1068</f>
        <v/>
      </c>
      <c r="V1068" s="16">
        <f>V1059*Settings!$C$13*$D1068</f>
        <v/>
      </c>
      <c r="W1068" s="16">
        <f>W1059*Settings!$C$13*$D1068</f>
        <v/>
      </c>
      <c r="X1068" s="16">
        <f>X1059*Settings!$C$13*$D1068</f>
        <v/>
      </c>
      <c r="Y1068" s="16">
        <f>Y1059*Settings!$C$13*$D1068</f>
        <v/>
      </c>
      <c r="Z1068" s="16">
        <f>Z1059*Settings!$C$13*$D1068</f>
        <v/>
      </c>
      <c r="AA1068" s="16">
        <f>AA1059*Settings!$C$13*$D1068</f>
        <v/>
      </c>
      <c r="AB1068" s="16">
        <f>AB1059*Settings!$C$13*$D1068</f>
        <v/>
      </c>
      <c r="AC1068" s="16">
        <f>AC1059*Settings!$C$13*$D1068</f>
        <v/>
      </c>
      <c r="AD1068" s="16">
        <f>AD1059*Settings!$C$13*$D1068</f>
        <v/>
      </c>
      <c r="AF1068" s="11">
        <f>CodePrefix&amp;$A1068&amp;IF($C1068="","","."&amp;$C1068&amp;"."&amp;$B1068)&amp;INDEX(VarEnd,MATCH($A1068,VarKey,0))&amp;AF$5</f>
        <v/>
      </c>
      <c r="AG1068" s="15">
        <f>AG1059*Settings!$C$13*$D1068</f>
        <v/>
      </c>
      <c r="AH1068" s="16">
        <f>AH1059*Settings!$C$13*$D1068</f>
        <v/>
      </c>
      <c r="AI1068" s="16">
        <f>AI1059*Settings!$C$13*$D1068</f>
        <v/>
      </c>
      <c r="AJ1068" s="16">
        <f>AJ1059*Settings!$C$13*$D1068</f>
        <v/>
      </c>
      <c r="AK1068" s="16">
        <f>AK1059*Settings!$C$13*$D1068</f>
        <v/>
      </c>
      <c r="AL1068" s="16">
        <f>AL1059*Settings!$C$13*$D1068</f>
        <v/>
      </c>
      <c r="AM1068" s="16">
        <f>AM1059*Settings!$C$13*$D1068</f>
        <v/>
      </c>
      <c r="AN1068" s="16">
        <f>AN1059*Settings!$C$13*$D1068</f>
        <v/>
      </c>
      <c r="AO1068" s="16">
        <f>AO1059*Settings!$C$13*$D1068</f>
        <v/>
      </c>
      <c r="AP1068" s="16">
        <f>AP1059*Settings!$C$13*$D1068</f>
        <v/>
      </c>
      <c r="AQ1068" s="16">
        <f>AQ1059*Settings!$C$13*$D1068</f>
        <v/>
      </c>
      <c r="AR1068" s="16">
        <f>AR1059*Settings!$C$13*$D1068</f>
        <v/>
      </c>
      <c r="AS1068" s="16">
        <f>AS1059*Settings!$C$13*$D1068</f>
        <v/>
      </c>
      <c r="AT1068" s="16">
        <f>AT1059*Settings!$C$13*$D1068</f>
        <v/>
      </c>
      <c r="AU1068" s="16">
        <f>AU1059*Settings!$C$13*$D1068</f>
        <v/>
      </c>
      <c r="AV1068" s="16">
        <f>AV1059*Settings!$C$13*$D1068</f>
        <v/>
      </c>
      <c r="AW1068" s="16">
        <f>AW1059*Settings!$C$13*$D1068</f>
        <v/>
      </c>
      <c r="AX1068" s="16">
        <f>AX1059*Settings!$C$13*$D1068</f>
        <v/>
      </c>
      <c r="AY1068" s="16">
        <f>AY1059*Settings!$C$13*$D1068</f>
        <v/>
      </c>
    </row>
    <row r="1069" hidden="1" outlineLevel="2">
      <c r="A1069" s="14" t="inlineStr">
        <is>
          <t>co2</t>
        </is>
      </c>
      <c r="B1069" s="14" t="inlineStr">
        <is>
          <t>nga</t>
        </is>
      </c>
      <c r="C1069" s="14" t="inlineStr">
        <is>
          <t>rod</t>
        </is>
      </c>
      <c r="D1069" s="32">
        <f>INDEX(Inputs!$W$5:$W$132,MATCH($B1069&amp;"|"&amp;$C1069,Inputs!$A$5:$A$132,0))</f>
        <v/>
      </c>
      <c r="E1069" s="36" t="n"/>
      <c r="F1069" s="36" t="n"/>
      <c r="G1069" s="36" t="n"/>
      <c r="H1069" s="14">
        <f>INDEX(VarLab,MATCH($A1069,VarKey,0))&amp;INDEX(MemLab,MATCH($C1069&amp;"|"&amp;$B1069,MemKey,0))</f>
        <v/>
      </c>
      <c r="I1069" s="14">
        <f>INDEX(VarUnit,MATCH($A1069,VarKey,0))</f>
        <v/>
      </c>
      <c r="J1069" s="14">
        <f>INDEX(VarSrc,MATCH($A1069,VarKey,0))</f>
        <v/>
      </c>
      <c r="K1069" s="11">
        <f>CodePrefix&amp;$A1069&amp;IF($C1069="","","."&amp;$C1069&amp;"."&amp;$B1069)&amp;INDEX(VarEnd,MATCH($A1069,VarKey,0))&amp;K$5</f>
        <v/>
      </c>
      <c r="L1069" s="15">
        <f>L1060*Settings!$C$13*$D1069</f>
        <v/>
      </c>
      <c r="M1069" s="16">
        <f>M1060*Settings!$C$13*$D1069</f>
        <v/>
      </c>
      <c r="N1069" s="16">
        <f>N1060*Settings!$C$13*$D1069</f>
        <v/>
      </c>
      <c r="O1069" s="16">
        <f>O1060*Settings!$C$13*$D1069</f>
        <v/>
      </c>
      <c r="P1069" s="16">
        <f>P1060*Settings!$C$13*$D1069</f>
        <v/>
      </c>
      <c r="Q1069" s="16">
        <f>Q1060*Settings!$C$13*$D1069</f>
        <v/>
      </c>
      <c r="R1069" s="16">
        <f>R1060*Settings!$C$13*$D1069</f>
        <v/>
      </c>
      <c r="S1069" s="16">
        <f>S1060*Settings!$C$13*$D1069</f>
        <v/>
      </c>
      <c r="T1069" s="16">
        <f>T1060*Settings!$C$13*$D1069</f>
        <v/>
      </c>
      <c r="U1069" s="16">
        <f>U1060*Settings!$C$13*$D1069</f>
        <v/>
      </c>
      <c r="V1069" s="16">
        <f>V1060*Settings!$C$13*$D1069</f>
        <v/>
      </c>
      <c r="W1069" s="16">
        <f>W1060*Settings!$C$13*$D1069</f>
        <v/>
      </c>
      <c r="X1069" s="16">
        <f>X1060*Settings!$C$13*$D1069</f>
        <v/>
      </c>
      <c r="Y1069" s="16">
        <f>Y1060*Settings!$C$13*$D1069</f>
        <v/>
      </c>
      <c r="Z1069" s="16">
        <f>Z1060*Settings!$C$13*$D1069</f>
        <v/>
      </c>
      <c r="AA1069" s="16">
        <f>AA1060*Settings!$C$13*$D1069</f>
        <v/>
      </c>
      <c r="AB1069" s="16">
        <f>AB1060*Settings!$C$13*$D1069</f>
        <v/>
      </c>
      <c r="AC1069" s="16">
        <f>AC1060*Settings!$C$13*$D1069</f>
        <v/>
      </c>
      <c r="AD1069" s="16">
        <f>AD1060*Settings!$C$13*$D1069</f>
        <v/>
      </c>
      <c r="AF1069" s="11">
        <f>CodePrefix&amp;$A1069&amp;IF($C1069="","","."&amp;$C1069&amp;"."&amp;$B1069)&amp;INDEX(VarEnd,MATCH($A1069,VarKey,0))&amp;AF$5</f>
        <v/>
      </c>
      <c r="AG1069" s="15">
        <f>AG1060*Settings!$C$13*$D1069</f>
        <v/>
      </c>
      <c r="AH1069" s="16">
        <f>AH1060*Settings!$C$13*$D1069</f>
        <v/>
      </c>
      <c r="AI1069" s="16">
        <f>AI1060*Settings!$C$13*$D1069</f>
        <v/>
      </c>
      <c r="AJ1069" s="16">
        <f>AJ1060*Settings!$C$13*$D1069</f>
        <v/>
      </c>
      <c r="AK1069" s="16">
        <f>AK1060*Settings!$C$13*$D1069</f>
        <v/>
      </c>
      <c r="AL1069" s="16">
        <f>AL1060*Settings!$C$13*$D1069</f>
        <v/>
      </c>
      <c r="AM1069" s="16">
        <f>AM1060*Settings!$C$13*$D1069</f>
        <v/>
      </c>
      <c r="AN1069" s="16">
        <f>AN1060*Settings!$C$13*$D1069</f>
        <v/>
      </c>
      <c r="AO1069" s="16">
        <f>AO1060*Settings!$C$13*$D1069</f>
        <v/>
      </c>
      <c r="AP1069" s="16">
        <f>AP1060*Settings!$C$13*$D1069</f>
        <v/>
      </c>
      <c r="AQ1069" s="16">
        <f>AQ1060*Settings!$C$13*$D1069</f>
        <v/>
      </c>
      <c r="AR1069" s="16">
        <f>AR1060*Settings!$C$13*$D1069</f>
        <v/>
      </c>
      <c r="AS1069" s="16">
        <f>AS1060*Settings!$C$13*$D1069</f>
        <v/>
      </c>
      <c r="AT1069" s="16">
        <f>AT1060*Settings!$C$13*$D1069</f>
        <v/>
      </c>
      <c r="AU1069" s="16">
        <f>AU1060*Settings!$C$13*$D1069</f>
        <v/>
      </c>
      <c r="AV1069" s="16">
        <f>AV1060*Settings!$C$13*$D1069</f>
        <v/>
      </c>
      <c r="AW1069" s="16">
        <f>AW1060*Settings!$C$13*$D1069</f>
        <v/>
      </c>
      <c r="AX1069" s="16">
        <f>AX1060*Settings!$C$13*$D1069</f>
        <v/>
      </c>
      <c r="AY1069" s="16">
        <f>AY1060*Settings!$C$13*$D1069</f>
        <v/>
      </c>
    </row>
    <row r="1070" hidden="1" outlineLevel="2">
      <c r="A1070" s="14" t="inlineStr">
        <is>
          <t>co2</t>
        </is>
      </c>
      <c r="B1070" s="14" t="inlineStr">
        <is>
          <t>gso</t>
        </is>
      </c>
      <c r="C1070" s="14" t="inlineStr">
        <is>
          <t>rod</t>
        </is>
      </c>
      <c r="D1070" s="32">
        <f>INDEX(Inputs!$W$5:$W$132,MATCH($B1070&amp;"|"&amp;$C1070,Inputs!$A$5:$A$132,0))</f>
        <v/>
      </c>
      <c r="E1070" s="36" t="n"/>
      <c r="F1070" s="36" t="n"/>
      <c r="G1070" s="36" t="n"/>
      <c r="H1070" s="14">
        <f>INDEX(VarLab,MATCH($A1070,VarKey,0))&amp;INDEX(MemLab,MATCH($C1070&amp;"|"&amp;$B1070,MemKey,0))</f>
        <v/>
      </c>
      <c r="I1070" s="14">
        <f>INDEX(VarUnit,MATCH($A1070,VarKey,0))</f>
        <v/>
      </c>
      <c r="J1070" s="14">
        <f>INDEX(VarSrc,MATCH($A1070,VarKey,0))</f>
        <v/>
      </c>
      <c r="K1070" s="11">
        <f>CodePrefix&amp;$A1070&amp;IF($C1070="","","."&amp;$C1070&amp;"."&amp;$B1070)&amp;INDEX(VarEnd,MATCH($A1070,VarKey,0))&amp;K$5</f>
        <v/>
      </c>
      <c r="L1070" s="15">
        <f>L1061*Settings!$C$13*$D1070</f>
        <v/>
      </c>
      <c r="M1070" s="16">
        <f>M1061*Settings!$C$13*$D1070</f>
        <v/>
      </c>
      <c r="N1070" s="16">
        <f>N1061*Settings!$C$13*$D1070</f>
        <v/>
      </c>
      <c r="O1070" s="16">
        <f>O1061*Settings!$C$13*$D1070</f>
        <v/>
      </c>
      <c r="P1070" s="16">
        <f>P1061*Settings!$C$13*$D1070</f>
        <v/>
      </c>
      <c r="Q1070" s="16">
        <f>Q1061*Settings!$C$13*$D1070</f>
        <v/>
      </c>
      <c r="R1070" s="16">
        <f>R1061*Settings!$C$13*$D1070</f>
        <v/>
      </c>
      <c r="S1070" s="16">
        <f>S1061*Settings!$C$13*$D1070</f>
        <v/>
      </c>
      <c r="T1070" s="16">
        <f>T1061*Settings!$C$13*$D1070</f>
        <v/>
      </c>
      <c r="U1070" s="16">
        <f>U1061*Settings!$C$13*$D1070</f>
        <v/>
      </c>
      <c r="V1070" s="16">
        <f>V1061*Settings!$C$13*$D1070</f>
        <v/>
      </c>
      <c r="W1070" s="16">
        <f>W1061*Settings!$C$13*$D1070</f>
        <v/>
      </c>
      <c r="X1070" s="16">
        <f>X1061*Settings!$C$13*$D1070</f>
        <v/>
      </c>
      <c r="Y1070" s="16">
        <f>Y1061*Settings!$C$13*$D1070</f>
        <v/>
      </c>
      <c r="Z1070" s="16">
        <f>Z1061*Settings!$C$13*$D1070</f>
        <v/>
      </c>
      <c r="AA1070" s="16">
        <f>AA1061*Settings!$C$13*$D1070</f>
        <v/>
      </c>
      <c r="AB1070" s="16">
        <f>AB1061*Settings!$C$13*$D1070</f>
        <v/>
      </c>
      <c r="AC1070" s="16">
        <f>AC1061*Settings!$C$13*$D1070</f>
        <v/>
      </c>
      <c r="AD1070" s="16">
        <f>AD1061*Settings!$C$13*$D1070</f>
        <v/>
      </c>
      <c r="AF1070" s="11">
        <f>CodePrefix&amp;$A1070&amp;IF($C1070="","","."&amp;$C1070&amp;"."&amp;$B1070)&amp;INDEX(VarEnd,MATCH($A1070,VarKey,0))&amp;AF$5</f>
        <v/>
      </c>
      <c r="AG1070" s="15">
        <f>AG1061*Settings!$C$13*$D1070</f>
        <v/>
      </c>
      <c r="AH1070" s="16">
        <f>AH1061*Settings!$C$13*$D1070</f>
        <v/>
      </c>
      <c r="AI1070" s="16">
        <f>AI1061*Settings!$C$13*$D1070</f>
        <v/>
      </c>
      <c r="AJ1070" s="16">
        <f>AJ1061*Settings!$C$13*$D1070</f>
        <v/>
      </c>
      <c r="AK1070" s="16">
        <f>AK1061*Settings!$C$13*$D1070</f>
        <v/>
      </c>
      <c r="AL1070" s="16">
        <f>AL1061*Settings!$C$13*$D1070</f>
        <v/>
      </c>
      <c r="AM1070" s="16">
        <f>AM1061*Settings!$C$13*$D1070</f>
        <v/>
      </c>
      <c r="AN1070" s="16">
        <f>AN1061*Settings!$C$13*$D1070</f>
        <v/>
      </c>
      <c r="AO1070" s="16">
        <f>AO1061*Settings!$C$13*$D1070</f>
        <v/>
      </c>
      <c r="AP1070" s="16">
        <f>AP1061*Settings!$C$13*$D1070</f>
        <v/>
      </c>
      <c r="AQ1070" s="16">
        <f>AQ1061*Settings!$C$13*$D1070</f>
        <v/>
      </c>
      <c r="AR1070" s="16">
        <f>AR1061*Settings!$C$13*$D1070</f>
        <v/>
      </c>
      <c r="AS1070" s="16">
        <f>AS1061*Settings!$C$13*$D1070</f>
        <v/>
      </c>
      <c r="AT1070" s="16">
        <f>AT1061*Settings!$C$13*$D1070</f>
        <v/>
      </c>
      <c r="AU1070" s="16">
        <f>AU1061*Settings!$C$13*$D1070</f>
        <v/>
      </c>
      <c r="AV1070" s="16">
        <f>AV1061*Settings!$C$13*$D1070</f>
        <v/>
      </c>
      <c r="AW1070" s="16">
        <f>AW1061*Settings!$C$13*$D1070</f>
        <v/>
      </c>
      <c r="AX1070" s="16">
        <f>AX1061*Settings!$C$13*$D1070</f>
        <v/>
      </c>
      <c r="AY1070" s="16">
        <f>AY1061*Settings!$C$13*$D1070</f>
        <v/>
      </c>
    </row>
    <row r="1071" hidden="1" outlineLevel="2">
      <c r="A1071" s="14" t="inlineStr">
        <is>
          <t>co2</t>
        </is>
      </c>
      <c r="B1071" s="14" t="inlineStr">
        <is>
          <t>die</t>
        </is>
      </c>
      <c r="C1071" s="14" t="inlineStr">
        <is>
          <t>rod</t>
        </is>
      </c>
      <c r="D1071" s="32">
        <f>INDEX(Inputs!$W$5:$W$132,MATCH($B1071&amp;"|"&amp;$C1071,Inputs!$A$5:$A$132,0))</f>
        <v/>
      </c>
      <c r="E1071" s="36" t="n"/>
      <c r="F1071" s="36" t="n"/>
      <c r="G1071" s="36" t="n"/>
      <c r="H1071" s="14">
        <f>INDEX(VarLab,MATCH($A1071,VarKey,0))&amp;INDEX(MemLab,MATCH($C1071&amp;"|"&amp;$B1071,MemKey,0))</f>
        <v/>
      </c>
      <c r="I1071" s="14">
        <f>INDEX(VarUnit,MATCH($A1071,VarKey,0))</f>
        <v/>
      </c>
      <c r="J1071" s="14">
        <f>INDEX(VarSrc,MATCH($A1071,VarKey,0))</f>
        <v/>
      </c>
      <c r="K1071" s="11">
        <f>CodePrefix&amp;$A1071&amp;IF($C1071="","","."&amp;$C1071&amp;"."&amp;$B1071)&amp;INDEX(VarEnd,MATCH($A1071,VarKey,0))&amp;K$5</f>
        <v/>
      </c>
      <c r="L1071" s="15">
        <f>L1062*Settings!$C$13*$D1071</f>
        <v/>
      </c>
      <c r="M1071" s="16">
        <f>M1062*Settings!$C$13*$D1071</f>
        <v/>
      </c>
      <c r="N1071" s="16">
        <f>N1062*Settings!$C$13*$D1071</f>
        <v/>
      </c>
      <c r="O1071" s="16">
        <f>O1062*Settings!$C$13*$D1071</f>
        <v/>
      </c>
      <c r="P1071" s="16">
        <f>P1062*Settings!$C$13*$D1071</f>
        <v/>
      </c>
      <c r="Q1071" s="16">
        <f>Q1062*Settings!$C$13*$D1071</f>
        <v/>
      </c>
      <c r="R1071" s="16">
        <f>R1062*Settings!$C$13*$D1071</f>
        <v/>
      </c>
      <c r="S1071" s="16">
        <f>S1062*Settings!$C$13*$D1071</f>
        <v/>
      </c>
      <c r="T1071" s="16">
        <f>T1062*Settings!$C$13*$D1071</f>
        <v/>
      </c>
      <c r="U1071" s="16">
        <f>U1062*Settings!$C$13*$D1071</f>
        <v/>
      </c>
      <c r="V1071" s="16">
        <f>V1062*Settings!$C$13*$D1071</f>
        <v/>
      </c>
      <c r="W1071" s="16">
        <f>W1062*Settings!$C$13*$D1071</f>
        <v/>
      </c>
      <c r="X1071" s="16">
        <f>X1062*Settings!$C$13*$D1071</f>
        <v/>
      </c>
      <c r="Y1071" s="16">
        <f>Y1062*Settings!$C$13*$D1071</f>
        <v/>
      </c>
      <c r="Z1071" s="16">
        <f>Z1062*Settings!$C$13*$D1071</f>
        <v/>
      </c>
      <c r="AA1071" s="16">
        <f>AA1062*Settings!$C$13*$D1071</f>
        <v/>
      </c>
      <c r="AB1071" s="16">
        <f>AB1062*Settings!$C$13*$D1071</f>
        <v/>
      </c>
      <c r="AC1071" s="16">
        <f>AC1062*Settings!$C$13*$D1071</f>
        <v/>
      </c>
      <c r="AD1071" s="16">
        <f>AD1062*Settings!$C$13*$D1071</f>
        <v/>
      </c>
      <c r="AF1071" s="11">
        <f>CodePrefix&amp;$A1071&amp;IF($C1071="","","."&amp;$C1071&amp;"."&amp;$B1071)&amp;INDEX(VarEnd,MATCH($A1071,VarKey,0))&amp;AF$5</f>
        <v/>
      </c>
      <c r="AG1071" s="15">
        <f>AG1062*Settings!$C$13*$D1071</f>
        <v/>
      </c>
      <c r="AH1071" s="16">
        <f>AH1062*Settings!$C$13*$D1071</f>
        <v/>
      </c>
      <c r="AI1071" s="16">
        <f>AI1062*Settings!$C$13*$D1071</f>
        <v/>
      </c>
      <c r="AJ1071" s="16">
        <f>AJ1062*Settings!$C$13*$D1071</f>
        <v/>
      </c>
      <c r="AK1071" s="16">
        <f>AK1062*Settings!$C$13*$D1071</f>
        <v/>
      </c>
      <c r="AL1071" s="16">
        <f>AL1062*Settings!$C$13*$D1071</f>
        <v/>
      </c>
      <c r="AM1071" s="16">
        <f>AM1062*Settings!$C$13*$D1071</f>
        <v/>
      </c>
      <c r="AN1071" s="16">
        <f>AN1062*Settings!$C$13*$D1071</f>
        <v/>
      </c>
      <c r="AO1071" s="16">
        <f>AO1062*Settings!$C$13*$D1071</f>
        <v/>
      </c>
      <c r="AP1071" s="16">
        <f>AP1062*Settings!$C$13*$D1071</f>
        <v/>
      </c>
      <c r="AQ1071" s="16">
        <f>AQ1062*Settings!$C$13*$D1071</f>
        <v/>
      </c>
      <c r="AR1071" s="16">
        <f>AR1062*Settings!$C$13*$D1071</f>
        <v/>
      </c>
      <c r="AS1071" s="16">
        <f>AS1062*Settings!$C$13*$D1071</f>
        <v/>
      </c>
      <c r="AT1071" s="16">
        <f>AT1062*Settings!$C$13*$D1071</f>
        <v/>
      </c>
      <c r="AU1071" s="16">
        <f>AU1062*Settings!$C$13*$D1071</f>
        <v/>
      </c>
      <c r="AV1071" s="16">
        <f>AV1062*Settings!$C$13*$D1071</f>
        <v/>
      </c>
      <c r="AW1071" s="16">
        <f>AW1062*Settings!$C$13*$D1071</f>
        <v/>
      </c>
      <c r="AX1071" s="16">
        <f>AX1062*Settings!$C$13*$D1071</f>
        <v/>
      </c>
      <c r="AY1071" s="16">
        <f>AY1062*Settings!$C$13*$D1071</f>
        <v/>
      </c>
    </row>
    <row r="1072" hidden="1" outlineLevel="2">
      <c r="A1072" s="14" t="inlineStr">
        <is>
          <t>co2</t>
        </is>
      </c>
      <c r="B1072" s="14" t="inlineStr">
        <is>
          <t>lpg</t>
        </is>
      </c>
      <c r="C1072" s="14" t="inlineStr">
        <is>
          <t>rod</t>
        </is>
      </c>
      <c r="D1072" s="32">
        <f>INDEX(Inputs!$W$5:$W$132,MATCH($B1072&amp;"|"&amp;$C1072,Inputs!$A$5:$A$132,0))</f>
        <v/>
      </c>
      <c r="E1072" s="36" t="n"/>
      <c r="F1072" s="36" t="n"/>
      <c r="G1072" s="36" t="n"/>
      <c r="H1072" s="14">
        <f>INDEX(VarLab,MATCH($A1072,VarKey,0))&amp;INDEX(MemLab,MATCH($C1072&amp;"|"&amp;$B1072,MemKey,0))</f>
        <v/>
      </c>
      <c r="I1072" s="14">
        <f>INDEX(VarUnit,MATCH($A1072,VarKey,0))</f>
        <v/>
      </c>
      <c r="J1072" s="14">
        <f>INDEX(VarSrc,MATCH($A1072,VarKey,0))</f>
        <v/>
      </c>
      <c r="K1072" s="11">
        <f>CodePrefix&amp;$A1072&amp;IF($C1072="","","."&amp;$C1072&amp;"."&amp;$B1072)&amp;INDEX(VarEnd,MATCH($A1072,VarKey,0))&amp;K$5</f>
        <v/>
      </c>
      <c r="L1072" s="15">
        <f>L1063*Settings!$C$13*$D1072</f>
        <v/>
      </c>
      <c r="M1072" s="16">
        <f>M1063*Settings!$C$13*$D1072</f>
        <v/>
      </c>
      <c r="N1072" s="16">
        <f>N1063*Settings!$C$13*$D1072</f>
        <v/>
      </c>
      <c r="O1072" s="16">
        <f>O1063*Settings!$C$13*$D1072</f>
        <v/>
      </c>
      <c r="P1072" s="16">
        <f>P1063*Settings!$C$13*$D1072</f>
        <v/>
      </c>
      <c r="Q1072" s="16">
        <f>Q1063*Settings!$C$13*$D1072</f>
        <v/>
      </c>
      <c r="R1072" s="16">
        <f>R1063*Settings!$C$13*$D1072</f>
        <v/>
      </c>
      <c r="S1072" s="16">
        <f>S1063*Settings!$C$13*$D1072</f>
        <v/>
      </c>
      <c r="T1072" s="16">
        <f>T1063*Settings!$C$13*$D1072</f>
        <v/>
      </c>
      <c r="U1072" s="16">
        <f>U1063*Settings!$C$13*$D1072</f>
        <v/>
      </c>
      <c r="V1072" s="16">
        <f>V1063*Settings!$C$13*$D1072</f>
        <v/>
      </c>
      <c r="W1072" s="16">
        <f>W1063*Settings!$C$13*$D1072</f>
        <v/>
      </c>
      <c r="X1072" s="16">
        <f>X1063*Settings!$C$13*$D1072</f>
        <v/>
      </c>
      <c r="Y1072" s="16">
        <f>Y1063*Settings!$C$13*$D1072</f>
        <v/>
      </c>
      <c r="Z1072" s="16">
        <f>Z1063*Settings!$C$13*$D1072</f>
        <v/>
      </c>
      <c r="AA1072" s="16">
        <f>AA1063*Settings!$C$13*$D1072</f>
        <v/>
      </c>
      <c r="AB1072" s="16">
        <f>AB1063*Settings!$C$13*$D1072</f>
        <v/>
      </c>
      <c r="AC1072" s="16">
        <f>AC1063*Settings!$C$13*$D1072</f>
        <v/>
      </c>
      <c r="AD1072" s="16">
        <f>AD1063*Settings!$C$13*$D1072</f>
        <v/>
      </c>
      <c r="AF1072" s="11">
        <f>CodePrefix&amp;$A1072&amp;IF($C1072="","","."&amp;$C1072&amp;"."&amp;$B1072)&amp;INDEX(VarEnd,MATCH($A1072,VarKey,0))&amp;AF$5</f>
        <v/>
      </c>
      <c r="AG1072" s="15">
        <f>AG1063*Settings!$C$13*$D1072</f>
        <v/>
      </c>
      <c r="AH1072" s="16">
        <f>AH1063*Settings!$C$13*$D1072</f>
        <v/>
      </c>
      <c r="AI1072" s="16">
        <f>AI1063*Settings!$C$13*$D1072</f>
        <v/>
      </c>
      <c r="AJ1072" s="16">
        <f>AJ1063*Settings!$C$13*$D1072</f>
        <v/>
      </c>
      <c r="AK1072" s="16">
        <f>AK1063*Settings!$C$13*$D1072</f>
        <v/>
      </c>
      <c r="AL1072" s="16">
        <f>AL1063*Settings!$C$13*$D1072</f>
        <v/>
      </c>
      <c r="AM1072" s="16">
        <f>AM1063*Settings!$C$13*$D1072</f>
        <v/>
      </c>
      <c r="AN1072" s="16">
        <f>AN1063*Settings!$C$13*$D1072</f>
        <v/>
      </c>
      <c r="AO1072" s="16">
        <f>AO1063*Settings!$C$13*$D1072</f>
        <v/>
      </c>
      <c r="AP1072" s="16">
        <f>AP1063*Settings!$C$13*$D1072</f>
        <v/>
      </c>
      <c r="AQ1072" s="16">
        <f>AQ1063*Settings!$C$13*$D1072</f>
        <v/>
      </c>
      <c r="AR1072" s="16">
        <f>AR1063*Settings!$C$13*$D1072</f>
        <v/>
      </c>
      <c r="AS1072" s="16">
        <f>AS1063*Settings!$C$13*$D1072</f>
        <v/>
      </c>
      <c r="AT1072" s="16">
        <f>AT1063*Settings!$C$13*$D1072</f>
        <v/>
      </c>
      <c r="AU1072" s="16">
        <f>AU1063*Settings!$C$13*$D1072</f>
        <v/>
      </c>
      <c r="AV1072" s="16">
        <f>AV1063*Settings!$C$13*$D1072</f>
        <v/>
      </c>
      <c r="AW1072" s="16">
        <f>AW1063*Settings!$C$13*$D1072</f>
        <v/>
      </c>
      <c r="AX1072" s="16">
        <f>AX1063*Settings!$C$13*$D1072</f>
        <v/>
      </c>
      <c r="AY1072" s="16">
        <f>AY1063*Settings!$C$13*$D1072</f>
        <v/>
      </c>
    </row>
    <row r="1073" hidden="1" outlineLevel="2">
      <c r="A1073" s="14" t="inlineStr">
        <is>
          <t>co2</t>
        </is>
      </c>
      <c r="B1073" s="14" t="inlineStr">
        <is>
          <t>ker</t>
        </is>
      </c>
      <c r="C1073" s="14" t="inlineStr">
        <is>
          <t>rod</t>
        </is>
      </c>
      <c r="D1073" s="32">
        <f>INDEX(Inputs!$W$5:$W$132,MATCH($B1073&amp;"|"&amp;$C1073,Inputs!$A$5:$A$132,0))</f>
        <v/>
      </c>
      <c r="E1073" s="36" t="n"/>
      <c r="F1073" s="36" t="n"/>
      <c r="G1073" s="36" t="n"/>
      <c r="H1073" s="14">
        <f>INDEX(VarLab,MATCH($A1073,VarKey,0))&amp;INDEX(MemLab,MATCH($C1073&amp;"|"&amp;$B1073,MemKey,0))</f>
        <v/>
      </c>
      <c r="I1073" s="14">
        <f>INDEX(VarUnit,MATCH($A1073,VarKey,0))</f>
        <v/>
      </c>
      <c r="J1073" s="14">
        <f>INDEX(VarSrc,MATCH($A1073,VarKey,0))</f>
        <v/>
      </c>
      <c r="K1073" s="11">
        <f>CodePrefix&amp;$A1073&amp;IF($C1073="","","."&amp;$C1073&amp;"."&amp;$B1073)&amp;INDEX(VarEnd,MATCH($A1073,VarKey,0))&amp;K$5</f>
        <v/>
      </c>
      <c r="L1073" s="15">
        <f>L1064*Settings!$C$13*$D1073</f>
        <v/>
      </c>
      <c r="M1073" s="16">
        <f>M1064*Settings!$C$13*$D1073</f>
        <v/>
      </c>
      <c r="N1073" s="16">
        <f>N1064*Settings!$C$13*$D1073</f>
        <v/>
      </c>
      <c r="O1073" s="16">
        <f>O1064*Settings!$C$13*$D1073</f>
        <v/>
      </c>
      <c r="P1073" s="16">
        <f>P1064*Settings!$C$13*$D1073</f>
        <v/>
      </c>
      <c r="Q1073" s="16">
        <f>Q1064*Settings!$C$13*$D1073</f>
        <v/>
      </c>
      <c r="R1073" s="16">
        <f>R1064*Settings!$C$13*$D1073</f>
        <v/>
      </c>
      <c r="S1073" s="16">
        <f>S1064*Settings!$C$13*$D1073</f>
        <v/>
      </c>
      <c r="T1073" s="16">
        <f>T1064*Settings!$C$13*$D1073</f>
        <v/>
      </c>
      <c r="U1073" s="16">
        <f>U1064*Settings!$C$13*$D1073</f>
        <v/>
      </c>
      <c r="V1073" s="16">
        <f>V1064*Settings!$C$13*$D1073</f>
        <v/>
      </c>
      <c r="W1073" s="16">
        <f>W1064*Settings!$C$13*$D1073</f>
        <v/>
      </c>
      <c r="X1073" s="16">
        <f>X1064*Settings!$C$13*$D1073</f>
        <v/>
      </c>
      <c r="Y1073" s="16">
        <f>Y1064*Settings!$C$13*$D1073</f>
        <v/>
      </c>
      <c r="Z1073" s="16">
        <f>Z1064*Settings!$C$13*$D1073</f>
        <v/>
      </c>
      <c r="AA1073" s="16">
        <f>AA1064*Settings!$C$13*$D1073</f>
        <v/>
      </c>
      <c r="AB1073" s="16">
        <f>AB1064*Settings!$C$13*$D1073</f>
        <v/>
      </c>
      <c r="AC1073" s="16">
        <f>AC1064*Settings!$C$13*$D1073</f>
        <v/>
      </c>
      <c r="AD1073" s="16">
        <f>AD1064*Settings!$C$13*$D1073</f>
        <v/>
      </c>
      <c r="AF1073" s="11">
        <f>CodePrefix&amp;$A1073&amp;IF($C1073="","","."&amp;$C1073&amp;"."&amp;$B1073)&amp;INDEX(VarEnd,MATCH($A1073,VarKey,0))&amp;AF$5</f>
        <v/>
      </c>
      <c r="AG1073" s="15">
        <f>AG1064*Settings!$C$13*$D1073</f>
        <v/>
      </c>
      <c r="AH1073" s="16">
        <f>AH1064*Settings!$C$13*$D1073</f>
        <v/>
      </c>
      <c r="AI1073" s="16">
        <f>AI1064*Settings!$C$13*$D1073</f>
        <v/>
      </c>
      <c r="AJ1073" s="16">
        <f>AJ1064*Settings!$C$13*$D1073</f>
        <v/>
      </c>
      <c r="AK1073" s="16">
        <f>AK1064*Settings!$C$13*$D1073</f>
        <v/>
      </c>
      <c r="AL1073" s="16">
        <f>AL1064*Settings!$C$13*$D1073</f>
        <v/>
      </c>
      <c r="AM1073" s="16">
        <f>AM1064*Settings!$C$13*$D1073</f>
        <v/>
      </c>
      <c r="AN1073" s="16">
        <f>AN1064*Settings!$C$13*$D1073</f>
        <v/>
      </c>
      <c r="AO1073" s="16">
        <f>AO1064*Settings!$C$13*$D1073</f>
        <v/>
      </c>
      <c r="AP1073" s="16">
        <f>AP1064*Settings!$C$13*$D1073</f>
        <v/>
      </c>
      <c r="AQ1073" s="16">
        <f>AQ1064*Settings!$C$13*$D1073</f>
        <v/>
      </c>
      <c r="AR1073" s="16">
        <f>AR1064*Settings!$C$13*$D1073</f>
        <v/>
      </c>
      <c r="AS1073" s="16">
        <f>AS1064*Settings!$C$13*$D1073</f>
        <v/>
      </c>
      <c r="AT1073" s="16">
        <f>AT1064*Settings!$C$13*$D1073</f>
        <v/>
      </c>
      <c r="AU1073" s="16">
        <f>AU1064*Settings!$C$13*$D1073</f>
        <v/>
      </c>
      <c r="AV1073" s="16">
        <f>AV1064*Settings!$C$13*$D1073</f>
        <v/>
      </c>
      <c r="AW1073" s="16">
        <f>AW1064*Settings!$C$13*$D1073</f>
        <v/>
      </c>
      <c r="AX1073" s="16">
        <f>AX1064*Settings!$C$13*$D1073</f>
        <v/>
      </c>
      <c r="AY1073" s="16">
        <f>AY1064*Settings!$C$13*$D1073</f>
        <v/>
      </c>
    </row>
    <row r="1074" hidden="1" outlineLevel="2">
      <c r="A1074" s="14" t="inlineStr">
        <is>
          <t>co2</t>
        </is>
      </c>
      <c r="B1074" s="14" t="inlineStr">
        <is>
          <t>oop</t>
        </is>
      </c>
      <c r="C1074" s="14" t="inlineStr">
        <is>
          <t>rod</t>
        </is>
      </c>
      <c r="D1074" s="32">
        <f>INDEX(Inputs!$W$5:$W$132,MATCH($B1074&amp;"|"&amp;$C1074,Inputs!$A$5:$A$132,0))</f>
        <v/>
      </c>
      <c r="E1074" s="36" t="n"/>
      <c r="F1074" s="36" t="n"/>
      <c r="G1074" s="36" t="n"/>
      <c r="H1074" s="14">
        <f>INDEX(VarLab,MATCH($A1074,VarKey,0))&amp;INDEX(MemLab,MATCH($C1074&amp;"|"&amp;$B1074,MemKey,0))</f>
        <v/>
      </c>
      <c r="I1074" s="14">
        <f>INDEX(VarUnit,MATCH($A1074,VarKey,0))</f>
        <v/>
      </c>
      <c r="J1074" s="14">
        <f>INDEX(VarSrc,MATCH($A1074,VarKey,0))</f>
        <v/>
      </c>
      <c r="K1074" s="11">
        <f>CodePrefix&amp;$A1074&amp;IF($C1074="","","."&amp;$C1074&amp;"."&amp;$B1074)&amp;INDEX(VarEnd,MATCH($A1074,VarKey,0))&amp;K$5</f>
        <v/>
      </c>
      <c r="L1074" s="15">
        <f>L1065*Settings!$C$13*$D1074</f>
        <v/>
      </c>
      <c r="M1074" s="16">
        <f>M1065*Settings!$C$13*$D1074</f>
        <v/>
      </c>
      <c r="N1074" s="16">
        <f>N1065*Settings!$C$13*$D1074</f>
        <v/>
      </c>
      <c r="O1074" s="16">
        <f>O1065*Settings!$C$13*$D1074</f>
        <v/>
      </c>
      <c r="P1074" s="16">
        <f>P1065*Settings!$C$13*$D1074</f>
        <v/>
      </c>
      <c r="Q1074" s="16">
        <f>Q1065*Settings!$C$13*$D1074</f>
        <v/>
      </c>
      <c r="R1074" s="16">
        <f>R1065*Settings!$C$13*$D1074</f>
        <v/>
      </c>
      <c r="S1074" s="16">
        <f>S1065*Settings!$C$13*$D1074</f>
        <v/>
      </c>
      <c r="T1074" s="16">
        <f>T1065*Settings!$C$13*$D1074</f>
        <v/>
      </c>
      <c r="U1074" s="16">
        <f>U1065*Settings!$C$13*$D1074</f>
        <v/>
      </c>
      <c r="V1074" s="16">
        <f>V1065*Settings!$C$13*$D1074</f>
        <v/>
      </c>
      <c r="W1074" s="16">
        <f>W1065*Settings!$C$13*$D1074</f>
        <v/>
      </c>
      <c r="X1074" s="16">
        <f>X1065*Settings!$C$13*$D1074</f>
        <v/>
      </c>
      <c r="Y1074" s="16">
        <f>Y1065*Settings!$C$13*$D1074</f>
        <v/>
      </c>
      <c r="Z1074" s="16">
        <f>Z1065*Settings!$C$13*$D1074</f>
        <v/>
      </c>
      <c r="AA1074" s="16">
        <f>AA1065*Settings!$C$13*$D1074</f>
        <v/>
      </c>
      <c r="AB1074" s="16">
        <f>AB1065*Settings!$C$13*$D1074</f>
        <v/>
      </c>
      <c r="AC1074" s="16">
        <f>AC1065*Settings!$C$13*$D1074</f>
        <v/>
      </c>
      <c r="AD1074" s="16">
        <f>AD1065*Settings!$C$13*$D1074</f>
        <v/>
      </c>
      <c r="AF1074" s="11">
        <f>CodePrefix&amp;$A1074&amp;IF($C1074="","","."&amp;$C1074&amp;"."&amp;$B1074)&amp;INDEX(VarEnd,MATCH($A1074,VarKey,0))&amp;AF$5</f>
        <v/>
      </c>
      <c r="AG1074" s="15">
        <f>AG1065*Settings!$C$13*$D1074</f>
        <v/>
      </c>
      <c r="AH1074" s="16">
        <f>AH1065*Settings!$C$13*$D1074</f>
        <v/>
      </c>
      <c r="AI1074" s="16">
        <f>AI1065*Settings!$C$13*$D1074</f>
        <v/>
      </c>
      <c r="AJ1074" s="16">
        <f>AJ1065*Settings!$C$13*$D1074</f>
        <v/>
      </c>
      <c r="AK1074" s="16">
        <f>AK1065*Settings!$C$13*$D1074</f>
        <v/>
      </c>
      <c r="AL1074" s="16">
        <f>AL1065*Settings!$C$13*$D1074</f>
        <v/>
      </c>
      <c r="AM1074" s="16">
        <f>AM1065*Settings!$C$13*$D1074</f>
        <v/>
      </c>
      <c r="AN1074" s="16">
        <f>AN1065*Settings!$C$13*$D1074</f>
        <v/>
      </c>
      <c r="AO1074" s="16">
        <f>AO1065*Settings!$C$13*$D1074</f>
        <v/>
      </c>
      <c r="AP1074" s="16">
        <f>AP1065*Settings!$C$13*$D1074</f>
        <v/>
      </c>
      <c r="AQ1074" s="16">
        <f>AQ1065*Settings!$C$13*$D1074</f>
        <v/>
      </c>
      <c r="AR1074" s="16">
        <f>AR1065*Settings!$C$13*$D1074</f>
        <v/>
      </c>
      <c r="AS1074" s="16">
        <f>AS1065*Settings!$C$13*$D1074</f>
        <v/>
      </c>
      <c r="AT1074" s="16">
        <f>AT1065*Settings!$C$13*$D1074</f>
        <v/>
      </c>
      <c r="AU1074" s="16">
        <f>AU1065*Settings!$C$13*$D1074</f>
        <v/>
      </c>
      <c r="AV1074" s="16">
        <f>AV1065*Settings!$C$13*$D1074</f>
        <v/>
      </c>
      <c r="AW1074" s="16">
        <f>AW1065*Settings!$C$13*$D1074</f>
        <v/>
      </c>
      <c r="AX1074" s="16">
        <f>AX1065*Settings!$C$13*$D1074</f>
        <v/>
      </c>
      <c r="AY1074" s="16">
        <f>AY1065*Settings!$C$13*$D1074</f>
        <v/>
      </c>
    </row>
    <row r="1075" hidden="1" outlineLevel="2">
      <c r="A1075" s="14" t="inlineStr">
        <is>
          <t>co2</t>
        </is>
      </c>
      <c r="B1075" s="14" t="inlineStr">
        <is>
          <t>bio</t>
        </is>
      </c>
      <c r="C1075" s="14" t="inlineStr">
        <is>
          <t>rod</t>
        </is>
      </c>
      <c r="D1075" s="32">
        <f>INDEX(Inputs!$W$5:$W$132,MATCH($B1075&amp;"|"&amp;$C1075,Inputs!$A$5:$A$132,0))</f>
        <v/>
      </c>
      <c r="E1075" s="36" t="n"/>
      <c r="F1075" s="36" t="n"/>
      <c r="G1075" s="36" t="n"/>
      <c r="H1075" s="14">
        <f>INDEX(VarLab,MATCH($A1075,VarKey,0))&amp;INDEX(MemLab,MATCH($C1075&amp;"|"&amp;$B1075,MemKey,0))</f>
        <v/>
      </c>
      <c r="I1075" s="14">
        <f>INDEX(VarUnit,MATCH($A1075,VarKey,0))</f>
        <v/>
      </c>
      <c r="J1075" s="14">
        <f>INDEX(VarSrc,MATCH($A1075,VarKey,0))</f>
        <v/>
      </c>
      <c r="K1075" s="11">
        <f>CodePrefix&amp;$A1075&amp;IF($C1075="","","."&amp;$C1075&amp;"."&amp;$B1075)&amp;INDEX(VarEnd,MATCH($A1075,VarKey,0))&amp;K$5</f>
        <v/>
      </c>
      <c r="L1075" s="15">
        <f>L1066*Settings!$C$13*$D1075</f>
        <v/>
      </c>
      <c r="M1075" s="16">
        <f>M1066*Settings!$C$13*$D1075</f>
        <v/>
      </c>
      <c r="N1075" s="16">
        <f>N1066*Settings!$C$13*$D1075</f>
        <v/>
      </c>
      <c r="O1075" s="16">
        <f>O1066*Settings!$C$13*$D1075</f>
        <v/>
      </c>
      <c r="P1075" s="16">
        <f>P1066*Settings!$C$13*$D1075</f>
        <v/>
      </c>
      <c r="Q1075" s="16">
        <f>Q1066*Settings!$C$13*$D1075</f>
        <v/>
      </c>
      <c r="R1075" s="16">
        <f>R1066*Settings!$C$13*$D1075</f>
        <v/>
      </c>
      <c r="S1075" s="16">
        <f>S1066*Settings!$C$13*$D1075</f>
        <v/>
      </c>
      <c r="T1075" s="16">
        <f>T1066*Settings!$C$13*$D1075</f>
        <v/>
      </c>
      <c r="U1075" s="16">
        <f>U1066*Settings!$C$13*$D1075</f>
        <v/>
      </c>
      <c r="V1075" s="16">
        <f>V1066*Settings!$C$13*$D1075</f>
        <v/>
      </c>
      <c r="W1075" s="16">
        <f>W1066*Settings!$C$13*$D1075</f>
        <v/>
      </c>
      <c r="X1075" s="16">
        <f>X1066*Settings!$C$13*$D1075</f>
        <v/>
      </c>
      <c r="Y1075" s="16">
        <f>Y1066*Settings!$C$13*$D1075</f>
        <v/>
      </c>
      <c r="Z1075" s="16">
        <f>Z1066*Settings!$C$13*$D1075</f>
        <v/>
      </c>
      <c r="AA1075" s="16">
        <f>AA1066*Settings!$C$13*$D1075</f>
        <v/>
      </c>
      <c r="AB1075" s="16">
        <f>AB1066*Settings!$C$13*$D1075</f>
        <v/>
      </c>
      <c r="AC1075" s="16">
        <f>AC1066*Settings!$C$13*$D1075</f>
        <v/>
      </c>
      <c r="AD1075" s="16">
        <f>AD1066*Settings!$C$13*$D1075</f>
        <v/>
      </c>
      <c r="AF1075" s="11">
        <f>CodePrefix&amp;$A1075&amp;IF($C1075="","","."&amp;$C1075&amp;"."&amp;$B1075)&amp;INDEX(VarEnd,MATCH($A1075,VarKey,0))&amp;AF$5</f>
        <v/>
      </c>
      <c r="AG1075" s="15">
        <f>AG1066*Settings!$C$13*$D1075</f>
        <v/>
      </c>
      <c r="AH1075" s="16">
        <f>AH1066*Settings!$C$13*$D1075</f>
        <v/>
      </c>
      <c r="AI1075" s="16">
        <f>AI1066*Settings!$C$13*$D1075</f>
        <v/>
      </c>
      <c r="AJ1075" s="16">
        <f>AJ1066*Settings!$C$13*$D1075</f>
        <v/>
      </c>
      <c r="AK1075" s="16">
        <f>AK1066*Settings!$C$13*$D1075</f>
        <v/>
      </c>
      <c r="AL1075" s="16">
        <f>AL1066*Settings!$C$13*$D1075</f>
        <v/>
      </c>
      <c r="AM1075" s="16">
        <f>AM1066*Settings!$C$13*$D1075</f>
        <v/>
      </c>
      <c r="AN1075" s="16">
        <f>AN1066*Settings!$C$13*$D1075</f>
        <v/>
      </c>
      <c r="AO1075" s="16">
        <f>AO1066*Settings!$C$13*$D1075</f>
        <v/>
      </c>
      <c r="AP1075" s="16">
        <f>AP1066*Settings!$C$13*$D1075</f>
        <v/>
      </c>
      <c r="AQ1075" s="16">
        <f>AQ1066*Settings!$C$13*$D1075</f>
        <v/>
      </c>
      <c r="AR1075" s="16">
        <f>AR1066*Settings!$C$13*$D1075</f>
        <v/>
      </c>
      <c r="AS1075" s="16">
        <f>AS1066*Settings!$C$13*$D1075</f>
        <v/>
      </c>
      <c r="AT1075" s="16">
        <f>AT1066*Settings!$C$13*$D1075</f>
        <v/>
      </c>
      <c r="AU1075" s="16">
        <f>AU1066*Settings!$C$13*$D1075</f>
        <v/>
      </c>
      <c r="AV1075" s="16">
        <f>AV1066*Settings!$C$13*$D1075</f>
        <v/>
      </c>
      <c r="AW1075" s="16">
        <f>AW1066*Settings!$C$13*$D1075</f>
        <v/>
      </c>
      <c r="AX1075" s="16">
        <f>AX1066*Settings!$C$13*$D1075</f>
        <v/>
      </c>
      <c r="AY1075" s="16">
        <f>AY1066*Settings!$C$13*$D1075</f>
        <v/>
      </c>
    </row>
    <row r="1076" hidden="1" outlineLevel="2"/>
    <row r="1077" hidden="1" outlineLevel="2">
      <c r="A1077" s="14" t="inlineStr">
        <is>
          <t>rtx</t>
        </is>
      </c>
      <c r="B1077" s="14" t="inlineStr">
        <is>
          <t>coa</t>
        </is>
      </c>
      <c r="C1077" s="14" t="inlineStr">
        <is>
          <t>rod</t>
        </is>
      </c>
      <c r="D1077" s="32">
        <f>INDEX(Inputs!$U$5:$U$132,MATCH($B1077&amp;"|"&amp;$C1077,Inputs!$A$5:$A$132,0))</f>
        <v/>
      </c>
      <c r="E1077" s="32">
        <f>INDEX(Inputs!$V$5:$V$132,MATCH($B1077&amp;"|"&amp;$C1077,Inputs!$A$5:$A$132,0))</f>
        <v/>
      </c>
      <c r="F1077" s="36" t="n"/>
      <c r="G1077" s="36" t="n"/>
      <c r="H1077" s="14">
        <f>INDEX(VarLab,MATCH($A1077,VarKey,0))&amp;INDEX(MemLab,MATCH($C1077&amp;"|"&amp;$B1077,MemKey,0))</f>
        <v/>
      </c>
      <c r="I1077" s="14">
        <f>INDEX(VarUnit,MATCH($A1077,VarKey,0))</f>
        <v/>
      </c>
      <c r="J1077" s="14">
        <f>INDEX(VarSrc,MATCH($A1077,VarKey,0))</f>
        <v/>
      </c>
      <c r="K1077" s="11">
        <f>CodePrefix&amp;$A1077&amp;IF($C1077="","","."&amp;$C1077&amp;"."&amp;$B1077)&amp;INDEX(VarEnd,MATCH($A1077,VarKey,0))&amp;K$5</f>
        <v/>
      </c>
      <c r="L1077" s="39">
        <f>L1059*Settings!$C$13*(INDEX(L$407:L$418,$D1077)+INDEX(L$394:L$405,$D1077)+L1032*(1+$E1077))</f>
        <v/>
      </c>
      <c r="M1077" s="40">
        <f>M1059*Settings!$C$13*(INDEX(M$407:M$418,$D1077)+INDEX(M$394:M$405,$D1077)+M1032*(1+$E1077))</f>
        <v/>
      </c>
      <c r="N1077" s="40">
        <f>N1059*Settings!$C$13*(INDEX(N$407:N$418,$D1077)+INDEX(N$394:N$405,$D1077)+N1032*(1+$E1077))</f>
        <v/>
      </c>
      <c r="O1077" s="40">
        <f>O1059*Settings!$C$13*(INDEX(O$407:O$418,$D1077)+INDEX(O$394:O$405,$D1077)+O1032*(1+$E1077))</f>
        <v/>
      </c>
      <c r="P1077" s="40">
        <f>P1059*Settings!$C$13*(INDEX(P$407:P$418,$D1077)+INDEX(P$394:P$405,$D1077)+P1032*(1+$E1077))</f>
        <v/>
      </c>
      <c r="Q1077" s="40">
        <f>Q1059*Settings!$C$13*(INDEX(Q$407:Q$418,$D1077)+INDEX(Q$394:Q$405,$D1077)+Q1032*(1+$E1077))</f>
        <v/>
      </c>
      <c r="R1077" s="40">
        <f>R1059*Settings!$C$13*(INDEX(R$407:R$418,$D1077)+INDEX(R$394:R$405,$D1077)+R1032*(1+$E1077))</f>
        <v/>
      </c>
      <c r="S1077" s="40">
        <f>S1059*Settings!$C$13*(INDEX(S$407:S$418,$D1077)+INDEX(S$394:S$405,$D1077)+S1032*(1+$E1077))</f>
        <v/>
      </c>
      <c r="T1077" s="40">
        <f>T1059*Settings!$C$13*(INDEX(T$407:T$418,$D1077)+INDEX(T$394:T$405,$D1077)+T1032*(1+$E1077))</f>
        <v/>
      </c>
      <c r="U1077" s="40">
        <f>U1059*Settings!$C$13*(INDEX(U$407:U$418,$D1077)+INDEX(U$394:U$405,$D1077)+U1032*(1+$E1077))</f>
        <v/>
      </c>
      <c r="V1077" s="40">
        <f>V1059*Settings!$C$13*(INDEX(V$407:V$418,$D1077)+INDEX(V$394:V$405,$D1077)+V1032*(1+$E1077))</f>
        <v/>
      </c>
      <c r="W1077" s="40">
        <f>W1059*Settings!$C$13*(INDEX(W$407:W$418,$D1077)+INDEX(W$394:W$405,$D1077)+W1032*(1+$E1077))</f>
        <v/>
      </c>
      <c r="X1077" s="40">
        <f>X1059*Settings!$C$13*(INDEX(X$407:X$418,$D1077)+INDEX(X$394:X$405,$D1077)+X1032*(1+$E1077))</f>
        <v/>
      </c>
      <c r="Y1077" s="40">
        <f>Y1059*Settings!$C$13*(INDEX(Y$407:Y$418,$D1077)+INDEX(Y$394:Y$405,$D1077)+Y1032*(1+$E1077))</f>
        <v/>
      </c>
      <c r="Z1077" s="40">
        <f>Z1059*Settings!$C$13*(INDEX(Z$407:Z$418,$D1077)+INDEX(Z$394:Z$405,$D1077)+Z1032*(1+$E1077))</f>
        <v/>
      </c>
      <c r="AA1077" s="40">
        <f>AA1059*Settings!$C$13*(INDEX(AA$407:AA$418,$D1077)+INDEX(AA$394:AA$405,$D1077)+AA1032*(1+$E1077))</f>
        <v/>
      </c>
      <c r="AB1077" s="40">
        <f>AB1059*Settings!$C$13*(INDEX(AB$407:AB$418,$D1077)+INDEX(AB$394:AB$405,$D1077)+AB1032*(1+$E1077))</f>
        <v/>
      </c>
      <c r="AC1077" s="40">
        <f>AC1059*Settings!$C$13*(INDEX(AC$407:AC$418,$D1077)+INDEX(AC$394:AC$405,$D1077)+AC1032*(1+$E1077))</f>
        <v/>
      </c>
      <c r="AD1077" s="40">
        <f>AD1059*Settings!$C$13*(INDEX(AD$407:AD$418,$D1077)+INDEX(AD$394:AD$405,$D1077)+AD1032*(1+$E1077))</f>
        <v/>
      </c>
      <c r="AF1077" s="11">
        <f>CodePrefix&amp;$A1077&amp;IF($C1077="","","."&amp;$C1077&amp;"."&amp;$B1077)&amp;INDEX(VarEnd,MATCH($A1077,VarKey,0))&amp;AF$5</f>
        <v/>
      </c>
      <c r="AG1077" s="39">
        <f>AG1059*Settings!$C$13*(INDEX(AG$407:AG$418,$D1077)+INDEX(AG$394:AG$405,$D1077)+AG1032*(1+$E1077))</f>
        <v/>
      </c>
      <c r="AH1077" s="40">
        <f>AH1059*Settings!$C$13*(INDEX(AH$407:AH$418,$D1077)+INDEX(AH$394:AH$405,$D1077)+AH1032*(1+$E1077))</f>
        <v/>
      </c>
      <c r="AI1077" s="40">
        <f>AI1059*Settings!$C$13*(INDEX(AI$407:AI$418,$D1077)+INDEX(AI$394:AI$405,$D1077)+AI1032*(1+$E1077))</f>
        <v/>
      </c>
      <c r="AJ1077" s="40">
        <f>AJ1059*Settings!$C$13*(INDEX(AJ$407:AJ$418,$D1077)+INDEX(AJ$394:AJ$405,$D1077)+AJ1032*(1+$E1077))</f>
        <v/>
      </c>
      <c r="AK1077" s="40">
        <f>AK1059*Settings!$C$13*(INDEX(AK$407:AK$418,$D1077)+INDEX(AK$394:AK$405,$D1077)+AK1032*(1+$E1077))</f>
        <v/>
      </c>
      <c r="AL1077" s="40">
        <f>AL1059*Settings!$C$13*(INDEX(AL$407:AL$418,$D1077)+INDEX(AL$394:AL$405,$D1077)+AL1032*(1+$E1077))</f>
        <v/>
      </c>
      <c r="AM1077" s="40">
        <f>AM1059*Settings!$C$13*(INDEX(AM$407:AM$418,$D1077)+INDEX(AM$394:AM$405,$D1077)+AM1032*(1+$E1077))</f>
        <v/>
      </c>
      <c r="AN1077" s="40">
        <f>AN1059*Settings!$C$13*(INDEX(AN$407:AN$418,$D1077)+INDEX(AN$394:AN$405,$D1077)+AN1032*(1+$E1077))</f>
        <v/>
      </c>
      <c r="AO1077" s="40">
        <f>AO1059*Settings!$C$13*(INDEX(AO$407:AO$418,$D1077)+INDEX(AO$394:AO$405,$D1077)+AO1032*(1+$E1077))</f>
        <v/>
      </c>
      <c r="AP1077" s="40">
        <f>AP1059*Settings!$C$13*(INDEX(AP$407:AP$418,$D1077)+INDEX(AP$394:AP$405,$D1077)+AP1032*(1+$E1077))</f>
        <v/>
      </c>
      <c r="AQ1077" s="40">
        <f>AQ1059*Settings!$C$13*(INDEX(AQ$407:AQ$418,$D1077)+INDEX(AQ$394:AQ$405,$D1077)+AQ1032*(1+$E1077))</f>
        <v/>
      </c>
      <c r="AR1077" s="40">
        <f>AR1059*Settings!$C$13*(INDEX(AR$407:AR$418,$D1077)+INDEX(AR$394:AR$405,$D1077)+AR1032*(1+$E1077))</f>
        <v/>
      </c>
      <c r="AS1077" s="40">
        <f>AS1059*Settings!$C$13*(INDEX(AS$407:AS$418,$D1077)+INDEX(AS$394:AS$405,$D1077)+AS1032*(1+$E1077))</f>
        <v/>
      </c>
      <c r="AT1077" s="40">
        <f>AT1059*Settings!$C$13*(INDEX(AT$407:AT$418,$D1077)+INDEX(AT$394:AT$405,$D1077)+AT1032*(1+$E1077))</f>
        <v/>
      </c>
      <c r="AU1077" s="40">
        <f>AU1059*Settings!$C$13*(INDEX(AU$407:AU$418,$D1077)+INDEX(AU$394:AU$405,$D1077)+AU1032*(1+$E1077))</f>
        <v/>
      </c>
      <c r="AV1077" s="40">
        <f>AV1059*Settings!$C$13*(INDEX(AV$407:AV$418,$D1077)+INDEX(AV$394:AV$405,$D1077)+AV1032*(1+$E1077))</f>
        <v/>
      </c>
      <c r="AW1077" s="40">
        <f>AW1059*Settings!$C$13*(INDEX(AW$407:AW$418,$D1077)+INDEX(AW$394:AW$405,$D1077)+AW1032*(1+$E1077))</f>
        <v/>
      </c>
      <c r="AX1077" s="40">
        <f>AX1059*Settings!$C$13*(INDEX(AX$407:AX$418,$D1077)+INDEX(AX$394:AX$405,$D1077)+AX1032*(1+$E1077))</f>
        <v/>
      </c>
      <c r="AY1077" s="40">
        <f>AY1059*Settings!$C$13*(INDEX(AY$407:AY$418,$D1077)+INDEX(AY$394:AY$405,$D1077)+AY1032*(1+$E1077))</f>
        <v/>
      </c>
    </row>
    <row r="1078" hidden="1" outlineLevel="2">
      <c r="A1078" s="14" t="inlineStr">
        <is>
          <t>rtx</t>
        </is>
      </c>
      <c r="B1078" s="14" t="inlineStr">
        <is>
          <t>nga</t>
        </is>
      </c>
      <c r="C1078" s="14" t="inlineStr">
        <is>
          <t>rod</t>
        </is>
      </c>
      <c r="D1078" s="32">
        <f>INDEX(Inputs!$U$5:$U$132,MATCH($B1078&amp;"|"&amp;$C1078,Inputs!$A$5:$A$132,0))</f>
        <v/>
      </c>
      <c r="E1078" s="32">
        <f>INDEX(Inputs!$V$5:$V$132,MATCH($B1078&amp;"|"&amp;$C1078,Inputs!$A$5:$A$132,0))</f>
        <v/>
      </c>
      <c r="F1078" s="36" t="n"/>
      <c r="G1078" s="36" t="n"/>
      <c r="H1078" s="14">
        <f>INDEX(VarLab,MATCH($A1078,VarKey,0))&amp;INDEX(MemLab,MATCH($C1078&amp;"|"&amp;$B1078,MemKey,0))</f>
        <v/>
      </c>
      <c r="I1078" s="14">
        <f>INDEX(VarUnit,MATCH($A1078,VarKey,0))</f>
        <v/>
      </c>
      <c r="J1078" s="14">
        <f>INDEX(VarSrc,MATCH($A1078,VarKey,0))</f>
        <v/>
      </c>
      <c r="K1078" s="11">
        <f>CodePrefix&amp;$A1078&amp;IF($C1078="","","."&amp;$C1078&amp;"."&amp;$B1078)&amp;INDEX(VarEnd,MATCH($A1078,VarKey,0))&amp;K$5</f>
        <v/>
      </c>
      <c r="L1078" s="39">
        <f>L1060*Settings!$C$13*(INDEX(L$407:L$418,$D1078)+INDEX(L$394:L$405,$D1078)+L1033*(1+$E1078))</f>
        <v/>
      </c>
      <c r="M1078" s="40">
        <f>M1060*Settings!$C$13*(INDEX(M$407:M$418,$D1078)+INDEX(M$394:M$405,$D1078)+M1033*(1+$E1078))</f>
        <v/>
      </c>
      <c r="N1078" s="40">
        <f>N1060*Settings!$C$13*(INDEX(N$407:N$418,$D1078)+INDEX(N$394:N$405,$D1078)+N1033*(1+$E1078))</f>
        <v/>
      </c>
      <c r="O1078" s="40">
        <f>O1060*Settings!$C$13*(INDEX(O$407:O$418,$D1078)+INDEX(O$394:O$405,$D1078)+O1033*(1+$E1078))</f>
        <v/>
      </c>
      <c r="P1078" s="40">
        <f>P1060*Settings!$C$13*(INDEX(P$407:P$418,$D1078)+INDEX(P$394:P$405,$D1078)+P1033*(1+$E1078))</f>
        <v/>
      </c>
      <c r="Q1078" s="40">
        <f>Q1060*Settings!$C$13*(INDEX(Q$407:Q$418,$D1078)+INDEX(Q$394:Q$405,$D1078)+Q1033*(1+$E1078))</f>
        <v/>
      </c>
      <c r="R1078" s="40">
        <f>R1060*Settings!$C$13*(INDEX(R$407:R$418,$D1078)+INDEX(R$394:R$405,$D1078)+R1033*(1+$E1078))</f>
        <v/>
      </c>
      <c r="S1078" s="40">
        <f>S1060*Settings!$C$13*(INDEX(S$407:S$418,$D1078)+INDEX(S$394:S$405,$D1078)+S1033*(1+$E1078))</f>
        <v/>
      </c>
      <c r="T1078" s="40">
        <f>T1060*Settings!$C$13*(INDEX(T$407:T$418,$D1078)+INDEX(T$394:T$405,$D1078)+T1033*(1+$E1078))</f>
        <v/>
      </c>
      <c r="U1078" s="40">
        <f>U1060*Settings!$C$13*(INDEX(U$407:U$418,$D1078)+INDEX(U$394:U$405,$D1078)+U1033*(1+$E1078))</f>
        <v/>
      </c>
      <c r="V1078" s="40">
        <f>V1060*Settings!$C$13*(INDEX(V$407:V$418,$D1078)+INDEX(V$394:V$405,$D1078)+V1033*(1+$E1078))</f>
        <v/>
      </c>
      <c r="W1078" s="40">
        <f>W1060*Settings!$C$13*(INDEX(W$407:W$418,$D1078)+INDEX(W$394:W$405,$D1078)+W1033*(1+$E1078))</f>
        <v/>
      </c>
      <c r="X1078" s="40">
        <f>X1060*Settings!$C$13*(INDEX(X$407:X$418,$D1078)+INDEX(X$394:X$405,$D1078)+X1033*(1+$E1078))</f>
        <v/>
      </c>
      <c r="Y1078" s="40">
        <f>Y1060*Settings!$C$13*(INDEX(Y$407:Y$418,$D1078)+INDEX(Y$394:Y$405,$D1078)+Y1033*(1+$E1078))</f>
        <v/>
      </c>
      <c r="Z1078" s="40">
        <f>Z1060*Settings!$C$13*(INDEX(Z$407:Z$418,$D1078)+INDEX(Z$394:Z$405,$D1078)+Z1033*(1+$E1078))</f>
        <v/>
      </c>
      <c r="AA1078" s="40">
        <f>AA1060*Settings!$C$13*(INDEX(AA$407:AA$418,$D1078)+INDEX(AA$394:AA$405,$D1078)+AA1033*(1+$E1078))</f>
        <v/>
      </c>
      <c r="AB1078" s="40">
        <f>AB1060*Settings!$C$13*(INDEX(AB$407:AB$418,$D1078)+INDEX(AB$394:AB$405,$D1078)+AB1033*(1+$E1078))</f>
        <v/>
      </c>
      <c r="AC1078" s="40">
        <f>AC1060*Settings!$C$13*(INDEX(AC$407:AC$418,$D1078)+INDEX(AC$394:AC$405,$D1078)+AC1033*(1+$E1078))</f>
        <v/>
      </c>
      <c r="AD1078" s="40">
        <f>AD1060*Settings!$C$13*(INDEX(AD$407:AD$418,$D1078)+INDEX(AD$394:AD$405,$D1078)+AD1033*(1+$E1078))</f>
        <v/>
      </c>
      <c r="AF1078" s="11">
        <f>CodePrefix&amp;$A1078&amp;IF($C1078="","","."&amp;$C1078&amp;"."&amp;$B1078)&amp;INDEX(VarEnd,MATCH($A1078,VarKey,0))&amp;AF$5</f>
        <v/>
      </c>
      <c r="AG1078" s="39">
        <f>AG1060*Settings!$C$13*(INDEX(AG$407:AG$418,$D1078)+INDEX(AG$394:AG$405,$D1078)+AG1033*(1+$E1078))</f>
        <v/>
      </c>
      <c r="AH1078" s="40">
        <f>AH1060*Settings!$C$13*(INDEX(AH$407:AH$418,$D1078)+INDEX(AH$394:AH$405,$D1078)+AH1033*(1+$E1078))</f>
        <v/>
      </c>
      <c r="AI1078" s="40">
        <f>AI1060*Settings!$C$13*(INDEX(AI$407:AI$418,$D1078)+INDEX(AI$394:AI$405,$D1078)+AI1033*(1+$E1078))</f>
        <v/>
      </c>
      <c r="AJ1078" s="40">
        <f>AJ1060*Settings!$C$13*(INDEX(AJ$407:AJ$418,$D1078)+INDEX(AJ$394:AJ$405,$D1078)+AJ1033*(1+$E1078))</f>
        <v/>
      </c>
      <c r="AK1078" s="40">
        <f>AK1060*Settings!$C$13*(INDEX(AK$407:AK$418,$D1078)+INDEX(AK$394:AK$405,$D1078)+AK1033*(1+$E1078))</f>
        <v/>
      </c>
      <c r="AL1078" s="40">
        <f>AL1060*Settings!$C$13*(INDEX(AL$407:AL$418,$D1078)+INDEX(AL$394:AL$405,$D1078)+AL1033*(1+$E1078))</f>
        <v/>
      </c>
      <c r="AM1078" s="40">
        <f>AM1060*Settings!$C$13*(INDEX(AM$407:AM$418,$D1078)+INDEX(AM$394:AM$405,$D1078)+AM1033*(1+$E1078))</f>
        <v/>
      </c>
      <c r="AN1078" s="40">
        <f>AN1060*Settings!$C$13*(INDEX(AN$407:AN$418,$D1078)+INDEX(AN$394:AN$405,$D1078)+AN1033*(1+$E1078))</f>
        <v/>
      </c>
      <c r="AO1078" s="40">
        <f>AO1060*Settings!$C$13*(INDEX(AO$407:AO$418,$D1078)+INDEX(AO$394:AO$405,$D1078)+AO1033*(1+$E1078))</f>
        <v/>
      </c>
      <c r="AP1078" s="40">
        <f>AP1060*Settings!$C$13*(INDEX(AP$407:AP$418,$D1078)+INDEX(AP$394:AP$405,$D1078)+AP1033*(1+$E1078))</f>
        <v/>
      </c>
      <c r="AQ1078" s="40">
        <f>AQ1060*Settings!$C$13*(INDEX(AQ$407:AQ$418,$D1078)+INDEX(AQ$394:AQ$405,$D1078)+AQ1033*(1+$E1078))</f>
        <v/>
      </c>
      <c r="AR1078" s="40">
        <f>AR1060*Settings!$C$13*(INDEX(AR$407:AR$418,$D1078)+INDEX(AR$394:AR$405,$D1078)+AR1033*(1+$E1078))</f>
        <v/>
      </c>
      <c r="AS1078" s="40">
        <f>AS1060*Settings!$C$13*(INDEX(AS$407:AS$418,$D1078)+INDEX(AS$394:AS$405,$D1078)+AS1033*(1+$E1078))</f>
        <v/>
      </c>
      <c r="AT1078" s="40">
        <f>AT1060*Settings!$C$13*(INDEX(AT$407:AT$418,$D1078)+INDEX(AT$394:AT$405,$D1078)+AT1033*(1+$E1078))</f>
        <v/>
      </c>
      <c r="AU1078" s="40">
        <f>AU1060*Settings!$C$13*(INDEX(AU$407:AU$418,$D1078)+INDEX(AU$394:AU$405,$D1078)+AU1033*(1+$E1078))</f>
        <v/>
      </c>
      <c r="AV1078" s="40">
        <f>AV1060*Settings!$C$13*(INDEX(AV$407:AV$418,$D1078)+INDEX(AV$394:AV$405,$D1078)+AV1033*(1+$E1078))</f>
        <v/>
      </c>
      <c r="AW1078" s="40">
        <f>AW1060*Settings!$C$13*(INDEX(AW$407:AW$418,$D1078)+INDEX(AW$394:AW$405,$D1078)+AW1033*(1+$E1078))</f>
        <v/>
      </c>
      <c r="AX1078" s="40">
        <f>AX1060*Settings!$C$13*(INDEX(AX$407:AX$418,$D1078)+INDEX(AX$394:AX$405,$D1078)+AX1033*(1+$E1078))</f>
        <v/>
      </c>
      <c r="AY1078" s="40">
        <f>AY1060*Settings!$C$13*(INDEX(AY$407:AY$418,$D1078)+INDEX(AY$394:AY$405,$D1078)+AY1033*(1+$E1078))</f>
        <v/>
      </c>
    </row>
    <row r="1079" hidden="1" outlineLevel="2">
      <c r="A1079" s="14" t="inlineStr">
        <is>
          <t>rtx</t>
        </is>
      </c>
      <c r="B1079" s="14" t="inlineStr">
        <is>
          <t>gso</t>
        </is>
      </c>
      <c r="C1079" s="14" t="inlineStr">
        <is>
          <t>rod</t>
        </is>
      </c>
      <c r="D1079" s="32">
        <f>INDEX(Inputs!$U$5:$U$132,MATCH($B1079&amp;"|"&amp;$C1079,Inputs!$A$5:$A$132,0))</f>
        <v/>
      </c>
      <c r="E1079" s="32">
        <f>INDEX(Inputs!$V$5:$V$132,MATCH($B1079&amp;"|"&amp;$C1079,Inputs!$A$5:$A$132,0))</f>
        <v/>
      </c>
      <c r="F1079" s="36" t="n"/>
      <c r="G1079" s="36" t="n"/>
      <c r="H1079" s="14">
        <f>INDEX(VarLab,MATCH($A1079,VarKey,0))&amp;INDEX(MemLab,MATCH($C1079&amp;"|"&amp;$B1079,MemKey,0))</f>
        <v/>
      </c>
      <c r="I1079" s="14">
        <f>INDEX(VarUnit,MATCH($A1079,VarKey,0))</f>
        <v/>
      </c>
      <c r="J1079" s="14">
        <f>INDEX(VarSrc,MATCH($A1079,VarKey,0))</f>
        <v/>
      </c>
      <c r="K1079" s="11">
        <f>CodePrefix&amp;$A1079&amp;IF($C1079="","","."&amp;$C1079&amp;"."&amp;$B1079)&amp;INDEX(VarEnd,MATCH($A1079,VarKey,0))&amp;K$5</f>
        <v/>
      </c>
      <c r="L1079" s="39">
        <f>L1061*Settings!$C$13*(INDEX(L$407:L$418,$D1079)+INDEX(L$394:L$405,$D1079)+L1034*(1+$E1079))</f>
        <v/>
      </c>
      <c r="M1079" s="40">
        <f>M1061*Settings!$C$13*(INDEX(M$407:M$418,$D1079)+INDEX(M$394:M$405,$D1079)+M1034*(1+$E1079))</f>
        <v/>
      </c>
      <c r="N1079" s="40">
        <f>N1061*Settings!$C$13*(INDEX(N$407:N$418,$D1079)+INDEX(N$394:N$405,$D1079)+N1034*(1+$E1079))</f>
        <v/>
      </c>
      <c r="O1079" s="40">
        <f>O1061*Settings!$C$13*(INDEX(O$407:O$418,$D1079)+INDEX(O$394:O$405,$D1079)+O1034*(1+$E1079))</f>
        <v/>
      </c>
      <c r="P1079" s="40">
        <f>P1061*Settings!$C$13*(INDEX(P$407:P$418,$D1079)+INDEX(P$394:P$405,$D1079)+P1034*(1+$E1079))</f>
        <v/>
      </c>
      <c r="Q1079" s="40">
        <f>Q1061*Settings!$C$13*(INDEX(Q$407:Q$418,$D1079)+INDEX(Q$394:Q$405,$D1079)+Q1034*(1+$E1079))</f>
        <v/>
      </c>
      <c r="R1079" s="40">
        <f>R1061*Settings!$C$13*(INDEX(R$407:R$418,$D1079)+INDEX(R$394:R$405,$D1079)+R1034*(1+$E1079))</f>
        <v/>
      </c>
      <c r="S1079" s="40">
        <f>S1061*Settings!$C$13*(INDEX(S$407:S$418,$D1079)+INDEX(S$394:S$405,$D1079)+S1034*(1+$E1079))</f>
        <v/>
      </c>
      <c r="T1079" s="40">
        <f>T1061*Settings!$C$13*(INDEX(T$407:T$418,$D1079)+INDEX(T$394:T$405,$D1079)+T1034*(1+$E1079))</f>
        <v/>
      </c>
      <c r="U1079" s="40">
        <f>U1061*Settings!$C$13*(INDEX(U$407:U$418,$D1079)+INDEX(U$394:U$405,$D1079)+U1034*(1+$E1079))</f>
        <v/>
      </c>
      <c r="V1079" s="40">
        <f>V1061*Settings!$C$13*(INDEX(V$407:V$418,$D1079)+INDEX(V$394:V$405,$D1079)+V1034*(1+$E1079))</f>
        <v/>
      </c>
      <c r="W1079" s="40">
        <f>W1061*Settings!$C$13*(INDEX(W$407:W$418,$D1079)+INDEX(W$394:W$405,$D1079)+W1034*(1+$E1079))</f>
        <v/>
      </c>
      <c r="X1079" s="40">
        <f>X1061*Settings!$C$13*(INDEX(X$407:X$418,$D1079)+INDEX(X$394:X$405,$D1079)+X1034*(1+$E1079))</f>
        <v/>
      </c>
      <c r="Y1079" s="40">
        <f>Y1061*Settings!$C$13*(INDEX(Y$407:Y$418,$D1079)+INDEX(Y$394:Y$405,$D1079)+Y1034*(1+$E1079))</f>
        <v/>
      </c>
      <c r="Z1079" s="40">
        <f>Z1061*Settings!$C$13*(INDEX(Z$407:Z$418,$D1079)+INDEX(Z$394:Z$405,$D1079)+Z1034*(1+$E1079))</f>
        <v/>
      </c>
      <c r="AA1079" s="40">
        <f>AA1061*Settings!$C$13*(INDEX(AA$407:AA$418,$D1079)+INDEX(AA$394:AA$405,$D1079)+AA1034*(1+$E1079))</f>
        <v/>
      </c>
      <c r="AB1079" s="40">
        <f>AB1061*Settings!$C$13*(INDEX(AB$407:AB$418,$D1079)+INDEX(AB$394:AB$405,$D1079)+AB1034*(1+$E1079))</f>
        <v/>
      </c>
      <c r="AC1079" s="40">
        <f>AC1061*Settings!$C$13*(INDEX(AC$407:AC$418,$D1079)+INDEX(AC$394:AC$405,$D1079)+AC1034*(1+$E1079))</f>
        <v/>
      </c>
      <c r="AD1079" s="40">
        <f>AD1061*Settings!$C$13*(INDEX(AD$407:AD$418,$D1079)+INDEX(AD$394:AD$405,$D1079)+AD1034*(1+$E1079))</f>
        <v/>
      </c>
      <c r="AF1079" s="11">
        <f>CodePrefix&amp;$A1079&amp;IF($C1079="","","."&amp;$C1079&amp;"."&amp;$B1079)&amp;INDEX(VarEnd,MATCH($A1079,VarKey,0))&amp;AF$5</f>
        <v/>
      </c>
      <c r="AG1079" s="39">
        <f>AG1061*Settings!$C$13*(INDEX(AG$407:AG$418,$D1079)+INDEX(AG$394:AG$405,$D1079)+AG1034*(1+$E1079))</f>
        <v/>
      </c>
      <c r="AH1079" s="40">
        <f>AH1061*Settings!$C$13*(INDEX(AH$407:AH$418,$D1079)+INDEX(AH$394:AH$405,$D1079)+AH1034*(1+$E1079))</f>
        <v/>
      </c>
      <c r="AI1079" s="40">
        <f>AI1061*Settings!$C$13*(INDEX(AI$407:AI$418,$D1079)+INDEX(AI$394:AI$405,$D1079)+AI1034*(1+$E1079))</f>
        <v/>
      </c>
      <c r="AJ1079" s="40">
        <f>AJ1061*Settings!$C$13*(INDEX(AJ$407:AJ$418,$D1079)+INDEX(AJ$394:AJ$405,$D1079)+AJ1034*(1+$E1079))</f>
        <v/>
      </c>
      <c r="AK1079" s="40">
        <f>AK1061*Settings!$C$13*(INDEX(AK$407:AK$418,$D1079)+INDEX(AK$394:AK$405,$D1079)+AK1034*(1+$E1079))</f>
        <v/>
      </c>
      <c r="AL1079" s="40">
        <f>AL1061*Settings!$C$13*(INDEX(AL$407:AL$418,$D1079)+INDEX(AL$394:AL$405,$D1079)+AL1034*(1+$E1079))</f>
        <v/>
      </c>
      <c r="AM1079" s="40">
        <f>AM1061*Settings!$C$13*(INDEX(AM$407:AM$418,$D1079)+INDEX(AM$394:AM$405,$D1079)+AM1034*(1+$E1079))</f>
        <v/>
      </c>
      <c r="AN1079" s="40">
        <f>AN1061*Settings!$C$13*(INDEX(AN$407:AN$418,$D1079)+INDEX(AN$394:AN$405,$D1079)+AN1034*(1+$E1079))</f>
        <v/>
      </c>
      <c r="AO1079" s="40">
        <f>AO1061*Settings!$C$13*(INDEX(AO$407:AO$418,$D1079)+INDEX(AO$394:AO$405,$D1079)+AO1034*(1+$E1079))</f>
        <v/>
      </c>
      <c r="AP1079" s="40">
        <f>AP1061*Settings!$C$13*(INDEX(AP$407:AP$418,$D1079)+INDEX(AP$394:AP$405,$D1079)+AP1034*(1+$E1079))</f>
        <v/>
      </c>
      <c r="AQ1079" s="40">
        <f>AQ1061*Settings!$C$13*(INDEX(AQ$407:AQ$418,$D1079)+INDEX(AQ$394:AQ$405,$D1079)+AQ1034*(1+$E1079))</f>
        <v/>
      </c>
      <c r="AR1079" s="40">
        <f>AR1061*Settings!$C$13*(INDEX(AR$407:AR$418,$D1079)+INDEX(AR$394:AR$405,$D1079)+AR1034*(1+$E1079))</f>
        <v/>
      </c>
      <c r="AS1079" s="40">
        <f>AS1061*Settings!$C$13*(INDEX(AS$407:AS$418,$D1079)+INDEX(AS$394:AS$405,$D1079)+AS1034*(1+$E1079))</f>
        <v/>
      </c>
      <c r="AT1079" s="40">
        <f>AT1061*Settings!$C$13*(INDEX(AT$407:AT$418,$D1079)+INDEX(AT$394:AT$405,$D1079)+AT1034*(1+$E1079))</f>
        <v/>
      </c>
      <c r="AU1079" s="40">
        <f>AU1061*Settings!$C$13*(INDEX(AU$407:AU$418,$D1079)+INDEX(AU$394:AU$405,$D1079)+AU1034*(1+$E1079))</f>
        <v/>
      </c>
      <c r="AV1079" s="40">
        <f>AV1061*Settings!$C$13*(INDEX(AV$407:AV$418,$D1079)+INDEX(AV$394:AV$405,$D1079)+AV1034*(1+$E1079))</f>
        <v/>
      </c>
      <c r="AW1079" s="40">
        <f>AW1061*Settings!$C$13*(INDEX(AW$407:AW$418,$D1079)+INDEX(AW$394:AW$405,$D1079)+AW1034*(1+$E1079))</f>
        <v/>
      </c>
      <c r="AX1079" s="40">
        <f>AX1061*Settings!$C$13*(INDEX(AX$407:AX$418,$D1079)+INDEX(AX$394:AX$405,$D1079)+AX1034*(1+$E1079))</f>
        <v/>
      </c>
      <c r="AY1079" s="40">
        <f>AY1061*Settings!$C$13*(INDEX(AY$407:AY$418,$D1079)+INDEX(AY$394:AY$405,$D1079)+AY1034*(1+$E1079))</f>
        <v/>
      </c>
    </row>
    <row r="1080" hidden="1" outlineLevel="2">
      <c r="A1080" s="14" t="inlineStr">
        <is>
          <t>rtx</t>
        </is>
      </c>
      <c r="B1080" s="14" t="inlineStr">
        <is>
          <t>die</t>
        </is>
      </c>
      <c r="C1080" s="14" t="inlineStr">
        <is>
          <t>rod</t>
        </is>
      </c>
      <c r="D1080" s="32">
        <f>INDEX(Inputs!$U$5:$U$132,MATCH($B1080&amp;"|"&amp;$C1080,Inputs!$A$5:$A$132,0))</f>
        <v/>
      </c>
      <c r="E1080" s="32">
        <f>INDEX(Inputs!$V$5:$V$132,MATCH($B1080&amp;"|"&amp;$C1080,Inputs!$A$5:$A$132,0))</f>
        <v/>
      </c>
      <c r="F1080" s="36" t="n"/>
      <c r="G1080" s="36" t="n"/>
      <c r="H1080" s="14">
        <f>INDEX(VarLab,MATCH($A1080,VarKey,0))&amp;INDEX(MemLab,MATCH($C1080&amp;"|"&amp;$B1080,MemKey,0))</f>
        <v/>
      </c>
      <c r="I1080" s="14">
        <f>INDEX(VarUnit,MATCH($A1080,VarKey,0))</f>
        <v/>
      </c>
      <c r="J1080" s="14">
        <f>INDEX(VarSrc,MATCH($A1080,VarKey,0))</f>
        <v/>
      </c>
      <c r="K1080" s="11">
        <f>CodePrefix&amp;$A1080&amp;IF($C1080="","","."&amp;$C1080&amp;"."&amp;$B1080)&amp;INDEX(VarEnd,MATCH($A1080,VarKey,0))&amp;K$5</f>
        <v/>
      </c>
      <c r="L1080" s="39">
        <f>L1062*Settings!$C$13*(INDEX(L$407:L$418,$D1080)+INDEX(L$394:L$405,$D1080)+L1035*(1+$E1080))</f>
        <v/>
      </c>
      <c r="M1080" s="40">
        <f>M1062*Settings!$C$13*(INDEX(M$407:M$418,$D1080)+INDEX(M$394:M$405,$D1080)+M1035*(1+$E1080))</f>
        <v/>
      </c>
      <c r="N1080" s="40">
        <f>N1062*Settings!$C$13*(INDEX(N$407:N$418,$D1080)+INDEX(N$394:N$405,$D1080)+N1035*(1+$E1080))</f>
        <v/>
      </c>
      <c r="O1080" s="40">
        <f>O1062*Settings!$C$13*(INDEX(O$407:O$418,$D1080)+INDEX(O$394:O$405,$D1080)+O1035*(1+$E1080))</f>
        <v/>
      </c>
      <c r="P1080" s="40">
        <f>P1062*Settings!$C$13*(INDEX(P$407:P$418,$D1080)+INDEX(P$394:P$405,$D1080)+P1035*(1+$E1080))</f>
        <v/>
      </c>
      <c r="Q1080" s="40">
        <f>Q1062*Settings!$C$13*(INDEX(Q$407:Q$418,$D1080)+INDEX(Q$394:Q$405,$D1080)+Q1035*(1+$E1080))</f>
        <v/>
      </c>
      <c r="R1080" s="40">
        <f>R1062*Settings!$C$13*(INDEX(R$407:R$418,$D1080)+INDEX(R$394:R$405,$D1080)+R1035*(1+$E1080))</f>
        <v/>
      </c>
      <c r="S1080" s="40">
        <f>S1062*Settings!$C$13*(INDEX(S$407:S$418,$D1080)+INDEX(S$394:S$405,$D1080)+S1035*(1+$E1080))</f>
        <v/>
      </c>
      <c r="T1080" s="40">
        <f>T1062*Settings!$C$13*(INDEX(T$407:T$418,$D1080)+INDEX(T$394:T$405,$D1080)+T1035*(1+$E1080))</f>
        <v/>
      </c>
      <c r="U1080" s="40">
        <f>U1062*Settings!$C$13*(INDEX(U$407:U$418,$D1080)+INDEX(U$394:U$405,$D1080)+U1035*(1+$E1080))</f>
        <v/>
      </c>
      <c r="V1080" s="40">
        <f>V1062*Settings!$C$13*(INDEX(V$407:V$418,$D1080)+INDEX(V$394:V$405,$D1080)+V1035*(1+$E1080))</f>
        <v/>
      </c>
      <c r="W1080" s="40">
        <f>W1062*Settings!$C$13*(INDEX(W$407:W$418,$D1080)+INDEX(W$394:W$405,$D1080)+W1035*(1+$E1080))</f>
        <v/>
      </c>
      <c r="X1080" s="40">
        <f>X1062*Settings!$C$13*(INDEX(X$407:X$418,$D1080)+INDEX(X$394:X$405,$D1080)+X1035*(1+$E1080))</f>
        <v/>
      </c>
      <c r="Y1080" s="40">
        <f>Y1062*Settings!$C$13*(INDEX(Y$407:Y$418,$D1080)+INDEX(Y$394:Y$405,$D1080)+Y1035*(1+$E1080))</f>
        <v/>
      </c>
      <c r="Z1080" s="40">
        <f>Z1062*Settings!$C$13*(INDEX(Z$407:Z$418,$D1080)+INDEX(Z$394:Z$405,$D1080)+Z1035*(1+$E1080))</f>
        <v/>
      </c>
      <c r="AA1080" s="40">
        <f>AA1062*Settings!$C$13*(INDEX(AA$407:AA$418,$D1080)+INDEX(AA$394:AA$405,$D1080)+AA1035*(1+$E1080))</f>
        <v/>
      </c>
      <c r="AB1080" s="40">
        <f>AB1062*Settings!$C$13*(INDEX(AB$407:AB$418,$D1080)+INDEX(AB$394:AB$405,$D1080)+AB1035*(1+$E1080))</f>
        <v/>
      </c>
      <c r="AC1080" s="40">
        <f>AC1062*Settings!$C$13*(INDEX(AC$407:AC$418,$D1080)+INDEX(AC$394:AC$405,$D1080)+AC1035*(1+$E1080))</f>
        <v/>
      </c>
      <c r="AD1080" s="40">
        <f>AD1062*Settings!$C$13*(INDEX(AD$407:AD$418,$D1080)+INDEX(AD$394:AD$405,$D1080)+AD1035*(1+$E1080))</f>
        <v/>
      </c>
      <c r="AF1080" s="11">
        <f>CodePrefix&amp;$A1080&amp;IF($C1080="","","."&amp;$C1080&amp;"."&amp;$B1080)&amp;INDEX(VarEnd,MATCH($A1080,VarKey,0))&amp;AF$5</f>
        <v/>
      </c>
      <c r="AG1080" s="39">
        <f>AG1062*Settings!$C$13*(INDEX(AG$407:AG$418,$D1080)+INDEX(AG$394:AG$405,$D1080)+AG1035*(1+$E1080))</f>
        <v/>
      </c>
      <c r="AH1080" s="40">
        <f>AH1062*Settings!$C$13*(INDEX(AH$407:AH$418,$D1080)+INDEX(AH$394:AH$405,$D1080)+AH1035*(1+$E1080))</f>
        <v/>
      </c>
      <c r="AI1080" s="40">
        <f>AI1062*Settings!$C$13*(INDEX(AI$407:AI$418,$D1080)+INDEX(AI$394:AI$405,$D1080)+AI1035*(1+$E1080))</f>
        <v/>
      </c>
      <c r="AJ1080" s="40">
        <f>AJ1062*Settings!$C$13*(INDEX(AJ$407:AJ$418,$D1080)+INDEX(AJ$394:AJ$405,$D1080)+AJ1035*(1+$E1080))</f>
        <v/>
      </c>
      <c r="AK1080" s="40">
        <f>AK1062*Settings!$C$13*(INDEX(AK$407:AK$418,$D1080)+INDEX(AK$394:AK$405,$D1080)+AK1035*(1+$E1080))</f>
        <v/>
      </c>
      <c r="AL1080" s="40">
        <f>AL1062*Settings!$C$13*(INDEX(AL$407:AL$418,$D1080)+INDEX(AL$394:AL$405,$D1080)+AL1035*(1+$E1080))</f>
        <v/>
      </c>
      <c r="AM1080" s="40">
        <f>AM1062*Settings!$C$13*(INDEX(AM$407:AM$418,$D1080)+INDEX(AM$394:AM$405,$D1080)+AM1035*(1+$E1080))</f>
        <v/>
      </c>
      <c r="AN1080" s="40">
        <f>AN1062*Settings!$C$13*(INDEX(AN$407:AN$418,$D1080)+INDEX(AN$394:AN$405,$D1080)+AN1035*(1+$E1080))</f>
        <v/>
      </c>
      <c r="AO1080" s="40">
        <f>AO1062*Settings!$C$13*(INDEX(AO$407:AO$418,$D1080)+INDEX(AO$394:AO$405,$D1080)+AO1035*(1+$E1080))</f>
        <v/>
      </c>
      <c r="AP1080" s="40">
        <f>AP1062*Settings!$C$13*(INDEX(AP$407:AP$418,$D1080)+INDEX(AP$394:AP$405,$D1080)+AP1035*(1+$E1080))</f>
        <v/>
      </c>
      <c r="AQ1080" s="40">
        <f>AQ1062*Settings!$C$13*(INDEX(AQ$407:AQ$418,$D1080)+INDEX(AQ$394:AQ$405,$D1080)+AQ1035*(1+$E1080))</f>
        <v/>
      </c>
      <c r="AR1080" s="40">
        <f>AR1062*Settings!$C$13*(INDEX(AR$407:AR$418,$D1080)+INDEX(AR$394:AR$405,$D1080)+AR1035*(1+$E1080))</f>
        <v/>
      </c>
      <c r="AS1080" s="40">
        <f>AS1062*Settings!$C$13*(INDEX(AS$407:AS$418,$D1080)+INDEX(AS$394:AS$405,$D1080)+AS1035*(1+$E1080))</f>
        <v/>
      </c>
      <c r="AT1080" s="40">
        <f>AT1062*Settings!$C$13*(INDEX(AT$407:AT$418,$D1080)+INDEX(AT$394:AT$405,$D1080)+AT1035*(1+$E1080))</f>
        <v/>
      </c>
      <c r="AU1080" s="40">
        <f>AU1062*Settings!$C$13*(INDEX(AU$407:AU$418,$D1080)+INDEX(AU$394:AU$405,$D1080)+AU1035*(1+$E1080))</f>
        <v/>
      </c>
      <c r="AV1080" s="40">
        <f>AV1062*Settings!$C$13*(INDEX(AV$407:AV$418,$D1080)+INDEX(AV$394:AV$405,$D1080)+AV1035*(1+$E1080))</f>
        <v/>
      </c>
      <c r="AW1080" s="40">
        <f>AW1062*Settings!$C$13*(INDEX(AW$407:AW$418,$D1080)+INDEX(AW$394:AW$405,$D1080)+AW1035*(1+$E1080))</f>
        <v/>
      </c>
      <c r="AX1080" s="40">
        <f>AX1062*Settings!$C$13*(INDEX(AX$407:AX$418,$D1080)+INDEX(AX$394:AX$405,$D1080)+AX1035*(1+$E1080))</f>
        <v/>
      </c>
      <c r="AY1080" s="40">
        <f>AY1062*Settings!$C$13*(INDEX(AY$407:AY$418,$D1080)+INDEX(AY$394:AY$405,$D1080)+AY1035*(1+$E1080))</f>
        <v/>
      </c>
    </row>
    <row r="1081" hidden="1" outlineLevel="2">
      <c r="A1081" s="14" t="inlineStr">
        <is>
          <t>rtx</t>
        </is>
      </c>
      <c r="B1081" s="14" t="inlineStr">
        <is>
          <t>lpg</t>
        </is>
      </c>
      <c r="C1081" s="14" t="inlineStr">
        <is>
          <t>rod</t>
        </is>
      </c>
      <c r="D1081" s="32">
        <f>INDEX(Inputs!$U$5:$U$132,MATCH($B1081&amp;"|"&amp;$C1081,Inputs!$A$5:$A$132,0))</f>
        <v/>
      </c>
      <c r="E1081" s="32">
        <f>INDEX(Inputs!$V$5:$V$132,MATCH($B1081&amp;"|"&amp;$C1081,Inputs!$A$5:$A$132,0))</f>
        <v/>
      </c>
      <c r="F1081" s="36" t="n"/>
      <c r="G1081" s="36" t="n"/>
      <c r="H1081" s="14">
        <f>INDEX(VarLab,MATCH($A1081,VarKey,0))&amp;INDEX(MemLab,MATCH($C1081&amp;"|"&amp;$B1081,MemKey,0))</f>
        <v/>
      </c>
      <c r="I1081" s="14">
        <f>INDEX(VarUnit,MATCH($A1081,VarKey,0))</f>
        <v/>
      </c>
      <c r="J1081" s="14">
        <f>INDEX(VarSrc,MATCH($A1081,VarKey,0))</f>
        <v/>
      </c>
      <c r="K1081" s="11">
        <f>CodePrefix&amp;$A1081&amp;IF($C1081="","","."&amp;$C1081&amp;"."&amp;$B1081)&amp;INDEX(VarEnd,MATCH($A1081,VarKey,0))&amp;K$5</f>
        <v/>
      </c>
      <c r="L1081" s="39">
        <f>L1063*Settings!$C$13*(INDEX(L$407:L$418,$D1081)+INDEX(L$394:L$405,$D1081)+L1036*(1+$E1081))</f>
        <v/>
      </c>
      <c r="M1081" s="40">
        <f>M1063*Settings!$C$13*(INDEX(M$407:M$418,$D1081)+INDEX(M$394:M$405,$D1081)+M1036*(1+$E1081))</f>
        <v/>
      </c>
      <c r="N1081" s="40">
        <f>N1063*Settings!$C$13*(INDEX(N$407:N$418,$D1081)+INDEX(N$394:N$405,$D1081)+N1036*(1+$E1081))</f>
        <v/>
      </c>
      <c r="O1081" s="40">
        <f>O1063*Settings!$C$13*(INDEX(O$407:O$418,$D1081)+INDEX(O$394:O$405,$D1081)+O1036*(1+$E1081))</f>
        <v/>
      </c>
      <c r="P1081" s="40">
        <f>P1063*Settings!$C$13*(INDEX(P$407:P$418,$D1081)+INDEX(P$394:P$405,$D1081)+P1036*(1+$E1081))</f>
        <v/>
      </c>
      <c r="Q1081" s="40">
        <f>Q1063*Settings!$C$13*(INDEX(Q$407:Q$418,$D1081)+INDEX(Q$394:Q$405,$D1081)+Q1036*(1+$E1081))</f>
        <v/>
      </c>
      <c r="R1081" s="40">
        <f>R1063*Settings!$C$13*(INDEX(R$407:R$418,$D1081)+INDEX(R$394:R$405,$D1081)+R1036*(1+$E1081))</f>
        <v/>
      </c>
      <c r="S1081" s="40">
        <f>S1063*Settings!$C$13*(INDEX(S$407:S$418,$D1081)+INDEX(S$394:S$405,$D1081)+S1036*(1+$E1081))</f>
        <v/>
      </c>
      <c r="T1081" s="40">
        <f>T1063*Settings!$C$13*(INDEX(T$407:T$418,$D1081)+INDEX(T$394:T$405,$D1081)+T1036*(1+$E1081))</f>
        <v/>
      </c>
      <c r="U1081" s="40">
        <f>U1063*Settings!$C$13*(INDEX(U$407:U$418,$D1081)+INDEX(U$394:U$405,$D1081)+U1036*(1+$E1081))</f>
        <v/>
      </c>
      <c r="V1081" s="40">
        <f>V1063*Settings!$C$13*(INDEX(V$407:V$418,$D1081)+INDEX(V$394:V$405,$D1081)+V1036*(1+$E1081))</f>
        <v/>
      </c>
      <c r="W1081" s="40">
        <f>W1063*Settings!$C$13*(INDEX(W$407:W$418,$D1081)+INDEX(W$394:W$405,$D1081)+W1036*(1+$E1081))</f>
        <v/>
      </c>
      <c r="X1081" s="40">
        <f>X1063*Settings!$C$13*(INDEX(X$407:X$418,$D1081)+INDEX(X$394:X$405,$D1081)+X1036*(1+$E1081))</f>
        <v/>
      </c>
      <c r="Y1081" s="40">
        <f>Y1063*Settings!$C$13*(INDEX(Y$407:Y$418,$D1081)+INDEX(Y$394:Y$405,$D1081)+Y1036*(1+$E1081))</f>
        <v/>
      </c>
      <c r="Z1081" s="40">
        <f>Z1063*Settings!$C$13*(INDEX(Z$407:Z$418,$D1081)+INDEX(Z$394:Z$405,$D1081)+Z1036*(1+$E1081))</f>
        <v/>
      </c>
      <c r="AA1081" s="40">
        <f>AA1063*Settings!$C$13*(INDEX(AA$407:AA$418,$D1081)+INDEX(AA$394:AA$405,$D1081)+AA1036*(1+$E1081))</f>
        <v/>
      </c>
      <c r="AB1081" s="40">
        <f>AB1063*Settings!$C$13*(INDEX(AB$407:AB$418,$D1081)+INDEX(AB$394:AB$405,$D1081)+AB1036*(1+$E1081))</f>
        <v/>
      </c>
      <c r="AC1081" s="40">
        <f>AC1063*Settings!$C$13*(INDEX(AC$407:AC$418,$D1081)+INDEX(AC$394:AC$405,$D1081)+AC1036*(1+$E1081))</f>
        <v/>
      </c>
      <c r="AD1081" s="40">
        <f>AD1063*Settings!$C$13*(INDEX(AD$407:AD$418,$D1081)+INDEX(AD$394:AD$405,$D1081)+AD1036*(1+$E1081))</f>
        <v/>
      </c>
      <c r="AF1081" s="11">
        <f>CodePrefix&amp;$A1081&amp;IF($C1081="","","."&amp;$C1081&amp;"."&amp;$B1081)&amp;INDEX(VarEnd,MATCH($A1081,VarKey,0))&amp;AF$5</f>
        <v/>
      </c>
      <c r="AG1081" s="39">
        <f>AG1063*Settings!$C$13*(INDEX(AG$407:AG$418,$D1081)+INDEX(AG$394:AG$405,$D1081)+AG1036*(1+$E1081))</f>
        <v/>
      </c>
      <c r="AH1081" s="40">
        <f>AH1063*Settings!$C$13*(INDEX(AH$407:AH$418,$D1081)+INDEX(AH$394:AH$405,$D1081)+AH1036*(1+$E1081))</f>
        <v/>
      </c>
      <c r="AI1081" s="40">
        <f>AI1063*Settings!$C$13*(INDEX(AI$407:AI$418,$D1081)+INDEX(AI$394:AI$405,$D1081)+AI1036*(1+$E1081))</f>
        <v/>
      </c>
      <c r="AJ1081" s="40">
        <f>AJ1063*Settings!$C$13*(INDEX(AJ$407:AJ$418,$D1081)+INDEX(AJ$394:AJ$405,$D1081)+AJ1036*(1+$E1081))</f>
        <v/>
      </c>
      <c r="AK1081" s="40">
        <f>AK1063*Settings!$C$13*(INDEX(AK$407:AK$418,$D1081)+INDEX(AK$394:AK$405,$D1081)+AK1036*(1+$E1081))</f>
        <v/>
      </c>
      <c r="AL1081" s="40">
        <f>AL1063*Settings!$C$13*(INDEX(AL$407:AL$418,$D1081)+INDEX(AL$394:AL$405,$D1081)+AL1036*(1+$E1081))</f>
        <v/>
      </c>
      <c r="AM1081" s="40">
        <f>AM1063*Settings!$C$13*(INDEX(AM$407:AM$418,$D1081)+INDEX(AM$394:AM$405,$D1081)+AM1036*(1+$E1081))</f>
        <v/>
      </c>
      <c r="AN1081" s="40">
        <f>AN1063*Settings!$C$13*(INDEX(AN$407:AN$418,$D1081)+INDEX(AN$394:AN$405,$D1081)+AN1036*(1+$E1081))</f>
        <v/>
      </c>
      <c r="AO1081" s="40">
        <f>AO1063*Settings!$C$13*(INDEX(AO$407:AO$418,$D1081)+INDEX(AO$394:AO$405,$D1081)+AO1036*(1+$E1081))</f>
        <v/>
      </c>
      <c r="AP1081" s="40">
        <f>AP1063*Settings!$C$13*(INDEX(AP$407:AP$418,$D1081)+INDEX(AP$394:AP$405,$D1081)+AP1036*(1+$E1081))</f>
        <v/>
      </c>
      <c r="AQ1081" s="40">
        <f>AQ1063*Settings!$C$13*(INDEX(AQ$407:AQ$418,$D1081)+INDEX(AQ$394:AQ$405,$D1081)+AQ1036*(1+$E1081))</f>
        <v/>
      </c>
      <c r="AR1081" s="40">
        <f>AR1063*Settings!$C$13*(INDEX(AR$407:AR$418,$D1081)+INDEX(AR$394:AR$405,$D1081)+AR1036*(1+$E1081))</f>
        <v/>
      </c>
      <c r="AS1081" s="40">
        <f>AS1063*Settings!$C$13*(INDEX(AS$407:AS$418,$D1081)+INDEX(AS$394:AS$405,$D1081)+AS1036*(1+$E1081))</f>
        <v/>
      </c>
      <c r="AT1081" s="40">
        <f>AT1063*Settings!$C$13*(INDEX(AT$407:AT$418,$D1081)+INDEX(AT$394:AT$405,$D1081)+AT1036*(1+$E1081))</f>
        <v/>
      </c>
      <c r="AU1081" s="40">
        <f>AU1063*Settings!$C$13*(INDEX(AU$407:AU$418,$D1081)+INDEX(AU$394:AU$405,$D1081)+AU1036*(1+$E1081))</f>
        <v/>
      </c>
      <c r="AV1081" s="40">
        <f>AV1063*Settings!$C$13*(INDEX(AV$407:AV$418,$D1081)+INDEX(AV$394:AV$405,$D1081)+AV1036*(1+$E1081))</f>
        <v/>
      </c>
      <c r="AW1081" s="40">
        <f>AW1063*Settings!$C$13*(INDEX(AW$407:AW$418,$D1081)+INDEX(AW$394:AW$405,$D1081)+AW1036*(1+$E1081))</f>
        <v/>
      </c>
      <c r="AX1081" s="40">
        <f>AX1063*Settings!$C$13*(INDEX(AX$407:AX$418,$D1081)+INDEX(AX$394:AX$405,$D1081)+AX1036*(1+$E1081))</f>
        <v/>
      </c>
      <c r="AY1081" s="40">
        <f>AY1063*Settings!$C$13*(INDEX(AY$407:AY$418,$D1081)+INDEX(AY$394:AY$405,$D1081)+AY1036*(1+$E1081))</f>
        <v/>
      </c>
    </row>
    <row r="1082" hidden="1" outlineLevel="2">
      <c r="A1082" s="14" t="inlineStr">
        <is>
          <t>rtx</t>
        </is>
      </c>
      <c r="B1082" s="14" t="inlineStr">
        <is>
          <t>ker</t>
        </is>
      </c>
      <c r="C1082" s="14" t="inlineStr">
        <is>
          <t>rod</t>
        </is>
      </c>
      <c r="D1082" s="32">
        <f>INDEX(Inputs!$U$5:$U$132,MATCH($B1082&amp;"|"&amp;$C1082,Inputs!$A$5:$A$132,0))</f>
        <v/>
      </c>
      <c r="E1082" s="32">
        <f>INDEX(Inputs!$V$5:$V$132,MATCH($B1082&amp;"|"&amp;$C1082,Inputs!$A$5:$A$132,0))</f>
        <v/>
      </c>
      <c r="F1082" s="36" t="n"/>
      <c r="G1082" s="36" t="n"/>
      <c r="H1082" s="14">
        <f>INDEX(VarLab,MATCH($A1082,VarKey,0))&amp;INDEX(MemLab,MATCH($C1082&amp;"|"&amp;$B1082,MemKey,0))</f>
        <v/>
      </c>
      <c r="I1082" s="14">
        <f>INDEX(VarUnit,MATCH($A1082,VarKey,0))</f>
        <v/>
      </c>
      <c r="J1082" s="14">
        <f>INDEX(VarSrc,MATCH($A1082,VarKey,0))</f>
        <v/>
      </c>
      <c r="K1082" s="11">
        <f>CodePrefix&amp;$A1082&amp;IF($C1082="","","."&amp;$C1082&amp;"."&amp;$B1082)&amp;INDEX(VarEnd,MATCH($A1082,VarKey,0))&amp;K$5</f>
        <v/>
      </c>
      <c r="L1082" s="39">
        <f>L1064*Settings!$C$13*(INDEX(L$407:L$418,$D1082)+INDEX(L$394:L$405,$D1082)+L1037*(1+$E1082))</f>
        <v/>
      </c>
      <c r="M1082" s="40">
        <f>M1064*Settings!$C$13*(INDEX(M$407:M$418,$D1082)+INDEX(M$394:M$405,$D1082)+M1037*(1+$E1082))</f>
        <v/>
      </c>
      <c r="N1082" s="40">
        <f>N1064*Settings!$C$13*(INDEX(N$407:N$418,$D1082)+INDEX(N$394:N$405,$D1082)+N1037*(1+$E1082))</f>
        <v/>
      </c>
      <c r="O1082" s="40">
        <f>O1064*Settings!$C$13*(INDEX(O$407:O$418,$D1082)+INDEX(O$394:O$405,$D1082)+O1037*(1+$E1082))</f>
        <v/>
      </c>
      <c r="P1082" s="40">
        <f>P1064*Settings!$C$13*(INDEX(P$407:P$418,$D1082)+INDEX(P$394:P$405,$D1082)+P1037*(1+$E1082))</f>
        <v/>
      </c>
      <c r="Q1082" s="40">
        <f>Q1064*Settings!$C$13*(INDEX(Q$407:Q$418,$D1082)+INDEX(Q$394:Q$405,$D1082)+Q1037*(1+$E1082))</f>
        <v/>
      </c>
      <c r="R1082" s="40">
        <f>R1064*Settings!$C$13*(INDEX(R$407:R$418,$D1082)+INDEX(R$394:R$405,$D1082)+R1037*(1+$E1082))</f>
        <v/>
      </c>
      <c r="S1082" s="40">
        <f>S1064*Settings!$C$13*(INDEX(S$407:S$418,$D1082)+INDEX(S$394:S$405,$D1082)+S1037*(1+$E1082))</f>
        <v/>
      </c>
      <c r="T1082" s="40">
        <f>T1064*Settings!$C$13*(INDEX(T$407:T$418,$D1082)+INDEX(T$394:T$405,$D1082)+T1037*(1+$E1082))</f>
        <v/>
      </c>
      <c r="U1082" s="40">
        <f>U1064*Settings!$C$13*(INDEX(U$407:U$418,$D1082)+INDEX(U$394:U$405,$D1082)+U1037*(1+$E1082))</f>
        <v/>
      </c>
      <c r="V1082" s="40">
        <f>V1064*Settings!$C$13*(INDEX(V$407:V$418,$D1082)+INDEX(V$394:V$405,$D1082)+V1037*(1+$E1082))</f>
        <v/>
      </c>
      <c r="W1082" s="40">
        <f>W1064*Settings!$C$13*(INDEX(W$407:W$418,$D1082)+INDEX(W$394:W$405,$D1082)+W1037*(1+$E1082))</f>
        <v/>
      </c>
      <c r="X1082" s="40">
        <f>X1064*Settings!$C$13*(INDEX(X$407:X$418,$D1082)+INDEX(X$394:X$405,$D1082)+X1037*(1+$E1082))</f>
        <v/>
      </c>
      <c r="Y1082" s="40">
        <f>Y1064*Settings!$C$13*(INDEX(Y$407:Y$418,$D1082)+INDEX(Y$394:Y$405,$D1082)+Y1037*(1+$E1082))</f>
        <v/>
      </c>
      <c r="Z1082" s="40">
        <f>Z1064*Settings!$C$13*(INDEX(Z$407:Z$418,$D1082)+INDEX(Z$394:Z$405,$D1082)+Z1037*(1+$E1082))</f>
        <v/>
      </c>
      <c r="AA1082" s="40">
        <f>AA1064*Settings!$C$13*(INDEX(AA$407:AA$418,$D1082)+INDEX(AA$394:AA$405,$D1082)+AA1037*(1+$E1082))</f>
        <v/>
      </c>
      <c r="AB1082" s="40">
        <f>AB1064*Settings!$C$13*(INDEX(AB$407:AB$418,$D1082)+INDEX(AB$394:AB$405,$D1082)+AB1037*(1+$E1082))</f>
        <v/>
      </c>
      <c r="AC1082" s="40">
        <f>AC1064*Settings!$C$13*(INDEX(AC$407:AC$418,$D1082)+INDEX(AC$394:AC$405,$D1082)+AC1037*(1+$E1082))</f>
        <v/>
      </c>
      <c r="AD1082" s="40">
        <f>AD1064*Settings!$C$13*(INDEX(AD$407:AD$418,$D1082)+INDEX(AD$394:AD$405,$D1082)+AD1037*(1+$E1082))</f>
        <v/>
      </c>
      <c r="AF1082" s="11">
        <f>CodePrefix&amp;$A1082&amp;IF($C1082="","","."&amp;$C1082&amp;"."&amp;$B1082)&amp;INDEX(VarEnd,MATCH($A1082,VarKey,0))&amp;AF$5</f>
        <v/>
      </c>
      <c r="AG1082" s="39">
        <f>AG1064*Settings!$C$13*(INDEX(AG$407:AG$418,$D1082)+INDEX(AG$394:AG$405,$D1082)+AG1037*(1+$E1082))</f>
        <v/>
      </c>
      <c r="AH1082" s="40">
        <f>AH1064*Settings!$C$13*(INDEX(AH$407:AH$418,$D1082)+INDEX(AH$394:AH$405,$D1082)+AH1037*(1+$E1082))</f>
        <v/>
      </c>
      <c r="AI1082" s="40">
        <f>AI1064*Settings!$C$13*(INDEX(AI$407:AI$418,$D1082)+INDEX(AI$394:AI$405,$D1082)+AI1037*(1+$E1082))</f>
        <v/>
      </c>
      <c r="AJ1082" s="40">
        <f>AJ1064*Settings!$C$13*(INDEX(AJ$407:AJ$418,$D1082)+INDEX(AJ$394:AJ$405,$D1082)+AJ1037*(1+$E1082))</f>
        <v/>
      </c>
      <c r="AK1082" s="40">
        <f>AK1064*Settings!$C$13*(INDEX(AK$407:AK$418,$D1082)+INDEX(AK$394:AK$405,$D1082)+AK1037*(1+$E1082))</f>
        <v/>
      </c>
      <c r="AL1082" s="40">
        <f>AL1064*Settings!$C$13*(INDEX(AL$407:AL$418,$D1082)+INDEX(AL$394:AL$405,$D1082)+AL1037*(1+$E1082))</f>
        <v/>
      </c>
      <c r="AM1082" s="40">
        <f>AM1064*Settings!$C$13*(INDEX(AM$407:AM$418,$D1082)+INDEX(AM$394:AM$405,$D1082)+AM1037*(1+$E1082))</f>
        <v/>
      </c>
      <c r="AN1082" s="40">
        <f>AN1064*Settings!$C$13*(INDEX(AN$407:AN$418,$D1082)+INDEX(AN$394:AN$405,$D1082)+AN1037*(1+$E1082))</f>
        <v/>
      </c>
      <c r="AO1082" s="40">
        <f>AO1064*Settings!$C$13*(INDEX(AO$407:AO$418,$D1082)+INDEX(AO$394:AO$405,$D1082)+AO1037*(1+$E1082))</f>
        <v/>
      </c>
      <c r="AP1082" s="40">
        <f>AP1064*Settings!$C$13*(INDEX(AP$407:AP$418,$D1082)+INDEX(AP$394:AP$405,$D1082)+AP1037*(1+$E1082))</f>
        <v/>
      </c>
      <c r="AQ1082" s="40">
        <f>AQ1064*Settings!$C$13*(INDEX(AQ$407:AQ$418,$D1082)+INDEX(AQ$394:AQ$405,$D1082)+AQ1037*(1+$E1082))</f>
        <v/>
      </c>
      <c r="AR1082" s="40">
        <f>AR1064*Settings!$C$13*(INDEX(AR$407:AR$418,$D1082)+INDEX(AR$394:AR$405,$D1082)+AR1037*(1+$E1082))</f>
        <v/>
      </c>
      <c r="AS1082" s="40">
        <f>AS1064*Settings!$C$13*(INDEX(AS$407:AS$418,$D1082)+INDEX(AS$394:AS$405,$D1082)+AS1037*(1+$E1082))</f>
        <v/>
      </c>
      <c r="AT1082" s="40">
        <f>AT1064*Settings!$C$13*(INDEX(AT$407:AT$418,$D1082)+INDEX(AT$394:AT$405,$D1082)+AT1037*(1+$E1082))</f>
        <v/>
      </c>
      <c r="AU1082" s="40">
        <f>AU1064*Settings!$C$13*(INDEX(AU$407:AU$418,$D1082)+INDEX(AU$394:AU$405,$D1082)+AU1037*(1+$E1082))</f>
        <v/>
      </c>
      <c r="AV1082" s="40">
        <f>AV1064*Settings!$C$13*(INDEX(AV$407:AV$418,$D1082)+INDEX(AV$394:AV$405,$D1082)+AV1037*(1+$E1082))</f>
        <v/>
      </c>
      <c r="AW1082" s="40">
        <f>AW1064*Settings!$C$13*(INDEX(AW$407:AW$418,$D1082)+INDEX(AW$394:AW$405,$D1082)+AW1037*(1+$E1082))</f>
        <v/>
      </c>
      <c r="AX1082" s="40">
        <f>AX1064*Settings!$C$13*(INDEX(AX$407:AX$418,$D1082)+INDEX(AX$394:AX$405,$D1082)+AX1037*(1+$E1082))</f>
        <v/>
      </c>
      <c r="AY1082" s="40">
        <f>AY1064*Settings!$C$13*(INDEX(AY$407:AY$418,$D1082)+INDEX(AY$394:AY$405,$D1082)+AY1037*(1+$E1082))</f>
        <v/>
      </c>
    </row>
    <row r="1083" hidden="1" outlineLevel="2">
      <c r="A1083" s="14" t="inlineStr">
        <is>
          <t>rtx</t>
        </is>
      </c>
      <c r="B1083" s="14" t="inlineStr">
        <is>
          <t>oop</t>
        </is>
      </c>
      <c r="C1083" s="14" t="inlineStr">
        <is>
          <t>rod</t>
        </is>
      </c>
      <c r="D1083" s="32">
        <f>INDEX(Inputs!$U$5:$U$132,MATCH($B1083&amp;"|"&amp;$C1083,Inputs!$A$5:$A$132,0))</f>
        <v/>
      </c>
      <c r="E1083" s="32">
        <f>INDEX(Inputs!$V$5:$V$132,MATCH($B1083&amp;"|"&amp;$C1083,Inputs!$A$5:$A$132,0))</f>
        <v/>
      </c>
      <c r="F1083" s="36" t="n"/>
      <c r="G1083" s="36" t="n"/>
      <c r="H1083" s="14">
        <f>INDEX(VarLab,MATCH($A1083,VarKey,0))&amp;INDEX(MemLab,MATCH($C1083&amp;"|"&amp;$B1083,MemKey,0))</f>
        <v/>
      </c>
      <c r="I1083" s="14">
        <f>INDEX(VarUnit,MATCH($A1083,VarKey,0))</f>
        <v/>
      </c>
      <c r="J1083" s="14">
        <f>INDEX(VarSrc,MATCH($A1083,VarKey,0))</f>
        <v/>
      </c>
      <c r="K1083" s="11">
        <f>CodePrefix&amp;$A1083&amp;IF($C1083="","","."&amp;$C1083&amp;"."&amp;$B1083)&amp;INDEX(VarEnd,MATCH($A1083,VarKey,0))&amp;K$5</f>
        <v/>
      </c>
      <c r="L1083" s="39">
        <f>L1065*Settings!$C$13*(INDEX(L$407:L$418,$D1083)+INDEX(L$394:L$405,$D1083)+L1038*(1+$E1083))</f>
        <v/>
      </c>
      <c r="M1083" s="40">
        <f>M1065*Settings!$C$13*(INDEX(M$407:M$418,$D1083)+INDEX(M$394:M$405,$D1083)+M1038*(1+$E1083))</f>
        <v/>
      </c>
      <c r="N1083" s="40">
        <f>N1065*Settings!$C$13*(INDEX(N$407:N$418,$D1083)+INDEX(N$394:N$405,$D1083)+N1038*(1+$E1083))</f>
        <v/>
      </c>
      <c r="O1083" s="40">
        <f>O1065*Settings!$C$13*(INDEX(O$407:O$418,$D1083)+INDEX(O$394:O$405,$D1083)+O1038*(1+$E1083))</f>
        <v/>
      </c>
      <c r="P1083" s="40">
        <f>P1065*Settings!$C$13*(INDEX(P$407:P$418,$D1083)+INDEX(P$394:P$405,$D1083)+P1038*(1+$E1083))</f>
        <v/>
      </c>
      <c r="Q1083" s="40">
        <f>Q1065*Settings!$C$13*(INDEX(Q$407:Q$418,$D1083)+INDEX(Q$394:Q$405,$D1083)+Q1038*(1+$E1083))</f>
        <v/>
      </c>
      <c r="R1083" s="40">
        <f>R1065*Settings!$C$13*(INDEX(R$407:R$418,$D1083)+INDEX(R$394:R$405,$D1083)+R1038*(1+$E1083))</f>
        <v/>
      </c>
      <c r="S1083" s="40">
        <f>S1065*Settings!$C$13*(INDEX(S$407:S$418,$D1083)+INDEX(S$394:S$405,$D1083)+S1038*(1+$E1083))</f>
        <v/>
      </c>
      <c r="T1083" s="40">
        <f>T1065*Settings!$C$13*(INDEX(T$407:T$418,$D1083)+INDEX(T$394:T$405,$D1083)+T1038*(1+$E1083))</f>
        <v/>
      </c>
      <c r="U1083" s="40">
        <f>U1065*Settings!$C$13*(INDEX(U$407:U$418,$D1083)+INDEX(U$394:U$405,$D1083)+U1038*(1+$E1083))</f>
        <v/>
      </c>
      <c r="V1083" s="40">
        <f>V1065*Settings!$C$13*(INDEX(V$407:V$418,$D1083)+INDEX(V$394:V$405,$D1083)+V1038*(1+$E1083))</f>
        <v/>
      </c>
      <c r="W1083" s="40">
        <f>W1065*Settings!$C$13*(INDEX(W$407:W$418,$D1083)+INDEX(W$394:W$405,$D1083)+W1038*(1+$E1083))</f>
        <v/>
      </c>
      <c r="X1083" s="40">
        <f>X1065*Settings!$C$13*(INDEX(X$407:X$418,$D1083)+INDEX(X$394:X$405,$D1083)+X1038*(1+$E1083))</f>
        <v/>
      </c>
      <c r="Y1083" s="40">
        <f>Y1065*Settings!$C$13*(INDEX(Y$407:Y$418,$D1083)+INDEX(Y$394:Y$405,$D1083)+Y1038*(1+$E1083))</f>
        <v/>
      </c>
      <c r="Z1083" s="40">
        <f>Z1065*Settings!$C$13*(INDEX(Z$407:Z$418,$D1083)+INDEX(Z$394:Z$405,$D1083)+Z1038*(1+$E1083))</f>
        <v/>
      </c>
      <c r="AA1083" s="40">
        <f>AA1065*Settings!$C$13*(INDEX(AA$407:AA$418,$D1083)+INDEX(AA$394:AA$405,$D1083)+AA1038*(1+$E1083))</f>
        <v/>
      </c>
      <c r="AB1083" s="40">
        <f>AB1065*Settings!$C$13*(INDEX(AB$407:AB$418,$D1083)+INDEX(AB$394:AB$405,$D1083)+AB1038*(1+$E1083))</f>
        <v/>
      </c>
      <c r="AC1083" s="40">
        <f>AC1065*Settings!$C$13*(INDEX(AC$407:AC$418,$D1083)+INDEX(AC$394:AC$405,$D1083)+AC1038*(1+$E1083))</f>
        <v/>
      </c>
      <c r="AD1083" s="40">
        <f>AD1065*Settings!$C$13*(INDEX(AD$407:AD$418,$D1083)+INDEX(AD$394:AD$405,$D1083)+AD1038*(1+$E1083))</f>
        <v/>
      </c>
      <c r="AF1083" s="11">
        <f>CodePrefix&amp;$A1083&amp;IF($C1083="","","."&amp;$C1083&amp;"."&amp;$B1083)&amp;INDEX(VarEnd,MATCH($A1083,VarKey,0))&amp;AF$5</f>
        <v/>
      </c>
      <c r="AG1083" s="39">
        <f>AG1065*Settings!$C$13*(INDEX(AG$407:AG$418,$D1083)+INDEX(AG$394:AG$405,$D1083)+AG1038*(1+$E1083))</f>
        <v/>
      </c>
      <c r="AH1083" s="40">
        <f>AH1065*Settings!$C$13*(INDEX(AH$407:AH$418,$D1083)+INDEX(AH$394:AH$405,$D1083)+AH1038*(1+$E1083))</f>
        <v/>
      </c>
      <c r="AI1083" s="40">
        <f>AI1065*Settings!$C$13*(INDEX(AI$407:AI$418,$D1083)+INDEX(AI$394:AI$405,$D1083)+AI1038*(1+$E1083))</f>
        <v/>
      </c>
      <c r="AJ1083" s="40">
        <f>AJ1065*Settings!$C$13*(INDEX(AJ$407:AJ$418,$D1083)+INDEX(AJ$394:AJ$405,$D1083)+AJ1038*(1+$E1083))</f>
        <v/>
      </c>
      <c r="AK1083" s="40">
        <f>AK1065*Settings!$C$13*(INDEX(AK$407:AK$418,$D1083)+INDEX(AK$394:AK$405,$D1083)+AK1038*(1+$E1083))</f>
        <v/>
      </c>
      <c r="AL1083" s="40">
        <f>AL1065*Settings!$C$13*(INDEX(AL$407:AL$418,$D1083)+INDEX(AL$394:AL$405,$D1083)+AL1038*(1+$E1083))</f>
        <v/>
      </c>
      <c r="AM1083" s="40">
        <f>AM1065*Settings!$C$13*(INDEX(AM$407:AM$418,$D1083)+INDEX(AM$394:AM$405,$D1083)+AM1038*(1+$E1083))</f>
        <v/>
      </c>
      <c r="AN1083" s="40">
        <f>AN1065*Settings!$C$13*(INDEX(AN$407:AN$418,$D1083)+INDEX(AN$394:AN$405,$D1083)+AN1038*(1+$E1083))</f>
        <v/>
      </c>
      <c r="AO1083" s="40">
        <f>AO1065*Settings!$C$13*(INDEX(AO$407:AO$418,$D1083)+INDEX(AO$394:AO$405,$D1083)+AO1038*(1+$E1083))</f>
        <v/>
      </c>
      <c r="AP1083" s="40">
        <f>AP1065*Settings!$C$13*(INDEX(AP$407:AP$418,$D1083)+INDEX(AP$394:AP$405,$D1083)+AP1038*(1+$E1083))</f>
        <v/>
      </c>
      <c r="AQ1083" s="40">
        <f>AQ1065*Settings!$C$13*(INDEX(AQ$407:AQ$418,$D1083)+INDEX(AQ$394:AQ$405,$D1083)+AQ1038*(1+$E1083))</f>
        <v/>
      </c>
      <c r="AR1083" s="40">
        <f>AR1065*Settings!$C$13*(INDEX(AR$407:AR$418,$D1083)+INDEX(AR$394:AR$405,$D1083)+AR1038*(1+$E1083))</f>
        <v/>
      </c>
      <c r="AS1083" s="40">
        <f>AS1065*Settings!$C$13*(INDEX(AS$407:AS$418,$D1083)+INDEX(AS$394:AS$405,$D1083)+AS1038*(1+$E1083))</f>
        <v/>
      </c>
      <c r="AT1083" s="40">
        <f>AT1065*Settings!$C$13*(INDEX(AT$407:AT$418,$D1083)+INDEX(AT$394:AT$405,$D1083)+AT1038*(1+$E1083))</f>
        <v/>
      </c>
      <c r="AU1083" s="40">
        <f>AU1065*Settings!$C$13*(INDEX(AU$407:AU$418,$D1083)+INDEX(AU$394:AU$405,$D1083)+AU1038*(1+$E1083))</f>
        <v/>
      </c>
      <c r="AV1083" s="40">
        <f>AV1065*Settings!$C$13*(INDEX(AV$407:AV$418,$D1083)+INDEX(AV$394:AV$405,$D1083)+AV1038*(1+$E1083))</f>
        <v/>
      </c>
      <c r="AW1083" s="40">
        <f>AW1065*Settings!$C$13*(INDEX(AW$407:AW$418,$D1083)+INDEX(AW$394:AW$405,$D1083)+AW1038*(1+$E1083))</f>
        <v/>
      </c>
      <c r="AX1083" s="40">
        <f>AX1065*Settings!$C$13*(INDEX(AX$407:AX$418,$D1083)+INDEX(AX$394:AX$405,$D1083)+AX1038*(1+$E1083))</f>
        <v/>
      </c>
      <c r="AY1083" s="40">
        <f>AY1065*Settings!$C$13*(INDEX(AY$407:AY$418,$D1083)+INDEX(AY$394:AY$405,$D1083)+AY1038*(1+$E1083))</f>
        <v/>
      </c>
    </row>
    <row r="1084" hidden="1" outlineLevel="2">
      <c r="A1084" s="14" t="inlineStr">
        <is>
          <t>rtx</t>
        </is>
      </c>
      <c r="B1084" s="14" t="inlineStr">
        <is>
          <t>bio</t>
        </is>
      </c>
      <c r="C1084" s="14" t="inlineStr">
        <is>
          <t>rod</t>
        </is>
      </c>
      <c r="D1084" s="32">
        <f>INDEX(Inputs!$U$5:$U$132,MATCH($B1084&amp;"|"&amp;$C1084,Inputs!$A$5:$A$132,0))</f>
        <v/>
      </c>
      <c r="E1084" s="32">
        <f>INDEX(Inputs!$V$5:$V$132,MATCH($B1084&amp;"|"&amp;$C1084,Inputs!$A$5:$A$132,0))</f>
        <v/>
      </c>
      <c r="F1084" s="36" t="n"/>
      <c r="G1084" s="36" t="n"/>
      <c r="H1084" s="14">
        <f>INDEX(VarLab,MATCH($A1084,VarKey,0))&amp;INDEX(MemLab,MATCH($C1084&amp;"|"&amp;$B1084,MemKey,0))</f>
        <v/>
      </c>
      <c r="I1084" s="14">
        <f>INDEX(VarUnit,MATCH($A1084,VarKey,0))</f>
        <v/>
      </c>
      <c r="J1084" s="14">
        <f>INDEX(VarSrc,MATCH($A1084,VarKey,0))</f>
        <v/>
      </c>
      <c r="K1084" s="11">
        <f>CodePrefix&amp;$A1084&amp;IF($C1084="","","."&amp;$C1084&amp;"."&amp;$B1084)&amp;INDEX(VarEnd,MATCH($A1084,VarKey,0))&amp;K$5</f>
        <v/>
      </c>
      <c r="L1084" s="39">
        <f>L1066*Settings!$C$13*(INDEX(L$407:L$418,$D1084)+INDEX(L$394:L$405,$D1084)+L1039*(1+$E1084))</f>
        <v/>
      </c>
      <c r="M1084" s="40">
        <f>M1066*Settings!$C$13*(INDEX(M$407:M$418,$D1084)+INDEX(M$394:M$405,$D1084)+M1039*(1+$E1084))</f>
        <v/>
      </c>
      <c r="N1084" s="40">
        <f>N1066*Settings!$C$13*(INDEX(N$407:N$418,$D1084)+INDEX(N$394:N$405,$D1084)+N1039*(1+$E1084))</f>
        <v/>
      </c>
      <c r="O1084" s="40">
        <f>O1066*Settings!$C$13*(INDEX(O$407:O$418,$D1084)+INDEX(O$394:O$405,$D1084)+O1039*(1+$E1084))</f>
        <v/>
      </c>
      <c r="P1084" s="40">
        <f>P1066*Settings!$C$13*(INDEX(P$407:P$418,$D1084)+INDEX(P$394:P$405,$D1084)+P1039*(1+$E1084))</f>
        <v/>
      </c>
      <c r="Q1084" s="40">
        <f>Q1066*Settings!$C$13*(INDEX(Q$407:Q$418,$D1084)+INDEX(Q$394:Q$405,$D1084)+Q1039*(1+$E1084))</f>
        <v/>
      </c>
      <c r="R1084" s="40">
        <f>R1066*Settings!$C$13*(INDEX(R$407:R$418,$D1084)+INDEX(R$394:R$405,$D1084)+R1039*(1+$E1084))</f>
        <v/>
      </c>
      <c r="S1084" s="40">
        <f>S1066*Settings!$C$13*(INDEX(S$407:S$418,$D1084)+INDEX(S$394:S$405,$D1084)+S1039*(1+$E1084))</f>
        <v/>
      </c>
      <c r="T1084" s="40">
        <f>T1066*Settings!$C$13*(INDEX(T$407:T$418,$D1084)+INDEX(T$394:T$405,$D1084)+T1039*(1+$E1084))</f>
        <v/>
      </c>
      <c r="U1084" s="40">
        <f>U1066*Settings!$C$13*(INDEX(U$407:U$418,$D1084)+INDEX(U$394:U$405,$D1084)+U1039*(1+$E1084))</f>
        <v/>
      </c>
      <c r="V1084" s="40">
        <f>V1066*Settings!$C$13*(INDEX(V$407:V$418,$D1084)+INDEX(V$394:V$405,$D1084)+V1039*(1+$E1084))</f>
        <v/>
      </c>
      <c r="W1084" s="40">
        <f>W1066*Settings!$C$13*(INDEX(W$407:W$418,$D1084)+INDEX(W$394:W$405,$D1084)+W1039*(1+$E1084))</f>
        <v/>
      </c>
      <c r="X1084" s="40">
        <f>X1066*Settings!$C$13*(INDEX(X$407:X$418,$D1084)+INDEX(X$394:X$405,$D1084)+X1039*(1+$E1084))</f>
        <v/>
      </c>
      <c r="Y1084" s="40">
        <f>Y1066*Settings!$C$13*(INDEX(Y$407:Y$418,$D1084)+INDEX(Y$394:Y$405,$D1084)+Y1039*(1+$E1084))</f>
        <v/>
      </c>
      <c r="Z1084" s="40">
        <f>Z1066*Settings!$C$13*(INDEX(Z$407:Z$418,$D1084)+INDEX(Z$394:Z$405,$D1084)+Z1039*(1+$E1084))</f>
        <v/>
      </c>
      <c r="AA1084" s="40">
        <f>AA1066*Settings!$C$13*(INDEX(AA$407:AA$418,$D1084)+INDEX(AA$394:AA$405,$D1084)+AA1039*(1+$E1084))</f>
        <v/>
      </c>
      <c r="AB1084" s="40">
        <f>AB1066*Settings!$C$13*(INDEX(AB$407:AB$418,$D1084)+INDEX(AB$394:AB$405,$D1084)+AB1039*(1+$E1084))</f>
        <v/>
      </c>
      <c r="AC1084" s="40">
        <f>AC1066*Settings!$C$13*(INDEX(AC$407:AC$418,$D1084)+INDEX(AC$394:AC$405,$D1084)+AC1039*(1+$E1084))</f>
        <v/>
      </c>
      <c r="AD1084" s="40">
        <f>AD1066*Settings!$C$13*(INDEX(AD$407:AD$418,$D1084)+INDEX(AD$394:AD$405,$D1084)+AD1039*(1+$E1084))</f>
        <v/>
      </c>
      <c r="AF1084" s="11">
        <f>CodePrefix&amp;$A1084&amp;IF($C1084="","","."&amp;$C1084&amp;"."&amp;$B1084)&amp;INDEX(VarEnd,MATCH($A1084,VarKey,0))&amp;AF$5</f>
        <v/>
      </c>
      <c r="AG1084" s="39">
        <f>AG1066*Settings!$C$13*(INDEX(AG$407:AG$418,$D1084)+INDEX(AG$394:AG$405,$D1084)+AG1039*(1+$E1084))</f>
        <v/>
      </c>
      <c r="AH1084" s="40">
        <f>AH1066*Settings!$C$13*(INDEX(AH$407:AH$418,$D1084)+INDEX(AH$394:AH$405,$D1084)+AH1039*(1+$E1084))</f>
        <v/>
      </c>
      <c r="AI1084" s="40">
        <f>AI1066*Settings!$C$13*(INDEX(AI$407:AI$418,$D1084)+INDEX(AI$394:AI$405,$D1084)+AI1039*(1+$E1084))</f>
        <v/>
      </c>
      <c r="AJ1084" s="40">
        <f>AJ1066*Settings!$C$13*(INDEX(AJ$407:AJ$418,$D1084)+INDEX(AJ$394:AJ$405,$D1084)+AJ1039*(1+$E1084))</f>
        <v/>
      </c>
      <c r="AK1084" s="40">
        <f>AK1066*Settings!$C$13*(INDEX(AK$407:AK$418,$D1084)+INDEX(AK$394:AK$405,$D1084)+AK1039*(1+$E1084))</f>
        <v/>
      </c>
      <c r="AL1084" s="40">
        <f>AL1066*Settings!$C$13*(INDEX(AL$407:AL$418,$D1084)+INDEX(AL$394:AL$405,$D1084)+AL1039*(1+$E1084))</f>
        <v/>
      </c>
      <c r="AM1084" s="40">
        <f>AM1066*Settings!$C$13*(INDEX(AM$407:AM$418,$D1084)+INDEX(AM$394:AM$405,$D1084)+AM1039*(1+$E1084))</f>
        <v/>
      </c>
      <c r="AN1084" s="40">
        <f>AN1066*Settings!$C$13*(INDEX(AN$407:AN$418,$D1084)+INDEX(AN$394:AN$405,$D1084)+AN1039*(1+$E1084))</f>
        <v/>
      </c>
      <c r="AO1084" s="40">
        <f>AO1066*Settings!$C$13*(INDEX(AO$407:AO$418,$D1084)+INDEX(AO$394:AO$405,$D1084)+AO1039*(1+$E1084))</f>
        <v/>
      </c>
      <c r="AP1084" s="40">
        <f>AP1066*Settings!$C$13*(INDEX(AP$407:AP$418,$D1084)+INDEX(AP$394:AP$405,$D1084)+AP1039*(1+$E1084))</f>
        <v/>
      </c>
      <c r="AQ1084" s="40">
        <f>AQ1066*Settings!$C$13*(INDEX(AQ$407:AQ$418,$D1084)+INDEX(AQ$394:AQ$405,$D1084)+AQ1039*(1+$E1084))</f>
        <v/>
      </c>
      <c r="AR1084" s="40">
        <f>AR1066*Settings!$C$13*(INDEX(AR$407:AR$418,$D1084)+INDEX(AR$394:AR$405,$D1084)+AR1039*(1+$E1084))</f>
        <v/>
      </c>
      <c r="AS1084" s="40">
        <f>AS1066*Settings!$C$13*(INDEX(AS$407:AS$418,$D1084)+INDEX(AS$394:AS$405,$D1084)+AS1039*(1+$E1084))</f>
        <v/>
      </c>
      <c r="AT1084" s="40">
        <f>AT1066*Settings!$C$13*(INDEX(AT$407:AT$418,$D1084)+INDEX(AT$394:AT$405,$D1084)+AT1039*(1+$E1084))</f>
        <v/>
      </c>
      <c r="AU1084" s="40">
        <f>AU1066*Settings!$C$13*(INDEX(AU$407:AU$418,$D1084)+INDEX(AU$394:AU$405,$D1084)+AU1039*(1+$E1084))</f>
        <v/>
      </c>
      <c r="AV1084" s="40">
        <f>AV1066*Settings!$C$13*(INDEX(AV$407:AV$418,$D1084)+INDEX(AV$394:AV$405,$D1084)+AV1039*(1+$E1084))</f>
        <v/>
      </c>
      <c r="AW1084" s="40">
        <f>AW1066*Settings!$C$13*(INDEX(AW$407:AW$418,$D1084)+INDEX(AW$394:AW$405,$D1084)+AW1039*(1+$E1084))</f>
        <v/>
      </c>
      <c r="AX1084" s="40">
        <f>AX1066*Settings!$C$13*(INDEX(AX$407:AX$418,$D1084)+INDEX(AX$394:AX$405,$D1084)+AX1039*(1+$E1084))</f>
        <v/>
      </c>
      <c r="AY1084" s="40">
        <f>AY1066*Settings!$C$13*(INDEX(AY$407:AY$418,$D1084)+INDEX(AY$394:AY$405,$D1084)+AY1039*(1+$E1084))</f>
        <v/>
      </c>
    </row>
    <row r="1085" hidden="1" outlineLevel="2"/>
    <row r="1086" hidden="1" outlineLevel="2">
      <c r="A1086" s="14" t="inlineStr">
        <is>
          <t>rsub</t>
        </is>
      </c>
      <c r="B1086" s="14" t="inlineStr">
        <is>
          <t>coa</t>
        </is>
      </c>
      <c r="C1086" s="14" t="inlineStr">
        <is>
          <t>rod</t>
        </is>
      </c>
      <c r="D1086" s="32">
        <f>INDEX(Inputs!$U$5:$U$132,MATCH($B1086&amp;"|"&amp;$C1086,Inputs!$A$5:$A$132,0))</f>
        <v/>
      </c>
      <c r="E1086" s="36" t="n"/>
      <c r="F1086" s="36" t="n"/>
      <c r="G1086" s="36" t="n"/>
      <c r="H1086" s="14">
        <f>INDEX(VarLab,MATCH($A1086,VarKey,0))&amp;INDEX(MemLab,MATCH($C1086&amp;"|"&amp;$B1086,MemKey,0))</f>
        <v/>
      </c>
      <c r="I1086" s="14">
        <f>INDEX(VarUnit,MATCH($A1086,VarKey,0))</f>
        <v/>
      </c>
      <c r="J1086" s="14">
        <f>INDEX(VarSrc,MATCH($A1086,VarKey,0))</f>
        <v/>
      </c>
      <c r="K1086" s="11">
        <f>CodePrefix&amp;$A1086&amp;IF($C1086="","","."&amp;$C1086&amp;"."&amp;$B1086)&amp;INDEX(VarEnd,MATCH($A1086,VarKey,0))&amp;K$5</f>
        <v/>
      </c>
      <c r="L1086" s="39">
        <f>L1059*Settings!$C$13*(INDEX(L$420:L$431,$D1086))</f>
        <v/>
      </c>
      <c r="M1086" s="40">
        <f>M1059*Settings!$C$13*(INDEX(M$420:M$431,$D1086))</f>
        <v/>
      </c>
      <c r="N1086" s="40">
        <f>N1059*Settings!$C$13*(INDEX(N$420:N$431,$D1086))</f>
        <v/>
      </c>
      <c r="O1086" s="40">
        <f>O1059*Settings!$C$13*(INDEX(O$420:O$431,$D1086))</f>
        <v/>
      </c>
      <c r="P1086" s="40">
        <f>P1059*Settings!$C$13*(INDEX(P$420:P$431,$D1086))</f>
        <v/>
      </c>
      <c r="Q1086" s="40">
        <f>Q1059*Settings!$C$13*(INDEX(Q$420:Q$431,$D1086))</f>
        <v/>
      </c>
      <c r="R1086" s="40">
        <f>R1059*Settings!$C$13*(INDEX(R$420:R$431,$D1086))</f>
        <v/>
      </c>
      <c r="S1086" s="40">
        <f>S1059*Settings!$C$13*(INDEX(S$420:S$431,$D1086))</f>
        <v/>
      </c>
      <c r="T1086" s="40">
        <f>T1059*Settings!$C$13*(INDEX(T$420:T$431,$D1086))</f>
        <v/>
      </c>
      <c r="U1086" s="40">
        <f>U1059*Settings!$C$13*(INDEX(U$420:U$431,$D1086))</f>
        <v/>
      </c>
      <c r="V1086" s="40">
        <f>V1059*Settings!$C$13*(INDEX(V$420:V$431,$D1086))</f>
        <v/>
      </c>
      <c r="W1086" s="40">
        <f>W1059*Settings!$C$13*(INDEX(W$420:W$431,$D1086))</f>
        <v/>
      </c>
      <c r="X1086" s="40">
        <f>X1059*Settings!$C$13*(INDEX(X$420:X$431,$D1086))</f>
        <v/>
      </c>
      <c r="Y1086" s="40">
        <f>Y1059*Settings!$C$13*(INDEX(Y$420:Y$431,$D1086))</f>
        <v/>
      </c>
      <c r="Z1086" s="40">
        <f>Z1059*Settings!$C$13*(INDEX(Z$420:Z$431,$D1086))</f>
        <v/>
      </c>
      <c r="AA1086" s="40">
        <f>AA1059*Settings!$C$13*(INDEX(AA$420:AA$431,$D1086))</f>
        <v/>
      </c>
      <c r="AB1086" s="40">
        <f>AB1059*Settings!$C$13*(INDEX(AB$420:AB$431,$D1086))</f>
        <v/>
      </c>
      <c r="AC1086" s="40">
        <f>AC1059*Settings!$C$13*(INDEX(AC$420:AC$431,$D1086))</f>
        <v/>
      </c>
      <c r="AD1086" s="40">
        <f>AD1059*Settings!$C$13*(INDEX(AD$420:AD$431,$D1086))</f>
        <v/>
      </c>
      <c r="AF1086" s="11">
        <f>CodePrefix&amp;$A1086&amp;IF($C1086="","","."&amp;$C1086&amp;"."&amp;$B1086)&amp;INDEX(VarEnd,MATCH($A1086,VarKey,0))&amp;AF$5</f>
        <v/>
      </c>
      <c r="AG1086" s="39">
        <f>AG1059*Settings!$C$13*(INDEX(AG$420:AG$431,$D1086))</f>
        <v/>
      </c>
      <c r="AH1086" s="40">
        <f>AH1059*Settings!$C$13*(INDEX(AH$420:AH$431,$D1086))</f>
        <v/>
      </c>
      <c r="AI1086" s="40">
        <f>AI1059*Settings!$C$13*(INDEX(AI$420:AI$431,$D1086))</f>
        <v/>
      </c>
      <c r="AJ1086" s="40">
        <f>AJ1059*Settings!$C$13*(INDEX(AJ$420:AJ$431,$D1086))</f>
        <v/>
      </c>
      <c r="AK1086" s="40">
        <f>AK1059*Settings!$C$13*(INDEX(AK$420:AK$431,$D1086))</f>
        <v/>
      </c>
      <c r="AL1086" s="40">
        <f>AL1059*Settings!$C$13*(INDEX(AL$420:AL$431,$D1086))</f>
        <v/>
      </c>
      <c r="AM1086" s="40">
        <f>AM1059*Settings!$C$13*(INDEX(AM$420:AM$431,$D1086))</f>
        <v/>
      </c>
      <c r="AN1086" s="40">
        <f>AN1059*Settings!$C$13*(INDEX(AN$420:AN$431,$D1086))</f>
        <v/>
      </c>
      <c r="AO1086" s="40">
        <f>AO1059*Settings!$C$13*(INDEX(AO$420:AO$431,$D1086))</f>
        <v/>
      </c>
      <c r="AP1086" s="40">
        <f>AP1059*Settings!$C$13*(INDEX(AP$420:AP$431,$D1086))</f>
        <v/>
      </c>
      <c r="AQ1086" s="40">
        <f>AQ1059*Settings!$C$13*(INDEX(AQ$420:AQ$431,$D1086))</f>
        <v/>
      </c>
      <c r="AR1086" s="40">
        <f>AR1059*Settings!$C$13*(INDEX(AR$420:AR$431,$D1086))</f>
        <v/>
      </c>
      <c r="AS1086" s="40">
        <f>AS1059*Settings!$C$13*(INDEX(AS$420:AS$431,$D1086))</f>
        <v/>
      </c>
      <c r="AT1086" s="40">
        <f>AT1059*Settings!$C$13*(INDEX(AT$420:AT$431,$D1086))</f>
        <v/>
      </c>
      <c r="AU1086" s="40">
        <f>AU1059*Settings!$C$13*(INDEX(AU$420:AU$431,$D1086))</f>
        <v/>
      </c>
      <c r="AV1086" s="40">
        <f>AV1059*Settings!$C$13*(INDEX(AV$420:AV$431,$D1086))</f>
        <v/>
      </c>
      <c r="AW1086" s="40">
        <f>AW1059*Settings!$C$13*(INDEX(AW$420:AW$431,$D1086))</f>
        <v/>
      </c>
      <c r="AX1086" s="40">
        <f>AX1059*Settings!$C$13*(INDEX(AX$420:AX$431,$D1086))</f>
        <v/>
      </c>
      <c r="AY1086" s="40">
        <f>AY1059*Settings!$C$13*(INDEX(AY$420:AY$431,$D1086))</f>
        <v/>
      </c>
    </row>
    <row r="1087" hidden="1" outlineLevel="2">
      <c r="A1087" s="14" t="inlineStr">
        <is>
          <t>rsub</t>
        </is>
      </c>
      <c r="B1087" s="14" t="inlineStr">
        <is>
          <t>nga</t>
        </is>
      </c>
      <c r="C1087" s="14" t="inlineStr">
        <is>
          <t>rod</t>
        </is>
      </c>
      <c r="D1087" s="32">
        <f>INDEX(Inputs!$U$5:$U$132,MATCH($B1087&amp;"|"&amp;$C1087,Inputs!$A$5:$A$132,0))</f>
        <v/>
      </c>
      <c r="E1087" s="36" t="n"/>
      <c r="F1087" s="36" t="n"/>
      <c r="G1087" s="36" t="n"/>
      <c r="H1087" s="14">
        <f>INDEX(VarLab,MATCH($A1087,VarKey,0))&amp;INDEX(MemLab,MATCH($C1087&amp;"|"&amp;$B1087,MemKey,0))</f>
        <v/>
      </c>
      <c r="I1087" s="14">
        <f>INDEX(VarUnit,MATCH($A1087,VarKey,0))</f>
        <v/>
      </c>
      <c r="J1087" s="14">
        <f>INDEX(VarSrc,MATCH($A1087,VarKey,0))</f>
        <v/>
      </c>
      <c r="K1087" s="11">
        <f>CodePrefix&amp;$A1087&amp;IF($C1087="","","."&amp;$C1087&amp;"."&amp;$B1087)&amp;INDEX(VarEnd,MATCH($A1087,VarKey,0))&amp;K$5</f>
        <v/>
      </c>
      <c r="L1087" s="39">
        <f>L1060*Settings!$C$13*(INDEX(L$420:L$431,$D1087))</f>
        <v/>
      </c>
      <c r="M1087" s="40">
        <f>M1060*Settings!$C$13*(INDEX(M$420:M$431,$D1087))</f>
        <v/>
      </c>
      <c r="N1087" s="40">
        <f>N1060*Settings!$C$13*(INDEX(N$420:N$431,$D1087))</f>
        <v/>
      </c>
      <c r="O1087" s="40">
        <f>O1060*Settings!$C$13*(INDEX(O$420:O$431,$D1087))</f>
        <v/>
      </c>
      <c r="P1087" s="40">
        <f>P1060*Settings!$C$13*(INDEX(P$420:P$431,$D1087))</f>
        <v/>
      </c>
      <c r="Q1087" s="40">
        <f>Q1060*Settings!$C$13*(INDEX(Q$420:Q$431,$D1087))</f>
        <v/>
      </c>
      <c r="R1087" s="40">
        <f>R1060*Settings!$C$13*(INDEX(R$420:R$431,$D1087))</f>
        <v/>
      </c>
      <c r="S1087" s="40">
        <f>S1060*Settings!$C$13*(INDEX(S$420:S$431,$D1087))</f>
        <v/>
      </c>
      <c r="T1087" s="40">
        <f>T1060*Settings!$C$13*(INDEX(T$420:T$431,$D1087))</f>
        <v/>
      </c>
      <c r="U1087" s="40">
        <f>U1060*Settings!$C$13*(INDEX(U$420:U$431,$D1087))</f>
        <v/>
      </c>
      <c r="V1087" s="40">
        <f>V1060*Settings!$C$13*(INDEX(V$420:V$431,$D1087))</f>
        <v/>
      </c>
      <c r="W1087" s="40">
        <f>W1060*Settings!$C$13*(INDEX(W$420:W$431,$D1087))</f>
        <v/>
      </c>
      <c r="X1087" s="40">
        <f>X1060*Settings!$C$13*(INDEX(X$420:X$431,$D1087))</f>
        <v/>
      </c>
      <c r="Y1087" s="40">
        <f>Y1060*Settings!$C$13*(INDEX(Y$420:Y$431,$D1087))</f>
        <v/>
      </c>
      <c r="Z1087" s="40">
        <f>Z1060*Settings!$C$13*(INDEX(Z$420:Z$431,$D1087))</f>
        <v/>
      </c>
      <c r="AA1087" s="40">
        <f>AA1060*Settings!$C$13*(INDEX(AA$420:AA$431,$D1087))</f>
        <v/>
      </c>
      <c r="AB1087" s="40">
        <f>AB1060*Settings!$C$13*(INDEX(AB$420:AB$431,$D1087))</f>
        <v/>
      </c>
      <c r="AC1087" s="40">
        <f>AC1060*Settings!$C$13*(INDEX(AC$420:AC$431,$D1087))</f>
        <v/>
      </c>
      <c r="AD1087" s="40">
        <f>AD1060*Settings!$C$13*(INDEX(AD$420:AD$431,$D1087))</f>
        <v/>
      </c>
      <c r="AF1087" s="11">
        <f>CodePrefix&amp;$A1087&amp;IF($C1087="","","."&amp;$C1087&amp;"."&amp;$B1087)&amp;INDEX(VarEnd,MATCH($A1087,VarKey,0))&amp;AF$5</f>
        <v/>
      </c>
      <c r="AG1087" s="39">
        <f>AG1060*Settings!$C$13*(INDEX(AG$420:AG$431,$D1087))</f>
        <v/>
      </c>
      <c r="AH1087" s="40">
        <f>AH1060*Settings!$C$13*(INDEX(AH$420:AH$431,$D1087))</f>
        <v/>
      </c>
      <c r="AI1087" s="40">
        <f>AI1060*Settings!$C$13*(INDEX(AI$420:AI$431,$D1087))</f>
        <v/>
      </c>
      <c r="AJ1087" s="40">
        <f>AJ1060*Settings!$C$13*(INDEX(AJ$420:AJ$431,$D1087))</f>
        <v/>
      </c>
      <c r="AK1087" s="40">
        <f>AK1060*Settings!$C$13*(INDEX(AK$420:AK$431,$D1087))</f>
        <v/>
      </c>
      <c r="AL1087" s="40">
        <f>AL1060*Settings!$C$13*(INDEX(AL$420:AL$431,$D1087))</f>
        <v/>
      </c>
      <c r="AM1087" s="40">
        <f>AM1060*Settings!$C$13*(INDEX(AM$420:AM$431,$D1087))</f>
        <v/>
      </c>
      <c r="AN1087" s="40">
        <f>AN1060*Settings!$C$13*(INDEX(AN$420:AN$431,$D1087))</f>
        <v/>
      </c>
      <c r="AO1087" s="40">
        <f>AO1060*Settings!$C$13*(INDEX(AO$420:AO$431,$D1087))</f>
        <v/>
      </c>
      <c r="AP1087" s="40">
        <f>AP1060*Settings!$C$13*(INDEX(AP$420:AP$431,$D1087))</f>
        <v/>
      </c>
      <c r="AQ1087" s="40">
        <f>AQ1060*Settings!$C$13*(INDEX(AQ$420:AQ$431,$D1087))</f>
        <v/>
      </c>
      <c r="AR1087" s="40">
        <f>AR1060*Settings!$C$13*(INDEX(AR$420:AR$431,$D1087))</f>
        <v/>
      </c>
      <c r="AS1087" s="40">
        <f>AS1060*Settings!$C$13*(INDEX(AS$420:AS$431,$D1087))</f>
        <v/>
      </c>
      <c r="AT1087" s="40">
        <f>AT1060*Settings!$C$13*(INDEX(AT$420:AT$431,$D1087))</f>
        <v/>
      </c>
      <c r="AU1087" s="40">
        <f>AU1060*Settings!$C$13*(INDEX(AU$420:AU$431,$D1087))</f>
        <v/>
      </c>
      <c r="AV1087" s="40">
        <f>AV1060*Settings!$C$13*(INDEX(AV$420:AV$431,$D1087))</f>
        <v/>
      </c>
      <c r="AW1087" s="40">
        <f>AW1060*Settings!$C$13*(INDEX(AW$420:AW$431,$D1087))</f>
        <v/>
      </c>
      <c r="AX1087" s="40">
        <f>AX1060*Settings!$C$13*(INDEX(AX$420:AX$431,$D1087))</f>
        <v/>
      </c>
      <c r="AY1087" s="40">
        <f>AY1060*Settings!$C$13*(INDEX(AY$420:AY$431,$D1087))</f>
        <v/>
      </c>
    </row>
    <row r="1088" hidden="1" outlineLevel="2">
      <c r="A1088" s="14" t="inlineStr">
        <is>
          <t>rsub</t>
        </is>
      </c>
      <c r="B1088" s="14" t="inlineStr">
        <is>
          <t>gso</t>
        </is>
      </c>
      <c r="C1088" s="14" t="inlineStr">
        <is>
          <t>rod</t>
        </is>
      </c>
      <c r="D1088" s="32">
        <f>INDEX(Inputs!$U$5:$U$132,MATCH($B1088&amp;"|"&amp;$C1088,Inputs!$A$5:$A$132,0))</f>
        <v/>
      </c>
      <c r="E1088" s="36" t="n"/>
      <c r="F1088" s="36" t="n"/>
      <c r="G1088" s="36" t="n"/>
      <c r="H1088" s="14">
        <f>INDEX(VarLab,MATCH($A1088,VarKey,0))&amp;INDEX(MemLab,MATCH($C1088&amp;"|"&amp;$B1088,MemKey,0))</f>
        <v/>
      </c>
      <c r="I1088" s="14">
        <f>INDEX(VarUnit,MATCH($A1088,VarKey,0))</f>
        <v/>
      </c>
      <c r="J1088" s="14">
        <f>INDEX(VarSrc,MATCH($A1088,VarKey,0))</f>
        <v/>
      </c>
      <c r="K1088" s="11">
        <f>CodePrefix&amp;$A1088&amp;IF($C1088="","","."&amp;$C1088&amp;"."&amp;$B1088)&amp;INDEX(VarEnd,MATCH($A1088,VarKey,0))&amp;K$5</f>
        <v/>
      </c>
      <c r="L1088" s="39">
        <f>L1061*Settings!$C$13*(INDEX(L$420:L$431,$D1088))</f>
        <v/>
      </c>
      <c r="M1088" s="40">
        <f>M1061*Settings!$C$13*(INDEX(M$420:M$431,$D1088))</f>
        <v/>
      </c>
      <c r="N1088" s="40">
        <f>N1061*Settings!$C$13*(INDEX(N$420:N$431,$D1088))</f>
        <v/>
      </c>
      <c r="O1088" s="40">
        <f>O1061*Settings!$C$13*(INDEX(O$420:O$431,$D1088))</f>
        <v/>
      </c>
      <c r="P1088" s="40">
        <f>P1061*Settings!$C$13*(INDEX(P$420:P$431,$D1088))</f>
        <v/>
      </c>
      <c r="Q1088" s="40">
        <f>Q1061*Settings!$C$13*(INDEX(Q$420:Q$431,$D1088))</f>
        <v/>
      </c>
      <c r="R1088" s="40">
        <f>R1061*Settings!$C$13*(INDEX(R$420:R$431,$D1088))</f>
        <v/>
      </c>
      <c r="S1088" s="40">
        <f>S1061*Settings!$C$13*(INDEX(S$420:S$431,$D1088))</f>
        <v/>
      </c>
      <c r="T1088" s="40">
        <f>T1061*Settings!$C$13*(INDEX(T$420:T$431,$D1088))</f>
        <v/>
      </c>
      <c r="U1088" s="40">
        <f>U1061*Settings!$C$13*(INDEX(U$420:U$431,$D1088))</f>
        <v/>
      </c>
      <c r="V1088" s="40">
        <f>V1061*Settings!$C$13*(INDEX(V$420:V$431,$D1088))</f>
        <v/>
      </c>
      <c r="W1088" s="40">
        <f>W1061*Settings!$C$13*(INDEX(W$420:W$431,$D1088))</f>
        <v/>
      </c>
      <c r="X1088" s="40">
        <f>X1061*Settings!$C$13*(INDEX(X$420:X$431,$D1088))</f>
        <v/>
      </c>
      <c r="Y1088" s="40">
        <f>Y1061*Settings!$C$13*(INDEX(Y$420:Y$431,$D1088))</f>
        <v/>
      </c>
      <c r="Z1088" s="40">
        <f>Z1061*Settings!$C$13*(INDEX(Z$420:Z$431,$D1088))</f>
        <v/>
      </c>
      <c r="AA1088" s="40">
        <f>AA1061*Settings!$C$13*(INDEX(AA$420:AA$431,$D1088))</f>
        <v/>
      </c>
      <c r="AB1088" s="40">
        <f>AB1061*Settings!$C$13*(INDEX(AB$420:AB$431,$D1088))</f>
        <v/>
      </c>
      <c r="AC1088" s="40">
        <f>AC1061*Settings!$C$13*(INDEX(AC$420:AC$431,$D1088))</f>
        <v/>
      </c>
      <c r="AD1088" s="40">
        <f>AD1061*Settings!$C$13*(INDEX(AD$420:AD$431,$D1088))</f>
        <v/>
      </c>
      <c r="AF1088" s="11">
        <f>CodePrefix&amp;$A1088&amp;IF($C1088="","","."&amp;$C1088&amp;"."&amp;$B1088)&amp;INDEX(VarEnd,MATCH($A1088,VarKey,0))&amp;AF$5</f>
        <v/>
      </c>
      <c r="AG1088" s="39">
        <f>AG1061*Settings!$C$13*(INDEX(AG$420:AG$431,$D1088))</f>
        <v/>
      </c>
      <c r="AH1088" s="40">
        <f>AH1061*Settings!$C$13*(INDEX(AH$420:AH$431,$D1088))</f>
        <v/>
      </c>
      <c r="AI1088" s="40">
        <f>AI1061*Settings!$C$13*(INDEX(AI$420:AI$431,$D1088))</f>
        <v/>
      </c>
      <c r="AJ1088" s="40">
        <f>AJ1061*Settings!$C$13*(INDEX(AJ$420:AJ$431,$D1088))</f>
        <v/>
      </c>
      <c r="AK1088" s="40">
        <f>AK1061*Settings!$C$13*(INDEX(AK$420:AK$431,$D1088))</f>
        <v/>
      </c>
      <c r="AL1088" s="40">
        <f>AL1061*Settings!$C$13*(INDEX(AL$420:AL$431,$D1088))</f>
        <v/>
      </c>
      <c r="AM1088" s="40">
        <f>AM1061*Settings!$C$13*(INDEX(AM$420:AM$431,$D1088))</f>
        <v/>
      </c>
      <c r="AN1088" s="40">
        <f>AN1061*Settings!$C$13*(INDEX(AN$420:AN$431,$D1088))</f>
        <v/>
      </c>
      <c r="AO1088" s="40">
        <f>AO1061*Settings!$C$13*(INDEX(AO$420:AO$431,$D1088))</f>
        <v/>
      </c>
      <c r="AP1088" s="40">
        <f>AP1061*Settings!$C$13*(INDEX(AP$420:AP$431,$D1088))</f>
        <v/>
      </c>
      <c r="AQ1088" s="40">
        <f>AQ1061*Settings!$C$13*(INDEX(AQ$420:AQ$431,$D1088))</f>
        <v/>
      </c>
      <c r="AR1088" s="40">
        <f>AR1061*Settings!$C$13*(INDEX(AR$420:AR$431,$D1088))</f>
        <v/>
      </c>
      <c r="AS1088" s="40">
        <f>AS1061*Settings!$C$13*(INDEX(AS$420:AS$431,$D1088))</f>
        <v/>
      </c>
      <c r="AT1088" s="40">
        <f>AT1061*Settings!$C$13*(INDEX(AT$420:AT$431,$D1088))</f>
        <v/>
      </c>
      <c r="AU1088" s="40">
        <f>AU1061*Settings!$C$13*(INDEX(AU$420:AU$431,$D1088))</f>
        <v/>
      </c>
      <c r="AV1088" s="40">
        <f>AV1061*Settings!$C$13*(INDEX(AV$420:AV$431,$D1088))</f>
        <v/>
      </c>
      <c r="AW1088" s="40">
        <f>AW1061*Settings!$C$13*(INDEX(AW$420:AW$431,$D1088))</f>
        <v/>
      </c>
      <c r="AX1088" s="40">
        <f>AX1061*Settings!$C$13*(INDEX(AX$420:AX$431,$D1088))</f>
        <v/>
      </c>
      <c r="AY1088" s="40">
        <f>AY1061*Settings!$C$13*(INDEX(AY$420:AY$431,$D1088))</f>
        <v/>
      </c>
    </row>
    <row r="1089" hidden="1" outlineLevel="2">
      <c r="A1089" s="14" t="inlineStr">
        <is>
          <t>rsub</t>
        </is>
      </c>
      <c r="B1089" s="14" t="inlineStr">
        <is>
          <t>die</t>
        </is>
      </c>
      <c r="C1089" s="14" t="inlineStr">
        <is>
          <t>rod</t>
        </is>
      </c>
      <c r="D1089" s="32">
        <f>INDEX(Inputs!$U$5:$U$132,MATCH($B1089&amp;"|"&amp;$C1089,Inputs!$A$5:$A$132,0))</f>
        <v/>
      </c>
      <c r="E1089" s="36" t="n"/>
      <c r="F1089" s="36" t="n"/>
      <c r="G1089" s="36" t="n"/>
      <c r="H1089" s="14">
        <f>INDEX(VarLab,MATCH($A1089,VarKey,0))&amp;INDEX(MemLab,MATCH($C1089&amp;"|"&amp;$B1089,MemKey,0))</f>
        <v/>
      </c>
      <c r="I1089" s="14">
        <f>INDEX(VarUnit,MATCH($A1089,VarKey,0))</f>
        <v/>
      </c>
      <c r="J1089" s="14">
        <f>INDEX(VarSrc,MATCH($A1089,VarKey,0))</f>
        <v/>
      </c>
      <c r="K1089" s="11">
        <f>CodePrefix&amp;$A1089&amp;IF($C1089="","","."&amp;$C1089&amp;"."&amp;$B1089)&amp;INDEX(VarEnd,MATCH($A1089,VarKey,0))&amp;K$5</f>
        <v/>
      </c>
      <c r="L1089" s="39">
        <f>L1062*Settings!$C$13*(INDEX(L$420:L$431,$D1089))</f>
        <v/>
      </c>
      <c r="M1089" s="40">
        <f>M1062*Settings!$C$13*(INDEX(M$420:M$431,$D1089))</f>
        <v/>
      </c>
      <c r="N1089" s="40">
        <f>N1062*Settings!$C$13*(INDEX(N$420:N$431,$D1089))</f>
        <v/>
      </c>
      <c r="O1089" s="40">
        <f>O1062*Settings!$C$13*(INDEX(O$420:O$431,$D1089))</f>
        <v/>
      </c>
      <c r="P1089" s="40">
        <f>P1062*Settings!$C$13*(INDEX(P$420:P$431,$D1089))</f>
        <v/>
      </c>
      <c r="Q1089" s="40">
        <f>Q1062*Settings!$C$13*(INDEX(Q$420:Q$431,$D1089))</f>
        <v/>
      </c>
      <c r="R1089" s="40">
        <f>R1062*Settings!$C$13*(INDEX(R$420:R$431,$D1089))</f>
        <v/>
      </c>
      <c r="S1089" s="40">
        <f>S1062*Settings!$C$13*(INDEX(S$420:S$431,$D1089))</f>
        <v/>
      </c>
      <c r="T1089" s="40">
        <f>T1062*Settings!$C$13*(INDEX(T$420:T$431,$D1089))</f>
        <v/>
      </c>
      <c r="U1089" s="40">
        <f>U1062*Settings!$C$13*(INDEX(U$420:U$431,$D1089))</f>
        <v/>
      </c>
      <c r="V1089" s="40">
        <f>V1062*Settings!$C$13*(INDEX(V$420:V$431,$D1089))</f>
        <v/>
      </c>
      <c r="W1089" s="40">
        <f>W1062*Settings!$C$13*(INDEX(W$420:W$431,$D1089))</f>
        <v/>
      </c>
      <c r="X1089" s="40">
        <f>X1062*Settings!$C$13*(INDEX(X$420:X$431,$D1089))</f>
        <v/>
      </c>
      <c r="Y1089" s="40">
        <f>Y1062*Settings!$C$13*(INDEX(Y$420:Y$431,$D1089))</f>
        <v/>
      </c>
      <c r="Z1089" s="40">
        <f>Z1062*Settings!$C$13*(INDEX(Z$420:Z$431,$D1089))</f>
        <v/>
      </c>
      <c r="AA1089" s="40">
        <f>AA1062*Settings!$C$13*(INDEX(AA$420:AA$431,$D1089))</f>
        <v/>
      </c>
      <c r="AB1089" s="40">
        <f>AB1062*Settings!$C$13*(INDEX(AB$420:AB$431,$D1089))</f>
        <v/>
      </c>
      <c r="AC1089" s="40">
        <f>AC1062*Settings!$C$13*(INDEX(AC$420:AC$431,$D1089))</f>
        <v/>
      </c>
      <c r="AD1089" s="40">
        <f>AD1062*Settings!$C$13*(INDEX(AD$420:AD$431,$D1089))</f>
        <v/>
      </c>
      <c r="AF1089" s="11">
        <f>CodePrefix&amp;$A1089&amp;IF($C1089="","","."&amp;$C1089&amp;"."&amp;$B1089)&amp;INDEX(VarEnd,MATCH($A1089,VarKey,0))&amp;AF$5</f>
        <v/>
      </c>
      <c r="AG1089" s="39">
        <f>AG1062*Settings!$C$13*(INDEX(AG$420:AG$431,$D1089))</f>
        <v/>
      </c>
      <c r="AH1089" s="40">
        <f>AH1062*Settings!$C$13*(INDEX(AH$420:AH$431,$D1089))</f>
        <v/>
      </c>
      <c r="AI1089" s="40">
        <f>AI1062*Settings!$C$13*(INDEX(AI$420:AI$431,$D1089))</f>
        <v/>
      </c>
      <c r="AJ1089" s="40">
        <f>AJ1062*Settings!$C$13*(INDEX(AJ$420:AJ$431,$D1089))</f>
        <v/>
      </c>
      <c r="AK1089" s="40">
        <f>AK1062*Settings!$C$13*(INDEX(AK$420:AK$431,$D1089))</f>
        <v/>
      </c>
      <c r="AL1089" s="40">
        <f>AL1062*Settings!$C$13*(INDEX(AL$420:AL$431,$D1089))</f>
        <v/>
      </c>
      <c r="AM1089" s="40">
        <f>AM1062*Settings!$C$13*(INDEX(AM$420:AM$431,$D1089))</f>
        <v/>
      </c>
      <c r="AN1089" s="40">
        <f>AN1062*Settings!$C$13*(INDEX(AN$420:AN$431,$D1089))</f>
        <v/>
      </c>
      <c r="AO1089" s="40">
        <f>AO1062*Settings!$C$13*(INDEX(AO$420:AO$431,$D1089))</f>
        <v/>
      </c>
      <c r="AP1089" s="40">
        <f>AP1062*Settings!$C$13*(INDEX(AP$420:AP$431,$D1089))</f>
        <v/>
      </c>
      <c r="AQ1089" s="40">
        <f>AQ1062*Settings!$C$13*(INDEX(AQ$420:AQ$431,$D1089))</f>
        <v/>
      </c>
      <c r="AR1089" s="40">
        <f>AR1062*Settings!$C$13*(INDEX(AR$420:AR$431,$D1089))</f>
        <v/>
      </c>
      <c r="AS1089" s="40">
        <f>AS1062*Settings!$C$13*(INDEX(AS$420:AS$431,$D1089))</f>
        <v/>
      </c>
      <c r="AT1089" s="40">
        <f>AT1062*Settings!$C$13*(INDEX(AT$420:AT$431,$D1089))</f>
        <v/>
      </c>
      <c r="AU1089" s="40">
        <f>AU1062*Settings!$C$13*(INDEX(AU$420:AU$431,$D1089))</f>
        <v/>
      </c>
      <c r="AV1089" s="40">
        <f>AV1062*Settings!$C$13*(INDEX(AV$420:AV$431,$D1089))</f>
        <v/>
      </c>
      <c r="AW1089" s="40">
        <f>AW1062*Settings!$C$13*(INDEX(AW$420:AW$431,$D1089))</f>
        <v/>
      </c>
      <c r="AX1089" s="40">
        <f>AX1062*Settings!$C$13*(INDEX(AX$420:AX$431,$D1089))</f>
        <v/>
      </c>
      <c r="AY1089" s="40">
        <f>AY1062*Settings!$C$13*(INDEX(AY$420:AY$431,$D1089))</f>
        <v/>
      </c>
    </row>
    <row r="1090" hidden="1" outlineLevel="2">
      <c r="A1090" s="14" t="inlineStr">
        <is>
          <t>rsub</t>
        </is>
      </c>
      <c r="B1090" s="14" t="inlineStr">
        <is>
          <t>lpg</t>
        </is>
      </c>
      <c r="C1090" s="14" t="inlineStr">
        <is>
          <t>rod</t>
        </is>
      </c>
      <c r="D1090" s="32">
        <f>INDEX(Inputs!$U$5:$U$132,MATCH($B1090&amp;"|"&amp;$C1090,Inputs!$A$5:$A$132,0))</f>
        <v/>
      </c>
      <c r="E1090" s="36" t="n"/>
      <c r="F1090" s="36" t="n"/>
      <c r="G1090" s="36" t="n"/>
      <c r="H1090" s="14">
        <f>INDEX(VarLab,MATCH($A1090,VarKey,0))&amp;INDEX(MemLab,MATCH($C1090&amp;"|"&amp;$B1090,MemKey,0))</f>
        <v/>
      </c>
      <c r="I1090" s="14">
        <f>INDEX(VarUnit,MATCH($A1090,VarKey,0))</f>
        <v/>
      </c>
      <c r="J1090" s="14">
        <f>INDEX(VarSrc,MATCH($A1090,VarKey,0))</f>
        <v/>
      </c>
      <c r="K1090" s="11">
        <f>CodePrefix&amp;$A1090&amp;IF($C1090="","","."&amp;$C1090&amp;"."&amp;$B1090)&amp;INDEX(VarEnd,MATCH($A1090,VarKey,0))&amp;K$5</f>
        <v/>
      </c>
      <c r="L1090" s="39">
        <f>L1063*Settings!$C$13*(INDEX(L$420:L$431,$D1090))</f>
        <v/>
      </c>
      <c r="M1090" s="40">
        <f>M1063*Settings!$C$13*(INDEX(M$420:M$431,$D1090))</f>
        <v/>
      </c>
      <c r="N1090" s="40">
        <f>N1063*Settings!$C$13*(INDEX(N$420:N$431,$D1090))</f>
        <v/>
      </c>
      <c r="O1090" s="40">
        <f>O1063*Settings!$C$13*(INDEX(O$420:O$431,$D1090))</f>
        <v/>
      </c>
      <c r="P1090" s="40">
        <f>P1063*Settings!$C$13*(INDEX(P$420:P$431,$D1090))</f>
        <v/>
      </c>
      <c r="Q1090" s="40">
        <f>Q1063*Settings!$C$13*(INDEX(Q$420:Q$431,$D1090))</f>
        <v/>
      </c>
      <c r="R1090" s="40">
        <f>R1063*Settings!$C$13*(INDEX(R$420:R$431,$D1090))</f>
        <v/>
      </c>
      <c r="S1090" s="40">
        <f>S1063*Settings!$C$13*(INDEX(S$420:S$431,$D1090))</f>
        <v/>
      </c>
      <c r="T1090" s="40">
        <f>T1063*Settings!$C$13*(INDEX(T$420:T$431,$D1090))</f>
        <v/>
      </c>
      <c r="U1090" s="40">
        <f>U1063*Settings!$C$13*(INDEX(U$420:U$431,$D1090))</f>
        <v/>
      </c>
      <c r="V1090" s="40">
        <f>V1063*Settings!$C$13*(INDEX(V$420:V$431,$D1090))</f>
        <v/>
      </c>
      <c r="W1090" s="40">
        <f>W1063*Settings!$C$13*(INDEX(W$420:W$431,$D1090))</f>
        <v/>
      </c>
      <c r="X1090" s="40">
        <f>X1063*Settings!$C$13*(INDEX(X$420:X$431,$D1090))</f>
        <v/>
      </c>
      <c r="Y1090" s="40">
        <f>Y1063*Settings!$C$13*(INDEX(Y$420:Y$431,$D1090))</f>
        <v/>
      </c>
      <c r="Z1090" s="40">
        <f>Z1063*Settings!$C$13*(INDEX(Z$420:Z$431,$D1090))</f>
        <v/>
      </c>
      <c r="AA1090" s="40">
        <f>AA1063*Settings!$C$13*(INDEX(AA$420:AA$431,$D1090))</f>
        <v/>
      </c>
      <c r="AB1090" s="40">
        <f>AB1063*Settings!$C$13*(INDEX(AB$420:AB$431,$D1090))</f>
        <v/>
      </c>
      <c r="AC1090" s="40">
        <f>AC1063*Settings!$C$13*(INDEX(AC$420:AC$431,$D1090))</f>
        <v/>
      </c>
      <c r="AD1090" s="40">
        <f>AD1063*Settings!$C$13*(INDEX(AD$420:AD$431,$D1090))</f>
        <v/>
      </c>
      <c r="AF1090" s="11">
        <f>CodePrefix&amp;$A1090&amp;IF($C1090="","","."&amp;$C1090&amp;"."&amp;$B1090)&amp;INDEX(VarEnd,MATCH($A1090,VarKey,0))&amp;AF$5</f>
        <v/>
      </c>
      <c r="AG1090" s="39">
        <f>AG1063*Settings!$C$13*(INDEX(AG$420:AG$431,$D1090))</f>
        <v/>
      </c>
      <c r="AH1090" s="40">
        <f>AH1063*Settings!$C$13*(INDEX(AH$420:AH$431,$D1090))</f>
        <v/>
      </c>
      <c r="AI1090" s="40">
        <f>AI1063*Settings!$C$13*(INDEX(AI$420:AI$431,$D1090))</f>
        <v/>
      </c>
      <c r="AJ1090" s="40">
        <f>AJ1063*Settings!$C$13*(INDEX(AJ$420:AJ$431,$D1090))</f>
        <v/>
      </c>
      <c r="AK1090" s="40">
        <f>AK1063*Settings!$C$13*(INDEX(AK$420:AK$431,$D1090))</f>
        <v/>
      </c>
      <c r="AL1090" s="40">
        <f>AL1063*Settings!$C$13*(INDEX(AL$420:AL$431,$D1090))</f>
        <v/>
      </c>
      <c r="AM1090" s="40">
        <f>AM1063*Settings!$C$13*(INDEX(AM$420:AM$431,$D1090))</f>
        <v/>
      </c>
      <c r="AN1090" s="40">
        <f>AN1063*Settings!$C$13*(INDEX(AN$420:AN$431,$D1090))</f>
        <v/>
      </c>
      <c r="AO1090" s="40">
        <f>AO1063*Settings!$C$13*(INDEX(AO$420:AO$431,$D1090))</f>
        <v/>
      </c>
      <c r="AP1090" s="40">
        <f>AP1063*Settings!$C$13*(INDEX(AP$420:AP$431,$D1090))</f>
        <v/>
      </c>
      <c r="AQ1090" s="40">
        <f>AQ1063*Settings!$C$13*(INDEX(AQ$420:AQ$431,$D1090))</f>
        <v/>
      </c>
      <c r="AR1090" s="40">
        <f>AR1063*Settings!$C$13*(INDEX(AR$420:AR$431,$D1090))</f>
        <v/>
      </c>
      <c r="AS1090" s="40">
        <f>AS1063*Settings!$C$13*(INDEX(AS$420:AS$431,$D1090))</f>
        <v/>
      </c>
      <c r="AT1090" s="40">
        <f>AT1063*Settings!$C$13*(INDEX(AT$420:AT$431,$D1090))</f>
        <v/>
      </c>
      <c r="AU1090" s="40">
        <f>AU1063*Settings!$C$13*(INDEX(AU$420:AU$431,$D1090))</f>
        <v/>
      </c>
      <c r="AV1090" s="40">
        <f>AV1063*Settings!$C$13*(INDEX(AV$420:AV$431,$D1090))</f>
        <v/>
      </c>
      <c r="AW1090" s="40">
        <f>AW1063*Settings!$C$13*(INDEX(AW$420:AW$431,$D1090))</f>
        <v/>
      </c>
      <c r="AX1090" s="40">
        <f>AX1063*Settings!$C$13*(INDEX(AX$420:AX$431,$D1090))</f>
        <v/>
      </c>
      <c r="AY1090" s="40">
        <f>AY1063*Settings!$C$13*(INDEX(AY$420:AY$431,$D1090))</f>
        <v/>
      </c>
    </row>
    <row r="1091" hidden="1" outlineLevel="2">
      <c r="A1091" s="14" t="inlineStr">
        <is>
          <t>rsub</t>
        </is>
      </c>
      <c r="B1091" s="14" t="inlineStr">
        <is>
          <t>ker</t>
        </is>
      </c>
      <c r="C1091" s="14" t="inlineStr">
        <is>
          <t>rod</t>
        </is>
      </c>
      <c r="D1091" s="32">
        <f>INDEX(Inputs!$U$5:$U$132,MATCH($B1091&amp;"|"&amp;$C1091,Inputs!$A$5:$A$132,0))</f>
        <v/>
      </c>
      <c r="E1091" s="36" t="n"/>
      <c r="F1091" s="36" t="n"/>
      <c r="G1091" s="36" t="n"/>
      <c r="H1091" s="14">
        <f>INDEX(VarLab,MATCH($A1091,VarKey,0))&amp;INDEX(MemLab,MATCH($C1091&amp;"|"&amp;$B1091,MemKey,0))</f>
        <v/>
      </c>
      <c r="I1091" s="14">
        <f>INDEX(VarUnit,MATCH($A1091,VarKey,0))</f>
        <v/>
      </c>
      <c r="J1091" s="14">
        <f>INDEX(VarSrc,MATCH($A1091,VarKey,0))</f>
        <v/>
      </c>
      <c r="K1091" s="11">
        <f>CodePrefix&amp;$A1091&amp;IF($C1091="","","."&amp;$C1091&amp;"."&amp;$B1091)&amp;INDEX(VarEnd,MATCH($A1091,VarKey,0))&amp;K$5</f>
        <v/>
      </c>
      <c r="L1091" s="39">
        <f>L1064*Settings!$C$13*(INDEX(L$420:L$431,$D1091))</f>
        <v/>
      </c>
      <c r="M1091" s="40">
        <f>M1064*Settings!$C$13*(INDEX(M$420:M$431,$D1091))</f>
        <v/>
      </c>
      <c r="N1091" s="40">
        <f>N1064*Settings!$C$13*(INDEX(N$420:N$431,$D1091))</f>
        <v/>
      </c>
      <c r="O1091" s="40">
        <f>O1064*Settings!$C$13*(INDEX(O$420:O$431,$D1091))</f>
        <v/>
      </c>
      <c r="P1091" s="40">
        <f>P1064*Settings!$C$13*(INDEX(P$420:P$431,$D1091))</f>
        <v/>
      </c>
      <c r="Q1091" s="40">
        <f>Q1064*Settings!$C$13*(INDEX(Q$420:Q$431,$D1091))</f>
        <v/>
      </c>
      <c r="R1091" s="40">
        <f>R1064*Settings!$C$13*(INDEX(R$420:R$431,$D1091))</f>
        <v/>
      </c>
      <c r="S1091" s="40">
        <f>S1064*Settings!$C$13*(INDEX(S$420:S$431,$D1091))</f>
        <v/>
      </c>
      <c r="T1091" s="40">
        <f>T1064*Settings!$C$13*(INDEX(T$420:T$431,$D1091))</f>
        <v/>
      </c>
      <c r="U1091" s="40">
        <f>U1064*Settings!$C$13*(INDEX(U$420:U$431,$D1091))</f>
        <v/>
      </c>
      <c r="V1091" s="40">
        <f>V1064*Settings!$C$13*(INDEX(V$420:V$431,$D1091))</f>
        <v/>
      </c>
      <c r="W1091" s="40">
        <f>W1064*Settings!$C$13*(INDEX(W$420:W$431,$D1091))</f>
        <v/>
      </c>
      <c r="X1091" s="40">
        <f>X1064*Settings!$C$13*(INDEX(X$420:X$431,$D1091))</f>
        <v/>
      </c>
      <c r="Y1091" s="40">
        <f>Y1064*Settings!$C$13*(INDEX(Y$420:Y$431,$D1091))</f>
        <v/>
      </c>
      <c r="Z1091" s="40">
        <f>Z1064*Settings!$C$13*(INDEX(Z$420:Z$431,$D1091))</f>
        <v/>
      </c>
      <c r="AA1091" s="40">
        <f>AA1064*Settings!$C$13*(INDEX(AA$420:AA$431,$D1091))</f>
        <v/>
      </c>
      <c r="AB1091" s="40">
        <f>AB1064*Settings!$C$13*(INDEX(AB$420:AB$431,$D1091))</f>
        <v/>
      </c>
      <c r="AC1091" s="40">
        <f>AC1064*Settings!$C$13*(INDEX(AC$420:AC$431,$D1091))</f>
        <v/>
      </c>
      <c r="AD1091" s="40">
        <f>AD1064*Settings!$C$13*(INDEX(AD$420:AD$431,$D1091))</f>
        <v/>
      </c>
      <c r="AF1091" s="11">
        <f>CodePrefix&amp;$A1091&amp;IF($C1091="","","."&amp;$C1091&amp;"."&amp;$B1091)&amp;INDEX(VarEnd,MATCH($A1091,VarKey,0))&amp;AF$5</f>
        <v/>
      </c>
      <c r="AG1091" s="39">
        <f>AG1064*Settings!$C$13*(INDEX(AG$420:AG$431,$D1091))</f>
        <v/>
      </c>
      <c r="AH1091" s="40">
        <f>AH1064*Settings!$C$13*(INDEX(AH$420:AH$431,$D1091))</f>
        <v/>
      </c>
      <c r="AI1091" s="40">
        <f>AI1064*Settings!$C$13*(INDEX(AI$420:AI$431,$D1091))</f>
        <v/>
      </c>
      <c r="AJ1091" s="40">
        <f>AJ1064*Settings!$C$13*(INDEX(AJ$420:AJ$431,$D1091))</f>
        <v/>
      </c>
      <c r="AK1091" s="40">
        <f>AK1064*Settings!$C$13*(INDEX(AK$420:AK$431,$D1091))</f>
        <v/>
      </c>
      <c r="AL1091" s="40">
        <f>AL1064*Settings!$C$13*(INDEX(AL$420:AL$431,$D1091))</f>
        <v/>
      </c>
      <c r="AM1091" s="40">
        <f>AM1064*Settings!$C$13*(INDEX(AM$420:AM$431,$D1091))</f>
        <v/>
      </c>
      <c r="AN1091" s="40">
        <f>AN1064*Settings!$C$13*(INDEX(AN$420:AN$431,$D1091))</f>
        <v/>
      </c>
      <c r="AO1091" s="40">
        <f>AO1064*Settings!$C$13*(INDEX(AO$420:AO$431,$D1091))</f>
        <v/>
      </c>
      <c r="AP1091" s="40">
        <f>AP1064*Settings!$C$13*(INDEX(AP$420:AP$431,$D1091))</f>
        <v/>
      </c>
      <c r="AQ1091" s="40">
        <f>AQ1064*Settings!$C$13*(INDEX(AQ$420:AQ$431,$D1091))</f>
        <v/>
      </c>
      <c r="AR1091" s="40">
        <f>AR1064*Settings!$C$13*(INDEX(AR$420:AR$431,$D1091))</f>
        <v/>
      </c>
      <c r="AS1091" s="40">
        <f>AS1064*Settings!$C$13*(INDEX(AS$420:AS$431,$D1091))</f>
        <v/>
      </c>
      <c r="AT1091" s="40">
        <f>AT1064*Settings!$C$13*(INDEX(AT$420:AT$431,$D1091))</f>
        <v/>
      </c>
      <c r="AU1091" s="40">
        <f>AU1064*Settings!$C$13*(INDEX(AU$420:AU$431,$D1091))</f>
        <v/>
      </c>
      <c r="AV1091" s="40">
        <f>AV1064*Settings!$C$13*(INDEX(AV$420:AV$431,$D1091))</f>
        <v/>
      </c>
      <c r="AW1091" s="40">
        <f>AW1064*Settings!$C$13*(INDEX(AW$420:AW$431,$D1091))</f>
        <v/>
      </c>
      <c r="AX1091" s="40">
        <f>AX1064*Settings!$C$13*(INDEX(AX$420:AX$431,$D1091))</f>
        <v/>
      </c>
      <c r="AY1091" s="40">
        <f>AY1064*Settings!$C$13*(INDEX(AY$420:AY$431,$D1091))</f>
        <v/>
      </c>
    </row>
    <row r="1092" hidden="1" outlineLevel="2">
      <c r="A1092" s="14" t="inlineStr">
        <is>
          <t>rsub</t>
        </is>
      </c>
      <c r="B1092" s="14" t="inlineStr">
        <is>
          <t>oop</t>
        </is>
      </c>
      <c r="C1092" s="14" t="inlineStr">
        <is>
          <t>rod</t>
        </is>
      </c>
      <c r="D1092" s="32">
        <f>INDEX(Inputs!$U$5:$U$132,MATCH($B1092&amp;"|"&amp;$C1092,Inputs!$A$5:$A$132,0))</f>
        <v/>
      </c>
      <c r="E1092" s="36" t="n"/>
      <c r="F1092" s="36" t="n"/>
      <c r="G1092" s="36" t="n"/>
      <c r="H1092" s="14">
        <f>INDEX(VarLab,MATCH($A1092,VarKey,0))&amp;INDEX(MemLab,MATCH($C1092&amp;"|"&amp;$B1092,MemKey,0))</f>
        <v/>
      </c>
      <c r="I1092" s="14">
        <f>INDEX(VarUnit,MATCH($A1092,VarKey,0))</f>
        <v/>
      </c>
      <c r="J1092" s="14">
        <f>INDEX(VarSrc,MATCH($A1092,VarKey,0))</f>
        <v/>
      </c>
      <c r="K1092" s="11">
        <f>CodePrefix&amp;$A1092&amp;IF($C1092="","","."&amp;$C1092&amp;"."&amp;$B1092)&amp;INDEX(VarEnd,MATCH($A1092,VarKey,0))&amp;K$5</f>
        <v/>
      </c>
      <c r="L1092" s="39">
        <f>L1065*Settings!$C$13*(INDEX(L$420:L$431,$D1092))</f>
        <v/>
      </c>
      <c r="M1092" s="40">
        <f>M1065*Settings!$C$13*(INDEX(M$420:M$431,$D1092))</f>
        <v/>
      </c>
      <c r="N1092" s="40">
        <f>N1065*Settings!$C$13*(INDEX(N$420:N$431,$D1092))</f>
        <v/>
      </c>
      <c r="O1092" s="40">
        <f>O1065*Settings!$C$13*(INDEX(O$420:O$431,$D1092))</f>
        <v/>
      </c>
      <c r="P1092" s="40">
        <f>P1065*Settings!$C$13*(INDEX(P$420:P$431,$D1092))</f>
        <v/>
      </c>
      <c r="Q1092" s="40">
        <f>Q1065*Settings!$C$13*(INDEX(Q$420:Q$431,$D1092))</f>
        <v/>
      </c>
      <c r="R1092" s="40">
        <f>R1065*Settings!$C$13*(INDEX(R$420:R$431,$D1092))</f>
        <v/>
      </c>
      <c r="S1092" s="40">
        <f>S1065*Settings!$C$13*(INDEX(S$420:S$431,$D1092))</f>
        <v/>
      </c>
      <c r="T1092" s="40">
        <f>T1065*Settings!$C$13*(INDEX(T$420:T$431,$D1092))</f>
        <v/>
      </c>
      <c r="U1092" s="40">
        <f>U1065*Settings!$C$13*(INDEX(U$420:U$431,$D1092))</f>
        <v/>
      </c>
      <c r="V1092" s="40">
        <f>V1065*Settings!$C$13*(INDEX(V$420:V$431,$D1092))</f>
        <v/>
      </c>
      <c r="W1092" s="40">
        <f>W1065*Settings!$C$13*(INDEX(W$420:W$431,$D1092))</f>
        <v/>
      </c>
      <c r="X1092" s="40">
        <f>X1065*Settings!$C$13*(INDEX(X$420:X$431,$D1092))</f>
        <v/>
      </c>
      <c r="Y1092" s="40">
        <f>Y1065*Settings!$C$13*(INDEX(Y$420:Y$431,$D1092))</f>
        <v/>
      </c>
      <c r="Z1092" s="40">
        <f>Z1065*Settings!$C$13*(INDEX(Z$420:Z$431,$D1092))</f>
        <v/>
      </c>
      <c r="AA1092" s="40">
        <f>AA1065*Settings!$C$13*(INDEX(AA$420:AA$431,$D1092))</f>
        <v/>
      </c>
      <c r="AB1092" s="40">
        <f>AB1065*Settings!$C$13*(INDEX(AB$420:AB$431,$D1092))</f>
        <v/>
      </c>
      <c r="AC1092" s="40">
        <f>AC1065*Settings!$C$13*(INDEX(AC$420:AC$431,$D1092))</f>
        <v/>
      </c>
      <c r="AD1092" s="40">
        <f>AD1065*Settings!$C$13*(INDEX(AD$420:AD$431,$D1092))</f>
        <v/>
      </c>
      <c r="AF1092" s="11">
        <f>CodePrefix&amp;$A1092&amp;IF($C1092="","","."&amp;$C1092&amp;"."&amp;$B1092)&amp;INDEX(VarEnd,MATCH($A1092,VarKey,0))&amp;AF$5</f>
        <v/>
      </c>
      <c r="AG1092" s="39">
        <f>AG1065*Settings!$C$13*(INDEX(AG$420:AG$431,$D1092))</f>
        <v/>
      </c>
      <c r="AH1092" s="40">
        <f>AH1065*Settings!$C$13*(INDEX(AH$420:AH$431,$D1092))</f>
        <v/>
      </c>
      <c r="AI1092" s="40">
        <f>AI1065*Settings!$C$13*(INDEX(AI$420:AI$431,$D1092))</f>
        <v/>
      </c>
      <c r="AJ1092" s="40">
        <f>AJ1065*Settings!$C$13*(INDEX(AJ$420:AJ$431,$D1092))</f>
        <v/>
      </c>
      <c r="AK1092" s="40">
        <f>AK1065*Settings!$C$13*(INDEX(AK$420:AK$431,$D1092))</f>
        <v/>
      </c>
      <c r="AL1092" s="40">
        <f>AL1065*Settings!$C$13*(INDEX(AL$420:AL$431,$D1092))</f>
        <v/>
      </c>
      <c r="AM1092" s="40">
        <f>AM1065*Settings!$C$13*(INDEX(AM$420:AM$431,$D1092))</f>
        <v/>
      </c>
      <c r="AN1092" s="40">
        <f>AN1065*Settings!$C$13*(INDEX(AN$420:AN$431,$D1092))</f>
        <v/>
      </c>
      <c r="AO1092" s="40">
        <f>AO1065*Settings!$C$13*(INDEX(AO$420:AO$431,$D1092))</f>
        <v/>
      </c>
      <c r="AP1092" s="40">
        <f>AP1065*Settings!$C$13*(INDEX(AP$420:AP$431,$D1092))</f>
        <v/>
      </c>
      <c r="AQ1092" s="40">
        <f>AQ1065*Settings!$C$13*(INDEX(AQ$420:AQ$431,$D1092))</f>
        <v/>
      </c>
      <c r="AR1092" s="40">
        <f>AR1065*Settings!$C$13*(INDEX(AR$420:AR$431,$D1092))</f>
        <v/>
      </c>
      <c r="AS1092" s="40">
        <f>AS1065*Settings!$C$13*(INDEX(AS$420:AS$431,$D1092))</f>
        <v/>
      </c>
      <c r="AT1092" s="40">
        <f>AT1065*Settings!$C$13*(INDEX(AT$420:AT$431,$D1092))</f>
        <v/>
      </c>
      <c r="AU1092" s="40">
        <f>AU1065*Settings!$C$13*(INDEX(AU$420:AU$431,$D1092))</f>
        <v/>
      </c>
      <c r="AV1092" s="40">
        <f>AV1065*Settings!$C$13*(INDEX(AV$420:AV$431,$D1092))</f>
        <v/>
      </c>
      <c r="AW1092" s="40">
        <f>AW1065*Settings!$C$13*(INDEX(AW$420:AW$431,$D1092))</f>
        <v/>
      </c>
      <c r="AX1092" s="40">
        <f>AX1065*Settings!$C$13*(INDEX(AX$420:AX$431,$D1092))</f>
        <v/>
      </c>
      <c r="AY1092" s="40">
        <f>AY1065*Settings!$C$13*(INDEX(AY$420:AY$431,$D1092))</f>
        <v/>
      </c>
    </row>
    <row r="1093" hidden="1" outlineLevel="2">
      <c r="A1093" s="14" t="inlineStr">
        <is>
          <t>rsub</t>
        </is>
      </c>
      <c r="B1093" s="14" t="inlineStr">
        <is>
          <t>bio</t>
        </is>
      </c>
      <c r="C1093" s="14" t="inlineStr">
        <is>
          <t>rod</t>
        </is>
      </c>
      <c r="D1093" s="32">
        <f>INDEX(Inputs!$U$5:$U$132,MATCH($B1093&amp;"|"&amp;$C1093,Inputs!$A$5:$A$132,0))</f>
        <v/>
      </c>
      <c r="E1093" s="36" t="n"/>
      <c r="F1093" s="36" t="n"/>
      <c r="G1093" s="36" t="n"/>
      <c r="H1093" s="14">
        <f>INDEX(VarLab,MATCH($A1093,VarKey,0))&amp;INDEX(MemLab,MATCH($C1093&amp;"|"&amp;$B1093,MemKey,0))</f>
        <v/>
      </c>
      <c r="I1093" s="14">
        <f>INDEX(VarUnit,MATCH($A1093,VarKey,0))</f>
        <v/>
      </c>
      <c r="J1093" s="14">
        <f>INDEX(VarSrc,MATCH($A1093,VarKey,0))</f>
        <v/>
      </c>
      <c r="K1093" s="11">
        <f>CodePrefix&amp;$A1093&amp;IF($C1093="","","."&amp;$C1093&amp;"."&amp;$B1093)&amp;INDEX(VarEnd,MATCH($A1093,VarKey,0))&amp;K$5</f>
        <v/>
      </c>
      <c r="L1093" s="39">
        <f>L1066*Settings!$C$13*(INDEX(L$420:L$431,$D1093))</f>
        <v/>
      </c>
      <c r="M1093" s="40">
        <f>M1066*Settings!$C$13*(INDEX(M$420:M$431,$D1093))</f>
        <v/>
      </c>
      <c r="N1093" s="40">
        <f>N1066*Settings!$C$13*(INDEX(N$420:N$431,$D1093))</f>
        <v/>
      </c>
      <c r="O1093" s="40">
        <f>O1066*Settings!$C$13*(INDEX(O$420:O$431,$D1093))</f>
        <v/>
      </c>
      <c r="P1093" s="40">
        <f>P1066*Settings!$C$13*(INDEX(P$420:P$431,$D1093))</f>
        <v/>
      </c>
      <c r="Q1093" s="40">
        <f>Q1066*Settings!$C$13*(INDEX(Q$420:Q$431,$D1093))</f>
        <v/>
      </c>
      <c r="R1093" s="40">
        <f>R1066*Settings!$C$13*(INDEX(R$420:R$431,$D1093))</f>
        <v/>
      </c>
      <c r="S1093" s="40">
        <f>S1066*Settings!$C$13*(INDEX(S$420:S$431,$D1093))</f>
        <v/>
      </c>
      <c r="T1093" s="40">
        <f>T1066*Settings!$C$13*(INDEX(T$420:T$431,$D1093))</f>
        <v/>
      </c>
      <c r="U1093" s="40">
        <f>U1066*Settings!$C$13*(INDEX(U$420:U$431,$D1093))</f>
        <v/>
      </c>
      <c r="V1093" s="40">
        <f>V1066*Settings!$C$13*(INDEX(V$420:V$431,$D1093))</f>
        <v/>
      </c>
      <c r="W1093" s="40">
        <f>W1066*Settings!$C$13*(INDEX(W$420:W$431,$D1093))</f>
        <v/>
      </c>
      <c r="X1093" s="40">
        <f>X1066*Settings!$C$13*(INDEX(X$420:X$431,$D1093))</f>
        <v/>
      </c>
      <c r="Y1093" s="40">
        <f>Y1066*Settings!$C$13*(INDEX(Y$420:Y$431,$D1093))</f>
        <v/>
      </c>
      <c r="Z1093" s="40">
        <f>Z1066*Settings!$C$13*(INDEX(Z$420:Z$431,$D1093))</f>
        <v/>
      </c>
      <c r="AA1093" s="40">
        <f>AA1066*Settings!$C$13*(INDEX(AA$420:AA$431,$D1093))</f>
        <v/>
      </c>
      <c r="AB1093" s="40">
        <f>AB1066*Settings!$C$13*(INDEX(AB$420:AB$431,$D1093))</f>
        <v/>
      </c>
      <c r="AC1093" s="40">
        <f>AC1066*Settings!$C$13*(INDEX(AC$420:AC$431,$D1093))</f>
        <v/>
      </c>
      <c r="AD1093" s="40">
        <f>AD1066*Settings!$C$13*(INDEX(AD$420:AD$431,$D1093))</f>
        <v/>
      </c>
      <c r="AF1093" s="11">
        <f>CodePrefix&amp;$A1093&amp;IF($C1093="","","."&amp;$C1093&amp;"."&amp;$B1093)&amp;INDEX(VarEnd,MATCH($A1093,VarKey,0))&amp;AF$5</f>
        <v/>
      </c>
      <c r="AG1093" s="39">
        <f>AG1066*Settings!$C$13*(INDEX(AG$420:AG$431,$D1093))</f>
        <v/>
      </c>
      <c r="AH1093" s="40">
        <f>AH1066*Settings!$C$13*(INDEX(AH$420:AH$431,$D1093))</f>
        <v/>
      </c>
      <c r="AI1093" s="40">
        <f>AI1066*Settings!$C$13*(INDEX(AI$420:AI$431,$D1093))</f>
        <v/>
      </c>
      <c r="AJ1093" s="40">
        <f>AJ1066*Settings!$C$13*(INDEX(AJ$420:AJ$431,$D1093))</f>
        <v/>
      </c>
      <c r="AK1093" s="40">
        <f>AK1066*Settings!$C$13*(INDEX(AK$420:AK$431,$D1093))</f>
        <v/>
      </c>
      <c r="AL1093" s="40">
        <f>AL1066*Settings!$C$13*(INDEX(AL$420:AL$431,$D1093))</f>
        <v/>
      </c>
      <c r="AM1093" s="40">
        <f>AM1066*Settings!$C$13*(INDEX(AM$420:AM$431,$D1093))</f>
        <v/>
      </c>
      <c r="AN1093" s="40">
        <f>AN1066*Settings!$C$13*(INDEX(AN$420:AN$431,$D1093))</f>
        <v/>
      </c>
      <c r="AO1093" s="40">
        <f>AO1066*Settings!$C$13*(INDEX(AO$420:AO$431,$D1093))</f>
        <v/>
      </c>
      <c r="AP1093" s="40">
        <f>AP1066*Settings!$C$13*(INDEX(AP$420:AP$431,$D1093))</f>
        <v/>
      </c>
      <c r="AQ1093" s="40">
        <f>AQ1066*Settings!$C$13*(INDEX(AQ$420:AQ$431,$D1093))</f>
        <v/>
      </c>
      <c r="AR1093" s="40">
        <f>AR1066*Settings!$C$13*(INDEX(AR$420:AR$431,$D1093))</f>
        <v/>
      </c>
      <c r="AS1093" s="40">
        <f>AS1066*Settings!$C$13*(INDEX(AS$420:AS$431,$D1093))</f>
        <v/>
      </c>
      <c r="AT1093" s="40">
        <f>AT1066*Settings!$C$13*(INDEX(AT$420:AT$431,$D1093))</f>
        <v/>
      </c>
      <c r="AU1093" s="40">
        <f>AU1066*Settings!$C$13*(INDEX(AU$420:AU$431,$D1093))</f>
        <v/>
      </c>
      <c r="AV1093" s="40">
        <f>AV1066*Settings!$C$13*(INDEX(AV$420:AV$431,$D1093))</f>
        <v/>
      </c>
      <c r="AW1093" s="40">
        <f>AW1066*Settings!$C$13*(INDEX(AW$420:AW$431,$D1093))</f>
        <v/>
      </c>
      <c r="AX1093" s="40">
        <f>AX1066*Settings!$C$13*(INDEX(AX$420:AX$431,$D1093))</f>
        <v/>
      </c>
      <c r="AY1093" s="40">
        <f>AY1066*Settings!$C$13*(INDEX(AY$420:AY$431,$D1093))</f>
        <v/>
      </c>
    </row>
    <row r="1094" hidden="1" outlineLevel="2"/>
    <row r="1095" hidden="1" outlineLevel="2">
      <c r="A1095" s="14" t="inlineStr">
        <is>
          <t>rnew</t>
        </is>
      </c>
      <c r="B1095" s="14" t="inlineStr">
        <is>
          <t>coa</t>
        </is>
      </c>
      <c r="C1095" s="14" t="inlineStr">
        <is>
          <t>rod</t>
        </is>
      </c>
      <c r="D1095" s="32">
        <f>INDEX(Inputs!$V$5:$V$132,MATCH($B1095&amp;"|"&amp;$C1095,Inputs!$A$5:$A$132,0))</f>
        <v/>
      </c>
      <c r="E1095" s="36" t="n"/>
      <c r="F1095" s="36" t="n"/>
      <c r="G1095" s="36" t="n"/>
      <c r="H1095" s="14">
        <f>INDEX(VarLab,MATCH($A1095,VarKey,0))&amp;INDEX(MemLab,MATCH($C1095&amp;"|"&amp;$B1095,MemKey,0))</f>
        <v/>
      </c>
      <c r="I1095" s="14">
        <f>INDEX(VarUnit,MATCH($A1095,VarKey,0))</f>
        <v/>
      </c>
      <c r="J1095" s="14">
        <f>INDEX(VarSrc,MATCH($A1095,VarKey,0))</f>
        <v/>
      </c>
      <c r="K1095" s="11">
        <f>CodePrefix&amp;$A1095&amp;IF($C1095="","","."&amp;$C1095&amp;"."&amp;$B1095)&amp;INDEX(VarEnd,MATCH($A1095,VarKey,0))&amp;K$5</f>
        <v/>
      </c>
      <c r="L1095" s="39">
        <f>L1059*Settings!$C$13*(L987+L1005+L996*L$201+L1014*$D1095)</f>
        <v/>
      </c>
      <c r="M1095" s="40">
        <f>M1059*Settings!$C$13*(M987+M1005+M996*M$201+M1014*$D1095)</f>
        <v/>
      </c>
      <c r="N1095" s="40">
        <f>N1059*Settings!$C$13*(N987+N1005+N996*N$201+N1014*$D1095)</f>
        <v/>
      </c>
      <c r="O1095" s="40">
        <f>O1059*Settings!$C$13*(O987+O1005+O996*O$201+O1014*$D1095)</f>
        <v/>
      </c>
      <c r="P1095" s="40">
        <f>P1059*Settings!$C$13*(P987+P1005+P996*P$201+P1014*$D1095)</f>
        <v/>
      </c>
      <c r="Q1095" s="40">
        <f>Q1059*Settings!$C$13*(Q987+Q1005+Q996*Q$201+Q1014*$D1095)</f>
        <v/>
      </c>
      <c r="R1095" s="40">
        <f>R1059*Settings!$C$13*(R987+R1005+R996*R$201+R1014*$D1095)</f>
        <v/>
      </c>
      <c r="S1095" s="40">
        <f>S1059*Settings!$C$13*(S987+S1005+S996*S$201+S1014*$D1095)</f>
        <v/>
      </c>
      <c r="T1095" s="40">
        <f>T1059*Settings!$C$13*(T987+T1005+T996*T$201+T1014*$D1095)</f>
        <v/>
      </c>
      <c r="U1095" s="40">
        <f>U1059*Settings!$C$13*(U987+U1005+U996*U$201+U1014*$D1095)</f>
        <v/>
      </c>
      <c r="V1095" s="40">
        <f>V1059*Settings!$C$13*(V987+V1005+V996*V$201+V1014*$D1095)</f>
        <v/>
      </c>
      <c r="W1095" s="40">
        <f>W1059*Settings!$C$13*(W987+W1005+W996*W$201+W1014*$D1095)</f>
        <v/>
      </c>
      <c r="X1095" s="40">
        <f>X1059*Settings!$C$13*(X987+X1005+X996*X$201+X1014*$D1095)</f>
        <v/>
      </c>
      <c r="Y1095" s="40">
        <f>Y1059*Settings!$C$13*(Y987+Y1005+Y996*Y$201+Y1014*$D1095)</f>
        <v/>
      </c>
      <c r="Z1095" s="40">
        <f>Z1059*Settings!$C$13*(Z987+Z1005+Z996*Z$201+Z1014*$D1095)</f>
        <v/>
      </c>
      <c r="AA1095" s="40">
        <f>AA1059*Settings!$C$13*(AA987+AA1005+AA996*AA$201+AA1014*$D1095)</f>
        <v/>
      </c>
      <c r="AB1095" s="40">
        <f>AB1059*Settings!$C$13*(AB987+AB1005+AB996*AB$201+AB1014*$D1095)</f>
        <v/>
      </c>
      <c r="AC1095" s="40">
        <f>AC1059*Settings!$C$13*(AC987+AC1005+AC996*AC$201+AC1014*$D1095)</f>
        <v/>
      </c>
      <c r="AD1095" s="40">
        <f>AD1059*Settings!$C$13*(AD987+AD1005+AD996*AD$201+AD1014*$D1095)</f>
        <v/>
      </c>
      <c r="AF1095" s="11">
        <f>CodePrefix&amp;$A1095&amp;IF($C1095="","","."&amp;$C1095&amp;"."&amp;$B1095)&amp;INDEX(VarEnd,MATCH($A1095,VarKey,0))&amp;AF$5</f>
        <v/>
      </c>
      <c r="AG1095" s="39">
        <f>AG1059*Settings!$C$13*(AG987+AG1005+AG996*AG$201+AG1014*$D1095)</f>
        <v/>
      </c>
      <c r="AH1095" s="40">
        <f>AH1059*Settings!$C$13*(AH987+AH1005+AH996*AH$201+AH1014*$D1095)</f>
        <v/>
      </c>
      <c r="AI1095" s="40">
        <f>AI1059*Settings!$C$13*(AI987+AI1005+AI996*AI$201+AI1014*$D1095)</f>
        <v/>
      </c>
      <c r="AJ1095" s="40">
        <f>AJ1059*Settings!$C$13*(AJ987+AJ1005+AJ996*AJ$201+AJ1014*$D1095)</f>
        <v/>
      </c>
      <c r="AK1095" s="40">
        <f>AK1059*Settings!$C$13*(AK987+AK1005+AK996*AK$201+AK1014*$D1095)</f>
        <v/>
      </c>
      <c r="AL1095" s="40">
        <f>AL1059*Settings!$C$13*(AL987+AL1005+AL996*AL$201+AL1014*$D1095)</f>
        <v/>
      </c>
      <c r="AM1095" s="40">
        <f>AM1059*Settings!$C$13*(AM987+AM1005+AM996*AM$201+AM1014*$D1095)</f>
        <v/>
      </c>
      <c r="AN1095" s="40">
        <f>AN1059*Settings!$C$13*(AN987+AN1005+AN996*AN$201+AN1014*$D1095)</f>
        <v/>
      </c>
      <c r="AO1095" s="40">
        <f>AO1059*Settings!$C$13*(AO987+AO1005+AO996*AO$201+AO1014*$D1095)</f>
        <v/>
      </c>
      <c r="AP1095" s="40">
        <f>AP1059*Settings!$C$13*(AP987+AP1005+AP996*AP$201+AP1014*$D1095)</f>
        <v/>
      </c>
      <c r="AQ1095" s="40">
        <f>AQ1059*Settings!$C$13*(AQ987+AQ1005+AQ996*AQ$201+AQ1014*$D1095)</f>
        <v/>
      </c>
      <c r="AR1095" s="40">
        <f>AR1059*Settings!$C$13*(AR987+AR1005+AR996*AR$201+AR1014*$D1095)</f>
        <v/>
      </c>
      <c r="AS1095" s="40">
        <f>AS1059*Settings!$C$13*(AS987+AS1005+AS996*AS$201+AS1014*$D1095)</f>
        <v/>
      </c>
      <c r="AT1095" s="40">
        <f>AT1059*Settings!$C$13*(AT987+AT1005+AT996*AT$201+AT1014*$D1095)</f>
        <v/>
      </c>
      <c r="AU1095" s="40">
        <f>AU1059*Settings!$C$13*(AU987+AU1005+AU996*AU$201+AU1014*$D1095)</f>
        <v/>
      </c>
      <c r="AV1095" s="40">
        <f>AV1059*Settings!$C$13*(AV987+AV1005+AV996*AV$201+AV1014*$D1095)</f>
        <v/>
      </c>
      <c r="AW1095" s="40">
        <f>AW1059*Settings!$C$13*(AW987+AW1005+AW996*AW$201+AW1014*$D1095)</f>
        <v/>
      </c>
      <c r="AX1095" s="40">
        <f>AX1059*Settings!$C$13*(AX987+AX1005+AX996*AX$201+AX1014*$D1095)</f>
        <v/>
      </c>
      <c r="AY1095" s="40">
        <f>AY1059*Settings!$C$13*(AY987+AY1005+AY996*AY$201+AY1014*$D1095)</f>
        <v/>
      </c>
    </row>
    <row r="1096" hidden="1" outlineLevel="2">
      <c r="A1096" s="14" t="inlineStr">
        <is>
          <t>rnew</t>
        </is>
      </c>
      <c r="B1096" s="14" t="inlineStr">
        <is>
          <t>nga</t>
        </is>
      </c>
      <c r="C1096" s="14" t="inlineStr">
        <is>
          <t>rod</t>
        </is>
      </c>
      <c r="D1096" s="32">
        <f>INDEX(Inputs!$V$5:$V$132,MATCH($B1096&amp;"|"&amp;$C1096,Inputs!$A$5:$A$132,0))</f>
        <v/>
      </c>
      <c r="E1096" s="36" t="n"/>
      <c r="F1096" s="36" t="n"/>
      <c r="G1096" s="36" t="n"/>
      <c r="H1096" s="14">
        <f>INDEX(VarLab,MATCH($A1096,VarKey,0))&amp;INDEX(MemLab,MATCH($C1096&amp;"|"&amp;$B1096,MemKey,0))</f>
        <v/>
      </c>
      <c r="I1096" s="14">
        <f>INDEX(VarUnit,MATCH($A1096,VarKey,0))</f>
        <v/>
      </c>
      <c r="J1096" s="14">
        <f>INDEX(VarSrc,MATCH($A1096,VarKey,0))</f>
        <v/>
      </c>
      <c r="K1096" s="11">
        <f>CodePrefix&amp;$A1096&amp;IF($C1096="","","."&amp;$C1096&amp;"."&amp;$B1096)&amp;INDEX(VarEnd,MATCH($A1096,VarKey,0))&amp;K$5</f>
        <v/>
      </c>
      <c r="L1096" s="39">
        <f>L1060*Settings!$C$13*(L988+L1006+L997*L$201+L1015*$D1096)</f>
        <v/>
      </c>
      <c r="M1096" s="40">
        <f>M1060*Settings!$C$13*(M988+M1006+M997*M$201+M1015*$D1096)</f>
        <v/>
      </c>
      <c r="N1096" s="40">
        <f>N1060*Settings!$C$13*(N988+N1006+N997*N$201+N1015*$D1096)</f>
        <v/>
      </c>
      <c r="O1096" s="40">
        <f>O1060*Settings!$C$13*(O988+O1006+O997*O$201+O1015*$D1096)</f>
        <v/>
      </c>
      <c r="P1096" s="40">
        <f>P1060*Settings!$C$13*(P988+P1006+P997*P$201+P1015*$D1096)</f>
        <v/>
      </c>
      <c r="Q1096" s="40">
        <f>Q1060*Settings!$C$13*(Q988+Q1006+Q997*Q$201+Q1015*$D1096)</f>
        <v/>
      </c>
      <c r="R1096" s="40">
        <f>R1060*Settings!$C$13*(R988+R1006+R997*R$201+R1015*$D1096)</f>
        <v/>
      </c>
      <c r="S1096" s="40">
        <f>S1060*Settings!$C$13*(S988+S1006+S997*S$201+S1015*$D1096)</f>
        <v/>
      </c>
      <c r="T1096" s="40">
        <f>T1060*Settings!$C$13*(T988+T1006+T997*T$201+T1015*$D1096)</f>
        <v/>
      </c>
      <c r="U1096" s="40">
        <f>U1060*Settings!$C$13*(U988+U1006+U997*U$201+U1015*$D1096)</f>
        <v/>
      </c>
      <c r="V1096" s="40">
        <f>V1060*Settings!$C$13*(V988+V1006+V997*V$201+V1015*$D1096)</f>
        <v/>
      </c>
      <c r="W1096" s="40">
        <f>W1060*Settings!$C$13*(W988+W1006+W997*W$201+W1015*$D1096)</f>
        <v/>
      </c>
      <c r="X1096" s="40">
        <f>X1060*Settings!$C$13*(X988+X1006+X997*X$201+X1015*$D1096)</f>
        <v/>
      </c>
      <c r="Y1096" s="40">
        <f>Y1060*Settings!$C$13*(Y988+Y1006+Y997*Y$201+Y1015*$D1096)</f>
        <v/>
      </c>
      <c r="Z1096" s="40">
        <f>Z1060*Settings!$C$13*(Z988+Z1006+Z997*Z$201+Z1015*$D1096)</f>
        <v/>
      </c>
      <c r="AA1096" s="40">
        <f>AA1060*Settings!$C$13*(AA988+AA1006+AA997*AA$201+AA1015*$D1096)</f>
        <v/>
      </c>
      <c r="AB1096" s="40">
        <f>AB1060*Settings!$C$13*(AB988+AB1006+AB997*AB$201+AB1015*$D1096)</f>
        <v/>
      </c>
      <c r="AC1096" s="40">
        <f>AC1060*Settings!$C$13*(AC988+AC1006+AC997*AC$201+AC1015*$D1096)</f>
        <v/>
      </c>
      <c r="AD1096" s="40">
        <f>AD1060*Settings!$C$13*(AD988+AD1006+AD997*AD$201+AD1015*$D1096)</f>
        <v/>
      </c>
      <c r="AF1096" s="11">
        <f>CodePrefix&amp;$A1096&amp;IF($C1096="","","."&amp;$C1096&amp;"."&amp;$B1096)&amp;INDEX(VarEnd,MATCH($A1096,VarKey,0))&amp;AF$5</f>
        <v/>
      </c>
      <c r="AG1096" s="39">
        <f>AG1060*Settings!$C$13*(AG988+AG1006+AG997*AG$201+AG1015*$D1096)</f>
        <v/>
      </c>
      <c r="AH1096" s="40">
        <f>AH1060*Settings!$C$13*(AH988+AH1006+AH997*AH$201+AH1015*$D1096)</f>
        <v/>
      </c>
      <c r="AI1096" s="40">
        <f>AI1060*Settings!$C$13*(AI988+AI1006+AI997*AI$201+AI1015*$D1096)</f>
        <v/>
      </c>
      <c r="AJ1096" s="40">
        <f>AJ1060*Settings!$C$13*(AJ988+AJ1006+AJ997*AJ$201+AJ1015*$D1096)</f>
        <v/>
      </c>
      <c r="AK1096" s="40">
        <f>AK1060*Settings!$C$13*(AK988+AK1006+AK997*AK$201+AK1015*$D1096)</f>
        <v/>
      </c>
      <c r="AL1096" s="40">
        <f>AL1060*Settings!$C$13*(AL988+AL1006+AL997*AL$201+AL1015*$D1096)</f>
        <v/>
      </c>
      <c r="AM1096" s="40">
        <f>AM1060*Settings!$C$13*(AM988+AM1006+AM997*AM$201+AM1015*$D1096)</f>
        <v/>
      </c>
      <c r="AN1096" s="40">
        <f>AN1060*Settings!$C$13*(AN988+AN1006+AN997*AN$201+AN1015*$D1096)</f>
        <v/>
      </c>
      <c r="AO1096" s="40">
        <f>AO1060*Settings!$C$13*(AO988+AO1006+AO997*AO$201+AO1015*$D1096)</f>
        <v/>
      </c>
      <c r="AP1096" s="40">
        <f>AP1060*Settings!$C$13*(AP988+AP1006+AP997*AP$201+AP1015*$D1096)</f>
        <v/>
      </c>
      <c r="AQ1096" s="40">
        <f>AQ1060*Settings!$C$13*(AQ988+AQ1006+AQ997*AQ$201+AQ1015*$D1096)</f>
        <v/>
      </c>
      <c r="AR1096" s="40">
        <f>AR1060*Settings!$C$13*(AR988+AR1006+AR997*AR$201+AR1015*$D1096)</f>
        <v/>
      </c>
      <c r="AS1096" s="40">
        <f>AS1060*Settings!$C$13*(AS988+AS1006+AS997*AS$201+AS1015*$D1096)</f>
        <v/>
      </c>
      <c r="AT1096" s="40">
        <f>AT1060*Settings!$C$13*(AT988+AT1006+AT997*AT$201+AT1015*$D1096)</f>
        <v/>
      </c>
      <c r="AU1096" s="40">
        <f>AU1060*Settings!$C$13*(AU988+AU1006+AU997*AU$201+AU1015*$D1096)</f>
        <v/>
      </c>
      <c r="AV1096" s="40">
        <f>AV1060*Settings!$C$13*(AV988+AV1006+AV997*AV$201+AV1015*$D1096)</f>
        <v/>
      </c>
      <c r="AW1096" s="40">
        <f>AW1060*Settings!$C$13*(AW988+AW1006+AW997*AW$201+AW1015*$D1096)</f>
        <v/>
      </c>
      <c r="AX1096" s="40">
        <f>AX1060*Settings!$C$13*(AX988+AX1006+AX997*AX$201+AX1015*$D1096)</f>
        <v/>
      </c>
      <c r="AY1096" s="40">
        <f>AY1060*Settings!$C$13*(AY988+AY1006+AY997*AY$201+AY1015*$D1096)</f>
        <v/>
      </c>
    </row>
    <row r="1097" hidden="1" outlineLevel="2">
      <c r="A1097" s="14" t="inlineStr">
        <is>
          <t>rnew</t>
        </is>
      </c>
      <c r="B1097" s="14" t="inlineStr">
        <is>
          <t>gso</t>
        </is>
      </c>
      <c r="C1097" s="14" t="inlineStr">
        <is>
          <t>rod</t>
        </is>
      </c>
      <c r="D1097" s="32">
        <f>INDEX(Inputs!$V$5:$V$132,MATCH($B1097&amp;"|"&amp;$C1097,Inputs!$A$5:$A$132,0))</f>
        <v/>
      </c>
      <c r="E1097" s="36" t="n"/>
      <c r="F1097" s="36" t="n"/>
      <c r="G1097" s="36" t="n"/>
      <c r="H1097" s="14">
        <f>INDEX(VarLab,MATCH($A1097,VarKey,0))&amp;INDEX(MemLab,MATCH($C1097&amp;"|"&amp;$B1097,MemKey,0))</f>
        <v/>
      </c>
      <c r="I1097" s="14">
        <f>INDEX(VarUnit,MATCH($A1097,VarKey,0))</f>
        <v/>
      </c>
      <c r="J1097" s="14">
        <f>INDEX(VarSrc,MATCH($A1097,VarKey,0))</f>
        <v/>
      </c>
      <c r="K1097" s="11">
        <f>CodePrefix&amp;$A1097&amp;IF($C1097="","","."&amp;$C1097&amp;"."&amp;$B1097)&amp;INDEX(VarEnd,MATCH($A1097,VarKey,0))&amp;K$5</f>
        <v/>
      </c>
      <c r="L1097" s="39">
        <f>L1061*Settings!$C$13*(L989+L1007+L998*L$201+L1016*$D1097)</f>
        <v/>
      </c>
      <c r="M1097" s="40">
        <f>M1061*Settings!$C$13*(M989+M1007+M998*M$201+M1016*$D1097)</f>
        <v/>
      </c>
      <c r="N1097" s="40">
        <f>N1061*Settings!$C$13*(N989+N1007+N998*N$201+N1016*$D1097)</f>
        <v/>
      </c>
      <c r="O1097" s="40">
        <f>O1061*Settings!$C$13*(O989+O1007+O998*O$201+O1016*$D1097)</f>
        <v/>
      </c>
      <c r="P1097" s="40">
        <f>P1061*Settings!$C$13*(P989+P1007+P998*P$201+P1016*$D1097)</f>
        <v/>
      </c>
      <c r="Q1097" s="40">
        <f>Q1061*Settings!$C$13*(Q989+Q1007+Q998*Q$201+Q1016*$D1097)</f>
        <v/>
      </c>
      <c r="R1097" s="40">
        <f>R1061*Settings!$C$13*(R989+R1007+R998*R$201+R1016*$D1097)</f>
        <v/>
      </c>
      <c r="S1097" s="40">
        <f>S1061*Settings!$C$13*(S989+S1007+S998*S$201+S1016*$D1097)</f>
        <v/>
      </c>
      <c r="T1097" s="40">
        <f>T1061*Settings!$C$13*(T989+T1007+T998*T$201+T1016*$D1097)</f>
        <v/>
      </c>
      <c r="U1097" s="40">
        <f>U1061*Settings!$C$13*(U989+U1007+U998*U$201+U1016*$D1097)</f>
        <v/>
      </c>
      <c r="V1097" s="40">
        <f>V1061*Settings!$C$13*(V989+V1007+V998*V$201+V1016*$D1097)</f>
        <v/>
      </c>
      <c r="W1097" s="40">
        <f>W1061*Settings!$C$13*(W989+W1007+W998*W$201+W1016*$D1097)</f>
        <v/>
      </c>
      <c r="X1097" s="40">
        <f>X1061*Settings!$C$13*(X989+X1007+X998*X$201+X1016*$D1097)</f>
        <v/>
      </c>
      <c r="Y1097" s="40">
        <f>Y1061*Settings!$C$13*(Y989+Y1007+Y998*Y$201+Y1016*$D1097)</f>
        <v/>
      </c>
      <c r="Z1097" s="40">
        <f>Z1061*Settings!$C$13*(Z989+Z1007+Z998*Z$201+Z1016*$D1097)</f>
        <v/>
      </c>
      <c r="AA1097" s="40">
        <f>AA1061*Settings!$C$13*(AA989+AA1007+AA998*AA$201+AA1016*$D1097)</f>
        <v/>
      </c>
      <c r="AB1097" s="40">
        <f>AB1061*Settings!$C$13*(AB989+AB1007+AB998*AB$201+AB1016*$D1097)</f>
        <v/>
      </c>
      <c r="AC1097" s="40">
        <f>AC1061*Settings!$C$13*(AC989+AC1007+AC998*AC$201+AC1016*$D1097)</f>
        <v/>
      </c>
      <c r="AD1097" s="40">
        <f>AD1061*Settings!$C$13*(AD989+AD1007+AD998*AD$201+AD1016*$D1097)</f>
        <v/>
      </c>
      <c r="AF1097" s="11">
        <f>CodePrefix&amp;$A1097&amp;IF($C1097="","","."&amp;$C1097&amp;"."&amp;$B1097)&amp;INDEX(VarEnd,MATCH($A1097,VarKey,0))&amp;AF$5</f>
        <v/>
      </c>
      <c r="AG1097" s="39">
        <f>AG1061*Settings!$C$13*(AG989+AG1007+AG998*AG$201+AG1016*$D1097)</f>
        <v/>
      </c>
      <c r="AH1097" s="40">
        <f>AH1061*Settings!$C$13*(AH989+AH1007+AH998*AH$201+AH1016*$D1097)</f>
        <v/>
      </c>
      <c r="AI1097" s="40">
        <f>AI1061*Settings!$C$13*(AI989+AI1007+AI998*AI$201+AI1016*$D1097)</f>
        <v/>
      </c>
      <c r="AJ1097" s="40">
        <f>AJ1061*Settings!$C$13*(AJ989+AJ1007+AJ998*AJ$201+AJ1016*$D1097)</f>
        <v/>
      </c>
      <c r="AK1097" s="40">
        <f>AK1061*Settings!$C$13*(AK989+AK1007+AK998*AK$201+AK1016*$D1097)</f>
        <v/>
      </c>
      <c r="AL1097" s="40">
        <f>AL1061*Settings!$C$13*(AL989+AL1007+AL998*AL$201+AL1016*$D1097)</f>
        <v/>
      </c>
      <c r="AM1097" s="40">
        <f>AM1061*Settings!$C$13*(AM989+AM1007+AM998*AM$201+AM1016*$D1097)</f>
        <v/>
      </c>
      <c r="AN1097" s="40">
        <f>AN1061*Settings!$C$13*(AN989+AN1007+AN998*AN$201+AN1016*$D1097)</f>
        <v/>
      </c>
      <c r="AO1097" s="40">
        <f>AO1061*Settings!$C$13*(AO989+AO1007+AO998*AO$201+AO1016*$D1097)</f>
        <v/>
      </c>
      <c r="AP1097" s="40">
        <f>AP1061*Settings!$C$13*(AP989+AP1007+AP998*AP$201+AP1016*$D1097)</f>
        <v/>
      </c>
      <c r="AQ1097" s="40">
        <f>AQ1061*Settings!$C$13*(AQ989+AQ1007+AQ998*AQ$201+AQ1016*$D1097)</f>
        <v/>
      </c>
      <c r="AR1097" s="40">
        <f>AR1061*Settings!$C$13*(AR989+AR1007+AR998*AR$201+AR1016*$D1097)</f>
        <v/>
      </c>
      <c r="AS1097" s="40">
        <f>AS1061*Settings!$C$13*(AS989+AS1007+AS998*AS$201+AS1016*$D1097)</f>
        <v/>
      </c>
      <c r="AT1097" s="40">
        <f>AT1061*Settings!$C$13*(AT989+AT1007+AT998*AT$201+AT1016*$D1097)</f>
        <v/>
      </c>
      <c r="AU1097" s="40">
        <f>AU1061*Settings!$C$13*(AU989+AU1007+AU998*AU$201+AU1016*$D1097)</f>
        <v/>
      </c>
      <c r="AV1097" s="40">
        <f>AV1061*Settings!$C$13*(AV989+AV1007+AV998*AV$201+AV1016*$D1097)</f>
        <v/>
      </c>
      <c r="AW1097" s="40">
        <f>AW1061*Settings!$C$13*(AW989+AW1007+AW998*AW$201+AW1016*$D1097)</f>
        <v/>
      </c>
      <c r="AX1097" s="40">
        <f>AX1061*Settings!$C$13*(AX989+AX1007+AX998*AX$201+AX1016*$D1097)</f>
        <v/>
      </c>
      <c r="AY1097" s="40">
        <f>AY1061*Settings!$C$13*(AY989+AY1007+AY998*AY$201+AY1016*$D1097)</f>
        <v/>
      </c>
    </row>
    <row r="1098" hidden="1" outlineLevel="2">
      <c r="A1098" s="14" t="inlineStr">
        <is>
          <t>rnew</t>
        </is>
      </c>
      <c r="B1098" s="14" t="inlineStr">
        <is>
          <t>die</t>
        </is>
      </c>
      <c r="C1098" s="14" t="inlineStr">
        <is>
          <t>rod</t>
        </is>
      </c>
      <c r="D1098" s="32">
        <f>INDEX(Inputs!$V$5:$V$132,MATCH($B1098&amp;"|"&amp;$C1098,Inputs!$A$5:$A$132,0))</f>
        <v/>
      </c>
      <c r="E1098" s="36" t="n"/>
      <c r="F1098" s="36" t="n"/>
      <c r="G1098" s="36" t="n"/>
      <c r="H1098" s="14">
        <f>INDEX(VarLab,MATCH($A1098,VarKey,0))&amp;INDEX(MemLab,MATCH($C1098&amp;"|"&amp;$B1098,MemKey,0))</f>
        <v/>
      </c>
      <c r="I1098" s="14">
        <f>INDEX(VarUnit,MATCH($A1098,VarKey,0))</f>
        <v/>
      </c>
      <c r="J1098" s="14">
        <f>INDEX(VarSrc,MATCH($A1098,VarKey,0))</f>
        <v/>
      </c>
      <c r="K1098" s="11">
        <f>CodePrefix&amp;$A1098&amp;IF($C1098="","","."&amp;$C1098&amp;"."&amp;$B1098)&amp;INDEX(VarEnd,MATCH($A1098,VarKey,0))&amp;K$5</f>
        <v/>
      </c>
      <c r="L1098" s="39">
        <f>L1062*Settings!$C$13*(L990+L1008+L999*L$201+L1017*$D1098)</f>
        <v/>
      </c>
      <c r="M1098" s="40">
        <f>M1062*Settings!$C$13*(M990+M1008+M999*M$201+M1017*$D1098)</f>
        <v/>
      </c>
      <c r="N1098" s="40">
        <f>N1062*Settings!$C$13*(N990+N1008+N999*N$201+N1017*$D1098)</f>
        <v/>
      </c>
      <c r="O1098" s="40">
        <f>O1062*Settings!$C$13*(O990+O1008+O999*O$201+O1017*$D1098)</f>
        <v/>
      </c>
      <c r="P1098" s="40">
        <f>P1062*Settings!$C$13*(P990+P1008+P999*P$201+P1017*$D1098)</f>
        <v/>
      </c>
      <c r="Q1098" s="40">
        <f>Q1062*Settings!$C$13*(Q990+Q1008+Q999*Q$201+Q1017*$D1098)</f>
        <v/>
      </c>
      <c r="R1098" s="40">
        <f>R1062*Settings!$C$13*(R990+R1008+R999*R$201+R1017*$D1098)</f>
        <v/>
      </c>
      <c r="S1098" s="40">
        <f>S1062*Settings!$C$13*(S990+S1008+S999*S$201+S1017*$D1098)</f>
        <v/>
      </c>
      <c r="T1098" s="40">
        <f>T1062*Settings!$C$13*(T990+T1008+T999*T$201+T1017*$D1098)</f>
        <v/>
      </c>
      <c r="U1098" s="40">
        <f>U1062*Settings!$C$13*(U990+U1008+U999*U$201+U1017*$D1098)</f>
        <v/>
      </c>
      <c r="V1098" s="40">
        <f>V1062*Settings!$C$13*(V990+V1008+V999*V$201+V1017*$D1098)</f>
        <v/>
      </c>
      <c r="W1098" s="40">
        <f>W1062*Settings!$C$13*(W990+W1008+W999*W$201+W1017*$D1098)</f>
        <v/>
      </c>
      <c r="X1098" s="40">
        <f>X1062*Settings!$C$13*(X990+X1008+X999*X$201+X1017*$D1098)</f>
        <v/>
      </c>
      <c r="Y1098" s="40">
        <f>Y1062*Settings!$C$13*(Y990+Y1008+Y999*Y$201+Y1017*$D1098)</f>
        <v/>
      </c>
      <c r="Z1098" s="40">
        <f>Z1062*Settings!$C$13*(Z990+Z1008+Z999*Z$201+Z1017*$D1098)</f>
        <v/>
      </c>
      <c r="AA1098" s="40">
        <f>AA1062*Settings!$C$13*(AA990+AA1008+AA999*AA$201+AA1017*$D1098)</f>
        <v/>
      </c>
      <c r="AB1098" s="40">
        <f>AB1062*Settings!$C$13*(AB990+AB1008+AB999*AB$201+AB1017*$D1098)</f>
        <v/>
      </c>
      <c r="AC1098" s="40">
        <f>AC1062*Settings!$C$13*(AC990+AC1008+AC999*AC$201+AC1017*$D1098)</f>
        <v/>
      </c>
      <c r="AD1098" s="40">
        <f>AD1062*Settings!$C$13*(AD990+AD1008+AD999*AD$201+AD1017*$D1098)</f>
        <v/>
      </c>
      <c r="AF1098" s="11">
        <f>CodePrefix&amp;$A1098&amp;IF($C1098="","","."&amp;$C1098&amp;"."&amp;$B1098)&amp;INDEX(VarEnd,MATCH($A1098,VarKey,0))&amp;AF$5</f>
        <v/>
      </c>
      <c r="AG1098" s="39">
        <f>AG1062*Settings!$C$13*(AG990+AG1008+AG999*AG$201+AG1017*$D1098)</f>
        <v/>
      </c>
      <c r="AH1098" s="40">
        <f>AH1062*Settings!$C$13*(AH990+AH1008+AH999*AH$201+AH1017*$D1098)</f>
        <v/>
      </c>
      <c r="AI1098" s="40">
        <f>AI1062*Settings!$C$13*(AI990+AI1008+AI999*AI$201+AI1017*$D1098)</f>
        <v/>
      </c>
      <c r="AJ1098" s="40">
        <f>AJ1062*Settings!$C$13*(AJ990+AJ1008+AJ999*AJ$201+AJ1017*$D1098)</f>
        <v/>
      </c>
      <c r="AK1098" s="40">
        <f>AK1062*Settings!$C$13*(AK990+AK1008+AK999*AK$201+AK1017*$D1098)</f>
        <v/>
      </c>
      <c r="AL1098" s="40">
        <f>AL1062*Settings!$C$13*(AL990+AL1008+AL999*AL$201+AL1017*$D1098)</f>
        <v/>
      </c>
      <c r="AM1098" s="40">
        <f>AM1062*Settings!$C$13*(AM990+AM1008+AM999*AM$201+AM1017*$D1098)</f>
        <v/>
      </c>
      <c r="AN1098" s="40">
        <f>AN1062*Settings!$C$13*(AN990+AN1008+AN999*AN$201+AN1017*$D1098)</f>
        <v/>
      </c>
      <c r="AO1098" s="40">
        <f>AO1062*Settings!$C$13*(AO990+AO1008+AO999*AO$201+AO1017*$D1098)</f>
        <v/>
      </c>
      <c r="AP1098" s="40">
        <f>AP1062*Settings!$C$13*(AP990+AP1008+AP999*AP$201+AP1017*$D1098)</f>
        <v/>
      </c>
      <c r="AQ1098" s="40">
        <f>AQ1062*Settings!$C$13*(AQ990+AQ1008+AQ999*AQ$201+AQ1017*$D1098)</f>
        <v/>
      </c>
      <c r="AR1098" s="40">
        <f>AR1062*Settings!$C$13*(AR990+AR1008+AR999*AR$201+AR1017*$D1098)</f>
        <v/>
      </c>
      <c r="AS1098" s="40">
        <f>AS1062*Settings!$C$13*(AS990+AS1008+AS999*AS$201+AS1017*$D1098)</f>
        <v/>
      </c>
      <c r="AT1098" s="40">
        <f>AT1062*Settings!$C$13*(AT990+AT1008+AT999*AT$201+AT1017*$D1098)</f>
        <v/>
      </c>
      <c r="AU1098" s="40">
        <f>AU1062*Settings!$C$13*(AU990+AU1008+AU999*AU$201+AU1017*$D1098)</f>
        <v/>
      </c>
      <c r="AV1098" s="40">
        <f>AV1062*Settings!$C$13*(AV990+AV1008+AV999*AV$201+AV1017*$D1098)</f>
        <v/>
      </c>
      <c r="AW1098" s="40">
        <f>AW1062*Settings!$C$13*(AW990+AW1008+AW999*AW$201+AW1017*$D1098)</f>
        <v/>
      </c>
      <c r="AX1098" s="40">
        <f>AX1062*Settings!$C$13*(AX990+AX1008+AX999*AX$201+AX1017*$D1098)</f>
        <v/>
      </c>
      <c r="AY1098" s="40">
        <f>AY1062*Settings!$C$13*(AY990+AY1008+AY999*AY$201+AY1017*$D1098)</f>
        <v/>
      </c>
    </row>
    <row r="1099" hidden="1" outlineLevel="2">
      <c r="A1099" s="14" t="inlineStr">
        <is>
          <t>rnew</t>
        </is>
      </c>
      <c r="B1099" s="14" t="inlineStr">
        <is>
          <t>lpg</t>
        </is>
      </c>
      <c r="C1099" s="14" t="inlineStr">
        <is>
          <t>rod</t>
        </is>
      </c>
      <c r="D1099" s="32">
        <f>INDEX(Inputs!$V$5:$V$132,MATCH($B1099&amp;"|"&amp;$C1099,Inputs!$A$5:$A$132,0))</f>
        <v/>
      </c>
      <c r="E1099" s="36" t="n"/>
      <c r="F1099" s="36" t="n"/>
      <c r="G1099" s="36" t="n"/>
      <c r="H1099" s="14">
        <f>INDEX(VarLab,MATCH($A1099,VarKey,0))&amp;INDEX(MemLab,MATCH($C1099&amp;"|"&amp;$B1099,MemKey,0))</f>
        <v/>
      </c>
      <c r="I1099" s="14">
        <f>INDEX(VarUnit,MATCH($A1099,VarKey,0))</f>
        <v/>
      </c>
      <c r="J1099" s="14">
        <f>INDEX(VarSrc,MATCH($A1099,VarKey,0))</f>
        <v/>
      </c>
      <c r="K1099" s="11">
        <f>CodePrefix&amp;$A1099&amp;IF($C1099="","","."&amp;$C1099&amp;"."&amp;$B1099)&amp;INDEX(VarEnd,MATCH($A1099,VarKey,0))&amp;K$5</f>
        <v/>
      </c>
      <c r="L1099" s="39">
        <f>L1063*Settings!$C$13*(L991+L1009+L1000*L$201+L1018*$D1099)</f>
        <v/>
      </c>
      <c r="M1099" s="40">
        <f>M1063*Settings!$C$13*(M991+M1009+M1000*M$201+M1018*$D1099)</f>
        <v/>
      </c>
      <c r="N1099" s="40">
        <f>N1063*Settings!$C$13*(N991+N1009+N1000*N$201+N1018*$D1099)</f>
        <v/>
      </c>
      <c r="O1099" s="40">
        <f>O1063*Settings!$C$13*(O991+O1009+O1000*O$201+O1018*$D1099)</f>
        <v/>
      </c>
      <c r="P1099" s="40">
        <f>P1063*Settings!$C$13*(P991+P1009+P1000*P$201+P1018*$D1099)</f>
        <v/>
      </c>
      <c r="Q1099" s="40">
        <f>Q1063*Settings!$C$13*(Q991+Q1009+Q1000*Q$201+Q1018*$D1099)</f>
        <v/>
      </c>
      <c r="R1099" s="40">
        <f>R1063*Settings!$C$13*(R991+R1009+R1000*R$201+R1018*$D1099)</f>
        <v/>
      </c>
      <c r="S1099" s="40">
        <f>S1063*Settings!$C$13*(S991+S1009+S1000*S$201+S1018*$D1099)</f>
        <v/>
      </c>
      <c r="T1099" s="40">
        <f>T1063*Settings!$C$13*(T991+T1009+T1000*T$201+T1018*$D1099)</f>
        <v/>
      </c>
      <c r="U1099" s="40">
        <f>U1063*Settings!$C$13*(U991+U1009+U1000*U$201+U1018*$D1099)</f>
        <v/>
      </c>
      <c r="V1099" s="40">
        <f>V1063*Settings!$C$13*(V991+V1009+V1000*V$201+V1018*$D1099)</f>
        <v/>
      </c>
      <c r="W1099" s="40">
        <f>W1063*Settings!$C$13*(W991+W1009+W1000*W$201+W1018*$D1099)</f>
        <v/>
      </c>
      <c r="X1099" s="40">
        <f>X1063*Settings!$C$13*(X991+X1009+X1000*X$201+X1018*$D1099)</f>
        <v/>
      </c>
      <c r="Y1099" s="40">
        <f>Y1063*Settings!$C$13*(Y991+Y1009+Y1000*Y$201+Y1018*$D1099)</f>
        <v/>
      </c>
      <c r="Z1099" s="40">
        <f>Z1063*Settings!$C$13*(Z991+Z1009+Z1000*Z$201+Z1018*$D1099)</f>
        <v/>
      </c>
      <c r="AA1099" s="40">
        <f>AA1063*Settings!$C$13*(AA991+AA1009+AA1000*AA$201+AA1018*$D1099)</f>
        <v/>
      </c>
      <c r="AB1099" s="40">
        <f>AB1063*Settings!$C$13*(AB991+AB1009+AB1000*AB$201+AB1018*$D1099)</f>
        <v/>
      </c>
      <c r="AC1099" s="40">
        <f>AC1063*Settings!$C$13*(AC991+AC1009+AC1000*AC$201+AC1018*$D1099)</f>
        <v/>
      </c>
      <c r="AD1099" s="40">
        <f>AD1063*Settings!$C$13*(AD991+AD1009+AD1000*AD$201+AD1018*$D1099)</f>
        <v/>
      </c>
      <c r="AF1099" s="11">
        <f>CodePrefix&amp;$A1099&amp;IF($C1099="","","."&amp;$C1099&amp;"."&amp;$B1099)&amp;INDEX(VarEnd,MATCH($A1099,VarKey,0))&amp;AF$5</f>
        <v/>
      </c>
      <c r="AG1099" s="39">
        <f>AG1063*Settings!$C$13*(AG991+AG1009+AG1000*AG$201+AG1018*$D1099)</f>
        <v/>
      </c>
      <c r="AH1099" s="40">
        <f>AH1063*Settings!$C$13*(AH991+AH1009+AH1000*AH$201+AH1018*$D1099)</f>
        <v/>
      </c>
      <c r="AI1099" s="40">
        <f>AI1063*Settings!$C$13*(AI991+AI1009+AI1000*AI$201+AI1018*$D1099)</f>
        <v/>
      </c>
      <c r="AJ1099" s="40">
        <f>AJ1063*Settings!$C$13*(AJ991+AJ1009+AJ1000*AJ$201+AJ1018*$D1099)</f>
        <v/>
      </c>
      <c r="AK1099" s="40">
        <f>AK1063*Settings!$C$13*(AK991+AK1009+AK1000*AK$201+AK1018*$D1099)</f>
        <v/>
      </c>
      <c r="AL1099" s="40">
        <f>AL1063*Settings!$C$13*(AL991+AL1009+AL1000*AL$201+AL1018*$D1099)</f>
        <v/>
      </c>
      <c r="AM1099" s="40">
        <f>AM1063*Settings!$C$13*(AM991+AM1009+AM1000*AM$201+AM1018*$D1099)</f>
        <v/>
      </c>
      <c r="AN1099" s="40">
        <f>AN1063*Settings!$C$13*(AN991+AN1009+AN1000*AN$201+AN1018*$D1099)</f>
        <v/>
      </c>
      <c r="AO1099" s="40">
        <f>AO1063*Settings!$C$13*(AO991+AO1009+AO1000*AO$201+AO1018*$D1099)</f>
        <v/>
      </c>
      <c r="AP1099" s="40">
        <f>AP1063*Settings!$C$13*(AP991+AP1009+AP1000*AP$201+AP1018*$D1099)</f>
        <v/>
      </c>
      <c r="AQ1099" s="40">
        <f>AQ1063*Settings!$C$13*(AQ991+AQ1009+AQ1000*AQ$201+AQ1018*$D1099)</f>
        <v/>
      </c>
      <c r="AR1099" s="40">
        <f>AR1063*Settings!$C$13*(AR991+AR1009+AR1000*AR$201+AR1018*$D1099)</f>
        <v/>
      </c>
      <c r="AS1099" s="40">
        <f>AS1063*Settings!$C$13*(AS991+AS1009+AS1000*AS$201+AS1018*$D1099)</f>
        <v/>
      </c>
      <c r="AT1099" s="40">
        <f>AT1063*Settings!$C$13*(AT991+AT1009+AT1000*AT$201+AT1018*$D1099)</f>
        <v/>
      </c>
      <c r="AU1099" s="40">
        <f>AU1063*Settings!$C$13*(AU991+AU1009+AU1000*AU$201+AU1018*$D1099)</f>
        <v/>
      </c>
      <c r="AV1099" s="40">
        <f>AV1063*Settings!$C$13*(AV991+AV1009+AV1000*AV$201+AV1018*$D1099)</f>
        <v/>
      </c>
      <c r="AW1099" s="40">
        <f>AW1063*Settings!$C$13*(AW991+AW1009+AW1000*AW$201+AW1018*$D1099)</f>
        <v/>
      </c>
      <c r="AX1099" s="40">
        <f>AX1063*Settings!$C$13*(AX991+AX1009+AX1000*AX$201+AX1018*$D1099)</f>
        <v/>
      </c>
      <c r="AY1099" s="40">
        <f>AY1063*Settings!$C$13*(AY991+AY1009+AY1000*AY$201+AY1018*$D1099)</f>
        <v/>
      </c>
    </row>
    <row r="1100" hidden="1" outlineLevel="2">
      <c r="A1100" s="14" t="inlineStr">
        <is>
          <t>rnew</t>
        </is>
      </c>
      <c r="B1100" s="14" t="inlineStr">
        <is>
          <t>ker</t>
        </is>
      </c>
      <c r="C1100" s="14" t="inlineStr">
        <is>
          <t>rod</t>
        </is>
      </c>
      <c r="D1100" s="32">
        <f>INDEX(Inputs!$V$5:$V$132,MATCH($B1100&amp;"|"&amp;$C1100,Inputs!$A$5:$A$132,0))</f>
        <v/>
      </c>
      <c r="E1100" s="36" t="n"/>
      <c r="F1100" s="36" t="n"/>
      <c r="G1100" s="36" t="n"/>
      <c r="H1100" s="14">
        <f>INDEX(VarLab,MATCH($A1100,VarKey,0))&amp;INDEX(MemLab,MATCH($C1100&amp;"|"&amp;$B1100,MemKey,0))</f>
        <v/>
      </c>
      <c r="I1100" s="14">
        <f>INDEX(VarUnit,MATCH($A1100,VarKey,0))</f>
        <v/>
      </c>
      <c r="J1100" s="14">
        <f>INDEX(VarSrc,MATCH($A1100,VarKey,0))</f>
        <v/>
      </c>
      <c r="K1100" s="11">
        <f>CodePrefix&amp;$A1100&amp;IF($C1100="","","."&amp;$C1100&amp;"."&amp;$B1100)&amp;INDEX(VarEnd,MATCH($A1100,VarKey,0))&amp;K$5</f>
        <v/>
      </c>
      <c r="L1100" s="39">
        <f>L1064*Settings!$C$13*(L992+L1010+L1001*L$201+L1019*$D1100)</f>
        <v/>
      </c>
      <c r="M1100" s="40">
        <f>M1064*Settings!$C$13*(M992+M1010+M1001*M$201+M1019*$D1100)</f>
        <v/>
      </c>
      <c r="N1100" s="40">
        <f>N1064*Settings!$C$13*(N992+N1010+N1001*N$201+N1019*$D1100)</f>
        <v/>
      </c>
      <c r="O1100" s="40">
        <f>O1064*Settings!$C$13*(O992+O1010+O1001*O$201+O1019*$D1100)</f>
        <v/>
      </c>
      <c r="P1100" s="40">
        <f>P1064*Settings!$C$13*(P992+P1010+P1001*P$201+P1019*$D1100)</f>
        <v/>
      </c>
      <c r="Q1100" s="40">
        <f>Q1064*Settings!$C$13*(Q992+Q1010+Q1001*Q$201+Q1019*$D1100)</f>
        <v/>
      </c>
      <c r="R1100" s="40">
        <f>R1064*Settings!$C$13*(R992+R1010+R1001*R$201+R1019*$D1100)</f>
        <v/>
      </c>
      <c r="S1100" s="40">
        <f>S1064*Settings!$C$13*(S992+S1010+S1001*S$201+S1019*$D1100)</f>
        <v/>
      </c>
      <c r="T1100" s="40">
        <f>T1064*Settings!$C$13*(T992+T1010+T1001*T$201+T1019*$D1100)</f>
        <v/>
      </c>
      <c r="U1100" s="40">
        <f>U1064*Settings!$C$13*(U992+U1010+U1001*U$201+U1019*$D1100)</f>
        <v/>
      </c>
      <c r="V1100" s="40">
        <f>V1064*Settings!$C$13*(V992+V1010+V1001*V$201+V1019*$D1100)</f>
        <v/>
      </c>
      <c r="W1100" s="40">
        <f>W1064*Settings!$C$13*(W992+W1010+W1001*W$201+W1019*$D1100)</f>
        <v/>
      </c>
      <c r="X1100" s="40">
        <f>X1064*Settings!$C$13*(X992+X1010+X1001*X$201+X1019*$D1100)</f>
        <v/>
      </c>
      <c r="Y1100" s="40">
        <f>Y1064*Settings!$C$13*(Y992+Y1010+Y1001*Y$201+Y1019*$D1100)</f>
        <v/>
      </c>
      <c r="Z1100" s="40">
        <f>Z1064*Settings!$C$13*(Z992+Z1010+Z1001*Z$201+Z1019*$D1100)</f>
        <v/>
      </c>
      <c r="AA1100" s="40">
        <f>AA1064*Settings!$C$13*(AA992+AA1010+AA1001*AA$201+AA1019*$D1100)</f>
        <v/>
      </c>
      <c r="AB1100" s="40">
        <f>AB1064*Settings!$C$13*(AB992+AB1010+AB1001*AB$201+AB1019*$D1100)</f>
        <v/>
      </c>
      <c r="AC1100" s="40">
        <f>AC1064*Settings!$C$13*(AC992+AC1010+AC1001*AC$201+AC1019*$D1100)</f>
        <v/>
      </c>
      <c r="AD1100" s="40">
        <f>AD1064*Settings!$C$13*(AD992+AD1010+AD1001*AD$201+AD1019*$D1100)</f>
        <v/>
      </c>
      <c r="AF1100" s="11">
        <f>CodePrefix&amp;$A1100&amp;IF($C1100="","","."&amp;$C1100&amp;"."&amp;$B1100)&amp;INDEX(VarEnd,MATCH($A1100,VarKey,0))&amp;AF$5</f>
        <v/>
      </c>
      <c r="AG1100" s="39">
        <f>AG1064*Settings!$C$13*(AG992+AG1010+AG1001*AG$201+AG1019*$D1100)</f>
        <v/>
      </c>
      <c r="AH1100" s="40">
        <f>AH1064*Settings!$C$13*(AH992+AH1010+AH1001*AH$201+AH1019*$D1100)</f>
        <v/>
      </c>
      <c r="AI1100" s="40">
        <f>AI1064*Settings!$C$13*(AI992+AI1010+AI1001*AI$201+AI1019*$D1100)</f>
        <v/>
      </c>
      <c r="AJ1100" s="40">
        <f>AJ1064*Settings!$C$13*(AJ992+AJ1010+AJ1001*AJ$201+AJ1019*$D1100)</f>
        <v/>
      </c>
      <c r="AK1100" s="40">
        <f>AK1064*Settings!$C$13*(AK992+AK1010+AK1001*AK$201+AK1019*$D1100)</f>
        <v/>
      </c>
      <c r="AL1100" s="40">
        <f>AL1064*Settings!$C$13*(AL992+AL1010+AL1001*AL$201+AL1019*$D1100)</f>
        <v/>
      </c>
      <c r="AM1100" s="40">
        <f>AM1064*Settings!$C$13*(AM992+AM1010+AM1001*AM$201+AM1019*$D1100)</f>
        <v/>
      </c>
      <c r="AN1100" s="40">
        <f>AN1064*Settings!$C$13*(AN992+AN1010+AN1001*AN$201+AN1019*$D1100)</f>
        <v/>
      </c>
      <c r="AO1100" s="40">
        <f>AO1064*Settings!$C$13*(AO992+AO1010+AO1001*AO$201+AO1019*$D1100)</f>
        <v/>
      </c>
      <c r="AP1100" s="40">
        <f>AP1064*Settings!$C$13*(AP992+AP1010+AP1001*AP$201+AP1019*$D1100)</f>
        <v/>
      </c>
      <c r="AQ1100" s="40">
        <f>AQ1064*Settings!$C$13*(AQ992+AQ1010+AQ1001*AQ$201+AQ1019*$D1100)</f>
        <v/>
      </c>
      <c r="AR1100" s="40">
        <f>AR1064*Settings!$C$13*(AR992+AR1010+AR1001*AR$201+AR1019*$D1100)</f>
        <v/>
      </c>
      <c r="AS1100" s="40">
        <f>AS1064*Settings!$C$13*(AS992+AS1010+AS1001*AS$201+AS1019*$D1100)</f>
        <v/>
      </c>
      <c r="AT1100" s="40">
        <f>AT1064*Settings!$C$13*(AT992+AT1010+AT1001*AT$201+AT1019*$D1100)</f>
        <v/>
      </c>
      <c r="AU1100" s="40">
        <f>AU1064*Settings!$C$13*(AU992+AU1010+AU1001*AU$201+AU1019*$D1100)</f>
        <v/>
      </c>
      <c r="AV1100" s="40">
        <f>AV1064*Settings!$C$13*(AV992+AV1010+AV1001*AV$201+AV1019*$D1100)</f>
        <v/>
      </c>
      <c r="AW1100" s="40">
        <f>AW1064*Settings!$C$13*(AW992+AW1010+AW1001*AW$201+AW1019*$D1100)</f>
        <v/>
      </c>
      <c r="AX1100" s="40">
        <f>AX1064*Settings!$C$13*(AX992+AX1010+AX1001*AX$201+AX1019*$D1100)</f>
        <v/>
      </c>
      <c r="AY1100" s="40">
        <f>AY1064*Settings!$C$13*(AY992+AY1010+AY1001*AY$201+AY1019*$D1100)</f>
        <v/>
      </c>
    </row>
    <row r="1101" hidden="1" outlineLevel="2">
      <c r="A1101" s="14" t="inlineStr">
        <is>
          <t>rnew</t>
        </is>
      </c>
      <c r="B1101" s="14" t="inlineStr">
        <is>
          <t>oop</t>
        </is>
      </c>
      <c r="C1101" s="14" t="inlineStr">
        <is>
          <t>rod</t>
        </is>
      </c>
      <c r="D1101" s="32">
        <f>INDEX(Inputs!$V$5:$V$132,MATCH($B1101&amp;"|"&amp;$C1101,Inputs!$A$5:$A$132,0))</f>
        <v/>
      </c>
      <c r="E1101" s="36" t="n"/>
      <c r="F1101" s="36" t="n"/>
      <c r="G1101" s="36" t="n"/>
      <c r="H1101" s="14">
        <f>INDEX(VarLab,MATCH($A1101,VarKey,0))&amp;INDEX(MemLab,MATCH($C1101&amp;"|"&amp;$B1101,MemKey,0))</f>
        <v/>
      </c>
      <c r="I1101" s="14">
        <f>INDEX(VarUnit,MATCH($A1101,VarKey,0))</f>
        <v/>
      </c>
      <c r="J1101" s="14">
        <f>INDEX(VarSrc,MATCH($A1101,VarKey,0))</f>
        <v/>
      </c>
      <c r="K1101" s="11">
        <f>CodePrefix&amp;$A1101&amp;IF($C1101="","","."&amp;$C1101&amp;"."&amp;$B1101)&amp;INDEX(VarEnd,MATCH($A1101,VarKey,0))&amp;K$5</f>
        <v/>
      </c>
      <c r="L1101" s="39">
        <f>L1065*Settings!$C$13*(L993+L1011+L1002*L$201+L1020*$D1101)</f>
        <v/>
      </c>
      <c r="M1101" s="40">
        <f>M1065*Settings!$C$13*(M993+M1011+M1002*M$201+M1020*$D1101)</f>
        <v/>
      </c>
      <c r="N1101" s="40">
        <f>N1065*Settings!$C$13*(N993+N1011+N1002*N$201+N1020*$D1101)</f>
        <v/>
      </c>
      <c r="O1101" s="40">
        <f>O1065*Settings!$C$13*(O993+O1011+O1002*O$201+O1020*$D1101)</f>
        <v/>
      </c>
      <c r="P1101" s="40">
        <f>P1065*Settings!$C$13*(P993+P1011+P1002*P$201+P1020*$D1101)</f>
        <v/>
      </c>
      <c r="Q1101" s="40">
        <f>Q1065*Settings!$C$13*(Q993+Q1011+Q1002*Q$201+Q1020*$D1101)</f>
        <v/>
      </c>
      <c r="R1101" s="40">
        <f>R1065*Settings!$C$13*(R993+R1011+R1002*R$201+R1020*$D1101)</f>
        <v/>
      </c>
      <c r="S1101" s="40">
        <f>S1065*Settings!$C$13*(S993+S1011+S1002*S$201+S1020*$D1101)</f>
        <v/>
      </c>
      <c r="T1101" s="40">
        <f>T1065*Settings!$C$13*(T993+T1011+T1002*T$201+T1020*$D1101)</f>
        <v/>
      </c>
      <c r="U1101" s="40">
        <f>U1065*Settings!$C$13*(U993+U1011+U1002*U$201+U1020*$D1101)</f>
        <v/>
      </c>
      <c r="V1101" s="40">
        <f>V1065*Settings!$C$13*(V993+V1011+V1002*V$201+V1020*$D1101)</f>
        <v/>
      </c>
      <c r="W1101" s="40">
        <f>W1065*Settings!$C$13*(W993+W1011+W1002*W$201+W1020*$D1101)</f>
        <v/>
      </c>
      <c r="X1101" s="40">
        <f>X1065*Settings!$C$13*(X993+X1011+X1002*X$201+X1020*$D1101)</f>
        <v/>
      </c>
      <c r="Y1101" s="40">
        <f>Y1065*Settings!$C$13*(Y993+Y1011+Y1002*Y$201+Y1020*$D1101)</f>
        <v/>
      </c>
      <c r="Z1101" s="40">
        <f>Z1065*Settings!$C$13*(Z993+Z1011+Z1002*Z$201+Z1020*$D1101)</f>
        <v/>
      </c>
      <c r="AA1101" s="40">
        <f>AA1065*Settings!$C$13*(AA993+AA1011+AA1002*AA$201+AA1020*$D1101)</f>
        <v/>
      </c>
      <c r="AB1101" s="40">
        <f>AB1065*Settings!$C$13*(AB993+AB1011+AB1002*AB$201+AB1020*$D1101)</f>
        <v/>
      </c>
      <c r="AC1101" s="40">
        <f>AC1065*Settings!$C$13*(AC993+AC1011+AC1002*AC$201+AC1020*$D1101)</f>
        <v/>
      </c>
      <c r="AD1101" s="40">
        <f>AD1065*Settings!$C$13*(AD993+AD1011+AD1002*AD$201+AD1020*$D1101)</f>
        <v/>
      </c>
      <c r="AF1101" s="11">
        <f>CodePrefix&amp;$A1101&amp;IF($C1101="","","."&amp;$C1101&amp;"."&amp;$B1101)&amp;INDEX(VarEnd,MATCH($A1101,VarKey,0))&amp;AF$5</f>
        <v/>
      </c>
      <c r="AG1101" s="39">
        <f>AG1065*Settings!$C$13*(AG993+AG1011+AG1002*AG$201+AG1020*$D1101)</f>
        <v/>
      </c>
      <c r="AH1101" s="40">
        <f>AH1065*Settings!$C$13*(AH993+AH1011+AH1002*AH$201+AH1020*$D1101)</f>
        <v/>
      </c>
      <c r="AI1101" s="40">
        <f>AI1065*Settings!$C$13*(AI993+AI1011+AI1002*AI$201+AI1020*$D1101)</f>
        <v/>
      </c>
      <c r="AJ1101" s="40">
        <f>AJ1065*Settings!$C$13*(AJ993+AJ1011+AJ1002*AJ$201+AJ1020*$D1101)</f>
        <v/>
      </c>
      <c r="AK1101" s="40">
        <f>AK1065*Settings!$C$13*(AK993+AK1011+AK1002*AK$201+AK1020*$D1101)</f>
        <v/>
      </c>
      <c r="AL1101" s="40">
        <f>AL1065*Settings!$C$13*(AL993+AL1011+AL1002*AL$201+AL1020*$D1101)</f>
        <v/>
      </c>
      <c r="AM1101" s="40">
        <f>AM1065*Settings!$C$13*(AM993+AM1011+AM1002*AM$201+AM1020*$D1101)</f>
        <v/>
      </c>
      <c r="AN1101" s="40">
        <f>AN1065*Settings!$C$13*(AN993+AN1011+AN1002*AN$201+AN1020*$D1101)</f>
        <v/>
      </c>
      <c r="AO1101" s="40">
        <f>AO1065*Settings!$C$13*(AO993+AO1011+AO1002*AO$201+AO1020*$D1101)</f>
        <v/>
      </c>
      <c r="AP1101" s="40">
        <f>AP1065*Settings!$C$13*(AP993+AP1011+AP1002*AP$201+AP1020*$D1101)</f>
        <v/>
      </c>
      <c r="AQ1101" s="40">
        <f>AQ1065*Settings!$C$13*(AQ993+AQ1011+AQ1002*AQ$201+AQ1020*$D1101)</f>
        <v/>
      </c>
      <c r="AR1101" s="40">
        <f>AR1065*Settings!$C$13*(AR993+AR1011+AR1002*AR$201+AR1020*$D1101)</f>
        <v/>
      </c>
      <c r="AS1101" s="40">
        <f>AS1065*Settings!$C$13*(AS993+AS1011+AS1002*AS$201+AS1020*$D1101)</f>
        <v/>
      </c>
      <c r="AT1101" s="40">
        <f>AT1065*Settings!$C$13*(AT993+AT1011+AT1002*AT$201+AT1020*$D1101)</f>
        <v/>
      </c>
      <c r="AU1101" s="40">
        <f>AU1065*Settings!$C$13*(AU993+AU1011+AU1002*AU$201+AU1020*$D1101)</f>
        <v/>
      </c>
      <c r="AV1101" s="40">
        <f>AV1065*Settings!$C$13*(AV993+AV1011+AV1002*AV$201+AV1020*$D1101)</f>
        <v/>
      </c>
      <c r="AW1101" s="40">
        <f>AW1065*Settings!$C$13*(AW993+AW1011+AW1002*AW$201+AW1020*$D1101)</f>
        <v/>
      </c>
      <c r="AX1101" s="40">
        <f>AX1065*Settings!$C$13*(AX993+AX1011+AX1002*AX$201+AX1020*$D1101)</f>
        <v/>
      </c>
      <c r="AY1101" s="40">
        <f>AY1065*Settings!$C$13*(AY993+AY1011+AY1002*AY$201+AY1020*$D1101)</f>
        <v/>
      </c>
    </row>
    <row r="1102" hidden="1" outlineLevel="2">
      <c r="A1102" s="14" t="inlineStr">
        <is>
          <t>rnew</t>
        </is>
      </c>
      <c r="B1102" s="14" t="inlineStr">
        <is>
          <t>bio</t>
        </is>
      </c>
      <c r="C1102" s="14" t="inlineStr">
        <is>
          <t>rod</t>
        </is>
      </c>
      <c r="D1102" s="32">
        <f>INDEX(Inputs!$V$5:$V$132,MATCH($B1102&amp;"|"&amp;$C1102,Inputs!$A$5:$A$132,0))</f>
        <v/>
      </c>
      <c r="E1102" s="36" t="n"/>
      <c r="F1102" s="36" t="n"/>
      <c r="G1102" s="36" t="n"/>
      <c r="H1102" s="14">
        <f>INDEX(VarLab,MATCH($A1102,VarKey,0))&amp;INDEX(MemLab,MATCH($C1102&amp;"|"&amp;$B1102,MemKey,0))</f>
        <v/>
      </c>
      <c r="I1102" s="14">
        <f>INDEX(VarUnit,MATCH($A1102,VarKey,0))</f>
        <v/>
      </c>
      <c r="J1102" s="14">
        <f>INDEX(VarSrc,MATCH($A1102,VarKey,0))</f>
        <v/>
      </c>
      <c r="K1102" s="11">
        <f>CodePrefix&amp;$A1102&amp;IF($C1102="","","."&amp;$C1102&amp;"."&amp;$B1102)&amp;INDEX(VarEnd,MATCH($A1102,VarKey,0))&amp;K$5</f>
        <v/>
      </c>
      <c r="L1102" s="39">
        <f>L1066*Settings!$C$13*(L994+L1012+L1003*L$201+L1021*$D1102)</f>
        <v/>
      </c>
      <c r="M1102" s="40">
        <f>M1066*Settings!$C$13*(M994+M1012+M1003*M$201+M1021*$D1102)</f>
        <v/>
      </c>
      <c r="N1102" s="40">
        <f>N1066*Settings!$C$13*(N994+N1012+N1003*N$201+N1021*$D1102)</f>
        <v/>
      </c>
      <c r="O1102" s="40">
        <f>O1066*Settings!$C$13*(O994+O1012+O1003*O$201+O1021*$D1102)</f>
        <v/>
      </c>
      <c r="P1102" s="40">
        <f>P1066*Settings!$C$13*(P994+P1012+P1003*P$201+P1021*$D1102)</f>
        <v/>
      </c>
      <c r="Q1102" s="40">
        <f>Q1066*Settings!$C$13*(Q994+Q1012+Q1003*Q$201+Q1021*$D1102)</f>
        <v/>
      </c>
      <c r="R1102" s="40">
        <f>R1066*Settings!$C$13*(R994+R1012+R1003*R$201+R1021*$D1102)</f>
        <v/>
      </c>
      <c r="S1102" s="40">
        <f>S1066*Settings!$C$13*(S994+S1012+S1003*S$201+S1021*$D1102)</f>
        <v/>
      </c>
      <c r="T1102" s="40">
        <f>T1066*Settings!$C$13*(T994+T1012+T1003*T$201+T1021*$D1102)</f>
        <v/>
      </c>
      <c r="U1102" s="40">
        <f>U1066*Settings!$C$13*(U994+U1012+U1003*U$201+U1021*$D1102)</f>
        <v/>
      </c>
      <c r="V1102" s="40">
        <f>V1066*Settings!$C$13*(V994+V1012+V1003*V$201+V1021*$D1102)</f>
        <v/>
      </c>
      <c r="W1102" s="40">
        <f>W1066*Settings!$C$13*(W994+W1012+W1003*W$201+W1021*$D1102)</f>
        <v/>
      </c>
      <c r="X1102" s="40">
        <f>X1066*Settings!$C$13*(X994+X1012+X1003*X$201+X1021*$D1102)</f>
        <v/>
      </c>
      <c r="Y1102" s="40">
        <f>Y1066*Settings!$C$13*(Y994+Y1012+Y1003*Y$201+Y1021*$D1102)</f>
        <v/>
      </c>
      <c r="Z1102" s="40">
        <f>Z1066*Settings!$C$13*(Z994+Z1012+Z1003*Z$201+Z1021*$D1102)</f>
        <v/>
      </c>
      <c r="AA1102" s="40">
        <f>AA1066*Settings!$C$13*(AA994+AA1012+AA1003*AA$201+AA1021*$D1102)</f>
        <v/>
      </c>
      <c r="AB1102" s="40">
        <f>AB1066*Settings!$C$13*(AB994+AB1012+AB1003*AB$201+AB1021*$D1102)</f>
        <v/>
      </c>
      <c r="AC1102" s="40">
        <f>AC1066*Settings!$C$13*(AC994+AC1012+AC1003*AC$201+AC1021*$D1102)</f>
        <v/>
      </c>
      <c r="AD1102" s="40">
        <f>AD1066*Settings!$C$13*(AD994+AD1012+AD1003*AD$201+AD1021*$D1102)</f>
        <v/>
      </c>
      <c r="AF1102" s="11">
        <f>CodePrefix&amp;$A1102&amp;IF($C1102="","","."&amp;$C1102&amp;"."&amp;$B1102)&amp;INDEX(VarEnd,MATCH($A1102,VarKey,0))&amp;AF$5</f>
        <v/>
      </c>
      <c r="AG1102" s="39">
        <f>AG1066*Settings!$C$13*(AG994+AG1012+AG1003*AG$201+AG1021*$D1102)</f>
        <v/>
      </c>
      <c r="AH1102" s="40">
        <f>AH1066*Settings!$C$13*(AH994+AH1012+AH1003*AH$201+AH1021*$D1102)</f>
        <v/>
      </c>
      <c r="AI1102" s="40">
        <f>AI1066*Settings!$C$13*(AI994+AI1012+AI1003*AI$201+AI1021*$D1102)</f>
        <v/>
      </c>
      <c r="AJ1102" s="40">
        <f>AJ1066*Settings!$C$13*(AJ994+AJ1012+AJ1003*AJ$201+AJ1021*$D1102)</f>
        <v/>
      </c>
      <c r="AK1102" s="40">
        <f>AK1066*Settings!$C$13*(AK994+AK1012+AK1003*AK$201+AK1021*$D1102)</f>
        <v/>
      </c>
      <c r="AL1102" s="40">
        <f>AL1066*Settings!$C$13*(AL994+AL1012+AL1003*AL$201+AL1021*$D1102)</f>
        <v/>
      </c>
      <c r="AM1102" s="40">
        <f>AM1066*Settings!$C$13*(AM994+AM1012+AM1003*AM$201+AM1021*$D1102)</f>
        <v/>
      </c>
      <c r="AN1102" s="40">
        <f>AN1066*Settings!$C$13*(AN994+AN1012+AN1003*AN$201+AN1021*$D1102)</f>
        <v/>
      </c>
      <c r="AO1102" s="40">
        <f>AO1066*Settings!$C$13*(AO994+AO1012+AO1003*AO$201+AO1021*$D1102)</f>
        <v/>
      </c>
      <c r="AP1102" s="40">
        <f>AP1066*Settings!$C$13*(AP994+AP1012+AP1003*AP$201+AP1021*$D1102)</f>
        <v/>
      </c>
      <c r="AQ1102" s="40">
        <f>AQ1066*Settings!$C$13*(AQ994+AQ1012+AQ1003*AQ$201+AQ1021*$D1102)</f>
        <v/>
      </c>
      <c r="AR1102" s="40">
        <f>AR1066*Settings!$C$13*(AR994+AR1012+AR1003*AR$201+AR1021*$D1102)</f>
        <v/>
      </c>
      <c r="AS1102" s="40">
        <f>AS1066*Settings!$C$13*(AS994+AS1012+AS1003*AS$201+AS1021*$D1102)</f>
        <v/>
      </c>
      <c r="AT1102" s="40">
        <f>AT1066*Settings!$C$13*(AT994+AT1012+AT1003*AT$201+AT1021*$D1102)</f>
        <v/>
      </c>
      <c r="AU1102" s="40">
        <f>AU1066*Settings!$C$13*(AU994+AU1012+AU1003*AU$201+AU1021*$D1102)</f>
        <v/>
      </c>
      <c r="AV1102" s="40">
        <f>AV1066*Settings!$C$13*(AV994+AV1012+AV1003*AV$201+AV1021*$D1102)</f>
        <v/>
      </c>
      <c r="AW1102" s="40">
        <f>AW1066*Settings!$C$13*(AW994+AW1012+AW1003*AW$201+AW1021*$D1102)</f>
        <v/>
      </c>
      <c r="AX1102" s="40">
        <f>AX1066*Settings!$C$13*(AX994+AX1012+AX1003*AX$201+AX1021*$D1102)</f>
        <v/>
      </c>
      <c r="AY1102" s="40">
        <f>AY1066*Settings!$C$13*(AY994+AY1012+AY1003*AY$201+AY1021*$D1102)</f>
        <v/>
      </c>
    </row>
    <row r="1103" hidden="1" outlineLevel="2"/>
    <row r="1104" hidden="1" outlineLevel="2">
      <c r="A1104" s="14" t="inlineStr">
        <is>
          <t>rxcp</t>
        </is>
      </c>
      <c r="B1104" s="14" t="inlineStr">
        <is>
          <t>coa</t>
        </is>
      </c>
      <c r="C1104" s="14" t="inlineStr">
        <is>
          <t>rod</t>
        </is>
      </c>
      <c r="D1104" s="36" t="n"/>
      <c r="E1104" s="36" t="n"/>
      <c r="F1104" s="36" t="n"/>
      <c r="G1104" s="36" t="n"/>
      <c r="H1104" s="14">
        <f>INDEX(VarLab,MATCH($A1104,VarKey,0))&amp;INDEX(MemLab,MATCH($C1104&amp;"|"&amp;$B1104,MemKey,0))</f>
        <v/>
      </c>
      <c r="I1104" s="14">
        <f>INDEX(VarUnit,MATCH($A1104,VarKey,0))</f>
        <v/>
      </c>
      <c r="J1104" s="14">
        <f>INDEX(VarSrc,MATCH($A1104,VarKey,0))</f>
        <v/>
      </c>
      <c r="K1104" s="11">
        <f>CodePrefix&amp;$A1104&amp;IF($C1104="","","."&amp;$C1104&amp;"."&amp;$B1104)&amp;INDEX(VarEnd,MATCH($A1104,VarKey,0))&amp;K$5</f>
        <v/>
      </c>
      <c r="L1104" s="39">
        <f>L1059*Settings!$C$13*(L1023)</f>
        <v/>
      </c>
      <c r="M1104" s="40">
        <f>M1059*Settings!$C$13*(M1023)</f>
        <v/>
      </c>
      <c r="N1104" s="40">
        <f>N1059*Settings!$C$13*(N1023)</f>
        <v/>
      </c>
      <c r="O1104" s="40">
        <f>O1059*Settings!$C$13*(O1023)</f>
        <v/>
      </c>
      <c r="P1104" s="40">
        <f>P1059*Settings!$C$13*(P1023)</f>
        <v/>
      </c>
      <c r="Q1104" s="40">
        <f>Q1059*Settings!$C$13*(Q1023)</f>
        <v/>
      </c>
      <c r="R1104" s="40">
        <f>R1059*Settings!$C$13*(R1023)</f>
        <v/>
      </c>
      <c r="S1104" s="40">
        <f>S1059*Settings!$C$13*(S1023)</f>
        <v/>
      </c>
      <c r="T1104" s="40">
        <f>T1059*Settings!$C$13*(T1023)</f>
        <v/>
      </c>
      <c r="U1104" s="40">
        <f>U1059*Settings!$C$13*(U1023)</f>
        <v/>
      </c>
      <c r="V1104" s="40">
        <f>V1059*Settings!$C$13*(V1023)</f>
        <v/>
      </c>
      <c r="W1104" s="40">
        <f>W1059*Settings!$C$13*(W1023)</f>
        <v/>
      </c>
      <c r="X1104" s="40">
        <f>X1059*Settings!$C$13*(X1023)</f>
        <v/>
      </c>
      <c r="Y1104" s="40">
        <f>Y1059*Settings!$C$13*(Y1023)</f>
        <v/>
      </c>
      <c r="Z1104" s="40">
        <f>Z1059*Settings!$C$13*(Z1023)</f>
        <v/>
      </c>
      <c r="AA1104" s="40">
        <f>AA1059*Settings!$C$13*(AA1023)</f>
        <v/>
      </c>
      <c r="AB1104" s="40">
        <f>AB1059*Settings!$C$13*(AB1023)</f>
        <v/>
      </c>
      <c r="AC1104" s="40">
        <f>AC1059*Settings!$C$13*(AC1023)</f>
        <v/>
      </c>
      <c r="AD1104" s="40">
        <f>AD1059*Settings!$C$13*(AD1023)</f>
        <v/>
      </c>
      <c r="AF1104" s="11">
        <f>CodePrefix&amp;$A1104&amp;IF($C1104="","","."&amp;$C1104&amp;"."&amp;$B1104)&amp;INDEX(VarEnd,MATCH($A1104,VarKey,0))&amp;AF$5</f>
        <v/>
      </c>
      <c r="AG1104" s="39">
        <f>AG1059*Settings!$C$13*(AG1023)</f>
        <v/>
      </c>
      <c r="AH1104" s="40">
        <f>AH1059*Settings!$C$13*(AH1023)</f>
        <v/>
      </c>
      <c r="AI1104" s="40">
        <f>AI1059*Settings!$C$13*(AI1023)</f>
        <v/>
      </c>
      <c r="AJ1104" s="40">
        <f>AJ1059*Settings!$C$13*(AJ1023)</f>
        <v/>
      </c>
      <c r="AK1104" s="40">
        <f>AK1059*Settings!$C$13*(AK1023)</f>
        <v/>
      </c>
      <c r="AL1104" s="40">
        <f>AL1059*Settings!$C$13*(AL1023)</f>
        <v/>
      </c>
      <c r="AM1104" s="40">
        <f>AM1059*Settings!$C$13*(AM1023)</f>
        <v/>
      </c>
      <c r="AN1104" s="40">
        <f>AN1059*Settings!$C$13*(AN1023)</f>
        <v/>
      </c>
      <c r="AO1104" s="40">
        <f>AO1059*Settings!$C$13*(AO1023)</f>
        <v/>
      </c>
      <c r="AP1104" s="40">
        <f>AP1059*Settings!$C$13*(AP1023)</f>
        <v/>
      </c>
      <c r="AQ1104" s="40">
        <f>AQ1059*Settings!$C$13*(AQ1023)</f>
        <v/>
      </c>
      <c r="AR1104" s="40">
        <f>AR1059*Settings!$C$13*(AR1023)</f>
        <v/>
      </c>
      <c r="AS1104" s="40">
        <f>AS1059*Settings!$C$13*(AS1023)</f>
        <v/>
      </c>
      <c r="AT1104" s="40">
        <f>AT1059*Settings!$C$13*(AT1023)</f>
        <v/>
      </c>
      <c r="AU1104" s="40">
        <f>AU1059*Settings!$C$13*(AU1023)</f>
        <v/>
      </c>
      <c r="AV1104" s="40">
        <f>AV1059*Settings!$C$13*(AV1023)</f>
        <v/>
      </c>
      <c r="AW1104" s="40">
        <f>AW1059*Settings!$C$13*(AW1023)</f>
        <v/>
      </c>
      <c r="AX1104" s="40">
        <f>AX1059*Settings!$C$13*(AX1023)</f>
        <v/>
      </c>
      <c r="AY1104" s="40">
        <f>AY1059*Settings!$C$13*(AY1023)</f>
        <v/>
      </c>
    </row>
    <row r="1105" hidden="1" outlineLevel="2">
      <c r="A1105" s="14" t="inlineStr">
        <is>
          <t>rxcp</t>
        </is>
      </c>
      <c r="B1105" s="14" t="inlineStr">
        <is>
          <t>nga</t>
        </is>
      </c>
      <c r="C1105" s="14" t="inlineStr">
        <is>
          <t>rod</t>
        </is>
      </c>
      <c r="D1105" s="36" t="n"/>
      <c r="E1105" s="36" t="n"/>
      <c r="F1105" s="36" t="n"/>
      <c r="G1105" s="36" t="n"/>
      <c r="H1105" s="14">
        <f>INDEX(VarLab,MATCH($A1105,VarKey,0))&amp;INDEX(MemLab,MATCH($C1105&amp;"|"&amp;$B1105,MemKey,0))</f>
        <v/>
      </c>
      <c r="I1105" s="14">
        <f>INDEX(VarUnit,MATCH($A1105,VarKey,0))</f>
        <v/>
      </c>
      <c r="J1105" s="14">
        <f>INDEX(VarSrc,MATCH($A1105,VarKey,0))</f>
        <v/>
      </c>
      <c r="K1105" s="11">
        <f>CodePrefix&amp;$A1105&amp;IF($C1105="","","."&amp;$C1105&amp;"."&amp;$B1105)&amp;INDEX(VarEnd,MATCH($A1105,VarKey,0))&amp;K$5</f>
        <v/>
      </c>
      <c r="L1105" s="39">
        <f>L1060*Settings!$C$13*(L1024)</f>
        <v/>
      </c>
      <c r="M1105" s="40">
        <f>M1060*Settings!$C$13*(M1024)</f>
        <v/>
      </c>
      <c r="N1105" s="40">
        <f>N1060*Settings!$C$13*(N1024)</f>
        <v/>
      </c>
      <c r="O1105" s="40">
        <f>O1060*Settings!$C$13*(O1024)</f>
        <v/>
      </c>
      <c r="P1105" s="40">
        <f>P1060*Settings!$C$13*(P1024)</f>
        <v/>
      </c>
      <c r="Q1105" s="40">
        <f>Q1060*Settings!$C$13*(Q1024)</f>
        <v/>
      </c>
      <c r="R1105" s="40">
        <f>R1060*Settings!$C$13*(R1024)</f>
        <v/>
      </c>
      <c r="S1105" s="40">
        <f>S1060*Settings!$C$13*(S1024)</f>
        <v/>
      </c>
      <c r="T1105" s="40">
        <f>T1060*Settings!$C$13*(T1024)</f>
        <v/>
      </c>
      <c r="U1105" s="40">
        <f>U1060*Settings!$C$13*(U1024)</f>
        <v/>
      </c>
      <c r="V1105" s="40">
        <f>V1060*Settings!$C$13*(V1024)</f>
        <v/>
      </c>
      <c r="W1105" s="40">
        <f>W1060*Settings!$C$13*(W1024)</f>
        <v/>
      </c>
      <c r="X1105" s="40">
        <f>X1060*Settings!$C$13*(X1024)</f>
        <v/>
      </c>
      <c r="Y1105" s="40">
        <f>Y1060*Settings!$C$13*(Y1024)</f>
        <v/>
      </c>
      <c r="Z1105" s="40">
        <f>Z1060*Settings!$C$13*(Z1024)</f>
        <v/>
      </c>
      <c r="AA1105" s="40">
        <f>AA1060*Settings!$C$13*(AA1024)</f>
        <v/>
      </c>
      <c r="AB1105" s="40">
        <f>AB1060*Settings!$C$13*(AB1024)</f>
        <v/>
      </c>
      <c r="AC1105" s="40">
        <f>AC1060*Settings!$C$13*(AC1024)</f>
        <v/>
      </c>
      <c r="AD1105" s="40">
        <f>AD1060*Settings!$C$13*(AD1024)</f>
        <v/>
      </c>
      <c r="AF1105" s="11">
        <f>CodePrefix&amp;$A1105&amp;IF($C1105="","","."&amp;$C1105&amp;"."&amp;$B1105)&amp;INDEX(VarEnd,MATCH($A1105,VarKey,0))&amp;AF$5</f>
        <v/>
      </c>
      <c r="AG1105" s="39">
        <f>AG1060*Settings!$C$13*(AG1024)</f>
        <v/>
      </c>
      <c r="AH1105" s="40">
        <f>AH1060*Settings!$C$13*(AH1024)</f>
        <v/>
      </c>
      <c r="AI1105" s="40">
        <f>AI1060*Settings!$C$13*(AI1024)</f>
        <v/>
      </c>
      <c r="AJ1105" s="40">
        <f>AJ1060*Settings!$C$13*(AJ1024)</f>
        <v/>
      </c>
      <c r="AK1105" s="40">
        <f>AK1060*Settings!$C$13*(AK1024)</f>
        <v/>
      </c>
      <c r="AL1105" s="40">
        <f>AL1060*Settings!$C$13*(AL1024)</f>
        <v/>
      </c>
      <c r="AM1105" s="40">
        <f>AM1060*Settings!$C$13*(AM1024)</f>
        <v/>
      </c>
      <c r="AN1105" s="40">
        <f>AN1060*Settings!$C$13*(AN1024)</f>
        <v/>
      </c>
      <c r="AO1105" s="40">
        <f>AO1060*Settings!$C$13*(AO1024)</f>
        <v/>
      </c>
      <c r="AP1105" s="40">
        <f>AP1060*Settings!$C$13*(AP1024)</f>
        <v/>
      </c>
      <c r="AQ1105" s="40">
        <f>AQ1060*Settings!$C$13*(AQ1024)</f>
        <v/>
      </c>
      <c r="AR1105" s="40">
        <f>AR1060*Settings!$C$13*(AR1024)</f>
        <v/>
      </c>
      <c r="AS1105" s="40">
        <f>AS1060*Settings!$C$13*(AS1024)</f>
        <v/>
      </c>
      <c r="AT1105" s="40">
        <f>AT1060*Settings!$C$13*(AT1024)</f>
        <v/>
      </c>
      <c r="AU1105" s="40">
        <f>AU1060*Settings!$C$13*(AU1024)</f>
        <v/>
      </c>
      <c r="AV1105" s="40">
        <f>AV1060*Settings!$C$13*(AV1024)</f>
        <v/>
      </c>
      <c r="AW1105" s="40">
        <f>AW1060*Settings!$C$13*(AW1024)</f>
        <v/>
      </c>
      <c r="AX1105" s="40">
        <f>AX1060*Settings!$C$13*(AX1024)</f>
        <v/>
      </c>
      <c r="AY1105" s="40">
        <f>AY1060*Settings!$C$13*(AY1024)</f>
        <v/>
      </c>
    </row>
    <row r="1106" hidden="1" outlineLevel="2">
      <c r="A1106" s="14" t="inlineStr">
        <is>
          <t>rxcp</t>
        </is>
      </c>
      <c r="B1106" s="14" t="inlineStr">
        <is>
          <t>gso</t>
        </is>
      </c>
      <c r="C1106" s="14" t="inlineStr">
        <is>
          <t>rod</t>
        </is>
      </c>
      <c r="D1106" s="36" t="n"/>
      <c r="E1106" s="36" t="n"/>
      <c r="F1106" s="36" t="n"/>
      <c r="G1106" s="36" t="n"/>
      <c r="H1106" s="14">
        <f>INDEX(VarLab,MATCH($A1106,VarKey,0))&amp;INDEX(MemLab,MATCH($C1106&amp;"|"&amp;$B1106,MemKey,0))</f>
        <v/>
      </c>
      <c r="I1106" s="14">
        <f>INDEX(VarUnit,MATCH($A1106,VarKey,0))</f>
        <v/>
      </c>
      <c r="J1106" s="14">
        <f>INDEX(VarSrc,MATCH($A1106,VarKey,0))</f>
        <v/>
      </c>
      <c r="K1106" s="11">
        <f>CodePrefix&amp;$A1106&amp;IF($C1106="","","."&amp;$C1106&amp;"."&amp;$B1106)&amp;INDEX(VarEnd,MATCH($A1106,VarKey,0))&amp;K$5</f>
        <v/>
      </c>
      <c r="L1106" s="39">
        <f>L1061*Settings!$C$13*(L1025)</f>
        <v/>
      </c>
      <c r="M1106" s="40">
        <f>M1061*Settings!$C$13*(M1025)</f>
        <v/>
      </c>
      <c r="N1106" s="40">
        <f>N1061*Settings!$C$13*(N1025)</f>
        <v/>
      </c>
      <c r="O1106" s="40">
        <f>O1061*Settings!$C$13*(O1025)</f>
        <v/>
      </c>
      <c r="P1106" s="40">
        <f>P1061*Settings!$C$13*(P1025)</f>
        <v/>
      </c>
      <c r="Q1106" s="40">
        <f>Q1061*Settings!$C$13*(Q1025)</f>
        <v/>
      </c>
      <c r="R1106" s="40">
        <f>R1061*Settings!$C$13*(R1025)</f>
        <v/>
      </c>
      <c r="S1106" s="40">
        <f>S1061*Settings!$C$13*(S1025)</f>
        <v/>
      </c>
      <c r="T1106" s="40">
        <f>T1061*Settings!$C$13*(T1025)</f>
        <v/>
      </c>
      <c r="U1106" s="40">
        <f>U1061*Settings!$C$13*(U1025)</f>
        <v/>
      </c>
      <c r="V1106" s="40">
        <f>V1061*Settings!$C$13*(V1025)</f>
        <v/>
      </c>
      <c r="W1106" s="40">
        <f>W1061*Settings!$C$13*(W1025)</f>
        <v/>
      </c>
      <c r="X1106" s="40">
        <f>X1061*Settings!$C$13*(X1025)</f>
        <v/>
      </c>
      <c r="Y1106" s="40">
        <f>Y1061*Settings!$C$13*(Y1025)</f>
        <v/>
      </c>
      <c r="Z1106" s="40">
        <f>Z1061*Settings!$C$13*(Z1025)</f>
        <v/>
      </c>
      <c r="AA1106" s="40">
        <f>AA1061*Settings!$C$13*(AA1025)</f>
        <v/>
      </c>
      <c r="AB1106" s="40">
        <f>AB1061*Settings!$C$13*(AB1025)</f>
        <v/>
      </c>
      <c r="AC1106" s="40">
        <f>AC1061*Settings!$C$13*(AC1025)</f>
        <v/>
      </c>
      <c r="AD1106" s="40">
        <f>AD1061*Settings!$C$13*(AD1025)</f>
        <v/>
      </c>
      <c r="AF1106" s="11">
        <f>CodePrefix&amp;$A1106&amp;IF($C1106="","","."&amp;$C1106&amp;"."&amp;$B1106)&amp;INDEX(VarEnd,MATCH($A1106,VarKey,0))&amp;AF$5</f>
        <v/>
      </c>
      <c r="AG1106" s="39">
        <f>AG1061*Settings!$C$13*(AG1025)</f>
        <v/>
      </c>
      <c r="AH1106" s="40">
        <f>AH1061*Settings!$C$13*(AH1025)</f>
        <v/>
      </c>
      <c r="AI1106" s="40">
        <f>AI1061*Settings!$C$13*(AI1025)</f>
        <v/>
      </c>
      <c r="AJ1106" s="40">
        <f>AJ1061*Settings!$C$13*(AJ1025)</f>
        <v/>
      </c>
      <c r="AK1106" s="40">
        <f>AK1061*Settings!$C$13*(AK1025)</f>
        <v/>
      </c>
      <c r="AL1106" s="40">
        <f>AL1061*Settings!$C$13*(AL1025)</f>
        <v/>
      </c>
      <c r="AM1106" s="40">
        <f>AM1061*Settings!$C$13*(AM1025)</f>
        <v/>
      </c>
      <c r="AN1106" s="40">
        <f>AN1061*Settings!$C$13*(AN1025)</f>
        <v/>
      </c>
      <c r="AO1106" s="40">
        <f>AO1061*Settings!$C$13*(AO1025)</f>
        <v/>
      </c>
      <c r="AP1106" s="40">
        <f>AP1061*Settings!$C$13*(AP1025)</f>
        <v/>
      </c>
      <c r="AQ1106" s="40">
        <f>AQ1061*Settings!$C$13*(AQ1025)</f>
        <v/>
      </c>
      <c r="AR1106" s="40">
        <f>AR1061*Settings!$C$13*(AR1025)</f>
        <v/>
      </c>
      <c r="AS1106" s="40">
        <f>AS1061*Settings!$C$13*(AS1025)</f>
        <v/>
      </c>
      <c r="AT1106" s="40">
        <f>AT1061*Settings!$C$13*(AT1025)</f>
        <v/>
      </c>
      <c r="AU1106" s="40">
        <f>AU1061*Settings!$C$13*(AU1025)</f>
        <v/>
      </c>
      <c r="AV1106" s="40">
        <f>AV1061*Settings!$C$13*(AV1025)</f>
        <v/>
      </c>
      <c r="AW1106" s="40">
        <f>AW1061*Settings!$C$13*(AW1025)</f>
        <v/>
      </c>
      <c r="AX1106" s="40">
        <f>AX1061*Settings!$C$13*(AX1025)</f>
        <v/>
      </c>
      <c r="AY1106" s="40">
        <f>AY1061*Settings!$C$13*(AY1025)</f>
        <v/>
      </c>
    </row>
    <row r="1107" hidden="1" outlineLevel="2">
      <c r="A1107" s="14" t="inlineStr">
        <is>
          <t>rxcp</t>
        </is>
      </c>
      <c r="B1107" s="14" t="inlineStr">
        <is>
          <t>die</t>
        </is>
      </c>
      <c r="C1107" s="14" t="inlineStr">
        <is>
          <t>rod</t>
        </is>
      </c>
      <c r="D1107" s="36" t="n"/>
      <c r="E1107" s="36" t="n"/>
      <c r="F1107" s="36" t="n"/>
      <c r="G1107" s="36" t="n"/>
      <c r="H1107" s="14">
        <f>INDEX(VarLab,MATCH($A1107,VarKey,0))&amp;INDEX(MemLab,MATCH($C1107&amp;"|"&amp;$B1107,MemKey,0))</f>
        <v/>
      </c>
      <c r="I1107" s="14">
        <f>INDEX(VarUnit,MATCH($A1107,VarKey,0))</f>
        <v/>
      </c>
      <c r="J1107" s="14">
        <f>INDEX(VarSrc,MATCH($A1107,VarKey,0))</f>
        <v/>
      </c>
      <c r="K1107" s="11">
        <f>CodePrefix&amp;$A1107&amp;IF($C1107="","","."&amp;$C1107&amp;"."&amp;$B1107)&amp;INDEX(VarEnd,MATCH($A1107,VarKey,0))&amp;K$5</f>
        <v/>
      </c>
      <c r="L1107" s="39">
        <f>L1062*Settings!$C$13*(L1026)</f>
        <v/>
      </c>
      <c r="M1107" s="40">
        <f>M1062*Settings!$C$13*(M1026)</f>
        <v/>
      </c>
      <c r="N1107" s="40">
        <f>N1062*Settings!$C$13*(N1026)</f>
        <v/>
      </c>
      <c r="O1107" s="40">
        <f>O1062*Settings!$C$13*(O1026)</f>
        <v/>
      </c>
      <c r="P1107" s="40">
        <f>P1062*Settings!$C$13*(P1026)</f>
        <v/>
      </c>
      <c r="Q1107" s="40">
        <f>Q1062*Settings!$C$13*(Q1026)</f>
        <v/>
      </c>
      <c r="R1107" s="40">
        <f>R1062*Settings!$C$13*(R1026)</f>
        <v/>
      </c>
      <c r="S1107" s="40">
        <f>S1062*Settings!$C$13*(S1026)</f>
        <v/>
      </c>
      <c r="T1107" s="40">
        <f>T1062*Settings!$C$13*(T1026)</f>
        <v/>
      </c>
      <c r="U1107" s="40">
        <f>U1062*Settings!$C$13*(U1026)</f>
        <v/>
      </c>
      <c r="V1107" s="40">
        <f>V1062*Settings!$C$13*(V1026)</f>
        <v/>
      </c>
      <c r="W1107" s="40">
        <f>W1062*Settings!$C$13*(W1026)</f>
        <v/>
      </c>
      <c r="X1107" s="40">
        <f>X1062*Settings!$C$13*(X1026)</f>
        <v/>
      </c>
      <c r="Y1107" s="40">
        <f>Y1062*Settings!$C$13*(Y1026)</f>
        <v/>
      </c>
      <c r="Z1107" s="40">
        <f>Z1062*Settings!$C$13*(Z1026)</f>
        <v/>
      </c>
      <c r="AA1107" s="40">
        <f>AA1062*Settings!$C$13*(AA1026)</f>
        <v/>
      </c>
      <c r="AB1107" s="40">
        <f>AB1062*Settings!$C$13*(AB1026)</f>
        <v/>
      </c>
      <c r="AC1107" s="40">
        <f>AC1062*Settings!$C$13*(AC1026)</f>
        <v/>
      </c>
      <c r="AD1107" s="40">
        <f>AD1062*Settings!$C$13*(AD1026)</f>
        <v/>
      </c>
      <c r="AF1107" s="11">
        <f>CodePrefix&amp;$A1107&amp;IF($C1107="","","."&amp;$C1107&amp;"."&amp;$B1107)&amp;INDEX(VarEnd,MATCH($A1107,VarKey,0))&amp;AF$5</f>
        <v/>
      </c>
      <c r="AG1107" s="39">
        <f>AG1062*Settings!$C$13*(AG1026)</f>
        <v/>
      </c>
      <c r="AH1107" s="40">
        <f>AH1062*Settings!$C$13*(AH1026)</f>
        <v/>
      </c>
      <c r="AI1107" s="40">
        <f>AI1062*Settings!$C$13*(AI1026)</f>
        <v/>
      </c>
      <c r="AJ1107" s="40">
        <f>AJ1062*Settings!$C$13*(AJ1026)</f>
        <v/>
      </c>
      <c r="AK1107" s="40">
        <f>AK1062*Settings!$C$13*(AK1026)</f>
        <v/>
      </c>
      <c r="AL1107" s="40">
        <f>AL1062*Settings!$C$13*(AL1026)</f>
        <v/>
      </c>
      <c r="AM1107" s="40">
        <f>AM1062*Settings!$C$13*(AM1026)</f>
        <v/>
      </c>
      <c r="AN1107" s="40">
        <f>AN1062*Settings!$C$13*(AN1026)</f>
        <v/>
      </c>
      <c r="AO1107" s="40">
        <f>AO1062*Settings!$C$13*(AO1026)</f>
        <v/>
      </c>
      <c r="AP1107" s="40">
        <f>AP1062*Settings!$C$13*(AP1026)</f>
        <v/>
      </c>
      <c r="AQ1107" s="40">
        <f>AQ1062*Settings!$C$13*(AQ1026)</f>
        <v/>
      </c>
      <c r="AR1107" s="40">
        <f>AR1062*Settings!$C$13*(AR1026)</f>
        <v/>
      </c>
      <c r="AS1107" s="40">
        <f>AS1062*Settings!$C$13*(AS1026)</f>
        <v/>
      </c>
      <c r="AT1107" s="40">
        <f>AT1062*Settings!$C$13*(AT1026)</f>
        <v/>
      </c>
      <c r="AU1107" s="40">
        <f>AU1062*Settings!$C$13*(AU1026)</f>
        <v/>
      </c>
      <c r="AV1107" s="40">
        <f>AV1062*Settings!$C$13*(AV1026)</f>
        <v/>
      </c>
      <c r="AW1107" s="40">
        <f>AW1062*Settings!$C$13*(AW1026)</f>
        <v/>
      </c>
      <c r="AX1107" s="40">
        <f>AX1062*Settings!$C$13*(AX1026)</f>
        <v/>
      </c>
      <c r="AY1107" s="40">
        <f>AY1062*Settings!$C$13*(AY1026)</f>
        <v/>
      </c>
    </row>
    <row r="1108" hidden="1" outlineLevel="2">
      <c r="A1108" s="14" t="inlineStr">
        <is>
          <t>rxcp</t>
        </is>
      </c>
      <c r="B1108" s="14" t="inlineStr">
        <is>
          <t>lpg</t>
        </is>
      </c>
      <c r="C1108" s="14" t="inlineStr">
        <is>
          <t>rod</t>
        </is>
      </c>
      <c r="D1108" s="36" t="n"/>
      <c r="E1108" s="36" t="n"/>
      <c r="F1108" s="36" t="n"/>
      <c r="G1108" s="36" t="n"/>
      <c r="H1108" s="14">
        <f>INDEX(VarLab,MATCH($A1108,VarKey,0))&amp;INDEX(MemLab,MATCH($C1108&amp;"|"&amp;$B1108,MemKey,0))</f>
        <v/>
      </c>
      <c r="I1108" s="14">
        <f>INDEX(VarUnit,MATCH($A1108,VarKey,0))</f>
        <v/>
      </c>
      <c r="J1108" s="14">
        <f>INDEX(VarSrc,MATCH($A1108,VarKey,0))</f>
        <v/>
      </c>
      <c r="K1108" s="11">
        <f>CodePrefix&amp;$A1108&amp;IF($C1108="","","."&amp;$C1108&amp;"."&amp;$B1108)&amp;INDEX(VarEnd,MATCH($A1108,VarKey,0))&amp;K$5</f>
        <v/>
      </c>
      <c r="L1108" s="39">
        <f>L1063*Settings!$C$13*(L1027)</f>
        <v/>
      </c>
      <c r="M1108" s="40">
        <f>M1063*Settings!$C$13*(M1027)</f>
        <v/>
      </c>
      <c r="N1108" s="40">
        <f>N1063*Settings!$C$13*(N1027)</f>
        <v/>
      </c>
      <c r="O1108" s="40">
        <f>O1063*Settings!$C$13*(O1027)</f>
        <v/>
      </c>
      <c r="P1108" s="40">
        <f>P1063*Settings!$C$13*(P1027)</f>
        <v/>
      </c>
      <c r="Q1108" s="40">
        <f>Q1063*Settings!$C$13*(Q1027)</f>
        <v/>
      </c>
      <c r="R1108" s="40">
        <f>R1063*Settings!$C$13*(R1027)</f>
        <v/>
      </c>
      <c r="S1108" s="40">
        <f>S1063*Settings!$C$13*(S1027)</f>
        <v/>
      </c>
      <c r="T1108" s="40">
        <f>T1063*Settings!$C$13*(T1027)</f>
        <v/>
      </c>
      <c r="U1108" s="40">
        <f>U1063*Settings!$C$13*(U1027)</f>
        <v/>
      </c>
      <c r="V1108" s="40">
        <f>V1063*Settings!$C$13*(V1027)</f>
        <v/>
      </c>
      <c r="W1108" s="40">
        <f>W1063*Settings!$C$13*(W1027)</f>
        <v/>
      </c>
      <c r="X1108" s="40">
        <f>X1063*Settings!$C$13*(X1027)</f>
        <v/>
      </c>
      <c r="Y1108" s="40">
        <f>Y1063*Settings!$C$13*(Y1027)</f>
        <v/>
      </c>
      <c r="Z1108" s="40">
        <f>Z1063*Settings!$C$13*(Z1027)</f>
        <v/>
      </c>
      <c r="AA1108" s="40">
        <f>AA1063*Settings!$C$13*(AA1027)</f>
        <v/>
      </c>
      <c r="AB1108" s="40">
        <f>AB1063*Settings!$C$13*(AB1027)</f>
        <v/>
      </c>
      <c r="AC1108" s="40">
        <f>AC1063*Settings!$C$13*(AC1027)</f>
        <v/>
      </c>
      <c r="AD1108" s="40">
        <f>AD1063*Settings!$C$13*(AD1027)</f>
        <v/>
      </c>
      <c r="AF1108" s="11">
        <f>CodePrefix&amp;$A1108&amp;IF($C1108="","","."&amp;$C1108&amp;"."&amp;$B1108)&amp;INDEX(VarEnd,MATCH($A1108,VarKey,0))&amp;AF$5</f>
        <v/>
      </c>
      <c r="AG1108" s="39">
        <f>AG1063*Settings!$C$13*(AG1027)</f>
        <v/>
      </c>
      <c r="AH1108" s="40">
        <f>AH1063*Settings!$C$13*(AH1027)</f>
        <v/>
      </c>
      <c r="AI1108" s="40">
        <f>AI1063*Settings!$C$13*(AI1027)</f>
        <v/>
      </c>
      <c r="AJ1108" s="40">
        <f>AJ1063*Settings!$C$13*(AJ1027)</f>
        <v/>
      </c>
      <c r="AK1108" s="40">
        <f>AK1063*Settings!$C$13*(AK1027)</f>
        <v/>
      </c>
      <c r="AL1108" s="40">
        <f>AL1063*Settings!$C$13*(AL1027)</f>
        <v/>
      </c>
      <c r="AM1108" s="40">
        <f>AM1063*Settings!$C$13*(AM1027)</f>
        <v/>
      </c>
      <c r="AN1108" s="40">
        <f>AN1063*Settings!$C$13*(AN1027)</f>
        <v/>
      </c>
      <c r="AO1108" s="40">
        <f>AO1063*Settings!$C$13*(AO1027)</f>
        <v/>
      </c>
      <c r="AP1108" s="40">
        <f>AP1063*Settings!$C$13*(AP1027)</f>
        <v/>
      </c>
      <c r="AQ1108" s="40">
        <f>AQ1063*Settings!$C$13*(AQ1027)</f>
        <v/>
      </c>
      <c r="AR1108" s="40">
        <f>AR1063*Settings!$C$13*(AR1027)</f>
        <v/>
      </c>
      <c r="AS1108" s="40">
        <f>AS1063*Settings!$C$13*(AS1027)</f>
        <v/>
      </c>
      <c r="AT1108" s="40">
        <f>AT1063*Settings!$C$13*(AT1027)</f>
        <v/>
      </c>
      <c r="AU1108" s="40">
        <f>AU1063*Settings!$C$13*(AU1027)</f>
        <v/>
      </c>
      <c r="AV1108" s="40">
        <f>AV1063*Settings!$C$13*(AV1027)</f>
        <v/>
      </c>
      <c r="AW1108" s="40">
        <f>AW1063*Settings!$C$13*(AW1027)</f>
        <v/>
      </c>
      <c r="AX1108" s="40">
        <f>AX1063*Settings!$C$13*(AX1027)</f>
        <v/>
      </c>
      <c r="AY1108" s="40">
        <f>AY1063*Settings!$C$13*(AY1027)</f>
        <v/>
      </c>
    </row>
    <row r="1109" hidden="1" outlineLevel="2">
      <c r="A1109" s="14" t="inlineStr">
        <is>
          <t>rxcp</t>
        </is>
      </c>
      <c r="B1109" s="14" t="inlineStr">
        <is>
          <t>ker</t>
        </is>
      </c>
      <c r="C1109" s="14" t="inlineStr">
        <is>
          <t>rod</t>
        </is>
      </c>
      <c r="D1109" s="36" t="n"/>
      <c r="E1109" s="36" t="n"/>
      <c r="F1109" s="36" t="n"/>
      <c r="G1109" s="36" t="n"/>
      <c r="H1109" s="14">
        <f>INDEX(VarLab,MATCH($A1109,VarKey,0))&amp;INDEX(MemLab,MATCH($C1109&amp;"|"&amp;$B1109,MemKey,0))</f>
        <v/>
      </c>
      <c r="I1109" s="14">
        <f>INDEX(VarUnit,MATCH($A1109,VarKey,0))</f>
        <v/>
      </c>
      <c r="J1109" s="14">
        <f>INDEX(VarSrc,MATCH($A1109,VarKey,0))</f>
        <v/>
      </c>
      <c r="K1109" s="11">
        <f>CodePrefix&amp;$A1109&amp;IF($C1109="","","."&amp;$C1109&amp;"."&amp;$B1109)&amp;INDEX(VarEnd,MATCH($A1109,VarKey,0))&amp;K$5</f>
        <v/>
      </c>
      <c r="L1109" s="39">
        <f>L1064*Settings!$C$13*(L1028)</f>
        <v/>
      </c>
      <c r="M1109" s="40">
        <f>M1064*Settings!$C$13*(M1028)</f>
        <v/>
      </c>
      <c r="N1109" s="40">
        <f>N1064*Settings!$C$13*(N1028)</f>
        <v/>
      </c>
      <c r="O1109" s="40">
        <f>O1064*Settings!$C$13*(O1028)</f>
        <v/>
      </c>
      <c r="P1109" s="40">
        <f>P1064*Settings!$C$13*(P1028)</f>
        <v/>
      </c>
      <c r="Q1109" s="40">
        <f>Q1064*Settings!$C$13*(Q1028)</f>
        <v/>
      </c>
      <c r="R1109" s="40">
        <f>R1064*Settings!$C$13*(R1028)</f>
        <v/>
      </c>
      <c r="S1109" s="40">
        <f>S1064*Settings!$C$13*(S1028)</f>
        <v/>
      </c>
      <c r="T1109" s="40">
        <f>T1064*Settings!$C$13*(T1028)</f>
        <v/>
      </c>
      <c r="U1109" s="40">
        <f>U1064*Settings!$C$13*(U1028)</f>
        <v/>
      </c>
      <c r="V1109" s="40">
        <f>V1064*Settings!$C$13*(V1028)</f>
        <v/>
      </c>
      <c r="W1109" s="40">
        <f>W1064*Settings!$C$13*(W1028)</f>
        <v/>
      </c>
      <c r="X1109" s="40">
        <f>X1064*Settings!$C$13*(X1028)</f>
        <v/>
      </c>
      <c r="Y1109" s="40">
        <f>Y1064*Settings!$C$13*(Y1028)</f>
        <v/>
      </c>
      <c r="Z1109" s="40">
        <f>Z1064*Settings!$C$13*(Z1028)</f>
        <v/>
      </c>
      <c r="AA1109" s="40">
        <f>AA1064*Settings!$C$13*(AA1028)</f>
        <v/>
      </c>
      <c r="AB1109" s="40">
        <f>AB1064*Settings!$C$13*(AB1028)</f>
        <v/>
      </c>
      <c r="AC1109" s="40">
        <f>AC1064*Settings!$C$13*(AC1028)</f>
        <v/>
      </c>
      <c r="AD1109" s="40">
        <f>AD1064*Settings!$C$13*(AD1028)</f>
        <v/>
      </c>
      <c r="AF1109" s="11">
        <f>CodePrefix&amp;$A1109&amp;IF($C1109="","","."&amp;$C1109&amp;"."&amp;$B1109)&amp;INDEX(VarEnd,MATCH($A1109,VarKey,0))&amp;AF$5</f>
        <v/>
      </c>
      <c r="AG1109" s="39">
        <f>AG1064*Settings!$C$13*(AG1028)</f>
        <v/>
      </c>
      <c r="AH1109" s="40">
        <f>AH1064*Settings!$C$13*(AH1028)</f>
        <v/>
      </c>
      <c r="AI1109" s="40">
        <f>AI1064*Settings!$C$13*(AI1028)</f>
        <v/>
      </c>
      <c r="AJ1109" s="40">
        <f>AJ1064*Settings!$C$13*(AJ1028)</f>
        <v/>
      </c>
      <c r="AK1109" s="40">
        <f>AK1064*Settings!$C$13*(AK1028)</f>
        <v/>
      </c>
      <c r="AL1109" s="40">
        <f>AL1064*Settings!$C$13*(AL1028)</f>
        <v/>
      </c>
      <c r="AM1109" s="40">
        <f>AM1064*Settings!$C$13*(AM1028)</f>
        <v/>
      </c>
      <c r="AN1109" s="40">
        <f>AN1064*Settings!$C$13*(AN1028)</f>
        <v/>
      </c>
      <c r="AO1109" s="40">
        <f>AO1064*Settings!$C$13*(AO1028)</f>
        <v/>
      </c>
      <c r="AP1109" s="40">
        <f>AP1064*Settings!$C$13*(AP1028)</f>
        <v/>
      </c>
      <c r="AQ1109" s="40">
        <f>AQ1064*Settings!$C$13*(AQ1028)</f>
        <v/>
      </c>
      <c r="AR1109" s="40">
        <f>AR1064*Settings!$C$13*(AR1028)</f>
        <v/>
      </c>
      <c r="AS1109" s="40">
        <f>AS1064*Settings!$C$13*(AS1028)</f>
        <v/>
      </c>
      <c r="AT1109" s="40">
        <f>AT1064*Settings!$C$13*(AT1028)</f>
        <v/>
      </c>
      <c r="AU1109" s="40">
        <f>AU1064*Settings!$C$13*(AU1028)</f>
        <v/>
      </c>
      <c r="AV1109" s="40">
        <f>AV1064*Settings!$C$13*(AV1028)</f>
        <v/>
      </c>
      <c r="AW1109" s="40">
        <f>AW1064*Settings!$C$13*(AW1028)</f>
        <v/>
      </c>
      <c r="AX1109" s="40">
        <f>AX1064*Settings!$C$13*(AX1028)</f>
        <v/>
      </c>
      <c r="AY1109" s="40">
        <f>AY1064*Settings!$C$13*(AY1028)</f>
        <v/>
      </c>
    </row>
    <row r="1110" hidden="1" outlineLevel="2">
      <c r="A1110" s="14" t="inlineStr">
        <is>
          <t>rxcp</t>
        </is>
      </c>
      <c r="B1110" s="14" t="inlineStr">
        <is>
          <t>oop</t>
        </is>
      </c>
      <c r="C1110" s="14" t="inlineStr">
        <is>
          <t>rod</t>
        </is>
      </c>
      <c r="D1110" s="36" t="n"/>
      <c r="E1110" s="36" t="n"/>
      <c r="F1110" s="36" t="n"/>
      <c r="G1110" s="36" t="n"/>
      <c r="H1110" s="14">
        <f>INDEX(VarLab,MATCH($A1110,VarKey,0))&amp;INDEX(MemLab,MATCH($C1110&amp;"|"&amp;$B1110,MemKey,0))</f>
        <v/>
      </c>
      <c r="I1110" s="14">
        <f>INDEX(VarUnit,MATCH($A1110,VarKey,0))</f>
        <v/>
      </c>
      <c r="J1110" s="14">
        <f>INDEX(VarSrc,MATCH($A1110,VarKey,0))</f>
        <v/>
      </c>
      <c r="K1110" s="11">
        <f>CodePrefix&amp;$A1110&amp;IF($C1110="","","."&amp;$C1110&amp;"."&amp;$B1110)&amp;INDEX(VarEnd,MATCH($A1110,VarKey,0))&amp;K$5</f>
        <v/>
      </c>
      <c r="L1110" s="39">
        <f>L1065*Settings!$C$13*(L1029)</f>
        <v/>
      </c>
      <c r="M1110" s="40">
        <f>M1065*Settings!$C$13*(M1029)</f>
        <v/>
      </c>
      <c r="N1110" s="40">
        <f>N1065*Settings!$C$13*(N1029)</f>
        <v/>
      </c>
      <c r="O1110" s="40">
        <f>O1065*Settings!$C$13*(O1029)</f>
        <v/>
      </c>
      <c r="P1110" s="40">
        <f>P1065*Settings!$C$13*(P1029)</f>
        <v/>
      </c>
      <c r="Q1110" s="40">
        <f>Q1065*Settings!$C$13*(Q1029)</f>
        <v/>
      </c>
      <c r="R1110" s="40">
        <f>R1065*Settings!$C$13*(R1029)</f>
        <v/>
      </c>
      <c r="S1110" s="40">
        <f>S1065*Settings!$C$13*(S1029)</f>
        <v/>
      </c>
      <c r="T1110" s="40">
        <f>T1065*Settings!$C$13*(T1029)</f>
        <v/>
      </c>
      <c r="U1110" s="40">
        <f>U1065*Settings!$C$13*(U1029)</f>
        <v/>
      </c>
      <c r="V1110" s="40">
        <f>V1065*Settings!$C$13*(V1029)</f>
        <v/>
      </c>
      <c r="W1110" s="40">
        <f>W1065*Settings!$C$13*(W1029)</f>
        <v/>
      </c>
      <c r="X1110" s="40">
        <f>X1065*Settings!$C$13*(X1029)</f>
        <v/>
      </c>
      <c r="Y1110" s="40">
        <f>Y1065*Settings!$C$13*(Y1029)</f>
        <v/>
      </c>
      <c r="Z1110" s="40">
        <f>Z1065*Settings!$C$13*(Z1029)</f>
        <v/>
      </c>
      <c r="AA1110" s="40">
        <f>AA1065*Settings!$C$13*(AA1029)</f>
        <v/>
      </c>
      <c r="AB1110" s="40">
        <f>AB1065*Settings!$C$13*(AB1029)</f>
        <v/>
      </c>
      <c r="AC1110" s="40">
        <f>AC1065*Settings!$C$13*(AC1029)</f>
        <v/>
      </c>
      <c r="AD1110" s="40">
        <f>AD1065*Settings!$C$13*(AD1029)</f>
        <v/>
      </c>
      <c r="AF1110" s="11">
        <f>CodePrefix&amp;$A1110&amp;IF($C1110="","","."&amp;$C1110&amp;"."&amp;$B1110)&amp;INDEX(VarEnd,MATCH($A1110,VarKey,0))&amp;AF$5</f>
        <v/>
      </c>
      <c r="AG1110" s="39">
        <f>AG1065*Settings!$C$13*(AG1029)</f>
        <v/>
      </c>
      <c r="AH1110" s="40">
        <f>AH1065*Settings!$C$13*(AH1029)</f>
        <v/>
      </c>
      <c r="AI1110" s="40">
        <f>AI1065*Settings!$C$13*(AI1029)</f>
        <v/>
      </c>
      <c r="AJ1110" s="40">
        <f>AJ1065*Settings!$C$13*(AJ1029)</f>
        <v/>
      </c>
      <c r="AK1110" s="40">
        <f>AK1065*Settings!$C$13*(AK1029)</f>
        <v/>
      </c>
      <c r="AL1110" s="40">
        <f>AL1065*Settings!$C$13*(AL1029)</f>
        <v/>
      </c>
      <c r="AM1110" s="40">
        <f>AM1065*Settings!$C$13*(AM1029)</f>
        <v/>
      </c>
      <c r="AN1110" s="40">
        <f>AN1065*Settings!$C$13*(AN1029)</f>
        <v/>
      </c>
      <c r="AO1110" s="40">
        <f>AO1065*Settings!$C$13*(AO1029)</f>
        <v/>
      </c>
      <c r="AP1110" s="40">
        <f>AP1065*Settings!$C$13*(AP1029)</f>
        <v/>
      </c>
      <c r="AQ1110" s="40">
        <f>AQ1065*Settings!$C$13*(AQ1029)</f>
        <v/>
      </c>
      <c r="AR1110" s="40">
        <f>AR1065*Settings!$C$13*(AR1029)</f>
        <v/>
      </c>
      <c r="AS1110" s="40">
        <f>AS1065*Settings!$C$13*(AS1029)</f>
        <v/>
      </c>
      <c r="AT1110" s="40">
        <f>AT1065*Settings!$C$13*(AT1029)</f>
        <v/>
      </c>
      <c r="AU1110" s="40">
        <f>AU1065*Settings!$C$13*(AU1029)</f>
        <v/>
      </c>
      <c r="AV1110" s="40">
        <f>AV1065*Settings!$C$13*(AV1029)</f>
        <v/>
      </c>
      <c r="AW1110" s="40">
        <f>AW1065*Settings!$C$13*(AW1029)</f>
        <v/>
      </c>
      <c r="AX1110" s="40">
        <f>AX1065*Settings!$C$13*(AX1029)</f>
        <v/>
      </c>
      <c r="AY1110" s="40">
        <f>AY1065*Settings!$C$13*(AY1029)</f>
        <v/>
      </c>
    </row>
    <row r="1111" hidden="1" outlineLevel="2">
      <c r="A1111" s="14" t="inlineStr">
        <is>
          <t>rxcp</t>
        </is>
      </c>
      <c r="B1111" s="14" t="inlineStr">
        <is>
          <t>bio</t>
        </is>
      </c>
      <c r="C1111" s="14" t="inlineStr">
        <is>
          <t>rod</t>
        </is>
      </c>
      <c r="D1111" s="36" t="n"/>
      <c r="E1111" s="36" t="n"/>
      <c r="F1111" s="36" t="n"/>
      <c r="G1111" s="36" t="n"/>
      <c r="H1111" s="14">
        <f>INDEX(VarLab,MATCH($A1111,VarKey,0))&amp;INDEX(MemLab,MATCH($C1111&amp;"|"&amp;$B1111,MemKey,0))</f>
        <v/>
      </c>
      <c r="I1111" s="14">
        <f>INDEX(VarUnit,MATCH($A1111,VarKey,0))</f>
        <v/>
      </c>
      <c r="J1111" s="14">
        <f>INDEX(VarSrc,MATCH($A1111,VarKey,0))</f>
        <v/>
      </c>
      <c r="K1111" s="11">
        <f>CodePrefix&amp;$A1111&amp;IF($C1111="","","."&amp;$C1111&amp;"."&amp;$B1111)&amp;INDEX(VarEnd,MATCH($A1111,VarKey,0))&amp;K$5</f>
        <v/>
      </c>
      <c r="L1111" s="39">
        <f>L1066*Settings!$C$13*(L1030)</f>
        <v/>
      </c>
      <c r="M1111" s="40">
        <f>M1066*Settings!$C$13*(M1030)</f>
        <v/>
      </c>
      <c r="N1111" s="40">
        <f>N1066*Settings!$C$13*(N1030)</f>
        <v/>
      </c>
      <c r="O1111" s="40">
        <f>O1066*Settings!$C$13*(O1030)</f>
        <v/>
      </c>
      <c r="P1111" s="40">
        <f>P1066*Settings!$C$13*(P1030)</f>
        <v/>
      </c>
      <c r="Q1111" s="40">
        <f>Q1066*Settings!$C$13*(Q1030)</f>
        <v/>
      </c>
      <c r="R1111" s="40">
        <f>R1066*Settings!$C$13*(R1030)</f>
        <v/>
      </c>
      <c r="S1111" s="40">
        <f>S1066*Settings!$C$13*(S1030)</f>
        <v/>
      </c>
      <c r="T1111" s="40">
        <f>T1066*Settings!$C$13*(T1030)</f>
        <v/>
      </c>
      <c r="U1111" s="40">
        <f>U1066*Settings!$C$13*(U1030)</f>
        <v/>
      </c>
      <c r="V1111" s="40">
        <f>V1066*Settings!$C$13*(V1030)</f>
        <v/>
      </c>
      <c r="W1111" s="40">
        <f>W1066*Settings!$C$13*(W1030)</f>
        <v/>
      </c>
      <c r="X1111" s="40">
        <f>X1066*Settings!$C$13*(X1030)</f>
        <v/>
      </c>
      <c r="Y1111" s="40">
        <f>Y1066*Settings!$C$13*(Y1030)</f>
        <v/>
      </c>
      <c r="Z1111" s="40">
        <f>Z1066*Settings!$C$13*(Z1030)</f>
        <v/>
      </c>
      <c r="AA1111" s="40">
        <f>AA1066*Settings!$C$13*(AA1030)</f>
        <v/>
      </c>
      <c r="AB1111" s="40">
        <f>AB1066*Settings!$C$13*(AB1030)</f>
        <v/>
      </c>
      <c r="AC1111" s="40">
        <f>AC1066*Settings!$C$13*(AC1030)</f>
        <v/>
      </c>
      <c r="AD1111" s="40">
        <f>AD1066*Settings!$C$13*(AD1030)</f>
        <v/>
      </c>
      <c r="AF1111" s="11">
        <f>CodePrefix&amp;$A1111&amp;IF($C1111="","","."&amp;$C1111&amp;"."&amp;$B1111)&amp;INDEX(VarEnd,MATCH($A1111,VarKey,0))&amp;AF$5</f>
        <v/>
      </c>
      <c r="AG1111" s="39">
        <f>AG1066*Settings!$C$13*(AG1030)</f>
        <v/>
      </c>
      <c r="AH1111" s="40">
        <f>AH1066*Settings!$C$13*(AH1030)</f>
        <v/>
      </c>
      <c r="AI1111" s="40">
        <f>AI1066*Settings!$C$13*(AI1030)</f>
        <v/>
      </c>
      <c r="AJ1111" s="40">
        <f>AJ1066*Settings!$C$13*(AJ1030)</f>
        <v/>
      </c>
      <c r="AK1111" s="40">
        <f>AK1066*Settings!$C$13*(AK1030)</f>
        <v/>
      </c>
      <c r="AL1111" s="40">
        <f>AL1066*Settings!$C$13*(AL1030)</f>
        <v/>
      </c>
      <c r="AM1111" s="40">
        <f>AM1066*Settings!$C$13*(AM1030)</f>
        <v/>
      </c>
      <c r="AN1111" s="40">
        <f>AN1066*Settings!$C$13*(AN1030)</f>
        <v/>
      </c>
      <c r="AO1111" s="40">
        <f>AO1066*Settings!$C$13*(AO1030)</f>
        <v/>
      </c>
      <c r="AP1111" s="40">
        <f>AP1066*Settings!$C$13*(AP1030)</f>
        <v/>
      </c>
      <c r="AQ1111" s="40">
        <f>AQ1066*Settings!$C$13*(AQ1030)</f>
        <v/>
      </c>
      <c r="AR1111" s="40">
        <f>AR1066*Settings!$C$13*(AR1030)</f>
        <v/>
      </c>
      <c r="AS1111" s="40">
        <f>AS1066*Settings!$C$13*(AS1030)</f>
        <v/>
      </c>
      <c r="AT1111" s="40">
        <f>AT1066*Settings!$C$13*(AT1030)</f>
        <v/>
      </c>
      <c r="AU1111" s="40">
        <f>AU1066*Settings!$C$13*(AU1030)</f>
        <v/>
      </c>
      <c r="AV1111" s="40">
        <f>AV1066*Settings!$C$13*(AV1030)</f>
        <v/>
      </c>
      <c r="AW1111" s="40">
        <f>AW1066*Settings!$C$13*(AW1030)</f>
        <v/>
      </c>
      <c r="AX1111" s="40">
        <f>AX1066*Settings!$C$13*(AX1030)</f>
        <v/>
      </c>
      <c r="AY1111" s="40">
        <f>AY1066*Settings!$C$13*(AY1030)</f>
        <v/>
      </c>
    </row>
    <row r="1112" hidden="1" outlineLevel="2"/>
    <row r="1113" hidden="1" outlineLevel="1" collapsed="1">
      <c r="A1113" s="1" t="inlineStr">
        <is>
          <t>ener</t>
        </is>
      </c>
      <c r="B1113" s="1" t="inlineStr">
        <is>
          <t>all</t>
        </is>
      </c>
      <c r="C1113" s="1" t="inlineStr">
        <is>
          <t>ral</t>
        </is>
      </c>
      <c r="H1113" s="1">
        <f>INDEX(VarLab,MATCH($A1113,VarKey,0))&amp;INDEX(MemLab,MATCH($C1113&amp;"|"&amp;$B1113,MemKey,0))</f>
        <v/>
      </c>
      <c r="I1113" s="1">
        <f>INDEX(VarUnit,MATCH($A1113,VarKey,0))</f>
        <v/>
      </c>
      <c r="J1113" s="1">
        <f>INDEX(VarSrc,MATCH($A1113,VarKey,0))</f>
        <v/>
      </c>
      <c r="K1113" s="17">
        <f>CodePrefix&amp;$A1113&amp;IF($C1113="","","."&amp;$C1113&amp;"."&amp;$B1113)&amp;INDEX(VarEnd,MATCH($A1113,VarKey,0))&amp;K$5</f>
        <v/>
      </c>
      <c r="L1113" s="57">
        <f>SUM(L1187:L1194)</f>
        <v/>
      </c>
      <c r="M1113" s="58">
        <f>SUM(M1187:M1194)</f>
        <v/>
      </c>
      <c r="N1113" s="58">
        <f>SUM(N1187:N1194)</f>
        <v/>
      </c>
      <c r="O1113" s="58">
        <f>SUM(O1187:O1194)</f>
        <v/>
      </c>
      <c r="P1113" s="58">
        <f>SUM(P1187:P1194)</f>
        <v/>
      </c>
      <c r="Q1113" s="58">
        <f>SUM(Q1187:Q1194)</f>
        <v/>
      </c>
      <c r="R1113" s="58">
        <f>SUM(R1187:R1194)</f>
        <v/>
      </c>
      <c r="S1113" s="58">
        <f>SUM(S1187:S1194)</f>
        <v/>
      </c>
      <c r="T1113" s="58">
        <f>SUM(T1187:T1194)</f>
        <v/>
      </c>
      <c r="U1113" s="58">
        <f>SUM(U1187:U1194)</f>
        <v/>
      </c>
      <c r="V1113" s="58">
        <f>SUM(V1187:V1194)</f>
        <v/>
      </c>
      <c r="W1113" s="58">
        <f>SUM(W1187:W1194)</f>
        <v/>
      </c>
      <c r="X1113" s="58">
        <f>SUM(X1187:X1194)</f>
        <v/>
      </c>
      <c r="Y1113" s="58">
        <f>SUM(Y1187:Y1194)</f>
        <v/>
      </c>
      <c r="Z1113" s="58">
        <f>SUM(Z1187:Z1194)</f>
        <v/>
      </c>
      <c r="AA1113" s="58">
        <f>SUM(AA1187:AA1194)</f>
        <v/>
      </c>
      <c r="AB1113" s="58">
        <f>SUM(AB1187:AB1194)</f>
        <v/>
      </c>
      <c r="AC1113" s="58">
        <f>SUM(AC1187:AC1194)</f>
        <v/>
      </c>
      <c r="AD1113" s="58">
        <f>SUM(AD1187:AD1194)</f>
        <v/>
      </c>
      <c r="AF1113" s="17">
        <f>CodePrefix&amp;$A1113&amp;IF($C1113="","","."&amp;$C1113&amp;"."&amp;$B1113)&amp;INDEX(VarEnd,MATCH($A1113,VarKey,0))&amp;AF$5</f>
        <v/>
      </c>
      <c r="AG1113" s="57">
        <f>SUM(AG1187:AG1194)</f>
        <v/>
      </c>
      <c r="AH1113" s="58">
        <f>SUM(AH1187:AH1194)</f>
        <v/>
      </c>
      <c r="AI1113" s="58">
        <f>SUM(AI1187:AI1194)</f>
        <v/>
      </c>
      <c r="AJ1113" s="58">
        <f>SUM(AJ1187:AJ1194)</f>
        <v/>
      </c>
      <c r="AK1113" s="58">
        <f>SUM(AK1187:AK1194)</f>
        <v/>
      </c>
      <c r="AL1113" s="58">
        <f>SUM(AL1187:AL1194)</f>
        <v/>
      </c>
      <c r="AM1113" s="58">
        <f>SUM(AM1187:AM1194)</f>
        <v/>
      </c>
      <c r="AN1113" s="58">
        <f>SUM(AN1187:AN1194)</f>
        <v/>
      </c>
      <c r="AO1113" s="58">
        <f>SUM(AO1187:AO1194)</f>
        <v/>
      </c>
      <c r="AP1113" s="58">
        <f>SUM(AP1187:AP1194)</f>
        <v/>
      </c>
      <c r="AQ1113" s="58">
        <f>SUM(AQ1187:AQ1194)</f>
        <v/>
      </c>
      <c r="AR1113" s="58">
        <f>SUM(AR1187:AR1194)</f>
        <v/>
      </c>
      <c r="AS1113" s="58">
        <f>SUM(AS1187:AS1194)</f>
        <v/>
      </c>
      <c r="AT1113" s="58">
        <f>SUM(AT1187:AT1194)</f>
        <v/>
      </c>
      <c r="AU1113" s="58">
        <f>SUM(AU1187:AU1194)</f>
        <v/>
      </c>
      <c r="AV1113" s="58">
        <f>SUM(AV1187:AV1194)</f>
        <v/>
      </c>
      <c r="AW1113" s="58">
        <f>SUM(AW1187:AW1194)</f>
        <v/>
      </c>
      <c r="AX1113" s="58">
        <f>SUM(AX1187:AX1194)</f>
        <v/>
      </c>
      <c r="AY1113" s="58">
        <f>SUM(AY1187:AY1194)</f>
        <v/>
      </c>
    </row>
    <row r="1114" hidden="1" outlineLevel="1">
      <c r="A1114" s="56" t="inlineStr">
        <is>
          <t>eldem</t>
        </is>
      </c>
      <c r="B1114" s="56" t="inlineStr">
        <is>
          <t>ecy</t>
        </is>
      </c>
      <c r="C1114" s="56" t="inlineStr">
        <is>
          <t>ral</t>
        </is>
      </c>
      <c r="H1114" s="56">
        <f>INDEX(VarLab,MATCH($A1114,VarKey,0))&amp;INDEX(MemLab,MATCH($C1114&amp;"|"&amp;$B1114,MemKey,0))</f>
        <v/>
      </c>
      <c r="I1114" s="56">
        <f>INDEX(VarUnit,MATCH($A1114,VarKey,0))</f>
        <v/>
      </c>
      <c r="J1114" s="56">
        <f>INDEX(VarSrc,MATCH($A1114,VarKey,0))</f>
        <v/>
      </c>
      <c r="K1114" s="59">
        <f>CodePrefix&amp;$A1114&amp;IF($C1114="","","."&amp;$C1114&amp;"."&amp;$B1114)&amp;INDEX(VarEnd,MATCH($A1114,VarKey,0))&amp;K$5</f>
        <v/>
      </c>
      <c r="L1114" s="60">
        <f>SUMIF($C$654:$C$668,$C1114,L$654:L$668)</f>
        <v/>
      </c>
      <c r="M1114" s="61">
        <f>SUMIF($C$654:$C$668,$C1114,M$654:M$668)</f>
        <v/>
      </c>
      <c r="N1114" s="61">
        <f>SUMIF($C$654:$C$668,$C1114,N$654:N$668)</f>
        <v/>
      </c>
      <c r="O1114" s="61">
        <f>SUMIF($C$654:$C$668,$C1114,O$654:O$668)</f>
        <v/>
      </c>
      <c r="P1114" s="61">
        <f>SUMIF($C$654:$C$668,$C1114,P$654:P$668)</f>
        <v/>
      </c>
      <c r="Q1114" s="61">
        <f>SUMIF($C$654:$C$668,$C1114,Q$654:Q$668)</f>
        <v/>
      </c>
      <c r="R1114" s="61">
        <f>SUMIF($C$654:$C$668,$C1114,R$654:R$668)</f>
        <v/>
      </c>
      <c r="S1114" s="61">
        <f>SUMIF($C$654:$C$668,$C1114,S$654:S$668)</f>
        <v/>
      </c>
      <c r="T1114" s="61">
        <f>SUMIF($C$654:$C$668,$C1114,T$654:T$668)</f>
        <v/>
      </c>
      <c r="U1114" s="61">
        <f>SUMIF($C$654:$C$668,$C1114,U$654:U$668)</f>
        <v/>
      </c>
      <c r="V1114" s="61">
        <f>SUMIF($C$654:$C$668,$C1114,V$654:V$668)</f>
        <v/>
      </c>
      <c r="W1114" s="61">
        <f>SUMIF($C$654:$C$668,$C1114,W$654:W$668)</f>
        <v/>
      </c>
      <c r="X1114" s="61">
        <f>SUMIF($C$654:$C$668,$C1114,X$654:X$668)</f>
        <v/>
      </c>
      <c r="Y1114" s="61">
        <f>SUMIF($C$654:$C$668,$C1114,Y$654:Y$668)</f>
        <v/>
      </c>
      <c r="Z1114" s="61">
        <f>SUMIF($C$654:$C$668,$C1114,Z$654:Z$668)</f>
        <v/>
      </c>
      <c r="AA1114" s="61">
        <f>SUMIF($C$654:$C$668,$C1114,AA$654:AA$668)</f>
        <v/>
      </c>
      <c r="AB1114" s="61">
        <f>SUMIF($C$654:$C$668,$C1114,AB$654:AB$668)</f>
        <v/>
      </c>
      <c r="AC1114" s="61">
        <f>SUMIF($C$654:$C$668,$C1114,AC$654:AC$668)</f>
        <v/>
      </c>
      <c r="AD1114" s="61">
        <f>SUMIF($C$654:$C$668,$C1114,AD$654:AD$668)</f>
        <v/>
      </c>
      <c r="AF1114" s="59">
        <f>CodePrefix&amp;$A1114&amp;IF($C1114="","","."&amp;$C1114&amp;"."&amp;$B1114)&amp;INDEX(VarEnd,MATCH($A1114,VarKey,0))&amp;AF$5</f>
        <v/>
      </c>
      <c r="AG1114" s="60">
        <f>SUMIF($C$654:$C$668,$C1114,AG$654:AG$668)</f>
        <v/>
      </c>
      <c r="AH1114" s="61">
        <f>SUMIF($C$654:$C$668,$C1114,AH$654:AH$668)</f>
        <v/>
      </c>
      <c r="AI1114" s="61">
        <f>SUMIF($C$654:$C$668,$C1114,AI$654:AI$668)</f>
        <v/>
      </c>
      <c r="AJ1114" s="61">
        <f>SUMIF($C$654:$C$668,$C1114,AJ$654:AJ$668)</f>
        <v/>
      </c>
      <c r="AK1114" s="61">
        <f>SUMIF($C$654:$C$668,$C1114,AK$654:AK$668)</f>
        <v/>
      </c>
      <c r="AL1114" s="61">
        <f>SUMIF($C$654:$C$668,$C1114,AL$654:AL$668)</f>
        <v/>
      </c>
      <c r="AM1114" s="61">
        <f>SUMIF($C$654:$C$668,$C1114,AM$654:AM$668)</f>
        <v/>
      </c>
      <c r="AN1114" s="61">
        <f>SUMIF($C$654:$C$668,$C1114,AN$654:AN$668)</f>
        <v/>
      </c>
      <c r="AO1114" s="61">
        <f>SUMIF($C$654:$C$668,$C1114,AO$654:AO$668)</f>
        <v/>
      </c>
      <c r="AP1114" s="61">
        <f>SUMIF($C$654:$C$668,$C1114,AP$654:AP$668)</f>
        <v/>
      </c>
      <c r="AQ1114" s="61">
        <f>SUMIF($C$654:$C$668,$C1114,AQ$654:AQ$668)</f>
        <v/>
      </c>
      <c r="AR1114" s="61">
        <f>SUMIF($C$654:$C$668,$C1114,AR$654:AR$668)</f>
        <v/>
      </c>
      <c r="AS1114" s="61">
        <f>SUMIF($C$654:$C$668,$C1114,AS$654:AS$668)</f>
        <v/>
      </c>
      <c r="AT1114" s="61">
        <f>SUMIF($C$654:$C$668,$C1114,AT$654:AT$668)</f>
        <v/>
      </c>
      <c r="AU1114" s="61">
        <f>SUMIF($C$654:$C$668,$C1114,AU$654:AU$668)</f>
        <v/>
      </c>
      <c r="AV1114" s="61">
        <f>SUMIF($C$654:$C$668,$C1114,AV$654:AV$668)</f>
        <v/>
      </c>
      <c r="AW1114" s="61">
        <f>SUMIF($C$654:$C$668,$C1114,AW$654:AW$668)</f>
        <v/>
      </c>
      <c r="AX1114" s="61">
        <f>SUMIF($C$654:$C$668,$C1114,AX$654:AX$668)</f>
        <v/>
      </c>
      <c r="AY1114" s="61">
        <f>SUMIF($C$654:$C$668,$C1114,AY$654:AY$668)</f>
        <v/>
      </c>
    </row>
    <row r="1115" hidden="1" outlineLevel="2">
      <c r="A1115" s="14" t="inlineStr">
        <is>
          <t>ctxnew</t>
        </is>
      </c>
      <c r="B1115" s="14" t="inlineStr">
        <is>
          <t>coa</t>
        </is>
      </c>
      <c r="C1115" s="14" t="inlineStr">
        <is>
          <t>ral</t>
        </is>
      </c>
      <c r="D1115" s="32">
        <f>INDEX(Inputs!$W$5:$W$132,MATCH($B1115&amp;"|"&amp;$C1115,Inputs!$A$5:$A$132,0))</f>
        <v/>
      </c>
      <c r="E1115" s="32">
        <f>INDEX(Inputs!$L$5:$L$132,MATCH($B1115&amp;"|"&amp;$C1115,Inputs!$A$5:$A$132,0))</f>
        <v/>
      </c>
      <c r="F1115" s="32">
        <f>INDEX(Inputs!$M$5:$M$132,MATCH($B1115&amp;"|"&amp;$C1115,Inputs!$A$5:$A$132,0))</f>
        <v/>
      </c>
      <c r="G1115" s="36" t="n"/>
      <c r="H1115" s="14">
        <f>INDEX(VarLab,MATCH($A1115,VarKey,0))&amp;INDEX(MemLab,MATCH($C1115&amp;"|"&amp;$B1115,MemKey,0))</f>
        <v/>
      </c>
      <c r="I1115" s="14">
        <f>INDEX(VarUnit,MATCH($A1115,VarKey,0))</f>
        <v/>
      </c>
      <c r="J1115" s="14">
        <f>INDEX(VarSrc,MATCH($A1115,VarKey,0))</f>
        <v/>
      </c>
      <c r="K1115" s="11">
        <f>CodePrefix&amp;$A1115&amp;IF($C1115="","","."&amp;$C1115&amp;"."&amp;$B1115)&amp;INDEX(VarEnd,MATCH($A1115,VarKey,0))&amp;K$5</f>
        <v/>
      </c>
      <c r="L1115" s="37">
        <f>INDEX(L$263:L$279,$F1115)*$D1115*INDEX(L$23:L$30,$E1115)</f>
        <v/>
      </c>
      <c r="M1115" s="32">
        <f>INDEX(M$263:M$279,$F1115)*$D1115*INDEX(M$23:M$30,$E1115)</f>
        <v/>
      </c>
      <c r="N1115" s="32">
        <f>INDEX(N$263:N$279,$F1115)*$D1115*INDEX(N$23:N$30,$E1115)</f>
        <v/>
      </c>
      <c r="O1115" s="32">
        <f>INDEX(O$263:O$279,$F1115)*$D1115*INDEX(O$23:O$30,$E1115)</f>
        <v/>
      </c>
      <c r="P1115" s="32">
        <f>INDEX(P$263:P$279,$F1115)*$D1115*INDEX(P$23:P$30,$E1115)</f>
        <v/>
      </c>
      <c r="Q1115" s="32">
        <f>INDEX(Q$263:Q$279,$F1115)*$D1115*INDEX(Q$23:Q$30,$E1115)</f>
        <v/>
      </c>
      <c r="R1115" s="32">
        <f>INDEX(R$263:R$279,$F1115)*$D1115*INDEX(R$23:R$30,$E1115)</f>
        <v/>
      </c>
      <c r="S1115" s="32">
        <f>INDEX(S$263:S$279,$F1115)*$D1115*INDEX(S$23:S$30,$E1115)</f>
        <v/>
      </c>
      <c r="T1115" s="32">
        <f>INDEX(T$263:T$279,$F1115)*$D1115*INDEX(T$23:T$30,$E1115)</f>
        <v/>
      </c>
      <c r="U1115" s="32">
        <f>INDEX(U$263:U$279,$F1115)*$D1115*INDEX(U$23:U$30,$E1115)</f>
        <v/>
      </c>
      <c r="V1115" s="32">
        <f>INDEX(V$263:V$279,$F1115)*$D1115*INDEX(V$23:V$30,$E1115)</f>
        <v/>
      </c>
      <c r="W1115" s="32">
        <f>INDEX(W$263:W$279,$F1115)*$D1115*INDEX(W$23:W$30,$E1115)</f>
        <v/>
      </c>
      <c r="X1115" s="32">
        <f>INDEX(X$263:X$279,$F1115)*$D1115*INDEX(X$23:X$30,$E1115)</f>
        <v/>
      </c>
      <c r="Y1115" s="32">
        <f>INDEX(Y$263:Y$279,$F1115)*$D1115*INDEX(Y$23:Y$30,$E1115)</f>
        <v/>
      </c>
      <c r="Z1115" s="32">
        <f>INDEX(Z$263:Z$279,$F1115)*$D1115*INDEX(Z$23:Z$30,$E1115)</f>
        <v/>
      </c>
      <c r="AA1115" s="32">
        <f>INDEX(AA$263:AA$279,$F1115)*$D1115*INDEX(AA$23:AA$30,$E1115)</f>
        <v/>
      </c>
      <c r="AB1115" s="32">
        <f>INDEX(AB$263:AB$279,$F1115)*$D1115*INDEX(AB$23:AB$30,$E1115)</f>
        <v/>
      </c>
      <c r="AC1115" s="32">
        <f>INDEX(AC$263:AC$279,$F1115)*$D1115*INDEX(AC$23:AC$30,$E1115)</f>
        <v/>
      </c>
      <c r="AD1115" s="32">
        <f>INDEX(AD$263:AD$279,$F1115)*$D1115*INDEX(AD$23:AD$30,$E1115)</f>
        <v/>
      </c>
      <c r="AF1115" s="11">
        <f>CodePrefix&amp;$A1115&amp;IF($C1115="","","."&amp;$C1115&amp;"."&amp;$B1115)&amp;INDEX(VarEnd,MATCH($A1115,VarKey,0))&amp;AF$5</f>
        <v/>
      </c>
      <c r="AG1115" s="37">
        <f>INDEX(AG$263:AG$279,$F1115)*$D1115*INDEX(AG$23:AG$30,$E1115)</f>
        <v/>
      </c>
      <c r="AH1115" s="32">
        <f>INDEX(AH$263:AH$279,$F1115)*$D1115*INDEX(AH$23:AH$30,$E1115)</f>
        <v/>
      </c>
      <c r="AI1115" s="32">
        <f>INDEX(AI$263:AI$279,$F1115)*$D1115*INDEX(AI$23:AI$30,$E1115)</f>
        <v/>
      </c>
      <c r="AJ1115" s="32">
        <f>INDEX(AJ$263:AJ$279,$F1115)*$D1115*INDEX(AJ$23:AJ$30,$E1115)</f>
        <v/>
      </c>
      <c r="AK1115" s="32">
        <f>INDEX(AK$263:AK$279,$F1115)*$D1115*INDEX(AK$23:AK$30,$E1115)</f>
        <v/>
      </c>
      <c r="AL1115" s="32">
        <f>INDEX(AL$263:AL$279,$F1115)*$D1115*INDEX(AL$23:AL$30,$E1115)</f>
        <v/>
      </c>
      <c r="AM1115" s="32">
        <f>INDEX(AM$263:AM$279,$F1115)*$D1115*INDEX(AM$23:AM$30,$E1115)</f>
        <v/>
      </c>
      <c r="AN1115" s="32">
        <f>INDEX(AN$263:AN$279,$F1115)*$D1115*INDEX(AN$23:AN$30,$E1115)</f>
        <v/>
      </c>
      <c r="AO1115" s="32">
        <f>INDEX(AO$263:AO$279,$F1115)*$D1115*INDEX(AO$23:AO$30,$E1115)</f>
        <v/>
      </c>
      <c r="AP1115" s="32">
        <f>INDEX(AP$263:AP$279,$F1115)*$D1115*INDEX(AP$23:AP$30,$E1115)</f>
        <v/>
      </c>
      <c r="AQ1115" s="32">
        <f>INDEX(AQ$263:AQ$279,$F1115)*$D1115*INDEX(AQ$23:AQ$30,$E1115)</f>
        <v/>
      </c>
      <c r="AR1115" s="32">
        <f>INDEX(AR$263:AR$279,$F1115)*$D1115*INDEX(AR$23:AR$30,$E1115)</f>
        <v/>
      </c>
      <c r="AS1115" s="32">
        <f>INDEX(AS$263:AS$279,$F1115)*$D1115*INDEX(AS$23:AS$30,$E1115)</f>
        <v/>
      </c>
      <c r="AT1115" s="32">
        <f>INDEX(AT$263:AT$279,$F1115)*$D1115*INDEX(AT$23:AT$30,$E1115)</f>
        <v/>
      </c>
      <c r="AU1115" s="32">
        <f>INDEX(AU$263:AU$279,$F1115)*$D1115*INDEX(AU$23:AU$30,$E1115)</f>
        <v/>
      </c>
      <c r="AV1115" s="32">
        <f>INDEX(AV$263:AV$279,$F1115)*$D1115*INDEX(AV$23:AV$30,$E1115)</f>
        <v/>
      </c>
      <c r="AW1115" s="32">
        <f>INDEX(AW$263:AW$279,$F1115)*$D1115*INDEX(AW$23:AW$30,$E1115)</f>
        <v/>
      </c>
      <c r="AX1115" s="32">
        <f>INDEX(AX$263:AX$279,$F1115)*$D1115*INDEX(AX$23:AX$30,$E1115)</f>
        <v/>
      </c>
      <c r="AY1115" s="32">
        <f>INDEX(AY$263:AY$279,$F1115)*$D1115*INDEX(AY$23:AY$30,$E1115)</f>
        <v/>
      </c>
    </row>
    <row r="1116" hidden="1" outlineLevel="2">
      <c r="A1116" s="14" t="inlineStr">
        <is>
          <t>ctxnew</t>
        </is>
      </c>
      <c r="B1116" s="14" t="inlineStr">
        <is>
          <t>nga</t>
        </is>
      </c>
      <c r="C1116" s="14" t="inlineStr">
        <is>
          <t>ral</t>
        </is>
      </c>
      <c r="D1116" s="32">
        <f>INDEX(Inputs!$W$5:$W$132,MATCH($B1116&amp;"|"&amp;$C1116,Inputs!$A$5:$A$132,0))</f>
        <v/>
      </c>
      <c r="E1116" s="32">
        <f>INDEX(Inputs!$L$5:$L$132,MATCH($B1116&amp;"|"&amp;$C1116,Inputs!$A$5:$A$132,0))</f>
        <v/>
      </c>
      <c r="F1116" s="32">
        <f>INDEX(Inputs!$M$5:$M$132,MATCH($B1116&amp;"|"&amp;$C1116,Inputs!$A$5:$A$132,0))</f>
        <v/>
      </c>
      <c r="G1116" s="36" t="n"/>
      <c r="H1116" s="14">
        <f>INDEX(VarLab,MATCH($A1116,VarKey,0))&amp;INDEX(MemLab,MATCH($C1116&amp;"|"&amp;$B1116,MemKey,0))</f>
        <v/>
      </c>
      <c r="I1116" s="14">
        <f>INDEX(VarUnit,MATCH($A1116,VarKey,0))</f>
        <v/>
      </c>
      <c r="J1116" s="14">
        <f>INDEX(VarSrc,MATCH($A1116,VarKey,0))</f>
        <v/>
      </c>
      <c r="K1116" s="11">
        <f>CodePrefix&amp;$A1116&amp;IF($C1116="","","."&amp;$C1116&amp;"."&amp;$B1116)&amp;INDEX(VarEnd,MATCH($A1116,VarKey,0))&amp;K$5</f>
        <v/>
      </c>
      <c r="L1116" s="37">
        <f>INDEX(L$263:L$279,$F1116)*$D1116*INDEX(L$23:L$30,$E1116)</f>
        <v/>
      </c>
      <c r="M1116" s="32">
        <f>INDEX(M$263:M$279,$F1116)*$D1116*INDEX(M$23:M$30,$E1116)</f>
        <v/>
      </c>
      <c r="N1116" s="32">
        <f>INDEX(N$263:N$279,$F1116)*$D1116*INDEX(N$23:N$30,$E1116)</f>
        <v/>
      </c>
      <c r="O1116" s="32">
        <f>INDEX(O$263:O$279,$F1116)*$D1116*INDEX(O$23:O$30,$E1116)</f>
        <v/>
      </c>
      <c r="P1116" s="32">
        <f>INDEX(P$263:P$279,$F1116)*$D1116*INDEX(P$23:P$30,$E1116)</f>
        <v/>
      </c>
      <c r="Q1116" s="32">
        <f>INDEX(Q$263:Q$279,$F1116)*$D1116*INDEX(Q$23:Q$30,$E1116)</f>
        <v/>
      </c>
      <c r="R1116" s="32">
        <f>INDEX(R$263:R$279,$F1116)*$D1116*INDEX(R$23:R$30,$E1116)</f>
        <v/>
      </c>
      <c r="S1116" s="32">
        <f>INDEX(S$263:S$279,$F1116)*$D1116*INDEX(S$23:S$30,$E1116)</f>
        <v/>
      </c>
      <c r="T1116" s="32">
        <f>INDEX(T$263:T$279,$F1116)*$D1116*INDEX(T$23:T$30,$E1116)</f>
        <v/>
      </c>
      <c r="U1116" s="32">
        <f>INDEX(U$263:U$279,$F1116)*$D1116*INDEX(U$23:U$30,$E1116)</f>
        <v/>
      </c>
      <c r="V1116" s="32">
        <f>INDEX(V$263:V$279,$F1116)*$D1116*INDEX(V$23:V$30,$E1116)</f>
        <v/>
      </c>
      <c r="W1116" s="32">
        <f>INDEX(W$263:W$279,$F1116)*$D1116*INDEX(W$23:W$30,$E1116)</f>
        <v/>
      </c>
      <c r="X1116" s="32">
        <f>INDEX(X$263:X$279,$F1116)*$D1116*INDEX(X$23:X$30,$E1116)</f>
        <v/>
      </c>
      <c r="Y1116" s="32">
        <f>INDEX(Y$263:Y$279,$F1116)*$D1116*INDEX(Y$23:Y$30,$E1116)</f>
        <v/>
      </c>
      <c r="Z1116" s="32">
        <f>INDEX(Z$263:Z$279,$F1116)*$D1116*INDEX(Z$23:Z$30,$E1116)</f>
        <v/>
      </c>
      <c r="AA1116" s="32">
        <f>INDEX(AA$263:AA$279,$F1116)*$D1116*INDEX(AA$23:AA$30,$E1116)</f>
        <v/>
      </c>
      <c r="AB1116" s="32">
        <f>INDEX(AB$263:AB$279,$F1116)*$D1116*INDEX(AB$23:AB$30,$E1116)</f>
        <v/>
      </c>
      <c r="AC1116" s="32">
        <f>INDEX(AC$263:AC$279,$F1116)*$D1116*INDEX(AC$23:AC$30,$E1116)</f>
        <v/>
      </c>
      <c r="AD1116" s="32">
        <f>INDEX(AD$263:AD$279,$F1116)*$D1116*INDEX(AD$23:AD$30,$E1116)</f>
        <v/>
      </c>
      <c r="AF1116" s="11">
        <f>CodePrefix&amp;$A1116&amp;IF($C1116="","","."&amp;$C1116&amp;"."&amp;$B1116)&amp;INDEX(VarEnd,MATCH($A1116,VarKey,0))&amp;AF$5</f>
        <v/>
      </c>
      <c r="AG1116" s="37">
        <f>INDEX(AG$263:AG$279,$F1116)*$D1116*INDEX(AG$23:AG$30,$E1116)</f>
        <v/>
      </c>
      <c r="AH1116" s="32">
        <f>INDEX(AH$263:AH$279,$F1116)*$D1116*INDEX(AH$23:AH$30,$E1116)</f>
        <v/>
      </c>
      <c r="AI1116" s="32">
        <f>INDEX(AI$263:AI$279,$F1116)*$D1116*INDEX(AI$23:AI$30,$E1116)</f>
        <v/>
      </c>
      <c r="AJ1116" s="32">
        <f>INDEX(AJ$263:AJ$279,$F1116)*$D1116*INDEX(AJ$23:AJ$30,$E1116)</f>
        <v/>
      </c>
      <c r="AK1116" s="32">
        <f>INDEX(AK$263:AK$279,$F1116)*$D1116*INDEX(AK$23:AK$30,$E1116)</f>
        <v/>
      </c>
      <c r="AL1116" s="32">
        <f>INDEX(AL$263:AL$279,$F1116)*$D1116*INDEX(AL$23:AL$30,$E1116)</f>
        <v/>
      </c>
      <c r="AM1116" s="32">
        <f>INDEX(AM$263:AM$279,$F1116)*$D1116*INDEX(AM$23:AM$30,$E1116)</f>
        <v/>
      </c>
      <c r="AN1116" s="32">
        <f>INDEX(AN$263:AN$279,$F1116)*$D1116*INDEX(AN$23:AN$30,$E1116)</f>
        <v/>
      </c>
      <c r="AO1116" s="32">
        <f>INDEX(AO$263:AO$279,$F1116)*$D1116*INDEX(AO$23:AO$30,$E1116)</f>
        <v/>
      </c>
      <c r="AP1116" s="32">
        <f>INDEX(AP$263:AP$279,$F1116)*$D1116*INDEX(AP$23:AP$30,$E1116)</f>
        <v/>
      </c>
      <c r="AQ1116" s="32">
        <f>INDEX(AQ$263:AQ$279,$F1116)*$D1116*INDEX(AQ$23:AQ$30,$E1116)</f>
        <v/>
      </c>
      <c r="AR1116" s="32">
        <f>INDEX(AR$263:AR$279,$F1116)*$D1116*INDEX(AR$23:AR$30,$E1116)</f>
        <v/>
      </c>
      <c r="AS1116" s="32">
        <f>INDEX(AS$263:AS$279,$F1116)*$D1116*INDEX(AS$23:AS$30,$E1116)</f>
        <v/>
      </c>
      <c r="AT1116" s="32">
        <f>INDEX(AT$263:AT$279,$F1116)*$D1116*INDEX(AT$23:AT$30,$E1116)</f>
        <v/>
      </c>
      <c r="AU1116" s="32">
        <f>INDEX(AU$263:AU$279,$F1116)*$D1116*INDEX(AU$23:AU$30,$E1116)</f>
        <v/>
      </c>
      <c r="AV1116" s="32">
        <f>INDEX(AV$263:AV$279,$F1116)*$D1116*INDEX(AV$23:AV$30,$E1116)</f>
        <v/>
      </c>
      <c r="AW1116" s="32">
        <f>INDEX(AW$263:AW$279,$F1116)*$D1116*INDEX(AW$23:AW$30,$E1116)</f>
        <v/>
      </c>
      <c r="AX1116" s="32">
        <f>INDEX(AX$263:AX$279,$F1116)*$D1116*INDEX(AX$23:AX$30,$E1116)</f>
        <v/>
      </c>
      <c r="AY1116" s="32">
        <f>INDEX(AY$263:AY$279,$F1116)*$D1116*INDEX(AY$23:AY$30,$E1116)</f>
        <v/>
      </c>
    </row>
    <row r="1117" hidden="1" outlineLevel="2">
      <c r="A1117" s="14" t="inlineStr">
        <is>
          <t>ctxnew</t>
        </is>
      </c>
      <c r="B1117" s="14" t="inlineStr">
        <is>
          <t>gso</t>
        </is>
      </c>
      <c r="C1117" s="14" t="inlineStr">
        <is>
          <t>ral</t>
        </is>
      </c>
      <c r="D1117" s="32">
        <f>INDEX(Inputs!$W$5:$W$132,MATCH($B1117&amp;"|"&amp;$C1117,Inputs!$A$5:$A$132,0))</f>
        <v/>
      </c>
      <c r="E1117" s="32">
        <f>INDEX(Inputs!$L$5:$L$132,MATCH($B1117&amp;"|"&amp;$C1117,Inputs!$A$5:$A$132,0))</f>
        <v/>
      </c>
      <c r="F1117" s="32">
        <f>INDEX(Inputs!$M$5:$M$132,MATCH($B1117&amp;"|"&amp;$C1117,Inputs!$A$5:$A$132,0))</f>
        <v/>
      </c>
      <c r="G1117" s="36" t="n"/>
      <c r="H1117" s="14">
        <f>INDEX(VarLab,MATCH($A1117,VarKey,0))&amp;INDEX(MemLab,MATCH($C1117&amp;"|"&amp;$B1117,MemKey,0))</f>
        <v/>
      </c>
      <c r="I1117" s="14">
        <f>INDEX(VarUnit,MATCH($A1117,VarKey,0))</f>
        <v/>
      </c>
      <c r="J1117" s="14">
        <f>INDEX(VarSrc,MATCH($A1117,VarKey,0))</f>
        <v/>
      </c>
      <c r="K1117" s="11">
        <f>CodePrefix&amp;$A1117&amp;IF($C1117="","","."&amp;$C1117&amp;"."&amp;$B1117)&amp;INDEX(VarEnd,MATCH($A1117,VarKey,0))&amp;K$5</f>
        <v/>
      </c>
      <c r="L1117" s="37">
        <f>INDEX(L$263:L$279,$F1117)*$D1117*INDEX(L$23:L$30,$E1117)</f>
        <v/>
      </c>
      <c r="M1117" s="32">
        <f>INDEX(M$263:M$279,$F1117)*$D1117*INDEX(M$23:M$30,$E1117)</f>
        <v/>
      </c>
      <c r="N1117" s="32">
        <f>INDEX(N$263:N$279,$F1117)*$D1117*INDEX(N$23:N$30,$E1117)</f>
        <v/>
      </c>
      <c r="O1117" s="32">
        <f>INDEX(O$263:O$279,$F1117)*$D1117*INDEX(O$23:O$30,$E1117)</f>
        <v/>
      </c>
      <c r="P1117" s="32">
        <f>INDEX(P$263:P$279,$F1117)*$D1117*INDEX(P$23:P$30,$E1117)</f>
        <v/>
      </c>
      <c r="Q1117" s="32">
        <f>INDEX(Q$263:Q$279,$F1117)*$D1117*INDEX(Q$23:Q$30,$E1117)</f>
        <v/>
      </c>
      <c r="R1117" s="32">
        <f>INDEX(R$263:R$279,$F1117)*$D1117*INDEX(R$23:R$30,$E1117)</f>
        <v/>
      </c>
      <c r="S1117" s="32">
        <f>INDEX(S$263:S$279,$F1117)*$D1117*INDEX(S$23:S$30,$E1117)</f>
        <v/>
      </c>
      <c r="T1117" s="32">
        <f>INDEX(T$263:T$279,$F1117)*$D1117*INDEX(T$23:T$30,$E1117)</f>
        <v/>
      </c>
      <c r="U1117" s="32">
        <f>INDEX(U$263:U$279,$F1117)*$D1117*INDEX(U$23:U$30,$E1117)</f>
        <v/>
      </c>
      <c r="V1117" s="32">
        <f>INDEX(V$263:V$279,$F1117)*$D1117*INDEX(V$23:V$30,$E1117)</f>
        <v/>
      </c>
      <c r="W1117" s="32">
        <f>INDEX(W$263:W$279,$F1117)*$D1117*INDEX(W$23:W$30,$E1117)</f>
        <v/>
      </c>
      <c r="X1117" s="32">
        <f>INDEX(X$263:X$279,$F1117)*$D1117*INDEX(X$23:X$30,$E1117)</f>
        <v/>
      </c>
      <c r="Y1117" s="32">
        <f>INDEX(Y$263:Y$279,$F1117)*$D1117*INDEX(Y$23:Y$30,$E1117)</f>
        <v/>
      </c>
      <c r="Z1117" s="32">
        <f>INDEX(Z$263:Z$279,$F1117)*$D1117*INDEX(Z$23:Z$30,$E1117)</f>
        <v/>
      </c>
      <c r="AA1117" s="32">
        <f>INDEX(AA$263:AA$279,$F1117)*$D1117*INDEX(AA$23:AA$30,$E1117)</f>
        <v/>
      </c>
      <c r="AB1117" s="32">
        <f>INDEX(AB$263:AB$279,$F1117)*$D1117*INDEX(AB$23:AB$30,$E1117)</f>
        <v/>
      </c>
      <c r="AC1117" s="32">
        <f>INDEX(AC$263:AC$279,$F1117)*$D1117*INDEX(AC$23:AC$30,$E1117)</f>
        <v/>
      </c>
      <c r="AD1117" s="32">
        <f>INDEX(AD$263:AD$279,$F1117)*$D1117*INDEX(AD$23:AD$30,$E1117)</f>
        <v/>
      </c>
      <c r="AF1117" s="11">
        <f>CodePrefix&amp;$A1117&amp;IF($C1117="","","."&amp;$C1117&amp;"."&amp;$B1117)&amp;INDEX(VarEnd,MATCH($A1117,VarKey,0))&amp;AF$5</f>
        <v/>
      </c>
      <c r="AG1117" s="37">
        <f>INDEX(AG$263:AG$279,$F1117)*$D1117*INDEX(AG$23:AG$30,$E1117)</f>
        <v/>
      </c>
      <c r="AH1117" s="32">
        <f>INDEX(AH$263:AH$279,$F1117)*$D1117*INDEX(AH$23:AH$30,$E1117)</f>
        <v/>
      </c>
      <c r="AI1117" s="32">
        <f>INDEX(AI$263:AI$279,$F1117)*$D1117*INDEX(AI$23:AI$30,$E1117)</f>
        <v/>
      </c>
      <c r="AJ1117" s="32">
        <f>INDEX(AJ$263:AJ$279,$F1117)*$D1117*INDEX(AJ$23:AJ$30,$E1117)</f>
        <v/>
      </c>
      <c r="AK1117" s="32">
        <f>INDEX(AK$263:AK$279,$F1117)*$D1117*INDEX(AK$23:AK$30,$E1117)</f>
        <v/>
      </c>
      <c r="AL1117" s="32">
        <f>INDEX(AL$263:AL$279,$F1117)*$D1117*INDEX(AL$23:AL$30,$E1117)</f>
        <v/>
      </c>
      <c r="AM1117" s="32">
        <f>INDEX(AM$263:AM$279,$F1117)*$D1117*INDEX(AM$23:AM$30,$E1117)</f>
        <v/>
      </c>
      <c r="AN1117" s="32">
        <f>INDEX(AN$263:AN$279,$F1117)*$D1117*INDEX(AN$23:AN$30,$E1117)</f>
        <v/>
      </c>
      <c r="AO1117" s="32">
        <f>INDEX(AO$263:AO$279,$F1117)*$D1117*INDEX(AO$23:AO$30,$E1117)</f>
        <v/>
      </c>
      <c r="AP1117" s="32">
        <f>INDEX(AP$263:AP$279,$F1117)*$D1117*INDEX(AP$23:AP$30,$E1117)</f>
        <v/>
      </c>
      <c r="AQ1117" s="32">
        <f>INDEX(AQ$263:AQ$279,$F1117)*$D1117*INDEX(AQ$23:AQ$30,$E1117)</f>
        <v/>
      </c>
      <c r="AR1117" s="32">
        <f>INDEX(AR$263:AR$279,$F1117)*$D1117*INDEX(AR$23:AR$30,$E1117)</f>
        <v/>
      </c>
      <c r="AS1117" s="32">
        <f>INDEX(AS$263:AS$279,$F1117)*$D1117*INDEX(AS$23:AS$30,$E1117)</f>
        <v/>
      </c>
      <c r="AT1117" s="32">
        <f>INDEX(AT$263:AT$279,$F1117)*$D1117*INDEX(AT$23:AT$30,$E1117)</f>
        <v/>
      </c>
      <c r="AU1117" s="32">
        <f>INDEX(AU$263:AU$279,$F1117)*$D1117*INDEX(AU$23:AU$30,$E1117)</f>
        <v/>
      </c>
      <c r="AV1117" s="32">
        <f>INDEX(AV$263:AV$279,$F1117)*$D1117*INDEX(AV$23:AV$30,$E1117)</f>
        <v/>
      </c>
      <c r="AW1117" s="32">
        <f>INDEX(AW$263:AW$279,$F1117)*$D1117*INDEX(AW$23:AW$30,$E1117)</f>
        <v/>
      </c>
      <c r="AX1117" s="32">
        <f>INDEX(AX$263:AX$279,$F1117)*$D1117*INDEX(AX$23:AX$30,$E1117)</f>
        <v/>
      </c>
      <c r="AY1117" s="32">
        <f>INDEX(AY$263:AY$279,$F1117)*$D1117*INDEX(AY$23:AY$30,$E1117)</f>
        <v/>
      </c>
    </row>
    <row r="1118" hidden="1" outlineLevel="2">
      <c r="A1118" s="14" t="inlineStr">
        <is>
          <t>ctxnew</t>
        </is>
      </c>
      <c r="B1118" s="14" t="inlineStr">
        <is>
          <t>die</t>
        </is>
      </c>
      <c r="C1118" s="14" t="inlineStr">
        <is>
          <t>ral</t>
        </is>
      </c>
      <c r="D1118" s="32">
        <f>INDEX(Inputs!$W$5:$W$132,MATCH($B1118&amp;"|"&amp;$C1118,Inputs!$A$5:$A$132,0))</f>
        <v/>
      </c>
      <c r="E1118" s="32">
        <f>INDEX(Inputs!$L$5:$L$132,MATCH($B1118&amp;"|"&amp;$C1118,Inputs!$A$5:$A$132,0))</f>
        <v/>
      </c>
      <c r="F1118" s="32">
        <f>INDEX(Inputs!$M$5:$M$132,MATCH($B1118&amp;"|"&amp;$C1118,Inputs!$A$5:$A$132,0))</f>
        <v/>
      </c>
      <c r="G1118" s="36" t="n"/>
      <c r="H1118" s="14">
        <f>INDEX(VarLab,MATCH($A1118,VarKey,0))&amp;INDEX(MemLab,MATCH($C1118&amp;"|"&amp;$B1118,MemKey,0))</f>
        <v/>
      </c>
      <c r="I1118" s="14">
        <f>INDEX(VarUnit,MATCH($A1118,VarKey,0))</f>
        <v/>
      </c>
      <c r="J1118" s="14">
        <f>INDEX(VarSrc,MATCH($A1118,VarKey,0))</f>
        <v/>
      </c>
      <c r="K1118" s="11">
        <f>CodePrefix&amp;$A1118&amp;IF($C1118="","","."&amp;$C1118&amp;"."&amp;$B1118)&amp;INDEX(VarEnd,MATCH($A1118,VarKey,0))&amp;K$5</f>
        <v/>
      </c>
      <c r="L1118" s="37">
        <f>INDEX(L$263:L$279,$F1118)*$D1118*INDEX(L$23:L$30,$E1118)</f>
        <v/>
      </c>
      <c r="M1118" s="32">
        <f>INDEX(M$263:M$279,$F1118)*$D1118*INDEX(M$23:M$30,$E1118)</f>
        <v/>
      </c>
      <c r="N1118" s="32">
        <f>INDEX(N$263:N$279,$F1118)*$D1118*INDEX(N$23:N$30,$E1118)</f>
        <v/>
      </c>
      <c r="O1118" s="32">
        <f>INDEX(O$263:O$279,$F1118)*$D1118*INDEX(O$23:O$30,$E1118)</f>
        <v/>
      </c>
      <c r="P1118" s="32">
        <f>INDEX(P$263:P$279,$F1118)*$D1118*INDEX(P$23:P$30,$E1118)</f>
        <v/>
      </c>
      <c r="Q1118" s="32">
        <f>INDEX(Q$263:Q$279,$F1118)*$D1118*INDEX(Q$23:Q$30,$E1118)</f>
        <v/>
      </c>
      <c r="R1118" s="32">
        <f>INDEX(R$263:R$279,$F1118)*$D1118*INDEX(R$23:R$30,$E1118)</f>
        <v/>
      </c>
      <c r="S1118" s="32">
        <f>INDEX(S$263:S$279,$F1118)*$D1118*INDEX(S$23:S$30,$E1118)</f>
        <v/>
      </c>
      <c r="T1118" s="32">
        <f>INDEX(T$263:T$279,$F1118)*$D1118*INDEX(T$23:T$30,$E1118)</f>
        <v/>
      </c>
      <c r="U1118" s="32">
        <f>INDEX(U$263:U$279,$F1118)*$D1118*INDEX(U$23:U$30,$E1118)</f>
        <v/>
      </c>
      <c r="V1118" s="32">
        <f>INDEX(V$263:V$279,$F1118)*$D1118*INDEX(V$23:V$30,$E1118)</f>
        <v/>
      </c>
      <c r="W1118" s="32">
        <f>INDEX(W$263:W$279,$F1118)*$D1118*INDEX(W$23:W$30,$E1118)</f>
        <v/>
      </c>
      <c r="X1118" s="32">
        <f>INDEX(X$263:X$279,$F1118)*$D1118*INDEX(X$23:X$30,$E1118)</f>
        <v/>
      </c>
      <c r="Y1118" s="32">
        <f>INDEX(Y$263:Y$279,$F1118)*$D1118*INDEX(Y$23:Y$30,$E1118)</f>
        <v/>
      </c>
      <c r="Z1118" s="32">
        <f>INDEX(Z$263:Z$279,$F1118)*$D1118*INDEX(Z$23:Z$30,$E1118)</f>
        <v/>
      </c>
      <c r="AA1118" s="32">
        <f>INDEX(AA$263:AA$279,$F1118)*$D1118*INDEX(AA$23:AA$30,$E1118)</f>
        <v/>
      </c>
      <c r="AB1118" s="32">
        <f>INDEX(AB$263:AB$279,$F1118)*$D1118*INDEX(AB$23:AB$30,$E1118)</f>
        <v/>
      </c>
      <c r="AC1118" s="32">
        <f>INDEX(AC$263:AC$279,$F1118)*$D1118*INDEX(AC$23:AC$30,$E1118)</f>
        <v/>
      </c>
      <c r="AD1118" s="32">
        <f>INDEX(AD$263:AD$279,$F1118)*$D1118*INDEX(AD$23:AD$30,$E1118)</f>
        <v/>
      </c>
      <c r="AF1118" s="11">
        <f>CodePrefix&amp;$A1118&amp;IF($C1118="","","."&amp;$C1118&amp;"."&amp;$B1118)&amp;INDEX(VarEnd,MATCH($A1118,VarKey,0))&amp;AF$5</f>
        <v/>
      </c>
      <c r="AG1118" s="37">
        <f>INDEX(AG$263:AG$279,$F1118)*$D1118*INDEX(AG$23:AG$30,$E1118)</f>
        <v/>
      </c>
      <c r="AH1118" s="32">
        <f>INDEX(AH$263:AH$279,$F1118)*$D1118*INDEX(AH$23:AH$30,$E1118)</f>
        <v/>
      </c>
      <c r="AI1118" s="32">
        <f>INDEX(AI$263:AI$279,$F1118)*$D1118*INDEX(AI$23:AI$30,$E1118)</f>
        <v/>
      </c>
      <c r="AJ1118" s="32">
        <f>INDEX(AJ$263:AJ$279,$F1118)*$D1118*INDEX(AJ$23:AJ$30,$E1118)</f>
        <v/>
      </c>
      <c r="AK1118" s="32">
        <f>INDEX(AK$263:AK$279,$F1118)*$D1118*INDEX(AK$23:AK$30,$E1118)</f>
        <v/>
      </c>
      <c r="AL1118" s="32">
        <f>INDEX(AL$263:AL$279,$F1118)*$D1118*INDEX(AL$23:AL$30,$E1118)</f>
        <v/>
      </c>
      <c r="AM1118" s="32">
        <f>INDEX(AM$263:AM$279,$F1118)*$D1118*INDEX(AM$23:AM$30,$E1118)</f>
        <v/>
      </c>
      <c r="AN1118" s="32">
        <f>INDEX(AN$263:AN$279,$F1118)*$D1118*INDEX(AN$23:AN$30,$E1118)</f>
        <v/>
      </c>
      <c r="AO1118" s="32">
        <f>INDEX(AO$263:AO$279,$F1118)*$D1118*INDEX(AO$23:AO$30,$E1118)</f>
        <v/>
      </c>
      <c r="AP1118" s="32">
        <f>INDEX(AP$263:AP$279,$F1118)*$D1118*INDEX(AP$23:AP$30,$E1118)</f>
        <v/>
      </c>
      <c r="AQ1118" s="32">
        <f>INDEX(AQ$263:AQ$279,$F1118)*$D1118*INDEX(AQ$23:AQ$30,$E1118)</f>
        <v/>
      </c>
      <c r="AR1118" s="32">
        <f>INDEX(AR$263:AR$279,$F1118)*$D1118*INDEX(AR$23:AR$30,$E1118)</f>
        <v/>
      </c>
      <c r="AS1118" s="32">
        <f>INDEX(AS$263:AS$279,$F1118)*$D1118*INDEX(AS$23:AS$30,$E1118)</f>
        <v/>
      </c>
      <c r="AT1118" s="32">
        <f>INDEX(AT$263:AT$279,$F1118)*$D1118*INDEX(AT$23:AT$30,$E1118)</f>
        <v/>
      </c>
      <c r="AU1118" s="32">
        <f>INDEX(AU$263:AU$279,$F1118)*$D1118*INDEX(AU$23:AU$30,$E1118)</f>
        <v/>
      </c>
      <c r="AV1118" s="32">
        <f>INDEX(AV$263:AV$279,$F1118)*$D1118*INDEX(AV$23:AV$30,$E1118)</f>
        <v/>
      </c>
      <c r="AW1118" s="32">
        <f>INDEX(AW$263:AW$279,$F1118)*$D1118*INDEX(AW$23:AW$30,$E1118)</f>
        <v/>
      </c>
      <c r="AX1118" s="32">
        <f>INDEX(AX$263:AX$279,$F1118)*$D1118*INDEX(AX$23:AX$30,$E1118)</f>
        <v/>
      </c>
      <c r="AY1118" s="32">
        <f>INDEX(AY$263:AY$279,$F1118)*$D1118*INDEX(AY$23:AY$30,$E1118)</f>
        <v/>
      </c>
    </row>
    <row r="1119" hidden="1" outlineLevel="2">
      <c r="A1119" s="14" t="inlineStr">
        <is>
          <t>ctxnew</t>
        </is>
      </c>
      <c r="B1119" s="14" t="inlineStr">
        <is>
          <t>lpg</t>
        </is>
      </c>
      <c r="C1119" s="14" t="inlineStr">
        <is>
          <t>ral</t>
        </is>
      </c>
      <c r="D1119" s="32">
        <f>INDEX(Inputs!$W$5:$W$132,MATCH($B1119&amp;"|"&amp;$C1119,Inputs!$A$5:$A$132,0))</f>
        <v/>
      </c>
      <c r="E1119" s="32">
        <f>INDEX(Inputs!$L$5:$L$132,MATCH($B1119&amp;"|"&amp;$C1119,Inputs!$A$5:$A$132,0))</f>
        <v/>
      </c>
      <c r="F1119" s="32">
        <f>INDEX(Inputs!$M$5:$M$132,MATCH($B1119&amp;"|"&amp;$C1119,Inputs!$A$5:$A$132,0))</f>
        <v/>
      </c>
      <c r="G1119" s="36" t="n"/>
      <c r="H1119" s="14">
        <f>INDEX(VarLab,MATCH($A1119,VarKey,0))&amp;INDEX(MemLab,MATCH($C1119&amp;"|"&amp;$B1119,MemKey,0))</f>
        <v/>
      </c>
      <c r="I1119" s="14">
        <f>INDEX(VarUnit,MATCH($A1119,VarKey,0))</f>
        <v/>
      </c>
      <c r="J1119" s="14">
        <f>INDEX(VarSrc,MATCH($A1119,VarKey,0))</f>
        <v/>
      </c>
      <c r="K1119" s="11">
        <f>CodePrefix&amp;$A1119&amp;IF($C1119="","","."&amp;$C1119&amp;"."&amp;$B1119)&amp;INDEX(VarEnd,MATCH($A1119,VarKey,0))&amp;K$5</f>
        <v/>
      </c>
      <c r="L1119" s="37">
        <f>INDEX(L$263:L$279,$F1119)*$D1119*INDEX(L$23:L$30,$E1119)</f>
        <v/>
      </c>
      <c r="M1119" s="32">
        <f>INDEX(M$263:M$279,$F1119)*$D1119*INDEX(M$23:M$30,$E1119)</f>
        <v/>
      </c>
      <c r="N1119" s="32">
        <f>INDEX(N$263:N$279,$F1119)*$D1119*INDEX(N$23:N$30,$E1119)</f>
        <v/>
      </c>
      <c r="O1119" s="32">
        <f>INDEX(O$263:O$279,$F1119)*$D1119*INDEX(O$23:O$30,$E1119)</f>
        <v/>
      </c>
      <c r="P1119" s="32">
        <f>INDEX(P$263:P$279,$F1119)*$D1119*INDEX(P$23:P$30,$E1119)</f>
        <v/>
      </c>
      <c r="Q1119" s="32">
        <f>INDEX(Q$263:Q$279,$F1119)*$D1119*INDEX(Q$23:Q$30,$E1119)</f>
        <v/>
      </c>
      <c r="R1119" s="32">
        <f>INDEX(R$263:R$279,$F1119)*$D1119*INDEX(R$23:R$30,$E1119)</f>
        <v/>
      </c>
      <c r="S1119" s="32">
        <f>INDEX(S$263:S$279,$F1119)*$D1119*INDEX(S$23:S$30,$E1119)</f>
        <v/>
      </c>
      <c r="T1119" s="32">
        <f>INDEX(T$263:T$279,$F1119)*$D1119*INDEX(T$23:T$30,$E1119)</f>
        <v/>
      </c>
      <c r="U1119" s="32">
        <f>INDEX(U$263:U$279,$F1119)*$D1119*INDEX(U$23:U$30,$E1119)</f>
        <v/>
      </c>
      <c r="V1119" s="32">
        <f>INDEX(V$263:V$279,$F1119)*$D1119*INDEX(V$23:V$30,$E1119)</f>
        <v/>
      </c>
      <c r="W1119" s="32">
        <f>INDEX(W$263:W$279,$F1119)*$D1119*INDEX(W$23:W$30,$E1119)</f>
        <v/>
      </c>
      <c r="X1119" s="32">
        <f>INDEX(X$263:X$279,$F1119)*$D1119*INDEX(X$23:X$30,$E1119)</f>
        <v/>
      </c>
      <c r="Y1119" s="32">
        <f>INDEX(Y$263:Y$279,$F1119)*$D1119*INDEX(Y$23:Y$30,$E1119)</f>
        <v/>
      </c>
      <c r="Z1119" s="32">
        <f>INDEX(Z$263:Z$279,$F1119)*$D1119*INDEX(Z$23:Z$30,$E1119)</f>
        <v/>
      </c>
      <c r="AA1119" s="32">
        <f>INDEX(AA$263:AA$279,$F1119)*$D1119*INDEX(AA$23:AA$30,$E1119)</f>
        <v/>
      </c>
      <c r="AB1119" s="32">
        <f>INDEX(AB$263:AB$279,$F1119)*$D1119*INDEX(AB$23:AB$30,$E1119)</f>
        <v/>
      </c>
      <c r="AC1119" s="32">
        <f>INDEX(AC$263:AC$279,$F1119)*$D1119*INDEX(AC$23:AC$30,$E1119)</f>
        <v/>
      </c>
      <c r="AD1119" s="32">
        <f>INDEX(AD$263:AD$279,$F1119)*$D1119*INDEX(AD$23:AD$30,$E1119)</f>
        <v/>
      </c>
      <c r="AF1119" s="11">
        <f>CodePrefix&amp;$A1119&amp;IF($C1119="","","."&amp;$C1119&amp;"."&amp;$B1119)&amp;INDEX(VarEnd,MATCH($A1119,VarKey,0))&amp;AF$5</f>
        <v/>
      </c>
      <c r="AG1119" s="37">
        <f>INDEX(AG$263:AG$279,$F1119)*$D1119*INDEX(AG$23:AG$30,$E1119)</f>
        <v/>
      </c>
      <c r="AH1119" s="32">
        <f>INDEX(AH$263:AH$279,$F1119)*$D1119*INDEX(AH$23:AH$30,$E1119)</f>
        <v/>
      </c>
      <c r="AI1119" s="32">
        <f>INDEX(AI$263:AI$279,$F1119)*$D1119*INDEX(AI$23:AI$30,$E1119)</f>
        <v/>
      </c>
      <c r="AJ1119" s="32">
        <f>INDEX(AJ$263:AJ$279,$F1119)*$D1119*INDEX(AJ$23:AJ$30,$E1119)</f>
        <v/>
      </c>
      <c r="AK1119" s="32">
        <f>INDEX(AK$263:AK$279,$F1119)*$D1119*INDEX(AK$23:AK$30,$E1119)</f>
        <v/>
      </c>
      <c r="AL1119" s="32">
        <f>INDEX(AL$263:AL$279,$F1119)*$D1119*INDEX(AL$23:AL$30,$E1119)</f>
        <v/>
      </c>
      <c r="AM1119" s="32">
        <f>INDEX(AM$263:AM$279,$F1119)*$D1119*INDEX(AM$23:AM$30,$E1119)</f>
        <v/>
      </c>
      <c r="AN1119" s="32">
        <f>INDEX(AN$263:AN$279,$F1119)*$D1119*INDEX(AN$23:AN$30,$E1119)</f>
        <v/>
      </c>
      <c r="AO1119" s="32">
        <f>INDEX(AO$263:AO$279,$F1119)*$D1119*INDEX(AO$23:AO$30,$E1119)</f>
        <v/>
      </c>
      <c r="AP1119" s="32">
        <f>INDEX(AP$263:AP$279,$F1119)*$D1119*INDEX(AP$23:AP$30,$E1119)</f>
        <v/>
      </c>
      <c r="AQ1119" s="32">
        <f>INDEX(AQ$263:AQ$279,$F1119)*$D1119*INDEX(AQ$23:AQ$30,$E1119)</f>
        <v/>
      </c>
      <c r="AR1119" s="32">
        <f>INDEX(AR$263:AR$279,$F1119)*$D1119*INDEX(AR$23:AR$30,$E1119)</f>
        <v/>
      </c>
      <c r="AS1119" s="32">
        <f>INDEX(AS$263:AS$279,$F1119)*$D1119*INDEX(AS$23:AS$30,$E1119)</f>
        <v/>
      </c>
      <c r="AT1119" s="32">
        <f>INDEX(AT$263:AT$279,$F1119)*$D1119*INDEX(AT$23:AT$30,$E1119)</f>
        <v/>
      </c>
      <c r="AU1119" s="32">
        <f>INDEX(AU$263:AU$279,$F1119)*$D1119*INDEX(AU$23:AU$30,$E1119)</f>
        <v/>
      </c>
      <c r="AV1119" s="32">
        <f>INDEX(AV$263:AV$279,$F1119)*$D1119*INDEX(AV$23:AV$30,$E1119)</f>
        <v/>
      </c>
      <c r="AW1119" s="32">
        <f>INDEX(AW$263:AW$279,$F1119)*$D1119*INDEX(AW$23:AW$30,$E1119)</f>
        <v/>
      </c>
      <c r="AX1119" s="32">
        <f>INDEX(AX$263:AX$279,$F1119)*$D1119*INDEX(AX$23:AX$30,$E1119)</f>
        <v/>
      </c>
      <c r="AY1119" s="32">
        <f>INDEX(AY$263:AY$279,$F1119)*$D1119*INDEX(AY$23:AY$30,$E1119)</f>
        <v/>
      </c>
    </row>
    <row r="1120" hidden="1" outlineLevel="2">
      <c r="A1120" s="14" t="inlineStr">
        <is>
          <t>ctxnew</t>
        </is>
      </c>
      <c r="B1120" s="14" t="inlineStr">
        <is>
          <t>ker</t>
        </is>
      </c>
      <c r="C1120" s="14" t="inlineStr">
        <is>
          <t>ral</t>
        </is>
      </c>
      <c r="D1120" s="32">
        <f>INDEX(Inputs!$W$5:$W$132,MATCH($B1120&amp;"|"&amp;$C1120,Inputs!$A$5:$A$132,0))</f>
        <v/>
      </c>
      <c r="E1120" s="32">
        <f>INDEX(Inputs!$L$5:$L$132,MATCH($B1120&amp;"|"&amp;$C1120,Inputs!$A$5:$A$132,0))</f>
        <v/>
      </c>
      <c r="F1120" s="32">
        <f>INDEX(Inputs!$M$5:$M$132,MATCH($B1120&amp;"|"&amp;$C1120,Inputs!$A$5:$A$132,0))</f>
        <v/>
      </c>
      <c r="G1120" s="36" t="n"/>
      <c r="H1120" s="14">
        <f>INDEX(VarLab,MATCH($A1120,VarKey,0))&amp;INDEX(MemLab,MATCH($C1120&amp;"|"&amp;$B1120,MemKey,0))</f>
        <v/>
      </c>
      <c r="I1120" s="14">
        <f>INDEX(VarUnit,MATCH($A1120,VarKey,0))</f>
        <v/>
      </c>
      <c r="J1120" s="14">
        <f>INDEX(VarSrc,MATCH($A1120,VarKey,0))</f>
        <v/>
      </c>
      <c r="K1120" s="11">
        <f>CodePrefix&amp;$A1120&amp;IF($C1120="","","."&amp;$C1120&amp;"."&amp;$B1120)&amp;INDEX(VarEnd,MATCH($A1120,VarKey,0))&amp;K$5</f>
        <v/>
      </c>
      <c r="L1120" s="37">
        <f>INDEX(L$263:L$279,$F1120)*$D1120*INDEX(L$23:L$30,$E1120)</f>
        <v/>
      </c>
      <c r="M1120" s="32">
        <f>INDEX(M$263:M$279,$F1120)*$D1120*INDEX(M$23:M$30,$E1120)</f>
        <v/>
      </c>
      <c r="N1120" s="32">
        <f>INDEX(N$263:N$279,$F1120)*$D1120*INDEX(N$23:N$30,$E1120)</f>
        <v/>
      </c>
      <c r="O1120" s="32">
        <f>INDEX(O$263:O$279,$F1120)*$D1120*INDEX(O$23:O$30,$E1120)</f>
        <v/>
      </c>
      <c r="P1120" s="32">
        <f>INDEX(P$263:P$279,$F1120)*$D1120*INDEX(P$23:P$30,$E1120)</f>
        <v/>
      </c>
      <c r="Q1120" s="32">
        <f>INDEX(Q$263:Q$279,$F1120)*$D1120*INDEX(Q$23:Q$30,$E1120)</f>
        <v/>
      </c>
      <c r="R1120" s="32">
        <f>INDEX(R$263:R$279,$F1120)*$D1120*INDEX(R$23:R$30,$E1120)</f>
        <v/>
      </c>
      <c r="S1120" s="32">
        <f>INDEX(S$263:S$279,$F1120)*$D1120*INDEX(S$23:S$30,$E1120)</f>
        <v/>
      </c>
      <c r="T1120" s="32">
        <f>INDEX(T$263:T$279,$F1120)*$D1120*INDEX(T$23:T$30,$E1120)</f>
        <v/>
      </c>
      <c r="U1120" s="32">
        <f>INDEX(U$263:U$279,$F1120)*$D1120*INDEX(U$23:U$30,$E1120)</f>
        <v/>
      </c>
      <c r="V1120" s="32">
        <f>INDEX(V$263:V$279,$F1120)*$D1120*INDEX(V$23:V$30,$E1120)</f>
        <v/>
      </c>
      <c r="W1120" s="32">
        <f>INDEX(W$263:W$279,$F1120)*$D1120*INDEX(W$23:W$30,$E1120)</f>
        <v/>
      </c>
      <c r="X1120" s="32">
        <f>INDEX(X$263:X$279,$F1120)*$D1120*INDEX(X$23:X$30,$E1120)</f>
        <v/>
      </c>
      <c r="Y1120" s="32">
        <f>INDEX(Y$263:Y$279,$F1120)*$D1120*INDEX(Y$23:Y$30,$E1120)</f>
        <v/>
      </c>
      <c r="Z1120" s="32">
        <f>INDEX(Z$263:Z$279,$F1120)*$D1120*INDEX(Z$23:Z$30,$E1120)</f>
        <v/>
      </c>
      <c r="AA1120" s="32">
        <f>INDEX(AA$263:AA$279,$F1120)*$D1120*INDEX(AA$23:AA$30,$E1120)</f>
        <v/>
      </c>
      <c r="AB1120" s="32">
        <f>INDEX(AB$263:AB$279,$F1120)*$D1120*INDEX(AB$23:AB$30,$E1120)</f>
        <v/>
      </c>
      <c r="AC1120" s="32">
        <f>INDEX(AC$263:AC$279,$F1120)*$D1120*INDEX(AC$23:AC$30,$E1120)</f>
        <v/>
      </c>
      <c r="AD1120" s="32">
        <f>INDEX(AD$263:AD$279,$F1120)*$D1120*INDEX(AD$23:AD$30,$E1120)</f>
        <v/>
      </c>
      <c r="AF1120" s="11">
        <f>CodePrefix&amp;$A1120&amp;IF($C1120="","","."&amp;$C1120&amp;"."&amp;$B1120)&amp;INDEX(VarEnd,MATCH($A1120,VarKey,0))&amp;AF$5</f>
        <v/>
      </c>
      <c r="AG1120" s="37">
        <f>INDEX(AG$263:AG$279,$F1120)*$D1120*INDEX(AG$23:AG$30,$E1120)</f>
        <v/>
      </c>
      <c r="AH1120" s="32">
        <f>INDEX(AH$263:AH$279,$F1120)*$D1120*INDEX(AH$23:AH$30,$E1120)</f>
        <v/>
      </c>
      <c r="AI1120" s="32">
        <f>INDEX(AI$263:AI$279,$F1120)*$D1120*INDEX(AI$23:AI$30,$E1120)</f>
        <v/>
      </c>
      <c r="AJ1120" s="32">
        <f>INDEX(AJ$263:AJ$279,$F1120)*$D1120*INDEX(AJ$23:AJ$30,$E1120)</f>
        <v/>
      </c>
      <c r="AK1120" s="32">
        <f>INDEX(AK$263:AK$279,$F1120)*$D1120*INDEX(AK$23:AK$30,$E1120)</f>
        <v/>
      </c>
      <c r="AL1120" s="32">
        <f>INDEX(AL$263:AL$279,$F1120)*$D1120*INDEX(AL$23:AL$30,$E1120)</f>
        <v/>
      </c>
      <c r="AM1120" s="32">
        <f>INDEX(AM$263:AM$279,$F1120)*$D1120*INDEX(AM$23:AM$30,$E1120)</f>
        <v/>
      </c>
      <c r="AN1120" s="32">
        <f>INDEX(AN$263:AN$279,$F1120)*$D1120*INDEX(AN$23:AN$30,$E1120)</f>
        <v/>
      </c>
      <c r="AO1120" s="32">
        <f>INDEX(AO$263:AO$279,$F1120)*$D1120*INDEX(AO$23:AO$30,$E1120)</f>
        <v/>
      </c>
      <c r="AP1120" s="32">
        <f>INDEX(AP$263:AP$279,$F1120)*$D1120*INDEX(AP$23:AP$30,$E1120)</f>
        <v/>
      </c>
      <c r="AQ1120" s="32">
        <f>INDEX(AQ$263:AQ$279,$F1120)*$D1120*INDEX(AQ$23:AQ$30,$E1120)</f>
        <v/>
      </c>
      <c r="AR1120" s="32">
        <f>INDEX(AR$263:AR$279,$F1120)*$D1120*INDEX(AR$23:AR$30,$E1120)</f>
        <v/>
      </c>
      <c r="AS1120" s="32">
        <f>INDEX(AS$263:AS$279,$F1120)*$D1120*INDEX(AS$23:AS$30,$E1120)</f>
        <v/>
      </c>
      <c r="AT1120" s="32">
        <f>INDEX(AT$263:AT$279,$F1120)*$D1120*INDEX(AT$23:AT$30,$E1120)</f>
        <v/>
      </c>
      <c r="AU1120" s="32">
        <f>INDEX(AU$263:AU$279,$F1120)*$D1120*INDEX(AU$23:AU$30,$E1120)</f>
        <v/>
      </c>
      <c r="AV1120" s="32">
        <f>INDEX(AV$263:AV$279,$F1120)*$D1120*INDEX(AV$23:AV$30,$E1120)</f>
        <v/>
      </c>
      <c r="AW1120" s="32">
        <f>INDEX(AW$263:AW$279,$F1120)*$D1120*INDEX(AW$23:AW$30,$E1120)</f>
        <v/>
      </c>
      <c r="AX1120" s="32">
        <f>INDEX(AX$263:AX$279,$F1120)*$D1120*INDEX(AX$23:AX$30,$E1120)</f>
        <v/>
      </c>
      <c r="AY1120" s="32">
        <f>INDEX(AY$263:AY$279,$F1120)*$D1120*INDEX(AY$23:AY$30,$E1120)</f>
        <v/>
      </c>
    </row>
    <row r="1121" hidden="1" outlineLevel="2">
      <c r="A1121" s="14" t="inlineStr">
        <is>
          <t>ctxnew</t>
        </is>
      </c>
      <c r="B1121" s="14" t="inlineStr">
        <is>
          <t>oop</t>
        </is>
      </c>
      <c r="C1121" s="14" t="inlineStr">
        <is>
          <t>ral</t>
        </is>
      </c>
      <c r="D1121" s="32">
        <f>INDEX(Inputs!$W$5:$W$132,MATCH($B1121&amp;"|"&amp;$C1121,Inputs!$A$5:$A$132,0))</f>
        <v/>
      </c>
      <c r="E1121" s="32">
        <f>INDEX(Inputs!$L$5:$L$132,MATCH($B1121&amp;"|"&amp;$C1121,Inputs!$A$5:$A$132,0))</f>
        <v/>
      </c>
      <c r="F1121" s="32">
        <f>INDEX(Inputs!$M$5:$M$132,MATCH($B1121&amp;"|"&amp;$C1121,Inputs!$A$5:$A$132,0))</f>
        <v/>
      </c>
      <c r="G1121" s="36" t="n"/>
      <c r="H1121" s="14">
        <f>INDEX(VarLab,MATCH($A1121,VarKey,0))&amp;INDEX(MemLab,MATCH($C1121&amp;"|"&amp;$B1121,MemKey,0))</f>
        <v/>
      </c>
      <c r="I1121" s="14">
        <f>INDEX(VarUnit,MATCH($A1121,VarKey,0))</f>
        <v/>
      </c>
      <c r="J1121" s="14">
        <f>INDEX(VarSrc,MATCH($A1121,VarKey,0))</f>
        <v/>
      </c>
      <c r="K1121" s="11">
        <f>CodePrefix&amp;$A1121&amp;IF($C1121="","","."&amp;$C1121&amp;"."&amp;$B1121)&amp;INDEX(VarEnd,MATCH($A1121,VarKey,0))&amp;K$5</f>
        <v/>
      </c>
      <c r="L1121" s="37">
        <f>INDEX(L$263:L$279,$F1121)*$D1121*INDEX(L$23:L$30,$E1121)</f>
        <v/>
      </c>
      <c r="M1121" s="32">
        <f>INDEX(M$263:M$279,$F1121)*$D1121*INDEX(M$23:M$30,$E1121)</f>
        <v/>
      </c>
      <c r="N1121" s="32">
        <f>INDEX(N$263:N$279,$F1121)*$D1121*INDEX(N$23:N$30,$E1121)</f>
        <v/>
      </c>
      <c r="O1121" s="32">
        <f>INDEX(O$263:O$279,$F1121)*$D1121*INDEX(O$23:O$30,$E1121)</f>
        <v/>
      </c>
      <c r="P1121" s="32">
        <f>INDEX(P$263:P$279,$F1121)*$D1121*INDEX(P$23:P$30,$E1121)</f>
        <v/>
      </c>
      <c r="Q1121" s="32">
        <f>INDEX(Q$263:Q$279,$F1121)*$D1121*INDEX(Q$23:Q$30,$E1121)</f>
        <v/>
      </c>
      <c r="R1121" s="32">
        <f>INDEX(R$263:R$279,$F1121)*$D1121*INDEX(R$23:R$30,$E1121)</f>
        <v/>
      </c>
      <c r="S1121" s="32">
        <f>INDEX(S$263:S$279,$F1121)*$D1121*INDEX(S$23:S$30,$E1121)</f>
        <v/>
      </c>
      <c r="T1121" s="32">
        <f>INDEX(T$263:T$279,$F1121)*$D1121*INDEX(T$23:T$30,$E1121)</f>
        <v/>
      </c>
      <c r="U1121" s="32">
        <f>INDEX(U$263:U$279,$F1121)*$D1121*INDEX(U$23:U$30,$E1121)</f>
        <v/>
      </c>
      <c r="V1121" s="32">
        <f>INDEX(V$263:V$279,$F1121)*$D1121*INDEX(V$23:V$30,$E1121)</f>
        <v/>
      </c>
      <c r="W1121" s="32">
        <f>INDEX(W$263:W$279,$F1121)*$D1121*INDEX(W$23:W$30,$E1121)</f>
        <v/>
      </c>
      <c r="X1121" s="32">
        <f>INDEX(X$263:X$279,$F1121)*$D1121*INDEX(X$23:X$30,$E1121)</f>
        <v/>
      </c>
      <c r="Y1121" s="32">
        <f>INDEX(Y$263:Y$279,$F1121)*$D1121*INDEX(Y$23:Y$30,$E1121)</f>
        <v/>
      </c>
      <c r="Z1121" s="32">
        <f>INDEX(Z$263:Z$279,$F1121)*$D1121*INDEX(Z$23:Z$30,$E1121)</f>
        <v/>
      </c>
      <c r="AA1121" s="32">
        <f>INDEX(AA$263:AA$279,$F1121)*$D1121*INDEX(AA$23:AA$30,$E1121)</f>
        <v/>
      </c>
      <c r="AB1121" s="32">
        <f>INDEX(AB$263:AB$279,$F1121)*$D1121*INDEX(AB$23:AB$30,$E1121)</f>
        <v/>
      </c>
      <c r="AC1121" s="32">
        <f>INDEX(AC$263:AC$279,$F1121)*$D1121*INDEX(AC$23:AC$30,$E1121)</f>
        <v/>
      </c>
      <c r="AD1121" s="32">
        <f>INDEX(AD$263:AD$279,$F1121)*$D1121*INDEX(AD$23:AD$30,$E1121)</f>
        <v/>
      </c>
      <c r="AF1121" s="11">
        <f>CodePrefix&amp;$A1121&amp;IF($C1121="","","."&amp;$C1121&amp;"."&amp;$B1121)&amp;INDEX(VarEnd,MATCH($A1121,VarKey,0))&amp;AF$5</f>
        <v/>
      </c>
      <c r="AG1121" s="37">
        <f>INDEX(AG$263:AG$279,$F1121)*$D1121*INDEX(AG$23:AG$30,$E1121)</f>
        <v/>
      </c>
      <c r="AH1121" s="32">
        <f>INDEX(AH$263:AH$279,$F1121)*$D1121*INDEX(AH$23:AH$30,$E1121)</f>
        <v/>
      </c>
      <c r="AI1121" s="32">
        <f>INDEX(AI$263:AI$279,$F1121)*$D1121*INDEX(AI$23:AI$30,$E1121)</f>
        <v/>
      </c>
      <c r="AJ1121" s="32">
        <f>INDEX(AJ$263:AJ$279,$F1121)*$D1121*INDEX(AJ$23:AJ$30,$E1121)</f>
        <v/>
      </c>
      <c r="AK1121" s="32">
        <f>INDEX(AK$263:AK$279,$F1121)*$D1121*INDEX(AK$23:AK$30,$E1121)</f>
        <v/>
      </c>
      <c r="AL1121" s="32">
        <f>INDEX(AL$263:AL$279,$F1121)*$D1121*INDEX(AL$23:AL$30,$E1121)</f>
        <v/>
      </c>
      <c r="AM1121" s="32">
        <f>INDEX(AM$263:AM$279,$F1121)*$D1121*INDEX(AM$23:AM$30,$E1121)</f>
        <v/>
      </c>
      <c r="AN1121" s="32">
        <f>INDEX(AN$263:AN$279,$F1121)*$D1121*INDEX(AN$23:AN$30,$E1121)</f>
        <v/>
      </c>
      <c r="AO1121" s="32">
        <f>INDEX(AO$263:AO$279,$F1121)*$D1121*INDEX(AO$23:AO$30,$E1121)</f>
        <v/>
      </c>
      <c r="AP1121" s="32">
        <f>INDEX(AP$263:AP$279,$F1121)*$D1121*INDEX(AP$23:AP$30,$E1121)</f>
        <v/>
      </c>
      <c r="AQ1121" s="32">
        <f>INDEX(AQ$263:AQ$279,$F1121)*$D1121*INDEX(AQ$23:AQ$30,$E1121)</f>
        <v/>
      </c>
      <c r="AR1121" s="32">
        <f>INDEX(AR$263:AR$279,$F1121)*$D1121*INDEX(AR$23:AR$30,$E1121)</f>
        <v/>
      </c>
      <c r="AS1121" s="32">
        <f>INDEX(AS$263:AS$279,$F1121)*$D1121*INDEX(AS$23:AS$30,$E1121)</f>
        <v/>
      </c>
      <c r="AT1121" s="32">
        <f>INDEX(AT$263:AT$279,$F1121)*$D1121*INDEX(AT$23:AT$30,$E1121)</f>
        <v/>
      </c>
      <c r="AU1121" s="32">
        <f>INDEX(AU$263:AU$279,$F1121)*$D1121*INDEX(AU$23:AU$30,$E1121)</f>
        <v/>
      </c>
      <c r="AV1121" s="32">
        <f>INDEX(AV$263:AV$279,$F1121)*$D1121*INDEX(AV$23:AV$30,$E1121)</f>
        <v/>
      </c>
      <c r="AW1121" s="32">
        <f>INDEX(AW$263:AW$279,$F1121)*$D1121*INDEX(AW$23:AW$30,$E1121)</f>
        <v/>
      </c>
      <c r="AX1121" s="32">
        <f>INDEX(AX$263:AX$279,$F1121)*$D1121*INDEX(AX$23:AX$30,$E1121)</f>
        <v/>
      </c>
      <c r="AY1121" s="32">
        <f>INDEX(AY$263:AY$279,$F1121)*$D1121*INDEX(AY$23:AY$30,$E1121)</f>
        <v/>
      </c>
    </row>
    <row r="1122" hidden="1" outlineLevel="2">
      <c r="A1122" s="14" t="inlineStr">
        <is>
          <t>ctxnew</t>
        </is>
      </c>
      <c r="B1122" s="14" t="inlineStr">
        <is>
          <t>bio</t>
        </is>
      </c>
      <c r="C1122" s="14" t="inlineStr">
        <is>
          <t>ral</t>
        </is>
      </c>
      <c r="D1122" s="32">
        <f>INDEX(Inputs!$W$5:$W$132,MATCH($B1122&amp;"|"&amp;$C1122,Inputs!$A$5:$A$132,0))</f>
        <v/>
      </c>
      <c r="E1122" s="32">
        <f>INDEX(Inputs!$L$5:$L$132,MATCH($B1122&amp;"|"&amp;$C1122,Inputs!$A$5:$A$132,0))</f>
        <v/>
      </c>
      <c r="F1122" s="32">
        <f>INDEX(Inputs!$M$5:$M$132,MATCH($B1122&amp;"|"&amp;$C1122,Inputs!$A$5:$A$132,0))</f>
        <v/>
      </c>
      <c r="G1122" s="36" t="n"/>
      <c r="H1122" s="14">
        <f>INDEX(VarLab,MATCH($A1122,VarKey,0))&amp;INDEX(MemLab,MATCH($C1122&amp;"|"&amp;$B1122,MemKey,0))</f>
        <v/>
      </c>
      <c r="I1122" s="14">
        <f>INDEX(VarUnit,MATCH($A1122,VarKey,0))</f>
        <v/>
      </c>
      <c r="J1122" s="14">
        <f>INDEX(VarSrc,MATCH($A1122,VarKey,0))</f>
        <v/>
      </c>
      <c r="K1122" s="11">
        <f>CodePrefix&amp;$A1122&amp;IF($C1122="","","."&amp;$C1122&amp;"."&amp;$B1122)&amp;INDEX(VarEnd,MATCH($A1122,VarKey,0))&amp;K$5</f>
        <v/>
      </c>
      <c r="L1122" s="37">
        <f>INDEX(L$263:L$279,$F1122)*$D1122*INDEX(L$23:L$30,$E1122)</f>
        <v/>
      </c>
      <c r="M1122" s="32">
        <f>INDEX(M$263:M$279,$F1122)*$D1122*INDEX(M$23:M$30,$E1122)</f>
        <v/>
      </c>
      <c r="N1122" s="32">
        <f>INDEX(N$263:N$279,$F1122)*$D1122*INDEX(N$23:N$30,$E1122)</f>
        <v/>
      </c>
      <c r="O1122" s="32">
        <f>INDEX(O$263:O$279,$F1122)*$D1122*INDEX(O$23:O$30,$E1122)</f>
        <v/>
      </c>
      <c r="P1122" s="32">
        <f>INDEX(P$263:P$279,$F1122)*$D1122*INDEX(P$23:P$30,$E1122)</f>
        <v/>
      </c>
      <c r="Q1122" s="32">
        <f>INDEX(Q$263:Q$279,$F1122)*$D1122*INDEX(Q$23:Q$30,$E1122)</f>
        <v/>
      </c>
      <c r="R1122" s="32">
        <f>INDEX(R$263:R$279,$F1122)*$D1122*INDEX(R$23:R$30,$E1122)</f>
        <v/>
      </c>
      <c r="S1122" s="32">
        <f>INDEX(S$263:S$279,$F1122)*$D1122*INDEX(S$23:S$30,$E1122)</f>
        <v/>
      </c>
      <c r="T1122" s="32">
        <f>INDEX(T$263:T$279,$F1122)*$D1122*INDEX(T$23:T$30,$E1122)</f>
        <v/>
      </c>
      <c r="U1122" s="32">
        <f>INDEX(U$263:U$279,$F1122)*$D1122*INDEX(U$23:U$30,$E1122)</f>
        <v/>
      </c>
      <c r="V1122" s="32">
        <f>INDEX(V$263:V$279,$F1122)*$D1122*INDEX(V$23:V$30,$E1122)</f>
        <v/>
      </c>
      <c r="W1122" s="32">
        <f>INDEX(W$263:W$279,$F1122)*$D1122*INDEX(W$23:W$30,$E1122)</f>
        <v/>
      </c>
      <c r="X1122" s="32">
        <f>INDEX(X$263:X$279,$F1122)*$D1122*INDEX(X$23:X$30,$E1122)</f>
        <v/>
      </c>
      <c r="Y1122" s="32">
        <f>INDEX(Y$263:Y$279,$F1122)*$D1122*INDEX(Y$23:Y$30,$E1122)</f>
        <v/>
      </c>
      <c r="Z1122" s="32">
        <f>INDEX(Z$263:Z$279,$F1122)*$D1122*INDEX(Z$23:Z$30,$E1122)</f>
        <v/>
      </c>
      <c r="AA1122" s="32">
        <f>INDEX(AA$263:AA$279,$F1122)*$D1122*INDEX(AA$23:AA$30,$E1122)</f>
        <v/>
      </c>
      <c r="AB1122" s="32">
        <f>INDEX(AB$263:AB$279,$F1122)*$D1122*INDEX(AB$23:AB$30,$E1122)</f>
        <v/>
      </c>
      <c r="AC1122" s="32">
        <f>INDEX(AC$263:AC$279,$F1122)*$D1122*INDEX(AC$23:AC$30,$E1122)</f>
        <v/>
      </c>
      <c r="AD1122" s="32">
        <f>INDEX(AD$263:AD$279,$F1122)*$D1122*INDEX(AD$23:AD$30,$E1122)</f>
        <v/>
      </c>
      <c r="AF1122" s="11">
        <f>CodePrefix&amp;$A1122&amp;IF($C1122="","","."&amp;$C1122&amp;"."&amp;$B1122)&amp;INDEX(VarEnd,MATCH($A1122,VarKey,0))&amp;AF$5</f>
        <v/>
      </c>
      <c r="AG1122" s="37">
        <f>INDEX(AG$263:AG$279,$F1122)*$D1122*INDEX(AG$23:AG$30,$E1122)</f>
        <v/>
      </c>
      <c r="AH1122" s="32">
        <f>INDEX(AH$263:AH$279,$F1122)*$D1122*INDEX(AH$23:AH$30,$E1122)</f>
        <v/>
      </c>
      <c r="AI1122" s="32">
        <f>INDEX(AI$263:AI$279,$F1122)*$D1122*INDEX(AI$23:AI$30,$E1122)</f>
        <v/>
      </c>
      <c r="AJ1122" s="32">
        <f>INDEX(AJ$263:AJ$279,$F1122)*$D1122*INDEX(AJ$23:AJ$30,$E1122)</f>
        <v/>
      </c>
      <c r="AK1122" s="32">
        <f>INDEX(AK$263:AK$279,$F1122)*$D1122*INDEX(AK$23:AK$30,$E1122)</f>
        <v/>
      </c>
      <c r="AL1122" s="32">
        <f>INDEX(AL$263:AL$279,$F1122)*$D1122*INDEX(AL$23:AL$30,$E1122)</f>
        <v/>
      </c>
      <c r="AM1122" s="32">
        <f>INDEX(AM$263:AM$279,$F1122)*$D1122*INDEX(AM$23:AM$30,$E1122)</f>
        <v/>
      </c>
      <c r="AN1122" s="32">
        <f>INDEX(AN$263:AN$279,$F1122)*$D1122*INDEX(AN$23:AN$30,$E1122)</f>
        <v/>
      </c>
      <c r="AO1122" s="32">
        <f>INDEX(AO$263:AO$279,$F1122)*$D1122*INDEX(AO$23:AO$30,$E1122)</f>
        <v/>
      </c>
      <c r="AP1122" s="32">
        <f>INDEX(AP$263:AP$279,$F1122)*$D1122*INDEX(AP$23:AP$30,$E1122)</f>
        <v/>
      </c>
      <c r="AQ1122" s="32">
        <f>INDEX(AQ$263:AQ$279,$F1122)*$D1122*INDEX(AQ$23:AQ$30,$E1122)</f>
        <v/>
      </c>
      <c r="AR1122" s="32">
        <f>INDEX(AR$263:AR$279,$F1122)*$D1122*INDEX(AR$23:AR$30,$E1122)</f>
        <v/>
      </c>
      <c r="AS1122" s="32">
        <f>INDEX(AS$263:AS$279,$F1122)*$D1122*INDEX(AS$23:AS$30,$E1122)</f>
        <v/>
      </c>
      <c r="AT1122" s="32">
        <f>INDEX(AT$263:AT$279,$F1122)*$D1122*INDEX(AT$23:AT$30,$E1122)</f>
        <v/>
      </c>
      <c r="AU1122" s="32">
        <f>INDEX(AU$263:AU$279,$F1122)*$D1122*INDEX(AU$23:AU$30,$E1122)</f>
        <v/>
      </c>
      <c r="AV1122" s="32">
        <f>INDEX(AV$263:AV$279,$F1122)*$D1122*INDEX(AV$23:AV$30,$E1122)</f>
        <v/>
      </c>
      <c r="AW1122" s="32">
        <f>INDEX(AW$263:AW$279,$F1122)*$D1122*INDEX(AW$23:AW$30,$E1122)</f>
        <v/>
      </c>
      <c r="AX1122" s="32">
        <f>INDEX(AX$263:AX$279,$F1122)*$D1122*INDEX(AX$23:AX$30,$E1122)</f>
        <v/>
      </c>
      <c r="AY1122" s="32">
        <f>INDEX(AY$263:AY$279,$F1122)*$D1122*INDEX(AY$23:AY$30,$E1122)</f>
        <v/>
      </c>
    </row>
    <row r="1123" hidden="1" outlineLevel="2"/>
    <row r="1124" hidden="1" outlineLevel="2">
      <c r="A1124" s="14" t="inlineStr">
        <is>
          <t>ets</t>
        </is>
      </c>
      <c r="B1124" s="14" t="inlineStr">
        <is>
          <t>coa</t>
        </is>
      </c>
      <c r="C1124" s="14" t="inlineStr">
        <is>
          <t>ral</t>
        </is>
      </c>
      <c r="D1124" s="32">
        <f>INDEX(Inputs!$W$5:$W$132,MATCH($B1124&amp;"|"&amp;$C1124,Inputs!$A$5:$A$132,0))</f>
        <v/>
      </c>
      <c r="E1124" s="32">
        <f>INDEX(Inputs!$M$5:$M$132,MATCH($B1124&amp;"|"&amp;$C1124,Inputs!$A$5:$A$132,0))</f>
        <v/>
      </c>
      <c r="F1124" s="36" t="n"/>
      <c r="G1124" s="36" t="n"/>
      <c r="H1124" s="14">
        <f>INDEX(VarLab,MATCH($A1124,VarKey,0))&amp;INDEX(MemLab,MATCH($C1124&amp;"|"&amp;$B1124,MemKey,0))</f>
        <v/>
      </c>
      <c r="I1124" s="14">
        <f>INDEX(VarUnit,MATCH($A1124,VarKey,0))</f>
        <v/>
      </c>
      <c r="J1124" s="14">
        <f>INDEX(VarSrc,MATCH($A1124,VarKey,0))</f>
        <v/>
      </c>
      <c r="K1124" s="11">
        <f>CodePrefix&amp;$A1124&amp;IF($C1124="","","."&amp;$C1124&amp;"."&amp;$B1124)&amp;INDEX(VarEnd,MATCH($A1124,VarKey,0))&amp;K$5</f>
        <v/>
      </c>
      <c r="L1124" s="37">
        <f>INDEX(L$280:L$296,$E1124)*$D1124</f>
        <v/>
      </c>
      <c r="M1124" s="32">
        <f>INDEX(M$280:M$296,$E1124)*$D1124</f>
        <v/>
      </c>
      <c r="N1124" s="32">
        <f>INDEX(N$280:N$296,$E1124)*$D1124</f>
        <v/>
      </c>
      <c r="O1124" s="32">
        <f>INDEX(O$280:O$296,$E1124)*$D1124</f>
        <v/>
      </c>
      <c r="P1124" s="32">
        <f>INDEX(P$280:P$296,$E1124)*$D1124</f>
        <v/>
      </c>
      <c r="Q1124" s="32">
        <f>INDEX(Q$280:Q$296,$E1124)*$D1124</f>
        <v/>
      </c>
      <c r="R1124" s="32">
        <f>INDEX(R$280:R$296,$E1124)*$D1124</f>
        <v/>
      </c>
      <c r="S1124" s="32">
        <f>INDEX(S$280:S$296,$E1124)*$D1124</f>
        <v/>
      </c>
      <c r="T1124" s="32">
        <f>INDEX(T$280:T$296,$E1124)*$D1124</f>
        <v/>
      </c>
      <c r="U1124" s="32">
        <f>INDEX(U$280:U$296,$E1124)*$D1124</f>
        <v/>
      </c>
      <c r="V1124" s="32">
        <f>INDEX(V$280:V$296,$E1124)*$D1124</f>
        <v/>
      </c>
      <c r="W1124" s="32">
        <f>INDEX(W$280:W$296,$E1124)*$D1124</f>
        <v/>
      </c>
      <c r="X1124" s="32">
        <f>INDEX(X$280:X$296,$E1124)*$D1124</f>
        <v/>
      </c>
      <c r="Y1124" s="32">
        <f>INDEX(Y$280:Y$296,$E1124)*$D1124</f>
        <v/>
      </c>
      <c r="Z1124" s="32">
        <f>INDEX(Z$280:Z$296,$E1124)*$D1124</f>
        <v/>
      </c>
      <c r="AA1124" s="32">
        <f>INDEX(AA$280:AA$296,$E1124)*$D1124</f>
        <v/>
      </c>
      <c r="AB1124" s="32">
        <f>INDEX(AB$280:AB$296,$E1124)*$D1124</f>
        <v/>
      </c>
      <c r="AC1124" s="32">
        <f>INDEX(AC$280:AC$296,$E1124)*$D1124</f>
        <v/>
      </c>
      <c r="AD1124" s="32">
        <f>INDEX(AD$280:AD$296,$E1124)*$D1124</f>
        <v/>
      </c>
      <c r="AF1124" s="11">
        <f>CodePrefix&amp;$A1124&amp;IF($C1124="","","."&amp;$C1124&amp;"."&amp;$B1124)&amp;INDEX(VarEnd,MATCH($A1124,VarKey,0))&amp;AF$5</f>
        <v/>
      </c>
      <c r="AG1124" s="37">
        <f>INDEX(AG$280:AG$296,$E1124)*$D1124</f>
        <v/>
      </c>
      <c r="AH1124" s="32">
        <f>INDEX(AH$280:AH$296,$E1124)*$D1124</f>
        <v/>
      </c>
      <c r="AI1124" s="32">
        <f>INDEX(AI$280:AI$296,$E1124)*$D1124</f>
        <v/>
      </c>
      <c r="AJ1124" s="32">
        <f>INDEX(AJ$280:AJ$296,$E1124)*$D1124</f>
        <v/>
      </c>
      <c r="AK1124" s="32">
        <f>INDEX(AK$280:AK$296,$E1124)*$D1124</f>
        <v/>
      </c>
      <c r="AL1124" s="32">
        <f>INDEX(AL$280:AL$296,$E1124)*$D1124</f>
        <v/>
      </c>
      <c r="AM1124" s="32">
        <f>INDEX(AM$280:AM$296,$E1124)*$D1124</f>
        <v/>
      </c>
      <c r="AN1124" s="32">
        <f>INDEX(AN$280:AN$296,$E1124)*$D1124</f>
        <v/>
      </c>
      <c r="AO1124" s="32">
        <f>INDEX(AO$280:AO$296,$E1124)*$D1124</f>
        <v/>
      </c>
      <c r="AP1124" s="32">
        <f>INDEX(AP$280:AP$296,$E1124)*$D1124</f>
        <v/>
      </c>
      <c r="AQ1124" s="32">
        <f>INDEX(AQ$280:AQ$296,$E1124)*$D1124</f>
        <v/>
      </c>
      <c r="AR1124" s="32">
        <f>INDEX(AR$280:AR$296,$E1124)*$D1124</f>
        <v/>
      </c>
      <c r="AS1124" s="32">
        <f>INDEX(AS$280:AS$296,$E1124)*$D1124</f>
        <v/>
      </c>
      <c r="AT1124" s="32">
        <f>INDEX(AT$280:AT$296,$E1124)*$D1124</f>
        <v/>
      </c>
      <c r="AU1124" s="32">
        <f>INDEX(AU$280:AU$296,$E1124)*$D1124</f>
        <v/>
      </c>
      <c r="AV1124" s="32">
        <f>INDEX(AV$280:AV$296,$E1124)*$D1124</f>
        <v/>
      </c>
      <c r="AW1124" s="32">
        <f>INDEX(AW$280:AW$296,$E1124)*$D1124</f>
        <v/>
      </c>
      <c r="AX1124" s="32">
        <f>INDEX(AX$280:AX$296,$E1124)*$D1124</f>
        <v/>
      </c>
      <c r="AY1124" s="32">
        <f>INDEX(AY$280:AY$296,$E1124)*$D1124</f>
        <v/>
      </c>
    </row>
    <row r="1125" hidden="1" outlineLevel="2">
      <c r="A1125" s="14" t="inlineStr">
        <is>
          <t>ets</t>
        </is>
      </c>
      <c r="B1125" s="14" t="inlineStr">
        <is>
          <t>nga</t>
        </is>
      </c>
      <c r="C1125" s="14" t="inlineStr">
        <is>
          <t>ral</t>
        </is>
      </c>
      <c r="D1125" s="32">
        <f>INDEX(Inputs!$W$5:$W$132,MATCH($B1125&amp;"|"&amp;$C1125,Inputs!$A$5:$A$132,0))</f>
        <v/>
      </c>
      <c r="E1125" s="32">
        <f>INDEX(Inputs!$M$5:$M$132,MATCH($B1125&amp;"|"&amp;$C1125,Inputs!$A$5:$A$132,0))</f>
        <v/>
      </c>
      <c r="F1125" s="36" t="n"/>
      <c r="G1125" s="36" t="n"/>
      <c r="H1125" s="14">
        <f>INDEX(VarLab,MATCH($A1125,VarKey,0))&amp;INDEX(MemLab,MATCH($C1125&amp;"|"&amp;$B1125,MemKey,0))</f>
        <v/>
      </c>
      <c r="I1125" s="14">
        <f>INDEX(VarUnit,MATCH($A1125,VarKey,0))</f>
        <v/>
      </c>
      <c r="J1125" s="14">
        <f>INDEX(VarSrc,MATCH($A1125,VarKey,0))</f>
        <v/>
      </c>
      <c r="K1125" s="11">
        <f>CodePrefix&amp;$A1125&amp;IF($C1125="","","."&amp;$C1125&amp;"."&amp;$B1125)&amp;INDEX(VarEnd,MATCH($A1125,VarKey,0))&amp;K$5</f>
        <v/>
      </c>
      <c r="L1125" s="37">
        <f>INDEX(L$280:L$296,$E1125)*$D1125</f>
        <v/>
      </c>
      <c r="M1125" s="32">
        <f>INDEX(M$280:M$296,$E1125)*$D1125</f>
        <v/>
      </c>
      <c r="N1125" s="32">
        <f>INDEX(N$280:N$296,$E1125)*$D1125</f>
        <v/>
      </c>
      <c r="O1125" s="32">
        <f>INDEX(O$280:O$296,$E1125)*$D1125</f>
        <v/>
      </c>
      <c r="P1125" s="32">
        <f>INDEX(P$280:P$296,$E1125)*$D1125</f>
        <v/>
      </c>
      <c r="Q1125" s="32">
        <f>INDEX(Q$280:Q$296,$E1125)*$D1125</f>
        <v/>
      </c>
      <c r="R1125" s="32">
        <f>INDEX(R$280:R$296,$E1125)*$D1125</f>
        <v/>
      </c>
      <c r="S1125" s="32">
        <f>INDEX(S$280:S$296,$E1125)*$D1125</f>
        <v/>
      </c>
      <c r="T1125" s="32">
        <f>INDEX(T$280:T$296,$E1125)*$D1125</f>
        <v/>
      </c>
      <c r="U1125" s="32">
        <f>INDEX(U$280:U$296,$E1125)*$D1125</f>
        <v/>
      </c>
      <c r="V1125" s="32">
        <f>INDEX(V$280:V$296,$E1125)*$D1125</f>
        <v/>
      </c>
      <c r="W1125" s="32">
        <f>INDEX(W$280:W$296,$E1125)*$D1125</f>
        <v/>
      </c>
      <c r="X1125" s="32">
        <f>INDEX(X$280:X$296,$E1125)*$D1125</f>
        <v/>
      </c>
      <c r="Y1125" s="32">
        <f>INDEX(Y$280:Y$296,$E1125)*$D1125</f>
        <v/>
      </c>
      <c r="Z1125" s="32">
        <f>INDEX(Z$280:Z$296,$E1125)*$D1125</f>
        <v/>
      </c>
      <c r="AA1125" s="32">
        <f>INDEX(AA$280:AA$296,$E1125)*$D1125</f>
        <v/>
      </c>
      <c r="AB1125" s="32">
        <f>INDEX(AB$280:AB$296,$E1125)*$D1125</f>
        <v/>
      </c>
      <c r="AC1125" s="32">
        <f>INDEX(AC$280:AC$296,$E1125)*$D1125</f>
        <v/>
      </c>
      <c r="AD1125" s="32">
        <f>INDEX(AD$280:AD$296,$E1125)*$D1125</f>
        <v/>
      </c>
      <c r="AF1125" s="11">
        <f>CodePrefix&amp;$A1125&amp;IF($C1125="","","."&amp;$C1125&amp;"."&amp;$B1125)&amp;INDEX(VarEnd,MATCH($A1125,VarKey,0))&amp;AF$5</f>
        <v/>
      </c>
      <c r="AG1125" s="37">
        <f>INDEX(AG$280:AG$296,$E1125)*$D1125</f>
        <v/>
      </c>
      <c r="AH1125" s="32">
        <f>INDEX(AH$280:AH$296,$E1125)*$D1125</f>
        <v/>
      </c>
      <c r="AI1125" s="32">
        <f>INDEX(AI$280:AI$296,$E1125)*$D1125</f>
        <v/>
      </c>
      <c r="AJ1125" s="32">
        <f>INDEX(AJ$280:AJ$296,$E1125)*$D1125</f>
        <v/>
      </c>
      <c r="AK1125" s="32">
        <f>INDEX(AK$280:AK$296,$E1125)*$D1125</f>
        <v/>
      </c>
      <c r="AL1125" s="32">
        <f>INDEX(AL$280:AL$296,$E1125)*$D1125</f>
        <v/>
      </c>
      <c r="AM1125" s="32">
        <f>INDEX(AM$280:AM$296,$E1125)*$D1125</f>
        <v/>
      </c>
      <c r="AN1125" s="32">
        <f>INDEX(AN$280:AN$296,$E1125)*$D1125</f>
        <v/>
      </c>
      <c r="AO1125" s="32">
        <f>INDEX(AO$280:AO$296,$E1125)*$D1125</f>
        <v/>
      </c>
      <c r="AP1125" s="32">
        <f>INDEX(AP$280:AP$296,$E1125)*$D1125</f>
        <v/>
      </c>
      <c r="AQ1125" s="32">
        <f>INDEX(AQ$280:AQ$296,$E1125)*$D1125</f>
        <v/>
      </c>
      <c r="AR1125" s="32">
        <f>INDEX(AR$280:AR$296,$E1125)*$D1125</f>
        <v/>
      </c>
      <c r="AS1125" s="32">
        <f>INDEX(AS$280:AS$296,$E1125)*$D1125</f>
        <v/>
      </c>
      <c r="AT1125" s="32">
        <f>INDEX(AT$280:AT$296,$E1125)*$D1125</f>
        <v/>
      </c>
      <c r="AU1125" s="32">
        <f>INDEX(AU$280:AU$296,$E1125)*$D1125</f>
        <v/>
      </c>
      <c r="AV1125" s="32">
        <f>INDEX(AV$280:AV$296,$E1125)*$D1125</f>
        <v/>
      </c>
      <c r="AW1125" s="32">
        <f>INDEX(AW$280:AW$296,$E1125)*$D1125</f>
        <v/>
      </c>
      <c r="AX1125" s="32">
        <f>INDEX(AX$280:AX$296,$E1125)*$D1125</f>
        <v/>
      </c>
      <c r="AY1125" s="32">
        <f>INDEX(AY$280:AY$296,$E1125)*$D1125</f>
        <v/>
      </c>
    </row>
    <row r="1126" hidden="1" outlineLevel="2">
      <c r="A1126" s="14" t="inlineStr">
        <is>
          <t>ets</t>
        </is>
      </c>
      <c r="B1126" s="14" t="inlineStr">
        <is>
          <t>gso</t>
        </is>
      </c>
      <c r="C1126" s="14" t="inlineStr">
        <is>
          <t>ral</t>
        </is>
      </c>
      <c r="D1126" s="32">
        <f>INDEX(Inputs!$W$5:$W$132,MATCH($B1126&amp;"|"&amp;$C1126,Inputs!$A$5:$A$132,0))</f>
        <v/>
      </c>
      <c r="E1126" s="32">
        <f>INDEX(Inputs!$M$5:$M$132,MATCH($B1126&amp;"|"&amp;$C1126,Inputs!$A$5:$A$132,0))</f>
        <v/>
      </c>
      <c r="F1126" s="36" t="n"/>
      <c r="G1126" s="36" t="n"/>
      <c r="H1126" s="14">
        <f>INDEX(VarLab,MATCH($A1126,VarKey,0))&amp;INDEX(MemLab,MATCH($C1126&amp;"|"&amp;$B1126,MemKey,0))</f>
        <v/>
      </c>
      <c r="I1126" s="14">
        <f>INDEX(VarUnit,MATCH($A1126,VarKey,0))</f>
        <v/>
      </c>
      <c r="J1126" s="14">
        <f>INDEX(VarSrc,MATCH($A1126,VarKey,0))</f>
        <v/>
      </c>
      <c r="K1126" s="11">
        <f>CodePrefix&amp;$A1126&amp;IF($C1126="","","."&amp;$C1126&amp;"."&amp;$B1126)&amp;INDEX(VarEnd,MATCH($A1126,VarKey,0))&amp;K$5</f>
        <v/>
      </c>
      <c r="L1126" s="37">
        <f>INDEX(L$280:L$296,$E1126)*$D1126</f>
        <v/>
      </c>
      <c r="M1126" s="32">
        <f>INDEX(M$280:M$296,$E1126)*$D1126</f>
        <v/>
      </c>
      <c r="N1126" s="32">
        <f>INDEX(N$280:N$296,$E1126)*$D1126</f>
        <v/>
      </c>
      <c r="O1126" s="32">
        <f>INDEX(O$280:O$296,$E1126)*$D1126</f>
        <v/>
      </c>
      <c r="P1126" s="32">
        <f>INDEX(P$280:P$296,$E1126)*$D1126</f>
        <v/>
      </c>
      <c r="Q1126" s="32">
        <f>INDEX(Q$280:Q$296,$E1126)*$D1126</f>
        <v/>
      </c>
      <c r="R1126" s="32">
        <f>INDEX(R$280:R$296,$E1126)*$D1126</f>
        <v/>
      </c>
      <c r="S1126" s="32">
        <f>INDEX(S$280:S$296,$E1126)*$D1126</f>
        <v/>
      </c>
      <c r="T1126" s="32">
        <f>INDEX(T$280:T$296,$E1126)*$D1126</f>
        <v/>
      </c>
      <c r="U1126" s="32">
        <f>INDEX(U$280:U$296,$E1126)*$D1126</f>
        <v/>
      </c>
      <c r="V1126" s="32">
        <f>INDEX(V$280:V$296,$E1126)*$D1126</f>
        <v/>
      </c>
      <c r="W1126" s="32">
        <f>INDEX(W$280:W$296,$E1126)*$D1126</f>
        <v/>
      </c>
      <c r="X1126" s="32">
        <f>INDEX(X$280:X$296,$E1126)*$D1126</f>
        <v/>
      </c>
      <c r="Y1126" s="32">
        <f>INDEX(Y$280:Y$296,$E1126)*$D1126</f>
        <v/>
      </c>
      <c r="Z1126" s="32">
        <f>INDEX(Z$280:Z$296,$E1126)*$D1126</f>
        <v/>
      </c>
      <c r="AA1126" s="32">
        <f>INDEX(AA$280:AA$296,$E1126)*$D1126</f>
        <v/>
      </c>
      <c r="AB1126" s="32">
        <f>INDEX(AB$280:AB$296,$E1126)*$D1126</f>
        <v/>
      </c>
      <c r="AC1126" s="32">
        <f>INDEX(AC$280:AC$296,$E1126)*$D1126</f>
        <v/>
      </c>
      <c r="AD1126" s="32">
        <f>INDEX(AD$280:AD$296,$E1126)*$D1126</f>
        <v/>
      </c>
      <c r="AF1126" s="11">
        <f>CodePrefix&amp;$A1126&amp;IF($C1126="","","."&amp;$C1126&amp;"."&amp;$B1126)&amp;INDEX(VarEnd,MATCH($A1126,VarKey,0))&amp;AF$5</f>
        <v/>
      </c>
      <c r="AG1126" s="37">
        <f>INDEX(AG$280:AG$296,$E1126)*$D1126</f>
        <v/>
      </c>
      <c r="AH1126" s="32">
        <f>INDEX(AH$280:AH$296,$E1126)*$D1126</f>
        <v/>
      </c>
      <c r="AI1126" s="32">
        <f>INDEX(AI$280:AI$296,$E1126)*$D1126</f>
        <v/>
      </c>
      <c r="AJ1126" s="32">
        <f>INDEX(AJ$280:AJ$296,$E1126)*$D1126</f>
        <v/>
      </c>
      <c r="AK1126" s="32">
        <f>INDEX(AK$280:AK$296,$E1126)*$D1126</f>
        <v/>
      </c>
      <c r="AL1126" s="32">
        <f>INDEX(AL$280:AL$296,$E1126)*$D1126</f>
        <v/>
      </c>
      <c r="AM1126" s="32">
        <f>INDEX(AM$280:AM$296,$E1126)*$D1126</f>
        <v/>
      </c>
      <c r="AN1126" s="32">
        <f>INDEX(AN$280:AN$296,$E1126)*$D1126</f>
        <v/>
      </c>
      <c r="AO1126" s="32">
        <f>INDEX(AO$280:AO$296,$E1126)*$D1126</f>
        <v/>
      </c>
      <c r="AP1126" s="32">
        <f>INDEX(AP$280:AP$296,$E1126)*$D1126</f>
        <v/>
      </c>
      <c r="AQ1126" s="32">
        <f>INDEX(AQ$280:AQ$296,$E1126)*$D1126</f>
        <v/>
      </c>
      <c r="AR1126" s="32">
        <f>INDEX(AR$280:AR$296,$E1126)*$D1126</f>
        <v/>
      </c>
      <c r="AS1126" s="32">
        <f>INDEX(AS$280:AS$296,$E1126)*$D1126</f>
        <v/>
      </c>
      <c r="AT1126" s="32">
        <f>INDEX(AT$280:AT$296,$E1126)*$D1126</f>
        <v/>
      </c>
      <c r="AU1126" s="32">
        <f>INDEX(AU$280:AU$296,$E1126)*$D1126</f>
        <v/>
      </c>
      <c r="AV1126" s="32">
        <f>INDEX(AV$280:AV$296,$E1126)*$D1126</f>
        <v/>
      </c>
      <c r="AW1126" s="32">
        <f>INDEX(AW$280:AW$296,$E1126)*$D1126</f>
        <v/>
      </c>
      <c r="AX1126" s="32">
        <f>INDEX(AX$280:AX$296,$E1126)*$D1126</f>
        <v/>
      </c>
      <c r="AY1126" s="32">
        <f>INDEX(AY$280:AY$296,$E1126)*$D1126</f>
        <v/>
      </c>
    </row>
    <row r="1127" hidden="1" outlineLevel="2">
      <c r="A1127" s="14" t="inlineStr">
        <is>
          <t>ets</t>
        </is>
      </c>
      <c r="B1127" s="14" t="inlineStr">
        <is>
          <t>die</t>
        </is>
      </c>
      <c r="C1127" s="14" t="inlineStr">
        <is>
          <t>ral</t>
        </is>
      </c>
      <c r="D1127" s="32">
        <f>INDEX(Inputs!$W$5:$W$132,MATCH($B1127&amp;"|"&amp;$C1127,Inputs!$A$5:$A$132,0))</f>
        <v/>
      </c>
      <c r="E1127" s="32">
        <f>INDEX(Inputs!$M$5:$M$132,MATCH($B1127&amp;"|"&amp;$C1127,Inputs!$A$5:$A$132,0))</f>
        <v/>
      </c>
      <c r="F1127" s="36" t="n"/>
      <c r="G1127" s="36" t="n"/>
      <c r="H1127" s="14">
        <f>INDEX(VarLab,MATCH($A1127,VarKey,0))&amp;INDEX(MemLab,MATCH($C1127&amp;"|"&amp;$B1127,MemKey,0))</f>
        <v/>
      </c>
      <c r="I1127" s="14">
        <f>INDEX(VarUnit,MATCH($A1127,VarKey,0))</f>
        <v/>
      </c>
      <c r="J1127" s="14">
        <f>INDEX(VarSrc,MATCH($A1127,VarKey,0))</f>
        <v/>
      </c>
      <c r="K1127" s="11">
        <f>CodePrefix&amp;$A1127&amp;IF($C1127="","","."&amp;$C1127&amp;"."&amp;$B1127)&amp;INDEX(VarEnd,MATCH($A1127,VarKey,0))&amp;K$5</f>
        <v/>
      </c>
      <c r="L1127" s="37">
        <f>INDEX(L$280:L$296,$E1127)*$D1127</f>
        <v/>
      </c>
      <c r="M1127" s="32">
        <f>INDEX(M$280:M$296,$E1127)*$D1127</f>
        <v/>
      </c>
      <c r="N1127" s="32">
        <f>INDEX(N$280:N$296,$E1127)*$D1127</f>
        <v/>
      </c>
      <c r="O1127" s="32">
        <f>INDEX(O$280:O$296,$E1127)*$D1127</f>
        <v/>
      </c>
      <c r="P1127" s="32">
        <f>INDEX(P$280:P$296,$E1127)*$D1127</f>
        <v/>
      </c>
      <c r="Q1127" s="32">
        <f>INDEX(Q$280:Q$296,$E1127)*$D1127</f>
        <v/>
      </c>
      <c r="R1127" s="32">
        <f>INDEX(R$280:R$296,$E1127)*$D1127</f>
        <v/>
      </c>
      <c r="S1127" s="32">
        <f>INDEX(S$280:S$296,$E1127)*$D1127</f>
        <v/>
      </c>
      <c r="T1127" s="32">
        <f>INDEX(T$280:T$296,$E1127)*$D1127</f>
        <v/>
      </c>
      <c r="U1127" s="32">
        <f>INDEX(U$280:U$296,$E1127)*$D1127</f>
        <v/>
      </c>
      <c r="V1127" s="32">
        <f>INDEX(V$280:V$296,$E1127)*$D1127</f>
        <v/>
      </c>
      <c r="W1127" s="32">
        <f>INDEX(W$280:W$296,$E1127)*$D1127</f>
        <v/>
      </c>
      <c r="X1127" s="32">
        <f>INDEX(X$280:X$296,$E1127)*$D1127</f>
        <v/>
      </c>
      <c r="Y1127" s="32">
        <f>INDEX(Y$280:Y$296,$E1127)*$D1127</f>
        <v/>
      </c>
      <c r="Z1127" s="32">
        <f>INDEX(Z$280:Z$296,$E1127)*$D1127</f>
        <v/>
      </c>
      <c r="AA1127" s="32">
        <f>INDEX(AA$280:AA$296,$E1127)*$D1127</f>
        <v/>
      </c>
      <c r="AB1127" s="32">
        <f>INDEX(AB$280:AB$296,$E1127)*$D1127</f>
        <v/>
      </c>
      <c r="AC1127" s="32">
        <f>INDEX(AC$280:AC$296,$E1127)*$D1127</f>
        <v/>
      </c>
      <c r="AD1127" s="32">
        <f>INDEX(AD$280:AD$296,$E1127)*$D1127</f>
        <v/>
      </c>
      <c r="AF1127" s="11">
        <f>CodePrefix&amp;$A1127&amp;IF($C1127="","","."&amp;$C1127&amp;"."&amp;$B1127)&amp;INDEX(VarEnd,MATCH($A1127,VarKey,0))&amp;AF$5</f>
        <v/>
      </c>
      <c r="AG1127" s="37">
        <f>INDEX(AG$280:AG$296,$E1127)*$D1127</f>
        <v/>
      </c>
      <c r="AH1127" s="32">
        <f>INDEX(AH$280:AH$296,$E1127)*$D1127</f>
        <v/>
      </c>
      <c r="AI1127" s="32">
        <f>INDEX(AI$280:AI$296,$E1127)*$D1127</f>
        <v/>
      </c>
      <c r="AJ1127" s="32">
        <f>INDEX(AJ$280:AJ$296,$E1127)*$D1127</f>
        <v/>
      </c>
      <c r="AK1127" s="32">
        <f>INDEX(AK$280:AK$296,$E1127)*$D1127</f>
        <v/>
      </c>
      <c r="AL1127" s="32">
        <f>INDEX(AL$280:AL$296,$E1127)*$D1127</f>
        <v/>
      </c>
      <c r="AM1127" s="32">
        <f>INDEX(AM$280:AM$296,$E1127)*$D1127</f>
        <v/>
      </c>
      <c r="AN1127" s="32">
        <f>INDEX(AN$280:AN$296,$E1127)*$D1127</f>
        <v/>
      </c>
      <c r="AO1127" s="32">
        <f>INDEX(AO$280:AO$296,$E1127)*$D1127</f>
        <v/>
      </c>
      <c r="AP1127" s="32">
        <f>INDEX(AP$280:AP$296,$E1127)*$D1127</f>
        <v/>
      </c>
      <c r="AQ1127" s="32">
        <f>INDEX(AQ$280:AQ$296,$E1127)*$D1127</f>
        <v/>
      </c>
      <c r="AR1127" s="32">
        <f>INDEX(AR$280:AR$296,$E1127)*$D1127</f>
        <v/>
      </c>
      <c r="AS1127" s="32">
        <f>INDEX(AS$280:AS$296,$E1127)*$D1127</f>
        <v/>
      </c>
      <c r="AT1127" s="32">
        <f>INDEX(AT$280:AT$296,$E1127)*$D1127</f>
        <v/>
      </c>
      <c r="AU1127" s="32">
        <f>INDEX(AU$280:AU$296,$E1127)*$D1127</f>
        <v/>
      </c>
      <c r="AV1127" s="32">
        <f>INDEX(AV$280:AV$296,$E1127)*$D1127</f>
        <v/>
      </c>
      <c r="AW1127" s="32">
        <f>INDEX(AW$280:AW$296,$E1127)*$D1127</f>
        <v/>
      </c>
      <c r="AX1127" s="32">
        <f>INDEX(AX$280:AX$296,$E1127)*$D1127</f>
        <v/>
      </c>
      <c r="AY1127" s="32">
        <f>INDEX(AY$280:AY$296,$E1127)*$D1127</f>
        <v/>
      </c>
    </row>
    <row r="1128" hidden="1" outlineLevel="2">
      <c r="A1128" s="14" t="inlineStr">
        <is>
          <t>ets</t>
        </is>
      </c>
      <c r="B1128" s="14" t="inlineStr">
        <is>
          <t>lpg</t>
        </is>
      </c>
      <c r="C1128" s="14" t="inlineStr">
        <is>
          <t>ral</t>
        </is>
      </c>
      <c r="D1128" s="32">
        <f>INDEX(Inputs!$W$5:$W$132,MATCH($B1128&amp;"|"&amp;$C1128,Inputs!$A$5:$A$132,0))</f>
        <v/>
      </c>
      <c r="E1128" s="32">
        <f>INDEX(Inputs!$M$5:$M$132,MATCH($B1128&amp;"|"&amp;$C1128,Inputs!$A$5:$A$132,0))</f>
        <v/>
      </c>
      <c r="F1128" s="36" t="n"/>
      <c r="G1128" s="36" t="n"/>
      <c r="H1128" s="14">
        <f>INDEX(VarLab,MATCH($A1128,VarKey,0))&amp;INDEX(MemLab,MATCH($C1128&amp;"|"&amp;$B1128,MemKey,0))</f>
        <v/>
      </c>
      <c r="I1128" s="14">
        <f>INDEX(VarUnit,MATCH($A1128,VarKey,0))</f>
        <v/>
      </c>
      <c r="J1128" s="14">
        <f>INDEX(VarSrc,MATCH($A1128,VarKey,0))</f>
        <v/>
      </c>
      <c r="K1128" s="11">
        <f>CodePrefix&amp;$A1128&amp;IF($C1128="","","."&amp;$C1128&amp;"."&amp;$B1128)&amp;INDEX(VarEnd,MATCH($A1128,VarKey,0))&amp;K$5</f>
        <v/>
      </c>
      <c r="L1128" s="37">
        <f>INDEX(L$280:L$296,$E1128)*$D1128</f>
        <v/>
      </c>
      <c r="M1128" s="32">
        <f>INDEX(M$280:M$296,$E1128)*$D1128</f>
        <v/>
      </c>
      <c r="N1128" s="32">
        <f>INDEX(N$280:N$296,$E1128)*$D1128</f>
        <v/>
      </c>
      <c r="O1128" s="32">
        <f>INDEX(O$280:O$296,$E1128)*$D1128</f>
        <v/>
      </c>
      <c r="P1128" s="32">
        <f>INDEX(P$280:P$296,$E1128)*$D1128</f>
        <v/>
      </c>
      <c r="Q1128" s="32">
        <f>INDEX(Q$280:Q$296,$E1128)*$D1128</f>
        <v/>
      </c>
      <c r="R1128" s="32">
        <f>INDEX(R$280:R$296,$E1128)*$D1128</f>
        <v/>
      </c>
      <c r="S1128" s="32">
        <f>INDEX(S$280:S$296,$E1128)*$D1128</f>
        <v/>
      </c>
      <c r="T1128" s="32">
        <f>INDEX(T$280:T$296,$E1128)*$D1128</f>
        <v/>
      </c>
      <c r="U1128" s="32">
        <f>INDEX(U$280:U$296,$E1128)*$D1128</f>
        <v/>
      </c>
      <c r="V1128" s="32">
        <f>INDEX(V$280:V$296,$E1128)*$D1128</f>
        <v/>
      </c>
      <c r="W1128" s="32">
        <f>INDEX(W$280:W$296,$E1128)*$D1128</f>
        <v/>
      </c>
      <c r="X1128" s="32">
        <f>INDEX(X$280:X$296,$E1128)*$D1128</f>
        <v/>
      </c>
      <c r="Y1128" s="32">
        <f>INDEX(Y$280:Y$296,$E1128)*$D1128</f>
        <v/>
      </c>
      <c r="Z1128" s="32">
        <f>INDEX(Z$280:Z$296,$E1128)*$D1128</f>
        <v/>
      </c>
      <c r="AA1128" s="32">
        <f>INDEX(AA$280:AA$296,$E1128)*$D1128</f>
        <v/>
      </c>
      <c r="AB1128" s="32">
        <f>INDEX(AB$280:AB$296,$E1128)*$D1128</f>
        <v/>
      </c>
      <c r="AC1128" s="32">
        <f>INDEX(AC$280:AC$296,$E1128)*$D1128</f>
        <v/>
      </c>
      <c r="AD1128" s="32">
        <f>INDEX(AD$280:AD$296,$E1128)*$D1128</f>
        <v/>
      </c>
      <c r="AF1128" s="11">
        <f>CodePrefix&amp;$A1128&amp;IF($C1128="","","."&amp;$C1128&amp;"."&amp;$B1128)&amp;INDEX(VarEnd,MATCH($A1128,VarKey,0))&amp;AF$5</f>
        <v/>
      </c>
      <c r="AG1128" s="37">
        <f>INDEX(AG$280:AG$296,$E1128)*$D1128</f>
        <v/>
      </c>
      <c r="AH1128" s="32">
        <f>INDEX(AH$280:AH$296,$E1128)*$D1128</f>
        <v/>
      </c>
      <c r="AI1128" s="32">
        <f>INDEX(AI$280:AI$296,$E1128)*$D1128</f>
        <v/>
      </c>
      <c r="AJ1128" s="32">
        <f>INDEX(AJ$280:AJ$296,$E1128)*$D1128</f>
        <v/>
      </c>
      <c r="AK1128" s="32">
        <f>INDEX(AK$280:AK$296,$E1128)*$D1128</f>
        <v/>
      </c>
      <c r="AL1128" s="32">
        <f>INDEX(AL$280:AL$296,$E1128)*$D1128</f>
        <v/>
      </c>
      <c r="AM1128" s="32">
        <f>INDEX(AM$280:AM$296,$E1128)*$D1128</f>
        <v/>
      </c>
      <c r="AN1128" s="32">
        <f>INDEX(AN$280:AN$296,$E1128)*$D1128</f>
        <v/>
      </c>
      <c r="AO1128" s="32">
        <f>INDEX(AO$280:AO$296,$E1128)*$D1128</f>
        <v/>
      </c>
      <c r="AP1128" s="32">
        <f>INDEX(AP$280:AP$296,$E1128)*$D1128</f>
        <v/>
      </c>
      <c r="AQ1128" s="32">
        <f>INDEX(AQ$280:AQ$296,$E1128)*$D1128</f>
        <v/>
      </c>
      <c r="AR1128" s="32">
        <f>INDEX(AR$280:AR$296,$E1128)*$D1128</f>
        <v/>
      </c>
      <c r="AS1128" s="32">
        <f>INDEX(AS$280:AS$296,$E1128)*$D1128</f>
        <v/>
      </c>
      <c r="AT1128" s="32">
        <f>INDEX(AT$280:AT$296,$E1128)*$D1128</f>
        <v/>
      </c>
      <c r="AU1128" s="32">
        <f>INDEX(AU$280:AU$296,$E1128)*$D1128</f>
        <v/>
      </c>
      <c r="AV1128" s="32">
        <f>INDEX(AV$280:AV$296,$E1128)*$D1128</f>
        <v/>
      </c>
      <c r="AW1128" s="32">
        <f>INDEX(AW$280:AW$296,$E1128)*$D1128</f>
        <v/>
      </c>
      <c r="AX1128" s="32">
        <f>INDEX(AX$280:AX$296,$E1128)*$D1128</f>
        <v/>
      </c>
      <c r="AY1128" s="32">
        <f>INDEX(AY$280:AY$296,$E1128)*$D1128</f>
        <v/>
      </c>
    </row>
    <row r="1129" hidden="1" outlineLevel="2">
      <c r="A1129" s="14" t="inlineStr">
        <is>
          <t>ets</t>
        </is>
      </c>
      <c r="B1129" s="14" t="inlineStr">
        <is>
          <t>ker</t>
        </is>
      </c>
      <c r="C1129" s="14" t="inlineStr">
        <is>
          <t>ral</t>
        </is>
      </c>
      <c r="D1129" s="32">
        <f>INDEX(Inputs!$W$5:$W$132,MATCH($B1129&amp;"|"&amp;$C1129,Inputs!$A$5:$A$132,0))</f>
        <v/>
      </c>
      <c r="E1129" s="32">
        <f>INDEX(Inputs!$M$5:$M$132,MATCH($B1129&amp;"|"&amp;$C1129,Inputs!$A$5:$A$132,0))</f>
        <v/>
      </c>
      <c r="F1129" s="36" t="n"/>
      <c r="G1129" s="36" t="n"/>
      <c r="H1129" s="14">
        <f>INDEX(VarLab,MATCH($A1129,VarKey,0))&amp;INDEX(MemLab,MATCH($C1129&amp;"|"&amp;$B1129,MemKey,0))</f>
        <v/>
      </c>
      <c r="I1129" s="14">
        <f>INDEX(VarUnit,MATCH($A1129,VarKey,0))</f>
        <v/>
      </c>
      <c r="J1129" s="14">
        <f>INDEX(VarSrc,MATCH($A1129,VarKey,0))</f>
        <v/>
      </c>
      <c r="K1129" s="11">
        <f>CodePrefix&amp;$A1129&amp;IF($C1129="","","."&amp;$C1129&amp;"."&amp;$B1129)&amp;INDEX(VarEnd,MATCH($A1129,VarKey,0))&amp;K$5</f>
        <v/>
      </c>
      <c r="L1129" s="37">
        <f>INDEX(L$280:L$296,$E1129)*$D1129</f>
        <v/>
      </c>
      <c r="M1129" s="32">
        <f>INDEX(M$280:M$296,$E1129)*$D1129</f>
        <v/>
      </c>
      <c r="N1129" s="32">
        <f>INDEX(N$280:N$296,$E1129)*$D1129</f>
        <v/>
      </c>
      <c r="O1129" s="32">
        <f>INDEX(O$280:O$296,$E1129)*$D1129</f>
        <v/>
      </c>
      <c r="P1129" s="32">
        <f>INDEX(P$280:P$296,$E1129)*$D1129</f>
        <v/>
      </c>
      <c r="Q1129" s="32">
        <f>INDEX(Q$280:Q$296,$E1129)*$D1129</f>
        <v/>
      </c>
      <c r="R1129" s="32">
        <f>INDEX(R$280:R$296,$E1129)*$D1129</f>
        <v/>
      </c>
      <c r="S1129" s="32">
        <f>INDEX(S$280:S$296,$E1129)*$D1129</f>
        <v/>
      </c>
      <c r="T1129" s="32">
        <f>INDEX(T$280:T$296,$E1129)*$D1129</f>
        <v/>
      </c>
      <c r="U1129" s="32">
        <f>INDEX(U$280:U$296,$E1129)*$D1129</f>
        <v/>
      </c>
      <c r="V1129" s="32">
        <f>INDEX(V$280:V$296,$E1129)*$D1129</f>
        <v/>
      </c>
      <c r="W1129" s="32">
        <f>INDEX(W$280:W$296,$E1129)*$D1129</f>
        <v/>
      </c>
      <c r="X1129" s="32">
        <f>INDEX(X$280:X$296,$E1129)*$D1129</f>
        <v/>
      </c>
      <c r="Y1129" s="32">
        <f>INDEX(Y$280:Y$296,$E1129)*$D1129</f>
        <v/>
      </c>
      <c r="Z1129" s="32">
        <f>INDEX(Z$280:Z$296,$E1129)*$D1129</f>
        <v/>
      </c>
      <c r="AA1129" s="32">
        <f>INDEX(AA$280:AA$296,$E1129)*$D1129</f>
        <v/>
      </c>
      <c r="AB1129" s="32">
        <f>INDEX(AB$280:AB$296,$E1129)*$D1129</f>
        <v/>
      </c>
      <c r="AC1129" s="32">
        <f>INDEX(AC$280:AC$296,$E1129)*$D1129</f>
        <v/>
      </c>
      <c r="AD1129" s="32">
        <f>INDEX(AD$280:AD$296,$E1129)*$D1129</f>
        <v/>
      </c>
      <c r="AF1129" s="11">
        <f>CodePrefix&amp;$A1129&amp;IF($C1129="","","."&amp;$C1129&amp;"."&amp;$B1129)&amp;INDEX(VarEnd,MATCH($A1129,VarKey,0))&amp;AF$5</f>
        <v/>
      </c>
      <c r="AG1129" s="37">
        <f>INDEX(AG$280:AG$296,$E1129)*$D1129</f>
        <v/>
      </c>
      <c r="AH1129" s="32">
        <f>INDEX(AH$280:AH$296,$E1129)*$D1129</f>
        <v/>
      </c>
      <c r="AI1129" s="32">
        <f>INDEX(AI$280:AI$296,$E1129)*$D1129</f>
        <v/>
      </c>
      <c r="AJ1129" s="32">
        <f>INDEX(AJ$280:AJ$296,$E1129)*$D1129</f>
        <v/>
      </c>
      <c r="AK1129" s="32">
        <f>INDEX(AK$280:AK$296,$E1129)*$D1129</f>
        <v/>
      </c>
      <c r="AL1129" s="32">
        <f>INDEX(AL$280:AL$296,$E1129)*$D1129</f>
        <v/>
      </c>
      <c r="AM1129" s="32">
        <f>INDEX(AM$280:AM$296,$E1129)*$D1129</f>
        <v/>
      </c>
      <c r="AN1129" s="32">
        <f>INDEX(AN$280:AN$296,$E1129)*$D1129</f>
        <v/>
      </c>
      <c r="AO1129" s="32">
        <f>INDEX(AO$280:AO$296,$E1129)*$D1129</f>
        <v/>
      </c>
      <c r="AP1129" s="32">
        <f>INDEX(AP$280:AP$296,$E1129)*$D1129</f>
        <v/>
      </c>
      <c r="AQ1129" s="32">
        <f>INDEX(AQ$280:AQ$296,$E1129)*$D1129</f>
        <v/>
      </c>
      <c r="AR1129" s="32">
        <f>INDEX(AR$280:AR$296,$E1129)*$D1129</f>
        <v/>
      </c>
      <c r="AS1129" s="32">
        <f>INDEX(AS$280:AS$296,$E1129)*$D1129</f>
        <v/>
      </c>
      <c r="AT1129" s="32">
        <f>INDEX(AT$280:AT$296,$E1129)*$D1129</f>
        <v/>
      </c>
      <c r="AU1129" s="32">
        <f>INDEX(AU$280:AU$296,$E1129)*$D1129</f>
        <v/>
      </c>
      <c r="AV1129" s="32">
        <f>INDEX(AV$280:AV$296,$E1129)*$D1129</f>
        <v/>
      </c>
      <c r="AW1129" s="32">
        <f>INDEX(AW$280:AW$296,$E1129)*$D1129</f>
        <v/>
      </c>
      <c r="AX1129" s="32">
        <f>INDEX(AX$280:AX$296,$E1129)*$D1129</f>
        <v/>
      </c>
      <c r="AY1129" s="32">
        <f>INDEX(AY$280:AY$296,$E1129)*$D1129</f>
        <v/>
      </c>
    </row>
    <row r="1130" hidden="1" outlineLevel="2">
      <c r="A1130" s="14" t="inlineStr">
        <is>
          <t>ets</t>
        </is>
      </c>
      <c r="B1130" s="14" t="inlineStr">
        <is>
          <t>oop</t>
        </is>
      </c>
      <c r="C1130" s="14" t="inlineStr">
        <is>
          <t>ral</t>
        </is>
      </c>
      <c r="D1130" s="32">
        <f>INDEX(Inputs!$W$5:$W$132,MATCH($B1130&amp;"|"&amp;$C1130,Inputs!$A$5:$A$132,0))</f>
        <v/>
      </c>
      <c r="E1130" s="32">
        <f>INDEX(Inputs!$M$5:$M$132,MATCH($B1130&amp;"|"&amp;$C1130,Inputs!$A$5:$A$132,0))</f>
        <v/>
      </c>
      <c r="F1130" s="36" t="n"/>
      <c r="G1130" s="36" t="n"/>
      <c r="H1130" s="14">
        <f>INDEX(VarLab,MATCH($A1130,VarKey,0))&amp;INDEX(MemLab,MATCH($C1130&amp;"|"&amp;$B1130,MemKey,0))</f>
        <v/>
      </c>
      <c r="I1130" s="14">
        <f>INDEX(VarUnit,MATCH($A1130,VarKey,0))</f>
        <v/>
      </c>
      <c r="J1130" s="14">
        <f>INDEX(VarSrc,MATCH($A1130,VarKey,0))</f>
        <v/>
      </c>
      <c r="K1130" s="11">
        <f>CodePrefix&amp;$A1130&amp;IF($C1130="","","."&amp;$C1130&amp;"."&amp;$B1130)&amp;INDEX(VarEnd,MATCH($A1130,VarKey,0))&amp;K$5</f>
        <v/>
      </c>
      <c r="L1130" s="37">
        <f>INDEX(L$280:L$296,$E1130)*$D1130</f>
        <v/>
      </c>
      <c r="M1130" s="32">
        <f>INDEX(M$280:M$296,$E1130)*$D1130</f>
        <v/>
      </c>
      <c r="N1130" s="32">
        <f>INDEX(N$280:N$296,$E1130)*$D1130</f>
        <v/>
      </c>
      <c r="O1130" s="32">
        <f>INDEX(O$280:O$296,$E1130)*$D1130</f>
        <v/>
      </c>
      <c r="P1130" s="32">
        <f>INDEX(P$280:P$296,$E1130)*$D1130</f>
        <v/>
      </c>
      <c r="Q1130" s="32">
        <f>INDEX(Q$280:Q$296,$E1130)*$D1130</f>
        <v/>
      </c>
      <c r="R1130" s="32">
        <f>INDEX(R$280:R$296,$E1130)*$D1130</f>
        <v/>
      </c>
      <c r="S1130" s="32">
        <f>INDEX(S$280:S$296,$E1130)*$D1130</f>
        <v/>
      </c>
      <c r="T1130" s="32">
        <f>INDEX(T$280:T$296,$E1130)*$D1130</f>
        <v/>
      </c>
      <c r="U1130" s="32">
        <f>INDEX(U$280:U$296,$E1130)*$D1130</f>
        <v/>
      </c>
      <c r="V1130" s="32">
        <f>INDEX(V$280:V$296,$E1130)*$D1130</f>
        <v/>
      </c>
      <c r="W1130" s="32">
        <f>INDEX(W$280:W$296,$E1130)*$D1130</f>
        <v/>
      </c>
      <c r="X1130" s="32">
        <f>INDEX(X$280:X$296,$E1130)*$D1130</f>
        <v/>
      </c>
      <c r="Y1130" s="32">
        <f>INDEX(Y$280:Y$296,$E1130)*$D1130</f>
        <v/>
      </c>
      <c r="Z1130" s="32">
        <f>INDEX(Z$280:Z$296,$E1130)*$D1130</f>
        <v/>
      </c>
      <c r="AA1130" s="32">
        <f>INDEX(AA$280:AA$296,$E1130)*$D1130</f>
        <v/>
      </c>
      <c r="AB1130" s="32">
        <f>INDEX(AB$280:AB$296,$E1130)*$D1130</f>
        <v/>
      </c>
      <c r="AC1130" s="32">
        <f>INDEX(AC$280:AC$296,$E1130)*$D1130</f>
        <v/>
      </c>
      <c r="AD1130" s="32">
        <f>INDEX(AD$280:AD$296,$E1130)*$D1130</f>
        <v/>
      </c>
      <c r="AF1130" s="11">
        <f>CodePrefix&amp;$A1130&amp;IF($C1130="","","."&amp;$C1130&amp;"."&amp;$B1130)&amp;INDEX(VarEnd,MATCH($A1130,VarKey,0))&amp;AF$5</f>
        <v/>
      </c>
      <c r="AG1130" s="37">
        <f>INDEX(AG$280:AG$296,$E1130)*$D1130</f>
        <v/>
      </c>
      <c r="AH1130" s="32">
        <f>INDEX(AH$280:AH$296,$E1130)*$D1130</f>
        <v/>
      </c>
      <c r="AI1130" s="32">
        <f>INDEX(AI$280:AI$296,$E1130)*$D1130</f>
        <v/>
      </c>
      <c r="AJ1130" s="32">
        <f>INDEX(AJ$280:AJ$296,$E1130)*$D1130</f>
        <v/>
      </c>
      <c r="AK1130" s="32">
        <f>INDEX(AK$280:AK$296,$E1130)*$D1130</f>
        <v/>
      </c>
      <c r="AL1130" s="32">
        <f>INDEX(AL$280:AL$296,$E1130)*$D1130</f>
        <v/>
      </c>
      <c r="AM1130" s="32">
        <f>INDEX(AM$280:AM$296,$E1130)*$D1130</f>
        <v/>
      </c>
      <c r="AN1130" s="32">
        <f>INDEX(AN$280:AN$296,$E1130)*$D1130</f>
        <v/>
      </c>
      <c r="AO1130" s="32">
        <f>INDEX(AO$280:AO$296,$E1130)*$D1130</f>
        <v/>
      </c>
      <c r="AP1130" s="32">
        <f>INDEX(AP$280:AP$296,$E1130)*$D1130</f>
        <v/>
      </c>
      <c r="AQ1130" s="32">
        <f>INDEX(AQ$280:AQ$296,$E1130)*$D1130</f>
        <v/>
      </c>
      <c r="AR1130" s="32">
        <f>INDEX(AR$280:AR$296,$E1130)*$D1130</f>
        <v/>
      </c>
      <c r="AS1130" s="32">
        <f>INDEX(AS$280:AS$296,$E1130)*$D1130</f>
        <v/>
      </c>
      <c r="AT1130" s="32">
        <f>INDEX(AT$280:AT$296,$E1130)*$D1130</f>
        <v/>
      </c>
      <c r="AU1130" s="32">
        <f>INDEX(AU$280:AU$296,$E1130)*$D1130</f>
        <v/>
      </c>
      <c r="AV1130" s="32">
        <f>INDEX(AV$280:AV$296,$E1130)*$D1130</f>
        <v/>
      </c>
      <c r="AW1130" s="32">
        <f>INDEX(AW$280:AW$296,$E1130)*$D1130</f>
        <v/>
      </c>
      <c r="AX1130" s="32">
        <f>INDEX(AX$280:AX$296,$E1130)*$D1130</f>
        <v/>
      </c>
      <c r="AY1130" s="32">
        <f>INDEX(AY$280:AY$296,$E1130)*$D1130</f>
        <v/>
      </c>
    </row>
    <row r="1131" hidden="1" outlineLevel="2">
      <c r="A1131" s="14" t="inlineStr">
        <is>
          <t>ets</t>
        </is>
      </c>
      <c r="B1131" s="14" t="inlineStr">
        <is>
          <t>bio</t>
        </is>
      </c>
      <c r="C1131" s="14" t="inlineStr">
        <is>
          <t>ral</t>
        </is>
      </c>
      <c r="D1131" s="32">
        <f>INDEX(Inputs!$W$5:$W$132,MATCH($B1131&amp;"|"&amp;$C1131,Inputs!$A$5:$A$132,0))</f>
        <v/>
      </c>
      <c r="E1131" s="32">
        <f>INDEX(Inputs!$M$5:$M$132,MATCH($B1131&amp;"|"&amp;$C1131,Inputs!$A$5:$A$132,0))</f>
        <v/>
      </c>
      <c r="F1131" s="36" t="n"/>
      <c r="G1131" s="36" t="n"/>
      <c r="H1131" s="14">
        <f>INDEX(VarLab,MATCH($A1131,VarKey,0))&amp;INDEX(MemLab,MATCH($C1131&amp;"|"&amp;$B1131,MemKey,0))</f>
        <v/>
      </c>
      <c r="I1131" s="14">
        <f>INDEX(VarUnit,MATCH($A1131,VarKey,0))</f>
        <v/>
      </c>
      <c r="J1131" s="14">
        <f>INDEX(VarSrc,MATCH($A1131,VarKey,0))</f>
        <v/>
      </c>
      <c r="K1131" s="11">
        <f>CodePrefix&amp;$A1131&amp;IF($C1131="","","."&amp;$C1131&amp;"."&amp;$B1131)&amp;INDEX(VarEnd,MATCH($A1131,VarKey,0))&amp;K$5</f>
        <v/>
      </c>
      <c r="L1131" s="37">
        <f>INDEX(L$280:L$296,$E1131)*$D1131</f>
        <v/>
      </c>
      <c r="M1131" s="32">
        <f>INDEX(M$280:M$296,$E1131)*$D1131</f>
        <v/>
      </c>
      <c r="N1131" s="32">
        <f>INDEX(N$280:N$296,$E1131)*$D1131</f>
        <v/>
      </c>
      <c r="O1131" s="32">
        <f>INDEX(O$280:O$296,$E1131)*$D1131</f>
        <v/>
      </c>
      <c r="P1131" s="32">
        <f>INDEX(P$280:P$296,$E1131)*$D1131</f>
        <v/>
      </c>
      <c r="Q1131" s="32">
        <f>INDEX(Q$280:Q$296,$E1131)*$D1131</f>
        <v/>
      </c>
      <c r="R1131" s="32">
        <f>INDEX(R$280:R$296,$E1131)*$D1131</f>
        <v/>
      </c>
      <c r="S1131" s="32">
        <f>INDEX(S$280:S$296,$E1131)*$D1131</f>
        <v/>
      </c>
      <c r="T1131" s="32">
        <f>INDEX(T$280:T$296,$E1131)*$D1131</f>
        <v/>
      </c>
      <c r="U1131" s="32">
        <f>INDEX(U$280:U$296,$E1131)*$D1131</f>
        <v/>
      </c>
      <c r="V1131" s="32">
        <f>INDEX(V$280:V$296,$E1131)*$D1131</f>
        <v/>
      </c>
      <c r="W1131" s="32">
        <f>INDEX(W$280:W$296,$E1131)*$D1131</f>
        <v/>
      </c>
      <c r="X1131" s="32">
        <f>INDEX(X$280:X$296,$E1131)*$D1131</f>
        <v/>
      </c>
      <c r="Y1131" s="32">
        <f>INDEX(Y$280:Y$296,$E1131)*$D1131</f>
        <v/>
      </c>
      <c r="Z1131" s="32">
        <f>INDEX(Z$280:Z$296,$E1131)*$D1131</f>
        <v/>
      </c>
      <c r="AA1131" s="32">
        <f>INDEX(AA$280:AA$296,$E1131)*$D1131</f>
        <v/>
      </c>
      <c r="AB1131" s="32">
        <f>INDEX(AB$280:AB$296,$E1131)*$D1131</f>
        <v/>
      </c>
      <c r="AC1131" s="32">
        <f>INDEX(AC$280:AC$296,$E1131)*$D1131</f>
        <v/>
      </c>
      <c r="AD1131" s="32">
        <f>INDEX(AD$280:AD$296,$E1131)*$D1131</f>
        <v/>
      </c>
      <c r="AF1131" s="11">
        <f>CodePrefix&amp;$A1131&amp;IF($C1131="","","."&amp;$C1131&amp;"."&amp;$B1131)&amp;INDEX(VarEnd,MATCH($A1131,VarKey,0))&amp;AF$5</f>
        <v/>
      </c>
      <c r="AG1131" s="37">
        <f>INDEX(AG$280:AG$296,$E1131)*$D1131</f>
        <v/>
      </c>
      <c r="AH1131" s="32">
        <f>INDEX(AH$280:AH$296,$E1131)*$D1131</f>
        <v/>
      </c>
      <c r="AI1131" s="32">
        <f>INDEX(AI$280:AI$296,$E1131)*$D1131</f>
        <v/>
      </c>
      <c r="AJ1131" s="32">
        <f>INDEX(AJ$280:AJ$296,$E1131)*$D1131</f>
        <v/>
      </c>
      <c r="AK1131" s="32">
        <f>INDEX(AK$280:AK$296,$E1131)*$D1131</f>
        <v/>
      </c>
      <c r="AL1131" s="32">
        <f>INDEX(AL$280:AL$296,$E1131)*$D1131</f>
        <v/>
      </c>
      <c r="AM1131" s="32">
        <f>INDEX(AM$280:AM$296,$E1131)*$D1131</f>
        <v/>
      </c>
      <c r="AN1131" s="32">
        <f>INDEX(AN$280:AN$296,$E1131)*$D1131</f>
        <v/>
      </c>
      <c r="AO1131" s="32">
        <f>INDEX(AO$280:AO$296,$E1131)*$D1131</f>
        <v/>
      </c>
      <c r="AP1131" s="32">
        <f>INDEX(AP$280:AP$296,$E1131)*$D1131</f>
        <v/>
      </c>
      <c r="AQ1131" s="32">
        <f>INDEX(AQ$280:AQ$296,$E1131)*$D1131</f>
        <v/>
      </c>
      <c r="AR1131" s="32">
        <f>INDEX(AR$280:AR$296,$E1131)*$D1131</f>
        <v/>
      </c>
      <c r="AS1131" s="32">
        <f>INDEX(AS$280:AS$296,$E1131)*$D1131</f>
        <v/>
      </c>
      <c r="AT1131" s="32">
        <f>INDEX(AT$280:AT$296,$E1131)*$D1131</f>
        <v/>
      </c>
      <c r="AU1131" s="32">
        <f>INDEX(AU$280:AU$296,$E1131)*$D1131</f>
        <v/>
      </c>
      <c r="AV1131" s="32">
        <f>INDEX(AV$280:AV$296,$E1131)*$D1131</f>
        <v/>
      </c>
      <c r="AW1131" s="32">
        <f>INDEX(AW$280:AW$296,$E1131)*$D1131</f>
        <v/>
      </c>
      <c r="AX1131" s="32">
        <f>INDEX(AX$280:AX$296,$E1131)*$D1131</f>
        <v/>
      </c>
      <c r="AY1131" s="32">
        <f>INDEX(AY$280:AY$296,$E1131)*$D1131</f>
        <v/>
      </c>
    </row>
    <row r="1132" hidden="1" outlineLevel="2"/>
    <row r="1133" hidden="1" outlineLevel="2">
      <c r="A1133" s="14" t="inlineStr">
        <is>
          <t>ntx</t>
        </is>
      </c>
      <c r="B1133" s="14" t="inlineStr">
        <is>
          <t>coa</t>
        </is>
      </c>
      <c r="C1133" s="14" t="inlineStr">
        <is>
          <t>ral</t>
        </is>
      </c>
      <c r="D1133" s="32">
        <f>INDEX(Inputs!$N$5:$N$132,MATCH($B1133&amp;"|"&amp;$C1133,Inputs!$A$5:$A$132,0))</f>
        <v/>
      </c>
      <c r="E1133" s="32">
        <f>INDEX(Inputs!$K$5:$K$132,MATCH($B1133&amp;"|"&amp;$C1133,Inputs!$A$5:$A$132,0))</f>
        <v/>
      </c>
      <c r="F1133" s="36" t="n"/>
      <c r="G1133" s="36" t="n"/>
      <c r="H1133" s="14">
        <f>INDEX(VarLab,MATCH($A1133,VarKey,0))&amp;INDEX(MemLab,MATCH($C1133&amp;"|"&amp;$B1133,MemKey,0))</f>
        <v/>
      </c>
      <c r="I1133" s="14">
        <f>INDEX(VarUnit,MATCH($A1133,VarKey,0))</f>
        <v/>
      </c>
      <c r="J1133" s="14">
        <f>INDEX(VarSrc,MATCH($A1133,VarKey,0))</f>
        <v/>
      </c>
      <c r="K1133" s="11">
        <f>CodePrefix&amp;$A1133&amp;IF($C1133="","","."&amp;$C1133&amp;"."&amp;$B1133)&amp;INDEX(VarEnd,MATCH($A1133,VarKey,0))&amp;K$5</f>
        <v/>
      </c>
      <c r="L1133" s="37">
        <f>INDEX(L$80:L$93,$D1133)/$E1133</f>
        <v/>
      </c>
      <c r="M1133" s="32">
        <f>INDEX(M$80:M$93,$D1133)/$E1133</f>
        <v/>
      </c>
      <c r="N1133" s="32">
        <f>INDEX(N$80:N$93,$D1133)/$E1133</f>
        <v/>
      </c>
      <c r="O1133" s="32">
        <f>INDEX(O$80:O$93,$D1133)/$E1133</f>
        <v/>
      </c>
      <c r="P1133" s="32">
        <f>INDEX(P$80:P$93,$D1133)/$E1133</f>
        <v/>
      </c>
      <c r="Q1133" s="32">
        <f>INDEX(Q$80:Q$93,$D1133)/$E1133</f>
        <v/>
      </c>
      <c r="R1133" s="32">
        <f>INDEX(R$80:R$93,$D1133)/$E1133</f>
        <v/>
      </c>
      <c r="S1133" s="32">
        <f>INDEX(S$80:S$93,$D1133)/$E1133</f>
        <v/>
      </c>
      <c r="T1133" s="32">
        <f>INDEX(T$80:T$93,$D1133)/$E1133</f>
        <v/>
      </c>
      <c r="U1133" s="32">
        <f>INDEX(U$80:U$93,$D1133)/$E1133</f>
        <v/>
      </c>
      <c r="V1133" s="32">
        <f>INDEX(V$80:V$93,$D1133)/$E1133</f>
        <v/>
      </c>
      <c r="W1133" s="32">
        <f>INDEX(W$80:W$93,$D1133)/$E1133</f>
        <v/>
      </c>
      <c r="X1133" s="32">
        <f>INDEX(X$80:X$93,$D1133)/$E1133</f>
        <v/>
      </c>
      <c r="Y1133" s="32">
        <f>INDEX(Y$80:Y$93,$D1133)/$E1133</f>
        <v/>
      </c>
      <c r="Z1133" s="32">
        <f>INDEX(Z$80:Z$93,$D1133)/$E1133</f>
        <v/>
      </c>
      <c r="AA1133" s="32">
        <f>INDEX(AA$80:AA$93,$D1133)/$E1133</f>
        <v/>
      </c>
      <c r="AB1133" s="32">
        <f>INDEX(AB$80:AB$93,$D1133)/$E1133</f>
        <v/>
      </c>
      <c r="AC1133" s="32">
        <f>INDEX(AC$80:AC$93,$D1133)/$E1133</f>
        <v/>
      </c>
      <c r="AD1133" s="32">
        <f>INDEX(AD$80:AD$93,$D1133)/$E1133</f>
        <v/>
      </c>
      <c r="AF1133" s="11">
        <f>CodePrefix&amp;$A1133&amp;IF($C1133="","","."&amp;$C1133&amp;"."&amp;$B1133)&amp;INDEX(VarEnd,MATCH($A1133,VarKey,0))&amp;AF$5</f>
        <v/>
      </c>
      <c r="AG1133" s="37">
        <f>INDEX(AG$80:AG$93,$D1133)/$E1133</f>
        <v/>
      </c>
      <c r="AH1133" s="32">
        <f>INDEX(AH$80:AH$93,$D1133)/$E1133</f>
        <v/>
      </c>
      <c r="AI1133" s="32">
        <f>INDEX(AI$80:AI$93,$D1133)/$E1133</f>
        <v/>
      </c>
      <c r="AJ1133" s="32">
        <f>INDEX(AJ$80:AJ$93,$D1133)/$E1133</f>
        <v/>
      </c>
      <c r="AK1133" s="32">
        <f>INDEX(AK$80:AK$93,$D1133)/$E1133</f>
        <v/>
      </c>
      <c r="AL1133" s="32">
        <f>INDEX(AL$80:AL$93,$D1133)/$E1133</f>
        <v/>
      </c>
      <c r="AM1133" s="32">
        <f>INDEX(AM$80:AM$93,$D1133)/$E1133</f>
        <v/>
      </c>
      <c r="AN1133" s="32">
        <f>INDEX(AN$80:AN$93,$D1133)/$E1133</f>
        <v/>
      </c>
      <c r="AO1133" s="32">
        <f>INDEX(AO$80:AO$93,$D1133)/$E1133</f>
        <v/>
      </c>
      <c r="AP1133" s="32">
        <f>INDEX(AP$80:AP$93,$D1133)/$E1133</f>
        <v/>
      </c>
      <c r="AQ1133" s="32">
        <f>INDEX(AQ$80:AQ$93,$D1133)/$E1133</f>
        <v/>
      </c>
      <c r="AR1133" s="32">
        <f>INDEX(AR$80:AR$93,$D1133)/$E1133</f>
        <v/>
      </c>
      <c r="AS1133" s="32">
        <f>INDEX(AS$80:AS$93,$D1133)/$E1133</f>
        <v/>
      </c>
      <c r="AT1133" s="32">
        <f>INDEX(AT$80:AT$93,$D1133)/$E1133</f>
        <v/>
      </c>
      <c r="AU1133" s="32">
        <f>INDEX(AU$80:AU$93,$D1133)/$E1133</f>
        <v/>
      </c>
      <c r="AV1133" s="32">
        <f>INDEX(AV$80:AV$93,$D1133)/$E1133</f>
        <v/>
      </c>
      <c r="AW1133" s="32">
        <f>INDEX(AW$80:AW$93,$D1133)/$E1133</f>
        <v/>
      </c>
      <c r="AX1133" s="32">
        <f>INDEX(AX$80:AX$93,$D1133)/$E1133</f>
        <v/>
      </c>
      <c r="AY1133" s="32">
        <f>INDEX(AY$80:AY$93,$D1133)/$E1133</f>
        <v/>
      </c>
    </row>
    <row r="1134" hidden="1" outlineLevel="2">
      <c r="A1134" s="14" t="inlineStr">
        <is>
          <t>ntx</t>
        </is>
      </c>
      <c r="B1134" s="14" t="inlineStr">
        <is>
          <t>nga</t>
        </is>
      </c>
      <c r="C1134" s="14" t="inlineStr">
        <is>
          <t>ral</t>
        </is>
      </c>
      <c r="D1134" s="32">
        <f>INDEX(Inputs!$N$5:$N$132,MATCH($B1134&amp;"|"&amp;$C1134,Inputs!$A$5:$A$132,0))</f>
        <v/>
      </c>
      <c r="E1134" s="32">
        <f>INDEX(Inputs!$K$5:$K$132,MATCH($B1134&amp;"|"&amp;$C1134,Inputs!$A$5:$A$132,0))</f>
        <v/>
      </c>
      <c r="F1134" s="36" t="n"/>
      <c r="G1134" s="36" t="n"/>
      <c r="H1134" s="14">
        <f>INDEX(VarLab,MATCH($A1134,VarKey,0))&amp;INDEX(MemLab,MATCH($C1134&amp;"|"&amp;$B1134,MemKey,0))</f>
        <v/>
      </c>
      <c r="I1134" s="14">
        <f>INDEX(VarUnit,MATCH($A1134,VarKey,0))</f>
        <v/>
      </c>
      <c r="J1134" s="14">
        <f>INDEX(VarSrc,MATCH($A1134,VarKey,0))</f>
        <v/>
      </c>
      <c r="K1134" s="11">
        <f>CodePrefix&amp;$A1134&amp;IF($C1134="","","."&amp;$C1134&amp;"."&amp;$B1134)&amp;INDEX(VarEnd,MATCH($A1134,VarKey,0))&amp;K$5</f>
        <v/>
      </c>
      <c r="L1134" s="37">
        <f>INDEX(L$80:L$93,$D1134)/$E1134</f>
        <v/>
      </c>
      <c r="M1134" s="32">
        <f>INDEX(M$80:M$93,$D1134)/$E1134</f>
        <v/>
      </c>
      <c r="N1134" s="32">
        <f>INDEX(N$80:N$93,$D1134)/$E1134</f>
        <v/>
      </c>
      <c r="O1134" s="32">
        <f>INDEX(O$80:O$93,$D1134)/$E1134</f>
        <v/>
      </c>
      <c r="P1134" s="32">
        <f>INDEX(P$80:P$93,$D1134)/$E1134</f>
        <v/>
      </c>
      <c r="Q1134" s="32">
        <f>INDEX(Q$80:Q$93,$D1134)/$E1134</f>
        <v/>
      </c>
      <c r="R1134" s="32">
        <f>INDEX(R$80:R$93,$D1134)/$E1134</f>
        <v/>
      </c>
      <c r="S1134" s="32">
        <f>INDEX(S$80:S$93,$D1134)/$E1134</f>
        <v/>
      </c>
      <c r="T1134" s="32">
        <f>INDEX(T$80:T$93,$D1134)/$E1134</f>
        <v/>
      </c>
      <c r="U1134" s="32">
        <f>INDEX(U$80:U$93,$D1134)/$E1134</f>
        <v/>
      </c>
      <c r="V1134" s="32">
        <f>INDEX(V$80:V$93,$D1134)/$E1134</f>
        <v/>
      </c>
      <c r="W1134" s="32">
        <f>INDEX(W$80:W$93,$D1134)/$E1134</f>
        <v/>
      </c>
      <c r="X1134" s="32">
        <f>INDEX(X$80:X$93,$D1134)/$E1134</f>
        <v/>
      </c>
      <c r="Y1134" s="32">
        <f>INDEX(Y$80:Y$93,$D1134)/$E1134</f>
        <v/>
      </c>
      <c r="Z1134" s="32">
        <f>INDEX(Z$80:Z$93,$D1134)/$E1134</f>
        <v/>
      </c>
      <c r="AA1134" s="32">
        <f>INDEX(AA$80:AA$93,$D1134)/$E1134</f>
        <v/>
      </c>
      <c r="AB1134" s="32">
        <f>INDEX(AB$80:AB$93,$D1134)/$E1134</f>
        <v/>
      </c>
      <c r="AC1134" s="32">
        <f>INDEX(AC$80:AC$93,$D1134)/$E1134</f>
        <v/>
      </c>
      <c r="AD1134" s="32">
        <f>INDEX(AD$80:AD$93,$D1134)/$E1134</f>
        <v/>
      </c>
      <c r="AF1134" s="11">
        <f>CodePrefix&amp;$A1134&amp;IF($C1134="","","."&amp;$C1134&amp;"."&amp;$B1134)&amp;INDEX(VarEnd,MATCH($A1134,VarKey,0))&amp;AF$5</f>
        <v/>
      </c>
      <c r="AG1134" s="37">
        <f>INDEX(AG$80:AG$93,$D1134)/$E1134</f>
        <v/>
      </c>
      <c r="AH1134" s="32">
        <f>INDEX(AH$80:AH$93,$D1134)/$E1134</f>
        <v/>
      </c>
      <c r="AI1134" s="32">
        <f>INDEX(AI$80:AI$93,$D1134)/$E1134</f>
        <v/>
      </c>
      <c r="AJ1134" s="32">
        <f>INDEX(AJ$80:AJ$93,$D1134)/$E1134</f>
        <v/>
      </c>
      <c r="AK1134" s="32">
        <f>INDEX(AK$80:AK$93,$D1134)/$E1134</f>
        <v/>
      </c>
      <c r="AL1134" s="32">
        <f>INDEX(AL$80:AL$93,$D1134)/$E1134</f>
        <v/>
      </c>
      <c r="AM1134" s="32">
        <f>INDEX(AM$80:AM$93,$D1134)/$E1134</f>
        <v/>
      </c>
      <c r="AN1134" s="32">
        <f>INDEX(AN$80:AN$93,$D1134)/$E1134</f>
        <v/>
      </c>
      <c r="AO1134" s="32">
        <f>INDEX(AO$80:AO$93,$D1134)/$E1134</f>
        <v/>
      </c>
      <c r="AP1134" s="32">
        <f>INDEX(AP$80:AP$93,$D1134)/$E1134</f>
        <v/>
      </c>
      <c r="AQ1134" s="32">
        <f>INDEX(AQ$80:AQ$93,$D1134)/$E1134</f>
        <v/>
      </c>
      <c r="AR1134" s="32">
        <f>INDEX(AR$80:AR$93,$D1134)/$E1134</f>
        <v/>
      </c>
      <c r="AS1134" s="32">
        <f>INDEX(AS$80:AS$93,$D1134)/$E1134</f>
        <v/>
      </c>
      <c r="AT1134" s="32">
        <f>INDEX(AT$80:AT$93,$D1134)/$E1134</f>
        <v/>
      </c>
      <c r="AU1134" s="32">
        <f>INDEX(AU$80:AU$93,$D1134)/$E1134</f>
        <v/>
      </c>
      <c r="AV1134" s="32">
        <f>INDEX(AV$80:AV$93,$D1134)/$E1134</f>
        <v/>
      </c>
      <c r="AW1134" s="32">
        <f>INDEX(AW$80:AW$93,$D1134)/$E1134</f>
        <v/>
      </c>
      <c r="AX1134" s="32">
        <f>INDEX(AX$80:AX$93,$D1134)/$E1134</f>
        <v/>
      </c>
      <c r="AY1134" s="32">
        <f>INDEX(AY$80:AY$93,$D1134)/$E1134</f>
        <v/>
      </c>
    </row>
    <row r="1135" hidden="1" outlineLevel="2">
      <c r="A1135" s="14" t="inlineStr">
        <is>
          <t>ntx</t>
        </is>
      </c>
      <c r="B1135" s="14" t="inlineStr">
        <is>
          <t>gso</t>
        </is>
      </c>
      <c r="C1135" s="14" t="inlineStr">
        <is>
          <t>ral</t>
        </is>
      </c>
      <c r="D1135" s="32">
        <f>INDEX(Inputs!$N$5:$N$132,MATCH($B1135&amp;"|"&amp;$C1135,Inputs!$A$5:$A$132,0))</f>
        <v/>
      </c>
      <c r="E1135" s="32">
        <f>INDEX(Inputs!$K$5:$K$132,MATCH($B1135&amp;"|"&amp;$C1135,Inputs!$A$5:$A$132,0))</f>
        <v/>
      </c>
      <c r="F1135" s="36" t="n"/>
      <c r="G1135" s="36" t="n"/>
      <c r="H1135" s="14">
        <f>INDEX(VarLab,MATCH($A1135,VarKey,0))&amp;INDEX(MemLab,MATCH($C1135&amp;"|"&amp;$B1135,MemKey,0))</f>
        <v/>
      </c>
      <c r="I1135" s="14">
        <f>INDEX(VarUnit,MATCH($A1135,VarKey,0))</f>
        <v/>
      </c>
      <c r="J1135" s="14">
        <f>INDEX(VarSrc,MATCH($A1135,VarKey,0))</f>
        <v/>
      </c>
      <c r="K1135" s="11">
        <f>CodePrefix&amp;$A1135&amp;IF($C1135="","","."&amp;$C1135&amp;"."&amp;$B1135)&amp;INDEX(VarEnd,MATCH($A1135,VarKey,0))&amp;K$5</f>
        <v/>
      </c>
      <c r="L1135" s="37">
        <f>INDEX(L$80:L$93,$D1135)/$E1135</f>
        <v/>
      </c>
      <c r="M1135" s="32">
        <f>INDEX(M$80:M$93,$D1135)/$E1135</f>
        <v/>
      </c>
      <c r="N1135" s="32">
        <f>INDEX(N$80:N$93,$D1135)/$E1135</f>
        <v/>
      </c>
      <c r="O1135" s="32">
        <f>INDEX(O$80:O$93,$D1135)/$E1135</f>
        <v/>
      </c>
      <c r="P1135" s="32">
        <f>INDEX(P$80:P$93,$D1135)/$E1135</f>
        <v/>
      </c>
      <c r="Q1135" s="32">
        <f>INDEX(Q$80:Q$93,$D1135)/$E1135</f>
        <v/>
      </c>
      <c r="R1135" s="32">
        <f>INDEX(R$80:R$93,$D1135)/$E1135</f>
        <v/>
      </c>
      <c r="S1135" s="32">
        <f>INDEX(S$80:S$93,$D1135)/$E1135</f>
        <v/>
      </c>
      <c r="T1135" s="32">
        <f>INDEX(T$80:T$93,$D1135)/$E1135</f>
        <v/>
      </c>
      <c r="U1135" s="32">
        <f>INDEX(U$80:U$93,$D1135)/$E1135</f>
        <v/>
      </c>
      <c r="V1135" s="32">
        <f>INDEX(V$80:V$93,$D1135)/$E1135</f>
        <v/>
      </c>
      <c r="W1135" s="32">
        <f>INDEX(W$80:W$93,$D1135)/$E1135</f>
        <v/>
      </c>
      <c r="X1135" s="32">
        <f>INDEX(X$80:X$93,$D1135)/$E1135</f>
        <v/>
      </c>
      <c r="Y1135" s="32">
        <f>INDEX(Y$80:Y$93,$D1135)/$E1135</f>
        <v/>
      </c>
      <c r="Z1135" s="32">
        <f>INDEX(Z$80:Z$93,$D1135)/$E1135</f>
        <v/>
      </c>
      <c r="AA1135" s="32">
        <f>INDEX(AA$80:AA$93,$D1135)/$E1135</f>
        <v/>
      </c>
      <c r="AB1135" s="32">
        <f>INDEX(AB$80:AB$93,$D1135)/$E1135</f>
        <v/>
      </c>
      <c r="AC1135" s="32">
        <f>INDEX(AC$80:AC$93,$D1135)/$E1135</f>
        <v/>
      </c>
      <c r="AD1135" s="32">
        <f>INDEX(AD$80:AD$93,$D1135)/$E1135</f>
        <v/>
      </c>
      <c r="AF1135" s="11">
        <f>CodePrefix&amp;$A1135&amp;IF($C1135="","","."&amp;$C1135&amp;"."&amp;$B1135)&amp;INDEX(VarEnd,MATCH($A1135,VarKey,0))&amp;AF$5</f>
        <v/>
      </c>
      <c r="AG1135" s="37">
        <f>INDEX(AG$80:AG$93,$D1135)/$E1135</f>
        <v/>
      </c>
      <c r="AH1135" s="32">
        <f>INDEX(AH$80:AH$93,$D1135)/$E1135</f>
        <v/>
      </c>
      <c r="AI1135" s="32">
        <f>INDEX(AI$80:AI$93,$D1135)/$E1135</f>
        <v/>
      </c>
      <c r="AJ1135" s="32">
        <f>INDEX(AJ$80:AJ$93,$D1135)/$E1135</f>
        <v/>
      </c>
      <c r="AK1135" s="32">
        <f>INDEX(AK$80:AK$93,$D1135)/$E1135</f>
        <v/>
      </c>
      <c r="AL1135" s="32">
        <f>INDEX(AL$80:AL$93,$D1135)/$E1135</f>
        <v/>
      </c>
      <c r="AM1135" s="32">
        <f>INDEX(AM$80:AM$93,$D1135)/$E1135</f>
        <v/>
      </c>
      <c r="AN1135" s="32">
        <f>INDEX(AN$80:AN$93,$D1135)/$E1135</f>
        <v/>
      </c>
      <c r="AO1135" s="32">
        <f>INDEX(AO$80:AO$93,$D1135)/$E1135</f>
        <v/>
      </c>
      <c r="AP1135" s="32">
        <f>INDEX(AP$80:AP$93,$D1135)/$E1135</f>
        <v/>
      </c>
      <c r="AQ1135" s="32">
        <f>INDEX(AQ$80:AQ$93,$D1135)/$E1135</f>
        <v/>
      </c>
      <c r="AR1135" s="32">
        <f>INDEX(AR$80:AR$93,$D1135)/$E1135</f>
        <v/>
      </c>
      <c r="AS1135" s="32">
        <f>INDEX(AS$80:AS$93,$D1135)/$E1135</f>
        <v/>
      </c>
      <c r="AT1135" s="32">
        <f>INDEX(AT$80:AT$93,$D1135)/$E1135</f>
        <v/>
      </c>
      <c r="AU1135" s="32">
        <f>INDEX(AU$80:AU$93,$D1135)/$E1135</f>
        <v/>
      </c>
      <c r="AV1135" s="32">
        <f>INDEX(AV$80:AV$93,$D1135)/$E1135</f>
        <v/>
      </c>
      <c r="AW1135" s="32">
        <f>INDEX(AW$80:AW$93,$D1135)/$E1135</f>
        <v/>
      </c>
      <c r="AX1135" s="32">
        <f>INDEX(AX$80:AX$93,$D1135)/$E1135</f>
        <v/>
      </c>
      <c r="AY1135" s="32">
        <f>INDEX(AY$80:AY$93,$D1135)/$E1135</f>
        <v/>
      </c>
    </row>
    <row r="1136" hidden="1" outlineLevel="2">
      <c r="A1136" s="14" t="inlineStr">
        <is>
          <t>ntx</t>
        </is>
      </c>
      <c r="B1136" s="14" t="inlineStr">
        <is>
          <t>die</t>
        </is>
      </c>
      <c r="C1136" s="14" t="inlineStr">
        <is>
          <t>ral</t>
        </is>
      </c>
      <c r="D1136" s="32">
        <f>INDEX(Inputs!$N$5:$N$132,MATCH($B1136&amp;"|"&amp;$C1136,Inputs!$A$5:$A$132,0))</f>
        <v/>
      </c>
      <c r="E1136" s="32">
        <f>INDEX(Inputs!$K$5:$K$132,MATCH($B1136&amp;"|"&amp;$C1136,Inputs!$A$5:$A$132,0))</f>
        <v/>
      </c>
      <c r="F1136" s="36" t="n"/>
      <c r="G1136" s="36" t="n"/>
      <c r="H1136" s="14">
        <f>INDEX(VarLab,MATCH($A1136,VarKey,0))&amp;INDEX(MemLab,MATCH($C1136&amp;"|"&amp;$B1136,MemKey,0))</f>
        <v/>
      </c>
      <c r="I1136" s="14">
        <f>INDEX(VarUnit,MATCH($A1136,VarKey,0))</f>
        <v/>
      </c>
      <c r="J1136" s="14">
        <f>INDEX(VarSrc,MATCH($A1136,VarKey,0))</f>
        <v/>
      </c>
      <c r="K1136" s="11">
        <f>CodePrefix&amp;$A1136&amp;IF($C1136="","","."&amp;$C1136&amp;"."&amp;$B1136)&amp;INDEX(VarEnd,MATCH($A1136,VarKey,0))&amp;K$5</f>
        <v/>
      </c>
      <c r="L1136" s="37">
        <f>INDEX(L$80:L$93,$D1136)/$E1136</f>
        <v/>
      </c>
      <c r="M1136" s="32">
        <f>INDEX(M$80:M$93,$D1136)/$E1136</f>
        <v/>
      </c>
      <c r="N1136" s="32">
        <f>INDEX(N$80:N$93,$D1136)/$E1136</f>
        <v/>
      </c>
      <c r="O1136" s="32">
        <f>INDEX(O$80:O$93,$D1136)/$E1136</f>
        <v/>
      </c>
      <c r="P1136" s="32">
        <f>INDEX(P$80:P$93,$D1136)/$E1136</f>
        <v/>
      </c>
      <c r="Q1136" s="32">
        <f>INDEX(Q$80:Q$93,$D1136)/$E1136</f>
        <v/>
      </c>
      <c r="R1136" s="32">
        <f>INDEX(R$80:R$93,$D1136)/$E1136</f>
        <v/>
      </c>
      <c r="S1136" s="32">
        <f>INDEX(S$80:S$93,$D1136)/$E1136</f>
        <v/>
      </c>
      <c r="T1136" s="32">
        <f>INDEX(T$80:T$93,$D1136)/$E1136</f>
        <v/>
      </c>
      <c r="U1136" s="32">
        <f>INDEX(U$80:U$93,$D1136)/$E1136</f>
        <v/>
      </c>
      <c r="V1136" s="32">
        <f>INDEX(V$80:V$93,$D1136)/$E1136</f>
        <v/>
      </c>
      <c r="W1136" s="32">
        <f>INDEX(W$80:W$93,$D1136)/$E1136</f>
        <v/>
      </c>
      <c r="X1136" s="32">
        <f>INDEX(X$80:X$93,$D1136)/$E1136</f>
        <v/>
      </c>
      <c r="Y1136" s="32">
        <f>INDEX(Y$80:Y$93,$D1136)/$E1136</f>
        <v/>
      </c>
      <c r="Z1136" s="32">
        <f>INDEX(Z$80:Z$93,$D1136)/$E1136</f>
        <v/>
      </c>
      <c r="AA1136" s="32">
        <f>INDEX(AA$80:AA$93,$D1136)/$E1136</f>
        <v/>
      </c>
      <c r="AB1136" s="32">
        <f>INDEX(AB$80:AB$93,$D1136)/$E1136</f>
        <v/>
      </c>
      <c r="AC1136" s="32">
        <f>INDEX(AC$80:AC$93,$D1136)/$E1136</f>
        <v/>
      </c>
      <c r="AD1136" s="32">
        <f>INDEX(AD$80:AD$93,$D1136)/$E1136</f>
        <v/>
      </c>
      <c r="AF1136" s="11">
        <f>CodePrefix&amp;$A1136&amp;IF($C1136="","","."&amp;$C1136&amp;"."&amp;$B1136)&amp;INDEX(VarEnd,MATCH($A1136,VarKey,0))&amp;AF$5</f>
        <v/>
      </c>
      <c r="AG1136" s="37">
        <f>INDEX(AG$80:AG$93,$D1136)/$E1136</f>
        <v/>
      </c>
      <c r="AH1136" s="32">
        <f>INDEX(AH$80:AH$93,$D1136)/$E1136</f>
        <v/>
      </c>
      <c r="AI1136" s="32">
        <f>INDEX(AI$80:AI$93,$D1136)/$E1136</f>
        <v/>
      </c>
      <c r="AJ1136" s="32">
        <f>INDEX(AJ$80:AJ$93,$D1136)/$E1136</f>
        <v/>
      </c>
      <c r="AK1136" s="32">
        <f>INDEX(AK$80:AK$93,$D1136)/$E1136</f>
        <v/>
      </c>
      <c r="AL1136" s="32">
        <f>INDEX(AL$80:AL$93,$D1136)/$E1136</f>
        <v/>
      </c>
      <c r="AM1136" s="32">
        <f>INDEX(AM$80:AM$93,$D1136)/$E1136</f>
        <v/>
      </c>
      <c r="AN1136" s="32">
        <f>INDEX(AN$80:AN$93,$D1136)/$E1136</f>
        <v/>
      </c>
      <c r="AO1136" s="32">
        <f>INDEX(AO$80:AO$93,$D1136)/$E1136</f>
        <v/>
      </c>
      <c r="AP1136" s="32">
        <f>INDEX(AP$80:AP$93,$D1136)/$E1136</f>
        <v/>
      </c>
      <c r="AQ1136" s="32">
        <f>INDEX(AQ$80:AQ$93,$D1136)/$E1136</f>
        <v/>
      </c>
      <c r="AR1136" s="32">
        <f>INDEX(AR$80:AR$93,$D1136)/$E1136</f>
        <v/>
      </c>
      <c r="AS1136" s="32">
        <f>INDEX(AS$80:AS$93,$D1136)/$E1136</f>
        <v/>
      </c>
      <c r="AT1136" s="32">
        <f>INDEX(AT$80:AT$93,$D1136)/$E1136</f>
        <v/>
      </c>
      <c r="AU1136" s="32">
        <f>INDEX(AU$80:AU$93,$D1136)/$E1136</f>
        <v/>
      </c>
      <c r="AV1136" s="32">
        <f>INDEX(AV$80:AV$93,$D1136)/$E1136</f>
        <v/>
      </c>
      <c r="AW1136" s="32">
        <f>INDEX(AW$80:AW$93,$D1136)/$E1136</f>
        <v/>
      </c>
      <c r="AX1136" s="32">
        <f>INDEX(AX$80:AX$93,$D1136)/$E1136</f>
        <v/>
      </c>
      <c r="AY1136" s="32">
        <f>INDEX(AY$80:AY$93,$D1136)/$E1136</f>
        <v/>
      </c>
    </row>
    <row r="1137" hidden="1" outlineLevel="2">
      <c r="A1137" s="14" t="inlineStr">
        <is>
          <t>ntx</t>
        </is>
      </c>
      <c r="B1137" s="14" t="inlineStr">
        <is>
          <t>lpg</t>
        </is>
      </c>
      <c r="C1137" s="14" t="inlineStr">
        <is>
          <t>ral</t>
        </is>
      </c>
      <c r="D1137" s="32">
        <f>INDEX(Inputs!$N$5:$N$132,MATCH($B1137&amp;"|"&amp;$C1137,Inputs!$A$5:$A$132,0))</f>
        <v/>
      </c>
      <c r="E1137" s="32">
        <f>INDEX(Inputs!$K$5:$K$132,MATCH($B1137&amp;"|"&amp;$C1137,Inputs!$A$5:$A$132,0))</f>
        <v/>
      </c>
      <c r="F1137" s="36" t="n"/>
      <c r="G1137" s="36" t="n"/>
      <c r="H1137" s="14">
        <f>INDEX(VarLab,MATCH($A1137,VarKey,0))&amp;INDEX(MemLab,MATCH($C1137&amp;"|"&amp;$B1137,MemKey,0))</f>
        <v/>
      </c>
      <c r="I1137" s="14">
        <f>INDEX(VarUnit,MATCH($A1137,VarKey,0))</f>
        <v/>
      </c>
      <c r="J1137" s="14">
        <f>INDEX(VarSrc,MATCH($A1137,VarKey,0))</f>
        <v/>
      </c>
      <c r="K1137" s="11">
        <f>CodePrefix&amp;$A1137&amp;IF($C1137="","","."&amp;$C1137&amp;"."&amp;$B1137)&amp;INDEX(VarEnd,MATCH($A1137,VarKey,0))&amp;K$5</f>
        <v/>
      </c>
      <c r="L1137" s="37">
        <f>INDEX(L$80:L$93,$D1137)/$E1137</f>
        <v/>
      </c>
      <c r="M1137" s="32">
        <f>INDEX(M$80:M$93,$D1137)/$E1137</f>
        <v/>
      </c>
      <c r="N1137" s="32">
        <f>INDEX(N$80:N$93,$D1137)/$E1137</f>
        <v/>
      </c>
      <c r="O1137" s="32">
        <f>INDEX(O$80:O$93,$D1137)/$E1137</f>
        <v/>
      </c>
      <c r="P1137" s="32">
        <f>INDEX(P$80:P$93,$D1137)/$E1137</f>
        <v/>
      </c>
      <c r="Q1137" s="32">
        <f>INDEX(Q$80:Q$93,$D1137)/$E1137</f>
        <v/>
      </c>
      <c r="R1137" s="32">
        <f>INDEX(R$80:R$93,$D1137)/$E1137</f>
        <v/>
      </c>
      <c r="S1137" s="32">
        <f>INDEX(S$80:S$93,$D1137)/$E1137</f>
        <v/>
      </c>
      <c r="T1137" s="32">
        <f>INDEX(T$80:T$93,$D1137)/$E1137</f>
        <v/>
      </c>
      <c r="U1137" s="32">
        <f>INDEX(U$80:U$93,$D1137)/$E1137</f>
        <v/>
      </c>
      <c r="V1137" s="32">
        <f>INDEX(V$80:V$93,$D1137)/$E1137</f>
        <v/>
      </c>
      <c r="W1137" s="32">
        <f>INDEX(W$80:W$93,$D1137)/$E1137</f>
        <v/>
      </c>
      <c r="X1137" s="32">
        <f>INDEX(X$80:X$93,$D1137)/$E1137</f>
        <v/>
      </c>
      <c r="Y1137" s="32">
        <f>INDEX(Y$80:Y$93,$D1137)/$E1137</f>
        <v/>
      </c>
      <c r="Z1137" s="32">
        <f>INDEX(Z$80:Z$93,$D1137)/$E1137</f>
        <v/>
      </c>
      <c r="AA1137" s="32">
        <f>INDEX(AA$80:AA$93,$D1137)/$E1137</f>
        <v/>
      </c>
      <c r="AB1137" s="32">
        <f>INDEX(AB$80:AB$93,$D1137)/$E1137</f>
        <v/>
      </c>
      <c r="AC1137" s="32">
        <f>INDEX(AC$80:AC$93,$D1137)/$E1137</f>
        <v/>
      </c>
      <c r="AD1137" s="32">
        <f>INDEX(AD$80:AD$93,$D1137)/$E1137</f>
        <v/>
      </c>
      <c r="AF1137" s="11">
        <f>CodePrefix&amp;$A1137&amp;IF($C1137="","","."&amp;$C1137&amp;"."&amp;$B1137)&amp;INDEX(VarEnd,MATCH($A1137,VarKey,0))&amp;AF$5</f>
        <v/>
      </c>
      <c r="AG1137" s="37">
        <f>INDEX(AG$80:AG$93,$D1137)/$E1137</f>
        <v/>
      </c>
      <c r="AH1137" s="32">
        <f>INDEX(AH$80:AH$93,$D1137)/$E1137</f>
        <v/>
      </c>
      <c r="AI1137" s="32">
        <f>INDEX(AI$80:AI$93,$D1137)/$E1137</f>
        <v/>
      </c>
      <c r="AJ1137" s="32">
        <f>INDEX(AJ$80:AJ$93,$D1137)/$E1137</f>
        <v/>
      </c>
      <c r="AK1137" s="32">
        <f>INDEX(AK$80:AK$93,$D1137)/$E1137</f>
        <v/>
      </c>
      <c r="AL1137" s="32">
        <f>INDEX(AL$80:AL$93,$D1137)/$E1137</f>
        <v/>
      </c>
      <c r="AM1137" s="32">
        <f>INDEX(AM$80:AM$93,$D1137)/$E1137</f>
        <v/>
      </c>
      <c r="AN1137" s="32">
        <f>INDEX(AN$80:AN$93,$D1137)/$E1137</f>
        <v/>
      </c>
      <c r="AO1137" s="32">
        <f>INDEX(AO$80:AO$93,$D1137)/$E1137</f>
        <v/>
      </c>
      <c r="AP1137" s="32">
        <f>INDEX(AP$80:AP$93,$D1137)/$E1137</f>
        <v/>
      </c>
      <c r="AQ1137" s="32">
        <f>INDEX(AQ$80:AQ$93,$D1137)/$E1137</f>
        <v/>
      </c>
      <c r="AR1137" s="32">
        <f>INDEX(AR$80:AR$93,$D1137)/$E1137</f>
        <v/>
      </c>
      <c r="AS1137" s="32">
        <f>INDEX(AS$80:AS$93,$D1137)/$E1137</f>
        <v/>
      </c>
      <c r="AT1137" s="32">
        <f>INDEX(AT$80:AT$93,$D1137)/$E1137</f>
        <v/>
      </c>
      <c r="AU1137" s="32">
        <f>INDEX(AU$80:AU$93,$D1137)/$E1137</f>
        <v/>
      </c>
      <c r="AV1137" s="32">
        <f>INDEX(AV$80:AV$93,$D1137)/$E1137</f>
        <v/>
      </c>
      <c r="AW1137" s="32">
        <f>INDEX(AW$80:AW$93,$D1137)/$E1137</f>
        <v/>
      </c>
      <c r="AX1137" s="32">
        <f>INDEX(AX$80:AX$93,$D1137)/$E1137</f>
        <v/>
      </c>
      <c r="AY1137" s="32">
        <f>INDEX(AY$80:AY$93,$D1137)/$E1137</f>
        <v/>
      </c>
    </row>
    <row r="1138" hidden="1" outlineLevel="2">
      <c r="A1138" s="14" t="inlineStr">
        <is>
          <t>ntx</t>
        </is>
      </c>
      <c r="B1138" s="14" t="inlineStr">
        <is>
          <t>ker</t>
        </is>
      </c>
      <c r="C1138" s="14" t="inlineStr">
        <is>
          <t>ral</t>
        </is>
      </c>
      <c r="D1138" s="32">
        <f>INDEX(Inputs!$N$5:$N$132,MATCH($B1138&amp;"|"&amp;$C1138,Inputs!$A$5:$A$132,0))</f>
        <v/>
      </c>
      <c r="E1138" s="32">
        <f>INDEX(Inputs!$K$5:$K$132,MATCH($B1138&amp;"|"&amp;$C1138,Inputs!$A$5:$A$132,0))</f>
        <v/>
      </c>
      <c r="F1138" s="36" t="n"/>
      <c r="G1138" s="36" t="n"/>
      <c r="H1138" s="14">
        <f>INDEX(VarLab,MATCH($A1138,VarKey,0))&amp;INDEX(MemLab,MATCH($C1138&amp;"|"&amp;$B1138,MemKey,0))</f>
        <v/>
      </c>
      <c r="I1138" s="14">
        <f>INDEX(VarUnit,MATCH($A1138,VarKey,0))</f>
        <v/>
      </c>
      <c r="J1138" s="14">
        <f>INDEX(VarSrc,MATCH($A1138,VarKey,0))</f>
        <v/>
      </c>
      <c r="K1138" s="11">
        <f>CodePrefix&amp;$A1138&amp;IF($C1138="","","."&amp;$C1138&amp;"."&amp;$B1138)&amp;INDEX(VarEnd,MATCH($A1138,VarKey,0))&amp;K$5</f>
        <v/>
      </c>
      <c r="L1138" s="37">
        <f>INDEX(L$80:L$93,$D1138)/$E1138</f>
        <v/>
      </c>
      <c r="M1138" s="32">
        <f>INDEX(M$80:M$93,$D1138)/$E1138</f>
        <v/>
      </c>
      <c r="N1138" s="32">
        <f>INDEX(N$80:N$93,$D1138)/$E1138</f>
        <v/>
      </c>
      <c r="O1138" s="32">
        <f>INDEX(O$80:O$93,$D1138)/$E1138</f>
        <v/>
      </c>
      <c r="P1138" s="32">
        <f>INDEX(P$80:P$93,$D1138)/$E1138</f>
        <v/>
      </c>
      <c r="Q1138" s="32">
        <f>INDEX(Q$80:Q$93,$D1138)/$E1138</f>
        <v/>
      </c>
      <c r="R1138" s="32">
        <f>INDEX(R$80:R$93,$D1138)/$E1138</f>
        <v/>
      </c>
      <c r="S1138" s="32">
        <f>INDEX(S$80:S$93,$D1138)/$E1138</f>
        <v/>
      </c>
      <c r="T1138" s="32">
        <f>INDEX(T$80:T$93,$D1138)/$E1138</f>
        <v/>
      </c>
      <c r="U1138" s="32">
        <f>INDEX(U$80:U$93,$D1138)/$E1138</f>
        <v/>
      </c>
      <c r="V1138" s="32">
        <f>INDEX(V$80:V$93,$D1138)/$E1138</f>
        <v/>
      </c>
      <c r="W1138" s="32">
        <f>INDEX(W$80:W$93,$D1138)/$E1138</f>
        <v/>
      </c>
      <c r="X1138" s="32">
        <f>INDEX(X$80:X$93,$D1138)/$E1138</f>
        <v/>
      </c>
      <c r="Y1138" s="32">
        <f>INDEX(Y$80:Y$93,$D1138)/$E1138</f>
        <v/>
      </c>
      <c r="Z1138" s="32">
        <f>INDEX(Z$80:Z$93,$D1138)/$E1138</f>
        <v/>
      </c>
      <c r="AA1138" s="32">
        <f>INDEX(AA$80:AA$93,$D1138)/$E1138</f>
        <v/>
      </c>
      <c r="AB1138" s="32">
        <f>INDEX(AB$80:AB$93,$D1138)/$E1138</f>
        <v/>
      </c>
      <c r="AC1138" s="32">
        <f>INDEX(AC$80:AC$93,$D1138)/$E1138</f>
        <v/>
      </c>
      <c r="AD1138" s="32">
        <f>INDEX(AD$80:AD$93,$D1138)/$E1138</f>
        <v/>
      </c>
      <c r="AF1138" s="11">
        <f>CodePrefix&amp;$A1138&amp;IF($C1138="","","."&amp;$C1138&amp;"."&amp;$B1138)&amp;INDEX(VarEnd,MATCH($A1138,VarKey,0))&amp;AF$5</f>
        <v/>
      </c>
      <c r="AG1138" s="37">
        <f>INDEX(AG$80:AG$93,$D1138)/$E1138</f>
        <v/>
      </c>
      <c r="AH1138" s="32">
        <f>INDEX(AH$80:AH$93,$D1138)/$E1138</f>
        <v/>
      </c>
      <c r="AI1138" s="32">
        <f>INDEX(AI$80:AI$93,$D1138)/$E1138</f>
        <v/>
      </c>
      <c r="AJ1138" s="32">
        <f>INDEX(AJ$80:AJ$93,$D1138)/$E1138</f>
        <v/>
      </c>
      <c r="AK1138" s="32">
        <f>INDEX(AK$80:AK$93,$D1138)/$E1138</f>
        <v/>
      </c>
      <c r="AL1138" s="32">
        <f>INDEX(AL$80:AL$93,$D1138)/$E1138</f>
        <v/>
      </c>
      <c r="AM1138" s="32">
        <f>INDEX(AM$80:AM$93,$D1138)/$E1138</f>
        <v/>
      </c>
      <c r="AN1138" s="32">
        <f>INDEX(AN$80:AN$93,$D1138)/$E1138</f>
        <v/>
      </c>
      <c r="AO1138" s="32">
        <f>INDEX(AO$80:AO$93,$D1138)/$E1138</f>
        <v/>
      </c>
      <c r="AP1138" s="32">
        <f>INDEX(AP$80:AP$93,$D1138)/$E1138</f>
        <v/>
      </c>
      <c r="AQ1138" s="32">
        <f>INDEX(AQ$80:AQ$93,$D1138)/$E1138</f>
        <v/>
      </c>
      <c r="AR1138" s="32">
        <f>INDEX(AR$80:AR$93,$D1138)/$E1138</f>
        <v/>
      </c>
      <c r="AS1138" s="32">
        <f>INDEX(AS$80:AS$93,$D1138)/$E1138</f>
        <v/>
      </c>
      <c r="AT1138" s="32">
        <f>INDEX(AT$80:AT$93,$D1138)/$E1138</f>
        <v/>
      </c>
      <c r="AU1138" s="32">
        <f>INDEX(AU$80:AU$93,$D1138)/$E1138</f>
        <v/>
      </c>
      <c r="AV1138" s="32">
        <f>INDEX(AV$80:AV$93,$D1138)/$E1138</f>
        <v/>
      </c>
      <c r="AW1138" s="32">
        <f>INDEX(AW$80:AW$93,$D1138)/$E1138</f>
        <v/>
      </c>
      <c r="AX1138" s="32">
        <f>INDEX(AX$80:AX$93,$D1138)/$E1138</f>
        <v/>
      </c>
      <c r="AY1138" s="32">
        <f>INDEX(AY$80:AY$93,$D1138)/$E1138</f>
        <v/>
      </c>
    </row>
    <row r="1139" hidden="1" outlineLevel="2">
      <c r="A1139" s="14" t="inlineStr">
        <is>
          <t>ntx</t>
        </is>
      </c>
      <c r="B1139" s="14" t="inlineStr">
        <is>
          <t>oop</t>
        </is>
      </c>
      <c r="C1139" s="14" t="inlineStr">
        <is>
          <t>ral</t>
        </is>
      </c>
      <c r="D1139" s="32">
        <f>INDEX(Inputs!$N$5:$N$132,MATCH($B1139&amp;"|"&amp;$C1139,Inputs!$A$5:$A$132,0))</f>
        <v/>
      </c>
      <c r="E1139" s="32">
        <f>INDEX(Inputs!$K$5:$K$132,MATCH($B1139&amp;"|"&amp;$C1139,Inputs!$A$5:$A$132,0))</f>
        <v/>
      </c>
      <c r="F1139" s="36" t="n"/>
      <c r="G1139" s="36" t="n"/>
      <c r="H1139" s="14">
        <f>INDEX(VarLab,MATCH($A1139,VarKey,0))&amp;INDEX(MemLab,MATCH($C1139&amp;"|"&amp;$B1139,MemKey,0))</f>
        <v/>
      </c>
      <c r="I1139" s="14">
        <f>INDEX(VarUnit,MATCH($A1139,VarKey,0))</f>
        <v/>
      </c>
      <c r="J1139" s="14">
        <f>INDEX(VarSrc,MATCH($A1139,VarKey,0))</f>
        <v/>
      </c>
      <c r="K1139" s="11">
        <f>CodePrefix&amp;$A1139&amp;IF($C1139="","","."&amp;$C1139&amp;"."&amp;$B1139)&amp;INDEX(VarEnd,MATCH($A1139,VarKey,0))&amp;K$5</f>
        <v/>
      </c>
      <c r="L1139" s="37">
        <f>INDEX(L$80:L$93,$D1139)/$E1139</f>
        <v/>
      </c>
      <c r="M1139" s="32">
        <f>INDEX(M$80:M$93,$D1139)/$E1139</f>
        <v/>
      </c>
      <c r="N1139" s="32">
        <f>INDEX(N$80:N$93,$D1139)/$E1139</f>
        <v/>
      </c>
      <c r="O1139" s="32">
        <f>INDEX(O$80:O$93,$D1139)/$E1139</f>
        <v/>
      </c>
      <c r="P1139" s="32">
        <f>INDEX(P$80:P$93,$D1139)/$E1139</f>
        <v/>
      </c>
      <c r="Q1139" s="32">
        <f>INDEX(Q$80:Q$93,$D1139)/$E1139</f>
        <v/>
      </c>
      <c r="R1139" s="32">
        <f>INDEX(R$80:R$93,$D1139)/$E1139</f>
        <v/>
      </c>
      <c r="S1139" s="32">
        <f>INDEX(S$80:S$93,$D1139)/$E1139</f>
        <v/>
      </c>
      <c r="T1139" s="32">
        <f>INDEX(T$80:T$93,$D1139)/$E1139</f>
        <v/>
      </c>
      <c r="U1139" s="32">
        <f>INDEX(U$80:U$93,$D1139)/$E1139</f>
        <v/>
      </c>
      <c r="V1139" s="32">
        <f>INDEX(V$80:V$93,$D1139)/$E1139</f>
        <v/>
      </c>
      <c r="W1139" s="32">
        <f>INDEX(W$80:W$93,$D1139)/$E1139</f>
        <v/>
      </c>
      <c r="X1139" s="32">
        <f>INDEX(X$80:X$93,$D1139)/$E1139</f>
        <v/>
      </c>
      <c r="Y1139" s="32">
        <f>INDEX(Y$80:Y$93,$D1139)/$E1139</f>
        <v/>
      </c>
      <c r="Z1139" s="32">
        <f>INDEX(Z$80:Z$93,$D1139)/$E1139</f>
        <v/>
      </c>
      <c r="AA1139" s="32">
        <f>INDEX(AA$80:AA$93,$D1139)/$E1139</f>
        <v/>
      </c>
      <c r="AB1139" s="32">
        <f>INDEX(AB$80:AB$93,$D1139)/$E1139</f>
        <v/>
      </c>
      <c r="AC1139" s="32">
        <f>INDEX(AC$80:AC$93,$D1139)/$E1139</f>
        <v/>
      </c>
      <c r="AD1139" s="32">
        <f>INDEX(AD$80:AD$93,$D1139)/$E1139</f>
        <v/>
      </c>
      <c r="AF1139" s="11">
        <f>CodePrefix&amp;$A1139&amp;IF($C1139="","","."&amp;$C1139&amp;"."&amp;$B1139)&amp;INDEX(VarEnd,MATCH($A1139,VarKey,0))&amp;AF$5</f>
        <v/>
      </c>
      <c r="AG1139" s="37">
        <f>INDEX(AG$80:AG$93,$D1139)/$E1139</f>
        <v/>
      </c>
      <c r="AH1139" s="32">
        <f>INDEX(AH$80:AH$93,$D1139)/$E1139</f>
        <v/>
      </c>
      <c r="AI1139" s="32">
        <f>INDEX(AI$80:AI$93,$D1139)/$E1139</f>
        <v/>
      </c>
      <c r="AJ1139" s="32">
        <f>INDEX(AJ$80:AJ$93,$D1139)/$E1139</f>
        <v/>
      </c>
      <c r="AK1139" s="32">
        <f>INDEX(AK$80:AK$93,$D1139)/$E1139</f>
        <v/>
      </c>
      <c r="AL1139" s="32">
        <f>INDEX(AL$80:AL$93,$D1139)/$E1139</f>
        <v/>
      </c>
      <c r="AM1139" s="32">
        <f>INDEX(AM$80:AM$93,$D1139)/$E1139</f>
        <v/>
      </c>
      <c r="AN1139" s="32">
        <f>INDEX(AN$80:AN$93,$D1139)/$E1139</f>
        <v/>
      </c>
      <c r="AO1139" s="32">
        <f>INDEX(AO$80:AO$93,$D1139)/$E1139</f>
        <v/>
      </c>
      <c r="AP1139" s="32">
        <f>INDEX(AP$80:AP$93,$D1139)/$E1139</f>
        <v/>
      </c>
      <c r="AQ1139" s="32">
        <f>INDEX(AQ$80:AQ$93,$D1139)/$E1139</f>
        <v/>
      </c>
      <c r="AR1139" s="32">
        <f>INDEX(AR$80:AR$93,$D1139)/$E1139</f>
        <v/>
      </c>
      <c r="AS1139" s="32">
        <f>INDEX(AS$80:AS$93,$D1139)/$E1139</f>
        <v/>
      </c>
      <c r="AT1139" s="32">
        <f>INDEX(AT$80:AT$93,$D1139)/$E1139</f>
        <v/>
      </c>
      <c r="AU1139" s="32">
        <f>INDEX(AU$80:AU$93,$D1139)/$E1139</f>
        <v/>
      </c>
      <c r="AV1139" s="32">
        <f>INDEX(AV$80:AV$93,$D1139)/$E1139</f>
        <v/>
      </c>
      <c r="AW1139" s="32">
        <f>INDEX(AW$80:AW$93,$D1139)/$E1139</f>
        <v/>
      </c>
      <c r="AX1139" s="32">
        <f>INDEX(AX$80:AX$93,$D1139)/$E1139</f>
        <v/>
      </c>
      <c r="AY1139" s="32">
        <f>INDEX(AY$80:AY$93,$D1139)/$E1139</f>
        <v/>
      </c>
    </row>
    <row r="1140" hidden="1" outlineLevel="2">
      <c r="A1140" s="14" t="inlineStr">
        <is>
          <t>ntx</t>
        </is>
      </c>
      <c r="B1140" s="14" t="inlineStr">
        <is>
          <t>bio</t>
        </is>
      </c>
      <c r="C1140" s="14" t="inlineStr">
        <is>
          <t>ral</t>
        </is>
      </c>
      <c r="D1140" s="32">
        <f>INDEX(Inputs!$N$5:$N$132,MATCH($B1140&amp;"|"&amp;$C1140,Inputs!$A$5:$A$132,0))</f>
        <v/>
      </c>
      <c r="E1140" s="32">
        <f>INDEX(Inputs!$K$5:$K$132,MATCH($B1140&amp;"|"&amp;$C1140,Inputs!$A$5:$A$132,0))</f>
        <v/>
      </c>
      <c r="F1140" s="36" t="n"/>
      <c r="G1140" s="36" t="n"/>
      <c r="H1140" s="14">
        <f>INDEX(VarLab,MATCH($A1140,VarKey,0))&amp;INDEX(MemLab,MATCH($C1140&amp;"|"&amp;$B1140,MemKey,0))</f>
        <v/>
      </c>
      <c r="I1140" s="14">
        <f>INDEX(VarUnit,MATCH($A1140,VarKey,0))</f>
        <v/>
      </c>
      <c r="J1140" s="14">
        <f>INDEX(VarSrc,MATCH($A1140,VarKey,0))</f>
        <v/>
      </c>
      <c r="K1140" s="11">
        <f>CodePrefix&amp;$A1140&amp;IF($C1140="","","."&amp;$C1140&amp;"."&amp;$B1140)&amp;INDEX(VarEnd,MATCH($A1140,VarKey,0))&amp;K$5</f>
        <v/>
      </c>
      <c r="L1140" s="37">
        <f>INDEX(L$80:L$93,$D1140)/$E1140</f>
        <v/>
      </c>
      <c r="M1140" s="32">
        <f>INDEX(M$80:M$93,$D1140)/$E1140</f>
        <v/>
      </c>
      <c r="N1140" s="32">
        <f>INDEX(N$80:N$93,$D1140)/$E1140</f>
        <v/>
      </c>
      <c r="O1140" s="32">
        <f>INDEX(O$80:O$93,$D1140)/$E1140</f>
        <v/>
      </c>
      <c r="P1140" s="32">
        <f>INDEX(P$80:P$93,$D1140)/$E1140</f>
        <v/>
      </c>
      <c r="Q1140" s="32">
        <f>INDEX(Q$80:Q$93,$D1140)/$E1140</f>
        <v/>
      </c>
      <c r="R1140" s="32">
        <f>INDEX(R$80:R$93,$D1140)/$E1140</f>
        <v/>
      </c>
      <c r="S1140" s="32">
        <f>INDEX(S$80:S$93,$D1140)/$E1140</f>
        <v/>
      </c>
      <c r="T1140" s="32">
        <f>INDEX(T$80:T$93,$D1140)/$E1140</f>
        <v/>
      </c>
      <c r="U1140" s="32">
        <f>INDEX(U$80:U$93,$D1140)/$E1140</f>
        <v/>
      </c>
      <c r="V1140" s="32">
        <f>INDEX(V$80:V$93,$D1140)/$E1140</f>
        <v/>
      </c>
      <c r="W1140" s="32">
        <f>INDEX(W$80:W$93,$D1140)/$E1140</f>
        <v/>
      </c>
      <c r="X1140" s="32">
        <f>INDEX(X$80:X$93,$D1140)/$E1140</f>
        <v/>
      </c>
      <c r="Y1140" s="32">
        <f>INDEX(Y$80:Y$93,$D1140)/$E1140</f>
        <v/>
      </c>
      <c r="Z1140" s="32">
        <f>INDEX(Z$80:Z$93,$D1140)/$E1140</f>
        <v/>
      </c>
      <c r="AA1140" s="32">
        <f>INDEX(AA$80:AA$93,$D1140)/$E1140</f>
        <v/>
      </c>
      <c r="AB1140" s="32">
        <f>INDEX(AB$80:AB$93,$D1140)/$E1140</f>
        <v/>
      </c>
      <c r="AC1140" s="32">
        <f>INDEX(AC$80:AC$93,$D1140)/$E1140</f>
        <v/>
      </c>
      <c r="AD1140" s="32">
        <f>INDEX(AD$80:AD$93,$D1140)/$E1140</f>
        <v/>
      </c>
      <c r="AF1140" s="11">
        <f>CodePrefix&amp;$A1140&amp;IF($C1140="","","."&amp;$C1140&amp;"."&amp;$B1140)&amp;INDEX(VarEnd,MATCH($A1140,VarKey,0))&amp;AF$5</f>
        <v/>
      </c>
      <c r="AG1140" s="37">
        <f>INDEX(AG$80:AG$93,$D1140)/$E1140</f>
        <v/>
      </c>
      <c r="AH1140" s="32">
        <f>INDEX(AH$80:AH$93,$D1140)/$E1140</f>
        <v/>
      </c>
      <c r="AI1140" s="32">
        <f>INDEX(AI$80:AI$93,$D1140)/$E1140</f>
        <v/>
      </c>
      <c r="AJ1140" s="32">
        <f>INDEX(AJ$80:AJ$93,$D1140)/$E1140</f>
        <v/>
      </c>
      <c r="AK1140" s="32">
        <f>INDEX(AK$80:AK$93,$D1140)/$E1140</f>
        <v/>
      </c>
      <c r="AL1140" s="32">
        <f>INDEX(AL$80:AL$93,$D1140)/$E1140</f>
        <v/>
      </c>
      <c r="AM1140" s="32">
        <f>INDEX(AM$80:AM$93,$D1140)/$E1140</f>
        <v/>
      </c>
      <c r="AN1140" s="32">
        <f>INDEX(AN$80:AN$93,$D1140)/$E1140</f>
        <v/>
      </c>
      <c r="AO1140" s="32">
        <f>INDEX(AO$80:AO$93,$D1140)/$E1140</f>
        <v/>
      </c>
      <c r="AP1140" s="32">
        <f>INDEX(AP$80:AP$93,$D1140)/$E1140</f>
        <v/>
      </c>
      <c r="AQ1140" s="32">
        <f>INDEX(AQ$80:AQ$93,$D1140)/$E1140</f>
        <v/>
      </c>
      <c r="AR1140" s="32">
        <f>INDEX(AR$80:AR$93,$D1140)/$E1140</f>
        <v/>
      </c>
      <c r="AS1140" s="32">
        <f>INDEX(AS$80:AS$93,$D1140)/$E1140</f>
        <v/>
      </c>
      <c r="AT1140" s="32">
        <f>INDEX(AT$80:AT$93,$D1140)/$E1140</f>
        <v/>
      </c>
      <c r="AU1140" s="32">
        <f>INDEX(AU$80:AU$93,$D1140)/$E1140</f>
        <v/>
      </c>
      <c r="AV1140" s="32">
        <f>INDEX(AV$80:AV$93,$D1140)/$E1140</f>
        <v/>
      </c>
      <c r="AW1140" s="32">
        <f>INDEX(AW$80:AW$93,$D1140)/$E1140</f>
        <v/>
      </c>
      <c r="AX1140" s="32">
        <f>INDEX(AX$80:AX$93,$D1140)/$E1140</f>
        <v/>
      </c>
      <c r="AY1140" s="32">
        <f>INDEX(AY$80:AY$93,$D1140)/$E1140</f>
        <v/>
      </c>
    </row>
    <row r="1141" hidden="1" outlineLevel="2"/>
    <row r="1142" hidden="1" outlineLevel="2">
      <c r="A1142" s="14" t="inlineStr">
        <is>
          <t>nce</t>
        </is>
      </c>
      <c r="B1142" s="14" t="inlineStr">
        <is>
          <t>coa</t>
        </is>
      </c>
      <c r="C1142" s="14" t="inlineStr">
        <is>
          <t>ral</t>
        </is>
      </c>
      <c r="D1142" s="36" t="n"/>
      <c r="E1142" s="36" t="n"/>
      <c r="F1142" s="36" t="n"/>
      <c r="G1142" s="36" t="n"/>
      <c r="H1142" s="14">
        <f>INDEX(VarLab,MATCH($A1142,VarKey,0))&amp;INDEX(MemLab,MATCH($C1142&amp;"|"&amp;$B1142,MemKey,0))</f>
        <v/>
      </c>
      <c r="I1142" s="14">
        <f>INDEX(VarUnit,MATCH($A1142,VarKey,0))</f>
        <v/>
      </c>
      <c r="J1142" s="14">
        <f>INDEX(VarSrc,MATCH($A1142,VarKey,0))</f>
        <v/>
      </c>
      <c r="K1142" s="11">
        <f>CodePrefix&amp;$A1142&amp;IF($C1142="","","."&amp;$C1142&amp;"."&amp;$B1142)&amp;INDEX(VarEnd,MATCH($A1142,VarKey,0))&amp;K$5</f>
        <v/>
      </c>
      <c r="L1142" s="37">
        <f>L1115+L1124+L1133</f>
        <v/>
      </c>
      <c r="M1142" s="32">
        <f>M1115+M1124+M1133</f>
        <v/>
      </c>
      <c r="N1142" s="32">
        <f>N1115+N1124+N1133</f>
        <v/>
      </c>
      <c r="O1142" s="32">
        <f>O1115+O1124+O1133</f>
        <v/>
      </c>
      <c r="P1142" s="32">
        <f>P1115+P1124+P1133</f>
        <v/>
      </c>
      <c r="Q1142" s="32">
        <f>Q1115+Q1124+Q1133</f>
        <v/>
      </c>
      <c r="R1142" s="32">
        <f>R1115+R1124+R1133</f>
        <v/>
      </c>
      <c r="S1142" s="32">
        <f>S1115+S1124+S1133</f>
        <v/>
      </c>
      <c r="T1142" s="32">
        <f>T1115+T1124+T1133</f>
        <v/>
      </c>
      <c r="U1142" s="32">
        <f>U1115+U1124+U1133</f>
        <v/>
      </c>
      <c r="V1142" s="32">
        <f>V1115+V1124+V1133</f>
        <v/>
      </c>
      <c r="W1142" s="32">
        <f>W1115+W1124+W1133</f>
        <v/>
      </c>
      <c r="X1142" s="32">
        <f>X1115+X1124+X1133</f>
        <v/>
      </c>
      <c r="Y1142" s="32">
        <f>Y1115+Y1124+Y1133</f>
        <v/>
      </c>
      <c r="Z1142" s="32">
        <f>Z1115+Z1124+Z1133</f>
        <v/>
      </c>
      <c r="AA1142" s="32">
        <f>AA1115+AA1124+AA1133</f>
        <v/>
      </c>
      <c r="AB1142" s="32">
        <f>AB1115+AB1124+AB1133</f>
        <v/>
      </c>
      <c r="AC1142" s="32">
        <f>AC1115+AC1124+AC1133</f>
        <v/>
      </c>
      <c r="AD1142" s="32">
        <f>AD1115+AD1124+AD1133</f>
        <v/>
      </c>
      <c r="AF1142" s="11">
        <f>CodePrefix&amp;$A1142&amp;IF($C1142="","","."&amp;$C1142&amp;"."&amp;$B1142)&amp;INDEX(VarEnd,MATCH($A1142,VarKey,0))&amp;AF$5</f>
        <v/>
      </c>
      <c r="AG1142" s="37">
        <f>AG1115+AG1124+AG1133</f>
        <v/>
      </c>
      <c r="AH1142" s="32">
        <f>AH1115+AH1124+AH1133</f>
        <v/>
      </c>
      <c r="AI1142" s="32">
        <f>AI1115+AI1124+AI1133</f>
        <v/>
      </c>
      <c r="AJ1142" s="32">
        <f>AJ1115+AJ1124+AJ1133</f>
        <v/>
      </c>
      <c r="AK1142" s="32">
        <f>AK1115+AK1124+AK1133</f>
        <v/>
      </c>
      <c r="AL1142" s="32">
        <f>AL1115+AL1124+AL1133</f>
        <v/>
      </c>
      <c r="AM1142" s="32">
        <f>AM1115+AM1124+AM1133</f>
        <v/>
      </c>
      <c r="AN1142" s="32">
        <f>AN1115+AN1124+AN1133</f>
        <v/>
      </c>
      <c r="AO1142" s="32">
        <f>AO1115+AO1124+AO1133</f>
        <v/>
      </c>
      <c r="AP1142" s="32">
        <f>AP1115+AP1124+AP1133</f>
        <v/>
      </c>
      <c r="AQ1142" s="32">
        <f>AQ1115+AQ1124+AQ1133</f>
        <v/>
      </c>
      <c r="AR1142" s="32">
        <f>AR1115+AR1124+AR1133</f>
        <v/>
      </c>
      <c r="AS1142" s="32">
        <f>AS1115+AS1124+AS1133</f>
        <v/>
      </c>
      <c r="AT1142" s="32">
        <f>AT1115+AT1124+AT1133</f>
        <v/>
      </c>
      <c r="AU1142" s="32">
        <f>AU1115+AU1124+AU1133</f>
        <v/>
      </c>
      <c r="AV1142" s="32">
        <f>AV1115+AV1124+AV1133</f>
        <v/>
      </c>
      <c r="AW1142" s="32">
        <f>AW1115+AW1124+AW1133</f>
        <v/>
      </c>
      <c r="AX1142" s="32">
        <f>AX1115+AX1124+AX1133</f>
        <v/>
      </c>
      <c r="AY1142" s="32">
        <f>AY1115+AY1124+AY1133</f>
        <v/>
      </c>
    </row>
    <row r="1143" hidden="1" outlineLevel="2">
      <c r="A1143" s="14" t="inlineStr">
        <is>
          <t>nce</t>
        </is>
      </c>
      <c r="B1143" s="14" t="inlineStr">
        <is>
          <t>nga</t>
        </is>
      </c>
      <c r="C1143" s="14" t="inlineStr">
        <is>
          <t>ral</t>
        </is>
      </c>
      <c r="D1143" s="36" t="n"/>
      <c r="E1143" s="36" t="n"/>
      <c r="F1143" s="36" t="n"/>
      <c r="G1143" s="36" t="n"/>
      <c r="H1143" s="14">
        <f>INDEX(VarLab,MATCH($A1143,VarKey,0))&amp;INDEX(MemLab,MATCH($C1143&amp;"|"&amp;$B1143,MemKey,0))</f>
        <v/>
      </c>
      <c r="I1143" s="14">
        <f>INDEX(VarUnit,MATCH($A1143,VarKey,0))</f>
        <v/>
      </c>
      <c r="J1143" s="14">
        <f>INDEX(VarSrc,MATCH($A1143,VarKey,0))</f>
        <v/>
      </c>
      <c r="K1143" s="11">
        <f>CodePrefix&amp;$A1143&amp;IF($C1143="","","."&amp;$C1143&amp;"."&amp;$B1143)&amp;INDEX(VarEnd,MATCH($A1143,VarKey,0))&amp;K$5</f>
        <v/>
      </c>
      <c r="L1143" s="37">
        <f>L1116+L1125+L1134</f>
        <v/>
      </c>
      <c r="M1143" s="32">
        <f>M1116+M1125+M1134</f>
        <v/>
      </c>
      <c r="N1143" s="32">
        <f>N1116+N1125+N1134</f>
        <v/>
      </c>
      <c r="O1143" s="32">
        <f>O1116+O1125+O1134</f>
        <v/>
      </c>
      <c r="P1143" s="32">
        <f>P1116+P1125+P1134</f>
        <v/>
      </c>
      <c r="Q1143" s="32">
        <f>Q1116+Q1125+Q1134</f>
        <v/>
      </c>
      <c r="R1143" s="32">
        <f>R1116+R1125+R1134</f>
        <v/>
      </c>
      <c r="S1143" s="32">
        <f>S1116+S1125+S1134</f>
        <v/>
      </c>
      <c r="T1143" s="32">
        <f>T1116+T1125+T1134</f>
        <v/>
      </c>
      <c r="U1143" s="32">
        <f>U1116+U1125+U1134</f>
        <v/>
      </c>
      <c r="V1143" s="32">
        <f>V1116+V1125+V1134</f>
        <v/>
      </c>
      <c r="W1143" s="32">
        <f>W1116+W1125+W1134</f>
        <v/>
      </c>
      <c r="X1143" s="32">
        <f>X1116+X1125+X1134</f>
        <v/>
      </c>
      <c r="Y1143" s="32">
        <f>Y1116+Y1125+Y1134</f>
        <v/>
      </c>
      <c r="Z1143" s="32">
        <f>Z1116+Z1125+Z1134</f>
        <v/>
      </c>
      <c r="AA1143" s="32">
        <f>AA1116+AA1125+AA1134</f>
        <v/>
      </c>
      <c r="AB1143" s="32">
        <f>AB1116+AB1125+AB1134</f>
        <v/>
      </c>
      <c r="AC1143" s="32">
        <f>AC1116+AC1125+AC1134</f>
        <v/>
      </c>
      <c r="AD1143" s="32">
        <f>AD1116+AD1125+AD1134</f>
        <v/>
      </c>
      <c r="AF1143" s="11">
        <f>CodePrefix&amp;$A1143&amp;IF($C1143="","","."&amp;$C1143&amp;"."&amp;$B1143)&amp;INDEX(VarEnd,MATCH($A1143,VarKey,0))&amp;AF$5</f>
        <v/>
      </c>
      <c r="AG1143" s="37">
        <f>AG1116+AG1125+AG1134</f>
        <v/>
      </c>
      <c r="AH1143" s="32">
        <f>AH1116+AH1125+AH1134</f>
        <v/>
      </c>
      <c r="AI1143" s="32">
        <f>AI1116+AI1125+AI1134</f>
        <v/>
      </c>
      <c r="AJ1143" s="32">
        <f>AJ1116+AJ1125+AJ1134</f>
        <v/>
      </c>
      <c r="AK1143" s="32">
        <f>AK1116+AK1125+AK1134</f>
        <v/>
      </c>
      <c r="AL1143" s="32">
        <f>AL1116+AL1125+AL1134</f>
        <v/>
      </c>
      <c r="AM1143" s="32">
        <f>AM1116+AM1125+AM1134</f>
        <v/>
      </c>
      <c r="AN1143" s="32">
        <f>AN1116+AN1125+AN1134</f>
        <v/>
      </c>
      <c r="AO1143" s="32">
        <f>AO1116+AO1125+AO1134</f>
        <v/>
      </c>
      <c r="AP1143" s="32">
        <f>AP1116+AP1125+AP1134</f>
        <v/>
      </c>
      <c r="AQ1143" s="32">
        <f>AQ1116+AQ1125+AQ1134</f>
        <v/>
      </c>
      <c r="AR1143" s="32">
        <f>AR1116+AR1125+AR1134</f>
        <v/>
      </c>
      <c r="AS1143" s="32">
        <f>AS1116+AS1125+AS1134</f>
        <v/>
      </c>
      <c r="AT1143" s="32">
        <f>AT1116+AT1125+AT1134</f>
        <v/>
      </c>
      <c r="AU1143" s="32">
        <f>AU1116+AU1125+AU1134</f>
        <v/>
      </c>
      <c r="AV1143" s="32">
        <f>AV1116+AV1125+AV1134</f>
        <v/>
      </c>
      <c r="AW1143" s="32">
        <f>AW1116+AW1125+AW1134</f>
        <v/>
      </c>
      <c r="AX1143" s="32">
        <f>AX1116+AX1125+AX1134</f>
        <v/>
      </c>
      <c r="AY1143" s="32">
        <f>AY1116+AY1125+AY1134</f>
        <v/>
      </c>
    </row>
    <row r="1144" hidden="1" outlineLevel="2">
      <c r="A1144" s="14" t="inlineStr">
        <is>
          <t>nce</t>
        </is>
      </c>
      <c r="B1144" s="14" t="inlineStr">
        <is>
          <t>gso</t>
        </is>
      </c>
      <c r="C1144" s="14" t="inlineStr">
        <is>
          <t>ral</t>
        </is>
      </c>
      <c r="D1144" s="36" t="n"/>
      <c r="E1144" s="36" t="n"/>
      <c r="F1144" s="36" t="n"/>
      <c r="G1144" s="36" t="n"/>
      <c r="H1144" s="14">
        <f>INDEX(VarLab,MATCH($A1144,VarKey,0))&amp;INDEX(MemLab,MATCH($C1144&amp;"|"&amp;$B1144,MemKey,0))</f>
        <v/>
      </c>
      <c r="I1144" s="14">
        <f>INDEX(VarUnit,MATCH($A1144,VarKey,0))</f>
        <v/>
      </c>
      <c r="J1144" s="14">
        <f>INDEX(VarSrc,MATCH($A1144,VarKey,0))</f>
        <v/>
      </c>
      <c r="K1144" s="11">
        <f>CodePrefix&amp;$A1144&amp;IF($C1144="","","."&amp;$C1144&amp;"."&amp;$B1144)&amp;INDEX(VarEnd,MATCH($A1144,VarKey,0))&amp;K$5</f>
        <v/>
      </c>
      <c r="L1144" s="37">
        <f>L1117+L1126+L1135</f>
        <v/>
      </c>
      <c r="M1144" s="32">
        <f>M1117+M1126+M1135</f>
        <v/>
      </c>
      <c r="N1144" s="32">
        <f>N1117+N1126+N1135</f>
        <v/>
      </c>
      <c r="O1144" s="32">
        <f>O1117+O1126+O1135</f>
        <v/>
      </c>
      <c r="P1144" s="32">
        <f>P1117+P1126+P1135</f>
        <v/>
      </c>
      <c r="Q1144" s="32">
        <f>Q1117+Q1126+Q1135</f>
        <v/>
      </c>
      <c r="R1144" s="32">
        <f>R1117+R1126+R1135</f>
        <v/>
      </c>
      <c r="S1144" s="32">
        <f>S1117+S1126+S1135</f>
        <v/>
      </c>
      <c r="T1144" s="32">
        <f>T1117+T1126+T1135</f>
        <v/>
      </c>
      <c r="U1144" s="32">
        <f>U1117+U1126+U1135</f>
        <v/>
      </c>
      <c r="V1144" s="32">
        <f>V1117+V1126+V1135</f>
        <v/>
      </c>
      <c r="W1144" s="32">
        <f>W1117+W1126+W1135</f>
        <v/>
      </c>
      <c r="X1144" s="32">
        <f>X1117+X1126+X1135</f>
        <v/>
      </c>
      <c r="Y1144" s="32">
        <f>Y1117+Y1126+Y1135</f>
        <v/>
      </c>
      <c r="Z1144" s="32">
        <f>Z1117+Z1126+Z1135</f>
        <v/>
      </c>
      <c r="AA1144" s="32">
        <f>AA1117+AA1126+AA1135</f>
        <v/>
      </c>
      <c r="AB1144" s="32">
        <f>AB1117+AB1126+AB1135</f>
        <v/>
      </c>
      <c r="AC1144" s="32">
        <f>AC1117+AC1126+AC1135</f>
        <v/>
      </c>
      <c r="AD1144" s="32">
        <f>AD1117+AD1126+AD1135</f>
        <v/>
      </c>
      <c r="AF1144" s="11">
        <f>CodePrefix&amp;$A1144&amp;IF($C1144="","","."&amp;$C1144&amp;"."&amp;$B1144)&amp;INDEX(VarEnd,MATCH($A1144,VarKey,0))&amp;AF$5</f>
        <v/>
      </c>
      <c r="AG1144" s="37">
        <f>AG1117+AG1126+AG1135</f>
        <v/>
      </c>
      <c r="AH1144" s="32">
        <f>AH1117+AH1126+AH1135</f>
        <v/>
      </c>
      <c r="AI1144" s="32">
        <f>AI1117+AI1126+AI1135</f>
        <v/>
      </c>
      <c r="AJ1144" s="32">
        <f>AJ1117+AJ1126+AJ1135</f>
        <v/>
      </c>
      <c r="AK1144" s="32">
        <f>AK1117+AK1126+AK1135</f>
        <v/>
      </c>
      <c r="AL1144" s="32">
        <f>AL1117+AL1126+AL1135</f>
        <v/>
      </c>
      <c r="AM1144" s="32">
        <f>AM1117+AM1126+AM1135</f>
        <v/>
      </c>
      <c r="AN1144" s="32">
        <f>AN1117+AN1126+AN1135</f>
        <v/>
      </c>
      <c r="AO1144" s="32">
        <f>AO1117+AO1126+AO1135</f>
        <v/>
      </c>
      <c r="AP1144" s="32">
        <f>AP1117+AP1126+AP1135</f>
        <v/>
      </c>
      <c r="AQ1144" s="32">
        <f>AQ1117+AQ1126+AQ1135</f>
        <v/>
      </c>
      <c r="AR1144" s="32">
        <f>AR1117+AR1126+AR1135</f>
        <v/>
      </c>
      <c r="AS1144" s="32">
        <f>AS1117+AS1126+AS1135</f>
        <v/>
      </c>
      <c r="AT1144" s="32">
        <f>AT1117+AT1126+AT1135</f>
        <v/>
      </c>
      <c r="AU1144" s="32">
        <f>AU1117+AU1126+AU1135</f>
        <v/>
      </c>
      <c r="AV1144" s="32">
        <f>AV1117+AV1126+AV1135</f>
        <v/>
      </c>
      <c r="AW1144" s="32">
        <f>AW1117+AW1126+AW1135</f>
        <v/>
      </c>
      <c r="AX1144" s="32">
        <f>AX1117+AX1126+AX1135</f>
        <v/>
      </c>
      <c r="AY1144" s="32">
        <f>AY1117+AY1126+AY1135</f>
        <v/>
      </c>
    </row>
    <row r="1145" hidden="1" outlineLevel="2">
      <c r="A1145" s="14" t="inlineStr">
        <is>
          <t>nce</t>
        </is>
      </c>
      <c r="B1145" s="14" t="inlineStr">
        <is>
          <t>die</t>
        </is>
      </c>
      <c r="C1145" s="14" t="inlineStr">
        <is>
          <t>ral</t>
        </is>
      </c>
      <c r="D1145" s="36" t="n"/>
      <c r="E1145" s="36" t="n"/>
      <c r="F1145" s="36" t="n"/>
      <c r="G1145" s="36" t="n"/>
      <c r="H1145" s="14">
        <f>INDEX(VarLab,MATCH($A1145,VarKey,0))&amp;INDEX(MemLab,MATCH($C1145&amp;"|"&amp;$B1145,MemKey,0))</f>
        <v/>
      </c>
      <c r="I1145" s="14">
        <f>INDEX(VarUnit,MATCH($A1145,VarKey,0))</f>
        <v/>
      </c>
      <c r="J1145" s="14">
        <f>INDEX(VarSrc,MATCH($A1145,VarKey,0))</f>
        <v/>
      </c>
      <c r="K1145" s="11">
        <f>CodePrefix&amp;$A1145&amp;IF($C1145="","","."&amp;$C1145&amp;"."&amp;$B1145)&amp;INDEX(VarEnd,MATCH($A1145,VarKey,0))&amp;K$5</f>
        <v/>
      </c>
      <c r="L1145" s="37">
        <f>L1118+L1127+L1136</f>
        <v/>
      </c>
      <c r="M1145" s="32">
        <f>M1118+M1127+M1136</f>
        <v/>
      </c>
      <c r="N1145" s="32">
        <f>N1118+N1127+N1136</f>
        <v/>
      </c>
      <c r="O1145" s="32">
        <f>O1118+O1127+O1136</f>
        <v/>
      </c>
      <c r="P1145" s="32">
        <f>P1118+P1127+P1136</f>
        <v/>
      </c>
      <c r="Q1145" s="32">
        <f>Q1118+Q1127+Q1136</f>
        <v/>
      </c>
      <c r="R1145" s="32">
        <f>R1118+R1127+R1136</f>
        <v/>
      </c>
      <c r="S1145" s="32">
        <f>S1118+S1127+S1136</f>
        <v/>
      </c>
      <c r="T1145" s="32">
        <f>T1118+T1127+T1136</f>
        <v/>
      </c>
      <c r="U1145" s="32">
        <f>U1118+U1127+U1136</f>
        <v/>
      </c>
      <c r="V1145" s="32">
        <f>V1118+V1127+V1136</f>
        <v/>
      </c>
      <c r="W1145" s="32">
        <f>W1118+W1127+W1136</f>
        <v/>
      </c>
      <c r="X1145" s="32">
        <f>X1118+X1127+X1136</f>
        <v/>
      </c>
      <c r="Y1145" s="32">
        <f>Y1118+Y1127+Y1136</f>
        <v/>
      </c>
      <c r="Z1145" s="32">
        <f>Z1118+Z1127+Z1136</f>
        <v/>
      </c>
      <c r="AA1145" s="32">
        <f>AA1118+AA1127+AA1136</f>
        <v/>
      </c>
      <c r="AB1145" s="32">
        <f>AB1118+AB1127+AB1136</f>
        <v/>
      </c>
      <c r="AC1145" s="32">
        <f>AC1118+AC1127+AC1136</f>
        <v/>
      </c>
      <c r="AD1145" s="32">
        <f>AD1118+AD1127+AD1136</f>
        <v/>
      </c>
      <c r="AF1145" s="11">
        <f>CodePrefix&amp;$A1145&amp;IF($C1145="","","."&amp;$C1145&amp;"."&amp;$B1145)&amp;INDEX(VarEnd,MATCH($A1145,VarKey,0))&amp;AF$5</f>
        <v/>
      </c>
      <c r="AG1145" s="37">
        <f>AG1118+AG1127+AG1136</f>
        <v/>
      </c>
      <c r="AH1145" s="32">
        <f>AH1118+AH1127+AH1136</f>
        <v/>
      </c>
      <c r="AI1145" s="32">
        <f>AI1118+AI1127+AI1136</f>
        <v/>
      </c>
      <c r="AJ1145" s="32">
        <f>AJ1118+AJ1127+AJ1136</f>
        <v/>
      </c>
      <c r="AK1145" s="32">
        <f>AK1118+AK1127+AK1136</f>
        <v/>
      </c>
      <c r="AL1145" s="32">
        <f>AL1118+AL1127+AL1136</f>
        <v/>
      </c>
      <c r="AM1145" s="32">
        <f>AM1118+AM1127+AM1136</f>
        <v/>
      </c>
      <c r="AN1145" s="32">
        <f>AN1118+AN1127+AN1136</f>
        <v/>
      </c>
      <c r="AO1145" s="32">
        <f>AO1118+AO1127+AO1136</f>
        <v/>
      </c>
      <c r="AP1145" s="32">
        <f>AP1118+AP1127+AP1136</f>
        <v/>
      </c>
      <c r="AQ1145" s="32">
        <f>AQ1118+AQ1127+AQ1136</f>
        <v/>
      </c>
      <c r="AR1145" s="32">
        <f>AR1118+AR1127+AR1136</f>
        <v/>
      </c>
      <c r="AS1145" s="32">
        <f>AS1118+AS1127+AS1136</f>
        <v/>
      </c>
      <c r="AT1145" s="32">
        <f>AT1118+AT1127+AT1136</f>
        <v/>
      </c>
      <c r="AU1145" s="32">
        <f>AU1118+AU1127+AU1136</f>
        <v/>
      </c>
      <c r="AV1145" s="32">
        <f>AV1118+AV1127+AV1136</f>
        <v/>
      </c>
      <c r="AW1145" s="32">
        <f>AW1118+AW1127+AW1136</f>
        <v/>
      </c>
      <c r="AX1145" s="32">
        <f>AX1118+AX1127+AX1136</f>
        <v/>
      </c>
      <c r="AY1145" s="32">
        <f>AY1118+AY1127+AY1136</f>
        <v/>
      </c>
    </row>
    <row r="1146" hidden="1" outlineLevel="2">
      <c r="A1146" s="14" t="inlineStr">
        <is>
          <t>nce</t>
        </is>
      </c>
      <c r="B1146" s="14" t="inlineStr">
        <is>
          <t>lpg</t>
        </is>
      </c>
      <c r="C1146" s="14" t="inlineStr">
        <is>
          <t>ral</t>
        </is>
      </c>
      <c r="D1146" s="36" t="n"/>
      <c r="E1146" s="36" t="n"/>
      <c r="F1146" s="36" t="n"/>
      <c r="G1146" s="36" t="n"/>
      <c r="H1146" s="14">
        <f>INDEX(VarLab,MATCH($A1146,VarKey,0))&amp;INDEX(MemLab,MATCH($C1146&amp;"|"&amp;$B1146,MemKey,0))</f>
        <v/>
      </c>
      <c r="I1146" s="14">
        <f>INDEX(VarUnit,MATCH($A1146,VarKey,0))</f>
        <v/>
      </c>
      <c r="J1146" s="14">
        <f>INDEX(VarSrc,MATCH($A1146,VarKey,0))</f>
        <v/>
      </c>
      <c r="K1146" s="11">
        <f>CodePrefix&amp;$A1146&amp;IF($C1146="","","."&amp;$C1146&amp;"."&amp;$B1146)&amp;INDEX(VarEnd,MATCH($A1146,VarKey,0))&amp;K$5</f>
        <v/>
      </c>
      <c r="L1146" s="37">
        <f>L1119+L1128+L1137</f>
        <v/>
      </c>
      <c r="M1146" s="32">
        <f>M1119+M1128+M1137</f>
        <v/>
      </c>
      <c r="N1146" s="32">
        <f>N1119+N1128+N1137</f>
        <v/>
      </c>
      <c r="O1146" s="32">
        <f>O1119+O1128+O1137</f>
        <v/>
      </c>
      <c r="P1146" s="32">
        <f>P1119+P1128+P1137</f>
        <v/>
      </c>
      <c r="Q1146" s="32">
        <f>Q1119+Q1128+Q1137</f>
        <v/>
      </c>
      <c r="R1146" s="32">
        <f>R1119+R1128+R1137</f>
        <v/>
      </c>
      <c r="S1146" s="32">
        <f>S1119+S1128+S1137</f>
        <v/>
      </c>
      <c r="T1146" s="32">
        <f>T1119+T1128+T1137</f>
        <v/>
      </c>
      <c r="U1146" s="32">
        <f>U1119+U1128+U1137</f>
        <v/>
      </c>
      <c r="V1146" s="32">
        <f>V1119+V1128+V1137</f>
        <v/>
      </c>
      <c r="W1146" s="32">
        <f>W1119+W1128+W1137</f>
        <v/>
      </c>
      <c r="X1146" s="32">
        <f>X1119+X1128+X1137</f>
        <v/>
      </c>
      <c r="Y1146" s="32">
        <f>Y1119+Y1128+Y1137</f>
        <v/>
      </c>
      <c r="Z1146" s="32">
        <f>Z1119+Z1128+Z1137</f>
        <v/>
      </c>
      <c r="AA1146" s="32">
        <f>AA1119+AA1128+AA1137</f>
        <v/>
      </c>
      <c r="AB1146" s="32">
        <f>AB1119+AB1128+AB1137</f>
        <v/>
      </c>
      <c r="AC1146" s="32">
        <f>AC1119+AC1128+AC1137</f>
        <v/>
      </c>
      <c r="AD1146" s="32">
        <f>AD1119+AD1128+AD1137</f>
        <v/>
      </c>
      <c r="AF1146" s="11">
        <f>CodePrefix&amp;$A1146&amp;IF($C1146="","","."&amp;$C1146&amp;"."&amp;$B1146)&amp;INDEX(VarEnd,MATCH($A1146,VarKey,0))&amp;AF$5</f>
        <v/>
      </c>
      <c r="AG1146" s="37">
        <f>AG1119+AG1128+AG1137</f>
        <v/>
      </c>
      <c r="AH1146" s="32">
        <f>AH1119+AH1128+AH1137</f>
        <v/>
      </c>
      <c r="AI1146" s="32">
        <f>AI1119+AI1128+AI1137</f>
        <v/>
      </c>
      <c r="AJ1146" s="32">
        <f>AJ1119+AJ1128+AJ1137</f>
        <v/>
      </c>
      <c r="AK1146" s="32">
        <f>AK1119+AK1128+AK1137</f>
        <v/>
      </c>
      <c r="AL1146" s="32">
        <f>AL1119+AL1128+AL1137</f>
        <v/>
      </c>
      <c r="AM1146" s="32">
        <f>AM1119+AM1128+AM1137</f>
        <v/>
      </c>
      <c r="AN1146" s="32">
        <f>AN1119+AN1128+AN1137</f>
        <v/>
      </c>
      <c r="AO1146" s="32">
        <f>AO1119+AO1128+AO1137</f>
        <v/>
      </c>
      <c r="AP1146" s="32">
        <f>AP1119+AP1128+AP1137</f>
        <v/>
      </c>
      <c r="AQ1146" s="32">
        <f>AQ1119+AQ1128+AQ1137</f>
        <v/>
      </c>
      <c r="AR1146" s="32">
        <f>AR1119+AR1128+AR1137</f>
        <v/>
      </c>
      <c r="AS1146" s="32">
        <f>AS1119+AS1128+AS1137</f>
        <v/>
      </c>
      <c r="AT1146" s="32">
        <f>AT1119+AT1128+AT1137</f>
        <v/>
      </c>
      <c r="AU1146" s="32">
        <f>AU1119+AU1128+AU1137</f>
        <v/>
      </c>
      <c r="AV1146" s="32">
        <f>AV1119+AV1128+AV1137</f>
        <v/>
      </c>
      <c r="AW1146" s="32">
        <f>AW1119+AW1128+AW1137</f>
        <v/>
      </c>
      <c r="AX1146" s="32">
        <f>AX1119+AX1128+AX1137</f>
        <v/>
      </c>
      <c r="AY1146" s="32">
        <f>AY1119+AY1128+AY1137</f>
        <v/>
      </c>
    </row>
    <row r="1147" hidden="1" outlineLevel="2">
      <c r="A1147" s="14" t="inlineStr">
        <is>
          <t>nce</t>
        </is>
      </c>
      <c r="B1147" s="14" t="inlineStr">
        <is>
          <t>ker</t>
        </is>
      </c>
      <c r="C1147" s="14" t="inlineStr">
        <is>
          <t>ral</t>
        </is>
      </c>
      <c r="D1147" s="36" t="n"/>
      <c r="E1147" s="36" t="n"/>
      <c r="F1147" s="36" t="n"/>
      <c r="G1147" s="36" t="n"/>
      <c r="H1147" s="14">
        <f>INDEX(VarLab,MATCH($A1147,VarKey,0))&amp;INDEX(MemLab,MATCH($C1147&amp;"|"&amp;$B1147,MemKey,0))</f>
        <v/>
      </c>
      <c r="I1147" s="14">
        <f>INDEX(VarUnit,MATCH($A1147,VarKey,0))</f>
        <v/>
      </c>
      <c r="J1147" s="14">
        <f>INDEX(VarSrc,MATCH($A1147,VarKey,0))</f>
        <v/>
      </c>
      <c r="K1147" s="11">
        <f>CodePrefix&amp;$A1147&amp;IF($C1147="","","."&amp;$C1147&amp;"."&amp;$B1147)&amp;INDEX(VarEnd,MATCH($A1147,VarKey,0))&amp;K$5</f>
        <v/>
      </c>
      <c r="L1147" s="37">
        <f>L1120+L1129+L1138</f>
        <v/>
      </c>
      <c r="M1147" s="32">
        <f>M1120+M1129+M1138</f>
        <v/>
      </c>
      <c r="N1147" s="32">
        <f>N1120+N1129+N1138</f>
        <v/>
      </c>
      <c r="O1147" s="32">
        <f>O1120+O1129+O1138</f>
        <v/>
      </c>
      <c r="P1147" s="32">
        <f>P1120+P1129+P1138</f>
        <v/>
      </c>
      <c r="Q1147" s="32">
        <f>Q1120+Q1129+Q1138</f>
        <v/>
      </c>
      <c r="R1147" s="32">
        <f>R1120+R1129+R1138</f>
        <v/>
      </c>
      <c r="S1147" s="32">
        <f>S1120+S1129+S1138</f>
        <v/>
      </c>
      <c r="T1147" s="32">
        <f>T1120+T1129+T1138</f>
        <v/>
      </c>
      <c r="U1147" s="32">
        <f>U1120+U1129+U1138</f>
        <v/>
      </c>
      <c r="V1147" s="32">
        <f>V1120+V1129+V1138</f>
        <v/>
      </c>
      <c r="W1147" s="32">
        <f>W1120+W1129+W1138</f>
        <v/>
      </c>
      <c r="X1147" s="32">
        <f>X1120+X1129+X1138</f>
        <v/>
      </c>
      <c r="Y1147" s="32">
        <f>Y1120+Y1129+Y1138</f>
        <v/>
      </c>
      <c r="Z1147" s="32">
        <f>Z1120+Z1129+Z1138</f>
        <v/>
      </c>
      <c r="AA1147" s="32">
        <f>AA1120+AA1129+AA1138</f>
        <v/>
      </c>
      <c r="AB1147" s="32">
        <f>AB1120+AB1129+AB1138</f>
        <v/>
      </c>
      <c r="AC1147" s="32">
        <f>AC1120+AC1129+AC1138</f>
        <v/>
      </c>
      <c r="AD1147" s="32">
        <f>AD1120+AD1129+AD1138</f>
        <v/>
      </c>
      <c r="AF1147" s="11">
        <f>CodePrefix&amp;$A1147&amp;IF($C1147="","","."&amp;$C1147&amp;"."&amp;$B1147)&amp;INDEX(VarEnd,MATCH($A1147,VarKey,0))&amp;AF$5</f>
        <v/>
      </c>
      <c r="AG1147" s="37">
        <f>AG1120+AG1129+AG1138</f>
        <v/>
      </c>
      <c r="AH1147" s="32">
        <f>AH1120+AH1129+AH1138</f>
        <v/>
      </c>
      <c r="AI1147" s="32">
        <f>AI1120+AI1129+AI1138</f>
        <v/>
      </c>
      <c r="AJ1147" s="32">
        <f>AJ1120+AJ1129+AJ1138</f>
        <v/>
      </c>
      <c r="AK1147" s="32">
        <f>AK1120+AK1129+AK1138</f>
        <v/>
      </c>
      <c r="AL1147" s="32">
        <f>AL1120+AL1129+AL1138</f>
        <v/>
      </c>
      <c r="AM1147" s="32">
        <f>AM1120+AM1129+AM1138</f>
        <v/>
      </c>
      <c r="AN1147" s="32">
        <f>AN1120+AN1129+AN1138</f>
        <v/>
      </c>
      <c r="AO1147" s="32">
        <f>AO1120+AO1129+AO1138</f>
        <v/>
      </c>
      <c r="AP1147" s="32">
        <f>AP1120+AP1129+AP1138</f>
        <v/>
      </c>
      <c r="AQ1147" s="32">
        <f>AQ1120+AQ1129+AQ1138</f>
        <v/>
      </c>
      <c r="AR1147" s="32">
        <f>AR1120+AR1129+AR1138</f>
        <v/>
      </c>
      <c r="AS1147" s="32">
        <f>AS1120+AS1129+AS1138</f>
        <v/>
      </c>
      <c r="AT1147" s="32">
        <f>AT1120+AT1129+AT1138</f>
        <v/>
      </c>
      <c r="AU1147" s="32">
        <f>AU1120+AU1129+AU1138</f>
        <v/>
      </c>
      <c r="AV1147" s="32">
        <f>AV1120+AV1129+AV1138</f>
        <v/>
      </c>
      <c r="AW1147" s="32">
        <f>AW1120+AW1129+AW1138</f>
        <v/>
      </c>
      <c r="AX1147" s="32">
        <f>AX1120+AX1129+AX1138</f>
        <v/>
      </c>
      <c r="AY1147" s="32">
        <f>AY1120+AY1129+AY1138</f>
        <v/>
      </c>
    </row>
    <row r="1148" hidden="1" outlineLevel="2">
      <c r="A1148" s="14" t="inlineStr">
        <is>
          <t>nce</t>
        </is>
      </c>
      <c r="B1148" s="14" t="inlineStr">
        <is>
          <t>oop</t>
        </is>
      </c>
      <c r="C1148" s="14" t="inlineStr">
        <is>
          <t>ral</t>
        </is>
      </c>
      <c r="D1148" s="36" t="n"/>
      <c r="E1148" s="36" t="n"/>
      <c r="F1148" s="36" t="n"/>
      <c r="G1148" s="36" t="n"/>
      <c r="H1148" s="14">
        <f>INDEX(VarLab,MATCH($A1148,VarKey,0))&amp;INDEX(MemLab,MATCH($C1148&amp;"|"&amp;$B1148,MemKey,0))</f>
        <v/>
      </c>
      <c r="I1148" s="14">
        <f>INDEX(VarUnit,MATCH($A1148,VarKey,0))</f>
        <v/>
      </c>
      <c r="J1148" s="14">
        <f>INDEX(VarSrc,MATCH($A1148,VarKey,0))</f>
        <v/>
      </c>
      <c r="K1148" s="11">
        <f>CodePrefix&amp;$A1148&amp;IF($C1148="","","."&amp;$C1148&amp;"."&amp;$B1148)&amp;INDEX(VarEnd,MATCH($A1148,VarKey,0))&amp;K$5</f>
        <v/>
      </c>
      <c r="L1148" s="37">
        <f>L1121+L1130+L1139</f>
        <v/>
      </c>
      <c r="M1148" s="32">
        <f>M1121+M1130+M1139</f>
        <v/>
      </c>
      <c r="N1148" s="32">
        <f>N1121+N1130+N1139</f>
        <v/>
      </c>
      <c r="O1148" s="32">
        <f>O1121+O1130+O1139</f>
        <v/>
      </c>
      <c r="P1148" s="32">
        <f>P1121+P1130+P1139</f>
        <v/>
      </c>
      <c r="Q1148" s="32">
        <f>Q1121+Q1130+Q1139</f>
        <v/>
      </c>
      <c r="R1148" s="32">
        <f>R1121+R1130+R1139</f>
        <v/>
      </c>
      <c r="S1148" s="32">
        <f>S1121+S1130+S1139</f>
        <v/>
      </c>
      <c r="T1148" s="32">
        <f>T1121+T1130+T1139</f>
        <v/>
      </c>
      <c r="U1148" s="32">
        <f>U1121+U1130+U1139</f>
        <v/>
      </c>
      <c r="V1148" s="32">
        <f>V1121+V1130+V1139</f>
        <v/>
      </c>
      <c r="W1148" s="32">
        <f>W1121+W1130+W1139</f>
        <v/>
      </c>
      <c r="X1148" s="32">
        <f>X1121+X1130+X1139</f>
        <v/>
      </c>
      <c r="Y1148" s="32">
        <f>Y1121+Y1130+Y1139</f>
        <v/>
      </c>
      <c r="Z1148" s="32">
        <f>Z1121+Z1130+Z1139</f>
        <v/>
      </c>
      <c r="AA1148" s="32">
        <f>AA1121+AA1130+AA1139</f>
        <v/>
      </c>
      <c r="AB1148" s="32">
        <f>AB1121+AB1130+AB1139</f>
        <v/>
      </c>
      <c r="AC1148" s="32">
        <f>AC1121+AC1130+AC1139</f>
        <v/>
      </c>
      <c r="AD1148" s="32">
        <f>AD1121+AD1130+AD1139</f>
        <v/>
      </c>
      <c r="AF1148" s="11">
        <f>CodePrefix&amp;$A1148&amp;IF($C1148="","","."&amp;$C1148&amp;"."&amp;$B1148)&amp;INDEX(VarEnd,MATCH($A1148,VarKey,0))&amp;AF$5</f>
        <v/>
      </c>
      <c r="AG1148" s="37">
        <f>AG1121+AG1130+AG1139</f>
        <v/>
      </c>
      <c r="AH1148" s="32">
        <f>AH1121+AH1130+AH1139</f>
        <v/>
      </c>
      <c r="AI1148" s="32">
        <f>AI1121+AI1130+AI1139</f>
        <v/>
      </c>
      <c r="AJ1148" s="32">
        <f>AJ1121+AJ1130+AJ1139</f>
        <v/>
      </c>
      <c r="AK1148" s="32">
        <f>AK1121+AK1130+AK1139</f>
        <v/>
      </c>
      <c r="AL1148" s="32">
        <f>AL1121+AL1130+AL1139</f>
        <v/>
      </c>
      <c r="AM1148" s="32">
        <f>AM1121+AM1130+AM1139</f>
        <v/>
      </c>
      <c r="AN1148" s="32">
        <f>AN1121+AN1130+AN1139</f>
        <v/>
      </c>
      <c r="AO1148" s="32">
        <f>AO1121+AO1130+AO1139</f>
        <v/>
      </c>
      <c r="AP1148" s="32">
        <f>AP1121+AP1130+AP1139</f>
        <v/>
      </c>
      <c r="AQ1148" s="32">
        <f>AQ1121+AQ1130+AQ1139</f>
        <v/>
      </c>
      <c r="AR1148" s="32">
        <f>AR1121+AR1130+AR1139</f>
        <v/>
      </c>
      <c r="AS1148" s="32">
        <f>AS1121+AS1130+AS1139</f>
        <v/>
      </c>
      <c r="AT1148" s="32">
        <f>AT1121+AT1130+AT1139</f>
        <v/>
      </c>
      <c r="AU1148" s="32">
        <f>AU1121+AU1130+AU1139</f>
        <v/>
      </c>
      <c r="AV1148" s="32">
        <f>AV1121+AV1130+AV1139</f>
        <v/>
      </c>
      <c r="AW1148" s="32">
        <f>AW1121+AW1130+AW1139</f>
        <v/>
      </c>
      <c r="AX1148" s="32">
        <f>AX1121+AX1130+AX1139</f>
        <v/>
      </c>
      <c r="AY1148" s="32">
        <f>AY1121+AY1130+AY1139</f>
        <v/>
      </c>
    </row>
    <row r="1149" hidden="1" outlineLevel="2">
      <c r="A1149" s="14" t="inlineStr">
        <is>
          <t>nce</t>
        </is>
      </c>
      <c r="B1149" s="14" t="inlineStr">
        <is>
          <t>bio</t>
        </is>
      </c>
      <c r="C1149" s="14" t="inlineStr">
        <is>
          <t>ral</t>
        </is>
      </c>
      <c r="D1149" s="36" t="n"/>
      <c r="E1149" s="36" t="n"/>
      <c r="F1149" s="36" t="n"/>
      <c r="G1149" s="36" t="n"/>
      <c r="H1149" s="14">
        <f>INDEX(VarLab,MATCH($A1149,VarKey,0))&amp;INDEX(MemLab,MATCH($C1149&amp;"|"&amp;$B1149,MemKey,0))</f>
        <v/>
      </c>
      <c r="I1149" s="14">
        <f>INDEX(VarUnit,MATCH($A1149,VarKey,0))</f>
        <v/>
      </c>
      <c r="J1149" s="14">
        <f>INDEX(VarSrc,MATCH($A1149,VarKey,0))</f>
        <v/>
      </c>
      <c r="K1149" s="11">
        <f>CodePrefix&amp;$A1149&amp;IF($C1149="","","."&amp;$C1149&amp;"."&amp;$B1149)&amp;INDEX(VarEnd,MATCH($A1149,VarKey,0))&amp;K$5</f>
        <v/>
      </c>
      <c r="L1149" s="37">
        <f>L1122+L1131+L1140</f>
        <v/>
      </c>
      <c r="M1149" s="32">
        <f>M1122+M1131+M1140</f>
        <v/>
      </c>
      <c r="N1149" s="32">
        <f>N1122+N1131+N1140</f>
        <v/>
      </c>
      <c r="O1149" s="32">
        <f>O1122+O1131+O1140</f>
        <v/>
      </c>
      <c r="P1149" s="32">
        <f>P1122+P1131+P1140</f>
        <v/>
      </c>
      <c r="Q1149" s="32">
        <f>Q1122+Q1131+Q1140</f>
        <v/>
      </c>
      <c r="R1149" s="32">
        <f>R1122+R1131+R1140</f>
        <v/>
      </c>
      <c r="S1149" s="32">
        <f>S1122+S1131+S1140</f>
        <v/>
      </c>
      <c r="T1149" s="32">
        <f>T1122+T1131+T1140</f>
        <v/>
      </c>
      <c r="U1149" s="32">
        <f>U1122+U1131+U1140</f>
        <v/>
      </c>
      <c r="V1149" s="32">
        <f>V1122+V1131+V1140</f>
        <v/>
      </c>
      <c r="W1149" s="32">
        <f>W1122+W1131+W1140</f>
        <v/>
      </c>
      <c r="X1149" s="32">
        <f>X1122+X1131+X1140</f>
        <v/>
      </c>
      <c r="Y1149" s="32">
        <f>Y1122+Y1131+Y1140</f>
        <v/>
      </c>
      <c r="Z1149" s="32">
        <f>Z1122+Z1131+Z1140</f>
        <v/>
      </c>
      <c r="AA1149" s="32">
        <f>AA1122+AA1131+AA1140</f>
        <v/>
      </c>
      <c r="AB1149" s="32">
        <f>AB1122+AB1131+AB1140</f>
        <v/>
      </c>
      <c r="AC1149" s="32">
        <f>AC1122+AC1131+AC1140</f>
        <v/>
      </c>
      <c r="AD1149" s="32">
        <f>AD1122+AD1131+AD1140</f>
        <v/>
      </c>
      <c r="AF1149" s="11">
        <f>CodePrefix&amp;$A1149&amp;IF($C1149="","","."&amp;$C1149&amp;"."&amp;$B1149)&amp;INDEX(VarEnd,MATCH($A1149,VarKey,0))&amp;AF$5</f>
        <v/>
      </c>
      <c r="AG1149" s="37">
        <f>AG1122+AG1131+AG1140</f>
        <v/>
      </c>
      <c r="AH1149" s="32">
        <f>AH1122+AH1131+AH1140</f>
        <v/>
      </c>
      <c r="AI1149" s="32">
        <f>AI1122+AI1131+AI1140</f>
        <v/>
      </c>
      <c r="AJ1149" s="32">
        <f>AJ1122+AJ1131+AJ1140</f>
        <v/>
      </c>
      <c r="AK1149" s="32">
        <f>AK1122+AK1131+AK1140</f>
        <v/>
      </c>
      <c r="AL1149" s="32">
        <f>AL1122+AL1131+AL1140</f>
        <v/>
      </c>
      <c r="AM1149" s="32">
        <f>AM1122+AM1131+AM1140</f>
        <v/>
      </c>
      <c r="AN1149" s="32">
        <f>AN1122+AN1131+AN1140</f>
        <v/>
      </c>
      <c r="AO1149" s="32">
        <f>AO1122+AO1131+AO1140</f>
        <v/>
      </c>
      <c r="AP1149" s="32">
        <f>AP1122+AP1131+AP1140</f>
        <v/>
      </c>
      <c r="AQ1149" s="32">
        <f>AQ1122+AQ1131+AQ1140</f>
        <v/>
      </c>
      <c r="AR1149" s="32">
        <f>AR1122+AR1131+AR1140</f>
        <v/>
      </c>
      <c r="AS1149" s="32">
        <f>AS1122+AS1131+AS1140</f>
        <v/>
      </c>
      <c r="AT1149" s="32">
        <f>AT1122+AT1131+AT1140</f>
        <v/>
      </c>
      <c r="AU1149" s="32">
        <f>AU1122+AU1131+AU1140</f>
        <v/>
      </c>
      <c r="AV1149" s="32">
        <f>AV1122+AV1131+AV1140</f>
        <v/>
      </c>
      <c r="AW1149" s="32">
        <f>AW1122+AW1131+AW1140</f>
        <v/>
      </c>
      <c r="AX1149" s="32">
        <f>AX1122+AX1131+AX1140</f>
        <v/>
      </c>
      <c r="AY1149" s="32">
        <f>AY1122+AY1131+AY1140</f>
        <v/>
      </c>
    </row>
    <row r="1150" hidden="1" outlineLevel="2"/>
    <row r="1151" hidden="1" outlineLevel="2">
      <c r="A1151" s="14" t="inlineStr">
        <is>
          <t>xcp</t>
        </is>
      </c>
      <c r="B1151" s="14" t="inlineStr">
        <is>
          <t>coa</t>
        </is>
      </c>
      <c r="C1151" s="14" t="inlineStr">
        <is>
          <t>ral</t>
        </is>
      </c>
      <c r="D1151" s="32">
        <f>INDEX(Inputs!$W$5:$W$132,MATCH($B1151&amp;"|"&amp;$C1151,Inputs!$A$5:$A$132,0))</f>
        <v/>
      </c>
      <c r="E1151" s="32">
        <f>INDEX(Inputs!$Z$5:$Z$132,MATCH($B1151&amp;"|"&amp;$C1151,Inputs!$A$5:$A$132,0))</f>
        <v/>
      </c>
      <c r="F1151" s="32">
        <f>INDEX(Inputs!$AA$5:$AA$132,MATCH($B1151&amp;"|"&amp;$C1151,Inputs!$A$5:$A$132,0))</f>
        <v/>
      </c>
      <c r="G1151" s="36" t="n"/>
      <c r="H1151" s="14">
        <f>INDEX(VarLab,MATCH($A1151,VarKey,0))&amp;INDEX(MemLab,MATCH($C1151&amp;"|"&amp;$B1151,MemKey,0))</f>
        <v/>
      </c>
      <c r="I1151" s="14">
        <f>INDEX(VarUnit,MATCH($A1151,VarKey,0))</f>
        <v/>
      </c>
      <c r="J1151" s="14">
        <f>INDEX(VarSrc,MATCH($A1151,VarKey,0))</f>
        <v/>
      </c>
      <c r="K1151" s="11">
        <f>CodePrefix&amp;$A1151&amp;IF($C1151="","","."&amp;$C1151&amp;"."&amp;$B1151)&amp;INDEX(VarEnd,MATCH($A1151,VarKey,0))&amp;K$5</f>
        <v/>
      </c>
      <c r="L1151" s="37">
        <f>$D1151*($E1151*L$321+$F1151*L$324)</f>
        <v/>
      </c>
      <c r="M1151" s="32">
        <f>$D1151*($E1151*M$321+$F1151*M$324)</f>
        <v/>
      </c>
      <c r="N1151" s="32">
        <f>$D1151*($E1151*N$321+$F1151*N$324)</f>
        <v/>
      </c>
      <c r="O1151" s="32">
        <f>$D1151*($E1151*O$321+$F1151*O$324)</f>
        <v/>
      </c>
      <c r="P1151" s="32">
        <f>$D1151*($E1151*P$321+$F1151*P$324)</f>
        <v/>
      </c>
      <c r="Q1151" s="32">
        <f>$D1151*($E1151*Q$321+$F1151*Q$324)</f>
        <v/>
      </c>
      <c r="R1151" s="32">
        <f>$D1151*($E1151*R$321+$F1151*R$324)</f>
        <v/>
      </c>
      <c r="S1151" s="32">
        <f>$D1151*($E1151*S$321+$F1151*S$324)</f>
        <v/>
      </c>
      <c r="T1151" s="32">
        <f>$D1151*($E1151*T$321+$F1151*T$324)</f>
        <v/>
      </c>
      <c r="U1151" s="32">
        <f>$D1151*($E1151*U$321+$F1151*U$324)</f>
        <v/>
      </c>
      <c r="V1151" s="32">
        <f>$D1151*($E1151*V$321+$F1151*V$324)</f>
        <v/>
      </c>
      <c r="W1151" s="32">
        <f>$D1151*($E1151*W$321+$F1151*W$324)</f>
        <v/>
      </c>
      <c r="X1151" s="32">
        <f>$D1151*($E1151*X$321+$F1151*X$324)</f>
        <v/>
      </c>
      <c r="Y1151" s="32">
        <f>$D1151*($E1151*Y$321+$F1151*Y$324)</f>
        <v/>
      </c>
      <c r="Z1151" s="32">
        <f>$D1151*($E1151*Z$321+$F1151*Z$324)</f>
        <v/>
      </c>
      <c r="AA1151" s="32">
        <f>$D1151*($E1151*AA$321+$F1151*AA$324)</f>
        <v/>
      </c>
      <c r="AB1151" s="32">
        <f>$D1151*($E1151*AB$321+$F1151*AB$324)</f>
        <v/>
      </c>
      <c r="AC1151" s="32">
        <f>$D1151*($E1151*AC$321+$F1151*AC$324)</f>
        <v/>
      </c>
      <c r="AD1151" s="32">
        <f>$D1151*($E1151*AD$321+$F1151*AD$324)</f>
        <v/>
      </c>
      <c r="AF1151" s="11">
        <f>CodePrefix&amp;$A1151&amp;IF($C1151="","","."&amp;$C1151&amp;"."&amp;$B1151)&amp;INDEX(VarEnd,MATCH($A1151,VarKey,0))&amp;AF$5</f>
        <v/>
      </c>
      <c r="AG1151" s="37">
        <f>$D1151*($E1151*AG$321+$F1151*AG$324)</f>
        <v/>
      </c>
      <c r="AH1151" s="32">
        <f>$D1151*($E1151*AH$321+$F1151*AH$324)</f>
        <v/>
      </c>
      <c r="AI1151" s="32">
        <f>$D1151*($E1151*AI$321+$F1151*AI$324)</f>
        <v/>
      </c>
      <c r="AJ1151" s="32">
        <f>$D1151*($E1151*AJ$321+$F1151*AJ$324)</f>
        <v/>
      </c>
      <c r="AK1151" s="32">
        <f>$D1151*($E1151*AK$321+$F1151*AK$324)</f>
        <v/>
      </c>
      <c r="AL1151" s="32">
        <f>$D1151*($E1151*AL$321+$F1151*AL$324)</f>
        <v/>
      </c>
      <c r="AM1151" s="32">
        <f>$D1151*($E1151*AM$321+$F1151*AM$324)</f>
        <v/>
      </c>
      <c r="AN1151" s="32">
        <f>$D1151*($E1151*AN$321+$F1151*AN$324)</f>
        <v/>
      </c>
      <c r="AO1151" s="32">
        <f>$D1151*($E1151*AO$321+$F1151*AO$324)</f>
        <v/>
      </c>
      <c r="AP1151" s="32">
        <f>$D1151*($E1151*AP$321+$F1151*AP$324)</f>
        <v/>
      </c>
      <c r="AQ1151" s="32">
        <f>$D1151*($E1151*AQ$321+$F1151*AQ$324)</f>
        <v/>
      </c>
      <c r="AR1151" s="32">
        <f>$D1151*($E1151*AR$321+$F1151*AR$324)</f>
        <v/>
      </c>
      <c r="AS1151" s="32">
        <f>$D1151*($E1151*AS$321+$F1151*AS$324)</f>
        <v/>
      </c>
      <c r="AT1151" s="32">
        <f>$D1151*($E1151*AT$321+$F1151*AT$324)</f>
        <v/>
      </c>
      <c r="AU1151" s="32">
        <f>$D1151*($E1151*AU$321+$F1151*AU$324)</f>
        <v/>
      </c>
      <c r="AV1151" s="32">
        <f>$D1151*($E1151*AV$321+$F1151*AV$324)</f>
        <v/>
      </c>
      <c r="AW1151" s="32">
        <f>$D1151*($E1151*AW$321+$F1151*AW$324)</f>
        <v/>
      </c>
      <c r="AX1151" s="32">
        <f>$D1151*($E1151*AX$321+$F1151*AX$324)</f>
        <v/>
      </c>
      <c r="AY1151" s="32">
        <f>$D1151*($E1151*AY$321+$F1151*AY$324)</f>
        <v/>
      </c>
    </row>
    <row r="1152" hidden="1" outlineLevel="2">
      <c r="A1152" s="14" t="inlineStr">
        <is>
          <t>xcp</t>
        </is>
      </c>
      <c r="B1152" s="14" t="inlineStr">
        <is>
          <t>nga</t>
        </is>
      </c>
      <c r="C1152" s="14" t="inlineStr">
        <is>
          <t>ral</t>
        </is>
      </c>
      <c r="D1152" s="32">
        <f>INDEX(Inputs!$W$5:$W$132,MATCH($B1152&amp;"|"&amp;$C1152,Inputs!$A$5:$A$132,0))</f>
        <v/>
      </c>
      <c r="E1152" s="32">
        <f>INDEX(Inputs!$Z$5:$Z$132,MATCH($B1152&amp;"|"&amp;$C1152,Inputs!$A$5:$A$132,0))</f>
        <v/>
      </c>
      <c r="F1152" s="32">
        <f>INDEX(Inputs!$AA$5:$AA$132,MATCH($B1152&amp;"|"&amp;$C1152,Inputs!$A$5:$A$132,0))</f>
        <v/>
      </c>
      <c r="G1152" s="36" t="n"/>
      <c r="H1152" s="14">
        <f>INDEX(VarLab,MATCH($A1152,VarKey,0))&amp;INDEX(MemLab,MATCH($C1152&amp;"|"&amp;$B1152,MemKey,0))</f>
        <v/>
      </c>
      <c r="I1152" s="14">
        <f>INDEX(VarUnit,MATCH($A1152,VarKey,0))</f>
        <v/>
      </c>
      <c r="J1152" s="14">
        <f>INDEX(VarSrc,MATCH($A1152,VarKey,0))</f>
        <v/>
      </c>
      <c r="K1152" s="11">
        <f>CodePrefix&amp;$A1152&amp;IF($C1152="","","."&amp;$C1152&amp;"."&amp;$B1152)&amp;INDEX(VarEnd,MATCH($A1152,VarKey,0))&amp;K$5</f>
        <v/>
      </c>
      <c r="L1152" s="37">
        <f>$D1152*($E1152*L$321+$F1152*L$324)</f>
        <v/>
      </c>
      <c r="M1152" s="32">
        <f>$D1152*($E1152*M$321+$F1152*M$324)</f>
        <v/>
      </c>
      <c r="N1152" s="32">
        <f>$D1152*($E1152*N$321+$F1152*N$324)</f>
        <v/>
      </c>
      <c r="O1152" s="32">
        <f>$D1152*($E1152*O$321+$F1152*O$324)</f>
        <v/>
      </c>
      <c r="P1152" s="32">
        <f>$D1152*($E1152*P$321+$F1152*P$324)</f>
        <v/>
      </c>
      <c r="Q1152" s="32">
        <f>$D1152*($E1152*Q$321+$F1152*Q$324)</f>
        <v/>
      </c>
      <c r="R1152" s="32">
        <f>$D1152*($E1152*R$321+$F1152*R$324)</f>
        <v/>
      </c>
      <c r="S1152" s="32">
        <f>$D1152*($E1152*S$321+$F1152*S$324)</f>
        <v/>
      </c>
      <c r="T1152" s="32">
        <f>$D1152*($E1152*T$321+$F1152*T$324)</f>
        <v/>
      </c>
      <c r="U1152" s="32">
        <f>$D1152*($E1152*U$321+$F1152*U$324)</f>
        <v/>
      </c>
      <c r="V1152" s="32">
        <f>$D1152*($E1152*V$321+$F1152*V$324)</f>
        <v/>
      </c>
      <c r="W1152" s="32">
        <f>$D1152*($E1152*W$321+$F1152*W$324)</f>
        <v/>
      </c>
      <c r="X1152" s="32">
        <f>$D1152*($E1152*X$321+$F1152*X$324)</f>
        <v/>
      </c>
      <c r="Y1152" s="32">
        <f>$D1152*($E1152*Y$321+$F1152*Y$324)</f>
        <v/>
      </c>
      <c r="Z1152" s="32">
        <f>$D1152*($E1152*Z$321+$F1152*Z$324)</f>
        <v/>
      </c>
      <c r="AA1152" s="32">
        <f>$D1152*($E1152*AA$321+$F1152*AA$324)</f>
        <v/>
      </c>
      <c r="AB1152" s="32">
        <f>$D1152*($E1152*AB$321+$F1152*AB$324)</f>
        <v/>
      </c>
      <c r="AC1152" s="32">
        <f>$D1152*($E1152*AC$321+$F1152*AC$324)</f>
        <v/>
      </c>
      <c r="AD1152" s="32">
        <f>$D1152*($E1152*AD$321+$F1152*AD$324)</f>
        <v/>
      </c>
      <c r="AF1152" s="11">
        <f>CodePrefix&amp;$A1152&amp;IF($C1152="","","."&amp;$C1152&amp;"."&amp;$B1152)&amp;INDEX(VarEnd,MATCH($A1152,VarKey,0))&amp;AF$5</f>
        <v/>
      </c>
      <c r="AG1152" s="37">
        <f>$D1152*($E1152*AG$321+$F1152*AG$324)</f>
        <v/>
      </c>
      <c r="AH1152" s="32">
        <f>$D1152*($E1152*AH$321+$F1152*AH$324)</f>
        <v/>
      </c>
      <c r="AI1152" s="32">
        <f>$D1152*($E1152*AI$321+$F1152*AI$324)</f>
        <v/>
      </c>
      <c r="AJ1152" s="32">
        <f>$D1152*($E1152*AJ$321+$F1152*AJ$324)</f>
        <v/>
      </c>
      <c r="AK1152" s="32">
        <f>$D1152*($E1152*AK$321+$F1152*AK$324)</f>
        <v/>
      </c>
      <c r="AL1152" s="32">
        <f>$D1152*($E1152*AL$321+$F1152*AL$324)</f>
        <v/>
      </c>
      <c r="AM1152" s="32">
        <f>$D1152*($E1152*AM$321+$F1152*AM$324)</f>
        <v/>
      </c>
      <c r="AN1152" s="32">
        <f>$D1152*($E1152*AN$321+$F1152*AN$324)</f>
        <v/>
      </c>
      <c r="AO1152" s="32">
        <f>$D1152*($E1152*AO$321+$F1152*AO$324)</f>
        <v/>
      </c>
      <c r="AP1152" s="32">
        <f>$D1152*($E1152*AP$321+$F1152*AP$324)</f>
        <v/>
      </c>
      <c r="AQ1152" s="32">
        <f>$D1152*($E1152*AQ$321+$F1152*AQ$324)</f>
        <v/>
      </c>
      <c r="AR1152" s="32">
        <f>$D1152*($E1152*AR$321+$F1152*AR$324)</f>
        <v/>
      </c>
      <c r="AS1152" s="32">
        <f>$D1152*($E1152*AS$321+$F1152*AS$324)</f>
        <v/>
      </c>
      <c r="AT1152" s="32">
        <f>$D1152*($E1152*AT$321+$F1152*AT$324)</f>
        <v/>
      </c>
      <c r="AU1152" s="32">
        <f>$D1152*($E1152*AU$321+$F1152*AU$324)</f>
        <v/>
      </c>
      <c r="AV1152" s="32">
        <f>$D1152*($E1152*AV$321+$F1152*AV$324)</f>
        <v/>
      </c>
      <c r="AW1152" s="32">
        <f>$D1152*($E1152*AW$321+$F1152*AW$324)</f>
        <v/>
      </c>
      <c r="AX1152" s="32">
        <f>$D1152*($E1152*AX$321+$F1152*AX$324)</f>
        <v/>
      </c>
      <c r="AY1152" s="32">
        <f>$D1152*($E1152*AY$321+$F1152*AY$324)</f>
        <v/>
      </c>
    </row>
    <row r="1153" hidden="1" outlineLevel="2">
      <c r="A1153" s="14" t="inlineStr">
        <is>
          <t>xcp</t>
        </is>
      </c>
      <c r="B1153" s="14" t="inlineStr">
        <is>
          <t>gso</t>
        </is>
      </c>
      <c r="C1153" s="14" t="inlineStr">
        <is>
          <t>ral</t>
        </is>
      </c>
      <c r="D1153" s="32">
        <f>INDEX(Inputs!$W$5:$W$132,MATCH($B1153&amp;"|"&amp;$C1153,Inputs!$A$5:$A$132,0))</f>
        <v/>
      </c>
      <c r="E1153" s="32">
        <f>INDEX(Inputs!$Z$5:$Z$132,MATCH($B1153&amp;"|"&amp;$C1153,Inputs!$A$5:$A$132,0))</f>
        <v/>
      </c>
      <c r="F1153" s="32">
        <f>INDEX(Inputs!$AA$5:$AA$132,MATCH($B1153&amp;"|"&amp;$C1153,Inputs!$A$5:$A$132,0))</f>
        <v/>
      </c>
      <c r="G1153" s="36" t="n"/>
      <c r="H1153" s="14">
        <f>INDEX(VarLab,MATCH($A1153,VarKey,0))&amp;INDEX(MemLab,MATCH($C1153&amp;"|"&amp;$B1153,MemKey,0))</f>
        <v/>
      </c>
      <c r="I1153" s="14">
        <f>INDEX(VarUnit,MATCH($A1153,VarKey,0))</f>
        <v/>
      </c>
      <c r="J1153" s="14">
        <f>INDEX(VarSrc,MATCH($A1153,VarKey,0))</f>
        <v/>
      </c>
      <c r="K1153" s="11">
        <f>CodePrefix&amp;$A1153&amp;IF($C1153="","","."&amp;$C1153&amp;"."&amp;$B1153)&amp;INDEX(VarEnd,MATCH($A1153,VarKey,0))&amp;K$5</f>
        <v/>
      </c>
      <c r="L1153" s="37">
        <f>$D1153*($E1153*L$321+$F1153*L$324)</f>
        <v/>
      </c>
      <c r="M1153" s="32">
        <f>$D1153*($E1153*M$321+$F1153*M$324)</f>
        <v/>
      </c>
      <c r="N1153" s="32">
        <f>$D1153*($E1153*N$321+$F1153*N$324)</f>
        <v/>
      </c>
      <c r="O1153" s="32">
        <f>$D1153*($E1153*O$321+$F1153*O$324)</f>
        <v/>
      </c>
      <c r="P1153" s="32">
        <f>$D1153*($E1153*P$321+$F1153*P$324)</f>
        <v/>
      </c>
      <c r="Q1153" s="32">
        <f>$D1153*($E1153*Q$321+$F1153*Q$324)</f>
        <v/>
      </c>
      <c r="R1153" s="32">
        <f>$D1153*($E1153*R$321+$F1153*R$324)</f>
        <v/>
      </c>
      <c r="S1153" s="32">
        <f>$D1153*($E1153*S$321+$F1153*S$324)</f>
        <v/>
      </c>
      <c r="T1153" s="32">
        <f>$D1153*($E1153*T$321+$F1153*T$324)</f>
        <v/>
      </c>
      <c r="U1153" s="32">
        <f>$D1153*($E1153*U$321+$F1153*U$324)</f>
        <v/>
      </c>
      <c r="V1153" s="32">
        <f>$D1153*($E1153*V$321+$F1153*V$324)</f>
        <v/>
      </c>
      <c r="W1153" s="32">
        <f>$D1153*($E1153*W$321+$F1153*W$324)</f>
        <v/>
      </c>
      <c r="X1153" s="32">
        <f>$D1153*($E1153*X$321+$F1153*X$324)</f>
        <v/>
      </c>
      <c r="Y1153" s="32">
        <f>$D1153*($E1153*Y$321+$F1153*Y$324)</f>
        <v/>
      </c>
      <c r="Z1153" s="32">
        <f>$D1153*($E1153*Z$321+$F1153*Z$324)</f>
        <v/>
      </c>
      <c r="AA1153" s="32">
        <f>$D1153*($E1153*AA$321+$F1153*AA$324)</f>
        <v/>
      </c>
      <c r="AB1153" s="32">
        <f>$D1153*($E1153*AB$321+$F1153*AB$324)</f>
        <v/>
      </c>
      <c r="AC1153" s="32">
        <f>$D1153*($E1153*AC$321+$F1153*AC$324)</f>
        <v/>
      </c>
      <c r="AD1153" s="32">
        <f>$D1153*($E1153*AD$321+$F1153*AD$324)</f>
        <v/>
      </c>
      <c r="AF1153" s="11">
        <f>CodePrefix&amp;$A1153&amp;IF($C1153="","","."&amp;$C1153&amp;"."&amp;$B1153)&amp;INDEX(VarEnd,MATCH($A1153,VarKey,0))&amp;AF$5</f>
        <v/>
      </c>
      <c r="AG1153" s="37">
        <f>$D1153*($E1153*AG$321+$F1153*AG$324)</f>
        <v/>
      </c>
      <c r="AH1153" s="32">
        <f>$D1153*($E1153*AH$321+$F1153*AH$324)</f>
        <v/>
      </c>
      <c r="AI1153" s="32">
        <f>$D1153*($E1153*AI$321+$F1153*AI$324)</f>
        <v/>
      </c>
      <c r="AJ1153" s="32">
        <f>$D1153*($E1153*AJ$321+$F1153*AJ$324)</f>
        <v/>
      </c>
      <c r="AK1153" s="32">
        <f>$D1153*($E1153*AK$321+$F1153*AK$324)</f>
        <v/>
      </c>
      <c r="AL1153" s="32">
        <f>$D1153*($E1153*AL$321+$F1153*AL$324)</f>
        <v/>
      </c>
      <c r="AM1153" s="32">
        <f>$D1153*($E1153*AM$321+$F1153*AM$324)</f>
        <v/>
      </c>
      <c r="AN1153" s="32">
        <f>$D1153*($E1153*AN$321+$F1153*AN$324)</f>
        <v/>
      </c>
      <c r="AO1153" s="32">
        <f>$D1153*($E1153*AO$321+$F1153*AO$324)</f>
        <v/>
      </c>
      <c r="AP1153" s="32">
        <f>$D1153*($E1153*AP$321+$F1153*AP$324)</f>
        <v/>
      </c>
      <c r="AQ1153" s="32">
        <f>$D1153*($E1153*AQ$321+$F1153*AQ$324)</f>
        <v/>
      </c>
      <c r="AR1153" s="32">
        <f>$D1153*($E1153*AR$321+$F1153*AR$324)</f>
        <v/>
      </c>
      <c r="AS1153" s="32">
        <f>$D1153*($E1153*AS$321+$F1153*AS$324)</f>
        <v/>
      </c>
      <c r="AT1153" s="32">
        <f>$D1153*($E1153*AT$321+$F1153*AT$324)</f>
        <v/>
      </c>
      <c r="AU1153" s="32">
        <f>$D1153*($E1153*AU$321+$F1153*AU$324)</f>
        <v/>
      </c>
      <c r="AV1153" s="32">
        <f>$D1153*($E1153*AV$321+$F1153*AV$324)</f>
        <v/>
      </c>
      <c r="AW1153" s="32">
        <f>$D1153*($E1153*AW$321+$F1153*AW$324)</f>
        <v/>
      </c>
      <c r="AX1153" s="32">
        <f>$D1153*($E1153*AX$321+$F1153*AX$324)</f>
        <v/>
      </c>
      <c r="AY1153" s="32">
        <f>$D1153*($E1153*AY$321+$F1153*AY$324)</f>
        <v/>
      </c>
    </row>
    <row r="1154" hidden="1" outlineLevel="2">
      <c r="A1154" s="14" t="inlineStr">
        <is>
          <t>xcp</t>
        </is>
      </c>
      <c r="B1154" s="14" t="inlineStr">
        <is>
          <t>die</t>
        </is>
      </c>
      <c r="C1154" s="14" t="inlineStr">
        <is>
          <t>ral</t>
        </is>
      </c>
      <c r="D1154" s="32">
        <f>INDEX(Inputs!$W$5:$W$132,MATCH($B1154&amp;"|"&amp;$C1154,Inputs!$A$5:$A$132,0))</f>
        <v/>
      </c>
      <c r="E1154" s="32">
        <f>INDEX(Inputs!$Z$5:$Z$132,MATCH($B1154&amp;"|"&amp;$C1154,Inputs!$A$5:$A$132,0))</f>
        <v/>
      </c>
      <c r="F1154" s="32">
        <f>INDEX(Inputs!$AA$5:$AA$132,MATCH($B1154&amp;"|"&amp;$C1154,Inputs!$A$5:$A$132,0))</f>
        <v/>
      </c>
      <c r="G1154" s="36" t="n"/>
      <c r="H1154" s="14">
        <f>INDEX(VarLab,MATCH($A1154,VarKey,0))&amp;INDEX(MemLab,MATCH($C1154&amp;"|"&amp;$B1154,MemKey,0))</f>
        <v/>
      </c>
      <c r="I1154" s="14">
        <f>INDEX(VarUnit,MATCH($A1154,VarKey,0))</f>
        <v/>
      </c>
      <c r="J1154" s="14">
        <f>INDEX(VarSrc,MATCH($A1154,VarKey,0))</f>
        <v/>
      </c>
      <c r="K1154" s="11">
        <f>CodePrefix&amp;$A1154&amp;IF($C1154="","","."&amp;$C1154&amp;"."&amp;$B1154)&amp;INDEX(VarEnd,MATCH($A1154,VarKey,0))&amp;K$5</f>
        <v/>
      </c>
      <c r="L1154" s="37">
        <f>$D1154*($E1154*L$321+$F1154*L$324)</f>
        <v/>
      </c>
      <c r="M1154" s="32">
        <f>$D1154*($E1154*M$321+$F1154*M$324)</f>
        <v/>
      </c>
      <c r="N1154" s="32">
        <f>$D1154*($E1154*N$321+$F1154*N$324)</f>
        <v/>
      </c>
      <c r="O1154" s="32">
        <f>$D1154*($E1154*O$321+$F1154*O$324)</f>
        <v/>
      </c>
      <c r="P1154" s="32">
        <f>$D1154*($E1154*P$321+$F1154*P$324)</f>
        <v/>
      </c>
      <c r="Q1154" s="32">
        <f>$D1154*($E1154*Q$321+$F1154*Q$324)</f>
        <v/>
      </c>
      <c r="R1154" s="32">
        <f>$D1154*($E1154*R$321+$F1154*R$324)</f>
        <v/>
      </c>
      <c r="S1154" s="32">
        <f>$D1154*($E1154*S$321+$F1154*S$324)</f>
        <v/>
      </c>
      <c r="T1154" s="32">
        <f>$D1154*($E1154*T$321+$F1154*T$324)</f>
        <v/>
      </c>
      <c r="U1154" s="32">
        <f>$D1154*($E1154*U$321+$F1154*U$324)</f>
        <v/>
      </c>
      <c r="V1154" s="32">
        <f>$D1154*($E1154*V$321+$F1154*V$324)</f>
        <v/>
      </c>
      <c r="W1154" s="32">
        <f>$D1154*($E1154*W$321+$F1154*W$324)</f>
        <v/>
      </c>
      <c r="X1154" s="32">
        <f>$D1154*($E1154*X$321+$F1154*X$324)</f>
        <v/>
      </c>
      <c r="Y1154" s="32">
        <f>$D1154*($E1154*Y$321+$F1154*Y$324)</f>
        <v/>
      </c>
      <c r="Z1154" s="32">
        <f>$D1154*($E1154*Z$321+$F1154*Z$324)</f>
        <v/>
      </c>
      <c r="AA1154" s="32">
        <f>$D1154*($E1154*AA$321+$F1154*AA$324)</f>
        <v/>
      </c>
      <c r="AB1154" s="32">
        <f>$D1154*($E1154*AB$321+$F1154*AB$324)</f>
        <v/>
      </c>
      <c r="AC1154" s="32">
        <f>$D1154*($E1154*AC$321+$F1154*AC$324)</f>
        <v/>
      </c>
      <c r="AD1154" s="32">
        <f>$D1154*($E1154*AD$321+$F1154*AD$324)</f>
        <v/>
      </c>
      <c r="AF1154" s="11">
        <f>CodePrefix&amp;$A1154&amp;IF($C1154="","","."&amp;$C1154&amp;"."&amp;$B1154)&amp;INDEX(VarEnd,MATCH($A1154,VarKey,0))&amp;AF$5</f>
        <v/>
      </c>
      <c r="AG1154" s="37">
        <f>$D1154*($E1154*AG$321+$F1154*AG$324)</f>
        <v/>
      </c>
      <c r="AH1154" s="32">
        <f>$D1154*($E1154*AH$321+$F1154*AH$324)</f>
        <v/>
      </c>
      <c r="AI1154" s="32">
        <f>$D1154*($E1154*AI$321+$F1154*AI$324)</f>
        <v/>
      </c>
      <c r="AJ1154" s="32">
        <f>$D1154*($E1154*AJ$321+$F1154*AJ$324)</f>
        <v/>
      </c>
      <c r="AK1154" s="32">
        <f>$D1154*($E1154*AK$321+$F1154*AK$324)</f>
        <v/>
      </c>
      <c r="AL1154" s="32">
        <f>$D1154*($E1154*AL$321+$F1154*AL$324)</f>
        <v/>
      </c>
      <c r="AM1154" s="32">
        <f>$D1154*($E1154*AM$321+$F1154*AM$324)</f>
        <v/>
      </c>
      <c r="AN1154" s="32">
        <f>$D1154*($E1154*AN$321+$F1154*AN$324)</f>
        <v/>
      </c>
      <c r="AO1154" s="32">
        <f>$D1154*($E1154*AO$321+$F1154*AO$324)</f>
        <v/>
      </c>
      <c r="AP1154" s="32">
        <f>$D1154*($E1154*AP$321+$F1154*AP$324)</f>
        <v/>
      </c>
      <c r="AQ1154" s="32">
        <f>$D1154*($E1154*AQ$321+$F1154*AQ$324)</f>
        <v/>
      </c>
      <c r="AR1154" s="32">
        <f>$D1154*($E1154*AR$321+$F1154*AR$324)</f>
        <v/>
      </c>
      <c r="AS1154" s="32">
        <f>$D1154*($E1154*AS$321+$F1154*AS$324)</f>
        <v/>
      </c>
      <c r="AT1154" s="32">
        <f>$D1154*($E1154*AT$321+$F1154*AT$324)</f>
        <v/>
      </c>
      <c r="AU1154" s="32">
        <f>$D1154*($E1154*AU$321+$F1154*AU$324)</f>
        <v/>
      </c>
      <c r="AV1154" s="32">
        <f>$D1154*($E1154*AV$321+$F1154*AV$324)</f>
        <v/>
      </c>
      <c r="AW1154" s="32">
        <f>$D1154*($E1154*AW$321+$F1154*AW$324)</f>
        <v/>
      </c>
      <c r="AX1154" s="32">
        <f>$D1154*($E1154*AX$321+$F1154*AX$324)</f>
        <v/>
      </c>
      <c r="AY1154" s="32">
        <f>$D1154*($E1154*AY$321+$F1154*AY$324)</f>
        <v/>
      </c>
    </row>
    <row r="1155" hidden="1" outlineLevel="2">
      <c r="A1155" s="14" t="inlineStr">
        <is>
          <t>xcp</t>
        </is>
      </c>
      <c r="B1155" s="14" t="inlineStr">
        <is>
          <t>lpg</t>
        </is>
      </c>
      <c r="C1155" s="14" t="inlineStr">
        <is>
          <t>ral</t>
        </is>
      </c>
      <c r="D1155" s="32">
        <f>INDEX(Inputs!$W$5:$W$132,MATCH($B1155&amp;"|"&amp;$C1155,Inputs!$A$5:$A$132,0))</f>
        <v/>
      </c>
      <c r="E1155" s="32">
        <f>INDEX(Inputs!$Z$5:$Z$132,MATCH($B1155&amp;"|"&amp;$C1155,Inputs!$A$5:$A$132,0))</f>
        <v/>
      </c>
      <c r="F1155" s="32">
        <f>INDEX(Inputs!$AA$5:$AA$132,MATCH($B1155&amp;"|"&amp;$C1155,Inputs!$A$5:$A$132,0))</f>
        <v/>
      </c>
      <c r="G1155" s="36" t="n"/>
      <c r="H1155" s="14">
        <f>INDEX(VarLab,MATCH($A1155,VarKey,0))&amp;INDEX(MemLab,MATCH($C1155&amp;"|"&amp;$B1155,MemKey,0))</f>
        <v/>
      </c>
      <c r="I1155" s="14">
        <f>INDEX(VarUnit,MATCH($A1155,VarKey,0))</f>
        <v/>
      </c>
      <c r="J1155" s="14">
        <f>INDEX(VarSrc,MATCH($A1155,VarKey,0))</f>
        <v/>
      </c>
      <c r="K1155" s="11">
        <f>CodePrefix&amp;$A1155&amp;IF($C1155="","","."&amp;$C1155&amp;"."&amp;$B1155)&amp;INDEX(VarEnd,MATCH($A1155,VarKey,0))&amp;K$5</f>
        <v/>
      </c>
      <c r="L1155" s="37">
        <f>$D1155*($E1155*L$321+$F1155*L$324)</f>
        <v/>
      </c>
      <c r="M1155" s="32">
        <f>$D1155*($E1155*M$321+$F1155*M$324)</f>
        <v/>
      </c>
      <c r="N1155" s="32">
        <f>$D1155*($E1155*N$321+$F1155*N$324)</f>
        <v/>
      </c>
      <c r="O1155" s="32">
        <f>$D1155*($E1155*O$321+$F1155*O$324)</f>
        <v/>
      </c>
      <c r="P1155" s="32">
        <f>$D1155*($E1155*P$321+$F1155*P$324)</f>
        <v/>
      </c>
      <c r="Q1155" s="32">
        <f>$D1155*($E1155*Q$321+$F1155*Q$324)</f>
        <v/>
      </c>
      <c r="R1155" s="32">
        <f>$D1155*($E1155*R$321+$F1155*R$324)</f>
        <v/>
      </c>
      <c r="S1155" s="32">
        <f>$D1155*($E1155*S$321+$F1155*S$324)</f>
        <v/>
      </c>
      <c r="T1155" s="32">
        <f>$D1155*($E1155*T$321+$F1155*T$324)</f>
        <v/>
      </c>
      <c r="U1155" s="32">
        <f>$D1155*($E1155*U$321+$F1155*U$324)</f>
        <v/>
      </c>
      <c r="V1155" s="32">
        <f>$D1155*($E1155*V$321+$F1155*V$324)</f>
        <v/>
      </c>
      <c r="W1155" s="32">
        <f>$D1155*($E1155*W$321+$F1155*W$324)</f>
        <v/>
      </c>
      <c r="X1155" s="32">
        <f>$D1155*($E1155*X$321+$F1155*X$324)</f>
        <v/>
      </c>
      <c r="Y1155" s="32">
        <f>$D1155*($E1155*Y$321+$F1155*Y$324)</f>
        <v/>
      </c>
      <c r="Z1155" s="32">
        <f>$D1155*($E1155*Z$321+$F1155*Z$324)</f>
        <v/>
      </c>
      <c r="AA1155" s="32">
        <f>$D1155*($E1155*AA$321+$F1155*AA$324)</f>
        <v/>
      </c>
      <c r="AB1155" s="32">
        <f>$D1155*($E1155*AB$321+$F1155*AB$324)</f>
        <v/>
      </c>
      <c r="AC1155" s="32">
        <f>$D1155*($E1155*AC$321+$F1155*AC$324)</f>
        <v/>
      </c>
      <c r="AD1155" s="32">
        <f>$D1155*($E1155*AD$321+$F1155*AD$324)</f>
        <v/>
      </c>
      <c r="AF1155" s="11">
        <f>CodePrefix&amp;$A1155&amp;IF($C1155="","","."&amp;$C1155&amp;"."&amp;$B1155)&amp;INDEX(VarEnd,MATCH($A1155,VarKey,0))&amp;AF$5</f>
        <v/>
      </c>
      <c r="AG1155" s="37">
        <f>$D1155*($E1155*AG$321+$F1155*AG$324)</f>
        <v/>
      </c>
      <c r="AH1155" s="32">
        <f>$D1155*($E1155*AH$321+$F1155*AH$324)</f>
        <v/>
      </c>
      <c r="AI1155" s="32">
        <f>$D1155*($E1155*AI$321+$F1155*AI$324)</f>
        <v/>
      </c>
      <c r="AJ1155" s="32">
        <f>$D1155*($E1155*AJ$321+$F1155*AJ$324)</f>
        <v/>
      </c>
      <c r="AK1155" s="32">
        <f>$D1155*($E1155*AK$321+$F1155*AK$324)</f>
        <v/>
      </c>
      <c r="AL1155" s="32">
        <f>$D1155*($E1155*AL$321+$F1155*AL$324)</f>
        <v/>
      </c>
      <c r="AM1155" s="32">
        <f>$D1155*($E1155*AM$321+$F1155*AM$324)</f>
        <v/>
      </c>
      <c r="AN1155" s="32">
        <f>$D1155*($E1155*AN$321+$F1155*AN$324)</f>
        <v/>
      </c>
      <c r="AO1155" s="32">
        <f>$D1155*($E1155*AO$321+$F1155*AO$324)</f>
        <v/>
      </c>
      <c r="AP1155" s="32">
        <f>$D1155*($E1155*AP$321+$F1155*AP$324)</f>
        <v/>
      </c>
      <c r="AQ1155" s="32">
        <f>$D1155*($E1155*AQ$321+$F1155*AQ$324)</f>
        <v/>
      </c>
      <c r="AR1155" s="32">
        <f>$D1155*($E1155*AR$321+$F1155*AR$324)</f>
        <v/>
      </c>
      <c r="AS1155" s="32">
        <f>$D1155*($E1155*AS$321+$F1155*AS$324)</f>
        <v/>
      </c>
      <c r="AT1155" s="32">
        <f>$D1155*($E1155*AT$321+$F1155*AT$324)</f>
        <v/>
      </c>
      <c r="AU1155" s="32">
        <f>$D1155*($E1155*AU$321+$F1155*AU$324)</f>
        <v/>
      </c>
      <c r="AV1155" s="32">
        <f>$D1155*($E1155*AV$321+$F1155*AV$324)</f>
        <v/>
      </c>
      <c r="AW1155" s="32">
        <f>$D1155*($E1155*AW$321+$F1155*AW$324)</f>
        <v/>
      </c>
      <c r="AX1155" s="32">
        <f>$D1155*($E1155*AX$321+$F1155*AX$324)</f>
        <v/>
      </c>
      <c r="AY1155" s="32">
        <f>$D1155*($E1155*AY$321+$F1155*AY$324)</f>
        <v/>
      </c>
    </row>
    <row r="1156" hidden="1" outlineLevel="2">
      <c r="A1156" s="14" t="inlineStr">
        <is>
          <t>xcp</t>
        </is>
      </c>
      <c r="B1156" s="14" t="inlineStr">
        <is>
          <t>ker</t>
        </is>
      </c>
      <c r="C1156" s="14" t="inlineStr">
        <is>
          <t>ral</t>
        </is>
      </c>
      <c r="D1156" s="32">
        <f>INDEX(Inputs!$W$5:$W$132,MATCH($B1156&amp;"|"&amp;$C1156,Inputs!$A$5:$A$132,0))</f>
        <v/>
      </c>
      <c r="E1156" s="32">
        <f>INDEX(Inputs!$Z$5:$Z$132,MATCH($B1156&amp;"|"&amp;$C1156,Inputs!$A$5:$A$132,0))</f>
        <v/>
      </c>
      <c r="F1156" s="32">
        <f>INDEX(Inputs!$AA$5:$AA$132,MATCH($B1156&amp;"|"&amp;$C1156,Inputs!$A$5:$A$132,0))</f>
        <v/>
      </c>
      <c r="G1156" s="36" t="n"/>
      <c r="H1156" s="14">
        <f>INDEX(VarLab,MATCH($A1156,VarKey,0))&amp;INDEX(MemLab,MATCH($C1156&amp;"|"&amp;$B1156,MemKey,0))</f>
        <v/>
      </c>
      <c r="I1156" s="14">
        <f>INDEX(VarUnit,MATCH($A1156,VarKey,0))</f>
        <v/>
      </c>
      <c r="J1156" s="14">
        <f>INDEX(VarSrc,MATCH($A1156,VarKey,0))</f>
        <v/>
      </c>
      <c r="K1156" s="11">
        <f>CodePrefix&amp;$A1156&amp;IF($C1156="","","."&amp;$C1156&amp;"."&amp;$B1156)&amp;INDEX(VarEnd,MATCH($A1156,VarKey,0))&amp;K$5</f>
        <v/>
      </c>
      <c r="L1156" s="37">
        <f>$D1156*($E1156*L$321+$F1156*L$324)</f>
        <v/>
      </c>
      <c r="M1156" s="32">
        <f>$D1156*($E1156*M$321+$F1156*M$324)</f>
        <v/>
      </c>
      <c r="N1156" s="32">
        <f>$D1156*($E1156*N$321+$F1156*N$324)</f>
        <v/>
      </c>
      <c r="O1156" s="32">
        <f>$D1156*($E1156*O$321+$F1156*O$324)</f>
        <v/>
      </c>
      <c r="P1156" s="32">
        <f>$D1156*($E1156*P$321+$F1156*P$324)</f>
        <v/>
      </c>
      <c r="Q1156" s="32">
        <f>$D1156*($E1156*Q$321+$F1156*Q$324)</f>
        <v/>
      </c>
      <c r="R1156" s="32">
        <f>$D1156*($E1156*R$321+$F1156*R$324)</f>
        <v/>
      </c>
      <c r="S1156" s="32">
        <f>$D1156*($E1156*S$321+$F1156*S$324)</f>
        <v/>
      </c>
      <c r="T1156" s="32">
        <f>$D1156*($E1156*T$321+$F1156*T$324)</f>
        <v/>
      </c>
      <c r="U1156" s="32">
        <f>$D1156*($E1156*U$321+$F1156*U$324)</f>
        <v/>
      </c>
      <c r="V1156" s="32">
        <f>$D1156*($E1156*V$321+$F1156*V$324)</f>
        <v/>
      </c>
      <c r="W1156" s="32">
        <f>$D1156*($E1156*W$321+$F1156*W$324)</f>
        <v/>
      </c>
      <c r="X1156" s="32">
        <f>$D1156*($E1156*X$321+$F1156*X$324)</f>
        <v/>
      </c>
      <c r="Y1156" s="32">
        <f>$D1156*($E1156*Y$321+$F1156*Y$324)</f>
        <v/>
      </c>
      <c r="Z1156" s="32">
        <f>$D1156*($E1156*Z$321+$F1156*Z$324)</f>
        <v/>
      </c>
      <c r="AA1156" s="32">
        <f>$D1156*($E1156*AA$321+$F1156*AA$324)</f>
        <v/>
      </c>
      <c r="AB1156" s="32">
        <f>$D1156*($E1156*AB$321+$F1156*AB$324)</f>
        <v/>
      </c>
      <c r="AC1156" s="32">
        <f>$D1156*($E1156*AC$321+$F1156*AC$324)</f>
        <v/>
      </c>
      <c r="AD1156" s="32">
        <f>$D1156*($E1156*AD$321+$F1156*AD$324)</f>
        <v/>
      </c>
      <c r="AF1156" s="11">
        <f>CodePrefix&amp;$A1156&amp;IF($C1156="","","."&amp;$C1156&amp;"."&amp;$B1156)&amp;INDEX(VarEnd,MATCH($A1156,VarKey,0))&amp;AF$5</f>
        <v/>
      </c>
      <c r="AG1156" s="37">
        <f>$D1156*($E1156*AG$321+$F1156*AG$324)</f>
        <v/>
      </c>
      <c r="AH1156" s="32">
        <f>$D1156*($E1156*AH$321+$F1156*AH$324)</f>
        <v/>
      </c>
      <c r="AI1156" s="32">
        <f>$D1156*($E1156*AI$321+$F1156*AI$324)</f>
        <v/>
      </c>
      <c r="AJ1156" s="32">
        <f>$D1156*($E1156*AJ$321+$F1156*AJ$324)</f>
        <v/>
      </c>
      <c r="AK1156" s="32">
        <f>$D1156*($E1156*AK$321+$F1156*AK$324)</f>
        <v/>
      </c>
      <c r="AL1156" s="32">
        <f>$D1156*($E1156*AL$321+$F1156*AL$324)</f>
        <v/>
      </c>
      <c r="AM1156" s="32">
        <f>$D1156*($E1156*AM$321+$F1156*AM$324)</f>
        <v/>
      </c>
      <c r="AN1156" s="32">
        <f>$D1156*($E1156*AN$321+$F1156*AN$324)</f>
        <v/>
      </c>
      <c r="AO1156" s="32">
        <f>$D1156*($E1156*AO$321+$F1156*AO$324)</f>
        <v/>
      </c>
      <c r="AP1156" s="32">
        <f>$D1156*($E1156*AP$321+$F1156*AP$324)</f>
        <v/>
      </c>
      <c r="AQ1156" s="32">
        <f>$D1156*($E1156*AQ$321+$F1156*AQ$324)</f>
        <v/>
      </c>
      <c r="AR1156" s="32">
        <f>$D1156*($E1156*AR$321+$F1156*AR$324)</f>
        <v/>
      </c>
      <c r="AS1156" s="32">
        <f>$D1156*($E1156*AS$321+$F1156*AS$324)</f>
        <v/>
      </c>
      <c r="AT1156" s="32">
        <f>$D1156*($E1156*AT$321+$F1156*AT$324)</f>
        <v/>
      </c>
      <c r="AU1156" s="32">
        <f>$D1156*($E1156*AU$321+$F1156*AU$324)</f>
        <v/>
      </c>
      <c r="AV1156" s="32">
        <f>$D1156*($E1156*AV$321+$F1156*AV$324)</f>
        <v/>
      </c>
      <c r="AW1156" s="32">
        <f>$D1156*($E1156*AW$321+$F1156*AW$324)</f>
        <v/>
      </c>
      <c r="AX1156" s="32">
        <f>$D1156*($E1156*AX$321+$F1156*AX$324)</f>
        <v/>
      </c>
      <c r="AY1156" s="32">
        <f>$D1156*($E1156*AY$321+$F1156*AY$324)</f>
        <v/>
      </c>
    </row>
    <row r="1157" hidden="1" outlineLevel="2">
      <c r="A1157" s="14" t="inlineStr">
        <is>
          <t>xcp</t>
        </is>
      </c>
      <c r="B1157" s="14" t="inlineStr">
        <is>
          <t>oop</t>
        </is>
      </c>
      <c r="C1157" s="14" t="inlineStr">
        <is>
          <t>ral</t>
        </is>
      </c>
      <c r="D1157" s="32">
        <f>INDEX(Inputs!$W$5:$W$132,MATCH($B1157&amp;"|"&amp;$C1157,Inputs!$A$5:$A$132,0))</f>
        <v/>
      </c>
      <c r="E1157" s="32">
        <f>INDEX(Inputs!$Z$5:$Z$132,MATCH($B1157&amp;"|"&amp;$C1157,Inputs!$A$5:$A$132,0))</f>
        <v/>
      </c>
      <c r="F1157" s="32">
        <f>INDEX(Inputs!$AA$5:$AA$132,MATCH($B1157&amp;"|"&amp;$C1157,Inputs!$A$5:$A$132,0))</f>
        <v/>
      </c>
      <c r="G1157" s="36" t="n"/>
      <c r="H1157" s="14">
        <f>INDEX(VarLab,MATCH($A1157,VarKey,0))&amp;INDEX(MemLab,MATCH($C1157&amp;"|"&amp;$B1157,MemKey,0))</f>
        <v/>
      </c>
      <c r="I1157" s="14">
        <f>INDEX(VarUnit,MATCH($A1157,VarKey,0))</f>
        <v/>
      </c>
      <c r="J1157" s="14">
        <f>INDEX(VarSrc,MATCH($A1157,VarKey,0))</f>
        <v/>
      </c>
      <c r="K1157" s="11">
        <f>CodePrefix&amp;$A1157&amp;IF($C1157="","","."&amp;$C1157&amp;"."&amp;$B1157)&amp;INDEX(VarEnd,MATCH($A1157,VarKey,0))&amp;K$5</f>
        <v/>
      </c>
      <c r="L1157" s="37">
        <f>$D1157*($E1157*L$321+$F1157*L$324)</f>
        <v/>
      </c>
      <c r="M1157" s="32">
        <f>$D1157*($E1157*M$321+$F1157*M$324)</f>
        <v/>
      </c>
      <c r="N1157" s="32">
        <f>$D1157*($E1157*N$321+$F1157*N$324)</f>
        <v/>
      </c>
      <c r="O1157" s="32">
        <f>$D1157*($E1157*O$321+$F1157*O$324)</f>
        <v/>
      </c>
      <c r="P1157" s="32">
        <f>$D1157*($E1157*P$321+$F1157*P$324)</f>
        <v/>
      </c>
      <c r="Q1157" s="32">
        <f>$D1157*($E1157*Q$321+$F1157*Q$324)</f>
        <v/>
      </c>
      <c r="R1157" s="32">
        <f>$D1157*($E1157*R$321+$F1157*R$324)</f>
        <v/>
      </c>
      <c r="S1157" s="32">
        <f>$D1157*($E1157*S$321+$F1157*S$324)</f>
        <v/>
      </c>
      <c r="T1157" s="32">
        <f>$D1157*($E1157*T$321+$F1157*T$324)</f>
        <v/>
      </c>
      <c r="U1157" s="32">
        <f>$D1157*($E1157*U$321+$F1157*U$324)</f>
        <v/>
      </c>
      <c r="V1157" s="32">
        <f>$D1157*($E1157*V$321+$F1157*V$324)</f>
        <v/>
      </c>
      <c r="W1157" s="32">
        <f>$D1157*($E1157*W$321+$F1157*W$324)</f>
        <v/>
      </c>
      <c r="X1157" s="32">
        <f>$D1157*($E1157*X$321+$F1157*X$324)</f>
        <v/>
      </c>
      <c r="Y1157" s="32">
        <f>$D1157*($E1157*Y$321+$F1157*Y$324)</f>
        <v/>
      </c>
      <c r="Z1157" s="32">
        <f>$D1157*($E1157*Z$321+$F1157*Z$324)</f>
        <v/>
      </c>
      <c r="AA1157" s="32">
        <f>$D1157*($E1157*AA$321+$F1157*AA$324)</f>
        <v/>
      </c>
      <c r="AB1157" s="32">
        <f>$D1157*($E1157*AB$321+$F1157*AB$324)</f>
        <v/>
      </c>
      <c r="AC1157" s="32">
        <f>$D1157*($E1157*AC$321+$F1157*AC$324)</f>
        <v/>
      </c>
      <c r="AD1157" s="32">
        <f>$D1157*($E1157*AD$321+$F1157*AD$324)</f>
        <v/>
      </c>
      <c r="AF1157" s="11">
        <f>CodePrefix&amp;$A1157&amp;IF($C1157="","","."&amp;$C1157&amp;"."&amp;$B1157)&amp;INDEX(VarEnd,MATCH($A1157,VarKey,0))&amp;AF$5</f>
        <v/>
      </c>
      <c r="AG1157" s="37">
        <f>$D1157*($E1157*AG$321+$F1157*AG$324)</f>
        <v/>
      </c>
      <c r="AH1157" s="32">
        <f>$D1157*($E1157*AH$321+$F1157*AH$324)</f>
        <v/>
      </c>
      <c r="AI1157" s="32">
        <f>$D1157*($E1157*AI$321+$F1157*AI$324)</f>
        <v/>
      </c>
      <c r="AJ1157" s="32">
        <f>$D1157*($E1157*AJ$321+$F1157*AJ$324)</f>
        <v/>
      </c>
      <c r="AK1157" s="32">
        <f>$D1157*($E1157*AK$321+$F1157*AK$324)</f>
        <v/>
      </c>
      <c r="AL1157" s="32">
        <f>$D1157*($E1157*AL$321+$F1157*AL$324)</f>
        <v/>
      </c>
      <c r="AM1157" s="32">
        <f>$D1157*($E1157*AM$321+$F1157*AM$324)</f>
        <v/>
      </c>
      <c r="AN1157" s="32">
        <f>$D1157*($E1157*AN$321+$F1157*AN$324)</f>
        <v/>
      </c>
      <c r="AO1157" s="32">
        <f>$D1157*($E1157*AO$321+$F1157*AO$324)</f>
        <v/>
      </c>
      <c r="AP1157" s="32">
        <f>$D1157*($E1157*AP$321+$F1157*AP$324)</f>
        <v/>
      </c>
      <c r="AQ1157" s="32">
        <f>$D1157*($E1157*AQ$321+$F1157*AQ$324)</f>
        <v/>
      </c>
      <c r="AR1157" s="32">
        <f>$D1157*($E1157*AR$321+$F1157*AR$324)</f>
        <v/>
      </c>
      <c r="AS1157" s="32">
        <f>$D1157*($E1157*AS$321+$F1157*AS$324)</f>
        <v/>
      </c>
      <c r="AT1157" s="32">
        <f>$D1157*($E1157*AT$321+$F1157*AT$324)</f>
        <v/>
      </c>
      <c r="AU1157" s="32">
        <f>$D1157*($E1157*AU$321+$F1157*AU$324)</f>
        <v/>
      </c>
      <c r="AV1157" s="32">
        <f>$D1157*($E1157*AV$321+$F1157*AV$324)</f>
        <v/>
      </c>
      <c r="AW1157" s="32">
        <f>$D1157*($E1157*AW$321+$F1157*AW$324)</f>
        <v/>
      </c>
      <c r="AX1157" s="32">
        <f>$D1157*($E1157*AX$321+$F1157*AX$324)</f>
        <v/>
      </c>
      <c r="AY1157" s="32">
        <f>$D1157*($E1157*AY$321+$F1157*AY$324)</f>
        <v/>
      </c>
    </row>
    <row r="1158" hidden="1" outlineLevel="2">
      <c r="A1158" s="14" t="inlineStr">
        <is>
          <t>xcp</t>
        </is>
      </c>
      <c r="B1158" s="14" t="inlineStr">
        <is>
          <t>bio</t>
        </is>
      </c>
      <c r="C1158" s="14" t="inlineStr">
        <is>
          <t>ral</t>
        </is>
      </c>
      <c r="D1158" s="32">
        <f>INDEX(Inputs!$W$5:$W$132,MATCH($B1158&amp;"|"&amp;$C1158,Inputs!$A$5:$A$132,0))</f>
        <v/>
      </c>
      <c r="E1158" s="32">
        <f>INDEX(Inputs!$Z$5:$Z$132,MATCH($B1158&amp;"|"&amp;$C1158,Inputs!$A$5:$A$132,0))</f>
        <v/>
      </c>
      <c r="F1158" s="32">
        <f>INDEX(Inputs!$AA$5:$AA$132,MATCH($B1158&amp;"|"&amp;$C1158,Inputs!$A$5:$A$132,0))</f>
        <v/>
      </c>
      <c r="G1158" s="36" t="n"/>
      <c r="H1158" s="14">
        <f>INDEX(VarLab,MATCH($A1158,VarKey,0))&amp;INDEX(MemLab,MATCH($C1158&amp;"|"&amp;$B1158,MemKey,0))</f>
        <v/>
      </c>
      <c r="I1158" s="14">
        <f>INDEX(VarUnit,MATCH($A1158,VarKey,0))</f>
        <v/>
      </c>
      <c r="J1158" s="14">
        <f>INDEX(VarSrc,MATCH($A1158,VarKey,0))</f>
        <v/>
      </c>
      <c r="K1158" s="11">
        <f>CodePrefix&amp;$A1158&amp;IF($C1158="","","."&amp;$C1158&amp;"."&amp;$B1158)&amp;INDEX(VarEnd,MATCH($A1158,VarKey,0))&amp;K$5</f>
        <v/>
      </c>
      <c r="L1158" s="37">
        <f>$D1158*($E1158*L$321+$F1158*L$324)</f>
        <v/>
      </c>
      <c r="M1158" s="32">
        <f>$D1158*($E1158*M$321+$F1158*M$324)</f>
        <v/>
      </c>
      <c r="N1158" s="32">
        <f>$D1158*($E1158*N$321+$F1158*N$324)</f>
        <v/>
      </c>
      <c r="O1158" s="32">
        <f>$D1158*($E1158*O$321+$F1158*O$324)</f>
        <v/>
      </c>
      <c r="P1158" s="32">
        <f>$D1158*($E1158*P$321+$F1158*P$324)</f>
        <v/>
      </c>
      <c r="Q1158" s="32">
        <f>$D1158*($E1158*Q$321+$F1158*Q$324)</f>
        <v/>
      </c>
      <c r="R1158" s="32">
        <f>$D1158*($E1158*R$321+$F1158*R$324)</f>
        <v/>
      </c>
      <c r="S1158" s="32">
        <f>$D1158*($E1158*S$321+$F1158*S$324)</f>
        <v/>
      </c>
      <c r="T1158" s="32">
        <f>$D1158*($E1158*T$321+$F1158*T$324)</f>
        <v/>
      </c>
      <c r="U1158" s="32">
        <f>$D1158*($E1158*U$321+$F1158*U$324)</f>
        <v/>
      </c>
      <c r="V1158" s="32">
        <f>$D1158*($E1158*V$321+$F1158*V$324)</f>
        <v/>
      </c>
      <c r="W1158" s="32">
        <f>$D1158*($E1158*W$321+$F1158*W$324)</f>
        <v/>
      </c>
      <c r="X1158" s="32">
        <f>$D1158*($E1158*X$321+$F1158*X$324)</f>
        <v/>
      </c>
      <c r="Y1158" s="32">
        <f>$D1158*($E1158*Y$321+$F1158*Y$324)</f>
        <v/>
      </c>
      <c r="Z1158" s="32">
        <f>$D1158*($E1158*Z$321+$F1158*Z$324)</f>
        <v/>
      </c>
      <c r="AA1158" s="32">
        <f>$D1158*($E1158*AA$321+$F1158*AA$324)</f>
        <v/>
      </c>
      <c r="AB1158" s="32">
        <f>$D1158*($E1158*AB$321+$F1158*AB$324)</f>
        <v/>
      </c>
      <c r="AC1158" s="32">
        <f>$D1158*($E1158*AC$321+$F1158*AC$324)</f>
        <v/>
      </c>
      <c r="AD1158" s="32">
        <f>$D1158*($E1158*AD$321+$F1158*AD$324)</f>
        <v/>
      </c>
      <c r="AF1158" s="11">
        <f>CodePrefix&amp;$A1158&amp;IF($C1158="","","."&amp;$C1158&amp;"."&amp;$B1158)&amp;INDEX(VarEnd,MATCH($A1158,VarKey,0))&amp;AF$5</f>
        <v/>
      </c>
      <c r="AG1158" s="37">
        <f>$D1158*($E1158*AG$321+$F1158*AG$324)</f>
        <v/>
      </c>
      <c r="AH1158" s="32">
        <f>$D1158*($E1158*AH$321+$F1158*AH$324)</f>
        <v/>
      </c>
      <c r="AI1158" s="32">
        <f>$D1158*($E1158*AI$321+$F1158*AI$324)</f>
        <v/>
      </c>
      <c r="AJ1158" s="32">
        <f>$D1158*($E1158*AJ$321+$F1158*AJ$324)</f>
        <v/>
      </c>
      <c r="AK1158" s="32">
        <f>$D1158*($E1158*AK$321+$F1158*AK$324)</f>
        <v/>
      </c>
      <c r="AL1158" s="32">
        <f>$D1158*($E1158*AL$321+$F1158*AL$324)</f>
        <v/>
      </c>
      <c r="AM1158" s="32">
        <f>$D1158*($E1158*AM$321+$F1158*AM$324)</f>
        <v/>
      </c>
      <c r="AN1158" s="32">
        <f>$D1158*($E1158*AN$321+$F1158*AN$324)</f>
        <v/>
      </c>
      <c r="AO1158" s="32">
        <f>$D1158*($E1158*AO$321+$F1158*AO$324)</f>
        <v/>
      </c>
      <c r="AP1158" s="32">
        <f>$D1158*($E1158*AP$321+$F1158*AP$324)</f>
        <v/>
      </c>
      <c r="AQ1158" s="32">
        <f>$D1158*($E1158*AQ$321+$F1158*AQ$324)</f>
        <v/>
      </c>
      <c r="AR1158" s="32">
        <f>$D1158*($E1158*AR$321+$F1158*AR$324)</f>
        <v/>
      </c>
      <c r="AS1158" s="32">
        <f>$D1158*($E1158*AS$321+$F1158*AS$324)</f>
        <v/>
      </c>
      <c r="AT1158" s="32">
        <f>$D1158*($E1158*AT$321+$F1158*AT$324)</f>
        <v/>
      </c>
      <c r="AU1158" s="32">
        <f>$D1158*($E1158*AU$321+$F1158*AU$324)</f>
        <v/>
      </c>
      <c r="AV1158" s="32">
        <f>$D1158*($E1158*AV$321+$F1158*AV$324)</f>
        <v/>
      </c>
      <c r="AW1158" s="32">
        <f>$D1158*($E1158*AW$321+$F1158*AW$324)</f>
        <v/>
      </c>
      <c r="AX1158" s="32">
        <f>$D1158*($E1158*AX$321+$F1158*AX$324)</f>
        <v/>
      </c>
      <c r="AY1158" s="32">
        <f>$D1158*($E1158*AY$321+$F1158*AY$324)</f>
        <v/>
      </c>
    </row>
    <row r="1159" hidden="1" outlineLevel="2"/>
    <row r="1160" hidden="1" outlineLevel="2">
      <c r="A1160" s="14" t="inlineStr">
        <is>
          <t>xcpd</t>
        </is>
      </c>
      <c r="B1160" s="14" t="inlineStr">
        <is>
          <t>coa</t>
        </is>
      </c>
      <c r="C1160" s="14" t="inlineStr">
        <is>
          <t>ral</t>
        </is>
      </c>
      <c r="D1160" s="32">
        <f>INDEX(Inputs!$W$5:$W$132,MATCH($B1160&amp;"|"&amp;$C1160,Inputs!$A$5:$A$132,0))</f>
        <v/>
      </c>
      <c r="E1160" s="32">
        <f>INDEX(Inputs!$Z$5:$Z$132,MATCH($B1160&amp;"|"&amp;$C1160,Inputs!$A$5:$A$132,0))</f>
        <v/>
      </c>
      <c r="F1160" s="32">
        <f>INDEX(Inputs!$AA$5:$AA$132,MATCH($B1160&amp;"|"&amp;$C1160,Inputs!$A$5:$A$132,0))</f>
        <v/>
      </c>
      <c r="G1160" s="36" t="n"/>
      <c r="H1160" s="14">
        <f>INDEX(VarLab,MATCH($A1160,VarKey,0))&amp;INDEX(MemLab,MATCH($C1160&amp;"|"&amp;$B1160,MemKey,0))</f>
        <v/>
      </c>
      <c r="I1160" s="14">
        <f>INDEX(VarUnit,MATCH($A1160,VarKey,0))</f>
        <v/>
      </c>
      <c r="J1160" s="14">
        <f>INDEX(VarSrc,MATCH($A1160,VarKey,0))</f>
        <v/>
      </c>
      <c r="K1160" s="11">
        <f>CodePrefix&amp;$A1160&amp;IF($C1160="","","."&amp;$C1160&amp;"."&amp;$B1160)&amp;INDEX(VarEnd,MATCH($A1160,VarKey,0))&amp;K$5</f>
        <v/>
      </c>
      <c r="L1160" s="37">
        <f>$D1160*($E1160*(L$321-L$322)+$F1160*(L$324-L$325))</f>
        <v/>
      </c>
      <c r="M1160" s="32">
        <f>$D1160*($E1160*(M$321-M$322)+$F1160*(M$324-M$325))</f>
        <v/>
      </c>
      <c r="N1160" s="32">
        <f>$D1160*($E1160*(N$321-N$322)+$F1160*(N$324-N$325))</f>
        <v/>
      </c>
      <c r="O1160" s="32">
        <f>$D1160*($E1160*(O$321-O$322)+$F1160*(O$324-O$325))</f>
        <v/>
      </c>
      <c r="P1160" s="32">
        <f>$D1160*($E1160*(P$321-P$322)+$F1160*(P$324-P$325))</f>
        <v/>
      </c>
      <c r="Q1160" s="32">
        <f>$D1160*($E1160*(Q$321-Q$322)+$F1160*(Q$324-Q$325))</f>
        <v/>
      </c>
      <c r="R1160" s="32">
        <f>$D1160*($E1160*(R$321-R$322)+$F1160*(R$324-R$325))</f>
        <v/>
      </c>
      <c r="S1160" s="32">
        <f>$D1160*($E1160*(S$321-S$322)+$F1160*(S$324-S$325))</f>
        <v/>
      </c>
      <c r="T1160" s="32">
        <f>$D1160*($E1160*(T$321-T$322)+$F1160*(T$324-T$325))</f>
        <v/>
      </c>
      <c r="U1160" s="32">
        <f>$D1160*($E1160*(U$321-U$322)+$F1160*(U$324-U$325))</f>
        <v/>
      </c>
      <c r="V1160" s="32">
        <f>$D1160*($E1160*(V$321-V$322)+$F1160*(V$324-V$325))</f>
        <v/>
      </c>
      <c r="W1160" s="32">
        <f>$D1160*($E1160*(W$321-W$322)+$F1160*(W$324-W$325))</f>
        <v/>
      </c>
      <c r="X1160" s="32">
        <f>$D1160*($E1160*(X$321-X$322)+$F1160*(X$324-X$325))</f>
        <v/>
      </c>
      <c r="Y1160" s="32">
        <f>$D1160*($E1160*(Y$321-Y$322)+$F1160*(Y$324-Y$325))</f>
        <v/>
      </c>
      <c r="Z1160" s="32">
        <f>$D1160*($E1160*(Z$321-Z$322)+$F1160*(Z$324-Z$325))</f>
        <v/>
      </c>
      <c r="AA1160" s="32">
        <f>$D1160*($E1160*(AA$321-AA$322)+$F1160*(AA$324-AA$325))</f>
        <v/>
      </c>
      <c r="AB1160" s="32">
        <f>$D1160*($E1160*(AB$321-AB$322)+$F1160*(AB$324-AB$325))</f>
        <v/>
      </c>
      <c r="AC1160" s="32">
        <f>$D1160*($E1160*(AC$321-AC$322)+$F1160*(AC$324-AC$325))</f>
        <v/>
      </c>
      <c r="AD1160" s="32">
        <f>$D1160*($E1160*(AD$321-AD$322)+$F1160*(AD$324-AD$325))</f>
        <v/>
      </c>
      <c r="AF1160" s="11">
        <f>CodePrefix&amp;$A1160&amp;IF($C1160="","","."&amp;$C1160&amp;"."&amp;$B1160)&amp;INDEX(VarEnd,MATCH($A1160,VarKey,0))&amp;AF$5</f>
        <v/>
      </c>
      <c r="AG1160" s="37">
        <f>$D1160*($E1160*(AG$321-AG$322)+$F1160*(AG$324-AG$325))</f>
        <v/>
      </c>
      <c r="AH1160" s="32">
        <f>$D1160*($E1160*(AH$321-AH$322)+$F1160*(AH$324-AH$325))</f>
        <v/>
      </c>
      <c r="AI1160" s="32">
        <f>$D1160*($E1160*(AI$321-AI$322)+$F1160*(AI$324-AI$325))</f>
        <v/>
      </c>
      <c r="AJ1160" s="32">
        <f>$D1160*($E1160*(AJ$321-AJ$322)+$F1160*(AJ$324-AJ$325))</f>
        <v/>
      </c>
      <c r="AK1160" s="32">
        <f>$D1160*($E1160*(AK$321-AK$322)+$F1160*(AK$324-AK$325))</f>
        <v/>
      </c>
      <c r="AL1160" s="32">
        <f>$D1160*($E1160*(AL$321-AL$322)+$F1160*(AL$324-AL$325))</f>
        <v/>
      </c>
      <c r="AM1160" s="32">
        <f>$D1160*($E1160*(AM$321-AM$322)+$F1160*(AM$324-AM$325))</f>
        <v/>
      </c>
      <c r="AN1160" s="32">
        <f>$D1160*($E1160*(AN$321-AN$322)+$F1160*(AN$324-AN$325))</f>
        <v/>
      </c>
      <c r="AO1160" s="32">
        <f>$D1160*($E1160*(AO$321-AO$322)+$F1160*(AO$324-AO$325))</f>
        <v/>
      </c>
      <c r="AP1160" s="32">
        <f>$D1160*($E1160*(AP$321-AP$322)+$F1160*(AP$324-AP$325))</f>
        <v/>
      </c>
      <c r="AQ1160" s="32">
        <f>$D1160*($E1160*(AQ$321-AQ$322)+$F1160*(AQ$324-AQ$325))</f>
        <v/>
      </c>
      <c r="AR1160" s="32">
        <f>$D1160*($E1160*(AR$321-AR$322)+$F1160*(AR$324-AR$325))</f>
        <v/>
      </c>
      <c r="AS1160" s="32">
        <f>$D1160*($E1160*(AS$321-AS$322)+$F1160*(AS$324-AS$325))</f>
        <v/>
      </c>
      <c r="AT1160" s="32">
        <f>$D1160*($E1160*(AT$321-AT$322)+$F1160*(AT$324-AT$325))</f>
        <v/>
      </c>
      <c r="AU1160" s="32">
        <f>$D1160*($E1160*(AU$321-AU$322)+$F1160*(AU$324-AU$325))</f>
        <v/>
      </c>
      <c r="AV1160" s="32">
        <f>$D1160*($E1160*(AV$321-AV$322)+$F1160*(AV$324-AV$325))</f>
        <v/>
      </c>
      <c r="AW1160" s="32">
        <f>$D1160*($E1160*(AW$321-AW$322)+$F1160*(AW$324-AW$325))</f>
        <v/>
      </c>
      <c r="AX1160" s="32">
        <f>$D1160*($E1160*(AX$321-AX$322)+$F1160*(AX$324-AX$325))</f>
        <v/>
      </c>
      <c r="AY1160" s="32">
        <f>$D1160*($E1160*(AY$321-AY$322)+$F1160*(AY$324-AY$325))</f>
        <v/>
      </c>
    </row>
    <row r="1161" hidden="1" outlineLevel="2">
      <c r="A1161" s="14" t="inlineStr">
        <is>
          <t>xcpd</t>
        </is>
      </c>
      <c r="B1161" s="14" t="inlineStr">
        <is>
          <t>nga</t>
        </is>
      </c>
      <c r="C1161" s="14" t="inlineStr">
        <is>
          <t>ral</t>
        </is>
      </c>
      <c r="D1161" s="32">
        <f>INDEX(Inputs!$W$5:$W$132,MATCH($B1161&amp;"|"&amp;$C1161,Inputs!$A$5:$A$132,0))</f>
        <v/>
      </c>
      <c r="E1161" s="32">
        <f>INDEX(Inputs!$Z$5:$Z$132,MATCH($B1161&amp;"|"&amp;$C1161,Inputs!$A$5:$A$132,0))</f>
        <v/>
      </c>
      <c r="F1161" s="32">
        <f>INDEX(Inputs!$AA$5:$AA$132,MATCH($B1161&amp;"|"&amp;$C1161,Inputs!$A$5:$A$132,0))</f>
        <v/>
      </c>
      <c r="G1161" s="36" t="n"/>
      <c r="H1161" s="14">
        <f>INDEX(VarLab,MATCH($A1161,VarKey,0))&amp;INDEX(MemLab,MATCH($C1161&amp;"|"&amp;$B1161,MemKey,0))</f>
        <v/>
      </c>
      <c r="I1161" s="14">
        <f>INDEX(VarUnit,MATCH($A1161,VarKey,0))</f>
        <v/>
      </c>
      <c r="J1161" s="14">
        <f>INDEX(VarSrc,MATCH($A1161,VarKey,0))</f>
        <v/>
      </c>
      <c r="K1161" s="11">
        <f>CodePrefix&amp;$A1161&amp;IF($C1161="","","."&amp;$C1161&amp;"."&amp;$B1161)&amp;INDEX(VarEnd,MATCH($A1161,VarKey,0))&amp;K$5</f>
        <v/>
      </c>
      <c r="L1161" s="37">
        <f>$D1161*($E1161*(L$321-L$322)+$F1161*(L$324-L$325))</f>
        <v/>
      </c>
      <c r="M1161" s="32">
        <f>$D1161*($E1161*(M$321-M$322)+$F1161*(M$324-M$325))</f>
        <v/>
      </c>
      <c r="N1161" s="32">
        <f>$D1161*($E1161*(N$321-N$322)+$F1161*(N$324-N$325))</f>
        <v/>
      </c>
      <c r="O1161" s="32">
        <f>$D1161*($E1161*(O$321-O$322)+$F1161*(O$324-O$325))</f>
        <v/>
      </c>
      <c r="P1161" s="32">
        <f>$D1161*($E1161*(P$321-P$322)+$F1161*(P$324-P$325))</f>
        <v/>
      </c>
      <c r="Q1161" s="32">
        <f>$D1161*($E1161*(Q$321-Q$322)+$F1161*(Q$324-Q$325))</f>
        <v/>
      </c>
      <c r="R1161" s="32">
        <f>$D1161*($E1161*(R$321-R$322)+$F1161*(R$324-R$325))</f>
        <v/>
      </c>
      <c r="S1161" s="32">
        <f>$D1161*($E1161*(S$321-S$322)+$F1161*(S$324-S$325))</f>
        <v/>
      </c>
      <c r="T1161" s="32">
        <f>$D1161*($E1161*(T$321-T$322)+$F1161*(T$324-T$325))</f>
        <v/>
      </c>
      <c r="U1161" s="32">
        <f>$D1161*($E1161*(U$321-U$322)+$F1161*(U$324-U$325))</f>
        <v/>
      </c>
      <c r="V1161" s="32">
        <f>$D1161*($E1161*(V$321-V$322)+$F1161*(V$324-V$325))</f>
        <v/>
      </c>
      <c r="W1161" s="32">
        <f>$D1161*($E1161*(W$321-W$322)+$F1161*(W$324-W$325))</f>
        <v/>
      </c>
      <c r="X1161" s="32">
        <f>$D1161*($E1161*(X$321-X$322)+$F1161*(X$324-X$325))</f>
        <v/>
      </c>
      <c r="Y1161" s="32">
        <f>$D1161*($E1161*(Y$321-Y$322)+$F1161*(Y$324-Y$325))</f>
        <v/>
      </c>
      <c r="Z1161" s="32">
        <f>$D1161*($E1161*(Z$321-Z$322)+$F1161*(Z$324-Z$325))</f>
        <v/>
      </c>
      <c r="AA1161" s="32">
        <f>$D1161*($E1161*(AA$321-AA$322)+$F1161*(AA$324-AA$325))</f>
        <v/>
      </c>
      <c r="AB1161" s="32">
        <f>$D1161*($E1161*(AB$321-AB$322)+$F1161*(AB$324-AB$325))</f>
        <v/>
      </c>
      <c r="AC1161" s="32">
        <f>$D1161*($E1161*(AC$321-AC$322)+$F1161*(AC$324-AC$325))</f>
        <v/>
      </c>
      <c r="AD1161" s="32">
        <f>$D1161*($E1161*(AD$321-AD$322)+$F1161*(AD$324-AD$325))</f>
        <v/>
      </c>
      <c r="AF1161" s="11">
        <f>CodePrefix&amp;$A1161&amp;IF($C1161="","","."&amp;$C1161&amp;"."&amp;$B1161)&amp;INDEX(VarEnd,MATCH($A1161,VarKey,0))&amp;AF$5</f>
        <v/>
      </c>
      <c r="AG1161" s="37">
        <f>$D1161*($E1161*(AG$321-AG$322)+$F1161*(AG$324-AG$325))</f>
        <v/>
      </c>
      <c r="AH1161" s="32">
        <f>$D1161*($E1161*(AH$321-AH$322)+$F1161*(AH$324-AH$325))</f>
        <v/>
      </c>
      <c r="AI1161" s="32">
        <f>$D1161*($E1161*(AI$321-AI$322)+$F1161*(AI$324-AI$325))</f>
        <v/>
      </c>
      <c r="AJ1161" s="32">
        <f>$D1161*($E1161*(AJ$321-AJ$322)+$F1161*(AJ$324-AJ$325))</f>
        <v/>
      </c>
      <c r="AK1161" s="32">
        <f>$D1161*($E1161*(AK$321-AK$322)+$F1161*(AK$324-AK$325))</f>
        <v/>
      </c>
      <c r="AL1161" s="32">
        <f>$D1161*($E1161*(AL$321-AL$322)+$F1161*(AL$324-AL$325))</f>
        <v/>
      </c>
      <c r="AM1161" s="32">
        <f>$D1161*($E1161*(AM$321-AM$322)+$F1161*(AM$324-AM$325))</f>
        <v/>
      </c>
      <c r="AN1161" s="32">
        <f>$D1161*($E1161*(AN$321-AN$322)+$F1161*(AN$324-AN$325))</f>
        <v/>
      </c>
      <c r="AO1161" s="32">
        <f>$D1161*($E1161*(AO$321-AO$322)+$F1161*(AO$324-AO$325))</f>
        <v/>
      </c>
      <c r="AP1161" s="32">
        <f>$D1161*($E1161*(AP$321-AP$322)+$F1161*(AP$324-AP$325))</f>
        <v/>
      </c>
      <c r="AQ1161" s="32">
        <f>$D1161*($E1161*(AQ$321-AQ$322)+$F1161*(AQ$324-AQ$325))</f>
        <v/>
      </c>
      <c r="AR1161" s="32">
        <f>$D1161*($E1161*(AR$321-AR$322)+$F1161*(AR$324-AR$325))</f>
        <v/>
      </c>
      <c r="AS1161" s="32">
        <f>$D1161*($E1161*(AS$321-AS$322)+$F1161*(AS$324-AS$325))</f>
        <v/>
      </c>
      <c r="AT1161" s="32">
        <f>$D1161*($E1161*(AT$321-AT$322)+$F1161*(AT$324-AT$325))</f>
        <v/>
      </c>
      <c r="AU1161" s="32">
        <f>$D1161*($E1161*(AU$321-AU$322)+$F1161*(AU$324-AU$325))</f>
        <v/>
      </c>
      <c r="AV1161" s="32">
        <f>$D1161*($E1161*(AV$321-AV$322)+$F1161*(AV$324-AV$325))</f>
        <v/>
      </c>
      <c r="AW1161" s="32">
        <f>$D1161*($E1161*(AW$321-AW$322)+$F1161*(AW$324-AW$325))</f>
        <v/>
      </c>
      <c r="AX1161" s="32">
        <f>$D1161*($E1161*(AX$321-AX$322)+$F1161*(AX$324-AX$325))</f>
        <v/>
      </c>
      <c r="AY1161" s="32">
        <f>$D1161*($E1161*(AY$321-AY$322)+$F1161*(AY$324-AY$325))</f>
        <v/>
      </c>
    </row>
    <row r="1162" hidden="1" outlineLevel="2">
      <c r="A1162" s="14" t="inlineStr">
        <is>
          <t>xcpd</t>
        </is>
      </c>
      <c r="B1162" s="14" t="inlineStr">
        <is>
          <t>gso</t>
        </is>
      </c>
      <c r="C1162" s="14" t="inlineStr">
        <is>
          <t>ral</t>
        </is>
      </c>
      <c r="D1162" s="32">
        <f>INDEX(Inputs!$W$5:$W$132,MATCH($B1162&amp;"|"&amp;$C1162,Inputs!$A$5:$A$132,0))</f>
        <v/>
      </c>
      <c r="E1162" s="32">
        <f>INDEX(Inputs!$Z$5:$Z$132,MATCH($B1162&amp;"|"&amp;$C1162,Inputs!$A$5:$A$132,0))</f>
        <v/>
      </c>
      <c r="F1162" s="32">
        <f>INDEX(Inputs!$AA$5:$AA$132,MATCH($B1162&amp;"|"&amp;$C1162,Inputs!$A$5:$A$132,0))</f>
        <v/>
      </c>
      <c r="G1162" s="36" t="n"/>
      <c r="H1162" s="14">
        <f>INDEX(VarLab,MATCH($A1162,VarKey,0))&amp;INDEX(MemLab,MATCH($C1162&amp;"|"&amp;$B1162,MemKey,0))</f>
        <v/>
      </c>
      <c r="I1162" s="14">
        <f>INDEX(VarUnit,MATCH($A1162,VarKey,0))</f>
        <v/>
      </c>
      <c r="J1162" s="14">
        <f>INDEX(VarSrc,MATCH($A1162,VarKey,0))</f>
        <v/>
      </c>
      <c r="K1162" s="11">
        <f>CodePrefix&amp;$A1162&amp;IF($C1162="","","."&amp;$C1162&amp;"."&amp;$B1162)&amp;INDEX(VarEnd,MATCH($A1162,VarKey,0))&amp;K$5</f>
        <v/>
      </c>
      <c r="L1162" s="37">
        <f>$D1162*($E1162*(L$321-L$322)+$F1162*(L$324-L$325))</f>
        <v/>
      </c>
      <c r="M1162" s="32">
        <f>$D1162*($E1162*(M$321-M$322)+$F1162*(M$324-M$325))</f>
        <v/>
      </c>
      <c r="N1162" s="32">
        <f>$D1162*($E1162*(N$321-N$322)+$F1162*(N$324-N$325))</f>
        <v/>
      </c>
      <c r="O1162" s="32">
        <f>$D1162*($E1162*(O$321-O$322)+$F1162*(O$324-O$325))</f>
        <v/>
      </c>
      <c r="P1162" s="32">
        <f>$D1162*($E1162*(P$321-P$322)+$F1162*(P$324-P$325))</f>
        <v/>
      </c>
      <c r="Q1162" s="32">
        <f>$D1162*($E1162*(Q$321-Q$322)+$F1162*(Q$324-Q$325))</f>
        <v/>
      </c>
      <c r="R1162" s="32">
        <f>$D1162*($E1162*(R$321-R$322)+$F1162*(R$324-R$325))</f>
        <v/>
      </c>
      <c r="S1162" s="32">
        <f>$D1162*($E1162*(S$321-S$322)+$F1162*(S$324-S$325))</f>
        <v/>
      </c>
      <c r="T1162" s="32">
        <f>$D1162*($E1162*(T$321-T$322)+$F1162*(T$324-T$325))</f>
        <v/>
      </c>
      <c r="U1162" s="32">
        <f>$D1162*($E1162*(U$321-U$322)+$F1162*(U$324-U$325))</f>
        <v/>
      </c>
      <c r="V1162" s="32">
        <f>$D1162*($E1162*(V$321-V$322)+$F1162*(V$324-V$325))</f>
        <v/>
      </c>
      <c r="W1162" s="32">
        <f>$D1162*($E1162*(W$321-W$322)+$F1162*(W$324-W$325))</f>
        <v/>
      </c>
      <c r="X1162" s="32">
        <f>$D1162*($E1162*(X$321-X$322)+$F1162*(X$324-X$325))</f>
        <v/>
      </c>
      <c r="Y1162" s="32">
        <f>$D1162*($E1162*(Y$321-Y$322)+$F1162*(Y$324-Y$325))</f>
        <v/>
      </c>
      <c r="Z1162" s="32">
        <f>$D1162*($E1162*(Z$321-Z$322)+$F1162*(Z$324-Z$325))</f>
        <v/>
      </c>
      <c r="AA1162" s="32">
        <f>$D1162*($E1162*(AA$321-AA$322)+$F1162*(AA$324-AA$325))</f>
        <v/>
      </c>
      <c r="AB1162" s="32">
        <f>$D1162*($E1162*(AB$321-AB$322)+$F1162*(AB$324-AB$325))</f>
        <v/>
      </c>
      <c r="AC1162" s="32">
        <f>$D1162*($E1162*(AC$321-AC$322)+$F1162*(AC$324-AC$325))</f>
        <v/>
      </c>
      <c r="AD1162" s="32">
        <f>$D1162*($E1162*(AD$321-AD$322)+$F1162*(AD$324-AD$325))</f>
        <v/>
      </c>
      <c r="AF1162" s="11">
        <f>CodePrefix&amp;$A1162&amp;IF($C1162="","","."&amp;$C1162&amp;"."&amp;$B1162)&amp;INDEX(VarEnd,MATCH($A1162,VarKey,0))&amp;AF$5</f>
        <v/>
      </c>
      <c r="AG1162" s="37">
        <f>$D1162*($E1162*(AG$321-AG$322)+$F1162*(AG$324-AG$325))</f>
        <v/>
      </c>
      <c r="AH1162" s="32">
        <f>$D1162*($E1162*(AH$321-AH$322)+$F1162*(AH$324-AH$325))</f>
        <v/>
      </c>
      <c r="AI1162" s="32">
        <f>$D1162*($E1162*(AI$321-AI$322)+$F1162*(AI$324-AI$325))</f>
        <v/>
      </c>
      <c r="AJ1162" s="32">
        <f>$D1162*($E1162*(AJ$321-AJ$322)+$F1162*(AJ$324-AJ$325))</f>
        <v/>
      </c>
      <c r="AK1162" s="32">
        <f>$D1162*($E1162*(AK$321-AK$322)+$F1162*(AK$324-AK$325))</f>
        <v/>
      </c>
      <c r="AL1162" s="32">
        <f>$D1162*($E1162*(AL$321-AL$322)+$F1162*(AL$324-AL$325))</f>
        <v/>
      </c>
      <c r="AM1162" s="32">
        <f>$D1162*($E1162*(AM$321-AM$322)+$F1162*(AM$324-AM$325))</f>
        <v/>
      </c>
      <c r="AN1162" s="32">
        <f>$D1162*($E1162*(AN$321-AN$322)+$F1162*(AN$324-AN$325))</f>
        <v/>
      </c>
      <c r="AO1162" s="32">
        <f>$D1162*($E1162*(AO$321-AO$322)+$F1162*(AO$324-AO$325))</f>
        <v/>
      </c>
      <c r="AP1162" s="32">
        <f>$D1162*($E1162*(AP$321-AP$322)+$F1162*(AP$324-AP$325))</f>
        <v/>
      </c>
      <c r="AQ1162" s="32">
        <f>$D1162*($E1162*(AQ$321-AQ$322)+$F1162*(AQ$324-AQ$325))</f>
        <v/>
      </c>
      <c r="AR1162" s="32">
        <f>$D1162*($E1162*(AR$321-AR$322)+$F1162*(AR$324-AR$325))</f>
        <v/>
      </c>
      <c r="AS1162" s="32">
        <f>$D1162*($E1162*(AS$321-AS$322)+$F1162*(AS$324-AS$325))</f>
        <v/>
      </c>
      <c r="AT1162" s="32">
        <f>$D1162*($E1162*(AT$321-AT$322)+$F1162*(AT$324-AT$325))</f>
        <v/>
      </c>
      <c r="AU1162" s="32">
        <f>$D1162*($E1162*(AU$321-AU$322)+$F1162*(AU$324-AU$325))</f>
        <v/>
      </c>
      <c r="AV1162" s="32">
        <f>$D1162*($E1162*(AV$321-AV$322)+$F1162*(AV$324-AV$325))</f>
        <v/>
      </c>
      <c r="AW1162" s="32">
        <f>$D1162*($E1162*(AW$321-AW$322)+$F1162*(AW$324-AW$325))</f>
        <v/>
      </c>
      <c r="AX1162" s="32">
        <f>$D1162*($E1162*(AX$321-AX$322)+$F1162*(AX$324-AX$325))</f>
        <v/>
      </c>
      <c r="AY1162" s="32">
        <f>$D1162*($E1162*(AY$321-AY$322)+$F1162*(AY$324-AY$325))</f>
        <v/>
      </c>
    </row>
    <row r="1163" hidden="1" outlineLevel="2">
      <c r="A1163" s="14" t="inlineStr">
        <is>
          <t>xcpd</t>
        </is>
      </c>
      <c r="B1163" s="14" t="inlineStr">
        <is>
          <t>die</t>
        </is>
      </c>
      <c r="C1163" s="14" t="inlineStr">
        <is>
          <t>ral</t>
        </is>
      </c>
      <c r="D1163" s="32">
        <f>INDEX(Inputs!$W$5:$W$132,MATCH($B1163&amp;"|"&amp;$C1163,Inputs!$A$5:$A$132,0))</f>
        <v/>
      </c>
      <c r="E1163" s="32">
        <f>INDEX(Inputs!$Z$5:$Z$132,MATCH($B1163&amp;"|"&amp;$C1163,Inputs!$A$5:$A$132,0))</f>
        <v/>
      </c>
      <c r="F1163" s="32">
        <f>INDEX(Inputs!$AA$5:$AA$132,MATCH($B1163&amp;"|"&amp;$C1163,Inputs!$A$5:$A$132,0))</f>
        <v/>
      </c>
      <c r="G1163" s="36" t="n"/>
      <c r="H1163" s="14">
        <f>INDEX(VarLab,MATCH($A1163,VarKey,0))&amp;INDEX(MemLab,MATCH($C1163&amp;"|"&amp;$B1163,MemKey,0))</f>
        <v/>
      </c>
      <c r="I1163" s="14">
        <f>INDEX(VarUnit,MATCH($A1163,VarKey,0))</f>
        <v/>
      </c>
      <c r="J1163" s="14">
        <f>INDEX(VarSrc,MATCH($A1163,VarKey,0))</f>
        <v/>
      </c>
      <c r="K1163" s="11">
        <f>CodePrefix&amp;$A1163&amp;IF($C1163="","","."&amp;$C1163&amp;"."&amp;$B1163)&amp;INDEX(VarEnd,MATCH($A1163,VarKey,0))&amp;K$5</f>
        <v/>
      </c>
      <c r="L1163" s="37">
        <f>$D1163*($E1163*(L$321-L$322)+$F1163*(L$324-L$325))</f>
        <v/>
      </c>
      <c r="M1163" s="32">
        <f>$D1163*($E1163*(M$321-M$322)+$F1163*(M$324-M$325))</f>
        <v/>
      </c>
      <c r="N1163" s="32">
        <f>$D1163*($E1163*(N$321-N$322)+$F1163*(N$324-N$325))</f>
        <v/>
      </c>
      <c r="O1163" s="32">
        <f>$D1163*($E1163*(O$321-O$322)+$F1163*(O$324-O$325))</f>
        <v/>
      </c>
      <c r="P1163" s="32">
        <f>$D1163*($E1163*(P$321-P$322)+$F1163*(P$324-P$325))</f>
        <v/>
      </c>
      <c r="Q1163" s="32">
        <f>$D1163*($E1163*(Q$321-Q$322)+$F1163*(Q$324-Q$325))</f>
        <v/>
      </c>
      <c r="R1163" s="32">
        <f>$D1163*($E1163*(R$321-R$322)+$F1163*(R$324-R$325))</f>
        <v/>
      </c>
      <c r="S1163" s="32">
        <f>$D1163*($E1163*(S$321-S$322)+$F1163*(S$324-S$325))</f>
        <v/>
      </c>
      <c r="T1163" s="32">
        <f>$D1163*($E1163*(T$321-T$322)+$F1163*(T$324-T$325))</f>
        <v/>
      </c>
      <c r="U1163" s="32">
        <f>$D1163*($E1163*(U$321-U$322)+$F1163*(U$324-U$325))</f>
        <v/>
      </c>
      <c r="V1163" s="32">
        <f>$D1163*($E1163*(V$321-V$322)+$F1163*(V$324-V$325))</f>
        <v/>
      </c>
      <c r="W1163" s="32">
        <f>$D1163*($E1163*(W$321-W$322)+$F1163*(W$324-W$325))</f>
        <v/>
      </c>
      <c r="X1163" s="32">
        <f>$D1163*($E1163*(X$321-X$322)+$F1163*(X$324-X$325))</f>
        <v/>
      </c>
      <c r="Y1163" s="32">
        <f>$D1163*($E1163*(Y$321-Y$322)+$F1163*(Y$324-Y$325))</f>
        <v/>
      </c>
      <c r="Z1163" s="32">
        <f>$D1163*($E1163*(Z$321-Z$322)+$F1163*(Z$324-Z$325))</f>
        <v/>
      </c>
      <c r="AA1163" s="32">
        <f>$D1163*($E1163*(AA$321-AA$322)+$F1163*(AA$324-AA$325))</f>
        <v/>
      </c>
      <c r="AB1163" s="32">
        <f>$D1163*($E1163*(AB$321-AB$322)+$F1163*(AB$324-AB$325))</f>
        <v/>
      </c>
      <c r="AC1163" s="32">
        <f>$D1163*($E1163*(AC$321-AC$322)+$F1163*(AC$324-AC$325))</f>
        <v/>
      </c>
      <c r="AD1163" s="32">
        <f>$D1163*($E1163*(AD$321-AD$322)+$F1163*(AD$324-AD$325))</f>
        <v/>
      </c>
      <c r="AF1163" s="11">
        <f>CodePrefix&amp;$A1163&amp;IF($C1163="","","."&amp;$C1163&amp;"."&amp;$B1163)&amp;INDEX(VarEnd,MATCH($A1163,VarKey,0))&amp;AF$5</f>
        <v/>
      </c>
      <c r="AG1163" s="37">
        <f>$D1163*($E1163*(AG$321-AG$322)+$F1163*(AG$324-AG$325))</f>
        <v/>
      </c>
      <c r="AH1163" s="32">
        <f>$D1163*($E1163*(AH$321-AH$322)+$F1163*(AH$324-AH$325))</f>
        <v/>
      </c>
      <c r="AI1163" s="32">
        <f>$D1163*($E1163*(AI$321-AI$322)+$F1163*(AI$324-AI$325))</f>
        <v/>
      </c>
      <c r="AJ1163" s="32">
        <f>$D1163*($E1163*(AJ$321-AJ$322)+$F1163*(AJ$324-AJ$325))</f>
        <v/>
      </c>
      <c r="AK1163" s="32">
        <f>$D1163*($E1163*(AK$321-AK$322)+$F1163*(AK$324-AK$325))</f>
        <v/>
      </c>
      <c r="AL1163" s="32">
        <f>$D1163*($E1163*(AL$321-AL$322)+$F1163*(AL$324-AL$325))</f>
        <v/>
      </c>
      <c r="AM1163" s="32">
        <f>$D1163*($E1163*(AM$321-AM$322)+$F1163*(AM$324-AM$325))</f>
        <v/>
      </c>
      <c r="AN1163" s="32">
        <f>$D1163*($E1163*(AN$321-AN$322)+$F1163*(AN$324-AN$325))</f>
        <v/>
      </c>
      <c r="AO1163" s="32">
        <f>$D1163*($E1163*(AO$321-AO$322)+$F1163*(AO$324-AO$325))</f>
        <v/>
      </c>
      <c r="AP1163" s="32">
        <f>$D1163*($E1163*(AP$321-AP$322)+$F1163*(AP$324-AP$325))</f>
        <v/>
      </c>
      <c r="AQ1163" s="32">
        <f>$D1163*($E1163*(AQ$321-AQ$322)+$F1163*(AQ$324-AQ$325))</f>
        <v/>
      </c>
      <c r="AR1163" s="32">
        <f>$D1163*($E1163*(AR$321-AR$322)+$F1163*(AR$324-AR$325))</f>
        <v/>
      </c>
      <c r="AS1163" s="32">
        <f>$D1163*($E1163*(AS$321-AS$322)+$F1163*(AS$324-AS$325))</f>
        <v/>
      </c>
      <c r="AT1163" s="32">
        <f>$D1163*($E1163*(AT$321-AT$322)+$F1163*(AT$324-AT$325))</f>
        <v/>
      </c>
      <c r="AU1163" s="32">
        <f>$D1163*($E1163*(AU$321-AU$322)+$F1163*(AU$324-AU$325))</f>
        <v/>
      </c>
      <c r="AV1163" s="32">
        <f>$D1163*($E1163*(AV$321-AV$322)+$F1163*(AV$324-AV$325))</f>
        <v/>
      </c>
      <c r="AW1163" s="32">
        <f>$D1163*($E1163*(AW$321-AW$322)+$F1163*(AW$324-AW$325))</f>
        <v/>
      </c>
      <c r="AX1163" s="32">
        <f>$D1163*($E1163*(AX$321-AX$322)+$F1163*(AX$324-AX$325))</f>
        <v/>
      </c>
      <c r="AY1163" s="32">
        <f>$D1163*($E1163*(AY$321-AY$322)+$F1163*(AY$324-AY$325))</f>
        <v/>
      </c>
    </row>
    <row r="1164" hidden="1" outlineLevel="2">
      <c r="A1164" s="14" t="inlineStr">
        <is>
          <t>xcpd</t>
        </is>
      </c>
      <c r="B1164" s="14" t="inlineStr">
        <is>
          <t>lpg</t>
        </is>
      </c>
      <c r="C1164" s="14" t="inlineStr">
        <is>
          <t>ral</t>
        </is>
      </c>
      <c r="D1164" s="32">
        <f>INDEX(Inputs!$W$5:$W$132,MATCH($B1164&amp;"|"&amp;$C1164,Inputs!$A$5:$A$132,0))</f>
        <v/>
      </c>
      <c r="E1164" s="32">
        <f>INDEX(Inputs!$Z$5:$Z$132,MATCH($B1164&amp;"|"&amp;$C1164,Inputs!$A$5:$A$132,0))</f>
        <v/>
      </c>
      <c r="F1164" s="32">
        <f>INDEX(Inputs!$AA$5:$AA$132,MATCH($B1164&amp;"|"&amp;$C1164,Inputs!$A$5:$A$132,0))</f>
        <v/>
      </c>
      <c r="G1164" s="36" t="n"/>
      <c r="H1164" s="14">
        <f>INDEX(VarLab,MATCH($A1164,VarKey,0))&amp;INDEX(MemLab,MATCH($C1164&amp;"|"&amp;$B1164,MemKey,0))</f>
        <v/>
      </c>
      <c r="I1164" s="14">
        <f>INDEX(VarUnit,MATCH($A1164,VarKey,0))</f>
        <v/>
      </c>
      <c r="J1164" s="14">
        <f>INDEX(VarSrc,MATCH($A1164,VarKey,0))</f>
        <v/>
      </c>
      <c r="K1164" s="11">
        <f>CodePrefix&amp;$A1164&amp;IF($C1164="","","."&amp;$C1164&amp;"."&amp;$B1164)&amp;INDEX(VarEnd,MATCH($A1164,VarKey,0))&amp;K$5</f>
        <v/>
      </c>
      <c r="L1164" s="37">
        <f>$D1164*($E1164*(L$321-L$322)+$F1164*(L$324-L$325))</f>
        <v/>
      </c>
      <c r="M1164" s="32">
        <f>$D1164*($E1164*(M$321-M$322)+$F1164*(M$324-M$325))</f>
        <v/>
      </c>
      <c r="N1164" s="32">
        <f>$D1164*($E1164*(N$321-N$322)+$F1164*(N$324-N$325))</f>
        <v/>
      </c>
      <c r="O1164" s="32">
        <f>$D1164*($E1164*(O$321-O$322)+$F1164*(O$324-O$325))</f>
        <v/>
      </c>
      <c r="P1164" s="32">
        <f>$D1164*($E1164*(P$321-P$322)+$F1164*(P$324-P$325))</f>
        <v/>
      </c>
      <c r="Q1164" s="32">
        <f>$D1164*($E1164*(Q$321-Q$322)+$F1164*(Q$324-Q$325))</f>
        <v/>
      </c>
      <c r="R1164" s="32">
        <f>$D1164*($E1164*(R$321-R$322)+$F1164*(R$324-R$325))</f>
        <v/>
      </c>
      <c r="S1164" s="32">
        <f>$D1164*($E1164*(S$321-S$322)+$F1164*(S$324-S$325))</f>
        <v/>
      </c>
      <c r="T1164" s="32">
        <f>$D1164*($E1164*(T$321-T$322)+$F1164*(T$324-T$325))</f>
        <v/>
      </c>
      <c r="U1164" s="32">
        <f>$D1164*($E1164*(U$321-U$322)+$F1164*(U$324-U$325))</f>
        <v/>
      </c>
      <c r="V1164" s="32">
        <f>$D1164*($E1164*(V$321-V$322)+$F1164*(V$324-V$325))</f>
        <v/>
      </c>
      <c r="W1164" s="32">
        <f>$D1164*($E1164*(W$321-W$322)+$F1164*(W$324-W$325))</f>
        <v/>
      </c>
      <c r="X1164" s="32">
        <f>$D1164*($E1164*(X$321-X$322)+$F1164*(X$324-X$325))</f>
        <v/>
      </c>
      <c r="Y1164" s="32">
        <f>$D1164*($E1164*(Y$321-Y$322)+$F1164*(Y$324-Y$325))</f>
        <v/>
      </c>
      <c r="Z1164" s="32">
        <f>$D1164*($E1164*(Z$321-Z$322)+$F1164*(Z$324-Z$325))</f>
        <v/>
      </c>
      <c r="AA1164" s="32">
        <f>$D1164*($E1164*(AA$321-AA$322)+$F1164*(AA$324-AA$325))</f>
        <v/>
      </c>
      <c r="AB1164" s="32">
        <f>$D1164*($E1164*(AB$321-AB$322)+$F1164*(AB$324-AB$325))</f>
        <v/>
      </c>
      <c r="AC1164" s="32">
        <f>$D1164*($E1164*(AC$321-AC$322)+$F1164*(AC$324-AC$325))</f>
        <v/>
      </c>
      <c r="AD1164" s="32">
        <f>$D1164*($E1164*(AD$321-AD$322)+$F1164*(AD$324-AD$325))</f>
        <v/>
      </c>
      <c r="AF1164" s="11">
        <f>CodePrefix&amp;$A1164&amp;IF($C1164="","","."&amp;$C1164&amp;"."&amp;$B1164)&amp;INDEX(VarEnd,MATCH($A1164,VarKey,0))&amp;AF$5</f>
        <v/>
      </c>
      <c r="AG1164" s="37">
        <f>$D1164*($E1164*(AG$321-AG$322)+$F1164*(AG$324-AG$325))</f>
        <v/>
      </c>
      <c r="AH1164" s="32">
        <f>$D1164*($E1164*(AH$321-AH$322)+$F1164*(AH$324-AH$325))</f>
        <v/>
      </c>
      <c r="AI1164" s="32">
        <f>$D1164*($E1164*(AI$321-AI$322)+$F1164*(AI$324-AI$325))</f>
        <v/>
      </c>
      <c r="AJ1164" s="32">
        <f>$D1164*($E1164*(AJ$321-AJ$322)+$F1164*(AJ$324-AJ$325))</f>
        <v/>
      </c>
      <c r="AK1164" s="32">
        <f>$D1164*($E1164*(AK$321-AK$322)+$F1164*(AK$324-AK$325))</f>
        <v/>
      </c>
      <c r="AL1164" s="32">
        <f>$D1164*($E1164*(AL$321-AL$322)+$F1164*(AL$324-AL$325))</f>
        <v/>
      </c>
      <c r="AM1164" s="32">
        <f>$D1164*($E1164*(AM$321-AM$322)+$F1164*(AM$324-AM$325))</f>
        <v/>
      </c>
      <c r="AN1164" s="32">
        <f>$D1164*($E1164*(AN$321-AN$322)+$F1164*(AN$324-AN$325))</f>
        <v/>
      </c>
      <c r="AO1164" s="32">
        <f>$D1164*($E1164*(AO$321-AO$322)+$F1164*(AO$324-AO$325))</f>
        <v/>
      </c>
      <c r="AP1164" s="32">
        <f>$D1164*($E1164*(AP$321-AP$322)+$F1164*(AP$324-AP$325))</f>
        <v/>
      </c>
      <c r="AQ1164" s="32">
        <f>$D1164*($E1164*(AQ$321-AQ$322)+$F1164*(AQ$324-AQ$325))</f>
        <v/>
      </c>
      <c r="AR1164" s="32">
        <f>$D1164*($E1164*(AR$321-AR$322)+$F1164*(AR$324-AR$325))</f>
        <v/>
      </c>
      <c r="AS1164" s="32">
        <f>$D1164*($E1164*(AS$321-AS$322)+$F1164*(AS$324-AS$325))</f>
        <v/>
      </c>
      <c r="AT1164" s="32">
        <f>$D1164*($E1164*(AT$321-AT$322)+$F1164*(AT$324-AT$325))</f>
        <v/>
      </c>
      <c r="AU1164" s="32">
        <f>$D1164*($E1164*(AU$321-AU$322)+$F1164*(AU$324-AU$325))</f>
        <v/>
      </c>
      <c r="AV1164" s="32">
        <f>$D1164*($E1164*(AV$321-AV$322)+$F1164*(AV$324-AV$325))</f>
        <v/>
      </c>
      <c r="AW1164" s="32">
        <f>$D1164*($E1164*(AW$321-AW$322)+$F1164*(AW$324-AW$325))</f>
        <v/>
      </c>
      <c r="AX1164" s="32">
        <f>$D1164*($E1164*(AX$321-AX$322)+$F1164*(AX$324-AX$325))</f>
        <v/>
      </c>
      <c r="AY1164" s="32">
        <f>$D1164*($E1164*(AY$321-AY$322)+$F1164*(AY$324-AY$325))</f>
        <v/>
      </c>
    </row>
    <row r="1165" hidden="1" outlineLevel="2">
      <c r="A1165" s="14" t="inlineStr">
        <is>
          <t>xcpd</t>
        </is>
      </c>
      <c r="B1165" s="14" t="inlineStr">
        <is>
          <t>ker</t>
        </is>
      </c>
      <c r="C1165" s="14" t="inlineStr">
        <is>
          <t>ral</t>
        </is>
      </c>
      <c r="D1165" s="32">
        <f>INDEX(Inputs!$W$5:$W$132,MATCH($B1165&amp;"|"&amp;$C1165,Inputs!$A$5:$A$132,0))</f>
        <v/>
      </c>
      <c r="E1165" s="32">
        <f>INDEX(Inputs!$Z$5:$Z$132,MATCH($B1165&amp;"|"&amp;$C1165,Inputs!$A$5:$A$132,0))</f>
        <v/>
      </c>
      <c r="F1165" s="32">
        <f>INDEX(Inputs!$AA$5:$AA$132,MATCH($B1165&amp;"|"&amp;$C1165,Inputs!$A$5:$A$132,0))</f>
        <v/>
      </c>
      <c r="G1165" s="36" t="n"/>
      <c r="H1165" s="14">
        <f>INDEX(VarLab,MATCH($A1165,VarKey,0))&amp;INDEX(MemLab,MATCH($C1165&amp;"|"&amp;$B1165,MemKey,0))</f>
        <v/>
      </c>
      <c r="I1165" s="14">
        <f>INDEX(VarUnit,MATCH($A1165,VarKey,0))</f>
        <v/>
      </c>
      <c r="J1165" s="14">
        <f>INDEX(VarSrc,MATCH($A1165,VarKey,0))</f>
        <v/>
      </c>
      <c r="K1165" s="11">
        <f>CodePrefix&amp;$A1165&amp;IF($C1165="","","."&amp;$C1165&amp;"."&amp;$B1165)&amp;INDEX(VarEnd,MATCH($A1165,VarKey,0))&amp;K$5</f>
        <v/>
      </c>
      <c r="L1165" s="37">
        <f>$D1165*($E1165*(L$321-L$322)+$F1165*(L$324-L$325))</f>
        <v/>
      </c>
      <c r="M1165" s="32">
        <f>$D1165*($E1165*(M$321-M$322)+$F1165*(M$324-M$325))</f>
        <v/>
      </c>
      <c r="N1165" s="32">
        <f>$D1165*($E1165*(N$321-N$322)+$F1165*(N$324-N$325))</f>
        <v/>
      </c>
      <c r="O1165" s="32">
        <f>$D1165*($E1165*(O$321-O$322)+$F1165*(O$324-O$325))</f>
        <v/>
      </c>
      <c r="P1165" s="32">
        <f>$D1165*($E1165*(P$321-P$322)+$F1165*(P$324-P$325))</f>
        <v/>
      </c>
      <c r="Q1165" s="32">
        <f>$D1165*($E1165*(Q$321-Q$322)+$F1165*(Q$324-Q$325))</f>
        <v/>
      </c>
      <c r="R1165" s="32">
        <f>$D1165*($E1165*(R$321-R$322)+$F1165*(R$324-R$325))</f>
        <v/>
      </c>
      <c r="S1165" s="32">
        <f>$D1165*($E1165*(S$321-S$322)+$F1165*(S$324-S$325))</f>
        <v/>
      </c>
      <c r="T1165" s="32">
        <f>$D1165*($E1165*(T$321-T$322)+$F1165*(T$324-T$325))</f>
        <v/>
      </c>
      <c r="U1165" s="32">
        <f>$D1165*($E1165*(U$321-U$322)+$F1165*(U$324-U$325))</f>
        <v/>
      </c>
      <c r="V1165" s="32">
        <f>$D1165*($E1165*(V$321-V$322)+$F1165*(V$324-V$325))</f>
        <v/>
      </c>
      <c r="W1165" s="32">
        <f>$D1165*($E1165*(W$321-W$322)+$F1165*(W$324-W$325))</f>
        <v/>
      </c>
      <c r="X1165" s="32">
        <f>$D1165*($E1165*(X$321-X$322)+$F1165*(X$324-X$325))</f>
        <v/>
      </c>
      <c r="Y1165" s="32">
        <f>$D1165*($E1165*(Y$321-Y$322)+$F1165*(Y$324-Y$325))</f>
        <v/>
      </c>
      <c r="Z1165" s="32">
        <f>$D1165*($E1165*(Z$321-Z$322)+$F1165*(Z$324-Z$325))</f>
        <v/>
      </c>
      <c r="AA1165" s="32">
        <f>$D1165*($E1165*(AA$321-AA$322)+$F1165*(AA$324-AA$325))</f>
        <v/>
      </c>
      <c r="AB1165" s="32">
        <f>$D1165*($E1165*(AB$321-AB$322)+$F1165*(AB$324-AB$325))</f>
        <v/>
      </c>
      <c r="AC1165" s="32">
        <f>$D1165*($E1165*(AC$321-AC$322)+$F1165*(AC$324-AC$325))</f>
        <v/>
      </c>
      <c r="AD1165" s="32">
        <f>$D1165*($E1165*(AD$321-AD$322)+$F1165*(AD$324-AD$325))</f>
        <v/>
      </c>
      <c r="AF1165" s="11">
        <f>CodePrefix&amp;$A1165&amp;IF($C1165="","","."&amp;$C1165&amp;"."&amp;$B1165)&amp;INDEX(VarEnd,MATCH($A1165,VarKey,0))&amp;AF$5</f>
        <v/>
      </c>
      <c r="AG1165" s="37">
        <f>$D1165*($E1165*(AG$321-AG$322)+$F1165*(AG$324-AG$325))</f>
        <v/>
      </c>
      <c r="AH1165" s="32">
        <f>$D1165*($E1165*(AH$321-AH$322)+$F1165*(AH$324-AH$325))</f>
        <v/>
      </c>
      <c r="AI1165" s="32">
        <f>$D1165*($E1165*(AI$321-AI$322)+$F1165*(AI$324-AI$325))</f>
        <v/>
      </c>
      <c r="AJ1165" s="32">
        <f>$D1165*($E1165*(AJ$321-AJ$322)+$F1165*(AJ$324-AJ$325))</f>
        <v/>
      </c>
      <c r="AK1165" s="32">
        <f>$D1165*($E1165*(AK$321-AK$322)+$F1165*(AK$324-AK$325))</f>
        <v/>
      </c>
      <c r="AL1165" s="32">
        <f>$D1165*($E1165*(AL$321-AL$322)+$F1165*(AL$324-AL$325))</f>
        <v/>
      </c>
      <c r="AM1165" s="32">
        <f>$D1165*($E1165*(AM$321-AM$322)+$F1165*(AM$324-AM$325))</f>
        <v/>
      </c>
      <c r="AN1165" s="32">
        <f>$D1165*($E1165*(AN$321-AN$322)+$F1165*(AN$324-AN$325))</f>
        <v/>
      </c>
      <c r="AO1165" s="32">
        <f>$D1165*($E1165*(AO$321-AO$322)+$F1165*(AO$324-AO$325))</f>
        <v/>
      </c>
      <c r="AP1165" s="32">
        <f>$D1165*($E1165*(AP$321-AP$322)+$F1165*(AP$324-AP$325))</f>
        <v/>
      </c>
      <c r="AQ1165" s="32">
        <f>$D1165*($E1165*(AQ$321-AQ$322)+$F1165*(AQ$324-AQ$325))</f>
        <v/>
      </c>
      <c r="AR1165" s="32">
        <f>$D1165*($E1165*(AR$321-AR$322)+$F1165*(AR$324-AR$325))</f>
        <v/>
      </c>
      <c r="AS1165" s="32">
        <f>$D1165*($E1165*(AS$321-AS$322)+$F1165*(AS$324-AS$325))</f>
        <v/>
      </c>
      <c r="AT1165" s="32">
        <f>$D1165*($E1165*(AT$321-AT$322)+$F1165*(AT$324-AT$325))</f>
        <v/>
      </c>
      <c r="AU1165" s="32">
        <f>$D1165*($E1165*(AU$321-AU$322)+$F1165*(AU$324-AU$325))</f>
        <v/>
      </c>
      <c r="AV1165" s="32">
        <f>$D1165*($E1165*(AV$321-AV$322)+$F1165*(AV$324-AV$325))</f>
        <v/>
      </c>
      <c r="AW1165" s="32">
        <f>$D1165*($E1165*(AW$321-AW$322)+$F1165*(AW$324-AW$325))</f>
        <v/>
      </c>
      <c r="AX1165" s="32">
        <f>$D1165*($E1165*(AX$321-AX$322)+$F1165*(AX$324-AX$325))</f>
        <v/>
      </c>
      <c r="AY1165" s="32">
        <f>$D1165*($E1165*(AY$321-AY$322)+$F1165*(AY$324-AY$325))</f>
        <v/>
      </c>
    </row>
    <row r="1166" hidden="1" outlineLevel="2">
      <c r="A1166" s="14" t="inlineStr">
        <is>
          <t>xcpd</t>
        </is>
      </c>
      <c r="B1166" s="14" t="inlineStr">
        <is>
          <t>oop</t>
        </is>
      </c>
      <c r="C1166" s="14" t="inlineStr">
        <is>
          <t>ral</t>
        </is>
      </c>
      <c r="D1166" s="32">
        <f>INDEX(Inputs!$W$5:$W$132,MATCH($B1166&amp;"|"&amp;$C1166,Inputs!$A$5:$A$132,0))</f>
        <v/>
      </c>
      <c r="E1166" s="32">
        <f>INDEX(Inputs!$Z$5:$Z$132,MATCH($B1166&amp;"|"&amp;$C1166,Inputs!$A$5:$A$132,0))</f>
        <v/>
      </c>
      <c r="F1166" s="32">
        <f>INDEX(Inputs!$AA$5:$AA$132,MATCH($B1166&amp;"|"&amp;$C1166,Inputs!$A$5:$A$132,0))</f>
        <v/>
      </c>
      <c r="G1166" s="36" t="n"/>
      <c r="H1166" s="14">
        <f>INDEX(VarLab,MATCH($A1166,VarKey,0))&amp;INDEX(MemLab,MATCH($C1166&amp;"|"&amp;$B1166,MemKey,0))</f>
        <v/>
      </c>
      <c r="I1166" s="14">
        <f>INDEX(VarUnit,MATCH($A1166,VarKey,0))</f>
        <v/>
      </c>
      <c r="J1166" s="14">
        <f>INDEX(VarSrc,MATCH($A1166,VarKey,0))</f>
        <v/>
      </c>
      <c r="K1166" s="11">
        <f>CodePrefix&amp;$A1166&amp;IF($C1166="","","."&amp;$C1166&amp;"."&amp;$B1166)&amp;INDEX(VarEnd,MATCH($A1166,VarKey,0))&amp;K$5</f>
        <v/>
      </c>
      <c r="L1166" s="37">
        <f>$D1166*($E1166*(L$321-L$322)+$F1166*(L$324-L$325))</f>
        <v/>
      </c>
      <c r="M1166" s="32">
        <f>$D1166*($E1166*(M$321-M$322)+$F1166*(M$324-M$325))</f>
        <v/>
      </c>
      <c r="N1166" s="32">
        <f>$D1166*($E1166*(N$321-N$322)+$F1166*(N$324-N$325))</f>
        <v/>
      </c>
      <c r="O1166" s="32">
        <f>$D1166*($E1166*(O$321-O$322)+$F1166*(O$324-O$325))</f>
        <v/>
      </c>
      <c r="P1166" s="32">
        <f>$D1166*($E1166*(P$321-P$322)+$F1166*(P$324-P$325))</f>
        <v/>
      </c>
      <c r="Q1166" s="32">
        <f>$D1166*($E1166*(Q$321-Q$322)+$F1166*(Q$324-Q$325))</f>
        <v/>
      </c>
      <c r="R1166" s="32">
        <f>$D1166*($E1166*(R$321-R$322)+$F1166*(R$324-R$325))</f>
        <v/>
      </c>
      <c r="S1166" s="32">
        <f>$D1166*($E1166*(S$321-S$322)+$F1166*(S$324-S$325))</f>
        <v/>
      </c>
      <c r="T1166" s="32">
        <f>$D1166*($E1166*(T$321-T$322)+$F1166*(T$324-T$325))</f>
        <v/>
      </c>
      <c r="U1166" s="32">
        <f>$D1166*($E1166*(U$321-U$322)+$F1166*(U$324-U$325))</f>
        <v/>
      </c>
      <c r="V1166" s="32">
        <f>$D1166*($E1166*(V$321-V$322)+$F1166*(V$324-V$325))</f>
        <v/>
      </c>
      <c r="W1166" s="32">
        <f>$D1166*($E1166*(W$321-W$322)+$F1166*(W$324-W$325))</f>
        <v/>
      </c>
      <c r="X1166" s="32">
        <f>$D1166*($E1166*(X$321-X$322)+$F1166*(X$324-X$325))</f>
        <v/>
      </c>
      <c r="Y1166" s="32">
        <f>$D1166*($E1166*(Y$321-Y$322)+$F1166*(Y$324-Y$325))</f>
        <v/>
      </c>
      <c r="Z1166" s="32">
        <f>$D1166*($E1166*(Z$321-Z$322)+$F1166*(Z$324-Z$325))</f>
        <v/>
      </c>
      <c r="AA1166" s="32">
        <f>$D1166*($E1166*(AA$321-AA$322)+$F1166*(AA$324-AA$325))</f>
        <v/>
      </c>
      <c r="AB1166" s="32">
        <f>$D1166*($E1166*(AB$321-AB$322)+$F1166*(AB$324-AB$325))</f>
        <v/>
      </c>
      <c r="AC1166" s="32">
        <f>$D1166*($E1166*(AC$321-AC$322)+$F1166*(AC$324-AC$325))</f>
        <v/>
      </c>
      <c r="AD1166" s="32">
        <f>$D1166*($E1166*(AD$321-AD$322)+$F1166*(AD$324-AD$325))</f>
        <v/>
      </c>
      <c r="AF1166" s="11">
        <f>CodePrefix&amp;$A1166&amp;IF($C1166="","","."&amp;$C1166&amp;"."&amp;$B1166)&amp;INDEX(VarEnd,MATCH($A1166,VarKey,0))&amp;AF$5</f>
        <v/>
      </c>
      <c r="AG1166" s="37">
        <f>$D1166*($E1166*(AG$321-AG$322)+$F1166*(AG$324-AG$325))</f>
        <v/>
      </c>
      <c r="AH1166" s="32">
        <f>$D1166*($E1166*(AH$321-AH$322)+$F1166*(AH$324-AH$325))</f>
        <v/>
      </c>
      <c r="AI1166" s="32">
        <f>$D1166*($E1166*(AI$321-AI$322)+$F1166*(AI$324-AI$325))</f>
        <v/>
      </c>
      <c r="AJ1166" s="32">
        <f>$D1166*($E1166*(AJ$321-AJ$322)+$F1166*(AJ$324-AJ$325))</f>
        <v/>
      </c>
      <c r="AK1166" s="32">
        <f>$D1166*($E1166*(AK$321-AK$322)+$F1166*(AK$324-AK$325))</f>
        <v/>
      </c>
      <c r="AL1166" s="32">
        <f>$D1166*($E1166*(AL$321-AL$322)+$F1166*(AL$324-AL$325))</f>
        <v/>
      </c>
      <c r="AM1166" s="32">
        <f>$D1166*($E1166*(AM$321-AM$322)+$F1166*(AM$324-AM$325))</f>
        <v/>
      </c>
      <c r="AN1166" s="32">
        <f>$D1166*($E1166*(AN$321-AN$322)+$F1166*(AN$324-AN$325))</f>
        <v/>
      </c>
      <c r="AO1166" s="32">
        <f>$D1166*($E1166*(AO$321-AO$322)+$F1166*(AO$324-AO$325))</f>
        <v/>
      </c>
      <c r="AP1166" s="32">
        <f>$D1166*($E1166*(AP$321-AP$322)+$F1166*(AP$324-AP$325))</f>
        <v/>
      </c>
      <c r="AQ1166" s="32">
        <f>$D1166*($E1166*(AQ$321-AQ$322)+$F1166*(AQ$324-AQ$325))</f>
        <v/>
      </c>
      <c r="AR1166" s="32">
        <f>$D1166*($E1166*(AR$321-AR$322)+$F1166*(AR$324-AR$325))</f>
        <v/>
      </c>
      <c r="AS1166" s="32">
        <f>$D1166*($E1166*(AS$321-AS$322)+$F1166*(AS$324-AS$325))</f>
        <v/>
      </c>
      <c r="AT1166" s="32">
        <f>$D1166*($E1166*(AT$321-AT$322)+$F1166*(AT$324-AT$325))</f>
        <v/>
      </c>
      <c r="AU1166" s="32">
        <f>$D1166*($E1166*(AU$321-AU$322)+$F1166*(AU$324-AU$325))</f>
        <v/>
      </c>
      <c r="AV1166" s="32">
        <f>$D1166*($E1166*(AV$321-AV$322)+$F1166*(AV$324-AV$325))</f>
        <v/>
      </c>
      <c r="AW1166" s="32">
        <f>$D1166*($E1166*(AW$321-AW$322)+$F1166*(AW$324-AW$325))</f>
        <v/>
      </c>
      <c r="AX1166" s="32">
        <f>$D1166*($E1166*(AX$321-AX$322)+$F1166*(AX$324-AX$325))</f>
        <v/>
      </c>
      <c r="AY1166" s="32">
        <f>$D1166*($E1166*(AY$321-AY$322)+$F1166*(AY$324-AY$325))</f>
        <v/>
      </c>
    </row>
    <row r="1167" hidden="1" outlineLevel="2">
      <c r="A1167" s="14" t="inlineStr">
        <is>
          <t>xcpd</t>
        </is>
      </c>
      <c r="B1167" s="14" t="inlineStr">
        <is>
          <t>bio</t>
        </is>
      </c>
      <c r="C1167" s="14" t="inlineStr">
        <is>
          <t>ral</t>
        </is>
      </c>
      <c r="D1167" s="32">
        <f>INDEX(Inputs!$W$5:$W$132,MATCH($B1167&amp;"|"&amp;$C1167,Inputs!$A$5:$A$132,0))</f>
        <v/>
      </c>
      <c r="E1167" s="32">
        <f>INDEX(Inputs!$Z$5:$Z$132,MATCH($B1167&amp;"|"&amp;$C1167,Inputs!$A$5:$A$132,0))</f>
        <v/>
      </c>
      <c r="F1167" s="32">
        <f>INDEX(Inputs!$AA$5:$AA$132,MATCH($B1167&amp;"|"&amp;$C1167,Inputs!$A$5:$A$132,0))</f>
        <v/>
      </c>
      <c r="G1167" s="36" t="n"/>
      <c r="H1167" s="14">
        <f>INDEX(VarLab,MATCH($A1167,VarKey,0))&amp;INDEX(MemLab,MATCH($C1167&amp;"|"&amp;$B1167,MemKey,0))</f>
        <v/>
      </c>
      <c r="I1167" s="14">
        <f>INDEX(VarUnit,MATCH($A1167,VarKey,0))</f>
        <v/>
      </c>
      <c r="J1167" s="14">
        <f>INDEX(VarSrc,MATCH($A1167,VarKey,0))</f>
        <v/>
      </c>
      <c r="K1167" s="11">
        <f>CodePrefix&amp;$A1167&amp;IF($C1167="","","."&amp;$C1167&amp;"."&amp;$B1167)&amp;INDEX(VarEnd,MATCH($A1167,VarKey,0))&amp;K$5</f>
        <v/>
      </c>
      <c r="L1167" s="37">
        <f>$D1167*($E1167*(L$321-L$322)+$F1167*(L$324-L$325))</f>
        <v/>
      </c>
      <c r="M1167" s="32">
        <f>$D1167*($E1167*(M$321-M$322)+$F1167*(M$324-M$325))</f>
        <v/>
      </c>
      <c r="N1167" s="32">
        <f>$D1167*($E1167*(N$321-N$322)+$F1167*(N$324-N$325))</f>
        <v/>
      </c>
      <c r="O1167" s="32">
        <f>$D1167*($E1167*(O$321-O$322)+$F1167*(O$324-O$325))</f>
        <v/>
      </c>
      <c r="P1167" s="32">
        <f>$D1167*($E1167*(P$321-P$322)+$F1167*(P$324-P$325))</f>
        <v/>
      </c>
      <c r="Q1167" s="32">
        <f>$D1167*($E1167*(Q$321-Q$322)+$F1167*(Q$324-Q$325))</f>
        <v/>
      </c>
      <c r="R1167" s="32">
        <f>$D1167*($E1167*(R$321-R$322)+$F1167*(R$324-R$325))</f>
        <v/>
      </c>
      <c r="S1167" s="32">
        <f>$D1167*($E1167*(S$321-S$322)+$F1167*(S$324-S$325))</f>
        <v/>
      </c>
      <c r="T1167" s="32">
        <f>$D1167*($E1167*(T$321-T$322)+$F1167*(T$324-T$325))</f>
        <v/>
      </c>
      <c r="U1167" s="32">
        <f>$D1167*($E1167*(U$321-U$322)+$F1167*(U$324-U$325))</f>
        <v/>
      </c>
      <c r="V1167" s="32">
        <f>$D1167*($E1167*(V$321-V$322)+$F1167*(V$324-V$325))</f>
        <v/>
      </c>
      <c r="W1167" s="32">
        <f>$D1167*($E1167*(W$321-W$322)+$F1167*(W$324-W$325))</f>
        <v/>
      </c>
      <c r="X1167" s="32">
        <f>$D1167*($E1167*(X$321-X$322)+$F1167*(X$324-X$325))</f>
        <v/>
      </c>
      <c r="Y1167" s="32">
        <f>$D1167*($E1167*(Y$321-Y$322)+$F1167*(Y$324-Y$325))</f>
        <v/>
      </c>
      <c r="Z1167" s="32">
        <f>$D1167*($E1167*(Z$321-Z$322)+$F1167*(Z$324-Z$325))</f>
        <v/>
      </c>
      <c r="AA1167" s="32">
        <f>$D1167*($E1167*(AA$321-AA$322)+$F1167*(AA$324-AA$325))</f>
        <v/>
      </c>
      <c r="AB1167" s="32">
        <f>$D1167*($E1167*(AB$321-AB$322)+$F1167*(AB$324-AB$325))</f>
        <v/>
      </c>
      <c r="AC1167" s="32">
        <f>$D1167*($E1167*(AC$321-AC$322)+$F1167*(AC$324-AC$325))</f>
        <v/>
      </c>
      <c r="AD1167" s="32">
        <f>$D1167*($E1167*(AD$321-AD$322)+$F1167*(AD$324-AD$325))</f>
        <v/>
      </c>
      <c r="AF1167" s="11">
        <f>CodePrefix&amp;$A1167&amp;IF($C1167="","","."&amp;$C1167&amp;"."&amp;$B1167)&amp;INDEX(VarEnd,MATCH($A1167,VarKey,0))&amp;AF$5</f>
        <v/>
      </c>
      <c r="AG1167" s="37">
        <f>$D1167*($E1167*(AG$321-AG$322)+$F1167*(AG$324-AG$325))</f>
        <v/>
      </c>
      <c r="AH1167" s="32">
        <f>$D1167*($E1167*(AH$321-AH$322)+$F1167*(AH$324-AH$325))</f>
        <v/>
      </c>
      <c r="AI1167" s="32">
        <f>$D1167*($E1167*(AI$321-AI$322)+$F1167*(AI$324-AI$325))</f>
        <v/>
      </c>
      <c r="AJ1167" s="32">
        <f>$D1167*($E1167*(AJ$321-AJ$322)+$F1167*(AJ$324-AJ$325))</f>
        <v/>
      </c>
      <c r="AK1167" s="32">
        <f>$D1167*($E1167*(AK$321-AK$322)+$F1167*(AK$324-AK$325))</f>
        <v/>
      </c>
      <c r="AL1167" s="32">
        <f>$D1167*($E1167*(AL$321-AL$322)+$F1167*(AL$324-AL$325))</f>
        <v/>
      </c>
      <c r="AM1167" s="32">
        <f>$D1167*($E1167*(AM$321-AM$322)+$F1167*(AM$324-AM$325))</f>
        <v/>
      </c>
      <c r="AN1167" s="32">
        <f>$D1167*($E1167*(AN$321-AN$322)+$F1167*(AN$324-AN$325))</f>
        <v/>
      </c>
      <c r="AO1167" s="32">
        <f>$D1167*($E1167*(AO$321-AO$322)+$F1167*(AO$324-AO$325))</f>
        <v/>
      </c>
      <c r="AP1167" s="32">
        <f>$D1167*($E1167*(AP$321-AP$322)+$F1167*(AP$324-AP$325))</f>
        <v/>
      </c>
      <c r="AQ1167" s="32">
        <f>$D1167*($E1167*(AQ$321-AQ$322)+$F1167*(AQ$324-AQ$325))</f>
        <v/>
      </c>
      <c r="AR1167" s="32">
        <f>$D1167*($E1167*(AR$321-AR$322)+$F1167*(AR$324-AR$325))</f>
        <v/>
      </c>
      <c r="AS1167" s="32">
        <f>$D1167*($E1167*(AS$321-AS$322)+$F1167*(AS$324-AS$325))</f>
        <v/>
      </c>
      <c r="AT1167" s="32">
        <f>$D1167*($E1167*(AT$321-AT$322)+$F1167*(AT$324-AT$325))</f>
        <v/>
      </c>
      <c r="AU1167" s="32">
        <f>$D1167*($E1167*(AU$321-AU$322)+$F1167*(AU$324-AU$325))</f>
        <v/>
      </c>
      <c r="AV1167" s="32">
        <f>$D1167*($E1167*(AV$321-AV$322)+$F1167*(AV$324-AV$325))</f>
        <v/>
      </c>
      <c r="AW1167" s="32">
        <f>$D1167*($E1167*(AW$321-AW$322)+$F1167*(AW$324-AW$325))</f>
        <v/>
      </c>
      <c r="AX1167" s="32">
        <f>$D1167*($E1167*(AX$321-AX$322)+$F1167*(AX$324-AX$325))</f>
        <v/>
      </c>
      <c r="AY1167" s="32">
        <f>$D1167*($E1167*(AY$321-AY$322)+$F1167*(AY$324-AY$325))</f>
        <v/>
      </c>
    </row>
    <row r="1168" hidden="1" outlineLevel="2"/>
    <row r="1169" hidden="1" outlineLevel="2">
      <c r="A1169" s="14" t="inlineStr">
        <is>
          <t>atp</t>
        </is>
      </c>
      <c r="B1169" s="14" t="inlineStr">
        <is>
          <t>coa</t>
        </is>
      </c>
      <c r="C1169" s="14" t="inlineStr">
        <is>
          <t>ral</t>
        </is>
      </c>
      <c r="D1169" s="32">
        <f>INDEX(Inputs!$U$5:$U$132,MATCH($B1169&amp;"|"&amp;$C1169,Inputs!$A$5:$A$132,0))</f>
        <v/>
      </c>
      <c r="E1169" s="32">
        <f>INDEX(Inputs!$V$5:$V$132,MATCH($B1169&amp;"|"&amp;$C1169,Inputs!$A$5:$A$132,0))</f>
        <v/>
      </c>
      <c r="F1169" s="36" t="n"/>
      <c r="G1169" s="36" t="n"/>
      <c r="H1169" s="14">
        <f>INDEX(VarLab,MATCH($A1169,VarKey,0))&amp;INDEX(MemLab,MATCH($C1169&amp;"|"&amp;$B1169,MemKey,0))</f>
        <v/>
      </c>
      <c r="I1169" s="14">
        <f>INDEX(VarUnit,MATCH($A1169,VarKey,0))</f>
        <v/>
      </c>
      <c r="J1169" s="14">
        <f>INDEX(VarSrc,MATCH($A1169,VarKey,0))</f>
        <v/>
      </c>
      <c r="K1169" s="11">
        <f>CodePrefix&amp;$A1169&amp;IF($C1169="","","."&amp;$C1169&amp;"."&amp;$B1169)&amp;INDEX(VarEnd,MATCH($A1169,VarKey,0))&amp;K$5</f>
        <v/>
      </c>
      <c r="L1169" s="37">
        <f>MAX(INDEX(L$381:L$392,$D1169)+(L1142+L1160)*(1+$E1169),0.01)</f>
        <v/>
      </c>
      <c r="M1169" s="32">
        <f>MAX(INDEX(M$381:M$392,$D1169)+(M1142+M1160)*(1+$E1169),0.01)</f>
        <v/>
      </c>
      <c r="N1169" s="32">
        <f>MAX(INDEX(N$381:N$392,$D1169)+(N1142+N1160)*(1+$E1169),0.01)</f>
        <v/>
      </c>
      <c r="O1169" s="32">
        <f>MAX(INDEX(O$381:O$392,$D1169)+(O1142+O1160)*(1+$E1169),0.01)</f>
        <v/>
      </c>
      <c r="P1169" s="32">
        <f>MAX(INDEX(P$381:P$392,$D1169)+(P1142+P1160)*(1+$E1169),0.01)</f>
        <v/>
      </c>
      <c r="Q1169" s="32">
        <f>MAX(INDEX(Q$381:Q$392,$D1169)+(Q1142+Q1160)*(1+$E1169),0.01)</f>
        <v/>
      </c>
      <c r="R1169" s="32">
        <f>MAX(INDEX(R$381:R$392,$D1169)+(R1142+R1160)*(1+$E1169),0.01)</f>
        <v/>
      </c>
      <c r="S1169" s="32">
        <f>MAX(INDEX(S$381:S$392,$D1169)+(S1142+S1160)*(1+$E1169),0.01)</f>
        <v/>
      </c>
      <c r="T1169" s="32">
        <f>MAX(INDEX(T$381:T$392,$D1169)+(T1142+T1160)*(1+$E1169),0.01)</f>
        <v/>
      </c>
      <c r="U1169" s="32">
        <f>MAX(INDEX(U$381:U$392,$D1169)+(U1142+U1160)*(1+$E1169),0.01)</f>
        <v/>
      </c>
      <c r="V1169" s="32">
        <f>MAX(INDEX(V$381:V$392,$D1169)+(V1142+V1160)*(1+$E1169),0.01)</f>
        <v/>
      </c>
      <c r="W1169" s="32">
        <f>MAX(INDEX(W$381:W$392,$D1169)+(W1142+W1160)*(1+$E1169),0.01)</f>
        <v/>
      </c>
      <c r="X1169" s="32">
        <f>MAX(INDEX(X$381:X$392,$D1169)+(X1142+X1160)*(1+$E1169),0.01)</f>
        <v/>
      </c>
      <c r="Y1169" s="32">
        <f>MAX(INDEX(Y$381:Y$392,$D1169)+(Y1142+Y1160)*(1+$E1169),0.01)</f>
        <v/>
      </c>
      <c r="Z1169" s="32">
        <f>MAX(INDEX(Z$381:Z$392,$D1169)+(Z1142+Z1160)*(1+$E1169),0.01)</f>
        <v/>
      </c>
      <c r="AA1169" s="32">
        <f>MAX(INDEX(AA$381:AA$392,$D1169)+(AA1142+AA1160)*(1+$E1169),0.01)</f>
        <v/>
      </c>
      <c r="AB1169" s="32">
        <f>MAX(INDEX(AB$381:AB$392,$D1169)+(AB1142+AB1160)*(1+$E1169),0.01)</f>
        <v/>
      </c>
      <c r="AC1169" s="32">
        <f>MAX(INDEX(AC$381:AC$392,$D1169)+(AC1142+AC1160)*(1+$E1169),0.01)</f>
        <v/>
      </c>
      <c r="AD1169" s="32">
        <f>MAX(INDEX(AD$381:AD$392,$D1169)+(AD1142+AD1160)*(1+$E1169),0.01)</f>
        <v/>
      </c>
      <c r="AF1169" s="11">
        <f>CodePrefix&amp;$A1169&amp;IF($C1169="","","."&amp;$C1169&amp;"."&amp;$B1169)&amp;INDEX(VarEnd,MATCH($A1169,VarKey,0))&amp;AF$5</f>
        <v/>
      </c>
      <c r="AG1169" s="37">
        <f>MAX(INDEX(AG$381:AG$392,$D1169)+(AG1142+AG1160)*(1+$E1169),0.01)</f>
        <v/>
      </c>
      <c r="AH1169" s="32">
        <f>MAX(INDEX(AH$381:AH$392,$D1169)+(AH1142+AH1160)*(1+$E1169),0.01)</f>
        <v/>
      </c>
      <c r="AI1169" s="32">
        <f>MAX(INDEX(AI$381:AI$392,$D1169)+(AI1142+AI1160)*(1+$E1169),0.01)</f>
        <v/>
      </c>
      <c r="AJ1169" s="32">
        <f>MAX(INDEX(AJ$381:AJ$392,$D1169)+(AJ1142+AJ1160)*(1+$E1169),0.01)</f>
        <v/>
      </c>
      <c r="AK1169" s="32">
        <f>MAX(INDEX(AK$381:AK$392,$D1169)+(AK1142+AK1160)*(1+$E1169),0.01)</f>
        <v/>
      </c>
      <c r="AL1169" s="32">
        <f>MAX(INDEX(AL$381:AL$392,$D1169)+(AL1142+AL1160)*(1+$E1169),0.01)</f>
        <v/>
      </c>
      <c r="AM1169" s="32">
        <f>MAX(INDEX(AM$381:AM$392,$D1169)+(AM1142+AM1160)*(1+$E1169),0.01)</f>
        <v/>
      </c>
      <c r="AN1169" s="32">
        <f>MAX(INDEX(AN$381:AN$392,$D1169)+(AN1142+AN1160)*(1+$E1169),0.01)</f>
        <v/>
      </c>
      <c r="AO1169" s="32">
        <f>MAX(INDEX(AO$381:AO$392,$D1169)+(AO1142+AO1160)*(1+$E1169),0.01)</f>
        <v/>
      </c>
      <c r="AP1169" s="32">
        <f>MAX(INDEX(AP$381:AP$392,$D1169)+(AP1142+AP1160)*(1+$E1169),0.01)</f>
        <v/>
      </c>
      <c r="AQ1169" s="32">
        <f>MAX(INDEX(AQ$381:AQ$392,$D1169)+(AQ1142+AQ1160)*(1+$E1169),0.01)</f>
        <v/>
      </c>
      <c r="AR1169" s="32">
        <f>MAX(INDEX(AR$381:AR$392,$D1169)+(AR1142+AR1160)*(1+$E1169),0.01)</f>
        <v/>
      </c>
      <c r="AS1169" s="32">
        <f>MAX(INDEX(AS$381:AS$392,$D1169)+(AS1142+AS1160)*(1+$E1169),0.01)</f>
        <v/>
      </c>
      <c r="AT1169" s="32">
        <f>MAX(INDEX(AT$381:AT$392,$D1169)+(AT1142+AT1160)*(1+$E1169),0.01)</f>
        <v/>
      </c>
      <c r="AU1169" s="32">
        <f>MAX(INDEX(AU$381:AU$392,$D1169)+(AU1142+AU1160)*(1+$E1169),0.01)</f>
        <v/>
      </c>
      <c r="AV1169" s="32">
        <f>MAX(INDEX(AV$381:AV$392,$D1169)+(AV1142+AV1160)*(1+$E1169),0.01)</f>
        <v/>
      </c>
      <c r="AW1169" s="32">
        <f>MAX(INDEX(AW$381:AW$392,$D1169)+(AW1142+AW1160)*(1+$E1169),0.01)</f>
        <v/>
      </c>
      <c r="AX1169" s="32">
        <f>MAX(INDEX(AX$381:AX$392,$D1169)+(AX1142+AX1160)*(1+$E1169),0.01)</f>
        <v/>
      </c>
      <c r="AY1169" s="32">
        <f>MAX(INDEX(AY$381:AY$392,$D1169)+(AY1142+AY1160)*(1+$E1169),0.01)</f>
        <v/>
      </c>
    </row>
    <row r="1170" hidden="1" outlineLevel="2">
      <c r="A1170" s="14" t="inlineStr">
        <is>
          <t>atp</t>
        </is>
      </c>
      <c r="B1170" s="14" t="inlineStr">
        <is>
          <t>nga</t>
        </is>
      </c>
      <c r="C1170" s="14" t="inlineStr">
        <is>
          <t>ral</t>
        </is>
      </c>
      <c r="D1170" s="32">
        <f>INDEX(Inputs!$U$5:$U$132,MATCH($B1170&amp;"|"&amp;$C1170,Inputs!$A$5:$A$132,0))</f>
        <v/>
      </c>
      <c r="E1170" s="32">
        <f>INDEX(Inputs!$V$5:$V$132,MATCH($B1170&amp;"|"&amp;$C1170,Inputs!$A$5:$A$132,0))</f>
        <v/>
      </c>
      <c r="F1170" s="36" t="n"/>
      <c r="G1170" s="36" t="n"/>
      <c r="H1170" s="14">
        <f>INDEX(VarLab,MATCH($A1170,VarKey,0))&amp;INDEX(MemLab,MATCH($C1170&amp;"|"&amp;$B1170,MemKey,0))</f>
        <v/>
      </c>
      <c r="I1170" s="14">
        <f>INDEX(VarUnit,MATCH($A1170,VarKey,0))</f>
        <v/>
      </c>
      <c r="J1170" s="14">
        <f>INDEX(VarSrc,MATCH($A1170,VarKey,0))</f>
        <v/>
      </c>
      <c r="K1170" s="11">
        <f>CodePrefix&amp;$A1170&amp;IF($C1170="","","."&amp;$C1170&amp;"."&amp;$B1170)&amp;INDEX(VarEnd,MATCH($A1170,VarKey,0))&amp;K$5</f>
        <v/>
      </c>
      <c r="L1170" s="37">
        <f>MAX(INDEX(L$381:L$392,$D1170)+(L1143+L1161)*(1+$E1170),0.01)</f>
        <v/>
      </c>
      <c r="M1170" s="32">
        <f>MAX(INDEX(M$381:M$392,$D1170)+(M1143+M1161)*(1+$E1170),0.01)</f>
        <v/>
      </c>
      <c r="N1170" s="32">
        <f>MAX(INDEX(N$381:N$392,$D1170)+(N1143+N1161)*(1+$E1170),0.01)</f>
        <v/>
      </c>
      <c r="O1170" s="32">
        <f>MAX(INDEX(O$381:O$392,$D1170)+(O1143+O1161)*(1+$E1170),0.01)</f>
        <v/>
      </c>
      <c r="P1170" s="32">
        <f>MAX(INDEX(P$381:P$392,$D1170)+(P1143+P1161)*(1+$E1170),0.01)</f>
        <v/>
      </c>
      <c r="Q1170" s="32">
        <f>MAX(INDEX(Q$381:Q$392,$D1170)+(Q1143+Q1161)*(1+$E1170),0.01)</f>
        <v/>
      </c>
      <c r="R1170" s="32">
        <f>MAX(INDEX(R$381:R$392,$D1170)+(R1143+R1161)*(1+$E1170),0.01)</f>
        <v/>
      </c>
      <c r="S1170" s="32">
        <f>MAX(INDEX(S$381:S$392,$D1170)+(S1143+S1161)*(1+$E1170),0.01)</f>
        <v/>
      </c>
      <c r="T1170" s="32">
        <f>MAX(INDEX(T$381:T$392,$D1170)+(T1143+T1161)*(1+$E1170),0.01)</f>
        <v/>
      </c>
      <c r="U1170" s="32">
        <f>MAX(INDEX(U$381:U$392,$D1170)+(U1143+U1161)*(1+$E1170),0.01)</f>
        <v/>
      </c>
      <c r="V1170" s="32">
        <f>MAX(INDEX(V$381:V$392,$D1170)+(V1143+V1161)*(1+$E1170),0.01)</f>
        <v/>
      </c>
      <c r="W1170" s="32">
        <f>MAX(INDEX(W$381:W$392,$D1170)+(W1143+W1161)*(1+$E1170),0.01)</f>
        <v/>
      </c>
      <c r="X1170" s="32">
        <f>MAX(INDEX(X$381:X$392,$D1170)+(X1143+X1161)*(1+$E1170),0.01)</f>
        <v/>
      </c>
      <c r="Y1170" s="32">
        <f>MAX(INDEX(Y$381:Y$392,$D1170)+(Y1143+Y1161)*(1+$E1170),0.01)</f>
        <v/>
      </c>
      <c r="Z1170" s="32">
        <f>MAX(INDEX(Z$381:Z$392,$D1170)+(Z1143+Z1161)*(1+$E1170),0.01)</f>
        <v/>
      </c>
      <c r="AA1170" s="32">
        <f>MAX(INDEX(AA$381:AA$392,$D1170)+(AA1143+AA1161)*(1+$E1170),0.01)</f>
        <v/>
      </c>
      <c r="AB1170" s="32">
        <f>MAX(INDEX(AB$381:AB$392,$D1170)+(AB1143+AB1161)*(1+$E1170),0.01)</f>
        <v/>
      </c>
      <c r="AC1170" s="32">
        <f>MAX(INDEX(AC$381:AC$392,$D1170)+(AC1143+AC1161)*(1+$E1170),0.01)</f>
        <v/>
      </c>
      <c r="AD1170" s="32">
        <f>MAX(INDEX(AD$381:AD$392,$D1170)+(AD1143+AD1161)*(1+$E1170),0.01)</f>
        <v/>
      </c>
      <c r="AF1170" s="11">
        <f>CodePrefix&amp;$A1170&amp;IF($C1170="","","."&amp;$C1170&amp;"."&amp;$B1170)&amp;INDEX(VarEnd,MATCH($A1170,VarKey,0))&amp;AF$5</f>
        <v/>
      </c>
      <c r="AG1170" s="37">
        <f>MAX(INDEX(AG$381:AG$392,$D1170)+(AG1143+AG1161)*(1+$E1170),0.01)</f>
        <v/>
      </c>
      <c r="AH1170" s="32">
        <f>MAX(INDEX(AH$381:AH$392,$D1170)+(AH1143+AH1161)*(1+$E1170),0.01)</f>
        <v/>
      </c>
      <c r="AI1170" s="32">
        <f>MAX(INDEX(AI$381:AI$392,$D1170)+(AI1143+AI1161)*(1+$E1170),0.01)</f>
        <v/>
      </c>
      <c r="AJ1170" s="32">
        <f>MAX(INDEX(AJ$381:AJ$392,$D1170)+(AJ1143+AJ1161)*(1+$E1170),0.01)</f>
        <v/>
      </c>
      <c r="AK1170" s="32">
        <f>MAX(INDEX(AK$381:AK$392,$D1170)+(AK1143+AK1161)*(1+$E1170),0.01)</f>
        <v/>
      </c>
      <c r="AL1170" s="32">
        <f>MAX(INDEX(AL$381:AL$392,$D1170)+(AL1143+AL1161)*(1+$E1170),0.01)</f>
        <v/>
      </c>
      <c r="AM1170" s="32">
        <f>MAX(INDEX(AM$381:AM$392,$D1170)+(AM1143+AM1161)*(1+$E1170),0.01)</f>
        <v/>
      </c>
      <c r="AN1170" s="32">
        <f>MAX(INDEX(AN$381:AN$392,$D1170)+(AN1143+AN1161)*(1+$E1170),0.01)</f>
        <v/>
      </c>
      <c r="AO1170" s="32">
        <f>MAX(INDEX(AO$381:AO$392,$D1170)+(AO1143+AO1161)*(1+$E1170),0.01)</f>
        <v/>
      </c>
      <c r="AP1170" s="32">
        <f>MAX(INDEX(AP$381:AP$392,$D1170)+(AP1143+AP1161)*(1+$E1170),0.01)</f>
        <v/>
      </c>
      <c r="AQ1170" s="32">
        <f>MAX(INDEX(AQ$381:AQ$392,$D1170)+(AQ1143+AQ1161)*(1+$E1170),0.01)</f>
        <v/>
      </c>
      <c r="AR1170" s="32">
        <f>MAX(INDEX(AR$381:AR$392,$D1170)+(AR1143+AR1161)*(1+$E1170),0.01)</f>
        <v/>
      </c>
      <c r="AS1170" s="32">
        <f>MAX(INDEX(AS$381:AS$392,$D1170)+(AS1143+AS1161)*(1+$E1170),0.01)</f>
        <v/>
      </c>
      <c r="AT1170" s="32">
        <f>MAX(INDEX(AT$381:AT$392,$D1170)+(AT1143+AT1161)*(1+$E1170),0.01)</f>
        <v/>
      </c>
      <c r="AU1170" s="32">
        <f>MAX(INDEX(AU$381:AU$392,$D1170)+(AU1143+AU1161)*(1+$E1170),0.01)</f>
        <v/>
      </c>
      <c r="AV1170" s="32">
        <f>MAX(INDEX(AV$381:AV$392,$D1170)+(AV1143+AV1161)*(1+$E1170),0.01)</f>
        <v/>
      </c>
      <c r="AW1170" s="32">
        <f>MAX(INDEX(AW$381:AW$392,$D1170)+(AW1143+AW1161)*(1+$E1170),0.01)</f>
        <v/>
      </c>
      <c r="AX1170" s="32">
        <f>MAX(INDEX(AX$381:AX$392,$D1170)+(AX1143+AX1161)*(1+$E1170),0.01)</f>
        <v/>
      </c>
      <c r="AY1170" s="32">
        <f>MAX(INDEX(AY$381:AY$392,$D1170)+(AY1143+AY1161)*(1+$E1170),0.01)</f>
        <v/>
      </c>
    </row>
    <row r="1171" hidden="1" outlineLevel="2">
      <c r="A1171" s="14" t="inlineStr">
        <is>
          <t>atp</t>
        </is>
      </c>
      <c r="B1171" s="14" t="inlineStr">
        <is>
          <t>gso</t>
        </is>
      </c>
      <c r="C1171" s="14" t="inlineStr">
        <is>
          <t>ral</t>
        </is>
      </c>
      <c r="D1171" s="32">
        <f>INDEX(Inputs!$U$5:$U$132,MATCH($B1171&amp;"|"&amp;$C1171,Inputs!$A$5:$A$132,0))</f>
        <v/>
      </c>
      <c r="E1171" s="32">
        <f>INDEX(Inputs!$V$5:$V$132,MATCH($B1171&amp;"|"&amp;$C1171,Inputs!$A$5:$A$132,0))</f>
        <v/>
      </c>
      <c r="F1171" s="36" t="n"/>
      <c r="G1171" s="36" t="n"/>
      <c r="H1171" s="14">
        <f>INDEX(VarLab,MATCH($A1171,VarKey,0))&amp;INDEX(MemLab,MATCH($C1171&amp;"|"&amp;$B1171,MemKey,0))</f>
        <v/>
      </c>
      <c r="I1171" s="14">
        <f>INDEX(VarUnit,MATCH($A1171,VarKey,0))</f>
        <v/>
      </c>
      <c r="J1171" s="14">
        <f>INDEX(VarSrc,MATCH($A1171,VarKey,0))</f>
        <v/>
      </c>
      <c r="K1171" s="11">
        <f>CodePrefix&amp;$A1171&amp;IF($C1171="","","."&amp;$C1171&amp;"."&amp;$B1171)&amp;INDEX(VarEnd,MATCH($A1171,VarKey,0))&amp;K$5</f>
        <v/>
      </c>
      <c r="L1171" s="37">
        <f>MAX(INDEX(L$381:L$392,$D1171)+(L1144+L1162)*(1+$E1171),0.01)</f>
        <v/>
      </c>
      <c r="M1171" s="32">
        <f>MAX(INDEX(M$381:M$392,$D1171)+(M1144+M1162)*(1+$E1171),0.01)</f>
        <v/>
      </c>
      <c r="N1171" s="32">
        <f>MAX(INDEX(N$381:N$392,$D1171)+(N1144+N1162)*(1+$E1171),0.01)</f>
        <v/>
      </c>
      <c r="O1171" s="32">
        <f>MAX(INDEX(O$381:O$392,$D1171)+(O1144+O1162)*(1+$E1171),0.01)</f>
        <v/>
      </c>
      <c r="P1171" s="32">
        <f>MAX(INDEX(P$381:P$392,$D1171)+(P1144+P1162)*(1+$E1171),0.01)</f>
        <v/>
      </c>
      <c r="Q1171" s="32">
        <f>MAX(INDEX(Q$381:Q$392,$D1171)+(Q1144+Q1162)*(1+$E1171),0.01)</f>
        <v/>
      </c>
      <c r="R1171" s="32">
        <f>MAX(INDEX(R$381:R$392,$D1171)+(R1144+R1162)*(1+$E1171),0.01)</f>
        <v/>
      </c>
      <c r="S1171" s="32">
        <f>MAX(INDEX(S$381:S$392,$D1171)+(S1144+S1162)*(1+$E1171),0.01)</f>
        <v/>
      </c>
      <c r="T1171" s="32">
        <f>MAX(INDEX(T$381:T$392,$D1171)+(T1144+T1162)*(1+$E1171),0.01)</f>
        <v/>
      </c>
      <c r="U1171" s="32">
        <f>MAX(INDEX(U$381:U$392,$D1171)+(U1144+U1162)*(1+$E1171),0.01)</f>
        <v/>
      </c>
      <c r="V1171" s="32">
        <f>MAX(INDEX(V$381:V$392,$D1171)+(V1144+V1162)*(1+$E1171),0.01)</f>
        <v/>
      </c>
      <c r="W1171" s="32">
        <f>MAX(INDEX(W$381:W$392,$D1171)+(W1144+W1162)*(1+$E1171),0.01)</f>
        <v/>
      </c>
      <c r="X1171" s="32">
        <f>MAX(INDEX(X$381:X$392,$D1171)+(X1144+X1162)*(1+$E1171),0.01)</f>
        <v/>
      </c>
      <c r="Y1171" s="32">
        <f>MAX(INDEX(Y$381:Y$392,$D1171)+(Y1144+Y1162)*(1+$E1171),0.01)</f>
        <v/>
      </c>
      <c r="Z1171" s="32">
        <f>MAX(INDEX(Z$381:Z$392,$D1171)+(Z1144+Z1162)*(1+$E1171),0.01)</f>
        <v/>
      </c>
      <c r="AA1171" s="32">
        <f>MAX(INDEX(AA$381:AA$392,$D1171)+(AA1144+AA1162)*(1+$E1171),0.01)</f>
        <v/>
      </c>
      <c r="AB1171" s="32">
        <f>MAX(INDEX(AB$381:AB$392,$D1171)+(AB1144+AB1162)*(1+$E1171),0.01)</f>
        <v/>
      </c>
      <c r="AC1171" s="32">
        <f>MAX(INDEX(AC$381:AC$392,$D1171)+(AC1144+AC1162)*(1+$E1171),0.01)</f>
        <v/>
      </c>
      <c r="AD1171" s="32">
        <f>MAX(INDEX(AD$381:AD$392,$D1171)+(AD1144+AD1162)*(1+$E1171),0.01)</f>
        <v/>
      </c>
      <c r="AF1171" s="11">
        <f>CodePrefix&amp;$A1171&amp;IF($C1171="","","."&amp;$C1171&amp;"."&amp;$B1171)&amp;INDEX(VarEnd,MATCH($A1171,VarKey,0))&amp;AF$5</f>
        <v/>
      </c>
      <c r="AG1171" s="37">
        <f>MAX(INDEX(AG$381:AG$392,$D1171)+(AG1144+AG1162)*(1+$E1171),0.01)</f>
        <v/>
      </c>
      <c r="AH1171" s="32">
        <f>MAX(INDEX(AH$381:AH$392,$D1171)+(AH1144+AH1162)*(1+$E1171),0.01)</f>
        <v/>
      </c>
      <c r="AI1171" s="32">
        <f>MAX(INDEX(AI$381:AI$392,$D1171)+(AI1144+AI1162)*(1+$E1171),0.01)</f>
        <v/>
      </c>
      <c r="AJ1171" s="32">
        <f>MAX(INDEX(AJ$381:AJ$392,$D1171)+(AJ1144+AJ1162)*(1+$E1171),0.01)</f>
        <v/>
      </c>
      <c r="AK1171" s="32">
        <f>MAX(INDEX(AK$381:AK$392,$D1171)+(AK1144+AK1162)*(1+$E1171),0.01)</f>
        <v/>
      </c>
      <c r="AL1171" s="32">
        <f>MAX(INDEX(AL$381:AL$392,$D1171)+(AL1144+AL1162)*(1+$E1171),0.01)</f>
        <v/>
      </c>
      <c r="AM1171" s="32">
        <f>MAX(INDEX(AM$381:AM$392,$D1171)+(AM1144+AM1162)*(1+$E1171),0.01)</f>
        <v/>
      </c>
      <c r="AN1171" s="32">
        <f>MAX(INDEX(AN$381:AN$392,$D1171)+(AN1144+AN1162)*(1+$E1171),0.01)</f>
        <v/>
      </c>
      <c r="AO1171" s="32">
        <f>MAX(INDEX(AO$381:AO$392,$D1171)+(AO1144+AO1162)*(1+$E1171),0.01)</f>
        <v/>
      </c>
      <c r="AP1171" s="32">
        <f>MAX(INDEX(AP$381:AP$392,$D1171)+(AP1144+AP1162)*(1+$E1171),0.01)</f>
        <v/>
      </c>
      <c r="AQ1171" s="32">
        <f>MAX(INDEX(AQ$381:AQ$392,$D1171)+(AQ1144+AQ1162)*(1+$E1171),0.01)</f>
        <v/>
      </c>
      <c r="AR1171" s="32">
        <f>MAX(INDEX(AR$381:AR$392,$D1171)+(AR1144+AR1162)*(1+$E1171),0.01)</f>
        <v/>
      </c>
      <c r="AS1171" s="32">
        <f>MAX(INDEX(AS$381:AS$392,$D1171)+(AS1144+AS1162)*(1+$E1171),0.01)</f>
        <v/>
      </c>
      <c r="AT1171" s="32">
        <f>MAX(INDEX(AT$381:AT$392,$D1171)+(AT1144+AT1162)*(1+$E1171),0.01)</f>
        <v/>
      </c>
      <c r="AU1171" s="32">
        <f>MAX(INDEX(AU$381:AU$392,$D1171)+(AU1144+AU1162)*(1+$E1171),0.01)</f>
        <v/>
      </c>
      <c r="AV1171" s="32">
        <f>MAX(INDEX(AV$381:AV$392,$D1171)+(AV1144+AV1162)*(1+$E1171),0.01)</f>
        <v/>
      </c>
      <c r="AW1171" s="32">
        <f>MAX(INDEX(AW$381:AW$392,$D1171)+(AW1144+AW1162)*(1+$E1171),0.01)</f>
        <v/>
      </c>
      <c r="AX1171" s="32">
        <f>MAX(INDEX(AX$381:AX$392,$D1171)+(AX1144+AX1162)*(1+$E1171),0.01)</f>
        <v/>
      </c>
      <c r="AY1171" s="32">
        <f>MAX(INDEX(AY$381:AY$392,$D1171)+(AY1144+AY1162)*(1+$E1171),0.01)</f>
        <v/>
      </c>
    </row>
    <row r="1172" hidden="1" outlineLevel="2">
      <c r="A1172" s="14" t="inlineStr">
        <is>
          <t>atp</t>
        </is>
      </c>
      <c r="B1172" s="14" t="inlineStr">
        <is>
          <t>die</t>
        </is>
      </c>
      <c r="C1172" s="14" t="inlineStr">
        <is>
          <t>ral</t>
        </is>
      </c>
      <c r="D1172" s="32">
        <f>INDEX(Inputs!$U$5:$U$132,MATCH($B1172&amp;"|"&amp;$C1172,Inputs!$A$5:$A$132,0))</f>
        <v/>
      </c>
      <c r="E1172" s="32">
        <f>INDEX(Inputs!$V$5:$V$132,MATCH($B1172&amp;"|"&amp;$C1172,Inputs!$A$5:$A$132,0))</f>
        <v/>
      </c>
      <c r="F1172" s="36" t="n"/>
      <c r="G1172" s="36" t="n"/>
      <c r="H1172" s="14">
        <f>INDEX(VarLab,MATCH($A1172,VarKey,0))&amp;INDEX(MemLab,MATCH($C1172&amp;"|"&amp;$B1172,MemKey,0))</f>
        <v/>
      </c>
      <c r="I1172" s="14">
        <f>INDEX(VarUnit,MATCH($A1172,VarKey,0))</f>
        <v/>
      </c>
      <c r="J1172" s="14">
        <f>INDEX(VarSrc,MATCH($A1172,VarKey,0))</f>
        <v/>
      </c>
      <c r="K1172" s="11">
        <f>CodePrefix&amp;$A1172&amp;IF($C1172="","","."&amp;$C1172&amp;"."&amp;$B1172)&amp;INDEX(VarEnd,MATCH($A1172,VarKey,0))&amp;K$5</f>
        <v/>
      </c>
      <c r="L1172" s="37">
        <f>MAX(INDEX(L$381:L$392,$D1172)+(L1145+L1163)*(1+$E1172),0.01)</f>
        <v/>
      </c>
      <c r="M1172" s="32">
        <f>MAX(INDEX(M$381:M$392,$D1172)+(M1145+M1163)*(1+$E1172),0.01)</f>
        <v/>
      </c>
      <c r="N1172" s="32">
        <f>MAX(INDEX(N$381:N$392,$D1172)+(N1145+N1163)*(1+$E1172),0.01)</f>
        <v/>
      </c>
      <c r="O1172" s="32">
        <f>MAX(INDEX(O$381:O$392,$D1172)+(O1145+O1163)*(1+$E1172),0.01)</f>
        <v/>
      </c>
      <c r="P1172" s="32">
        <f>MAX(INDEX(P$381:P$392,$D1172)+(P1145+P1163)*(1+$E1172),0.01)</f>
        <v/>
      </c>
      <c r="Q1172" s="32">
        <f>MAX(INDEX(Q$381:Q$392,$D1172)+(Q1145+Q1163)*(1+$E1172),0.01)</f>
        <v/>
      </c>
      <c r="R1172" s="32">
        <f>MAX(INDEX(R$381:R$392,$D1172)+(R1145+R1163)*(1+$E1172),0.01)</f>
        <v/>
      </c>
      <c r="S1172" s="32">
        <f>MAX(INDEX(S$381:S$392,$D1172)+(S1145+S1163)*(1+$E1172),0.01)</f>
        <v/>
      </c>
      <c r="T1172" s="32">
        <f>MAX(INDEX(T$381:T$392,$D1172)+(T1145+T1163)*(1+$E1172),0.01)</f>
        <v/>
      </c>
      <c r="U1172" s="32">
        <f>MAX(INDEX(U$381:U$392,$D1172)+(U1145+U1163)*(1+$E1172),0.01)</f>
        <v/>
      </c>
      <c r="V1172" s="32">
        <f>MAX(INDEX(V$381:V$392,$D1172)+(V1145+V1163)*(1+$E1172),0.01)</f>
        <v/>
      </c>
      <c r="W1172" s="32">
        <f>MAX(INDEX(W$381:W$392,$D1172)+(W1145+W1163)*(1+$E1172),0.01)</f>
        <v/>
      </c>
      <c r="X1172" s="32">
        <f>MAX(INDEX(X$381:X$392,$D1172)+(X1145+X1163)*(1+$E1172),0.01)</f>
        <v/>
      </c>
      <c r="Y1172" s="32">
        <f>MAX(INDEX(Y$381:Y$392,$D1172)+(Y1145+Y1163)*(1+$E1172),0.01)</f>
        <v/>
      </c>
      <c r="Z1172" s="32">
        <f>MAX(INDEX(Z$381:Z$392,$D1172)+(Z1145+Z1163)*(1+$E1172),0.01)</f>
        <v/>
      </c>
      <c r="AA1172" s="32">
        <f>MAX(INDEX(AA$381:AA$392,$D1172)+(AA1145+AA1163)*(1+$E1172),0.01)</f>
        <v/>
      </c>
      <c r="AB1172" s="32">
        <f>MAX(INDEX(AB$381:AB$392,$D1172)+(AB1145+AB1163)*(1+$E1172),0.01)</f>
        <v/>
      </c>
      <c r="AC1172" s="32">
        <f>MAX(INDEX(AC$381:AC$392,$D1172)+(AC1145+AC1163)*(1+$E1172),0.01)</f>
        <v/>
      </c>
      <c r="AD1172" s="32">
        <f>MAX(INDEX(AD$381:AD$392,$D1172)+(AD1145+AD1163)*(1+$E1172),0.01)</f>
        <v/>
      </c>
      <c r="AF1172" s="11">
        <f>CodePrefix&amp;$A1172&amp;IF($C1172="","","."&amp;$C1172&amp;"."&amp;$B1172)&amp;INDEX(VarEnd,MATCH($A1172,VarKey,0))&amp;AF$5</f>
        <v/>
      </c>
      <c r="AG1172" s="37">
        <f>MAX(INDEX(AG$381:AG$392,$D1172)+(AG1145+AG1163)*(1+$E1172),0.01)</f>
        <v/>
      </c>
      <c r="AH1172" s="32">
        <f>MAX(INDEX(AH$381:AH$392,$D1172)+(AH1145+AH1163)*(1+$E1172),0.01)</f>
        <v/>
      </c>
      <c r="AI1172" s="32">
        <f>MAX(INDEX(AI$381:AI$392,$D1172)+(AI1145+AI1163)*(1+$E1172),0.01)</f>
        <v/>
      </c>
      <c r="AJ1172" s="32">
        <f>MAX(INDEX(AJ$381:AJ$392,$D1172)+(AJ1145+AJ1163)*(1+$E1172),0.01)</f>
        <v/>
      </c>
      <c r="AK1172" s="32">
        <f>MAX(INDEX(AK$381:AK$392,$D1172)+(AK1145+AK1163)*(1+$E1172),0.01)</f>
        <v/>
      </c>
      <c r="AL1172" s="32">
        <f>MAX(INDEX(AL$381:AL$392,$D1172)+(AL1145+AL1163)*(1+$E1172),0.01)</f>
        <v/>
      </c>
      <c r="AM1172" s="32">
        <f>MAX(INDEX(AM$381:AM$392,$D1172)+(AM1145+AM1163)*(1+$E1172),0.01)</f>
        <v/>
      </c>
      <c r="AN1172" s="32">
        <f>MAX(INDEX(AN$381:AN$392,$D1172)+(AN1145+AN1163)*(1+$E1172),0.01)</f>
        <v/>
      </c>
      <c r="AO1172" s="32">
        <f>MAX(INDEX(AO$381:AO$392,$D1172)+(AO1145+AO1163)*(1+$E1172),0.01)</f>
        <v/>
      </c>
      <c r="AP1172" s="32">
        <f>MAX(INDEX(AP$381:AP$392,$D1172)+(AP1145+AP1163)*(1+$E1172),0.01)</f>
        <v/>
      </c>
      <c r="AQ1172" s="32">
        <f>MAX(INDEX(AQ$381:AQ$392,$D1172)+(AQ1145+AQ1163)*(1+$E1172),0.01)</f>
        <v/>
      </c>
      <c r="AR1172" s="32">
        <f>MAX(INDEX(AR$381:AR$392,$D1172)+(AR1145+AR1163)*(1+$E1172),0.01)</f>
        <v/>
      </c>
      <c r="AS1172" s="32">
        <f>MAX(INDEX(AS$381:AS$392,$D1172)+(AS1145+AS1163)*(1+$E1172),0.01)</f>
        <v/>
      </c>
      <c r="AT1172" s="32">
        <f>MAX(INDEX(AT$381:AT$392,$D1172)+(AT1145+AT1163)*(1+$E1172),0.01)</f>
        <v/>
      </c>
      <c r="AU1172" s="32">
        <f>MAX(INDEX(AU$381:AU$392,$D1172)+(AU1145+AU1163)*(1+$E1172),0.01)</f>
        <v/>
      </c>
      <c r="AV1172" s="32">
        <f>MAX(INDEX(AV$381:AV$392,$D1172)+(AV1145+AV1163)*(1+$E1172),0.01)</f>
        <v/>
      </c>
      <c r="AW1172" s="32">
        <f>MAX(INDEX(AW$381:AW$392,$D1172)+(AW1145+AW1163)*(1+$E1172),0.01)</f>
        <v/>
      </c>
      <c r="AX1172" s="32">
        <f>MAX(INDEX(AX$381:AX$392,$D1172)+(AX1145+AX1163)*(1+$E1172),0.01)</f>
        <v/>
      </c>
      <c r="AY1172" s="32">
        <f>MAX(INDEX(AY$381:AY$392,$D1172)+(AY1145+AY1163)*(1+$E1172),0.01)</f>
        <v/>
      </c>
    </row>
    <row r="1173" hidden="1" outlineLevel="2">
      <c r="A1173" s="14" t="inlineStr">
        <is>
          <t>atp</t>
        </is>
      </c>
      <c r="B1173" s="14" t="inlineStr">
        <is>
          <t>lpg</t>
        </is>
      </c>
      <c r="C1173" s="14" t="inlineStr">
        <is>
          <t>ral</t>
        </is>
      </c>
      <c r="D1173" s="32">
        <f>INDEX(Inputs!$U$5:$U$132,MATCH($B1173&amp;"|"&amp;$C1173,Inputs!$A$5:$A$132,0))</f>
        <v/>
      </c>
      <c r="E1173" s="32">
        <f>INDEX(Inputs!$V$5:$V$132,MATCH($B1173&amp;"|"&amp;$C1173,Inputs!$A$5:$A$132,0))</f>
        <v/>
      </c>
      <c r="F1173" s="36" t="n"/>
      <c r="G1173" s="36" t="n"/>
      <c r="H1173" s="14">
        <f>INDEX(VarLab,MATCH($A1173,VarKey,0))&amp;INDEX(MemLab,MATCH($C1173&amp;"|"&amp;$B1173,MemKey,0))</f>
        <v/>
      </c>
      <c r="I1173" s="14">
        <f>INDEX(VarUnit,MATCH($A1173,VarKey,0))</f>
        <v/>
      </c>
      <c r="J1173" s="14">
        <f>INDEX(VarSrc,MATCH($A1173,VarKey,0))</f>
        <v/>
      </c>
      <c r="K1173" s="11">
        <f>CodePrefix&amp;$A1173&amp;IF($C1173="","","."&amp;$C1173&amp;"."&amp;$B1173)&amp;INDEX(VarEnd,MATCH($A1173,VarKey,0))&amp;K$5</f>
        <v/>
      </c>
      <c r="L1173" s="37">
        <f>MAX(INDEX(L$381:L$392,$D1173)+(L1146+L1164)*(1+$E1173),0.01)</f>
        <v/>
      </c>
      <c r="M1173" s="32">
        <f>MAX(INDEX(M$381:M$392,$D1173)+(M1146+M1164)*(1+$E1173),0.01)</f>
        <v/>
      </c>
      <c r="N1173" s="32">
        <f>MAX(INDEX(N$381:N$392,$D1173)+(N1146+N1164)*(1+$E1173),0.01)</f>
        <v/>
      </c>
      <c r="O1173" s="32">
        <f>MAX(INDEX(O$381:O$392,$D1173)+(O1146+O1164)*(1+$E1173),0.01)</f>
        <v/>
      </c>
      <c r="P1173" s="32">
        <f>MAX(INDEX(P$381:P$392,$D1173)+(P1146+P1164)*(1+$E1173),0.01)</f>
        <v/>
      </c>
      <c r="Q1173" s="32">
        <f>MAX(INDEX(Q$381:Q$392,$D1173)+(Q1146+Q1164)*(1+$E1173),0.01)</f>
        <v/>
      </c>
      <c r="R1173" s="32">
        <f>MAX(INDEX(R$381:R$392,$D1173)+(R1146+R1164)*(1+$E1173),0.01)</f>
        <v/>
      </c>
      <c r="S1173" s="32">
        <f>MAX(INDEX(S$381:S$392,$D1173)+(S1146+S1164)*(1+$E1173),0.01)</f>
        <v/>
      </c>
      <c r="T1173" s="32">
        <f>MAX(INDEX(T$381:T$392,$D1173)+(T1146+T1164)*(1+$E1173),0.01)</f>
        <v/>
      </c>
      <c r="U1173" s="32">
        <f>MAX(INDEX(U$381:U$392,$D1173)+(U1146+U1164)*(1+$E1173),0.01)</f>
        <v/>
      </c>
      <c r="V1173" s="32">
        <f>MAX(INDEX(V$381:V$392,$D1173)+(V1146+V1164)*(1+$E1173),0.01)</f>
        <v/>
      </c>
      <c r="W1173" s="32">
        <f>MAX(INDEX(W$381:W$392,$D1173)+(W1146+W1164)*(1+$E1173),0.01)</f>
        <v/>
      </c>
      <c r="X1173" s="32">
        <f>MAX(INDEX(X$381:X$392,$D1173)+(X1146+X1164)*(1+$E1173),0.01)</f>
        <v/>
      </c>
      <c r="Y1173" s="32">
        <f>MAX(INDEX(Y$381:Y$392,$D1173)+(Y1146+Y1164)*(1+$E1173),0.01)</f>
        <v/>
      </c>
      <c r="Z1173" s="32">
        <f>MAX(INDEX(Z$381:Z$392,$D1173)+(Z1146+Z1164)*(1+$E1173),0.01)</f>
        <v/>
      </c>
      <c r="AA1173" s="32">
        <f>MAX(INDEX(AA$381:AA$392,$D1173)+(AA1146+AA1164)*(1+$E1173),0.01)</f>
        <v/>
      </c>
      <c r="AB1173" s="32">
        <f>MAX(INDEX(AB$381:AB$392,$D1173)+(AB1146+AB1164)*(1+$E1173),0.01)</f>
        <v/>
      </c>
      <c r="AC1173" s="32">
        <f>MAX(INDEX(AC$381:AC$392,$D1173)+(AC1146+AC1164)*(1+$E1173),0.01)</f>
        <v/>
      </c>
      <c r="AD1173" s="32">
        <f>MAX(INDEX(AD$381:AD$392,$D1173)+(AD1146+AD1164)*(1+$E1173),0.01)</f>
        <v/>
      </c>
      <c r="AF1173" s="11">
        <f>CodePrefix&amp;$A1173&amp;IF($C1173="","","."&amp;$C1173&amp;"."&amp;$B1173)&amp;INDEX(VarEnd,MATCH($A1173,VarKey,0))&amp;AF$5</f>
        <v/>
      </c>
      <c r="AG1173" s="37">
        <f>MAX(INDEX(AG$381:AG$392,$D1173)+(AG1146+AG1164)*(1+$E1173),0.01)</f>
        <v/>
      </c>
      <c r="AH1173" s="32">
        <f>MAX(INDEX(AH$381:AH$392,$D1173)+(AH1146+AH1164)*(1+$E1173),0.01)</f>
        <v/>
      </c>
      <c r="AI1173" s="32">
        <f>MAX(INDEX(AI$381:AI$392,$D1173)+(AI1146+AI1164)*(1+$E1173),0.01)</f>
        <v/>
      </c>
      <c r="AJ1173" s="32">
        <f>MAX(INDEX(AJ$381:AJ$392,$D1173)+(AJ1146+AJ1164)*(1+$E1173),0.01)</f>
        <v/>
      </c>
      <c r="AK1173" s="32">
        <f>MAX(INDEX(AK$381:AK$392,$D1173)+(AK1146+AK1164)*(1+$E1173),0.01)</f>
        <v/>
      </c>
      <c r="AL1173" s="32">
        <f>MAX(INDEX(AL$381:AL$392,$D1173)+(AL1146+AL1164)*(1+$E1173),0.01)</f>
        <v/>
      </c>
      <c r="AM1173" s="32">
        <f>MAX(INDEX(AM$381:AM$392,$D1173)+(AM1146+AM1164)*(1+$E1173),0.01)</f>
        <v/>
      </c>
      <c r="AN1173" s="32">
        <f>MAX(INDEX(AN$381:AN$392,$D1173)+(AN1146+AN1164)*(1+$E1173),0.01)</f>
        <v/>
      </c>
      <c r="AO1173" s="32">
        <f>MAX(INDEX(AO$381:AO$392,$D1173)+(AO1146+AO1164)*(1+$E1173),0.01)</f>
        <v/>
      </c>
      <c r="AP1173" s="32">
        <f>MAX(INDEX(AP$381:AP$392,$D1173)+(AP1146+AP1164)*(1+$E1173),0.01)</f>
        <v/>
      </c>
      <c r="AQ1173" s="32">
        <f>MAX(INDEX(AQ$381:AQ$392,$D1173)+(AQ1146+AQ1164)*(1+$E1173),0.01)</f>
        <v/>
      </c>
      <c r="AR1173" s="32">
        <f>MAX(INDEX(AR$381:AR$392,$D1173)+(AR1146+AR1164)*(1+$E1173),0.01)</f>
        <v/>
      </c>
      <c r="AS1173" s="32">
        <f>MAX(INDEX(AS$381:AS$392,$D1173)+(AS1146+AS1164)*(1+$E1173),0.01)</f>
        <v/>
      </c>
      <c r="AT1173" s="32">
        <f>MAX(INDEX(AT$381:AT$392,$D1173)+(AT1146+AT1164)*(1+$E1173),0.01)</f>
        <v/>
      </c>
      <c r="AU1173" s="32">
        <f>MAX(INDEX(AU$381:AU$392,$D1173)+(AU1146+AU1164)*(1+$E1173),0.01)</f>
        <v/>
      </c>
      <c r="AV1173" s="32">
        <f>MAX(INDEX(AV$381:AV$392,$D1173)+(AV1146+AV1164)*(1+$E1173),0.01)</f>
        <v/>
      </c>
      <c r="AW1173" s="32">
        <f>MAX(INDEX(AW$381:AW$392,$D1173)+(AW1146+AW1164)*(1+$E1173),0.01)</f>
        <v/>
      </c>
      <c r="AX1173" s="32">
        <f>MAX(INDEX(AX$381:AX$392,$D1173)+(AX1146+AX1164)*(1+$E1173),0.01)</f>
        <v/>
      </c>
      <c r="AY1173" s="32">
        <f>MAX(INDEX(AY$381:AY$392,$D1173)+(AY1146+AY1164)*(1+$E1173),0.01)</f>
        <v/>
      </c>
    </row>
    <row r="1174" hidden="1" outlineLevel="2">
      <c r="A1174" s="14" t="inlineStr">
        <is>
          <t>atp</t>
        </is>
      </c>
      <c r="B1174" s="14" t="inlineStr">
        <is>
          <t>ker</t>
        </is>
      </c>
      <c r="C1174" s="14" t="inlineStr">
        <is>
          <t>ral</t>
        </is>
      </c>
      <c r="D1174" s="32">
        <f>INDEX(Inputs!$U$5:$U$132,MATCH($B1174&amp;"|"&amp;$C1174,Inputs!$A$5:$A$132,0))</f>
        <v/>
      </c>
      <c r="E1174" s="32">
        <f>INDEX(Inputs!$V$5:$V$132,MATCH($B1174&amp;"|"&amp;$C1174,Inputs!$A$5:$A$132,0))</f>
        <v/>
      </c>
      <c r="F1174" s="36" t="n"/>
      <c r="G1174" s="36" t="n"/>
      <c r="H1174" s="14">
        <f>INDEX(VarLab,MATCH($A1174,VarKey,0))&amp;INDEX(MemLab,MATCH($C1174&amp;"|"&amp;$B1174,MemKey,0))</f>
        <v/>
      </c>
      <c r="I1174" s="14">
        <f>INDEX(VarUnit,MATCH($A1174,VarKey,0))</f>
        <v/>
      </c>
      <c r="J1174" s="14">
        <f>INDEX(VarSrc,MATCH($A1174,VarKey,0))</f>
        <v/>
      </c>
      <c r="K1174" s="11">
        <f>CodePrefix&amp;$A1174&amp;IF($C1174="","","."&amp;$C1174&amp;"."&amp;$B1174)&amp;INDEX(VarEnd,MATCH($A1174,VarKey,0))&amp;K$5</f>
        <v/>
      </c>
      <c r="L1174" s="37">
        <f>MAX(INDEX(L$381:L$392,$D1174)+(L1147+L1165)*(1+$E1174),0.01)</f>
        <v/>
      </c>
      <c r="M1174" s="32">
        <f>MAX(INDEX(M$381:M$392,$D1174)+(M1147+M1165)*(1+$E1174),0.01)</f>
        <v/>
      </c>
      <c r="N1174" s="32">
        <f>MAX(INDEX(N$381:N$392,$D1174)+(N1147+N1165)*(1+$E1174),0.01)</f>
        <v/>
      </c>
      <c r="O1174" s="32">
        <f>MAX(INDEX(O$381:O$392,$D1174)+(O1147+O1165)*(1+$E1174),0.01)</f>
        <v/>
      </c>
      <c r="P1174" s="32">
        <f>MAX(INDEX(P$381:P$392,$D1174)+(P1147+P1165)*(1+$E1174),0.01)</f>
        <v/>
      </c>
      <c r="Q1174" s="32">
        <f>MAX(INDEX(Q$381:Q$392,$D1174)+(Q1147+Q1165)*(1+$E1174),0.01)</f>
        <v/>
      </c>
      <c r="R1174" s="32">
        <f>MAX(INDEX(R$381:R$392,$D1174)+(R1147+R1165)*(1+$E1174),0.01)</f>
        <v/>
      </c>
      <c r="S1174" s="32">
        <f>MAX(INDEX(S$381:S$392,$D1174)+(S1147+S1165)*(1+$E1174),0.01)</f>
        <v/>
      </c>
      <c r="T1174" s="32">
        <f>MAX(INDEX(T$381:T$392,$D1174)+(T1147+T1165)*(1+$E1174),0.01)</f>
        <v/>
      </c>
      <c r="U1174" s="32">
        <f>MAX(INDEX(U$381:U$392,$D1174)+(U1147+U1165)*(1+$E1174),0.01)</f>
        <v/>
      </c>
      <c r="V1174" s="32">
        <f>MAX(INDEX(V$381:V$392,$D1174)+(V1147+V1165)*(1+$E1174),0.01)</f>
        <v/>
      </c>
      <c r="W1174" s="32">
        <f>MAX(INDEX(W$381:W$392,$D1174)+(W1147+W1165)*(1+$E1174),0.01)</f>
        <v/>
      </c>
      <c r="X1174" s="32">
        <f>MAX(INDEX(X$381:X$392,$D1174)+(X1147+X1165)*(1+$E1174),0.01)</f>
        <v/>
      </c>
      <c r="Y1174" s="32">
        <f>MAX(INDEX(Y$381:Y$392,$D1174)+(Y1147+Y1165)*(1+$E1174),0.01)</f>
        <v/>
      </c>
      <c r="Z1174" s="32">
        <f>MAX(INDEX(Z$381:Z$392,$D1174)+(Z1147+Z1165)*(1+$E1174),0.01)</f>
        <v/>
      </c>
      <c r="AA1174" s="32">
        <f>MAX(INDEX(AA$381:AA$392,$D1174)+(AA1147+AA1165)*(1+$E1174),0.01)</f>
        <v/>
      </c>
      <c r="AB1174" s="32">
        <f>MAX(INDEX(AB$381:AB$392,$D1174)+(AB1147+AB1165)*(1+$E1174),0.01)</f>
        <v/>
      </c>
      <c r="AC1174" s="32">
        <f>MAX(INDEX(AC$381:AC$392,$D1174)+(AC1147+AC1165)*(1+$E1174),0.01)</f>
        <v/>
      </c>
      <c r="AD1174" s="32">
        <f>MAX(INDEX(AD$381:AD$392,$D1174)+(AD1147+AD1165)*(1+$E1174),0.01)</f>
        <v/>
      </c>
      <c r="AF1174" s="11">
        <f>CodePrefix&amp;$A1174&amp;IF($C1174="","","."&amp;$C1174&amp;"."&amp;$B1174)&amp;INDEX(VarEnd,MATCH($A1174,VarKey,0))&amp;AF$5</f>
        <v/>
      </c>
      <c r="AG1174" s="37">
        <f>MAX(INDEX(AG$381:AG$392,$D1174)+(AG1147+AG1165)*(1+$E1174),0.01)</f>
        <v/>
      </c>
      <c r="AH1174" s="32">
        <f>MAX(INDEX(AH$381:AH$392,$D1174)+(AH1147+AH1165)*(1+$E1174),0.01)</f>
        <v/>
      </c>
      <c r="AI1174" s="32">
        <f>MAX(INDEX(AI$381:AI$392,$D1174)+(AI1147+AI1165)*(1+$E1174),0.01)</f>
        <v/>
      </c>
      <c r="AJ1174" s="32">
        <f>MAX(INDEX(AJ$381:AJ$392,$D1174)+(AJ1147+AJ1165)*(1+$E1174),0.01)</f>
        <v/>
      </c>
      <c r="AK1174" s="32">
        <f>MAX(INDEX(AK$381:AK$392,$D1174)+(AK1147+AK1165)*(1+$E1174),0.01)</f>
        <v/>
      </c>
      <c r="AL1174" s="32">
        <f>MAX(INDEX(AL$381:AL$392,$D1174)+(AL1147+AL1165)*(1+$E1174),0.01)</f>
        <v/>
      </c>
      <c r="AM1174" s="32">
        <f>MAX(INDEX(AM$381:AM$392,$D1174)+(AM1147+AM1165)*(1+$E1174),0.01)</f>
        <v/>
      </c>
      <c r="AN1174" s="32">
        <f>MAX(INDEX(AN$381:AN$392,$D1174)+(AN1147+AN1165)*(1+$E1174),0.01)</f>
        <v/>
      </c>
      <c r="AO1174" s="32">
        <f>MAX(INDEX(AO$381:AO$392,$D1174)+(AO1147+AO1165)*(1+$E1174),0.01)</f>
        <v/>
      </c>
      <c r="AP1174" s="32">
        <f>MAX(INDEX(AP$381:AP$392,$D1174)+(AP1147+AP1165)*(1+$E1174),0.01)</f>
        <v/>
      </c>
      <c r="AQ1174" s="32">
        <f>MAX(INDEX(AQ$381:AQ$392,$D1174)+(AQ1147+AQ1165)*(1+$E1174),0.01)</f>
        <v/>
      </c>
      <c r="AR1174" s="32">
        <f>MAX(INDEX(AR$381:AR$392,$D1174)+(AR1147+AR1165)*(1+$E1174),0.01)</f>
        <v/>
      </c>
      <c r="AS1174" s="32">
        <f>MAX(INDEX(AS$381:AS$392,$D1174)+(AS1147+AS1165)*(1+$E1174),0.01)</f>
        <v/>
      </c>
      <c r="AT1174" s="32">
        <f>MAX(INDEX(AT$381:AT$392,$D1174)+(AT1147+AT1165)*(1+$E1174),0.01)</f>
        <v/>
      </c>
      <c r="AU1174" s="32">
        <f>MAX(INDEX(AU$381:AU$392,$D1174)+(AU1147+AU1165)*(1+$E1174),0.01)</f>
        <v/>
      </c>
      <c r="AV1174" s="32">
        <f>MAX(INDEX(AV$381:AV$392,$D1174)+(AV1147+AV1165)*(1+$E1174),0.01)</f>
        <v/>
      </c>
      <c r="AW1174" s="32">
        <f>MAX(INDEX(AW$381:AW$392,$D1174)+(AW1147+AW1165)*(1+$E1174),0.01)</f>
        <v/>
      </c>
      <c r="AX1174" s="32">
        <f>MAX(INDEX(AX$381:AX$392,$D1174)+(AX1147+AX1165)*(1+$E1174),0.01)</f>
        <v/>
      </c>
      <c r="AY1174" s="32">
        <f>MAX(INDEX(AY$381:AY$392,$D1174)+(AY1147+AY1165)*(1+$E1174),0.01)</f>
        <v/>
      </c>
    </row>
    <row r="1175" hidden="1" outlineLevel="2">
      <c r="A1175" s="14" t="inlineStr">
        <is>
          <t>atp</t>
        </is>
      </c>
      <c r="B1175" s="14" t="inlineStr">
        <is>
          <t>oop</t>
        </is>
      </c>
      <c r="C1175" s="14" t="inlineStr">
        <is>
          <t>ral</t>
        </is>
      </c>
      <c r="D1175" s="32">
        <f>INDEX(Inputs!$U$5:$U$132,MATCH($B1175&amp;"|"&amp;$C1175,Inputs!$A$5:$A$132,0))</f>
        <v/>
      </c>
      <c r="E1175" s="32">
        <f>INDEX(Inputs!$V$5:$V$132,MATCH($B1175&amp;"|"&amp;$C1175,Inputs!$A$5:$A$132,0))</f>
        <v/>
      </c>
      <c r="F1175" s="36" t="n"/>
      <c r="G1175" s="36" t="n"/>
      <c r="H1175" s="14">
        <f>INDEX(VarLab,MATCH($A1175,VarKey,0))&amp;INDEX(MemLab,MATCH($C1175&amp;"|"&amp;$B1175,MemKey,0))</f>
        <v/>
      </c>
      <c r="I1175" s="14">
        <f>INDEX(VarUnit,MATCH($A1175,VarKey,0))</f>
        <v/>
      </c>
      <c r="J1175" s="14">
        <f>INDEX(VarSrc,MATCH($A1175,VarKey,0))</f>
        <v/>
      </c>
      <c r="K1175" s="11">
        <f>CodePrefix&amp;$A1175&amp;IF($C1175="","","."&amp;$C1175&amp;"."&amp;$B1175)&amp;INDEX(VarEnd,MATCH($A1175,VarKey,0))&amp;K$5</f>
        <v/>
      </c>
      <c r="L1175" s="37">
        <f>MAX(INDEX(L$381:L$392,$D1175)+(L1148+L1166)*(1+$E1175),0.01)</f>
        <v/>
      </c>
      <c r="M1175" s="32">
        <f>MAX(INDEX(M$381:M$392,$D1175)+(M1148+M1166)*(1+$E1175),0.01)</f>
        <v/>
      </c>
      <c r="N1175" s="32">
        <f>MAX(INDEX(N$381:N$392,$D1175)+(N1148+N1166)*(1+$E1175),0.01)</f>
        <v/>
      </c>
      <c r="O1175" s="32">
        <f>MAX(INDEX(O$381:O$392,$D1175)+(O1148+O1166)*(1+$E1175),0.01)</f>
        <v/>
      </c>
      <c r="P1175" s="32">
        <f>MAX(INDEX(P$381:P$392,$D1175)+(P1148+P1166)*(1+$E1175),0.01)</f>
        <v/>
      </c>
      <c r="Q1175" s="32">
        <f>MAX(INDEX(Q$381:Q$392,$D1175)+(Q1148+Q1166)*(1+$E1175),0.01)</f>
        <v/>
      </c>
      <c r="R1175" s="32">
        <f>MAX(INDEX(R$381:R$392,$D1175)+(R1148+R1166)*(1+$E1175),0.01)</f>
        <v/>
      </c>
      <c r="S1175" s="32">
        <f>MAX(INDEX(S$381:S$392,$D1175)+(S1148+S1166)*(1+$E1175),0.01)</f>
        <v/>
      </c>
      <c r="T1175" s="32">
        <f>MAX(INDEX(T$381:T$392,$D1175)+(T1148+T1166)*(1+$E1175),0.01)</f>
        <v/>
      </c>
      <c r="U1175" s="32">
        <f>MAX(INDEX(U$381:U$392,$D1175)+(U1148+U1166)*(1+$E1175),0.01)</f>
        <v/>
      </c>
      <c r="V1175" s="32">
        <f>MAX(INDEX(V$381:V$392,$D1175)+(V1148+V1166)*(1+$E1175),0.01)</f>
        <v/>
      </c>
      <c r="W1175" s="32">
        <f>MAX(INDEX(W$381:W$392,$D1175)+(W1148+W1166)*(1+$E1175),0.01)</f>
        <v/>
      </c>
      <c r="X1175" s="32">
        <f>MAX(INDEX(X$381:X$392,$D1175)+(X1148+X1166)*(1+$E1175),0.01)</f>
        <v/>
      </c>
      <c r="Y1175" s="32">
        <f>MAX(INDEX(Y$381:Y$392,$D1175)+(Y1148+Y1166)*(1+$E1175),0.01)</f>
        <v/>
      </c>
      <c r="Z1175" s="32">
        <f>MAX(INDEX(Z$381:Z$392,$D1175)+(Z1148+Z1166)*(1+$E1175),0.01)</f>
        <v/>
      </c>
      <c r="AA1175" s="32">
        <f>MAX(INDEX(AA$381:AA$392,$D1175)+(AA1148+AA1166)*(1+$E1175),0.01)</f>
        <v/>
      </c>
      <c r="AB1175" s="32">
        <f>MAX(INDEX(AB$381:AB$392,$D1175)+(AB1148+AB1166)*(1+$E1175),0.01)</f>
        <v/>
      </c>
      <c r="AC1175" s="32">
        <f>MAX(INDEX(AC$381:AC$392,$D1175)+(AC1148+AC1166)*(1+$E1175),0.01)</f>
        <v/>
      </c>
      <c r="AD1175" s="32">
        <f>MAX(INDEX(AD$381:AD$392,$D1175)+(AD1148+AD1166)*(1+$E1175),0.01)</f>
        <v/>
      </c>
      <c r="AF1175" s="11">
        <f>CodePrefix&amp;$A1175&amp;IF($C1175="","","."&amp;$C1175&amp;"."&amp;$B1175)&amp;INDEX(VarEnd,MATCH($A1175,VarKey,0))&amp;AF$5</f>
        <v/>
      </c>
      <c r="AG1175" s="37">
        <f>MAX(INDEX(AG$381:AG$392,$D1175)+(AG1148+AG1166)*(1+$E1175),0.01)</f>
        <v/>
      </c>
      <c r="AH1175" s="32">
        <f>MAX(INDEX(AH$381:AH$392,$D1175)+(AH1148+AH1166)*(1+$E1175),0.01)</f>
        <v/>
      </c>
      <c r="AI1175" s="32">
        <f>MAX(INDEX(AI$381:AI$392,$D1175)+(AI1148+AI1166)*(1+$E1175),0.01)</f>
        <v/>
      </c>
      <c r="AJ1175" s="32">
        <f>MAX(INDEX(AJ$381:AJ$392,$D1175)+(AJ1148+AJ1166)*(1+$E1175),0.01)</f>
        <v/>
      </c>
      <c r="AK1175" s="32">
        <f>MAX(INDEX(AK$381:AK$392,$D1175)+(AK1148+AK1166)*(1+$E1175),0.01)</f>
        <v/>
      </c>
      <c r="AL1175" s="32">
        <f>MAX(INDEX(AL$381:AL$392,$D1175)+(AL1148+AL1166)*(1+$E1175),0.01)</f>
        <v/>
      </c>
      <c r="AM1175" s="32">
        <f>MAX(INDEX(AM$381:AM$392,$D1175)+(AM1148+AM1166)*(1+$E1175),0.01)</f>
        <v/>
      </c>
      <c r="AN1175" s="32">
        <f>MAX(INDEX(AN$381:AN$392,$D1175)+(AN1148+AN1166)*(1+$E1175),0.01)</f>
        <v/>
      </c>
      <c r="AO1175" s="32">
        <f>MAX(INDEX(AO$381:AO$392,$D1175)+(AO1148+AO1166)*(1+$E1175),0.01)</f>
        <v/>
      </c>
      <c r="AP1175" s="32">
        <f>MAX(INDEX(AP$381:AP$392,$D1175)+(AP1148+AP1166)*(1+$E1175),0.01)</f>
        <v/>
      </c>
      <c r="AQ1175" s="32">
        <f>MAX(INDEX(AQ$381:AQ$392,$D1175)+(AQ1148+AQ1166)*(1+$E1175),0.01)</f>
        <v/>
      </c>
      <c r="AR1175" s="32">
        <f>MAX(INDEX(AR$381:AR$392,$D1175)+(AR1148+AR1166)*(1+$E1175),0.01)</f>
        <v/>
      </c>
      <c r="AS1175" s="32">
        <f>MAX(INDEX(AS$381:AS$392,$D1175)+(AS1148+AS1166)*(1+$E1175),0.01)</f>
        <v/>
      </c>
      <c r="AT1175" s="32">
        <f>MAX(INDEX(AT$381:AT$392,$D1175)+(AT1148+AT1166)*(1+$E1175),0.01)</f>
        <v/>
      </c>
      <c r="AU1175" s="32">
        <f>MAX(INDEX(AU$381:AU$392,$D1175)+(AU1148+AU1166)*(1+$E1175),0.01)</f>
        <v/>
      </c>
      <c r="AV1175" s="32">
        <f>MAX(INDEX(AV$381:AV$392,$D1175)+(AV1148+AV1166)*(1+$E1175),0.01)</f>
        <v/>
      </c>
      <c r="AW1175" s="32">
        <f>MAX(INDEX(AW$381:AW$392,$D1175)+(AW1148+AW1166)*(1+$E1175),0.01)</f>
        <v/>
      </c>
      <c r="AX1175" s="32">
        <f>MAX(INDEX(AX$381:AX$392,$D1175)+(AX1148+AX1166)*(1+$E1175),0.01)</f>
        <v/>
      </c>
      <c r="AY1175" s="32">
        <f>MAX(INDEX(AY$381:AY$392,$D1175)+(AY1148+AY1166)*(1+$E1175),0.01)</f>
        <v/>
      </c>
    </row>
    <row r="1176" hidden="1" outlineLevel="2">
      <c r="A1176" s="14" t="inlineStr">
        <is>
          <t>atp</t>
        </is>
      </c>
      <c r="B1176" s="14" t="inlineStr">
        <is>
          <t>bio</t>
        </is>
      </c>
      <c r="C1176" s="14" t="inlineStr">
        <is>
          <t>ral</t>
        </is>
      </c>
      <c r="D1176" s="32">
        <f>INDEX(Inputs!$U$5:$U$132,MATCH($B1176&amp;"|"&amp;$C1176,Inputs!$A$5:$A$132,0))</f>
        <v/>
      </c>
      <c r="E1176" s="32">
        <f>INDEX(Inputs!$V$5:$V$132,MATCH($B1176&amp;"|"&amp;$C1176,Inputs!$A$5:$A$132,0))</f>
        <v/>
      </c>
      <c r="F1176" s="36" t="n"/>
      <c r="G1176" s="36" t="n"/>
      <c r="H1176" s="14">
        <f>INDEX(VarLab,MATCH($A1176,VarKey,0))&amp;INDEX(MemLab,MATCH($C1176&amp;"|"&amp;$B1176,MemKey,0))</f>
        <v/>
      </c>
      <c r="I1176" s="14">
        <f>INDEX(VarUnit,MATCH($A1176,VarKey,0))</f>
        <v/>
      </c>
      <c r="J1176" s="14">
        <f>INDEX(VarSrc,MATCH($A1176,VarKey,0))</f>
        <v/>
      </c>
      <c r="K1176" s="11">
        <f>CodePrefix&amp;$A1176&amp;IF($C1176="","","."&amp;$C1176&amp;"."&amp;$B1176)&amp;INDEX(VarEnd,MATCH($A1176,VarKey,0))&amp;K$5</f>
        <v/>
      </c>
      <c r="L1176" s="37">
        <f>MAX(INDEX(L$381:L$392,$D1176)+(L1149+L1167)*(1+$E1176),0.01)</f>
        <v/>
      </c>
      <c r="M1176" s="32">
        <f>MAX(INDEX(M$381:M$392,$D1176)+(M1149+M1167)*(1+$E1176),0.01)</f>
        <v/>
      </c>
      <c r="N1176" s="32">
        <f>MAX(INDEX(N$381:N$392,$D1176)+(N1149+N1167)*(1+$E1176),0.01)</f>
        <v/>
      </c>
      <c r="O1176" s="32">
        <f>MAX(INDEX(O$381:O$392,$D1176)+(O1149+O1167)*(1+$E1176),0.01)</f>
        <v/>
      </c>
      <c r="P1176" s="32">
        <f>MAX(INDEX(P$381:P$392,$D1176)+(P1149+P1167)*(1+$E1176),0.01)</f>
        <v/>
      </c>
      <c r="Q1176" s="32">
        <f>MAX(INDEX(Q$381:Q$392,$D1176)+(Q1149+Q1167)*(1+$E1176),0.01)</f>
        <v/>
      </c>
      <c r="R1176" s="32">
        <f>MAX(INDEX(R$381:R$392,$D1176)+(R1149+R1167)*(1+$E1176),0.01)</f>
        <v/>
      </c>
      <c r="S1176" s="32">
        <f>MAX(INDEX(S$381:S$392,$D1176)+(S1149+S1167)*(1+$E1176),0.01)</f>
        <v/>
      </c>
      <c r="T1176" s="32">
        <f>MAX(INDEX(T$381:T$392,$D1176)+(T1149+T1167)*(1+$E1176),0.01)</f>
        <v/>
      </c>
      <c r="U1176" s="32">
        <f>MAX(INDEX(U$381:U$392,$D1176)+(U1149+U1167)*(1+$E1176),0.01)</f>
        <v/>
      </c>
      <c r="V1176" s="32">
        <f>MAX(INDEX(V$381:V$392,$D1176)+(V1149+V1167)*(1+$E1176),0.01)</f>
        <v/>
      </c>
      <c r="W1176" s="32">
        <f>MAX(INDEX(W$381:W$392,$D1176)+(W1149+W1167)*(1+$E1176),0.01)</f>
        <v/>
      </c>
      <c r="X1176" s="32">
        <f>MAX(INDEX(X$381:X$392,$D1176)+(X1149+X1167)*(1+$E1176),0.01)</f>
        <v/>
      </c>
      <c r="Y1176" s="32">
        <f>MAX(INDEX(Y$381:Y$392,$D1176)+(Y1149+Y1167)*(1+$E1176),0.01)</f>
        <v/>
      </c>
      <c r="Z1176" s="32">
        <f>MAX(INDEX(Z$381:Z$392,$D1176)+(Z1149+Z1167)*(1+$E1176),0.01)</f>
        <v/>
      </c>
      <c r="AA1176" s="32">
        <f>MAX(INDEX(AA$381:AA$392,$D1176)+(AA1149+AA1167)*(1+$E1176),0.01)</f>
        <v/>
      </c>
      <c r="AB1176" s="32">
        <f>MAX(INDEX(AB$381:AB$392,$D1176)+(AB1149+AB1167)*(1+$E1176),0.01)</f>
        <v/>
      </c>
      <c r="AC1176" s="32">
        <f>MAX(INDEX(AC$381:AC$392,$D1176)+(AC1149+AC1167)*(1+$E1176),0.01)</f>
        <v/>
      </c>
      <c r="AD1176" s="32">
        <f>MAX(INDEX(AD$381:AD$392,$D1176)+(AD1149+AD1167)*(1+$E1176),0.01)</f>
        <v/>
      </c>
      <c r="AF1176" s="11">
        <f>CodePrefix&amp;$A1176&amp;IF($C1176="","","."&amp;$C1176&amp;"."&amp;$B1176)&amp;INDEX(VarEnd,MATCH($A1176,VarKey,0))&amp;AF$5</f>
        <v/>
      </c>
      <c r="AG1176" s="37">
        <f>MAX(INDEX(AG$381:AG$392,$D1176)+(AG1149+AG1167)*(1+$E1176),0.01)</f>
        <v/>
      </c>
      <c r="AH1176" s="32">
        <f>MAX(INDEX(AH$381:AH$392,$D1176)+(AH1149+AH1167)*(1+$E1176),0.01)</f>
        <v/>
      </c>
      <c r="AI1176" s="32">
        <f>MAX(INDEX(AI$381:AI$392,$D1176)+(AI1149+AI1167)*(1+$E1176),0.01)</f>
        <v/>
      </c>
      <c r="AJ1176" s="32">
        <f>MAX(INDEX(AJ$381:AJ$392,$D1176)+(AJ1149+AJ1167)*(1+$E1176),0.01)</f>
        <v/>
      </c>
      <c r="AK1176" s="32">
        <f>MAX(INDEX(AK$381:AK$392,$D1176)+(AK1149+AK1167)*(1+$E1176),0.01)</f>
        <v/>
      </c>
      <c r="AL1176" s="32">
        <f>MAX(INDEX(AL$381:AL$392,$D1176)+(AL1149+AL1167)*(1+$E1176),0.01)</f>
        <v/>
      </c>
      <c r="AM1176" s="32">
        <f>MAX(INDEX(AM$381:AM$392,$D1176)+(AM1149+AM1167)*(1+$E1176),0.01)</f>
        <v/>
      </c>
      <c r="AN1176" s="32">
        <f>MAX(INDEX(AN$381:AN$392,$D1176)+(AN1149+AN1167)*(1+$E1176),0.01)</f>
        <v/>
      </c>
      <c r="AO1176" s="32">
        <f>MAX(INDEX(AO$381:AO$392,$D1176)+(AO1149+AO1167)*(1+$E1176),0.01)</f>
        <v/>
      </c>
      <c r="AP1176" s="32">
        <f>MAX(INDEX(AP$381:AP$392,$D1176)+(AP1149+AP1167)*(1+$E1176),0.01)</f>
        <v/>
      </c>
      <c r="AQ1176" s="32">
        <f>MAX(INDEX(AQ$381:AQ$392,$D1176)+(AQ1149+AQ1167)*(1+$E1176),0.01)</f>
        <v/>
      </c>
      <c r="AR1176" s="32">
        <f>MAX(INDEX(AR$381:AR$392,$D1176)+(AR1149+AR1167)*(1+$E1176),0.01)</f>
        <v/>
      </c>
      <c r="AS1176" s="32">
        <f>MAX(INDEX(AS$381:AS$392,$D1176)+(AS1149+AS1167)*(1+$E1176),0.01)</f>
        <v/>
      </c>
      <c r="AT1176" s="32">
        <f>MAX(INDEX(AT$381:AT$392,$D1176)+(AT1149+AT1167)*(1+$E1176),0.01)</f>
        <v/>
      </c>
      <c r="AU1176" s="32">
        <f>MAX(INDEX(AU$381:AU$392,$D1176)+(AU1149+AU1167)*(1+$E1176),0.01)</f>
        <v/>
      </c>
      <c r="AV1176" s="32">
        <f>MAX(INDEX(AV$381:AV$392,$D1176)+(AV1149+AV1167)*(1+$E1176),0.01)</f>
        <v/>
      </c>
      <c r="AW1176" s="32">
        <f>MAX(INDEX(AW$381:AW$392,$D1176)+(AW1149+AW1167)*(1+$E1176),0.01)</f>
        <v/>
      </c>
      <c r="AX1176" s="32">
        <f>MAX(INDEX(AX$381:AX$392,$D1176)+(AX1149+AX1167)*(1+$E1176),0.01)</f>
        <v/>
      </c>
      <c r="AY1176" s="32">
        <f>MAX(INDEX(AY$381:AY$392,$D1176)+(AY1149+AY1167)*(1+$E1176),0.01)</f>
        <v/>
      </c>
    </row>
    <row r="1177" hidden="1" outlineLevel="2"/>
    <row r="1178" hidden="1" outlineLevel="2">
      <c r="A1178" s="14" t="inlineStr">
        <is>
          <t>shp</t>
        </is>
      </c>
      <c r="B1178" s="14" t="inlineStr">
        <is>
          <t>coa</t>
        </is>
      </c>
      <c r="C1178" s="14" t="inlineStr">
        <is>
          <t>ral</t>
        </is>
      </c>
      <c r="D1178" s="32">
        <f>INDEX(Inputs!$W$5:$W$132,MATCH($B1178&amp;"|"&amp;$C1178,Inputs!$A$5:$A$132,0))</f>
        <v/>
      </c>
      <c r="E1178" s="32">
        <f>INDEX(Inputs!$M$5:$M$132,MATCH($B1178&amp;"|"&amp;$C1178,Inputs!$A$5:$A$132,0))</f>
        <v/>
      </c>
      <c r="F1178" s="36" t="n"/>
      <c r="G1178" s="36" t="n"/>
      <c r="H1178" s="14">
        <f>INDEX(VarLab,MATCH($A1178,VarKey,0))&amp;INDEX(MemLab,MATCH($C1178&amp;"|"&amp;$B1178,MemKey,0))</f>
        <v/>
      </c>
      <c r="I1178" s="14">
        <f>INDEX(VarUnit,MATCH($A1178,VarKey,0))</f>
        <v/>
      </c>
      <c r="J1178" s="14">
        <f>INDEX(VarSrc,MATCH($A1178,VarKey,0))</f>
        <v/>
      </c>
      <c r="K1178" s="11">
        <f>CodePrefix&amp;$A1178&amp;IF($C1178="","","."&amp;$C1178&amp;"."&amp;$B1178)&amp;INDEX(VarEnd,MATCH($A1178,VarKey,0))&amp;K$5</f>
        <v/>
      </c>
      <c r="L1178" s="37">
        <f>INDEX(L$297:L$313,$E1178)*$D1178</f>
        <v/>
      </c>
      <c r="M1178" s="32">
        <f>INDEX(M$297:M$313,$E1178)*$D1178</f>
        <v/>
      </c>
      <c r="N1178" s="32">
        <f>INDEX(N$297:N$313,$E1178)*$D1178</f>
        <v/>
      </c>
      <c r="O1178" s="32">
        <f>INDEX(O$297:O$313,$E1178)*$D1178</f>
        <v/>
      </c>
      <c r="P1178" s="32">
        <f>INDEX(P$297:P$313,$E1178)*$D1178</f>
        <v/>
      </c>
      <c r="Q1178" s="32">
        <f>INDEX(Q$297:Q$313,$E1178)*$D1178</f>
        <v/>
      </c>
      <c r="R1178" s="32">
        <f>INDEX(R$297:R$313,$E1178)*$D1178</f>
        <v/>
      </c>
      <c r="S1178" s="32">
        <f>INDEX(S$297:S$313,$E1178)*$D1178</f>
        <v/>
      </c>
      <c r="T1178" s="32">
        <f>INDEX(T$297:T$313,$E1178)*$D1178</f>
        <v/>
      </c>
      <c r="U1178" s="32">
        <f>INDEX(U$297:U$313,$E1178)*$D1178</f>
        <v/>
      </c>
      <c r="V1178" s="32">
        <f>INDEX(V$297:V$313,$E1178)*$D1178</f>
        <v/>
      </c>
      <c r="W1178" s="32">
        <f>INDEX(W$297:W$313,$E1178)*$D1178</f>
        <v/>
      </c>
      <c r="X1178" s="32">
        <f>INDEX(X$297:X$313,$E1178)*$D1178</f>
        <v/>
      </c>
      <c r="Y1178" s="32">
        <f>INDEX(Y$297:Y$313,$E1178)*$D1178</f>
        <v/>
      </c>
      <c r="Z1178" s="32">
        <f>INDEX(Z$297:Z$313,$E1178)*$D1178</f>
        <v/>
      </c>
      <c r="AA1178" s="32">
        <f>INDEX(AA$297:AA$313,$E1178)*$D1178</f>
        <v/>
      </c>
      <c r="AB1178" s="32">
        <f>INDEX(AB$297:AB$313,$E1178)*$D1178</f>
        <v/>
      </c>
      <c r="AC1178" s="32">
        <f>INDEX(AC$297:AC$313,$E1178)*$D1178</f>
        <v/>
      </c>
      <c r="AD1178" s="32">
        <f>INDEX(AD$297:AD$313,$E1178)*$D1178</f>
        <v/>
      </c>
      <c r="AF1178" s="11">
        <f>CodePrefix&amp;$A1178&amp;IF($C1178="","","."&amp;$C1178&amp;"."&amp;$B1178)&amp;INDEX(VarEnd,MATCH($A1178,VarKey,0))&amp;AF$5</f>
        <v/>
      </c>
      <c r="AG1178" s="37">
        <f>INDEX(AG$297:AG$313,$E1178)*$D1178</f>
        <v/>
      </c>
      <c r="AH1178" s="32">
        <f>INDEX(AH$297:AH$313,$E1178)*$D1178</f>
        <v/>
      </c>
      <c r="AI1178" s="32">
        <f>INDEX(AI$297:AI$313,$E1178)*$D1178</f>
        <v/>
      </c>
      <c r="AJ1178" s="32">
        <f>INDEX(AJ$297:AJ$313,$E1178)*$D1178</f>
        <v/>
      </c>
      <c r="AK1178" s="32">
        <f>INDEX(AK$297:AK$313,$E1178)*$D1178</f>
        <v/>
      </c>
      <c r="AL1178" s="32">
        <f>INDEX(AL$297:AL$313,$E1178)*$D1178</f>
        <v/>
      </c>
      <c r="AM1178" s="32">
        <f>INDEX(AM$297:AM$313,$E1178)*$D1178</f>
        <v/>
      </c>
      <c r="AN1178" s="32">
        <f>INDEX(AN$297:AN$313,$E1178)*$D1178</f>
        <v/>
      </c>
      <c r="AO1178" s="32">
        <f>INDEX(AO$297:AO$313,$E1178)*$D1178</f>
        <v/>
      </c>
      <c r="AP1178" s="32">
        <f>INDEX(AP$297:AP$313,$E1178)*$D1178</f>
        <v/>
      </c>
      <c r="AQ1178" s="32">
        <f>INDEX(AQ$297:AQ$313,$E1178)*$D1178</f>
        <v/>
      </c>
      <c r="AR1178" s="32">
        <f>INDEX(AR$297:AR$313,$E1178)*$D1178</f>
        <v/>
      </c>
      <c r="AS1178" s="32">
        <f>INDEX(AS$297:AS$313,$E1178)*$D1178</f>
        <v/>
      </c>
      <c r="AT1178" s="32">
        <f>INDEX(AT$297:AT$313,$E1178)*$D1178</f>
        <v/>
      </c>
      <c r="AU1178" s="32">
        <f>INDEX(AU$297:AU$313,$E1178)*$D1178</f>
        <v/>
      </c>
      <c r="AV1178" s="32">
        <f>INDEX(AV$297:AV$313,$E1178)*$D1178</f>
        <v/>
      </c>
      <c r="AW1178" s="32">
        <f>INDEX(AW$297:AW$313,$E1178)*$D1178</f>
        <v/>
      </c>
      <c r="AX1178" s="32">
        <f>INDEX(AX$297:AX$313,$E1178)*$D1178</f>
        <v/>
      </c>
      <c r="AY1178" s="32">
        <f>INDEX(AY$297:AY$313,$E1178)*$D1178</f>
        <v/>
      </c>
    </row>
    <row r="1179" hidden="1" outlineLevel="2">
      <c r="A1179" s="14" t="inlineStr">
        <is>
          <t>shp</t>
        </is>
      </c>
      <c r="B1179" s="14" t="inlineStr">
        <is>
          <t>nga</t>
        </is>
      </c>
      <c r="C1179" s="14" t="inlineStr">
        <is>
          <t>ral</t>
        </is>
      </c>
      <c r="D1179" s="32">
        <f>INDEX(Inputs!$W$5:$W$132,MATCH($B1179&amp;"|"&amp;$C1179,Inputs!$A$5:$A$132,0))</f>
        <v/>
      </c>
      <c r="E1179" s="32">
        <f>INDEX(Inputs!$M$5:$M$132,MATCH($B1179&amp;"|"&amp;$C1179,Inputs!$A$5:$A$132,0))</f>
        <v/>
      </c>
      <c r="F1179" s="36" t="n"/>
      <c r="G1179" s="36" t="n"/>
      <c r="H1179" s="14">
        <f>INDEX(VarLab,MATCH($A1179,VarKey,0))&amp;INDEX(MemLab,MATCH($C1179&amp;"|"&amp;$B1179,MemKey,0))</f>
        <v/>
      </c>
      <c r="I1179" s="14">
        <f>INDEX(VarUnit,MATCH($A1179,VarKey,0))</f>
        <v/>
      </c>
      <c r="J1179" s="14">
        <f>INDEX(VarSrc,MATCH($A1179,VarKey,0))</f>
        <v/>
      </c>
      <c r="K1179" s="11">
        <f>CodePrefix&amp;$A1179&amp;IF($C1179="","","."&amp;$C1179&amp;"."&amp;$B1179)&amp;INDEX(VarEnd,MATCH($A1179,VarKey,0))&amp;K$5</f>
        <v/>
      </c>
      <c r="L1179" s="37">
        <f>INDEX(L$297:L$313,$E1179)*$D1179</f>
        <v/>
      </c>
      <c r="M1179" s="32">
        <f>INDEX(M$297:M$313,$E1179)*$D1179</f>
        <v/>
      </c>
      <c r="N1179" s="32">
        <f>INDEX(N$297:N$313,$E1179)*$D1179</f>
        <v/>
      </c>
      <c r="O1179" s="32">
        <f>INDEX(O$297:O$313,$E1179)*$D1179</f>
        <v/>
      </c>
      <c r="P1179" s="32">
        <f>INDEX(P$297:P$313,$E1179)*$D1179</f>
        <v/>
      </c>
      <c r="Q1179" s="32">
        <f>INDEX(Q$297:Q$313,$E1179)*$D1179</f>
        <v/>
      </c>
      <c r="R1179" s="32">
        <f>INDEX(R$297:R$313,$E1179)*$D1179</f>
        <v/>
      </c>
      <c r="S1179" s="32">
        <f>INDEX(S$297:S$313,$E1179)*$D1179</f>
        <v/>
      </c>
      <c r="T1179" s="32">
        <f>INDEX(T$297:T$313,$E1179)*$D1179</f>
        <v/>
      </c>
      <c r="U1179" s="32">
        <f>INDEX(U$297:U$313,$E1179)*$D1179</f>
        <v/>
      </c>
      <c r="V1179" s="32">
        <f>INDEX(V$297:V$313,$E1179)*$D1179</f>
        <v/>
      </c>
      <c r="W1179" s="32">
        <f>INDEX(W$297:W$313,$E1179)*$D1179</f>
        <v/>
      </c>
      <c r="X1179" s="32">
        <f>INDEX(X$297:X$313,$E1179)*$D1179</f>
        <v/>
      </c>
      <c r="Y1179" s="32">
        <f>INDEX(Y$297:Y$313,$E1179)*$D1179</f>
        <v/>
      </c>
      <c r="Z1179" s="32">
        <f>INDEX(Z$297:Z$313,$E1179)*$D1179</f>
        <v/>
      </c>
      <c r="AA1179" s="32">
        <f>INDEX(AA$297:AA$313,$E1179)*$D1179</f>
        <v/>
      </c>
      <c r="AB1179" s="32">
        <f>INDEX(AB$297:AB$313,$E1179)*$D1179</f>
        <v/>
      </c>
      <c r="AC1179" s="32">
        <f>INDEX(AC$297:AC$313,$E1179)*$D1179</f>
        <v/>
      </c>
      <c r="AD1179" s="32">
        <f>INDEX(AD$297:AD$313,$E1179)*$D1179</f>
        <v/>
      </c>
      <c r="AF1179" s="11">
        <f>CodePrefix&amp;$A1179&amp;IF($C1179="","","."&amp;$C1179&amp;"."&amp;$B1179)&amp;INDEX(VarEnd,MATCH($A1179,VarKey,0))&amp;AF$5</f>
        <v/>
      </c>
      <c r="AG1179" s="37">
        <f>INDEX(AG$297:AG$313,$E1179)*$D1179</f>
        <v/>
      </c>
      <c r="AH1179" s="32">
        <f>INDEX(AH$297:AH$313,$E1179)*$D1179</f>
        <v/>
      </c>
      <c r="AI1179" s="32">
        <f>INDEX(AI$297:AI$313,$E1179)*$D1179</f>
        <v/>
      </c>
      <c r="AJ1179" s="32">
        <f>INDEX(AJ$297:AJ$313,$E1179)*$D1179</f>
        <v/>
      </c>
      <c r="AK1179" s="32">
        <f>INDEX(AK$297:AK$313,$E1179)*$D1179</f>
        <v/>
      </c>
      <c r="AL1179" s="32">
        <f>INDEX(AL$297:AL$313,$E1179)*$D1179</f>
        <v/>
      </c>
      <c r="AM1179" s="32">
        <f>INDEX(AM$297:AM$313,$E1179)*$D1179</f>
        <v/>
      </c>
      <c r="AN1179" s="32">
        <f>INDEX(AN$297:AN$313,$E1179)*$D1179</f>
        <v/>
      </c>
      <c r="AO1179" s="32">
        <f>INDEX(AO$297:AO$313,$E1179)*$D1179</f>
        <v/>
      </c>
      <c r="AP1179" s="32">
        <f>INDEX(AP$297:AP$313,$E1179)*$D1179</f>
        <v/>
      </c>
      <c r="AQ1179" s="32">
        <f>INDEX(AQ$297:AQ$313,$E1179)*$D1179</f>
        <v/>
      </c>
      <c r="AR1179" s="32">
        <f>INDEX(AR$297:AR$313,$E1179)*$D1179</f>
        <v/>
      </c>
      <c r="AS1179" s="32">
        <f>INDEX(AS$297:AS$313,$E1179)*$D1179</f>
        <v/>
      </c>
      <c r="AT1179" s="32">
        <f>INDEX(AT$297:AT$313,$E1179)*$D1179</f>
        <v/>
      </c>
      <c r="AU1179" s="32">
        <f>INDEX(AU$297:AU$313,$E1179)*$D1179</f>
        <v/>
      </c>
      <c r="AV1179" s="32">
        <f>INDEX(AV$297:AV$313,$E1179)*$D1179</f>
        <v/>
      </c>
      <c r="AW1179" s="32">
        <f>INDEX(AW$297:AW$313,$E1179)*$D1179</f>
        <v/>
      </c>
      <c r="AX1179" s="32">
        <f>INDEX(AX$297:AX$313,$E1179)*$D1179</f>
        <v/>
      </c>
      <c r="AY1179" s="32">
        <f>INDEX(AY$297:AY$313,$E1179)*$D1179</f>
        <v/>
      </c>
    </row>
    <row r="1180" hidden="1" outlineLevel="2">
      <c r="A1180" s="14" t="inlineStr">
        <is>
          <t>shp</t>
        </is>
      </c>
      <c r="B1180" s="14" t="inlineStr">
        <is>
          <t>gso</t>
        </is>
      </c>
      <c r="C1180" s="14" t="inlineStr">
        <is>
          <t>ral</t>
        </is>
      </c>
      <c r="D1180" s="32">
        <f>INDEX(Inputs!$W$5:$W$132,MATCH($B1180&amp;"|"&amp;$C1180,Inputs!$A$5:$A$132,0))</f>
        <v/>
      </c>
      <c r="E1180" s="32">
        <f>INDEX(Inputs!$M$5:$M$132,MATCH($B1180&amp;"|"&amp;$C1180,Inputs!$A$5:$A$132,0))</f>
        <v/>
      </c>
      <c r="F1180" s="36" t="n"/>
      <c r="G1180" s="36" t="n"/>
      <c r="H1180" s="14">
        <f>INDEX(VarLab,MATCH($A1180,VarKey,0))&amp;INDEX(MemLab,MATCH($C1180&amp;"|"&amp;$B1180,MemKey,0))</f>
        <v/>
      </c>
      <c r="I1180" s="14">
        <f>INDEX(VarUnit,MATCH($A1180,VarKey,0))</f>
        <v/>
      </c>
      <c r="J1180" s="14">
        <f>INDEX(VarSrc,MATCH($A1180,VarKey,0))</f>
        <v/>
      </c>
      <c r="K1180" s="11">
        <f>CodePrefix&amp;$A1180&amp;IF($C1180="","","."&amp;$C1180&amp;"."&amp;$B1180)&amp;INDEX(VarEnd,MATCH($A1180,VarKey,0))&amp;K$5</f>
        <v/>
      </c>
      <c r="L1180" s="37">
        <f>INDEX(L$297:L$313,$E1180)*$D1180</f>
        <v/>
      </c>
      <c r="M1180" s="32">
        <f>INDEX(M$297:M$313,$E1180)*$D1180</f>
        <v/>
      </c>
      <c r="N1180" s="32">
        <f>INDEX(N$297:N$313,$E1180)*$D1180</f>
        <v/>
      </c>
      <c r="O1180" s="32">
        <f>INDEX(O$297:O$313,$E1180)*$D1180</f>
        <v/>
      </c>
      <c r="P1180" s="32">
        <f>INDEX(P$297:P$313,$E1180)*$D1180</f>
        <v/>
      </c>
      <c r="Q1180" s="32">
        <f>INDEX(Q$297:Q$313,$E1180)*$D1180</f>
        <v/>
      </c>
      <c r="R1180" s="32">
        <f>INDEX(R$297:R$313,$E1180)*$D1180</f>
        <v/>
      </c>
      <c r="S1180" s="32">
        <f>INDEX(S$297:S$313,$E1180)*$D1180</f>
        <v/>
      </c>
      <c r="T1180" s="32">
        <f>INDEX(T$297:T$313,$E1180)*$D1180</f>
        <v/>
      </c>
      <c r="U1180" s="32">
        <f>INDEX(U$297:U$313,$E1180)*$D1180</f>
        <v/>
      </c>
      <c r="V1180" s="32">
        <f>INDEX(V$297:V$313,$E1180)*$D1180</f>
        <v/>
      </c>
      <c r="W1180" s="32">
        <f>INDEX(W$297:W$313,$E1180)*$D1180</f>
        <v/>
      </c>
      <c r="X1180" s="32">
        <f>INDEX(X$297:X$313,$E1180)*$D1180</f>
        <v/>
      </c>
      <c r="Y1180" s="32">
        <f>INDEX(Y$297:Y$313,$E1180)*$D1180</f>
        <v/>
      </c>
      <c r="Z1180" s="32">
        <f>INDEX(Z$297:Z$313,$E1180)*$D1180</f>
        <v/>
      </c>
      <c r="AA1180" s="32">
        <f>INDEX(AA$297:AA$313,$E1180)*$D1180</f>
        <v/>
      </c>
      <c r="AB1180" s="32">
        <f>INDEX(AB$297:AB$313,$E1180)*$D1180</f>
        <v/>
      </c>
      <c r="AC1180" s="32">
        <f>INDEX(AC$297:AC$313,$E1180)*$D1180</f>
        <v/>
      </c>
      <c r="AD1180" s="32">
        <f>INDEX(AD$297:AD$313,$E1180)*$D1180</f>
        <v/>
      </c>
      <c r="AF1180" s="11">
        <f>CodePrefix&amp;$A1180&amp;IF($C1180="","","."&amp;$C1180&amp;"."&amp;$B1180)&amp;INDEX(VarEnd,MATCH($A1180,VarKey,0))&amp;AF$5</f>
        <v/>
      </c>
      <c r="AG1180" s="37">
        <f>INDEX(AG$297:AG$313,$E1180)*$D1180</f>
        <v/>
      </c>
      <c r="AH1180" s="32">
        <f>INDEX(AH$297:AH$313,$E1180)*$D1180</f>
        <v/>
      </c>
      <c r="AI1180" s="32">
        <f>INDEX(AI$297:AI$313,$E1180)*$D1180</f>
        <v/>
      </c>
      <c r="AJ1180" s="32">
        <f>INDEX(AJ$297:AJ$313,$E1180)*$D1180</f>
        <v/>
      </c>
      <c r="AK1180" s="32">
        <f>INDEX(AK$297:AK$313,$E1180)*$D1180</f>
        <v/>
      </c>
      <c r="AL1180" s="32">
        <f>INDEX(AL$297:AL$313,$E1180)*$D1180</f>
        <v/>
      </c>
      <c r="AM1180" s="32">
        <f>INDEX(AM$297:AM$313,$E1180)*$D1180</f>
        <v/>
      </c>
      <c r="AN1180" s="32">
        <f>INDEX(AN$297:AN$313,$E1180)*$D1180</f>
        <v/>
      </c>
      <c r="AO1180" s="32">
        <f>INDEX(AO$297:AO$313,$E1180)*$D1180</f>
        <v/>
      </c>
      <c r="AP1180" s="32">
        <f>INDEX(AP$297:AP$313,$E1180)*$D1180</f>
        <v/>
      </c>
      <c r="AQ1180" s="32">
        <f>INDEX(AQ$297:AQ$313,$E1180)*$D1180</f>
        <v/>
      </c>
      <c r="AR1180" s="32">
        <f>INDEX(AR$297:AR$313,$E1180)*$D1180</f>
        <v/>
      </c>
      <c r="AS1180" s="32">
        <f>INDEX(AS$297:AS$313,$E1180)*$D1180</f>
        <v/>
      </c>
      <c r="AT1180" s="32">
        <f>INDEX(AT$297:AT$313,$E1180)*$D1180</f>
        <v/>
      </c>
      <c r="AU1180" s="32">
        <f>INDEX(AU$297:AU$313,$E1180)*$D1180</f>
        <v/>
      </c>
      <c r="AV1180" s="32">
        <f>INDEX(AV$297:AV$313,$E1180)*$D1180</f>
        <v/>
      </c>
      <c r="AW1180" s="32">
        <f>INDEX(AW$297:AW$313,$E1180)*$D1180</f>
        <v/>
      </c>
      <c r="AX1180" s="32">
        <f>INDEX(AX$297:AX$313,$E1180)*$D1180</f>
        <v/>
      </c>
      <c r="AY1180" s="32">
        <f>INDEX(AY$297:AY$313,$E1180)*$D1180</f>
        <v/>
      </c>
    </row>
    <row r="1181" hidden="1" outlineLevel="2">
      <c r="A1181" s="14" t="inlineStr">
        <is>
          <t>shp</t>
        </is>
      </c>
      <c r="B1181" s="14" t="inlineStr">
        <is>
          <t>die</t>
        </is>
      </c>
      <c r="C1181" s="14" t="inlineStr">
        <is>
          <t>ral</t>
        </is>
      </c>
      <c r="D1181" s="32">
        <f>INDEX(Inputs!$W$5:$W$132,MATCH($B1181&amp;"|"&amp;$C1181,Inputs!$A$5:$A$132,0))</f>
        <v/>
      </c>
      <c r="E1181" s="32">
        <f>INDEX(Inputs!$M$5:$M$132,MATCH($B1181&amp;"|"&amp;$C1181,Inputs!$A$5:$A$132,0))</f>
        <v/>
      </c>
      <c r="F1181" s="36" t="n"/>
      <c r="G1181" s="36" t="n"/>
      <c r="H1181" s="14">
        <f>INDEX(VarLab,MATCH($A1181,VarKey,0))&amp;INDEX(MemLab,MATCH($C1181&amp;"|"&amp;$B1181,MemKey,0))</f>
        <v/>
      </c>
      <c r="I1181" s="14">
        <f>INDEX(VarUnit,MATCH($A1181,VarKey,0))</f>
        <v/>
      </c>
      <c r="J1181" s="14">
        <f>INDEX(VarSrc,MATCH($A1181,VarKey,0))</f>
        <v/>
      </c>
      <c r="K1181" s="11">
        <f>CodePrefix&amp;$A1181&amp;IF($C1181="","","."&amp;$C1181&amp;"."&amp;$B1181)&amp;INDEX(VarEnd,MATCH($A1181,VarKey,0))&amp;K$5</f>
        <v/>
      </c>
      <c r="L1181" s="37">
        <f>INDEX(L$297:L$313,$E1181)*$D1181</f>
        <v/>
      </c>
      <c r="M1181" s="32">
        <f>INDEX(M$297:M$313,$E1181)*$D1181</f>
        <v/>
      </c>
      <c r="N1181" s="32">
        <f>INDEX(N$297:N$313,$E1181)*$D1181</f>
        <v/>
      </c>
      <c r="O1181" s="32">
        <f>INDEX(O$297:O$313,$E1181)*$D1181</f>
        <v/>
      </c>
      <c r="P1181" s="32">
        <f>INDEX(P$297:P$313,$E1181)*$D1181</f>
        <v/>
      </c>
      <c r="Q1181" s="32">
        <f>INDEX(Q$297:Q$313,$E1181)*$D1181</f>
        <v/>
      </c>
      <c r="R1181" s="32">
        <f>INDEX(R$297:R$313,$E1181)*$D1181</f>
        <v/>
      </c>
      <c r="S1181" s="32">
        <f>INDEX(S$297:S$313,$E1181)*$D1181</f>
        <v/>
      </c>
      <c r="T1181" s="32">
        <f>INDEX(T$297:T$313,$E1181)*$D1181</f>
        <v/>
      </c>
      <c r="U1181" s="32">
        <f>INDEX(U$297:U$313,$E1181)*$D1181</f>
        <v/>
      </c>
      <c r="V1181" s="32">
        <f>INDEX(V$297:V$313,$E1181)*$D1181</f>
        <v/>
      </c>
      <c r="W1181" s="32">
        <f>INDEX(W$297:W$313,$E1181)*$D1181</f>
        <v/>
      </c>
      <c r="X1181" s="32">
        <f>INDEX(X$297:X$313,$E1181)*$D1181</f>
        <v/>
      </c>
      <c r="Y1181" s="32">
        <f>INDEX(Y$297:Y$313,$E1181)*$D1181</f>
        <v/>
      </c>
      <c r="Z1181" s="32">
        <f>INDEX(Z$297:Z$313,$E1181)*$D1181</f>
        <v/>
      </c>
      <c r="AA1181" s="32">
        <f>INDEX(AA$297:AA$313,$E1181)*$D1181</f>
        <v/>
      </c>
      <c r="AB1181" s="32">
        <f>INDEX(AB$297:AB$313,$E1181)*$D1181</f>
        <v/>
      </c>
      <c r="AC1181" s="32">
        <f>INDEX(AC$297:AC$313,$E1181)*$D1181</f>
        <v/>
      </c>
      <c r="AD1181" s="32">
        <f>INDEX(AD$297:AD$313,$E1181)*$D1181</f>
        <v/>
      </c>
      <c r="AF1181" s="11">
        <f>CodePrefix&amp;$A1181&amp;IF($C1181="","","."&amp;$C1181&amp;"."&amp;$B1181)&amp;INDEX(VarEnd,MATCH($A1181,VarKey,0))&amp;AF$5</f>
        <v/>
      </c>
      <c r="AG1181" s="37">
        <f>INDEX(AG$297:AG$313,$E1181)*$D1181</f>
        <v/>
      </c>
      <c r="AH1181" s="32">
        <f>INDEX(AH$297:AH$313,$E1181)*$D1181</f>
        <v/>
      </c>
      <c r="AI1181" s="32">
        <f>INDEX(AI$297:AI$313,$E1181)*$D1181</f>
        <v/>
      </c>
      <c r="AJ1181" s="32">
        <f>INDEX(AJ$297:AJ$313,$E1181)*$D1181</f>
        <v/>
      </c>
      <c r="AK1181" s="32">
        <f>INDEX(AK$297:AK$313,$E1181)*$D1181</f>
        <v/>
      </c>
      <c r="AL1181" s="32">
        <f>INDEX(AL$297:AL$313,$E1181)*$D1181</f>
        <v/>
      </c>
      <c r="AM1181" s="32">
        <f>INDEX(AM$297:AM$313,$E1181)*$D1181</f>
        <v/>
      </c>
      <c r="AN1181" s="32">
        <f>INDEX(AN$297:AN$313,$E1181)*$D1181</f>
        <v/>
      </c>
      <c r="AO1181" s="32">
        <f>INDEX(AO$297:AO$313,$E1181)*$D1181</f>
        <v/>
      </c>
      <c r="AP1181" s="32">
        <f>INDEX(AP$297:AP$313,$E1181)*$D1181</f>
        <v/>
      </c>
      <c r="AQ1181" s="32">
        <f>INDEX(AQ$297:AQ$313,$E1181)*$D1181</f>
        <v/>
      </c>
      <c r="AR1181" s="32">
        <f>INDEX(AR$297:AR$313,$E1181)*$D1181</f>
        <v/>
      </c>
      <c r="AS1181" s="32">
        <f>INDEX(AS$297:AS$313,$E1181)*$D1181</f>
        <v/>
      </c>
      <c r="AT1181" s="32">
        <f>INDEX(AT$297:AT$313,$E1181)*$D1181</f>
        <v/>
      </c>
      <c r="AU1181" s="32">
        <f>INDEX(AU$297:AU$313,$E1181)*$D1181</f>
        <v/>
      </c>
      <c r="AV1181" s="32">
        <f>INDEX(AV$297:AV$313,$E1181)*$D1181</f>
        <v/>
      </c>
      <c r="AW1181" s="32">
        <f>INDEX(AW$297:AW$313,$E1181)*$D1181</f>
        <v/>
      </c>
      <c r="AX1181" s="32">
        <f>INDEX(AX$297:AX$313,$E1181)*$D1181</f>
        <v/>
      </c>
      <c r="AY1181" s="32">
        <f>INDEX(AY$297:AY$313,$E1181)*$D1181</f>
        <v/>
      </c>
    </row>
    <row r="1182" hidden="1" outlineLevel="2">
      <c r="A1182" s="14" t="inlineStr">
        <is>
          <t>shp</t>
        </is>
      </c>
      <c r="B1182" s="14" t="inlineStr">
        <is>
          <t>lpg</t>
        </is>
      </c>
      <c r="C1182" s="14" t="inlineStr">
        <is>
          <t>ral</t>
        </is>
      </c>
      <c r="D1182" s="32">
        <f>INDEX(Inputs!$W$5:$W$132,MATCH($B1182&amp;"|"&amp;$C1182,Inputs!$A$5:$A$132,0))</f>
        <v/>
      </c>
      <c r="E1182" s="32">
        <f>INDEX(Inputs!$M$5:$M$132,MATCH($B1182&amp;"|"&amp;$C1182,Inputs!$A$5:$A$132,0))</f>
        <v/>
      </c>
      <c r="F1182" s="36" t="n"/>
      <c r="G1182" s="36" t="n"/>
      <c r="H1182" s="14">
        <f>INDEX(VarLab,MATCH($A1182,VarKey,0))&amp;INDEX(MemLab,MATCH($C1182&amp;"|"&amp;$B1182,MemKey,0))</f>
        <v/>
      </c>
      <c r="I1182" s="14">
        <f>INDEX(VarUnit,MATCH($A1182,VarKey,0))</f>
        <v/>
      </c>
      <c r="J1182" s="14">
        <f>INDEX(VarSrc,MATCH($A1182,VarKey,0))</f>
        <v/>
      </c>
      <c r="K1182" s="11">
        <f>CodePrefix&amp;$A1182&amp;IF($C1182="","","."&amp;$C1182&amp;"."&amp;$B1182)&amp;INDEX(VarEnd,MATCH($A1182,VarKey,0))&amp;K$5</f>
        <v/>
      </c>
      <c r="L1182" s="37">
        <f>INDEX(L$297:L$313,$E1182)*$D1182</f>
        <v/>
      </c>
      <c r="M1182" s="32">
        <f>INDEX(M$297:M$313,$E1182)*$D1182</f>
        <v/>
      </c>
      <c r="N1182" s="32">
        <f>INDEX(N$297:N$313,$E1182)*$D1182</f>
        <v/>
      </c>
      <c r="O1182" s="32">
        <f>INDEX(O$297:O$313,$E1182)*$D1182</f>
        <v/>
      </c>
      <c r="P1182" s="32">
        <f>INDEX(P$297:P$313,$E1182)*$D1182</f>
        <v/>
      </c>
      <c r="Q1182" s="32">
        <f>INDEX(Q$297:Q$313,$E1182)*$D1182</f>
        <v/>
      </c>
      <c r="R1182" s="32">
        <f>INDEX(R$297:R$313,$E1182)*$D1182</f>
        <v/>
      </c>
      <c r="S1182" s="32">
        <f>INDEX(S$297:S$313,$E1182)*$D1182</f>
        <v/>
      </c>
      <c r="T1182" s="32">
        <f>INDEX(T$297:T$313,$E1182)*$D1182</f>
        <v/>
      </c>
      <c r="U1182" s="32">
        <f>INDEX(U$297:U$313,$E1182)*$D1182</f>
        <v/>
      </c>
      <c r="V1182" s="32">
        <f>INDEX(V$297:V$313,$E1182)*$D1182</f>
        <v/>
      </c>
      <c r="W1182" s="32">
        <f>INDEX(W$297:W$313,$E1182)*$D1182</f>
        <v/>
      </c>
      <c r="X1182" s="32">
        <f>INDEX(X$297:X$313,$E1182)*$D1182</f>
        <v/>
      </c>
      <c r="Y1182" s="32">
        <f>INDEX(Y$297:Y$313,$E1182)*$D1182</f>
        <v/>
      </c>
      <c r="Z1182" s="32">
        <f>INDEX(Z$297:Z$313,$E1182)*$D1182</f>
        <v/>
      </c>
      <c r="AA1182" s="32">
        <f>INDEX(AA$297:AA$313,$E1182)*$D1182</f>
        <v/>
      </c>
      <c r="AB1182" s="32">
        <f>INDEX(AB$297:AB$313,$E1182)*$D1182</f>
        <v/>
      </c>
      <c r="AC1182" s="32">
        <f>INDEX(AC$297:AC$313,$E1182)*$D1182</f>
        <v/>
      </c>
      <c r="AD1182" s="32">
        <f>INDEX(AD$297:AD$313,$E1182)*$D1182</f>
        <v/>
      </c>
      <c r="AF1182" s="11">
        <f>CodePrefix&amp;$A1182&amp;IF($C1182="","","."&amp;$C1182&amp;"."&amp;$B1182)&amp;INDEX(VarEnd,MATCH($A1182,VarKey,0))&amp;AF$5</f>
        <v/>
      </c>
      <c r="AG1182" s="37">
        <f>INDEX(AG$297:AG$313,$E1182)*$D1182</f>
        <v/>
      </c>
      <c r="AH1182" s="32">
        <f>INDEX(AH$297:AH$313,$E1182)*$D1182</f>
        <v/>
      </c>
      <c r="AI1182" s="32">
        <f>INDEX(AI$297:AI$313,$E1182)*$D1182</f>
        <v/>
      </c>
      <c r="AJ1182" s="32">
        <f>INDEX(AJ$297:AJ$313,$E1182)*$D1182</f>
        <v/>
      </c>
      <c r="AK1182" s="32">
        <f>INDEX(AK$297:AK$313,$E1182)*$D1182</f>
        <v/>
      </c>
      <c r="AL1182" s="32">
        <f>INDEX(AL$297:AL$313,$E1182)*$D1182</f>
        <v/>
      </c>
      <c r="AM1182" s="32">
        <f>INDEX(AM$297:AM$313,$E1182)*$D1182</f>
        <v/>
      </c>
      <c r="AN1182" s="32">
        <f>INDEX(AN$297:AN$313,$E1182)*$D1182</f>
        <v/>
      </c>
      <c r="AO1182" s="32">
        <f>INDEX(AO$297:AO$313,$E1182)*$D1182</f>
        <v/>
      </c>
      <c r="AP1182" s="32">
        <f>INDEX(AP$297:AP$313,$E1182)*$D1182</f>
        <v/>
      </c>
      <c r="AQ1182" s="32">
        <f>INDEX(AQ$297:AQ$313,$E1182)*$D1182</f>
        <v/>
      </c>
      <c r="AR1182" s="32">
        <f>INDEX(AR$297:AR$313,$E1182)*$D1182</f>
        <v/>
      </c>
      <c r="AS1182" s="32">
        <f>INDEX(AS$297:AS$313,$E1182)*$D1182</f>
        <v/>
      </c>
      <c r="AT1182" s="32">
        <f>INDEX(AT$297:AT$313,$E1182)*$D1182</f>
        <v/>
      </c>
      <c r="AU1182" s="32">
        <f>INDEX(AU$297:AU$313,$E1182)*$D1182</f>
        <v/>
      </c>
      <c r="AV1182" s="32">
        <f>INDEX(AV$297:AV$313,$E1182)*$D1182</f>
        <v/>
      </c>
      <c r="AW1182" s="32">
        <f>INDEX(AW$297:AW$313,$E1182)*$D1182</f>
        <v/>
      </c>
      <c r="AX1182" s="32">
        <f>INDEX(AX$297:AX$313,$E1182)*$D1182</f>
        <v/>
      </c>
      <c r="AY1182" s="32">
        <f>INDEX(AY$297:AY$313,$E1182)*$D1182</f>
        <v/>
      </c>
    </row>
    <row r="1183" hidden="1" outlineLevel="2">
      <c r="A1183" s="14" t="inlineStr">
        <is>
          <t>shp</t>
        </is>
      </c>
      <c r="B1183" s="14" t="inlineStr">
        <is>
          <t>ker</t>
        </is>
      </c>
      <c r="C1183" s="14" t="inlineStr">
        <is>
          <t>ral</t>
        </is>
      </c>
      <c r="D1183" s="32">
        <f>INDEX(Inputs!$W$5:$W$132,MATCH($B1183&amp;"|"&amp;$C1183,Inputs!$A$5:$A$132,0))</f>
        <v/>
      </c>
      <c r="E1183" s="32">
        <f>INDEX(Inputs!$M$5:$M$132,MATCH($B1183&amp;"|"&amp;$C1183,Inputs!$A$5:$A$132,0))</f>
        <v/>
      </c>
      <c r="F1183" s="36" t="n"/>
      <c r="G1183" s="36" t="n"/>
      <c r="H1183" s="14">
        <f>INDEX(VarLab,MATCH($A1183,VarKey,0))&amp;INDEX(MemLab,MATCH($C1183&amp;"|"&amp;$B1183,MemKey,0))</f>
        <v/>
      </c>
      <c r="I1183" s="14">
        <f>INDEX(VarUnit,MATCH($A1183,VarKey,0))</f>
        <v/>
      </c>
      <c r="J1183" s="14">
        <f>INDEX(VarSrc,MATCH($A1183,VarKey,0))</f>
        <v/>
      </c>
      <c r="K1183" s="11">
        <f>CodePrefix&amp;$A1183&amp;IF($C1183="","","."&amp;$C1183&amp;"."&amp;$B1183)&amp;INDEX(VarEnd,MATCH($A1183,VarKey,0))&amp;K$5</f>
        <v/>
      </c>
      <c r="L1183" s="37">
        <f>INDEX(L$297:L$313,$E1183)*$D1183</f>
        <v/>
      </c>
      <c r="M1183" s="32">
        <f>INDEX(M$297:M$313,$E1183)*$D1183</f>
        <v/>
      </c>
      <c r="N1183" s="32">
        <f>INDEX(N$297:N$313,$E1183)*$D1183</f>
        <v/>
      </c>
      <c r="O1183" s="32">
        <f>INDEX(O$297:O$313,$E1183)*$D1183</f>
        <v/>
      </c>
      <c r="P1183" s="32">
        <f>INDEX(P$297:P$313,$E1183)*$D1183</f>
        <v/>
      </c>
      <c r="Q1183" s="32">
        <f>INDEX(Q$297:Q$313,$E1183)*$D1183</f>
        <v/>
      </c>
      <c r="R1183" s="32">
        <f>INDEX(R$297:R$313,$E1183)*$D1183</f>
        <v/>
      </c>
      <c r="S1183" s="32">
        <f>INDEX(S$297:S$313,$E1183)*$D1183</f>
        <v/>
      </c>
      <c r="T1183" s="32">
        <f>INDEX(T$297:T$313,$E1183)*$D1183</f>
        <v/>
      </c>
      <c r="U1183" s="32">
        <f>INDEX(U$297:U$313,$E1183)*$D1183</f>
        <v/>
      </c>
      <c r="V1183" s="32">
        <f>INDEX(V$297:V$313,$E1183)*$D1183</f>
        <v/>
      </c>
      <c r="W1183" s="32">
        <f>INDEX(W$297:W$313,$E1183)*$D1183</f>
        <v/>
      </c>
      <c r="X1183" s="32">
        <f>INDEX(X$297:X$313,$E1183)*$D1183</f>
        <v/>
      </c>
      <c r="Y1183" s="32">
        <f>INDEX(Y$297:Y$313,$E1183)*$D1183</f>
        <v/>
      </c>
      <c r="Z1183" s="32">
        <f>INDEX(Z$297:Z$313,$E1183)*$D1183</f>
        <v/>
      </c>
      <c r="AA1183" s="32">
        <f>INDEX(AA$297:AA$313,$E1183)*$D1183</f>
        <v/>
      </c>
      <c r="AB1183" s="32">
        <f>INDEX(AB$297:AB$313,$E1183)*$D1183</f>
        <v/>
      </c>
      <c r="AC1183" s="32">
        <f>INDEX(AC$297:AC$313,$E1183)*$D1183</f>
        <v/>
      </c>
      <c r="AD1183" s="32">
        <f>INDEX(AD$297:AD$313,$E1183)*$D1183</f>
        <v/>
      </c>
      <c r="AF1183" s="11">
        <f>CodePrefix&amp;$A1183&amp;IF($C1183="","","."&amp;$C1183&amp;"."&amp;$B1183)&amp;INDEX(VarEnd,MATCH($A1183,VarKey,0))&amp;AF$5</f>
        <v/>
      </c>
      <c r="AG1183" s="37">
        <f>INDEX(AG$297:AG$313,$E1183)*$D1183</f>
        <v/>
      </c>
      <c r="AH1183" s="32">
        <f>INDEX(AH$297:AH$313,$E1183)*$D1183</f>
        <v/>
      </c>
      <c r="AI1183" s="32">
        <f>INDEX(AI$297:AI$313,$E1183)*$D1183</f>
        <v/>
      </c>
      <c r="AJ1183" s="32">
        <f>INDEX(AJ$297:AJ$313,$E1183)*$D1183</f>
        <v/>
      </c>
      <c r="AK1183" s="32">
        <f>INDEX(AK$297:AK$313,$E1183)*$D1183</f>
        <v/>
      </c>
      <c r="AL1183" s="32">
        <f>INDEX(AL$297:AL$313,$E1183)*$D1183</f>
        <v/>
      </c>
      <c r="AM1183" s="32">
        <f>INDEX(AM$297:AM$313,$E1183)*$D1183</f>
        <v/>
      </c>
      <c r="AN1183" s="32">
        <f>INDEX(AN$297:AN$313,$E1183)*$D1183</f>
        <v/>
      </c>
      <c r="AO1183" s="32">
        <f>INDEX(AO$297:AO$313,$E1183)*$D1183</f>
        <v/>
      </c>
      <c r="AP1183" s="32">
        <f>INDEX(AP$297:AP$313,$E1183)*$D1183</f>
        <v/>
      </c>
      <c r="AQ1183" s="32">
        <f>INDEX(AQ$297:AQ$313,$E1183)*$D1183</f>
        <v/>
      </c>
      <c r="AR1183" s="32">
        <f>INDEX(AR$297:AR$313,$E1183)*$D1183</f>
        <v/>
      </c>
      <c r="AS1183" s="32">
        <f>INDEX(AS$297:AS$313,$E1183)*$D1183</f>
        <v/>
      </c>
      <c r="AT1183" s="32">
        <f>INDEX(AT$297:AT$313,$E1183)*$D1183</f>
        <v/>
      </c>
      <c r="AU1183" s="32">
        <f>INDEX(AU$297:AU$313,$E1183)*$D1183</f>
        <v/>
      </c>
      <c r="AV1183" s="32">
        <f>INDEX(AV$297:AV$313,$E1183)*$D1183</f>
        <v/>
      </c>
      <c r="AW1183" s="32">
        <f>INDEX(AW$297:AW$313,$E1183)*$D1183</f>
        <v/>
      </c>
      <c r="AX1183" s="32">
        <f>INDEX(AX$297:AX$313,$E1183)*$D1183</f>
        <v/>
      </c>
      <c r="AY1183" s="32">
        <f>INDEX(AY$297:AY$313,$E1183)*$D1183</f>
        <v/>
      </c>
    </row>
    <row r="1184" hidden="1" outlineLevel="2">
      <c r="A1184" s="14" t="inlineStr">
        <is>
          <t>shp</t>
        </is>
      </c>
      <c r="B1184" s="14" t="inlineStr">
        <is>
          <t>oop</t>
        </is>
      </c>
      <c r="C1184" s="14" t="inlineStr">
        <is>
          <t>ral</t>
        </is>
      </c>
      <c r="D1184" s="32">
        <f>INDEX(Inputs!$W$5:$W$132,MATCH($B1184&amp;"|"&amp;$C1184,Inputs!$A$5:$A$132,0))</f>
        <v/>
      </c>
      <c r="E1184" s="32">
        <f>INDEX(Inputs!$M$5:$M$132,MATCH($B1184&amp;"|"&amp;$C1184,Inputs!$A$5:$A$132,0))</f>
        <v/>
      </c>
      <c r="F1184" s="36" t="n"/>
      <c r="G1184" s="36" t="n"/>
      <c r="H1184" s="14">
        <f>INDEX(VarLab,MATCH($A1184,VarKey,0))&amp;INDEX(MemLab,MATCH($C1184&amp;"|"&amp;$B1184,MemKey,0))</f>
        <v/>
      </c>
      <c r="I1184" s="14">
        <f>INDEX(VarUnit,MATCH($A1184,VarKey,0))</f>
        <v/>
      </c>
      <c r="J1184" s="14">
        <f>INDEX(VarSrc,MATCH($A1184,VarKey,0))</f>
        <v/>
      </c>
      <c r="K1184" s="11">
        <f>CodePrefix&amp;$A1184&amp;IF($C1184="","","."&amp;$C1184&amp;"."&amp;$B1184)&amp;INDEX(VarEnd,MATCH($A1184,VarKey,0))&amp;K$5</f>
        <v/>
      </c>
      <c r="L1184" s="37">
        <f>INDEX(L$297:L$313,$E1184)*$D1184</f>
        <v/>
      </c>
      <c r="M1184" s="32">
        <f>INDEX(M$297:M$313,$E1184)*$D1184</f>
        <v/>
      </c>
      <c r="N1184" s="32">
        <f>INDEX(N$297:N$313,$E1184)*$D1184</f>
        <v/>
      </c>
      <c r="O1184" s="32">
        <f>INDEX(O$297:O$313,$E1184)*$D1184</f>
        <v/>
      </c>
      <c r="P1184" s="32">
        <f>INDEX(P$297:P$313,$E1184)*$D1184</f>
        <v/>
      </c>
      <c r="Q1184" s="32">
        <f>INDEX(Q$297:Q$313,$E1184)*$D1184</f>
        <v/>
      </c>
      <c r="R1184" s="32">
        <f>INDEX(R$297:R$313,$E1184)*$D1184</f>
        <v/>
      </c>
      <c r="S1184" s="32">
        <f>INDEX(S$297:S$313,$E1184)*$D1184</f>
        <v/>
      </c>
      <c r="T1184" s="32">
        <f>INDEX(T$297:T$313,$E1184)*$D1184</f>
        <v/>
      </c>
      <c r="U1184" s="32">
        <f>INDEX(U$297:U$313,$E1184)*$D1184</f>
        <v/>
      </c>
      <c r="V1184" s="32">
        <f>INDEX(V$297:V$313,$E1184)*$D1184</f>
        <v/>
      </c>
      <c r="W1184" s="32">
        <f>INDEX(W$297:W$313,$E1184)*$D1184</f>
        <v/>
      </c>
      <c r="X1184" s="32">
        <f>INDEX(X$297:X$313,$E1184)*$D1184</f>
        <v/>
      </c>
      <c r="Y1184" s="32">
        <f>INDEX(Y$297:Y$313,$E1184)*$D1184</f>
        <v/>
      </c>
      <c r="Z1184" s="32">
        <f>INDEX(Z$297:Z$313,$E1184)*$D1184</f>
        <v/>
      </c>
      <c r="AA1184" s="32">
        <f>INDEX(AA$297:AA$313,$E1184)*$D1184</f>
        <v/>
      </c>
      <c r="AB1184" s="32">
        <f>INDEX(AB$297:AB$313,$E1184)*$D1184</f>
        <v/>
      </c>
      <c r="AC1184" s="32">
        <f>INDEX(AC$297:AC$313,$E1184)*$D1184</f>
        <v/>
      </c>
      <c r="AD1184" s="32">
        <f>INDEX(AD$297:AD$313,$E1184)*$D1184</f>
        <v/>
      </c>
      <c r="AF1184" s="11">
        <f>CodePrefix&amp;$A1184&amp;IF($C1184="","","."&amp;$C1184&amp;"."&amp;$B1184)&amp;INDEX(VarEnd,MATCH($A1184,VarKey,0))&amp;AF$5</f>
        <v/>
      </c>
      <c r="AG1184" s="37">
        <f>INDEX(AG$297:AG$313,$E1184)*$D1184</f>
        <v/>
      </c>
      <c r="AH1184" s="32">
        <f>INDEX(AH$297:AH$313,$E1184)*$D1184</f>
        <v/>
      </c>
      <c r="AI1184" s="32">
        <f>INDEX(AI$297:AI$313,$E1184)*$D1184</f>
        <v/>
      </c>
      <c r="AJ1184" s="32">
        <f>INDEX(AJ$297:AJ$313,$E1184)*$D1184</f>
        <v/>
      </c>
      <c r="AK1184" s="32">
        <f>INDEX(AK$297:AK$313,$E1184)*$D1184</f>
        <v/>
      </c>
      <c r="AL1184" s="32">
        <f>INDEX(AL$297:AL$313,$E1184)*$D1184</f>
        <v/>
      </c>
      <c r="AM1184" s="32">
        <f>INDEX(AM$297:AM$313,$E1184)*$D1184</f>
        <v/>
      </c>
      <c r="AN1184" s="32">
        <f>INDEX(AN$297:AN$313,$E1184)*$D1184</f>
        <v/>
      </c>
      <c r="AO1184" s="32">
        <f>INDEX(AO$297:AO$313,$E1184)*$D1184</f>
        <v/>
      </c>
      <c r="AP1184" s="32">
        <f>INDEX(AP$297:AP$313,$E1184)*$D1184</f>
        <v/>
      </c>
      <c r="AQ1184" s="32">
        <f>INDEX(AQ$297:AQ$313,$E1184)*$D1184</f>
        <v/>
      </c>
      <c r="AR1184" s="32">
        <f>INDEX(AR$297:AR$313,$E1184)*$D1184</f>
        <v/>
      </c>
      <c r="AS1184" s="32">
        <f>INDEX(AS$297:AS$313,$E1184)*$D1184</f>
        <v/>
      </c>
      <c r="AT1184" s="32">
        <f>INDEX(AT$297:AT$313,$E1184)*$D1184</f>
        <v/>
      </c>
      <c r="AU1184" s="32">
        <f>INDEX(AU$297:AU$313,$E1184)*$D1184</f>
        <v/>
      </c>
      <c r="AV1184" s="32">
        <f>INDEX(AV$297:AV$313,$E1184)*$D1184</f>
        <v/>
      </c>
      <c r="AW1184" s="32">
        <f>INDEX(AW$297:AW$313,$E1184)*$D1184</f>
        <v/>
      </c>
      <c r="AX1184" s="32">
        <f>INDEX(AX$297:AX$313,$E1184)*$D1184</f>
        <v/>
      </c>
      <c r="AY1184" s="32">
        <f>INDEX(AY$297:AY$313,$E1184)*$D1184</f>
        <v/>
      </c>
    </row>
    <row r="1185" hidden="1" outlineLevel="2">
      <c r="A1185" s="14" t="inlineStr">
        <is>
          <t>shp</t>
        </is>
      </c>
      <c r="B1185" s="14" t="inlineStr">
        <is>
          <t>bio</t>
        </is>
      </c>
      <c r="C1185" s="14" t="inlineStr">
        <is>
          <t>ral</t>
        </is>
      </c>
      <c r="D1185" s="32">
        <f>INDEX(Inputs!$W$5:$W$132,MATCH($B1185&amp;"|"&amp;$C1185,Inputs!$A$5:$A$132,0))</f>
        <v/>
      </c>
      <c r="E1185" s="32">
        <f>INDEX(Inputs!$M$5:$M$132,MATCH($B1185&amp;"|"&amp;$C1185,Inputs!$A$5:$A$132,0))</f>
        <v/>
      </c>
      <c r="F1185" s="36" t="n"/>
      <c r="G1185" s="36" t="n"/>
      <c r="H1185" s="14">
        <f>INDEX(VarLab,MATCH($A1185,VarKey,0))&amp;INDEX(MemLab,MATCH($C1185&amp;"|"&amp;$B1185,MemKey,0))</f>
        <v/>
      </c>
      <c r="I1185" s="14">
        <f>INDEX(VarUnit,MATCH($A1185,VarKey,0))</f>
        <v/>
      </c>
      <c r="J1185" s="14">
        <f>INDEX(VarSrc,MATCH($A1185,VarKey,0))</f>
        <v/>
      </c>
      <c r="K1185" s="11">
        <f>CodePrefix&amp;$A1185&amp;IF($C1185="","","."&amp;$C1185&amp;"."&amp;$B1185)&amp;INDEX(VarEnd,MATCH($A1185,VarKey,0))&amp;K$5</f>
        <v/>
      </c>
      <c r="L1185" s="37">
        <f>INDEX(L$297:L$313,$E1185)*$D1185</f>
        <v/>
      </c>
      <c r="M1185" s="32">
        <f>INDEX(M$297:M$313,$E1185)*$D1185</f>
        <v/>
      </c>
      <c r="N1185" s="32">
        <f>INDEX(N$297:N$313,$E1185)*$D1185</f>
        <v/>
      </c>
      <c r="O1185" s="32">
        <f>INDEX(O$297:O$313,$E1185)*$D1185</f>
        <v/>
      </c>
      <c r="P1185" s="32">
        <f>INDEX(P$297:P$313,$E1185)*$D1185</f>
        <v/>
      </c>
      <c r="Q1185" s="32">
        <f>INDEX(Q$297:Q$313,$E1185)*$D1185</f>
        <v/>
      </c>
      <c r="R1185" s="32">
        <f>INDEX(R$297:R$313,$E1185)*$D1185</f>
        <v/>
      </c>
      <c r="S1185" s="32">
        <f>INDEX(S$297:S$313,$E1185)*$D1185</f>
        <v/>
      </c>
      <c r="T1185" s="32">
        <f>INDEX(T$297:T$313,$E1185)*$D1185</f>
        <v/>
      </c>
      <c r="U1185" s="32">
        <f>INDEX(U$297:U$313,$E1185)*$D1185</f>
        <v/>
      </c>
      <c r="V1185" s="32">
        <f>INDEX(V$297:V$313,$E1185)*$D1185</f>
        <v/>
      </c>
      <c r="W1185" s="32">
        <f>INDEX(W$297:W$313,$E1185)*$D1185</f>
        <v/>
      </c>
      <c r="X1185" s="32">
        <f>INDEX(X$297:X$313,$E1185)*$D1185</f>
        <v/>
      </c>
      <c r="Y1185" s="32">
        <f>INDEX(Y$297:Y$313,$E1185)*$D1185</f>
        <v/>
      </c>
      <c r="Z1185" s="32">
        <f>INDEX(Z$297:Z$313,$E1185)*$D1185</f>
        <v/>
      </c>
      <c r="AA1185" s="32">
        <f>INDEX(AA$297:AA$313,$E1185)*$D1185</f>
        <v/>
      </c>
      <c r="AB1185" s="32">
        <f>INDEX(AB$297:AB$313,$E1185)*$D1185</f>
        <v/>
      </c>
      <c r="AC1185" s="32">
        <f>INDEX(AC$297:AC$313,$E1185)*$D1185</f>
        <v/>
      </c>
      <c r="AD1185" s="32">
        <f>INDEX(AD$297:AD$313,$E1185)*$D1185</f>
        <v/>
      </c>
      <c r="AF1185" s="11">
        <f>CodePrefix&amp;$A1185&amp;IF($C1185="","","."&amp;$C1185&amp;"."&amp;$B1185)&amp;INDEX(VarEnd,MATCH($A1185,VarKey,0))&amp;AF$5</f>
        <v/>
      </c>
      <c r="AG1185" s="37">
        <f>INDEX(AG$297:AG$313,$E1185)*$D1185</f>
        <v/>
      </c>
      <c r="AH1185" s="32">
        <f>INDEX(AH$297:AH$313,$E1185)*$D1185</f>
        <v/>
      </c>
      <c r="AI1185" s="32">
        <f>INDEX(AI$297:AI$313,$E1185)*$D1185</f>
        <v/>
      </c>
      <c r="AJ1185" s="32">
        <f>INDEX(AJ$297:AJ$313,$E1185)*$D1185</f>
        <v/>
      </c>
      <c r="AK1185" s="32">
        <f>INDEX(AK$297:AK$313,$E1185)*$D1185</f>
        <v/>
      </c>
      <c r="AL1185" s="32">
        <f>INDEX(AL$297:AL$313,$E1185)*$D1185</f>
        <v/>
      </c>
      <c r="AM1185" s="32">
        <f>INDEX(AM$297:AM$313,$E1185)*$D1185</f>
        <v/>
      </c>
      <c r="AN1185" s="32">
        <f>INDEX(AN$297:AN$313,$E1185)*$D1185</f>
        <v/>
      </c>
      <c r="AO1185" s="32">
        <f>INDEX(AO$297:AO$313,$E1185)*$D1185</f>
        <v/>
      </c>
      <c r="AP1185" s="32">
        <f>INDEX(AP$297:AP$313,$E1185)*$D1185</f>
        <v/>
      </c>
      <c r="AQ1185" s="32">
        <f>INDEX(AQ$297:AQ$313,$E1185)*$D1185</f>
        <v/>
      </c>
      <c r="AR1185" s="32">
        <f>INDEX(AR$297:AR$313,$E1185)*$D1185</f>
        <v/>
      </c>
      <c r="AS1185" s="32">
        <f>INDEX(AS$297:AS$313,$E1185)*$D1185</f>
        <v/>
      </c>
      <c r="AT1185" s="32">
        <f>INDEX(AT$297:AT$313,$E1185)*$D1185</f>
        <v/>
      </c>
      <c r="AU1185" s="32">
        <f>INDEX(AU$297:AU$313,$E1185)*$D1185</f>
        <v/>
      </c>
      <c r="AV1185" s="32">
        <f>INDEX(AV$297:AV$313,$E1185)*$D1185</f>
        <v/>
      </c>
      <c r="AW1185" s="32">
        <f>INDEX(AW$297:AW$313,$E1185)*$D1185</f>
        <v/>
      </c>
      <c r="AX1185" s="32">
        <f>INDEX(AX$297:AX$313,$E1185)*$D1185</f>
        <v/>
      </c>
      <c r="AY1185" s="32">
        <f>INDEX(AY$297:AY$313,$E1185)*$D1185</f>
        <v/>
      </c>
    </row>
    <row r="1186" hidden="1" outlineLevel="2"/>
    <row r="1187" hidden="1" outlineLevel="2">
      <c r="A1187" s="14" t="inlineStr">
        <is>
          <t>ener</t>
        </is>
      </c>
      <c r="B1187" s="14" t="inlineStr">
        <is>
          <t>coa</t>
        </is>
      </c>
      <c r="C1187" s="14" t="inlineStr">
        <is>
          <t>ral</t>
        </is>
      </c>
      <c r="D1187" s="32">
        <f>INDEX(Inputs!$O$5:$O$132,MATCH($B1187&amp;"|"&amp;$C1187,Inputs!$A$5:$A$132,0))</f>
        <v/>
      </c>
      <c r="E1187" s="32">
        <f>INDEX(Inputs!$P$5:$P$132,MATCH($B1187&amp;"|"&amp;$C1187,Inputs!$A$5:$A$132,0))</f>
        <v/>
      </c>
      <c r="F1187" s="32">
        <f>INDEX(Inputs!$T$5:$T$132,MATCH($B1187&amp;"|"&amp;$C1187,Inputs!$A$5:$A$132,0))</f>
        <v/>
      </c>
      <c r="G1187" s="32">
        <f>INDEX(Inputs!$S$5:$S$132,MATCH($B1187&amp;"|"&amp;$C1187,Inputs!$A$5:$A$132,0))</f>
        <v/>
      </c>
      <c r="H1187" s="14">
        <f>INDEX(VarLab,MATCH($A1187,VarKey,0))&amp;INDEX(MemLab,MATCH($C1187&amp;"|"&amp;$B1187,MemKey,0))</f>
        <v/>
      </c>
      <c r="I1187" s="14">
        <f>INDEX(VarUnit,MATCH($A1187,VarKey,0))</f>
        <v/>
      </c>
      <c r="J1187" s="14">
        <f>INDEX(VarSrc,MATCH($A1187,VarKey,0))</f>
        <v/>
      </c>
      <c r="K1187" s="11">
        <f>CodePrefix&amp;$A1187&amp;IF($C1187="","","."&amp;$C1187&amp;"."&amp;$B1187)&amp;INDEX(VarEnd,MATCH($A1187,VarKey,0))&amp;K$5</f>
        <v/>
      </c>
      <c r="L1187" s="39">
        <f>INDEX(Inputs!$X$5:$X$132,MATCH($B1187&amp;"|"&amp;$C1187,Inputs!$A$5:$A$132,0))</f>
        <v/>
      </c>
      <c r="M1187" s="40">
        <f>L1187*$G1187*(1+M$7)^$D1187*(M1169/L1169)^$E1187*((M1169+M1178)/(L1169+L1178))^$F1187</f>
        <v/>
      </c>
      <c r="N1187" s="40">
        <f>M1187*$G1187*(1+N$7)^$D1187*(N1169/M1169)^$E1187*((N1169+N1178)/(M1169+M1178))^$F1187</f>
        <v/>
      </c>
      <c r="O1187" s="40">
        <f>N1187*$G1187*(1+O$7)^$D1187*(O1169/N1169)^$E1187*((O1169+O1178)/(N1169+N1178))^$F1187</f>
        <v/>
      </c>
      <c r="P1187" s="40">
        <f>O1187*$G1187*(1+P$7)^$D1187*(P1169/O1169)^$E1187*((P1169+P1178)/(O1169+O1178))^$F1187</f>
        <v/>
      </c>
      <c r="Q1187" s="40">
        <f>P1187*$G1187*(1+Q$7)^$D1187*(Q1169/P1169)^$E1187*((Q1169+Q1178)/(P1169+P1178))^$F1187</f>
        <v/>
      </c>
      <c r="R1187" s="40">
        <f>Q1187*$G1187*(1+R$7)^$D1187*(R1169/Q1169)^$E1187*((R1169+R1178)/(Q1169+Q1178))^$F1187</f>
        <v/>
      </c>
      <c r="S1187" s="40">
        <f>R1187*$G1187*(1+S$7)^$D1187*(S1169/R1169)^$E1187*((S1169+S1178)/(R1169+R1178))^$F1187</f>
        <v/>
      </c>
      <c r="T1187" s="40">
        <f>S1187*$G1187*(1+T$7)^$D1187*(T1169/S1169)^$E1187*((T1169+T1178)/(S1169+S1178))^$F1187</f>
        <v/>
      </c>
      <c r="U1187" s="40">
        <f>T1187*$G1187*(1+U$7)^$D1187*(U1169/T1169)^$E1187*((U1169+U1178)/(T1169+T1178))^$F1187</f>
        <v/>
      </c>
      <c r="V1187" s="40">
        <f>U1187*$G1187*(1+V$7)^$D1187*(V1169/U1169)^$E1187*((V1169+V1178)/(U1169+U1178))^$F1187</f>
        <v/>
      </c>
      <c r="W1187" s="40">
        <f>V1187*$G1187*(1+W$7)^$D1187*(W1169/V1169)^$E1187*((W1169+W1178)/(V1169+V1178))^$F1187</f>
        <v/>
      </c>
      <c r="X1187" s="40">
        <f>W1187*$G1187*(1+X$7)^$D1187*(X1169/W1169)^$E1187*((X1169+X1178)/(W1169+W1178))^$F1187</f>
        <v/>
      </c>
      <c r="Y1187" s="40">
        <f>X1187*$G1187*(1+Y$7)^$D1187*(Y1169/X1169)^$E1187*((Y1169+Y1178)/(X1169+X1178))^$F1187</f>
        <v/>
      </c>
      <c r="Z1187" s="40">
        <f>Y1187*$G1187*(1+Z$7)^$D1187*(Z1169/Y1169)^$E1187*((Z1169+Z1178)/(Y1169+Y1178))^$F1187</f>
        <v/>
      </c>
      <c r="AA1187" s="40">
        <f>Z1187*$G1187*(1+AA$7)^$D1187*(AA1169/Z1169)^$E1187*((AA1169+AA1178)/(Z1169+Z1178))^$F1187</f>
        <v/>
      </c>
      <c r="AB1187" s="40">
        <f>AA1187*$G1187*(1+AB$7)^$D1187*(AB1169/AA1169)^$E1187*((AB1169+AB1178)/(AA1169+AA1178))^$F1187</f>
        <v/>
      </c>
      <c r="AC1187" s="40">
        <f>AB1187*$G1187*(1+AC$7)^$D1187*(AC1169/AB1169)^$E1187*((AC1169+AC1178)/(AB1169+AB1178))^$F1187</f>
        <v/>
      </c>
      <c r="AD1187" s="40">
        <f>AC1187*$G1187*(1+AD$7)^$D1187*(AD1169/AC1169)^$E1187*((AD1169+AD1178)/(AC1169+AC1178))^$F1187</f>
        <v/>
      </c>
      <c r="AF1187" s="11">
        <f>CodePrefix&amp;$A1187&amp;IF($C1187="","","."&amp;$C1187&amp;"."&amp;$B1187)&amp;INDEX(VarEnd,MATCH($A1187,VarKey,0))&amp;AF$5</f>
        <v/>
      </c>
      <c r="AG1187" s="39">
        <f>INDEX(Inputs!$X$5:$X$132,MATCH($B1187&amp;"|"&amp;$C1187,Inputs!$A$5:$A$132,0))</f>
        <v/>
      </c>
      <c r="AH1187" s="40">
        <f>AG1187*$G1187*(1+AH$7)^$D1187*(AH1169/AG1169)^$E1187*((AH1169+AH1178)/(AG1169+AG1178))^$F1187</f>
        <v/>
      </c>
      <c r="AI1187" s="40">
        <f>AH1187*$G1187*(1+AI$7)^$D1187*(AI1169/AH1169)^$E1187*((AI1169+AI1178)/(AH1169+AH1178))^$F1187</f>
        <v/>
      </c>
      <c r="AJ1187" s="40">
        <f>AI1187*$G1187*(1+AJ$7)^$D1187*(AJ1169/AI1169)^$E1187*((AJ1169+AJ1178)/(AI1169+AI1178))^$F1187</f>
        <v/>
      </c>
      <c r="AK1187" s="40">
        <f>AJ1187*$G1187*(1+AK$7)^$D1187*(AK1169/AJ1169)^$E1187*((AK1169+AK1178)/(AJ1169+AJ1178))^$F1187</f>
        <v/>
      </c>
      <c r="AL1187" s="40">
        <f>AK1187*$G1187*(1+AL$7)^$D1187*(AL1169/AK1169)^$E1187*((AL1169+AL1178)/(AK1169+AK1178))^$F1187</f>
        <v/>
      </c>
      <c r="AM1187" s="40">
        <f>AL1187*$G1187*(1+AM$7)^$D1187*(AM1169/AL1169)^$E1187*((AM1169+AM1178)/(AL1169+AL1178))^$F1187</f>
        <v/>
      </c>
      <c r="AN1187" s="40">
        <f>AM1187*$G1187*(1+AN$7)^$D1187*(AN1169/AM1169)^$E1187*((AN1169+AN1178)/(AM1169+AM1178))^$F1187</f>
        <v/>
      </c>
      <c r="AO1187" s="40">
        <f>AN1187*$G1187*(1+AO$7)^$D1187*(AO1169/AN1169)^$E1187*((AO1169+AO1178)/(AN1169+AN1178))^$F1187</f>
        <v/>
      </c>
      <c r="AP1187" s="40">
        <f>AO1187*$G1187*(1+AP$7)^$D1187*(AP1169/AO1169)^$E1187*((AP1169+AP1178)/(AO1169+AO1178))^$F1187</f>
        <v/>
      </c>
      <c r="AQ1187" s="40">
        <f>AP1187*$G1187*(1+AQ$7)^$D1187*(AQ1169/AP1169)^$E1187*((AQ1169+AQ1178)/(AP1169+AP1178))^$F1187</f>
        <v/>
      </c>
      <c r="AR1187" s="40">
        <f>AQ1187*$G1187*(1+AR$7)^$D1187*(AR1169/AQ1169)^$E1187*((AR1169+AR1178)/(AQ1169+AQ1178))^$F1187</f>
        <v/>
      </c>
      <c r="AS1187" s="40">
        <f>AR1187*$G1187*(1+AS$7)^$D1187*(AS1169/AR1169)^$E1187*((AS1169+AS1178)/(AR1169+AR1178))^$F1187</f>
        <v/>
      </c>
      <c r="AT1187" s="40">
        <f>AS1187*$G1187*(1+AT$7)^$D1187*(AT1169/AS1169)^$E1187*((AT1169+AT1178)/(AS1169+AS1178))^$F1187</f>
        <v/>
      </c>
      <c r="AU1187" s="40">
        <f>AT1187*$G1187*(1+AU$7)^$D1187*(AU1169/AT1169)^$E1187*((AU1169+AU1178)/(AT1169+AT1178))^$F1187</f>
        <v/>
      </c>
      <c r="AV1187" s="40">
        <f>AU1187*$G1187*(1+AV$7)^$D1187*(AV1169/AU1169)^$E1187*((AV1169+AV1178)/(AU1169+AU1178))^$F1187</f>
        <v/>
      </c>
      <c r="AW1187" s="40">
        <f>AV1187*$G1187*(1+AW$7)^$D1187*(AW1169/AV1169)^$E1187*((AW1169+AW1178)/(AV1169+AV1178))^$F1187</f>
        <v/>
      </c>
      <c r="AX1187" s="40">
        <f>AW1187*$G1187*(1+AX$7)^$D1187*(AX1169/AW1169)^$E1187*((AX1169+AX1178)/(AW1169+AW1178))^$F1187</f>
        <v/>
      </c>
      <c r="AY1187" s="40">
        <f>AX1187*$G1187*(1+AY$7)^$D1187*(AY1169/AX1169)^$E1187*((AY1169+AY1178)/(AX1169+AX1178))^$F1187</f>
        <v/>
      </c>
    </row>
    <row r="1188" hidden="1" outlineLevel="2">
      <c r="A1188" s="14" t="inlineStr">
        <is>
          <t>ener</t>
        </is>
      </c>
      <c r="B1188" s="14" t="inlineStr">
        <is>
          <t>nga</t>
        </is>
      </c>
      <c r="C1188" s="14" t="inlineStr">
        <is>
          <t>ral</t>
        </is>
      </c>
      <c r="D1188" s="32">
        <f>INDEX(Inputs!$O$5:$O$132,MATCH($B1188&amp;"|"&amp;$C1188,Inputs!$A$5:$A$132,0))</f>
        <v/>
      </c>
      <c r="E1188" s="32">
        <f>INDEX(Inputs!$P$5:$P$132,MATCH($B1188&amp;"|"&amp;$C1188,Inputs!$A$5:$A$132,0))</f>
        <v/>
      </c>
      <c r="F1188" s="32">
        <f>INDEX(Inputs!$T$5:$T$132,MATCH($B1188&amp;"|"&amp;$C1188,Inputs!$A$5:$A$132,0))</f>
        <v/>
      </c>
      <c r="G1188" s="32">
        <f>INDEX(Inputs!$S$5:$S$132,MATCH($B1188&amp;"|"&amp;$C1188,Inputs!$A$5:$A$132,0))</f>
        <v/>
      </c>
      <c r="H1188" s="14">
        <f>INDEX(VarLab,MATCH($A1188,VarKey,0))&amp;INDEX(MemLab,MATCH($C1188&amp;"|"&amp;$B1188,MemKey,0))</f>
        <v/>
      </c>
      <c r="I1188" s="14">
        <f>INDEX(VarUnit,MATCH($A1188,VarKey,0))</f>
        <v/>
      </c>
      <c r="J1188" s="14">
        <f>INDEX(VarSrc,MATCH($A1188,VarKey,0))</f>
        <v/>
      </c>
      <c r="K1188" s="11">
        <f>CodePrefix&amp;$A1188&amp;IF($C1188="","","."&amp;$C1188&amp;"."&amp;$B1188)&amp;INDEX(VarEnd,MATCH($A1188,VarKey,0))&amp;K$5</f>
        <v/>
      </c>
      <c r="L1188" s="39">
        <f>INDEX(Inputs!$X$5:$X$132,MATCH($B1188&amp;"|"&amp;$C1188,Inputs!$A$5:$A$132,0))</f>
        <v/>
      </c>
      <c r="M1188" s="40">
        <f>L1188*$G1188*(1+M$7)^$D1188*(M1170/L1170)^$E1188*((M1170+M1179)/(L1170+L1179))^$F1188</f>
        <v/>
      </c>
      <c r="N1188" s="40">
        <f>M1188*$G1188*(1+N$7)^$D1188*(N1170/M1170)^$E1188*((N1170+N1179)/(M1170+M1179))^$F1188</f>
        <v/>
      </c>
      <c r="O1188" s="40">
        <f>N1188*$G1188*(1+O$7)^$D1188*(O1170/N1170)^$E1188*((O1170+O1179)/(N1170+N1179))^$F1188</f>
        <v/>
      </c>
      <c r="P1188" s="40">
        <f>O1188*$G1188*(1+P$7)^$D1188*(P1170/O1170)^$E1188*((P1170+P1179)/(O1170+O1179))^$F1188</f>
        <v/>
      </c>
      <c r="Q1188" s="40">
        <f>P1188*$G1188*(1+Q$7)^$D1188*(Q1170/P1170)^$E1188*((Q1170+Q1179)/(P1170+P1179))^$F1188</f>
        <v/>
      </c>
      <c r="R1188" s="40">
        <f>Q1188*$G1188*(1+R$7)^$D1188*(R1170/Q1170)^$E1188*((R1170+R1179)/(Q1170+Q1179))^$F1188</f>
        <v/>
      </c>
      <c r="S1188" s="40">
        <f>R1188*$G1188*(1+S$7)^$D1188*(S1170/R1170)^$E1188*((S1170+S1179)/(R1170+R1179))^$F1188</f>
        <v/>
      </c>
      <c r="T1188" s="40">
        <f>S1188*$G1188*(1+T$7)^$D1188*(T1170/S1170)^$E1188*((T1170+T1179)/(S1170+S1179))^$F1188</f>
        <v/>
      </c>
      <c r="U1188" s="40">
        <f>T1188*$G1188*(1+U$7)^$D1188*(U1170/T1170)^$E1188*((U1170+U1179)/(T1170+T1179))^$F1188</f>
        <v/>
      </c>
      <c r="V1188" s="40">
        <f>U1188*$G1188*(1+V$7)^$D1188*(V1170/U1170)^$E1188*((V1170+V1179)/(U1170+U1179))^$F1188</f>
        <v/>
      </c>
      <c r="W1188" s="40">
        <f>V1188*$G1188*(1+W$7)^$D1188*(W1170/V1170)^$E1188*((W1170+W1179)/(V1170+V1179))^$F1188</f>
        <v/>
      </c>
      <c r="X1188" s="40">
        <f>W1188*$G1188*(1+X$7)^$D1188*(X1170/W1170)^$E1188*((X1170+X1179)/(W1170+W1179))^$F1188</f>
        <v/>
      </c>
      <c r="Y1188" s="40">
        <f>X1188*$G1188*(1+Y$7)^$D1188*(Y1170/X1170)^$E1188*((Y1170+Y1179)/(X1170+X1179))^$F1188</f>
        <v/>
      </c>
      <c r="Z1188" s="40">
        <f>Y1188*$G1188*(1+Z$7)^$D1188*(Z1170/Y1170)^$E1188*((Z1170+Z1179)/(Y1170+Y1179))^$F1188</f>
        <v/>
      </c>
      <c r="AA1188" s="40">
        <f>Z1188*$G1188*(1+AA$7)^$D1188*(AA1170/Z1170)^$E1188*((AA1170+AA1179)/(Z1170+Z1179))^$F1188</f>
        <v/>
      </c>
      <c r="AB1188" s="40">
        <f>AA1188*$G1188*(1+AB$7)^$D1188*(AB1170/AA1170)^$E1188*((AB1170+AB1179)/(AA1170+AA1179))^$F1188</f>
        <v/>
      </c>
      <c r="AC1188" s="40">
        <f>AB1188*$G1188*(1+AC$7)^$D1188*(AC1170/AB1170)^$E1188*((AC1170+AC1179)/(AB1170+AB1179))^$F1188</f>
        <v/>
      </c>
      <c r="AD1188" s="40">
        <f>AC1188*$G1188*(1+AD$7)^$D1188*(AD1170/AC1170)^$E1188*((AD1170+AD1179)/(AC1170+AC1179))^$F1188</f>
        <v/>
      </c>
      <c r="AF1188" s="11">
        <f>CodePrefix&amp;$A1188&amp;IF($C1188="","","."&amp;$C1188&amp;"."&amp;$B1188)&amp;INDEX(VarEnd,MATCH($A1188,VarKey,0))&amp;AF$5</f>
        <v/>
      </c>
      <c r="AG1188" s="39">
        <f>INDEX(Inputs!$X$5:$X$132,MATCH($B1188&amp;"|"&amp;$C1188,Inputs!$A$5:$A$132,0))</f>
        <v/>
      </c>
      <c r="AH1188" s="40">
        <f>AG1188*$G1188*(1+AH$7)^$D1188*(AH1170/AG1170)^$E1188*((AH1170+AH1179)/(AG1170+AG1179))^$F1188</f>
        <v/>
      </c>
      <c r="AI1188" s="40">
        <f>AH1188*$G1188*(1+AI$7)^$D1188*(AI1170/AH1170)^$E1188*((AI1170+AI1179)/(AH1170+AH1179))^$F1188</f>
        <v/>
      </c>
      <c r="AJ1188" s="40">
        <f>AI1188*$G1188*(1+AJ$7)^$D1188*(AJ1170/AI1170)^$E1188*((AJ1170+AJ1179)/(AI1170+AI1179))^$F1188</f>
        <v/>
      </c>
      <c r="AK1188" s="40">
        <f>AJ1188*$G1188*(1+AK$7)^$D1188*(AK1170/AJ1170)^$E1188*((AK1170+AK1179)/(AJ1170+AJ1179))^$F1188</f>
        <v/>
      </c>
      <c r="AL1188" s="40">
        <f>AK1188*$G1188*(1+AL$7)^$D1188*(AL1170/AK1170)^$E1188*((AL1170+AL1179)/(AK1170+AK1179))^$F1188</f>
        <v/>
      </c>
      <c r="AM1188" s="40">
        <f>AL1188*$G1188*(1+AM$7)^$D1188*(AM1170/AL1170)^$E1188*((AM1170+AM1179)/(AL1170+AL1179))^$F1188</f>
        <v/>
      </c>
      <c r="AN1188" s="40">
        <f>AM1188*$G1188*(1+AN$7)^$D1188*(AN1170/AM1170)^$E1188*((AN1170+AN1179)/(AM1170+AM1179))^$F1188</f>
        <v/>
      </c>
      <c r="AO1188" s="40">
        <f>AN1188*$G1188*(1+AO$7)^$D1188*(AO1170/AN1170)^$E1188*((AO1170+AO1179)/(AN1170+AN1179))^$F1188</f>
        <v/>
      </c>
      <c r="AP1188" s="40">
        <f>AO1188*$G1188*(1+AP$7)^$D1188*(AP1170/AO1170)^$E1188*((AP1170+AP1179)/(AO1170+AO1179))^$F1188</f>
        <v/>
      </c>
      <c r="AQ1188" s="40">
        <f>AP1188*$G1188*(1+AQ$7)^$D1188*(AQ1170/AP1170)^$E1188*((AQ1170+AQ1179)/(AP1170+AP1179))^$F1188</f>
        <v/>
      </c>
      <c r="AR1188" s="40">
        <f>AQ1188*$G1188*(1+AR$7)^$D1188*(AR1170/AQ1170)^$E1188*((AR1170+AR1179)/(AQ1170+AQ1179))^$F1188</f>
        <v/>
      </c>
      <c r="AS1188" s="40">
        <f>AR1188*$G1188*(1+AS$7)^$D1188*(AS1170/AR1170)^$E1188*((AS1170+AS1179)/(AR1170+AR1179))^$F1188</f>
        <v/>
      </c>
      <c r="AT1188" s="40">
        <f>AS1188*$G1188*(1+AT$7)^$D1188*(AT1170/AS1170)^$E1188*((AT1170+AT1179)/(AS1170+AS1179))^$F1188</f>
        <v/>
      </c>
      <c r="AU1188" s="40">
        <f>AT1188*$G1188*(1+AU$7)^$D1188*(AU1170/AT1170)^$E1188*((AU1170+AU1179)/(AT1170+AT1179))^$F1188</f>
        <v/>
      </c>
      <c r="AV1188" s="40">
        <f>AU1188*$G1188*(1+AV$7)^$D1188*(AV1170/AU1170)^$E1188*((AV1170+AV1179)/(AU1170+AU1179))^$F1188</f>
        <v/>
      </c>
      <c r="AW1188" s="40">
        <f>AV1188*$G1188*(1+AW$7)^$D1188*(AW1170/AV1170)^$E1188*((AW1170+AW1179)/(AV1170+AV1179))^$F1188</f>
        <v/>
      </c>
      <c r="AX1188" s="40">
        <f>AW1188*$G1188*(1+AX$7)^$D1188*(AX1170/AW1170)^$E1188*((AX1170+AX1179)/(AW1170+AW1179))^$F1188</f>
        <v/>
      </c>
      <c r="AY1188" s="40">
        <f>AX1188*$G1188*(1+AY$7)^$D1188*(AY1170/AX1170)^$E1188*((AY1170+AY1179)/(AX1170+AX1179))^$F1188</f>
        <v/>
      </c>
    </row>
    <row r="1189" hidden="1" outlineLevel="2">
      <c r="A1189" s="14" t="inlineStr">
        <is>
          <t>ener</t>
        </is>
      </c>
      <c r="B1189" s="14" t="inlineStr">
        <is>
          <t>gso</t>
        </is>
      </c>
      <c r="C1189" s="14" t="inlineStr">
        <is>
          <t>ral</t>
        </is>
      </c>
      <c r="D1189" s="32">
        <f>INDEX(Inputs!$O$5:$O$132,MATCH($B1189&amp;"|"&amp;$C1189,Inputs!$A$5:$A$132,0))</f>
        <v/>
      </c>
      <c r="E1189" s="32">
        <f>INDEX(Inputs!$P$5:$P$132,MATCH($B1189&amp;"|"&amp;$C1189,Inputs!$A$5:$A$132,0))</f>
        <v/>
      </c>
      <c r="F1189" s="32">
        <f>INDEX(Inputs!$T$5:$T$132,MATCH($B1189&amp;"|"&amp;$C1189,Inputs!$A$5:$A$132,0))</f>
        <v/>
      </c>
      <c r="G1189" s="32">
        <f>INDEX(Inputs!$S$5:$S$132,MATCH($B1189&amp;"|"&amp;$C1189,Inputs!$A$5:$A$132,0))</f>
        <v/>
      </c>
      <c r="H1189" s="14">
        <f>INDEX(VarLab,MATCH($A1189,VarKey,0))&amp;INDEX(MemLab,MATCH($C1189&amp;"|"&amp;$B1189,MemKey,0))</f>
        <v/>
      </c>
      <c r="I1189" s="14">
        <f>INDEX(VarUnit,MATCH($A1189,VarKey,0))</f>
        <v/>
      </c>
      <c r="J1189" s="14">
        <f>INDEX(VarSrc,MATCH($A1189,VarKey,0))</f>
        <v/>
      </c>
      <c r="K1189" s="11">
        <f>CodePrefix&amp;$A1189&amp;IF($C1189="","","."&amp;$C1189&amp;"."&amp;$B1189)&amp;INDEX(VarEnd,MATCH($A1189,VarKey,0))&amp;K$5</f>
        <v/>
      </c>
      <c r="L1189" s="39">
        <f>INDEX(Inputs!$X$5:$X$132,MATCH($B1189&amp;"|"&amp;$C1189,Inputs!$A$5:$A$132,0))</f>
        <v/>
      </c>
      <c r="M1189" s="40">
        <f>L1189*$G1189*(1+M$7)^$D1189*(M1171/L1171)^$E1189*((M1171+M1180)/(L1171+L1180))^$F1189</f>
        <v/>
      </c>
      <c r="N1189" s="40">
        <f>M1189*$G1189*(1+N$7)^$D1189*(N1171/M1171)^$E1189*((N1171+N1180)/(M1171+M1180))^$F1189</f>
        <v/>
      </c>
      <c r="O1189" s="40">
        <f>N1189*$G1189*(1+O$7)^$D1189*(O1171/N1171)^$E1189*((O1171+O1180)/(N1171+N1180))^$F1189</f>
        <v/>
      </c>
      <c r="P1189" s="40">
        <f>O1189*$G1189*(1+P$7)^$D1189*(P1171/O1171)^$E1189*((P1171+P1180)/(O1171+O1180))^$F1189</f>
        <v/>
      </c>
      <c r="Q1189" s="40">
        <f>P1189*$G1189*(1+Q$7)^$D1189*(Q1171/P1171)^$E1189*((Q1171+Q1180)/(P1171+P1180))^$F1189</f>
        <v/>
      </c>
      <c r="R1189" s="40">
        <f>Q1189*$G1189*(1+R$7)^$D1189*(R1171/Q1171)^$E1189*((R1171+R1180)/(Q1171+Q1180))^$F1189</f>
        <v/>
      </c>
      <c r="S1189" s="40">
        <f>R1189*$G1189*(1+S$7)^$D1189*(S1171/R1171)^$E1189*((S1171+S1180)/(R1171+R1180))^$F1189</f>
        <v/>
      </c>
      <c r="T1189" s="40">
        <f>S1189*$G1189*(1+T$7)^$D1189*(T1171/S1171)^$E1189*((T1171+T1180)/(S1171+S1180))^$F1189</f>
        <v/>
      </c>
      <c r="U1189" s="40">
        <f>T1189*$G1189*(1+U$7)^$D1189*(U1171/T1171)^$E1189*((U1171+U1180)/(T1171+T1180))^$F1189</f>
        <v/>
      </c>
      <c r="V1189" s="40">
        <f>U1189*$G1189*(1+V$7)^$D1189*(V1171/U1171)^$E1189*((V1171+V1180)/(U1171+U1180))^$F1189</f>
        <v/>
      </c>
      <c r="W1189" s="40">
        <f>V1189*$G1189*(1+W$7)^$D1189*(W1171/V1171)^$E1189*((W1171+W1180)/(V1171+V1180))^$F1189</f>
        <v/>
      </c>
      <c r="X1189" s="40">
        <f>W1189*$G1189*(1+X$7)^$D1189*(X1171/W1171)^$E1189*((X1171+X1180)/(W1171+W1180))^$F1189</f>
        <v/>
      </c>
      <c r="Y1189" s="40">
        <f>X1189*$G1189*(1+Y$7)^$D1189*(Y1171/X1171)^$E1189*((Y1171+Y1180)/(X1171+X1180))^$F1189</f>
        <v/>
      </c>
      <c r="Z1189" s="40">
        <f>Y1189*$G1189*(1+Z$7)^$D1189*(Z1171/Y1171)^$E1189*((Z1171+Z1180)/(Y1171+Y1180))^$F1189</f>
        <v/>
      </c>
      <c r="AA1189" s="40">
        <f>Z1189*$G1189*(1+AA$7)^$D1189*(AA1171/Z1171)^$E1189*((AA1171+AA1180)/(Z1171+Z1180))^$F1189</f>
        <v/>
      </c>
      <c r="AB1189" s="40">
        <f>AA1189*$G1189*(1+AB$7)^$D1189*(AB1171/AA1171)^$E1189*((AB1171+AB1180)/(AA1171+AA1180))^$F1189</f>
        <v/>
      </c>
      <c r="AC1189" s="40">
        <f>AB1189*$G1189*(1+AC$7)^$D1189*(AC1171/AB1171)^$E1189*((AC1171+AC1180)/(AB1171+AB1180))^$F1189</f>
        <v/>
      </c>
      <c r="AD1189" s="40">
        <f>AC1189*$G1189*(1+AD$7)^$D1189*(AD1171/AC1171)^$E1189*((AD1171+AD1180)/(AC1171+AC1180))^$F1189</f>
        <v/>
      </c>
      <c r="AF1189" s="11">
        <f>CodePrefix&amp;$A1189&amp;IF($C1189="","","."&amp;$C1189&amp;"."&amp;$B1189)&amp;INDEX(VarEnd,MATCH($A1189,VarKey,0))&amp;AF$5</f>
        <v/>
      </c>
      <c r="AG1189" s="39">
        <f>INDEX(Inputs!$X$5:$X$132,MATCH($B1189&amp;"|"&amp;$C1189,Inputs!$A$5:$A$132,0))</f>
        <v/>
      </c>
      <c r="AH1189" s="40">
        <f>AG1189*$G1189*(1+AH$7)^$D1189*(AH1171/AG1171)^$E1189*((AH1171+AH1180)/(AG1171+AG1180))^$F1189</f>
        <v/>
      </c>
      <c r="AI1189" s="40">
        <f>AH1189*$G1189*(1+AI$7)^$D1189*(AI1171/AH1171)^$E1189*((AI1171+AI1180)/(AH1171+AH1180))^$F1189</f>
        <v/>
      </c>
      <c r="AJ1189" s="40">
        <f>AI1189*$G1189*(1+AJ$7)^$D1189*(AJ1171/AI1171)^$E1189*((AJ1171+AJ1180)/(AI1171+AI1180))^$F1189</f>
        <v/>
      </c>
      <c r="AK1189" s="40">
        <f>AJ1189*$G1189*(1+AK$7)^$D1189*(AK1171/AJ1171)^$E1189*((AK1171+AK1180)/(AJ1171+AJ1180))^$F1189</f>
        <v/>
      </c>
      <c r="AL1189" s="40">
        <f>AK1189*$G1189*(1+AL$7)^$D1189*(AL1171/AK1171)^$E1189*((AL1171+AL1180)/(AK1171+AK1180))^$F1189</f>
        <v/>
      </c>
      <c r="AM1189" s="40">
        <f>AL1189*$G1189*(1+AM$7)^$D1189*(AM1171/AL1171)^$E1189*((AM1171+AM1180)/(AL1171+AL1180))^$F1189</f>
        <v/>
      </c>
      <c r="AN1189" s="40">
        <f>AM1189*$G1189*(1+AN$7)^$D1189*(AN1171/AM1171)^$E1189*((AN1171+AN1180)/(AM1171+AM1180))^$F1189</f>
        <v/>
      </c>
      <c r="AO1189" s="40">
        <f>AN1189*$G1189*(1+AO$7)^$D1189*(AO1171/AN1171)^$E1189*((AO1171+AO1180)/(AN1171+AN1180))^$F1189</f>
        <v/>
      </c>
      <c r="AP1189" s="40">
        <f>AO1189*$G1189*(1+AP$7)^$D1189*(AP1171/AO1171)^$E1189*((AP1171+AP1180)/(AO1171+AO1180))^$F1189</f>
        <v/>
      </c>
      <c r="AQ1189" s="40">
        <f>AP1189*$G1189*(1+AQ$7)^$D1189*(AQ1171/AP1171)^$E1189*((AQ1171+AQ1180)/(AP1171+AP1180))^$F1189</f>
        <v/>
      </c>
      <c r="AR1189" s="40">
        <f>AQ1189*$G1189*(1+AR$7)^$D1189*(AR1171/AQ1171)^$E1189*((AR1171+AR1180)/(AQ1171+AQ1180))^$F1189</f>
        <v/>
      </c>
      <c r="AS1189" s="40">
        <f>AR1189*$G1189*(1+AS$7)^$D1189*(AS1171/AR1171)^$E1189*((AS1171+AS1180)/(AR1171+AR1180))^$F1189</f>
        <v/>
      </c>
      <c r="AT1189" s="40">
        <f>AS1189*$G1189*(1+AT$7)^$D1189*(AT1171/AS1171)^$E1189*((AT1171+AT1180)/(AS1171+AS1180))^$F1189</f>
        <v/>
      </c>
      <c r="AU1189" s="40">
        <f>AT1189*$G1189*(1+AU$7)^$D1189*(AU1171/AT1171)^$E1189*((AU1171+AU1180)/(AT1171+AT1180))^$F1189</f>
        <v/>
      </c>
      <c r="AV1189" s="40">
        <f>AU1189*$G1189*(1+AV$7)^$D1189*(AV1171/AU1171)^$E1189*((AV1171+AV1180)/(AU1171+AU1180))^$F1189</f>
        <v/>
      </c>
      <c r="AW1189" s="40">
        <f>AV1189*$G1189*(1+AW$7)^$D1189*(AW1171/AV1171)^$E1189*((AW1171+AW1180)/(AV1171+AV1180))^$F1189</f>
        <v/>
      </c>
      <c r="AX1189" s="40">
        <f>AW1189*$G1189*(1+AX$7)^$D1189*(AX1171/AW1171)^$E1189*((AX1171+AX1180)/(AW1171+AW1180))^$F1189</f>
        <v/>
      </c>
      <c r="AY1189" s="40">
        <f>AX1189*$G1189*(1+AY$7)^$D1189*(AY1171/AX1171)^$E1189*((AY1171+AY1180)/(AX1171+AX1180))^$F1189</f>
        <v/>
      </c>
    </row>
    <row r="1190" hidden="1" outlineLevel="2">
      <c r="A1190" s="14" t="inlineStr">
        <is>
          <t>ener</t>
        </is>
      </c>
      <c r="B1190" s="14" t="inlineStr">
        <is>
          <t>die</t>
        </is>
      </c>
      <c r="C1190" s="14" t="inlineStr">
        <is>
          <t>ral</t>
        </is>
      </c>
      <c r="D1190" s="32">
        <f>INDEX(Inputs!$O$5:$O$132,MATCH($B1190&amp;"|"&amp;$C1190,Inputs!$A$5:$A$132,0))</f>
        <v/>
      </c>
      <c r="E1190" s="32">
        <f>INDEX(Inputs!$P$5:$P$132,MATCH($B1190&amp;"|"&amp;$C1190,Inputs!$A$5:$A$132,0))</f>
        <v/>
      </c>
      <c r="F1190" s="32">
        <f>INDEX(Inputs!$T$5:$T$132,MATCH($B1190&amp;"|"&amp;$C1190,Inputs!$A$5:$A$132,0))</f>
        <v/>
      </c>
      <c r="G1190" s="32">
        <f>INDEX(Inputs!$S$5:$S$132,MATCH($B1190&amp;"|"&amp;$C1190,Inputs!$A$5:$A$132,0))</f>
        <v/>
      </c>
      <c r="H1190" s="14">
        <f>INDEX(VarLab,MATCH($A1190,VarKey,0))&amp;INDEX(MemLab,MATCH($C1190&amp;"|"&amp;$B1190,MemKey,0))</f>
        <v/>
      </c>
      <c r="I1190" s="14">
        <f>INDEX(VarUnit,MATCH($A1190,VarKey,0))</f>
        <v/>
      </c>
      <c r="J1190" s="14">
        <f>INDEX(VarSrc,MATCH($A1190,VarKey,0))</f>
        <v/>
      </c>
      <c r="K1190" s="11">
        <f>CodePrefix&amp;$A1190&amp;IF($C1190="","","."&amp;$C1190&amp;"."&amp;$B1190)&amp;INDEX(VarEnd,MATCH($A1190,VarKey,0))&amp;K$5</f>
        <v/>
      </c>
      <c r="L1190" s="39">
        <f>INDEX(Inputs!$X$5:$X$132,MATCH($B1190&amp;"|"&amp;$C1190,Inputs!$A$5:$A$132,0))</f>
        <v/>
      </c>
      <c r="M1190" s="40">
        <f>L1190*$G1190*(1+M$7)^$D1190*(M1172/L1172)^$E1190*((M1172+M1181)/(L1172+L1181))^$F1190</f>
        <v/>
      </c>
      <c r="N1190" s="40">
        <f>M1190*$G1190*(1+N$7)^$D1190*(N1172/M1172)^$E1190*((N1172+N1181)/(M1172+M1181))^$F1190</f>
        <v/>
      </c>
      <c r="O1190" s="40">
        <f>N1190*$G1190*(1+O$7)^$D1190*(O1172/N1172)^$E1190*((O1172+O1181)/(N1172+N1181))^$F1190</f>
        <v/>
      </c>
      <c r="P1190" s="40">
        <f>O1190*$G1190*(1+P$7)^$D1190*(P1172/O1172)^$E1190*((P1172+P1181)/(O1172+O1181))^$F1190</f>
        <v/>
      </c>
      <c r="Q1190" s="40">
        <f>P1190*$G1190*(1+Q$7)^$D1190*(Q1172/P1172)^$E1190*((Q1172+Q1181)/(P1172+P1181))^$F1190</f>
        <v/>
      </c>
      <c r="R1190" s="40">
        <f>Q1190*$G1190*(1+R$7)^$D1190*(R1172/Q1172)^$E1190*((R1172+R1181)/(Q1172+Q1181))^$F1190</f>
        <v/>
      </c>
      <c r="S1190" s="40">
        <f>R1190*$G1190*(1+S$7)^$D1190*(S1172/R1172)^$E1190*((S1172+S1181)/(R1172+R1181))^$F1190</f>
        <v/>
      </c>
      <c r="T1190" s="40">
        <f>S1190*$G1190*(1+T$7)^$D1190*(T1172/S1172)^$E1190*((T1172+T1181)/(S1172+S1181))^$F1190</f>
        <v/>
      </c>
      <c r="U1190" s="40">
        <f>T1190*$G1190*(1+U$7)^$D1190*(U1172/T1172)^$E1190*((U1172+U1181)/(T1172+T1181))^$F1190</f>
        <v/>
      </c>
      <c r="V1190" s="40">
        <f>U1190*$G1190*(1+V$7)^$D1190*(V1172/U1172)^$E1190*((V1172+V1181)/(U1172+U1181))^$F1190</f>
        <v/>
      </c>
      <c r="W1190" s="40">
        <f>V1190*$G1190*(1+W$7)^$D1190*(W1172/V1172)^$E1190*((W1172+W1181)/(V1172+V1181))^$F1190</f>
        <v/>
      </c>
      <c r="X1190" s="40">
        <f>W1190*$G1190*(1+X$7)^$D1190*(X1172/W1172)^$E1190*((X1172+X1181)/(W1172+W1181))^$F1190</f>
        <v/>
      </c>
      <c r="Y1190" s="40">
        <f>X1190*$G1190*(1+Y$7)^$D1190*(Y1172/X1172)^$E1190*((Y1172+Y1181)/(X1172+X1181))^$F1190</f>
        <v/>
      </c>
      <c r="Z1190" s="40">
        <f>Y1190*$G1190*(1+Z$7)^$D1190*(Z1172/Y1172)^$E1190*((Z1172+Z1181)/(Y1172+Y1181))^$F1190</f>
        <v/>
      </c>
      <c r="AA1190" s="40">
        <f>Z1190*$G1190*(1+AA$7)^$D1190*(AA1172/Z1172)^$E1190*((AA1172+AA1181)/(Z1172+Z1181))^$F1190</f>
        <v/>
      </c>
      <c r="AB1190" s="40">
        <f>AA1190*$G1190*(1+AB$7)^$D1190*(AB1172/AA1172)^$E1190*((AB1172+AB1181)/(AA1172+AA1181))^$F1190</f>
        <v/>
      </c>
      <c r="AC1190" s="40">
        <f>AB1190*$G1190*(1+AC$7)^$D1190*(AC1172/AB1172)^$E1190*((AC1172+AC1181)/(AB1172+AB1181))^$F1190</f>
        <v/>
      </c>
      <c r="AD1190" s="40">
        <f>AC1190*$G1190*(1+AD$7)^$D1190*(AD1172/AC1172)^$E1190*((AD1172+AD1181)/(AC1172+AC1181))^$F1190</f>
        <v/>
      </c>
      <c r="AF1190" s="11">
        <f>CodePrefix&amp;$A1190&amp;IF($C1190="","","."&amp;$C1190&amp;"."&amp;$B1190)&amp;INDEX(VarEnd,MATCH($A1190,VarKey,0))&amp;AF$5</f>
        <v/>
      </c>
      <c r="AG1190" s="39">
        <f>INDEX(Inputs!$X$5:$X$132,MATCH($B1190&amp;"|"&amp;$C1190,Inputs!$A$5:$A$132,0))</f>
        <v/>
      </c>
      <c r="AH1190" s="40">
        <f>AG1190*$G1190*(1+AH$7)^$D1190*(AH1172/AG1172)^$E1190*((AH1172+AH1181)/(AG1172+AG1181))^$F1190</f>
        <v/>
      </c>
      <c r="AI1190" s="40">
        <f>AH1190*$G1190*(1+AI$7)^$D1190*(AI1172/AH1172)^$E1190*((AI1172+AI1181)/(AH1172+AH1181))^$F1190</f>
        <v/>
      </c>
      <c r="AJ1190" s="40">
        <f>AI1190*$G1190*(1+AJ$7)^$D1190*(AJ1172/AI1172)^$E1190*((AJ1172+AJ1181)/(AI1172+AI1181))^$F1190</f>
        <v/>
      </c>
      <c r="AK1190" s="40">
        <f>AJ1190*$G1190*(1+AK$7)^$D1190*(AK1172/AJ1172)^$E1190*((AK1172+AK1181)/(AJ1172+AJ1181))^$F1190</f>
        <v/>
      </c>
      <c r="AL1190" s="40">
        <f>AK1190*$G1190*(1+AL$7)^$D1190*(AL1172/AK1172)^$E1190*((AL1172+AL1181)/(AK1172+AK1181))^$F1190</f>
        <v/>
      </c>
      <c r="AM1190" s="40">
        <f>AL1190*$G1190*(1+AM$7)^$D1190*(AM1172/AL1172)^$E1190*((AM1172+AM1181)/(AL1172+AL1181))^$F1190</f>
        <v/>
      </c>
      <c r="AN1190" s="40">
        <f>AM1190*$G1190*(1+AN$7)^$D1190*(AN1172/AM1172)^$E1190*((AN1172+AN1181)/(AM1172+AM1181))^$F1190</f>
        <v/>
      </c>
      <c r="AO1190" s="40">
        <f>AN1190*$G1190*(1+AO$7)^$D1190*(AO1172/AN1172)^$E1190*((AO1172+AO1181)/(AN1172+AN1181))^$F1190</f>
        <v/>
      </c>
      <c r="AP1190" s="40">
        <f>AO1190*$G1190*(1+AP$7)^$D1190*(AP1172/AO1172)^$E1190*((AP1172+AP1181)/(AO1172+AO1181))^$F1190</f>
        <v/>
      </c>
      <c r="AQ1190" s="40">
        <f>AP1190*$G1190*(1+AQ$7)^$D1190*(AQ1172/AP1172)^$E1190*((AQ1172+AQ1181)/(AP1172+AP1181))^$F1190</f>
        <v/>
      </c>
      <c r="AR1190" s="40">
        <f>AQ1190*$G1190*(1+AR$7)^$D1190*(AR1172/AQ1172)^$E1190*((AR1172+AR1181)/(AQ1172+AQ1181))^$F1190</f>
        <v/>
      </c>
      <c r="AS1190" s="40">
        <f>AR1190*$G1190*(1+AS$7)^$D1190*(AS1172/AR1172)^$E1190*((AS1172+AS1181)/(AR1172+AR1181))^$F1190</f>
        <v/>
      </c>
      <c r="AT1190" s="40">
        <f>AS1190*$G1190*(1+AT$7)^$D1190*(AT1172/AS1172)^$E1190*((AT1172+AT1181)/(AS1172+AS1181))^$F1190</f>
        <v/>
      </c>
      <c r="AU1190" s="40">
        <f>AT1190*$G1190*(1+AU$7)^$D1190*(AU1172/AT1172)^$E1190*((AU1172+AU1181)/(AT1172+AT1181))^$F1190</f>
        <v/>
      </c>
      <c r="AV1190" s="40">
        <f>AU1190*$G1190*(1+AV$7)^$D1190*(AV1172/AU1172)^$E1190*((AV1172+AV1181)/(AU1172+AU1181))^$F1190</f>
        <v/>
      </c>
      <c r="AW1190" s="40">
        <f>AV1190*$G1190*(1+AW$7)^$D1190*(AW1172/AV1172)^$E1190*((AW1172+AW1181)/(AV1172+AV1181))^$F1190</f>
        <v/>
      </c>
      <c r="AX1190" s="40">
        <f>AW1190*$G1190*(1+AX$7)^$D1190*(AX1172/AW1172)^$E1190*((AX1172+AX1181)/(AW1172+AW1181))^$F1190</f>
        <v/>
      </c>
      <c r="AY1190" s="40">
        <f>AX1190*$G1190*(1+AY$7)^$D1190*(AY1172/AX1172)^$E1190*((AY1172+AY1181)/(AX1172+AX1181))^$F1190</f>
        <v/>
      </c>
    </row>
    <row r="1191" hidden="1" outlineLevel="2">
      <c r="A1191" s="14" t="inlineStr">
        <is>
          <t>ener</t>
        </is>
      </c>
      <c r="B1191" s="14" t="inlineStr">
        <is>
          <t>lpg</t>
        </is>
      </c>
      <c r="C1191" s="14" t="inlineStr">
        <is>
          <t>ral</t>
        </is>
      </c>
      <c r="D1191" s="32">
        <f>INDEX(Inputs!$O$5:$O$132,MATCH($B1191&amp;"|"&amp;$C1191,Inputs!$A$5:$A$132,0))</f>
        <v/>
      </c>
      <c r="E1191" s="32">
        <f>INDEX(Inputs!$P$5:$P$132,MATCH($B1191&amp;"|"&amp;$C1191,Inputs!$A$5:$A$132,0))</f>
        <v/>
      </c>
      <c r="F1191" s="32">
        <f>INDEX(Inputs!$T$5:$T$132,MATCH($B1191&amp;"|"&amp;$C1191,Inputs!$A$5:$A$132,0))</f>
        <v/>
      </c>
      <c r="G1191" s="32">
        <f>INDEX(Inputs!$S$5:$S$132,MATCH($B1191&amp;"|"&amp;$C1191,Inputs!$A$5:$A$132,0))</f>
        <v/>
      </c>
      <c r="H1191" s="14">
        <f>INDEX(VarLab,MATCH($A1191,VarKey,0))&amp;INDEX(MemLab,MATCH($C1191&amp;"|"&amp;$B1191,MemKey,0))</f>
        <v/>
      </c>
      <c r="I1191" s="14">
        <f>INDEX(VarUnit,MATCH($A1191,VarKey,0))</f>
        <v/>
      </c>
      <c r="J1191" s="14">
        <f>INDEX(VarSrc,MATCH($A1191,VarKey,0))</f>
        <v/>
      </c>
      <c r="K1191" s="11">
        <f>CodePrefix&amp;$A1191&amp;IF($C1191="","","."&amp;$C1191&amp;"."&amp;$B1191)&amp;INDEX(VarEnd,MATCH($A1191,VarKey,0))&amp;K$5</f>
        <v/>
      </c>
      <c r="L1191" s="39">
        <f>INDEX(Inputs!$X$5:$X$132,MATCH($B1191&amp;"|"&amp;$C1191,Inputs!$A$5:$A$132,0))</f>
        <v/>
      </c>
      <c r="M1191" s="40">
        <f>L1191*$G1191*(1+M$7)^$D1191*(M1173/L1173)^$E1191*((M1173+M1182)/(L1173+L1182))^$F1191</f>
        <v/>
      </c>
      <c r="N1191" s="40">
        <f>M1191*$G1191*(1+N$7)^$D1191*(N1173/M1173)^$E1191*((N1173+N1182)/(M1173+M1182))^$F1191</f>
        <v/>
      </c>
      <c r="O1191" s="40">
        <f>N1191*$G1191*(1+O$7)^$D1191*(O1173/N1173)^$E1191*((O1173+O1182)/(N1173+N1182))^$F1191</f>
        <v/>
      </c>
      <c r="P1191" s="40">
        <f>O1191*$G1191*(1+P$7)^$D1191*(P1173/O1173)^$E1191*((P1173+P1182)/(O1173+O1182))^$F1191</f>
        <v/>
      </c>
      <c r="Q1191" s="40">
        <f>P1191*$G1191*(1+Q$7)^$D1191*(Q1173/P1173)^$E1191*((Q1173+Q1182)/(P1173+P1182))^$F1191</f>
        <v/>
      </c>
      <c r="R1191" s="40">
        <f>Q1191*$G1191*(1+R$7)^$D1191*(R1173/Q1173)^$E1191*((R1173+R1182)/(Q1173+Q1182))^$F1191</f>
        <v/>
      </c>
      <c r="S1191" s="40">
        <f>R1191*$G1191*(1+S$7)^$D1191*(S1173/R1173)^$E1191*((S1173+S1182)/(R1173+R1182))^$F1191</f>
        <v/>
      </c>
      <c r="T1191" s="40">
        <f>S1191*$G1191*(1+T$7)^$D1191*(T1173/S1173)^$E1191*((T1173+T1182)/(S1173+S1182))^$F1191</f>
        <v/>
      </c>
      <c r="U1191" s="40">
        <f>T1191*$G1191*(1+U$7)^$D1191*(U1173/T1173)^$E1191*((U1173+U1182)/(T1173+T1182))^$F1191</f>
        <v/>
      </c>
      <c r="V1191" s="40">
        <f>U1191*$G1191*(1+V$7)^$D1191*(V1173/U1173)^$E1191*((V1173+V1182)/(U1173+U1182))^$F1191</f>
        <v/>
      </c>
      <c r="W1191" s="40">
        <f>V1191*$G1191*(1+W$7)^$D1191*(W1173/V1173)^$E1191*((W1173+W1182)/(V1173+V1182))^$F1191</f>
        <v/>
      </c>
      <c r="X1191" s="40">
        <f>W1191*$G1191*(1+X$7)^$D1191*(X1173/W1173)^$E1191*((X1173+X1182)/(W1173+W1182))^$F1191</f>
        <v/>
      </c>
      <c r="Y1191" s="40">
        <f>X1191*$G1191*(1+Y$7)^$D1191*(Y1173/X1173)^$E1191*((Y1173+Y1182)/(X1173+X1182))^$F1191</f>
        <v/>
      </c>
      <c r="Z1191" s="40">
        <f>Y1191*$G1191*(1+Z$7)^$D1191*(Z1173/Y1173)^$E1191*((Z1173+Z1182)/(Y1173+Y1182))^$F1191</f>
        <v/>
      </c>
      <c r="AA1191" s="40">
        <f>Z1191*$G1191*(1+AA$7)^$D1191*(AA1173/Z1173)^$E1191*((AA1173+AA1182)/(Z1173+Z1182))^$F1191</f>
        <v/>
      </c>
      <c r="AB1191" s="40">
        <f>AA1191*$G1191*(1+AB$7)^$D1191*(AB1173/AA1173)^$E1191*((AB1173+AB1182)/(AA1173+AA1182))^$F1191</f>
        <v/>
      </c>
      <c r="AC1191" s="40">
        <f>AB1191*$G1191*(1+AC$7)^$D1191*(AC1173/AB1173)^$E1191*((AC1173+AC1182)/(AB1173+AB1182))^$F1191</f>
        <v/>
      </c>
      <c r="AD1191" s="40">
        <f>AC1191*$G1191*(1+AD$7)^$D1191*(AD1173/AC1173)^$E1191*((AD1173+AD1182)/(AC1173+AC1182))^$F1191</f>
        <v/>
      </c>
      <c r="AF1191" s="11">
        <f>CodePrefix&amp;$A1191&amp;IF($C1191="","","."&amp;$C1191&amp;"."&amp;$B1191)&amp;INDEX(VarEnd,MATCH($A1191,VarKey,0))&amp;AF$5</f>
        <v/>
      </c>
      <c r="AG1191" s="39">
        <f>INDEX(Inputs!$X$5:$X$132,MATCH($B1191&amp;"|"&amp;$C1191,Inputs!$A$5:$A$132,0))</f>
        <v/>
      </c>
      <c r="AH1191" s="40">
        <f>AG1191*$G1191*(1+AH$7)^$D1191*(AH1173/AG1173)^$E1191*((AH1173+AH1182)/(AG1173+AG1182))^$F1191</f>
        <v/>
      </c>
      <c r="AI1191" s="40">
        <f>AH1191*$G1191*(1+AI$7)^$D1191*(AI1173/AH1173)^$E1191*((AI1173+AI1182)/(AH1173+AH1182))^$F1191</f>
        <v/>
      </c>
      <c r="AJ1191" s="40">
        <f>AI1191*$G1191*(1+AJ$7)^$D1191*(AJ1173/AI1173)^$E1191*((AJ1173+AJ1182)/(AI1173+AI1182))^$F1191</f>
        <v/>
      </c>
      <c r="AK1191" s="40">
        <f>AJ1191*$G1191*(1+AK$7)^$D1191*(AK1173/AJ1173)^$E1191*((AK1173+AK1182)/(AJ1173+AJ1182))^$F1191</f>
        <v/>
      </c>
      <c r="AL1191" s="40">
        <f>AK1191*$G1191*(1+AL$7)^$D1191*(AL1173/AK1173)^$E1191*((AL1173+AL1182)/(AK1173+AK1182))^$F1191</f>
        <v/>
      </c>
      <c r="AM1191" s="40">
        <f>AL1191*$G1191*(1+AM$7)^$D1191*(AM1173/AL1173)^$E1191*((AM1173+AM1182)/(AL1173+AL1182))^$F1191</f>
        <v/>
      </c>
      <c r="AN1191" s="40">
        <f>AM1191*$G1191*(1+AN$7)^$D1191*(AN1173/AM1173)^$E1191*((AN1173+AN1182)/(AM1173+AM1182))^$F1191</f>
        <v/>
      </c>
      <c r="AO1191" s="40">
        <f>AN1191*$G1191*(1+AO$7)^$D1191*(AO1173/AN1173)^$E1191*((AO1173+AO1182)/(AN1173+AN1182))^$F1191</f>
        <v/>
      </c>
      <c r="AP1191" s="40">
        <f>AO1191*$G1191*(1+AP$7)^$D1191*(AP1173/AO1173)^$E1191*((AP1173+AP1182)/(AO1173+AO1182))^$F1191</f>
        <v/>
      </c>
      <c r="AQ1191" s="40">
        <f>AP1191*$G1191*(1+AQ$7)^$D1191*(AQ1173/AP1173)^$E1191*((AQ1173+AQ1182)/(AP1173+AP1182))^$F1191</f>
        <v/>
      </c>
      <c r="AR1191" s="40">
        <f>AQ1191*$G1191*(1+AR$7)^$D1191*(AR1173/AQ1173)^$E1191*((AR1173+AR1182)/(AQ1173+AQ1182))^$F1191</f>
        <v/>
      </c>
      <c r="AS1191" s="40">
        <f>AR1191*$G1191*(1+AS$7)^$D1191*(AS1173/AR1173)^$E1191*((AS1173+AS1182)/(AR1173+AR1182))^$F1191</f>
        <v/>
      </c>
      <c r="AT1191" s="40">
        <f>AS1191*$G1191*(1+AT$7)^$D1191*(AT1173/AS1173)^$E1191*((AT1173+AT1182)/(AS1173+AS1182))^$F1191</f>
        <v/>
      </c>
      <c r="AU1191" s="40">
        <f>AT1191*$G1191*(1+AU$7)^$D1191*(AU1173/AT1173)^$E1191*((AU1173+AU1182)/(AT1173+AT1182))^$F1191</f>
        <v/>
      </c>
      <c r="AV1191" s="40">
        <f>AU1191*$G1191*(1+AV$7)^$D1191*(AV1173/AU1173)^$E1191*((AV1173+AV1182)/(AU1173+AU1182))^$F1191</f>
        <v/>
      </c>
      <c r="AW1191" s="40">
        <f>AV1191*$G1191*(1+AW$7)^$D1191*(AW1173/AV1173)^$E1191*((AW1173+AW1182)/(AV1173+AV1182))^$F1191</f>
        <v/>
      </c>
      <c r="AX1191" s="40">
        <f>AW1191*$G1191*(1+AX$7)^$D1191*(AX1173/AW1173)^$E1191*((AX1173+AX1182)/(AW1173+AW1182))^$F1191</f>
        <v/>
      </c>
      <c r="AY1191" s="40">
        <f>AX1191*$G1191*(1+AY$7)^$D1191*(AY1173/AX1173)^$E1191*((AY1173+AY1182)/(AX1173+AX1182))^$F1191</f>
        <v/>
      </c>
    </row>
    <row r="1192" hidden="1" outlineLevel="2">
      <c r="A1192" s="14" t="inlineStr">
        <is>
          <t>ener</t>
        </is>
      </c>
      <c r="B1192" s="14" t="inlineStr">
        <is>
          <t>ker</t>
        </is>
      </c>
      <c r="C1192" s="14" t="inlineStr">
        <is>
          <t>ral</t>
        </is>
      </c>
      <c r="D1192" s="32">
        <f>INDEX(Inputs!$O$5:$O$132,MATCH($B1192&amp;"|"&amp;$C1192,Inputs!$A$5:$A$132,0))</f>
        <v/>
      </c>
      <c r="E1192" s="32">
        <f>INDEX(Inputs!$P$5:$P$132,MATCH($B1192&amp;"|"&amp;$C1192,Inputs!$A$5:$A$132,0))</f>
        <v/>
      </c>
      <c r="F1192" s="32">
        <f>INDEX(Inputs!$T$5:$T$132,MATCH($B1192&amp;"|"&amp;$C1192,Inputs!$A$5:$A$132,0))</f>
        <v/>
      </c>
      <c r="G1192" s="32">
        <f>INDEX(Inputs!$S$5:$S$132,MATCH($B1192&amp;"|"&amp;$C1192,Inputs!$A$5:$A$132,0))</f>
        <v/>
      </c>
      <c r="H1192" s="14">
        <f>INDEX(VarLab,MATCH($A1192,VarKey,0))&amp;INDEX(MemLab,MATCH($C1192&amp;"|"&amp;$B1192,MemKey,0))</f>
        <v/>
      </c>
      <c r="I1192" s="14">
        <f>INDEX(VarUnit,MATCH($A1192,VarKey,0))</f>
        <v/>
      </c>
      <c r="J1192" s="14">
        <f>INDEX(VarSrc,MATCH($A1192,VarKey,0))</f>
        <v/>
      </c>
      <c r="K1192" s="11">
        <f>CodePrefix&amp;$A1192&amp;IF($C1192="","","."&amp;$C1192&amp;"."&amp;$B1192)&amp;INDEX(VarEnd,MATCH($A1192,VarKey,0))&amp;K$5</f>
        <v/>
      </c>
      <c r="L1192" s="39">
        <f>INDEX(Inputs!$X$5:$X$132,MATCH($B1192&amp;"|"&amp;$C1192,Inputs!$A$5:$A$132,0))</f>
        <v/>
      </c>
      <c r="M1192" s="40">
        <f>L1192*$G1192*(1+M$7)^$D1192*(M1174/L1174)^$E1192*((M1174+M1183)/(L1174+L1183))^$F1192</f>
        <v/>
      </c>
      <c r="N1192" s="40">
        <f>M1192*$G1192*(1+N$7)^$D1192*(N1174/M1174)^$E1192*((N1174+N1183)/(M1174+M1183))^$F1192</f>
        <v/>
      </c>
      <c r="O1192" s="40">
        <f>N1192*$G1192*(1+O$7)^$D1192*(O1174/N1174)^$E1192*((O1174+O1183)/(N1174+N1183))^$F1192</f>
        <v/>
      </c>
      <c r="P1192" s="40">
        <f>O1192*$G1192*(1+P$7)^$D1192*(P1174/O1174)^$E1192*((P1174+P1183)/(O1174+O1183))^$F1192</f>
        <v/>
      </c>
      <c r="Q1192" s="40">
        <f>P1192*$G1192*(1+Q$7)^$D1192*(Q1174/P1174)^$E1192*((Q1174+Q1183)/(P1174+P1183))^$F1192</f>
        <v/>
      </c>
      <c r="R1192" s="40">
        <f>Q1192*$G1192*(1+R$7)^$D1192*(R1174/Q1174)^$E1192*((R1174+R1183)/(Q1174+Q1183))^$F1192</f>
        <v/>
      </c>
      <c r="S1192" s="40">
        <f>R1192*$G1192*(1+S$7)^$D1192*(S1174/R1174)^$E1192*((S1174+S1183)/(R1174+R1183))^$F1192</f>
        <v/>
      </c>
      <c r="T1192" s="40">
        <f>S1192*$G1192*(1+T$7)^$D1192*(T1174/S1174)^$E1192*((T1174+T1183)/(S1174+S1183))^$F1192</f>
        <v/>
      </c>
      <c r="U1192" s="40">
        <f>T1192*$G1192*(1+U$7)^$D1192*(U1174/T1174)^$E1192*((U1174+U1183)/(T1174+T1183))^$F1192</f>
        <v/>
      </c>
      <c r="V1192" s="40">
        <f>U1192*$G1192*(1+V$7)^$D1192*(V1174/U1174)^$E1192*((V1174+V1183)/(U1174+U1183))^$F1192</f>
        <v/>
      </c>
      <c r="W1192" s="40">
        <f>V1192*$G1192*(1+W$7)^$D1192*(W1174/V1174)^$E1192*((W1174+W1183)/(V1174+V1183))^$F1192</f>
        <v/>
      </c>
      <c r="X1192" s="40">
        <f>W1192*$G1192*(1+X$7)^$D1192*(X1174/W1174)^$E1192*((X1174+X1183)/(W1174+W1183))^$F1192</f>
        <v/>
      </c>
      <c r="Y1192" s="40">
        <f>X1192*$G1192*(1+Y$7)^$D1192*(Y1174/X1174)^$E1192*((Y1174+Y1183)/(X1174+X1183))^$F1192</f>
        <v/>
      </c>
      <c r="Z1192" s="40">
        <f>Y1192*$G1192*(1+Z$7)^$D1192*(Z1174/Y1174)^$E1192*((Z1174+Z1183)/(Y1174+Y1183))^$F1192</f>
        <v/>
      </c>
      <c r="AA1192" s="40">
        <f>Z1192*$G1192*(1+AA$7)^$D1192*(AA1174/Z1174)^$E1192*((AA1174+AA1183)/(Z1174+Z1183))^$F1192</f>
        <v/>
      </c>
      <c r="AB1192" s="40">
        <f>AA1192*$G1192*(1+AB$7)^$D1192*(AB1174/AA1174)^$E1192*((AB1174+AB1183)/(AA1174+AA1183))^$F1192</f>
        <v/>
      </c>
      <c r="AC1192" s="40">
        <f>AB1192*$G1192*(1+AC$7)^$D1192*(AC1174/AB1174)^$E1192*((AC1174+AC1183)/(AB1174+AB1183))^$F1192</f>
        <v/>
      </c>
      <c r="AD1192" s="40">
        <f>AC1192*$G1192*(1+AD$7)^$D1192*(AD1174/AC1174)^$E1192*((AD1174+AD1183)/(AC1174+AC1183))^$F1192</f>
        <v/>
      </c>
      <c r="AF1192" s="11">
        <f>CodePrefix&amp;$A1192&amp;IF($C1192="","","."&amp;$C1192&amp;"."&amp;$B1192)&amp;INDEX(VarEnd,MATCH($A1192,VarKey,0))&amp;AF$5</f>
        <v/>
      </c>
      <c r="AG1192" s="39">
        <f>INDEX(Inputs!$X$5:$X$132,MATCH($B1192&amp;"|"&amp;$C1192,Inputs!$A$5:$A$132,0))</f>
        <v/>
      </c>
      <c r="AH1192" s="40">
        <f>AG1192*$G1192*(1+AH$7)^$D1192*(AH1174/AG1174)^$E1192*((AH1174+AH1183)/(AG1174+AG1183))^$F1192</f>
        <v/>
      </c>
      <c r="AI1192" s="40">
        <f>AH1192*$G1192*(1+AI$7)^$D1192*(AI1174/AH1174)^$E1192*((AI1174+AI1183)/(AH1174+AH1183))^$F1192</f>
        <v/>
      </c>
      <c r="AJ1192" s="40">
        <f>AI1192*$G1192*(1+AJ$7)^$D1192*(AJ1174/AI1174)^$E1192*((AJ1174+AJ1183)/(AI1174+AI1183))^$F1192</f>
        <v/>
      </c>
      <c r="AK1192" s="40">
        <f>AJ1192*$G1192*(1+AK$7)^$D1192*(AK1174/AJ1174)^$E1192*((AK1174+AK1183)/(AJ1174+AJ1183))^$F1192</f>
        <v/>
      </c>
      <c r="AL1192" s="40">
        <f>AK1192*$G1192*(1+AL$7)^$D1192*(AL1174/AK1174)^$E1192*((AL1174+AL1183)/(AK1174+AK1183))^$F1192</f>
        <v/>
      </c>
      <c r="AM1192" s="40">
        <f>AL1192*$G1192*(1+AM$7)^$D1192*(AM1174/AL1174)^$E1192*((AM1174+AM1183)/(AL1174+AL1183))^$F1192</f>
        <v/>
      </c>
      <c r="AN1192" s="40">
        <f>AM1192*$G1192*(1+AN$7)^$D1192*(AN1174/AM1174)^$E1192*((AN1174+AN1183)/(AM1174+AM1183))^$F1192</f>
        <v/>
      </c>
      <c r="AO1192" s="40">
        <f>AN1192*$G1192*(1+AO$7)^$D1192*(AO1174/AN1174)^$E1192*((AO1174+AO1183)/(AN1174+AN1183))^$F1192</f>
        <v/>
      </c>
      <c r="AP1192" s="40">
        <f>AO1192*$G1192*(1+AP$7)^$D1192*(AP1174/AO1174)^$E1192*((AP1174+AP1183)/(AO1174+AO1183))^$F1192</f>
        <v/>
      </c>
      <c r="AQ1192" s="40">
        <f>AP1192*$G1192*(1+AQ$7)^$D1192*(AQ1174/AP1174)^$E1192*((AQ1174+AQ1183)/(AP1174+AP1183))^$F1192</f>
        <v/>
      </c>
      <c r="AR1192" s="40">
        <f>AQ1192*$G1192*(1+AR$7)^$D1192*(AR1174/AQ1174)^$E1192*((AR1174+AR1183)/(AQ1174+AQ1183))^$F1192</f>
        <v/>
      </c>
      <c r="AS1192" s="40">
        <f>AR1192*$G1192*(1+AS$7)^$D1192*(AS1174/AR1174)^$E1192*((AS1174+AS1183)/(AR1174+AR1183))^$F1192</f>
        <v/>
      </c>
      <c r="AT1192" s="40">
        <f>AS1192*$G1192*(1+AT$7)^$D1192*(AT1174/AS1174)^$E1192*((AT1174+AT1183)/(AS1174+AS1183))^$F1192</f>
        <v/>
      </c>
      <c r="AU1192" s="40">
        <f>AT1192*$G1192*(1+AU$7)^$D1192*(AU1174/AT1174)^$E1192*((AU1174+AU1183)/(AT1174+AT1183))^$F1192</f>
        <v/>
      </c>
      <c r="AV1192" s="40">
        <f>AU1192*$G1192*(1+AV$7)^$D1192*(AV1174/AU1174)^$E1192*((AV1174+AV1183)/(AU1174+AU1183))^$F1192</f>
        <v/>
      </c>
      <c r="AW1192" s="40">
        <f>AV1192*$G1192*(1+AW$7)^$D1192*(AW1174/AV1174)^$E1192*((AW1174+AW1183)/(AV1174+AV1183))^$F1192</f>
        <v/>
      </c>
      <c r="AX1192" s="40">
        <f>AW1192*$G1192*(1+AX$7)^$D1192*(AX1174/AW1174)^$E1192*((AX1174+AX1183)/(AW1174+AW1183))^$F1192</f>
        <v/>
      </c>
      <c r="AY1192" s="40">
        <f>AX1192*$G1192*(1+AY$7)^$D1192*(AY1174/AX1174)^$E1192*((AY1174+AY1183)/(AX1174+AX1183))^$F1192</f>
        <v/>
      </c>
    </row>
    <row r="1193" hidden="1" outlineLevel="2">
      <c r="A1193" s="14" t="inlineStr">
        <is>
          <t>ener</t>
        </is>
      </c>
      <c r="B1193" s="14" t="inlineStr">
        <is>
          <t>oop</t>
        </is>
      </c>
      <c r="C1193" s="14" t="inlineStr">
        <is>
          <t>ral</t>
        </is>
      </c>
      <c r="D1193" s="32">
        <f>INDEX(Inputs!$O$5:$O$132,MATCH($B1193&amp;"|"&amp;$C1193,Inputs!$A$5:$A$132,0))</f>
        <v/>
      </c>
      <c r="E1193" s="32">
        <f>INDEX(Inputs!$P$5:$P$132,MATCH($B1193&amp;"|"&amp;$C1193,Inputs!$A$5:$A$132,0))</f>
        <v/>
      </c>
      <c r="F1193" s="32">
        <f>INDEX(Inputs!$T$5:$T$132,MATCH($B1193&amp;"|"&amp;$C1193,Inputs!$A$5:$A$132,0))</f>
        <v/>
      </c>
      <c r="G1193" s="32">
        <f>INDEX(Inputs!$S$5:$S$132,MATCH($B1193&amp;"|"&amp;$C1193,Inputs!$A$5:$A$132,0))</f>
        <v/>
      </c>
      <c r="H1193" s="14">
        <f>INDEX(VarLab,MATCH($A1193,VarKey,0))&amp;INDEX(MemLab,MATCH($C1193&amp;"|"&amp;$B1193,MemKey,0))</f>
        <v/>
      </c>
      <c r="I1193" s="14">
        <f>INDEX(VarUnit,MATCH($A1193,VarKey,0))</f>
        <v/>
      </c>
      <c r="J1193" s="14">
        <f>INDEX(VarSrc,MATCH($A1193,VarKey,0))</f>
        <v/>
      </c>
      <c r="K1193" s="11">
        <f>CodePrefix&amp;$A1193&amp;IF($C1193="","","."&amp;$C1193&amp;"."&amp;$B1193)&amp;INDEX(VarEnd,MATCH($A1193,VarKey,0))&amp;K$5</f>
        <v/>
      </c>
      <c r="L1193" s="39">
        <f>INDEX(Inputs!$X$5:$X$132,MATCH($B1193&amp;"|"&amp;$C1193,Inputs!$A$5:$A$132,0))</f>
        <v/>
      </c>
      <c r="M1193" s="40">
        <f>L1193*$G1193*(1+M$7)^$D1193*(M1175/L1175)^$E1193*((M1175+M1184)/(L1175+L1184))^$F1193</f>
        <v/>
      </c>
      <c r="N1193" s="40">
        <f>M1193*$G1193*(1+N$7)^$D1193*(N1175/M1175)^$E1193*((N1175+N1184)/(M1175+M1184))^$F1193</f>
        <v/>
      </c>
      <c r="O1193" s="40">
        <f>N1193*$G1193*(1+O$7)^$D1193*(O1175/N1175)^$E1193*((O1175+O1184)/(N1175+N1184))^$F1193</f>
        <v/>
      </c>
      <c r="P1193" s="40">
        <f>O1193*$G1193*(1+P$7)^$D1193*(P1175/O1175)^$E1193*((P1175+P1184)/(O1175+O1184))^$F1193</f>
        <v/>
      </c>
      <c r="Q1193" s="40">
        <f>P1193*$G1193*(1+Q$7)^$D1193*(Q1175/P1175)^$E1193*((Q1175+Q1184)/(P1175+P1184))^$F1193</f>
        <v/>
      </c>
      <c r="R1193" s="40">
        <f>Q1193*$G1193*(1+R$7)^$D1193*(R1175/Q1175)^$E1193*((R1175+R1184)/(Q1175+Q1184))^$F1193</f>
        <v/>
      </c>
      <c r="S1193" s="40">
        <f>R1193*$G1193*(1+S$7)^$D1193*(S1175/R1175)^$E1193*((S1175+S1184)/(R1175+R1184))^$F1193</f>
        <v/>
      </c>
      <c r="T1193" s="40">
        <f>S1193*$G1193*(1+T$7)^$D1193*(T1175/S1175)^$E1193*((T1175+T1184)/(S1175+S1184))^$F1193</f>
        <v/>
      </c>
      <c r="U1193" s="40">
        <f>T1193*$G1193*(1+U$7)^$D1193*(U1175/T1175)^$E1193*((U1175+U1184)/(T1175+T1184))^$F1193</f>
        <v/>
      </c>
      <c r="V1193" s="40">
        <f>U1193*$G1193*(1+V$7)^$D1193*(V1175/U1175)^$E1193*((V1175+V1184)/(U1175+U1184))^$F1193</f>
        <v/>
      </c>
      <c r="W1193" s="40">
        <f>V1193*$G1193*(1+W$7)^$D1193*(W1175/V1175)^$E1193*((W1175+W1184)/(V1175+V1184))^$F1193</f>
        <v/>
      </c>
      <c r="X1193" s="40">
        <f>W1193*$G1193*(1+X$7)^$D1193*(X1175/W1175)^$E1193*((X1175+X1184)/(W1175+W1184))^$F1193</f>
        <v/>
      </c>
      <c r="Y1193" s="40">
        <f>X1193*$G1193*(1+Y$7)^$D1193*(Y1175/X1175)^$E1193*((Y1175+Y1184)/(X1175+X1184))^$F1193</f>
        <v/>
      </c>
      <c r="Z1193" s="40">
        <f>Y1193*$G1193*(1+Z$7)^$D1193*(Z1175/Y1175)^$E1193*((Z1175+Z1184)/(Y1175+Y1184))^$F1193</f>
        <v/>
      </c>
      <c r="AA1193" s="40">
        <f>Z1193*$G1193*(1+AA$7)^$D1193*(AA1175/Z1175)^$E1193*((AA1175+AA1184)/(Z1175+Z1184))^$F1193</f>
        <v/>
      </c>
      <c r="AB1193" s="40">
        <f>AA1193*$G1193*(1+AB$7)^$D1193*(AB1175/AA1175)^$E1193*((AB1175+AB1184)/(AA1175+AA1184))^$F1193</f>
        <v/>
      </c>
      <c r="AC1193" s="40">
        <f>AB1193*$G1193*(1+AC$7)^$D1193*(AC1175/AB1175)^$E1193*((AC1175+AC1184)/(AB1175+AB1184))^$F1193</f>
        <v/>
      </c>
      <c r="AD1193" s="40">
        <f>AC1193*$G1193*(1+AD$7)^$D1193*(AD1175/AC1175)^$E1193*((AD1175+AD1184)/(AC1175+AC1184))^$F1193</f>
        <v/>
      </c>
      <c r="AF1193" s="11">
        <f>CodePrefix&amp;$A1193&amp;IF($C1193="","","."&amp;$C1193&amp;"."&amp;$B1193)&amp;INDEX(VarEnd,MATCH($A1193,VarKey,0))&amp;AF$5</f>
        <v/>
      </c>
      <c r="AG1193" s="39">
        <f>INDEX(Inputs!$X$5:$X$132,MATCH($B1193&amp;"|"&amp;$C1193,Inputs!$A$5:$A$132,0))</f>
        <v/>
      </c>
      <c r="AH1193" s="40">
        <f>AG1193*$G1193*(1+AH$7)^$D1193*(AH1175/AG1175)^$E1193*((AH1175+AH1184)/(AG1175+AG1184))^$F1193</f>
        <v/>
      </c>
      <c r="AI1193" s="40">
        <f>AH1193*$G1193*(1+AI$7)^$D1193*(AI1175/AH1175)^$E1193*((AI1175+AI1184)/(AH1175+AH1184))^$F1193</f>
        <v/>
      </c>
      <c r="AJ1193" s="40">
        <f>AI1193*$G1193*(1+AJ$7)^$D1193*(AJ1175/AI1175)^$E1193*((AJ1175+AJ1184)/(AI1175+AI1184))^$F1193</f>
        <v/>
      </c>
      <c r="AK1193" s="40">
        <f>AJ1193*$G1193*(1+AK$7)^$D1193*(AK1175/AJ1175)^$E1193*((AK1175+AK1184)/(AJ1175+AJ1184))^$F1193</f>
        <v/>
      </c>
      <c r="AL1193" s="40">
        <f>AK1193*$G1193*(1+AL$7)^$D1193*(AL1175/AK1175)^$E1193*((AL1175+AL1184)/(AK1175+AK1184))^$F1193</f>
        <v/>
      </c>
      <c r="AM1193" s="40">
        <f>AL1193*$G1193*(1+AM$7)^$D1193*(AM1175/AL1175)^$E1193*((AM1175+AM1184)/(AL1175+AL1184))^$F1193</f>
        <v/>
      </c>
      <c r="AN1193" s="40">
        <f>AM1193*$G1193*(1+AN$7)^$D1193*(AN1175/AM1175)^$E1193*((AN1175+AN1184)/(AM1175+AM1184))^$F1193</f>
        <v/>
      </c>
      <c r="AO1193" s="40">
        <f>AN1193*$G1193*(1+AO$7)^$D1193*(AO1175/AN1175)^$E1193*((AO1175+AO1184)/(AN1175+AN1184))^$F1193</f>
        <v/>
      </c>
      <c r="AP1193" s="40">
        <f>AO1193*$G1193*(1+AP$7)^$D1193*(AP1175/AO1175)^$E1193*((AP1175+AP1184)/(AO1175+AO1184))^$F1193</f>
        <v/>
      </c>
      <c r="AQ1193" s="40">
        <f>AP1193*$G1193*(1+AQ$7)^$D1193*(AQ1175/AP1175)^$E1193*((AQ1175+AQ1184)/(AP1175+AP1184))^$F1193</f>
        <v/>
      </c>
      <c r="AR1193" s="40">
        <f>AQ1193*$G1193*(1+AR$7)^$D1193*(AR1175/AQ1175)^$E1193*((AR1175+AR1184)/(AQ1175+AQ1184))^$F1193</f>
        <v/>
      </c>
      <c r="AS1193" s="40">
        <f>AR1193*$G1193*(1+AS$7)^$D1193*(AS1175/AR1175)^$E1193*((AS1175+AS1184)/(AR1175+AR1184))^$F1193</f>
        <v/>
      </c>
      <c r="AT1193" s="40">
        <f>AS1193*$G1193*(1+AT$7)^$D1193*(AT1175/AS1175)^$E1193*((AT1175+AT1184)/(AS1175+AS1184))^$F1193</f>
        <v/>
      </c>
      <c r="AU1193" s="40">
        <f>AT1193*$G1193*(1+AU$7)^$D1193*(AU1175/AT1175)^$E1193*((AU1175+AU1184)/(AT1175+AT1184))^$F1193</f>
        <v/>
      </c>
      <c r="AV1193" s="40">
        <f>AU1193*$G1193*(1+AV$7)^$D1193*(AV1175/AU1175)^$E1193*((AV1175+AV1184)/(AU1175+AU1184))^$F1193</f>
        <v/>
      </c>
      <c r="AW1193" s="40">
        <f>AV1193*$G1193*(1+AW$7)^$D1193*(AW1175/AV1175)^$E1193*((AW1175+AW1184)/(AV1175+AV1184))^$F1193</f>
        <v/>
      </c>
      <c r="AX1193" s="40">
        <f>AW1193*$G1193*(1+AX$7)^$D1193*(AX1175/AW1175)^$E1193*((AX1175+AX1184)/(AW1175+AW1184))^$F1193</f>
        <v/>
      </c>
      <c r="AY1193" s="40">
        <f>AX1193*$G1193*(1+AY$7)^$D1193*(AY1175/AX1175)^$E1193*((AY1175+AY1184)/(AX1175+AX1184))^$F1193</f>
        <v/>
      </c>
    </row>
    <row r="1194" hidden="1" outlineLevel="2">
      <c r="A1194" s="14" t="inlineStr">
        <is>
          <t>ener</t>
        </is>
      </c>
      <c r="B1194" s="14" t="inlineStr">
        <is>
          <t>bio</t>
        </is>
      </c>
      <c r="C1194" s="14" t="inlineStr">
        <is>
          <t>ral</t>
        </is>
      </c>
      <c r="D1194" s="32">
        <f>INDEX(Inputs!$O$5:$O$132,MATCH($B1194&amp;"|"&amp;$C1194,Inputs!$A$5:$A$132,0))</f>
        <v/>
      </c>
      <c r="E1194" s="32">
        <f>INDEX(Inputs!$P$5:$P$132,MATCH($B1194&amp;"|"&amp;$C1194,Inputs!$A$5:$A$132,0))</f>
        <v/>
      </c>
      <c r="F1194" s="32">
        <f>INDEX(Inputs!$T$5:$T$132,MATCH($B1194&amp;"|"&amp;$C1194,Inputs!$A$5:$A$132,0))</f>
        <v/>
      </c>
      <c r="G1194" s="32">
        <f>INDEX(Inputs!$S$5:$S$132,MATCH($B1194&amp;"|"&amp;$C1194,Inputs!$A$5:$A$132,0))</f>
        <v/>
      </c>
      <c r="H1194" s="14">
        <f>INDEX(VarLab,MATCH($A1194,VarKey,0))&amp;INDEX(MemLab,MATCH($C1194&amp;"|"&amp;$B1194,MemKey,0))</f>
        <v/>
      </c>
      <c r="I1194" s="14">
        <f>INDEX(VarUnit,MATCH($A1194,VarKey,0))</f>
        <v/>
      </c>
      <c r="J1194" s="14">
        <f>INDEX(VarSrc,MATCH($A1194,VarKey,0))</f>
        <v/>
      </c>
      <c r="K1194" s="11">
        <f>CodePrefix&amp;$A1194&amp;IF($C1194="","","."&amp;$C1194&amp;"."&amp;$B1194)&amp;INDEX(VarEnd,MATCH($A1194,VarKey,0))&amp;K$5</f>
        <v/>
      </c>
      <c r="L1194" s="39">
        <f>INDEX(Inputs!$X$5:$X$132,MATCH($B1194&amp;"|"&amp;$C1194,Inputs!$A$5:$A$132,0))</f>
        <v/>
      </c>
      <c r="M1194" s="40">
        <f>L1194*$G1194*(1+M$7)^$D1194*(M1176/L1176)^$E1194*((M1176+M1185)/(L1176+L1185))^$F1194</f>
        <v/>
      </c>
      <c r="N1194" s="40">
        <f>M1194*$G1194*(1+N$7)^$D1194*(N1176/M1176)^$E1194*((N1176+N1185)/(M1176+M1185))^$F1194</f>
        <v/>
      </c>
      <c r="O1194" s="40">
        <f>N1194*$G1194*(1+O$7)^$D1194*(O1176/N1176)^$E1194*((O1176+O1185)/(N1176+N1185))^$F1194</f>
        <v/>
      </c>
      <c r="P1194" s="40">
        <f>O1194*$G1194*(1+P$7)^$D1194*(P1176/O1176)^$E1194*((P1176+P1185)/(O1176+O1185))^$F1194</f>
        <v/>
      </c>
      <c r="Q1194" s="40">
        <f>P1194*$G1194*(1+Q$7)^$D1194*(Q1176/P1176)^$E1194*((Q1176+Q1185)/(P1176+P1185))^$F1194</f>
        <v/>
      </c>
      <c r="R1194" s="40">
        <f>Q1194*$G1194*(1+R$7)^$D1194*(R1176/Q1176)^$E1194*((R1176+R1185)/(Q1176+Q1185))^$F1194</f>
        <v/>
      </c>
      <c r="S1194" s="40">
        <f>R1194*$G1194*(1+S$7)^$D1194*(S1176/R1176)^$E1194*((S1176+S1185)/(R1176+R1185))^$F1194</f>
        <v/>
      </c>
      <c r="T1194" s="40">
        <f>S1194*$G1194*(1+T$7)^$D1194*(T1176/S1176)^$E1194*((T1176+T1185)/(S1176+S1185))^$F1194</f>
        <v/>
      </c>
      <c r="U1194" s="40">
        <f>T1194*$G1194*(1+U$7)^$D1194*(U1176/T1176)^$E1194*((U1176+U1185)/(T1176+T1185))^$F1194</f>
        <v/>
      </c>
      <c r="V1194" s="40">
        <f>U1194*$G1194*(1+V$7)^$D1194*(V1176/U1176)^$E1194*((V1176+V1185)/(U1176+U1185))^$F1194</f>
        <v/>
      </c>
      <c r="W1194" s="40">
        <f>V1194*$G1194*(1+W$7)^$D1194*(W1176/V1176)^$E1194*((W1176+W1185)/(V1176+V1185))^$F1194</f>
        <v/>
      </c>
      <c r="X1194" s="40">
        <f>W1194*$G1194*(1+X$7)^$D1194*(X1176/W1176)^$E1194*((X1176+X1185)/(W1176+W1185))^$F1194</f>
        <v/>
      </c>
      <c r="Y1194" s="40">
        <f>X1194*$G1194*(1+Y$7)^$D1194*(Y1176/X1176)^$E1194*((Y1176+Y1185)/(X1176+X1185))^$F1194</f>
        <v/>
      </c>
      <c r="Z1194" s="40">
        <f>Y1194*$G1194*(1+Z$7)^$D1194*(Z1176/Y1176)^$E1194*((Z1176+Z1185)/(Y1176+Y1185))^$F1194</f>
        <v/>
      </c>
      <c r="AA1194" s="40">
        <f>Z1194*$G1194*(1+AA$7)^$D1194*(AA1176/Z1176)^$E1194*((AA1176+AA1185)/(Z1176+Z1185))^$F1194</f>
        <v/>
      </c>
      <c r="AB1194" s="40">
        <f>AA1194*$G1194*(1+AB$7)^$D1194*(AB1176/AA1176)^$E1194*((AB1176+AB1185)/(AA1176+AA1185))^$F1194</f>
        <v/>
      </c>
      <c r="AC1194" s="40">
        <f>AB1194*$G1194*(1+AC$7)^$D1194*(AC1176/AB1176)^$E1194*((AC1176+AC1185)/(AB1176+AB1185))^$F1194</f>
        <v/>
      </c>
      <c r="AD1194" s="40">
        <f>AC1194*$G1194*(1+AD$7)^$D1194*(AD1176/AC1176)^$E1194*((AD1176+AD1185)/(AC1176+AC1185))^$F1194</f>
        <v/>
      </c>
      <c r="AF1194" s="11">
        <f>CodePrefix&amp;$A1194&amp;IF($C1194="","","."&amp;$C1194&amp;"."&amp;$B1194)&amp;INDEX(VarEnd,MATCH($A1194,VarKey,0))&amp;AF$5</f>
        <v/>
      </c>
      <c r="AG1194" s="39">
        <f>INDEX(Inputs!$X$5:$X$132,MATCH($B1194&amp;"|"&amp;$C1194,Inputs!$A$5:$A$132,0))</f>
        <v/>
      </c>
      <c r="AH1194" s="40">
        <f>AG1194*$G1194*(1+AH$7)^$D1194*(AH1176/AG1176)^$E1194*((AH1176+AH1185)/(AG1176+AG1185))^$F1194</f>
        <v/>
      </c>
      <c r="AI1194" s="40">
        <f>AH1194*$G1194*(1+AI$7)^$D1194*(AI1176/AH1176)^$E1194*((AI1176+AI1185)/(AH1176+AH1185))^$F1194</f>
        <v/>
      </c>
      <c r="AJ1194" s="40">
        <f>AI1194*$G1194*(1+AJ$7)^$D1194*(AJ1176/AI1176)^$E1194*((AJ1176+AJ1185)/(AI1176+AI1185))^$F1194</f>
        <v/>
      </c>
      <c r="AK1194" s="40">
        <f>AJ1194*$G1194*(1+AK$7)^$D1194*(AK1176/AJ1176)^$E1194*((AK1176+AK1185)/(AJ1176+AJ1185))^$F1194</f>
        <v/>
      </c>
      <c r="AL1194" s="40">
        <f>AK1194*$G1194*(1+AL$7)^$D1194*(AL1176/AK1176)^$E1194*((AL1176+AL1185)/(AK1176+AK1185))^$F1194</f>
        <v/>
      </c>
      <c r="AM1194" s="40">
        <f>AL1194*$G1194*(1+AM$7)^$D1194*(AM1176/AL1176)^$E1194*((AM1176+AM1185)/(AL1176+AL1185))^$F1194</f>
        <v/>
      </c>
      <c r="AN1194" s="40">
        <f>AM1194*$G1194*(1+AN$7)^$D1194*(AN1176/AM1176)^$E1194*((AN1176+AN1185)/(AM1176+AM1185))^$F1194</f>
        <v/>
      </c>
      <c r="AO1194" s="40">
        <f>AN1194*$G1194*(1+AO$7)^$D1194*(AO1176/AN1176)^$E1194*((AO1176+AO1185)/(AN1176+AN1185))^$F1194</f>
        <v/>
      </c>
      <c r="AP1194" s="40">
        <f>AO1194*$G1194*(1+AP$7)^$D1194*(AP1176/AO1176)^$E1194*((AP1176+AP1185)/(AO1176+AO1185))^$F1194</f>
        <v/>
      </c>
      <c r="AQ1194" s="40">
        <f>AP1194*$G1194*(1+AQ$7)^$D1194*(AQ1176/AP1176)^$E1194*((AQ1176+AQ1185)/(AP1176+AP1185))^$F1194</f>
        <v/>
      </c>
      <c r="AR1194" s="40">
        <f>AQ1194*$G1194*(1+AR$7)^$D1194*(AR1176/AQ1176)^$E1194*((AR1176+AR1185)/(AQ1176+AQ1185))^$F1194</f>
        <v/>
      </c>
      <c r="AS1194" s="40">
        <f>AR1194*$G1194*(1+AS$7)^$D1194*(AS1176/AR1176)^$E1194*((AS1176+AS1185)/(AR1176+AR1185))^$F1194</f>
        <v/>
      </c>
      <c r="AT1194" s="40">
        <f>AS1194*$G1194*(1+AT$7)^$D1194*(AT1176/AS1176)^$E1194*((AT1176+AT1185)/(AS1176+AS1185))^$F1194</f>
        <v/>
      </c>
      <c r="AU1194" s="40">
        <f>AT1194*$G1194*(1+AU$7)^$D1194*(AU1176/AT1176)^$E1194*((AU1176+AU1185)/(AT1176+AT1185))^$F1194</f>
        <v/>
      </c>
      <c r="AV1194" s="40">
        <f>AU1194*$G1194*(1+AV$7)^$D1194*(AV1176/AU1176)^$E1194*((AV1176+AV1185)/(AU1176+AU1185))^$F1194</f>
        <v/>
      </c>
      <c r="AW1194" s="40">
        <f>AV1194*$G1194*(1+AW$7)^$D1194*(AW1176/AV1176)^$E1194*((AW1176+AW1185)/(AV1176+AV1185))^$F1194</f>
        <v/>
      </c>
      <c r="AX1194" s="40">
        <f>AW1194*$G1194*(1+AX$7)^$D1194*(AX1176/AW1176)^$E1194*((AX1176+AX1185)/(AW1176+AW1185))^$F1194</f>
        <v/>
      </c>
      <c r="AY1194" s="40">
        <f>AX1194*$G1194*(1+AY$7)^$D1194*(AY1176/AX1176)^$E1194*((AY1176+AY1185)/(AX1176+AX1185))^$F1194</f>
        <v/>
      </c>
    </row>
    <row r="1195" hidden="1" outlineLevel="2"/>
    <row r="1196" hidden="1" outlineLevel="2">
      <c r="A1196" s="14" t="inlineStr">
        <is>
          <t>co2</t>
        </is>
      </c>
      <c r="B1196" s="14" t="inlineStr">
        <is>
          <t>coa</t>
        </is>
      </c>
      <c r="C1196" s="14" t="inlineStr">
        <is>
          <t>ral</t>
        </is>
      </c>
      <c r="D1196" s="32">
        <f>INDEX(Inputs!$W$5:$W$132,MATCH($B1196&amp;"|"&amp;$C1196,Inputs!$A$5:$A$132,0))</f>
        <v/>
      </c>
      <c r="E1196" s="36" t="n"/>
      <c r="F1196" s="36" t="n"/>
      <c r="G1196" s="36" t="n"/>
      <c r="H1196" s="14">
        <f>INDEX(VarLab,MATCH($A1196,VarKey,0))&amp;INDEX(MemLab,MATCH($C1196&amp;"|"&amp;$B1196,MemKey,0))</f>
        <v/>
      </c>
      <c r="I1196" s="14">
        <f>INDEX(VarUnit,MATCH($A1196,VarKey,0))</f>
        <v/>
      </c>
      <c r="J1196" s="14">
        <f>INDEX(VarSrc,MATCH($A1196,VarKey,0))</f>
        <v/>
      </c>
      <c r="K1196" s="11">
        <f>CodePrefix&amp;$A1196&amp;IF($C1196="","","."&amp;$C1196&amp;"."&amp;$B1196)&amp;INDEX(VarEnd,MATCH($A1196,VarKey,0))&amp;K$5</f>
        <v/>
      </c>
      <c r="L1196" s="15">
        <f>L1187*Settings!$C$13*$D1196</f>
        <v/>
      </c>
      <c r="M1196" s="16">
        <f>M1187*Settings!$C$13*$D1196</f>
        <v/>
      </c>
      <c r="N1196" s="16">
        <f>N1187*Settings!$C$13*$D1196</f>
        <v/>
      </c>
      <c r="O1196" s="16">
        <f>O1187*Settings!$C$13*$D1196</f>
        <v/>
      </c>
      <c r="P1196" s="16">
        <f>P1187*Settings!$C$13*$D1196</f>
        <v/>
      </c>
      <c r="Q1196" s="16">
        <f>Q1187*Settings!$C$13*$D1196</f>
        <v/>
      </c>
      <c r="R1196" s="16">
        <f>R1187*Settings!$C$13*$D1196</f>
        <v/>
      </c>
      <c r="S1196" s="16">
        <f>S1187*Settings!$C$13*$D1196</f>
        <v/>
      </c>
      <c r="T1196" s="16">
        <f>T1187*Settings!$C$13*$D1196</f>
        <v/>
      </c>
      <c r="U1196" s="16">
        <f>U1187*Settings!$C$13*$D1196</f>
        <v/>
      </c>
      <c r="V1196" s="16">
        <f>V1187*Settings!$C$13*$D1196</f>
        <v/>
      </c>
      <c r="W1196" s="16">
        <f>W1187*Settings!$C$13*$D1196</f>
        <v/>
      </c>
      <c r="X1196" s="16">
        <f>X1187*Settings!$C$13*$D1196</f>
        <v/>
      </c>
      <c r="Y1196" s="16">
        <f>Y1187*Settings!$C$13*$D1196</f>
        <v/>
      </c>
      <c r="Z1196" s="16">
        <f>Z1187*Settings!$C$13*$D1196</f>
        <v/>
      </c>
      <c r="AA1196" s="16">
        <f>AA1187*Settings!$C$13*$D1196</f>
        <v/>
      </c>
      <c r="AB1196" s="16">
        <f>AB1187*Settings!$C$13*$D1196</f>
        <v/>
      </c>
      <c r="AC1196" s="16">
        <f>AC1187*Settings!$C$13*$D1196</f>
        <v/>
      </c>
      <c r="AD1196" s="16">
        <f>AD1187*Settings!$C$13*$D1196</f>
        <v/>
      </c>
      <c r="AF1196" s="11">
        <f>CodePrefix&amp;$A1196&amp;IF($C1196="","","."&amp;$C1196&amp;"."&amp;$B1196)&amp;INDEX(VarEnd,MATCH($A1196,VarKey,0))&amp;AF$5</f>
        <v/>
      </c>
      <c r="AG1196" s="15">
        <f>AG1187*Settings!$C$13*$D1196</f>
        <v/>
      </c>
      <c r="AH1196" s="16">
        <f>AH1187*Settings!$C$13*$D1196</f>
        <v/>
      </c>
      <c r="AI1196" s="16">
        <f>AI1187*Settings!$C$13*$D1196</f>
        <v/>
      </c>
      <c r="AJ1196" s="16">
        <f>AJ1187*Settings!$C$13*$D1196</f>
        <v/>
      </c>
      <c r="AK1196" s="16">
        <f>AK1187*Settings!$C$13*$D1196</f>
        <v/>
      </c>
      <c r="AL1196" s="16">
        <f>AL1187*Settings!$C$13*$D1196</f>
        <v/>
      </c>
      <c r="AM1196" s="16">
        <f>AM1187*Settings!$C$13*$D1196</f>
        <v/>
      </c>
      <c r="AN1196" s="16">
        <f>AN1187*Settings!$C$13*$D1196</f>
        <v/>
      </c>
      <c r="AO1196" s="16">
        <f>AO1187*Settings!$C$13*$D1196</f>
        <v/>
      </c>
      <c r="AP1196" s="16">
        <f>AP1187*Settings!$C$13*$D1196</f>
        <v/>
      </c>
      <c r="AQ1196" s="16">
        <f>AQ1187*Settings!$C$13*$D1196</f>
        <v/>
      </c>
      <c r="AR1196" s="16">
        <f>AR1187*Settings!$C$13*$D1196</f>
        <v/>
      </c>
      <c r="AS1196" s="16">
        <f>AS1187*Settings!$C$13*$D1196</f>
        <v/>
      </c>
      <c r="AT1196" s="16">
        <f>AT1187*Settings!$C$13*$D1196</f>
        <v/>
      </c>
      <c r="AU1196" s="16">
        <f>AU1187*Settings!$C$13*$D1196</f>
        <v/>
      </c>
      <c r="AV1196" s="16">
        <f>AV1187*Settings!$C$13*$D1196</f>
        <v/>
      </c>
      <c r="AW1196" s="16">
        <f>AW1187*Settings!$C$13*$D1196</f>
        <v/>
      </c>
      <c r="AX1196" s="16">
        <f>AX1187*Settings!$C$13*$D1196</f>
        <v/>
      </c>
      <c r="AY1196" s="16">
        <f>AY1187*Settings!$C$13*$D1196</f>
        <v/>
      </c>
    </row>
    <row r="1197" hidden="1" outlineLevel="2">
      <c r="A1197" s="14" t="inlineStr">
        <is>
          <t>co2</t>
        </is>
      </c>
      <c r="B1197" s="14" t="inlineStr">
        <is>
          <t>nga</t>
        </is>
      </c>
      <c r="C1197" s="14" t="inlineStr">
        <is>
          <t>ral</t>
        </is>
      </c>
      <c r="D1197" s="32">
        <f>INDEX(Inputs!$W$5:$W$132,MATCH($B1197&amp;"|"&amp;$C1197,Inputs!$A$5:$A$132,0))</f>
        <v/>
      </c>
      <c r="E1197" s="36" t="n"/>
      <c r="F1197" s="36" t="n"/>
      <c r="G1197" s="36" t="n"/>
      <c r="H1197" s="14">
        <f>INDEX(VarLab,MATCH($A1197,VarKey,0))&amp;INDEX(MemLab,MATCH($C1197&amp;"|"&amp;$B1197,MemKey,0))</f>
        <v/>
      </c>
      <c r="I1197" s="14">
        <f>INDEX(VarUnit,MATCH($A1197,VarKey,0))</f>
        <v/>
      </c>
      <c r="J1197" s="14">
        <f>INDEX(VarSrc,MATCH($A1197,VarKey,0))</f>
        <v/>
      </c>
      <c r="K1197" s="11">
        <f>CodePrefix&amp;$A1197&amp;IF($C1197="","","."&amp;$C1197&amp;"."&amp;$B1197)&amp;INDEX(VarEnd,MATCH($A1197,VarKey,0))&amp;K$5</f>
        <v/>
      </c>
      <c r="L1197" s="15">
        <f>L1188*Settings!$C$13*$D1197</f>
        <v/>
      </c>
      <c r="M1197" s="16">
        <f>M1188*Settings!$C$13*$D1197</f>
        <v/>
      </c>
      <c r="N1197" s="16">
        <f>N1188*Settings!$C$13*$D1197</f>
        <v/>
      </c>
      <c r="O1197" s="16">
        <f>O1188*Settings!$C$13*$D1197</f>
        <v/>
      </c>
      <c r="P1197" s="16">
        <f>P1188*Settings!$C$13*$D1197</f>
        <v/>
      </c>
      <c r="Q1197" s="16">
        <f>Q1188*Settings!$C$13*$D1197</f>
        <v/>
      </c>
      <c r="R1197" s="16">
        <f>R1188*Settings!$C$13*$D1197</f>
        <v/>
      </c>
      <c r="S1197" s="16">
        <f>S1188*Settings!$C$13*$D1197</f>
        <v/>
      </c>
      <c r="T1197" s="16">
        <f>T1188*Settings!$C$13*$D1197</f>
        <v/>
      </c>
      <c r="U1197" s="16">
        <f>U1188*Settings!$C$13*$D1197</f>
        <v/>
      </c>
      <c r="V1197" s="16">
        <f>V1188*Settings!$C$13*$D1197</f>
        <v/>
      </c>
      <c r="W1197" s="16">
        <f>W1188*Settings!$C$13*$D1197</f>
        <v/>
      </c>
      <c r="X1197" s="16">
        <f>X1188*Settings!$C$13*$D1197</f>
        <v/>
      </c>
      <c r="Y1197" s="16">
        <f>Y1188*Settings!$C$13*$D1197</f>
        <v/>
      </c>
      <c r="Z1197" s="16">
        <f>Z1188*Settings!$C$13*$D1197</f>
        <v/>
      </c>
      <c r="AA1197" s="16">
        <f>AA1188*Settings!$C$13*$D1197</f>
        <v/>
      </c>
      <c r="AB1197" s="16">
        <f>AB1188*Settings!$C$13*$D1197</f>
        <v/>
      </c>
      <c r="AC1197" s="16">
        <f>AC1188*Settings!$C$13*$D1197</f>
        <v/>
      </c>
      <c r="AD1197" s="16">
        <f>AD1188*Settings!$C$13*$D1197</f>
        <v/>
      </c>
      <c r="AF1197" s="11">
        <f>CodePrefix&amp;$A1197&amp;IF($C1197="","","."&amp;$C1197&amp;"."&amp;$B1197)&amp;INDEX(VarEnd,MATCH($A1197,VarKey,0))&amp;AF$5</f>
        <v/>
      </c>
      <c r="AG1197" s="15">
        <f>AG1188*Settings!$C$13*$D1197</f>
        <v/>
      </c>
      <c r="AH1197" s="16">
        <f>AH1188*Settings!$C$13*$D1197</f>
        <v/>
      </c>
      <c r="AI1197" s="16">
        <f>AI1188*Settings!$C$13*$D1197</f>
        <v/>
      </c>
      <c r="AJ1197" s="16">
        <f>AJ1188*Settings!$C$13*$D1197</f>
        <v/>
      </c>
      <c r="AK1197" s="16">
        <f>AK1188*Settings!$C$13*$D1197</f>
        <v/>
      </c>
      <c r="AL1197" s="16">
        <f>AL1188*Settings!$C$13*$D1197</f>
        <v/>
      </c>
      <c r="AM1197" s="16">
        <f>AM1188*Settings!$C$13*$D1197</f>
        <v/>
      </c>
      <c r="AN1197" s="16">
        <f>AN1188*Settings!$C$13*$D1197</f>
        <v/>
      </c>
      <c r="AO1197" s="16">
        <f>AO1188*Settings!$C$13*$D1197</f>
        <v/>
      </c>
      <c r="AP1197" s="16">
        <f>AP1188*Settings!$C$13*$D1197</f>
        <v/>
      </c>
      <c r="AQ1197" s="16">
        <f>AQ1188*Settings!$C$13*$D1197</f>
        <v/>
      </c>
      <c r="AR1197" s="16">
        <f>AR1188*Settings!$C$13*$D1197</f>
        <v/>
      </c>
      <c r="AS1197" s="16">
        <f>AS1188*Settings!$C$13*$D1197</f>
        <v/>
      </c>
      <c r="AT1197" s="16">
        <f>AT1188*Settings!$C$13*$D1197</f>
        <v/>
      </c>
      <c r="AU1197" s="16">
        <f>AU1188*Settings!$C$13*$D1197</f>
        <v/>
      </c>
      <c r="AV1197" s="16">
        <f>AV1188*Settings!$C$13*$D1197</f>
        <v/>
      </c>
      <c r="AW1197" s="16">
        <f>AW1188*Settings!$C$13*$D1197</f>
        <v/>
      </c>
      <c r="AX1197" s="16">
        <f>AX1188*Settings!$C$13*$D1197</f>
        <v/>
      </c>
      <c r="AY1197" s="16">
        <f>AY1188*Settings!$C$13*$D1197</f>
        <v/>
      </c>
    </row>
    <row r="1198" hidden="1" outlineLevel="2">
      <c r="A1198" s="14" t="inlineStr">
        <is>
          <t>co2</t>
        </is>
      </c>
      <c r="B1198" s="14" t="inlineStr">
        <is>
          <t>gso</t>
        </is>
      </c>
      <c r="C1198" s="14" t="inlineStr">
        <is>
          <t>ral</t>
        </is>
      </c>
      <c r="D1198" s="32">
        <f>INDEX(Inputs!$W$5:$W$132,MATCH($B1198&amp;"|"&amp;$C1198,Inputs!$A$5:$A$132,0))</f>
        <v/>
      </c>
      <c r="E1198" s="36" t="n"/>
      <c r="F1198" s="36" t="n"/>
      <c r="G1198" s="36" t="n"/>
      <c r="H1198" s="14">
        <f>INDEX(VarLab,MATCH($A1198,VarKey,0))&amp;INDEX(MemLab,MATCH($C1198&amp;"|"&amp;$B1198,MemKey,0))</f>
        <v/>
      </c>
      <c r="I1198" s="14">
        <f>INDEX(VarUnit,MATCH($A1198,VarKey,0))</f>
        <v/>
      </c>
      <c r="J1198" s="14">
        <f>INDEX(VarSrc,MATCH($A1198,VarKey,0))</f>
        <v/>
      </c>
      <c r="K1198" s="11">
        <f>CodePrefix&amp;$A1198&amp;IF($C1198="","","."&amp;$C1198&amp;"."&amp;$B1198)&amp;INDEX(VarEnd,MATCH($A1198,VarKey,0))&amp;K$5</f>
        <v/>
      </c>
      <c r="L1198" s="15">
        <f>L1189*Settings!$C$13*$D1198</f>
        <v/>
      </c>
      <c r="M1198" s="16">
        <f>M1189*Settings!$C$13*$D1198</f>
        <v/>
      </c>
      <c r="N1198" s="16">
        <f>N1189*Settings!$C$13*$D1198</f>
        <v/>
      </c>
      <c r="O1198" s="16">
        <f>O1189*Settings!$C$13*$D1198</f>
        <v/>
      </c>
      <c r="P1198" s="16">
        <f>P1189*Settings!$C$13*$D1198</f>
        <v/>
      </c>
      <c r="Q1198" s="16">
        <f>Q1189*Settings!$C$13*$D1198</f>
        <v/>
      </c>
      <c r="R1198" s="16">
        <f>R1189*Settings!$C$13*$D1198</f>
        <v/>
      </c>
      <c r="S1198" s="16">
        <f>S1189*Settings!$C$13*$D1198</f>
        <v/>
      </c>
      <c r="T1198" s="16">
        <f>T1189*Settings!$C$13*$D1198</f>
        <v/>
      </c>
      <c r="U1198" s="16">
        <f>U1189*Settings!$C$13*$D1198</f>
        <v/>
      </c>
      <c r="V1198" s="16">
        <f>V1189*Settings!$C$13*$D1198</f>
        <v/>
      </c>
      <c r="W1198" s="16">
        <f>W1189*Settings!$C$13*$D1198</f>
        <v/>
      </c>
      <c r="X1198" s="16">
        <f>X1189*Settings!$C$13*$D1198</f>
        <v/>
      </c>
      <c r="Y1198" s="16">
        <f>Y1189*Settings!$C$13*$D1198</f>
        <v/>
      </c>
      <c r="Z1198" s="16">
        <f>Z1189*Settings!$C$13*$D1198</f>
        <v/>
      </c>
      <c r="AA1198" s="16">
        <f>AA1189*Settings!$C$13*$D1198</f>
        <v/>
      </c>
      <c r="AB1198" s="16">
        <f>AB1189*Settings!$C$13*$D1198</f>
        <v/>
      </c>
      <c r="AC1198" s="16">
        <f>AC1189*Settings!$C$13*$D1198</f>
        <v/>
      </c>
      <c r="AD1198" s="16">
        <f>AD1189*Settings!$C$13*$D1198</f>
        <v/>
      </c>
      <c r="AF1198" s="11">
        <f>CodePrefix&amp;$A1198&amp;IF($C1198="","","."&amp;$C1198&amp;"."&amp;$B1198)&amp;INDEX(VarEnd,MATCH($A1198,VarKey,0))&amp;AF$5</f>
        <v/>
      </c>
      <c r="AG1198" s="15">
        <f>AG1189*Settings!$C$13*$D1198</f>
        <v/>
      </c>
      <c r="AH1198" s="16">
        <f>AH1189*Settings!$C$13*$D1198</f>
        <v/>
      </c>
      <c r="AI1198" s="16">
        <f>AI1189*Settings!$C$13*$D1198</f>
        <v/>
      </c>
      <c r="AJ1198" s="16">
        <f>AJ1189*Settings!$C$13*$D1198</f>
        <v/>
      </c>
      <c r="AK1198" s="16">
        <f>AK1189*Settings!$C$13*$D1198</f>
        <v/>
      </c>
      <c r="AL1198" s="16">
        <f>AL1189*Settings!$C$13*$D1198</f>
        <v/>
      </c>
      <c r="AM1198" s="16">
        <f>AM1189*Settings!$C$13*$D1198</f>
        <v/>
      </c>
      <c r="AN1198" s="16">
        <f>AN1189*Settings!$C$13*$D1198</f>
        <v/>
      </c>
      <c r="AO1198" s="16">
        <f>AO1189*Settings!$C$13*$D1198</f>
        <v/>
      </c>
      <c r="AP1198" s="16">
        <f>AP1189*Settings!$C$13*$D1198</f>
        <v/>
      </c>
      <c r="AQ1198" s="16">
        <f>AQ1189*Settings!$C$13*$D1198</f>
        <v/>
      </c>
      <c r="AR1198" s="16">
        <f>AR1189*Settings!$C$13*$D1198</f>
        <v/>
      </c>
      <c r="AS1198" s="16">
        <f>AS1189*Settings!$C$13*$D1198</f>
        <v/>
      </c>
      <c r="AT1198" s="16">
        <f>AT1189*Settings!$C$13*$D1198</f>
        <v/>
      </c>
      <c r="AU1198" s="16">
        <f>AU1189*Settings!$C$13*$D1198</f>
        <v/>
      </c>
      <c r="AV1198" s="16">
        <f>AV1189*Settings!$C$13*$D1198</f>
        <v/>
      </c>
      <c r="AW1198" s="16">
        <f>AW1189*Settings!$C$13*$D1198</f>
        <v/>
      </c>
      <c r="AX1198" s="16">
        <f>AX1189*Settings!$C$13*$D1198</f>
        <v/>
      </c>
      <c r="AY1198" s="16">
        <f>AY1189*Settings!$C$13*$D1198</f>
        <v/>
      </c>
    </row>
    <row r="1199" hidden="1" outlineLevel="2">
      <c r="A1199" s="14" t="inlineStr">
        <is>
          <t>co2</t>
        </is>
      </c>
      <c r="B1199" s="14" t="inlineStr">
        <is>
          <t>die</t>
        </is>
      </c>
      <c r="C1199" s="14" t="inlineStr">
        <is>
          <t>ral</t>
        </is>
      </c>
      <c r="D1199" s="32">
        <f>INDEX(Inputs!$W$5:$W$132,MATCH($B1199&amp;"|"&amp;$C1199,Inputs!$A$5:$A$132,0))</f>
        <v/>
      </c>
      <c r="E1199" s="36" t="n"/>
      <c r="F1199" s="36" t="n"/>
      <c r="G1199" s="36" t="n"/>
      <c r="H1199" s="14">
        <f>INDEX(VarLab,MATCH($A1199,VarKey,0))&amp;INDEX(MemLab,MATCH($C1199&amp;"|"&amp;$B1199,MemKey,0))</f>
        <v/>
      </c>
      <c r="I1199" s="14">
        <f>INDEX(VarUnit,MATCH($A1199,VarKey,0))</f>
        <v/>
      </c>
      <c r="J1199" s="14">
        <f>INDEX(VarSrc,MATCH($A1199,VarKey,0))</f>
        <v/>
      </c>
      <c r="K1199" s="11">
        <f>CodePrefix&amp;$A1199&amp;IF($C1199="","","."&amp;$C1199&amp;"."&amp;$B1199)&amp;INDEX(VarEnd,MATCH($A1199,VarKey,0))&amp;K$5</f>
        <v/>
      </c>
      <c r="L1199" s="15">
        <f>L1190*Settings!$C$13*$D1199</f>
        <v/>
      </c>
      <c r="M1199" s="16">
        <f>M1190*Settings!$C$13*$D1199</f>
        <v/>
      </c>
      <c r="N1199" s="16">
        <f>N1190*Settings!$C$13*$D1199</f>
        <v/>
      </c>
      <c r="O1199" s="16">
        <f>O1190*Settings!$C$13*$D1199</f>
        <v/>
      </c>
      <c r="P1199" s="16">
        <f>P1190*Settings!$C$13*$D1199</f>
        <v/>
      </c>
      <c r="Q1199" s="16">
        <f>Q1190*Settings!$C$13*$D1199</f>
        <v/>
      </c>
      <c r="R1199" s="16">
        <f>R1190*Settings!$C$13*$D1199</f>
        <v/>
      </c>
      <c r="S1199" s="16">
        <f>S1190*Settings!$C$13*$D1199</f>
        <v/>
      </c>
      <c r="T1199" s="16">
        <f>T1190*Settings!$C$13*$D1199</f>
        <v/>
      </c>
      <c r="U1199" s="16">
        <f>U1190*Settings!$C$13*$D1199</f>
        <v/>
      </c>
      <c r="V1199" s="16">
        <f>V1190*Settings!$C$13*$D1199</f>
        <v/>
      </c>
      <c r="W1199" s="16">
        <f>W1190*Settings!$C$13*$D1199</f>
        <v/>
      </c>
      <c r="X1199" s="16">
        <f>X1190*Settings!$C$13*$D1199</f>
        <v/>
      </c>
      <c r="Y1199" s="16">
        <f>Y1190*Settings!$C$13*$D1199</f>
        <v/>
      </c>
      <c r="Z1199" s="16">
        <f>Z1190*Settings!$C$13*$D1199</f>
        <v/>
      </c>
      <c r="AA1199" s="16">
        <f>AA1190*Settings!$C$13*$D1199</f>
        <v/>
      </c>
      <c r="AB1199" s="16">
        <f>AB1190*Settings!$C$13*$D1199</f>
        <v/>
      </c>
      <c r="AC1199" s="16">
        <f>AC1190*Settings!$C$13*$D1199</f>
        <v/>
      </c>
      <c r="AD1199" s="16">
        <f>AD1190*Settings!$C$13*$D1199</f>
        <v/>
      </c>
      <c r="AF1199" s="11">
        <f>CodePrefix&amp;$A1199&amp;IF($C1199="","","."&amp;$C1199&amp;"."&amp;$B1199)&amp;INDEX(VarEnd,MATCH($A1199,VarKey,0))&amp;AF$5</f>
        <v/>
      </c>
      <c r="AG1199" s="15">
        <f>AG1190*Settings!$C$13*$D1199</f>
        <v/>
      </c>
      <c r="AH1199" s="16">
        <f>AH1190*Settings!$C$13*$D1199</f>
        <v/>
      </c>
      <c r="AI1199" s="16">
        <f>AI1190*Settings!$C$13*$D1199</f>
        <v/>
      </c>
      <c r="AJ1199" s="16">
        <f>AJ1190*Settings!$C$13*$D1199</f>
        <v/>
      </c>
      <c r="AK1199" s="16">
        <f>AK1190*Settings!$C$13*$D1199</f>
        <v/>
      </c>
      <c r="AL1199" s="16">
        <f>AL1190*Settings!$C$13*$D1199</f>
        <v/>
      </c>
      <c r="AM1199" s="16">
        <f>AM1190*Settings!$C$13*$D1199</f>
        <v/>
      </c>
      <c r="AN1199" s="16">
        <f>AN1190*Settings!$C$13*$D1199</f>
        <v/>
      </c>
      <c r="AO1199" s="16">
        <f>AO1190*Settings!$C$13*$D1199</f>
        <v/>
      </c>
      <c r="AP1199" s="16">
        <f>AP1190*Settings!$C$13*$D1199</f>
        <v/>
      </c>
      <c r="AQ1199" s="16">
        <f>AQ1190*Settings!$C$13*$D1199</f>
        <v/>
      </c>
      <c r="AR1199" s="16">
        <f>AR1190*Settings!$C$13*$D1199</f>
        <v/>
      </c>
      <c r="AS1199" s="16">
        <f>AS1190*Settings!$C$13*$D1199</f>
        <v/>
      </c>
      <c r="AT1199" s="16">
        <f>AT1190*Settings!$C$13*$D1199</f>
        <v/>
      </c>
      <c r="AU1199" s="16">
        <f>AU1190*Settings!$C$13*$D1199</f>
        <v/>
      </c>
      <c r="AV1199" s="16">
        <f>AV1190*Settings!$C$13*$D1199</f>
        <v/>
      </c>
      <c r="AW1199" s="16">
        <f>AW1190*Settings!$C$13*$D1199</f>
        <v/>
      </c>
      <c r="AX1199" s="16">
        <f>AX1190*Settings!$C$13*$D1199</f>
        <v/>
      </c>
      <c r="AY1199" s="16">
        <f>AY1190*Settings!$C$13*$D1199</f>
        <v/>
      </c>
    </row>
    <row r="1200" hidden="1" outlineLevel="2">
      <c r="A1200" s="14" t="inlineStr">
        <is>
          <t>co2</t>
        </is>
      </c>
      <c r="B1200" s="14" t="inlineStr">
        <is>
          <t>lpg</t>
        </is>
      </c>
      <c r="C1200" s="14" t="inlineStr">
        <is>
          <t>ral</t>
        </is>
      </c>
      <c r="D1200" s="32">
        <f>INDEX(Inputs!$W$5:$W$132,MATCH($B1200&amp;"|"&amp;$C1200,Inputs!$A$5:$A$132,0))</f>
        <v/>
      </c>
      <c r="E1200" s="36" t="n"/>
      <c r="F1200" s="36" t="n"/>
      <c r="G1200" s="36" t="n"/>
      <c r="H1200" s="14">
        <f>INDEX(VarLab,MATCH($A1200,VarKey,0))&amp;INDEX(MemLab,MATCH($C1200&amp;"|"&amp;$B1200,MemKey,0))</f>
        <v/>
      </c>
      <c r="I1200" s="14">
        <f>INDEX(VarUnit,MATCH($A1200,VarKey,0))</f>
        <v/>
      </c>
      <c r="J1200" s="14">
        <f>INDEX(VarSrc,MATCH($A1200,VarKey,0))</f>
        <v/>
      </c>
      <c r="K1200" s="11">
        <f>CodePrefix&amp;$A1200&amp;IF($C1200="","","."&amp;$C1200&amp;"."&amp;$B1200)&amp;INDEX(VarEnd,MATCH($A1200,VarKey,0))&amp;K$5</f>
        <v/>
      </c>
      <c r="L1200" s="15">
        <f>L1191*Settings!$C$13*$D1200</f>
        <v/>
      </c>
      <c r="M1200" s="16">
        <f>M1191*Settings!$C$13*$D1200</f>
        <v/>
      </c>
      <c r="N1200" s="16">
        <f>N1191*Settings!$C$13*$D1200</f>
        <v/>
      </c>
      <c r="O1200" s="16">
        <f>O1191*Settings!$C$13*$D1200</f>
        <v/>
      </c>
      <c r="P1200" s="16">
        <f>P1191*Settings!$C$13*$D1200</f>
        <v/>
      </c>
      <c r="Q1200" s="16">
        <f>Q1191*Settings!$C$13*$D1200</f>
        <v/>
      </c>
      <c r="R1200" s="16">
        <f>R1191*Settings!$C$13*$D1200</f>
        <v/>
      </c>
      <c r="S1200" s="16">
        <f>S1191*Settings!$C$13*$D1200</f>
        <v/>
      </c>
      <c r="T1200" s="16">
        <f>T1191*Settings!$C$13*$D1200</f>
        <v/>
      </c>
      <c r="U1200" s="16">
        <f>U1191*Settings!$C$13*$D1200</f>
        <v/>
      </c>
      <c r="V1200" s="16">
        <f>V1191*Settings!$C$13*$D1200</f>
        <v/>
      </c>
      <c r="W1200" s="16">
        <f>W1191*Settings!$C$13*$D1200</f>
        <v/>
      </c>
      <c r="X1200" s="16">
        <f>X1191*Settings!$C$13*$D1200</f>
        <v/>
      </c>
      <c r="Y1200" s="16">
        <f>Y1191*Settings!$C$13*$D1200</f>
        <v/>
      </c>
      <c r="Z1200" s="16">
        <f>Z1191*Settings!$C$13*$D1200</f>
        <v/>
      </c>
      <c r="AA1200" s="16">
        <f>AA1191*Settings!$C$13*$D1200</f>
        <v/>
      </c>
      <c r="AB1200" s="16">
        <f>AB1191*Settings!$C$13*$D1200</f>
        <v/>
      </c>
      <c r="AC1200" s="16">
        <f>AC1191*Settings!$C$13*$D1200</f>
        <v/>
      </c>
      <c r="AD1200" s="16">
        <f>AD1191*Settings!$C$13*$D1200</f>
        <v/>
      </c>
      <c r="AF1200" s="11">
        <f>CodePrefix&amp;$A1200&amp;IF($C1200="","","."&amp;$C1200&amp;"."&amp;$B1200)&amp;INDEX(VarEnd,MATCH($A1200,VarKey,0))&amp;AF$5</f>
        <v/>
      </c>
      <c r="AG1200" s="15">
        <f>AG1191*Settings!$C$13*$D1200</f>
        <v/>
      </c>
      <c r="AH1200" s="16">
        <f>AH1191*Settings!$C$13*$D1200</f>
        <v/>
      </c>
      <c r="AI1200" s="16">
        <f>AI1191*Settings!$C$13*$D1200</f>
        <v/>
      </c>
      <c r="AJ1200" s="16">
        <f>AJ1191*Settings!$C$13*$D1200</f>
        <v/>
      </c>
      <c r="AK1200" s="16">
        <f>AK1191*Settings!$C$13*$D1200</f>
        <v/>
      </c>
      <c r="AL1200" s="16">
        <f>AL1191*Settings!$C$13*$D1200</f>
        <v/>
      </c>
      <c r="AM1200" s="16">
        <f>AM1191*Settings!$C$13*$D1200</f>
        <v/>
      </c>
      <c r="AN1200" s="16">
        <f>AN1191*Settings!$C$13*$D1200</f>
        <v/>
      </c>
      <c r="AO1200" s="16">
        <f>AO1191*Settings!$C$13*$D1200</f>
        <v/>
      </c>
      <c r="AP1200" s="16">
        <f>AP1191*Settings!$C$13*$D1200</f>
        <v/>
      </c>
      <c r="AQ1200" s="16">
        <f>AQ1191*Settings!$C$13*$D1200</f>
        <v/>
      </c>
      <c r="AR1200" s="16">
        <f>AR1191*Settings!$C$13*$D1200</f>
        <v/>
      </c>
      <c r="AS1200" s="16">
        <f>AS1191*Settings!$C$13*$D1200</f>
        <v/>
      </c>
      <c r="AT1200" s="16">
        <f>AT1191*Settings!$C$13*$D1200</f>
        <v/>
      </c>
      <c r="AU1200" s="16">
        <f>AU1191*Settings!$C$13*$D1200</f>
        <v/>
      </c>
      <c r="AV1200" s="16">
        <f>AV1191*Settings!$C$13*$D1200</f>
        <v/>
      </c>
      <c r="AW1200" s="16">
        <f>AW1191*Settings!$C$13*$D1200</f>
        <v/>
      </c>
      <c r="AX1200" s="16">
        <f>AX1191*Settings!$C$13*$D1200</f>
        <v/>
      </c>
      <c r="AY1200" s="16">
        <f>AY1191*Settings!$C$13*$D1200</f>
        <v/>
      </c>
    </row>
    <row r="1201" hidden="1" outlineLevel="2">
      <c r="A1201" s="14" t="inlineStr">
        <is>
          <t>co2</t>
        </is>
      </c>
      <c r="B1201" s="14" t="inlineStr">
        <is>
          <t>ker</t>
        </is>
      </c>
      <c r="C1201" s="14" t="inlineStr">
        <is>
          <t>ral</t>
        </is>
      </c>
      <c r="D1201" s="32">
        <f>INDEX(Inputs!$W$5:$W$132,MATCH($B1201&amp;"|"&amp;$C1201,Inputs!$A$5:$A$132,0))</f>
        <v/>
      </c>
      <c r="E1201" s="36" t="n"/>
      <c r="F1201" s="36" t="n"/>
      <c r="G1201" s="36" t="n"/>
      <c r="H1201" s="14">
        <f>INDEX(VarLab,MATCH($A1201,VarKey,0))&amp;INDEX(MemLab,MATCH($C1201&amp;"|"&amp;$B1201,MemKey,0))</f>
        <v/>
      </c>
      <c r="I1201" s="14">
        <f>INDEX(VarUnit,MATCH($A1201,VarKey,0))</f>
        <v/>
      </c>
      <c r="J1201" s="14">
        <f>INDEX(VarSrc,MATCH($A1201,VarKey,0))</f>
        <v/>
      </c>
      <c r="K1201" s="11">
        <f>CodePrefix&amp;$A1201&amp;IF($C1201="","","."&amp;$C1201&amp;"."&amp;$B1201)&amp;INDEX(VarEnd,MATCH($A1201,VarKey,0))&amp;K$5</f>
        <v/>
      </c>
      <c r="L1201" s="15">
        <f>L1192*Settings!$C$13*$D1201</f>
        <v/>
      </c>
      <c r="M1201" s="16">
        <f>M1192*Settings!$C$13*$D1201</f>
        <v/>
      </c>
      <c r="N1201" s="16">
        <f>N1192*Settings!$C$13*$D1201</f>
        <v/>
      </c>
      <c r="O1201" s="16">
        <f>O1192*Settings!$C$13*$D1201</f>
        <v/>
      </c>
      <c r="P1201" s="16">
        <f>P1192*Settings!$C$13*$D1201</f>
        <v/>
      </c>
      <c r="Q1201" s="16">
        <f>Q1192*Settings!$C$13*$D1201</f>
        <v/>
      </c>
      <c r="R1201" s="16">
        <f>R1192*Settings!$C$13*$D1201</f>
        <v/>
      </c>
      <c r="S1201" s="16">
        <f>S1192*Settings!$C$13*$D1201</f>
        <v/>
      </c>
      <c r="T1201" s="16">
        <f>T1192*Settings!$C$13*$D1201</f>
        <v/>
      </c>
      <c r="U1201" s="16">
        <f>U1192*Settings!$C$13*$D1201</f>
        <v/>
      </c>
      <c r="V1201" s="16">
        <f>V1192*Settings!$C$13*$D1201</f>
        <v/>
      </c>
      <c r="W1201" s="16">
        <f>W1192*Settings!$C$13*$D1201</f>
        <v/>
      </c>
      <c r="X1201" s="16">
        <f>X1192*Settings!$C$13*$D1201</f>
        <v/>
      </c>
      <c r="Y1201" s="16">
        <f>Y1192*Settings!$C$13*$D1201</f>
        <v/>
      </c>
      <c r="Z1201" s="16">
        <f>Z1192*Settings!$C$13*$D1201</f>
        <v/>
      </c>
      <c r="AA1201" s="16">
        <f>AA1192*Settings!$C$13*$D1201</f>
        <v/>
      </c>
      <c r="AB1201" s="16">
        <f>AB1192*Settings!$C$13*$D1201</f>
        <v/>
      </c>
      <c r="AC1201" s="16">
        <f>AC1192*Settings!$C$13*$D1201</f>
        <v/>
      </c>
      <c r="AD1201" s="16">
        <f>AD1192*Settings!$C$13*$D1201</f>
        <v/>
      </c>
      <c r="AF1201" s="11">
        <f>CodePrefix&amp;$A1201&amp;IF($C1201="","","."&amp;$C1201&amp;"."&amp;$B1201)&amp;INDEX(VarEnd,MATCH($A1201,VarKey,0))&amp;AF$5</f>
        <v/>
      </c>
      <c r="AG1201" s="15">
        <f>AG1192*Settings!$C$13*$D1201</f>
        <v/>
      </c>
      <c r="AH1201" s="16">
        <f>AH1192*Settings!$C$13*$D1201</f>
        <v/>
      </c>
      <c r="AI1201" s="16">
        <f>AI1192*Settings!$C$13*$D1201</f>
        <v/>
      </c>
      <c r="AJ1201" s="16">
        <f>AJ1192*Settings!$C$13*$D1201</f>
        <v/>
      </c>
      <c r="AK1201" s="16">
        <f>AK1192*Settings!$C$13*$D1201</f>
        <v/>
      </c>
      <c r="AL1201" s="16">
        <f>AL1192*Settings!$C$13*$D1201</f>
        <v/>
      </c>
      <c r="AM1201" s="16">
        <f>AM1192*Settings!$C$13*$D1201</f>
        <v/>
      </c>
      <c r="AN1201" s="16">
        <f>AN1192*Settings!$C$13*$D1201</f>
        <v/>
      </c>
      <c r="AO1201" s="16">
        <f>AO1192*Settings!$C$13*$D1201</f>
        <v/>
      </c>
      <c r="AP1201" s="16">
        <f>AP1192*Settings!$C$13*$D1201</f>
        <v/>
      </c>
      <c r="AQ1201" s="16">
        <f>AQ1192*Settings!$C$13*$D1201</f>
        <v/>
      </c>
      <c r="AR1201" s="16">
        <f>AR1192*Settings!$C$13*$D1201</f>
        <v/>
      </c>
      <c r="AS1201" s="16">
        <f>AS1192*Settings!$C$13*$D1201</f>
        <v/>
      </c>
      <c r="AT1201" s="16">
        <f>AT1192*Settings!$C$13*$D1201</f>
        <v/>
      </c>
      <c r="AU1201" s="16">
        <f>AU1192*Settings!$C$13*$D1201</f>
        <v/>
      </c>
      <c r="AV1201" s="16">
        <f>AV1192*Settings!$C$13*$D1201</f>
        <v/>
      </c>
      <c r="AW1201" s="16">
        <f>AW1192*Settings!$C$13*$D1201</f>
        <v/>
      </c>
      <c r="AX1201" s="16">
        <f>AX1192*Settings!$C$13*$D1201</f>
        <v/>
      </c>
      <c r="AY1201" s="16">
        <f>AY1192*Settings!$C$13*$D1201</f>
        <v/>
      </c>
    </row>
    <row r="1202" hidden="1" outlineLevel="2">
      <c r="A1202" s="14" t="inlineStr">
        <is>
          <t>co2</t>
        </is>
      </c>
      <c r="B1202" s="14" t="inlineStr">
        <is>
          <t>oop</t>
        </is>
      </c>
      <c r="C1202" s="14" t="inlineStr">
        <is>
          <t>ral</t>
        </is>
      </c>
      <c r="D1202" s="32">
        <f>INDEX(Inputs!$W$5:$W$132,MATCH($B1202&amp;"|"&amp;$C1202,Inputs!$A$5:$A$132,0))</f>
        <v/>
      </c>
      <c r="E1202" s="36" t="n"/>
      <c r="F1202" s="36" t="n"/>
      <c r="G1202" s="36" t="n"/>
      <c r="H1202" s="14">
        <f>INDEX(VarLab,MATCH($A1202,VarKey,0))&amp;INDEX(MemLab,MATCH($C1202&amp;"|"&amp;$B1202,MemKey,0))</f>
        <v/>
      </c>
      <c r="I1202" s="14">
        <f>INDEX(VarUnit,MATCH($A1202,VarKey,0))</f>
        <v/>
      </c>
      <c r="J1202" s="14">
        <f>INDEX(VarSrc,MATCH($A1202,VarKey,0))</f>
        <v/>
      </c>
      <c r="K1202" s="11">
        <f>CodePrefix&amp;$A1202&amp;IF($C1202="","","."&amp;$C1202&amp;"."&amp;$B1202)&amp;INDEX(VarEnd,MATCH($A1202,VarKey,0))&amp;K$5</f>
        <v/>
      </c>
      <c r="L1202" s="15">
        <f>L1193*Settings!$C$13*$D1202</f>
        <v/>
      </c>
      <c r="M1202" s="16">
        <f>M1193*Settings!$C$13*$D1202</f>
        <v/>
      </c>
      <c r="N1202" s="16">
        <f>N1193*Settings!$C$13*$D1202</f>
        <v/>
      </c>
      <c r="O1202" s="16">
        <f>O1193*Settings!$C$13*$D1202</f>
        <v/>
      </c>
      <c r="P1202" s="16">
        <f>P1193*Settings!$C$13*$D1202</f>
        <v/>
      </c>
      <c r="Q1202" s="16">
        <f>Q1193*Settings!$C$13*$D1202</f>
        <v/>
      </c>
      <c r="R1202" s="16">
        <f>R1193*Settings!$C$13*$D1202</f>
        <v/>
      </c>
      <c r="S1202" s="16">
        <f>S1193*Settings!$C$13*$D1202</f>
        <v/>
      </c>
      <c r="T1202" s="16">
        <f>T1193*Settings!$C$13*$D1202</f>
        <v/>
      </c>
      <c r="U1202" s="16">
        <f>U1193*Settings!$C$13*$D1202</f>
        <v/>
      </c>
      <c r="V1202" s="16">
        <f>V1193*Settings!$C$13*$D1202</f>
        <v/>
      </c>
      <c r="W1202" s="16">
        <f>W1193*Settings!$C$13*$D1202</f>
        <v/>
      </c>
      <c r="X1202" s="16">
        <f>X1193*Settings!$C$13*$D1202</f>
        <v/>
      </c>
      <c r="Y1202" s="16">
        <f>Y1193*Settings!$C$13*$D1202</f>
        <v/>
      </c>
      <c r="Z1202" s="16">
        <f>Z1193*Settings!$C$13*$D1202</f>
        <v/>
      </c>
      <c r="AA1202" s="16">
        <f>AA1193*Settings!$C$13*$D1202</f>
        <v/>
      </c>
      <c r="AB1202" s="16">
        <f>AB1193*Settings!$C$13*$D1202</f>
        <v/>
      </c>
      <c r="AC1202" s="16">
        <f>AC1193*Settings!$C$13*$D1202</f>
        <v/>
      </c>
      <c r="AD1202" s="16">
        <f>AD1193*Settings!$C$13*$D1202</f>
        <v/>
      </c>
      <c r="AF1202" s="11">
        <f>CodePrefix&amp;$A1202&amp;IF($C1202="","","."&amp;$C1202&amp;"."&amp;$B1202)&amp;INDEX(VarEnd,MATCH($A1202,VarKey,0))&amp;AF$5</f>
        <v/>
      </c>
      <c r="AG1202" s="15">
        <f>AG1193*Settings!$C$13*$D1202</f>
        <v/>
      </c>
      <c r="AH1202" s="16">
        <f>AH1193*Settings!$C$13*$D1202</f>
        <v/>
      </c>
      <c r="AI1202" s="16">
        <f>AI1193*Settings!$C$13*$D1202</f>
        <v/>
      </c>
      <c r="AJ1202" s="16">
        <f>AJ1193*Settings!$C$13*$D1202</f>
        <v/>
      </c>
      <c r="AK1202" s="16">
        <f>AK1193*Settings!$C$13*$D1202</f>
        <v/>
      </c>
      <c r="AL1202" s="16">
        <f>AL1193*Settings!$C$13*$D1202</f>
        <v/>
      </c>
      <c r="AM1202" s="16">
        <f>AM1193*Settings!$C$13*$D1202</f>
        <v/>
      </c>
      <c r="AN1202" s="16">
        <f>AN1193*Settings!$C$13*$D1202</f>
        <v/>
      </c>
      <c r="AO1202" s="16">
        <f>AO1193*Settings!$C$13*$D1202</f>
        <v/>
      </c>
      <c r="AP1202" s="16">
        <f>AP1193*Settings!$C$13*$D1202</f>
        <v/>
      </c>
      <c r="AQ1202" s="16">
        <f>AQ1193*Settings!$C$13*$D1202</f>
        <v/>
      </c>
      <c r="AR1202" s="16">
        <f>AR1193*Settings!$C$13*$D1202</f>
        <v/>
      </c>
      <c r="AS1202" s="16">
        <f>AS1193*Settings!$C$13*$D1202</f>
        <v/>
      </c>
      <c r="AT1202" s="16">
        <f>AT1193*Settings!$C$13*$D1202</f>
        <v/>
      </c>
      <c r="AU1202" s="16">
        <f>AU1193*Settings!$C$13*$D1202</f>
        <v/>
      </c>
      <c r="AV1202" s="16">
        <f>AV1193*Settings!$C$13*$D1202</f>
        <v/>
      </c>
      <c r="AW1202" s="16">
        <f>AW1193*Settings!$C$13*$D1202</f>
        <v/>
      </c>
      <c r="AX1202" s="16">
        <f>AX1193*Settings!$C$13*$D1202</f>
        <v/>
      </c>
      <c r="AY1202" s="16">
        <f>AY1193*Settings!$C$13*$D1202</f>
        <v/>
      </c>
    </row>
    <row r="1203" hidden="1" outlineLevel="2">
      <c r="A1203" s="14" t="inlineStr">
        <is>
          <t>co2</t>
        </is>
      </c>
      <c r="B1203" s="14" t="inlineStr">
        <is>
          <t>bio</t>
        </is>
      </c>
      <c r="C1203" s="14" t="inlineStr">
        <is>
          <t>ral</t>
        </is>
      </c>
      <c r="D1203" s="32">
        <f>INDEX(Inputs!$W$5:$W$132,MATCH($B1203&amp;"|"&amp;$C1203,Inputs!$A$5:$A$132,0))</f>
        <v/>
      </c>
      <c r="E1203" s="36" t="n"/>
      <c r="F1203" s="36" t="n"/>
      <c r="G1203" s="36" t="n"/>
      <c r="H1203" s="14">
        <f>INDEX(VarLab,MATCH($A1203,VarKey,0))&amp;INDEX(MemLab,MATCH($C1203&amp;"|"&amp;$B1203,MemKey,0))</f>
        <v/>
      </c>
      <c r="I1203" s="14">
        <f>INDEX(VarUnit,MATCH($A1203,VarKey,0))</f>
        <v/>
      </c>
      <c r="J1203" s="14">
        <f>INDEX(VarSrc,MATCH($A1203,VarKey,0))</f>
        <v/>
      </c>
      <c r="K1203" s="11">
        <f>CodePrefix&amp;$A1203&amp;IF($C1203="","","."&amp;$C1203&amp;"."&amp;$B1203)&amp;INDEX(VarEnd,MATCH($A1203,VarKey,0))&amp;K$5</f>
        <v/>
      </c>
      <c r="L1203" s="15">
        <f>L1194*Settings!$C$13*$D1203</f>
        <v/>
      </c>
      <c r="M1203" s="16">
        <f>M1194*Settings!$C$13*$D1203</f>
        <v/>
      </c>
      <c r="N1203" s="16">
        <f>N1194*Settings!$C$13*$D1203</f>
        <v/>
      </c>
      <c r="O1203" s="16">
        <f>O1194*Settings!$C$13*$D1203</f>
        <v/>
      </c>
      <c r="P1203" s="16">
        <f>P1194*Settings!$C$13*$D1203</f>
        <v/>
      </c>
      <c r="Q1203" s="16">
        <f>Q1194*Settings!$C$13*$D1203</f>
        <v/>
      </c>
      <c r="R1203" s="16">
        <f>R1194*Settings!$C$13*$D1203</f>
        <v/>
      </c>
      <c r="S1203" s="16">
        <f>S1194*Settings!$C$13*$D1203</f>
        <v/>
      </c>
      <c r="T1203" s="16">
        <f>T1194*Settings!$C$13*$D1203</f>
        <v/>
      </c>
      <c r="U1203" s="16">
        <f>U1194*Settings!$C$13*$D1203</f>
        <v/>
      </c>
      <c r="V1203" s="16">
        <f>V1194*Settings!$C$13*$D1203</f>
        <v/>
      </c>
      <c r="W1203" s="16">
        <f>W1194*Settings!$C$13*$D1203</f>
        <v/>
      </c>
      <c r="X1203" s="16">
        <f>X1194*Settings!$C$13*$D1203</f>
        <v/>
      </c>
      <c r="Y1203" s="16">
        <f>Y1194*Settings!$C$13*$D1203</f>
        <v/>
      </c>
      <c r="Z1203" s="16">
        <f>Z1194*Settings!$C$13*$D1203</f>
        <v/>
      </c>
      <c r="AA1203" s="16">
        <f>AA1194*Settings!$C$13*$D1203</f>
        <v/>
      </c>
      <c r="AB1203" s="16">
        <f>AB1194*Settings!$C$13*$D1203</f>
        <v/>
      </c>
      <c r="AC1203" s="16">
        <f>AC1194*Settings!$C$13*$D1203</f>
        <v/>
      </c>
      <c r="AD1203" s="16">
        <f>AD1194*Settings!$C$13*$D1203</f>
        <v/>
      </c>
      <c r="AF1203" s="11">
        <f>CodePrefix&amp;$A1203&amp;IF($C1203="","","."&amp;$C1203&amp;"."&amp;$B1203)&amp;INDEX(VarEnd,MATCH($A1203,VarKey,0))&amp;AF$5</f>
        <v/>
      </c>
      <c r="AG1203" s="15">
        <f>AG1194*Settings!$C$13*$D1203</f>
        <v/>
      </c>
      <c r="AH1203" s="16">
        <f>AH1194*Settings!$C$13*$D1203</f>
        <v/>
      </c>
      <c r="AI1203" s="16">
        <f>AI1194*Settings!$C$13*$D1203</f>
        <v/>
      </c>
      <c r="AJ1203" s="16">
        <f>AJ1194*Settings!$C$13*$D1203</f>
        <v/>
      </c>
      <c r="AK1203" s="16">
        <f>AK1194*Settings!$C$13*$D1203</f>
        <v/>
      </c>
      <c r="AL1203" s="16">
        <f>AL1194*Settings!$C$13*$D1203</f>
        <v/>
      </c>
      <c r="AM1203" s="16">
        <f>AM1194*Settings!$C$13*$D1203</f>
        <v/>
      </c>
      <c r="AN1203" s="16">
        <f>AN1194*Settings!$C$13*$D1203</f>
        <v/>
      </c>
      <c r="AO1203" s="16">
        <f>AO1194*Settings!$C$13*$D1203</f>
        <v/>
      </c>
      <c r="AP1203" s="16">
        <f>AP1194*Settings!$C$13*$D1203</f>
        <v/>
      </c>
      <c r="AQ1203" s="16">
        <f>AQ1194*Settings!$C$13*$D1203</f>
        <v/>
      </c>
      <c r="AR1203" s="16">
        <f>AR1194*Settings!$C$13*$D1203</f>
        <v/>
      </c>
      <c r="AS1203" s="16">
        <f>AS1194*Settings!$C$13*$D1203</f>
        <v/>
      </c>
      <c r="AT1203" s="16">
        <f>AT1194*Settings!$C$13*$D1203</f>
        <v/>
      </c>
      <c r="AU1203" s="16">
        <f>AU1194*Settings!$C$13*$D1203</f>
        <v/>
      </c>
      <c r="AV1203" s="16">
        <f>AV1194*Settings!$C$13*$D1203</f>
        <v/>
      </c>
      <c r="AW1203" s="16">
        <f>AW1194*Settings!$C$13*$D1203</f>
        <v/>
      </c>
      <c r="AX1203" s="16">
        <f>AX1194*Settings!$C$13*$D1203</f>
        <v/>
      </c>
      <c r="AY1203" s="16">
        <f>AY1194*Settings!$C$13*$D1203</f>
        <v/>
      </c>
    </row>
    <row r="1204" hidden="1" outlineLevel="2"/>
    <row r="1205" hidden="1" outlineLevel="2">
      <c r="A1205" s="14" t="inlineStr">
        <is>
          <t>rtx</t>
        </is>
      </c>
      <c r="B1205" s="14" t="inlineStr">
        <is>
          <t>coa</t>
        </is>
      </c>
      <c r="C1205" s="14" t="inlineStr">
        <is>
          <t>ral</t>
        </is>
      </c>
      <c r="D1205" s="32">
        <f>INDEX(Inputs!$U$5:$U$132,MATCH($B1205&amp;"|"&amp;$C1205,Inputs!$A$5:$A$132,0))</f>
        <v/>
      </c>
      <c r="E1205" s="32">
        <f>INDEX(Inputs!$V$5:$V$132,MATCH($B1205&amp;"|"&amp;$C1205,Inputs!$A$5:$A$132,0))</f>
        <v/>
      </c>
      <c r="F1205" s="36" t="n"/>
      <c r="G1205" s="36" t="n"/>
      <c r="H1205" s="14">
        <f>INDEX(VarLab,MATCH($A1205,VarKey,0))&amp;INDEX(MemLab,MATCH($C1205&amp;"|"&amp;$B1205,MemKey,0))</f>
        <v/>
      </c>
      <c r="I1205" s="14">
        <f>INDEX(VarUnit,MATCH($A1205,VarKey,0))</f>
        <v/>
      </c>
      <c r="J1205" s="14">
        <f>INDEX(VarSrc,MATCH($A1205,VarKey,0))</f>
        <v/>
      </c>
      <c r="K1205" s="11">
        <f>CodePrefix&amp;$A1205&amp;IF($C1205="","","."&amp;$C1205&amp;"."&amp;$B1205)&amp;INDEX(VarEnd,MATCH($A1205,VarKey,0))&amp;K$5</f>
        <v/>
      </c>
      <c r="L1205" s="39">
        <f>L1187*Settings!$C$13*(INDEX(L$407:L$418,$D1205)+INDEX(L$394:L$405,$D1205)+L1160*(1+$E1205))</f>
        <v/>
      </c>
      <c r="M1205" s="40">
        <f>M1187*Settings!$C$13*(INDEX(M$407:M$418,$D1205)+INDEX(M$394:M$405,$D1205)+M1160*(1+$E1205))</f>
        <v/>
      </c>
      <c r="N1205" s="40">
        <f>N1187*Settings!$C$13*(INDEX(N$407:N$418,$D1205)+INDEX(N$394:N$405,$D1205)+N1160*(1+$E1205))</f>
        <v/>
      </c>
      <c r="O1205" s="40">
        <f>O1187*Settings!$C$13*(INDEX(O$407:O$418,$D1205)+INDEX(O$394:O$405,$D1205)+O1160*(1+$E1205))</f>
        <v/>
      </c>
      <c r="P1205" s="40">
        <f>P1187*Settings!$C$13*(INDEX(P$407:P$418,$D1205)+INDEX(P$394:P$405,$D1205)+P1160*(1+$E1205))</f>
        <v/>
      </c>
      <c r="Q1205" s="40">
        <f>Q1187*Settings!$C$13*(INDEX(Q$407:Q$418,$D1205)+INDEX(Q$394:Q$405,$D1205)+Q1160*(1+$E1205))</f>
        <v/>
      </c>
      <c r="R1205" s="40">
        <f>R1187*Settings!$C$13*(INDEX(R$407:R$418,$D1205)+INDEX(R$394:R$405,$D1205)+R1160*(1+$E1205))</f>
        <v/>
      </c>
      <c r="S1205" s="40">
        <f>S1187*Settings!$C$13*(INDEX(S$407:S$418,$D1205)+INDEX(S$394:S$405,$D1205)+S1160*(1+$E1205))</f>
        <v/>
      </c>
      <c r="T1205" s="40">
        <f>T1187*Settings!$C$13*(INDEX(T$407:T$418,$D1205)+INDEX(T$394:T$405,$D1205)+T1160*(1+$E1205))</f>
        <v/>
      </c>
      <c r="U1205" s="40">
        <f>U1187*Settings!$C$13*(INDEX(U$407:U$418,$D1205)+INDEX(U$394:U$405,$D1205)+U1160*(1+$E1205))</f>
        <v/>
      </c>
      <c r="V1205" s="40">
        <f>V1187*Settings!$C$13*(INDEX(V$407:V$418,$D1205)+INDEX(V$394:V$405,$D1205)+V1160*(1+$E1205))</f>
        <v/>
      </c>
      <c r="W1205" s="40">
        <f>W1187*Settings!$C$13*(INDEX(W$407:W$418,$D1205)+INDEX(W$394:W$405,$D1205)+W1160*(1+$E1205))</f>
        <v/>
      </c>
      <c r="X1205" s="40">
        <f>X1187*Settings!$C$13*(INDEX(X$407:X$418,$D1205)+INDEX(X$394:X$405,$D1205)+X1160*(1+$E1205))</f>
        <v/>
      </c>
      <c r="Y1205" s="40">
        <f>Y1187*Settings!$C$13*(INDEX(Y$407:Y$418,$D1205)+INDEX(Y$394:Y$405,$D1205)+Y1160*(1+$E1205))</f>
        <v/>
      </c>
      <c r="Z1205" s="40">
        <f>Z1187*Settings!$C$13*(INDEX(Z$407:Z$418,$D1205)+INDEX(Z$394:Z$405,$D1205)+Z1160*(1+$E1205))</f>
        <v/>
      </c>
      <c r="AA1205" s="40">
        <f>AA1187*Settings!$C$13*(INDEX(AA$407:AA$418,$D1205)+INDEX(AA$394:AA$405,$D1205)+AA1160*(1+$E1205))</f>
        <v/>
      </c>
      <c r="AB1205" s="40">
        <f>AB1187*Settings!$C$13*(INDEX(AB$407:AB$418,$D1205)+INDEX(AB$394:AB$405,$D1205)+AB1160*(1+$E1205))</f>
        <v/>
      </c>
      <c r="AC1205" s="40">
        <f>AC1187*Settings!$C$13*(INDEX(AC$407:AC$418,$D1205)+INDEX(AC$394:AC$405,$D1205)+AC1160*(1+$E1205))</f>
        <v/>
      </c>
      <c r="AD1205" s="40">
        <f>AD1187*Settings!$C$13*(INDEX(AD$407:AD$418,$D1205)+INDEX(AD$394:AD$405,$D1205)+AD1160*(1+$E1205))</f>
        <v/>
      </c>
      <c r="AF1205" s="11">
        <f>CodePrefix&amp;$A1205&amp;IF($C1205="","","."&amp;$C1205&amp;"."&amp;$B1205)&amp;INDEX(VarEnd,MATCH($A1205,VarKey,0))&amp;AF$5</f>
        <v/>
      </c>
      <c r="AG1205" s="39">
        <f>AG1187*Settings!$C$13*(INDEX(AG$407:AG$418,$D1205)+INDEX(AG$394:AG$405,$D1205)+AG1160*(1+$E1205))</f>
        <v/>
      </c>
      <c r="AH1205" s="40">
        <f>AH1187*Settings!$C$13*(INDEX(AH$407:AH$418,$D1205)+INDEX(AH$394:AH$405,$D1205)+AH1160*(1+$E1205))</f>
        <v/>
      </c>
      <c r="AI1205" s="40">
        <f>AI1187*Settings!$C$13*(INDEX(AI$407:AI$418,$D1205)+INDEX(AI$394:AI$405,$D1205)+AI1160*(1+$E1205))</f>
        <v/>
      </c>
      <c r="AJ1205" s="40">
        <f>AJ1187*Settings!$C$13*(INDEX(AJ$407:AJ$418,$D1205)+INDEX(AJ$394:AJ$405,$D1205)+AJ1160*(1+$E1205))</f>
        <v/>
      </c>
      <c r="AK1205" s="40">
        <f>AK1187*Settings!$C$13*(INDEX(AK$407:AK$418,$D1205)+INDEX(AK$394:AK$405,$D1205)+AK1160*(1+$E1205))</f>
        <v/>
      </c>
      <c r="AL1205" s="40">
        <f>AL1187*Settings!$C$13*(INDEX(AL$407:AL$418,$D1205)+INDEX(AL$394:AL$405,$D1205)+AL1160*(1+$E1205))</f>
        <v/>
      </c>
      <c r="AM1205" s="40">
        <f>AM1187*Settings!$C$13*(INDEX(AM$407:AM$418,$D1205)+INDEX(AM$394:AM$405,$D1205)+AM1160*(1+$E1205))</f>
        <v/>
      </c>
      <c r="AN1205" s="40">
        <f>AN1187*Settings!$C$13*(INDEX(AN$407:AN$418,$D1205)+INDEX(AN$394:AN$405,$D1205)+AN1160*(1+$E1205))</f>
        <v/>
      </c>
      <c r="AO1205" s="40">
        <f>AO1187*Settings!$C$13*(INDEX(AO$407:AO$418,$D1205)+INDEX(AO$394:AO$405,$D1205)+AO1160*(1+$E1205))</f>
        <v/>
      </c>
      <c r="AP1205" s="40">
        <f>AP1187*Settings!$C$13*(INDEX(AP$407:AP$418,$D1205)+INDEX(AP$394:AP$405,$D1205)+AP1160*(1+$E1205))</f>
        <v/>
      </c>
      <c r="AQ1205" s="40">
        <f>AQ1187*Settings!$C$13*(INDEX(AQ$407:AQ$418,$D1205)+INDEX(AQ$394:AQ$405,$D1205)+AQ1160*(1+$E1205))</f>
        <v/>
      </c>
      <c r="AR1205" s="40">
        <f>AR1187*Settings!$C$13*(INDEX(AR$407:AR$418,$D1205)+INDEX(AR$394:AR$405,$D1205)+AR1160*(1+$E1205))</f>
        <v/>
      </c>
      <c r="AS1205" s="40">
        <f>AS1187*Settings!$C$13*(INDEX(AS$407:AS$418,$D1205)+INDEX(AS$394:AS$405,$D1205)+AS1160*(1+$E1205))</f>
        <v/>
      </c>
      <c r="AT1205" s="40">
        <f>AT1187*Settings!$C$13*(INDEX(AT$407:AT$418,$D1205)+INDEX(AT$394:AT$405,$D1205)+AT1160*(1+$E1205))</f>
        <v/>
      </c>
      <c r="AU1205" s="40">
        <f>AU1187*Settings!$C$13*(INDEX(AU$407:AU$418,$D1205)+INDEX(AU$394:AU$405,$D1205)+AU1160*(1+$E1205))</f>
        <v/>
      </c>
      <c r="AV1205" s="40">
        <f>AV1187*Settings!$C$13*(INDEX(AV$407:AV$418,$D1205)+INDEX(AV$394:AV$405,$D1205)+AV1160*(1+$E1205))</f>
        <v/>
      </c>
      <c r="AW1205" s="40">
        <f>AW1187*Settings!$C$13*(INDEX(AW$407:AW$418,$D1205)+INDEX(AW$394:AW$405,$D1205)+AW1160*(1+$E1205))</f>
        <v/>
      </c>
      <c r="AX1205" s="40">
        <f>AX1187*Settings!$C$13*(INDEX(AX$407:AX$418,$D1205)+INDEX(AX$394:AX$405,$D1205)+AX1160*(1+$E1205))</f>
        <v/>
      </c>
      <c r="AY1205" s="40">
        <f>AY1187*Settings!$C$13*(INDEX(AY$407:AY$418,$D1205)+INDEX(AY$394:AY$405,$D1205)+AY1160*(1+$E1205))</f>
        <v/>
      </c>
    </row>
    <row r="1206" hidden="1" outlineLevel="2">
      <c r="A1206" s="14" t="inlineStr">
        <is>
          <t>rtx</t>
        </is>
      </c>
      <c r="B1206" s="14" t="inlineStr">
        <is>
          <t>nga</t>
        </is>
      </c>
      <c r="C1206" s="14" t="inlineStr">
        <is>
          <t>ral</t>
        </is>
      </c>
      <c r="D1206" s="32">
        <f>INDEX(Inputs!$U$5:$U$132,MATCH($B1206&amp;"|"&amp;$C1206,Inputs!$A$5:$A$132,0))</f>
        <v/>
      </c>
      <c r="E1206" s="32">
        <f>INDEX(Inputs!$V$5:$V$132,MATCH($B1206&amp;"|"&amp;$C1206,Inputs!$A$5:$A$132,0))</f>
        <v/>
      </c>
      <c r="F1206" s="36" t="n"/>
      <c r="G1206" s="36" t="n"/>
      <c r="H1206" s="14">
        <f>INDEX(VarLab,MATCH($A1206,VarKey,0))&amp;INDEX(MemLab,MATCH($C1206&amp;"|"&amp;$B1206,MemKey,0))</f>
        <v/>
      </c>
      <c r="I1206" s="14">
        <f>INDEX(VarUnit,MATCH($A1206,VarKey,0))</f>
        <v/>
      </c>
      <c r="J1206" s="14">
        <f>INDEX(VarSrc,MATCH($A1206,VarKey,0))</f>
        <v/>
      </c>
      <c r="K1206" s="11">
        <f>CodePrefix&amp;$A1206&amp;IF($C1206="","","."&amp;$C1206&amp;"."&amp;$B1206)&amp;INDEX(VarEnd,MATCH($A1206,VarKey,0))&amp;K$5</f>
        <v/>
      </c>
      <c r="L1206" s="39">
        <f>L1188*Settings!$C$13*(INDEX(L$407:L$418,$D1206)+INDEX(L$394:L$405,$D1206)+L1161*(1+$E1206))</f>
        <v/>
      </c>
      <c r="M1206" s="40">
        <f>M1188*Settings!$C$13*(INDEX(M$407:M$418,$D1206)+INDEX(M$394:M$405,$D1206)+M1161*(1+$E1206))</f>
        <v/>
      </c>
      <c r="N1206" s="40">
        <f>N1188*Settings!$C$13*(INDEX(N$407:N$418,$D1206)+INDEX(N$394:N$405,$D1206)+N1161*(1+$E1206))</f>
        <v/>
      </c>
      <c r="O1206" s="40">
        <f>O1188*Settings!$C$13*(INDEX(O$407:O$418,$D1206)+INDEX(O$394:O$405,$D1206)+O1161*(1+$E1206))</f>
        <v/>
      </c>
      <c r="P1206" s="40">
        <f>P1188*Settings!$C$13*(INDEX(P$407:P$418,$D1206)+INDEX(P$394:P$405,$D1206)+P1161*(1+$E1206))</f>
        <v/>
      </c>
      <c r="Q1206" s="40">
        <f>Q1188*Settings!$C$13*(INDEX(Q$407:Q$418,$D1206)+INDEX(Q$394:Q$405,$D1206)+Q1161*(1+$E1206))</f>
        <v/>
      </c>
      <c r="R1206" s="40">
        <f>R1188*Settings!$C$13*(INDEX(R$407:R$418,$D1206)+INDEX(R$394:R$405,$D1206)+R1161*(1+$E1206))</f>
        <v/>
      </c>
      <c r="S1206" s="40">
        <f>S1188*Settings!$C$13*(INDEX(S$407:S$418,$D1206)+INDEX(S$394:S$405,$D1206)+S1161*(1+$E1206))</f>
        <v/>
      </c>
      <c r="T1206" s="40">
        <f>T1188*Settings!$C$13*(INDEX(T$407:T$418,$D1206)+INDEX(T$394:T$405,$D1206)+T1161*(1+$E1206))</f>
        <v/>
      </c>
      <c r="U1206" s="40">
        <f>U1188*Settings!$C$13*(INDEX(U$407:U$418,$D1206)+INDEX(U$394:U$405,$D1206)+U1161*(1+$E1206))</f>
        <v/>
      </c>
      <c r="V1206" s="40">
        <f>V1188*Settings!$C$13*(INDEX(V$407:V$418,$D1206)+INDEX(V$394:V$405,$D1206)+V1161*(1+$E1206))</f>
        <v/>
      </c>
      <c r="W1206" s="40">
        <f>W1188*Settings!$C$13*(INDEX(W$407:W$418,$D1206)+INDEX(W$394:W$405,$D1206)+W1161*(1+$E1206))</f>
        <v/>
      </c>
      <c r="X1206" s="40">
        <f>X1188*Settings!$C$13*(INDEX(X$407:X$418,$D1206)+INDEX(X$394:X$405,$D1206)+X1161*(1+$E1206))</f>
        <v/>
      </c>
      <c r="Y1206" s="40">
        <f>Y1188*Settings!$C$13*(INDEX(Y$407:Y$418,$D1206)+INDEX(Y$394:Y$405,$D1206)+Y1161*(1+$E1206))</f>
        <v/>
      </c>
      <c r="Z1206" s="40">
        <f>Z1188*Settings!$C$13*(INDEX(Z$407:Z$418,$D1206)+INDEX(Z$394:Z$405,$D1206)+Z1161*(1+$E1206))</f>
        <v/>
      </c>
      <c r="AA1206" s="40">
        <f>AA1188*Settings!$C$13*(INDEX(AA$407:AA$418,$D1206)+INDEX(AA$394:AA$405,$D1206)+AA1161*(1+$E1206))</f>
        <v/>
      </c>
      <c r="AB1206" s="40">
        <f>AB1188*Settings!$C$13*(INDEX(AB$407:AB$418,$D1206)+INDEX(AB$394:AB$405,$D1206)+AB1161*(1+$E1206))</f>
        <v/>
      </c>
      <c r="AC1206" s="40">
        <f>AC1188*Settings!$C$13*(INDEX(AC$407:AC$418,$D1206)+INDEX(AC$394:AC$405,$D1206)+AC1161*(1+$E1206))</f>
        <v/>
      </c>
      <c r="AD1206" s="40">
        <f>AD1188*Settings!$C$13*(INDEX(AD$407:AD$418,$D1206)+INDEX(AD$394:AD$405,$D1206)+AD1161*(1+$E1206))</f>
        <v/>
      </c>
      <c r="AF1206" s="11">
        <f>CodePrefix&amp;$A1206&amp;IF($C1206="","","."&amp;$C1206&amp;"."&amp;$B1206)&amp;INDEX(VarEnd,MATCH($A1206,VarKey,0))&amp;AF$5</f>
        <v/>
      </c>
      <c r="AG1206" s="39">
        <f>AG1188*Settings!$C$13*(INDEX(AG$407:AG$418,$D1206)+INDEX(AG$394:AG$405,$D1206)+AG1161*(1+$E1206))</f>
        <v/>
      </c>
      <c r="AH1206" s="40">
        <f>AH1188*Settings!$C$13*(INDEX(AH$407:AH$418,$D1206)+INDEX(AH$394:AH$405,$D1206)+AH1161*(1+$E1206))</f>
        <v/>
      </c>
      <c r="AI1206" s="40">
        <f>AI1188*Settings!$C$13*(INDEX(AI$407:AI$418,$D1206)+INDEX(AI$394:AI$405,$D1206)+AI1161*(1+$E1206))</f>
        <v/>
      </c>
      <c r="AJ1206" s="40">
        <f>AJ1188*Settings!$C$13*(INDEX(AJ$407:AJ$418,$D1206)+INDEX(AJ$394:AJ$405,$D1206)+AJ1161*(1+$E1206))</f>
        <v/>
      </c>
      <c r="AK1206" s="40">
        <f>AK1188*Settings!$C$13*(INDEX(AK$407:AK$418,$D1206)+INDEX(AK$394:AK$405,$D1206)+AK1161*(1+$E1206))</f>
        <v/>
      </c>
      <c r="AL1206" s="40">
        <f>AL1188*Settings!$C$13*(INDEX(AL$407:AL$418,$D1206)+INDEX(AL$394:AL$405,$D1206)+AL1161*(1+$E1206))</f>
        <v/>
      </c>
      <c r="AM1206" s="40">
        <f>AM1188*Settings!$C$13*(INDEX(AM$407:AM$418,$D1206)+INDEX(AM$394:AM$405,$D1206)+AM1161*(1+$E1206))</f>
        <v/>
      </c>
      <c r="AN1206" s="40">
        <f>AN1188*Settings!$C$13*(INDEX(AN$407:AN$418,$D1206)+INDEX(AN$394:AN$405,$D1206)+AN1161*(1+$E1206))</f>
        <v/>
      </c>
      <c r="AO1206" s="40">
        <f>AO1188*Settings!$C$13*(INDEX(AO$407:AO$418,$D1206)+INDEX(AO$394:AO$405,$D1206)+AO1161*(1+$E1206))</f>
        <v/>
      </c>
      <c r="AP1206" s="40">
        <f>AP1188*Settings!$C$13*(INDEX(AP$407:AP$418,$D1206)+INDEX(AP$394:AP$405,$D1206)+AP1161*(1+$E1206))</f>
        <v/>
      </c>
      <c r="AQ1206" s="40">
        <f>AQ1188*Settings!$C$13*(INDEX(AQ$407:AQ$418,$D1206)+INDEX(AQ$394:AQ$405,$D1206)+AQ1161*(1+$E1206))</f>
        <v/>
      </c>
      <c r="AR1206" s="40">
        <f>AR1188*Settings!$C$13*(INDEX(AR$407:AR$418,$D1206)+INDEX(AR$394:AR$405,$D1206)+AR1161*(1+$E1206))</f>
        <v/>
      </c>
      <c r="AS1206" s="40">
        <f>AS1188*Settings!$C$13*(INDEX(AS$407:AS$418,$D1206)+INDEX(AS$394:AS$405,$D1206)+AS1161*(1+$E1206))</f>
        <v/>
      </c>
      <c r="AT1206" s="40">
        <f>AT1188*Settings!$C$13*(INDEX(AT$407:AT$418,$D1206)+INDEX(AT$394:AT$405,$D1206)+AT1161*(1+$E1206))</f>
        <v/>
      </c>
      <c r="AU1206" s="40">
        <f>AU1188*Settings!$C$13*(INDEX(AU$407:AU$418,$D1206)+INDEX(AU$394:AU$405,$D1206)+AU1161*(1+$E1206))</f>
        <v/>
      </c>
      <c r="AV1206" s="40">
        <f>AV1188*Settings!$C$13*(INDEX(AV$407:AV$418,$D1206)+INDEX(AV$394:AV$405,$D1206)+AV1161*(1+$E1206))</f>
        <v/>
      </c>
      <c r="AW1206" s="40">
        <f>AW1188*Settings!$C$13*(INDEX(AW$407:AW$418,$D1206)+INDEX(AW$394:AW$405,$D1206)+AW1161*(1+$E1206))</f>
        <v/>
      </c>
      <c r="AX1206" s="40">
        <f>AX1188*Settings!$C$13*(INDEX(AX$407:AX$418,$D1206)+INDEX(AX$394:AX$405,$D1206)+AX1161*(1+$E1206))</f>
        <v/>
      </c>
      <c r="AY1206" s="40">
        <f>AY1188*Settings!$C$13*(INDEX(AY$407:AY$418,$D1206)+INDEX(AY$394:AY$405,$D1206)+AY1161*(1+$E1206))</f>
        <v/>
      </c>
    </row>
    <row r="1207" hidden="1" outlineLevel="2">
      <c r="A1207" s="14" t="inlineStr">
        <is>
          <t>rtx</t>
        </is>
      </c>
      <c r="B1207" s="14" t="inlineStr">
        <is>
          <t>gso</t>
        </is>
      </c>
      <c r="C1207" s="14" t="inlineStr">
        <is>
          <t>ral</t>
        </is>
      </c>
      <c r="D1207" s="32">
        <f>INDEX(Inputs!$U$5:$U$132,MATCH($B1207&amp;"|"&amp;$C1207,Inputs!$A$5:$A$132,0))</f>
        <v/>
      </c>
      <c r="E1207" s="32">
        <f>INDEX(Inputs!$V$5:$V$132,MATCH($B1207&amp;"|"&amp;$C1207,Inputs!$A$5:$A$132,0))</f>
        <v/>
      </c>
      <c r="F1207" s="36" t="n"/>
      <c r="G1207" s="36" t="n"/>
      <c r="H1207" s="14">
        <f>INDEX(VarLab,MATCH($A1207,VarKey,0))&amp;INDEX(MemLab,MATCH($C1207&amp;"|"&amp;$B1207,MemKey,0))</f>
        <v/>
      </c>
      <c r="I1207" s="14">
        <f>INDEX(VarUnit,MATCH($A1207,VarKey,0))</f>
        <v/>
      </c>
      <c r="J1207" s="14">
        <f>INDEX(VarSrc,MATCH($A1207,VarKey,0))</f>
        <v/>
      </c>
      <c r="K1207" s="11">
        <f>CodePrefix&amp;$A1207&amp;IF($C1207="","","."&amp;$C1207&amp;"."&amp;$B1207)&amp;INDEX(VarEnd,MATCH($A1207,VarKey,0))&amp;K$5</f>
        <v/>
      </c>
      <c r="L1207" s="39">
        <f>L1189*Settings!$C$13*(INDEX(L$407:L$418,$D1207)+INDEX(L$394:L$405,$D1207)+L1162*(1+$E1207))</f>
        <v/>
      </c>
      <c r="M1207" s="40">
        <f>M1189*Settings!$C$13*(INDEX(M$407:M$418,$D1207)+INDEX(M$394:M$405,$D1207)+M1162*(1+$E1207))</f>
        <v/>
      </c>
      <c r="N1207" s="40">
        <f>N1189*Settings!$C$13*(INDEX(N$407:N$418,$D1207)+INDEX(N$394:N$405,$D1207)+N1162*(1+$E1207))</f>
        <v/>
      </c>
      <c r="O1207" s="40">
        <f>O1189*Settings!$C$13*(INDEX(O$407:O$418,$D1207)+INDEX(O$394:O$405,$D1207)+O1162*(1+$E1207))</f>
        <v/>
      </c>
      <c r="P1207" s="40">
        <f>P1189*Settings!$C$13*(INDEX(P$407:P$418,$D1207)+INDEX(P$394:P$405,$D1207)+P1162*(1+$E1207))</f>
        <v/>
      </c>
      <c r="Q1207" s="40">
        <f>Q1189*Settings!$C$13*(INDEX(Q$407:Q$418,$D1207)+INDEX(Q$394:Q$405,$D1207)+Q1162*(1+$E1207))</f>
        <v/>
      </c>
      <c r="R1207" s="40">
        <f>R1189*Settings!$C$13*(INDEX(R$407:R$418,$D1207)+INDEX(R$394:R$405,$D1207)+R1162*(1+$E1207))</f>
        <v/>
      </c>
      <c r="S1207" s="40">
        <f>S1189*Settings!$C$13*(INDEX(S$407:S$418,$D1207)+INDEX(S$394:S$405,$D1207)+S1162*(1+$E1207))</f>
        <v/>
      </c>
      <c r="T1207" s="40">
        <f>T1189*Settings!$C$13*(INDEX(T$407:T$418,$D1207)+INDEX(T$394:T$405,$D1207)+T1162*(1+$E1207))</f>
        <v/>
      </c>
      <c r="U1207" s="40">
        <f>U1189*Settings!$C$13*(INDEX(U$407:U$418,$D1207)+INDEX(U$394:U$405,$D1207)+U1162*(1+$E1207))</f>
        <v/>
      </c>
      <c r="V1207" s="40">
        <f>V1189*Settings!$C$13*(INDEX(V$407:V$418,$D1207)+INDEX(V$394:V$405,$D1207)+V1162*(1+$E1207))</f>
        <v/>
      </c>
      <c r="W1207" s="40">
        <f>W1189*Settings!$C$13*(INDEX(W$407:W$418,$D1207)+INDEX(W$394:W$405,$D1207)+W1162*(1+$E1207))</f>
        <v/>
      </c>
      <c r="X1207" s="40">
        <f>X1189*Settings!$C$13*(INDEX(X$407:X$418,$D1207)+INDEX(X$394:X$405,$D1207)+X1162*(1+$E1207))</f>
        <v/>
      </c>
      <c r="Y1207" s="40">
        <f>Y1189*Settings!$C$13*(INDEX(Y$407:Y$418,$D1207)+INDEX(Y$394:Y$405,$D1207)+Y1162*(1+$E1207))</f>
        <v/>
      </c>
      <c r="Z1207" s="40">
        <f>Z1189*Settings!$C$13*(INDEX(Z$407:Z$418,$D1207)+INDEX(Z$394:Z$405,$D1207)+Z1162*(1+$E1207))</f>
        <v/>
      </c>
      <c r="AA1207" s="40">
        <f>AA1189*Settings!$C$13*(INDEX(AA$407:AA$418,$D1207)+INDEX(AA$394:AA$405,$D1207)+AA1162*(1+$E1207))</f>
        <v/>
      </c>
      <c r="AB1207" s="40">
        <f>AB1189*Settings!$C$13*(INDEX(AB$407:AB$418,$D1207)+INDEX(AB$394:AB$405,$D1207)+AB1162*(1+$E1207))</f>
        <v/>
      </c>
      <c r="AC1207" s="40">
        <f>AC1189*Settings!$C$13*(INDEX(AC$407:AC$418,$D1207)+INDEX(AC$394:AC$405,$D1207)+AC1162*(1+$E1207))</f>
        <v/>
      </c>
      <c r="AD1207" s="40">
        <f>AD1189*Settings!$C$13*(INDEX(AD$407:AD$418,$D1207)+INDEX(AD$394:AD$405,$D1207)+AD1162*(1+$E1207))</f>
        <v/>
      </c>
      <c r="AF1207" s="11">
        <f>CodePrefix&amp;$A1207&amp;IF($C1207="","","."&amp;$C1207&amp;"."&amp;$B1207)&amp;INDEX(VarEnd,MATCH($A1207,VarKey,0))&amp;AF$5</f>
        <v/>
      </c>
      <c r="AG1207" s="39">
        <f>AG1189*Settings!$C$13*(INDEX(AG$407:AG$418,$D1207)+INDEX(AG$394:AG$405,$D1207)+AG1162*(1+$E1207))</f>
        <v/>
      </c>
      <c r="AH1207" s="40">
        <f>AH1189*Settings!$C$13*(INDEX(AH$407:AH$418,$D1207)+INDEX(AH$394:AH$405,$D1207)+AH1162*(1+$E1207))</f>
        <v/>
      </c>
      <c r="AI1207" s="40">
        <f>AI1189*Settings!$C$13*(INDEX(AI$407:AI$418,$D1207)+INDEX(AI$394:AI$405,$D1207)+AI1162*(1+$E1207))</f>
        <v/>
      </c>
      <c r="AJ1207" s="40">
        <f>AJ1189*Settings!$C$13*(INDEX(AJ$407:AJ$418,$D1207)+INDEX(AJ$394:AJ$405,$D1207)+AJ1162*(1+$E1207))</f>
        <v/>
      </c>
      <c r="AK1207" s="40">
        <f>AK1189*Settings!$C$13*(INDEX(AK$407:AK$418,$D1207)+INDEX(AK$394:AK$405,$D1207)+AK1162*(1+$E1207))</f>
        <v/>
      </c>
      <c r="AL1207" s="40">
        <f>AL1189*Settings!$C$13*(INDEX(AL$407:AL$418,$D1207)+INDEX(AL$394:AL$405,$D1207)+AL1162*(1+$E1207))</f>
        <v/>
      </c>
      <c r="AM1207" s="40">
        <f>AM1189*Settings!$C$13*(INDEX(AM$407:AM$418,$D1207)+INDEX(AM$394:AM$405,$D1207)+AM1162*(1+$E1207))</f>
        <v/>
      </c>
      <c r="AN1207" s="40">
        <f>AN1189*Settings!$C$13*(INDEX(AN$407:AN$418,$D1207)+INDEX(AN$394:AN$405,$D1207)+AN1162*(1+$E1207))</f>
        <v/>
      </c>
      <c r="AO1207" s="40">
        <f>AO1189*Settings!$C$13*(INDEX(AO$407:AO$418,$D1207)+INDEX(AO$394:AO$405,$D1207)+AO1162*(1+$E1207))</f>
        <v/>
      </c>
      <c r="AP1207" s="40">
        <f>AP1189*Settings!$C$13*(INDEX(AP$407:AP$418,$D1207)+INDEX(AP$394:AP$405,$D1207)+AP1162*(1+$E1207))</f>
        <v/>
      </c>
      <c r="AQ1207" s="40">
        <f>AQ1189*Settings!$C$13*(INDEX(AQ$407:AQ$418,$D1207)+INDEX(AQ$394:AQ$405,$D1207)+AQ1162*(1+$E1207))</f>
        <v/>
      </c>
      <c r="AR1207" s="40">
        <f>AR1189*Settings!$C$13*(INDEX(AR$407:AR$418,$D1207)+INDEX(AR$394:AR$405,$D1207)+AR1162*(1+$E1207))</f>
        <v/>
      </c>
      <c r="AS1207" s="40">
        <f>AS1189*Settings!$C$13*(INDEX(AS$407:AS$418,$D1207)+INDEX(AS$394:AS$405,$D1207)+AS1162*(1+$E1207))</f>
        <v/>
      </c>
      <c r="AT1207" s="40">
        <f>AT1189*Settings!$C$13*(INDEX(AT$407:AT$418,$D1207)+INDEX(AT$394:AT$405,$D1207)+AT1162*(1+$E1207))</f>
        <v/>
      </c>
      <c r="AU1207" s="40">
        <f>AU1189*Settings!$C$13*(INDEX(AU$407:AU$418,$D1207)+INDEX(AU$394:AU$405,$D1207)+AU1162*(1+$E1207))</f>
        <v/>
      </c>
      <c r="AV1207" s="40">
        <f>AV1189*Settings!$C$13*(INDEX(AV$407:AV$418,$D1207)+INDEX(AV$394:AV$405,$D1207)+AV1162*(1+$E1207))</f>
        <v/>
      </c>
      <c r="AW1207" s="40">
        <f>AW1189*Settings!$C$13*(INDEX(AW$407:AW$418,$D1207)+INDEX(AW$394:AW$405,$D1207)+AW1162*(1+$E1207))</f>
        <v/>
      </c>
      <c r="AX1207" s="40">
        <f>AX1189*Settings!$C$13*(INDEX(AX$407:AX$418,$D1207)+INDEX(AX$394:AX$405,$D1207)+AX1162*(1+$E1207))</f>
        <v/>
      </c>
      <c r="AY1207" s="40">
        <f>AY1189*Settings!$C$13*(INDEX(AY$407:AY$418,$D1207)+INDEX(AY$394:AY$405,$D1207)+AY1162*(1+$E1207))</f>
        <v/>
      </c>
    </row>
    <row r="1208" hidden="1" outlineLevel="2">
      <c r="A1208" s="14" t="inlineStr">
        <is>
          <t>rtx</t>
        </is>
      </c>
      <c r="B1208" s="14" t="inlineStr">
        <is>
          <t>die</t>
        </is>
      </c>
      <c r="C1208" s="14" t="inlineStr">
        <is>
          <t>ral</t>
        </is>
      </c>
      <c r="D1208" s="32">
        <f>INDEX(Inputs!$U$5:$U$132,MATCH($B1208&amp;"|"&amp;$C1208,Inputs!$A$5:$A$132,0))</f>
        <v/>
      </c>
      <c r="E1208" s="32">
        <f>INDEX(Inputs!$V$5:$V$132,MATCH($B1208&amp;"|"&amp;$C1208,Inputs!$A$5:$A$132,0))</f>
        <v/>
      </c>
      <c r="F1208" s="36" t="n"/>
      <c r="G1208" s="36" t="n"/>
      <c r="H1208" s="14">
        <f>INDEX(VarLab,MATCH($A1208,VarKey,0))&amp;INDEX(MemLab,MATCH($C1208&amp;"|"&amp;$B1208,MemKey,0))</f>
        <v/>
      </c>
      <c r="I1208" s="14">
        <f>INDEX(VarUnit,MATCH($A1208,VarKey,0))</f>
        <v/>
      </c>
      <c r="J1208" s="14">
        <f>INDEX(VarSrc,MATCH($A1208,VarKey,0))</f>
        <v/>
      </c>
      <c r="K1208" s="11">
        <f>CodePrefix&amp;$A1208&amp;IF($C1208="","","."&amp;$C1208&amp;"."&amp;$B1208)&amp;INDEX(VarEnd,MATCH($A1208,VarKey,0))&amp;K$5</f>
        <v/>
      </c>
      <c r="L1208" s="39">
        <f>L1190*Settings!$C$13*(INDEX(L$407:L$418,$D1208)+INDEX(L$394:L$405,$D1208)+L1163*(1+$E1208))</f>
        <v/>
      </c>
      <c r="M1208" s="40">
        <f>M1190*Settings!$C$13*(INDEX(M$407:M$418,$D1208)+INDEX(M$394:M$405,$D1208)+M1163*(1+$E1208))</f>
        <v/>
      </c>
      <c r="N1208" s="40">
        <f>N1190*Settings!$C$13*(INDEX(N$407:N$418,$D1208)+INDEX(N$394:N$405,$D1208)+N1163*(1+$E1208))</f>
        <v/>
      </c>
      <c r="O1208" s="40">
        <f>O1190*Settings!$C$13*(INDEX(O$407:O$418,$D1208)+INDEX(O$394:O$405,$D1208)+O1163*(1+$E1208))</f>
        <v/>
      </c>
      <c r="P1208" s="40">
        <f>P1190*Settings!$C$13*(INDEX(P$407:P$418,$D1208)+INDEX(P$394:P$405,$D1208)+P1163*(1+$E1208))</f>
        <v/>
      </c>
      <c r="Q1208" s="40">
        <f>Q1190*Settings!$C$13*(INDEX(Q$407:Q$418,$D1208)+INDEX(Q$394:Q$405,$D1208)+Q1163*(1+$E1208))</f>
        <v/>
      </c>
      <c r="R1208" s="40">
        <f>R1190*Settings!$C$13*(INDEX(R$407:R$418,$D1208)+INDEX(R$394:R$405,$D1208)+R1163*(1+$E1208))</f>
        <v/>
      </c>
      <c r="S1208" s="40">
        <f>S1190*Settings!$C$13*(INDEX(S$407:S$418,$D1208)+INDEX(S$394:S$405,$D1208)+S1163*(1+$E1208))</f>
        <v/>
      </c>
      <c r="T1208" s="40">
        <f>T1190*Settings!$C$13*(INDEX(T$407:T$418,$D1208)+INDEX(T$394:T$405,$D1208)+T1163*(1+$E1208))</f>
        <v/>
      </c>
      <c r="U1208" s="40">
        <f>U1190*Settings!$C$13*(INDEX(U$407:U$418,$D1208)+INDEX(U$394:U$405,$D1208)+U1163*(1+$E1208))</f>
        <v/>
      </c>
      <c r="V1208" s="40">
        <f>V1190*Settings!$C$13*(INDEX(V$407:V$418,$D1208)+INDEX(V$394:V$405,$D1208)+V1163*(1+$E1208))</f>
        <v/>
      </c>
      <c r="W1208" s="40">
        <f>W1190*Settings!$C$13*(INDEX(W$407:W$418,$D1208)+INDEX(W$394:W$405,$D1208)+W1163*(1+$E1208))</f>
        <v/>
      </c>
      <c r="X1208" s="40">
        <f>X1190*Settings!$C$13*(INDEX(X$407:X$418,$D1208)+INDEX(X$394:X$405,$D1208)+X1163*(1+$E1208))</f>
        <v/>
      </c>
      <c r="Y1208" s="40">
        <f>Y1190*Settings!$C$13*(INDEX(Y$407:Y$418,$D1208)+INDEX(Y$394:Y$405,$D1208)+Y1163*(1+$E1208))</f>
        <v/>
      </c>
      <c r="Z1208" s="40">
        <f>Z1190*Settings!$C$13*(INDEX(Z$407:Z$418,$D1208)+INDEX(Z$394:Z$405,$D1208)+Z1163*(1+$E1208))</f>
        <v/>
      </c>
      <c r="AA1208" s="40">
        <f>AA1190*Settings!$C$13*(INDEX(AA$407:AA$418,$D1208)+INDEX(AA$394:AA$405,$D1208)+AA1163*(1+$E1208))</f>
        <v/>
      </c>
      <c r="AB1208" s="40">
        <f>AB1190*Settings!$C$13*(INDEX(AB$407:AB$418,$D1208)+INDEX(AB$394:AB$405,$D1208)+AB1163*(1+$E1208))</f>
        <v/>
      </c>
      <c r="AC1208" s="40">
        <f>AC1190*Settings!$C$13*(INDEX(AC$407:AC$418,$D1208)+INDEX(AC$394:AC$405,$D1208)+AC1163*(1+$E1208))</f>
        <v/>
      </c>
      <c r="AD1208" s="40">
        <f>AD1190*Settings!$C$13*(INDEX(AD$407:AD$418,$D1208)+INDEX(AD$394:AD$405,$D1208)+AD1163*(1+$E1208))</f>
        <v/>
      </c>
      <c r="AF1208" s="11">
        <f>CodePrefix&amp;$A1208&amp;IF($C1208="","","."&amp;$C1208&amp;"."&amp;$B1208)&amp;INDEX(VarEnd,MATCH($A1208,VarKey,0))&amp;AF$5</f>
        <v/>
      </c>
      <c r="AG1208" s="39">
        <f>AG1190*Settings!$C$13*(INDEX(AG$407:AG$418,$D1208)+INDEX(AG$394:AG$405,$D1208)+AG1163*(1+$E1208))</f>
        <v/>
      </c>
      <c r="AH1208" s="40">
        <f>AH1190*Settings!$C$13*(INDEX(AH$407:AH$418,$D1208)+INDEX(AH$394:AH$405,$D1208)+AH1163*(1+$E1208))</f>
        <v/>
      </c>
      <c r="AI1208" s="40">
        <f>AI1190*Settings!$C$13*(INDEX(AI$407:AI$418,$D1208)+INDEX(AI$394:AI$405,$D1208)+AI1163*(1+$E1208))</f>
        <v/>
      </c>
      <c r="AJ1208" s="40">
        <f>AJ1190*Settings!$C$13*(INDEX(AJ$407:AJ$418,$D1208)+INDEX(AJ$394:AJ$405,$D1208)+AJ1163*(1+$E1208))</f>
        <v/>
      </c>
      <c r="AK1208" s="40">
        <f>AK1190*Settings!$C$13*(INDEX(AK$407:AK$418,$D1208)+INDEX(AK$394:AK$405,$D1208)+AK1163*(1+$E1208))</f>
        <v/>
      </c>
      <c r="AL1208" s="40">
        <f>AL1190*Settings!$C$13*(INDEX(AL$407:AL$418,$D1208)+INDEX(AL$394:AL$405,$D1208)+AL1163*(1+$E1208))</f>
        <v/>
      </c>
      <c r="AM1208" s="40">
        <f>AM1190*Settings!$C$13*(INDEX(AM$407:AM$418,$D1208)+INDEX(AM$394:AM$405,$D1208)+AM1163*(1+$E1208))</f>
        <v/>
      </c>
      <c r="AN1208" s="40">
        <f>AN1190*Settings!$C$13*(INDEX(AN$407:AN$418,$D1208)+INDEX(AN$394:AN$405,$D1208)+AN1163*(1+$E1208))</f>
        <v/>
      </c>
      <c r="AO1208" s="40">
        <f>AO1190*Settings!$C$13*(INDEX(AO$407:AO$418,$D1208)+INDEX(AO$394:AO$405,$D1208)+AO1163*(1+$E1208))</f>
        <v/>
      </c>
      <c r="AP1208" s="40">
        <f>AP1190*Settings!$C$13*(INDEX(AP$407:AP$418,$D1208)+INDEX(AP$394:AP$405,$D1208)+AP1163*(1+$E1208))</f>
        <v/>
      </c>
      <c r="AQ1208" s="40">
        <f>AQ1190*Settings!$C$13*(INDEX(AQ$407:AQ$418,$D1208)+INDEX(AQ$394:AQ$405,$D1208)+AQ1163*(1+$E1208))</f>
        <v/>
      </c>
      <c r="AR1208" s="40">
        <f>AR1190*Settings!$C$13*(INDEX(AR$407:AR$418,$D1208)+INDEX(AR$394:AR$405,$D1208)+AR1163*(1+$E1208))</f>
        <v/>
      </c>
      <c r="AS1208" s="40">
        <f>AS1190*Settings!$C$13*(INDEX(AS$407:AS$418,$D1208)+INDEX(AS$394:AS$405,$D1208)+AS1163*(1+$E1208))</f>
        <v/>
      </c>
      <c r="AT1208" s="40">
        <f>AT1190*Settings!$C$13*(INDEX(AT$407:AT$418,$D1208)+INDEX(AT$394:AT$405,$D1208)+AT1163*(1+$E1208))</f>
        <v/>
      </c>
      <c r="AU1208" s="40">
        <f>AU1190*Settings!$C$13*(INDEX(AU$407:AU$418,$D1208)+INDEX(AU$394:AU$405,$D1208)+AU1163*(1+$E1208))</f>
        <v/>
      </c>
      <c r="AV1208" s="40">
        <f>AV1190*Settings!$C$13*(INDEX(AV$407:AV$418,$D1208)+INDEX(AV$394:AV$405,$D1208)+AV1163*(1+$E1208))</f>
        <v/>
      </c>
      <c r="AW1208" s="40">
        <f>AW1190*Settings!$C$13*(INDEX(AW$407:AW$418,$D1208)+INDEX(AW$394:AW$405,$D1208)+AW1163*(1+$E1208))</f>
        <v/>
      </c>
      <c r="AX1208" s="40">
        <f>AX1190*Settings!$C$13*(INDEX(AX$407:AX$418,$D1208)+INDEX(AX$394:AX$405,$D1208)+AX1163*(1+$E1208))</f>
        <v/>
      </c>
      <c r="AY1208" s="40">
        <f>AY1190*Settings!$C$13*(INDEX(AY$407:AY$418,$D1208)+INDEX(AY$394:AY$405,$D1208)+AY1163*(1+$E1208))</f>
        <v/>
      </c>
    </row>
    <row r="1209" hidden="1" outlineLevel="2">
      <c r="A1209" s="14" t="inlineStr">
        <is>
          <t>rtx</t>
        </is>
      </c>
      <c r="B1209" s="14" t="inlineStr">
        <is>
          <t>lpg</t>
        </is>
      </c>
      <c r="C1209" s="14" t="inlineStr">
        <is>
          <t>ral</t>
        </is>
      </c>
      <c r="D1209" s="32">
        <f>INDEX(Inputs!$U$5:$U$132,MATCH($B1209&amp;"|"&amp;$C1209,Inputs!$A$5:$A$132,0))</f>
        <v/>
      </c>
      <c r="E1209" s="32">
        <f>INDEX(Inputs!$V$5:$V$132,MATCH($B1209&amp;"|"&amp;$C1209,Inputs!$A$5:$A$132,0))</f>
        <v/>
      </c>
      <c r="F1209" s="36" t="n"/>
      <c r="G1209" s="36" t="n"/>
      <c r="H1209" s="14">
        <f>INDEX(VarLab,MATCH($A1209,VarKey,0))&amp;INDEX(MemLab,MATCH($C1209&amp;"|"&amp;$B1209,MemKey,0))</f>
        <v/>
      </c>
      <c r="I1209" s="14">
        <f>INDEX(VarUnit,MATCH($A1209,VarKey,0))</f>
        <v/>
      </c>
      <c r="J1209" s="14">
        <f>INDEX(VarSrc,MATCH($A1209,VarKey,0))</f>
        <v/>
      </c>
      <c r="K1209" s="11">
        <f>CodePrefix&amp;$A1209&amp;IF($C1209="","","."&amp;$C1209&amp;"."&amp;$B1209)&amp;INDEX(VarEnd,MATCH($A1209,VarKey,0))&amp;K$5</f>
        <v/>
      </c>
      <c r="L1209" s="39">
        <f>L1191*Settings!$C$13*(INDEX(L$407:L$418,$D1209)+INDEX(L$394:L$405,$D1209)+L1164*(1+$E1209))</f>
        <v/>
      </c>
      <c r="M1209" s="40">
        <f>M1191*Settings!$C$13*(INDEX(M$407:M$418,$D1209)+INDEX(M$394:M$405,$D1209)+M1164*(1+$E1209))</f>
        <v/>
      </c>
      <c r="N1209" s="40">
        <f>N1191*Settings!$C$13*(INDEX(N$407:N$418,$D1209)+INDEX(N$394:N$405,$D1209)+N1164*(1+$E1209))</f>
        <v/>
      </c>
      <c r="O1209" s="40">
        <f>O1191*Settings!$C$13*(INDEX(O$407:O$418,$D1209)+INDEX(O$394:O$405,$D1209)+O1164*(1+$E1209))</f>
        <v/>
      </c>
      <c r="P1209" s="40">
        <f>P1191*Settings!$C$13*(INDEX(P$407:P$418,$D1209)+INDEX(P$394:P$405,$D1209)+P1164*(1+$E1209))</f>
        <v/>
      </c>
      <c r="Q1209" s="40">
        <f>Q1191*Settings!$C$13*(INDEX(Q$407:Q$418,$D1209)+INDEX(Q$394:Q$405,$D1209)+Q1164*(1+$E1209))</f>
        <v/>
      </c>
      <c r="R1209" s="40">
        <f>R1191*Settings!$C$13*(INDEX(R$407:R$418,$D1209)+INDEX(R$394:R$405,$D1209)+R1164*(1+$E1209))</f>
        <v/>
      </c>
      <c r="S1209" s="40">
        <f>S1191*Settings!$C$13*(INDEX(S$407:S$418,$D1209)+INDEX(S$394:S$405,$D1209)+S1164*(1+$E1209))</f>
        <v/>
      </c>
      <c r="T1209" s="40">
        <f>T1191*Settings!$C$13*(INDEX(T$407:T$418,$D1209)+INDEX(T$394:T$405,$D1209)+T1164*(1+$E1209))</f>
        <v/>
      </c>
      <c r="U1209" s="40">
        <f>U1191*Settings!$C$13*(INDEX(U$407:U$418,$D1209)+INDEX(U$394:U$405,$D1209)+U1164*(1+$E1209))</f>
        <v/>
      </c>
      <c r="V1209" s="40">
        <f>V1191*Settings!$C$13*(INDEX(V$407:V$418,$D1209)+INDEX(V$394:V$405,$D1209)+V1164*(1+$E1209))</f>
        <v/>
      </c>
      <c r="W1209" s="40">
        <f>W1191*Settings!$C$13*(INDEX(W$407:W$418,$D1209)+INDEX(W$394:W$405,$D1209)+W1164*(1+$E1209))</f>
        <v/>
      </c>
      <c r="X1209" s="40">
        <f>X1191*Settings!$C$13*(INDEX(X$407:X$418,$D1209)+INDEX(X$394:X$405,$D1209)+X1164*(1+$E1209))</f>
        <v/>
      </c>
      <c r="Y1209" s="40">
        <f>Y1191*Settings!$C$13*(INDEX(Y$407:Y$418,$D1209)+INDEX(Y$394:Y$405,$D1209)+Y1164*(1+$E1209))</f>
        <v/>
      </c>
      <c r="Z1209" s="40">
        <f>Z1191*Settings!$C$13*(INDEX(Z$407:Z$418,$D1209)+INDEX(Z$394:Z$405,$D1209)+Z1164*(1+$E1209))</f>
        <v/>
      </c>
      <c r="AA1209" s="40">
        <f>AA1191*Settings!$C$13*(INDEX(AA$407:AA$418,$D1209)+INDEX(AA$394:AA$405,$D1209)+AA1164*(1+$E1209))</f>
        <v/>
      </c>
      <c r="AB1209" s="40">
        <f>AB1191*Settings!$C$13*(INDEX(AB$407:AB$418,$D1209)+INDEX(AB$394:AB$405,$D1209)+AB1164*(1+$E1209))</f>
        <v/>
      </c>
      <c r="AC1209" s="40">
        <f>AC1191*Settings!$C$13*(INDEX(AC$407:AC$418,$D1209)+INDEX(AC$394:AC$405,$D1209)+AC1164*(1+$E1209))</f>
        <v/>
      </c>
      <c r="AD1209" s="40">
        <f>AD1191*Settings!$C$13*(INDEX(AD$407:AD$418,$D1209)+INDEX(AD$394:AD$405,$D1209)+AD1164*(1+$E1209))</f>
        <v/>
      </c>
      <c r="AF1209" s="11">
        <f>CodePrefix&amp;$A1209&amp;IF($C1209="","","."&amp;$C1209&amp;"."&amp;$B1209)&amp;INDEX(VarEnd,MATCH($A1209,VarKey,0))&amp;AF$5</f>
        <v/>
      </c>
      <c r="AG1209" s="39">
        <f>AG1191*Settings!$C$13*(INDEX(AG$407:AG$418,$D1209)+INDEX(AG$394:AG$405,$D1209)+AG1164*(1+$E1209))</f>
        <v/>
      </c>
      <c r="AH1209" s="40">
        <f>AH1191*Settings!$C$13*(INDEX(AH$407:AH$418,$D1209)+INDEX(AH$394:AH$405,$D1209)+AH1164*(1+$E1209))</f>
        <v/>
      </c>
      <c r="AI1209" s="40">
        <f>AI1191*Settings!$C$13*(INDEX(AI$407:AI$418,$D1209)+INDEX(AI$394:AI$405,$D1209)+AI1164*(1+$E1209))</f>
        <v/>
      </c>
      <c r="AJ1209" s="40">
        <f>AJ1191*Settings!$C$13*(INDEX(AJ$407:AJ$418,$D1209)+INDEX(AJ$394:AJ$405,$D1209)+AJ1164*(1+$E1209))</f>
        <v/>
      </c>
      <c r="AK1209" s="40">
        <f>AK1191*Settings!$C$13*(INDEX(AK$407:AK$418,$D1209)+INDEX(AK$394:AK$405,$D1209)+AK1164*(1+$E1209))</f>
        <v/>
      </c>
      <c r="AL1209" s="40">
        <f>AL1191*Settings!$C$13*(INDEX(AL$407:AL$418,$D1209)+INDEX(AL$394:AL$405,$D1209)+AL1164*(1+$E1209))</f>
        <v/>
      </c>
      <c r="AM1209" s="40">
        <f>AM1191*Settings!$C$13*(INDEX(AM$407:AM$418,$D1209)+INDEX(AM$394:AM$405,$D1209)+AM1164*(1+$E1209))</f>
        <v/>
      </c>
      <c r="AN1209" s="40">
        <f>AN1191*Settings!$C$13*(INDEX(AN$407:AN$418,$D1209)+INDEX(AN$394:AN$405,$D1209)+AN1164*(1+$E1209))</f>
        <v/>
      </c>
      <c r="AO1209" s="40">
        <f>AO1191*Settings!$C$13*(INDEX(AO$407:AO$418,$D1209)+INDEX(AO$394:AO$405,$D1209)+AO1164*(1+$E1209))</f>
        <v/>
      </c>
      <c r="AP1209" s="40">
        <f>AP1191*Settings!$C$13*(INDEX(AP$407:AP$418,$D1209)+INDEX(AP$394:AP$405,$D1209)+AP1164*(1+$E1209))</f>
        <v/>
      </c>
      <c r="AQ1209" s="40">
        <f>AQ1191*Settings!$C$13*(INDEX(AQ$407:AQ$418,$D1209)+INDEX(AQ$394:AQ$405,$D1209)+AQ1164*(1+$E1209))</f>
        <v/>
      </c>
      <c r="AR1209" s="40">
        <f>AR1191*Settings!$C$13*(INDEX(AR$407:AR$418,$D1209)+INDEX(AR$394:AR$405,$D1209)+AR1164*(1+$E1209))</f>
        <v/>
      </c>
      <c r="AS1209" s="40">
        <f>AS1191*Settings!$C$13*(INDEX(AS$407:AS$418,$D1209)+INDEX(AS$394:AS$405,$D1209)+AS1164*(1+$E1209))</f>
        <v/>
      </c>
      <c r="AT1209" s="40">
        <f>AT1191*Settings!$C$13*(INDEX(AT$407:AT$418,$D1209)+INDEX(AT$394:AT$405,$D1209)+AT1164*(1+$E1209))</f>
        <v/>
      </c>
      <c r="AU1209" s="40">
        <f>AU1191*Settings!$C$13*(INDEX(AU$407:AU$418,$D1209)+INDEX(AU$394:AU$405,$D1209)+AU1164*(1+$E1209))</f>
        <v/>
      </c>
      <c r="AV1209" s="40">
        <f>AV1191*Settings!$C$13*(INDEX(AV$407:AV$418,$D1209)+INDEX(AV$394:AV$405,$D1209)+AV1164*(1+$E1209))</f>
        <v/>
      </c>
      <c r="AW1209" s="40">
        <f>AW1191*Settings!$C$13*(INDEX(AW$407:AW$418,$D1209)+INDEX(AW$394:AW$405,$D1209)+AW1164*(1+$E1209))</f>
        <v/>
      </c>
      <c r="AX1209" s="40">
        <f>AX1191*Settings!$C$13*(INDEX(AX$407:AX$418,$D1209)+INDEX(AX$394:AX$405,$D1209)+AX1164*(1+$E1209))</f>
        <v/>
      </c>
      <c r="AY1209" s="40">
        <f>AY1191*Settings!$C$13*(INDEX(AY$407:AY$418,$D1209)+INDEX(AY$394:AY$405,$D1209)+AY1164*(1+$E1209))</f>
        <v/>
      </c>
    </row>
    <row r="1210" hidden="1" outlineLevel="2">
      <c r="A1210" s="14" t="inlineStr">
        <is>
          <t>rtx</t>
        </is>
      </c>
      <c r="B1210" s="14" t="inlineStr">
        <is>
          <t>ker</t>
        </is>
      </c>
      <c r="C1210" s="14" t="inlineStr">
        <is>
          <t>ral</t>
        </is>
      </c>
      <c r="D1210" s="32">
        <f>INDEX(Inputs!$U$5:$U$132,MATCH($B1210&amp;"|"&amp;$C1210,Inputs!$A$5:$A$132,0))</f>
        <v/>
      </c>
      <c r="E1210" s="32">
        <f>INDEX(Inputs!$V$5:$V$132,MATCH($B1210&amp;"|"&amp;$C1210,Inputs!$A$5:$A$132,0))</f>
        <v/>
      </c>
      <c r="F1210" s="36" t="n"/>
      <c r="G1210" s="36" t="n"/>
      <c r="H1210" s="14">
        <f>INDEX(VarLab,MATCH($A1210,VarKey,0))&amp;INDEX(MemLab,MATCH($C1210&amp;"|"&amp;$B1210,MemKey,0))</f>
        <v/>
      </c>
      <c r="I1210" s="14">
        <f>INDEX(VarUnit,MATCH($A1210,VarKey,0))</f>
        <v/>
      </c>
      <c r="J1210" s="14">
        <f>INDEX(VarSrc,MATCH($A1210,VarKey,0))</f>
        <v/>
      </c>
      <c r="K1210" s="11">
        <f>CodePrefix&amp;$A1210&amp;IF($C1210="","","."&amp;$C1210&amp;"."&amp;$B1210)&amp;INDEX(VarEnd,MATCH($A1210,VarKey,0))&amp;K$5</f>
        <v/>
      </c>
      <c r="L1210" s="39">
        <f>L1192*Settings!$C$13*(INDEX(L$407:L$418,$D1210)+INDEX(L$394:L$405,$D1210)+L1165*(1+$E1210))</f>
        <v/>
      </c>
      <c r="M1210" s="40">
        <f>M1192*Settings!$C$13*(INDEX(M$407:M$418,$D1210)+INDEX(M$394:M$405,$D1210)+M1165*(1+$E1210))</f>
        <v/>
      </c>
      <c r="N1210" s="40">
        <f>N1192*Settings!$C$13*(INDEX(N$407:N$418,$D1210)+INDEX(N$394:N$405,$D1210)+N1165*(1+$E1210))</f>
        <v/>
      </c>
      <c r="O1210" s="40">
        <f>O1192*Settings!$C$13*(INDEX(O$407:O$418,$D1210)+INDEX(O$394:O$405,$D1210)+O1165*(1+$E1210))</f>
        <v/>
      </c>
      <c r="P1210" s="40">
        <f>P1192*Settings!$C$13*(INDEX(P$407:P$418,$D1210)+INDEX(P$394:P$405,$D1210)+P1165*(1+$E1210))</f>
        <v/>
      </c>
      <c r="Q1210" s="40">
        <f>Q1192*Settings!$C$13*(INDEX(Q$407:Q$418,$D1210)+INDEX(Q$394:Q$405,$D1210)+Q1165*(1+$E1210))</f>
        <v/>
      </c>
      <c r="R1210" s="40">
        <f>R1192*Settings!$C$13*(INDEX(R$407:R$418,$D1210)+INDEX(R$394:R$405,$D1210)+R1165*(1+$E1210))</f>
        <v/>
      </c>
      <c r="S1210" s="40">
        <f>S1192*Settings!$C$13*(INDEX(S$407:S$418,$D1210)+INDEX(S$394:S$405,$D1210)+S1165*(1+$E1210))</f>
        <v/>
      </c>
      <c r="T1210" s="40">
        <f>T1192*Settings!$C$13*(INDEX(T$407:T$418,$D1210)+INDEX(T$394:T$405,$D1210)+T1165*(1+$E1210))</f>
        <v/>
      </c>
      <c r="U1210" s="40">
        <f>U1192*Settings!$C$13*(INDEX(U$407:U$418,$D1210)+INDEX(U$394:U$405,$D1210)+U1165*(1+$E1210))</f>
        <v/>
      </c>
      <c r="V1210" s="40">
        <f>V1192*Settings!$C$13*(INDEX(V$407:V$418,$D1210)+INDEX(V$394:V$405,$D1210)+V1165*(1+$E1210))</f>
        <v/>
      </c>
      <c r="W1210" s="40">
        <f>W1192*Settings!$C$13*(INDEX(W$407:W$418,$D1210)+INDEX(W$394:W$405,$D1210)+W1165*(1+$E1210))</f>
        <v/>
      </c>
      <c r="X1210" s="40">
        <f>X1192*Settings!$C$13*(INDEX(X$407:X$418,$D1210)+INDEX(X$394:X$405,$D1210)+X1165*(1+$E1210))</f>
        <v/>
      </c>
      <c r="Y1210" s="40">
        <f>Y1192*Settings!$C$13*(INDEX(Y$407:Y$418,$D1210)+INDEX(Y$394:Y$405,$D1210)+Y1165*(1+$E1210))</f>
        <v/>
      </c>
      <c r="Z1210" s="40">
        <f>Z1192*Settings!$C$13*(INDEX(Z$407:Z$418,$D1210)+INDEX(Z$394:Z$405,$D1210)+Z1165*(1+$E1210))</f>
        <v/>
      </c>
      <c r="AA1210" s="40">
        <f>AA1192*Settings!$C$13*(INDEX(AA$407:AA$418,$D1210)+INDEX(AA$394:AA$405,$D1210)+AA1165*(1+$E1210))</f>
        <v/>
      </c>
      <c r="AB1210" s="40">
        <f>AB1192*Settings!$C$13*(INDEX(AB$407:AB$418,$D1210)+INDEX(AB$394:AB$405,$D1210)+AB1165*(1+$E1210))</f>
        <v/>
      </c>
      <c r="AC1210" s="40">
        <f>AC1192*Settings!$C$13*(INDEX(AC$407:AC$418,$D1210)+INDEX(AC$394:AC$405,$D1210)+AC1165*(1+$E1210))</f>
        <v/>
      </c>
      <c r="AD1210" s="40">
        <f>AD1192*Settings!$C$13*(INDEX(AD$407:AD$418,$D1210)+INDEX(AD$394:AD$405,$D1210)+AD1165*(1+$E1210))</f>
        <v/>
      </c>
      <c r="AF1210" s="11">
        <f>CodePrefix&amp;$A1210&amp;IF($C1210="","","."&amp;$C1210&amp;"."&amp;$B1210)&amp;INDEX(VarEnd,MATCH($A1210,VarKey,0))&amp;AF$5</f>
        <v/>
      </c>
      <c r="AG1210" s="39">
        <f>AG1192*Settings!$C$13*(INDEX(AG$407:AG$418,$D1210)+INDEX(AG$394:AG$405,$D1210)+AG1165*(1+$E1210))</f>
        <v/>
      </c>
      <c r="AH1210" s="40">
        <f>AH1192*Settings!$C$13*(INDEX(AH$407:AH$418,$D1210)+INDEX(AH$394:AH$405,$D1210)+AH1165*(1+$E1210))</f>
        <v/>
      </c>
      <c r="AI1210" s="40">
        <f>AI1192*Settings!$C$13*(INDEX(AI$407:AI$418,$D1210)+INDEX(AI$394:AI$405,$D1210)+AI1165*(1+$E1210))</f>
        <v/>
      </c>
      <c r="AJ1210" s="40">
        <f>AJ1192*Settings!$C$13*(INDEX(AJ$407:AJ$418,$D1210)+INDEX(AJ$394:AJ$405,$D1210)+AJ1165*(1+$E1210))</f>
        <v/>
      </c>
      <c r="AK1210" s="40">
        <f>AK1192*Settings!$C$13*(INDEX(AK$407:AK$418,$D1210)+INDEX(AK$394:AK$405,$D1210)+AK1165*(1+$E1210))</f>
        <v/>
      </c>
      <c r="AL1210" s="40">
        <f>AL1192*Settings!$C$13*(INDEX(AL$407:AL$418,$D1210)+INDEX(AL$394:AL$405,$D1210)+AL1165*(1+$E1210))</f>
        <v/>
      </c>
      <c r="AM1210" s="40">
        <f>AM1192*Settings!$C$13*(INDEX(AM$407:AM$418,$D1210)+INDEX(AM$394:AM$405,$D1210)+AM1165*(1+$E1210))</f>
        <v/>
      </c>
      <c r="AN1210" s="40">
        <f>AN1192*Settings!$C$13*(INDEX(AN$407:AN$418,$D1210)+INDEX(AN$394:AN$405,$D1210)+AN1165*(1+$E1210))</f>
        <v/>
      </c>
      <c r="AO1210" s="40">
        <f>AO1192*Settings!$C$13*(INDEX(AO$407:AO$418,$D1210)+INDEX(AO$394:AO$405,$D1210)+AO1165*(1+$E1210))</f>
        <v/>
      </c>
      <c r="AP1210" s="40">
        <f>AP1192*Settings!$C$13*(INDEX(AP$407:AP$418,$D1210)+INDEX(AP$394:AP$405,$D1210)+AP1165*(1+$E1210))</f>
        <v/>
      </c>
      <c r="AQ1210" s="40">
        <f>AQ1192*Settings!$C$13*(INDEX(AQ$407:AQ$418,$D1210)+INDEX(AQ$394:AQ$405,$D1210)+AQ1165*(1+$E1210))</f>
        <v/>
      </c>
      <c r="AR1210" s="40">
        <f>AR1192*Settings!$C$13*(INDEX(AR$407:AR$418,$D1210)+INDEX(AR$394:AR$405,$D1210)+AR1165*(1+$E1210))</f>
        <v/>
      </c>
      <c r="AS1210" s="40">
        <f>AS1192*Settings!$C$13*(INDEX(AS$407:AS$418,$D1210)+INDEX(AS$394:AS$405,$D1210)+AS1165*(1+$E1210))</f>
        <v/>
      </c>
      <c r="AT1210" s="40">
        <f>AT1192*Settings!$C$13*(INDEX(AT$407:AT$418,$D1210)+INDEX(AT$394:AT$405,$D1210)+AT1165*(1+$E1210))</f>
        <v/>
      </c>
      <c r="AU1210" s="40">
        <f>AU1192*Settings!$C$13*(INDEX(AU$407:AU$418,$D1210)+INDEX(AU$394:AU$405,$D1210)+AU1165*(1+$E1210))</f>
        <v/>
      </c>
      <c r="AV1210" s="40">
        <f>AV1192*Settings!$C$13*(INDEX(AV$407:AV$418,$D1210)+INDEX(AV$394:AV$405,$D1210)+AV1165*(1+$E1210))</f>
        <v/>
      </c>
      <c r="AW1210" s="40">
        <f>AW1192*Settings!$C$13*(INDEX(AW$407:AW$418,$D1210)+INDEX(AW$394:AW$405,$D1210)+AW1165*(1+$E1210))</f>
        <v/>
      </c>
      <c r="AX1210" s="40">
        <f>AX1192*Settings!$C$13*(INDEX(AX$407:AX$418,$D1210)+INDEX(AX$394:AX$405,$D1210)+AX1165*(1+$E1210))</f>
        <v/>
      </c>
      <c r="AY1210" s="40">
        <f>AY1192*Settings!$C$13*(INDEX(AY$407:AY$418,$D1210)+INDEX(AY$394:AY$405,$D1210)+AY1165*(1+$E1210))</f>
        <v/>
      </c>
    </row>
    <row r="1211" hidden="1" outlineLevel="2">
      <c r="A1211" s="14" t="inlineStr">
        <is>
          <t>rtx</t>
        </is>
      </c>
      <c r="B1211" s="14" t="inlineStr">
        <is>
          <t>oop</t>
        </is>
      </c>
      <c r="C1211" s="14" t="inlineStr">
        <is>
          <t>ral</t>
        </is>
      </c>
      <c r="D1211" s="32">
        <f>INDEX(Inputs!$U$5:$U$132,MATCH($B1211&amp;"|"&amp;$C1211,Inputs!$A$5:$A$132,0))</f>
        <v/>
      </c>
      <c r="E1211" s="32">
        <f>INDEX(Inputs!$V$5:$V$132,MATCH($B1211&amp;"|"&amp;$C1211,Inputs!$A$5:$A$132,0))</f>
        <v/>
      </c>
      <c r="F1211" s="36" t="n"/>
      <c r="G1211" s="36" t="n"/>
      <c r="H1211" s="14">
        <f>INDEX(VarLab,MATCH($A1211,VarKey,0))&amp;INDEX(MemLab,MATCH($C1211&amp;"|"&amp;$B1211,MemKey,0))</f>
        <v/>
      </c>
      <c r="I1211" s="14">
        <f>INDEX(VarUnit,MATCH($A1211,VarKey,0))</f>
        <v/>
      </c>
      <c r="J1211" s="14">
        <f>INDEX(VarSrc,MATCH($A1211,VarKey,0))</f>
        <v/>
      </c>
      <c r="K1211" s="11">
        <f>CodePrefix&amp;$A1211&amp;IF($C1211="","","."&amp;$C1211&amp;"."&amp;$B1211)&amp;INDEX(VarEnd,MATCH($A1211,VarKey,0))&amp;K$5</f>
        <v/>
      </c>
      <c r="L1211" s="39">
        <f>L1193*Settings!$C$13*(INDEX(L$407:L$418,$D1211)+INDEX(L$394:L$405,$D1211)+L1166*(1+$E1211))</f>
        <v/>
      </c>
      <c r="M1211" s="40">
        <f>M1193*Settings!$C$13*(INDEX(M$407:M$418,$D1211)+INDEX(M$394:M$405,$D1211)+M1166*(1+$E1211))</f>
        <v/>
      </c>
      <c r="N1211" s="40">
        <f>N1193*Settings!$C$13*(INDEX(N$407:N$418,$D1211)+INDEX(N$394:N$405,$D1211)+N1166*(1+$E1211))</f>
        <v/>
      </c>
      <c r="O1211" s="40">
        <f>O1193*Settings!$C$13*(INDEX(O$407:O$418,$D1211)+INDEX(O$394:O$405,$D1211)+O1166*(1+$E1211))</f>
        <v/>
      </c>
      <c r="P1211" s="40">
        <f>P1193*Settings!$C$13*(INDEX(P$407:P$418,$D1211)+INDEX(P$394:P$405,$D1211)+P1166*(1+$E1211))</f>
        <v/>
      </c>
      <c r="Q1211" s="40">
        <f>Q1193*Settings!$C$13*(INDEX(Q$407:Q$418,$D1211)+INDEX(Q$394:Q$405,$D1211)+Q1166*(1+$E1211))</f>
        <v/>
      </c>
      <c r="R1211" s="40">
        <f>R1193*Settings!$C$13*(INDEX(R$407:R$418,$D1211)+INDEX(R$394:R$405,$D1211)+R1166*(1+$E1211))</f>
        <v/>
      </c>
      <c r="S1211" s="40">
        <f>S1193*Settings!$C$13*(INDEX(S$407:S$418,$D1211)+INDEX(S$394:S$405,$D1211)+S1166*(1+$E1211))</f>
        <v/>
      </c>
      <c r="T1211" s="40">
        <f>T1193*Settings!$C$13*(INDEX(T$407:T$418,$D1211)+INDEX(T$394:T$405,$D1211)+T1166*(1+$E1211))</f>
        <v/>
      </c>
      <c r="U1211" s="40">
        <f>U1193*Settings!$C$13*(INDEX(U$407:U$418,$D1211)+INDEX(U$394:U$405,$D1211)+U1166*(1+$E1211))</f>
        <v/>
      </c>
      <c r="V1211" s="40">
        <f>V1193*Settings!$C$13*(INDEX(V$407:V$418,$D1211)+INDEX(V$394:V$405,$D1211)+V1166*(1+$E1211))</f>
        <v/>
      </c>
      <c r="W1211" s="40">
        <f>W1193*Settings!$C$13*(INDEX(W$407:W$418,$D1211)+INDEX(W$394:W$405,$D1211)+W1166*(1+$E1211))</f>
        <v/>
      </c>
      <c r="X1211" s="40">
        <f>X1193*Settings!$C$13*(INDEX(X$407:X$418,$D1211)+INDEX(X$394:X$405,$D1211)+X1166*(1+$E1211))</f>
        <v/>
      </c>
      <c r="Y1211" s="40">
        <f>Y1193*Settings!$C$13*(INDEX(Y$407:Y$418,$D1211)+INDEX(Y$394:Y$405,$D1211)+Y1166*(1+$E1211))</f>
        <v/>
      </c>
      <c r="Z1211" s="40">
        <f>Z1193*Settings!$C$13*(INDEX(Z$407:Z$418,$D1211)+INDEX(Z$394:Z$405,$D1211)+Z1166*(1+$E1211))</f>
        <v/>
      </c>
      <c r="AA1211" s="40">
        <f>AA1193*Settings!$C$13*(INDEX(AA$407:AA$418,$D1211)+INDEX(AA$394:AA$405,$D1211)+AA1166*(1+$E1211))</f>
        <v/>
      </c>
      <c r="AB1211" s="40">
        <f>AB1193*Settings!$C$13*(INDEX(AB$407:AB$418,$D1211)+INDEX(AB$394:AB$405,$D1211)+AB1166*(1+$E1211))</f>
        <v/>
      </c>
      <c r="AC1211" s="40">
        <f>AC1193*Settings!$C$13*(INDEX(AC$407:AC$418,$D1211)+INDEX(AC$394:AC$405,$D1211)+AC1166*(1+$E1211))</f>
        <v/>
      </c>
      <c r="AD1211" s="40">
        <f>AD1193*Settings!$C$13*(INDEX(AD$407:AD$418,$D1211)+INDEX(AD$394:AD$405,$D1211)+AD1166*(1+$E1211))</f>
        <v/>
      </c>
      <c r="AF1211" s="11">
        <f>CodePrefix&amp;$A1211&amp;IF($C1211="","","."&amp;$C1211&amp;"."&amp;$B1211)&amp;INDEX(VarEnd,MATCH($A1211,VarKey,0))&amp;AF$5</f>
        <v/>
      </c>
      <c r="AG1211" s="39">
        <f>AG1193*Settings!$C$13*(INDEX(AG$407:AG$418,$D1211)+INDEX(AG$394:AG$405,$D1211)+AG1166*(1+$E1211))</f>
        <v/>
      </c>
      <c r="AH1211" s="40">
        <f>AH1193*Settings!$C$13*(INDEX(AH$407:AH$418,$D1211)+INDEX(AH$394:AH$405,$D1211)+AH1166*(1+$E1211))</f>
        <v/>
      </c>
      <c r="AI1211" s="40">
        <f>AI1193*Settings!$C$13*(INDEX(AI$407:AI$418,$D1211)+INDEX(AI$394:AI$405,$D1211)+AI1166*(1+$E1211))</f>
        <v/>
      </c>
      <c r="AJ1211" s="40">
        <f>AJ1193*Settings!$C$13*(INDEX(AJ$407:AJ$418,$D1211)+INDEX(AJ$394:AJ$405,$D1211)+AJ1166*(1+$E1211))</f>
        <v/>
      </c>
      <c r="AK1211" s="40">
        <f>AK1193*Settings!$C$13*(INDEX(AK$407:AK$418,$D1211)+INDEX(AK$394:AK$405,$D1211)+AK1166*(1+$E1211))</f>
        <v/>
      </c>
      <c r="AL1211" s="40">
        <f>AL1193*Settings!$C$13*(INDEX(AL$407:AL$418,$D1211)+INDEX(AL$394:AL$405,$D1211)+AL1166*(1+$E1211))</f>
        <v/>
      </c>
      <c r="AM1211" s="40">
        <f>AM1193*Settings!$C$13*(INDEX(AM$407:AM$418,$D1211)+INDEX(AM$394:AM$405,$D1211)+AM1166*(1+$E1211))</f>
        <v/>
      </c>
      <c r="AN1211" s="40">
        <f>AN1193*Settings!$C$13*(INDEX(AN$407:AN$418,$D1211)+INDEX(AN$394:AN$405,$D1211)+AN1166*(1+$E1211))</f>
        <v/>
      </c>
      <c r="AO1211" s="40">
        <f>AO1193*Settings!$C$13*(INDEX(AO$407:AO$418,$D1211)+INDEX(AO$394:AO$405,$D1211)+AO1166*(1+$E1211))</f>
        <v/>
      </c>
      <c r="AP1211" s="40">
        <f>AP1193*Settings!$C$13*(INDEX(AP$407:AP$418,$D1211)+INDEX(AP$394:AP$405,$D1211)+AP1166*(1+$E1211))</f>
        <v/>
      </c>
      <c r="AQ1211" s="40">
        <f>AQ1193*Settings!$C$13*(INDEX(AQ$407:AQ$418,$D1211)+INDEX(AQ$394:AQ$405,$D1211)+AQ1166*(1+$E1211))</f>
        <v/>
      </c>
      <c r="AR1211" s="40">
        <f>AR1193*Settings!$C$13*(INDEX(AR$407:AR$418,$D1211)+INDEX(AR$394:AR$405,$D1211)+AR1166*(1+$E1211))</f>
        <v/>
      </c>
      <c r="AS1211" s="40">
        <f>AS1193*Settings!$C$13*(INDEX(AS$407:AS$418,$D1211)+INDEX(AS$394:AS$405,$D1211)+AS1166*(1+$E1211))</f>
        <v/>
      </c>
      <c r="AT1211" s="40">
        <f>AT1193*Settings!$C$13*(INDEX(AT$407:AT$418,$D1211)+INDEX(AT$394:AT$405,$D1211)+AT1166*(1+$E1211))</f>
        <v/>
      </c>
      <c r="AU1211" s="40">
        <f>AU1193*Settings!$C$13*(INDEX(AU$407:AU$418,$D1211)+INDEX(AU$394:AU$405,$D1211)+AU1166*(1+$E1211))</f>
        <v/>
      </c>
      <c r="AV1211" s="40">
        <f>AV1193*Settings!$C$13*(INDEX(AV$407:AV$418,$D1211)+INDEX(AV$394:AV$405,$D1211)+AV1166*(1+$E1211))</f>
        <v/>
      </c>
      <c r="AW1211" s="40">
        <f>AW1193*Settings!$C$13*(INDEX(AW$407:AW$418,$D1211)+INDEX(AW$394:AW$405,$D1211)+AW1166*(1+$E1211))</f>
        <v/>
      </c>
      <c r="AX1211" s="40">
        <f>AX1193*Settings!$C$13*(INDEX(AX$407:AX$418,$D1211)+INDEX(AX$394:AX$405,$D1211)+AX1166*(1+$E1211))</f>
        <v/>
      </c>
      <c r="AY1211" s="40">
        <f>AY1193*Settings!$C$13*(INDEX(AY$407:AY$418,$D1211)+INDEX(AY$394:AY$405,$D1211)+AY1166*(1+$E1211))</f>
        <v/>
      </c>
    </row>
    <row r="1212" hidden="1" outlineLevel="2">
      <c r="A1212" s="14" t="inlineStr">
        <is>
          <t>rtx</t>
        </is>
      </c>
      <c r="B1212" s="14" t="inlineStr">
        <is>
          <t>bio</t>
        </is>
      </c>
      <c r="C1212" s="14" t="inlineStr">
        <is>
          <t>ral</t>
        </is>
      </c>
      <c r="D1212" s="32">
        <f>INDEX(Inputs!$U$5:$U$132,MATCH($B1212&amp;"|"&amp;$C1212,Inputs!$A$5:$A$132,0))</f>
        <v/>
      </c>
      <c r="E1212" s="32">
        <f>INDEX(Inputs!$V$5:$V$132,MATCH($B1212&amp;"|"&amp;$C1212,Inputs!$A$5:$A$132,0))</f>
        <v/>
      </c>
      <c r="F1212" s="36" t="n"/>
      <c r="G1212" s="36" t="n"/>
      <c r="H1212" s="14">
        <f>INDEX(VarLab,MATCH($A1212,VarKey,0))&amp;INDEX(MemLab,MATCH($C1212&amp;"|"&amp;$B1212,MemKey,0))</f>
        <v/>
      </c>
      <c r="I1212" s="14">
        <f>INDEX(VarUnit,MATCH($A1212,VarKey,0))</f>
        <v/>
      </c>
      <c r="J1212" s="14">
        <f>INDEX(VarSrc,MATCH($A1212,VarKey,0))</f>
        <v/>
      </c>
      <c r="K1212" s="11">
        <f>CodePrefix&amp;$A1212&amp;IF($C1212="","","."&amp;$C1212&amp;"."&amp;$B1212)&amp;INDEX(VarEnd,MATCH($A1212,VarKey,0))&amp;K$5</f>
        <v/>
      </c>
      <c r="L1212" s="39">
        <f>L1194*Settings!$C$13*(INDEX(L$407:L$418,$D1212)+INDEX(L$394:L$405,$D1212)+L1167*(1+$E1212))</f>
        <v/>
      </c>
      <c r="M1212" s="40">
        <f>M1194*Settings!$C$13*(INDEX(M$407:M$418,$D1212)+INDEX(M$394:M$405,$D1212)+M1167*(1+$E1212))</f>
        <v/>
      </c>
      <c r="N1212" s="40">
        <f>N1194*Settings!$C$13*(INDEX(N$407:N$418,$D1212)+INDEX(N$394:N$405,$D1212)+N1167*(1+$E1212))</f>
        <v/>
      </c>
      <c r="O1212" s="40">
        <f>O1194*Settings!$C$13*(INDEX(O$407:O$418,$D1212)+INDEX(O$394:O$405,$D1212)+O1167*(1+$E1212))</f>
        <v/>
      </c>
      <c r="P1212" s="40">
        <f>P1194*Settings!$C$13*(INDEX(P$407:P$418,$D1212)+INDEX(P$394:P$405,$D1212)+P1167*(1+$E1212))</f>
        <v/>
      </c>
      <c r="Q1212" s="40">
        <f>Q1194*Settings!$C$13*(INDEX(Q$407:Q$418,$D1212)+INDEX(Q$394:Q$405,$D1212)+Q1167*(1+$E1212))</f>
        <v/>
      </c>
      <c r="R1212" s="40">
        <f>R1194*Settings!$C$13*(INDEX(R$407:R$418,$D1212)+INDEX(R$394:R$405,$D1212)+R1167*(1+$E1212))</f>
        <v/>
      </c>
      <c r="S1212" s="40">
        <f>S1194*Settings!$C$13*(INDEX(S$407:S$418,$D1212)+INDEX(S$394:S$405,$D1212)+S1167*(1+$E1212))</f>
        <v/>
      </c>
      <c r="T1212" s="40">
        <f>T1194*Settings!$C$13*(INDEX(T$407:T$418,$D1212)+INDEX(T$394:T$405,$D1212)+T1167*(1+$E1212))</f>
        <v/>
      </c>
      <c r="U1212" s="40">
        <f>U1194*Settings!$C$13*(INDEX(U$407:U$418,$D1212)+INDEX(U$394:U$405,$D1212)+U1167*(1+$E1212))</f>
        <v/>
      </c>
      <c r="V1212" s="40">
        <f>V1194*Settings!$C$13*(INDEX(V$407:V$418,$D1212)+INDEX(V$394:V$405,$D1212)+V1167*(1+$E1212))</f>
        <v/>
      </c>
      <c r="W1212" s="40">
        <f>W1194*Settings!$C$13*(INDEX(W$407:W$418,$D1212)+INDEX(W$394:W$405,$D1212)+W1167*(1+$E1212))</f>
        <v/>
      </c>
      <c r="X1212" s="40">
        <f>X1194*Settings!$C$13*(INDEX(X$407:X$418,$D1212)+INDEX(X$394:X$405,$D1212)+X1167*(1+$E1212))</f>
        <v/>
      </c>
      <c r="Y1212" s="40">
        <f>Y1194*Settings!$C$13*(INDEX(Y$407:Y$418,$D1212)+INDEX(Y$394:Y$405,$D1212)+Y1167*(1+$E1212))</f>
        <v/>
      </c>
      <c r="Z1212" s="40">
        <f>Z1194*Settings!$C$13*(INDEX(Z$407:Z$418,$D1212)+INDEX(Z$394:Z$405,$D1212)+Z1167*(1+$E1212))</f>
        <v/>
      </c>
      <c r="AA1212" s="40">
        <f>AA1194*Settings!$C$13*(INDEX(AA$407:AA$418,$D1212)+INDEX(AA$394:AA$405,$D1212)+AA1167*(1+$E1212))</f>
        <v/>
      </c>
      <c r="AB1212" s="40">
        <f>AB1194*Settings!$C$13*(INDEX(AB$407:AB$418,$D1212)+INDEX(AB$394:AB$405,$D1212)+AB1167*(1+$E1212))</f>
        <v/>
      </c>
      <c r="AC1212" s="40">
        <f>AC1194*Settings!$C$13*(INDEX(AC$407:AC$418,$D1212)+INDEX(AC$394:AC$405,$D1212)+AC1167*(1+$E1212))</f>
        <v/>
      </c>
      <c r="AD1212" s="40">
        <f>AD1194*Settings!$C$13*(INDEX(AD$407:AD$418,$D1212)+INDEX(AD$394:AD$405,$D1212)+AD1167*(1+$E1212))</f>
        <v/>
      </c>
      <c r="AF1212" s="11">
        <f>CodePrefix&amp;$A1212&amp;IF($C1212="","","."&amp;$C1212&amp;"."&amp;$B1212)&amp;INDEX(VarEnd,MATCH($A1212,VarKey,0))&amp;AF$5</f>
        <v/>
      </c>
      <c r="AG1212" s="39">
        <f>AG1194*Settings!$C$13*(INDEX(AG$407:AG$418,$D1212)+INDEX(AG$394:AG$405,$D1212)+AG1167*(1+$E1212))</f>
        <v/>
      </c>
      <c r="AH1212" s="40">
        <f>AH1194*Settings!$C$13*(INDEX(AH$407:AH$418,$D1212)+INDEX(AH$394:AH$405,$D1212)+AH1167*(1+$E1212))</f>
        <v/>
      </c>
      <c r="AI1212" s="40">
        <f>AI1194*Settings!$C$13*(INDEX(AI$407:AI$418,$D1212)+INDEX(AI$394:AI$405,$D1212)+AI1167*(1+$E1212))</f>
        <v/>
      </c>
      <c r="AJ1212" s="40">
        <f>AJ1194*Settings!$C$13*(INDEX(AJ$407:AJ$418,$D1212)+INDEX(AJ$394:AJ$405,$D1212)+AJ1167*(1+$E1212))</f>
        <v/>
      </c>
      <c r="AK1212" s="40">
        <f>AK1194*Settings!$C$13*(INDEX(AK$407:AK$418,$D1212)+INDEX(AK$394:AK$405,$D1212)+AK1167*(1+$E1212))</f>
        <v/>
      </c>
      <c r="AL1212" s="40">
        <f>AL1194*Settings!$C$13*(INDEX(AL$407:AL$418,$D1212)+INDEX(AL$394:AL$405,$D1212)+AL1167*(1+$E1212))</f>
        <v/>
      </c>
      <c r="AM1212" s="40">
        <f>AM1194*Settings!$C$13*(INDEX(AM$407:AM$418,$D1212)+INDEX(AM$394:AM$405,$D1212)+AM1167*(1+$E1212))</f>
        <v/>
      </c>
      <c r="AN1212" s="40">
        <f>AN1194*Settings!$C$13*(INDEX(AN$407:AN$418,$D1212)+INDEX(AN$394:AN$405,$D1212)+AN1167*(1+$E1212))</f>
        <v/>
      </c>
      <c r="AO1212" s="40">
        <f>AO1194*Settings!$C$13*(INDEX(AO$407:AO$418,$D1212)+INDEX(AO$394:AO$405,$D1212)+AO1167*(1+$E1212))</f>
        <v/>
      </c>
      <c r="AP1212" s="40">
        <f>AP1194*Settings!$C$13*(INDEX(AP$407:AP$418,$D1212)+INDEX(AP$394:AP$405,$D1212)+AP1167*(1+$E1212))</f>
        <v/>
      </c>
      <c r="AQ1212" s="40">
        <f>AQ1194*Settings!$C$13*(INDEX(AQ$407:AQ$418,$D1212)+INDEX(AQ$394:AQ$405,$D1212)+AQ1167*(1+$E1212))</f>
        <v/>
      </c>
      <c r="AR1212" s="40">
        <f>AR1194*Settings!$C$13*(INDEX(AR$407:AR$418,$D1212)+INDEX(AR$394:AR$405,$D1212)+AR1167*(1+$E1212))</f>
        <v/>
      </c>
      <c r="AS1212" s="40">
        <f>AS1194*Settings!$C$13*(INDEX(AS$407:AS$418,$D1212)+INDEX(AS$394:AS$405,$D1212)+AS1167*(1+$E1212))</f>
        <v/>
      </c>
      <c r="AT1212" s="40">
        <f>AT1194*Settings!$C$13*(INDEX(AT$407:AT$418,$D1212)+INDEX(AT$394:AT$405,$D1212)+AT1167*(1+$E1212))</f>
        <v/>
      </c>
      <c r="AU1212" s="40">
        <f>AU1194*Settings!$C$13*(INDEX(AU$407:AU$418,$D1212)+INDEX(AU$394:AU$405,$D1212)+AU1167*(1+$E1212))</f>
        <v/>
      </c>
      <c r="AV1212" s="40">
        <f>AV1194*Settings!$C$13*(INDEX(AV$407:AV$418,$D1212)+INDEX(AV$394:AV$405,$D1212)+AV1167*(1+$E1212))</f>
        <v/>
      </c>
      <c r="AW1212" s="40">
        <f>AW1194*Settings!$C$13*(INDEX(AW$407:AW$418,$D1212)+INDEX(AW$394:AW$405,$D1212)+AW1167*(1+$E1212))</f>
        <v/>
      </c>
      <c r="AX1212" s="40">
        <f>AX1194*Settings!$C$13*(INDEX(AX$407:AX$418,$D1212)+INDEX(AX$394:AX$405,$D1212)+AX1167*(1+$E1212))</f>
        <v/>
      </c>
      <c r="AY1212" s="40">
        <f>AY1194*Settings!$C$13*(INDEX(AY$407:AY$418,$D1212)+INDEX(AY$394:AY$405,$D1212)+AY1167*(1+$E1212))</f>
        <v/>
      </c>
    </row>
    <row r="1213" hidden="1" outlineLevel="2"/>
    <row r="1214" hidden="1" outlineLevel="2">
      <c r="A1214" s="14" t="inlineStr">
        <is>
          <t>rsub</t>
        </is>
      </c>
      <c r="B1214" s="14" t="inlineStr">
        <is>
          <t>coa</t>
        </is>
      </c>
      <c r="C1214" s="14" t="inlineStr">
        <is>
          <t>ral</t>
        </is>
      </c>
      <c r="D1214" s="32">
        <f>INDEX(Inputs!$U$5:$U$132,MATCH($B1214&amp;"|"&amp;$C1214,Inputs!$A$5:$A$132,0))</f>
        <v/>
      </c>
      <c r="E1214" s="36" t="n"/>
      <c r="F1214" s="36" t="n"/>
      <c r="G1214" s="36" t="n"/>
      <c r="H1214" s="14">
        <f>INDEX(VarLab,MATCH($A1214,VarKey,0))&amp;INDEX(MemLab,MATCH($C1214&amp;"|"&amp;$B1214,MemKey,0))</f>
        <v/>
      </c>
      <c r="I1214" s="14">
        <f>INDEX(VarUnit,MATCH($A1214,VarKey,0))</f>
        <v/>
      </c>
      <c r="J1214" s="14">
        <f>INDEX(VarSrc,MATCH($A1214,VarKey,0))</f>
        <v/>
      </c>
      <c r="K1214" s="11">
        <f>CodePrefix&amp;$A1214&amp;IF($C1214="","","."&amp;$C1214&amp;"."&amp;$B1214)&amp;INDEX(VarEnd,MATCH($A1214,VarKey,0))&amp;K$5</f>
        <v/>
      </c>
      <c r="L1214" s="39">
        <f>L1187*Settings!$C$13*(INDEX(L$420:L$431,$D1214))</f>
        <v/>
      </c>
      <c r="M1214" s="40">
        <f>M1187*Settings!$C$13*(INDEX(M$420:M$431,$D1214))</f>
        <v/>
      </c>
      <c r="N1214" s="40">
        <f>N1187*Settings!$C$13*(INDEX(N$420:N$431,$D1214))</f>
        <v/>
      </c>
      <c r="O1214" s="40">
        <f>O1187*Settings!$C$13*(INDEX(O$420:O$431,$D1214))</f>
        <v/>
      </c>
      <c r="P1214" s="40">
        <f>P1187*Settings!$C$13*(INDEX(P$420:P$431,$D1214))</f>
        <v/>
      </c>
      <c r="Q1214" s="40">
        <f>Q1187*Settings!$C$13*(INDEX(Q$420:Q$431,$D1214))</f>
        <v/>
      </c>
      <c r="R1214" s="40">
        <f>R1187*Settings!$C$13*(INDEX(R$420:R$431,$D1214))</f>
        <v/>
      </c>
      <c r="S1214" s="40">
        <f>S1187*Settings!$C$13*(INDEX(S$420:S$431,$D1214))</f>
        <v/>
      </c>
      <c r="T1214" s="40">
        <f>T1187*Settings!$C$13*(INDEX(T$420:T$431,$D1214))</f>
        <v/>
      </c>
      <c r="U1214" s="40">
        <f>U1187*Settings!$C$13*(INDEX(U$420:U$431,$D1214))</f>
        <v/>
      </c>
      <c r="V1214" s="40">
        <f>V1187*Settings!$C$13*(INDEX(V$420:V$431,$D1214))</f>
        <v/>
      </c>
      <c r="W1214" s="40">
        <f>W1187*Settings!$C$13*(INDEX(W$420:W$431,$D1214))</f>
        <v/>
      </c>
      <c r="X1214" s="40">
        <f>X1187*Settings!$C$13*(INDEX(X$420:X$431,$D1214))</f>
        <v/>
      </c>
      <c r="Y1214" s="40">
        <f>Y1187*Settings!$C$13*(INDEX(Y$420:Y$431,$D1214))</f>
        <v/>
      </c>
      <c r="Z1214" s="40">
        <f>Z1187*Settings!$C$13*(INDEX(Z$420:Z$431,$D1214))</f>
        <v/>
      </c>
      <c r="AA1214" s="40">
        <f>AA1187*Settings!$C$13*(INDEX(AA$420:AA$431,$D1214))</f>
        <v/>
      </c>
      <c r="AB1214" s="40">
        <f>AB1187*Settings!$C$13*(INDEX(AB$420:AB$431,$D1214))</f>
        <v/>
      </c>
      <c r="AC1214" s="40">
        <f>AC1187*Settings!$C$13*(INDEX(AC$420:AC$431,$D1214))</f>
        <v/>
      </c>
      <c r="AD1214" s="40">
        <f>AD1187*Settings!$C$13*(INDEX(AD$420:AD$431,$D1214))</f>
        <v/>
      </c>
      <c r="AF1214" s="11">
        <f>CodePrefix&amp;$A1214&amp;IF($C1214="","","."&amp;$C1214&amp;"."&amp;$B1214)&amp;INDEX(VarEnd,MATCH($A1214,VarKey,0))&amp;AF$5</f>
        <v/>
      </c>
      <c r="AG1214" s="39">
        <f>AG1187*Settings!$C$13*(INDEX(AG$420:AG$431,$D1214))</f>
        <v/>
      </c>
      <c r="AH1214" s="40">
        <f>AH1187*Settings!$C$13*(INDEX(AH$420:AH$431,$D1214))</f>
        <v/>
      </c>
      <c r="AI1214" s="40">
        <f>AI1187*Settings!$C$13*(INDEX(AI$420:AI$431,$D1214))</f>
        <v/>
      </c>
      <c r="AJ1214" s="40">
        <f>AJ1187*Settings!$C$13*(INDEX(AJ$420:AJ$431,$D1214))</f>
        <v/>
      </c>
      <c r="AK1214" s="40">
        <f>AK1187*Settings!$C$13*(INDEX(AK$420:AK$431,$D1214))</f>
        <v/>
      </c>
      <c r="AL1214" s="40">
        <f>AL1187*Settings!$C$13*(INDEX(AL$420:AL$431,$D1214))</f>
        <v/>
      </c>
      <c r="AM1214" s="40">
        <f>AM1187*Settings!$C$13*(INDEX(AM$420:AM$431,$D1214))</f>
        <v/>
      </c>
      <c r="AN1214" s="40">
        <f>AN1187*Settings!$C$13*(INDEX(AN$420:AN$431,$D1214))</f>
        <v/>
      </c>
      <c r="AO1214" s="40">
        <f>AO1187*Settings!$C$13*(INDEX(AO$420:AO$431,$D1214))</f>
        <v/>
      </c>
      <c r="AP1214" s="40">
        <f>AP1187*Settings!$C$13*(INDEX(AP$420:AP$431,$D1214))</f>
        <v/>
      </c>
      <c r="AQ1214" s="40">
        <f>AQ1187*Settings!$C$13*(INDEX(AQ$420:AQ$431,$D1214))</f>
        <v/>
      </c>
      <c r="AR1214" s="40">
        <f>AR1187*Settings!$C$13*(INDEX(AR$420:AR$431,$D1214))</f>
        <v/>
      </c>
      <c r="AS1214" s="40">
        <f>AS1187*Settings!$C$13*(INDEX(AS$420:AS$431,$D1214))</f>
        <v/>
      </c>
      <c r="AT1214" s="40">
        <f>AT1187*Settings!$C$13*(INDEX(AT$420:AT$431,$D1214))</f>
        <v/>
      </c>
      <c r="AU1214" s="40">
        <f>AU1187*Settings!$C$13*(INDEX(AU$420:AU$431,$D1214))</f>
        <v/>
      </c>
      <c r="AV1214" s="40">
        <f>AV1187*Settings!$C$13*(INDEX(AV$420:AV$431,$D1214))</f>
        <v/>
      </c>
      <c r="AW1214" s="40">
        <f>AW1187*Settings!$C$13*(INDEX(AW$420:AW$431,$D1214))</f>
        <v/>
      </c>
      <c r="AX1214" s="40">
        <f>AX1187*Settings!$C$13*(INDEX(AX$420:AX$431,$D1214))</f>
        <v/>
      </c>
      <c r="AY1214" s="40">
        <f>AY1187*Settings!$C$13*(INDEX(AY$420:AY$431,$D1214))</f>
        <v/>
      </c>
    </row>
    <row r="1215" hidden="1" outlineLevel="2">
      <c r="A1215" s="14" t="inlineStr">
        <is>
          <t>rsub</t>
        </is>
      </c>
      <c r="B1215" s="14" t="inlineStr">
        <is>
          <t>nga</t>
        </is>
      </c>
      <c r="C1215" s="14" t="inlineStr">
        <is>
          <t>ral</t>
        </is>
      </c>
      <c r="D1215" s="32">
        <f>INDEX(Inputs!$U$5:$U$132,MATCH($B1215&amp;"|"&amp;$C1215,Inputs!$A$5:$A$132,0))</f>
        <v/>
      </c>
      <c r="E1215" s="36" t="n"/>
      <c r="F1215" s="36" t="n"/>
      <c r="G1215" s="36" t="n"/>
      <c r="H1215" s="14">
        <f>INDEX(VarLab,MATCH($A1215,VarKey,0))&amp;INDEX(MemLab,MATCH($C1215&amp;"|"&amp;$B1215,MemKey,0))</f>
        <v/>
      </c>
      <c r="I1215" s="14">
        <f>INDEX(VarUnit,MATCH($A1215,VarKey,0))</f>
        <v/>
      </c>
      <c r="J1215" s="14">
        <f>INDEX(VarSrc,MATCH($A1215,VarKey,0))</f>
        <v/>
      </c>
      <c r="K1215" s="11">
        <f>CodePrefix&amp;$A1215&amp;IF($C1215="","","."&amp;$C1215&amp;"."&amp;$B1215)&amp;INDEX(VarEnd,MATCH($A1215,VarKey,0))&amp;K$5</f>
        <v/>
      </c>
      <c r="L1215" s="39">
        <f>L1188*Settings!$C$13*(INDEX(L$420:L$431,$D1215))</f>
        <v/>
      </c>
      <c r="M1215" s="40">
        <f>M1188*Settings!$C$13*(INDEX(M$420:M$431,$D1215))</f>
        <v/>
      </c>
      <c r="N1215" s="40">
        <f>N1188*Settings!$C$13*(INDEX(N$420:N$431,$D1215))</f>
        <v/>
      </c>
      <c r="O1215" s="40">
        <f>O1188*Settings!$C$13*(INDEX(O$420:O$431,$D1215))</f>
        <v/>
      </c>
      <c r="P1215" s="40">
        <f>P1188*Settings!$C$13*(INDEX(P$420:P$431,$D1215))</f>
        <v/>
      </c>
      <c r="Q1215" s="40">
        <f>Q1188*Settings!$C$13*(INDEX(Q$420:Q$431,$D1215))</f>
        <v/>
      </c>
      <c r="R1215" s="40">
        <f>R1188*Settings!$C$13*(INDEX(R$420:R$431,$D1215))</f>
        <v/>
      </c>
      <c r="S1215" s="40">
        <f>S1188*Settings!$C$13*(INDEX(S$420:S$431,$D1215))</f>
        <v/>
      </c>
      <c r="T1215" s="40">
        <f>T1188*Settings!$C$13*(INDEX(T$420:T$431,$D1215))</f>
        <v/>
      </c>
      <c r="U1215" s="40">
        <f>U1188*Settings!$C$13*(INDEX(U$420:U$431,$D1215))</f>
        <v/>
      </c>
      <c r="V1215" s="40">
        <f>V1188*Settings!$C$13*(INDEX(V$420:V$431,$D1215))</f>
        <v/>
      </c>
      <c r="W1215" s="40">
        <f>W1188*Settings!$C$13*(INDEX(W$420:W$431,$D1215))</f>
        <v/>
      </c>
      <c r="X1215" s="40">
        <f>X1188*Settings!$C$13*(INDEX(X$420:X$431,$D1215))</f>
        <v/>
      </c>
      <c r="Y1215" s="40">
        <f>Y1188*Settings!$C$13*(INDEX(Y$420:Y$431,$D1215))</f>
        <v/>
      </c>
      <c r="Z1215" s="40">
        <f>Z1188*Settings!$C$13*(INDEX(Z$420:Z$431,$D1215))</f>
        <v/>
      </c>
      <c r="AA1215" s="40">
        <f>AA1188*Settings!$C$13*(INDEX(AA$420:AA$431,$D1215))</f>
        <v/>
      </c>
      <c r="AB1215" s="40">
        <f>AB1188*Settings!$C$13*(INDEX(AB$420:AB$431,$D1215))</f>
        <v/>
      </c>
      <c r="AC1215" s="40">
        <f>AC1188*Settings!$C$13*(INDEX(AC$420:AC$431,$D1215))</f>
        <v/>
      </c>
      <c r="AD1215" s="40">
        <f>AD1188*Settings!$C$13*(INDEX(AD$420:AD$431,$D1215))</f>
        <v/>
      </c>
      <c r="AF1215" s="11">
        <f>CodePrefix&amp;$A1215&amp;IF($C1215="","","."&amp;$C1215&amp;"."&amp;$B1215)&amp;INDEX(VarEnd,MATCH($A1215,VarKey,0))&amp;AF$5</f>
        <v/>
      </c>
      <c r="AG1215" s="39">
        <f>AG1188*Settings!$C$13*(INDEX(AG$420:AG$431,$D1215))</f>
        <v/>
      </c>
      <c r="AH1215" s="40">
        <f>AH1188*Settings!$C$13*(INDEX(AH$420:AH$431,$D1215))</f>
        <v/>
      </c>
      <c r="AI1215" s="40">
        <f>AI1188*Settings!$C$13*(INDEX(AI$420:AI$431,$D1215))</f>
        <v/>
      </c>
      <c r="AJ1215" s="40">
        <f>AJ1188*Settings!$C$13*(INDEX(AJ$420:AJ$431,$D1215))</f>
        <v/>
      </c>
      <c r="AK1215" s="40">
        <f>AK1188*Settings!$C$13*(INDEX(AK$420:AK$431,$D1215))</f>
        <v/>
      </c>
      <c r="AL1215" s="40">
        <f>AL1188*Settings!$C$13*(INDEX(AL$420:AL$431,$D1215))</f>
        <v/>
      </c>
      <c r="AM1215" s="40">
        <f>AM1188*Settings!$C$13*(INDEX(AM$420:AM$431,$D1215))</f>
        <v/>
      </c>
      <c r="AN1215" s="40">
        <f>AN1188*Settings!$C$13*(INDEX(AN$420:AN$431,$D1215))</f>
        <v/>
      </c>
      <c r="AO1215" s="40">
        <f>AO1188*Settings!$C$13*(INDEX(AO$420:AO$431,$D1215))</f>
        <v/>
      </c>
      <c r="AP1215" s="40">
        <f>AP1188*Settings!$C$13*(INDEX(AP$420:AP$431,$D1215))</f>
        <v/>
      </c>
      <c r="AQ1215" s="40">
        <f>AQ1188*Settings!$C$13*(INDEX(AQ$420:AQ$431,$D1215))</f>
        <v/>
      </c>
      <c r="AR1215" s="40">
        <f>AR1188*Settings!$C$13*(INDEX(AR$420:AR$431,$D1215))</f>
        <v/>
      </c>
      <c r="AS1215" s="40">
        <f>AS1188*Settings!$C$13*(INDEX(AS$420:AS$431,$D1215))</f>
        <v/>
      </c>
      <c r="AT1215" s="40">
        <f>AT1188*Settings!$C$13*(INDEX(AT$420:AT$431,$D1215))</f>
        <v/>
      </c>
      <c r="AU1215" s="40">
        <f>AU1188*Settings!$C$13*(INDEX(AU$420:AU$431,$D1215))</f>
        <v/>
      </c>
      <c r="AV1215" s="40">
        <f>AV1188*Settings!$C$13*(INDEX(AV$420:AV$431,$D1215))</f>
        <v/>
      </c>
      <c r="AW1215" s="40">
        <f>AW1188*Settings!$C$13*(INDEX(AW$420:AW$431,$D1215))</f>
        <v/>
      </c>
      <c r="AX1215" s="40">
        <f>AX1188*Settings!$C$13*(INDEX(AX$420:AX$431,$D1215))</f>
        <v/>
      </c>
      <c r="AY1215" s="40">
        <f>AY1188*Settings!$C$13*(INDEX(AY$420:AY$431,$D1215))</f>
        <v/>
      </c>
    </row>
    <row r="1216" hidden="1" outlineLevel="2">
      <c r="A1216" s="14" t="inlineStr">
        <is>
          <t>rsub</t>
        </is>
      </c>
      <c r="B1216" s="14" t="inlineStr">
        <is>
          <t>gso</t>
        </is>
      </c>
      <c r="C1216" s="14" t="inlineStr">
        <is>
          <t>ral</t>
        </is>
      </c>
      <c r="D1216" s="32">
        <f>INDEX(Inputs!$U$5:$U$132,MATCH($B1216&amp;"|"&amp;$C1216,Inputs!$A$5:$A$132,0))</f>
        <v/>
      </c>
      <c r="E1216" s="36" t="n"/>
      <c r="F1216" s="36" t="n"/>
      <c r="G1216" s="36" t="n"/>
      <c r="H1216" s="14">
        <f>INDEX(VarLab,MATCH($A1216,VarKey,0))&amp;INDEX(MemLab,MATCH($C1216&amp;"|"&amp;$B1216,MemKey,0))</f>
        <v/>
      </c>
      <c r="I1216" s="14">
        <f>INDEX(VarUnit,MATCH($A1216,VarKey,0))</f>
        <v/>
      </c>
      <c r="J1216" s="14">
        <f>INDEX(VarSrc,MATCH($A1216,VarKey,0))</f>
        <v/>
      </c>
      <c r="K1216" s="11">
        <f>CodePrefix&amp;$A1216&amp;IF($C1216="","","."&amp;$C1216&amp;"."&amp;$B1216)&amp;INDEX(VarEnd,MATCH($A1216,VarKey,0))&amp;K$5</f>
        <v/>
      </c>
      <c r="L1216" s="39">
        <f>L1189*Settings!$C$13*(INDEX(L$420:L$431,$D1216))</f>
        <v/>
      </c>
      <c r="M1216" s="40">
        <f>M1189*Settings!$C$13*(INDEX(M$420:M$431,$D1216))</f>
        <v/>
      </c>
      <c r="N1216" s="40">
        <f>N1189*Settings!$C$13*(INDEX(N$420:N$431,$D1216))</f>
        <v/>
      </c>
      <c r="O1216" s="40">
        <f>O1189*Settings!$C$13*(INDEX(O$420:O$431,$D1216))</f>
        <v/>
      </c>
      <c r="P1216" s="40">
        <f>P1189*Settings!$C$13*(INDEX(P$420:P$431,$D1216))</f>
        <v/>
      </c>
      <c r="Q1216" s="40">
        <f>Q1189*Settings!$C$13*(INDEX(Q$420:Q$431,$D1216))</f>
        <v/>
      </c>
      <c r="R1216" s="40">
        <f>R1189*Settings!$C$13*(INDEX(R$420:R$431,$D1216))</f>
        <v/>
      </c>
      <c r="S1216" s="40">
        <f>S1189*Settings!$C$13*(INDEX(S$420:S$431,$D1216))</f>
        <v/>
      </c>
      <c r="T1216" s="40">
        <f>T1189*Settings!$C$13*(INDEX(T$420:T$431,$D1216))</f>
        <v/>
      </c>
      <c r="U1216" s="40">
        <f>U1189*Settings!$C$13*(INDEX(U$420:U$431,$D1216))</f>
        <v/>
      </c>
      <c r="V1216" s="40">
        <f>V1189*Settings!$C$13*(INDEX(V$420:V$431,$D1216))</f>
        <v/>
      </c>
      <c r="W1216" s="40">
        <f>W1189*Settings!$C$13*(INDEX(W$420:W$431,$D1216))</f>
        <v/>
      </c>
      <c r="X1216" s="40">
        <f>X1189*Settings!$C$13*(INDEX(X$420:X$431,$D1216))</f>
        <v/>
      </c>
      <c r="Y1216" s="40">
        <f>Y1189*Settings!$C$13*(INDEX(Y$420:Y$431,$D1216))</f>
        <v/>
      </c>
      <c r="Z1216" s="40">
        <f>Z1189*Settings!$C$13*(INDEX(Z$420:Z$431,$D1216))</f>
        <v/>
      </c>
      <c r="AA1216" s="40">
        <f>AA1189*Settings!$C$13*(INDEX(AA$420:AA$431,$D1216))</f>
        <v/>
      </c>
      <c r="AB1216" s="40">
        <f>AB1189*Settings!$C$13*(INDEX(AB$420:AB$431,$D1216))</f>
        <v/>
      </c>
      <c r="AC1216" s="40">
        <f>AC1189*Settings!$C$13*(INDEX(AC$420:AC$431,$D1216))</f>
        <v/>
      </c>
      <c r="AD1216" s="40">
        <f>AD1189*Settings!$C$13*(INDEX(AD$420:AD$431,$D1216))</f>
        <v/>
      </c>
      <c r="AF1216" s="11">
        <f>CodePrefix&amp;$A1216&amp;IF($C1216="","","."&amp;$C1216&amp;"."&amp;$B1216)&amp;INDEX(VarEnd,MATCH($A1216,VarKey,0))&amp;AF$5</f>
        <v/>
      </c>
      <c r="AG1216" s="39">
        <f>AG1189*Settings!$C$13*(INDEX(AG$420:AG$431,$D1216))</f>
        <v/>
      </c>
      <c r="AH1216" s="40">
        <f>AH1189*Settings!$C$13*(INDEX(AH$420:AH$431,$D1216))</f>
        <v/>
      </c>
      <c r="AI1216" s="40">
        <f>AI1189*Settings!$C$13*(INDEX(AI$420:AI$431,$D1216))</f>
        <v/>
      </c>
      <c r="AJ1216" s="40">
        <f>AJ1189*Settings!$C$13*(INDEX(AJ$420:AJ$431,$D1216))</f>
        <v/>
      </c>
      <c r="AK1216" s="40">
        <f>AK1189*Settings!$C$13*(INDEX(AK$420:AK$431,$D1216))</f>
        <v/>
      </c>
      <c r="AL1216" s="40">
        <f>AL1189*Settings!$C$13*(INDEX(AL$420:AL$431,$D1216))</f>
        <v/>
      </c>
      <c r="AM1216" s="40">
        <f>AM1189*Settings!$C$13*(INDEX(AM$420:AM$431,$D1216))</f>
        <v/>
      </c>
      <c r="AN1216" s="40">
        <f>AN1189*Settings!$C$13*(INDEX(AN$420:AN$431,$D1216))</f>
        <v/>
      </c>
      <c r="AO1216" s="40">
        <f>AO1189*Settings!$C$13*(INDEX(AO$420:AO$431,$D1216))</f>
        <v/>
      </c>
      <c r="AP1216" s="40">
        <f>AP1189*Settings!$C$13*(INDEX(AP$420:AP$431,$D1216))</f>
        <v/>
      </c>
      <c r="AQ1216" s="40">
        <f>AQ1189*Settings!$C$13*(INDEX(AQ$420:AQ$431,$D1216))</f>
        <v/>
      </c>
      <c r="AR1216" s="40">
        <f>AR1189*Settings!$C$13*(INDEX(AR$420:AR$431,$D1216))</f>
        <v/>
      </c>
      <c r="AS1216" s="40">
        <f>AS1189*Settings!$C$13*(INDEX(AS$420:AS$431,$D1216))</f>
        <v/>
      </c>
      <c r="AT1216" s="40">
        <f>AT1189*Settings!$C$13*(INDEX(AT$420:AT$431,$D1216))</f>
        <v/>
      </c>
      <c r="AU1216" s="40">
        <f>AU1189*Settings!$C$13*(INDEX(AU$420:AU$431,$D1216))</f>
        <v/>
      </c>
      <c r="AV1216" s="40">
        <f>AV1189*Settings!$C$13*(INDEX(AV$420:AV$431,$D1216))</f>
        <v/>
      </c>
      <c r="AW1216" s="40">
        <f>AW1189*Settings!$C$13*(INDEX(AW$420:AW$431,$D1216))</f>
        <v/>
      </c>
      <c r="AX1216" s="40">
        <f>AX1189*Settings!$C$13*(INDEX(AX$420:AX$431,$D1216))</f>
        <v/>
      </c>
      <c r="AY1216" s="40">
        <f>AY1189*Settings!$C$13*(INDEX(AY$420:AY$431,$D1216))</f>
        <v/>
      </c>
    </row>
    <row r="1217" hidden="1" outlineLevel="2">
      <c r="A1217" s="14" t="inlineStr">
        <is>
          <t>rsub</t>
        </is>
      </c>
      <c r="B1217" s="14" t="inlineStr">
        <is>
          <t>die</t>
        </is>
      </c>
      <c r="C1217" s="14" t="inlineStr">
        <is>
          <t>ral</t>
        </is>
      </c>
      <c r="D1217" s="32">
        <f>INDEX(Inputs!$U$5:$U$132,MATCH($B1217&amp;"|"&amp;$C1217,Inputs!$A$5:$A$132,0))</f>
        <v/>
      </c>
      <c r="E1217" s="36" t="n"/>
      <c r="F1217" s="36" t="n"/>
      <c r="G1217" s="36" t="n"/>
      <c r="H1217" s="14">
        <f>INDEX(VarLab,MATCH($A1217,VarKey,0))&amp;INDEX(MemLab,MATCH($C1217&amp;"|"&amp;$B1217,MemKey,0))</f>
        <v/>
      </c>
      <c r="I1217" s="14">
        <f>INDEX(VarUnit,MATCH($A1217,VarKey,0))</f>
        <v/>
      </c>
      <c r="J1217" s="14">
        <f>INDEX(VarSrc,MATCH($A1217,VarKey,0))</f>
        <v/>
      </c>
      <c r="K1217" s="11">
        <f>CodePrefix&amp;$A1217&amp;IF($C1217="","","."&amp;$C1217&amp;"."&amp;$B1217)&amp;INDEX(VarEnd,MATCH($A1217,VarKey,0))&amp;K$5</f>
        <v/>
      </c>
      <c r="L1217" s="39">
        <f>L1190*Settings!$C$13*(INDEX(L$420:L$431,$D1217))</f>
        <v/>
      </c>
      <c r="M1217" s="40">
        <f>M1190*Settings!$C$13*(INDEX(M$420:M$431,$D1217))</f>
        <v/>
      </c>
      <c r="N1217" s="40">
        <f>N1190*Settings!$C$13*(INDEX(N$420:N$431,$D1217))</f>
        <v/>
      </c>
      <c r="O1217" s="40">
        <f>O1190*Settings!$C$13*(INDEX(O$420:O$431,$D1217))</f>
        <v/>
      </c>
      <c r="P1217" s="40">
        <f>P1190*Settings!$C$13*(INDEX(P$420:P$431,$D1217))</f>
        <v/>
      </c>
      <c r="Q1217" s="40">
        <f>Q1190*Settings!$C$13*(INDEX(Q$420:Q$431,$D1217))</f>
        <v/>
      </c>
      <c r="R1217" s="40">
        <f>R1190*Settings!$C$13*(INDEX(R$420:R$431,$D1217))</f>
        <v/>
      </c>
      <c r="S1217" s="40">
        <f>S1190*Settings!$C$13*(INDEX(S$420:S$431,$D1217))</f>
        <v/>
      </c>
      <c r="T1217" s="40">
        <f>T1190*Settings!$C$13*(INDEX(T$420:T$431,$D1217))</f>
        <v/>
      </c>
      <c r="U1217" s="40">
        <f>U1190*Settings!$C$13*(INDEX(U$420:U$431,$D1217))</f>
        <v/>
      </c>
      <c r="V1217" s="40">
        <f>V1190*Settings!$C$13*(INDEX(V$420:V$431,$D1217))</f>
        <v/>
      </c>
      <c r="W1217" s="40">
        <f>W1190*Settings!$C$13*(INDEX(W$420:W$431,$D1217))</f>
        <v/>
      </c>
      <c r="X1217" s="40">
        <f>X1190*Settings!$C$13*(INDEX(X$420:X$431,$D1217))</f>
        <v/>
      </c>
      <c r="Y1217" s="40">
        <f>Y1190*Settings!$C$13*(INDEX(Y$420:Y$431,$D1217))</f>
        <v/>
      </c>
      <c r="Z1217" s="40">
        <f>Z1190*Settings!$C$13*(INDEX(Z$420:Z$431,$D1217))</f>
        <v/>
      </c>
      <c r="AA1217" s="40">
        <f>AA1190*Settings!$C$13*(INDEX(AA$420:AA$431,$D1217))</f>
        <v/>
      </c>
      <c r="AB1217" s="40">
        <f>AB1190*Settings!$C$13*(INDEX(AB$420:AB$431,$D1217))</f>
        <v/>
      </c>
      <c r="AC1217" s="40">
        <f>AC1190*Settings!$C$13*(INDEX(AC$420:AC$431,$D1217))</f>
        <v/>
      </c>
      <c r="AD1217" s="40">
        <f>AD1190*Settings!$C$13*(INDEX(AD$420:AD$431,$D1217))</f>
        <v/>
      </c>
      <c r="AF1217" s="11">
        <f>CodePrefix&amp;$A1217&amp;IF($C1217="","","."&amp;$C1217&amp;"."&amp;$B1217)&amp;INDEX(VarEnd,MATCH($A1217,VarKey,0))&amp;AF$5</f>
        <v/>
      </c>
      <c r="AG1217" s="39">
        <f>AG1190*Settings!$C$13*(INDEX(AG$420:AG$431,$D1217))</f>
        <v/>
      </c>
      <c r="AH1217" s="40">
        <f>AH1190*Settings!$C$13*(INDEX(AH$420:AH$431,$D1217))</f>
        <v/>
      </c>
      <c r="AI1217" s="40">
        <f>AI1190*Settings!$C$13*(INDEX(AI$420:AI$431,$D1217))</f>
        <v/>
      </c>
      <c r="AJ1217" s="40">
        <f>AJ1190*Settings!$C$13*(INDEX(AJ$420:AJ$431,$D1217))</f>
        <v/>
      </c>
      <c r="AK1217" s="40">
        <f>AK1190*Settings!$C$13*(INDEX(AK$420:AK$431,$D1217))</f>
        <v/>
      </c>
      <c r="AL1217" s="40">
        <f>AL1190*Settings!$C$13*(INDEX(AL$420:AL$431,$D1217))</f>
        <v/>
      </c>
      <c r="AM1217" s="40">
        <f>AM1190*Settings!$C$13*(INDEX(AM$420:AM$431,$D1217))</f>
        <v/>
      </c>
      <c r="AN1217" s="40">
        <f>AN1190*Settings!$C$13*(INDEX(AN$420:AN$431,$D1217))</f>
        <v/>
      </c>
      <c r="AO1217" s="40">
        <f>AO1190*Settings!$C$13*(INDEX(AO$420:AO$431,$D1217))</f>
        <v/>
      </c>
      <c r="AP1217" s="40">
        <f>AP1190*Settings!$C$13*(INDEX(AP$420:AP$431,$D1217))</f>
        <v/>
      </c>
      <c r="AQ1217" s="40">
        <f>AQ1190*Settings!$C$13*(INDEX(AQ$420:AQ$431,$D1217))</f>
        <v/>
      </c>
      <c r="AR1217" s="40">
        <f>AR1190*Settings!$C$13*(INDEX(AR$420:AR$431,$D1217))</f>
        <v/>
      </c>
      <c r="AS1217" s="40">
        <f>AS1190*Settings!$C$13*(INDEX(AS$420:AS$431,$D1217))</f>
        <v/>
      </c>
      <c r="AT1217" s="40">
        <f>AT1190*Settings!$C$13*(INDEX(AT$420:AT$431,$D1217))</f>
        <v/>
      </c>
      <c r="AU1217" s="40">
        <f>AU1190*Settings!$C$13*(INDEX(AU$420:AU$431,$D1217))</f>
        <v/>
      </c>
      <c r="AV1217" s="40">
        <f>AV1190*Settings!$C$13*(INDEX(AV$420:AV$431,$D1217))</f>
        <v/>
      </c>
      <c r="AW1217" s="40">
        <f>AW1190*Settings!$C$13*(INDEX(AW$420:AW$431,$D1217))</f>
        <v/>
      </c>
      <c r="AX1217" s="40">
        <f>AX1190*Settings!$C$13*(INDEX(AX$420:AX$431,$D1217))</f>
        <v/>
      </c>
      <c r="AY1217" s="40">
        <f>AY1190*Settings!$C$13*(INDEX(AY$420:AY$431,$D1217))</f>
        <v/>
      </c>
    </row>
    <row r="1218" hidden="1" outlineLevel="2">
      <c r="A1218" s="14" t="inlineStr">
        <is>
          <t>rsub</t>
        </is>
      </c>
      <c r="B1218" s="14" t="inlineStr">
        <is>
          <t>lpg</t>
        </is>
      </c>
      <c r="C1218" s="14" t="inlineStr">
        <is>
          <t>ral</t>
        </is>
      </c>
      <c r="D1218" s="32">
        <f>INDEX(Inputs!$U$5:$U$132,MATCH($B1218&amp;"|"&amp;$C1218,Inputs!$A$5:$A$132,0))</f>
        <v/>
      </c>
      <c r="E1218" s="36" t="n"/>
      <c r="F1218" s="36" t="n"/>
      <c r="G1218" s="36" t="n"/>
      <c r="H1218" s="14">
        <f>INDEX(VarLab,MATCH($A1218,VarKey,0))&amp;INDEX(MemLab,MATCH($C1218&amp;"|"&amp;$B1218,MemKey,0))</f>
        <v/>
      </c>
      <c r="I1218" s="14">
        <f>INDEX(VarUnit,MATCH($A1218,VarKey,0))</f>
        <v/>
      </c>
      <c r="J1218" s="14">
        <f>INDEX(VarSrc,MATCH($A1218,VarKey,0))</f>
        <v/>
      </c>
      <c r="K1218" s="11">
        <f>CodePrefix&amp;$A1218&amp;IF($C1218="","","."&amp;$C1218&amp;"."&amp;$B1218)&amp;INDEX(VarEnd,MATCH($A1218,VarKey,0))&amp;K$5</f>
        <v/>
      </c>
      <c r="L1218" s="39">
        <f>L1191*Settings!$C$13*(INDEX(L$420:L$431,$D1218))</f>
        <v/>
      </c>
      <c r="M1218" s="40">
        <f>M1191*Settings!$C$13*(INDEX(M$420:M$431,$D1218))</f>
        <v/>
      </c>
      <c r="N1218" s="40">
        <f>N1191*Settings!$C$13*(INDEX(N$420:N$431,$D1218))</f>
        <v/>
      </c>
      <c r="O1218" s="40">
        <f>O1191*Settings!$C$13*(INDEX(O$420:O$431,$D1218))</f>
        <v/>
      </c>
      <c r="P1218" s="40">
        <f>P1191*Settings!$C$13*(INDEX(P$420:P$431,$D1218))</f>
        <v/>
      </c>
      <c r="Q1218" s="40">
        <f>Q1191*Settings!$C$13*(INDEX(Q$420:Q$431,$D1218))</f>
        <v/>
      </c>
      <c r="R1218" s="40">
        <f>R1191*Settings!$C$13*(INDEX(R$420:R$431,$D1218))</f>
        <v/>
      </c>
      <c r="S1218" s="40">
        <f>S1191*Settings!$C$13*(INDEX(S$420:S$431,$D1218))</f>
        <v/>
      </c>
      <c r="T1218" s="40">
        <f>T1191*Settings!$C$13*(INDEX(T$420:T$431,$D1218))</f>
        <v/>
      </c>
      <c r="U1218" s="40">
        <f>U1191*Settings!$C$13*(INDEX(U$420:U$431,$D1218))</f>
        <v/>
      </c>
      <c r="V1218" s="40">
        <f>V1191*Settings!$C$13*(INDEX(V$420:V$431,$D1218))</f>
        <v/>
      </c>
      <c r="W1218" s="40">
        <f>W1191*Settings!$C$13*(INDEX(W$420:W$431,$D1218))</f>
        <v/>
      </c>
      <c r="X1218" s="40">
        <f>X1191*Settings!$C$13*(INDEX(X$420:X$431,$D1218))</f>
        <v/>
      </c>
      <c r="Y1218" s="40">
        <f>Y1191*Settings!$C$13*(INDEX(Y$420:Y$431,$D1218))</f>
        <v/>
      </c>
      <c r="Z1218" s="40">
        <f>Z1191*Settings!$C$13*(INDEX(Z$420:Z$431,$D1218))</f>
        <v/>
      </c>
      <c r="AA1218" s="40">
        <f>AA1191*Settings!$C$13*(INDEX(AA$420:AA$431,$D1218))</f>
        <v/>
      </c>
      <c r="AB1218" s="40">
        <f>AB1191*Settings!$C$13*(INDEX(AB$420:AB$431,$D1218))</f>
        <v/>
      </c>
      <c r="AC1218" s="40">
        <f>AC1191*Settings!$C$13*(INDEX(AC$420:AC$431,$D1218))</f>
        <v/>
      </c>
      <c r="AD1218" s="40">
        <f>AD1191*Settings!$C$13*(INDEX(AD$420:AD$431,$D1218))</f>
        <v/>
      </c>
      <c r="AF1218" s="11">
        <f>CodePrefix&amp;$A1218&amp;IF($C1218="","","."&amp;$C1218&amp;"."&amp;$B1218)&amp;INDEX(VarEnd,MATCH($A1218,VarKey,0))&amp;AF$5</f>
        <v/>
      </c>
      <c r="AG1218" s="39">
        <f>AG1191*Settings!$C$13*(INDEX(AG$420:AG$431,$D1218))</f>
        <v/>
      </c>
      <c r="AH1218" s="40">
        <f>AH1191*Settings!$C$13*(INDEX(AH$420:AH$431,$D1218))</f>
        <v/>
      </c>
      <c r="AI1218" s="40">
        <f>AI1191*Settings!$C$13*(INDEX(AI$420:AI$431,$D1218))</f>
        <v/>
      </c>
      <c r="AJ1218" s="40">
        <f>AJ1191*Settings!$C$13*(INDEX(AJ$420:AJ$431,$D1218))</f>
        <v/>
      </c>
      <c r="AK1218" s="40">
        <f>AK1191*Settings!$C$13*(INDEX(AK$420:AK$431,$D1218))</f>
        <v/>
      </c>
      <c r="AL1218" s="40">
        <f>AL1191*Settings!$C$13*(INDEX(AL$420:AL$431,$D1218))</f>
        <v/>
      </c>
      <c r="AM1218" s="40">
        <f>AM1191*Settings!$C$13*(INDEX(AM$420:AM$431,$D1218))</f>
        <v/>
      </c>
      <c r="AN1218" s="40">
        <f>AN1191*Settings!$C$13*(INDEX(AN$420:AN$431,$D1218))</f>
        <v/>
      </c>
      <c r="AO1218" s="40">
        <f>AO1191*Settings!$C$13*(INDEX(AO$420:AO$431,$D1218))</f>
        <v/>
      </c>
      <c r="AP1218" s="40">
        <f>AP1191*Settings!$C$13*(INDEX(AP$420:AP$431,$D1218))</f>
        <v/>
      </c>
      <c r="AQ1218" s="40">
        <f>AQ1191*Settings!$C$13*(INDEX(AQ$420:AQ$431,$D1218))</f>
        <v/>
      </c>
      <c r="AR1218" s="40">
        <f>AR1191*Settings!$C$13*(INDEX(AR$420:AR$431,$D1218))</f>
        <v/>
      </c>
      <c r="AS1218" s="40">
        <f>AS1191*Settings!$C$13*(INDEX(AS$420:AS$431,$D1218))</f>
        <v/>
      </c>
      <c r="AT1218" s="40">
        <f>AT1191*Settings!$C$13*(INDEX(AT$420:AT$431,$D1218))</f>
        <v/>
      </c>
      <c r="AU1218" s="40">
        <f>AU1191*Settings!$C$13*(INDEX(AU$420:AU$431,$D1218))</f>
        <v/>
      </c>
      <c r="AV1218" s="40">
        <f>AV1191*Settings!$C$13*(INDEX(AV$420:AV$431,$D1218))</f>
        <v/>
      </c>
      <c r="AW1218" s="40">
        <f>AW1191*Settings!$C$13*(INDEX(AW$420:AW$431,$D1218))</f>
        <v/>
      </c>
      <c r="AX1218" s="40">
        <f>AX1191*Settings!$C$13*(INDEX(AX$420:AX$431,$D1218))</f>
        <v/>
      </c>
      <c r="AY1218" s="40">
        <f>AY1191*Settings!$C$13*(INDEX(AY$420:AY$431,$D1218))</f>
        <v/>
      </c>
    </row>
    <row r="1219" hidden="1" outlineLevel="2">
      <c r="A1219" s="14" t="inlineStr">
        <is>
          <t>rsub</t>
        </is>
      </c>
      <c r="B1219" s="14" t="inlineStr">
        <is>
          <t>ker</t>
        </is>
      </c>
      <c r="C1219" s="14" t="inlineStr">
        <is>
          <t>ral</t>
        </is>
      </c>
      <c r="D1219" s="32">
        <f>INDEX(Inputs!$U$5:$U$132,MATCH($B1219&amp;"|"&amp;$C1219,Inputs!$A$5:$A$132,0))</f>
        <v/>
      </c>
      <c r="E1219" s="36" t="n"/>
      <c r="F1219" s="36" t="n"/>
      <c r="G1219" s="36" t="n"/>
      <c r="H1219" s="14">
        <f>INDEX(VarLab,MATCH($A1219,VarKey,0))&amp;INDEX(MemLab,MATCH($C1219&amp;"|"&amp;$B1219,MemKey,0))</f>
        <v/>
      </c>
      <c r="I1219" s="14">
        <f>INDEX(VarUnit,MATCH($A1219,VarKey,0))</f>
        <v/>
      </c>
      <c r="J1219" s="14">
        <f>INDEX(VarSrc,MATCH($A1219,VarKey,0))</f>
        <v/>
      </c>
      <c r="K1219" s="11">
        <f>CodePrefix&amp;$A1219&amp;IF($C1219="","","."&amp;$C1219&amp;"."&amp;$B1219)&amp;INDEX(VarEnd,MATCH($A1219,VarKey,0))&amp;K$5</f>
        <v/>
      </c>
      <c r="L1219" s="39">
        <f>L1192*Settings!$C$13*(INDEX(L$420:L$431,$D1219))</f>
        <v/>
      </c>
      <c r="M1219" s="40">
        <f>M1192*Settings!$C$13*(INDEX(M$420:M$431,$D1219))</f>
        <v/>
      </c>
      <c r="N1219" s="40">
        <f>N1192*Settings!$C$13*(INDEX(N$420:N$431,$D1219))</f>
        <v/>
      </c>
      <c r="O1219" s="40">
        <f>O1192*Settings!$C$13*(INDEX(O$420:O$431,$D1219))</f>
        <v/>
      </c>
      <c r="P1219" s="40">
        <f>P1192*Settings!$C$13*(INDEX(P$420:P$431,$D1219))</f>
        <v/>
      </c>
      <c r="Q1219" s="40">
        <f>Q1192*Settings!$C$13*(INDEX(Q$420:Q$431,$D1219))</f>
        <v/>
      </c>
      <c r="R1219" s="40">
        <f>R1192*Settings!$C$13*(INDEX(R$420:R$431,$D1219))</f>
        <v/>
      </c>
      <c r="S1219" s="40">
        <f>S1192*Settings!$C$13*(INDEX(S$420:S$431,$D1219))</f>
        <v/>
      </c>
      <c r="T1219" s="40">
        <f>T1192*Settings!$C$13*(INDEX(T$420:T$431,$D1219))</f>
        <v/>
      </c>
      <c r="U1219" s="40">
        <f>U1192*Settings!$C$13*(INDEX(U$420:U$431,$D1219))</f>
        <v/>
      </c>
      <c r="V1219" s="40">
        <f>V1192*Settings!$C$13*(INDEX(V$420:V$431,$D1219))</f>
        <v/>
      </c>
      <c r="W1219" s="40">
        <f>W1192*Settings!$C$13*(INDEX(W$420:W$431,$D1219))</f>
        <v/>
      </c>
      <c r="X1219" s="40">
        <f>X1192*Settings!$C$13*(INDEX(X$420:X$431,$D1219))</f>
        <v/>
      </c>
      <c r="Y1219" s="40">
        <f>Y1192*Settings!$C$13*(INDEX(Y$420:Y$431,$D1219))</f>
        <v/>
      </c>
      <c r="Z1219" s="40">
        <f>Z1192*Settings!$C$13*(INDEX(Z$420:Z$431,$D1219))</f>
        <v/>
      </c>
      <c r="AA1219" s="40">
        <f>AA1192*Settings!$C$13*(INDEX(AA$420:AA$431,$D1219))</f>
        <v/>
      </c>
      <c r="AB1219" s="40">
        <f>AB1192*Settings!$C$13*(INDEX(AB$420:AB$431,$D1219))</f>
        <v/>
      </c>
      <c r="AC1219" s="40">
        <f>AC1192*Settings!$C$13*(INDEX(AC$420:AC$431,$D1219))</f>
        <v/>
      </c>
      <c r="AD1219" s="40">
        <f>AD1192*Settings!$C$13*(INDEX(AD$420:AD$431,$D1219))</f>
        <v/>
      </c>
      <c r="AF1219" s="11">
        <f>CodePrefix&amp;$A1219&amp;IF($C1219="","","."&amp;$C1219&amp;"."&amp;$B1219)&amp;INDEX(VarEnd,MATCH($A1219,VarKey,0))&amp;AF$5</f>
        <v/>
      </c>
      <c r="AG1219" s="39">
        <f>AG1192*Settings!$C$13*(INDEX(AG$420:AG$431,$D1219))</f>
        <v/>
      </c>
      <c r="AH1219" s="40">
        <f>AH1192*Settings!$C$13*(INDEX(AH$420:AH$431,$D1219))</f>
        <v/>
      </c>
      <c r="AI1219" s="40">
        <f>AI1192*Settings!$C$13*(INDEX(AI$420:AI$431,$D1219))</f>
        <v/>
      </c>
      <c r="AJ1219" s="40">
        <f>AJ1192*Settings!$C$13*(INDEX(AJ$420:AJ$431,$D1219))</f>
        <v/>
      </c>
      <c r="AK1219" s="40">
        <f>AK1192*Settings!$C$13*(INDEX(AK$420:AK$431,$D1219))</f>
        <v/>
      </c>
      <c r="AL1219" s="40">
        <f>AL1192*Settings!$C$13*(INDEX(AL$420:AL$431,$D1219))</f>
        <v/>
      </c>
      <c r="AM1219" s="40">
        <f>AM1192*Settings!$C$13*(INDEX(AM$420:AM$431,$D1219))</f>
        <v/>
      </c>
      <c r="AN1219" s="40">
        <f>AN1192*Settings!$C$13*(INDEX(AN$420:AN$431,$D1219))</f>
        <v/>
      </c>
      <c r="AO1219" s="40">
        <f>AO1192*Settings!$C$13*(INDEX(AO$420:AO$431,$D1219))</f>
        <v/>
      </c>
      <c r="AP1219" s="40">
        <f>AP1192*Settings!$C$13*(INDEX(AP$420:AP$431,$D1219))</f>
        <v/>
      </c>
      <c r="AQ1219" s="40">
        <f>AQ1192*Settings!$C$13*(INDEX(AQ$420:AQ$431,$D1219))</f>
        <v/>
      </c>
      <c r="AR1219" s="40">
        <f>AR1192*Settings!$C$13*(INDEX(AR$420:AR$431,$D1219))</f>
        <v/>
      </c>
      <c r="AS1219" s="40">
        <f>AS1192*Settings!$C$13*(INDEX(AS$420:AS$431,$D1219))</f>
        <v/>
      </c>
      <c r="AT1219" s="40">
        <f>AT1192*Settings!$C$13*(INDEX(AT$420:AT$431,$D1219))</f>
        <v/>
      </c>
      <c r="AU1219" s="40">
        <f>AU1192*Settings!$C$13*(INDEX(AU$420:AU$431,$D1219))</f>
        <v/>
      </c>
      <c r="AV1219" s="40">
        <f>AV1192*Settings!$C$13*(INDEX(AV$420:AV$431,$D1219))</f>
        <v/>
      </c>
      <c r="AW1219" s="40">
        <f>AW1192*Settings!$C$13*(INDEX(AW$420:AW$431,$D1219))</f>
        <v/>
      </c>
      <c r="AX1219" s="40">
        <f>AX1192*Settings!$C$13*(INDEX(AX$420:AX$431,$D1219))</f>
        <v/>
      </c>
      <c r="AY1219" s="40">
        <f>AY1192*Settings!$C$13*(INDEX(AY$420:AY$431,$D1219))</f>
        <v/>
      </c>
    </row>
    <row r="1220" hidden="1" outlineLevel="2">
      <c r="A1220" s="14" t="inlineStr">
        <is>
          <t>rsub</t>
        </is>
      </c>
      <c r="B1220" s="14" t="inlineStr">
        <is>
          <t>oop</t>
        </is>
      </c>
      <c r="C1220" s="14" t="inlineStr">
        <is>
          <t>ral</t>
        </is>
      </c>
      <c r="D1220" s="32">
        <f>INDEX(Inputs!$U$5:$U$132,MATCH($B1220&amp;"|"&amp;$C1220,Inputs!$A$5:$A$132,0))</f>
        <v/>
      </c>
      <c r="E1220" s="36" t="n"/>
      <c r="F1220" s="36" t="n"/>
      <c r="G1220" s="36" t="n"/>
      <c r="H1220" s="14">
        <f>INDEX(VarLab,MATCH($A1220,VarKey,0))&amp;INDEX(MemLab,MATCH($C1220&amp;"|"&amp;$B1220,MemKey,0))</f>
        <v/>
      </c>
      <c r="I1220" s="14">
        <f>INDEX(VarUnit,MATCH($A1220,VarKey,0))</f>
        <v/>
      </c>
      <c r="J1220" s="14">
        <f>INDEX(VarSrc,MATCH($A1220,VarKey,0))</f>
        <v/>
      </c>
      <c r="K1220" s="11">
        <f>CodePrefix&amp;$A1220&amp;IF($C1220="","","."&amp;$C1220&amp;"."&amp;$B1220)&amp;INDEX(VarEnd,MATCH($A1220,VarKey,0))&amp;K$5</f>
        <v/>
      </c>
      <c r="L1220" s="39">
        <f>L1193*Settings!$C$13*(INDEX(L$420:L$431,$D1220))</f>
        <v/>
      </c>
      <c r="M1220" s="40">
        <f>M1193*Settings!$C$13*(INDEX(M$420:M$431,$D1220))</f>
        <v/>
      </c>
      <c r="N1220" s="40">
        <f>N1193*Settings!$C$13*(INDEX(N$420:N$431,$D1220))</f>
        <v/>
      </c>
      <c r="O1220" s="40">
        <f>O1193*Settings!$C$13*(INDEX(O$420:O$431,$D1220))</f>
        <v/>
      </c>
      <c r="P1220" s="40">
        <f>P1193*Settings!$C$13*(INDEX(P$420:P$431,$D1220))</f>
        <v/>
      </c>
      <c r="Q1220" s="40">
        <f>Q1193*Settings!$C$13*(INDEX(Q$420:Q$431,$D1220))</f>
        <v/>
      </c>
      <c r="R1220" s="40">
        <f>R1193*Settings!$C$13*(INDEX(R$420:R$431,$D1220))</f>
        <v/>
      </c>
      <c r="S1220" s="40">
        <f>S1193*Settings!$C$13*(INDEX(S$420:S$431,$D1220))</f>
        <v/>
      </c>
      <c r="T1220" s="40">
        <f>T1193*Settings!$C$13*(INDEX(T$420:T$431,$D1220))</f>
        <v/>
      </c>
      <c r="U1220" s="40">
        <f>U1193*Settings!$C$13*(INDEX(U$420:U$431,$D1220))</f>
        <v/>
      </c>
      <c r="V1220" s="40">
        <f>V1193*Settings!$C$13*(INDEX(V$420:V$431,$D1220))</f>
        <v/>
      </c>
      <c r="W1220" s="40">
        <f>W1193*Settings!$C$13*(INDEX(W$420:W$431,$D1220))</f>
        <v/>
      </c>
      <c r="X1220" s="40">
        <f>X1193*Settings!$C$13*(INDEX(X$420:X$431,$D1220))</f>
        <v/>
      </c>
      <c r="Y1220" s="40">
        <f>Y1193*Settings!$C$13*(INDEX(Y$420:Y$431,$D1220))</f>
        <v/>
      </c>
      <c r="Z1220" s="40">
        <f>Z1193*Settings!$C$13*(INDEX(Z$420:Z$431,$D1220))</f>
        <v/>
      </c>
      <c r="AA1220" s="40">
        <f>AA1193*Settings!$C$13*(INDEX(AA$420:AA$431,$D1220))</f>
        <v/>
      </c>
      <c r="AB1220" s="40">
        <f>AB1193*Settings!$C$13*(INDEX(AB$420:AB$431,$D1220))</f>
        <v/>
      </c>
      <c r="AC1220" s="40">
        <f>AC1193*Settings!$C$13*(INDEX(AC$420:AC$431,$D1220))</f>
        <v/>
      </c>
      <c r="AD1220" s="40">
        <f>AD1193*Settings!$C$13*(INDEX(AD$420:AD$431,$D1220))</f>
        <v/>
      </c>
      <c r="AF1220" s="11">
        <f>CodePrefix&amp;$A1220&amp;IF($C1220="","","."&amp;$C1220&amp;"."&amp;$B1220)&amp;INDEX(VarEnd,MATCH($A1220,VarKey,0))&amp;AF$5</f>
        <v/>
      </c>
      <c r="AG1220" s="39">
        <f>AG1193*Settings!$C$13*(INDEX(AG$420:AG$431,$D1220))</f>
        <v/>
      </c>
      <c r="AH1220" s="40">
        <f>AH1193*Settings!$C$13*(INDEX(AH$420:AH$431,$D1220))</f>
        <v/>
      </c>
      <c r="AI1220" s="40">
        <f>AI1193*Settings!$C$13*(INDEX(AI$420:AI$431,$D1220))</f>
        <v/>
      </c>
      <c r="AJ1220" s="40">
        <f>AJ1193*Settings!$C$13*(INDEX(AJ$420:AJ$431,$D1220))</f>
        <v/>
      </c>
      <c r="AK1220" s="40">
        <f>AK1193*Settings!$C$13*(INDEX(AK$420:AK$431,$D1220))</f>
        <v/>
      </c>
      <c r="AL1220" s="40">
        <f>AL1193*Settings!$C$13*(INDEX(AL$420:AL$431,$D1220))</f>
        <v/>
      </c>
      <c r="AM1220" s="40">
        <f>AM1193*Settings!$C$13*(INDEX(AM$420:AM$431,$D1220))</f>
        <v/>
      </c>
      <c r="AN1220" s="40">
        <f>AN1193*Settings!$C$13*(INDEX(AN$420:AN$431,$D1220))</f>
        <v/>
      </c>
      <c r="AO1220" s="40">
        <f>AO1193*Settings!$C$13*(INDEX(AO$420:AO$431,$D1220))</f>
        <v/>
      </c>
      <c r="AP1220" s="40">
        <f>AP1193*Settings!$C$13*(INDEX(AP$420:AP$431,$D1220))</f>
        <v/>
      </c>
      <c r="AQ1220" s="40">
        <f>AQ1193*Settings!$C$13*(INDEX(AQ$420:AQ$431,$D1220))</f>
        <v/>
      </c>
      <c r="AR1220" s="40">
        <f>AR1193*Settings!$C$13*(INDEX(AR$420:AR$431,$D1220))</f>
        <v/>
      </c>
      <c r="AS1220" s="40">
        <f>AS1193*Settings!$C$13*(INDEX(AS$420:AS$431,$D1220))</f>
        <v/>
      </c>
      <c r="AT1220" s="40">
        <f>AT1193*Settings!$C$13*(INDEX(AT$420:AT$431,$D1220))</f>
        <v/>
      </c>
      <c r="AU1220" s="40">
        <f>AU1193*Settings!$C$13*(INDEX(AU$420:AU$431,$D1220))</f>
        <v/>
      </c>
      <c r="AV1220" s="40">
        <f>AV1193*Settings!$C$13*(INDEX(AV$420:AV$431,$D1220))</f>
        <v/>
      </c>
      <c r="AW1220" s="40">
        <f>AW1193*Settings!$C$13*(INDEX(AW$420:AW$431,$D1220))</f>
        <v/>
      </c>
      <c r="AX1220" s="40">
        <f>AX1193*Settings!$C$13*(INDEX(AX$420:AX$431,$D1220))</f>
        <v/>
      </c>
      <c r="AY1220" s="40">
        <f>AY1193*Settings!$C$13*(INDEX(AY$420:AY$431,$D1220))</f>
        <v/>
      </c>
    </row>
    <row r="1221" hidden="1" outlineLevel="2">
      <c r="A1221" s="14" t="inlineStr">
        <is>
          <t>rsub</t>
        </is>
      </c>
      <c r="B1221" s="14" t="inlineStr">
        <is>
          <t>bio</t>
        </is>
      </c>
      <c r="C1221" s="14" t="inlineStr">
        <is>
          <t>ral</t>
        </is>
      </c>
      <c r="D1221" s="32">
        <f>INDEX(Inputs!$U$5:$U$132,MATCH($B1221&amp;"|"&amp;$C1221,Inputs!$A$5:$A$132,0))</f>
        <v/>
      </c>
      <c r="E1221" s="36" t="n"/>
      <c r="F1221" s="36" t="n"/>
      <c r="G1221" s="36" t="n"/>
      <c r="H1221" s="14">
        <f>INDEX(VarLab,MATCH($A1221,VarKey,0))&amp;INDEX(MemLab,MATCH($C1221&amp;"|"&amp;$B1221,MemKey,0))</f>
        <v/>
      </c>
      <c r="I1221" s="14">
        <f>INDEX(VarUnit,MATCH($A1221,VarKey,0))</f>
        <v/>
      </c>
      <c r="J1221" s="14">
        <f>INDEX(VarSrc,MATCH($A1221,VarKey,0))</f>
        <v/>
      </c>
      <c r="K1221" s="11">
        <f>CodePrefix&amp;$A1221&amp;IF($C1221="","","."&amp;$C1221&amp;"."&amp;$B1221)&amp;INDEX(VarEnd,MATCH($A1221,VarKey,0))&amp;K$5</f>
        <v/>
      </c>
      <c r="L1221" s="39">
        <f>L1194*Settings!$C$13*(INDEX(L$420:L$431,$D1221))</f>
        <v/>
      </c>
      <c r="M1221" s="40">
        <f>M1194*Settings!$C$13*(INDEX(M$420:M$431,$D1221))</f>
        <v/>
      </c>
      <c r="N1221" s="40">
        <f>N1194*Settings!$C$13*(INDEX(N$420:N$431,$D1221))</f>
        <v/>
      </c>
      <c r="O1221" s="40">
        <f>O1194*Settings!$C$13*(INDEX(O$420:O$431,$D1221))</f>
        <v/>
      </c>
      <c r="P1221" s="40">
        <f>P1194*Settings!$C$13*(INDEX(P$420:P$431,$D1221))</f>
        <v/>
      </c>
      <c r="Q1221" s="40">
        <f>Q1194*Settings!$C$13*(INDEX(Q$420:Q$431,$D1221))</f>
        <v/>
      </c>
      <c r="R1221" s="40">
        <f>R1194*Settings!$C$13*(INDEX(R$420:R$431,$D1221))</f>
        <v/>
      </c>
      <c r="S1221" s="40">
        <f>S1194*Settings!$C$13*(INDEX(S$420:S$431,$D1221))</f>
        <v/>
      </c>
      <c r="T1221" s="40">
        <f>T1194*Settings!$C$13*(INDEX(T$420:T$431,$D1221))</f>
        <v/>
      </c>
      <c r="U1221" s="40">
        <f>U1194*Settings!$C$13*(INDEX(U$420:U$431,$D1221))</f>
        <v/>
      </c>
      <c r="V1221" s="40">
        <f>V1194*Settings!$C$13*(INDEX(V$420:V$431,$D1221))</f>
        <v/>
      </c>
      <c r="W1221" s="40">
        <f>W1194*Settings!$C$13*(INDEX(W$420:W$431,$D1221))</f>
        <v/>
      </c>
      <c r="X1221" s="40">
        <f>X1194*Settings!$C$13*(INDEX(X$420:X$431,$D1221))</f>
        <v/>
      </c>
      <c r="Y1221" s="40">
        <f>Y1194*Settings!$C$13*(INDEX(Y$420:Y$431,$D1221))</f>
        <v/>
      </c>
      <c r="Z1221" s="40">
        <f>Z1194*Settings!$C$13*(INDEX(Z$420:Z$431,$D1221))</f>
        <v/>
      </c>
      <c r="AA1221" s="40">
        <f>AA1194*Settings!$C$13*(INDEX(AA$420:AA$431,$D1221))</f>
        <v/>
      </c>
      <c r="AB1221" s="40">
        <f>AB1194*Settings!$C$13*(INDEX(AB$420:AB$431,$D1221))</f>
        <v/>
      </c>
      <c r="AC1221" s="40">
        <f>AC1194*Settings!$C$13*(INDEX(AC$420:AC$431,$D1221))</f>
        <v/>
      </c>
      <c r="AD1221" s="40">
        <f>AD1194*Settings!$C$13*(INDEX(AD$420:AD$431,$D1221))</f>
        <v/>
      </c>
      <c r="AF1221" s="11">
        <f>CodePrefix&amp;$A1221&amp;IF($C1221="","","."&amp;$C1221&amp;"."&amp;$B1221)&amp;INDEX(VarEnd,MATCH($A1221,VarKey,0))&amp;AF$5</f>
        <v/>
      </c>
      <c r="AG1221" s="39">
        <f>AG1194*Settings!$C$13*(INDEX(AG$420:AG$431,$D1221))</f>
        <v/>
      </c>
      <c r="AH1221" s="40">
        <f>AH1194*Settings!$C$13*(INDEX(AH$420:AH$431,$D1221))</f>
        <v/>
      </c>
      <c r="AI1221" s="40">
        <f>AI1194*Settings!$C$13*(INDEX(AI$420:AI$431,$D1221))</f>
        <v/>
      </c>
      <c r="AJ1221" s="40">
        <f>AJ1194*Settings!$C$13*(INDEX(AJ$420:AJ$431,$D1221))</f>
        <v/>
      </c>
      <c r="AK1221" s="40">
        <f>AK1194*Settings!$C$13*(INDEX(AK$420:AK$431,$D1221))</f>
        <v/>
      </c>
      <c r="AL1221" s="40">
        <f>AL1194*Settings!$C$13*(INDEX(AL$420:AL$431,$D1221))</f>
        <v/>
      </c>
      <c r="AM1221" s="40">
        <f>AM1194*Settings!$C$13*(INDEX(AM$420:AM$431,$D1221))</f>
        <v/>
      </c>
      <c r="AN1221" s="40">
        <f>AN1194*Settings!$C$13*(INDEX(AN$420:AN$431,$D1221))</f>
        <v/>
      </c>
      <c r="AO1221" s="40">
        <f>AO1194*Settings!$C$13*(INDEX(AO$420:AO$431,$D1221))</f>
        <v/>
      </c>
      <c r="AP1221" s="40">
        <f>AP1194*Settings!$C$13*(INDEX(AP$420:AP$431,$D1221))</f>
        <v/>
      </c>
      <c r="AQ1221" s="40">
        <f>AQ1194*Settings!$C$13*(INDEX(AQ$420:AQ$431,$D1221))</f>
        <v/>
      </c>
      <c r="AR1221" s="40">
        <f>AR1194*Settings!$C$13*(INDEX(AR$420:AR$431,$D1221))</f>
        <v/>
      </c>
      <c r="AS1221" s="40">
        <f>AS1194*Settings!$C$13*(INDEX(AS$420:AS$431,$D1221))</f>
        <v/>
      </c>
      <c r="AT1221" s="40">
        <f>AT1194*Settings!$C$13*(INDEX(AT$420:AT$431,$D1221))</f>
        <v/>
      </c>
      <c r="AU1221" s="40">
        <f>AU1194*Settings!$C$13*(INDEX(AU$420:AU$431,$D1221))</f>
        <v/>
      </c>
      <c r="AV1221" s="40">
        <f>AV1194*Settings!$C$13*(INDEX(AV$420:AV$431,$D1221))</f>
        <v/>
      </c>
      <c r="AW1221" s="40">
        <f>AW1194*Settings!$C$13*(INDEX(AW$420:AW$431,$D1221))</f>
        <v/>
      </c>
      <c r="AX1221" s="40">
        <f>AX1194*Settings!$C$13*(INDEX(AX$420:AX$431,$D1221))</f>
        <v/>
      </c>
      <c r="AY1221" s="40">
        <f>AY1194*Settings!$C$13*(INDEX(AY$420:AY$431,$D1221))</f>
        <v/>
      </c>
    </row>
    <row r="1222" hidden="1" outlineLevel="2"/>
    <row r="1223" hidden="1" outlineLevel="2">
      <c r="A1223" s="14" t="inlineStr">
        <is>
          <t>rnew</t>
        </is>
      </c>
      <c r="B1223" s="14" t="inlineStr">
        <is>
          <t>coa</t>
        </is>
      </c>
      <c r="C1223" s="14" t="inlineStr">
        <is>
          <t>ral</t>
        </is>
      </c>
      <c r="D1223" s="32">
        <f>INDEX(Inputs!$V$5:$V$132,MATCH($B1223&amp;"|"&amp;$C1223,Inputs!$A$5:$A$132,0))</f>
        <v/>
      </c>
      <c r="E1223" s="36" t="n"/>
      <c r="F1223" s="36" t="n"/>
      <c r="G1223" s="36" t="n"/>
      <c r="H1223" s="14">
        <f>INDEX(VarLab,MATCH($A1223,VarKey,0))&amp;INDEX(MemLab,MATCH($C1223&amp;"|"&amp;$B1223,MemKey,0))</f>
        <v/>
      </c>
      <c r="I1223" s="14">
        <f>INDEX(VarUnit,MATCH($A1223,VarKey,0))</f>
        <v/>
      </c>
      <c r="J1223" s="14">
        <f>INDEX(VarSrc,MATCH($A1223,VarKey,0))</f>
        <v/>
      </c>
      <c r="K1223" s="11">
        <f>CodePrefix&amp;$A1223&amp;IF($C1223="","","."&amp;$C1223&amp;"."&amp;$B1223)&amp;INDEX(VarEnd,MATCH($A1223,VarKey,0))&amp;K$5</f>
        <v/>
      </c>
      <c r="L1223" s="39">
        <f>L1187*Settings!$C$13*(L1115+L1133+L1124*L$201+L1142*$D1223)</f>
        <v/>
      </c>
      <c r="M1223" s="40">
        <f>M1187*Settings!$C$13*(M1115+M1133+M1124*M$201+M1142*$D1223)</f>
        <v/>
      </c>
      <c r="N1223" s="40">
        <f>N1187*Settings!$C$13*(N1115+N1133+N1124*N$201+N1142*$D1223)</f>
        <v/>
      </c>
      <c r="O1223" s="40">
        <f>O1187*Settings!$C$13*(O1115+O1133+O1124*O$201+O1142*$D1223)</f>
        <v/>
      </c>
      <c r="P1223" s="40">
        <f>P1187*Settings!$C$13*(P1115+P1133+P1124*P$201+P1142*$D1223)</f>
        <v/>
      </c>
      <c r="Q1223" s="40">
        <f>Q1187*Settings!$C$13*(Q1115+Q1133+Q1124*Q$201+Q1142*$D1223)</f>
        <v/>
      </c>
      <c r="R1223" s="40">
        <f>R1187*Settings!$C$13*(R1115+R1133+R1124*R$201+R1142*$D1223)</f>
        <v/>
      </c>
      <c r="S1223" s="40">
        <f>S1187*Settings!$C$13*(S1115+S1133+S1124*S$201+S1142*$D1223)</f>
        <v/>
      </c>
      <c r="T1223" s="40">
        <f>T1187*Settings!$C$13*(T1115+T1133+T1124*T$201+T1142*$D1223)</f>
        <v/>
      </c>
      <c r="U1223" s="40">
        <f>U1187*Settings!$C$13*(U1115+U1133+U1124*U$201+U1142*$D1223)</f>
        <v/>
      </c>
      <c r="V1223" s="40">
        <f>V1187*Settings!$C$13*(V1115+V1133+V1124*V$201+V1142*$D1223)</f>
        <v/>
      </c>
      <c r="W1223" s="40">
        <f>W1187*Settings!$C$13*(W1115+W1133+W1124*W$201+W1142*$D1223)</f>
        <v/>
      </c>
      <c r="X1223" s="40">
        <f>X1187*Settings!$C$13*(X1115+X1133+X1124*X$201+X1142*$D1223)</f>
        <v/>
      </c>
      <c r="Y1223" s="40">
        <f>Y1187*Settings!$C$13*(Y1115+Y1133+Y1124*Y$201+Y1142*$D1223)</f>
        <v/>
      </c>
      <c r="Z1223" s="40">
        <f>Z1187*Settings!$C$13*(Z1115+Z1133+Z1124*Z$201+Z1142*$D1223)</f>
        <v/>
      </c>
      <c r="AA1223" s="40">
        <f>AA1187*Settings!$C$13*(AA1115+AA1133+AA1124*AA$201+AA1142*$D1223)</f>
        <v/>
      </c>
      <c r="AB1223" s="40">
        <f>AB1187*Settings!$C$13*(AB1115+AB1133+AB1124*AB$201+AB1142*$D1223)</f>
        <v/>
      </c>
      <c r="AC1223" s="40">
        <f>AC1187*Settings!$C$13*(AC1115+AC1133+AC1124*AC$201+AC1142*$D1223)</f>
        <v/>
      </c>
      <c r="AD1223" s="40">
        <f>AD1187*Settings!$C$13*(AD1115+AD1133+AD1124*AD$201+AD1142*$D1223)</f>
        <v/>
      </c>
      <c r="AF1223" s="11">
        <f>CodePrefix&amp;$A1223&amp;IF($C1223="","","."&amp;$C1223&amp;"."&amp;$B1223)&amp;INDEX(VarEnd,MATCH($A1223,VarKey,0))&amp;AF$5</f>
        <v/>
      </c>
      <c r="AG1223" s="39">
        <f>AG1187*Settings!$C$13*(AG1115+AG1133+AG1124*AG$201+AG1142*$D1223)</f>
        <v/>
      </c>
      <c r="AH1223" s="40">
        <f>AH1187*Settings!$C$13*(AH1115+AH1133+AH1124*AH$201+AH1142*$D1223)</f>
        <v/>
      </c>
      <c r="AI1223" s="40">
        <f>AI1187*Settings!$C$13*(AI1115+AI1133+AI1124*AI$201+AI1142*$D1223)</f>
        <v/>
      </c>
      <c r="AJ1223" s="40">
        <f>AJ1187*Settings!$C$13*(AJ1115+AJ1133+AJ1124*AJ$201+AJ1142*$D1223)</f>
        <v/>
      </c>
      <c r="AK1223" s="40">
        <f>AK1187*Settings!$C$13*(AK1115+AK1133+AK1124*AK$201+AK1142*$D1223)</f>
        <v/>
      </c>
      <c r="AL1223" s="40">
        <f>AL1187*Settings!$C$13*(AL1115+AL1133+AL1124*AL$201+AL1142*$D1223)</f>
        <v/>
      </c>
      <c r="AM1223" s="40">
        <f>AM1187*Settings!$C$13*(AM1115+AM1133+AM1124*AM$201+AM1142*$D1223)</f>
        <v/>
      </c>
      <c r="AN1223" s="40">
        <f>AN1187*Settings!$C$13*(AN1115+AN1133+AN1124*AN$201+AN1142*$D1223)</f>
        <v/>
      </c>
      <c r="AO1223" s="40">
        <f>AO1187*Settings!$C$13*(AO1115+AO1133+AO1124*AO$201+AO1142*$D1223)</f>
        <v/>
      </c>
      <c r="AP1223" s="40">
        <f>AP1187*Settings!$C$13*(AP1115+AP1133+AP1124*AP$201+AP1142*$D1223)</f>
        <v/>
      </c>
      <c r="AQ1223" s="40">
        <f>AQ1187*Settings!$C$13*(AQ1115+AQ1133+AQ1124*AQ$201+AQ1142*$D1223)</f>
        <v/>
      </c>
      <c r="AR1223" s="40">
        <f>AR1187*Settings!$C$13*(AR1115+AR1133+AR1124*AR$201+AR1142*$D1223)</f>
        <v/>
      </c>
      <c r="AS1223" s="40">
        <f>AS1187*Settings!$C$13*(AS1115+AS1133+AS1124*AS$201+AS1142*$D1223)</f>
        <v/>
      </c>
      <c r="AT1223" s="40">
        <f>AT1187*Settings!$C$13*(AT1115+AT1133+AT1124*AT$201+AT1142*$D1223)</f>
        <v/>
      </c>
      <c r="AU1223" s="40">
        <f>AU1187*Settings!$C$13*(AU1115+AU1133+AU1124*AU$201+AU1142*$D1223)</f>
        <v/>
      </c>
      <c r="AV1223" s="40">
        <f>AV1187*Settings!$C$13*(AV1115+AV1133+AV1124*AV$201+AV1142*$D1223)</f>
        <v/>
      </c>
      <c r="AW1223" s="40">
        <f>AW1187*Settings!$C$13*(AW1115+AW1133+AW1124*AW$201+AW1142*$D1223)</f>
        <v/>
      </c>
      <c r="AX1223" s="40">
        <f>AX1187*Settings!$C$13*(AX1115+AX1133+AX1124*AX$201+AX1142*$D1223)</f>
        <v/>
      </c>
      <c r="AY1223" s="40">
        <f>AY1187*Settings!$C$13*(AY1115+AY1133+AY1124*AY$201+AY1142*$D1223)</f>
        <v/>
      </c>
    </row>
    <row r="1224" hidden="1" outlineLevel="2">
      <c r="A1224" s="14" t="inlineStr">
        <is>
          <t>rnew</t>
        </is>
      </c>
      <c r="B1224" s="14" t="inlineStr">
        <is>
          <t>nga</t>
        </is>
      </c>
      <c r="C1224" s="14" t="inlineStr">
        <is>
          <t>ral</t>
        </is>
      </c>
      <c r="D1224" s="32">
        <f>INDEX(Inputs!$V$5:$V$132,MATCH($B1224&amp;"|"&amp;$C1224,Inputs!$A$5:$A$132,0))</f>
        <v/>
      </c>
      <c r="E1224" s="36" t="n"/>
      <c r="F1224" s="36" t="n"/>
      <c r="G1224" s="36" t="n"/>
      <c r="H1224" s="14">
        <f>INDEX(VarLab,MATCH($A1224,VarKey,0))&amp;INDEX(MemLab,MATCH($C1224&amp;"|"&amp;$B1224,MemKey,0))</f>
        <v/>
      </c>
      <c r="I1224" s="14">
        <f>INDEX(VarUnit,MATCH($A1224,VarKey,0))</f>
        <v/>
      </c>
      <c r="J1224" s="14">
        <f>INDEX(VarSrc,MATCH($A1224,VarKey,0))</f>
        <v/>
      </c>
      <c r="K1224" s="11">
        <f>CodePrefix&amp;$A1224&amp;IF($C1224="","","."&amp;$C1224&amp;"."&amp;$B1224)&amp;INDEX(VarEnd,MATCH($A1224,VarKey,0))&amp;K$5</f>
        <v/>
      </c>
      <c r="L1224" s="39">
        <f>L1188*Settings!$C$13*(L1116+L1134+L1125*L$201+L1143*$D1224)</f>
        <v/>
      </c>
      <c r="M1224" s="40">
        <f>M1188*Settings!$C$13*(M1116+M1134+M1125*M$201+M1143*$D1224)</f>
        <v/>
      </c>
      <c r="N1224" s="40">
        <f>N1188*Settings!$C$13*(N1116+N1134+N1125*N$201+N1143*$D1224)</f>
        <v/>
      </c>
      <c r="O1224" s="40">
        <f>O1188*Settings!$C$13*(O1116+O1134+O1125*O$201+O1143*$D1224)</f>
        <v/>
      </c>
      <c r="P1224" s="40">
        <f>P1188*Settings!$C$13*(P1116+P1134+P1125*P$201+P1143*$D1224)</f>
        <v/>
      </c>
      <c r="Q1224" s="40">
        <f>Q1188*Settings!$C$13*(Q1116+Q1134+Q1125*Q$201+Q1143*$D1224)</f>
        <v/>
      </c>
      <c r="R1224" s="40">
        <f>R1188*Settings!$C$13*(R1116+R1134+R1125*R$201+R1143*$D1224)</f>
        <v/>
      </c>
      <c r="S1224" s="40">
        <f>S1188*Settings!$C$13*(S1116+S1134+S1125*S$201+S1143*$D1224)</f>
        <v/>
      </c>
      <c r="T1224" s="40">
        <f>T1188*Settings!$C$13*(T1116+T1134+T1125*T$201+T1143*$D1224)</f>
        <v/>
      </c>
      <c r="U1224" s="40">
        <f>U1188*Settings!$C$13*(U1116+U1134+U1125*U$201+U1143*$D1224)</f>
        <v/>
      </c>
      <c r="V1224" s="40">
        <f>V1188*Settings!$C$13*(V1116+V1134+V1125*V$201+V1143*$D1224)</f>
        <v/>
      </c>
      <c r="W1224" s="40">
        <f>W1188*Settings!$C$13*(W1116+W1134+W1125*W$201+W1143*$D1224)</f>
        <v/>
      </c>
      <c r="X1224" s="40">
        <f>X1188*Settings!$C$13*(X1116+X1134+X1125*X$201+X1143*$D1224)</f>
        <v/>
      </c>
      <c r="Y1224" s="40">
        <f>Y1188*Settings!$C$13*(Y1116+Y1134+Y1125*Y$201+Y1143*$D1224)</f>
        <v/>
      </c>
      <c r="Z1224" s="40">
        <f>Z1188*Settings!$C$13*(Z1116+Z1134+Z1125*Z$201+Z1143*$D1224)</f>
        <v/>
      </c>
      <c r="AA1224" s="40">
        <f>AA1188*Settings!$C$13*(AA1116+AA1134+AA1125*AA$201+AA1143*$D1224)</f>
        <v/>
      </c>
      <c r="AB1224" s="40">
        <f>AB1188*Settings!$C$13*(AB1116+AB1134+AB1125*AB$201+AB1143*$D1224)</f>
        <v/>
      </c>
      <c r="AC1224" s="40">
        <f>AC1188*Settings!$C$13*(AC1116+AC1134+AC1125*AC$201+AC1143*$D1224)</f>
        <v/>
      </c>
      <c r="AD1224" s="40">
        <f>AD1188*Settings!$C$13*(AD1116+AD1134+AD1125*AD$201+AD1143*$D1224)</f>
        <v/>
      </c>
      <c r="AF1224" s="11">
        <f>CodePrefix&amp;$A1224&amp;IF($C1224="","","."&amp;$C1224&amp;"."&amp;$B1224)&amp;INDEX(VarEnd,MATCH($A1224,VarKey,0))&amp;AF$5</f>
        <v/>
      </c>
      <c r="AG1224" s="39">
        <f>AG1188*Settings!$C$13*(AG1116+AG1134+AG1125*AG$201+AG1143*$D1224)</f>
        <v/>
      </c>
      <c r="AH1224" s="40">
        <f>AH1188*Settings!$C$13*(AH1116+AH1134+AH1125*AH$201+AH1143*$D1224)</f>
        <v/>
      </c>
      <c r="AI1224" s="40">
        <f>AI1188*Settings!$C$13*(AI1116+AI1134+AI1125*AI$201+AI1143*$D1224)</f>
        <v/>
      </c>
      <c r="AJ1224" s="40">
        <f>AJ1188*Settings!$C$13*(AJ1116+AJ1134+AJ1125*AJ$201+AJ1143*$D1224)</f>
        <v/>
      </c>
      <c r="AK1224" s="40">
        <f>AK1188*Settings!$C$13*(AK1116+AK1134+AK1125*AK$201+AK1143*$D1224)</f>
        <v/>
      </c>
      <c r="AL1224" s="40">
        <f>AL1188*Settings!$C$13*(AL1116+AL1134+AL1125*AL$201+AL1143*$D1224)</f>
        <v/>
      </c>
      <c r="AM1224" s="40">
        <f>AM1188*Settings!$C$13*(AM1116+AM1134+AM1125*AM$201+AM1143*$D1224)</f>
        <v/>
      </c>
      <c r="AN1224" s="40">
        <f>AN1188*Settings!$C$13*(AN1116+AN1134+AN1125*AN$201+AN1143*$D1224)</f>
        <v/>
      </c>
      <c r="AO1224" s="40">
        <f>AO1188*Settings!$C$13*(AO1116+AO1134+AO1125*AO$201+AO1143*$D1224)</f>
        <v/>
      </c>
      <c r="AP1224" s="40">
        <f>AP1188*Settings!$C$13*(AP1116+AP1134+AP1125*AP$201+AP1143*$D1224)</f>
        <v/>
      </c>
      <c r="AQ1224" s="40">
        <f>AQ1188*Settings!$C$13*(AQ1116+AQ1134+AQ1125*AQ$201+AQ1143*$D1224)</f>
        <v/>
      </c>
      <c r="AR1224" s="40">
        <f>AR1188*Settings!$C$13*(AR1116+AR1134+AR1125*AR$201+AR1143*$D1224)</f>
        <v/>
      </c>
      <c r="AS1224" s="40">
        <f>AS1188*Settings!$C$13*(AS1116+AS1134+AS1125*AS$201+AS1143*$D1224)</f>
        <v/>
      </c>
      <c r="AT1224" s="40">
        <f>AT1188*Settings!$C$13*(AT1116+AT1134+AT1125*AT$201+AT1143*$D1224)</f>
        <v/>
      </c>
      <c r="AU1224" s="40">
        <f>AU1188*Settings!$C$13*(AU1116+AU1134+AU1125*AU$201+AU1143*$D1224)</f>
        <v/>
      </c>
      <c r="AV1224" s="40">
        <f>AV1188*Settings!$C$13*(AV1116+AV1134+AV1125*AV$201+AV1143*$D1224)</f>
        <v/>
      </c>
      <c r="AW1224" s="40">
        <f>AW1188*Settings!$C$13*(AW1116+AW1134+AW1125*AW$201+AW1143*$D1224)</f>
        <v/>
      </c>
      <c r="AX1224" s="40">
        <f>AX1188*Settings!$C$13*(AX1116+AX1134+AX1125*AX$201+AX1143*$D1224)</f>
        <v/>
      </c>
      <c r="AY1224" s="40">
        <f>AY1188*Settings!$C$13*(AY1116+AY1134+AY1125*AY$201+AY1143*$D1224)</f>
        <v/>
      </c>
    </row>
    <row r="1225" hidden="1" outlineLevel="2">
      <c r="A1225" s="14" t="inlineStr">
        <is>
          <t>rnew</t>
        </is>
      </c>
      <c r="B1225" s="14" t="inlineStr">
        <is>
          <t>gso</t>
        </is>
      </c>
      <c r="C1225" s="14" t="inlineStr">
        <is>
          <t>ral</t>
        </is>
      </c>
      <c r="D1225" s="32">
        <f>INDEX(Inputs!$V$5:$V$132,MATCH($B1225&amp;"|"&amp;$C1225,Inputs!$A$5:$A$132,0))</f>
        <v/>
      </c>
      <c r="E1225" s="36" t="n"/>
      <c r="F1225" s="36" t="n"/>
      <c r="G1225" s="36" t="n"/>
      <c r="H1225" s="14">
        <f>INDEX(VarLab,MATCH($A1225,VarKey,0))&amp;INDEX(MemLab,MATCH($C1225&amp;"|"&amp;$B1225,MemKey,0))</f>
        <v/>
      </c>
      <c r="I1225" s="14">
        <f>INDEX(VarUnit,MATCH($A1225,VarKey,0))</f>
        <v/>
      </c>
      <c r="J1225" s="14">
        <f>INDEX(VarSrc,MATCH($A1225,VarKey,0))</f>
        <v/>
      </c>
      <c r="K1225" s="11">
        <f>CodePrefix&amp;$A1225&amp;IF($C1225="","","."&amp;$C1225&amp;"."&amp;$B1225)&amp;INDEX(VarEnd,MATCH($A1225,VarKey,0))&amp;K$5</f>
        <v/>
      </c>
      <c r="L1225" s="39">
        <f>L1189*Settings!$C$13*(L1117+L1135+L1126*L$201+L1144*$D1225)</f>
        <v/>
      </c>
      <c r="M1225" s="40">
        <f>M1189*Settings!$C$13*(M1117+M1135+M1126*M$201+M1144*$D1225)</f>
        <v/>
      </c>
      <c r="N1225" s="40">
        <f>N1189*Settings!$C$13*(N1117+N1135+N1126*N$201+N1144*$D1225)</f>
        <v/>
      </c>
      <c r="O1225" s="40">
        <f>O1189*Settings!$C$13*(O1117+O1135+O1126*O$201+O1144*$D1225)</f>
        <v/>
      </c>
      <c r="P1225" s="40">
        <f>P1189*Settings!$C$13*(P1117+P1135+P1126*P$201+P1144*$D1225)</f>
        <v/>
      </c>
      <c r="Q1225" s="40">
        <f>Q1189*Settings!$C$13*(Q1117+Q1135+Q1126*Q$201+Q1144*$D1225)</f>
        <v/>
      </c>
      <c r="R1225" s="40">
        <f>R1189*Settings!$C$13*(R1117+R1135+R1126*R$201+R1144*$D1225)</f>
        <v/>
      </c>
      <c r="S1225" s="40">
        <f>S1189*Settings!$C$13*(S1117+S1135+S1126*S$201+S1144*$D1225)</f>
        <v/>
      </c>
      <c r="T1225" s="40">
        <f>T1189*Settings!$C$13*(T1117+T1135+T1126*T$201+T1144*$D1225)</f>
        <v/>
      </c>
      <c r="U1225" s="40">
        <f>U1189*Settings!$C$13*(U1117+U1135+U1126*U$201+U1144*$D1225)</f>
        <v/>
      </c>
      <c r="V1225" s="40">
        <f>V1189*Settings!$C$13*(V1117+V1135+V1126*V$201+V1144*$D1225)</f>
        <v/>
      </c>
      <c r="W1225" s="40">
        <f>W1189*Settings!$C$13*(W1117+W1135+W1126*W$201+W1144*$D1225)</f>
        <v/>
      </c>
      <c r="X1225" s="40">
        <f>X1189*Settings!$C$13*(X1117+X1135+X1126*X$201+X1144*$D1225)</f>
        <v/>
      </c>
      <c r="Y1225" s="40">
        <f>Y1189*Settings!$C$13*(Y1117+Y1135+Y1126*Y$201+Y1144*$D1225)</f>
        <v/>
      </c>
      <c r="Z1225" s="40">
        <f>Z1189*Settings!$C$13*(Z1117+Z1135+Z1126*Z$201+Z1144*$D1225)</f>
        <v/>
      </c>
      <c r="AA1225" s="40">
        <f>AA1189*Settings!$C$13*(AA1117+AA1135+AA1126*AA$201+AA1144*$D1225)</f>
        <v/>
      </c>
      <c r="AB1225" s="40">
        <f>AB1189*Settings!$C$13*(AB1117+AB1135+AB1126*AB$201+AB1144*$D1225)</f>
        <v/>
      </c>
      <c r="AC1225" s="40">
        <f>AC1189*Settings!$C$13*(AC1117+AC1135+AC1126*AC$201+AC1144*$D1225)</f>
        <v/>
      </c>
      <c r="AD1225" s="40">
        <f>AD1189*Settings!$C$13*(AD1117+AD1135+AD1126*AD$201+AD1144*$D1225)</f>
        <v/>
      </c>
      <c r="AF1225" s="11">
        <f>CodePrefix&amp;$A1225&amp;IF($C1225="","","."&amp;$C1225&amp;"."&amp;$B1225)&amp;INDEX(VarEnd,MATCH($A1225,VarKey,0))&amp;AF$5</f>
        <v/>
      </c>
      <c r="AG1225" s="39">
        <f>AG1189*Settings!$C$13*(AG1117+AG1135+AG1126*AG$201+AG1144*$D1225)</f>
        <v/>
      </c>
      <c r="AH1225" s="40">
        <f>AH1189*Settings!$C$13*(AH1117+AH1135+AH1126*AH$201+AH1144*$D1225)</f>
        <v/>
      </c>
      <c r="AI1225" s="40">
        <f>AI1189*Settings!$C$13*(AI1117+AI1135+AI1126*AI$201+AI1144*$D1225)</f>
        <v/>
      </c>
      <c r="AJ1225" s="40">
        <f>AJ1189*Settings!$C$13*(AJ1117+AJ1135+AJ1126*AJ$201+AJ1144*$D1225)</f>
        <v/>
      </c>
      <c r="AK1225" s="40">
        <f>AK1189*Settings!$C$13*(AK1117+AK1135+AK1126*AK$201+AK1144*$D1225)</f>
        <v/>
      </c>
      <c r="AL1225" s="40">
        <f>AL1189*Settings!$C$13*(AL1117+AL1135+AL1126*AL$201+AL1144*$D1225)</f>
        <v/>
      </c>
      <c r="AM1225" s="40">
        <f>AM1189*Settings!$C$13*(AM1117+AM1135+AM1126*AM$201+AM1144*$D1225)</f>
        <v/>
      </c>
      <c r="AN1225" s="40">
        <f>AN1189*Settings!$C$13*(AN1117+AN1135+AN1126*AN$201+AN1144*$D1225)</f>
        <v/>
      </c>
      <c r="AO1225" s="40">
        <f>AO1189*Settings!$C$13*(AO1117+AO1135+AO1126*AO$201+AO1144*$D1225)</f>
        <v/>
      </c>
      <c r="AP1225" s="40">
        <f>AP1189*Settings!$C$13*(AP1117+AP1135+AP1126*AP$201+AP1144*$D1225)</f>
        <v/>
      </c>
      <c r="AQ1225" s="40">
        <f>AQ1189*Settings!$C$13*(AQ1117+AQ1135+AQ1126*AQ$201+AQ1144*$D1225)</f>
        <v/>
      </c>
      <c r="AR1225" s="40">
        <f>AR1189*Settings!$C$13*(AR1117+AR1135+AR1126*AR$201+AR1144*$D1225)</f>
        <v/>
      </c>
      <c r="AS1225" s="40">
        <f>AS1189*Settings!$C$13*(AS1117+AS1135+AS1126*AS$201+AS1144*$D1225)</f>
        <v/>
      </c>
      <c r="AT1225" s="40">
        <f>AT1189*Settings!$C$13*(AT1117+AT1135+AT1126*AT$201+AT1144*$D1225)</f>
        <v/>
      </c>
      <c r="AU1225" s="40">
        <f>AU1189*Settings!$C$13*(AU1117+AU1135+AU1126*AU$201+AU1144*$D1225)</f>
        <v/>
      </c>
      <c r="AV1225" s="40">
        <f>AV1189*Settings!$C$13*(AV1117+AV1135+AV1126*AV$201+AV1144*$D1225)</f>
        <v/>
      </c>
      <c r="AW1225" s="40">
        <f>AW1189*Settings!$C$13*(AW1117+AW1135+AW1126*AW$201+AW1144*$D1225)</f>
        <v/>
      </c>
      <c r="AX1225" s="40">
        <f>AX1189*Settings!$C$13*(AX1117+AX1135+AX1126*AX$201+AX1144*$D1225)</f>
        <v/>
      </c>
      <c r="AY1225" s="40">
        <f>AY1189*Settings!$C$13*(AY1117+AY1135+AY1126*AY$201+AY1144*$D1225)</f>
        <v/>
      </c>
    </row>
    <row r="1226" hidden="1" outlineLevel="2">
      <c r="A1226" s="14" t="inlineStr">
        <is>
          <t>rnew</t>
        </is>
      </c>
      <c r="B1226" s="14" t="inlineStr">
        <is>
          <t>die</t>
        </is>
      </c>
      <c r="C1226" s="14" t="inlineStr">
        <is>
          <t>ral</t>
        </is>
      </c>
      <c r="D1226" s="32">
        <f>INDEX(Inputs!$V$5:$V$132,MATCH($B1226&amp;"|"&amp;$C1226,Inputs!$A$5:$A$132,0))</f>
        <v/>
      </c>
      <c r="E1226" s="36" t="n"/>
      <c r="F1226" s="36" t="n"/>
      <c r="G1226" s="36" t="n"/>
      <c r="H1226" s="14">
        <f>INDEX(VarLab,MATCH($A1226,VarKey,0))&amp;INDEX(MemLab,MATCH($C1226&amp;"|"&amp;$B1226,MemKey,0))</f>
        <v/>
      </c>
      <c r="I1226" s="14">
        <f>INDEX(VarUnit,MATCH($A1226,VarKey,0))</f>
        <v/>
      </c>
      <c r="J1226" s="14">
        <f>INDEX(VarSrc,MATCH($A1226,VarKey,0))</f>
        <v/>
      </c>
      <c r="K1226" s="11">
        <f>CodePrefix&amp;$A1226&amp;IF($C1226="","","."&amp;$C1226&amp;"."&amp;$B1226)&amp;INDEX(VarEnd,MATCH($A1226,VarKey,0))&amp;K$5</f>
        <v/>
      </c>
      <c r="L1226" s="39">
        <f>L1190*Settings!$C$13*(L1118+L1136+L1127*L$201+L1145*$D1226)</f>
        <v/>
      </c>
      <c r="M1226" s="40">
        <f>M1190*Settings!$C$13*(M1118+M1136+M1127*M$201+M1145*$D1226)</f>
        <v/>
      </c>
      <c r="N1226" s="40">
        <f>N1190*Settings!$C$13*(N1118+N1136+N1127*N$201+N1145*$D1226)</f>
        <v/>
      </c>
      <c r="O1226" s="40">
        <f>O1190*Settings!$C$13*(O1118+O1136+O1127*O$201+O1145*$D1226)</f>
        <v/>
      </c>
      <c r="P1226" s="40">
        <f>P1190*Settings!$C$13*(P1118+P1136+P1127*P$201+P1145*$D1226)</f>
        <v/>
      </c>
      <c r="Q1226" s="40">
        <f>Q1190*Settings!$C$13*(Q1118+Q1136+Q1127*Q$201+Q1145*$D1226)</f>
        <v/>
      </c>
      <c r="R1226" s="40">
        <f>R1190*Settings!$C$13*(R1118+R1136+R1127*R$201+R1145*$D1226)</f>
        <v/>
      </c>
      <c r="S1226" s="40">
        <f>S1190*Settings!$C$13*(S1118+S1136+S1127*S$201+S1145*$D1226)</f>
        <v/>
      </c>
      <c r="T1226" s="40">
        <f>T1190*Settings!$C$13*(T1118+T1136+T1127*T$201+T1145*$D1226)</f>
        <v/>
      </c>
      <c r="U1226" s="40">
        <f>U1190*Settings!$C$13*(U1118+U1136+U1127*U$201+U1145*$D1226)</f>
        <v/>
      </c>
      <c r="V1226" s="40">
        <f>V1190*Settings!$C$13*(V1118+V1136+V1127*V$201+V1145*$D1226)</f>
        <v/>
      </c>
      <c r="W1226" s="40">
        <f>W1190*Settings!$C$13*(W1118+W1136+W1127*W$201+W1145*$D1226)</f>
        <v/>
      </c>
      <c r="X1226" s="40">
        <f>X1190*Settings!$C$13*(X1118+X1136+X1127*X$201+X1145*$D1226)</f>
        <v/>
      </c>
      <c r="Y1226" s="40">
        <f>Y1190*Settings!$C$13*(Y1118+Y1136+Y1127*Y$201+Y1145*$D1226)</f>
        <v/>
      </c>
      <c r="Z1226" s="40">
        <f>Z1190*Settings!$C$13*(Z1118+Z1136+Z1127*Z$201+Z1145*$D1226)</f>
        <v/>
      </c>
      <c r="AA1226" s="40">
        <f>AA1190*Settings!$C$13*(AA1118+AA1136+AA1127*AA$201+AA1145*$D1226)</f>
        <v/>
      </c>
      <c r="AB1226" s="40">
        <f>AB1190*Settings!$C$13*(AB1118+AB1136+AB1127*AB$201+AB1145*$D1226)</f>
        <v/>
      </c>
      <c r="AC1226" s="40">
        <f>AC1190*Settings!$C$13*(AC1118+AC1136+AC1127*AC$201+AC1145*$D1226)</f>
        <v/>
      </c>
      <c r="AD1226" s="40">
        <f>AD1190*Settings!$C$13*(AD1118+AD1136+AD1127*AD$201+AD1145*$D1226)</f>
        <v/>
      </c>
      <c r="AF1226" s="11">
        <f>CodePrefix&amp;$A1226&amp;IF($C1226="","","."&amp;$C1226&amp;"."&amp;$B1226)&amp;INDEX(VarEnd,MATCH($A1226,VarKey,0))&amp;AF$5</f>
        <v/>
      </c>
      <c r="AG1226" s="39">
        <f>AG1190*Settings!$C$13*(AG1118+AG1136+AG1127*AG$201+AG1145*$D1226)</f>
        <v/>
      </c>
      <c r="AH1226" s="40">
        <f>AH1190*Settings!$C$13*(AH1118+AH1136+AH1127*AH$201+AH1145*$D1226)</f>
        <v/>
      </c>
      <c r="AI1226" s="40">
        <f>AI1190*Settings!$C$13*(AI1118+AI1136+AI1127*AI$201+AI1145*$D1226)</f>
        <v/>
      </c>
      <c r="AJ1226" s="40">
        <f>AJ1190*Settings!$C$13*(AJ1118+AJ1136+AJ1127*AJ$201+AJ1145*$D1226)</f>
        <v/>
      </c>
      <c r="AK1226" s="40">
        <f>AK1190*Settings!$C$13*(AK1118+AK1136+AK1127*AK$201+AK1145*$D1226)</f>
        <v/>
      </c>
      <c r="AL1226" s="40">
        <f>AL1190*Settings!$C$13*(AL1118+AL1136+AL1127*AL$201+AL1145*$D1226)</f>
        <v/>
      </c>
      <c r="AM1226" s="40">
        <f>AM1190*Settings!$C$13*(AM1118+AM1136+AM1127*AM$201+AM1145*$D1226)</f>
        <v/>
      </c>
      <c r="AN1226" s="40">
        <f>AN1190*Settings!$C$13*(AN1118+AN1136+AN1127*AN$201+AN1145*$D1226)</f>
        <v/>
      </c>
      <c r="AO1226" s="40">
        <f>AO1190*Settings!$C$13*(AO1118+AO1136+AO1127*AO$201+AO1145*$D1226)</f>
        <v/>
      </c>
      <c r="AP1226" s="40">
        <f>AP1190*Settings!$C$13*(AP1118+AP1136+AP1127*AP$201+AP1145*$D1226)</f>
        <v/>
      </c>
      <c r="AQ1226" s="40">
        <f>AQ1190*Settings!$C$13*(AQ1118+AQ1136+AQ1127*AQ$201+AQ1145*$D1226)</f>
        <v/>
      </c>
      <c r="AR1226" s="40">
        <f>AR1190*Settings!$C$13*(AR1118+AR1136+AR1127*AR$201+AR1145*$D1226)</f>
        <v/>
      </c>
      <c r="AS1226" s="40">
        <f>AS1190*Settings!$C$13*(AS1118+AS1136+AS1127*AS$201+AS1145*$D1226)</f>
        <v/>
      </c>
      <c r="AT1226" s="40">
        <f>AT1190*Settings!$C$13*(AT1118+AT1136+AT1127*AT$201+AT1145*$D1226)</f>
        <v/>
      </c>
      <c r="AU1226" s="40">
        <f>AU1190*Settings!$C$13*(AU1118+AU1136+AU1127*AU$201+AU1145*$D1226)</f>
        <v/>
      </c>
      <c r="AV1226" s="40">
        <f>AV1190*Settings!$C$13*(AV1118+AV1136+AV1127*AV$201+AV1145*$D1226)</f>
        <v/>
      </c>
      <c r="AW1226" s="40">
        <f>AW1190*Settings!$C$13*(AW1118+AW1136+AW1127*AW$201+AW1145*$D1226)</f>
        <v/>
      </c>
      <c r="AX1226" s="40">
        <f>AX1190*Settings!$C$13*(AX1118+AX1136+AX1127*AX$201+AX1145*$D1226)</f>
        <v/>
      </c>
      <c r="AY1226" s="40">
        <f>AY1190*Settings!$C$13*(AY1118+AY1136+AY1127*AY$201+AY1145*$D1226)</f>
        <v/>
      </c>
    </row>
    <row r="1227" hidden="1" outlineLevel="2">
      <c r="A1227" s="14" t="inlineStr">
        <is>
          <t>rnew</t>
        </is>
      </c>
      <c r="B1227" s="14" t="inlineStr">
        <is>
          <t>lpg</t>
        </is>
      </c>
      <c r="C1227" s="14" t="inlineStr">
        <is>
          <t>ral</t>
        </is>
      </c>
      <c r="D1227" s="32">
        <f>INDEX(Inputs!$V$5:$V$132,MATCH($B1227&amp;"|"&amp;$C1227,Inputs!$A$5:$A$132,0))</f>
        <v/>
      </c>
      <c r="E1227" s="36" t="n"/>
      <c r="F1227" s="36" t="n"/>
      <c r="G1227" s="36" t="n"/>
      <c r="H1227" s="14">
        <f>INDEX(VarLab,MATCH($A1227,VarKey,0))&amp;INDEX(MemLab,MATCH($C1227&amp;"|"&amp;$B1227,MemKey,0))</f>
        <v/>
      </c>
      <c r="I1227" s="14">
        <f>INDEX(VarUnit,MATCH($A1227,VarKey,0))</f>
        <v/>
      </c>
      <c r="J1227" s="14">
        <f>INDEX(VarSrc,MATCH($A1227,VarKey,0))</f>
        <v/>
      </c>
      <c r="K1227" s="11">
        <f>CodePrefix&amp;$A1227&amp;IF($C1227="","","."&amp;$C1227&amp;"."&amp;$B1227)&amp;INDEX(VarEnd,MATCH($A1227,VarKey,0))&amp;K$5</f>
        <v/>
      </c>
      <c r="L1227" s="39">
        <f>L1191*Settings!$C$13*(L1119+L1137+L1128*L$201+L1146*$D1227)</f>
        <v/>
      </c>
      <c r="M1227" s="40">
        <f>M1191*Settings!$C$13*(M1119+M1137+M1128*M$201+M1146*$D1227)</f>
        <v/>
      </c>
      <c r="N1227" s="40">
        <f>N1191*Settings!$C$13*(N1119+N1137+N1128*N$201+N1146*$D1227)</f>
        <v/>
      </c>
      <c r="O1227" s="40">
        <f>O1191*Settings!$C$13*(O1119+O1137+O1128*O$201+O1146*$D1227)</f>
        <v/>
      </c>
      <c r="P1227" s="40">
        <f>P1191*Settings!$C$13*(P1119+P1137+P1128*P$201+P1146*$D1227)</f>
        <v/>
      </c>
      <c r="Q1227" s="40">
        <f>Q1191*Settings!$C$13*(Q1119+Q1137+Q1128*Q$201+Q1146*$D1227)</f>
        <v/>
      </c>
      <c r="R1227" s="40">
        <f>R1191*Settings!$C$13*(R1119+R1137+R1128*R$201+R1146*$D1227)</f>
        <v/>
      </c>
      <c r="S1227" s="40">
        <f>S1191*Settings!$C$13*(S1119+S1137+S1128*S$201+S1146*$D1227)</f>
        <v/>
      </c>
      <c r="T1227" s="40">
        <f>T1191*Settings!$C$13*(T1119+T1137+T1128*T$201+T1146*$D1227)</f>
        <v/>
      </c>
      <c r="U1227" s="40">
        <f>U1191*Settings!$C$13*(U1119+U1137+U1128*U$201+U1146*$D1227)</f>
        <v/>
      </c>
      <c r="V1227" s="40">
        <f>V1191*Settings!$C$13*(V1119+V1137+V1128*V$201+V1146*$D1227)</f>
        <v/>
      </c>
      <c r="W1227" s="40">
        <f>W1191*Settings!$C$13*(W1119+W1137+W1128*W$201+W1146*$D1227)</f>
        <v/>
      </c>
      <c r="X1227" s="40">
        <f>X1191*Settings!$C$13*(X1119+X1137+X1128*X$201+X1146*$D1227)</f>
        <v/>
      </c>
      <c r="Y1227" s="40">
        <f>Y1191*Settings!$C$13*(Y1119+Y1137+Y1128*Y$201+Y1146*$D1227)</f>
        <v/>
      </c>
      <c r="Z1227" s="40">
        <f>Z1191*Settings!$C$13*(Z1119+Z1137+Z1128*Z$201+Z1146*$D1227)</f>
        <v/>
      </c>
      <c r="AA1227" s="40">
        <f>AA1191*Settings!$C$13*(AA1119+AA1137+AA1128*AA$201+AA1146*$D1227)</f>
        <v/>
      </c>
      <c r="AB1227" s="40">
        <f>AB1191*Settings!$C$13*(AB1119+AB1137+AB1128*AB$201+AB1146*$D1227)</f>
        <v/>
      </c>
      <c r="AC1227" s="40">
        <f>AC1191*Settings!$C$13*(AC1119+AC1137+AC1128*AC$201+AC1146*$D1227)</f>
        <v/>
      </c>
      <c r="AD1227" s="40">
        <f>AD1191*Settings!$C$13*(AD1119+AD1137+AD1128*AD$201+AD1146*$D1227)</f>
        <v/>
      </c>
      <c r="AF1227" s="11">
        <f>CodePrefix&amp;$A1227&amp;IF($C1227="","","."&amp;$C1227&amp;"."&amp;$B1227)&amp;INDEX(VarEnd,MATCH($A1227,VarKey,0))&amp;AF$5</f>
        <v/>
      </c>
      <c r="AG1227" s="39">
        <f>AG1191*Settings!$C$13*(AG1119+AG1137+AG1128*AG$201+AG1146*$D1227)</f>
        <v/>
      </c>
      <c r="AH1227" s="40">
        <f>AH1191*Settings!$C$13*(AH1119+AH1137+AH1128*AH$201+AH1146*$D1227)</f>
        <v/>
      </c>
      <c r="AI1227" s="40">
        <f>AI1191*Settings!$C$13*(AI1119+AI1137+AI1128*AI$201+AI1146*$D1227)</f>
        <v/>
      </c>
      <c r="AJ1227" s="40">
        <f>AJ1191*Settings!$C$13*(AJ1119+AJ1137+AJ1128*AJ$201+AJ1146*$D1227)</f>
        <v/>
      </c>
      <c r="AK1227" s="40">
        <f>AK1191*Settings!$C$13*(AK1119+AK1137+AK1128*AK$201+AK1146*$D1227)</f>
        <v/>
      </c>
      <c r="AL1227" s="40">
        <f>AL1191*Settings!$C$13*(AL1119+AL1137+AL1128*AL$201+AL1146*$D1227)</f>
        <v/>
      </c>
      <c r="AM1227" s="40">
        <f>AM1191*Settings!$C$13*(AM1119+AM1137+AM1128*AM$201+AM1146*$D1227)</f>
        <v/>
      </c>
      <c r="AN1227" s="40">
        <f>AN1191*Settings!$C$13*(AN1119+AN1137+AN1128*AN$201+AN1146*$D1227)</f>
        <v/>
      </c>
      <c r="AO1227" s="40">
        <f>AO1191*Settings!$C$13*(AO1119+AO1137+AO1128*AO$201+AO1146*$D1227)</f>
        <v/>
      </c>
      <c r="AP1227" s="40">
        <f>AP1191*Settings!$C$13*(AP1119+AP1137+AP1128*AP$201+AP1146*$D1227)</f>
        <v/>
      </c>
      <c r="AQ1227" s="40">
        <f>AQ1191*Settings!$C$13*(AQ1119+AQ1137+AQ1128*AQ$201+AQ1146*$D1227)</f>
        <v/>
      </c>
      <c r="AR1227" s="40">
        <f>AR1191*Settings!$C$13*(AR1119+AR1137+AR1128*AR$201+AR1146*$D1227)</f>
        <v/>
      </c>
      <c r="AS1227" s="40">
        <f>AS1191*Settings!$C$13*(AS1119+AS1137+AS1128*AS$201+AS1146*$D1227)</f>
        <v/>
      </c>
      <c r="AT1227" s="40">
        <f>AT1191*Settings!$C$13*(AT1119+AT1137+AT1128*AT$201+AT1146*$D1227)</f>
        <v/>
      </c>
      <c r="AU1227" s="40">
        <f>AU1191*Settings!$C$13*(AU1119+AU1137+AU1128*AU$201+AU1146*$D1227)</f>
        <v/>
      </c>
      <c r="AV1227" s="40">
        <f>AV1191*Settings!$C$13*(AV1119+AV1137+AV1128*AV$201+AV1146*$D1227)</f>
        <v/>
      </c>
      <c r="AW1227" s="40">
        <f>AW1191*Settings!$C$13*(AW1119+AW1137+AW1128*AW$201+AW1146*$D1227)</f>
        <v/>
      </c>
      <c r="AX1227" s="40">
        <f>AX1191*Settings!$C$13*(AX1119+AX1137+AX1128*AX$201+AX1146*$D1227)</f>
        <v/>
      </c>
      <c r="AY1227" s="40">
        <f>AY1191*Settings!$C$13*(AY1119+AY1137+AY1128*AY$201+AY1146*$D1227)</f>
        <v/>
      </c>
    </row>
    <row r="1228" hidden="1" outlineLevel="2">
      <c r="A1228" s="14" t="inlineStr">
        <is>
          <t>rnew</t>
        </is>
      </c>
      <c r="B1228" s="14" t="inlineStr">
        <is>
          <t>ker</t>
        </is>
      </c>
      <c r="C1228" s="14" t="inlineStr">
        <is>
          <t>ral</t>
        </is>
      </c>
      <c r="D1228" s="32">
        <f>INDEX(Inputs!$V$5:$V$132,MATCH($B1228&amp;"|"&amp;$C1228,Inputs!$A$5:$A$132,0))</f>
        <v/>
      </c>
      <c r="E1228" s="36" t="n"/>
      <c r="F1228" s="36" t="n"/>
      <c r="G1228" s="36" t="n"/>
      <c r="H1228" s="14">
        <f>INDEX(VarLab,MATCH($A1228,VarKey,0))&amp;INDEX(MemLab,MATCH($C1228&amp;"|"&amp;$B1228,MemKey,0))</f>
        <v/>
      </c>
      <c r="I1228" s="14">
        <f>INDEX(VarUnit,MATCH($A1228,VarKey,0))</f>
        <v/>
      </c>
      <c r="J1228" s="14">
        <f>INDEX(VarSrc,MATCH($A1228,VarKey,0))</f>
        <v/>
      </c>
      <c r="K1228" s="11">
        <f>CodePrefix&amp;$A1228&amp;IF($C1228="","","."&amp;$C1228&amp;"."&amp;$B1228)&amp;INDEX(VarEnd,MATCH($A1228,VarKey,0))&amp;K$5</f>
        <v/>
      </c>
      <c r="L1228" s="39">
        <f>L1192*Settings!$C$13*(L1120+L1138+L1129*L$201+L1147*$D1228)</f>
        <v/>
      </c>
      <c r="M1228" s="40">
        <f>M1192*Settings!$C$13*(M1120+M1138+M1129*M$201+M1147*$D1228)</f>
        <v/>
      </c>
      <c r="N1228" s="40">
        <f>N1192*Settings!$C$13*(N1120+N1138+N1129*N$201+N1147*$D1228)</f>
        <v/>
      </c>
      <c r="O1228" s="40">
        <f>O1192*Settings!$C$13*(O1120+O1138+O1129*O$201+O1147*$D1228)</f>
        <v/>
      </c>
      <c r="P1228" s="40">
        <f>P1192*Settings!$C$13*(P1120+P1138+P1129*P$201+P1147*$D1228)</f>
        <v/>
      </c>
      <c r="Q1228" s="40">
        <f>Q1192*Settings!$C$13*(Q1120+Q1138+Q1129*Q$201+Q1147*$D1228)</f>
        <v/>
      </c>
      <c r="R1228" s="40">
        <f>R1192*Settings!$C$13*(R1120+R1138+R1129*R$201+R1147*$D1228)</f>
        <v/>
      </c>
      <c r="S1228" s="40">
        <f>S1192*Settings!$C$13*(S1120+S1138+S1129*S$201+S1147*$D1228)</f>
        <v/>
      </c>
      <c r="T1228" s="40">
        <f>T1192*Settings!$C$13*(T1120+T1138+T1129*T$201+T1147*$D1228)</f>
        <v/>
      </c>
      <c r="U1228" s="40">
        <f>U1192*Settings!$C$13*(U1120+U1138+U1129*U$201+U1147*$D1228)</f>
        <v/>
      </c>
      <c r="V1228" s="40">
        <f>V1192*Settings!$C$13*(V1120+V1138+V1129*V$201+V1147*$D1228)</f>
        <v/>
      </c>
      <c r="W1228" s="40">
        <f>W1192*Settings!$C$13*(W1120+W1138+W1129*W$201+W1147*$D1228)</f>
        <v/>
      </c>
      <c r="X1228" s="40">
        <f>X1192*Settings!$C$13*(X1120+X1138+X1129*X$201+X1147*$D1228)</f>
        <v/>
      </c>
      <c r="Y1228" s="40">
        <f>Y1192*Settings!$C$13*(Y1120+Y1138+Y1129*Y$201+Y1147*$D1228)</f>
        <v/>
      </c>
      <c r="Z1228" s="40">
        <f>Z1192*Settings!$C$13*(Z1120+Z1138+Z1129*Z$201+Z1147*$D1228)</f>
        <v/>
      </c>
      <c r="AA1228" s="40">
        <f>AA1192*Settings!$C$13*(AA1120+AA1138+AA1129*AA$201+AA1147*$D1228)</f>
        <v/>
      </c>
      <c r="AB1228" s="40">
        <f>AB1192*Settings!$C$13*(AB1120+AB1138+AB1129*AB$201+AB1147*$D1228)</f>
        <v/>
      </c>
      <c r="AC1228" s="40">
        <f>AC1192*Settings!$C$13*(AC1120+AC1138+AC1129*AC$201+AC1147*$D1228)</f>
        <v/>
      </c>
      <c r="AD1228" s="40">
        <f>AD1192*Settings!$C$13*(AD1120+AD1138+AD1129*AD$201+AD1147*$D1228)</f>
        <v/>
      </c>
      <c r="AF1228" s="11">
        <f>CodePrefix&amp;$A1228&amp;IF($C1228="","","."&amp;$C1228&amp;"."&amp;$B1228)&amp;INDEX(VarEnd,MATCH($A1228,VarKey,0))&amp;AF$5</f>
        <v/>
      </c>
      <c r="AG1228" s="39">
        <f>AG1192*Settings!$C$13*(AG1120+AG1138+AG1129*AG$201+AG1147*$D1228)</f>
        <v/>
      </c>
      <c r="AH1228" s="40">
        <f>AH1192*Settings!$C$13*(AH1120+AH1138+AH1129*AH$201+AH1147*$D1228)</f>
        <v/>
      </c>
      <c r="AI1228" s="40">
        <f>AI1192*Settings!$C$13*(AI1120+AI1138+AI1129*AI$201+AI1147*$D1228)</f>
        <v/>
      </c>
      <c r="AJ1228" s="40">
        <f>AJ1192*Settings!$C$13*(AJ1120+AJ1138+AJ1129*AJ$201+AJ1147*$D1228)</f>
        <v/>
      </c>
      <c r="AK1228" s="40">
        <f>AK1192*Settings!$C$13*(AK1120+AK1138+AK1129*AK$201+AK1147*$D1228)</f>
        <v/>
      </c>
      <c r="AL1228" s="40">
        <f>AL1192*Settings!$C$13*(AL1120+AL1138+AL1129*AL$201+AL1147*$D1228)</f>
        <v/>
      </c>
      <c r="AM1228" s="40">
        <f>AM1192*Settings!$C$13*(AM1120+AM1138+AM1129*AM$201+AM1147*$D1228)</f>
        <v/>
      </c>
      <c r="AN1228" s="40">
        <f>AN1192*Settings!$C$13*(AN1120+AN1138+AN1129*AN$201+AN1147*$D1228)</f>
        <v/>
      </c>
      <c r="AO1228" s="40">
        <f>AO1192*Settings!$C$13*(AO1120+AO1138+AO1129*AO$201+AO1147*$D1228)</f>
        <v/>
      </c>
      <c r="AP1228" s="40">
        <f>AP1192*Settings!$C$13*(AP1120+AP1138+AP1129*AP$201+AP1147*$D1228)</f>
        <v/>
      </c>
      <c r="AQ1228" s="40">
        <f>AQ1192*Settings!$C$13*(AQ1120+AQ1138+AQ1129*AQ$201+AQ1147*$D1228)</f>
        <v/>
      </c>
      <c r="AR1228" s="40">
        <f>AR1192*Settings!$C$13*(AR1120+AR1138+AR1129*AR$201+AR1147*$D1228)</f>
        <v/>
      </c>
      <c r="AS1228" s="40">
        <f>AS1192*Settings!$C$13*(AS1120+AS1138+AS1129*AS$201+AS1147*$D1228)</f>
        <v/>
      </c>
      <c r="AT1228" s="40">
        <f>AT1192*Settings!$C$13*(AT1120+AT1138+AT1129*AT$201+AT1147*$D1228)</f>
        <v/>
      </c>
      <c r="AU1228" s="40">
        <f>AU1192*Settings!$C$13*(AU1120+AU1138+AU1129*AU$201+AU1147*$D1228)</f>
        <v/>
      </c>
      <c r="AV1228" s="40">
        <f>AV1192*Settings!$C$13*(AV1120+AV1138+AV1129*AV$201+AV1147*$D1228)</f>
        <v/>
      </c>
      <c r="AW1228" s="40">
        <f>AW1192*Settings!$C$13*(AW1120+AW1138+AW1129*AW$201+AW1147*$D1228)</f>
        <v/>
      </c>
      <c r="AX1228" s="40">
        <f>AX1192*Settings!$C$13*(AX1120+AX1138+AX1129*AX$201+AX1147*$D1228)</f>
        <v/>
      </c>
      <c r="AY1228" s="40">
        <f>AY1192*Settings!$C$13*(AY1120+AY1138+AY1129*AY$201+AY1147*$D1228)</f>
        <v/>
      </c>
    </row>
    <row r="1229" hidden="1" outlineLevel="2">
      <c r="A1229" s="14" t="inlineStr">
        <is>
          <t>rnew</t>
        </is>
      </c>
      <c r="B1229" s="14" t="inlineStr">
        <is>
          <t>oop</t>
        </is>
      </c>
      <c r="C1229" s="14" t="inlineStr">
        <is>
          <t>ral</t>
        </is>
      </c>
      <c r="D1229" s="32">
        <f>INDEX(Inputs!$V$5:$V$132,MATCH($B1229&amp;"|"&amp;$C1229,Inputs!$A$5:$A$132,0))</f>
        <v/>
      </c>
      <c r="E1229" s="36" t="n"/>
      <c r="F1229" s="36" t="n"/>
      <c r="G1229" s="36" t="n"/>
      <c r="H1229" s="14">
        <f>INDEX(VarLab,MATCH($A1229,VarKey,0))&amp;INDEX(MemLab,MATCH($C1229&amp;"|"&amp;$B1229,MemKey,0))</f>
        <v/>
      </c>
      <c r="I1229" s="14">
        <f>INDEX(VarUnit,MATCH($A1229,VarKey,0))</f>
        <v/>
      </c>
      <c r="J1229" s="14">
        <f>INDEX(VarSrc,MATCH($A1229,VarKey,0))</f>
        <v/>
      </c>
      <c r="K1229" s="11">
        <f>CodePrefix&amp;$A1229&amp;IF($C1229="","","."&amp;$C1229&amp;"."&amp;$B1229)&amp;INDEX(VarEnd,MATCH($A1229,VarKey,0))&amp;K$5</f>
        <v/>
      </c>
      <c r="L1229" s="39">
        <f>L1193*Settings!$C$13*(L1121+L1139+L1130*L$201+L1148*$D1229)</f>
        <v/>
      </c>
      <c r="M1229" s="40">
        <f>M1193*Settings!$C$13*(M1121+M1139+M1130*M$201+M1148*$D1229)</f>
        <v/>
      </c>
      <c r="N1229" s="40">
        <f>N1193*Settings!$C$13*(N1121+N1139+N1130*N$201+N1148*$D1229)</f>
        <v/>
      </c>
      <c r="O1229" s="40">
        <f>O1193*Settings!$C$13*(O1121+O1139+O1130*O$201+O1148*$D1229)</f>
        <v/>
      </c>
      <c r="P1229" s="40">
        <f>P1193*Settings!$C$13*(P1121+P1139+P1130*P$201+P1148*$D1229)</f>
        <v/>
      </c>
      <c r="Q1229" s="40">
        <f>Q1193*Settings!$C$13*(Q1121+Q1139+Q1130*Q$201+Q1148*$D1229)</f>
        <v/>
      </c>
      <c r="R1229" s="40">
        <f>R1193*Settings!$C$13*(R1121+R1139+R1130*R$201+R1148*$D1229)</f>
        <v/>
      </c>
      <c r="S1229" s="40">
        <f>S1193*Settings!$C$13*(S1121+S1139+S1130*S$201+S1148*$D1229)</f>
        <v/>
      </c>
      <c r="T1229" s="40">
        <f>T1193*Settings!$C$13*(T1121+T1139+T1130*T$201+T1148*$D1229)</f>
        <v/>
      </c>
      <c r="U1229" s="40">
        <f>U1193*Settings!$C$13*(U1121+U1139+U1130*U$201+U1148*$D1229)</f>
        <v/>
      </c>
      <c r="V1229" s="40">
        <f>V1193*Settings!$C$13*(V1121+V1139+V1130*V$201+V1148*$D1229)</f>
        <v/>
      </c>
      <c r="W1229" s="40">
        <f>W1193*Settings!$C$13*(W1121+W1139+W1130*W$201+W1148*$D1229)</f>
        <v/>
      </c>
      <c r="X1229" s="40">
        <f>X1193*Settings!$C$13*(X1121+X1139+X1130*X$201+X1148*$D1229)</f>
        <v/>
      </c>
      <c r="Y1229" s="40">
        <f>Y1193*Settings!$C$13*(Y1121+Y1139+Y1130*Y$201+Y1148*$D1229)</f>
        <v/>
      </c>
      <c r="Z1229" s="40">
        <f>Z1193*Settings!$C$13*(Z1121+Z1139+Z1130*Z$201+Z1148*$D1229)</f>
        <v/>
      </c>
      <c r="AA1229" s="40">
        <f>AA1193*Settings!$C$13*(AA1121+AA1139+AA1130*AA$201+AA1148*$D1229)</f>
        <v/>
      </c>
      <c r="AB1229" s="40">
        <f>AB1193*Settings!$C$13*(AB1121+AB1139+AB1130*AB$201+AB1148*$D1229)</f>
        <v/>
      </c>
      <c r="AC1229" s="40">
        <f>AC1193*Settings!$C$13*(AC1121+AC1139+AC1130*AC$201+AC1148*$D1229)</f>
        <v/>
      </c>
      <c r="AD1229" s="40">
        <f>AD1193*Settings!$C$13*(AD1121+AD1139+AD1130*AD$201+AD1148*$D1229)</f>
        <v/>
      </c>
      <c r="AF1229" s="11">
        <f>CodePrefix&amp;$A1229&amp;IF($C1229="","","."&amp;$C1229&amp;"."&amp;$B1229)&amp;INDEX(VarEnd,MATCH($A1229,VarKey,0))&amp;AF$5</f>
        <v/>
      </c>
      <c r="AG1229" s="39">
        <f>AG1193*Settings!$C$13*(AG1121+AG1139+AG1130*AG$201+AG1148*$D1229)</f>
        <v/>
      </c>
      <c r="AH1229" s="40">
        <f>AH1193*Settings!$C$13*(AH1121+AH1139+AH1130*AH$201+AH1148*$D1229)</f>
        <v/>
      </c>
      <c r="AI1229" s="40">
        <f>AI1193*Settings!$C$13*(AI1121+AI1139+AI1130*AI$201+AI1148*$D1229)</f>
        <v/>
      </c>
      <c r="AJ1229" s="40">
        <f>AJ1193*Settings!$C$13*(AJ1121+AJ1139+AJ1130*AJ$201+AJ1148*$D1229)</f>
        <v/>
      </c>
      <c r="AK1229" s="40">
        <f>AK1193*Settings!$C$13*(AK1121+AK1139+AK1130*AK$201+AK1148*$D1229)</f>
        <v/>
      </c>
      <c r="AL1229" s="40">
        <f>AL1193*Settings!$C$13*(AL1121+AL1139+AL1130*AL$201+AL1148*$D1229)</f>
        <v/>
      </c>
      <c r="AM1229" s="40">
        <f>AM1193*Settings!$C$13*(AM1121+AM1139+AM1130*AM$201+AM1148*$D1229)</f>
        <v/>
      </c>
      <c r="AN1229" s="40">
        <f>AN1193*Settings!$C$13*(AN1121+AN1139+AN1130*AN$201+AN1148*$D1229)</f>
        <v/>
      </c>
      <c r="AO1229" s="40">
        <f>AO1193*Settings!$C$13*(AO1121+AO1139+AO1130*AO$201+AO1148*$D1229)</f>
        <v/>
      </c>
      <c r="AP1229" s="40">
        <f>AP1193*Settings!$C$13*(AP1121+AP1139+AP1130*AP$201+AP1148*$D1229)</f>
        <v/>
      </c>
      <c r="AQ1229" s="40">
        <f>AQ1193*Settings!$C$13*(AQ1121+AQ1139+AQ1130*AQ$201+AQ1148*$D1229)</f>
        <v/>
      </c>
      <c r="AR1229" s="40">
        <f>AR1193*Settings!$C$13*(AR1121+AR1139+AR1130*AR$201+AR1148*$D1229)</f>
        <v/>
      </c>
      <c r="AS1229" s="40">
        <f>AS1193*Settings!$C$13*(AS1121+AS1139+AS1130*AS$201+AS1148*$D1229)</f>
        <v/>
      </c>
      <c r="AT1229" s="40">
        <f>AT1193*Settings!$C$13*(AT1121+AT1139+AT1130*AT$201+AT1148*$D1229)</f>
        <v/>
      </c>
      <c r="AU1229" s="40">
        <f>AU1193*Settings!$C$13*(AU1121+AU1139+AU1130*AU$201+AU1148*$D1229)</f>
        <v/>
      </c>
      <c r="AV1229" s="40">
        <f>AV1193*Settings!$C$13*(AV1121+AV1139+AV1130*AV$201+AV1148*$D1229)</f>
        <v/>
      </c>
      <c r="AW1229" s="40">
        <f>AW1193*Settings!$C$13*(AW1121+AW1139+AW1130*AW$201+AW1148*$D1229)</f>
        <v/>
      </c>
      <c r="AX1229" s="40">
        <f>AX1193*Settings!$C$13*(AX1121+AX1139+AX1130*AX$201+AX1148*$D1229)</f>
        <v/>
      </c>
      <c r="AY1229" s="40">
        <f>AY1193*Settings!$C$13*(AY1121+AY1139+AY1130*AY$201+AY1148*$D1229)</f>
        <v/>
      </c>
    </row>
    <row r="1230" hidden="1" outlineLevel="2">
      <c r="A1230" s="14" t="inlineStr">
        <is>
          <t>rnew</t>
        </is>
      </c>
      <c r="B1230" s="14" t="inlineStr">
        <is>
          <t>bio</t>
        </is>
      </c>
      <c r="C1230" s="14" t="inlineStr">
        <is>
          <t>ral</t>
        </is>
      </c>
      <c r="D1230" s="32">
        <f>INDEX(Inputs!$V$5:$V$132,MATCH($B1230&amp;"|"&amp;$C1230,Inputs!$A$5:$A$132,0))</f>
        <v/>
      </c>
      <c r="E1230" s="36" t="n"/>
      <c r="F1230" s="36" t="n"/>
      <c r="G1230" s="36" t="n"/>
      <c r="H1230" s="14">
        <f>INDEX(VarLab,MATCH($A1230,VarKey,0))&amp;INDEX(MemLab,MATCH($C1230&amp;"|"&amp;$B1230,MemKey,0))</f>
        <v/>
      </c>
      <c r="I1230" s="14">
        <f>INDEX(VarUnit,MATCH($A1230,VarKey,0))</f>
        <v/>
      </c>
      <c r="J1230" s="14">
        <f>INDEX(VarSrc,MATCH($A1230,VarKey,0))</f>
        <v/>
      </c>
      <c r="K1230" s="11">
        <f>CodePrefix&amp;$A1230&amp;IF($C1230="","","."&amp;$C1230&amp;"."&amp;$B1230)&amp;INDEX(VarEnd,MATCH($A1230,VarKey,0))&amp;K$5</f>
        <v/>
      </c>
      <c r="L1230" s="39">
        <f>L1194*Settings!$C$13*(L1122+L1140+L1131*L$201+L1149*$D1230)</f>
        <v/>
      </c>
      <c r="M1230" s="40">
        <f>M1194*Settings!$C$13*(M1122+M1140+M1131*M$201+M1149*$D1230)</f>
        <v/>
      </c>
      <c r="N1230" s="40">
        <f>N1194*Settings!$C$13*(N1122+N1140+N1131*N$201+N1149*$D1230)</f>
        <v/>
      </c>
      <c r="O1230" s="40">
        <f>O1194*Settings!$C$13*(O1122+O1140+O1131*O$201+O1149*$D1230)</f>
        <v/>
      </c>
      <c r="P1230" s="40">
        <f>P1194*Settings!$C$13*(P1122+P1140+P1131*P$201+P1149*$D1230)</f>
        <v/>
      </c>
      <c r="Q1230" s="40">
        <f>Q1194*Settings!$C$13*(Q1122+Q1140+Q1131*Q$201+Q1149*$D1230)</f>
        <v/>
      </c>
      <c r="R1230" s="40">
        <f>R1194*Settings!$C$13*(R1122+R1140+R1131*R$201+R1149*$D1230)</f>
        <v/>
      </c>
      <c r="S1230" s="40">
        <f>S1194*Settings!$C$13*(S1122+S1140+S1131*S$201+S1149*$D1230)</f>
        <v/>
      </c>
      <c r="T1230" s="40">
        <f>T1194*Settings!$C$13*(T1122+T1140+T1131*T$201+T1149*$D1230)</f>
        <v/>
      </c>
      <c r="U1230" s="40">
        <f>U1194*Settings!$C$13*(U1122+U1140+U1131*U$201+U1149*$D1230)</f>
        <v/>
      </c>
      <c r="V1230" s="40">
        <f>V1194*Settings!$C$13*(V1122+V1140+V1131*V$201+V1149*$D1230)</f>
        <v/>
      </c>
      <c r="W1230" s="40">
        <f>W1194*Settings!$C$13*(W1122+W1140+W1131*W$201+W1149*$D1230)</f>
        <v/>
      </c>
      <c r="X1230" s="40">
        <f>X1194*Settings!$C$13*(X1122+X1140+X1131*X$201+X1149*$D1230)</f>
        <v/>
      </c>
      <c r="Y1230" s="40">
        <f>Y1194*Settings!$C$13*(Y1122+Y1140+Y1131*Y$201+Y1149*$D1230)</f>
        <v/>
      </c>
      <c r="Z1230" s="40">
        <f>Z1194*Settings!$C$13*(Z1122+Z1140+Z1131*Z$201+Z1149*$D1230)</f>
        <v/>
      </c>
      <c r="AA1230" s="40">
        <f>AA1194*Settings!$C$13*(AA1122+AA1140+AA1131*AA$201+AA1149*$D1230)</f>
        <v/>
      </c>
      <c r="AB1230" s="40">
        <f>AB1194*Settings!$C$13*(AB1122+AB1140+AB1131*AB$201+AB1149*$D1230)</f>
        <v/>
      </c>
      <c r="AC1230" s="40">
        <f>AC1194*Settings!$C$13*(AC1122+AC1140+AC1131*AC$201+AC1149*$D1230)</f>
        <v/>
      </c>
      <c r="AD1230" s="40">
        <f>AD1194*Settings!$C$13*(AD1122+AD1140+AD1131*AD$201+AD1149*$D1230)</f>
        <v/>
      </c>
      <c r="AF1230" s="11">
        <f>CodePrefix&amp;$A1230&amp;IF($C1230="","","."&amp;$C1230&amp;"."&amp;$B1230)&amp;INDEX(VarEnd,MATCH($A1230,VarKey,0))&amp;AF$5</f>
        <v/>
      </c>
      <c r="AG1230" s="39">
        <f>AG1194*Settings!$C$13*(AG1122+AG1140+AG1131*AG$201+AG1149*$D1230)</f>
        <v/>
      </c>
      <c r="AH1230" s="40">
        <f>AH1194*Settings!$C$13*(AH1122+AH1140+AH1131*AH$201+AH1149*$D1230)</f>
        <v/>
      </c>
      <c r="AI1230" s="40">
        <f>AI1194*Settings!$C$13*(AI1122+AI1140+AI1131*AI$201+AI1149*$D1230)</f>
        <v/>
      </c>
      <c r="AJ1230" s="40">
        <f>AJ1194*Settings!$C$13*(AJ1122+AJ1140+AJ1131*AJ$201+AJ1149*$D1230)</f>
        <v/>
      </c>
      <c r="AK1230" s="40">
        <f>AK1194*Settings!$C$13*(AK1122+AK1140+AK1131*AK$201+AK1149*$D1230)</f>
        <v/>
      </c>
      <c r="AL1230" s="40">
        <f>AL1194*Settings!$C$13*(AL1122+AL1140+AL1131*AL$201+AL1149*$D1230)</f>
        <v/>
      </c>
      <c r="AM1230" s="40">
        <f>AM1194*Settings!$C$13*(AM1122+AM1140+AM1131*AM$201+AM1149*$D1230)</f>
        <v/>
      </c>
      <c r="AN1230" s="40">
        <f>AN1194*Settings!$C$13*(AN1122+AN1140+AN1131*AN$201+AN1149*$D1230)</f>
        <v/>
      </c>
      <c r="AO1230" s="40">
        <f>AO1194*Settings!$C$13*(AO1122+AO1140+AO1131*AO$201+AO1149*$D1230)</f>
        <v/>
      </c>
      <c r="AP1230" s="40">
        <f>AP1194*Settings!$C$13*(AP1122+AP1140+AP1131*AP$201+AP1149*$D1230)</f>
        <v/>
      </c>
      <c r="AQ1230" s="40">
        <f>AQ1194*Settings!$C$13*(AQ1122+AQ1140+AQ1131*AQ$201+AQ1149*$D1230)</f>
        <v/>
      </c>
      <c r="AR1230" s="40">
        <f>AR1194*Settings!$C$13*(AR1122+AR1140+AR1131*AR$201+AR1149*$D1230)</f>
        <v/>
      </c>
      <c r="AS1230" s="40">
        <f>AS1194*Settings!$C$13*(AS1122+AS1140+AS1131*AS$201+AS1149*$D1230)</f>
        <v/>
      </c>
      <c r="AT1230" s="40">
        <f>AT1194*Settings!$C$13*(AT1122+AT1140+AT1131*AT$201+AT1149*$D1230)</f>
        <v/>
      </c>
      <c r="AU1230" s="40">
        <f>AU1194*Settings!$C$13*(AU1122+AU1140+AU1131*AU$201+AU1149*$D1230)</f>
        <v/>
      </c>
      <c r="AV1230" s="40">
        <f>AV1194*Settings!$C$13*(AV1122+AV1140+AV1131*AV$201+AV1149*$D1230)</f>
        <v/>
      </c>
      <c r="AW1230" s="40">
        <f>AW1194*Settings!$C$13*(AW1122+AW1140+AW1131*AW$201+AW1149*$D1230)</f>
        <v/>
      </c>
      <c r="AX1230" s="40">
        <f>AX1194*Settings!$C$13*(AX1122+AX1140+AX1131*AX$201+AX1149*$D1230)</f>
        <v/>
      </c>
      <c r="AY1230" s="40">
        <f>AY1194*Settings!$C$13*(AY1122+AY1140+AY1131*AY$201+AY1149*$D1230)</f>
        <v/>
      </c>
    </row>
    <row r="1231" hidden="1" outlineLevel="2"/>
    <row r="1232" hidden="1" outlineLevel="2">
      <c r="A1232" s="14" t="inlineStr">
        <is>
          <t>rxcp</t>
        </is>
      </c>
      <c r="B1232" s="14" t="inlineStr">
        <is>
          <t>coa</t>
        </is>
      </c>
      <c r="C1232" s="14" t="inlineStr">
        <is>
          <t>ral</t>
        </is>
      </c>
      <c r="D1232" s="36" t="n"/>
      <c r="E1232" s="36" t="n"/>
      <c r="F1232" s="36" t="n"/>
      <c r="G1232" s="36" t="n"/>
      <c r="H1232" s="14">
        <f>INDEX(VarLab,MATCH($A1232,VarKey,0))&amp;INDEX(MemLab,MATCH($C1232&amp;"|"&amp;$B1232,MemKey,0))</f>
        <v/>
      </c>
      <c r="I1232" s="14">
        <f>INDEX(VarUnit,MATCH($A1232,VarKey,0))</f>
        <v/>
      </c>
      <c r="J1232" s="14">
        <f>INDEX(VarSrc,MATCH($A1232,VarKey,0))</f>
        <v/>
      </c>
      <c r="K1232" s="11">
        <f>CodePrefix&amp;$A1232&amp;IF($C1232="","","."&amp;$C1232&amp;"."&amp;$B1232)&amp;INDEX(VarEnd,MATCH($A1232,VarKey,0))&amp;K$5</f>
        <v/>
      </c>
      <c r="L1232" s="39">
        <f>L1187*Settings!$C$13*(L1151)</f>
        <v/>
      </c>
      <c r="M1232" s="40">
        <f>M1187*Settings!$C$13*(M1151)</f>
        <v/>
      </c>
      <c r="N1232" s="40">
        <f>N1187*Settings!$C$13*(N1151)</f>
        <v/>
      </c>
      <c r="O1232" s="40">
        <f>O1187*Settings!$C$13*(O1151)</f>
        <v/>
      </c>
      <c r="P1232" s="40">
        <f>P1187*Settings!$C$13*(P1151)</f>
        <v/>
      </c>
      <c r="Q1232" s="40">
        <f>Q1187*Settings!$C$13*(Q1151)</f>
        <v/>
      </c>
      <c r="R1232" s="40">
        <f>R1187*Settings!$C$13*(R1151)</f>
        <v/>
      </c>
      <c r="S1232" s="40">
        <f>S1187*Settings!$C$13*(S1151)</f>
        <v/>
      </c>
      <c r="T1232" s="40">
        <f>T1187*Settings!$C$13*(T1151)</f>
        <v/>
      </c>
      <c r="U1232" s="40">
        <f>U1187*Settings!$C$13*(U1151)</f>
        <v/>
      </c>
      <c r="V1232" s="40">
        <f>V1187*Settings!$C$13*(V1151)</f>
        <v/>
      </c>
      <c r="W1232" s="40">
        <f>W1187*Settings!$C$13*(W1151)</f>
        <v/>
      </c>
      <c r="X1232" s="40">
        <f>X1187*Settings!$C$13*(X1151)</f>
        <v/>
      </c>
      <c r="Y1232" s="40">
        <f>Y1187*Settings!$C$13*(Y1151)</f>
        <v/>
      </c>
      <c r="Z1232" s="40">
        <f>Z1187*Settings!$C$13*(Z1151)</f>
        <v/>
      </c>
      <c r="AA1232" s="40">
        <f>AA1187*Settings!$C$13*(AA1151)</f>
        <v/>
      </c>
      <c r="AB1232" s="40">
        <f>AB1187*Settings!$C$13*(AB1151)</f>
        <v/>
      </c>
      <c r="AC1232" s="40">
        <f>AC1187*Settings!$C$13*(AC1151)</f>
        <v/>
      </c>
      <c r="AD1232" s="40">
        <f>AD1187*Settings!$C$13*(AD1151)</f>
        <v/>
      </c>
      <c r="AF1232" s="11">
        <f>CodePrefix&amp;$A1232&amp;IF($C1232="","","."&amp;$C1232&amp;"."&amp;$B1232)&amp;INDEX(VarEnd,MATCH($A1232,VarKey,0))&amp;AF$5</f>
        <v/>
      </c>
      <c r="AG1232" s="39">
        <f>AG1187*Settings!$C$13*(AG1151)</f>
        <v/>
      </c>
      <c r="AH1232" s="40">
        <f>AH1187*Settings!$C$13*(AH1151)</f>
        <v/>
      </c>
      <c r="AI1232" s="40">
        <f>AI1187*Settings!$C$13*(AI1151)</f>
        <v/>
      </c>
      <c r="AJ1232" s="40">
        <f>AJ1187*Settings!$C$13*(AJ1151)</f>
        <v/>
      </c>
      <c r="AK1232" s="40">
        <f>AK1187*Settings!$C$13*(AK1151)</f>
        <v/>
      </c>
      <c r="AL1232" s="40">
        <f>AL1187*Settings!$C$13*(AL1151)</f>
        <v/>
      </c>
      <c r="AM1232" s="40">
        <f>AM1187*Settings!$C$13*(AM1151)</f>
        <v/>
      </c>
      <c r="AN1232" s="40">
        <f>AN1187*Settings!$C$13*(AN1151)</f>
        <v/>
      </c>
      <c r="AO1232" s="40">
        <f>AO1187*Settings!$C$13*(AO1151)</f>
        <v/>
      </c>
      <c r="AP1232" s="40">
        <f>AP1187*Settings!$C$13*(AP1151)</f>
        <v/>
      </c>
      <c r="AQ1232" s="40">
        <f>AQ1187*Settings!$C$13*(AQ1151)</f>
        <v/>
      </c>
      <c r="AR1232" s="40">
        <f>AR1187*Settings!$C$13*(AR1151)</f>
        <v/>
      </c>
      <c r="AS1232" s="40">
        <f>AS1187*Settings!$C$13*(AS1151)</f>
        <v/>
      </c>
      <c r="AT1232" s="40">
        <f>AT1187*Settings!$C$13*(AT1151)</f>
        <v/>
      </c>
      <c r="AU1232" s="40">
        <f>AU1187*Settings!$C$13*(AU1151)</f>
        <v/>
      </c>
      <c r="AV1232" s="40">
        <f>AV1187*Settings!$C$13*(AV1151)</f>
        <v/>
      </c>
      <c r="AW1232" s="40">
        <f>AW1187*Settings!$C$13*(AW1151)</f>
        <v/>
      </c>
      <c r="AX1232" s="40">
        <f>AX1187*Settings!$C$13*(AX1151)</f>
        <v/>
      </c>
      <c r="AY1232" s="40">
        <f>AY1187*Settings!$C$13*(AY1151)</f>
        <v/>
      </c>
    </row>
    <row r="1233" hidden="1" outlineLevel="2">
      <c r="A1233" s="14" t="inlineStr">
        <is>
          <t>rxcp</t>
        </is>
      </c>
      <c r="B1233" s="14" t="inlineStr">
        <is>
          <t>nga</t>
        </is>
      </c>
      <c r="C1233" s="14" t="inlineStr">
        <is>
          <t>ral</t>
        </is>
      </c>
      <c r="D1233" s="36" t="n"/>
      <c r="E1233" s="36" t="n"/>
      <c r="F1233" s="36" t="n"/>
      <c r="G1233" s="36" t="n"/>
      <c r="H1233" s="14">
        <f>INDEX(VarLab,MATCH($A1233,VarKey,0))&amp;INDEX(MemLab,MATCH($C1233&amp;"|"&amp;$B1233,MemKey,0))</f>
        <v/>
      </c>
      <c r="I1233" s="14">
        <f>INDEX(VarUnit,MATCH($A1233,VarKey,0))</f>
        <v/>
      </c>
      <c r="J1233" s="14">
        <f>INDEX(VarSrc,MATCH($A1233,VarKey,0))</f>
        <v/>
      </c>
      <c r="K1233" s="11">
        <f>CodePrefix&amp;$A1233&amp;IF($C1233="","","."&amp;$C1233&amp;"."&amp;$B1233)&amp;INDEX(VarEnd,MATCH($A1233,VarKey,0))&amp;K$5</f>
        <v/>
      </c>
      <c r="L1233" s="39">
        <f>L1188*Settings!$C$13*(L1152)</f>
        <v/>
      </c>
      <c r="M1233" s="40">
        <f>M1188*Settings!$C$13*(M1152)</f>
        <v/>
      </c>
      <c r="N1233" s="40">
        <f>N1188*Settings!$C$13*(N1152)</f>
        <v/>
      </c>
      <c r="O1233" s="40">
        <f>O1188*Settings!$C$13*(O1152)</f>
        <v/>
      </c>
      <c r="P1233" s="40">
        <f>P1188*Settings!$C$13*(P1152)</f>
        <v/>
      </c>
      <c r="Q1233" s="40">
        <f>Q1188*Settings!$C$13*(Q1152)</f>
        <v/>
      </c>
      <c r="R1233" s="40">
        <f>R1188*Settings!$C$13*(R1152)</f>
        <v/>
      </c>
      <c r="S1233" s="40">
        <f>S1188*Settings!$C$13*(S1152)</f>
        <v/>
      </c>
      <c r="T1233" s="40">
        <f>T1188*Settings!$C$13*(T1152)</f>
        <v/>
      </c>
      <c r="U1233" s="40">
        <f>U1188*Settings!$C$13*(U1152)</f>
        <v/>
      </c>
      <c r="V1233" s="40">
        <f>V1188*Settings!$C$13*(V1152)</f>
        <v/>
      </c>
      <c r="W1233" s="40">
        <f>W1188*Settings!$C$13*(W1152)</f>
        <v/>
      </c>
      <c r="X1233" s="40">
        <f>X1188*Settings!$C$13*(X1152)</f>
        <v/>
      </c>
      <c r="Y1233" s="40">
        <f>Y1188*Settings!$C$13*(Y1152)</f>
        <v/>
      </c>
      <c r="Z1233" s="40">
        <f>Z1188*Settings!$C$13*(Z1152)</f>
        <v/>
      </c>
      <c r="AA1233" s="40">
        <f>AA1188*Settings!$C$13*(AA1152)</f>
        <v/>
      </c>
      <c r="AB1233" s="40">
        <f>AB1188*Settings!$C$13*(AB1152)</f>
        <v/>
      </c>
      <c r="AC1233" s="40">
        <f>AC1188*Settings!$C$13*(AC1152)</f>
        <v/>
      </c>
      <c r="AD1233" s="40">
        <f>AD1188*Settings!$C$13*(AD1152)</f>
        <v/>
      </c>
      <c r="AF1233" s="11">
        <f>CodePrefix&amp;$A1233&amp;IF($C1233="","","."&amp;$C1233&amp;"."&amp;$B1233)&amp;INDEX(VarEnd,MATCH($A1233,VarKey,0))&amp;AF$5</f>
        <v/>
      </c>
      <c r="AG1233" s="39">
        <f>AG1188*Settings!$C$13*(AG1152)</f>
        <v/>
      </c>
      <c r="AH1233" s="40">
        <f>AH1188*Settings!$C$13*(AH1152)</f>
        <v/>
      </c>
      <c r="AI1233" s="40">
        <f>AI1188*Settings!$C$13*(AI1152)</f>
        <v/>
      </c>
      <c r="AJ1233" s="40">
        <f>AJ1188*Settings!$C$13*(AJ1152)</f>
        <v/>
      </c>
      <c r="AK1233" s="40">
        <f>AK1188*Settings!$C$13*(AK1152)</f>
        <v/>
      </c>
      <c r="AL1233" s="40">
        <f>AL1188*Settings!$C$13*(AL1152)</f>
        <v/>
      </c>
      <c r="AM1233" s="40">
        <f>AM1188*Settings!$C$13*(AM1152)</f>
        <v/>
      </c>
      <c r="AN1233" s="40">
        <f>AN1188*Settings!$C$13*(AN1152)</f>
        <v/>
      </c>
      <c r="AO1233" s="40">
        <f>AO1188*Settings!$C$13*(AO1152)</f>
        <v/>
      </c>
      <c r="AP1233" s="40">
        <f>AP1188*Settings!$C$13*(AP1152)</f>
        <v/>
      </c>
      <c r="AQ1233" s="40">
        <f>AQ1188*Settings!$C$13*(AQ1152)</f>
        <v/>
      </c>
      <c r="AR1233" s="40">
        <f>AR1188*Settings!$C$13*(AR1152)</f>
        <v/>
      </c>
      <c r="AS1233" s="40">
        <f>AS1188*Settings!$C$13*(AS1152)</f>
        <v/>
      </c>
      <c r="AT1233" s="40">
        <f>AT1188*Settings!$C$13*(AT1152)</f>
        <v/>
      </c>
      <c r="AU1233" s="40">
        <f>AU1188*Settings!$C$13*(AU1152)</f>
        <v/>
      </c>
      <c r="AV1233" s="40">
        <f>AV1188*Settings!$C$13*(AV1152)</f>
        <v/>
      </c>
      <c r="AW1233" s="40">
        <f>AW1188*Settings!$C$13*(AW1152)</f>
        <v/>
      </c>
      <c r="AX1233" s="40">
        <f>AX1188*Settings!$C$13*(AX1152)</f>
        <v/>
      </c>
      <c r="AY1233" s="40">
        <f>AY1188*Settings!$C$13*(AY1152)</f>
        <v/>
      </c>
    </row>
    <row r="1234" hidden="1" outlineLevel="2">
      <c r="A1234" s="14" t="inlineStr">
        <is>
          <t>rxcp</t>
        </is>
      </c>
      <c r="B1234" s="14" t="inlineStr">
        <is>
          <t>gso</t>
        </is>
      </c>
      <c r="C1234" s="14" t="inlineStr">
        <is>
          <t>ral</t>
        </is>
      </c>
      <c r="D1234" s="36" t="n"/>
      <c r="E1234" s="36" t="n"/>
      <c r="F1234" s="36" t="n"/>
      <c r="G1234" s="36" t="n"/>
      <c r="H1234" s="14">
        <f>INDEX(VarLab,MATCH($A1234,VarKey,0))&amp;INDEX(MemLab,MATCH($C1234&amp;"|"&amp;$B1234,MemKey,0))</f>
        <v/>
      </c>
      <c r="I1234" s="14">
        <f>INDEX(VarUnit,MATCH($A1234,VarKey,0))</f>
        <v/>
      </c>
      <c r="J1234" s="14">
        <f>INDEX(VarSrc,MATCH($A1234,VarKey,0))</f>
        <v/>
      </c>
      <c r="K1234" s="11">
        <f>CodePrefix&amp;$A1234&amp;IF($C1234="","","."&amp;$C1234&amp;"."&amp;$B1234)&amp;INDEX(VarEnd,MATCH($A1234,VarKey,0))&amp;K$5</f>
        <v/>
      </c>
      <c r="L1234" s="39">
        <f>L1189*Settings!$C$13*(L1153)</f>
        <v/>
      </c>
      <c r="M1234" s="40">
        <f>M1189*Settings!$C$13*(M1153)</f>
        <v/>
      </c>
      <c r="N1234" s="40">
        <f>N1189*Settings!$C$13*(N1153)</f>
        <v/>
      </c>
      <c r="O1234" s="40">
        <f>O1189*Settings!$C$13*(O1153)</f>
        <v/>
      </c>
      <c r="P1234" s="40">
        <f>P1189*Settings!$C$13*(P1153)</f>
        <v/>
      </c>
      <c r="Q1234" s="40">
        <f>Q1189*Settings!$C$13*(Q1153)</f>
        <v/>
      </c>
      <c r="R1234" s="40">
        <f>R1189*Settings!$C$13*(R1153)</f>
        <v/>
      </c>
      <c r="S1234" s="40">
        <f>S1189*Settings!$C$13*(S1153)</f>
        <v/>
      </c>
      <c r="T1234" s="40">
        <f>T1189*Settings!$C$13*(T1153)</f>
        <v/>
      </c>
      <c r="U1234" s="40">
        <f>U1189*Settings!$C$13*(U1153)</f>
        <v/>
      </c>
      <c r="V1234" s="40">
        <f>V1189*Settings!$C$13*(V1153)</f>
        <v/>
      </c>
      <c r="W1234" s="40">
        <f>W1189*Settings!$C$13*(W1153)</f>
        <v/>
      </c>
      <c r="X1234" s="40">
        <f>X1189*Settings!$C$13*(X1153)</f>
        <v/>
      </c>
      <c r="Y1234" s="40">
        <f>Y1189*Settings!$C$13*(Y1153)</f>
        <v/>
      </c>
      <c r="Z1234" s="40">
        <f>Z1189*Settings!$C$13*(Z1153)</f>
        <v/>
      </c>
      <c r="AA1234" s="40">
        <f>AA1189*Settings!$C$13*(AA1153)</f>
        <v/>
      </c>
      <c r="AB1234" s="40">
        <f>AB1189*Settings!$C$13*(AB1153)</f>
        <v/>
      </c>
      <c r="AC1234" s="40">
        <f>AC1189*Settings!$C$13*(AC1153)</f>
        <v/>
      </c>
      <c r="AD1234" s="40">
        <f>AD1189*Settings!$C$13*(AD1153)</f>
        <v/>
      </c>
      <c r="AF1234" s="11">
        <f>CodePrefix&amp;$A1234&amp;IF($C1234="","","."&amp;$C1234&amp;"."&amp;$B1234)&amp;INDEX(VarEnd,MATCH($A1234,VarKey,0))&amp;AF$5</f>
        <v/>
      </c>
      <c r="AG1234" s="39">
        <f>AG1189*Settings!$C$13*(AG1153)</f>
        <v/>
      </c>
      <c r="AH1234" s="40">
        <f>AH1189*Settings!$C$13*(AH1153)</f>
        <v/>
      </c>
      <c r="AI1234" s="40">
        <f>AI1189*Settings!$C$13*(AI1153)</f>
        <v/>
      </c>
      <c r="AJ1234" s="40">
        <f>AJ1189*Settings!$C$13*(AJ1153)</f>
        <v/>
      </c>
      <c r="AK1234" s="40">
        <f>AK1189*Settings!$C$13*(AK1153)</f>
        <v/>
      </c>
      <c r="AL1234" s="40">
        <f>AL1189*Settings!$C$13*(AL1153)</f>
        <v/>
      </c>
      <c r="AM1234" s="40">
        <f>AM1189*Settings!$C$13*(AM1153)</f>
        <v/>
      </c>
      <c r="AN1234" s="40">
        <f>AN1189*Settings!$C$13*(AN1153)</f>
        <v/>
      </c>
      <c r="AO1234" s="40">
        <f>AO1189*Settings!$C$13*(AO1153)</f>
        <v/>
      </c>
      <c r="AP1234" s="40">
        <f>AP1189*Settings!$C$13*(AP1153)</f>
        <v/>
      </c>
      <c r="AQ1234" s="40">
        <f>AQ1189*Settings!$C$13*(AQ1153)</f>
        <v/>
      </c>
      <c r="AR1234" s="40">
        <f>AR1189*Settings!$C$13*(AR1153)</f>
        <v/>
      </c>
      <c r="AS1234" s="40">
        <f>AS1189*Settings!$C$13*(AS1153)</f>
        <v/>
      </c>
      <c r="AT1234" s="40">
        <f>AT1189*Settings!$C$13*(AT1153)</f>
        <v/>
      </c>
      <c r="AU1234" s="40">
        <f>AU1189*Settings!$C$13*(AU1153)</f>
        <v/>
      </c>
      <c r="AV1234" s="40">
        <f>AV1189*Settings!$C$13*(AV1153)</f>
        <v/>
      </c>
      <c r="AW1234" s="40">
        <f>AW1189*Settings!$C$13*(AW1153)</f>
        <v/>
      </c>
      <c r="AX1234" s="40">
        <f>AX1189*Settings!$C$13*(AX1153)</f>
        <v/>
      </c>
      <c r="AY1234" s="40">
        <f>AY1189*Settings!$C$13*(AY1153)</f>
        <v/>
      </c>
    </row>
    <row r="1235" hidden="1" outlineLevel="2">
      <c r="A1235" s="14" t="inlineStr">
        <is>
          <t>rxcp</t>
        </is>
      </c>
      <c r="B1235" s="14" t="inlineStr">
        <is>
          <t>die</t>
        </is>
      </c>
      <c r="C1235" s="14" t="inlineStr">
        <is>
          <t>ral</t>
        </is>
      </c>
      <c r="D1235" s="36" t="n"/>
      <c r="E1235" s="36" t="n"/>
      <c r="F1235" s="36" t="n"/>
      <c r="G1235" s="36" t="n"/>
      <c r="H1235" s="14">
        <f>INDEX(VarLab,MATCH($A1235,VarKey,0))&amp;INDEX(MemLab,MATCH($C1235&amp;"|"&amp;$B1235,MemKey,0))</f>
        <v/>
      </c>
      <c r="I1235" s="14">
        <f>INDEX(VarUnit,MATCH($A1235,VarKey,0))</f>
        <v/>
      </c>
      <c r="J1235" s="14">
        <f>INDEX(VarSrc,MATCH($A1235,VarKey,0))</f>
        <v/>
      </c>
      <c r="K1235" s="11">
        <f>CodePrefix&amp;$A1235&amp;IF($C1235="","","."&amp;$C1235&amp;"."&amp;$B1235)&amp;INDEX(VarEnd,MATCH($A1235,VarKey,0))&amp;K$5</f>
        <v/>
      </c>
      <c r="L1235" s="39">
        <f>L1190*Settings!$C$13*(L1154)</f>
        <v/>
      </c>
      <c r="M1235" s="40">
        <f>M1190*Settings!$C$13*(M1154)</f>
        <v/>
      </c>
      <c r="N1235" s="40">
        <f>N1190*Settings!$C$13*(N1154)</f>
        <v/>
      </c>
      <c r="O1235" s="40">
        <f>O1190*Settings!$C$13*(O1154)</f>
        <v/>
      </c>
      <c r="P1235" s="40">
        <f>P1190*Settings!$C$13*(P1154)</f>
        <v/>
      </c>
      <c r="Q1235" s="40">
        <f>Q1190*Settings!$C$13*(Q1154)</f>
        <v/>
      </c>
      <c r="R1235" s="40">
        <f>R1190*Settings!$C$13*(R1154)</f>
        <v/>
      </c>
      <c r="S1235" s="40">
        <f>S1190*Settings!$C$13*(S1154)</f>
        <v/>
      </c>
      <c r="T1235" s="40">
        <f>T1190*Settings!$C$13*(T1154)</f>
        <v/>
      </c>
      <c r="U1235" s="40">
        <f>U1190*Settings!$C$13*(U1154)</f>
        <v/>
      </c>
      <c r="V1235" s="40">
        <f>V1190*Settings!$C$13*(V1154)</f>
        <v/>
      </c>
      <c r="W1235" s="40">
        <f>W1190*Settings!$C$13*(W1154)</f>
        <v/>
      </c>
      <c r="X1235" s="40">
        <f>X1190*Settings!$C$13*(X1154)</f>
        <v/>
      </c>
      <c r="Y1235" s="40">
        <f>Y1190*Settings!$C$13*(Y1154)</f>
        <v/>
      </c>
      <c r="Z1235" s="40">
        <f>Z1190*Settings!$C$13*(Z1154)</f>
        <v/>
      </c>
      <c r="AA1235" s="40">
        <f>AA1190*Settings!$C$13*(AA1154)</f>
        <v/>
      </c>
      <c r="AB1235" s="40">
        <f>AB1190*Settings!$C$13*(AB1154)</f>
        <v/>
      </c>
      <c r="AC1235" s="40">
        <f>AC1190*Settings!$C$13*(AC1154)</f>
        <v/>
      </c>
      <c r="AD1235" s="40">
        <f>AD1190*Settings!$C$13*(AD1154)</f>
        <v/>
      </c>
      <c r="AF1235" s="11">
        <f>CodePrefix&amp;$A1235&amp;IF($C1235="","","."&amp;$C1235&amp;"."&amp;$B1235)&amp;INDEX(VarEnd,MATCH($A1235,VarKey,0))&amp;AF$5</f>
        <v/>
      </c>
      <c r="AG1235" s="39">
        <f>AG1190*Settings!$C$13*(AG1154)</f>
        <v/>
      </c>
      <c r="AH1235" s="40">
        <f>AH1190*Settings!$C$13*(AH1154)</f>
        <v/>
      </c>
      <c r="AI1235" s="40">
        <f>AI1190*Settings!$C$13*(AI1154)</f>
        <v/>
      </c>
      <c r="AJ1235" s="40">
        <f>AJ1190*Settings!$C$13*(AJ1154)</f>
        <v/>
      </c>
      <c r="AK1235" s="40">
        <f>AK1190*Settings!$C$13*(AK1154)</f>
        <v/>
      </c>
      <c r="AL1235" s="40">
        <f>AL1190*Settings!$C$13*(AL1154)</f>
        <v/>
      </c>
      <c r="AM1235" s="40">
        <f>AM1190*Settings!$C$13*(AM1154)</f>
        <v/>
      </c>
      <c r="AN1235" s="40">
        <f>AN1190*Settings!$C$13*(AN1154)</f>
        <v/>
      </c>
      <c r="AO1235" s="40">
        <f>AO1190*Settings!$C$13*(AO1154)</f>
        <v/>
      </c>
      <c r="AP1235" s="40">
        <f>AP1190*Settings!$C$13*(AP1154)</f>
        <v/>
      </c>
      <c r="AQ1235" s="40">
        <f>AQ1190*Settings!$C$13*(AQ1154)</f>
        <v/>
      </c>
      <c r="AR1235" s="40">
        <f>AR1190*Settings!$C$13*(AR1154)</f>
        <v/>
      </c>
      <c r="AS1235" s="40">
        <f>AS1190*Settings!$C$13*(AS1154)</f>
        <v/>
      </c>
      <c r="AT1235" s="40">
        <f>AT1190*Settings!$C$13*(AT1154)</f>
        <v/>
      </c>
      <c r="AU1235" s="40">
        <f>AU1190*Settings!$C$13*(AU1154)</f>
        <v/>
      </c>
      <c r="AV1235" s="40">
        <f>AV1190*Settings!$C$13*(AV1154)</f>
        <v/>
      </c>
      <c r="AW1235" s="40">
        <f>AW1190*Settings!$C$13*(AW1154)</f>
        <v/>
      </c>
      <c r="AX1235" s="40">
        <f>AX1190*Settings!$C$13*(AX1154)</f>
        <v/>
      </c>
      <c r="AY1235" s="40">
        <f>AY1190*Settings!$C$13*(AY1154)</f>
        <v/>
      </c>
    </row>
    <row r="1236" hidden="1" outlineLevel="2">
      <c r="A1236" s="14" t="inlineStr">
        <is>
          <t>rxcp</t>
        </is>
      </c>
      <c r="B1236" s="14" t="inlineStr">
        <is>
          <t>lpg</t>
        </is>
      </c>
      <c r="C1236" s="14" t="inlineStr">
        <is>
          <t>ral</t>
        </is>
      </c>
      <c r="D1236" s="36" t="n"/>
      <c r="E1236" s="36" t="n"/>
      <c r="F1236" s="36" t="n"/>
      <c r="G1236" s="36" t="n"/>
      <c r="H1236" s="14">
        <f>INDEX(VarLab,MATCH($A1236,VarKey,0))&amp;INDEX(MemLab,MATCH($C1236&amp;"|"&amp;$B1236,MemKey,0))</f>
        <v/>
      </c>
      <c r="I1236" s="14">
        <f>INDEX(VarUnit,MATCH($A1236,VarKey,0))</f>
        <v/>
      </c>
      <c r="J1236" s="14">
        <f>INDEX(VarSrc,MATCH($A1236,VarKey,0))</f>
        <v/>
      </c>
      <c r="K1236" s="11">
        <f>CodePrefix&amp;$A1236&amp;IF($C1236="","","."&amp;$C1236&amp;"."&amp;$B1236)&amp;INDEX(VarEnd,MATCH($A1236,VarKey,0))&amp;K$5</f>
        <v/>
      </c>
      <c r="L1236" s="39">
        <f>L1191*Settings!$C$13*(L1155)</f>
        <v/>
      </c>
      <c r="M1236" s="40">
        <f>M1191*Settings!$C$13*(M1155)</f>
        <v/>
      </c>
      <c r="N1236" s="40">
        <f>N1191*Settings!$C$13*(N1155)</f>
        <v/>
      </c>
      <c r="O1236" s="40">
        <f>O1191*Settings!$C$13*(O1155)</f>
        <v/>
      </c>
      <c r="P1236" s="40">
        <f>P1191*Settings!$C$13*(P1155)</f>
        <v/>
      </c>
      <c r="Q1236" s="40">
        <f>Q1191*Settings!$C$13*(Q1155)</f>
        <v/>
      </c>
      <c r="R1236" s="40">
        <f>R1191*Settings!$C$13*(R1155)</f>
        <v/>
      </c>
      <c r="S1236" s="40">
        <f>S1191*Settings!$C$13*(S1155)</f>
        <v/>
      </c>
      <c r="T1236" s="40">
        <f>T1191*Settings!$C$13*(T1155)</f>
        <v/>
      </c>
      <c r="U1236" s="40">
        <f>U1191*Settings!$C$13*(U1155)</f>
        <v/>
      </c>
      <c r="V1236" s="40">
        <f>V1191*Settings!$C$13*(V1155)</f>
        <v/>
      </c>
      <c r="W1236" s="40">
        <f>W1191*Settings!$C$13*(W1155)</f>
        <v/>
      </c>
      <c r="X1236" s="40">
        <f>X1191*Settings!$C$13*(X1155)</f>
        <v/>
      </c>
      <c r="Y1236" s="40">
        <f>Y1191*Settings!$C$13*(Y1155)</f>
        <v/>
      </c>
      <c r="Z1236" s="40">
        <f>Z1191*Settings!$C$13*(Z1155)</f>
        <v/>
      </c>
      <c r="AA1236" s="40">
        <f>AA1191*Settings!$C$13*(AA1155)</f>
        <v/>
      </c>
      <c r="AB1236" s="40">
        <f>AB1191*Settings!$C$13*(AB1155)</f>
        <v/>
      </c>
      <c r="AC1236" s="40">
        <f>AC1191*Settings!$C$13*(AC1155)</f>
        <v/>
      </c>
      <c r="AD1236" s="40">
        <f>AD1191*Settings!$C$13*(AD1155)</f>
        <v/>
      </c>
      <c r="AF1236" s="11">
        <f>CodePrefix&amp;$A1236&amp;IF($C1236="","","."&amp;$C1236&amp;"."&amp;$B1236)&amp;INDEX(VarEnd,MATCH($A1236,VarKey,0))&amp;AF$5</f>
        <v/>
      </c>
      <c r="AG1236" s="39">
        <f>AG1191*Settings!$C$13*(AG1155)</f>
        <v/>
      </c>
      <c r="AH1236" s="40">
        <f>AH1191*Settings!$C$13*(AH1155)</f>
        <v/>
      </c>
      <c r="AI1236" s="40">
        <f>AI1191*Settings!$C$13*(AI1155)</f>
        <v/>
      </c>
      <c r="AJ1236" s="40">
        <f>AJ1191*Settings!$C$13*(AJ1155)</f>
        <v/>
      </c>
      <c r="AK1236" s="40">
        <f>AK1191*Settings!$C$13*(AK1155)</f>
        <v/>
      </c>
      <c r="AL1236" s="40">
        <f>AL1191*Settings!$C$13*(AL1155)</f>
        <v/>
      </c>
      <c r="AM1236" s="40">
        <f>AM1191*Settings!$C$13*(AM1155)</f>
        <v/>
      </c>
      <c r="AN1236" s="40">
        <f>AN1191*Settings!$C$13*(AN1155)</f>
        <v/>
      </c>
      <c r="AO1236" s="40">
        <f>AO1191*Settings!$C$13*(AO1155)</f>
        <v/>
      </c>
      <c r="AP1236" s="40">
        <f>AP1191*Settings!$C$13*(AP1155)</f>
        <v/>
      </c>
      <c r="AQ1236" s="40">
        <f>AQ1191*Settings!$C$13*(AQ1155)</f>
        <v/>
      </c>
      <c r="AR1236" s="40">
        <f>AR1191*Settings!$C$13*(AR1155)</f>
        <v/>
      </c>
      <c r="AS1236" s="40">
        <f>AS1191*Settings!$C$13*(AS1155)</f>
        <v/>
      </c>
      <c r="AT1236" s="40">
        <f>AT1191*Settings!$C$13*(AT1155)</f>
        <v/>
      </c>
      <c r="AU1236" s="40">
        <f>AU1191*Settings!$C$13*(AU1155)</f>
        <v/>
      </c>
      <c r="AV1236" s="40">
        <f>AV1191*Settings!$C$13*(AV1155)</f>
        <v/>
      </c>
      <c r="AW1236" s="40">
        <f>AW1191*Settings!$C$13*(AW1155)</f>
        <v/>
      </c>
      <c r="AX1236" s="40">
        <f>AX1191*Settings!$C$13*(AX1155)</f>
        <v/>
      </c>
      <c r="AY1236" s="40">
        <f>AY1191*Settings!$C$13*(AY1155)</f>
        <v/>
      </c>
    </row>
    <row r="1237" hidden="1" outlineLevel="2">
      <c r="A1237" s="14" t="inlineStr">
        <is>
          <t>rxcp</t>
        </is>
      </c>
      <c r="B1237" s="14" t="inlineStr">
        <is>
          <t>ker</t>
        </is>
      </c>
      <c r="C1237" s="14" t="inlineStr">
        <is>
          <t>ral</t>
        </is>
      </c>
      <c r="D1237" s="36" t="n"/>
      <c r="E1237" s="36" t="n"/>
      <c r="F1237" s="36" t="n"/>
      <c r="G1237" s="36" t="n"/>
      <c r="H1237" s="14">
        <f>INDEX(VarLab,MATCH($A1237,VarKey,0))&amp;INDEX(MemLab,MATCH($C1237&amp;"|"&amp;$B1237,MemKey,0))</f>
        <v/>
      </c>
      <c r="I1237" s="14">
        <f>INDEX(VarUnit,MATCH($A1237,VarKey,0))</f>
        <v/>
      </c>
      <c r="J1237" s="14">
        <f>INDEX(VarSrc,MATCH($A1237,VarKey,0))</f>
        <v/>
      </c>
      <c r="K1237" s="11">
        <f>CodePrefix&amp;$A1237&amp;IF($C1237="","","."&amp;$C1237&amp;"."&amp;$B1237)&amp;INDEX(VarEnd,MATCH($A1237,VarKey,0))&amp;K$5</f>
        <v/>
      </c>
      <c r="L1237" s="39">
        <f>L1192*Settings!$C$13*(L1156)</f>
        <v/>
      </c>
      <c r="M1237" s="40">
        <f>M1192*Settings!$C$13*(M1156)</f>
        <v/>
      </c>
      <c r="N1237" s="40">
        <f>N1192*Settings!$C$13*(N1156)</f>
        <v/>
      </c>
      <c r="O1237" s="40">
        <f>O1192*Settings!$C$13*(O1156)</f>
        <v/>
      </c>
      <c r="P1237" s="40">
        <f>P1192*Settings!$C$13*(P1156)</f>
        <v/>
      </c>
      <c r="Q1237" s="40">
        <f>Q1192*Settings!$C$13*(Q1156)</f>
        <v/>
      </c>
      <c r="R1237" s="40">
        <f>R1192*Settings!$C$13*(R1156)</f>
        <v/>
      </c>
      <c r="S1237" s="40">
        <f>S1192*Settings!$C$13*(S1156)</f>
        <v/>
      </c>
      <c r="T1237" s="40">
        <f>T1192*Settings!$C$13*(T1156)</f>
        <v/>
      </c>
      <c r="U1237" s="40">
        <f>U1192*Settings!$C$13*(U1156)</f>
        <v/>
      </c>
      <c r="V1237" s="40">
        <f>V1192*Settings!$C$13*(V1156)</f>
        <v/>
      </c>
      <c r="W1237" s="40">
        <f>W1192*Settings!$C$13*(W1156)</f>
        <v/>
      </c>
      <c r="X1237" s="40">
        <f>X1192*Settings!$C$13*(X1156)</f>
        <v/>
      </c>
      <c r="Y1237" s="40">
        <f>Y1192*Settings!$C$13*(Y1156)</f>
        <v/>
      </c>
      <c r="Z1237" s="40">
        <f>Z1192*Settings!$C$13*(Z1156)</f>
        <v/>
      </c>
      <c r="AA1237" s="40">
        <f>AA1192*Settings!$C$13*(AA1156)</f>
        <v/>
      </c>
      <c r="AB1237" s="40">
        <f>AB1192*Settings!$C$13*(AB1156)</f>
        <v/>
      </c>
      <c r="AC1237" s="40">
        <f>AC1192*Settings!$C$13*(AC1156)</f>
        <v/>
      </c>
      <c r="AD1237" s="40">
        <f>AD1192*Settings!$C$13*(AD1156)</f>
        <v/>
      </c>
      <c r="AF1237" s="11">
        <f>CodePrefix&amp;$A1237&amp;IF($C1237="","","."&amp;$C1237&amp;"."&amp;$B1237)&amp;INDEX(VarEnd,MATCH($A1237,VarKey,0))&amp;AF$5</f>
        <v/>
      </c>
      <c r="AG1237" s="39">
        <f>AG1192*Settings!$C$13*(AG1156)</f>
        <v/>
      </c>
      <c r="AH1237" s="40">
        <f>AH1192*Settings!$C$13*(AH1156)</f>
        <v/>
      </c>
      <c r="AI1237" s="40">
        <f>AI1192*Settings!$C$13*(AI1156)</f>
        <v/>
      </c>
      <c r="AJ1237" s="40">
        <f>AJ1192*Settings!$C$13*(AJ1156)</f>
        <v/>
      </c>
      <c r="AK1237" s="40">
        <f>AK1192*Settings!$C$13*(AK1156)</f>
        <v/>
      </c>
      <c r="AL1237" s="40">
        <f>AL1192*Settings!$C$13*(AL1156)</f>
        <v/>
      </c>
      <c r="AM1237" s="40">
        <f>AM1192*Settings!$C$13*(AM1156)</f>
        <v/>
      </c>
      <c r="AN1237" s="40">
        <f>AN1192*Settings!$C$13*(AN1156)</f>
        <v/>
      </c>
      <c r="AO1237" s="40">
        <f>AO1192*Settings!$C$13*(AO1156)</f>
        <v/>
      </c>
      <c r="AP1237" s="40">
        <f>AP1192*Settings!$C$13*(AP1156)</f>
        <v/>
      </c>
      <c r="AQ1237" s="40">
        <f>AQ1192*Settings!$C$13*(AQ1156)</f>
        <v/>
      </c>
      <c r="AR1237" s="40">
        <f>AR1192*Settings!$C$13*(AR1156)</f>
        <v/>
      </c>
      <c r="AS1237" s="40">
        <f>AS1192*Settings!$C$13*(AS1156)</f>
        <v/>
      </c>
      <c r="AT1237" s="40">
        <f>AT1192*Settings!$C$13*(AT1156)</f>
        <v/>
      </c>
      <c r="AU1237" s="40">
        <f>AU1192*Settings!$C$13*(AU1156)</f>
        <v/>
      </c>
      <c r="AV1237" s="40">
        <f>AV1192*Settings!$C$13*(AV1156)</f>
        <v/>
      </c>
      <c r="AW1237" s="40">
        <f>AW1192*Settings!$C$13*(AW1156)</f>
        <v/>
      </c>
      <c r="AX1237" s="40">
        <f>AX1192*Settings!$C$13*(AX1156)</f>
        <v/>
      </c>
      <c r="AY1237" s="40">
        <f>AY1192*Settings!$C$13*(AY1156)</f>
        <v/>
      </c>
    </row>
    <row r="1238" hidden="1" outlineLevel="2">
      <c r="A1238" s="14" t="inlineStr">
        <is>
          <t>rxcp</t>
        </is>
      </c>
      <c r="B1238" s="14" t="inlineStr">
        <is>
          <t>oop</t>
        </is>
      </c>
      <c r="C1238" s="14" t="inlineStr">
        <is>
          <t>ral</t>
        </is>
      </c>
      <c r="D1238" s="36" t="n"/>
      <c r="E1238" s="36" t="n"/>
      <c r="F1238" s="36" t="n"/>
      <c r="G1238" s="36" t="n"/>
      <c r="H1238" s="14">
        <f>INDEX(VarLab,MATCH($A1238,VarKey,0))&amp;INDEX(MemLab,MATCH($C1238&amp;"|"&amp;$B1238,MemKey,0))</f>
        <v/>
      </c>
      <c r="I1238" s="14">
        <f>INDEX(VarUnit,MATCH($A1238,VarKey,0))</f>
        <v/>
      </c>
      <c r="J1238" s="14">
        <f>INDEX(VarSrc,MATCH($A1238,VarKey,0))</f>
        <v/>
      </c>
      <c r="K1238" s="11">
        <f>CodePrefix&amp;$A1238&amp;IF($C1238="","","."&amp;$C1238&amp;"."&amp;$B1238)&amp;INDEX(VarEnd,MATCH($A1238,VarKey,0))&amp;K$5</f>
        <v/>
      </c>
      <c r="L1238" s="39">
        <f>L1193*Settings!$C$13*(L1157)</f>
        <v/>
      </c>
      <c r="M1238" s="40">
        <f>M1193*Settings!$C$13*(M1157)</f>
        <v/>
      </c>
      <c r="N1238" s="40">
        <f>N1193*Settings!$C$13*(N1157)</f>
        <v/>
      </c>
      <c r="O1238" s="40">
        <f>O1193*Settings!$C$13*(O1157)</f>
        <v/>
      </c>
      <c r="P1238" s="40">
        <f>P1193*Settings!$C$13*(P1157)</f>
        <v/>
      </c>
      <c r="Q1238" s="40">
        <f>Q1193*Settings!$C$13*(Q1157)</f>
        <v/>
      </c>
      <c r="R1238" s="40">
        <f>R1193*Settings!$C$13*(R1157)</f>
        <v/>
      </c>
      <c r="S1238" s="40">
        <f>S1193*Settings!$C$13*(S1157)</f>
        <v/>
      </c>
      <c r="T1238" s="40">
        <f>T1193*Settings!$C$13*(T1157)</f>
        <v/>
      </c>
      <c r="U1238" s="40">
        <f>U1193*Settings!$C$13*(U1157)</f>
        <v/>
      </c>
      <c r="V1238" s="40">
        <f>V1193*Settings!$C$13*(V1157)</f>
        <v/>
      </c>
      <c r="W1238" s="40">
        <f>W1193*Settings!$C$13*(W1157)</f>
        <v/>
      </c>
      <c r="X1238" s="40">
        <f>X1193*Settings!$C$13*(X1157)</f>
        <v/>
      </c>
      <c r="Y1238" s="40">
        <f>Y1193*Settings!$C$13*(Y1157)</f>
        <v/>
      </c>
      <c r="Z1238" s="40">
        <f>Z1193*Settings!$C$13*(Z1157)</f>
        <v/>
      </c>
      <c r="AA1238" s="40">
        <f>AA1193*Settings!$C$13*(AA1157)</f>
        <v/>
      </c>
      <c r="AB1238" s="40">
        <f>AB1193*Settings!$C$13*(AB1157)</f>
        <v/>
      </c>
      <c r="AC1238" s="40">
        <f>AC1193*Settings!$C$13*(AC1157)</f>
        <v/>
      </c>
      <c r="AD1238" s="40">
        <f>AD1193*Settings!$C$13*(AD1157)</f>
        <v/>
      </c>
      <c r="AF1238" s="11">
        <f>CodePrefix&amp;$A1238&amp;IF($C1238="","","."&amp;$C1238&amp;"."&amp;$B1238)&amp;INDEX(VarEnd,MATCH($A1238,VarKey,0))&amp;AF$5</f>
        <v/>
      </c>
      <c r="AG1238" s="39">
        <f>AG1193*Settings!$C$13*(AG1157)</f>
        <v/>
      </c>
      <c r="AH1238" s="40">
        <f>AH1193*Settings!$C$13*(AH1157)</f>
        <v/>
      </c>
      <c r="AI1238" s="40">
        <f>AI1193*Settings!$C$13*(AI1157)</f>
        <v/>
      </c>
      <c r="AJ1238" s="40">
        <f>AJ1193*Settings!$C$13*(AJ1157)</f>
        <v/>
      </c>
      <c r="AK1238" s="40">
        <f>AK1193*Settings!$C$13*(AK1157)</f>
        <v/>
      </c>
      <c r="AL1238" s="40">
        <f>AL1193*Settings!$C$13*(AL1157)</f>
        <v/>
      </c>
      <c r="AM1238" s="40">
        <f>AM1193*Settings!$C$13*(AM1157)</f>
        <v/>
      </c>
      <c r="AN1238" s="40">
        <f>AN1193*Settings!$C$13*(AN1157)</f>
        <v/>
      </c>
      <c r="AO1238" s="40">
        <f>AO1193*Settings!$C$13*(AO1157)</f>
        <v/>
      </c>
      <c r="AP1238" s="40">
        <f>AP1193*Settings!$C$13*(AP1157)</f>
        <v/>
      </c>
      <c r="AQ1238" s="40">
        <f>AQ1193*Settings!$C$13*(AQ1157)</f>
        <v/>
      </c>
      <c r="AR1238" s="40">
        <f>AR1193*Settings!$C$13*(AR1157)</f>
        <v/>
      </c>
      <c r="AS1238" s="40">
        <f>AS1193*Settings!$C$13*(AS1157)</f>
        <v/>
      </c>
      <c r="AT1238" s="40">
        <f>AT1193*Settings!$C$13*(AT1157)</f>
        <v/>
      </c>
      <c r="AU1238" s="40">
        <f>AU1193*Settings!$C$13*(AU1157)</f>
        <v/>
      </c>
      <c r="AV1238" s="40">
        <f>AV1193*Settings!$C$13*(AV1157)</f>
        <v/>
      </c>
      <c r="AW1238" s="40">
        <f>AW1193*Settings!$C$13*(AW1157)</f>
        <v/>
      </c>
      <c r="AX1238" s="40">
        <f>AX1193*Settings!$C$13*(AX1157)</f>
        <v/>
      </c>
      <c r="AY1238" s="40">
        <f>AY1193*Settings!$C$13*(AY1157)</f>
        <v/>
      </c>
    </row>
    <row r="1239" hidden="1" outlineLevel="2">
      <c r="A1239" s="14" t="inlineStr">
        <is>
          <t>rxcp</t>
        </is>
      </c>
      <c r="B1239" s="14" t="inlineStr">
        <is>
          <t>bio</t>
        </is>
      </c>
      <c r="C1239" s="14" t="inlineStr">
        <is>
          <t>ral</t>
        </is>
      </c>
      <c r="D1239" s="36" t="n"/>
      <c r="E1239" s="36" t="n"/>
      <c r="F1239" s="36" t="n"/>
      <c r="G1239" s="36" t="n"/>
      <c r="H1239" s="14">
        <f>INDEX(VarLab,MATCH($A1239,VarKey,0))&amp;INDEX(MemLab,MATCH($C1239&amp;"|"&amp;$B1239,MemKey,0))</f>
        <v/>
      </c>
      <c r="I1239" s="14">
        <f>INDEX(VarUnit,MATCH($A1239,VarKey,0))</f>
        <v/>
      </c>
      <c r="J1239" s="14">
        <f>INDEX(VarSrc,MATCH($A1239,VarKey,0))</f>
        <v/>
      </c>
      <c r="K1239" s="11">
        <f>CodePrefix&amp;$A1239&amp;IF($C1239="","","."&amp;$C1239&amp;"."&amp;$B1239)&amp;INDEX(VarEnd,MATCH($A1239,VarKey,0))&amp;K$5</f>
        <v/>
      </c>
      <c r="L1239" s="39">
        <f>L1194*Settings!$C$13*(L1158)</f>
        <v/>
      </c>
      <c r="M1239" s="40">
        <f>M1194*Settings!$C$13*(M1158)</f>
        <v/>
      </c>
      <c r="N1239" s="40">
        <f>N1194*Settings!$C$13*(N1158)</f>
        <v/>
      </c>
      <c r="O1239" s="40">
        <f>O1194*Settings!$C$13*(O1158)</f>
        <v/>
      </c>
      <c r="P1239" s="40">
        <f>P1194*Settings!$C$13*(P1158)</f>
        <v/>
      </c>
      <c r="Q1239" s="40">
        <f>Q1194*Settings!$C$13*(Q1158)</f>
        <v/>
      </c>
      <c r="R1239" s="40">
        <f>R1194*Settings!$C$13*(R1158)</f>
        <v/>
      </c>
      <c r="S1239" s="40">
        <f>S1194*Settings!$C$13*(S1158)</f>
        <v/>
      </c>
      <c r="T1239" s="40">
        <f>T1194*Settings!$C$13*(T1158)</f>
        <v/>
      </c>
      <c r="U1239" s="40">
        <f>U1194*Settings!$C$13*(U1158)</f>
        <v/>
      </c>
      <c r="V1239" s="40">
        <f>V1194*Settings!$C$13*(V1158)</f>
        <v/>
      </c>
      <c r="W1239" s="40">
        <f>W1194*Settings!$C$13*(W1158)</f>
        <v/>
      </c>
      <c r="X1239" s="40">
        <f>X1194*Settings!$C$13*(X1158)</f>
        <v/>
      </c>
      <c r="Y1239" s="40">
        <f>Y1194*Settings!$C$13*(Y1158)</f>
        <v/>
      </c>
      <c r="Z1239" s="40">
        <f>Z1194*Settings!$C$13*(Z1158)</f>
        <v/>
      </c>
      <c r="AA1239" s="40">
        <f>AA1194*Settings!$C$13*(AA1158)</f>
        <v/>
      </c>
      <c r="AB1239" s="40">
        <f>AB1194*Settings!$C$13*(AB1158)</f>
        <v/>
      </c>
      <c r="AC1239" s="40">
        <f>AC1194*Settings!$C$13*(AC1158)</f>
        <v/>
      </c>
      <c r="AD1239" s="40">
        <f>AD1194*Settings!$C$13*(AD1158)</f>
        <v/>
      </c>
      <c r="AF1239" s="11">
        <f>CodePrefix&amp;$A1239&amp;IF($C1239="","","."&amp;$C1239&amp;"."&amp;$B1239)&amp;INDEX(VarEnd,MATCH($A1239,VarKey,0))&amp;AF$5</f>
        <v/>
      </c>
      <c r="AG1239" s="39">
        <f>AG1194*Settings!$C$13*(AG1158)</f>
        <v/>
      </c>
      <c r="AH1239" s="40">
        <f>AH1194*Settings!$C$13*(AH1158)</f>
        <v/>
      </c>
      <c r="AI1239" s="40">
        <f>AI1194*Settings!$C$13*(AI1158)</f>
        <v/>
      </c>
      <c r="AJ1239" s="40">
        <f>AJ1194*Settings!$C$13*(AJ1158)</f>
        <v/>
      </c>
      <c r="AK1239" s="40">
        <f>AK1194*Settings!$C$13*(AK1158)</f>
        <v/>
      </c>
      <c r="AL1239" s="40">
        <f>AL1194*Settings!$C$13*(AL1158)</f>
        <v/>
      </c>
      <c r="AM1239" s="40">
        <f>AM1194*Settings!$C$13*(AM1158)</f>
        <v/>
      </c>
      <c r="AN1239" s="40">
        <f>AN1194*Settings!$C$13*(AN1158)</f>
        <v/>
      </c>
      <c r="AO1239" s="40">
        <f>AO1194*Settings!$C$13*(AO1158)</f>
        <v/>
      </c>
      <c r="AP1239" s="40">
        <f>AP1194*Settings!$C$13*(AP1158)</f>
        <v/>
      </c>
      <c r="AQ1239" s="40">
        <f>AQ1194*Settings!$C$13*(AQ1158)</f>
        <v/>
      </c>
      <c r="AR1239" s="40">
        <f>AR1194*Settings!$C$13*(AR1158)</f>
        <v/>
      </c>
      <c r="AS1239" s="40">
        <f>AS1194*Settings!$C$13*(AS1158)</f>
        <v/>
      </c>
      <c r="AT1239" s="40">
        <f>AT1194*Settings!$C$13*(AT1158)</f>
        <v/>
      </c>
      <c r="AU1239" s="40">
        <f>AU1194*Settings!$C$13*(AU1158)</f>
        <v/>
      </c>
      <c r="AV1239" s="40">
        <f>AV1194*Settings!$C$13*(AV1158)</f>
        <v/>
      </c>
      <c r="AW1239" s="40">
        <f>AW1194*Settings!$C$13*(AW1158)</f>
        <v/>
      </c>
      <c r="AX1239" s="40">
        <f>AX1194*Settings!$C$13*(AX1158)</f>
        <v/>
      </c>
      <c r="AY1239" s="40">
        <f>AY1194*Settings!$C$13*(AY1158)</f>
        <v/>
      </c>
    </row>
    <row r="1240" hidden="1" outlineLevel="2"/>
    <row r="1241" hidden="1" outlineLevel="1" collapsed="1">
      <c r="A1241" s="1" t="inlineStr">
        <is>
          <t>ener</t>
        </is>
      </c>
      <c r="B1241" s="1" t="inlineStr">
        <is>
          <t>all</t>
        </is>
      </c>
      <c r="C1241" s="1" t="inlineStr">
        <is>
          <t>avi</t>
        </is>
      </c>
      <c r="H1241" s="1">
        <f>INDEX(VarLab,MATCH($A1241,VarKey,0))&amp;INDEX(MemLab,MATCH($C1241&amp;"|"&amp;$B1241,MemKey,0))</f>
        <v/>
      </c>
      <c r="I1241" s="1">
        <f>INDEX(VarUnit,MATCH($A1241,VarKey,0))</f>
        <v/>
      </c>
      <c r="J1241" s="1">
        <f>INDEX(VarSrc,MATCH($A1241,VarKey,0))</f>
        <v/>
      </c>
      <c r="K1241" s="17">
        <f>CodePrefix&amp;$A1241&amp;IF($C1241="","","."&amp;$C1241&amp;"."&amp;$B1241)&amp;INDEX(VarEnd,MATCH($A1241,VarKey,0))&amp;K$5</f>
        <v/>
      </c>
      <c r="L1241" s="57">
        <f>SUM(L1315:L1322)</f>
        <v/>
      </c>
      <c r="M1241" s="58">
        <f>SUM(M1315:M1322)</f>
        <v/>
      </c>
      <c r="N1241" s="58">
        <f>SUM(N1315:N1322)</f>
        <v/>
      </c>
      <c r="O1241" s="58">
        <f>SUM(O1315:O1322)</f>
        <v/>
      </c>
      <c r="P1241" s="58">
        <f>SUM(P1315:P1322)</f>
        <v/>
      </c>
      <c r="Q1241" s="58">
        <f>SUM(Q1315:Q1322)</f>
        <v/>
      </c>
      <c r="R1241" s="58">
        <f>SUM(R1315:R1322)</f>
        <v/>
      </c>
      <c r="S1241" s="58">
        <f>SUM(S1315:S1322)</f>
        <v/>
      </c>
      <c r="T1241" s="58">
        <f>SUM(T1315:T1322)</f>
        <v/>
      </c>
      <c r="U1241" s="58">
        <f>SUM(U1315:U1322)</f>
        <v/>
      </c>
      <c r="V1241" s="58">
        <f>SUM(V1315:V1322)</f>
        <v/>
      </c>
      <c r="W1241" s="58">
        <f>SUM(W1315:W1322)</f>
        <v/>
      </c>
      <c r="X1241" s="58">
        <f>SUM(X1315:X1322)</f>
        <v/>
      </c>
      <c r="Y1241" s="58">
        <f>SUM(Y1315:Y1322)</f>
        <v/>
      </c>
      <c r="Z1241" s="58">
        <f>SUM(Z1315:Z1322)</f>
        <v/>
      </c>
      <c r="AA1241" s="58">
        <f>SUM(AA1315:AA1322)</f>
        <v/>
      </c>
      <c r="AB1241" s="58">
        <f>SUM(AB1315:AB1322)</f>
        <v/>
      </c>
      <c r="AC1241" s="58">
        <f>SUM(AC1315:AC1322)</f>
        <v/>
      </c>
      <c r="AD1241" s="58">
        <f>SUM(AD1315:AD1322)</f>
        <v/>
      </c>
      <c r="AF1241" s="17">
        <f>CodePrefix&amp;$A1241&amp;IF($C1241="","","."&amp;$C1241&amp;"."&amp;$B1241)&amp;INDEX(VarEnd,MATCH($A1241,VarKey,0))&amp;AF$5</f>
        <v/>
      </c>
      <c r="AG1241" s="57">
        <f>SUM(AG1315:AG1322)</f>
        <v/>
      </c>
      <c r="AH1241" s="58">
        <f>SUM(AH1315:AH1322)</f>
        <v/>
      </c>
      <c r="AI1241" s="58">
        <f>SUM(AI1315:AI1322)</f>
        <v/>
      </c>
      <c r="AJ1241" s="58">
        <f>SUM(AJ1315:AJ1322)</f>
        <v/>
      </c>
      <c r="AK1241" s="58">
        <f>SUM(AK1315:AK1322)</f>
        <v/>
      </c>
      <c r="AL1241" s="58">
        <f>SUM(AL1315:AL1322)</f>
        <v/>
      </c>
      <c r="AM1241" s="58">
        <f>SUM(AM1315:AM1322)</f>
        <v/>
      </c>
      <c r="AN1241" s="58">
        <f>SUM(AN1315:AN1322)</f>
        <v/>
      </c>
      <c r="AO1241" s="58">
        <f>SUM(AO1315:AO1322)</f>
        <v/>
      </c>
      <c r="AP1241" s="58">
        <f>SUM(AP1315:AP1322)</f>
        <v/>
      </c>
      <c r="AQ1241" s="58">
        <f>SUM(AQ1315:AQ1322)</f>
        <v/>
      </c>
      <c r="AR1241" s="58">
        <f>SUM(AR1315:AR1322)</f>
        <v/>
      </c>
      <c r="AS1241" s="58">
        <f>SUM(AS1315:AS1322)</f>
        <v/>
      </c>
      <c r="AT1241" s="58">
        <f>SUM(AT1315:AT1322)</f>
        <v/>
      </c>
      <c r="AU1241" s="58">
        <f>SUM(AU1315:AU1322)</f>
        <v/>
      </c>
      <c r="AV1241" s="58">
        <f>SUM(AV1315:AV1322)</f>
        <v/>
      </c>
      <c r="AW1241" s="58">
        <f>SUM(AW1315:AW1322)</f>
        <v/>
      </c>
      <c r="AX1241" s="58">
        <f>SUM(AX1315:AX1322)</f>
        <v/>
      </c>
      <c r="AY1241" s="58">
        <f>SUM(AY1315:AY1322)</f>
        <v/>
      </c>
    </row>
    <row r="1242" hidden="1" outlineLevel="1">
      <c r="A1242" s="56" t="inlineStr">
        <is>
          <t>eldem</t>
        </is>
      </c>
      <c r="B1242" s="56" t="inlineStr">
        <is>
          <t>ecy</t>
        </is>
      </c>
      <c r="C1242" s="56" t="inlineStr">
        <is>
          <t>avi</t>
        </is>
      </c>
      <c r="H1242" s="56">
        <f>INDEX(VarLab,MATCH($A1242,VarKey,0))&amp;INDEX(MemLab,MATCH($C1242&amp;"|"&amp;$B1242,MemKey,0))</f>
        <v/>
      </c>
      <c r="I1242" s="56">
        <f>INDEX(VarUnit,MATCH($A1242,VarKey,0))</f>
        <v/>
      </c>
      <c r="J1242" s="56">
        <f>INDEX(VarSrc,MATCH($A1242,VarKey,0))</f>
        <v/>
      </c>
      <c r="K1242" s="59">
        <f>CodePrefix&amp;$A1242&amp;IF($C1242="","","."&amp;$C1242&amp;"."&amp;$B1242)&amp;INDEX(VarEnd,MATCH($A1242,VarKey,0))&amp;K$5</f>
        <v/>
      </c>
      <c r="L1242" s="60">
        <f>SUMIF($C$654:$C$668,$C1242,L$654:L$668)</f>
        <v/>
      </c>
      <c r="M1242" s="61">
        <f>SUMIF($C$654:$C$668,$C1242,M$654:M$668)</f>
        <v/>
      </c>
      <c r="N1242" s="61">
        <f>SUMIF($C$654:$C$668,$C1242,N$654:N$668)</f>
        <v/>
      </c>
      <c r="O1242" s="61">
        <f>SUMIF($C$654:$C$668,$C1242,O$654:O$668)</f>
        <v/>
      </c>
      <c r="P1242" s="61">
        <f>SUMIF($C$654:$C$668,$C1242,P$654:P$668)</f>
        <v/>
      </c>
      <c r="Q1242" s="61">
        <f>SUMIF($C$654:$C$668,$C1242,Q$654:Q$668)</f>
        <v/>
      </c>
      <c r="R1242" s="61">
        <f>SUMIF($C$654:$C$668,$C1242,R$654:R$668)</f>
        <v/>
      </c>
      <c r="S1242" s="61">
        <f>SUMIF($C$654:$C$668,$C1242,S$654:S$668)</f>
        <v/>
      </c>
      <c r="T1242" s="61">
        <f>SUMIF($C$654:$C$668,$C1242,T$654:T$668)</f>
        <v/>
      </c>
      <c r="U1242" s="61">
        <f>SUMIF($C$654:$C$668,$C1242,U$654:U$668)</f>
        <v/>
      </c>
      <c r="V1242" s="61">
        <f>SUMIF($C$654:$C$668,$C1242,V$654:V$668)</f>
        <v/>
      </c>
      <c r="W1242" s="61">
        <f>SUMIF($C$654:$C$668,$C1242,W$654:W$668)</f>
        <v/>
      </c>
      <c r="X1242" s="61">
        <f>SUMIF($C$654:$C$668,$C1242,X$654:X$668)</f>
        <v/>
      </c>
      <c r="Y1242" s="61">
        <f>SUMIF($C$654:$C$668,$C1242,Y$654:Y$668)</f>
        <v/>
      </c>
      <c r="Z1242" s="61">
        <f>SUMIF($C$654:$C$668,$C1242,Z$654:Z$668)</f>
        <v/>
      </c>
      <c r="AA1242" s="61">
        <f>SUMIF($C$654:$C$668,$C1242,AA$654:AA$668)</f>
        <v/>
      </c>
      <c r="AB1242" s="61">
        <f>SUMIF($C$654:$C$668,$C1242,AB$654:AB$668)</f>
        <v/>
      </c>
      <c r="AC1242" s="61">
        <f>SUMIF($C$654:$C$668,$C1242,AC$654:AC$668)</f>
        <v/>
      </c>
      <c r="AD1242" s="61">
        <f>SUMIF($C$654:$C$668,$C1242,AD$654:AD$668)</f>
        <v/>
      </c>
      <c r="AF1242" s="59">
        <f>CodePrefix&amp;$A1242&amp;IF($C1242="","","."&amp;$C1242&amp;"."&amp;$B1242)&amp;INDEX(VarEnd,MATCH($A1242,VarKey,0))&amp;AF$5</f>
        <v/>
      </c>
      <c r="AG1242" s="60">
        <f>SUMIF($C$654:$C$668,$C1242,AG$654:AG$668)</f>
        <v/>
      </c>
      <c r="AH1242" s="61">
        <f>SUMIF($C$654:$C$668,$C1242,AH$654:AH$668)</f>
        <v/>
      </c>
      <c r="AI1242" s="61">
        <f>SUMIF($C$654:$C$668,$C1242,AI$654:AI$668)</f>
        <v/>
      </c>
      <c r="AJ1242" s="61">
        <f>SUMIF($C$654:$C$668,$C1242,AJ$654:AJ$668)</f>
        <v/>
      </c>
      <c r="AK1242" s="61">
        <f>SUMIF($C$654:$C$668,$C1242,AK$654:AK$668)</f>
        <v/>
      </c>
      <c r="AL1242" s="61">
        <f>SUMIF($C$654:$C$668,$C1242,AL$654:AL$668)</f>
        <v/>
      </c>
      <c r="AM1242" s="61">
        <f>SUMIF($C$654:$C$668,$C1242,AM$654:AM$668)</f>
        <v/>
      </c>
      <c r="AN1242" s="61">
        <f>SUMIF($C$654:$C$668,$C1242,AN$654:AN$668)</f>
        <v/>
      </c>
      <c r="AO1242" s="61">
        <f>SUMIF($C$654:$C$668,$C1242,AO$654:AO$668)</f>
        <v/>
      </c>
      <c r="AP1242" s="61">
        <f>SUMIF($C$654:$C$668,$C1242,AP$654:AP$668)</f>
        <v/>
      </c>
      <c r="AQ1242" s="61">
        <f>SUMIF($C$654:$C$668,$C1242,AQ$654:AQ$668)</f>
        <v/>
      </c>
      <c r="AR1242" s="61">
        <f>SUMIF($C$654:$C$668,$C1242,AR$654:AR$668)</f>
        <v/>
      </c>
      <c r="AS1242" s="61">
        <f>SUMIF($C$654:$C$668,$C1242,AS$654:AS$668)</f>
        <v/>
      </c>
      <c r="AT1242" s="61">
        <f>SUMIF($C$654:$C$668,$C1242,AT$654:AT$668)</f>
        <v/>
      </c>
      <c r="AU1242" s="61">
        <f>SUMIF($C$654:$C$668,$C1242,AU$654:AU$668)</f>
        <v/>
      </c>
      <c r="AV1242" s="61">
        <f>SUMIF($C$654:$C$668,$C1242,AV$654:AV$668)</f>
        <v/>
      </c>
      <c r="AW1242" s="61">
        <f>SUMIF($C$654:$C$668,$C1242,AW$654:AW$668)</f>
        <v/>
      </c>
      <c r="AX1242" s="61">
        <f>SUMIF($C$654:$C$668,$C1242,AX$654:AX$668)</f>
        <v/>
      </c>
      <c r="AY1242" s="61">
        <f>SUMIF($C$654:$C$668,$C1242,AY$654:AY$668)</f>
        <v/>
      </c>
    </row>
    <row r="1243" hidden="1" outlineLevel="2">
      <c r="A1243" s="14" t="inlineStr">
        <is>
          <t>ctxnew</t>
        </is>
      </c>
      <c r="B1243" s="14" t="inlineStr">
        <is>
          <t>coa</t>
        </is>
      </c>
      <c r="C1243" s="14" t="inlineStr">
        <is>
          <t>avi</t>
        </is>
      </c>
      <c r="D1243" s="32">
        <f>INDEX(Inputs!$W$5:$W$132,MATCH($B1243&amp;"|"&amp;$C1243,Inputs!$A$5:$A$132,0))</f>
        <v/>
      </c>
      <c r="E1243" s="32">
        <f>INDEX(Inputs!$L$5:$L$132,MATCH($B1243&amp;"|"&amp;$C1243,Inputs!$A$5:$A$132,0))</f>
        <v/>
      </c>
      <c r="F1243" s="32">
        <f>INDEX(Inputs!$M$5:$M$132,MATCH($B1243&amp;"|"&amp;$C1243,Inputs!$A$5:$A$132,0))</f>
        <v/>
      </c>
      <c r="G1243" s="36" t="n"/>
      <c r="H1243" s="14">
        <f>INDEX(VarLab,MATCH($A1243,VarKey,0))&amp;INDEX(MemLab,MATCH($C1243&amp;"|"&amp;$B1243,MemKey,0))</f>
        <v/>
      </c>
      <c r="I1243" s="14">
        <f>INDEX(VarUnit,MATCH($A1243,VarKey,0))</f>
        <v/>
      </c>
      <c r="J1243" s="14">
        <f>INDEX(VarSrc,MATCH($A1243,VarKey,0))</f>
        <v/>
      </c>
      <c r="K1243" s="11">
        <f>CodePrefix&amp;$A1243&amp;IF($C1243="","","."&amp;$C1243&amp;"."&amp;$B1243)&amp;INDEX(VarEnd,MATCH($A1243,VarKey,0))&amp;K$5</f>
        <v/>
      </c>
      <c r="L1243" s="37">
        <f>INDEX(L$263:L$279,$F1243)*$D1243*INDEX(L$23:L$30,$E1243)</f>
        <v/>
      </c>
      <c r="M1243" s="32">
        <f>INDEX(M$263:M$279,$F1243)*$D1243*INDEX(M$23:M$30,$E1243)</f>
        <v/>
      </c>
      <c r="N1243" s="32">
        <f>INDEX(N$263:N$279,$F1243)*$D1243*INDEX(N$23:N$30,$E1243)</f>
        <v/>
      </c>
      <c r="O1243" s="32">
        <f>INDEX(O$263:O$279,$F1243)*$D1243*INDEX(O$23:O$30,$E1243)</f>
        <v/>
      </c>
      <c r="P1243" s="32">
        <f>INDEX(P$263:P$279,$F1243)*$D1243*INDEX(P$23:P$30,$E1243)</f>
        <v/>
      </c>
      <c r="Q1243" s="32">
        <f>INDEX(Q$263:Q$279,$F1243)*$D1243*INDEX(Q$23:Q$30,$E1243)</f>
        <v/>
      </c>
      <c r="R1243" s="32">
        <f>INDEX(R$263:R$279,$F1243)*$D1243*INDEX(R$23:R$30,$E1243)</f>
        <v/>
      </c>
      <c r="S1243" s="32">
        <f>INDEX(S$263:S$279,$F1243)*$D1243*INDEX(S$23:S$30,$E1243)</f>
        <v/>
      </c>
      <c r="T1243" s="32">
        <f>INDEX(T$263:T$279,$F1243)*$D1243*INDEX(T$23:T$30,$E1243)</f>
        <v/>
      </c>
      <c r="U1243" s="32">
        <f>INDEX(U$263:U$279,$F1243)*$D1243*INDEX(U$23:U$30,$E1243)</f>
        <v/>
      </c>
      <c r="V1243" s="32">
        <f>INDEX(V$263:V$279,$F1243)*$D1243*INDEX(V$23:V$30,$E1243)</f>
        <v/>
      </c>
      <c r="W1243" s="32">
        <f>INDEX(W$263:W$279,$F1243)*$D1243*INDEX(W$23:W$30,$E1243)</f>
        <v/>
      </c>
      <c r="X1243" s="32">
        <f>INDEX(X$263:X$279,$F1243)*$D1243*INDEX(X$23:X$30,$E1243)</f>
        <v/>
      </c>
      <c r="Y1243" s="32">
        <f>INDEX(Y$263:Y$279,$F1243)*$D1243*INDEX(Y$23:Y$30,$E1243)</f>
        <v/>
      </c>
      <c r="Z1243" s="32">
        <f>INDEX(Z$263:Z$279,$F1243)*$D1243*INDEX(Z$23:Z$30,$E1243)</f>
        <v/>
      </c>
      <c r="AA1243" s="32">
        <f>INDEX(AA$263:AA$279,$F1243)*$D1243*INDEX(AA$23:AA$30,$E1243)</f>
        <v/>
      </c>
      <c r="AB1243" s="32">
        <f>INDEX(AB$263:AB$279,$F1243)*$D1243*INDEX(AB$23:AB$30,$E1243)</f>
        <v/>
      </c>
      <c r="AC1243" s="32">
        <f>INDEX(AC$263:AC$279,$F1243)*$D1243*INDEX(AC$23:AC$30,$E1243)</f>
        <v/>
      </c>
      <c r="AD1243" s="32">
        <f>INDEX(AD$263:AD$279,$F1243)*$D1243*INDEX(AD$23:AD$30,$E1243)</f>
        <v/>
      </c>
      <c r="AF1243" s="11">
        <f>CodePrefix&amp;$A1243&amp;IF($C1243="","","."&amp;$C1243&amp;"."&amp;$B1243)&amp;INDEX(VarEnd,MATCH($A1243,VarKey,0))&amp;AF$5</f>
        <v/>
      </c>
      <c r="AG1243" s="37">
        <f>INDEX(AG$263:AG$279,$F1243)*$D1243*INDEX(AG$23:AG$30,$E1243)</f>
        <v/>
      </c>
      <c r="AH1243" s="32">
        <f>INDEX(AH$263:AH$279,$F1243)*$D1243*INDEX(AH$23:AH$30,$E1243)</f>
        <v/>
      </c>
      <c r="AI1243" s="32">
        <f>INDEX(AI$263:AI$279,$F1243)*$D1243*INDEX(AI$23:AI$30,$E1243)</f>
        <v/>
      </c>
      <c r="AJ1243" s="32">
        <f>INDEX(AJ$263:AJ$279,$F1243)*$D1243*INDEX(AJ$23:AJ$30,$E1243)</f>
        <v/>
      </c>
      <c r="AK1243" s="32">
        <f>INDEX(AK$263:AK$279,$F1243)*$D1243*INDEX(AK$23:AK$30,$E1243)</f>
        <v/>
      </c>
      <c r="AL1243" s="32">
        <f>INDEX(AL$263:AL$279,$F1243)*$D1243*INDEX(AL$23:AL$30,$E1243)</f>
        <v/>
      </c>
      <c r="AM1243" s="32">
        <f>INDEX(AM$263:AM$279,$F1243)*$D1243*INDEX(AM$23:AM$30,$E1243)</f>
        <v/>
      </c>
      <c r="AN1243" s="32">
        <f>INDEX(AN$263:AN$279,$F1243)*$D1243*INDEX(AN$23:AN$30,$E1243)</f>
        <v/>
      </c>
      <c r="AO1243" s="32">
        <f>INDEX(AO$263:AO$279,$F1243)*$D1243*INDEX(AO$23:AO$30,$E1243)</f>
        <v/>
      </c>
      <c r="AP1243" s="32">
        <f>INDEX(AP$263:AP$279,$F1243)*$D1243*INDEX(AP$23:AP$30,$E1243)</f>
        <v/>
      </c>
      <c r="AQ1243" s="32">
        <f>INDEX(AQ$263:AQ$279,$F1243)*$D1243*INDEX(AQ$23:AQ$30,$E1243)</f>
        <v/>
      </c>
      <c r="AR1243" s="32">
        <f>INDEX(AR$263:AR$279,$F1243)*$D1243*INDEX(AR$23:AR$30,$E1243)</f>
        <v/>
      </c>
      <c r="AS1243" s="32">
        <f>INDEX(AS$263:AS$279,$F1243)*$D1243*INDEX(AS$23:AS$30,$E1243)</f>
        <v/>
      </c>
      <c r="AT1243" s="32">
        <f>INDEX(AT$263:AT$279,$F1243)*$D1243*INDEX(AT$23:AT$30,$E1243)</f>
        <v/>
      </c>
      <c r="AU1243" s="32">
        <f>INDEX(AU$263:AU$279,$F1243)*$D1243*INDEX(AU$23:AU$30,$E1243)</f>
        <v/>
      </c>
      <c r="AV1243" s="32">
        <f>INDEX(AV$263:AV$279,$F1243)*$D1243*INDEX(AV$23:AV$30,$E1243)</f>
        <v/>
      </c>
      <c r="AW1243" s="32">
        <f>INDEX(AW$263:AW$279,$F1243)*$D1243*INDEX(AW$23:AW$30,$E1243)</f>
        <v/>
      </c>
      <c r="AX1243" s="32">
        <f>INDEX(AX$263:AX$279,$F1243)*$D1243*INDEX(AX$23:AX$30,$E1243)</f>
        <v/>
      </c>
      <c r="AY1243" s="32">
        <f>INDEX(AY$263:AY$279,$F1243)*$D1243*INDEX(AY$23:AY$30,$E1243)</f>
        <v/>
      </c>
    </row>
    <row r="1244" hidden="1" outlineLevel="2">
      <c r="A1244" s="14" t="inlineStr">
        <is>
          <t>ctxnew</t>
        </is>
      </c>
      <c r="B1244" s="14" t="inlineStr">
        <is>
          <t>nga</t>
        </is>
      </c>
      <c r="C1244" s="14" t="inlineStr">
        <is>
          <t>avi</t>
        </is>
      </c>
      <c r="D1244" s="32">
        <f>INDEX(Inputs!$W$5:$W$132,MATCH($B1244&amp;"|"&amp;$C1244,Inputs!$A$5:$A$132,0))</f>
        <v/>
      </c>
      <c r="E1244" s="32">
        <f>INDEX(Inputs!$L$5:$L$132,MATCH($B1244&amp;"|"&amp;$C1244,Inputs!$A$5:$A$132,0))</f>
        <v/>
      </c>
      <c r="F1244" s="32">
        <f>INDEX(Inputs!$M$5:$M$132,MATCH($B1244&amp;"|"&amp;$C1244,Inputs!$A$5:$A$132,0))</f>
        <v/>
      </c>
      <c r="G1244" s="36" t="n"/>
      <c r="H1244" s="14">
        <f>INDEX(VarLab,MATCH($A1244,VarKey,0))&amp;INDEX(MemLab,MATCH($C1244&amp;"|"&amp;$B1244,MemKey,0))</f>
        <v/>
      </c>
      <c r="I1244" s="14">
        <f>INDEX(VarUnit,MATCH($A1244,VarKey,0))</f>
        <v/>
      </c>
      <c r="J1244" s="14">
        <f>INDEX(VarSrc,MATCH($A1244,VarKey,0))</f>
        <v/>
      </c>
      <c r="K1244" s="11">
        <f>CodePrefix&amp;$A1244&amp;IF($C1244="","","."&amp;$C1244&amp;"."&amp;$B1244)&amp;INDEX(VarEnd,MATCH($A1244,VarKey,0))&amp;K$5</f>
        <v/>
      </c>
      <c r="L1244" s="37">
        <f>INDEX(L$263:L$279,$F1244)*$D1244*INDEX(L$23:L$30,$E1244)</f>
        <v/>
      </c>
      <c r="M1244" s="32">
        <f>INDEX(M$263:M$279,$F1244)*$D1244*INDEX(M$23:M$30,$E1244)</f>
        <v/>
      </c>
      <c r="N1244" s="32">
        <f>INDEX(N$263:N$279,$F1244)*$D1244*INDEX(N$23:N$30,$E1244)</f>
        <v/>
      </c>
      <c r="O1244" s="32">
        <f>INDEX(O$263:O$279,$F1244)*$D1244*INDEX(O$23:O$30,$E1244)</f>
        <v/>
      </c>
      <c r="P1244" s="32">
        <f>INDEX(P$263:P$279,$F1244)*$D1244*INDEX(P$23:P$30,$E1244)</f>
        <v/>
      </c>
      <c r="Q1244" s="32">
        <f>INDEX(Q$263:Q$279,$F1244)*$D1244*INDEX(Q$23:Q$30,$E1244)</f>
        <v/>
      </c>
      <c r="R1244" s="32">
        <f>INDEX(R$263:R$279,$F1244)*$D1244*INDEX(R$23:R$30,$E1244)</f>
        <v/>
      </c>
      <c r="S1244" s="32">
        <f>INDEX(S$263:S$279,$F1244)*$D1244*INDEX(S$23:S$30,$E1244)</f>
        <v/>
      </c>
      <c r="T1244" s="32">
        <f>INDEX(T$263:T$279,$F1244)*$D1244*INDEX(T$23:T$30,$E1244)</f>
        <v/>
      </c>
      <c r="U1244" s="32">
        <f>INDEX(U$263:U$279,$F1244)*$D1244*INDEX(U$23:U$30,$E1244)</f>
        <v/>
      </c>
      <c r="V1244" s="32">
        <f>INDEX(V$263:V$279,$F1244)*$D1244*INDEX(V$23:V$30,$E1244)</f>
        <v/>
      </c>
      <c r="W1244" s="32">
        <f>INDEX(W$263:W$279,$F1244)*$D1244*INDEX(W$23:W$30,$E1244)</f>
        <v/>
      </c>
      <c r="X1244" s="32">
        <f>INDEX(X$263:X$279,$F1244)*$D1244*INDEX(X$23:X$30,$E1244)</f>
        <v/>
      </c>
      <c r="Y1244" s="32">
        <f>INDEX(Y$263:Y$279,$F1244)*$D1244*INDEX(Y$23:Y$30,$E1244)</f>
        <v/>
      </c>
      <c r="Z1244" s="32">
        <f>INDEX(Z$263:Z$279,$F1244)*$D1244*INDEX(Z$23:Z$30,$E1244)</f>
        <v/>
      </c>
      <c r="AA1244" s="32">
        <f>INDEX(AA$263:AA$279,$F1244)*$D1244*INDEX(AA$23:AA$30,$E1244)</f>
        <v/>
      </c>
      <c r="AB1244" s="32">
        <f>INDEX(AB$263:AB$279,$F1244)*$D1244*INDEX(AB$23:AB$30,$E1244)</f>
        <v/>
      </c>
      <c r="AC1244" s="32">
        <f>INDEX(AC$263:AC$279,$F1244)*$D1244*INDEX(AC$23:AC$30,$E1244)</f>
        <v/>
      </c>
      <c r="AD1244" s="32">
        <f>INDEX(AD$263:AD$279,$F1244)*$D1244*INDEX(AD$23:AD$30,$E1244)</f>
        <v/>
      </c>
      <c r="AF1244" s="11">
        <f>CodePrefix&amp;$A1244&amp;IF($C1244="","","."&amp;$C1244&amp;"."&amp;$B1244)&amp;INDEX(VarEnd,MATCH($A1244,VarKey,0))&amp;AF$5</f>
        <v/>
      </c>
      <c r="AG1244" s="37">
        <f>INDEX(AG$263:AG$279,$F1244)*$D1244*INDEX(AG$23:AG$30,$E1244)</f>
        <v/>
      </c>
      <c r="AH1244" s="32">
        <f>INDEX(AH$263:AH$279,$F1244)*$D1244*INDEX(AH$23:AH$30,$E1244)</f>
        <v/>
      </c>
      <c r="AI1244" s="32">
        <f>INDEX(AI$263:AI$279,$F1244)*$D1244*INDEX(AI$23:AI$30,$E1244)</f>
        <v/>
      </c>
      <c r="AJ1244" s="32">
        <f>INDEX(AJ$263:AJ$279,$F1244)*$D1244*INDEX(AJ$23:AJ$30,$E1244)</f>
        <v/>
      </c>
      <c r="AK1244" s="32">
        <f>INDEX(AK$263:AK$279,$F1244)*$D1244*INDEX(AK$23:AK$30,$E1244)</f>
        <v/>
      </c>
      <c r="AL1244" s="32">
        <f>INDEX(AL$263:AL$279,$F1244)*$D1244*INDEX(AL$23:AL$30,$E1244)</f>
        <v/>
      </c>
      <c r="AM1244" s="32">
        <f>INDEX(AM$263:AM$279,$F1244)*$D1244*INDEX(AM$23:AM$30,$E1244)</f>
        <v/>
      </c>
      <c r="AN1244" s="32">
        <f>INDEX(AN$263:AN$279,$F1244)*$D1244*INDEX(AN$23:AN$30,$E1244)</f>
        <v/>
      </c>
      <c r="AO1244" s="32">
        <f>INDEX(AO$263:AO$279,$F1244)*$D1244*INDEX(AO$23:AO$30,$E1244)</f>
        <v/>
      </c>
      <c r="AP1244" s="32">
        <f>INDEX(AP$263:AP$279,$F1244)*$D1244*INDEX(AP$23:AP$30,$E1244)</f>
        <v/>
      </c>
      <c r="AQ1244" s="32">
        <f>INDEX(AQ$263:AQ$279,$F1244)*$D1244*INDEX(AQ$23:AQ$30,$E1244)</f>
        <v/>
      </c>
      <c r="AR1244" s="32">
        <f>INDEX(AR$263:AR$279,$F1244)*$D1244*INDEX(AR$23:AR$30,$E1244)</f>
        <v/>
      </c>
      <c r="AS1244" s="32">
        <f>INDEX(AS$263:AS$279,$F1244)*$D1244*INDEX(AS$23:AS$30,$E1244)</f>
        <v/>
      </c>
      <c r="AT1244" s="32">
        <f>INDEX(AT$263:AT$279,$F1244)*$D1244*INDEX(AT$23:AT$30,$E1244)</f>
        <v/>
      </c>
      <c r="AU1244" s="32">
        <f>INDEX(AU$263:AU$279,$F1244)*$D1244*INDEX(AU$23:AU$30,$E1244)</f>
        <v/>
      </c>
      <c r="AV1244" s="32">
        <f>INDEX(AV$263:AV$279,$F1244)*$D1244*INDEX(AV$23:AV$30,$E1244)</f>
        <v/>
      </c>
      <c r="AW1244" s="32">
        <f>INDEX(AW$263:AW$279,$F1244)*$D1244*INDEX(AW$23:AW$30,$E1244)</f>
        <v/>
      </c>
      <c r="AX1244" s="32">
        <f>INDEX(AX$263:AX$279,$F1244)*$D1244*INDEX(AX$23:AX$30,$E1244)</f>
        <v/>
      </c>
      <c r="AY1244" s="32">
        <f>INDEX(AY$263:AY$279,$F1244)*$D1244*INDEX(AY$23:AY$30,$E1244)</f>
        <v/>
      </c>
    </row>
    <row r="1245" hidden="1" outlineLevel="2">
      <c r="A1245" s="14" t="inlineStr">
        <is>
          <t>ctxnew</t>
        </is>
      </c>
      <c r="B1245" s="14" t="inlineStr">
        <is>
          <t>gso</t>
        </is>
      </c>
      <c r="C1245" s="14" t="inlineStr">
        <is>
          <t>avi</t>
        </is>
      </c>
      <c r="D1245" s="32">
        <f>INDEX(Inputs!$W$5:$W$132,MATCH($B1245&amp;"|"&amp;$C1245,Inputs!$A$5:$A$132,0))</f>
        <v/>
      </c>
      <c r="E1245" s="32">
        <f>INDEX(Inputs!$L$5:$L$132,MATCH($B1245&amp;"|"&amp;$C1245,Inputs!$A$5:$A$132,0))</f>
        <v/>
      </c>
      <c r="F1245" s="32">
        <f>INDEX(Inputs!$M$5:$M$132,MATCH($B1245&amp;"|"&amp;$C1245,Inputs!$A$5:$A$132,0))</f>
        <v/>
      </c>
      <c r="G1245" s="36" t="n"/>
      <c r="H1245" s="14">
        <f>INDEX(VarLab,MATCH($A1245,VarKey,0))&amp;INDEX(MemLab,MATCH($C1245&amp;"|"&amp;$B1245,MemKey,0))</f>
        <v/>
      </c>
      <c r="I1245" s="14">
        <f>INDEX(VarUnit,MATCH($A1245,VarKey,0))</f>
        <v/>
      </c>
      <c r="J1245" s="14">
        <f>INDEX(VarSrc,MATCH($A1245,VarKey,0))</f>
        <v/>
      </c>
      <c r="K1245" s="11">
        <f>CodePrefix&amp;$A1245&amp;IF($C1245="","","."&amp;$C1245&amp;"."&amp;$B1245)&amp;INDEX(VarEnd,MATCH($A1245,VarKey,0))&amp;K$5</f>
        <v/>
      </c>
      <c r="L1245" s="37">
        <f>INDEX(L$263:L$279,$F1245)*$D1245*INDEX(L$23:L$30,$E1245)</f>
        <v/>
      </c>
      <c r="M1245" s="32">
        <f>INDEX(M$263:M$279,$F1245)*$D1245*INDEX(M$23:M$30,$E1245)</f>
        <v/>
      </c>
      <c r="N1245" s="32">
        <f>INDEX(N$263:N$279,$F1245)*$D1245*INDEX(N$23:N$30,$E1245)</f>
        <v/>
      </c>
      <c r="O1245" s="32">
        <f>INDEX(O$263:O$279,$F1245)*$D1245*INDEX(O$23:O$30,$E1245)</f>
        <v/>
      </c>
      <c r="P1245" s="32">
        <f>INDEX(P$263:P$279,$F1245)*$D1245*INDEX(P$23:P$30,$E1245)</f>
        <v/>
      </c>
      <c r="Q1245" s="32">
        <f>INDEX(Q$263:Q$279,$F1245)*$D1245*INDEX(Q$23:Q$30,$E1245)</f>
        <v/>
      </c>
      <c r="R1245" s="32">
        <f>INDEX(R$263:R$279,$F1245)*$D1245*INDEX(R$23:R$30,$E1245)</f>
        <v/>
      </c>
      <c r="S1245" s="32">
        <f>INDEX(S$263:S$279,$F1245)*$D1245*INDEX(S$23:S$30,$E1245)</f>
        <v/>
      </c>
      <c r="T1245" s="32">
        <f>INDEX(T$263:T$279,$F1245)*$D1245*INDEX(T$23:T$30,$E1245)</f>
        <v/>
      </c>
      <c r="U1245" s="32">
        <f>INDEX(U$263:U$279,$F1245)*$D1245*INDEX(U$23:U$30,$E1245)</f>
        <v/>
      </c>
      <c r="V1245" s="32">
        <f>INDEX(V$263:V$279,$F1245)*$D1245*INDEX(V$23:V$30,$E1245)</f>
        <v/>
      </c>
      <c r="W1245" s="32">
        <f>INDEX(W$263:W$279,$F1245)*$D1245*INDEX(W$23:W$30,$E1245)</f>
        <v/>
      </c>
      <c r="X1245" s="32">
        <f>INDEX(X$263:X$279,$F1245)*$D1245*INDEX(X$23:X$30,$E1245)</f>
        <v/>
      </c>
      <c r="Y1245" s="32">
        <f>INDEX(Y$263:Y$279,$F1245)*$D1245*INDEX(Y$23:Y$30,$E1245)</f>
        <v/>
      </c>
      <c r="Z1245" s="32">
        <f>INDEX(Z$263:Z$279,$F1245)*$D1245*INDEX(Z$23:Z$30,$E1245)</f>
        <v/>
      </c>
      <c r="AA1245" s="32">
        <f>INDEX(AA$263:AA$279,$F1245)*$D1245*INDEX(AA$23:AA$30,$E1245)</f>
        <v/>
      </c>
      <c r="AB1245" s="32">
        <f>INDEX(AB$263:AB$279,$F1245)*$D1245*INDEX(AB$23:AB$30,$E1245)</f>
        <v/>
      </c>
      <c r="AC1245" s="32">
        <f>INDEX(AC$263:AC$279,$F1245)*$D1245*INDEX(AC$23:AC$30,$E1245)</f>
        <v/>
      </c>
      <c r="AD1245" s="32">
        <f>INDEX(AD$263:AD$279,$F1245)*$D1245*INDEX(AD$23:AD$30,$E1245)</f>
        <v/>
      </c>
      <c r="AF1245" s="11">
        <f>CodePrefix&amp;$A1245&amp;IF($C1245="","","."&amp;$C1245&amp;"."&amp;$B1245)&amp;INDEX(VarEnd,MATCH($A1245,VarKey,0))&amp;AF$5</f>
        <v/>
      </c>
      <c r="AG1245" s="37">
        <f>INDEX(AG$263:AG$279,$F1245)*$D1245*INDEX(AG$23:AG$30,$E1245)</f>
        <v/>
      </c>
      <c r="AH1245" s="32">
        <f>INDEX(AH$263:AH$279,$F1245)*$D1245*INDEX(AH$23:AH$30,$E1245)</f>
        <v/>
      </c>
      <c r="AI1245" s="32">
        <f>INDEX(AI$263:AI$279,$F1245)*$D1245*INDEX(AI$23:AI$30,$E1245)</f>
        <v/>
      </c>
      <c r="AJ1245" s="32">
        <f>INDEX(AJ$263:AJ$279,$F1245)*$D1245*INDEX(AJ$23:AJ$30,$E1245)</f>
        <v/>
      </c>
      <c r="AK1245" s="32">
        <f>INDEX(AK$263:AK$279,$F1245)*$D1245*INDEX(AK$23:AK$30,$E1245)</f>
        <v/>
      </c>
      <c r="AL1245" s="32">
        <f>INDEX(AL$263:AL$279,$F1245)*$D1245*INDEX(AL$23:AL$30,$E1245)</f>
        <v/>
      </c>
      <c r="AM1245" s="32">
        <f>INDEX(AM$263:AM$279,$F1245)*$D1245*INDEX(AM$23:AM$30,$E1245)</f>
        <v/>
      </c>
      <c r="AN1245" s="32">
        <f>INDEX(AN$263:AN$279,$F1245)*$D1245*INDEX(AN$23:AN$30,$E1245)</f>
        <v/>
      </c>
      <c r="AO1245" s="32">
        <f>INDEX(AO$263:AO$279,$F1245)*$D1245*INDEX(AO$23:AO$30,$E1245)</f>
        <v/>
      </c>
      <c r="AP1245" s="32">
        <f>INDEX(AP$263:AP$279,$F1245)*$D1245*INDEX(AP$23:AP$30,$E1245)</f>
        <v/>
      </c>
      <c r="AQ1245" s="32">
        <f>INDEX(AQ$263:AQ$279,$F1245)*$D1245*INDEX(AQ$23:AQ$30,$E1245)</f>
        <v/>
      </c>
      <c r="AR1245" s="32">
        <f>INDEX(AR$263:AR$279,$F1245)*$D1245*INDEX(AR$23:AR$30,$E1245)</f>
        <v/>
      </c>
      <c r="AS1245" s="32">
        <f>INDEX(AS$263:AS$279,$F1245)*$D1245*INDEX(AS$23:AS$30,$E1245)</f>
        <v/>
      </c>
      <c r="AT1245" s="32">
        <f>INDEX(AT$263:AT$279,$F1245)*$D1245*INDEX(AT$23:AT$30,$E1245)</f>
        <v/>
      </c>
      <c r="AU1245" s="32">
        <f>INDEX(AU$263:AU$279,$F1245)*$D1245*INDEX(AU$23:AU$30,$E1245)</f>
        <v/>
      </c>
      <c r="AV1245" s="32">
        <f>INDEX(AV$263:AV$279,$F1245)*$D1245*INDEX(AV$23:AV$30,$E1245)</f>
        <v/>
      </c>
      <c r="AW1245" s="32">
        <f>INDEX(AW$263:AW$279,$F1245)*$D1245*INDEX(AW$23:AW$30,$E1245)</f>
        <v/>
      </c>
      <c r="AX1245" s="32">
        <f>INDEX(AX$263:AX$279,$F1245)*$D1245*INDEX(AX$23:AX$30,$E1245)</f>
        <v/>
      </c>
      <c r="AY1245" s="32">
        <f>INDEX(AY$263:AY$279,$F1245)*$D1245*INDEX(AY$23:AY$30,$E1245)</f>
        <v/>
      </c>
    </row>
    <row r="1246" hidden="1" outlineLevel="2">
      <c r="A1246" s="14" t="inlineStr">
        <is>
          <t>ctxnew</t>
        </is>
      </c>
      <c r="B1246" s="14" t="inlineStr">
        <is>
          <t>die</t>
        </is>
      </c>
      <c r="C1246" s="14" t="inlineStr">
        <is>
          <t>avi</t>
        </is>
      </c>
      <c r="D1246" s="32">
        <f>INDEX(Inputs!$W$5:$W$132,MATCH($B1246&amp;"|"&amp;$C1246,Inputs!$A$5:$A$132,0))</f>
        <v/>
      </c>
      <c r="E1246" s="32">
        <f>INDEX(Inputs!$L$5:$L$132,MATCH($B1246&amp;"|"&amp;$C1246,Inputs!$A$5:$A$132,0))</f>
        <v/>
      </c>
      <c r="F1246" s="32">
        <f>INDEX(Inputs!$M$5:$M$132,MATCH($B1246&amp;"|"&amp;$C1246,Inputs!$A$5:$A$132,0))</f>
        <v/>
      </c>
      <c r="G1246" s="36" t="n"/>
      <c r="H1246" s="14">
        <f>INDEX(VarLab,MATCH($A1246,VarKey,0))&amp;INDEX(MemLab,MATCH($C1246&amp;"|"&amp;$B1246,MemKey,0))</f>
        <v/>
      </c>
      <c r="I1246" s="14">
        <f>INDEX(VarUnit,MATCH($A1246,VarKey,0))</f>
        <v/>
      </c>
      <c r="J1246" s="14">
        <f>INDEX(VarSrc,MATCH($A1246,VarKey,0))</f>
        <v/>
      </c>
      <c r="K1246" s="11">
        <f>CodePrefix&amp;$A1246&amp;IF($C1246="","","."&amp;$C1246&amp;"."&amp;$B1246)&amp;INDEX(VarEnd,MATCH($A1246,VarKey,0))&amp;K$5</f>
        <v/>
      </c>
      <c r="L1246" s="37">
        <f>INDEX(L$263:L$279,$F1246)*$D1246*INDEX(L$23:L$30,$E1246)</f>
        <v/>
      </c>
      <c r="M1246" s="32">
        <f>INDEX(M$263:M$279,$F1246)*$D1246*INDEX(M$23:M$30,$E1246)</f>
        <v/>
      </c>
      <c r="N1246" s="32">
        <f>INDEX(N$263:N$279,$F1246)*$D1246*INDEX(N$23:N$30,$E1246)</f>
        <v/>
      </c>
      <c r="O1246" s="32">
        <f>INDEX(O$263:O$279,$F1246)*$D1246*INDEX(O$23:O$30,$E1246)</f>
        <v/>
      </c>
      <c r="P1246" s="32">
        <f>INDEX(P$263:P$279,$F1246)*$D1246*INDEX(P$23:P$30,$E1246)</f>
        <v/>
      </c>
      <c r="Q1246" s="32">
        <f>INDEX(Q$263:Q$279,$F1246)*$D1246*INDEX(Q$23:Q$30,$E1246)</f>
        <v/>
      </c>
      <c r="R1246" s="32">
        <f>INDEX(R$263:R$279,$F1246)*$D1246*INDEX(R$23:R$30,$E1246)</f>
        <v/>
      </c>
      <c r="S1246" s="32">
        <f>INDEX(S$263:S$279,$F1246)*$D1246*INDEX(S$23:S$30,$E1246)</f>
        <v/>
      </c>
      <c r="T1246" s="32">
        <f>INDEX(T$263:T$279,$F1246)*$D1246*INDEX(T$23:T$30,$E1246)</f>
        <v/>
      </c>
      <c r="U1246" s="32">
        <f>INDEX(U$263:U$279,$F1246)*$D1246*INDEX(U$23:U$30,$E1246)</f>
        <v/>
      </c>
      <c r="V1246" s="32">
        <f>INDEX(V$263:V$279,$F1246)*$D1246*INDEX(V$23:V$30,$E1246)</f>
        <v/>
      </c>
      <c r="W1246" s="32">
        <f>INDEX(W$263:W$279,$F1246)*$D1246*INDEX(W$23:W$30,$E1246)</f>
        <v/>
      </c>
      <c r="X1246" s="32">
        <f>INDEX(X$263:X$279,$F1246)*$D1246*INDEX(X$23:X$30,$E1246)</f>
        <v/>
      </c>
      <c r="Y1246" s="32">
        <f>INDEX(Y$263:Y$279,$F1246)*$D1246*INDEX(Y$23:Y$30,$E1246)</f>
        <v/>
      </c>
      <c r="Z1246" s="32">
        <f>INDEX(Z$263:Z$279,$F1246)*$D1246*INDEX(Z$23:Z$30,$E1246)</f>
        <v/>
      </c>
      <c r="AA1246" s="32">
        <f>INDEX(AA$263:AA$279,$F1246)*$D1246*INDEX(AA$23:AA$30,$E1246)</f>
        <v/>
      </c>
      <c r="AB1246" s="32">
        <f>INDEX(AB$263:AB$279,$F1246)*$D1246*INDEX(AB$23:AB$30,$E1246)</f>
        <v/>
      </c>
      <c r="AC1246" s="32">
        <f>INDEX(AC$263:AC$279,$F1246)*$D1246*INDEX(AC$23:AC$30,$E1246)</f>
        <v/>
      </c>
      <c r="AD1246" s="32">
        <f>INDEX(AD$263:AD$279,$F1246)*$D1246*INDEX(AD$23:AD$30,$E1246)</f>
        <v/>
      </c>
      <c r="AF1246" s="11">
        <f>CodePrefix&amp;$A1246&amp;IF($C1246="","","."&amp;$C1246&amp;"."&amp;$B1246)&amp;INDEX(VarEnd,MATCH($A1246,VarKey,0))&amp;AF$5</f>
        <v/>
      </c>
      <c r="AG1246" s="37">
        <f>INDEX(AG$263:AG$279,$F1246)*$D1246*INDEX(AG$23:AG$30,$E1246)</f>
        <v/>
      </c>
      <c r="AH1246" s="32">
        <f>INDEX(AH$263:AH$279,$F1246)*$D1246*INDEX(AH$23:AH$30,$E1246)</f>
        <v/>
      </c>
      <c r="AI1246" s="32">
        <f>INDEX(AI$263:AI$279,$F1246)*$D1246*INDEX(AI$23:AI$30,$E1246)</f>
        <v/>
      </c>
      <c r="AJ1246" s="32">
        <f>INDEX(AJ$263:AJ$279,$F1246)*$D1246*INDEX(AJ$23:AJ$30,$E1246)</f>
        <v/>
      </c>
      <c r="AK1246" s="32">
        <f>INDEX(AK$263:AK$279,$F1246)*$D1246*INDEX(AK$23:AK$30,$E1246)</f>
        <v/>
      </c>
      <c r="AL1246" s="32">
        <f>INDEX(AL$263:AL$279,$F1246)*$D1246*INDEX(AL$23:AL$30,$E1246)</f>
        <v/>
      </c>
      <c r="AM1246" s="32">
        <f>INDEX(AM$263:AM$279,$F1246)*$D1246*INDEX(AM$23:AM$30,$E1246)</f>
        <v/>
      </c>
      <c r="AN1246" s="32">
        <f>INDEX(AN$263:AN$279,$F1246)*$D1246*INDEX(AN$23:AN$30,$E1246)</f>
        <v/>
      </c>
      <c r="AO1246" s="32">
        <f>INDEX(AO$263:AO$279,$F1246)*$D1246*INDEX(AO$23:AO$30,$E1246)</f>
        <v/>
      </c>
      <c r="AP1246" s="32">
        <f>INDEX(AP$263:AP$279,$F1246)*$D1246*INDEX(AP$23:AP$30,$E1246)</f>
        <v/>
      </c>
      <c r="AQ1246" s="32">
        <f>INDEX(AQ$263:AQ$279,$F1246)*$D1246*INDEX(AQ$23:AQ$30,$E1246)</f>
        <v/>
      </c>
      <c r="AR1246" s="32">
        <f>INDEX(AR$263:AR$279,$F1246)*$D1246*INDEX(AR$23:AR$30,$E1246)</f>
        <v/>
      </c>
      <c r="AS1246" s="32">
        <f>INDEX(AS$263:AS$279,$F1246)*$D1246*INDEX(AS$23:AS$30,$E1246)</f>
        <v/>
      </c>
      <c r="AT1246" s="32">
        <f>INDEX(AT$263:AT$279,$F1246)*$D1246*INDEX(AT$23:AT$30,$E1246)</f>
        <v/>
      </c>
      <c r="AU1246" s="32">
        <f>INDEX(AU$263:AU$279,$F1246)*$D1246*INDEX(AU$23:AU$30,$E1246)</f>
        <v/>
      </c>
      <c r="AV1246" s="32">
        <f>INDEX(AV$263:AV$279,$F1246)*$D1246*INDEX(AV$23:AV$30,$E1246)</f>
        <v/>
      </c>
      <c r="AW1246" s="32">
        <f>INDEX(AW$263:AW$279,$F1246)*$D1246*INDEX(AW$23:AW$30,$E1246)</f>
        <v/>
      </c>
      <c r="AX1246" s="32">
        <f>INDEX(AX$263:AX$279,$F1246)*$D1246*INDEX(AX$23:AX$30,$E1246)</f>
        <v/>
      </c>
      <c r="AY1246" s="32">
        <f>INDEX(AY$263:AY$279,$F1246)*$D1246*INDEX(AY$23:AY$30,$E1246)</f>
        <v/>
      </c>
    </row>
    <row r="1247" hidden="1" outlineLevel="2">
      <c r="A1247" s="14" t="inlineStr">
        <is>
          <t>ctxnew</t>
        </is>
      </c>
      <c r="B1247" s="14" t="inlineStr">
        <is>
          <t>lpg</t>
        </is>
      </c>
      <c r="C1247" s="14" t="inlineStr">
        <is>
          <t>avi</t>
        </is>
      </c>
      <c r="D1247" s="32">
        <f>INDEX(Inputs!$W$5:$W$132,MATCH($B1247&amp;"|"&amp;$C1247,Inputs!$A$5:$A$132,0))</f>
        <v/>
      </c>
      <c r="E1247" s="32">
        <f>INDEX(Inputs!$L$5:$L$132,MATCH($B1247&amp;"|"&amp;$C1247,Inputs!$A$5:$A$132,0))</f>
        <v/>
      </c>
      <c r="F1247" s="32">
        <f>INDEX(Inputs!$M$5:$M$132,MATCH($B1247&amp;"|"&amp;$C1247,Inputs!$A$5:$A$132,0))</f>
        <v/>
      </c>
      <c r="G1247" s="36" t="n"/>
      <c r="H1247" s="14">
        <f>INDEX(VarLab,MATCH($A1247,VarKey,0))&amp;INDEX(MemLab,MATCH($C1247&amp;"|"&amp;$B1247,MemKey,0))</f>
        <v/>
      </c>
      <c r="I1247" s="14">
        <f>INDEX(VarUnit,MATCH($A1247,VarKey,0))</f>
        <v/>
      </c>
      <c r="J1247" s="14">
        <f>INDEX(VarSrc,MATCH($A1247,VarKey,0))</f>
        <v/>
      </c>
      <c r="K1247" s="11">
        <f>CodePrefix&amp;$A1247&amp;IF($C1247="","","."&amp;$C1247&amp;"."&amp;$B1247)&amp;INDEX(VarEnd,MATCH($A1247,VarKey,0))&amp;K$5</f>
        <v/>
      </c>
      <c r="L1247" s="37">
        <f>INDEX(L$263:L$279,$F1247)*$D1247*INDEX(L$23:L$30,$E1247)</f>
        <v/>
      </c>
      <c r="M1247" s="32">
        <f>INDEX(M$263:M$279,$F1247)*$D1247*INDEX(M$23:M$30,$E1247)</f>
        <v/>
      </c>
      <c r="N1247" s="32">
        <f>INDEX(N$263:N$279,$F1247)*$D1247*INDEX(N$23:N$30,$E1247)</f>
        <v/>
      </c>
      <c r="O1247" s="32">
        <f>INDEX(O$263:O$279,$F1247)*$D1247*INDEX(O$23:O$30,$E1247)</f>
        <v/>
      </c>
      <c r="P1247" s="32">
        <f>INDEX(P$263:P$279,$F1247)*$D1247*INDEX(P$23:P$30,$E1247)</f>
        <v/>
      </c>
      <c r="Q1247" s="32">
        <f>INDEX(Q$263:Q$279,$F1247)*$D1247*INDEX(Q$23:Q$30,$E1247)</f>
        <v/>
      </c>
      <c r="R1247" s="32">
        <f>INDEX(R$263:R$279,$F1247)*$D1247*INDEX(R$23:R$30,$E1247)</f>
        <v/>
      </c>
      <c r="S1247" s="32">
        <f>INDEX(S$263:S$279,$F1247)*$D1247*INDEX(S$23:S$30,$E1247)</f>
        <v/>
      </c>
      <c r="T1247" s="32">
        <f>INDEX(T$263:T$279,$F1247)*$D1247*INDEX(T$23:T$30,$E1247)</f>
        <v/>
      </c>
      <c r="U1247" s="32">
        <f>INDEX(U$263:U$279,$F1247)*$D1247*INDEX(U$23:U$30,$E1247)</f>
        <v/>
      </c>
      <c r="V1247" s="32">
        <f>INDEX(V$263:V$279,$F1247)*$D1247*INDEX(V$23:V$30,$E1247)</f>
        <v/>
      </c>
      <c r="W1247" s="32">
        <f>INDEX(W$263:W$279,$F1247)*$D1247*INDEX(W$23:W$30,$E1247)</f>
        <v/>
      </c>
      <c r="X1247" s="32">
        <f>INDEX(X$263:X$279,$F1247)*$D1247*INDEX(X$23:X$30,$E1247)</f>
        <v/>
      </c>
      <c r="Y1247" s="32">
        <f>INDEX(Y$263:Y$279,$F1247)*$D1247*INDEX(Y$23:Y$30,$E1247)</f>
        <v/>
      </c>
      <c r="Z1247" s="32">
        <f>INDEX(Z$263:Z$279,$F1247)*$D1247*INDEX(Z$23:Z$30,$E1247)</f>
        <v/>
      </c>
      <c r="AA1247" s="32">
        <f>INDEX(AA$263:AA$279,$F1247)*$D1247*INDEX(AA$23:AA$30,$E1247)</f>
        <v/>
      </c>
      <c r="AB1247" s="32">
        <f>INDEX(AB$263:AB$279,$F1247)*$D1247*INDEX(AB$23:AB$30,$E1247)</f>
        <v/>
      </c>
      <c r="AC1247" s="32">
        <f>INDEX(AC$263:AC$279,$F1247)*$D1247*INDEX(AC$23:AC$30,$E1247)</f>
        <v/>
      </c>
      <c r="AD1247" s="32">
        <f>INDEX(AD$263:AD$279,$F1247)*$D1247*INDEX(AD$23:AD$30,$E1247)</f>
        <v/>
      </c>
      <c r="AF1247" s="11">
        <f>CodePrefix&amp;$A1247&amp;IF($C1247="","","."&amp;$C1247&amp;"."&amp;$B1247)&amp;INDEX(VarEnd,MATCH($A1247,VarKey,0))&amp;AF$5</f>
        <v/>
      </c>
      <c r="AG1247" s="37">
        <f>INDEX(AG$263:AG$279,$F1247)*$D1247*INDEX(AG$23:AG$30,$E1247)</f>
        <v/>
      </c>
      <c r="AH1247" s="32">
        <f>INDEX(AH$263:AH$279,$F1247)*$D1247*INDEX(AH$23:AH$30,$E1247)</f>
        <v/>
      </c>
      <c r="AI1247" s="32">
        <f>INDEX(AI$263:AI$279,$F1247)*$D1247*INDEX(AI$23:AI$30,$E1247)</f>
        <v/>
      </c>
      <c r="AJ1247" s="32">
        <f>INDEX(AJ$263:AJ$279,$F1247)*$D1247*INDEX(AJ$23:AJ$30,$E1247)</f>
        <v/>
      </c>
      <c r="AK1247" s="32">
        <f>INDEX(AK$263:AK$279,$F1247)*$D1247*INDEX(AK$23:AK$30,$E1247)</f>
        <v/>
      </c>
      <c r="AL1247" s="32">
        <f>INDEX(AL$263:AL$279,$F1247)*$D1247*INDEX(AL$23:AL$30,$E1247)</f>
        <v/>
      </c>
      <c r="AM1247" s="32">
        <f>INDEX(AM$263:AM$279,$F1247)*$D1247*INDEX(AM$23:AM$30,$E1247)</f>
        <v/>
      </c>
      <c r="AN1247" s="32">
        <f>INDEX(AN$263:AN$279,$F1247)*$D1247*INDEX(AN$23:AN$30,$E1247)</f>
        <v/>
      </c>
      <c r="AO1247" s="32">
        <f>INDEX(AO$263:AO$279,$F1247)*$D1247*INDEX(AO$23:AO$30,$E1247)</f>
        <v/>
      </c>
      <c r="AP1247" s="32">
        <f>INDEX(AP$263:AP$279,$F1247)*$D1247*INDEX(AP$23:AP$30,$E1247)</f>
        <v/>
      </c>
      <c r="AQ1247" s="32">
        <f>INDEX(AQ$263:AQ$279,$F1247)*$D1247*INDEX(AQ$23:AQ$30,$E1247)</f>
        <v/>
      </c>
      <c r="AR1247" s="32">
        <f>INDEX(AR$263:AR$279,$F1247)*$D1247*INDEX(AR$23:AR$30,$E1247)</f>
        <v/>
      </c>
      <c r="AS1247" s="32">
        <f>INDEX(AS$263:AS$279,$F1247)*$D1247*INDEX(AS$23:AS$30,$E1247)</f>
        <v/>
      </c>
      <c r="AT1247" s="32">
        <f>INDEX(AT$263:AT$279,$F1247)*$D1247*INDEX(AT$23:AT$30,$E1247)</f>
        <v/>
      </c>
      <c r="AU1247" s="32">
        <f>INDEX(AU$263:AU$279,$F1247)*$D1247*INDEX(AU$23:AU$30,$E1247)</f>
        <v/>
      </c>
      <c r="AV1247" s="32">
        <f>INDEX(AV$263:AV$279,$F1247)*$D1247*INDEX(AV$23:AV$30,$E1247)</f>
        <v/>
      </c>
      <c r="AW1247" s="32">
        <f>INDEX(AW$263:AW$279,$F1247)*$D1247*INDEX(AW$23:AW$30,$E1247)</f>
        <v/>
      </c>
      <c r="AX1247" s="32">
        <f>INDEX(AX$263:AX$279,$F1247)*$D1247*INDEX(AX$23:AX$30,$E1247)</f>
        <v/>
      </c>
      <c r="AY1247" s="32">
        <f>INDEX(AY$263:AY$279,$F1247)*$D1247*INDEX(AY$23:AY$30,$E1247)</f>
        <v/>
      </c>
    </row>
    <row r="1248" hidden="1" outlineLevel="2">
      <c r="A1248" s="14" t="inlineStr">
        <is>
          <t>ctxnew</t>
        </is>
      </c>
      <c r="B1248" s="14" t="inlineStr">
        <is>
          <t>ker</t>
        </is>
      </c>
      <c r="C1248" s="14" t="inlineStr">
        <is>
          <t>avi</t>
        </is>
      </c>
      <c r="D1248" s="32">
        <f>INDEX(Inputs!$W$5:$W$132,MATCH($B1248&amp;"|"&amp;$C1248,Inputs!$A$5:$A$132,0))</f>
        <v/>
      </c>
      <c r="E1248" s="32">
        <f>INDEX(Inputs!$L$5:$L$132,MATCH($B1248&amp;"|"&amp;$C1248,Inputs!$A$5:$A$132,0))</f>
        <v/>
      </c>
      <c r="F1248" s="32">
        <f>INDEX(Inputs!$M$5:$M$132,MATCH($B1248&amp;"|"&amp;$C1248,Inputs!$A$5:$A$132,0))</f>
        <v/>
      </c>
      <c r="G1248" s="36" t="n"/>
      <c r="H1248" s="14">
        <f>INDEX(VarLab,MATCH($A1248,VarKey,0))&amp;INDEX(MemLab,MATCH($C1248&amp;"|"&amp;$B1248,MemKey,0))</f>
        <v/>
      </c>
      <c r="I1248" s="14">
        <f>INDEX(VarUnit,MATCH($A1248,VarKey,0))</f>
        <v/>
      </c>
      <c r="J1248" s="14">
        <f>INDEX(VarSrc,MATCH($A1248,VarKey,0))</f>
        <v/>
      </c>
      <c r="K1248" s="11">
        <f>CodePrefix&amp;$A1248&amp;IF($C1248="","","."&amp;$C1248&amp;"."&amp;$B1248)&amp;INDEX(VarEnd,MATCH($A1248,VarKey,0))&amp;K$5</f>
        <v/>
      </c>
      <c r="L1248" s="37">
        <f>INDEX(L$263:L$279,$F1248)*$D1248*INDEX(L$23:L$30,$E1248)</f>
        <v/>
      </c>
      <c r="M1248" s="32">
        <f>INDEX(M$263:M$279,$F1248)*$D1248*INDEX(M$23:M$30,$E1248)</f>
        <v/>
      </c>
      <c r="N1248" s="32">
        <f>INDEX(N$263:N$279,$F1248)*$D1248*INDEX(N$23:N$30,$E1248)</f>
        <v/>
      </c>
      <c r="O1248" s="32">
        <f>INDEX(O$263:O$279,$F1248)*$D1248*INDEX(O$23:O$30,$E1248)</f>
        <v/>
      </c>
      <c r="P1248" s="32">
        <f>INDEX(P$263:P$279,$F1248)*$D1248*INDEX(P$23:P$30,$E1248)</f>
        <v/>
      </c>
      <c r="Q1248" s="32">
        <f>INDEX(Q$263:Q$279,$F1248)*$D1248*INDEX(Q$23:Q$30,$E1248)</f>
        <v/>
      </c>
      <c r="R1248" s="32">
        <f>INDEX(R$263:R$279,$F1248)*$D1248*INDEX(R$23:R$30,$E1248)</f>
        <v/>
      </c>
      <c r="S1248" s="32">
        <f>INDEX(S$263:S$279,$F1248)*$D1248*INDEX(S$23:S$30,$E1248)</f>
        <v/>
      </c>
      <c r="T1248" s="32">
        <f>INDEX(T$263:T$279,$F1248)*$D1248*INDEX(T$23:T$30,$E1248)</f>
        <v/>
      </c>
      <c r="U1248" s="32">
        <f>INDEX(U$263:U$279,$F1248)*$D1248*INDEX(U$23:U$30,$E1248)</f>
        <v/>
      </c>
      <c r="V1248" s="32">
        <f>INDEX(V$263:V$279,$F1248)*$D1248*INDEX(V$23:V$30,$E1248)</f>
        <v/>
      </c>
      <c r="W1248" s="32">
        <f>INDEX(W$263:W$279,$F1248)*$D1248*INDEX(W$23:W$30,$E1248)</f>
        <v/>
      </c>
      <c r="X1248" s="32">
        <f>INDEX(X$263:X$279,$F1248)*$D1248*INDEX(X$23:X$30,$E1248)</f>
        <v/>
      </c>
      <c r="Y1248" s="32">
        <f>INDEX(Y$263:Y$279,$F1248)*$D1248*INDEX(Y$23:Y$30,$E1248)</f>
        <v/>
      </c>
      <c r="Z1248" s="32">
        <f>INDEX(Z$263:Z$279,$F1248)*$D1248*INDEX(Z$23:Z$30,$E1248)</f>
        <v/>
      </c>
      <c r="AA1248" s="32">
        <f>INDEX(AA$263:AA$279,$F1248)*$D1248*INDEX(AA$23:AA$30,$E1248)</f>
        <v/>
      </c>
      <c r="AB1248" s="32">
        <f>INDEX(AB$263:AB$279,$F1248)*$D1248*INDEX(AB$23:AB$30,$E1248)</f>
        <v/>
      </c>
      <c r="AC1248" s="32">
        <f>INDEX(AC$263:AC$279,$F1248)*$D1248*INDEX(AC$23:AC$30,$E1248)</f>
        <v/>
      </c>
      <c r="AD1248" s="32">
        <f>INDEX(AD$263:AD$279,$F1248)*$D1248*INDEX(AD$23:AD$30,$E1248)</f>
        <v/>
      </c>
      <c r="AF1248" s="11">
        <f>CodePrefix&amp;$A1248&amp;IF($C1248="","","."&amp;$C1248&amp;"."&amp;$B1248)&amp;INDEX(VarEnd,MATCH($A1248,VarKey,0))&amp;AF$5</f>
        <v/>
      </c>
      <c r="AG1248" s="37">
        <f>INDEX(AG$263:AG$279,$F1248)*$D1248*INDEX(AG$23:AG$30,$E1248)</f>
        <v/>
      </c>
      <c r="AH1248" s="32">
        <f>INDEX(AH$263:AH$279,$F1248)*$D1248*INDEX(AH$23:AH$30,$E1248)</f>
        <v/>
      </c>
      <c r="AI1248" s="32">
        <f>INDEX(AI$263:AI$279,$F1248)*$D1248*INDEX(AI$23:AI$30,$E1248)</f>
        <v/>
      </c>
      <c r="AJ1248" s="32">
        <f>INDEX(AJ$263:AJ$279,$F1248)*$D1248*INDEX(AJ$23:AJ$30,$E1248)</f>
        <v/>
      </c>
      <c r="AK1248" s="32">
        <f>INDEX(AK$263:AK$279,$F1248)*$D1248*INDEX(AK$23:AK$30,$E1248)</f>
        <v/>
      </c>
      <c r="AL1248" s="32">
        <f>INDEX(AL$263:AL$279,$F1248)*$D1248*INDEX(AL$23:AL$30,$E1248)</f>
        <v/>
      </c>
      <c r="AM1248" s="32">
        <f>INDEX(AM$263:AM$279,$F1248)*$D1248*INDEX(AM$23:AM$30,$E1248)</f>
        <v/>
      </c>
      <c r="AN1248" s="32">
        <f>INDEX(AN$263:AN$279,$F1248)*$D1248*INDEX(AN$23:AN$30,$E1248)</f>
        <v/>
      </c>
      <c r="AO1248" s="32">
        <f>INDEX(AO$263:AO$279,$F1248)*$D1248*INDEX(AO$23:AO$30,$E1248)</f>
        <v/>
      </c>
      <c r="AP1248" s="32">
        <f>INDEX(AP$263:AP$279,$F1248)*$D1248*INDEX(AP$23:AP$30,$E1248)</f>
        <v/>
      </c>
      <c r="AQ1248" s="32">
        <f>INDEX(AQ$263:AQ$279,$F1248)*$D1248*INDEX(AQ$23:AQ$30,$E1248)</f>
        <v/>
      </c>
      <c r="AR1248" s="32">
        <f>INDEX(AR$263:AR$279,$F1248)*$D1248*INDEX(AR$23:AR$30,$E1248)</f>
        <v/>
      </c>
      <c r="AS1248" s="32">
        <f>INDEX(AS$263:AS$279,$F1248)*$D1248*INDEX(AS$23:AS$30,$E1248)</f>
        <v/>
      </c>
      <c r="AT1248" s="32">
        <f>INDEX(AT$263:AT$279,$F1248)*$D1248*INDEX(AT$23:AT$30,$E1248)</f>
        <v/>
      </c>
      <c r="AU1248" s="32">
        <f>INDEX(AU$263:AU$279,$F1248)*$D1248*INDEX(AU$23:AU$30,$E1248)</f>
        <v/>
      </c>
      <c r="AV1248" s="32">
        <f>INDEX(AV$263:AV$279,$F1248)*$D1248*INDEX(AV$23:AV$30,$E1248)</f>
        <v/>
      </c>
      <c r="AW1248" s="32">
        <f>INDEX(AW$263:AW$279,$F1248)*$D1248*INDEX(AW$23:AW$30,$E1248)</f>
        <v/>
      </c>
      <c r="AX1248" s="32">
        <f>INDEX(AX$263:AX$279,$F1248)*$D1248*INDEX(AX$23:AX$30,$E1248)</f>
        <v/>
      </c>
      <c r="AY1248" s="32">
        <f>INDEX(AY$263:AY$279,$F1248)*$D1248*INDEX(AY$23:AY$30,$E1248)</f>
        <v/>
      </c>
    </row>
    <row r="1249" hidden="1" outlineLevel="2">
      <c r="A1249" s="14" t="inlineStr">
        <is>
          <t>ctxnew</t>
        </is>
      </c>
      <c r="B1249" s="14" t="inlineStr">
        <is>
          <t>oop</t>
        </is>
      </c>
      <c r="C1249" s="14" t="inlineStr">
        <is>
          <t>avi</t>
        </is>
      </c>
      <c r="D1249" s="32">
        <f>INDEX(Inputs!$W$5:$W$132,MATCH($B1249&amp;"|"&amp;$C1249,Inputs!$A$5:$A$132,0))</f>
        <v/>
      </c>
      <c r="E1249" s="32">
        <f>INDEX(Inputs!$L$5:$L$132,MATCH($B1249&amp;"|"&amp;$C1249,Inputs!$A$5:$A$132,0))</f>
        <v/>
      </c>
      <c r="F1249" s="32">
        <f>INDEX(Inputs!$M$5:$M$132,MATCH($B1249&amp;"|"&amp;$C1249,Inputs!$A$5:$A$132,0))</f>
        <v/>
      </c>
      <c r="G1249" s="36" t="n"/>
      <c r="H1249" s="14">
        <f>INDEX(VarLab,MATCH($A1249,VarKey,0))&amp;INDEX(MemLab,MATCH($C1249&amp;"|"&amp;$B1249,MemKey,0))</f>
        <v/>
      </c>
      <c r="I1249" s="14">
        <f>INDEX(VarUnit,MATCH($A1249,VarKey,0))</f>
        <v/>
      </c>
      <c r="J1249" s="14">
        <f>INDEX(VarSrc,MATCH($A1249,VarKey,0))</f>
        <v/>
      </c>
      <c r="K1249" s="11">
        <f>CodePrefix&amp;$A1249&amp;IF($C1249="","","."&amp;$C1249&amp;"."&amp;$B1249)&amp;INDEX(VarEnd,MATCH($A1249,VarKey,0))&amp;K$5</f>
        <v/>
      </c>
      <c r="L1249" s="37">
        <f>INDEX(L$263:L$279,$F1249)*$D1249*INDEX(L$23:L$30,$E1249)</f>
        <v/>
      </c>
      <c r="M1249" s="32">
        <f>INDEX(M$263:M$279,$F1249)*$D1249*INDEX(M$23:M$30,$E1249)</f>
        <v/>
      </c>
      <c r="N1249" s="32">
        <f>INDEX(N$263:N$279,$F1249)*$D1249*INDEX(N$23:N$30,$E1249)</f>
        <v/>
      </c>
      <c r="O1249" s="32">
        <f>INDEX(O$263:O$279,$F1249)*$D1249*INDEX(O$23:O$30,$E1249)</f>
        <v/>
      </c>
      <c r="P1249" s="32">
        <f>INDEX(P$263:P$279,$F1249)*$D1249*INDEX(P$23:P$30,$E1249)</f>
        <v/>
      </c>
      <c r="Q1249" s="32">
        <f>INDEX(Q$263:Q$279,$F1249)*$D1249*INDEX(Q$23:Q$30,$E1249)</f>
        <v/>
      </c>
      <c r="R1249" s="32">
        <f>INDEX(R$263:R$279,$F1249)*$D1249*INDEX(R$23:R$30,$E1249)</f>
        <v/>
      </c>
      <c r="S1249" s="32">
        <f>INDEX(S$263:S$279,$F1249)*$D1249*INDEX(S$23:S$30,$E1249)</f>
        <v/>
      </c>
      <c r="T1249" s="32">
        <f>INDEX(T$263:T$279,$F1249)*$D1249*INDEX(T$23:T$30,$E1249)</f>
        <v/>
      </c>
      <c r="U1249" s="32">
        <f>INDEX(U$263:U$279,$F1249)*$D1249*INDEX(U$23:U$30,$E1249)</f>
        <v/>
      </c>
      <c r="V1249" s="32">
        <f>INDEX(V$263:V$279,$F1249)*$D1249*INDEX(V$23:V$30,$E1249)</f>
        <v/>
      </c>
      <c r="W1249" s="32">
        <f>INDEX(W$263:W$279,$F1249)*$D1249*INDEX(W$23:W$30,$E1249)</f>
        <v/>
      </c>
      <c r="X1249" s="32">
        <f>INDEX(X$263:X$279,$F1249)*$D1249*INDEX(X$23:X$30,$E1249)</f>
        <v/>
      </c>
      <c r="Y1249" s="32">
        <f>INDEX(Y$263:Y$279,$F1249)*$D1249*INDEX(Y$23:Y$30,$E1249)</f>
        <v/>
      </c>
      <c r="Z1249" s="32">
        <f>INDEX(Z$263:Z$279,$F1249)*$D1249*INDEX(Z$23:Z$30,$E1249)</f>
        <v/>
      </c>
      <c r="AA1249" s="32">
        <f>INDEX(AA$263:AA$279,$F1249)*$D1249*INDEX(AA$23:AA$30,$E1249)</f>
        <v/>
      </c>
      <c r="AB1249" s="32">
        <f>INDEX(AB$263:AB$279,$F1249)*$D1249*INDEX(AB$23:AB$30,$E1249)</f>
        <v/>
      </c>
      <c r="AC1249" s="32">
        <f>INDEX(AC$263:AC$279,$F1249)*$D1249*INDEX(AC$23:AC$30,$E1249)</f>
        <v/>
      </c>
      <c r="AD1249" s="32">
        <f>INDEX(AD$263:AD$279,$F1249)*$D1249*INDEX(AD$23:AD$30,$E1249)</f>
        <v/>
      </c>
      <c r="AF1249" s="11">
        <f>CodePrefix&amp;$A1249&amp;IF($C1249="","","."&amp;$C1249&amp;"."&amp;$B1249)&amp;INDEX(VarEnd,MATCH($A1249,VarKey,0))&amp;AF$5</f>
        <v/>
      </c>
      <c r="AG1249" s="37">
        <f>INDEX(AG$263:AG$279,$F1249)*$D1249*INDEX(AG$23:AG$30,$E1249)</f>
        <v/>
      </c>
      <c r="AH1249" s="32">
        <f>INDEX(AH$263:AH$279,$F1249)*$D1249*INDEX(AH$23:AH$30,$E1249)</f>
        <v/>
      </c>
      <c r="AI1249" s="32">
        <f>INDEX(AI$263:AI$279,$F1249)*$D1249*INDEX(AI$23:AI$30,$E1249)</f>
        <v/>
      </c>
      <c r="AJ1249" s="32">
        <f>INDEX(AJ$263:AJ$279,$F1249)*$D1249*INDEX(AJ$23:AJ$30,$E1249)</f>
        <v/>
      </c>
      <c r="AK1249" s="32">
        <f>INDEX(AK$263:AK$279,$F1249)*$D1249*INDEX(AK$23:AK$30,$E1249)</f>
        <v/>
      </c>
      <c r="AL1249" s="32">
        <f>INDEX(AL$263:AL$279,$F1249)*$D1249*INDEX(AL$23:AL$30,$E1249)</f>
        <v/>
      </c>
      <c r="AM1249" s="32">
        <f>INDEX(AM$263:AM$279,$F1249)*$D1249*INDEX(AM$23:AM$30,$E1249)</f>
        <v/>
      </c>
      <c r="AN1249" s="32">
        <f>INDEX(AN$263:AN$279,$F1249)*$D1249*INDEX(AN$23:AN$30,$E1249)</f>
        <v/>
      </c>
      <c r="AO1249" s="32">
        <f>INDEX(AO$263:AO$279,$F1249)*$D1249*INDEX(AO$23:AO$30,$E1249)</f>
        <v/>
      </c>
      <c r="AP1249" s="32">
        <f>INDEX(AP$263:AP$279,$F1249)*$D1249*INDEX(AP$23:AP$30,$E1249)</f>
        <v/>
      </c>
      <c r="AQ1249" s="32">
        <f>INDEX(AQ$263:AQ$279,$F1249)*$D1249*INDEX(AQ$23:AQ$30,$E1249)</f>
        <v/>
      </c>
      <c r="AR1249" s="32">
        <f>INDEX(AR$263:AR$279,$F1249)*$D1249*INDEX(AR$23:AR$30,$E1249)</f>
        <v/>
      </c>
      <c r="AS1249" s="32">
        <f>INDEX(AS$263:AS$279,$F1249)*$D1249*INDEX(AS$23:AS$30,$E1249)</f>
        <v/>
      </c>
      <c r="AT1249" s="32">
        <f>INDEX(AT$263:AT$279,$F1249)*$D1249*INDEX(AT$23:AT$30,$E1249)</f>
        <v/>
      </c>
      <c r="AU1249" s="32">
        <f>INDEX(AU$263:AU$279,$F1249)*$D1249*INDEX(AU$23:AU$30,$E1249)</f>
        <v/>
      </c>
      <c r="AV1249" s="32">
        <f>INDEX(AV$263:AV$279,$F1249)*$D1249*INDEX(AV$23:AV$30,$E1249)</f>
        <v/>
      </c>
      <c r="AW1249" s="32">
        <f>INDEX(AW$263:AW$279,$F1249)*$D1249*INDEX(AW$23:AW$30,$E1249)</f>
        <v/>
      </c>
      <c r="AX1249" s="32">
        <f>INDEX(AX$263:AX$279,$F1249)*$D1249*INDEX(AX$23:AX$30,$E1249)</f>
        <v/>
      </c>
      <c r="AY1249" s="32">
        <f>INDEX(AY$263:AY$279,$F1249)*$D1249*INDEX(AY$23:AY$30,$E1249)</f>
        <v/>
      </c>
    </row>
    <row r="1250" hidden="1" outlineLevel="2">
      <c r="A1250" s="14" t="inlineStr">
        <is>
          <t>ctxnew</t>
        </is>
      </c>
      <c r="B1250" s="14" t="inlineStr">
        <is>
          <t>bio</t>
        </is>
      </c>
      <c r="C1250" s="14" t="inlineStr">
        <is>
          <t>avi</t>
        </is>
      </c>
      <c r="D1250" s="32">
        <f>INDEX(Inputs!$W$5:$W$132,MATCH($B1250&amp;"|"&amp;$C1250,Inputs!$A$5:$A$132,0))</f>
        <v/>
      </c>
      <c r="E1250" s="32">
        <f>INDEX(Inputs!$L$5:$L$132,MATCH($B1250&amp;"|"&amp;$C1250,Inputs!$A$5:$A$132,0))</f>
        <v/>
      </c>
      <c r="F1250" s="32">
        <f>INDEX(Inputs!$M$5:$M$132,MATCH($B1250&amp;"|"&amp;$C1250,Inputs!$A$5:$A$132,0))</f>
        <v/>
      </c>
      <c r="G1250" s="36" t="n"/>
      <c r="H1250" s="14">
        <f>INDEX(VarLab,MATCH($A1250,VarKey,0))&amp;INDEX(MemLab,MATCH($C1250&amp;"|"&amp;$B1250,MemKey,0))</f>
        <v/>
      </c>
      <c r="I1250" s="14">
        <f>INDEX(VarUnit,MATCH($A1250,VarKey,0))</f>
        <v/>
      </c>
      <c r="J1250" s="14">
        <f>INDEX(VarSrc,MATCH($A1250,VarKey,0))</f>
        <v/>
      </c>
      <c r="K1250" s="11">
        <f>CodePrefix&amp;$A1250&amp;IF($C1250="","","."&amp;$C1250&amp;"."&amp;$B1250)&amp;INDEX(VarEnd,MATCH($A1250,VarKey,0))&amp;K$5</f>
        <v/>
      </c>
      <c r="L1250" s="37">
        <f>INDEX(L$263:L$279,$F1250)*$D1250*INDEX(L$23:L$30,$E1250)</f>
        <v/>
      </c>
      <c r="M1250" s="32">
        <f>INDEX(M$263:M$279,$F1250)*$D1250*INDEX(M$23:M$30,$E1250)</f>
        <v/>
      </c>
      <c r="N1250" s="32">
        <f>INDEX(N$263:N$279,$F1250)*$D1250*INDEX(N$23:N$30,$E1250)</f>
        <v/>
      </c>
      <c r="O1250" s="32">
        <f>INDEX(O$263:O$279,$F1250)*$D1250*INDEX(O$23:O$30,$E1250)</f>
        <v/>
      </c>
      <c r="P1250" s="32">
        <f>INDEX(P$263:P$279,$F1250)*$D1250*INDEX(P$23:P$30,$E1250)</f>
        <v/>
      </c>
      <c r="Q1250" s="32">
        <f>INDEX(Q$263:Q$279,$F1250)*$D1250*INDEX(Q$23:Q$30,$E1250)</f>
        <v/>
      </c>
      <c r="R1250" s="32">
        <f>INDEX(R$263:R$279,$F1250)*$D1250*INDEX(R$23:R$30,$E1250)</f>
        <v/>
      </c>
      <c r="S1250" s="32">
        <f>INDEX(S$263:S$279,$F1250)*$D1250*INDEX(S$23:S$30,$E1250)</f>
        <v/>
      </c>
      <c r="T1250" s="32">
        <f>INDEX(T$263:T$279,$F1250)*$D1250*INDEX(T$23:T$30,$E1250)</f>
        <v/>
      </c>
      <c r="U1250" s="32">
        <f>INDEX(U$263:U$279,$F1250)*$D1250*INDEX(U$23:U$30,$E1250)</f>
        <v/>
      </c>
      <c r="V1250" s="32">
        <f>INDEX(V$263:V$279,$F1250)*$D1250*INDEX(V$23:V$30,$E1250)</f>
        <v/>
      </c>
      <c r="W1250" s="32">
        <f>INDEX(W$263:W$279,$F1250)*$D1250*INDEX(W$23:W$30,$E1250)</f>
        <v/>
      </c>
      <c r="X1250" s="32">
        <f>INDEX(X$263:X$279,$F1250)*$D1250*INDEX(X$23:X$30,$E1250)</f>
        <v/>
      </c>
      <c r="Y1250" s="32">
        <f>INDEX(Y$263:Y$279,$F1250)*$D1250*INDEX(Y$23:Y$30,$E1250)</f>
        <v/>
      </c>
      <c r="Z1250" s="32">
        <f>INDEX(Z$263:Z$279,$F1250)*$D1250*INDEX(Z$23:Z$30,$E1250)</f>
        <v/>
      </c>
      <c r="AA1250" s="32">
        <f>INDEX(AA$263:AA$279,$F1250)*$D1250*INDEX(AA$23:AA$30,$E1250)</f>
        <v/>
      </c>
      <c r="AB1250" s="32">
        <f>INDEX(AB$263:AB$279,$F1250)*$D1250*INDEX(AB$23:AB$30,$E1250)</f>
        <v/>
      </c>
      <c r="AC1250" s="32">
        <f>INDEX(AC$263:AC$279,$F1250)*$D1250*INDEX(AC$23:AC$30,$E1250)</f>
        <v/>
      </c>
      <c r="AD1250" s="32">
        <f>INDEX(AD$263:AD$279,$F1250)*$D1250*INDEX(AD$23:AD$30,$E1250)</f>
        <v/>
      </c>
      <c r="AF1250" s="11">
        <f>CodePrefix&amp;$A1250&amp;IF($C1250="","","."&amp;$C1250&amp;"."&amp;$B1250)&amp;INDEX(VarEnd,MATCH($A1250,VarKey,0))&amp;AF$5</f>
        <v/>
      </c>
      <c r="AG1250" s="37">
        <f>INDEX(AG$263:AG$279,$F1250)*$D1250*INDEX(AG$23:AG$30,$E1250)</f>
        <v/>
      </c>
      <c r="AH1250" s="32">
        <f>INDEX(AH$263:AH$279,$F1250)*$D1250*INDEX(AH$23:AH$30,$E1250)</f>
        <v/>
      </c>
      <c r="AI1250" s="32">
        <f>INDEX(AI$263:AI$279,$F1250)*$D1250*INDEX(AI$23:AI$30,$E1250)</f>
        <v/>
      </c>
      <c r="AJ1250" s="32">
        <f>INDEX(AJ$263:AJ$279,$F1250)*$D1250*INDEX(AJ$23:AJ$30,$E1250)</f>
        <v/>
      </c>
      <c r="AK1250" s="32">
        <f>INDEX(AK$263:AK$279,$F1250)*$D1250*INDEX(AK$23:AK$30,$E1250)</f>
        <v/>
      </c>
      <c r="AL1250" s="32">
        <f>INDEX(AL$263:AL$279,$F1250)*$D1250*INDEX(AL$23:AL$30,$E1250)</f>
        <v/>
      </c>
      <c r="AM1250" s="32">
        <f>INDEX(AM$263:AM$279,$F1250)*$D1250*INDEX(AM$23:AM$30,$E1250)</f>
        <v/>
      </c>
      <c r="AN1250" s="32">
        <f>INDEX(AN$263:AN$279,$F1250)*$D1250*INDEX(AN$23:AN$30,$E1250)</f>
        <v/>
      </c>
      <c r="AO1250" s="32">
        <f>INDEX(AO$263:AO$279,$F1250)*$D1250*INDEX(AO$23:AO$30,$E1250)</f>
        <v/>
      </c>
      <c r="AP1250" s="32">
        <f>INDEX(AP$263:AP$279,$F1250)*$D1250*INDEX(AP$23:AP$30,$E1250)</f>
        <v/>
      </c>
      <c r="AQ1250" s="32">
        <f>INDEX(AQ$263:AQ$279,$F1250)*$D1250*INDEX(AQ$23:AQ$30,$E1250)</f>
        <v/>
      </c>
      <c r="AR1250" s="32">
        <f>INDEX(AR$263:AR$279,$F1250)*$D1250*INDEX(AR$23:AR$30,$E1250)</f>
        <v/>
      </c>
      <c r="AS1250" s="32">
        <f>INDEX(AS$263:AS$279,$F1250)*$D1250*INDEX(AS$23:AS$30,$E1250)</f>
        <v/>
      </c>
      <c r="AT1250" s="32">
        <f>INDEX(AT$263:AT$279,$F1250)*$D1250*INDEX(AT$23:AT$30,$E1250)</f>
        <v/>
      </c>
      <c r="AU1250" s="32">
        <f>INDEX(AU$263:AU$279,$F1250)*$D1250*INDEX(AU$23:AU$30,$E1250)</f>
        <v/>
      </c>
      <c r="AV1250" s="32">
        <f>INDEX(AV$263:AV$279,$F1250)*$D1250*INDEX(AV$23:AV$30,$E1250)</f>
        <v/>
      </c>
      <c r="AW1250" s="32">
        <f>INDEX(AW$263:AW$279,$F1250)*$D1250*INDEX(AW$23:AW$30,$E1250)</f>
        <v/>
      </c>
      <c r="AX1250" s="32">
        <f>INDEX(AX$263:AX$279,$F1250)*$D1250*INDEX(AX$23:AX$30,$E1250)</f>
        <v/>
      </c>
      <c r="AY1250" s="32">
        <f>INDEX(AY$263:AY$279,$F1250)*$D1250*INDEX(AY$23:AY$30,$E1250)</f>
        <v/>
      </c>
    </row>
    <row r="1251" hidden="1" outlineLevel="2"/>
    <row r="1252" hidden="1" outlineLevel="2">
      <c r="A1252" s="14" t="inlineStr">
        <is>
          <t>ets</t>
        </is>
      </c>
      <c r="B1252" s="14" t="inlineStr">
        <is>
          <t>coa</t>
        </is>
      </c>
      <c r="C1252" s="14" t="inlineStr">
        <is>
          <t>avi</t>
        </is>
      </c>
      <c r="D1252" s="32">
        <f>INDEX(Inputs!$W$5:$W$132,MATCH($B1252&amp;"|"&amp;$C1252,Inputs!$A$5:$A$132,0))</f>
        <v/>
      </c>
      <c r="E1252" s="32">
        <f>INDEX(Inputs!$M$5:$M$132,MATCH($B1252&amp;"|"&amp;$C1252,Inputs!$A$5:$A$132,0))</f>
        <v/>
      </c>
      <c r="F1252" s="36" t="n"/>
      <c r="G1252" s="36" t="n"/>
      <c r="H1252" s="14">
        <f>INDEX(VarLab,MATCH($A1252,VarKey,0))&amp;INDEX(MemLab,MATCH($C1252&amp;"|"&amp;$B1252,MemKey,0))</f>
        <v/>
      </c>
      <c r="I1252" s="14">
        <f>INDEX(VarUnit,MATCH($A1252,VarKey,0))</f>
        <v/>
      </c>
      <c r="J1252" s="14">
        <f>INDEX(VarSrc,MATCH($A1252,VarKey,0))</f>
        <v/>
      </c>
      <c r="K1252" s="11">
        <f>CodePrefix&amp;$A1252&amp;IF($C1252="","","."&amp;$C1252&amp;"."&amp;$B1252)&amp;INDEX(VarEnd,MATCH($A1252,VarKey,0))&amp;K$5</f>
        <v/>
      </c>
      <c r="L1252" s="37">
        <f>INDEX(L$280:L$296,$E1252)*$D1252</f>
        <v/>
      </c>
      <c r="M1252" s="32">
        <f>INDEX(M$280:M$296,$E1252)*$D1252</f>
        <v/>
      </c>
      <c r="N1252" s="32">
        <f>INDEX(N$280:N$296,$E1252)*$D1252</f>
        <v/>
      </c>
      <c r="O1252" s="32">
        <f>INDEX(O$280:O$296,$E1252)*$D1252</f>
        <v/>
      </c>
      <c r="P1252" s="32">
        <f>INDEX(P$280:P$296,$E1252)*$D1252</f>
        <v/>
      </c>
      <c r="Q1252" s="32">
        <f>INDEX(Q$280:Q$296,$E1252)*$D1252</f>
        <v/>
      </c>
      <c r="R1252" s="32">
        <f>INDEX(R$280:R$296,$E1252)*$D1252</f>
        <v/>
      </c>
      <c r="S1252" s="32">
        <f>INDEX(S$280:S$296,$E1252)*$D1252</f>
        <v/>
      </c>
      <c r="T1252" s="32">
        <f>INDEX(T$280:T$296,$E1252)*$D1252</f>
        <v/>
      </c>
      <c r="U1252" s="32">
        <f>INDEX(U$280:U$296,$E1252)*$D1252</f>
        <v/>
      </c>
      <c r="V1252" s="32">
        <f>INDEX(V$280:V$296,$E1252)*$D1252</f>
        <v/>
      </c>
      <c r="W1252" s="32">
        <f>INDEX(W$280:W$296,$E1252)*$D1252</f>
        <v/>
      </c>
      <c r="X1252" s="32">
        <f>INDEX(X$280:X$296,$E1252)*$D1252</f>
        <v/>
      </c>
      <c r="Y1252" s="32">
        <f>INDEX(Y$280:Y$296,$E1252)*$D1252</f>
        <v/>
      </c>
      <c r="Z1252" s="32">
        <f>INDEX(Z$280:Z$296,$E1252)*$D1252</f>
        <v/>
      </c>
      <c r="AA1252" s="32">
        <f>INDEX(AA$280:AA$296,$E1252)*$D1252</f>
        <v/>
      </c>
      <c r="AB1252" s="32">
        <f>INDEX(AB$280:AB$296,$E1252)*$D1252</f>
        <v/>
      </c>
      <c r="AC1252" s="32">
        <f>INDEX(AC$280:AC$296,$E1252)*$D1252</f>
        <v/>
      </c>
      <c r="AD1252" s="32">
        <f>INDEX(AD$280:AD$296,$E1252)*$D1252</f>
        <v/>
      </c>
      <c r="AF1252" s="11">
        <f>CodePrefix&amp;$A1252&amp;IF($C1252="","","."&amp;$C1252&amp;"."&amp;$B1252)&amp;INDEX(VarEnd,MATCH($A1252,VarKey,0))&amp;AF$5</f>
        <v/>
      </c>
      <c r="AG1252" s="37">
        <f>INDEX(AG$280:AG$296,$E1252)*$D1252</f>
        <v/>
      </c>
      <c r="AH1252" s="32">
        <f>INDEX(AH$280:AH$296,$E1252)*$D1252</f>
        <v/>
      </c>
      <c r="AI1252" s="32">
        <f>INDEX(AI$280:AI$296,$E1252)*$D1252</f>
        <v/>
      </c>
      <c r="AJ1252" s="32">
        <f>INDEX(AJ$280:AJ$296,$E1252)*$D1252</f>
        <v/>
      </c>
      <c r="AK1252" s="32">
        <f>INDEX(AK$280:AK$296,$E1252)*$D1252</f>
        <v/>
      </c>
      <c r="AL1252" s="32">
        <f>INDEX(AL$280:AL$296,$E1252)*$D1252</f>
        <v/>
      </c>
      <c r="AM1252" s="32">
        <f>INDEX(AM$280:AM$296,$E1252)*$D1252</f>
        <v/>
      </c>
      <c r="AN1252" s="32">
        <f>INDEX(AN$280:AN$296,$E1252)*$D1252</f>
        <v/>
      </c>
      <c r="AO1252" s="32">
        <f>INDEX(AO$280:AO$296,$E1252)*$D1252</f>
        <v/>
      </c>
      <c r="AP1252" s="32">
        <f>INDEX(AP$280:AP$296,$E1252)*$D1252</f>
        <v/>
      </c>
      <c r="AQ1252" s="32">
        <f>INDEX(AQ$280:AQ$296,$E1252)*$D1252</f>
        <v/>
      </c>
      <c r="AR1252" s="32">
        <f>INDEX(AR$280:AR$296,$E1252)*$D1252</f>
        <v/>
      </c>
      <c r="AS1252" s="32">
        <f>INDEX(AS$280:AS$296,$E1252)*$D1252</f>
        <v/>
      </c>
      <c r="AT1252" s="32">
        <f>INDEX(AT$280:AT$296,$E1252)*$D1252</f>
        <v/>
      </c>
      <c r="AU1252" s="32">
        <f>INDEX(AU$280:AU$296,$E1252)*$D1252</f>
        <v/>
      </c>
      <c r="AV1252" s="32">
        <f>INDEX(AV$280:AV$296,$E1252)*$D1252</f>
        <v/>
      </c>
      <c r="AW1252" s="32">
        <f>INDEX(AW$280:AW$296,$E1252)*$D1252</f>
        <v/>
      </c>
      <c r="AX1252" s="32">
        <f>INDEX(AX$280:AX$296,$E1252)*$D1252</f>
        <v/>
      </c>
      <c r="AY1252" s="32">
        <f>INDEX(AY$280:AY$296,$E1252)*$D1252</f>
        <v/>
      </c>
    </row>
    <row r="1253" hidden="1" outlineLevel="2">
      <c r="A1253" s="14" t="inlineStr">
        <is>
          <t>ets</t>
        </is>
      </c>
      <c r="B1253" s="14" t="inlineStr">
        <is>
          <t>nga</t>
        </is>
      </c>
      <c r="C1253" s="14" t="inlineStr">
        <is>
          <t>avi</t>
        </is>
      </c>
      <c r="D1253" s="32">
        <f>INDEX(Inputs!$W$5:$W$132,MATCH($B1253&amp;"|"&amp;$C1253,Inputs!$A$5:$A$132,0))</f>
        <v/>
      </c>
      <c r="E1253" s="32">
        <f>INDEX(Inputs!$M$5:$M$132,MATCH($B1253&amp;"|"&amp;$C1253,Inputs!$A$5:$A$132,0))</f>
        <v/>
      </c>
      <c r="F1253" s="36" t="n"/>
      <c r="G1253" s="36" t="n"/>
      <c r="H1253" s="14">
        <f>INDEX(VarLab,MATCH($A1253,VarKey,0))&amp;INDEX(MemLab,MATCH($C1253&amp;"|"&amp;$B1253,MemKey,0))</f>
        <v/>
      </c>
      <c r="I1253" s="14">
        <f>INDEX(VarUnit,MATCH($A1253,VarKey,0))</f>
        <v/>
      </c>
      <c r="J1253" s="14">
        <f>INDEX(VarSrc,MATCH($A1253,VarKey,0))</f>
        <v/>
      </c>
      <c r="K1253" s="11">
        <f>CodePrefix&amp;$A1253&amp;IF($C1253="","","."&amp;$C1253&amp;"."&amp;$B1253)&amp;INDEX(VarEnd,MATCH($A1253,VarKey,0))&amp;K$5</f>
        <v/>
      </c>
      <c r="L1253" s="37">
        <f>INDEX(L$280:L$296,$E1253)*$D1253</f>
        <v/>
      </c>
      <c r="M1253" s="32">
        <f>INDEX(M$280:M$296,$E1253)*$D1253</f>
        <v/>
      </c>
      <c r="N1253" s="32">
        <f>INDEX(N$280:N$296,$E1253)*$D1253</f>
        <v/>
      </c>
      <c r="O1253" s="32">
        <f>INDEX(O$280:O$296,$E1253)*$D1253</f>
        <v/>
      </c>
      <c r="P1253" s="32">
        <f>INDEX(P$280:P$296,$E1253)*$D1253</f>
        <v/>
      </c>
      <c r="Q1253" s="32">
        <f>INDEX(Q$280:Q$296,$E1253)*$D1253</f>
        <v/>
      </c>
      <c r="R1253" s="32">
        <f>INDEX(R$280:R$296,$E1253)*$D1253</f>
        <v/>
      </c>
      <c r="S1253" s="32">
        <f>INDEX(S$280:S$296,$E1253)*$D1253</f>
        <v/>
      </c>
      <c r="T1253" s="32">
        <f>INDEX(T$280:T$296,$E1253)*$D1253</f>
        <v/>
      </c>
      <c r="U1253" s="32">
        <f>INDEX(U$280:U$296,$E1253)*$D1253</f>
        <v/>
      </c>
      <c r="V1253" s="32">
        <f>INDEX(V$280:V$296,$E1253)*$D1253</f>
        <v/>
      </c>
      <c r="W1253" s="32">
        <f>INDEX(W$280:W$296,$E1253)*$D1253</f>
        <v/>
      </c>
      <c r="X1253" s="32">
        <f>INDEX(X$280:X$296,$E1253)*$D1253</f>
        <v/>
      </c>
      <c r="Y1253" s="32">
        <f>INDEX(Y$280:Y$296,$E1253)*$D1253</f>
        <v/>
      </c>
      <c r="Z1253" s="32">
        <f>INDEX(Z$280:Z$296,$E1253)*$D1253</f>
        <v/>
      </c>
      <c r="AA1253" s="32">
        <f>INDEX(AA$280:AA$296,$E1253)*$D1253</f>
        <v/>
      </c>
      <c r="AB1253" s="32">
        <f>INDEX(AB$280:AB$296,$E1253)*$D1253</f>
        <v/>
      </c>
      <c r="AC1253" s="32">
        <f>INDEX(AC$280:AC$296,$E1253)*$D1253</f>
        <v/>
      </c>
      <c r="AD1253" s="32">
        <f>INDEX(AD$280:AD$296,$E1253)*$D1253</f>
        <v/>
      </c>
      <c r="AF1253" s="11">
        <f>CodePrefix&amp;$A1253&amp;IF($C1253="","","."&amp;$C1253&amp;"."&amp;$B1253)&amp;INDEX(VarEnd,MATCH($A1253,VarKey,0))&amp;AF$5</f>
        <v/>
      </c>
      <c r="AG1253" s="37">
        <f>INDEX(AG$280:AG$296,$E1253)*$D1253</f>
        <v/>
      </c>
      <c r="AH1253" s="32">
        <f>INDEX(AH$280:AH$296,$E1253)*$D1253</f>
        <v/>
      </c>
      <c r="AI1253" s="32">
        <f>INDEX(AI$280:AI$296,$E1253)*$D1253</f>
        <v/>
      </c>
      <c r="AJ1253" s="32">
        <f>INDEX(AJ$280:AJ$296,$E1253)*$D1253</f>
        <v/>
      </c>
      <c r="AK1253" s="32">
        <f>INDEX(AK$280:AK$296,$E1253)*$D1253</f>
        <v/>
      </c>
      <c r="AL1253" s="32">
        <f>INDEX(AL$280:AL$296,$E1253)*$D1253</f>
        <v/>
      </c>
      <c r="AM1253" s="32">
        <f>INDEX(AM$280:AM$296,$E1253)*$D1253</f>
        <v/>
      </c>
      <c r="AN1253" s="32">
        <f>INDEX(AN$280:AN$296,$E1253)*$D1253</f>
        <v/>
      </c>
      <c r="AO1253" s="32">
        <f>INDEX(AO$280:AO$296,$E1253)*$D1253</f>
        <v/>
      </c>
      <c r="AP1253" s="32">
        <f>INDEX(AP$280:AP$296,$E1253)*$D1253</f>
        <v/>
      </c>
      <c r="AQ1253" s="32">
        <f>INDEX(AQ$280:AQ$296,$E1253)*$D1253</f>
        <v/>
      </c>
      <c r="AR1253" s="32">
        <f>INDEX(AR$280:AR$296,$E1253)*$D1253</f>
        <v/>
      </c>
      <c r="AS1253" s="32">
        <f>INDEX(AS$280:AS$296,$E1253)*$D1253</f>
        <v/>
      </c>
      <c r="AT1253" s="32">
        <f>INDEX(AT$280:AT$296,$E1253)*$D1253</f>
        <v/>
      </c>
      <c r="AU1253" s="32">
        <f>INDEX(AU$280:AU$296,$E1253)*$D1253</f>
        <v/>
      </c>
      <c r="AV1253" s="32">
        <f>INDEX(AV$280:AV$296,$E1253)*$D1253</f>
        <v/>
      </c>
      <c r="AW1253" s="32">
        <f>INDEX(AW$280:AW$296,$E1253)*$D1253</f>
        <v/>
      </c>
      <c r="AX1253" s="32">
        <f>INDEX(AX$280:AX$296,$E1253)*$D1253</f>
        <v/>
      </c>
      <c r="AY1253" s="32">
        <f>INDEX(AY$280:AY$296,$E1253)*$D1253</f>
        <v/>
      </c>
    </row>
    <row r="1254" hidden="1" outlineLevel="2">
      <c r="A1254" s="14" t="inlineStr">
        <is>
          <t>ets</t>
        </is>
      </c>
      <c r="B1254" s="14" t="inlineStr">
        <is>
          <t>gso</t>
        </is>
      </c>
      <c r="C1254" s="14" t="inlineStr">
        <is>
          <t>avi</t>
        </is>
      </c>
      <c r="D1254" s="32">
        <f>INDEX(Inputs!$W$5:$W$132,MATCH($B1254&amp;"|"&amp;$C1254,Inputs!$A$5:$A$132,0))</f>
        <v/>
      </c>
      <c r="E1254" s="32">
        <f>INDEX(Inputs!$M$5:$M$132,MATCH($B1254&amp;"|"&amp;$C1254,Inputs!$A$5:$A$132,0))</f>
        <v/>
      </c>
      <c r="F1254" s="36" t="n"/>
      <c r="G1254" s="36" t="n"/>
      <c r="H1254" s="14">
        <f>INDEX(VarLab,MATCH($A1254,VarKey,0))&amp;INDEX(MemLab,MATCH($C1254&amp;"|"&amp;$B1254,MemKey,0))</f>
        <v/>
      </c>
      <c r="I1254" s="14">
        <f>INDEX(VarUnit,MATCH($A1254,VarKey,0))</f>
        <v/>
      </c>
      <c r="J1254" s="14">
        <f>INDEX(VarSrc,MATCH($A1254,VarKey,0))</f>
        <v/>
      </c>
      <c r="K1254" s="11">
        <f>CodePrefix&amp;$A1254&amp;IF($C1254="","","."&amp;$C1254&amp;"."&amp;$B1254)&amp;INDEX(VarEnd,MATCH($A1254,VarKey,0))&amp;K$5</f>
        <v/>
      </c>
      <c r="L1254" s="37">
        <f>INDEX(L$280:L$296,$E1254)*$D1254</f>
        <v/>
      </c>
      <c r="M1254" s="32">
        <f>INDEX(M$280:M$296,$E1254)*$D1254</f>
        <v/>
      </c>
      <c r="N1254" s="32">
        <f>INDEX(N$280:N$296,$E1254)*$D1254</f>
        <v/>
      </c>
      <c r="O1254" s="32">
        <f>INDEX(O$280:O$296,$E1254)*$D1254</f>
        <v/>
      </c>
      <c r="P1254" s="32">
        <f>INDEX(P$280:P$296,$E1254)*$D1254</f>
        <v/>
      </c>
      <c r="Q1254" s="32">
        <f>INDEX(Q$280:Q$296,$E1254)*$D1254</f>
        <v/>
      </c>
      <c r="R1254" s="32">
        <f>INDEX(R$280:R$296,$E1254)*$D1254</f>
        <v/>
      </c>
      <c r="S1254" s="32">
        <f>INDEX(S$280:S$296,$E1254)*$D1254</f>
        <v/>
      </c>
      <c r="T1254" s="32">
        <f>INDEX(T$280:T$296,$E1254)*$D1254</f>
        <v/>
      </c>
      <c r="U1254" s="32">
        <f>INDEX(U$280:U$296,$E1254)*$D1254</f>
        <v/>
      </c>
      <c r="V1254" s="32">
        <f>INDEX(V$280:V$296,$E1254)*$D1254</f>
        <v/>
      </c>
      <c r="W1254" s="32">
        <f>INDEX(W$280:W$296,$E1254)*$D1254</f>
        <v/>
      </c>
      <c r="X1254" s="32">
        <f>INDEX(X$280:X$296,$E1254)*$D1254</f>
        <v/>
      </c>
      <c r="Y1254" s="32">
        <f>INDEX(Y$280:Y$296,$E1254)*$D1254</f>
        <v/>
      </c>
      <c r="Z1254" s="32">
        <f>INDEX(Z$280:Z$296,$E1254)*$D1254</f>
        <v/>
      </c>
      <c r="AA1254" s="32">
        <f>INDEX(AA$280:AA$296,$E1254)*$D1254</f>
        <v/>
      </c>
      <c r="AB1254" s="32">
        <f>INDEX(AB$280:AB$296,$E1254)*$D1254</f>
        <v/>
      </c>
      <c r="AC1254" s="32">
        <f>INDEX(AC$280:AC$296,$E1254)*$D1254</f>
        <v/>
      </c>
      <c r="AD1254" s="32">
        <f>INDEX(AD$280:AD$296,$E1254)*$D1254</f>
        <v/>
      </c>
      <c r="AF1254" s="11">
        <f>CodePrefix&amp;$A1254&amp;IF($C1254="","","."&amp;$C1254&amp;"."&amp;$B1254)&amp;INDEX(VarEnd,MATCH($A1254,VarKey,0))&amp;AF$5</f>
        <v/>
      </c>
      <c r="AG1254" s="37">
        <f>INDEX(AG$280:AG$296,$E1254)*$D1254</f>
        <v/>
      </c>
      <c r="AH1254" s="32">
        <f>INDEX(AH$280:AH$296,$E1254)*$D1254</f>
        <v/>
      </c>
      <c r="AI1254" s="32">
        <f>INDEX(AI$280:AI$296,$E1254)*$D1254</f>
        <v/>
      </c>
      <c r="AJ1254" s="32">
        <f>INDEX(AJ$280:AJ$296,$E1254)*$D1254</f>
        <v/>
      </c>
      <c r="AK1254" s="32">
        <f>INDEX(AK$280:AK$296,$E1254)*$D1254</f>
        <v/>
      </c>
      <c r="AL1254" s="32">
        <f>INDEX(AL$280:AL$296,$E1254)*$D1254</f>
        <v/>
      </c>
      <c r="AM1254" s="32">
        <f>INDEX(AM$280:AM$296,$E1254)*$D1254</f>
        <v/>
      </c>
      <c r="AN1254" s="32">
        <f>INDEX(AN$280:AN$296,$E1254)*$D1254</f>
        <v/>
      </c>
      <c r="AO1254" s="32">
        <f>INDEX(AO$280:AO$296,$E1254)*$D1254</f>
        <v/>
      </c>
      <c r="AP1254" s="32">
        <f>INDEX(AP$280:AP$296,$E1254)*$D1254</f>
        <v/>
      </c>
      <c r="AQ1254" s="32">
        <f>INDEX(AQ$280:AQ$296,$E1254)*$D1254</f>
        <v/>
      </c>
      <c r="AR1254" s="32">
        <f>INDEX(AR$280:AR$296,$E1254)*$D1254</f>
        <v/>
      </c>
      <c r="AS1254" s="32">
        <f>INDEX(AS$280:AS$296,$E1254)*$D1254</f>
        <v/>
      </c>
      <c r="AT1254" s="32">
        <f>INDEX(AT$280:AT$296,$E1254)*$D1254</f>
        <v/>
      </c>
      <c r="AU1254" s="32">
        <f>INDEX(AU$280:AU$296,$E1254)*$D1254</f>
        <v/>
      </c>
      <c r="AV1254" s="32">
        <f>INDEX(AV$280:AV$296,$E1254)*$D1254</f>
        <v/>
      </c>
      <c r="AW1254" s="32">
        <f>INDEX(AW$280:AW$296,$E1254)*$D1254</f>
        <v/>
      </c>
      <c r="AX1254" s="32">
        <f>INDEX(AX$280:AX$296,$E1254)*$D1254</f>
        <v/>
      </c>
      <c r="AY1254" s="32">
        <f>INDEX(AY$280:AY$296,$E1254)*$D1254</f>
        <v/>
      </c>
    </row>
    <row r="1255" hidden="1" outlineLevel="2">
      <c r="A1255" s="14" t="inlineStr">
        <is>
          <t>ets</t>
        </is>
      </c>
      <c r="B1255" s="14" t="inlineStr">
        <is>
          <t>die</t>
        </is>
      </c>
      <c r="C1255" s="14" t="inlineStr">
        <is>
          <t>avi</t>
        </is>
      </c>
      <c r="D1255" s="32">
        <f>INDEX(Inputs!$W$5:$W$132,MATCH($B1255&amp;"|"&amp;$C1255,Inputs!$A$5:$A$132,0))</f>
        <v/>
      </c>
      <c r="E1255" s="32">
        <f>INDEX(Inputs!$M$5:$M$132,MATCH($B1255&amp;"|"&amp;$C1255,Inputs!$A$5:$A$132,0))</f>
        <v/>
      </c>
      <c r="F1255" s="36" t="n"/>
      <c r="G1255" s="36" t="n"/>
      <c r="H1255" s="14">
        <f>INDEX(VarLab,MATCH($A1255,VarKey,0))&amp;INDEX(MemLab,MATCH($C1255&amp;"|"&amp;$B1255,MemKey,0))</f>
        <v/>
      </c>
      <c r="I1255" s="14">
        <f>INDEX(VarUnit,MATCH($A1255,VarKey,0))</f>
        <v/>
      </c>
      <c r="J1255" s="14">
        <f>INDEX(VarSrc,MATCH($A1255,VarKey,0))</f>
        <v/>
      </c>
      <c r="K1255" s="11">
        <f>CodePrefix&amp;$A1255&amp;IF($C1255="","","."&amp;$C1255&amp;"."&amp;$B1255)&amp;INDEX(VarEnd,MATCH($A1255,VarKey,0))&amp;K$5</f>
        <v/>
      </c>
      <c r="L1255" s="37">
        <f>INDEX(L$280:L$296,$E1255)*$D1255</f>
        <v/>
      </c>
      <c r="M1255" s="32">
        <f>INDEX(M$280:M$296,$E1255)*$D1255</f>
        <v/>
      </c>
      <c r="N1255" s="32">
        <f>INDEX(N$280:N$296,$E1255)*$D1255</f>
        <v/>
      </c>
      <c r="O1255" s="32">
        <f>INDEX(O$280:O$296,$E1255)*$D1255</f>
        <v/>
      </c>
      <c r="P1255" s="32">
        <f>INDEX(P$280:P$296,$E1255)*$D1255</f>
        <v/>
      </c>
      <c r="Q1255" s="32">
        <f>INDEX(Q$280:Q$296,$E1255)*$D1255</f>
        <v/>
      </c>
      <c r="R1255" s="32">
        <f>INDEX(R$280:R$296,$E1255)*$D1255</f>
        <v/>
      </c>
      <c r="S1255" s="32">
        <f>INDEX(S$280:S$296,$E1255)*$D1255</f>
        <v/>
      </c>
      <c r="T1255" s="32">
        <f>INDEX(T$280:T$296,$E1255)*$D1255</f>
        <v/>
      </c>
      <c r="U1255" s="32">
        <f>INDEX(U$280:U$296,$E1255)*$D1255</f>
        <v/>
      </c>
      <c r="V1255" s="32">
        <f>INDEX(V$280:V$296,$E1255)*$D1255</f>
        <v/>
      </c>
      <c r="W1255" s="32">
        <f>INDEX(W$280:W$296,$E1255)*$D1255</f>
        <v/>
      </c>
      <c r="X1255" s="32">
        <f>INDEX(X$280:X$296,$E1255)*$D1255</f>
        <v/>
      </c>
      <c r="Y1255" s="32">
        <f>INDEX(Y$280:Y$296,$E1255)*$D1255</f>
        <v/>
      </c>
      <c r="Z1255" s="32">
        <f>INDEX(Z$280:Z$296,$E1255)*$D1255</f>
        <v/>
      </c>
      <c r="AA1255" s="32">
        <f>INDEX(AA$280:AA$296,$E1255)*$D1255</f>
        <v/>
      </c>
      <c r="AB1255" s="32">
        <f>INDEX(AB$280:AB$296,$E1255)*$D1255</f>
        <v/>
      </c>
      <c r="AC1255" s="32">
        <f>INDEX(AC$280:AC$296,$E1255)*$D1255</f>
        <v/>
      </c>
      <c r="AD1255" s="32">
        <f>INDEX(AD$280:AD$296,$E1255)*$D1255</f>
        <v/>
      </c>
      <c r="AF1255" s="11">
        <f>CodePrefix&amp;$A1255&amp;IF($C1255="","","."&amp;$C1255&amp;"."&amp;$B1255)&amp;INDEX(VarEnd,MATCH($A1255,VarKey,0))&amp;AF$5</f>
        <v/>
      </c>
      <c r="AG1255" s="37">
        <f>INDEX(AG$280:AG$296,$E1255)*$D1255</f>
        <v/>
      </c>
      <c r="AH1255" s="32">
        <f>INDEX(AH$280:AH$296,$E1255)*$D1255</f>
        <v/>
      </c>
      <c r="AI1255" s="32">
        <f>INDEX(AI$280:AI$296,$E1255)*$D1255</f>
        <v/>
      </c>
      <c r="AJ1255" s="32">
        <f>INDEX(AJ$280:AJ$296,$E1255)*$D1255</f>
        <v/>
      </c>
      <c r="AK1255" s="32">
        <f>INDEX(AK$280:AK$296,$E1255)*$D1255</f>
        <v/>
      </c>
      <c r="AL1255" s="32">
        <f>INDEX(AL$280:AL$296,$E1255)*$D1255</f>
        <v/>
      </c>
      <c r="AM1255" s="32">
        <f>INDEX(AM$280:AM$296,$E1255)*$D1255</f>
        <v/>
      </c>
      <c r="AN1255" s="32">
        <f>INDEX(AN$280:AN$296,$E1255)*$D1255</f>
        <v/>
      </c>
      <c r="AO1255" s="32">
        <f>INDEX(AO$280:AO$296,$E1255)*$D1255</f>
        <v/>
      </c>
      <c r="AP1255" s="32">
        <f>INDEX(AP$280:AP$296,$E1255)*$D1255</f>
        <v/>
      </c>
      <c r="AQ1255" s="32">
        <f>INDEX(AQ$280:AQ$296,$E1255)*$D1255</f>
        <v/>
      </c>
      <c r="AR1255" s="32">
        <f>INDEX(AR$280:AR$296,$E1255)*$D1255</f>
        <v/>
      </c>
      <c r="AS1255" s="32">
        <f>INDEX(AS$280:AS$296,$E1255)*$D1255</f>
        <v/>
      </c>
      <c r="AT1255" s="32">
        <f>INDEX(AT$280:AT$296,$E1255)*$D1255</f>
        <v/>
      </c>
      <c r="AU1255" s="32">
        <f>INDEX(AU$280:AU$296,$E1255)*$D1255</f>
        <v/>
      </c>
      <c r="AV1255" s="32">
        <f>INDEX(AV$280:AV$296,$E1255)*$D1255</f>
        <v/>
      </c>
      <c r="AW1255" s="32">
        <f>INDEX(AW$280:AW$296,$E1255)*$D1255</f>
        <v/>
      </c>
      <c r="AX1255" s="32">
        <f>INDEX(AX$280:AX$296,$E1255)*$D1255</f>
        <v/>
      </c>
      <c r="AY1255" s="32">
        <f>INDEX(AY$280:AY$296,$E1255)*$D1255</f>
        <v/>
      </c>
    </row>
    <row r="1256" hidden="1" outlineLevel="2">
      <c r="A1256" s="14" t="inlineStr">
        <is>
          <t>ets</t>
        </is>
      </c>
      <c r="B1256" s="14" t="inlineStr">
        <is>
          <t>lpg</t>
        </is>
      </c>
      <c r="C1256" s="14" t="inlineStr">
        <is>
          <t>avi</t>
        </is>
      </c>
      <c r="D1256" s="32">
        <f>INDEX(Inputs!$W$5:$W$132,MATCH($B1256&amp;"|"&amp;$C1256,Inputs!$A$5:$A$132,0))</f>
        <v/>
      </c>
      <c r="E1256" s="32">
        <f>INDEX(Inputs!$M$5:$M$132,MATCH($B1256&amp;"|"&amp;$C1256,Inputs!$A$5:$A$132,0))</f>
        <v/>
      </c>
      <c r="F1256" s="36" t="n"/>
      <c r="G1256" s="36" t="n"/>
      <c r="H1256" s="14">
        <f>INDEX(VarLab,MATCH($A1256,VarKey,0))&amp;INDEX(MemLab,MATCH($C1256&amp;"|"&amp;$B1256,MemKey,0))</f>
        <v/>
      </c>
      <c r="I1256" s="14">
        <f>INDEX(VarUnit,MATCH($A1256,VarKey,0))</f>
        <v/>
      </c>
      <c r="J1256" s="14">
        <f>INDEX(VarSrc,MATCH($A1256,VarKey,0))</f>
        <v/>
      </c>
      <c r="K1256" s="11">
        <f>CodePrefix&amp;$A1256&amp;IF($C1256="","","."&amp;$C1256&amp;"."&amp;$B1256)&amp;INDEX(VarEnd,MATCH($A1256,VarKey,0))&amp;K$5</f>
        <v/>
      </c>
      <c r="L1256" s="37">
        <f>INDEX(L$280:L$296,$E1256)*$D1256</f>
        <v/>
      </c>
      <c r="M1256" s="32">
        <f>INDEX(M$280:M$296,$E1256)*$D1256</f>
        <v/>
      </c>
      <c r="N1256" s="32">
        <f>INDEX(N$280:N$296,$E1256)*$D1256</f>
        <v/>
      </c>
      <c r="O1256" s="32">
        <f>INDEX(O$280:O$296,$E1256)*$D1256</f>
        <v/>
      </c>
      <c r="P1256" s="32">
        <f>INDEX(P$280:P$296,$E1256)*$D1256</f>
        <v/>
      </c>
      <c r="Q1256" s="32">
        <f>INDEX(Q$280:Q$296,$E1256)*$D1256</f>
        <v/>
      </c>
      <c r="R1256" s="32">
        <f>INDEX(R$280:R$296,$E1256)*$D1256</f>
        <v/>
      </c>
      <c r="S1256" s="32">
        <f>INDEX(S$280:S$296,$E1256)*$D1256</f>
        <v/>
      </c>
      <c r="T1256" s="32">
        <f>INDEX(T$280:T$296,$E1256)*$D1256</f>
        <v/>
      </c>
      <c r="U1256" s="32">
        <f>INDEX(U$280:U$296,$E1256)*$D1256</f>
        <v/>
      </c>
      <c r="V1256" s="32">
        <f>INDEX(V$280:V$296,$E1256)*$D1256</f>
        <v/>
      </c>
      <c r="W1256" s="32">
        <f>INDEX(W$280:W$296,$E1256)*$D1256</f>
        <v/>
      </c>
      <c r="X1256" s="32">
        <f>INDEX(X$280:X$296,$E1256)*$D1256</f>
        <v/>
      </c>
      <c r="Y1256" s="32">
        <f>INDEX(Y$280:Y$296,$E1256)*$D1256</f>
        <v/>
      </c>
      <c r="Z1256" s="32">
        <f>INDEX(Z$280:Z$296,$E1256)*$D1256</f>
        <v/>
      </c>
      <c r="AA1256" s="32">
        <f>INDEX(AA$280:AA$296,$E1256)*$D1256</f>
        <v/>
      </c>
      <c r="AB1256" s="32">
        <f>INDEX(AB$280:AB$296,$E1256)*$D1256</f>
        <v/>
      </c>
      <c r="AC1256" s="32">
        <f>INDEX(AC$280:AC$296,$E1256)*$D1256</f>
        <v/>
      </c>
      <c r="AD1256" s="32">
        <f>INDEX(AD$280:AD$296,$E1256)*$D1256</f>
        <v/>
      </c>
      <c r="AF1256" s="11">
        <f>CodePrefix&amp;$A1256&amp;IF($C1256="","","."&amp;$C1256&amp;"."&amp;$B1256)&amp;INDEX(VarEnd,MATCH($A1256,VarKey,0))&amp;AF$5</f>
        <v/>
      </c>
      <c r="AG1256" s="37">
        <f>INDEX(AG$280:AG$296,$E1256)*$D1256</f>
        <v/>
      </c>
      <c r="AH1256" s="32">
        <f>INDEX(AH$280:AH$296,$E1256)*$D1256</f>
        <v/>
      </c>
      <c r="AI1256" s="32">
        <f>INDEX(AI$280:AI$296,$E1256)*$D1256</f>
        <v/>
      </c>
      <c r="AJ1256" s="32">
        <f>INDEX(AJ$280:AJ$296,$E1256)*$D1256</f>
        <v/>
      </c>
      <c r="AK1256" s="32">
        <f>INDEX(AK$280:AK$296,$E1256)*$D1256</f>
        <v/>
      </c>
      <c r="AL1256" s="32">
        <f>INDEX(AL$280:AL$296,$E1256)*$D1256</f>
        <v/>
      </c>
      <c r="AM1256" s="32">
        <f>INDEX(AM$280:AM$296,$E1256)*$D1256</f>
        <v/>
      </c>
      <c r="AN1256" s="32">
        <f>INDEX(AN$280:AN$296,$E1256)*$D1256</f>
        <v/>
      </c>
      <c r="AO1256" s="32">
        <f>INDEX(AO$280:AO$296,$E1256)*$D1256</f>
        <v/>
      </c>
      <c r="AP1256" s="32">
        <f>INDEX(AP$280:AP$296,$E1256)*$D1256</f>
        <v/>
      </c>
      <c r="AQ1256" s="32">
        <f>INDEX(AQ$280:AQ$296,$E1256)*$D1256</f>
        <v/>
      </c>
      <c r="AR1256" s="32">
        <f>INDEX(AR$280:AR$296,$E1256)*$D1256</f>
        <v/>
      </c>
      <c r="AS1256" s="32">
        <f>INDEX(AS$280:AS$296,$E1256)*$D1256</f>
        <v/>
      </c>
      <c r="AT1256" s="32">
        <f>INDEX(AT$280:AT$296,$E1256)*$D1256</f>
        <v/>
      </c>
      <c r="AU1256" s="32">
        <f>INDEX(AU$280:AU$296,$E1256)*$D1256</f>
        <v/>
      </c>
      <c r="AV1256" s="32">
        <f>INDEX(AV$280:AV$296,$E1256)*$D1256</f>
        <v/>
      </c>
      <c r="AW1256" s="32">
        <f>INDEX(AW$280:AW$296,$E1256)*$D1256</f>
        <v/>
      </c>
      <c r="AX1256" s="32">
        <f>INDEX(AX$280:AX$296,$E1256)*$D1256</f>
        <v/>
      </c>
      <c r="AY1256" s="32">
        <f>INDEX(AY$280:AY$296,$E1256)*$D1256</f>
        <v/>
      </c>
    </row>
    <row r="1257" hidden="1" outlineLevel="2">
      <c r="A1257" s="14" t="inlineStr">
        <is>
          <t>ets</t>
        </is>
      </c>
      <c r="B1257" s="14" t="inlineStr">
        <is>
          <t>ker</t>
        </is>
      </c>
      <c r="C1257" s="14" t="inlineStr">
        <is>
          <t>avi</t>
        </is>
      </c>
      <c r="D1257" s="32">
        <f>INDEX(Inputs!$W$5:$W$132,MATCH($B1257&amp;"|"&amp;$C1257,Inputs!$A$5:$A$132,0))</f>
        <v/>
      </c>
      <c r="E1257" s="32">
        <f>INDEX(Inputs!$M$5:$M$132,MATCH($B1257&amp;"|"&amp;$C1257,Inputs!$A$5:$A$132,0))</f>
        <v/>
      </c>
      <c r="F1257" s="36" t="n"/>
      <c r="G1257" s="36" t="n"/>
      <c r="H1257" s="14">
        <f>INDEX(VarLab,MATCH($A1257,VarKey,0))&amp;INDEX(MemLab,MATCH($C1257&amp;"|"&amp;$B1257,MemKey,0))</f>
        <v/>
      </c>
      <c r="I1257" s="14">
        <f>INDEX(VarUnit,MATCH($A1257,VarKey,0))</f>
        <v/>
      </c>
      <c r="J1257" s="14">
        <f>INDEX(VarSrc,MATCH($A1257,VarKey,0))</f>
        <v/>
      </c>
      <c r="K1257" s="11">
        <f>CodePrefix&amp;$A1257&amp;IF($C1257="","","."&amp;$C1257&amp;"."&amp;$B1257)&amp;INDEX(VarEnd,MATCH($A1257,VarKey,0))&amp;K$5</f>
        <v/>
      </c>
      <c r="L1257" s="37">
        <f>INDEX(L$280:L$296,$E1257)*$D1257</f>
        <v/>
      </c>
      <c r="M1257" s="32">
        <f>INDEX(M$280:M$296,$E1257)*$D1257</f>
        <v/>
      </c>
      <c r="N1257" s="32">
        <f>INDEX(N$280:N$296,$E1257)*$D1257</f>
        <v/>
      </c>
      <c r="O1257" s="32">
        <f>INDEX(O$280:O$296,$E1257)*$D1257</f>
        <v/>
      </c>
      <c r="P1257" s="32">
        <f>INDEX(P$280:P$296,$E1257)*$D1257</f>
        <v/>
      </c>
      <c r="Q1257" s="32">
        <f>INDEX(Q$280:Q$296,$E1257)*$D1257</f>
        <v/>
      </c>
      <c r="R1257" s="32">
        <f>INDEX(R$280:R$296,$E1257)*$D1257</f>
        <v/>
      </c>
      <c r="S1257" s="32">
        <f>INDEX(S$280:S$296,$E1257)*$D1257</f>
        <v/>
      </c>
      <c r="T1257" s="32">
        <f>INDEX(T$280:T$296,$E1257)*$D1257</f>
        <v/>
      </c>
      <c r="U1257" s="32">
        <f>INDEX(U$280:U$296,$E1257)*$D1257</f>
        <v/>
      </c>
      <c r="V1257" s="32">
        <f>INDEX(V$280:V$296,$E1257)*$D1257</f>
        <v/>
      </c>
      <c r="W1257" s="32">
        <f>INDEX(W$280:W$296,$E1257)*$D1257</f>
        <v/>
      </c>
      <c r="X1257" s="32">
        <f>INDEX(X$280:X$296,$E1257)*$D1257</f>
        <v/>
      </c>
      <c r="Y1257" s="32">
        <f>INDEX(Y$280:Y$296,$E1257)*$D1257</f>
        <v/>
      </c>
      <c r="Z1257" s="32">
        <f>INDEX(Z$280:Z$296,$E1257)*$D1257</f>
        <v/>
      </c>
      <c r="AA1257" s="32">
        <f>INDEX(AA$280:AA$296,$E1257)*$D1257</f>
        <v/>
      </c>
      <c r="AB1257" s="32">
        <f>INDEX(AB$280:AB$296,$E1257)*$D1257</f>
        <v/>
      </c>
      <c r="AC1257" s="32">
        <f>INDEX(AC$280:AC$296,$E1257)*$D1257</f>
        <v/>
      </c>
      <c r="AD1257" s="32">
        <f>INDEX(AD$280:AD$296,$E1257)*$D1257</f>
        <v/>
      </c>
      <c r="AF1257" s="11">
        <f>CodePrefix&amp;$A1257&amp;IF($C1257="","","."&amp;$C1257&amp;"."&amp;$B1257)&amp;INDEX(VarEnd,MATCH($A1257,VarKey,0))&amp;AF$5</f>
        <v/>
      </c>
      <c r="AG1257" s="37">
        <f>INDEX(AG$280:AG$296,$E1257)*$D1257</f>
        <v/>
      </c>
      <c r="AH1257" s="32">
        <f>INDEX(AH$280:AH$296,$E1257)*$D1257</f>
        <v/>
      </c>
      <c r="AI1257" s="32">
        <f>INDEX(AI$280:AI$296,$E1257)*$D1257</f>
        <v/>
      </c>
      <c r="AJ1257" s="32">
        <f>INDEX(AJ$280:AJ$296,$E1257)*$D1257</f>
        <v/>
      </c>
      <c r="AK1257" s="32">
        <f>INDEX(AK$280:AK$296,$E1257)*$D1257</f>
        <v/>
      </c>
      <c r="AL1257" s="32">
        <f>INDEX(AL$280:AL$296,$E1257)*$D1257</f>
        <v/>
      </c>
      <c r="AM1257" s="32">
        <f>INDEX(AM$280:AM$296,$E1257)*$D1257</f>
        <v/>
      </c>
      <c r="AN1257" s="32">
        <f>INDEX(AN$280:AN$296,$E1257)*$D1257</f>
        <v/>
      </c>
      <c r="AO1257" s="32">
        <f>INDEX(AO$280:AO$296,$E1257)*$D1257</f>
        <v/>
      </c>
      <c r="AP1257" s="32">
        <f>INDEX(AP$280:AP$296,$E1257)*$D1257</f>
        <v/>
      </c>
      <c r="AQ1257" s="32">
        <f>INDEX(AQ$280:AQ$296,$E1257)*$D1257</f>
        <v/>
      </c>
      <c r="AR1257" s="32">
        <f>INDEX(AR$280:AR$296,$E1257)*$D1257</f>
        <v/>
      </c>
      <c r="AS1257" s="32">
        <f>INDEX(AS$280:AS$296,$E1257)*$D1257</f>
        <v/>
      </c>
      <c r="AT1257" s="32">
        <f>INDEX(AT$280:AT$296,$E1257)*$D1257</f>
        <v/>
      </c>
      <c r="AU1257" s="32">
        <f>INDEX(AU$280:AU$296,$E1257)*$D1257</f>
        <v/>
      </c>
      <c r="AV1257" s="32">
        <f>INDEX(AV$280:AV$296,$E1257)*$D1257</f>
        <v/>
      </c>
      <c r="AW1257" s="32">
        <f>INDEX(AW$280:AW$296,$E1257)*$D1257</f>
        <v/>
      </c>
      <c r="AX1257" s="32">
        <f>INDEX(AX$280:AX$296,$E1257)*$D1257</f>
        <v/>
      </c>
      <c r="AY1257" s="32">
        <f>INDEX(AY$280:AY$296,$E1257)*$D1257</f>
        <v/>
      </c>
    </row>
    <row r="1258" hidden="1" outlineLevel="2">
      <c r="A1258" s="14" t="inlineStr">
        <is>
          <t>ets</t>
        </is>
      </c>
      <c r="B1258" s="14" t="inlineStr">
        <is>
          <t>oop</t>
        </is>
      </c>
      <c r="C1258" s="14" t="inlineStr">
        <is>
          <t>avi</t>
        </is>
      </c>
      <c r="D1258" s="32">
        <f>INDEX(Inputs!$W$5:$W$132,MATCH($B1258&amp;"|"&amp;$C1258,Inputs!$A$5:$A$132,0))</f>
        <v/>
      </c>
      <c r="E1258" s="32">
        <f>INDEX(Inputs!$M$5:$M$132,MATCH($B1258&amp;"|"&amp;$C1258,Inputs!$A$5:$A$132,0))</f>
        <v/>
      </c>
      <c r="F1258" s="36" t="n"/>
      <c r="G1258" s="36" t="n"/>
      <c r="H1258" s="14">
        <f>INDEX(VarLab,MATCH($A1258,VarKey,0))&amp;INDEX(MemLab,MATCH($C1258&amp;"|"&amp;$B1258,MemKey,0))</f>
        <v/>
      </c>
      <c r="I1258" s="14">
        <f>INDEX(VarUnit,MATCH($A1258,VarKey,0))</f>
        <v/>
      </c>
      <c r="J1258" s="14">
        <f>INDEX(VarSrc,MATCH($A1258,VarKey,0))</f>
        <v/>
      </c>
      <c r="K1258" s="11">
        <f>CodePrefix&amp;$A1258&amp;IF($C1258="","","."&amp;$C1258&amp;"."&amp;$B1258)&amp;INDEX(VarEnd,MATCH($A1258,VarKey,0))&amp;K$5</f>
        <v/>
      </c>
      <c r="L1258" s="37">
        <f>INDEX(L$280:L$296,$E1258)*$D1258</f>
        <v/>
      </c>
      <c r="M1258" s="32">
        <f>INDEX(M$280:M$296,$E1258)*$D1258</f>
        <v/>
      </c>
      <c r="N1258" s="32">
        <f>INDEX(N$280:N$296,$E1258)*$D1258</f>
        <v/>
      </c>
      <c r="O1258" s="32">
        <f>INDEX(O$280:O$296,$E1258)*$D1258</f>
        <v/>
      </c>
      <c r="P1258" s="32">
        <f>INDEX(P$280:P$296,$E1258)*$D1258</f>
        <v/>
      </c>
      <c r="Q1258" s="32">
        <f>INDEX(Q$280:Q$296,$E1258)*$D1258</f>
        <v/>
      </c>
      <c r="R1258" s="32">
        <f>INDEX(R$280:R$296,$E1258)*$D1258</f>
        <v/>
      </c>
      <c r="S1258" s="32">
        <f>INDEX(S$280:S$296,$E1258)*$D1258</f>
        <v/>
      </c>
      <c r="T1258" s="32">
        <f>INDEX(T$280:T$296,$E1258)*$D1258</f>
        <v/>
      </c>
      <c r="U1258" s="32">
        <f>INDEX(U$280:U$296,$E1258)*$D1258</f>
        <v/>
      </c>
      <c r="V1258" s="32">
        <f>INDEX(V$280:V$296,$E1258)*$D1258</f>
        <v/>
      </c>
      <c r="W1258" s="32">
        <f>INDEX(W$280:W$296,$E1258)*$D1258</f>
        <v/>
      </c>
      <c r="X1258" s="32">
        <f>INDEX(X$280:X$296,$E1258)*$D1258</f>
        <v/>
      </c>
      <c r="Y1258" s="32">
        <f>INDEX(Y$280:Y$296,$E1258)*$D1258</f>
        <v/>
      </c>
      <c r="Z1258" s="32">
        <f>INDEX(Z$280:Z$296,$E1258)*$D1258</f>
        <v/>
      </c>
      <c r="AA1258" s="32">
        <f>INDEX(AA$280:AA$296,$E1258)*$D1258</f>
        <v/>
      </c>
      <c r="AB1258" s="32">
        <f>INDEX(AB$280:AB$296,$E1258)*$D1258</f>
        <v/>
      </c>
      <c r="AC1258" s="32">
        <f>INDEX(AC$280:AC$296,$E1258)*$D1258</f>
        <v/>
      </c>
      <c r="AD1258" s="32">
        <f>INDEX(AD$280:AD$296,$E1258)*$D1258</f>
        <v/>
      </c>
      <c r="AF1258" s="11">
        <f>CodePrefix&amp;$A1258&amp;IF($C1258="","","."&amp;$C1258&amp;"."&amp;$B1258)&amp;INDEX(VarEnd,MATCH($A1258,VarKey,0))&amp;AF$5</f>
        <v/>
      </c>
      <c r="AG1258" s="37">
        <f>INDEX(AG$280:AG$296,$E1258)*$D1258</f>
        <v/>
      </c>
      <c r="AH1258" s="32">
        <f>INDEX(AH$280:AH$296,$E1258)*$D1258</f>
        <v/>
      </c>
      <c r="AI1258" s="32">
        <f>INDEX(AI$280:AI$296,$E1258)*$D1258</f>
        <v/>
      </c>
      <c r="AJ1258" s="32">
        <f>INDEX(AJ$280:AJ$296,$E1258)*$D1258</f>
        <v/>
      </c>
      <c r="AK1258" s="32">
        <f>INDEX(AK$280:AK$296,$E1258)*$D1258</f>
        <v/>
      </c>
      <c r="AL1258" s="32">
        <f>INDEX(AL$280:AL$296,$E1258)*$D1258</f>
        <v/>
      </c>
      <c r="AM1258" s="32">
        <f>INDEX(AM$280:AM$296,$E1258)*$D1258</f>
        <v/>
      </c>
      <c r="AN1258" s="32">
        <f>INDEX(AN$280:AN$296,$E1258)*$D1258</f>
        <v/>
      </c>
      <c r="AO1258" s="32">
        <f>INDEX(AO$280:AO$296,$E1258)*$D1258</f>
        <v/>
      </c>
      <c r="AP1258" s="32">
        <f>INDEX(AP$280:AP$296,$E1258)*$D1258</f>
        <v/>
      </c>
      <c r="AQ1258" s="32">
        <f>INDEX(AQ$280:AQ$296,$E1258)*$D1258</f>
        <v/>
      </c>
      <c r="AR1258" s="32">
        <f>INDEX(AR$280:AR$296,$E1258)*$D1258</f>
        <v/>
      </c>
      <c r="AS1258" s="32">
        <f>INDEX(AS$280:AS$296,$E1258)*$D1258</f>
        <v/>
      </c>
      <c r="AT1258" s="32">
        <f>INDEX(AT$280:AT$296,$E1258)*$D1258</f>
        <v/>
      </c>
      <c r="AU1258" s="32">
        <f>INDEX(AU$280:AU$296,$E1258)*$D1258</f>
        <v/>
      </c>
      <c r="AV1258" s="32">
        <f>INDEX(AV$280:AV$296,$E1258)*$D1258</f>
        <v/>
      </c>
      <c r="AW1258" s="32">
        <f>INDEX(AW$280:AW$296,$E1258)*$D1258</f>
        <v/>
      </c>
      <c r="AX1258" s="32">
        <f>INDEX(AX$280:AX$296,$E1258)*$D1258</f>
        <v/>
      </c>
      <c r="AY1258" s="32">
        <f>INDEX(AY$280:AY$296,$E1258)*$D1258</f>
        <v/>
      </c>
    </row>
    <row r="1259" hidden="1" outlineLevel="2">
      <c r="A1259" s="14" t="inlineStr">
        <is>
          <t>ets</t>
        </is>
      </c>
      <c r="B1259" s="14" t="inlineStr">
        <is>
          <t>bio</t>
        </is>
      </c>
      <c r="C1259" s="14" t="inlineStr">
        <is>
          <t>avi</t>
        </is>
      </c>
      <c r="D1259" s="32">
        <f>INDEX(Inputs!$W$5:$W$132,MATCH($B1259&amp;"|"&amp;$C1259,Inputs!$A$5:$A$132,0))</f>
        <v/>
      </c>
      <c r="E1259" s="32">
        <f>INDEX(Inputs!$M$5:$M$132,MATCH($B1259&amp;"|"&amp;$C1259,Inputs!$A$5:$A$132,0))</f>
        <v/>
      </c>
      <c r="F1259" s="36" t="n"/>
      <c r="G1259" s="36" t="n"/>
      <c r="H1259" s="14">
        <f>INDEX(VarLab,MATCH($A1259,VarKey,0))&amp;INDEX(MemLab,MATCH($C1259&amp;"|"&amp;$B1259,MemKey,0))</f>
        <v/>
      </c>
      <c r="I1259" s="14">
        <f>INDEX(VarUnit,MATCH($A1259,VarKey,0))</f>
        <v/>
      </c>
      <c r="J1259" s="14">
        <f>INDEX(VarSrc,MATCH($A1259,VarKey,0))</f>
        <v/>
      </c>
      <c r="K1259" s="11">
        <f>CodePrefix&amp;$A1259&amp;IF($C1259="","","."&amp;$C1259&amp;"."&amp;$B1259)&amp;INDEX(VarEnd,MATCH($A1259,VarKey,0))&amp;K$5</f>
        <v/>
      </c>
      <c r="L1259" s="37">
        <f>INDEX(L$280:L$296,$E1259)*$D1259</f>
        <v/>
      </c>
      <c r="M1259" s="32">
        <f>INDEX(M$280:M$296,$E1259)*$D1259</f>
        <v/>
      </c>
      <c r="N1259" s="32">
        <f>INDEX(N$280:N$296,$E1259)*$D1259</f>
        <v/>
      </c>
      <c r="O1259" s="32">
        <f>INDEX(O$280:O$296,$E1259)*$D1259</f>
        <v/>
      </c>
      <c r="P1259" s="32">
        <f>INDEX(P$280:P$296,$E1259)*$D1259</f>
        <v/>
      </c>
      <c r="Q1259" s="32">
        <f>INDEX(Q$280:Q$296,$E1259)*$D1259</f>
        <v/>
      </c>
      <c r="R1259" s="32">
        <f>INDEX(R$280:R$296,$E1259)*$D1259</f>
        <v/>
      </c>
      <c r="S1259" s="32">
        <f>INDEX(S$280:S$296,$E1259)*$D1259</f>
        <v/>
      </c>
      <c r="T1259" s="32">
        <f>INDEX(T$280:T$296,$E1259)*$D1259</f>
        <v/>
      </c>
      <c r="U1259" s="32">
        <f>INDEX(U$280:U$296,$E1259)*$D1259</f>
        <v/>
      </c>
      <c r="V1259" s="32">
        <f>INDEX(V$280:V$296,$E1259)*$D1259</f>
        <v/>
      </c>
      <c r="W1259" s="32">
        <f>INDEX(W$280:W$296,$E1259)*$D1259</f>
        <v/>
      </c>
      <c r="X1259" s="32">
        <f>INDEX(X$280:X$296,$E1259)*$D1259</f>
        <v/>
      </c>
      <c r="Y1259" s="32">
        <f>INDEX(Y$280:Y$296,$E1259)*$D1259</f>
        <v/>
      </c>
      <c r="Z1259" s="32">
        <f>INDEX(Z$280:Z$296,$E1259)*$D1259</f>
        <v/>
      </c>
      <c r="AA1259" s="32">
        <f>INDEX(AA$280:AA$296,$E1259)*$D1259</f>
        <v/>
      </c>
      <c r="AB1259" s="32">
        <f>INDEX(AB$280:AB$296,$E1259)*$D1259</f>
        <v/>
      </c>
      <c r="AC1259" s="32">
        <f>INDEX(AC$280:AC$296,$E1259)*$D1259</f>
        <v/>
      </c>
      <c r="AD1259" s="32">
        <f>INDEX(AD$280:AD$296,$E1259)*$D1259</f>
        <v/>
      </c>
      <c r="AF1259" s="11">
        <f>CodePrefix&amp;$A1259&amp;IF($C1259="","","."&amp;$C1259&amp;"."&amp;$B1259)&amp;INDEX(VarEnd,MATCH($A1259,VarKey,0))&amp;AF$5</f>
        <v/>
      </c>
      <c r="AG1259" s="37">
        <f>INDEX(AG$280:AG$296,$E1259)*$D1259</f>
        <v/>
      </c>
      <c r="AH1259" s="32">
        <f>INDEX(AH$280:AH$296,$E1259)*$D1259</f>
        <v/>
      </c>
      <c r="AI1259" s="32">
        <f>INDEX(AI$280:AI$296,$E1259)*$D1259</f>
        <v/>
      </c>
      <c r="AJ1259" s="32">
        <f>INDEX(AJ$280:AJ$296,$E1259)*$D1259</f>
        <v/>
      </c>
      <c r="AK1259" s="32">
        <f>INDEX(AK$280:AK$296,$E1259)*$D1259</f>
        <v/>
      </c>
      <c r="AL1259" s="32">
        <f>INDEX(AL$280:AL$296,$E1259)*$D1259</f>
        <v/>
      </c>
      <c r="AM1259" s="32">
        <f>INDEX(AM$280:AM$296,$E1259)*$D1259</f>
        <v/>
      </c>
      <c r="AN1259" s="32">
        <f>INDEX(AN$280:AN$296,$E1259)*$D1259</f>
        <v/>
      </c>
      <c r="AO1259" s="32">
        <f>INDEX(AO$280:AO$296,$E1259)*$D1259</f>
        <v/>
      </c>
      <c r="AP1259" s="32">
        <f>INDEX(AP$280:AP$296,$E1259)*$D1259</f>
        <v/>
      </c>
      <c r="AQ1259" s="32">
        <f>INDEX(AQ$280:AQ$296,$E1259)*$D1259</f>
        <v/>
      </c>
      <c r="AR1259" s="32">
        <f>INDEX(AR$280:AR$296,$E1259)*$D1259</f>
        <v/>
      </c>
      <c r="AS1259" s="32">
        <f>INDEX(AS$280:AS$296,$E1259)*$D1259</f>
        <v/>
      </c>
      <c r="AT1259" s="32">
        <f>INDEX(AT$280:AT$296,$E1259)*$D1259</f>
        <v/>
      </c>
      <c r="AU1259" s="32">
        <f>INDEX(AU$280:AU$296,$E1259)*$D1259</f>
        <v/>
      </c>
      <c r="AV1259" s="32">
        <f>INDEX(AV$280:AV$296,$E1259)*$D1259</f>
        <v/>
      </c>
      <c r="AW1259" s="32">
        <f>INDEX(AW$280:AW$296,$E1259)*$D1259</f>
        <v/>
      </c>
      <c r="AX1259" s="32">
        <f>INDEX(AX$280:AX$296,$E1259)*$D1259</f>
        <v/>
      </c>
      <c r="AY1259" s="32">
        <f>INDEX(AY$280:AY$296,$E1259)*$D1259</f>
        <v/>
      </c>
    </row>
    <row r="1260" hidden="1" outlineLevel="2"/>
    <row r="1261" hidden="1" outlineLevel="2">
      <c r="A1261" s="14" t="inlineStr">
        <is>
          <t>ntx</t>
        </is>
      </c>
      <c r="B1261" s="14" t="inlineStr">
        <is>
          <t>coa</t>
        </is>
      </c>
      <c r="C1261" s="14" t="inlineStr">
        <is>
          <t>avi</t>
        </is>
      </c>
      <c r="D1261" s="32">
        <f>INDEX(Inputs!$N$5:$N$132,MATCH($B1261&amp;"|"&amp;$C1261,Inputs!$A$5:$A$132,0))</f>
        <v/>
      </c>
      <c r="E1261" s="32">
        <f>INDEX(Inputs!$K$5:$K$132,MATCH($B1261&amp;"|"&amp;$C1261,Inputs!$A$5:$A$132,0))</f>
        <v/>
      </c>
      <c r="F1261" s="36" t="n"/>
      <c r="G1261" s="36" t="n"/>
      <c r="H1261" s="14">
        <f>INDEX(VarLab,MATCH($A1261,VarKey,0))&amp;INDEX(MemLab,MATCH($C1261&amp;"|"&amp;$B1261,MemKey,0))</f>
        <v/>
      </c>
      <c r="I1261" s="14">
        <f>INDEX(VarUnit,MATCH($A1261,VarKey,0))</f>
        <v/>
      </c>
      <c r="J1261" s="14">
        <f>INDEX(VarSrc,MATCH($A1261,VarKey,0))</f>
        <v/>
      </c>
      <c r="K1261" s="11">
        <f>CodePrefix&amp;$A1261&amp;IF($C1261="","","."&amp;$C1261&amp;"."&amp;$B1261)&amp;INDEX(VarEnd,MATCH($A1261,VarKey,0))&amp;K$5</f>
        <v/>
      </c>
      <c r="L1261" s="37">
        <f>INDEX(L$80:L$93,$D1261)/$E1261</f>
        <v/>
      </c>
      <c r="M1261" s="32">
        <f>INDEX(M$80:M$93,$D1261)/$E1261</f>
        <v/>
      </c>
      <c r="N1261" s="32">
        <f>INDEX(N$80:N$93,$D1261)/$E1261</f>
        <v/>
      </c>
      <c r="O1261" s="32">
        <f>INDEX(O$80:O$93,$D1261)/$E1261</f>
        <v/>
      </c>
      <c r="P1261" s="32">
        <f>INDEX(P$80:P$93,$D1261)/$E1261</f>
        <v/>
      </c>
      <c r="Q1261" s="32">
        <f>INDEX(Q$80:Q$93,$D1261)/$E1261</f>
        <v/>
      </c>
      <c r="R1261" s="32">
        <f>INDEX(R$80:R$93,$D1261)/$E1261</f>
        <v/>
      </c>
      <c r="S1261" s="32">
        <f>INDEX(S$80:S$93,$D1261)/$E1261</f>
        <v/>
      </c>
      <c r="T1261" s="32">
        <f>INDEX(T$80:T$93,$D1261)/$E1261</f>
        <v/>
      </c>
      <c r="U1261" s="32">
        <f>INDEX(U$80:U$93,$D1261)/$E1261</f>
        <v/>
      </c>
      <c r="V1261" s="32">
        <f>INDEX(V$80:V$93,$D1261)/$E1261</f>
        <v/>
      </c>
      <c r="W1261" s="32">
        <f>INDEX(W$80:W$93,$D1261)/$E1261</f>
        <v/>
      </c>
      <c r="X1261" s="32">
        <f>INDEX(X$80:X$93,$D1261)/$E1261</f>
        <v/>
      </c>
      <c r="Y1261" s="32">
        <f>INDEX(Y$80:Y$93,$D1261)/$E1261</f>
        <v/>
      </c>
      <c r="Z1261" s="32">
        <f>INDEX(Z$80:Z$93,$D1261)/$E1261</f>
        <v/>
      </c>
      <c r="AA1261" s="32">
        <f>INDEX(AA$80:AA$93,$D1261)/$E1261</f>
        <v/>
      </c>
      <c r="AB1261" s="32">
        <f>INDEX(AB$80:AB$93,$D1261)/$E1261</f>
        <v/>
      </c>
      <c r="AC1261" s="32">
        <f>INDEX(AC$80:AC$93,$D1261)/$E1261</f>
        <v/>
      </c>
      <c r="AD1261" s="32">
        <f>INDEX(AD$80:AD$93,$D1261)/$E1261</f>
        <v/>
      </c>
      <c r="AF1261" s="11">
        <f>CodePrefix&amp;$A1261&amp;IF($C1261="","","."&amp;$C1261&amp;"."&amp;$B1261)&amp;INDEX(VarEnd,MATCH($A1261,VarKey,0))&amp;AF$5</f>
        <v/>
      </c>
      <c r="AG1261" s="37">
        <f>INDEX(AG$80:AG$93,$D1261)/$E1261</f>
        <v/>
      </c>
      <c r="AH1261" s="32">
        <f>INDEX(AH$80:AH$93,$D1261)/$E1261</f>
        <v/>
      </c>
      <c r="AI1261" s="32">
        <f>INDEX(AI$80:AI$93,$D1261)/$E1261</f>
        <v/>
      </c>
      <c r="AJ1261" s="32">
        <f>INDEX(AJ$80:AJ$93,$D1261)/$E1261</f>
        <v/>
      </c>
      <c r="AK1261" s="32">
        <f>INDEX(AK$80:AK$93,$D1261)/$E1261</f>
        <v/>
      </c>
      <c r="AL1261" s="32">
        <f>INDEX(AL$80:AL$93,$D1261)/$E1261</f>
        <v/>
      </c>
      <c r="AM1261" s="32">
        <f>INDEX(AM$80:AM$93,$D1261)/$E1261</f>
        <v/>
      </c>
      <c r="AN1261" s="32">
        <f>INDEX(AN$80:AN$93,$D1261)/$E1261</f>
        <v/>
      </c>
      <c r="AO1261" s="32">
        <f>INDEX(AO$80:AO$93,$D1261)/$E1261</f>
        <v/>
      </c>
      <c r="AP1261" s="32">
        <f>INDEX(AP$80:AP$93,$D1261)/$E1261</f>
        <v/>
      </c>
      <c r="AQ1261" s="32">
        <f>INDEX(AQ$80:AQ$93,$D1261)/$E1261</f>
        <v/>
      </c>
      <c r="AR1261" s="32">
        <f>INDEX(AR$80:AR$93,$D1261)/$E1261</f>
        <v/>
      </c>
      <c r="AS1261" s="32">
        <f>INDEX(AS$80:AS$93,$D1261)/$E1261</f>
        <v/>
      </c>
      <c r="AT1261" s="32">
        <f>INDEX(AT$80:AT$93,$D1261)/$E1261</f>
        <v/>
      </c>
      <c r="AU1261" s="32">
        <f>INDEX(AU$80:AU$93,$D1261)/$E1261</f>
        <v/>
      </c>
      <c r="AV1261" s="32">
        <f>INDEX(AV$80:AV$93,$D1261)/$E1261</f>
        <v/>
      </c>
      <c r="AW1261" s="32">
        <f>INDEX(AW$80:AW$93,$D1261)/$E1261</f>
        <v/>
      </c>
      <c r="AX1261" s="32">
        <f>INDEX(AX$80:AX$93,$D1261)/$E1261</f>
        <v/>
      </c>
      <c r="AY1261" s="32">
        <f>INDEX(AY$80:AY$93,$D1261)/$E1261</f>
        <v/>
      </c>
    </row>
    <row r="1262" hidden="1" outlineLevel="2">
      <c r="A1262" s="14" t="inlineStr">
        <is>
          <t>ntx</t>
        </is>
      </c>
      <c r="B1262" s="14" t="inlineStr">
        <is>
          <t>nga</t>
        </is>
      </c>
      <c r="C1262" s="14" t="inlineStr">
        <is>
          <t>avi</t>
        </is>
      </c>
      <c r="D1262" s="32">
        <f>INDEX(Inputs!$N$5:$N$132,MATCH($B1262&amp;"|"&amp;$C1262,Inputs!$A$5:$A$132,0))</f>
        <v/>
      </c>
      <c r="E1262" s="32">
        <f>INDEX(Inputs!$K$5:$K$132,MATCH($B1262&amp;"|"&amp;$C1262,Inputs!$A$5:$A$132,0))</f>
        <v/>
      </c>
      <c r="F1262" s="36" t="n"/>
      <c r="G1262" s="36" t="n"/>
      <c r="H1262" s="14">
        <f>INDEX(VarLab,MATCH($A1262,VarKey,0))&amp;INDEX(MemLab,MATCH($C1262&amp;"|"&amp;$B1262,MemKey,0))</f>
        <v/>
      </c>
      <c r="I1262" s="14">
        <f>INDEX(VarUnit,MATCH($A1262,VarKey,0))</f>
        <v/>
      </c>
      <c r="J1262" s="14">
        <f>INDEX(VarSrc,MATCH($A1262,VarKey,0))</f>
        <v/>
      </c>
      <c r="K1262" s="11">
        <f>CodePrefix&amp;$A1262&amp;IF($C1262="","","."&amp;$C1262&amp;"."&amp;$B1262)&amp;INDEX(VarEnd,MATCH($A1262,VarKey,0))&amp;K$5</f>
        <v/>
      </c>
      <c r="L1262" s="37">
        <f>INDEX(L$80:L$93,$D1262)/$E1262</f>
        <v/>
      </c>
      <c r="M1262" s="32">
        <f>INDEX(M$80:M$93,$D1262)/$E1262</f>
        <v/>
      </c>
      <c r="N1262" s="32">
        <f>INDEX(N$80:N$93,$D1262)/$E1262</f>
        <v/>
      </c>
      <c r="O1262" s="32">
        <f>INDEX(O$80:O$93,$D1262)/$E1262</f>
        <v/>
      </c>
      <c r="P1262" s="32">
        <f>INDEX(P$80:P$93,$D1262)/$E1262</f>
        <v/>
      </c>
      <c r="Q1262" s="32">
        <f>INDEX(Q$80:Q$93,$D1262)/$E1262</f>
        <v/>
      </c>
      <c r="R1262" s="32">
        <f>INDEX(R$80:R$93,$D1262)/$E1262</f>
        <v/>
      </c>
      <c r="S1262" s="32">
        <f>INDEX(S$80:S$93,$D1262)/$E1262</f>
        <v/>
      </c>
      <c r="T1262" s="32">
        <f>INDEX(T$80:T$93,$D1262)/$E1262</f>
        <v/>
      </c>
      <c r="U1262" s="32">
        <f>INDEX(U$80:U$93,$D1262)/$E1262</f>
        <v/>
      </c>
      <c r="V1262" s="32">
        <f>INDEX(V$80:V$93,$D1262)/$E1262</f>
        <v/>
      </c>
      <c r="W1262" s="32">
        <f>INDEX(W$80:W$93,$D1262)/$E1262</f>
        <v/>
      </c>
      <c r="X1262" s="32">
        <f>INDEX(X$80:X$93,$D1262)/$E1262</f>
        <v/>
      </c>
      <c r="Y1262" s="32">
        <f>INDEX(Y$80:Y$93,$D1262)/$E1262</f>
        <v/>
      </c>
      <c r="Z1262" s="32">
        <f>INDEX(Z$80:Z$93,$D1262)/$E1262</f>
        <v/>
      </c>
      <c r="AA1262" s="32">
        <f>INDEX(AA$80:AA$93,$D1262)/$E1262</f>
        <v/>
      </c>
      <c r="AB1262" s="32">
        <f>INDEX(AB$80:AB$93,$D1262)/$E1262</f>
        <v/>
      </c>
      <c r="AC1262" s="32">
        <f>INDEX(AC$80:AC$93,$D1262)/$E1262</f>
        <v/>
      </c>
      <c r="AD1262" s="32">
        <f>INDEX(AD$80:AD$93,$D1262)/$E1262</f>
        <v/>
      </c>
      <c r="AF1262" s="11">
        <f>CodePrefix&amp;$A1262&amp;IF($C1262="","","."&amp;$C1262&amp;"."&amp;$B1262)&amp;INDEX(VarEnd,MATCH($A1262,VarKey,0))&amp;AF$5</f>
        <v/>
      </c>
      <c r="AG1262" s="37">
        <f>INDEX(AG$80:AG$93,$D1262)/$E1262</f>
        <v/>
      </c>
      <c r="AH1262" s="32">
        <f>INDEX(AH$80:AH$93,$D1262)/$E1262</f>
        <v/>
      </c>
      <c r="AI1262" s="32">
        <f>INDEX(AI$80:AI$93,$D1262)/$E1262</f>
        <v/>
      </c>
      <c r="AJ1262" s="32">
        <f>INDEX(AJ$80:AJ$93,$D1262)/$E1262</f>
        <v/>
      </c>
      <c r="AK1262" s="32">
        <f>INDEX(AK$80:AK$93,$D1262)/$E1262</f>
        <v/>
      </c>
      <c r="AL1262" s="32">
        <f>INDEX(AL$80:AL$93,$D1262)/$E1262</f>
        <v/>
      </c>
      <c r="AM1262" s="32">
        <f>INDEX(AM$80:AM$93,$D1262)/$E1262</f>
        <v/>
      </c>
      <c r="AN1262" s="32">
        <f>INDEX(AN$80:AN$93,$D1262)/$E1262</f>
        <v/>
      </c>
      <c r="AO1262" s="32">
        <f>INDEX(AO$80:AO$93,$D1262)/$E1262</f>
        <v/>
      </c>
      <c r="AP1262" s="32">
        <f>INDEX(AP$80:AP$93,$D1262)/$E1262</f>
        <v/>
      </c>
      <c r="AQ1262" s="32">
        <f>INDEX(AQ$80:AQ$93,$D1262)/$E1262</f>
        <v/>
      </c>
      <c r="AR1262" s="32">
        <f>INDEX(AR$80:AR$93,$D1262)/$E1262</f>
        <v/>
      </c>
      <c r="AS1262" s="32">
        <f>INDEX(AS$80:AS$93,$D1262)/$E1262</f>
        <v/>
      </c>
      <c r="AT1262" s="32">
        <f>INDEX(AT$80:AT$93,$D1262)/$E1262</f>
        <v/>
      </c>
      <c r="AU1262" s="32">
        <f>INDEX(AU$80:AU$93,$D1262)/$E1262</f>
        <v/>
      </c>
      <c r="AV1262" s="32">
        <f>INDEX(AV$80:AV$93,$D1262)/$E1262</f>
        <v/>
      </c>
      <c r="AW1262" s="32">
        <f>INDEX(AW$80:AW$93,$D1262)/$E1262</f>
        <v/>
      </c>
      <c r="AX1262" s="32">
        <f>INDEX(AX$80:AX$93,$D1262)/$E1262</f>
        <v/>
      </c>
      <c r="AY1262" s="32">
        <f>INDEX(AY$80:AY$93,$D1262)/$E1262</f>
        <v/>
      </c>
    </row>
    <row r="1263" hidden="1" outlineLevel="2">
      <c r="A1263" s="14" t="inlineStr">
        <is>
          <t>ntx</t>
        </is>
      </c>
      <c r="B1263" s="14" t="inlineStr">
        <is>
          <t>gso</t>
        </is>
      </c>
      <c r="C1263" s="14" t="inlineStr">
        <is>
          <t>avi</t>
        </is>
      </c>
      <c r="D1263" s="32">
        <f>INDEX(Inputs!$N$5:$N$132,MATCH($B1263&amp;"|"&amp;$C1263,Inputs!$A$5:$A$132,0))</f>
        <v/>
      </c>
      <c r="E1263" s="32">
        <f>INDEX(Inputs!$K$5:$K$132,MATCH($B1263&amp;"|"&amp;$C1263,Inputs!$A$5:$A$132,0))</f>
        <v/>
      </c>
      <c r="F1263" s="36" t="n"/>
      <c r="G1263" s="36" t="n"/>
      <c r="H1263" s="14">
        <f>INDEX(VarLab,MATCH($A1263,VarKey,0))&amp;INDEX(MemLab,MATCH($C1263&amp;"|"&amp;$B1263,MemKey,0))</f>
        <v/>
      </c>
      <c r="I1263" s="14">
        <f>INDEX(VarUnit,MATCH($A1263,VarKey,0))</f>
        <v/>
      </c>
      <c r="J1263" s="14">
        <f>INDEX(VarSrc,MATCH($A1263,VarKey,0))</f>
        <v/>
      </c>
      <c r="K1263" s="11">
        <f>CodePrefix&amp;$A1263&amp;IF($C1263="","","."&amp;$C1263&amp;"."&amp;$B1263)&amp;INDEX(VarEnd,MATCH($A1263,VarKey,0))&amp;K$5</f>
        <v/>
      </c>
      <c r="L1263" s="37">
        <f>INDEX(L$80:L$93,$D1263)/$E1263</f>
        <v/>
      </c>
      <c r="M1263" s="32">
        <f>INDEX(M$80:M$93,$D1263)/$E1263</f>
        <v/>
      </c>
      <c r="N1263" s="32">
        <f>INDEX(N$80:N$93,$D1263)/$E1263</f>
        <v/>
      </c>
      <c r="O1263" s="32">
        <f>INDEX(O$80:O$93,$D1263)/$E1263</f>
        <v/>
      </c>
      <c r="P1263" s="32">
        <f>INDEX(P$80:P$93,$D1263)/$E1263</f>
        <v/>
      </c>
      <c r="Q1263" s="32">
        <f>INDEX(Q$80:Q$93,$D1263)/$E1263</f>
        <v/>
      </c>
      <c r="R1263" s="32">
        <f>INDEX(R$80:R$93,$D1263)/$E1263</f>
        <v/>
      </c>
      <c r="S1263" s="32">
        <f>INDEX(S$80:S$93,$D1263)/$E1263</f>
        <v/>
      </c>
      <c r="T1263" s="32">
        <f>INDEX(T$80:T$93,$D1263)/$E1263</f>
        <v/>
      </c>
      <c r="U1263" s="32">
        <f>INDEX(U$80:U$93,$D1263)/$E1263</f>
        <v/>
      </c>
      <c r="V1263" s="32">
        <f>INDEX(V$80:V$93,$D1263)/$E1263</f>
        <v/>
      </c>
      <c r="W1263" s="32">
        <f>INDEX(W$80:W$93,$D1263)/$E1263</f>
        <v/>
      </c>
      <c r="X1263" s="32">
        <f>INDEX(X$80:X$93,$D1263)/$E1263</f>
        <v/>
      </c>
      <c r="Y1263" s="32">
        <f>INDEX(Y$80:Y$93,$D1263)/$E1263</f>
        <v/>
      </c>
      <c r="Z1263" s="32">
        <f>INDEX(Z$80:Z$93,$D1263)/$E1263</f>
        <v/>
      </c>
      <c r="AA1263" s="32">
        <f>INDEX(AA$80:AA$93,$D1263)/$E1263</f>
        <v/>
      </c>
      <c r="AB1263" s="32">
        <f>INDEX(AB$80:AB$93,$D1263)/$E1263</f>
        <v/>
      </c>
      <c r="AC1263" s="32">
        <f>INDEX(AC$80:AC$93,$D1263)/$E1263</f>
        <v/>
      </c>
      <c r="AD1263" s="32">
        <f>INDEX(AD$80:AD$93,$D1263)/$E1263</f>
        <v/>
      </c>
      <c r="AF1263" s="11">
        <f>CodePrefix&amp;$A1263&amp;IF($C1263="","","."&amp;$C1263&amp;"."&amp;$B1263)&amp;INDEX(VarEnd,MATCH($A1263,VarKey,0))&amp;AF$5</f>
        <v/>
      </c>
      <c r="AG1263" s="37">
        <f>INDEX(AG$80:AG$93,$D1263)/$E1263</f>
        <v/>
      </c>
      <c r="AH1263" s="32">
        <f>INDEX(AH$80:AH$93,$D1263)/$E1263</f>
        <v/>
      </c>
      <c r="AI1263" s="32">
        <f>INDEX(AI$80:AI$93,$D1263)/$E1263</f>
        <v/>
      </c>
      <c r="AJ1263" s="32">
        <f>INDEX(AJ$80:AJ$93,$D1263)/$E1263</f>
        <v/>
      </c>
      <c r="AK1263" s="32">
        <f>INDEX(AK$80:AK$93,$D1263)/$E1263</f>
        <v/>
      </c>
      <c r="AL1263" s="32">
        <f>INDEX(AL$80:AL$93,$D1263)/$E1263</f>
        <v/>
      </c>
      <c r="AM1263" s="32">
        <f>INDEX(AM$80:AM$93,$D1263)/$E1263</f>
        <v/>
      </c>
      <c r="AN1263" s="32">
        <f>INDEX(AN$80:AN$93,$D1263)/$E1263</f>
        <v/>
      </c>
      <c r="AO1263" s="32">
        <f>INDEX(AO$80:AO$93,$D1263)/$E1263</f>
        <v/>
      </c>
      <c r="AP1263" s="32">
        <f>INDEX(AP$80:AP$93,$D1263)/$E1263</f>
        <v/>
      </c>
      <c r="AQ1263" s="32">
        <f>INDEX(AQ$80:AQ$93,$D1263)/$E1263</f>
        <v/>
      </c>
      <c r="AR1263" s="32">
        <f>INDEX(AR$80:AR$93,$D1263)/$E1263</f>
        <v/>
      </c>
      <c r="AS1263" s="32">
        <f>INDEX(AS$80:AS$93,$D1263)/$E1263</f>
        <v/>
      </c>
      <c r="AT1263" s="32">
        <f>INDEX(AT$80:AT$93,$D1263)/$E1263</f>
        <v/>
      </c>
      <c r="AU1263" s="32">
        <f>INDEX(AU$80:AU$93,$D1263)/$E1263</f>
        <v/>
      </c>
      <c r="AV1263" s="32">
        <f>INDEX(AV$80:AV$93,$D1263)/$E1263</f>
        <v/>
      </c>
      <c r="AW1263" s="32">
        <f>INDEX(AW$80:AW$93,$D1263)/$E1263</f>
        <v/>
      </c>
      <c r="AX1263" s="32">
        <f>INDEX(AX$80:AX$93,$D1263)/$E1263</f>
        <v/>
      </c>
      <c r="AY1263" s="32">
        <f>INDEX(AY$80:AY$93,$D1263)/$E1263</f>
        <v/>
      </c>
    </row>
    <row r="1264" hidden="1" outlineLevel="2">
      <c r="A1264" s="14" t="inlineStr">
        <is>
          <t>ntx</t>
        </is>
      </c>
      <c r="B1264" s="14" t="inlineStr">
        <is>
          <t>die</t>
        </is>
      </c>
      <c r="C1264" s="14" t="inlineStr">
        <is>
          <t>avi</t>
        </is>
      </c>
      <c r="D1264" s="32">
        <f>INDEX(Inputs!$N$5:$N$132,MATCH($B1264&amp;"|"&amp;$C1264,Inputs!$A$5:$A$132,0))</f>
        <v/>
      </c>
      <c r="E1264" s="32">
        <f>INDEX(Inputs!$K$5:$K$132,MATCH($B1264&amp;"|"&amp;$C1264,Inputs!$A$5:$A$132,0))</f>
        <v/>
      </c>
      <c r="F1264" s="36" t="n"/>
      <c r="G1264" s="36" t="n"/>
      <c r="H1264" s="14">
        <f>INDEX(VarLab,MATCH($A1264,VarKey,0))&amp;INDEX(MemLab,MATCH($C1264&amp;"|"&amp;$B1264,MemKey,0))</f>
        <v/>
      </c>
      <c r="I1264" s="14">
        <f>INDEX(VarUnit,MATCH($A1264,VarKey,0))</f>
        <v/>
      </c>
      <c r="J1264" s="14">
        <f>INDEX(VarSrc,MATCH($A1264,VarKey,0))</f>
        <v/>
      </c>
      <c r="K1264" s="11">
        <f>CodePrefix&amp;$A1264&amp;IF($C1264="","","."&amp;$C1264&amp;"."&amp;$B1264)&amp;INDEX(VarEnd,MATCH($A1264,VarKey,0))&amp;K$5</f>
        <v/>
      </c>
      <c r="L1264" s="37">
        <f>INDEX(L$80:L$93,$D1264)/$E1264</f>
        <v/>
      </c>
      <c r="M1264" s="32">
        <f>INDEX(M$80:M$93,$D1264)/$E1264</f>
        <v/>
      </c>
      <c r="N1264" s="32">
        <f>INDEX(N$80:N$93,$D1264)/$E1264</f>
        <v/>
      </c>
      <c r="O1264" s="32">
        <f>INDEX(O$80:O$93,$D1264)/$E1264</f>
        <v/>
      </c>
      <c r="P1264" s="32">
        <f>INDEX(P$80:P$93,$D1264)/$E1264</f>
        <v/>
      </c>
      <c r="Q1264" s="32">
        <f>INDEX(Q$80:Q$93,$D1264)/$E1264</f>
        <v/>
      </c>
      <c r="R1264" s="32">
        <f>INDEX(R$80:R$93,$D1264)/$E1264</f>
        <v/>
      </c>
      <c r="S1264" s="32">
        <f>INDEX(S$80:S$93,$D1264)/$E1264</f>
        <v/>
      </c>
      <c r="T1264" s="32">
        <f>INDEX(T$80:T$93,$D1264)/$E1264</f>
        <v/>
      </c>
      <c r="U1264" s="32">
        <f>INDEX(U$80:U$93,$D1264)/$E1264</f>
        <v/>
      </c>
      <c r="V1264" s="32">
        <f>INDEX(V$80:V$93,$D1264)/$E1264</f>
        <v/>
      </c>
      <c r="W1264" s="32">
        <f>INDEX(W$80:W$93,$D1264)/$E1264</f>
        <v/>
      </c>
      <c r="X1264" s="32">
        <f>INDEX(X$80:X$93,$D1264)/$E1264</f>
        <v/>
      </c>
      <c r="Y1264" s="32">
        <f>INDEX(Y$80:Y$93,$D1264)/$E1264</f>
        <v/>
      </c>
      <c r="Z1264" s="32">
        <f>INDEX(Z$80:Z$93,$D1264)/$E1264</f>
        <v/>
      </c>
      <c r="AA1264" s="32">
        <f>INDEX(AA$80:AA$93,$D1264)/$E1264</f>
        <v/>
      </c>
      <c r="AB1264" s="32">
        <f>INDEX(AB$80:AB$93,$D1264)/$E1264</f>
        <v/>
      </c>
      <c r="AC1264" s="32">
        <f>INDEX(AC$80:AC$93,$D1264)/$E1264</f>
        <v/>
      </c>
      <c r="AD1264" s="32">
        <f>INDEX(AD$80:AD$93,$D1264)/$E1264</f>
        <v/>
      </c>
      <c r="AF1264" s="11">
        <f>CodePrefix&amp;$A1264&amp;IF($C1264="","","."&amp;$C1264&amp;"."&amp;$B1264)&amp;INDEX(VarEnd,MATCH($A1264,VarKey,0))&amp;AF$5</f>
        <v/>
      </c>
      <c r="AG1264" s="37">
        <f>INDEX(AG$80:AG$93,$D1264)/$E1264</f>
        <v/>
      </c>
      <c r="AH1264" s="32">
        <f>INDEX(AH$80:AH$93,$D1264)/$E1264</f>
        <v/>
      </c>
      <c r="AI1264" s="32">
        <f>INDEX(AI$80:AI$93,$D1264)/$E1264</f>
        <v/>
      </c>
      <c r="AJ1264" s="32">
        <f>INDEX(AJ$80:AJ$93,$D1264)/$E1264</f>
        <v/>
      </c>
      <c r="AK1264" s="32">
        <f>INDEX(AK$80:AK$93,$D1264)/$E1264</f>
        <v/>
      </c>
      <c r="AL1264" s="32">
        <f>INDEX(AL$80:AL$93,$D1264)/$E1264</f>
        <v/>
      </c>
      <c r="AM1264" s="32">
        <f>INDEX(AM$80:AM$93,$D1264)/$E1264</f>
        <v/>
      </c>
      <c r="AN1264" s="32">
        <f>INDEX(AN$80:AN$93,$D1264)/$E1264</f>
        <v/>
      </c>
      <c r="AO1264" s="32">
        <f>INDEX(AO$80:AO$93,$D1264)/$E1264</f>
        <v/>
      </c>
      <c r="AP1264" s="32">
        <f>INDEX(AP$80:AP$93,$D1264)/$E1264</f>
        <v/>
      </c>
      <c r="AQ1264" s="32">
        <f>INDEX(AQ$80:AQ$93,$D1264)/$E1264</f>
        <v/>
      </c>
      <c r="AR1264" s="32">
        <f>INDEX(AR$80:AR$93,$D1264)/$E1264</f>
        <v/>
      </c>
      <c r="AS1264" s="32">
        <f>INDEX(AS$80:AS$93,$D1264)/$E1264</f>
        <v/>
      </c>
      <c r="AT1264" s="32">
        <f>INDEX(AT$80:AT$93,$D1264)/$E1264</f>
        <v/>
      </c>
      <c r="AU1264" s="32">
        <f>INDEX(AU$80:AU$93,$D1264)/$E1264</f>
        <v/>
      </c>
      <c r="AV1264" s="32">
        <f>INDEX(AV$80:AV$93,$D1264)/$E1264</f>
        <v/>
      </c>
      <c r="AW1264" s="32">
        <f>INDEX(AW$80:AW$93,$D1264)/$E1264</f>
        <v/>
      </c>
      <c r="AX1264" s="32">
        <f>INDEX(AX$80:AX$93,$D1264)/$E1264</f>
        <v/>
      </c>
      <c r="AY1264" s="32">
        <f>INDEX(AY$80:AY$93,$D1264)/$E1264</f>
        <v/>
      </c>
    </row>
    <row r="1265" hidden="1" outlineLevel="2">
      <c r="A1265" s="14" t="inlineStr">
        <is>
          <t>ntx</t>
        </is>
      </c>
      <c r="B1265" s="14" t="inlineStr">
        <is>
          <t>lpg</t>
        </is>
      </c>
      <c r="C1265" s="14" t="inlineStr">
        <is>
          <t>avi</t>
        </is>
      </c>
      <c r="D1265" s="32">
        <f>INDEX(Inputs!$N$5:$N$132,MATCH($B1265&amp;"|"&amp;$C1265,Inputs!$A$5:$A$132,0))</f>
        <v/>
      </c>
      <c r="E1265" s="32">
        <f>INDEX(Inputs!$K$5:$K$132,MATCH($B1265&amp;"|"&amp;$C1265,Inputs!$A$5:$A$132,0))</f>
        <v/>
      </c>
      <c r="F1265" s="36" t="n"/>
      <c r="G1265" s="36" t="n"/>
      <c r="H1265" s="14">
        <f>INDEX(VarLab,MATCH($A1265,VarKey,0))&amp;INDEX(MemLab,MATCH($C1265&amp;"|"&amp;$B1265,MemKey,0))</f>
        <v/>
      </c>
      <c r="I1265" s="14">
        <f>INDEX(VarUnit,MATCH($A1265,VarKey,0))</f>
        <v/>
      </c>
      <c r="J1265" s="14">
        <f>INDEX(VarSrc,MATCH($A1265,VarKey,0))</f>
        <v/>
      </c>
      <c r="K1265" s="11">
        <f>CodePrefix&amp;$A1265&amp;IF($C1265="","","."&amp;$C1265&amp;"."&amp;$B1265)&amp;INDEX(VarEnd,MATCH($A1265,VarKey,0))&amp;K$5</f>
        <v/>
      </c>
      <c r="L1265" s="37">
        <f>INDEX(L$80:L$93,$D1265)/$E1265</f>
        <v/>
      </c>
      <c r="M1265" s="32">
        <f>INDEX(M$80:M$93,$D1265)/$E1265</f>
        <v/>
      </c>
      <c r="N1265" s="32">
        <f>INDEX(N$80:N$93,$D1265)/$E1265</f>
        <v/>
      </c>
      <c r="O1265" s="32">
        <f>INDEX(O$80:O$93,$D1265)/$E1265</f>
        <v/>
      </c>
      <c r="P1265" s="32">
        <f>INDEX(P$80:P$93,$D1265)/$E1265</f>
        <v/>
      </c>
      <c r="Q1265" s="32">
        <f>INDEX(Q$80:Q$93,$D1265)/$E1265</f>
        <v/>
      </c>
      <c r="R1265" s="32">
        <f>INDEX(R$80:R$93,$D1265)/$E1265</f>
        <v/>
      </c>
      <c r="S1265" s="32">
        <f>INDEX(S$80:S$93,$D1265)/$E1265</f>
        <v/>
      </c>
      <c r="T1265" s="32">
        <f>INDEX(T$80:T$93,$D1265)/$E1265</f>
        <v/>
      </c>
      <c r="U1265" s="32">
        <f>INDEX(U$80:U$93,$D1265)/$E1265</f>
        <v/>
      </c>
      <c r="V1265" s="32">
        <f>INDEX(V$80:V$93,$D1265)/$E1265</f>
        <v/>
      </c>
      <c r="W1265" s="32">
        <f>INDEX(W$80:W$93,$D1265)/$E1265</f>
        <v/>
      </c>
      <c r="X1265" s="32">
        <f>INDEX(X$80:X$93,$D1265)/$E1265</f>
        <v/>
      </c>
      <c r="Y1265" s="32">
        <f>INDEX(Y$80:Y$93,$D1265)/$E1265</f>
        <v/>
      </c>
      <c r="Z1265" s="32">
        <f>INDEX(Z$80:Z$93,$D1265)/$E1265</f>
        <v/>
      </c>
      <c r="AA1265" s="32">
        <f>INDEX(AA$80:AA$93,$D1265)/$E1265</f>
        <v/>
      </c>
      <c r="AB1265" s="32">
        <f>INDEX(AB$80:AB$93,$D1265)/$E1265</f>
        <v/>
      </c>
      <c r="AC1265" s="32">
        <f>INDEX(AC$80:AC$93,$D1265)/$E1265</f>
        <v/>
      </c>
      <c r="AD1265" s="32">
        <f>INDEX(AD$80:AD$93,$D1265)/$E1265</f>
        <v/>
      </c>
      <c r="AF1265" s="11">
        <f>CodePrefix&amp;$A1265&amp;IF($C1265="","","."&amp;$C1265&amp;"."&amp;$B1265)&amp;INDEX(VarEnd,MATCH($A1265,VarKey,0))&amp;AF$5</f>
        <v/>
      </c>
      <c r="AG1265" s="37">
        <f>INDEX(AG$80:AG$93,$D1265)/$E1265</f>
        <v/>
      </c>
      <c r="AH1265" s="32">
        <f>INDEX(AH$80:AH$93,$D1265)/$E1265</f>
        <v/>
      </c>
      <c r="AI1265" s="32">
        <f>INDEX(AI$80:AI$93,$D1265)/$E1265</f>
        <v/>
      </c>
      <c r="AJ1265" s="32">
        <f>INDEX(AJ$80:AJ$93,$D1265)/$E1265</f>
        <v/>
      </c>
      <c r="AK1265" s="32">
        <f>INDEX(AK$80:AK$93,$D1265)/$E1265</f>
        <v/>
      </c>
      <c r="AL1265" s="32">
        <f>INDEX(AL$80:AL$93,$D1265)/$E1265</f>
        <v/>
      </c>
      <c r="AM1265" s="32">
        <f>INDEX(AM$80:AM$93,$D1265)/$E1265</f>
        <v/>
      </c>
      <c r="AN1265" s="32">
        <f>INDEX(AN$80:AN$93,$D1265)/$E1265</f>
        <v/>
      </c>
      <c r="AO1265" s="32">
        <f>INDEX(AO$80:AO$93,$D1265)/$E1265</f>
        <v/>
      </c>
      <c r="AP1265" s="32">
        <f>INDEX(AP$80:AP$93,$D1265)/$E1265</f>
        <v/>
      </c>
      <c r="AQ1265" s="32">
        <f>INDEX(AQ$80:AQ$93,$D1265)/$E1265</f>
        <v/>
      </c>
      <c r="AR1265" s="32">
        <f>INDEX(AR$80:AR$93,$D1265)/$E1265</f>
        <v/>
      </c>
      <c r="AS1265" s="32">
        <f>INDEX(AS$80:AS$93,$D1265)/$E1265</f>
        <v/>
      </c>
      <c r="AT1265" s="32">
        <f>INDEX(AT$80:AT$93,$D1265)/$E1265</f>
        <v/>
      </c>
      <c r="AU1265" s="32">
        <f>INDEX(AU$80:AU$93,$D1265)/$E1265</f>
        <v/>
      </c>
      <c r="AV1265" s="32">
        <f>INDEX(AV$80:AV$93,$D1265)/$E1265</f>
        <v/>
      </c>
      <c r="AW1265" s="32">
        <f>INDEX(AW$80:AW$93,$D1265)/$E1265</f>
        <v/>
      </c>
      <c r="AX1265" s="32">
        <f>INDEX(AX$80:AX$93,$D1265)/$E1265</f>
        <v/>
      </c>
      <c r="AY1265" s="32">
        <f>INDEX(AY$80:AY$93,$D1265)/$E1265</f>
        <v/>
      </c>
    </row>
    <row r="1266" hidden="1" outlineLevel="2">
      <c r="A1266" s="14" t="inlineStr">
        <is>
          <t>ntx</t>
        </is>
      </c>
      <c r="B1266" s="14" t="inlineStr">
        <is>
          <t>ker</t>
        </is>
      </c>
      <c r="C1266" s="14" t="inlineStr">
        <is>
          <t>avi</t>
        </is>
      </c>
      <c r="D1266" s="32">
        <f>INDEX(Inputs!$N$5:$N$132,MATCH($B1266&amp;"|"&amp;$C1266,Inputs!$A$5:$A$132,0))</f>
        <v/>
      </c>
      <c r="E1266" s="32">
        <f>INDEX(Inputs!$K$5:$K$132,MATCH($B1266&amp;"|"&amp;$C1266,Inputs!$A$5:$A$132,0))</f>
        <v/>
      </c>
      <c r="F1266" s="36" t="n"/>
      <c r="G1266" s="36" t="n"/>
      <c r="H1266" s="14">
        <f>INDEX(VarLab,MATCH($A1266,VarKey,0))&amp;INDEX(MemLab,MATCH($C1266&amp;"|"&amp;$B1266,MemKey,0))</f>
        <v/>
      </c>
      <c r="I1266" s="14">
        <f>INDEX(VarUnit,MATCH($A1266,VarKey,0))</f>
        <v/>
      </c>
      <c r="J1266" s="14">
        <f>INDEX(VarSrc,MATCH($A1266,VarKey,0))</f>
        <v/>
      </c>
      <c r="K1266" s="11">
        <f>CodePrefix&amp;$A1266&amp;IF($C1266="","","."&amp;$C1266&amp;"."&amp;$B1266)&amp;INDEX(VarEnd,MATCH($A1266,VarKey,0))&amp;K$5</f>
        <v/>
      </c>
      <c r="L1266" s="37">
        <f>INDEX(L$80:L$93,$D1266)/$E1266</f>
        <v/>
      </c>
      <c r="M1266" s="32">
        <f>INDEX(M$80:M$93,$D1266)/$E1266</f>
        <v/>
      </c>
      <c r="N1266" s="32">
        <f>INDEX(N$80:N$93,$D1266)/$E1266</f>
        <v/>
      </c>
      <c r="O1266" s="32">
        <f>INDEX(O$80:O$93,$D1266)/$E1266</f>
        <v/>
      </c>
      <c r="P1266" s="32">
        <f>INDEX(P$80:P$93,$D1266)/$E1266</f>
        <v/>
      </c>
      <c r="Q1266" s="32">
        <f>INDEX(Q$80:Q$93,$D1266)/$E1266</f>
        <v/>
      </c>
      <c r="R1266" s="32">
        <f>INDEX(R$80:R$93,$D1266)/$E1266</f>
        <v/>
      </c>
      <c r="S1266" s="32">
        <f>INDEX(S$80:S$93,$D1266)/$E1266</f>
        <v/>
      </c>
      <c r="T1266" s="32">
        <f>INDEX(T$80:T$93,$D1266)/$E1266</f>
        <v/>
      </c>
      <c r="U1266" s="32">
        <f>INDEX(U$80:U$93,$D1266)/$E1266</f>
        <v/>
      </c>
      <c r="V1266" s="32">
        <f>INDEX(V$80:V$93,$D1266)/$E1266</f>
        <v/>
      </c>
      <c r="W1266" s="32">
        <f>INDEX(W$80:W$93,$D1266)/$E1266</f>
        <v/>
      </c>
      <c r="X1266" s="32">
        <f>INDEX(X$80:X$93,$D1266)/$E1266</f>
        <v/>
      </c>
      <c r="Y1266" s="32">
        <f>INDEX(Y$80:Y$93,$D1266)/$E1266</f>
        <v/>
      </c>
      <c r="Z1266" s="32">
        <f>INDEX(Z$80:Z$93,$D1266)/$E1266</f>
        <v/>
      </c>
      <c r="AA1266" s="32">
        <f>INDEX(AA$80:AA$93,$D1266)/$E1266</f>
        <v/>
      </c>
      <c r="AB1266" s="32">
        <f>INDEX(AB$80:AB$93,$D1266)/$E1266</f>
        <v/>
      </c>
      <c r="AC1266" s="32">
        <f>INDEX(AC$80:AC$93,$D1266)/$E1266</f>
        <v/>
      </c>
      <c r="AD1266" s="32">
        <f>INDEX(AD$80:AD$93,$D1266)/$E1266</f>
        <v/>
      </c>
      <c r="AF1266" s="11">
        <f>CodePrefix&amp;$A1266&amp;IF($C1266="","","."&amp;$C1266&amp;"."&amp;$B1266)&amp;INDEX(VarEnd,MATCH($A1266,VarKey,0))&amp;AF$5</f>
        <v/>
      </c>
      <c r="AG1266" s="37">
        <f>INDEX(AG$80:AG$93,$D1266)/$E1266</f>
        <v/>
      </c>
      <c r="AH1266" s="32">
        <f>INDEX(AH$80:AH$93,$D1266)/$E1266</f>
        <v/>
      </c>
      <c r="AI1266" s="32">
        <f>INDEX(AI$80:AI$93,$D1266)/$E1266</f>
        <v/>
      </c>
      <c r="AJ1266" s="32">
        <f>INDEX(AJ$80:AJ$93,$D1266)/$E1266</f>
        <v/>
      </c>
      <c r="AK1266" s="32">
        <f>INDEX(AK$80:AK$93,$D1266)/$E1266</f>
        <v/>
      </c>
      <c r="AL1266" s="32">
        <f>INDEX(AL$80:AL$93,$D1266)/$E1266</f>
        <v/>
      </c>
      <c r="AM1266" s="32">
        <f>INDEX(AM$80:AM$93,$D1266)/$E1266</f>
        <v/>
      </c>
      <c r="AN1266" s="32">
        <f>INDEX(AN$80:AN$93,$D1266)/$E1266</f>
        <v/>
      </c>
      <c r="AO1266" s="32">
        <f>INDEX(AO$80:AO$93,$D1266)/$E1266</f>
        <v/>
      </c>
      <c r="AP1266" s="32">
        <f>INDEX(AP$80:AP$93,$D1266)/$E1266</f>
        <v/>
      </c>
      <c r="AQ1266" s="32">
        <f>INDEX(AQ$80:AQ$93,$D1266)/$E1266</f>
        <v/>
      </c>
      <c r="AR1266" s="32">
        <f>INDEX(AR$80:AR$93,$D1266)/$E1266</f>
        <v/>
      </c>
      <c r="AS1266" s="32">
        <f>INDEX(AS$80:AS$93,$D1266)/$E1266</f>
        <v/>
      </c>
      <c r="AT1266" s="32">
        <f>INDEX(AT$80:AT$93,$D1266)/$E1266</f>
        <v/>
      </c>
      <c r="AU1266" s="32">
        <f>INDEX(AU$80:AU$93,$D1266)/$E1266</f>
        <v/>
      </c>
      <c r="AV1266" s="32">
        <f>INDEX(AV$80:AV$93,$D1266)/$E1266</f>
        <v/>
      </c>
      <c r="AW1266" s="32">
        <f>INDEX(AW$80:AW$93,$D1266)/$E1266</f>
        <v/>
      </c>
      <c r="AX1266" s="32">
        <f>INDEX(AX$80:AX$93,$D1266)/$E1266</f>
        <v/>
      </c>
      <c r="AY1266" s="32">
        <f>INDEX(AY$80:AY$93,$D1266)/$E1266</f>
        <v/>
      </c>
    </row>
    <row r="1267" hidden="1" outlineLevel="2">
      <c r="A1267" s="14" t="inlineStr">
        <is>
          <t>ntx</t>
        </is>
      </c>
      <c r="B1267" s="14" t="inlineStr">
        <is>
          <t>oop</t>
        </is>
      </c>
      <c r="C1267" s="14" t="inlineStr">
        <is>
          <t>avi</t>
        </is>
      </c>
      <c r="D1267" s="32">
        <f>INDEX(Inputs!$N$5:$N$132,MATCH($B1267&amp;"|"&amp;$C1267,Inputs!$A$5:$A$132,0))</f>
        <v/>
      </c>
      <c r="E1267" s="32">
        <f>INDEX(Inputs!$K$5:$K$132,MATCH($B1267&amp;"|"&amp;$C1267,Inputs!$A$5:$A$132,0))</f>
        <v/>
      </c>
      <c r="F1267" s="36" t="n"/>
      <c r="G1267" s="36" t="n"/>
      <c r="H1267" s="14">
        <f>INDEX(VarLab,MATCH($A1267,VarKey,0))&amp;INDEX(MemLab,MATCH($C1267&amp;"|"&amp;$B1267,MemKey,0))</f>
        <v/>
      </c>
      <c r="I1267" s="14">
        <f>INDEX(VarUnit,MATCH($A1267,VarKey,0))</f>
        <v/>
      </c>
      <c r="J1267" s="14">
        <f>INDEX(VarSrc,MATCH($A1267,VarKey,0))</f>
        <v/>
      </c>
      <c r="K1267" s="11">
        <f>CodePrefix&amp;$A1267&amp;IF($C1267="","","."&amp;$C1267&amp;"."&amp;$B1267)&amp;INDEX(VarEnd,MATCH($A1267,VarKey,0))&amp;K$5</f>
        <v/>
      </c>
      <c r="L1267" s="37">
        <f>INDEX(L$80:L$93,$D1267)/$E1267</f>
        <v/>
      </c>
      <c r="M1267" s="32">
        <f>INDEX(M$80:M$93,$D1267)/$E1267</f>
        <v/>
      </c>
      <c r="N1267" s="32">
        <f>INDEX(N$80:N$93,$D1267)/$E1267</f>
        <v/>
      </c>
      <c r="O1267" s="32">
        <f>INDEX(O$80:O$93,$D1267)/$E1267</f>
        <v/>
      </c>
      <c r="P1267" s="32">
        <f>INDEX(P$80:P$93,$D1267)/$E1267</f>
        <v/>
      </c>
      <c r="Q1267" s="32">
        <f>INDEX(Q$80:Q$93,$D1267)/$E1267</f>
        <v/>
      </c>
      <c r="R1267" s="32">
        <f>INDEX(R$80:R$93,$D1267)/$E1267</f>
        <v/>
      </c>
      <c r="S1267" s="32">
        <f>INDEX(S$80:S$93,$D1267)/$E1267</f>
        <v/>
      </c>
      <c r="T1267" s="32">
        <f>INDEX(T$80:T$93,$D1267)/$E1267</f>
        <v/>
      </c>
      <c r="U1267" s="32">
        <f>INDEX(U$80:U$93,$D1267)/$E1267</f>
        <v/>
      </c>
      <c r="V1267" s="32">
        <f>INDEX(V$80:V$93,$D1267)/$E1267</f>
        <v/>
      </c>
      <c r="W1267" s="32">
        <f>INDEX(W$80:W$93,$D1267)/$E1267</f>
        <v/>
      </c>
      <c r="X1267" s="32">
        <f>INDEX(X$80:X$93,$D1267)/$E1267</f>
        <v/>
      </c>
      <c r="Y1267" s="32">
        <f>INDEX(Y$80:Y$93,$D1267)/$E1267</f>
        <v/>
      </c>
      <c r="Z1267" s="32">
        <f>INDEX(Z$80:Z$93,$D1267)/$E1267</f>
        <v/>
      </c>
      <c r="AA1267" s="32">
        <f>INDEX(AA$80:AA$93,$D1267)/$E1267</f>
        <v/>
      </c>
      <c r="AB1267" s="32">
        <f>INDEX(AB$80:AB$93,$D1267)/$E1267</f>
        <v/>
      </c>
      <c r="AC1267" s="32">
        <f>INDEX(AC$80:AC$93,$D1267)/$E1267</f>
        <v/>
      </c>
      <c r="AD1267" s="32">
        <f>INDEX(AD$80:AD$93,$D1267)/$E1267</f>
        <v/>
      </c>
      <c r="AF1267" s="11">
        <f>CodePrefix&amp;$A1267&amp;IF($C1267="","","."&amp;$C1267&amp;"."&amp;$B1267)&amp;INDEX(VarEnd,MATCH($A1267,VarKey,0))&amp;AF$5</f>
        <v/>
      </c>
      <c r="AG1267" s="37">
        <f>INDEX(AG$80:AG$93,$D1267)/$E1267</f>
        <v/>
      </c>
      <c r="AH1267" s="32">
        <f>INDEX(AH$80:AH$93,$D1267)/$E1267</f>
        <v/>
      </c>
      <c r="AI1267" s="32">
        <f>INDEX(AI$80:AI$93,$D1267)/$E1267</f>
        <v/>
      </c>
      <c r="AJ1267" s="32">
        <f>INDEX(AJ$80:AJ$93,$D1267)/$E1267</f>
        <v/>
      </c>
      <c r="AK1267" s="32">
        <f>INDEX(AK$80:AK$93,$D1267)/$E1267</f>
        <v/>
      </c>
      <c r="AL1267" s="32">
        <f>INDEX(AL$80:AL$93,$D1267)/$E1267</f>
        <v/>
      </c>
      <c r="AM1267" s="32">
        <f>INDEX(AM$80:AM$93,$D1267)/$E1267</f>
        <v/>
      </c>
      <c r="AN1267" s="32">
        <f>INDEX(AN$80:AN$93,$D1267)/$E1267</f>
        <v/>
      </c>
      <c r="AO1267" s="32">
        <f>INDEX(AO$80:AO$93,$D1267)/$E1267</f>
        <v/>
      </c>
      <c r="AP1267" s="32">
        <f>INDEX(AP$80:AP$93,$D1267)/$E1267</f>
        <v/>
      </c>
      <c r="AQ1267" s="32">
        <f>INDEX(AQ$80:AQ$93,$D1267)/$E1267</f>
        <v/>
      </c>
      <c r="AR1267" s="32">
        <f>INDEX(AR$80:AR$93,$D1267)/$E1267</f>
        <v/>
      </c>
      <c r="AS1267" s="32">
        <f>INDEX(AS$80:AS$93,$D1267)/$E1267</f>
        <v/>
      </c>
      <c r="AT1267" s="32">
        <f>INDEX(AT$80:AT$93,$D1267)/$E1267</f>
        <v/>
      </c>
      <c r="AU1267" s="32">
        <f>INDEX(AU$80:AU$93,$D1267)/$E1267</f>
        <v/>
      </c>
      <c r="AV1267" s="32">
        <f>INDEX(AV$80:AV$93,$D1267)/$E1267</f>
        <v/>
      </c>
      <c r="AW1267" s="32">
        <f>INDEX(AW$80:AW$93,$D1267)/$E1267</f>
        <v/>
      </c>
      <c r="AX1267" s="32">
        <f>INDEX(AX$80:AX$93,$D1267)/$E1267</f>
        <v/>
      </c>
      <c r="AY1267" s="32">
        <f>INDEX(AY$80:AY$93,$D1267)/$E1267</f>
        <v/>
      </c>
    </row>
    <row r="1268" hidden="1" outlineLevel="2">
      <c r="A1268" s="14" t="inlineStr">
        <is>
          <t>ntx</t>
        </is>
      </c>
      <c r="B1268" s="14" t="inlineStr">
        <is>
          <t>bio</t>
        </is>
      </c>
      <c r="C1268" s="14" t="inlineStr">
        <is>
          <t>avi</t>
        </is>
      </c>
      <c r="D1268" s="32">
        <f>INDEX(Inputs!$N$5:$N$132,MATCH($B1268&amp;"|"&amp;$C1268,Inputs!$A$5:$A$132,0))</f>
        <v/>
      </c>
      <c r="E1268" s="32">
        <f>INDEX(Inputs!$K$5:$K$132,MATCH($B1268&amp;"|"&amp;$C1268,Inputs!$A$5:$A$132,0))</f>
        <v/>
      </c>
      <c r="F1268" s="36" t="n"/>
      <c r="G1268" s="36" t="n"/>
      <c r="H1268" s="14">
        <f>INDEX(VarLab,MATCH($A1268,VarKey,0))&amp;INDEX(MemLab,MATCH($C1268&amp;"|"&amp;$B1268,MemKey,0))</f>
        <v/>
      </c>
      <c r="I1268" s="14">
        <f>INDEX(VarUnit,MATCH($A1268,VarKey,0))</f>
        <v/>
      </c>
      <c r="J1268" s="14">
        <f>INDEX(VarSrc,MATCH($A1268,VarKey,0))</f>
        <v/>
      </c>
      <c r="K1268" s="11">
        <f>CodePrefix&amp;$A1268&amp;IF($C1268="","","."&amp;$C1268&amp;"."&amp;$B1268)&amp;INDEX(VarEnd,MATCH($A1268,VarKey,0))&amp;K$5</f>
        <v/>
      </c>
      <c r="L1268" s="37">
        <f>INDEX(L$80:L$93,$D1268)/$E1268</f>
        <v/>
      </c>
      <c r="M1268" s="32">
        <f>INDEX(M$80:M$93,$D1268)/$E1268</f>
        <v/>
      </c>
      <c r="N1268" s="32">
        <f>INDEX(N$80:N$93,$D1268)/$E1268</f>
        <v/>
      </c>
      <c r="O1268" s="32">
        <f>INDEX(O$80:O$93,$D1268)/$E1268</f>
        <v/>
      </c>
      <c r="P1268" s="32">
        <f>INDEX(P$80:P$93,$D1268)/$E1268</f>
        <v/>
      </c>
      <c r="Q1268" s="32">
        <f>INDEX(Q$80:Q$93,$D1268)/$E1268</f>
        <v/>
      </c>
      <c r="R1268" s="32">
        <f>INDEX(R$80:R$93,$D1268)/$E1268</f>
        <v/>
      </c>
      <c r="S1268" s="32">
        <f>INDEX(S$80:S$93,$D1268)/$E1268</f>
        <v/>
      </c>
      <c r="T1268" s="32">
        <f>INDEX(T$80:T$93,$D1268)/$E1268</f>
        <v/>
      </c>
      <c r="U1268" s="32">
        <f>INDEX(U$80:U$93,$D1268)/$E1268</f>
        <v/>
      </c>
      <c r="V1268" s="32">
        <f>INDEX(V$80:V$93,$D1268)/$E1268</f>
        <v/>
      </c>
      <c r="W1268" s="32">
        <f>INDEX(W$80:W$93,$D1268)/$E1268</f>
        <v/>
      </c>
      <c r="X1268" s="32">
        <f>INDEX(X$80:X$93,$D1268)/$E1268</f>
        <v/>
      </c>
      <c r="Y1268" s="32">
        <f>INDEX(Y$80:Y$93,$D1268)/$E1268</f>
        <v/>
      </c>
      <c r="Z1268" s="32">
        <f>INDEX(Z$80:Z$93,$D1268)/$E1268</f>
        <v/>
      </c>
      <c r="AA1268" s="32">
        <f>INDEX(AA$80:AA$93,$D1268)/$E1268</f>
        <v/>
      </c>
      <c r="AB1268" s="32">
        <f>INDEX(AB$80:AB$93,$D1268)/$E1268</f>
        <v/>
      </c>
      <c r="AC1268" s="32">
        <f>INDEX(AC$80:AC$93,$D1268)/$E1268</f>
        <v/>
      </c>
      <c r="AD1268" s="32">
        <f>INDEX(AD$80:AD$93,$D1268)/$E1268</f>
        <v/>
      </c>
      <c r="AF1268" s="11">
        <f>CodePrefix&amp;$A1268&amp;IF($C1268="","","."&amp;$C1268&amp;"."&amp;$B1268)&amp;INDEX(VarEnd,MATCH($A1268,VarKey,0))&amp;AF$5</f>
        <v/>
      </c>
      <c r="AG1268" s="37">
        <f>INDEX(AG$80:AG$93,$D1268)/$E1268</f>
        <v/>
      </c>
      <c r="AH1268" s="32">
        <f>INDEX(AH$80:AH$93,$D1268)/$E1268</f>
        <v/>
      </c>
      <c r="AI1268" s="32">
        <f>INDEX(AI$80:AI$93,$D1268)/$E1268</f>
        <v/>
      </c>
      <c r="AJ1268" s="32">
        <f>INDEX(AJ$80:AJ$93,$D1268)/$E1268</f>
        <v/>
      </c>
      <c r="AK1268" s="32">
        <f>INDEX(AK$80:AK$93,$D1268)/$E1268</f>
        <v/>
      </c>
      <c r="AL1268" s="32">
        <f>INDEX(AL$80:AL$93,$D1268)/$E1268</f>
        <v/>
      </c>
      <c r="AM1268" s="32">
        <f>INDEX(AM$80:AM$93,$D1268)/$E1268</f>
        <v/>
      </c>
      <c r="AN1268" s="32">
        <f>INDEX(AN$80:AN$93,$D1268)/$E1268</f>
        <v/>
      </c>
      <c r="AO1268" s="32">
        <f>INDEX(AO$80:AO$93,$D1268)/$E1268</f>
        <v/>
      </c>
      <c r="AP1268" s="32">
        <f>INDEX(AP$80:AP$93,$D1268)/$E1268</f>
        <v/>
      </c>
      <c r="AQ1268" s="32">
        <f>INDEX(AQ$80:AQ$93,$D1268)/$E1268</f>
        <v/>
      </c>
      <c r="AR1268" s="32">
        <f>INDEX(AR$80:AR$93,$D1268)/$E1268</f>
        <v/>
      </c>
      <c r="AS1268" s="32">
        <f>INDEX(AS$80:AS$93,$D1268)/$E1268</f>
        <v/>
      </c>
      <c r="AT1268" s="32">
        <f>INDEX(AT$80:AT$93,$D1268)/$E1268</f>
        <v/>
      </c>
      <c r="AU1268" s="32">
        <f>INDEX(AU$80:AU$93,$D1268)/$E1268</f>
        <v/>
      </c>
      <c r="AV1268" s="32">
        <f>INDEX(AV$80:AV$93,$D1268)/$E1268</f>
        <v/>
      </c>
      <c r="AW1268" s="32">
        <f>INDEX(AW$80:AW$93,$D1268)/$E1268</f>
        <v/>
      </c>
      <c r="AX1268" s="32">
        <f>INDEX(AX$80:AX$93,$D1268)/$E1268</f>
        <v/>
      </c>
      <c r="AY1268" s="32">
        <f>INDEX(AY$80:AY$93,$D1268)/$E1268</f>
        <v/>
      </c>
    </row>
    <row r="1269" hidden="1" outlineLevel="2"/>
    <row r="1270" hidden="1" outlineLevel="2">
      <c r="A1270" s="14" t="inlineStr">
        <is>
          <t>nce</t>
        </is>
      </c>
      <c r="B1270" s="14" t="inlineStr">
        <is>
          <t>coa</t>
        </is>
      </c>
      <c r="C1270" s="14" t="inlineStr">
        <is>
          <t>avi</t>
        </is>
      </c>
      <c r="D1270" s="36" t="n"/>
      <c r="E1270" s="36" t="n"/>
      <c r="F1270" s="36" t="n"/>
      <c r="G1270" s="36" t="n"/>
      <c r="H1270" s="14">
        <f>INDEX(VarLab,MATCH($A1270,VarKey,0))&amp;INDEX(MemLab,MATCH($C1270&amp;"|"&amp;$B1270,MemKey,0))</f>
        <v/>
      </c>
      <c r="I1270" s="14">
        <f>INDEX(VarUnit,MATCH($A1270,VarKey,0))</f>
        <v/>
      </c>
      <c r="J1270" s="14">
        <f>INDEX(VarSrc,MATCH($A1270,VarKey,0))</f>
        <v/>
      </c>
      <c r="K1270" s="11">
        <f>CodePrefix&amp;$A1270&amp;IF($C1270="","","."&amp;$C1270&amp;"."&amp;$B1270)&amp;INDEX(VarEnd,MATCH($A1270,VarKey,0))&amp;K$5</f>
        <v/>
      </c>
      <c r="L1270" s="37">
        <f>L1243+L1252+L1261</f>
        <v/>
      </c>
      <c r="M1270" s="32">
        <f>M1243+M1252+M1261</f>
        <v/>
      </c>
      <c r="N1270" s="32">
        <f>N1243+N1252+N1261</f>
        <v/>
      </c>
      <c r="O1270" s="32">
        <f>O1243+O1252+O1261</f>
        <v/>
      </c>
      <c r="P1270" s="32">
        <f>P1243+P1252+P1261</f>
        <v/>
      </c>
      <c r="Q1270" s="32">
        <f>Q1243+Q1252+Q1261</f>
        <v/>
      </c>
      <c r="R1270" s="32">
        <f>R1243+R1252+R1261</f>
        <v/>
      </c>
      <c r="S1270" s="32">
        <f>S1243+S1252+S1261</f>
        <v/>
      </c>
      <c r="T1270" s="32">
        <f>T1243+T1252+T1261</f>
        <v/>
      </c>
      <c r="U1270" s="32">
        <f>U1243+U1252+U1261</f>
        <v/>
      </c>
      <c r="V1270" s="32">
        <f>V1243+V1252+V1261</f>
        <v/>
      </c>
      <c r="W1270" s="32">
        <f>W1243+W1252+W1261</f>
        <v/>
      </c>
      <c r="X1270" s="32">
        <f>X1243+X1252+X1261</f>
        <v/>
      </c>
      <c r="Y1270" s="32">
        <f>Y1243+Y1252+Y1261</f>
        <v/>
      </c>
      <c r="Z1270" s="32">
        <f>Z1243+Z1252+Z1261</f>
        <v/>
      </c>
      <c r="AA1270" s="32">
        <f>AA1243+AA1252+AA1261</f>
        <v/>
      </c>
      <c r="AB1270" s="32">
        <f>AB1243+AB1252+AB1261</f>
        <v/>
      </c>
      <c r="AC1270" s="32">
        <f>AC1243+AC1252+AC1261</f>
        <v/>
      </c>
      <c r="AD1270" s="32">
        <f>AD1243+AD1252+AD1261</f>
        <v/>
      </c>
      <c r="AF1270" s="11">
        <f>CodePrefix&amp;$A1270&amp;IF($C1270="","","."&amp;$C1270&amp;"."&amp;$B1270)&amp;INDEX(VarEnd,MATCH($A1270,VarKey,0))&amp;AF$5</f>
        <v/>
      </c>
      <c r="AG1270" s="37">
        <f>AG1243+AG1252+AG1261</f>
        <v/>
      </c>
      <c r="AH1270" s="32">
        <f>AH1243+AH1252+AH1261</f>
        <v/>
      </c>
      <c r="AI1270" s="32">
        <f>AI1243+AI1252+AI1261</f>
        <v/>
      </c>
      <c r="AJ1270" s="32">
        <f>AJ1243+AJ1252+AJ1261</f>
        <v/>
      </c>
      <c r="AK1270" s="32">
        <f>AK1243+AK1252+AK1261</f>
        <v/>
      </c>
      <c r="AL1270" s="32">
        <f>AL1243+AL1252+AL1261</f>
        <v/>
      </c>
      <c r="AM1270" s="32">
        <f>AM1243+AM1252+AM1261</f>
        <v/>
      </c>
      <c r="AN1270" s="32">
        <f>AN1243+AN1252+AN1261</f>
        <v/>
      </c>
      <c r="AO1270" s="32">
        <f>AO1243+AO1252+AO1261</f>
        <v/>
      </c>
      <c r="AP1270" s="32">
        <f>AP1243+AP1252+AP1261</f>
        <v/>
      </c>
      <c r="AQ1270" s="32">
        <f>AQ1243+AQ1252+AQ1261</f>
        <v/>
      </c>
      <c r="AR1270" s="32">
        <f>AR1243+AR1252+AR1261</f>
        <v/>
      </c>
      <c r="AS1270" s="32">
        <f>AS1243+AS1252+AS1261</f>
        <v/>
      </c>
      <c r="AT1270" s="32">
        <f>AT1243+AT1252+AT1261</f>
        <v/>
      </c>
      <c r="AU1270" s="32">
        <f>AU1243+AU1252+AU1261</f>
        <v/>
      </c>
      <c r="AV1270" s="32">
        <f>AV1243+AV1252+AV1261</f>
        <v/>
      </c>
      <c r="AW1270" s="32">
        <f>AW1243+AW1252+AW1261</f>
        <v/>
      </c>
      <c r="AX1270" s="32">
        <f>AX1243+AX1252+AX1261</f>
        <v/>
      </c>
      <c r="AY1270" s="32">
        <f>AY1243+AY1252+AY1261</f>
        <v/>
      </c>
    </row>
    <row r="1271" hidden="1" outlineLevel="2">
      <c r="A1271" s="14" t="inlineStr">
        <is>
          <t>nce</t>
        </is>
      </c>
      <c r="B1271" s="14" t="inlineStr">
        <is>
          <t>nga</t>
        </is>
      </c>
      <c r="C1271" s="14" t="inlineStr">
        <is>
          <t>avi</t>
        </is>
      </c>
      <c r="D1271" s="36" t="n"/>
      <c r="E1271" s="36" t="n"/>
      <c r="F1271" s="36" t="n"/>
      <c r="G1271" s="36" t="n"/>
      <c r="H1271" s="14">
        <f>INDEX(VarLab,MATCH($A1271,VarKey,0))&amp;INDEX(MemLab,MATCH($C1271&amp;"|"&amp;$B1271,MemKey,0))</f>
        <v/>
      </c>
      <c r="I1271" s="14">
        <f>INDEX(VarUnit,MATCH($A1271,VarKey,0))</f>
        <v/>
      </c>
      <c r="J1271" s="14">
        <f>INDEX(VarSrc,MATCH($A1271,VarKey,0))</f>
        <v/>
      </c>
      <c r="K1271" s="11">
        <f>CodePrefix&amp;$A1271&amp;IF($C1271="","","."&amp;$C1271&amp;"."&amp;$B1271)&amp;INDEX(VarEnd,MATCH($A1271,VarKey,0))&amp;K$5</f>
        <v/>
      </c>
      <c r="L1271" s="37">
        <f>L1244+L1253+L1262</f>
        <v/>
      </c>
      <c r="M1271" s="32">
        <f>M1244+M1253+M1262</f>
        <v/>
      </c>
      <c r="N1271" s="32">
        <f>N1244+N1253+N1262</f>
        <v/>
      </c>
      <c r="O1271" s="32">
        <f>O1244+O1253+O1262</f>
        <v/>
      </c>
      <c r="P1271" s="32">
        <f>P1244+P1253+P1262</f>
        <v/>
      </c>
      <c r="Q1271" s="32">
        <f>Q1244+Q1253+Q1262</f>
        <v/>
      </c>
      <c r="R1271" s="32">
        <f>R1244+R1253+R1262</f>
        <v/>
      </c>
      <c r="S1271" s="32">
        <f>S1244+S1253+S1262</f>
        <v/>
      </c>
      <c r="T1271" s="32">
        <f>T1244+T1253+T1262</f>
        <v/>
      </c>
      <c r="U1271" s="32">
        <f>U1244+U1253+U1262</f>
        <v/>
      </c>
      <c r="V1271" s="32">
        <f>V1244+V1253+V1262</f>
        <v/>
      </c>
      <c r="W1271" s="32">
        <f>W1244+W1253+W1262</f>
        <v/>
      </c>
      <c r="X1271" s="32">
        <f>X1244+X1253+X1262</f>
        <v/>
      </c>
      <c r="Y1271" s="32">
        <f>Y1244+Y1253+Y1262</f>
        <v/>
      </c>
      <c r="Z1271" s="32">
        <f>Z1244+Z1253+Z1262</f>
        <v/>
      </c>
      <c r="AA1271" s="32">
        <f>AA1244+AA1253+AA1262</f>
        <v/>
      </c>
      <c r="AB1271" s="32">
        <f>AB1244+AB1253+AB1262</f>
        <v/>
      </c>
      <c r="AC1271" s="32">
        <f>AC1244+AC1253+AC1262</f>
        <v/>
      </c>
      <c r="AD1271" s="32">
        <f>AD1244+AD1253+AD1262</f>
        <v/>
      </c>
      <c r="AF1271" s="11">
        <f>CodePrefix&amp;$A1271&amp;IF($C1271="","","."&amp;$C1271&amp;"."&amp;$B1271)&amp;INDEX(VarEnd,MATCH($A1271,VarKey,0))&amp;AF$5</f>
        <v/>
      </c>
      <c r="AG1271" s="37">
        <f>AG1244+AG1253+AG1262</f>
        <v/>
      </c>
      <c r="AH1271" s="32">
        <f>AH1244+AH1253+AH1262</f>
        <v/>
      </c>
      <c r="AI1271" s="32">
        <f>AI1244+AI1253+AI1262</f>
        <v/>
      </c>
      <c r="AJ1271" s="32">
        <f>AJ1244+AJ1253+AJ1262</f>
        <v/>
      </c>
      <c r="AK1271" s="32">
        <f>AK1244+AK1253+AK1262</f>
        <v/>
      </c>
      <c r="AL1271" s="32">
        <f>AL1244+AL1253+AL1262</f>
        <v/>
      </c>
      <c r="AM1271" s="32">
        <f>AM1244+AM1253+AM1262</f>
        <v/>
      </c>
      <c r="AN1271" s="32">
        <f>AN1244+AN1253+AN1262</f>
        <v/>
      </c>
      <c r="AO1271" s="32">
        <f>AO1244+AO1253+AO1262</f>
        <v/>
      </c>
      <c r="AP1271" s="32">
        <f>AP1244+AP1253+AP1262</f>
        <v/>
      </c>
      <c r="AQ1271" s="32">
        <f>AQ1244+AQ1253+AQ1262</f>
        <v/>
      </c>
      <c r="AR1271" s="32">
        <f>AR1244+AR1253+AR1262</f>
        <v/>
      </c>
      <c r="AS1271" s="32">
        <f>AS1244+AS1253+AS1262</f>
        <v/>
      </c>
      <c r="AT1271" s="32">
        <f>AT1244+AT1253+AT1262</f>
        <v/>
      </c>
      <c r="AU1271" s="32">
        <f>AU1244+AU1253+AU1262</f>
        <v/>
      </c>
      <c r="AV1271" s="32">
        <f>AV1244+AV1253+AV1262</f>
        <v/>
      </c>
      <c r="AW1271" s="32">
        <f>AW1244+AW1253+AW1262</f>
        <v/>
      </c>
      <c r="AX1271" s="32">
        <f>AX1244+AX1253+AX1262</f>
        <v/>
      </c>
      <c r="AY1271" s="32">
        <f>AY1244+AY1253+AY1262</f>
        <v/>
      </c>
    </row>
    <row r="1272" hidden="1" outlineLevel="2">
      <c r="A1272" s="14" t="inlineStr">
        <is>
          <t>nce</t>
        </is>
      </c>
      <c r="B1272" s="14" t="inlineStr">
        <is>
          <t>gso</t>
        </is>
      </c>
      <c r="C1272" s="14" t="inlineStr">
        <is>
          <t>avi</t>
        </is>
      </c>
      <c r="D1272" s="36" t="n"/>
      <c r="E1272" s="36" t="n"/>
      <c r="F1272" s="36" t="n"/>
      <c r="G1272" s="36" t="n"/>
      <c r="H1272" s="14">
        <f>INDEX(VarLab,MATCH($A1272,VarKey,0))&amp;INDEX(MemLab,MATCH($C1272&amp;"|"&amp;$B1272,MemKey,0))</f>
        <v/>
      </c>
      <c r="I1272" s="14">
        <f>INDEX(VarUnit,MATCH($A1272,VarKey,0))</f>
        <v/>
      </c>
      <c r="J1272" s="14">
        <f>INDEX(VarSrc,MATCH($A1272,VarKey,0))</f>
        <v/>
      </c>
      <c r="K1272" s="11">
        <f>CodePrefix&amp;$A1272&amp;IF($C1272="","","."&amp;$C1272&amp;"."&amp;$B1272)&amp;INDEX(VarEnd,MATCH($A1272,VarKey,0))&amp;K$5</f>
        <v/>
      </c>
      <c r="L1272" s="37">
        <f>L1245+L1254+L1263</f>
        <v/>
      </c>
      <c r="M1272" s="32">
        <f>M1245+M1254+M1263</f>
        <v/>
      </c>
      <c r="N1272" s="32">
        <f>N1245+N1254+N1263</f>
        <v/>
      </c>
      <c r="O1272" s="32">
        <f>O1245+O1254+O1263</f>
        <v/>
      </c>
      <c r="P1272" s="32">
        <f>P1245+P1254+P1263</f>
        <v/>
      </c>
      <c r="Q1272" s="32">
        <f>Q1245+Q1254+Q1263</f>
        <v/>
      </c>
      <c r="R1272" s="32">
        <f>R1245+R1254+R1263</f>
        <v/>
      </c>
      <c r="S1272" s="32">
        <f>S1245+S1254+S1263</f>
        <v/>
      </c>
      <c r="T1272" s="32">
        <f>T1245+T1254+T1263</f>
        <v/>
      </c>
      <c r="U1272" s="32">
        <f>U1245+U1254+U1263</f>
        <v/>
      </c>
      <c r="V1272" s="32">
        <f>V1245+V1254+V1263</f>
        <v/>
      </c>
      <c r="W1272" s="32">
        <f>W1245+W1254+W1263</f>
        <v/>
      </c>
      <c r="X1272" s="32">
        <f>X1245+X1254+X1263</f>
        <v/>
      </c>
      <c r="Y1272" s="32">
        <f>Y1245+Y1254+Y1263</f>
        <v/>
      </c>
      <c r="Z1272" s="32">
        <f>Z1245+Z1254+Z1263</f>
        <v/>
      </c>
      <c r="AA1272" s="32">
        <f>AA1245+AA1254+AA1263</f>
        <v/>
      </c>
      <c r="AB1272" s="32">
        <f>AB1245+AB1254+AB1263</f>
        <v/>
      </c>
      <c r="AC1272" s="32">
        <f>AC1245+AC1254+AC1263</f>
        <v/>
      </c>
      <c r="AD1272" s="32">
        <f>AD1245+AD1254+AD1263</f>
        <v/>
      </c>
      <c r="AF1272" s="11">
        <f>CodePrefix&amp;$A1272&amp;IF($C1272="","","."&amp;$C1272&amp;"."&amp;$B1272)&amp;INDEX(VarEnd,MATCH($A1272,VarKey,0))&amp;AF$5</f>
        <v/>
      </c>
      <c r="AG1272" s="37">
        <f>AG1245+AG1254+AG1263</f>
        <v/>
      </c>
      <c r="AH1272" s="32">
        <f>AH1245+AH1254+AH1263</f>
        <v/>
      </c>
      <c r="AI1272" s="32">
        <f>AI1245+AI1254+AI1263</f>
        <v/>
      </c>
      <c r="AJ1272" s="32">
        <f>AJ1245+AJ1254+AJ1263</f>
        <v/>
      </c>
      <c r="AK1272" s="32">
        <f>AK1245+AK1254+AK1263</f>
        <v/>
      </c>
      <c r="AL1272" s="32">
        <f>AL1245+AL1254+AL1263</f>
        <v/>
      </c>
      <c r="AM1272" s="32">
        <f>AM1245+AM1254+AM1263</f>
        <v/>
      </c>
      <c r="AN1272" s="32">
        <f>AN1245+AN1254+AN1263</f>
        <v/>
      </c>
      <c r="AO1272" s="32">
        <f>AO1245+AO1254+AO1263</f>
        <v/>
      </c>
      <c r="AP1272" s="32">
        <f>AP1245+AP1254+AP1263</f>
        <v/>
      </c>
      <c r="AQ1272" s="32">
        <f>AQ1245+AQ1254+AQ1263</f>
        <v/>
      </c>
      <c r="AR1272" s="32">
        <f>AR1245+AR1254+AR1263</f>
        <v/>
      </c>
      <c r="AS1272" s="32">
        <f>AS1245+AS1254+AS1263</f>
        <v/>
      </c>
      <c r="AT1272" s="32">
        <f>AT1245+AT1254+AT1263</f>
        <v/>
      </c>
      <c r="AU1272" s="32">
        <f>AU1245+AU1254+AU1263</f>
        <v/>
      </c>
      <c r="AV1272" s="32">
        <f>AV1245+AV1254+AV1263</f>
        <v/>
      </c>
      <c r="AW1272" s="32">
        <f>AW1245+AW1254+AW1263</f>
        <v/>
      </c>
      <c r="AX1272" s="32">
        <f>AX1245+AX1254+AX1263</f>
        <v/>
      </c>
      <c r="AY1272" s="32">
        <f>AY1245+AY1254+AY1263</f>
        <v/>
      </c>
    </row>
    <row r="1273" hidden="1" outlineLevel="2">
      <c r="A1273" s="14" t="inlineStr">
        <is>
          <t>nce</t>
        </is>
      </c>
      <c r="B1273" s="14" t="inlineStr">
        <is>
          <t>die</t>
        </is>
      </c>
      <c r="C1273" s="14" t="inlineStr">
        <is>
          <t>avi</t>
        </is>
      </c>
      <c r="D1273" s="36" t="n"/>
      <c r="E1273" s="36" t="n"/>
      <c r="F1273" s="36" t="n"/>
      <c r="G1273" s="36" t="n"/>
      <c r="H1273" s="14">
        <f>INDEX(VarLab,MATCH($A1273,VarKey,0))&amp;INDEX(MemLab,MATCH($C1273&amp;"|"&amp;$B1273,MemKey,0))</f>
        <v/>
      </c>
      <c r="I1273" s="14">
        <f>INDEX(VarUnit,MATCH($A1273,VarKey,0))</f>
        <v/>
      </c>
      <c r="J1273" s="14">
        <f>INDEX(VarSrc,MATCH($A1273,VarKey,0))</f>
        <v/>
      </c>
      <c r="K1273" s="11">
        <f>CodePrefix&amp;$A1273&amp;IF($C1273="","","."&amp;$C1273&amp;"."&amp;$B1273)&amp;INDEX(VarEnd,MATCH($A1273,VarKey,0))&amp;K$5</f>
        <v/>
      </c>
      <c r="L1273" s="37">
        <f>L1246+L1255+L1264</f>
        <v/>
      </c>
      <c r="M1273" s="32">
        <f>M1246+M1255+M1264</f>
        <v/>
      </c>
      <c r="N1273" s="32">
        <f>N1246+N1255+N1264</f>
        <v/>
      </c>
      <c r="O1273" s="32">
        <f>O1246+O1255+O1264</f>
        <v/>
      </c>
      <c r="P1273" s="32">
        <f>P1246+P1255+P1264</f>
        <v/>
      </c>
      <c r="Q1273" s="32">
        <f>Q1246+Q1255+Q1264</f>
        <v/>
      </c>
      <c r="R1273" s="32">
        <f>R1246+R1255+R1264</f>
        <v/>
      </c>
      <c r="S1273" s="32">
        <f>S1246+S1255+S1264</f>
        <v/>
      </c>
      <c r="T1273" s="32">
        <f>T1246+T1255+T1264</f>
        <v/>
      </c>
      <c r="U1273" s="32">
        <f>U1246+U1255+U1264</f>
        <v/>
      </c>
      <c r="V1273" s="32">
        <f>V1246+V1255+V1264</f>
        <v/>
      </c>
      <c r="W1273" s="32">
        <f>W1246+W1255+W1264</f>
        <v/>
      </c>
      <c r="X1273" s="32">
        <f>X1246+X1255+X1264</f>
        <v/>
      </c>
      <c r="Y1273" s="32">
        <f>Y1246+Y1255+Y1264</f>
        <v/>
      </c>
      <c r="Z1273" s="32">
        <f>Z1246+Z1255+Z1264</f>
        <v/>
      </c>
      <c r="AA1273" s="32">
        <f>AA1246+AA1255+AA1264</f>
        <v/>
      </c>
      <c r="AB1273" s="32">
        <f>AB1246+AB1255+AB1264</f>
        <v/>
      </c>
      <c r="AC1273" s="32">
        <f>AC1246+AC1255+AC1264</f>
        <v/>
      </c>
      <c r="AD1273" s="32">
        <f>AD1246+AD1255+AD1264</f>
        <v/>
      </c>
      <c r="AF1273" s="11">
        <f>CodePrefix&amp;$A1273&amp;IF($C1273="","","."&amp;$C1273&amp;"."&amp;$B1273)&amp;INDEX(VarEnd,MATCH($A1273,VarKey,0))&amp;AF$5</f>
        <v/>
      </c>
      <c r="AG1273" s="37">
        <f>AG1246+AG1255+AG1264</f>
        <v/>
      </c>
      <c r="AH1273" s="32">
        <f>AH1246+AH1255+AH1264</f>
        <v/>
      </c>
      <c r="AI1273" s="32">
        <f>AI1246+AI1255+AI1264</f>
        <v/>
      </c>
      <c r="AJ1273" s="32">
        <f>AJ1246+AJ1255+AJ1264</f>
        <v/>
      </c>
      <c r="AK1273" s="32">
        <f>AK1246+AK1255+AK1264</f>
        <v/>
      </c>
      <c r="AL1273" s="32">
        <f>AL1246+AL1255+AL1264</f>
        <v/>
      </c>
      <c r="AM1273" s="32">
        <f>AM1246+AM1255+AM1264</f>
        <v/>
      </c>
      <c r="AN1273" s="32">
        <f>AN1246+AN1255+AN1264</f>
        <v/>
      </c>
      <c r="AO1273" s="32">
        <f>AO1246+AO1255+AO1264</f>
        <v/>
      </c>
      <c r="AP1273" s="32">
        <f>AP1246+AP1255+AP1264</f>
        <v/>
      </c>
      <c r="AQ1273" s="32">
        <f>AQ1246+AQ1255+AQ1264</f>
        <v/>
      </c>
      <c r="AR1273" s="32">
        <f>AR1246+AR1255+AR1264</f>
        <v/>
      </c>
      <c r="AS1273" s="32">
        <f>AS1246+AS1255+AS1264</f>
        <v/>
      </c>
      <c r="AT1273" s="32">
        <f>AT1246+AT1255+AT1264</f>
        <v/>
      </c>
      <c r="AU1273" s="32">
        <f>AU1246+AU1255+AU1264</f>
        <v/>
      </c>
      <c r="AV1273" s="32">
        <f>AV1246+AV1255+AV1264</f>
        <v/>
      </c>
      <c r="AW1273" s="32">
        <f>AW1246+AW1255+AW1264</f>
        <v/>
      </c>
      <c r="AX1273" s="32">
        <f>AX1246+AX1255+AX1264</f>
        <v/>
      </c>
      <c r="AY1273" s="32">
        <f>AY1246+AY1255+AY1264</f>
        <v/>
      </c>
    </row>
    <row r="1274" hidden="1" outlineLevel="2">
      <c r="A1274" s="14" t="inlineStr">
        <is>
          <t>nce</t>
        </is>
      </c>
      <c r="B1274" s="14" t="inlineStr">
        <is>
          <t>lpg</t>
        </is>
      </c>
      <c r="C1274" s="14" t="inlineStr">
        <is>
          <t>avi</t>
        </is>
      </c>
      <c r="D1274" s="36" t="n"/>
      <c r="E1274" s="36" t="n"/>
      <c r="F1274" s="36" t="n"/>
      <c r="G1274" s="36" t="n"/>
      <c r="H1274" s="14">
        <f>INDEX(VarLab,MATCH($A1274,VarKey,0))&amp;INDEX(MemLab,MATCH($C1274&amp;"|"&amp;$B1274,MemKey,0))</f>
        <v/>
      </c>
      <c r="I1274" s="14">
        <f>INDEX(VarUnit,MATCH($A1274,VarKey,0))</f>
        <v/>
      </c>
      <c r="J1274" s="14">
        <f>INDEX(VarSrc,MATCH($A1274,VarKey,0))</f>
        <v/>
      </c>
      <c r="K1274" s="11">
        <f>CodePrefix&amp;$A1274&amp;IF($C1274="","","."&amp;$C1274&amp;"."&amp;$B1274)&amp;INDEX(VarEnd,MATCH($A1274,VarKey,0))&amp;K$5</f>
        <v/>
      </c>
      <c r="L1274" s="37">
        <f>L1247+L1256+L1265</f>
        <v/>
      </c>
      <c r="M1274" s="32">
        <f>M1247+M1256+M1265</f>
        <v/>
      </c>
      <c r="N1274" s="32">
        <f>N1247+N1256+N1265</f>
        <v/>
      </c>
      <c r="O1274" s="32">
        <f>O1247+O1256+O1265</f>
        <v/>
      </c>
      <c r="P1274" s="32">
        <f>P1247+P1256+P1265</f>
        <v/>
      </c>
      <c r="Q1274" s="32">
        <f>Q1247+Q1256+Q1265</f>
        <v/>
      </c>
      <c r="R1274" s="32">
        <f>R1247+R1256+R1265</f>
        <v/>
      </c>
      <c r="S1274" s="32">
        <f>S1247+S1256+S1265</f>
        <v/>
      </c>
      <c r="T1274" s="32">
        <f>T1247+T1256+T1265</f>
        <v/>
      </c>
      <c r="U1274" s="32">
        <f>U1247+U1256+U1265</f>
        <v/>
      </c>
      <c r="V1274" s="32">
        <f>V1247+V1256+V1265</f>
        <v/>
      </c>
      <c r="W1274" s="32">
        <f>W1247+W1256+W1265</f>
        <v/>
      </c>
      <c r="X1274" s="32">
        <f>X1247+X1256+X1265</f>
        <v/>
      </c>
      <c r="Y1274" s="32">
        <f>Y1247+Y1256+Y1265</f>
        <v/>
      </c>
      <c r="Z1274" s="32">
        <f>Z1247+Z1256+Z1265</f>
        <v/>
      </c>
      <c r="AA1274" s="32">
        <f>AA1247+AA1256+AA1265</f>
        <v/>
      </c>
      <c r="AB1274" s="32">
        <f>AB1247+AB1256+AB1265</f>
        <v/>
      </c>
      <c r="AC1274" s="32">
        <f>AC1247+AC1256+AC1265</f>
        <v/>
      </c>
      <c r="AD1274" s="32">
        <f>AD1247+AD1256+AD1265</f>
        <v/>
      </c>
      <c r="AF1274" s="11">
        <f>CodePrefix&amp;$A1274&amp;IF($C1274="","","."&amp;$C1274&amp;"."&amp;$B1274)&amp;INDEX(VarEnd,MATCH($A1274,VarKey,0))&amp;AF$5</f>
        <v/>
      </c>
      <c r="AG1274" s="37">
        <f>AG1247+AG1256+AG1265</f>
        <v/>
      </c>
      <c r="AH1274" s="32">
        <f>AH1247+AH1256+AH1265</f>
        <v/>
      </c>
      <c r="AI1274" s="32">
        <f>AI1247+AI1256+AI1265</f>
        <v/>
      </c>
      <c r="AJ1274" s="32">
        <f>AJ1247+AJ1256+AJ1265</f>
        <v/>
      </c>
      <c r="AK1274" s="32">
        <f>AK1247+AK1256+AK1265</f>
        <v/>
      </c>
      <c r="AL1274" s="32">
        <f>AL1247+AL1256+AL1265</f>
        <v/>
      </c>
      <c r="AM1274" s="32">
        <f>AM1247+AM1256+AM1265</f>
        <v/>
      </c>
      <c r="AN1274" s="32">
        <f>AN1247+AN1256+AN1265</f>
        <v/>
      </c>
      <c r="AO1274" s="32">
        <f>AO1247+AO1256+AO1265</f>
        <v/>
      </c>
      <c r="AP1274" s="32">
        <f>AP1247+AP1256+AP1265</f>
        <v/>
      </c>
      <c r="AQ1274" s="32">
        <f>AQ1247+AQ1256+AQ1265</f>
        <v/>
      </c>
      <c r="AR1274" s="32">
        <f>AR1247+AR1256+AR1265</f>
        <v/>
      </c>
      <c r="AS1274" s="32">
        <f>AS1247+AS1256+AS1265</f>
        <v/>
      </c>
      <c r="AT1274" s="32">
        <f>AT1247+AT1256+AT1265</f>
        <v/>
      </c>
      <c r="AU1274" s="32">
        <f>AU1247+AU1256+AU1265</f>
        <v/>
      </c>
      <c r="AV1274" s="32">
        <f>AV1247+AV1256+AV1265</f>
        <v/>
      </c>
      <c r="AW1274" s="32">
        <f>AW1247+AW1256+AW1265</f>
        <v/>
      </c>
      <c r="AX1274" s="32">
        <f>AX1247+AX1256+AX1265</f>
        <v/>
      </c>
      <c r="AY1274" s="32">
        <f>AY1247+AY1256+AY1265</f>
        <v/>
      </c>
    </row>
    <row r="1275" hidden="1" outlineLevel="2">
      <c r="A1275" s="14" t="inlineStr">
        <is>
          <t>nce</t>
        </is>
      </c>
      <c r="B1275" s="14" t="inlineStr">
        <is>
          <t>ker</t>
        </is>
      </c>
      <c r="C1275" s="14" t="inlineStr">
        <is>
          <t>avi</t>
        </is>
      </c>
      <c r="D1275" s="36" t="n"/>
      <c r="E1275" s="36" t="n"/>
      <c r="F1275" s="36" t="n"/>
      <c r="G1275" s="36" t="n"/>
      <c r="H1275" s="14">
        <f>INDEX(VarLab,MATCH($A1275,VarKey,0))&amp;INDEX(MemLab,MATCH($C1275&amp;"|"&amp;$B1275,MemKey,0))</f>
        <v/>
      </c>
      <c r="I1275" s="14">
        <f>INDEX(VarUnit,MATCH($A1275,VarKey,0))</f>
        <v/>
      </c>
      <c r="J1275" s="14">
        <f>INDEX(VarSrc,MATCH($A1275,VarKey,0))</f>
        <v/>
      </c>
      <c r="K1275" s="11">
        <f>CodePrefix&amp;$A1275&amp;IF($C1275="","","."&amp;$C1275&amp;"."&amp;$B1275)&amp;INDEX(VarEnd,MATCH($A1275,VarKey,0))&amp;K$5</f>
        <v/>
      </c>
      <c r="L1275" s="37">
        <f>L1248+L1257+L1266</f>
        <v/>
      </c>
      <c r="M1275" s="32">
        <f>M1248+M1257+M1266</f>
        <v/>
      </c>
      <c r="N1275" s="32">
        <f>N1248+N1257+N1266</f>
        <v/>
      </c>
      <c r="O1275" s="32">
        <f>O1248+O1257+O1266</f>
        <v/>
      </c>
      <c r="P1275" s="32">
        <f>P1248+P1257+P1266</f>
        <v/>
      </c>
      <c r="Q1275" s="32">
        <f>Q1248+Q1257+Q1266</f>
        <v/>
      </c>
      <c r="R1275" s="32">
        <f>R1248+R1257+R1266</f>
        <v/>
      </c>
      <c r="S1275" s="32">
        <f>S1248+S1257+S1266</f>
        <v/>
      </c>
      <c r="T1275" s="32">
        <f>T1248+T1257+T1266</f>
        <v/>
      </c>
      <c r="U1275" s="32">
        <f>U1248+U1257+U1266</f>
        <v/>
      </c>
      <c r="V1275" s="32">
        <f>V1248+V1257+V1266</f>
        <v/>
      </c>
      <c r="W1275" s="32">
        <f>W1248+W1257+W1266</f>
        <v/>
      </c>
      <c r="X1275" s="32">
        <f>X1248+X1257+X1266</f>
        <v/>
      </c>
      <c r="Y1275" s="32">
        <f>Y1248+Y1257+Y1266</f>
        <v/>
      </c>
      <c r="Z1275" s="32">
        <f>Z1248+Z1257+Z1266</f>
        <v/>
      </c>
      <c r="AA1275" s="32">
        <f>AA1248+AA1257+AA1266</f>
        <v/>
      </c>
      <c r="AB1275" s="32">
        <f>AB1248+AB1257+AB1266</f>
        <v/>
      </c>
      <c r="AC1275" s="32">
        <f>AC1248+AC1257+AC1266</f>
        <v/>
      </c>
      <c r="AD1275" s="32">
        <f>AD1248+AD1257+AD1266</f>
        <v/>
      </c>
      <c r="AF1275" s="11">
        <f>CodePrefix&amp;$A1275&amp;IF($C1275="","","."&amp;$C1275&amp;"."&amp;$B1275)&amp;INDEX(VarEnd,MATCH($A1275,VarKey,0))&amp;AF$5</f>
        <v/>
      </c>
      <c r="AG1275" s="37">
        <f>AG1248+AG1257+AG1266</f>
        <v/>
      </c>
      <c r="AH1275" s="32">
        <f>AH1248+AH1257+AH1266</f>
        <v/>
      </c>
      <c r="AI1275" s="32">
        <f>AI1248+AI1257+AI1266</f>
        <v/>
      </c>
      <c r="AJ1275" s="32">
        <f>AJ1248+AJ1257+AJ1266</f>
        <v/>
      </c>
      <c r="AK1275" s="32">
        <f>AK1248+AK1257+AK1266</f>
        <v/>
      </c>
      <c r="AL1275" s="32">
        <f>AL1248+AL1257+AL1266</f>
        <v/>
      </c>
      <c r="AM1275" s="32">
        <f>AM1248+AM1257+AM1266</f>
        <v/>
      </c>
      <c r="AN1275" s="32">
        <f>AN1248+AN1257+AN1266</f>
        <v/>
      </c>
      <c r="AO1275" s="32">
        <f>AO1248+AO1257+AO1266</f>
        <v/>
      </c>
      <c r="AP1275" s="32">
        <f>AP1248+AP1257+AP1266</f>
        <v/>
      </c>
      <c r="AQ1275" s="32">
        <f>AQ1248+AQ1257+AQ1266</f>
        <v/>
      </c>
      <c r="AR1275" s="32">
        <f>AR1248+AR1257+AR1266</f>
        <v/>
      </c>
      <c r="AS1275" s="32">
        <f>AS1248+AS1257+AS1266</f>
        <v/>
      </c>
      <c r="AT1275" s="32">
        <f>AT1248+AT1257+AT1266</f>
        <v/>
      </c>
      <c r="AU1275" s="32">
        <f>AU1248+AU1257+AU1266</f>
        <v/>
      </c>
      <c r="AV1275" s="32">
        <f>AV1248+AV1257+AV1266</f>
        <v/>
      </c>
      <c r="AW1275" s="32">
        <f>AW1248+AW1257+AW1266</f>
        <v/>
      </c>
      <c r="AX1275" s="32">
        <f>AX1248+AX1257+AX1266</f>
        <v/>
      </c>
      <c r="AY1275" s="32">
        <f>AY1248+AY1257+AY1266</f>
        <v/>
      </c>
    </row>
    <row r="1276" hidden="1" outlineLevel="2">
      <c r="A1276" s="14" t="inlineStr">
        <is>
          <t>nce</t>
        </is>
      </c>
      <c r="B1276" s="14" t="inlineStr">
        <is>
          <t>oop</t>
        </is>
      </c>
      <c r="C1276" s="14" t="inlineStr">
        <is>
          <t>avi</t>
        </is>
      </c>
      <c r="D1276" s="36" t="n"/>
      <c r="E1276" s="36" t="n"/>
      <c r="F1276" s="36" t="n"/>
      <c r="G1276" s="36" t="n"/>
      <c r="H1276" s="14">
        <f>INDEX(VarLab,MATCH($A1276,VarKey,0))&amp;INDEX(MemLab,MATCH($C1276&amp;"|"&amp;$B1276,MemKey,0))</f>
        <v/>
      </c>
      <c r="I1276" s="14">
        <f>INDEX(VarUnit,MATCH($A1276,VarKey,0))</f>
        <v/>
      </c>
      <c r="J1276" s="14">
        <f>INDEX(VarSrc,MATCH($A1276,VarKey,0))</f>
        <v/>
      </c>
      <c r="K1276" s="11">
        <f>CodePrefix&amp;$A1276&amp;IF($C1276="","","."&amp;$C1276&amp;"."&amp;$B1276)&amp;INDEX(VarEnd,MATCH($A1276,VarKey,0))&amp;K$5</f>
        <v/>
      </c>
      <c r="L1276" s="37">
        <f>L1249+L1258+L1267</f>
        <v/>
      </c>
      <c r="M1276" s="32">
        <f>M1249+M1258+M1267</f>
        <v/>
      </c>
      <c r="N1276" s="32">
        <f>N1249+N1258+N1267</f>
        <v/>
      </c>
      <c r="O1276" s="32">
        <f>O1249+O1258+O1267</f>
        <v/>
      </c>
      <c r="P1276" s="32">
        <f>P1249+P1258+P1267</f>
        <v/>
      </c>
      <c r="Q1276" s="32">
        <f>Q1249+Q1258+Q1267</f>
        <v/>
      </c>
      <c r="R1276" s="32">
        <f>R1249+R1258+R1267</f>
        <v/>
      </c>
      <c r="S1276" s="32">
        <f>S1249+S1258+S1267</f>
        <v/>
      </c>
      <c r="T1276" s="32">
        <f>T1249+T1258+T1267</f>
        <v/>
      </c>
      <c r="U1276" s="32">
        <f>U1249+U1258+U1267</f>
        <v/>
      </c>
      <c r="V1276" s="32">
        <f>V1249+V1258+V1267</f>
        <v/>
      </c>
      <c r="W1276" s="32">
        <f>W1249+W1258+W1267</f>
        <v/>
      </c>
      <c r="X1276" s="32">
        <f>X1249+X1258+X1267</f>
        <v/>
      </c>
      <c r="Y1276" s="32">
        <f>Y1249+Y1258+Y1267</f>
        <v/>
      </c>
      <c r="Z1276" s="32">
        <f>Z1249+Z1258+Z1267</f>
        <v/>
      </c>
      <c r="AA1276" s="32">
        <f>AA1249+AA1258+AA1267</f>
        <v/>
      </c>
      <c r="AB1276" s="32">
        <f>AB1249+AB1258+AB1267</f>
        <v/>
      </c>
      <c r="AC1276" s="32">
        <f>AC1249+AC1258+AC1267</f>
        <v/>
      </c>
      <c r="AD1276" s="32">
        <f>AD1249+AD1258+AD1267</f>
        <v/>
      </c>
      <c r="AF1276" s="11">
        <f>CodePrefix&amp;$A1276&amp;IF($C1276="","","."&amp;$C1276&amp;"."&amp;$B1276)&amp;INDEX(VarEnd,MATCH($A1276,VarKey,0))&amp;AF$5</f>
        <v/>
      </c>
      <c r="AG1276" s="37">
        <f>AG1249+AG1258+AG1267</f>
        <v/>
      </c>
      <c r="AH1276" s="32">
        <f>AH1249+AH1258+AH1267</f>
        <v/>
      </c>
      <c r="AI1276" s="32">
        <f>AI1249+AI1258+AI1267</f>
        <v/>
      </c>
      <c r="AJ1276" s="32">
        <f>AJ1249+AJ1258+AJ1267</f>
        <v/>
      </c>
      <c r="AK1276" s="32">
        <f>AK1249+AK1258+AK1267</f>
        <v/>
      </c>
      <c r="AL1276" s="32">
        <f>AL1249+AL1258+AL1267</f>
        <v/>
      </c>
      <c r="AM1276" s="32">
        <f>AM1249+AM1258+AM1267</f>
        <v/>
      </c>
      <c r="AN1276" s="32">
        <f>AN1249+AN1258+AN1267</f>
        <v/>
      </c>
      <c r="AO1276" s="32">
        <f>AO1249+AO1258+AO1267</f>
        <v/>
      </c>
      <c r="AP1276" s="32">
        <f>AP1249+AP1258+AP1267</f>
        <v/>
      </c>
      <c r="AQ1276" s="32">
        <f>AQ1249+AQ1258+AQ1267</f>
        <v/>
      </c>
      <c r="AR1276" s="32">
        <f>AR1249+AR1258+AR1267</f>
        <v/>
      </c>
      <c r="AS1276" s="32">
        <f>AS1249+AS1258+AS1267</f>
        <v/>
      </c>
      <c r="AT1276" s="32">
        <f>AT1249+AT1258+AT1267</f>
        <v/>
      </c>
      <c r="AU1276" s="32">
        <f>AU1249+AU1258+AU1267</f>
        <v/>
      </c>
      <c r="AV1276" s="32">
        <f>AV1249+AV1258+AV1267</f>
        <v/>
      </c>
      <c r="AW1276" s="32">
        <f>AW1249+AW1258+AW1267</f>
        <v/>
      </c>
      <c r="AX1276" s="32">
        <f>AX1249+AX1258+AX1267</f>
        <v/>
      </c>
      <c r="AY1276" s="32">
        <f>AY1249+AY1258+AY1267</f>
        <v/>
      </c>
    </row>
    <row r="1277" hidden="1" outlineLevel="2">
      <c r="A1277" s="14" t="inlineStr">
        <is>
          <t>nce</t>
        </is>
      </c>
      <c r="B1277" s="14" t="inlineStr">
        <is>
          <t>bio</t>
        </is>
      </c>
      <c r="C1277" s="14" t="inlineStr">
        <is>
          <t>avi</t>
        </is>
      </c>
      <c r="D1277" s="36" t="n"/>
      <c r="E1277" s="36" t="n"/>
      <c r="F1277" s="36" t="n"/>
      <c r="G1277" s="36" t="n"/>
      <c r="H1277" s="14">
        <f>INDEX(VarLab,MATCH($A1277,VarKey,0))&amp;INDEX(MemLab,MATCH($C1277&amp;"|"&amp;$B1277,MemKey,0))</f>
        <v/>
      </c>
      <c r="I1277" s="14">
        <f>INDEX(VarUnit,MATCH($A1277,VarKey,0))</f>
        <v/>
      </c>
      <c r="J1277" s="14">
        <f>INDEX(VarSrc,MATCH($A1277,VarKey,0))</f>
        <v/>
      </c>
      <c r="K1277" s="11">
        <f>CodePrefix&amp;$A1277&amp;IF($C1277="","","."&amp;$C1277&amp;"."&amp;$B1277)&amp;INDEX(VarEnd,MATCH($A1277,VarKey,0))&amp;K$5</f>
        <v/>
      </c>
      <c r="L1277" s="37">
        <f>L1250+L1259+L1268</f>
        <v/>
      </c>
      <c r="M1277" s="32">
        <f>M1250+M1259+M1268</f>
        <v/>
      </c>
      <c r="N1277" s="32">
        <f>N1250+N1259+N1268</f>
        <v/>
      </c>
      <c r="O1277" s="32">
        <f>O1250+O1259+O1268</f>
        <v/>
      </c>
      <c r="P1277" s="32">
        <f>P1250+P1259+P1268</f>
        <v/>
      </c>
      <c r="Q1277" s="32">
        <f>Q1250+Q1259+Q1268</f>
        <v/>
      </c>
      <c r="R1277" s="32">
        <f>R1250+R1259+R1268</f>
        <v/>
      </c>
      <c r="S1277" s="32">
        <f>S1250+S1259+S1268</f>
        <v/>
      </c>
      <c r="T1277" s="32">
        <f>T1250+T1259+T1268</f>
        <v/>
      </c>
      <c r="U1277" s="32">
        <f>U1250+U1259+U1268</f>
        <v/>
      </c>
      <c r="V1277" s="32">
        <f>V1250+V1259+V1268</f>
        <v/>
      </c>
      <c r="W1277" s="32">
        <f>W1250+W1259+W1268</f>
        <v/>
      </c>
      <c r="X1277" s="32">
        <f>X1250+X1259+X1268</f>
        <v/>
      </c>
      <c r="Y1277" s="32">
        <f>Y1250+Y1259+Y1268</f>
        <v/>
      </c>
      <c r="Z1277" s="32">
        <f>Z1250+Z1259+Z1268</f>
        <v/>
      </c>
      <c r="AA1277" s="32">
        <f>AA1250+AA1259+AA1268</f>
        <v/>
      </c>
      <c r="AB1277" s="32">
        <f>AB1250+AB1259+AB1268</f>
        <v/>
      </c>
      <c r="AC1277" s="32">
        <f>AC1250+AC1259+AC1268</f>
        <v/>
      </c>
      <c r="AD1277" s="32">
        <f>AD1250+AD1259+AD1268</f>
        <v/>
      </c>
      <c r="AF1277" s="11">
        <f>CodePrefix&amp;$A1277&amp;IF($C1277="","","."&amp;$C1277&amp;"."&amp;$B1277)&amp;INDEX(VarEnd,MATCH($A1277,VarKey,0))&amp;AF$5</f>
        <v/>
      </c>
      <c r="AG1277" s="37">
        <f>AG1250+AG1259+AG1268</f>
        <v/>
      </c>
      <c r="AH1277" s="32">
        <f>AH1250+AH1259+AH1268</f>
        <v/>
      </c>
      <c r="AI1277" s="32">
        <f>AI1250+AI1259+AI1268</f>
        <v/>
      </c>
      <c r="AJ1277" s="32">
        <f>AJ1250+AJ1259+AJ1268</f>
        <v/>
      </c>
      <c r="AK1277" s="32">
        <f>AK1250+AK1259+AK1268</f>
        <v/>
      </c>
      <c r="AL1277" s="32">
        <f>AL1250+AL1259+AL1268</f>
        <v/>
      </c>
      <c r="AM1277" s="32">
        <f>AM1250+AM1259+AM1268</f>
        <v/>
      </c>
      <c r="AN1277" s="32">
        <f>AN1250+AN1259+AN1268</f>
        <v/>
      </c>
      <c r="AO1277" s="32">
        <f>AO1250+AO1259+AO1268</f>
        <v/>
      </c>
      <c r="AP1277" s="32">
        <f>AP1250+AP1259+AP1268</f>
        <v/>
      </c>
      <c r="AQ1277" s="32">
        <f>AQ1250+AQ1259+AQ1268</f>
        <v/>
      </c>
      <c r="AR1277" s="32">
        <f>AR1250+AR1259+AR1268</f>
        <v/>
      </c>
      <c r="AS1277" s="32">
        <f>AS1250+AS1259+AS1268</f>
        <v/>
      </c>
      <c r="AT1277" s="32">
        <f>AT1250+AT1259+AT1268</f>
        <v/>
      </c>
      <c r="AU1277" s="32">
        <f>AU1250+AU1259+AU1268</f>
        <v/>
      </c>
      <c r="AV1277" s="32">
        <f>AV1250+AV1259+AV1268</f>
        <v/>
      </c>
      <c r="AW1277" s="32">
        <f>AW1250+AW1259+AW1268</f>
        <v/>
      </c>
      <c r="AX1277" s="32">
        <f>AX1250+AX1259+AX1268</f>
        <v/>
      </c>
      <c r="AY1277" s="32">
        <f>AY1250+AY1259+AY1268</f>
        <v/>
      </c>
    </row>
    <row r="1278" hidden="1" outlineLevel="2"/>
    <row r="1279" hidden="1" outlineLevel="2">
      <c r="A1279" s="14" t="inlineStr">
        <is>
          <t>xcp</t>
        </is>
      </c>
      <c r="B1279" s="14" t="inlineStr">
        <is>
          <t>coa</t>
        </is>
      </c>
      <c r="C1279" s="14" t="inlineStr">
        <is>
          <t>avi</t>
        </is>
      </c>
      <c r="D1279" s="32">
        <f>INDEX(Inputs!$W$5:$W$132,MATCH($B1279&amp;"|"&amp;$C1279,Inputs!$A$5:$A$132,0))</f>
        <v/>
      </c>
      <c r="E1279" s="32">
        <f>INDEX(Inputs!$Z$5:$Z$132,MATCH($B1279&amp;"|"&amp;$C1279,Inputs!$A$5:$A$132,0))</f>
        <v/>
      </c>
      <c r="F1279" s="32">
        <f>INDEX(Inputs!$AA$5:$AA$132,MATCH($B1279&amp;"|"&amp;$C1279,Inputs!$A$5:$A$132,0))</f>
        <v/>
      </c>
      <c r="G1279" s="36" t="n"/>
      <c r="H1279" s="14">
        <f>INDEX(VarLab,MATCH($A1279,VarKey,0))&amp;INDEX(MemLab,MATCH($C1279&amp;"|"&amp;$B1279,MemKey,0))</f>
        <v/>
      </c>
      <c r="I1279" s="14">
        <f>INDEX(VarUnit,MATCH($A1279,VarKey,0))</f>
        <v/>
      </c>
      <c r="J1279" s="14">
        <f>INDEX(VarSrc,MATCH($A1279,VarKey,0))</f>
        <v/>
      </c>
      <c r="K1279" s="11">
        <f>CodePrefix&amp;$A1279&amp;IF($C1279="","","."&amp;$C1279&amp;"."&amp;$B1279)&amp;INDEX(VarEnd,MATCH($A1279,VarKey,0))&amp;K$5</f>
        <v/>
      </c>
      <c r="L1279" s="37">
        <f>$D1279*($E1279*L$321+$F1279*L$324)</f>
        <v/>
      </c>
      <c r="M1279" s="32">
        <f>$D1279*($E1279*M$321+$F1279*M$324)</f>
        <v/>
      </c>
      <c r="N1279" s="32">
        <f>$D1279*($E1279*N$321+$F1279*N$324)</f>
        <v/>
      </c>
      <c r="O1279" s="32">
        <f>$D1279*($E1279*O$321+$F1279*O$324)</f>
        <v/>
      </c>
      <c r="P1279" s="32">
        <f>$D1279*($E1279*P$321+$F1279*P$324)</f>
        <v/>
      </c>
      <c r="Q1279" s="32">
        <f>$D1279*($E1279*Q$321+$F1279*Q$324)</f>
        <v/>
      </c>
      <c r="R1279" s="32">
        <f>$D1279*($E1279*R$321+$F1279*R$324)</f>
        <v/>
      </c>
      <c r="S1279" s="32">
        <f>$D1279*($E1279*S$321+$F1279*S$324)</f>
        <v/>
      </c>
      <c r="T1279" s="32">
        <f>$D1279*($E1279*T$321+$F1279*T$324)</f>
        <v/>
      </c>
      <c r="U1279" s="32">
        <f>$D1279*($E1279*U$321+$F1279*U$324)</f>
        <v/>
      </c>
      <c r="V1279" s="32">
        <f>$D1279*($E1279*V$321+$F1279*V$324)</f>
        <v/>
      </c>
      <c r="W1279" s="32">
        <f>$D1279*($E1279*W$321+$F1279*W$324)</f>
        <v/>
      </c>
      <c r="X1279" s="32">
        <f>$D1279*($E1279*X$321+$F1279*X$324)</f>
        <v/>
      </c>
      <c r="Y1279" s="32">
        <f>$D1279*($E1279*Y$321+$F1279*Y$324)</f>
        <v/>
      </c>
      <c r="Z1279" s="32">
        <f>$D1279*($E1279*Z$321+$F1279*Z$324)</f>
        <v/>
      </c>
      <c r="AA1279" s="32">
        <f>$D1279*($E1279*AA$321+$F1279*AA$324)</f>
        <v/>
      </c>
      <c r="AB1279" s="32">
        <f>$D1279*($E1279*AB$321+$F1279*AB$324)</f>
        <v/>
      </c>
      <c r="AC1279" s="32">
        <f>$D1279*($E1279*AC$321+$F1279*AC$324)</f>
        <v/>
      </c>
      <c r="AD1279" s="32">
        <f>$D1279*($E1279*AD$321+$F1279*AD$324)</f>
        <v/>
      </c>
      <c r="AF1279" s="11">
        <f>CodePrefix&amp;$A1279&amp;IF($C1279="","","."&amp;$C1279&amp;"."&amp;$B1279)&amp;INDEX(VarEnd,MATCH($A1279,VarKey,0))&amp;AF$5</f>
        <v/>
      </c>
      <c r="AG1279" s="37">
        <f>$D1279*($E1279*AG$321+$F1279*AG$324)</f>
        <v/>
      </c>
      <c r="AH1279" s="32">
        <f>$D1279*($E1279*AH$321+$F1279*AH$324)</f>
        <v/>
      </c>
      <c r="AI1279" s="32">
        <f>$D1279*($E1279*AI$321+$F1279*AI$324)</f>
        <v/>
      </c>
      <c r="AJ1279" s="32">
        <f>$D1279*($E1279*AJ$321+$F1279*AJ$324)</f>
        <v/>
      </c>
      <c r="AK1279" s="32">
        <f>$D1279*($E1279*AK$321+$F1279*AK$324)</f>
        <v/>
      </c>
      <c r="AL1279" s="32">
        <f>$D1279*($E1279*AL$321+$F1279*AL$324)</f>
        <v/>
      </c>
      <c r="AM1279" s="32">
        <f>$D1279*($E1279*AM$321+$F1279*AM$324)</f>
        <v/>
      </c>
      <c r="AN1279" s="32">
        <f>$D1279*($E1279*AN$321+$F1279*AN$324)</f>
        <v/>
      </c>
      <c r="AO1279" s="32">
        <f>$D1279*($E1279*AO$321+$F1279*AO$324)</f>
        <v/>
      </c>
      <c r="AP1279" s="32">
        <f>$D1279*($E1279*AP$321+$F1279*AP$324)</f>
        <v/>
      </c>
      <c r="AQ1279" s="32">
        <f>$D1279*($E1279*AQ$321+$F1279*AQ$324)</f>
        <v/>
      </c>
      <c r="AR1279" s="32">
        <f>$D1279*($E1279*AR$321+$F1279*AR$324)</f>
        <v/>
      </c>
      <c r="AS1279" s="32">
        <f>$D1279*($E1279*AS$321+$F1279*AS$324)</f>
        <v/>
      </c>
      <c r="AT1279" s="32">
        <f>$D1279*($E1279*AT$321+$F1279*AT$324)</f>
        <v/>
      </c>
      <c r="AU1279" s="32">
        <f>$D1279*($E1279*AU$321+$F1279*AU$324)</f>
        <v/>
      </c>
      <c r="AV1279" s="32">
        <f>$D1279*($E1279*AV$321+$F1279*AV$324)</f>
        <v/>
      </c>
      <c r="AW1279" s="32">
        <f>$D1279*($E1279*AW$321+$F1279*AW$324)</f>
        <v/>
      </c>
      <c r="AX1279" s="32">
        <f>$D1279*($E1279*AX$321+$F1279*AX$324)</f>
        <v/>
      </c>
      <c r="AY1279" s="32">
        <f>$D1279*($E1279*AY$321+$F1279*AY$324)</f>
        <v/>
      </c>
    </row>
    <row r="1280" hidden="1" outlineLevel="2">
      <c r="A1280" s="14" t="inlineStr">
        <is>
          <t>xcp</t>
        </is>
      </c>
      <c r="B1280" s="14" t="inlineStr">
        <is>
          <t>nga</t>
        </is>
      </c>
      <c r="C1280" s="14" t="inlineStr">
        <is>
          <t>avi</t>
        </is>
      </c>
      <c r="D1280" s="32">
        <f>INDEX(Inputs!$W$5:$W$132,MATCH($B1280&amp;"|"&amp;$C1280,Inputs!$A$5:$A$132,0))</f>
        <v/>
      </c>
      <c r="E1280" s="32">
        <f>INDEX(Inputs!$Z$5:$Z$132,MATCH($B1280&amp;"|"&amp;$C1280,Inputs!$A$5:$A$132,0))</f>
        <v/>
      </c>
      <c r="F1280" s="32">
        <f>INDEX(Inputs!$AA$5:$AA$132,MATCH($B1280&amp;"|"&amp;$C1280,Inputs!$A$5:$A$132,0))</f>
        <v/>
      </c>
      <c r="G1280" s="36" t="n"/>
      <c r="H1280" s="14">
        <f>INDEX(VarLab,MATCH($A1280,VarKey,0))&amp;INDEX(MemLab,MATCH($C1280&amp;"|"&amp;$B1280,MemKey,0))</f>
        <v/>
      </c>
      <c r="I1280" s="14">
        <f>INDEX(VarUnit,MATCH($A1280,VarKey,0))</f>
        <v/>
      </c>
      <c r="J1280" s="14">
        <f>INDEX(VarSrc,MATCH($A1280,VarKey,0))</f>
        <v/>
      </c>
      <c r="K1280" s="11">
        <f>CodePrefix&amp;$A1280&amp;IF($C1280="","","."&amp;$C1280&amp;"."&amp;$B1280)&amp;INDEX(VarEnd,MATCH($A1280,VarKey,0))&amp;K$5</f>
        <v/>
      </c>
      <c r="L1280" s="37">
        <f>$D1280*($E1280*L$321+$F1280*L$324)</f>
        <v/>
      </c>
      <c r="M1280" s="32">
        <f>$D1280*($E1280*M$321+$F1280*M$324)</f>
        <v/>
      </c>
      <c r="N1280" s="32">
        <f>$D1280*($E1280*N$321+$F1280*N$324)</f>
        <v/>
      </c>
      <c r="O1280" s="32">
        <f>$D1280*($E1280*O$321+$F1280*O$324)</f>
        <v/>
      </c>
      <c r="P1280" s="32">
        <f>$D1280*($E1280*P$321+$F1280*P$324)</f>
        <v/>
      </c>
      <c r="Q1280" s="32">
        <f>$D1280*($E1280*Q$321+$F1280*Q$324)</f>
        <v/>
      </c>
      <c r="R1280" s="32">
        <f>$D1280*($E1280*R$321+$F1280*R$324)</f>
        <v/>
      </c>
      <c r="S1280" s="32">
        <f>$D1280*($E1280*S$321+$F1280*S$324)</f>
        <v/>
      </c>
      <c r="T1280" s="32">
        <f>$D1280*($E1280*T$321+$F1280*T$324)</f>
        <v/>
      </c>
      <c r="U1280" s="32">
        <f>$D1280*($E1280*U$321+$F1280*U$324)</f>
        <v/>
      </c>
      <c r="V1280" s="32">
        <f>$D1280*($E1280*V$321+$F1280*V$324)</f>
        <v/>
      </c>
      <c r="W1280" s="32">
        <f>$D1280*($E1280*W$321+$F1280*W$324)</f>
        <v/>
      </c>
      <c r="X1280" s="32">
        <f>$D1280*($E1280*X$321+$F1280*X$324)</f>
        <v/>
      </c>
      <c r="Y1280" s="32">
        <f>$D1280*($E1280*Y$321+$F1280*Y$324)</f>
        <v/>
      </c>
      <c r="Z1280" s="32">
        <f>$D1280*($E1280*Z$321+$F1280*Z$324)</f>
        <v/>
      </c>
      <c r="AA1280" s="32">
        <f>$D1280*($E1280*AA$321+$F1280*AA$324)</f>
        <v/>
      </c>
      <c r="AB1280" s="32">
        <f>$D1280*($E1280*AB$321+$F1280*AB$324)</f>
        <v/>
      </c>
      <c r="AC1280" s="32">
        <f>$D1280*($E1280*AC$321+$F1280*AC$324)</f>
        <v/>
      </c>
      <c r="AD1280" s="32">
        <f>$D1280*($E1280*AD$321+$F1280*AD$324)</f>
        <v/>
      </c>
      <c r="AF1280" s="11">
        <f>CodePrefix&amp;$A1280&amp;IF($C1280="","","."&amp;$C1280&amp;"."&amp;$B1280)&amp;INDEX(VarEnd,MATCH($A1280,VarKey,0))&amp;AF$5</f>
        <v/>
      </c>
      <c r="AG1280" s="37">
        <f>$D1280*($E1280*AG$321+$F1280*AG$324)</f>
        <v/>
      </c>
      <c r="AH1280" s="32">
        <f>$D1280*($E1280*AH$321+$F1280*AH$324)</f>
        <v/>
      </c>
      <c r="AI1280" s="32">
        <f>$D1280*($E1280*AI$321+$F1280*AI$324)</f>
        <v/>
      </c>
      <c r="AJ1280" s="32">
        <f>$D1280*($E1280*AJ$321+$F1280*AJ$324)</f>
        <v/>
      </c>
      <c r="AK1280" s="32">
        <f>$D1280*($E1280*AK$321+$F1280*AK$324)</f>
        <v/>
      </c>
      <c r="AL1280" s="32">
        <f>$D1280*($E1280*AL$321+$F1280*AL$324)</f>
        <v/>
      </c>
      <c r="AM1280" s="32">
        <f>$D1280*($E1280*AM$321+$F1280*AM$324)</f>
        <v/>
      </c>
      <c r="AN1280" s="32">
        <f>$D1280*($E1280*AN$321+$F1280*AN$324)</f>
        <v/>
      </c>
      <c r="AO1280" s="32">
        <f>$D1280*($E1280*AO$321+$F1280*AO$324)</f>
        <v/>
      </c>
      <c r="AP1280" s="32">
        <f>$D1280*($E1280*AP$321+$F1280*AP$324)</f>
        <v/>
      </c>
      <c r="AQ1280" s="32">
        <f>$D1280*($E1280*AQ$321+$F1280*AQ$324)</f>
        <v/>
      </c>
      <c r="AR1280" s="32">
        <f>$D1280*($E1280*AR$321+$F1280*AR$324)</f>
        <v/>
      </c>
      <c r="AS1280" s="32">
        <f>$D1280*($E1280*AS$321+$F1280*AS$324)</f>
        <v/>
      </c>
      <c r="AT1280" s="32">
        <f>$D1280*($E1280*AT$321+$F1280*AT$324)</f>
        <v/>
      </c>
      <c r="AU1280" s="32">
        <f>$D1280*($E1280*AU$321+$F1280*AU$324)</f>
        <v/>
      </c>
      <c r="AV1280" s="32">
        <f>$D1280*($E1280*AV$321+$F1280*AV$324)</f>
        <v/>
      </c>
      <c r="AW1280" s="32">
        <f>$D1280*($E1280*AW$321+$F1280*AW$324)</f>
        <v/>
      </c>
      <c r="AX1280" s="32">
        <f>$D1280*($E1280*AX$321+$F1280*AX$324)</f>
        <v/>
      </c>
      <c r="AY1280" s="32">
        <f>$D1280*($E1280*AY$321+$F1280*AY$324)</f>
        <v/>
      </c>
    </row>
    <row r="1281" hidden="1" outlineLevel="2">
      <c r="A1281" s="14" t="inlineStr">
        <is>
          <t>xcp</t>
        </is>
      </c>
      <c r="B1281" s="14" t="inlineStr">
        <is>
          <t>gso</t>
        </is>
      </c>
      <c r="C1281" s="14" t="inlineStr">
        <is>
          <t>avi</t>
        </is>
      </c>
      <c r="D1281" s="32">
        <f>INDEX(Inputs!$W$5:$W$132,MATCH($B1281&amp;"|"&amp;$C1281,Inputs!$A$5:$A$132,0))</f>
        <v/>
      </c>
      <c r="E1281" s="32">
        <f>INDEX(Inputs!$Z$5:$Z$132,MATCH($B1281&amp;"|"&amp;$C1281,Inputs!$A$5:$A$132,0))</f>
        <v/>
      </c>
      <c r="F1281" s="32">
        <f>INDEX(Inputs!$AA$5:$AA$132,MATCH($B1281&amp;"|"&amp;$C1281,Inputs!$A$5:$A$132,0))</f>
        <v/>
      </c>
      <c r="G1281" s="36" t="n"/>
      <c r="H1281" s="14">
        <f>INDEX(VarLab,MATCH($A1281,VarKey,0))&amp;INDEX(MemLab,MATCH($C1281&amp;"|"&amp;$B1281,MemKey,0))</f>
        <v/>
      </c>
      <c r="I1281" s="14">
        <f>INDEX(VarUnit,MATCH($A1281,VarKey,0))</f>
        <v/>
      </c>
      <c r="J1281" s="14">
        <f>INDEX(VarSrc,MATCH($A1281,VarKey,0))</f>
        <v/>
      </c>
      <c r="K1281" s="11">
        <f>CodePrefix&amp;$A1281&amp;IF($C1281="","","."&amp;$C1281&amp;"."&amp;$B1281)&amp;INDEX(VarEnd,MATCH($A1281,VarKey,0))&amp;K$5</f>
        <v/>
      </c>
      <c r="L1281" s="37">
        <f>$D1281*($E1281*L$321+$F1281*L$324)</f>
        <v/>
      </c>
      <c r="M1281" s="32">
        <f>$D1281*($E1281*M$321+$F1281*M$324)</f>
        <v/>
      </c>
      <c r="N1281" s="32">
        <f>$D1281*($E1281*N$321+$F1281*N$324)</f>
        <v/>
      </c>
      <c r="O1281" s="32">
        <f>$D1281*($E1281*O$321+$F1281*O$324)</f>
        <v/>
      </c>
      <c r="P1281" s="32">
        <f>$D1281*($E1281*P$321+$F1281*P$324)</f>
        <v/>
      </c>
      <c r="Q1281" s="32">
        <f>$D1281*($E1281*Q$321+$F1281*Q$324)</f>
        <v/>
      </c>
      <c r="R1281" s="32">
        <f>$D1281*($E1281*R$321+$F1281*R$324)</f>
        <v/>
      </c>
      <c r="S1281" s="32">
        <f>$D1281*($E1281*S$321+$F1281*S$324)</f>
        <v/>
      </c>
      <c r="T1281" s="32">
        <f>$D1281*($E1281*T$321+$F1281*T$324)</f>
        <v/>
      </c>
      <c r="U1281" s="32">
        <f>$D1281*($E1281*U$321+$F1281*U$324)</f>
        <v/>
      </c>
      <c r="V1281" s="32">
        <f>$D1281*($E1281*V$321+$F1281*V$324)</f>
        <v/>
      </c>
      <c r="W1281" s="32">
        <f>$D1281*($E1281*W$321+$F1281*W$324)</f>
        <v/>
      </c>
      <c r="X1281" s="32">
        <f>$D1281*($E1281*X$321+$F1281*X$324)</f>
        <v/>
      </c>
      <c r="Y1281" s="32">
        <f>$D1281*($E1281*Y$321+$F1281*Y$324)</f>
        <v/>
      </c>
      <c r="Z1281" s="32">
        <f>$D1281*($E1281*Z$321+$F1281*Z$324)</f>
        <v/>
      </c>
      <c r="AA1281" s="32">
        <f>$D1281*($E1281*AA$321+$F1281*AA$324)</f>
        <v/>
      </c>
      <c r="AB1281" s="32">
        <f>$D1281*($E1281*AB$321+$F1281*AB$324)</f>
        <v/>
      </c>
      <c r="AC1281" s="32">
        <f>$D1281*($E1281*AC$321+$F1281*AC$324)</f>
        <v/>
      </c>
      <c r="AD1281" s="32">
        <f>$D1281*($E1281*AD$321+$F1281*AD$324)</f>
        <v/>
      </c>
      <c r="AF1281" s="11">
        <f>CodePrefix&amp;$A1281&amp;IF($C1281="","","."&amp;$C1281&amp;"."&amp;$B1281)&amp;INDEX(VarEnd,MATCH($A1281,VarKey,0))&amp;AF$5</f>
        <v/>
      </c>
      <c r="AG1281" s="37">
        <f>$D1281*($E1281*AG$321+$F1281*AG$324)</f>
        <v/>
      </c>
      <c r="AH1281" s="32">
        <f>$D1281*($E1281*AH$321+$F1281*AH$324)</f>
        <v/>
      </c>
      <c r="AI1281" s="32">
        <f>$D1281*($E1281*AI$321+$F1281*AI$324)</f>
        <v/>
      </c>
      <c r="AJ1281" s="32">
        <f>$D1281*($E1281*AJ$321+$F1281*AJ$324)</f>
        <v/>
      </c>
      <c r="AK1281" s="32">
        <f>$D1281*($E1281*AK$321+$F1281*AK$324)</f>
        <v/>
      </c>
      <c r="AL1281" s="32">
        <f>$D1281*($E1281*AL$321+$F1281*AL$324)</f>
        <v/>
      </c>
      <c r="AM1281" s="32">
        <f>$D1281*($E1281*AM$321+$F1281*AM$324)</f>
        <v/>
      </c>
      <c r="AN1281" s="32">
        <f>$D1281*($E1281*AN$321+$F1281*AN$324)</f>
        <v/>
      </c>
      <c r="AO1281" s="32">
        <f>$D1281*($E1281*AO$321+$F1281*AO$324)</f>
        <v/>
      </c>
      <c r="AP1281" s="32">
        <f>$D1281*($E1281*AP$321+$F1281*AP$324)</f>
        <v/>
      </c>
      <c r="AQ1281" s="32">
        <f>$D1281*($E1281*AQ$321+$F1281*AQ$324)</f>
        <v/>
      </c>
      <c r="AR1281" s="32">
        <f>$D1281*($E1281*AR$321+$F1281*AR$324)</f>
        <v/>
      </c>
      <c r="AS1281" s="32">
        <f>$D1281*($E1281*AS$321+$F1281*AS$324)</f>
        <v/>
      </c>
      <c r="AT1281" s="32">
        <f>$D1281*($E1281*AT$321+$F1281*AT$324)</f>
        <v/>
      </c>
      <c r="AU1281" s="32">
        <f>$D1281*($E1281*AU$321+$F1281*AU$324)</f>
        <v/>
      </c>
      <c r="AV1281" s="32">
        <f>$D1281*($E1281*AV$321+$F1281*AV$324)</f>
        <v/>
      </c>
      <c r="AW1281" s="32">
        <f>$D1281*($E1281*AW$321+$F1281*AW$324)</f>
        <v/>
      </c>
      <c r="AX1281" s="32">
        <f>$D1281*($E1281*AX$321+$F1281*AX$324)</f>
        <v/>
      </c>
      <c r="AY1281" s="32">
        <f>$D1281*($E1281*AY$321+$F1281*AY$324)</f>
        <v/>
      </c>
    </row>
    <row r="1282" hidden="1" outlineLevel="2">
      <c r="A1282" s="14" t="inlineStr">
        <is>
          <t>xcp</t>
        </is>
      </c>
      <c r="B1282" s="14" t="inlineStr">
        <is>
          <t>die</t>
        </is>
      </c>
      <c r="C1282" s="14" t="inlineStr">
        <is>
          <t>avi</t>
        </is>
      </c>
      <c r="D1282" s="32">
        <f>INDEX(Inputs!$W$5:$W$132,MATCH($B1282&amp;"|"&amp;$C1282,Inputs!$A$5:$A$132,0))</f>
        <v/>
      </c>
      <c r="E1282" s="32">
        <f>INDEX(Inputs!$Z$5:$Z$132,MATCH($B1282&amp;"|"&amp;$C1282,Inputs!$A$5:$A$132,0))</f>
        <v/>
      </c>
      <c r="F1282" s="32">
        <f>INDEX(Inputs!$AA$5:$AA$132,MATCH($B1282&amp;"|"&amp;$C1282,Inputs!$A$5:$A$132,0))</f>
        <v/>
      </c>
      <c r="G1282" s="36" t="n"/>
      <c r="H1282" s="14">
        <f>INDEX(VarLab,MATCH($A1282,VarKey,0))&amp;INDEX(MemLab,MATCH($C1282&amp;"|"&amp;$B1282,MemKey,0))</f>
        <v/>
      </c>
      <c r="I1282" s="14">
        <f>INDEX(VarUnit,MATCH($A1282,VarKey,0))</f>
        <v/>
      </c>
      <c r="J1282" s="14">
        <f>INDEX(VarSrc,MATCH($A1282,VarKey,0))</f>
        <v/>
      </c>
      <c r="K1282" s="11">
        <f>CodePrefix&amp;$A1282&amp;IF($C1282="","","."&amp;$C1282&amp;"."&amp;$B1282)&amp;INDEX(VarEnd,MATCH($A1282,VarKey,0))&amp;K$5</f>
        <v/>
      </c>
      <c r="L1282" s="37">
        <f>$D1282*($E1282*L$321+$F1282*L$324)</f>
        <v/>
      </c>
      <c r="M1282" s="32">
        <f>$D1282*($E1282*M$321+$F1282*M$324)</f>
        <v/>
      </c>
      <c r="N1282" s="32">
        <f>$D1282*($E1282*N$321+$F1282*N$324)</f>
        <v/>
      </c>
      <c r="O1282" s="32">
        <f>$D1282*($E1282*O$321+$F1282*O$324)</f>
        <v/>
      </c>
      <c r="P1282" s="32">
        <f>$D1282*($E1282*P$321+$F1282*P$324)</f>
        <v/>
      </c>
      <c r="Q1282" s="32">
        <f>$D1282*($E1282*Q$321+$F1282*Q$324)</f>
        <v/>
      </c>
      <c r="R1282" s="32">
        <f>$D1282*($E1282*R$321+$F1282*R$324)</f>
        <v/>
      </c>
      <c r="S1282" s="32">
        <f>$D1282*($E1282*S$321+$F1282*S$324)</f>
        <v/>
      </c>
      <c r="T1282" s="32">
        <f>$D1282*($E1282*T$321+$F1282*T$324)</f>
        <v/>
      </c>
      <c r="U1282" s="32">
        <f>$D1282*($E1282*U$321+$F1282*U$324)</f>
        <v/>
      </c>
      <c r="V1282" s="32">
        <f>$D1282*($E1282*V$321+$F1282*V$324)</f>
        <v/>
      </c>
      <c r="W1282" s="32">
        <f>$D1282*($E1282*W$321+$F1282*W$324)</f>
        <v/>
      </c>
      <c r="X1282" s="32">
        <f>$D1282*($E1282*X$321+$F1282*X$324)</f>
        <v/>
      </c>
      <c r="Y1282" s="32">
        <f>$D1282*($E1282*Y$321+$F1282*Y$324)</f>
        <v/>
      </c>
      <c r="Z1282" s="32">
        <f>$D1282*($E1282*Z$321+$F1282*Z$324)</f>
        <v/>
      </c>
      <c r="AA1282" s="32">
        <f>$D1282*($E1282*AA$321+$F1282*AA$324)</f>
        <v/>
      </c>
      <c r="AB1282" s="32">
        <f>$D1282*($E1282*AB$321+$F1282*AB$324)</f>
        <v/>
      </c>
      <c r="AC1282" s="32">
        <f>$D1282*($E1282*AC$321+$F1282*AC$324)</f>
        <v/>
      </c>
      <c r="AD1282" s="32">
        <f>$D1282*($E1282*AD$321+$F1282*AD$324)</f>
        <v/>
      </c>
      <c r="AF1282" s="11">
        <f>CodePrefix&amp;$A1282&amp;IF($C1282="","","."&amp;$C1282&amp;"."&amp;$B1282)&amp;INDEX(VarEnd,MATCH($A1282,VarKey,0))&amp;AF$5</f>
        <v/>
      </c>
      <c r="AG1282" s="37">
        <f>$D1282*($E1282*AG$321+$F1282*AG$324)</f>
        <v/>
      </c>
      <c r="AH1282" s="32">
        <f>$D1282*($E1282*AH$321+$F1282*AH$324)</f>
        <v/>
      </c>
      <c r="AI1282" s="32">
        <f>$D1282*($E1282*AI$321+$F1282*AI$324)</f>
        <v/>
      </c>
      <c r="AJ1282" s="32">
        <f>$D1282*($E1282*AJ$321+$F1282*AJ$324)</f>
        <v/>
      </c>
      <c r="AK1282" s="32">
        <f>$D1282*($E1282*AK$321+$F1282*AK$324)</f>
        <v/>
      </c>
      <c r="AL1282" s="32">
        <f>$D1282*($E1282*AL$321+$F1282*AL$324)</f>
        <v/>
      </c>
      <c r="AM1282" s="32">
        <f>$D1282*($E1282*AM$321+$F1282*AM$324)</f>
        <v/>
      </c>
      <c r="AN1282" s="32">
        <f>$D1282*($E1282*AN$321+$F1282*AN$324)</f>
        <v/>
      </c>
      <c r="AO1282" s="32">
        <f>$D1282*($E1282*AO$321+$F1282*AO$324)</f>
        <v/>
      </c>
      <c r="AP1282" s="32">
        <f>$D1282*($E1282*AP$321+$F1282*AP$324)</f>
        <v/>
      </c>
      <c r="AQ1282" s="32">
        <f>$D1282*($E1282*AQ$321+$F1282*AQ$324)</f>
        <v/>
      </c>
      <c r="AR1282" s="32">
        <f>$D1282*($E1282*AR$321+$F1282*AR$324)</f>
        <v/>
      </c>
      <c r="AS1282" s="32">
        <f>$D1282*($E1282*AS$321+$F1282*AS$324)</f>
        <v/>
      </c>
      <c r="AT1282" s="32">
        <f>$D1282*($E1282*AT$321+$F1282*AT$324)</f>
        <v/>
      </c>
      <c r="AU1282" s="32">
        <f>$D1282*($E1282*AU$321+$F1282*AU$324)</f>
        <v/>
      </c>
      <c r="AV1282" s="32">
        <f>$D1282*($E1282*AV$321+$F1282*AV$324)</f>
        <v/>
      </c>
      <c r="AW1282" s="32">
        <f>$D1282*($E1282*AW$321+$F1282*AW$324)</f>
        <v/>
      </c>
      <c r="AX1282" s="32">
        <f>$D1282*($E1282*AX$321+$F1282*AX$324)</f>
        <v/>
      </c>
      <c r="AY1282" s="32">
        <f>$D1282*($E1282*AY$321+$F1282*AY$324)</f>
        <v/>
      </c>
    </row>
    <row r="1283" hidden="1" outlineLevel="2">
      <c r="A1283" s="14" t="inlineStr">
        <is>
          <t>xcp</t>
        </is>
      </c>
      <c r="B1283" s="14" t="inlineStr">
        <is>
          <t>lpg</t>
        </is>
      </c>
      <c r="C1283" s="14" t="inlineStr">
        <is>
          <t>avi</t>
        </is>
      </c>
      <c r="D1283" s="32">
        <f>INDEX(Inputs!$W$5:$W$132,MATCH($B1283&amp;"|"&amp;$C1283,Inputs!$A$5:$A$132,0))</f>
        <v/>
      </c>
      <c r="E1283" s="32">
        <f>INDEX(Inputs!$Z$5:$Z$132,MATCH($B1283&amp;"|"&amp;$C1283,Inputs!$A$5:$A$132,0))</f>
        <v/>
      </c>
      <c r="F1283" s="32">
        <f>INDEX(Inputs!$AA$5:$AA$132,MATCH($B1283&amp;"|"&amp;$C1283,Inputs!$A$5:$A$132,0))</f>
        <v/>
      </c>
      <c r="G1283" s="36" t="n"/>
      <c r="H1283" s="14">
        <f>INDEX(VarLab,MATCH($A1283,VarKey,0))&amp;INDEX(MemLab,MATCH($C1283&amp;"|"&amp;$B1283,MemKey,0))</f>
        <v/>
      </c>
      <c r="I1283" s="14">
        <f>INDEX(VarUnit,MATCH($A1283,VarKey,0))</f>
        <v/>
      </c>
      <c r="J1283" s="14">
        <f>INDEX(VarSrc,MATCH($A1283,VarKey,0))</f>
        <v/>
      </c>
      <c r="K1283" s="11">
        <f>CodePrefix&amp;$A1283&amp;IF($C1283="","","."&amp;$C1283&amp;"."&amp;$B1283)&amp;INDEX(VarEnd,MATCH($A1283,VarKey,0))&amp;K$5</f>
        <v/>
      </c>
      <c r="L1283" s="37">
        <f>$D1283*($E1283*L$321+$F1283*L$324)</f>
        <v/>
      </c>
      <c r="M1283" s="32">
        <f>$D1283*($E1283*M$321+$F1283*M$324)</f>
        <v/>
      </c>
      <c r="N1283" s="32">
        <f>$D1283*($E1283*N$321+$F1283*N$324)</f>
        <v/>
      </c>
      <c r="O1283" s="32">
        <f>$D1283*($E1283*O$321+$F1283*O$324)</f>
        <v/>
      </c>
      <c r="P1283" s="32">
        <f>$D1283*($E1283*P$321+$F1283*P$324)</f>
        <v/>
      </c>
      <c r="Q1283" s="32">
        <f>$D1283*($E1283*Q$321+$F1283*Q$324)</f>
        <v/>
      </c>
      <c r="R1283" s="32">
        <f>$D1283*($E1283*R$321+$F1283*R$324)</f>
        <v/>
      </c>
      <c r="S1283" s="32">
        <f>$D1283*($E1283*S$321+$F1283*S$324)</f>
        <v/>
      </c>
      <c r="T1283" s="32">
        <f>$D1283*($E1283*T$321+$F1283*T$324)</f>
        <v/>
      </c>
      <c r="U1283" s="32">
        <f>$D1283*($E1283*U$321+$F1283*U$324)</f>
        <v/>
      </c>
      <c r="V1283" s="32">
        <f>$D1283*($E1283*V$321+$F1283*V$324)</f>
        <v/>
      </c>
      <c r="W1283" s="32">
        <f>$D1283*($E1283*W$321+$F1283*W$324)</f>
        <v/>
      </c>
      <c r="X1283" s="32">
        <f>$D1283*($E1283*X$321+$F1283*X$324)</f>
        <v/>
      </c>
      <c r="Y1283" s="32">
        <f>$D1283*($E1283*Y$321+$F1283*Y$324)</f>
        <v/>
      </c>
      <c r="Z1283" s="32">
        <f>$D1283*($E1283*Z$321+$F1283*Z$324)</f>
        <v/>
      </c>
      <c r="AA1283" s="32">
        <f>$D1283*($E1283*AA$321+$F1283*AA$324)</f>
        <v/>
      </c>
      <c r="AB1283" s="32">
        <f>$D1283*($E1283*AB$321+$F1283*AB$324)</f>
        <v/>
      </c>
      <c r="AC1283" s="32">
        <f>$D1283*($E1283*AC$321+$F1283*AC$324)</f>
        <v/>
      </c>
      <c r="AD1283" s="32">
        <f>$D1283*($E1283*AD$321+$F1283*AD$324)</f>
        <v/>
      </c>
      <c r="AF1283" s="11">
        <f>CodePrefix&amp;$A1283&amp;IF($C1283="","","."&amp;$C1283&amp;"."&amp;$B1283)&amp;INDEX(VarEnd,MATCH($A1283,VarKey,0))&amp;AF$5</f>
        <v/>
      </c>
      <c r="AG1283" s="37">
        <f>$D1283*($E1283*AG$321+$F1283*AG$324)</f>
        <v/>
      </c>
      <c r="AH1283" s="32">
        <f>$D1283*($E1283*AH$321+$F1283*AH$324)</f>
        <v/>
      </c>
      <c r="AI1283" s="32">
        <f>$D1283*($E1283*AI$321+$F1283*AI$324)</f>
        <v/>
      </c>
      <c r="AJ1283" s="32">
        <f>$D1283*($E1283*AJ$321+$F1283*AJ$324)</f>
        <v/>
      </c>
      <c r="AK1283" s="32">
        <f>$D1283*($E1283*AK$321+$F1283*AK$324)</f>
        <v/>
      </c>
      <c r="AL1283" s="32">
        <f>$D1283*($E1283*AL$321+$F1283*AL$324)</f>
        <v/>
      </c>
      <c r="AM1283" s="32">
        <f>$D1283*($E1283*AM$321+$F1283*AM$324)</f>
        <v/>
      </c>
      <c r="AN1283" s="32">
        <f>$D1283*($E1283*AN$321+$F1283*AN$324)</f>
        <v/>
      </c>
      <c r="AO1283" s="32">
        <f>$D1283*($E1283*AO$321+$F1283*AO$324)</f>
        <v/>
      </c>
      <c r="AP1283" s="32">
        <f>$D1283*($E1283*AP$321+$F1283*AP$324)</f>
        <v/>
      </c>
      <c r="AQ1283" s="32">
        <f>$D1283*($E1283*AQ$321+$F1283*AQ$324)</f>
        <v/>
      </c>
      <c r="AR1283" s="32">
        <f>$D1283*($E1283*AR$321+$F1283*AR$324)</f>
        <v/>
      </c>
      <c r="AS1283" s="32">
        <f>$D1283*($E1283*AS$321+$F1283*AS$324)</f>
        <v/>
      </c>
      <c r="AT1283" s="32">
        <f>$D1283*($E1283*AT$321+$F1283*AT$324)</f>
        <v/>
      </c>
      <c r="AU1283" s="32">
        <f>$D1283*($E1283*AU$321+$F1283*AU$324)</f>
        <v/>
      </c>
      <c r="AV1283" s="32">
        <f>$D1283*($E1283*AV$321+$F1283*AV$324)</f>
        <v/>
      </c>
      <c r="AW1283" s="32">
        <f>$D1283*($E1283*AW$321+$F1283*AW$324)</f>
        <v/>
      </c>
      <c r="AX1283" s="32">
        <f>$D1283*($E1283*AX$321+$F1283*AX$324)</f>
        <v/>
      </c>
      <c r="AY1283" s="32">
        <f>$D1283*($E1283*AY$321+$F1283*AY$324)</f>
        <v/>
      </c>
    </row>
    <row r="1284" hidden="1" outlineLevel="2">
      <c r="A1284" s="14" t="inlineStr">
        <is>
          <t>xcp</t>
        </is>
      </c>
      <c r="B1284" s="14" t="inlineStr">
        <is>
          <t>ker</t>
        </is>
      </c>
      <c r="C1284" s="14" t="inlineStr">
        <is>
          <t>avi</t>
        </is>
      </c>
      <c r="D1284" s="32">
        <f>INDEX(Inputs!$W$5:$W$132,MATCH($B1284&amp;"|"&amp;$C1284,Inputs!$A$5:$A$132,0))</f>
        <v/>
      </c>
      <c r="E1284" s="32">
        <f>INDEX(Inputs!$Z$5:$Z$132,MATCH($B1284&amp;"|"&amp;$C1284,Inputs!$A$5:$A$132,0))</f>
        <v/>
      </c>
      <c r="F1284" s="32">
        <f>INDEX(Inputs!$AA$5:$AA$132,MATCH($B1284&amp;"|"&amp;$C1284,Inputs!$A$5:$A$132,0))</f>
        <v/>
      </c>
      <c r="G1284" s="36" t="n"/>
      <c r="H1284" s="14">
        <f>INDEX(VarLab,MATCH($A1284,VarKey,0))&amp;INDEX(MemLab,MATCH($C1284&amp;"|"&amp;$B1284,MemKey,0))</f>
        <v/>
      </c>
      <c r="I1284" s="14">
        <f>INDEX(VarUnit,MATCH($A1284,VarKey,0))</f>
        <v/>
      </c>
      <c r="J1284" s="14">
        <f>INDEX(VarSrc,MATCH($A1284,VarKey,0))</f>
        <v/>
      </c>
      <c r="K1284" s="11">
        <f>CodePrefix&amp;$A1284&amp;IF($C1284="","","."&amp;$C1284&amp;"."&amp;$B1284)&amp;INDEX(VarEnd,MATCH($A1284,VarKey,0))&amp;K$5</f>
        <v/>
      </c>
      <c r="L1284" s="37">
        <f>$D1284*($E1284*L$321+$F1284*L$324)</f>
        <v/>
      </c>
      <c r="M1284" s="32">
        <f>$D1284*($E1284*M$321+$F1284*M$324)</f>
        <v/>
      </c>
      <c r="N1284" s="32">
        <f>$D1284*($E1284*N$321+$F1284*N$324)</f>
        <v/>
      </c>
      <c r="O1284" s="32">
        <f>$D1284*($E1284*O$321+$F1284*O$324)</f>
        <v/>
      </c>
      <c r="P1284" s="32">
        <f>$D1284*($E1284*P$321+$F1284*P$324)</f>
        <v/>
      </c>
      <c r="Q1284" s="32">
        <f>$D1284*($E1284*Q$321+$F1284*Q$324)</f>
        <v/>
      </c>
      <c r="R1284" s="32">
        <f>$D1284*($E1284*R$321+$F1284*R$324)</f>
        <v/>
      </c>
      <c r="S1284" s="32">
        <f>$D1284*($E1284*S$321+$F1284*S$324)</f>
        <v/>
      </c>
      <c r="T1284" s="32">
        <f>$D1284*($E1284*T$321+$F1284*T$324)</f>
        <v/>
      </c>
      <c r="U1284" s="32">
        <f>$D1284*($E1284*U$321+$F1284*U$324)</f>
        <v/>
      </c>
      <c r="V1284" s="32">
        <f>$D1284*($E1284*V$321+$F1284*V$324)</f>
        <v/>
      </c>
      <c r="W1284" s="32">
        <f>$D1284*($E1284*W$321+$F1284*W$324)</f>
        <v/>
      </c>
      <c r="X1284" s="32">
        <f>$D1284*($E1284*X$321+$F1284*X$324)</f>
        <v/>
      </c>
      <c r="Y1284" s="32">
        <f>$D1284*($E1284*Y$321+$F1284*Y$324)</f>
        <v/>
      </c>
      <c r="Z1284" s="32">
        <f>$D1284*($E1284*Z$321+$F1284*Z$324)</f>
        <v/>
      </c>
      <c r="AA1284" s="32">
        <f>$D1284*($E1284*AA$321+$F1284*AA$324)</f>
        <v/>
      </c>
      <c r="AB1284" s="32">
        <f>$D1284*($E1284*AB$321+$F1284*AB$324)</f>
        <v/>
      </c>
      <c r="AC1284" s="32">
        <f>$D1284*($E1284*AC$321+$F1284*AC$324)</f>
        <v/>
      </c>
      <c r="AD1284" s="32">
        <f>$D1284*($E1284*AD$321+$F1284*AD$324)</f>
        <v/>
      </c>
      <c r="AF1284" s="11">
        <f>CodePrefix&amp;$A1284&amp;IF($C1284="","","."&amp;$C1284&amp;"."&amp;$B1284)&amp;INDEX(VarEnd,MATCH($A1284,VarKey,0))&amp;AF$5</f>
        <v/>
      </c>
      <c r="AG1284" s="37">
        <f>$D1284*($E1284*AG$321+$F1284*AG$324)</f>
        <v/>
      </c>
      <c r="AH1284" s="32">
        <f>$D1284*($E1284*AH$321+$F1284*AH$324)</f>
        <v/>
      </c>
      <c r="AI1284" s="32">
        <f>$D1284*($E1284*AI$321+$F1284*AI$324)</f>
        <v/>
      </c>
      <c r="AJ1284" s="32">
        <f>$D1284*($E1284*AJ$321+$F1284*AJ$324)</f>
        <v/>
      </c>
      <c r="AK1284" s="32">
        <f>$D1284*($E1284*AK$321+$F1284*AK$324)</f>
        <v/>
      </c>
      <c r="AL1284" s="32">
        <f>$D1284*($E1284*AL$321+$F1284*AL$324)</f>
        <v/>
      </c>
      <c r="AM1284" s="32">
        <f>$D1284*($E1284*AM$321+$F1284*AM$324)</f>
        <v/>
      </c>
      <c r="AN1284" s="32">
        <f>$D1284*($E1284*AN$321+$F1284*AN$324)</f>
        <v/>
      </c>
      <c r="AO1284" s="32">
        <f>$D1284*($E1284*AO$321+$F1284*AO$324)</f>
        <v/>
      </c>
      <c r="AP1284" s="32">
        <f>$D1284*($E1284*AP$321+$F1284*AP$324)</f>
        <v/>
      </c>
      <c r="AQ1284" s="32">
        <f>$D1284*($E1284*AQ$321+$F1284*AQ$324)</f>
        <v/>
      </c>
      <c r="AR1284" s="32">
        <f>$D1284*($E1284*AR$321+$F1284*AR$324)</f>
        <v/>
      </c>
      <c r="AS1284" s="32">
        <f>$D1284*($E1284*AS$321+$F1284*AS$324)</f>
        <v/>
      </c>
      <c r="AT1284" s="32">
        <f>$D1284*($E1284*AT$321+$F1284*AT$324)</f>
        <v/>
      </c>
      <c r="AU1284" s="32">
        <f>$D1284*($E1284*AU$321+$F1284*AU$324)</f>
        <v/>
      </c>
      <c r="AV1284" s="32">
        <f>$D1284*($E1284*AV$321+$F1284*AV$324)</f>
        <v/>
      </c>
      <c r="AW1284" s="32">
        <f>$D1284*($E1284*AW$321+$F1284*AW$324)</f>
        <v/>
      </c>
      <c r="AX1284" s="32">
        <f>$D1284*($E1284*AX$321+$F1284*AX$324)</f>
        <v/>
      </c>
      <c r="AY1284" s="32">
        <f>$D1284*($E1284*AY$321+$F1284*AY$324)</f>
        <v/>
      </c>
    </row>
    <row r="1285" hidden="1" outlineLevel="2">
      <c r="A1285" s="14" t="inlineStr">
        <is>
          <t>xcp</t>
        </is>
      </c>
      <c r="B1285" s="14" t="inlineStr">
        <is>
          <t>oop</t>
        </is>
      </c>
      <c r="C1285" s="14" t="inlineStr">
        <is>
          <t>avi</t>
        </is>
      </c>
      <c r="D1285" s="32">
        <f>INDEX(Inputs!$W$5:$W$132,MATCH($B1285&amp;"|"&amp;$C1285,Inputs!$A$5:$A$132,0))</f>
        <v/>
      </c>
      <c r="E1285" s="32">
        <f>INDEX(Inputs!$Z$5:$Z$132,MATCH($B1285&amp;"|"&amp;$C1285,Inputs!$A$5:$A$132,0))</f>
        <v/>
      </c>
      <c r="F1285" s="32">
        <f>INDEX(Inputs!$AA$5:$AA$132,MATCH($B1285&amp;"|"&amp;$C1285,Inputs!$A$5:$A$132,0))</f>
        <v/>
      </c>
      <c r="G1285" s="36" t="n"/>
      <c r="H1285" s="14">
        <f>INDEX(VarLab,MATCH($A1285,VarKey,0))&amp;INDEX(MemLab,MATCH($C1285&amp;"|"&amp;$B1285,MemKey,0))</f>
        <v/>
      </c>
      <c r="I1285" s="14">
        <f>INDEX(VarUnit,MATCH($A1285,VarKey,0))</f>
        <v/>
      </c>
      <c r="J1285" s="14">
        <f>INDEX(VarSrc,MATCH($A1285,VarKey,0))</f>
        <v/>
      </c>
      <c r="K1285" s="11">
        <f>CodePrefix&amp;$A1285&amp;IF($C1285="","","."&amp;$C1285&amp;"."&amp;$B1285)&amp;INDEX(VarEnd,MATCH($A1285,VarKey,0))&amp;K$5</f>
        <v/>
      </c>
      <c r="L1285" s="37">
        <f>$D1285*($E1285*L$321+$F1285*L$324)</f>
        <v/>
      </c>
      <c r="M1285" s="32">
        <f>$D1285*($E1285*M$321+$F1285*M$324)</f>
        <v/>
      </c>
      <c r="N1285" s="32">
        <f>$D1285*($E1285*N$321+$F1285*N$324)</f>
        <v/>
      </c>
      <c r="O1285" s="32">
        <f>$D1285*($E1285*O$321+$F1285*O$324)</f>
        <v/>
      </c>
      <c r="P1285" s="32">
        <f>$D1285*($E1285*P$321+$F1285*P$324)</f>
        <v/>
      </c>
      <c r="Q1285" s="32">
        <f>$D1285*($E1285*Q$321+$F1285*Q$324)</f>
        <v/>
      </c>
      <c r="R1285" s="32">
        <f>$D1285*($E1285*R$321+$F1285*R$324)</f>
        <v/>
      </c>
      <c r="S1285" s="32">
        <f>$D1285*($E1285*S$321+$F1285*S$324)</f>
        <v/>
      </c>
      <c r="T1285" s="32">
        <f>$D1285*($E1285*T$321+$F1285*T$324)</f>
        <v/>
      </c>
      <c r="U1285" s="32">
        <f>$D1285*($E1285*U$321+$F1285*U$324)</f>
        <v/>
      </c>
      <c r="V1285" s="32">
        <f>$D1285*($E1285*V$321+$F1285*V$324)</f>
        <v/>
      </c>
      <c r="W1285" s="32">
        <f>$D1285*($E1285*W$321+$F1285*W$324)</f>
        <v/>
      </c>
      <c r="X1285" s="32">
        <f>$D1285*($E1285*X$321+$F1285*X$324)</f>
        <v/>
      </c>
      <c r="Y1285" s="32">
        <f>$D1285*($E1285*Y$321+$F1285*Y$324)</f>
        <v/>
      </c>
      <c r="Z1285" s="32">
        <f>$D1285*($E1285*Z$321+$F1285*Z$324)</f>
        <v/>
      </c>
      <c r="AA1285" s="32">
        <f>$D1285*($E1285*AA$321+$F1285*AA$324)</f>
        <v/>
      </c>
      <c r="AB1285" s="32">
        <f>$D1285*($E1285*AB$321+$F1285*AB$324)</f>
        <v/>
      </c>
      <c r="AC1285" s="32">
        <f>$D1285*($E1285*AC$321+$F1285*AC$324)</f>
        <v/>
      </c>
      <c r="AD1285" s="32">
        <f>$D1285*($E1285*AD$321+$F1285*AD$324)</f>
        <v/>
      </c>
      <c r="AF1285" s="11">
        <f>CodePrefix&amp;$A1285&amp;IF($C1285="","","."&amp;$C1285&amp;"."&amp;$B1285)&amp;INDEX(VarEnd,MATCH($A1285,VarKey,0))&amp;AF$5</f>
        <v/>
      </c>
      <c r="AG1285" s="37">
        <f>$D1285*($E1285*AG$321+$F1285*AG$324)</f>
        <v/>
      </c>
      <c r="AH1285" s="32">
        <f>$D1285*($E1285*AH$321+$F1285*AH$324)</f>
        <v/>
      </c>
      <c r="AI1285" s="32">
        <f>$D1285*($E1285*AI$321+$F1285*AI$324)</f>
        <v/>
      </c>
      <c r="AJ1285" s="32">
        <f>$D1285*($E1285*AJ$321+$F1285*AJ$324)</f>
        <v/>
      </c>
      <c r="AK1285" s="32">
        <f>$D1285*($E1285*AK$321+$F1285*AK$324)</f>
        <v/>
      </c>
      <c r="AL1285" s="32">
        <f>$D1285*($E1285*AL$321+$F1285*AL$324)</f>
        <v/>
      </c>
      <c r="AM1285" s="32">
        <f>$D1285*($E1285*AM$321+$F1285*AM$324)</f>
        <v/>
      </c>
      <c r="AN1285" s="32">
        <f>$D1285*($E1285*AN$321+$F1285*AN$324)</f>
        <v/>
      </c>
      <c r="AO1285" s="32">
        <f>$D1285*($E1285*AO$321+$F1285*AO$324)</f>
        <v/>
      </c>
      <c r="AP1285" s="32">
        <f>$D1285*($E1285*AP$321+$F1285*AP$324)</f>
        <v/>
      </c>
      <c r="AQ1285" s="32">
        <f>$D1285*($E1285*AQ$321+$F1285*AQ$324)</f>
        <v/>
      </c>
      <c r="AR1285" s="32">
        <f>$D1285*($E1285*AR$321+$F1285*AR$324)</f>
        <v/>
      </c>
      <c r="AS1285" s="32">
        <f>$D1285*($E1285*AS$321+$F1285*AS$324)</f>
        <v/>
      </c>
      <c r="AT1285" s="32">
        <f>$D1285*($E1285*AT$321+$F1285*AT$324)</f>
        <v/>
      </c>
      <c r="AU1285" s="32">
        <f>$D1285*($E1285*AU$321+$F1285*AU$324)</f>
        <v/>
      </c>
      <c r="AV1285" s="32">
        <f>$D1285*($E1285*AV$321+$F1285*AV$324)</f>
        <v/>
      </c>
      <c r="AW1285" s="32">
        <f>$D1285*($E1285*AW$321+$F1285*AW$324)</f>
        <v/>
      </c>
      <c r="AX1285" s="32">
        <f>$D1285*($E1285*AX$321+$F1285*AX$324)</f>
        <v/>
      </c>
      <c r="AY1285" s="32">
        <f>$D1285*($E1285*AY$321+$F1285*AY$324)</f>
        <v/>
      </c>
    </row>
    <row r="1286" hidden="1" outlineLevel="2">
      <c r="A1286" s="14" t="inlineStr">
        <is>
          <t>xcp</t>
        </is>
      </c>
      <c r="B1286" s="14" t="inlineStr">
        <is>
          <t>bio</t>
        </is>
      </c>
      <c r="C1286" s="14" t="inlineStr">
        <is>
          <t>avi</t>
        </is>
      </c>
      <c r="D1286" s="32">
        <f>INDEX(Inputs!$W$5:$W$132,MATCH($B1286&amp;"|"&amp;$C1286,Inputs!$A$5:$A$132,0))</f>
        <v/>
      </c>
      <c r="E1286" s="32">
        <f>INDEX(Inputs!$Z$5:$Z$132,MATCH($B1286&amp;"|"&amp;$C1286,Inputs!$A$5:$A$132,0))</f>
        <v/>
      </c>
      <c r="F1286" s="32">
        <f>INDEX(Inputs!$AA$5:$AA$132,MATCH($B1286&amp;"|"&amp;$C1286,Inputs!$A$5:$A$132,0))</f>
        <v/>
      </c>
      <c r="G1286" s="36" t="n"/>
      <c r="H1286" s="14">
        <f>INDEX(VarLab,MATCH($A1286,VarKey,0))&amp;INDEX(MemLab,MATCH($C1286&amp;"|"&amp;$B1286,MemKey,0))</f>
        <v/>
      </c>
      <c r="I1286" s="14">
        <f>INDEX(VarUnit,MATCH($A1286,VarKey,0))</f>
        <v/>
      </c>
      <c r="J1286" s="14">
        <f>INDEX(VarSrc,MATCH($A1286,VarKey,0))</f>
        <v/>
      </c>
      <c r="K1286" s="11">
        <f>CodePrefix&amp;$A1286&amp;IF($C1286="","","."&amp;$C1286&amp;"."&amp;$B1286)&amp;INDEX(VarEnd,MATCH($A1286,VarKey,0))&amp;K$5</f>
        <v/>
      </c>
      <c r="L1286" s="37">
        <f>$D1286*($E1286*L$321+$F1286*L$324)</f>
        <v/>
      </c>
      <c r="M1286" s="32">
        <f>$D1286*($E1286*M$321+$F1286*M$324)</f>
        <v/>
      </c>
      <c r="N1286" s="32">
        <f>$D1286*($E1286*N$321+$F1286*N$324)</f>
        <v/>
      </c>
      <c r="O1286" s="32">
        <f>$D1286*($E1286*O$321+$F1286*O$324)</f>
        <v/>
      </c>
      <c r="P1286" s="32">
        <f>$D1286*($E1286*P$321+$F1286*P$324)</f>
        <v/>
      </c>
      <c r="Q1286" s="32">
        <f>$D1286*($E1286*Q$321+$F1286*Q$324)</f>
        <v/>
      </c>
      <c r="R1286" s="32">
        <f>$D1286*($E1286*R$321+$F1286*R$324)</f>
        <v/>
      </c>
      <c r="S1286" s="32">
        <f>$D1286*($E1286*S$321+$F1286*S$324)</f>
        <v/>
      </c>
      <c r="T1286" s="32">
        <f>$D1286*($E1286*T$321+$F1286*T$324)</f>
        <v/>
      </c>
      <c r="U1286" s="32">
        <f>$D1286*($E1286*U$321+$F1286*U$324)</f>
        <v/>
      </c>
      <c r="V1286" s="32">
        <f>$D1286*($E1286*V$321+$F1286*V$324)</f>
        <v/>
      </c>
      <c r="W1286" s="32">
        <f>$D1286*($E1286*W$321+$F1286*W$324)</f>
        <v/>
      </c>
      <c r="X1286" s="32">
        <f>$D1286*($E1286*X$321+$F1286*X$324)</f>
        <v/>
      </c>
      <c r="Y1286" s="32">
        <f>$D1286*($E1286*Y$321+$F1286*Y$324)</f>
        <v/>
      </c>
      <c r="Z1286" s="32">
        <f>$D1286*($E1286*Z$321+$F1286*Z$324)</f>
        <v/>
      </c>
      <c r="AA1286" s="32">
        <f>$D1286*($E1286*AA$321+$F1286*AA$324)</f>
        <v/>
      </c>
      <c r="AB1286" s="32">
        <f>$D1286*($E1286*AB$321+$F1286*AB$324)</f>
        <v/>
      </c>
      <c r="AC1286" s="32">
        <f>$D1286*($E1286*AC$321+$F1286*AC$324)</f>
        <v/>
      </c>
      <c r="AD1286" s="32">
        <f>$D1286*($E1286*AD$321+$F1286*AD$324)</f>
        <v/>
      </c>
      <c r="AF1286" s="11">
        <f>CodePrefix&amp;$A1286&amp;IF($C1286="","","."&amp;$C1286&amp;"."&amp;$B1286)&amp;INDEX(VarEnd,MATCH($A1286,VarKey,0))&amp;AF$5</f>
        <v/>
      </c>
      <c r="AG1286" s="37">
        <f>$D1286*($E1286*AG$321+$F1286*AG$324)</f>
        <v/>
      </c>
      <c r="AH1286" s="32">
        <f>$D1286*($E1286*AH$321+$F1286*AH$324)</f>
        <v/>
      </c>
      <c r="AI1286" s="32">
        <f>$D1286*($E1286*AI$321+$F1286*AI$324)</f>
        <v/>
      </c>
      <c r="AJ1286" s="32">
        <f>$D1286*($E1286*AJ$321+$F1286*AJ$324)</f>
        <v/>
      </c>
      <c r="AK1286" s="32">
        <f>$D1286*($E1286*AK$321+$F1286*AK$324)</f>
        <v/>
      </c>
      <c r="AL1286" s="32">
        <f>$D1286*($E1286*AL$321+$F1286*AL$324)</f>
        <v/>
      </c>
      <c r="AM1286" s="32">
        <f>$D1286*($E1286*AM$321+$F1286*AM$324)</f>
        <v/>
      </c>
      <c r="AN1286" s="32">
        <f>$D1286*($E1286*AN$321+$F1286*AN$324)</f>
        <v/>
      </c>
      <c r="AO1286" s="32">
        <f>$D1286*($E1286*AO$321+$F1286*AO$324)</f>
        <v/>
      </c>
      <c r="AP1286" s="32">
        <f>$D1286*($E1286*AP$321+$F1286*AP$324)</f>
        <v/>
      </c>
      <c r="AQ1286" s="32">
        <f>$D1286*($E1286*AQ$321+$F1286*AQ$324)</f>
        <v/>
      </c>
      <c r="AR1286" s="32">
        <f>$D1286*($E1286*AR$321+$F1286*AR$324)</f>
        <v/>
      </c>
      <c r="AS1286" s="32">
        <f>$D1286*($E1286*AS$321+$F1286*AS$324)</f>
        <v/>
      </c>
      <c r="AT1286" s="32">
        <f>$D1286*($E1286*AT$321+$F1286*AT$324)</f>
        <v/>
      </c>
      <c r="AU1286" s="32">
        <f>$D1286*($E1286*AU$321+$F1286*AU$324)</f>
        <v/>
      </c>
      <c r="AV1286" s="32">
        <f>$D1286*($E1286*AV$321+$F1286*AV$324)</f>
        <v/>
      </c>
      <c r="AW1286" s="32">
        <f>$D1286*($E1286*AW$321+$F1286*AW$324)</f>
        <v/>
      </c>
      <c r="AX1286" s="32">
        <f>$D1286*($E1286*AX$321+$F1286*AX$324)</f>
        <v/>
      </c>
      <c r="AY1286" s="32">
        <f>$D1286*($E1286*AY$321+$F1286*AY$324)</f>
        <v/>
      </c>
    </row>
    <row r="1287" hidden="1" outlineLevel="2"/>
    <row r="1288" hidden="1" outlineLevel="2">
      <c r="A1288" s="14" t="inlineStr">
        <is>
          <t>xcpd</t>
        </is>
      </c>
      <c r="B1288" s="14" t="inlineStr">
        <is>
          <t>coa</t>
        </is>
      </c>
      <c r="C1288" s="14" t="inlineStr">
        <is>
          <t>avi</t>
        </is>
      </c>
      <c r="D1288" s="32">
        <f>INDEX(Inputs!$W$5:$W$132,MATCH($B1288&amp;"|"&amp;$C1288,Inputs!$A$5:$A$132,0))</f>
        <v/>
      </c>
      <c r="E1288" s="32">
        <f>INDEX(Inputs!$Z$5:$Z$132,MATCH($B1288&amp;"|"&amp;$C1288,Inputs!$A$5:$A$132,0))</f>
        <v/>
      </c>
      <c r="F1288" s="32">
        <f>INDEX(Inputs!$AA$5:$AA$132,MATCH($B1288&amp;"|"&amp;$C1288,Inputs!$A$5:$A$132,0))</f>
        <v/>
      </c>
      <c r="G1288" s="36" t="n"/>
      <c r="H1288" s="14">
        <f>INDEX(VarLab,MATCH($A1288,VarKey,0))&amp;INDEX(MemLab,MATCH($C1288&amp;"|"&amp;$B1288,MemKey,0))</f>
        <v/>
      </c>
      <c r="I1288" s="14">
        <f>INDEX(VarUnit,MATCH($A1288,VarKey,0))</f>
        <v/>
      </c>
      <c r="J1288" s="14">
        <f>INDEX(VarSrc,MATCH($A1288,VarKey,0))</f>
        <v/>
      </c>
      <c r="K1288" s="11">
        <f>CodePrefix&amp;$A1288&amp;IF($C1288="","","."&amp;$C1288&amp;"."&amp;$B1288)&amp;INDEX(VarEnd,MATCH($A1288,VarKey,0))&amp;K$5</f>
        <v/>
      </c>
      <c r="L1288" s="37">
        <f>$D1288*($E1288*(L$321-L$322)+$F1288*(L$324-L$325))</f>
        <v/>
      </c>
      <c r="M1288" s="32">
        <f>$D1288*($E1288*(M$321-M$322)+$F1288*(M$324-M$325))</f>
        <v/>
      </c>
      <c r="N1288" s="32">
        <f>$D1288*($E1288*(N$321-N$322)+$F1288*(N$324-N$325))</f>
        <v/>
      </c>
      <c r="O1288" s="32">
        <f>$D1288*($E1288*(O$321-O$322)+$F1288*(O$324-O$325))</f>
        <v/>
      </c>
      <c r="P1288" s="32">
        <f>$D1288*($E1288*(P$321-P$322)+$F1288*(P$324-P$325))</f>
        <v/>
      </c>
      <c r="Q1288" s="32">
        <f>$D1288*($E1288*(Q$321-Q$322)+$F1288*(Q$324-Q$325))</f>
        <v/>
      </c>
      <c r="R1288" s="32">
        <f>$D1288*($E1288*(R$321-R$322)+$F1288*(R$324-R$325))</f>
        <v/>
      </c>
      <c r="S1288" s="32">
        <f>$D1288*($E1288*(S$321-S$322)+$F1288*(S$324-S$325))</f>
        <v/>
      </c>
      <c r="T1288" s="32">
        <f>$D1288*($E1288*(T$321-T$322)+$F1288*(T$324-T$325))</f>
        <v/>
      </c>
      <c r="U1288" s="32">
        <f>$D1288*($E1288*(U$321-U$322)+$F1288*(U$324-U$325))</f>
        <v/>
      </c>
      <c r="V1288" s="32">
        <f>$D1288*($E1288*(V$321-V$322)+$F1288*(V$324-V$325))</f>
        <v/>
      </c>
      <c r="W1288" s="32">
        <f>$D1288*($E1288*(W$321-W$322)+$F1288*(W$324-W$325))</f>
        <v/>
      </c>
      <c r="X1288" s="32">
        <f>$D1288*($E1288*(X$321-X$322)+$F1288*(X$324-X$325))</f>
        <v/>
      </c>
      <c r="Y1288" s="32">
        <f>$D1288*($E1288*(Y$321-Y$322)+$F1288*(Y$324-Y$325))</f>
        <v/>
      </c>
      <c r="Z1288" s="32">
        <f>$D1288*($E1288*(Z$321-Z$322)+$F1288*(Z$324-Z$325))</f>
        <v/>
      </c>
      <c r="AA1288" s="32">
        <f>$D1288*($E1288*(AA$321-AA$322)+$F1288*(AA$324-AA$325))</f>
        <v/>
      </c>
      <c r="AB1288" s="32">
        <f>$D1288*($E1288*(AB$321-AB$322)+$F1288*(AB$324-AB$325))</f>
        <v/>
      </c>
      <c r="AC1288" s="32">
        <f>$D1288*($E1288*(AC$321-AC$322)+$F1288*(AC$324-AC$325))</f>
        <v/>
      </c>
      <c r="AD1288" s="32">
        <f>$D1288*($E1288*(AD$321-AD$322)+$F1288*(AD$324-AD$325))</f>
        <v/>
      </c>
      <c r="AF1288" s="11">
        <f>CodePrefix&amp;$A1288&amp;IF($C1288="","","."&amp;$C1288&amp;"."&amp;$B1288)&amp;INDEX(VarEnd,MATCH($A1288,VarKey,0))&amp;AF$5</f>
        <v/>
      </c>
      <c r="AG1288" s="37">
        <f>$D1288*($E1288*(AG$321-AG$322)+$F1288*(AG$324-AG$325))</f>
        <v/>
      </c>
      <c r="AH1288" s="32">
        <f>$D1288*($E1288*(AH$321-AH$322)+$F1288*(AH$324-AH$325))</f>
        <v/>
      </c>
      <c r="AI1288" s="32">
        <f>$D1288*($E1288*(AI$321-AI$322)+$F1288*(AI$324-AI$325))</f>
        <v/>
      </c>
      <c r="AJ1288" s="32">
        <f>$D1288*($E1288*(AJ$321-AJ$322)+$F1288*(AJ$324-AJ$325))</f>
        <v/>
      </c>
      <c r="AK1288" s="32">
        <f>$D1288*($E1288*(AK$321-AK$322)+$F1288*(AK$324-AK$325))</f>
        <v/>
      </c>
      <c r="AL1288" s="32">
        <f>$D1288*($E1288*(AL$321-AL$322)+$F1288*(AL$324-AL$325))</f>
        <v/>
      </c>
      <c r="AM1288" s="32">
        <f>$D1288*($E1288*(AM$321-AM$322)+$F1288*(AM$324-AM$325))</f>
        <v/>
      </c>
      <c r="AN1288" s="32">
        <f>$D1288*($E1288*(AN$321-AN$322)+$F1288*(AN$324-AN$325))</f>
        <v/>
      </c>
      <c r="AO1288" s="32">
        <f>$D1288*($E1288*(AO$321-AO$322)+$F1288*(AO$324-AO$325))</f>
        <v/>
      </c>
      <c r="AP1288" s="32">
        <f>$D1288*($E1288*(AP$321-AP$322)+$F1288*(AP$324-AP$325))</f>
        <v/>
      </c>
      <c r="AQ1288" s="32">
        <f>$D1288*($E1288*(AQ$321-AQ$322)+$F1288*(AQ$324-AQ$325))</f>
        <v/>
      </c>
      <c r="AR1288" s="32">
        <f>$D1288*($E1288*(AR$321-AR$322)+$F1288*(AR$324-AR$325))</f>
        <v/>
      </c>
      <c r="AS1288" s="32">
        <f>$D1288*($E1288*(AS$321-AS$322)+$F1288*(AS$324-AS$325))</f>
        <v/>
      </c>
      <c r="AT1288" s="32">
        <f>$D1288*($E1288*(AT$321-AT$322)+$F1288*(AT$324-AT$325))</f>
        <v/>
      </c>
      <c r="AU1288" s="32">
        <f>$D1288*($E1288*(AU$321-AU$322)+$F1288*(AU$324-AU$325))</f>
        <v/>
      </c>
      <c r="AV1288" s="32">
        <f>$D1288*($E1288*(AV$321-AV$322)+$F1288*(AV$324-AV$325))</f>
        <v/>
      </c>
      <c r="AW1288" s="32">
        <f>$D1288*($E1288*(AW$321-AW$322)+$F1288*(AW$324-AW$325))</f>
        <v/>
      </c>
      <c r="AX1288" s="32">
        <f>$D1288*($E1288*(AX$321-AX$322)+$F1288*(AX$324-AX$325))</f>
        <v/>
      </c>
      <c r="AY1288" s="32">
        <f>$D1288*($E1288*(AY$321-AY$322)+$F1288*(AY$324-AY$325))</f>
        <v/>
      </c>
    </row>
    <row r="1289" hidden="1" outlineLevel="2">
      <c r="A1289" s="14" t="inlineStr">
        <is>
          <t>xcpd</t>
        </is>
      </c>
      <c r="B1289" s="14" t="inlineStr">
        <is>
          <t>nga</t>
        </is>
      </c>
      <c r="C1289" s="14" t="inlineStr">
        <is>
          <t>avi</t>
        </is>
      </c>
      <c r="D1289" s="32">
        <f>INDEX(Inputs!$W$5:$W$132,MATCH($B1289&amp;"|"&amp;$C1289,Inputs!$A$5:$A$132,0))</f>
        <v/>
      </c>
      <c r="E1289" s="32">
        <f>INDEX(Inputs!$Z$5:$Z$132,MATCH($B1289&amp;"|"&amp;$C1289,Inputs!$A$5:$A$132,0))</f>
        <v/>
      </c>
      <c r="F1289" s="32">
        <f>INDEX(Inputs!$AA$5:$AA$132,MATCH($B1289&amp;"|"&amp;$C1289,Inputs!$A$5:$A$132,0))</f>
        <v/>
      </c>
      <c r="G1289" s="36" t="n"/>
      <c r="H1289" s="14">
        <f>INDEX(VarLab,MATCH($A1289,VarKey,0))&amp;INDEX(MemLab,MATCH($C1289&amp;"|"&amp;$B1289,MemKey,0))</f>
        <v/>
      </c>
      <c r="I1289" s="14">
        <f>INDEX(VarUnit,MATCH($A1289,VarKey,0))</f>
        <v/>
      </c>
      <c r="J1289" s="14">
        <f>INDEX(VarSrc,MATCH($A1289,VarKey,0))</f>
        <v/>
      </c>
      <c r="K1289" s="11">
        <f>CodePrefix&amp;$A1289&amp;IF($C1289="","","."&amp;$C1289&amp;"."&amp;$B1289)&amp;INDEX(VarEnd,MATCH($A1289,VarKey,0))&amp;K$5</f>
        <v/>
      </c>
      <c r="L1289" s="37">
        <f>$D1289*($E1289*(L$321-L$322)+$F1289*(L$324-L$325))</f>
        <v/>
      </c>
      <c r="M1289" s="32">
        <f>$D1289*($E1289*(M$321-M$322)+$F1289*(M$324-M$325))</f>
        <v/>
      </c>
      <c r="N1289" s="32">
        <f>$D1289*($E1289*(N$321-N$322)+$F1289*(N$324-N$325))</f>
        <v/>
      </c>
      <c r="O1289" s="32">
        <f>$D1289*($E1289*(O$321-O$322)+$F1289*(O$324-O$325))</f>
        <v/>
      </c>
      <c r="P1289" s="32">
        <f>$D1289*($E1289*(P$321-P$322)+$F1289*(P$324-P$325))</f>
        <v/>
      </c>
      <c r="Q1289" s="32">
        <f>$D1289*($E1289*(Q$321-Q$322)+$F1289*(Q$324-Q$325))</f>
        <v/>
      </c>
      <c r="R1289" s="32">
        <f>$D1289*($E1289*(R$321-R$322)+$F1289*(R$324-R$325))</f>
        <v/>
      </c>
      <c r="S1289" s="32">
        <f>$D1289*($E1289*(S$321-S$322)+$F1289*(S$324-S$325))</f>
        <v/>
      </c>
      <c r="T1289" s="32">
        <f>$D1289*($E1289*(T$321-T$322)+$F1289*(T$324-T$325))</f>
        <v/>
      </c>
      <c r="U1289" s="32">
        <f>$D1289*($E1289*(U$321-U$322)+$F1289*(U$324-U$325))</f>
        <v/>
      </c>
      <c r="V1289" s="32">
        <f>$D1289*($E1289*(V$321-V$322)+$F1289*(V$324-V$325))</f>
        <v/>
      </c>
      <c r="W1289" s="32">
        <f>$D1289*($E1289*(W$321-W$322)+$F1289*(W$324-W$325))</f>
        <v/>
      </c>
      <c r="X1289" s="32">
        <f>$D1289*($E1289*(X$321-X$322)+$F1289*(X$324-X$325))</f>
        <v/>
      </c>
      <c r="Y1289" s="32">
        <f>$D1289*($E1289*(Y$321-Y$322)+$F1289*(Y$324-Y$325))</f>
        <v/>
      </c>
      <c r="Z1289" s="32">
        <f>$D1289*($E1289*(Z$321-Z$322)+$F1289*(Z$324-Z$325))</f>
        <v/>
      </c>
      <c r="AA1289" s="32">
        <f>$D1289*($E1289*(AA$321-AA$322)+$F1289*(AA$324-AA$325))</f>
        <v/>
      </c>
      <c r="AB1289" s="32">
        <f>$D1289*($E1289*(AB$321-AB$322)+$F1289*(AB$324-AB$325))</f>
        <v/>
      </c>
      <c r="AC1289" s="32">
        <f>$D1289*($E1289*(AC$321-AC$322)+$F1289*(AC$324-AC$325))</f>
        <v/>
      </c>
      <c r="AD1289" s="32">
        <f>$D1289*($E1289*(AD$321-AD$322)+$F1289*(AD$324-AD$325))</f>
        <v/>
      </c>
      <c r="AF1289" s="11">
        <f>CodePrefix&amp;$A1289&amp;IF($C1289="","","."&amp;$C1289&amp;"."&amp;$B1289)&amp;INDEX(VarEnd,MATCH($A1289,VarKey,0))&amp;AF$5</f>
        <v/>
      </c>
      <c r="AG1289" s="37">
        <f>$D1289*($E1289*(AG$321-AG$322)+$F1289*(AG$324-AG$325))</f>
        <v/>
      </c>
      <c r="AH1289" s="32">
        <f>$D1289*($E1289*(AH$321-AH$322)+$F1289*(AH$324-AH$325))</f>
        <v/>
      </c>
      <c r="AI1289" s="32">
        <f>$D1289*($E1289*(AI$321-AI$322)+$F1289*(AI$324-AI$325))</f>
        <v/>
      </c>
      <c r="AJ1289" s="32">
        <f>$D1289*($E1289*(AJ$321-AJ$322)+$F1289*(AJ$324-AJ$325))</f>
        <v/>
      </c>
      <c r="AK1289" s="32">
        <f>$D1289*($E1289*(AK$321-AK$322)+$F1289*(AK$324-AK$325))</f>
        <v/>
      </c>
      <c r="AL1289" s="32">
        <f>$D1289*($E1289*(AL$321-AL$322)+$F1289*(AL$324-AL$325))</f>
        <v/>
      </c>
      <c r="AM1289" s="32">
        <f>$D1289*($E1289*(AM$321-AM$322)+$F1289*(AM$324-AM$325))</f>
        <v/>
      </c>
      <c r="AN1289" s="32">
        <f>$D1289*($E1289*(AN$321-AN$322)+$F1289*(AN$324-AN$325))</f>
        <v/>
      </c>
      <c r="AO1289" s="32">
        <f>$D1289*($E1289*(AO$321-AO$322)+$F1289*(AO$324-AO$325))</f>
        <v/>
      </c>
      <c r="AP1289" s="32">
        <f>$D1289*($E1289*(AP$321-AP$322)+$F1289*(AP$324-AP$325))</f>
        <v/>
      </c>
      <c r="AQ1289" s="32">
        <f>$D1289*($E1289*(AQ$321-AQ$322)+$F1289*(AQ$324-AQ$325))</f>
        <v/>
      </c>
      <c r="AR1289" s="32">
        <f>$D1289*($E1289*(AR$321-AR$322)+$F1289*(AR$324-AR$325))</f>
        <v/>
      </c>
      <c r="AS1289" s="32">
        <f>$D1289*($E1289*(AS$321-AS$322)+$F1289*(AS$324-AS$325))</f>
        <v/>
      </c>
      <c r="AT1289" s="32">
        <f>$D1289*($E1289*(AT$321-AT$322)+$F1289*(AT$324-AT$325))</f>
        <v/>
      </c>
      <c r="AU1289" s="32">
        <f>$D1289*($E1289*(AU$321-AU$322)+$F1289*(AU$324-AU$325))</f>
        <v/>
      </c>
      <c r="AV1289" s="32">
        <f>$D1289*($E1289*(AV$321-AV$322)+$F1289*(AV$324-AV$325))</f>
        <v/>
      </c>
      <c r="AW1289" s="32">
        <f>$D1289*($E1289*(AW$321-AW$322)+$F1289*(AW$324-AW$325))</f>
        <v/>
      </c>
      <c r="AX1289" s="32">
        <f>$D1289*($E1289*(AX$321-AX$322)+$F1289*(AX$324-AX$325))</f>
        <v/>
      </c>
      <c r="AY1289" s="32">
        <f>$D1289*($E1289*(AY$321-AY$322)+$F1289*(AY$324-AY$325))</f>
        <v/>
      </c>
    </row>
    <row r="1290" hidden="1" outlineLevel="2">
      <c r="A1290" s="14" t="inlineStr">
        <is>
          <t>xcpd</t>
        </is>
      </c>
      <c r="B1290" s="14" t="inlineStr">
        <is>
          <t>gso</t>
        </is>
      </c>
      <c r="C1290" s="14" t="inlineStr">
        <is>
          <t>avi</t>
        </is>
      </c>
      <c r="D1290" s="32">
        <f>INDEX(Inputs!$W$5:$W$132,MATCH($B1290&amp;"|"&amp;$C1290,Inputs!$A$5:$A$132,0))</f>
        <v/>
      </c>
      <c r="E1290" s="32">
        <f>INDEX(Inputs!$Z$5:$Z$132,MATCH($B1290&amp;"|"&amp;$C1290,Inputs!$A$5:$A$132,0))</f>
        <v/>
      </c>
      <c r="F1290" s="32">
        <f>INDEX(Inputs!$AA$5:$AA$132,MATCH($B1290&amp;"|"&amp;$C1290,Inputs!$A$5:$A$132,0))</f>
        <v/>
      </c>
      <c r="G1290" s="36" t="n"/>
      <c r="H1290" s="14">
        <f>INDEX(VarLab,MATCH($A1290,VarKey,0))&amp;INDEX(MemLab,MATCH($C1290&amp;"|"&amp;$B1290,MemKey,0))</f>
        <v/>
      </c>
      <c r="I1290" s="14">
        <f>INDEX(VarUnit,MATCH($A1290,VarKey,0))</f>
        <v/>
      </c>
      <c r="J1290" s="14">
        <f>INDEX(VarSrc,MATCH($A1290,VarKey,0))</f>
        <v/>
      </c>
      <c r="K1290" s="11">
        <f>CodePrefix&amp;$A1290&amp;IF($C1290="","","."&amp;$C1290&amp;"."&amp;$B1290)&amp;INDEX(VarEnd,MATCH($A1290,VarKey,0))&amp;K$5</f>
        <v/>
      </c>
      <c r="L1290" s="37">
        <f>$D1290*($E1290*(L$321-L$322)+$F1290*(L$324-L$325))</f>
        <v/>
      </c>
      <c r="M1290" s="32">
        <f>$D1290*($E1290*(M$321-M$322)+$F1290*(M$324-M$325))</f>
        <v/>
      </c>
      <c r="N1290" s="32">
        <f>$D1290*($E1290*(N$321-N$322)+$F1290*(N$324-N$325))</f>
        <v/>
      </c>
      <c r="O1290" s="32">
        <f>$D1290*($E1290*(O$321-O$322)+$F1290*(O$324-O$325))</f>
        <v/>
      </c>
      <c r="P1290" s="32">
        <f>$D1290*($E1290*(P$321-P$322)+$F1290*(P$324-P$325))</f>
        <v/>
      </c>
      <c r="Q1290" s="32">
        <f>$D1290*($E1290*(Q$321-Q$322)+$F1290*(Q$324-Q$325))</f>
        <v/>
      </c>
      <c r="R1290" s="32">
        <f>$D1290*($E1290*(R$321-R$322)+$F1290*(R$324-R$325))</f>
        <v/>
      </c>
      <c r="S1290" s="32">
        <f>$D1290*($E1290*(S$321-S$322)+$F1290*(S$324-S$325))</f>
        <v/>
      </c>
      <c r="T1290" s="32">
        <f>$D1290*($E1290*(T$321-T$322)+$F1290*(T$324-T$325))</f>
        <v/>
      </c>
      <c r="U1290" s="32">
        <f>$D1290*($E1290*(U$321-U$322)+$F1290*(U$324-U$325))</f>
        <v/>
      </c>
      <c r="V1290" s="32">
        <f>$D1290*($E1290*(V$321-V$322)+$F1290*(V$324-V$325))</f>
        <v/>
      </c>
      <c r="W1290" s="32">
        <f>$D1290*($E1290*(W$321-W$322)+$F1290*(W$324-W$325))</f>
        <v/>
      </c>
      <c r="X1290" s="32">
        <f>$D1290*($E1290*(X$321-X$322)+$F1290*(X$324-X$325))</f>
        <v/>
      </c>
      <c r="Y1290" s="32">
        <f>$D1290*($E1290*(Y$321-Y$322)+$F1290*(Y$324-Y$325))</f>
        <v/>
      </c>
      <c r="Z1290" s="32">
        <f>$D1290*($E1290*(Z$321-Z$322)+$F1290*(Z$324-Z$325))</f>
        <v/>
      </c>
      <c r="AA1290" s="32">
        <f>$D1290*($E1290*(AA$321-AA$322)+$F1290*(AA$324-AA$325))</f>
        <v/>
      </c>
      <c r="AB1290" s="32">
        <f>$D1290*($E1290*(AB$321-AB$322)+$F1290*(AB$324-AB$325))</f>
        <v/>
      </c>
      <c r="AC1290" s="32">
        <f>$D1290*($E1290*(AC$321-AC$322)+$F1290*(AC$324-AC$325))</f>
        <v/>
      </c>
      <c r="AD1290" s="32">
        <f>$D1290*($E1290*(AD$321-AD$322)+$F1290*(AD$324-AD$325))</f>
        <v/>
      </c>
      <c r="AF1290" s="11">
        <f>CodePrefix&amp;$A1290&amp;IF($C1290="","","."&amp;$C1290&amp;"."&amp;$B1290)&amp;INDEX(VarEnd,MATCH($A1290,VarKey,0))&amp;AF$5</f>
        <v/>
      </c>
      <c r="AG1290" s="37">
        <f>$D1290*($E1290*(AG$321-AG$322)+$F1290*(AG$324-AG$325))</f>
        <v/>
      </c>
      <c r="AH1290" s="32">
        <f>$D1290*($E1290*(AH$321-AH$322)+$F1290*(AH$324-AH$325))</f>
        <v/>
      </c>
      <c r="AI1290" s="32">
        <f>$D1290*($E1290*(AI$321-AI$322)+$F1290*(AI$324-AI$325))</f>
        <v/>
      </c>
      <c r="AJ1290" s="32">
        <f>$D1290*($E1290*(AJ$321-AJ$322)+$F1290*(AJ$324-AJ$325))</f>
        <v/>
      </c>
      <c r="AK1290" s="32">
        <f>$D1290*($E1290*(AK$321-AK$322)+$F1290*(AK$324-AK$325))</f>
        <v/>
      </c>
      <c r="AL1290" s="32">
        <f>$D1290*($E1290*(AL$321-AL$322)+$F1290*(AL$324-AL$325))</f>
        <v/>
      </c>
      <c r="AM1290" s="32">
        <f>$D1290*($E1290*(AM$321-AM$322)+$F1290*(AM$324-AM$325))</f>
        <v/>
      </c>
      <c r="AN1290" s="32">
        <f>$D1290*($E1290*(AN$321-AN$322)+$F1290*(AN$324-AN$325))</f>
        <v/>
      </c>
      <c r="AO1290" s="32">
        <f>$D1290*($E1290*(AO$321-AO$322)+$F1290*(AO$324-AO$325))</f>
        <v/>
      </c>
      <c r="AP1290" s="32">
        <f>$D1290*($E1290*(AP$321-AP$322)+$F1290*(AP$324-AP$325))</f>
        <v/>
      </c>
      <c r="AQ1290" s="32">
        <f>$D1290*($E1290*(AQ$321-AQ$322)+$F1290*(AQ$324-AQ$325))</f>
        <v/>
      </c>
      <c r="AR1290" s="32">
        <f>$D1290*($E1290*(AR$321-AR$322)+$F1290*(AR$324-AR$325))</f>
        <v/>
      </c>
      <c r="AS1290" s="32">
        <f>$D1290*($E1290*(AS$321-AS$322)+$F1290*(AS$324-AS$325))</f>
        <v/>
      </c>
      <c r="AT1290" s="32">
        <f>$D1290*($E1290*(AT$321-AT$322)+$F1290*(AT$324-AT$325))</f>
        <v/>
      </c>
      <c r="AU1290" s="32">
        <f>$D1290*($E1290*(AU$321-AU$322)+$F1290*(AU$324-AU$325))</f>
        <v/>
      </c>
      <c r="AV1290" s="32">
        <f>$D1290*($E1290*(AV$321-AV$322)+$F1290*(AV$324-AV$325))</f>
        <v/>
      </c>
      <c r="AW1290" s="32">
        <f>$D1290*($E1290*(AW$321-AW$322)+$F1290*(AW$324-AW$325))</f>
        <v/>
      </c>
      <c r="AX1290" s="32">
        <f>$D1290*($E1290*(AX$321-AX$322)+$F1290*(AX$324-AX$325))</f>
        <v/>
      </c>
      <c r="AY1290" s="32">
        <f>$D1290*($E1290*(AY$321-AY$322)+$F1290*(AY$324-AY$325))</f>
        <v/>
      </c>
    </row>
    <row r="1291" hidden="1" outlineLevel="2">
      <c r="A1291" s="14" t="inlineStr">
        <is>
          <t>xcpd</t>
        </is>
      </c>
      <c r="B1291" s="14" t="inlineStr">
        <is>
          <t>die</t>
        </is>
      </c>
      <c r="C1291" s="14" t="inlineStr">
        <is>
          <t>avi</t>
        </is>
      </c>
      <c r="D1291" s="32">
        <f>INDEX(Inputs!$W$5:$W$132,MATCH($B1291&amp;"|"&amp;$C1291,Inputs!$A$5:$A$132,0))</f>
        <v/>
      </c>
      <c r="E1291" s="32">
        <f>INDEX(Inputs!$Z$5:$Z$132,MATCH($B1291&amp;"|"&amp;$C1291,Inputs!$A$5:$A$132,0))</f>
        <v/>
      </c>
      <c r="F1291" s="32">
        <f>INDEX(Inputs!$AA$5:$AA$132,MATCH($B1291&amp;"|"&amp;$C1291,Inputs!$A$5:$A$132,0))</f>
        <v/>
      </c>
      <c r="G1291" s="36" t="n"/>
      <c r="H1291" s="14">
        <f>INDEX(VarLab,MATCH($A1291,VarKey,0))&amp;INDEX(MemLab,MATCH($C1291&amp;"|"&amp;$B1291,MemKey,0))</f>
        <v/>
      </c>
      <c r="I1291" s="14">
        <f>INDEX(VarUnit,MATCH($A1291,VarKey,0))</f>
        <v/>
      </c>
      <c r="J1291" s="14">
        <f>INDEX(VarSrc,MATCH($A1291,VarKey,0))</f>
        <v/>
      </c>
      <c r="K1291" s="11">
        <f>CodePrefix&amp;$A1291&amp;IF($C1291="","","."&amp;$C1291&amp;"."&amp;$B1291)&amp;INDEX(VarEnd,MATCH($A1291,VarKey,0))&amp;K$5</f>
        <v/>
      </c>
      <c r="L1291" s="37">
        <f>$D1291*($E1291*(L$321-L$322)+$F1291*(L$324-L$325))</f>
        <v/>
      </c>
      <c r="M1291" s="32">
        <f>$D1291*($E1291*(M$321-M$322)+$F1291*(M$324-M$325))</f>
        <v/>
      </c>
      <c r="N1291" s="32">
        <f>$D1291*($E1291*(N$321-N$322)+$F1291*(N$324-N$325))</f>
        <v/>
      </c>
      <c r="O1291" s="32">
        <f>$D1291*($E1291*(O$321-O$322)+$F1291*(O$324-O$325))</f>
        <v/>
      </c>
      <c r="P1291" s="32">
        <f>$D1291*($E1291*(P$321-P$322)+$F1291*(P$324-P$325))</f>
        <v/>
      </c>
      <c r="Q1291" s="32">
        <f>$D1291*($E1291*(Q$321-Q$322)+$F1291*(Q$324-Q$325))</f>
        <v/>
      </c>
      <c r="R1291" s="32">
        <f>$D1291*($E1291*(R$321-R$322)+$F1291*(R$324-R$325))</f>
        <v/>
      </c>
      <c r="S1291" s="32">
        <f>$D1291*($E1291*(S$321-S$322)+$F1291*(S$324-S$325))</f>
        <v/>
      </c>
      <c r="T1291" s="32">
        <f>$D1291*($E1291*(T$321-T$322)+$F1291*(T$324-T$325))</f>
        <v/>
      </c>
      <c r="U1291" s="32">
        <f>$D1291*($E1291*(U$321-U$322)+$F1291*(U$324-U$325))</f>
        <v/>
      </c>
      <c r="V1291" s="32">
        <f>$D1291*($E1291*(V$321-V$322)+$F1291*(V$324-V$325))</f>
        <v/>
      </c>
      <c r="W1291" s="32">
        <f>$D1291*($E1291*(W$321-W$322)+$F1291*(W$324-W$325))</f>
        <v/>
      </c>
      <c r="X1291" s="32">
        <f>$D1291*($E1291*(X$321-X$322)+$F1291*(X$324-X$325))</f>
        <v/>
      </c>
      <c r="Y1291" s="32">
        <f>$D1291*($E1291*(Y$321-Y$322)+$F1291*(Y$324-Y$325))</f>
        <v/>
      </c>
      <c r="Z1291" s="32">
        <f>$D1291*($E1291*(Z$321-Z$322)+$F1291*(Z$324-Z$325))</f>
        <v/>
      </c>
      <c r="AA1291" s="32">
        <f>$D1291*($E1291*(AA$321-AA$322)+$F1291*(AA$324-AA$325))</f>
        <v/>
      </c>
      <c r="AB1291" s="32">
        <f>$D1291*($E1291*(AB$321-AB$322)+$F1291*(AB$324-AB$325))</f>
        <v/>
      </c>
      <c r="AC1291" s="32">
        <f>$D1291*($E1291*(AC$321-AC$322)+$F1291*(AC$324-AC$325))</f>
        <v/>
      </c>
      <c r="AD1291" s="32">
        <f>$D1291*($E1291*(AD$321-AD$322)+$F1291*(AD$324-AD$325))</f>
        <v/>
      </c>
      <c r="AF1291" s="11">
        <f>CodePrefix&amp;$A1291&amp;IF($C1291="","","."&amp;$C1291&amp;"."&amp;$B1291)&amp;INDEX(VarEnd,MATCH($A1291,VarKey,0))&amp;AF$5</f>
        <v/>
      </c>
      <c r="AG1291" s="37">
        <f>$D1291*($E1291*(AG$321-AG$322)+$F1291*(AG$324-AG$325))</f>
        <v/>
      </c>
      <c r="AH1291" s="32">
        <f>$D1291*($E1291*(AH$321-AH$322)+$F1291*(AH$324-AH$325))</f>
        <v/>
      </c>
      <c r="AI1291" s="32">
        <f>$D1291*($E1291*(AI$321-AI$322)+$F1291*(AI$324-AI$325))</f>
        <v/>
      </c>
      <c r="AJ1291" s="32">
        <f>$D1291*($E1291*(AJ$321-AJ$322)+$F1291*(AJ$324-AJ$325))</f>
        <v/>
      </c>
      <c r="AK1291" s="32">
        <f>$D1291*($E1291*(AK$321-AK$322)+$F1291*(AK$324-AK$325))</f>
        <v/>
      </c>
      <c r="AL1291" s="32">
        <f>$D1291*($E1291*(AL$321-AL$322)+$F1291*(AL$324-AL$325))</f>
        <v/>
      </c>
      <c r="AM1291" s="32">
        <f>$D1291*($E1291*(AM$321-AM$322)+$F1291*(AM$324-AM$325))</f>
        <v/>
      </c>
      <c r="AN1291" s="32">
        <f>$D1291*($E1291*(AN$321-AN$322)+$F1291*(AN$324-AN$325))</f>
        <v/>
      </c>
      <c r="AO1291" s="32">
        <f>$D1291*($E1291*(AO$321-AO$322)+$F1291*(AO$324-AO$325))</f>
        <v/>
      </c>
      <c r="AP1291" s="32">
        <f>$D1291*($E1291*(AP$321-AP$322)+$F1291*(AP$324-AP$325))</f>
        <v/>
      </c>
      <c r="AQ1291" s="32">
        <f>$D1291*($E1291*(AQ$321-AQ$322)+$F1291*(AQ$324-AQ$325))</f>
        <v/>
      </c>
      <c r="AR1291" s="32">
        <f>$D1291*($E1291*(AR$321-AR$322)+$F1291*(AR$324-AR$325))</f>
        <v/>
      </c>
      <c r="AS1291" s="32">
        <f>$D1291*($E1291*(AS$321-AS$322)+$F1291*(AS$324-AS$325))</f>
        <v/>
      </c>
      <c r="AT1291" s="32">
        <f>$D1291*($E1291*(AT$321-AT$322)+$F1291*(AT$324-AT$325))</f>
        <v/>
      </c>
      <c r="AU1291" s="32">
        <f>$D1291*($E1291*(AU$321-AU$322)+$F1291*(AU$324-AU$325))</f>
        <v/>
      </c>
      <c r="AV1291" s="32">
        <f>$D1291*($E1291*(AV$321-AV$322)+$F1291*(AV$324-AV$325))</f>
        <v/>
      </c>
      <c r="AW1291" s="32">
        <f>$D1291*($E1291*(AW$321-AW$322)+$F1291*(AW$324-AW$325))</f>
        <v/>
      </c>
      <c r="AX1291" s="32">
        <f>$D1291*($E1291*(AX$321-AX$322)+$F1291*(AX$324-AX$325))</f>
        <v/>
      </c>
      <c r="AY1291" s="32">
        <f>$D1291*($E1291*(AY$321-AY$322)+$F1291*(AY$324-AY$325))</f>
        <v/>
      </c>
    </row>
    <row r="1292" hidden="1" outlineLevel="2">
      <c r="A1292" s="14" t="inlineStr">
        <is>
          <t>xcpd</t>
        </is>
      </c>
      <c r="B1292" s="14" t="inlineStr">
        <is>
          <t>lpg</t>
        </is>
      </c>
      <c r="C1292" s="14" t="inlineStr">
        <is>
          <t>avi</t>
        </is>
      </c>
      <c r="D1292" s="32">
        <f>INDEX(Inputs!$W$5:$W$132,MATCH($B1292&amp;"|"&amp;$C1292,Inputs!$A$5:$A$132,0))</f>
        <v/>
      </c>
      <c r="E1292" s="32">
        <f>INDEX(Inputs!$Z$5:$Z$132,MATCH($B1292&amp;"|"&amp;$C1292,Inputs!$A$5:$A$132,0))</f>
        <v/>
      </c>
      <c r="F1292" s="32">
        <f>INDEX(Inputs!$AA$5:$AA$132,MATCH($B1292&amp;"|"&amp;$C1292,Inputs!$A$5:$A$132,0))</f>
        <v/>
      </c>
      <c r="G1292" s="36" t="n"/>
      <c r="H1292" s="14">
        <f>INDEX(VarLab,MATCH($A1292,VarKey,0))&amp;INDEX(MemLab,MATCH($C1292&amp;"|"&amp;$B1292,MemKey,0))</f>
        <v/>
      </c>
      <c r="I1292" s="14">
        <f>INDEX(VarUnit,MATCH($A1292,VarKey,0))</f>
        <v/>
      </c>
      <c r="J1292" s="14">
        <f>INDEX(VarSrc,MATCH($A1292,VarKey,0))</f>
        <v/>
      </c>
      <c r="K1292" s="11">
        <f>CodePrefix&amp;$A1292&amp;IF($C1292="","","."&amp;$C1292&amp;"."&amp;$B1292)&amp;INDEX(VarEnd,MATCH($A1292,VarKey,0))&amp;K$5</f>
        <v/>
      </c>
      <c r="L1292" s="37">
        <f>$D1292*($E1292*(L$321-L$322)+$F1292*(L$324-L$325))</f>
        <v/>
      </c>
      <c r="M1292" s="32">
        <f>$D1292*($E1292*(M$321-M$322)+$F1292*(M$324-M$325))</f>
        <v/>
      </c>
      <c r="N1292" s="32">
        <f>$D1292*($E1292*(N$321-N$322)+$F1292*(N$324-N$325))</f>
        <v/>
      </c>
      <c r="O1292" s="32">
        <f>$D1292*($E1292*(O$321-O$322)+$F1292*(O$324-O$325))</f>
        <v/>
      </c>
      <c r="P1292" s="32">
        <f>$D1292*($E1292*(P$321-P$322)+$F1292*(P$324-P$325))</f>
        <v/>
      </c>
      <c r="Q1292" s="32">
        <f>$D1292*($E1292*(Q$321-Q$322)+$F1292*(Q$324-Q$325))</f>
        <v/>
      </c>
      <c r="R1292" s="32">
        <f>$D1292*($E1292*(R$321-R$322)+$F1292*(R$324-R$325))</f>
        <v/>
      </c>
      <c r="S1292" s="32">
        <f>$D1292*($E1292*(S$321-S$322)+$F1292*(S$324-S$325))</f>
        <v/>
      </c>
      <c r="T1292" s="32">
        <f>$D1292*($E1292*(T$321-T$322)+$F1292*(T$324-T$325))</f>
        <v/>
      </c>
      <c r="U1292" s="32">
        <f>$D1292*($E1292*(U$321-U$322)+$F1292*(U$324-U$325))</f>
        <v/>
      </c>
      <c r="V1292" s="32">
        <f>$D1292*($E1292*(V$321-V$322)+$F1292*(V$324-V$325))</f>
        <v/>
      </c>
      <c r="W1292" s="32">
        <f>$D1292*($E1292*(W$321-W$322)+$F1292*(W$324-W$325))</f>
        <v/>
      </c>
      <c r="X1292" s="32">
        <f>$D1292*($E1292*(X$321-X$322)+$F1292*(X$324-X$325))</f>
        <v/>
      </c>
      <c r="Y1292" s="32">
        <f>$D1292*($E1292*(Y$321-Y$322)+$F1292*(Y$324-Y$325))</f>
        <v/>
      </c>
      <c r="Z1292" s="32">
        <f>$D1292*($E1292*(Z$321-Z$322)+$F1292*(Z$324-Z$325))</f>
        <v/>
      </c>
      <c r="AA1292" s="32">
        <f>$D1292*($E1292*(AA$321-AA$322)+$F1292*(AA$324-AA$325))</f>
        <v/>
      </c>
      <c r="AB1292" s="32">
        <f>$D1292*($E1292*(AB$321-AB$322)+$F1292*(AB$324-AB$325))</f>
        <v/>
      </c>
      <c r="AC1292" s="32">
        <f>$D1292*($E1292*(AC$321-AC$322)+$F1292*(AC$324-AC$325))</f>
        <v/>
      </c>
      <c r="AD1292" s="32">
        <f>$D1292*($E1292*(AD$321-AD$322)+$F1292*(AD$324-AD$325))</f>
        <v/>
      </c>
      <c r="AF1292" s="11">
        <f>CodePrefix&amp;$A1292&amp;IF($C1292="","","."&amp;$C1292&amp;"."&amp;$B1292)&amp;INDEX(VarEnd,MATCH($A1292,VarKey,0))&amp;AF$5</f>
        <v/>
      </c>
      <c r="AG1292" s="37">
        <f>$D1292*($E1292*(AG$321-AG$322)+$F1292*(AG$324-AG$325))</f>
        <v/>
      </c>
      <c r="AH1292" s="32">
        <f>$D1292*($E1292*(AH$321-AH$322)+$F1292*(AH$324-AH$325))</f>
        <v/>
      </c>
      <c r="AI1292" s="32">
        <f>$D1292*($E1292*(AI$321-AI$322)+$F1292*(AI$324-AI$325))</f>
        <v/>
      </c>
      <c r="AJ1292" s="32">
        <f>$D1292*($E1292*(AJ$321-AJ$322)+$F1292*(AJ$324-AJ$325))</f>
        <v/>
      </c>
      <c r="AK1292" s="32">
        <f>$D1292*($E1292*(AK$321-AK$322)+$F1292*(AK$324-AK$325))</f>
        <v/>
      </c>
      <c r="AL1292" s="32">
        <f>$D1292*($E1292*(AL$321-AL$322)+$F1292*(AL$324-AL$325))</f>
        <v/>
      </c>
      <c r="AM1292" s="32">
        <f>$D1292*($E1292*(AM$321-AM$322)+$F1292*(AM$324-AM$325))</f>
        <v/>
      </c>
      <c r="AN1292" s="32">
        <f>$D1292*($E1292*(AN$321-AN$322)+$F1292*(AN$324-AN$325))</f>
        <v/>
      </c>
      <c r="AO1292" s="32">
        <f>$D1292*($E1292*(AO$321-AO$322)+$F1292*(AO$324-AO$325))</f>
        <v/>
      </c>
      <c r="AP1292" s="32">
        <f>$D1292*($E1292*(AP$321-AP$322)+$F1292*(AP$324-AP$325))</f>
        <v/>
      </c>
      <c r="AQ1292" s="32">
        <f>$D1292*($E1292*(AQ$321-AQ$322)+$F1292*(AQ$324-AQ$325))</f>
        <v/>
      </c>
      <c r="AR1292" s="32">
        <f>$D1292*($E1292*(AR$321-AR$322)+$F1292*(AR$324-AR$325))</f>
        <v/>
      </c>
      <c r="AS1292" s="32">
        <f>$D1292*($E1292*(AS$321-AS$322)+$F1292*(AS$324-AS$325))</f>
        <v/>
      </c>
      <c r="AT1292" s="32">
        <f>$D1292*($E1292*(AT$321-AT$322)+$F1292*(AT$324-AT$325))</f>
        <v/>
      </c>
      <c r="AU1292" s="32">
        <f>$D1292*($E1292*(AU$321-AU$322)+$F1292*(AU$324-AU$325))</f>
        <v/>
      </c>
      <c r="AV1292" s="32">
        <f>$D1292*($E1292*(AV$321-AV$322)+$F1292*(AV$324-AV$325))</f>
        <v/>
      </c>
      <c r="AW1292" s="32">
        <f>$D1292*($E1292*(AW$321-AW$322)+$F1292*(AW$324-AW$325))</f>
        <v/>
      </c>
      <c r="AX1292" s="32">
        <f>$D1292*($E1292*(AX$321-AX$322)+$F1292*(AX$324-AX$325))</f>
        <v/>
      </c>
      <c r="AY1292" s="32">
        <f>$D1292*($E1292*(AY$321-AY$322)+$F1292*(AY$324-AY$325))</f>
        <v/>
      </c>
    </row>
    <row r="1293" hidden="1" outlineLevel="2">
      <c r="A1293" s="14" t="inlineStr">
        <is>
          <t>xcpd</t>
        </is>
      </c>
      <c r="B1293" s="14" t="inlineStr">
        <is>
          <t>ker</t>
        </is>
      </c>
      <c r="C1293" s="14" t="inlineStr">
        <is>
          <t>avi</t>
        </is>
      </c>
      <c r="D1293" s="32">
        <f>INDEX(Inputs!$W$5:$W$132,MATCH($B1293&amp;"|"&amp;$C1293,Inputs!$A$5:$A$132,0))</f>
        <v/>
      </c>
      <c r="E1293" s="32">
        <f>INDEX(Inputs!$Z$5:$Z$132,MATCH($B1293&amp;"|"&amp;$C1293,Inputs!$A$5:$A$132,0))</f>
        <v/>
      </c>
      <c r="F1293" s="32">
        <f>INDEX(Inputs!$AA$5:$AA$132,MATCH($B1293&amp;"|"&amp;$C1293,Inputs!$A$5:$A$132,0))</f>
        <v/>
      </c>
      <c r="G1293" s="36" t="n"/>
      <c r="H1293" s="14">
        <f>INDEX(VarLab,MATCH($A1293,VarKey,0))&amp;INDEX(MemLab,MATCH($C1293&amp;"|"&amp;$B1293,MemKey,0))</f>
        <v/>
      </c>
      <c r="I1293" s="14">
        <f>INDEX(VarUnit,MATCH($A1293,VarKey,0))</f>
        <v/>
      </c>
      <c r="J1293" s="14">
        <f>INDEX(VarSrc,MATCH($A1293,VarKey,0))</f>
        <v/>
      </c>
      <c r="K1293" s="11">
        <f>CodePrefix&amp;$A1293&amp;IF($C1293="","","."&amp;$C1293&amp;"."&amp;$B1293)&amp;INDEX(VarEnd,MATCH($A1293,VarKey,0))&amp;K$5</f>
        <v/>
      </c>
      <c r="L1293" s="37">
        <f>$D1293*($E1293*(L$321-L$322)+$F1293*(L$324-L$325))</f>
        <v/>
      </c>
      <c r="M1293" s="32">
        <f>$D1293*($E1293*(M$321-M$322)+$F1293*(M$324-M$325))</f>
        <v/>
      </c>
      <c r="N1293" s="32">
        <f>$D1293*($E1293*(N$321-N$322)+$F1293*(N$324-N$325))</f>
        <v/>
      </c>
      <c r="O1293" s="32">
        <f>$D1293*($E1293*(O$321-O$322)+$F1293*(O$324-O$325))</f>
        <v/>
      </c>
      <c r="P1293" s="32">
        <f>$D1293*($E1293*(P$321-P$322)+$F1293*(P$324-P$325))</f>
        <v/>
      </c>
      <c r="Q1293" s="32">
        <f>$D1293*($E1293*(Q$321-Q$322)+$F1293*(Q$324-Q$325))</f>
        <v/>
      </c>
      <c r="R1293" s="32">
        <f>$D1293*($E1293*(R$321-R$322)+$F1293*(R$324-R$325))</f>
        <v/>
      </c>
      <c r="S1293" s="32">
        <f>$D1293*($E1293*(S$321-S$322)+$F1293*(S$324-S$325))</f>
        <v/>
      </c>
      <c r="T1293" s="32">
        <f>$D1293*($E1293*(T$321-T$322)+$F1293*(T$324-T$325))</f>
        <v/>
      </c>
      <c r="U1293" s="32">
        <f>$D1293*($E1293*(U$321-U$322)+$F1293*(U$324-U$325))</f>
        <v/>
      </c>
      <c r="V1293" s="32">
        <f>$D1293*($E1293*(V$321-V$322)+$F1293*(V$324-V$325))</f>
        <v/>
      </c>
      <c r="W1293" s="32">
        <f>$D1293*($E1293*(W$321-W$322)+$F1293*(W$324-W$325))</f>
        <v/>
      </c>
      <c r="X1293" s="32">
        <f>$D1293*($E1293*(X$321-X$322)+$F1293*(X$324-X$325))</f>
        <v/>
      </c>
      <c r="Y1293" s="32">
        <f>$D1293*($E1293*(Y$321-Y$322)+$F1293*(Y$324-Y$325))</f>
        <v/>
      </c>
      <c r="Z1293" s="32">
        <f>$D1293*($E1293*(Z$321-Z$322)+$F1293*(Z$324-Z$325))</f>
        <v/>
      </c>
      <c r="AA1293" s="32">
        <f>$D1293*($E1293*(AA$321-AA$322)+$F1293*(AA$324-AA$325))</f>
        <v/>
      </c>
      <c r="AB1293" s="32">
        <f>$D1293*($E1293*(AB$321-AB$322)+$F1293*(AB$324-AB$325))</f>
        <v/>
      </c>
      <c r="AC1293" s="32">
        <f>$D1293*($E1293*(AC$321-AC$322)+$F1293*(AC$324-AC$325))</f>
        <v/>
      </c>
      <c r="AD1293" s="32">
        <f>$D1293*($E1293*(AD$321-AD$322)+$F1293*(AD$324-AD$325))</f>
        <v/>
      </c>
      <c r="AF1293" s="11">
        <f>CodePrefix&amp;$A1293&amp;IF($C1293="","","."&amp;$C1293&amp;"."&amp;$B1293)&amp;INDEX(VarEnd,MATCH($A1293,VarKey,0))&amp;AF$5</f>
        <v/>
      </c>
      <c r="AG1293" s="37">
        <f>$D1293*($E1293*(AG$321-AG$322)+$F1293*(AG$324-AG$325))</f>
        <v/>
      </c>
      <c r="AH1293" s="32">
        <f>$D1293*($E1293*(AH$321-AH$322)+$F1293*(AH$324-AH$325))</f>
        <v/>
      </c>
      <c r="AI1293" s="32">
        <f>$D1293*($E1293*(AI$321-AI$322)+$F1293*(AI$324-AI$325))</f>
        <v/>
      </c>
      <c r="AJ1293" s="32">
        <f>$D1293*($E1293*(AJ$321-AJ$322)+$F1293*(AJ$324-AJ$325))</f>
        <v/>
      </c>
      <c r="AK1293" s="32">
        <f>$D1293*($E1293*(AK$321-AK$322)+$F1293*(AK$324-AK$325))</f>
        <v/>
      </c>
      <c r="AL1293" s="32">
        <f>$D1293*($E1293*(AL$321-AL$322)+$F1293*(AL$324-AL$325))</f>
        <v/>
      </c>
      <c r="AM1293" s="32">
        <f>$D1293*($E1293*(AM$321-AM$322)+$F1293*(AM$324-AM$325))</f>
        <v/>
      </c>
      <c r="AN1293" s="32">
        <f>$D1293*($E1293*(AN$321-AN$322)+$F1293*(AN$324-AN$325))</f>
        <v/>
      </c>
      <c r="AO1293" s="32">
        <f>$D1293*($E1293*(AO$321-AO$322)+$F1293*(AO$324-AO$325))</f>
        <v/>
      </c>
      <c r="AP1293" s="32">
        <f>$D1293*($E1293*(AP$321-AP$322)+$F1293*(AP$324-AP$325))</f>
        <v/>
      </c>
      <c r="AQ1293" s="32">
        <f>$D1293*($E1293*(AQ$321-AQ$322)+$F1293*(AQ$324-AQ$325))</f>
        <v/>
      </c>
      <c r="AR1293" s="32">
        <f>$D1293*($E1293*(AR$321-AR$322)+$F1293*(AR$324-AR$325))</f>
        <v/>
      </c>
      <c r="AS1293" s="32">
        <f>$D1293*($E1293*(AS$321-AS$322)+$F1293*(AS$324-AS$325))</f>
        <v/>
      </c>
      <c r="AT1293" s="32">
        <f>$D1293*($E1293*(AT$321-AT$322)+$F1293*(AT$324-AT$325))</f>
        <v/>
      </c>
      <c r="AU1293" s="32">
        <f>$D1293*($E1293*(AU$321-AU$322)+$F1293*(AU$324-AU$325))</f>
        <v/>
      </c>
      <c r="AV1293" s="32">
        <f>$D1293*($E1293*(AV$321-AV$322)+$F1293*(AV$324-AV$325))</f>
        <v/>
      </c>
      <c r="AW1293" s="32">
        <f>$D1293*($E1293*(AW$321-AW$322)+$F1293*(AW$324-AW$325))</f>
        <v/>
      </c>
      <c r="AX1293" s="32">
        <f>$D1293*($E1293*(AX$321-AX$322)+$F1293*(AX$324-AX$325))</f>
        <v/>
      </c>
      <c r="AY1293" s="32">
        <f>$D1293*($E1293*(AY$321-AY$322)+$F1293*(AY$324-AY$325))</f>
        <v/>
      </c>
    </row>
    <row r="1294" hidden="1" outlineLevel="2">
      <c r="A1294" s="14" t="inlineStr">
        <is>
          <t>xcpd</t>
        </is>
      </c>
      <c r="B1294" s="14" t="inlineStr">
        <is>
          <t>oop</t>
        </is>
      </c>
      <c r="C1294" s="14" t="inlineStr">
        <is>
          <t>avi</t>
        </is>
      </c>
      <c r="D1294" s="32">
        <f>INDEX(Inputs!$W$5:$W$132,MATCH($B1294&amp;"|"&amp;$C1294,Inputs!$A$5:$A$132,0))</f>
        <v/>
      </c>
      <c r="E1294" s="32">
        <f>INDEX(Inputs!$Z$5:$Z$132,MATCH($B1294&amp;"|"&amp;$C1294,Inputs!$A$5:$A$132,0))</f>
        <v/>
      </c>
      <c r="F1294" s="32">
        <f>INDEX(Inputs!$AA$5:$AA$132,MATCH($B1294&amp;"|"&amp;$C1294,Inputs!$A$5:$A$132,0))</f>
        <v/>
      </c>
      <c r="G1294" s="36" t="n"/>
      <c r="H1294" s="14">
        <f>INDEX(VarLab,MATCH($A1294,VarKey,0))&amp;INDEX(MemLab,MATCH($C1294&amp;"|"&amp;$B1294,MemKey,0))</f>
        <v/>
      </c>
      <c r="I1294" s="14">
        <f>INDEX(VarUnit,MATCH($A1294,VarKey,0))</f>
        <v/>
      </c>
      <c r="J1294" s="14">
        <f>INDEX(VarSrc,MATCH($A1294,VarKey,0))</f>
        <v/>
      </c>
      <c r="K1294" s="11">
        <f>CodePrefix&amp;$A1294&amp;IF($C1294="","","."&amp;$C1294&amp;"."&amp;$B1294)&amp;INDEX(VarEnd,MATCH($A1294,VarKey,0))&amp;K$5</f>
        <v/>
      </c>
      <c r="L1294" s="37">
        <f>$D1294*($E1294*(L$321-L$322)+$F1294*(L$324-L$325))</f>
        <v/>
      </c>
      <c r="M1294" s="32">
        <f>$D1294*($E1294*(M$321-M$322)+$F1294*(M$324-M$325))</f>
        <v/>
      </c>
      <c r="N1294" s="32">
        <f>$D1294*($E1294*(N$321-N$322)+$F1294*(N$324-N$325))</f>
        <v/>
      </c>
      <c r="O1294" s="32">
        <f>$D1294*($E1294*(O$321-O$322)+$F1294*(O$324-O$325))</f>
        <v/>
      </c>
      <c r="P1294" s="32">
        <f>$D1294*($E1294*(P$321-P$322)+$F1294*(P$324-P$325))</f>
        <v/>
      </c>
      <c r="Q1294" s="32">
        <f>$D1294*($E1294*(Q$321-Q$322)+$F1294*(Q$324-Q$325))</f>
        <v/>
      </c>
      <c r="R1294" s="32">
        <f>$D1294*($E1294*(R$321-R$322)+$F1294*(R$324-R$325))</f>
        <v/>
      </c>
      <c r="S1294" s="32">
        <f>$D1294*($E1294*(S$321-S$322)+$F1294*(S$324-S$325))</f>
        <v/>
      </c>
      <c r="T1294" s="32">
        <f>$D1294*($E1294*(T$321-T$322)+$F1294*(T$324-T$325))</f>
        <v/>
      </c>
      <c r="U1294" s="32">
        <f>$D1294*($E1294*(U$321-U$322)+$F1294*(U$324-U$325))</f>
        <v/>
      </c>
      <c r="V1294" s="32">
        <f>$D1294*($E1294*(V$321-V$322)+$F1294*(V$324-V$325))</f>
        <v/>
      </c>
      <c r="W1294" s="32">
        <f>$D1294*($E1294*(W$321-W$322)+$F1294*(W$324-W$325))</f>
        <v/>
      </c>
      <c r="X1294" s="32">
        <f>$D1294*($E1294*(X$321-X$322)+$F1294*(X$324-X$325))</f>
        <v/>
      </c>
      <c r="Y1294" s="32">
        <f>$D1294*($E1294*(Y$321-Y$322)+$F1294*(Y$324-Y$325))</f>
        <v/>
      </c>
      <c r="Z1294" s="32">
        <f>$D1294*($E1294*(Z$321-Z$322)+$F1294*(Z$324-Z$325))</f>
        <v/>
      </c>
      <c r="AA1294" s="32">
        <f>$D1294*($E1294*(AA$321-AA$322)+$F1294*(AA$324-AA$325))</f>
        <v/>
      </c>
      <c r="AB1294" s="32">
        <f>$D1294*($E1294*(AB$321-AB$322)+$F1294*(AB$324-AB$325))</f>
        <v/>
      </c>
      <c r="AC1294" s="32">
        <f>$D1294*($E1294*(AC$321-AC$322)+$F1294*(AC$324-AC$325))</f>
        <v/>
      </c>
      <c r="AD1294" s="32">
        <f>$D1294*($E1294*(AD$321-AD$322)+$F1294*(AD$324-AD$325))</f>
        <v/>
      </c>
      <c r="AF1294" s="11">
        <f>CodePrefix&amp;$A1294&amp;IF($C1294="","","."&amp;$C1294&amp;"."&amp;$B1294)&amp;INDEX(VarEnd,MATCH($A1294,VarKey,0))&amp;AF$5</f>
        <v/>
      </c>
      <c r="AG1294" s="37">
        <f>$D1294*($E1294*(AG$321-AG$322)+$F1294*(AG$324-AG$325))</f>
        <v/>
      </c>
      <c r="AH1294" s="32">
        <f>$D1294*($E1294*(AH$321-AH$322)+$F1294*(AH$324-AH$325))</f>
        <v/>
      </c>
      <c r="AI1294" s="32">
        <f>$D1294*($E1294*(AI$321-AI$322)+$F1294*(AI$324-AI$325))</f>
        <v/>
      </c>
      <c r="AJ1294" s="32">
        <f>$D1294*($E1294*(AJ$321-AJ$322)+$F1294*(AJ$324-AJ$325))</f>
        <v/>
      </c>
      <c r="AK1294" s="32">
        <f>$D1294*($E1294*(AK$321-AK$322)+$F1294*(AK$324-AK$325))</f>
        <v/>
      </c>
      <c r="AL1294" s="32">
        <f>$D1294*($E1294*(AL$321-AL$322)+$F1294*(AL$324-AL$325))</f>
        <v/>
      </c>
      <c r="AM1294" s="32">
        <f>$D1294*($E1294*(AM$321-AM$322)+$F1294*(AM$324-AM$325))</f>
        <v/>
      </c>
      <c r="AN1294" s="32">
        <f>$D1294*($E1294*(AN$321-AN$322)+$F1294*(AN$324-AN$325))</f>
        <v/>
      </c>
      <c r="AO1294" s="32">
        <f>$D1294*($E1294*(AO$321-AO$322)+$F1294*(AO$324-AO$325))</f>
        <v/>
      </c>
      <c r="AP1294" s="32">
        <f>$D1294*($E1294*(AP$321-AP$322)+$F1294*(AP$324-AP$325))</f>
        <v/>
      </c>
      <c r="AQ1294" s="32">
        <f>$D1294*($E1294*(AQ$321-AQ$322)+$F1294*(AQ$324-AQ$325))</f>
        <v/>
      </c>
      <c r="AR1294" s="32">
        <f>$D1294*($E1294*(AR$321-AR$322)+$F1294*(AR$324-AR$325))</f>
        <v/>
      </c>
      <c r="AS1294" s="32">
        <f>$D1294*($E1294*(AS$321-AS$322)+$F1294*(AS$324-AS$325))</f>
        <v/>
      </c>
      <c r="AT1294" s="32">
        <f>$D1294*($E1294*(AT$321-AT$322)+$F1294*(AT$324-AT$325))</f>
        <v/>
      </c>
      <c r="AU1294" s="32">
        <f>$D1294*($E1294*(AU$321-AU$322)+$F1294*(AU$324-AU$325))</f>
        <v/>
      </c>
      <c r="AV1294" s="32">
        <f>$D1294*($E1294*(AV$321-AV$322)+$F1294*(AV$324-AV$325))</f>
        <v/>
      </c>
      <c r="AW1294" s="32">
        <f>$D1294*($E1294*(AW$321-AW$322)+$F1294*(AW$324-AW$325))</f>
        <v/>
      </c>
      <c r="AX1294" s="32">
        <f>$D1294*($E1294*(AX$321-AX$322)+$F1294*(AX$324-AX$325))</f>
        <v/>
      </c>
      <c r="AY1294" s="32">
        <f>$D1294*($E1294*(AY$321-AY$322)+$F1294*(AY$324-AY$325))</f>
        <v/>
      </c>
    </row>
    <row r="1295" hidden="1" outlineLevel="2">
      <c r="A1295" s="14" t="inlineStr">
        <is>
          <t>xcpd</t>
        </is>
      </c>
      <c r="B1295" s="14" t="inlineStr">
        <is>
          <t>bio</t>
        </is>
      </c>
      <c r="C1295" s="14" t="inlineStr">
        <is>
          <t>avi</t>
        </is>
      </c>
      <c r="D1295" s="32">
        <f>INDEX(Inputs!$W$5:$W$132,MATCH($B1295&amp;"|"&amp;$C1295,Inputs!$A$5:$A$132,0))</f>
        <v/>
      </c>
      <c r="E1295" s="32">
        <f>INDEX(Inputs!$Z$5:$Z$132,MATCH($B1295&amp;"|"&amp;$C1295,Inputs!$A$5:$A$132,0))</f>
        <v/>
      </c>
      <c r="F1295" s="32">
        <f>INDEX(Inputs!$AA$5:$AA$132,MATCH($B1295&amp;"|"&amp;$C1295,Inputs!$A$5:$A$132,0))</f>
        <v/>
      </c>
      <c r="G1295" s="36" t="n"/>
      <c r="H1295" s="14">
        <f>INDEX(VarLab,MATCH($A1295,VarKey,0))&amp;INDEX(MemLab,MATCH($C1295&amp;"|"&amp;$B1295,MemKey,0))</f>
        <v/>
      </c>
      <c r="I1295" s="14">
        <f>INDEX(VarUnit,MATCH($A1295,VarKey,0))</f>
        <v/>
      </c>
      <c r="J1295" s="14">
        <f>INDEX(VarSrc,MATCH($A1295,VarKey,0))</f>
        <v/>
      </c>
      <c r="K1295" s="11">
        <f>CodePrefix&amp;$A1295&amp;IF($C1295="","","."&amp;$C1295&amp;"."&amp;$B1295)&amp;INDEX(VarEnd,MATCH($A1295,VarKey,0))&amp;K$5</f>
        <v/>
      </c>
      <c r="L1295" s="37">
        <f>$D1295*($E1295*(L$321-L$322)+$F1295*(L$324-L$325))</f>
        <v/>
      </c>
      <c r="M1295" s="32">
        <f>$D1295*($E1295*(M$321-M$322)+$F1295*(M$324-M$325))</f>
        <v/>
      </c>
      <c r="N1295" s="32">
        <f>$D1295*($E1295*(N$321-N$322)+$F1295*(N$324-N$325))</f>
        <v/>
      </c>
      <c r="O1295" s="32">
        <f>$D1295*($E1295*(O$321-O$322)+$F1295*(O$324-O$325))</f>
        <v/>
      </c>
      <c r="P1295" s="32">
        <f>$D1295*($E1295*(P$321-P$322)+$F1295*(P$324-P$325))</f>
        <v/>
      </c>
      <c r="Q1295" s="32">
        <f>$D1295*($E1295*(Q$321-Q$322)+$F1295*(Q$324-Q$325))</f>
        <v/>
      </c>
      <c r="R1295" s="32">
        <f>$D1295*($E1295*(R$321-R$322)+$F1295*(R$324-R$325))</f>
        <v/>
      </c>
      <c r="S1295" s="32">
        <f>$D1295*($E1295*(S$321-S$322)+$F1295*(S$324-S$325))</f>
        <v/>
      </c>
      <c r="T1295" s="32">
        <f>$D1295*($E1295*(T$321-T$322)+$F1295*(T$324-T$325))</f>
        <v/>
      </c>
      <c r="U1295" s="32">
        <f>$D1295*($E1295*(U$321-U$322)+$F1295*(U$324-U$325))</f>
        <v/>
      </c>
      <c r="V1295" s="32">
        <f>$D1295*($E1295*(V$321-V$322)+$F1295*(V$324-V$325))</f>
        <v/>
      </c>
      <c r="W1295" s="32">
        <f>$D1295*($E1295*(W$321-W$322)+$F1295*(W$324-W$325))</f>
        <v/>
      </c>
      <c r="X1295" s="32">
        <f>$D1295*($E1295*(X$321-X$322)+$F1295*(X$324-X$325))</f>
        <v/>
      </c>
      <c r="Y1295" s="32">
        <f>$D1295*($E1295*(Y$321-Y$322)+$F1295*(Y$324-Y$325))</f>
        <v/>
      </c>
      <c r="Z1295" s="32">
        <f>$D1295*($E1295*(Z$321-Z$322)+$F1295*(Z$324-Z$325))</f>
        <v/>
      </c>
      <c r="AA1295" s="32">
        <f>$D1295*($E1295*(AA$321-AA$322)+$F1295*(AA$324-AA$325))</f>
        <v/>
      </c>
      <c r="AB1295" s="32">
        <f>$D1295*($E1295*(AB$321-AB$322)+$F1295*(AB$324-AB$325))</f>
        <v/>
      </c>
      <c r="AC1295" s="32">
        <f>$D1295*($E1295*(AC$321-AC$322)+$F1295*(AC$324-AC$325))</f>
        <v/>
      </c>
      <c r="AD1295" s="32">
        <f>$D1295*($E1295*(AD$321-AD$322)+$F1295*(AD$324-AD$325))</f>
        <v/>
      </c>
      <c r="AF1295" s="11">
        <f>CodePrefix&amp;$A1295&amp;IF($C1295="","","."&amp;$C1295&amp;"."&amp;$B1295)&amp;INDEX(VarEnd,MATCH($A1295,VarKey,0))&amp;AF$5</f>
        <v/>
      </c>
      <c r="AG1295" s="37">
        <f>$D1295*($E1295*(AG$321-AG$322)+$F1295*(AG$324-AG$325))</f>
        <v/>
      </c>
      <c r="AH1295" s="32">
        <f>$D1295*($E1295*(AH$321-AH$322)+$F1295*(AH$324-AH$325))</f>
        <v/>
      </c>
      <c r="AI1295" s="32">
        <f>$D1295*($E1295*(AI$321-AI$322)+$F1295*(AI$324-AI$325))</f>
        <v/>
      </c>
      <c r="AJ1295" s="32">
        <f>$D1295*($E1295*(AJ$321-AJ$322)+$F1295*(AJ$324-AJ$325))</f>
        <v/>
      </c>
      <c r="AK1295" s="32">
        <f>$D1295*($E1295*(AK$321-AK$322)+$F1295*(AK$324-AK$325))</f>
        <v/>
      </c>
      <c r="AL1295" s="32">
        <f>$D1295*($E1295*(AL$321-AL$322)+$F1295*(AL$324-AL$325))</f>
        <v/>
      </c>
      <c r="AM1295" s="32">
        <f>$D1295*($E1295*(AM$321-AM$322)+$F1295*(AM$324-AM$325))</f>
        <v/>
      </c>
      <c r="AN1295" s="32">
        <f>$D1295*($E1295*(AN$321-AN$322)+$F1295*(AN$324-AN$325))</f>
        <v/>
      </c>
      <c r="AO1295" s="32">
        <f>$D1295*($E1295*(AO$321-AO$322)+$F1295*(AO$324-AO$325))</f>
        <v/>
      </c>
      <c r="AP1295" s="32">
        <f>$D1295*($E1295*(AP$321-AP$322)+$F1295*(AP$324-AP$325))</f>
        <v/>
      </c>
      <c r="AQ1295" s="32">
        <f>$D1295*($E1295*(AQ$321-AQ$322)+$F1295*(AQ$324-AQ$325))</f>
        <v/>
      </c>
      <c r="AR1295" s="32">
        <f>$D1295*($E1295*(AR$321-AR$322)+$F1295*(AR$324-AR$325))</f>
        <v/>
      </c>
      <c r="AS1295" s="32">
        <f>$D1295*($E1295*(AS$321-AS$322)+$F1295*(AS$324-AS$325))</f>
        <v/>
      </c>
      <c r="AT1295" s="32">
        <f>$D1295*($E1295*(AT$321-AT$322)+$F1295*(AT$324-AT$325))</f>
        <v/>
      </c>
      <c r="AU1295" s="32">
        <f>$D1295*($E1295*(AU$321-AU$322)+$F1295*(AU$324-AU$325))</f>
        <v/>
      </c>
      <c r="AV1295" s="32">
        <f>$D1295*($E1295*(AV$321-AV$322)+$F1295*(AV$324-AV$325))</f>
        <v/>
      </c>
      <c r="AW1295" s="32">
        <f>$D1295*($E1295*(AW$321-AW$322)+$F1295*(AW$324-AW$325))</f>
        <v/>
      </c>
      <c r="AX1295" s="32">
        <f>$D1295*($E1295*(AX$321-AX$322)+$F1295*(AX$324-AX$325))</f>
        <v/>
      </c>
      <c r="AY1295" s="32">
        <f>$D1295*($E1295*(AY$321-AY$322)+$F1295*(AY$324-AY$325))</f>
        <v/>
      </c>
    </row>
    <row r="1296" hidden="1" outlineLevel="2"/>
    <row r="1297" hidden="1" outlineLevel="2">
      <c r="A1297" s="14" t="inlineStr">
        <is>
          <t>atp</t>
        </is>
      </c>
      <c r="B1297" s="14" t="inlineStr">
        <is>
          <t>coa</t>
        </is>
      </c>
      <c r="C1297" s="14" t="inlineStr">
        <is>
          <t>avi</t>
        </is>
      </c>
      <c r="D1297" s="32">
        <f>INDEX(Inputs!$U$5:$U$132,MATCH($B1297&amp;"|"&amp;$C1297,Inputs!$A$5:$A$132,0))</f>
        <v/>
      </c>
      <c r="E1297" s="32">
        <f>INDEX(Inputs!$V$5:$V$132,MATCH($B1297&amp;"|"&amp;$C1297,Inputs!$A$5:$A$132,0))</f>
        <v/>
      </c>
      <c r="F1297" s="36" t="n"/>
      <c r="G1297" s="36" t="n"/>
      <c r="H1297" s="14">
        <f>INDEX(VarLab,MATCH($A1297,VarKey,0))&amp;INDEX(MemLab,MATCH($C1297&amp;"|"&amp;$B1297,MemKey,0))</f>
        <v/>
      </c>
      <c r="I1297" s="14">
        <f>INDEX(VarUnit,MATCH($A1297,VarKey,0))</f>
        <v/>
      </c>
      <c r="J1297" s="14">
        <f>INDEX(VarSrc,MATCH($A1297,VarKey,0))</f>
        <v/>
      </c>
      <c r="K1297" s="11">
        <f>CodePrefix&amp;$A1297&amp;IF($C1297="","","."&amp;$C1297&amp;"."&amp;$B1297)&amp;INDEX(VarEnd,MATCH($A1297,VarKey,0))&amp;K$5</f>
        <v/>
      </c>
      <c r="L1297" s="37">
        <f>MAX(INDEX(L$381:L$392,$D1297)+(L1270+L1288)*(1+$E1297),0.01)</f>
        <v/>
      </c>
      <c r="M1297" s="32">
        <f>MAX(INDEX(M$381:M$392,$D1297)+(M1270+M1288)*(1+$E1297),0.01)</f>
        <v/>
      </c>
      <c r="N1297" s="32">
        <f>MAX(INDEX(N$381:N$392,$D1297)+(N1270+N1288)*(1+$E1297),0.01)</f>
        <v/>
      </c>
      <c r="O1297" s="32">
        <f>MAX(INDEX(O$381:O$392,$D1297)+(O1270+O1288)*(1+$E1297),0.01)</f>
        <v/>
      </c>
      <c r="P1297" s="32">
        <f>MAX(INDEX(P$381:P$392,$D1297)+(P1270+P1288)*(1+$E1297),0.01)</f>
        <v/>
      </c>
      <c r="Q1297" s="32">
        <f>MAX(INDEX(Q$381:Q$392,$D1297)+(Q1270+Q1288)*(1+$E1297),0.01)</f>
        <v/>
      </c>
      <c r="R1297" s="32">
        <f>MAX(INDEX(R$381:R$392,$D1297)+(R1270+R1288)*(1+$E1297),0.01)</f>
        <v/>
      </c>
      <c r="S1297" s="32">
        <f>MAX(INDEX(S$381:S$392,$D1297)+(S1270+S1288)*(1+$E1297),0.01)</f>
        <v/>
      </c>
      <c r="T1297" s="32">
        <f>MAX(INDEX(T$381:T$392,$D1297)+(T1270+T1288)*(1+$E1297),0.01)</f>
        <v/>
      </c>
      <c r="U1297" s="32">
        <f>MAX(INDEX(U$381:U$392,$D1297)+(U1270+U1288)*(1+$E1297),0.01)</f>
        <v/>
      </c>
      <c r="V1297" s="32">
        <f>MAX(INDEX(V$381:V$392,$D1297)+(V1270+V1288)*(1+$E1297),0.01)</f>
        <v/>
      </c>
      <c r="W1297" s="32">
        <f>MAX(INDEX(W$381:W$392,$D1297)+(W1270+W1288)*(1+$E1297),0.01)</f>
        <v/>
      </c>
      <c r="X1297" s="32">
        <f>MAX(INDEX(X$381:X$392,$D1297)+(X1270+X1288)*(1+$E1297),0.01)</f>
        <v/>
      </c>
      <c r="Y1297" s="32">
        <f>MAX(INDEX(Y$381:Y$392,$D1297)+(Y1270+Y1288)*(1+$E1297),0.01)</f>
        <v/>
      </c>
      <c r="Z1297" s="32">
        <f>MAX(INDEX(Z$381:Z$392,$D1297)+(Z1270+Z1288)*(1+$E1297),0.01)</f>
        <v/>
      </c>
      <c r="AA1297" s="32">
        <f>MAX(INDEX(AA$381:AA$392,$D1297)+(AA1270+AA1288)*(1+$E1297),0.01)</f>
        <v/>
      </c>
      <c r="AB1297" s="32">
        <f>MAX(INDEX(AB$381:AB$392,$D1297)+(AB1270+AB1288)*(1+$E1297),0.01)</f>
        <v/>
      </c>
      <c r="AC1297" s="32">
        <f>MAX(INDEX(AC$381:AC$392,$D1297)+(AC1270+AC1288)*(1+$E1297),0.01)</f>
        <v/>
      </c>
      <c r="AD1297" s="32">
        <f>MAX(INDEX(AD$381:AD$392,$D1297)+(AD1270+AD1288)*(1+$E1297),0.01)</f>
        <v/>
      </c>
      <c r="AF1297" s="11">
        <f>CodePrefix&amp;$A1297&amp;IF($C1297="","","."&amp;$C1297&amp;"."&amp;$B1297)&amp;INDEX(VarEnd,MATCH($A1297,VarKey,0))&amp;AF$5</f>
        <v/>
      </c>
      <c r="AG1297" s="37">
        <f>MAX(INDEX(AG$381:AG$392,$D1297)+(AG1270+AG1288)*(1+$E1297),0.01)</f>
        <v/>
      </c>
      <c r="AH1297" s="32">
        <f>MAX(INDEX(AH$381:AH$392,$D1297)+(AH1270+AH1288)*(1+$E1297),0.01)</f>
        <v/>
      </c>
      <c r="AI1297" s="32">
        <f>MAX(INDEX(AI$381:AI$392,$D1297)+(AI1270+AI1288)*(1+$E1297),0.01)</f>
        <v/>
      </c>
      <c r="AJ1297" s="32">
        <f>MAX(INDEX(AJ$381:AJ$392,$D1297)+(AJ1270+AJ1288)*(1+$E1297),0.01)</f>
        <v/>
      </c>
      <c r="AK1297" s="32">
        <f>MAX(INDEX(AK$381:AK$392,$D1297)+(AK1270+AK1288)*(1+$E1297),0.01)</f>
        <v/>
      </c>
      <c r="AL1297" s="32">
        <f>MAX(INDEX(AL$381:AL$392,$D1297)+(AL1270+AL1288)*(1+$E1297),0.01)</f>
        <v/>
      </c>
      <c r="AM1297" s="32">
        <f>MAX(INDEX(AM$381:AM$392,$D1297)+(AM1270+AM1288)*(1+$E1297),0.01)</f>
        <v/>
      </c>
      <c r="AN1297" s="32">
        <f>MAX(INDEX(AN$381:AN$392,$D1297)+(AN1270+AN1288)*(1+$E1297),0.01)</f>
        <v/>
      </c>
      <c r="AO1297" s="32">
        <f>MAX(INDEX(AO$381:AO$392,$D1297)+(AO1270+AO1288)*(1+$E1297),0.01)</f>
        <v/>
      </c>
      <c r="AP1297" s="32">
        <f>MAX(INDEX(AP$381:AP$392,$D1297)+(AP1270+AP1288)*(1+$E1297),0.01)</f>
        <v/>
      </c>
      <c r="AQ1297" s="32">
        <f>MAX(INDEX(AQ$381:AQ$392,$D1297)+(AQ1270+AQ1288)*(1+$E1297),0.01)</f>
        <v/>
      </c>
      <c r="AR1297" s="32">
        <f>MAX(INDEX(AR$381:AR$392,$D1297)+(AR1270+AR1288)*(1+$E1297),0.01)</f>
        <v/>
      </c>
      <c r="AS1297" s="32">
        <f>MAX(INDEX(AS$381:AS$392,$D1297)+(AS1270+AS1288)*(1+$E1297),0.01)</f>
        <v/>
      </c>
      <c r="AT1297" s="32">
        <f>MAX(INDEX(AT$381:AT$392,$D1297)+(AT1270+AT1288)*(1+$E1297),0.01)</f>
        <v/>
      </c>
      <c r="AU1297" s="32">
        <f>MAX(INDEX(AU$381:AU$392,$D1297)+(AU1270+AU1288)*(1+$E1297),0.01)</f>
        <v/>
      </c>
      <c r="AV1297" s="32">
        <f>MAX(INDEX(AV$381:AV$392,$D1297)+(AV1270+AV1288)*(1+$E1297),0.01)</f>
        <v/>
      </c>
      <c r="AW1297" s="32">
        <f>MAX(INDEX(AW$381:AW$392,$D1297)+(AW1270+AW1288)*(1+$E1297),0.01)</f>
        <v/>
      </c>
      <c r="AX1297" s="32">
        <f>MAX(INDEX(AX$381:AX$392,$D1297)+(AX1270+AX1288)*(1+$E1297),0.01)</f>
        <v/>
      </c>
      <c r="AY1297" s="32">
        <f>MAX(INDEX(AY$381:AY$392,$D1297)+(AY1270+AY1288)*(1+$E1297),0.01)</f>
        <v/>
      </c>
    </row>
    <row r="1298" hidden="1" outlineLevel="2">
      <c r="A1298" s="14" t="inlineStr">
        <is>
          <t>atp</t>
        </is>
      </c>
      <c r="B1298" s="14" t="inlineStr">
        <is>
          <t>nga</t>
        </is>
      </c>
      <c r="C1298" s="14" t="inlineStr">
        <is>
          <t>avi</t>
        </is>
      </c>
      <c r="D1298" s="32">
        <f>INDEX(Inputs!$U$5:$U$132,MATCH($B1298&amp;"|"&amp;$C1298,Inputs!$A$5:$A$132,0))</f>
        <v/>
      </c>
      <c r="E1298" s="32">
        <f>INDEX(Inputs!$V$5:$V$132,MATCH($B1298&amp;"|"&amp;$C1298,Inputs!$A$5:$A$132,0))</f>
        <v/>
      </c>
      <c r="F1298" s="36" t="n"/>
      <c r="G1298" s="36" t="n"/>
      <c r="H1298" s="14">
        <f>INDEX(VarLab,MATCH($A1298,VarKey,0))&amp;INDEX(MemLab,MATCH($C1298&amp;"|"&amp;$B1298,MemKey,0))</f>
        <v/>
      </c>
      <c r="I1298" s="14">
        <f>INDEX(VarUnit,MATCH($A1298,VarKey,0))</f>
        <v/>
      </c>
      <c r="J1298" s="14">
        <f>INDEX(VarSrc,MATCH($A1298,VarKey,0))</f>
        <v/>
      </c>
      <c r="K1298" s="11">
        <f>CodePrefix&amp;$A1298&amp;IF($C1298="","","."&amp;$C1298&amp;"."&amp;$B1298)&amp;INDEX(VarEnd,MATCH($A1298,VarKey,0))&amp;K$5</f>
        <v/>
      </c>
      <c r="L1298" s="37">
        <f>MAX(INDEX(L$381:L$392,$D1298)+(L1271+L1289)*(1+$E1298),0.01)</f>
        <v/>
      </c>
      <c r="M1298" s="32">
        <f>MAX(INDEX(M$381:M$392,$D1298)+(M1271+M1289)*(1+$E1298),0.01)</f>
        <v/>
      </c>
      <c r="N1298" s="32">
        <f>MAX(INDEX(N$381:N$392,$D1298)+(N1271+N1289)*(1+$E1298),0.01)</f>
        <v/>
      </c>
      <c r="O1298" s="32">
        <f>MAX(INDEX(O$381:O$392,$D1298)+(O1271+O1289)*(1+$E1298),0.01)</f>
        <v/>
      </c>
      <c r="P1298" s="32">
        <f>MAX(INDEX(P$381:P$392,$D1298)+(P1271+P1289)*(1+$E1298),0.01)</f>
        <v/>
      </c>
      <c r="Q1298" s="32">
        <f>MAX(INDEX(Q$381:Q$392,$D1298)+(Q1271+Q1289)*(1+$E1298),0.01)</f>
        <v/>
      </c>
      <c r="R1298" s="32">
        <f>MAX(INDEX(R$381:R$392,$D1298)+(R1271+R1289)*(1+$E1298),0.01)</f>
        <v/>
      </c>
      <c r="S1298" s="32">
        <f>MAX(INDEX(S$381:S$392,$D1298)+(S1271+S1289)*(1+$E1298),0.01)</f>
        <v/>
      </c>
      <c r="T1298" s="32">
        <f>MAX(INDEX(T$381:T$392,$D1298)+(T1271+T1289)*(1+$E1298),0.01)</f>
        <v/>
      </c>
      <c r="U1298" s="32">
        <f>MAX(INDEX(U$381:U$392,$D1298)+(U1271+U1289)*(1+$E1298),0.01)</f>
        <v/>
      </c>
      <c r="V1298" s="32">
        <f>MAX(INDEX(V$381:V$392,$D1298)+(V1271+V1289)*(1+$E1298),0.01)</f>
        <v/>
      </c>
      <c r="W1298" s="32">
        <f>MAX(INDEX(W$381:W$392,$D1298)+(W1271+W1289)*(1+$E1298),0.01)</f>
        <v/>
      </c>
      <c r="X1298" s="32">
        <f>MAX(INDEX(X$381:X$392,$D1298)+(X1271+X1289)*(1+$E1298),0.01)</f>
        <v/>
      </c>
      <c r="Y1298" s="32">
        <f>MAX(INDEX(Y$381:Y$392,$D1298)+(Y1271+Y1289)*(1+$E1298),0.01)</f>
        <v/>
      </c>
      <c r="Z1298" s="32">
        <f>MAX(INDEX(Z$381:Z$392,$D1298)+(Z1271+Z1289)*(1+$E1298),0.01)</f>
        <v/>
      </c>
      <c r="AA1298" s="32">
        <f>MAX(INDEX(AA$381:AA$392,$D1298)+(AA1271+AA1289)*(1+$E1298),0.01)</f>
        <v/>
      </c>
      <c r="AB1298" s="32">
        <f>MAX(INDEX(AB$381:AB$392,$D1298)+(AB1271+AB1289)*(1+$E1298),0.01)</f>
        <v/>
      </c>
      <c r="AC1298" s="32">
        <f>MAX(INDEX(AC$381:AC$392,$D1298)+(AC1271+AC1289)*(1+$E1298),0.01)</f>
        <v/>
      </c>
      <c r="AD1298" s="32">
        <f>MAX(INDEX(AD$381:AD$392,$D1298)+(AD1271+AD1289)*(1+$E1298),0.01)</f>
        <v/>
      </c>
      <c r="AF1298" s="11">
        <f>CodePrefix&amp;$A1298&amp;IF($C1298="","","."&amp;$C1298&amp;"."&amp;$B1298)&amp;INDEX(VarEnd,MATCH($A1298,VarKey,0))&amp;AF$5</f>
        <v/>
      </c>
      <c r="AG1298" s="37">
        <f>MAX(INDEX(AG$381:AG$392,$D1298)+(AG1271+AG1289)*(1+$E1298),0.01)</f>
        <v/>
      </c>
      <c r="AH1298" s="32">
        <f>MAX(INDEX(AH$381:AH$392,$D1298)+(AH1271+AH1289)*(1+$E1298),0.01)</f>
        <v/>
      </c>
      <c r="AI1298" s="32">
        <f>MAX(INDEX(AI$381:AI$392,$D1298)+(AI1271+AI1289)*(1+$E1298),0.01)</f>
        <v/>
      </c>
      <c r="AJ1298" s="32">
        <f>MAX(INDEX(AJ$381:AJ$392,$D1298)+(AJ1271+AJ1289)*(1+$E1298),0.01)</f>
        <v/>
      </c>
      <c r="AK1298" s="32">
        <f>MAX(INDEX(AK$381:AK$392,$D1298)+(AK1271+AK1289)*(1+$E1298),0.01)</f>
        <v/>
      </c>
      <c r="AL1298" s="32">
        <f>MAX(INDEX(AL$381:AL$392,$D1298)+(AL1271+AL1289)*(1+$E1298),0.01)</f>
        <v/>
      </c>
      <c r="AM1298" s="32">
        <f>MAX(INDEX(AM$381:AM$392,$D1298)+(AM1271+AM1289)*(1+$E1298),0.01)</f>
        <v/>
      </c>
      <c r="AN1298" s="32">
        <f>MAX(INDEX(AN$381:AN$392,$D1298)+(AN1271+AN1289)*(1+$E1298),0.01)</f>
        <v/>
      </c>
      <c r="AO1298" s="32">
        <f>MAX(INDEX(AO$381:AO$392,$D1298)+(AO1271+AO1289)*(1+$E1298),0.01)</f>
        <v/>
      </c>
      <c r="AP1298" s="32">
        <f>MAX(INDEX(AP$381:AP$392,$D1298)+(AP1271+AP1289)*(1+$E1298),0.01)</f>
        <v/>
      </c>
      <c r="AQ1298" s="32">
        <f>MAX(INDEX(AQ$381:AQ$392,$D1298)+(AQ1271+AQ1289)*(1+$E1298),0.01)</f>
        <v/>
      </c>
      <c r="AR1298" s="32">
        <f>MAX(INDEX(AR$381:AR$392,$D1298)+(AR1271+AR1289)*(1+$E1298),0.01)</f>
        <v/>
      </c>
      <c r="AS1298" s="32">
        <f>MAX(INDEX(AS$381:AS$392,$D1298)+(AS1271+AS1289)*(1+$E1298),0.01)</f>
        <v/>
      </c>
      <c r="AT1298" s="32">
        <f>MAX(INDEX(AT$381:AT$392,$D1298)+(AT1271+AT1289)*(1+$E1298),0.01)</f>
        <v/>
      </c>
      <c r="AU1298" s="32">
        <f>MAX(INDEX(AU$381:AU$392,$D1298)+(AU1271+AU1289)*(1+$E1298),0.01)</f>
        <v/>
      </c>
      <c r="AV1298" s="32">
        <f>MAX(INDEX(AV$381:AV$392,$D1298)+(AV1271+AV1289)*(1+$E1298),0.01)</f>
        <v/>
      </c>
      <c r="AW1298" s="32">
        <f>MAX(INDEX(AW$381:AW$392,$D1298)+(AW1271+AW1289)*(1+$E1298),0.01)</f>
        <v/>
      </c>
      <c r="AX1298" s="32">
        <f>MAX(INDEX(AX$381:AX$392,$D1298)+(AX1271+AX1289)*(1+$E1298),0.01)</f>
        <v/>
      </c>
      <c r="AY1298" s="32">
        <f>MAX(INDEX(AY$381:AY$392,$D1298)+(AY1271+AY1289)*(1+$E1298),0.01)</f>
        <v/>
      </c>
    </row>
    <row r="1299" hidden="1" outlineLevel="2">
      <c r="A1299" s="14" t="inlineStr">
        <is>
          <t>atp</t>
        </is>
      </c>
      <c r="B1299" s="14" t="inlineStr">
        <is>
          <t>gso</t>
        </is>
      </c>
      <c r="C1299" s="14" t="inlineStr">
        <is>
          <t>avi</t>
        </is>
      </c>
      <c r="D1299" s="32">
        <f>INDEX(Inputs!$U$5:$U$132,MATCH($B1299&amp;"|"&amp;$C1299,Inputs!$A$5:$A$132,0))</f>
        <v/>
      </c>
      <c r="E1299" s="32">
        <f>INDEX(Inputs!$V$5:$V$132,MATCH($B1299&amp;"|"&amp;$C1299,Inputs!$A$5:$A$132,0))</f>
        <v/>
      </c>
      <c r="F1299" s="36" t="n"/>
      <c r="G1299" s="36" t="n"/>
      <c r="H1299" s="14">
        <f>INDEX(VarLab,MATCH($A1299,VarKey,0))&amp;INDEX(MemLab,MATCH($C1299&amp;"|"&amp;$B1299,MemKey,0))</f>
        <v/>
      </c>
      <c r="I1299" s="14">
        <f>INDEX(VarUnit,MATCH($A1299,VarKey,0))</f>
        <v/>
      </c>
      <c r="J1299" s="14">
        <f>INDEX(VarSrc,MATCH($A1299,VarKey,0))</f>
        <v/>
      </c>
      <c r="K1299" s="11">
        <f>CodePrefix&amp;$A1299&amp;IF($C1299="","","."&amp;$C1299&amp;"."&amp;$B1299)&amp;INDEX(VarEnd,MATCH($A1299,VarKey,0))&amp;K$5</f>
        <v/>
      </c>
      <c r="L1299" s="37">
        <f>MAX(INDEX(L$381:L$392,$D1299)+(L1272+L1290)*(1+$E1299),0.01)</f>
        <v/>
      </c>
      <c r="M1299" s="32">
        <f>MAX(INDEX(M$381:M$392,$D1299)+(M1272+M1290)*(1+$E1299),0.01)</f>
        <v/>
      </c>
      <c r="N1299" s="32">
        <f>MAX(INDEX(N$381:N$392,$D1299)+(N1272+N1290)*(1+$E1299),0.01)</f>
        <v/>
      </c>
      <c r="O1299" s="32">
        <f>MAX(INDEX(O$381:O$392,$D1299)+(O1272+O1290)*(1+$E1299),0.01)</f>
        <v/>
      </c>
      <c r="P1299" s="32">
        <f>MAX(INDEX(P$381:P$392,$D1299)+(P1272+P1290)*(1+$E1299),0.01)</f>
        <v/>
      </c>
      <c r="Q1299" s="32">
        <f>MAX(INDEX(Q$381:Q$392,$D1299)+(Q1272+Q1290)*(1+$E1299),0.01)</f>
        <v/>
      </c>
      <c r="R1299" s="32">
        <f>MAX(INDEX(R$381:R$392,$D1299)+(R1272+R1290)*(1+$E1299),0.01)</f>
        <v/>
      </c>
      <c r="S1299" s="32">
        <f>MAX(INDEX(S$381:S$392,$D1299)+(S1272+S1290)*(1+$E1299),0.01)</f>
        <v/>
      </c>
      <c r="T1299" s="32">
        <f>MAX(INDEX(T$381:T$392,$D1299)+(T1272+T1290)*(1+$E1299),0.01)</f>
        <v/>
      </c>
      <c r="U1299" s="32">
        <f>MAX(INDEX(U$381:U$392,$D1299)+(U1272+U1290)*(1+$E1299),0.01)</f>
        <v/>
      </c>
      <c r="V1299" s="32">
        <f>MAX(INDEX(V$381:V$392,$D1299)+(V1272+V1290)*(1+$E1299),0.01)</f>
        <v/>
      </c>
      <c r="W1299" s="32">
        <f>MAX(INDEX(W$381:W$392,$D1299)+(W1272+W1290)*(1+$E1299),0.01)</f>
        <v/>
      </c>
      <c r="X1299" s="32">
        <f>MAX(INDEX(X$381:X$392,$D1299)+(X1272+X1290)*(1+$E1299),0.01)</f>
        <v/>
      </c>
      <c r="Y1299" s="32">
        <f>MAX(INDEX(Y$381:Y$392,$D1299)+(Y1272+Y1290)*(1+$E1299),0.01)</f>
        <v/>
      </c>
      <c r="Z1299" s="32">
        <f>MAX(INDEX(Z$381:Z$392,$D1299)+(Z1272+Z1290)*(1+$E1299),0.01)</f>
        <v/>
      </c>
      <c r="AA1299" s="32">
        <f>MAX(INDEX(AA$381:AA$392,$D1299)+(AA1272+AA1290)*(1+$E1299),0.01)</f>
        <v/>
      </c>
      <c r="AB1299" s="32">
        <f>MAX(INDEX(AB$381:AB$392,$D1299)+(AB1272+AB1290)*(1+$E1299),0.01)</f>
        <v/>
      </c>
      <c r="AC1299" s="32">
        <f>MAX(INDEX(AC$381:AC$392,$D1299)+(AC1272+AC1290)*(1+$E1299),0.01)</f>
        <v/>
      </c>
      <c r="AD1299" s="32">
        <f>MAX(INDEX(AD$381:AD$392,$D1299)+(AD1272+AD1290)*(1+$E1299),0.01)</f>
        <v/>
      </c>
      <c r="AF1299" s="11">
        <f>CodePrefix&amp;$A1299&amp;IF($C1299="","","."&amp;$C1299&amp;"."&amp;$B1299)&amp;INDEX(VarEnd,MATCH($A1299,VarKey,0))&amp;AF$5</f>
        <v/>
      </c>
      <c r="AG1299" s="37">
        <f>MAX(INDEX(AG$381:AG$392,$D1299)+(AG1272+AG1290)*(1+$E1299),0.01)</f>
        <v/>
      </c>
      <c r="AH1299" s="32">
        <f>MAX(INDEX(AH$381:AH$392,$D1299)+(AH1272+AH1290)*(1+$E1299),0.01)</f>
        <v/>
      </c>
      <c r="AI1299" s="32">
        <f>MAX(INDEX(AI$381:AI$392,$D1299)+(AI1272+AI1290)*(1+$E1299),0.01)</f>
        <v/>
      </c>
      <c r="AJ1299" s="32">
        <f>MAX(INDEX(AJ$381:AJ$392,$D1299)+(AJ1272+AJ1290)*(1+$E1299),0.01)</f>
        <v/>
      </c>
      <c r="AK1299" s="32">
        <f>MAX(INDEX(AK$381:AK$392,$D1299)+(AK1272+AK1290)*(1+$E1299),0.01)</f>
        <v/>
      </c>
      <c r="AL1299" s="32">
        <f>MAX(INDEX(AL$381:AL$392,$D1299)+(AL1272+AL1290)*(1+$E1299),0.01)</f>
        <v/>
      </c>
      <c r="AM1299" s="32">
        <f>MAX(INDEX(AM$381:AM$392,$D1299)+(AM1272+AM1290)*(1+$E1299),0.01)</f>
        <v/>
      </c>
      <c r="AN1299" s="32">
        <f>MAX(INDEX(AN$381:AN$392,$D1299)+(AN1272+AN1290)*(1+$E1299),0.01)</f>
        <v/>
      </c>
      <c r="AO1299" s="32">
        <f>MAX(INDEX(AO$381:AO$392,$D1299)+(AO1272+AO1290)*(1+$E1299),0.01)</f>
        <v/>
      </c>
      <c r="AP1299" s="32">
        <f>MAX(INDEX(AP$381:AP$392,$D1299)+(AP1272+AP1290)*(1+$E1299),0.01)</f>
        <v/>
      </c>
      <c r="AQ1299" s="32">
        <f>MAX(INDEX(AQ$381:AQ$392,$D1299)+(AQ1272+AQ1290)*(1+$E1299),0.01)</f>
        <v/>
      </c>
      <c r="AR1299" s="32">
        <f>MAX(INDEX(AR$381:AR$392,$D1299)+(AR1272+AR1290)*(1+$E1299),0.01)</f>
        <v/>
      </c>
      <c r="AS1299" s="32">
        <f>MAX(INDEX(AS$381:AS$392,$D1299)+(AS1272+AS1290)*(1+$E1299),0.01)</f>
        <v/>
      </c>
      <c r="AT1299" s="32">
        <f>MAX(INDEX(AT$381:AT$392,$D1299)+(AT1272+AT1290)*(1+$E1299),0.01)</f>
        <v/>
      </c>
      <c r="AU1299" s="32">
        <f>MAX(INDEX(AU$381:AU$392,$D1299)+(AU1272+AU1290)*(1+$E1299),0.01)</f>
        <v/>
      </c>
      <c r="AV1299" s="32">
        <f>MAX(INDEX(AV$381:AV$392,$D1299)+(AV1272+AV1290)*(1+$E1299),0.01)</f>
        <v/>
      </c>
      <c r="AW1299" s="32">
        <f>MAX(INDEX(AW$381:AW$392,$D1299)+(AW1272+AW1290)*(1+$E1299),0.01)</f>
        <v/>
      </c>
      <c r="AX1299" s="32">
        <f>MAX(INDEX(AX$381:AX$392,$D1299)+(AX1272+AX1290)*(1+$E1299),0.01)</f>
        <v/>
      </c>
      <c r="AY1299" s="32">
        <f>MAX(INDEX(AY$381:AY$392,$D1299)+(AY1272+AY1290)*(1+$E1299),0.01)</f>
        <v/>
      </c>
    </row>
    <row r="1300" hidden="1" outlineLevel="2">
      <c r="A1300" s="14" t="inlineStr">
        <is>
          <t>atp</t>
        </is>
      </c>
      <c r="B1300" s="14" t="inlineStr">
        <is>
          <t>die</t>
        </is>
      </c>
      <c r="C1300" s="14" t="inlineStr">
        <is>
          <t>avi</t>
        </is>
      </c>
      <c r="D1300" s="32">
        <f>INDEX(Inputs!$U$5:$U$132,MATCH($B1300&amp;"|"&amp;$C1300,Inputs!$A$5:$A$132,0))</f>
        <v/>
      </c>
      <c r="E1300" s="32">
        <f>INDEX(Inputs!$V$5:$V$132,MATCH($B1300&amp;"|"&amp;$C1300,Inputs!$A$5:$A$132,0))</f>
        <v/>
      </c>
      <c r="F1300" s="36" t="n"/>
      <c r="G1300" s="36" t="n"/>
      <c r="H1300" s="14">
        <f>INDEX(VarLab,MATCH($A1300,VarKey,0))&amp;INDEX(MemLab,MATCH($C1300&amp;"|"&amp;$B1300,MemKey,0))</f>
        <v/>
      </c>
      <c r="I1300" s="14">
        <f>INDEX(VarUnit,MATCH($A1300,VarKey,0))</f>
        <v/>
      </c>
      <c r="J1300" s="14">
        <f>INDEX(VarSrc,MATCH($A1300,VarKey,0))</f>
        <v/>
      </c>
      <c r="K1300" s="11">
        <f>CodePrefix&amp;$A1300&amp;IF($C1300="","","."&amp;$C1300&amp;"."&amp;$B1300)&amp;INDEX(VarEnd,MATCH($A1300,VarKey,0))&amp;K$5</f>
        <v/>
      </c>
      <c r="L1300" s="37">
        <f>MAX(INDEX(L$381:L$392,$D1300)+(L1273+L1291)*(1+$E1300),0.01)</f>
        <v/>
      </c>
      <c r="M1300" s="32">
        <f>MAX(INDEX(M$381:M$392,$D1300)+(M1273+M1291)*(1+$E1300),0.01)</f>
        <v/>
      </c>
      <c r="N1300" s="32">
        <f>MAX(INDEX(N$381:N$392,$D1300)+(N1273+N1291)*(1+$E1300),0.01)</f>
        <v/>
      </c>
      <c r="O1300" s="32">
        <f>MAX(INDEX(O$381:O$392,$D1300)+(O1273+O1291)*(1+$E1300),0.01)</f>
        <v/>
      </c>
      <c r="P1300" s="32">
        <f>MAX(INDEX(P$381:P$392,$D1300)+(P1273+P1291)*(1+$E1300),0.01)</f>
        <v/>
      </c>
      <c r="Q1300" s="32">
        <f>MAX(INDEX(Q$381:Q$392,$D1300)+(Q1273+Q1291)*(1+$E1300),0.01)</f>
        <v/>
      </c>
      <c r="R1300" s="32">
        <f>MAX(INDEX(R$381:R$392,$D1300)+(R1273+R1291)*(1+$E1300),0.01)</f>
        <v/>
      </c>
      <c r="S1300" s="32">
        <f>MAX(INDEX(S$381:S$392,$D1300)+(S1273+S1291)*(1+$E1300),0.01)</f>
        <v/>
      </c>
      <c r="T1300" s="32">
        <f>MAX(INDEX(T$381:T$392,$D1300)+(T1273+T1291)*(1+$E1300),0.01)</f>
        <v/>
      </c>
      <c r="U1300" s="32">
        <f>MAX(INDEX(U$381:U$392,$D1300)+(U1273+U1291)*(1+$E1300),0.01)</f>
        <v/>
      </c>
      <c r="V1300" s="32">
        <f>MAX(INDEX(V$381:V$392,$D1300)+(V1273+V1291)*(1+$E1300),0.01)</f>
        <v/>
      </c>
      <c r="W1300" s="32">
        <f>MAX(INDEX(W$381:W$392,$D1300)+(W1273+W1291)*(1+$E1300),0.01)</f>
        <v/>
      </c>
      <c r="X1300" s="32">
        <f>MAX(INDEX(X$381:X$392,$D1300)+(X1273+X1291)*(1+$E1300),0.01)</f>
        <v/>
      </c>
      <c r="Y1300" s="32">
        <f>MAX(INDEX(Y$381:Y$392,$D1300)+(Y1273+Y1291)*(1+$E1300),0.01)</f>
        <v/>
      </c>
      <c r="Z1300" s="32">
        <f>MAX(INDEX(Z$381:Z$392,$D1300)+(Z1273+Z1291)*(1+$E1300),0.01)</f>
        <v/>
      </c>
      <c r="AA1300" s="32">
        <f>MAX(INDEX(AA$381:AA$392,$D1300)+(AA1273+AA1291)*(1+$E1300),0.01)</f>
        <v/>
      </c>
      <c r="AB1300" s="32">
        <f>MAX(INDEX(AB$381:AB$392,$D1300)+(AB1273+AB1291)*(1+$E1300),0.01)</f>
        <v/>
      </c>
      <c r="AC1300" s="32">
        <f>MAX(INDEX(AC$381:AC$392,$D1300)+(AC1273+AC1291)*(1+$E1300),0.01)</f>
        <v/>
      </c>
      <c r="AD1300" s="32">
        <f>MAX(INDEX(AD$381:AD$392,$D1300)+(AD1273+AD1291)*(1+$E1300),0.01)</f>
        <v/>
      </c>
      <c r="AF1300" s="11">
        <f>CodePrefix&amp;$A1300&amp;IF($C1300="","","."&amp;$C1300&amp;"."&amp;$B1300)&amp;INDEX(VarEnd,MATCH($A1300,VarKey,0))&amp;AF$5</f>
        <v/>
      </c>
      <c r="AG1300" s="37">
        <f>MAX(INDEX(AG$381:AG$392,$D1300)+(AG1273+AG1291)*(1+$E1300),0.01)</f>
        <v/>
      </c>
      <c r="AH1300" s="32">
        <f>MAX(INDEX(AH$381:AH$392,$D1300)+(AH1273+AH1291)*(1+$E1300),0.01)</f>
        <v/>
      </c>
      <c r="AI1300" s="32">
        <f>MAX(INDEX(AI$381:AI$392,$D1300)+(AI1273+AI1291)*(1+$E1300),0.01)</f>
        <v/>
      </c>
      <c r="AJ1300" s="32">
        <f>MAX(INDEX(AJ$381:AJ$392,$D1300)+(AJ1273+AJ1291)*(1+$E1300),0.01)</f>
        <v/>
      </c>
      <c r="AK1300" s="32">
        <f>MAX(INDEX(AK$381:AK$392,$D1300)+(AK1273+AK1291)*(1+$E1300),0.01)</f>
        <v/>
      </c>
      <c r="AL1300" s="32">
        <f>MAX(INDEX(AL$381:AL$392,$D1300)+(AL1273+AL1291)*(1+$E1300),0.01)</f>
        <v/>
      </c>
      <c r="AM1300" s="32">
        <f>MAX(INDEX(AM$381:AM$392,$D1300)+(AM1273+AM1291)*(1+$E1300),0.01)</f>
        <v/>
      </c>
      <c r="AN1300" s="32">
        <f>MAX(INDEX(AN$381:AN$392,$D1300)+(AN1273+AN1291)*(1+$E1300),0.01)</f>
        <v/>
      </c>
      <c r="AO1300" s="32">
        <f>MAX(INDEX(AO$381:AO$392,$D1300)+(AO1273+AO1291)*(1+$E1300),0.01)</f>
        <v/>
      </c>
      <c r="AP1300" s="32">
        <f>MAX(INDEX(AP$381:AP$392,$D1300)+(AP1273+AP1291)*(1+$E1300),0.01)</f>
        <v/>
      </c>
      <c r="AQ1300" s="32">
        <f>MAX(INDEX(AQ$381:AQ$392,$D1300)+(AQ1273+AQ1291)*(1+$E1300),0.01)</f>
        <v/>
      </c>
      <c r="AR1300" s="32">
        <f>MAX(INDEX(AR$381:AR$392,$D1300)+(AR1273+AR1291)*(1+$E1300),0.01)</f>
        <v/>
      </c>
      <c r="AS1300" s="32">
        <f>MAX(INDEX(AS$381:AS$392,$D1300)+(AS1273+AS1291)*(1+$E1300),0.01)</f>
        <v/>
      </c>
      <c r="AT1300" s="32">
        <f>MAX(INDEX(AT$381:AT$392,$D1300)+(AT1273+AT1291)*(1+$E1300),0.01)</f>
        <v/>
      </c>
      <c r="AU1300" s="32">
        <f>MAX(INDEX(AU$381:AU$392,$D1300)+(AU1273+AU1291)*(1+$E1300),0.01)</f>
        <v/>
      </c>
      <c r="AV1300" s="32">
        <f>MAX(INDEX(AV$381:AV$392,$D1300)+(AV1273+AV1291)*(1+$E1300),0.01)</f>
        <v/>
      </c>
      <c r="AW1300" s="32">
        <f>MAX(INDEX(AW$381:AW$392,$D1300)+(AW1273+AW1291)*(1+$E1300),0.01)</f>
        <v/>
      </c>
      <c r="AX1300" s="32">
        <f>MAX(INDEX(AX$381:AX$392,$D1300)+(AX1273+AX1291)*(1+$E1300),0.01)</f>
        <v/>
      </c>
      <c r="AY1300" s="32">
        <f>MAX(INDEX(AY$381:AY$392,$D1300)+(AY1273+AY1291)*(1+$E1300),0.01)</f>
        <v/>
      </c>
    </row>
    <row r="1301" hidden="1" outlineLevel="2">
      <c r="A1301" s="14" t="inlineStr">
        <is>
          <t>atp</t>
        </is>
      </c>
      <c r="B1301" s="14" t="inlineStr">
        <is>
          <t>lpg</t>
        </is>
      </c>
      <c r="C1301" s="14" t="inlineStr">
        <is>
          <t>avi</t>
        </is>
      </c>
      <c r="D1301" s="32">
        <f>INDEX(Inputs!$U$5:$U$132,MATCH($B1301&amp;"|"&amp;$C1301,Inputs!$A$5:$A$132,0))</f>
        <v/>
      </c>
      <c r="E1301" s="32">
        <f>INDEX(Inputs!$V$5:$V$132,MATCH($B1301&amp;"|"&amp;$C1301,Inputs!$A$5:$A$132,0))</f>
        <v/>
      </c>
      <c r="F1301" s="36" t="n"/>
      <c r="G1301" s="36" t="n"/>
      <c r="H1301" s="14">
        <f>INDEX(VarLab,MATCH($A1301,VarKey,0))&amp;INDEX(MemLab,MATCH($C1301&amp;"|"&amp;$B1301,MemKey,0))</f>
        <v/>
      </c>
      <c r="I1301" s="14">
        <f>INDEX(VarUnit,MATCH($A1301,VarKey,0))</f>
        <v/>
      </c>
      <c r="J1301" s="14">
        <f>INDEX(VarSrc,MATCH($A1301,VarKey,0))</f>
        <v/>
      </c>
      <c r="K1301" s="11">
        <f>CodePrefix&amp;$A1301&amp;IF($C1301="","","."&amp;$C1301&amp;"."&amp;$B1301)&amp;INDEX(VarEnd,MATCH($A1301,VarKey,0))&amp;K$5</f>
        <v/>
      </c>
      <c r="L1301" s="37">
        <f>MAX(INDEX(L$381:L$392,$D1301)+(L1274+L1292)*(1+$E1301),0.01)</f>
        <v/>
      </c>
      <c r="M1301" s="32">
        <f>MAX(INDEX(M$381:M$392,$D1301)+(M1274+M1292)*(1+$E1301),0.01)</f>
        <v/>
      </c>
      <c r="N1301" s="32">
        <f>MAX(INDEX(N$381:N$392,$D1301)+(N1274+N1292)*(1+$E1301),0.01)</f>
        <v/>
      </c>
      <c r="O1301" s="32">
        <f>MAX(INDEX(O$381:O$392,$D1301)+(O1274+O1292)*(1+$E1301),0.01)</f>
        <v/>
      </c>
      <c r="P1301" s="32">
        <f>MAX(INDEX(P$381:P$392,$D1301)+(P1274+P1292)*(1+$E1301),0.01)</f>
        <v/>
      </c>
      <c r="Q1301" s="32">
        <f>MAX(INDEX(Q$381:Q$392,$D1301)+(Q1274+Q1292)*(1+$E1301),0.01)</f>
        <v/>
      </c>
      <c r="R1301" s="32">
        <f>MAX(INDEX(R$381:R$392,$D1301)+(R1274+R1292)*(1+$E1301),0.01)</f>
        <v/>
      </c>
      <c r="S1301" s="32">
        <f>MAX(INDEX(S$381:S$392,$D1301)+(S1274+S1292)*(1+$E1301),0.01)</f>
        <v/>
      </c>
      <c r="T1301" s="32">
        <f>MAX(INDEX(T$381:T$392,$D1301)+(T1274+T1292)*(1+$E1301),0.01)</f>
        <v/>
      </c>
      <c r="U1301" s="32">
        <f>MAX(INDEX(U$381:U$392,$D1301)+(U1274+U1292)*(1+$E1301),0.01)</f>
        <v/>
      </c>
      <c r="V1301" s="32">
        <f>MAX(INDEX(V$381:V$392,$D1301)+(V1274+V1292)*(1+$E1301),0.01)</f>
        <v/>
      </c>
      <c r="W1301" s="32">
        <f>MAX(INDEX(W$381:W$392,$D1301)+(W1274+W1292)*(1+$E1301),0.01)</f>
        <v/>
      </c>
      <c r="X1301" s="32">
        <f>MAX(INDEX(X$381:X$392,$D1301)+(X1274+X1292)*(1+$E1301),0.01)</f>
        <v/>
      </c>
      <c r="Y1301" s="32">
        <f>MAX(INDEX(Y$381:Y$392,$D1301)+(Y1274+Y1292)*(1+$E1301),0.01)</f>
        <v/>
      </c>
      <c r="Z1301" s="32">
        <f>MAX(INDEX(Z$381:Z$392,$D1301)+(Z1274+Z1292)*(1+$E1301),0.01)</f>
        <v/>
      </c>
      <c r="AA1301" s="32">
        <f>MAX(INDEX(AA$381:AA$392,$D1301)+(AA1274+AA1292)*(1+$E1301),0.01)</f>
        <v/>
      </c>
      <c r="AB1301" s="32">
        <f>MAX(INDEX(AB$381:AB$392,$D1301)+(AB1274+AB1292)*(1+$E1301),0.01)</f>
        <v/>
      </c>
      <c r="AC1301" s="32">
        <f>MAX(INDEX(AC$381:AC$392,$D1301)+(AC1274+AC1292)*(1+$E1301),0.01)</f>
        <v/>
      </c>
      <c r="AD1301" s="32">
        <f>MAX(INDEX(AD$381:AD$392,$D1301)+(AD1274+AD1292)*(1+$E1301),0.01)</f>
        <v/>
      </c>
      <c r="AF1301" s="11">
        <f>CodePrefix&amp;$A1301&amp;IF($C1301="","","."&amp;$C1301&amp;"."&amp;$B1301)&amp;INDEX(VarEnd,MATCH($A1301,VarKey,0))&amp;AF$5</f>
        <v/>
      </c>
      <c r="AG1301" s="37">
        <f>MAX(INDEX(AG$381:AG$392,$D1301)+(AG1274+AG1292)*(1+$E1301),0.01)</f>
        <v/>
      </c>
      <c r="AH1301" s="32">
        <f>MAX(INDEX(AH$381:AH$392,$D1301)+(AH1274+AH1292)*(1+$E1301),0.01)</f>
        <v/>
      </c>
      <c r="AI1301" s="32">
        <f>MAX(INDEX(AI$381:AI$392,$D1301)+(AI1274+AI1292)*(1+$E1301),0.01)</f>
        <v/>
      </c>
      <c r="AJ1301" s="32">
        <f>MAX(INDEX(AJ$381:AJ$392,$D1301)+(AJ1274+AJ1292)*(1+$E1301),0.01)</f>
        <v/>
      </c>
      <c r="AK1301" s="32">
        <f>MAX(INDEX(AK$381:AK$392,$D1301)+(AK1274+AK1292)*(1+$E1301),0.01)</f>
        <v/>
      </c>
      <c r="AL1301" s="32">
        <f>MAX(INDEX(AL$381:AL$392,$D1301)+(AL1274+AL1292)*(1+$E1301),0.01)</f>
        <v/>
      </c>
      <c r="AM1301" s="32">
        <f>MAX(INDEX(AM$381:AM$392,$D1301)+(AM1274+AM1292)*(1+$E1301),0.01)</f>
        <v/>
      </c>
      <c r="AN1301" s="32">
        <f>MAX(INDEX(AN$381:AN$392,$D1301)+(AN1274+AN1292)*(1+$E1301),0.01)</f>
        <v/>
      </c>
      <c r="AO1301" s="32">
        <f>MAX(INDEX(AO$381:AO$392,$D1301)+(AO1274+AO1292)*(1+$E1301),0.01)</f>
        <v/>
      </c>
      <c r="AP1301" s="32">
        <f>MAX(INDEX(AP$381:AP$392,$D1301)+(AP1274+AP1292)*(1+$E1301),0.01)</f>
        <v/>
      </c>
      <c r="AQ1301" s="32">
        <f>MAX(INDEX(AQ$381:AQ$392,$D1301)+(AQ1274+AQ1292)*(1+$E1301),0.01)</f>
        <v/>
      </c>
      <c r="AR1301" s="32">
        <f>MAX(INDEX(AR$381:AR$392,$D1301)+(AR1274+AR1292)*(1+$E1301),0.01)</f>
        <v/>
      </c>
      <c r="AS1301" s="32">
        <f>MAX(INDEX(AS$381:AS$392,$D1301)+(AS1274+AS1292)*(1+$E1301),0.01)</f>
        <v/>
      </c>
      <c r="AT1301" s="32">
        <f>MAX(INDEX(AT$381:AT$392,$D1301)+(AT1274+AT1292)*(1+$E1301),0.01)</f>
        <v/>
      </c>
      <c r="AU1301" s="32">
        <f>MAX(INDEX(AU$381:AU$392,$D1301)+(AU1274+AU1292)*(1+$E1301),0.01)</f>
        <v/>
      </c>
      <c r="AV1301" s="32">
        <f>MAX(INDEX(AV$381:AV$392,$D1301)+(AV1274+AV1292)*(1+$E1301),0.01)</f>
        <v/>
      </c>
      <c r="AW1301" s="32">
        <f>MAX(INDEX(AW$381:AW$392,$D1301)+(AW1274+AW1292)*(1+$E1301),0.01)</f>
        <v/>
      </c>
      <c r="AX1301" s="32">
        <f>MAX(INDEX(AX$381:AX$392,$D1301)+(AX1274+AX1292)*(1+$E1301),0.01)</f>
        <v/>
      </c>
      <c r="AY1301" s="32">
        <f>MAX(INDEX(AY$381:AY$392,$D1301)+(AY1274+AY1292)*(1+$E1301),0.01)</f>
        <v/>
      </c>
    </row>
    <row r="1302" hidden="1" outlineLevel="2">
      <c r="A1302" s="14" t="inlineStr">
        <is>
          <t>atp</t>
        </is>
      </c>
      <c r="B1302" s="14" t="inlineStr">
        <is>
          <t>ker</t>
        </is>
      </c>
      <c r="C1302" s="14" t="inlineStr">
        <is>
          <t>avi</t>
        </is>
      </c>
      <c r="D1302" s="32">
        <f>INDEX(Inputs!$U$5:$U$132,MATCH($B1302&amp;"|"&amp;$C1302,Inputs!$A$5:$A$132,0))</f>
        <v/>
      </c>
      <c r="E1302" s="32">
        <f>INDEX(Inputs!$V$5:$V$132,MATCH($B1302&amp;"|"&amp;$C1302,Inputs!$A$5:$A$132,0))</f>
        <v/>
      </c>
      <c r="F1302" s="36" t="n"/>
      <c r="G1302" s="36" t="n"/>
      <c r="H1302" s="14">
        <f>INDEX(VarLab,MATCH($A1302,VarKey,0))&amp;INDEX(MemLab,MATCH($C1302&amp;"|"&amp;$B1302,MemKey,0))</f>
        <v/>
      </c>
      <c r="I1302" s="14">
        <f>INDEX(VarUnit,MATCH($A1302,VarKey,0))</f>
        <v/>
      </c>
      <c r="J1302" s="14">
        <f>INDEX(VarSrc,MATCH($A1302,VarKey,0))</f>
        <v/>
      </c>
      <c r="K1302" s="11">
        <f>CodePrefix&amp;$A1302&amp;IF($C1302="","","."&amp;$C1302&amp;"."&amp;$B1302)&amp;INDEX(VarEnd,MATCH($A1302,VarKey,0))&amp;K$5</f>
        <v/>
      </c>
      <c r="L1302" s="37">
        <f>MAX(INDEX(L$381:L$392,$D1302)+(L1275+L1293)*(1+$E1302),0.01)</f>
        <v/>
      </c>
      <c r="M1302" s="32">
        <f>MAX(INDEX(M$381:M$392,$D1302)+(M1275+M1293)*(1+$E1302),0.01)</f>
        <v/>
      </c>
      <c r="N1302" s="32">
        <f>MAX(INDEX(N$381:N$392,$D1302)+(N1275+N1293)*(1+$E1302),0.01)</f>
        <v/>
      </c>
      <c r="O1302" s="32">
        <f>MAX(INDEX(O$381:O$392,$D1302)+(O1275+O1293)*(1+$E1302),0.01)</f>
        <v/>
      </c>
      <c r="P1302" s="32">
        <f>MAX(INDEX(P$381:P$392,$D1302)+(P1275+P1293)*(1+$E1302),0.01)</f>
        <v/>
      </c>
      <c r="Q1302" s="32">
        <f>MAX(INDEX(Q$381:Q$392,$D1302)+(Q1275+Q1293)*(1+$E1302),0.01)</f>
        <v/>
      </c>
      <c r="R1302" s="32">
        <f>MAX(INDEX(R$381:R$392,$D1302)+(R1275+R1293)*(1+$E1302),0.01)</f>
        <v/>
      </c>
      <c r="S1302" s="32">
        <f>MAX(INDEX(S$381:S$392,$D1302)+(S1275+S1293)*(1+$E1302),0.01)</f>
        <v/>
      </c>
      <c r="T1302" s="32">
        <f>MAX(INDEX(T$381:T$392,$D1302)+(T1275+T1293)*(1+$E1302),0.01)</f>
        <v/>
      </c>
      <c r="U1302" s="32">
        <f>MAX(INDEX(U$381:U$392,$D1302)+(U1275+U1293)*(1+$E1302),0.01)</f>
        <v/>
      </c>
      <c r="V1302" s="32">
        <f>MAX(INDEX(V$381:V$392,$D1302)+(V1275+V1293)*(1+$E1302),0.01)</f>
        <v/>
      </c>
      <c r="W1302" s="32">
        <f>MAX(INDEX(W$381:W$392,$D1302)+(W1275+W1293)*(1+$E1302),0.01)</f>
        <v/>
      </c>
      <c r="X1302" s="32">
        <f>MAX(INDEX(X$381:X$392,$D1302)+(X1275+X1293)*(1+$E1302),0.01)</f>
        <v/>
      </c>
      <c r="Y1302" s="32">
        <f>MAX(INDEX(Y$381:Y$392,$D1302)+(Y1275+Y1293)*(1+$E1302),0.01)</f>
        <v/>
      </c>
      <c r="Z1302" s="32">
        <f>MAX(INDEX(Z$381:Z$392,$D1302)+(Z1275+Z1293)*(1+$E1302),0.01)</f>
        <v/>
      </c>
      <c r="AA1302" s="32">
        <f>MAX(INDEX(AA$381:AA$392,$D1302)+(AA1275+AA1293)*(1+$E1302),0.01)</f>
        <v/>
      </c>
      <c r="AB1302" s="32">
        <f>MAX(INDEX(AB$381:AB$392,$D1302)+(AB1275+AB1293)*(1+$E1302),0.01)</f>
        <v/>
      </c>
      <c r="AC1302" s="32">
        <f>MAX(INDEX(AC$381:AC$392,$D1302)+(AC1275+AC1293)*(1+$E1302),0.01)</f>
        <v/>
      </c>
      <c r="AD1302" s="32">
        <f>MAX(INDEX(AD$381:AD$392,$D1302)+(AD1275+AD1293)*(1+$E1302),0.01)</f>
        <v/>
      </c>
      <c r="AF1302" s="11">
        <f>CodePrefix&amp;$A1302&amp;IF($C1302="","","."&amp;$C1302&amp;"."&amp;$B1302)&amp;INDEX(VarEnd,MATCH($A1302,VarKey,0))&amp;AF$5</f>
        <v/>
      </c>
      <c r="AG1302" s="37">
        <f>MAX(INDEX(AG$381:AG$392,$D1302)+(AG1275+AG1293)*(1+$E1302),0.01)</f>
        <v/>
      </c>
      <c r="AH1302" s="32">
        <f>MAX(INDEX(AH$381:AH$392,$D1302)+(AH1275+AH1293)*(1+$E1302),0.01)</f>
        <v/>
      </c>
      <c r="AI1302" s="32">
        <f>MAX(INDEX(AI$381:AI$392,$D1302)+(AI1275+AI1293)*(1+$E1302),0.01)</f>
        <v/>
      </c>
      <c r="AJ1302" s="32">
        <f>MAX(INDEX(AJ$381:AJ$392,$D1302)+(AJ1275+AJ1293)*(1+$E1302),0.01)</f>
        <v/>
      </c>
      <c r="AK1302" s="32">
        <f>MAX(INDEX(AK$381:AK$392,$D1302)+(AK1275+AK1293)*(1+$E1302),0.01)</f>
        <v/>
      </c>
      <c r="AL1302" s="32">
        <f>MAX(INDEX(AL$381:AL$392,$D1302)+(AL1275+AL1293)*(1+$E1302),0.01)</f>
        <v/>
      </c>
      <c r="AM1302" s="32">
        <f>MAX(INDEX(AM$381:AM$392,$D1302)+(AM1275+AM1293)*(1+$E1302),0.01)</f>
        <v/>
      </c>
      <c r="AN1302" s="32">
        <f>MAX(INDEX(AN$381:AN$392,$D1302)+(AN1275+AN1293)*(1+$E1302),0.01)</f>
        <v/>
      </c>
      <c r="AO1302" s="32">
        <f>MAX(INDEX(AO$381:AO$392,$D1302)+(AO1275+AO1293)*(1+$E1302),0.01)</f>
        <v/>
      </c>
      <c r="AP1302" s="32">
        <f>MAX(INDEX(AP$381:AP$392,$D1302)+(AP1275+AP1293)*(1+$E1302),0.01)</f>
        <v/>
      </c>
      <c r="AQ1302" s="32">
        <f>MAX(INDEX(AQ$381:AQ$392,$D1302)+(AQ1275+AQ1293)*(1+$E1302),0.01)</f>
        <v/>
      </c>
      <c r="AR1302" s="32">
        <f>MAX(INDEX(AR$381:AR$392,$D1302)+(AR1275+AR1293)*(1+$E1302),0.01)</f>
        <v/>
      </c>
      <c r="AS1302" s="32">
        <f>MAX(INDEX(AS$381:AS$392,$D1302)+(AS1275+AS1293)*(1+$E1302),0.01)</f>
        <v/>
      </c>
      <c r="AT1302" s="32">
        <f>MAX(INDEX(AT$381:AT$392,$D1302)+(AT1275+AT1293)*(1+$E1302),0.01)</f>
        <v/>
      </c>
      <c r="AU1302" s="32">
        <f>MAX(INDEX(AU$381:AU$392,$D1302)+(AU1275+AU1293)*(1+$E1302),0.01)</f>
        <v/>
      </c>
      <c r="AV1302" s="32">
        <f>MAX(INDEX(AV$381:AV$392,$D1302)+(AV1275+AV1293)*(1+$E1302),0.01)</f>
        <v/>
      </c>
      <c r="AW1302" s="32">
        <f>MAX(INDEX(AW$381:AW$392,$D1302)+(AW1275+AW1293)*(1+$E1302),0.01)</f>
        <v/>
      </c>
      <c r="AX1302" s="32">
        <f>MAX(INDEX(AX$381:AX$392,$D1302)+(AX1275+AX1293)*(1+$E1302),0.01)</f>
        <v/>
      </c>
      <c r="AY1302" s="32">
        <f>MAX(INDEX(AY$381:AY$392,$D1302)+(AY1275+AY1293)*(1+$E1302),0.01)</f>
        <v/>
      </c>
    </row>
    <row r="1303" hidden="1" outlineLevel="2">
      <c r="A1303" s="14" t="inlineStr">
        <is>
          <t>atp</t>
        </is>
      </c>
      <c r="B1303" s="14" t="inlineStr">
        <is>
          <t>oop</t>
        </is>
      </c>
      <c r="C1303" s="14" t="inlineStr">
        <is>
          <t>avi</t>
        </is>
      </c>
      <c r="D1303" s="32">
        <f>INDEX(Inputs!$U$5:$U$132,MATCH($B1303&amp;"|"&amp;$C1303,Inputs!$A$5:$A$132,0))</f>
        <v/>
      </c>
      <c r="E1303" s="32">
        <f>INDEX(Inputs!$V$5:$V$132,MATCH($B1303&amp;"|"&amp;$C1303,Inputs!$A$5:$A$132,0))</f>
        <v/>
      </c>
      <c r="F1303" s="36" t="n"/>
      <c r="G1303" s="36" t="n"/>
      <c r="H1303" s="14">
        <f>INDEX(VarLab,MATCH($A1303,VarKey,0))&amp;INDEX(MemLab,MATCH($C1303&amp;"|"&amp;$B1303,MemKey,0))</f>
        <v/>
      </c>
      <c r="I1303" s="14">
        <f>INDEX(VarUnit,MATCH($A1303,VarKey,0))</f>
        <v/>
      </c>
      <c r="J1303" s="14">
        <f>INDEX(VarSrc,MATCH($A1303,VarKey,0))</f>
        <v/>
      </c>
      <c r="K1303" s="11">
        <f>CodePrefix&amp;$A1303&amp;IF($C1303="","","."&amp;$C1303&amp;"."&amp;$B1303)&amp;INDEX(VarEnd,MATCH($A1303,VarKey,0))&amp;K$5</f>
        <v/>
      </c>
      <c r="L1303" s="37">
        <f>MAX(INDEX(L$381:L$392,$D1303)+(L1276+L1294)*(1+$E1303),0.01)</f>
        <v/>
      </c>
      <c r="M1303" s="32">
        <f>MAX(INDEX(M$381:M$392,$D1303)+(M1276+M1294)*(1+$E1303),0.01)</f>
        <v/>
      </c>
      <c r="N1303" s="32">
        <f>MAX(INDEX(N$381:N$392,$D1303)+(N1276+N1294)*(1+$E1303),0.01)</f>
        <v/>
      </c>
      <c r="O1303" s="32">
        <f>MAX(INDEX(O$381:O$392,$D1303)+(O1276+O1294)*(1+$E1303),0.01)</f>
        <v/>
      </c>
      <c r="P1303" s="32">
        <f>MAX(INDEX(P$381:P$392,$D1303)+(P1276+P1294)*(1+$E1303),0.01)</f>
        <v/>
      </c>
      <c r="Q1303" s="32">
        <f>MAX(INDEX(Q$381:Q$392,$D1303)+(Q1276+Q1294)*(1+$E1303),0.01)</f>
        <v/>
      </c>
      <c r="R1303" s="32">
        <f>MAX(INDEX(R$381:R$392,$D1303)+(R1276+R1294)*(1+$E1303),0.01)</f>
        <v/>
      </c>
      <c r="S1303" s="32">
        <f>MAX(INDEX(S$381:S$392,$D1303)+(S1276+S1294)*(1+$E1303),0.01)</f>
        <v/>
      </c>
      <c r="T1303" s="32">
        <f>MAX(INDEX(T$381:T$392,$D1303)+(T1276+T1294)*(1+$E1303),0.01)</f>
        <v/>
      </c>
      <c r="U1303" s="32">
        <f>MAX(INDEX(U$381:U$392,$D1303)+(U1276+U1294)*(1+$E1303),0.01)</f>
        <v/>
      </c>
      <c r="V1303" s="32">
        <f>MAX(INDEX(V$381:V$392,$D1303)+(V1276+V1294)*(1+$E1303),0.01)</f>
        <v/>
      </c>
      <c r="W1303" s="32">
        <f>MAX(INDEX(W$381:W$392,$D1303)+(W1276+W1294)*(1+$E1303),0.01)</f>
        <v/>
      </c>
      <c r="X1303" s="32">
        <f>MAX(INDEX(X$381:X$392,$D1303)+(X1276+X1294)*(1+$E1303),0.01)</f>
        <v/>
      </c>
      <c r="Y1303" s="32">
        <f>MAX(INDEX(Y$381:Y$392,$D1303)+(Y1276+Y1294)*(1+$E1303),0.01)</f>
        <v/>
      </c>
      <c r="Z1303" s="32">
        <f>MAX(INDEX(Z$381:Z$392,$D1303)+(Z1276+Z1294)*(1+$E1303),0.01)</f>
        <v/>
      </c>
      <c r="AA1303" s="32">
        <f>MAX(INDEX(AA$381:AA$392,$D1303)+(AA1276+AA1294)*(1+$E1303),0.01)</f>
        <v/>
      </c>
      <c r="AB1303" s="32">
        <f>MAX(INDEX(AB$381:AB$392,$D1303)+(AB1276+AB1294)*(1+$E1303),0.01)</f>
        <v/>
      </c>
      <c r="AC1303" s="32">
        <f>MAX(INDEX(AC$381:AC$392,$D1303)+(AC1276+AC1294)*(1+$E1303),0.01)</f>
        <v/>
      </c>
      <c r="AD1303" s="32">
        <f>MAX(INDEX(AD$381:AD$392,$D1303)+(AD1276+AD1294)*(1+$E1303),0.01)</f>
        <v/>
      </c>
      <c r="AF1303" s="11">
        <f>CodePrefix&amp;$A1303&amp;IF($C1303="","","."&amp;$C1303&amp;"."&amp;$B1303)&amp;INDEX(VarEnd,MATCH($A1303,VarKey,0))&amp;AF$5</f>
        <v/>
      </c>
      <c r="AG1303" s="37">
        <f>MAX(INDEX(AG$381:AG$392,$D1303)+(AG1276+AG1294)*(1+$E1303),0.01)</f>
        <v/>
      </c>
      <c r="AH1303" s="32">
        <f>MAX(INDEX(AH$381:AH$392,$D1303)+(AH1276+AH1294)*(1+$E1303),0.01)</f>
        <v/>
      </c>
      <c r="AI1303" s="32">
        <f>MAX(INDEX(AI$381:AI$392,$D1303)+(AI1276+AI1294)*(1+$E1303),0.01)</f>
        <v/>
      </c>
      <c r="AJ1303" s="32">
        <f>MAX(INDEX(AJ$381:AJ$392,$D1303)+(AJ1276+AJ1294)*(1+$E1303),0.01)</f>
        <v/>
      </c>
      <c r="AK1303" s="32">
        <f>MAX(INDEX(AK$381:AK$392,$D1303)+(AK1276+AK1294)*(1+$E1303),0.01)</f>
        <v/>
      </c>
      <c r="AL1303" s="32">
        <f>MAX(INDEX(AL$381:AL$392,$D1303)+(AL1276+AL1294)*(1+$E1303),0.01)</f>
        <v/>
      </c>
      <c r="AM1303" s="32">
        <f>MAX(INDEX(AM$381:AM$392,$D1303)+(AM1276+AM1294)*(1+$E1303),0.01)</f>
        <v/>
      </c>
      <c r="AN1303" s="32">
        <f>MAX(INDEX(AN$381:AN$392,$D1303)+(AN1276+AN1294)*(1+$E1303),0.01)</f>
        <v/>
      </c>
      <c r="AO1303" s="32">
        <f>MAX(INDEX(AO$381:AO$392,$D1303)+(AO1276+AO1294)*(1+$E1303),0.01)</f>
        <v/>
      </c>
      <c r="AP1303" s="32">
        <f>MAX(INDEX(AP$381:AP$392,$D1303)+(AP1276+AP1294)*(1+$E1303),0.01)</f>
        <v/>
      </c>
      <c r="AQ1303" s="32">
        <f>MAX(INDEX(AQ$381:AQ$392,$D1303)+(AQ1276+AQ1294)*(1+$E1303),0.01)</f>
        <v/>
      </c>
      <c r="AR1303" s="32">
        <f>MAX(INDEX(AR$381:AR$392,$D1303)+(AR1276+AR1294)*(1+$E1303),0.01)</f>
        <v/>
      </c>
      <c r="AS1303" s="32">
        <f>MAX(INDEX(AS$381:AS$392,$D1303)+(AS1276+AS1294)*(1+$E1303),0.01)</f>
        <v/>
      </c>
      <c r="AT1303" s="32">
        <f>MAX(INDEX(AT$381:AT$392,$D1303)+(AT1276+AT1294)*(1+$E1303),0.01)</f>
        <v/>
      </c>
      <c r="AU1303" s="32">
        <f>MAX(INDEX(AU$381:AU$392,$D1303)+(AU1276+AU1294)*(1+$E1303),0.01)</f>
        <v/>
      </c>
      <c r="AV1303" s="32">
        <f>MAX(INDEX(AV$381:AV$392,$D1303)+(AV1276+AV1294)*(1+$E1303),0.01)</f>
        <v/>
      </c>
      <c r="AW1303" s="32">
        <f>MAX(INDEX(AW$381:AW$392,$D1303)+(AW1276+AW1294)*(1+$E1303),0.01)</f>
        <v/>
      </c>
      <c r="AX1303" s="32">
        <f>MAX(INDEX(AX$381:AX$392,$D1303)+(AX1276+AX1294)*(1+$E1303),0.01)</f>
        <v/>
      </c>
      <c r="AY1303" s="32">
        <f>MAX(INDEX(AY$381:AY$392,$D1303)+(AY1276+AY1294)*(1+$E1303),0.01)</f>
        <v/>
      </c>
    </row>
    <row r="1304" hidden="1" outlineLevel="2">
      <c r="A1304" s="14" t="inlineStr">
        <is>
          <t>atp</t>
        </is>
      </c>
      <c r="B1304" s="14" t="inlineStr">
        <is>
          <t>bio</t>
        </is>
      </c>
      <c r="C1304" s="14" t="inlineStr">
        <is>
          <t>avi</t>
        </is>
      </c>
      <c r="D1304" s="32">
        <f>INDEX(Inputs!$U$5:$U$132,MATCH($B1304&amp;"|"&amp;$C1304,Inputs!$A$5:$A$132,0))</f>
        <v/>
      </c>
      <c r="E1304" s="32">
        <f>INDEX(Inputs!$V$5:$V$132,MATCH($B1304&amp;"|"&amp;$C1304,Inputs!$A$5:$A$132,0))</f>
        <v/>
      </c>
      <c r="F1304" s="36" t="n"/>
      <c r="G1304" s="36" t="n"/>
      <c r="H1304" s="14">
        <f>INDEX(VarLab,MATCH($A1304,VarKey,0))&amp;INDEX(MemLab,MATCH($C1304&amp;"|"&amp;$B1304,MemKey,0))</f>
        <v/>
      </c>
      <c r="I1304" s="14">
        <f>INDEX(VarUnit,MATCH($A1304,VarKey,0))</f>
        <v/>
      </c>
      <c r="J1304" s="14">
        <f>INDEX(VarSrc,MATCH($A1304,VarKey,0))</f>
        <v/>
      </c>
      <c r="K1304" s="11">
        <f>CodePrefix&amp;$A1304&amp;IF($C1304="","","."&amp;$C1304&amp;"."&amp;$B1304)&amp;INDEX(VarEnd,MATCH($A1304,VarKey,0))&amp;K$5</f>
        <v/>
      </c>
      <c r="L1304" s="37">
        <f>MAX(INDEX(L$381:L$392,$D1304)+(L1277+L1295)*(1+$E1304),0.01)</f>
        <v/>
      </c>
      <c r="M1304" s="32">
        <f>MAX(INDEX(M$381:M$392,$D1304)+(M1277+M1295)*(1+$E1304),0.01)</f>
        <v/>
      </c>
      <c r="N1304" s="32">
        <f>MAX(INDEX(N$381:N$392,$D1304)+(N1277+N1295)*(1+$E1304),0.01)</f>
        <v/>
      </c>
      <c r="O1304" s="32">
        <f>MAX(INDEX(O$381:O$392,$D1304)+(O1277+O1295)*(1+$E1304),0.01)</f>
        <v/>
      </c>
      <c r="P1304" s="32">
        <f>MAX(INDEX(P$381:P$392,$D1304)+(P1277+P1295)*(1+$E1304),0.01)</f>
        <v/>
      </c>
      <c r="Q1304" s="32">
        <f>MAX(INDEX(Q$381:Q$392,$D1304)+(Q1277+Q1295)*(1+$E1304),0.01)</f>
        <v/>
      </c>
      <c r="R1304" s="32">
        <f>MAX(INDEX(R$381:R$392,$D1304)+(R1277+R1295)*(1+$E1304),0.01)</f>
        <v/>
      </c>
      <c r="S1304" s="32">
        <f>MAX(INDEX(S$381:S$392,$D1304)+(S1277+S1295)*(1+$E1304),0.01)</f>
        <v/>
      </c>
      <c r="T1304" s="32">
        <f>MAX(INDEX(T$381:T$392,$D1304)+(T1277+T1295)*(1+$E1304),0.01)</f>
        <v/>
      </c>
      <c r="U1304" s="32">
        <f>MAX(INDEX(U$381:U$392,$D1304)+(U1277+U1295)*(1+$E1304),0.01)</f>
        <v/>
      </c>
      <c r="V1304" s="32">
        <f>MAX(INDEX(V$381:V$392,$D1304)+(V1277+V1295)*(1+$E1304),0.01)</f>
        <v/>
      </c>
      <c r="W1304" s="32">
        <f>MAX(INDEX(W$381:W$392,$D1304)+(W1277+W1295)*(1+$E1304),0.01)</f>
        <v/>
      </c>
      <c r="X1304" s="32">
        <f>MAX(INDEX(X$381:X$392,$D1304)+(X1277+X1295)*(1+$E1304),0.01)</f>
        <v/>
      </c>
      <c r="Y1304" s="32">
        <f>MAX(INDEX(Y$381:Y$392,$D1304)+(Y1277+Y1295)*(1+$E1304),0.01)</f>
        <v/>
      </c>
      <c r="Z1304" s="32">
        <f>MAX(INDEX(Z$381:Z$392,$D1304)+(Z1277+Z1295)*(1+$E1304),0.01)</f>
        <v/>
      </c>
      <c r="AA1304" s="32">
        <f>MAX(INDEX(AA$381:AA$392,$D1304)+(AA1277+AA1295)*(1+$E1304),0.01)</f>
        <v/>
      </c>
      <c r="AB1304" s="32">
        <f>MAX(INDEX(AB$381:AB$392,$D1304)+(AB1277+AB1295)*(1+$E1304),0.01)</f>
        <v/>
      </c>
      <c r="AC1304" s="32">
        <f>MAX(INDEX(AC$381:AC$392,$D1304)+(AC1277+AC1295)*(1+$E1304),0.01)</f>
        <v/>
      </c>
      <c r="AD1304" s="32">
        <f>MAX(INDEX(AD$381:AD$392,$D1304)+(AD1277+AD1295)*(1+$E1304),0.01)</f>
        <v/>
      </c>
      <c r="AF1304" s="11">
        <f>CodePrefix&amp;$A1304&amp;IF($C1304="","","."&amp;$C1304&amp;"."&amp;$B1304)&amp;INDEX(VarEnd,MATCH($A1304,VarKey,0))&amp;AF$5</f>
        <v/>
      </c>
      <c r="AG1304" s="37">
        <f>MAX(INDEX(AG$381:AG$392,$D1304)+(AG1277+AG1295)*(1+$E1304),0.01)</f>
        <v/>
      </c>
      <c r="AH1304" s="32">
        <f>MAX(INDEX(AH$381:AH$392,$D1304)+(AH1277+AH1295)*(1+$E1304),0.01)</f>
        <v/>
      </c>
      <c r="AI1304" s="32">
        <f>MAX(INDEX(AI$381:AI$392,$D1304)+(AI1277+AI1295)*(1+$E1304),0.01)</f>
        <v/>
      </c>
      <c r="AJ1304" s="32">
        <f>MAX(INDEX(AJ$381:AJ$392,$D1304)+(AJ1277+AJ1295)*(1+$E1304),0.01)</f>
        <v/>
      </c>
      <c r="AK1304" s="32">
        <f>MAX(INDEX(AK$381:AK$392,$D1304)+(AK1277+AK1295)*(1+$E1304),0.01)</f>
        <v/>
      </c>
      <c r="AL1304" s="32">
        <f>MAX(INDEX(AL$381:AL$392,$D1304)+(AL1277+AL1295)*(1+$E1304),0.01)</f>
        <v/>
      </c>
      <c r="AM1304" s="32">
        <f>MAX(INDEX(AM$381:AM$392,$D1304)+(AM1277+AM1295)*(1+$E1304),0.01)</f>
        <v/>
      </c>
      <c r="AN1304" s="32">
        <f>MAX(INDEX(AN$381:AN$392,$D1304)+(AN1277+AN1295)*(1+$E1304),0.01)</f>
        <v/>
      </c>
      <c r="AO1304" s="32">
        <f>MAX(INDEX(AO$381:AO$392,$D1304)+(AO1277+AO1295)*(1+$E1304),0.01)</f>
        <v/>
      </c>
      <c r="AP1304" s="32">
        <f>MAX(INDEX(AP$381:AP$392,$D1304)+(AP1277+AP1295)*(1+$E1304),0.01)</f>
        <v/>
      </c>
      <c r="AQ1304" s="32">
        <f>MAX(INDEX(AQ$381:AQ$392,$D1304)+(AQ1277+AQ1295)*(1+$E1304),0.01)</f>
        <v/>
      </c>
      <c r="AR1304" s="32">
        <f>MAX(INDEX(AR$381:AR$392,$D1304)+(AR1277+AR1295)*(1+$E1304),0.01)</f>
        <v/>
      </c>
      <c r="AS1304" s="32">
        <f>MAX(INDEX(AS$381:AS$392,$D1304)+(AS1277+AS1295)*(1+$E1304),0.01)</f>
        <v/>
      </c>
      <c r="AT1304" s="32">
        <f>MAX(INDEX(AT$381:AT$392,$D1304)+(AT1277+AT1295)*(1+$E1304),0.01)</f>
        <v/>
      </c>
      <c r="AU1304" s="32">
        <f>MAX(INDEX(AU$381:AU$392,$D1304)+(AU1277+AU1295)*(1+$E1304),0.01)</f>
        <v/>
      </c>
      <c r="AV1304" s="32">
        <f>MAX(INDEX(AV$381:AV$392,$D1304)+(AV1277+AV1295)*(1+$E1304),0.01)</f>
        <v/>
      </c>
      <c r="AW1304" s="32">
        <f>MAX(INDEX(AW$381:AW$392,$D1304)+(AW1277+AW1295)*(1+$E1304),0.01)</f>
        <v/>
      </c>
      <c r="AX1304" s="32">
        <f>MAX(INDEX(AX$381:AX$392,$D1304)+(AX1277+AX1295)*(1+$E1304),0.01)</f>
        <v/>
      </c>
      <c r="AY1304" s="32">
        <f>MAX(INDEX(AY$381:AY$392,$D1304)+(AY1277+AY1295)*(1+$E1304),0.01)</f>
        <v/>
      </c>
    </row>
    <row r="1305" hidden="1" outlineLevel="2"/>
    <row r="1306" hidden="1" outlineLevel="2">
      <c r="A1306" s="14" t="inlineStr">
        <is>
          <t>shp</t>
        </is>
      </c>
      <c r="B1306" s="14" t="inlineStr">
        <is>
          <t>coa</t>
        </is>
      </c>
      <c r="C1306" s="14" t="inlineStr">
        <is>
          <t>avi</t>
        </is>
      </c>
      <c r="D1306" s="32">
        <f>INDEX(Inputs!$W$5:$W$132,MATCH($B1306&amp;"|"&amp;$C1306,Inputs!$A$5:$A$132,0))</f>
        <v/>
      </c>
      <c r="E1306" s="32">
        <f>INDEX(Inputs!$M$5:$M$132,MATCH($B1306&amp;"|"&amp;$C1306,Inputs!$A$5:$A$132,0))</f>
        <v/>
      </c>
      <c r="F1306" s="36" t="n"/>
      <c r="G1306" s="36" t="n"/>
      <c r="H1306" s="14">
        <f>INDEX(VarLab,MATCH($A1306,VarKey,0))&amp;INDEX(MemLab,MATCH($C1306&amp;"|"&amp;$B1306,MemKey,0))</f>
        <v/>
      </c>
      <c r="I1306" s="14">
        <f>INDEX(VarUnit,MATCH($A1306,VarKey,0))</f>
        <v/>
      </c>
      <c r="J1306" s="14">
        <f>INDEX(VarSrc,MATCH($A1306,VarKey,0))</f>
        <v/>
      </c>
      <c r="K1306" s="11">
        <f>CodePrefix&amp;$A1306&amp;IF($C1306="","","."&amp;$C1306&amp;"."&amp;$B1306)&amp;INDEX(VarEnd,MATCH($A1306,VarKey,0))&amp;K$5</f>
        <v/>
      </c>
      <c r="L1306" s="37">
        <f>INDEX(L$297:L$313,$E1306)*$D1306</f>
        <v/>
      </c>
      <c r="M1306" s="32">
        <f>INDEX(M$297:M$313,$E1306)*$D1306</f>
        <v/>
      </c>
      <c r="N1306" s="32">
        <f>INDEX(N$297:N$313,$E1306)*$D1306</f>
        <v/>
      </c>
      <c r="O1306" s="32">
        <f>INDEX(O$297:O$313,$E1306)*$D1306</f>
        <v/>
      </c>
      <c r="P1306" s="32">
        <f>INDEX(P$297:P$313,$E1306)*$D1306</f>
        <v/>
      </c>
      <c r="Q1306" s="32">
        <f>INDEX(Q$297:Q$313,$E1306)*$D1306</f>
        <v/>
      </c>
      <c r="R1306" s="32">
        <f>INDEX(R$297:R$313,$E1306)*$D1306</f>
        <v/>
      </c>
      <c r="S1306" s="32">
        <f>INDEX(S$297:S$313,$E1306)*$D1306</f>
        <v/>
      </c>
      <c r="T1306" s="32">
        <f>INDEX(T$297:T$313,$E1306)*$D1306</f>
        <v/>
      </c>
      <c r="U1306" s="32">
        <f>INDEX(U$297:U$313,$E1306)*$D1306</f>
        <v/>
      </c>
      <c r="V1306" s="32">
        <f>INDEX(V$297:V$313,$E1306)*$D1306</f>
        <v/>
      </c>
      <c r="W1306" s="32">
        <f>INDEX(W$297:W$313,$E1306)*$D1306</f>
        <v/>
      </c>
      <c r="X1306" s="32">
        <f>INDEX(X$297:X$313,$E1306)*$D1306</f>
        <v/>
      </c>
      <c r="Y1306" s="32">
        <f>INDEX(Y$297:Y$313,$E1306)*$D1306</f>
        <v/>
      </c>
      <c r="Z1306" s="32">
        <f>INDEX(Z$297:Z$313,$E1306)*$D1306</f>
        <v/>
      </c>
      <c r="AA1306" s="32">
        <f>INDEX(AA$297:AA$313,$E1306)*$D1306</f>
        <v/>
      </c>
      <c r="AB1306" s="32">
        <f>INDEX(AB$297:AB$313,$E1306)*$D1306</f>
        <v/>
      </c>
      <c r="AC1306" s="32">
        <f>INDEX(AC$297:AC$313,$E1306)*$D1306</f>
        <v/>
      </c>
      <c r="AD1306" s="32">
        <f>INDEX(AD$297:AD$313,$E1306)*$D1306</f>
        <v/>
      </c>
      <c r="AF1306" s="11">
        <f>CodePrefix&amp;$A1306&amp;IF($C1306="","","."&amp;$C1306&amp;"."&amp;$B1306)&amp;INDEX(VarEnd,MATCH($A1306,VarKey,0))&amp;AF$5</f>
        <v/>
      </c>
      <c r="AG1306" s="37">
        <f>INDEX(AG$297:AG$313,$E1306)*$D1306</f>
        <v/>
      </c>
      <c r="AH1306" s="32">
        <f>INDEX(AH$297:AH$313,$E1306)*$D1306</f>
        <v/>
      </c>
      <c r="AI1306" s="32">
        <f>INDEX(AI$297:AI$313,$E1306)*$D1306</f>
        <v/>
      </c>
      <c r="AJ1306" s="32">
        <f>INDEX(AJ$297:AJ$313,$E1306)*$D1306</f>
        <v/>
      </c>
      <c r="AK1306" s="32">
        <f>INDEX(AK$297:AK$313,$E1306)*$D1306</f>
        <v/>
      </c>
      <c r="AL1306" s="32">
        <f>INDEX(AL$297:AL$313,$E1306)*$D1306</f>
        <v/>
      </c>
      <c r="AM1306" s="32">
        <f>INDEX(AM$297:AM$313,$E1306)*$D1306</f>
        <v/>
      </c>
      <c r="AN1306" s="32">
        <f>INDEX(AN$297:AN$313,$E1306)*$D1306</f>
        <v/>
      </c>
      <c r="AO1306" s="32">
        <f>INDEX(AO$297:AO$313,$E1306)*$D1306</f>
        <v/>
      </c>
      <c r="AP1306" s="32">
        <f>INDEX(AP$297:AP$313,$E1306)*$D1306</f>
        <v/>
      </c>
      <c r="AQ1306" s="32">
        <f>INDEX(AQ$297:AQ$313,$E1306)*$D1306</f>
        <v/>
      </c>
      <c r="AR1306" s="32">
        <f>INDEX(AR$297:AR$313,$E1306)*$D1306</f>
        <v/>
      </c>
      <c r="AS1306" s="32">
        <f>INDEX(AS$297:AS$313,$E1306)*$D1306</f>
        <v/>
      </c>
      <c r="AT1306" s="32">
        <f>INDEX(AT$297:AT$313,$E1306)*$D1306</f>
        <v/>
      </c>
      <c r="AU1306" s="32">
        <f>INDEX(AU$297:AU$313,$E1306)*$D1306</f>
        <v/>
      </c>
      <c r="AV1306" s="32">
        <f>INDEX(AV$297:AV$313,$E1306)*$D1306</f>
        <v/>
      </c>
      <c r="AW1306" s="32">
        <f>INDEX(AW$297:AW$313,$E1306)*$D1306</f>
        <v/>
      </c>
      <c r="AX1306" s="32">
        <f>INDEX(AX$297:AX$313,$E1306)*$D1306</f>
        <v/>
      </c>
      <c r="AY1306" s="32">
        <f>INDEX(AY$297:AY$313,$E1306)*$D1306</f>
        <v/>
      </c>
    </row>
    <row r="1307" hidden="1" outlineLevel="2">
      <c r="A1307" s="14" t="inlineStr">
        <is>
          <t>shp</t>
        </is>
      </c>
      <c r="B1307" s="14" t="inlineStr">
        <is>
          <t>nga</t>
        </is>
      </c>
      <c r="C1307" s="14" t="inlineStr">
        <is>
          <t>avi</t>
        </is>
      </c>
      <c r="D1307" s="32">
        <f>INDEX(Inputs!$W$5:$W$132,MATCH($B1307&amp;"|"&amp;$C1307,Inputs!$A$5:$A$132,0))</f>
        <v/>
      </c>
      <c r="E1307" s="32">
        <f>INDEX(Inputs!$M$5:$M$132,MATCH($B1307&amp;"|"&amp;$C1307,Inputs!$A$5:$A$132,0))</f>
        <v/>
      </c>
      <c r="F1307" s="36" t="n"/>
      <c r="G1307" s="36" t="n"/>
      <c r="H1307" s="14">
        <f>INDEX(VarLab,MATCH($A1307,VarKey,0))&amp;INDEX(MemLab,MATCH($C1307&amp;"|"&amp;$B1307,MemKey,0))</f>
        <v/>
      </c>
      <c r="I1307" s="14">
        <f>INDEX(VarUnit,MATCH($A1307,VarKey,0))</f>
        <v/>
      </c>
      <c r="J1307" s="14">
        <f>INDEX(VarSrc,MATCH($A1307,VarKey,0))</f>
        <v/>
      </c>
      <c r="K1307" s="11">
        <f>CodePrefix&amp;$A1307&amp;IF($C1307="","","."&amp;$C1307&amp;"."&amp;$B1307)&amp;INDEX(VarEnd,MATCH($A1307,VarKey,0))&amp;K$5</f>
        <v/>
      </c>
      <c r="L1307" s="37">
        <f>INDEX(L$297:L$313,$E1307)*$D1307</f>
        <v/>
      </c>
      <c r="M1307" s="32">
        <f>INDEX(M$297:M$313,$E1307)*$D1307</f>
        <v/>
      </c>
      <c r="N1307" s="32">
        <f>INDEX(N$297:N$313,$E1307)*$D1307</f>
        <v/>
      </c>
      <c r="O1307" s="32">
        <f>INDEX(O$297:O$313,$E1307)*$D1307</f>
        <v/>
      </c>
      <c r="P1307" s="32">
        <f>INDEX(P$297:P$313,$E1307)*$D1307</f>
        <v/>
      </c>
      <c r="Q1307" s="32">
        <f>INDEX(Q$297:Q$313,$E1307)*$D1307</f>
        <v/>
      </c>
      <c r="R1307" s="32">
        <f>INDEX(R$297:R$313,$E1307)*$D1307</f>
        <v/>
      </c>
      <c r="S1307" s="32">
        <f>INDEX(S$297:S$313,$E1307)*$D1307</f>
        <v/>
      </c>
      <c r="T1307" s="32">
        <f>INDEX(T$297:T$313,$E1307)*$D1307</f>
        <v/>
      </c>
      <c r="U1307" s="32">
        <f>INDEX(U$297:U$313,$E1307)*$D1307</f>
        <v/>
      </c>
      <c r="V1307" s="32">
        <f>INDEX(V$297:V$313,$E1307)*$D1307</f>
        <v/>
      </c>
      <c r="W1307" s="32">
        <f>INDEX(W$297:W$313,$E1307)*$D1307</f>
        <v/>
      </c>
      <c r="X1307" s="32">
        <f>INDEX(X$297:X$313,$E1307)*$D1307</f>
        <v/>
      </c>
      <c r="Y1307" s="32">
        <f>INDEX(Y$297:Y$313,$E1307)*$D1307</f>
        <v/>
      </c>
      <c r="Z1307" s="32">
        <f>INDEX(Z$297:Z$313,$E1307)*$D1307</f>
        <v/>
      </c>
      <c r="AA1307" s="32">
        <f>INDEX(AA$297:AA$313,$E1307)*$D1307</f>
        <v/>
      </c>
      <c r="AB1307" s="32">
        <f>INDEX(AB$297:AB$313,$E1307)*$D1307</f>
        <v/>
      </c>
      <c r="AC1307" s="32">
        <f>INDEX(AC$297:AC$313,$E1307)*$D1307</f>
        <v/>
      </c>
      <c r="AD1307" s="32">
        <f>INDEX(AD$297:AD$313,$E1307)*$D1307</f>
        <v/>
      </c>
      <c r="AF1307" s="11">
        <f>CodePrefix&amp;$A1307&amp;IF($C1307="","","."&amp;$C1307&amp;"."&amp;$B1307)&amp;INDEX(VarEnd,MATCH($A1307,VarKey,0))&amp;AF$5</f>
        <v/>
      </c>
      <c r="AG1307" s="37">
        <f>INDEX(AG$297:AG$313,$E1307)*$D1307</f>
        <v/>
      </c>
      <c r="AH1307" s="32">
        <f>INDEX(AH$297:AH$313,$E1307)*$D1307</f>
        <v/>
      </c>
      <c r="AI1307" s="32">
        <f>INDEX(AI$297:AI$313,$E1307)*$D1307</f>
        <v/>
      </c>
      <c r="AJ1307" s="32">
        <f>INDEX(AJ$297:AJ$313,$E1307)*$D1307</f>
        <v/>
      </c>
      <c r="AK1307" s="32">
        <f>INDEX(AK$297:AK$313,$E1307)*$D1307</f>
        <v/>
      </c>
      <c r="AL1307" s="32">
        <f>INDEX(AL$297:AL$313,$E1307)*$D1307</f>
        <v/>
      </c>
      <c r="AM1307" s="32">
        <f>INDEX(AM$297:AM$313,$E1307)*$D1307</f>
        <v/>
      </c>
      <c r="AN1307" s="32">
        <f>INDEX(AN$297:AN$313,$E1307)*$D1307</f>
        <v/>
      </c>
      <c r="AO1307" s="32">
        <f>INDEX(AO$297:AO$313,$E1307)*$D1307</f>
        <v/>
      </c>
      <c r="AP1307" s="32">
        <f>INDEX(AP$297:AP$313,$E1307)*$D1307</f>
        <v/>
      </c>
      <c r="AQ1307" s="32">
        <f>INDEX(AQ$297:AQ$313,$E1307)*$D1307</f>
        <v/>
      </c>
      <c r="AR1307" s="32">
        <f>INDEX(AR$297:AR$313,$E1307)*$D1307</f>
        <v/>
      </c>
      <c r="AS1307" s="32">
        <f>INDEX(AS$297:AS$313,$E1307)*$D1307</f>
        <v/>
      </c>
      <c r="AT1307" s="32">
        <f>INDEX(AT$297:AT$313,$E1307)*$D1307</f>
        <v/>
      </c>
      <c r="AU1307" s="32">
        <f>INDEX(AU$297:AU$313,$E1307)*$D1307</f>
        <v/>
      </c>
      <c r="AV1307" s="32">
        <f>INDEX(AV$297:AV$313,$E1307)*$D1307</f>
        <v/>
      </c>
      <c r="AW1307" s="32">
        <f>INDEX(AW$297:AW$313,$E1307)*$D1307</f>
        <v/>
      </c>
      <c r="AX1307" s="32">
        <f>INDEX(AX$297:AX$313,$E1307)*$D1307</f>
        <v/>
      </c>
      <c r="AY1307" s="32">
        <f>INDEX(AY$297:AY$313,$E1307)*$D1307</f>
        <v/>
      </c>
    </row>
    <row r="1308" hidden="1" outlineLevel="2">
      <c r="A1308" s="14" t="inlineStr">
        <is>
          <t>shp</t>
        </is>
      </c>
      <c r="B1308" s="14" t="inlineStr">
        <is>
          <t>gso</t>
        </is>
      </c>
      <c r="C1308" s="14" t="inlineStr">
        <is>
          <t>avi</t>
        </is>
      </c>
      <c r="D1308" s="32">
        <f>INDEX(Inputs!$W$5:$W$132,MATCH($B1308&amp;"|"&amp;$C1308,Inputs!$A$5:$A$132,0))</f>
        <v/>
      </c>
      <c r="E1308" s="32">
        <f>INDEX(Inputs!$M$5:$M$132,MATCH($B1308&amp;"|"&amp;$C1308,Inputs!$A$5:$A$132,0))</f>
        <v/>
      </c>
      <c r="F1308" s="36" t="n"/>
      <c r="G1308" s="36" t="n"/>
      <c r="H1308" s="14">
        <f>INDEX(VarLab,MATCH($A1308,VarKey,0))&amp;INDEX(MemLab,MATCH($C1308&amp;"|"&amp;$B1308,MemKey,0))</f>
        <v/>
      </c>
      <c r="I1308" s="14">
        <f>INDEX(VarUnit,MATCH($A1308,VarKey,0))</f>
        <v/>
      </c>
      <c r="J1308" s="14">
        <f>INDEX(VarSrc,MATCH($A1308,VarKey,0))</f>
        <v/>
      </c>
      <c r="K1308" s="11">
        <f>CodePrefix&amp;$A1308&amp;IF($C1308="","","."&amp;$C1308&amp;"."&amp;$B1308)&amp;INDEX(VarEnd,MATCH($A1308,VarKey,0))&amp;K$5</f>
        <v/>
      </c>
      <c r="L1308" s="37">
        <f>INDEX(L$297:L$313,$E1308)*$D1308</f>
        <v/>
      </c>
      <c r="M1308" s="32">
        <f>INDEX(M$297:M$313,$E1308)*$D1308</f>
        <v/>
      </c>
      <c r="N1308" s="32">
        <f>INDEX(N$297:N$313,$E1308)*$D1308</f>
        <v/>
      </c>
      <c r="O1308" s="32">
        <f>INDEX(O$297:O$313,$E1308)*$D1308</f>
        <v/>
      </c>
      <c r="P1308" s="32">
        <f>INDEX(P$297:P$313,$E1308)*$D1308</f>
        <v/>
      </c>
      <c r="Q1308" s="32">
        <f>INDEX(Q$297:Q$313,$E1308)*$D1308</f>
        <v/>
      </c>
      <c r="R1308" s="32">
        <f>INDEX(R$297:R$313,$E1308)*$D1308</f>
        <v/>
      </c>
      <c r="S1308" s="32">
        <f>INDEX(S$297:S$313,$E1308)*$D1308</f>
        <v/>
      </c>
      <c r="T1308" s="32">
        <f>INDEX(T$297:T$313,$E1308)*$D1308</f>
        <v/>
      </c>
      <c r="U1308" s="32">
        <f>INDEX(U$297:U$313,$E1308)*$D1308</f>
        <v/>
      </c>
      <c r="V1308" s="32">
        <f>INDEX(V$297:V$313,$E1308)*$D1308</f>
        <v/>
      </c>
      <c r="W1308" s="32">
        <f>INDEX(W$297:W$313,$E1308)*$D1308</f>
        <v/>
      </c>
      <c r="X1308" s="32">
        <f>INDEX(X$297:X$313,$E1308)*$D1308</f>
        <v/>
      </c>
      <c r="Y1308" s="32">
        <f>INDEX(Y$297:Y$313,$E1308)*$D1308</f>
        <v/>
      </c>
      <c r="Z1308" s="32">
        <f>INDEX(Z$297:Z$313,$E1308)*$D1308</f>
        <v/>
      </c>
      <c r="AA1308" s="32">
        <f>INDEX(AA$297:AA$313,$E1308)*$D1308</f>
        <v/>
      </c>
      <c r="AB1308" s="32">
        <f>INDEX(AB$297:AB$313,$E1308)*$D1308</f>
        <v/>
      </c>
      <c r="AC1308" s="32">
        <f>INDEX(AC$297:AC$313,$E1308)*$D1308</f>
        <v/>
      </c>
      <c r="AD1308" s="32">
        <f>INDEX(AD$297:AD$313,$E1308)*$D1308</f>
        <v/>
      </c>
      <c r="AF1308" s="11">
        <f>CodePrefix&amp;$A1308&amp;IF($C1308="","","."&amp;$C1308&amp;"."&amp;$B1308)&amp;INDEX(VarEnd,MATCH($A1308,VarKey,0))&amp;AF$5</f>
        <v/>
      </c>
      <c r="AG1308" s="37">
        <f>INDEX(AG$297:AG$313,$E1308)*$D1308</f>
        <v/>
      </c>
      <c r="AH1308" s="32">
        <f>INDEX(AH$297:AH$313,$E1308)*$D1308</f>
        <v/>
      </c>
      <c r="AI1308" s="32">
        <f>INDEX(AI$297:AI$313,$E1308)*$D1308</f>
        <v/>
      </c>
      <c r="AJ1308" s="32">
        <f>INDEX(AJ$297:AJ$313,$E1308)*$D1308</f>
        <v/>
      </c>
      <c r="AK1308" s="32">
        <f>INDEX(AK$297:AK$313,$E1308)*$D1308</f>
        <v/>
      </c>
      <c r="AL1308" s="32">
        <f>INDEX(AL$297:AL$313,$E1308)*$D1308</f>
        <v/>
      </c>
      <c r="AM1308" s="32">
        <f>INDEX(AM$297:AM$313,$E1308)*$D1308</f>
        <v/>
      </c>
      <c r="AN1308" s="32">
        <f>INDEX(AN$297:AN$313,$E1308)*$D1308</f>
        <v/>
      </c>
      <c r="AO1308" s="32">
        <f>INDEX(AO$297:AO$313,$E1308)*$D1308</f>
        <v/>
      </c>
      <c r="AP1308" s="32">
        <f>INDEX(AP$297:AP$313,$E1308)*$D1308</f>
        <v/>
      </c>
      <c r="AQ1308" s="32">
        <f>INDEX(AQ$297:AQ$313,$E1308)*$D1308</f>
        <v/>
      </c>
      <c r="AR1308" s="32">
        <f>INDEX(AR$297:AR$313,$E1308)*$D1308</f>
        <v/>
      </c>
      <c r="AS1308" s="32">
        <f>INDEX(AS$297:AS$313,$E1308)*$D1308</f>
        <v/>
      </c>
      <c r="AT1308" s="32">
        <f>INDEX(AT$297:AT$313,$E1308)*$D1308</f>
        <v/>
      </c>
      <c r="AU1308" s="32">
        <f>INDEX(AU$297:AU$313,$E1308)*$D1308</f>
        <v/>
      </c>
      <c r="AV1308" s="32">
        <f>INDEX(AV$297:AV$313,$E1308)*$D1308</f>
        <v/>
      </c>
      <c r="AW1308" s="32">
        <f>INDEX(AW$297:AW$313,$E1308)*$D1308</f>
        <v/>
      </c>
      <c r="AX1308" s="32">
        <f>INDEX(AX$297:AX$313,$E1308)*$D1308</f>
        <v/>
      </c>
      <c r="AY1308" s="32">
        <f>INDEX(AY$297:AY$313,$E1308)*$D1308</f>
        <v/>
      </c>
    </row>
    <row r="1309" hidden="1" outlineLevel="2">
      <c r="A1309" s="14" t="inlineStr">
        <is>
          <t>shp</t>
        </is>
      </c>
      <c r="B1309" s="14" t="inlineStr">
        <is>
          <t>die</t>
        </is>
      </c>
      <c r="C1309" s="14" t="inlineStr">
        <is>
          <t>avi</t>
        </is>
      </c>
      <c r="D1309" s="32">
        <f>INDEX(Inputs!$W$5:$W$132,MATCH($B1309&amp;"|"&amp;$C1309,Inputs!$A$5:$A$132,0))</f>
        <v/>
      </c>
      <c r="E1309" s="32">
        <f>INDEX(Inputs!$M$5:$M$132,MATCH($B1309&amp;"|"&amp;$C1309,Inputs!$A$5:$A$132,0))</f>
        <v/>
      </c>
      <c r="F1309" s="36" t="n"/>
      <c r="G1309" s="36" t="n"/>
      <c r="H1309" s="14">
        <f>INDEX(VarLab,MATCH($A1309,VarKey,0))&amp;INDEX(MemLab,MATCH($C1309&amp;"|"&amp;$B1309,MemKey,0))</f>
        <v/>
      </c>
      <c r="I1309" s="14">
        <f>INDEX(VarUnit,MATCH($A1309,VarKey,0))</f>
        <v/>
      </c>
      <c r="J1309" s="14">
        <f>INDEX(VarSrc,MATCH($A1309,VarKey,0))</f>
        <v/>
      </c>
      <c r="K1309" s="11">
        <f>CodePrefix&amp;$A1309&amp;IF($C1309="","","."&amp;$C1309&amp;"."&amp;$B1309)&amp;INDEX(VarEnd,MATCH($A1309,VarKey,0))&amp;K$5</f>
        <v/>
      </c>
      <c r="L1309" s="37">
        <f>INDEX(L$297:L$313,$E1309)*$D1309</f>
        <v/>
      </c>
      <c r="M1309" s="32">
        <f>INDEX(M$297:M$313,$E1309)*$D1309</f>
        <v/>
      </c>
      <c r="N1309" s="32">
        <f>INDEX(N$297:N$313,$E1309)*$D1309</f>
        <v/>
      </c>
      <c r="O1309" s="32">
        <f>INDEX(O$297:O$313,$E1309)*$D1309</f>
        <v/>
      </c>
      <c r="P1309" s="32">
        <f>INDEX(P$297:P$313,$E1309)*$D1309</f>
        <v/>
      </c>
      <c r="Q1309" s="32">
        <f>INDEX(Q$297:Q$313,$E1309)*$D1309</f>
        <v/>
      </c>
      <c r="R1309" s="32">
        <f>INDEX(R$297:R$313,$E1309)*$D1309</f>
        <v/>
      </c>
      <c r="S1309" s="32">
        <f>INDEX(S$297:S$313,$E1309)*$D1309</f>
        <v/>
      </c>
      <c r="T1309" s="32">
        <f>INDEX(T$297:T$313,$E1309)*$D1309</f>
        <v/>
      </c>
      <c r="U1309" s="32">
        <f>INDEX(U$297:U$313,$E1309)*$D1309</f>
        <v/>
      </c>
      <c r="V1309" s="32">
        <f>INDEX(V$297:V$313,$E1309)*$D1309</f>
        <v/>
      </c>
      <c r="W1309" s="32">
        <f>INDEX(W$297:W$313,$E1309)*$D1309</f>
        <v/>
      </c>
      <c r="X1309" s="32">
        <f>INDEX(X$297:X$313,$E1309)*$D1309</f>
        <v/>
      </c>
      <c r="Y1309" s="32">
        <f>INDEX(Y$297:Y$313,$E1309)*$D1309</f>
        <v/>
      </c>
      <c r="Z1309" s="32">
        <f>INDEX(Z$297:Z$313,$E1309)*$D1309</f>
        <v/>
      </c>
      <c r="AA1309" s="32">
        <f>INDEX(AA$297:AA$313,$E1309)*$D1309</f>
        <v/>
      </c>
      <c r="AB1309" s="32">
        <f>INDEX(AB$297:AB$313,$E1309)*$D1309</f>
        <v/>
      </c>
      <c r="AC1309" s="32">
        <f>INDEX(AC$297:AC$313,$E1309)*$D1309</f>
        <v/>
      </c>
      <c r="AD1309" s="32">
        <f>INDEX(AD$297:AD$313,$E1309)*$D1309</f>
        <v/>
      </c>
      <c r="AF1309" s="11">
        <f>CodePrefix&amp;$A1309&amp;IF($C1309="","","."&amp;$C1309&amp;"."&amp;$B1309)&amp;INDEX(VarEnd,MATCH($A1309,VarKey,0))&amp;AF$5</f>
        <v/>
      </c>
      <c r="AG1309" s="37">
        <f>INDEX(AG$297:AG$313,$E1309)*$D1309</f>
        <v/>
      </c>
      <c r="AH1309" s="32">
        <f>INDEX(AH$297:AH$313,$E1309)*$D1309</f>
        <v/>
      </c>
      <c r="AI1309" s="32">
        <f>INDEX(AI$297:AI$313,$E1309)*$D1309</f>
        <v/>
      </c>
      <c r="AJ1309" s="32">
        <f>INDEX(AJ$297:AJ$313,$E1309)*$D1309</f>
        <v/>
      </c>
      <c r="AK1309" s="32">
        <f>INDEX(AK$297:AK$313,$E1309)*$D1309</f>
        <v/>
      </c>
      <c r="AL1309" s="32">
        <f>INDEX(AL$297:AL$313,$E1309)*$D1309</f>
        <v/>
      </c>
      <c r="AM1309" s="32">
        <f>INDEX(AM$297:AM$313,$E1309)*$D1309</f>
        <v/>
      </c>
      <c r="AN1309" s="32">
        <f>INDEX(AN$297:AN$313,$E1309)*$D1309</f>
        <v/>
      </c>
      <c r="AO1309" s="32">
        <f>INDEX(AO$297:AO$313,$E1309)*$D1309</f>
        <v/>
      </c>
      <c r="AP1309" s="32">
        <f>INDEX(AP$297:AP$313,$E1309)*$D1309</f>
        <v/>
      </c>
      <c r="AQ1309" s="32">
        <f>INDEX(AQ$297:AQ$313,$E1309)*$D1309</f>
        <v/>
      </c>
      <c r="AR1309" s="32">
        <f>INDEX(AR$297:AR$313,$E1309)*$D1309</f>
        <v/>
      </c>
      <c r="AS1309" s="32">
        <f>INDEX(AS$297:AS$313,$E1309)*$D1309</f>
        <v/>
      </c>
      <c r="AT1309" s="32">
        <f>INDEX(AT$297:AT$313,$E1309)*$D1309</f>
        <v/>
      </c>
      <c r="AU1309" s="32">
        <f>INDEX(AU$297:AU$313,$E1309)*$D1309</f>
        <v/>
      </c>
      <c r="AV1309" s="32">
        <f>INDEX(AV$297:AV$313,$E1309)*$D1309</f>
        <v/>
      </c>
      <c r="AW1309" s="32">
        <f>INDEX(AW$297:AW$313,$E1309)*$D1309</f>
        <v/>
      </c>
      <c r="AX1309" s="32">
        <f>INDEX(AX$297:AX$313,$E1309)*$D1309</f>
        <v/>
      </c>
      <c r="AY1309" s="32">
        <f>INDEX(AY$297:AY$313,$E1309)*$D1309</f>
        <v/>
      </c>
    </row>
    <row r="1310" hidden="1" outlineLevel="2">
      <c r="A1310" s="14" t="inlineStr">
        <is>
          <t>shp</t>
        </is>
      </c>
      <c r="B1310" s="14" t="inlineStr">
        <is>
          <t>lpg</t>
        </is>
      </c>
      <c r="C1310" s="14" t="inlineStr">
        <is>
          <t>avi</t>
        </is>
      </c>
      <c r="D1310" s="32">
        <f>INDEX(Inputs!$W$5:$W$132,MATCH($B1310&amp;"|"&amp;$C1310,Inputs!$A$5:$A$132,0))</f>
        <v/>
      </c>
      <c r="E1310" s="32">
        <f>INDEX(Inputs!$M$5:$M$132,MATCH($B1310&amp;"|"&amp;$C1310,Inputs!$A$5:$A$132,0))</f>
        <v/>
      </c>
      <c r="F1310" s="36" t="n"/>
      <c r="G1310" s="36" t="n"/>
      <c r="H1310" s="14">
        <f>INDEX(VarLab,MATCH($A1310,VarKey,0))&amp;INDEX(MemLab,MATCH($C1310&amp;"|"&amp;$B1310,MemKey,0))</f>
        <v/>
      </c>
      <c r="I1310" s="14">
        <f>INDEX(VarUnit,MATCH($A1310,VarKey,0))</f>
        <v/>
      </c>
      <c r="J1310" s="14">
        <f>INDEX(VarSrc,MATCH($A1310,VarKey,0))</f>
        <v/>
      </c>
      <c r="K1310" s="11">
        <f>CodePrefix&amp;$A1310&amp;IF($C1310="","","."&amp;$C1310&amp;"."&amp;$B1310)&amp;INDEX(VarEnd,MATCH($A1310,VarKey,0))&amp;K$5</f>
        <v/>
      </c>
      <c r="L1310" s="37">
        <f>INDEX(L$297:L$313,$E1310)*$D1310</f>
        <v/>
      </c>
      <c r="M1310" s="32">
        <f>INDEX(M$297:M$313,$E1310)*$D1310</f>
        <v/>
      </c>
      <c r="N1310" s="32">
        <f>INDEX(N$297:N$313,$E1310)*$D1310</f>
        <v/>
      </c>
      <c r="O1310" s="32">
        <f>INDEX(O$297:O$313,$E1310)*$D1310</f>
        <v/>
      </c>
      <c r="P1310" s="32">
        <f>INDEX(P$297:P$313,$E1310)*$D1310</f>
        <v/>
      </c>
      <c r="Q1310" s="32">
        <f>INDEX(Q$297:Q$313,$E1310)*$D1310</f>
        <v/>
      </c>
      <c r="R1310" s="32">
        <f>INDEX(R$297:R$313,$E1310)*$D1310</f>
        <v/>
      </c>
      <c r="S1310" s="32">
        <f>INDEX(S$297:S$313,$E1310)*$D1310</f>
        <v/>
      </c>
      <c r="T1310" s="32">
        <f>INDEX(T$297:T$313,$E1310)*$D1310</f>
        <v/>
      </c>
      <c r="U1310" s="32">
        <f>INDEX(U$297:U$313,$E1310)*$D1310</f>
        <v/>
      </c>
      <c r="V1310" s="32">
        <f>INDEX(V$297:V$313,$E1310)*$D1310</f>
        <v/>
      </c>
      <c r="W1310" s="32">
        <f>INDEX(W$297:W$313,$E1310)*$D1310</f>
        <v/>
      </c>
      <c r="X1310" s="32">
        <f>INDEX(X$297:X$313,$E1310)*$D1310</f>
        <v/>
      </c>
      <c r="Y1310" s="32">
        <f>INDEX(Y$297:Y$313,$E1310)*$D1310</f>
        <v/>
      </c>
      <c r="Z1310" s="32">
        <f>INDEX(Z$297:Z$313,$E1310)*$D1310</f>
        <v/>
      </c>
      <c r="AA1310" s="32">
        <f>INDEX(AA$297:AA$313,$E1310)*$D1310</f>
        <v/>
      </c>
      <c r="AB1310" s="32">
        <f>INDEX(AB$297:AB$313,$E1310)*$D1310</f>
        <v/>
      </c>
      <c r="AC1310" s="32">
        <f>INDEX(AC$297:AC$313,$E1310)*$D1310</f>
        <v/>
      </c>
      <c r="AD1310" s="32">
        <f>INDEX(AD$297:AD$313,$E1310)*$D1310</f>
        <v/>
      </c>
      <c r="AF1310" s="11">
        <f>CodePrefix&amp;$A1310&amp;IF($C1310="","","."&amp;$C1310&amp;"."&amp;$B1310)&amp;INDEX(VarEnd,MATCH($A1310,VarKey,0))&amp;AF$5</f>
        <v/>
      </c>
      <c r="AG1310" s="37">
        <f>INDEX(AG$297:AG$313,$E1310)*$D1310</f>
        <v/>
      </c>
      <c r="AH1310" s="32">
        <f>INDEX(AH$297:AH$313,$E1310)*$D1310</f>
        <v/>
      </c>
      <c r="AI1310" s="32">
        <f>INDEX(AI$297:AI$313,$E1310)*$D1310</f>
        <v/>
      </c>
      <c r="AJ1310" s="32">
        <f>INDEX(AJ$297:AJ$313,$E1310)*$D1310</f>
        <v/>
      </c>
      <c r="AK1310" s="32">
        <f>INDEX(AK$297:AK$313,$E1310)*$D1310</f>
        <v/>
      </c>
      <c r="AL1310" s="32">
        <f>INDEX(AL$297:AL$313,$E1310)*$D1310</f>
        <v/>
      </c>
      <c r="AM1310" s="32">
        <f>INDEX(AM$297:AM$313,$E1310)*$D1310</f>
        <v/>
      </c>
      <c r="AN1310" s="32">
        <f>INDEX(AN$297:AN$313,$E1310)*$D1310</f>
        <v/>
      </c>
      <c r="AO1310" s="32">
        <f>INDEX(AO$297:AO$313,$E1310)*$D1310</f>
        <v/>
      </c>
      <c r="AP1310" s="32">
        <f>INDEX(AP$297:AP$313,$E1310)*$D1310</f>
        <v/>
      </c>
      <c r="AQ1310" s="32">
        <f>INDEX(AQ$297:AQ$313,$E1310)*$D1310</f>
        <v/>
      </c>
      <c r="AR1310" s="32">
        <f>INDEX(AR$297:AR$313,$E1310)*$D1310</f>
        <v/>
      </c>
      <c r="AS1310" s="32">
        <f>INDEX(AS$297:AS$313,$E1310)*$D1310</f>
        <v/>
      </c>
      <c r="AT1310" s="32">
        <f>INDEX(AT$297:AT$313,$E1310)*$D1310</f>
        <v/>
      </c>
      <c r="AU1310" s="32">
        <f>INDEX(AU$297:AU$313,$E1310)*$D1310</f>
        <v/>
      </c>
      <c r="AV1310" s="32">
        <f>INDEX(AV$297:AV$313,$E1310)*$D1310</f>
        <v/>
      </c>
      <c r="AW1310" s="32">
        <f>INDEX(AW$297:AW$313,$E1310)*$D1310</f>
        <v/>
      </c>
      <c r="AX1310" s="32">
        <f>INDEX(AX$297:AX$313,$E1310)*$D1310</f>
        <v/>
      </c>
      <c r="AY1310" s="32">
        <f>INDEX(AY$297:AY$313,$E1310)*$D1310</f>
        <v/>
      </c>
    </row>
    <row r="1311" hidden="1" outlineLevel="2">
      <c r="A1311" s="14" t="inlineStr">
        <is>
          <t>shp</t>
        </is>
      </c>
      <c r="B1311" s="14" t="inlineStr">
        <is>
          <t>ker</t>
        </is>
      </c>
      <c r="C1311" s="14" t="inlineStr">
        <is>
          <t>avi</t>
        </is>
      </c>
      <c r="D1311" s="32">
        <f>INDEX(Inputs!$W$5:$W$132,MATCH($B1311&amp;"|"&amp;$C1311,Inputs!$A$5:$A$132,0))</f>
        <v/>
      </c>
      <c r="E1311" s="32">
        <f>INDEX(Inputs!$M$5:$M$132,MATCH($B1311&amp;"|"&amp;$C1311,Inputs!$A$5:$A$132,0))</f>
        <v/>
      </c>
      <c r="F1311" s="36" t="n"/>
      <c r="G1311" s="36" t="n"/>
      <c r="H1311" s="14">
        <f>INDEX(VarLab,MATCH($A1311,VarKey,0))&amp;INDEX(MemLab,MATCH($C1311&amp;"|"&amp;$B1311,MemKey,0))</f>
        <v/>
      </c>
      <c r="I1311" s="14">
        <f>INDEX(VarUnit,MATCH($A1311,VarKey,0))</f>
        <v/>
      </c>
      <c r="J1311" s="14">
        <f>INDEX(VarSrc,MATCH($A1311,VarKey,0))</f>
        <v/>
      </c>
      <c r="K1311" s="11">
        <f>CodePrefix&amp;$A1311&amp;IF($C1311="","","."&amp;$C1311&amp;"."&amp;$B1311)&amp;INDEX(VarEnd,MATCH($A1311,VarKey,0))&amp;K$5</f>
        <v/>
      </c>
      <c r="L1311" s="37">
        <f>INDEX(L$297:L$313,$E1311)*$D1311</f>
        <v/>
      </c>
      <c r="M1311" s="32">
        <f>INDEX(M$297:M$313,$E1311)*$D1311</f>
        <v/>
      </c>
      <c r="N1311" s="32">
        <f>INDEX(N$297:N$313,$E1311)*$D1311</f>
        <v/>
      </c>
      <c r="O1311" s="32">
        <f>INDEX(O$297:O$313,$E1311)*$D1311</f>
        <v/>
      </c>
      <c r="P1311" s="32">
        <f>INDEX(P$297:P$313,$E1311)*$D1311</f>
        <v/>
      </c>
      <c r="Q1311" s="32">
        <f>INDEX(Q$297:Q$313,$E1311)*$D1311</f>
        <v/>
      </c>
      <c r="R1311" s="32">
        <f>INDEX(R$297:R$313,$E1311)*$D1311</f>
        <v/>
      </c>
      <c r="S1311" s="32">
        <f>INDEX(S$297:S$313,$E1311)*$D1311</f>
        <v/>
      </c>
      <c r="T1311" s="32">
        <f>INDEX(T$297:T$313,$E1311)*$D1311</f>
        <v/>
      </c>
      <c r="U1311" s="32">
        <f>INDEX(U$297:U$313,$E1311)*$D1311</f>
        <v/>
      </c>
      <c r="V1311" s="32">
        <f>INDEX(V$297:V$313,$E1311)*$D1311</f>
        <v/>
      </c>
      <c r="W1311" s="32">
        <f>INDEX(W$297:W$313,$E1311)*$D1311</f>
        <v/>
      </c>
      <c r="X1311" s="32">
        <f>INDEX(X$297:X$313,$E1311)*$D1311</f>
        <v/>
      </c>
      <c r="Y1311" s="32">
        <f>INDEX(Y$297:Y$313,$E1311)*$D1311</f>
        <v/>
      </c>
      <c r="Z1311" s="32">
        <f>INDEX(Z$297:Z$313,$E1311)*$D1311</f>
        <v/>
      </c>
      <c r="AA1311" s="32">
        <f>INDEX(AA$297:AA$313,$E1311)*$D1311</f>
        <v/>
      </c>
      <c r="AB1311" s="32">
        <f>INDEX(AB$297:AB$313,$E1311)*$D1311</f>
        <v/>
      </c>
      <c r="AC1311" s="32">
        <f>INDEX(AC$297:AC$313,$E1311)*$D1311</f>
        <v/>
      </c>
      <c r="AD1311" s="32">
        <f>INDEX(AD$297:AD$313,$E1311)*$D1311</f>
        <v/>
      </c>
      <c r="AF1311" s="11">
        <f>CodePrefix&amp;$A1311&amp;IF($C1311="","","."&amp;$C1311&amp;"."&amp;$B1311)&amp;INDEX(VarEnd,MATCH($A1311,VarKey,0))&amp;AF$5</f>
        <v/>
      </c>
      <c r="AG1311" s="37">
        <f>INDEX(AG$297:AG$313,$E1311)*$D1311</f>
        <v/>
      </c>
      <c r="AH1311" s="32">
        <f>INDEX(AH$297:AH$313,$E1311)*$D1311</f>
        <v/>
      </c>
      <c r="AI1311" s="32">
        <f>INDEX(AI$297:AI$313,$E1311)*$D1311</f>
        <v/>
      </c>
      <c r="AJ1311" s="32">
        <f>INDEX(AJ$297:AJ$313,$E1311)*$D1311</f>
        <v/>
      </c>
      <c r="AK1311" s="32">
        <f>INDEX(AK$297:AK$313,$E1311)*$D1311</f>
        <v/>
      </c>
      <c r="AL1311" s="32">
        <f>INDEX(AL$297:AL$313,$E1311)*$D1311</f>
        <v/>
      </c>
      <c r="AM1311" s="32">
        <f>INDEX(AM$297:AM$313,$E1311)*$D1311</f>
        <v/>
      </c>
      <c r="AN1311" s="32">
        <f>INDEX(AN$297:AN$313,$E1311)*$D1311</f>
        <v/>
      </c>
      <c r="AO1311" s="32">
        <f>INDEX(AO$297:AO$313,$E1311)*$D1311</f>
        <v/>
      </c>
      <c r="AP1311" s="32">
        <f>INDEX(AP$297:AP$313,$E1311)*$D1311</f>
        <v/>
      </c>
      <c r="AQ1311" s="32">
        <f>INDEX(AQ$297:AQ$313,$E1311)*$D1311</f>
        <v/>
      </c>
      <c r="AR1311" s="32">
        <f>INDEX(AR$297:AR$313,$E1311)*$D1311</f>
        <v/>
      </c>
      <c r="AS1311" s="32">
        <f>INDEX(AS$297:AS$313,$E1311)*$D1311</f>
        <v/>
      </c>
      <c r="AT1311" s="32">
        <f>INDEX(AT$297:AT$313,$E1311)*$D1311</f>
        <v/>
      </c>
      <c r="AU1311" s="32">
        <f>INDEX(AU$297:AU$313,$E1311)*$D1311</f>
        <v/>
      </c>
      <c r="AV1311" s="32">
        <f>INDEX(AV$297:AV$313,$E1311)*$D1311</f>
        <v/>
      </c>
      <c r="AW1311" s="32">
        <f>INDEX(AW$297:AW$313,$E1311)*$D1311</f>
        <v/>
      </c>
      <c r="AX1311" s="32">
        <f>INDEX(AX$297:AX$313,$E1311)*$D1311</f>
        <v/>
      </c>
      <c r="AY1311" s="32">
        <f>INDEX(AY$297:AY$313,$E1311)*$D1311</f>
        <v/>
      </c>
    </row>
    <row r="1312" hidden="1" outlineLevel="2">
      <c r="A1312" s="14" t="inlineStr">
        <is>
          <t>shp</t>
        </is>
      </c>
      <c r="B1312" s="14" t="inlineStr">
        <is>
          <t>oop</t>
        </is>
      </c>
      <c r="C1312" s="14" t="inlineStr">
        <is>
          <t>avi</t>
        </is>
      </c>
      <c r="D1312" s="32">
        <f>INDEX(Inputs!$W$5:$W$132,MATCH($B1312&amp;"|"&amp;$C1312,Inputs!$A$5:$A$132,0))</f>
        <v/>
      </c>
      <c r="E1312" s="32">
        <f>INDEX(Inputs!$M$5:$M$132,MATCH($B1312&amp;"|"&amp;$C1312,Inputs!$A$5:$A$132,0))</f>
        <v/>
      </c>
      <c r="F1312" s="36" t="n"/>
      <c r="G1312" s="36" t="n"/>
      <c r="H1312" s="14">
        <f>INDEX(VarLab,MATCH($A1312,VarKey,0))&amp;INDEX(MemLab,MATCH($C1312&amp;"|"&amp;$B1312,MemKey,0))</f>
        <v/>
      </c>
      <c r="I1312" s="14">
        <f>INDEX(VarUnit,MATCH($A1312,VarKey,0))</f>
        <v/>
      </c>
      <c r="J1312" s="14">
        <f>INDEX(VarSrc,MATCH($A1312,VarKey,0))</f>
        <v/>
      </c>
      <c r="K1312" s="11">
        <f>CodePrefix&amp;$A1312&amp;IF($C1312="","","."&amp;$C1312&amp;"."&amp;$B1312)&amp;INDEX(VarEnd,MATCH($A1312,VarKey,0))&amp;K$5</f>
        <v/>
      </c>
      <c r="L1312" s="37">
        <f>INDEX(L$297:L$313,$E1312)*$D1312</f>
        <v/>
      </c>
      <c r="M1312" s="32">
        <f>INDEX(M$297:M$313,$E1312)*$D1312</f>
        <v/>
      </c>
      <c r="N1312" s="32">
        <f>INDEX(N$297:N$313,$E1312)*$D1312</f>
        <v/>
      </c>
      <c r="O1312" s="32">
        <f>INDEX(O$297:O$313,$E1312)*$D1312</f>
        <v/>
      </c>
      <c r="P1312" s="32">
        <f>INDEX(P$297:P$313,$E1312)*$D1312</f>
        <v/>
      </c>
      <c r="Q1312" s="32">
        <f>INDEX(Q$297:Q$313,$E1312)*$D1312</f>
        <v/>
      </c>
      <c r="R1312" s="32">
        <f>INDEX(R$297:R$313,$E1312)*$D1312</f>
        <v/>
      </c>
      <c r="S1312" s="32">
        <f>INDEX(S$297:S$313,$E1312)*$D1312</f>
        <v/>
      </c>
      <c r="T1312" s="32">
        <f>INDEX(T$297:T$313,$E1312)*$D1312</f>
        <v/>
      </c>
      <c r="U1312" s="32">
        <f>INDEX(U$297:U$313,$E1312)*$D1312</f>
        <v/>
      </c>
      <c r="V1312" s="32">
        <f>INDEX(V$297:V$313,$E1312)*$D1312</f>
        <v/>
      </c>
      <c r="W1312" s="32">
        <f>INDEX(W$297:W$313,$E1312)*$D1312</f>
        <v/>
      </c>
      <c r="X1312" s="32">
        <f>INDEX(X$297:X$313,$E1312)*$D1312</f>
        <v/>
      </c>
      <c r="Y1312" s="32">
        <f>INDEX(Y$297:Y$313,$E1312)*$D1312</f>
        <v/>
      </c>
      <c r="Z1312" s="32">
        <f>INDEX(Z$297:Z$313,$E1312)*$D1312</f>
        <v/>
      </c>
      <c r="AA1312" s="32">
        <f>INDEX(AA$297:AA$313,$E1312)*$D1312</f>
        <v/>
      </c>
      <c r="AB1312" s="32">
        <f>INDEX(AB$297:AB$313,$E1312)*$D1312</f>
        <v/>
      </c>
      <c r="AC1312" s="32">
        <f>INDEX(AC$297:AC$313,$E1312)*$D1312</f>
        <v/>
      </c>
      <c r="AD1312" s="32">
        <f>INDEX(AD$297:AD$313,$E1312)*$D1312</f>
        <v/>
      </c>
      <c r="AF1312" s="11">
        <f>CodePrefix&amp;$A1312&amp;IF($C1312="","","."&amp;$C1312&amp;"."&amp;$B1312)&amp;INDEX(VarEnd,MATCH($A1312,VarKey,0))&amp;AF$5</f>
        <v/>
      </c>
      <c r="AG1312" s="37">
        <f>INDEX(AG$297:AG$313,$E1312)*$D1312</f>
        <v/>
      </c>
      <c r="AH1312" s="32">
        <f>INDEX(AH$297:AH$313,$E1312)*$D1312</f>
        <v/>
      </c>
      <c r="AI1312" s="32">
        <f>INDEX(AI$297:AI$313,$E1312)*$D1312</f>
        <v/>
      </c>
      <c r="AJ1312" s="32">
        <f>INDEX(AJ$297:AJ$313,$E1312)*$D1312</f>
        <v/>
      </c>
      <c r="AK1312" s="32">
        <f>INDEX(AK$297:AK$313,$E1312)*$D1312</f>
        <v/>
      </c>
      <c r="AL1312" s="32">
        <f>INDEX(AL$297:AL$313,$E1312)*$D1312</f>
        <v/>
      </c>
      <c r="AM1312" s="32">
        <f>INDEX(AM$297:AM$313,$E1312)*$D1312</f>
        <v/>
      </c>
      <c r="AN1312" s="32">
        <f>INDEX(AN$297:AN$313,$E1312)*$D1312</f>
        <v/>
      </c>
      <c r="AO1312" s="32">
        <f>INDEX(AO$297:AO$313,$E1312)*$D1312</f>
        <v/>
      </c>
      <c r="AP1312" s="32">
        <f>INDEX(AP$297:AP$313,$E1312)*$D1312</f>
        <v/>
      </c>
      <c r="AQ1312" s="32">
        <f>INDEX(AQ$297:AQ$313,$E1312)*$D1312</f>
        <v/>
      </c>
      <c r="AR1312" s="32">
        <f>INDEX(AR$297:AR$313,$E1312)*$D1312</f>
        <v/>
      </c>
      <c r="AS1312" s="32">
        <f>INDEX(AS$297:AS$313,$E1312)*$D1312</f>
        <v/>
      </c>
      <c r="AT1312" s="32">
        <f>INDEX(AT$297:AT$313,$E1312)*$D1312</f>
        <v/>
      </c>
      <c r="AU1312" s="32">
        <f>INDEX(AU$297:AU$313,$E1312)*$D1312</f>
        <v/>
      </c>
      <c r="AV1312" s="32">
        <f>INDEX(AV$297:AV$313,$E1312)*$D1312</f>
        <v/>
      </c>
      <c r="AW1312" s="32">
        <f>INDEX(AW$297:AW$313,$E1312)*$D1312</f>
        <v/>
      </c>
      <c r="AX1312" s="32">
        <f>INDEX(AX$297:AX$313,$E1312)*$D1312</f>
        <v/>
      </c>
      <c r="AY1312" s="32">
        <f>INDEX(AY$297:AY$313,$E1312)*$D1312</f>
        <v/>
      </c>
    </row>
    <row r="1313" hidden="1" outlineLevel="2">
      <c r="A1313" s="14" t="inlineStr">
        <is>
          <t>shp</t>
        </is>
      </c>
      <c r="B1313" s="14" t="inlineStr">
        <is>
          <t>bio</t>
        </is>
      </c>
      <c r="C1313" s="14" t="inlineStr">
        <is>
          <t>avi</t>
        </is>
      </c>
      <c r="D1313" s="32">
        <f>INDEX(Inputs!$W$5:$W$132,MATCH($B1313&amp;"|"&amp;$C1313,Inputs!$A$5:$A$132,0))</f>
        <v/>
      </c>
      <c r="E1313" s="32">
        <f>INDEX(Inputs!$M$5:$M$132,MATCH($B1313&amp;"|"&amp;$C1313,Inputs!$A$5:$A$132,0))</f>
        <v/>
      </c>
      <c r="F1313" s="36" t="n"/>
      <c r="G1313" s="36" t="n"/>
      <c r="H1313" s="14">
        <f>INDEX(VarLab,MATCH($A1313,VarKey,0))&amp;INDEX(MemLab,MATCH($C1313&amp;"|"&amp;$B1313,MemKey,0))</f>
        <v/>
      </c>
      <c r="I1313" s="14">
        <f>INDEX(VarUnit,MATCH($A1313,VarKey,0))</f>
        <v/>
      </c>
      <c r="J1313" s="14">
        <f>INDEX(VarSrc,MATCH($A1313,VarKey,0))</f>
        <v/>
      </c>
      <c r="K1313" s="11">
        <f>CodePrefix&amp;$A1313&amp;IF($C1313="","","."&amp;$C1313&amp;"."&amp;$B1313)&amp;INDEX(VarEnd,MATCH($A1313,VarKey,0))&amp;K$5</f>
        <v/>
      </c>
      <c r="L1313" s="37">
        <f>INDEX(L$297:L$313,$E1313)*$D1313</f>
        <v/>
      </c>
      <c r="M1313" s="32">
        <f>INDEX(M$297:M$313,$E1313)*$D1313</f>
        <v/>
      </c>
      <c r="N1313" s="32">
        <f>INDEX(N$297:N$313,$E1313)*$D1313</f>
        <v/>
      </c>
      <c r="O1313" s="32">
        <f>INDEX(O$297:O$313,$E1313)*$D1313</f>
        <v/>
      </c>
      <c r="P1313" s="32">
        <f>INDEX(P$297:P$313,$E1313)*$D1313</f>
        <v/>
      </c>
      <c r="Q1313" s="32">
        <f>INDEX(Q$297:Q$313,$E1313)*$D1313</f>
        <v/>
      </c>
      <c r="R1313" s="32">
        <f>INDEX(R$297:R$313,$E1313)*$D1313</f>
        <v/>
      </c>
      <c r="S1313" s="32">
        <f>INDEX(S$297:S$313,$E1313)*$D1313</f>
        <v/>
      </c>
      <c r="T1313" s="32">
        <f>INDEX(T$297:T$313,$E1313)*$D1313</f>
        <v/>
      </c>
      <c r="U1313" s="32">
        <f>INDEX(U$297:U$313,$E1313)*$D1313</f>
        <v/>
      </c>
      <c r="V1313" s="32">
        <f>INDEX(V$297:V$313,$E1313)*$D1313</f>
        <v/>
      </c>
      <c r="W1313" s="32">
        <f>INDEX(W$297:W$313,$E1313)*$D1313</f>
        <v/>
      </c>
      <c r="X1313" s="32">
        <f>INDEX(X$297:X$313,$E1313)*$D1313</f>
        <v/>
      </c>
      <c r="Y1313" s="32">
        <f>INDEX(Y$297:Y$313,$E1313)*$D1313</f>
        <v/>
      </c>
      <c r="Z1313" s="32">
        <f>INDEX(Z$297:Z$313,$E1313)*$D1313</f>
        <v/>
      </c>
      <c r="AA1313" s="32">
        <f>INDEX(AA$297:AA$313,$E1313)*$D1313</f>
        <v/>
      </c>
      <c r="AB1313" s="32">
        <f>INDEX(AB$297:AB$313,$E1313)*$D1313</f>
        <v/>
      </c>
      <c r="AC1313" s="32">
        <f>INDEX(AC$297:AC$313,$E1313)*$D1313</f>
        <v/>
      </c>
      <c r="AD1313" s="32">
        <f>INDEX(AD$297:AD$313,$E1313)*$D1313</f>
        <v/>
      </c>
      <c r="AF1313" s="11">
        <f>CodePrefix&amp;$A1313&amp;IF($C1313="","","."&amp;$C1313&amp;"."&amp;$B1313)&amp;INDEX(VarEnd,MATCH($A1313,VarKey,0))&amp;AF$5</f>
        <v/>
      </c>
      <c r="AG1313" s="37">
        <f>INDEX(AG$297:AG$313,$E1313)*$D1313</f>
        <v/>
      </c>
      <c r="AH1313" s="32">
        <f>INDEX(AH$297:AH$313,$E1313)*$D1313</f>
        <v/>
      </c>
      <c r="AI1313" s="32">
        <f>INDEX(AI$297:AI$313,$E1313)*$D1313</f>
        <v/>
      </c>
      <c r="AJ1313" s="32">
        <f>INDEX(AJ$297:AJ$313,$E1313)*$D1313</f>
        <v/>
      </c>
      <c r="AK1313" s="32">
        <f>INDEX(AK$297:AK$313,$E1313)*$D1313</f>
        <v/>
      </c>
      <c r="AL1313" s="32">
        <f>INDEX(AL$297:AL$313,$E1313)*$D1313</f>
        <v/>
      </c>
      <c r="AM1313" s="32">
        <f>INDEX(AM$297:AM$313,$E1313)*$D1313</f>
        <v/>
      </c>
      <c r="AN1313" s="32">
        <f>INDEX(AN$297:AN$313,$E1313)*$D1313</f>
        <v/>
      </c>
      <c r="AO1313" s="32">
        <f>INDEX(AO$297:AO$313,$E1313)*$D1313</f>
        <v/>
      </c>
      <c r="AP1313" s="32">
        <f>INDEX(AP$297:AP$313,$E1313)*$D1313</f>
        <v/>
      </c>
      <c r="AQ1313" s="32">
        <f>INDEX(AQ$297:AQ$313,$E1313)*$D1313</f>
        <v/>
      </c>
      <c r="AR1313" s="32">
        <f>INDEX(AR$297:AR$313,$E1313)*$D1313</f>
        <v/>
      </c>
      <c r="AS1313" s="32">
        <f>INDEX(AS$297:AS$313,$E1313)*$D1313</f>
        <v/>
      </c>
      <c r="AT1313" s="32">
        <f>INDEX(AT$297:AT$313,$E1313)*$D1313</f>
        <v/>
      </c>
      <c r="AU1313" s="32">
        <f>INDEX(AU$297:AU$313,$E1313)*$D1313</f>
        <v/>
      </c>
      <c r="AV1313" s="32">
        <f>INDEX(AV$297:AV$313,$E1313)*$D1313</f>
        <v/>
      </c>
      <c r="AW1313" s="32">
        <f>INDEX(AW$297:AW$313,$E1313)*$D1313</f>
        <v/>
      </c>
      <c r="AX1313" s="32">
        <f>INDEX(AX$297:AX$313,$E1313)*$D1313</f>
        <v/>
      </c>
      <c r="AY1313" s="32">
        <f>INDEX(AY$297:AY$313,$E1313)*$D1313</f>
        <v/>
      </c>
    </row>
    <row r="1314" hidden="1" outlineLevel="2"/>
    <row r="1315" hidden="1" outlineLevel="2">
      <c r="A1315" s="14" t="inlineStr">
        <is>
          <t>ener</t>
        </is>
      </c>
      <c r="B1315" s="14" t="inlineStr">
        <is>
          <t>coa</t>
        </is>
      </c>
      <c r="C1315" s="14" t="inlineStr">
        <is>
          <t>avi</t>
        </is>
      </c>
      <c r="D1315" s="32">
        <f>INDEX(Inputs!$O$5:$O$132,MATCH($B1315&amp;"|"&amp;$C1315,Inputs!$A$5:$A$132,0))</f>
        <v/>
      </c>
      <c r="E1315" s="32">
        <f>INDEX(Inputs!$P$5:$P$132,MATCH($B1315&amp;"|"&amp;$C1315,Inputs!$A$5:$A$132,0))</f>
        <v/>
      </c>
      <c r="F1315" s="32">
        <f>INDEX(Inputs!$T$5:$T$132,MATCH($B1315&amp;"|"&amp;$C1315,Inputs!$A$5:$A$132,0))</f>
        <v/>
      </c>
      <c r="G1315" s="32">
        <f>INDEX(Inputs!$S$5:$S$132,MATCH($B1315&amp;"|"&amp;$C1315,Inputs!$A$5:$A$132,0))</f>
        <v/>
      </c>
      <c r="H1315" s="14">
        <f>INDEX(VarLab,MATCH($A1315,VarKey,0))&amp;INDEX(MemLab,MATCH($C1315&amp;"|"&amp;$B1315,MemKey,0))</f>
        <v/>
      </c>
      <c r="I1315" s="14">
        <f>INDEX(VarUnit,MATCH($A1315,VarKey,0))</f>
        <v/>
      </c>
      <c r="J1315" s="14">
        <f>INDEX(VarSrc,MATCH($A1315,VarKey,0))</f>
        <v/>
      </c>
      <c r="K1315" s="11">
        <f>CodePrefix&amp;$A1315&amp;IF($C1315="","","."&amp;$C1315&amp;"."&amp;$B1315)&amp;INDEX(VarEnd,MATCH($A1315,VarKey,0))&amp;K$5</f>
        <v/>
      </c>
      <c r="L1315" s="39">
        <f>INDEX(Inputs!$X$5:$X$132,MATCH($B1315&amp;"|"&amp;$C1315,Inputs!$A$5:$A$132,0))</f>
        <v/>
      </c>
      <c r="M1315" s="40">
        <f>L1315*$G1315*(1+M$7)^$D1315*(M1297/L1297)^$E1315*((M1297+M1306)/(L1297+L1306))^$F1315</f>
        <v/>
      </c>
      <c r="N1315" s="40">
        <f>M1315*$G1315*(1+N$7)^$D1315*(N1297/M1297)^$E1315*((N1297+N1306)/(M1297+M1306))^$F1315</f>
        <v/>
      </c>
      <c r="O1315" s="40">
        <f>N1315*$G1315*(1+O$7)^$D1315*(O1297/N1297)^$E1315*((O1297+O1306)/(N1297+N1306))^$F1315</f>
        <v/>
      </c>
      <c r="P1315" s="40">
        <f>O1315*$G1315*(1+P$7)^$D1315*(P1297/O1297)^$E1315*((P1297+P1306)/(O1297+O1306))^$F1315</f>
        <v/>
      </c>
      <c r="Q1315" s="40">
        <f>P1315*$G1315*(1+Q$7)^$D1315*(Q1297/P1297)^$E1315*((Q1297+Q1306)/(P1297+P1306))^$F1315</f>
        <v/>
      </c>
      <c r="R1315" s="40">
        <f>Q1315*$G1315*(1+R$7)^$D1315*(R1297/Q1297)^$E1315*((R1297+R1306)/(Q1297+Q1306))^$F1315</f>
        <v/>
      </c>
      <c r="S1315" s="40">
        <f>R1315*$G1315*(1+S$7)^$D1315*(S1297/R1297)^$E1315*((S1297+S1306)/(R1297+R1306))^$F1315</f>
        <v/>
      </c>
      <c r="T1315" s="40">
        <f>S1315*$G1315*(1+T$7)^$D1315*(T1297/S1297)^$E1315*((T1297+T1306)/(S1297+S1306))^$F1315</f>
        <v/>
      </c>
      <c r="U1315" s="40">
        <f>T1315*$G1315*(1+U$7)^$D1315*(U1297/T1297)^$E1315*((U1297+U1306)/(T1297+T1306))^$F1315</f>
        <v/>
      </c>
      <c r="V1315" s="40">
        <f>U1315*$G1315*(1+V$7)^$D1315*(V1297/U1297)^$E1315*((V1297+V1306)/(U1297+U1306))^$F1315</f>
        <v/>
      </c>
      <c r="W1315" s="40">
        <f>V1315*$G1315*(1+W$7)^$D1315*(W1297/V1297)^$E1315*((W1297+W1306)/(V1297+V1306))^$F1315</f>
        <v/>
      </c>
      <c r="X1315" s="40">
        <f>W1315*$G1315*(1+X$7)^$D1315*(X1297/W1297)^$E1315*((X1297+X1306)/(W1297+W1306))^$F1315</f>
        <v/>
      </c>
      <c r="Y1315" s="40">
        <f>X1315*$G1315*(1+Y$7)^$D1315*(Y1297/X1297)^$E1315*((Y1297+Y1306)/(X1297+X1306))^$F1315</f>
        <v/>
      </c>
      <c r="Z1315" s="40">
        <f>Y1315*$G1315*(1+Z$7)^$D1315*(Z1297/Y1297)^$E1315*((Z1297+Z1306)/(Y1297+Y1306))^$F1315</f>
        <v/>
      </c>
      <c r="AA1315" s="40">
        <f>Z1315*$G1315*(1+AA$7)^$D1315*(AA1297/Z1297)^$E1315*((AA1297+AA1306)/(Z1297+Z1306))^$F1315</f>
        <v/>
      </c>
      <c r="AB1315" s="40">
        <f>AA1315*$G1315*(1+AB$7)^$D1315*(AB1297/AA1297)^$E1315*((AB1297+AB1306)/(AA1297+AA1306))^$F1315</f>
        <v/>
      </c>
      <c r="AC1315" s="40">
        <f>AB1315*$G1315*(1+AC$7)^$D1315*(AC1297/AB1297)^$E1315*((AC1297+AC1306)/(AB1297+AB1306))^$F1315</f>
        <v/>
      </c>
      <c r="AD1315" s="40">
        <f>AC1315*$G1315*(1+AD$7)^$D1315*(AD1297/AC1297)^$E1315*((AD1297+AD1306)/(AC1297+AC1306))^$F1315</f>
        <v/>
      </c>
      <c r="AF1315" s="11">
        <f>CodePrefix&amp;$A1315&amp;IF($C1315="","","."&amp;$C1315&amp;"."&amp;$B1315)&amp;INDEX(VarEnd,MATCH($A1315,VarKey,0))&amp;AF$5</f>
        <v/>
      </c>
      <c r="AG1315" s="39">
        <f>INDEX(Inputs!$X$5:$X$132,MATCH($B1315&amp;"|"&amp;$C1315,Inputs!$A$5:$A$132,0))</f>
        <v/>
      </c>
      <c r="AH1315" s="40">
        <f>AG1315*$G1315*(1+AH$7)^$D1315*(AH1297/AG1297)^$E1315*((AH1297+AH1306)/(AG1297+AG1306))^$F1315</f>
        <v/>
      </c>
      <c r="AI1315" s="40">
        <f>AH1315*$G1315*(1+AI$7)^$D1315*(AI1297/AH1297)^$E1315*((AI1297+AI1306)/(AH1297+AH1306))^$F1315</f>
        <v/>
      </c>
      <c r="AJ1315" s="40">
        <f>AI1315*$G1315*(1+AJ$7)^$D1315*(AJ1297/AI1297)^$E1315*((AJ1297+AJ1306)/(AI1297+AI1306))^$F1315</f>
        <v/>
      </c>
      <c r="AK1315" s="40">
        <f>AJ1315*$G1315*(1+AK$7)^$D1315*(AK1297/AJ1297)^$E1315*((AK1297+AK1306)/(AJ1297+AJ1306))^$F1315</f>
        <v/>
      </c>
      <c r="AL1315" s="40">
        <f>AK1315*$G1315*(1+AL$7)^$D1315*(AL1297/AK1297)^$E1315*((AL1297+AL1306)/(AK1297+AK1306))^$F1315</f>
        <v/>
      </c>
      <c r="AM1315" s="40">
        <f>AL1315*$G1315*(1+AM$7)^$D1315*(AM1297/AL1297)^$E1315*((AM1297+AM1306)/(AL1297+AL1306))^$F1315</f>
        <v/>
      </c>
      <c r="AN1315" s="40">
        <f>AM1315*$G1315*(1+AN$7)^$D1315*(AN1297/AM1297)^$E1315*((AN1297+AN1306)/(AM1297+AM1306))^$F1315</f>
        <v/>
      </c>
      <c r="AO1315" s="40">
        <f>AN1315*$G1315*(1+AO$7)^$D1315*(AO1297/AN1297)^$E1315*((AO1297+AO1306)/(AN1297+AN1306))^$F1315</f>
        <v/>
      </c>
      <c r="AP1315" s="40">
        <f>AO1315*$G1315*(1+AP$7)^$D1315*(AP1297/AO1297)^$E1315*((AP1297+AP1306)/(AO1297+AO1306))^$F1315</f>
        <v/>
      </c>
      <c r="AQ1315" s="40">
        <f>AP1315*$G1315*(1+AQ$7)^$D1315*(AQ1297/AP1297)^$E1315*((AQ1297+AQ1306)/(AP1297+AP1306))^$F1315</f>
        <v/>
      </c>
      <c r="AR1315" s="40">
        <f>AQ1315*$G1315*(1+AR$7)^$D1315*(AR1297/AQ1297)^$E1315*((AR1297+AR1306)/(AQ1297+AQ1306))^$F1315</f>
        <v/>
      </c>
      <c r="AS1315" s="40">
        <f>AR1315*$G1315*(1+AS$7)^$D1315*(AS1297/AR1297)^$E1315*((AS1297+AS1306)/(AR1297+AR1306))^$F1315</f>
        <v/>
      </c>
      <c r="AT1315" s="40">
        <f>AS1315*$G1315*(1+AT$7)^$D1315*(AT1297/AS1297)^$E1315*((AT1297+AT1306)/(AS1297+AS1306))^$F1315</f>
        <v/>
      </c>
      <c r="AU1315" s="40">
        <f>AT1315*$G1315*(1+AU$7)^$D1315*(AU1297/AT1297)^$E1315*((AU1297+AU1306)/(AT1297+AT1306))^$F1315</f>
        <v/>
      </c>
      <c r="AV1315" s="40">
        <f>AU1315*$G1315*(1+AV$7)^$D1315*(AV1297/AU1297)^$E1315*((AV1297+AV1306)/(AU1297+AU1306))^$F1315</f>
        <v/>
      </c>
      <c r="AW1315" s="40">
        <f>AV1315*$G1315*(1+AW$7)^$D1315*(AW1297/AV1297)^$E1315*((AW1297+AW1306)/(AV1297+AV1306))^$F1315</f>
        <v/>
      </c>
      <c r="AX1315" s="40">
        <f>AW1315*$G1315*(1+AX$7)^$D1315*(AX1297/AW1297)^$E1315*((AX1297+AX1306)/(AW1297+AW1306))^$F1315</f>
        <v/>
      </c>
      <c r="AY1315" s="40">
        <f>AX1315*$G1315*(1+AY$7)^$D1315*(AY1297/AX1297)^$E1315*((AY1297+AY1306)/(AX1297+AX1306))^$F1315</f>
        <v/>
      </c>
    </row>
    <row r="1316" hidden="1" outlineLevel="2">
      <c r="A1316" s="14" t="inlineStr">
        <is>
          <t>ener</t>
        </is>
      </c>
      <c r="B1316" s="14" t="inlineStr">
        <is>
          <t>nga</t>
        </is>
      </c>
      <c r="C1316" s="14" t="inlineStr">
        <is>
          <t>avi</t>
        </is>
      </c>
      <c r="D1316" s="32">
        <f>INDEX(Inputs!$O$5:$O$132,MATCH($B1316&amp;"|"&amp;$C1316,Inputs!$A$5:$A$132,0))</f>
        <v/>
      </c>
      <c r="E1316" s="32">
        <f>INDEX(Inputs!$P$5:$P$132,MATCH($B1316&amp;"|"&amp;$C1316,Inputs!$A$5:$A$132,0))</f>
        <v/>
      </c>
      <c r="F1316" s="32">
        <f>INDEX(Inputs!$T$5:$T$132,MATCH($B1316&amp;"|"&amp;$C1316,Inputs!$A$5:$A$132,0))</f>
        <v/>
      </c>
      <c r="G1316" s="32">
        <f>INDEX(Inputs!$S$5:$S$132,MATCH($B1316&amp;"|"&amp;$C1316,Inputs!$A$5:$A$132,0))</f>
        <v/>
      </c>
      <c r="H1316" s="14">
        <f>INDEX(VarLab,MATCH($A1316,VarKey,0))&amp;INDEX(MemLab,MATCH($C1316&amp;"|"&amp;$B1316,MemKey,0))</f>
        <v/>
      </c>
      <c r="I1316" s="14">
        <f>INDEX(VarUnit,MATCH($A1316,VarKey,0))</f>
        <v/>
      </c>
      <c r="J1316" s="14">
        <f>INDEX(VarSrc,MATCH($A1316,VarKey,0))</f>
        <v/>
      </c>
      <c r="K1316" s="11">
        <f>CodePrefix&amp;$A1316&amp;IF($C1316="","","."&amp;$C1316&amp;"."&amp;$B1316)&amp;INDEX(VarEnd,MATCH($A1316,VarKey,0))&amp;K$5</f>
        <v/>
      </c>
      <c r="L1316" s="39">
        <f>INDEX(Inputs!$X$5:$X$132,MATCH($B1316&amp;"|"&amp;$C1316,Inputs!$A$5:$A$132,0))</f>
        <v/>
      </c>
      <c r="M1316" s="40">
        <f>L1316*$G1316*(1+M$7)^$D1316*(M1298/L1298)^$E1316*((M1298+M1307)/(L1298+L1307))^$F1316</f>
        <v/>
      </c>
      <c r="N1316" s="40">
        <f>M1316*$G1316*(1+N$7)^$D1316*(N1298/M1298)^$E1316*((N1298+N1307)/(M1298+M1307))^$F1316</f>
        <v/>
      </c>
      <c r="O1316" s="40">
        <f>N1316*$G1316*(1+O$7)^$D1316*(O1298/N1298)^$E1316*((O1298+O1307)/(N1298+N1307))^$F1316</f>
        <v/>
      </c>
      <c r="P1316" s="40">
        <f>O1316*$G1316*(1+P$7)^$D1316*(P1298/O1298)^$E1316*((P1298+P1307)/(O1298+O1307))^$F1316</f>
        <v/>
      </c>
      <c r="Q1316" s="40">
        <f>P1316*$G1316*(1+Q$7)^$D1316*(Q1298/P1298)^$E1316*((Q1298+Q1307)/(P1298+P1307))^$F1316</f>
        <v/>
      </c>
      <c r="R1316" s="40">
        <f>Q1316*$G1316*(1+R$7)^$D1316*(R1298/Q1298)^$E1316*((R1298+R1307)/(Q1298+Q1307))^$F1316</f>
        <v/>
      </c>
      <c r="S1316" s="40">
        <f>R1316*$G1316*(1+S$7)^$D1316*(S1298/R1298)^$E1316*((S1298+S1307)/(R1298+R1307))^$F1316</f>
        <v/>
      </c>
      <c r="T1316" s="40">
        <f>S1316*$G1316*(1+T$7)^$D1316*(T1298/S1298)^$E1316*((T1298+T1307)/(S1298+S1307))^$F1316</f>
        <v/>
      </c>
      <c r="U1316" s="40">
        <f>T1316*$G1316*(1+U$7)^$D1316*(U1298/T1298)^$E1316*((U1298+U1307)/(T1298+T1307))^$F1316</f>
        <v/>
      </c>
      <c r="V1316" s="40">
        <f>U1316*$G1316*(1+V$7)^$D1316*(V1298/U1298)^$E1316*((V1298+V1307)/(U1298+U1307))^$F1316</f>
        <v/>
      </c>
      <c r="W1316" s="40">
        <f>V1316*$G1316*(1+W$7)^$D1316*(W1298/V1298)^$E1316*((W1298+W1307)/(V1298+V1307))^$F1316</f>
        <v/>
      </c>
      <c r="X1316" s="40">
        <f>W1316*$G1316*(1+X$7)^$D1316*(X1298/W1298)^$E1316*((X1298+X1307)/(W1298+W1307))^$F1316</f>
        <v/>
      </c>
      <c r="Y1316" s="40">
        <f>X1316*$G1316*(1+Y$7)^$D1316*(Y1298/X1298)^$E1316*((Y1298+Y1307)/(X1298+X1307))^$F1316</f>
        <v/>
      </c>
      <c r="Z1316" s="40">
        <f>Y1316*$G1316*(1+Z$7)^$D1316*(Z1298/Y1298)^$E1316*((Z1298+Z1307)/(Y1298+Y1307))^$F1316</f>
        <v/>
      </c>
      <c r="AA1316" s="40">
        <f>Z1316*$G1316*(1+AA$7)^$D1316*(AA1298/Z1298)^$E1316*((AA1298+AA1307)/(Z1298+Z1307))^$F1316</f>
        <v/>
      </c>
      <c r="AB1316" s="40">
        <f>AA1316*$G1316*(1+AB$7)^$D1316*(AB1298/AA1298)^$E1316*((AB1298+AB1307)/(AA1298+AA1307))^$F1316</f>
        <v/>
      </c>
      <c r="AC1316" s="40">
        <f>AB1316*$G1316*(1+AC$7)^$D1316*(AC1298/AB1298)^$E1316*((AC1298+AC1307)/(AB1298+AB1307))^$F1316</f>
        <v/>
      </c>
      <c r="AD1316" s="40">
        <f>AC1316*$G1316*(1+AD$7)^$D1316*(AD1298/AC1298)^$E1316*((AD1298+AD1307)/(AC1298+AC1307))^$F1316</f>
        <v/>
      </c>
      <c r="AF1316" s="11">
        <f>CodePrefix&amp;$A1316&amp;IF($C1316="","","."&amp;$C1316&amp;"."&amp;$B1316)&amp;INDEX(VarEnd,MATCH($A1316,VarKey,0))&amp;AF$5</f>
        <v/>
      </c>
      <c r="AG1316" s="39">
        <f>INDEX(Inputs!$X$5:$X$132,MATCH($B1316&amp;"|"&amp;$C1316,Inputs!$A$5:$A$132,0))</f>
        <v/>
      </c>
      <c r="AH1316" s="40">
        <f>AG1316*$G1316*(1+AH$7)^$D1316*(AH1298/AG1298)^$E1316*((AH1298+AH1307)/(AG1298+AG1307))^$F1316</f>
        <v/>
      </c>
      <c r="AI1316" s="40">
        <f>AH1316*$G1316*(1+AI$7)^$D1316*(AI1298/AH1298)^$E1316*((AI1298+AI1307)/(AH1298+AH1307))^$F1316</f>
        <v/>
      </c>
      <c r="AJ1316" s="40">
        <f>AI1316*$G1316*(1+AJ$7)^$D1316*(AJ1298/AI1298)^$E1316*((AJ1298+AJ1307)/(AI1298+AI1307))^$F1316</f>
        <v/>
      </c>
      <c r="AK1316" s="40">
        <f>AJ1316*$G1316*(1+AK$7)^$D1316*(AK1298/AJ1298)^$E1316*((AK1298+AK1307)/(AJ1298+AJ1307))^$F1316</f>
        <v/>
      </c>
      <c r="AL1316" s="40">
        <f>AK1316*$G1316*(1+AL$7)^$D1316*(AL1298/AK1298)^$E1316*((AL1298+AL1307)/(AK1298+AK1307))^$F1316</f>
        <v/>
      </c>
      <c r="AM1316" s="40">
        <f>AL1316*$G1316*(1+AM$7)^$D1316*(AM1298/AL1298)^$E1316*((AM1298+AM1307)/(AL1298+AL1307))^$F1316</f>
        <v/>
      </c>
      <c r="AN1316" s="40">
        <f>AM1316*$G1316*(1+AN$7)^$D1316*(AN1298/AM1298)^$E1316*((AN1298+AN1307)/(AM1298+AM1307))^$F1316</f>
        <v/>
      </c>
      <c r="AO1316" s="40">
        <f>AN1316*$G1316*(1+AO$7)^$D1316*(AO1298/AN1298)^$E1316*((AO1298+AO1307)/(AN1298+AN1307))^$F1316</f>
        <v/>
      </c>
      <c r="AP1316" s="40">
        <f>AO1316*$G1316*(1+AP$7)^$D1316*(AP1298/AO1298)^$E1316*((AP1298+AP1307)/(AO1298+AO1307))^$F1316</f>
        <v/>
      </c>
      <c r="AQ1316" s="40">
        <f>AP1316*$G1316*(1+AQ$7)^$D1316*(AQ1298/AP1298)^$E1316*((AQ1298+AQ1307)/(AP1298+AP1307))^$F1316</f>
        <v/>
      </c>
      <c r="AR1316" s="40">
        <f>AQ1316*$G1316*(1+AR$7)^$D1316*(AR1298/AQ1298)^$E1316*((AR1298+AR1307)/(AQ1298+AQ1307))^$F1316</f>
        <v/>
      </c>
      <c r="AS1316" s="40">
        <f>AR1316*$G1316*(1+AS$7)^$D1316*(AS1298/AR1298)^$E1316*((AS1298+AS1307)/(AR1298+AR1307))^$F1316</f>
        <v/>
      </c>
      <c r="AT1316" s="40">
        <f>AS1316*$G1316*(1+AT$7)^$D1316*(AT1298/AS1298)^$E1316*((AT1298+AT1307)/(AS1298+AS1307))^$F1316</f>
        <v/>
      </c>
      <c r="AU1316" s="40">
        <f>AT1316*$G1316*(1+AU$7)^$D1316*(AU1298/AT1298)^$E1316*((AU1298+AU1307)/(AT1298+AT1307))^$F1316</f>
        <v/>
      </c>
      <c r="AV1316" s="40">
        <f>AU1316*$G1316*(1+AV$7)^$D1316*(AV1298/AU1298)^$E1316*((AV1298+AV1307)/(AU1298+AU1307))^$F1316</f>
        <v/>
      </c>
      <c r="AW1316" s="40">
        <f>AV1316*$G1316*(1+AW$7)^$D1316*(AW1298/AV1298)^$E1316*((AW1298+AW1307)/(AV1298+AV1307))^$F1316</f>
        <v/>
      </c>
      <c r="AX1316" s="40">
        <f>AW1316*$G1316*(1+AX$7)^$D1316*(AX1298/AW1298)^$E1316*((AX1298+AX1307)/(AW1298+AW1307))^$F1316</f>
        <v/>
      </c>
      <c r="AY1316" s="40">
        <f>AX1316*$G1316*(1+AY$7)^$D1316*(AY1298/AX1298)^$E1316*((AY1298+AY1307)/(AX1298+AX1307))^$F1316</f>
        <v/>
      </c>
    </row>
    <row r="1317" hidden="1" outlineLevel="2">
      <c r="A1317" s="14" t="inlineStr">
        <is>
          <t>ener</t>
        </is>
      </c>
      <c r="B1317" s="14" t="inlineStr">
        <is>
          <t>gso</t>
        </is>
      </c>
      <c r="C1317" s="14" t="inlineStr">
        <is>
          <t>avi</t>
        </is>
      </c>
      <c r="D1317" s="32">
        <f>INDEX(Inputs!$O$5:$O$132,MATCH($B1317&amp;"|"&amp;$C1317,Inputs!$A$5:$A$132,0))</f>
        <v/>
      </c>
      <c r="E1317" s="32">
        <f>INDEX(Inputs!$P$5:$P$132,MATCH($B1317&amp;"|"&amp;$C1317,Inputs!$A$5:$A$132,0))</f>
        <v/>
      </c>
      <c r="F1317" s="32">
        <f>INDEX(Inputs!$T$5:$T$132,MATCH($B1317&amp;"|"&amp;$C1317,Inputs!$A$5:$A$132,0))</f>
        <v/>
      </c>
      <c r="G1317" s="32">
        <f>INDEX(Inputs!$S$5:$S$132,MATCH($B1317&amp;"|"&amp;$C1317,Inputs!$A$5:$A$132,0))</f>
        <v/>
      </c>
      <c r="H1317" s="14">
        <f>INDEX(VarLab,MATCH($A1317,VarKey,0))&amp;INDEX(MemLab,MATCH($C1317&amp;"|"&amp;$B1317,MemKey,0))</f>
        <v/>
      </c>
      <c r="I1317" s="14">
        <f>INDEX(VarUnit,MATCH($A1317,VarKey,0))</f>
        <v/>
      </c>
      <c r="J1317" s="14">
        <f>INDEX(VarSrc,MATCH($A1317,VarKey,0))</f>
        <v/>
      </c>
      <c r="K1317" s="11">
        <f>CodePrefix&amp;$A1317&amp;IF($C1317="","","."&amp;$C1317&amp;"."&amp;$B1317)&amp;INDEX(VarEnd,MATCH($A1317,VarKey,0))&amp;K$5</f>
        <v/>
      </c>
      <c r="L1317" s="39">
        <f>INDEX(Inputs!$X$5:$X$132,MATCH($B1317&amp;"|"&amp;$C1317,Inputs!$A$5:$A$132,0))</f>
        <v/>
      </c>
      <c r="M1317" s="40">
        <f>L1317*$G1317*(1+M$7)^$D1317*(M1299/L1299)^$E1317*((M1299+M1308)/(L1299+L1308))^$F1317</f>
        <v/>
      </c>
      <c r="N1317" s="40">
        <f>M1317*$G1317*(1+N$7)^$D1317*(N1299/M1299)^$E1317*((N1299+N1308)/(M1299+M1308))^$F1317</f>
        <v/>
      </c>
      <c r="O1317" s="40">
        <f>N1317*$G1317*(1+O$7)^$D1317*(O1299/N1299)^$E1317*((O1299+O1308)/(N1299+N1308))^$F1317</f>
        <v/>
      </c>
      <c r="P1317" s="40">
        <f>O1317*$G1317*(1+P$7)^$D1317*(P1299/O1299)^$E1317*((P1299+P1308)/(O1299+O1308))^$F1317</f>
        <v/>
      </c>
      <c r="Q1317" s="40">
        <f>P1317*$G1317*(1+Q$7)^$D1317*(Q1299/P1299)^$E1317*((Q1299+Q1308)/(P1299+P1308))^$F1317</f>
        <v/>
      </c>
      <c r="R1317" s="40">
        <f>Q1317*$G1317*(1+R$7)^$D1317*(R1299/Q1299)^$E1317*((R1299+R1308)/(Q1299+Q1308))^$F1317</f>
        <v/>
      </c>
      <c r="S1317" s="40">
        <f>R1317*$G1317*(1+S$7)^$D1317*(S1299/R1299)^$E1317*((S1299+S1308)/(R1299+R1308))^$F1317</f>
        <v/>
      </c>
      <c r="T1317" s="40">
        <f>S1317*$G1317*(1+T$7)^$D1317*(T1299/S1299)^$E1317*((T1299+T1308)/(S1299+S1308))^$F1317</f>
        <v/>
      </c>
      <c r="U1317" s="40">
        <f>T1317*$G1317*(1+U$7)^$D1317*(U1299/T1299)^$E1317*((U1299+U1308)/(T1299+T1308))^$F1317</f>
        <v/>
      </c>
      <c r="V1317" s="40">
        <f>U1317*$G1317*(1+V$7)^$D1317*(V1299/U1299)^$E1317*((V1299+V1308)/(U1299+U1308))^$F1317</f>
        <v/>
      </c>
      <c r="W1317" s="40">
        <f>V1317*$G1317*(1+W$7)^$D1317*(W1299/V1299)^$E1317*((W1299+W1308)/(V1299+V1308))^$F1317</f>
        <v/>
      </c>
      <c r="X1317" s="40">
        <f>W1317*$G1317*(1+X$7)^$D1317*(X1299/W1299)^$E1317*((X1299+X1308)/(W1299+W1308))^$F1317</f>
        <v/>
      </c>
      <c r="Y1317" s="40">
        <f>X1317*$G1317*(1+Y$7)^$D1317*(Y1299/X1299)^$E1317*((Y1299+Y1308)/(X1299+X1308))^$F1317</f>
        <v/>
      </c>
      <c r="Z1317" s="40">
        <f>Y1317*$G1317*(1+Z$7)^$D1317*(Z1299/Y1299)^$E1317*((Z1299+Z1308)/(Y1299+Y1308))^$F1317</f>
        <v/>
      </c>
      <c r="AA1317" s="40">
        <f>Z1317*$G1317*(1+AA$7)^$D1317*(AA1299/Z1299)^$E1317*((AA1299+AA1308)/(Z1299+Z1308))^$F1317</f>
        <v/>
      </c>
      <c r="AB1317" s="40">
        <f>AA1317*$G1317*(1+AB$7)^$D1317*(AB1299/AA1299)^$E1317*((AB1299+AB1308)/(AA1299+AA1308))^$F1317</f>
        <v/>
      </c>
      <c r="AC1317" s="40">
        <f>AB1317*$G1317*(1+AC$7)^$D1317*(AC1299/AB1299)^$E1317*((AC1299+AC1308)/(AB1299+AB1308))^$F1317</f>
        <v/>
      </c>
      <c r="AD1317" s="40">
        <f>AC1317*$G1317*(1+AD$7)^$D1317*(AD1299/AC1299)^$E1317*((AD1299+AD1308)/(AC1299+AC1308))^$F1317</f>
        <v/>
      </c>
      <c r="AF1317" s="11">
        <f>CodePrefix&amp;$A1317&amp;IF($C1317="","","."&amp;$C1317&amp;"."&amp;$B1317)&amp;INDEX(VarEnd,MATCH($A1317,VarKey,0))&amp;AF$5</f>
        <v/>
      </c>
      <c r="AG1317" s="39">
        <f>INDEX(Inputs!$X$5:$X$132,MATCH($B1317&amp;"|"&amp;$C1317,Inputs!$A$5:$A$132,0))</f>
        <v/>
      </c>
      <c r="AH1317" s="40">
        <f>AG1317*$G1317*(1+AH$7)^$D1317*(AH1299/AG1299)^$E1317*((AH1299+AH1308)/(AG1299+AG1308))^$F1317</f>
        <v/>
      </c>
      <c r="AI1317" s="40">
        <f>AH1317*$G1317*(1+AI$7)^$D1317*(AI1299/AH1299)^$E1317*((AI1299+AI1308)/(AH1299+AH1308))^$F1317</f>
        <v/>
      </c>
      <c r="AJ1317" s="40">
        <f>AI1317*$G1317*(1+AJ$7)^$D1317*(AJ1299/AI1299)^$E1317*((AJ1299+AJ1308)/(AI1299+AI1308))^$F1317</f>
        <v/>
      </c>
      <c r="AK1317" s="40">
        <f>AJ1317*$G1317*(1+AK$7)^$D1317*(AK1299/AJ1299)^$E1317*((AK1299+AK1308)/(AJ1299+AJ1308))^$F1317</f>
        <v/>
      </c>
      <c r="AL1317" s="40">
        <f>AK1317*$G1317*(1+AL$7)^$D1317*(AL1299/AK1299)^$E1317*((AL1299+AL1308)/(AK1299+AK1308))^$F1317</f>
        <v/>
      </c>
      <c r="AM1317" s="40">
        <f>AL1317*$G1317*(1+AM$7)^$D1317*(AM1299/AL1299)^$E1317*((AM1299+AM1308)/(AL1299+AL1308))^$F1317</f>
        <v/>
      </c>
      <c r="AN1317" s="40">
        <f>AM1317*$G1317*(1+AN$7)^$D1317*(AN1299/AM1299)^$E1317*((AN1299+AN1308)/(AM1299+AM1308))^$F1317</f>
        <v/>
      </c>
      <c r="AO1317" s="40">
        <f>AN1317*$G1317*(1+AO$7)^$D1317*(AO1299/AN1299)^$E1317*((AO1299+AO1308)/(AN1299+AN1308))^$F1317</f>
        <v/>
      </c>
      <c r="AP1317" s="40">
        <f>AO1317*$G1317*(1+AP$7)^$D1317*(AP1299/AO1299)^$E1317*((AP1299+AP1308)/(AO1299+AO1308))^$F1317</f>
        <v/>
      </c>
      <c r="AQ1317" s="40">
        <f>AP1317*$G1317*(1+AQ$7)^$D1317*(AQ1299/AP1299)^$E1317*((AQ1299+AQ1308)/(AP1299+AP1308))^$F1317</f>
        <v/>
      </c>
      <c r="AR1317" s="40">
        <f>AQ1317*$G1317*(1+AR$7)^$D1317*(AR1299/AQ1299)^$E1317*((AR1299+AR1308)/(AQ1299+AQ1308))^$F1317</f>
        <v/>
      </c>
      <c r="AS1317" s="40">
        <f>AR1317*$G1317*(1+AS$7)^$D1317*(AS1299/AR1299)^$E1317*((AS1299+AS1308)/(AR1299+AR1308))^$F1317</f>
        <v/>
      </c>
      <c r="AT1317" s="40">
        <f>AS1317*$G1317*(1+AT$7)^$D1317*(AT1299/AS1299)^$E1317*((AT1299+AT1308)/(AS1299+AS1308))^$F1317</f>
        <v/>
      </c>
      <c r="AU1317" s="40">
        <f>AT1317*$G1317*(1+AU$7)^$D1317*(AU1299/AT1299)^$E1317*((AU1299+AU1308)/(AT1299+AT1308))^$F1317</f>
        <v/>
      </c>
      <c r="AV1317" s="40">
        <f>AU1317*$G1317*(1+AV$7)^$D1317*(AV1299/AU1299)^$E1317*((AV1299+AV1308)/(AU1299+AU1308))^$F1317</f>
        <v/>
      </c>
      <c r="AW1317" s="40">
        <f>AV1317*$G1317*(1+AW$7)^$D1317*(AW1299/AV1299)^$E1317*((AW1299+AW1308)/(AV1299+AV1308))^$F1317</f>
        <v/>
      </c>
      <c r="AX1317" s="40">
        <f>AW1317*$G1317*(1+AX$7)^$D1317*(AX1299/AW1299)^$E1317*((AX1299+AX1308)/(AW1299+AW1308))^$F1317</f>
        <v/>
      </c>
      <c r="AY1317" s="40">
        <f>AX1317*$G1317*(1+AY$7)^$D1317*(AY1299/AX1299)^$E1317*((AY1299+AY1308)/(AX1299+AX1308))^$F1317</f>
        <v/>
      </c>
    </row>
    <row r="1318" hidden="1" outlineLevel="2">
      <c r="A1318" s="14" t="inlineStr">
        <is>
          <t>ener</t>
        </is>
      </c>
      <c r="B1318" s="14" t="inlineStr">
        <is>
          <t>die</t>
        </is>
      </c>
      <c r="C1318" s="14" t="inlineStr">
        <is>
          <t>avi</t>
        </is>
      </c>
      <c r="D1318" s="32">
        <f>INDEX(Inputs!$O$5:$O$132,MATCH($B1318&amp;"|"&amp;$C1318,Inputs!$A$5:$A$132,0))</f>
        <v/>
      </c>
      <c r="E1318" s="32">
        <f>INDEX(Inputs!$P$5:$P$132,MATCH($B1318&amp;"|"&amp;$C1318,Inputs!$A$5:$A$132,0))</f>
        <v/>
      </c>
      <c r="F1318" s="32">
        <f>INDEX(Inputs!$T$5:$T$132,MATCH($B1318&amp;"|"&amp;$C1318,Inputs!$A$5:$A$132,0))</f>
        <v/>
      </c>
      <c r="G1318" s="32">
        <f>INDEX(Inputs!$S$5:$S$132,MATCH($B1318&amp;"|"&amp;$C1318,Inputs!$A$5:$A$132,0))</f>
        <v/>
      </c>
      <c r="H1318" s="14">
        <f>INDEX(VarLab,MATCH($A1318,VarKey,0))&amp;INDEX(MemLab,MATCH($C1318&amp;"|"&amp;$B1318,MemKey,0))</f>
        <v/>
      </c>
      <c r="I1318" s="14">
        <f>INDEX(VarUnit,MATCH($A1318,VarKey,0))</f>
        <v/>
      </c>
      <c r="J1318" s="14">
        <f>INDEX(VarSrc,MATCH($A1318,VarKey,0))</f>
        <v/>
      </c>
      <c r="K1318" s="11">
        <f>CodePrefix&amp;$A1318&amp;IF($C1318="","","."&amp;$C1318&amp;"."&amp;$B1318)&amp;INDEX(VarEnd,MATCH($A1318,VarKey,0))&amp;K$5</f>
        <v/>
      </c>
      <c r="L1318" s="39">
        <f>INDEX(Inputs!$X$5:$X$132,MATCH($B1318&amp;"|"&amp;$C1318,Inputs!$A$5:$A$132,0))</f>
        <v/>
      </c>
      <c r="M1318" s="40">
        <f>L1318*$G1318*(1+M$7)^$D1318*(M1300/L1300)^$E1318*((M1300+M1309)/(L1300+L1309))^$F1318</f>
        <v/>
      </c>
      <c r="N1318" s="40">
        <f>M1318*$G1318*(1+N$7)^$D1318*(N1300/M1300)^$E1318*((N1300+N1309)/(M1300+M1309))^$F1318</f>
        <v/>
      </c>
      <c r="O1318" s="40">
        <f>N1318*$G1318*(1+O$7)^$D1318*(O1300/N1300)^$E1318*((O1300+O1309)/(N1300+N1309))^$F1318</f>
        <v/>
      </c>
      <c r="P1318" s="40">
        <f>O1318*$G1318*(1+P$7)^$D1318*(P1300/O1300)^$E1318*((P1300+P1309)/(O1300+O1309))^$F1318</f>
        <v/>
      </c>
      <c r="Q1318" s="40">
        <f>P1318*$G1318*(1+Q$7)^$D1318*(Q1300/P1300)^$E1318*((Q1300+Q1309)/(P1300+P1309))^$F1318</f>
        <v/>
      </c>
      <c r="R1318" s="40">
        <f>Q1318*$G1318*(1+R$7)^$D1318*(R1300/Q1300)^$E1318*((R1300+R1309)/(Q1300+Q1309))^$F1318</f>
        <v/>
      </c>
      <c r="S1318" s="40">
        <f>R1318*$G1318*(1+S$7)^$D1318*(S1300/R1300)^$E1318*((S1300+S1309)/(R1300+R1309))^$F1318</f>
        <v/>
      </c>
      <c r="T1318" s="40">
        <f>S1318*$G1318*(1+T$7)^$D1318*(T1300/S1300)^$E1318*((T1300+T1309)/(S1300+S1309))^$F1318</f>
        <v/>
      </c>
      <c r="U1318" s="40">
        <f>T1318*$G1318*(1+U$7)^$D1318*(U1300/T1300)^$E1318*((U1300+U1309)/(T1300+T1309))^$F1318</f>
        <v/>
      </c>
      <c r="V1318" s="40">
        <f>U1318*$G1318*(1+V$7)^$D1318*(V1300/U1300)^$E1318*((V1300+V1309)/(U1300+U1309))^$F1318</f>
        <v/>
      </c>
      <c r="W1318" s="40">
        <f>V1318*$G1318*(1+W$7)^$D1318*(W1300/V1300)^$E1318*((W1300+W1309)/(V1300+V1309))^$F1318</f>
        <v/>
      </c>
      <c r="X1318" s="40">
        <f>W1318*$G1318*(1+X$7)^$D1318*(X1300/W1300)^$E1318*((X1300+X1309)/(W1300+W1309))^$F1318</f>
        <v/>
      </c>
      <c r="Y1318" s="40">
        <f>X1318*$G1318*(1+Y$7)^$D1318*(Y1300/X1300)^$E1318*((Y1300+Y1309)/(X1300+X1309))^$F1318</f>
        <v/>
      </c>
      <c r="Z1318" s="40">
        <f>Y1318*$G1318*(1+Z$7)^$D1318*(Z1300/Y1300)^$E1318*((Z1300+Z1309)/(Y1300+Y1309))^$F1318</f>
        <v/>
      </c>
      <c r="AA1318" s="40">
        <f>Z1318*$G1318*(1+AA$7)^$D1318*(AA1300/Z1300)^$E1318*((AA1300+AA1309)/(Z1300+Z1309))^$F1318</f>
        <v/>
      </c>
      <c r="AB1318" s="40">
        <f>AA1318*$G1318*(1+AB$7)^$D1318*(AB1300/AA1300)^$E1318*((AB1300+AB1309)/(AA1300+AA1309))^$F1318</f>
        <v/>
      </c>
      <c r="AC1318" s="40">
        <f>AB1318*$G1318*(1+AC$7)^$D1318*(AC1300/AB1300)^$E1318*((AC1300+AC1309)/(AB1300+AB1309))^$F1318</f>
        <v/>
      </c>
      <c r="AD1318" s="40">
        <f>AC1318*$G1318*(1+AD$7)^$D1318*(AD1300/AC1300)^$E1318*((AD1300+AD1309)/(AC1300+AC1309))^$F1318</f>
        <v/>
      </c>
      <c r="AF1318" s="11">
        <f>CodePrefix&amp;$A1318&amp;IF($C1318="","","."&amp;$C1318&amp;"."&amp;$B1318)&amp;INDEX(VarEnd,MATCH($A1318,VarKey,0))&amp;AF$5</f>
        <v/>
      </c>
      <c r="AG1318" s="39">
        <f>INDEX(Inputs!$X$5:$X$132,MATCH($B1318&amp;"|"&amp;$C1318,Inputs!$A$5:$A$132,0))</f>
        <v/>
      </c>
      <c r="AH1318" s="40">
        <f>AG1318*$G1318*(1+AH$7)^$D1318*(AH1300/AG1300)^$E1318*((AH1300+AH1309)/(AG1300+AG1309))^$F1318</f>
        <v/>
      </c>
      <c r="AI1318" s="40">
        <f>AH1318*$G1318*(1+AI$7)^$D1318*(AI1300/AH1300)^$E1318*((AI1300+AI1309)/(AH1300+AH1309))^$F1318</f>
        <v/>
      </c>
      <c r="AJ1318" s="40">
        <f>AI1318*$G1318*(1+AJ$7)^$D1318*(AJ1300/AI1300)^$E1318*((AJ1300+AJ1309)/(AI1300+AI1309))^$F1318</f>
        <v/>
      </c>
      <c r="AK1318" s="40">
        <f>AJ1318*$G1318*(1+AK$7)^$D1318*(AK1300/AJ1300)^$E1318*((AK1300+AK1309)/(AJ1300+AJ1309))^$F1318</f>
        <v/>
      </c>
      <c r="AL1318" s="40">
        <f>AK1318*$G1318*(1+AL$7)^$D1318*(AL1300/AK1300)^$E1318*((AL1300+AL1309)/(AK1300+AK1309))^$F1318</f>
        <v/>
      </c>
      <c r="AM1318" s="40">
        <f>AL1318*$G1318*(1+AM$7)^$D1318*(AM1300/AL1300)^$E1318*((AM1300+AM1309)/(AL1300+AL1309))^$F1318</f>
        <v/>
      </c>
      <c r="AN1318" s="40">
        <f>AM1318*$G1318*(1+AN$7)^$D1318*(AN1300/AM1300)^$E1318*((AN1300+AN1309)/(AM1300+AM1309))^$F1318</f>
        <v/>
      </c>
      <c r="AO1318" s="40">
        <f>AN1318*$G1318*(1+AO$7)^$D1318*(AO1300/AN1300)^$E1318*((AO1300+AO1309)/(AN1300+AN1309))^$F1318</f>
        <v/>
      </c>
      <c r="AP1318" s="40">
        <f>AO1318*$G1318*(1+AP$7)^$D1318*(AP1300/AO1300)^$E1318*((AP1300+AP1309)/(AO1300+AO1309))^$F1318</f>
        <v/>
      </c>
      <c r="AQ1318" s="40">
        <f>AP1318*$G1318*(1+AQ$7)^$D1318*(AQ1300/AP1300)^$E1318*((AQ1300+AQ1309)/(AP1300+AP1309))^$F1318</f>
        <v/>
      </c>
      <c r="AR1318" s="40">
        <f>AQ1318*$G1318*(1+AR$7)^$D1318*(AR1300/AQ1300)^$E1318*((AR1300+AR1309)/(AQ1300+AQ1309))^$F1318</f>
        <v/>
      </c>
      <c r="AS1318" s="40">
        <f>AR1318*$G1318*(1+AS$7)^$D1318*(AS1300/AR1300)^$E1318*((AS1300+AS1309)/(AR1300+AR1309))^$F1318</f>
        <v/>
      </c>
      <c r="AT1318" s="40">
        <f>AS1318*$G1318*(1+AT$7)^$D1318*(AT1300/AS1300)^$E1318*((AT1300+AT1309)/(AS1300+AS1309))^$F1318</f>
        <v/>
      </c>
      <c r="AU1318" s="40">
        <f>AT1318*$G1318*(1+AU$7)^$D1318*(AU1300/AT1300)^$E1318*((AU1300+AU1309)/(AT1300+AT1309))^$F1318</f>
        <v/>
      </c>
      <c r="AV1318" s="40">
        <f>AU1318*$G1318*(1+AV$7)^$D1318*(AV1300/AU1300)^$E1318*((AV1300+AV1309)/(AU1300+AU1309))^$F1318</f>
        <v/>
      </c>
      <c r="AW1318" s="40">
        <f>AV1318*$G1318*(1+AW$7)^$D1318*(AW1300/AV1300)^$E1318*((AW1300+AW1309)/(AV1300+AV1309))^$F1318</f>
        <v/>
      </c>
      <c r="AX1318" s="40">
        <f>AW1318*$G1318*(1+AX$7)^$D1318*(AX1300/AW1300)^$E1318*((AX1300+AX1309)/(AW1300+AW1309))^$F1318</f>
        <v/>
      </c>
      <c r="AY1318" s="40">
        <f>AX1318*$G1318*(1+AY$7)^$D1318*(AY1300/AX1300)^$E1318*((AY1300+AY1309)/(AX1300+AX1309))^$F1318</f>
        <v/>
      </c>
    </row>
    <row r="1319" hidden="1" outlineLevel="2">
      <c r="A1319" s="14" t="inlineStr">
        <is>
          <t>ener</t>
        </is>
      </c>
      <c r="B1319" s="14" t="inlineStr">
        <is>
          <t>lpg</t>
        </is>
      </c>
      <c r="C1319" s="14" t="inlineStr">
        <is>
          <t>avi</t>
        </is>
      </c>
      <c r="D1319" s="32">
        <f>INDEX(Inputs!$O$5:$O$132,MATCH($B1319&amp;"|"&amp;$C1319,Inputs!$A$5:$A$132,0))</f>
        <v/>
      </c>
      <c r="E1319" s="32">
        <f>INDEX(Inputs!$P$5:$P$132,MATCH($B1319&amp;"|"&amp;$C1319,Inputs!$A$5:$A$132,0))</f>
        <v/>
      </c>
      <c r="F1319" s="32">
        <f>INDEX(Inputs!$T$5:$T$132,MATCH($B1319&amp;"|"&amp;$C1319,Inputs!$A$5:$A$132,0))</f>
        <v/>
      </c>
      <c r="G1319" s="32">
        <f>INDEX(Inputs!$S$5:$S$132,MATCH($B1319&amp;"|"&amp;$C1319,Inputs!$A$5:$A$132,0))</f>
        <v/>
      </c>
      <c r="H1319" s="14">
        <f>INDEX(VarLab,MATCH($A1319,VarKey,0))&amp;INDEX(MemLab,MATCH($C1319&amp;"|"&amp;$B1319,MemKey,0))</f>
        <v/>
      </c>
      <c r="I1319" s="14">
        <f>INDEX(VarUnit,MATCH($A1319,VarKey,0))</f>
        <v/>
      </c>
      <c r="J1319" s="14">
        <f>INDEX(VarSrc,MATCH($A1319,VarKey,0))</f>
        <v/>
      </c>
      <c r="K1319" s="11">
        <f>CodePrefix&amp;$A1319&amp;IF($C1319="","","."&amp;$C1319&amp;"."&amp;$B1319)&amp;INDEX(VarEnd,MATCH($A1319,VarKey,0))&amp;K$5</f>
        <v/>
      </c>
      <c r="L1319" s="39">
        <f>INDEX(Inputs!$X$5:$X$132,MATCH($B1319&amp;"|"&amp;$C1319,Inputs!$A$5:$A$132,0))</f>
        <v/>
      </c>
      <c r="M1319" s="40">
        <f>L1319*$G1319*(1+M$7)^$D1319*(M1301/L1301)^$E1319*((M1301+M1310)/(L1301+L1310))^$F1319</f>
        <v/>
      </c>
      <c r="N1319" s="40">
        <f>M1319*$G1319*(1+N$7)^$D1319*(N1301/M1301)^$E1319*((N1301+N1310)/(M1301+M1310))^$F1319</f>
        <v/>
      </c>
      <c r="O1319" s="40">
        <f>N1319*$G1319*(1+O$7)^$D1319*(O1301/N1301)^$E1319*((O1301+O1310)/(N1301+N1310))^$F1319</f>
        <v/>
      </c>
      <c r="P1319" s="40">
        <f>O1319*$G1319*(1+P$7)^$D1319*(P1301/O1301)^$E1319*((P1301+P1310)/(O1301+O1310))^$F1319</f>
        <v/>
      </c>
      <c r="Q1319" s="40">
        <f>P1319*$G1319*(1+Q$7)^$D1319*(Q1301/P1301)^$E1319*((Q1301+Q1310)/(P1301+P1310))^$F1319</f>
        <v/>
      </c>
      <c r="R1319" s="40">
        <f>Q1319*$G1319*(1+R$7)^$D1319*(R1301/Q1301)^$E1319*((R1301+R1310)/(Q1301+Q1310))^$F1319</f>
        <v/>
      </c>
      <c r="S1319" s="40">
        <f>R1319*$G1319*(1+S$7)^$D1319*(S1301/R1301)^$E1319*((S1301+S1310)/(R1301+R1310))^$F1319</f>
        <v/>
      </c>
      <c r="T1319" s="40">
        <f>S1319*$G1319*(1+T$7)^$D1319*(T1301/S1301)^$E1319*((T1301+T1310)/(S1301+S1310))^$F1319</f>
        <v/>
      </c>
      <c r="U1319" s="40">
        <f>T1319*$G1319*(1+U$7)^$D1319*(U1301/T1301)^$E1319*((U1301+U1310)/(T1301+T1310))^$F1319</f>
        <v/>
      </c>
      <c r="V1319" s="40">
        <f>U1319*$G1319*(1+V$7)^$D1319*(V1301/U1301)^$E1319*((V1301+V1310)/(U1301+U1310))^$F1319</f>
        <v/>
      </c>
      <c r="W1319" s="40">
        <f>V1319*$G1319*(1+W$7)^$D1319*(W1301/V1301)^$E1319*((W1301+W1310)/(V1301+V1310))^$F1319</f>
        <v/>
      </c>
      <c r="X1319" s="40">
        <f>W1319*$G1319*(1+X$7)^$D1319*(X1301/W1301)^$E1319*((X1301+X1310)/(W1301+W1310))^$F1319</f>
        <v/>
      </c>
      <c r="Y1319" s="40">
        <f>X1319*$G1319*(1+Y$7)^$D1319*(Y1301/X1301)^$E1319*((Y1301+Y1310)/(X1301+X1310))^$F1319</f>
        <v/>
      </c>
      <c r="Z1319" s="40">
        <f>Y1319*$G1319*(1+Z$7)^$D1319*(Z1301/Y1301)^$E1319*((Z1301+Z1310)/(Y1301+Y1310))^$F1319</f>
        <v/>
      </c>
      <c r="AA1319" s="40">
        <f>Z1319*$G1319*(1+AA$7)^$D1319*(AA1301/Z1301)^$E1319*((AA1301+AA1310)/(Z1301+Z1310))^$F1319</f>
        <v/>
      </c>
      <c r="AB1319" s="40">
        <f>AA1319*$G1319*(1+AB$7)^$D1319*(AB1301/AA1301)^$E1319*((AB1301+AB1310)/(AA1301+AA1310))^$F1319</f>
        <v/>
      </c>
      <c r="AC1319" s="40">
        <f>AB1319*$G1319*(1+AC$7)^$D1319*(AC1301/AB1301)^$E1319*((AC1301+AC1310)/(AB1301+AB1310))^$F1319</f>
        <v/>
      </c>
      <c r="AD1319" s="40">
        <f>AC1319*$G1319*(1+AD$7)^$D1319*(AD1301/AC1301)^$E1319*((AD1301+AD1310)/(AC1301+AC1310))^$F1319</f>
        <v/>
      </c>
      <c r="AF1319" s="11">
        <f>CodePrefix&amp;$A1319&amp;IF($C1319="","","."&amp;$C1319&amp;"."&amp;$B1319)&amp;INDEX(VarEnd,MATCH($A1319,VarKey,0))&amp;AF$5</f>
        <v/>
      </c>
      <c r="AG1319" s="39">
        <f>INDEX(Inputs!$X$5:$X$132,MATCH($B1319&amp;"|"&amp;$C1319,Inputs!$A$5:$A$132,0))</f>
        <v/>
      </c>
      <c r="AH1319" s="40">
        <f>AG1319*$G1319*(1+AH$7)^$D1319*(AH1301/AG1301)^$E1319*((AH1301+AH1310)/(AG1301+AG1310))^$F1319</f>
        <v/>
      </c>
      <c r="AI1319" s="40">
        <f>AH1319*$G1319*(1+AI$7)^$D1319*(AI1301/AH1301)^$E1319*((AI1301+AI1310)/(AH1301+AH1310))^$F1319</f>
        <v/>
      </c>
      <c r="AJ1319" s="40">
        <f>AI1319*$G1319*(1+AJ$7)^$D1319*(AJ1301/AI1301)^$E1319*((AJ1301+AJ1310)/(AI1301+AI1310))^$F1319</f>
        <v/>
      </c>
      <c r="AK1319" s="40">
        <f>AJ1319*$G1319*(1+AK$7)^$D1319*(AK1301/AJ1301)^$E1319*((AK1301+AK1310)/(AJ1301+AJ1310))^$F1319</f>
        <v/>
      </c>
      <c r="AL1319" s="40">
        <f>AK1319*$G1319*(1+AL$7)^$D1319*(AL1301/AK1301)^$E1319*((AL1301+AL1310)/(AK1301+AK1310))^$F1319</f>
        <v/>
      </c>
      <c r="AM1319" s="40">
        <f>AL1319*$G1319*(1+AM$7)^$D1319*(AM1301/AL1301)^$E1319*((AM1301+AM1310)/(AL1301+AL1310))^$F1319</f>
        <v/>
      </c>
      <c r="AN1319" s="40">
        <f>AM1319*$G1319*(1+AN$7)^$D1319*(AN1301/AM1301)^$E1319*((AN1301+AN1310)/(AM1301+AM1310))^$F1319</f>
        <v/>
      </c>
      <c r="AO1319" s="40">
        <f>AN1319*$G1319*(1+AO$7)^$D1319*(AO1301/AN1301)^$E1319*((AO1301+AO1310)/(AN1301+AN1310))^$F1319</f>
        <v/>
      </c>
      <c r="AP1319" s="40">
        <f>AO1319*$G1319*(1+AP$7)^$D1319*(AP1301/AO1301)^$E1319*((AP1301+AP1310)/(AO1301+AO1310))^$F1319</f>
        <v/>
      </c>
      <c r="AQ1319" s="40">
        <f>AP1319*$G1319*(1+AQ$7)^$D1319*(AQ1301/AP1301)^$E1319*((AQ1301+AQ1310)/(AP1301+AP1310))^$F1319</f>
        <v/>
      </c>
      <c r="AR1319" s="40">
        <f>AQ1319*$G1319*(1+AR$7)^$D1319*(AR1301/AQ1301)^$E1319*((AR1301+AR1310)/(AQ1301+AQ1310))^$F1319</f>
        <v/>
      </c>
      <c r="AS1319" s="40">
        <f>AR1319*$G1319*(1+AS$7)^$D1319*(AS1301/AR1301)^$E1319*((AS1301+AS1310)/(AR1301+AR1310))^$F1319</f>
        <v/>
      </c>
      <c r="AT1319" s="40">
        <f>AS1319*$G1319*(1+AT$7)^$D1319*(AT1301/AS1301)^$E1319*((AT1301+AT1310)/(AS1301+AS1310))^$F1319</f>
        <v/>
      </c>
      <c r="AU1319" s="40">
        <f>AT1319*$G1319*(1+AU$7)^$D1319*(AU1301/AT1301)^$E1319*((AU1301+AU1310)/(AT1301+AT1310))^$F1319</f>
        <v/>
      </c>
      <c r="AV1319" s="40">
        <f>AU1319*$G1319*(1+AV$7)^$D1319*(AV1301/AU1301)^$E1319*((AV1301+AV1310)/(AU1301+AU1310))^$F1319</f>
        <v/>
      </c>
      <c r="AW1319" s="40">
        <f>AV1319*$G1319*(1+AW$7)^$D1319*(AW1301/AV1301)^$E1319*((AW1301+AW1310)/(AV1301+AV1310))^$F1319</f>
        <v/>
      </c>
      <c r="AX1319" s="40">
        <f>AW1319*$G1319*(1+AX$7)^$D1319*(AX1301/AW1301)^$E1319*((AX1301+AX1310)/(AW1301+AW1310))^$F1319</f>
        <v/>
      </c>
      <c r="AY1319" s="40">
        <f>AX1319*$G1319*(1+AY$7)^$D1319*(AY1301/AX1301)^$E1319*((AY1301+AY1310)/(AX1301+AX1310))^$F1319</f>
        <v/>
      </c>
    </row>
    <row r="1320" hidden="1" outlineLevel="2">
      <c r="A1320" s="14" t="inlineStr">
        <is>
          <t>ener</t>
        </is>
      </c>
      <c r="B1320" s="14" t="inlineStr">
        <is>
          <t>ker</t>
        </is>
      </c>
      <c r="C1320" s="14" t="inlineStr">
        <is>
          <t>avi</t>
        </is>
      </c>
      <c r="D1320" s="32">
        <f>INDEX(Inputs!$O$5:$O$132,MATCH($B1320&amp;"|"&amp;$C1320,Inputs!$A$5:$A$132,0))</f>
        <v/>
      </c>
      <c r="E1320" s="32">
        <f>INDEX(Inputs!$P$5:$P$132,MATCH($B1320&amp;"|"&amp;$C1320,Inputs!$A$5:$A$132,0))</f>
        <v/>
      </c>
      <c r="F1320" s="32">
        <f>INDEX(Inputs!$T$5:$T$132,MATCH($B1320&amp;"|"&amp;$C1320,Inputs!$A$5:$A$132,0))</f>
        <v/>
      </c>
      <c r="G1320" s="32">
        <f>INDEX(Inputs!$S$5:$S$132,MATCH($B1320&amp;"|"&amp;$C1320,Inputs!$A$5:$A$132,0))</f>
        <v/>
      </c>
      <c r="H1320" s="14">
        <f>INDEX(VarLab,MATCH($A1320,VarKey,0))&amp;INDEX(MemLab,MATCH($C1320&amp;"|"&amp;$B1320,MemKey,0))</f>
        <v/>
      </c>
      <c r="I1320" s="14">
        <f>INDEX(VarUnit,MATCH($A1320,VarKey,0))</f>
        <v/>
      </c>
      <c r="J1320" s="14">
        <f>INDEX(VarSrc,MATCH($A1320,VarKey,0))</f>
        <v/>
      </c>
      <c r="K1320" s="11">
        <f>CodePrefix&amp;$A1320&amp;IF($C1320="","","."&amp;$C1320&amp;"."&amp;$B1320)&amp;INDEX(VarEnd,MATCH($A1320,VarKey,0))&amp;K$5</f>
        <v/>
      </c>
      <c r="L1320" s="39">
        <f>INDEX(Inputs!$X$5:$X$132,MATCH($B1320&amp;"|"&amp;$C1320,Inputs!$A$5:$A$132,0))</f>
        <v/>
      </c>
      <c r="M1320" s="40">
        <f>L1320*$G1320*(1+M$7)^$D1320*(M1302/L1302)^$E1320*((M1302+M1311)/(L1302+L1311))^$F1320</f>
        <v/>
      </c>
      <c r="N1320" s="40">
        <f>M1320*$G1320*(1+N$7)^$D1320*(N1302/M1302)^$E1320*((N1302+N1311)/(M1302+M1311))^$F1320</f>
        <v/>
      </c>
      <c r="O1320" s="40">
        <f>N1320*$G1320*(1+O$7)^$D1320*(O1302/N1302)^$E1320*((O1302+O1311)/(N1302+N1311))^$F1320</f>
        <v/>
      </c>
      <c r="P1320" s="40">
        <f>O1320*$G1320*(1+P$7)^$D1320*(P1302/O1302)^$E1320*((P1302+P1311)/(O1302+O1311))^$F1320</f>
        <v/>
      </c>
      <c r="Q1320" s="40">
        <f>P1320*$G1320*(1+Q$7)^$D1320*(Q1302/P1302)^$E1320*((Q1302+Q1311)/(P1302+P1311))^$F1320</f>
        <v/>
      </c>
      <c r="R1320" s="40">
        <f>Q1320*$G1320*(1+R$7)^$D1320*(R1302/Q1302)^$E1320*((R1302+R1311)/(Q1302+Q1311))^$F1320</f>
        <v/>
      </c>
      <c r="S1320" s="40">
        <f>R1320*$G1320*(1+S$7)^$D1320*(S1302/R1302)^$E1320*((S1302+S1311)/(R1302+R1311))^$F1320</f>
        <v/>
      </c>
      <c r="T1320" s="40">
        <f>S1320*$G1320*(1+T$7)^$D1320*(T1302/S1302)^$E1320*((T1302+T1311)/(S1302+S1311))^$F1320</f>
        <v/>
      </c>
      <c r="U1320" s="40">
        <f>T1320*$G1320*(1+U$7)^$D1320*(U1302/T1302)^$E1320*((U1302+U1311)/(T1302+T1311))^$F1320</f>
        <v/>
      </c>
      <c r="V1320" s="40">
        <f>U1320*$G1320*(1+V$7)^$D1320*(V1302/U1302)^$E1320*((V1302+V1311)/(U1302+U1311))^$F1320</f>
        <v/>
      </c>
      <c r="W1320" s="40">
        <f>V1320*$G1320*(1+W$7)^$D1320*(W1302/V1302)^$E1320*((W1302+W1311)/(V1302+V1311))^$F1320</f>
        <v/>
      </c>
      <c r="X1320" s="40">
        <f>W1320*$G1320*(1+X$7)^$D1320*(X1302/W1302)^$E1320*((X1302+X1311)/(W1302+W1311))^$F1320</f>
        <v/>
      </c>
      <c r="Y1320" s="40">
        <f>X1320*$G1320*(1+Y$7)^$D1320*(Y1302/X1302)^$E1320*((Y1302+Y1311)/(X1302+X1311))^$F1320</f>
        <v/>
      </c>
      <c r="Z1320" s="40">
        <f>Y1320*$G1320*(1+Z$7)^$D1320*(Z1302/Y1302)^$E1320*((Z1302+Z1311)/(Y1302+Y1311))^$F1320</f>
        <v/>
      </c>
      <c r="AA1320" s="40">
        <f>Z1320*$G1320*(1+AA$7)^$D1320*(AA1302/Z1302)^$E1320*((AA1302+AA1311)/(Z1302+Z1311))^$F1320</f>
        <v/>
      </c>
      <c r="AB1320" s="40">
        <f>AA1320*$G1320*(1+AB$7)^$D1320*(AB1302/AA1302)^$E1320*((AB1302+AB1311)/(AA1302+AA1311))^$F1320</f>
        <v/>
      </c>
      <c r="AC1320" s="40">
        <f>AB1320*$G1320*(1+AC$7)^$D1320*(AC1302/AB1302)^$E1320*((AC1302+AC1311)/(AB1302+AB1311))^$F1320</f>
        <v/>
      </c>
      <c r="AD1320" s="40">
        <f>AC1320*$G1320*(1+AD$7)^$D1320*(AD1302/AC1302)^$E1320*((AD1302+AD1311)/(AC1302+AC1311))^$F1320</f>
        <v/>
      </c>
      <c r="AF1320" s="11">
        <f>CodePrefix&amp;$A1320&amp;IF($C1320="","","."&amp;$C1320&amp;"."&amp;$B1320)&amp;INDEX(VarEnd,MATCH($A1320,VarKey,0))&amp;AF$5</f>
        <v/>
      </c>
      <c r="AG1320" s="39">
        <f>INDEX(Inputs!$X$5:$X$132,MATCH($B1320&amp;"|"&amp;$C1320,Inputs!$A$5:$A$132,0))</f>
        <v/>
      </c>
      <c r="AH1320" s="40">
        <f>AG1320*$G1320*(1+AH$7)^$D1320*(AH1302/AG1302)^$E1320*((AH1302+AH1311)/(AG1302+AG1311))^$F1320</f>
        <v/>
      </c>
      <c r="AI1320" s="40">
        <f>AH1320*$G1320*(1+AI$7)^$D1320*(AI1302/AH1302)^$E1320*((AI1302+AI1311)/(AH1302+AH1311))^$F1320</f>
        <v/>
      </c>
      <c r="AJ1320" s="40">
        <f>AI1320*$G1320*(1+AJ$7)^$D1320*(AJ1302/AI1302)^$E1320*((AJ1302+AJ1311)/(AI1302+AI1311))^$F1320</f>
        <v/>
      </c>
      <c r="AK1320" s="40">
        <f>AJ1320*$G1320*(1+AK$7)^$D1320*(AK1302/AJ1302)^$E1320*((AK1302+AK1311)/(AJ1302+AJ1311))^$F1320</f>
        <v/>
      </c>
      <c r="AL1320" s="40">
        <f>AK1320*$G1320*(1+AL$7)^$D1320*(AL1302/AK1302)^$E1320*((AL1302+AL1311)/(AK1302+AK1311))^$F1320</f>
        <v/>
      </c>
      <c r="AM1320" s="40">
        <f>AL1320*$G1320*(1+AM$7)^$D1320*(AM1302/AL1302)^$E1320*((AM1302+AM1311)/(AL1302+AL1311))^$F1320</f>
        <v/>
      </c>
      <c r="AN1320" s="40">
        <f>AM1320*$G1320*(1+AN$7)^$D1320*(AN1302/AM1302)^$E1320*((AN1302+AN1311)/(AM1302+AM1311))^$F1320</f>
        <v/>
      </c>
      <c r="AO1320" s="40">
        <f>AN1320*$G1320*(1+AO$7)^$D1320*(AO1302/AN1302)^$E1320*((AO1302+AO1311)/(AN1302+AN1311))^$F1320</f>
        <v/>
      </c>
      <c r="AP1320" s="40">
        <f>AO1320*$G1320*(1+AP$7)^$D1320*(AP1302/AO1302)^$E1320*((AP1302+AP1311)/(AO1302+AO1311))^$F1320</f>
        <v/>
      </c>
      <c r="AQ1320" s="40">
        <f>AP1320*$G1320*(1+AQ$7)^$D1320*(AQ1302/AP1302)^$E1320*((AQ1302+AQ1311)/(AP1302+AP1311))^$F1320</f>
        <v/>
      </c>
      <c r="AR1320" s="40">
        <f>AQ1320*$G1320*(1+AR$7)^$D1320*(AR1302/AQ1302)^$E1320*((AR1302+AR1311)/(AQ1302+AQ1311))^$F1320</f>
        <v/>
      </c>
      <c r="AS1320" s="40">
        <f>AR1320*$G1320*(1+AS$7)^$D1320*(AS1302/AR1302)^$E1320*((AS1302+AS1311)/(AR1302+AR1311))^$F1320</f>
        <v/>
      </c>
      <c r="AT1320" s="40">
        <f>AS1320*$G1320*(1+AT$7)^$D1320*(AT1302/AS1302)^$E1320*((AT1302+AT1311)/(AS1302+AS1311))^$F1320</f>
        <v/>
      </c>
      <c r="AU1320" s="40">
        <f>AT1320*$G1320*(1+AU$7)^$D1320*(AU1302/AT1302)^$E1320*((AU1302+AU1311)/(AT1302+AT1311))^$F1320</f>
        <v/>
      </c>
      <c r="AV1320" s="40">
        <f>AU1320*$G1320*(1+AV$7)^$D1320*(AV1302/AU1302)^$E1320*((AV1302+AV1311)/(AU1302+AU1311))^$F1320</f>
        <v/>
      </c>
      <c r="AW1320" s="40">
        <f>AV1320*$G1320*(1+AW$7)^$D1320*(AW1302/AV1302)^$E1320*((AW1302+AW1311)/(AV1302+AV1311))^$F1320</f>
        <v/>
      </c>
      <c r="AX1320" s="40">
        <f>AW1320*$G1320*(1+AX$7)^$D1320*(AX1302/AW1302)^$E1320*((AX1302+AX1311)/(AW1302+AW1311))^$F1320</f>
        <v/>
      </c>
      <c r="AY1320" s="40">
        <f>AX1320*$G1320*(1+AY$7)^$D1320*(AY1302/AX1302)^$E1320*((AY1302+AY1311)/(AX1302+AX1311))^$F1320</f>
        <v/>
      </c>
    </row>
    <row r="1321" hidden="1" outlineLevel="2">
      <c r="A1321" s="14" t="inlineStr">
        <is>
          <t>ener</t>
        </is>
      </c>
      <c r="B1321" s="14" t="inlineStr">
        <is>
          <t>oop</t>
        </is>
      </c>
      <c r="C1321" s="14" t="inlineStr">
        <is>
          <t>avi</t>
        </is>
      </c>
      <c r="D1321" s="32">
        <f>INDEX(Inputs!$O$5:$O$132,MATCH($B1321&amp;"|"&amp;$C1321,Inputs!$A$5:$A$132,0))</f>
        <v/>
      </c>
      <c r="E1321" s="32">
        <f>INDEX(Inputs!$P$5:$P$132,MATCH($B1321&amp;"|"&amp;$C1321,Inputs!$A$5:$A$132,0))</f>
        <v/>
      </c>
      <c r="F1321" s="32">
        <f>INDEX(Inputs!$T$5:$T$132,MATCH($B1321&amp;"|"&amp;$C1321,Inputs!$A$5:$A$132,0))</f>
        <v/>
      </c>
      <c r="G1321" s="32">
        <f>INDEX(Inputs!$S$5:$S$132,MATCH($B1321&amp;"|"&amp;$C1321,Inputs!$A$5:$A$132,0))</f>
        <v/>
      </c>
      <c r="H1321" s="14">
        <f>INDEX(VarLab,MATCH($A1321,VarKey,0))&amp;INDEX(MemLab,MATCH($C1321&amp;"|"&amp;$B1321,MemKey,0))</f>
        <v/>
      </c>
      <c r="I1321" s="14">
        <f>INDEX(VarUnit,MATCH($A1321,VarKey,0))</f>
        <v/>
      </c>
      <c r="J1321" s="14">
        <f>INDEX(VarSrc,MATCH($A1321,VarKey,0))</f>
        <v/>
      </c>
      <c r="K1321" s="11">
        <f>CodePrefix&amp;$A1321&amp;IF($C1321="","","."&amp;$C1321&amp;"."&amp;$B1321)&amp;INDEX(VarEnd,MATCH($A1321,VarKey,0))&amp;K$5</f>
        <v/>
      </c>
      <c r="L1321" s="39">
        <f>INDEX(Inputs!$X$5:$X$132,MATCH($B1321&amp;"|"&amp;$C1321,Inputs!$A$5:$A$132,0))</f>
        <v/>
      </c>
      <c r="M1321" s="40">
        <f>L1321*$G1321*(1+M$7)^$D1321*(M1303/L1303)^$E1321*((M1303+M1312)/(L1303+L1312))^$F1321</f>
        <v/>
      </c>
      <c r="N1321" s="40">
        <f>M1321*$G1321*(1+N$7)^$D1321*(N1303/M1303)^$E1321*((N1303+N1312)/(M1303+M1312))^$F1321</f>
        <v/>
      </c>
      <c r="O1321" s="40">
        <f>N1321*$G1321*(1+O$7)^$D1321*(O1303/N1303)^$E1321*((O1303+O1312)/(N1303+N1312))^$F1321</f>
        <v/>
      </c>
      <c r="P1321" s="40">
        <f>O1321*$G1321*(1+P$7)^$D1321*(P1303/O1303)^$E1321*((P1303+P1312)/(O1303+O1312))^$F1321</f>
        <v/>
      </c>
      <c r="Q1321" s="40">
        <f>P1321*$G1321*(1+Q$7)^$D1321*(Q1303/P1303)^$E1321*((Q1303+Q1312)/(P1303+P1312))^$F1321</f>
        <v/>
      </c>
      <c r="R1321" s="40">
        <f>Q1321*$G1321*(1+R$7)^$D1321*(R1303/Q1303)^$E1321*((R1303+R1312)/(Q1303+Q1312))^$F1321</f>
        <v/>
      </c>
      <c r="S1321" s="40">
        <f>R1321*$G1321*(1+S$7)^$D1321*(S1303/R1303)^$E1321*((S1303+S1312)/(R1303+R1312))^$F1321</f>
        <v/>
      </c>
      <c r="T1321" s="40">
        <f>S1321*$G1321*(1+T$7)^$D1321*(T1303/S1303)^$E1321*((T1303+T1312)/(S1303+S1312))^$F1321</f>
        <v/>
      </c>
      <c r="U1321" s="40">
        <f>T1321*$G1321*(1+U$7)^$D1321*(U1303/T1303)^$E1321*((U1303+U1312)/(T1303+T1312))^$F1321</f>
        <v/>
      </c>
      <c r="V1321" s="40">
        <f>U1321*$G1321*(1+V$7)^$D1321*(V1303/U1303)^$E1321*((V1303+V1312)/(U1303+U1312))^$F1321</f>
        <v/>
      </c>
      <c r="W1321" s="40">
        <f>V1321*$G1321*(1+W$7)^$D1321*(W1303/V1303)^$E1321*((W1303+W1312)/(V1303+V1312))^$F1321</f>
        <v/>
      </c>
      <c r="X1321" s="40">
        <f>W1321*$G1321*(1+X$7)^$D1321*(X1303/W1303)^$E1321*((X1303+X1312)/(W1303+W1312))^$F1321</f>
        <v/>
      </c>
      <c r="Y1321" s="40">
        <f>X1321*$G1321*(1+Y$7)^$D1321*(Y1303/X1303)^$E1321*((Y1303+Y1312)/(X1303+X1312))^$F1321</f>
        <v/>
      </c>
      <c r="Z1321" s="40">
        <f>Y1321*$G1321*(1+Z$7)^$D1321*(Z1303/Y1303)^$E1321*((Z1303+Z1312)/(Y1303+Y1312))^$F1321</f>
        <v/>
      </c>
      <c r="AA1321" s="40">
        <f>Z1321*$G1321*(1+AA$7)^$D1321*(AA1303/Z1303)^$E1321*((AA1303+AA1312)/(Z1303+Z1312))^$F1321</f>
        <v/>
      </c>
      <c r="AB1321" s="40">
        <f>AA1321*$G1321*(1+AB$7)^$D1321*(AB1303/AA1303)^$E1321*((AB1303+AB1312)/(AA1303+AA1312))^$F1321</f>
        <v/>
      </c>
      <c r="AC1321" s="40">
        <f>AB1321*$G1321*(1+AC$7)^$D1321*(AC1303/AB1303)^$E1321*((AC1303+AC1312)/(AB1303+AB1312))^$F1321</f>
        <v/>
      </c>
      <c r="AD1321" s="40">
        <f>AC1321*$G1321*(1+AD$7)^$D1321*(AD1303/AC1303)^$E1321*((AD1303+AD1312)/(AC1303+AC1312))^$F1321</f>
        <v/>
      </c>
      <c r="AF1321" s="11">
        <f>CodePrefix&amp;$A1321&amp;IF($C1321="","","."&amp;$C1321&amp;"."&amp;$B1321)&amp;INDEX(VarEnd,MATCH($A1321,VarKey,0))&amp;AF$5</f>
        <v/>
      </c>
      <c r="AG1321" s="39">
        <f>INDEX(Inputs!$X$5:$X$132,MATCH($B1321&amp;"|"&amp;$C1321,Inputs!$A$5:$A$132,0))</f>
        <v/>
      </c>
      <c r="AH1321" s="40">
        <f>AG1321*$G1321*(1+AH$7)^$D1321*(AH1303/AG1303)^$E1321*((AH1303+AH1312)/(AG1303+AG1312))^$F1321</f>
        <v/>
      </c>
      <c r="AI1321" s="40">
        <f>AH1321*$G1321*(1+AI$7)^$D1321*(AI1303/AH1303)^$E1321*((AI1303+AI1312)/(AH1303+AH1312))^$F1321</f>
        <v/>
      </c>
      <c r="AJ1321" s="40">
        <f>AI1321*$G1321*(1+AJ$7)^$D1321*(AJ1303/AI1303)^$E1321*((AJ1303+AJ1312)/(AI1303+AI1312))^$F1321</f>
        <v/>
      </c>
      <c r="AK1321" s="40">
        <f>AJ1321*$G1321*(1+AK$7)^$D1321*(AK1303/AJ1303)^$E1321*((AK1303+AK1312)/(AJ1303+AJ1312))^$F1321</f>
        <v/>
      </c>
      <c r="AL1321" s="40">
        <f>AK1321*$G1321*(1+AL$7)^$D1321*(AL1303/AK1303)^$E1321*((AL1303+AL1312)/(AK1303+AK1312))^$F1321</f>
        <v/>
      </c>
      <c r="AM1321" s="40">
        <f>AL1321*$G1321*(1+AM$7)^$D1321*(AM1303/AL1303)^$E1321*((AM1303+AM1312)/(AL1303+AL1312))^$F1321</f>
        <v/>
      </c>
      <c r="AN1321" s="40">
        <f>AM1321*$G1321*(1+AN$7)^$D1321*(AN1303/AM1303)^$E1321*((AN1303+AN1312)/(AM1303+AM1312))^$F1321</f>
        <v/>
      </c>
      <c r="AO1321" s="40">
        <f>AN1321*$G1321*(1+AO$7)^$D1321*(AO1303/AN1303)^$E1321*((AO1303+AO1312)/(AN1303+AN1312))^$F1321</f>
        <v/>
      </c>
      <c r="AP1321" s="40">
        <f>AO1321*$G1321*(1+AP$7)^$D1321*(AP1303/AO1303)^$E1321*((AP1303+AP1312)/(AO1303+AO1312))^$F1321</f>
        <v/>
      </c>
      <c r="AQ1321" s="40">
        <f>AP1321*$G1321*(1+AQ$7)^$D1321*(AQ1303/AP1303)^$E1321*((AQ1303+AQ1312)/(AP1303+AP1312))^$F1321</f>
        <v/>
      </c>
      <c r="AR1321" s="40">
        <f>AQ1321*$G1321*(1+AR$7)^$D1321*(AR1303/AQ1303)^$E1321*((AR1303+AR1312)/(AQ1303+AQ1312))^$F1321</f>
        <v/>
      </c>
      <c r="AS1321" s="40">
        <f>AR1321*$G1321*(1+AS$7)^$D1321*(AS1303/AR1303)^$E1321*((AS1303+AS1312)/(AR1303+AR1312))^$F1321</f>
        <v/>
      </c>
      <c r="AT1321" s="40">
        <f>AS1321*$G1321*(1+AT$7)^$D1321*(AT1303/AS1303)^$E1321*((AT1303+AT1312)/(AS1303+AS1312))^$F1321</f>
        <v/>
      </c>
      <c r="AU1321" s="40">
        <f>AT1321*$G1321*(1+AU$7)^$D1321*(AU1303/AT1303)^$E1321*((AU1303+AU1312)/(AT1303+AT1312))^$F1321</f>
        <v/>
      </c>
      <c r="AV1321" s="40">
        <f>AU1321*$G1321*(1+AV$7)^$D1321*(AV1303/AU1303)^$E1321*((AV1303+AV1312)/(AU1303+AU1312))^$F1321</f>
        <v/>
      </c>
      <c r="AW1321" s="40">
        <f>AV1321*$G1321*(1+AW$7)^$D1321*(AW1303/AV1303)^$E1321*((AW1303+AW1312)/(AV1303+AV1312))^$F1321</f>
        <v/>
      </c>
      <c r="AX1321" s="40">
        <f>AW1321*$G1321*(1+AX$7)^$D1321*(AX1303/AW1303)^$E1321*((AX1303+AX1312)/(AW1303+AW1312))^$F1321</f>
        <v/>
      </c>
      <c r="AY1321" s="40">
        <f>AX1321*$G1321*(1+AY$7)^$D1321*(AY1303/AX1303)^$E1321*((AY1303+AY1312)/(AX1303+AX1312))^$F1321</f>
        <v/>
      </c>
    </row>
    <row r="1322" hidden="1" outlineLevel="2">
      <c r="A1322" s="14" t="inlineStr">
        <is>
          <t>ener</t>
        </is>
      </c>
      <c r="B1322" s="14" t="inlineStr">
        <is>
          <t>bio</t>
        </is>
      </c>
      <c r="C1322" s="14" t="inlineStr">
        <is>
          <t>avi</t>
        </is>
      </c>
      <c r="D1322" s="32">
        <f>INDEX(Inputs!$O$5:$O$132,MATCH($B1322&amp;"|"&amp;$C1322,Inputs!$A$5:$A$132,0))</f>
        <v/>
      </c>
      <c r="E1322" s="32">
        <f>INDEX(Inputs!$P$5:$P$132,MATCH($B1322&amp;"|"&amp;$C1322,Inputs!$A$5:$A$132,0))</f>
        <v/>
      </c>
      <c r="F1322" s="32">
        <f>INDEX(Inputs!$T$5:$T$132,MATCH($B1322&amp;"|"&amp;$C1322,Inputs!$A$5:$A$132,0))</f>
        <v/>
      </c>
      <c r="G1322" s="32">
        <f>INDEX(Inputs!$S$5:$S$132,MATCH($B1322&amp;"|"&amp;$C1322,Inputs!$A$5:$A$132,0))</f>
        <v/>
      </c>
      <c r="H1322" s="14">
        <f>INDEX(VarLab,MATCH($A1322,VarKey,0))&amp;INDEX(MemLab,MATCH($C1322&amp;"|"&amp;$B1322,MemKey,0))</f>
        <v/>
      </c>
      <c r="I1322" s="14">
        <f>INDEX(VarUnit,MATCH($A1322,VarKey,0))</f>
        <v/>
      </c>
      <c r="J1322" s="14">
        <f>INDEX(VarSrc,MATCH($A1322,VarKey,0))</f>
        <v/>
      </c>
      <c r="K1322" s="11">
        <f>CodePrefix&amp;$A1322&amp;IF($C1322="","","."&amp;$C1322&amp;"."&amp;$B1322)&amp;INDEX(VarEnd,MATCH($A1322,VarKey,0))&amp;K$5</f>
        <v/>
      </c>
      <c r="L1322" s="39">
        <f>INDEX(Inputs!$X$5:$X$132,MATCH($B1322&amp;"|"&amp;$C1322,Inputs!$A$5:$A$132,0))</f>
        <v/>
      </c>
      <c r="M1322" s="40">
        <f>L1322*$G1322*(1+M$7)^$D1322*(M1304/L1304)^$E1322*((M1304+M1313)/(L1304+L1313))^$F1322</f>
        <v/>
      </c>
      <c r="N1322" s="40">
        <f>M1322*$G1322*(1+N$7)^$D1322*(N1304/M1304)^$E1322*((N1304+N1313)/(M1304+M1313))^$F1322</f>
        <v/>
      </c>
      <c r="O1322" s="40">
        <f>N1322*$G1322*(1+O$7)^$D1322*(O1304/N1304)^$E1322*((O1304+O1313)/(N1304+N1313))^$F1322</f>
        <v/>
      </c>
      <c r="P1322" s="40">
        <f>O1322*$G1322*(1+P$7)^$D1322*(P1304/O1304)^$E1322*((P1304+P1313)/(O1304+O1313))^$F1322</f>
        <v/>
      </c>
      <c r="Q1322" s="40">
        <f>P1322*$G1322*(1+Q$7)^$D1322*(Q1304/P1304)^$E1322*((Q1304+Q1313)/(P1304+P1313))^$F1322</f>
        <v/>
      </c>
      <c r="R1322" s="40">
        <f>Q1322*$G1322*(1+R$7)^$D1322*(R1304/Q1304)^$E1322*((R1304+R1313)/(Q1304+Q1313))^$F1322</f>
        <v/>
      </c>
      <c r="S1322" s="40">
        <f>R1322*$G1322*(1+S$7)^$D1322*(S1304/R1304)^$E1322*((S1304+S1313)/(R1304+R1313))^$F1322</f>
        <v/>
      </c>
      <c r="T1322" s="40">
        <f>S1322*$G1322*(1+T$7)^$D1322*(T1304/S1304)^$E1322*((T1304+T1313)/(S1304+S1313))^$F1322</f>
        <v/>
      </c>
      <c r="U1322" s="40">
        <f>T1322*$G1322*(1+U$7)^$D1322*(U1304/T1304)^$E1322*((U1304+U1313)/(T1304+T1313))^$F1322</f>
        <v/>
      </c>
      <c r="V1322" s="40">
        <f>U1322*$G1322*(1+V$7)^$D1322*(V1304/U1304)^$E1322*((V1304+V1313)/(U1304+U1313))^$F1322</f>
        <v/>
      </c>
      <c r="W1322" s="40">
        <f>V1322*$G1322*(1+W$7)^$D1322*(W1304/V1304)^$E1322*((W1304+W1313)/(V1304+V1313))^$F1322</f>
        <v/>
      </c>
      <c r="X1322" s="40">
        <f>W1322*$G1322*(1+X$7)^$D1322*(X1304/W1304)^$E1322*((X1304+X1313)/(W1304+W1313))^$F1322</f>
        <v/>
      </c>
      <c r="Y1322" s="40">
        <f>X1322*$G1322*(1+Y$7)^$D1322*(Y1304/X1304)^$E1322*((Y1304+Y1313)/(X1304+X1313))^$F1322</f>
        <v/>
      </c>
      <c r="Z1322" s="40">
        <f>Y1322*$G1322*(1+Z$7)^$D1322*(Z1304/Y1304)^$E1322*((Z1304+Z1313)/(Y1304+Y1313))^$F1322</f>
        <v/>
      </c>
      <c r="AA1322" s="40">
        <f>Z1322*$G1322*(1+AA$7)^$D1322*(AA1304/Z1304)^$E1322*((AA1304+AA1313)/(Z1304+Z1313))^$F1322</f>
        <v/>
      </c>
      <c r="AB1322" s="40">
        <f>AA1322*$G1322*(1+AB$7)^$D1322*(AB1304/AA1304)^$E1322*((AB1304+AB1313)/(AA1304+AA1313))^$F1322</f>
        <v/>
      </c>
      <c r="AC1322" s="40">
        <f>AB1322*$G1322*(1+AC$7)^$D1322*(AC1304/AB1304)^$E1322*((AC1304+AC1313)/(AB1304+AB1313))^$F1322</f>
        <v/>
      </c>
      <c r="AD1322" s="40">
        <f>AC1322*$G1322*(1+AD$7)^$D1322*(AD1304/AC1304)^$E1322*((AD1304+AD1313)/(AC1304+AC1313))^$F1322</f>
        <v/>
      </c>
      <c r="AF1322" s="11">
        <f>CodePrefix&amp;$A1322&amp;IF($C1322="","","."&amp;$C1322&amp;"."&amp;$B1322)&amp;INDEX(VarEnd,MATCH($A1322,VarKey,0))&amp;AF$5</f>
        <v/>
      </c>
      <c r="AG1322" s="39">
        <f>INDEX(Inputs!$X$5:$X$132,MATCH($B1322&amp;"|"&amp;$C1322,Inputs!$A$5:$A$132,0))</f>
        <v/>
      </c>
      <c r="AH1322" s="40">
        <f>AG1322*$G1322*(1+AH$7)^$D1322*(AH1304/AG1304)^$E1322*((AH1304+AH1313)/(AG1304+AG1313))^$F1322</f>
        <v/>
      </c>
      <c r="AI1322" s="40">
        <f>AH1322*$G1322*(1+AI$7)^$D1322*(AI1304/AH1304)^$E1322*((AI1304+AI1313)/(AH1304+AH1313))^$F1322</f>
        <v/>
      </c>
      <c r="AJ1322" s="40">
        <f>AI1322*$G1322*(1+AJ$7)^$D1322*(AJ1304/AI1304)^$E1322*((AJ1304+AJ1313)/(AI1304+AI1313))^$F1322</f>
        <v/>
      </c>
      <c r="AK1322" s="40">
        <f>AJ1322*$G1322*(1+AK$7)^$D1322*(AK1304/AJ1304)^$E1322*((AK1304+AK1313)/(AJ1304+AJ1313))^$F1322</f>
        <v/>
      </c>
      <c r="AL1322" s="40">
        <f>AK1322*$G1322*(1+AL$7)^$D1322*(AL1304/AK1304)^$E1322*((AL1304+AL1313)/(AK1304+AK1313))^$F1322</f>
        <v/>
      </c>
      <c r="AM1322" s="40">
        <f>AL1322*$G1322*(1+AM$7)^$D1322*(AM1304/AL1304)^$E1322*((AM1304+AM1313)/(AL1304+AL1313))^$F1322</f>
        <v/>
      </c>
      <c r="AN1322" s="40">
        <f>AM1322*$G1322*(1+AN$7)^$D1322*(AN1304/AM1304)^$E1322*((AN1304+AN1313)/(AM1304+AM1313))^$F1322</f>
        <v/>
      </c>
      <c r="AO1322" s="40">
        <f>AN1322*$G1322*(1+AO$7)^$D1322*(AO1304/AN1304)^$E1322*((AO1304+AO1313)/(AN1304+AN1313))^$F1322</f>
        <v/>
      </c>
      <c r="AP1322" s="40">
        <f>AO1322*$G1322*(1+AP$7)^$D1322*(AP1304/AO1304)^$E1322*((AP1304+AP1313)/(AO1304+AO1313))^$F1322</f>
        <v/>
      </c>
      <c r="AQ1322" s="40">
        <f>AP1322*$G1322*(1+AQ$7)^$D1322*(AQ1304/AP1304)^$E1322*((AQ1304+AQ1313)/(AP1304+AP1313))^$F1322</f>
        <v/>
      </c>
      <c r="AR1322" s="40">
        <f>AQ1322*$G1322*(1+AR$7)^$D1322*(AR1304/AQ1304)^$E1322*((AR1304+AR1313)/(AQ1304+AQ1313))^$F1322</f>
        <v/>
      </c>
      <c r="AS1322" s="40">
        <f>AR1322*$G1322*(1+AS$7)^$D1322*(AS1304/AR1304)^$E1322*((AS1304+AS1313)/(AR1304+AR1313))^$F1322</f>
        <v/>
      </c>
      <c r="AT1322" s="40">
        <f>AS1322*$G1322*(1+AT$7)^$D1322*(AT1304/AS1304)^$E1322*((AT1304+AT1313)/(AS1304+AS1313))^$F1322</f>
        <v/>
      </c>
      <c r="AU1322" s="40">
        <f>AT1322*$G1322*(1+AU$7)^$D1322*(AU1304/AT1304)^$E1322*((AU1304+AU1313)/(AT1304+AT1313))^$F1322</f>
        <v/>
      </c>
      <c r="AV1322" s="40">
        <f>AU1322*$G1322*(1+AV$7)^$D1322*(AV1304/AU1304)^$E1322*((AV1304+AV1313)/(AU1304+AU1313))^$F1322</f>
        <v/>
      </c>
      <c r="AW1322" s="40">
        <f>AV1322*$G1322*(1+AW$7)^$D1322*(AW1304/AV1304)^$E1322*((AW1304+AW1313)/(AV1304+AV1313))^$F1322</f>
        <v/>
      </c>
      <c r="AX1322" s="40">
        <f>AW1322*$G1322*(1+AX$7)^$D1322*(AX1304/AW1304)^$E1322*((AX1304+AX1313)/(AW1304+AW1313))^$F1322</f>
        <v/>
      </c>
      <c r="AY1322" s="40">
        <f>AX1322*$G1322*(1+AY$7)^$D1322*(AY1304/AX1304)^$E1322*((AY1304+AY1313)/(AX1304+AX1313))^$F1322</f>
        <v/>
      </c>
    </row>
    <row r="1323" hidden="1" outlineLevel="2"/>
    <row r="1324" hidden="1" outlineLevel="2">
      <c r="A1324" s="14" t="inlineStr">
        <is>
          <t>co2</t>
        </is>
      </c>
      <c r="B1324" s="14" t="inlineStr">
        <is>
          <t>coa</t>
        </is>
      </c>
      <c r="C1324" s="14" t="inlineStr">
        <is>
          <t>avi</t>
        </is>
      </c>
      <c r="D1324" s="32">
        <f>INDEX(Inputs!$W$5:$W$132,MATCH($B1324&amp;"|"&amp;$C1324,Inputs!$A$5:$A$132,0))</f>
        <v/>
      </c>
      <c r="E1324" s="36" t="n"/>
      <c r="F1324" s="36" t="n"/>
      <c r="G1324" s="36" t="n"/>
      <c r="H1324" s="14">
        <f>INDEX(VarLab,MATCH($A1324,VarKey,0))&amp;INDEX(MemLab,MATCH($C1324&amp;"|"&amp;$B1324,MemKey,0))</f>
        <v/>
      </c>
      <c r="I1324" s="14">
        <f>INDEX(VarUnit,MATCH($A1324,VarKey,0))</f>
        <v/>
      </c>
      <c r="J1324" s="14">
        <f>INDEX(VarSrc,MATCH($A1324,VarKey,0))</f>
        <v/>
      </c>
      <c r="K1324" s="11">
        <f>CodePrefix&amp;$A1324&amp;IF($C1324="","","."&amp;$C1324&amp;"."&amp;$B1324)&amp;INDEX(VarEnd,MATCH($A1324,VarKey,0))&amp;K$5</f>
        <v/>
      </c>
      <c r="L1324" s="15">
        <f>L1315*Settings!$C$13*$D1324</f>
        <v/>
      </c>
      <c r="M1324" s="16">
        <f>M1315*Settings!$C$13*$D1324</f>
        <v/>
      </c>
      <c r="N1324" s="16">
        <f>N1315*Settings!$C$13*$D1324</f>
        <v/>
      </c>
      <c r="O1324" s="16">
        <f>O1315*Settings!$C$13*$D1324</f>
        <v/>
      </c>
      <c r="P1324" s="16">
        <f>P1315*Settings!$C$13*$D1324</f>
        <v/>
      </c>
      <c r="Q1324" s="16">
        <f>Q1315*Settings!$C$13*$D1324</f>
        <v/>
      </c>
      <c r="R1324" s="16">
        <f>R1315*Settings!$C$13*$D1324</f>
        <v/>
      </c>
      <c r="S1324" s="16">
        <f>S1315*Settings!$C$13*$D1324</f>
        <v/>
      </c>
      <c r="T1324" s="16">
        <f>T1315*Settings!$C$13*$D1324</f>
        <v/>
      </c>
      <c r="U1324" s="16">
        <f>U1315*Settings!$C$13*$D1324</f>
        <v/>
      </c>
      <c r="V1324" s="16">
        <f>V1315*Settings!$C$13*$D1324</f>
        <v/>
      </c>
      <c r="W1324" s="16">
        <f>W1315*Settings!$C$13*$D1324</f>
        <v/>
      </c>
      <c r="X1324" s="16">
        <f>X1315*Settings!$C$13*$D1324</f>
        <v/>
      </c>
      <c r="Y1324" s="16">
        <f>Y1315*Settings!$C$13*$D1324</f>
        <v/>
      </c>
      <c r="Z1324" s="16">
        <f>Z1315*Settings!$C$13*$D1324</f>
        <v/>
      </c>
      <c r="AA1324" s="16">
        <f>AA1315*Settings!$C$13*$D1324</f>
        <v/>
      </c>
      <c r="AB1324" s="16">
        <f>AB1315*Settings!$C$13*$D1324</f>
        <v/>
      </c>
      <c r="AC1324" s="16">
        <f>AC1315*Settings!$C$13*$D1324</f>
        <v/>
      </c>
      <c r="AD1324" s="16">
        <f>AD1315*Settings!$C$13*$D1324</f>
        <v/>
      </c>
      <c r="AF1324" s="11">
        <f>CodePrefix&amp;$A1324&amp;IF($C1324="","","."&amp;$C1324&amp;"."&amp;$B1324)&amp;INDEX(VarEnd,MATCH($A1324,VarKey,0))&amp;AF$5</f>
        <v/>
      </c>
      <c r="AG1324" s="15">
        <f>AG1315*Settings!$C$13*$D1324</f>
        <v/>
      </c>
      <c r="AH1324" s="16">
        <f>AH1315*Settings!$C$13*$D1324</f>
        <v/>
      </c>
      <c r="AI1324" s="16">
        <f>AI1315*Settings!$C$13*$D1324</f>
        <v/>
      </c>
      <c r="AJ1324" s="16">
        <f>AJ1315*Settings!$C$13*$D1324</f>
        <v/>
      </c>
      <c r="AK1324" s="16">
        <f>AK1315*Settings!$C$13*$D1324</f>
        <v/>
      </c>
      <c r="AL1324" s="16">
        <f>AL1315*Settings!$C$13*$D1324</f>
        <v/>
      </c>
      <c r="AM1324" s="16">
        <f>AM1315*Settings!$C$13*$D1324</f>
        <v/>
      </c>
      <c r="AN1324" s="16">
        <f>AN1315*Settings!$C$13*$D1324</f>
        <v/>
      </c>
      <c r="AO1324" s="16">
        <f>AO1315*Settings!$C$13*$D1324</f>
        <v/>
      </c>
      <c r="AP1324" s="16">
        <f>AP1315*Settings!$C$13*$D1324</f>
        <v/>
      </c>
      <c r="AQ1324" s="16">
        <f>AQ1315*Settings!$C$13*$D1324</f>
        <v/>
      </c>
      <c r="AR1324" s="16">
        <f>AR1315*Settings!$C$13*$D1324</f>
        <v/>
      </c>
      <c r="AS1324" s="16">
        <f>AS1315*Settings!$C$13*$D1324</f>
        <v/>
      </c>
      <c r="AT1324" s="16">
        <f>AT1315*Settings!$C$13*$D1324</f>
        <v/>
      </c>
      <c r="AU1324" s="16">
        <f>AU1315*Settings!$C$13*$D1324</f>
        <v/>
      </c>
      <c r="AV1324" s="16">
        <f>AV1315*Settings!$C$13*$D1324</f>
        <v/>
      </c>
      <c r="AW1324" s="16">
        <f>AW1315*Settings!$C$13*$D1324</f>
        <v/>
      </c>
      <c r="AX1324" s="16">
        <f>AX1315*Settings!$C$13*$D1324</f>
        <v/>
      </c>
      <c r="AY1324" s="16">
        <f>AY1315*Settings!$C$13*$D1324</f>
        <v/>
      </c>
    </row>
    <row r="1325" hidden="1" outlineLevel="2">
      <c r="A1325" s="14" t="inlineStr">
        <is>
          <t>co2</t>
        </is>
      </c>
      <c r="B1325" s="14" t="inlineStr">
        <is>
          <t>nga</t>
        </is>
      </c>
      <c r="C1325" s="14" t="inlineStr">
        <is>
          <t>avi</t>
        </is>
      </c>
      <c r="D1325" s="32">
        <f>INDEX(Inputs!$W$5:$W$132,MATCH($B1325&amp;"|"&amp;$C1325,Inputs!$A$5:$A$132,0))</f>
        <v/>
      </c>
      <c r="E1325" s="36" t="n"/>
      <c r="F1325" s="36" t="n"/>
      <c r="G1325" s="36" t="n"/>
      <c r="H1325" s="14">
        <f>INDEX(VarLab,MATCH($A1325,VarKey,0))&amp;INDEX(MemLab,MATCH($C1325&amp;"|"&amp;$B1325,MemKey,0))</f>
        <v/>
      </c>
      <c r="I1325" s="14">
        <f>INDEX(VarUnit,MATCH($A1325,VarKey,0))</f>
        <v/>
      </c>
      <c r="J1325" s="14">
        <f>INDEX(VarSrc,MATCH($A1325,VarKey,0))</f>
        <v/>
      </c>
      <c r="K1325" s="11">
        <f>CodePrefix&amp;$A1325&amp;IF($C1325="","","."&amp;$C1325&amp;"."&amp;$B1325)&amp;INDEX(VarEnd,MATCH($A1325,VarKey,0))&amp;K$5</f>
        <v/>
      </c>
      <c r="L1325" s="15">
        <f>L1316*Settings!$C$13*$D1325</f>
        <v/>
      </c>
      <c r="M1325" s="16">
        <f>M1316*Settings!$C$13*$D1325</f>
        <v/>
      </c>
      <c r="N1325" s="16">
        <f>N1316*Settings!$C$13*$D1325</f>
        <v/>
      </c>
      <c r="O1325" s="16">
        <f>O1316*Settings!$C$13*$D1325</f>
        <v/>
      </c>
      <c r="P1325" s="16">
        <f>P1316*Settings!$C$13*$D1325</f>
        <v/>
      </c>
      <c r="Q1325" s="16">
        <f>Q1316*Settings!$C$13*$D1325</f>
        <v/>
      </c>
      <c r="R1325" s="16">
        <f>R1316*Settings!$C$13*$D1325</f>
        <v/>
      </c>
      <c r="S1325" s="16">
        <f>S1316*Settings!$C$13*$D1325</f>
        <v/>
      </c>
      <c r="T1325" s="16">
        <f>T1316*Settings!$C$13*$D1325</f>
        <v/>
      </c>
      <c r="U1325" s="16">
        <f>U1316*Settings!$C$13*$D1325</f>
        <v/>
      </c>
      <c r="V1325" s="16">
        <f>V1316*Settings!$C$13*$D1325</f>
        <v/>
      </c>
      <c r="W1325" s="16">
        <f>W1316*Settings!$C$13*$D1325</f>
        <v/>
      </c>
      <c r="X1325" s="16">
        <f>X1316*Settings!$C$13*$D1325</f>
        <v/>
      </c>
      <c r="Y1325" s="16">
        <f>Y1316*Settings!$C$13*$D1325</f>
        <v/>
      </c>
      <c r="Z1325" s="16">
        <f>Z1316*Settings!$C$13*$D1325</f>
        <v/>
      </c>
      <c r="AA1325" s="16">
        <f>AA1316*Settings!$C$13*$D1325</f>
        <v/>
      </c>
      <c r="AB1325" s="16">
        <f>AB1316*Settings!$C$13*$D1325</f>
        <v/>
      </c>
      <c r="AC1325" s="16">
        <f>AC1316*Settings!$C$13*$D1325</f>
        <v/>
      </c>
      <c r="AD1325" s="16">
        <f>AD1316*Settings!$C$13*$D1325</f>
        <v/>
      </c>
      <c r="AF1325" s="11">
        <f>CodePrefix&amp;$A1325&amp;IF($C1325="","","."&amp;$C1325&amp;"."&amp;$B1325)&amp;INDEX(VarEnd,MATCH($A1325,VarKey,0))&amp;AF$5</f>
        <v/>
      </c>
      <c r="AG1325" s="15">
        <f>AG1316*Settings!$C$13*$D1325</f>
        <v/>
      </c>
      <c r="AH1325" s="16">
        <f>AH1316*Settings!$C$13*$D1325</f>
        <v/>
      </c>
      <c r="AI1325" s="16">
        <f>AI1316*Settings!$C$13*$D1325</f>
        <v/>
      </c>
      <c r="AJ1325" s="16">
        <f>AJ1316*Settings!$C$13*$D1325</f>
        <v/>
      </c>
      <c r="AK1325" s="16">
        <f>AK1316*Settings!$C$13*$D1325</f>
        <v/>
      </c>
      <c r="AL1325" s="16">
        <f>AL1316*Settings!$C$13*$D1325</f>
        <v/>
      </c>
      <c r="AM1325" s="16">
        <f>AM1316*Settings!$C$13*$D1325</f>
        <v/>
      </c>
      <c r="AN1325" s="16">
        <f>AN1316*Settings!$C$13*$D1325</f>
        <v/>
      </c>
      <c r="AO1325" s="16">
        <f>AO1316*Settings!$C$13*$D1325</f>
        <v/>
      </c>
      <c r="AP1325" s="16">
        <f>AP1316*Settings!$C$13*$D1325</f>
        <v/>
      </c>
      <c r="AQ1325" s="16">
        <f>AQ1316*Settings!$C$13*$D1325</f>
        <v/>
      </c>
      <c r="AR1325" s="16">
        <f>AR1316*Settings!$C$13*$D1325</f>
        <v/>
      </c>
      <c r="AS1325" s="16">
        <f>AS1316*Settings!$C$13*$D1325</f>
        <v/>
      </c>
      <c r="AT1325" s="16">
        <f>AT1316*Settings!$C$13*$D1325</f>
        <v/>
      </c>
      <c r="AU1325" s="16">
        <f>AU1316*Settings!$C$13*$D1325</f>
        <v/>
      </c>
      <c r="AV1325" s="16">
        <f>AV1316*Settings!$C$13*$D1325</f>
        <v/>
      </c>
      <c r="AW1325" s="16">
        <f>AW1316*Settings!$C$13*$D1325</f>
        <v/>
      </c>
      <c r="AX1325" s="16">
        <f>AX1316*Settings!$C$13*$D1325</f>
        <v/>
      </c>
      <c r="AY1325" s="16">
        <f>AY1316*Settings!$C$13*$D1325</f>
        <v/>
      </c>
    </row>
    <row r="1326" hidden="1" outlineLevel="2">
      <c r="A1326" s="14" t="inlineStr">
        <is>
          <t>co2</t>
        </is>
      </c>
      <c r="B1326" s="14" t="inlineStr">
        <is>
          <t>gso</t>
        </is>
      </c>
      <c r="C1326" s="14" t="inlineStr">
        <is>
          <t>avi</t>
        </is>
      </c>
      <c r="D1326" s="32">
        <f>INDEX(Inputs!$W$5:$W$132,MATCH($B1326&amp;"|"&amp;$C1326,Inputs!$A$5:$A$132,0))</f>
        <v/>
      </c>
      <c r="E1326" s="36" t="n"/>
      <c r="F1326" s="36" t="n"/>
      <c r="G1326" s="36" t="n"/>
      <c r="H1326" s="14">
        <f>INDEX(VarLab,MATCH($A1326,VarKey,0))&amp;INDEX(MemLab,MATCH($C1326&amp;"|"&amp;$B1326,MemKey,0))</f>
        <v/>
      </c>
      <c r="I1326" s="14">
        <f>INDEX(VarUnit,MATCH($A1326,VarKey,0))</f>
        <v/>
      </c>
      <c r="J1326" s="14">
        <f>INDEX(VarSrc,MATCH($A1326,VarKey,0))</f>
        <v/>
      </c>
      <c r="K1326" s="11">
        <f>CodePrefix&amp;$A1326&amp;IF($C1326="","","."&amp;$C1326&amp;"."&amp;$B1326)&amp;INDEX(VarEnd,MATCH($A1326,VarKey,0))&amp;K$5</f>
        <v/>
      </c>
      <c r="L1326" s="15">
        <f>L1317*Settings!$C$13*$D1326</f>
        <v/>
      </c>
      <c r="M1326" s="16">
        <f>M1317*Settings!$C$13*$D1326</f>
        <v/>
      </c>
      <c r="N1326" s="16">
        <f>N1317*Settings!$C$13*$D1326</f>
        <v/>
      </c>
      <c r="O1326" s="16">
        <f>O1317*Settings!$C$13*$D1326</f>
        <v/>
      </c>
      <c r="P1326" s="16">
        <f>P1317*Settings!$C$13*$D1326</f>
        <v/>
      </c>
      <c r="Q1326" s="16">
        <f>Q1317*Settings!$C$13*$D1326</f>
        <v/>
      </c>
      <c r="R1326" s="16">
        <f>R1317*Settings!$C$13*$D1326</f>
        <v/>
      </c>
      <c r="S1326" s="16">
        <f>S1317*Settings!$C$13*$D1326</f>
        <v/>
      </c>
      <c r="T1326" s="16">
        <f>T1317*Settings!$C$13*$D1326</f>
        <v/>
      </c>
      <c r="U1326" s="16">
        <f>U1317*Settings!$C$13*$D1326</f>
        <v/>
      </c>
      <c r="V1326" s="16">
        <f>V1317*Settings!$C$13*$D1326</f>
        <v/>
      </c>
      <c r="W1326" s="16">
        <f>W1317*Settings!$C$13*$D1326</f>
        <v/>
      </c>
      <c r="X1326" s="16">
        <f>X1317*Settings!$C$13*$D1326</f>
        <v/>
      </c>
      <c r="Y1326" s="16">
        <f>Y1317*Settings!$C$13*$D1326</f>
        <v/>
      </c>
      <c r="Z1326" s="16">
        <f>Z1317*Settings!$C$13*$D1326</f>
        <v/>
      </c>
      <c r="AA1326" s="16">
        <f>AA1317*Settings!$C$13*$D1326</f>
        <v/>
      </c>
      <c r="AB1326" s="16">
        <f>AB1317*Settings!$C$13*$D1326</f>
        <v/>
      </c>
      <c r="AC1326" s="16">
        <f>AC1317*Settings!$C$13*$D1326</f>
        <v/>
      </c>
      <c r="AD1326" s="16">
        <f>AD1317*Settings!$C$13*$D1326</f>
        <v/>
      </c>
      <c r="AF1326" s="11">
        <f>CodePrefix&amp;$A1326&amp;IF($C1326="","","."&amp;$C1326&amp;"."&amp;$B1326)&amp;INDEX(VarEnd,MATCH($A1326,VarKey,0))&amp;AF$5</f>
        <v/>
      </c>
      <c r="AG1326" s="15">
        <f>AG1317*Settings!$C$13*$D1326</f>
        <v/>
      </c>
      <c r="AH1326" s="16">
        <f>AH1317*Settings!$C$13*$D1326</f>
        <v/>
      </c>
      <c r="AI1326" s="16">
        <f>AI1317*Settings!$C$13*$D1326</f>
        <v/>
      </c>
      <c r="AJ1326" s="16">
        <f>AJ1317*Settings!$C$13*$D1326</f>
        <v/>
      </c>
      <c r="AK1326" s="16">
        <f>AK1317*Settings!$C$13*$D1326</f>
        <v/>
      </c>
      <c r="AL1326" s="16">
        <f>AL1317*Settings!$C$13*$D1326</f>
        <v/>
      </c>
      <c r="AM1326" s="16">
        <f>AM1317*Settings!$C$13*$D1326</f>
        <v/>
      </c>
      <c r="AN1326" s="16">
        <f>AN1317*Settings!$C$13*$D1326</f>
        <v/>
      </c>
      <c r="AO1326" s="16">
        <f>AO1317*Settings!$C$13*$D1326</f>
        <v/>
      </c>
      <c r="AP1326" s="16">
        <f>AP1317*Settings!$C$13*$D1326</f>
        <v/>
      </c>
      <c r="AQ1326" s="16">
        <f>AQ1317*Settings!$C$13*$D1326</f>
        <v/>
      </c>
      <c r="AR1326" s="16">
        <f>AR1317*Settings!$C$13*$D1326</f>
        <v/>
      </c>
      <c r="AS1326" s="16">
        <f>AS1317*Settings!$C$13*$D1326</f>
        <v/>
      </c>
      <c r="AT1326" s="16">
        <f>AT1317*Settings!$C$13*$D1326</f>
        <v/>
      </c>
      <c r="AU1326" s="16">
        <f>AU1317*Settings!$C$13*$D1326</f>
        <v/>
      </c>
      <c r="AV1326" s="16">
        <f>AV1317*Settings!$C$13*$D1326</f>
        <v/>
      </c>
      <c r="AW1326" s="16">
        <f>AW1317*Settings!$C$13*$D1326</f>
        <v/>
      </c>
      <c r="AX1326" s="16">
        <f>AX1317*Settings!$C$13*$D1326</f>
        <v/>
      </c>
      <c r="AY1326" s="16">
        <f>AY1317*Settings!$C$13*$D1326</f>
        <v/>
      </c>
    </row>
    <row r="1327" hidden="1" outlineLevel="2">
      <c r="A1327" s="14" t="inlineStr">
        <is>
          <t>co2</t>
        </is>
      </c>
      <c r="B1327" s="14" t="inlineStr">
        <is>
          <t>die</t>
        </is>
      </c>
      <c r="C1327" s="14" t="inlineStr">
        <is>
          <t>avi</t>
        </is>
      </c>
      <c r="D1327" s="32">
        <f>INDEX(Inputs!$W$5:$W$132,MATCH($B1327&amp;"|"&amp;$C1327,Inputs!$A$5:$A$132,0))</f>
        <v/>
      </c>
      <c r="E1327" s="36" t="n"/>
      <c r="F1327" s="36" t="n"/>
      <c r="G1327" s="36" t="n"/>
      <c r="H1327" s="14">
        <f>INDEX(VarLab,MATCH($A1327,VarKey,0))&amp;INDEX(MemLab,MATCH($C1327&amp;"|"&amp;$B1327,MemKey,0))</f>
        <v/>
      </c>
      <c r="I1327" s="14">
        <f>INDEX(VarUnit,MATCH($A1327,VarKey,0))</f>
        <v/>
      </c>
      <c r="J1327" s="14">
        <f>INDEX(VarSrc,MATCH($A1327,VarKey,0))</f>
        <v/>
      </c>
      <c r="K1327" s="11">
        <f>CodePrefix&amp;$A1327&amp;IF($C1327="","","."&amp;$C1327&amp;"."&amp;$B1327)&amp;INDEX(VarEnd,MATCH($A1327,VarKey,0))&amp;K$5</f>
        <v/>
      </c>
      <c r="L1327" s="15">
        <f>L1318*Settings!$C$13*$D1327</f>
        <v/>
      </c>
      <c r="M1327" s="16">
        <f>M1318*Settings!$C$13*$D1327</f>
        <v/>
      </c>
      <c r="N1327" s="16">
        <f>N1318*Settings!$C$13*$D1327</f>
        <v/>
      </c>
      <c r="O1327" s="16">
        <f>O1318*Settings!$C$13*$D1327</f>
        <v/>
      </c>
      <c r="P1327" s="16">
        <f>P1318*Settings!$C$13*$D1327</f>
        <v/>
      </c>
      <c r="Q1327" s="16">
        <f>Q1318*Settings!$C$13*$D1327</f>
        <v/>
      </c>
      <c r="R1327" s="16">
        <f>R1318*Settings!$C$13*$D1327</f>
        <v/>
      </c>
      <c r="S1327" s="16">
        <f>S1318*Settings!$C$13*$D1327</f>
        <v/>
      </c>
      <c r="T1327" s="16">
        <f>T1318*Settings!$C$13*$D1327</f>
        <v/>
      </c>
      <c r="U1327" s="16">
        <f>U1318*Settings!$C$13*$D1327</f>
        <v/>
      </c>
      <c r="V1327" s="16">
        <f>V1318*Settings!$C$13*$D1327</f>
        <v/>
      </c>
      <c r="W1327" s="16">
        <f>W1318*Settings!$C$13*$D1327</f>
        <v/>
      </c>
      <c r="X1327" s="16">
        <f>X1318*Settings!$C$13*$D1327</f>
        <v/>
      </c>
      <c r="Y1327" s="16">
        <f>Y1318*Settings!$C$13*$D1327</f>
        <v/>
      </c>
      <c r="Z1327" s="16">
        <f>Z1318*Settings!$C$13*$D1327</f>
        <v/>
      </c>
      <c r="AA1327" s="16">
        <f>AA1318*Settings!$C$13*$D1327</f>
        <v/>
      </c>
      <c r="AB1327" s="16">
        <f>AB1318*Settings!$C$13*$D1327</f>
        <v/>
      </c>
      <c r="AC1327" s="16">
        <f>AC1318*Settings!$C$13*$D1327</f>
        <v/>
      </c>
      <c r="AD1327" s="16">
        <f>AD1318*Settings!$C$13*$D1327</f>
        <v/>
      </c>
      <c r="AF1327" s="11">
        <f>CodePrefix&amp;$A1327&amp;IF($C1327="","","."&amp;$C1327&amp;"."&amp;$B1327)&amp;INDEX(VarEnd,MATCH($A1327,VarKey,0))&amp;AF$5</f>
        <v/>
      </c>
      <c r="AG1327" s="15">
        <f>AG1318*Settings!$C$13*$D1327</f>
        <v/>
      </c>
      <c r="AH1327" s="16">
        <f>AH1318*Settings!$C$13*$D1327</f>
        <v/>
      </c>
      <c r="AI1327" s="16">
        <f>AI1318*Settings!$C$13*$D1327</f>
        <v/>
      </c>
      <c r="AJ1327" s="16">
        <f>AJ1318*Settings!$C$13*$D1327</f>
        <v/>
      </c>
      <c r="AK1327" s="16">
        <f>AK1318*Settings!$C$13*$D1327</f>
        <v/>
      </c>
      <c r="AL1327" s="16">
        <f>AL1318*Settings!$C$13*$D1327</f>
        <v/>
      </c>
      <c r="AM1327" s="16">
        <f>AM1318*Settings!$C$13*$D1327</f>
        <v/>
      </c>
      <c r="AN1327" s="16">
        <f>AN1318*Settings!$C$13*$D1327</f>
        <v/>
      </c>
      <c r="AO1327" s="16">
        <f>AO1318*Settings!$C$13*$D1327</f>
        <v/>
      </c>
      <c r="AP1327" s="16">
        <f>AP1318*Settings!$C$13*$D1327</f>
        <v/>
      </c>
      <c r="AQ1327" s="16">
        <f>AQ1318*Settings!$C$13*$D1327</f>
        <v/>
      </c>
      <c r="AR1327" s="16">
        <f>AR1318*Settings!$C$13*$D1327</f>
        <v/>
      </c>
      <c r="AS1327" s="16">
        <f>AS1318*Settings!$C$13*$D1327</f>
        <v/>
      </c>
      <c r="AT1327" s="16">
        <f>AT1318*Settings!$C$13*$D1327</f>
        <v/>
      </c>
      <c r="AU1327" s="16">
        <f>AU1318*Settings!$C$13*$D1327</f>
        <v/>
      </c>
      <c r="AV1327" s="16">
        <f>AV1318*Settings!$C$13*$D1327</f>
        <v/>
      </c>
      <c r="AW1327" s="16">
        <f>AW1318*Settings!$C$13*$D1327</f>
        <v/>
      </c>
      <c r="AX1327" s="16">
        <f>AX1318*Settings!$C$13*$D1327</f>
        <v/>
      </c>
      <c r="AY1327" s="16">
        <f>AY1318*Settings!$C$13*$D1327</f>
        <v/>
      </c>
    </row>
    <row r="1328" hidden="1" outlineLevel="2">
      <c r="A1328" s="14" t="inlineStr">
        <is>
          <t>co2</t>
        </is>
      </c>
      <c r="B1328" s="14" t="inlineStr">
        <is>
          <t>lpg</t>
        </is>
      </c>
      <c r="C1328" s="14" t="inlineStr">
        <is>
          <t>avi</t>
        </is>
      </c>
      <c r="D1328" s="32">
        <f>INDEX(Inputs!$W$5:$W$132,MATCH($B1328&amp;"|"&amp;$C1328,Inputs!$A$5:$A$132,0))</f>
        <v/>
      </c>
      <c r="E1328" s="36" t="n"/>
      <c r="F1328" s="36" t="n"/>
      <c r="G1328" s="36" t="n"/>
      <c r="H1328" s="14">
        <f>INDEX(VarLab,MATCH($A1328,VarKey,0))&amp;INDEX(MemLab,MATCH($C1328&amp;"|"&amp;$B1328,MemKey,0))</f>
        <v/>
      </c>
      <c r="I1328" s="14">
        <f>INDEX(VarUnit,MATCH($A1328,VarKey,0))</f>
        <v/>
      </c>
      <c r="J1328" s="14">
        <f>INDEX(VarSrc,MATCH($A1328,VarKey,0))</f>
        <v/>
      </c>
      <c r="K1328" s="11">
        <f>CodePrefix&amp;$A1328&amp;IF($C1328="","","."&amp;$C1328&amp;"."&amp;$B1328)&amp;INDEX(VarEnd,MATCH($A1328,VarKey,0))&amp;K$5</f>
        <v/>
      </c>
      <c r="L1328" s="15">
        <f>L1319*Settings!$C$13*$D1328</f>
        <v/>
      </c>
      <c r="M1328" s="16">
        <f>M1319*Settings!$C$13*$D1328</f>
        <v/>
      </c>
      <c r="N1328" s="16">
        <f>N1319*Settings!$C$13*$D1328</f>
        <v/>
      </c>
      <c r="O1328" s="16">
        <f>O1319*Settings!$C$13*$D1328</f>
        <v/>
      </c>
      <c r="P1328" s="16">
        <f>P1319*Settings!$C$13*$D1328</f>
        <v/>
      </c>
      <c r="Q1328" s="16">
        <f>Q1319*Settings!$C$13*$D1328</f>
        <v/>
      </c>
      <c r="R1328" s="16">
        <f>R1319*Settings!$C$13*$D1328</f>
        <v/>
      </c>
      <c r="S1328" s="16">
        <f>S1319*Settings!$C$13*$D1328</f>
        <v/>
      </c>
      <c r="T1328" s="16">
        <f>T1319*Settings!$C$13*$D1328</f>
        <v/>
      </c>
      <c r="U1328" s="16">
        <f>U1319*Settings!$C$13*$D1328</f>
        <v/>
      </c>
      <c r="V1328" s="16">
        <f>V1319*Settings!$C$13*$D1328</f>
        <v/>
      </c>
      <c r="W1328" s="16">
        <f>W1319*Settings!$C$13*$D1328</f>
        <v/>
      </c>
      <c r="X1328" s="16">
        <f>X1319*Settings!$C$13*$D1328</f>
        <v/>
      </c>
      <c r="Y1328" s="16">
        <f>Y1319*Settings!$C$13*$D1328</f>
        <v/>
      </c>
      <c r="Z1328" s="16">
        <f>Z1319*Settings!$C$13*$D1328</f>
        <v/>
      </c>
      <c r="AA1328" s="16">
        <f>AA1319*Settings!$C$13*$D1328</f>
        <v/>
      </c>
      <c r="AB1328" s="16">
        <f>AB1319*Settings!$C$13*$D1328</f>
        <v/>
      </c>
      <c r="AC1328" s="16">
        <f>AC1319*Settings!$C$13*$D1328</f>
        <v/>
      </c>
      <c r="AD1328" s="16">
        <f>AD1319*Settings!$C$13*$D1328</f>
        <v/>
      </c>
      <c r="AF1328" s="11">
        <f>CodePrefix&amp;$A1328&amp;IF($C1328="","","."&amp;$C1328&amp;"."&amp;$B1328)&amp;INDEX(VarEnd,MATCH($A1328,VarKey,0))&amp;AF$5</f>
        <v/>
      </c>
      <c r="AG1328" s="15">
        <f>AG1319*Settings!$C$13*$D1328</f>
        <v/>
      </c>
      <c r="AH1328" s="16">
        <f>AH1319*Settings!$C$13*$D1328</f>
        <v/>
      </c>
      <c r="AI1328" s="16">
        <f>AI1319*Settings!$C$13*$D1328</f>
        <v/>
      </c>
      <c r="AJ1328" s="16">
        <f>AJ1319*Settings!$C$13*$D1328</f>
        <v/>
      </c>
      <c r="AK1328" s="16">
        <f>AK1319*Settings!$C$13*$D1328</f>
        <v/>
      </c>
      <c r="AL1328" s="16">
        <f>AL1319*Settings!$C$13*$D1328</f>
        <v/>
      </c>
      <c r="AM1328" s="16">
        <f>AM1319*Settings!$C$13*$D1328</f>
        <v/>
      </c>
      <c r="AN1328" s="16">
        <f>AN1319*Settings!$C$13*$D1328</f>
        <v/>
      </c>
      <c r="AO1328" s="16">
        <f>AO1319*Settings!$C$13*$D1328</f>
        <v/>
      </c>
      <c r="AP1328" s="16">
        <f>AP1319*Settings!$C$13*$D1328</f>
        <v/>
      </c>
      <c r="AQ1328" s="16">
        <f>AQ1319*Settings!$C$13*$D1328</f>
        <v/>
      </c>
      <c r="AR1328" s="16">
        <f>AR1319*Settings!$C$13*$D1328</f>
        <v/>
      </c>
      <c r="AS1328" s="16">
        <f>AS1319*Settings!$C$13*$D1328</f>
        <v/>
      </c>
      <c r="AT1328" s="16">
        <f>AT1319*Settings!$C$13*$D1328</f>
        <v/>
      </c>
      <c r="AU1328" s="16">
        <f>AU1319*Settings!$C$13*$D1328</f>
        <v/>
      </c>
      <c r="AV1328" s="16">
        <f>AV1319*Settings!$C$13*$D1328</f>
        <v/>
      </c>
      <c r="AW1328" s="16">
        <f>AW1319*Settings!$C$13*$D1328</f>
        <v/>
      </c>
      <c r="AX1328" s="16">
        <f>AX1319*Settings!$C$13*$D1328</f>
        <v/>
      </c>
      <c r="AY1328" s="16">
        <f>AY1319*Settings!$C$13*$D1328</f>
        <v/>
      </c>
    </row>
    <row r="1329" hidden="1" outlineLevel="2">
      <c r="A1329" s="14" t="inlineStr">
        <is>
          <t>co2</t>
        </is>
      </c>
      <c r="B1329" s="14" t="inlineStr">
        <is>
          <t>ker</t>
        </is>
      </c>
      <c r="C1329" s="14" t="inlineStr">
        <is>
          <t>avi</t>
        </is>
      </c>
      <c r="D1329" s="32">
        <f>INDEX(Inputs!$W$5:$W$132,MATCH($B1329&amp;"|"&amp;$C1329,Inputs!$A$5:$A$132,0))</f>
        <v/>
      </c>
      <c r="E1329" s="36" t="n"/>
      <c r="F1329" s="36" t="n"/>
      <c r="G1329" s="36" t="n"/>
      <c r="H1329" s="14">
        <f>INDEX(VarLab,MATCH($A1329,VarKey,0))&amp;INDEX(MemLab,MATCH($C1329&amp;"|"&amp;$B1329,MemKey,0))</f>
        <v/>
      </c>
      <c r="I1329" s="14">
        <f>INDEX(VarUnit,MATCH($A1329,VarKey,0))</f>
        <v/>
      </c>
      <c r="J1329" s="14">
        <f>INDEX(VarSrc,MATCH($A1329,VarKey,0))</f>
        <v/>
      </c>
      <c r="K1329" s="11">
        <f>CodePrefix&amp;$A1329&amp;IF($C1329="","","."&amp;$C1329&amp;"."&amp;$B1329)&amp;INDEX(VarEnd,MATCH($A1329,VarKey,0))&amp;K$5</f>
        <v/>
      </c>
      <c r="L1329" s="15">
        <f>L1320*Settings!$C$13*$D1329</f>
        <v/>
      </c>
      <c r="M1329" s="16">
        <f>M1320*Settings!$C$13*$D1329</f>
        <v/>
      </c>
      <c r="N1329" s="16">
        <f>N1320*Settings!$C$13*$D1329</f>
        <v/>
      </c>
      <c r="O1329" s="16">
        <f>O1320*Settings!$C$13*$D1329</f>
        <v/>
      </c>
      <c r="P1329" s="16">
        <f>P1320*Settings!$C$13*$D1329</f>
        <v/>
      </c>
      <c r="Q1329" s="16">
        <f>Q1320*Settings!$C$13*$D1329</f>
        <v/>
      </c>
      <c r="R1329" s="16">
        <f>R1320*Settings!$C$13*$D1329</f>
        <v/>
      </c>
      <c r="S1329" s="16">
        <f>S1320*Settings!$C$13*$D1329</f>
        <v/>
      </c>
      <c r="T1329" s="16">
        <f>T1320*Settings!$C$13*$D1329</f>
        <v/>
      </c>
      <c r="U1329" s="16">
        <f>U1320*Settings!$C$13*$D1329</f>
        <v/>
      </c>
      <c r="V1329" s="16">
        <f>V1320*Settings!$C$13*$D1329</f>
        <v/>
      </c>
      <c r="W1329" s="16">
        <f>W1320*Settings!$C$13*$D1329</f>
        <v/>
      </c>
      <c r="X1329" s="16">
        <f>X1320*Settings!$C$13*$D1329</f>
        <v/>
      </c>
      <c r="Y1329" s="16">
        <f>Y1320*Settings!$C$13*$D1329</f>
        <v/>
      </c>
      <c r="Z1329" s="16">
        <f>Z1320*Settings!$C$13*$D1329</f>
        <v/>
      </c>
      <c r="AA1329" s="16">
        <f>AA1320*Settings!$C$13*$D1329</f>
        <v/>
      </c>
      <c r="AB1329" s="16">
        <f>AB1320*Settings!$C$13*$D1329</f>
        <v/>
      </c>
      <c r="AC1329" s="16">
        <f>AC1320*Settings!$C$13*$D1329</f>
        <v/>
      </c>
      <c r="AD1329" s="16">
        <f>AD1320*Settings!$C$13*$D1329</f>
        <v/>
      </c>
      <c r="AF1329" s="11">
        <f>CodePrefix&amp;$A1329&amp;IF($C1329="","","."&amp;$C1329&amp;"."&amp;$B1329)&amp;INDEX(VarEnd,MATCH($A1329,VarKey,0))&amp;AF$5</f>
        <v/>
      </c>
      <c r="AG1329" s="15">
        <f>AG1320*Settings!$C$13*$D1329</f>
        <v/>
      </c>
      <c r="AH1329" s="16">
        <f>AH1320*Settings!$C$13*$D1329</f>
        <v/>
      </c>
      <c r="AI1329" s="16">
        <f>AI1320*Settings!$C$13*$D1329</f>
        <v/>
      </c>
      <c r="AJ1329" s="16">
        <f>AJ1320*Settings!$C$13*$D1329</f>
        <v/>
      </c>
      <c r="AK1329" s="16">
        <f>AK1320*Settings!$C$13*$D1329</f>
        <v/>
      </c>
      <c r="AL1329" s="16">
        <f>AL1320*Settings!$C$13*$D1329</f>
        <v/>
      </c>
      <c r="AM1329" s="16">
        <f>AM1320*Settings!$C$13*$D1329</f>
        <v/>
      </c>
      <c r="AN1329" s="16">
        <f>AN1320*Settings!$C$13*$D1329</f>
        <v/>
      </c>
      <c r="AO1329" s="16">
        <f>AO1320*Settings!$C$13*$D1329</f>
        <v/>
      </c>
      <c r="AP1329" s="16">
        <f>AP1320*Settings!$C$13*$D1329</f>
        <v/>
      </c>
      <c r="AQ1329" s="16">
        <f>AQ1320*Settings!$C$13*$D1329</f>
        <v/>
      </c>
      <c r="AR1329" s="16">
        <f>AR1320*Settings!$C$13*$D1329</f>
        <v/>
      </c>
      <c r="AS1329" s="16">
        <f>AS1320*Settings!$C$13*$D1329</f>
        <v/>
      </c>
      <c r="AT1329" s="16">
        <f>AT1320*Settings!$C$13*$D1329</f>
        <v/>
      </c>
      <c r="AU1329" s="16">
        <f>AU1320*Settings!$C$13*$D1329</f>
        <v/>
      </c>
      <c r="AV1329" s="16">
        <f>AV1320*Settings!$C$13*$D1329</f>
        <v/>
      </c>
      <c r="AW1329" s="16">
        <f>AW1320*Settings!$C$13*$D1329</f>
        <v/>
      </c>
      <c r="AX1329" s="16">
        <f>AX1320*Settings!$C$13*$D1329</f>
        <v/>
      </c>
      <c r="AY1329" s="16">
        <f>AY1320*Settings!$C$13*$D1329</f>
        <v/>
      </c>
    </row>
    <row r="1330" hidden="1" outlineLevel="2">
      <c r="A1330" s="14" t="inlineStr">
        <is>
          <t>co2</t>
        </is>
      </c>
      <c r="B1330" s="14" t="inlineStr">
        <is>
          <t>oop</t>
        </is>
      </c>
      <c r="C1330" s="14" t="inlineStr">
        <is>
          <t>avi</t>
        </is>
      </c>
      <c r="D1330" s="32">
        <f>INDEX(Inputs!$W$5:$W$132,MATCH($B1330&amp;"|"&amp;$C1330,Inputs!$A$5:$A$132,0))</f>
        <v/>
      </c>
      <c r="E1330" s="36" t="n"/>
      <c r="F1330" s="36" t="n"/>
      <c r="G1330" s="36" t="n"/>
      <c r="H1330" s="14">
        <f>INDEX(VarLab,MATCH($A1330,VarKey,0))&amp;INDEX(MemLab,MATCH($C1330&amp;"|"&amp;$B1330,MemKey,0))</f>
        <v/>
      </c>
      <c r="I1330" s="14">
        <f>INDEX(VarUnit,MATCH($A1330,VarKey,0))</f>
        <v/>
      </c>
      <c r="J1330" s="14">
        <f>INDEX(VarSrc,MATCH($A1330,VarKey,0))</f>
        <v/>
      </c>
      <c r="K1330" s="11">
        <f>CodePrefix&amp;$A1330&amp;IF($C1330="","","."&amp;$C1330&amp;"."&amp;$B1330)&amp;INDEX(VarEnd,MATCH($A1330,VarKey,0))&amp;K$5</f>
        <v/>
      </c>
      <c r="L1330" s="15">
        <f>L1321*Settings!$C$13*$D1330</f>
        <v/>
      </c>
      <c r="M1330" s="16">
        <f>M1321*Settings!$C$13*$D1330</f>
        <v/>
      </c>
      <c r="N1330" s="16">
        <f>N1321*Settings!$C$13*$D1330</f>
        <v/>
      </c>
      <c r="O1330" s="16">
        <f>O1321*Settings!$C$13*$D1330</f>
        <v/>
      </c>
      <c r="P1330" s="16">
        <f>P1321*Settings!$C$13*$D1330</f>
        <v/>
      </c>
      <c r="Q1330" s="16">
        <f>Q1321*Settings!$C$13*$D1330</f>
        <v/>
      </c>
      <c r="R1330" s="16">
        <f>R1321*Settings!$C$13*$D1330</f>
        <v/>
      </c>
      <c r="S1330" s="16">
        <f>S1321*Settings!$C$13*$D1330</f>
        <v/>
      </c>
      <c r="T1330" s="16">
        <f>T1321*Settings!$C$13*$D1330</f>
        <v/>
      </c>
      <c r="U1330" s="16">
        <f>U1321*Settings!$C$13*$D1330</f>
        <v/>
      </c>
      <c r="V1330" s="16">
        <f>V1321*Settings!$C$13*$D1330</f>
        <v/>
      </c>
      <c r="W1330" s="16">
        <f>W1321*Settings!$C$13*$D1330</f>
        <v/>
      </c>
      <c r="X1330" s="16">
        <f>X1321*Settings!$C$13*$D1330</f>
        <v/>
      </c>
      <c r="Y1330" s="16">
        <f>Y1321*Settings!$C$13*$D1330</f>
        <v/>
      </c>
      <c r="Z1330" s="16">
        <f>Z1321*Settings!$C$13*$D1330</f>
        <v/>
      </c>
      <c r="AA1330" s="16">
        <f>AA1321*Settings!$C$13*$D1330</f>
        <v/>
      </c>
      <c r="AB1330" s="16">
        <f>AB1321*Settings!$C$13*$D1330</f>
        <v/>
      </c>
      <c r="AC1330" s="16">
        <f>AC1321*Settings!$C$13*$D1330</f>
        <v/>
      </c>
      <c r="AD1330" s="16">
        <f>AD1321*Settings!$C$13*$D1330</f>
        <v/>
      </c>
      <c r="AF1330" s="11">
        <f>CodePrefix&amp;$A1330&amp;IF($C1330="","","."&amp;$C1330&amp;"."&amp;$B1330)&amp;INDEX(VarEnd,MATCH($A1330,VarKey,0))&amp;AF$5</f>
        <v/>
      </c>
      <c r="AG1330" s="15">
        <f>AG1321*Settings!$C$13*$D1330</f>
        <v/>
      </c>
      <c r="AH1330" s="16">
        <f>AH1321*Settings!$C$13*$D1330</f>
        <v/>
      </c>
      <c r="AI1330" s="16">
        <f>AI1321*Settings!$C$13*$D1330</f>
        <v/>
      </c>
      <c r="AJ1330" s="16">
        <f>AJ1321*Settings!$C$13*$D1330</f>
        <v/>
      </c>
      <c r="AK1330" s="16">
        <f>AK1321*Settings!$C$13*$D1330</f>
        <v/>
      </c>
      <c r="AL1330" s="16">
        <f>AL1321*Settings!$C$13*$D1330</f>
        <v/>
      </c>
      <c r="AM1330" s="16">
        <f>AM1321*Settings!$C$13*$D1330</f>
        <v/>
      </c>
      <c r="AN1330" s="16">
        <f>AN1321*Settings!$C$13*$D1330</f>
        <v/>
      </c>
      <c r="AO1330" s="16">
        <f>AO1321*Settings!$C$13*$D1330</f>
        <v/>
      </c>
      <c r="AP1330" s="16">
        <f>AP1321*Settings!$C$13*$D1330</f>
        <v/>
      </c>
      <c r="AQ1330" s="16">
        <f>AQ1321*Settings!$C$13*$D1330</f>
        <v/>
      </c>
      <c r="AR1330" s="16">
        <f>AR1321*Settings!$C$13*$D1330</f>
        <v/>
      </c>
      <c r="AS1330" s="16">
        <f>AS1321*Settings!$C$13*$D1330</f>
        <v/>
      </c>
      <c r="AT1330" s="16">
        <f>AT1321*Settings!$C$13*$D1330</f>
        <v/>
      </c>
      <c r="AU1330" s="16">
        <f>AU1321*Settings!$C$13*$D1330</f>
        <v/>
      </c>
      <c r="AV1330" s="16">
        <f>AV1321*Settings!$C$13*$D1330</f>
        <v/>
      </c>
      <c r="AW1330" s="16">
        <f>AW1321*Settings!$C$13*$D1330</f>
        <v/>
      </c>
      <c r="AX1330" s="16">
        <f>AX1321*Settings!$C$13*$D1330</f>
        <v/>
      </c>
      <c r="AY1330" s="16">
        <f>AY1321*Settings!$C$13*$D1330</f>
        <v/>
      </c>
    </row>
    <row r="1331" hidden="1" outlineLevel="2">
      <c r="A1331" s="14" t="inlineStr">
        <is>
          <t>co2</t>
        </is>
      </c>
      <c r="B1331" s="14" t="inlineStr">
        <is>
          <t>bio</t>
        </is>
      </c>
      <c r="C1331" s="14" t="inlineStr">
        <is>
          <t>avi</t>
        </is>
      </c>
      <c r="D1331" s="32">
        <f>INDEX(Inputs!$W$5:$W$132,MATCH($B1331&amp;"|"&amp;$C1331,Inputs!$A$5:$A$132,0))</f>
        <v/>
      </c>
      <c r="E1331" s="36" t="n"/>
      <c r="F1331" s="36" t="n"/>
      <c r="G1331" s="36" t="n"/>
      <c r="H1331" s="14">
        <f>INDEX(VarLab,MATCH($A1331,VarKey,0))&amp;INDEX(MemLab,MATCH($C1331&amp;"|"&amp;$B1331,MemKey,0))</f>
        <v/>
      </c>
      <c r="I1331" s="14">
        <f>INDEX(VarUnit,MATCH($A1331,VarKey,0))</f>
        <v/>
      </c>
      <c r="J1331" s="14">
        <f>INDEX(VarSrc,MATCH($A1331,VarKey,0))</f>
        <v/>
      </c>
      <c r="K1331" s="11">
        <f>CodePrefix&amp;$A1331&amp;IF($C1331="","","."&amp;$C1331&amp;"."&amp;$B1331)&amp;INDEX(VarEnd,MATCH($A1331,VarKey,0))&amp;K$5</f>
        <v/>
      </c>
      <c r="L1331" s="15">
        <f>L1322*Settings!$C$13*$D1331</f>
        <v/>
      </c>
      <c r="M1331" s="16">
        <f>M1322*Settings!$C$13*$D1331</f>
        <v/>
      </c>
      <c r="N1331" s="16">
        <f>N1322*Settings!$C$13*$D1331</f>
        <v/>
      </c>
      <c r="O1331" s="16">
        <f>O1322*Settings!$C$13*$D1331</f>
        <v/>
      </c>
      <c r="P1331" s="16">
        <f>P1322*Settings!$C$13*$D1331</f>
        <v/>
      </c>
      <c r="Q1331" s="16">
        <f>Q1322*Settings!$C$13*$D1331</f>
        <v/>
      </c>
      <c r="R1331" s="16">
        <f>R1322*Settings!$C$13*$D1331</f>
        <v/>
      </c>
      <c r="S1331" s="16">
        <f>S1322*Settings!$C$13*$D1331</f>
        <v/>
      </c>
      <c r="T1331" s="16">
        <f>T1322*Settings!$C$13*$D1331</f>
        <v/>
      </c>
      <c r="U1331" s="16">
        <f>U1322*Settings!$C$13*$D1331</f>
        <v/>
      </c>
      <c r="V1331" s="16">
        <f>V1322*Settings!$C$13*$D1331</f>
        <v/>
      </c>
      <c r="W1331" s="16">
        <f>W1322*Settings!$C$13*$D1331</f>
        <v/>
      </c>
      <c r="X1331" s="16">
        <f>X1322*Settings!$C$13*$D1331</f>
        <v/>
      </c>
      <c r="Y1331" s="16">
        <f>Y1322*Settings!$C$13*$D1331</f>
        <v/>
      </c>
      <c r="Z1331" s="16">
        <f>Z1322*Settings!$C$13*$D1331</f>
        <v/>
      </c>
      <c r="AA1331" s="16">
        <f>AA1322*Settings!$C$13*$D1331</f>
        <v/>
      </c>
      <c r="AB1331" s="16">
        <f>AB1322*Settings!$C$13*$D1331</f>
        <v/>
      </c>
      <c r="AC1331" s="16">
        <f>AC1322*Settings!$C$13*$D1331</f>
        <v/>
      </c>
      <c r="AD1331" s="16">
        <f>AD1322*Settings!$C$13*$D1331</f>
        <v/>
      </c>
      <c r="AF1331" s="11">
        <f>CodePrefix&amp;$A1331&amp;IF($C1331="","","."&amp;$C1331&amp;"."&amp;$B1331)&amp;INDEX(VarEnd,MATCH($A1331,VarKey,0))&amp;AF$5</f>
        <v/>
      </c>
      <c r="AG1331" s="15">
        <f>AG1322*Settings!$C$13*$D1331</f>
        <v/>
      </c>
      <c r="AH1331" s="16">
        <f>AH1322*Settings!$C$13*$D1331</f>
        <v/>
      </c>
      <c r="AI1331" s="16">
        <f>AI1322*Settings!$C$13*$D1331</f>
        <v/>
      </c>
      <c r="AJ1331" s="16">
        <f>AJ1322*Settings!$C$13*$D1331</f>
        <v/>
      </c>
      <c r="AK1331" s="16">
        <f>AK1322*Settings!$C$13*$D1331</f>
        <v/>
      </c>
      <c r="AL1331" s="16">
        <f>AL1322*Settings!$C$13*$D1331</f>
        <v/>
      </c>
      <c r="AM1331" s="16">
        <f>AM1322*Settings!$C$13*$D1331</f>
        <v/>
      </c>
      <c r="AN1331" s="16">
        <f>AN1322*Settings!$C$13*$D1331</f>
        <v/>
      </c>
      <c r="AO1331" s="16">
        <f>AO1322*Settings!$C$13*$D1331</f>
        <v/>
      </c>
      <c r="AP1331" s="16">
        <f>AP1322*Settings!$C$13*$D1331</f>
        <v/>
      </c>
      <c r="AQ1331" s="16">
        <f>AQ1322*Settings!$C$13*$D1331</f>
        <v/>
      </c>
      <c r="AR1331" s="16">
        <f>AR1322*Settings!$C$13*$D1331</f>
        <v/>
      </c>
      <c r="AS1331" s="16">
        <f>AS1322*Settings!$C$13*$D1331</f>
        <v/>
      </c>
      <c r="AT1331" s="16">
        <f>AT1322*Settings!$C$13*$D1331</f>
        <v/>
      </c>
      <c r="AU1331" s="16">
        <f>AU1322*Settings!$C$13*$D1331</f>
        <v/>
      </c>
      <c r="AV1331" s="16">
        <f>AV1322*Settings!$C$13*$D1331</f>
        <v/>
      </c>
      <c r="AW1331" s="16">
        <f>AW1322*Settings!$C$13*$D1331</f>
        <v/>
      </c>
      <c r="AX1331" s="16">
        <f>AX1322*Settings!$C$13*$D1331</f>
        <v/>
      </c>
      <c r="AY1331" s="16">
        <f>AY1322*Settings!$C$13*$D1331</f>
        <v/>
      </c>
    </row>
    <row r="1332" hidden="1" outlineLevel="2"/>
    <row r="1333" hidden="1" outlineLevel="2">
      <c r="A1333" s="14" t="inlineStr">
        <is>
          <t>rtx</t>
        </is>
      </c>
      <c r="B1333" s="14" t="inlineStr">
        <is>
          <t>coa</t>
        </is>
      </c>
      <c r="C1333" s="14" t="inlineStr">
        <is>
          <t>avi</t>
        </is>
      </c>
      <c r="D1333" s="32">
        <f>INDEX(Inputs!$U$5:$U$132,MATCH($B1333&amp;"|"&amp;$C1333,Inputs!$A$5:$A$132,0))</f>
        <v/>
      </c>
      <c r="E1333" s="32">
        <f>INDEX(Inputs!$V$5:$V$132,MATCH($B1333&amp;"|"&amp;$C1333,Inputs!$A$5:$A$132,0))</f>
        <v/>
      </c>
      <c r="F1333" s="36" t="n"/>
      <c r="G1333" s="36" t="n"/>
      <c r="H1333" s="14">
        <f>INDEX(VarLab,MATCH($A1333,VarKey,0))&amp;INDEX(MemLab,MATCH($C1333&amp;"|"&amp;$B1333,MemKey,0))</f>
        <v/>
      </c>
      <c r="I1333" s="14">
        <f>INDEX(VarUnit,MATCH($A1333,VarKey,0))</f>
        <v/>
      </c>
      <c r="J1333" s="14">
        <f>INDEX(VarSrc,MATCH($A1333,VarKey,0))</f>
        <v/>
      </c>
      <c r="K1333" s="11">
        <f>CodePrefix&amp;$A1333&amp;IF($C1333="","","."&amp;$C1333&amp;"."&amp;$B1333)&amp;INDEX(VarEnd,MATCH($A1333,VarKey,0))&amp;K$5</f>
        <v/>
      </c>
      <c r="L1333" s="39">
        <f>L1315*Settings!$C$13*(INDEX(L$407:L$418,$D1333)+INDEX(L$394:L$405,$D1333)+L1288*(1+$E1333))</f>
        <v/>
      </c>
      <c r="M1333" s="40">
        <f>M1315*Settings!$C$13*(INDEX(M$407:M$418,$D1333)+INDEX(M$394:M$405,$D1333)+M1288*(1+$E1333))</f>
        <v/>
      </c>
      <c r="N1333" s="40">
        <f>N1315*Settings!$C$13*(INDEX(N$407:N$418,$D1333)+INDEX(N$394:N$405,$D1333)+N1288*(1+$E1333))</f>
        <v/>
      </c>
      <c r="O1333" s="40">
        <f>O1315*Settings!$C$13*(INDEX(O$407:O$418,$D1333)+INDEX(O$394:O$405,$D1333)+O1288*(1+$E1333))</f>
        <v/>
      </c>
      <c r="P1333" s="40">
        <f>P1315*Settings!$C$13*(INDEX(P$407:P$418,$D1333)+INDEX(P$394:P$405,$D1333)+P1288*(1+$E1333))</f>
        <v/>
      </c>
      <c r="Q1333" s="40">
        <f>Q1315*Settings!$C$13*(INDEX(Q$407:Q$418,$D1333)+INDEX(Q$394:Q$405,$D1333)+Q1288*(1+$E1333))</f>
        <v/>
      </c>
      <c r="R1333" s="40">
        <f>R1315*Settings!$C$13*(INDEX(R$407:R$418,$D1333)+INDEX(R$394:R$405,$D1333)+R1288*(1+$E1333))</f>
        <v/>
      </c>
      <c r="S1333" s="40">
        <f>S1315*Settings!$C$13*(INDEX(S$407:S$418,$D1333)+INDEX(S$394:S$405,$D1333)+S1288*(1+$E1333))</f>
        <v/>
      </c>
      <c r="T1333" s="40">
        <f>T1315*Settings!$C$13*(INDEX(T$407:T$418,$D1333)+INDEX(T$394:T$405,$D1333)+T1288*(1+$E1333))</f>
        <v/>
      </c>
      <c r="U1333" s="40">
        <f>U1315*Settings!$C$13*(INDEX(U$407:U$418,$D1333)+INDEX(U$394:U$405,$D1333)+U1288*(1+$E1333))</f>
        <v/>
      </c>
      <c r="V1333" s="40">
        <f>V1315*Settings!$C$13*(INDEX(V$407:V$418,$D1333)+INDEX(V$394:V$405,$D1333)+V1288*(1+$E1333))</f>
        <v/>
      </c>
      <c r="W1333" s="40">
        <f>W1315*Settings!$C$13*(INDEX(W$407:W$418,$D1333)+INDEX(W$394:W$405,$D1333)+W1288*(1+$E1333))</f>
        <v/>
      </c>
      <c r="X1333" s="40">
        <f>X1315*Settings!$C$13*(INDEX(X$407:X$418,$D1333)+INDEX(X$394:X$405,$D1333)+X1288*(1+$E1333))</f>
        <v/>
      </c>
      <c r="Y1333" s="40">
        <f>Y1315*Settings!$C$13*(INDEX(Y$407:Y$418,$D1333)+INDEX(Y$394:Y$405,$D1333)+Y1288*(1+$E1333))</f>
        <v/>
      </c>
      <c r="Z1333" s="40">
        <f>Z1315*Settings!$C$13*(INDEX(Z$407:Z$418,$D1333)+INDEX(Z$394:Z$405,$D1333)+Z1288*(1+$E1333))</f>
        <v/>
      </c>
      <c r="AA1333" s="40">
        <f>AA1315*Settings!$C$13*(INDEX(AA$407:AA$418,$D1333)+INDEX(AA$394:AA$405,$D1333)+AA1288*(1+$E1333))</f>
        <v/>
      </c>
      <c r="AB1333" s="40">
        <f>AB1315*Settings!$C$13*(INDEX(AB$407:AB$418,$D1333)+INDEX(AB$394:AB$405,$D1333)+AB1288*(1+$E1333))</f>
        <v/>
      </c>
      <c r="AC1333" s="40">
        <f>AC1315*Settings!$C$13*(INDEX(AC$407:AC$418,$D1333)+INDEX(AC$394:AC$405,$D1333)+AC1288*(1+$E1333))</f>
        <v/>
      </c>
      <c r="AD1333" s="40">
        <f>AD1315*Settings!$C$13*(INDEX(AD$407:AD$418,$D1333)+INDEX(AD$394:AD$405,$D1333)+AD1288*(1+$E1333))</f>
        <v/>
      </c>
      <c r="AF1333" s="11">
        <f>CodePrefix&amp;$A1333&amp;IF($C1333="","","."&amp;$C1333&amp;"."&amp;$B1333)&amp;INDEX(VarEnd,MATCH($A1333,VarKey,0))&amp;AF$5</f>
        <v/>
      </c>
      <c r="AG1333" s="39">
        <f>AG1315*Settings!$C$13*(INDEX(AG$407:AG$418,$D1333)+INDEX(AG$394:AG$405,$D1333)+AG1288*(1+$E1333))</f>
        <v/>
      </c>
      <c r="AH1333" s="40">
        <f>AH1315*Settings!$C$13*(INDEX(AH$407:AH$418,$D1333)+INDEX(AH$394:AH$405,$D1333)+AH1288*(1+$E1333))</f>
        <v/>
      </c>
      <c r="AI1333" s="40">
        <f>AI1315*Settings!$C$13*(INDEX(AI$407:AI$418,$D1333)+INDEX(AI$394:AI$405,$D1333)+AI1288*(1+$E1333))</f>
        <v/>
      </c>
      <c r="AJ1333" s="40">
        <f>AJ1315*Settings!$C$13*(INDEX(AJ$407:AJ$418,$D1333)+INDEX(AJ$394:AJ$405,$D1333)+AJ1288*(1+$E1333))</f>
        <v/>
      </c>
      <c r="AK1333" s="40">
        <f>AK1315*Settings!$C$13*(INDEX(AK$407:AK$418,$D1333)+INDEX(AK$394:AK$405,$D1333)+AK1288*(1+$E1333))</f>
        <v/>
      </c>
      <c r="AL1333" s="40">
        <f>AL1315*Settings!$C$13*(INDEX(AL$407:AL$418,$D1333)+INDEX(AL$394:AL$405,$D1333)+AL1288*(1+$E1333))</f>
        <v/>
      </c>
      <c r="AM1333" s="40">
        <f>AM1315*Settings!$C$13*(INDEX(AM$407:AM$418,$D1333)+INDEX(AM$394:AM$405,$D1333)+AM1288*(1+$E1333))</f>
        <v/>
      </c>
      <c r="AN1333" s="40">
        <f>AN1315*Settings!$C$13*(INDEX(AN$407:AN$418,$D1333)+INDEX(AN$394:AN$405,$D1333)+AN1288*(1+$E1333))</f>
        <v/>
      </c>
      <c r="AO1333" s="40">
        <f>AO1315*Settings!$C$13*(INDEX(AO$407:AO$418,$D1333)+INDEX(AO$394:AO$405,$D1333)+AO1288*(1+$E1333))</f>
        <v/>
      </c>
      <c r="AP1333" s="40">
        <f>AP1315*Settings!$C$13*(INDEX(AP$407:AP$418,$D1333)+INDEX(AP$394:AP$405,$D1333)+AP1288*(1+$E1333))</f>
        <v/>
      </c>
      <c r="AQ1333" s="40">
        <f>AQ1315*Settings!$C$13*(INDEX(AQ$407:AQ$418,$D1333)+INDEX(AQ$394:AQ$405,$D1333)+AQ1288*(1+$E1333))</f>
        <v/>
      </c>
      <c r="AR1333" s="40">
        <f>AR1315*Settings!$C$13*(INDEX(AR$407:AR$418,$D1333)+INDEX(AR$394:AR$405,$D1333)+AR1288*(1+$E1333))</f>
        <v/>
      </c>
      <c r="AS1333" s="40">
        <f>AS1315*Settings!$C$13*(INDEX(AS$407:AS$418,$D1333)+INDEX(AS$394:AS$405,$D1333)+AS1288*(1+$E1333))</f>
        <v/>
      </c>
      <c r="AT1333" s="40">
        <f>AT1315*Settings!$C$13*(INDEX(AT$407:AT$418,$D1333)+INDEX(AT$394:AT$405,$D1333)+AT1288*(1+$E1333))</f>
        <v/>
      </c>
      <c r="AU1333" s="40">
        <f>AU1315*Settings!$C$13*(INDEX(AU$407:AU$418,$D1333)+INDEX(AU$394:AU$405,$D1333)+AU1288*(1+$E1333))</f>
        <v/>
      </c>
      <c r="AV1333" s="40">
        <f>AV1315*Settings!$C$13*(INDEX(AV$407:AV$418,$D1333)+INDEX(AV$394:AV$405,$D1333)+AV1288*(1+$E1333))</f>
        <v/>
      </c>
      <c r="AW1333" s="40">
        <f>AW1315*Settings!$C$13*(INDEX(AW$407:AW$418,$D1333)+INDEX(AW$394:AW$405,$D1333)+AW1288*(1+$E1333))</f>
        <v/>
      </c>
      <c r="AX1333" s="40">
        <f>AX1315*Settings!$C$13*(INDEX(AX$407:AX$418,$D1333)+INDEX(AX$394:AX$405,$D1333)+AX1288*(1+$E1333))</f>
        <v/>
      </c>
      <c r="AY1333" s="40">
        <f>AY1315*Settings!$C$13*(INDEX(AY$407:AY$418,$D1333)+INDEX(AY$394:AY$405,$D1333)+AY1288*(1+$E1333))</f>
        <v/>
      </c>
    </row>
    <row r="1334" hidden="1" outlineLevel="2">
      <c r="A1334" s="14" t="inlineStr">
        <is>
          <t>rtx</t>
        </is>
      </c>
      <c r="B1334" s="14" t="inlineStr">
        <is>
          <t>nga</t>
        </is>
      </c>
      <c r="C1334" s="14" t="inlineStr">
        <is>
          <t>avi</t>
        </is>
      </c>
      <c r="D1334" s="32">
        <f>INDEX(Inputs!$U$5:$U$132,MATCH($B1334&amp;"|"&amp;$C1334,Inputs!$A$5:$A$132,0))</f>
        <v/>
      </c>
      <c r="E1334" s="32">
        <f>INDEX(Inputs!$V$5:$V$132,MATCH($B1334&amp;"|"&amp;$C1334,Inputs!$A$5:$A$132,0))</f>
        <v/>
      </c>
      <c r="F1334" s="36" t="n"/>
      <c r="G1334" s="36" t="n"/>
      <c r="H1334" s="14">
        <f>INDEX(VarLab,MATCH($A1334,VarKey,0))&amp;INDEX(MemLab,MATCH($C1334&amp;"|"&amp;$B1334,MemKey,0))</f>
        <v/>
      </c>
      <c r="I1334" s="14">
        <f>INDEX(VarUnit,MATCH($A1334,VarKey,0))</f>
        <v/>
      </c>
      <c r="J1334" s="14">
        <f>INDEX(VarSrc,MATCH($A1334,VarKey,0))</f>
        <v/>
      </c>
      <c r="K1334" s="11">
        <f>CodePrefix&amp;$A1334&amp;IF($C1334="","","."&amp;$C1334&amp;"."&amp;$B1334)&amp;INDEX(VarEnd,MATCH($A1334,VarKey,0))&amp;K$5</f>
        <v/>
      </c>
      <c r="L1334" s="39">
        <f>L1316*Settings!$C$13*(INDEX(L$407:L$418,$D1334)+INDEX(L$394:L$405,$D1334)+L1289*(1+$E1334))</f>
        <v/>
      </c>
      <c r="M1334" s="40">
        <f>M1316*Settings!$C$13*(INDEX(M$407:M$418,$D1334)+INDEX(M$394:M$405,$D1334)+M1289*(1+$E1334))</f>
        <v/>
      </c>
      <c r="N1334" s="40">
        <f>N1316*Settings!$C$13*(INDEX(N$407:N$418,$D1334)+INDEX(N$394:N$405,$D1334)+N1289*(1+$E1334))</f>
        <v/>
      </c>
      <c r="O1334" s="40">
        <f>O1316*Settings!$C$13*(INDEX(O$407:O$418,$D1334)+INDEX(O$394:O$405,$D1334)+O1289*(1+$E1334))</f>
        <v/>
      </c>
      <c r="P1334" s="40">
        <f>P1316*Settings!$C$13*(INDEX(P$407:P$418,$D1334)+INDEX(P$394:P$405,$D1334)+P1289*(1+$E1334))</f>
        <v/>
      </c>
      <c r="Q1334" s="40">
        <f>Q1316*Settings!$C$13*(INDEX(Q$407:Q$418,$D1334)+INDEX(Q$394:Q$405,$D1334)+Q1289*(1+$E1334))</f>
        <v/>
      </c>
      <c r="R1334" s="40">
        <f>R1316*Settings!$C$13*(INDEX(R$407:R$418,$D1334)+INDEX(R$394:R$405,$D1334)+R1289*(1+$E1334))</f>
        <v/>
      </c>
      <c r="S1334" s="40">
        <f>S1316*Settings!$C$13*(INDEX(S$407:S$418,$D1334)+INDEX(S$394:S$405,$D1334)+S1289*(1+$E1334))</f>
        <v/>
      </c>
      <c r="T1334" s="40">
        <f>T1316*Settings!$C$13*(INDEX(T$407:T$418,$D1334)+INDEX(T$394:T$405,$D1334)+T1289*(1+$E1334))</f>
        <v/>
      </c>
      <c r="U1334" s="40">
        <f>U1316*Settings!$C$13*(INDEX(U$407:U$418,$D1334)+INDEX(U$394:U$405,$D1334)+U1289*(1+$E1334))</f>
        <v/>
      </c>
      <c r="V1334" s="40">
        <f>V1316*Settings!$C$13*(INDEX(V$407:V$418,$D1334)+INDEX(V$394:V$405,$D1334)+V1289*(1+$E1334))</f>
        <v/>
      </c>
      <c r="W1334" s="40">
        <f>W1316*Settings!$C$13*(INDEX(W$407:W$418,$D1334)+INDEX(W$394:W$405,$D1334)+W1289*(1+$E1334))</f>
        <v/>
      </c>
      <c r="X1334" s="40">
        <f>X1316*Settings!$C$13*(INDEX(X$407:X$418,$D1334)+INDEX(X$394:X$405,$D1334)+X1289*(1+$E1334))</f>
        <v/>
      </c>
      <c r="Y1334" s="40">
        <f>Y1316*Settings!$C$13*(INDEX(Y$407:Y$418,$D1334)+INDEX(Y$394:Y$405,$D1334)+Y1289*(1+$E1334))</f>
        <v/>
      </c>
      <c r="Z1334" s="40">
        <f>Z1316*Settings!$C$13*(INDEX(Z$407:Z$418,$D1334)+INDEX(Z$394:Z$405,$D1334)+Z1289*(1+$E1334))</f>
        <v/>
      </c>
      <c r="AA1334" s="40">
        <f>AA1316*Settings!$C$13*(INDEX(AA$407:AA$418,$D1334)+INDEX(AA$394:AA$405,$D1334)+AA1289*(1+$E1334))</f>
        <v/>
      </c>
      <c r="AB1334" s="40">
        <f>AB1316*Settings!$C$13*(INDEX(AB$407:AB$418,$D1334)+INDEX(AB$394:AB$405,$D1334)+AB1289*(1+$E1334))</f>
        <v/>
      </c>
      <c r="AC1334" s="40">
        <f>AC1316*Settings!$C$13*(INDEX(AC$407:AC$418,$D1334)+INDEX(AC$394:AC$405,$D1334)+AC1289*(1+$E1334))</f>
        <v/>
      </c>
      <c r="AD1334" s="40">
        <f>AD1316*Settings!$C$13*(INDEX(AD$407:AD$418,$D1334)+INDEX(AD$394:AD$405,$D1334)+AD1289*(1+$E1334))</f>
        <v/>
      </c>
      <c r="AF1334" s="11">
        <f>CodePrefix&amp;$A1334&amp;IF($C1334="","","."&amp;$C1334&amp;"."&amp;$B1334)&amp;INDEX(VarEnd,MATCH($A1334,VarKey,0))&amp;AF$5</f>
        <v/>
      </c>
      <c r="AG1334" s="39">
        <f>AG1316*Settings!$C$13*(INDEX(AG$407:AG$418,$D1334)+INDEX(AG$394:AG$405,$D1334)+AG1289*(1+$E1334))</f>
        <v/>
      </c>
      <c r="AH1334" s="40">
        <f>AH1316*Settings!$C$13*(INDEX(AH$407:AH$418,$D1334)+INDEX(AH$394:AH$405,$D1334)+AH1289*(1+$E1334))</f>
        <v/>
      </c>
      <c r="AI1334" s="40">
        <f>AI1316*Settings!$C$13*(INDEX(AI$407:AI$418,$D1334)+INDEX(AI$394:AI$405,$D1334)+AI1289*(1+$E1334))</f>
        <v/>
      </c>
      <c r="AJ1334" s="40">
        <f>AJ1316*Settings!$C$13*(INDEX(AJ$407:AJ$418,$D1334)+INDEX(AJ$394:AJ$405,$D1334)+AJ1289*(1+$E1334))</f>
        <v/>
      </c>
      <c r="AK1334" s="40">
        <f>AK1316*Settings!$C$13*(INDEX(AK$407:AK$418,$D1334)+INDEX(AK$394:AK$405,$D1334)+AK1289*(1+$E1334))</f>
        <v/>
      </c>
      <c r="AL1334" s="40">
        <f>AL1316*Settings!$C$13*(INDEX(AL$407:AL$418,$D1334)+INDEX(AL$394:AL$405,$D1334)+AL1289*(1+$E1334))</f>
        <v/>
      </c>
      <c r="AM1334" s="40">
        <f>AM1316*Settings!$C$13*(INDEX(AM$407:AM$418,$D1334)+INDEX(AM$394:AM$405,$D1334)+AM1289*(1+$E1334))</f>
        <v/>
      </c>
      <c r="AN1334" s="40">
        <f>AN1316*Settings!$C$13*(INDEX(AN$407:AN$418,$D1334)+INDEX(AN$394:AN$405,$D1334)+AN1289*(1+$E1334))</f>
        <v/>
      </c>
      <c r="AO1334" s="40">
        <f>AO1316*Settings!$C$13*(INDEX(AO$407:AO$418,$D1334)+INDEX(AO$394:AO$405,$D1334)+AO1289*(1+$E1334))</f>
        <v/>
      </c>
      <c r="AP1334" s="40">
        <f>AP1316*Settings!$C$13*(INDEX(AP$407:AP$418,$D1334)+INDEX(AP$394:AP$405,$D1334)+AP1289*(1+$E1334))</f>
        <v/>
      </c>
      <c r="AQ1334" s="40">
        <f>AQ1316*Settings!$C$13*(INDEX(AQ$407:AQ$418,$D1334)+INDEX(AQ$394:AQ$405,$D1334)+AQ1289*(1+$E1334))</f>
        <v/>
      </c>
      <c r="AR1334" s="40">
        <f>AR1316*Settings!$C$13*(INDEX(AR$407:AR$418,$D1334)+INDEX(AR$394:AR$405,$D1334)+AR1289*(1+$E1334))</f>
        <v/>
      </c>
      <c r="AS1334" s="40">
        <f>AS1316*Settings!$C$13*(INDEX(AS$407:AS$418,$D1334)+INDEX(AS$394:AS$405,$D1334)+AS1289*(1+$E1334))</f>
        <v/>
      </c>
      <c r="AT1334" s="40">
        <f>AT1316*Settings!$C$13*(INDEX(AT$407:AT$418,$D1334)+INDEX(AT$394:AT$405,$D1334)+AT1289*(1+$E1334))</f>
        <v/>
      </c>
      <c r="AU1334" s="40">
        <f>AU1316*Settings!$C$13*(INDEX(AU$407:AU$418,$D1334)+INDEX(AU$394:AU$405,$D1334)+AU1289*(1+$E1334))</f>
        <v/>
      </c>
      <c r="AV1334" s="40">
        <f>AV1316*Settings!$C$13*(INDEX(AV$407:AV$418,$D1334)+INDEX(AV$394:AV$405,$D1334)+AV1289*(1+$E1334))</f>
        <v/>
      </c>
      <c r="AW1334" s="40">
        <f>AW1316*Settings!$C$13*(INDEX(AW$407:AW$418,$D1334)+INDEX(AW$394:AW$405,$D1334)+AW1289*(1+$E1334))</f>
        <v/>
      </c>
      <c r="AX1334" s="40">
        <f>AX1316*Settings!$C$13*(INDEX(AX$407:AX$418,$D1334)+INDEX(AX$394:AX$405,$D1334)+AX1289*(1+$E1334))</f>
        <v/>
      </c>
      <c r="AY1334" s="40">
        <f>AY1316*Settings!$C$13*(INDEX(AY$407:AY$418,$D1334)+INDEX(AY$394:AY$405,$D1334)+AY1289*(1+$E1334))</f>
        <v/>
      </c>
    </row>
    <row r="1335" hidden="1" outlineLevel="2">
      <c r="A1335" s="14" t="inlineStr">
        <is>
          <t>rtx</t>
        </is>
      </c>
      <c r="B1335" s="14" t="inlineStr">
        <is>
          <t>gso</t>
        </is>
      </c>
      <c r="C1335" s="14" t="inlineStr">
        <is>
          <t>avi</t>
        </is>
      </c>
      <c r="D1335" s="32">
        <f>INDEX(Inputs!$U$5:$U$132,MATCH($B1335&amp;"|"&amp;$C1335,Inputs!$A$5:$A$132,0))</f>
        <v/>
      </c>
      <c r="E1335" s="32">
        <f>INDEX(Inputs!$V$5:$V$132,MATCH($B1335&amp;"|"&amp;$C1335,Inputs!$A$5:$A$132,0))</f>
        <v/>
      </c>
      <c r="F1335" s="36" t="n"/>
      <c r="G1335" s="36" t="n"/>
      <c r="H1335" s="14">
        <f>INDEX(VarLab,MATCH($A1335,VarKey,0))&amp;INDEX(MemLab,MATCH($C1335&amp;"|"&amp;$B1335,MemKey,0))</f>
        <v/>
      </c>
      <c r="I1335" s="14">
        <f>INDEX(VarUnit,MATCH($A1335,VarKey,0))</f>
        <v/>
      </c>
      <c r="J1335" s="14">
        <f>INDEX(VarSrc,MATCH($A1335,VarKey,0))</f>
        <v/>
      </c>
      <c r="K1335" s="11">
        <f>CodePrefix&amp;$A1335&amp;IF($C1335="","","."&amp;$C1335&amp;"."&amp;$B1335)&amp;INDEX(VarEnd,MATCH($A1335,VarKey,0))&amp;K$5</f>
        <v/>
      </c>
      <c r="L1335" s="39">
        <f>L1317*Settings!$C$13*(INDEX(L$407:L$418,$D1335)+INDEX(L$394:L$405,$D1335)+L1290*(1+$E1335))</f>
        <v/>
      </c>
      <c r="M1335" s="40">
        <f>M1317*Settings!$C$13*(INDEX(M$407:M$418,$D1335)+INDEX(M$394:M$405,$D1335)+M1290*(1+$E1335))</f>
        <v/>
      </c>
      <c r="N1335" s="40">
        <f>N1317*Settings!$C$13*(INDEX(N$407:N$418,$D1335)+INDEX(N$394:N$405,$D1335)+N1290*(1+$E1335))</f>
        <v/>
      </c>
      <c r="O1335" s="40">
        <f>O1317*Settings!$C$13*(INDEX(O$407:O$418,$D1335)+INDEX(O$394:O$405,$D1335)+O1290*(1+$E1335))</f>
        <v/>
      </c>
      <c r="P1335" s="40">
        <f>P1317*Settings!$C$13*(INDEX(P$407:P$418,$D1335)+INDEX(P$394:P$405,$D1335)+P1290*(1+$E1335))</f>
        <v/>
      </c>
      <c r="Q1335" s="40">
        <f>Q1317*Settings!$C$13*(INDEX(Q$407:Q$418,$D1335)+INDEX(Q$394:Q$405,$D1335)+Q1290*(1+$E1335))</f>
        <v/>
      </c>
      <c r="R1335" s="40">
        <f>R1317*Settings!$C$13*(INDEX(R$407:R$418,$D1335)+INDEX(R$394:R$405,$D1335)+R1290*(1+$E1335))</f>
        <v/>
      </c>
      <c r="S1335" s="40">
        <f>S1317*Settings!$C$13*(INDEX(S$407:S$418,$D1335)+INDEX(S$394:S$405,$D1335)+S1290*(1+$E1335))</f>
        <v/>
      </c>
      <c r="T1335" s="40">
        <f>T1317*Settings!$C$13*(INDEX(T$407:T$418,$D1335)+INDEX(T$394:T$405,$D1335)+T1290*(1+$E1335))</f>
        <v/>
      </c>
      <c r="U1335" s="40">
        <f>U1317*Settings!$C$13*(INDEX(U$407:U$418,$D1335)+INDEX(U$394:U$405,$D1335)+U1290*(1+$E1335))</f>
        <v/>
      </c>
      <c r="V1335" s="40">
        <f>V1317*Settings!$C$13*(INDEX(V$407:V$418,$D1335)+INDEX(V$394:V$405,$D1335)+V1290*(1+$E1335))</f>
        <v/>
      </c>
      <c r="W1335" s="40">
        <f>W1317*Settings!$C$13*(INDEX(W$407:W$418,$D1335)+INDEX(W$394:W$405,$D1335)+W1290*(1+$E1335))</f>
        <v/>
      </c>
      <c r="X1335" s="40">
        <f>X1317*Settings!$C$13*(INDEX(X$407:X$418,$D1335)+INDEX(X$394:X$405,$D1335)+X1290*(1+$E1335))</f>
        <v/>
      </c>
      <c r="Y1335" s="40">
        <f>Y1317*Settings!$C$13*(INDEX(Y$407:Y$418,$D1335)+INDEX(Y$394:Y$405,$D1335)+Y1290*(1+$E1335))</f>
        <v/>
      </c>
      <c r="Z1335" s="40">
        <f>Z1317*Settings!$C$13*(INDEX(Z$407:Z$418,$D1335)+INDEX(Z$394:Z$405,$D1335)+Z1290*(1+$E1335))</f>
        <v/>
      </c>
      <c r="AA1335" s="40">
        <f>AA1317*Settings!$C$13*(INDEX(AA$407:AA$418,$D1335)+INDEX(AA$394:AA$405,$D1335)+AA1290*(1+$E1335))</f>
        <v/>
      </c>
      <c r="AB1335" s="40">
        <f>AB1317*Settings!$C$13*(INDEX(AB$407:AB$418,$D1335)+INDEX(AB$394:AB$405,$D1335)+AB1290*(1+$E1335))</f>
        <v/>
      </c>
      <c r="AC1335" s="40">
        <f>AC1317*Settings!$C$13*(INDEX(AC$407:AC$418,$D1335)+INDEX(AC$394:AC$405,$D1335)+AC1290*(1+$E1335))</f>
        <v/>
      </c>
      <c r="AD1335" s="40">
        <f>AD1317*Settings!$C$13*(INDEX(AD$407:AD$418,$D1335)+INDEX(AD$394:AD$405,$D1335)+AD1290*(1+$E1335))</f>
        <v/>
      </c>
      <c r="AF1335" s="11">
        <f>CodePrefix&amp;$A1335&amp;IF($C1335="","","."&amp;$C1335&amp;"."&amp;$B1335)&amp;INDEX(VarEnd,MATCH($A1335,VarKey,0))&amp;AF$5</f>
        <v/>
      </c>
      <c r="AG1335" s="39">
        <f>AG1317*Settings!$C$13*(INDEX(AG$407:AG$418,$D1335)+INDEX(AG$394:AG$405,$D1335)+AG1290*(1+$E1335))</f>
        <v/>
      </c>
      <c r="AH1335" s="40">
        <f>AH1317*Settings!$C$13*(INDEX(AH$407:AH$418,$D1335)+INDEX(AH$394:AH$405,$D1335)+AH1290*(1+$E1335))</f>
        <v/>
      </c>
      <c r="AI1335" s="40">
        <f>AI1317*Settings!$C$13*(INDEX(AI$407:AI$418,$D1335)+INDEX(AI$394:AI$405,$D1335)+AI1290*(1+$E1335))</f>
        <v/>
      </c>
      <c r="AJ1335" s="40">
        <f>AJ1317*Settings!$C$13*(INDEX(AJ$407:AJ$418,$D1335)+INDEX(AJ$394:AJ$405,$D1335)+AJ1290*(1+$E1335))</f>
        <v/>
      </c>
      <c r="AK1335" s="40">
        <f>AK1317*Settings!$C$13*(INDEX(AK$407:AK$418,$D1335)+INDEX(AK$394:AK$405,$D1335)+AK1290*(1+$E1335))</f>
        <v/>
      </c>
      <c r="AL1335" s="40">
        <f>AL1317*Settings!$C$13*(INDEX(AL$407:AL$418,$D1335)+INDEX(AL$394:AL$405,$D1335)+AL1290*(1+$E1335))</f>
        <v/>
      </c>
      <c r="AM1335" s="40">
        <f>AM1317*Settings!$C$13*(INDEX(AM$407:AM$418,$D1335)+INDEX(AM$394:AM$405,$D1335)+AM1290*(1+$E1335))</f>
        <v/>
      </c>
      <c r="AN1335" s="40">
        <f>AN1317*Settings!$C$13*(INDEX(AN$407:AN$418,$D1335)+INDEX(AN$394:AN$405,$D1335)+AN1290*(1+$E1335))</f>
        <v/>
      </c>
      <c r="AO1335" s="40">
        <f>AO1317*Settings!$C$13*(INDEX(AO$407:AO$418,$D1335)+INDEX(AO$394:AO$405,$D1335)+AO1290*(1+$E1335))</f>
        <v/>
      </c>
      <c r="AP1335" s="40">
        <f>AP1317*Settings!$C$13*(INDEX(AP$407:AP$418,$D1335)+INDEX(AP$394:AP$405,$D1335)+AP1290*(1+$E1335))</f>
        <v/>
      </c>
      <c r="AQ1335" s="40">
        <f>AQ1317*Settings!$C$13*(INDEX(AQ$407:AQ$418,$D1335)+INDEX(AQ$394:AQ$405,$D1335)+AQ1290*(1+$E1335))</f>
        <v/>
      </c>
      <c r="AR1335" s="40">
        <f>AR1317*Settings!$C$13*(INDEX(AR$407:AR$418,$D1335)+INDEX(AR$394:AR$405,$D1335)+AR1290*(1+$E1335))</f>
        <v/>
      </c>
      <c r="AS1335" s="40">
        <f>AS1317*Settings!$C$13*(INDEX(AS$407:AS$418,$D1335)+INDEX(AS$394:AS$405,$D1335)+AS1290*(1+$E1335))</f>
        <v/>
      </c>
      <c r="AT1335" s="40">
        <f>AT1317*Settings!$C$13*(INDEX(AT$407:AT$418,$D1335)+INDEX(AT$394:AT$405,$D1335)+AT1290*(1+$E1335))</f>
        <v/>
      </c>
      <c r="AU1335" s="40">
        <f>AU1317*Settings!$C$13*(INDEX(AU$407:AU$418,$D1335)+INDEX(AU$394:AU$405,$D1335)+AU1290*(1+$E1335))</f>
        <v/>
      </c>
      <c r="AV1335" s="40">
        <f>AV1317*Settings!$C$13*(INDEX(AV$407:AV$418,$D1335)+INDEX(AV$394:AV$405,$D1335)+AV1290*(1+$E1335))</f>
        <v/>
      </c>
      <c r="AW1335" s="40">
        <f>AW1317*Settings!$C$13*(INDEX(AW$407:AW$418,$D1335)+INDEX(AW$394:AW$405,$D1335)+AW1290*(1+$E1335))</f>
        <v/>
      </c>
      <c r="AX1335" s="40">
        <f>AX1317*Settings!$C$13*(INDEX(AX$407:AX$418,$D1335)+INDEX(AX$394:AX$405,$D1335)+AX1290*(1+$E1335))</f>
        <v/>
      </c>
      <c r="AY1335" s="40">
        <f>AY1317*Settings!$C$13*(INDEX(AY$407:AY$418,$D1335)+INDEX(AY$394:AY$405,$D1335)+AY1290*(1+$E1335))</f>
        <v/>
      </c>
    </row>
    <row r="1336" hidden="1" outlineLevel="2">
      <c r="A1336" s="14" t="inlineStr">
        <is>
          <t>rtx</t>
        </is>
      </c>
      <c r="B1336" s="14" t="inlineStr">
        <is>
          <t>die</t>
        </is>
      </c>
      <c r="C1336" s="14" t="inlineStr">
        <is>
          <t>avi</t>
        </is>
      </c>
      <c r="D1336" s="32">
        <f>INDEX(Inputs!$U$5:$U$132,MATCH($B1336&amp;"|"&amp;$C1336,Inputs!$A$5:$A$132,0))</f>
        <v/>
      </c>
      <c r="E1336" s="32">
        <f>INDEX(Inputs!$V$5:$V$132,MATCH($B1336&amp;"|"&amp;$C1336,Inputs!$A$5:$A$132,0))</f>
        <v/>
      </c>
      <c r="F1336" s="36" t="n"/>
      <c r="G1336" s="36" t="n"/>
      <c r="H1336" s="14">
        <f>INDEX(VarLab,MATCH($A1336,VarKey,0))&amp;INDEX(MemLab,MATCH($C1336&amp;"|"&amp;$B1336,MemKey,0))</f>
        <v/>
      </c>
      <c r="I1336" s="14">
        <f>INDEX(VarUnit,MATCH($A1336,VarKey,0))</f>
        <v/>
      </c>
      <c r="J1336" s="14">
        <f>INDEX(VarSrc,MATCH($A1336,VarKey,0))</f>
        <v/>
      </c>
      <c r="K1336" s="11">
        <f>CodePrefix&amp;$A1336&amp;IF($C1336="","","."&amp;$C1336&amp;"."&amp;$B1336)&amp;INDEX(VarEnd,MATCH($A1336,VarKey,0))&amp;K$5</f>
        <v/>
      </c>
      <c r="L1336" s="39">
        <f>L1318*Settings!$C$13*(INDEX(L$407:L$418,$D1336)+INDEX(L$394:L$405,$D1336)+L1291*(1+$E1336))</f>
        <v/>
      </c>
      <c r="M1336" s="40">
        <f>M1318*Settings!$C$13*(INDEX(M$407:M$418,$D1336)+INDEX(M$394:M$405,$D1336)+M1291*(1+$E1336))</f>
        <v/>
      </c>
      <c r="N1336" s="40">
        <f>N1318*Settings!$C$13*(INDEX(N$407:N$418,$D1336)+INDEX(N$394:N$405,$D1336)+N1291*(1+$E1336))</f>
        <v/>
      </c>
      <c r="O1336" s="40">
        <f>O1318*Settings!$C$13*(INDEX(O$407:O$418,$D1336)+INDEX(O$394:O$405,$D1336)+O1291*(1+$E1336))</f>
        <v/>
      </c>
      <c r="P1336" s="40">
        <f>P1318*Settings!$C$13*(INDEX(P$407:P$418,$D1336)+INDEX(P$394:P$405,$D1336)+P1291*(1+$E1336))</f>
        <v/>
      </c>
      <c r="Q1336" s="40">
        <f>Q1318*Settings!$C$13*(INDEX(Q$407:Q$418,$D1336)+INDEX(Q$394:Q$405,$D1336)+Q1291*(1+$E1336))</f>
        <v/>
      </c>
      <c r="R1336" s="40">
        <f>R1318*Settings!$C$13*(INDEX(R$407:R$418,$D1336)+INDEX(R$394:R$405,$D1336)+R1291*(1+$E1336))</f>
        <v/>
      </c>
      <c r="S1336" s="40">
        <f>S1318*Settings!$C$13*(INDEX(S$407:S$418,$D1336)+INDEX(S$394:S$405,$D1336)+S1291*(1+$E1336))</f>
        <v/>
      </c>
      <c r="T1336" s="40">
        <f>T1318*Settings!$C$13*(INDEX(T$407:T$418,$D1336)+INDEX(T$394:T$405,$D1336)+T1291*(1+$E1336))</f>
        <v/>
      </c>
      <c r="U1336" s="40">
        <f>U1318*Settings!$C$13*(INDEX(U$407:U$418,$D1336)+INDEX(U$394:U$405,$D1336)+U1291*(1+$E1336))</f>
        <v/>
      </c>
      <c r="V1336" s="40">
        <f>V1318*Settings!$C$13*(INDEX(V$407:V$418,$D1336)+INDEX(V$394:V$405,$D1336)+V1291*(1+$E1336))</f>
        <v/>
      </c>
      <c r="W1336" s="40">
        <f>W1318*Settings!$C$13*(INDEX(W$407:W$418,$D1336)+INDEX(W$394:W$405,$D1336)+W1291*(1+$E1336))</f>
        <v/>
      </c>
      <c r="X1336" s="40">
        <f>X1318*Settings!$C$13*(INDEX(X$407:X$418,$D1336)+INDEX(X$394:X$405,$D1336)+X1291*(1+$E1336))</f>
        <v/>
      </c>
      <c r="Y1336" s="40">
        <f>Y1318*Settings!$C$13*(INDEX(Y$407:Y$418,$D1336)+INDEX(Y$394:Y$405,$D1336)+Y1291*(1+$E1336))</f>
        <v/>
      </c>
      <c r="Z1336" s="40">
        <f>Z1318*Settings!$C$13*(INDEX(Z$407:Z$418,$D1336)+INDEX(Z$394:Z$405,$D1336)+Z1291*(1+$E1336))</f>
        <v/>
      </c>
      <c r="AA1336" s="40">
        <f>AA1318*Settings!$C$13*(INDEX(AA$407:AA$418,$D1336)+INDEX(AA$394:AA$405,$D1336)+AA1291*(1+$E1336))</f>
        <v/>
      </c>
      <c r="AB1336" s="40">
        <f>AB1318*Settings!$C$13*(INDEX(AB$407:AB$418,$D1336)+INDEX(AB$394:AB$405,$D1336)+AB1291*(1+$E1336))</f>
        <v/>
      </c>
      <c r="AC1336" s="40">
        <f>AC1318*Settings!$C$13*(INDEX(AC$407:AC$418,$D1336)+INDEX(AC$394:AC$405,$D1336)+AC1291*(1+$E1336))</f>
        <v/>
      </c>
      <c r="AD1336" s="40">
        <f>AD1318*Settings!$C$13*(INDEX(AD$407:AD$418,$D1336)+INDEX(AD$394:AD$405,$D1336)+AD1291*(1+$E1336))</f>
        <v/>
      </c>
      <c r="AF1336" s="11">
        <f>CodePrefix&amp;$A1336&amp;IF($C1336="","","."&amp;$C1336&amp;"."&amp;$B1336)&amp;INDEX(VarEnd,MATCH($A1336,VarKey,0))&amp;AF$5</f>
        <v/>
      </c>
      <c r="AG1336" s="39">
        <f>AG1318*Settings!$C$13*(INDEX(AG$407:AG$418,$D1336)+INDEX(AG$394:AG$405,$D1336)+AG1291*(1+$E1336))</f>
        <v/>
      </c>
      <c r="AH1336" s="40">
        <f>AH1318*Settings!$C$13*(INDEX(AH$407:AH$418,$D1336)+INDEX(AH$394:AH$405,$D1336)+AH1291*(1+$E1336))</f>
        <v/>
      </c>
      <c r="AI1336" s="40">
        <f>AI1318*Settings!$C$13*(INDEX(AI$407:AI$418,$D1336)+INDEX(AI$394:AI$405,$D1336)+AI1291*(1+$E1336))</f>
        <v/>
      </c>
      <c r="AJ1336" s="40">
        <f>AJ1318*Settings!$C$13*(INDEX(AJ$407:AJ$418,$D1336)+INDEX(AJ$394:AJ$405,$D1336)+AJ1291*(1+$E1336))</f>
        <v/>
      </c>
      <c r="AK1336" s="40">
        <f>AK1318*Settings!$C$13*(INDEX(AK$407:AK$418,$D1336)+INDEX(AK$394:AK$405,$D1336)+AK1291*(1+$E1336))</f>
        <v/>
      </c>
      <c r="AL1336" s="40">
        <f>AL1318*Settings!$C$13*(INDEX(AL$407:AL$418,$D1336)+INDEX(AL$394:AL$405,$D1336)+AL1291*(1+$E1336))</f>
        <v/>
      </c>
      <c r="AM1336" s="40">
        <f>AM1318*Settings!$C$13*(INDEX(AM$407:AM$418,$D1336)+INDEX(AM$394:AM$405,$D1336)+AM1291*(1+$E1336))</f>
        <v/>
      </c>
      <c r="AN1336" s="40">
        <f>AN1318*Settings!$C$13*(INDEX(AN$407:AN$418,$D1336)+INDEX(AN$394:AN$405,$D1336)+AN1291*(1+$E1336))</f>
        <v/>
      </c>
      <c r="AO1336" s="40">
        <f>AO1318*Settings!$C$13*(INDEX(AO$407:AO$418,$D1336)+INDEX(AO$394:AO$405,$D1336)+AO1291*(1+$E1336))</f>
        <v/>
      </c>
      <c r="AP1336" s="40">
        <f>AP1318*Settings!$C$13*(INDEX(AP$407:AP$418,$D1336)+INDEX(AP$394:AP$405,$D1336)+AP1291*(1+$E1336))</f>
        <v/>
      </c>
      <c r="AQ1336" s="40">
        <f>AQ1318*Settings!$C$13*(INDEX(AQ$407:AQ$418,$D1336)+INDEX(AQ$394:AQ$405,$D1336)+AQ1291*(1+$E1336))</f>
        <v/>
      </c>
      <c r="AR1336" s="40">
        <f>AR1318*Settings!$C$13*(INDEX(AR$407:AR$418,$D1336)+INDEX(AR$394:AR$405,$D1336)+AR1291*(1+$E1336))</f>
        <v/>
      </c>
      <c r="AS1336" s="40">
        <f>AS1318*Settings!$C$13*(INDEX(AS$407:AS$418,$D1336)+INDEX(AS$394:AS$405,$D1336)+AS1291*(1+$E1336))</f>
        <v/>
      </c>
      <c r="AT1336" s="40">
        <f>AT1318*Settings!$C$13*(INDEX(AT$407:AT$418,$D1336)+INDEX(AT$394:AT$405,$D1336)+AT1291*(1+$E1336))</f>
        <v/>
      </c>
      <c r="AU1336" s="40">
        <f>AU1318*Settings!$C$13*(INDEX(AU$407:AU$418,$D1336)+INDEX(AU$394:AU$405,$D1336)+AU1291*(1+$E1336))</f>
        <v/>
      </c>
      <c r="AV1336" s="40">
        <f>AV1318*Settings!$C$13*(INDEX(AV$407:AV$418,$D1336)+INDEX(AV$394:AV$405,$D1336)+AV1291*(1+$E1336))</f>
        <v/>
      </c>
      <c r="AW1336" s="40">
        <f>AW1318*Settings!$C$13*(INDEX(AW$407:AW$418,$D1336)+INDEX(AW$394:AW$405,$D1336)+AW1291*(1+$E1336))</f>
        <v/>
      </c>
      <c r="AX1336" s="40">
        <f>AX1318*Settings!$C$13*(INDEX(AX$407:AX$418,$D1336)+INDEX(AX$394:AX$405,$D1336)+AX1291*(1+$E1336))</f>
        <v/>
      </c>
      <c r="AY1336" s="40">
        <f>AY1318*Settings!$C$13*(INDEX(AY$407:AY$418,$D1336)+INDEX(AY$394:AY$405,$D1336)+AY1291*(1+$E1336))</f>
        <v/>
      </c>
    </row>
    <row r="1337" hidden="1" outlineLevel="2">
      <c r="A1337" s="14" t="inlineStr">
        <is>
          <t>rtx</t>
        </is>
      </c>
      <c r="B1337" s="14" t="inlineStr">
        <is>
          <t>lpg</t>
        </is>
      </c>
      <c r="C1337" s="14" t="inlineStr">
        <is>
          <t>avi</t>
        </is>
      </c>
      <c r="D1337" s="32">
        <f>INDEX(Inputs!$U$5:$U$132,MATCH($B1337&amp;"|"&amp;$C1337,Inputs!$A$5:$A$132,0))</f>
        <v/>
      </c>
      <c r="E1337" s="32">
        <f>INDEX(Inputs!$V$5:$V$132,MATCH($B1337&amp;"|"&amp;$C1337,Inputs!$A$5:$A$132,0))</f>
        <v/>
      </c>
      <c r="F1337" s="36" t="n"/>
      <c r="G1337" s="36" t="n"/>
      <c r="H1337" s="14">
        <f>INDEX(VarLab,MATCH($A1337,VarKey,0))&amp;INDEX(MemLab,MATCH($C1337&amp;"|"&amp;$B1337,MemKey,0))</f>
        <v/>
      </c>
      <c r="I1337" s="14">
        <f>INDEX(VarUnit,MATCH($A1337,VarKey,0))</f>
        <v/>
      </c>
      <c r="J1337" s="14">
        <f>INDEX(VarSrc,MATCH($A1337,VarKey,0))</f>
        <v/>
      </c>
      <c r="K1337" s="11">
        <f>CodePrefix&amp;$A1337&amp;IF($C1337="","","."&amp;$C1337&amp;"."&amp;$B1337)&amp;INDEX(VarEnd,MATCH($A1337,VarKey,0))&amp;K$5</f>
        <v/>
      </c>
      <c r="L1337" s="39">
        <f>L1319*Settings!$C$13*(INDEX(L$407:L$418,$D1337)+INDEX(L$394:L$405,$D1337)+L1292*(1+$E1337))</f>
        <v/>
      </c>
      <c r="M1337" s="40">
        <f>M1319*Settings!$C$13*(INDEX(M$407:M$418,$D1337)+INDEX(M$394:M$405,$D1337)+M1292*(1+$E1337))</f>
        <v/>
      </c>
      <c r="N1337" s="40">
        <f>N1319*Settings!$C$13*(INDEX(N$407:N$418,$D1337)+INDEX(N$394:N$405,$D1337)+N1292*(1+$E1337))</f>
        <v/>
      </c>
      <c r="O1337" s="40">
        <f>O1319*Settings!$C$13*(INDEX(O$407:O$418,$D1337)+INDEX(O$394:O$405,$D1337)+O1292*(1+$E1337))</f>
        <v/>
      </c>
      <c r="P1337" s="40">
        <f>P1319*Settings!$C$13*(INDEX(P$407:P$418,$D1337)+INDEX(P$394:P$405,$D1337)+P1292*(1+$E1337))</f>
        <v/>
      </c>
      <c r="Q1337" s="40">
        <f>Q1319*Settings!$C$13*(INDEX(Q$407:Q$418,$D1337)+INDEX(Q$394:Q$405,$D1337)+Q1292*(1+$E1337))</f>
        <v/>
      </c>
      <c r="R1337" s="40">
        <f>R1319*Settings!$C$13*(INDEX(R$407:R$418,$D1337)+INDEX(R$394:R$405,$D1337)+R1292*(1+$E1337))</f>
        <v/>
      </c>
      <c r="S1337" s="40">
        <f>S1319*Settings!$C$13*(INDEX(S$407:S$418,$D1337)+INDEX(S$394:S$405,$D1337)+S1292*(1+$E1337))</f>
        <v/>
      </c>
      <c r="T1337" s="40">
        <f>T1319*Settings!$C$13*(INDEX(T$407:T$418,$D1337)+INDEX(T$394:T$405,$D1337)+T1292*(1+$E1337))</f>
        <v/>
      </c>
      <c r="U1337" s="40">
        <f>U1319*Settings!$C$13*(INDEX(U$407:U$418,$D1337)+INDEX(U$394:U$405,$D1337)+U1292*(1+$E1337))</f>
        <v/>
      </c>
      <c r="V1337" s="40">
        <f>V1319*Settings!$C$13*(INDEX(V$407:V$418,$D1337)+INDEX(V$394:V$405,$D1337)+V1292*(1+$E1337))</f>
        <v/>
      </c>
      <c r="W1337" s="40">
        <f>W1319*Settings!$C$13*(INDEX(W$407:W$418,$D1337)+INDEX(W$394:W$405,$D1337)+W1292*(1+$E1337))</f>
        <v/>
      </c>
      <c r="X1337" s="40">
        <f>X1319*Settings!$C$13*(INDEX(X$407:X$418,$D1337)+INDEX(X$394:X$405,$D1337)+X1292*(1+$E1337))</f>
        <v/>
      </c>
      <c r="Y1337" s="40">
        <f>Y1319*Settings!$C$13*(INDEX(Y$407:Y$418,$D1337)+INDEX(Y$394:Y$405,$D1337)+Y1292*(1+$E1337))</f>
        <v/>
      </c>
      <c r="Z1337" s="40">
        <f>Z1319*Settings!$C$13*(INDEX(Z$407:Z$418,$D1337)+INDEX(Z$394:Z$405,$D1337)+Z1292*(1+$E1337))</f>
        <v/>
      </c>
      <c r="AA1337" s="40">
        <f>AA1319*Settings!$C$13*(INDEX(AA$407:AA$418,$D1337)+INDEX(AA$394:AA$405,$D1337)+AA1292*(1+$E1337))</f>
        <v/>
      </c>
      <c r="AB1337" s="40">
        <f>AB1319*Settings!$C$13*(INDEX(AB$407:AB$418,$D1337)+INDEX(AB$394:AB$405,$D1337)+AB1292*(1+$E1337))</f>
        <v/>
      </c>
      <c r="AC1337" s="40">
        <f>AC1319*Settings!$C$13*(INDEX(AC$407:AC$418,$D1337)+INDEX(AC$394:AC$405,$D1337)+AC1292*(1+$E1337))</f>
        <v/>
      </c>
      <c r="AD1337" s="40">
        <f>AD1319*Settings!$C$13*(INDEX(AD$407:AD$418,$D1337)+INDEX(AD$394:AD$405,$D1337)+AD1292*(1+$E1337))</f>
        <v/>
      </c>
      <c r="AF1337" s="11">
        <f>CodePrefix&amp;$A1337&amp;IF($C1337="","","."&amp;$C1337&amp;"."&amp;$B1337)&amp;INDEX(VarEnd,MATCH($A1337,VarKey,0))&amp;AF$5</f>
        <v/>
      </c>
      <c r="AG1337" s="39">
        <f>AG1319*Settings!$C$13*(INDEX(AG$407:AG$418,$D1337)+INDEX(AG$394:AG$405,$D1337)+AG1292*(1+$E1337))</f>
        <v/>
      </c>
      <c r="AH1337" s="40">
        <f>AH1319*Settings!$C$13*(INDEX(AH$407:AH$418,$D1337)+INDEX(AH$394:AH$405,$D1337)+AH1292*(1+$E1337))</f>
        <v/>
      </c>
      <c r="AI1337" s="40">
        <f>AI1319*Settings!$C$13*(INDEX(AI$407:AI$418,$D1337)+INDEX(AI$394:AI$405,$D1337)+AI1292*(1+$E1337))</f>
        <v/>
      </c>
      <c r="AJ1337" s="40">
        <f>AJ1319*Settings!$C$13*(INDEX(AJ$407:AJ$418,$D1337)+INDEX(AJ$394:AJ$405,$D1337)+AJ1292*(1+$E1337))</f>
        <v/>
      </c>
      <c r="AK1337" s="40">
        <f>AK1319*Settings!$C$13*(INDEX(AK$407:AK$418,$D1337)+INDEX(AK$394:AK$405,$D1337)+AK1292*(1+$E1337))</f>
        <v/>
      </c>
      <c r="AL1337" s="40">
        <f>AL1319*Settings!$C$13*(INDEX(AL$407:AL$418,$D1337)+INDEX(AL$394:AL$405,$D1337)+AL1292*(1+$E1337))</f>
        <v/>
      </c>
      <c r="AM1337" s="40">
        <f>AM1319*Settings!$C$13*(INDEX(AM$407:AM$418,$D1337)+INDEX(AM$394:AM$405,$D1337)+AM1292*(1+$E1337))</f>
        <v/>
      </c>
      <c r="AN1337" s="40">
        <f>AN1319*Settings!$C$13*(INDEX(AN$407:AN$418,$D1337)+INDEX(AN$394:AN$405,$D1337)+AN1292*(1+$E1337))</f>
        <v/>
      </c>
      <c r="AO1337" s="40">
        <f>AO1319*Settings!$C$13*(INDEX(AO$407:AO$418,$D1337)+INDEX(AO$394:AO$405,$D1337)+AO1292*(1+$E1337))</f>
        <v/>
      </c>
      <c r="AP1337" s="40">
        <f>AP1319*Settings!$C$13*(INDEX(AP$407:AP$418,$D1337)+INDEX(AP$394:AP$405,$D1337)+AP1292*(1+$E1337))</f>
        <v/>
      </c>
      <c r="AQ1337" s="40">
        <f>AQ1319*Settings!$C$13*(INDEX(AQ$407:AQ$418,$D1337)+INDEX(AQ$394:AQ$405,$D1337)+AQ1292*(1+$E1337))</f>
        <v/>
      </c>
      <c r="AR1337" s="40">
        <f>AR1319*Settings!$C$13*(INDEX(AR$407:AR$418,$D1337)+INDEX(AR$394:AR$405,$D1337)+AR1292*(1+$E1337))</f>
        <v/>
      </c>
      <c r="AS1337" s="40">
        <f>AS1319*Settings!$C$13*(INDEX(AS$407:AS$418,$D1337)+INDEX(AS$394:AS$405,$D1337)+AS1292*(1+$E1337))</f>
        <v/>
      </c>
      <c r="AT1337" s="40">
        <f>AT1319*Settings!$C$13*(INDEX(AT$407:AT$418,$D1337)+INDEX(AT$394:AT$405,$D1337)+AT1292*(1+$E1337))</f>
        <v/>
      </c>
      <c r="AU1337" s="40">
        <f>AU1319*Settings!$C$13*(INDEX(AU$407:AU$418,$D1337)+INDEX(AU$394:AU$405,$D1337)+AU1292*(1+$E1337))</f>
        <v/>
      </c>
      <c r="AV1337" s="40">
        <f>AV1319*Settings!$C$13*(INDEX(AV$407:AV$418,$D1337)+INDEX(AV$394:AV$405,$D1337)+AV1292*(1+$E1337))</f>
        <v/>
      </c>
      <c r="AW1337" s="40">
        <f>AW1319*Settings!$C$13*(INDEX(AW$407:AW$418,$D1337)+INDEX(AW$394:AW$405,$D1337)+AW1292*(1+$E1337))</f>
        <v/>
      </c>
      <c r="AX1337" s="40">
        <f>AX1319*Settings!$C$13*(INDEX(AX$407:AX$418,$D1337)+INDEX(AX$394:AX$405,$D1337)+AX1292*(1+$E1337))</f>
        <v/>
      </c>
      <c r="AY1337" s="40">
        <f>AY1319*Settings!$C$13*(INDEX(AY$407:AY$418,$D1337)+INDEX(AY$394:AY$405,$D1337)+AY1292*(1+$E1337))</f>
        <v/>
      </c>
    </row>
    <row r="1338" hidden="1" outlineLevel="2">
      <c r="A1338" s="14" t="inlineStr">
        <is>
          <t>rtx</t>
        </is>
      </c>
      <c r="B1338" s="14" t="inlineStr">
        <is>
          <t>ker</t>
        </is>
      </c>
      <c r="C1338" s="14" t="inlineStr">
        <is>
          <t>avi</t>
        </is>
      </c>
      <c r="D1338" s="32">
        <f>INDEX(Inputs!$U$5:$U$132,MATCH($B1338&amp;"|"&amp;$C1338,Inputs!$A$5:$A$132,0))</f>
        <v/>
      </c>
      <c r="E1338" s="32">
        <f>INDEX(Inputs!$V$5:$V$132,MATCH($B1338&amp;"|"&amp;$C1338,Inputs!$A$5:$A$132,0))</f>
        <v/>
      </c>
      <c r="F1338" s="36" t="n"/>
      <c r="G1338" s="36" t="n"/>
      <c r="H1338" s="14">
        <f>INDEX(VarLab,MATCH($A1338,VarKey,0))&amp;INDEX(MemLab,MATCH($C1338&amp;"|"&amp;$B1338,MemKey,0))</f>
        <v/>
      </c>
      <c r="I1338" s="14">
        <f>INDEX(VarUnit,MATCH($A1338,VarKey,0))</f>
        <v/>
      </c>
      <c r="J1338" s="14">
        <f>INDEX(VarSrc,MATCH($A1338,VarKey,0))</f>
        <v/>
      </c>
      <c r="K1338" s="11">
        <f>CodePrefix&amp;$A1338&amp;IF($C1338="","","."&amp;$C1338&amp;"."&amp;$B1338)&amp;INDEX(VarEnd,MATCH($A1338,VarKey,0))&amp;K$5</f>
        <v/>
      </c>
      <c r="L1338" s="39">
        <f>L1320*Settings!$C$13*(INDEX(L$407:L$418,$D1338)+INDEX(L$394:L$405,$D1338)+L1293*(1+$E1338))</f>
        <v/>
      </c>
      <c r="M1338" s="40">
        <f>M1320*Settings!$C$13*(INDEX(M$407:M$418,$D1338)+INDEX(M$394:M$405,$D1338)+M1293*(1+$E1338))</f>
        <v/>
      </c>
      <c r="N1338" s="40">
        <f>N1320*Settings!$C$13*(INDEX(N$407:N$418,$D1338)+INDEX(N$394:N$405,$D1338)+N1293*(1+$E1338))</f>
        <v/>
      </c>
      <c r="O1338" s="40">
        <f>O1320*Settings!$C$13*(INDEX(O$407:O$418,$D1338)+INDEX(O$394:O$405,$D1338)+O1293*(1+$E1338))</f>
        <v/>
      </c>
      <c r="P1338" s="40">
        <f>P1320*Settings!$C$13*(INDEX(P$407:P$418,$D1338)+INDEX(P$394:P$405,$D1338)+P1293*(1+$E1338))</f>
        <v/>
      </c>
      <c r="Q1338" s="40">
        <f>Q1320*Settings!$C$13*(INDEX(Q$407:Q$418,$D1338)+INDEX(Q$394:Q$405,$D1338)+Q1293*(1+$E1338))</f>
        <v/>
      </c>
      <c r="R1338" s="40">
        <f>R1320*Settings!$C$13*(INDEX(R$407:R$418,$D1338)+INDEX(R$394:R$405,$D1338)+R1293*(1+$E1338))</f>
        <v/>
      </c>
      <c r="S1338" s="40">
        <f>S1320*Settings!$C$13*(INDEX(S$407:S$418,$D1338)+INDEX(S$394:S$405,$D1338)+S1293*(1+$E1338))</f>
        <v/>
      </c>
      <c r="T1338" s="40">
        <f>T1320*Settings!$C$13*(INDEX(T$407:T$418,$D1338)+INDEX(T$394:T$405,$D1338)+T1293*(1+$E1338))</f>
        <v/>
      </c>
      <c r="U1338" s="40">
        <f>U1320*Settings!$C$13*(INDEX(U$407:U$418,$D1338)+INDEX(U$394:U$405,$D1338)+U1293*(1+$E1338))</f>
        <v/>
      </c>
      <c r="V1338" s="40">
        <f>V1320*Settings!$C$13*(INDEX(V$407:V$418,$D1338)+INDEX(V$394:V$405,$D1338)+V1293*(1+$E1338))</f>
        <v/>
      </c>
      <c r="W1338" s="40">
        <f>W1320*Settings!$C$13*(INDEX(W$407:W$418,$D1338)+INDEX(W$394:W$405,$D1338)+W1293*(1+$E1338))</f>
        <v/>
      </c>
      <c r="X1338" s="40">
        <f>X1320*Settings!$C$13*(INDEX(X$407:X$418,$D1338)+INDEX(X$394:X$405,$D1338)+X1293*(1+$E1338))</f>
        <v/>
      </c>
      <c r="Y1338" s="40">
        <f>Y1320*Settings!$C$13*(INDEX(Y$407:Y$418,$D1338)+INDEX(Y$394:Y$405,$D1338)+Y1293*(1+$E1338))</f>
        <v/>
      </c>
      <c r="Z1338" s="40">
        <f>Z1320*Settings!$C$13*(INDEX(Z$407:Z$418,$D1338)+INDEX(Z$394:Z$405,$D1338)+Z1293*(1+$E1338))</f>
        <v/>
      </c>
      <c r="AA1338" s="40">
        <f>AA1320*Settings!$C$13*(INDEX(AA$407:AA$418,$D1338)+INDEX(AA$394:AA$405,$D1338)+AA1293*(1+$E1338))</f>
        <v/>
      </c>
      <c r="AB1338" s="40">
        <f>AB1320*Settings!$C$13*(INDEX(AB$407:AB$418,$D1338)+INDEX(AB$394:AB$405,$D1338)+AB1293*(1+$E1338))</f>
        <v/>
      </c>
      <c r="AC1338" s="40">
        <f>AC1320*Settings!$C$13*(INDEX(AC$407:AC$418,$D1338)+INDEX(AC$394:AC$405,$D1338)+AC1293*(1+$E1338))</f>
        <v/>
      </c>
      <c r="AD1338" s="40">
        <f>AD1320*Settings!$C$13*(INDEX(AD$407:AD$418,$D1338)+INDEX(AD$394:AD$405,$D1338)+AD1293*(1+$E1338))</f>
        <v/>
      </c>
      <c r="AF1338" s="11">
        <f>CodePrefix&amp;$A1338&amp;IF($C1338="","","."&amp;$C1338&amp;"."&amp;$B1338)&amp;INDEX(VarEnd,MATCH($A1338,VarKey,0))&amp;AF$5</f>
        <v/>
      </c>
      <c r="AG1338" s="39">
        <f>AG1320*Settings!$C$13*(INDEX(AG$407:AG$418,$D1338)+INDEX(AG$394:AG$405,$D1338)+AG1293*(1+$E1338))</f>
        <v/>
      </c>
      <c r="AH1338" s="40">
        <f>AH1320*Settings!$C$13*(INDEX(AH$407:AH$418,$D1338)+INDEX(AH$394:AH$405,$D1338)+AH1293*(1+$E1338))</f>
        <v/>
      </c>
      <c r="AI1338" s="40">
        <f>AI1320*Settings!$C$13*(INDEX(AI$407:AI$418,$D1338)+INDEX(AI$394:AI$405,$D1338)+AI1293*(1+$E1338))</f>
        <v/>
      </c>
      <c r="AJ1338" s="40">
        <f>AJ1320*Settings!$C$13*(INDEX(AJ$407:AJ$418,$D1338)+INDEX(AJ$394:AJ$405,$D1338)+AJ1293*(1+$E1338))</f>
        <v/>
      </c>
      <c r="AK1338" s="40">
        <f>AK1320*Settings!$C$13*(INDEX(AK$407:AK$418,$D1338)+INDEX(AK$394:AK$405,$D1338)+AK1293*(1+$E1338))</f>
        <v/>
      </c>
      <c r="AL1338" s="40">
        <f>AL1320*Settings!$C$13*(INDEX(AL$407:AL$418,$D1338)+INDEX(AL$394:AL$405,$D1338)+AL1293*(1+$E1338))</f>
        <v/>
      </c>
      <c r="AM1338" s="40">
        <f>AM1320*Settings!$C$13*(INDEX(AM$407:AM$418,$D1338)+INDEX(AM$394:AM$405,$D1338)+AM1293*(1+$E1338))</f>
        <v/>
      </c>
      <c r="AN1338" s="40">
        <f>AN1320*Settings!$C$13*(INDEX(AN$407:AN$418,$D1338)+INDEX(AN$394:AN$405,$D1338)+AN1293*(1+$E1338))</f>
        <v/>
      </c>
      <c r="AO1338" s="40">
        <f>AO1320*Settings!$C$13*(INDEX(AO$407:AO$418,$D1338)+INDEX(AO$394:AO$405,$D1338)+AO1293*(1+$E1338))</f>
        <v/>
      </c>
      <c r="AP1338" s="40">
        <f>AP1320*Settings!$C$13*(INDEX(AP$407:AP$418,$D1338)+INDEX(AP$394:AP$405,$D1338)+AP1293*(1+$E1338))</f>
        <v/>
      </c>
      <c r="AQ1338" s="40">
        <f>AQ1320*Settings!$C$13*(INDEX(AQ$407:AQ$418,$D1338)+INDEX(AQ$394:AQ$405,$D1338)+AQ1293*(1+$E1338))</f>
        <v/>
      </c>
      <c r="AR1338" s="40">
        <f>AR1320*Settings!$C$13*(INDEX(AR$407:AR$418,$D1338)+INDEX(AR$394:AR$405,$D1338)+AR1293*(1+$E1338))</f>
        <v/>
      </c>
      <c r="AS1338" s="40">
        <f>AS1320*Settings!$C$13*(INDEX(AS$407:AS$418,$D1338)+INDEX(AS$394:AS$405,$D1338)+AS1293*(1+$E1338))</f>
        <v/>
      </c>
      <c r="AT1338" s="40">
        <f>AT1320*Settings!$C$13*(INDEX(AT$407:AT$418,$D1338)+INDEX(AT$394:AT$405,$D1338)+AT1293*(1+$E1338))</f>
        <v/>
      </c>
      <c r="AU1338" s="40">
        <f>AU1320*Settings!$C$13*(INDEX(AU$407:AU$418,$D1338)+INDEX(AU$394:AU$405,$D1338)+AU1293*(1+$E1338))</f>
        <v/>
      </c>
      <c r="AV1338" s="40">
        <f>AV1320*Settings!$C$13*(INDEX(AV$407:AV$418,$D1338)+INDEX(AV$394:AV$405,$D1338)+AV1293*(1+$E1338))</f>
        <v/>
      </c>
      <c r="AW1338" s="40">
        <f>AW1320*Settings!$C$13*(INDEX(AW$407:AW$418,$D1338)+INDEX(AW$394:AW$405,$D1338)+AW1293*(1+$E1338))</f>
        <v/>
      </c>
      <c r="AX1338" s="40">
        <f>AX1320*Settings!$C$13*(INDEX(AX$407:AX$418,$D1338)+INDEX(AX$394:AX$405,$D1338)+AX1293*(1+$E1338))</f>
        <v/>
      </c>
      <c r="AY1338" s="40">
        <f>AY1320*Settings!$C$13*(INDEX(AY$407:AY$418,$D1338)+INDEX(AY$394:AY$405,$D1338)+AY1293*(1+$E1338))</f>
        <v/>
      </c>
    </row>
    <row r="1339" hidden="1" outlineLevel="2">
      <c r="A1339" s="14" t="inlineStr">
        <is>
          <t>rtx</t>
        </is>
      </c>
      <c r="B1339" s="14" t="inlineStr">
        <is>
          <t>oop</t>
        </is>
      </c>
      <c r="C1339" s="14" t="inlineStr">
        <is>
          <t>avi</t>
        </is>
      </c>
      <c r="D1339" s="32">
        <f>INDEX(Inputs!$U$5:$U$132,MATCH($B1339&amp;"|"&amp;$C1339,Inputs!$A$5:$A$132,0))</f>
        <v/>
      </c>
      <c r="E1339" s="32">
        <f>INDEX(Inputs!$V$5:$V$132,MATCH($B1339&amp;"|"&amp;$C1339,Inputs!$A$5:$A$132,0))</f>
        <v/>
      </c>
      <c r="F1339" s="36" t="n"/>
      <c r="G1339" s="36" t="n"/>
      <c r="H1339" s="14">
        <f>INDEX(VarLab,MATCH($A1339,VarKey,0))&amp;INDEX(MemLab,MATCH($C1339&amp;"|"&amp;$B1339,MemKey,0))</f>
        <v/>
      </c>
      <c r="I1339" s="14">
        <f>INDEX(VarUnit,MATCH($A1339,VarKey,0))</f>
        <v/>
      </c>
      <c r="J1339" s="14">
        <f>INDEX(VarSrc,MATCH($A1339,VarKey,0))</f>
        <v/>
      </c>
      <c r="K1339" s="11">
        <f>CodePrefix&amp;$A1339&amp;IF($C1339="","","."&amp;$C1339&amp;"."&amp;$B1339)&amp;INDEX(VarEnd,MATCH($A1339,VarKey,0))&amp;K$5</f>
        <v/>
      </c>
      <c r="L1339" s="39">
        <f>L1321*Settings!$C$13*(INDEX(L$407:L$418,$D1339)+INDEX(L$394:L$405,$D1339)+L1294*(1+$E1339))</f>
        <v/>
      </c>
      <c r="M1339" s="40">
        <f>M1321*Settings!$C$13*(INDEX(M$407:M$418,$D1339)+INDEX(M$394:M$405,$D1339)+M1294*(1+$E1339))</f>
        <v/>
      </c>
      <c r="N1339" s="40">
        <f>N1321*Settings!$C$13*(INDEX(N$407:N$418,$D1339)+INDEX(N$394:N$405,$D1339)+N1294*(1+$E1339))</f>
        <v/>
      </c>
      <c r="O1339" s="40">
        <f>O1321*Settings!$C$13*(INDEX(O$407:O$418,$D1339)+INDEX(O$394:O$405,$D1339)+O1294*(1+$E1339))</f>
        <v/>
      </c>
      <c r="P1339" s="40">
        <f>P1321*Settings!$C$13*(INDEX(P$407:P$418,$D1339)+INDEX(P$394:P$405,$D1339)+P1294*(1+$E1339))</f>
        <v/>
      </c>
      <c r="Q1339" s="40">
        <f>Q1321*Settings!$C$13*(INDEX(Q$407:Q$418,$D1339)+INDEX(Q$394:Q$405,$D1339)+Q1294*(1+$E1339))</f>
        <v/>
      </c>
      <c r="R1339" s="40">
        <f>R1321*Settings!$C$13*(INDEX(R$407:R$418,$D1339)+INDEX(R$394:R$405,$D1339)+R1294*(1+$E1339))</f>
        <v/>
      </c>
      <c r="S1339" s="40">
        <f>S1321*Settings!$C$13*(INDEX(S$407:S$418,$D1339)+INDEX(S$394:S$405,$D1339)+S1294*(1+$E1339))</f>
        <v/>
      </c>
      <c r="T1339" s="40">
        <f>T1321*Settings!$C$13*(INDEX(T$407:T$418,$D1339)+INDEX(T$394:T$405,$D1339)+T1294*(1+$E1339))</f>
        <v/>
      </c>
      <c r="U1339" s="40">
        <f>U1321*Settings!$C$13*(INDEX(U$407:U$418,$D1339)+INDEX(U$394:U$405,$D1339)+U1294*(1+$E1339))</f>
        <v/>
      </c>
      <c r="V1339" s="40">
        <f>V1321*Settings!$C$13*(INDEX(V$407:V$418,$D1339)+INDEX(V$394:V$405,$D1339)+V1294*(1+$E1339))</f>
        <v/>
      </c>
      <c r="W1339" s="40">
        <f>W1321*Settings!$C$13*(INDEX(W$407:W$418,$D1339)+INDEX(W$394:W$405,$D1339)+W1294*(1+$E1339))</f>
        <v/>
      </c>
      <c r="X1339" s="40">
        <f>X1321*Settings!$C$13*(INDEX(X$407:X$418,$D1339)+INDEX(X$394:X$405,$D1339)+X1294*(1+$E1339))</f>
        <v/>
      </c>
      <c r="Y1339" s="40">
        <f>Y1321*Settings!$C$13*(INDEX(Y$407:Y$418,$D1339)+INDEX(Y$394:Y$405,$D1339)+Y1294*(1+$E1339))</f>
        <v/>
      </c>
      <c r="Z1339" s="40">
        <f>Z1321*Settings!$C$13*(INDEX(Z$407:Z$418,$D1339)+INDEX(Z$394:Z$405,$D1339)+Z1294*(1+$E1339))</f>
        <v/>
      </c>
      <c r="AA1339" s="40">
        <f>AA1321*Settings!$C$13*(INDEX(AA$407:AA$418,$D1339)+INDEX(AA$394:AA$405,$D1339)+AA1294*(1+$E1339))</f>
        <v/>
      </c>
      <c r="AB1339" s="40">
        <f>AB1321*Settings!$C$13*(INDEX(AB$407:AB$418,$D1339)+INDEX(AB$394:AB$405,$D1339)+AB1294*(1+$E1339))</f>
        <v/>
      </c>
      <c r="AC1339" s="40">
        <f>AC1321*Settings!$C$13*(INDEX(AC$407:AC$418,$D1339)+INDEX(AC$394:AC$405,$D1339)+AC1294*(1+$E1339))</f>
        <v/>
      </c>
      <c r="AD1339" s="40">
        <f>AD1321*Settings!$C$13*(INDEX(AD$407:AD$418,$D1339)+INDEX(AD$394:AD$405,$D1339)+AD1294*(1+$E1339))</f>
        <v/>
      </c>
      <c r="AF1339" s="11">
        <f>CodePrefix&amp;$A1339&amp;IF($C1339="","","."&amp;$C1339&amp;"."&amp;$B1339)&amp;INDEX(VarEnd,MATCH($A1339,VarKey,0))&amp;AF$5</f>
        <v/>
      </c>
      <c r="AG1339" s="39">
        <f>AG1321*Settings!$C$13*(INDEX(AG$407:AG$418,$D1339)+INDEX(AG$394:AG$405,$D1339)+AG1294*(1+$E1339))</f>
        <v/>
      </c>
      <c r="AH1339" s="40">
        <f>AH1321*Settings!$C$13*(INDEX(AH$407:AH$418,$D1339)+INDEX(AH$394:AH$405,$D1339)+AH1294*(1+$E1339))</f>
        <v/>
      </c>
      <c r="AI1339" s="40">
        <f>AI1321*Settings!$C$13*(INDEX(AI$407:AI$418,$D1339)+INDEX(AI$394:AI$405,$D1339)+AI1294*(1+$E1339))</f>
        <v/>
      </c>
      <c r="AJ1339" s="40">
        <f>AJ1321*Settings!$C$13*(INDEX(AJ$407:AJ$418,$D1339)+INDEX(AJ$394:AJ$405,$D1339)+AJ1294*(1+$E1339))</f>
        <v/>
      </c>
      <c r="AK1339" s="40">
        <f>AK1321*Settings!$C$13*(INDEX(AK$407:AK$418,$D1339)+INDEX(AK$394:AK$405,$D1339)+AK1294*(1+$E1339))</f>
        <v/>
      </c>
      <c r="AL1339" s="40">
        <f>AL1321*Settings!$C$13*(INDEX(AL$407:AL$418,$D1339)+INDEX(AL$394:AL$405,$D1339)+AL1294*(1+$E1339))</f>
        <v/>
      </c>
      <c r="AM1339" s="40">
        <f>AM1321*Settings!$C$13*(INDEX(AM$407:AM$418,$D1339)+INDEX(AM$394:AM$405,$D1339)+AM1294*(1+$E1339))</f>
        <v/>
      </c>
      <c r="AN1339" s="40">
        <f>AN1321*Settings!$C$13*(INDEX(AN$407:AN$418,$D1339)+INDEX(AN$394:AN$405,$D1339)+AN1294*(1+$E1339))</f>
        <v/>
      </c>
      <c r="AO1339" s="40">
        <f>AO1321*Settings!$C$13*(INDEX(AO$407:AO$418,$D1339)+INDEX(AO$394:AO$405,$D1339)+AO1294*(1+$E1339))</f>
        <v/>
      </c>
      <c r="AP1339" s="40">
        <f>AP1321*Settings!$C$13*(INDEX(AP$407:AP$418,$D1339)+INDEX(AP$394:AP$405,$D1339)+AP1294*(1+$E1339))</f>
        <v/>
      </c>
      <c r="AQ1339" s="40">
        <f>AQ1321*Settings!$C$13*(INDEX(AQ$407:AQ$418,$D1339)+INDEX(AQ$394:AQ$405,$D1339)+AQ1294*(1+$E1339))</f>
        <v/>
      </c>
      <c r="AR1339" s="40">
        <f>AR1321*Settings!$C$13*(INDEX(AR$407:AR$418,$D1339)+INDEX(AR$394:AR$405,$D1339)+AR1294*(1+$E1339))</f>
        <v/>
      </c>
      <c r="AS1339" s="40">
        <f>AS1321*Settings!$C$13*(INDEX(AS$407:AS$418,$D1339)+INDEX(AS$394:AS$405,$D1339)+AS1294*(1+$E1339))</f>
        <v/>
      </c>
      <c r="AT1339" s="40">
        <f>AT1321*Settings!$C$13*(INDEX(AT$407:AT$418,$D1339)+INDEX(AT$394:AT$405,$D1339)+AT1294*(1+$E1339))</f>
        <v/>
      </c>
      <c r="AU1339" s="40">
        <f>AU1321*Settings!$C$13*(INDEX(AU$407:AU$418,$D1339)+INDEX(AU$394:AU$405,$D1339)+AU1294*(1+$E1339))</f>
        <v/>
      </c>
      <c r="AV1339" s="40">
        <f>AV1321*Settings!$C$13*(INDEX(AV$407:AV$418,$D1339)+INDEX(AV$394:AV$405,$D1339)+AV1294*(1+$E1339))</f>
        <v/>
      </c>
      <c r="AW1339" s="40">
        <f>AW1321*Settings!$C$13*(INDEX(AW$407:AW$418,$D1339)+INDEX(AW$394:AW$405,$D1339)+AW1294*(1+$E1339))</f>
        <v/>
      </c>
      <c r="AX1339" s="40">
        <f>AX1321*Settings!$C$13*(INDEX(AX$407:AX$418,$D1339)+INDEX(AX$394:AX$405,$D1339)+AX1294*(1+$E1339))</f>
        <v/>
      </c>
      <c r="AY1339" s="40">
        <f>AY1321*Settings!$C$13*(INDEX(AY$407:AY$418,$D1339)+INDEX(AY$394:AY$405,$D1339)+AY1294*(1+$E1339))</f>
        <v/>
      </c>
    </row>
    <row r="1340" hidden="1" outlineLevel="2">
      <c r="A1340" s="14" t="inlineStr">
        <is>
          <t>rtx</t>
        </is>
      </c>
      <c r="B1340" s="14" t="inlineStr">
        <is>
          <t>bio</t>
        </is>
      </c>
      <c r="C1340" s="14" t="inlineStr">
        <is>
          <t>avi</t>
        </is>
      </c>
      <c r="D1340" s="32">
        <f>INDEX(Inputs!$U$5:$U$132,MATCH($B1340&amp;"|"&amp;$C1340,Inputs!$A$5:$A$132,0))</f>
        <v/>
      </c>
      <c r="E1340" s="32">
        <f>INDEX(Inputs!$V$5:$V$132,MATCH($B1340&amp;"|"&amp;$C1340,Inputs!$A$5:$A$132,0))</f>
        <v/>
      </c>
      <c r="F1340" s="36" t="n"/>
      <c r="G1340" s="36" t="n"/>
      <c r="H1340" s="14">
        <f>INDEX(VarLab,MATCH($A1340,VarKey,0))&amp;INDEX(MemLab,MATCH($C1340&amp;"|"&amp;$B1340,MemKey,0))</f>
        <v/>
      </c>
      <c r="I1340" s="14">
        <f>INDEX(VarUnit,MATCH($A1340,VarKey,0))</f>
        <v/>
      </c>
      <c r="J1340" s="14">
        <f>INDEX(VarSrc,MATCH($A1340,VarKey,0))</f>
        <v/>
      </c>
      <c r="K1340" s="11">
        <f>CodePrefix&amp;$A1340&amp;IF($C1340="","","."&amp;$C1340&amp;"."&amp;$B1340)&amp;INDEX(VarEnd,MATCH($A1340,VarKey,0))&amp;K$5</f>
        <v/>
      </c>
      <c r="L1340" s="39">
        <f>L1322*Settings!$C$13*(INDEX(L$407:L$418,$D1340)+INDEX(L$394:L$405,$D1340)+L1295*(1+$E1340))</f>
        <v/>
      </c>
      <c r="M1340" s="40">
        <f>M1322*Settings!$C$13*(INDEX(M$407:M$418,$D1340)+INDEX(M$394:M$405,$D1340)+M1295*(1+$E1340))</f>
        <v/>
      </c>
      <c r="N1340" s="40">
        <f>N1322*Settings!$C$13*(INDEX(N$407:N$418,$D1340)+INDEX(N$394:N$405,$D1340)+N1295*(1+$E1340))</f>
        <v/>
      </c>
      <c r="O1340" s="40">
        <f>O1322*Settings!$C$13*(INDEX(O$407:O$418,$D1340)+INDEX(O$394:O$405,$D1340)+O1295*(1+$E1340))</f>
        <v/>
      </c>
      <c r="P1340" s="40">
        <f>P1322*Settings!$C$13*(INDEX(P$407:P$418,$D1340)+INDEX(P$394:P$405,$D1340)+P1295*(1+$E1340))</f>
        <v/>
      </c>
      <c r="Q1340" s="40">
        <f>Q1322*Settings!$C$13*(INDEX(Q$407:Q$418,$D1340)+INDEX(Q$394:Q$405,$D1340)+Q1295*(1+$E1340))</f>
        <v/>
      </c>
      <c r="R1340" s="40">
        <f>R1322*Settings!$C$13*(INDEX(R$407:R$418,$D1340)+INDEX(R$394:R$405,$D1340)+R1295*(1+$E1340))</f>
        <v/>
      </c>
      <c r="S1340" s="40">
        <f>S1322*Settings!$C$13*(INDEX(S$407:S$418,$D1340)+INDEX(S$394:S$405,$D1340)+S1295*(1+$E1340))</f>
        <v/>
      </c>
      <c r="T1340" s="40">
        <f>T1322*Settings!$C$13*(INDEX(T$407:T$418,$D1340)+INDEX(T$394:T$405,$D1340)+T1295*(1+$E1340))</f>
        <v/>
      </c>
      <c r="U1340" s="40">
        <f>U1322*Settings!$C$13*(INDEX(U$407:U$418,$D1340)+INDEX(U$394:U$405,$D1340)+U1295*(1+$E1340))</f>
        <v/>
      </c>
      <c r="V1340" s="40">
        <f>V1322*Settings!$C$13*(INDEX(V$407:V$418,$D1340)+INDEX(V$394:V$405,$D1340)+V1295*(1+$E1340))</f>
        <v/>
      </c>
      <c r="W1340" s="40">
        <f>W1322*Settings!$C$13*(INDEX(W$407:W$418,$D1340)+INDEX(W$394:W$405,$D1340)+W1295*(1+$E1340))</f>
        <v/>
      </c>
      <c r="X1340" s="40">
        <f>X1322*Settings!$C$13*(INDEX(X$407:X$418,$D1340)+INDEX(X$394:X$405,$D1340)+X1295*(1+$E1340))</f>
        <v/>
      </c>
      <c r="Y1340" s="40">
        <f>Y1322*Settings!$C$13*(INDEX(Y$407:Y$418,$D1340)+INDEX(Y$394:Y$405,$D1340)+Y1295*(1+$E1340))</f>
        <v/>
      </c>
      <c r="Z1340" s="40">
        <f>Z1322*Settings!$C$13*(INDEX(Z$407:Z$418,$D1340)+INDEX(Z$394:Z$405,$D1340)+Z1295*(1+$E1340))</f>
        <v/>
      </c>
      <c r="AA1340" s="40">
        <f>AA1322*Settings!$C$13*(INDEX(AA$407:AA$418,$D1340)+INDEX(AA$394:AA$405,$D1340)+AA1295*(1+$E1340))</f>
        <v/>
      </c>
      <c r="AB1340" s="40">
        <f>AB1322*Settings!$C$13*(INDEX(AB$407:AB$418,$D1340)+INDEX(AB$394:AB$405,$D1340)+AB1295*(1+$E1340))</f>
        <v/>
      </c>
      <c r="AC1340" s="40">
        <f>AC1322*Settings!$C$13*(INDEX(AC$407:AC$418,$D1340)+INDEX(AC$394:AC$405,$D1340)+AC1295*(1+$E1340))</f>
        <v/>
      </c>
      <c r="AD1340" s="40">
        <f>AD1322*Settings!$C$13*(INDEX(AD$407:AD$418,$D1340)+INDEX(AD$394:AD$405,$D1340)+AD1295*(1+$E1340))</f>
        <v/>
      </c>
      <c r="AF1340" s="11">
        <f>CodePrefix&amp;$A1340&amp;IF($C1340="","","."&amp;$C1340&amp;"."&amp;$B1340)&amp;INDEX(VarEnd,MATCH($A1340,VarKey,0))&amp;AF$5</f>
        <v/>
      </c>
      <c r="AG1340" s="39">
        <f>AG1322*Settings!$C$13*(INDEX(AG$407:AG$418,$D1340)+INDEX(AG$394:AG$405,$D1340)+AG1295*(1+$E1340))</f>
        <v/>
      </c>
      <c r="AH1340" s="40">
        <f>AH1322*Settings!$C$13*(INDEX(AH$407:AH$418,$D1340)+INDEX(AH$394:AH$405,$D1340)+AH1295*(1+$E1340))</f>
        <v/>
      </c>
      <c r="AI1340" s="40">
        <f>AI1322*Settings!$C$13*(INDEX(AI$407:AI$418,$D1340)+INDEX(AI$394:AI$405,$D1340)+AI1295*(1+$E1340))</f>
        <v/>
      </c>
      <c r="AJ1340" s="40">
        <f>AJ1322*Settings!$C$13*(INDEX(AJ$407:AJ$418,$D1340)+INDEX(AJ$394:AJ$405,$D1340)+AJ1295*(1+$E1340))</f>
        <v/>
      </c>
      <c r="AK1340" s="40">
        <f>AK1322*Settings!$C$13*(INDEX(AK$407:AK$418,$D1340)+INDEX(AK$394:AK$405,$D1340)+AK1295*(1+$E1340))</f>
        <v/>
      </c>
      <c r="AL1340" s="40">
        <f>AL1322*Settings!$C$13*(INDEX(AL$407:AL$418,$D1340)+INDEX(AL$394:AL$405,$D1340)+AL1295*(1+$E1340))</f>
        <v/>
      </c>
      <c r="AM1340" s="40">
        <f>AM1322*Settings!$C$13*(INDEX(AM$407:AM$418,$D1340)+INDEX(AM$394:AM$405,$D1340)+AM1295*(1+$E1340))</f>
        <v/>
      </c>
      <c r="AN1340" s="40">
        <f>AN1322*Settings!$C$13*(INDEX(AN$407:AN$418,$D1340)+INDEX(AN$394:AN$405,$D1340)+AN1295*(1+$E1340))</f>
        <v/>
      </c>
      <c r="AO1340" s="40">
        <f>AO1322*Settings!$C$13*(INDEX(AO$407:AO$418,$D1340)+INDEX(AO$394:AO$405,$D1340)+AO1295*(1+$E1340))</f>
        <v/>
      </c>
      <c r="AP1340" s="40">
        <f>AP1322*Settings!$C$13*(INDEX(AP$407:AP$418,$D1340)+INDEX(AP$394:AP$405,$D1340)+AP1295*(1+$E1340))</f>
        <v/>
      </c>
      <c r="AQ1340" s="40">
        <f>AQ1322*Settings!$C$13*(INDEX(AQ$407:AQ$418,$D1340)+INDEX(AQ$394:AQ$405,$D1340)+AQ1295*(1+$E1340))</f>
        <v/>
      </c>
      <c r="AR1340" s="40">
        <f>AR1322*Settings!$C$13*(INDEX(AR$407:AR$418,$D1340)+INDEX(AR$394:AR$405,$D1340)+AR1295*(1+$E1340))</f>
        <v/>
      </c>
      <c r="AS1340" s="40">
        <f>AS1322*Settings!$C$13*(INDEX(AS$407:AS$418,$D1340)+INDEX(AS$394:AS$405,$D1340)+AS1295*(1+$E1340))</f>
        <v/>
      </c>
      <c r="AT1340" s="40">
        <f>AT1322*Settings!$C$13*(INDEX(AT$407:AT$418,$D1340)+INDEX(AT$394:AT$405,$D1340)+AT1295*(1+$E1340))</f>
        <v/>
      </c>
      <c r="AU1340" s="40">
        <f>AU1322*Settings!$C$13*(INDEX(AU$407:AU$418,$D1340)+INDEX(AU$394:AU$405,$D1340)+AU1295*(1+$E1340))</f>
        <v/>
      </c>
      <c r="AV1340" s="40">
        <f>AV1322*Settings!$C$13*(INDEX(AV$407:AV$418,$D1340)+INDEX(AV$394:AV$405,$D1340)+AV1295*(1+$E1340))</f>
        <v/>
      </c>
      <c r="AW1340" s="40">
        <f>AW1322*Settings!$C$13*(INDEX(AW$407:AW$418,$D1340)+INDEX(AW$394:AW$405,$D1340)+AW1295*(1+$E1340))</f>
        <v/>
      </c>
      <c r="AX1340" s="40">
        <f>AX1322*Settings!$C$13*(INDEX(AX$407:AX$418,$D1340)+INDEX(AX$394:AX$405,$D1340)+AX1295*(1+$E1340))</f>
        <v/>
      </c>
      <c r="AY1340" s="40">
        <f>AY1322*Settings!$C$13*(INDEX(AY$407:AY$418,$D1340)+INDEX(AY$394:AY$405,$D1340)+AY1295*(1+$E1340))</f>
        <v/>
      </c>
    </row>
    <row r="1341" hidden="1" outlineLevel="2"/>
    <row r="1342" hidden="1" outlineLevel="2">
      <c r="A1342" s="14" t="inlineStr">
        <is>
          <t>rsub</t>
        </is>
      </c>
      <c r="B1342" s="14" t="inlineStr">
        <is>
          <t>coa</t>
        </is>
      </c>
      <c r="C1342" s="14" t="inlineStr">
        <is>
          <t>avi</t>
        </is>
      </c>
      <c r="D1342" s="32">
        <f>INDEX(Inputs!$U$5:$U$132,MATCH($B1342&amp;"|"&amp;$C1342,Inputs!$A$5:$A$132,0))</f>
        <v/>
      </c>
      <c r="E1342" s="36" t="n"/>
      <c r="F1342" s="36" t="n"/>
      <c r="G1342" s="36" t="n"/>
      <c r="H1342" s="14">
        <f>INDEX(VarLab,MATCH($A1342,VarKey,0))&amp;INDEX(MemLab,MATCH($C1342&amp;"|"&amp;$B1342,MemKey,0))</f>
        <v/>
      </c>
      <c r="I1342" s="14">
        <f>INDEX(VarUnit,MATCH($A1342,VarKey,0))</f>
        <v/>
      </c>
      <c r="J1342" s="14">
        <f>INDEX(VarSrc,MATCH($A1342,VarKey,0))</f>
        <v/>
      </c>
      <c r="K1342" s="11">
        <f>CodePrefix&amp;$A1342&amp;IF($C1342="","","."&amp;$C1342&amp;"."&amp;$B1342)&amp;INDEX(VarEnd,MATCH($A1342,VarKey,0))&amp;K$5</f>
        <v/>
      </c>
      <c r="L1342" s="39">
        <f>L1315*Settings!$C$13*(INDEX(L$420:L$431,$D1342))</f>
        <v/>
      </c>
      <c r="M1342" s="40">
        <f>M1315*Settings!$C$13*(INDEX(M$420:M$431,$D1342))</f>
        <v/>
      </c>
      <c r="N1342" s="40">
        <f>N1315*Settings!$C$13*(INDEX(N$420:N$431,$D1342))</f>
        <v/>
      </c>
      <c r="O1342" s="40">
        <f>O1315*Settings!$C$13*(INDEX(O$420:O$431,$D1342))</f>
        <v/>
      </c>
      <c r="P1342" s="40">
        <f>P1315*Settings!$C$13*(INDEX(P$420:P$431,$D1342))</f>
        <v/>
      </c>
      <c r="Q1342" s="40">
        <f>Q1315*Settings!$C$13*(INDEX(Q$420:Q$431,$D1342))</f>
        <v/>
      </c>
      <c r="R1342" s="40">
        <f>R1315*Settings!$C$13*(INDEX(R$420:R$431,$D1342))</f>
        <v/>
      </c>
      <c r="S1342" s="40">
        <f>S1315*Settings!$C$13*(INDEX(S$420:S$431,$D1342))</f>
        <v/>
      </c>
      <c r="T1342" s="40">
        <f>T1315*Settings!$C$13*(INDEX(T$420:T$431,$D1342))</f>
        <v/>
      </c>
      <c r="U1342" s="40">
        <f>U1315*Settings!$C$13*(INDEX(U$420:U$431,$D1342))</f>
        <v/>
      </c>
      <c r="V1342" s="40">
        <f>V1315*Settings!$C$13*(INDEX(V$420:V$431,$D1342))</f>
        <v/>
      </c>
      <c r="W1342" s="40">
        <f>W1315*Settings!$C$13*(INDEX(W$420:W$431,$D1342))</f>
        <v/>
      </c>
      <c r="X1342" s="40">
        <f>X1315*Settings!$C$13*(INDEX(X$420:X$431,$D1342))</f>
        <v/>
      </c>
      <c r="Y1342" s="40">
        <f>Y1315*Settings!$C$13*(INDEX(Y$420:Y$431,$D1342))</f>
        <v/>
      </c>
      <c r="Z1342" s="40">
        <f>Z1315*Settings!$C$13*(INDEX(Z$420:Z$431,$D1342))</f>
        <v/>
      </c>
      <c r="AA1342" s="40">
        <f>AA1315*Settings!$C$13*(INDEX(AA$420:AA$431,$D1342))</f>
        <v/>
      </c>
      <c r="AB1342" s="40">
        <f>AB1315*Settings!$C$13*(INDEX(AB$420:AB$431,$D1342))</f>
        <v/>
      </c>
      <c r="AC1342" s="40">
        <f>AC1315*Settings!$C$13*(INDEX(AC$420:AC$431,$D1342))</f>
        <v/>
      </c>
      <c r="AD1342" s="40">
        <f>AD1315*Settings!$C$13*(INDEX(AD$420:AD$431,$D1342))</f>
        <v/>
      </c>
      <c r="AF1342" s="11">
        <f>CodePrefix&amp;$A1342&amp;IF($C1342="","","."&amp;$C1342&amp;"."&amp;$B1342)&amp;INDEX(VarEnd,MATCH($A1342,VarKey,0))&amp;AF$5</f>
        <v/>
      </c>
      <c r="AG1342" s="39">
        <f>AG1315*Settings!$C$13*(INDEX(AG$420:AG$431,$D1342))</f>
        <v/>
      </c>
      <c r="AH1342" s="40">
        <f>AH1315*Settings!$C$13*(INDEX(AH$420:AH$431,$D1342))</f>
        <v/>
      </c>
      <c r="AI1342" s="40">
        <f>AI1315*Settings!$C$13*(INDEX(AI$420:AI$431,$D1342))</f>
        <v/>
      </c>
      <c r="AJ1342" s="40">
        <f>AJ1315*Settings!$C$13*(INDEX(AJ$420:AJ$431,$D1342))</f>
        <v/>
      </c>
      <c r="AK1342" s="40">
        <f>AK1315*Settings!$C$13*(INDEX(AK$420:AK$431,$D1342))</f>
        <v/>
      </c>
      <c r="AL1342" s="40">
        <f>AL1315*Settings!$C$13*(INDEX(AL$420:AL$431,$D1342))</f>
        <v/>
      </c>
      <c r="AM1342" s="40">
        <f>AM1315*Settings!$C$13*(INDEX(AM$420:AM$431,$D1342))</f>
        <v/>
      </c>
      <c r="AN1342" s="40">
        <f>AN1315*Settings!$C$13*(INDEX(AN$420:AN$431,$D1342))</f>
        <v/>
      </c>
      <c r="AO1342" s="40">
        <f>AO1315*Settings!$C$13*(INDEX(AO$420:AO$431,$D1342))</f>
        <v/>
      </c>
      <c r="AP1342" s="40">
        <f>AP1315*Settings!$C$13*(INDEX(AP$420:AP$431,$D1342))</f>
        <v/>
      </c>
      <c r="AQ1342" s="40">
        <f>AQ1315*Settings!$C$13*(INDEX(AQ$420:AQ$431,$D1342))</f>
        <v/>
      </c>
      <c r="AR1342" s="40">
        <f>AR1315*Settings!$C$13*(INDEX(AR$420:AR$431,$D1342))</f>
        <v/>
      </c>
      <c r="AS1342" s="40">
        <f>AS1315*Settings!$C$13*(INDEX(AS$420:AS$431,$D1342))</f>
        <v/>
      </c>
      <c r="AT1342" s="40">
        <f>AT1315*Settings!$C$13*(INDEX(AT$420:AT$431,$D1342))</f>
        <v/>
      </c>
      <c r="AU1342" s="40">
        <f>AU1315*Settings!$C$13*(INDEX(AU$420:AU$431,$D1342))</f>
        <v/>
      </c>
      <c r="AV1342" s="40">
        <f>AV1315*Settings!$C$13*(INDEX(AV$420:AV$431,$D1342))</f>
        <v/>
      </c>
      <c r="AW1342" s="40">
        <f>AW1315*Settings!$C$13*(INDEX(AW$420:AW$431,$D1342))</f>
        <v/>
      </c>
      <c r="AX1342" s="40">
        <f>AX1315*Settings!$C$13*(INDEX(AX$420:AX$431,$D1342))</f>
        <v/>
      </c>
      <c r="AY1342" s="40">
        <f>AY1315*Settings!$C$13*(INDEX(AY$420:AY$431,$D1342))</f>
        <v/>
      </c>
    </row>
    <row r="1343" hidden="1" outlineLevel="2">
      <c r="A1343" s="14" t="inlineStr">
        <is>
          <t>rsub</t>
        </is>
      </c>
      <c r="B1343" s="14" t="inlineStr">
        <is>
          <t>nga</t>
        </is>
      </c>
      <c r="C1343" s="14" t="inlineStr">
        <is>
          <t>avi</t>
        </is>
      </c>
      <c r="D1343" s="32">
        <f>INDEX(Inputs!$U$5:$U$132,MATCH($B1343&amp;"|"&amp;$C1343,Inputs!$A$5:$A$132,0))</f>
        <v/>
      </c>
      <c r="E1343" s="36" t="n"/>
      <c r="F1343" s="36" t="n"/>
      <c r="G1343" s="36" t="n"/>
      <c r="H1343" s="14">
        <f>INDEX(VarLab,MATCH($A1343,VarKey,0))&amp;INDEX(MemLab,MATCH($C1343&amp;"|"&amp;$B1343,MemKey,0))</f>
        <v/>
      </c>
      <c r="I1343" s="14">
        <f>INDEX(VarUnit,MATCH($A1343,VarKey,0))</f>
        <v/>
      </c>
      <c r="J1343" s="14">
        <f>INDEX(VarSrc,MATCH($A1343,VarKey,0))</f>
        <v/>
      </c>
      <c r="K1343" s="11">
        <f>CodePrefix&amp;$A1343&amp;IF($C1343="","","."&amp;$C1343&amp;"."&amp;$B1343)&amp;INDEX(VarEnd,MATCH($A1343,VarKey,0))&amp;K$5</f>
        <v/>
      </c>
      <c r="L1343" s="39">
        <f>L1316*Settings!$C$13*(INDEX(L$420:L$431,$D1343))</f>
        <v/>
      </c>
      <c r="M1343" s="40">
        <f>M1316*Settings!$C$13*(INDEX(M$420:M$431,$D1343))</f>
        <v/>
      </c>
      <c r="N1343" s="40">
        <f>N1316*Settings!$C$13*(INDEX(N$420:N$431,$D1343))</f>
        <v/>
      </c>
      <c r="O1343" s="40">
        <f>O1316*Settings!$C$13*(INDEX(O$420:O$431,$D1343))</f>
        <v/>
      </c>
      <c r="P1343" s="40">
        <f>P1316*Settings!$C$13*(INDEX(P$420:P$431,$D1343))</f>
        <v/>
      </c>
      <c r="Q1343" s="40">
        <f>Q1316*Settings!$C$13*(INDEX(Q$420:Q$431,$D1343))</f>
        <v/>
      </c>
      <c r="R1343" s="40">
        <f>R1316*Settings!$C$13*(INDEX(R$420:R$431,$D1343))</f>
        <v/>
      </c>
      <c r="S1343" s="40">
        <f>S1316*Settings!$C$13*(INDEX(S$420:S$431,$D1343))</f>
        <v/>
      </c>
      <c r="T1343" s="40">
        <f>T1316*Settings!$C$13*(INDEX(T$420:T$431,$D1343))</f>
        <v/>
      </c>
      <c r="U1343" s="40">
        <f>U1316*Settings!$C$13*(INDEX(U$420:U$431,$D1343))</f>
        <v/>
      </c>
      <c r="V1343" s="40">
        <f>V1316*Settings!$C$13*(INDEX(V$420:V$431,$D1343))</f>
        <v/>
      </c>
      <c r="W1343" s="40">
        <f>W1316*Settings!$C$13*(INDEX(W$420:W$431,$D1343))</f>
        <v/>
      </c>
      <c r="X1343" s="40">
        <f>X1316*Settings!$C$13*(INDEX(X$420:X$431,$D1343))</f>
        <v/>
      </c>
      <c r="Y1343" s="40">
        <f>Y1316*Settings!$C$13*(INDEX(Y$420:Y$431,$D1343))</f>
        <v/>
      </c>
      <c r="Z1343" s="40">
        <f>Z1316*Settings!$C$13*(INDEX(Z$420:Z$431,$D1343))</f>
        <v/>
      </c>
      <c r="AA1343" s="40">
        <f>AA1316*Settings!$C$13*(INDEX(AA$420:AA$431,$D1343))</f>
        <v/>
      </c>
      <c r="AB1343" s="40">
        <f>AB1316*Settings!$C$13*(INDEX(AB$420:AB$431,$D1343))</f>
        <v/>
      </c>
      <c r="AC1343" s="40">
        <f>AC1316*Settings!$C$13*(INDEX(AC$420:AC$431,$D1343))</f>
        <v/>
      </c>
      <c r="AD1343" s="40">
        <f>AD1316*Settings!$C$13*(INDEX(AD$420:AD$431,$D1343))</f>
        <v/>
      </c>
      <c r="AF1343" s="11">
        <f>CodePrefix&amp;$A1343&amp;IF($C1343="","","."&amp;$C1343&amp;"."&amp;$B1343)&amp;INDEX(VarEnd,MATCH($A1343,VarKey,0))&amp;AF$5</f>
        <v/>
      </c>
      <c r="AG1343" s="39">
        <f>AG1316*Settings!$C$13*(INDEX(AG$420:AG$431,$D1343))</f>
        <v/>
      </c>
      <c r="AH1343" s="40">
        <f>AH1316*Settings!$C$13*(INDEX(AH$420:AH$431,$D1343))</f>
        <v/>
      </c>
      <c r="AI1343" s="40">
        <f>AI1316*Settings!$C$13*(INDEX(AI$420:AI$431,$D1343))</f>
        <v/>
      </c>
      <c r="AJ1343" s="40">
        <f>AJ1316*Settings!$C$13*(INDEX(AJ$420:AJ$431,$D1343))</f>
        <v/>
      </c>
      <c r="AK1343" s="40">
        <f>AK1316*Settings!$C$13*(INDEX(AK$420:AK$431,$D1343))</f>
        <v/>
      </c>
      <c r="AL1343" s="40">
        <f>AL1316*Settings!$C$13*(INDEX(AL$420:AL$431,$D1343))</f>
        <v/>
      </c>
      <c r="AM1343" s="40">
        <f>AM1316*Settings!$C$13*(INDEX(AM$420:AM$431,$D1343))</f>
        <v/>
      </c>
      <c r="AN1343" s="40">
        <f>AN1316*Settings!$C$13*(INDEX(AN$420:AN$431,$D1343))</f>
        <v/>
      </c>
      <c r="AO1343" s="40">
        <f>AO1316*Settings!$C$13*(INDEX(AO$420:AO$431,$D1343))</f>
        <v/>
      </c>
      <c r="AP1343" s="40">
        <f>AP1316*Settings!$C$13*(INDEX(AP$420:AP$431,$D1343))</f>
        <v/>
      </c>
      <c r="AQ1343" s="40">
        <f>AQ1316*Settings!$C$13*(INDEX(AQ$420:AQ$431,$D1343))</f>
        <v/>
      </c>
      <c r="AR1343" s="40">
        <f>AR1316*Settings!$C$13*(INDEX(AR$420:AR$431,$D1343))</f>
        <v/>
      </c>
      <c r="AS1343" s="40">
        <f>AS1316*Settings!$C$13*(INDEX(AS$420:AS$431,$D1343))</f>
        <v/>
      </c>
      <c r="AT1343" s="40">
        <f>AT1316*Settings!$C$13*(INDEX(AT$420:AT$431,$D1343))</f>
        <v/>
      </c>
      <c r="AU1343" s="40">
        <f>AU1316*Settings!$C$13*(INDEX(AU$420:AU$431,$D1343))</f>
        <v/>
      </c>
      <c r="AV1343" s="40">
        <f>AV1316*Settings!$C$13*(INDEX(AV$420:AV$431,$D1343))</f>
        <v/>
      </c>
      <c r="AW1343" s="40">
        <f>AW1316*Settings!$C$13*(INDEX(AW$420:AW$431,$D1343))</f>
        <v/>
      </c>
      <c r="AX1343" s="40">
        <f>AX1316*Settings!$C$13*(INDEX(AX$420:AX$431,$D1343))</f>
        <v/>
      </c>
      <c r="AY1343" s="40">
        <f>AY1316*Settings!$C$13*(INDEX(AY$420:AY$431,$D1343))</f>
        <v/>
      </c>
    </row>
    <row r="1344" hidden="1" outlineLevel="2">
      <c r="A1344" s="14" t="inlineStr">
        <is>
          <t>rsub</t>
        </is>
      </c>
      <c r="B1344" s="14" t="inlineStr">
        <is>
          <t>gso</t>
        </is>
      </c>
      <c r="C1344" s="14" t="inlineStr">
        <is>
          <t>avi</t>
        </is>
      </c>
      <c r="D1344" s="32">
        <f>INDEX(Inputs!$U$5:$U$132,MATCH($B1344&amp;"|"&amp;$C1344,Inputs!$A$5:$A$132,0))</f>
        <v/>
      </c>
      <c r="E1344" s="36" t="n"/>
      <c r="F1344" s="36" t="n"/>
      <c r="G1344" s="36" t="n"/>
      <c r="H1344" s="14">
        <f>INDEX(VarLab,MATCH($A1344,VarKey,0))&amp;INDEX(MemLab,MATCH($C1344&amp;"|"&amp;$B1344,MemKey,0))</f>
        <v/>
      </c>
      <c r="I1344" s="14">
        <f>INDEX(VarUnit,MATCH($A1344,VarKey,0))</f>
        <v/>
      </c>
      <c r="J1344" s="14">
        <f>INDEX(VarSrc,MATCH($A1344,VarKey,0))</f>
        <v/>
      </c>
      <c r="K1344" s="11">
        <f>CodePrefix&amp;$A1344&amp;IF($C1344="","","."&amp;$C1344&amp;"."&amp;$B1344)&amp;INDEX(VarEnd,MATCH($A1344,VarKey,0))&amp;K$5</f>
        <v/>
      </c>
      <c r="L1344" s="39">
        <f>L1317*Settings!$C$13*(INDEX(L$420:L$431,$D1344))</f>
        <v/>
      </c>
      <c r="M1344" s="40">
        <f>M1317*Settings!$C$13*(INDEX(M$420:M$431,$D1344))</f>
        <v/>
      </c>
      <c r="N1344" s="40">
        <f>N1317*Settings!$C$13*(INDEX(N$420:N$431,$D1344))</f>
        <v/>
      </c>
      <c r="O1344" s="40">
        <f>O1317*Settings!$C$13*(INDEX(O$420:O$431,$D1344))</f>
        <v/>
      </c>
      <c r="P1344" s="40">
        <f>P1317*Settings!$C$13*(INDEX(P$420:P$431,$D1344))</f>
        <v/>
      </c>
      <c r="Q1344" s="40">
        <f>Q1317*Settings!$C$13*(INDEX(Q$420:Q$431,$D1344))</f>
        <v/>
      </c>
      <c r="R1344" s="40">
        <f>R1317*Settings!$C$13*(INDEX(R$420:R$431,$D1344))</f>
        <v/>
      </c>
      <c r="S1344" s="40">
        <f>S1317*Settings!$C$13*(INDEX(S$420:S$431,$D1344))</f>
        <v/>
      </c>
      <c r="T1344" s="40">
        <f>T1317*Settings!$C$13*(INDEX(T$420:T$431,$D1344))</f>
        <v/>
      </c>
      <c r="U1344" s="40">
        <f>U1317*Settings!$C$13*(INDEX(U$420:U$431,$D1344))</f>
        <v/>
      </c>
      <c r="V1344" s="40">
        <f>V1317*Settings!$C$13*(INDEX(V$420:V$431,$D1344))</f>
        <v/>
      </c>
      <c r="W1344" s="40">
        <f>W1317*Settings!$C$13*(INDEX(W$420:W$431,$D1344))</f>
        <v/>
      </c>
      <c r="X1344" s="40">
        <f>X1317*Settings!$C$13*(INDEX(X$420:X$431,$D1344))</f>
        <v/>
      </c>
      <c r="Y1344" s="40">
        <f>Y1317*Settings!$C$13*(INDEX(Y$420:Y$431,$D1344))</f>
        <v/>
      </c>
      <c r="Z1344" s="40">
        <f>Z1317*Settings!$C$13*(INDEX(Z$420:Z$431,$D1344))</f>
        <v/>
      </c>
      <c r="AA1344" s="40">
        <f>AA1317*Settings!$C$13*(INDEX(AA$420:AA$431,$D1344))</f>
        <v/>
      </c>
      <c r="AB1344" s="40">
        <f>AB1317*Settings!$C$13*(INDEX(AB$420:AB$431,$D1344))</f>
        <v/>
      </c>
      <c r="AC1344" s="40">
        <f>AC1317*Settings!$C$13*(INDEX(AC$420:AC$431,$D1344))</f>
        <v/>
      </c>
      <c r="AD1344" s="40">
        <f>AD1317*Settings!$C$13*(INDEX(AD$420:AD$431,$D1344))</f>
        <v/>
      </c>
      <c r="AF1344" s="11">
        <f>CodePrefix&amp;$A1344&amp;IF($C1344="","","."&amp;$C1344&amp;"."&amp;$B1344)&amp;INDEX(VarEnd,MATCH($A1344,VarKey,0))&amp;AF$5</f>
        <v/>
      </c>
      <c r="AG1344" s="39">
        <f>AG1317*Settings!$C$13*(INDEX(AG$420:AG$431,$D1344))</f>
        <v/>
      </c>
      <c r="AH1344" s="40">
        <f>AH1317*Settings!$C$13*(INDEX(AH$420:AH$431,$D1344))</f>
        <v/>
      </c>
      <c r="AI1344" s="40">
        <f>AI1317*Settings!$C$13*(INDEX(AI$420:AI$431,$D1344))</f>
        <v/>
      </c>
      <c r="AJ1344" s="40">
        <f>AJ1317*Settings!$C$13*(INDEX(AJ$420:AJ$431,$D1344))</f>
        <v/>
      </c>
      <c r="AK1344" s="40">
        <f>AK1317*Settings!$C$13*(INDEX(AK$420:AK$431,$D1344))</f>
        <v/>
      </c>
      <c r="AL1344" s="40">
        <f>AL1317*Settings!$C$13*(INDEX(AL$420:AL$431,$D1344))</f>
        <v/>
      </c>
      <c r="AM1344" s="40">
        <f>AM1317*Settings!$C$13*(INDEX(AM$420:AM$431,$D1344))</f>
        <v/>
      </c>
      <c r="AN1344" s="40">
        <f>AN1317*Settings!$C$13*(INDEX(AN$420:AN$431,$D1344))</f>
        <v/>
      </c>
      <c r="AO1344" s="40">
        <f>AO1317*Settings!$C$13*(INDEX(AO$420:AO$431,$D1344))</f>
        <v/>
      </c>
      <c r="AP1344" s="40">
        <f>AP1317*Settings!$C$13*(INDEX(AP$420:AP$431,$D1344))</f>
        <v/>
      </c>
      <c r="AQ1344" s="40">
        <f>AQ1317*Settings!$C$13*(INDEX(AQ$420:AQ$431,$D1344))</f>
        <v/>
      </c>
      <c r="AR1344" s="40">
        <f>AR1317*Settings!$C$13*(INDEX(AR$420:AR$431,$D1344))</f>
        <v/>
      </c>
      <c r="AS1344" s="40">
        <f>AS1317*Settings!$C$13*(INDEX(AS$420:AS$431,$D1344))</f>
        <v/>
      </c>
      <c r="AT1344" s="40">
        <f>AT1317*Settings!$C$13*(INDEX(AT$420:AT$431,$D1344))</f>
        <v/>
      </c>
      <c r="AU1344" s="40">
        <f>AU1317*Settings!$C$13*(INDEX(AU$420:AU$431,$D1344))</f>
        <v/>
      </c>
      <c r="AV1344" s="40">
        <f>AV1317*Settings!$C$13*(INDEX(AV$420:AV$431,$D1344))</f>
        <v/>
      </c>
      <c r="AW1344" s="40">
        <f>AW1317*Settings!$C$13*(INDEX(AW$420:AW$431,$D1344))</f>
        <v/>
      </c>
      <c r="AX1344" s="40">
        <f>AX1317*Settings!$C$13*(INDEX(AX$420:AX$431,$D1344))</f>
        <v/>
      </c>
      <c r="AY1344" s="40">
        <f>AY1317*Settings!$C$13*(INDEX(AY$420:AY$431,$D1344))</f>
        <v/>
      </c>
    </row>
    <row r="1345" hidden="1" outlineLevel="2">
      <c r="A1345" s="14" t="inlineStr">
        <is>
          <t>rsub</t>
        </is>
      </c>
      <c r="B1345" s="14" t="inlineStr">
        <is>
          <t>die</t>
        </is>
      </c>
      <c r="C1345" s="14" t="inlineStr">
        <is>
          <t>avi</t>
        </is>
      </c>
      <c r="D1345" s="32">
        <f>INDEX(Inputs!$U$5:$U$132,MATCH($B1345&amp;"|"&amp;$C1345,Inputs!$A$5:$A$132,0))</f>
        <v/>
      </c>
      <c r="E1345" s="36" t="n"/>
      <c r="F1345" s="36" t="n"/>
      <c r="G1345" s="36" t="n"/>
      <c r="H1345" s="14">
        <f>INDEX(VarLab,MATCH($A1345,VarKey,0))&amp;INDEX(MemLab,MATCH($C1345&amp;"|"&amp;$B1345,MemKey,0))</f>
        <v/>
      </c>
      <c r="I1345" s="14">
        <f>INDEX(VarUnit,MATCH($A1345,VarKey,0))</f>
        <v/>
      </c>
      <c r="J1345" s="14">
        <f>INDEX(VarSrc,MATCH($A1345,VarKey,0))</f>
        <v/>
      </c>
      <c r="K1345" s="11">
        <f>CodePrefix&amp;$A1345&amp;IF($C1345="","","."&amp;$C1345&amp;"."&amp;$B1345)&amp;INDEX(VarEnd,MATCH($A1345,VarKey,0))&amp;K$5</f>
        <v/>
      </c>
      <c r="L1345" s="39">
        <f>L1318*Settings!$C$13*(INDEX(L$420:L$431,$D1345))</f>
        <v/>
      </c>
      <c r="M1345" s="40">
        <f>M1318*Settings!$C$13*(INDEX(M$420:M$431,$D1345))</f>
        <v/>
      </c>
      <c r="N1345" s="40">
        <f>N1318*Settings!$C$13*(INDEX(N$420:N$431,$D1345))</f>
        <v/>
      </c>
      <c r="O1345" s="40">
        <f>O1318*Settings!$C$13*(INDEX(O$420:O$431,$D1345))</f>
        <v/>
      </c>
      <c r="P1345" s="40">
        <f>P1318*Settings!$C$13*(INDEX(P$420:P$431,$D1345))</f>
        <v/>
      </c>
      <c r="Q1345" s="40">
        <f>Q1318*Settings!$C$13*(INDEX(Q$420:Q$431,$D1345))</f>
        <v/>
      </c>
      <c r="R1345" s="40">
        <f>R1318*Settings!$C$13*(INDEX(R$420:R$431,$D1345))</f>
        <v/>
      </c>
      <c r="S1345" s="40">
        <f>S1318*Settings!$C$13*(INDEX(S$420:S$431,$D1345))</f>
        <v/>
      </c>
      <c r="T1345" s="40">
        <f>T1318*Settings!$C$13*(INDEX(T$420:T$431,$D1345))</f>
        <v/>
      </c>
      <c r="U1345" s="40">
        <f>U1318*Settings!$C$13*(INDEX(U$420:U$431,$D1345))</f>
        <v/>
      </c>
      <c r="V1345" s="40">
        <f>V1318*Settings!$C$13*(INDEX(V$420:V$431,$D1345))</f>
        <v/>
      </c>
      <c r="W1345" s="40">
        <f>W1318*Settings!$C$13*(INDEX(W$420:W$431,$D1345))</f>
        <v/>
      </c>
      <c r="X1345" s="40">
        <f>X1318*Settings!$C$13*(INDEX(X$420:X$431,$D1345))</f>
        <v/>
      </c>
      <c r="Y1345" s="40">
        <f>Y1318*Settings!$C$13*(INDEX(Y$420:Y$431,$D1345))</f>
        <v/>
      </c>
      <c r="Z1345" s="40">
        <f>Z1318*Settings!$C$13*(INDEX(Z$420:Z$431,$D1345))</f>
        <v/>
      </c>
      <c r="AA1345" s="40">
        <f>AA1318*Settings!$C$13*(INDEX(AA$420:AA$431,$D1345))</f>
        <v/>
      </c>
      <c r="AB1345" s="40">
        <f>AB1318*Settings!$C$13*(INDEX(AB$420:AB$431,$D1345))</f>
        <v/>
      </c>
      <c r="AC1345" s="40">
        <f>AC1318*Settings!$C$13*(INDEX(AC$420:AC$431,$D1345))</f>
        <v/>
      </c>
      <c r="AD1345" s="40">
        <f>AD1318*Settings!$C$13*(INDEX(AD$420:AD$431,$D1345))</f>
        <v/>
      </c>
      <c r="AF1345" s="11">
        <f>CodePrefix&amp;$A1345&amp;IF($C1345="","","."&amp;$C1345&amp;"."&amp;$B1345)&amp;INDEX(VarEnd,MATCH($A1345,VarKey,0))&amp;AF$5</f>
        <v/>
      </c>
      <c r="AG1345" s="39">
        <f>AG1318*Settings!$C$13*(INDEX(AG$420:AG$431,$D1345))</f>
        <v/>
      </c>
      <c r="AH1345" s="40">
        <f>AH1318*Settings!$C$13*(INDEX(AH$420:AH$431,$D1345))</f>
        <v/>
      </c>
      <c r="AI1345" s="40">
        <f>AI1318*Settings!$C$13*(INDEX(AI$420:AI$431,$D1345))</f>
        <v/>
      </c>
      <c r="AJ1345" s="40">
        <f>AJ1318*Settings!$C$13*(INDEX(AJ$420:AJ$431,$D1345))</f>
        <v/>
      </c>
      <c r="AK1345" s="40">
        <f>AK1318*Settings!$C$13*(INDEX(AK$420:AK$431,$D1345))</f>
        <v/>
      </c>
      <c r="AL1345" s="40">
        <f>AL1318*Settings!$C$13*(INDEX(AL$420:AL$431,$D1345))</f>
        <v/>
      </c>
      <c r="AM1345" s="40">
        <f>AM1318*Settings!$C$13*(INDEX(AM$420:AM$431,$D1345))</f>
        <v/>
      </c>
      <c r="AN1345" s="40">
        <f>AN1318*Settings!$C$13*(INDEX(AN$420:AN$431,$D1345))</f>
        <v/>
      </c>
      <c r="AO1345" s="40">
        <f>AO1318*Settings!$C$13*(INDEX(AO$420:AO$431,$D1345))</f>
        <v/>
      </c>
      <c r="AP1345" s="40">
        <f>AP1318*Settings!$C$13*(INDEX(AP$420:AP$431,$D1345))</f>
        <v/>
      </c>
      <c r="AQ1345" s="40">
        <f>AQ1318*Settings!$C$13*(INDEX(AQ$420:AQ$431,$D1345))</f>
        <v/>
      </c>
      <c r="AR1345" s="40">
        <f>AR1318*Settings!$C$13*(INDEX(AR$420:AR$431,$D1345))</f>
        <v/>
      </c>
      <c r="AS1345" s="40">
        <f>AS1318*Settings!$C$13*(INDEX(AS$420:AS$431,$D1345))</f>
        <v/>
      </c>
      <c r="AT1345" s="40">
        <f>AT1318*Settings!$C$13*(INDEX(AT$420:AT$431,$D1345))</f>
        <v/>
      </c>
      <c r="AU1345" s="40">
        <f>AU1318*Settings!$C$13*(INDEX(AU$420:AU$431,$D1345))</f>
        <v/>
      </c>
      <c r="AV1345" s="40">
        <f>AV1318*Settings!$C$13*(INDEX(AV$420:AV$431,$D1345))</f>
        <v/>
      </c>
      <c r="AW1345" s="40">
        <f>AW1318*Settings!$C$13*(INDEX(AW$420:AW$431,$D1345))</f>
        <v/>
      </c>
      <c r="AX1345" s="40">
        <f>AX1318*Settings!$C$13*(INDEX(AX$420:AX$431,$D1345))</f>
        <v/>
      </c>
      <c r="AY1345" s="40">
        <f>AY1318*Settings!$C$13*(INDEX(AY$420:AY$431,$D1345))</f>
        <v/>
      </c>
    </row>
    <row r="1346" hidden="1" outlineLevel="2">
      <c r="A1346" s="14" t="inlineStr">
        <is>
          <t>rsub</t>
        </is>
      </c>
      <c r="B1346" s="14" t="inlineStr">
        <is>
          <t>lpg</t>
        </is>
      </c>
      <c r="C1346" s="14" t="inlineStr">
        <is>
          <t>avi</t>
        </is>
      </c>
      <c r="D1346" s="32">
        <f>INDEX(Inputs!$U$5:$U$132,MATCH($B1346&amp;"|"&amp;$C1346,Inputs!$A$5:$A$132,0))</f>
        <v/>
      </c>
      <c r="E1346" s="36" t="n"/>
      <c r="F1346" s="36" t="n"/>
      <c r="G1346" s="36" t="n"/>
      <c r="H1346" s="14">
        <f>INDEX(VarLab,MATCH($A1346,VarKey,0))&amp;INDEX(MemLab,MATCH($C1346&amp;"|"&amp;$B1346,MemKey,0))</f>
        <v/>
      </c>
      <c r="I1346" s="14">
        <f>INDEX(VarUnit,MATCH($A1346,VarKey,0))</f>
        <v/>
      </c>
      <c r="J1346" s="14">
        <f>INDEX(VarSrc,MATCH($A1346,VarKey,0))</f>
        <v/>
      </c>
      <c r="K1346" s="11">
        <f>CodePrefix&amp;$A1346&amp;IF($C1346="","","."&amp;$C1346&amp;"."&amp;$B1346)&amp;INDEX(VarEnd,MATCH($A1346,VarKey,0))&amp;K$5</f>
        <v/>
      </c>
      <c r="L1346" s="39">
        <f>L1319*Settings!$C$13*(INDEX(L$420:L$431,$D1346))</f>
        <v/>
      </c>
      <c r="M1346" s="40">
        <f>M1319*Settings!$C$13*(INDEX(M$420:M$431,$D1346))</f>
        <v/>
      </c>
      <c r="N1346" s="40">
        <f>N1319*Settings!$C$13*(INDEX(N$420:N$431,$D1346))</f>
        <v/>
      </c>
      <c r="O1346" s="40">
        <f>O1319*Settings!$C$13*(INDEX(O$420:O$431,$D1346))</f>
        <v/>
      </c>
      <c r="P1346" s="40">
        <f>P1319*Settings!$C$13*(INDEX(P$420:P$431,$D1346))</f>
        <v/>
      </c>
      <c r="Q1346" s="40">
        <f>Q1319*Settings!$C$13*(INDEX(Q$420:Q$431,$D1346))</f>
        <v/>
      </c>
      <c r="R1346" s="40">
        <f>R1319*Settings!$C$13*(INDEX(R$420:R$431,$D1346))</f>
        <v/>
      </c>
      <c r="S1346" s="40">
        <f>S1319*Settings!$C$13*(INDEX(S$420:S$431,$D1346))</f>
        <v/>
      </c>
      <c r="T1346" s="40">
        <f>T1319*Settings!$C$13*(INDEX(T$420:T$431,$D1346))</f>
        <v/>
      </c>
      <c r="U1346" s="40">
        <f>U1319*Settings!$C$13*(INDEX(U$420:U$431,$D1346))</f>
        <v/>
      </c>
      <c r="V1346" s="40">
        <f>V1319*Settings!$C$13*(INDEX(V$420:V$431,$D1346))</f>
        <v/>
      </c>
      <c r="W1346" s="40">
        <f>W1319*Settings!$C$13*(INDEX(W$420:W$431,$D1346))</f>
        <v/>
      </c>
      <c r="X1346" s="40">
        <f>X1319*Settings!$C$13*(INDEX(X$420:X$431,$D1346))</f>
        <v/>
      </c>
      <c r="Y1346" s="40">
        <f>Y1319*Settings!$C$13*(INDEX(Y$420:Y$431,$D1346))</f>
        <v/>
      </c>
      <c r="Z1346" s="40">
        <f>Z1319*Settings!$C$13*(INDEX(Z$420:Z$431,$D1346))</f>
        <v/>
      </c>
      <c r="AA1346" s="40">
        <f>AA1319*Settings!$C$13*(INDEX(AA$420:AA$431,$D1346))</f>
        <v/>
      </c>
      <c r="AB1346" s="40">
        <f>AB1319*Settings!$C$13*(INDEX(AB$420:AB$431,$D1346))</f>
        <v/>
      </c>
      <c r="AC1346" s="40">
        <f>AC1319*Settings!$C$13*(INDEX(AC$420:AC$431,$D1346))</f>
        <v/>
      </c>
      <c r="AD1346" s="40">
        <f>AD1319*Settings!$C$13*(INDEX(AD$420:AD$431,$D1346))</f>
        <v/>
      </c>
      <c r="AF1346" s="11">
        <f>CodePrefix&amp;$A1346&amp;IF($C1346="","","."&amp;$C1346&amp;"."&amp;$B1346)&amp;INDEX(VarEnd,MATCH($A1346,VarKey,0))&amp;AF$5</f>
        <v/>
      </c>
      <c r="AG1346" s="39">
        <f>AG1319*Settings!$C$13*(INDEX(AG$420:AG$431,$D1346))</f>
        <v/>
      </c>
      <c r="AH1346" s="40">
        <f>AH1319*Settings!$C$13*(INDEX(AH$420:AH$431,$D1346))</f>
        <v/>
      </c>
      <c r="AI1346" s="40">
        <f>AI1319*Settings!$C$13*(INDEX(AI$420:AI$431,$D1346))</f>
        <v/>
      </c>
      <c r="AJ1346" s="40">
        <f>AJ1319*Settings!$C$13*(INDEX(AJ$420:AJ$431,$D1346))</f>
        <v/>
      </c>
      <c r="AK1346" s="40">
        <f>AK1319*Settings!$C$13*(INDEX(AK$420:AK$431,$D1346))</f>
        <v/>
      </c>
      <c r="AL1346" s="40">
        <f>AL1319*Settings!$C$13*(INDEX(AL$420:AL$431,$D1346))</f>
        <v/>
      </c>
      <c r="AM1346" s="40">
        <f>AM1319*Settings!$C$13*(INDEX(AM$420:AM$431,$D1346))</f>
        <v/>
      </c>
      <c r="AN1346" s="40">
        <f>AN1319*Settings!$C$13*(INDEX(AN$420:AN$431,$D1346))</f>
        <v/>
      </c>
      <c r="AO1346" s="40">
        <f>AO1319*Settings!$C$13*(INDEX(AO$420:AO$431,$D1346))</f>
        <v/>
      </c>
      <c r="AP1346" s="40">
        <f>AP1319*Settings!$C$13*(INDEX(AP$420:AP$431,$D1346))</f>
        <v/>
      </c>
      <c r="AQ1346" s="40">
        <f>AQ1319*Settings!$C$13*(INDEX(AQ$420:AQ$431,$D1346))</f>
        <v/>
      </c>
      <c r="AR1346" s="40">
        <f>AR1319*Settings!$C$13*(INDEX(AR$420:AR$431,$D1346))</f>
        <v/>
      </c>
      <c r="AS1346" s="40">
        <f>AS1319*Settings!$C$13*(INDEX(AS$420:AS$431,$D1346))</f>
        <v/>
      </c>
      <c r="AT1346" s="40">
        <f>AT1319*Settings!$C$13*(INDEX(AT$420:AT$431,$D1346))</f>
        <v/>
      </c>
      <c r="AU1346" s="40">
        <f>AU1319*Settings!$C$13*(INDEX(AU$420:AU$431,$D1346))</f>
        <v/>
      </c>
      <c r="AV1346" s="40">
        <f>AV1319*Settings!$C$13*(INDEX(AV$420:AV$431,$D1346))</f>
        <v/>
      </c>
      <c r="AW1346" s="40">
        <f>AW1319*Settings!$C$13*(INDEX(AW$420:AW$431,$D1346))</f>
        <v/>
      </c>
      <c r="AX1346" s="40">
        <f>AX1319*Settings!$C$13*(INDEX(AX$420:AX$431,$D1346))</f>
        <v/>
      </c>
      <c r="AY1346" s="40">
        <f>AY1319*Settings!$C$13*(INDEX(AY$420:AY$431,$D1346))</f>
        <v/>
      </c>
    </row>
    <row r="1347" hidden="1" outlineLevel="2">
      <c r="A1347" s="14" t="inlineStr">
        <is>
          <t>rsub</t>
        </is>
      </c>
      <c r="B1347" s="14" t="inlineStr">
        <is>
          <t>ker</t>
        </is>
      </c>
      <c r="C1347" s="14" t="inlineStr">
        <is>
          <t>avi</t>
        </is>
      </c>
      <c r="D1347" s="32">
        <f>INDEX(Inputs!$U$5:$U$132,MATCH($B1347&amp;"|"&amp;$C1347,Inputs!$A$5:$A$132,0))</f>
        <v/>
      </c>
      <c r="E1347" s="36" t="n"/>
      <c r="F1347" s="36" t="n"/>
      <c r="G1347" s="36" t="n"/>
      <c r="H1347" s="14">
        <f>INDEX(VarLab,MATCH($A1347,VarKey,0))&amp;INDEX(MemLab,MATCH($C1347&amp;"|"&amp;$B1347,MemKey,0))</f>
        <v/>
      </c>
      <c r="I1347" s="14">
        <f>INDEX(VarUnit,MATCH($A1347,VarKey,0))</f>
        <v/>
      </c>
      <c r="J1347" s="14">
        <f>INDEX(VarSrc,MATCH($A1347,VarKey,0))</f>
        <v/>
      </c>
      <c r="K1347" s="11">
        <f>CodePrefix&amp;$A1347&amp;IF($C1347="","","."&amp;$C1347&amp;"."&amp;$B1347)&amp;INDEX(VarEnd,MATCH($A1347,VarKey,0))&amp;K$5</f>
        <v/>
      </c>
      <c r="L1347" s="39">
        <f>L1320*Settings!$C$13*(INDEX(L$420:L$431,$D1347))</f>
        <v/>
      </c>
      <c r="M1347" s="40">
        <f>M1320*Settings!$C$13*(INDEX(M$420:M$431,$D1347))</f>
        <v/>
      </c>
      <c r="N1347" s="40">
        <f>N1320*Settings!$C$13*(INDEX(N$420:N$431,$D1347))</f>
        <v/>
      </c>
      <c r="O1347" s="40">
        <f>O1320*Settings!$C$13*(INDEX(O$420:O$431,$D1347))</f>
        <v/>
      </c>
      <c r="P1347" s="40">
        <f>P1320*Settings!$C$13*(INDEX(P$420:P$431,$D1347))</f>
        <v/>
      </c>
      <c r="Q1347" s="40">
        <f>Q1320*Settings!$C$13*(INDEX(Q$420:Q$431,$D1347))</f>
        <v/>
      </c>
      <c r="R1347" s="40">
        <f>R1320*Settings!$C$13*(INDEX(R$420:R$431,$D1347))</f>
        <v/>
      </c>
      <c r="S1347" s="40">
        <f>S1320*Settings!$C$13*(INDEX(S$420:S$431,$D1347))</f>
        <v/>
      </c>
      <c r="T1347" s="40">
        <f>T1320*Settings!$C$13*(INDEX(T$420:T$431,$D1347))</f>
        <v/>
      </c>
      <c r="U1347" s="40">
        <f>U1320*Settings!$C$13*(INDEX(U$420:U$431,$D1347))</f>
        <v/>
      </c>
      <c r="V1347" s="40">
        <f>V1320*Settings!$C$13*(INDEX(V$420:V$431,$D1347))</f>
        <v/>
      </c>
      <c r="W1347" s="40">
        <f>W1320*Settings!$C$13*(INDEX(W$420:W$431,$D1347))</f>
        <v/>
      </c>
      <c r="X1347" s="40">
        <f>X1320*Settings!$C$13*(INDEX(X$420:X$431,$D1347))</f>
        <v/>
      </c>
      <c r="Y1347" s="40">
        <f>Y1320*Settings!$C$13*(INDEX(Y$420:Y$431,$D1347))</f>
        <v/>
      </c>
      <c r="Z1347" s="40">
        <f>Z1320*Settings!$C$13*(INDEX(Z$420:Z$431,$D1347))</f>
        <v/>
      </c>
      <c r="AA1347" s="40">
        <f>AA1320*Settings!$C$13*(INDEX(AA$420:AA$431,$D1347))</f>
        <v/>
      </c>
      <c r="AB1347" s="40">
        <f>AB1320*Settings!$C$13*(INDEX(AB$420:AB$431,$D1347))</f>
        <v/>
      </c>
      <c r="AC1347" s="40">
        <f>AC1320*Settings!$C$13*(INDEX(AC$420:AC$431,$D1347))</f>
        <v/>
      </c>
      <c r="AD1347" s="40">
        <f>AD1320*Settings!$C$13*(INDEX(AD$420:AD$431,$D1347))</f>
        <v/>
      </c>
      <c r="AF1347" s="11">
        <f>CodePrefix&amp;$A1347&amp;IF($C1347="","","."&amp;$C1347&amp;"."&amp;$B1347)&amp;INDEX(VarEnd,MATCH($A1347,VarKey,0))&amp;AF$5</f>
        <v/>
      </c>
      <c r="AG1347" s="39">
        <f>AG1320*Settings!$C$13*(INDEX(AG$420:AG$431,$D1347))</f>
        <v/>
      </c>
      <c r="AH1347" s="40">
        <f>AH1320*Settings!$C$13*(INDEX(AH$420:AH$431,$D1347))</f>
        <v/>
      </c>
      <c r="AI1347" s="40">
        <f>AI1320*Settings!$C$13*(INDEX(AI$420:AI$431,$D1347))</f>
        <v/>
      </c>
      <c r="AJ1347" s="40">
        <f>AJ1320*Settings!$C$13*(INDEX(AJ$420:AJ$431,$D1347))</f>
        <v/>
      </c>
      <c r="AK1347" s="40">
        <f>AK1320*Settings!$C$13*(INDEX(AK$420:AK$431,$D1347))</f>
        <v/>
      </c>
      <c r="AL1347" s="40">
        <f>AL1320*Settings!$C$13*(INDEX(AL$420:AL$431,$D1347))</f>
        <v/>
      </c>
      <c r="AM1347" s="40">
        <f>AM1320*Settings!$C$13*(INDEX(AM$420:AM$431,$D1347))</f>
        <v/>
      </c>
      <c r="AN1347" s="40">
        <f>AN1320*Settings!$C$13*(INDEX(AN$420:AN$431,$D1347))</f>
        <v/>
      </c>
      <c r="AO1347" s="40">
        <f>AO1320*Settings!$C$13*(INDEX(AO$420:AO$431,$D1347))</f>
        <v/>
      </c>
      <c r="AP1347" s="40">
        <f>AP1320*Settings!$C$13*(INDEX(AP$420:AP$431,$D1347))</f>
        <v/>
      </c>
      <c r="AQ1347" s="40">
        <f>AQ1320*Settings!$C$13*(INDEX(AQ$420:AQ$431,$D1347))</f>
        <v/>
      </c>
      <c r="AR1347" s="40">
        <f>AR1320*Settings!$C$13*(INDEX(AR$420:AR$431,$D1347))</f>
        <v/>
      </c>
      <c r="AS1347" s="40">
        <f>AS1320*Settings!$C$13*(INDEX(AS$420:AS$431,$D1347))</f>
        <v/>
      </c>
      <c r="AT1347" s="40">
        <f>AT1320*Settings!$C$13*(INDEX(AT$420:AT$431,$D1347))</f>
        <v/>
      </c>
      <c r="AU1347" s="40">
        <f>AU1320*Settings!$C$13*(INDEX(AU$420:AU$431,$D1347))</f>
        <v/>
      </c>
      <c r="AV1347" s="40">
        <f>AV1320*Settings!$C$13*(INDEX(AV$420:AV$431,$D1347))</f>
        <v/>
      </c>
      <c r="AW1347" s="40">
        <f>AW1320*Settings!$C$13*(INDEX(AW$420:AW$431,$D1347))</f>
        <v/>
      </c>
      <c r="AX1347" s="40">
        <f>AX1320*Settings!$C$13*(INDEX(AX$420:AX$431,$D1347))</f>
        <v/>
      </c>
      <c r="AY1347" s="40">
        <f>AY1320*Settings!$C$13*(INDEX(AY$420:AY$431,$D1347))</f>
        <v/>
      </c>
    </row>
    <row r="1348" hidden="1" outlineLevel="2">
      <c r="A1348" s="14" t="inlineStr">
        <is>
          <t>rsub</t>
        </is>
      </c>
      <c r="B1348" s="14" t="inlineStr">
        <is>
          <t>oop</t>
        </is>
      </c>
      <c r="C1348" s="14" t="inlineStr">
        <is>
          <t>avi</t>
        </is>
      </c>
      <c r="D1348" s="32">
        <f>INDEX(Inputs!$U$5:$U$132,MATCH($B1348&amp;"|"&amp;$C1348,Inputs!$A$5:$A$132,0))</f>
        <v/>
      </c>
      <c r="E1348" s="36" t="n"/>
      <c r="F1348" s="36" t="n"/>
      <c r="G1348" s="36" t="n"/>
      <c r="H1348" s="14">
        <f>INDEX(VarLab,MATCH($A1348,VarKey,0))&amp;INDEX(MemLab,MATCH($C1348&amp;"|"&amp;$B1348,MemKey,0))</f>
        <v/>
      </c>
      <c r="I1348" s="14">
        <f>INDEX(VarUnit,MATCH($A1348,VarKey,0))</f>
        <v/>
      </c>
      <c r="J1348" s="14">
        <f>INDEX(VarSrc,MATCH($A1348,VarKey,0))</f>
        <v/>
      </c>
      <c r="K1348" s="11">
        <f>CodePrefix&amp;$A1348&amp;IF($C1348="","","."&amp;$C1348&amp;"."&amp;$B1348)&amp;INDEX(VarEnd,MATCH($A1348,VarKey,0))&amp;K$5</f>
        <v/>
      </c>
      <c r="L1348" s="39">
        <f>L1321*Settings!$C$13*(INDEX(L$420:L$431,$D1348))</f>
        <v/>
      </c>
      <c r="M1348" s="40">
        <f>M1321*Settings!$C$13*(INDEX(M$420:M$431,$D1348))</f>
        <v/>
      </c>
      <c r="N1348" s="40">
        <f>N1321*Settings!$C$13*(INDEX(N$420:N$431,$D1348))</f>
        <v/>
      </c>
      <c r="O1348" s="40">
        <f>O1321*Settings!$C$13*(INDEX(O$420:O$431,$D1348))</f>
        <v/>
      </c>
      <c r="P1348" s="40">
        <f>P1321*Settings!$C$13*(INDEX(P$420:P$431,$D1348))</f>
        <v/>
      </c>
      <c r="Q1348" s="40">
        <f>Q1321*Settings!$C$13*(INDEX(Q$420:Q$431,$D1348))</f>
        <v/>
      </c>
      <c r="R1348" s="40">
        <f>R1321*Settings!$C$13*(INDEX(R$420:R$431,$D1348))</f>
        <v/>
      </c>
      <c r="S1348" s="40">
        <f>S1321*Settings!$C$13*(INDEX(S$420:S$431,$D1348))</f>
        <v/>
      </c>
      <c r="T1348" s="40">
        <f>T1321*Settings!$C$13*(INDEX(T$420:T$431,$D1348))</f>
        <v/>
      </c>
      <c r="U1348" s="40">
        <f>U1321*Settings!$C$13*(INDEX(U$420:U$431,$D1348))</f>
        <v/>
      </c>
      <c r="V1348" s="40">
        <f>V1321*Settings!$C$13*(INDEX(V$420:V$431,$D1348))</f>
        <v/>
      </c>
      <c r="W1348" s="40">
        <f>W1321*Settings!$C$13*(INDEX(W$420:W$431,$D1348))</f>
        <v/>
      </c>
      <c r="X1348" s="40">
        <f>X1321*Settings!$C$13*(INDEX(X$420:X$431,$D1348))</f>
        <v/>
      </c>
      <c r="Y1348" s="40">
        <f>Y1321*Settings!$C$13*(INDEX(Y$420:Y$431,$D1348))</f>
        <v/>
      </c>
      <c r="Z1348" s="40">
        <f>Z1321*Settings!$C$13*(INDEX(Z$420:Z$431,$D1348))</f>
        <v/>
      </c>
      <c r="AA1348" s="40">
        <f>AA1321*Settings!$C$13*(INDEX(AA$420:AA$431,$D1348))</f>
        <v/>
      </c>
      <c r="AB1348" s="40">
        <f>AB1321*Settings!$C$13*(INDEX(AB$420:AB$431,$D1348))</f>
        <v/>
      </c>
      <c r="AC1348" s="40">
        <f>AC1321*Settings!$C$13*(INDEX(AC$420:AC$431,$D1348))</f>
        <v/>
      </c>
      <c r="AD1348" s="40">
        <f>AD1321*Settings!$C$13*(INDEX(AD$420:AD$431,$D1348))</f>
        <v/>
      </c>
      <c r="AF1348" s="11">
        <f>CodePrefix&amp;$A1348&amp;IF($C1348="","","."&amp;$C1348&amp;"."&amp;$B1348)&amp;INDEX(VarEnd,MATCH($A1348,VarKey,0))&amp;AF$5</f>
        <v/>
      </c>
      <c r="AG1348" s="39">
        <f>AG1321*Settings!$C$13*(INDEX(AG$420:AG$431,$D1348))</f>
        <v/>
      </c>
      <c r="AH1348" s="40">
        <f>AH1321*Settings!$C$13*(INDEX(AH$420:AH$431,$D1348))</f>
        <v/>
      </c>
      <c r="AI1348" s="40">
        <f>AI1321*Settings!$C$13*(INDEX(AI$420:AI$431,$D1348))</f>
        <v/>
      </c>
      <c r="AJ1348" s="40">
        <f>AJ1321*Settings!$C$13*(INDEX(AJ$420:AJ$431,$D1348))</f>
        <v/>
      </c>
      <c r="AK1348" s="40">
        <f>AK1321*Settings!$C$13*(INDEX(AK$420:AK$431,$D1348))</f>
        <v/>
      </c>
      <c r="AL1348" s="40">
        <f>AL1321*Settings!$C$13*(INDEX(AL$420:AL$431,$D1348))</f>
        <v/>
      </c>
      <c r="AM1348" s="40">
        <f>AM1321*Settings!$C$13*(INDEX(AM$420:AM$431,$D1348))</f>
        <v/>
      </c>
      <c r="AN1348" s="40">
        <f>AN1321*Settings!$C$13*(INDEX(AN$420:AN$431,$D1348))</f>
        <v/>
      </c>
      <c r="AO1348" s="40">
        <f>AO1321*Settings!$C$13*(INDEX(AO$420:AO$431,$D1348))</f>
        <v/>
      </c>
      <c r="AP1348" s="40">
        <f>AP1321*Settings!$C$13*(INDEX(AP$420:AP$431,$D1348))</f>
        <v/>
      </c>
      <c r="AQ1348" s="40">
        <f>AQ1321*Settings!$C$13*(INDEX(AQ$420:AQ$431,$D1348))</f>
        <v/>
      </c>
      <c r="AR1348" s="40">
        <f>AR1321*Settings!$C$13*(INDEX(AR$420:AR$431,$D1348))</f>
        <v/>
      </c>
      <c r="AS1348" s="40">
        <f>AS1321*Settings!$C$13*(INDEX(AS$420:AS$431,$D1348))</f>
        <v/>
      </c>
      <c r="AT1348" s="40">
        <f>AT1321*Settings!$C$13*(INDEX(AT$420:AT$431,$D1348))</f>
        <v/>
      </c>
      <c r="AU1348" s="40">
        <f>AU1321*Settings!$C$13*(INDEX(AU$420:AU$431,$D1348))</f>
        <v/>
      </c>
      <c r="AV1348" s="40">
        <f>AV1321*Settings!$C$13*(INDEX(AV$420:AV$431,$D1348))</f>
        <v/>
      </c>
      <c r="AW1348" s="40">
        <f>AW1321*Settings!$C$13*(INDEX(AW$420:AW$431,$D1348))</f>
        <v/>
      </c>
      <c r="AX1348" s="40">
        <f>AX1321*Settings!$C$13*(INDEX(AX$420:AX$431,$D1348))</f>
        <v/>
      </c>
      <c r="AY1348" s="40">
        <f>AY1321*Settings!$C$13*(INDEX(AY$420:AY$431,$D1348))</f>
        <v/>
      </c>
    </row>
    <row r="1349" hidden="1" outlineLevel="2">
      <c r="A1349" s="14" t="inlineStr">
        <is>
          <t>rsub</t>
        </is>
      </c>
      <c r="B1349" s="14" t="inlineStr">
        <is>
          <t>bio</t>
        </is>
      </c>
      <c r="C1349" s="14" t="inlineStr">
        <is>
          <t>avi</t>
        </is>
      </c>
      <c r="D1349" s="32">
        <f>INDEX(Inputs!$U$5:$U$132,MATCH($B1349&amp;"|"&amp;$C1349,Inputs!$A$5:$A$132,0))</f>
        <v/>
      </c>
      <c r="E1349" s="36" t="n"/>
      <c r="F1349" s="36" t="n"/>
      <c r="G1349" s="36" t="n"/>
      <c r="H1349" s="14">
        <f>INDEX(VarLab,MATCH($A1349,VarKey,0))&amp;INDEX(MemLab,MATCH($C1349&amp;"|"&amp;$B1349,MemKey,0))</f>
        <v/>
      </c>
      <c r="I1349" s="14">
        <f>INDEX(VarUnit,MATCH($A1349,VarKey,0))</f>
        <v/>
      </c>
      <c r="J1349" s="14">
        <f>INDEX(VarSrc,MATCH($A1349,VarKey,0))</f>
        <v/>
      </c>
      <c r="K1349" s="11">
        <f>CodePrefix&amp;$A1349&amp;IF($C1349="","","."&amp;$C1349&amp;"."&amp;$B1349)&amp;INDEX(VarEnd,MATCH($A1349,VarKey,0))&amp;K$5</f>
        <v/>
      </c>
      <c r="L1349" s="39">
        <f>L1322*Settings!$C$13*(INDEX(L$420:L$431,$D1349))</f>
        <v/>
      </c>
      <c r="M1349" s="40">
        <f>M1322*Settings!$C$13*(INDEX(M$420:M$431,$D1349))</f>
        <v/>
      </c>
      <c r="N1349" s="40">
        <f>N1322*Settings!$C$13*(INDEX(N$420:N$431,$D1349))</f>
        <v/>
      </c>
      <c r="O1349" s="40">
        <f>O1322*Settings!$C$13*(INDEX(O$420:O$431,$D1349))</f>
        <v/>
      </c>
      <c r="P1349" s="40">
        <f>P1322*Settings!$C$13*(INDEX(P$420:P$431,$D1349))</f>
        <v/>
      </c>
      <c r="Q1349" s="40">
        <f>Q1322*Settings!$C$13*(INDEX(Q$420:Q$431,$D1349))</f>
        <v/>
      </c>
      <c r="R1349" s="40">
        <f>R1322*Settings!$C$13*(INDEX(R$420:R$431,$D1349))</f>
        <v/>
      </c>
      <c r="S1349" s="40">
        <f>S1322*Settings!$C$13*(INDEX(S$420:S$431,$D1349))</f>
        <v/>
      </c>
      <c r="T1349" s="40">
        <f>T1322*Settings!$C$13*(INDEX(T$420:T$431,$D1349))</f>
        <v/>
      </c>
      <c r="U1349" s="40">
        <f>U1322*Settings!$C$13*(INDEX(U$420:U$431,$D1349))</f>
        <v/>
      </c>
      <c r="V1349" s="40">
        <f>V1322*Settings!$C$13*(INDEX(V$420:V$431,$D1349))</f>
        <v/>
      </c>
      <c r="W1349" s="40">
        <f>W1322*Settings!$C$13*(INDEX(W$420:W$431,$D1349))</f>
        <v/>
      </c>
      <c r="X1349" s="40">
        <f>X1322*Settings!$C$13*(INDEX(X$420:X$431,$D1349))</f>
        <v/>
      </c>
      <c r="Y1349" s="40">
        <f>Y1322*Settings!$C$13*(INDEX(Y$420:Y$431,$D1349))</f>
        <v/>
      </c>
      <c r="Z1349" s="40">
        <f>Z1322*Settings!$C$13*(INDEX(Z$420:Z$431,$D1349))</f>
        <v/>
      </c>
      <c r="AA1349" s="40">
        <f>AA1322*Settings!$C$13*(INDEX(AA$420:AA$431,$D1349))</f>
        <v/>
      </c>
      <c r="AB1349" s="40">
        <f>AB1322*Settings!$C$13*(INDEX(AB$420:AB$431,$D1349))</f>
        <v/>
      </c>
      <c r="AC1349" s="40">
        <f>AC1322*Settings!$C$13*(INDEX(AC$420:AC$431,$D1349))</f>
        <v/>
      </c>
      <c r="AD1349" s="40">
        <f>AD1322*Settings!$C$13*(INDEX(AD$420:AD$431,$D1349))</f>
        <v/>
      </c>
      <c r="AF1349" s="11">
        <f>CodePrefix&amp;$A1349&amp;IF($C1349="","","."&amp;$C1349&amp;"."&amp;$B1349)&amp;INDEX(VarEnd,MATCH($A1349,VarKey,0))&amp;AF$5</f>
        <v/>
      </c>
      <c r="AG1349" s="39">
        <f>AG1322*Settings!$C$13*(INDEX(AG$420:AG$431,$D1349))</f>
        <v/>
      </c>
      <c r="AH1349" s="40">
        <f>AH1322*Settings!$C$13*(INDEX(AH$420:AH$431,$D1349))</f>
        <v/>
      </c>
      <c r="AI1349" s="40">
        <f>AI1322*Settings!$C$13*(INDEX(AI$420:AI$431,$D1349))</f>
        <v/>
      </c>
      <c r="AJ1349" s="40">
        <f>AJ1322*Settings!$C$13*(INDEX(AJ$420:AJ$431,$D1349))</f>
        <v/>
      </c>
      <c r="AK1349" s="40">
        <f>AK1322*Settings!$C$13*(INDEX(AK$420:AK$431,$D1349))</f>
        <v/>
      </c>
      <c r="AL1349" s="40">
        <f>AL1322*Settings!$C$13*(INDEX(AL$420:AL$431,$D1349))</f>
        <v/>
      </c>
      <c r="AM1349" s="40">
        <f>AM1322*Settings!$C$13*(INDEX(AM$420:AM$431,$D1349))</f>
        <v/>
      </c>
      <c r="AN1349" s="40">
        <f>AN1322*Settings!$C$13*(INDEX(AN$420:AN$431,$D1349))</f>
        <v/>
      </c>
      <c r="AO1349" s="40">
        <f>AO1322*Settings!$C$13*(INDEX(AO$420:AO$431,$D1349))</f>
        <v/>
      </c>
      <c r="AP1349" s="40">
        <f>AP1322*Settings!$C$13*(INDEX(AP$420:AP$431,$D1349))</f>
        <v/>
      </c>
      <c r="AQ1349" s="40">
        <f>AQ1322*Settings!$C$13*(INDEX(AQ$420:AQ$431,$D1349))</f>
        <v/>
      </c>
      <c r="AR1349" s="40">
        <f>AR1322*Settings!$C$13*(INDEX(AR$420:AR$431,$D1349))</f>
        <v/>
      </c>
      <c r="AS1349" s="40">
        <f>AS1322*Settings!$C$13*(INDEX(AS$420:AS$431,$D1349))</f>
        <v/>
      </c>
      <c r="AT1349" s="40">
        <f>AT1322*Settings!$C$13*(INDEX(AT$420:AT$431,$D1349))</f>
        <v/>
      </c>
      <c r="AU1349" s="40">
        <f>AU1322*Settings!$C$13*(INDEX(AU$420:AU$431,$D1349))</f>
        <v/>
      </c>
      <c r="AV1349" s="40">
        <f>AV1322*Settings!$C$13*(INDEX(AV$420:AV$431,$D1349))</f>
        <v/>
      </c>
      <c r="AW1349" s="40">
        <f>AW1322*Settings!$C$13*(INDEX(AW$420:AW$431,$D1349))</f>
        <v/>
      </c>
      <c r="AX1349" s="40">
        <f>AX1322*Settings!$C$13*(INDEX(AX$420:AX$431,$D1349))</f>
        <v/>
      </c>
      <c r="AY1349" s="40">
        <f>AY1322*Settings!$C$13*(INDEX(AY$420:AY$431,$D1349))</f>
        <v/>
      </c>
    </row>
    <row r="1350" hidden="1" outlineLevel="2"/>
    <row r="1351" hidden="1" outlineLevel="2">
      <c r="A1351" s="14" t="inlineStr">
        <is>
          <t>rnew</t>
        </is>
      </c>
      <c r="B1351" s="14" t="inlineStr">
        <is>
          <t>coa</t>
        </is>
      </c>
      <c r="C1351" s="14" t="inlineStr">
        <is>
          <t>avi</t>
        </is>
      </c>
      <c r="D1351" s="32">
        <f>INDEX(Inputs!$V$5:$V$132,MATCH($B1351&amp;"|"&amp;$C1351,Inputs!$A$5:$A$132,0))</f>
        <v/>
      </c>
      <c r="E1351" s="36" t="n"/>
      <c r="F1351" s="36" t="n"/>
      <c r="G1351" s="36" t="n"/>
      <c r="H1351" s="14">
        <f>INDEX(VarLab,MATCH($A1351,VarKey,0))&amp;INDEX(MemLab,MATCH($C1351&amp;"|"&amp;$B1351,MemKey,0))</f>
        <v/>
      </c>
      <c r="I1351" s="14">
        <f>INDEX(VarUnit,MATCH($A1351,VarKey,0))</f>
        <v/>
      </c>
      <c r="J1351" s="14">
        <f>INDEX(VarSrc,MATCH($A1351,VarKey,0))</f>
        <v/>
      </c>
      <c r="K1351" s="11">
        <f>CodePrefix&amp;$A1351&amp;IF($C1351="","","."&amp;$C1351&amp;"."&amp;$B1351)&amp;INDEX(VarEnd,MATCH($A1351,VarKey,0))&amp;K$5</f>
        <v/>
      </c>
      <c r="L1351" s="39">
        <f>L1315*Settings!$C$13*(L1243+L1261+L1252*L$201+L1270*$D1351)</f>
        <v/>
      </c>
      <c r="M1351" s="40">
        <f>M1315*Settings!$C$13*(M1243+M1261+M1252*M$201+M1270*$D1351)</f>
        <v/>
      </c>
      <c r="N1351" s="40">
        <f>N1315*Settings!$C$13*(N1243+N1261+N1252*N$201+N1270*$D1351)</f>
        <v/>
      </c>
      <c r="O1351" s="40">
        <f>O1315*Settings!$C$13*(O1243+O1261+O1252*O$201+O1270*$D1351)</f>
        <v/>
      </c>
      <c r="P1351" s="40">
        <f>P1315*Settings!$C$13*(P1243+P1261+P1252*P$201+P1270*$D1351)</f>
        <v/>
      </c>
      <c r="Q1351" s="40">
        <f>Q1315*Settings!$C$13*(Q1243+Q1261+Q1252*Q$201+Q1270*$D1351)</f>
        <v/>
      </c>
      <c r="R1351" s="40">
        <f>R1315*Settings!$C$13*(R1243+R1261+R1252*R$201+R1270*$D1351)</f>
        <v/>
      </c>
      <c r="S1351" s="40">
        <f>S1315*Settings!$C$13*(S1243+S1261+S1252*S$201+S1270*$D1351)</f>
        <v/>
      </c>
      <c r="T1351" s="40">
        <f>T1315*Settings!$C$13*(T1243+T1261+T1252*T$201+T1270*$D1351)</f>
        <v/>
      </c>
      <c r="U1351" s="40">
        <f>U1315*Settings!$C$13*(U1243+U1261+U1252*U$201+U1270*$D1351)</f>
        <v/>
      </c>
      <c r="V1351" s="40">
        <f>V1315*Settings!$C$13*(V1243+V1261+V1252*V$201+V1270*$D1351)</f>
        <v/>
      </c>
      <c r="W1351" s="40">
        <f>W1315*Settings!$C$13*(W1243+W1261+W1252*W$201+W1270*$D1351)</f>
        <v/>
      </c>
      <c r="X1351" s="40">
        <f>X1315*Settings!$C$13*(X1243+X1261+X1252*X$201+X1270*$D1351)</f>
        <v/>
      </c>
      <c r="Y1351" s="40">
        <f>Y1315*Settings!$C$13*(Y1243+Y1261+Y1252*Y$201+Y1270*$D1351)</f>
        <v/>
      </c>
      <c r="Z1351" s="40">
        <f>Z1315*Settings!$C$13*(Z1243+Z1261+Z1252*Z$201+Z1270*$D1351)</f>
        <v/>
      </c>
      <c r="AA1351" s="40">
        <f>AA1315*Settings!$C$13*(AA1243+AA1261+AA1252*AA$201+AA1270*$D1351)</f>
        <v/>
      </c>
      <c r="AB1351" s="40">
        <f>AB1315*Settings!$C$13*(AB1243+AB1261+AB1252*AB$201+AB1270*$D1351)</f>
        <v/>
      </c>
      <c r="AC1351" s="40">
        <f>AC1315*Settings!$C$13*(AC1243+AC1261+AC1252*AC$201+AC1270*$D1351)</f>
        <v/>
      </c>
      <c r="AD1351" s="40">
        <f>AD1315*Settings!$C$13*(AD1243+AD1261+AD1252*AD$201+AD1270*$D1351)</f>
        <v/>
      </c>
      <c r="AF1351" s="11">
        <f>CodePrefix&amp;$A1351&amp;IF($C1351="","","."&amp;$C1351&amp;"."&amp;$B1351)&amp;INDEX(VarEnd,MATCH($A1351,VarKey,0))&amp;AF$5</f>
        <v/>
      </c>
      <c r="AG1351" s="39">
        <f>AG1315*Settings!$C$13*(AG1243+AG1261+AG1252*AG$201+AG1270*$D1351)</f>
        <v/>
      </c>
      <c r="AH1351" s="40">
        <f>AH1315*Settings!$C$13*(AH1243+AH1261+AH1252*AH$201+AH1270*$D1351)</f>
        <v/>
      </c>
      <c r="AI1351" s="40">
        <f>AI1315*Settings!$C$13*(AI1243+AI1261+AI1252*AI$201+AI1270*$D1351)</f>
        <v/>
      </c>
      <c r="AJ1351" s="40">
        <f>AJ1315*Settings!$C$13*(AJ1243+AJ1261+AJ1252*AJ$201+AJ1270*$D1351)</f>
        <v/>
      </c>
      <c r="AK1351" s="40">
        <f>AK1315*Settings!$C$13*(AK1243+AK1261+AK1252*AK$201+AK1270*$D1351)</f>
        <v/>
      </c>
      <c r="AL1351" s="40">
        <f>AL1315*Settings!$C$13*(AL1243+AL1261+AL1252*AL$201+AL1270*$D1351)</f>
        <v/>
      </c>
      <c r="AM1351" s="40">
        <f>AM1315*Settings!$C$13*(AM1243+AM1261+AM1252*AM$201+AM1270*$D1351)</f>
        <v/>
      </c>
      <c r="AN1351" s="40">
        <f>AN1315*Settings!$C$13*(AN1243+AN1261+AN1252*AN$201+AN1270*$D1351)</f>
        <v/>
      </c>
      <c r="AO1351" s="40">
        <f>AO1315*Settings!$C$13*(AO1243+AO1261+AO1252*AO$201+AO1270*$D1351)</f>
        <v/>
      </c>
      <c r="AP1351" s="40">
        <f>AP1315*Settings!$C$13*(AP1243+AP1261+AP1252*AP$201+AP1270*$D1351)</f>
        <v/>
      </c>
      <c r="AQ1351" s="40">
        <f>AQ1315*Settings!$C$13*(AQ1243+AQ1261+AQ1252*AQ$201+AQ1270*$D1351)</f>
        <v/>
      </c>
      <c r="AR1351" s="40">
        <f>AR1315*Settings!$C$13*(AR1243+AR1261+AR1252*AR$201+AR1270*$D1351)</f>
        <v/>
      </c>
      <c r="AS1351" s="40">
        <f>AS1315*Settings!$C$13*(AS1243+AS1261+AS1252*AS$201+AS1270*$D1351)</f>
        <v/>
      </c>
      <c r="AT1351" s="40">
        <f>AT1315*Settings!$C$13*(AT1243+AT1261+AT1252*AT$201+AT1270*$D1351)</f>
        <v/>
      </c>
      <c r="AU1351" s="40">
        <f>AU1315*Settings!$C$13*(AU1243+AU1261+AU1252*AU$201+AU1270*$D1351)</f>
        <v/>
      </c>
      <c r="AV1351" s="40">
        <f>AV1315*Settings!$C$13*(AV1243+AV1261+AV1252*AV$201+AV1270*$D1351)</f>
        <v/>
      </c>
      <c r="AW1351" s="40">
        <f>AW1315*Settings!$C$13*(AW1243+AW1261+AW1252*AW$201+AW1270*$D1351)</f>
        <v/>
      </c>
      <c r="AX1351" s="40">
        <f>AX1315*Settings!$C$13*(AX1243+AX1261+AX1252*AX$201+AX1270*$D1351)</f>
        <v/>
      </c>
      <c r="AY1351" s="40">
        <f>AY1315*Settings!$C$13*(AY1243+AY1261+AY1252*AY$201+AY1270*$D1351)</f>
        <v/>
      </c>
    </row>
    <row r="1352" hidden="1" outlineLevel="2">
      <c r="A1352" s="14" t="inlineStr">
        <is>
          <t>rnew</t>
        </is>
      </c>
      <c r="B1352" s="14" t="inlineStr">
        <is>
          <t>nga</t>
        </is>
      </c>
      <c r="C1352" s="14" t="inlineStr">
        <is>
          <t>avi</t>
        </is>
      </c>
      <c r="D1352" s="32">
        <f>INDEX(Inputs!$V$5:$V$132,MATCH($B1352&amp;"|"&amp;$C1352,Inputs!$A$5:$A$132,0))</f>
        <v/>
      </c>
      <c r="E1352" s="36" t="n"/>
      <c r="F1352" s="36" t="n"/>
      <c r="G1352" s="36" t="n"/>
      <c r="H1352" s="14">
        <f>INDEX(VarLab,MATCH($A1352,VarKey,0))&amp;INDEX(MemLab,MATCH($C1352&amp;"|"&amp;$B1352,MemKey,0))</f>
        <v/>
      </c>
      <c r="I1352" s="14">
        <f>INDEX(VarUnit,MATCH($A1352,VarKey,0))</f>
        <v/>
      </c>
      <c r="J1352" s="14">
        <f>INDEX(VarSrc,MATCH($A1352,VarKey,0))</f>
        <v/>
      </c>
      <c r="K1352" s="11">
        <f>CodePrefix&amp;$A1352&amp;IF($C1352="","","."&amp;$C1352&amp;"."&amp;$B1352)&amp;INDEX(VarEnd,MATCH($A1352,VarKey,0))&amp;K$5</f>
        <v/>
      </c>
      <c r="L1352" s="39">
        <f>L1316*Settings!$C$13*(L1244+L1262+L1253*L$201+L1271*$D1352)</f>
        <v/>
      </c>
      <c r="M1352" s="40">
        <f>M1316*Settings!$C$13*(M1244+M1262+M1253*M$201+M1271*$D1352)</f>
        <v/>
      </c>
      <c r="N1352" s="40">
        <f>N1316*Settings!$C$13*(N1244+N1262+N1253*N$201+N1271*$D1352)</f>
        <v/>
      </c>
      <c r="O1352" s="40">
        <f>O1316*Settings!$C$13*(O1244+O1262+O1253*O$201+O1271*$D1352)</f>
        <v/>
      </c>
      <c r="P1352" s="40">
        <f>P1316*Settings!$C$13*(P1244+P1262+P1253*P$201+P1271*$D1352)</f>
        <v/>
      </c>
      <c r="Q1352" s="40">
        <f>Q1316*Settings!$C$13*(Q1244+Q1262+Q1253*Q$201+Q1271*$D1352)</f>
        <v/>
      </c>
      <c r="R1352" s="40">
        <f>R1316*Settings!$C$13*(R1244+R1262+R1253*R$201+R1271*$D1352)</f>
        <v/>
      </c>
      <c r="S1352" s="40">
        <f>S1316*Settings!$C$13*(S1244+S1262+S1253*S$201+S1271*$D1352)</f>
        <v/>
      </c>
      <c r="T1352" s="40">
        <f>T1316*Settings!$C$13*(T1244+T1262+T1253*T$201+T1271*$D1352)</f>
        <v/>
      </c>
      <c r="U1352" s="40">
        <f>U1316*Settings!$C$13*(U1244+U1262+U1253*U$201+U1271*$D1352)</f>
        <v/>
      </c>
      <c r="V1352" s="40">
        <f>V1316*Settings!$C$13*(V1244+V1262+V1253*V$201+V1271*$D1352)</f>
        <v/>
      </c>
      <c r="W1352" s="40">
        <f>W1316*Settings!$C$13*(W1244+W1262+W1253*W$201+W1271*$D1352)</f>
        <v/>
      </c>
      <c r="X1352" s="40">
        <f>X1316*Settings!$C$13*(X1244+X1262+X1253*X$201+X1271*$D1352)</f>
        <v/>
      </c>
      <c r="Y1352" s="40">
        <f>Y1316*Settings!$C$13*(Y1244+Y1262+Y1253*Y$201+Y1271*$D1352)</f>
        <v/>
      </c>
      <c r="Z1352" s="40">
        <f>Z1316*Settings!$C$13*(Z1244+Z1262+Z1253*Z$201+Z1271*$D1352)</f>
        <v/>
      </c>
      <c r="AA1352" s="40">
        <f>AA1316*Settings!$C$13*(AA1244+AA1262+AA1253*AA$201+AA1271*$D1352)</f>
        <v/>
      </c>
      <c r="AB1352" s="40">
        <f>AB1316*Settings!$C$13*(AB1244+AB1262+AB1253*AB$201+AB1271*$D1352)</f>
        <v/>
      </c>
      <c r="AC1352" s="40">
        <f>AC1316*Settings!$C$13*(AC1244+AC1262+AC1253*AC$201+AC1271*$D1352)</f>
        <v/>
      </c>
      <c r="AD1352" s="40">
        <f>AD1316*Settings!$C$13*(AD1244+AD1262+AD1253*AD$201+AD1271*$D1352)</f>
        <v/>
      </c>
      <c r="AF1352" s="11">
        <f>CodePrefix&amp;$A1352&amp;IF($C1352="","","."&amp;$C1352&amp;"."&amp;$B1352)&amp;INDEX(VarEnd,MATCH($A1352,VarKey,0))&amp;AF$5</f>
        <v/>
      </c>
      <c r="AG1352" s="39">
        <f>AG1316*Settings!$C$13*(AG1244+AG1262+AG1253*AG$201+AG1271*$D1352)</f>
        <v/>
      </c>
      <c r="AH1352" s="40">
        <f>AH1316*Settings!$C$13*(AH1244+AH1262+AH1253*AH$201+AH1271*$D1352)</f>
        <v/>
      </c>
      <c r="AI1352" s="40">
        <f>AI1316*Settings!$C$13*(AI1244+AI1262+AI1253*AI$201+AI1271*$D1352)</f>
        <v/>
      </c>
      <c r="AJ1352" s="40">
        <f>AJ1316*Settings!$C$13*(AJ1244+AJ1262+AJ1253*AJ$201+AJ1271*$D1352)</f>
        <v/>
      </c>
      <c r="AK1352" s="40">
        <f>AK1316*Settings!$C$13*(AK1244+AK1262+AK1253*AK$201+AK1271*$D1352)</f>
        <v/>
      </c>
      <c r="AL1352" s="40">
        <f>AL1316*Settings!$C$13*(AL1244+AL1262+AL1253*AL$201+AL1271*$D1352)</f>
        <v/>
      </c>
      <c r="AM1352" s="40">
        <f>AM1316*Settings!$C$13*(AM1244+AM1262+AM1253*AM$201+AM1271*$D1352)</f>
        <v/>
      </c>
      <c r="AN1352" s="40">
        <f>AN1316*Settings!$C$13*(AN1244+AN1262+AN1253*AN$201+AN1271*$D1352)</f>
        <v/>
      </c>
      <c r="AO1352" s="40">
        <f>AO1316*Settings!$C$13*(AO1244+AO1262+AO1253*AO$201+AO1271*$D1352)</f>
        <v/>
      </c>
      <c r="AP1352" s="40">
        <f>AP1316*Settings!$C$13*(AP1244+AP1262+AP1253*AP$201+AP1271*$D1352)</f>
        <v/>
      </c>
      <c r="AQ1352" s="40">
        <f>AQ1316*Settings!$C$13*(AQ1244+AQ1262+AQ1253*AQ$201+AQ1271*$D1352)</f>
        <v/>
      </c>
      <c r="AR1352" s="40">
        <f>AR1316*Settings!$C$13*(AR1244+AR1262+AR1253*AR$201+AR1271*$D1352)</f>
        <v/>
      </c>
      <c r="AS1352" s="40">
        <f>AS1316*Settings!$C$13*(AS1244+AS1262+AS1253*AS$201+AS1271*$D1352)</f>
        <v/>
      </c>
      <c r="AT1352" s="40">
        <f>AT1316*Settings!$C$13*(AT1244+AT1262+AT1253*AT$201+AT1271*$D1352)</f>
        <v/>
      </c>
      <c r="AU1352" s="40">
        <f>AU1316*Settings!$C$13*(AU1244+AU1262+AU1253*AU$201+AU1271*$D1352)</f>
        <v/>
      </c>
      <c r="AV1352" s="40">
        <f>AV1316*Settings!$C$13*(AV1244+AV1262+AV1253*AV$201+AV1271*$D1352)</f>
        <v/>
      </c>
      <c r="AW1352" s="40">
        <f>AW1316*Settings!$C$13*(AW1244+AW1262+AW1253*AW$201+AW1271*$D1352)</f>
        <v/>
      </c>
      <c r="AX1352" s="40">
        <f>AX1316*Settings!$C$13*(AX1244+AX1262+AX1253*AX$201+AX1271*$D1352)</f>
        <v/>
      </c>
      <c r="AY1352" s="40">
        <f>AY1316*Settings!$C$13*(AY1244+AY1262+AY1253*AY$201+AY1271*$D1352)</f>
        <v/>
      </c>
    </row>
    <row r="1353" hidden="1" outlineLevel="2">
      <c r="A1353" s="14" t="inlineStr">
        <is>
          <t>rnew</t>
        </is>
      </c>
      <c r="B1353" s="14" t="inlineStr">
        <is>
          <t>gso</t>
        </is>
      </c>
      <c r="C1353" s="14" t="inlineStr">
        <is>
          <t>avi</t>
        </is>
      </c>
      <c r="D1353" s="32">
        <f>INDEX(Inputs!$V$5:$V$132,MATCH($B1353&amp;"|"&amp;$C1353,Inputs!$A$5:$A$132,0))</f>
        <v/>
      </c>
      <c r="E1353" s="36" t="n"/>
      <c r="F1353" s="36" t="n"/>
      <c r="G1353" s="36" t="n"/>
      <c r="H1353" s="14">
        <f>INDEX(VarLab,MATCH($A1353,VarKey,0))&amp;INDEX(MemLab,MATCH($C1353&amp;"|"&amp;$B1353,MemKey,0))</f>
        <v/>
      </c>
      <c r="I1353" s="14">
        <f>INDEX(VarUnit,MATCH($A1353,VarKey,0))</f>
        <v/>
      </c>
      <c r="J1353" s="14">
        <f>INDEX(VarSrc,MATCH($A1353,VarKey,0))</f>
        <v/>
      </c>
      <c r="K1353" s="11">
        <f>CodePrefix&amp;$A1353&amp;IF($C1353="","","."&amp;$C1353&amp;"."&amp;$B1353)&amp;INDEX(VarEnd,MATCH($A1353,VarKey,0))&amp;K$5</f>
        <v/>
      </c>
      <c r="L1353" s="39">
        <f>L1317*Settings!$C$13*(L1245+L1263+L1254*L$201+L1272*$D1353)</f>
        <v/>
      </c>
      <c r="M1353" s="40">
        <f>M1317*Settings!$C$13*(M1245+M1263+M1254*M$201+M1272*$D1353)</f>
        <v/>
      </c>
      <c r="N1353" s="40">
        <f>N1317*Settings!$C$13*(N1245+N1263+N1254*N$201+N1272*$D1353)</f>
        <v/>
      </c>
      <c r="O1353" s="40">
        <f>O1317*Settings!$C$13*(O1245+O1263+O1254*O$201+O1272*$D1353)</f>
        <v/>
      </c>
      <c r="P1353" s="40">
        <f>P1317*Settings!$C$13*(P1245+P1263+P1254*P$201+P1272*$D1353)</f>
        <v/>
      </c>
      <c r="Q1353" s="40">
        <f>Q1317*Settings!$C$13*(Q1245+Q1263+Q1254*Q$201+Q1272*$D1353)</f>
        <v/>
      </c>
      <c r="R1353" s="40">
        <f>R1317*Settings!$C$13*(R1245+R1263+R1254*R$201+R1272*$D1353)</f>
        <v/>
      </c>
      <c r="S1353" s="40">
        <f>S1317*Settings!$C$13*(S1245+S1263+S1254*S$201+S1272*$D1353)</f>
        <v/>
      </c>
      <c r="T1353" s="40">
        <f>T1317*Settings!$C$13*(T1245+T1263+T1254*T$201+T1272*$D1353)</f>
        <v/>
      </c>
      <c r="U1353" s="40">
        <f>U1317*Settings!$C$13*(U1245+U1263+U1254*U$201+U1272*$D1353)</f>
        <v/>
      </c>
      <c r="V1353" s="40">
        <f>V1317*Settings!$C$13*(V1245+V1263+V1254*V$201+V1272*$D1353)</f>
        <v/>
      </c>
      <c r="W1353" s="40">
        <f>W1317*Settings!$C$13*(W1245+W1263+W1254*W$201+W1272*$D1353)</f>
        <v/>
      </c>
      <c r="X1353" s="40">
        <f>X1317*Settings!$C$13*(X1245+X1263+X1254*X$201+X1272*$D1353)</f>
        <v/>
      </c>
      <c r="Y1353" s="40">
        <f>Y1317*Settings!$C$13*(Y1245+Y1263+Y1254*Y$201+Y1272*$D1353)</f>
        <v/>
      </c>
      <c r="Z1353" s="40">
        <f>Z1317*Settings!$C$13*(Z1245+Z1263+Z1254*Z$201+Z1272*$D1353)</f>
        <v/>
      </c>
      <c r="AA1353" s="40">
        <f>AA1317*Settings!$C$13*(AA1245+AA1263+AA1254*AA$201+AA1272*$D1353)</f>
        <v/>
      </c>
      <c r="AB1353" s="40">
        <f>AB1317*Settings!$C$13*(AB1245+AB1263+AB1254*AB$201+AB1272*$D1353)</f>
        <v/>
      </c>
      <c r="AC1353" s="40">
        <f>AC1317*Settings!$C$13*(AC1245+AC1263+AC1254*AC$201+AC1272*$D1353)</f>
        <v/>
      </c>
      <c r="AD1353" s="40">
        <f>AD1317*Settings!$C$13*(AD1245+AD1263+AD1254*AD$201+AD1272*$D1353)</f>
        <v/>
      </c>
      <c r="AF1353" s="11">
        <f>CodePrefix&amp;$A1353&amp;IF($C1353="","","."&amp;$C1353&amp;"."&amp;$B1353)&amp;INDEX(VarEnd,MATCH($A1353,VarKey,0))&amp;AF$5</f>
        <v/>
      </c>
      <c r="AG1353" s="39">
        <f>AG1317*Settings!$C$13*(AG1245+AG1263+AG1254*AG$201+AG1272*$D1353)</f>
        <v/>
      </c>
      <c r="AH1353" s="40">
        <f>AH1317*Settings!$C$13*(AH1245+AH1263+AH1254*AH$201+AH1272*$D1353)</f>
        <v/>
      </c>
      <c r="AI1353" s="40">
        <f>AI1317*Settings!$C$13*(AI1245+AI1263+AI1254*AI$201+AI1272*$D1353)</f>
        <v/>
      </c>
      <c r="AJ1353" s="40">
        <f>AJ1317*Settings!$C$13*(AJ1245+AJ1263+AJ1254*AJ$201+AJ1272*$D1353)</f>
        <v/>
      </c>
      <c r="AK1353" s="40">
        <f>AK1317*Settings!$C$13*(AK1245+AK1263+AK1254*AK$201+AK1272*$D1353)</f>
        <v/>
      </c>
      <c r="AL1353" s="40">
        <f>AL1317*Settings!$C$13*(AL1245+AL1263+AL1254*AL$201+AL1272*$D1353)</f>
        <v/>
      </c>
      <c r="AM1353" s="40">
        <f>AM1317*Settings!$C$13*(AM1245+AM1263+AM1254*AM$201+AM1272*$D1353)</f>
        <v/>
      </c>
      <c r="AN1353" s="40">
        <f>AN1317*Settings!$C$13*(AN1245+AN1263+AN1254*AN$201+AN1272*$D1353)</f>
        <v/>
      </c>
      <c r="AO1353" s="40">
        <f>AO1317*Settings!$C$13*(AO1245+AO1263+AO1254*AO$201+AO1272*$D1353)</f>
        <v/>
      </c>
      <c r="AP1353" s="40">
        <f>AP1317*Settings!$C$13*(AP1245+AP1263+AP1254*AP$201+AP1272*$D1353)</f>
        <v/>
      </c>
      <c r="AQ1353" s="40">
        <f>AQ1317*Settings!$C$13*(AQ1245+AQ1263+AQ1254*AQ$201+AQ1272*$D1353)</f>
        <v/>
      </c>
      <c r="AR1353" s="40">
        <f>AR1317*Settings!$C$13*(AR1245+AR1263+AR1254*AR$201+AR1272*$D1353)</f>
        <v/>
      </c>
      <c r="AS1353" s="40">
        <f>AS1317*Settings!$C$13*(AS1245+AS1263+AS1254*AS$201+AS1272*$D1353)</f>
        <v/>
      </c>
      <c r="AT1353" s="40">
        <f>AT1317*Settings!$C$13*(AT1245+AT1263+AT1254*AT$201+AT1272*$D1353)</f>
        <v/>
      </c>
      <c r="AU1353" s="40">
        <f>AU1317*Settings!$C$13*(AU1245+AU1263+AU1254*AU$201+AU1272*$D1353)</f>
        <v/>
      </c>
      <c r="AV1353" s="40">
        <f>AV1317*Settings!$C$13*(AV1245+AV1263+AV1254*AV$201+AV1272*$D1353)</f>
        <v/>
      </c>
      <c r="AW1353" s="40">
        <f>AW1317*Settings!$C$13*(AW1245+AW1263+AW1254*AW$201+AW1272*$D1353)</f>
        <v/>
      </c>
      <c r="AX1353" s="40">
        <f>AX1317*Settings!$C$13*(AX1245+AX1263+AX1254*AX$201+AX1272*$D1353)</f>
        <v/>
      </c>
      <c r="AY1353" s="40">
        <f>AY1317*Settings!$C$13*(AY1245+AY1263+AY1254*AY$201+AY1272*$D1353)</f>
        <v/>
      </c>
    </row>
    <row r="1354" hidden="1" outlineLevel="2">
      <c r="A1354" s="14" t="inlineStr">
        <is>
          <t>rnew</t>
        </is>
      </c>
      <c r="B1354" s="14" t="inlineStr">
        <is>
          <t>die</t>
        </is>
      </c>
      <c r="C1354" s="14" t="inlineStr">
        <is>
          <t>avi</t>
        </is>
      </c>
      <c r="D1354" s="32">
        <f>INDEX(Inputs!$V$5:$V$132,MATCH($B1354&amp;"|"&amp;$C1354,Inputs!$A$5:$A$132,0))</f>
        <v/>
      </c>
      <c r="E1354" s="36" t="n"/>
      <c r="F1354" s="36" t="n"/>
      <c r="G1354" s="36" t="n"/>
      <c r="H1354" s="14">
        <f>INDEX(VarLab,MATCH($A1354,VarKey,0))&amp;INDEX(MemLab,MATCH($C1354&amp;"|"&amp;$B1354,MemKey,0))</f>
        <v/>
      </c>
      <c r="I1354" s="14">
        <f>INDEX(VarUnit,MATCH($A1354,VarKey,0))</f>
        <v/>
      </c>
      <c r="J1354" s="14">
        <f>INDEX(VarSrc,MATCH($A1354,VarKey,0))</f>
        <v/>
      </c>
      <c r="K1354" s="11">
        <f>CodePrefix&amp;$A1354&amp;IF($C1354="","","."&amp;$C1354&amp;"."&amp;$B1354)&amp;INDEX(VarEnd,MATCH($A1354,VarKey,0))&amp;K$5</f>
        <v/>
      </c>
      <c r="L1354" s="39">
        <f>L1318*Settings!$C$13*(L1246+L1264+L1255*L$201+L1273*$D1354)</f>
        <v/>
      </c>
      <c r="M1354" s="40">
        <f>M1318*Settings!$C$13*(M1246+M1264+M1255*M$201+M1273*$D1354)</f>
        <v/>
      </c>
      <c r="N1354" s="40">
        <f>N1318*Settings!$C$13*(N1246+N1264+N1255*N$201+N1273*$D1354)</f>
        <v/>
      </c>
      <c r="O1354" s="40">
        <f>O1318*Settings!$C$13*(O1246+O1264+O1255*O$201+O1273*$D1354)</f>
        <v/>
      </c>
      <c r="P1354" s="40">
        <f>P1318*Settings!$C$13*(P1246+P1264+P1255*P$201+P1273*$D1354)</f>
        <v/>
      </c>
      <c r="Q1354" s="40">
        <f>Q1318*Settings!$C$13*(Q1246+Q1264+Q1255*Q$201+Q1273*$D1354)</f>
        <v/>
      </c>
      <c r="R1354" s="40">
        <f>R1318*Settings!$C$13*(R1246+R1264+R1255*R$201+R1273*$D1354)</f>
        <v/>
      </c>
      <c r="S1354" s="40">
        <f>S1318*Settings!$C$13*(S1246+S1264+S1255*S$201+S1273*$D1354)</f>
        <v/>
      </c>
      <c r="T1354" s="40">
        <f>T1318*Settings!$C$13*(T1246+T1264+T1255*T$201+T1273*$D1354)</f>
        <v/>
      </c>
      <c r="U1354" s="40">
        <f>U1318*Settings!$C$13*(U1246+U1264+U1255*U$201+U1273*$D1354)</f>
        <v/>
      </c>
      <c r="V1354" s="40">
        <f>V1318*Settings!$C$13*(V1246+V1264+V1255*V$201+V1273*$D1354)</f>
        <v/>
      </c>
      <c r="W1354" s="40">
        <f>W1318*Settings!$C$13*(W1246+W1264+W1255*W$201+W1273*$D1354)</f>
        <v/>
      </c>
      <c r="X1354" s="40">
        <f>X1318*Settings!$C$13*(X1246+X1264+X1255*X$201+X1273*$D1354)</f>
        <v/>
      </c>
      <c r="Y1354" s="40">
        <f>Y1318*Settings!$C$13*(Y1246+Y1264+Y1255*Y$201+Y1273*$D1354)</f>
        <v/>
      </c>
      <c r="Z1354" s="40">
        <f>Z1318*Settings!$C$13*(Z1246+Z1264+Z1255*Z$201+Z1273*$D1354)</f>
        <v/>
      </c>
      <c r="AA1354" s="40">
        <f>AA1318*Settings!$C$13*(AA1246+AA1264+AA1255*AA$201+AA1273*$D1354)</f>
        <v/>
      </c>
      <c r="AB1354" s="40">
        <f>AB1318*Settings!$C$13*(AB1246+AB1264+AB1255*AB$201+AB1273*$D1354)</f>
        <v/>
      </c>
      <c r="AC1354" s="40">
        <f>AC1318*Settings!$C$13*(AC1246+AC1264+AC1255*AC$201+AC1273*$D1354)</f>
        <v/>
      </c>
      <c r="AD1354" s="40">
        <f>AD1318*Settings!$C$13*(AD1246+AD1264+AD1255*AD$201+AD1273*$D1354)</f>
        <v/>
      </c>
      <c r="AF1354" s="11">
        <f>CodePrefix&amp;$A1354&amp;IF($C1354="","","."&amp;$C1354&amp;"."&amp;$B1354)&amp;INDEX(VarEnd,MATCH($A1354,VarKey,0))&amp;AF$5</f>
        <v/>
      </c>
      <c r="AG1354" s="39">
        <f>AG1318*Settings!$C$13*(AG1246+AG1264+AG1255*AG$201+AG1273*$D1354)</f>
        <v/>
      </c>
      <c r="AH1354" s="40">
        <f>AH1318*Settings!$C$13*(AH1246+AH1264+AH1255*AH$201+AH1273*$D1354)</f>
        <v/>
      </c>
      <c r="AI1354" s="40">
        <f>AI1318*Settings!$C$13*(AI1246+AI1264+AI1255*AI$201+AI1273*$D1354)</f>
        <v/>
      </c>
      <c r="AJ1354" s="40">
        <f>AJ1318*Settings!$C$13*(AJ1246+AJ1264+AJ1255*AJ$201+AJ1273*$D1354)</f>
        <v/>
      </c>
      <c r="AK1354" s="40">
        <f>AK1318*Settings!$C$13*(AK1246+AK1264+AK1255*AK$201+AK1273*$D1354)</f>
        <v/>
      </c>
      <c r="AL1354" s="40">
        <f>AL1318*Settings!$C$13*(AL1246+AL1264+AL1255*AL$201+AL1273*$D1354)</f>
        <v/>
      </c>
      <c r="AM1354" s="40">
        <f>AM1318*Settings!$C$13*(AM1246+AM1264+AM1255*AM$201+AM1273*$D1354)</f>
        <v/>
      </c>
      <c r="AN1354" s="40">
        <f>AN1318*Settings!$C$13*(AN1246+AN1264+AN1255*AN$201+AN1273*$D1354)</f>
        <v/>
      </c>
      <c r="AO1354" s="40">
        <f>AO1318*Settings!$C$13*(AO1246+AO1264+AO1255*AO$201+AO1273*$D1354)</f>
        <v/>
      </c>
      <c r="AP1354" s="40">
        <f>AP1318*Settings!$C$13*(AP1246+AP1264+AP1255*AP$201+AP1273*$D1354)</f>
        <v/>
      </c>
      <c r="AQ1354" s="40">
        <f>AQ1318*Settings!$C$13*(AQ1246+AQ1264+AQ1255*AQ$201+AQ1273*$D1354)</f>
        <v/>
      </c>
      <c r="AR1354" s="40">
        <f>AR1318*Settings!$C$13*(AR1246+AR1264+AR1255*AR$201+AR1273*$D1354)</f>
        <v/>
      </c>
      <c r="AS1354" s="40">
        <f>AS1318*Settings!$C$13*(AS1246+AS1264+AS1255*AS$201+AS1273*$D1354)</f>
        <v/>
      </c>
      <c r="AT1354" s="40">
        <f>AT1318*Settings!$C$13*(AT1246+AT1264+AT1255*AT$201+AT1273*$D1354)</f>
        <v/>
      </c>
      <c r="AU1354" s="40">
        <f>AU1318*Settings!$C$13*(AU1246+AU1264+AU1255*AU$201+AU1273*$D1354)</f>
        <v/>
      </c>
      <c r="AV1354" s="40">
        <f>AV1318*Settings!$C$13*(AV1246+AV1264+AV1255*AV$201+AV1273*$D1354)</f>
        <v/>
      </c>
      <c r="AW1354" s="40">
        <f>AW1318*Settings!$C$13*(AW1246+AW1264+AW1255*AW$201+AW1273*$D1354)</f>
        <v/>
      </c>
      <c r="AX1354" s="40">
        <f>AX1318*Settings!$C$13*(AX1246+AX1264+AX1255*AX$201+AX1273*$D1354)</f>
        <v/>
      </c>
      <c r="AY1354" s="40">
        <f>AY1318*Settings!$C$13*(AY1246+AY1264+AY1255*AY$201+AY1273*$D1354)</f>
        <v/>
      </c>
    </row>
    <row r="1355" hidden="1" outlineLevel="2">
      <c r="A1355" s="14" t="inlineStr">
        <is>
          <t>rnew</t>
        </is>
      </c>
      <c r="B1355" s="14" t="inlineStr">
        <is>
          <t>lpg</t>
        </is>
      </c>
      <c r="C1355" s="14" t="inlineStr">
        <is>
          <t>avi</t>
        </is>
      </c>
      <c r="D1355" s="32">
        <f>INDEX(Inputs!$V$5:$V$132,MATCH($B1355&amp;"|"&amp;$C1355,Inputs!$A$5:$A$132,0))</f>
        <v/>
      </c>
      <c r="E1355" s="36" t="n"/>
      <c r="F1355" s="36" t="n"/>
      <c r="G1355" s="36" t="n"/>
      <c r="H1355" s="14">
        <f>INDEX(VarLab,MATCH($A1355,VarKey,0))&amp;INDEX(MemLab,MATCH($C1355&amp;"|"&amp;$B1355,MemKey,0))</f>
        <v/>
      </c>
      <c r="I1355" s="14">
        <f>INDEX(VarUnit,MATCH($A1355,VarKey,0))</f>
        <v/>
      </c>
      <c r="J1355" s="14">
        <f>INDEX(VarSrc,MATCH($A1355,VarKey,0))</f>
        <v/>
      </c>
      <c r="K1355" s="11">
        <f>CodePrefix&amp;$A1355&amp;IF($C1355="","","."&amp;$C1355&amp;"."&amp;$B1355)&amp;INDEX(VarEnd,MATCH($A1355,VarKey,0))&amp;K$5</f>
        <v/>
      </c>
      <c r="L1355" s="39">
        <f>L1319*Settings!$C$13*(L1247+L1265+L1256*L$201+L1274*$D1355)</f>
        <v/>
      </c>
      <c r="M1355" s="40">
        <f>M1319*Settings!$C$13*(M1247+M1265+M1256*M$201+M1274*$D1355)</f>
        <v/>
      </c>
      <c r="N1355" s="40">
        <f>N1319*Settings!$C$13*(N1247+N1265+N1256*N$201+N1274*$D1355)</f>
        <v/>
      </c>
      <c r="O1355" s="40">
        <f>O1319*Settings!$C$13*(O1247+O1265+O1256*O$201+O1274*$D1355)</f>
        <v/>
      </c>
      <c r="P1355" s="40">
        <f>P1319*Settings!$C$13*(P1247+P1265+P1256*P$201+P1274*$D1355)</f>
        <v/>
      </c>
      <c r="Q1355" s="40">
        <f>Q1319*Settings!$C$13*(Q1247+Q1265+Q1256*Q$201+Q1274*$D1355)</f>
        <v/>
      </c>
      <c r="R1355" s="40">
        <f>R1319*Settings!$C$13*(R1247+R1265+R1256*R$201+R1274*$D1355)</f>
        <v/>
      </c>
      <c r="S1355" s="40">
        <f>S1319*Settings!$C$13*(S1247+S1265+S1256*S$201+S1274*$D1355)</f>
        <v/>
      </c>
      <c r="T1355" s="40">
        <f>T1319*Settings!$C$13*(T1247+T1265+T1256*T$201+T1274*$D1355)</f>
        <v/>
      </c>
      <c r="U1355" s="40">
        <f>U1319*Settings!$C$13*(U1247+U1265+U1256*U$201+U1274*$D1355)</f>
        <v/>
      </c>
      <c r="V1355" s="40">
        <f>V1319*Settings!$C$13*(V1247+V1265+V1256*V$201+V1274*$D1355)</f>
        <v/>
      </c>
      <c r="W1355" s="40">
        <f>W1319*Settings!$C$13*(W1247+W1265+W1256*W$201+W1274*$D1355)</f>
        <v/>
      </c>
      <c r="X1355" s="40">
        <f>X1319*Settings!$C$13*(X1247+X1265+X1256*X$201+X1274*$D1355)</f>
        <v/>
      </c>
      <c r="Y1355" s="40">
        <f>Y1319*Settings!$C$13*(Y1247+Y1265+Y1256*Y$201+Y1274*$D1355)</f>
        <v/>
      </c>
      <c r="Z1355" s="40">
        <f>Z1319*Settings!$C$13*(Z1247+Z1265+Z1256*Z$201+Z1274*$D1355)</f>
        <v/>
      </c>
      <c r="AA1355" s="40">
        <f>AA1319*Settings!$C$13*(AA1247+AA1265+AA1256*AA$201+AA1274*$D1355)</f>
        <v/>
      </c>
      <c r="AB1355" s="40">
        <f>AB1319*Settings!$C$13*(AB1247+AB1265+AB1256*AB$201+AB1274*$D1355)</f>
        <v/>
      </c>
      <c r="AC1355" s="40">
        <f>AC1319*Settings!$C$13*(AC1247+AC1265+AC1256*AC$201+AC1274*$D1355)</f>
        <v/>
      </c>
      <c r="AD1355" s="40">
        <f>AD1319*Settings!$C$13*(AD1247+AD1265+AD1256*AD$201+AD1274*$D1355)</f>
        <v/>
      </c>
      <c r="AF1355" s="11">
        <f>CodePrefix&amp;$A1355&amp;IF($C1355="","","."&amp;$C1355&amp;"."&amp;$B1355)&amp;INDEX(VarEnd,MATCH($A1355,VarKey,0))&amp;AF$5</f>
        <v/>
      </c>
      <c r="AG1355" s="39">
        <f>AG1319*Settings!$C$13*(AG1247+AG1265+AG1256*AG$201+AG1274*$D1355)</f>
        <v/>
      </c>
      <c r="AH1355" s="40">
        <f>AH1319*Settings!$C$13*(AH1247+AH1265+AH1256*AH$201+AH1274*$D1355)</f>
        <v/>
      </c>
      <c r="AI1355" s="40">
        <f>AI1319*Settings!$C$13*(AI1247+AI1265+AI1256*AI$201+AI1274*$D1355)</f>
        <v/>
      </c>
      <c r="AJ1355" s="40">
        <f>AJ1319*Settings!$C$13*(AJ1247+AJ1265+AJ1256*AJ$201+AJ1274*$D1355)</f>
        <v/>
      </c>
      <c r="AK1355" s="40">
        <f>AK1319*Settings!$C$13*(AK1247+AK1265+AK1256*AK$201+AK1274*$D1355)</f>
        <v/>
      </c>
      <c r="AL1355" s="40">
        <f>AL1319*Settings!$C$13*(AL1247+AL1265+AL1256*AL$201+AL1274*$D1355)</f>
        <v/>
      </c>
      <c r="AM1355" s="40">
        <f>AM1319*Settings!$C$13*(AM1247+AM1265+AM1256*AM$201+AM1274*$D1355)</f>
        <v/>
      </c>
      <c r="AN1355" s="40">
        <f>AN1319*Settings!$C$13*(AN1247+AN1265+AN1256*AN$201+AN1274*$D1355)</f>
        <v/>
      </c>
      <c r="AO1355" s="40">
        <f>AO1319*Settings!$C$13*(AO1247+AO1265+AO1256*AO$201+AO1274*$D1355)</f>
        <v/>
      </c>
      <c r="AP1355" s="40">
        <f>AP1319*Settings!$C$13*(AP1247+AP1265+AP1256*AP$201+AP1274*$D1355)</f>
        <v/>
      </c>
      <c r="AQ1355" s="40">
        <f>AQ1319*Settings!$C$13*(AQ1247+AQ1265+AQ1256*AQ$201+AQ1274*$D1355)</f>
        <v/>
      </c>
      <c r="AR1355" s="40">
        <f>AR1319*Settings!$C$13*(AR1247+AR1265+AR1256*AR$201+AR1274*$D1355)</f>
        <v/>
      </c>
      <c r="AS1355" s="40">
        <f>AS1319*Settings!$C$13*(AS1247+AS1265+AS1256*AS$201+AS1274*$D1355)</f>
        <v/>
      </c>
      <c r="AT1355" s="40">
        <f>AT1319*Settings!$C$13*(AT1247+AT1265+AT1256*AT$201+AT1274*$D1355)</f>
        <v/>
      </c>
      <c r="AU1355" s="40">
        <f>AU1319*Settings!$C$13*(AU1247+AU1265+AU1256*AU$201+AU1274*$D1355)</f>
        <v/>
      </c>
      <c r="AV1355" s="40">
        <f>AV1319*Settings!$C$13*(AV1247+AV1265+AV1256*AV$201+AV1274*$D1355)</f>
        <v/>
      </c>
      <c r="AW1355" s="40">
        <f>AW1319*Settings!$C$13*(AW1247+AW1265+AW1256*AW$201+AW1274*$D1355)</f>
        <v/>
      </c>
      <c r="AX1355" s="40">
        <f>AX1319*Settings!$C$13*(AX1247+AX1265+AX1256*AX$201+AX1274*$D1355)</f>
        <v/>
      </c>
      <c r="AY1355" s="40">
        <f>AY1319*Settings!$C$13*(AY1247+AY1265+AY1256*AY$201+AY1274*$D1355)</f>
        <v/>
      </c>
    </row>
    <row r="1356" hidden="1" outlineLevel="2">
      <c r="A1356" s="14" t="inlineStr">
        <is>
          <t>rnew</t>
        </is>
      </c>
      <c r="B1356" s="14" t="inlineStr">
        <is>
          <t>ker</t>
        </is>
      </c>
      <c r="C1356" s="14" t="inlineStr">
        <is>
          <t>avi</t>
        </is>
      </c>
      <c r="D1356" s="32">
        <f>INDEX(Inputs!$V$5:$V$132,MATCH($B1356&amp;"|"&amp;$C1356,Inputs!$A$5:$A$132,0))</f>
        <v/>
      </c>
      <c r="E1356" s="36" t="n"/>
      <c r="F1356" s="36" t="n"/>
      <c r="G1356" s="36" t="n"/>
      <c r="H1356" s="14">
        <f>INDEX(VarLab,MATCH($A1356,VarKey,0))&amp;INDEX(MemLab,MATCH($C1356&amp;"|"&amp;$B1356,MemKey,0))</f>
        <v/>
      </c>
      <c r="I1356" s="14">
        <f>INDEX(VarUnit,MATCH($A1356,VarKey,0))</f>
        <v/>
      </c>
      <c r="J1356" s="14">
        <f>INDEX(VarSrc,MATCH($A1356,VarKey,0))</f>
        <v/>
      </c>
      <c r="K1356" s="11">
        <f>CodePrefix&amp;$A1356&amp;IF($C1356="","","."&amp;$C1356&amp;"."&amp;$B1356)&amp;INDEX(VarEnd,MATCH($A1356,VarKey,0))&amp;K$5</f>
        <v/>
      </c>
      <c r="L1356" s="39">
        <f>L1320*Settings!$C$13*(L1248+L1266+L1257*L$201+L1275*$D1356)</f>
        <v/>
      </c>
      <c r="M1356" s="40">
        <f>M1320*Settings!$C$13*(M1248+M1266+M1257*M$201+M1275*$D1356)</f>
        <v/>
      </c>
      <c r="N1356" s="40">
        <f>N1320*Settings!$C$13*(N1248+N1266+N1257*N$201+N1275*$D1356)</f>
        <v/>
      </c>
      <c r="O1356" s="40">
        <f>O1320*Settings!$C$13*(O1248+O1266+O1257*O$201+O1275*$D1356)</f>
        <v/>
      </c>
      <c r="P1356" s="40">
        <f>P1320*Settings!$C$13*(P1248+P1266+P1257*P$201+P1275*$D1356)</f>
        <v/>
      </c>
      <c r="Q1356" s="40">
        <f>Q1320*Settings!$C$13*(Q1248+Q1266+Q1257*Q$201+Q1275*$D1356)</f>
        <v/>
      </c>
      <c r="R1356" s="40">
        <f>R1320*Settings!$C$13*(R1248+R1266+R1257*R$201+R1275*$D1356)</f>
        <v/>
      </c>
      <c r="S1356" s="40">
        <f>S1320*Settings!$C$13*(S1248+S1266+S1257*S$201+S1275*$D1356)</f>
        <v/>
      </c>
      <c r="T1356" s="40">
        <f>T1320*Settings!$C$13*(T1248+T1266+T1257*T$201+T1275*$D1356)</f>
        <v/>
      </c>
      <c r="U1356" s="40">
        <f>U1320*Settings!$C$13*(U1248+U1266+U1257*U$201+U1275*$D1356)</f>
        <v/>
      </c>
      <c r="V1356" s="40">
        <f>V1320*Settings!$C$13*(V1248+V1266+V1257*V$201+V1275*$D1356)</f>
        <v/>
      </c>
      <c r="W1356" s="40">
        <f>W1320*Settings!$C$13*(W1248+W1266+W1257*W$201+W1275*$D1356)</f>
        <v/>
      </c>
      <c r="X1356" s="40">
        <f>X1320*Settings!$C$13*(X1248+X1266+X1257*X$201+X1275*$D1356)</f>
        <v/>
      </c>
      <c r="Y1356" s="40">
        <f>Y1320*Settings!$C$13*(Y1248+Y1266+Y1257*Y$201+Y1275*$D1356)</f>
        <v/>
      </c>
      <c r="Z1356" s="40">
        <f>Z1320*Settings!$C$13*(Z1248+Z1266+Z1257*Z$201+Z1275*$D1356)</f>
        <v/>
      </c>
      <c r="AA1356" s="40">
        <f>AA1320*Settings!$C$13*(AA1248+AA1266+AA1257*AA$201+AA1275*$D1356)</f>
        <v/>
      </c>
      <c r="AB1356" s="40">
        <f>AB1320*Settings!$C$13*(AB1248+AB1266+AB1257*AB$201+AB1275*$D1356)</f>
        <v/>
      </c>
      <c r="AC1356" s="40">
        <f>AC1320*Settings!$C$13*(AC1248+AC1266+AC1257*AC$201+AC1275*$D1356)</f>
        <v/>
      </c>
      <c r="AD1356" s="40">
        <f>AD1320*Settings!$C$13*(AD1248+AD1266+AD1257*AD$201+AD1275*$D1356)</f>
        <v/>
      </c>
      <c r="AF1356" s="11">
        <f>CodePrefix&amp;$A1356&amp;IF($C1356="","","."&amp;$C1356&amp;"."&amp;$B1356)&amp;INDEX(VarEnd,MATCH($A1356,VarKey,0))&amp;AF$5</f>
        <v/>
      </c>
      <c r="AG1356" s="39">
        <f>AG1320*Settings!$C$13*(AG1248+AG1266+AG1257*AG$201+AG1275*$D1356)</f>
        <v/>
      </c>
      <c r="AH1356" s="40">
        <f>AH1320*Settings!$C$13*(AH1248+AH1266+AH1257*AH$201+AH1275*$D1356)</f>
        <v/>
      </c>
      <c r="AI1356" s="40">
        <f>AI1320*Settings!$C$13*(AI1248+AI1266+AI1257*AI$201+AI1275*$D1356)</f>
        <v/>
      </c>
      <c r="AJ1356" s="40">
        <f>AJ1320*Settings!$C$13*(AJ1248+AJ1266+AJ1257*AJ$201+AJ1275*$D1356)</f>
        <v/>
      </c>
      <c r="AK1356" s="40">
        <f>AK1320*Settings!$C$13*(AK1248+AK1266+AK1257*AK$201+AK1275*$D1356)</f>
        <v/>
      </c>
      <c r="AL1356" s="40">
        <f>AL1320*Settings!$C$13*(AL1248+AL1266+AL1257*AL$201+AL1275*$D1356)</f>
        <v/>
      </c>
      <c r="AM1356" s="40">
        <f>AM1320*Settings!$C$13*(AM1248+AM1266+AM1257*AM$201+AM1275*$D1356)</f>
        <v/>
      </c>
      <c r="AN1356" s="40">
        <f>AN1320*Settings!$C$13*(AN1248+AN1266+AN1257*AN$201+AN1275*$D1356)</f>
        <v/>
      </c>
      <c r="AO1356" s="40">
        <f>AO1320*Settings!$C$13*(AO1248+AO1266+AO1257*AO$201+AO1275*$D1356)</f>
        <v/>
      </c>
      <c r="AP1356" s="40">
        <f>AP1320*Settings!$C$13*(AP1248+AP1266+AP1257*AP$201+AP1275*$D1356)</f>
        <v/>
      </c>
      <c r="AQ1356" s="40">
        <f>AQ1320*Settings!$C$13*(AQ1248+AQ1266+AQ1257*AQ$201+AQ1275*$D1356)</f>
        <v/>
      </c>
      <c r="AR1356" s="40">
        <f>AR1320*Settings!$C$13*(AR1248+AR1266+AR1257*AR$201+AR1275*$D1356)</f>
        <v/>
      </c>
      <c r="AS1356" s="40">
        <f>AS1320*Settings!$C$13*(AS1248+AS1266+AS1257*AS$201+AS1275*$D1356)</f>
        <v/>
      </c>
      <c r="AT1356" s="40">
        <f>AT1320*Settings!$C$13*(AT1248+AT1266+AT1257*AT$201+AT1275*$D1356)</f>
        <v/>
      </c>
      <c r="AU1356" s="40">
        <f>AU1320*Settings!$C$13*(AU1248+AU1266+AU1257*AU$201+AU1275*$D1356)</f>
        <v/>
      </c>
      <c r="AV1356" s="40">
        <f>AV1320*Settings!$C$13*(AV1248+AV1266+AV1257*AV$201+AV1275*$D1356)</f>
        <v/>
      </c>
      <c r="AW1356" s="40">
        <f>AW1320*Settings!$C$13*(AW1248+AW1266+AW1257*AW$201+AW1275*$D1356)</f>
        <v/>
      </c>
      <c r="AX1356" s="40">
        <f>AX1320*Settings!$C$13*(AX1248+AX1266+AX1257*AX$201+AX1275*$D1356)</f>
        <v/>
      </c>
      <c r="AY1356" s="40">
        <f>AY1320*Settings!$C$13*(AY1248+AY1266+AY1257*AY$201+AY1275*$D1356)</f>
        <v/>
      </c>
    </row>
    <row r="1357" hidden="1" outlineLevel="2">
      <c r="A1357" s="14" t="inlineStr">
        <is>
          <t>rnew</t>
        </is>
      </c>
      <c r="B1357" s="14" t="inlineStr">
        <is>
          <t>oop</t>
        </is>
      </c>
      <c r="C1357" s="14" t="inlineStr">
        <is>
          <t>avi</t>
        </is>
      </c>
      <c r="D1357" s="32">
        <f>INDEX(Inputs!$V$5:$V$132,MATCH($B1357&amp;"|"&amp;$C1357,Inputs!$A$5:$A$132,0))</f>
        <v/>
      </c>
      <c r="E1357" s="36" t="n"/>
      <c r="F1357" s="36" t="n"/>
      <c r="G1357" s="36" t="n"/>
      <c r="H1357" s="14">
        <f>INDEX(VarLab,MATCH($A1357,VarKey,0))&amp;INDEX(MemLab,MATCH($C1357&amp;"|"&amp;$B1357,MemKey,0))</f>
        <v/>
      </c>
      <c r="I1357" s="14">
        <f>INDEX(VarUnit,MATCH($A1357,VarKey,0))</f>
        <v/>
      </c>
      <c r="J1357" s="14">
        <f>INDEX(VarSrc,MATCH($A1357,VarKey,0))</f>
        <v/>
      </c>
      <c r="K1357" s="11">
        <f>CodePrefix&amp;$A1357&amp;IF($C1357="","","."&amp;$C1357&amp;"."&amp;$B1357)&amp;INDEX(VarEnd,MATCH($A1357,VarKey,0))&amp;K$5</f>
        <v/>
      </c>
      <c r="L1357" s="39">
        <f>L1321*Settings!$C$13*(L1249+L1267+L1258*L$201+L1276*$D1357)</f>
        <v/>
      </c>
      <c r="M1357" s="40">
        <f>M1321*Settings!$C$13*(M1249+M1267+M1258*M$201+M1276*$D1357)</f>
        <v/>
      </c>
      <c r="N1357" s="40">
        <f>N1321*Settings!$C$13*(N1249+N1267+N1258*N$201+N1276*$D1357)</f>
        <v/>
      </c>
      <c r="O1357" s="40">
        <f>O1321*Settings!$C$13*(O1249+O1267+O1258*O$201+O1276*$D1357)</f>
        <v/>
      </c>
      <c r="P1357" s="40">
        <f>P1321*Settings!$C$13*(P1249+P1267+P1258*P$201+P1276*$D1357)</f>
        <v/>
      </c>
      <c r="Q1357" s="40">
        <f>Q1321*Settings!$C$13*(Q1249+Q1267+Q1258*Q$201+Q1276*$D1357)</f>
        <v/>
      </c>
      <c r="R1357" s="40">
        <f>R1321*Settings!$C$13*(R1249+R1267+R1258*R$201+R1276*$D1357)</f>
        <v/>
      </c>
      <c r="S1357" s="40">
        <f>S1321*Settings!$C$13*(S1249+S1267+S1258*S$201+S1276*$D1357)</f>
        <v/>
      </c>
      <c r="T1357" s="40">
        <f>T1321*Settings!$C$13*(T1249+T1267+T1258*T$201+T1276*$D1357)</f>
        <v/>
      </c>
      <c r="U1357" s="40">
        <f>U1321*Settings!$C$13*(U1249+U1267+U1258*U$201+U1276*$D1357)</f>
        <v/>
      </c>
      <c r="V1357" s="40">
        <f>V1321*Settings!$C$13*(V1249+V1267+V1258*V$201+V1276*$D1357)</f>
        <v/>
      </c>
      <c r="W1357" s="40">
        <f>W1321*Settings!$C$13*(W1249+W1267+W1258*W$201+W1276*$D1357)</f>
        <v/>
      </c>
      <c r="X1357" s="40">
        <f>X1321*Settings!$C$13*(X1249+X1267+X1258*X$201+X1276*$D1357)</f>
        <v/>
      </c>
      <c r="Y1357" s="40">
        <f>Y1321*Settings!$C$13*(Y1249+Y1267+Y1258*Y$201+Y1276*$D1357)</f>
        <v/>
      </c>
      <c r="Z1357" s="40">
        <f>Z1321*Settings!$C$13*(Z1249+Z1267+Z1258*Z$201+Z1276*$D1357)</f>
        <v/>
      </c>
      <c r="AA1357" s="40">
        <f>AA1321*Settings!$C$13*(AA1249+AA1267+AA1258*AA$201+AA1276*$D1357)</f>
        <v/>
      </c>
      <c r="AB1357" s="40">
        <f>AB1321*Settings!$C$13*(AB1249+AB1267+AB1258*AB$201+AB1276*$D1357)</f>
        <v/>
      </c>
      <c r="AC1357" s="40">
        <f>AC1321*Settings!$C$13*(AC1249+AC1267+AC1258*AC$201+AC1276*$D1357)</f>
        <v/>
      </c>
      <c r="AD1357" s="40">
        <f>AD1321*Settings!$C$13*(AD1249+AD1267+AD1258*AD$201+AD1276*$D1357)</f>
        <v/>
      </c>
      <c r="AF1357" s="11">
        <f>CodePrefix&amp;$A1357&amp;IF($C1357="","","."&amp;$C1357&amp;"."&amp;$B1357)&amp;INDEX(VarEnd,MATCH($A1357,VarKey,0))&amp;AF$5</f>
        <v/>
      </c>
      <c r="AG1357" s="39">
        <f>AG1321*Settings!$C$13*(AG1249+AG1267+AG1258*AG$201+AG1276*$D1357)</f>
        <v/>
      </c>
      <c r="AH1357" s="40">
        <f>AH1321*Settings!$C$13*(AH1249+AH1267+AH1258*AH$201+AH1276*$D1357)</f>
        <v/>
      </c>
      <c r="AI1357" s="40">
        <f>AI1321*Settings!$C$13*(AI1249+AI1267+AI1258*AI$201+AI1276*$D1357)</f>
        <v/>
      </c>
      <c r="AJ1357" s="40">
        <f>AJ1321*Settings!$C$13*(AJ1249+AJ1267+AJ1258*AJ$201+AJ1276*$D1357)</f>
        <v/>
      </c>
      <c r="AK1357" s="40">
        <f>AK1321*Settings!$C$13*(AK1249+AK1267+AK1258*AK$201+AK1276*$D1357)</f>
        <v/>
      </c>
      <c r="AL1357" s="40">
        <f>AL1321*Settings!$C$13*(AL1249+AL1267+AL1258*AL$201+AL1276*$D1357)</f>
        <v/>
      </c>
      <c r="AM1357" s="40">
        <f>AM1321*Settings!$C$13*(AM1249+AM1267+AM1258*AM$201+AM1276*$D1357)</f>
        <v/>
      </c>
      <c r="AN1357" s="40">
        <f>AN1321*Settings!$C$13*(AN1249+AN1267+AN1258*AN$201+AN1276*$D1357)</f>
        <v/>
      </c>
      <c r="AO1357" s="40">
        <f>AO1321*Settings!$C$13*(AO1249+AO1267+AO1258*AO$201+AO1276*$D1357)</f>
        <v/>
      </c>
      <c r="AP1357" s="40">
        <f>AP1321*Settings!$C$13*(AP1249+AP1267+AP1258*AP$201+AP1276*$D1357)</f>
        <v/>
      </c>
      <c r="AQ1357" s="40">
        <f>AQ1321*Settings!$C$13*(AQ1249+AQ1267+AQ1258*AQ$201+AQ1276*$D1357)</f>
        <v/>
      </c>
      <c r="AR1357" s="40">
        <f>AR1321*Settings!$C$13*(AR1249+AR1267+AR1258*AR$201+AR1276*$D1357)</f>
        <v/>
      </c>
      <c r="AS1357" s="40">
        <f>AS1321*Settings!$C$13*(AS1249+AS1267+AS1258*AS$201+AS1276*$D1357)</f>
        <v/>
      </c>
      <c r="AT1357" s="40">
        <f>AT1321*Settings!$C$13*(AT1249+AT1267+AT1258*AT$201+AT1276*$D1357)</f>
        <v/>
      </c>
      <c r="AU1357" s="40">
        <f>AU1321*Settings!$C$13*(AU1249+AU1267+AU1258*AU$201+AU1276*$D1357)</f>
        <v/>
      </c>
      <c r="AV1357" s="40">
        <f>AV1321*Settings!$C$13*(AV1249+AV1267+AV1258*AV$201+AV1276*$D1357)</f>
        <v/>
      </c>
      <c r="AW1357" s="40">
        <f>AW1321*Settings!$C$13*(AW1249+AW1267+AW1258*AW$201+AW1276*$D1357)</f>
        <v/>
      </c>
      <c r="AX1357" s="40">
        <f>AX1321*Settings!$C$13*(AX1249+AX1267+AX1258*AX$201+AX1276*$D1357)</f>
        <v/>
      </c>
      <c r="AY1357" s="40">
        <f>AY1321*Settings!$C$13*(AY1249+AY1267+AY1258*AY$201+AY1276*$D1357)</f>
        <v/>
      </c>
    </row>
    <row r="1358" hidden="1" outlineLevel="2">
      <c r="A1358" s="14" t="inlineStr">
        <is>
          <t>rnew</t>
        </is>
      </c>
      <c r="B1358" s="14" t="inlineStr">
        <is>
          <t>bio</t>
        </is>
      </c>
      <c r="C1358" s="14" t="inlineStr">
        <is>
          <t>avi</t>
        </is>
      </c>
      <c r="D1358" s="32">
        <f>INDEX(Inputs!$V$5:$V$132,MATCH($B1358&amp;"|"&amp;$C1358,Inputs!$A$5:$A$132,0))</f>
        <v/>
      </c>
      <c r="E1358" s="36" t="n"/>
      <c r="F1358" s="36" t="n"/>
      <c r="G1358" s="36" t="n"/>
      <c r="H1358" s="14">
        <f>INDEX(VarLab,MATCH($A1358,VarKey,0))&amp;INDEX(MemLab,MATCH($C1358&amp;"|"&amp;$B1358,MemKey,0))</f>
        <v/>
      </c>
      <c r="I1358" s="14">
        <f>INDEX(VarUnit,MATCH($A1358,VarKey,0))</f>
        <v/>
      </c>
      <c r="J1358" s="14">
        <f>INDEX(VarSrc,MATCH($A1358,VarKey,0))</f>
        <v/>
      </c>
      <c r="K1358" s="11">
        <f>CodePrefix&amp;$A1358&amp;IF($C1358="","","."&amp;$C1358&amp;"."&amp;$B1358)&amp;INDEX(VarEnd,MATCH($A1358,VarKey,0))&amp;K$5</f>
        <v/>
      </c>
      <c r="L1358" s="39">
        <f>L1322*Settings!$C$13*(L1250+L1268+L1259*L$201+L1277*$D1358)</f>
        <v/>
      </c>
      <c r="M1358" s="40">
        <f>M1322*Settings!$C$13*(M1250+M1268+M1259*M$201+M1277*$D1358)</f>
        <v/>
      </c>
      <c r="N1358" s="40">
        <f>N1322*Settings!$C$13*(N1250+N1268+N1259*N$201+N1277*$D1358)</f>
        <v/>
      </c>
      <c r="O1358" s="40">
        <f>O1322*Settings!$C$13*(O1250+O1268+O1259*O$201+O1277*$D1358)</f>
        <v/>
      </c>
      <c r="P1358" s="40">
        <f>P1322*Settings!$C$13*(P1250+P1268+P1259*P$201+P1277*$D1358)</f>
        <v/>
      </c>
      <c r="Q1358" s="40">
        <f>Q1322*Settings!$C$13*(Q1250+Q1268+Q1259*Q$201+Q1277*$D1358)</f>
        <v/>
      </c>
      <c r="R1358" s="40">
        <f>R1322*Settings!$C$13*(R1250+R1268+R1259*R$201+R1277*$D1358)</f>
        <v/>
      </c>
      <c r="S1358" s="40">
        <f>S1322*Settings!$C$13*(S1250+S1268+S1259*S$201+S1277*$D1358)</f>
        <v/>
      </c>
      <c r="T1358" s="40">
        <f>T1322*Settings!$C$13*(T1250+T1268+T1259*T$201+T1277*$D1358)</f>
        <v/>
      </c>
      <c r="U1358" s="40">
        <f>U1322*Settings!$C$13*(U1250+U1268+U1259*U$201+U1277*$D1358)</f>
        <v/>
      </c>
      <c r="V1358" s="40">
        <f>V1322*Settings!$C$13*(V1250+V1268+V1259*V$201+V1277*$D1358)</f>
        <v/>
      </c>
      <c r="W1358" s="40">
        <f>W1322*Settings!$C$13*(W1250+W1268+W1259*W$201+W1277*$D1358)</f>
        <v/>
      </c>
      <c r="X1358" s="40">
        <f>X1322*Settings!$C$13*(X1250+X1268+X1259*X$201+X1277*$D1358)</f>
        <v/>
      </c>
      <c r="Y1358" s="40">
        <f>Y1322*Settings!$C$13*(Y1250+Y1268+Y1259*Y$201+Y1277*$D1358)</f>
        <v/>
      </c>
      <c r="Z1358" s="40">
        <f>Z1322*Settings!$C$13*(Z1250+Z1268+Z1259*Z$201+Z1277*$D1358)</f>
        <v/>
      </c>
      <c r="AA1358" s="40">
        <f>AA1322*Settings!$C$13*(AA1250+AA1268+AA1259*AA$201+AA1277*$D1358)</f>
        <v/>
      </c>
      <c r="AB1358" s="40">
        <f>AB1322*Settings!$C$13*(AB1250+AB1268+AB1259*AB$201+AB1277*$D1358)</f>
        <v/>
      </c>
      <c r="AC1358" s="40">
        <f>AC1322*Settings!$C$13*(AC1250+AC1268+AC1259*AC$201+AC1277*$D1358)</f>
        <v/>
      </c>
      <c r="AD1358" s="40">
        <f>AD1322*Settings!$C$13*(AD1250+AD1268+AD1259*AD$201+AD1277*$D1358)</f>
        <v/>
      </c>
      <c r="AF1358" s="11">
        <f>CodePrefix&amp;$A1358&amp;IF($C1358="","","."&amp;$C1358&amp;"."&amp;$B1358)&amp;INDEX(VarEnd,MATCH($A1358,VarKey,0))&amp;AF$5</f>
        <v/>
      </c>
      <c r="AG1358" s="39">
        <f>AG1322*Settings!$C$13*(AG1250+AG1268+AG1259*AG$201+AG1277*$D1358)</f>
        <v/>
      </c>
      <c r="AH1358" s="40">
        <f>AH1322*Settings!$C$13*(AH1250+AH1268+AH1259*AH$201+AH1277*$D1358)</f>
        <v/>
      </c>
      <c r="AI1358" s="40">
        <f>AI1322*Settings!$C$13*(AI1250+AI1268+AI1259*AI$201+AI1277*$D1358)</f>
        <v/>
      </c>
      <c r="AJ1358" s="40">
        <f>AJ1322*Settings!$C$13*(AJ1250+AJ1268+AJ1259*AJ$201+AJ1277*$D1358)</f>
        <v/>
      </c>
      <c r="AK1358" s="40">
        <f>AK1322*Settings!$C$13*(AK1250+AK1268+AK1259*AK$201+AK1277*$D1358)</f>
        <v/>
      </c>
      <c r="AL1358" s="40">
        <f>AL1322*Settings!$C$13*(AL1250+AL1268+AL1259*AL$201+AL1277*$D1358)</f>
        <v/>
      </c>
      <c r="AM1358" s="40">
        <f>AM1322*Settings!$C$13*(AM1250+AM1268+AM1259*AM$201+AM1277*$D1358)</f>
        <v/>
      </c>
      <c r="AN1358" s="40">
        <f>AN1322*Settings!$C$13*(AN1250+AN1268+AN1259*AN$201+AN1277*$D1358)</f>
        <v/>
      </c>
      <c r="AO1358" s="40">
        <f>AO1322*Settings!$C$13*(AO1250+AO1268+AO1259*AO$201+AO1277*$D1358)</f>
        <v/>
      </c>
      <c r="AP1358" s="40">
        <f>AP1322*Settings!$C$13*(AP1250+AP1268+AP1259*AP$201+AP1277*$D1358)</f>
        <v/>
      </c>
      <c r="AQ1358" s="40">
        <f>AQ1322*Settings!$C$13*(AQ1250+AQ1268+AQ1259*AQ$201+AQ1277*$D1358)</f>
        <v/>
      </c>
      <c r="AR1358" s="40">
        <f>AR1322*Settings!$C$13*(AR1250+AR1268+AR1259*AR$201+AR1277*$D1358)</f>
        <v/>
      </c>
      <c r="AS1358" s="40">
        <f>AS1322*Settings!$C$13*(AS1250+AS1268+AS1259*AS$201+AS1277*$D1358)</f>
        <v/>
      </c>
      <c r="AT1358" s="40">
        <f>AT1322*Settings!$C$13*(AT1250+AT1268+AT1259*AT$201+AT1277*$D1358)</f>
        <v/>
      </c>
      <c r="AU1358" s="40">
        <f>AU1322*Settings!$C$13*(AU1250+AU1268+AU1259*AU$201+AU1277*$D1358)</f>
        <v/>
      </c>
      <c r="AV1358" s="40">
        <f>AV1322*Settings!$C$13*(AV1250+AV1268+AV1259*AV$201+AV1277*$D1358)</f>
        <v/>
      </c>
      <c r="AW1358" s="40">
        <f>AW1322*Settings!$C$13*(AW1250+AW1268+AW1259*AW$201+AW1277*$D1358)</f>
        <v/>
      </c>
      <c r="AX1358" s="40">
        <f>AX1322*Settings!$C$13*(AX1250+AX1268+AX1259*AX$201+AX1277*$D1358)</f>
        <v/>
      </c>
      <c r="AY1358" s="40">
        <f>AY1322*Settings!$C$13*(AY1250+AY1268+AY1259*AY$201+AY1277*$D1358)</f>
        <v/>
      </c>
    </row>
    <row r="1359" hidden="1" outlineLevel="2"/>
    <row r="1360" hidden="1" outlineLevel="2">
      <c r="A1360" s="14" t="inlineStr">
        <is>
          <t>rxcp</t>
        </is>
      </c>
      <c r="B1360" s="14" t="inlineStr">
        <is>
          <t>coa</t>
        </is>
      </c>
      <c r="C1360" s="14" t="inlineStr">
        <is>
          <t>avi</t>
        </is>
      </c>
      <c r="D1360" s="36" t="n"/>
      <c r="E1360" s="36" t="n"/>
      <c r="F1360" s="36" t="n"/>
      <c r="G1360" s="36" t="n"/>
      <c r="H1360" s="14">
        <f>INDEX(VarLab,MATCH($A1360,VarKey,0))&amp;INDEX(MemLab,MATCH($C1360&amp;"|"&amp;$B1360,MemKey,0))</f>
        <v/>
      </c>
      <c r="I1360" s="14">
        <f>INDEX(VarUnit,MATCH($A1360,VarKey,0))</f>
        <v/>
      </c>
      <c r="J1360" s="14">
        <f>INDEX(VarSrc,MATCH($A1360,VarKey,0))</f>
        <v/>
      </c>
      <c r="K1360" s="11">
        <f>CodePrefix&amp;$A1360&amp;IF($C1360="","","."&amp;$C1360&amp;"."&amp;$B1360)&amp;INDEX(VarEnd,MATCH($A1360,VarKey,0))&amp;K$5</f>
        <v/>
      </c>
      <c r="L1360" s="39">
        <f>L1315*Settings!$C$13*(L1279)</f>
        <v/>
      </c>
      <c r="M1360" s="40">
        <f>M1315*Settings!$C$13*(M1279)</f>
        <v/>
      </c>
      <c r="N1360" s="40">
        <f>N1315*Settings!$C$13*(N1279)</f>
        <v/>
      </c>
      <c r="O1360" s="40">
        <f>O1315*Settings!$C$13*(O1279)</f>
        <v/>
      </c>
      <c r="P1360" s="40">
        <f>P1315*Settings!$C$13*(P1279)</f>
        <v/>
      </c>
      <c r="Q1360" s="40">
        <f>Q1315*Settings!$C$13*(Q1279)</f>
        <v/>
      </c>
      <c r="R1360" s="40">
        <f>R1315*Settings!$C$13*(R1279)</f>
        <v/>
      </c>
      <c r="S1360" s="40">
        <f>S1315*Settings!$C$13*(S1279)</f>
        <v/>
      </c>
      <c r="T1360" s="40">
        <f>T1315*Settings!$C$13*(T1279)</f>
        <v/>
      </c>
      <c r="U1360" s="40">
        <f>U1315*Settings!$C$13*(U1279)</f>
        <v/>
      </c>
      <c r="V1360" s="40">
        <f>V1315*Settings!$C$13*(V1279)</f>
        <v/>
      </c>
      <c r="W1360" s="40">
        <f>W1315*Settings!$C$13*(W1279)</f>
        <v/>
      </c>
      <c r="X1360" s="40">
        <f>X1315*Settings!$C$13*(X1279)</f>
        <v/>
      </c>
      <c r="Y1360" s="40">
        <f>Y1315*Settings!$C$13*(Y1279)</f>
        <v/>
      </c>
      <c r="Z1360" s="40">
        <f>Z1315*Settings!$C$13*(Z1279)</f>
        <v/>
      </c>
      <c r="AA1360" s="40">
        <f>AA1315*Settings!$C$13*(AA1279)</f>
        <v/>
      </c>
      <c r="AB1360" s="40">
        <f>AB1315*Settings!$C$13*(AB1279)</f>
        <v/>
      </c>
      <c r="AC1360" s="40">
        <f>AC1315*Settings!$C$13*(AC1279)</f>
        <v/>
      </c>
      <c r="AD1360" s="40">
        <f>AD1315*Settings!$C$13*(AD1279)</f>
        <v/>
      </c>
      <c r="AF1360" s="11">
        <f>CodePrefix&amp;$A1360&amp;IF($C1360="","","."&amp;$C1360&amp;"."&amp;$B1360)&amp;INDEX(VarEnd,MATCH($A1360,VarKey,0))&amp;AF$5</f>
        <v/>
      </c>
      <c r="AG1360" s="39">
        <f>AG1315*Settings!$C$13*(AG1279)</f>
        <v/>
      </c>
      <c r="AH1360" s="40">
        <f>AH1315*Settings!$C$13*(AH1279)</f>
        <v/>
      </c>
      <c r="AI1360" s="40">
        <f>AI1315*Settings!$C$13*(AI1279)</f>
        <v/>
      </c>
      <c r="AJ1360" s="40">
        <f>AJ1315*Settings!$C$13*(AJ1279)</f>
        <v/>
      </c>
      <c r="AK1360" s="40">
        <f>AK1315*Settings!$C$13*(AK1279)</f>
        <v/>
      </c>
      <c r="AL1360" s="40">
        <f>AL1315*Settings!$C$13*(AL1279)</f>
        <v/>
      </c>
      <c r="AM1360" s="40">
        <f>AM1315*Settings!$C$13*(AM1279)</f>
        <v/>
      </c>
      <c r="AN1360" s="40">
        <f>AN1315*Settings!$C$13*(AN1279)</f>
        <v/>
      </c>
      <c r="AO1360" s="40">
        <f>AO1315*Settings!$C$13*(AO1279)</f>
        <v/>
      </c>
      <c r="AP1360" s="40">
        <f>AP1315*Settings!$C$13*(AP1279)</f>
        <v/>
      </c>
      <c r="AQ1360" s="40">
        <f>AQ1315*Settings!$C$13*(AQ1279)</f>
        <v/>
      </c>
      <c r="AR1360" s="40">
        <f>AR1315*Settings!$C$13*(AR1279)</f>
        <v/>
      </c>
      <c r="AS1360" s="40">
        <f>AS1315*Settings!$C$13*(AS1279)</f>
        <v/>
      </c>
      <c r="AT1360" s="40">
        <f>AT1315*Settings!$C$13*(AT1279)</f>
        <v/>
      </c>
      <c r="AU1360" s="40">
        <f>AU1315*Settings!$C$13*(AU1279)</f>
        <v/>
      </c>
      <c r="AV1360" s="40">
        <f>AV1315*Settings!$C$13*(AV1279)</f>
        <v/>
      </c>
      <c r="AW1360" s="40">
        <f>AW1315*Settings!$C$13*(AW1279)</f>
        <v/>
      </c>
      <c r="AX1360" s="40">
        <f>AX1315*Settings!$C$13*(AX1279)</f>
        <v/>
      </c>
      <c r="AY1360" s="40">
        <f>AY1315*Settings!$C$13*(AY1279)</f>
        <v/>
      </c>
    </row>
    <row r="1361" hidden="1" outlineLevel="2">
      <c r="A1361" s="14" t="inlineStr">
        <is>
          <t>rxcp</t>
        </is>
      </c>
      <c r="B1361" s="14" t="inlineStr">
        <is>
          <t>nga</t>
        </is>
      </c>
      <c r="C1361" s="14" t="inlineStr">
        <is>
          <t>avi</t>
        </is>
      </c>
      <c r="D1361" s="36" t="n"/>
      <c r="E1361" s="36" t="n"/>
      <c r="F1361" s="36" t="n"/>
      <c r="G1361" s="36" t="n"/>
      <c r="H1361" s="14">
        <f>INDEX(VarLab,MATCH($A1361,VarKey,0))&amp;INDEX(MemLab,MATCH($C1361&amp;"|"&amp;$B1361,MemKey,0))</f>
        <v/>
      </c>
      <c r="I1361" s="14">
        <f>INDEX(VarUnit,MATCH($A1361,VarKey,0))</f>
        <v/>
      </c>
      <c r="J1361" s="14">
        <f>INDEX(VarSrc,MATCH($A1361,VarKey,0))</f>
        <v/>
      </c>
      <c r="K1361" s="11">
        <f>CodePrefix&amp;$A1361&amp;IF($C1361="","","."&amp;$C1361&amp;"."&amp;$B1361)&amp;INDEX(VarEnd,MATCH($A1361,VarKey,0))&amp;K$5</f>
        <v/>
      </c>
      <c r="L1361" s="39">
        <f>L1316*Settings!$C$13*(L1280)</f>
        <v/>
      </c>
      <c r="M1361" s="40">
        <f>M1316*Settings!$C$13*(M1280)</f>
        <v/>
      </c>
      <c r="N1361" s="40">
        <f>N1316*Settings!$C$13*(N1280)</f>
        <v/>
      </c>
      <c r="O1361" s="40">
        <f>O1316*Settings!$C$13*(O1280)</f>
        <v/>
      </c>
      <c r="P1361" s="40">
        <f>P1316*Settings!$C$13*(P1280)</f>
        <v/>
      </c>
      <c r="Q1361" s="40">
        <f>Q1316*Settings!$C$13*(Q1280)</f>
        <v/>
      </c>
      <c r="R1361" s="40">
        <f>R1316*Settings!$C$13*(R1280)</f>
        <v/>
      </c>
      <c r="S1361" s="40">
        <f>S1316*Settings!$C$13*(S1280)</f>
        <v/>
      </c>
      <c r="T1361" s="40">
        <f>T1316*Settings!$C$13*(T1280)</f>
        <v/>
      </c>
      <c r="U1361" s="40">
        <f>U1316*Settings!$C$13*(U1280)</f>
        <v/>
      </c>
      <c r="V1361" s="40">
        <f>V1316*Settings!$C$13*(V1280)</f>
        <v/>
      </c>
      <c r="W1361" s="40">
        <f>W1316*Settings!$C$13*(W1280)</f>
        <v/>
      </c>
      <c r="X1361" s="40">
        <f>X1316*Settings!$C$13*(X1280)</f>
        <v/>
      </c>
      <c r="Y1361" s="40">
        <f>Y1316*Settings!$C$13*(Y1280)</f>
        <v/>
      </c>
      <c r="Z1361" s="40">
        <f>Z1316*Settings!$C$13*(Z1280)</f>
        <v/>
      </c>
      <c r="AA1361" s="40">
        <f>AA1316*Settings!$C$13*(AA1280)</f>
        <v/>
      </c>
      <c r="AB1361" s="40">
        <f>AB1316*Settings!$C$13*(AB1280)</f>
        <v/>
      </c>
      <c r="AC1361" s="40">
        <f>AC1316*Settings!$C$13*(AC1280)</f>
        <v/>
      </c>
      <c r="AD1361" s="40">
        <f>AD1316*Settings!$C$13*(AD1280)</f>
        <v/>
      </c>
      <c r="AF1361" s="11">
        <f>CodePrefix&amp;$A1361&amp;IF($C1361="","","."&amp;$C1361&amp;"."&amp;$B1361)&amp;INDEX(VarEnd,MATCH($A1361,VarKey,0))&amp;AF$5</f>
        <v/>
      </c>
      <c r="AG1361" s="39">
        <f>AG1316*Settings!$C$13*(AG1280)</f>
        <v/>
      </c>
      <c r="AH1361" s="40">
        <f>AH1316*Settings!$C$13*(AH1280)</f>
        <v/>
      </c>
      <c r="AI1361" s="40">
        <f>AI1316*Settings!$C$13*(AI1280)</f>
        <v/>
      </c>
      <c r="AJ1361" s="40">
        <f>AJ1316*Settings!$C$13*(AJ1280)</f>
        <v/>
      </c>
      <c r="AK1361" s="40">
        <f>AK1316*Settings!$C$13*(AK1280)</f>
        <v/>
      </c>
      <c r="AL1361" s="40">
        <f>AL1316*Settings!$C$13*(AL1280)</f>
        <v/>
      </c>
      <c r="AM1361" s="40">
        <f>AM1316*Settings!$C$13*(AM1280)</f>
        <v/>
      </c>
      <c r="AN1361" s="40">
        <f>AN1316*Settings!$C$13*(AN1280)</f>
        <v/>
      </c>
      <c r="AO1361" s="40">
        <f>AO1316*Settings!$C$13*(AO1280)</f>
        <v/>
      </c>
      <c r="AP1361" s="40">
        <f>AP1316*Settings!$C$13*(AP1280)</f>
        <v/>
      </c>
      <c r="AQ1361" s="40">
        <f>AQ1316*Settings!$C$13*(AQ1280)</f>
        <v/>
      </c>
      <c r="AR1361" s="40">
        <f>AR1316*Settings!$C$13*(AR1280)</f>
        <v/>
      </c>
      <c r="AS1361" s="40">
        <f>AS1316*Settings!$C$13*(AS1280)</f>
        <v/>
      </c>
      <c r="AT1361" s="40">
        <f>AT1316*Settings!$C$13*(AT1280)</f>
        <v/>
      </c>
      <c r="AU1361" s="40">
        <f>AU1316*Settings!$C$13*(AU1280)</f>
        <v/>
      </c>
      <c r="AV1361" s="40">
        <f>AV1316*Settings!$C$13*(AV1280)</f>
        <v/>
      </c>
      <c r="AW1361" s="40">
        <f>AW1316*Settings!$C$13*(AW1280)</f>
        <v/>
      </c>
      <c r="AX1361" s="40">
        <f>AX1316*Settings!$C$13*(AX1280)</f>
        <v/>
      </c>
      <c r="AY1361" s="40">
        <f>AY1316*Settings!$C$13*(AY1280)</f>
        <v/>
      </c>
    </row>
    <row r="1362" hidden="1" outlineLevel="2">
      <c r="A1362" s="14" t="inlineStr">
        <is>
          <t>rxcp</t>
        </is>
      </c>
      <c r="B1362" s="14" t="inlineStr">
        <is>
          <t>gso</t>
        </is>
      </c>
      <c r="C1362" s="14" t="inlineStr">
        <is>
          <t>avi</t>
        </is>
      </c>
      <c r="D1362" s="36" t="n"/>
      <c r="E1362" s="36" t="n"/>
      <c r="F1362" s="36" t="n"/>
      <c r="G1362" s="36" t="n"/>
      <c r="H1362" s="14">
        <f>INDEX(VarLab,MATCH($A1362,VarKey,0))&amp;INDEX(MemLab,MATCH($C1362&amp;"|"&amp;$B1362,MemKey,0))</f>
        <v/>
      </c>
      <c r="I1362" s="14">
        <f>INDEX(VarUnit,MATCH($A1362,VarKey,0))</f>
        <v/>
      </c>
      <c r="J1362" s="14">
        <f>INDEX(VarSrc,MATCH($A1362,VarKey,0))</f>
        <v/>
      </c>
      <c r="K1362" s="11">
        <f>CodePrefix&amp;$A1362&amp;IF($C1362="","","."&amp;$C1362&amp;"."&amp;$B1362)&amp;INDEX(VarEnd,MATCH($A1362,VarKey,0))&amp;K$5</f>
        <v/>
      </c>
      <c r="L1362" s="39">
        <f>L1317*Settings!$C$13*(L1281)</f>
        <v/>
      </c>
      <c r="M1362" s="40">
        <f>M1317*Settings!$C$13*(M1281)</f>
        <v/>
      </c>
      <c r="N1362" s="40">
        <f>N1317*Settings!$C$13*(N1281)</f>
        <v/>
      </c>
      <c r="O1362" s="40">
        <f>O1317*Settings!$C$13*(O1281)</f>
        <v/>
      </c>
      <c r="P1362" s="40">
        <f>P1317*Settings!$C$13*(P1281)</f>
        <v/>
      </c>
      <c r="Q1362" s="40">
        <f>Q1317*Settings!$C$13*(Q1281)</f>
        <v/>
      </c>
      <c r="R1362" s="40">
        <f>R1317*Settings!$C$13*(R1281)</f>
        <v/>
      </c>
      <c r="S1362" s="40">
        <f>S1317*Settings!$C$13*(S1281)</f>
        <v/>
      </c>
      <c r="T1362" s="40">
        <f>T1317*Settings!$C$13*(T1281)</f>
        <v/>
      </c>
      <c r="U1362" s="40">
        <f>U1317*Settings!$C$13*(U1281)</f>
        <v/>
      </c>
      <c r="V1362" s="40">
        <f>V1317*Settings!$C$13*(V1281)</f>
        <v/>
      </c>
      <c r="W1362" s="40">
        <f>W1317*Settings!$C$13*(W1281)</f>
        <v/>
      </c>
      <c r="X1362" s="40">
        <f>X1317*Settings!$C$13*(X1281)</f>
        <v/>
      </c>
      <c r="Y1362" s="40">
        <f>Y1317*Settings!$C$13*(Y1281)</f>
        <v/>
      </c>
      <c r="Z1362" s="40">
        <f>Z1317*Settings!$C$13*(Z1281)</f>
        <v/>
      </c>
      <c r="AA1362" s="40">
        <f>AA1317*Settings!$C$13*(AA1281)</f>
        <v/>
      </c>
      <c r="AB1362" s="40">
        <f>AB1317*Settings!$C$13*(AB1281)</f>
        <v/>
      </c>
      <c r="AC1362" s="40">
        <f>AC1317*Settings!$C$13*(AC1281)</f>
        <v/>
      </c>
      <c r="AD1362" s="40">
        <f>AD1317*Settings!$C$13*(AD1281)</f>
        <v/>
      </c>
      <c r="AF1362" s="11">
        <f>CodePrefix&amp;$A1362&amp;IF($C1362="","","."&amp;$C1362&amp;"."&amp;$B1362)&amp;INDEX(VarEnd,MATCH($A1362,VarKey,0))&amp;AF$5</f>
        <v/>
      </c>
      <c r="AG1362" s="39">
        <f>AG1317*Settings!$C$13*(AG1281)</f>
        <v/>
      </c>
      <c r="AH1362" s="40">
        <f>AH1317*Settings!$C$13*(AH1281)</f>
        <v/>
      </c>
      <c r="AI1362" s="40">
        <f>AI1317*Settings!$C$13*(AI1281)</f>
        <v/>
      </c>
      <c r="AJ1362" s="40">
        <f>AJ1317*Settings!$C$13*(AJ1281)</f>
        <v/>
      </c>
      <c r="AK1362" s="40">
        <f>AK1317*Settings!$C$13*(AK1281)</f>
        <v/>
      </c>
      <c r="AL1362" s="40">
        <f>AL1317*Settings!$C$13*(AL1281)</f>
        <v/>
      </c>
      <c r="AM1362" s="40">
        <f>AM1317*Settings!$C$13*(AM1281)</f>
        <v/>
      </c>
      <c r="AN1362" s="40">
        <f>AN1317*Settings!$C$13*(AN1281)</f>
        <v/>
      </c>
      <c r="AO1362" s="40">
        <f>AO1317*Settings!$C$13*(AO1281)</f>
        <v/>
      </c>
      <c r="AP1362" s="40">
        <f>AP1317*Settings!$C$13*(AP1281)</f>
        <v/>
      </c>
      <c r="AQ1362" s="40">
        <f>AQ1317*Settings!$C$13*(AQ1281)</f>
        <v/>
      </c>
      <c r="AR1362" s="40">
        <f>AR1317*Settings!$C$13*(AR1281)</f>
        <v/>
      </c>
      <c r="AS1362" s="40">
        <f>AS1317*Settings!$C$13*(AS1281)</f>
        <v/>
      </c>
      <c r="AT1362" s="40">
        <f>AT1317*Settings!$C$13*(AT1281)</f>
        <v/>
      </c>
      <c r="AU1362" s="40">
        <f>AU1317*Settings!$C$13*(AU1281)</f>
        <v/>
      </c>
      <c r="AV1362" s="40">
        <f>AV1317*Settings!$C$13*(AV1281)</f>
        <v/>
      </c>
      <c r="AW1362" s="40">
        <f>AW1317*Settings!$C$13*(AW1281)</f>
        <v/>
      </c>
      <c r="AX1362" s="40">
        <f>AX1317*Settings!$C$13*(AX1281)</f>
        <v/>
      </c>
      <c r="AY1362" s="40">
        <f>AY1317*Settings!$C$13*(AY1281)</f>
        <v/>
      </c>
    </row>
    <row r="1363" hidden="1" outlineLevel="2">
      <c r="A1363" s="14" t="inlineStr">
        <is>
          <t>rxcp</t>
        </is>
      </c>
      <c r="B1363" s="14" t="inlineStr">
        <is>
          <t>die</t>
        </is>
      </c>
      <c r="C1363" s="14" t="inlineStr">
        <is>
          <t>avi</t>
        </is>
      </c>
      <c r="D1363" s="36" t="n"/>
      <c r="E1363" s="36" t="n"/>
      <c r="F1363" s="36" t="n"/>
      <c r="G1363" s="36" t="n"/>
      <c r="H1363" s="14">
        <f>INDEX(VarLab,MATCH($A1363,VarKey,0))&amp;INDEX(MemLab,MATCH($C1363&amp;"|"&amp;$B1363,MemKey,0))</f>
        <v/>
      </c>
      <c r="I1363" s="14">
        <f>INDEX(VarUnit,MATCH($A1363,VarKey,0))</f>
        <v/>
      </c>
      <c r="J1363" s="14">
        <f>INDEX(VarSrc,MATCH($A1363,VarKey,0))</f>
        <v/>
      </c>
      <c r="K1363" s="11">
        <f>CodePrefix&amp;$A1363&amp;IF($C1363="","","."&amp;$C1363&amp;"."&amp;$B1363)&amp;INDEX(VarEnd,MATCH($A1363,VarKey,0))&amp;K$5</f>
        <v/>
      </c>
      <c r="L1363" s="39">
        <f>L1318*Settings!$C$13*(L1282)</f>
        <v/>
      </c>
      <c r="M1363" s="40">
        <f>M1318*Settings!$C$13*(M1282)</f>
        <v/>
      </c>
      <c r="N1363" s="40">
        <f>N1318*Settings!$C$13*(N1282)</f>
        <v/>
      </c>
      <c r="O1363" s="40">
        <f>O1318*Settings!$C$13*(O1282)</f>
        <v/>
      </c>
      <c r="P1363" s="40">
        <f>P1318*Settings!$C$13*(P1282)</f>
        <v/>
      </c>
      <c r="Q1363" s="40">
        <f>Q1318*Settings!$C$13*(Q1282)</f>
        <v/>
      </c>
      <c r="R1363" s="40">
        <f>R1318*Settings!$C$13*(R1282)</f>
        <v/>
      </c>
      <c r="S1363" s="40">
        <f>S1318*Settings!$C$13*(S1282)</f>
        <v/>
      </c>
      <c r="T1363" s="40">
        <f>T1318*Settings!$C$13*(T1282)</f>
        <v/>
      </c>
      <c r="U1363" s="40">
        <f>U1318*Settings!$C$13*(U1282)</f>
        <v/>
      </c>
      <c r="V1363" s="40">
        <f>V1318*Settings!$C$13*(V1282)</f>
        <v/>
      </c>
      <c r="W1363" s="40">
        <f>W1318*Settings!$C$13*(W1282)</f>
        <v/>
      </c>
      <c r="X1363" s="40">
        <f>X1318*Settings!$C$13*(X1282)</f>
        <v/>
      </c>
      <c r="Y1363" s="40">
        <f>Y1318*Settings!$C$13*(Y1282)</f>
        <v/>
      </c>
      <c r="Z1363" s="40">
        <f>Z1318*Settings!$C$13*(Z1282)</f>
        <v/>
      </c>
      <c r="AA1363" s="40">
        <f>AA1318*Settings!$C$13*(AA1282)</f>
        <v/>
      </c>
      <c r="AB1363" s="40">
        <f>AB1318*Settings!$C$13*(AB1282)</f>
        <v/>
      </c>
      <c r="AC1363" s="40">
        <f>AC1318*Settings!$C$13*(AC1282)</f>
        <v/>
      </c>
      <c r="AD1363" s="40">
        <f>AD1318*Settings!$C$13*(AD1282)</f>
        <v/>
      </c>
      <c r="AF1363" s="11">
        <f>CodePrefix&amp;$A1363&amp;IF($C1363="","","."&amp;$C1363&amp;"."&amp;$B1363)&amp;INDEX(VarEnd,MATCH($A1363,VarKey,0))&amp;AF$5</f>
        <v/>
      </c>
      <c r="AG1363" s="39">
        <f>AG1318*Settings!$C$13*(AG1282)</f>
        <v/>
      </c>
      <c r="AH1363" s="40">
        <f>AH1318*Settings!$C$13*(AH1282)</f>
        <v/>
      </c>
      <c r="AI1363" s="40">
        <f>AI1318*Settings!$C$13*(AI1282)</f>
        <v/>
      </c>
      <c r="AJ1363" s="40">
        <f>AJ1318*Settings!$C$13*(AJ1282)</f>
        <v/>
      </c>
      <c r="AK1363" s="40">
        <f>AK1318*Settings!$C$13*(AK1282)</f>
        <v/>
      </c>
      <c r="AL1363" s="40">
        <f>AL1318*Settings!$C$13*(AL1282)</f>
        <v/>
      </c>
      <c r="AM1363" s="40">
        <f>AM1318*Settings!$C$13*(AM1282)</f>
        <v/>
      </c>
      <c r="AN1363" s="40">
        <f>AN1318*Settings!$C$13*(AN1282)</f>
        <v/>
      </c>
      <c r="AO1363" s="40">
        <f>AO1318*Settings!$C$13*(AO1282)</f>
        <v/>
      </c>
      <c r="AP1363" s="40">
        <f>AP1318*Settings!$C$13*(AP1282)</f>
        <v/>
      </c>
      <c r="AQ1363" s="40">
        <f>AQ1318*Settings!$C$13*(AQ1282)</f>
        <v/>
      </c>
      <c r="AR1363" s="40">
        <f>AR1318*Settings!$C$13*(AR1282)</f>
        <v/>
      </c>
      <c r="AS1363" s="40">
        <f>AS1318*Settings!$C$13*(AS1282)</f>
        <v/>
      </c>
      <c r="AT1363" s="40">
        <f>AT1318*Settings!$C$13*(AT1282)</f>
        <v/>
      </c>
      <c r="AU1363" s="40">
        <f>AU1318*Settings!$C$13*(AU1282)</f>
        <v/>
      </c>
      <c r="AV1363" s="40">
        <f>AV1318*Settings!$C$13*(AV1282)</f>
        <v/>
      </c>
      <c r="AW1363" s="40">
        <f>AW1318*Settings!$C$13*(AW1282)</f>
        <v/>
      </c>
      <c r="AX1363" s="40">
        <f>AX1318*Settings!$C$13*(AX1282)</f>
        <v/>
      </c>
      <c r="AY1363" s="40">
        <f>AY1318*Settings!$C$13*(AY1282)</f>
        <v/>
      </c>
    </row>
    <row r="1364" hidden="1" outlineLevel="2">
      <c r="A1364" s="14" t="inlineStr">
        <is>
          <t>rxcp</t>
        </is>
      </c>
      <c r="B1364" s="14" t="inlineStr">
        <is>
          <t>lpg</t>
        </is>
      </c>
      <c r="C1364" s="14" t="inlineStr">
        <is>
          <t>avi</t>
        </is>
      </c>
      <c r="D1364" s="36" t="n"/>
      <c r="E1364" s="36" t="n"/>
      <c r="F1364" s="36" t="n"/>
      <c r="G1364" s="36" t="n"/>
      <c r="H1364" s="14">
        <f>INDEX(VarLab,MATCH($A1364,VarKey,0))&amp;INDEX(MemLab,MATCH($C1364&amp;"|"&amp;$B1364,MemKey,0))</f>
        <v/>
      </c>
      <c r="I1364" s="14">
        <f>INDEX(VarUnit,MATCH($A1364,VarKey,0))</f>
        <v/>
      </c>
      <c r="J1364" s="14">
        <f>INDEX(VarSrc,MATCH($A1364,VarKey,0))</f>
        <v/>
      </c>
      <c r="K1364" s="11">
        <f>CodePrefix&amp;$A1364&amp;IF($C1364="","","."&amp;$C1364&amp;"."&amp;$B1364)&amp;INDEX(VarEnd,MATCH($A1364,VarKey,0))&amp;K$5</f>
        <v/>
      </c>
      <c r="L1364" s="39">
        <f>L1319*Settings!$C$13*(L1283)</f>
        <v/>
      </c>
      <c r="M1364" s="40">
        <f>M1319*Settings!$C$13*(M1283)</f>
        <v/>
      </c>
      <c r="N1364" s="40">
        <f>N1319*Settings!$C$13*(N1283)</f>
        <v/>
      </c>
      <c r="O1364" s="40">
        <f>O1319*Settings!$C$13*(O1283)</f>
        <v/>
      </c>
      <c r="P1364" s="40">
        <f>P1319*Settings!$C$13*(P1283)</f>
        <v/>
      </c>
      <c r="Q1364" s="40">
        <f>Q1319*Settings!$C$13*(Q1283)</f>
        <v/>
      </c>
      <c r="R1364" s="40">
        <f>R1319*Settings!$C$13*(R1283)</f>
        <v/>
      </c>
      <c r="S1364" s="40">
        <f>S1319*Settings!$C$13*(S1283)</f>
        <v/>
      </c>
      <c r="T1364" s="40">
        <f>T1319*Settings!$C$13*(T1283)</f>
        <v/>
      </c>
      <c r="U1364" s="40">
        <f>U1319*Settings!$C$13*(U1283)</f>
        <v/>
      </c>
      <c r="V1364" s="40">
        <f>V1319*Settings!$C$13*(V1283)</f>
        <v/>
      </c>
      <c r="W1364" s="40">
        <f>W1319*Settings!$C$13*(W1283)</f>
        <v/>
      </c>
      <c r="X1364" s="40">
        <f>X1319*Settings!$C$13*(X1283)</f>
        <v/>
      </c>
      <c r="Y1364" s="40">
        <f>Y1319*Settings!$C$13*(Y1283)</f>
        <v/>
      </c>
      <c r="Z1364" s="40">
        <f>Z1319*Settings!$C$13*(Z1283)</f>
        <v/>
      </c>
      <c r="AA1364" s="40">
        <f>AA1319*Settings!$C$13*(AA1283)</f>
        <v/>
      </c>
      <c r="AB1364" s="40">
        <f>AB1319*Settings!$C$13*(AB1283)</f>
        <v/>
      </c>
      <c r="AC1364" s="40">
        <f>AC1319*Settings!$C$13*(AC1283)</f>
        <v/>
      </c>
      <c r="AD1364" s="40">
        <f>AD1319*Settings!$C$13*(AD1283)</f>
        <v/>
      </c>
      <c r="AF1364" s="11">
        <f>CodePrefix&amp;$A1364&amp;IF($C1364="","","."&amp;$C1364&amp;"."&amp;$B1364)&amp;INDEX(VarEnd,MATCH($A1364,VarKey,0))&amp;AF$5</f>
        <v/>
      </c>
      <c r="AG1364" s="39">
        <f>AG1319*Settings!$C$13*(AG1283)</f>
        <v/>
      </c>
      <c r="AH1364" s="40">
        <f>AH1319*Settings!$C$13*(AH1283)</f>
        <v/>
      </c>
      <c r="AI1364" s="40">
        <f>AI1319*Settings!$C$13*(AI1283)</f>
        <v/>
      </c>
      <c r="AJ1364" s="40">
        <f>AJ1319*Settings!$C$13*(AJ1283)</f>
        <v/>
      </c>
      <c r="AK1364" s="40">
        <f>AK1319*Settings!$C$13*(AK1283)</f>
        <v/>
      </c>
      <c r="AL1364" s="40">
        <f>AL1319*Settings!$C$13*(AL1283)</f>
        <v/>
      </c>
      <c r="AM1364" s="40">
        <f>AM1319*Settings!$C$13*(AM1283)</f>
        <v/>
      </c>
      <c r="AN1364" s="40">
        <f>AN1319*Settings!$C$13*(AN1283)</f>
        <v/>
      </c>
      <c r="AO1364" s="40">
        <f>AO1319*Settings!$C$13*(AO1283)</f>
        <v/>
      </c>
      <c r="AP1364" s="40">
        <f>AP1319*Settings!$C$13*(AP1283)</f>
        <v/>
      </c>
      <c r="AQ1364" s="40">
        <f>AQ1319*Settings!$C$13*(AQ1283)</f>
        <v/>
      </c>
      <c r="AR1364" s="40">
        <f>AR1319*Settings!$C$13*(AR1283)</f>
        <v/>
      </c>
      <c r="AS1364" s="40">
        <f>AS1319*Settings!$C$13*(AS1283)</f>
        <v/>
      </c>
      <c r="AT1364" s="40">
        <f>AT1319*Settings!$C$13*(AT1283)</f>
        <v/>
      </c>
      <c r="AU1364" s="40">
        <f>AU1319*Settings!$C$13*(AU1283)</f>
        <v/>
      </c>
      <c r="AV1364" s="40">
        <f>AV1319*Settings!$C$13*(AV1283)</f>
        <v/>
      </c>
      <c r="AW1364" s="40">
        <f>AW1319*Settings!$C$13*(AW1283)</f>
        <v/>
      </c>
      <c r="AX1364" s="40">
        <f>AX1319*Settings!$C$13*(AX1283)</f>
        <v/>
      </c>
      <c r="AY1364" s="40">
        <f>AY1319*Settings!$C$13*(AY1283)</f>
        <v/>
      </c>
    </row>
    <row r="1365" hidden="1" outlineLevel="2">
      <c r="A1365" s="14" t="inlineStr">
        <is>
          <t>rxcp</t>
        </is>
      </c>
      <c r="B1365" s="14" t="inlineStr">
        <is>
          <t>ker</t>
        </is>
      </c>
      <c r="C1365" s="14" t="inlineStr">
        <is>
          <t>avi</t>
        </is>
      </c>
      <c r="D1365" s="36" t="n"/>
      <c r="E1365" s="36" t="n"/>
      <c r="F1365" s="36" t="n"/>
      <c r="G1365" s="36" t="n"/>
      <c r="H1365" s="14">
        <f>INDEX(VarLab,MATCH($A1365,VarKey,0))&amp;INDEX(MemLab,MATCH($C1365&amp;"|"&amp;$B1365,MemKey,0))</f>
        <v/>
      </c>
      <c r="I1365" s="14">
        <f>INDEX(VarUnit,MATCH($A1365,VarKey,0))</f>
        <v/>
      </c>
      <c r="J1365" s="14">
        <f>INDEX(VarSrc,MATCH($A1365,VarKey,0))</f>
        <v/>
      </c>
      <c r="K1365" s="11">
        <f>CodePrefix&amp;$A1365&amp;IF($C1365="","","."&amp;$C1365&amp;"."&amp;$B1365)&amp;INDEX(VarEnd,MATCH($A1365,VarKey,0))&amp;K$5</f>
        <v/>
      </c>
      <c r="L1365" s="39">
        <f>L1320*Settings!$C$13*(L1284)</f>
        <v/>
      </c>
      <c r="M1365" s="40">
        <f>M1320*Settings!$C$13*(M1284)</f>
        <v/>
      </c>
      <c r="N1365" s="40">
        <f>N1320*Settings!$C$13*(N1284)</f>
        <v/>
      </c>
      <c r="O1365" s="40">
        <f>O1320*Settings!$C$13*(O1284)</f>
        <v/>
      </c>
      <c r="P1365" s="40">
        <f>P1320*Settings!$C$13*(P1284)</f>
        <v/>
      </c>
      <c r="Q1365" s="40">
        <f>Q1320*Settings!$C$13*(Q1284)</f>
        <v/>
      </c>
      <c r="R1365" s="40">
        <f>R1320*Settings!$C$13*(R1284)</f>
        <v/>
      </c>
      <c r="S1365" s="40">
        <f>S1320*Settings!$C$13*(S1284)</f>
        <v/>
      </c>
      <c r="T1365" s="40">
        <f>T1320*Settings!$C$13*(T1284)</f>
        <v/>
      </c>
      <c r="U1365" s="40">
        <f>U1320*Settings!$C$13*(U1284)</f>
        <v/>
      </c>
      <c r="V1365" s="40">
        <f>V1320*Settings!$C$13*(V1284)</f>
        <v/>
      </c>
      <c r="W1365" s="40">
        <f>W1320*Settings!$C$13*(W1284)</f>
        <v/>
      </c>
      <c r="X1365" s="40">
        <f>X1320*Settings!$C$13*(X1284)</f>
        <v/>
      </c>
      <c r="Y1365" s="40">
        <f>Y1320*Settings!$C$13*(Y1284)</f>
        <v/>
      </c>
      <c r="Z1365" s="40">
        <f>Z1320*Settings!$C$13*(Z1284)</f>
        <v/>
      </c>
      <c r="AA1365" s="40">
        <f>AA1320*Settings!$C$13*(AA1284)</f>
        <v/>
      </c>
      <c r="AB1365" s="40">
        <f>AB1320*Settings!$C$13*(AB1284)</f>
        <v/>
      </c>
      <c r="AC1365" s="40">
        <f>AC1320*Settings!$C$13*(AC1284)</f>
        <v/>
      </c>
      <c r="AD1365" s="40">
        <f>AD1320*Settings!$C$13*(AD1284)</f>
        <v/>
      </c>
      <c r="AF1365" s="11">
        <f>CodePrefix&amp;$A1365&amp;IF($C1365="","","."&amp;$C1365&amp;"."&amp;$B1365)&amp;INDEX(VarEnd,MATCH($A1365,VarKey,0))&amp;AF$5</f>
        <v/>
      </c>
      <c r="AG1365" s="39">
        <f>AG1320*Settings!$C$13*(AG1284)</f>
        <v/>
      </c>
      <c r="AH1365" s="40">
        <f>AH1320*Settings!$C$13*(AH1284)</f>
        <v/>
      </c>
      <c r="AI1365" s="40">
        <f>AI1320*Settings!$C$13*(AI1284)</f>
        <v/>
      </c>
      <c r="AJ1365" s="40">
        <f>AJ1320*Settings!$C$13*(AJ1284)</f>
        <v/>
      </c>
      <c r="AK1365" s="40">
        <f>AK1320*Settings!$C$13*(AK1284)</f>
        <v/>
      </c>
      <c r="AL1365" s="40">
        <f>AL1320*Settings!$C$13*(AL1284)</f>
        <v/>
      </c>
      <c r="AM1365" s="40">
        <f>AM1320*Settings!$C$13*(AM1284)</f>
        <v/>
      </c>
      <c r="AN1365" s="40">
        <f>AN1320*Settings!$C$13*(AN1284)</f>
        <v/>
      </c>
      <c r="AO1365" s="40">
        <f>AO1320*Settings!$C$13*(AO1284)</f>
        <v/>
      </c>
      <c r="AP1365" s="40">
        <f>AP1320*Settings!$C$13*(AP1284)</f>
        <v/>
      </c>
      <c r="AQ1365" s="40">
        <f>AQ1320*Settings!$C$13*(AQ1284)</f>
        <v/>
      </c>
      <c r="AR1365" s="40">
        <f>AR1320*Settings!$C$13*(AR1284)</f>
        <v/>
      </c>
      <c r="AS1365" s="40">
        <f>AS1320*Settings!$C$13*(AS1284)</f>
        <v/>
      </c>
      <c r="AT1365" s="40">
        <f>AT1320*Settings!$C$13*(AT1284)</f>
        <v/>
      </c>
      <c r="AU1365" s="40">
        <f>AU1320*Settings!$C$13*(AU1284)</f>
        <v/>
      </c>
      <c r="AV1365" s="40">
        <f>AV1320*Settings!$C$13*(AV1284)</f>
        <v/>
      </c>
      <c r="AW1365" s="40">
        <f>AW1320*Settings!$C$13*(AW1284)</f>
        <v/>
      </c>
      <c r="AX1365" s="40">
        <f>AX1320*Settings!$C$13*(AX1284)</f>
        <v/>
      </c>
      <c r="AY1365" s="40">
        <f>AY1320*Settings!$C$13*(AY1284)</f>
        <v/>
      </c>
    </row>
    <row r="1366" hidden="1" outlineLevel="2">
      <c r="A1366" s="14" t="inlineStr">
        <is>
          <t>rxcp</t>
        </is>
      </c>
      <c r="B1366" s="14" t="inlineStr">
        <is>
          <t>oop</t>
        </is>
      </c>
      <c r="C1366" s="14" t="inlineStr">
        <is>
          <t>avi</t>
        </is>
      </c>
      <c r="D1366" s="36" t="n"/>
      <c r="E1366" s="36" t="n"/>
      <c r="F1366" s="36" t="n"/>
      <c r="G1366" s="36" t="n"/>
      <c r="H1366" s="14">
        <f>INDEX(VarLab,MATCH($A1366,VarKey,0))&amp;INDEX(MemLab,MATCH($C1366&amp;"|"&amp;$B1366,MemKey,0))</f>
        <v/>
      </c>
      <c r="I1366" s="14">
        <f>INDEX(VarUnit,MATCH($A1366,VarKey,0))</f>
        <v/>
      </c>
      <c r="J1366" s="14">
        <f>INDEX(VarSrc,MATCH($A1366,VarKey,0))</f>
        <v/>
      </c>
      <c r="K1366" s="11">
        <f>CodePrefix&amp;$A1366&amp;IF($C1366="","","."&amp;$C1366&amp;"."&amp;$B1366)&amp;INDEX(VarEnd,MATCH($A1366,VarKey,0))&amp;K$5</f>
        <v/>
      </c>
      <c r="L1366" s="39">
        <f>L1321*Settings!$C$13*(L1285)</f>
        <v/>
      </c>
      <c r="M1366" s="40">
        <f>M1321*Settings!$C$13*(M1285)</f>
        <v/>
      </c>
      <c r="N1366" s="40">
        <f>N1321*Settings!$C$13*(N1285)</f>
        <v/>
      </c>
      <c r="O1366" s="40">
        <f>O1321*Settings!$C$13*(O1285)</f>
        <v/>
      </c>
      <c r="P1366" s="40">
        <f>P1321*Settings!$C$13*(P1285)</f>
        <v/>
      </c>
      <c r="Q1366" s="40">
        <f>Q1321*Settings!$C$13*(Q1285)</f>
        <v/>
      </c>
      <c r="R1366" s="40">
        <f>R1321*Settings!$C$13*(R1285)</f>
        <v/>
      </c>
      <c r="S1366" s="40">
        <f>S1321*Settings!$C$13*(S1285)</f>
        <v/>
      </c>
      <c r="T1366" s="40">
        <f>T1321*Settings!$C$13*(T1285)</f>
        <v/>
      </c>
      <c r="U1366" s="40">
        <f>U1321*Settings!$C$13*(U1285)</f>
        <v/>
      </c>
      <c r="V1366" s="40">
        <f>V1321*Settings!$C$13*(V1285)</f>
        <v/>
      </c>
      <c r="W1366" s="40">
        <f>W1321*Settings!$C$13*(W1285)</f>
        <v/>
      </c>
      <c r="X1366" s="40">
        <f>X1321*Settings!$C$13*(X1285)</f>
        <v/>
      </c>
      <c r="Y1366" s="40">
        <f>Y1321*Settings!$C$13*(Y1285)</f>
        <v/>
      </c>
      <c r="Z1366" s="40">
        <f>Z1321*Settings!$C$13*(Z1285)</f>
        <v/>
      </c>
      <c r="AA1366" s="40">
        <f>AA1321*Settings!$C$13*(AA1285)</f>
        <v/>
      </c>
      <c r="AB1366" s="40">
        <f>AB1321*Settings!$C$13*(AB1285)</f>
        <v/>
      </c>
      <c r="AC1366" s="40">
        <f>AC1321*Settings!$C$13*(AC1285)</f>
        <v/>
      </c>
      <c r="AD1366" s="40">
        <f>AD1321*Settings!$C$13*(AD1285)</f>
        <v/>
      </c>
      <c r="AF1366" s="11">
        <f>CodePrefix&amp;$A1366&amp;IF($C1366="","","."&amp;$C1366&amp;"."&amp;$B1366)&amp;INDEX(VarEnd,MATCH($A1366,VarKey,0))&amp;AF$5</f>
        <v/>
      </c>
      <c r="AG1366" s="39">
        <f>AG1321*Settings!$C$13*(AG1285)</f>
        <v/>
      </c>
      <c r="AH1366" s="40">
        <f>AH1321*Settings!$C$13*(AH1285)</f>
        <v/>
      </c>
      <c r="AI1366" s="40">
        <f>AI1321*Settings!$C$13*(AI1285)</f>
        <v/>
      </c>
      <c r="AJ1366" s="40">
        <f>AJ1321*Settings!$C$13*(AJ1285)</f>
        <v/>
      </c>
      <c r="AK1366" s="40">
        <f>AK1321*Settings!$C$13*(AK1285)</f>
        <v/>
      </c>
      <c r="AL1366" s="40">
        <f>AL1321*Settings!$C$13*(AL1285)</f>
        <v/>
      </c>
      <c r="AM1366" s="40">
        <f>AM1321*Settings!$C$13*(AM1285)</f>
        <v/>
      </c>
      <c r="AN1366" s="40">
        <f>AN1321*Settings!$C$13*(AN1285)</f>
        <v/>
      </c>
      <c r="AO1366" s="40">
        <f>AO1321*Settings!$C$13*(AO1285)</f>
        <v/>
      </c>
      <c r="AP1366" s="40">
        <f>AP1321*Settings!$C$13*(AP1285)</f>
        <v/>
      </c>
      <c r="AQ1366" s="40">
        <f>AQ1321*Settings!$C$13*(AQ1285)</f>
        <v/>
      </c>
      <c r="AR1366" s="40">
        <f>AR1321*Settings!$C$13*(AR1285)</f>
        <v/>
      </c>
      <c r="AS1366" s="40">
        <f>AS1321*Settings!$C$13*(AS1285)</f>
        <v/>
      </c>
      <c r="AT1366" s="40">
        <f>AT1321*Settings!$C$13*(AT1285)</f>
        <v/>
      </c>
      <c r="AU1366" s="40">
        <f>AU1321*Settings!$C$13*(AU1285)</f>
        <v/>
      </c>
      <c r="AV1366" s="40">
        <f>AV1321*Settings!$C$13*(AV1285)</f>
        <v/>
      </c>
      <c r="AW1366" s="40">
        <f>AW1321*Settings!$C$13*(AW1285)</f>
        <v/>
      </c>
      <c r="AX1366" s="40">
        <f>AX1321*Settings!$C$13*(AX1285)</f>
        <v/>
      </c>
      <c r="AY1366" s="40">
        <f>AY1321*Settings!$C$13*(AY1285)</f>
        <v/>
      </c>
    </row>
    <row r="1367" hidden="1" outlineLevel="2">
      <c r="A1367" s="14" t="inlineStr">
        <is>
          <t>rxcp</t>
        </is>
      </c>
      <c r="B1367" s="14" t="inlineStr">
        <is>
          <t>bio</t>
        </is>
      </c>
      <c r="C1367" s="14" t="inlineStr">
        <is>
          <t>avi</t>
        </is>
      </c>
      <c r="D1367" s="36" t="n"/>
      <c r="E1367" s="36" t="n"/>
      <c r="F1367" s="36" t="n"/>
      <c r="G1367" s="36" t="n"/>
      <c r="H1367" s="14">
        <f>INDEX(VarLab,MATCH($A1367,VarKey,0))&amp;INDEX(MemLab,MATCH($C1367&amp;"|"&amp;$B1367,MemKey,0))</f>
        <v/>
      </c>
      <c r="I1367" s="14">
        <f>INDEX(VarUnit,MATCH($A1367,VarKey,0))</f>
        <v/>
      </c>
      <c r="J1367" s="14">
        <f>INDEX(VarSrc,MATCH($A1367,VarKey,0))</f>
        <v/>
      </c>
      <c r="K1367" s="11">
        <f>CodePrefix&amp;$A1367&amp;IF($C1367="","","."&amp;$C1367&amp;"."&amp;$B1367)&amp;INDEX(VarEnd,MATCH($A1367,VarKey,0))&amp;K$5</f>
        <v/>
      </c>
      <c r="L1367" s="39">
        <f>L1322*Settings!$C$13*(L1286)</f>
        <v/>
      </c>
      <c r="M1367" s="40">
        <f>M1322*Settings!$C$13*(M1286)</f>
        <v/>
      </c>
      <c r="N1367" s="40">
        <f>N1322*Settings!$C$13*(N1286)</f>
        <v/>
      </c>
      <c r="O1367" s="40">
        <f>O1322*Settings!$C$13*(O1286)</f>
        <v/>
      </c>
      <c r="P1367" s="40">
        <f>P1322*Settings!$C$13*(P1286)</f>
        <v/>
      </c>
      <c r="Q1367" s="40">
        <f>Q1322*Settings!$C$13*(Q1286)</f>
        <v/>
      </c>
      <c r="R1367" s="40">
        <f>R1322*Settings!$C$13*(R1286)</f>
        <v/>
      </c>
      <c r="S1367" s="40">
        <f>S1322*Settings!$C$13*(S1286)</f>
        <v/>
      </c>
      <c r="T1367" s="40">
        <f>T1322*Settings!$C$13*(T1286)</f>
        <v/>
      </c>
      <c r="U1367" s="40">
        <f>U1322*Settings!$C$13*(U1286)</f>
        <v/>
      </c>
      <c r="V1367" s="40">
        <f>V1322*Settings!$C$13*(V1286)</f>
        <v/>
      </c>
      <c r="W1367" s="40">
        <f>W1322*Settings!$C$13*(W1286)</f>
        <v/>
      </c>
      <c r="X1367" s="40">
        <f>X1322*Settings!$C$13*(X1286)</f>
        <v/>
      </c>
      <c r="Y1367" s="40">
        <f>Y1322*Settings!$C$13*(Y1286)</f>
        <v/>
      </c>
      <c r="Z1367" s="40">
        <f>Z1322*Settings!$C$13*(Z1286)</f>
        <v/>
      </c>
      <c r="AA1367" s="40">
        <f>AA1322*Settings!$C$13*(AA1286)</f>
        <v/>
      </c>
      <c r="AB1367" s="40">
        <f>AB1322*Settings!$C$13*(AB1286)</f>
        <v/>
      </c>
      <c r="AC1367" s="40">
        <f>AC1322*Settings!$C$13*(AC1286)</f>
        <v/>
      </c>
      <c r="AD1367" s="40">
        <f>AD1322*Settings!$C$13*(AD1286)</f>
        <v/>
      </c>
      <c r="AF1367" s="11">
        <f>CodePrefix&amp;$A1367&amp;IF($C1367="","","."&amp;$C1367&amp;"."&amp;$B1367)&amp;INDEX(VarEnd,MATCH($A1367,VarKey,0))&amp;AF$5</f>
        <v/>
      </c>
      <c r="AG1367" s="39">
        <f>AG1322*Settings!$C$13*(AG1286)</f>
        <v/>
      </c>
      <c r="AH1367" s="40">
        <f>AH1322*Settings!$C$13*(AH1286)</f>
        <v/>
      </c>
      <c r="AI1367" s="40">
        <f>AI1322*Settings!$C$13*(AI1286)</f>
        <v/>
      </c>
      <c r="AJ1367" s="40">
        <f>AJ1322*Settings!$C$13*(AJ1286)</f>
        <v/>
      </c>
      <c r="AK1367" s="40">
        <f>AK1322*Settings!$C$13*(AK1286)</f>
        <v/>
      </c>
      <c r="AL1367" s="40">
        <f>AL1322*Settings!$C$13*(AL1286)</f>
        <v/>
      </c>
      <c r="AM1367" s="40">
        <f>AM1322*Settings!$C$13*(AM1286)</f>
        <v/>
      </c>
      <c r="AN1367" s="40">
        <f>AN1322*Settings!$C$13*(AN1286)</f>
        <v/>
      </c>
      <c r="AO1367" s="40">
        <f>AO1322*Settings!$C$13*(AO1286)</f>
        <v/>
      </c>
      <c r="AP1367" s="40">
        <f>AP1322*Settings!$C$13*(AP1286)</f>
        <v/>
      </c>
      <c r="AQ1367" s="40">
        <f>AQ1322*Settings!$C$13*(AQ1286)</f>
        <v/>
      </c>
      <c r="AR1367" s="40">
        <f>AR1322*Settings!$C$13*(AR1286)</f>
        <v/>
      </c>
      <c r="AS1367" s="40">
        <f>AS1322*Settings!$C$13*(AS1286)</f>
        <v/>
      </c>
      <c r="AT1367" s="40">
        <f>AT1322*Settings!$C$13*(AT1286)</f>
        <v/>
      </c>
      <c r="AU1367" s="40">
        <f>AU1322*Settings!$C$13*(AU1286)</f>
        <v/>
      </c>
      <c r="AV1367" s="40">
        <f>AV1322*Settings!$C$13*(AV1286)</f>
        <v/>
      </c>
      <c r="AW1367" s="40">
        <f>AW1322*Settings!$C$13*(AW1286)</f>
        <v/>
      </c>
      <c r="AX1367" s="40">
        <f>AX1322*Settings!$C$13*(AX1286)</f>
        <v/>
      </c>
      <c r="AY1367" s="40">
        <f>AY1322*Settings!$C$13*(AY1286)</f>
        <v/>
      </c>
    </row>
    <row r="1368" hidden="1" outlineLevel="2"/>
    <row r="1369" hidden="1" outlineLevel="1" collapsed="1">
      <c r="A1369" s="1" t="inlineStr">
        <is>
          <t>ener</t>
        </is>
      </c>
      <c r="B1369" s="1" t="inlineStr">
        <is>
          <t>all</t>
        </is>
      </c>
      <c r="C1369" s="1" t="inlineStr">
        <is>
          <t>nav</t>
        </is>
      </c>
      <c r="H1369" s="1">
        <f>INDEX(VarLab,MATCH($A1369,VarKey,0))&amp;INDEX(MemLab,MATCH($C1369&amp;"|"&amp;$B1369,MemKey,0))</f>
        <v/>
      </c>
      <c r="I1369" s="1">
        <f>INDEX(VarUnit,MATCH($A1369,VarKey,0))</f>
        <v/>
      </c>
      <c r="J1369" s="1">
        <f>INDEX(VarSrc,MATCH($A1369,VarKey,0))</f>
        <v/>
      </c>
      <c r="K1369" s="17">
        <f>CodePrefix&amp;$A1369&amp;IF($C1369="","","."&amp;$C1369&amp;"."&amp;$B1369)&amp;INDEX(VarEnd,MATCH($A1369,VarKey,0))&amp;K$5</f>
        <v/>
      </c>
      <c r="L1369" s="57">
        <f>SUM(L1443:L1450)</f>
        <v/>
      </c>
      <c r="M1369" s="58">
        <f>SUM(M1443:M1450)</f>
        <v/>
      </c>
      <c r="N1369" s="58">
        <f>SUM(N1443:N1450)</f>
        <v/>
      </c>
      <c r="O1369" s="58">
        <f>SUM(O1443:O1450)</f>
        <v/>
      </c>
      <c r="P1369" s="58">
        <f>SUM(P1443:P1450)</f>
        <v/>
      </c>
      <c r="Q1369" s="58">
        <f>SUM(Q1443:Q1450)</f>
        <v/>
      </c>
      <c r="R1369" s="58">
        <f>SUM(R1443:R1450)</f>
        <v/>
      </c>
      <c r="S1369" s="58">
        <f>SUM(S1443:S1450)</f>
        <v/>
      </c>
      <c r="T1369" s="58">
        <f>SUM(T1443:T1450)</f>
        <v/>
      </c>
      <c r="U1369" s="58">
        <f>SUM(U1443:U1450)</f>
        <v/>
      </c>
      <c r="V1369" s="58">
        <f>SUM(V1443:V1450)</f>
        <v/>
      </c>
      <c r="W1369" s="58">
        <f>SUM(W1443:W1450)</f>
        <v/>
      </c>
      <c r="X1369" s="58">
        <f>SUM(X1443:X1450)</f>
        <v/>
      </c>
      <c r="Y1369" s="58">
        <f>SUM(Y1443:Y1450)</f>
        <v/>
      </c>
      <c r="Z1369" s="58">
        <f>SUM(Z1443:Z1450)</f>
        <v/>
      </c>
      <c r="AA1369" s="58">
        <f>SUM(AA1443:AA1450)</f>
        <v/>
      </c>
      <c r="AB1369" s="58">
        <f>SUM(AB1443:AB1450)</f>
        <v/>
      </c>
      <c r="AC1369" s="58">
        <f>SUM(AC1443:AC1450)</f>
        <v/>
      </c>
      <c r="AD1369" s="58">
        <f>SUM(AD1443:AD1450)</f>
        <v/>
      </c>
      <c r="AF1369" s="17">
        <f>CodePrefix&amp;$A1369&amp;IF($C1369="","","."&amp;$C1369&amp;"."&amp;$B1369)&amp;INDEX(VarEnd,MATCH($A1369,VarKey,0))&amp;AF$5</f>
        <v/>
      </c>
      <c r="AG1369" s="57">
        <f>SUM(AG1443:AG1450)</f>
        <v/>
      </c>
      <c r="AH1369" s="58">
        <f>SUM(AH1443:AH1450)</f>
        <v/>
      </c>
      <c r="AI1369" s="58">
        <f>SUM(AI1443:AI1450)</f>
        <v/>
      </c>
      <c r="AJ1369" s="58">
        <f>SUM(AJ1443:AJ1450)</f>
        <v/>
      </c>
      <c r="AK1369" s="58">
        <f>SUM(AK1443:AK1450)</f>
        <v/>
      </c>
      <c r="AL1369" s="58">
        <f>SUM(AL1443:AL1450)</f>
        <v/>
      </c>
      <c r="AM1369" s="58">
        <f>SUM(AM1443:AM1450)</f>
        <v/>
      </c>
      <c r="AN1369" s="58">
        <f>SUM(AN1443:AN1450)</f>
        <v/>
      </c>
      <c r="AO1369" s="58">
        <f>SUM(AO1443:AO1450)</f>
        <v/>
      </c>
      <c r="AP1369" s="58">
        <f>SUM(AP1443:AP1450)</f>
        <v/>
      </c>
      <c r="AQ1369" s="58">
        <f>SUM(AQ1443:AQ1450)</f>
        <v/>
      </c>
      <c r="AR1369" s="58">
        <f>SUM(AR1443:AR1450)</f>
        <v/>
      </c>
      <c r="AS1369" s="58">
        <f>SUM(AS1443:AS1450)</f>
        <v/>
      </c>
      <c r="AT1369" s="58">
        <f>SUM(AT1443:AT1450)</f>
        <v/>
      </c>
      <c r="AU1369" s="58">
        <f>SUM(AU1443:AU1450)</f>
        <v/>
      </c>
      <c r="AV1369" s="58">
        <f>SUM(AV1443:AV1450)</f>
        <v/>
      </c>
      <c r="AW1369" s="58">
        <f>SUM(AW1443:AW1450)</f>
        <v/>
      </c>
      <c r="AX1369" s="58">
        <f>SUM(AX1443:AX1450)</f>
        <v/>
      </c>
      <c r="AY1369" s="58">
        <f>SUM(AY1443:AY1450)</f>
        <v/>
      </c>
    </row>
    <row r="1370" hidden="1" outlineLevel="1">
      <c r="A1370" s="56" t="inlineStr">
        <is>
          <t>eldem</t>
        </is>
      </c>
      <c r="B1370" s="56" t="inlineStr">
        <is>
          <t>ecy</t>
        </is>
      </c>
      <c r="C1370" s="56" t="inlineStr">
        <is>
          <t>nav</t>
        </is>
      </c>
      <c r="H1370" s="56">
        <f>INDEX(VarLab,MATCH($A1370,VarKey,0))&amp;INDEX(MemLab,MATCH($C1370&amp;"|"&amp;$B1370,MemKey,0))</f>
        <v/>
      </c>
      <c r="I1370" s="56">
        <f>INDEX(VarUnit,MATCH($A1370,VarKey,0))</f>
        <v/>
      </c>
      <c r="J1370" s="56">
        <f>INDEX(VarSrc,MATCH($A1370,VarKey,0))</f>
        <v/>
      </c>
      <c r="K1370" s="59">
        <f>CodePrefix&amp;$A1370&amp;IF($C1370="","","."&amp;$C1370&amp;"."&amp;$B1370)&amp;INDEX(VarEnd,MATCH($A1370,VarKey,0))&amp;K$5</f>
        <v/>
      </c>
      <c r="L1370" s="60">
        <f>SUMIF($C$654:$C$668,$C1370,L$654:L$668)</f>
        <v/>
      </c>
      <c r="M1370" s="61">
        <f>SUMIF($C$654:$C$668,$C1370,M$654:M$668)</f>
        <v/>
      </c>
      <c r="N1370" s="61">
        <f>SUMIF($C$654:$C$668,$C1370,N$654:N$668)</f>
        <v/>
      </c>
      <c r="O1370" s="61">
        <f>SUMIF($C$654:$C$668,$C1370,O$654:O$668)</f>
        <v/>
      </c>
      <c r="P1370" s="61">
        <f>SUMIF($C$654:$C$668,$C1370,P$654:P$668)</f>
        <v/>
      </c>
      <c r="Q1370" s="61">
        <f>SUMIF($C$654:$C$668,$C1370,Q$654:Q$668)</f>
        <v/>
      </c>
      <c r="R1370" s="61">
        <f>SUMIF($C$654:$C$668,$C1370,R$654:R$668)</f>
        <v/>
      </c>
      <c r="S1370" s="61">
        <f>SUMIF($C$654:$C$668,$C1370,S$654:S$668)</f>
        <v/>
      </c>
      <c r="T1370" s="61">
        <f>SUMIF($C$654:$C$668,$C1370,T$654:T$668)</f>
        <v/>
      </c>
      <c r="U1370" s="61">
        <f>SUMIF($C$654:$C$668,$C1370,U$654:U$668)</f>
        <v/>
      </c>
      <c r="V1370" s="61">
        <f>SUMIF($C$654:$C$668,$C1370,V$654:V$668)</f>
        <v/>
      </c>
      <c r="W1370" s="61">
        <f>SUMIF($C$654:$C$668,$C1370,W$654:W$668)</f>
        <v/>
      </c>
      <c r="X1370" s="61">
        <f>SUMIF($C$654:$C$668,$C1370,X$654:X$668)</f>
        <v/>
      </c>
      <c r="Y1370" s="61">
        <f>SUMIF($C$654:$C$668,$C1370,Y$654:Y$668)</f>
        <v/>
      </c>
      <c r="Z1370" s="61">
        <f>SUMIF($C$654:$C$668,$C1370,Z$654:Z$668)</f>
        <v/>
      </c>
      <c r="AA1370" s="61">
        <f>SUMIF($C$654:$C$668,$C1370,AA$654:AA$668)</f>
        <v/>
      </c>
      <c r="AB1370" s="61">
        <f>SUMIF($C$654:$C$668,$C1370,AB$654:AB$668)</f>
        <v/>
      </c>
      <c r="AC1370" s="61">
        <f>SUMIF($C$654:$C$668,$C1370,AC$654:AC$668)</f>
        <v/>
      </c>
      <c r="AD1370" s="61">
        <f>SUMIF($C$654:$C$668,$C1370,AD$654:AD$668)</f>
        <v/>
      </c>
      <c r="AF1370" s="59">
        <f>CodePrefix&amp;$A1370&amp;IF($C1370="","","."&amp;$C1370&amp;"."&amp;$B1370)&amp;INDEX(VarEnd,MATCH($A1370,VarKey,0))&amp;AF$5</f>
        <v/>
      </c>
      <c r="AG1370" s="60">
        <f>SUMIF($C$654:$C$668,$C1370,AG$654:AG$668)</f>
        <v/>
      </c>
      <c r="AH1370" s="61">
        <f>SUMIF($C$654:$C$668,$C1370,AH$654:AH$668)</f>
        <v/>
      </c>
      <c r="AI1370" s="61">
        <f>SUMIF($C$654:$C$668,$C1370,AI$654:AI$668)</f>
        <v/>
      </c>
      <c r="AJ1370" s="61">
        <f>SUMIF($C$654:$C$668,$C1370,AJ$654:AJ$668)</f>
        <v/>
      </c>
      <c r="AK1370" s="61">
        <f>SUMIF($C$654:$C$668,$C1370,AK$654:AK$668)</f>
        <v/>
      </c>
      <c r="AL1370" s="61">
        <f>SUMIF($C$654:$C$668,$C1370,AL$654:AL$668)</f>
        <v/>
      </c>
      <c r="AM1370" s="61">
        <f>SUMIF($C$654:$C$668,$C1370,AM$654:AM$668)</f>
        <v/>
      </c>
      <c r="AN1370" s="61">
        <f>SUMIF($C$654:$C$668,$C1370,AN$654:AN$668)</f>
        <v/>
      </c>
      <c r="AO1370" s="61">
        <f>SUMIF($C$654:$C$668,$C1370,AO$654:AO$668)</f>
        <v/>
      </c>
      <c r="AP1370" s="61">
        <f>SUMIF($C$654:$C$668,$C1370,AP$654:AP$668)</f>
        <v/>
      </c>
      <c r="AQ1370" s="61">
        <f>SUMIF($C$654:$C$668,$C1370,AQ$654:AQ$668)</f>
        <v/>
      </c>
      <c r="AR1370" s="61">
        <f>SUMIF($C$654:$C$668,$C1370,AR$654:AR$668)</f>
        <v/>
      </c>
      <c r="AS1370" s="61">
        <f>SUMIF($C$654:$C$668,$C1370,AS$654:AS$668)</f>
        <v/>
      </c>
      <c r="AT1370" s="61">
        <f>SUMIF($C$654:$C$668,$C1370,AT$654:AT$668)</f>
        <v/>
      </c>
      <c r="AU1370" s="61">
        <f>SUMIF($C$654:$C$668,$C1370,AU$654:AU$668)</f>
        <v/>
      </c>
      <c r="AV1370" s="61">
        <f>SUMIF($C$654:$C$668,$C1370,AV$654:AV$668)</f>
        <v/>
      </c>
      <c r="AW1370" s="61">
        <f>SUMIF($C$654:$C$668,$C1370,AW$654:AW$668)</f>
        <v/>
      </c>
      <c r="AX1370" s="61">
        <f>SUMIF($C$654:$C$668,$C1370,AX$654:AX$668)</f>
        <v/>
      </c>
      <c r="AY1370" s="61">
        <f>SUMIF($C$654:$C$668,$C1370,AY$654:AY$668)</f>
        <v/>
      </c>
    </row>
    <row r="1371" hidden="1" outlineLevel="2">
      <c r="A1371" s="14" t="inlineStr">
        <is>
          <t>ctxnew</t>
        </is>
      </c>
      <c r="B1371" s="14" t="inlineStr">
        <is>
          <t>coa</t>
        </is>
      </c>
      <c r="C1371" s="14" t="inlineStr">
        <is>
          <t>nav</t>
        </is>
      </c>
      <c r="D1371" s="32">
        <f>INDEX(Inputs!$W$5:$W$132,MATCH($B1371&amp;"|"&amp;$C1371,Inputs!$A$5:$A$132,0))</f>
        <v/>
      </c>
      <c r="E1371" s="32">
        <f>INDEX(Inputs!$L$5:$L$132,MATCH($B1371&amp;"|"&amp;$C1371,Inputs!$A$5:$A$132,0))</f>
        <v/>
      </c>
      <c r="F1371" s="32">
        <f>INDEX(Inputs!$M$5:$M$132,MATCH($B1371&amp;"|"&amp;$C1371,Inputs!$A$5:$A$132,0))</f>
        <v/>
      </c>
      <c r="G1371" s="36" t="n"/>
      <c r="H1371" s="14">
        <f>INDEX(VarLab,MATCH($A1371,VarKey,0))&amp;INDEX(MemLab,MATCH($C1371&amp;"|"&amp;$B1371,MemKey,0))</f>
        <v/>
      </c>
      <c r="I1371" s="14">
        <f>INDEX(VarUnit,MATCH($A1371,VarKey,0))</f>
        <v/>
      </c>
      <c r="J1371" s="14">
        <f>INDEX(VarSrc,MATCH($A1371,VarKey,0))</f>
        <v/>
      </c>
      <c r="K1371" s="11">
        <f>CodePrefix&amp;$A1371&amp;IF($C1371="","","."&amp;$C1371&amp;"."&amp;$B1371)&amp;INDEX(VarEnd,MATCH($A1371,VarKey,0))&amp;K$5</f>
        <v/>
      </c>
      <c r="L1371" s="37">
        <f>INDEX(L$263:L$279,$F1371)*$D1371*INDEX(L$23:L$30,$E1371)</f>
        <v/>
      </c>
      <c r="M1371" s="32">
        <f>INDEX(M$263:M$279,$F1371)*$D1371*INDEX(M$23:M$30,$E1371)</f>
        <v/>
      </c>
      <c r="N1371" s="32">
        <f>INDEX(N$263:N$279,$F1371)*$D1371*INDEX(N$23:N$30,$E1371)</f>
        <v/>
      </c>
      <c r="O1371" s="32">
        <f>INDEX(O$263:O$279,$F1371)*$D1371*INDEX(O$23:O$30,$E1371)</f>
        <v/>
      </c>
      <c r="P1371" s="32">
        <f>INDEX(P$263:P$279,$F1371)*$D1371*INDEX(P$23:P$30,$E1371)</f>
        <v/>
      </c>
      <c r="Q1371" s="32">
        <f>INDEX(Q$263:Q$279,$F1371)*$D1371*INDEX(Q$23:Q$30,$E1371)</f>
        <v/>
      </c>
      <c r="R1371" s="32">
        <f>INDEX(R$263:R$279,$F1371)*$D1371*INDEX(R$23:R$30,$E1371)</f>
        <v/>
      </c>
      <c r="S1371" s="32">
        <f>INDEX(S$263:S$279,$F1371)*$D1371*INDEX(S$23:S$30,$E1371)</f>
        <v/>
      </c>
      <c r="T1371" s="32">
        <f>INDEX(T$263:T$279,$F1371)*$D1371*INDEX(T$23:T$30,$E1371)</f>
        <v/>
      </c>
      <c r="U1371" s="32">
        <f>INDEX(U$263:U$279,$F1371)*$D1371*INDEX(U$23:U$30,$E1371)</f>
        <v/>
      </c>
      <c r="V1371" s="32">
        <f>INDEX(V$263:V$279,$F1371)*$D1371*INDEX(V$23:V$30,$E1371)</f>
        <v/>
      </c>
      <c r="W1371" s="32">
        <f>INDEX(W$263:W$279,$F1371)*$D1371*INDEX(W$23:W$30,$E1371)</f>
        <v/>
      </c>
      <c r="X1371" s="32">
        <f>INDEX(X$263:X$279,$F1371)*$D1371*INDEX(X$23:X$30,$E1371)</f>
        <v/>
      </c>
      <c r="Y1371" s="32">
        <f>INDEX(Y$263:Y$279,$F1371)*$D1371*INDEX(Y$23:Y$30,$E1371)</f>
        <v/>
      </c>
      <c r="Z1371" s="32">
        <f>INDEX(Z$263:Z$279,$F1371)*$D1371*INDEX(Z$23:Z$30,$E1371)</f>
        <v/>
      </c>
      <c r="AA1371" s="32">
        <f>INDEX(AA$263:AA$279,$F1371)*$D1371*INDEX(AA$23:AA$30,$E1371)</f>
        <v/>
      </c>
      <c r="AB1371" s="32">
        <f>INDEX(AB$263:AB$279,$F1371)*$D1371*INDEX(AB$23:AB$30,$E1371)</f>
        <v/>
      </c>
      <c r="AC1371" s="32">
        <f>INDEX(AC$263:AC$279,$F1371)*$D1371*INDEX(AC$23:AC$30,$E1371)</f>
        <v/>
      </c>
      <c r="AD1371" s="32">
        <f>INDEX(AD$263:AD$279,$F1371)*$D1371*INDEX(AD$23:AD$30,$E1371)</f>
        <v/>
      </c>
      <c r="AF1371" s="11">
        <f>CodePrefix&amp;$A1371&amp;IF($C1371="","","."&amp;$C1371&amp;"."&amp;$B1371)&amp;INDEX(VarEnd,MATCH($A1371,VarKey,0))&amp;AF$5</f>
        <v/>
      </c>
      <c r="AG1371" s="37">
        <f>INDEX(AG$263:AG$279,$F1371)*$D1371*INDEX(AG$23:AG$30,$E1371)</f>
        <v/>
      </c>
      <c r="AH1371" s="32">
        <f>INDEX(AH$263:AH$279,$F1371)*$D1371*INDEX(AH$23:AH$30,$E1371)</f>
        <v/>
      </c>
      <c r="AI1371" s="32">
        <f>INDEX(AI$263:AI$279,$F1371)*$D1371*INDEX(AI$23:AI$30,$E1371)</f>
        <v/>
      </c>
      <c r="AJ1371" s="32">
        <f>INDEX(AJ$263:AJ$279,$F1371)*$D1371*INDEX(AJ$23:AJ$30,$E1371)</f>
        <v/>
      </c>
      <c r="AK1371" s="32">
        <f>INDEX(AK$263:AK$279,$F1371)*$D1371*INDEX(AK$23:AK$30,$E1371)</f>
        <v/>
      </c>
      <c r="AL1371" s="32">
        <f>INDEX(AL$263:AL$279,$F1371)*$D1371*INDEX(AL$23:AL$30,$E1371)</f>
        <v/>
      </c>
      <c r="AM1371" s="32">
        <f>INDEX(AM$263:AM$279,$F1371)*$D1371*INDEX(AM$23:AM$30,$E1371)</f>
        <v/>
      </c>
      <c r="AN1371" s="32">
        <f>INDEX(AN$263:AN$279,$F1371)*$D1371*INDEX(AN$23:AN$30,$E1371)</f>
        <v/>
      </c>
      <c r="AO1371" s="32">
        <f>INDEX(AO$263:AO$279,$F1371)*$D1371*INDEX(AO$23:AO$30,$E1371)</f>
        <v/>
      </c>
      <c r="AP1371" s="32">
        <f>INDEX(AP$263:AP$279,$F1371)*$D1371*INDEX(AP$23:AP$30,$E1371)</f>
        <v/>
      </c>
      <c r="AQ1371" s="32">
        <f>INDEX(AQ$263:AQ$279,$F1371)*$D1371*INDEX(AQ$23:AQ$30,$E1371)</f>
        <v/>
      </c>
      <c r="AR1371" s="32">
        <f>INDEX(AR$263:AR$279,$F1371)*$D1371*INDEX(AR$23:AR$30,$E1371)</f>
        <v/>
      </c>
      <c r="AS1371" s="32">
        <f>INDEX(AS$263:AS$279,$F1371)*$D1371*INDEX(AS$23:AS$30,$E1371)</f>
        <v/>
      </c>
      <c r="AT1371" s="32">
        <f>INDEX(AT$263:AT$279,$F1371)*$D1371*INDEX(AT$23:AT$30,$E1371)</f>
        <v/>
      </c>
      <c r="AU1371" s="32">
        <f>INDEX(AU$263:AU$279,$F1371)*$D1371*INDEX(AU$23:AU$30,$E1371)</f>
        <v/>
      </c>
      <c r="AV1371" s="32">
        <f>INDEX(AV$263:AV$279,$F1371)*$D1371*INDEX(AV$23:AV$30,$E1371)</f>
        <v/>
      </c>
      <c r="AW1371" s="32">
        <f>INDEX(AW$263:AW$279,$F1371)*$D1371*INDEX(AW$23:AW$30,$E1371)</f>
        <v/>
      </c>
      <c r="AX1371" s="32">
        <f>INDEX(AX$263:AX$279,$F1371)*$D1371*INDEX(AX$23:AX$30,$E1371)</f>
        <v/>
      </c>
      <c r="AY1371" s="32">
        <f>INDEX(AY$263:AY$279,$F1371)*$D1371*INDEX(AY$23:AY$30,$E1371)</f>
        <v/>
      </c>
    </row>
    <row r="1372" hidden="1" outlineLevel="2">
      <c r="A1372" s="14" t="inlineStr">
        <is>
          <t>ctxnew</t>
        </is>
      </c>
      <c r="B1372" s="14" t="inlineStr">
        <is>
          <t>nga</t>
        </is>
      </c>
      <c r="C1372" s="14" t="inlineStr">
        <is>
          <t>nav</t>
        </is>
      </c>
      <c r="D1372" s="32">
        <f>INDEX(Inputs!$W$5:$W$132,MATCH($B1372&amp;"|"&amp;$C1372,Inputs!$A$5:$A$132,0))</f>
        <v/>
      </c>
      <c r="E1372" s="32">
        <f>INDEX(Inputs!$L$5:$L$132,MATCH($B1372&amp;"|"&amp;$C1372,Inputs!$A$5:$A$132,0))</f>
        <v/>
      </c>
      <c r="F1372" s="32">
        <f>INDEX(Inputs!$M$5:$M$132,MATCH($B1372&amp;"|"&amp;$C1372,Inputs!$A$5:$A$132,0))</f>
        <v/>
      </c>
      <c r="G1372" s="36" t="n"/>
      <c r="H1372" s="14">
        <f>INDEX(VarLab,MATCH($A1372,VarKey,0))&amp;INDEX(MemLab,MATCH($C1372&amp;"|"&amp;$B1372,MemKey,0))</f>
        <v/>
      </c>
      <c r="I1372" s="14">
        <f>INDEX(VarUnit,MATCH($A1372,VarKey,0))</f>
        <v/>
      </c>
      <c r="J1372" s="14">
        <f>INDEX(VarSrc,MATCH($A1372,VarKey,0))</f>
        <v/>
      </c>
      <c r="K1372" s="11">
        <f>CodePrefix&amp;$A1372&amp;IF($C1372="","","."&amp;$C1372&amp;"."&amp;$B1372)&amp;INDEX(VarEnd,MATCH($A1372,VarKey,0))&amp;K$5</f>
        <v/>
      </c>
      <c r="L1372" s="37">
        <f>INDEX(L$263:L$279,$F1372)*$D1372*INDEX(L$23:L$30,$E1372)</f>
        <v/>
      </c>
      <c r="M1372" s="32">
        <f>INDEX(M$263:M$279,$F1372)*$D1372*INDEX(M$23:M$30,$E1372)</f>
        <v/>
      </c>
      <c r="N1372" s="32">
        <f>INDEX(N$263:N$279,$F1372)*$D1372*INDEX(N$23:N$30,$E1372)</f>
        <v/>
      </c>
      <c r="O1372" s="32">
        <f>INDEX(O$263:O$279,$F1372)*$D1372*INDEX(O$23:O$30,$E1372)</f>
        <v/>
      </c>
      <c r="P1372" s="32">
        <f>INDEX(P$263:P$279,$F1372)*$D1372*INDEX(P$23:P$30,$E1372)</f>
        <v/>
      </c>
      <c r="Q1372" s="32">
        <f>INDEX(Q$263:Q$279,$F1372)*$D1372*INDEX(Q$23:Q$30,$E1372)</f>
        <v/>
      </c>
      <c r="R1372" s="32">
        <f>INDEX(R$263:R$279,$F1372)*$D1372*INDEX(R$23:R$30,$E1372)</f>
        <v/>
      </c>
      <c r="S1372" s="32">
        <f>INDEX(S$263:S$279,$F1372)*$D1372*INDEX(S$23:S$30,$E1372)</f>
        <v/>
      </c>
      <c r="T1372" s="32">
        <f>INDEX(T$263:T$279,$F1372)*$D1372*INDEX(T$23:T$30,$E1372)</f>
        <v/>
      </c>
      <c r="U1372" s="32">
        <f>INDEX(U$263:U$279,$F1372)*$D1372*INDEX(U$23:U$30,$E1372)</f>
        <v/>
      </c>
      <c r="V1372" s="32">
        <f>INDEX(V$263:V$279,$F1372)*$D1372*INDEX(V$23:V$30,$E1372)</f>
        <v/>
      </c>
      <c r="W1372" s="32">
        <f>INDEX(W$263:W$279,$F1372)*$D1372*INDEX(W$23:W$30,$E1372)</f>
        <v/>
      </c>
      <c r="X1372" s="32">
        <f>INDEX(X$263:X$279,$F1372)*$D1372*INDEX(X$23:X$30,$E1372)</f>
        <v/>
      </c>
      <c r="Y1372" s="32">
        <f>INDEX(Y$263:Y$279,$F1372)*$D1372*INDEX(Y$23:Y$30,$E1372)</f>
        <v/>
      </c>
      <c r="Z1372" s="32">
        <f>INDEX(Z$263:Z$279,$F1372)*$D1372*INDEX(Z$23:Z$30,$E1372)</f>
        <v/>
      </c>
      <c r="AA1372" s="32">
        <f>INDEX(AA$263:AA$279,$F1372)*$D1372*INDEX(AA$23:AA$30,$E1372)</f>
        <v/>
      </c>
      <c r="AB1372" s="32">
        <f>INDEX(AB$263:AB$279,$F1372)*$D1372*INDEX(AB$23:AB$30,$E1372)</f>
        <v/>
      </c>
      <c r="AC1372" s="32">
        <f>INDEX(AC$263:AC$279,$F1372)*$D1372*INDEX(AC$23:AC$30,$E1372)</f>
        <v/>
      </c>
      <c r="AD1372" s="32">
        <f>INDEX(AD$263:AD$279,$F1372)*$D1372*INDEX(AD$23:AD$30,$E1372)</f>
        <v/>
      </c>
      <c r="AF1372" s="11">
        <f>CodePrefix&amp;$A1372&amp;IF($C1372="","","."&amp;$C1372&amp;"."&amp;$B1372)&amp;INDEX(VarEnd,MATCH($A1372,VarKey,0))&amp;AF$5</f>
        <v/>
      </c>
      <c r="AG1372" s="37">
        <f>INDEX(AG$263:AG$279,$F1372)*$D1372*INDEX(AG$23:AG$30,$E1372)</f>
        <v/>
      </c>
      <c r="AH1372" s="32">
        <f>INDEX(AH$263:AH$279,$F1372)*$D1372*INDEX(AH$23:AH$30,$E1372)</f>
        <v/>
      </c>
      <c r="AI1372" s="32">
        <f>INDEX(AI$263:AI$279,$F1372)*$D1372*INDEX(AI$23:AI$30,$E1372)</f>
        <v/>
      </c>
      <c r="AJ1372" s="32">
        <f>INDEX(AJ$263:AJ$279,$F1372)*$D1372*INDEX(AJ$23:AJ$30,$E1372)</f>
        <v/>
      </c>
      <c r="AK1372" s="32">
        <f>INDEX(AK$263:AK$279,$F1372)*$D1372*INDEX(AK$23:AK$30,$E1372)</f>
        <v/>
      </c>
      <c r="AL1372" s="32">
        <f>INDEX(AL$263:AL$279,$F1372)*$D1372*INDEX(AL$23:AL$30,$E1372)</f>
        <v/>
      </c>
      <c r="AM1372" s="32">
        <f>INDEX(AM$263:AM$279,$F1372)*$D1372*INDEX(AM$23:AM$30,$E1372)</f>
        <v/>
      </c>
      <c r="AN1372" s="32">
        <f>INDEX(AN$263:AN$279,$F1372)*$D1372*INDEX(AN$23:AN$30,$E1372)</f>
        <v/>
      </c>
      <c r="AO1372" s="32">
        <f>INDEX(AO$263:AO$279,$F1372)*$D1372*INDEX(AO$23:AO$30,$E1372)</f>
        <v/>
      </c>
      <c r="AP1372" s="32">
        <f>INDEX(AP$263:AP$279,$F1372)*$D1372*INDEX(AP$23:AP$30,$E1372)</f>
        <v/>
      </c>
      <c r="AQ1372" s="32">
        <f>INDEX(AQ$263:AQ$279,$F1372)*$D1372*INDEX(AQ$23:AQ$30,$E1372)</f>
        <v/>
      </c>
      <c r="AR1372" s="32">
        <f>INDEX(AR$263:AR$279,$F1372)*$D1372*INDEX(AR$23:AR$30,$E1372)</f>
        <v/>
      </c>
      <c r="AS1372" s="32">
        <f>INDEX(AS$263:AS$279,$F1372)*$D1372*INDEX(AS$23:AS$30,$E1372)</f>
        <v/>
      </c>
      <c r="AT1372" s="32">
        <f>INDEX(AT$263:AT$279,$F1372)*$D1372*INDEX(AT$23:AT$30,$E1372)</f>
        <v/>
      </c>
      <c r="AU1372" s="32">
        <f>INDEX(AU$263:AU$279,$F1372)*$D1372*INDEX(AU$23:AU$30,$E1372)</f>
        <v/>
      </c>
      <c r="AV1372" s="32">
        <f>INDEX(AV$263:AV$279,$F1372)*$D1372*INDEX(AV$23:AV$30,$E1372)</f>
        <v/>
      </c>
      <c r="AW1372" s="32">
        <f>INDEX(AW$263:AW$279,$F1372)*$D1372*INDEX(AW$23:AW$30,$E1372)</f>
        <v/>
      </c>
      <c r="AX1372" s="32">
        <f>INDEX(AX$263:AX$279,$F1372)*$D1372*INDEX(AX$23:AX$30,$E1372)</f>
        <v/>
      </c>
      <c r="AY1372" s="32">
        <f>INDEX(AY$263:AY$279,$F1372)*$D1372*INDEX(AY$23:AY$30,$E1372)</f>
        <v/>
      </c>
    </row>
    <row r="1373" hidden="1" outlineLevel="2">
      <c r="A1373" s="14" t="inlineStr">
        <is>
          <t>ctxnew</t>
        </is>
      </c>
      <c r="B1373" s="14" t="inlineStr">
        <is>
          <t>gso</t>
        </is>
      </c>
      <c r="C1373" s="14" t="inlineStr">
        <is>
          <t>nav</t>
        </is>
      </c>
      <c r="D1373" s="32">
        <f>INDEX(Inputs!$W$5:$W$132,MATCH($B1373&amp;"|"&amp;$C1373,Inputs!$A$5:$A$132,0))</f>
        <v/>
      </c>
      <c r="E1373" s="32">
        <f>INDEX(Inputs!$L$5:$L$132,MATCH($B1373&amp;"|"&amp;$C1373,Inputs!$A$5:$A$132,0))</f>
        <v/>
      </c>
      <c r="F1373" s="32">
        <f>INDEX(Inputs!$M$5:$M$132,MATCH($B1373&amp;"|"&amp;$C1373,Inputs!$A$5:$A$132,0))</f>
        <v/>
      </c>
      <c r="G1373" s="36" t="n"/>
      <c r="H1373" s="14">
        <f>INDEX(VarLab,MATCH($A1373,VarKey,0))&amp;INDEX(MemLab,MATCH($C1373&amp;"|"&amp;$B1373,MemKey,0))</f>
        <v/>
      </c>
      <c r="I1373" s="14">
        <f>INDEX(VarUnit,MATCH($A1373,VarKey,0))</f>
        <v/>
      </c>
      <c r="J1373" s="14">
        <f>INDEX(VarSrc,MATCH($A1373,VarKey,0))</f>
        <v/>
      </c>
      <c r="K1373" s="11">
        <f>CodePrefix&amp;$A1373&amp;IF($C1373="","","."&amp;$C1373&amp;"."&amp;$B1373)&amp;INDEX(VarEnd,MATCH($A1373,VarKey,0))&amp;K$5</f>
        <v/>
      </c>
      <c r="L1373" s="37">
        <f>INDEX(L$263:L$279,$F1373)*$D1373*INDEX(L$23:L$30,$E1373)</f>
        <v/>
      </c>
      <c r="M1373" s="32">
        <f>INDEX(M$263:M$279,$F1373)*$D1373*INDEX(M$23:M$30,$E1373)</f>
        <v/>
      </c>
      <c r="N1373" s="32">
        <f>INDEX(N$263:N$279,$F1373)*$D1373*INDEX(N$23:N$30,$E1373)</f>
        <v/>
      </c>
      <c r="O1373" s="32">
        <f>INDEX(O$263:O$279,$F1373)*$D1373*INDEX(O$23:O$30,$E1373)</f>
        <v/>
      </c>
      <c r="P1373" s="32">
        <f>INDEX(P$263:P$279,$F1373)*$D1373*INDEX(P$23:P$30,$E1373)</f>
        <v/>
      </c>
      <c r="Q1373" s="32">
        <f>INDEX(Q$263:Q$279,$F1373)*$D1373*INDEX(Q$23:Q$30,$E1373)</f>
        <v/>
      </c>
      <c r="R1373" s="32">
        <f>INDEX(R$263:R$279,$F1373)*$D1373*INDEX(R$23:R$30,$E1373)</f>
        <v/>
      </c>
      <c r="S1373" s="32">
        <f>INDEX(S$263:S$279,$F1373)*$D1373*INDEX(S$23:S$30,$E1373)</f>
        <v/>
      </c>
      <c r="T1373" s="32">
        <f>INDEX(T$263:T$279,$F1373)*$D1373*INDEX(T$23:T$30,$E1373)</f>
        <v/>
      </c>
      <c r="U1373" s="32">
        <f>INDEX(U$263:U$279,$F1373)*$D1373*INDEX(U$23:U$30,$E1373)</f>
        <v/>
      </c>
      <c r="V1373" s="32">
        <f>INDEX(V$263:V$279,$F1373)*$D1373*INDEX(V$23:V$30,$E1373)</f>
        <v/>
      </c>
      <c r="W1373" s="32">
        <f>INDEX(W$263:W$279,$F1373)*$D1373*INDEX(W$23:W$30,$E1373)</f>
        <v/>
      </c>
      <c r="X1373" s="32">
        <f>INDEX(X$263:X$279,$F1373)*$D1373*INDEX(X$23:X$30,$E1373)</f>
        <v/>
      </c>
      <c r="Y1373" s="32">
        <f>INDEX(Y$263:Y$279,$F1373)*$D1373*INDEX(Y$23:Y$30,$E1373)</f>
        <v/>
      </c>
      <c r="Z1373" s="32">
        <f>INDEX(Z$263:Z$279,$F1373)*$D1373*INDEX(Z$23:Z$30,$E1373)</f>
        <v/>
      </c>
      <c r="AA1373" s="32">
        <f>INDEX(AA$263:AA$279,$F1373)*$D1373*INDEX(AA$23:AA$30,$E1373)</f>
        <v/>
      </c>
      <c r="AB1373" s="32">
        <f>INDEX(AB$263:AB$279,$F1373)*$D1373*INDEX(AB$23:AB$30,$E1373)</f>
        <v/>
      </c>
      <c r="AC1373" s="32">
        <f>INDEX(AC$263:AC$279,$F1373)*$D1373*INDEX(AC$23:AC$30,$E1373)</f>
        <v/>
      </c>
      <c r="AD1373" s="32">
        <f>INDEX(AD$263:AD$279,$F1373)*$D1373*INDEX(AD$23:AD$30,$E1373)</f>
        <v/>
      </c>
      <c r="AF1373" s="11">
        <f>CodePrefix&amp;$A1373&amp;IF($C1373="","","."&amp;$C1373&amp;"."&amp;$B1373)&amp;INDEX(VarEnd,MATCH($A1373,VarKey,0))&amp;AF$5</f>
        <v/>
      </c>
      <c r="AG1373" s="37">
        <f>INDEX(AG$263:AG$279,$F1373)*$D1373*INDEX(AG$23:AG$30,$E1373)</f>
        <v/>
      </c>
      <c r="AH1373" s="32">
        <f>INDEX(AH$263:AH$279,$F1373)*$D1373*INDEX(AH$23:AH$30,$E1373)</f>
        <v/>
      </c>
      <c r="AI1373" s="32">
        <f>INDEX(AI$263:AI$279,$F1373)*$D1373*INDEX(AI$23:AI$30,$E1373)</f>
        <v/>
      </c>
      <c r="AJ1373" s="32">
        <f>INDEX(AJ$263:AJ$279,$F1373)*$D1373*INDEX(AJ$23:AJ$30,$E1373)</f>
        <v/>
      </c>
      <c r="AK1373" s="32">
        <f>INDEX(AK$263:AK$279,$F1373)*$D1373*INDEX(AK$23:AK$30,$E1373)</f>
        <v/>
      </c>
      <c r="AL1373" s="32">
        <f>INDEX(AL$263:AL$279,$F1373)*$D1373*INDEX(AL$23:AL$30,$E1373)</f>
        <v/>
      </c>
      <c r="AM1373" s="32">
        <f>INDEX(AM$263:AM$279,$F1373)*$D1373*INDEX(AM$23:AM$30,$E1373)</f>
        <v/>
      </c>
      <c r="AN1373" s="32">
        <f>INDEX(AN$263:AN$279,$F1373)*$D1373*INDEX(AN$23:AN$30,$E1373)</f>
        <v/>
      </c>
      <c r="AO1373" s="32">
        <f>INDEX(AO$263:AO$279,$F1373)*$D1373*INDEX(AO$23:AO$30,$E1373)</f>
        <v/>
      </c>
      <c r="AP1373" s="32">
        <f>INDEX(AP$263:AP$279,$F1373)*$D1373*INDEX(AP$23:AP$30,$E1373)</f>
        <v/>
      </c>
      <c r="AQ1373" s="32">
        <f>INDEX(AQ$263:AQ$279,$F1373)*$D1373*INDEX(AQ$23:AQ$30,$E1373)</f>
        <v/>
      </c>
      <c r="AR1373" s="32">
        <f>INDEX(AR$263:AR$279,$F1373)*$D1373*INDEX(AR$23:AR$30,$E1373)</f>
        <v/>
      </c>
      <c r="AS1373" s="32">
        <f>INDEX(AS$263:AS$279,$F1373)*$D1373*INDEX(AS$23:AS$30,$E1373)</f>
        <v/>
      </c>
      <c r="AT1373" s="32">
        <f>INDEX(AT$263:AT$279,$F1373)*$D1373*INDEX(AT$23:AT$30,$E1373)</f>
        <v/>
      </c>
      <c r="AU1373" s="32">
        <f>INDEX(AU$263:AU$279,$F1373)*$D1373*INDEX(AU$23:AU$30,$E1373)</f>
        <v/>
      </c>
      <c r="AV1373" s="32">
        <f>INDEX(AV$263:AV$279,$F1373)*$D1373*INDEX(AV$23:AV$30,$E1373)</f>
        <v/>
      </c>
      <c r="AW1373" s="32">
        <f>INDEX(AW$263:AW$279,$F1373)*$D1373*INDEX(AW$23:AW$30,$E1373)</f>
        <v/>
      </c>
      <c r="AX1373" s="32">
        <f>INDEX(AX$263:AX$279,$F1373)*$D1373*INDEX(AX$23:AX$30,$E1373)</f>
        <v/>
      </c>
      <c r="AY1373" s="32">
        <f>INDEX(AY$263:AY$279,$F1373)*$D1373*INDEX(AY$23:AY$30,$E1373)</f>
        <v/>
      </c>
    </row>
    <row r="1374" hidden="1" outlineLevel="2">
      <c r="A1374" s="14" t="inlineStr">
        <is>
          <t>ctxnew</t>
        </is>
      </c>
      <c r="B1374" s="14" t="inlineStr">
        <is>
          <t>die</t>
        </is>
      </c>
      <c r="C1374" s="14" t="inlineStr">
        <is>
          <t>nav</t>
        </is>
      </c>
      <c r="D1374" s="32">
        <f>INDEX(Inputs!$W$5:$W$132,MATCH($B1374&amp;"|"&amp;$C1374,Inputs!$A$5:$A$132,0))</f>
        <v/>
      </c>
      <c r="E1374" s="32">
        <f>INDEX(Inputs!$L$5:$L$132,MATCH($B1374&amp;"|"&amp;$C1374,Inputs!$A$5:$A$132,0))</f>
        <v/>
      </c>
      <c r="F1374" s="32">
        <f>INDEX(Inputs!$M$5:$M$132,MATCH($B1374&amp;"|"&amp;$C1374,Inputs!$A$5:$A$132,0))</f>
        <v/>
      </c>
      <c r="G1374" s="36" t="n"/>
      <c r="H1374" s="14">
        <f>INDEX(VarLab,MATCH($A1374,VarKey,0))&amp;INDEX(MemLab,MATCH($C1374&amp;"|"&amp;$B1374,MemKey,0))</f>
        <v/>
      </c>
      <c r="I1374" s="14">
        <f>INDEX(VarUnit,MATCH($A1374,VarKey,0))</f>
        <v/>
      </c>
      <c r="J1374" s="14">
        <f>INDEX(VarSrc,MATCH($A1374,VarKey,0))</f>
        <v/>
      </c>
      <c r="K1374" s="11">
        <f>CodePrefix&amp;$A1374&amp;IF($C1374="","","."&amp;$C1374&amp;"."&amp;$B1374)&amp;INDEX(VarEnd,MATCH($A1374,VarKey,0))&amp;K$5</f>
        <v/>
      </c>
      <c r="L1374" s="37">
        <f>INDEX(L$263:L$279,$F1374)*$D1374*INDEX(L$23:L$30,$E1374)</f>
        <v/>
      </c>
      <c r="M1374" s="32">
        <f>INDEX(M$263:M$279,$F1374)*$D1374*INDEX(M$23:M$30,$E1374)</f>
        <v/>
      </c>
      <c r="N1374" s="32">
        <f>INDEX(N$263:N$279,$F1374)*$D1374*INDEX(N$23:N$30,$E1374)</f>
        <v/>
      </c>
      <c r="O1374" s="32">
        <f>INDEX(O$263:O$279,$F1374)*$D1374*INDEX(O$23:O$30,$E1374)</f>
        <v/>
      </c>
      <c r="P1374" s="32">
        <f>INDEX(P$263:P$279,$F1374)*$D1374*INDEX(P$23:P$30,$E1374)</f>
        <v/>
      </c>
      <c r="Q1374" s="32">
        <f>INDEX(Q$263:Q$279,$F1374)*$D1374*INDEX(Q$23:Q$30,$E1374)</f>
        <v/>
      </c>
      <c r="R1374" s="32">
        <f>INDEX(R$263:R$279,$F1374)*$D1374*INDEX(R$23:R$30,$E1374)</f>
        <v/>
      </c>
      <c r="S1374" s="32">
        <f>INDEX(S$263:S$279,$F1374)*$D1374*INDEX(S$23:S$30,$E1374)</f>
        <v/>
      </c>
      <c r="T1374" s="32">
        <f>INDEX(T$263:T$279,$F1374)*$D1374*INDEX(T$23:T$30,$E1374)</f>
        <v/>
      </c>
      <c r="U1374" s="32">
        <f>INDEX(U$263:U$279,$F1374)*$D1374*INDEX(U$23:U$30,$E1374)</f>
        <v/>
      </c>
      <c r="V1374" s="32">
        <f>INDEX(V$263:V$279,$F1374)*$D1374*INDEX(V$23:V$30,$E1374)</f>
        <v/>
      </c>
      <c r="W1374" s="32">
        <f>INDEX(W$263:W$279,$F1374)*$D1374*INDEX(W$23:W$30,$E1374)</f>
        <v/>
      </c>
      <c r="X1374" s="32">
        <f>INDEX(X$263:X$279,$F1374)*$D1374*INDEX(X$23:X$30,$E1374)</f>
        <v/>
      </c>
      <c r="Y1374" s="32">
        <f>INDEX(Y$263:Y$279,$F1374)*$D1374*INDEX(Y$23:Y$30,$E1374)</f>
        <v/>
      </c>
      <c r="Z1374" s="32">
        <f>INDEX(Z$263:Z$279,$F1374)*$D1374*INDEX(Z$23:Z$30,$E1374)</f>
        <v/>
      </c>
      <c r="AA1374" s="32">
        <f>INDEX(AA$263:AA$279,$F1374)*$D1374*INDEX(AA$23:AA$30,$E1374)</f>
        <v/>
      </c>
      <c r="AB1374" s="32">
        <f>INDEX(AB$263:AB$279,$F1374)*$D1374*INDEX(AB$23:AB$30,$E1374)</f>
        <v/>
      </c>
      <c r="AC1374" s="32">
        <f>INDEX(AC$263:AC$279,$F1374)*$D1374*INDEX(AC$23:AC$30,$E1374)</f>
        <v/>
      </c>
      <c r="AD1374" s="32">
        <f>INDEX(AD$263:AD$279,$F1374)*$D1374*INDEX(AD$23:AD$30,$E1374)</f>
        <v/>
      </c>
      <c r="AF1374" s="11">
        <f>CodePrefix&amp;$A1374&amp;IF($C1374="","","."&amp;$C1374&amp;"."&amp;$B1374)&amp;INDEX(VarEnd,MATCH($A1374,VarKey,0))&amp;AF$5</f>
        <v/>
      </c>
      <c r="AG1374" s="37">
        <f>INDEX(AG$263:AG$279,$F1374)*$D1374*INDEX(AG$23:AG$30,$E1374)</f>
        <v/>
      </c>
      <c r="AH1374" s="32">
        <f>INDEX(AH$263:AH$279,$F1374)*$D1374*INDEX(AH$23:AH$30,$E1374)</f>
        <v/>
      </c>
      <c r="AI1374" s="32">
        <f>INDEX(AI$263:AI$279,$F1374)*$D1374*INDEX(AI$23:AI$30,$E1374)</f>
        <v/>
      </c>
      <c r="AJ1374" s="32">
        <f>INDEX(AJ$263:AJ$279,$F1374)*$D1374*INDEX(AJ$23:AJ$30,$E1374)</f>
        <v/>
      </c>
      <c r="AK1374" s="32">
        <f>INDEX(AK$263:AK$279,$F1374)*$D1374*INDEX(AK$23:AK$30,$E1374)</f>
        <v/>
      </c>
      <c r="AL1374" s="32">
        <f>INDEX(AL$263:AL$279,$F1374)*$D1374*INDEX(AL$23:AL$30,$E1374)</f>
        <v/>
      </c>
      <c r="AM1374" s="32">
        <f>INDEX(AM$263:AM$279,$F1374)*$D1374*INDEX(AM$23:AM$30,$E1374)</f>
        <v/>
      </c>
      <c r="AN1374" s="32">
        <f>INDEX(AN$263:AN$279,$F1374)*$D1374*INDEX(AN$23:AN$30,$E1374)</f>
        <v/>
      </c>
      <c r="AO1374" s="32">
        <f>INDEX(AO$263:AO$279,$F1374)*$D1374*INDEX(AO$23:AO$30,$E1374)</f>
        <v/>
      </c>
      <c r="AP1374" s="32">
        <f>INDEX(AP$263:AP$279,$F1374)*$D1374*INDEX(AP$23:AP$30,$E1374)</f>
        <v/>
      </c>
      <c r="AQ1374" s="32">
        <f>INDEX(AQ$263:AQ$279,$F1374)*$D1374*INDEX(AQ$23:AQ$30,$E1374)</f>
        <v/>
      </c>
      <c r="AR1374" s="32">
        <f>INDEX(AR$263:AR$279,$F1374)*$D1374*INDEX(AR$23:AR$30,$E1374)</f>
        <v/>
      </c>
      <c r="AS1374" s="32">
        <f>INDEX(AS$263:AS$279,$F1374)*$D1374*INDEX(AS$23:AS$30,$E1374)</f>
        <v/>
      </c>
      <c r="AT1374" s="32">
        <f>INDEX(AT$263:AT$279,$F1374)*$D1374*INDEX(AT$23:AT$30,$E1374)</f>
        <v/>
      </c>
      <c r="AU1374" s="32">
        <f>INDEX(AU$263:AU$279,$F1374)*$D1374*INDEX(AU$23:AU$30,$E1374)</f>
        <v/>
      </c>
      <c r="AV1374" s="32">
        <f>INDEX(AV$263:AV$279,$F1374)*$D1374*INDEX(AV$23:AV$30,$E1374)</f>
        <v/>
      </c>
      <c r="AW1374" s="32">
        <f>INDEX(AW$263:AW$279,$F1374)*$D1374*INDEX(AW$23:AW$30,$E1374)</f>
        <v/>
      </c>
      <c r="AX1374" s="32">
        <f>INDEX(AX$263:AX$279,$F1374)*$D1374*INDEX(AX$23:AX$30,$E1374)</f>
        <v/>
      </c>
      <c r="AY1374" s="32">
        <f>INDEX(AY$263:AY$279,$F1374)*$D1374*INDEX(AY$23:AY$30,$E1374)</f>
        <v/>
      </c>
    </row>
    <row r="1375" hidden="1" outlineLevel="2">
      <c r="A1375" s="14" t="inlineStr">
        <is>
          <t>ctxnew</t>
        </is>
      </c>
      <c r="B1375" s="14" t="inlineStr">
        <is>
          <t>lpg</t>
        </is>
      </c>
      <c r="C1375" s="14" t="inlineStr">
        <is>
          <t>nav</t>
        </is>
      </c>
      <c r="D1375" s="32">
        <f>INDEX(Inputs!$W$5:$W$132,MATCH($B1375&amp;"|"&amp;$C1375,Inputs!$A$5:$A$132,0))</f>
        <v/>
      </c>
      <c r="E1375" s="32">
        <f>INDEX(Inputs!$L$5:$L$132,MATCH($B1375&amp;"|"&amp;$C1375,Inputs!$A$5:$A$132,0))</f>
        <v/>
      </c>
      <c r="F1375" s="32">
        <f>INDEX(Inputs!$M$5:$M$132,MATCH($B1375&amp;"|"&amp;$C1375,Inputs!$A$5:$A$132,0))</f>
        <v/>
      </c>
      <c r="G1375" s="36" t="n"/>
      <c r="H1375" s="14">
        <f>INDEX(VarLab,MATCH($A1375,VarKey,0))&amp;INDEX(MemLab,MATCH($C1375&amp;"|"&amp;$B1375,MemKey,0))</f>
        <v/>
      </c>
      <c r="I1375" s="14">
        <f>INDEX(VarUnit,MATCH($A1375,VarKey,0))</f>
        <v/>
      </c>
      <c r="J1375" s="14">
        <f>INDEX(VarSrc,MATCH($A1375,VarKey,0))</f>
        <v/>
      </c>
      <c r="K1375" s="11">
        <f>CodePrefix&amp;$A1375&amp;IF($C1375="","","."&amp;$C1375&amp;"."&amp;$B1375)&amp;INDEX(VarEnd,MATCH($A1375,VarKey,0))&amp;K$5</f>
        <v/>
      </c>
      <c r="L1375" s="37">
        <f>INDEX(L$263:L$279,$F1375)*$D1375*INDEX(L$23:L$30,$E1375)</f>
        <v/>
      </c>
      <c r="M1375" s="32">
        <f>INDEX(M$263:M$279,$F1375)*$D1375*INDEX(M$23:M$30,$E1375)</f>
        <v/>
      </c>
      <c r="N1375" s="32">
        <f>INDEX(N$263:N$279,$F1375)*$D1375*INDEX(N$23:N$30,$E1375)</f>
        <v/>
      </c>
      <c r="O1375" s="32">
        <f>INDEX(O$263:O$279,$F1375)*$D1375*INDEX(O$23:O$30,$E1375)</f>
        <v/>
      </c>
      <c r="P1375" s="32">
        <f>INDEX(P$263:P$279,$F1375)*$D1375*INDEX(P$23:P$30,$E1375)</f>
        <v/>
      </c>
      <c r="Q1375" s="32">
        <f>INDEX(Q$263:Q$279,$F1375)*$D1375*INDEX(Q$23:Q$30,$E1375)</f>
        <v/>
      </c>
      <c r="R1375" s="32">
        <f>INDEX(R$263:R$279,$F1375)*$D1375*INDEX(R$23:R$30,$E1375)</f>
        <v/>
      </c>
      <c r="S1375" s="32">
        <f>INDEX(S$263:S$279,$F1375)*$D1375*INDEX(S$23:S$30,$E1375)</f>
        <v/>
      </c>
      <c r="T1375" s="32">
        <f>INDEX(T$263:T$279,$F1375)*$D1375*INDEX(T$23:T$30,$E1375)</f>
        <v/>
      </c>
      <c r="U1375" s="32">
        <f>INDEX(U$263:U$279,$F1375)*$D1375*INDEX(U$23:U$30,$E1375)</f>
        <v/>
      </c>
      <c r="V1375" s="32">
        <f>INDEX(V$263:V$279,$F1375)*$D1375*INDEX(V$23:V$30,$E1375)</f>
        <v/>
      </c>
      <c r="W1375" s="32">
        <f>INDEX(W$263:W$279,$F1375)*$D1375*INDEX(W$23:W$30,$E1375)</f>
        <v/>
      </c>
      <c r="X1375" s="32">
        <f>INDEX(X$263:X$279,$F1375)*$D1375*INDEX(X$23:X$30,$E1375)</f>
        <v/>
      </c>
      <c r="Y1375" s="32">
        <f>INDEX(Y$263:Y$279,$F1375)*$D1375*INDEX(Y$23:Y$30,$E1375)</f>
        <v/>
      </c>
      <c r="Z1375" s="32">
        <f>INDEX(Z$263:Z$279,$F1375)*$D1375*INDEX(Z$23:Z$30,$E1375)</f>
        <v/>
      </c>
      <c r="AA1375" s="32">
        <f>INDEX(AA$263:AA$279,$F1375)*$D1375*INDEX(AA$23:AA$30,$E1375)</f>
        <v/>
      </c>
      <c r="AB1375" s="32">
        <f>INDEX(AB$263:AB$279,$F1375)*$D1375*INDEX(AB$23:AB$30,$E1375)</f>
        <v/>
      </c>
      <c r="AC1375" s="32">
        <f>INDEX(AC$263:AC$279,$F1375)*$D1375*INDEX(AC$23:AC$30,$E1375)</f>
        <v/>
      </c>
      <c r="AD1375" s="32">
        <f>INDEX(AD$263:AD$279,$F1375)*$D1375*INDEX(AD$23:AD$30,$E1375)</f>
        <v/>
      </c>
      <c r="AF1375" s="11">
        <f>CodePrefix&amp;$A1375&amp;IF($C1375="","","."&amp;$C1375&amp;"."&amp;$B1375)&amp;INDEX(VarEnd,MATCH($A1375,VarKey,0))&amp;AF$5</f>
        <v/>
      </c>
      <c r="AG1375" s="37">
        <f>INDEX(AG$263:AG$279,$F1375)*$D1375*INDEX(AG$23:AG$30,$E1375)</f>
        <v/>
      </c>
      <c r="AH1375" s="32">
        <f>INDEX(AH$263:AH$279,$F1375)*$D1375*INDEX(AH$23:AH$30,$E1375)</f>
        <v/>
      </c>
      <c r="AI1375" s="32">
        <f>INDEX(AI$263:AI$279,$F1375)*$D1375*INDEX(AI$23:AI$30,$E1375)</f>
        <v/>
      </c>
      <c r="AJ1375" s="32">
        <f>INDEX(AJ$263:AJ$279,$F1375)*$D1375*INDEX(AJ$23:AJ$30,$E1375)</f>
        <v/>
      </c>
      <c r="AK1375" s="32">
        <f>INDEX(AK$263:AK$279,$F1375)*$D1375*INDEX(AK$23:AK$30,$E1375)</f>
        <v/>
      </c>
      <c r="AL1375" s="32">
        <f>INDEX(AL$263:AL$279,$F1375)*$D1375*INDEX(AL$23:AL$30,$E1375)</f>
        <v/>
      </c>
      <c r="AM1375" s="32">
        <f>INDEX(AM$263:AM$279,$F1375)*$D1375*INDEX(AM$23:AM$30,$E1375)</f>
        <v/>
      </c>
      <c r="AN1375" s="32">
        <f>INDEX(AN$263:AN$279,$F1375)*$D1375*INDEX(AN$23:AN$30,$E1375)</f>
        <v/>
      </c>
      <c r="AO1375" s="32">
        <f>INDEX(AO$263:AO$279,$F1375)*$D1375*INDEX(AO$23:AO$30,$E1375)</f>
        <v/>
      </c>
      <c r="AP1375" s="32">
        <f>INDEX(AP$263:AP$279,$F1375)*$D1375*INDEX(AP$23:AP$30,$E1375)</f>
        <v/>
      </c>
      <c r="AQ1375" s="32">
        <f>INDEX(AQ$263:AQ$279,$F1375)*$D1375*INDEX(AQ$23:AQ$30,$E1375)</f>
        <v/>
      </c>
      <c r="AR1375" s="32">
        <f>INDEX(AR$263:AR$279,$F1375)*$D1375*INDEX(AR$23:AR$30,$E1375)</f>
        <v/>
      </c>
      <c r="AS1375" s="32">
        <f>INDEX(AS$263:AS$279,$F1375)*$D1375*INDEX(AS$23:AS$30,$E1375)</f>
        <v/>
      </c>
      <c r="AT1375" s="32">
        <f>INDEX(AT$263:AT$279,$F1375)*$D1375*INDEX(AT$23:AT$30,$E1375)</f>
        <v/>
      </c>
      <c r="AU1375" s="32">
        <f>INDEX(AU$263:AU$279,$F1375)*$D1375*INDEX(AU$23:AU$30,$E1375)</f>
        <v/>
      </c>
      <c r="AV1375" s="32">
        <f>INDEX(AV$263:AV$279,$F1375)*$D1375*INDEX(AV$23:AV$30,$E1375)</f>
        <v/>
      </c>
      <c r="AW1375" s="32">
        <f>INDEX(AW$263:AW$279,$F1375)*$D1375*INDEX(AW$23:AW$30,$E1375)</f>
        <v/>
      </c>
      <c r="AX1375" s="32">
        <f>INDEX(AX$263:AX$279,$F1375)*$D1375*INDEX(AX$23:AX$30,$E1375)</f>
        <v/>
      </c>
      <c r="AY1375" s="32">
        <f>INDEX(AY$263:AY$279,$F1375)*$D1375*INDEX(AY$23:AY$30,$E1375)</f>
        <v/>
      </c>
    </row>
    <row r="1376" hidden="1" outlineLevel="2">
      <c r="A1376" s="14" t="inlineStr">
        <is>
          <t>ctxnew</t>
        </is>
      </c>
      <c r="B1376" s="14" t="inlineStr">
        <is>
          <t>ker</t>
        </is>
      </c>
      <c r="C1376" s="14" t="inlineStr">
        <is>
          <t>nav</t>
        </is>
      </c>
      <c r="D1376" s="32">
        <f>INDEX(Inputs!$W$5:$W$132,MATCH($B1376&amp;"|"&amp;$C1376,Inputs!$A$5:$A$132,0))</f>
        <v/>
      </c>
      <c r="E1376" s="32">
        <f>INDEX(Inputs!$L$5:$L$132,MATCH($B1376&amp;"|"&amp;$C1376,Inputs!$A$5:$A$132,0))</f>
        <v/>
      </c>
      <c r="F1376" s="32">
        <f>INDEX(Inputs!$M$5:$M$132,MATCH($B1376&amp;"|"&amp;$C1376,Inputs!$A$5:$A$132,0))</f>
        <v/>
      </c>
      <c r="G1376" s="36" t="n"/>
      <c r="H1376" s="14">
        <f>INDEX(VarLab,MATCH($A1376,VarKey,0))&amp;INDEX(MemLab,MATCH($C1376&amp;"|"&amp;$B1376,MemKey,0))</f>
        <v/>
      </c>
      <c r="I1376" s="14">
        <f>INDEX(VarUnit,MATCH($A1376,VarKey,0))</f>
        <v/>
      </c>
      <c r="J1376" s="14">
        <f>INDEX(VarSrc,MATCH($A1376,VarKey,0))</f>
        <v/>
      </c>
      <c r="K1376" s="11">
        <f>CodePrefix&amp;$A1376&amp;IF($C1376="","","."&amp;$C1376&amp;"."&amp;$B1376)&amp;INDEX(VarEnd,MATCH($A1376,VarKey,0))&amp;K$5</f>
        <v/>
      </c>
      <c r="L1376" s="37">
        <f>INDEX(L$263:L$279,$F1376)*$D1376*INDEX(L$23:L$30,$E1376)</f>
        <v/>
      </c>
      <c r="M1376" s="32">
        <f>INDEX(M$263:M$279,$F1376)*$D1376*INDEX(M$23:M$30,$E1376)</f>
        <v/>
      </c>
      <c r="N1376" s="32">
        <f>INDEX(N$263:N$279,$F1376)*$D1376*INDEX(N$23:N$30,$E1376)</f>
        <v/>
      </c>
      <c r="O1376" s="32">
        <f>INDEX(O$263:O$279,$F1376)*$D1376*INDEX(O$23:O$30,$E1376)</f>
        <v/>
      </c>
      <c r="P1376" s="32">
        <f>INDEX(P$263:P$279,$F1376)*$D1376*INDEX(P$23:P$30,$E1376)</f>
        <v/>
      </c>
      <c r="Q1376" s="32">
        <f>INDEX(Q$263:Q$279,$F1376)*$D1376*INDEX(Q$23:Q$30,$E1376)</f>
        <v/>
      </c>
      <c r="R1376" s="32">
        <f>INDEX(R$263:R$279,$F1376)*$D1376*INDEX(R$23:R$30,$E1376)</f>
        <v/>
      </c>
      <c r="S1376" s="32">
        <f>INDEX(S$263:S$279,$F1376)*$D1376*INDEX(S$23:S$30,$E1376)</f>
        <v/>
      </c>
      <c r="T1376" s="32">
        <f>INDEX(T$263:T$279,$F1376)*$D1376*INDEX(T$23:T$30,$E1376)</f>
        <v/>
      </c>
      <c r="U1376" s="32">
        <f>INDEX(U$263:U$279,$F1376)*$D1376*INDEX(U$23:U$30,$E1376)</f>
        <v/>
      </c>
      <c r="V1376" s="32">
        <f>INDEX(V$263:V$279,$F1376)*$D1376*INDEX(V$23:V$30,$E1376)</f>
        <v/>
      </c>
      <c r="W1376" s="32">
        <f>INDEX(W$263:W$279,$F1376)*$D1376*INDEX(W$23:W$30,$E1376)</f>
        <v/>
      </c>
      <c r="X1376" s="32">
        <f>INDEX(X$263:X$279,$F1376)*$D1376*INDEX(X$23:X$30,$E1376)</f>
        <v/>
      </c>
      <c r="Y1376" s="32">
        <f>INDEX(Y$263:Y$279,$F1376)*$D1376*INDEX(Y$23:Y$30,$E1376)</f>
        <v/>
      </c>
      <c r="Z1376" s="32">
        <f>INDEX(Z$263:Z$279,$F1376)*$D1376*INDEX(Z$23:Z$30,$E1376)</f>
        <v/>
      </c>
      <c r="AA1376" s="32">
        <f>INDEX(AA$263:AA$279,$F1376)*$D1376*INDEX(AA$23:AA$30,$E1376)</f>
        <v/>
      </c>
      <c r="AB1376" s="32">
        <f>INDEX(AB$263:AB$279,$F1376)*$D1376*INDEX(AB$23:AB$30,$E1376)</f>
        <v/>
      </c>
      <c r="AC1376" s="32">
        <f>INDEX(AC$263:AC$279,$F1376)*$D1376*INDEX(AC$23:AC$30,$E1376)</f>
        <v/>
      </c>
      <c r="AD1376" s="32">
        <f>INDEX(AD$263:AD$279,$F1376)*$D1376*INDEX(AD$23:AD$30,$E1376)</f>
        <v/>
      </c>
      <c r="AF1376" s="11">
        <f>CodePrefix&amp;$A1376&amp;IF($C1376="","","."&amp;$C1376&amp;"."&amp;$B1376)&amp;INDEX(VarEnd,MATCH($A1376,VarKey,0))&amp;AF$5</f>
        <v/>
      </c>
      <c r="AG1376" s="37">
        <f>INDEX(AG$263:AG$279,$F1376)*$D1376*INDEX(AG$23:AG$30,$E1376)</f>
        <v/>
      </c>
      <c r="AH1376" s="32">
        <f>INDEX(AH$263:AH$279,$F1376)*$D1376*INDEX(AH$23:AH$30,$E1376)</f>
        <v/>
      </c>
      <c r="AI1376" s="32">
        <f>INDEX(AI$263:AI$279,$F1376)*$D1376*INDEX(AI$23:AI$30,$E1376)</f>
        <v/>
      </c>
      <c r="AJ1376" s="32">
        <f>INDEX(AJ$263:AJ$279,$F1376)*$D1376*INDEX(AJ$23:AJ$30,$E1376)</f>
        <v/>
      </c>
      <c r="AK1376" s="32">
        <f>INDEX(AK$263:AK$279,$F1376)*$D1376*INDEX(AK$23:AK$30,$E1376)</f>
        <v/>
      </c>
      <c r="AL1376" s="32">
        <f>INDEX(AL$263:AL$279,$F1376)*$D1376*INDEX(AL$23:AL$30,$E1376)</f>
        <v/>
      </c>
      <c r="AM1376" s="32">
        <f>INDEX(AM$263:AM$279,$F1376)*$D1376*INDEX(AM$23:AM$30,$E1376)</f>
        <v/>
      </c>
      <c r="AN1376" s="32">
        <f>INDEX(AN$263:AN$279,$F1376)*$D1376*INDEX(AN$23:AN$30,$E1376)</f>
        <v/>
      </c>
      <c r="AO1376" s="32">
        <f>INDEX(AO$263:AO$279,$F1376)*$D1376*INDEX(AO$23:AO$30,$E1376)</f>
        <v/>
      </c>
      <c r="AP1376" s="32">
        <f>INDEX(AP$263:AP$279,$F1376)*$D1376*INDEX(AP$23:AP$30,$E1376)</f>
        <v/>
      </c>
      <c r="AQ1376" s="32">
        <f>INDEX(AQ$263:AQ$279,$F1376)*$D1376*INDEX(AQ$23:AQ$30,$E1376)</f>
        <v/>
      </c>
      <c r="AR1376" s="32">
        <f>INDEX(AR$263:AR$279,$F1376)*$D1376*INDEX(AR$23:AR$30,$E1376)</f>
        <v/>
      </c>
      <c r="AS1376" s="32">
        <f>INDEX(AS$263:AS$279,$F1376)*$D1376*INDEX(AS$23:AS$30,$E1376)</f>
        <v/>
      </c>
      <c r="AT1376" s="32">
        <f>INDEX(AT$263:AT$279,$F1376)*$D1376*INDEX(AT$23:AT$30,$E1376)</f>
        <v/>
      </c>
      <c r="AU1376" s="32">
        <f>INDEX(AU$263:AU$279,$F1376)*$D1376*INDEX(AU$23:AU$30,$E1376)</f>
        <v/>
      </c>
      <c r="AV1376" s="32">
        <f>INDEX(AV$263:AV$279,$F1376)*$D1376*INDEX(AV$23:AV$30,$E1376)</f>
        <v/>
      </c>
      <c r="AW1376" s="32">
        <f>INDEX(AW$263:AW$279,$F1376)*$D1376*INDEX(AW$23:AW$30,$E1376)</f>
        <v/>
      </c>
      <c r="AX1376" s="32">
        <f>INDEX(AX$263:AX$279,$F1376)*$D1376*INDEX(AX$23:AX$30,$E1376)</f>
        <v/>
      </c>
      <c r="AY1376" s="32">
        <f>INDEX(AY$263:AY$279,$F1376)*$D1376*INDEX(AY$23:AY$30,$E1376)</f>
        <v/>
      </c>
    </row>
    <row r="1377" hidden="1" outlineLevel="2">
      <c r="A1377" s="14" t="inlineStr">
        <is>
          <t>ctxnew</t>
        </is>
      </c>
      <c r="B1377" s="14" t="inlineStr">
        <is>
          <t>oop</t>
        </is>
      </c>
      <c r="C1377" s="14" t="inlineStr">
        <is>
          <t>nav</t>
        </is>
      </c>
      <c r="D1377" s="32">
        <f>INDEX(Inputs!$W$5:$W$132,MATCH($B1377&amp;"|"&amp;$C1377,Inputs!$A$5:$A$132,0))</f>
        <v/>
      </c>
      <c r="E1377" s="32">
        <f>INDEX(Inputs!$L$5:$L$132,MATCH($B1377&amp;"|"&amp;$C1377,Inputs!$A$5:$A$132,0))</f>
        <v/>
      </c>
      <c r="F1377" s="32">
        <f>INDEX(Inputs!$M$5:$M$132,MATCH($B1377&amp;"|"&amp;$C1377,Inputs!$A$5:$A$132,0))</f>
        <v/>
      </c>
      <c r="G1377" s="36" t="n"/>
      <c r="H1377" s="14">
        <f>INDEX(VarLab,MATCH($A1377,VarKey,0))&amp;INDEX(MemLab,MATCH($C1377&amp;"|"&amp;$B1377,MemKey,0))</f>
        <v/>
      </c>
      <c r="I1377" s="14">
        <f>INDEX(VarUnit,MATCH($A1377,VarKey,0))</f>
        <v/>
      </c>
      <c r="J1377" s="14">
        <f>INDEX(VarSrc,MATCH($A1377,VarKey,0))</f>
        <v/>
      </c>
      <c r="K1377" s="11">
        <f>CodePrefix&amp;$A1377&amp;IF($C1377="","","."&amp;$C1377&amp;"."&amp;$B1377)&amp;INDEX(VarEnd,MATCH($A1377,VarKey,0))&amp;K$5</f>
        <v/>
      </c>
      <c r="L1377" s="37">
        <f>INDEX(L$263:L$279,$F1377)*$D1377*INDEX(L$23:L$30,$E1377)</f>
        <v/>
      </c>
      <c r="M1377" s="32">
        <f>INDEX(M$263:M$279,$F1377)*$D1377*INDEX(M$23:M$30,$E1377)</f>
        <v/>
      </c>
      <c r="N1377" s="32">
        <f>INDEX(N$263:N$279,$F1377)*$D1377*INDEX(N$23:N$30,$E1377)</f>
        <v/>
      </c>
      <c r="O1377" s="32">
        <f>INDEX(O$263:O$279,$F1377)*$D1377*INDEX(O$23:O$30,$E1377)</f>
        <v/>
      </c>
      <c r="P1377" s="32">
        <f>INDEX(P$263:P$279,$F1377)*$D1377*INDEX(P$23:P$30,$E1377)</f>
        <v/>
      </c>
      <c r="Q1377" s="32">
        <f>INDEX(Q$263:Q$279,$F1377)*$D1377*INDEX(Q$23:Q$30,$E1377)</f>
        <v/>
      </c>
      <c r="R1377" s="32">
        <f>INDEX(R$263:R$279,$F1377)*$D1377*INDEX(R$23:R$30,$E1377)</f>
        <v/>
      </c>
      <c r="S1377" s="32">
        <f>INDEX(S$263:S$279,$F1377)*$D1377*INDEX(S$23:S$30,$E1377)</f>
        <v/>
      </c>
      <c r="T1377" s="32">
        <f>INDEX(T$263:T$279,$F1377)*$D1377*INDEX(T$23:T$30,$E1377)</f>
        <v/>
      </c>
      <c r="U1377" s="32">
        <f>INDEX(U$263:U$279,$F1377)*$D1377*INDEX(U$23:U$30,$E1377)</f>
        <v/>
      </c>
      <c r="V1377" s="32">
        <f>INDEX(V$263:V$279,$F1377)*$D1377*INDEX(V$23:V$30,$E1377)</f>
        <v/>
      </c>
      <c r="W1377" s="32">
        <f>INDEX(W$263:W$279,$F1377)*$D1377*INDEX(W$23:W$30,$E1377)</f>
        <v/>
      </c>
      <c r="X1377" s="32">
        <f>INDEX(X$263:X$279,$F1377)*$D1377*INDEX(X$23:X$30,$E1377)</f>
        <v/>
      </c>
      <c r="Y1377" s="32">
        <f>INDEX(Y$263:Y$279,$F1377)*$D1377*INDEX(Y$23:Y$30,$E1377)</f>
        <v/>
      </c>
      <c r="Z1377" s="32">
        <f>INDEX(Z$263:Z$279,$F1377)*$D1377*INDEX(Z$23:Z$30,$E1377)</f>
        <v/>
      </c>
      <c r="AA1377" s="32">
        <f>INDEX(AA$263:AA$279,$F1377)*$D1377*INDEX(AA$23:AA$30,$E1377)</f>
        <v/>
      </c>
      <c r="AB1377" s="32">
        <f>INDEX(AB$263:AB$279,$F1377)*$D1377*INDEX(AB$23:AB$30,$E1377)</f>
        <v/>
      </c>
      <c r="AC1377" s="32">
        <f>INDEX(AC$263:AC$279,$F1377)*$D1377*INDEX(AC$23:AC$30,$E1377)</f>
        <v/>
      </c>
      <c r="AD1377" s="32">
        <f>INDEX(AD$263:AD$279,$F1377)*$D1377*INDEX(AD$23:AD$30,$E1377)</f>
        <v/>
      </c>
      <c r="AF1377" s="11">
        <f>CodePrefix&amp;$A1377&amp;IF($C1377="","","."&amp;$C1377&amp;"."&amp;$B1377)&amp;INDEX(VarEnd,MATCH($A1377,VarKey,0))&amp;AF$5</f>
        <v/>
      </c>
      <c r="AG1377" s="37">
        <f>INDEX(AG$263:AG$279,$F1377)*$D1377*INDEX(AG$23:AG$30,$E1377)</f>
        <v/>
      </c>
      <c r="AH1377" s="32">
        <f>INDEX(AH$263:AH$279,$F1377)*$D1377*INDEX(AH$23:AH$30,$E1377)</f>
        <v/>
      </c>
      <c r="AI1377" s="32">
        <f>INDEX(AI$263:AI$279,$F1377)*$D1377*INDEX(AI$23:AI$30,$E1377)</f>
        <v/>
      </c>
      <c r="AJ1377" s="32">
        <f>INDEX(AJ$263:AJ$279,$F1377)*$D1377*INDEX(AJ$23:AJ$30,$E1377)</f>
        <v/>
      </c>
      <c r="AK1377" s="32">
        <f>INDEX(AK$263:AK$279,$F1377)*$D1377*INDEX(AK$23:AK$30,$E1377)</f>
        <v/>
      </c>
      <c r="AL1377" s="32">
        <f>INDEX(AL$263:AL$279,$F1377)*$D1377*INDEX(AL$23:AL$30,$E1377)</f>
        <v/>
      </c>
      <c r="AM1377" s="32">
        <f>INDEX(AM$263:AM$279,$F1377)*$D1377*INDEX(AM$23:AM$30,$E1377)</f>
        <v/>
      </c>
      <c r="AN1377" s="32">
        <f>INDEX(AN$263:AN$279,$F1377)*$D1377*INDEX(AN$23:AN$30,$E1377)</f>
        <v/>
      </c>
      <c r="AO1377" s="32">
        <f>INDEX(AO$263:AO$279,$F1377)*$D1377*INDEX(AO$23:AO$30,$E1377)</f>
        <v/>
      </c>
      <c r="AP1377" s="32">
        <f>INDEX(AP$263:AP$279,$F1377)*$D1377*INDEX(AP$23:AP$30,$E1377)</f>
        <v/>
      </c>
      <c r="AQ1377" s="32">
        <f>INDEX(AQ$263:AQ$279,$F1377)*$D1377*INDEX(AQ$23:AQ$30,$E1377)</f>
        <v/>
      </c>
      <c r="AR1377" s="32">
        <f>INDEX(AR$263:AR$279,$F1377)*$D1377*INDEX(AR$23:AR$30,$E1377)</f>
        <v/>
      </c>
      <c r="AS1377" s="32">
        <f>INDEX(AS$263:AS$279,$F1377)*$D1377*INDEX(AS$23:AS$30,$E1377)</f>
        <v/>
      </c>
      <c r="AT1377" s="32">
        <f>INDEX(AT$263:AT$279,$F1377)*$D1377*INDEX(AT$23:AT$30,$E1377)</f>
        <v/>
      </c>
      <c r="AU1377" s="32">
        <f>INDEX(AU$263:AU$279,$F1377)*$D1377*INDEX(AU$23:AU$30,$E1377)</f>
        <v/>
      </c>
      <c r="AV1377" s="32">
        <f>INDEX(AV$263:AV$279,$F1377)*$D1377*INDEX(AV$23:AV$30,$E1377)</f>
        <v/>
      </c>
      <c r="AW1377" s="32">
        <f>INDEX(AW$263:AW$279,$F1377)*$D1377*INDEX(AW$23:AW$30,$E1377)</f>
        <v/>
      </c>
      <c r="AX1377" s="32">
        <f>INDEX(AX$263:AX$279,$F1377)*$D1377*INDEX(AX$23:AX$30,$E1377)</f>
        <v/>
      </c>
      <c r="AY1377" s="32">
        <f>INDEX(AY$263:AY$279,$F1377)*$D1377*INDEX(AY$23:AY$30,$E1377)</f>
        <v/>
      </c>
    </row>
    <row r="1378" hidden="1" outlineLevel="2">
      <c r="A1378" s="14" t="inlineStr">
        <is>
          <t>ctxnew</t>
        </is>
      </c>
      <c r="B1378" s="14" t="inlineStr">
        <is>
          <t>bio</t>
        </is>
      </c>
      <c r="C1378" s="14" t="inlineStr">
        <is>
          <t>nav</t>
        </is>
      </c>
      <c r="D1378" s="32">
        <f>INDEX(Inputs!$W$5:$W$132,MATCH($B1378&amp;"|"&amp;$C1378,Inputs!$A$5:$A$132,0))</f>
        <v/>
      </c>
      <c r="E1378" s="32">
        <f>INDEX(Inputs!$L$5:$L$132,MATCH($B1378&amp;"|"&amp;$C1378,Inputs!$A$5:$A$132,0))</f>
        <v/>
      </c>
      <c r="F1378" s="32">
        <f>INDEX(Inputs!$M$5:$M$132,MATCH($B1378&amp;"|"&amp;$C1378,Inputs!$A$5:$A$132,0))</f>
        <v/>
      </c>
      <c r="G1378" s="36" t="n"/>
      <c r="H1378" s="14">
        <f>INDEX(VarLab,MATCH($A1378,VarKey,0))&amp;INDEX(MemLab,MATCH($C1378&amp;"|"&amp;$B1378,MemKey,0))</f>
        <v/>
      </c>
      <c r="I1378" s="14">
        <f>INDEX(VarUnit,MATCH($A1378,VarKey,0))</f>
        <v/>
      </c>
      <c r="J1378" s="14">
        <f>INDEX(VarSrc,MATCH($A1378,VarKey,0))</f>
        <v/>
      </c>
      <c r="K1378" s="11">
        <f>CodePrefix&amp;$A1378&amp;IF($C1378="","","."&amp;$C1378&amp;"."&amp;$B1378)&amp;INDEX(VarEnd,MATCH($A1378,VarKey,0))&amp;K$5</f>
        <v/>
      </c>
      <c r="L1378" s="37">
        <f>INDEX(L$263:L$279,$F1378)*$D1378*INDEX(L$23:L$30,$E1378)</f>
        <v/>
      </c>
      <c r="M1378" s="32">
        <f>INDEX(M$263:M$279,$F1378)*$D1378*INDEX(M$23:M$30,$E1378)</f>
        <v/>
      </c>
      <c r="N1378" s="32">
        <f>INDEX(N$263:N$279,$F1378)*$D1378*INDEX(N$23:N$30,$E1378)</f>
        <v/>
      </c>
      <c r="O1378" s="32">
        <f>INDEX(O$263:O$279,$F1378)*$D1378*INDEX(O$23:O$30,$E1378)</f>
        <v/>
      </c>
      <c r="P1378" s="32">
        <f>INDEX(P$263:P$279,$F1378)*$D1378*INDEX(P$23:P$30,$E1378)</f>
        <v/>
      </c>
      <c r="Q1378" s="32">
        <f>INDEX(Q$263:Q$279,$F1378)*$D1378*INDEX(Q$23:Q$30,$E1378)</f>
        <v/>
      </c>
      <c r="R1378" s="32">
        <f>INDEX(R$263:R$279,$F1378)*$D1378*INDEX(R$23:R$30,$E1378)</f>
        <v/>
      </c>
      <c r="S1378" s="32">
        <f>INDEX(S$263:S$279,$F1378)*$D1378*INDEX(S$23:S$30,$E1378)</f>
        <v/>
      </c>
      <c r="T1378" s="32">
        <f>INDEX(T$263:T$279,$F1378)*$D1378*INDEX(T$23:T$30,$E1378)</f>
        <v/>
      </c>
      <c r="U1378" s="32">
        <f>INDEX(U$263:U$279,$F1378)*$D1378*INDEX(U$23:U$30,$E1378)</f>
        <v/>
      </c>
      <c r="V1378" s="32">
        <f>INDEX(V$263:V$279,$F1378)*$D1378*INDEX(V$23:V$30,$E1378)</f>
        <v/>
      </c>
      <c r="W1378" s="32">
        <f>INDEX(W$263:W$279,$F1378)*$D1378*INDEX(W$23:W$30,$E1378)</f>
        <v/>
      </c>
      <c r="X1378" s="32">
        <f>INDEX(X$263:X$279,$F1378)*$D1378*INDEX(X$23:X$30,$E1378)</f>
        <v/>
      </c>
      <c r="Y1378" s="32">
        <f>INDEX(Y$263:Y$279,$F1378)*$D1378*INDEX(Y$23:Y$30,$E1378)</f>
        <v/>
      </c>
      <c r="Z1378" s="32">
        <f>INDEX(Z$263:Z$279,$F1378)*$D1378*INDEX(Z$23:Z$30,$E1378)</f>
        <v/>
      </c>
      <c r="AA1378" s="32">
        <f>INDEX(AA$263:AA$279,$F1378)*$D1378*INDEX(AA$23:AA$30,$E1378)</f>
        <v/>
      </c>
      <c r="AB1378" s="32">
        <f>INDEX(AB$263:AB$279,$F1378)*$D1378*INDEX(AB$23:AB$30,$E1378)</f>
        <v/>
      </c>
      <c r="AC1378" s="32">
        <f>INDEX(AC$263:AC$279,$F1378)*$D1378*INDEX(AC$23:AC$30,$E1378)</f>
        <v/>
      </c>
      <c r="AD1378" s="32">
        <f>INDEX(AD$263:AD$279,$F1378)*$D1378*INDEX(AD$23:AD$30,$E1378)</f>
        <v/>
      </c>
      <c r="AF1378" s="11">
        <f>CodePrefix&amp;$A1378&amp;IF($C1378="","","."&amp;$C1378&amp;"."&amp;$B1378)&amp;INDEX(VarEnd,MATCH($A1378,VarKey,0))&amp;AF$5</f>
        <v/>
      </c>
      <c r="AG1378" s="37">
        <f>INDEX(AG$263:AG$279,$F1378)*$D1378*INDEX(AG$23:AG$30,$E1378)</f>
        <v/>
      </c>
      <c r="AH1378" s="32">
        <f>INDEX(AH$263:AH$279,$F1378)*$D1378*INDEX(AH$23:AH$30,$E1378)</f>
        <v/>
      </c>
      <c r="AI1378" s="32">
        <f>INDEX(AI$263:AI$279,$F1378)*$D1378*INDEX(AI$23:AI$30,$E1378)</f>
        <v/>
      </c>
      <c r="AJ1378" s="32">
        <f>INDEX(AJ$263:AJ$279,$F1378)*$D1378*INDEX(AJ$23:AJ$30,$E1378)</f>
        <v/>
      </c>
      <c r="AK1378" s="32">
        <f>INDEX(AK$263:AK$279,$F1378)*$D1378*INDEX(AK$23:AK$30,$E1378)</f>
        <v/>
      </c>
      <c r="AL1378" s="32">
        <f>INDEX(AL$263:AL$279,$F1378)*$D1378*INDEX(AL$23:AL$30,$E1378)</f>
        <v/>
      </c>
      <c r="AM1378" s="32">
        <f>INDEX(AM$263:AM$279,$F1378)*$D1378*INDEX(AM$23:AM$30,$E1378)</f>
        <v/>
      </c>
      <c r="AN1378" s="32">
        <f>INDEX(AN$263:AN$279,$F1378)*$D1378*INDEX(AN$23:AN$30,$E1378)</f>
        <v/>
      </c>
      <c r="AO1378" s="32">
        <f>INDEX(AO$263:AO$279,$F1378)*$D1378*INDEX(AO$23:AO$30,$E1378)</f>
        <v/>
      </c>
      <c r="AP1378" s="32">
        <f>INDEX(AP$263:AP$279,$F1378)*$D1378*INDEX(AP$23:AP$30,$E1378)</f>
        <v/>
      </c>
      <c r="AQ1378" s="32">
        <f>INDEX(AQ$263:AQ$279,$F1378)*$D1378*INDEX(AQ$23:AQ$30,$E1378)</f>
        <v/>
      </c>
      <c r="AR1378" s="32">
        <f>INDEX(AR$263:AR$279,$F1378)*$D1378*INDEX(AR$23:AR$30,$E1378)</f>
        <v/>
      </c>
      <c r="AS1378" s="32">
        <f>INDEX(AS$263:AS$279,$F1378)*$D1378*INDEX(AS$23:AS$30,$E1378)</f>
        <v/>
      </c>
      <c r="AT1378" s="32">
        <f>INDEX(AT$263:AT$279,$F1378)*$D1378*INDEX(AT$23:AT$30,$E1378)</f>
        <v/>
      </c>
      <c r="AU1378" s="32">
        <f>INDEX(AU$263:AU$279,$F1378)*$D1378*INDEX(AU$23:AU$30,$E1378)</f>
        <v/>
      </c>
      <c r="AV1378" s="32">
        <f>INDEX(AV$263:AV$279,$F1378)*$D1378*INDEX(AV$23:AV$30,$E1378)</f>
        <v/>
      </c>
      <c r="AW1378" s="32">
        <f>INDEX(AW$263:AW$279,$F1378)*$D1378*INDEX(AW$23:AW$30,$E1378)</f>
        <v/>
      </c>
      <c r="AX1378" s="32">
        <f>INDEX(AX$263:AX$279,$F1378)*$D1378*INDEX(AX$23:AX$30,$E1378)</f>
        <v/>
      </c>
      <c r="AY1378" s="32">
        <f>INDEX(AY$263:AY$279,$F1378)*$D1378*INDEX(AY$23:AY$30,$E1378)</f>
        <v/>
      </c>
    </row>
    <row r="1379" hidden="1" outlineLevel="2"/>
    <row r="1380" hidden="1" outlineLevel="2">
      <c r="A1380" s="14" t="inlineStr">
        <is>
          <t>ets</t>
        </is>
      </c>
      <c r="B1380" s="14" t="inlineStr">
        <is>
          <t>coa</t>
        </is>
      </c>
      <c r="C1380" s="14" t="inlineStr">
        <is>
          <t>nav</t>
        </is>
      </c>
      <c r="D1380" s="32">
        <f>INDEX(Inputs!$W$5:$W$132,MATCH($B1380&amp;"|"&amp;$C1380,Inputs!$A$5:$A$132,0))</f>
        <v/>
      </c>
      <c r="E1380" s="32">
        <f>INDEX(Inputs!$M$5:$M$132,MATCH($B1380&amp;"|"&amp;$C1380,Inputs!$A$5:$A$132,0))</f>
        <v/>
      </c>
      <c r="F1380" s="36" t="n"/>
      <c r="G1380" s="36" t="n"/>
      <c r="H1380" s="14">
        <f>INDEX(VarLab,MATCH($A1380,VarKey,0))&amp;INDEX(MemLab,MATCH($C1380&amp;"|"&amp;$B1380,MemKey,0))</f>
        <v/>
      </c>
      <c r="I1380" s="14">
        <f>INDEX(VarUnit,MATCH($A1380,VarKey,0))</f>
        <v/>
      </c>
      <c r="J1380" s="14">
        <f>INDEX(VarSrc,MATCH($A1380,VarKey,0))</f>
        <v/>
      </c>
      <c r="K1380" s="11">
        <f>CodePrefix&amp;$A1380&amp;IF($C1380="","","."&amp;$C1380&amp;"."&amp;$B1380)&amp;INDEX(VarEnd,MATCH($A1380,VarKey,0))&amp;K$5</f>
        <v/>
      </c>
      <c r="L1380" s="37">
        <f>INDEX(L$280:L$296,$E1380)*$D1380</f>
        <v/>
      </c>
      <c r="M1380" s="32">
        <f>INDEX(M$280:M$296,$E1380)*$D1380</f>
        <v/>
      </c>
      <c r="N1380" s="32">
        <f>INDEX(N$280:N$296,$E1380)*$D1380</f>
        <v/>
      </c>
      <c r="O1380" s="32">
        <f>INDEX(O$280:O$296,$E1380)*$D1380</f>
        <v/>
      </c>
      <c r="P1380" s="32">
        <f>INDEX(P$280:P$296,$E1380)*$D1380</f>
        <v/>
      </c>
      <c r="Q1380" s="32">
        <f>INDEX(Q$280:Q$296,$E1380)*$D1380</f>
        <v/>
      </c>
      <c r="R1380" s="32">
        <f>INDEX(R$280:R$296,$E1380)*$D1380</f>
        <v/>
      </c>
      <c r="S1380" s="32">
        <f>INDEX(S$280:S$296,$E1380)*$D1380</f>
        <v/>
      </c>
      <c r="T1380" s="32">
        <f>INDEX(T$280:T$296,$E1380)*$D1380</f>
        <v/>
      </c>
      <c r="U1380" s="32">
        <f>INDEX(U$280:U$296,$E1380)*$D1380</f>
        <v/>
      </c>
      <c r="V1380" s="32">
        <f>INDEX(V$280:V$296,$E1380)*$D1380</f>
        <v/>
      </c>
      <c r="W1380" s="32">
        <f>INDEX(W$280:W$296,$E1380)*$D1380</f>
        <v/>
      </c>
      <c r="X1380" s="32">
        <f>INDEX(X$280:X$296,$E1380)*$D1380</f>
        <v/>
      </c>
      <c r="Y1380" s="32">
        <f>INDEX(Y$280:Y$296,$E1380)*$D1380</f>
        <v/>
      </c>
      <c r="Z1380" s="32">
        <f>INDEX(Z$280:Z$296,$E1380)*$D1380</f>
        <v/>
      </c>
      <c r="AA1380" s="32">
        <f>INDEX(AA$280:AA$296,$E1380)*$D1380</f>
        <v/>
      </c>
      <c r="AB1380" s="32">
        <f>INDEX(AB$280:AB$296,$E1380)*$D1380</f>
        <v/>
      </c>
      <c r="AC1380" s="32">
        <f>INDEX(AC$280:AC$296,$E1380)*$D1380</f>
        <v/>
      </c>
      <c r="AD1380" s="32">
        <f>INDEX(AD$280:AD$296,$E1380)*$D1380</f>
        <v/>
      </c>
      <c r="AF1380" s="11">
        <f>CodePrefix&amp;$A1380&amp;IF($C1380="","","."&amp;$C1380&amp;"."&amp;$B1380)&amp;INDEX(VarEnd,MATCH($A1380,VarKey,0))&amp;AF$5</f>
        <v/>
      </c>
      <c r="AG1380" s="37">
        <f>INDEX(AG$280:AG$296,$E1380)*$D1380</f>
        <v/>
      </c>
      <c r="AH1380" s="32">
        <f>INDEX(AH$280:AH$296,$E1380)*$D1380</f>
        <v/>
      </c>
      <c r="AI1380" s="32">
        <f>INDEX(AI$280:AI$296,$E1380)*$D1380</f>
        <v/>
      </c>
      <c r="AJ1380" s="32">
        <f>INDEX(AJ$280:AJ$296,$E1380)*$D1380</f>
        <v/>
      </c>
      <c r="AK1380" s="32">
        <f>INDEX(AK$280:AK$296,$E1380)*$D1380</f>
        <v/>
      </c>
      <c r="AL1380" s="32">
        <f>INDEX(AL$280:AL$296,$E1380)*$D1380</f>
        <v/>
      </c>
      <c r="AM1380" s="32">
        <f>INDEX(AM$280:AM$296,$E1380)*$D1380</f>
        <v/>
      </c>
      <c r="AN1380" s="32">
        <f>INDEX(AN$280:AN$296,$E1380)*$D1380</f>
        <v/>
      </c>
      <c r="AO1380" s="32">
        <f>INDEX(AO$280:AO$296,$E1380)*$D1380</f>
        <v/>
      </c>
      <c r="AP1380" s="32">
        <f>INDEX(AP$280:AP$296,$E1380)*$D1380</f>
        <v/>
      </c>
      <c r="AQ1380" s="32">
        <f>INDEX(AQ$280:AQ$296,$E1380)*$D1380</f>
        <v/>
      </c>
      <c r="AR1380" s="32">
        <f>INDEX(AR$280:AR$296,$E1380)*$D1380</f>
        <v/>
      </c>
      <c r="AS1380" s="32">
        <f>INDEX(AS$280:AS$296,$E1380)*$D1380</f>
        <v/>
      </c>
      <c r="AT1380" s="32">
        <f>INDEX(AT$280:AT$296,$E1380)*$D1380</f>
        <v/>
      </c>
      <c r="AU1380" s="32">
        <f>INDEX(AU$280:AU$296,$E1380)*$D1380</f>
        <v/>
      </c>
      <c r="AV1380" s="32">
        <f>INDEX(AV$280:AV$296,$E1380)*$D1380</f>
        <v/>
      </c>
      <c r="AW1380" s="32">
        <f>INDEX(AW$280:AW$296,$E1380)*$D1380</f>
        <v/>
      </c>
      <c r="AX1380" s="32">
        <f>INDEX(AX$280:AX$296,$E1380)*$D1380</f>
        <v/>
      </c>
      <c r="AY1380" s="32">
        <f>INDEX(AY$280:AY$296,$E1380)*$D1380</f>
        <v/>
      </c>
    </row>
    <row r="1381" hidden="1" outlineLevel="2">
      <c r="A1381" s="14" t="inlineStr">
        <is>
          <t>ets</t>
        </is>
      </c>
      <c r="B1381" s="14" t="inlineStr">
        <is>
          <t>nga</t>
        </is>
      </c>
      <c r="C1381" s="14" t="inlineStr">
        <is>
          <t>nav</t>
        </is>
      </c>
      <c r="D1381" s="32">
        <f>INDEX(Inputs!$W$5:$W$132,MATCH($B1381&amp;"|"&amp;$C1381,Inputs!$A$5:$A$132,0))</f>
        <v/>
      </c>
      <c r="E1381" s="32">
        <f>INDEX(Inputs!$M$5:$M$132,MATCH($B1381&amp;"|"&amp;$C1381,Inputs!$A$5:$A$132,0))</f>
        <v/>
      </c>
      <c r="F1381" s="36" t="n"/>
      <c r="G1381" s="36" t="n"/>
      <c r="H1381" s="14">
        <f>INDEX(VarLab,MATCH($A1381,VarKey,0))&amp;INDEX(MemLab,MATCH($C1381&amp;"|"&amp;$B1381,MemKey,0))</f>
        <v/>
      </c>
      <c r="I1381" s="14">
        <f>INDEX(VarUnit,MATCH($A1381,VarKey,0))</f>
        <v/>
      </c>
      <c r="J1381" s="14">
        <f>INDEX(VarSrc,MATCH($A1381,VarKey,0))</f>
        <v/>
      </c>
      <c r="K1381" s="11">
        <f>CodePrefix&amp;$A1381&amp;IF($C1381="","","."&amp;$C1381&amp;"."&amp;$B1381)&amp;INDEX(VarEnd,MATCH($A1381,VarKey,0))&amp;K$5</f>
        <v/>
      </c>
      <c r="L1381" s="37">
        <f>INDEX(L$280:L$296,$E1381)*$D1381</f>
        <v/>
      </c>
      <c r="M1381" s="32">
        <f>INDEX(M$280:M$296,$E1381)*$D1381</f>
        <v/>
      </c>
      <c r="N1381" s="32">
        <f>INDEX(N$280:N$296,$E1381)*$D1381</f>
        <v/>
      </c>
      <c r="O1381" s="32">
        <f>INDEX(O$280:O$296,$E1381)*$D1381</f>
        <v/>
      </c>
      <c r="P1381" s="32">
        <f>INDEX(P$280:P$296,$E1381)*$D1381</f>
        <v/>
      </c>
      <c r="Q1381" s="32">
        <f>INDEX(Q$280:Q$296,$E1381)*$D1381</f>
        <v/>
      </c>
      <c r="R1381" s="32">
        <f>INDEX(R$280:R$296,$E1381)*$D1381</f>
        <v/>
      </c>
      <c r="S1381" s="32">
        <f>INDEX(S$280:S$296,$E1381)*$D1381</f>
        <v/>
      </c>
      <c r="T1381" s="32">
        <f>INDEX(T$280:T$296,$E1381)*$D1381</f>
        <v/>
      </c>
      <c r="U1381" s="32">
        <f>INDEX(U$280:U$296,$E1381)*$D1381</f>
        <v/>
      </c>
      <c r="V1381" s="32">
        <f>INDEX(V$280:V$296,$E1381)*$D1381</f>
        <v/>
      </c>
      <c r="W1381" s="32">
        <f>INDEX(W$280:W$296,$E1381)*$D1381</f>
        <v/>
      </c>
      <c r="X1381" s="32">
        <f>INDEX(X$280:X$296,$E1381)*$D1381</f>
        <v/>
      </c>
      <c r="Y1381" s="32">
        <f>INDEX(Y$280:Y$296,$E1381)*$D1381</f>
        <v/>
      </c>
      <c r="Z1381" s="32">
        <f>INDEX(Z$280:Z$296,$E1381)*$D1381</f>
        <v/>
      </c>
      <c r="AA1381" s="32">
        <f>INDEX(AA$280:AA$296,$E1381)*$D1381</f>
        <v/>
      </c>
      <c r="AB1381" s="32">
        <f>INDEX(AB$280:AB$296,$E1381)*$D1381</f>
        <v/>
      </c>
      <c r="AC1381" s="32">
        <f>INDEX(AC$280:AC$296,$E1381)*$D1381</f>
        <v/>
      </c>
      <c r="AD1381" s="32">
        <f>INDEX(AD$280:AD$296,$E1381)*$D1381</f>
        <v/>
      </c>
      <c r="AF1381" s="11">
        <f>CodePrefix&amp;$A1381&amp;IF($C1381="","","."&amp;$C1381&amp;"."&amp;$B1381)&amp;INDEX(VarEnd,MATCH($A1381,VarKey,0))&amp;AF$5</f>
        <v/>
      </c>
      <c r="AG1381" s="37">
        <f>INDEX(AG$280:AG$296,$E1381)*$D1381</f>
        <v/>
      </c>
      <c r="AH1381" s="32">
        <f>INDEX(AH$280:AH$296,$E1381)*$D1381</f>
        <v/>
      </c>
      <c r="AI1381" s="32">
        <f>INDEX(AI$280:AI$296,$E1381)*$D1381</f>
        <v/>
      </c>
      <c r="AJ1381" s="32">
        <f>INDEX(AJ$280:AJ$296,$E1381)*$D1381</f>
        <v/>
      </c>
      <c r="AK1381" s="32">
        <f>INDEX(AK$280:AK$296,$E1381)*$D1381</f>
        <v/>
      </c>
      <c r="AL1381" s="32">
        <f>INDEX(AL$280:AL$296,$E1381)*$D1381</f>
        <v/>
      </c>
      <c r="AM1381" s="32">
        <f>INDEX(AM$280:AM$296,$E1381)*$D1381</f>
        <v/>
      </c>
      <c r="AN1381" s="32">
        <f>INDEX(AN$280:AN$296,$E1381)*$D1381</f>
        <v/>
      </c>
      <c r="AO1381" s="32">
        <f>INDEX(AO$280:AO$296,$E1381)*$D1381</f>
        <v/>
      </c>
      <c r="AP1381" s="32">
        <f>INDEX(AP$280:AP$296,$E1381)*$D1381</f>
        <v/>
      </c>
      <c r="AQ1381" s="32">
        <f>INDEX(AQ$280:AQ$296,$E1381)*$D1381</f>
        <v/>
      </c>
      <c r="AR1381" s="32">
        <f>INDEX(AR$280:AR$296,$E1381)*$D1381</f>
        <v/>
      </c>
      <c r="AS1381" s="32">
        <f>INDEX(AS$280:AS$296,$E1381)*$D1381</f>
        <v/>
      </c>
      <c r="AT1381" s="32">
        <f>INDEX(AT$280:AT$296,$E1381)*$D1381</f>
        <v/>
      </c>
      <c r="AU1381" s="32">
        <f>INDEX(AU$280:AU$296,$E1381)*$D1381</f>
        <v/>
      </c>
      <c r="AV1381" s="32">
        <f>INDEX(AV$280:AV$296,$E1381)*$D1381</f>
        <v/>
      </c>
      <c r="AW1381" s="32">
        <f>INDEX(AW$280:AW$296,$E1381)*$D1381</f>
        <v/>
      </c>
      <c r="AX1381" s="32">
        <f>INDEX(AX$280:AX$296,$E1381)*$D1381</f>
        <v/>
      </c>
      <c r="AY1381" s="32">
        <f>INDEX(AY$280:AY$296,$E1381)*$D1381</f>
        <v/>
      </c>
    </row>
    <row r="1382" hidden="1" outlineLevel="2">
      <c r="A1382" s="14" t="inlineStr">
        <is>
          <t>ets</t>
        </is>
      </c>
      <c r="B1382" s="14" t="inlineStr">
        <is>
          <t>gso</t>
        </is>
      </c>
      <c r="C1382" s="14" t="inlineStr">
        <is>
          <t>nav</t>
        </is>
      </c>
      <c r="D1382" s="32">
        <f>INDEX(Inputs!$W$5:$W$132,MATCH($B1382&amp;"|"&amp;$C1382,Inputs!$A$5:$A$132,0))</f>
        <v/>
      </c>
      <c r="E1382" s="32">
        <f>INDEX(Inputs!$M$5:$M$132,MATCH($B1382&amp;"|"&amp;$C1382,Inputs!$A$5:$A$132,0))</f>
        <v/>
      </c>
      <c r="F1382" s="36" t="n"/>
      <c r="G1382" s="36" t="n"/>
      <c r="H1382" s="14">
        <f>INDEX(VarLab,MATCH($A1382,VarKey,0))&amp;INDEX(MemLab,MATCH($C1382&amp;"|"&amp;$B1382,MemKey,0))</f>
        <v/>
      </c>
      <c r="I1382" s="14">
        <f>INDEX(VarUnit,MATCH($A1382,VarKey,0))</f>
        <v/>
      </c>
      <c r="J1382" s="14">
        <f>INDEX(VarSrc,MATCH($A1382,VarKey,0))</f>
        <v/>
      </c>
      <c r="K1382" s="11">
        <f>CodePrefix&amp;$A1382&amp;IF($C1382="","","."&amp;$C1382&amp;"."&amp;$B1382)&amp;INDEX(VarEnd,MATCH($A1382,VarKey,0))&amp;K$5</f>
        <v/>
      </c>
      <c r="L1382" s="37">
        <f>INDEX(L$280:L$296,$E1382)*$D1382</f>
        <v/>
      </c>
      <c r="M1382" s="32">
        <f>INDEX(M$280:M$296,$E1382)*$D1382</f>
        <v/>
      </c>
      <c r="N1382" s="32">
        <f>INDEX(N$280:N$296,$E1382)*$D1382</f>
        <v/>
      </c>
      <c r="O1382" s="32">
        <f>INDEX(O$280:O$296,$E1382)*$D1382</f>
        <v/>
      </c>
      <c r="P1382" s="32">
        <f>INDEX(P$280:P$296,$E1382)*$D1382</f>
        <v/>
      </c>
      <c r="Q1382" s="32">
        <f>INDEX(Q$280:Q$296,$E1382)*$D1382</f>
        <v/>
      </c>
      <c r="R1382" s="32">
        <f>INDEX(R$280:R$296,$E1382)*$D1382</f>
        <v/>
      </c>
      <c r="S1382" s="32">
        <f>INDEX(S$280:S$296,$E1382)*$D1382</f>
        <v/>
      </c>
      <c r="T1382" s="32">
        <f>INDEX(T$280:T$296,$E1382)*$D1382</f>
        <v/>
      </c>
      <c r="U1382" s="32">
        <f>INDEX(U$280:U$296,$E1382)*$D1382</f>
        <v/>
      </c>
      <c r="V1382" s="32">
        <f>INDEX(V$280:V$296,$E1382)*$D1382</f>
        <v/>
      </c>
      <c r="W1382" s="32">
        <f>INDEX(W$280:W$296,$E1382)*$D1382</f>
        <v/>
      </c>
      <c r="X1382" s="32">
        <f>INDEX(X$280:X$296,$E1382)*$D1382</f>
        <v/>
      </c>
      <c r="Y1382" s="32">
        <f>INDEX(Y$280:Y$296,$E1382)*$D1382</f>
        <v/>
      </c>
      <c r="Z1382" s="32">
        <f>INDEX(Z$280:Z$296,$E1382)*$D1382</f>
        <v/>
      </c>
      <c r="AA1382" s="32">
        <f>INDEX(AA$280:AA$296,$E1382)*$D1382</f>
        <v/>
      </c>
      <c r="AB1382" s="32">
        <f>INDEX(AB$280:AB$296,$E1382)*$D1382</f>
        <v/>
      </c>
      <c r="AC1382" s="32">
        <f>INDEX(AC$280:AC$296,$E1382)*$D1382</f>
        <v/>
      </c>
      <c r="AD1382" s="32">
        <f>INDEX(AD$280:AD$296,$E1382)*$D1382</f>
        <v/>
      </c>
      <c r="AF1382" s="11">
        <f>CodePrefix&amp;$A1382&amp;IF($C1382="","","."&amp;$C1382&amp;"."&amp;$B1382)&amp;INDEX(VarEnd,MATCH($A1382,VarKey,0))&amp;AF$5</f>
        <v/>
      </c>
      <c r="AG1382" s="37">
        <f>INDEX(AG$280:AG$296,$E1382)*$D1382</f>
        <v/>
      </c>
      <c r="AH1382" s="32">
        <f>INDEX(AH$280:AH$296,$E1382)*$D1382</f>
        <v/>
      </c>
      <c r="AI1382" s="32">
        <f>INDEX(AI$280:AI$296,$E1382)*$D1382</f>
        <v/>
      </c>
      <c r="AJ1382" s="32">
        <f>INDEX(AJ$280:AJ$296,$E1382)*$D1382</f>
        <v/>
      </c>
      <c r="AK1382" s="32">
        <f>INDEX(AK$280:AK$296,$E1382)*$D1382</f>
        <v/>
      </c>
      <c r="AL1382" s="32">
        <f>INDEX(AL$280:AL$296,$E1382)*$D1382</f>
        <v/>
      </c>
      <c r="AM1382" s="32">
        <f>INDEX(AM$280:AM$296,$E1382)*$D1382</f>
        <v/>
      </c>
      <c r="AN1382" s="32">
        <f>INDEX(AN$280:AN$296,$E1382)*$D1382</f>
        <v/>
      </c>
      <c r="AO1382" s="32">
        <f>INDEX(AO$280:AO$296,$E1382)*$D1382</f>
        <v/>
      </c>
      <c r="AP1382" s="32">
        <f>INDEX(AP$280:AP$296,$E1382)*$D1382</f>
        <v/>
      </c>
      <c r="AQ1382" s="32">
        <f>INDEX(AQ$280:AQ$296,$E1382)*$D1382</f>
        <v/>
      </c>
      <c r="AR1382" s="32">
        <f>INDEX(AR$280:AR$296,$E1382)*$D1382</f>
        <v/>
      </c>
      <c r="AS1382" s="32">
        <f>INDEX(AS$280:AS$296,$E1382)*$D1382</f>
        <v/>
      </c>
      <c r="AT1382" s="32">
        <f>INDEX(AT$280:AT$296,$E1382)*$D1382</f>
        <v/>
      </c>
      <c r="AU1382" s="32">
        <f>INDEX(AU$280:AU$296,$E1382)*$D1382</f>
        <v/>
      </c>
      <c r="AV1382" s="32">
        <f>INDEX(AV$280:AV$296,$E1382)*$D1382</f>
        <v/>
      </c>
      <c r="AW1382" s="32">
        <f>INDEX(AW$280:AW$296,$E1382)*$D1382</f>
        <v/>
      </c>
      <c r="AX1382" s="32">
        <f>INDEX(AX$280:AX$296,$E1382)*$D1382</f>
        <v/>
      </c>
      <c r="AY1382" s="32">
        <f>INDEX(AY$280:AY$296,$E1382)*$D1382</f>
        <v/>
      </c>
    </row>
    <row r="1383" hidden="1" outlineLevel="2">
      <c r="A1383" s="14" t="inlineStr">
        <is>
          <t>ets</t>
        </is>
      </c>
      <c r="B1383" s="14" t="inlineStr">
        <is>
          <t>die</t>
        </is>
      </c>
      <c r="C1383" s="14" t="inlineStr">
        <is>
          <t>nav</t>
        </is>
      </c>
      <c r="D1383" s="32">
        <f>INDEX(Inputs!$W$5:$W$132,MATCH($B1383&amp;"|"&amp;$C1383,Inputs!$A$5:$A$132,0))</f>
        <v/>
      </c>
      <c r="E1383" s="32">
        <f>INDEX(Inputs!$M$5:$M$132,MATCH($B1383&amp;"|"&amp;$C1383,Inputs!$A$5:$A$132,0))</f>
        <v/>
      </c>
      <c r="F1383" s="36" t="n"/>
      <c r="G1383" s="36" t="n"/>
      <c r="H1383" s="14">
        <f>INDEX(VarLab,MATCH($A1383,VarKey,0))&amp;INDEX(MemLab,MATCH($C1383&amp;"|"&amp;$B1383,MemKey,0))</f>
        <v/>
      </c>
      <c r="I1383" s="14">
        <f>INDEX(VarUnit,MATCH($A1383,VarKey,0))</f>
        <v/>
      </c>
      <c r="J1383" s="14">
        <f>INDEX(VarSrc,MATCH($A1383,VarKey,0))</f>
        <v/>
      </c>
      <c r="K1383" s="11">
        <f>CodePrefix&amp;$A1383&amp;IF($C1383="","","."&amp;$C1383&amp;"."&amp;$B1383)&amp;INDEX(VarEnd,MATCH($A1383,VarKey,0))&amp;K$5</f>
        <v/>
      </c>
      <c r="L1383" s="37">
        <f>INDEX(L$280:L$296,$E1383)*$D1383</f>
        <v/>
      </c>
      <c r="M1383" s="32">
        <f>INDEX(M$280:M$296,$E1383)*$D1383</f>
        <v/>
      </c>
      <c r="N1383" s="32">
        <f>INDEX(N$280:N$296,$E1383)*$D1383</f>
        <v/>
      </c>
      <c r="O1383" s="32">
        <f>INDEX(O$280:O$296,$E1383)*$D1383</f>
        <v/>
      </c>
      <c r="P1383" s="32">
        <f>INDEX(P$280:P$296,$E1383)*$D1383</f>
        <v/>
      </c>
      <c r="Q1383" s="32">
        <f>INDEX(Q$280:Q$296,$E1383)*$D1383</f>
        <v/>
      </c>
      <c r="R1383" s="32">
        <f>INDEX(R$280:R$296,$E1383)*$D1383</f>
        <v/>
      </c>
      <c r="S1383" s="32">
        <f>INDEX(S$280:S$296,$E1383)*$D1383</f>
        <v/>
      </c>
      <c r="T1383" s="32">
        <f>INDEX(T$280:T$296,$E1383)*$D1383</f>
        <v/>
      </c>
      <c r="U1383" s="32">
        <f>INDEX(U$280:U$296,$E1383)*$D1383</f>
        <v/>
      </c>
      <c r="V1383" s="32">
        <f>INDEX(V$280:V$296,$E1383)*$D1383</f>
        <v/>
      </c>
      <c r="W1383" s="32">
        <f>INDEX(W$280:W$296,$E1383)*$D1383</f>
        <v/>
      </c>
      <c r="X1383" s="32">
        <f>INDEX(X$280:X$296,$E1383)*$D1383</f>
        <v/>
      </c>
      <c r="Y1383" s="32">
        <f>INDEX(Y$280:Y$296,$E1383)*$D1383</f>
        <v/>
      </c>
      <c r="Z1383" s="32">
        <f>INDEX(Z$280:Z$296,$E1383)*$D1383</f>
        <v/>
      </c>
      <c r="AA1383" s="32">
        <f>INDEX(AA$280:AA$296,$E1383)*$D1383</f>
        <v/>
      </c>
      <c r="AB1383" s="32">
        <f>INDEX(AB$280:AB$296,$E1383)*$D1383</f>
        <v/>
      </c>
      <c r="AC1383" s="32">
        <f>INDEX(AC$280:AC$296,$E1383)*$D1383</f>
        <v/>
      </c>
      <c r="AD1383" s="32">
        <f>INDEX(AD$280:AD$296,$E1383)*$D1383</f>
        <v/>
      </c>
      <c r="AF1383" s="11">
        <f>CodePrefix&amp;$A1383&amp;IF($C1383="","","."&amp;$C1383&amp;"."&amp;$B1383)&amp;INDEX(VarEnd,MATCH($A1383,VarKey,0))&amp;AF$5</f>
        <v/>
      </c>
      <c r="AG1383" s="37">
        <f>INDEX(AG$280:AG$296,$E1383)*$D1383</f>
        <v/>
      </c>
      <c r="AH1383" s="32">
        <f>INDEX(AH$280:AH$296,$E1383)*$D1383</f>
        <v/>
      </c>
      <c r="AI1383" s="32">
        <f>INDEX(AI$280:AI$296,$E1383)*$D1383</f>
        <v/>
      </c>
      <c r="AJ1383" s="32">
        <f>INDEX(AJ$280:AJ$296,$E1383)*$D1383</f>
        <v/>
      </c>
      <c r="AK1383" s="32">
        <f>INDEX(AK$280:AK$296,$E1383)*$D1383</f>
        <v/>
      </c>
      <c r="AL1383" s="32">
        <f>INDEX(AL$280:AL$296,$E1383)*$D1383</f>
        <v/>
      </c>
      <c r="AM1383" s="32">
        <f>INDEX(AM$280:AM$296,$E1383)*$D1383</f>
        <v/>
      </c>
      <c r="AN1383" s="32">
        <f>INDEX(AN$280:AN$296,$E1383)*$D1383</f>
        <v/>
      </c>
      <c r="AO1383" s="32">
        <f>INDEX(AO$280:AO$296,$E1383)*$D1383</f>
        <v/>
      </c>
      <c r="AP1383" s="32">
        <f>INDEX(AP$280:AP$296,$E1383)*$D1383</f>
        <v/>
      </c>
      <c r="AQ1383" s="32">
        <f>INDEX(AQ$280:AQ$296,$E1383)*$D1383</f>
        <v/>
      </c>
      <c r="AR1383" s="32">
        <f>INDEX(AR$280:AR$296,$E1383)*$D1383</f>
        <v/>
      </c>
      <c r="AS1383" s="32">
        <f>INDEX(AS$280:AS$296,$E1383)*$D1383</f>
        <v/>
      </c>
      <c r="AT1383" s="32">
        <f>INDEX(AT$280:AT$296,$E1383)*$D1383</f>
        <v/>
      </c>
      <c r="AU1383" s="32">
        <f>INDEX(AU$280:AU$296,$E1383)*$D1383</f>
        <v/>
      </c>
      <c r="AV1383" s="32">
        <f>INDEX(AV$280:AV$296,$E1383)*$D1383</f>
        <v/>
      </c>
      <c r="AW1383" s="32">
        <f>INDEX(AW$280:AW$296,$E1383)*$D1383</f>
        <v/>
      </c>
      <c r="AX1383" s="32">
        <f>INDEX(AX$280:AX$296,$E1383)*$D1383</f>
        <v/>
      </c>
      <c r="AY1383" s="32">
        <f>INDEX(AY$280:AY$296,$E1383)*$D1383</f>
        <v/>
      </c>
    </row>
    <row r="1384" hidden="1" outlineLevel="2">
      <c r="A1384" s="14" t="inlineStr">
        <is>
          <t>ets</t>
        </is>
      </c>
      <c r="B1384" s="14" t="inlineStr">
        <is>
          <t>lpg</t>
        </is>
      </c>
      <c r="C1384" s="14" t="inlineStr">
        <is>
          <t>nav</t>
        </is>
      </c>
      <c r="D1384" s="32">
        <f>INDEX(Inputs!$W$5:$W$132,MATCH($B1384&amp;"|"&amp;$C1384,Inputs!$A$5:$A$132,0))</f>
        <v/>
      </c>
      <c r="E1384" s="32">
        <f>INDEX(Inputs!$M$5:$M$132,MATCH($B1384&amp;"|"&amp;$C1384,Inputs!$A$5:$A$132,0))</f>
        <v/>
      </c>
      <c r="F1384" s="36" t="n"/>
      <c r="G1384" s="36" t="n"/>
      <c r="H1384" s="14">
        <f>INDEX(VarLab,MATCH($A1384,VarKey,0))&amp;INDEX(MemLab,MATCH($C1384&amp;"|"&amp;$B1384,MemKey,0))</f>
        <v/>
      </c>
      <c r="I1384" s="14">
        <f>INDEX(VarUnit,MATCH($A1384,VarKey,0))</f>
        <v/>
      </c>
      <c r="J1384" s="14">
        <f>INDEX(VarSrc,MATCH($A1384,VarKey,0))</f>
        <v/>
      </c>
      <c r="K1384" s="11">
        <f>CodePrefix&amp;$A1384&amp;IF($C1384="","","."&amp;$C1384&amp;"."&amp;$B1384)&amp;INDEX(VarEnd,MATCH($A1384,VarKey,0))&amp;K$5</f>
        <v/>
      </c>
      <c r="L1384" s="37">
        <f>INDEX(L$280:L$296,$E1384)*$D1384</f>
        <v/>
      </c>
      <c r="M1384" s="32">
        <f>INDEX(M$280:M$296,$E1384)*$D1384</f>
        <v/>
      </c>
      <c r="N1384" s="32">
        <f>INDEX(N$280:N$296,$E1384)*$D1384</f>
        <v/>
      </c>
      <c r="O1384" s="32">
        <f>INDEX(O$280:O$296,$E1384)*$D1384</f>
        <v/>
      </c>
      <c r="P1384" s="32">
        <f>INDEX(P$280:P$296,$E1384)*$D1384</f>
        <v/>
      </c>
      <c r="Q1384" s="32">
        <f>INDEX(Q$280:Q$296,$E1384)*$D1384</f>
        <v/>
      </c>
      <c r="R1384" s="32">
        <f>INDEX(R$280:R$296,$E1384)*$D1384</f>
        <v/>
      </c>
      <c r="S1384" s="32">
        <f>INDEX(S$280:S$296,$E1384)*$D1384</f>
        <v/>
      </c>
      <c r="T1384" s="32">
        <f>INDEX(T$280:T$296,$E1384)*$D1384</f>
        <v/>
      </c>
      <c r="U1384" s="32">
        <f>INDEX(U$280:U$296,$E1384)*$D1384</f>
        <v/>
      </c>
      <c r="V1384" s="32">
        <f>INDEX(V$280:V$296,$E1384)*$D1384</f>
        <v/>
      </c>
      <c r="W1384" s="32">
        <f>INDEX(W$280:W$296,$E1384)*$D1384</f>
        <v/>
      </c>
      <c r="X1384" s="32">
        <f>INDEX(X$280:X$296,$E1384)*$D1384</f>
        <v/>
      </c>
      <c r="Y1384" s="32">
        <f>INDEX(Y$280:Y$296,$E1384)*$D1384</f>
        <v/>
      </c>
      <c r="Z1384" s="32">
        <f>INDEX(Z$280:Z$296,$E1384)*$D1384</f>
        <v/>
      </c>
      <c r="AA1384" s="32">
        <f>INDEX(AA$280:AA$296,$E1384)*$D1384</f>
        <v/>
      </c>
      <c r="AB1384" s="32">
        <f>INDEX(AB$280:AB$296,$E1384)*$D1384</f>
        <v/>
      </c>
      <c r="AC1384" s="32">
        <f>INDEX(AC$280:AC$296,$E1384)*$D1384</f>
        <v/>
      </c>
      <c r="AD1384" s="32">
        <f>INDEX(AD$280:AD$296,$E1384)*$D1384</f>
        <v/>
      </c>
      <c r="AF1384" s="11">
        <f>CodePrefix&amp;$A1384&amp;IF($C1384="","","."&amp;$C1384&amp;"."&amp;$B1384)&amp;INDEX(VarEnd,MATCH($A1384,VarKey,0))&amp;AF$5</f>
        <v/>
      </c>
      <c r="AG1384" s="37">
        <f>INDEX(AG$280:AG$296,$E1384)*$D1384</f>
        <v/>
      </c>
      <c r="AH1384" s="32">
        <f>INDEX(AH$280:AH$296,$E1384)*$D1384</f>
        <v/>
      </c>
      <c r="AI1384" s="32">
        <f>INDEX(AI$280:AI$296,$E1384)*$D1384</f>
        <v/>
      </c>
      <c r="AJ1384" s="32">
        <f>INDEX(AJ$280:AJ$296,$E1384)*$D1384</f>
        <v/>
      </c>
      <c r="AK1384" s="32">
        <f>INDEX(AK$280:AK$296,$E1384)*$D1384</f>
        <v/>
      </c>
      <c r="AL1384" s="32">
        <f>INDEX(AL$280:AL$296,$E1384)*$D1384</f>
        <v/>
      </c>
      <c r="AM1384" s="32">
        <f>INDEX(AM$280:AM$296,$E1384)*$D1384</f>
        <v/>
      </c>
      <c r="AN1384" s="32">
        <f>INDEX(AN$280:AN$296,$E1384)*$D1384</f>
        <v/>
      </c>
      <c r="AO1384" s="32">
        <f>INDEX(AO$280:AO$296,$E1384)*$D1384</f>
        <v/>
      </c>
      <c r="AP1384" s="32">
        <f>INDEX(AP$280:AP$296,$E1384)*$D1384</f>
        <v/>
      </c>
      <c r="AQ1384" s="32">
        <f>INDEX(AQ$280:AQ$296,$E1384)*$D1384</f>
        <v/>
      </c>
      <c r="AR1384" s="32">
        <f>INDEX(AR$280:AR$296,$E1384)*$D1384</f>
        <v/>
      </c>
      <c r="AS1384" s="32">
        <f>INDEX(AS$280:AS$296,$E1384)*$D1384</f>
        <v/>
      </c>
      <c r="AT1384" s="32">
        <f>INDEX(AT$280:AT$296,$E1384)*$D1384</f>
        <v/>
      </c>
      <c r="AU1384" s="32">
        <f>INDEX(AU$280:AU$296,$E1384)*$D1384</f>
        <v/>
      </c>
      <c r="AV1384" s="32">
        <f>INDEX(AV$280:AV$296,$E1384)*$D1384</f>
        <v/>
      </c>
      <c r="AW1384" s="32">
        <f>INDEX(AW$280:AW$296,$E1384)*$D1384</f>
        <v/>
      </c>
      <c r="AX1384" s="32">
        <f>INDEX(AX$280:AX$296,$E1384)*$D1384</f>
        <v/>
      </c>
      <c r="AY1384" s="32">
        <f>INDEX(AY$280:AY$296,$E1384)*$D1384</f>
        <v/>
      </c>
    </row>
    <row r="1385" hidden="1" outlineLevel="2">
      <c r="A1385" s="14" t="inlineStr">
        <is>
          <t>ets</t>
        </is>
      </c>
      <c r="B1385" s="14" t="inlineStr">
        <is>
          <t>ker</t>
        </is>
      </c>
      <c r="C1385" s="14" t="inlineStr">
        <is>
          <t>nav</t>
        </is>
      </c>
      <c r="D1385" s="32">
        <f>INDEX(Inputs!$W$5:$W$132,MATCH($B1385&amp;"|"&amp;$C1385,Inputs!$A$5:$A$132,0))</f>
        <v/>
      </c>
      <c r="E1385" s="32">
        <f>INDEX(Inputs!$M$5:$M$132,MATCH($B1385&amp;"|"&amp;$C1385,Inputs!$A$5:$A$132,0))</f>
        <v/>
      </c>
      <c r="F1385" s="36" t="n"/>
      <c r="G1385" s="36" t="n"/>
      <c r="H1385" s="14">
        <f>INDEX(VarLab,MATCH($A1385,VarKey,0))&amp;INDEX(MemLab,MATCH($C1385&amp;"|"&amp;$B1385,MemKey,0))</f>
        <v/>
      </c>
      <c r="I1385" s="14">
        <f>INDEX(VarUnit,MATCH($A1385,VarKey,0))</f>
        <v/>
      </c>
      <c r="J1385" s="14">
        <f>INDEX(VarSrc,MATCH($A1385,VarKey,0))</f>
        <v/>
      </c>
      <c r="K1385" s="11">
        <f>CodePrefix&amp;$A1385&amp;IF($C1385="","","."&amp;$C1385&amp;"."&amp;$B1385)&amp;INDEX(VarEnd,MATCH($A1385,VarKey,0))&amp;K$5</f>
        <v/>
      </c>
      <c r="L1385" s="37">
        <f>INDEX(L$280:L$296,$E1385)*$D1385</f>
        <v/>
      </c>
      <c r="M1385" s="32">
        <f>INDEX(M$280:M$296,$E1385)*$D1385</f>
        <v/>
      </c>
      <c r="N1385" s="32">
        <f>INDEX(N$280:N$296,$E1385)*$D1385</f>
        <v/>
      </c>
      <c r="O1385" s="32">
        <f>INDEX(O$280:O$296,$E1385)*$D1385</f>
        <v/>
      </c>
      <c r="P1385" s="32">
        <f>INDEX(P$280:P$296,$E1385)*$D1385</f>
        <v/>
      </c>
      <c r="Q1385" s="32">
        <f>INDEX(Q$280:Q$296,$E1385)*$D1385</f>
        <v/>
      </c>
      <c r="R1385" s="32">
        <f>INDEX(R$280:R$296,$E1385)*$D1385</f>
        <v/>
      </c>
      <c r="S1385" s="32">
        <f>INDEX(S$280:S$296,$E1385)*$D1385</f>
        <v/>
      </c>
      <c r="T1385" s="32">
        <f>INDEX(T$280:T$296,$E1385)*$D1385</f>
        <v/>
      </c>
      <c r="U1385" s="32">
        <f>INDEX(U$280:U$296,$E1385)*$D1385</f>
        <v/>
      </c>
      <c r="V1385" s="32">
        <f>INDEX(V$280:V$296,$E1385)*$D1385</f>
        <v/>
      </c>
      <c r="W1385" s="32">
        <f>INDEX(W$280:W$296,$E1385)*$D1385</f>
        <v/>
      </c>
      <c r="X1385" s="32">
        <f>INDEX(X$280:X$296,$E1385)*$D1385</f>
        <v/>
      </c>
      <c r="Y1385" s="32">
        <f>INDEX(Y$280:Y$296,$E1385)*$D1385</f>
        <v/>
      </c>
      <c r="Z1385" s="32">
        <f>INDEX(Z$280:Z$296,$E1385)*$D1385</f>
        <v/>
      </c>
      <c r="AA1385" s="32">
        <f>INDEX(AA$280:AA$296,$E1385)*$D1385</f>
        <v/>
      </c>
      <c r="AB1385" s="32">
        <f>INDEX(AB$280:AB$296,$E1385)*$D1385</f>
        <v/>
      </c>
      <c r="AC1385" s="32">
        <f>INDEX(AC$280:AC$296,$E1385)*$D1385</f>
        <v/>
      </c>
      <c r="AD1385" s="32">
        <f>INDEX(AD$280:AD$296,$E1385)*$D1385</f>
        <v/>
      </c>
      <c r="AF1385" s="11">
        <f>CodePrefix&amp;$A1385&amp;IF($C1385="","","."&amp;$C1385&amp;"."&amp;$B1385)&amp;INDEX(VarEnd,MATCH($A1385,VarKey,0))&amp;AF$5</f>
        <v/>
      </c>
      <c r="AG1385" s="37">
        <f>INDEX(AG$280:AG$296,$E1385)*$D1385</f>
        <v/>
      </c>
      <c r="AH1385" s="32">
        <f>INDEX(AH$280:AH$296,$E1385)*$D1385</f>
        <v/>
      </c>
      <c r="AI1385" s="32">
        <f>INDEX(AI$280:AI$296,$E1385)*$D1385</f>
        <v/>
      </c>
      <c r="AJ1385" s="32">
        <f>INDEX(AJ$280:AJ$296,$E1385)*$D1385</f>
        <v/>
      </c>
      <c r="AK1385" s="32">
        <f>INDEX(AK$280:AK$296,$E1385)*$D1385</f>
        <v/>
      </c>
      <c r="AL1385" s="32">
        <f>INDEX(AL$280:AL$296,$E1385)*$D1385</f>
        <v/>
      </c>
      <c r="AM1385" s="32">
        <f>INDEX(AM$280:AM$296,$E1385)*$D1385</f>
        <v/>
      </c>
      <c r="AN1385" s="32">
        <f>INDEX(AN$280:AN$296,$E1385)*$D1385</f>
        <v/>
      </c>
      <c r="AO1385" s="32">
        <f>INDEX(AO$280:AO$296,$E1385)*$D1385</f>
        <v/>
      </c>
      <c r="AP1385" s="32">
        <f>INDEX(AP$280:AP$296,$E1385)*$D1385</f>
        <v/>
      </c>
      <c r="AQ1385" s="32">
        <f>INDEX(AQ$280:AQ$296,$E1385)*$D1385</f>
        <v/>
      </c>
      <c r="AR1385" s="32">
        <f>INDEX(AR$280:AR$296,$E1385)*$D1385</f>
        <v/>
      </c>
      <c r="AS1385" s="32">
        <f>INDEX(AS$280:AS$296,$E1385)*$D1385</f>
        <v/>
      </c>
      <c r="AT1385" s="32">
        <f>INDEX(AT$280:AT$296,$E1385)*$D1385</f>
        <v/>
      </c>
      <c r="AU1385" s="32">
        <f>INDEX(AU$280:AU$296,$E1385)*$D1385</f>
        <v/>
      </c>
      <c r="AV1385" s="32">
        <f>INDEX(AV$280:AV$296,$E1385)*$D1385</f>
        <v/>
      </c>
      <c r="AW1385" s="32">
        <f>INDEX(AW$280:AW$296,$E1385)*$D1385</f>
        <v/>
      </c>
      <c r="AX1385" s="32">
        <f>INDEX(AX$280:AX$296,$E1385)*$D1385</f>
        <v/>
      </c>
      <c r="AY1385" s="32">
        <f>INDEX(AY$280:AY$296,$E1385)*$D1385</f>
        <v/>
      </c>
    </row>
    <row r="1386" hidden="1" outlineLevel="2">
      <c r="A1386" s="14" t="inlineStr">
        <is>
          <t>ets</t>
        </is>
      </c>
      <c r="B1386" s="14" t="inlineStr">
        <is>
          <t>oop</t>
        </is>
      </c>
      <c r="C1386" s="14" t="inlineStr">
        <is>
          <t>nav</t>
        </is>
      </c>
      <c r="D1386" s="32">
        <f>INDEX(Inputs!$W$5:$W$132,MATCH($B1386&amp;"|"&amp;$C1386,Inputs!$A$5:$A$132,0))</f>
        <v/>
      </c>
      <c r="E1386" s="32">
        <f>INDEX(Inputs!$M$5:$M$132,MATCH($B1386&amp;"|"&amp;$C1386,Inputs!$A$5:$A$132,0))</f>
        <v/>
      </c>
      <c r="F1386" s="36" t="n"/>
      <c r="G1386" s="36" t="n"/>
      <c r="H1386" s="14">
        <f>INDEX(VarLab,MATCH($A1386,VarKey,0))&amp;INDEX(MemLab,MATCH($C1386&amp;"|"&amp;$B1386,MemKey,0))</f>
        <v/>
      </c>
      <c r="I1386" s="14">
        <f>INDEX(VarUnit,MATCH($A1386,VarKey,0))</f>
        <v/>
      </c>
      <c r="J1386" s="14">
        <f>INDEX(VarSrc,MATCH($A1386,VarKey,0))</f>
        <v/>
      </c>
      <c r="K1386" s="11">
        <f>CodePrefix&amp;$A1386&amp;IF($C1386="","","."&amp;$C1386&amp;"."&amp;$B1386)&amp;INDEX(VarEnd,MATCH($A1386,VarKey,0))&amp;K$5</f>
        <v/>
      </c>
      <c r="L1386" s="37">
        <f>INDEX(L$280:L$296,$E1386)*$D1386</f>
        <v/>
      </c>
      <c r="M1386" s="32">
        <f>INDEX(M$280:M$296,$E1386)*$D1386</f>
        <v/>
      </c>
      <c r="N1386" s="32">
        <f>INDEX(N$280:N$296,$E1386)*$D1386</f>
        <v/>
      </c>
      <c r="O1386" s="32">
        <f>INDEX(O$280:O$296,$E1386)*$D1386</f>
        <v/>
      </c>
      <c r="P1386" s="32">
        <f>INDEX(P$280:P$296,$E1386)*$D1386</f>
        <v/>
      </c>
      <c r="Q1386" s="32">
        <f>INDEX(Q$280:Q$296,$E1386)*$D1386</f>
        <v/>
      </c>
      <c r="R1386" s="32">
        <f>INDEX(R$280:R$296,$E1386)*$D1386</f>
        <v/>
      </c>
      <c r="S1386" s="32">
        <f>INDEX(S$280:S$296,$E1386)*$D1386</f>
        <v/>
      </c>
      <c r="T1386" s="32">
        <f>INDEX(T$280:T$296,$E1386)*$D1386</f>
        <v/>
      </c>
      <c r="U1386" s="32">
        <f>INDEX(U$280:U$296,$E1386)*$D1386</f>
        <v/>
      </c>
      <c r="V1386" s="32">
        <f>INDEX(V$280:V$296,$E1386)*$D1386</f>
        <v/>
      </c>
      <c r="W1386" s="32">
        <f>INDEX(W$280:W$296,$E1386)*$D1386</f>
        <v/>
      </c>
      <c r="X1386" s="32">
        <f>INDEX(X$280:X$296,$E1386)*$D1386</f>
        <v/>
      </c>
      <c r="Y1386" s="32">
        <f>INDEX(Y$280:Y$296,$E1386)*$D1386</f>
        <v/>
      </c>
      <c r="Z1386" s="32">
        <f>INDEX(Z$280:Z$296,$E1386)*$D1386</f>
        <v/>
      </c>
      <c r="AA1386" s="32">
        <f>INDEX(AA$280:AA$296,$E1386)*$D1386</f>
        <v/>
      </c>
      <c r="AB1386" s="32">
        <f>INDEX(AB$280:AB$296,$E1386)*$D1386</f>
        <v/>
      </c>
      <c r="AC1386" s="32">
        <f>INDEX(AC$280:AC$296,$E1386)*$D1386</f>
        <v/>
      </c>
      <c r="AD1386" s="32">
        <f>INDEX(AD$280:AD$296,$E1386)*$D1386</f>
        <v/>
      </c>
      <c r="AF1386" s="11">
        <f>CodePrefix&amp;$A1386&amp;IF($C1386="","","."&amp;$C1386&amp;"."&amp;$B1386)&amp;INDEX(VarEnd,MATCH($A1386,VarKey,0))&amp;AF$5</f>
        <v/>
      </c>
      <c r="AG1386" s="37">
        <f>INDEX(AG$280:AG$296,$E1386)*$D1386</f>
        <v/>
      </c>
      <c r="AH1386" s="32">
        <f>INDEX(AH$280:AH$296,$E1386)*$D1386</f>
        <v/>
      </c>
      <c r="AI1386" s="32">
        <f>INDEX(AI$280:AI$296,$E1386)*$D1386</f>
        <v/>
      </c>
      <c r="AJ1386" s="32">
        <f>INDEX(AJ$280:AJ$296,$E1386)*$D1386</f>
        <v/>
      </c>
      <c r="AK1386" s="32">
        <f>INDEX(AK$280:AK$296,$E1386)*$D1386</f>
        <v/>
      </c>
      <c r="AL1386" s="32">
        <f>INDEX(AL$280:AL$296,$E1386)*$D1386</f>
        <v/>
      </c>
      <c r="AM1386" s="32">
        <f>INDEX(AM$280:AM$296,$E1386)*$D1386</f>
        <v/>
      </c>
      <c r="AN1386" s="32">
        <f>INDEX(AN$280:AN$296,$E1386)*$D1386</f>
        <v/>
      </c>
      <c r="AO1386" s="32">
        <f>INDEX(AO$280:AO$296,$E1386)*$D1386</f>
        <v/>
      </c>
      <c r="AP1386" s="32">
        <f>INDEX(AP$280:AP$296,$E1386)*$D1386</f>
        <v/>
      </c>
      <c r="AQ1386" s="32">
        <f>INDEX(AQ$280:AQ$296,$E1386)*$D1386</f>
        <v/>
      </c>
      <c r="AR1386" s="32">
        <f>INDEX(AR$280:AR$296,$E1386)*$D1386</f>
        <v/>
      </c>
      <c r="AS1386" s="32">
        <f>INDEX(AS$280:AS$296,$E1386)*$D1386</f>
        <v/>
      </c>
      <c r="AT1386" s="32">
        <f>INDEX(AT$280:AT$296,$E1386)*$D1386</f>
        <v/>
      </c>
      <c r="AU1386" s="32">
        <f>INDEX(AU$280:AU$296,$E1386)*$D1386</f>
        <v/>
      </c>
      <c r="AV1386" s="32">
        <f>INDEX(AV$280:AV$296,$E1386)*$D1386</f>
        <v/>
      </c>
      <c r="AW1386" s="32">
        <f>INDEX(AW$280:AW$296,$E1386)*$D1386</f>
        <v/>
      </c>
      <c r="AX1386" s="32">
        <f>INDEX(AX$280:AX$296,$E1386)*$D1386</f>
        <v/>
      </c>
      <c r="AY1386" s="32">
        <f>INDEX(AY$280:AY$296,$E1386)*$D1386</f>
        <v/>
      </c>
    </row>
    <row r="1387" hidden="1" outlineLevel="2">
      <c r="A1387" s="14" t="inlineStr">
        <is>
          <t>ets</t>
        </is>
      </c>
      <c r="B1387" s="14" t="inlineStr">
        <is>
          <t>bio</t>
        </is>
      </c>
      <c r="C1387" s="14" t="inlineStr">
        <is>
          <t>nav</t>
        </is>
      </c>
      <c r="D1387" s="32">
        <f>INDEX(Inputs!$W$5:$W$132,MATCH($B1387&amp;"|"&amp;$C1387,Inputs!$A$5:$A$132,0))</f>
        <v/>
      </c>
      <c r="E1387" s="32">
        <f>INDEX(Inputs!$M$5:$M$132,MATCH($B1387&amp;"|"&amp;$C1387,Inputs!$A$5:$A$132,0))</f>
        <v/>
      </c>
      <c r="F1387" s="36" t="n"/>
      <c r="G1387" s="36" t="n"/>
      <c r="H1387" s="14">
        <f>INDEX(VarLab,MATCH($A1387,VarKey,0))&amp;INDEX(MemLab,MATCH($C1387&amp;"|"&amp;$B1387,MemKey,0))</f>
        <v/>
      </c>
      <c r="I1387" s="14">
        <f>INDEX(VarUnit,MATCH($A1387,VarKey,0))</f>
        <v/>
      </c>
      <c r="J1387" s="14">
        <f>INDEX(VarSrc,MATCH($A1387,VarKey,0))</f>
        <v/>
      </c>
      <c r="K1387" s="11">
        <f>CodePrefix&amp;$A1387&amp;IF($C1387="","","."&amp;$C1387&amp;"."&amp;$B1387)&amp;INDEX(VarEnd,MATCH($A1387,VarKey,0))&amp;K$5</f>
        <v/>
      </c>
      <c r="L1387" s="37">
        <f>INDEX(L$280:L$296,$E1387)*$D1387</f>
        <v/>
      </c>
      <c r="M1387" s="32">
        <f>INDEX(M$280:M$296,$E1387)*$D1387</f>
        <v/>
      </c>
      <c r="N1387" s="32">
        <f>INDEX(N$280:N$296,$E1387)*$D1387</f>
        <v/>
      </c>
      <c r="O1387" s="32">
        <f>INDEX(O$280:O$296,$E1387)*$D1387</f>
        <v/>
      </c>
      <c r="P1387" s="32">
        <f>INDEX(P$280:P$296,$E1387)*$D1387</f>
        <v/>
      </c>
      <c r="Q1387" s="32">
        <f>INDEX(Q$280:Q$296,$E1387)*$D1387</f>
        <v/>
      </c>
      <c r="R1387" s="32">
        <f>INDEX(R$280:R$296,$E1387)*$D1387</f>
        <v/>
      </c>
      <c r="S1387" s="32">
        <f>INDEX(S$280:S$296,$E1387)*$D1387</f>
        <v/>
      </c>
      <c r="T1387" s="32">
        <f>INDEX(T$280:T$296,$E1387)*$D1387</f>
        <v/>
      </c>
      <c r="U1387" s="32">
        <f>INDEX(U$280:U$296,$E1387)*$D1387</f>
        <v/>
      </c>
      <c r="V1387" s="32">
        <f>INDEX(V$280:V$296,$E1387)*$D1387</f>
        <v/>
      </c>
      <c r="W1387" s="32">
        <f>INDEX(W$280:W$296,$E1387)*$D1387</f>
        <v/>
      </c>
      <c r="X1387" s="32">
        <f>INDEX(X$280:X$296,$E1387)*$D1387</f>
        <v/>
      </c>
      <c r="Y1387" s="32">
        <f>INDEX(Y$280:Y$296,$E1387)*$D1387</f>
        <v/>
      </c>
      <c r="Z1387" s="32">
        <f>INDEX(Z$280:Z$296,$E1387)*$D1387</f>
        <v/>
      </c>
      <c r="AA1387" s="32">
        <f>INDEX(AA$280:AA$296,$E1387)*$D1387</f>
        <v/>
      </c>
      <c r="AB1387" s="32">
        <f>INDEX(AB$280:AB$296,$E1387)*$D1387</f>
        <v/>
      </c>
      <c r="AC1387" s="32">
        <f>INDEX(AC$280:AC$296,$E1387)*$D1387</f>
        <v/>
      </c>
      <c r="AD1387" s="32">
        <f>INDEX(AD$280:AD$296,$E1387)*$D1387</f>
        <v/>
      </c>
      <c r="AF1387" s="11">
        <f>CodePrefix&amp;$A1387&amp;IF($C1387="","","."&amp;$C1387&amp;"."&amp;$B1387)&amp;INDEX(VarEnd,MATCH($A1387,VarKey,0))&amp;AF$5</f>
        <v/>
      </c>
      <c r="AG1387" s="37">
        <f>INDEX(AG$280:AG$296,$E1387)*$D1387</f>
        <v/>
      </c>
      <c r="AH1387" s="32">
        <f>INDEX(AH$280:AH$296,$E1387)*$D1387</f>
        <v/>
      </c>
      <c r="AI1387" s="32">
        <f>INDEX(AI$280:AI$296,$E1387)*$D1387</f>
        <v/>
      </c>
      <c r="AJ1387" s="32">
        <f>INDEX(AJ$280:AJ$296,$E1387)*$D1387</f>
        <v/>
      </c>
      <c r="AK1387" s="32">
        <f>INDEX(AK$280:AK$296,$E1387)*$D1387</f>
        <v/>
      </c>
      <c r="AL1387" s="32">
        <f>INDEX(AL$280:AL$296,$E1387)*$D1387</f>
        <v/>
      </c>
      <c r="AM1387" s="32">
        <f>INDEX(AM$280:AM$296,$E1387)*$D1387</f>
        <v/>
      </c>
      <c r="AN1387" s="32">
        <f>INDEX(AN$280:AN$296,$E1387)*$D1387</f>
        <v/>
      </c>
      <c r="AO1387" s="32">
        <f>INDEX(AO$280:AO$296,$E1387)*$D1387</f>
        <v/>
      </c>
      <c r="AP1387" s="32">
        <f>INDEX(AP$280:AP$296,$E1387)*$D1387</f>
        <v/>
      </c>
      <c r="AQ1387" s="32">
        <f>INDEX(AQ$280:AQ$296,$E1387)*$D1387</f>
        <v/>
      </c>
      <c r="AR1387" s="32">
        <f>INDEX(AR$280:AR$296,$E1387)*$D1387</f>
        <v/>
      </c>
      <c r="AS1387" s="32">
        <f>INDEX(AS$280:AS$296,$E1387)*$D1387</f>
        <v/>
      </c>
      <c r="AT1387" s="32">
        <f>INDEX(AT$280:AT$296,$E1387)*$D1387</f>
        <v/>
      </c>
      <c r="AU1387" s="32">
        <f>INDEX(AU$280:AU$296,$E1387)*$D1387</f>
        <v/>
      </c>
      <c r="AV1387" s="32">
        <f>INDEX(AV$280:AV$296,$E1387)*$D1387</f>
        <v/>
      </c>
      <c r="AW1387" s="32">
        <f>INDEX(AW$280:AW$296,$E1387)*$D1387</f>
        <v/>
      </c>
      <c r="AX1387" s="32">
        <f>INDEX(AX$280:AX$296,$E1387)*$D1387</f>
        <v/>
      </c>
      <c r="AY1387" s="32">
        <f>INDEX(AY$280:AY$296,$E1387)*$D1387</f>
        <v/>
      </c>
    </row>
    <row r="1388" hidden="1" outlineLevel="2"/>
    <row r="1389" hidden="1" outlineLevel="2">
      <c r="A1389" s="14" t="inlineStr">
        <is>
          <t>ntx</t>
        </is>
      </c>
      <c r="B1389" s="14" t="inlineStr">
        <is>
          <t>coa</t>
        </is>
      </c>
      <c r="C1389" s="14" t="inlineStr">
        <is>
          <t>nav</t>
        </is>
      </c>
      <c r="D1389" s="32">
        <f>INDEX(Inputs!$N$5:$N$132,MATCH($B1389&amp;"|"&amp;$C1389,Inputs!$A$5:$A$132,0))</f>
        <v/>
      </c>
      <c r="E1389" s="32">
        <f>INDEX(Inputs!$K$5:$K$132,MATCH($B1389&amp;"|"&amp;$C1389,Inputs!$A$5:$A$132,0))</f>
        <v/>
      </c>
      <c r="F1389" s="36" t="n"/>
      <c r="G1389" s="36" t="n"/>
      <c r="H1389" s="14">
        <f>INDEX(VarLab,MATCH($A1389,VarKey,0))&amp;INDEX(MemLab,MATCH($C1389&amp;"|"&amp;$B1389,MemKey,0))</f>
        <v/>
      </c>
      <c r="I1389" s="14">
        <f>INDEX(VarUnit,MATCH($A1389,VarKey,0))</f>
        <v/>
      </c>
      <c r="J1389" s="14">
        <f>INDEX(VarSrc,MATCH($A1389,VarKey,0))</f>
        <v/>
      </c>
      <c r="K1389" s="11">
        <f>CodePrefix&amp;$A1389&amp;IF($C1389="","","."&amp;$C1389&amp;"."&amp;$B1389)&amp;INDEX(VarEnd,MATCH($A1389,VarKey,0))&amp;K$5</f>
        <v/>
      </c>
      <c r="L1389" s="37">
        <f>INDEX(L$80:L$93,$D1389)/$E1389</f>
        <v/>
      </c>
      <c r="M1389" s="32">
        <f>INDEX(M$80:M$93,$D1389)/$E1389</f>
        <v/>
      </c>
      <c r="N1389" s="32">
        <f>INDEX(N$80:N$93,$D1389)/$E1389</f>
        <v/>
      </c>
      <c r="O1389" s="32">
        <f>INDEX(O$80:O$93,$D1389)/$E1389</f>
        <v/>
      </c>
      <c r="P1389" s="32">
        <f>INDEX(P$80:P$93,$D1389)/$E1389</f>
        <v/>
      </c>
      <c r="Q1389" s="32">
        <f>INDEX(Q$80:Q$93,$D1389)/$E1389</f>
        <v/>
      </c>
      <c r="R1389" s="32">
        <f>INDEX(R$80:R$93,$D1389)/$E1389</f>
        <v/>
      </c>
      <c r="S1389" s="32">
        <f>INDEX(S$80:S$93,$D1389)/$E1389</f>
        <v/>
      </c>
      <c r="T1389" s="32">
        <f>INDEX(T$80:T$93,$D1389)/$E1389</f>
        <v/>
      </c>
      <c r="U1389" s="32">
        <f>INDEX(U$80:U$93,$D1389)/$E1389</f>
        <v/>
      </c>
      <c r="V1389" s="32">
        <f>INDEX(V$80:V$93,$D1389)/$E1389</f>
        <v/>
      </c>
      <c r="W1389" s="32">
        <f>INDEX(W$80:W$93,$D1389)/$E1389</f>
        <v/>
      </c>
      <c r="X1389" s="32">
        <f>INDEX(X$80:X$93,$D1389)/$E1389</f>
        <v/>
      </c>
      <c r="Y1389" s="32">
        <f>INDEX(Y$80:Y$93,$D1389)/$E1389</f>
        <v/>
      </c>
      <c r="Z1389" s="32">
        <f>INDEX(Z$80:Z$93,$D1389)/$E1389</f>
        <v/>
      </c>
      <c r="AA1389" s="32">
        <f>INDEX(AA$80:AA$93,$D1389)/$E1389</f>
        <v/>
      </c>
      <c r="AB1389" s="32">
        <f>INDEX(AB$80:AB$93,$D1389)/$E1389</f>
        <v/>
      </c>
      <c r="AC1389" s="32">
        <f>INDEX(AC$80:AC$93,$D1389)/$E1389</f>
        <v/>
      </c>
      <c r="AD1389" s="32">
        <f>INDEX(AD$80:AD$93,$D1389)/$E1389</f>
        <v/>
      </c>
      <c r="AF1389" s="11">
        <f>CodePrefix&amp;$A1389&amp;IF($C1389="","","."&amp;$C1389&amp;"."&amp;$B1389)&amp;INDEX(VarEnd,MATCH($A1389,VarKey,0))&amp;AF$5</f>
        <v/>
      </c>
      <c r="AG1389" s="37">
        <f>INDEX(AG$80:AG$93,$D1389)/$E1389</f>
        <v/>
      </c>
      <c r="AH1389" s="32">
        <f>INDEX(AH$80:AH$93,$D1389)/$E1389</f>
        <v/>
      </c>
      <c r="AI1389" s="32">
        <f>INDEX(AI$80:AI$93,$D1389)/$E1389</f>
        <v/>
      </c>
      <c r="AJ1389" s="32">
        <f>INDEX(AJ$80:AJ$93,$D1389)/$E1389</f>
        <v/>
      </c>
      <c r="AK1389" s="32">
        <f>INDEX(AK$80:AK$93,$D1389)/$E1389</f>
        <v/>
      </c>
      <c r="AL1389" s="32">
        <f>INDEX(AL$80:AL$93,$D1389)/$E1389</f>
        <v/>
      </c>
      <c r="AM1389" s="32">
        <f>INDEX(AM$80:AM$93,$D1389)/$E1389</f>
        <v/>
      </c>
      <c r="AN1389" s="32">
        <f>INDEX(AN$80:AN$93,$D1389)/$E1389</f>
        <v/>
      </c>
      <c r="AO1389" s="32">
        <f>INDEX(AO$80:AO$93,$D1389)/$E1389</f>
        <v/>
      </c>
      <c r="AP1389" s="32">
        <f>INDEX(AP$80:AP$93,$D1389)/$E1389</f>
        <v/>
      </c>
      <c r="AQ1389" s="32">
        <f>INDEX(AQ$80:AQ$93,$D1389)/$E1389</f>
        <v/>
      </c>
      <c r="AR1389" s="32">
        <f>INDEX(AR$80:AR$93,$D1389)/$E1389</f>
        <v/>
      </c>
      <c r="AS1389" s="32">
        <f>INDEX(AS$80:AS$93,$D1389)/$E1389</f>
        <v/>
      </c>
      <c r="AT1389" s="32">
        <f>INDEX(AT$80:AT$93,$D1389)/$E1389</f>
        <v/>
      </c>
      <c r="AU1389" s="32">
        <f>INDEX(AU$80:AU$93,$D1389)/$E1389</f>
        <v/>
      </c>
      <c r="AV1389" s="32">
        <f>INDEX(AV$80:AV$93,$D1389)/$E1389</f>
        <v/>
      </c>
      <c r="AW1389" s="32">
        <f>INDEX(AW$80:AW$93,$D1389)/$E1389</f>
        <v/>
      </c>
      <c r="AX1389" s="32">
        <f>INDEX(AX$80:AX$93,$D1389)/$E1389</f>
        <v/>
      </c>
      <c r="AY1389" s="32">
        <f>INDEX(AY$80:AY$93,$D1389)/$E1389</f>
        <v/>
      </c>
    </row>
    <row r="1390" hidden="1" outlineLevel="2">
      <c r="A1390" s="14" t="inlineStr">
        <is>
          <t>ntx</t>
        </is>
      </c>
      <c r="B1390" s="14" t="inlineStr">
        <is>
          <t>nga</t>
        </is>
      </c>
      <c r="C1390" s="14" t="inlineStr">
        <is>
          <t>nav</t>
        </is>
      </c>
      <c r="D1390" s="32">
        <f>INDEX(Inputs!$N$5:$N$132,MATCH($B1390&amp;"|"&amp;$C1390,Inputs!$A$5:$A$132,0))</f>
        <v/>
      </c>
      <c r="E1390" s="32">
        <f>INDEX(Inputs!$K$5:$K$132,MATCH($B1390&amp;"|"&amp;$C1390,Inputs!$A$5:$A$132,0))</f>
        <v/>
      </c>
      <c r="F1390" s="36" t="n"/>
      <c r="G1390" s="36" t="n"/>
      <c r="H1390" s="14">
        <f>INDEX(VarLab,MATCH($A1390,VarKey,0))&amp;INDEX(MemLab,MATCH($C1390&amp;"|"&amp;$B1390,MemKey,0))</f>
        <v/>
      </c>
      <c r="I1390" s="14">
        <f>INDEX(VarUnit,MATCH($A1390,VarKey,0))</f>
        <v/>
      </c>
      <c r="J1390" s="14">
        <f>INDEX(VarSrc,MATCH($A1390,VarKey,0))</f>
        <v/>
      </c>
      <c r="K1390" s="11">
        <f>CodePrefix&amp;$A1390&amp;IF($C1390="","","."&amp;$C1390&amp;"."&amp;$B1390)&amp;INDEX(VarEnd,MATCH($A1390,VarKey,0))&amp;K$5</f>
        <v/>
      </c>
      <c r="L1390" s="37">
        <f>INDEX(L$80:L$93,$D1390)/$E1390</f>
        <v/>
      </c>
      <c r="M1390" s="32">
        <f>INDEX(M$80:M$93,$D1390)/$E1390</f>
        <v/>
      </c>
      <c r="N1390" s="32">
        <f>INDEX(N$80:N$93,$D1390)/$E1390</f>
        <v/>
      </c>
      <c r="O1390" s="32">
        <f>INDEX(O$80:O$93,$D1390)/$E1390</f>
        <v/>
      </c>
      <c r="P1390" s="32">
        <f>INDEX(P$80:P$93,$D1390)/$E1390</f>
        <v/>
      </c>
      <c r="Q1390" s="32">
        <f>INDEX(Q$80:Q$93,$D1390)/$E1390</f>
        <v/>
      </c>
      <c r="R1390" s="32">
        <f>INDEX(R$80:R$93,$D1390)/$E1390</f>
        <v/>
      </c>
      <c r="S1390" s="32">
        <f>INDEX(S$80:S$93,$D1390)/$E1390</f>
        <v/>
      </c>
      <c r="T1390" s="32">
        <f>INDEX(T$80:T$93,$D1390)/$E1390</f>
        <v/>
      </c>
      <c r="U1390" s="32">
        <f>INDEX(U$80:U$93,$D1390)/$E1390</f>
        <v/>
      </c>
      <c r="V1390" s="32">
        <f>INDEX(V$80:V$93,$D1390)/$E1390</f>
        <v/>
      </c>
      <c r="W1390" s="32">
        <f>INDEX(W$80:W$93,$D1390)/$E1390</f>
        <v/>
      </c>
      <c r="X1390" s="32">
        <f>INDEX(X$80:X$93,$D1390)/$E1390</f>
        <v/>
      </c>
      <c r="Y1390" s="32">
        <f>INDEX(Y$80:Y$93,$D1390)/$E1390</f>
        <v/>
      </c>
      <c r="Z1390" s="32">
        <f>INDEX(Z$80:Z$93,$D1390)/$E1390</f>
        <v/>
      </c>
      <c r="AA1390" s="32">
        <f>INDEX(AA$80:AA$93,$D1390)/$E1390</f>
        <v/>
      </c>
      <c r="AB1390" s="32">
        <f>INDEX(AB$80:AB$93,$D1390)/$E1390</f>
        <v/>
      </c>
      <c r="AC1390" s="32">
        <f>INDEX(AC$80:AC$93,$D1390)/$E1390</f>
        <v/>
      </c>
      <c r="AD1390" s="32">
        <f>INDEX(AD$80:AD$93,$D1390)/$E1390</f>
        <v/>
      </c>
      <c r="AF1390" s="11">
        <f>CodePrefix&amp;$A1390&amp;IF($C1390="","","."&amp;$C1390&amp;"."&amp;$B1390)&amp;INDEX(VarEnd,MATCH($A1390,VarKey,0))&amp;AF$5</f>
        <v/>
      </c>
      <c r="AG1390" s="37">
        <f>INDEX(AG$80:AG$93,$D1390)/$E1390</f>
        <v/>
      </c>
      <c r="AH1390" s="32">
        <f>INDEX(AH$80:AH$93,$D1390)/$E1390</f>
        <v/>
      </c>
      <c r="AI1390" s="32">
        <f>INDEX(AI$80:AI$93,$D1390)/$E1390</f>
        <v/>
      </c>
      <c r="AJ1390" s="32">
        <f>INDEX(AJ$80:AJ$93,$D1390)/$E1390</f>
        <v/>
      </c>
      <c r="AK1390" s="32">
        <f>INDEX(AK$80:AK$93,$D1390)/$E1390</f>
        <v/>
      </c>
      <c r="AL1390" s="32">
        <f>INDEX(AL$80:AL$93,$D1390)/$E1390</f>
        <v/>
      </c>
      <c r="AM1390" s="32">
        <f>INDEX(AM$80:AM$93,$D1390)/$E1390</f>
        <v/>
      </c>
      <c r="AN1390" s="32">
        <f>INDEX(AN$80:AN$93,$D1390)/$E1390</f>
        <v/>
      </c>
      <c r="AO1390" s="32">
        <f>INDEX(AO$80:AO$93,$D1390)/$E1390</f>
        <v/>
      </c>
      <c r="AP1390" s="32">
        <f>INDEX(AP$80:AP$93,$D1390)/$E1390</f>
        <v/>
      </c>
      <c r="AQ1390" s="32">
        <f>INDEX(AQ$80:AQ$93,$D1390)/$E1390</f>
        <v/>
      </c>
      <c r="AR1390" s="32">
        <f>INDEX(AR$80:AR$93,$D1390)/$E1390</f>
        <v/>
      </c>
      <c r="AS1390" s="32">
        <f>INDEX(AS$80:AS$93,$D1390)/$E1390</f>
        <v/>
      </c>
      <c r="AT1390" s="32">
        <f>INDEX(AT$80:AT$93,$D1390)/$E1390</f>
        <v/>
      </c>
      <c r="AU1390" s="32">
        <f>INDEX(AU$80:AU$93,$D1390)/$E1390</f>
        <v/>
      </c>
      <c r="AV1390" s="32">
        <f>INDEX(AV$80:AV$93,$D1390)/$E1390</f>
        <v/>
      </c>
      <c r="AW1390" s="32">
        <f>INDEX(AW$80:AW$93,$D1390)/$E1390</f>
        <v/>
      </c>
      <c r="AX1390" s="32">
        <f>INDEX(AX$80:AX$93,$D1390)/$E1390</f>
        <v/>
      </c>
      <c r="AY1390" s="32">
        <f>INDEX(AY$80:AY$93,$D1390)/$E1390</f>
        <v/>
      </c>
    </row>
    <row r="1391" hidden="1" outlineLevel="2">
      <c r="A1391" s="14" t="inlineStr">
        <is>
          <t>ntx</t>
        </is>
      </c>
      <c r="B1391" s="14" t="inlineStr">
        <is>
          <t>gso</t>
        </is>
      </c>
      <c r="C1391" s="14" t="inlineStr">
        <is>
          <t>nav</t>
        </is>
      </c>
      <c r="D1391" s="32">
        <f>INDEX(Inputs!$N$5:$N$132,MATCH($B1391&amp;"|"&amp;$C1391,Inputs!$A$5:$A$132,0))</f>
        <v/>
      </c>
      <c r="E1391" s="32">
        <f>INDEX(Inputs!$K$5:$K$132,MATCH($B1391&amp;"|"&amp;$C1391,Inputs!$A$5:$A$132,0))</f>
        <v/>
      </c>
      <c r="F1391" s="36" t="n"/>
      <c r="G1391" s="36" t="n"/>
      <c r="H1391" s="14">
        <f>INDEX(VarLab,MATCH($A1391,VarKey,0))&amp;INDEX(MemLab,MATCH($C1391&amp;"|"&amp;$B1391,MemKey,0))</f>
        <v/>
      </c>
      <c r="I1391" s="14">
        <f>INDEX(VarUnit,MATCH($A1391,VarKey,0))</f>
        <v/>
      </c>
      <c r="J1391" s="14">
        <f>INDEX(VarSrc,MATCH($A1391,VarKey,0))</f>
        <v/>
      </c>
      <c r="K1391" s="11">
        <f>CodePrefix&amp;$A1391&amp;IF($C1391="","","."&amp;$C1391&amp;"."&amp;$B1391)&amp;INDEX(VarEnd,MATCH($A1391,VarKey,0))&amp;K$5</f>
        <v/>
      </c>
      <c r="L1391" s="37">
        <f>INDEX(L$80:L$93,$D1391)/$E1391</f>
        <v/>
      </c>
      <c r="M1391" s="32">
        <f>INDEX(M$80:M$93,$D1391)/$E1391</f>
        <v/>
      </c>
      <c r="N1391" s="32">
        <f>INDEX(N$80:N$93,$D1391)/$E1391</f>
        <v/>
      </c>
      <c r="O1391" s="32">
        <f>INDEX(O$80:O$93,$D1391)/$E1391</f>
        <v/>
      </c>
      <c r="P1391" s="32">
        <f>INDEX(P$80:P$93,$D1391)/$E1391</f>
        <v/>
      </c>
      <c r="Q1391" s="32">
        <f>INDEX(Q$80:Q$93,$D1391)/$E1391</f>
        <v/>
      </c>
      <c r="R1391" s="32">
        <f>INDEX(R$80:R$93,$D1391)/$E1391</f>
        <v/>
      </c>
      <c r="S1391" s="32">
        <f>INDEX(S$80:S$93,$D1391)/$E1391</f>
        <v/>
      </c>
      <c r="T1391" s="32">
        <f>INDEX(T$80:T$93,$D1391)/$E1391</f>
        <v/>
      </c>
      <c r="U1391" s="32">
        <f>INDEX(U$80:U$93,$D1391)/$E1391</f>
        <v/>
      </c>
      <c r="V1391" s="32">
        <f>INDEX(V$80:V$93,$D1391)/$E1391</f>
        <v/>
      </c>
      <c r="W1391" s="32">
        <f>INDEX(W$80:W$93,$D1391)/$E1391</f>
        <v/>
      </c>
      <c r="X1391" s="32">
        <f>INDEX(X$80:X$93,$D1391)/$E1391</f>
        <v/>
      </c>
      <c r="Y1391" s="32">
        <f>INDEX(Y$80:Y$93,$D1391)/$E1391</f>
        <v/>
      </c>
      <c r="Z1391" s="32">
        <f>INDEX(Z$80:Z$93,$D1391)/$E1391</f>
        <v/>
      </c>
      <c r="AA1391" s="32">
        <f>INDEX(AA$80:AA$93,$D1391)/$E1391</f>
        <v/>
      </c>
      <c r="AB1391" s="32">
        <f>INDEX(AB$80:AB$93,$D1391)/$E1391</f>
        <v/>
      </c>
      <c r="AC1391" s="32">
        <f>INDEX(AC$80:AC$93,$D1391)/$E1391</f>
        <v/>
      </c>
      <c r="AD1391" s="32">
        <f>INDEX(AD$80:AD$93,$D1391)/$E1391</f>
        <v/>
      </c>
      <c r="AF1391" s="11">
        <f>CodePrefix&amp;$A1391&amp;IF($C1391="","","."&amp;$C1391&amp;"."&amp;$B1391)&amp;INDEX(VarEnd,MATCH($A1391,VarKey,0))&amp;AF$5</f>
        <v/>
      </c>
      <c r="AG1391" s="37">
        <f>INDEX(AG$80:AG$93,$D1391)/$E1391</f>
        <v/>
      </c>
      <c r="AH1391" s="32">
        <f>INDEX(AH$80:AH$93,$D1391)/$E1391</f>
        <v/>
      </c>
      <c r="AI1391" s="32">
        <f>INDEX(AI$80:AI$93,$D1391)/$E1391</f>
        <v/>
      </c>
      <c r="AJ1391" s="32">
        <f>INDEX(AJ$80:AJ$93,$D1391)/$E1391</f>
        <v/>
      </c>
      <c r="AK1391" s="32">
        <f>INDEX(AK$80:AK$93,$D1391)/$E1391</f>
        <v/>
      </c>
      <c r="AL1391" s="32">
        <f>INDEX(AL$80:AL$93,$D1391)/$E1391</f>
        <v/>
      </c>
      <c r="AM1391" s="32">
        <f>INDEX(AM$80:AM$93,$D1391)/$E1391</f>
        <v/>
      </c>
      <c r="AN1391" s="32">
        <f>INDEX(AN$80:AN$93,$D1391)/$E1391</f>
        <v/>
      </c>
      <c r="AO1391" s="32">
        <f>INDEX(AO$80:AO$93,$D1391)/$E1391</f>
        <v/>
      </c>
      <c r="AP1391" s="32">
        <f>INDEX(AP$80:AP$93,$D1391)/$E1391</f>
        <v/>
      </c>
      <c r="AQ1391" s="32">
        <f>INDEX(AQ$80:AQ$93,$D1391)/$E1391</f>
        <v/>
      </c>
      <c r="AR1391" s="32">
        <f>INDEX(AR$80:AR$93,$D1391)/$E1391</f>
        <v/>
      </c>
      <c r="AS1391" s="32">
        <f>INDEX(AS$80:AS$93,$D1391)/$E1391</f>
        <v/>
      </c>
      <c r="AT1391" s="32">
        <f>INDEX(AT$80:AT$93,$D1391)/$E1391</f>
        <v/>
      </c>
      <c r="AU1391" s="32">
        <f>INDEX(AU$80:AU$93,$D1391)/$E1391</f>
        <v/>
      </c>
      <c r="AV1391" s="32">
        <f>INDEX(AV$80:AV$93,$D1391)/$E1391</f>
        <v/>
      </c>
      <c r="AW1391" s="32">
        <f>INDEX(AW$80:AW$93,$D1391)/$E1391</f>
        <v/>
      </c>
      <c r="AX1391" s="32">
        <f>INDEX(AX$80:AX$93,$D1391)/$E1391</f>
        <v/>
      </c>
      <c r="AY1391" s="32">
        <f>INDEX(AY$80:AY$93,$D1391)/$E1391</f>
        <v/>
      </c>
    </row>
    <row r="1392" hidden="1" outlineLevel="2">
      <c r="A1392" s="14" t="inlineStr">
        <is>
          <t>ntx</t>
        </is>
      </c>
      <c r="B1392" s="14" t="inlineStr">
        <is>
          <t>die</t>
        </is>
      </c>
      <c r="C1392" s="14" t="inlineStr">
        <is>
          <t>nav</t>
        </is>
      </c>
      <c r="D1392" s="32">
        <f>INDEX(Inputs!$N$5:$N$132,MATCH($B1392&amp;"|"&amp;$C1392,Inputs!$A$5:$A$132,0))</f>
        <v/>
      </c>
      <c r="E1392" s="32">
        <f>INDEX(Inputs!$K$5:$K$132,MATCH($B1392&amp;"|"&amp;$C1392,Inputs!$A$5:$A$132,0))</f>
        <v/>
      </c>
      <c r="F1392" s="36" t="n"/>
      <c r="G1392" s="36" t="n"/>
      <c r="H1392" s="14">
        <f>INDEX(VarLab,MATCH($A1392,VarKey,0))&amp;INDEX(MemLab,MATCH($C1392&amp;"|"&amp;$B1392,MemKey,0))</f>
        <v/>
      </c>
      <c r="I1392" s="14">
        <f>INDEX(VarUnit,MATCH($A1392,VarKey,0))</f>
        <v/>
      </c>
      <c r="J1392" s="14">
        <f>INDEX(VarSrc,MATCH($A1392,VarKey,0))</f>
        <v/>
      </c>
      <c r="K1392" s="11">
        <f>CodePrefix&amp;$A1392&amp;IF($C1392="","","."&amp;$C1392&amp;"."&amp;$B1392)&amp;INDEX(VarEnd,MATCH($A1392,VarKey,0))&amp;K$5</f>
        <v/>
      </c>
      <c r="L1392" s="37">
        <f>INDEX(L$80:L$93,$D1392)/$E1392</f>
        <v/>
      </c>
      <c r="M1392" s="32">
        <f>INDEX(M$80:M$93,$D1392)/$E1392</f>
        <v/>
      </c>
      <c r="N1392" s="32">
        <f>INDEX(N$80:N$93,$D1392)/$E1392</f>
        <v/>
      </c>
      <c r="O1392" s="32">
        <f>INDEX(O$80:O$93,$D1392)/$E1392</f>
        <v/>
      </c>
      <c r="P1392" s="32">
        <f>INDEX(P$80:P$93,$D1392)/$E1392</f>
        <v/>
      </c>
      <c r="Q1392" s="32">
        <f>INDEX(Q$80:Q$93,$D1392)/$E1392</f>
        <v/>
      </c>
      <c r="R1392" s="32">
        <f>INDEX(R$80:R$93,$D1392)/$E1392</f>
        <v/>
      </c>
      <c r="S1392" s="32">
        <f>INDEX(S$80:S$93,$D1392)/$E1392</f>
        <v/>
      </c>
      <c r="T1392" s="32">
        <f>INDEX(T$80:T$93,$D1392)/$E1392</f>
        <v/>
      </c>
      <c r="U1392" s="32">
        <f>INDEX(U$80:U$93,$D1392)/$E1392</f>
        <v/>
      </c>
      <c r="V1392" s="32">
        <f>INDEX(V$80:V$93,$D1392)/$E1392</f>
        <v/>
      </c>
      <c r="W1392" s="32">
        <f>INDEX(W$80:W$93,$D1392)/$E1392</f>
        <v/>
      </c>
      <c r="X1392" s="32">
        <f>INDEX(X$80:X$93,$D1392)/$E1392</f>
        <v/>
      </c>
      <c r="Y1392" s="32">
        <f>INDEX(Y$80:Y$93,$D1392)/$E1392</f>
        <v/>
      </c>
      <c r="Z1392" s="32">
        <f>INDEX(Z$80:Z$93,$D1392)/$E1392</f>
        <v/>
      </c>
      <c r="AA1392" s="32">
        <f>INDEX(AA$80:AA$93,$D1392)/$E1392</f>
        <v/>
      </c>
      <c r="AB1392" s="32">
        <f>INDEX(AB$80:AB$93,$D1392)/$E1392</f>
        <v/>
      </c>
      <c r="AC1392" s="32">
        <f>INDEX(AC$80:AC$93,$D1392)/$E1392</f>
        <v/>
      </c>
      <c r="AD1392" s="32">
        <f>INDEX(AD$80:AD$93,$D1392)/$E1392</f>
        <v/>
      </c>
      <c r="AF1392" s="11">
        <f>CodePrefix&amp;$A1392&amp;IF($C1392="","","."&amp;$C1392&amp;"."&amp;$B1392)&amp;INDEX(VarEnd,MATCH($A1392,VarKey,0))&amp;AF$5</f>
        <v/>
      </c>
      <c r="AG1392" s="37">
        <f>INDEX(AG$80:AG$93,$D1392)/$E1392</f>
        <v/>
      </c>
      <c r="AH1392" s="32">
        <f>INDEX(AH$80:AH$93,$D1392)/$E1392</f>
        <v/>
      </c>
      <c r="AI1392" s="32">
        <f>INDEX(AI$80:AI$93,$D1392)/$E1392</f>
        <v/>
      </c>
      <c r="AJ1392" s="32">
        <f>INDEX(AJ$80:AJ$93,$D1392)/$E1392</f>
        <v/>
      </c>
      <c r="AK1392" s="32">
        <f>INDEX(AK$80:AK$93,$D1392)/$E1392</f>
        <v/>
      </c>
      <c r="AL1392" s="32">
        <f>INDEX(AL$80:AL$93,$D1392)/$E1392</f>
        <v/>
      </c>
      <c r="AM1392" s="32">
        <f>INDEX(AM$80:AM$93,$D1392)/$E1392</f>
        <v/>
      </c>
      <c r="AN1392" s="32">
        <f>INDEX(AN$80:AN$93,$D1392)/$E1392</f>
        <v/>
      </c>
      <c r="AO1392" s="32">
        <f>INDEX(AO$80:AO$93,$D1392)/$E1392</f>
        <v/>
      </c>
      <c r="AP1392" s="32">
        <f>INDEX(AP$80:AP$93,$D1392)/$E1392</f>
        <v/>
      </c>
      <c r="AQ1392" s="32">
        <f>INDEX(AQ$80:AQ$93,$D1392)/$E1392</f>
        <v/>
      </c>
      <c r="AR1392" s="32">
        <f>INDEX(AR$80:AR$93,$D1392)/$E1392</f>
        <v/>
      </c>
      <c r="AS1392" s="32">
        <f>INDEX(AS$80:AS$93,$D1392)/$E1392</f>
        <v/>
      </c>
      <c r="AT1392" s="32">
        <f>INDEX(AT$80:AT$93,$D1392)/$E1392</f>
        <v/>
      </c>
      <c r="AU1392" s="32">
        <f>INDEX(AU$80:AU$93,$D1392)/$E1392</f>
        <v/>
      </c>
      <c r="AV1392" s="32">
        <f>INDEX(AV$80:AV$93,$D1392)/$E1392</f>
        <v/>
      </c>
      <c r="AW1392" s="32">
        <f>INDEX(AW$80:AW$93,$D1392)/$E1392</f>
        <v/>
      </c>
      <c r="AX1392" s="32">
        <f>INDEX(AX$80:AX$93,$D1392)/$E1392</f>
        <v/>
      </c>
      <c r="AY1392" s="32">
        <f>INDEX(AY$80:AY$93,$D1392)/$E1392</f>
        <v/>
      </c>
    </row>
    <row r="1393" hidden="1" outlineLevel="2">
      <c r="A1393" s="14" t="inlineStr">
        <is>
          <t>ntx</t>
        </is>
      </c>
      <c r="B1393" s="14" t="inlineStr">
        <is>
          <t>lpg</t>
        </is>
      </c>
      <c r="C1393" s="14" t="inlineStr">
        <is>
          <t>nav</t>
        </is>
      </c>
      <c r="D1393" s="32">
        <f>INDEX(Inputs!$N$5:$N$132,MATCH($B1393&amp;"|"&amp;$C1393,Inputs!$A$5:$A$132,0))</f>
        <v/>
      </c>
      <c r="E1393" s="32">
        <f>INDEX(Inputs!$K$5:$K$132,MATCH($B1393&amp;"|"&amp;$C1393,Inputs!$A$5:$A$132,0))</f>
        <v/>
      </c>
      <c r="F1393" s="36" t="n"/>
      <c r="G1393" s="36" t="n"/>
      <c r="H1393" s="14">
        <f>INDEX(VarLab,MATCH($A1393,VarKey,0))&amp;INDEX(MemLab,MATCH($C1393&amp;"|"&amp;$B1393,MemKey,0))</f>
        <v/>
      </c>
      <c r="I1393" s="14">
        <f>INDEX(VarUnit,MATCH($A1393,VarKey,0))</f>
        <v/>
      </c>
      <c r="J1393" s="14">
        <f>INDEX(VarSrc,MATCH($A1393,VarKey,0))</f>
        <v/>
      </c>
      <c r="K1393" s="11">
        <f>CodePrefix&amp;$A1393&amp;IF($C1393="","","."&amp;$C1393&amp;"."&amp;$B1393)&amp;INDEX(VarEnd,MATCH($A1393,VarKey,0))&amp;K$5</f>
        <v/>
      </c>
      <c r="L1393" s="37">
        <f>INDEX(L$80:L$93,$D1393)/$E1393</f>
        <v/>
      </c>
      <c r="M1393" s="32">
        <f>INDEX(M$80:M$93,$D1393)/$E1393</f>
        <v/>
      </c>
      <c r="N1393" s="32">
        <f>INDEX(N$80:N$93,$D1393)/$E1393</f>
        <v/>
      </c>
      <c r="O1393" s="32">
        <f>INDEX(O$80:O$93,$D1393)/$E1393</f>
        <v/>
      </c>
      <c r="P1393" s="32">
        <f>INDEX(P$80:P$93,$D1393)/$E1393</f>
        <v/>
      </c>
      <c r="Q1393" s="32">
        <f>INDEX(Q$80:Q$93,$D1393)/$E1393</f>
        <v/>
      </c>
      <c r="R1393" s="32">
        <f>INDEX(R$80:R$93,$D1393)/$E1393</f>
        <v/>
      </c>
      <c r="S1393" s="32">
        <f>INDEX(S$80:S$93,$D1393)/$E1393</f>
        <v/>
      </c>
      <c r="T1393" s="32">
        <f>INDEX(T$80:T$93,$D1393)/$E1393</f>
        <v/>
      </c>
      <c r="U1393" s="32">
        <f>INDEX(U$80:U$93,$D1393)/$E1393</f>
        <v/>
      </c>
      <c r="V1393" s="32">
        <f>INDEX(V$80:V$93,$D1393)/$E1393</f>
        <v/>
      </c>
      <c r="W1393" s="32">
        <f>INDEX(W$80:W$93,$D1393)/$E1393</f>
        <v/>
      </c>
      <c r="X1393" s="32">
        <f>INDEX(X$80:X$93,$D1393)/$E1393</f>
        <v/>
      </c>
      <c r="Y1393" s="32">
        <f>INDEX(Y$80:Y$93,$D1393)/$E1393</f>
        <v/>
      </c>
      <c r="Z1393" s="32">
        <f>INDEX(Z$80:Z$93,$D1393)/$E1393</f>
        <v/>
      </c>
      <c r="AA1393" s="32">
        <f>INDEX(AA$80:AA$93,$D1393)/$E1393</f>
        <v/>
      </c>
      <c r="AB1393" s="32">
        <f>INDEX(AB$80:AB$93,$D1393)/$E1393</f>
        <v/>
      </c>
      <c r="AC1393" s="32">
        <f>INDEX(AC$80:AC$93,$D1393)/$E1393</f>
        <v/>
      </c>
      <c r="AD1393" s="32">
        <f>INDEX(AD$80:AD$93,$D1393)/$E1393</f>
        <v/>
      </c>
      <c r="AF1393" s="11">
        <f>CodePrefix&amp;$A1393&amp;IF($C1393="","","."&amp;$C1393&amp;"."&amp;$B1393)&amp;INDEX(VarEnd,MATCH($A1393,VarKey,0))&amp;AF$5</f>
        <v/>
      </c>
      <c r="AG1393" s="37">
        <f>INDEX(AG$80:AG$93,$D1393)/$E1393</f>
        <v/>
      </c>
      <c r="AH1393" s="32">
        <f>INDEX(AH$80:AH$93,$D1393)/$E1393</f>
        <v/>
      </c>
      <c r="AI1393" s="32">
        <f>INDEX(AI$80:AI$93,$D1393)/$E1393</f>
        <v/>
      </c>
      <c r="AJ1393" s="32">
        <f>INDEX(AJ$80:AJ$93,$D1393)/$E1393</f>
        <v/>
      </c>
      <c r="AK1393" s="32">
        <f>INDEX(AK$80:AK$93,$D1393)/$E1393</f>
        <v/>
      </c>
      <c r="AL1393" s="32">
        <f>INDEX(AL$80:AL$93,$D1393)/$E1393</f>
        <v/>
      </c>
      <c r="AM1393" s="32">
        <f>INDEX(AM$80:AM$93,$D1393)/$E1393</f>
        <v/>
      </c>
      <c r="AN1393" s="32">
        <f>INDEX(AN$80:AN$93,$D1393)/$E1393</f>
        <v/>
      </c>
      <c r="AO1393" s="32">
        <f>INDEX(AO$80:AO$93,$D1393)/$E1393</f>
        <v/>
      </c>
      <c r="AP1393" s="32">
        <f>INDEX(AP$80:AP$93,$D1393)/$E1393</f>
        <v/>
      </c>
      <c r="AQ1393" s="32">
        <f>INDEX(AQ$80:AQ$93,$D1393)/$E1393</f>
        <v/>
      </c>
      <c r="AR1393" s="32">
        <f>INDEX(AR$80:AR$93,$D1393)/$E1393</f>
        <v/>
      </c>
      <c r="AS1393" s="32">
        <f>INDEX(AS$80:AS$93,$D1393)/$E1393</f>
        <v/>
      </c>
      <c r="AT1393" s="32">
        <f>INDEX(AT$80:AT$93,$D1393)/$E1393</f>
        <v/>
      </c>
      <c r="AU1393" s="32">
        <f>INDEX(AU$80:AU$93,$D1393)/$E1393</f>
        <v/>
      </c>
      <c r="AV1393" s="32">
        <f>INDEX(AV$80:AV$93,$D1393)/$E1393</f>
        <v/>
      </c>
      <c r="AW1393" s="32">
        <f>INDEX(AW$80:AW$93,$D1393)/$E1393</f>
        <v/>
      </c>
      <c r="AX1393" s="32">
        <f>INDEX(AX$80:AX$93,$D1393)/$E1393</f>
        <v/>
      </c>
      <c r="AY1393" s="32">
        <f>INDEX(AY$80:AY$93,$D1393)/$E1393</f>
        <v/>
      </c>
    </row>
    <row r="1394" hidden="1" outlineLevel="2">
      <c r="A1394" s="14" t="inlineStr">
        <is>
          <t>ntx</t>
        </is>
      </c>
      <c r="B1394" s="14" t="inlineStr">
        <is>
          <t>ker</t>
        </is>
      </c>
      <c r="C1394" s="14" t="inlineStr">
        <is>
          <t>nav</t>
        </is>
      </c>
      <c r="D1394" s="32">
        <f>INDEX(Inputs!$N$5:$N$132,MATCH($B1394&amp;"|"&amp;$C1394,Inputs!$A$5:$A$132,0))</f>
        <v/>
      </c>
      <c r="E1394" s="32">
        <f>INDEX(Inputs!$K$5:$K$132,MATCH($B1394&amp;"|"&amp;$C1394,Inputs!$A$5:$A$132,0))</f>
        <v/>
      </c>
      <c r="F1394" s="36" t="n"/>
      <c r="G1394" s="36" t="n"/>
      <c r="H1394" s="14">
        <f>INDEX(VarLab,MATCH($A1394,VarKey,0))&amp;INDEX(MemLab,MATCH($C1394&amp;"|"&amp;$B1394,MemKey,0))</f>
        <v/>
      </c>
      <c r="I1394" s="14">
        <f>INDEX(VarUnit,MATCH($A1394,VarKey,0))</f>
        <v/>
      </c>
      <c r="J1394" s="14">
        <f>INDEX(VarSrc,MATCH($A1394,VarKey,0))</f>
        <v/>
      </c>
      <c r="K1394" s="11">
        <f>CodePrefix&amp;$A1394&amp;IF($C1394="","","."&amp;$C1394&amp;"."&amp;$B1394)&amp;INDEX(VarEnd,MATCH($A1394,VarKey,0))&amp;K$5</f>
        <v/>
      </c>
      <c r="L1394" s="37">
        <f>INDEX(L$80:L$93,$D1394)/$E1394</f>
        <v/>
      </c>
      <c r="M1394" s="32">
        <f>INDEX(M$80:M$93,$D1394)/$E1394</f>
        <v/>
      </c>
      <c r="N1394" s="32">
        <f>INDEX(N$80:N$93,$D1394)/$E1394</f>
        <v/>
      </c>
      <c r="O1394" s="32">
        <f>INDEX(O$80:O$93,$D1394)/$E1394</f>
        <v/>
      </c>
      <c r="P1394" s="32">
        <f>INDEX(P$80:P$93,$D1394)/$E1394</f>
        <v/>
      </c>
      <c r="Q1394" s="32">
        <f>INDEX(Q$80:Q$93,$D1394)/$E1394</f>
        <v/>
      </c>
      <c r="R1394" s="32">
        <f>INDEX(R$80:R$93,$D1394)/$E1394</f>
        <v/>
      </c>
      <c r="S1394" s="32">
        <f>INDEX(S$80:S$93,$D1394)/$E1394</f>
        <v/>
      </c>
      <c r="T1394" s="32">
        <f>INDEX(T$80:T$93,$D1394)/$E1394</f>
        <v/>
      </c>
      <c r="U1394" s="32">
        <f>INDEX(U$80:U$93,$D1394)/$E1394</f>
        <v/>
      </c>
      <c r="V1394" s="32">
        <f>INDEX(V$80:V$93,$D1394)/$E1394</f>
        <v/>
      </c>
      <c r="W1394" s="32">
        <f>INDEX(W$80:W$93,$D1394)/$E1394</f>
        <v/>
      </c>
      <c r="X1394" s="32">
        <f>INDEX(X$80:X$93,$D1394)/$E1394</f>
        <v/>
      </c>
      <c r="Y1394" s="32">
        <f>INDEX(Y$80:Y$93,$D1394)/$E1394</f>
        <v/>
      </c>
      <c r="Z1394" s="32">
        <f>INDEX(Z$80:Z$93,$D1394)/$E1394</f>
        <v/>
      </c>
      <c r="AA1394" s="32">
        <f>INDEX(AA$80:AA$93,$D1394)/$E1394</f>
        <v/>
      </c>
      <c r="AB1394" s="32">
        <f>INDEX(AB$80:AB$93,$D1394)/$E1394</f>
        <v/>
      </c>
      <c r="AC1394" s="32">
        <f>INDEX(AC$80:AC$93,$D1394)/$E1394</f>
        <v/>
      </c>
      <c r="AD1394" s="32">
        <f>INDEX(AD$80:AD$93,$D1394)/$E1394</f>
        <v/>
      </c>
      <c r="AF1394" s="11">
        <f>CodePrefix&amp;$A1394&amp;IF($C1394="","","."&amp;$C1394&amp;"."&amp;$B1394)&amp;INDEX(VarEnd,MATCH($A1394,VarKey,0))&amp;AF$5</f>
        <v/>
      </c>
      <c r="AG1394" s="37">
        <f>INDEX(AG$80:AG$93,$D1394)/$E1394</f>
        <v/>
      </c>
      <c r="AH1394" s="32">
        <f>INDEX(AH$80:AH$93,$D1394)/$E1394</f>
        <v/>
      </c>
      <c r="AI1394" s="32">
        <f>INDEX(AI$80:AI$93,$D1394)/$E1394</f>
        <v/>
      </c>
      <c r="AJ1394" s="32">
        <f>INDEX(AJ$80:AJ$93,$D1394)/$E1394</f>
        <v/>
      </c>
      <c r="AK1394" s="32">
        <f>INDEX(AK$80:AK$93,$D1394)/$E1394</f>
        <v/>
      </c>
      <c r="AL1394" s="32">
        <f>INDEX(AL$80:AL$93,$D1394)/$E1394</f>
        <v/>
      </c>
      <c r="AM1394" s="32">
        <f>INDEX(AM$80:AM$93,$D1394)/$E1394</f>
        <v/>
      </c>
      <c r="AN1394" s="32">
        <f>INDEX(AN$80:AN$93,$D1394)/$E1394</f>
        <v/>
      </c>
      <c r="AO1394" s="32">
        <f>INDEX(AO$80:AO$93,$D1394)/$E1394</f>
        <v/>
      </c>
      <c r="AP1394" s="32">
        <f>INDEX(AP$80:AP$93,$D1394)/$E1394</f>
        <v/>
      </c>
      <c r="AQ1394" s="32">
        <f>INDEX(AQ$80:AQ$93,$D1394)/$E1394</f>
        <v/>
      </c>
      <c r="AR1394" s="32">
        <f>INDEX(AR$80:AR$93,$D1394)/$E1394</f>
        <v/>
      </c>
      <c r="AS1394" s="32">
        <f>INDEX(AS$80:AS$93,$D1394)/$E1394</f>
        <v/>
      </c>
      <c r="AT1394" s="32">
        <f>INDEX(AT$80:AT$93,$D1394)/$E1394</f>
        <v/>
      </c>
      <c r="AU1394" s="32">
        <f>INDEX(AU$80:AU$93,$D1394)/$E1394</f>
        <v/>
      </c>
      <c r="AV1394" s="32">
        <f>INDEX(AV$80:AV$93,$D1394)/$E1394</f>
        <v/>
      </c>
      <c r="AW1394" s="32">
        <f>INDEX(AW$80:AW$93,$D1394)/$E1394</f>
        <v/>
      </c>
      <c r="AX1394" s="32">
        <f>INDEX(AX$80:AX$93,$D1394)/$E1394</f>
        <v/>
      </c>
      <c r="AY1394" s="32">
        <f>INDEX(AY$80:AY$93,$D1394)/$E1394</f>
        <v/>
      </c>
    </row>
    <row r="1395" hidden="1" outlineLevel="2">
      <c r="A1395" s="14" t="inlineStr">
        <is>
          <t>ntx</t>
        </is>
      </c>
      <c r="B1395" s="14" t="inlineStr">
        <is>
          <t>oop</t>
        </is>
      </c>
      <c r="C1395" s="14" t="inlineStr">
        <is>
          <t>nav</t>
        </is>
      </c>
      <c r="D1395" s="32">
        <f>INDEX(Inputs!$N$5:$N$132,MATCH($B1395&amp;"|"&amp;$C1395,Inputs!$A$5:$A$132,0))</f>
        <v/>
      </c>
      <c r="E1395" s="32">
        <f>INDEX(Inputs!$K$5:$K$132,MATCH($B1395&amp;"|"&amp;$C1395,Inputs!$A$5:$A$132,0))</f>
        <v/>
      </c>
      <c r="F1395" s="36" t="n"/>
      <c r="G1395" s="36" t="n"/>
      <c r="H1395" s="14">
        <f>INDEX(VarLab,MATCH($A1395,VarKey,0))&amp;INDEX(MemLab,MATCH($C1395&amp;"|"&amp;$B1395,MemKey,0))</f>
        <v/>
      </c>
      <c r="I1395" s="14">
        <f>INDEX(VarUnit,MATCH($A1395,VarKey,0))</f>
        <v/>
      </c>
      <c r="J1395" s="14">
        <f>INDEX(VarSrc,MATCH($A1395,VarKey,0))</f>
        <v/>
      </c>
      <c r="K1395" s="11">
        <f>CodePrefix&amp;$A1395&amp;IF($C1395="","","."&amp;$C1395&amp;"."&amp;$B1395)&amp;INDEX(VarEnd,MATCH($A1395,VarKey,0))&amp;K$5</f>
        <v/>
      </c>
      <c r="L1395" s="37">
        <f>INDEX(L$80:L$93,$D1395)/$E1395</f>
        <v/>
      </c>
      <c r="M1395" s="32">
        <f>INDEX(M$80:M$93,$D1395)/$E1395</f>
        <v/>
      </c>
      <c r="N1395" s="32">
        <f>INDEX(N$80:N$93,$D1395)/$E1395</f>
        <v/>
      </c>
      <c r="O1395" s="32">
        <f>INDEX(O$80:O$93,$D1395)/$E1395</f>
        <v/>
      </c>
      <c r="P1395" s="32">
        <f>INDEX(P$80:P$93,$D1395)/$E1395</f>
        <v/>
      </c>
      <c r="Q1395" s="32">
        <f>INDEX(Q$80:Q$93,$D1395)/$E1395</f>
        <v/>
      </c>
      <c r="R1395" s="32">
        <f>INDEX(R$80:R$93,$D1395)/$E1395</f>
        <v/>
      </c>
      <c r="S1395" s="32">
        <f>INDEX(S$80:S$93,$D1395)/$E1395</f>
        <v/>
      </c>
      <c r="T1395" s="32">
        <f>INDEX(T$80:T$93,$D1395)/$E1395</f>
        <v/>
      </c>
      <c r="U1395" s="32">
        <f>INDEX(U$80:U$93,$D1395)/$E1395</f>
        <v/>
      </c>
      <c r="V1395" s="32">
        <f>INDEX(V$80:V$93,$D1395)/$E1395</f>
        <v/>
      </c>
      <c r="W1395" s="32">
        <f>INDEX(W$80:W$93,$D1395)/$E1395</f>
        <v/>
      </c>
      <c r="X1395" s="32">
        <f>INDEX(X$80:X$93,$D1395)/$E1395</f>
        <v/>
      </c>
      <c r="Y1395" s="32">
        <f>INDEX(Y$80:Y$93,$D1395)/$E1395</f>
        <v/>
      </c>
      <c r="Z1395" s="32">
        <f>INDEX(Z$80:Z$93,$D1395)/$E1395</f>
        <v/>
      </c>
      <c r="AA1395" s="32">
        <f>INDEX(AA$80:AA$93,$D1395)/$E1395</f>
        <v/>
      </c>
      <c r="AB1395" s="32">
        <f>INDEX(AB$80:AB$93,$D1395)/$E1395</f>
        <v/>
      </c>
      <c r="AC1395" s="32">
        <f>INDEX(AC$80:AC$93,$D1395)/$E1395</f>
        <v/>
      </c>
      <c r="AD1395" s="32">
        <f>INDEX(AD$80:AD$93,$D1395)/$E1395</f>
        <v/>
      </c>
      <c r="AF1395" s="11">
        <f>CodePrefix&amp;$A1395&amp;IF($C1395="","","."&amp;$C1395&amp;"."&amp;$B1395)&amp;INDEX(VarEnd,MATCH($A1395,VarKey,0))&amp;AF$5</f>
        <v/>
      </c>
      <c r="AG1395" s="37">
        <f>INDEX(AG$80:AG$93,$D1395)/$E1395</f>
        <v/>
      </c>
      <c r="AH1395" s="32">
        <f>INDEX(AH$80:AH$93,$D1395)/$E1395</f>
        <v/>
      </c>
      <c r="AI1395" s="32">
        <f>INDEX(AI$80:AI$93,$D1395)/$E1395</f>
        <v/>
      </c>
      <c r="AJ1395" s="32">
        <f>INDEX(AJ$80:AJ$93,$D1395)/$E1395</f>
        <v/>
      </c>
      <c r="AK1395" s="32">
        <f>INDEX(AK$80:AK$93,$D1395)/$E1395</f>
        <v/>
      </c>
      <c r="AL1395" s="32">
        <f>INDEX(AL$80:AL$93,$D1395)/$E1395</f>
        <v/>
      </c>
      <c r="AM1395" s="32">
        <f>INDEX(AM$80:AM$93,$D1395)/$E1395</f>
        <v/>
      </c>
      <c r="AN1395" s="32">
        <f>INDEX(AN$80:AN$93,$D1395)/$E1395</f>
        <v/>
      </c>
      <c r="AO1395" s="32">
        <f>INDEX(AO$80:AO$93,$D1395)/$E1395</f>
        <v/>
      </c>
      <c r="AP1395" s="32">
        <f>INDEX(AP$80:AP$93,$D1395)/$E1395</f>
        <v/>
      </c>
      <c r="AQ1395" s="32">
        <f>INDEX(AQ$80:AQ$93,$D1395)/$E1395</f>
        <v/>
      </c>
      <c r="AR1395" s="32">
        <f>INDEX(AR$80:AR$93,$D1395)/$E1395</f>
        <v/>
      </c>
      <c r="AS1395" s="32">
        <f>INDEX(AS$80:AS$93,$D1395)/$E1395</f>
        <v/>
      </c>
      <c r="AT1395" s="32">
        <f>INDEX(AT$80:AT$93,$D1395)/$E1395</f>
        <v/>
      </c>
      <c r="AU1395" s="32">
        <f>INDEX(AU$80:AU$93,$D1395)/$E1395</f>
        <v/>
      </c>
      <c r="AV1395" s="32">
        <f>INDEX(AV$80:AV$93,$D1395)/$E1395</f>
        <v/>
      </c>
      <c r="AW1395" s="32">
        <f>INDEX(AW$80:AW$93,$D1395)/$E1395</f>
        <v/>
      </c>
      <c r="AX1395" s="32">
        <f>INDEX(AX$80:AX$93,$D1395)/$E1395</f>
        <v/>
      </c>
      <c r="AY1395" s="32">
        <f>INDEX(AY$80:AY$93,$D1395)/$E1395</f>
        <v/>
      </c>
    </row>
    <row r="1396" hidden="1" outlineLevel="2">
      <c r="A1396" s="14" t="inlineStr">
        <is>
          <t>ntx</t>
        </is>
      </c>
      <c r="B1396" s="14" t="inlineStr">
        <is>
          <t>bio</t>
        </is>
      </c>
      <c r="C1396" s="14" t="inlineStr">
        <is>
          <t>nav</t>
        </is>
      </c>
      <c r="D1396" s="32">
        <f>INDEX(Inputs!$N$5:$N$132,MATCH($B1396&amp;"|"&amp;$C1396,Inputs!$A$5:$A$132,0))</f>
        <v/>
      </c>
      <c r="E1396" s="32">
        <f>INDEX(Inputs!$K$5:$K$132,MATCH($B1396&amp;"|"&amp;$C1396,Inputs!$A$5:$A$132,0))</f>
        <v/>
      </c>
      <c r="F1396" s="36" t="n"/>
      <c r="G1396" s="36" t="n"/>
      <c r="H1396" s="14">
        <f>INDEX(VarLab,MATCH($A1396,VarKey,0))&amp;INDEX(MemLab,MATCH($C1396&amp;"|"&amp;$B1396,MemKey,0))</f>
        <v/>
      </c>
      <c r="I1396" s="14">
        <f>INDEX(VarUnit,MATCH($A1396,VarKey,0))</f>
        <v/>
      </c>
      <c r="J1396" s="14">
        <f>INDEX(VarSrc,MATCH($A1396,VarKey,0))</f>
        <v/>
      </c>
      <c r="K1396" s="11">
        <f>CodePrefix&amp;$A1396&amp;IF($C1396="","","."&amp;$C1396&amp;"."&amp;$B1396)&amp;INDEX(VarEnd,MATCH($A1396,VarKey,0))&amp;K$5</f>
        <v/>
      </c>
      <c r="L1396" s="37">
        <f>INDEX(L$80:L$93,$D1396)/$E1396</f>
        <v/>
      </c>
      <c r="M1396" s="32">
        <f>INDEX(M$80:M$93,$D1396)/$E1396</f>
        <v/>
      </c>
      <c r="N1396" s="32">
        <f>INDEX(N$80:N$93,$D1396)/$E1396</f>
        <v/>
      </c>
      <c r="O1396" s="32">
        <f>INDEX(O$80:O$93,$D1396)/$E1396</f>
        <v/>
      </c>
      <c r="P1396" s="32">
        <f>INDEX(P$80:P$93,$D1396)/$E1396</f>
        <v/>
      </c>
      <c r="Q1396" s="32">
        <f>INDEX(Q$80:Q$93,$D1396)/$E1396</f>
        <v/>
      </c>
      <c r="R1396" s="32">
        <f>INDEX(R$80:R$93,$D1396)/$E1396</f>
        <v/>
      </c>
      <c r="S1396" s="32">
        <f>INDEX(S$80:S$93,$D1396)/$E1396</f>
        <v/>
      </c>
      <c r="T1396" s="32">
        <f>INDEX(T$80:T$93,$D1396)/$E1396</f>
        <v/>
      </c>
      <c r="U1396" s="32">
        <f>INDEX(U$80:U$93,$D1396)/$E1396</f>
        <v/>
      </c>
      <c r="V1396" s="32">
        <f>INDEX(V$80:V$93,$D1396)/$E1396</f>
        <v/>
      </c>
      <c r="W1396" s="32">
        <f>INDEX(W$80:W$93,$D1396)/$E1396</f>
        <v/>
      </c>
      <c r="X1396" s="32">
        <f>INDEX(X$80:X$93,$D1396)/$E1396</f>
        <v/>
      </c>
      <c r="Y1396" s="32">
        <f>INDEX(Y$80:Y$93,$D1396)/$E1396</f>
        <v/>
      </c>
      <c r="Z1396" s="32">
        <f>INDEX(Z$80:Z$93,$D1396)/$E1396</f>
        <v/>
      </c>
      <c r="AA1396" s="32">
        <f>INDEX(AA$80:AA$93,$D1396)/$E1396</f>
        <v/>
      </c>
      <c r="AB1396" s="32">
        <f>INDEX(AB$80:AB$93,$D1396)/$E1396</f>
        <v/>
      </c>
      <c r="AC1396" s="32">
        <f>INDEX(AC$80:AC$93,$D1396)/$E1396</f>
        <v/>
      </c>
      <c r="AD1396" s="32">
        <f>INDEX(AD$80:AD$93,$D1396)/$E1396</f>
        <v/>
      </c>
      <c r="AF1396" s="11">
        <f>CodePrefix&amp;$A1396&amp;IF($C1396="","","."&amp;$C1396&amp;"."&amp;$B1396)&amp;INDEX(VarEnd,MATCH($A1396,VarKey,0))&amp;AF$5</f>
        <v/>
      </c>
      <c r="AG1396" s="37">
        <f>INDEX(AG$80:AG$93,$D1396)/$E1396</f>
        <v/>
      </c>
      <c r="AH1396" s="32">
        <f>INDEX(AH$80:AH$93,$D1396)/$E1396</f>
        <v/>
      </c>
      <c r="AI1396" s="32">
        <f>INDEX(AI$80:AI$93,$D1396)/$E1396</f>
        <v/>
      </c>
      <c r="AJ1396" s="32">
        <f>INDEX(AJ$80:AJ$93,$D1396)/$E1396</f>
        <v/>
      </c>
      <c r="AK1396" s="32">
        <f>INDEX(AK$80:AK$93,$D1396)/$E1396</f>
        <v/>
      </c>
      <c r="AL1396" s="32">
        <f>INDEX(AL$80:AL$93,$D1396)/$E1396</f>
        <v/>
      </c>
      <c r="AM1396" s="32">
        <f>INDEX(AM$80:AM$93,$D1396)/$E1396</f>
        <v/>
      </c>
      <c r="AN1396" s="32">
        <f>INDEX(AN$80:AN$93,$D1396)/$E1396</f>
        <v/>
      </c>
      <c r="AO1396" s="32">
        <f>INDEX(AO$80:AO$93,$D1396)/$E1396</f>
        <v/>
      </c>
      <c r="AP1396" s="32">
        <f>INDEX(AP$80:AP$93,$D1396)/$E1396</f>
        <v/>
      </c>
      <c r="AQ1396" s="32">
        <f>INDEX(AQ$80:AQ$93,$D1396)/$E1396</f>
        <v/>
      </c>
      <c r="AR1396" s="32">
        <f>INDEX(AR$80:AR$93,$D1396)/$E1396</f>
        <v/>
      </c>
      <c r="AS1396" s="32">
        <f>INDEX(AS$80:AS$93,$D1396)/$E1396</f>
        <v/>
      </c>
      <c r="AT1396" s="32">
        <f>INDEX(AT$80:AT$93,$D1396)/$E1396</f>
        <v/>
      </c>
      <c r="AU1396" s="32">
        <f>INDEX(AU$80:AU$93,$D1396)/$E1396</f>
        <v/>
      </c>
      <c r="AV1396" s="32">
        <f>INDEX(AV$80:AV$93,$D1396)/$E1396</f>
        <v/>
      </c>
      <c r="AW1396" s="32">
        <f>INDEX(AW$80:AW$93,$D1396)/$E1396</f>
        <v/>
      </c>
      <c r="AX1396" s="32">
        <f>INDEX(AX$80:AX$93,$D1396)/$E1396</f>
        <v/>
      </c>
      <c r="AY1396" s="32">
        <f>INDEX(AY$80:AY$93,$D1396)/$E1396</f>
        <v/>
      </c>
    </row>
    <row r="1397" hidden="1" outlineLevel="2"/>
    <row r="1398" hidden="1" outlineLevel="2">
      <c r="A1398" s="14" t="inlineStr">
        <is>
          <t>nce</t>
        </is>
      </c>
      <c r="B1398" s="14" t="inlineStr">
        <is>
          <t>coa</t>
        </is>
      </c>
      <c r="C1398" s="14" t="inlineStr">
        <is>
          <t>nav</t>
        </is>
      </c>
      <c r="D1398" s="36" t="n"/>
      <c r="E1398" s="36" t="n"/>
      <c r="F1398" s="36" t="n"/>
      <c r="G1398" s="36" t="n"/>
      <c r="H1398" s="14">
        <f>INDEX(VarLab,MATCH($A1398,VarKey,0))&amp;INDEX(MemLab,MATCH($C1398&amp;"|"&amp;$B1398,MemKey,0))</f>
        <v/>
      </c>
      <c r="I1398" s="14">
        <f>INDEX(VarUnit,MATCH($A1398,VarKey,0))</f>
        <v/>
      </c>
      <c r="J1398" s="14">
        <f>INDEX(VarSrc,MATCH($A1398,VarKey,0))</f>
        <v/>
      </c>
      <c r="K1398" s="11">
        <f>CodePrefix&amp;$A1398&amp;IF($C1398="","","."&amp;$C1398&amp;"."&amp;$B1398)&amp;INDEX(VarEnd,MATCH($A1398,VarKey,0))&amp;K$5</f>
        <v/>
      </c>
      <c r="L1398" s="37">
        <f>L1371+L1380+L1389</f>
        <v/>
      </c>
      <c r="M1398" s="32">
        <f>M1371+M1380+M1389</f>
        <v/>
      </c>
      <c r="N1398" s="32">
        <f>N1371+N1380+N1389</f>
        <v/>
      </c>
      <c r="O1398" s="32">
        <f>O1371+O1380+O1389</f>
        <v/>
      </c>
      <c r="P1398" s="32">
        <f>P1371+P1380+P1389</f>
        <v/>
      </c>
      <c r="Q1398" s="32">
        <f>Q1371+Q1380+Q1389</f>
        <v/>
      </c>
      <c r="R1398" s="32">
        <f>R1371+R1380+R1389</f>
        <v/>
      </c>
      <c r="S1398" s="32">
        <f>S1371+S1380+S1389</f>
        <v/>
      </c>
      <c r="T1398" s="32">
        <f>T1371+T1380+T1389</f>
        <v/>
      </c>
      <c r="U1398" s="32">
        <f>U1371+U1380+U1389</f>
        <v/>
      </c>
      <c r="V1398" s="32">
        <f>V1371+V1380+V1389</f>
        <v/>
      </c>
      <c r="W1398" s="32">
        <f>W1371+W1380+W1389</f>
        <v/>
      </c>
      <c r="X1398" s="32">
        <f>X1371+X1380+X1389</f>
        <v/>
      </c>
      <c r="Y1398" s="32">
        <f>Y1371+Y1380+Y1389</f>
        <v/>
      </c>
      <c r="Z1398" s="32">
        <f>Z1371+Z1380+Z1389</f>
        <v/>
      </c>
      <c r="AA1398" s="32">
        <f>AA1371+AA1380+AA1389</f>
        <v/>
      </c>
      <c r="AB1398" s="32">
        <f>AB1371+AB1380+AB1389</f>
        <v/>
      </c>
      <c r="AC1398" s="32">
        <f>AC1371+AC1380+AC1389</f>
        <v/>
      </c>
      <c r="AD1398" s="32">
        <f>AD1371+AD1380+AD1389</f>
        <v/>
      </c>
      <c r="AF1398" s="11">
        <f>CodePrefix&amp;$A1398&amp;IF($C1398="","","."&amp;$C1398&amp;"."&amp;$B1398)&amp;INDEX(VarEnd,MATCH($A1398,VarKey,0))&amp;AF$5</f>
        <v/>
      </c>
      <c r="AG1398" s="37">
        <f>AG1371+AG1380+AG1389</f>
        <v/>
      </c>
      <c r="AH1398" s="32">
        <f>AH1371+AH1380+AH1389</f>
        <v/>
      </c>
      <c r="AI1398" s="32">
        <f>AI1371+AI1380+AI1389</f>
        <v/>
      </c>
      <c r="AJ1398" s="32">
        <f>AJ1371+AJ1380+AJ1389</f>
        <v/>
      </c>
      <c r="AK1398" s="32">
        <f>AK1371+AK1380+AK1389</f>
        <v/>
      </c>
      <c r="AL1398" s="32">
        <f>AL1371+AL1380+AL1389</f>
        <v/>
      </c>
      <c r="AM1398" s="32">
        <f>AM1371+AM1380+AM1389</f>
        <v/>
      </c>
      <c r="AN1398" s="32">
        <f>AN1371+AN1380+AN1389</f>
        <v/>
      </c>
      <c r="AO1398" s="32">
        <f>AO1371+AO1380+AO1389</f>
        <v/>
      </c>
      <c r="AP1398" s="32">
        <f>AP1371+AP1380+AP1389</f>
        <v/>
      </c>
      <c r="AQ1398" s="32">
        <f>AQ1371+AQ1380+AQ1389</f>
        <v/>
      </c>
      <c r="AR1398" s="32">
        <f>AR1371+AR1380+AR1389</f>
        <v/>
      </c>
      <c r="AS1398" s="32">
        <f>AS1371+AS1380+AS1389</f>
        <v/>
      </c>
      <c r="AT1398" s="32">
        <f>AT1371+AT1380+AT1389</f>
        <v/>
      </c>
      <c r="AU1398" s="32">
        <f>AU1371+AU1380+AU1389</f>
        <v/>
      </c>
      <c r="AV1398" s="32">
        <f>AV1371+AV1380+AV1389</f>
        <v/>
      </c>
      <c r="AW1398" s="32">
        <f>AW1371+AW1380+AW1389</f>
        <v/>
      </c>
      <c r="AX1398" s="32">
        <f>AX1371+AX1380+AX1389</f>
        <v/>
      </c>
      <c r="AY1398" s="32">
        <f>AY1371+AY1380+AY1389</f>
        <v/>
      </c>
    </row>
    <row r="1399" hidden="1" outlineLevel="2">
      <c r="A1399" s="14" t="inlineStr">
        <is>
          <t>nce</t>
        </is>
      </c>
      <c r="B1399" s="14" t="inlineStr">
        <is>
          <t>nga</t>
        </is>
      </c>
      <c r="C1399" s="14" t="inlineStr">
        <is>
          <t>nav</t>
        </is>
      </c>
      <c r="D1399" s="36" t="n"/>
      <c r="E1399" s="36" t="n"/>
      <c r="F1399" s="36" t="n"/>
      <c r="G1399" s="36" t="n"/>
      <c r="H1399" s="14">
        <f>INDEX(VarLab,MATCH($A1399,VarKey,0))&amp;INDEX(MemLab,MATCH($C1399&amp;"|"&amp;$B1399,MemKey,0))</f>
        <v/>
      </c>
      <c r="I1399" s="14">
        <f>INDEX(VarUnit,MATCH($A1399,VarKey,0))</f>
        <v/>
      </c>
      <c r="J1399" s="14">
        <f>INDEX(VarSrc,MATCH($A1399,VarKey,0))</f>
        <v/>
      </c>
      <c r="K1399" s="11">
        <f>CodePrefix&amp;$A1399&amp;IF($C1399="","","."&amp;$C1399&amp;"."&amp;$B1399)&amp;INDEX(VarEnd,MATCH($A1399,VarKey,0))&amp;K$5</f>
        <v/>
      </c>
      <c r="L1399" s="37">
        <f>L1372+L1381+L1390</f>
        <v/>
      </c>
      <c r="M1399" s="32">
        <f>M1372+M1381+M1390</f>
        <v/>
      </c>
      <c r="N1399" s="32">
        <f>N1372+N1381+N1390</f>
        <v/>
      </c>
      <c r="O1399" s="32">
        <f>O1372+O1381+O1390</f>
        <v/>
      </c>
      <c r="P1399" s="32">
        <f>P1372+P1381+P1390</f>
        <v/>
      </c>
      <c r="Q1399" s="32">
        <f>Q1372+Q1381+Q1390</f>
        <v/>
      </c>
      <c r="R1399" s="32">
        <f>R1372+R1381+R1390</f>
        <v/>
      </c>
      <c r="S1399" s="32">
        <f>S1372+S1381+S1390</f>
        <v/>
      </c>
      <c r="T1399" s="32">
        <f>T1372+T1381+T1390</f>
        <v/>
      </c>
      <c r="U1399" s="32">
        <f>U1372+U1381+U1390</f>
        <v/>
      </c>
      <c r="V1399" s="32">
        <f>V1372+V1381+V1390</f>
        <v/>
      </c>
      <c r="W1399" s="32">
        <f>W1372+W1381+W1390</f>
        <v/>
      </c>
      <c r="X1399" s="32">
        <f>X1372+X1381+X1390</f>
        <v/>
      </c>
      <c r="Y1399" s="32">
        <f>Y1372+Y1381+Y1390</f>
        <v/>
      </c>
      <c r="Z1399" s="32">
        <f>Z1372+Z1381+Z1390</f>
        <v/>
      </c>
      <c r="AA1399" s="32">
        <f>AA1372+AA1381+AA1390</f>
        <v/>
      </c>
      <c r="AB1399" s="32">
        <f>AB1372+AB1381+AB1390</f>
        <v/>
      </c>
      <c r="AC1399" s="32">
        <f>AC1372+AC1381+AC1390</f>
        <v/>
      </c>
      <c r="AD1399" s="32">
        <f>AD1372+AD1381+AD1390</f>
        <v/>
      </c>
      <c r="AF1399" s="11">
        <f>CodePrefix&amp;$A1399&amp;IF($C1399="","","."&amp;$C1399&amp;"."&amp;$B1399)&amp;INDEX(VarEnd,MATCH($A1399,VarKey,0))&amp;AF$5</f>
        <v/>
      </c>
      <c r="AG1399" s="37">
        <f>AG1372+AG1381+AG1390</f>
        <v/>
      </c>
      <c r="AH1399" s="32">
        <f>AH1372+AH1381+AH1390</f>
        <v/>
      </c>
      <c r="AI1399" s="32">
        <f>AI1372+AI1381+AI1390</f>
        <v/>
      </c>
      <c r="AJ1399" s="32">
        <f>AJ1372+AJ1381+AJ1390</f>
        <v/>
      </c>
      <c r="AK1399" s="32">
        <f>AK1372+AK1381+AK1390</f>
        <v/>
      </c>
      <c r="AL1399" s="32">
        <f>AL1372+AL1381+AL1390</f>
        <v/>
      </c>
      <c r="AM1399" s="32">
        <f>AM1372+AM1381+AM1390</f>
        <v/>
      </c>
      <c r="AN1399" s="32">
        <f>AN1372+AN1381+AN1390</f>
        <v/>
      </c>
      <c r="AO1399" s="32">
        <f>AO1372+AO1381+AO1390</f>
        <v/>
      </c>
      <c r="AP1399" s="32">
        <f>AP1372+AP1381+AP1390</f>
        <v/>
      </c>
      <c r="AQ1399" s="32">
        <f>AQ1372+AQ1381+AQ1390</f>
        <v/>
      </c>
      <c r="AR1399" s="32">
        <f>AR1372+AR1381+AR1390</f>
        <v/>
      </c>
      <c r="AS1399" s="32">
        <f>AS1372+AS1381+AS1390</f>
        <v/>
      </c>
      <c r="AT1399" s="32">
        <f>AT1372+AT1381+AT1390</f>
        <v/>
      </c>
      <c r="AU1399" s="32">
        <f>AU1372+AU1381+AU1390</f>
        <v/>
      </c>
      <c r="AV1399" s="32">
        <f>AV1372+AV1381+AV1390</f>
        <v/>
      </c>
      <c r="AW1399" s="32">
        <f>AW1372+AW1381+AW1390</f>
        <v/>
      </c>
      <c r="AX1399" s="32">
        <f>AX1372+AX1381+AX1390</f>
        <v/>
      </c>
      <c r="AY1399" s="32">
        <f>AY1372+AY1381+AY1390</f>
        <v/>
      </c>
    </row>
    <row r="1400" hidden="1" outlineLevel="2">
      <c r="A1400" s="14" t="inlineStr">
        <is>
          <t>nce</t>
        </is>
      </c>
      <c r="B1400" s="14" t="inlineStr">
        <is>
          <t>gso</t>
        </is>
      </c>
      <c r="C1400" s="14" t="inlineStr">
        <is>
          <t>nav</t>
        </is>
      </c>
      <c r="D1400" s="36" t="n"/>
      <c r="E1400" s="36" t="n"/>
      <c r="F1400" s="36" t="n"/>
      <c r="G1400" s="36" t="n"/>
      <c r="H1400" s="14">
        <f>INDEX(VarLab,MATCH($A1400,VarKey,0))&amp;INDEX(MemLab,MATCH($C1400&amp;"|"&amp;$B1400,MemKey,0))</f>
        <v/>
      </c>
      <c r="I1400" s="14">
        <f>INDEX(VarUnit,MATCH($A1400,VarKey,0))</f>
        <v/>
      </c>
      <c r="J1400" s="14">
        <f>INDEX(VarSrc,MATCH($A1400,VarKey,0))</f>
        <v/>
      </c>
      <c r="K1400" s="11">
        <f>CodePrefix&amp;$A1400&amp;IF($C1400="","","."&amp;$C1400&amp;"."&amp;$B1400)&amp;INDEX(VarEnd,MATCH($A1400,VarKey,0))&amp;K$5</f>
        <v/>
      </c>
      <c r="L1400" s="37">
        <f>L1373+L1382+L1391</f>
        <v/>
      </c>
      <c r="M1400" s="32">
        <f>M1373+M1382+M1391</f>
        <v/>
      </c>
      <c r="N1400" s="32">
        <f>N1373+N1382+N1391</f>
        <v/>
      </c>
      <c r="O1400" s="32">
        <f>O1373+O1382+O1391</f>
        <v/>
      </c>
      <c r="P1400" s="32">
        <f>P1373+P1382+P1391</f>
        <v/>
      </c>
      <c r="Q1400" s="32">
        <f>Q1373+Q1382+Q1391</f>
        <v/>
      </c>
      <c r="R1400" s="32">
        <f>R1373+R1382+R1391</f>
        <v/>
      </c>
      <c r="S1400" s="32">
        <f>S1373+S1382+S1391</f>
        <v/>
      </c>
      <c r="T1400" s="32">
        <f>T1373+T1382+T1391</f>
        <v/>
      </c>
      <c r="U1400" s="32">
        <f>U1373+U1382+U1391</f>
        <v/>
      </c>
      <c r="V1400" s="32">
        <f>V1373+V1382+V1391</f>
        <v/>
      </c>
      <c r="W1400" s="32">
        <f>W1373+W1382+W1391</f>
        <v/>
      </c>
      <c r="X1400" s="32">
        <f>X1373+X1382+X1391</f>
        <v/>
      </c>
      <c r="Y1400" s="32">
        <f>Y1373+Y1382+Y1391</f>
        <v/>
      </c>
      <c r="Z1400" s="32">
        <f>Z1373+Z1382+Z1391</f>
        <v/>
      </c>
      <c r="AA1400" s="32">
        <f>AA1373+AA1382+AA1391</f>
        <v/>
      </c>
      <c r="AB1400" s="32">
        <f>AB1373+AB1382+AB1391</f>
        <v/>
      </c>
      <c r="AC1400" s="32">
        <f>AC1373+AC1382+AC1391</f>
        <v/>
      </c>
      <c r="AD1400" s="32">
        <f>AD1373+AD1382+AD1391</f>
        <v/>
      </c>
      <c r="AF1400" s="11">
        <f>CodePrefix&amp;$A1400&amp;IF($C1400="","","."&amp;$C1400&amp;"."&amp;$B1400)&amp;INDEX(VarEnd,MATCH($A1400,VarKey,0))&amp;AF$5</f>
        <v/>
      </c>
      <c r="AG1400" s="37">
        <f>AG1373+AG1382+AG1391</f>
        <v/>
      </c>
      <c r="AH1400" s="32">
        <f>AH1373+AH1382+AH1391</f>
        <v/>
      </c>
      <c r="AI1400" s="32">
        <f>AI1373+AI1382+AI1391</f>
        <v/>
      </c>
      <c r="AJ1400" s="32">
        <f>AJ1373+AJ1382+AJ1391</f>
        <v/>
      </c>
      <c r="AK1400" s="32">
        <f>AK1373+AK1382+AK1391</f>
        <v/>
      </c>
      <c r="AL1400" s="32">
        <f>AL1373+AL1382+AL1391</f>
        <v/>
      </c>
      <c r="AM1400" s="32">
        <f>AM1373+AM1382+AM1391</f>
        <v/>
      </c>
      <c r="AN1400" s="32">
        <f>AN1373+AN1382+AN1391</f>
        <v/>
      </c>
      <c r="AO1400" s="32">
        <f>AO1373+AO1382+AO1391</f>
        <v/>
      </c>
      <c r="AP1400" s="32">
        <f>AP1373+AP1382+AP1391</f>
        <v/>
      </c>
      <c r="AQ1400" s="32">
        <f>AQ1373+AQ1382+AQ1391</f>
        <v/>
      </c>
      <c r="AR1400" s="32">
        <f>AR1373+AR1382+AR1391</f>
        <v/>
      </c>
      <c r="AS1400" s="32">
        <f>AS1373+AS1382+AS1391</f>
        <v/>
      </c>
      <c r="AT1400" s="32">
        <f>AT1373+AT1382+AT1391</f>
        <v/>
      </c>
      <c r="AU1400" s="32">
        <f>AU1373+AU1382+AU1391</f>
        <v/>
      </c>
      <c r="AV1400" s="32">
        <f>AV1373+AV1382+AV1391</f>
        <v/>
      </c>
      <c r="AW1400" s="32">
        <f>AW1373+AW1382+AW1391</f>
        <v/>
      </c>
      <c r="AX1400" s="32">
        <f>AX1373+AX1382+AX1391</f>
        <v/>
      </c>
      <c r="AY1400" s="32">
        <f>AY1373+AY1382+AY1391</f>
        <v/>
      </c>
    </row>
    <row r="1401" hidden="1" outlineLevel="2">
      <c r="A1401" s="14" t="inlineStr">
        <is>
          <t>nce</t>
        </is>
      </c>
      <c r="B1401" s="14" t="inlineStr">
        <is>
          <t>die</t>
        </is>
      </c>
      <c r="C1401" s="14" t="inlineStr">
        <is>
          <t>nav</t>
        </is>
      </c>
      <c r="D1401" s="36" t="n"/>
      <c r="E1401" s="36" t="n"/>
      <c r="F1401" s="36" t="n"/>
      <c r="G1401" s="36" t="n"/>
      <c r="H1401" s="14">
        <f>INDEX(VarLab,MATCH($A1401,VarKey,0))&amp;INDEX(MemLab,MATCH($C1401&amp;"|"&amp;$B1401,MemKey,0))</f>
        <v/>
      </c>
      <c r="I1401" s="14">
        <f>INDEX(VarUnit,MATCH($A1401,VarKey,0))</f>
        <v/>
      </c>
      <c r="J1401" s="14">
        <f>INDEX(VarSrc,MATCH($A1401,VarKey,0))</f>
        <v/>
      </c>
      <c r="K1401" s="11">
        <f>CodePrefix&amp;$A1401&amp;IF($C1401="","","."&amp;$C1401&amp;"."&amp;$B1401)&amp;INDEX(VarEnd,MATCH($A1401,VarKey,0))&amp;K$5</f>
        <v/>
      </c>
      <c r="L1401" s="37">
        <f>L1374+L1383+L1392</f>
        <v/>
      </c>
      <c r="M1401" s="32">
        <f>M1374+M1383+M1392</f>
        <v/>
      </c>
      <c r="N1401" s="32">
        <f>N1374+N1383+N1392</f>
        <v/>
      </c>
      <c r="O1401" s="32">
        <f>O1374+O1383+O1392</f>
        <v/>
      </c>
      <c r="P1401" s="32">
        <f>P1374+P1383+P1392</f>
        <v/>
      </c>
      <c r="Q1401" s="32">
        <f>Q1374+Q1383+Q1392</f>
        <v/>
      </c>
      <c r="R1401" s="32">
        <f>R1374+R1383+R1392</f>
        <v/>
      </c>
      <c r="S1401" s="32">
        <f>S1374+S1383+S1392</f>
        <v/>
      </c>
      <c r="T1401" s="32">
        <f>T1374+T1383+T1392</f>
        <v/>
      </c>
      <c r="U1401" s="32">
        <f>U1374+U1383+U1392</f>
        <v/>
      </c>
      <c r="V1401" s="32">
        <f>V1374+V1383+V1392</f>
        <v/>
      </c>
      <c r="W1401" s="32">
        <f>W1374+W1383+W1392</f>
        <v/>
      </c>
      <c r="X1401" s="32">
        <f>X1374+X1383+X1392</f>
        <v/>
      </c>
      <c r="Y1401" s="32">
        <f>Y1374+Y1383+Y1392</f>
        <v/>
      </c>
      <c r="Z1401" s="32">
        <f>Z1374+Z1383+Z1392</f>
        <v/>
      </c>
      <c r="AA1401" s="32">
        <f>AA1374+AA1383+AA1392</f>
        <v/>
      </c>
      <c r="AB1401" s="32">
        <f>AB1374+AB1383+AB1392</f>
        <v/>
      </c>
      <c r="AC1401" s="32">
        <f>AC1374+AC1383+AC1392</f>
        <v/>
      </c>
      <c r="AD1401" s="32">
        <f>AD1374+AD1383+AD1392</f>
        <v/>
      </c>
      <c r="AF1401" s="11">
        <f>CodePrefix&amp;$A1401&amp;IF($C1401="","","."&amp;$C1401&amp;"."&amp;$B1401)&amp;INDEX(VarEnd,MATCH($A1401,VarKey,0))&amp;AF$5</f>
        <v/>
      </c>
      <c r="AG1401" s="37">
        <f>AG1374+AG1383+AG1392</f>
        <v/>
      </c>
      <c r="AH1401" s="32">
        <f>AH1374+AH1383+AH1392</f>
        <v/>
      </c>
      <c r="AI1401" s="32">
        <f>AI1374+AI1383+AI1392</f>
        <v/>
      </c>
      <c r="AJ1401" s="32">
        <f>AJ1374+AJ1383+AJ1392</f>
        <v/>
      </c>
      <c r="AK1401" s="32">
        <f>AK1374+AK1383+AK1392</f>
        <v/>
      </c>
      <c r="AL1401" s="32">
        <f>AL1374+AL1383+AL1392</f>
        <v/>
      </c>
      <c r="AM1401" s="32">
        <f>AM1374+AM1383+AM1392</f>
        <v/>
      </c>
      <c r="AN1401" s="32">
        <f>AN1374+AN1383+AN1392</f>
        <v/>
      </c>
      <c r="AO1401" s="32">
        <f>AO1374+AO1383+AO1392</f>
        <v/>
      </c>
      <c r="AP1401" s="32">
        <f>AP1374+AP1383+AP1392</f>
        <v/>
      </c>
      <c r="AQ1401" s="32">
        <f>AQ1374+AQ1383+AQ1392</f>
        <v/>
      </c>
      <c r="AR1401" s="32">
        <f>AR1374+AR1383+AR1392</f>
        <v/>
      </c>
      <c r="AS1401" s="32">
        <f>AS1374+AS1383+AS1392</f>
        <v/>
      </c>
      <c r="AT1401" s="32">
        <f>AT1374+AT1383+AT1392</f>
        <v/>
      </c>
      <c r="AU1401" s="32">
        <f>AU1374+AU1383+AU1392</f>
        <v/>
      </c>
      <c r="AV1401" s="32">
        <f>AV1374+AV1383+AV1392</f>
        <v/>
      </c>
      <c r="AW1401" s="32">
        <f>AW1374+AW1383+AW1392</f>
        <v/>
      </c>
      <c r="AX1401" s="32">
        <f>AX1374+AX1383+AX1392</f>
        <v/>
      </c>
      <c r="AY1401" s="32">
        <f>AY1374+AY1383+AY1392</f>
        <v/>
      </c>
    </row>
    <row r="1402" hidden="1" outlineLevel="2">
      <c r="A1402" s="14" t="inlineStr">
        <is>
          <t>nce</t>
        </is>
      </c>
      <c r="B1402" s="14" t="inlineStr">
        <is>
          <t>lpg</t>
        </is>
      </c>
      <c r="C1402" s="14" t="inlineStr">
        <is>
          <t>nav</t>
        </is>
      </c>
      <c r="D1402" s="36" t="n"/>
      <c r="E1402" s="36" t="n"/>
      <c r="F1402" s="36" t="n"/>
      <c r="G1402" s="36" t="n"/>
      <c r="H1402" s="14">
        <f>INDEX(VarLab,MATCH($A1402,VarKey,0))&amp;INDEX(MemLab,MATCH($C1402&amp;"|"&amp;$B1402,MemKey,0))</f>
        <v/>
      </c>
      <c r="I1402" s="14">
        <f>INDEX(VarUnit,MATCH($A1402,VarKey,0))</f>
        <v/>
      </c>
      <c r="J1402" s="14">
        <f>INDEX(VarSrc,MATCH($A1402,VarKey,0))</f>
        <v/>
      </c>
      <c r="K1402" s="11">
        <f>CodePrefix&amp;$A1402&amp;IF($C1402="","","."&amp;$C1402&amp;"."&amp;$B1402)&amp;INDEX(VarEnd,MATCH($A1402,VarKey,0))&amp;K$5</f>
        <v/>
      </c>
      <c r="L1402" s="37">
        <f>L1375+L1384+L1393</f>
        <v/>
      </c>
      <c r="M1402" s="32">
        <f>M1375+M1384+M1393</f>
        <v/>
      </c>
      <c r="N1402" s="32">
        <f>N1375+N1384+N1393</f>
        <v/>
      </c>
      <c r="O1402" s="32">
        <f>O1375+O1384+O1393</f>
        <v/>
      </c>
      <c r="P1402" s="32">
        <f>P1375+P1384+P1393</f>
        <v/>
      </c>
      <c r="Q1402" s="32">
        <f>Q1375+Q1384+Q1393</f>
        <v/>
      </c>
      <c r="R1402" s="32">
        <f>R1375+R1384+R1393</f>
        <v/>
      </c>
      <c r="S1402" s="32">
        <f>S1375+S1384+S1393</f>
        <v/>
      </c>
      <c r="T1402" s="32">
        <f>T1375+T1384+T1393</f>
        <v/>
      </c>
      <c r="U1402" s="32">
        <f>U1375+U1384+U1393</f>
        <v/>
      </c>
      <c r="V1402" s="32">
        <f>V1375+V1384+V1393</f>
        <v/>
      </c>
      <c r="W1402" s="32">
        <f>W1375+W1384+W1393</f>
        <v/>
      </c>
      <c r="X1402" s="32">
        <f>X1375+X1384+X1393</f>
        <v/>
      </c>
      <c r="Y1402" s="32">
        <f>Y1375+Y1384+Y1393</f>
        <v/>
      </c>
      <c r="Z1402" s="32">
        <f>Z1375+Z1384+Z1393</f>
        <v/>
      </c>
      <c r="AA1402" s="32">
        <f>AA1375+AA1384+AA1393</f>
        <v/>
      </c>
      <c r="AB1402" s="32">
        <f>AB1375+AB1384+AB1393</f>
        <v/>
      </c>
      <c r="AC1402" s="32">
        <f>AC1375+AC1384+AC1393</f>
        <v/>
      </c>
      <c r="AD1402" s="32">
        <f>AD1375+AD1384+AD1393</f>
        <v/>
      </c>
      <c r="AF1402" s="11">
        <f>CodePrefix&amp;$A1402&amp;IF($C1402="","","."&amp;$C1402&amp;"."&amp;$B1402)&amp;INDEX(VarEnd,MATCH($A1402,VarKey,0))&amp;AF$5</f>
        <v/>
      </c>
      <c r="AG1402" s="37">
        <f>AG1375+AG1384+AG1393</f>
        <v/>
      </c>
      <c r="AH1402" s="32">
        <f>AH1375+AH1384+AH1393</f>
        <v/>
      </c>
      <c r="AI1402" s="32">
        <f>AI1375+AI1384+AI1393</f>
        <v/>
      </c>
      <c r="AJ1402" s="32">
        <f>AJ1375+AJ1384+AJ1393</f>
        <v/>
      </c>
      <c r="AK1402" s="32">
        <f>AK1375+AK1384+AK1393</f>
        <v/>
      </c>
      <c r="AL1402" s="32">
        <f>AL1375+AL1384+AL1393</f>
        <v/>
      </c>
      <c r="AM1402" s="32">
        <f>AM1375+AM1384+AM1393</f>
        <v/>
      </c>
      <c r="AN1402" s="32">
        <f>AN1375+AN1384+AN1393</f>
        <v/>
      </c>
      <c r="AO1402" s="32">
        <f>AO1375+AO1384+AO1393</f>
        <v/>
      </c>
      <c r="AP1402" s="32">
        <f>AP1375+AP1384+AP1393</f>
        <v/>
      </c>
      <c r="AQ1402" s="32">
        <f>AQ1375+AQ1384+AQ1393</f>
        <v/>
      </c>
      <c r="AR1402" s="32">
        <f>AR1375+AR1384+AR1393</f>
        <v/>
      </c>
      <c r="AS1402" s="32">
        <f>AS1375+AS1384+AS1393</f>
        <v/>
      </c>
      <c r="AT1402" s="32">
        <f>AT1375+AT1384+AT1393</f>
        <v/>
      </c>
      <c r="AU1402" s="32">
        <f>AU1375+AU1384+AU1393</f>
        <v/>
      </c>
      <c r="AV1402" s="32">
        <f>AV1375+AV1384+AV1393</f>
        <v/>
      </c>
      <c r="AW1402" s="32">
        <f>AW1375+AW1384+AW1393</f>
        <v/>
      </c>
      <c r="AX1402" s="32">
        <f>AX1375+AX1384+AX1393</f>
        <v/>
      </c>
      <c r="AY1402" s="32">
        <f>AY1375+AY1384+AY1393</f>
        <v/>
      </c>
    </row>
    <row r="1403" hidden="1" outlineLevel="2">
      <c r="A1403" s="14" t="inlineStr">
        <is>
          <t>nce</t>
        </is>
      </c>
      <c r="B1403" s="14" t="inlineStr">
        <is>
          <t>ker</t>
        </is>
      </c>
      <c r="C1403" s="14" t="inlineStr">
        <is>
          <t>nav</t>
        </is>
      </c>
      <c r="D1403" s="36" t="n"/>
      <c r="E1403" s="36" t="n"/>
      <c r="F1403" s="36" t="n"/>
      <c r="G1403" s="36" t="n"/>
      <c r="H1403" s="14">
        <f>INDEX(VarLab,MATCH($A1403,VarKey,0))&amp;INDEX(MemLab,MATCH($C1403&amp;"|"&amp;$B1403,MemKey,0))</f>
        <v/>
      </c>
      <c r="I1403" s="14">
        <f>INDEX(VarUnit,MATCH($A1403,VarKey,0))</f>
        <v/>
      </c>
      <c r="J1403" s="14">
        <f>INDEX(VarSrc,MATCH($A1403,VarKey,0))</f>
        <v/>
      </c>
      <c r="K1403" s="11">
        <f>CodePrefix&amp;$A1403&amp;IF($C1403="","","."&amp;$C1403&amp;"."&amp;$B1403)&amp;INDEX(VarEnd,MATCH($A1403,VarKey,0))&amp;K$5</f>
        <v/>
      </c>
      <c r="L1403" s="37">
        <f>L1376+L1385+L1394</f>
        <v/>
      </c>
      <c r="M1403" s="32">
        <f>M1376+M1385+M1394</f>
        <v/>
      </c>
      <c r="N1403" s="32">
        <f>N1376+N1385+N1394</f>
        <v/>
      </c>
      <c r="O1403" s="32">
        <f>O1376+O1385+O1394</f>
        <v/>
      </c>
      <c r="P1403" s="32">
        <f>P1376+P1385+P1394</f>
        <v/>
      </c>
      <c r="Q1403" s="32">
        <f>Q1376+Q1385+Q1394</f>
        <v/>
      </c>
      <c r="R1403" s="32">
        <f>R1376+R1385+R1394</f>
        <v/>
      </c>
      <c r="S1403" s="32">
        <f>S1376+S1385+S1394</f>
        <v/>
      </c>
      <c r="T1403" s="32">
        <f>T1376+T1385+T1394</f>
        <v/>
      </c>
      <c r="U1403" s="32">
        <f>U1376+U1385+U1394</f>
        <v/>
      </c>
      <c r="V1403" s="32">
        <f>V1376+V1385+V1394</f>
        <v/>
      </c>
      <c r="W1403" s="32">
        <f>W1376+W1385+W1394</f>
        <v/>
      </c>
      <c r="X1403" s="32">
        <f>X1376+X1385+X1394</f>
        <v/>
      </c>
      <c r="Y1403" s="32">
        <f>Y1376+Y1385+Y1394</f>
        <v/>
      </c>
      <c r="Z1403" s="32">
        <f>Z1376+Z1385+Z1394</f>
        <v/>
      </c>
      <c r="AA1403" s="32">
        <f>AA1376+AA1385+AA1394</f>
        <v/>
      </c>
      <c r="AB1403" s="32">
        <f>AB1376+AB1385+AB1394</f>
        <v/>
      </c>
      <c r="AC1403" s="32">
        <f>AC1376+AC1385+AC1394</f>
        <v/>
      </c>
      <c r="AD1403" s="32">
        <f>AD1376+AD1385+AD1394</f>
        <v/>
      </c>
      <c r="AF1403" s="11">
        <f>CodePrefix&amp;$A1403&amp;IF($C1403="","","."&amp;$C1403&amp;"."&amp;$B1403)&amp;INDEX(VarEnd,MATCH($A1403,VarKey,0))&amp;AF$5</f>
        <v/>
      </c>
      <c r="AG1403" s="37">
        <f>AG1376+AG1385+AG1394</f>
        <v/>
      </c>
      <c r="AH1403" s="32">
        <f>AH1376+AH1385+AH1394</f>
        <v/>
      </c>
      <c r="AI1403" s="32">
        <f>AI1376+AI1385+AI1394</f>
        <v/>
      </c>
      <c r="AJ1403" s="32">
        <f>AJ1376+AJ1385+AJ1394</f>
        <v/>
      </c>
      <c r="AK1403" s="32">
        <f>AK1376+AK1385+AK1394</f>
        <v/>
      </c>
      <c r="AL1403" s="32">
        <f>AL1376+AL1385+AL1394</f>
        <v/>
      </c>
      <c r="AM1403" s="32">
        <f>AM1376+AM1385+AM1394</f>
        <v/>
      </c>
      <c r="AN1403" s="32">
        <f>AN1376+AN1385+AN1394</f>
        <v/>
      </c>
      <c r="AO1403" s="32">
        <f>AO1376+AO1385+AO1394</f>
        <v/>
      </c>
      <c r="AP1403" s="32">
        <f>AP1376+AP1385+AP1394</f>
        <v/>
      </c>
      <c r="AQ1403" s="32">
        <f>AQ1376+AQ1385+AQ1394</f>
        <v/>
      </c>
      <c r="AR1403" s="32">
        <f>AR1376+AR1385+AR1394</f>
        <v/>
      </c>
      <c r="AS1403" s="32">
        <f>AS1376+AS1385+AS1394</f>
        <v/>
      </c>
      <c r="AT1403" s="32">
        <f>AT1376+AT1385+AT1394</f>
        <v/>
      </c>
      <c r="AU1403" s="32">
        <f>AU1376+AU1385+AU1394</f>
        <v/>
      </c>
      <c r="AV1403" s="32">
        <f>AV1376+AV1385+AV1394</f>
        <v/>
      </c>
      <c r="AW1403" s="32">
        <f>AW1376+AW1385+AW1394</f>
        <v/>
      </c>
      <c r="AX1403" s="32">
        <f>AX1376+AX1385+AX1394</f>
        <v/>
      </c>
      <c r="AY1403" s="32">
        <f>AY1376+AY1385+AY1394</f>
        <v/>
      </c>
    </row>
    <row r="1404" hidden="1" outlineLevel="2">
      <c r="A1404" s="14" t="inlineStr">
        <is>
          <t>nce</t>
        </is>
      </c>
      <c r="B1404" s="14" t="inlineStr">
        <is>
          <t>oop</t>
        </is>
      </c>
      <c r="C1404" s="14" t="inlineStr">
        <is>
          <t>nav</t>
        </is>
      </c>
      <c r="D1404" s="36" t="n"/>
      <c r="E1404" s="36" t="n"/>
      <c r="F1404" s="36" t="n"/>
      <c r="G1404" s="36" t="n"/>
      <c r="H1404" s="14">
        <f>INDEX(VarLab,MATCH($A1404,VarKey,0))&amp;INDEX(MemLab,MATCH($C1404&amp;"|"&amp;$B1404,MemKey,0))</f>
        <v/>
      </c>
      <c r="I1404" s="14">
        <f>INDEX(VarUnit,MATCH($A1404,VarKey,0))</f>
        <v/>
      </c>
      <c r="J1404" s="14">
        <f>INDEX(VarSrc,MATCH($A1404,VarKey,0))</f>
        <v/>
      </c>
      <c r="K1404" s="11">
        <f>CodePrefix&amp;$A1404&amp;IF($C1404="","","."&amp;$C1404&amp;"."&amp;$B1404)&amp;INDEX(VarEnd,MATCH($A1404,VarKey,0))&amp;K$5</f>
        <v/>
      </c>
      <c r="L1404" s="37">
        <f>L1377+L1386+L1395</f>
        <v/>
      </c>
      <c r="M1404" s="32">
        <f>M1377+M1386+M1395</f>
        <v/>
      </c>
      <c r="N1404" s="32">
        <f>N1377+N1386+N1395</f>
        <v/>
      </c>
      <c r="O1404" s="32">
        <f>O1377+O1386+O1395</f>
        <v/>
      </c>
      <c r="P1404" s="32">
        <f>P1377+P1386+P1395</f>
        <v/>
      </c>
      <c r="Q1404" s="32">
        <f>Q1377+Q1386+Q1395</f>
        <v/>
      </c>
      <c r="R1404" s="32">
        <f>R1377+R1386+R1395</f>
        <v/>
      </c>
      <c r="S1404" s="32">
        <f>S1377+S1386+S1395</f>
        <v/>
      </c>
      <c r="T1404" s="32">
        <f>T1377+T1386+T1395</f>
        <v/>
      </c>
      <c r="U1404" s="32">
        <f>U1377+U1386+U1395</f>
        <v/>
      </c>
      <c r="V1404" s="32">
        <f>V1377+V1386+V1395</f>
        <v/>
      </c>
      <c r="W1404" s="32">
        <f>W1377+W1386+W1395</f>
        <v/>
      </c>
      <c r="X1404" s="32">
        <f>X1377+X1386+X1395</f>
        <v/>
      </c>
      <c r="Y1404" s="32">
        <f>Y1377+Y1386+Y1395</f>
        <v/>
      </c>
      <c r="Z1404" s="32">
        <f>Z1377+Z1386+Z1395</f>
        <v/>
      </c>
      <c r="AA1404" s="32">
        <f>AA1377+AA1386+AA1395</f>
        <v/>
      </c>
      <c r="AB1404" s="32">
        <f>AB1377+AB1386+AB1395</f>
        <v/>
      </c>
      <c r="AC1404" s="32">
        <f>AC1377+AC1386+AC1395</f>
        <v/>
      </c>
      <c r="AD1404" s="32">
        <f>AD1377+AD1386+AD1395</f>
        <v/>
      </c>
      <c r="AF1404" s="11">
        <f>CodePrefix&amp;$A1404&amp;IF($C1404="","","."&amp;$C1404&amp;"."&amp;$B1404)&amp;INDEX(VarEnd,MATCH($A1404,VarKey,0))&amp;AF$5</f>
        <v/>
      </c>
      <c r="AG1404" s="37">
        <f>AG1377+AG1386+AG1395</f>
        <v/>
      </c>
      <c r="AH1404" s="32">
        <f>AH1377+AH1386+AH1395</f>
        <v/>
      </c>
      <c r="AI1404" s="32">
        <f>AI1377+AI1386+AI1395</f>
        <v/>
      </c>
      <c r="AJ1404" s="32">
        <f>AJ1377+AJ1386+AJ1395</f>
        <v/>
      </c>
      <c r="AK1404" s="32">
        <f>AK1377+AK1386+AK1395</f>
        <v/>
      </c>
      <c r="AL1404" s="32">
        <f>AL1377+AL1386+AL1395</f>
        <v/>
      </c>
      <c r="AM1404" s="32">
        <f>AM1377+AM1386+AM1395</f>
        <v/>
      </c>
      <c r="AN1404" s="32">
        <f>AN1377+AN1386+AN1395</f>
        <v/>
      </c>
      <c r="AO1404" s="32">
        <f>AO1377+AO1386+AO1395</f>
        <v/>
      </c>
      <c r="AP1404" s="32">
        <f>AP1377+AP1386+AP1395</f>
        <v/>
      </c>
      <c r="AQ1404" s="32">
        <f>AQ1377+AQ1386+AQ1395</f>
        <v/>
      </c>
      <c r="AR1404" s="32">
        <f>AR1377+AR1386+AR1395</f>
        <v/>
      </c>
      <c r="AS1404" s="32">
        <f>AS1377+AS1386+AS1395</f>
        <v/>
      </c>
      <c r="AT1404" s="32">
        <f>AT1377+AT1386+AT1395</f>
        <v/>
      </c>
      <c r="AU1404" s="32">
        <f>AU1377+AU1386+AU1395</f>
        <v/>
      </c>
      <c r="AV1404" s="32">
        <f>AV1377+AV1386+AV1395</f>
        <v/>
      </c>
      <c r="AW1404" s="32">
        <f>AW1377+AW1386+AW1395</f>
        <v/>
      </c>
      <c r="AX1404" s="32">
        <f>AX1377+AX1386+AX1395</f>
        <v/>
      </c>
      <c r="AY1404" s="32">
        <f>AY1377+AY1386+AY1395</f>
        <v/>
      </c>
    </row>
    <row r="1405" hidden="1" outlineLevel="2">
      <c r="A1405" s="14" t="inlineStr">
        <is>
          <t>nce</t>
        </is>
      </c>
      <c r="B1405" s="14" t="inlineStr">
        <is>
          <t>bio</t>
        </is>
      </c>
      <c r="C1405" s="14" t="inlineStr">
        <is>
          <t>nav</t>
        </is>
      </c>
      <c r="D1405" s="36" t="n"/>
      <c r="E1405" s="36" t="n"/>
      <c r="F1405" s="36" t="n"/>
      <c r="G1405" s="36" t="n"/>
      <c r="H1405" s="14">
        <f>INDEX(VarLab,MATCH($A1405,VarKey,0))&amp;INDEX(MemLab,MATCH($C1405&amp;"|"&amp;$B1405,MemKey,0))</f>
        <v/>
      </c>
      <c r="I1405" s="14">
        <f>INDEX(VarUnit,MATCH($A1405,VarKey,0))</f>
        <v/>
      </c>
      <c r="J1405" s="14">
        <f>INDEX(VarSrc,MATCH($A1405,VarKey,0))</f>
        <v/>
      </c>
      <c r="K1405" s="11">
        <f>CodePrefix&amp;$A1405&amp;IF($C1405="","","."&amp;$C1405&amp;"."&amp;$B1405)&amp;INDEX(VarEnd,MATCH($A1405,VarKey,0))&amp;K$5</f>
        <v/>
      </c>
      <c r="L1405" s="37">
        <f>L1378+L1387+L1396</f>
        <v/>
      </c>
      <c r="M1405" s="32">
        <f>M1378+M1387+M1396</f>
        <v/>
      </c>
      <c r="N1405" s="32">
        <f>N1378+N1387+N1396</f>
        <v/>
      </c>
      <c r="O1405" s="32">
        <f>O1378+O1387+O1396</f>
        <v/>
      </c>
      <c r="P1405" s="32">
        <f>P1378+P1387+P1396</f>
        <v/>
      </c>
      <c r="Q1405" s="32">
        <f>Q1378+Q1387+Q1396</f>
        <v/>
      </c>
      <c r="R1405" s="32">
        <f>R1378+R1387+R1396</f>
        <v/>
      </c>
      <c r="S1405" s="32">
        <f>S1378+S1387+S1396</f>
        <v/>
      </c>
      <c r="T1405" s="32">
        <f>T1378+T1387+T1396</f>
        <v/>
      </c>
      <c r="U1405" s="32">
        <f>U1378+U1387+U1396</f>
        <v/>
      </c>
      <c r="V1405" s="32">
        <f>V1378+V1387+V1396</f>
        <v/>
      </c>
      <c r="W1405" s="32">
        <f>W1378+W1387+W1396</f>
        <v/>
      </c>
      <c r="X1405" s="32">
        <f>X1378+X1387+X1396</f>
        <v/>
      </c>
      <c r="Y1405" s="32">
        <f>Y1378+Y1387+Y1396</f>
        <v/>
      </c>
      <c r="Z1405" s="32">
        <f>Z1378+Z1387+Z1396</f>
        <v/>
      </c>
      <c r="AA1405" s="32">
        <f>AA1378+AA1387+AA1396</f>
        <v/>
      </c>
      <c r="AB1405" s="32">
        <f>AB1378+AB1387+AB1396</f>
        <v/>
      </c>
      <c r="AC1405" s="32">
        <f>AC1378+AC1387+AC1396</f>
        <v/>
      </c>
      <c r="AD1405" s="32">
        <f>AD1378+AD1387+AD1396</f>
        <v/>
      </c>
      <c r="AF1405" s="11">
        <f>CodePrefix&amp;$A1405&amp;IF($C1405="","","."&amp;$C1405&amp;"."&amp;$B1405)&amp;INDEX(VarEnd,MATCH($A1405,VarKey,0))&amp;AF$5</f>
        <v/>
      </c>
      <c r="AG1405" s="37">
        <f>AG1378+AG1387+AG1396</f>
        <v/>
      </c>
      <c r="AH1405" s="32">
        <f>AH1378+AH1387+AH1396</f>
        <v/>
      </c>
      <c r="AI1405" s="32">
        <f>AI1378+AI1387+AI1396</f>
        <v/>
      </c>
      <c r="AJ1405" s="32">
        <f>AJ1378+AJ1387+AJ1396</f>
        <v/>
      </c>
      <c r="AK1405" s="32">
        <f>AK1378+AK1387+AK1396</f>
        <v/>
      </c>
      <c r="AL1405" s="32">
        <f>AL1378+AL1387+AL1396</f>
        <v/>
      </c>
      <c r="AM1405" s="32">
        <f>AM1378+AM1387+AM1396</f>
        <v/>
      </c>
      <c r="AN1405" s="32">
        <f>AN1378+AN1387+AN1396</f>
        <v/>
      </c>
      <c r="AO1405" s="32">
        <f>AO1378+AO1387+AO1396</f>
        <v/>
      </c>
      <c r="AP1405" s="32">
        <f>AP1378+AP1387+AP1396</f>
        <v/>
      </c>
      <c r="AQ1405" s="32">
        <f>AQ1378+AQ1387+AQ1396</f>
        <v/>
      </c>
      <c r="AR1405" s="32">
        <f>AR1378+AR1387+AR1396</f>
        <v/>
      </c>
      <c r="AS1405" s="32">
        <f>AS1378+AS1387+AS1396</f>
        <v/>
      </c>
      <c r="AT1405" s="32">
        <f>AT1378+AT1387+AT1396</f>
        <v/>
      </c>
      <c r="AU1405" s="32">
        <f>AU1378+AU1387+AU1396</f>
        <v/>
      </c>
      <c r="AV1405" s="32">
        <f>AV1378+AV1387+AV1396</f>
        <v/>
      </c>
      <c r="AW1405" s="32">
        <f>AW1378+AW1387+AW1396</f>
        <v/>
      </c>
      <c r="AX1405" s="32">
        <f>AX1378+AX1387+AX1396</f>
        <v/>
      </c>
      <c r="AY1405" s="32">
        <f>AY1378+AY1387+AY1396</f>
        <v/>
      </c>
    </row>
    <row r="1406" hidden="1" outlineLevel="2"/>
    <row r="1407" hidden="1" outlineLevel="2">
      <c r="A1407" s="14" t="inlineStr">
        <is>
          <t>xcp</t>
        </is>
      </c>
      <c r="B1407" s="14" t="inlineStr">
        <is>
          <t>coa</t>
        </is>
      </c>
      <c r="C1407" s="14" t="inlineStr">
        <is>
          <t>nav</t>
        </is>
      </c>
      <c r="D1407" s="32">
        <f>INDEX(Inputs!$W$5:$W$132,MATCH($B1407&amp;"|"&amp;$C1407,Inputs!$A$5:$A$132,0))</f>
        <v/>
      </c>
      <c r="E1407" s="32">
        <f>INDEX(Inputs!$Z$5:$Z$132,MATCH($B1407&amp;"|"&amp;$C1407,Inputs!$A$5:$A$132,0))</f>
        <v/>
      </c>
      <c r="F1407" s="32">
        <f>INDEX(Inputs!$AA$5:$AA$132,MATCH($B1407&amp;"|"&amp;$C1407,Inputs!$A$5:$A$132,0))</f>
        <v/>
      </c>
      <c r="G1407" s="36" t="n"/>
      <c r="H1407" s="14">
        <f>INDEX(VarLab,MATCH($A1407,VarKey,0))&amp;INDEX(MemLab,MATCH($C1407&amp;"|"&amp;$B1407,MemKey,0))</f>
        <v/>
      </c>
      <c r="I1407" s="14">
        <f>INDEX(VarUnit,MATCH($A1407,VarKey,0))</f>
        <v/>
      </c>
      <c r="J1407" s="14">
        <f>INDEX(VarSrc,MATCH($A1407,VarKey,0))</f>
        <v/>
      </c>
      <c r="K1407" s="11">
        <f>CodePrefix&amp;$A1407&amp;IF($C1407="","","."&amp;$C1407&amp;"."&amp;$B1407)&amp;INDEX(VarEnd,MATCH($A1407,VarKey,0))&amp;K$5</f>
        <v/>
      </c>
      <c r="L1407" s="37">
        <f>$D1407*($E1407*L$321+$F1407*L$324)</f>
        <v/>
      </c>
      <c r="M1407" s="32">
        <f>$D1407*($E1407*M$321+$F1407*M$324)</f>
        <v/>
      </c>
      <c r="N1407" s="32">
        <f>$D1407*($E1407*N$321+$F1407*N$324)</f>
        <v/>
      </c>
      <c r="O1407" s="32">
        <f>$D1407*($E1407*O$321+$F1407*O$324)</f>
        <v/>
      </c>
      <c r="P1407" s="32">
        <f>$D1407*($E1407*P$321+$F1407*P$324)</f>
        <v/>
      </c>
      <c r="Q1407" s="32">
        <f>$D1407*($E1407*Q$321+$F1407*Q$324)</f>
        <v/>
      </c>
      <c r="R1407" s="32">
        <f>$D1407*($E1407*R$321+$F1407*R$324)</f>
        <v/>
      </c>
      <c r="S1407" s="32">
        <f>$D1407*($E1407*S$321+$F1407*S$324)</f>
        <v/>
      </c>
      <c r="T1407" s="32">
        <f>$D1407*($E1407*T$321+$F1407*T$324)</f>
        <v/>
      </c>
      <c r="U1407" s="32">
        <f>$D1407*($E1407*U$321+$F1407*U$324)</f>
        <v/>
      </c>
      <c r="V1407" s="32">
        <f>$D1407*($E1407*V$321+$F1407*V$324)</f>
        <v/>
      </c>
      <c r="W1407" s="32">
        <f>$D1407*($E1407*W$321+$F1407*W$324)</f>
        <v/>
      </c>
      <c r="X1407" s="32">
        <f>$D1407*($E1407*X$321+$F1407*X$324)</f>
        <v/>
      </c>
      <c r="Y1407" s="32">
        <f>$D1407*($E1407*Y$321+$F1407*Y$324)</f>
        <v/>
      </c>
      <c r="Z1407" s="32">
        <f>$D1407*($E1407*Z$321+$F1407*Z$324)</f>
        <v/>
      </c>
      <c r="AA1407" s="32">
        <f>$D1407*($E1407*AA$321+$F1407*AA$324)</f>
        <v/>
      </c>
      <c r="AB1407" s="32">
        <f>$D1407*($E1407*AB$321+$F1407*AB$324)</f>
        <v/>
      </c>
      <c r="AC1407" s="32">
        <f>$D1407*($E1407*AC$321+$F1407*AC$324)</f>
        <v/>
      </c>
      <c r="AD1407" s="32">
        <f>$D1407*($E1407*AD$321+$F1407*AD$324)</f>
        <v/>
      </c>
      <c r="AF1407" s="11">
        <f>CodePrefix&amp;$A1407&amp;IF($C1407="","","."&amp;$C1407&amp;"."&amp;$B1407)&amp;INDEX(VarEnd,MATCH($A1407,VarKey,0))&amp;AF$5</f>
        <v/>
      </c>
      <c r="AG1407" s="37">
        <f>$D1407*($E1407*AG$321+$F1407*AG$324)</f>
        <v/>
      </c>
      <c r="AH1407" s="32">
        <f>$D1407*($E1407*AH$321+$F1407*AH$324)</f>
        <v/>
      </c>
      <c r="AI1407" s="32">
        <f>$D1407*($E1407*AI$321+$F1407*AI$324)</f>
        <v/>
      </c>
      <c r="AJ1407" s="32">
        <f>$D1407*($E1407*AJ$321+$F1407*AJ$324)</f>
        <v/>
      </c>
      <c r="AK1407" s="32">
        <f>$D1407*($E1407*AK$321+$F1407*AK$324)</f>
        <v/>
      </c>
      <c r="AL1407" s="32">
        <f>$D1407*($E1407*AL$321+$F1407*AL$324)</f>
        <v/>
      </c>
      <c r="AM1407" s="32">
        <f>$D1407*($E1407*AM$321+$F1407*AM$324)</f>
        <v/>
      </c>
      <c r="AN1407" s="32">
        <f>$D1407*($E1407*AN$321+$F1407*AN$324)</f>
        <v/>
      </c>
      <c r="AO1407" s="32">
        <f>$D1407*($E1407*AO$321+$F1407*AO$324)</f>
        <v/>
      </c>
      <c r="AP1407" s="32">
        <f>$D1407*($E1407*AP$321+$F1407*AP$324)</f>
        <v/>
      </c>
      <c r="AQ1407" s="32">
        <f>$D1407*($E1407*AQ$321+$F1407*AQ$324)</f>
        <v/>
      </c>
      <c r="AR1407" s="32">
        <f>$D1407*($E1407*AR$321+$F1407*AR$324)</f>
        <v/>
      </c>
      <c r="AS1407" s="32">
        <f>$D1407*($E1407*AS$321+$F1407*AS$324)</f>
        <v/>
      </c>
      <c r="AT1407" s="32">
        <f>$D1407*($E1407*AT$321+$F1407*AT$324)</f>
        <v/>
      </c>
      <c r="AU1407" s="32">
        <f>$D1407*($E1407*AU$321+$F1407*AU$324)</f>
        <v/>
      </c>
      <c r="AV1407" s="32">
        <f>$D1407*($E1407*AV$321+$F1407*AV$324)</f>
        <v/>
      </c>
      <c r="AW1407" s="32">
        <f>$D1407*($E1407*AW$321+$F1407*AW$324)</f>
        <v/>
      </c>
      <c r="AX1407" s="32">
        <f>$D1407*($E1407*AX$321+$F1407*AX$324)</f>
        <v/>
      </c>
      <c r="AY1407" s="32">
        <f>$D1407*($E1407*AY$321+$F1407*AY$324)</f>
        <v/>
      </c>
    </row>
    <row r="1408" hidden="1" outlineLevel="2">
      <c r="A1408" s="14" t="inlineStr">
        <is>
          <t>xcp</t>
        </is>
      </c>
      <c r="B1408" s="14" t="inlineStr">
        <is>
          <t>nga</t>
        </is>
      </c>
      <c r="C1408" s="14" t="inlineStr">
        <is>
          <t>nav</t>
        </is>
      </c>
      <c r="D1408" s="32">
        <f>INDEX(Inputs!$W$5:$W$132,MATCH($B1408&amp;"|"&amp;$C1408,Inputs!$A$5:$A$132,0))</f>
        <v/>
      </c>
      <c r="E1408" s="32">
        <f>INDEX(Inputs!$Z$5:$Z$132,MATCH($B1408&amp;"|"&amp;$C1408,Inputs!$A$5:$A$132,0))</f>
        <v/>
      </c>
      <c r="F1408" s="32">
        <f>INDEX(Inputs!$AA$5:$AA$132,MATCH($B1408&amp;"|"&amp;$C1408,Inputs!$A$5:$A$132,0))</f>
        <v/>
      </c>
      <c r="G1408" s="36" t="n"/>
      <c r="H1408" s="14">
        <f>INDEX(VarLab,MATCH($A1408,VarKey,0))&amp;INDEX(MemLab,MATCH($C1408&amp;"|"&amp;$B1408,MemKey,0))</f>
        <v/>
      </c>
      <c r="I1408" s="14">
        <f>INDEX(VarUnit,MATCH($A1408,VarKey,0))</f>
        <v/>
      </c>
      <c r="J1408" s="14">
        <f>INDEX(VarSrc,MATCH($A1408,VarKey,0))</f>
        <v/>
      </c>
      <c r="K1408" s="11">
        <f>CodePrefix&amp;$A1408&amp;IF($C1408="","","."&amp;$C1408&amp;"."&amp;$B1408)&amp;INDEX(VarEnd,MATCH($A1408,VarKey,0))&amp;K$5</f>
        <v/>
      </c>
      <c r="L1408" s="37">
        <f>$D1408*($E1408*L$321+$F1408*L$324)</f>
        <v/>
      </c>
      <c r="M1408" s="32">
        <f>$D1408*($E1408*M$321+$F1408*M$324)</f>
        <v/>
      </c>
      <c r="N1408" s="32">
        <f>$D1408*($E1408*N$321+$F1408*N$324)</f>
        <v/>
      </c>
      <c r="O1408" s="32">
        <f>$D1408*($E1408*O$321+$F1408*O$324)</f>
        <v/>
      </c>
      <c r="P1408" s="32">
        <f>$D1408*($E1408*P$321+$F1408*P$324)</f>
        <v/>
      </c>
      <c r="Q1408" s="32">
        <f>$D1408*($E1408*Q$321+$F1408*Q$324)</f>
        <v/>
      </c>
      <c r="R1408" s="32">
        <f>$D1408*($E1408*R$321+$F1408*R$324)</f>
        <v/>
      </c>
      <c r="S1408" s="32">
        <f>$D1408*($E1408*S$321+$F1408*S$324)</f>
        <v/>
      </c>
      <c r="T1408" s="32">
        <f>$D1408*($E1408*T$321+$F1408*T$324)</f>
        <v/>
      </c>
      <c r="U1408" s="32">
        <f>$D1408*($E1408*U$321+$F1408*U$324)</f>
        <v/>
      </c>
      <c r="V1408" s="32">
        <f>$D1408*($E1408*V$321+$F1408*V$324)</f>
        <v/>
      </c>
      <c r="W1408" s="32">
        <f>$D1408*($E1408*W$321+$F1408*W$324)</f>
        <v/>
      </c>
      <c r="X1408" s="32">
        <f>$D1408*($E1408*X$321+$F1408*X$324)</f>
        <v/>
      </c>
      <c r="Y1408" s="32">
        <f>$D1408*($E1408*Y$321+$F1408*Y$324)</f>
        <v/>
      </c>
      <c r="Z1408" s="32">
        <f>$D1408*($E1408*Z$321+$F1408*Z$324)</f>
        <v/>
      </c>
      <c r="AA1408" s="32">
        <f>$D1408*($E1408*AA$321+$F1408*AA$324)</f>
        <v/>
      </c>
      <c r="AB1408" s="32">
        <f>$D1408*($E1408*AB$321+$F1408*AB$324)</f>
        <v/>
      </c>
      <c r="AC1408" s="32">
        <f>$D1408*($E1408*AC$321+$F1408*AC$324)</f>
        <v/>
      </c>
      <c r="AD1408" s="32">
        <f>$D1408*($E1408*AD$321+$F1408*AD$324)</f>
        <v/>
      </c>
      <c r="AF1408" s="11">
        <f>CodePrefix&amp;$A1408&amp;IF($C1408="","","."&amp;$C1408&amp;"."&amp;$B1408)&amp;INDEX(VarEnd,MATCH($A1408,VarKey,0))&amp;AF$5</f>
        <v/>
      </c>
      <c r="AG1408" s="37">
        <f>$D1408*($E1408*AG$321+$F1408*AG$324)</f>
        <v/>
      </c>
      <c r="AH1408" s="32">
        <f>$D1408*($E1408*AH$321+$F1408*AH$324)</f>
        <v/>
      </c>
      <c r="AI1408" s="32">
        <f>$D1408*($E1408*AI$321+$F1408*AI$324)</f>
        <v/>
      </c>
      <c r="AJ1408" s="32">
        <f>$D1408*($E1408*AJ$321+$F1408*AJ$324)</f>
        <v/>
      </c>
      <c r="AK1408" s="32">
        <f>$D1408*($E1408*AK$321+$F1408*AK$324)</f>
        <v/>
      </c>
      <c r="AL1408" s="32">
        <f>$D1408*($E1408*AL$321+$F1408*AL$324)</f>
        <v/>
      </c>
      <c r="AM1408" s="32">
        <f>$D1408*($E1408*AM$321+$F1408*AM$324)</f>
        <v/>
      </c>
      <c r="AN1408" s="32">
        <f>$D1408*($E1408*AN$321+$F1408*AN$324)</f>
        <v/>
      </c>
      <c r="AO1408" s="32">
        <f>$D1408*($E1408*AO$321+$F1408*AO$324)</f>
        <v/>
      </c>
      <c r="AP1408" s="32">
        <f>$D1408*($E1408*AP$321+$F1408*AP$324)</f>
        <v/>
      </c>
      <c r="AQ1408" s="32">
        <f>$D1408*($E1408*AQ$321+$F1408*AQ$324)</f>
        <v/>
      </c>
      <c r="AR1408" s="32">
        <f>$D1408*($E1408*AR$321+$F1408*AR$324)</f>
        <v/>
      </c>
      <c r="AS1408" s="32">
        <f>$D1408*($E1408*AS$321+$F1408*AS$324)</f>
        <v/>
      </c>
      <c r="AT1408" s="32">
        <f>$D1408*($E1408*AT$321+$F1408*AT$324)</f>
        <v/>
      </c>
      <c r="AU1408" s="32">
        <f>$D1408*($E1408*AU$321+$F1408*AU$324)</f>
        <v/>
      </c>
      <c r="AV1408" s="32">
        <f>$D1408*($E1408*AV$321+$F1408*AV$324)</f>
        <v/>
      </c>
      <c r="AW1408" s="32">
        <f>$D1408*($E1408*AW$321+$F1408*AW$324)</f>
        <v/>
      </c>
      <c r="AX1408" s="32">
        <f>$D1408*($E1408*AX$321+$F1408*AX$324)</f>
        <v/>
      </c>
      <c r="AY1408" s="32">
        <f>$D1408*($E1408*AY$321+$F1408*AY$324)</f>
        <v/>
      </c>
    </row>
    <row r="1409" hidden="1" outlineLevel="2">
      <c r="A1409" s="14" t="inlineStr">
        <is>
          <t>xcp</t>
        </is>
      </c>
      <c r="B1409" s="14" t="inlineStr">
        <is>
          <t>gso</t>
        </is>
      </c>
      <c r="C1409" s="14" t="inlineStr">
        <is>
          <t>nav</t>
        </is>
      </c>
      <c r="D1409" s="32">
        <f>INDEX(Inputs!$W$5:$W$132,MATCH($B1409&amp;"|"&amp;$C1409,Inputs!$A$5:$A$132,0))</f>
        <v/>
      </c>
      <c r="E1409" s="32">
        <f>INDEX(Inputs!$Z$5:$Z$132,MATCH($B1409&amp;"|"&amp;$C1409,Inputs!$A$5:$A$132,0))</f>
        <v/>
      </c>
      <c r="F1409" s="32">
        <f>INDEX(Inputs!$AA$5:$AA$132,MATCH($B1409&amp;"|"&amp;$C1409,Inputs!$A$5:$A$132,0))</f>
        <v/>
      </c>
      <c r="G1409" s="36" t="n"/>
      <c r="H1409" s="14">
        <f>INDEX(VarLab,MATCH($A1409,VarKey,0))&amp;INDEX(MemLab,MATCH($C1409&amp;"|"&amp;$B1409,MemKey,0))</f>
        <v/>
      </c>
      <c r="I1409" s="14">
        <f>INDEX(VarUnit,MATCH($A1409,VarKey,0))</f>
        <v/>
      </c>
      <c r="J1409" s="14">
        <f>INDEX(VarSrc,MATCH($A1409,VarKey,0))</f>
        <v/>
      </c>
      <c r="K1409" s="11">
        <f>CodePrefix&amp;$A1409&amp;IF($C1409="","","."&amp;$C1409&amp;"."&amp;$B1409)&amp;INDEX(VarEnd,MATCH($A1409,VarKey,0))&amp;K$5</f>
        <v/>
      </c>
      <c r="L1409" s="37">
        <f>$D1409*($E1409*L$321+$F1409*L$324)</f>
        <v/>
      </c>
      <c r="M1409" s="32">
        <f>$D1409*($E1409*M$321+$F1409*M$324)</f>
        <v/>
      </c>
      <c r="N1409" s="32">
        <f>$D1409*($E1409*N$321+$F1409*N$324)</f>
        <v/>
      </c>
      <c r="O1409" s="32">
        <f>$D1409*($E1409*O$321+$F1409*O$324)</f>
        <v/>
      </c>
      <c r="P1409" s="32">
        <f>$D1409*($E1409*P$321+$F1409*P$324)</f>
        <v/>
      </c>
      <c r="Q1409" s="32">
        <f>$D1409*($E1409*Q$321+$F1409*Q$324)</f>
        <v/>
      </c>
      <c r="R1409" s="32">
        <f>$D1409*($E1409*R$321+$F1409*R$324)</f>
        <v/>
      </c>
      <c r="S1409" s="32">
        <f>$D1409*($E1409*S$321+$F1409*S$324)</f>
        <v/>
      </c>
      <c r="T1409" s="32">
        <f>$D1409*($E1409*T$321+$F1409*T$324)</f>
        <v/>
      </c>
      <c r="U1409" s="32">
        <f>$D1409*($E1409*U$321+$F1409*U$324)</f>
        <v/>
      </c>
      <c r="V1409" s="32">
        <f>$D1409*($E1409*V$321+$F1409*V$324)</f>
        <v/>
      </c>
      <c r="W1409" s="32">
        <f>$D1409*($E1409*W$321+$F1409*W$324)</f>
        <v/>
      </c>
      <c r="X1409" s="32">
        <f>$D1409*($E1409*X$321+$F1409*X$324)</f>
        <v/>
      </c>
      <c r="Y1409" s="32">
        <f>$D1409*($E1409*Y$321+$F1409*Y$324)</f>
        <v/>
      </c>
      <c r="Z1409" s="32">
        <f>$D1409*($E1409*Z$321+$F1409*Z$324)</f>
        <v/>
      </c>
      <c r="AA1409" s="32">
        <f>$D1409*($E1409*AA$321+$F1409*AA$324)</f>
        <v/>
      </c>
      <c r="AB1409" s="32">
        <f>$D1409*($E1409*AB$321+$F1409*AB$324)</f>
        <v/>
      </c>
      <c r="AC1409" s="32">
        <f>$D1409*($E1409*AC$321+$F1409*AC$324)</f>
        <v/>
      </c>
      <c r="AD1409" s="32">
        <f>$D1409*($E1409*AD$321+$F1409*AD$324)</f>
        <v/>
      </c>
      <c r="AF1409" s="11">
        <f>CodePrefix&amp;$A1409&amp;IF($C1409="","","."&amp;$C1409&amp;"."&amp;$B1409)&amp;INDEX(VarEnd,MATCH($A1409,VarKey,0))&amp;AF$5</f>
        <v/>
      </c>
      <c r="AG1409" s="37">
        <f>$D1409*($E1409*AG$321+$F1409*AG$324)</f>
        <v/>
      </c>
      <c r="AH1409" s="32">
        <f>$D1409*($E1409*AH$321+$F1409*AH$324)</f>
        <v/>
      </c>
      <c r="AI1409" s="32">
        <f>$D1409*($E1409*AI$321+$F1409*AI$324)</f>
        <v/>
      </c>
      <c r="AJ1409" s="32">
        <f>$D1409*($E1409*AJ$321+$F1409*AJ$324)</f>
        <v/>
      </c>
      <c r="AK1409" s="32">
        <f>$D1409*($E1409*AK$321+$F1409*AK$324)</f>
        <v/>
      </c>
      <c r="AL1409" s="32">
        <f>$D1409*($E1409*AL$321+$F1409*AL$324)</f>
        <v/>
      </c>
      <c r="AM1409" s="32">
        <f>$D1409*($E1409*AM$321+$F1409*AM$324)</f>
        <v/>
      </c>
      <c r="AN1409" s="32">
        <f>$D1409*($E1409*AN$321+$F1409*AN$324)</f>
        <v/>
      </c>
      <c r="AO1409" s="32">
        <f>$D1409*($E1409*AO$321+$F1409*AO$324)</f>
        <v/>
      </c>
      <c r="AP1409" s="32">
        <f>$D1409*($E1409*AP$321+$F1409*AP$324)</f>
        <v/>
      </c>
      <c r="AQ1409" s="32">
        <f>$D1409*($E1409*AQ$321+$F1409*AQ$324)</f>
        <v/>
      </c>
      <c r="AR1409" s="32">
        <f>$D1409*($E1409*AR$321+$F1409*AR$324)</f>
        <v/>
      </c>
      <c r="AS1409" s="32">
        <f>$D1409*($E1409*AS$321+$F1409*AS$324)</f>
        <v/>
      </c>
      <c r="AT1409" s="32">
        <f>$D1409*($E1409*AT$321+$F1409*AT$324)</f>
        <v/>
      </c>
      <c r="AU1409" s="32">
        <f>$D1409*($E1409*AU$321+$F1409*AU$324)</f>
        <v/>
      </c>
      <c r="AV1409" s="32">
        <f>$D1409*($E1409*AV$321+$F1409*AV$324)</f>
        <v/>
      </c>
      <c r="AW1409" s="32">
        <f>$D1409*($E1409*AW$321+$F1409*AW$324)</f>
        <v/>
      </c>
      <c r="AX1409" s="32">
        <f>$D1409*($E1409*AX$321+$F1409*AX$324)</f>
        <v/>
      </c>
      <c r="AY1409" s="32">
        <f>$D1409*($E1409*AY$321+$F1409*AY$324)</f>
        <v/>
      </c>
    </row>
    <row r="1410" hidden="1" outlineLevel="2">
      <c r="A1410" s="14" t="inlineStr">
        <is>
          <t>xcp</t>
        </is>
      </c>
      <c r="B1410" s="14" t="inlineStr">
        <is>
          <t>die</t>
        </is>
      </c>
      <c r="C1410" s="14" t="inlineStr">
        <is>
          <t>nav</t>
        </is>
      </c>
      <c r="D1410" s="32">
        <f>INDEX(Inputs!$W$5:$W$132,MATCH($B1410&amp;"|"&amp;$C1410,Inputs!$A$5:$A$132,0))</f>
        <v/>
      </c>
      <c r="E1410" s="32">
        <f>INDEX(Inputs!$Z$5:$Z$132,MATCH($B1410&amp;"|"&amp;$C1410,Inputs!$A$5:$A$132,0))</f>
        <v/>
      </c>
      <c r="F1410" s="32">
        <f>INDEX(Inputs!$AA$5:$AA$132,MATCH($B1410&amp;"|"&amp;$C1410,Inputs!$A$5:$A$132,0))</f>
        <v/>
      </c>
      <c r="G1410" s="36" t="n"/>
      <c r="H1410" s="14">
        <f>INDEX(VarLab,MATCH($A1410,VarKey,0))&amp;INDEX(MemLab,MATCH($C1410&amp;"|"&amp;$B1410,MemKey,0))</f>
        <v/>
      </c>
      <c r="I1410" s="14">
        <f>INDEX(VarUnit,MATCH($A1410,VarKey,0))</f>
        <v/>
      </c>
      <c r="J1410" s="14">
        <f>INDEX(VarSrc,MATCH($A1410,VarKey,0))</f>
        <v/>
      </c>
      <c r="K1410" s="11">
        <f>CodePrefix&amp;$A1410&amp;IF($C1410="","","."&amp;$C1410&amp;"."&amp;$B1410)&amp;INDEX(VarEnd,MATCH($A1410,VarKey,0))&amp;K$5</f>
        <v/>
      </c>
      <c r="L1410" s="37">
        <f>$D1410*($E1410*L$321+$F1410*L$324)</f>
        <v/>
      </c>
      <c r="M1410" s="32">
        <f>$D1410*($E1410*M$321+$F1410*M$324)</f>
        <v/>
      </c>
      <c r="N1410" s="32">
        <f>$D1410*($E1410*N$321+$F1410*N$324)</f>
        <v/>
      </c>
      <c r="O1410" s="32">
        <f>$D1410*($E1410*O$321+$F1410*O$324)</f>
        <v/>
      </c>
      <c r="P1410" s="32">
        <f>$D1410*($E1410*P$321+$F1410*P$324)</f>
        <v/>
      </c>
      <c r="Q1410" s="32">
        <f>$D1410*($E1410*Q$321+$F1410*Q$324)</f>
        <v/>
      </c>
      <c r="R1410" s="32">
        <f>$D1410*($E1410*R$321+$F1410*R$324)</f>
        <v/>
      </c>
      <c r="S1410" s="32">
        <f>$D1410*($E1410*S$321+$F1410*S$324)</f>
        <v/>
      </c>
      <c r="T1410" s="32">
        <f>$D1410*($E1410*T$321+$F1410*T$324)</f>
        <v/>
      </c>
      <c r="U1410" s="32">
        <f>$D1410*($E1410*U$321+$F1410*U$324)</f>
        <v/>
      </c>
      <c r="V1410" s="32">
        <f>$D1410*($E1410*V$321+$F1410*V$324)</f>
        <v/>
      </c>
      <c r="W1410" s="32">
        <f>$D1410*($E1410*W$321+$F1410*W$324)</f>
        <v/>
      </c>
      <c r="X1410" s="32">
        <f>$D1410*($E1410*X$321+$F1410*X$324)</f>
        <v/>
      </c>
      <c r="Y1410" s="32">
        <f>$D1410*($E1410*Y$321+$F1410*Y$324)</f>
        <v/>
      </c>
      <c r="Z1410" s="32">
        <f>$D1410*($E1410*Z$321+$F1410*Z$324)</f>
        <v/>
      </c>
      <c r="AA1410" s="32">
        <f>$D1410*($E1410*AA$321+$F1410*AA$324)</f>
        <v/>
      </c>
      <c r="AB1410" s="32">
        <f>$D1410*($E1410*AB$321+$F1410*AB$324)</f>
        <v/>
      </c>
      <c r="AC1410" s="32">
        <f>$D1410*($E1410*AC$321+$F1410*AC$324)</f>
        <v/>
      </c>
      <c r="AD1410" s="32">
        <f>$D1410*($E1410*AD$321+$F1410*AD$324)</f>
        <v/>
      </c>
      <c r="AF1410" s="11">
        <f>CodePrefix&amp;$A1410&amp;IF($C1410="","","."&amp;$C1410&amp;"."&amp;$B1410)&amp;INDEX(VarEnd,MATCH($A1410,VarKey,0))&amp;AF$5</f>
        <v/>
      </c>
      <c r="AG1410" s="37">
        <f>$D1410*($E1410*AG$321+$F1410*AG$324)</f>
        <v/>
      </c>
      <c r="AH1410" s="32">
        <f>$D1410*($E1410*AH$321+$F1410*AH$324)</f>
        <v/>
      </c>
      <c r="AI1410" s="32">
        <f>$D1410*($E1410*AI$321+$F1410*AI$324)</f>
        <v/>
      </c>
      <c r="AJ1410" s="32">
        <f>$D1410*($E1410*AJ$321+$F1410*AJ$324)</f>
        <v/>
      </c>
      <c r="AK1410" s="32">
        <f>$D1410*($E1410*AK$321+$F1410*AK$324)</f>
        <v/>
      </c>
      <c r="AL1410" s="32">
        <f>$D1410*($E1410*AL$321+$F1410*AL$324)</f>
        <v/>
      </c>
      <c r="AM1410" s="32">
        <f>$D1410*($E1410*AM$321+$F1410*AM$324)</f>
        <v/>
      </c>
      <c r="AN1410" s="32">
        <f>$D1410*($E1410*AN$321+$F1410*AN$324)</f>
        <v/>
      </c>
      <c r="AO1410" s="32">
        <f>$D1410*($E1410*AO$321+$F1410*AO$324)</f>
        <v/>
      </c>
      <c r="AP1410" s="32">
        <f>$D1410*($E1410*AP$321+$F1410*AP$324)</f>
        <v/>
      </c>
      <c r="AQ1410" s="32">
        <f>$D1410*($E1410*AQ$321+$F1410*AQ$324)</f>
        <v/>
      </c>
      <c r="AR1410" s="32">
        <f>$D1410*($E1410*AR$321+$F1410*AR$324)</f>
        <v/>
      </c>
      <c r="AS1410" s="32">
        <f>$D1410*($E1410*AS$321+$F1410*AS$324)</f>
        <v/>
      </c>
      <c r="AT1410" s="32">
        <f>$D1410*($E1410*AT$321+$F1410*AT$324)</f>
        <v/>
      </c>
      <c r="AU1410" s="32">
        <f>$D1410*($E1410*AU$321+$F1410*AU$324)</f>
        <v/>
      </c>
      <c r="AV1410" s="32">
        <f>$D1410*($E1410*AV$321+$F1410*AV$324)</f>
        <v/>
      </c>
      <c r="AW1410" s="32">
        <f>$D1410*($E1410*AW$321+$F1410*AW$324)</f>
        <v/>
      </c>
      <c r="AX1410" s="32">
        <f>$D1410*($E1410*AX$321+$F1410*AX$324)</f>
        <v/>
      </c>
      <c r="AY1410" s="32">
        <f>$D1410*($E1410*AY$321+$F1410*AY$324)</f>
        <v/>
      </c>
    </row>
    <row r="1411" hidden="1" outlineLevel="2">
      <c r="A1411" s="14" t="inlineStr">
        <is>
          <t>xcp</t>
        </is>
      </c>
      <c r="B1411" s="14" t="inlineStr">
        <is>
          <t>lpg</t>
        </is>
      </c>
      <c r="C1411" s="14" t="inlineStr">
        <is>
          <t>nav</t>
        </is>
      </c>
      <c r="D1411" s="32">
        <f>INDEX(Inputs!$W$5:$W$132,MATCH($B1411&amp;"|"&amp;$C1411,Inputs!$A$5:$A$132,0))</f>
        <v/>
      </c>
      <c r="E1411" s="32">
        <f>INDEX(Inputs!$Z$5:$Z$132,MATCH($B1411&amp;"|"&amp;$C1411,Inputs!$A$5:$A$132,0))</f>
        <v/>
      </c>
      <c r="F1411" s="32">
        <f>INDEX(Inputs!$AA$5:$AA$132,MATCH($B1411&amp;"|"&amp;$C1411,Inputs!$A$5:$A$132,0))</f>
        <v/>
      </c>
      <c r="G1411" s="36" t="n"/>
      <c r="H1411" s="14">
        <f>INDEX(VarLab,MATCH($A1411,VarKey,0))&amp;INDEX(MemLab,MATCH($C1411&amp;"|"&amp;$B1411,MemKey,0))</f>
        <v/>
      </c>
      <c r="I1411" s="14">
        <f>INDEX(VarUnit,MATCH($A1411,VarKey,0))</f>
        <v/>
      </c>
      <c r="J1411" s="14">
        <f>INDEX(VarSrc,MATCH($A1411,VarKey,0))</f>
        <v/>
      </c>
      <c r="K1411" s="11">
        <f>CodePrefix&amp;$A1411&amp;IF($C1411="","","."&amp;$C1411&amp;"."&amp;$B1411)&amp;INDEX(VarEnd,MATCH($A1411,VarKey,0))&amp;K$5</f>
        <v/>
      </c>
      <c r="L1411" s="37">
        <f>$D1411*($E1411*L$321+$F1411*L$324)</f>
        <v/>
      </c>
      <c r="M1411" s="32">
        <f>$D1411*($E1411*M$321+$F1411*M$324)</f>
        <v/>
      </c>
      <c r="N1411" s="32">
        <f>$D1411*($E1411*N$321+$F1411*N$324)</f>
        <v/>
      </c>
      <c r="O1411" s="32">
        <f>$D1411*($E1411*O$321+$F1411*O$324)</f>
        <v/>
      </c>
      <c r="P1411" s="32">
        <f>$D1411*($E1411*P$321+$F1411*P$324)</f>
        <v/>
      </c>
      <c r="Q1411" s="32">
        <f>$D1411*($E1411*Q$321+$F1411*Q$324)</f>
        <v/>
      </c>
      <c r="R1411" s="32">
        <f>$D1411*($E1411*R$321+$F1411*R$324)</f>
        <v/>
      </c>
      <c r="S1411" s="32">
        <f>$D1411*($E1411*S$321+$F1411*S$324)</f>
        <v/>
      </c>
      <c r="T1411" s="32">
        <f>$D1411*($E1411*T$321+$F1411*T$324)</f>
        <v/>
      </c>
      <c r="U1411" s="32">
        <f>$D1411*($E1411*U$321+$F1411*U$324)</f>
        <v/>
      </c>
      <c r="V1411" s="32">
        <f>$D1411*($E1411*V$321+$F1411*V$324)</f>
        <v/>
      </c>
      <c r="W1411" s="32">
        <f>$D1411*($E1411*W$321+$F1411*W$324)</f>
        <v/>
      </c>
      <c r="X1411" s="32">
        <f>$D1411*($E1411*X$321+$F1411*X$324)</f>
        <v/>
      </c>
      <c r="Y1411" s="32">
        <f>$D1411*($E1411*Y$321+$F1411*Y$324)</f>
        <v/>
      </c>
      <c r="Z1411" s="32">
        <f>$D1411*($E1411*Z$321+$F1411*Z$324)</f>
        <v/>
      </c>
      <c r="AA1411" s="32">
        <f>$D1411*($E1411*AA$321+$F1411*AA$324)</f>
        <v/>
      </c>
      <c r="AB1411" s="32">
        <f>$D1411*($E1411*AB$321+$F1411*AB$324)</f>
        <v/>
      </c>
      <c r="AC1411" s="32">
        <f>$D1411*($E1411*AC$321+$F1411*AC$324)</f>
        <v/>
      </c>
      <c r="AD1411" s="32">
        <f>$D1411*($E1411*AD$321+$F1411*AD$324)</f>
        <v/>
      </c>
      <c r="AF1411" s="11">
        <f>CodePrefix&amp;$A1411&amp;IF($C1411="","","."&amp;$C1411&amp;"."&amp;$B1411)&amp;INDEX(VarEnd,MATCH($A1411,VarKey,0))&amp;AF$5</f>
        <v/>
      </c>
      <c r="AG1411" s="37">
        <f>$D1411*($E1411*AG$321+$F1411*AG$324)</f>
        <v/>
      </c>
      <c r="AH1411" s="32">
        <f>$D1411*($E1411*AH$321+$F1411*AH$324)</f>
        <v/>
      </c>
      <c r="AI1411" s="32">
        <f>$D1411*($E1411*AI$321+$F1411*AI$324)</f>
        <v/>
      </c>
      <c r="AJ1411" s="32">
        <f>$D1411*($E1411*AJ$321+$F1411*AJ$324)</f>
        <v/>
      </c>
      <c r="AK1411" s="32">
        <f>$D1411*($E1411*AK$321+$F1411*AK$324)</f>
        <v/>
      </c>
      <c r="AL1411" s="32">
        <f>$D1411*($E1411*AL$321+$F1411*AL$324)</f>
        <v/>
      </c>
      <c r="AM1411" s="32">
        <f>$D1411*($E1411*AM$321+$F1411*AM$324)</f>
        <v/>
      </c>
      <c r="AN1411" s="32">
        <f>$D1411*($E1411*AN$321+$F1411*AN$324)</f>
        <v/>
      </c>
      <c r="AO1411" s="32">
        <f>$D1411*($E1411*AO$321+$F1411*AO$324)</f>
        <v/>
      </c>
      <c r="AP1411" s="32">
        <f>$D1411*($E1411*AP$321+$F1411*AP$324)</f>
        <v/>
      </c>
      <c r="AQ1411" s="32">
        <f>$D1411*($E1411*AQ$321+$F1411*AQ$324)</f>
        <v/>
      </c>
      <c r="AR1411" s="32">
        <f>$D1411*($E1411*AR$321+$F1411*AR$324)</f>
        <v/>
      </c>
      <c r="AS1411" s="32">
        <f>$D1411*($E1411*AS$321+$F1411*AS$324)</f>
        <v/>
      </c>
      <c r="AT1411" s="32">
        <f>$D1411*($E1411*AT$321+$F1411*AT$324)</f>
        <v/>
      </c>
      <c r="AU1411" s="32">
        <f>$D1411*($E1411*AU$321+$F1411*AU$324)</f>
        <v/>
      </c>
      <c r="AV1411" s="32">
        <f>$D1411*($E1411*AV$321+$F1411*AV$324)</f>
        <v/>
      </c>
      <c r="AW1411" s="32">
        <f>$D1411*($E1411*AW$321+$F1411*AW$324)</f>
        <v/>
      </c>
      <c r="AX1411" s="32">
        <f>$D1411*($E1411*AX$321+$F1411*AX$324)</f>
        <v/>
      </c>
      <c r="AY1411" s="32">
        <f>$D1411*($E1411*AY$321+$F1411*AY$324)</f>
        <v/>
      </c>
    </row>
    <row r="1412" hidden="1" outlineLevel="2">
      <c r="A1412" s="14" t="inlineStr">
        <is>
          <t>xcp</t>
        </is>
      </c>
      <c r="B1412" s="14" t="inlineStr">
        <is>
          <t>ker</t>
        </is>
      </c>
      <c r="C1412" s="14" t="inlineStr">
        <is>
          <t>nav</t>
        </is>
      </c>
      <c r="D1412" s="32">
        <f>INDEX(Inputs!$W$5:$W$132,MATCH($B1412&amp;"|"&amp;$C1412,Inputs!$A$5:$A$132,0))</f>
        <v/>
      </c>
      <c r="E1412" s="32">
        <f>INDEX(Inputs!$Z$5:$Z$132,MATCH($B1412&amp;"|"&amp;$C1412,Inputs!$A$5:$A$132,0))</f>
        <v/>
      </c>
      <c r="F1412" s="32">
        <f>INDEX(Inputs!$AA$5:$AA$132,MATCH($B1412&amp;"|"&amp;$C1412,Inputs!$A$5:$A$132,0))</f>
        <v/>
      </c>
      <c r="G1412" s="36" t="n"/>
      <c r="H1412" s="14">
        <f>INDEX(VarLab,MATCH($A1412,VarKey,0))&amp;INDEX(MemLab,MATCH($C1412&amp;"|"&amp;$B1412,MemKey,0))</f>
        <v/>
      </c>
      <c r="I1412" s="14">
        <f>INDEX(VarUnit,MATCH($A1412,VarKey,0))</f>
        <v/>
      </c>
      <c r="J1412" s="14">
        <f>INDEX(VarSrc,MATCH($A1412,VarKey,0))</f>
        <v/>
      </c>
      <c r="K1412" s="11">
        <f>CodePrefix&amp;$A1412&amp;IF($C1412="","","."&amp;$C1412&amp;"."&amp;$B1412)&amp;INDEX(VarEnd,MATCH($A1412,VarKey,0))&amp;K$5</f>
        <v/>
      </c>
      <c r="L1412" s="37">
        <f>$D1412*($E1412*L$321+$F1412*L$324)</f>
        <v/>
      </c>
      <c r="M1412" s="32">
        <f>$D1412*($E1412*M$321+$F1412*M$324)</f>
        <v/>
      </c>
      <c r="N1412" s="32">
        <f>$D1412*($E1412*N$321+$F1412*N$324)</f>
        <v/>
      </c>
      <c r="O1412" s="32">
        <f>$D1412*($E1412*O$321+$F1412*O$324)</f>
        <v/>
      </c>
      <c r="P1412" s="32">
        <f>$D1412*($E1412*P$321+$F1412*P$324)</f>
        <v/>
      </c>
      <c r="Q1412" s="32">
        <f>$D1412*($E1412*Q$321+$F1412*Q$324)</f>
        <v/>
      </c>
      <c r="R1412" s="32">
        <f>$D1412*($E1412*R$321+$F1412*R$324)</f>
        <v/>
      </c>
      <c r="S1412" s="32">
        <f>$D1412*($E1412*S$321+$F1412*S$324)</f>
        <v/>
      </c>
      <c r="T1412" s="32">
        <f>$D1412*($E1412*T$321+$F1412*T$324)</f>
        <v/>
      </c>
      <c r="U1412" s="32">
        <f>$D1412*($E1412*U$321+$F1412*U$324)</f>
        <v/>
      </c>
      <c r="V1412" s="32">
        <f>$D1412*($E1412*V$321+$F1412*V$324)</f>
        <v/>
      </c>
      <c r="W1412" s="32">
        <f>$D1412*($E1412*W$321+$F1412*W$324)</f>
        <v/>
      </c>
      <c r="X1412" s="32">
        <f>$D1412*($E1412*X$321+$F1412*X$324)</f>
        <v/>
      </c>
      <c r="Y1412" s="32">
        <f>$D1412*($E1412*Y$321+$F1412*Y$324)</f>
        <v/>
      </c>
      <c r="Z1412" s="32">
        <f>$D1412*($E1412*Z$321+$F1412*Z$324)</f>
        <v/>
      </c>
      <c r="AA1412" s="32">
        <f>$D1412*($E1412*AA$321+$F1412*AA$324)</f>
        <v/>
      </c>
      <c r="AB1412" s="32">
        <f>$D1412*($E1412*AB$321+$F1412*AB$324)</f>
        <v/>
      </c>
      <c r="AC1412" s="32">
        <f>$D1412*($E1412*AC$321+$F1412*AC$324)</f>
        <v/>
      </c>
      <c r="AD1412" s="32">
        <f>$D1412*($E1412*AD$321+$F1412*AD$324)</f>
        <v/>
      </c>
      <c r="AF1412" s="11">
        <f>CodePrefix&amp;$A1412&amp;IF($C1412="","","."&amp;$C1412&amp;"."&amp;$B1412)&amp;INDEX(VarEnd,MATCH($A1412,VarKey,0))&amp;AF$5</f>
        <v/>
      </c>
      <c r="AG1412" s="37">
        <f>$D1412*($E1412*AG$321+$F1412*AG$324)</f>
        <v/>
      </c>
      <c r="AH1412" s="32">
        <f>$D1412*($E1412*AH$321+$F1412*AH$324)</f>
        <v/>
      </c>
      <c r="AI1412" s="32">
        <f>$D1412*($E1412*AI$321+$F1412*AI$324)</f>
        <v/>
      </c>
      <c r="AJ1412" s="32">
        <f>$D1412*($E1412*AJ$321+$F1412*AJ$324)</f>
        <v/>
      </c>
      <c r="AK1412" s="32">
        <f>$D1412*($E1412*AK$321+$F1412*AK$324)</f>
        <v/>
      </c>
      <c r="AL1412" s="32">
        <f>$D1412*($E1412*AL$321+$F1412*AL$324)</f>
        <v/>
      </c>
      <c r="AM1412" s="32">
        <f>$D1412*($E1412*AM$321+$F1412*AM$324)</f>
        <v/>
      </c>
      <c r="AN1412" s="32">
        <f>$D1412*($E1412*AN$321+$F1412*AN$324)</f>
        <v/>
      </c>
      <c r="AO1412" s="32">
        <f>$D1412*($E1412*AO$321+$F1412*AO$324)</f>
        <v/>
      </c>
      <c r="AP1412" s="32">
        <f>$D1412*($E1412*AP$321+$F1412*AP$324)</f>
        <v/>
      </c>
      <c r="AQ1412" s="32">
        <f>$D1412*($E1412*AQ$321+$F1412*AQ$324)</f>
        <v/>
      </c>
      <c r="AR1412" s="32">
        <f>$D1412*($E1412*AR$321+$F1412*AR$324)</f>
        <v/>
      </c>
      <c r="AS1412" s="32">
        <f>$D1412*($E1412*AS$321+$F1412*AS$324)</f>
        <v/>
      </c>
      <c r="AT1412" s="32">
        <f>$D1412*($E1412*AT$321+$F1412*AT$324)</f>
        <v/>
      </c>
      <c r="AU1412" s="32">
        <f>$D1412*($E1412*AU$321+$F1412*AU$324)</f>
        <v/>
      </c>
      <c r="AV1412" s="32">
        <f>$D1412*($E1412*AV$321+$F1412*AV$324)</f>
        <v/>
      </c>
      <c r="AW1412" s="32">
        <f>$D1412*($E1412*AW$321+$F1412*AW$324)</f>
        <v/>
      </c>
      <c r="AX1412" s="32">
        <f>$D1412*($E1412*AX$321+$F1412*AX$324)</f>
        <v/>
      </c>
      <c r="AY1412" s="32">
        <f>$D1412*($E1412*AY$321+$F1412*AY$324)</f>
        <v/>
      </c>
    </row>
    <row r="1413" hidden="1" outlineLevel="2">
      <c r="A1413" s="14" t="inlineStr">
        <is>
          <t>xcp</t>
        </is>
      </c>
      <c r="B1413" s="14" t="inlineStr">
        <is>
          <t>oop</t>
        </is>
      </c>
      <c r="C1413" s="14" t="inlineStr">
        <is>
          <t>nav</t>
        </is>
      </c>
      <c r="D1413" s="32">
        <f>INDEX(Inputs!$W$5:$W$132,MATCH($B1413&amp;"|"&amp;$C1413,Inputs!$A$5:$A$132,0))</f>
        <v/>
      </c>
      <c r="E1413" s="32">
        <f>INDEX(Inputs!$Z$5:$Z$132,MATCH($B1413&amp;"|"&amp;$C1413,Inputs!$A$5:$A$132,0))</f>
        <v/>
      </c>
      <c r="F1413" s="32">
        <f>INDEX(Inputs!$AA$5:$AA$132,MATCH($B1413&amp;"|"&amp;$C1413,Inputs!$A$5:$A$132,0))</f>
        <v/>
      </c>
      <c r="G1413" s="36" t="n"/>
      <c r="H1413" s="14">
        <f>INDEX(VarLab,MATCH($A1413,VarKey,0))&amp;INDEX(MemLab,MATCH($C1413&amp;"|"&amp;$B1413,MemKey,0))</f>
        <v/>
      </c>
      <c r="I1413" s="14">
        <f>INDEX(VarUnit,MATCH($A1413,VarKey,0))</f>
        <v/>
      </c>
      <c r="J1413" s="14">
        <f>INDEX(VarSrc,MATCH($A1413,VarKey,0))</f>
        <v/>
      </c>
      <c r="K1413" s="11">
        <f>CodePrefix&amp;$A1413&amp;IF($C1413="","","."&amp;$C1413&amp;"."&amp;$B1413)&amp;INDEX(VarEnd,MATCH($A1413,VarKey,0))&amp;K$5</f>
        <v/>
      </c>
      <c r="L1413" s="37">
        <f>$D1413*($E1413*L$321+$F1413*L$324)</f>
        <v/>
      </c>
      <c r="M1413" s="32">
        <f>$D1413*($E1413*M$321+$F1413*M$324)</f>
        <v/>
      </c>
      <c r="N1413" s="32">
        <f>$D1413*($E1413*N$321+$F1413*N$324)</f>
        <v/>
      </c>
      <c r="O1413" s="32">
        <f>$D1413*($E1413*O$321+$F1413*O$324)</f>
        <v/>
      </c>
      <c r="P1413" s="32">
        <f>$D1413*($E1413*P$321+$F1413*P$324)</f>
        <v/>
      </c>
      <c r="Q1413" s="32">
        <f>$D1413*($E1413*Q$321+$F1413*Q$324)</f>
        <v/>
      </c>
      <c r="R1413" s="32">
        <f>$D1413*($E1413*R$321+$F1413*R$324)</f>
        <v/>
      </c>
      <c r="S1413" s="32">
        <f>$D1413*($E1413*S$321+$F1413*S$324)</f>
        <v/>
      </c>
      <c r="T1413" s="32">
        <f>$D1413*($E1413*T$321+$F1413*T$324)</f>
        <v/>
      </c>
      <c r="U1413" s="32">
        <f>$D1413*($E1413*U$321+$F1413*U$324)</f>
        <v/>
      </c>
      <c r="V1413" s="32">
        <f>$D1413*($E1413*V$321+$F1413*V$324)</f>
        <v/>
      </c>
      <c r="W1413" s="32">
        <f>$D1413*($E1413*W$321+$F1413*W$324)</f>
        <v/>
      </c>
      <c r="X1413" s="32">
        <f>$D1413*($E1413*X$321+$F1413*X$324)</f>
        <v/>
      </c>
      <c r="Y1413" s="32">
        <f>$D1413*($E1413*Y$321+$F1413*Y$324)</f>
        <v/>
      </c>
      <c r="Z1413" s="32">
        <f>$D1413*($E1413*Z$321+$F1413*Z$324)</f>
        <v/>
      </c>
      <c r="AA1413" s="32">
        <f>$D1413*($E1413*AA$321+$F1413*AA$324)</f>
        <v/>
      </c>
      <c r="AB1413" s="32">
        <f>$D1413*($E1413*AB$321+$F1413*AB$324)</f>
        <v/>
      </c>
      <c r="AC1413" s="32">
        <f>$D1413*($E1413*AC$321+$F1413*AC$324)</f>
        <v/>
      </c>
      <c r="AD1413" s="32">
        <f>$D1413*($E1413*AD$321+$F1413*AD$324)</f>
        <v/>
      </c>
      <c r="AF1413" s="11">
        <f>CodePrefix&amp;$A1413&amp;IF($C1413="","","."&amp;$C1413&amp;"."&amp;$B1413)&amp;INDEX(VarEnd,MATCH($A1413,VarKey,0))&amp;AF$5</f>
        <v/>
      </c>
      <c r="AG1413" s="37">
        <f>$D1413*($E1413*AG$321+$F1413*AG$324)</f>
        <v/>
      </c>
      <c r="AH1413" s="32">
        <f>$D1413*($E1413*AH$321+$F1413*AH$324)</f>
        <v/>
      </c>
      <c r="AI1413" s="32">
        <f>$D1413*($E1413*AI$321+$F1413*AI$324)</f>
        <v/>
      </c>
      <c r="AJ1413" s="32">
        <f>$D1413*($E1413*AJ$321+$F1413*AJ$324)</f>
        <v/>
      </c>
      <c r="AK1413" s="32">
        <f>$D1413*($E1413*AK$321+$F1413*AK$324)</f>
        <v/>
      </c>
      <c r="AL1413" s="32">
        <f>$D1413*($E1413*AL$321+$F1413*AL$324)</f>
        <v/>
      </c>
      <c r="AM1413" s="32">
        <f>$D1413*($E1413*AM$321+$F1413*AM$324)</f>
        <v/>
      </c>
      <c r="AN1413" s="32">
        <f>$D1413*($E1413*AN$321+$F1413*AN$324)</f>
        <v/>
      </c>
      <c r="AO1413" s="32">
        <f>$D1413*($E1413*AO$321+$F1413*AO$324)</f>
        <v/>
      </c>
      <c r="AP1413" s="32">
        <f>$D1413*($E1413*AP$321+$F1413*AP$324)</f>
        <v/>
      </c>
      <c r="AQ1413" s="32">
        <f>$D1413*($E1413*AQ$321+$F1413*AQ$324)</f>
        <v/>
      </c>
      <c r="AR1413" s="32">
        <f>$D1413*($E1413*AR$321+$F1413*AR$324)</f>
        <v/>
      </c>
      <c r="AS1413" s="32">
        <f>$D1413*($E1413*AS$321+$F1413*AS$324)</f>
        <v/>
      </c>
      <c r="AT1413" s="32">
        <f>$D1413*($E1413*AT$321+$F1413*AT$324)</f>
        <v/>
      </c>
      <c r="AU1413" s="32">
        <f>$D1413*($E1413*AU$321+$F1413*AU$324)</f>
        <v/>
      </c>
      <c r="AV1413" s="32">
        <f>$D1413*($E1413*AV$321+$F1413*AV$324)</f>
        <v/>
      </c>
      <c r="AW1413" s="32">
        <f>$D1413*($E1413*AW$321+$F1413*AW$324)</f>
        <v/>
      </c>
      <c r="AX1413" s="32">
        <f>$D1413*($E1413*AX$321+$F1413*AX$324)</f>
        <v/>
      </c>
      <c r="AY1413" s="32">
        <f>$D1413*($E1413*AY$321+$F1413*AY$324)</f>
        <v/>
      </c>
    </row>
    <row r="1414" hidden="1" outlineLevel="2">
      <c r="A1414" s="14" t="inlineStr">
        <is>
          <t>xcp</t>
        </is>
      </c>
      <c r="B1414" s="14" t="inlineStr">
        <is>
          <t>bio</t>
        </is>
      </c>
      <c r="C1414" s="14" t="inlineStr">
        <is>
          <t>nav</t>
        </is>
      </c>
      <c r="D1414" s="32">
        <f>INDEX(Inputs!$W$5:$W$132,MATCH($B1414&amp;"|"&amp;$C1414,Inputs!$A$5:$A$132,0))</f>
        <v/>
      </c>
      <c r="E1414" s="32">
        <f>INDEX(Inputs!$Z$5:$Z$132,MATCH($B1414&amp;"|"&amp;$C1414,Inputs!$A$5:$A$132,0))</f>
        <v/>
      </c>
      <c r="F1414" s="32">
        <f>INDEX(Inputs!$AA$5:$AA$132,MATCH($B1414&amp;"|"&amp;$C1414,Inputs!$A$5:$A$132,0))</f>
        <v/>
      </c>
      <c r="G1414" s="36" t="n"/>
      <c r="H1414" s="14">
        <f>INDEX(VarLab,MATCH($A1414,VarKey,0))&amp;INDEX(MemLab,MATCH($C1414&amp;"|"&amp;$B1414,MemKey,0))</f>
        <v/>
      </c>
      <c r="I1414" s="14">
        <f>INDEX(VarUnit,MATCH($A1414,VarKey,0))</f>
        <v/>
      </c>
      <c r="J1414" s="14">
        <f>INDEX(VarSrc,MATCH($A1414,VarKey,0))</f>
        <v/>
      </c>
      <c r="K1414" s="11">
        <f>CodePrefix&amp;$A1414&amp;IF($C1414="","","."&amp;$C1414&amp;"."&amp;$B1414)&amp;INDEX(VarEnd,MATCH($A1414,VarKey,0))&amp;K$5</f>
        <v/>
      </c>
      <c r="L1414" s="37">
        <f>$D1414*($E1414*L$321+$F1414*L$324)</f>
        <v/>
      </c>
      <c r="M1414" s="32">
        <f>$D1414*($E1414*M$321+$F1414*M$324)</f>
        <v/>
      </c>
      <c r="N1414" s="32">
        <f>$D1414*($E1414*N$321+$F1414*N$324)</f>
        <v/>
      </c>
      <c r="O1414" s="32">
        <f>$D1414*($E1414*O$321+$F1414*O$324)</f>
        <v/>
      </c>
      <c r="P1414" s="32">
        <f>$D1414*($E1414*P$321+$F1414*P$324)</f>
        <v/>
      </c>
      <c r="Q1414" s="32">
        <f>$D1414*($E1414*Q$321+$F1414*Q$324)</f>
        <v/>
      </c>
      <c r="R1414" s="32">
        <f>$D1414*($E1414*R$321+$F1414*R$324)</f>
        <v/>
      </c>
      <c r="S1414" s="32">
        <f>$D1414*($E1414*S$321+$F1414*S$324)</f>
        <v/>
      </c>
      <c r="T1414" s="32">
        <f>$D1414*($E1414*T$321+$F1414*T$324)</f>
        <v/>
      </c>
      <c r="U1414" s="32">
        <f>$D1414*($E1414*U$321+$F1414*U$324)</f>
        <v/>
      </c>
      <c r="V1414" s="32">
        <f>$D1414*($E1414*V$321+$F1414*V$324)</f>
        <v/>
      </c>
      <c r="W1414" s="32">
        <f>$D1414*($E1414*W$321+$F1414*W$324)</f>
        <v/>
      </c>
      <c r="X1414" s="32">
        <f>$D1414*($E1414*X$321+$F1414*X$324)</f>
        <v/>
      </c>
      <c r="Y1414" s="32">
        <f>$D1414*($E1414*Y$321+$F1414*Y$324)</f>
        <v/>
      </c>
      <c r="Z1414" s="32">
        <f>$D1414*($E1414*Z$321+$F1414*Z$324)</f>
        <v/>
      </c>
      <c r="AA1414" s="32">
        <f>$D1414*($E1414*AA$321+$F1414*AA$324)</f>
        <v/>
      </c>
      <c r="AB1414" s="32">
        <f>$D1414*($E1414*AB$321+$F1414*AB$324)</f>
        <v/>
      </c>
      <c r="AC1414" s="32">
        <f>$D1414*($E1414*AC$321+$F1414*AC$324)</f>
        <v/>
      </c>
      <c r="AD1414" s="32">
        <f>$D1414*($E1414*AD$321+$F1414*AD$324)</f>
        <v/>
      </c>
      <c r="AF1414" s="11">
        <f>CodePrefix&amp;$A1414&amp;IF($C1414="","","."&amp;$C1414&amp;"."&amp;$B1414)&amp;INDEX(VarEnd,MATCH($A1414,VarKey,0))&amp;AF$5</f>
        <v/>
      </c>
      <c r="AG1414" s="37">
        <f>$D1414*($E1414*AG$321+$F1414*AG$324)</f>
        <v/>
      </c>
      <c r="AH1414" s="32">
        <f>$D1414*($E1414*AH$321+$F1414*AH$324)</f>
        <v/>
      </c>
      <c r="AI1414" s="32">
        <f>$D1414*($E1414*AI$321+$F1414*AI$324)</f>
        <v/>
      </c>
      <c r="AJ1414" s="32">
        <f>$D1414*($E1414*AJ$321+$F1414*AJ$324)</f>
        <v/>
      </c>
      <c r="AK1414" s="32">
        <f>$D1414*($E1414*AK$321+$F1414*AK$324)</f>
        <v/>
      </c>
      <c r="AL1414" s="32">
        <f>$D1414*($E1414*AL$321+$F1414*AL$324)</f>
        <v/>
      </c>
      <c r="AM1414" s="32">
        <f>$D1414*($E1414*AM$321+$F1414*AM$324)</f>
        <v/>
      </c>
      <c r="AN1414" s="32">
        <f>$D1414*($E1414*AN$321+$F1414*AN$324)</f>
        <v/>
      </c>
      <c r="AO1414" s="32">
        <f>$D1414*($E1414*AO$321+$F1414*AO$324)</f>
        <v/>
      </c>
      <c r="AP1414" s="32">
        <f>$D1414*($E1414*AP$321+$F1414*AP$324)</f>
        <v/>
      </c>
      <c r="AQ1414" s="32">
        <f>$D1414*($E1414*AQ$321+$F1414*AQ$324)</f>
        <v/>
      </c>
      <c r="AR1414" s="32">
        <f>$D1414*($E1414*AR$321+$F1414*AR$324)</f>
        <v/>
      </c>
      <c r="AS1414" s="32">
        <f>$D1414*($E1414*AS$321+$F1414*AS$324)</f>
        <v/>
      </c>
      <c r="AT1414" s="32">
        <f>$D1414*($E1414*AT$321+$F1414*AT$324)</f>
        <v/>
      </c>
      <c r="AU1414" s="32">
        <f>$D1414*($E1414*AU$321+$F1414*AU$324)</f>
        <v/>
      </c>
      <c r="AV1414" s="32">
        <f>$D1414*($E1414*AV$321+$F1414*AV$324)</f>
        <v/>
      </c>
      <c r="AW1414" s="32">
        <f>$D1414*($E1414*AW$321+$F1414*AW$324)</f>
        <v/>
      </c>
      <c r="AX1414" s="32">
        <f>$D1414*($E1414*AX$321+$F1414*AX$324)</f>
        <v/>
      </c>
      <c r="AY1414" s="32">
        <f>$D1414*($E1414*AY$321+$F1414*AY$324)</f>
        <v/>
      </c>
    </row>
    <row r="1415" hidden="1" outlineLevel="2"/>
    <row r="1416" hidden="1" outlineLevel="2">
      <c r="A1416" s="14" t="inlineStr">
        <is>
          <t>xcpd</t>
        </is>
      </c>
      <c r="B1416" s="14" t="inlineStr">
        <is>
          <t>coa</t>
        </is>
      </c>
      <c r="C1416" s="14" t="inlineStr">
        <is>
          <t>nav</t>
        </is>
      </c>
      <c r="D1416" s="32">
        <f>INDEX(Inputs!$W$5:$W$132,MATCH($B1416&amp;"|"&amp;$C1416,Inputs!$A$5:$A$132,0))</f>
        <v/>
      </c>
      <c r="E1416" s="32">
        <f>INDEX(Inputs!$Z$5:$Z$132,MATCH($B1416&amp;"|"&amp;$C1416,Inputs!$A$5:$A$132,0))</f>
        <v/>
      </c>
      <c r="F1416" s="32">
        <f>INDEX(Inputs!$AA$5:$AA$132,MATCH($B1416&amp;"|"&amp;$C1416,Inputs!$A$5:$A$132,0))</f>
        <v/>
      </c>
      <c r="G1416" s="36" t="n"/>
      <c r="H1416" s="14">
        <f>INDEX(VarLab,MATCH($A1416,VarKey,0))&amp;INDEX(MemLab,MATCH($C1416&amp;"|"&amp;$B1416,MemKey,0))</f>
        <v/>
      </c>
      <c r="I1416" s="14">
        <f>INDEX(VarUnit,MATCH($A1416,VarKey,0))</f>
        <v/>
      </c>
      <c r="J1416" s="14">
        <f>INDEX(VarSrc,MATCH($A1416,VarKey,0))</f>
        <v/>
      </c>
      <c r="K1416" s="11">
        <f>CodePrefix&amp;$A1416&amp;IF($C1416="","","."&amp;$C1416&amp;"."&amp;$B1416)&amp;INDEX(VarEnd,MATCH($A1416,VarKey,0))&amp;K$5</f>
        <v/>
      </c>
      <c r="L1416" s="37">
        <f>$D1416*($E1416*(L$321-L$322)+$F1416*(L$324-L$325))</f>
        <v/>
      </c>
      <c r="M1416" s="32">
        <f>$D1416*($E1416*(M$321-M$322)+$F1416*(M$324-M$325))</f>
        <v/>
      </c>
      <c r="N1416" s="32">
        <f>$D1416*($E1416*(N$321-N$322)+$F1416*(N$324-N$325))</f>
        <v/>
      </c>
      <c r="O1416" s="32">
        <f>$D1416*($E1416*(O$321-O$322)+$F1416*(O$324-O$325))</f>
        <v/>
      </c>
      <c r="P1416" s="32">
        <f>$D1416*($E1416*(P$321-P$322)+$F1416*(P$324-P$325))</f>
        <v/>
      </c>
      <c r="Q1416" s="32">
        <f>$D1416*($E1416*(Q$321-Q$322)+$F1416*(Q$324-Q$325))</f>
        <v/>
      </c>
      <c r="R1416" s="32">
        <f>$D1416*($E1416*(R$321-R$322)+$F1416*(R$324-R$325))</f>
        <v/>
      </c>
      <c r="S1416" s="32">
        <f>$D1416*($E1416*(S$321-S$322)+$F1416*(S$324-S$325))</f>
        <v/>
      </c>
      <c r="T1416" s="32">
        <f>$D1416*($E1416*(T$321-T$322)+$F1416*(T$324-T$325))</f>
        <v/>
      </c>
      <c r="U1416" s="32">
        <f>$D1416*($E1416*(U$321-U$322)+$F1416*(U$324-U$325))</f>
        <v/>
      </c>
      <c r="V1416" s="32">
        <f>$D1416*($E1416*(V$321-V$322)+$F1416*(V$324-V$325))</f>
        <v/>
      </c>
      <c r="W1416" s="32">
        <f>$D1416*($E1416*(W$321-W$322)+$F1416*(W$324-W$325))</f>
        <v/>
      </c>
      <c r="X1416" s="32">
        <f>$D1416*($E1416*(X$321-X$322)+$F1416*(X$324-X$325))</f>
        <v/>
      </c>
      <c r="Y1416" s="32">
        <f>$D1416*($E1416*(Y$321-Y$322)+$F1416*(Y$324-Y$325))</f>
        <v/>
      </c>
      <c r="Z1416" s="32">
        <f>$D1416*($E1416*(Z$321-Z$322)+$F1416*(Z$324-Z$325))</f>
        <v/>
      </c>
      <c r="AA1416" s="32">
        <f>$D1416*($E1416*(AA$321-AA$322)+$F1416*(AA$324-AA$325))</f>
        <v/>
      </c>
      <c r="AB1416" s="32">
        <f>$D1416*($E1416*(AB$321-AB$322)+$F1416*(AB$324-AB$325))</f>
        <v/>
      </c>
      <c r="AC1416" s="32">
        <f>$D1416*($E1416*(AC$321-AC$322)+$F1416*(AC$324-AC$325))</f>
        <v/>
      </c>
      <c r="AD1416" s="32">
        <f>$D1416*($E1416*(AD$321-AD$322)+$F1416*(AD$324-AD$325))</f>
        <v/>
      </c>
      <c r="AF1416" s="11">
        <f>CodePrefix&amp;$A1416&amp;IF($C1416="","","."&amp;$C1416&amp;"."&amp;$B1416)&amp;INDEX(VarEnd,MATCH($A1416,VarKey,0))&amp;AF$5</f>
        <v/>
      </c>
      <c r="AG1416" s="37">
        <f>$D1416*($E1416*(AG$321-AG$322)+$F1416*(AG$324-AG$325))</f>
        <v/>
      </c>
      <c r="AH1416" s="32">
        <f>$D1416*($E1416*(AH$321-AH$322)+$F1416*(AH$324-AH$325))</f>
        <v/>
      </c>
      <c r="AI1416" s="32">
        <f>$D1416*($E1416*(AI$321-AI$322)+$F1416*(AI$324-AI$325))</f>
        <v/>
      </c>
      <c r="AJ1416" s="32">
        <f>$D1416*($E1416*(AJ$321-AJ$322)+$F1416*(AJ$324-AJ$325))</f>
        <v/>
      </c>
      <c r="AK1416" s="32">
        <f>$D1416*($E1416*(AK$321-AK$322)+$F1416*(AK$324-AK$325))</f>
        <v/>
      </c>
      <c r="AL1416" s="32">
        <f>$D1416*($E1416*(AL$321-AL$322)+$F1416*(AL$324-AL$325))</f>
        <v/>
      </c>
      <c r="AM1416" s="32">
        <f>$D1416*($E1416*(AM$321-AM$322)+$F1416*(AM$324-AM$325))</f>
        <v/>
      </c>
      <c r="AN1416" s="32">
        <f>$D1416*($E1416*(AN$321-AN$322)+$F1416*(AN$324-AN$325))</f>
        <v/>
      </c>
      <c r="AO1416" s="32">
        <f>$D1416*($E1416*(AO$321-AO$322)+$F1416*(AO$324-AO$325))</f>
        <v/>
      </c>
      <c r="AP1416" s="32">
        <f>$D1416*($E1416*(AP$321-AP$322)+$F1416*(AP$324-AP$325))</f>
        <v/>
      </c>
      <c r="AQ1416" s="32">
        <f>$D1416*($E1416*(AQ$321-AQ$322)+$F1416*(AQ$324-AQ$325))</f>
        <v/>
      </c>
      <c r="AR1416" s="32">
        <f>$D1416*($E1416*(AR$321-AR$322)+$F1416*(AR$324-AR$325))</f>
        <v/>
      </c>
      <c r="AS1416" s="32">
        <f>$D1416*($E1416*(AS$321-AS$322)+$F1416*(AS$324-AS$325))</f>
        <v/>
      </c>
      <c r="AT1416" s="32">
        <f>$D1416*($E1416*(AT$321-AT$322)+$F1416*(AT$324-AT$325))</f>
        <v/>
      </c>
      <c r="AU1416" s="32">
        <f>$D1416*($E1416*(AU$321-AU$322)+$F1416*(AU$324-AU$325))</f>
        <v/>
      </c>
      <c r="AV1416" s="32">
        <f>$D1416*($E1416*(AV$321-AV$322)+$F1416*(AV$324-AV$325))</f>
        <v/>
      </c>
      <c r="AW1416" s="32">
        <f>$D1416*($E1416*(AW$321-AW$322)+$F1416*(AW$324-AW$325))</f>
        <v/>
      </c>
      <c r="AX1416" s="32">
        <f>$D1416*($E1416*(AX$321-AX$322)+$F1416*(AX$324-AX$325))</f>
        <v/>
      </c>
      <c r="AY1416" s="32">
        <f>$D1416*($E1416*(AY$321-AY$322)+$F1416*(AY$324-AY$325))</f>
        <v/>
      </c>
    </row>
    <row r="1417" hidden="1" outlineLevel="2">
      <c r="A1417" s="14" t="inlineStr">
        <is>
          <t>xcpd</t>
        </is>
      </c>
      <c r="B1417" s="14" t="inlineStr">
        <is>
          <t>nga</t>
        </is>
      </c>
      <c r="C1417" s="14" t="inlineStr">
        <is>
          <t>nav</t>
        </is>
      </c>
      <c r="D1417" s="32">
        <f>INDEX(Inputs!$W$5:$W$132,MATCH($B1417&amp;"|"&amp;$C1417,Inputs!$A$5:$A$132,0))</f>
        <v/>
      </c>
      <c r="E1417" s="32">
        <f>INDEX(Inputs!$Z$5:$Z$132,MATCH($B1417&amp;"|"&amp;$C1417,Inputs!$A$5:$A$132,0))</f>
        <v/>
      </c>
      <c r="F1417" s="32">
        <f>INDEX(Inputs!$AA$5:$AA$132,MATCH($B1417&amp;"|"&amp;$C1417,Inputs!$A$5:$A$132,0))</f>
        <v/>
      </c>
      <c r="G1417" s="36" t="n"/>
      <c r="H1417" s="14">
        <f>INDEX(VarLab,MATCH($A1417,VarKey,0))&amp;INDEX(MemLab,MATCH($C1417&amp;"|"&amp;$B1417,MemKey,0))</f>
        <v/>
      </c>
      <c r="I1417" s="14">
        <f>INDEX(VarUnit,MATCH($A1417,VarKey,0))</f>
        <v/>
      </c>
      <c r="J1417" s="14">
        <f>INDEX(VarSrc,MATCH($A1417,VarKey,0))</f>
        <v/>
      </c>
      <c r="K1417" s="11">
        <f>CodePrefix&amp;$A1417&amp;IF($C1417="","","."&amp;$C1417&amp;"."&amp;$B1417)&amp;INDEX(VarEnd,MATCH($A1417,VarKey,0))&amp;K$5</f>
        <v/>
      </c>
      <c r="L1417" s="37">
        <f>$D1417*($E1417*(L$321-L$322)+$F1417*(L$324-L$325))</f>
        <v/>
      </c>
      <c r="M1417" s="32">
        <f>$D1417*($E1417*(M$321-M$322)+$F1417*(M$324-M$325))</f>
        <v/>
      </c>
      <c r="N1417" s="32">
        <f>$D1417*($E1417*(N$321-N$322)+$F1417*(N$324-N$325))</f>
        <v/>
      </c>
      <c r="O1417" s="32">
        <f>$D1417*($E1417*(O$321-O$322)+$F1417*(O$324-O$325))</f>
        <v/>
      </c>
      <c r="P1417" s="32">
        <f>$D1417*($E1417*(P$321-P$322)+$F1417*(P$324-P$325))</f>
        <v/>
      </c>
      <c r="Q1417" s="32">
        <f>$D1417*($E1417*(Q$321-Q$322)+$F1417*(Q$324-Q$325))</f>
        <v/>
      </c>
      <c r="R1417" s="32">
        <f>$D1417*($E1417*(R$321-R$322)+$F1417*(R$324-R$325))</f>
        <v/>
      </c>
      <c r="S1417" s="32">
        <f>$D1417*($E1417*(S$321-S$322)+$F1417*(S$324-S$325))</f>
        <v/>
      </c>
      <c r="T1417" s="32">
        <f>$D1417*($E1417*(T$321-T$322)+$F1417*(T$324-T$325))</f>
        <v/>
      </c>
      <c r="U1417" s="32">
        <f>$D1417*($E1417*(U$321-U$322)+$F1417*(U$324-U$325))</f>
        <v/>
      </c>
      <c r="V1417" s="32">
        <f>$D1417*($E1417*(V$321-V$322)+$F1417*(V$324-V$325))</f>
        <v/>
      </c>
      <c r="W1417" s="32">
        <f>$D1417*($E1417*(W$321-W$322)+$F1417*(W$324-W$325))</f>
        <v/>
      </c>
      <c r="X1417" s="32">
        <f>$D1417*($E1417*(X$321-X$322)+$F1417*(X$324-X$325))</f>
        <v/>
      </c>
      <c r="Y1417" s="32">
        <f>$D1417*($E1417*(Y$321-Y$322)+$F1417*(Y$324-Y$325))</f>
        <v/>
      </c>
      <c r="Z1417" s="32">
        <f>$D1417*($E1417*(Z$321-Z$322)+$F1417*(Z$324-Z$325))</f>
        <v/>
      </c>
      <c r="AA1417" s="32">
        <f>$D1417*($E1417*(AA$321-AA$322)+$F1417*(AA$324-AA$325))</f>
        <v/>
      </c>
      <c r="AB1417" s="32">
        <f>$D1417*($E1417*(AB$321-AB$322)+$F1417*(AB$324-AB$325))</f>
        <v/>
      </c>
      <c r="AC1417" s="32">
        <f>$D1417*($E1417*(AC$321-AC$322)+$F1417*(AC$324-AC$325))</f>
        <v/>
      </c>
      <c r="AD1417" s="32">
        <f>$D1417*($E1417*(AD$321-AD$322)+$F1417*(AD$324-AD$325))</f>
        <v/>
      </c>
      <c r="AF1417" s="11">
        <f>CodePrefix&amp;$A1417&amp;IF($C1417="","","."&amp;$C1417&amp;"."&amp;$B1417)&amp;INDEX(VarEnd,MATCH($A1417,VarKey,0))&amp;AF$5</f>
        <v/>
      </c>
      <c r="AG1417" s="37">
        <f>$D1417*($E1417*(AG$321-AG$322)+$F1417*(AG$324-AG$325))</f>
        <v/>
      </c>
      <c r="AH1417" s="32">
        <f>$D1417*($E1417*(AH$321-AH$322)+$F1417*(AH$324-AH$325))</f>
        <v/>
      </c>
      <c r="AI1417" s="32">
        <f>$D1417*($E1417*(AI$321-AI$322)+$F1417*(AI$324-AI$325))</f>
        <v/>
      </c>
      <c r="AJ1417" s="32">
        <f>$D1417*($E1417*(AJ$321-AJ$322)+$F1417*(AJ$324-AJ$325))</f>
        <v/>
      </c>
      <c r="AK1417" s="32">
        <f>$D1417*($E1417*(AK$321-AK$322)+$F1417*(AK$324-AK$325))</f>
        <v/>
      </c>
      <c r="AL1417" s="32">
        <f>$D1417*($E1417*(AL$321-AL$322)+$F1417*(AL$324-AL$325))</f>
        <v/>
      </c>
      <c r="AM1417" s="32">
        <f>$D1417*($E1417*(AM$321-AM$322)+$F1417*(AM$324-AM$325))</f>
        <v/>
      </c>
      <c r="AN1417" s="32">
        <f>$D1417*($E1417*(AN$321-AN$322)+$F1417*(AN$324-AN$325))</f>
        <v/>
      </c>
      <c r="AO1417" s="32">
        <f>$D1417*($E1417*(AO$321-AO$322)+$F1417*(AO$324-AO$325))</f>
        <v/>
      </c>
      <c r="AP1417" s="32">
        <f>$D1417*($E1417*(AP$321-AP$322)+$F1417*(AP$324-AP$325))</f>
        <v/>
      </c>
      <c r="AQ1417" s="32">
        <f>$D1417*($E1417*(AQ$321-AQ$322)+$F1417*(AQ$324-AQ$325))</f>
        <v/>
      </c>
      <c r="AR1417" s="32">
        <f>$D1417*($E1417*(AR$321-AR$322)+$F1417*(AR$324-AR$325))</f>
        <v/>
      </c>
      <c r="AS1417" s="32">
        <f>$D1417*($E1417*(AS$321-AS$322)+$F1417*(AS$324-AS$325))</f>
        <v/>
      </c>
      <c r="AT1417" s="32">
        <f>$D1417*($E1417*(AT$321-AT$322)+$F1417*(AT$324-AT$325))</f>
        <v/>
      </c>
      <c r="AU1417" s="32">
        <f>$D1417*($E1417*(AU$321-AU$322)+$F1417*(AU$324-AU$325))</f>
        <v/>
      </c>
      <c r="AV1417" s="32">
        <f>$D1417*($E1417*(AV$321-AV$322)+$F1417*(AV$324-AV$325))</f>
        <v/>
      </c>
      <c r="AW1417" s="32">
        <f>$D1417*($E1417*(AW$321-AW$322)+$F1417*(AW$324-AW$325))</f>
        <v/>
      </c>
      <c r="AX1417" s="32">
        <f>$D1417*($E1417*(AX$321-AX$322)+$F1417*(AX$324-AX$325))</f>
        <v/>
      </c>
      <c r="AY1417" s="32">
        <f>$D1417*($E1417*(AY$321-AY$322)+$F1417*(AY$324-AY$325))</f>
        <v/>
      </c>
    </row>
    <row r="1418" hidden="1" outlineLevel="2">
      <c r="A1418" s="14" t="inlineStr">
        <is>
          <t>xcpd</t>
        </is>
      </c>
      <c r="B1418" s="14" t="inlineStr">
        <is>
          <t>gso</t>
        </is>
      </c>
      <c r="C1418" s="14" t="inlineStr">
        <is>
          <t>nav</t>
        </is>
      </c>
      <c r="D1418" s="32">
        <f>INDEX(Inputs!$W$5:$W$132,MATCH($B1418&amp;"|"&amp;$C1418,Inputs!$A$5:$A$132,0))</f>
        <v/>
      </c>
      <c r="E1418" s="32">
        <f>INDEX(Inputs!$Z$5:$Z$132,MATCH($B1418&amp;"|"&amp;$C1418,Inputs!$A$5:$A$132,0))</f>
        <v/>
      </c>
      <c r="F1418" s="32">
        <f>INDEX(Inputs!$AA$5:$AA$132,MATCH($B1418&amp;"|"&amp;$C1418,Inputs!$A$5:$A$132,0))</f>
        <v/>
      </c>
      <c r="G1418" s="36" t="n"/>
      <c r="H1418" s="14">
        <f>INDEX(VarLab,MATCH($A1418,VarKey,0))&amp;INDEX(MemLab,MATCH($C1418&amp;"|"&amp;$B1418,MemKey,0))</f>
        <v/>
      </c>
      <c r="I1418" s="14">
        <f>INDEX(VarUnit,MATCH($A1418,VarKey,0))</f>
        <v/>
      </c>
      <c r="J1418" s="14">
        <f>INDEX(VarSrc,MATCH($A1418,VarKey,0))</f>
        <v/>
      </c>
      <c r="K1418" s="11">
        <f>CodePrefix&amp;$A1418&amp;IF($C1418="","","."&amp;$C1418&amp;"."&amp;$B1418)&amp;INDEX(VarEnd,MATCH($A1418,VarKey,0))&amp;K$5</f>
        <v/>
      </c>
      <c r="L1418" s="37">
        <f>$D1418*($E1418*(L$321-L$322)+$F1418*(L$324-L$325))</f>
        <v/>
      </c>
      <c r="M1418" s="32">
        <f>$D1418*($E1418*(M$321-M$322)+$F1418*(M$324-M$325))</f>
        <v/>
      </c>
      <c r="N1418" s="32">
        <f>$D1418*($E1418*(N$321-N$322)+$F1418*(N$324-N$325))</f>
        <v/>
      </c>
      <c r="O1418" s="32">
        <f>$D1418*($E1418*(O$321-O$322)+$F1418*(O$324-O$325))</f>
        <v/>
      </c>
      <c r="P1418" s="32">
        <f>$D1418*($E1418*(P$321-P$322)+$F1418*(P$324-P$325))</f>
        <v/>
      </c>
      <c r="Q1418" s="32">
        <f>$D1418*($E1418*(Q$321-Q$322)+$F1418*(Q$324-Q$325))</f>
        <v/>
      </c>
      <c r="R1418" s="32">
        <f>$D1418*($E1418*(R$321-R$322)+$F1418*(R$324-R$325))</f>
        <v/>
      </c>
      <c r="S1418" s="32">
        <f>$D1418*($E1418*(S$321-S$322)+$F1418*(S$324-S$325))</f>
        <v/>
      </c>
      <c r="T1418" s="32">
        <f>$D1418*($E1418*(T$321-T$322)+$F1418*(T$324-T$325))</f>
        <v/>
      </c>
      <c r="U1418" s="32">
        <f>$D1418*($E1418*(U$321-U$322)+$F1418*(U$324-U$325))</f>
        <v/>
      </c>
      <c r="V1418" s="32">
        <f>$D1418*($E1418*(V$321-V$322)+$F1418*(V$324-V$325))</f>
        <v/>
      </c>
      <c r="W1418" s="32">
        <f>$D1418*($E1418*(W$321-W$322)+$F1418*(W$324-W$325))</f>
        <v/>
      </c>
      <c r="X1418" s="32">
        <f>$D1418*($E1418*(X$321-X$322)+$F1418*(X$324-X$325))</f>
        <v/>
      </c>
      <c r="Y1418" s="32">
        <f>$D1418*($E1418*(Y$321-Y$322)+$F1418*(Y$324-Y$325))</f>
        <v/>
      </c>
      <c r="Z1418" s="32">
        <f>$D1418*($E1418*(Z$321-Z$322)+$F1418*(Z$324-Z$325))</f>
        <v/>
      </c>
      <c r="AA1418" s="32">
        <f>$D1418*($E1418*(AA$321-AA$322)+$F1418*(AA$324-AA$325))</f>
        <v/>
      </c>
      <c r="AB1418" s="32">
        <f>$D1418*($E1418*(AB$321-AB$322)+$F1418*(AB$324-AB$325))</f>
        <v/>
      </c>
      <c r="AC1418" s="32">
        <f>$D1418*($E1418*(AC$321-AC$322)+$F1418*(AC$324-AC$325))</f>
        <v/>
      </c>
      <c r="AD1418" s="32">
        <f>$D1418*($E1418*(AD$321-AD$322)+$F1418*(AD$324-AD$325))</f>
        <v/>
      </c>
      <c r="AF1418" s="11">
        <f>CodePrefix&amp;$A1418&amp;IF($C1418="","","."&amp;$C1418&amp;"."&amp;$B1418)&amp;INDEX(VarEnd,MATCH($A1418,VarKey,0))&amp;AF$5</f>
        <v/>
      </c>
      <c r="AG1418" s="37">
        <f>$D1418*($E1418*(AG$321-AG$322)+$F1418*(AG$324-AG$325))</f>
        <v/>
      </c>
      <c r="AH1418" s="32">
        <f>$D1418*($E1418*(AH$321-AH$322)+$F1418*(AH$324-AH$325))</f>
        <v/>
      </c>
      <c r="AI1418" s="32">
        <f>$D1418*($E1418*(AI$321-AI$322)+$F1418*(AI$324-AI$325))</f>
        <v/>
      </c>
      <c r="AJ1418" s="32">
        <f>$D1418*($E1418*(AJ$321-AJ$322)+$F1418*(AJ$324-AJ$325))</f>
        <v/>
      </c>
      <c r="AK1418" s="32">
        <f>$D1418*($E1418*(AK$321-AK$322)+$F1418*(AK$324-AK$325))</f>
        <v/>
      </c>
      <c r="AL1418" s="32">
        <f>$D1418*($E1418*(AL$321-AL$322)+$F1418*(AL$324-AL$325))</f>
        <v/>
      </c>
      <c r="AM1418" s="32">
        <f>$D1418*($E1418*(AM$321-AM$322)+$F1418*(AM$324-AM$325))</f>
        <v/>
      </c>
      <c r="AN1418" s="32">
        <f>$D1418*($E1418*(AN$321-AN$322)+$F1418*(AN$324-AN$325))</f>
        <v/>
      </c>
      <c r="AO1418" s="32">
        <f>$D1418*($E1418*(AO$321-AO$322)+$F1418*(AO$324-AO$325))</f>
        <v/>
      </c>
      <c r="AP1418" s="32">
        <f>$D1418*($E1418*(AP$321-AP$322)+$F1418*(AP$324-AP$325))</f>
        <v/>
      </c>
      <c r="AQ1418" s="32">
        <f>$D1418*($E1418*(AQ$321-AQ$322)+$F1418*(AQ$324-AQ$325))</f>
        <v/>
      </c>
      <c r="AR1418" s="32">
        <f>$D1418*($E1418*(AR$321-AR$322)+$F1418*(AR$324-AR$325))</f>
        <v/>
      </c>
      <c r="AS1418" s="32">
        <f>$D1418*($E1418*(AS$321-AS$322)+$F1418*(AS$324-AS$325))</f>
        <v/>
      </c>
      <c r="AT1418" s="32">
        <f>$D1418*($E1418*(AT$321-AT$322)+$F1418*(AT$324-AT$325))</f>
        <v/>
      </c>
      <c r="AU1418" s="32">
        <f>$D1418*($E1418*(AU$321-AU$322)+$F1418*(AU$324-AU$325))</f>
        <v/>
      </c>
      <c r="AV1418" s="32">
        <f>$D1418*($E1418*(AV$321-AV$322)+$F1418*(AV$324-AV$325))</f>
        <v/>
      </c>
      <c r="AW1418" s="32">
        <f>$D1418*($E1418*(AW$321-AW$322)+$F1418*(AW$324-AW$325))</f>
        <v/>
      </c>
      <c r="AX1418" s="32">
        <f>$D1418*($E1418*(AX$321-AX$322)+$F1418*(AX$324-AX$325))</f>
        <v/>
      </c>
      <c r="AY1418" s="32">
        <f>$D1418*($E1418*(AY$321-AY$322)+$F1418*(AY$324-AY$325))</f>
        <v/>
      </c>
    </row>
    <row r="1419" hidden="1" outlineLevel="2">
      <c r="A1419" s="14" t="inlineStr">
        <is>
          <t>xcpd</t>
        </is>
      </c>
      <c r="B1419" s="14" t="inlineStr">
        <is>
          <t>die</t>
        </is>
      </c>
      <c r="C1419" s="14" t="inlineStr">
        <is>
          <t>nav</t>
        </is>
      </c>
      <c r="D1419" s="32">
        <f>INDEX(Inputs!$W$5:$W$132,MATCH($B1419&amp;"|"&amp;$C1419,Inputs!$A$5:$A$132,0))</f>
        <v/>
      </c>
      <c r="E1419" s="32">
        <f>INDEX(Inputs!$Z$5:$Z$132,MATCH($B1419&amp;"|"&amp;$C1419,Inputs!$A$5:$A$132,0))</f>
        <v/>
      </c>
      <c r="F1419" s="32">
        <f>INDEX(Inputs!$AA$5:$AA$132,MATCH($B1419&amp;"|"&amp;$C1419,Inputs!$A$5:$A$132,0))</f>
        <v/>
      </c>
      <c r="G1419" s="36" t="n"/>
      <c r="H1419" s="14">
        <f>INDEX(VarLab,MATCH($A1419,VarKey,0))&amp;INDEX(MemLab,MATCH($C1419&amp;"|"&amp;$B1419,MemKey,0))</f>
        <v/>
      </c>
      <c r="I1419" s="14">
        <f>INDEX(VarUnit,MATCH($A1419,VarKey,0))</f>
        <v/>
      </c>
      <c r="J1419" s="14">
        <f>INDEX(VarSrc,MATCH($A1419,VarKey,0))</f>
        <v/>
      </c>
      <c r="K1419" s="11">
        <f>CodePrefix&amp;$A1419&amp;IF($C1419="","","."&amp;$C1419&amp;"."&amp;$B1419)&amp;INDEX(VarEnd,MATCH($A1419,VarKey,0))&amp;K$5</f>
        <v/>
      </c>
      <c r="L1419" s="37">
        <f>$D1419*($E1419*(L$321-L$322)+$F1419*(L$324-L$325))</f>
        <v/>
      </c>
      <c r="M1419" s="32">
        <f>$D1419*($E1419*(M$321-M$322)+$F1419*(M$324-M$325))</f>
        <v/>
      </c>
      <c r="N1419" s="32">
        <f>$D1419*($E1419*(N$321-N$322)+$F1419*(N$324-N$325))</f>
        <v/>
      </c>
      <c r="O1419" s="32">
        <f>$D1419*($E1419*(O$321-O$322)+$F1419*(O$324-O$325))</f>
        <v/>
      </c>
      <c r="P1419" s="32">
        <f>$D1419*($E1419*(P$321-P$322)+$F1419*(P$324-P$325))</f>
        <v/>
      </c>
      <c r="Q1419" s="32">
        <f>$D1419*($E1419*(Q$321-Q$322)+$F1419*(Q$324-Q$325))</f>
        <v/>
      </c>
      <c r="R1419" s="32">
        <f>$D1419*($E1419*(R$321-R$322)+$F1419*(R$324-R$325))</f>
        <v/>
      </c>
      <c r="S1419" s="32">
        <f>$D1419*($E1419*(S$321-S$322)+$F1419*(S$324-S$325))</f>
        <v/>
      </c>
      <c r="T1419" s="32">
        <f>$D1419*($E1419*(T$321-T$322)+$F1419*(T$324-T$325))</f>
        <v/>
      </c>
      <c r="U1419" s="32">
        <f>$D1419*($E1419*(U$321-U$322)+$F1419*(U$324-U$325))</f>
        <v/>
      </c>
      <c r="V1419" s="32">
        <f>$D1419*($E1419*(V$321-V$322)+$F1419*(V$324-V$325))</f>
        <v/>
      </c>
      <c r="W1419" s="32">
        <f>$D1419*($E1419*(W$321-W$322)+$F1419*(W$324-W$325))</f>
        <v/>
      </c>
      <c r="X1419" s="32">
        <f>$D1419*($E1419*(X$321-X$322)+$F1419*(X$324-X$325))</f>
        <v/>
      </c>
      <c r="Y1419" s="32">
        <f>$D1419*($E1419*(Y$321-Y$322)+$F1419*(Y$324-Y$325))</f>
        <v/>
      </c>
      <c r="Z1419" s="32">
        <f>$D1419*($E1419*(Z$321-Z$322)+$F1419*(Z$324-Z$325))</f>
        <v/>
      </c>
      <c r="AA1419" s="32">
        <f>$D1419*($E1419*(AA$321-AA$322)+$F1419*(AA$324-AA$325))</f>
        <v/>
      </c>
      <c r="AB1419" s="32">
        <f>$D1419*($E1419*(AB$321-AB$322)+$F1419*(AB$324-AB$325))</f>
        <v/>
      </c>
      <c r="AC1419" s="32">
        <f>$D1419*($E1419*(AC$321-AC$322)+$F1419*(AC$324-AC$325))</f>
        <v/>
      </c>
      <c r="AD1419" s="32">
        <f>$D1419*($E1419*(AD$321-AD$322)+$F1419*(AD$324-AD$325))</f>
        <v/>
      </c>
      <c r="AF1419" s="11">
        <f>CodePrefix&amp;$A1419&amp;IF($C1419="","","."&amp;$C1419&amp;"."&amp;$B1419)&amp;INDEX(VarEnd,MATCH($A1419,VarKey,0))&amp;AF$5</f>
        <v/>
      </c>
      <c r="AG1419" s="37">
        <f>$D1419*($E1419*(AG$321-AG$322)+$F1419*(AG$324-AG$325))</f>
        <v/>
      </c>
      <c r="AH1419" s="32">
        <f>$D1419*($E1419*(AH$321-AH$322)+$F1419*(AH$324-AH$325))</f>
        <v/>
      </c>
      <c r="AI1419" s="32">
        <f>$D1419*($E1419*(AI$321-AI$322)+$F1419*(AI$324-AI$325))</f>
        <v/>
      </c>
      <c r="AJ1419" s="32">
        <f>$D1419*($E1419*(AJ$321-AJ$322)+$F1419*(AJ$324-AJ$325))</f>
        <v/>
      </c>
      <c r="AK1419" s="32">
        <f>$D1419*($E1419*(AK$321-AK$322)+$F1419*(AK$324-AK$325))</f>
        <v/>
      </c>
      <c r="AL1419" s="32">
        <f>$D1419*($E1419*(AL$321-AL$322)+$F1419*(AL$324-AL$325))</f>
        <v/>
      </c>
      <c r="AM1419" s="32">
        <f>$D1419*($E1419*(AM$321-AM$322)+$F1419*(AM$324-AM$325))</f>
        <v/>
      </c>
      <c r="AN1419" s="32">
        <f>$D1419*($E1419*(AN$321-AN$322)+$F1419*(AN$324-AN$325))</f>
        <v/>
      </c>
      <c r="AO1419" s="32">
        <f>$D1419*($E1419*(AO$321-AO$322)+$F1419*(AO$324-AO$325))</f>
        <v/>
      </c>
      <c r="AP1419" s="32">
        <f>$D1419*($E1419*(AP$321-AP$322)+$F1419*(AP$324-AP$325))</f>
        <v/>
      </c>
      <c r="AQ1419" s="32">
        <f>$D1419*($E1419*(AQ$321-AQ$322)+$F1419*(AQ$324-AQ$325))</f>
        <v/>
      </c>
      <c r="AR1419" s="32">
        <f>$D1419*($E1419*(AR$321-AR$322)+$F1419*(AR$324-AR$325))</f>
        <v/>
      </c>
      <c r="AS1419" s="32">
        <f>$D1419*($E1419*(AS$321-AS$322)+$F1419*(AS$324-AS$325))</f>
        <v/>
      </c>
      <c r="AT1419" s="32">
        <f>$D1419*($E1419*(AT$321-AT$322)+$F1419*(AT$324-AT$325))</f>
        <v/>
      </c>
      <c r="AU1419" s="32">
        <f>$D1419*($E1419*(AU$321-AU$322)+$F1419*(AU$324-AU$325))</f>
        <v/>
      </c>
      <c r="AV1419" s="32">
        <f>$D1419*($E1419*(AV$321-AV$322)+$F1419*(AV$324-AV$325))</f>
        <v/>
      </c>
      <c r="AW1419" s="32">
        <f>$D1419*($E1419*(AW$321-AW$322)+$F1419*(AW$324-AW$325))</f>
        <v/>
      </c>
      <c r="AX1419" s="32">
        <f>$D1419*($E1419*(AX$321-AX$322)+$F1419*(AX$324-AX$325))</f>
        <v/>
      </c>
      <c r="AY1419" s="32">
        <f>$D1419*($E1419*(AY$321-AY$322)+$F1419*(AY$324-AY$325))</f>
        <v/>
      </c>
    </row>
    <row r="1420" hidden="1" outlineLevel="2">
      <c r="A1420" s="14" t="inlineStr">
        <is>
          <t>xcpd</t>
        </is>
      </c>
      <c r="B1420" s="14" t="inlineStr">
        <is>
          <t>lpg</t>
        </is>
      </c>
      <c r="C1420" s="14" t="inlineStr">
        <is>
          <t>nav</t>
        </is>
      </c>
      <c r="D1420" s="32">
        <f>INDEX(Inputs!$W$5:$W$132,MATCH($B1420&amp;"|"&amp;$C1420,Inputs!$A$5:$A$132,0))</f>
        <v/>
      </c>
      <c r="E1420" s="32">
        <f>INDEX(Inputs!$Z$5:$Z$132,MATCH($B1420&amp;"|"&amp;$C1420,Inputs!$A$5:$A$132,0))</f>
        <v/>
      </c>
      <c r="F1420" s="32">
        <f>INDEX(Inputs!$AA$5:$AA$132,MATCH($B1420&amp;"|"&amp;$C1420,Inputs!$A$5:$A$132,0))</f>
        <v/>
      </c>
      <c r="G1420" s="36" t="n"/>
      <c r="H1420" s="14">
        <f>INDEX(VarLab,MATCH($A1420,VarKey,0))&amp;INDEX(MemLab,MATCH($C1420&amp;"|"&amp;$B1420,MemKey,0))</f>
        <v/>
      </c>
      <c r="I1420" s="14">
        <f>INDEX(VarUnit,MATCH($A1420,VarKey,0))</f>
        <v/>
      </c>
      <c r="J1420" s="14">
        <f>INDEX(VarSrc,MATCH($A1420,VarKey,0))</f>
        <v/>
      </c>
      <c r="K1420" s="11">
        <f>CodePrefix&amp;$A1420&amp;IF($C1420="","","."&amp;$C1420&amp;"."&amp;$B1420)&amp;INDEX(VarEnd,MATCH($A1420,VarKey,0))&amp;K$5</f>
        <v/>
      </c>
      <c r="L1420" s="37">
        <f>$D1420*($E1420*(L$321-L$322)+$F1420*(L$324-L$325))</f>
        <v/>
      </c>
      <c r="M1420" s="32">
        <f>$D1420*($E1420*(M$321-M$322)+$F1420*(M$324-M$325))</f>
        <v/>
      </c>
      <c r="N1420" s="32">
        <f>$D1420*($E1420*(N$321-N$322)+$F1420*(N$324-N$325))</f>
        <v/>
      </c>
      <c r="O1420" s="32">
        <f>$D1420*($E1420*(O$321-O$322)+$F1420*(O$324-O$325))</f>
        <v/>
      </c>
      <c r="P1420" s="32">
        <f>$D1420*($E1420*(P$321-P$322)+$F1420*(P$324-P$325))</f>
        <v/>
      </c>
      <c r="Q1420" s="32">
        <f>$D1420*($E1420*(Q$321-Q$322)+$F1420*(Q$324-Q$325))</f>
        <v/>
      </c>
      <c r="R1420" s="32">
        <f>$D1420*($E1420*(R$321-R$322)+$F1420*(R$324-R$325))</f>
        <v/>
      </c>
      <c r="S1420" s="32">
        <f>$D1420*($E1420*(S$321-S$322)+$F1420*(S$324-S$325))</f>
        <v/>
      </c>
      <c r="T1420" s="32">
        <f>$D1420*($E1420*(T$321-T$322)+$F1420*(T$324-T$325))</f>
        <v/>
      </c>
      <c r="U1420" s="32">
        <f>$D1420*($E1420*(U$321-U$322)+$F1420*(U$324-U$325))</f>
        <v/>
      </c>
      <c r="V1420" s="32">
        <f>$D1420*($E1420*(V$321-V$322)+$F1420*(V$324-V$325))</f>
        <v/>
      </c>
      <c r="W1420" s="32">
        <f>$D1420*($E1420*(W$321-W$322)+$F1420*(W$324-W$325))</f>
        <v/>
      </c>
      <c r="X1420" s="32">
        <f>$D1420*($E1420*(X$321-X$322)+$F1420*(X$324-X$325))</f>
        <v/>
      </c>
      <c r="Y1420" s="32">
        <f>$D1420*($E1420*(Y$321-Y$322)+$F1420*(Y$324-Y$325))</f>
        <v/>
      </c>
      <c r="Z1420" s="32">
        <f>$D1420*($E1420*(Z$321-Z$322)+$F1420*(Z$324-Z$325))</f>
        <v/>
      </c>
      <c r="AA1420" s="32">
        <f>$D1420*($E1420*(AA$321-AA$322)+$F1420*(AA$324-AA$325))</f>
        <v/>
      </c>
      <c r="AB1420" s="32">
        <f>$D1420*($E1420*(AB$321-AB$322)+$F1420*(AB$324-AB$325))</f>
        <v/>
      </c>
      <c r="AC1420" s="32">
        <f>$D1420*($E1420*(AC$321-AC$322)+$F1420*(AC$324-AC$325))</f>
        <v/>
      </c>
      <c r="AD1420" s="32">
        <f>$D1420*($E1420*(AD$321-AD$322)+$F1420*(AD$324-AD$325))</f>
        <v/>
      </c>
      <c r="AF1420" s="11">
        <f>CodePrefix&amp;$A1420&amp;IF($C1420="","","."&amp;$C1420&amp;"."&amp;$B1420)&amp;INDEX(VarEnd,MATCH($A1420,VarKey,0))&amp;AF$5</f>
        <v/>
      </c>
      <c r="AG1420" s="37">
        <f>$D1420*($E1420*(AG$321-AG$322)+$F1420*(AG$324-AG$325))</f>
        <v/>
      </c>
      <c r="AH1420" s="32">
        <f>$D1420*($E1420*(AH$321-AH$322)+$F1420*(AH$324-AH$325))</f>
        <v/>
      </c>
      <c r="AI1420" s="32">
        <f>$D1420*($E1420*(AI$321-AI$322)+$F1420*(AI$324-AI$325))</f>
        <v/>
      </c>
      <c r="AJ1420" s="32">
        <f>$D1420*($E1420*(AJ$321-AJ$322)+$F1420*(AJ$324-AJ$325))</f>
        <v/>
      </c>
      <c r="AK1420" s="32">
        <f>$D1420*($E1420*(AK$321-AK$322)+$F1420*(AK$324-AK$325))</f>
        <v/>
      </c>
      <c r="AL1420" s="32">
        <f>$D1420*($E1420*(AL$321-AL$322)+$F1420*(AL$324-AL$325))</f>
        <v/>
      </c>
      <c r="AM1420" s="32">
        <f>$D1420*($E1420*(AM$321-AM$322)+$F1420*(AM$324-AM$325))</f>
        <v/>
      </c>
      <c r="AN1420" s="32">
        <f>$D1420*($E1420*(AN$321-AN$322)+$F1420*(AN$324-AN$325))</f>
        <v/>
      </c>
      <c r="AO1420" s="32">
        <f>$D1420*($E1420*(AO$321-AO$322)+$F1420*(AO$324-AO$325))</f>
        <v/>
      </c>
      <c r="AP1420" s="32">
        <f>$D1420*($E1420*(AP$321-AP$322)+$F1420*(AP$324-AP$325))</f>
        <v/>
      </c>
      <c r="AQ1420" s="32">
        <f>$D1420*($E1420*(AQ$321-AQ$322)+$F1420*(AQ$324-AQ$325))</f>
        <v/>
      </c>
      <c r="AR1420" s="32">
        <f>$D1420*($E1420*(AR$321-AR$322)+$F1420*(AR$324-AR$325))</f>
        <v/>
      </c>
      <c r="AS1420" s="32">
        <f>$D1420*($E1420*(AS$321-AS$322)+$F1420*(AS$324-AS$325))</f>
        <v/>
      </c>
      <c r="AT1420" s="32">
        <f>$D1420*($E1420*(AT$321-AT$322)+$F1420*(AT$324-AT$325))</f>
        <v/>
      </c>
      <c r="AU1420" s="32">
        <f>$D1420*($E1420*(AU$321-AU$322)+$F1420*(AU$324-AU$325))</f>
        <v/>
      </c>
      <c r="AV1420" s="32">
        <f>$D1420*($E1420*(AV$321-AV$322)+$F1420*(AV$324-AV$325))</f>
        <v/>
      </c>
      <c r="AW1420" s="32">
        <f>$D1420*($E1420*(AW$321-AW$322)+$F1420*(AW$324-AW$325))</f>
        <v/>
      </c>
      <c r="AX1420" s="32">
        <f>$D1420*($E1420*(AX$321-AX$322)+$F1420*(AX$324-AX$325))</f>
        <v/>
      </c>
      <c r="AY1420" s="32">
        <f>$D1420*($E1420*(AY$321-AY$322)+$F1420*(AY$324-AY$325))</f>
        <v/>
      </c>
    </row>
    <row r="1421" hidden="1" outlineLevel="2">
      <c r="A1421" s="14" t="inlineStr">
        <is>
          <t>xcpd</t>
        </is>
      </c>
      <c r="B1421" s="14" t="inlineStr">
        <is>
          <t>ker</t>
        </is>
      </c>
      <c r="C1421" s="14" t="inlineStr">
        <is>
          <t>nav</t>
        </is>
      </c>
      <c r="D1421" s="32">
        <f>INDEX(Inputs!$W$5:$W$132,MATCH($B1421&amp;"|"&amp;$C1421,Inputs!$A$5:$A$132,0))</f>
        <v/>
      </c>
      <c r="E1421" s="32">
        <f>INDEX(Inputs!$Z$5:$Z$132,MATCH($B1421&amp;"|"&amp;$C1421,Inputs!$A$5:$A$132,0))</f>
        <v/>
      </c>
      <c r="F1421" s="32">
        <f>INDEX(Inputs!$AA$5:$AA$132,MATCH($B1421&amp;"|"&amp;$C1421,Inputs!$A$5:$A$132,0))</f>
        <v/>
      </c>
      <c r="G1421" s="36" t="n"/>
      <c r="H1421" s="14">
        <f>INDEX(VarLab,MATCH($A1421,VarKey,0))&amp;INDEX(MemLab,MATCH($C1421&amp;"|"&amp;$B1421,MemKey,0))</f>
        <v/>
      </c>
      <c r="I1421" s="14">
        <f>INDEX(VarUnit,MATCH($A1421,VarKey,0))</f>
        <v/>
      </c>
      <c r="J1421" s="14">
        <f>INDEX(VarSrc,MATCH($A1421,VarKey,0))</f>
        <v/>
      </c>
      <c r="K1421" s="11">
        <f>CodePrefix&amp;$A1421&amp;IF($C1421="","","."&amp;$C1421&amp;"."&amp;$B1421)&amp;INDEX(VarEnd,MATCH($A1421,VarKey,0))&amp;K$5</f>
        <v/>
      </c>
      <c r="L1421" s="37">
        <f>$D1421*($E1421*(L$321-L$322)+$F1421*(L$324-L$325))</f>
        <v/>
      </c>
      <c r="M1421" s="32">
        <f>$D1421*($E1421*(M$321-M$322)+$F1421*(M$324-M$325))</f>
        <v/>
      </c>
      <c r="N1421" s="32">
        <f>$D1421*($E1421*(N$321-N$322)+$F1421*(N$324-N$325))</f>
        <v/>
      </c>
      <c r="O1421" s="32">
        <f>$D1421*($E1421*(O$321-O$322)+$F1421*(O$324-O$325))</f>
        <v/>
      </c>
      <c r="P1421" s="32">
        <f>$D1421*($E1421*(P$321-P$322)+$F1421*(P$324-P$325))</f>
        <v/>
      </c>
      <c r="Q1421" s="32">
        <f>$D1421*($E1421*(Q$321-Q$322)+$F1421*(Q$324-Q$325))</f>
        <v/>
      </c>
      <c r="R1421" s="32">
        <f>$D1421*($E1421*(R$321-R$322)+$F1421*(R$324-R$325))</f>
        <v/>
      </c>
      <c r="S1421" s="32">
        <f>$D1421*($E1421*(S$321-S$322)+$F1421*(S$324-S$325))</f>
        <v/>
      </c>
      <c r="T1421" s="32">
        <f>$D1421*($E1421*(T$321-T$322)+$F1421*(T$324-T$325))</f>
        <v/>
      </c>
      <c r="U1421" s="32">
        <f>$D1421*($E1421*(U$321-U$322)+$F1421*(U$324-U$325))</f>
        <v/>
      </c>
      <c r="V1421" s="32">
        <f>$D1421*($E1421*(V$321-V$322)+$F1421*(V$324-V$325))</f>
        <v/>
      </c>
      <c r="W1421" s="32">
        <f>$D1421*($E1421*(W$321-W$322)+$F1421*(W$324-W$325))</f>
        <v/>
      </c>
      <c r="X1421" s="32">
        <f>$D1421*($E1421*(X$321-X$322)+$F1421*(X$324-X$325))</f>
        <v/>
      </c>
      <c r="Y1421" s="32">
        <f>$D1421*($E1421*(Y$321-Y$322)+$F1421*(Y$324-Y$325))</f>
        <v/>
      </c>
      <c r="Z1421" s="32">
        <f>$D1421*($E1421*(Z$321-Z$322)+$F1421*(Z$324-Z$325))</f>
        <v/>
      </c>
      <c r="AA1421" s="32">
        <f>$D1421*($E1421*(AA$321-AA$322)+$F1421*(AA$324-AA$325))</f>
        <v/>
      </c>
      <c r="AB1421" s="32">
        <f>$D1421*($E1421*(AB$321-AB$322)+$F1421*(AB$324-AB$325))</f>
        <v/>
      </c>
      <c r="AC1421" s="32">
        <f>$D1421*($E1421*(AC$321-AC$322)+$F1421*(AC$324-AC$325))</f>
        <v/>
      </c>
      <c r="AD1421" s="32">
        <f>$D1421*($E1421*(AD$321-AD$322)+$F1421*(AD$324-AD$325))</f>
        <v/>
      </c>
      <c r="AF1421" s="11">
        <f>CodePrefix&amp;$A1421&amp;IF($C1421="","","."&amp;$C1421&amp;"."&amp;$B1421)&amp;INDEX(VarEnd,MATCH($A1421,VarKey,0))&amp;AF$5</f>
        <v/>
      </c>
      <c r="AG1421" s="37">
        <f>$D1421*($E1421*(AG$321-AG$322)+$F1421*(AG$324-AG$325))</f>
        <v/>
      </c>
      <c r="AH1421" s="32">
        <f>$D1421*($E1421*(AH$321-AH$322)+$F1421*(AH$324-AH$325))</f>
        <v/>
      </c>
      <c r="AI1421" s="32">
        <f>$D1421*($E1421*(AI$321-AI$322)+$F1421*(AI$324-AI$325))</f>
        <v/>
      </c>
      <c r="AJ1421" s="32">
        <f>$D1421*($E1421*(AJ$321-AJ$322)+$F1421*(AJ$324-AJ$325))</f>
        <v/>
      </c>
      <c r="AK1421" s="32">
        <f>$D1421*($E1421*(AK$321-AK$322)+$F1421*(AK$324-AK$325))</f>
        <v/>
      </c>
      <c r="AL1421" s="32">
        <f>$D1421*($E1421*(AL$321-AL$322)+$F1421*(AL$324-AL$325))</f>
        <v/>
      </c>
      <c r="AM1421" s="32">
        <f>$D1421*($E1421*(AM$321-AM$322)+$F1421*(AM$324-AM$325))</f>
        <v/>
      </c>
      <c r="AN1421" s="32">
        <f>$D1421*($E1421*(AN$321-AN$322)+$F1421*(AN$324-AN$325))</f>
        <v/>
      </c>
      <c r="AO1421" s="32">
        <f>$D1421*($E1421*(AO$321-AO$322)+$F1421*(AO$324-AO$325))</f>
        <v/>
      </c>
      <c r="AP1421" s="32">
        <f>$D1421*($E1421*(AP$321-AP$322)+$F1421*(AP$324-AP$325))</f>
        <v/>
      </c>
      <c r="AQ1421" s="32">
        <f>$D1421*($E1421*(AQ$321-AQ$322)+$F1421*(AQ$324-AQ$325))</f>
        <v/>
      </c>
      <c r="AR1421" s="32">
        <f>$D1421*($E1421*(AR$321-AR$322)+$F1421*(AR$324-AR$325))</f>
        <v/>
      </c>
      <c r="AS1421" s="32">
        <f>$D1421*($E1421*(AS$321-AS$322)+$F1421*(AS$324-AS$325))</f>
        <v/>
      </c>
      <c r="AT1421" s="32">
        <f>$D1421*($E1421*(AT$321-AT$322)+$F1421*(AT$324-AT$325))</f>
        <v/>
      </c>
      <c r="AU1421" s="32">
        <f>$D1421*($E1421*(AU$321-AU$322)+$F1421*(AU$324-AU$325))</f>
        <v/>
      </c>
      <c r="AV1421" s="32">
        <f>$D1421*($E1421*(AV$321-AV$322)+$F1421*(AV$324-AV$325))</f>
        <v/>
      </c>
      <c r="AW1421" s="32">
        <f>$D1421*($E1421*(AW$321-AW$322)+$F1421*(AW$324-AW$325))</f>
        <v/>
      </c>
      <c r="AX1421" s="32">
        <f>$D1421*($E1421*(AX$321-AX$322)+$F1421*(AX$324-AX$325))</f>
        <v/>
      </c>
      <c r="AY1421" s="32">
        <f>$D1421*($E1421*(AY$321-AY$322)+$F1421*(AY$324-AY$325))</f>
        <v/>
      </c>
    </row>
    <row r="1422" hidden="1" outlineLevel="2">
      <c r="A1422" s="14" t="inlineStr">
        <is>
          <t>xcpd</t>
        </is>
      </c>
      <c r="B1422" s="14" t="inlineStr">
        <is>
          <t>oop</t>
        </is>
      </c>
      <c r="C1422" s="14" t="inlineStr">
        <is>
          <t>nav</t>
        </is>
      </c>
      <c r="D1422" s="32">
        <f>INDEX(Inputs!$W$5:$W$132,MATCH($B1422&amp;"|"&amp;$C1422,Inputs!$A$5:$A$132,0))</f>
        <v/>
      </c>
      <c r="E1422" s="32">
        <f>INDEX(Inputs!$Z$5:$Z$132,MATCH($B1422&amp;"|"&amp;$C1422,Inputs!$A$5:$A$132,0))</f>
        <v/>
      </c>
      <c r="F1422" s="32">
        <f>INDEX(Inputs!$AA$5:$AA$132,MATCH($B1422&amp;"|"&amp;$C1422,Inputs!$A$5:$A$132,0))</f>
        <v/>
      </c>
      <c r="G1422" s="36" t="n"/>
      <c r="H1422" s="14">
        <f>INDEX(VarLab,MATCH($A1422,VarKey,0))&amp;INDEX(MemLab,MATCH($C1422&amp;"|"&amp;$B1422,MemKey,0))</f>
        <v/>
      </c>
      <c r="I1422" s="14">
        <f>INDEX(VarUnit,MATCH($A1422,VarKey,0))</f>
        <v/>
      </c>
      <c r="J1422" s="14">
        <f>INDEX(VarSrc,MATCH($A1422,VarKey,0))</f>
        <v/>
      </c>
      <c r="K1422" s="11">
        <f>CodePrefix&amp;$A1422&amp;IF($C1422="","","."&amp;$C1422&amp;"."&amp;$B1422)&amp;INDEX(VarEnd,MATCH($A1422,VarKey,0))&amp;K$5</f>
        <v/>
      </c>
      <c r="L1422" s="37">
        <f>$D1422*($E1422*(L$321-L$322)+$F1422*(L$324-L$325))</f>
        <v/>
      </c>
      <c r="M1422" s="32">
        <f>$D1422*($E1422*(M$321-M$322)+$F1422*(M$324-M$325))</f>
        <v/>
      </c>
      <c r="N1422" s="32">
        <f>$D1422*($E1422*(N$321-N$322)+$F1422*(N$324-N$325))</f>
        <v/>
      </c>
      <c r="O1422" s="32">
        <f>$D1422*($E1422*(O$321-O$322)+$F1422*(O$324-O$325))</f>
        <v/>
      </c>
      <c r="P1422" s="32">
        <f>$D1422*($E1422*(P$321-P$322)+$F1422*(P$324-P$325))</f>
        <v/>
      </c>
      <c r="Q1422" s="32">
        <f>$D1422*($E1422*(Q$321-Q$322)+$F1422*(Q$324-Q$325))</f>
        <v/>
      </c>
      <c r="R1422" s="32">
        <f>$D1422*($E1422*(R$321-R$322)+$F1422*(R$324-R$325))</f>
        <v/>
      </c>
      <c r="S1422" s="32">
        <f>$D1422*($E1422*(S$321-S$322)+$F1422*(S$324-S$325))</f>
        <v/>
      </c>
      <c r="T1422" s="32">
        <f>$D1422*($E1422*(T$321-T$322)+$F1422*(T$324-T$325))</f>
        <v/>
      </c>
      <c r="U1422" s="32">
        <f>$D1422*($E1422*(U$321-U$322)+$F1422*(U$324-U$325))</f>
        <v/>
      </c>
      <c r="V1422" s="32">
        <f>$D1422*($E1422*(V$321-V$322)+$F1422*(V$324-V$325))</f>
        <v/>
      </c>
      <c r="W1422" s="32">
        <f>$D1422*($E1422*(W$321-W$322)+$F1422*(W$324-W$325))</f>
        <v/>
      </c>
      <c r="X1422" s="32">
        <f>$D1422*($E1422*(X$321-X$322)+$F1422*(X$324-X$325))</f>
        <v/>
      </c>
      <c r="Y1422" s="32">
        <f>$D1422*($E1422*(Y$321-Y$322)+$F1422*(Y$324-Y$325))</f>
        <v/>
      </c>
      <c r="Z1422" s="32">
        <f>$D1422*($E1422*(Z$321-Z$322)+$F1422*(Z$324-Z$325))</f>
        <v/>
      </c>
      <c r="AA1422" s="32">
        <f>$D1422*($E1422*(AA$321-AA$322)+$F1422*(AA$324-AA$325))</f>
        <v/>
      </c>
      <c r="AB1422" s="32">
        <f>$D1422*($E1422*(AB$321-AB$322)+$F1422*(AB$324-AB$325))</f>
        <v/>
      </c>
      <c r="AC1422" s="32">
        <f>$D1422*($E1422*(AC$321-AC$322)+$F1422*(AC$324-AC$325))</f>
        <v/>
      </c>
      <c r="AD1422" s="32">
        <f>$D1422*($E1422*(AD$321-AD$322)+$F1422*(AD$324-AD$325))</f>
        <v/>
      </c>
      <c r="AF1422" s="11">
        <f>CodePrefix&amp;$A1422&amp;IF($C1422="","","."&amp;$C1422&amp;"."&amp;$B1422)&amp;INDEX(VarEnd,MATCH($A1422,VarKey,0))&amp;AF$5</f>
        <v/>
      </c>
      <c r="AG1422" s="37">
        <f>$D1422*($E1422*(AG$321-AG$322)+$F1422*(AG$324-AG$325))</f>
        <v/>
      </c>
      <c r="AH1422" s="32">
        <f>$D1422*($E1422*(AH$321-AH$322)+$F1422*(AH$324-AH$325))</f>
        <v/>
      </c>
      <c r="AI1422" s="32">
        <f>$D1422*($E1422*(AI$321-AI$322)+$F1422*(AI$324-AI$325))</f>
        <v/>
      </c>
      <c r="AJ1422" s="32">
        <f>$D1422*($E1422*(AJ$321-AJ$322)+$F1422*(AJ$324-AJ$325))</f>
        <v/>
      </c>
      <c r="AK1422" s="32">
        <f>$D1422*($E1422*(AK$321-AK$322)+$F1422*(AK$324-AK$325))</f>
        <v/>
      </c>
      <c r="AL1422" s="32">
        <f>$D1422*($E1422*(AL$321-AL$322)+$F1422*(AL$324-AL$325))</f>
        <v/>
      </c>
      <c r="AM1422" s="32">
        <f>$D1422*($E1422*(AM$321-AM$322)+$F1422*(AM$324-AM$325))</f>
        <v/>
      </c>
      <c r="AN1422" s="32">
        <f>$D1422*($E1422*(AN$321-AN$322)+$F1422*(AN$324-AN$325))</f>
        <v/>
      </c>
      <c r="AO1422" s="32">
        <f>$D1422*($E1422*(AO$321-AO$322)+$F1422*(AO$324-AO$325))</f>
        <v/>
      </c>
      <c r="AP1422" s="32">
        <f>$D1422*($E1422*(AP$321-AP$322)+$F1422*(AP$324-AP$325))</f>
        <v/>
      </c>
      <c r="AQ1422" s="32">
        <f>$D1422*($E1422*(AQ$321-AQ$322)+$F1422*(AQ$324-AQ$325))</f>
        <v/>
      </c>
      <c r="AR1422" s="32">
        <f>$D1422*($E1422*(AR$321-AR$322)+$F1422*(AR$324-AR$325))</f>
        <v/>
      </c>
      <c r="AS1422" s="32">
        <f>$D1422*($E1422*(AS$321-AS$322)+$F1422*(AS$324-AS$325))</f>
        <v/>
      </c>
      <c r="AT1422" s="32">
        <f>$D1422*($E1422*(AT$321-AT$322)+$F1422*(AT$324-AT$325))</f>
        <v/>
      </c>
      <c r="AU1422" s="32">
        <f>$D1422*($E1422*(AU$321-AU$322)+$F1422*(AU$324-AU$325))</f>
        <v/>
      </c>
      <c r="AV1422" s="32">
        <f>$D1422*($E1422*(AV$321-AV$322)+$F1422*(AV$324-AV$325))</f>
        <v/>
      </c>
      <c r="AW1422" s="32">
        <f>$D1422*($E1422*(AW$321-AW$322)+$F1422*(AW$324-AW$325))</f>
        <v/>
      </c>
      <c r="AX1422" s="32">
        <f>$D1422*($E1422*(AX$321-AX$322)+$F1422*(AX$324-AX$325))</f>
        <v/>
      </c>
      <c r="AY1422" s="32">
        <f>$D1422*($E1422*(AY$321-AY$322)+$F1422*(AY$324-AY$325))</f>
        <v/>
      </c>
    </row>
    <row r="1423" hidden="1" outlineLevel="2">
      <c r="A1423" s="14" t="inlineStr">
        <is>
          <t>xcpd</t>
        </is>
      </c>
      <c r="B1423" s="14" t="inlineStr">
        <is>
          <t>bio</t>
        </is>
      </c>
      <c r="C1423" s="14" t="inlineStr">
        <is>
          <t>nav</t>
        </is>
      </c>
      <c r="D1423" s="32">
        <f>INDEX(Inputs!$W$5:$W$132,MATCH($B1423&amp;"|"&amp;$C1423,Inputs!$A$5:$A$132,0))</f>
        <v/>
      </c>
      <c r="E1423" s="32">
        <f>INDEX(Inputs!$Z$5:$Z$132,MATCH($B1423&amp;"|"&amp;$C1423,Inputs!$A$5:$A$132,0))</f>
        <v/>
      </c>
      <c r="F1423" s="32">
        <f>INDEX(Inputs!$AA$5:$AA$132,MATCH($B1423&amp;"|"&amp;$C1423,Inputs!$A$5:$A$132,0))</f>
        <v/>
      </c>
      <c r="G1423" s="36" t="n"/>
      <c r="H1423" s="14">
        <f>INDEX(VarLab,MATCH($A1423,VarKey,0))&amp;INDEX(MemLab,MATCH($C1423&amp;"|"&amp;$B1423,MemKey,0))</f>
        <v/>
      </c>
      <c r="I1423" s="14">
        <f>INDEX(VarUnit,MATCH($A1423,VarKey,0))</f>
        <v/>
      </c>
      <c r="J1423" s="14">
        <f>INDEX(VarSrc,MATCH($A1423,VarKey,0))</f>
        <v/>
      </c>
      <c r="K1423" s="11">
        <f>CodePrefix&amp;$A1423&amp;IF($C1423="","","."&amp;$C1423&amp;"."&amp;$B1423)&amp;INDEX(VarEnd,MATCH($A1423,VarKey,0))&amp;K$5</f>
        <v/>
      </c>
      <c r="L1423" s="37">
        <f>$D1423*($E1423*(L$321-L$322)+$F1423*(L$324-L$325))</f>
        <v/>
      </c>
      <c r="M1423" s="32">
        <f>$D1423*($E1423*(M$321-M$322)+$F1423*(M$324-M$325))</f>
        <v/>
      </c>
      <c r="N1423" s="32">
        <f>$D1423*($E1423*(N$321-N$322)+$F1423*(N$324-N$325))</f>
        <v/>
      </c>
      <c r="O1423" s="32">
        <f>$D1423*($E1423*(O$321-O$322)+$F1423*(O$324-O$325))</f>
        <v/>
      </c>
      <c r="P1423" s="32">
        <f>$D1423*($E1423*(P$321-P$322)+$F1423*(P$324-P$325))</f>
        <v/>
      </c>
      <c r="Q1423" s="32">
        <f>$D1423*($E1423*(Q$321-Q$322)+$F1423*(Q$324-Q$325))</f>
        <v/>
      </c>
      <c r="R1423" s="32">
        <f>$D1423*($E1423*(R$321-R$322)+$F1423*(R$324-R$325))</f>
        <v/>
      </c>
      <c r="S1423" s="32">
        <f>$D1423*($E1423*(S$321-S$322)+$F1423*(S$324-S$325))</f>
        <v/>
      </c>
      <c r="T1423" s="32">
        <f>$D1423*($E1423*(T$321-T$322)+$F1423*(T$324-T$325))</f>
        <v/>
      </c>
      <c r="U1423" s="32">
        <f>$D1423*($E1423*(U$321-U$322)+$F1423*(U$324-U$325))</f>
        <v/>
      </c>
      <c r="V1423" s="32">
        <f>$D1423*($E1423*(V$321-V$322)+$F1423*(V$324-V$325))</f>
        <v/>
      </c>
      <c r="W1423" s="32">
        <f>$D1423*($E1423*(W$321-W$322)+$F1423*(W$324-W$325))</f>
        <v/>
      </c>
      <c r="X1423" s="32">
        <f>$D1423*($E1423*(X$321-X$322)+$F1423*(X$324-X$325))</f>
        <v/>
      </c>
      <c r="Y1423" s="32">
        <f>$D1423*($E1423*(Y$321-Y$322)+$F1423*(Y$324-Y$325))</f>
        <v/>
      </c>
      <c r="Z1423" s="32">
        <f>$D1423*($E1423*(Z$321-Z$322)+$F1423*(Z$324-Z$325))</f>
        <v/>
      </c>
      <c r="AA1423" s="32">
        <f>$D1423*($E1423*(AA$321-AA$322)+$F1423*(AA$324-AA$325))</f>
        <v/>
      </c>
      <c r="AB1423" s="32">
        <f>$D1423*($E1423*(AB$321-AB$322)+$F1423*(AB$324-AB$325))</f>
        <v/>
      </c>
      <c r="AC1423" s="32">
        <f>$D1423*($E1423*(AC$321-AC$322)+$F1423*(AC$324-AC$325))</f>
        <v/>
      </c>
      <c r="AD1423" s="32">
        <f>$D1423*($E1423*(AD$321-AD$322)+$F1423*(AD$324-AD$325))</f>
        <v/>
      </c>
      <c r="AF1423" s="11">
        <f>CodePrefix&amp;$A1423&amp;IF($C1423="","","."&amp;$C1423&amp;"."&amp;$B1423)&amp;INDEX(VarEnd,MATCH($A1423,VarKey,0))&amp;AF$5</f>
        <v/>
      </c>
      <c r="AG1423" s="37">
        <f>$D1423*($E1423*(AG$321-AG$322)+$F1423*(AG$324-AG$325))</f>
        <v/>
      </c>
      <c r="AH1423" s="32">
        <f>$D1423*($E1423*(AH$321-AH$322)+$F1423*(AH$324-AH$325))</f>
        <v/>
      </c>
      <c r="AI1423" s="32">
        <f>$D1423*($E1423*(AI$321-AI$322)+$F1423*(AI$324-AI$325))</f>
        <v/>
      </c>
      <c r="AJ1423" s="32">
        <f>$D1423*($E1423*(AJ$321-AJ$322)+$F1423*(AJ$324-AJ$325))</f>
        <v/>
      </c>
      <c r="AK1423" s="32">
        <f>$D1423*($E1423*(AK$321-AK$322)+$F1423*(AK$324-AK$325))</f>
        <v/>
      </c>
      <c r="AL1423" s="32">
        <f>$D1423*($E1423*(AL$321-AL$322)+$F1423*(AL$324-AL$325))</f>
        <v/>
      </c>
      <c r="AM1423" s="32">
        <f>$D1423*($E1423*(AM$321-AM$322)+$F1423*(AM$324-AM$325))</f>
        <v/>
      </c>
      <c r="AN1423" s="32">
        <f>$D1423*($E1423*(AN$321-AN$322)+$F1423*(AN$324-AN$325))</f>
        <v/>
      </c>
      <c r="AO1423" s="32">
        <f>$D1423*($E1423*(AO$321-AO$322)+$F1423*(AO$324-AO$325))</f>
        <v/>
      </c>
      <c r="AP1423" s="32">
        <f>$D1423*($E1423*(AP$321-AP$322)+$F1423*(AP$324-AP$325))</f>
        <v/>
      </c>
      <c r="AQ1423" s="32">
        <f>$D1423*($E1423*(AQ$321-AQ$322)+$F1423*(AQ$324-AQ$325))</f>
        <v/>
      </c>
      <c r="AR1423" s="32">
        <f>$D1423*($E1423*(AR$321-AR$322)+$F1423*(AR$324-AR$325))</f>
        <v/>
      </c>
      <c r="AS1423" s="32">
        <f>$D1423*($E1423*(AS$321-AS$322)+$F1423*(AS$324-AS$325))</f>
        <v/>
      </c>
      <c r="AT1423" s="32">
        <f>$D1423*($E1423*(AT$321-AT$322)+$F1423*(AT$324-AT$325))</f>
        <v/>
      </c>
      <c r="AU1423" s="32">
        <f>$D1423*($E1423*(AU$321-AU$322)+$F1423*(AU$324-AU$325))</f>
        <v/>
      </c>
      <c r="AV1423" s="32">
        <f>$D1423*($E1423*(AV$321-AV$322)+$F1423*(AV$324-AV$325))</f>
        <v/>
      </c>
      <c r="AW1423" s="32">
        <f>$D1423*($E1423*(AW$321-AW$322)+$F1423*(AW$324-AW$325))</f>
        <v/>
      </c>
      <c r="AX1423" s="32">
        <f>$D1423*($E1423*(AX$321-AX$322)+$F1423*(AX$324-AX$325))</f>
        <v/>
      </c>
      <c r="AY1423" s="32">
        <f>$D1423*($E1423*(AY$321-AY$322)+$F1423*(AY$324-AY$325))</f>
        <v/>
      </c>
    </row>
    <row r="1424" hidden="1" outlineLevel="2"/>
    <row r="1425" hidden="1" outlineLevel="2">
      <c r="A1425" s="14" t="inlineStr">
        <is>
          <t>atp</t>
        </is>
      </c>
      <c r="B1425" s="14" t="inlineStr">
        <is>
          <t>coa</t>
        </is>
      </c>
      <c r="C1425" s="14" t="inlineStr">
        <is>
          <t>nav</t>
        </is>
      </c>
      <c r="D1425" s="32">
        <f>INDEX(Inputs!$U$5:$U$132,MATCH($B1425&amp;"|"&amp;$C1425,Inputs!$A$5:$A$132,0))</f>
        <v/>
      </c>
      <c r="E1425" s="32">
        <f>INDEX(Inputs!$V$5:$V$132,MATCH($B1425&amp;"|"&amp;$C1425,Inputs!$A$5:$A$132,0))</f>
        <v/>
      </c>
      <c r="F1425" s="36" t="n"/>
      <c r="G1425" s="36" t="n"/>
      <c r="H1425" s="14">
        <f>INDEX(VarLab,MATCH($A1425,VarKey,0))&amp;INDEX(MemLab,MATCH($C1425&amp;"|"&amp;$B1425,MemKey,0))</f>
        <v/>
      </c>
      <c r="I1425" s="14">
        <f>INDEX(VarUnit,MATCH($A1425,VarKey,0))</f>
        <v/>
      </c>
      <c r="J1425" s="14">
        <f>INDEX(VarSrc,MATCH($A1425,VarKey,0))</f>
        <v/>
      </c>
      <c r="K1425" s="11">
        <f>CodePrefix&amp;$A1425&amp;IF($C1425="","","."&amp;$C1425&amp;"."&amp;$B1425)&amp;INDEX(VarEnd,MATCH($A1425,VarKey,0))&amp;K$5</f>
        <v/>
      </c>
      <c r="L1425" s="37">
        <f>MAX(INDEX(L$381:L$392,$D1425)+(L1398+L1416)*(1+$E1425),0.01)</f>
        <v/>
      </c>
      <c r="M1425" s="32">
        <f>MAX(INDEX(M$381:M$392,$D1425)+(M1398+M1416)*(1+$E1425),0.01)</f>
        <v/>
      </c>
      <c r="N1425" s="32">
        <f>MAX(INDEX(N$381:N$392,$D1425)+(N1398+N1416)*(1+$E1425),0.01)</f>
        <v/>
      </c>
      <c r="O1425" s="32">
        <f>MAX(INDEX(O$381:O$392,$D1425)+(O1398+O1416)*(1+$E1425),0.01)</f>
        <v/>
      </c>
      <c r="P1425" s="32">
        <f>MAX(INDEX(P$381:P$392,$D1425)+(P1398+P1416)*(1+$E1425),0.01)</f>
        <v/>
      </c>
      <c r="Q1425" s="32">
        <f>MAX(INDEX(Q$381:Q$392,$D1425)+(Q1398+Q1416)*(1+$E1425),0.01)</f>
        <v/>
      </c>
      <c r="R1425" s="32">
        <f>MAX(INDEX(R$381:R$392,$D1425)+(R1398+R1416)*(1+$E1425),0.01)</f>
        <v/>
      </c>
      <c r="S1425" s="32">
        <f>MAX(INDEX(S$381:S$392,$D1425)+(S1398+S1416)*(1+$E1425),0.01)</f>
        <v/>
      </c>
      <c r="T1425" s="32">
        <f>MAX(INDEX(T$381:T$392,$D1425)+(T1398+T1416)*(1+$E1425),0.01)</f>
        <v/>
      </c>
      <c r="U1425" s="32">
        <f>MAX(INDEX(U$381:U$392,$D1425)+(U1398+U1416)*(1+$E1425),0.01)</f>
        <v/>
      </c>
      <c r="V1425" s="32">
        <f>MAX(INDEX(V$381:V$392,$D1425)+(V1398+V1416)*(1+$E1425),0.01)</f>
        <v/>
      </c>
      <c r="W1425" s="32">
        <f>MAX(INDEX(W$381:W$392,$D1425)+(W1398+W1416)*(1+$E1425),0.01)</f>
        <v/>
      </c>
      <c r="X1425" s="32">
        <f>MAX(INDEX(X$381:X$392,$D1425)+(X1398+X1416)*(1+$E1425),0.01)</f>
        <v/>
      </c>
      <c r="Y1425" s="32">
        <f>MAX(INDEX(Y$381:Y$392,$D1425)+(Y1398+Y1416)*(1+$E1425),0.01)</f>
        <v/>
      </c>
      <c r="Z1425" s="32">
        <f>MAX(INDEX(Z$381:Z$392,$D1425)+(Z1398+Z1416)*(1+$E1425),0.01)</f>
        <v/>
      </c>
      <c r="AA1425" s="32">
        <f>MAX(INDEX(AA$381:AA$392,$D1425)+(AA1398+AA1416)*(1+$E1425),0.01)</f>
        <v/>
      </c>
      <c r="AB1425" s="32">
        <f>MAX(INDEX(AB$381:AB$392,$D1425)+(AB1398+AB1416)*(1+$E1425),0.01)</f>
        <v/>
      </c>
      <c r="AC1425" s="32">
        <f>MAX(INDEX(AC$381:AC$392,$D1425)+(AC1398+AC1416)*(1+$E1425),0.01)</f>
        <v/>
      </c>
      <c r="AD1425" s="32">
        <f>MAX(INDEX(AD$381:AD$392,$D1425)+(AD1398+AD1416)*(1+$E1425),0.01)</f>
        <v/>
      </c>
      <c r="AF1425" s="11">
        <f>CodePrefix&amp;$A1425&amp;IF($C1425="","","."&amp;$C1425&amp;"."&amp;$B1425)&amp;INDEX(VarEnd,MATCH($A1425,VarKey,0))&amp;AF$5</f>
        <v/>
      </c>
      <c r="AG1425" s="37">
        <f>MAX(INDEX(AG$381:AG$392,$D1425)+(AG1398+AG1416)*(1+$E1425),0.01)</f>
        <v/>
      </c>
      <c r="AH1425" s="32">
        <f>MAX(INDEX(AH$381:AH$392,$D1425)+(AH1398+AH1416)*(1+$E1425),0.01)</f>
        <v/>
      </c>
      <c r="AI1425" s="32">
        <f>MAX(INDEX(AI$381:AI$392,$D1425)+(AI1398+AI1416)*(1+$E1425),0.01)</f>
        <v/>
      </c>
      <c r="AJ1425" s="32">
        <f>MAX(INDEX(AJ$381:AJ$392,$D1425)+(AJ1398+AJ1416)*(1+$E1425),0.01)</f>
        <v/>
      </c>
      <c r="AK1425" s="32">
        <f>MAX(INDEX(AK$381:AK$392,$D1425)+(AK1398+AK1416)*(1+$E1425),0.01)</f>
        <v/>
      </c>
      <c r="AL1425" s="32">
        <f>MAX(INDEX(AL$381:AL$392,$D1425)+(AL1398+AL1416)*(1+$E1425),0.01)</f>
        <v/>
      </c>
      <c r="AM1425" s="32">
        <f>MAX(INDEX(AM$381:AM$392,$D1425)+(AM1398+AM1416)*(1+$E1425),0.01)</f>
        <v/>
      </c>
      <c r="AN1425" s="32">
        <f>MAX(INDEX(AN$381:AN$392,$D1425)+(AN1398+AN1416)*(1+$E1425),0.01)</f>
        <v/>
      </c>
      <c r="AO1425" s="32">
        <f>MAX(INDEX(AO$381:AO$392,$D1425)+(AO1398+AO1416)*(1+$E1425),0.01)</f>
        <v/>
      </c>
      <c r="AP1425" s="32">
        <f>MAX(INDEX(AP$381:AP$392,$D1425)+(AP1398+AP1416)*(1+$E1425),0.01)</f>
        <v/>
      </c>
      <c r="AQ1425" s="32">
        <f>MAX(INDEX(AQ$381:AQ$392,$D1425)+(AQ1398+AQ1416)*(1+$E1425),0.01)</f>
        <v/>
      </c>
      <c r="AR1425" s="32">
        <f>MAX(INDEX(AR$381:AR$392,$D1425)+(AR1398+AR1416)*(1+$E1425),0.01)</f>
        <v/>
      </c>
      <c r="AS1425" s="32">
        <f>MAX(INDEX(AS$381:AS$392,$D1425)+(AS1398+AS1416)*(1+$E1425),0.01)</f>
        <v/>
      </c>
      <c r="AT1425" s="32">
        <f>MAX(INDEX(AT$381:AT$392,$D1425)+(AT1398+AT1416)*(1+$E1425),0.01)</f>
        <v/>
      </c>
      <c r="AU1425" s="32">
        <f>MAX(INDEX(AU$381:AU$392,$D1425)+(AU1398+AU1416)*(1+$E1425),0.01)</f>
        <v/>
      </c>
      <c r="AV1425" s="32">
        <f>MAX(INDEX(AV$381:AV$392,$D1425)+(AV1398+AV1416)*(1+$E1425),0.01)</f>
        <v/>
      </c>
      <c r="AW1425" s="32">
        <f>MAX(INDEX(AW$381:AW$392,$D1425)+(AW1398+AW1416)*(1+$E1425),0.01)</f>
        <v/>
      </c>
      <c r="AX1425" s="32">
        <f>MAX(INDEX(AX$381:AX$392,$D1425)+(AX1398+AX1416)*(1+$E1425),0.01)</f>
        <v/>
      </c>
      <c r="AY1425" s="32">
        <f>MAX(INDEX(AY$381:AY$392,$D1425)+(AY1398+AY1416)*(1+$E1425),0.01)</f>
        <v/>
      </c>
    </row>
    <row r="1426" hidden="1" outlineLevel="2">
      <c r="A1426" s="14" t="inlineStr">
        <is>
          <t>atp</t>
        </is>
      </c>
      <c r="B1426" s="14" t="inlineStr">
        <is>
          <t>nga</t>
        </is>
      </c>
      <c r="C1426" s="14" t="inlineStr">
        <is>
          <t>nav</t>
        </is>
      </c>
      <c r="D1426" s="32">
        <f>INDEX(Inputs!$U$5:$U$132,MATCH($B1426&amp;"|"&amp;$C1426,Inputs!$A$5:$A$132,0))</f>
        <v/>
      </c>
      <c r="E1426" s="32">
        <f>INDEX(Inputs!$V$5:$V$132,MATCH($B1426&amp;"|"&amp;$C1426,Inputs!$A$5:$A$132,0))</f>
        <v/>
      </c>
      <c r="F1426" s="36" t="n"/>
      <c r="G1426" s="36" t="n"/>
      <c r="H1426" s="14">
        <f>INDEX(VarLab,MATCH($A1426,VarKey,0))&amp;INDEX(MemLab,MATCH($C1426&amp;"|"&amp;$B1426,MemKey,0))</f>
        <v/>
      </c>
      <c r="I1426" s="14">
        <f>INDEX(VarUnit,MATCH($A1426,VarKey,0))</f>
        <v/>
      </c>
      <c r="J1426" s="14">
        <f>INDEX(VarSrc,MATCH($A1426,VarKey,0))</f>
        <v/>
      </c>
      <c r="K1426" s="11">
        <f>CodePrefix&amp;$A1426&amp;IF($C1426="","","."&amp;$C1426&amp;"."&amp;$B1426)&amp;INDEX(VarEnd,MATCH($A1426,VarKey,0))&amp;K$5</f>
        <v/>
      </c>
      <c r="L1426" s="37">
        <f>MAX(INDEX(L$381:L$392,$D1426)+(L1399+L1417)*(1+$E1426),0.01)</f>
        <v/>
      </c>
      <c r="M1426" s="32">
        <f>MAX(INDEX(M$381:M$392,$D1426)+(M1399+M1417)*(1+$E1426),0.01)</f>
        <v/>
      </c>
      <c r="N1426" s="32">
        <f>MAX(INDEX(N$381:N$392,$D1426)+(N1399+N1417)*(1+$E1426),0.01)</f>
        <v/>
      </c>
      <c r="O1426" s="32">
        <f>MAX(INDEX(O$381:O$392,$D1426)+(O1399+O1417)*(1+$E1426),0.01)</f>
        <v/>
      </c>
      <c r="P1426" s="32">
        <f>MAX(INDEX(P$381:P$392,$D1426)+(P1399+P1417)*(1+$E1426),0.01)</f>
        <v/>
      </c>
      <c r="Q1426" s="32">
        <f>MAX(INDEX(Q$381:Q$392,$D1426)+(Q1399+Q1417)*(1+$E1426),0.01)</f>
        <v/>
      </c>
      <c r="R1426" s="32">
        <f>MAX(INDEX(R$381:R$392,$D1426)+(R1399+R1417)*(1+$E1426),0.01)</f>
        <v/>
      </c>
      <c r="S1426" s="32">
        <f>MAX(INDEX(S$381:S$392,$D1426)+(S1399+S1417)*(1+$E1426),0.01)</f>
        <v/>
      </c>
      <c r="T1426" s="32">
        <f>MAX(INDEX(T$381:T$392,$D1426)+(T1399+T1417)*(1+$E1426),0.01)</f>
        <v/>
      </c>
      <c r="U1426" s="32">
        <f>MAX(INDEX(U$381:U$392,$D1426)+(U1399+U1417)*(1+$E1426),0.01)</f>
        <v/>
      </c>
      <c r="V1426" s="32">
        <f>MAX(INDEX(V$381:V$392,$D1426)+(V1399+V1417)*(1+$E1426),0.01)</f>
        <v/>
      </c>
      <c r="W1426" s="32">
        <f>MAX(INDEX(W$381:W$392,$D1426)+(W1399+W1417)*(1+$E1426),0.01)</f>
        <v/>
      </c>
      <c r="X1426" s="32">
        <f>MAX(INDEX(X$381:X$392,$D1426)+(X1399+X1417)*(1+$E1426),0.01)</f>
        <v/>
      </c>
      <c r="Y1426" s="32">
        <f>MAX(INDEX(Y$381:Y$392,$D1426)+(Y1399+Y1417)*(1+$E1426),0.01)</f>
        <v/>
      </c>
      <c r="Z1426" s="32">
        <f>MAX(INDEX(Z$381:Z$392,$D1426)+(Z1399+Z1417)*(1+$E1426),0.01)</f>
        <v/>
      </c>
      <c r="AA1426" s="32">
        <f>MAX(INDEX(AA$381:AA$392,$D1426)+(AA1399+AA1417)*(1+$E1426),0.01)</f>
        <v/>
      </c>
      <c r="AB1426" s="32">
        <f>MAX(INDEX(AB$381:AB$392,$D1426)+(AB1399+AB1417)*(1+$E1426),0.01)</f>
        <v/>
      </c>
      <c r="AC1426" s="32">
        <f>MAX(INDEX(AC$381:AC$392,$D1426)+(AC1399+AC1417)*(1+$E1426),0.01)</f>
        <v/>
      </c>
      <c r="AD1426" s="32">
        <f>MAX(INDEX(AD$381:AD$392,$D1426)+(AD1399+AD1417)*(1+$E1426),0.01)</f>
        <v/>
      </c>
      <c r="AF1426" s="11">
        <f>CodePrefix&amp;$A1426&amp;IF($C1426="","","."&amp;$C1426&amp;"."&amp;$B1426)&amp;INDEX(VarEnd,MATCH($A1426,VarKey,0))&amp;AF$5</f>
        <v/>
      </c>
      <c r="AG1426" s="37">
        <f>MAX(INDEX(AG$381:AG$392,$D1426)+(AG1399+AG1417)*(1+$E1426),0.01)</f>
        <v/>
      </c>
      <c r="AH1426" s="32">
        <f>MAX(INDEX(AH$381:AH$392,$D1426)+(AH1399+AH1417)*(1+$E1426),0.01)</f>
        <v/>
      </c>
      <c r="AI1426" s="32">
        <f>MAX(INDEX(AI$381:AI$392,$D1426)+(AI1399+AI1417)*(1+$E1426),0.01)</f>
        <v/>
      </c>
      <c r="AJ1426" s="32">
        <f>MAX(INDEX(AJ$381:AJ$392,$D1426)+(AJ1399+AJ1417)*(1+$E1426),0.01)</f>
        <v/>
      </c>
      <c r="AK1426" s="32">
        <f>MAX(INDEX(AK$381:AK$392,$D1426)+(AK1399+AK1417)*(1+$E1426),0.01)</f>
        <v/>
      </c>
      <c r="AL1426" s="32">
        <f>MAX(INDEX(AL$381:AL$392,$D1426)+(AL1399+AL1417)*(1+$E1426),0.01)</f>
        <v/>
      </c>
      <c r="AM1426" s="32">
        <f>MAX(INDEX(AM$381:AM$392,$D1426)+(AM1399+AM1417)*(1+$E1426),0.01)</f>
        <v/>
      </c>
      <c r="AN1426" s="32">
        <f>MAX(INDEX(AN$381:AN$392,$D1426)+(AN1399+AN1417)*(1+$E1426),0.01)</f>
        <v/>
      </c>
      <c r="AO1426" s="32">
        <f>MAX(INDEX(AO$381:AO$392,$D1426)+(AO1399+AO1417)*(1+$E1426),0.01)</f>
        <v/>
      </c>
      <c r="AP1426" s="32">
        <f>MAX(INDEX(AP$381:AP$392,$D1426)+(AP1399+AP1417)*(1+$E1426),0.01)</f>
        <v/>
      </c>
      <c r="AQ1426" s="32">
        <f>MAX(INDEX(AQ$381:AQ$392,$D1426)+(AQ1399+AQ1417)*(1+$E1426),0.01)</f>
        <v/>
      </c>
      <c r="AR1426" s="32">
        <f>MAX(INDEX(AR$381:AR$392,$D1426)+(AR1399+AR1417)*(1+$E1426),0.01)</f>
        <v/>
      </c>
      <c r="AS1426" s="32">
        <f>MAX(INDEX(AS$381:AS$392,$D1426)+(AS1399+AS1417)*(1+$E1426),0.01)</f>
        <v/>
      </c>
      <c r="AT1426" s="32">
        <f>MAX(INDEX(AT$381:AT$392,$D1426)+(AT1399+AT1417)*(1+$E1426),0.01)</f>
        <v/>
      </c>
      <c r="AU1426" s="32">
        <f>MAX(INDEX(AU$381:AU$392,$D1426)+(AU1399+AU1417)*(1+$E1426),0.01)</f>
        <v/>
      </c>
      <c r="AV1426" s="32">
        <f>MAX(INDEX(AV$381:AV$392,$D1426)+(AV1399+AV1417)*(1+$E1426),0.01)</f>
        <v/>
      </c>
      <c r="AW1426" s="32">
        <f>MAX(INDEX(AW$381:AW$392,$D1426)+(AW1399+AW1417)*(1+$E1426),0.01)</f>
        <v/>
      </c>
      <c r="AX1426" s="32">
        <f>MAX(INDEX(AX$381:AX$392,$D1426)+(AX1399+AX1417)*(1+$E1426),0.01)</f>
        <v/>
      </c>
      <c r="AY1426" s="32">
        <f>MAX(INDEX(AY$381:AY$392,$D1426)+(AY1399+AY1417)*(1+$E1426),0.01)</f>
        <v/>
      </c>
    </row>
    <row r="1427" hidden="1" outlineLevel="2">
      <c r="A1427" s="14" t="inlineStr">
        <is>
          <t>atp</t>
        </is>
      </c>
      <c r="B1427" s="14" t="inlineStr">
        <is>
          <t>gso</t>
        </is>
      </c>
      <c r="C1427" s="14" t="inlineStr">
        <is>
          <t>nav</t>
        </is>
      </c>
      <c r="D1427" s="32">
        <f>INDEX(Inputs!$U$5:$U$132,MATCH($B1427&amp;"|"&amp;$C1427,Inputs!$A$5:$A$132,0))</f>
        <v/>
      </c>
      <c r="E1427" s="32">
        <f>INDEX(Inputs!$V$5:$V$132,MATCH($B1427&amp;"|"&amp;$C1427,Inputs!$A$5:$A$132,0))</f>
        <v/>
      </c>
      <c r="F1427" s="36" t="n"/>
      <c r="G1427" s="36" t="n"/>
      <c r="H1427" s="14">
        <f>INDEX(VarLab,MATCH($A1427,VarKey,0))&amp;INDEX(MemLab,MATCH($C1427&amp;"|"&amp;$B1427,MemKey,0))</f>
        <v/>
      </c>
      <c r="I1427" s="14">
        <f>INDEX(VarUnit,MATCH($A1427,VarKey,0))</f>
        <v/>
      </c>
      <c r="J1427" s="14">
        <f>INDEX(VarSrc,MATCH($A1427,VarKey,0))</f>
        <v/>
      </c>
      <c r="K1427" s="11">
        <f>CodePrefix&amp;$A1427&amp;IF($C1427="","","."&amp;$C1427&amp;"."&amp;$B1427)&amp;INDEX(VarEnd,MATCH($A1427,VarKey,0))&amp;K$5</f>
        <v/>
      </c>
      <c r="L1427" s="37">
        <f>MAX(INDEX(L$381:L$392,$D1427)+(L1400+L1418)*(1+$E1427),0.01)</f>
        <v/>
      </c>
      <c r="M1427" s="32">
        <f>MAX(INDEX(M$381:M$392,$D1427)+(M1400+M1418)*(1+$E1427),0.01)</f>
        <v/>
      </c>
      <c r="N1427" s="32">
        <f>MAX(INDEX(N$381:N$392,$D1427)+(N1400+N1418)*(1+$E1427),0.01)</f>
        <v/>
      </c>
      <c r="O1427" s="32">
        <f>MAX(INDEX(O$381:O$392,$D1427)+(O1400+O1418)*(1+$E1427),0.01)</f>
        <v/>
      </c>
      <c r="P1427" s="32">
        <f>MAX(INDEX(P$381:P$392,$D1427)+(P1400+P1418)*(1+$E1427),0.01)</f>
        <v/>
      </c>
      <c r="Q1427" s="32">
        <f>MAX(INDEX(Q$381:Q$392,$D1427)+(Q1400+Q1418)*(1+$E1427),0.01)</f>
        <v/>
      </c>
      <c r="R1427" s="32">
        <f>MAX(INDEX(R$381:R$392,$D1427)+(R1400+R1418)*(1+$E1427),0.01)</f>
        <v/>
      </c>
      <c r="S1427" s="32">
        <f>MAX(INDEX(S$381:S$392,$D1427)+(S1400+S1418)*(1+$E1427),0.01)</f>
        <v/>
      </c>
      <c r="T1427" s="32">
        <f>MAX(INDEX(T$381:T$392,$D1427)+(T1400+T1418)*(1+$E1427),0.01)</f>
        <v/>
      </c>
      <c r="U1427" s="32">
        <f>MAX(INDEX(U$381:U$392,$D1427)+(U1400+U1418)*(1+$E1427),0.01)</f>
        <v/>
      </c>
      <c r="V1427" s="32">
        <f>MAX(INDEX(V$381:V$392,$D1427)+(V1400+V1418)*(1+$E1427),0.01)</f>
        <v/>
      </c>
      <c r="W1427" s="32">
        <f>MAX(INDEX(W$381:W$392,$D1427)+(W1400+W1418)*(1+$E1427),0.01)</f>
        <v/>
      </c>
      <c r="X1427" s="32">
        <f>MAX(INDEX(X$381:X$392,$D1427)+(X1400+X1418)*(1+$E1427),0.01)</f>
        <v/>
      </c>
      <c r="Y1427" s="32">
        <f>MAX(INDEX(Y$381:Y$392,$D1427)+(Y1400+Y1418)*(1+$E1427),0.01)</f>
        <v/>
      </c>
      <c r="Z1427" s="32">
        <f>MAX(INDEX(Z$381:Z$392,$D1427)+(Z1400+Z1418)*(1+$E1427),0.01)</f>
        <v/>
      </c>
      <c r="AA1427" s="32">
        <f>MAX(INDEX(AA$381:AA$392,$D1427)+(AA1400+AA1418)*(1+$E1427),0.01)</f>
        <v/>
      </c>
      <c r="AB1427" s="32">
        <f>MAX(INDEX(AB$381:AB$392,$D1427)+(AB1400+AB1418)*(1+$E1427),0.01)</f>
        <v/>
      </c>
      <c r="AC1427" s="32">
        <f>MAX(INDEX(AC$381:AC$392,$D1427)+(AC1400+AC1418)*(1+$E1427),0.01)</f>
        <v/>
      </c>
      <c r="AD1427" s="32">
        <f>MAX(INDEX(AD$381:AD$392,$D1427)+(AD1400+AD1418)*(1+$E1427),0.01)</f>
        <v/>
      </c>
      <c r="AF1427" s="11">
        <f>CodePrefix&amp;$A1427&amp;IF($C1427="","","."&amp;$C1427&amp;"."&amp;$B1427)&amp;INDEX(VarEnd,MATCH($A1427,VarKey,0))&amp;AF$5</f>
        <v/>
      </c>
      <c r="AG1427" s="37">
        <f>MAX(INDEX(AG$381:AG$392,$D1427)+(AG1400+AG1418)*(1+$E1427),0.01)</f>
        <v/>
      </c>
      <c r="AH1427" s="32">
        <f>MAX(INDEX(AH$381:AH$392,$D1427)+(AH1400+AH1418)*(1+$E1427),0.01)</f>
        <v/>
      </c>
      <c r="AI1427" s="32">
        <f>MAX(INDEX(AI$381:AI$392,$D1427)+(AI1400+AI1418)*(1+$E1427),0.01)</f>
        <v/>
      </c>
      <c r="AJ1427" s="32">
        <f>MAX(INDEX(AJ$381:AJ$392,$D1427)+(AJ1400+AJ1418)*(1+$E1427),0.01)</f>
        <v/>
      </c>
      <c r="AK1427" s="32">
        <f>MAX(INDEX(AK$381:AK$392,$D1427)+(AK1400+AK1418)*(1+$E1427),0.01)</f>
        <v/>
      </c>
      <c r="AL1427" s="32">
        <f>MAX(INDEX(AL$381:AL$392,$D1427)+(AL1400+AL1418)*(1+$E1427),0.01)</f>
        <v/>
      </c>
      <c r="AM1427" s="32">
        <f>MAX(INDEX(AM$381:AM$392,$D1427)+(AM1400+AM1418)*(1+$E1427),0.01)</f>
        <v/>
      </c>
      <c r="AN1427" s="32">
        <f>MAX(INDEX(AN$381:AN$392,$D1427)+(AN1400+AN1418)*(1+$E1427),0.01)</f>
        <v/>
      </c>
      <c r="AO1427" s="32">
        <f>MAX(INDEX(AO$381:AO$392,$D1427)+(AO1400+AO1418)*(1+$E1427),0.01)</f>
        <v/>
      </c>
      <c r="AP1427" s="32">
        <f>MAX(INDEX(AP$381:AP$392,$D1427)+(AP1400+AP1418)*(1+$E1427),0.01)</f>
        <v/>
      </c>
      <c r="AQ1427" s="32">
        <f>MAX(INDEX(AQ$381:AQ$392,$D1427)+(AQ1400+AQ1418)*(1+$E1427),0.01)</f>
        <v/>
      </c>
      <c r="AR1427" s="32">
        <f>MAX(INDEX(AR$381:AR$392,$D1427)+(AR1400+AR1418)*(1+$E1427),0.01)</f>
        <v/>
      </c>
      <c r="AS1427" s="32">
        <f>MAX(INDEX(AS$381:AS$392,$D1427)+(AS1400+AS1418)*(1+$E1427),0.01)</f>
        <v/>
      </c>
      <c r="AT1427" s="32">
        <f>MAX(INDEX(AT$381:AT$392,$D1427)+(AT1400+AT1418)*(1+$E1427),0.01)</f>
        <v/>
      </c>
      <c r="AU1427" s="32">
        <f>MAX(INDEX(AU$381:AU$392,$D1427)+(AU1400+AU1418)*(1+$E1427),0.01)</f>
        <v/>
      </c>
      <c r="AV1427" s="32">
        <f>MAX(INDEX(AV$381:AV$392,$D1427)+(AV1400+AV1418)*(1+$E1427),0.01)</f>
        <v/>
      </c>
      <c r="AW1427" s="32">
        <f>MAX(INDEX(AW$381:AW$392,$D1427)+(AW1400+AW1418)*(1+$E1427),0.01)</f>
        <v/>
      </c>
      <c r="AX1427" s="32">
        <f>MAX(INDEX(AX$381:AX$392,$D1427)+(AX1400+AX1418)*(1+$E1427),0.01)</f>
        <v/>
      </c>
      <c r="AY1427" s="32">
        <f>MAX(INDEX(AY$381:AY$392,$D1427)+(AY1400+AY1418)*(1+$E1427),0.01)</f>
        <v/>
      </c>
    </row>
    <row r="1428" hidden="1" outlineLevel="2">
      <c r="A1428" s="14" t="inlineStr">
        <is>
          <t>atp</t>
        </is>
      </c>
      <c r="B1428" s="14" t="inlineStr">
        <is>
          <t>die</t>
        </is>
      </c>
      <c r="C1428" s="14" t="inlineStr">
        <is>
          <t>nav</t>
        </is>
      </c>
      <c r="D1428" s="32">
        <f>INDEX(Inputs!$U$5:$U$132,MATCH($B1428&amp;"|"&amp;$C1428,Inputs!$A$5:$A$132,0))</f>
        <v/>
      </c>
      <c r="E1428" s="32">
        <f>INDEX(Inputs!$V$5:$V$132,MATCH($B1428&amp;"|"&amp;$C1428,Inputs!$A$5:$A$132,0))</f>
        <v/>
      </c>
      <c r="F1428" s="36" t="n"/>
      <c r="G1428" s="36" t="n"/>
      <c r="H1428" s="14">
        <f>INDEX(VarLab,MATCH($A1428,VarKey,0))&amp;INDEX(MemLab,MATCH($C1428&amp;"|"&amp;$B1428,MemKey,0))</f>
        <v/>
      </c>
      <c r="I1428" s="14">
        <f>INDEX(VarUnit,MATCH($A1428,VarKey,0))</f>
        <v/>
      </c>
      <c r="J1428" s="14">
        <f>INDEX(VarSrc,MATCH($A1428,VarKey,0))</f>
        <v/>
      </c>
      <c r="K1428" s="11">
        <f>CodePrefix&amp;$A1428&amp;IF($C1428="","","."&amp;$C1428&amp;"."&amp;$B1428)&amp;INDEX(VarEnd,MATCH($A1428,VarKey,0))&amp;K$5</f>
        <v/>
      </c>
      <c r="L1428" s="37">
        <f>MAX(INDEX(L$381:L$392,$D1428)+(L1401+L1419)*(1+$E1428),0.01)</f>
        <v/>
      </c>
      <c r="M1428" s="32">
        <f>MAX(INDEX(M$381:M$392,$D1428)+(M1401+M1419)*(1+$E1428),0.01)</f>
        <v/>
      </c>
      <c r="N1428" s="32">
        <f>MAX(INDEX(N$381:N$392,$D1428)+(N1401+N1419)*(1+$E1428),0.01)</f>
        <v/>
      </c>
      <c r="O1428" s="32">
        <f>MAX(INDEX(O$381:O$392,$D1428)+(O1401+O1419)*(1+$E1428),0.01)</f>
        <v/>
      </c>
      <c r="P1428" s="32">
        <f>MAX(INDEX(P$381:P$392,$D1428)+(P1401+P1419)*(1+$E1428),0.01)</f>
        <v/>
      </c>
      <c r="Q1428" s="32">
        <f>MAX(INDEX(Q$381:Q$392,$D1428)+(Q1401+Q1419)*(1+$E1428),0.01)</f>
        <v/>
      </c>
      <c r="R1428" s="32">
        <f>MAX(INDEX(R$381:R$392,$D1428)+(R1401+R1419)*(1+$E1428),0.01)</f>
        <v/>
      </c>
      <c r="S1428" s="32">
        <f>MAX(INDEX(S$381:S$392,$D1428)+(S1401+S1419)*(1+$E1428),0.01)</f>
        <v/>
      </c>
      <c r="T1428" s="32">
        <f>MAX(INDEX(T$381:T$392,$D1428)+(T1401+T1419)*(1+$E1428),0.01)</f>
        <v/>
      </c>
      <c r="U1428" s="32">
        <f>MAX(INDEX(U$381:U$392,$D1428)+(U1401+U1419)*(1+$E1428),0.01)</f>
        <v/>
      </c>
      <c r="V1428" s="32">
        <f>MAX(INDEX(V$381:V$392,$D1428)+(V1401+V1419)*(1+$E1428),0.01)</f>
        <v/>
      </c>
      <c r="W1428" s="32">
        <f>MAX(INDEX(W$381:W$392,$D1428)+(W1401+W1419)*(1+$E1428),0.01)</f>
        <v/>
      </c>
      <c r="X1428" s="32">
        <f>MAX(INDEX(X$381:X$392,$D1428)+(X1401+X1419)*(1+$E1428),0.01)</f>
        <v/>
      </c>
      <c r="Y1428" s="32">
        <f>MAX(INDEX(Y$381:Y$392,$D1428)+(Y1401+Y1419)*(1+$E1428),0.01)</f>
        <v/>
      </c>
      <c r="Z1428" s="32">
        <f>MAX(INDEX(Z$381:Z$392,$D1428)+(Z1401+Z1419)*(1+$E1428),0.01)</f>
        <v/>
      </c>
      <c r="AA1428" s="32">
        <f>MAX(INDEX(AA$381:AA$392,$D1428)+(AA1401+AA1419)*(1+$E1428),0.01)</f>
        <v/>
      </c>
      <c r="AB1428" s="32">
        <f>MAX(INDEX(AB$381:AB$392,$D1428)+(AB1401+AB1419)*(1+$E1428),0.01)</f>
        <v/>
      </c>
      <c r="AC1428" s="32">
        <f>MAX(INDEX(AC$381:AC$392,$D1428)+(AC1401+AC1419)*(1+$E1428),0.01)</f>
        <v/>
      </c>
      <c r="AD1428" s="32">
        <f>MAX(INDEX(AD$381:AD$392,$D1428)+(AD1401+AD1419)*(1+$E1428),0.01)</f>
        <v/>
      </c>
      <c r="AF1428" s="11">
        <f>CodePrefix&amp;$A1428&amp;IF($C1428="","","."&amp;$C1428&amp;"."&amp;$B1428)&amp;INDEX(VarEnd,MATCH($A1428,VarKey,0))&amp;AF$5</f>
        <v/>
      </c>
      <c r="AG1428" s="37">
        <f>MAX(INDEX(AG$381:AG$392,$D1428)+(AG1401+AG1419)*(1+$E1428),0.01)</f>
        <v/>
      </c>
      <c r="AH1428" s="32">
        <f>MAX(INDEX(AH$381:AH$392,$D1428)+(AH1401+AH1419)*(1+$E1428),0.01)</f>
        <v/>
      </c>
      <c r="AI1428" s="32">
        <f>MAX(INDEX(AI$381:AI$392,$D1428)+(AI1401+AI1419)*(1+$E1428),0.01)</f>
        <v/>
      </c>
      <c r="AJ1428" s="32">
        <f>MAX(INDEX(AJ$381:AJ$392,$D1428)+(AJ1401+AJ1419)*(1+$E1428),0.01)</f>
        <v/>
      </c>
      <c r="AK1428" s="32">
        <f>MAX(INDEX(AK$381:AK$392,$D1428)+(AK1401+AK1419)*(1+$E1428),0.01)</f>
        <v/>
      </c>
      <c r="AL1428" s="32">
        <f>MAX(INDEX(AL$381:AL$392,$D1428)+(AL1401+AL1419)*(1+$E1428),0.01)</f>
        <v/>
      </c>
      <c r="AM1428" s="32">
        <f>MAX(INDEX(AM$381:AM$392,$D1428)+(AM1401+AM1419)*(1+$E1428),0.01)</f>
        <v/>
      </c>
      <c r="AN1428" s="32">
        <f>MAX(INDEX(AN$381:AN$392,$D1428)+(AN1401+AN1419)*(1+$E1428),0.01)</f>
        <v/>
      </c>
      <c r="AO1428" s="32">
        <f>MAX(INDEX(AO$381:AO$392,$D1428)+(AO1401+AO1419)*(1+$E1428),0.01)</f>
        <v/>
      </c>
      <c r="AP1428" s="32">
        <f>MAX(INDEX(AP$381:AP$392,$D1428)+(AP1401+AP1419)*(1+$E1428),0.01)</f>
        <v/>
      </c>
      <c r="AQ1428" s="32">
        <f>MAX(INDEX(AQ$381:AQ$392,$D1428)+(AQ1401+AQ1419)*(1+$E1428),0.01)</f>
        <v/>
      </c>
      <c r="AR1428" s="32">
        <f>MAX(INDEX(AR$381:AR$392,$D1428)+(AR1401+AR1419)*(1+$E1428),0.01)</f>
        <v/>
      </c>
      <c r="AS1428" s="32">
        <f>MAX(INDEX(AS$381:AS$392,$D1428)+(AS1401+AS1419)*(1+$E1428),0.01)</f>
        <v/>
      </c>
      <c r="AT1428" s="32">
        <f>MAX(INDEX(AT$381:AT$392,$D1428)+(AT1401+AT1419)*(1+$E1428),0.01)</f>
        <v/>
      </c>
      <c r="AU1428" s="32">
        <f>MAX(INDEX(AU$381:AU$392,$D1428)+(AU1401+AU1419)*(1+$E1428),0.01)</f>
        <v/>
      </c>
      <c r="AV1428" s="32">
        <f>MAX(INDEX(AV$381:AV$392,$D1428)+(AV1401+AV1419)*(1+$E1428),0.01)</f>
        <v/>
      </c>
      <c r="AW1428" s="32">
        <f>MAX(INDEX(AW$381:AW$392,$D1428)+(AW1401+AW1419)*(1+$E1428),0.01)</f>
        <v/>
      </c>
      <c r="AX1428" s="32">
        <f>MAX(INDEX(AX$381:AX$392,$D1428)+(AX1401+AX1419)*(1+$E1428),0.01)</f>
        <v/>
      </c>
      <c r="AY1428" s="32">
        <f>MAX(INDEX(AY$381:AY$392,$D1428)+(AY1401+AY1419)*(1+$E1428),0.01)</f>
        <v/>
      </c>
    </row>
    <row r="1429" hidden="1" outlineLevel="2">
      <c r="A1429" s="14" t="inlineStr">
        <is>
          <t>atp</t>
        </is>
      </c>
      <c r="B1429" s="14" t="inlineStr">
        <is>
          <t>lpg</t>
        </is>
      </c>
      <c r="C1429" s="14" t="inlineStr">
        <is>
          <t>nav</t>
        </is>
      </c>
      <c r="D1429" s="32">
        <f>INDEX(Inputs!$U$5:$U$132,MATCH($B1429&amp;"|"&amp;$C1429,Inputs!$A$5:$A$132,0))</f>
        <v/>
      </c>
      <c r="E1429" s="32">
        <f>INDEX(Inputs!$V$5:$V$132,MATCH($B1429&amp;"|"&amp;$C1429,Inputs!$A$5:$A$132,0))</f>
        <v/>
      </c>
      <c r="F1429" s="36" t="n"/>
      <c r="G1429" s="36" t="n"/>
      <c r="H1429" s="14">
        <f>INDEX(VarLab,MATCH($A1429,VarKey,0))&amp;INDEX(MemLab,MATCH($C1429&amp;"|"&amp;$B1429,MemKey,0))</f>
        <v/>
      </c>
      <c r="I1429" s="14">
        <f>INDEX(VarUnit,MATCH($A1429,VarKey,0))</f>
        <v/>
      </c>
      <c r="J1429" s="14">
        <f>INDEX(VarSrc,MATCH($A1429,VarKey,0))</f>
        <v/>
      </c>
      <c r="K1429" s="11">
        <f>CodePrefix&amp;$A1429&amp;IF($C1429="","","."&amp;$C1429&amp;"."&amp;$B1429)&amp;INDEX(VarEnd,MATCH($A1429,VarKey,0))&amp;K$5</f>
        <v/>
      </c>
      <c r="L1429" s="37">
        <f>MAX(INDEX(L$381:L$392,$D1429)+(L1402+L1420)*(1+$E1429),0.01)</f>
        <v/>
      </c>
      <c r="M1429" s="32">
        <f>MAX(INDEX(M$381:M$392,$D1429)+(M1402+M1420)*(1+$E1429),0.01)</f>
        <v/>
      </c>
      <c r="N1429" s="32">
        <f>MAX(INDEX(N$381:N$392,$D1429)+(N1402+N1420)*(1+$E1429),0.01)</f>
        <v/>
      </c>
      <c r="O1429" s="32">
        <f>MAX(INDEX(O$381:O$392,$D1429)+(O1402+O1420)*(1+$E1429),0.01)</f>
        <v/>
      </c>
      <c r="P1429" s="32">
        <f>MAX(INDEX(P$381:P$392,$D1429)+(P1402+P1420)*(1+$E1429),0.01)</f>
        <v/>
      </c>
      <c r="Q1429" s="32">
        <f>MAX(INDEX(Q$381:Q$392,$D1429)+(Q1402+Q1420)*(1+$E1429),0.01)</f>
        <v/>
      </c>
      <c r="R1429" s="32">
        <f>MAX(INDEX(R$381:R$392,$D1429)+(R1402+R1420)*(1+$E1429),0.01)</f>
        <v/>
      </c>
      <c r="S1429" s="32">
        <f>MAX(INDEX(S$381:S$392,$D1429)+(S1402+S1420)*(1+$E1429),0.01)</f>
        <v/>
      </c>
      <c r="T1429" s="32">
        <f>MAX(INDEX(T$381:T$392,$D1429)+(T1402+T1420)*(1+$E1429),0.01)</f>
        <v/>
      </c>
      <c r="U1429" s="32">
        <f>MAX(INDEX(U$381:U$392,$D1429)+(U1402+U1420)*(1+$E1429),0.01)</f>
        <v/>
      </c>
      <c r="V1429" s="32">
        <f>MAX(INDEX(V$381:V$392,$D1429)+(V1402+V1420)*(1+$E1429),0.01)</f>
        <v/>
      </c>
      <c r="W1429" s="32">
        <f>MAX(INDEX(W$381:W$392,$D1429)+(W1402+W1420)*(1+$E1429),0.01)</f>
        <v/>
      </c>
      <c r="X1429" s="32">
        <f>MAX(INDEX(X$381:X$392,$D1429)+(X1402+X1420)*(1+$E1429),0.01)</f>
        <v/>
      </c>
      <c r="Y1429" s="32">
        <f>MAX(INDEX(Y$381:Y$392,$D1429)+(Y1402+Y1420)*(1+$E1429),0.01)</f>
        <v/>
      </c>
      <c r="Z1429" s="32">
        <f>MAX(INDEX(Z$381:Z$392,$D1429)+(Z1402+Z1420)*(1+$E1429),0.01)</f>
        <v/>
      </c>
      <c r="AA1429" s="32">
        <f>MAX(INDEX(AA$381:AA$392,$D1429)+(AA1402+AA1420)*(1+$E1429),0.01)</f>
        <v/>
      </c>
      <c r="AB1429" s="32">
        <f>MAX(INDEX(AB$381:AB$392,$D1429)+(AB1402+AB1420)*(1+$E1429),0.01)</f>
        <v/>
      </c>
      <c r="AC1429" s="32">
        <f>MAX(INDEX(AC$381:AC$392,$D1429)+(AC1402+AC1420)*(1+$E1429),0.01)</f>
        <v/>
      </c>
      <c r="AD1429" s="32">
        <f>MAX(INDEX(AD$381:AD$392,$D1429)+(AD1402+AD1420)*(1+$E1429),0.01)</f>
        <v/>
      </c>
      <c r="AF1429" s="11">
        <f>CodePrefix&amp;$A1429&amp;IF($C1429="","","."&amp;$C1429&amp;"."&amp;$B1429)&amp;INDEX(VarEnd,MATCH($A1429,VarKey,0))&amp;AF$5</f>
        <v/>
      </c>
      <c r="AG1429" s="37">
        <f>MAX(INDEX(AG$381:AG$392,$D1429)+(AG1402+AG1420)*(1+$E1429),0.01)</f>
        <v/>
      </c>
      <c r="AH1429" s="32">
        <f>MAX(INDEX(AH$381:AH$392,$D1429)+(AH1402+AH1420)*(1+$E1429),0.01)</f>
        <v/>
      </c>
      <c r="AI1429" s="32">
        <f>MAX(INDEX(AI$381:AI$392,$D1429)+(AI1402+AI1420)*(1+$E1429),0.01)</f>
        <v/>
      </c>
      <c r="AJ1429" s="32">
        <f>MAX(INDEX(AJ$381:AJ$392,$D1429)+(AJ1402+AJ1420)*(1+$E1429),0.01)</f>
        <v/>
      </c>
      <c r="AK1429" s="32">
        <f>MAX(INDEX(AK$381:AK$392,$D1429)+(AK1402+AK1420)*(1+$E1429),0.01)</f>
        <v/>
      </c>
      <c r="AL1429" s="32">
        <f>MAX(INDEX(AL$381:AL$392,$D1429)+(AL1402+AL1420)*(1+$E1429),0.01)</f>
        <v/>
      </c>
      <c r="AM1429" s="32">
        <f>MAX(INDEX(AM$381:AM$392,$D1429)+(AM1402+AM1420)*(1+$E1429),0.01)</f>
        <v/>
      </c>
      <c r="AN1429" s="32">
        <f>MAX(INDEX(AN$381:AN$392,$D1429)+(AN1402+AN1420)*(1+$E1429),0.01)</f>
        <v/>
      </c>
      <c r="AO1429" s="32">
        <f>MAX(INDEX(AO$381:AO$392,$D1429)+(AO1402+AO1420)*(1+$E1429),0.01)</f>
        <v/>
      </c>
      <c r="AP1429" s="32">
        <f>MAX(INDEX(AP$381:AP$392,$D1429)+(AP1402+AP1420)*(1+$E1429),0.01)</f>
        <v/>
      </c>
      <c r="AQ1429" s="32">
        <f>MAX(INDEX(AQ$381:AQ$392,$D1429)+(AQ1402+AQ1420)*(1+$E1429),0.01)</f>
        <v/>
      </c>
      <c r="AR1429" s="32">
        <f>MAX(INDEX(AR$381:AR$392,$D1429)+(AR1402+AR1420)*(1+$E1429),0.01)</f>
        <v/>
      </c>
      <c r="AS1429" s="32">
        <f>MAX(INDEX(AS$381:AS$392,$D1429)+(AS1402+AS1420)*(1+$E1429),0.01)</f>
        <v/>
      </c>
      <c r="AT1429" s="32">
        <f>MAX(INDEX(AT$381:AT$392,$D1429)+(AT1402+AT1420)*(1+$E1429),0.01)</f>
        <v/>
      </c>
      <c r="AU1429" s="32">
        <f>MAX(INDEX(AU$381:AU$392,$D1429)+(AU1402+AU1420)*(1+$E1429),0.01)</f>
        <v/>
      </c>
      <c r="AV1429" s="32">
        <f>MAX(INDEX(AV$381:AV$392,$D1429)+(AV1402+AV1420)*(1+$E1429),0.01)</f>
        <v/>
      </c>
      <c r="AW1429" s="32">
        <f>MAX(INDEX(AW$381:AW$392,$D1429)+(AW1402+AW1420)*(1+$E1429),0.01)</f>
        <v/>
      </c>
      <c r="AX1429" s="32">
        <f>MAX(INDEX(AX$381:AX$392,$D1429)+(AX1402+AX1420)*(1+$E1429),0.01)</f>
        <v/>
      </c>
      <c r="AY1429" s="32">
        <f>MAX(INDEX(AY$381:AY$392,$D1429)+(AY1402+AY1420)*(1+$E1429),0.01)</f>
        <v/>
      </c>
    </row>
    <row r="1430" hidden="1" outlineLevel="2">
      <c r="A1430" s="14" t="inlineStr">
        <is>
          <t>atp</t>
        </is>
      </c>
      <c r="B1430" s="14" t="inlineStr">
        <is>
          <t>ker</t>
        </is>
      </c>
      <c r="C1430" s="14" t="inlineStr">
        <is>
          <t>nav</t>
        </is>
      </c>
      <c r="D1430" s="32">
        <f>INDEX(Inputs!$U$5:$U$132,MATCH($B1430&amp;"|"&amp;$C1430,Inputs!$A$5:$A$132,0))</f>
        <v/>
      </c>
      <c r="E1430" s="32">
        <f>INDEX(Inputs!$V$5:$V$132,MATCH($B1430&amp;"|"&amp;$C1430,Inputs!$A$5:$A$132,0))</f>
        <v/>
      </c>
      <c r="F1430" s="36" t="n"/>
      <c r="G1430" s="36" t="n"/>
      <c r="H1430" s="14">
        <f>INDEX(VarLab,MATCH($A1430,VarKey,0))&amp;INDEX(MemLab,MATCH($C1430&amp;"|"&amp;$B1430,MemKey,0))</f>
        <v/>
      </c>
      <c r="I1430" s="14">
        <f>INDEX(VarUnit,MATCH($A1430,VarKey,0))</f>
        <v/>
      </c>
      <c r="J1430" s="14">
        <f>INDEX(VarSrc,MATCH($A1430,VarKey,0))</f>
        <v/>
      </c>
      <c r="K1430" s="11">
        <f>CodePrefix&amp;$A1430&amp;IF($C1430="","","."&amp;$C1430&amp;"."&amp;$B1430)&amp;INDEX(VarEnd,MATCH($A1430,VarKey,0))&amp;K$5</f>
        <v/>
      </c>
      <c r="L1430" s="37">
        <f>MAX(INDEX(L$381:L$392,$D1430)+(L1403+L1421)*(1+$E1430),0.01)</f>
        <v/>
      </c>
      <c r="M1430" s="32">
        <f>MAX(INDEX(M$381:M$392,$D1430)+(M1403+M1421)*(1+$E1430),0.01)</f>
        <v/>
      </c>
      <c r="N1430" s="32">
        <f>MAX(INDEX(N$381:N$392,$D1430)+(N1403+N1421)*(1+$E1430),0.01)</f>
        <v/>
      </c>
      <c r="O1430" s="32">
        <f>MAX(INDEX(O$381:O$392,$D1430)+(O1403+O1421)*(1+$E1430),0.01)</f>
        <v/>
      </c>
      <c r="P1430" s="32">
        <f>MAX(INDEX(P$381:P$392,$D1430)+(P1403+P1421)*(1+$E1430),0.01)</f>
        <v/>
      </c>
      <c r="Q1430" s="32">
        <f>MAX(INDEX(Q$381:Q$392,$D1430)+(Q1403+Q1421)*(1+$E1430),0.01)</f>
        <v/>
      </c>
      <c r="R1430" s="32">
        <f>MAX(INDEX(R$381:R$392,$D1430)+(R1403+R1421)*(1+$E1430),0.01)</f>
        <v/>
      </c>
      <c r="S1430" s="32">
        <f>MAX(INDEX(S$381:S$392,$D1430)+(S1403+S1421)*(1+$E1430),0.01)</f>
        <v/>
      </c>
      <c r="T1430" s="32">
        <f>MAX(INDEX(T$381:T$392,$D1430)+(T1403+T1421)*(1+$E1430),0.01)</f>
        <v/>
      </c>
      <c r="U1430" s="32">
        <f>MAX(INDEX(U$381:U$392,$D1430)+(U1403+U1421)*(1+$E1430),0.01)</f>
        <v/>
      </c>
      <c r="V1430" s="32">
        <f>MAX(INDEX(V$381:V$392,$D1430)+(V1403+V1421)*(1+$E1430),0.01)</f>
        <v/>
      </c>
      <c r="W1430" s="32">
        <f>MAX(INDEX(W$381:W$392,$D1430)+(W1403+W1421)*(1+$E1430),0.01)</f>
        <v/>
      </c>
      <c r="X1430" s="32">
        <f>MAX(INDEX(X$381:X$392,$D1430)+(X1403+X1421)*(1+$E1430),0.01)</f>
        <v/>
      </c>
      <c r="Y1430" s="32">
        <f>MAX(INDEX(Y$381:Y$392,$D1430)+(Y1403+Y1421)*(1+$E1430),0.01)</f>
        <v/>
      </c>
      <c r="Z1430" s="32">
        <f>MAX(INDEX(Z$381:Z$392,$D1430)+(Z1403+Z1421)*(1+$E1430),0.01)</f>
        <v/>
      </c>
      <c r="AA1430" s="32">
        <f>MAX(INDEX(AA$381:AA$392,$D1430)+(AA1403+AA1421)*(1+$E1430),0.01)</f>
        <v/>
      </c>
      <c r="AB1430" s="32">
        <f>MAX(INDEX(AB$381:AB$392,$D1430)+(AB1403+AB1421)*(1+$E1430),0.01)</f>
        <v/>
      </c>
      <c r="AC1430" s="32">
        <f>MAX(INDEX(AC$381:AC$392,$D1430)+(AC1403+AC1421)*(1+$E1430),0.01)</f>
        <v/>
      </c>
      <c r="AD1430" s="32">
        <f>MAX(INDEX(AD$381:AD$392,$D1430)+(AD1403+AD1421)*(1+$E1430),0.01)</f>
        <v/>
      </c>
      <c r="AF1430" s="11">
        <f>CodePrefix&amp;$A1430&amp;IF($C1430="","","."&amp;$C1430&amp;"."&amp;$B1430)&amp;INDEX(VarEnd,MATCH($A1430,VarKey,0))&amp;AF$5</f>
        <v/>
      </c>
      <c r="AG1430" s="37">
        <f>MAX(INDEX(AG$381:AG$392,$D1430)+(AG1403+AG1421)*(1+$E1430),0.01)</f>
        <v/>
      </c>
      <c r="AH1430" s="32">
        <f>MAX(INDEX(AH$381:AH$392,$D1430)+(AH1403+AH1421)*(1+$E1430),0.01)</f>
        <v/>
      </c>
      <c r="AI1430" s="32">
        <f>MAX(INDEX(AI$381:AI$392,$D1430)+(AI1403+AI1421)*(1+$E1430),0.01)</f>
        <v/>
      </c>
      <c r="AJ1430" s="32">
        <f>MAX(INDEX(AJ$381:AJ$392,$D1430)+(AJ1403+AJ1421)*(1+$E1430),0.01)</f>
        <v/>
      </c>
      <c r="AK1430" s="32">
        <f>MAX(INDEX(AK$381:AK$392,$D1430)+(AK1403+AK1421)*(1+$E1430),0.01)</f>
        <v/>
      </c>
      <c r="AL1430" s="32">
        <f>MAX(INDEX(AL$381:AL$392,$D1430)+(AL1403+AL1421)*(1+$E1430),0.01)</f>
        <v/>
      </c>
      <c r="AM1430" s="32">
        <f>MAX(INDEX(AM$381:AM$392,$D1430)+(AM1403+AM1421)*(1+$E1430),0.01)</f>
        <v/>
      </c>
      <c r="AN1430" s="32">
        <f>MAX(INDEX(AN$381:AN$392,$D1430)+(AN1403+AN1421)*(1+$E1430),0.01)</f>
        <v/>
      </c>
      <c r="AO1430" s="32">
        <f>MAX(INDEX(AO$381:AO$392,$D1430)+(AO1403+AO1421)*(1+$E1430),0.01)</f>
        <v/>
      </c>
      <c r="AP1430" s="32">
        <f>MAX(INDEX(AP$381:AP$392,$D1430)+(AP1403+AP1421)*(1+$E1430),0.01)</f>
        <v/>
      </c>
      <c r="AQ1430" s="32">
        <f>MAX(INDEX(AQ$381:AQ$392,$D1430)+(AQ1403+AQ1421)*(1+$E1430),0.01)</f>
        <v/>
      </c>
      <c r="AR1430" s="32">
        <f>MAX(INDEX(AR$381:AR$392,$D1430)+(AR1403+AR1421)*(1+$E1430),0.01)</f>
        <v/>
      </c>
      <c r="AS1430" s="32">
        <f>MAX(INDEX(AS$381:AS$392,$D1430)+(AS1403+AS1421)*(1+$E1430),0.01)</f>
        <v/>
      </c>
      <c r="AT1430" s="32">
        <f>MAX(INDEX(AT$381:AT$392,$D1430)+(AT1403+AT1421)*(1+$E1430),0.01)</f>
        <v/>
      </c>
      <c r="AU1430" s="32">
        <f>MAX(INDEX(AU$381:AU$392,$D1430)+(AU1403+AU1421)*(1+$E1430),0.01)</f>
        <v/>
      </c>
      <c r="AV1430" s="32">
        <f>MAX(INDEX(AV$381:AV$392,$D1430)+(AV1403+AV1421)*(1+$E1430),0.01)</f>
        <v/>
      </c>
      <c r="AW1430" s="32">
        <f>MAX(INDEX(AW$381:AW$392,$D1430)+(AW1403+AW1421)*(1+$E1430),0.01)</f>
        <v/>
      </c>
      <c r="AX1430" s="32">
        <f>MAX(INDEX(AX$381:AX$392,$D1430)+(AX1403+AX1421)*(1+$E1430),0.01)</f>
        <v/>
      </c>
      <c r="AY1430" s="32">
        <f>MAX(INDEX(AY$381:AY$392,$D1430)+(AY1403+AY1421)*(1+$E1430),0.01)</f>
        <v/>
      </c>
    </row>
    <row r="1431" hidden="1" outlineLevel="2">
      <c r="A1431" s="14" t="inlineStr">
        <is>
          <t>atp</t>
        </is>
      </c>
      <c r="B1431" s="14" t="inlineStr">
        <is>
          <t>oop</t>
        </is>
      </c>
      <c r="C1431" s="14" t="inlineStr">
        <is>
          <t>nav</t>
        </is>
      </c>
      <c r="D1431" s="32">
        <f>INDEX(Inputs!$U$5:$U$132,MATCH($B1431&amp;"|"&amp;$C1431,Inputs!$A$5:$A$132,0))</f>
        <v/>
      </c>
      <c r="E1431" s="32">
        <f>INDEX(Inputs!$V$5:$V$132,MATCH($B1431&amp;"|"&amp;$C1431,Inputs!$A$5:$A$132,0))</f>
        <v/>
      </c>
      <c r="F1431" s="36" t="n"/>
      <c r="G1431" s="36" t="n"/>
      <c r="H1431" s="14">
        <f>INDEX(VarLab,MATCH($A1431,VarKey,0))&amp;INDEX(MemLab,MATCH($C1431&amp;"|"&amp;$B1431,MemKey,0))</f>
        <v/>
      </c>
      <c r="I1431" s="14">
        <f>INDEX(VarUnit,MATCH($A1431,VarKey,0))</f>
        <v/>
      </c>
      <c r="J1431" s="14">
        <f>INDEX(VarSrc,MATCH($A1431,VarKey,0))</f>
        <v/>
      </c>
      <c r="K1431" s="11">
        <f>CodePrefix&amp;$A1431&amp;IF($C1431="","","."&amp;$C1431&amp;"."&amp;$B1431)&amp;INDEX(VarEnd,MATCH($A1431,VarKey,0))&amp;K$5</f>
        <v/>
      </c>
      <c r="L1431" s="37">
        <f>MAX(INDEX(L$381:L$392,$D1431)+(L1404+L1422)*(1+$E1431),0.01)</f>
        <v/>
      </c>
      <c r="M1431" s="32">
        <f>MAX(INDEX(M$381:M$392,$D1431)+(M1404+M1422)*(1+$E1431),0.01)</f>
        <v/>
      </c>
      <c r="N1431" s="32">
        <f>MAX(INDEX(N$381:N$392,$D1431)+(N1404+N1422)*(1+$E1431),0.01)</f>
        <v/>
      </c>
      <c r="O1431" s="32">
        <f>MAX(INDEX(O$381:O$392,$D1431)+(O1404+O1422)*(1+$E1431),0.01)</f>
        <v/>
      </c>
      <c r="P1431" s="32">
        <f>MAX(INDEX(P$381:P$392,$D1431)+(P1404+P1422)*(1+$E1431),0.01)</f>
        <v/>
      </c>
      <c r="Q1431" s="32">
        <f>MAX(INDEX(Q$381:Q$392,$D1431)+(Q1404+Q1422)*(1+$E1431),0.01)</f>
        <v/>
      </c>
      <c r="R1431" s="32">
        <f>MAX(INDEX(R$381:R$392,$D1431)+(R1404+R1422)*(1+$E1431),0.01)</f>
        <v/>
      </c>
      <c r="S1431" s="32">
        <f>MAX(INDEX(S$381:S$392,$D1431)+(S1404+S1422)*(1+$E1431),0.01)</f>
        <v/>
      </c>
      <c r="T1431" s="32">
        <f>MAX(INDEX(T$381:T$392,$D1431)+(T1404+T1422)*(1+$E1431),0.01)</f>
        <v/>
      </c>
      <c r="U1431" s="32">
        <f>MAX(INDEX(U$381:U$392,$D1431)+(U1404+U1422)*(1+$E1431),0.01)</f>
        <v/>
      </c>
      <c r="V1431" s="32">
        <f>MAX(INDEX(V$381:V$392,$D1431)+(V1404+V1422)*(1+$E1431),0.01)</f>
        <v/>
      </c>
      <c r="W1431" s="32">
        <f>MAX(INDEX(W$381:W$392,$D1431)+(W1404+W1422)*(1+$E1431),0.01)</f>
        <v/>
      </c>
      <c r="X1431" s="32">
        <f>MAX(INDEX(X$381:X$392,$D1431)+(X1404+X1422)*(1+$E1431),0.01)</f>
        <v/>
      </c>
      <c r="Y1431" s="32">
        <f>MAX(INDEX(Y$381:Y$392,$D1431)+(Y1404+Y1422)*(1+$E1431),0.01)</f>
        <v/>
      </c>
      <c r="Z1431" s="32">
        <f>MAX(INDEX(Z$381:Z$392,$D1431)+(Z1404+Z1422)*(1+$E1431),0.01)</f>
        <v/>
      </c>
      <c r="AA1431" s="32">
        <f>MAX(INDEX(AA$381:AA$392,$D1431)+(AA1404+AA1422)*(1+$E1431),0.01)</f>
        <v/>
      </c>
      <c r="AB1431" s="32">
        <f>MAX(INDEX(AB$381:AB$392,$D1431)+(AB1404+AB1422)*(1+$E1431),0.01)</f>
        <v/>
      </c>
      <c r="AC1431" s="32">
        <f>MAX(INDEX(AC$381:AC$392,$D1431)+(AC1404+AC1422)*(1+$E1431),0.01)</f>
        <v/>
      </c>
      <c r="AD1431" s="32">
        <f>MAX(INDEX(AD$381:AD$392,$D1431)+(AD1404+AD1422)*(1+$E1431),0.01)</f>
        <v/>
      </c>
      <c r="AF1431" s="11">
        <f>CodePrefix&amp;$A1431&amp;IF($C1431="","","."&amp;$C1431&amp;"."&amp;$B1431)&amp;INDEX(VarEnd,MATCH($A1431,VarKey,0))&amp;AF$5</f>
        <v/>
      </c>
      <c r="AG1431" s="37">
        <f>MAX(INDEX(AG$381:AG$392,$D1431)+(AG1404+AG1422)*(1+$E1431),0.01)</f>
        <v/>
      </c>
      <c r="AH1431" s="32">
        <f>MAX(INDEX(AH$381:AH$392,$D1431)+(AH1404+AH1422)*(1+$E1431),0.01)</f>
        <v/>
      </c>
      <c r="AI1431" s="32">
        <f>MAX(INDEX(AI$381:AI$392,$D1431)+(AI1404+AI1422)*(1+$E1431),0.01)</f>
        <v/>
      </c>
      <c r="AJ1431" s="32">
        <f>MAX(INDEX(AJ$381:AJ$392,$D1431)+(AJ1404+AJ1422)*(1+$E1431),0.01)</f>
        <v/>
      </c>
      <c r="AK1431" s="32">
        <f>MAX(INDEX(AK$381:AK$392,$D1431)+(AK1404+AK1422)*(1+$E1431),0.01)</f>
        <v/>
      </c>
      <c r="AL1431" s="32">
        <f>MAX(INDEX(AL$381:AL$392,$D1431)+(AL1404+AL1422)*(1+$E1431),0.01)</f>
        <v/>
      </c>
      <c r="AM1431" s="32">
        <f>MAX(INDEX(AM$381:AM$392,$D1431)+(AM1404+AM1422)*(1+$E1431),0.01)</f>
        <v/>
      </c>
      <c r="AN1431" s="32">
        <f>MAX(INDEX(AN$381:AN$392,$D1431)+(AN1404+AN1422)*(1+$E1431),0.01)</f>
        <v/>
      </c>
      <c r="AO1431" s="32">
        <f>MAX(INDEX(AO$381:AO$392,$D1431)+(AO1404+AO1422)*(1+$E1431),0.01)</f>
        <v/>
      </c>
      <c r="AP1431" s="32">
        <f>MAX(INDEX(AP$381:AP$392,$D1431)+(AP1404+AP1422)*(1+$E1431),0.01)</f>
        <v/>
      </c>
      <c r="AQ1431" s="32">
        <f>MAX(INDEX(AQ$381:AQ$392,$D1431)+(AQ1404+AQ1422)*(1+$E1431),0.01)</f>
        <v/>
      </c>
      <c r="AR1431" s="32">
        <f>MAX(INDEX(AR$381:AR$392,$D1431)+(AR1404+AR1422)*(1+$E1431),0.01)</f>
        <v/>
      </c>
      <c r="AS1431" s="32">
        <f>MAX(INDEX(AS$381:AS$392,$D1431)+(AS1404+AS1422)*(1+$E1431),0.01)</f>
        <v/>
      </c>
      <c r="AT1431" s="32">
        <f>MAX(INDEX(AT$381:AT$392,$D1431)+(AT1404+AT1422)*(1+$E1431),0.01)</f>
        <v/>
      </c>
      <c r="AU1431" s="32">
        <f>MAX(INDEX(AU$381:AU$392,$D1431)+(AU1404+AU1422)*(1+$E1431),0.01)</f>
        <v/>
      </c>
      <c r="AV1431" s="32">
        <f>MAX(INDEX(AV$381:AV$392,$D1431)+(AV1404+AV1422)*(1+$E1431),0.01)</f>
        <v/>
      </c>
      <c r="AW1431" s="32">
        <f>MAX(INDEX(AW$381:AW$392,$D1431)+(AW1404+AW1422)*(1+$E1431),0.01)</f>
        <v/>
      </c>
      <c r="AX1431" s="32">
        <f>MAX(INDEX(AX$381:AX$392,$D1431)+(AX1404+AX1422)*(1+$E1431),0.01)</f>
        <v/>
      </c>
      <c r="AY1431" s="32">
        <f>MAX(INDEX(AY$381:AY$392,$D1431)+(AY1404+AY1422)*(1+$E1431),0.01)</f>
        <v/>
      </c>
    </row>
    <row r="1432" hidden="1" outlineLevel="2">
      <c r="A1432" s="14" t="inlineStr">
        <is>
          <t>atp</t>
        </is>
      </c>
      <c r="B1432" s="14" t="inlineStr">
        <is>
          <t>bio</t>
        </is>
      </c>
      <c r="C1432" s="14" t="inlineStr">
        <is>
          <t>nav</t>
        </is>
      </c>
      <c r="D1432" s="32">
        <f>INDEX(Inputs!$U$5:$U$132,MATCH($B1432&amp;"|"&amp;$C1432,Inputs!$A$5:$A$132,0))</f>
        <v/>
      </c>
      <c r="E1432" s="32">
        <f>INDEX(Inputs!$V$5:$V$132,MATCH($B1432&amp;"|"&amp;$C1432,Inputs!$A$5:$A$132,0))</f>
        <v/>
      </c>
      <c r="F1432" s="36" t="n"/>
      <c r="G1432" s="36" t="n"/>
      <c r="H1432" s="14">
        <f>INDEX(VarLab,MATCH($A1432,VarKey,0))&amp;INDEX(MemLab,MATCH($C1432&amp;"|"&amp;$B1432,MemKey,0))</f>
        <v/>
      </c>
      <c r="I1432" s="14">
        <f>INDEX(VarUnit,MATCH($A1432,VarKey,0))</f>
        <v/>
      </c>
      <c r="J1432" s="14">
        <f>INDEX(VarSrc,MATCH($A1432,VarKey,0))</f>
        <v/>
      </c>
      <c r="K1432" s="11">
        <f>CodePrefix&amp;$A1432&amp;IF($C1432="","","."&amp;$C1432&amp;"."&amp;$B1432)&amp;INDEX(VarEnd,MATCH($A1432,VarKey,0))&amp;K$5</f>
        <v/>
      </c>
      <c r="L1432" s="37">
        <f>MAX(INDEX(L$381:L$392,$D1432)+(L1405+L1423)*(1+$E1432),0.01)</f>
        <v/>
      </c>
      <c r="M1432" s="32">
        <f>MAX(INDEX(M$381:M$392,$D1432)+(M1405+M1423)*(1+$E1432),0.01)</f>
        <v/>
      </c>
      <c r="N1432" s="32">
        <f>MAX(INDEX(N$381:N$392,$D1432)+(N1405+N1423)*(1+$E1432),0.01)</f>
        <v/>
      </c>
      <c r="O1432" s="32">
        <f>MAX(INDEX(O$381:O$392,$D1432)+(O1405+O1423)*(1+$E1432),0.01)</f>
        <v/>
      </c>
      <c r="P1432" s="32">
        <f>MAX(INDEX(P$381:P$392,$D1432)+(P1405+P1423)*(1+$E1432),0.01)</f>
        <v/>
      </c>
      <c r="Q1432" s="32">
        <f>MAX(INDEX(Q$381:Q$392,$D1432)+(Q1405+Q1423)*(1+$E1432),0.01)</f>
        <v/>
      </c>
      <c r="R1432" s="32">
        <f>MAX(INDEX(R$381:R$392,$D1432)+(R1405+R1423)*(1+$E1432),0.01)</f>
        <v/>
      </c>
      <c r="S1432" s="32">
        <f>MAX(INDEX(S$381:S$392,$D1432)+(S1405+S1423)*(1+$E1432),0.01)</f>
        <v/>
      </c>
      <c r="T1432" s="32">
        <f>MAX(INDEX(T$381:T$392,$D1432)+(T1405+T1423)*(1+$E1432),0.01)</f>
        <v/>
      </c>
      <c r="U1432" s="32">
        <f>MAX(INDEX(U$381:U$392,$D1432)+(U1405+U1423)*(1+$E1432),0.01)</f>
        <v/>
      </c>
      <c r="V1432" s="32">
        <f>MAX(INDEX(V$381:V$392,$D1432)+(V1405+V1423)*(1+$E1432),0.01)</f>
        <v/>
      </c>
      <c r="W1432" s="32">
        <f>MAX(INDEX(W$381:W$392,$D1432)+(W1405+W1423)*(1+$E1432),0.01)</f>
        <v/>
      </c>
      <c r="X1432" s="32">
        <f>MAX(INDEX(X$381:X$392,$D1432)+(X1405+X1423)*(1+$E1432),0.01)</f>
        <v/>
      </c>
      <c r="Y1432" s="32">
        <f>MAX(INDEX(Y$381:Y$392,$D1432)+(Y1405+Y1423)*(1+$E1432),0.01)</f>
        <v/>
      </c>
      <c r="Z1432" s="32">
        <f>MAX(INDEX(Z$381:Z$392,$D1432)+(Z1405+Z1423)*(1+$E1432),0.01)</f>
        <v/>
      </c>
      <c r="AA1432" s="32">
        <f>MAX(INDEX(AA$381:AA$392,$D1432)+(AA1405+AA1423)*(1+$E1432),0.01)</f>
        <v/>
      </c>
      <c r="AB1432" s="32">
        <f>MAX(INDEX(AB$381:AB$392,$D1432)+(AB1405+AB1423)*(1+$E1432),0.01)</f>
        <v/>
      </c>
      <c r="AC1432" s="32">
        <f>MAX(INDEX(AC$381:AC$392,$D1432)+(AC1405+AC1423)*(1+$E1432),0.01)</f>
        <v/>
      </c>
      <c r="AD1432" s="32">
        <f>MAX(INDEX(AD$381:AD$392,$D1432)+(AD1405+AD1423)*(1+$E1432),0.01)</f>
        <v/>
      </c>
      <c r="AF1432" s="11">
        <f>CodePrefix&amp;$A1432&amp;IF($C1432="","","."&amp;$C1432&amp;"."&amp;$B1432)&amp;INDEX(VarEnd,MATCH($A1432,VarKey,0))&amp;AF$5</f>
        <v/>
      </c>
      <c r="AG1432" s="37">
        <f>MAX(INDEX(AG$381:AG$392,$D1432)+(AG1405+AG1423)*(1+$E1432),0.01)</f>
        <v/>
      </c>
      <c r="AH1432" s="32">
        <f>MAX(INDEX(AH$381:AH$392,$D1432)+(AH1405+AH1423)*(1+$E1432),0.01)</f>
        <v/>
      </c>
      <c r="AI1432" s="32">
        <f>MAX(INDEX(AI$381:AI$392,$D1432)+(AI1405+AI1423)*(1+$E1432),0.01)</f>
        <v/>
      </c>
      <c r="AJ1432" s="32">
        <f>MAX(INDEX(AJ$381:AJ$392,$D1432)+(AJ1405+AJ1423)*(1+$E1432),0.01)</f>
        <v/>
      </c>
      <c r="AK1432" s="32">
        <f>MAX(INDEX(AK$381:AK$392,$D1432)+(AK1405+AK1423)*(1+$E1432),0.01)</f>
        <v/>
      </c>
      <c r="AL1432" s="32">
        <f>MAX(INDEX(AL$381:AL$392,$D1432)+(AL1405+AL1423)*(1+$E1432),0.01)</f>
        <v/>
      </c>
      <c r="AM1432" s="32">
        <f>MAX(INDEX(AM$381:AM$392,$D1432)+(AM1405+AM1423)*(1+$E1432),0.01)</f>
        <v/>
      </c>
      <c r="AN1432" s="32">
        <f>MAX(INDEX(AN$381:AN$392,$D1432)+(AN1405+AN1423)*(1+$E1432),0.01)</f>
        <v/>
      </c>
      <c r="AO1432" s="32">
        <f>MAX(INDEX(AO$381:AO$392,$D1432)+(AO1405+AO1423)*(1+$E1432),0.01)</f>
        <v/>
      </c>
      <c r="AP1432" s="32">
        <f>MAX(INDEX(AP$381:AP$392,$D1432)+(AP1405+AP1423)*(1+$E1432),0.01)</f>
        <v/>
      </c>
      <c r="AQ1432" s="32">
        <f>MAX(INDEX(AQ$381:AQ$392,$D1432)+(AQ1405+AQ1423)*(1+$E1432),0.01)</f>
        <v/>
      </c>
      <c r="AR1432" s="32">
        <f>MAX(INDEX(AR$381:AR$392,$D1432)+(AR1405+AR1423)*(1+$E1432),0.01)</f>
        <v/>
      </c>
      <c r="AS1432" s="32">
        <f>MAX(INDEX(AS$381:AS$392,$D1432)+(AS1405+AS1423)*(1+$E1432),0.01)</f>
        <v/>
      </c>
      <c r="AT1432" s="32">
        <f>MAX(INDEX(AT$381:AT$392,$D1432)+(AT1405+AT1423)*(1+$E1432),0.01)</f>
        <v/>
      </c>
      <c r="AU1432" s="32">
        <f>MAX(INDEX(AU$381:AU$392,$D1432)+(AU1405+AU1423)*(1+$E1432),0.01)</f>
        <v/>
      </c>
      <c r="AV1432" s="32">
        <f>MAX(INDEX(AV$381:AV$392,$D1432)+(AV1405+AV1423)*(1+$E1432),0.01)</f>
        <v/>
      </c>
      <c r="AW1432" s="32">
        <f>MAX(INDEX(AW$381:AW$392,$D1432)+(AW1405+AW1423)*(1+$E1432),0.01)</f>
        <v/>
      </c>
      <c r="AX1432" s="32">
        <f>MAX(INDEX(AX$381:AX$392,$D1432)+(AX1405+AX1423)*(1+$E1432),0.01)</f>
        <v/>
      </c>
      <c r="AY1432" s="32">
        <f>MAX(INDEX(AY$381:AY$392,$D1432)+(AY1405+AY1423)*(1+$E1432),0.01)</f>
        <v/>
      </c>
    </row>
    <row r="1433" hidden="1" outlineLevel="2"/>
    <row r="1434" hidden="1" outlineLevel="2">
      <c r="A1434" s="14" t="inlineStr">
        <is>
          <t>shp</t>
        </is>
      </c>
      <c r="B1434" s="14" t="inlineStr">
        <is>
          <t>coa</t>
        </is>
      </c>
      <c r="C1434" s="14" t="inlineStr">
        <is>
          <t>nav</t>
        </is>
      </c>
      <c r="D1434" s="32">
        <f>INDEX(Inputs!$W$5:$W$132,MATCH($B1434&amp;"|"&amp;$C1434,Inputs!$A$5:$A$132,0))</f>
        <v/>
      </c>
      <c r="E1434" s="32">
        <f>INDEX(Inputs!$M$5:$M$132,MATCH($B1434&amp;"|"&amp;$C1434,Inputs!$A$5:$A$132,0))</f>
        <v/>
      </c>
      <c r="F1434" s="36" t="n"/>
      <c r="G1434" s="36" t="n"/>
      <c r="H1434" s="14">
        <f>INDEX(VarLab,MATCH($A1434,VarKey,0))&amp;INDEX(MemLab,MATCH($C1434&amp;"|"&amp;$B1434,MemKey,0))</f>
        <v/>
      </c>
      <c r="I1434" s="14">
        <f>INDEX(VarUnit,MATCH($A1434,VarKey,0))</f>
        <v/>
      </c>
      <c r="J1434" s="14">
        <f>INDEX(VarSrc,MATCH($A1434,VarKey,0))</f>
        <v/>
      </c>
      <c r="K1434" s="11">
        <f>CodePrefix&amp;$A1434&amp;IF($C1434="","","."&amp;$C1434&amp;"."&amp;$B1434)&amp;INDEX(VarEnd,MATCH($A1434,VarKey,0))&amp;K$5</f>
        <v/>
      </c>
      <c r="L1434" s="37">
        <f>INDEX(L$297:L$313,$E1434)*$D1434</f>
        <v/>
      </c>
      <c r="M1434" s="32">
        <f>INDEX(M$297:M$313,$E1434)*$D1434</f>
        <v/>
      </c>
      <c r="N1434" s="32">
        <f>INDEX(N$297:N$313,$E1434)*$D1434</f>
        <v/>
      </c>
      <c r="O1434" s="32">
        <f>INDEX(O$297:O$313,$E1434)*$D1434</f>
        <v/>
      </c>
      <c r="P1434" s="32">
        <f>INDEX(P$297:P$313,$E1434)*$D1434</f>
        <v/>
      </c>
      <c r="Q1434" s="32">
        <f>INDEX(Q$297:Q$313,$E1434)*$D1434</f>
        <v/>
      </c>
      <c r="R1434" s="32">
        <f>INDEX(R$297:R$313,$E1434)*$D1434</f>
        <v/>
      </c>
      <c r="S1434" s="32">
        <f>INDEX(S$297:S$313,$E1434)*$D1434</f>
        <v/>
      </c>
      <c r="T1434" s="32">
        <f>INDEX(T$297:T$313,$E1434)*$D1434</f>
        <v/>
      </c>
      <c r="U1434" s="32">
        <f>INDEX(U$297:U$313,$E1434)*$D1434</f>
        <v/>
      </c>
      <c r="V1434" s="32">
        <f>INDEX(V$297:V$313,$E1434)*$D1434</f>
        <v/>
      </c>
      <c r="W1434" s="32">
        <f>INDEX(W$297:W$313,$E1434)*$D1434</f>
        <v/>
      </c>
      <c r="X1434" s="32">
        <f>INDEX(X$297:X$313,$E1434)*$D1434</f>
        <v/>
      </c>
      <c r="Y1434" s="32">
        <f>INDEX(Y$297:Y$313,$E1434)*$D1434</f>
        <v/>
      </c>
      <c r="Z1434" s="32">
        <f>INDEX(Z$297:Z$313,$E1434)*$D1434</f>
        <v/>
      </c>
      <c r="AA1434" s="32">
        <f>INDEX(AA$297:AA$313,$E1434)*$D1434</f>
        <v/>
      </c>
      <c r="AB1434" s="32">
        <f>INDEX(AB$297:AB$313,$E1434)*$D1434</f>
        <v/>
      </c>
      <c r="AC1434" s="32">
        <f>INDEX(AC$297:AC$313,$E1434)*$D1434</f>
        <v/>
      </c>
      <c r="AD1434" s="32">
        <f>INDEX(AD$297:AD$313,$E1434)*$D1434</f>
        <v/>
      </c>
      <c r="AF1434" s="11">
        <f>CodePrefix&amp;$A1434&amp;IF($C1434="","","."&amp;$C1434&amp;"."&amp;$B1434)&amp;INDEX(VarEnd,MATCH($A1434,VarKey,0))&amp;AF$5</f>
        <v/>
      </c>
      <c r="AG1434" s="37">
        <f>INDEX(AG$297:AG$313,$E1434)*$D1434</f>
        <v/>
      </c>
      <c r="AH1434" s="32">
        <f>INDEX(AH$297:AH$313,$E1434)*$D1434</f>
        <v/>
      </c>
      <c r="AI1434" s="32">
        <f>INDEX(AI$297:AI$313,$E1434)*$D1434</f>
        <v/>
      </c>
      <c r="AJ1434" s="32">
        <f>INDEX(AJ$297:AJ$313,$E1434)*$D1434</f>
        <v/>
      </c>
      <c r="AK1434" s="32">
        <f>INDEX(AK$297:AK$313,$E1434)*$D1434</f>
        <v/>
      </c>
      <c r="AL1434" s="32">
        <f>INDEX(AL$297:AL$313,$E1434)*$D1434</f>
        <v/>
      </c>
      <c r="AM1434" s="32">
        <f>INDEX(AM$297:AM$313,$E1434)*$D1434</f>
        <v/>
      </c>
      <c r="AN1434" s="32">
        <f>INDEX(AN$297:AN$313,$E1434)*$D1434</f>
        <v/>
      </c>
      <c r="AO1434" s="32">
        <f>INDEX(AO$297:AO$313,$E1434)*$D1434</f>
        <v/>
      </c>
      <c r="AP1434" s="32">
        <f>INDEX(AP$297:AP$313,$E1434)*$D1434</f>
        <v/>
      </c>
      <c r="AQ1434" s="32">
        <f>INDEX(AQ$297:AQ$313,$E1434)*$D1434</f>
        <v/>
      </c>
      <c r="AR1434" s="32">
        <f>INDEX(AR$297:AR$313,$E1434)*$D1434</f>
        <v/>
      </c>
      <c r="AS1434" s="32">
        <f>INDEX(AS$297:AS$313,$E1434)*$D1434</f>
        <v/>
      </c>
      <c r="AT1434" s="32">
        <f>INDEX(AT$297:AT$313,$E1434)*$D1434</f>
        <v/>
      </c>
      <c r="AU1434" s="32">
        <f>INDEX(AU$297:AU$313,$E1434)*$D1434</f>
        <v/>
      </c>
      <c r="AV1434" s="32">
        <f>INDEX(AV$297:AV$313,$E1434)*$D1434</f>
        <v/>
      </c>
      <c r="AW1434" s="32">
        <f>INDEX(AW$297:AW$313,$E1434)*$D1434</f>
        <v/>
      </c>
      <c r="AX1434" s="32">
        <f>INDEX(AX$297:AX$313,$E1434)*$D1434</f>
        <v/>
      </c>
      <c r="AY1434" s="32">
        <f>INDEX(AY$297:AY$313,$E1434)*$D1434</f>
        <v/>
      </c>
    </row>
    <row r="1435" hidden="1" outlineLevel="2">
      <c r="A1435" s="14" t="inlineStr">
        <is>
          <t>shp</t>
        </is>
      </c>
      <c r="B1435" s="14" t="inlineStr">
        <is>
          <t>nga</t>
        </is>
      </c>
      <c r="C1435" s="14" t="inlineStr">
        <is>
          <t>nav</t>
        </is>
      </c>
      <c r="D1435" s="32">
        <f>INDEX(Inputs!$W$5:$W$132,MATCH($B1435&amp;"|"&amp;$C1435,Inputs!$A$5:$A$132,0))</f>
        <v/>
      </c>
      <c r="E1435" s="32">
        <f>INDEX(Inputs!$M$5:$M$132,MATCH($B1435&amp;"|"&amp;$C1435,Inputs!$A$5:$A$132,0))</f>
        <v/>
      </c>
      <c r="F1435" s="36" t="n"/>
      <c r="G1435" s="36" t="n"/>
      <c r="H1435" s="14">
        <f>INDEX(VarLab,MATCH($A1435,VarKey,0))&amp;INDEX(MemLab,MATCH($C1435&amp;"|"&amp;$B1435,MemKey,0))</f>
        <v/>
      </c>
      <c r="I1435" s="14">
        <f>INDEX(VarUnit,MATCH($A1435,VarKey,0))</f>
        <v/>
      </c>
      <c r="J1435" s="14">
        <f>INDEX(VarSrc,MATCH($A1435,VarKey,0))</f>
        <v/>
      </c>
      <c r="K1435" s="11">
        <f>CodePrefix&amp;$A1435&amp;IF($C1435="","","."&amp;$C1435&amp;"."&amp;$B1435)&amp;INDEX(VarEnd,MATCH($A1435,VarKey,0))&amp;K$5</f>
        <v/>
      </c>
      <c r="L1435" s="37">
        <f>INDEX(L$297:L$313,$E1435)*$D1435</f>
        <v/>
      </c>
      <c r="M1435" s="32">
        <f>INDEX(M$297:M$313,$E1435)*$D1435</f>
        <v/>
      </c>
      <c r="N1435" s="32">
        <f>INDEX(N$297:N$313,$E1435)*$D1435</f>
        <v/>
      </c>
      <c r="O1435" s="32">
        <f>INDEX(O$297:O$313,$E1435)*$D1435</f>
        <v/>
      </c>
      <c r="P1435" s="32">
        <f>INDEX(P$297:P$313,$E1435)*$D1435</f>
        <v/>
      </c>
      <c r="Q1435" s="32">
        <f>INDEX(Q$297:Q$313,$E1435)*$D1435</f>
        <v/>
      </c>
      <c r="R1435" s="32">
        <f>INDEX(R$297:R$313,$E1435)*$D1435</f>
        <v/>
      </c>
      <c r="S1435" s="32">
        <f>INDEX(S$297:S$313,$E1435)*$D1435</f>
        <v/>
      </c>
      <c r="T1435" s="32">
        <f>INDEX(T$297:T$313,$E1435)*$D1435</f>
        <v/>
      </c>
      <c r="U1435" s="32">
        <f>INDEX(U$297:U$313,$E1435)*$D1435</f>
        <v/>
      </c>
      <c r="V1435" s="32">
        <f>INDEX(V$297:V$313,$E1435)*$D1435</f>
        <v/>
      </c>
      <c r="W1435" s="32">
        <f>INDEX(W$297:W$313,$E1435)*$D1435</f>
        <v/>
      </c>
      <c r="X1435" s="32">
        <f>INDEX(X$297:X$313,$E1435)*$D1435</f>
        <v/>
      </c>
      <c r="Y1435" s="32">
        <f>INDEX(Y$297:Y$313,$E1435)*$D1435</f>
        <v/>
      </c>
      <c r="Z1435" s="32">
        <f>INDEX(Z$297:Z$313,$E1435)*$D1435</f>
        <v/>
      </c>
      <c r="AA1435" s="32">
        <f>INDEX(AA$297:AA$313,$E1435)*$D1435</f>
        <v/>
      </c>
      <c r="AB1435" s="32">
        <f>INDEX(AB$297:AB$313,$E1435)*$D1435</f>
        <v/>
      </c>
      <c r="AC1435" s="32">
        <f>INDEX(AC$297:AC$313,$E1435)*$D1435</f>
        <v/>
      </c>
      <c r="AD1435" s="32">
        <f>INDEX(AD$297:AD$313,$E1435)*$D1435</f>
        <v/>
      </c>
      <c r="AF1435" s="11">
        <f>CodePrefix&amp;$A1435&amp;IF($C1435="","","."&amp;$C1435&amp;"."&amp;$B1435)&amp;INDEX(VarEnd,MATCH($A1435,VarKey,0))&amp;AF$5</f>
        <v/>
      </c>
      <c r="AG1435" s="37">
        <f>INDEX(AG$297:AG$313,$E1435)*$D1435</f>
        <v/>
      </c>
      <c r="AH1435" s="32">
        <f>INDEX(AH$297:AH$313,$E1435)*$D1435</f>
        <v/>
      </c>
      <c r="AI1435" s="32">
        <f>INDEX(AI$297:AI$313,$E1435)*$D1435</f>
        <v/>
      </c>
      <c r="AJ1435" s="32">
        <f>INDEX(AJ$297:AJ$313,$E1435)*$D1435</f>
        <v/>
      </c>
      <c r="AK1435" s="32">
        <f>INDEX(AK$297:AK$313,$E1435)*$D1435</f>
        <v/>
      </c>
      <c r="AL1435" s="32">
        <f>INDEX(AL$297:AL$313,$E1435)*$D1435</f>
        <v/>
      </c>
      <c r="AM1435" s="32">
        <f>INDEX(AM$297:AM$313,$E1435)*$D1435</f>
        <v/>
      </c>
      <c r="AN1435" s="32">
        <f>INDEX(AN$297:AN$313,$E1435)*$D1435</f>
        <v/>
      </c>
      <c r="AO1435" s="32">
        <f>INDEX(AO$297:AO$313,$E1435)*$D1435</f>
        <v/>
      </c>
      <c r="AP1435" s="32">
        <f>INDEX(AP$297:AP$313,$E1435)*$D1435</f>
        <v/>
      </c>
      <c r="AQ1435" s="32">
        <f>INDEX(AQ$297:AQ$313,$E1435)*$D1435</f>
        <v/>
      </c>
      <c r="AR1435" s="32">
        <f>INDEX(AR$297:AR$313,$E1435)*$D1435</f>
        <v/>
      </c>
      <c r="AS1435" s="32">
        <f>INDEX(AS$297:AS$313,$E1435)*$D1435</f>
        <v/>
      </c>
      <c r="AT1435" s="32">
        <f>INDEX(AT$297:AT$313,$E1435)*$D1435</f>
        <v/>
      </c>
      <c r="AU1435" s="32">
        <f>INDEX(AU$297:AU$313,$E1435)*$D1435</f>
        <v/>
      </c>
      <c r="AV1435" s="32">
        <f>INDEX(AV$297:AV$313,$E1435)*$D1435</f>
        <v/>
      </c>
      <c r="AW1435" s="32">
        <f>INDEX(AW$297:AW$313,$E1435)*$D1435</f>
        <v/>
      </c>
      <c r="AX1435" s="32">
        <f>INDEX(AX$297:AX$313,$E1435)*$D1435</f>
        <v/>
      </c>
      <c r="AY1435" s="32">
        <f>INDEX(AY$297:AY$313,$E1435)*$D1435</f>
        <v/>
      </c>
    </row>
    <row r="1436" hidden="1" outlineLevel="2">
      <c r="A1436" s="14" t="inlineStr">
        <is>
          <t>shp</t>
        </is>
      </c>
      <c r="B1436" s="14" t="inlineStr">
        <is>
          <t>gso</t>
        </is>
      </c>
      <c r="C1436" s="14" t="inlineStr">
        <is>
          <t>nav</t>
        </is>
      </c>
      <c r="D1436" s="32">
        <f>INDEX(Inputs!$W$5:$W$132,MATCH($B1436&amp;"|"&amp;$C1436,Inputs!$A$5:$A$132,0))</f>
        <v/>
      </c>
      <c r="E1436" s="32">
        <f>INDEX(Inputs!$M$5:$M$132,MATCH($B1436&amp;"|"&amp;$C1436,Inputs!$A$5:$A$132,0))</f>
        <v/>
      </c>
      <c r="F1436" s="36" t="n"/>
      <c r="G1436" s="36" t="n"/>
      <c r="H1436" s="14">
        <f>INDEX(VarLab,MATCH($A1436,VarKey,0))&amp;INDEX(MemLab,MATCH($C1436&amp;"|"&amp;$B1436,MemKey,0))</f>
        <v/>
      </c>
      <c r="I1436" s="14">
        <f>INDEX(VarUnit,MATCH($A1436,VarKey,0))</f>
        <v/>
      </c>
      <c r="J1436" s="14">
        <f>INDEX(VarSrc,MATCH($A1436,VarKey,0))</f>
        <v/>
      </c>
      <c r="K1436" s="11">
        <f>CodePrefix&amp;$A1436&amp;IF($C1436="","","."&amp;$C1436&amp;"."&amp;$B1436)&amp;INDEX(VarEnd,MATCH($A1436,VarKey,0))&amp;K$5</f>
        <v/>
      </c>
      <c r="L1436" s="37">
        <f>INDEX(L$297:L$313,$E1436)*$D1436</f>
        <v/>
      </c>
      <c r="M1436" s="32">
        <f>INDEX(M$297:M$313,$E1436)*$D1436</f>
        <v/>
      </c>
      <c r="N1436" s="32">
        <f>INDEX(N$297:N$313,$E1436)*$D1436</f>
        <v/>
      </c>
      <c r="O1436" s="32">
        <f>INDEX(O$297:O$313,$E1436)*$D1436</f>
        <v/>
      </c>
      <c r="P1436" s="32">
        <f>INDEX(P$297:P$313,$E1436)*$D1436</f>
        <v/>
      </c>
      <c r="Q1436" s="32">
        <f>INDEX(Q$297:Q$313,$E1436)*$D1436</f>
        <v/>
      </c>
      <c r="R1436" s="32">
        <f>INDEX(R$297:R$313,$E1436)*$D1436</f>
        <v/>
      </c>
      <c r="S1436" s="32">
        <f>INDEX(S$297:S$313,$E1436)*$D1436</f>
        <v/>
      </c>
      <c r="T1436" s="32">
        <f>INDEX(T$297:T$313,$E1436)*$D1436</f>
        <v/>
      </c>
      <c r="U1436" s="32">
        <f>INDEX(U$297:U$313,$E1436)*$D1436</f>
        <v/>
      </c>
      <c r="V1436" s="32">
        <f>INDEX(V$297:V$313,$E1436)*$D1436</f>
        <v/>
      </c>
      <c r="W1436" s="32">
        <f>INDEX(W$297:W$313,$E1436)*$D1436</f>
        <v/>
      </c>
      <c r="X1436" s="32">
        <f>INDEX(X$297:X$313,$E1436)*$D1436</f>
        <v/>
      </c>
      <c r="Y1436" s="32">
        <f>INDEX(Y$297:Y$313,$E1436)*$D1436</f>
        <v/>
      </c>
      <c r="Z1436" s="32">
        <f>INDEX(Z$297:Z$313,$E1436)*$D1436</f>
        <v/>
      </c>
      <c r="AA1436" s="32">
        <f>INDEX(AA$297:AA$313,$E1436)*$D1436</f>
        <v/>
      </c>
      <c r="AB1436" s="32">
        <f>INDEX(AB$297:AB$313,$E1436)*$D1436</f>
        <v/>
      </c>
      <c r="AC1436" s="32">
        <f>INDEX(AC$297:AC$313,$E1436)*$D1436</f>
        <v/>
      </c>
      <c r="AD1436" s="32">
        <f>INDEX(AD$297:AD$313,$E1436)*$D1436</f>
        <v/>
      </c>
      <c r="AF1436" s="11">
        <f>CodePrefix&amp;$A1436&amp;IF($C1436="","","."&amp;$C1436&amp;"."&amp;$B1436)&amp;INDEX(VarEnd,MATCH($A1436,VarKey,0))&amp;AF$5</f>
        <v/>
      </c>
      <c r="AG1436" s="37">
        <f>INDEX(AG$297:AG$313,$E1436)*$D1436</f>
        <v/>
      </c>
      <c r="AH1436" s="32">
        <f>INDEX(AH$297:AH$313,$E1436)*$D1436</f>
        <v/>
      </c>
      <c r="AI1436" s="32">
        <f>INDEX(AI$297:AI$313,$E1436)*$D1436</f>
        <v/>
      </c>
      <c r="AJ1436" s="32">
        <f>INDEX(AJ$297:AJ$313,$E1436)*$D1436</f>
        <v/>
      </c>
      <c r="AK1436" s="32">
        <f>INDEX(AK$297:AK$313,$E1436)*$D1436</f>
        <v/>
      </c>
      <c r="AL1436" s="32">
        <f>INDEX(AL$297:AL$313,$E1436)*$D1436</f>
        <v/>
      </c>
      <c r="AM1436" s="32">
        <f>INDEX(AM$297:AM$313,$E1436)*$D1436</f>
        <v/>
      </c>
      <c r="AN1436" s="32">
        <f>INDEX(AN$297:AN$313,$E1436)*$D1436</f>
        <v/>
      </c>
      <c r="AO1436" s="32">
        <f>INDEX(AO$297:AO$313,$E1436)*$D1436</f>
        <v/>
      </c>
      <c r="AP1436" s="32">
        <f>INDEX(AP$297:AP$313,$E1436)*$D1436</f>
        <v/>
      </c>
      <c r="AQ1436" s="32">
        <f>INDEX(AQ$297:AQ$313,$E1436)*$D1436</f>
        <v/>
      </c>
      <c r="AR1436" s="32">
        <f>INDEX(AR$297:AR$313,$E1436)*$D1436</f>
        <v/>
      </c>
      <c r="AS1436" s="32">
        <f>INDEX(AS$297:AS$313,$E1436)*$D1436</f>
        <v/>
      </c>
      <c r="AT1436" s="32">
        <f>INDEX(AT$297:AT$313,$E1436)*$D1436</f>
        <v/>
      </c>
      <c r="AU1436" s="32">
        <f>INDEX(AU$297:AU$313,$E1436)*$D1436</f>
        <v/>
      </c>
      <c r="AV1436" s="32">
        <f>INDEX(AV$297:AV$313,$E1436)*$D1436</f>
        <v/>
      </c>
      <c r="AW1436" s="32">
        <f>INDEX(AW$297:AW$313,$E1436)*$D1436</f>
        <v/>
      </c>
      <c r="AX1436" s="32">
        <f>INDEX(AX$297:AX$313,$E1436)*$D1436</f>
        <v/>
      </c>
      <c r="AY1436" s="32">
        <f>INDEX(AY$297:AY$313,$E1436)*$D1436</f>
        <v/>
      </c>
    </row>
    <row r="1437" hidden="1" outlineLevel="2">
      <c r="A1437" s="14" t="inlineStr">
        <is>
          <t>shp</t>
        </is>
      </c>
      <c r="B1437" s="14" t="inlineStr">
        <is>
          <t>die</t>
        </is>
      </c>
      <c r="C1437" s="14" t="inlineStr">
        <is>
          <t>nav</t>
        </is>
      </c>
      <c r="D1437" s="32">
        <f>INDEX(Inputs!$W$5:$W$132,MATCH($B1437&amp;"|"&amp;$C1437,Inputs!$A$5:$A$132,0))</f>
        <v/>
      </c>
      <c r="E1437" s="32">
        <f>INDEX(Inputs!$M$5:$M$132,MATCH($B1437&amp;"|"&amp;$C1437,Inputs!$A$5:$A$132,0))</f>
        <v/>
      </c>
      <c r="F1437" s="36" t="n"/>
      <c r="G1437" s="36" t="n"/>
      <c r="H1437" s="14">
        <f>INDEX(VarLab,MATCH($A1437,VarKey,0))&amp;INDEX(MemLab,MATCH($C1437&amp;"|"&amp;$B1437,MemKey,0))</f>
        <v/>
      </c>
      <c r="I1437" s="14">
        <f>INDEX(VarUnit,MATCH($A1437,VarKey,0))</f>
        <v/>
      </c>
      <c r="J1437" s="14">
        <f>INDEX(VarSrc,MATCH($A1437,VarKey,0))</f>
        <v/>
      </c>
      <c r="K1437" s="11">
        <f>CodePrefix&amp;$A1437&amp;IF($C1437="","","."&amp;$C1437&amp;"."&amp;$B1437)&amp;INDEX(VarEnd,MATCH($A1437,VarKey,0))&amp;K$5</f>
        <v/>
      </c>
      <c r="L1437" s="37">
        <f>INDEX(L$297:L$313,$E1437)*$D1437</f>
        <v/>
      </c>
      <c r="M1437" s="32">
        <f>INDEX(M$297:M$313,$E1437)*$D1437</f>
        <v/>
      </c>
      <c r="N1437" s="32">
        <f>INDEX(N$297:N$313,$E1437)*$D1437</f>
        <v/>
      </c>
      <c r="O1437" s="32">
        <f>INDEX(O$297:O$313,$E1437)*$D1437</f>
        <v/>
      </c>
      <c r="P1437" s="32">
        <f>INDEX(P$297:P$313,$E1437)*$D1437</f>
        <v/>
      </c>
      <c r="Q1437" s="32">
        <f>INDEX(Q$297:Q$313,$E1437)*$D1437</f>
        <v/>
      </c>
      <c r="R1437" s="32">
        <f>INDEX(R$297:R$313,$E1437)*$D1437</f>
        <v/>
      </c>
      <c r="S1437" s="32">
        <f>INDEX(S$297:S$313,$E1437)*$D1437</f>
        <v/>
      </c>
      <c r="T1437" s="32">
        <f>INDEX(T$297:T$313,$E1437)*$D1437</f>
        <v/>
      </c>
      <c r="U1437" s="32">
        <f>INDEX(U$297:U$313,$E1437)*$D1437</f>
        <v/>
      </c>
      <c r="V1437" s="32">
        <f>INDEX(V$297:V$313,$E1437)*$D1437</f>
        <v/>
      </c>
      <c r="W1437" s="32">
        <f>INDEX(W$297:W$313,$E1437)*$D1437</f>
        <v/>
      </c>
      <c r="X1437" s="32">
        <f>INDEX(X$297:X$313,$E1437)*$D1437</f>
        <v/>
      </c>
      <c r="Y1437" s="32">
        <f>INDEX(Y$297:Y$313,$E1437)*$D1437</f>
        <v/>
      </c>
      <c r="Z1437" s="32">
        <f>INDEX(Z$297:Z$313,$E1437)*$D1437</f>
        <v/>
      </c>
      <c r="AA1437" s="32">
        <f>INDEX(AA$297:AA$313,$E1437)*$D1437</f>
        <v/>
      </c>
      <c r="AB1437" s="32">
        <f>INDEX(AB$297:AB$313,$E1437)*$D1437</f>
        <v/>
      </c>
      <c r="AC1437" s="32">
        <f>INDEX(AC$297:AC$313,$E1437)*$D1437</f>
        <v/>
      </c>
      <c r="AD1437" s="32">
        <f>INDEX(AD$297:AD$313,$E1437)*$D1437</f>
        <v/>
      </c>
      <c r="AF1437" s="11">
        <f>CodePrefix&amp;$A1437&amp;IF($C1437="","","."&amp;$C1437&amp;"."&amp;$B1437)&amp;INDEX(VarEnd,MATCH($A1437,VarKey,0))&amp;AF$5</f>
        <v/>
      </c>
      <c r="AG1437" s="37">
        <f>INDEX(AG$297:AG$313,$E1437)*$D1437</f>
        <v/>
      </c>
      <c r="AH1437" s="32">
        <f>INDEX(AH$297:AH$313,$E1437)*$D1437</f>
        <v/>
      </c>
      <c r="AI1437" s="32">
        <f>INDEX(AI$297:AI$313,$E1437)*$D1437</f>
        <v/>
      </c>
      <c r="AJ1437" s="32">
        <f>INDEX(AJ$297:AJ$313,$E1437)*$D1437</f>
        <v/>
      </c>
      <c r="AK1437" s="32">
        <f>INDEX(AK$297:AK$313,$E1437)*$D1437</f>
        <v/>
      </c>
      <c r="AL1437" s="32">
        <f>INDEX(AL$297:AL$313,$E1437)*$D1437</f>
        <v/>
      </c>
      <c r="AM1437" s="32">
        <f>INDEX(AM$297:AM$313,$E1437)*$D1437</f>
        <v/>
      </c>
      <c r="AN1437" s="32">
        <f>INDEX(AN$297:AN$313,$E1437)*$D1437</f>
        <v/>
      </c>
      <c r="AO1437" s="32">
        <f>INDEX(AO$297:AO$313,$E1437)*$D1437</f>
        <v/>
      </c>
      <c r="AP1437" s="32">
        <f>INDEX(AP$297:AP$313,$E1437)*$D1437</f>
        <v/>
      </c>
      <c r="AQ1437" s="32">
        <f>INDEX(AQ$297:AQ$313,$E1437)*$D1437</f>
        <v/>
      </c>
      <c r="AR1437" s="32">
        <f>INDEX(AR$297:AR$313,$E1437)*$D1437</f>
        <v/>
      </c>
      <c r="AS1437" s="32">
        <f>INDEX(AS$297:AS$313,$E1437)*$D1437</f>
        <v/>
      </c>
      <c r="AT1437" s="32">
        <f>INDEX(AT$297:AT$313,$E1437)*$D1437</f>
        <v/>
      </c>
      <c r="AU1437" s="32">
        <f>INDEX(AU$297:AU$313,$E1437)*$D1437</f>
        <v/>
      </c>
      <c r="AV1437" s="32">
        <f>INDEX(AV$297:AV$313,$E1437)*$D1437</f>
        <v/>
      </c>
      <c r="AW1437" s="32">
        <f>INDEX(AW$297:AW$313,$E1437)*$D1437</f>
        <v/>
      </c>
      <c r="AX1437" s="32">
        <f>INDEX(AX$297:AX$313,$E1437)*$D1437</f>
        <v/>
      </c>
      <c r="AY1437" s="32">
        <f>INDEX(AY$297:AY$313,$E1437)*$D1437</f>
        <v/>
      </c>
    </row>
    <row r="1438" hidden="1" outlineLevel="2">
      <c r="A1438" s="14" t="inlineStr">
        <is>
          <t>shp</t>
        </is>
      </c>
      <c r="B1438" s="14" t="inlineStr">
        <is>
          <t>lpg</t>
        </is>
      </c>
      <c r="C1438" s="14" t="inlineStr">
        <is>
          <t>nav</t>
        </is>
      </c>
      <c r="D1438" s="32">
        <f>INDEX(Inputs!$W$5:$W$132,MATCH($B1438&amp;"|"&amp;$C1438,Inputs!$A$5:$A$132,0))</f>
        <v/>
      </c>
      <c r="E1438" s="32">
        <f>INDEX(Inputs!$M$5:$M$132,MATCH($B1438&amp;"|"&amp;$C1438,Inputs!$A$5:$A$132,0))</f>
        <v/>
      </c>
      <c r="F1438" s="36" t="n"/>
      <c r="G1438" s="36" t="n"/>
      <c r="H1438" s="14">
        <f>INDEX(VarLab,MATCH($A1438,VarKey,0))&amp;INDEX(MemLab,MATCH($C1438&amp;"|"&amp;$B1438,MemKey,0))</f>
        <v/>
      </c>
      <c r="I1438" s="14">
        <f>INDEX(VarUnit,MATCH($A1438,VarKey,0))</f>
        <v/>
      </c>
      <c r="J1438" s="14">
        <f>INDEX(VarSrc,MATCH($A1438,VarKey,0))</f>
        <v/>
      </c>
      <c r="K1438" s="11">
        <f>CodePrefix&amp;$A1438&amp;IF($C1438="","","."&amp;$C1438&amp;"."&amp;$B1438)&amp;INDEX(VarEnd,MATCH($A1438,VarKey,0))&amp;K$5</f>
        <v/>
      </c>
      <c r="L1438" s="37">
        <f>INDEX(L$297:L$313,$E1438)*$D1438</f>
        <v/>
      </c>
      <c r="M1438" s="32">
        <f>INDEX(M$297:M$313,$E1438)*$D1438</f>
        <v/>
      </c>
      <c r="N1438" s="32">
        <f>INDEX(N$297:N$313,$E1438)*$D1438</f>
        <v/>
      </c>
      <c r="O1438" s="32">
        <f>INDEX(O$297:O$313,$E1438)*$D1438</f>
        <v/>
      </c>
      <c r="P1438" s="32">
        <f>INDEX(P$297:P$313,$E1438)*$D1438</f>
        <v/>
      </c>
      <c r="Q1438" s="32">
        <f>INDEX(Q$297:Q$313,$E1438)*$D1438</f>
        <v/>
      </c>
      <c r="R1438" s="32">
        <f>INDEX(R$297:R$313,$E1438)*$D1438</f>
        <v/>
      </c>
      <c r="S1438" s="32">
        <f>INDEX(S$297:S$313,$E1438)*$D1438</f>
        <v/>
      </c>
      <c r="T1438" s="32">
        <f>INDEX(T$297:T$313,$E1438)*$D1438</f>
        <v/>
      </c>
      <c r="U1438" s="32">
        <f>INDEX(U$297:U$313,$E1438)*$D1438</f>
        <v/>
      </c>
      <c r="V1438" s="32">
        <f>INDEX(V$297:V$313,$E1438)*$D1438</f>
        <v/>
      </c>
      <c r="W1438" s="32">
        <f>INDEX(W$297:W$313,$E1438)*$D1438</f>
        <v/>
      </c>
      <c r="X1438" s="32">
        <f>INDEX(X$297:X$313,$E1438)*$D1438</f>
        <v/>
      </c>
      <c r="Y1438" s="32">
        <f>INDEX(Y$297:Y$313,$E1438)*$D1438</f>
        <v/>
      </c>
      <c r="Z1438" s="32">
        <f>INDEX(Z$297:Z$313,$E1438)*$D1438</f>
        <v/>
      </c>
      <c r="AA1438" s="32">
        <f>INDEX(AA$297:AA$313,$E1438)*$D1438</f>
        <v/>
      </c>
      <c r="AB1438" s="32">
        <f>INDEX(AB$297:AB$313,$E1438)*$D1438</f>
        <v/>
      </c>
      <c r="AC1438" s="32">
        <f>INDEX(AC$297:AC$313,$E1438)*$D1438</f>
        <v/>
      </c>
      <c r="AD1438" s="32">
        <f>INDEX(AD$297:AD$313,$E1438)*$D1438</f>
        <v/>
      </c>
      <c r="AF1438" s="11">
        <f>CodePrefix&amp;$A1438&amp;IF($C1438="","","."&amp;$C1438&amp;"."&amp;$B1438)&amp;INDEX(VarEnd,MATCH($A1438,VarKey,0))&amp;AF$5</f>
        <v/>
      </c>
      <c r="AG1438" s="37">
        <f>INDEX(AG$297:AG$313,$E1438)*$D1438</f>
        <v/>
      </c>
      <c r="AH1438" s="32">
        <f>INDEX(AH$297:AH$313,$E1438)*$D1438</f>
        <v/>
      </c>
      <c r="AI1438" s="32">
        <f>INDEX(AI$297:AI$313,$E1438)*$D1438</f>
        <v/>
      </c>
      <c r="AJ1438" s="32">
        <f>INDEX(AJ$297:AJ$313,$E1438)*$D1438</f>
        <v/>
      </c>
      <c r="AK1438" s="32">
        <f>INDEX(AK$297:AK$313,$E1438)*$D1438</f>
        <v/>
      </c>
      <c r="AL1438" s="32">
        <f>INDEX(AL$297:AL$313,$E1438)*$D1438</f>
        <v/>
      </c>
      <c r="AM1438" s="32">
        <f>INDEX(AM$297:AM$313,$E1438)*$D1438</f>
        <v/>
      </c>
      <c r="AN1438" s="32">
        <f>INDEX(AN$297:AN$313,$E1438)*$D1438</f>
        <v/>
      </c>
      <c r="AO1438" s="32">
        <f>INDEX(AO$297:AO$313,$E1438)*$D1438</f>
        <v/>
      </c>
      <c r="AP1438" s="32">
        <f>INDEX(AP$297:AP$313,$E1438)*$D1438</f>
        <v/>
      </c>
      <c r="AQ1438" s="32">
        <f>INDEX(AQ$297:AQ$313,$E1438)*$D1438</f>
        <v/>
      </c>
      <c r="AR1438" s="32">
        <f>INDEX(AR$297:AR$313,$E1438)*$D1438</f>
        <v/>
      </c>
      <c r="AS1438" s="32">
        <f>INDEX(AS$297:AS$313,$E1438)*$D1438</f>
        <v/>
      </c>
      <c r="AT1438" s="32">
        <f>INDEX(AT$297:AT$313,$E1438)*$D1438</f>
        <v/>
      </c>
      <c r="AU1438" s="32">
        <f>INDEX(AU$297:AU$313,$E1438)*$D1438</f>
        <v/>
      </c>
      <c r="AV1438" s="32">
        <f>INDEX(AV$297:AV$313,$E1438)*$D1438</f>
        <v/>
      </c>
      <c r="AW1438" s="32">
        <f>INDEX(AW$297:AW$313,$E1438)*$D1438</f>
        <v/>
      </c>
      <c r="AX1438" s="32">
        <f>INDEX(AX$297:AX$313,$E1438)*$D1438</f>
        <v/>
      </c>
      <c r="AY1438" s="32">
        <f>INDEX(AY$297:AY$313,$E1438)*$D1438</f>
        <v/>
      </c>
    </row>
    <row r="1439" hidden="1" outlineLevel="2">
      <c r="A1439" s="14" t="inlineStr">
        <is>
          <t>shp</t>
        </is>
      </c>
      <c r="B1439" s="14" t="inlineStr">
        <is>
          <t>ker</t>
        </is>
      </c>
      <c r="C1439" s="14" t="inlineStr">
        <is>
          <t>nav</t>
        </is>
      </c>
      <c r="D1439" s="32">
        <f>INDEX(Inputs!$W$5:$W$132,MATCH($B1439&amp;"|"&amp;$C1439,Inputs!$A$5:$A$132,0))</f>
        <v/>
      </c>
      <c r="E1439" s="32">
        <f>INDEX(Inputs!$M$5:$M$132,MATCH($B1439&amp;"|"&amp;$C1439,Inputs!$A$5:$A$132,0))</f>
        <v/>
      </c>
      <c r="F1439" s="36" t="n"/>
      <c r="G1439" s="36" t="n"/>
      <c r="H1439" s="14">
        <f>INDEX(VarLab,MATCH($A1439,VarKey,0))&amp;INDEX(MemLab,MATCH($C1439&amp;"|"&amp;$B1439,MemKey,0))</f>
        <v/>
      </c>
      <c r="I1439" s="14">
        <f>INDEX(VarUnit,MATCH($A1439,VarKey,0))</f>
        <v/>
      </c>
      <c r="J1439" s="14">
        <f>INDEX(VarSrc,MATCH($A1439,VarKey,0))</f>
        <v/>
      </c>
      <c r="K1439" s="11">
        <f>CodePrefix&amp;$A1439&amp;IF($C1439="","","."&amp;$C1439&amp;"."&amp;$B1439)&amp;INDEX(VarEnd,MATCH($A1439,VarKey,0))&amp;K$5</f>
        <v/>
      </c>
      <c r="L1439" s="37">
        <f>INDEX(L$297:L$313,$E1439)*$D1439</f>
        <v/>
      </c>
      <c r="M1439" s="32">
        <f>INDEX(M$297:M$313,$E1439)*$D1439</f>
        <v/>
      </c>
      <c r="N1439" s="32">
        <f>INDEX(N$297:N$313,$E1439)*$D1439</f>
        <v/>
      </c>
      <c r="O1439" s="32">
        <f>INDEX(O$297:O$313,$E1439)*$D1439</f>
        <v/>
      </c>
      <c r="P1439" s="32">
        <f>INDEX(P$297:P$313,$E1439)*$D1439</f>
        <v/>
      </c>
      <c r="Q1439" s="32">
        <f>INDEX(Q$297:Q$313,$E1439)*$D1439</f>
        <v/>
      </c>
      <c r="R1439" s="32">
        <f>INDEX(R$297:R$313,$E1439)*$D1439</f>
        <v/>
      </c>
      <c r="S1439" s="32">
        <f>INDEX(S$297:S$313,$E1439)*$D1439</f>
        <v/>
      </c>
      <c r="T1439" s="32">
        <f>INDEX(T$297:T$313,$E1439)*$D1439</f>
        <v/>
      </c>
      <c r="U1439" s="32">
        <f>INDEX(U$297:U$313,$E1439)*$D1439</f>
        <v/>
      </c>
      <c r="V1439" s="32">
        <f>INDEX(V$297:V$313,$E1439)*$D1439</f>
        <v/>
      </c>
      <c r="W1439" s="32">
        <f>INDEX(W$297:W$313,$E1439)*$D1439</f>
        <v/>
      </c>
      <c r="X1439" s="32">
        <f>INDEX(X$297:X$313,$E1439)*$D1439</f>
        <v/>
      </c>
      <c r="Y1439" s="32">
        <f>INDEX(Y$297:Y$313,$E1439)*$D1439</f>
        <v/>
      </c>
      <c r="Z1439" s="32">
        <f>INDEX(Z$297:Z$313,$E1439)*$D1439</f>
        <v/>
      </c>
      <c r="AA1439" s="32">
        <f>INDEX(AA$297:AA$313,$E1439)*$D1439</f>
        <v/>
      </c>
      <c r="AB1439" s="32">
        <f>INDEX(AB$297:AB$313,$E1439)*$D1439</f>
        <v/>
      </c>
      <c r="AC1439" s="32">
        <f>INDEX(AC$297:AC$313,$E1439)*$D1439</f>
        <v/>
      </c>
      <c r="AD1439" s="32">
        <f>INDEX(AD$297:AD$313,$E1439)*$D1439</f>
        <v/>
      </c>
      <c r="AF1439" s="11">
        <f>CodePrefix&amp;$A1439&amp;IF($C1439="","","."&amp;$C1439&amp;"."&amp;$B1439)&amp;INDEX(VarEnd,MATCH($A1439,VarKey,0))&amp;AF$5</f>
        <v/>
      </c>
      <c r="AG1439" s="37">
        <f>INDEX(AG$297:AG$313,$E1439)*$D1439</f>
        <v/>
      </c>
      <c r="AH1439" s="32">
        <f>INDEX(AH$297:AH$313,$E1439)*$D1439</f>
        <v/>
      </c>
      <c r="AI1439" s="32">
        <f>INDEX(AI$297:AI$313,$E1439)*$D1439</f>
        <v/>
      </c>
      <c r="AJ1439" s="32">
        <f>INDEX(AJ$297:AJ$313,$E1439)*$D1439</f>
        <v/>
      </c>
      <c r="AK1439" s="32">
        <f>INDEX(AK$297:AK$313,$E1439)*$D1439</f>
        <v/>
      </c>
      <c r="AL1439" s="32">
        <f>INDEX(AL$297:AL$313,$E1439)*$D1439</f>
        <v/>
      </c>
      <c r="AM1439" s="32">
        <f>INDEX(AM$297:AM$313,$E1439)*$D1439</f>
        <v/>
      </c>
      <c r="AN1439" s="32">
        <f>INDEX(AN$297:AN$313,$E1439)*$D1439</f>
        <v/>
      </c>
      <c r="AO1439" s="32">
        <f>INDEX(AO$297:AO$313,$E1439)*$D1439</f>
        <v/>
      </c>
      <c r="AP1439" s="32">
        <f>INDEX(AP$297:AP$313,$E1439)*$D1439</f>
        <v/>
      </c>
      <c r="AQ1439" s="32">
        <f>INDEX(AQ$297:AQ$313,$E1439)*$D1439</f>
        <v/>
      </c>
      <c r="AR1439" s="32">
        <f>INDEX(AR$297:AR$313,$E1439)*$D1439</f>
        <v/>
      </c>
      <c r="AS1439" s="32">
        <f>INDEX(AS$297:AS$313,$E1439)*$D1439</f>
        <v/>
      </c>
      <c r="AT1439" s="32">
        <f>INDEX(AT$297:AT$313,$E1439)*$D1439</f>
        <v/>
      </c>
      <c r="AU1439" s="32">
        <f>INDEX(AU$297:AU$313,$E1439)*$D1439</f>
        <v/>
      </c>
      <c r="AV1439" s="32">
        <f>INDEX(AV$297:AV$313,$E1439)*$D1439</f>
        <v/>
      </c>
      <c r="AW1439" s="32">
        <f>INDEX(AW$297:AW$313,$E1439)*$D1439</f>
        <v/>
      </c>
      <c r="AX1439" s="32">
        <f>INDEX(AX$297:AX$313,$E1439)*$D1439</f>
        <v/>
      </c>
      <c r="AY1439" s="32">
        <f>INDEX(AY$297:AY$313,$E1439)*$D1439</f>
        <v/>
      </c>
    </row>
    <row r="1440" hidden="1" outlineLevel="2">
      <c r="A1440" s="14" t="inlineStr">
        <is>
          <t>shp</t>
        </is>
      </c>
      <c r="B1440" s="14" t="inlineStr">
        <is>
          <t>oop</t>
        </is>
      </c>
      <c r="C1440" s="14" t="inlineStr">
        <is>
          <t>nav</t>
        </is>
      </c>
      <c r="D1440" s="32">
        <f>INDEX(Inputs!$W$5:$W$132,MATCH($B1440&amp;"|"&amp;$C1440,Inputs!$A$5:$A$132,0))</f>
        <v/>
      </c>
      <c r="E1440" s="32">
        <f>INDEX(Inputs!$M$5:$M$132,MATCH($B1440&amp;"|"&amp;$C1440,Inputs!$A$5:$A$132,0))</f>
        <v/>
      </c>
      <c r="F1440" s="36" t="n"/>
      <c r="G1440" s="36" t="n"/>
      <c r="H1440" s="14">
        <f>INDEX(VarLab,MATCH($A1440,VarKey,0))&amp;INDEX(MemLab,MATCH($C1440&amp;"|"&amp;$B1440,MemKey,0))</f>
        <v/>
      </c>
      <c r="I1440" s="14">
        <f>INDEX(VarUnit,MATCH($A1440,VarKey,0))</f>
        <v/>
      </c>
      <c r="J1440" s="14">
        <f>INDEX(VarSrc,MATCH($A1440,VarKey,0))</f>
        <v/>
      </c>
      <c r="K1440" s="11">
        <f>CodePrefix&amp;$A1440&amp;IF($C1440="","","."&amp;$C1440&amp;"."&amp;$B1440)&amp;INDEX(VarEnd,MATCH($A1440,VarKey,0))&amp;K$5</f>
        <v/>
      </c>
      <c r="L1440" s="37">
        <f>INDEX(L$297:L$313,$E1440)*$D1440</f>
        <v/>
      </c>
      <c r="M1440" s="32">
        <f>INDEX(M$297:M$313,$E1440)*$D1440</f>
        <v/>
      </c>
      <c r="N1440" s="32">
        <f>INDEX(N$297:N$313,$E1440)*$D1440</f>
        <v/>
      </c>
      <c r="O1440" s="32">
        <f>INDEX(O$297:O$313,$E1440)*$D1440</f>
        <v/>
      </c>
      <c r="P1440" s="32">
        <f>INDEX(P$297:P$313,$E1440)*$D1440</f>
        <v/>
      </c>
      <c r="Q1440" s="32">
        <f>INDEX(Q$297:Q$313,$E1440)*$D1440</f>
        <v/>
      </c>
      <c r="R1440" s="32">
        <f>INDEX(R$297:R$313,$E1440)*$D1440</f>
        <v/>
      </c>
      <c r="S1440" s="32">
        <f>INDEX(S$297:S$313,$E1440)*$D1440</f>
        <v/>
      </c>
      <c r="T1440" s="32">
        <f>INDEX(T$297:T$313,$E1440)*$D1440</f>
        <v/>
      </c>
      <c r="U1440" s="32">
        <f>INDEX(U$297:U$313,$E1440)*$D1440</f>
        <v/>
      </c>
      <c r="V1440" s="32">
        <f>INDEX(V$297:V$313,$E1440)*$D1440</f>
        <v/>
      </c>
      <c r="W1440" s="32">
        <f>INDEX(W$297:W$313,$E1440)*$D1440</f>
        <v/>
      </c>
      <c r="X1440" s="32">
        <f>INDEX(X$297:X$313,$E1440)*$D1440</f>
        <v/>
      </c>
      <c r="Y1440" s="32">
        <f>INDEX(Y$297:Y$313,$E1440)*$D1440</f>
        <v/>
      </c>
      <c r="Z1440" s="32">
        <f>INDEX(Z$297:Z$313,$E1440)*$D1440</f>
        <v/>
      </c>
      <c r="AA1440" s="32">
        <f>INDEX(AA$297:AA$313,$E1440)*$D1440</f>
        <v/>
      </c>
      <c r="AB1440" s="32">
        <f>INDEX(AB$297:AB$313,$E1440)*$D1440</f>
        <v/>
      </c>
      <c r="AC1440" s="32">
        <f>INDEX(AC$297:AC$313,$E1440)*$D1440</f>
        <v/>
      </c>
      <c r="AD1440" s="32">
        <f>INDEX(AD$297:AD$313,$E1440)*$D1440</f>
        <v/>
      </c>
      <c r="AF1440" s="11">
        <f>CodePrefix&amp;$A1440&amp;IF($C1440="","","."&amp;$C1440&amp;"."&amp;$B1440)&amp;INDEX(VarEnd,MATCH($A1440,VarKey,0))&amp;AF$5</f>
        <v/>
      </c>
      <c r="AG1440" s="37">
        <f>INDEX(AG$297:AG$313,$E1440)*$D1440</f>
        <v/>
      </c>
      <c r="AH1440" s="32">
        <f>INDEX(AH$297:AH$313,$E1440)*$D1440</f>
        <v/>
      </c>
      <c r="AI1440" s="32">
        <f>INDEX(AI$297:AI$313,$E1440)*$D1440</f>
        <v/>
      </c>
      <c r="AJ1440" s="32">
        <f>INDEX(AJ$297:AJ$313,$E1440)*$D1440</f>
        <v/>
      </c>
      <c r="AK1440" s="32">
        <f>INDEX(AK$297:AK$313,$E1440)*$D1440</f>
        <v/>
      </c>
      <c r="AL1440" s="32">
        <f>INDEX(AL$297:AL$313,$E1440)*$D1440</f>
        <v/>
      </c>
      <c r="AM1440" s="32">
        <f>INDEX(AM$297:AM$313,$E1440)*$D1440</f>
        <v/>
      </c>
      <c r="AN1440" s="32">
        <f>INDEX(AN$297:AN$313,$E1440)*$D1440</f>
        <v/>
      </c>
      <c r="AO1440" s="32">
        <f>INDEX(AO$297:AO$313,$E1440)*$D1440</f>
        <v/>
      </c>
      <c r="AP1440" s="32">
        <f>INDEX(AP$297:AP$313,$E1440)*$D1440</f>
        <v/>
      </c>
      <c r="AQ1440" s="32">
        <f>INDEX(AQ$297:AQ$313,$E1440)*$D1440</f>
        <v/>
      </c>
      <c r="AR1440" s="32">
        <f>INDEX(AR$297:AR$313,$E1440)*$D1440</f>
        <v/>
      </c>
      <c r="AS1440" s="32">
        <f>INDEX(AS$297:AS$313,$E1440)*$D1440</f>
        <v/>
      </c>
      <c r="AT1440" s="32">
        <f>INDEX(AT$297:AT$313,$E1440)*$D1440</f>
        <v/>
      </c>
      <c r="AU1440" s="32">
        <f>INDEX(AU$297:AU$313,$E1440)*$D1440</f>
        <v/>
      </c>
      <c r="AV1440" s="32">
        <f>INDEX(AV$297:AV$313,$E1440)*$D1440</f>
        <v/>
      </c>
      <c r="AW1440" s="32">
        <f>INDEX(AW$297:AW$313,$E1440)*$D1440</f>
        <v/>
      </c>
      <c r="AX1440" s="32">
        <f>INDEX(AX$297:AX$313,$E1440)*$D1440</f>
        <v/>
      </c>
      <c r="AY1440" s="32">
        <f>INDEX(AY$297:AY$313,$E1440)*$D1440</f>
        <v/>
      </c>
    </row>
    <row r="1441" hidden="1" outlineLevel="2">
      <c r="A1441" s="14" t="inlineStr">
        <is>
          <t>shp</t>
        </is>
      </c>
      <c r="B1441" s="14" t="inlineStr">
        <is>
          <t>bio</t>
        </is>
      </c>
      <c r="C1441" s="14" t="inlineStr">
        <is>
          <t>nav</t>
        </is>
      </c>
      <c r="D1441" s="32">
        <f>INDEX(Inputs!$W$5:$W$132,MATCH($B1441&amp;"|"&amp;$C1441,Inputs!$A$5:$A$132,0))</f>
        <v/>
      </c>
      <c r="E1441" s="32">
        <f>INDEX(Inputs!$M$5:$M$132,MATCH($B1441&amp;"|"&amp;$C1441,Inputs!$A$5:$A$132,0))</f>
        <v/>
      </c>
      <c r="F1441" s="36" t="n"/>
      <c r="G1441" s="36" t="n"/>
      <c r="H1441" s="14">
        <f>INDEX(VarLab,MATCH($A1441,VarKey,0))&amp;INDEX(MemLab,MATCH($C1441&amp;"|"&amp;$B1441,MemKey,0))</f>
        <v/>
      </c>
      <c r="I1441" s="14">
        <f>INDEX(VarUnit,MATCH($A1441,VarKey,0))</f>
        <v/>
      </c>
      <c r="J1441" s="14">
        <f>INDEX(VarSrc,MATCH($A1441,VarKey,0))</f>
        <v/>
      </c>
      <c r="K1441" s="11">
        <f>CodePrefix&amp;$A1441&amp;IF($C1441="","","."&amp;$C1441&amp;"."&amp;$B1441)&amp;INDEX(VarEnd,MATCH($A1441,VarKey,0))&amp;K$5</f>
        <v/>
      </c>
      <c r="L1441" s="37">
        <f>INDEX(L$297:L$313,$E1441)*$D1441</f>
        <v/>
      </c>
      <c r="M1441" s="32">
        <f>INDEX(M$297:M$313,$E1441)*$D1441</f>
        <v/>
      </c>
      <c r="N1441" s="32">
        <f>INDEX(N$297:N$313,$E1441)*$D1441</f>
        <v/>
      </c>
      <c r="O1441" s="32">
        <f>INDEX(O$297:O$313,$E1441)*$D1441</f>
        <v/>
      </c>
      <c r="P1441" s="32">
        <f>INDEX(P$297:P$313,$E1441)*$D1441</f>
        <v/>
      </c>
      <c r="Q1441" s="32">
        <f>INDEX(Q$297:Q$313,$E1441)*$D1441</f>
        <v/>
      </c>
      <c r="R1441" s="32">
        <f>INDEX(R$297:R$313,$E1441)*$D1441</f>
        <v/>
      </c>
      <c r="S1441" s="32">
        <f>INDEX(S$297:S$313,$E1441)*$D1441</f>
        <v/>
      </c>
      <c r="T1441" s="32">
        <f>INDEX(T$297:T$313,$E1441)*$D1441</f>
        <v/>
      </c>
      <c r="U1441" s="32">
        <f>INDEX(U$297:U$313,$E1441)*$D1441</f>
        <v/>
      </c>
      <c r="V1441" s="32">
        <f>INDEX(V$297:V$313,$E1441)*$D1441</f>
        <v/>
      </c>
      <c r="W1441" s="32">
        <f>INDEX(W$297:W$313,$E1441)*$D1441</f>
        <v/>
      </c>
      <c r="X1441" s="32">
        <f>INDEX(X$297:X$313,$E1441)*$D1441</f>
        <v/>
      </c>
      <c r="Y1441" s="32">
        <f>INDEX(Y$297:Y$313,$E1441)*$D1441</f>
        <v/>
      </c>
      <c r="Z1441" s="32">
        <f>INDEX(Z$297:Z$313,$E1441)*$D1441</f>
        <v/>
      </c>
      <c r="AA1441" s="32">
        <f>INDEX(AA$297:AA$313,$E1441)*$D1441</f>
        <v/>
      </c>
      <c r="AB1441" s="32">
        <f>INDEX(AB$297:AB$313,$E1441)*$D1441</f>
        <v/>
      </c>
      <c r="AC1441" s="32">
        <f>INDEX(AC$297:AC$313,$E1441)*$D1441</f>
        <v/>
      </c>
      <c r="AD1441" s="32">
        <f>INDEX(AD$297:AD$313,$E1441)*$D1441</f>
        <v/>
      </c>
      <c r="AF1441" s="11">
        <f>CodePrefix&amp;$A1441&amp;IF($C1441="","","."&amp;$C1441&amp;"."&amp;$B1441)&amp;INDEX(VarEnd,MATCH($A1441,VarKey,0))&amp;AF$5</f>
        <v/>
      </c>
      <c r="AG1441" s="37">
        <f>INDEX(AG$297:AG$313,$E1441)*$D1441</f>
        <v/>
      </c>
      <c r="AH1441" s="32">
        <f>INDEX(AH$297:AH$313,$E1441)*$D1441</f>
        <v/>
      </c>
      <c r="AI1441" s="32">
        <f>INDEX(AI$297:AI$313,$E1441)*$D1441</f>
        <v/>
      </c>
      <c r="AJ1441" s="32">
        <f>INDEX(AJ$297:AJ$313,$E1441)*$D1441</f>
        <v/>
      </c>
      <c r="AK1441" s="32">
        <f>INDEX(AK$297:AK$313,$E1441)*$D1441</f>
        <v/>
      </c>
      <c r="AL1441" s="32">
        <f>INDEX(AL$297:AL$313,$E1441)*$D1441</f>
        <v/>
      </c>
      <c r="AM1441" s="32">
        <f>INDEX(AM$297:AM$313,$E1441)*$D1441</f>
        <v/>
      </c>
      <c r="AN1441" s="32">
        <f>INDEX(AN$297:AN$313,$E1441)*$D1441</f>
        <v/>
      </c>
      <c r="AO1441" s="32">
        <f>INDEX(AO$297:AO$313,$E1441)*$D1441</f>
        <v/>
      </c>
      <c r="AP1441" s="32">
        <f>INDEX(AP$297:AP$313,$E1441)*$D1441</f>
        <v/>
      </c>
      <c r="AQ1441" s="32">
        <f>INDEX(AQ$297:AQ$313,$E1441)*$D1441</f>
        <v/>
      </c>
      <c r="AR1441" s="32">
        <f>INDEX(AR$297:AR$313,$E1441)*$D1441</f>
        <v/>
      </c>
      <c r="AS1441" s="32">
        <f>INDEX(AS$297:AS$313,$E1441)*$D1441</f>
        <v/>
      </c>
      <c r="AT1441" s="32">
        <f>INDEX(AT$297:AT$313,$E1441)*$D1441</f>
        <v/>
      </c>
      <c r="AU1441" s="32">
        <f>INDEX(AU$297:AU$313,$E1441)*$D1441</f>
        <v/>
      </c>
      <c r="AV1441" s="32">
        <f>INDEX(AV$297:AV$313,$E1441)*$D1441</f>
        <v/>
      </c>
      <c r="AW1441" s="32">
        <f>INDEX(AW$297:AW$313,$E1441)*$D1441</f>
        <v/>
      </c>
      <c r="AX1441" s="32">
        <f>INDEX(AX$297:AX$313,$E1441)*$D1441</f>
        <v/>
      </c>
      <c r="AY1441" s="32">
        <f>INDEX(AY$297:AY$313,$E1441)*$D1441</f>
        <v/>
      </c>
    </row>
    <row r="1442" hidden="1" outlineLevel="2"/>
    <row r="1443" hidden="1" outlineLevel="2">
      <c r="A1443" s="14" t="inlineStr">
        <is>
          <t>ener</t>
        </is>
      </c>
      <c r="B1443" s="14" t="inlineStr">
        <is>
          <t>coa</t>
        </is>
      </c>
      <c r="C1443" s="14" t="inlineStr">
        <is>
          <t>nav</t>
        </is>
      </c>
      <c r="D1443" s="32">
        <f>INDEX(Inputs!$O$5:$O$132,MATCH($B1443&amp;"|"&amp;$C1443,Inputs!$A$5:$A$132,0))</f>
        <v/>
      </c>
      <c r="E1443" s="32">
        <f>INDEX(Inputs!$P$5:$P$132,MATCH($B1443&amp;"|"&amp;$C1443,Inputs!$A$5:$A$132,0))</f>
        <v/>
      </c>
      <c r="F1443" s="32">
        <f>INDEX(Inputs!$T$5:$T$132,MATCH($B1443&amp;"|"&amp;$C1443,Inputs!$A$5:$A$132,0))</f>
        <v/>
      </c>
      <c r="G1443" s="32">
        <f>INDEX(Inputs!$S$5:$S$132,MATCH($B1443&amp;"|"&amp;$C1443,Inputs!$A$5:$A$132,0))</f>
        <v/>
      </c>
      <c r="H1443" s="14">
        <f>INDEX(VarLab,MATCH($A1443,VarKey,0))&amp;INDEX(MemLab,MATCH($C1443&amp;"|"&amp;$B1443,MemKey,0))</f>
        <v/>
      </c>
      <c r="I1443" s="14">
        <f>INDEX(VarUnit,MATCH($A1443,VarKey,0))</f>
        <v/>
      </c>
      <c r="J1443" s="14">
        <f>INDEX(VarSrc,MATCH($A1443,VarKey,0))</f>
        <v/>
      </c>
      <c r="K1443" s="11">
        <f>CodePrefix&amp;$A1443&amp;IF($C1443="","","."&amp;$C1443&amp;"."&amp;$B1443)&amp;INDEX(VarEnd,MATCH($A1443,VarKey,0))&amp;K$5</f>
        <v/>
      </c>
      <c r="L1443" s="39">
        <f>INDEX(Inputs!$X$5:$X$132,MATCH($B1443&amp;"|"&amp;$C1443,Inputs!$A$5:$A$132,0))</f>
        <v/>
      </c>
      <c r="M1443" s="40">
        <f>L1443*$G1443*(1+M$7)^$D1443*(M1425/L1425)^$E1443*((M1425+M1434)/(L1425+L1434))^$F1443</f>
        <v/>
      </c>
      <c r="N1443" s="40">
        <f>M1443*$G1443*(1+N$7)^$D1443*(N1425/M1425)^$E1443*((N1425+N1434)/(M1425+M1434))^$F1443</f>
        <v/>
      </c>
      <c r="O1443" s="40">
        <f>N1443*$G1443*(1+O$7)^$D1443*(O1425/N1425)^$E1443*((O1425+O1434)/(N1425+N1434))^$F1443</f>
        <v/>
      </c>
      <c r="P1443" s="40">
        <f>O1443*$G1443*(1+P$7)^$D1443*(P1425/O1425)^$E1443*((P1425+P1434)/(O1425+O1434))^$F1443</f>
        <v/>
      </c>
      <c r="Q1443" s="40">
        <f>P1443*$G1443*(1+Q$7)^$D1443*(Q1425/P1425)^$E1443*((Q1425+Q1434)/(P1425+P1434))^$F1443</f>
        <v/>
      </c>
      <c r="R1443" s="40">
        <f>Q1443*$G1443*(1+R$7)^$D1443*(R1425/Q1425)^$E1443*((R1425+R1434)/(Q1425+Q1434))^$F1443</f>
        <v/>
      </c>
      <c r="S1443" s="40">
        <f>R1443*$G1443*(1+S$7)^$D1443*(S1425/R1425)^$E1443*((S1425+S1434)/(R1425+R1434))^$F1443</f>
        <v/>
      </c>
      <c r="T1443" s="40">
        <f>S1443*$G1443*(1+T$7)^$D1443*(T1425/S1425)^$E1443*((T1425+T1434)/(S1425+S1434))^$F1443</f>
        <v/>
      </c>
      <c r="U1443" s="40">
        <f>T1443*$G1443*(1+U$7)^$D1443*(U1425/T1425)^$E1443*((U1425+U1434)/(T1425+T1434))^$F1443</f>
        <v/>
      </c>
      <c r="V1443" s="40">
        <f>U1443*$G1443*(1+V$7)^$D1443*(V1425/U1425)^$E1443*((V1425+V1434)/(U1425+U1434))^$F1443</f>
        <v/>
      </c>
      <c r="W1443" s="40">
        <f>V1443*$G1443*(1+W$7)^$D1443*(W1425/V1425)^$E1443*((W1425+W1434)/(V1425+V1434))^$F1443</f>
        <v/>
      </c>
      <c r="X1443" s="40">
        <f>W1443*$G1443*(1+X$7)^$D1443*(X1425/W1425)^$E1443*((X1425+X1434)/(W1425+W1434))^$F1443</f>
        <v/>
      </c>
      <c r="Y1443" s="40">
        <f>X1443*$G1443*(1+Y$7)^$D1443*(Y1425/X1425)^$E1443*((Y1425+Y1434)/(X1425+X1434))^$F1443</f>
        <v/>
      </c>
      <c r="Z1443" s="40">
        <f>Y1443*$G1443*(1+Z$7)^$D1443*(Z1425/Y1425)^$E1443*((Z1425+Z1434)/(Y1425+Y1434))^$F1443</f>
        <v/>
      </c>
      <c r="AA1443" s="40">
        <f>Z1443*$G1443*(1+AA$7)^$D1443*(AA1425/Z1425)^$E1443*((AA1425+AA1434)/(Z1425+Z1434))^$F1443</f>
        <v/>
      </c>
      <c r="AB1443" s="40">
        <f>AA1443*$G1443*(1+AB$7)^$D1443*(AB1425/AA1425)^$E1443*((AB1425+AB1434)/(AA1425+AA1434))^$F1443</f>
        <v/>
      </c>
      <c r="AC1443" s="40">
        <f>AB1443*$G1443*(1+AC$7)^$D1443*(AC1425/AB1425)^$E1443*((AC1425+AC1434)/(AB1425+AB1434))^$F1443</f>
        <v/>
      </c>
      <c r="AD1443" s="40">
        <f>AC1443*$G1443*(1+AD$7)^$D1443*(AD1425/AC1425)^$E1443*((AD1425+AD1434)/(AC1425+AC1434))^$F1443</f>
        <v/>
      </c>
      <c r="AF1443" s="11">
        <f>CodePrefix&amp;$A1443&amp;IF($C1443="","","."&amp;$C1443&amp;"."&amp;$B1443)&amp;INDEX(VarEnd,MATCH($A1443,VarKey,0))&amp;AF$5</f>
        <v/>
      </c>
      <c r="AG1443" s="39">
        <f>INDEX(Inputs!$X$5:$X$132,MATCH($B1443&amp;"|"&amp;$C1443,Inputs!$A$5:$A$132,0))</f>
        <v/>
      </c>
      <c r="AH1443" s="40">
        <f>AG1443*$G1443*(1+AH$7)^$D1443*(AH1425/AG1425)^$E1443*((AH1425+AH1434)/(AG1425+AG1434))^$F1443</f>
        <v/>
      </c>
      <c r="AI1443" s="40">
        <f>AH1443*$G1443*(1+AI$7)^$D1443*(AI1425/AH1425)^$E1443*((AI1425+AI1434)/(AH1425+AH1434))^$F1443</f>
        <v/>
      </c>
      <c r="AJ1443" s="40">
        <f>AI1443*$G1443*(1+AJ$7)^$D1443*(AJ1425/AI1425)^$E1443*((AJ1425+AJ1434)/(AI1425+AI1434))^$F1443</f>
        <v/>
      </c>
      <c r="AK1443" s="40">
        <f>AJ1443*$G1443*(1+AK$7)^$D1443*(AK1425/AJ1425)^$E1443*((AK1425+AK1434)/(AJ1425+AJ1434))^$F1443</f>
        <v/>
      </c>
      <c r="AL1443" s="40">
        <f>AK1443*$G1443*(1+AL$7)^$D1443*(AL1425/AK1425)^$E1443*((AL1425+AL1434)/(AK1425+AK1434))^$F1443</f>
        <v/>
      </c>
      <c r="AM1443" s="40">
        <f>AL1443*$G1443*(1+AM$7)^$D1443*(AM1425/AL1425)^$E1443*((AM1425+AM1434)/(AL1425+AL1434))^$F1443</f>
        <v/>
      </c>
      <c r="AN1443" s="40">
        <f>AM1443*$G1443*(1+AN$7)^$D1443*(AN1425/AM1425)^$E1443*((AN1425+AN1434)/(AM1425+AM1434))^$F1443</f>
        <v/>
      </c>
      <c r="AO1443" s="40">
        <f>AN1443*$G1443*(1+AO$7)^$D1443*(AO1425/AN1425)^$E1443*((AO1425+AO1434)/(AN1425+AN1434))^$F1443</f>
        <v/>
      </c>
      <c r="AP1443" s="40">
        <f>AO1443*$G1443*(1+AP$7)^$D1443*(AP1425/AO1425)^$E1443*((AP1425+AP1434)/(AO1425+AO1434))^$F1443</f>
        <v/>
      </c>
      <c r="AQ1443" s="40">
        <f>AP1443*$G1443*(1+AQ$7)^$D1443*(AQ1425/AP1425)^$E1443*((AQ1425+AQ1434)/(AP1425+AP1434))^$F1443</f>
        <v/>
      </c>
      <c r="AR1443" s="40">
        <f>AQ1443*$G1443*(1+AR$7)^$D1443*(AR1425/AQ1425)^$E1443*((AR1425+AR1434)/(AQ1425+AQ1434))^$F1443</f>
        <v/>
      </c>
      <c r="AS1443" s="40">
        <f>AR1443*$G1443*(1+AS$7)^$D1443*(AS1425/AR1425)^$E1443*((AS1425+AS1434)/(AR1425+AR1434))^$F1443</f>
        <v/>
      </c>
      <c r="AT1443" s="40">
        <f>AS1443*$G1443*(1+AT$7)^$D1443*(AT1425/AS1425)^$E1443*((AT1425+AT1434)/(AS1425+AS1434))^$F1443</f>
        <v/>
      </c>
      <c r="AU1443" s="40">
        <f>AT1443*$G1443*(1+AU$7)^$D1443*(AU1425/AT1425)^$E1443*((AU1425+AU1434)/(AT1425+AT1434))^$F1443</f>
        <v/>
      </c>
      <c r="AV1443" s="40">
        <f>AU1443*$G1443*(1+AV$7)^$D1443*(AV1425/AU1425)^$E1443*((AV1425+AV1434)/(AU1425+AU1434))^$F1443</f>
        <v/>
      </c>
      <c r="AW1443" s="40">
        <f>AV1443*$G1443*(1+AW$7)^$D1443*(AW1425/AV1425)^$E1443*((AW1425+AW1434)/(AV1425+AV1434))^$F1443</f>
        <v/>
      </c>
      <c r="AX1443" s="40">
        <f>AW1443*$G1443*(1+AX$7)^$D1443*(AX1425/AW1425)^$E1443*((AX1425+AX1434)/(AW1425+AW1434))^$F1443</f>
        <v/>
      </c>
      <c r="AY1443" s="40">
        <f>AX1443*$G1443*(1+AY$7)^$D1443*(AY1425/AX1425)^$E1443*((AY1425+AY1434)/(AX1425+AX1434))^$F1443</f>
        <v/>
      </c>
    </row>
    <row r="1444" hidden="1" outlineLevel="2">
      <c r="A1444" s="14" t="inlineStr">
        <is>
          <t>ener</t>
        </is>
      </c>
      <c r="B1444" s="14" t="inlineStr">
        <is>
          <t>nga</t>
        </is>
      </c>
      <c r="C1444" s="14" t="inlineStr">
        <is>
          <t>nav</t>
        </is>
      </c>
      <c r="D1444" s="32">
        <f>INDEX(Inputs!$O$5:$O$132,MATCH($B1444&amp;"|"&amp;$C1444,Inputs!$A$5:$A$132,0))</f>
        <v/>
      </c>
      <c r="E1444" s="32">
        <f>INDEX(Inputs!$P$5:$P$132,MATCH($B1444&amp;"|"&amp;$C1444,Inputs!$A$5:$A$132,0))</f>
        <v/>
      </c>
      <c r="F1444" s="32">
        <f>INDEX(Inputs!$T$5:$T$132,MATCH($B1444&amp;"|"&amp;$C1444,Inputs!$A$5:$A$132,0))</f>
        <v/>
      </c>
      <c r="G1444" s="32">
        <f>INDEX(Inputs!$S$5:$S$132,MATCH($B1444&amp;"|"&amp;$C1444,Inputs!$A$5:$A$132,0))</f>
        <v/>
      </c>
      <c r="H1444" s="14">
        <f>INDEX(VarLab,MATCH($A1444,VarKey,0))&amp;INDEX(MemLab,MATCH($C1444&amp;"|"&amp;$B1444,MemKey,0))</f>
        <v/>
      </c>
      <c r="I1444" s="14">
        <f>INDEX(VarUnit,MATCH($A1444,VarKey,0))</f>
        <v/>
      </c>
      <c r="J1444" s="14">
        <f>INDEX(VarSrc,MATCH($A1444,VarKey,0))</f>
        <v/>
      </c>
      <c r="K1444" s="11">
        <f>CodePrefix&amp;$A1444&amp;IF($C1444="","","."&amp;$C1444&amp;"."&amp;$B1444)&amp;INDEX(VarEnd,MATCH($A1444,VarKey,0))&amp;K$5</f>
        <v/>
      </c>
      <c r="L1444" s="39">
        <f>INDEX(Inputs!$X$5:$X$132,MATCH($B1444&amp;"|"&amp;$C1444,Inputs!$A$5:$A$132,0))</f>
        <v/>
      </c>
      <c r="M1444" s="40">
        <f>L1444*$G1444*(1+M$7)^$D1444*(M1426/L1426)^$E1444*((M1426+M1435)/(L1426+L1435))^$F1444</f>
        <v/>
      </c>
      <c r="N1444" s="40">
        <f>M1444*$G1444*(1+N$7)^$D1444*(N1426/M1426)^$E1444*((N1426+N1435)/(M1426+M1435))^$F1444</f>
        <v/>
      </c>
      <c r="O1444" s="40">
        <f>N1444*$G1444*(1+O$7)^$D1444*(O1426/N1426)^$E1444*((O1426+O1435)/(N1426+N1435))^$F1444</f>
        <v/>
      </c>
      <c r="P1444" s="40">
        <f>O1444*$G1444*(1+P$7)^$D1444*(P1426/O1426)^$E1444*((P1426+P1435)/(O1426+O1435))^$F1444</f>
        <v/>
      </c>
      <c r="Q1444" s="40">
        <f>P1444*$G1444*(1+Q$7)^$D1444*(Q1426/P1426)^$E1444*((Q1426+Q1435)/(P1426+P1435))^$F1444</f>
        <v/>
      </c>
      <c r="R1444" s="40">
        <f>Q1444*$G1444*(1+R$7)^$D1444*(R1426/Q1426)^$E1444*((R1426+R1435)/(Q1426+Q1435))^$F1444</f>
        <v/>
      </c>
      <c r="S1444" s="40">
        <f>R1444*$G1444*(1+S$7)^$D1444*(S1426/R1426)^$E1444*((S1426+S1435)/(R1426+R1435))^$F1444</f>
        <v/>
      </c>
      <c r="T1444" s="40">
        <f>S1444*$G1444*(1+T$7)^$D1444*(T1426/S1426)^$E1444*((T1426+T1435)/(S1426+S1435))^$F1444</f>
        <v/>
      </c>
      <c r="U1444" s="40">
        <f>T1444*$G1444*(1+U$7)^$D1444*(U1426/T1426)^$E1444*((U1426+U1435)/(T1426+T1435))^$F1444</f>
        <v/>
      </c>
      <c r="V1444" s="40">
        <f>U1444*$G1444*(1+V$7)^$D1444*(V1426/U1426)^$E1444*((V1426+V1435)/(U1426+U1435))^$F1444</f>
        <v/>
      </c>
      <c r="W1444" s="40">
        <f>V1444*$G1444*(1+W$7)^$D1444*(W1426/V1426)^$E1444*((W1426+W1435)/(V1426+V1435))^$F1444</f>
        <v/>
      </c>
      <c r="X1444" s="40">
        <f>W1444*$G1444*(1+X$7)^$D1444*(X1426/W1426)^$E1444*((X1426+X1435)/(W1426+W1435))^$F1444</f>
        <v/>
      </c>
      <c r="Y1444" s="40">
        <f>X1444*$G1444*(1+Y$7)^$D1444*(Y1426/X1426)^$E1444*((Y1426+Y1435)/(X1426+X1435))^$F1444</f>
        <v/>
      </c>
      <c r="Z1444" s="40">
        <f>Y1444*$G1444*(1+Z$7)^$D1444*(Z1426/Y1426)^$E1444*((Z1426+Z1435)/(Y1426+Y1435))^$F1444</f>
        <v/>
      </c>
      <c r="AA1444" s="40">
        <f>Z1444*$G1444*(1+AA$7)^$D1444*(AA1426/Z1426)^$E1444*((AA1426+AA1435)/(Z1426+Z1435))^$F1444</f>
        <v/>
      </c>
      <c r="AB1444" s="40">
        <f>AA1444*$G1444*(1+AB$7)^$D1444*(AB1426/AA1426)^$E1444*((AB1426+AB1435)/(AA1426+AA1435))^$F1444</f>
        <v/>
      </c>
      <c r="AC1444" s="40">
        <f>AB1444*$G1444*(1+AC$7)^$D1444*(AC1426/AB1426)^$E1444*((AC1426+AC1435)/(AB1426+AB1435))^$F1444</f>
        <v/>
      </c>
      <c r="AD1444" s="40">
        <f>AC1444*$G1444*(1+AD$7)^$D1444*(AD1426/AC1426)^$E1444*((AD1426+AD1435)/(AC1426+AC1435))^$F1444</f>
        <v/>
      </c>
      <c r="AF1444" s="11">
        <f>CodePrefix&amp;$A1444&amp;IF($C1444="","","."&amp;$C1444&amp;"."&amp;$B1444)&amp;INDEX(VarEnd,MATCH($A1444,VarKey,0))&amp;AF$5</f>
        <v/>
      </c>
      <c r="AG1444" s="39">
        <f>INDEX(Inputs!$X$5:$X$132,MATCH($B1444&amp;"|"&amp;$C1444,Inputs!$A$5:$A$132,0))</f>
        <v/>
      </c>
      <c r="AH1444" s="40">
        <f>AG1444*$G1444*(1+AH$7)^$D1444*(AH1426/AG1426)^$E1444*((AH1426+AH1435)/(AG1426+AG1435))^$F1444</f>
        <v/>
      </c>
      <c r="AI1444" s="40">
        <f>AH1444*$G1444*(1+AI$7)^$D1444*(AI1426/AH1426)^$E1444*((AI1426+AI1435)/(AH1426+AH1435))^$F1444</f>
        <v/>
      </c>
      <c r="AJ1444" s="40">
        <f>AI1444*$G1444*(1+AJ$7)^$D1444*(AJ1426/AI1426)^$E1444*((AJ1426+AJ1435)/(AI1426+AI1435))^$F1444</f>
        <v/>
      </c>
      <c r="AK1444" s="40">
        <f>AJ1444*$G1444*(1+AK$7)^$D1444*(AK1426/AJ1426)^$E1444*((AK1426+AK1435)/(AJ1426+AJ1435))^$F1444</f>
        <v/>
      </c>
      <c r="AL1444" s="40">
        <f>AK1444*$G1444*(1+AL$7)^$D1444*(AL1426/AK1426)^$E1444*((AL1426+AL1435)/(AK1426+AK1435))^$F1444</f>
        <v/>
      </c>
      <c r="AM1444" s="40">
        <f>AL1444*$G1444*(1+AM$7)^$D1444*(AM1426/AL1426)^$E1444*((AM1426+AM1435)/(AL1426+AL1435))^$F1444</f>
        <v/>
      </c>
      <c r="AN1444" s="40">
        <f>AM1444*$G1444*(1+AN$7)^$D1444*(AN1426/AM1426)^$E1444*((AN1426+AN1435)/(AM1426+AM1435))^$F1444</f>
        <v/>
      </c>
      <c r="AO1444" s="40">
        <f>AN1444*$G1444*(1+AO$7)^$D1444*(AO1426/AN1426)^$E1444*((AO1426+AO1435)/(AN1426+AN1435))^$F1444</f>
        <v/>
      </c>
      <c r="AP1444" s="40">
        <f>AO1444*$G1444*(1+AP$7)^$D1444*(AP1426/AO1426)^$E1444*((AP1426+AP1435)/(AO1426+AO1435))^$F1444</f>
        <v/>
      </c>
      <c r="AQ1444" s="40">
        <f>AP1444*$G1444*(1+AQ$7)^$D1444*(AQ1426/AP1426)^$E1444*((AQ1426+AQ1435)/(AP1426+AP1435))^$F1444</f>
        <v/>
      </c>
      <c r="AR1444" s="40">
        <f>AQ1444*$G1444*(1+AR$7)^$D1444*(AR1426/AQ1426)^$E1444*((AR1426+AR1435)/(AQ1426+AQ1435))^$F1444</f>
        <v/>
      </c>
      <c r="AS1444" s="40">
        <f>AR1444*$G1444*(1+AS$7)^$D1444*(AS1426/AR1426)^$E1444*((AS1426+AS1435)/(AR1426+AR1435))^$F1444</f>
        <v/>
      </c>
      <c r="AT1444" s="40">
        <f>AS1444*$G1444*(1+AT$7)^$D1444*(AT1426/AS1426)^$E1444*((AT1426+AT1435)/(AS1426+AS1435))^$F1444</f>
        <v/>
      </c>
      <c r="AU1444" s="40">
        <f>AT1444*$G1444*(1+AU$7)^$D1444*(AU1426/AT1426)^$E1444*((AU1426+AU1435)/(AT1426+AT1435))^$F1444</f>
        <v/>
      </c>
      <c r="AV1444" s="40">
        <f>AU1444*$G1444*(1+AV$7)^$D1444*(AV1426/AU1426)^$E1444*((AV1426+AV1435)/(AU1426+AU1435))^$F1444</f>
        <v/>
      </c>
      <c r="AW1444" s="40">
        <f>AV1444*$G1444*(1+AW$7)^$D1444*(AW1426/AV1426)^$E1444*((AW1426+AW1435)/(AV1426+AV1435))^$F1444</f>
        <v/>
      </c>
      <c r="AX1444" s="40">
        <f>AW1444*$G1444*(1+AX$7)^$D1444*(AX1426/AW1426)^$E1444*((AX1426+AX1435)/(AW1426+AW1435))^$F1444</f>
        <v/>
      </c>
      <c r="AY1444" s="40">
        <f>AX1444*$G1444*(1+AY$7)^$D1444*(AY1426/AX1426)^$E1444*((AY1426+AY1435)/(AX1426+AX1435))^$F1444</f>
        <v/>
      </c>
    </row>
    <row r="1445" hidden="1" outlineLevel="2">
      <c r="A1445" s="14" t="inlineStr">
        <is>
          <t>ener</t>
        </is>
      </c>
      <c r="B1445" s="14" t="inlineStr">
        <is>
          <t>gso</t>
        </is>
      </c>
      <c r="C1445" s="14" t="inlineStr">
        <is>
          <t>nav</t>
        </is>
      </c>
      <c r="D1445" s="32">
        <f>INDEX(Inputs!$O$5:$O$132,MATCH($B1445&amp;"|"&amp;$C1445,Inputs!$A$5:$A$132,0))</f>
        <v/>
      </c>
      <c r="E1445" s="32">
        <f>INDEX(Inputs!$P$5:$P$132,MATCH($B1445&amp;"|"&amp;$C1445,Inputs!$A$5:$A$132,0))</f>
        <v/>
      </c>
      <c r="F1445" s="32">
        <f>INDEX(Inputs!$T$5:$T$132,MATCH($B1445&amp;"|"&amp;$C1445,Inputs!$A$5:$A$132,0))</f>
        <v/>
      </c>
      <c r="G1445" s="32">
        <f>INDEX(Inputs!$S$5:$S$132,MATCH($B1445&amp;"|"&amp;$C1445,Inputs!$A$5:$A$132,0))</f>
        <v/>
      </c>
      <c r="H1445" s="14">
        <f>INDEX(VarLab,MATCH($A1445,VarKey,0))&amp;INDEX(MemLab,MATCH($C1445&amp;"|"&amp;$B1445,MemKey,0))</f>
        <v/>
      </c>
      <c r="I1445" s="14">
        <f>INDEX(VarUnit,MATCH($A1445,VarKey,0))</f>
        <v/>
      </c>
      <c r="J1445" s="14">
        <f>INDEX(VarSrc,MATCH($A1445,VarKey,0))</f>
        <v/>
      </c>
      <c r="K1445" s="11">
        <f>CodePrefix&amp;$A1445&amp;IF($C1445="","","."&amp;$C1445&amp;"."&amp;$B1445)&amp;INDEX(VarEnd,MATCH($A1445,VarKey,0))&amp;K$5</f>
        <v/>
      </c>
      <c r="L1445" s="39">
        <f>INDEX(Inputs!$X$5:$X$132,MATCH($B1445&amp;"|"&amp;$C1445,Inputs!$A$5:$A$132,0))</f>
        <v/>
      </c>
      <c r="M1445" s="40">
        <f>L1445*$G1445*(1+M$7)^$D1445*(M1427/L1427)^$E1445*((M1427+M1436)/(L1427+L1436))^$F1445</f>
        <v/>
      </c>
      <c r="N1445" s="40">
        <f>M1445*$G1445*(1+N$7)^$D1445*(N1427/M1427)^$E1445*((N1427+N1436)/(M1427+M1436))^$F1445</f>
        <v/>
      </c>
      <c r="O1445" s="40">
        <f>N1445*$G1445*(1+O$7)^$D1445*(O1427/N1427)^$E1445*((O1427+O1436)/(N1427+N1436))^$F1445</f>
        <v/>
      </c>
      <c r="P1445" s="40">
        <f>O1445*$G1445*(1+P$7)^$D1445*(P1427/O1427)^$E1445*((P1427+P1436)/(O1427+O1436))^$F1445</f>
        <v/>
      </c>
      <c r="Q1445" s="40">
        <f>P1445*$G1445*(1+Q$7)^$D1445*(Q1427/P1427)^$E1445*((Q1427+Q1436)/(P1427+P1436))^$F1445</f>
        <v/>
      </c>
      <c r="R1445" s="40">
        <f>Q1445*$G1445*(1+R$7)^$D1445*(R1427/Q1427)^$E1445*((R1427+R1436)/(Q1427+Q1436))^$F1445</f>
        <v/>
      </c>
      <c r="S1445" s="40">
        <f>R1445*$G1445*(1+S$7)^$D1445*(S1427/R1427)^$E1445*((S1427+S1436)/(R1427+R1436))^$F1445</f>
        <v/>
      </c>
      <c r="T1445" s="40">
        <f>S1445*$G1445*(1+T$7)^$D1445*(T1427/S1427)^$E1445*((T1427+T1436)/(S1427+S1436))^$F1445</f>
        <v/>
      </c>
      <c r="U1445" s="40">
        <f>T1445*$G1445*(1+U$7)^$D1445*(U1427/T1427)^$E1445*((U1427+U1436)/(T1427+T1436))^$F1445</f>
        <v/>
      </c>
      <c r="V1445" s="40">
        <f>U1445*$G1445*(1+V$7)^$D1445*(V1427/U1427)^$E1445*((V1427+V1436)/(U1427+U1436))^$F1445</f>
        <v/>
      </c>
      <c r="W1445" s="40">
        <f>V1445*$G1445*(1+W$7)^$D1445*(W1427/V1427)^$E1445*((W1427+W1436)/(V1427+V1436))^$F1445</f>
        <v/>
      </c>
      <c r="X1445" s="40">
        <f>W1445*$G1445*(1+X$7)^$D1445*(X1427/W1427)^$E1445*((X1427+X1436)/(W1427+W1436))^$F1445</f>
        <v/>
      </c>
      <c r="Y1445" s="40">
        <f>X1445*$G1445*(1+Y$7)^$D1445*(Y1427/X1427)^$E1445*((Y1427+Y1436)/(X1427+X1436))^$F1445</f>
        <v/>
      </c>
      <c r="Z1445" s="40">
        <f>Y1445*$G1445*(1+Z$7)^$D1445*(Z1427/Y1427)^$E1445*((Z1427+Z1436)/(Y1427+Y1436))^$F1445</f>
        <v/>
      </c>
      <c r="AA1445" s="40">
        <f>Z1445*$G1445*(1+AA$7)^$D1445*(AA1427/Z1427)^$E1445*((AA1427+AA1436)/(Z1427+Z1436))^$F1445</f>
        <v/>
      </c>
      <c r="AB1445" s="40">
        <f>AA1445*$G1445*(1+AB$7)^$D1445*(AB1427/AA1427)^$E1445*((AB1427+AB1436)/(AA1427+AA1436))^$F1445</f>
        <v/>
      </c>
      <c r="AC1445" s="40">
        <f>AB1445*$G1445*(1+AC$7)^$D1445*(AC1427/AB1427)^$E1445*((AC1427+AC1436)/(AB1427+AB1436))^$F1445</f>
        <v/>
      </c>
      <c r="AD1445" s="40">
        <f>AC1445*$G1445*(1+AD$7)^$D1445*(AD1427/AC1427)^$E1445*((AD1427+AD1436)/(AC1427+AC1436))^$F1445</f>
        <v/>
      </c>
      <c r="AF1445" s="11">
        <f>CodePrefix&amp;$A1445&amp;IF($C1445="","","."&amp;$C1445&amp;"."&amp;$B1445)&amp;INDEX(VarEnd,MATCH($A1445,VarKey,0))&amp;AF$5</f>
        <v/>
      </c>
      <c r="AG1445" s="39">
        <f>INDEX(Inputs!$X$5:$X$132,MATCH($B1445&amp;"|"&amp;$C1445,Inputs!$A$5:$A$132,0))</f>
        <v/>
      </c>
      <c r="AH1445" s="40">
        <f>AG1445*$G1445*(1+AH$7)^$D1445*(AH1427/AG1427)^$E1445*((AH1427+AH1436)/(AG1427+AG1436))^$F1445</f>
        <v/>
      </c>
      <c r="AI1445" s="40">
        <f>AH1445*$G1445*(1+AI$7)^$D1445*(AI1427/AH1427)^$E1445*((AI1427+AI1436)/(AH1427+AH1436))^$F1445</f>
        <v/>
      </c>
      <c r="AJ1445" s="40">
        <f>AI1445*$G1445*(1+AJ$7)^$D1445*(AJ1427/AI1427)^$E1445*((AJ1427+AJ1436)/(AI1427+AI1436))^$F1445</f>
        <v/>
      </c>
      <c r="AK1445" s="40">
        <f>AJ1445*$G1445*(1+AK$7)^$D1445*(AK1427/AJ1427)^$E1445*((AK1427+AK1436)/(AJ1427+AJ1436))^$F1445</f>
        <v/>
      </c>
      <c r="AL1445" s="40">
        <f>AK1445*$G1445*(1+AL$7)^$D1445*(AL1427/AK1427)^$E1445*((AL1427+AL1436)/(AK1427+AK1436))^$F1445</f>
        <v/>
      </c>
      <c r="AM1445" s="40">
        <f>AL1445*$G1445*(1+AM$7)^$D1445*(AM1427/AL1427)^$E1445*((AM1427+AM1436)/(AL1427+AL1436))^$F1445</f>
        <v/>
      </c>
      <c r="AN1445" s="40">
        <f>AM1445*$G1445*(1+AN$7)^$D1445*(AN1427/AM1427)^$E1445*((AN1427+AN1436)/(AM1427+AM1436))^$F1445</f>
        <v/>
      </c>
      <c r="AO1445" s="40">
        <f>AN1445*$G1445*(1+AO$7)^$D1445*(AO1427/AN1427)^$E1445*((AO1427+AO1436)/(AN1427+AN1436))^$F1445</f>
        <v/>
      </c>
      <c r="AP1445" s="40">
        <f>AO1445*$G1445*(1+AP$7)^$D1445*(AP1427/AO1427)^$E1445*((AP1427+AP1436)/(AO1427+AO1436))^$F1445</f>
        <v/>
      </c>
      <c r="AQ1445" s="40">
        <f>AP1445*$G1445*(1+AQ$7)^$D1445*(AQ1427/AP1427)^$E1445*((AQ1427+AQ1436)/(AP1427+AP1436))^$F1445</f>
        <v/>
      </c>
      <c r="AR1445" s="40">
        <f>AQ1445*$G1445*(1+AR$7)^$D1445*(AR1427/AQ1427)^$E1445*((AR1427+AR1436)/(AQ1427+AQ1436))^$F1445</f>
        <v/>
      </c>
      <c r="AS1445" s="40">
        <f>AR1445*$G1445*(1+AS$7)^$D1445*(AS1427/AR1427)^$E1445*((AS1427+AS1436)/(AR1427+AR1436))^$F1445</f>
        <v/>
      </c>
      <c r="AT1445" s="40">
        <f>AS1445*$G1445*(1+AT$7)^$D1445*(AT1427/AS1427)^$E1445*((AT1427+AT1436)/(AS1427+AS1436))^$F1445</f>
        <v/>
      </c>
      <c r="AU1445" s="40">
        <f>AT1445*$G1445*(1+AU$7)^$D1445*(AU1427/AT1427)^$E1445*((AU1427+AU1436)/(AT1427+AT1436))^$F1445</f>
        <v/>
      </c>
      <c r="AV1445" s="40">
        <f>AU1445*$G1445*(1+AV$7)^$D1445*(AV1427/AU1427)^$E1445*((AV1427+AV1436)/(AU1427+AU1436))^$F1445</f>
        <v/>
      </c>
      <c r="AW1445" s="40">
        <f>AV1445*$G1445*(1+AW$7)^$D1445*(AW1427/AV1427)^$E1445*((AW1427+AW1436)/(AV1427+AV1436))^$F1445</f>
        <v/>
      </c>
      <c r="AX1445" s="40">
        <f>AW1445*$G1445*(1+AX$7)^$D1445*(AX1427/AW1427)^$E1445*((AX1427+AX1436)/(AW1427+AW1436))^$F1445</f>
        <v/>
      </c>
      <c r="AY1445" s="40">
        <f>AX1445*$G1445*(1+AY$7)^$D1445*(AY1427/AX1427)^$E1445*((AY1427+AY1436)/(AX1427+AX1436))^$F1445</f>
        <v/>
      </c>
    </row>
    <row r="1446" hidden="1" outlineLevel="2">
      <c r="A1446" s="14" t="inlineStr">
        <is>
          <t>ener</t>
        </is>
      </c>
      <c r="B1446" s="14" t="inlineStr">
        <is>
          <t>die</t>
        </is>
      </c>
      <c r="C1446" s="14" t="inlineStr">
        <is>
          <t>nav</t>
        </is>
      </c>
      <c r="D1446" s="32">
        <f>INDEX(Inputs!$O$5:$O$132,MATCH($B1446&amp;"|"&amp;$C1446,Inputs!$A$5:$A$132,0))</f>
        <v/>
      </c>
      <c r="E1446" s="32">
        <f>INDEX(Inputs!$P$5:$P$132,MATCH($B1446&amp;"|"&amp;$C1446,Inputs!$A$5:$A$132,0))</f>
        <v/>
      </c>
      <c r="F1446" s="32">
        <f>INDEX(Inputs!$T$5:$T$132,MATCH($B1446&amp;"|"&amp;$C1446,Inputs!$A$5:$A$132,0))</f>
        <v/>
      </c>
      <c r="G1446" s="32">
        <f>INDEX(Inputs!$S$5:$S$132,MATCH($B1446&amp;"|"&amp;$C1446,Inputs!$A$5:$A$132,0))</f>
        <v/>
      </c>
      <c r="H1446" s="14">
        <f>INDEX(VarLab,MATCH($A1446,VarKey,0))&amp;INDEX(MemLab,MATCH($C1446&amp;"|"&amp;$B1446,MemKey,0))</f>
        <v/>
      </c>
      <c r="I1446" s="14">
        <f>INDEX(VarUnit,MATCH($A1446,VarKey,0))</f>
        <v/>
      </c>
      <c r="J1446" s="14">
        <f>INDEX(VarSrc,MATCH($A1446,VarKey,0))</f>
        <v/>
      </c>
      <c r="K1446" s="11">
        <f>CodePrefix&amp;$A1446&amp;IF($C1446="","","."&amp;$C1446&amp;"."&amp;$B1446)&amp;INDEX(VarEnd,MATCH($A1446,VarKey,0))&amp;K$5</f>
        <v/>
      </c>
      <c r="L1446" s="39">
        <f>INDEX(Inputs!$X$5:$X$132,MATCH($B1446&amp;"|"&amp;$C1446,Inputs!$A$5:$A$132,0))</f>
        <v/>
      </c>
      <c r="M1446" s="40">
        <f>L1446*$G1446*(1+M$7)^$D1446*(M1428/L1428)^$E1446*((M1428+M1437)/(L1428+L1437))^$F1446</f>
        <v/>
      </c>
      <c r="N1446" s="40">
        <f>M1446*$G1446*(1+N$7)^$D1446*(N1428/M1428)^$E1446*((N1428+N1437)/(M1428+M1437))^$F1446</f>
        <v/>
      </c>
      <c r="O1446" s="40">
        <f>N1446*$G1446*(1+O$7)^$D1446*(O1428/N1428)^$E1446*((O1428+O1437)/(N1428+N1437))^$F1446</f>
        <v/>
      </c>
      <c r="P1446" s="40">
        <f>O1446*$G1446*(1+P$7)^$D1446*(P1428/O1428)^$E1446*((P1428+P1437)/(O1428+O1437))^$F1446</f>
        <v/>
      </c>
      <c r="Q1446" s="40">
        <f>P1446*$G1446*(1+Q$7)^$D1446*(Q1428/P1428)^$E1446*((Q1428+Q1437)/(P1428+P1437))^$F1446</f>
        <v/>
      </c>
      <c r="R1446" s="40">
        <f>Q1446*$G1446*(1+R$7)^$D1446*(R1428/Q1428)^$E1446*((R1428+R1437)/(Q1428+Q1437))^$F1446</f>
        <v/>
      </c>
      <c r="S1446" s="40">
        <f>R1446*$G1446*(1+S$7)^$D1446*(S1428/R1428)^$E1446*((S1428+S1437)/(R1428+R1437))^$F1446</f>
        <v/>
      </c>
      <c r="T1446" s="40">
        <f>S1446*$G1446*(1+T$7)^$D1446*(T1428/S1428)^$E1446*((T1428+T1437)/(S1428+S1437))^$F1446</f>
        <v/>
      </c>
      <c r="U1446" s="40">
        <f>T1446*$G1446*(1+U$7)^$D1446*(U1428/T1428)^$E1446*((U1428+U1437)/(T1428+T1437))^$F1446</f>
        <v/>
      </c>
      <c r="V1446" s="40">
        <f>U1446*$G1446*(1+V$7)^$D1446*(V1428/U1428)^$E1446*((V1428+V1437)/(U1428+U1437))^$F1446</f>
        <v/>
      </c>
      <c r="W1446" s="40">
        <f>V1446*$G1446*(1+W$7)^$D1446*(W1428/V1428)^$E1446*((W1428+W1437)/(V1428+V1437))^$F1446</f>
        <v/>
      </c>
      <c r="X1446" s="40">
        <f>W1446*$G1446*(1+X$7)^$D1446*(X1428/W1428)^$E1446*((X1428+X1437)/(W1428+W1437))^$F1446</f>
        <v/>
      </c>
      <c r="Y1446" s="40">
        <f>X1446*$G1446*(1+Y$7)^$D1446*(Y1428/X1428)^$E1446*((Y1428+Y1437)/(X1428+X1437))^$F1446</f>
        <v/>
      </c>
      <c r="Z1446" s="40">
        <f>Y1446*$G1446*(1+Z$7)^$D1446*(Z1428/Y1428)^$E1446*((Z1428+Z1437)/(Y1428+Y1437))^$F1446</f>
        <v/>
      </c>
      <c r="AA1446" s="40">
        <f>Z1446*$G1446*(1+AA$7)^$D1446*(AA1428/Z1428)^$E1446*((AA1428+AA1437)/(Z1428+Z1437))^$F1446</f>
        <v/>
      </c>
      <c r="AB1446" s="40">
        <f>AA1446*$G1446*(1+AB$7)^$D1446*(AB1428/AA1428)^$E1446*((AB1428+AB1437)/(AA1428+AA1437))^$F1446</f>
        <v/>
      </c>
      <c r="AC1446" s="40">
        <f>AB1446*$G1446*(1+AC$7)^$D1446*(AC1428/AB1428)^$E1446*((AC1428+AC1437)/(AB1428+AB1437))^$F1446</f>
        <v/>
      </c>
      <c r="AD1446" s="40">
        <f>AC1446*$G1446*(1+AD$7)^$D1446*(AD1428/AC1428)^$E1446*((AD1428+AD1437)/(AC1428+AC1437))^$F1446</f>
        <v/>
      </c>
      <c r="AF1446" s="11">
        <f>CodePrefix&amp;$A1446&amp;IF($C1446="","","."&amp;$C1446&amp;"."&amp;$B1446)&amp;INDEX(VarEnd,MATCH($A1446,VarKey,0))&amp;AF$5</f>
        <v/>
      </c>
      <c r="AG1446" s="39">
        <f>INDEX(Inputs!$X$5:$X$132,MATCH($B1446&amp;"|"&amp;$C1446,Inputs!$A$5:$A$132,0))</f>
        <v/>
      </c>
      <c r="AH1446" s="40">
        <f>AG1446*$G1446*(1+AH$7)^$D1446*(AH1428/AG1428)^$E1446*((AH1428+AH1437)/(AG1428+AG1437))^$F1446</f>
        <v/>
      </c>
      <c r="AI1446" s="40">
        <f>AH1446*$G1446*(1+AI$7)^$D1446*(AI1428/AH1428)^$E1446*((AI1428+AI1437)/(AH1428+AH1437))^$F1446</f>
        <v/>
      </c>
      <c r="AJ1446" s="40">
        <f>AI1446*$G1446*(1+AJ$7)^$D1446*(AJ1428/AI1428)^$E1446*((AJ1428+AJ1437)/(AI1428+AI1437))^$F1446</f>
        <v/>
      </c>
      <c r="AK1446" s="40">
        <f>AJ1446*$G1446*(1+AK$7)^$D1446*(AK1428/AJ1428)^$E1446*((AK1428+AK1437)/(AJ1428+AJ1437))^$F1446</f>
        <v/>
      </c>
      <c r="AL1446" s="40">
        <f>AK1446*$G1446*(1+AL$7)^$D1446*(AL1428/AK1428)^$E1446*((AL1428+AL1437)/(AK1428+AK1437))^$F1446</f>
        <v/>
      </c>
      <c r="AM1446" s="40">
        <f>AL1446*$G1446*(1+AM$7)^$D1446*(AM1428/AL1428)^$E1446*((AM1428+AM1437)/(AL1428+AL1437))^$F1446</f>
        <v/>
      </c>
      <c r="AN1446" s="40">
        <f>AM1446*$G1446*(1+AN$7)^$D1446*(AN1428/AM1428)^$E1446*((AN1428+AN1437)/(AM1428+AM1437))^$F1446</f>
        <v/>
      </c>
      <c r="AO1446" s="40">
        <f>AN1446*$G1446*(1+AO$7)^$D1446*(AO1428/AN1428)^$E1446*((AO1428+AO1437)/(AN1428+AN1437))^$F1446</f>
        <v/>
      </c>
      <c r="AP1446" s="40">
        <f>AO1446*$G1446*(1+AP$7)^$D1446*(AP1428/AO1428)^$E1446*((AP1428+AP1437)/(AO1428+AO1437))^$F1446</f>
        <v/>
      </c>
      <c r="AQ1446" s="40">
        <f>AP1446*$G1446*(1+AQ$7)^$D1446*(AQ1428/AP1428)^$E1446*((AQ1428+AQ1437)/(AP1428+AP1437))^$F1446</f>
        <v/>
      </c>
      <c r="AR1446" s="40">
        <f>AQ1446*$G1446*(1+AR$7)^$D1446*(AR1428/AQ1428)^$E1446*((AR1428+AR1437)/(AQ1428+AQ1437))^$F1446</f>
        <v/>
      </c>
      <c r="AS1446" s="40">
        <f>AR1446*$G1446*(1+AS$7)^$D1446*(AS1428/AR1428)^$E1446*((AS1428+AS1437)/(AR1428+AR1437))^$F1446</f>
        <v/>
      </c>
      <c r="AT1446" s="40">
        <f>AS1446*$G1446*(1+AT$7)^$D1446*(AT1428/AS1428)^$E1446*((AT1428+AT1437)/(AS1428+AS1437))^$F1446</f>
        <v/>
      </c>
      <c r="AU1446" s="40">
        <f>AT1446*$G1446*(1+AU$7)^$D1446*(AU1428/AT1428)^$E1446*((AU1428+AU1437)/(AT1428+AT1437))^$F1446</f>
        <v/>
      </c>
      <c r="AV1446" s="40">
        <f>AU1446*$G1446*(1+AV$7)^$D1446*(AV1428/AU1428)^$E1446*((AV1428+AV1437)/(AU1428+AU1437))^$F1446</f>
        <v/>
      </c>
      <c r="AW1446" s="40">
        <f>AV1446*$G1446*(1+AW$7)^$D1446*(AW1428/AV1428)^$E1446*((AW1428+AW1437)/(AV1428+AV1437))^$F1446</f>
        <v/>
      </c>
      <c r="AX1446" s="40">
        <f>AW1446*$G1446*(1+AX$7)^$D1446*(AX1428/AW1428)^$E1446*((AX1428+AX1437)/(AW1428+AW1437))^$F1446</f>
        <v/>
      </c>
      <c r="AY1446" s="40">
        <f>AX1446*$G1446*(1+AY$7)^$D1446*(AY1428/AX1428)^$E1446*((AY1428+AY1437)/(AX1428+AX1437))^$F1446</f>
        <v/>
      </c>
    </row>
    <row r="1447" hidden="1" outlineLevel="2">
      <c r="A1447" s="14" t="inlineStr">
        <is>
          <t>ener</t>
        </is>
      </c>
      <c r="B1447" s="14" t="inlineStr">
        <is>
          <t>lpg</t>
        </is>
      </c>
      <c r="C1447" s="14" t="inlineStr">
        <is>
          <t>nav</t>
        </is>
      </c>
      <c r="D1447" s="32">
        <f>INDEX(Inputs!$O$5:$O$132,MATCH($B1447&amp;"|"&amp;$C1447,Inputs!$A$5:$A$132,0))</f>
        <v/>
      </c>
      <c r="E1447" s="32">
        <f>INDEX(Inputs!$P$5:$P$132,MATCH($B1447&amp;"|"&amp;$C1447,Inputs!$A$5:$A$132,0))</f>
        <v/>
      </c>
      <c r="F1447" s="32">
        <f>INDEX(Inputs!$T$5:$T$132,MATCH($B1447&amp;"|"&amp;$C1447,Inputs!$A$5:$A$132,0))</f>
        <v/>
      </c>
      <c r="G1447" s="32">
        <f>INDEX(Inputs!$S$5:$S$132,MATCH($B1447&amp;"|"&amp;$C1447,Inputs!$A$5:$A$132,0))</f>
        <v/>
      </c>
      <c r="H1447" s="14">
        <f>INDEX(VarLab,MATCH($A1447,VarKey,0))&amp;INDEX(MemLab,MATCH($C1447&amp;"|"&amp;$B1447,MemKey,0))</f>
        <v/>
      </c>
      <c r="I1447" s="14">
        <f>INDEX(VarUnit,MATCH($A1447,VarKey,0))</f>
        <v/>
      </c>
      <c r="J1447" s="14">
        <f>INDEX(VarSrc,MATCH($A1447,VarKey,0))</f>
        <v/>
      </c>
      <c r="K1447" s="11">
        <f>CodePrefix&amp;$A1447&amp;IF($C1447="","","."&amp;$C1447&amp;"."&amp;$B1447)&amp;INDEX(VarEnd,MATCH($A1447,VarKey,0))&amp;K$5</f>
        <v/>
      </c>
      <c r="L1447" s="39">
        <f>INDEX(Inputs!$X$5:$X$132,MATCH($B1447&amp;"|"&amp;$C1447,Inputs!$A$5:$A$132,0))</f>
        <v/>
      </c>
      <c r="M1447" s="40">
        <f>L1447*$G1447*(1+M$7)^$D1447*(M1429/L1429)^$E1447*((M1429+M1438)/(L1429+L1438))^$F1447</f>
        <v/>
      </c>
      <c r="N1447" s="40">
        <f>M1447*$G1447*(1+N$7)^$D1447*(N1429/M1429)^$E1447*((N1429+N1438)/(M1429+M1438))^$F1447</f>
        <v/>
      </c>
      <c r="O1447" s="40">
        <f>N1447*$G1447*(1+O$7)^$D1447*(O1429/N1429)^$E1447*((O1429+O1438)/(N1429+N1438))^$F1447</f>
        <v/>
      </c>
      <c r="P1447" s="40">
        <f>O1447*$G1447*(1+P$7)^$D1447*(P1429/O1429)^$E1447*((P1429+P1438)/(O1429+O1438))^$F1447</f>
        <v/>
      </c>
      <c r="Q1447" s="40">
        <f>P1447*$G1447*(1+Q$7)^$D1447*(Q1429/P1429)^$E1447*((Q1429+Q1438)/(P1429+P1438))^$F1447</f>
        <v/>
      </c>
      <c r="R1447" s="40">
        <f>Q1447*$G1447*(1+R$7)^$D1447*(R1429/Q1429)^$E1447*((R1429+R1438)/(Q1429+Q1438))^$F1447</f>
        <v/>
      </c>
      <c r="S1447" s="40">
        <f>R1447*$G1447*(1+S$7)^$D1447*(S1429/R1429)^$E1447*((S1429+S1438)/(R1429+R1438))^$F1447</f>
        <v/>
      </c>
      <c r="T1447" s="40">
        <f>S1447*$G1447*(1+T$7)^$D1447*(T1429/S1429)^$E1447*((T1429+T1438)/(S1429+S1438))^$F1447</f>
        <v/>
      </c>
      <c r="U1447" s="40">
        <f>T1447*$G1447*(1+U$7)^$D1447*(U1429/T1429)^$E1447*((U1429+U1438)/(T1429+T1438))^$F1447</f>
        <v/>
      </c>
      <c r="V1447" s="40">
        <f>U1447*$G1447*(1+V$7)^$D1447*(V1429/U1429)^$E1447*((V1429+V1438)/(U1429+U1438))^$F1447</f>
        <v/>
      </c>
      <c r="W1447" s="40">
        <f>V1447*$G1447*(1+W$7)^$D1447*(W1429/V1429)^$E1447*((W1429+W1438)/(V1429+V1438))^$F1447</f>
        <v/>
      </c>
      <c r="X1447" s="40">
        <f>W1447*$G1447*(1+X$7)^$D1447*(X1429/W1429)^$E1447*((X1429+X1438)/(W1429+W1438))^$F1447</f>
        <v/>
      </c>
      <c r="Y1447" s="40">
        <f>X1447*$G1447*(1+Y$7)^$D1447*(Y1429/X1429)^$E1447*((Y1429+Y1438)/(X1429+X1438))^$F1447</f>
        <v/>
      </c>
      <c r="Z1447" s="40">
        <f>Y1447*$G1447*(1+Z$7)^$D1447*(Z1429/Y1429)^$E1447*((Z1429+Z1438)/(Y1429+Y1438))^$F1447</f>
        <v/>
      </c>
      <c r="AA1447" s="40">
        <f>Z1447*$G1447*(1+AA$7)^$D1447*(AA1429/Z1429)^$E1447*((AA1429+AA1438)/(Z1429+Z1438))^$F1447</f>
        <v/>
      </c>
      <c r="AB1447" s="40">
        <f>AA1447*$G1447*(1+AB$7)^$D1447*(AB1429/AA1429)^$E1447*((AB1429+AB1438)/(AA1429+AA1438))^$F1447</f>
        <v/>
      </c>
      <c r="AC1447" s="40">
        <f>AB1447*$G1447*(1+AC$7)^$D1447*(AC1429/AB1429)^$E1447*((AC1429+AC1438)/(AB1429+AB1438))^$F1447</f>
        <v/>
      </c>
      <c r="AD1447" s="40">
        <f>AC1447*$G1447*(1+AD$7)^$D1447*(AD1429/AC1429)^$E1447*((AD1429+AD1438)/(AC1429+AC1438))^$F1447</f>
        <v/>
      </c>
      <c r="AF1447" s="11">
        <f>CodePrefix&amp;$A1447&amp;IF($C1447="","","."&amp;$C1447&amp;"."&amp;$B1447)&amp;INDEX(VarEnd,MATCH($A1447,VarKey,0))&amp;AF$5</f>
        <v/>
      </c>
      <c r="AG1447" s="39">
        <f>INDEX(Inputs!$X$5:$X$132,MATCH($B1447&amp;"|"&amp;$C1447,Inputs!$A$5:$A$132,0))</f>
        <v/>
      </c>
      <c r="AH1447" s="40">
        <f>AG1447*$G1447*(1+AH$7)^$D1447*(AH1429/AG1429)^$E1447*((AH1429+AH1438)/(AG1429+AG1438))^$F1447</f>
        <v/>
      </c>
      <c r="AI1447" s="40">
        <f>AH1447*$G1447*(1+AI$7)^$D1447*(AI1429/AH1429)^$E1447*((AI1429+AI1438)/(AH1429+AH1438))^$F1447</f>
        <v/>
      </c>
      <c r="AJ1447" s="40">
        <f>AI1447*$G1447*(1+AJ$7)^$D1447*(AJ1429/AI1429)^$E1447*((AJ1429+AJ1438)/(AI1429+AI1438))^$F1447</f>
        <v/>
      </c>
      <c r="AK1447" s="40">
        <f>AJ1447*$G1447*(1+AK$7)^$D1447*(AK1429/AJ1429)^$E1447*((AK1429+AK1438)/(AJ1429+AJ1438))^$F1447</f>
        <v/>
      </c>
      <c r="AL1447" s="40">
        <f>AK1447*$G1447*(1+AL$7)^$D1447*(AL1429/AK1429)^$E1447*((AL1429+AL1438)/(AK1429+AK1438))^$F1447</f>
        <v/>
      </c>
      <c r="AM1447" s="40">
        <f>AL1447*$G1447*(1+AM$7)^$D1447*(AM1429/AL1429)^$E1447*((AM1429+AM1438)/(AL1429+AL1438))^$F1447</f>
        <v/>
      </c>
      <c r="AN1447" s="40">
        <f>AM1447*$G1447*(1+AN$7)^$D1447*(AN1429/AM1429)^$E1447*((AN1429+AN1438)/(AM1429+AM1438))^$F1447</f>
        <v/>
      </c>
      <c r="AO1447" s="40">
        <f>AN1447*$G1447*(1+AO$7)^$D1447*(AO1429/AN1429)^$E1447*((AO1429+AO1438)/(AN1429+AN1438))^$F1447</f>
        <v/>
      </c>
      <c r="AP1447" s="40">
        <f>AO1447*$G1447*(1+AP$7)^$D1447*(AP1429/AO1429)^$E1447*((AP1429+AP1438)/(AO1429+AO1438))^$F1447</f>
        <v/>
      </c>
      <c r="AQ1447" s="40">
        <f>AP1447*$G1447*(1+AQ$7)^$D1447*(AQ1429/AP1429)^$E1447*((AQ1429+AQ1438)/(AP1429+AP1438))^$F1447</f>
        <v/>
      </c>
      <c r="AR1447" s="40">
        <f>AQ1447*$G1447*(1+AR$7)^$D1447*(AR1429/AQ1429)^$E1447*((AR1429+AR1438)/(AQ1429+AQ1438))^$F1447</f>
        <v/>
      </c>
      <c r="AS1447" s="40">
        <f>AR1447*$G1447*(1+AS$7)^$D1447*(AS1429/AR1429)^$E1447*((AS1429+AS1438)/(AR1429+AR1438))^$F1447</f>
        <v/>
      </c>
      <c r="AT1447" s="40">
        <f>AS1447*$G1447*(1+AT$7)^$D1447*(AT1429/AS1429)^$E1447*((AT1429+AT1438)/(AS1429+AS1438))^$F1447</f>
        <v/>
      </c>
      <c r="AU1447" s="40">
        <f>AT1447*$G1447*(1+AU$7)^$D1447*(AU1429/AT1429)^$E1447*((AU1429+AU1438)/(AT1429+AT1438))^$F1447</f>
        <v/>
      </c>
      <c r="AV1447" s="40">
        <f>AU1447*$G1447*(1+AV$7)^$D1447*(AV1429/AU1429)^$E1447*((AV1429+AV1438)/(AU1429+AU1438))^$F1447</f>
        <v/>
      </c>
      <c r="AW1447" s="40">
        <f>AV1447*$G1447*(1+AW$7)^$D1447*(AW1429/AV1429)^$E1447*((AW1429+AW1438)/(AV1429+AV1438))^$F1447</f>
        <v/>
      </c>
      <c r="AX1447" s="40">
        <f>AW1447*$G1447*(1+AX$7)^$D1447*(AX1429/AW1429)^$E1447*((AX1429+AX1438)/(AW1429+AW1438))^$F1447</f>
        <v/>
      </c>
      <c r="AY1447" s="40">
        <f>AX1447*$G1447*(1+AY$7)^$D1447*(AY1429/AX1429)^$E1447*((AY1429+AY1438)/(AX1429+AX1438))^$F1447</f>
        <v/>
      </c>
    </row>
    <row r="1448" hidden="1" outlineLevel="2">
      <c r="A1448" s="14" t="inlineStr">
        <is>
          <t>ener</t>
        </is>
      </c>
      <c r="B1448" s="14" t="inlineStr">
        <is>
          <t>ker</t>
        </is>
      </c>
      <c r="C1448" s="14" t="inlineStr">
        <is>
          <t>nav</t>
        </is>
      </c>
      <c r="D1448" s="32">
        <f>INDEX(Inputs!$O$5:$O$132,MATCH($B1448&amp;"|"&amp;$C1448,Inputs!$A$5:$A$132,0))</f>
        <v/>
      </c>
      <c r="E1448" s="32">
        <f>INDEX(Inputs!$P$5:$P$132,MATCH($B1448&amp;"|"&amp;$C1448,Inputs!$A$5:$A$132,0))</f>
        <v/>
      </c>
      <c r="F1448" s="32">
        <f>INDEX(Inputs!$T$5:$T$132,MATCH($B1448&amp;"|"&amp;$C1448,Inputs!$A$5:$A$132,0))</f>
        <v/>
      </c>
      <c r="G1448" s="32">
        <f>INDEX(Inputs!$S$5:$S$132,MATCH($B1448&amp;"|"&amp;$C1448,Inputs!$A$5:$A$132,0))</f>
        <v/>
      </c>
      <c r="H1448" s="14">
        <f>INDEX(VarLab,MATCH($A1448,VarKey,0))&amp;INDEX(MemLab,MATCH($C1448&amp;"|"&amp;$B1448,MemKey,0))</f>
        <v/>
      </c>
      <c r="I1448" s="14">
        <f>INDEX(VarUnit,MATCH($A1448,VarKey,0))</f>
        <v/>
      </c>
      <c r="J1448" s="14">
        <f>INDEX(VarSrc,MATCH($A1448,VarKey,0))</f>
        <v/>
      </c>
      <c r="K1448" s="11">
        <f>CodePrefix&amp;$A1448&amp;IF($C1448="","","."&amp;$C1448&amp;"."&amp;$B1448)&amp;INDEX(VarEnd,MATCH($A1448,VarKey,0))&amp;K$5</f>
        <v/>
      </c>
      <c r="L1448" s="39">
        <f>INDEX(Inputs!$X$5:$X$132,MATCH($B1448&amp;"|"&amp;$C1448,Inputs!$A$5:$A$132,0))</f>
        <v/>
      </c>
      <c r="M1448" s="40">
        <f>L1448*$G1448*(1+M$7)^$D1448*(M1430/L1430)^$E1448*((M1430+M1439)/(L1430+L1439))^$F1448</f>
        <v/>
      </c>
      <c r="N1448" s="40">
        <f>M1448*$G1448*(1+N$7)^$D1448*(N1430/M1430)^$E1448*((N1430+N1439)/(M1430+M1439))^$F1448</f>
        <v/>
      </c>
      <c r="O1448" s="40">
        <f>N1448*$G1448*(1+O$7)^$D1448*(O1430/N1430)^$E1448*((O1430+O1439)/(N1430+N1439))^$F1448</f>
        <v/>
      </c>
      <c r="P1448" s="40">
        <f>O1448*$G1448*(1+P$7)^$D1448*(P1430/O1430)^$E1448*((P1430+P1439)/(O1430+O1439))^$F1448</f>
        <v/>
      </c>
      <c r="Q1448" s="40">
        <f>P1448*$G1448*(1+Q$7)^$D1448*(Q1430/P1430)^$E1448*((Q1430+Q1439)/(P1430+P1439))^$F1448</f>
        <v/>
      </c>
      <c r="R1448" s="40">
        <f>Q1448*$G1448*(1+R$7)^$D1448*(R1430/Q1430)^$E1448*((R1430+R1439)/(Q1430+Q1439))^$F1448</f>
        <v/>
      </c>
      <c r="S1448" s="40">
        <f>R1448*$G1448*(1+S$7)^$D1448*(S1430/R1430)^$E1448*((S1430+S1439)/(R1430+R1439))^$F1448</f>
        <v/>
      </c>
      <c r="T1448" s="40">
        <f>S1448*$G1448*(1+T$7)^$D1448*(T1430/S1430)^$E1448*((T1430+T1439)/(S1430+S1439))^$F1448</f>
        <v/>
      </c>
      <c r="U1448" s="40">
        <f>T1448*$G1448*(1+U$7)^$D1448*(U1430/T1430)^$E1448*((U1430+U1439)/(T1430+T1439))^$F1448</f>
        <v/>
      </c>
      <c r="V1448" s="40">
        <f>U1448*$G1448*(1+V$7)^$D1448*(V1430/U1430)^$E1448*((V1430+V1439)/(U1430+U1439))^$F1448</f>
        <v/>
      </c>
      <c r="W1448" s="40">
        <f>V1448*$G1448*(1+W$7)^$D1448*(W1430/V1430)^$E1448*((W1430+W1439)/(V1430+V1439))^$F1448</f>
        <v/>
      </c>
      <c r="X1448" s="40">
        <f>W1448*$G1448*(1+X$7)^$D1448*(X1430/W1430)^$E1448*((X1430+X1439)/(W1430+W1439))^$F1448</f>
        <v/>
      </c>
      <c r="Y1448" s="40">
        <f>X1448*$G1448*(1+Y$7)^$D1448*(Y1430/X1430)^$E1448*((Y1430+Y1439)/(X1430+X1439))^$F1448</f>
        <v/>
      </c>
      <c r="Z1448" s="40">
        <f>Y1448*$G1448*(1+Z$7)^$D1448*(Z1430/Y1430)^$E1448*((Z1430+Z1439)/(Y1430+Y1439))^$F1448</f>
        <v/>
      </c>
      <c r="AA1448" s="40">
        <f>Z1448*$G1448*(1+AA$7)^$D1448*(AA1430/Z1430)^$E1448*((AA1430+AA1439)/(Z1430+Z1439))^$F1448</f>
        <v/>
      </c>
      <c r="AB1448" s="40">
        <f>AA1448*$G1448*(1+AB$7)^$D1448*(AB1430/AA1430)^$E1448*((AB1430+AB1439)/(AA1430+AA1439))^$F1448</f>
        <v/>
      </c>
      <c r="AC1448" s="40">
        <f>AB1448*$G1448*(1+AC$7)^$D1448*(AC1430/AB1430)^$E1448*((AC1430+AC1439)/(AB1430+AB1439))^$F1448</f>
        <v/>
      </c>
      <c r="AD1448" s="40">
        <f>AC1448*$G1448*(1+AD$7)^$D1448*(AD1430/AC1430)^$E1448*((AD1430+AD1439)/(AC1430+AC1439))^$F1448</f>
        <v/>
      </c>
      <c r="AF1448" s="11">
        <f>CodePrefix&amp;$A1448&amp;IF($C1448="","","."&amp;$C1448&amp;"."&amp;$B1448)&amp;INDEX(VarEnd,MATCH($A1448,VarKey,0))&amp;AF$5</f>
        <v/>
      </c>
      <c r="AG1448" s="39">
        <f>INDEX(Inputs!$X$5:$X$132,MATCH($B1448&amp;"|"&amp;$C1448,Inputs!$A$5:$A$132,0))</f>
        <v/>
      </c>
      <c r="AH1448" s="40">
        <f>AG1448*$G1448*(1+AH$7)^$D1448*(AH1430/AG1430)^$E1448*((AH1430+AH1439)/(AG1430+AG1439))^$F1448</f>
        <v/>
      </c>
      <c r="AI1448" s="40">
        <f>AH1448*$G1448*(1+AI$7)^$D1448*(AI1430/AH1430)^$E1448*((AI1430+AI1439)/(AH1430+AH1439))^$F1448</f>
        <v/>
      </c>
      <c r="AJ1448" s="40">
        <f>AI1448*$G1448*(1+AJ$7)^$D1448*(AJ1430/AI1430)^$E1448*((AJ1430+AJ1439)/(AI1430+AI1439))^$F1448</f>
        <v/>
      </c>
      <c r="AK1448" s="40">
        <f>AJ1448*$G1448*(1+AK$7)^$D1448*(AK1430/AJ1430)^$E1448*((AK1430+AK1439)/(AJ1430+AJ1439))^$F1448</f>
        <v/>
      </c>
      <c r="AL1448" s="40">
        <f>AK1448*$G1448*(1+AL$7)^$D1448*(AL1430/AK1430)^$E1448*((AL1430+AL1439)/(AK1430+AK1439))^$F1448</f>
        <v/>
      </c>
      <c r="AM1448" s="40">
        <f>AL1448*$G1448*(1+AM$7)^$D1448*(AM1430/AL1430)^$E1448*((AM1430+AM1439)/(AL1430+AL1439))^$F1448</f>
        <v/>
      </c>
      <c r="AN1448" s="40">
        <f>AM1448*$G1448*(1+AN$7)^$D1448*(AN1430/AM1430)^$E1448*((AN1430+AN1439)/(AM1430+AM1439))^$F1448</f>
        <v/>
      </c>
      <c r="AO1448" s="40">
        <f>AN1448*$G1448*(1+AO$7)^$D1448*(AO1430/AN1430)^$E1448*((AO1430+AO1439)/(AN1430+AN1439))^$F1448</f>
        <v/>
      </c>
      <c r="AP1448" s="40">
        <f>AO1448*$G1448*(1+AP$7)^$D1448*(AP1430/AO1430)^$E1448*((AP1430+AP1439)/(AO1430+AO1439))^$F1448</f>
        <v/>
      </c>
      <c r="AQ1448" s="40">
        <f>AP1448*$G1448*(1+AQ$7)^$D1448*(AQ1430/AP1430)^$E1448*((AQ1430+AQ1439)/(AP1430+AP1439))^$F1448</f>
        <v/>
      </c>
      <c r="AR1448" s="40">
        <f>AQ1448*$G1448*(1+AR$7)^$D1448*(AR1430/AQ1430)^$E1448*((AR1430+AR1439)/(AQ1430+AQ1439))^$F1448</f>
        <v/>
      </c>
      <c r="AS1448" s="40">
        <f>AR1448*$G1448*(1+AS$7)^$D1448*(AS1430/AR1430)^$E1448*((AS1430+AS1439)/(AR1430+AR1439))^$F1448</f>
        <v/>
      </c>
      <c r="AT1448" s="40">
        <f>AS1448*$G1448*(1+AT$7)^$D1448*(AT1430/AS1430)^$E1448*((AT1430+AT1439)/(AS1430+AS1439))^$F1448</f>
        <v/>
      </c>
      <c r="AU1448" s="40">
        <f>AT1448*$G1448*(1+AU$7)^$D1448*(AU1430/AT1430)^$E1448*((AU1430+AU1439)/(AT1430+AT1439))^$F1448</f>
        <v/>
      </c>
      <c r="AV1448" s="40">
        <f>AU1448*$G1448*(1+AV$7)^$D1448*(AV1430/AU1430)^$E1448*((AV1430+AV1439)/(AU1430+AU1439))^$F1448</f>
        <v/>
      </c>
      <c r="AW1448" s="40">
        <f>AV1448*$G1448*(1+AW$7)^$D1448*(AW1430/AV1430)^$E1448*((AW1430+AW1439)/(AV1430+AV1439))^$F1448</f>
        <v/>
      </c>
      <c r="AX1448" s="40">
        <f>AW1448*$G1448*(1+AX$7)^$D1448*(AX1430/AW1430)^$E1448*((AX1430+AX1439)/(AW1430+AW1439))^$F1448</f>
        <v/>
      </c>
      <c r="AY1448" s="40">
        <f>AX1448*$G1448*(1+AY$7)^$D1448*(AY1430/AX1430)^$E1448*((AY1430+AY1439)/(AX1430+AX1439))^$F1448</f>
        <v/>
      </c>
    </row>
    <row r="1449" hidden="1" outlineLevel="2">
      <c r="A1449" s="14" t="inlineStr">
        <is>
          <t>ener</t>
        </is>
      </c>
      <c r="B1449" s="14" t="inlineStr">
        <is>
          <t>oop</t>
        </is>
      </c>
      <c r="C1449" s="14" t="inlineStr">
        <is>
          <t>nav</t>
        </is>
      </c>
      <c r="D1449" s="32">
        <f>INDEX(Inputs!$O$5:$O$132,MATCH($B1449&amp;"|"&amp;$C1449,Inputs!$A$5:$A$132,0))</f>
        <v/>
      </c>
      <c r="E1449" s="32">
        <f>INDEX(Inputs!$P$5:$P$132,MATCH($B1449&amp;"|"&amp;$C1449,Inputs!$A$5:$A$132,0))</f>
        <v/>
      </c>
      <c r="F1449" s="32">
        <f>INDEX(Inputs!$T$5:$T$132,MATCH($B1449&amp;"|"&amp;$C1449,Inputs!$A$5:$A$132,0))</f>
        <v/>
      </c>
      <c r="G1449" s="32">
        <f>INDEX(Inputs!$S$5:$S$132,MATCH($B1449&amp;"|"&amp;$C1449,Inputs!$A$5:$A$132,0))</f>
        <v/>
      </c>
      <c r="H1449" s="14">
        <f>INDEX(VarLab,MATCH($A1449,VarKey,0))&amp;INDEX(MemLab,MATCH($C1449&amp;"|"&amp;$B1449,MemKey,0))</f>
        <v/>
      </c>
      <c r="I1449" s="14">
        <f>INDEX(VarUnit,MATCH($A1449,VarKey,0))</f>
        <v/>
      </c>
      <c r="J1449" s="14">
        <f>INDEX(VarSrc,MATCH($A1449,VarKey,0))</f>
        <v/>
      </c>
      <c r="K1449" s="11">
        <f>CodePrefix&amp;$A1449&amp;IF($C1449="","","."&amp;$C1449&amp;"."&amp;$B1449)&amp;INDEX(VarEnd,MATCH($A1449,VarKey,0))&amp;K$5</f>
        <v/>
      </c>
      <c r="L1449" s="39">
        <f>INDEX(Inputs!$X$5:$X$132,MATCH($B1449&amp;"|"&amp;$C1449,Inputs!$A$5:$A$132,0))</f>
        <v/>
      </c>
      <c r="M1449" s="40">
        <f>L1449*$G1449*(1+M$7)^$D1449*(M1431/L1431)^$E1449*((M1431+M1440)/(L1431+L1440))^$F1449</f>
        <v/>
      </c>
      <c r="N1449" s="40">
        <f>M1449*$G1449*(1+N$7)^$D1449*(N1431/M1431)^$E1449*((N1431+N1440)/(M1431+M1440))^$F1449</f>
        <v/>
      </c>
      <c r="O1449" s="40">
        <f>N1449*$G1449*(1+O$7)^$D1449*(O1431/N1431)^$E1449*((O1431+O1440)/(N1431+N1440))^$F1449</f>
        <v/>
      </c>
      <c r="P1449" s="40">
        <f>O1449*$G1449*(1+P$7)^$D1449*(P1431/O1431)^$E1449*((P1431+P1440)/(O1431+O1440))^$F1449</f>
        <v/>
      </c>
      <c r="Q1449" s="40">
        <f>P1449*$G1449*(1+Q$7)^$D1449*(Q1431/P1431)^$E1449*((Q1431+Q1440)/(P1431+P1440))^$F1449</f>
        <v/>
      </c>
      <c r="R1449" s="40">
        <f>Q1449*$G1449*(1+R$7)^$D1449*(R1431/Q1431)^$E1449*((R1431+R1440)/(Q1431+Q1440))^$F1449</f>
        <v/>
      </c>
      <c r="S1449" s="40">
        <f>R1449*$G1449*(1+S$7)^$D1449*(S1431/R1431)^$E1449*((S1431+S1440)/(R1431+R1440))^$F1449</f>
        <v/>
      </c>
      <c r="T1449" s="40">
        <f>S1449*$G1449*(1+T$7)^$D1449*(T1431/S1431)^$E1449*((T1431+T1440)/(S1431+S1440))^$F1449</f>
        <v/>
      </c>
      <c r="U1449" s="40">
        <f>T1449*$G1449*(1+U$7)^$D1449*(U1431/T1431)^$E1449*((U1431+U1440)/(T1431+T1440))^$F1449</f>
        <v/>
      </c>
      <c r="V1449" s="40">
        <f>U1449*$G1449*(1+V$7)^$D1449*(V1431/U1431)^$E1449*((V1431+V1440)/(U1431+U1440))^$F1449</f>
        <v/>
      </c>
      <c r="W1449" s="40">
        <f>V1449*$G1449*(1+W$7)^$D1449*(W1431/V1431)^$E1449*((W1431+W1440)/(V1431+V1440))^$F1449</f>
        <v/>
      </c>
      <c r="X1449" s="40">
        <f>W1449*$G1449*(1+X$7)^$D1449*(X1431/W1431)^$E1449*((X1431+X1440)/(W1431+W1440))^$F1449</f>
        <v/>
      </c>
      <c r="Y1449" s="40">
        <f>X1449*$G1449*(1+Y$7)^$D1449*(Y1431/X1431)^$E1449*((Y1431+Y1440)/(X1431+X1440))^$F1449</f>
        <v/>
      </c>
      <c r="Z1449" s="40">
        <f>Y1449*$G1449*(1+Z$7)^$D1449*(Z1431/Y1431)^$E1449*((Z1431+Z1440)/(Y1431+Y1440))^$F1449</f>
        <v/>
      </c>
      <c r="AA1449" s="40">
        <f>Z1449*$G1449*(1+AA$7)^$D1449*(AA1431/Z1431)^$E1449*((AA1431+AA1440)/(Z1431+Z1440))^$F1449</f>
        <v/>
      </c>
      <c r="AB1449" s="40">
        <f>AA1449*$G1449*(1+AB$7)^$D1449*(AB1431/AA1431)^$E1449*((AB1431+AB1440)/(AA1431+AA1440))^$F1449</f>
        <v/>
      </c>
      <c r="AC1449" s="40">
        <f>AB1449*$G1449*(1+AC$7)^$D1449*(AC1431/AB1431)^$E1449*((AC1431+AC1440)/(AB1431+AB1440))^$F1449</f>
        <v/>
      </c>
      <c r="AD1449" s="40">
        <f>AC1449*$G1449*(1+AD$7)^$D1449*(AD1431/AC1431)^$E1449*((AD1431+AD1440)/(AC1431+AC1440))^$F1449</f>
        <v/>
      </c>
      <c r="AF1449" s="11">
        <f>CodePrefix&amp;$A1449&amp;IF($C1449="","","."&amp;$C1449&amp;"."&amp;$B1449)&amp;INDEX(VarEnd,MATCH($A1449,VarKey,0))&amp;AF$5</f>
        <v/>
      </c>
      <c r="AG1449" s="39">
        <f>INDEX(Inputs!$X$5:$X$132,MATCH($B1449&amp;"|"&amp;$C1449,Inputs!$A$5:$A$132,0))</f>
        <v/>
      </c>
      <c r="AH1449" s="40">
        <f>AG1449*$G1449*(1+AH$7)^$D1449*(AH1431/AG1431)^$E1449*((AH1431+AH1440)/(AG1431+AG1440))^$F1449</f>
        <v/>
      </c>
      <c r="AI1449" s="40">
        <f>AH1449*$G1449*(1+AI$7)^$D1449*(AI1431/AH1431)^$E1449*((AI1431+AI1440)/(AH1431+AH1440))^$F1449</f>
        <v/>
      </c>
      <c r="AJ1449" s="40">
        <f>AI1449*$G1449*(1+AJ$7)^$D1449*(AJ1431/AI1431)^$E1449*((AJ1431+AJ1440)/(AI1431+AI1440))^$F1449</f>
        <v/>
      </c>
      <c r="AK1449" s="40">
        <f>AJ1449*$G1449*(1+AK$7)^$D1449*(AK1431/AJ1431)^$E1449*((AK1431+AK1440)/(AJ1431+AJ1440))^$F1449</f>
        <v/>
      </c>
      <c r="AL1449" s="40">
        <f>AK1449*$G1449*(1+AL$7)^$D1449*(AL1431/AK1431)^$E1449*((AL1431+AL1440)/(AK1431+AK1440))^$F1449</f>
        <v/>
      </c>
      <c r="AM1449" s="40">
        <f>AL1449*$G1449*(1+AM$7)^$D1449*(AM1431/AL1431)^$E1449*((AM1431+AM1440)/(AL1431+AL1440))^$F1449</f>
        <v/>
      </c>
      <c r="AN1449" s="40">
        <f>AM1449*$G1449*(1+AN$7)^$D1449*(AN1431/AM1431)^$E1449*((AN1431+AN1440)/(AM1431+AM1440))^$F1449</f>
        <v/>
      </c>
      <c r="AO1449" s="40">
        <f>AN1449*$G1449*(1+AO$7)^$D1449*(AO1431/AN1431)^$E1449*((AO1431+AO1440)/(AN1431+AN1440))^$F1449</f>
        <v/>
      </c>
      <c r="AP1449" s="40">
        <f>AO1449*$G1449*(1+AP$7)^$D1449*(AP1431/AO1431)^$E1449*((AP1431+AP1440)/(AO1431+AO1440))^$F1449</f>
        <v/>
      </c>
      <c r="AQ1449" s="40">
        <f>AP1449*$G1449*(1+AQ$7)^$D1449*(AQ1431/AP1431)^$E1449*((AQ1431+AQ1440)/(AP1431+AP1440))^$F1449</f>
        <v/>
      </c>
      <c r="AR1449" s="40">
        <f>AQ1449*$G1449*(1+AR$7)^$D1449*(AR1431/AQ1431)^$E1449*((AR1431+AR1440)/(AQ1431+AQ1440))^$F1449</f>
        <v/>
      </c>
      <c r="AS1449" s="40">
        <f>AR1449*$G1449*(1+AS$7)^$D1449*(AS1431/AR1431)^$E1449*((AS1431+AS1440)/(AR1431+AR1440))^$F1449</f>
        <v/>
      </c>
      <c r="AT1449" s="40">
        <f>AS1449*$G1449*(1+AT$7)^$D1449*(AT1431/AS1431)^$E1449*((AT1431+AT1440)/(AS1431+AS1440))^$F1449</f>
        <v/>
      </c>
      <c r="AU1449" s="40">
        <f>AT1449*$G1449*(1+AU$7)^$D1449*(AU1431/AT1431)^$E1449*((AU1431+AU1440)/(AT1431+AT1440))^$F1449</f>
        <v/>
      </c>
      <c r="AV1449" s="40">
        <f>AU1449*$G1449*(1+AV$7)^$D1449*(AV1431/AU1431)^$E1449*((AV1431+AV1440)/(AU1431+AU1440))^$F1449</f>
        <v/>
      </c>
      <c r="AW1449" s="40">
        <f>AV1449*$G1449*(1+AW$7)^$D1449*(AW1431/AV1431)^$E1449*((AW1431+AW1440)/(AV1431+AV1440))^$F1449</f>
        <v/>
      </c>
      <c r="AX1449" s="40">
        <f>AW1449*$G1449*(1+AX$7)^$D1449*(AX1431/AW1431)^$E1449*((AX1431+AX1440)/(AW1431+AW1440))^$F1449</f>
        <v/>
      </c>
      <c r="AY1449" s="40">
        <f>AX1449*$G1449*(1+AY$7)^$D1449*(AY1431/AX1431)^$E1449*((AY1431+AY1440)/(AX1431+AX1440))^$F1449</f>
        <v/>
      </c>
    </row>
    <row r="1450" hidden="1" outlineLevel="2">
      <c r="A1450" s="14" t="inlineStr">
        <is>
          <t>ener</t>
        </is>
      </c>
      <c r="B1450" s="14" t="inlineStr">
        <is>
          <t>bio</t>
        </is>
      </c>
      <c r="C1450" s="14" t="inlineStr">
        <is>
          <t>nav</t>
        </is>
      </c>
      <c r="D1450" s="32">
        <f>INDEX(Inputs!$O$5:$O$132,MATCH($B1450&amp;"|"&amp;$C1450,Inputs!$A$5:$A$132,0))</f>
        <v/>
      </c>
      <c r="E1450" s="32">
        <f>INDEX(Inputs!$P$5:$P$132,MATCH($B1450&amp;"|"&amp;$C1450,Inputs!$A$5:$A$132,0))</f>
        <v/>
      </c>
      <c r="F1450" s="32">
        <f>INDEX(Inputs!$T$5:$T$132,MATCH($B1450&amp;"|"&amp;$C1450,Inputs!$A$5:$A$132,0))</f>
        <v/>
      </c>
      <c r="G1450" s="32">
        <f>INDEX(Inputs!$S$5:$S$132,MATCH($B1450&amp;"|"&amp;$C1450,Inputs!$A$5:$A$132,0))</f>
        <v/>
      </c>
      <c r="H1450" s="14">
        <f>INDEX(VarLab,MATCH($A1450,VarKey,0))&amp;INDEX(MemLab,MATCH($C1450&amp;"|"&amp;$B1450,MemKey,0))</f>
        <v/>
      </c>
      <c r="I1450" s="14">
        <f>INDEX(VarUnit,MATCH($A1450,VarKey,0))</f>
        <v/>
      </c>
      <c r="J1450" s="14">
        <f>INDEX(VarSrc,MATCH($A1450,VarKey,0))</f>
        <v/>
      </c>
      <c r="K1450" s="11">
        <f>CodePrefix&amp;$A1450&amp;IF($C1450="","","."&amp;$C1450&amp;"."&amp;$B1450)&amp;INDEX(VarEnd,MATCH($A1450,VarKey,0))&amp;K$5</f>
        <v/>
      </c>
      <c r="L1450" s="39">
        <f>INDEX(Inputs!$X$5:$X$132,MATCH($B1450&amp;"|"&amp;$C1450,Inputs!$A$5:$A$132,0))</f>
        <v/>
      </c>
      <c r="M1450" s="40">
        <f>L1450*$G1450*(1+M$7)^$D1450*(M1432/L1432)^$E1450*((M1432+M1441)/(L1432+L1441))^$F1450</f>
        <v/>
      </c>
      <c r="N1450" s="40">
        <f>M1450*$G1450*(1+N$7)^$D1450*(N1432/M1432)^$E1450*((N1432+N1441)/(M1432+M1441))^$F1450</f>
        <v/>
      </c>
      <c r="O1450" s="40">
        <f>N1450*$G1450*(1+O$7)^$D1450*(O1432/N1432)^$E1450*((O1432+O1441)/(N1432+N1441))^$F1450</f>
        <v/>
      </c>
      <c r="P1450" s="40">
        <f>O1450*$G1450*(1+P$7)^$D1450*(P1432/O1432)^$E1450*((P1432+P1441)/(O1432+O1441))^$F1450</f>
        <v/>
      </c>
      <c r="Q1450" s="40">
        <f>P1450*$G1450*(1+Q$7)^$D1450*(Q1432/P1432)^$E1450*((Q1432+Q1441)/(P1432+P1441))^$F1450</f>
        <v/>
      </c>
      <c r="R1450" s="40">
        <f>Q1450*$G1450*(1+R$7)^$D1450*(R1432/Q1432)^$E1450*((R1432+R1441)/(Q1432+Q1441))^$F1450</f>
        <v/>
      </c>
      <c r="S1450" s="40">
        <f>R1450*$G1450*(1+S$7)^$D1450*(S1432/R1432)^$E1450*((S1432+S1441)/(R1432+R1441))^$F1450</f>
        <v/>
      </c>
      <c r="T1450" s="40">
        <f>S1450*$G1450*(1+T$7)^$D1450*(T1432/S1432)^$E1450*((T1432+T1441)/(S1432+S1441))^$F1450</f>
        <v/>
      </c>
      <c r="U1450" s="40">
        <f>T1450*$G1450*(1+U$7)^$D1450*(U1432/T1432)^$E1450*((U1432+U1441)/(T1432+T1441))^$F1450</f>
        <v/>
      </c>
      <c r="V1450" s="40">
        <f>U1450*$G1450*(1+V$7)^$D1450*(V1432/U1432)^$E1450*((V1432+V1441)/(U1432+U1441))^$F1450</f>
        <v/>
      </c>
      <c r="W1450" s="40">
        <f>V1450*$G1450*(1+W$7)^$D1450*(W1432/V1432)^$E1450*((W1432+W1441)/(V1432+V1441))^$F1450</f>
        <v/>
      </c>
      <c r="X1450" s="40">
        <f>W1450*$G1450*(1+X$7)^$D1450*(X1432/W1432)^$E1450*((X1432+X1441)/(W1432+W1441))^$F1450</f>
        <v/>
      </c>
      <c r="Y1450" s="40">
        <f>X1450*$G1450*(1+Y$7)^$D1450*(Y1432/X1432)^$E1450*((Y1432+Y1441)/(X1432+X1441))^$F1450</f>
        <v/>
      </c>
      <c r="Z1450" s="40">
        <f>Y1450*$G1450*(1+Z$7)^$D1450*(Z1432/Y1432)^$E1450*((Z1432+Z1441)/(Y1432+Y1441))^$F1450</f>
        <v/>
      </c>
      <c r="AA1450" s="40">
        <f>Z1450*$G1450*(1+AA$7)^$D1450*(AA1432/Z1432)^$E1450*((AA1432+AA1441)/(Z1432+Z1441))^$F1450</f>
        <v/>
      </c>
      <c r="AB1450" s="40">
        <f>AA1450*$G1450*(1+AB$7)^$D1450*(AB1432/AA1432)^$E1450*((AB1432+AB1441)/(AA1432+AA1441))^$F1450</f>
        <v/>
      </c>
      <c r="AC1450" s="40">
        <f>AB1450*$G1450*(1+AC$7)^$D1450*(AC1432/AB1432)^$E1450*((AC1432+AC1441)/(AB1432+AB1441))^$F1450</f>
        <v/>
      </c>
      <c r="AD1450" s="40">
        <f>AC1450*$G1450*(1+AD$7)^$D1450*(AD1432/AC1432)^$E1450*((AD1432+AD1441)/(AC1432+AC1441))^$F1450</f>
        <v/>
      </c>
      <c r="AF1450" s="11">
        <f>CodePrefix&amp;$A1450&amp;IF($C1450="","","."&amp;$C1450&amp;"."&amp;$B1450)&amp;INDEX(VarEnd,MATCH($A1450,VarKey,0))&amp;AF$5</f>
        <v/>
      </c>
      <c r="AG1450" s="39">
        <f>INDEX(Inputs!$X$5:$X$132,MATCH($B1450&amp;"|"&amp;$C1450,Inputs!$A$5:$A$132,0))</f>
        <v/>
      </c>
      <c r="AH1450" s="40">
        <f>AG1450*$G1450*(1+AH$7)^$D1450*(AH1432/AG1432)^$E1450*((AH1432+AH1441)/(AG1432+AG1441))^$F1450</f>
        <v/>
      </c>
      <c r="AI1450" s="40">
        <f>AH1450*$G1450*(1+AI$7)^$D1450*(AI1432/AH1432)^$E1450*((AI1432+AI1441)/(AH1432+AH1441))^$F1450</f>
        <v/>
      </c>
      <c r="AJ1450" s="40">
        <f>AI1450*$G1450*(1+AJ$7)^$D1450*(AJ1432/AI1432)^$E1450*((AJ1432+AJ1441)/(AI1432+AI1441))^$F1450</f>
        <v/>
      </c>
      <c r="AK1450" s="40">
        <f>AJ1450*$G1450*(1+AK$7)^$D1450*(AK1432/AJ1432)^$E1450*((AK1432+AK1441)/(AJ1432+AJ1441))^$F1450</f>
        <v/>
      </c>
      <c r="AL1450" s="40">
        <f>AK1450*$G1450*(1+AL$7)^$D1450*(AL1432/AK1432)^$E1450*((AL1432+AL1441)/(AK1432+AK1441))^$F1450</f>
        <v/>
      </c>
      <c r="AM1450" s="40">
        <f>AL1450*$G1450*(1+AM$7)^$D1450*(AM1432/AL1432)^$E1450*((AM1432+AM1441)/(AL1432+AL1441))^$F1450</f>
        <v/>
      </c>
      <c r="AN1450" s="40">
        <f>AM1450*$G1450*(1+AN$7)^$D1450*(AN1432/AM1432)^$E1450*((AN1432+AN1441)/(AM1432+AM1441))^$F1450</f>
        <v/>
      </c>
      <c r="AO1450" s="40">
        <f>AN1450*$G1450*(1+AO$7)^$D1450*(AO1432/AN1432)^$E1450*((AO1432+AO1441)/(AN1432+AN1441))^$F1450</f>
        <v/>
      </c>
      <c r="AP1450" s="40">
        <f>AO1450*$G1450*(1+AP$7)^$D1450*(AP1432/AO1432)^$E1450*((AP1432+AP1441)/(AO1432+AO1441))^$F1450</f>
        <v/>
      </c>
      <c r="AQ1450" s="40">
        <f>AP1450*$G1450*(1+AQ$7)^$D1450*(AQ1432/AP1432)^$E1450*((AQ1432+AQ1441)/(AP1432+AP1441))^$F1450</f>
        <v/>
      </c>
      <c r="AR1450" s="40">
        <f>AQ1450*$G1450*(1+AR$7)^$D1450*(AR1432/AQ1432)^$E1450*((AR1432+AR1441)/(AQ1432+AQ1441))^$F1450</f>
        <v/>
      </c>
      <c r="AS1450" s="40">
        <f>AR1450*$G1450*(1+AS$7)^$D1450*(AS1432/AR1432)^$E1450*((AS1432+AS1441)/(AR1432+AR1441))^$F1450</f>
        <v/>
      </c>
      <c r="AT1450" s="40">
        <f>AS1450*$G1450*(1+AT$7)^$D1450*(AT1432/AS1432)^$E1450*((AT1432+AT1441)/(AS1432+AS1441))^$F1450</f>
        <v/>
      </c>
      <c r="AU1450" s="40">
        <f>AT1450*$G1450*(1+AU$7)^$D1450*(AU1432/AT1432)^$E1450*((AU1432+AU1441)/(AT1432+AT1441))^$F1450</f>
        <v/>
      </c>
      <c r="AV1450" s="40">
        <f>AU1450*$G1450*(1+AV$7)^$D1450*(AV1432/AU1432)^$E1450*((AV1432+AV1441)/(AU1432+AU1441))^$F1450</f>
        <v/>
      </c>
      <c r="AW1450" s="40">
        <f>AV1450*$G1450*(1+AW$7)^$D1450*(AW1432/AV1432)^$E1450*((AW1432+AW1441)/(AV1432+AV1441))^$F1450</f>
        <v/>
      </c>
      <c r="AX1450" s="40">
        <f>AW1450*$G1450*(1+AX$7)^$D1450*(AX1432/AW1432)^$E1450*((AX1432+AX1441)/(AW1432+AW1441))^$F1450</f>
        <v/>
      </c>
      <c r="AY1450" s="40">
        <f>AX1450*$G1450*(1+AY$7)^$D1450*(AY1432/AX1432)^$E1450*((AY1432+AY1441)/(AX1432+AX1441))^$F1450</f>
        <v/>
      </c>
    </row>
    <row r="1451" hidden="1" outlineLevel="2"/>
    <row r="1452" hidden="1" outlineLevel="2">
      <c r="A1452" s="14" t="inlineStr">
        <is>
          <t>co2</t>
        </is>
      </c>
      <c r="B1452" s="14" t="inlineStr">
        <is>
          <t>coa</t>
        </is>
      </c>
      <c r="C1452" s="14" t="inlineStr">
        <is>
          <t>nav</t>
        </is>
      </c>
      <c r="D1452" s="32">
        <f>INDEX(Inputs!$W$5:$W$132,MATCH($B1452&amp;"|"&amp;$C1452,Inputs!$A$5:$A$132,0))</f>
        <v/>
      </c>
      <c r="E1452" s="36" t="n"/>
      <c r="F1452" s="36" t="n"/>
      <c r="G1452" s="36" t="n"/>
      <c r="H1452" s="14">
        <f>INDEX(VarLab,MATCH($A1452,VarKey,0))&amp;INDEX(MemLab,MATCH($C1452&amp;"|"&amp;$B1452,MemKey,0))</f>
        <v/>
      </c>
      <c r="I1452" s="14">
        <f>INDEX(VarUnit,MATCH($A1452,VarKey,0))</f>
        <v/>
      </c>
      <c r="J1452" s="14">
        <f>INDEX(VarSrc,MATCH($A1452,VarKey,0))</f>
        <v/>
      </c>
      <c r="K1452" s="11">
        <f>CodePrefix&amp;$A1452&amp;IF($C1452="","","."&amp;$C1452&amp;"."&amp;$B1452)&amp;INDEX(VarEnd,MATCH($A1452,VarKey,0))&amp;K$5</f>
        <v/>
      </c>
      <c r="L1452" s="15">
        <f>L1443*Settings!$C$13*$D1452</f>
        <v/>
      </c>
      <c r="M1452" s="16">
        <f>M1443*Settings!$C$13*$D1452</f>
        <v/>
      </c>
      <c r="N1452" s="16">
        <f>N1443*Settings!$C$13*$D1452</f>
        <v/>
      </c>
      <c r="O1452" s="16">
        <f>O1443*Settings!$C$13*$D1452</f>
        <v/>
      </c>
      <c r="P1452" s="16">
        <f>P1443*Settings!$C$13*$D1452</f>
        <v/>
      </c>
      <c r="Q1452" s="16">
        <f>Q1443*Settings!$C$13*$D1452</f>
        <v/>
      </c>
      <c r="R1452" s="16">
        <f>R1443*Settings!$C$13*$D1452</f>
        <v/>
      </c>
      <c r="S1452" s="16">
        <f>S1443*Settings!$C$13*$D1452</f>
        <v/>
      </c>
      <c r="T1452" s="16">
        <f>T1443*Settings!$C$13*$D1452</f>
        <v/>
      </c>
      <c r="U1452" s="16">
        <f>U1443*Settings!$C$13*$D1452</f>
        <v/>
      </c>
      <c r="V1452" s="16">
        <f>V1443*Settings!$C$13*$D1452</f>
        <v/>
      </c>
      <c r="W1452" s="16">
        <f>W1443*Settings!$C$13*$D1452</f>
        <v/>
      </c>
      <c r="X1452" s="16">
        <f>X1443*Settings!$C$13*$D1452</f>
        <v/>
      </c>
      <c r="Y1452" s="16">
        <f>Y1443*Settings!$C$13*$D1452</f>
        <v/>
      </c>
      <c r="Z1452" s="16">
        <f>Z1443*Settings!$C$13*$D1452</f>
        <v/>
      </c>
      <c r="AA1452" s="16">
        <f>AA1443*Settings!$C$13*$D1452</f>
        <v/>
      </c>
      <c r="AB1452" s="16">
        <f>AB1443*Settings!$C$13*$D1452</f>
        <v/>
      </c>
      <c r="AC1452" s="16">
        <f>AC1443*Settings!$C$13*$D1452</f>
        <v/>
      </c>
      <c r="AD1452" s="16">
        <f>AD1443*Settings!$C$13*$D1452</f>
        <v/>
      </c>
      <c r="AF1452" s="11">
        <f>CodePrefix&amp;$A1452&amp;IF($C1452="","","."&amp;$C1452&amp;"."&amp;$B1452)&amp;INDEX(VarEnd,MATCH($A1452,VarKey,0))&amp;AF$5</f>
        <v/>
      </c>
      <c r="AG1452" s="15">
        <f>AG1443*Settings!$C$13*$D1452</f>
        <v/>
      </c>
      <c r="AH1452" s="16">
        <f>AH1443*Settings!$C$13*$D1452</f>
        <v/>
      </c>
      <c r="AI1452" s="16">
        <f>AI1443*Settings!$C$13*$D1452</f>
        <v/>
      </c>
      <c r="AJ1452" s="16">
        <f>AJ1443*Settings!$C$13*$D1452</f>
        <v/>
      </c>
      <c r="AK1452" s="16">
        <f>AK1443*Settings!$C$13*$D1452</f>
        <v/>
      </c>
      <c r="AL1452" s="16">
        <f>AL1443*Settings!$C$13*$D1452</f>
        <v/>
      </c>
      <c r="AM1452" s="16">
        <f>AM1443*Settings!$C$13*$D1452</f>
        <v/>
      </c>
      <c r="AN1452" s="16">
        <f>AN1443*Settings!$C$13*$D1452</f>
        <v/>
      </c>
      <c r="AO1452" s="16">
        <f>AO1443*Settings!$C$13*$D1452</f>
        <v/>
      </c>
      <c r="AP1452" s="16">
        <f>AP1443*Settings!$C$13*$D1452</f>
        <v/>
      </c>
      <c r="AQ1452" s="16">
        <f>AQ1443*Settings!$C$13*$D1452</f>
        <v/>
      </c>
      <c r="AR1452" s="16">
        <f>AR1443*Settings!$C$13*$D1452</f>
        <v/>
      </c>
      <c r="AS1452" s="16">
        <f>AS1443*Settings!$C$13*$D1452</f>
        <v/>
      </c>
      <c r="AT1452" s="16">
        <f>AT1443*Settings!$C$13*$D1452</f>
        <v/>
      </c>
      <c r="AU1452" s="16">
        <f>AU1443*Settings!$C$13*$D1452</f>
        <v/>
      </c>
      <c r="AV1452" s="16">
        <f>AV1443*Settings!$C$13*$D1452</f>
        <v/>
      </c>
      <c r="AW1452" s="16">
        <f>AW1443*Settings!$C$13*$D1452</f>
        <v/>
      </c>
      <c r="AX1452" s="16">
        <f>AX1443*Settings!$C$13*$D1452</f>
        <v/>
      </c>
      <c r="AY1452" s="16">
        <f>AY1443*Settings!$C$13*$D1452</f>
        <v/>
      </c>
    </row>
    <row r="1453" hidden="1" outlineLevel="2">
      <c r="A1453" s="14" t="inlineStr">
        <is>
          <t>co2</t>
        </is>
      </c>
      <c r="B1453" s="14" t="inlineStr">
        <is>
          <t>nga</t>
        </is>
      </c>
      <c r="C1453" s="14" t="inlineStr">
        <is>
          <t>nav</t>
        </is>
      </c>
      <c r="D1453" s="32">
        <f>INDEX(Inputs!$W$5:$W$132,MATCH($B1453&amp;"|"&amp;$C1453,Inputs!$A$5:$A$132,0))</f>
        <v/>
      </c>
      <c r="E1453" s="36" t="n"/>
      <c r="F1453" s="36" t="n"/>
      <c r="G1453" s="36" t="n"/>
      <c r="H1453" s="14">
        <f>INDEX(VarLab,MATCH($A1453,VarKey,0))&amp;INDEX(MemLab,MATCH($C1453&amp;"|"&amp;$B1453,MemKey,0))</f>
        <v/>
      </c>
      <c r="I1453" s="14">
        <f>INDEX(VarUnit,MATCH($A1453,VarKey,0))</f>
        <v/>
      </c>
      <c r="J1453" s="14">
        <f>INDEX(VarSrc,MATCH($A1453,VarKey,0))</f>
        <v/>
      </c>
      <c r="K1453" s="11">
        <f>CodePrefix&amp;$A1453&amp;IF($C1453="","","."&amp;$C1453&amp;"."&amp;$B1453)&amp;INDEX(VarEnd,MATCH($A1453,VarKey,0))&amp;K$5</f>
        <v/>
      </c>
      <c r="L1453" s="15">
        <f>L1444*Settings!$C$13*$D1453</f>
        <v/>
      </c>
      <c r="M1453" s="16">
        <f>M1444*Settings!$C$13*$D1453</f>
        <v/>
      </c>
      <c r="N1453" s="16">
        <f>N1444*Settings!$C$13*$D1453</f>
        <v/>
      </c>
      <c r="O1453" s="16">
        <f>O1444*Settings!$C$13*$D1453</f>
        <v/>
      </c>
      <c r="P1453" s="16">
        <f>P1444*Settings!$C$13*$D1453</f>
        <v/>
      </c>
      <c r="Q1453" s="16">
        <f>Q1444*Settings!$C$13*$D1453</f>
        <v/>
      </c>
      <c r="R1453" s="16">
        <f>R1444*Settings!$C$13*$D1453</f>
        <v/>
      </c>
      <c r="S1453" s="16">
        <f>S1444*Settings!$C$13*$D1453</f>
        <v/>
      </c>
      <c r="T1453" s="16">
        <f>T1444*Settings!$C$13*$D1453</f>
        <v/>
      </c>
      <c r="U1453" s="16">
        <f>U1444*Settings!$C$13*$D1453</f>
        <v/>
      </c>
      <c r="V1453" s="16">
        <f>V1444*Settings!$C$13*$D1453</f>
        <v/>
      </c>
      <c r="W1453" s="16">
        <f>W1444*Settings!$C$13*$D1453</f>
        <v/>
      </c>
      <c r="X1453" s="16">
        <f>X1444*Settings!$C$13*$D1453</f>
        <v/>
      </c>
      <c r="Y1453" s="16">
        <f>Y1444*Settings!$C$13*$D1453</f>
        <v/>
      </c>
      <c r="Z1453" s="16">
        <f>Z1444*Settings!$C$13*$D1453</f>
        <v/>
      </c>
      <c r="AA1453" s="16">
        <f>AA1444*Settings!$C$13*$D1453</f>
        <v/>
      </c>
      <c r="AB1453" s="16">
        <f>AB1444*Settings!$C$13*$D1453</f>
        <v/>
      </c>
      <c r="AC1453" s="16">
        <f>AC1444*Settings!$C$13*$D1453</f>
        <v/>
      </c>
      <c r="AD1453" s="16">
        <f>AD1444*Settings!$C$13*$D1453</f>
        <v/>
      </c>
      <c r="AF1453" s="11">
        <f>CodePrefix&amp;$A1453&amp;IF($C1453="","","."&amp;$C1453&amp;"."&amp;$B1453)&amp;INDEX(VarEnd,MATCH($A1453,VarKey,0))&amp;AF$5</f>
        <v/>
      </c>
      <c r="AG1453" s="15">
        <f>AG1444*Settings!$C$13*$D1453</f>
        <v/>
      </c>
      <c r="AH1453" s="16">
        <f>AH1444*Settings!$C$13*$D1453</f>
        <v/>
      </c>
      <c r="AI1453" s="16">
        <f>AI1444*Settings!$C$13*$D1453</f>
        <v/>
      </c>
      <c r="AJ1453" s="16">
        <f>AJ1444*Settings!$C$13*$D1453</f>
        <v/>
      </c>
      <c r="AK1453" s="16">
        <f>AK1444*Settings!$C$13*$D1453</f>
        <v/>
      </c>
      <c r="AL1453" s="16">
        <f>AL1444*Settings!$C$13*$D1453</f>
        <v/>
      </c>
      <c r="AM1453" s="16">
        <f>AM1444*Settings!$C$13*$D1453</f>
        <v/>
      </c>
      <c r="AN1453" s="16">
        <f>AN1444*Settings!$C$13*$D1453</f>
        <v/>
      </c>
      <c r="AO1453" s="16">
        <f>AO1444*Settings!$C$13*$D1453</f>
        <v/>
      </c>
      <c r="AP1453" s="16">
        <f>AP1444*Settings!$C$13*$D1453</f>
        <v/>
      </c>
      <c r="AQ1453" s="16">
        <f>AQ1444*Settings!$C$13*$D1453</f>
        <v/>
      </c>
      <c r="AR1453" s="16">
        <f>AR1444*Settings!$C$13*$D1453</f>
        <v/>
      </c>
      <c r="AS1453" s="16">
        <f>AS1444*Settings!$C$13*$D1453</f>
        <v/>
      </c>
      <c r="AT1453" s="16">
        <f>AT1444*Settings!$C$13*$D1453</f>
        <v/>
      </c>
      <c r="AU1453" s="16">
        <f>AU1444*Settings!$C$13*$D1453</f>
        <v/>
      </c>
      <c r="AV1453" s="16">
        <f>AV1444*Settings!$C$13*$D1453</f>
        <v/>
      </c>
      <c r="AW1453" s="16">
        <f>AW1444*Settings!$C$13*$D1453</f>
        <v/>
      </c>
      <c r="AX1453" s="16">
        <f>AX1444*Settings!$C$13*$D1453</f>
        <v/>
      </c>
      <c r="AY1453" s="16">
        <f>AY1444*Settings!$C$13*$D1453</f>
        <v/>
      </c>
    </row>
    <row r="1454" hidden="1" outlineLevel="2">
      <c r="A1454" s="14" t="inlineStr">
        <is>
          <t>co2</t>
        </is>
      </c>
      <c r="B1454" s="14" t="inlineStr">
        <is>
          <t>gso</t>
        </is>
      </c>
      <c r="C1454" s="14" t="inlineStr">
        <is>
          <t>nav</t>
        </is>
      </c>
      <c r="D1454" s="32">
        <f>INDEX(Inputs!$W$5:$W$132,MATCH($B1454&amp;"|"&amp;$C1454,Inputs!$A$5:$A$132,0))</f>
        <v/>
      </c>
      <c r="E1454" s="36" t="n"/>
      <c r="F1454" s="36" t="n"/>
      <c r="G1454" s="36" t="n"/>
      <c r="H1454" s="14">
        <f>INDEX(VarLab,MATCH($A1454,VarKey,0))&amp;INDEX(MemLab,MATCH($C1454&amp;"|"&amp;$B1454,MemKey,0))</f>
        <v/>
      </c>
      <c r="I1454" s="14">
        <f>INDEX(VarUnit,MATCH($A1454,VarKey,0))</f>
        <v/>
      </c>
      <c r="J1454" s="14">
        <f>INDEX(VarSrc,MATCH($A1454,VarKey,0))</f>
        <v/>
      </c>
      <c r="K1454" s="11">
        <f>CodePrefix&amp;$A1454&amp;IF($C1454="","","."&amp;$C1454&amp;"."&amp;$B1454)&amp;INDEX(VarEnd,MATCH($A1454,VarKey,0))&amp;K$5</f>
        <v/>
      </c>
      <c r="L1454" s="15">
        <f>L1445*Settings!$C$13*$D1454</f>
        <v/>
      </c>
      <c r="M1454" s="16">
        <f>M1445*Settings!$C$13*$D1454</f>
        <v/>
      </c>
      <c r="N1454" s="16">
        <f>N1445*Settings!$C$13*$D1454</f>
        <v/>
      </c>
      <c r="O1454" s="16">
        <f>O1445*Settings!$C$13*$D1454</f>
        <v/>
      </c>
      <c r="P1454" s="16">
        <f>P1445*Settings!$C$13*$D1454</f>
        <v/>
      </c>
      <c r="Q1454" s="16">
        <f>Q1445*Settings!$C$13*$D1454</f>
        <v/>
      </c>
      <c r="R1454" s="16">
        <f>R1445*Settings!$C$13*$D1454</f>
        <v/>
      </c>
      <c r="S1454" s="16">
        <f>S1445*Settings!$C$13*$D1454</f>
        <v/>
      </c>
      <c r="T1454" s="16">
        <f>T1445*Settings!$C$13*$D1454</f>
        <v/>
      </c>
      <c r="U1454" s="16">
        <f>U1445*Settings!$C$13*$D1454</f>
        <v/>
      </c>
      <c r="V1454" s="16">
        <f>V1445*Settings!$C$13*$D1454</f>
        <v/>
      </c>
      <c r="W1454" s="16">
        <f>W1445*Settings!$C$13*$D1454</f>
        <v/>
      </c>
      <c r="X1454" s="16">
        <f>X1445*Settings!$C$13*$D1454</f>
        <v/>
      </c>
      <c r="Y1454" s="16">
        <f>Y1445*Settings!$C$13*$D1454</f>
        <v/>
      </c>
      <c r="Z1454" s="16">
        <f>Z1445*Settings!$C$13*$D1454</f>
        <v/>
      </c>
      <c r="AA1454" s="16">
        <f>AA1445*Settings!$C$13*$D1454</f>
        <v/>
      </c>
      <c r="AB1454" s="16">
        <f>AB1445*Settings!$C$13*$D1454</f>
        <v/>
      </c>
      <c r="AC1454" s="16">
        <f>AC1445*Settings!$C$13*$D1454</f>
        <v/>
      </c>
      <c r="AD1454" s="16">
        <f>AD1445*Settings!$C$13*$D1454</f>
        <v/>
      </c>
      <c r="AF1454" s="11">
        <f>CodePrefix&amp;$A1454&amp;IF($C1454="","","."&amp;$C1454&amp;"."&amp;$B1454)&amp;INDEX(VarEnd,MATCH($A1454,VarKey,0))&amp;AF$5</f>
        <v/>
      </c>
      <c r="AG1454" s="15">
        <f>AG1445*Settings!$C$13*$D1454</f>
        <v/>
      </c>
      <c r="AH1454" s="16">
        <f>AH1445*Settings!$C$13*$D1454</f>
        <v/>
      </c>
      <c r="AI1454" s="16">
        <f>AI1445*Settings!$C$13*$D1454</f>
        <v/>
      </c>
      <c r="AJ1454" s="16">
        <f>AJ1445*Settings!$C$13*$D1454</f>
        <v/>
      </c>
      <c r="AK1454" s="16">
        <f>AK1445*Settings!$C$13*$D1454</f>
        <v/>
      </c>
      <c r="AL1454" s="16">
        <f>AL1445*Settings!$C$13*$D1454</f>
        <v/>
      </c>
      <c r="AM1454" s="16">
        <f>AM1445*Settings!$C$13*$D1454</f>
        <v/>
      </c>
      <c r="AN1454" s="16">
        <f>AN1445*Settings!$C$13*$D1454</f>
        <v/>
      </c>
      <c r="AO1454" s="16">
        <f>AO1445*Settings!$C$13*$D1454</f>
        <v/>
      </c>
      <c r="AP1454" s="16">
        <f>AP1445*Settings!$C$13*$D1454</f>
        <v/>
      </c>
      <c r="AQ1454" s="16">
        <f>AQ1445*Settings!$C$13*$D1454</f>
        <v/>
      </c>
      <c r="AR1454" s="16">
        <f>AR1445*Settings!$C$13*$D1454</f>
        <v/>
      </c>
      <c r="AS1454" s="16">
        <f>AS1445*Settings!$C$13*$D1454</f>
        <v/>
      </c>
      <c r="AT1454" s="16">
        <f>AT1445*Settings!$C$13*$D1454</f>
        <v/>
      </c>
      <c r="AU1454" s="16">
        <f>AU1445*Settings!$C$13*$D1454</f>
        <v/>
      </c>
      <c r="AV1454" s="16">
        <f>AV1445*Settings!$C$13*$D1454</f>
        <v/>
      </c>
      <c r="AW1454" s="16">
        <f>AW1445*Settings!$C$13*$D1454</f>
        <v/>
      </c>
      <c r="AX1454" s="16">
        <f>AX1445*Settings!$C$13*$D1454</f>
        <v/>
      </c>
      <c r="AY1454" s="16">
        <f>AY1445*Settings!$C$13*$D1454</f>
        <v/>
      </c>
    </row>
    <row r="1455" hidden="1" outlineLevel="2">
      <c r="A1455" s="14" t="inlineStr">
        <is>
          <t>co2</t>
        </is>
      </c>
      <c r="B1455" s="14" t="inlineStr">
        <is>
          <t>die</t>
        </is>
      </c>
      <c r="C1455" s="14" t="inlineStr">
        <is>
          <t>nav</t>
        </is>
      </c>
      <c r="D1455" s="32">
        <f>INDEX(Inputs!$W$5:$W$132,MATCH($B1455&amp;"|"&amp;$C1455,Inputs!$A$5:$A$132,0))</f>
        <v/>
      </c>
      <c r="E1455" s="36" t="n"/>
      <c r="F1455" s="36" t="n"/>
      <c r="G1455" s="36" t="n"/>
      <c r="H1455" s="14">
        <f>INDEX(VarLab,MATCH($A1455,VarKey,0))&amp;INDEX(MemLab,MATCH($C1455&amp;"|"&amp;$B1455,MemKey,0))</f>
        <v/>
      </c>
      <c r="I1455" s="14">
        <f>INDEX(VarUnit,MATCH($A1455,VarKey,0))</f>
        <v/>
      </c>
      <c r="J1455" s="14">
        <f>INDEX(VarSrc,MATCH($A1455,VarKey,0))</f>
        <v/>
      </c>
      <c r="K1455" s="11">
        <f>CodePrefix&amp;$A1455&amp;IF($C1455="","","."&amp;$C1455&amp;"."&amp;$B1455)&amp;INDEX(VarEnd,MATCH($A1455,VarKey,0))&amp;K$5</f>
        <v/>
      </c>
      <c r="L1455" s="15">
        <f>L1446*Settings!$C$13*$D1455</f>
        <v/>
      </c>
      <c r="M1455" s="16">
        <f>M1446*Settings!$C$13*$D1455</f>
        <v/>
      </c>
      <c r="N1455" s="16">
        <f>N1446*Settings!$C$13*$D1455</f>
        <v/>
      </c>
      <c r="O1455" s="16">
        <f>O1446*Settings!$C$13*$D1455</f>
        <v/>
      </c>
      <c r="P1455" s="16">
        <f>P1446*Settings!$C$13*$D1455</f>
        <v/>
      </c>
      <c r="Q1455" s="16">
        <f>Q1446*Settings!$C$13*$D1455</f>
        <v/>
      </c>
      <c r="R1455" s="16">
        <f>R1446*Settings!$C$13*$D1455</f>
        <v/>
      </c>
      <c r="S1455" s="16">
        <f>S1446*Settings!$C$13*$D1455</f>
        <v/>
      </c>
      <c r="T1455" s="16">
        <f>T1446*Settings!$C$13*$D1455</f>
        <v/>
      </c>
      <c r="U1455" s="16">
        <f>U1446*Settings!$C$13*$D1455</f>
        <v/>
      </c>
      <c r="V1455" s="16">
        <f>V1446*Settings!$C$13*$D1455</f>
        <v/>
      </c>
      <c r="W1455" s="16">
        <f>W1446*Settings!$C$13*$D1455</f>
        <v/>
      </c>
      <c r="X1455" s="16">
        <f>X1446*Settings!$C$13*$D1455</f>
        <v/>
      </c>
      <c r="Y1455" s="16">
        <f>Y1446*Settings!$C$13*$D1455</f>
        <v/>
      </c>
      <c r="Z1455" s="16">
        <f>Z1446*Settings!$C$13*$D1455</f>
        <v/>
      </c>
      <c r="AA1455" s="16">
        <f>AA1446*Settings!$C$13*$D1455</f>
        <v/>
      </c>
      <c r="AB1455" s="16">
        <f>AB1446*Settings!$C$13*$D1455</f>
        <v/>
      </c>
      <c r="AC1455" s="16">
        <f>AC1446*Settings!$C$13*$D1455</f>
        <v/>
      </c>
      <c r="AD1455" s="16">
        <f>AD1446*Settings!$C$13*$D1455</f>
        <v/>
      </c>
      <c r="AF1455" s="11">
        <f>CodePrefix&amp;$A1455&amp;IF($C1455="","","."&amp;$C1455&amp;"."&amp;$B1455)&amp;INDEX(VarEnd,MATCH($A1455,VarKey,0))&amp;AF$5</f>
        <v/>
      </c>
      <c r="AG1455" s="15">
        <f>AG1446*Settings!$C$13*$D1455</f>
        <v/>
      </c>
      <c r="AH1455" s="16">
        <f>AH1446*Settings!$C$13*$D1455</f>
        <v/>
      </c>
      <c r="AI1455" s="16">
        <f>AI1446*Settings!$C$13*$D1455</f>
        <v/>
      </c>
      <c r="AJ1455" s="16">
        <f>AJ1446*Settings!$C$13*$D1455</f>
        <v/>
      </c>
      <c r="AK1455" s="16">
        <f>AK1446*Settings!$C$13*$D1455</f>
        <v/>
      </c>
      <c r="AL1455" s="16">
        <f>AL1446*Settings!$C$13*$D1455</f>
        <v/>
      </c>
      <c r="AM1455" s="16">
        <f>AM1446*Settings!$C$13*$D1455</f>
        <v/>
      </c>
      <c r="AN1455" s="16">
        <f>AN1446*Settings!$C$13*$D1455</f>
        <v/>
      </c>
      <c r="AO1455" s="16">
        <f>AO1446*Settings!$C$13*$D1455</f>
        <v/>
      </c>
      <c r="AP1455" s="16">
        <f>AP1446*Settings!$C$13*$D1455</f>
        <v/>
      </c>
      <c r="AQ1455" s="16">
        <f>AQ1446*Settings!$C$13*$D1455</f>
        <v/>
      </c>
      <c r="AR1455" s="16">
        <f>AR1446*Settings!$C$13*$D1455</f>
        <v/>
      </c>
      <c r="AS1455" s="16">
        <f>AS1446*Settings!$C$13*$D1455</f>
        <v/>
      </c>
      <c r="AT1455" s="16">
        <f>AT1446*Settings!$C$13*$D1455</f>
        <v/>
      </c>
      <c r="AU1455" s="16">
        <f>AU1446*Settings!$C$13*$D1455</f>
        <v/>
      </c>
      <c r="AV1455" s="16">
        <f>AV1446*Settings!$C$13*$D1455</f>
        <v/>
      </c>
      <c r="AW1455" s="16">
        <f>AW1446*Settings!$C$13*$D1455</f>
        <v/>
      </c>
      <c r="AX1455" s="16">
        <f>AX1446*Settings!$C$13*$D1455</f>
        <v/>
      </c>
      <c r="AY1455" s="16">
        <f>AY1446*Settings!$C$13*$D1455</f>
        <v/>
      </c>
    </row>
    <row r="1456" hidden="1" outlineLevel="2">
      <c r="A1456" s="14" t="inlineStr">
        <is>
          <t>co2</t>
        </is>
      </c>
      <c r="B1456" s="14" t="inlineStr">
        <is>
          <t>lpg</t>
        </is>
      </c>
      <c r="C1456" s="14" t="inlineStr">
        <is>
          <t>nav</t>
        </is>
      </c>
      <c r="D1456" s="32">
        <f>INDEX(Inputs!$W$5:$W$132,MATCH($B1456&amp;"|"&amp;$C1456,Inputs!$A$5:$A$132,0))</f>
        <v/>
      </c>
      <c r="E1456" s="36" t="n"/>
      <c r="F1456" s="36" t="n"/>
      <c r="G1456" s="36" t="n"/>
      <c r="H1456" s="14">
        <f>INDEX(VarLab,MATCH($A1456,VarKey,0))&amp;INDEX(MemLab,MATCH($C1456&amp;"|"&amp;$B1456,MemKey,0))</f>
        <v/>
      </c>
      <c r="I1456" s="14">
        <f>INDEX(VarUnit,MATCH($A1456,VarKey,0))</f>
        <v/>
      </c>
      <c r="J1456" s="14">
        <f>INDEX(VarSrc,MATCH($A1456,VarKey,0))</f>
        <v/>
      </c>
      <c r="K1456" s="11">
        <f>CodePrefix&amp;$A1456&amp;IF($C1456="","","."&amp;$C1456&amp;"."&amp;$B1456)&amp;INDEX(VarEnd,MATCH($A1456,VarKey,0))&amp;K$5</f>
        <v/>
      </c>
      <c r="L1456" s="15">
        <f>L1447*Settings!$C$13*$D1456</f>
        <v/>
      </c>
      <c r="M1456" s="16">
        <f>M1447*Settings!$C$13*$D1456</f>
        <v/>
      </c>
      <c r="N1456" s="16">
        <f>N1447*Settings!$C$13*$D1456</f>
        <v/>
      </c>
      <c r="O1456" s="16">
        <f>O1447*Settings!$C$13*$D1456</f>
        <v/>
      </c>
      <c r="P1456" s="16">
        <f>P1447*Settings!$C$13*$D1456</f>
        <v/>
      </c>
      <c r="Q1456" s="16">
        <f>Q1447*Settings!$C$13*$D1456</f>
        <v/>
      </c>
      <c r="R1456" s="16">
        <f>R1447*Settings!$C$13*$D1456</f>
        <v/>
      </c>
      <c r="S1456" s="16">
        <f>S1447*Settings!$C$13*$D1456</f>
        <v/>
      </c>
      <c r="T1456" s="16">
        <f>T1447*Settings!$C$13*$D1456</f>
        <v/>
      </c>
      <c r="U1456" s="16">
        <f>U1447*Settings!$C$13*$D1456</f>
        <v/>
      </c>
      <c r="V1456" s="16">
        <f>V1447*Settings!$C$13*$D1456</f>
        <v/>
      </c>
      <c r="W1456" s="16">
        <f>W1447*Settings!$C$13*$D1456</f>
        <v/>
      </c>
      <c r="X1456" s="16">
        <f>X1447*Settings!$C$13*$D1456</f>
        <v/>
      </c>
      <c r="Y1456" s="16">
        <f>Y1447*Settings!$C$13*$D1456</f>
        <v/>
      </c>
      <c r="Z1456" s="16">
        <f>Z1447*Settings!$C$13*$D1456</f>
        <v/>
      </c>
      <c r="AA1456" s="16">
        <f>AA1447*Settings!$C$13*$D1456</f>
        <v/>
      </c>
      <c r="AB1456" s="16">
        <f>AB1447*Settings!$C$13*$D1456</f>
        <v/>
      </c>
      <c r="AC1456" s="16">
        <f>AC1447*Settings!$C$13*$D1456</f>
        <v/>
      </c>
      <c r="AD1456" s="16">
        <f>AD1447*Settings!$C$13*$D1456</f>
        <v/>
      </c>
      <c r="AF1456" s="11">
        <f>CodePrefix&amp;$A1456&amp;IF($C1456="","","."&amp;$C1456&amp;"."&amp;$B1456)&amp;INDEX(VarEnd,MATCH($A1456,VarKey,0))&amp;AF$5</f>
        <v/>
      </c>
      <c r="AG1456" s="15">
        <f>AG1447*Settings!$C$13*$D1456</f>
        <v/>
      </c>
      <c r="AH1456" s="16">
        <f>AH1447*Settings!$C$13*$D1456</f>
        <v/>
      </c>
      <c r="AI1456" s="16">
        <f>AI1447*Settings!$C$13*$D1456</f>
        <v/>
      </c>
      <c r="AJ1456" s="16">
        <f>AJ1447*Settings!$C$13*$D1456</f>
        <v/>
      </c>
      <c r="AK1456" s="16">
        <f>AK1447*Settings!$C$13*$D1456</f>
        <v/>
      </c>
      <c r="AL1456" s="16">
        <f>AL1447*Settings!$C$13*$D1456</f>
        <v/>
      </c>
      <c r="AM1456" s="16">
        <f>AM1447*Settings!$C$13*$D1456</f>
        <v/>
      </c>
      <c r="AN1456" s="16">
        <f>AN1447*Settings!$C$13*$D1456</f>
        <v/>
      </c>
      <c r="AO1456" s="16">
        <f>AO1447*Settings!$C$13*$D1456</f>
        <v/>
      </c>
      <c r="AP1456" s="16">
        <f>AP1447*Settings!$C$13*$D1456</f>
        <v/>
      </c>
      <c r="AQ1456" s="16">
        <f>AQ1447*Settings!$C$13*$D1456</f>
        <v/>
      </c>
      <c r="AR1456" s="16">
        <f>AR1447*Settings!$C$13*$D1456</f>
        <v/>
      </c>
      <c r="AS1456" s="16">
        <f>AS1447*Settings!$C$13*$D1456</f>
        <v/>
      </c>
      <c r="AT1456" s="16">
        <f>AT1447*Settings!$C$13*$D1456</f>
        <v/>
      </c>
      <c r="AU1456" s="16">
        <f>AU1447*Settings!$C$13*$D1456</f>
        <v/>
      </c>
      <c r="AV1456" s="16">
        <f>AV1447*Settings!$C$13*$D1456</f>
        <v/>
      </c>
      <c r="AW1456" s="16">
        <f>AW1447*Settings!$C$13*$D1456</f>
        <v/>
      </c>
      <c r="AX1456" s="16">
        <f>AX1447*Settings!$C$13*$D1456</f>
        <v/>
      </c>
      <c r="AY1456" s="16">
        <f>AY1447*Settings!$C$13*$D1456</f>
        <v/>
      </c>
    </row>
    <row r="1457" hidden="1" outlineLevel="2">
      <c r="A1457" s="14" t="inlineStr">
        <is>
          <t>co2</t>
        </is>
      </c>
      <c r="B1457" s="14" t="inlineStr">
        <is>
          <t>ker</t>
        </is>
      </c>
      <c r="C1457" s="14" t="inlineStr">
        <is>
          <t>nav</t>
        </is>
      </c>
      <c r="D1457" s="32">
        <f>INDEX(Inputs!$W$5:$W$132,MATCH($B1457&amp;"|"&amp;$C1457,Inputs!$A$5:$A$132,0))</f>
        <v/>
      </c>
      <c r="E1457" s="36" t="n"/>
      <c r="F1457" s="36" t="n"/>
      <c r="G1457" s="36" t="n"/>
      <c r="H1457" s="14">
        <f>INDEX(VarLab,MATCH($A1457,VarKey,0))&amp;INDEX(MemLab,MATCH($C1457&amp;"|"&amp;$B1457,MemKey,0))</f>
        <v/>
      </c>
      <c r="I1457" s="14">
        <f>INDEX(VarUnit,MATCH($A1457,VarKey,0))</f>
        <v/>
      </c>
      <c r="J1457" s="14">
        <f>INDEX(VarSrc,MATCH($A1457,VarKey,0))</f>
        <v/>
      </c>
      <c r="K1457" s="11">
        <f>CodePrefix&amp;$A1457&amp;IF($C1457="","","."&amp;$C1457&amp;"."&amp;$B1457)&amp;INDEX(VarEnd,MATCH($A1457,VarKey,0))&amp;K$5</f>
        <v/>
      </c>
      <c r="L1457" s="15">
        <f>L1448*Settings!$C$13*$D1457</f>
        <v/>
      </c>
      <c r="M1457" s="16">
        <f>M1448*Settings!$C$13*$D1457</f>
        <v/>
      </c>
      <c r="N1457" s="16">
        <f>N1448*Settings!$C$13*$D1457</f>
        <v/>
      </c>
      <c r="O1457" s="16">
        <f>O1448*Settings!$C$13*$D1457</f>
        <v/>
      </c>
      <c r="P1457" s="16">
        <f>P1448*Settings!$C$13*$D1457</f>
        <v/>
      </c>
      <c r="Q1457" s="16">
        <f>Q1448*Settings!$C$13*$D1457</f>
        <v/>
      </c>
      <c r="R1457" s="16">
        <f>R1448*Settings!$C$13*$D1457</f>
        <v/>
      </c>
      <c r="S1457" s="16">
        <f>S1448*Settings!$C$13*$D1457</f>
        <v/>
      </c>
      <c r="T1457" s="16">
        <f>T1448*Settings!$C$13*$D1457</f>
        <v/>
      </c>
      <c r="U1457" s="16">
        <f>U1448*Settings!$C$13*$D1457</f>
        <v/>
      </c>
      <c r="V1457" s="16">
        <f>V1448*Settings!$C$13*$D1457</f>
        <v/>
      </c>
      <c r="W1457" s="16">
        <f>W1448*Settings!$C$13*$D1457</f>
        <v/>
      </c>
      <c r="X1457" s="16">
        <f>X1448*Settings!$C$13*$D1457</f>
        <v/>
      </c>
      <c r="Y1457" s="16">
        <f>Y1448*Settings!$C$13*$D1457</f>
        <v/>
      </c>
      <c r="Z1457" s="16">
        <f>Z1448*Settings!$C$13*$D1457</f>
        <v/>
      </c>
      <c r="AA1457" s="16">
        <f>AA1448*Settings!$C$13*$D1457</f>
        <v/>
      </c>
      <c r="AB1457" s="16">
        <f>AB1448*Settings!$C$13*$D1457</f>
        <v/>
      </c>
      <c r="AC1457" s="16">
        <f>AC1448*Settings!$C$13*$D1457</f>
        <v/>
      </c>
      <c r="AD1457" s="16">
        <f>AD1448*Settings!$C$13*$D1457</f>
        <v/>
      </c>
      <c r="AF1457" s="11">
        <f>CodePrefix&amp;$A1457&amp;IF($C1457="","","."&amp;$C1457&amp;"."&amp;$B1457)&amp;INDEX(VarEnd,MATCH($A1457,VarKey,0))&amp;AF$5</f>
        <v/>
      </c>
      <c r="AG1457" s="15">
        <f>AG1448*Settings!$C$13*$D1457</f>
        <v/>
      </c>
      <c r="AH1457" s="16">
        <f>AH1448*Settings!$C$13*$D1457</f>
        <v/>
      </c>
      <c r="AI1457" s="16">
        <f>AI1448*Settings!$C$13*$D1457</f>
        <v/>
      </c>
      <c r="AJ1457" s="16">
        <f>AJ1448*Settings!$C$13*$D1457</f>
        <v/>
      </c>
      <c r="AK1457" s="16">
        <f>AK1448*Settings!$C$13*$D1457</f>
        <v/>
      </c>
      <c r="AL1457" s="16">
        <f>AL1448*Settings!$C$13*$D1457</f>
        <v/>
      </c>
      <c r="AM1457" s="16">
        <f>AM1448*Settings!$C$13*$D1457</f>
        <v/>
      </c>
      <c r="AN1457" s="16">
        <f>AN1448*Settings!$C$13*$D1457</f>
        <v/>
      </c>
      <c r="AO1457" s="16">
        <f>AO1448*Settings!$C$13*$D1457</f>
        <v/>
      </c>
      <c r="AP1457" s="16">
        <f>AP1448*Settings!$C$13*$D1457</f>
        <v/>
      </c>
      <c r="AQ1457" s="16">
        <f>AQ1448*Settings!$C$13*$D1457</f>
        <v/>
      </c>
      <c r="AR1457" s="16">
        <f>AR1448*Settings!$C$13*$D1457</f>
        <v/>
      </c>
      <c r="AS1457" s="16">
        <f>AS1448*Settings!$C$13*$D1457</f>
        <v/>
      </c>
      <c r="AT1457" s="16">
        <f>AT1448*Settings!$C$13*$D1457</f>
        <v/>
      </c>
      <c r="AU1457" s="16">
        <f>AU1448*Settings!$C$13*$D1457</f>
        <v/>
      </c>
      <c r="AV1457" s="16">
        <f>AV1448*Settings!$C$13*$D1457</f>
        <v/>
      </c>
      <c r="AW1457" s="16">
        <f>AW1448*Settings!$C$13*$D1457</f>
        <v/>
      </c>
      <c r="AX1457" s="16">
        <f>AX1448*Settings!$C$13*$D1457</f>
        <v/>
      </c>
      <c r="AY1457" s="16">
        <f>AY1448*Settings!$C$13*$D1457</f>
        <v/>
      </c>
    </row>
    <row r="1458" hidden="1" outlineLevel="2">
      <c r="A1458" s="14" t="inlineStr">
        <is>
          <t>co2</t>
        </is>
      </c>
      <c r="B1458" s="14" t="inlineStr">
        <is>
          <t>oop</t>
        </is>
      </c>
      <c r="C1458" s="14" t="inlineStr">
        <is>
          <t>nav</t>
        </is>
      </c>
      <c r="D1458" s="32">
        <f>INDEX(Inputs!$W$5:$W$132,MATCH($B1458&amp;"|"&amp;$C1458,Inputs!$A$5:$A$132,0))</f>
        <v/>
      </c>
      <c r="E1458" s="36" t="n"/>
      <c r="F1458" s="36" t="n"/>
      <c r="G1458" s="36" t="n"/>
      <c r="H1458" s="14">
        <f>INDEX(VarLab,MATCH($A1458,VarKey,0))&amp;INDEX(MemLab,MATCH($C1458&amp;"|"&amp;$B1458,MemKey,0))</f>
        <v/>
      </c>
      <c r="I1458" s="14">
        <f>INDEX(VarUnit,MATCH($A1458,VarKey,0))</f>
        <v/>
      </c>
      <c r="J1458" s="14">
        <f>INDEX(VarSrc,MATCH($A1458,VarKey,0))</f>
        <v/>
      </c>
      <c r="K1458" s="11">
        <f>CodePrefix&amp;$A1458&amp;IF($C1458="","","."&amp;$C1458&amp;"."&amp;$B1458)&amp;INDEX(VarEnd,MATCH($A1458,VarKey,0))&amp;K$5</f>
        <v/>
      </c>
      <c r="L1458" s="15">
        <f>L1449*Settings!$C$13*$D1458</f>
        <v/>
      </c>
      <c r="M1458" s="16">
        <f>M1449*Settings!$C$13*$D1458</f>
        <v/>
      </c>
      <c r="N1458" s="16">
        <f>N1449*Settings!$C$13*$D1458</f>
        <v/>
      </c>
      <c r="O1458" s="16">
        <f>O1449*Settings!$C$13*$D1458</f>
        <v/>
      </c>
      <c r="P1458" s="16">
        <f>P1449*Settings!$C$13*$D1458</f>
        <v/>
      </c>
      <c r="Q1458" s="16">
        <f>Q1449*Settings!$C$13*$D1458</f>
        <v/>
      </c>
      <c r="R1458" s="16">
        <f>R1449*Settings!$C$13*$D1458</f>
        <v/>
      </c>
      <c r="S1458" s="16">
        <f>S1449*Settings!$C$13*$D1458</f>
        <v/>
      </c>
      <c r="T1458" s="16">
        <f>T1449*Settings!$C$13*$D1458</f>
        <v/>
      </c>
      <c r="U1458" s="16">
        <f>U1449*Settings!$C$13*$D1458</f>
        <v/>
      </c>
      <c r="V1458" s="16">
        <f>V1449*Settings!$C$13*$D1458</f>
        <v/>
      </c>
      <c r="W1458" s="16">
        <f>W1449*Settings!$C$13*$D1458</f>
        <v/>
      </c>
      <c r="X1458" s="16">
        <f>X1449*Settings!$C$13*$D1458</f>
        <v/>
      </c>
      <c r="Y1458" s="16">
        <f>Y1449*Settings!$C$13*$D1458</f>
        <v/>
      </c>
      <c r="Z1458" s="16">
        <f>Z1449*Settings!$C$13*$D1458</f>
        <v/>
      </c>
      <c r="AA1458" s="16">
        <f>AA1449*Settings!$C$13*$D1458</f>
        <v/>
      </c>
      <c r="AB1458" s="16">
        <f>AB1449*Settings!$C$13*$D1458</f>
        <v/>
      </c>
      <c r="AC1458" s="16">
        <f>AC1449*Settings!$C$13*$D1458</f>
        <v/>
      </c>
      <c r="AD1458" s="16">
        <f>AD1449*Settings!$C$13*$D1458</f>
        <v/>
      </c>
      <c r="AF1458" s="11">
        <f>CodePrefix&amp;$A1458&amp;IF($C1458="","","."&amp;$C1458&amp;"."&amp;$B1458)&amp;INDEX(VarEnd,MATCH($A1458,VarKey,0))&amp;AF$5</f>
        <v/>
      </c>
      <c r="AG1458" s="15">
        <f>AG1449*Settings!$C$13*$D1458</f>
        <v/>
      </c>
      <c r="AH1458" s="16">
        <f>AH1449*Settings!$C$13*$D1458</f>
        <v/>
      </c>
      <c r="AI1458" s="16">
        <f>AI1449*Settings!$C$13*$D1458</f>
        <v/>
      </c>
      <c r="AJ1458" s="16">
        <f>AJ1449*Settings!$C$13*$D1458</f>
        <v/>
      </c>
      <c r="AK1458" s="16">
        <f>AK1449*Settings!$C$13*$D1458</f>
        <v/>
      </c>
      <c r="AL1458" s="16">
        <f>AL1449*Settings!$C$13*$D1458</f>
        <v/>
      </c>
      <c r="AM1458" s="16">
        <f>AM1449*Settings!$C$13*$D1458</f>
        <v/>
      </c>
      <c r="AN1458" s="16">
        <f>AN1449*Settings!$C$13*$D1458</f>
        <v/>
      </c>
      <c r="AO1458" s="16">
        <f>AO1449*Settings!$C$13*$D1458</f>
        <v/>
      </c>
      <c r="AP1458" s="16">
        <f>AP1449*Settings!$C$13*$D1458</f>
        <v/>
      </c>
      <c r="AQ1458" s="16">
        <f>AQ1449*Settings!$C$13*$D1458</f>
        <v/>
      </c>
      <c r="AR1458" s="16">
        <f>AR1449*Settings!$C$13*$D1458</f>
        <v/>
      </c>
      <c r="AS1458" s="16">
        <f>AS1449*Settings!$C$13*$D1458</f>
        <v/>
      </c>
      <c r="AT1458" s="16">
        <f>AT1449*Settings!$C$13*$D1458</f>
        <v/>
      </c>
      <c r="AU1458" s="16">
        <f>AU1449*Settings!$C$13*$D1458</f>
        <v/>
      </c>
      <c r="AV1458" s="16">
        <f>AV1449*Settings!$C$13*$D1458</f>
        <v/>
      </c>
      <c r="AW1458" s="16">
        <f>AW1449*Settings!$C$13*$D1458</f>
        <v/>
      </c>
      <c r="AX1458" s="16">
        <f>AX1449*Settings!$C$13*$D1458</f>
        <v/>
      </c>
      <c r="AY1458" s="16">
        <f>AY1449*Settings!$C$13*$D1458</f>
        <v/>
      </c>
    </row>
    <row r="1459" hidden="1" outlineLevel="2">
      <c r="A1459" s="14" t="inlineStr">
        <is>
          <t>co2</t>
        </is>
      </c>
      <c r="B1459" s="14" t="inlineStr">
        <is>
          <t>bio</t>
        </is>
      </c>
      <c r="C1459" s="14" t="inlineStr">
        <is>
          <t>nav</t>
        </is>
      </c>
      <c r="D1459" s="32">
        <f>INDEX(Inputs!$W$5:$W$132,MATCH($B1459&amp;"|"&amp;$C1459,Inputs!$A$5:$A$132,0))</f>
        <v/>
      </c>
      <c r="E1459" s="36" t="n"/>
      <c r="F1459" s="36" t="n"/>
      <c r="G1459" s="36" t="n"/>
      <c r="H1459" s="14">
        <f>INDEX(VarLab,MATCH($A1459,VarKey,0))&amp;INDEX(MemLab,MATCH($C1459&amp;"|"&amp;$B1459,MemKey,0))</f>
        <v/>
      </c>
      <c r="I1459" s="14">
        <f>INDEX(VarUnit,MATCH($A1459,VarKey,0))</f>
        <v/>
      </c>
      <c r="J1459" s="14">
        <f>INDEX(VarSrc,MATCH($A1459,VarKey,0))</f>
        <v/>
      </c>
      <c r="K1459" s="11">
        <f>CodePrefix&amp;$A1459&amp;IF($C1459="","","."&amp;$C1459&amp;"."&amp;$B1459)&amp;INDEX(VarEnd,MATCH($A1459,VarKey,0))&amp;K$5</f>
        <v/>
      </c>
      <c r="L1459" s="15">
        <f>L1450*Settings!$C$13*$D1459</f>
        <v/>
      </c>
      <c r="M1459" s="16">
        <f>M1450*Settings!$C$13*$D1459</f>
        <v/>
      </c>
      <c r="N1459" s="16">
        <f>N1450*Settings!$C$13*$D1459</f>
        <v/>
      </c>
      <c r="O1459" s="16">
        <f>O1450*Settings!$C$13*$D1459</f>
        <v/>
      </c>
      <c r="P1459" s="16">
        <f>P1450*Settings!$C$13*$D1459</f>
        <v/>
      </c>
      <c r="Q1459" s="16">
        <f>Q1450*Settings!$C$13*$D1459</f>
        <v/>
      </c>
      <c r="R1459" s="16">
        <f>R1450*Settings!$C$13*$D1459</f>
        <v/>
      </c>
      <c r="S1459" s="16">
        <f>S1450*Settings!$C$13*$D1459</f>
        <v/>
      </c>
      <c r="T1459" s="16">
        <f>T1450*Settings!$C$13*$D1459</f>
        <v/>
      </c>
      <c r="U1459" s="16">
        <f>U1450*Settings!$C$13*$D1459</f>
        <v/>
      </c>
      <c r="V1459" s="16">
        <f>V1450*Settings!$C$13*$D1459</f>
        <v/>
      </c>
      <c r="W1459" s="16">
        <f>W1450*Settings!$C$13*$D1459</f>
        <v/>
      </c>
      <c r="X1459" s="16">
        <f>X1450*Settings!$C$13*$D1459</f>
        <v/>
      </c>
      <c r="Y1459" s="16">
        <f>Y1450*Settings!$C$13*$D1459</f>
        <v/>
      </c>
      <c r="Z1459" s="16">
        <f>Z1450*Settings!$C$13*$D1459</f>
        <v/>
      </c>
      <c r="AA1459" s="16">
        <f>AA1450*Settings!$C$13*$D1459</f>
        <v/>
      </c>
      <c r="AB1459" s="16">
        <f>AB1450*Settings!$C$13*$D1459</f>
        <v/>
      </c>
      <c r="AC1459" s="16">
        <f>AC1450*Settings!$C$13*$D1459</f>
        <v/>
      </c>
      <c r="AD1459" s="16">
        <f>AD1450*Settings!$C$13*$D1459</f>
        <v/>
      </c>
      <c r="AF1459" s="11">
        <f>CodePrefix&amp;$A1459&amp;IF($C1459="","","."&amp;$C1459&amp;"."&amp;$B1459)&amp;INDEX(VarEnd,MATCH($A1459,VarKey,0))&amp;AF$5</f>
        <v/>
      </c>
      <c r="AG1459" s="15">
        <f>AG1450*Settings!$C$13*$D1459</f>
        <v/>
      </c>
      <c r="AH1459" s="16">
        <f>AH1450*Settings!$C$13*$D1459</f>
        <v/>
      </c>
      <c r="AI1459" s="16">
        <f>AI1450*Settings!$C$13*$D1459</f>
        <v/>
      </c>
      <c r="AJ1459" s="16">
        <f>AJ1450*Settings!$C$13*$D1459</f>
        <v/>
      </c>
      <c r="AK1459" s="16">
        <f>AK1450*Settings!$C$13*$D1459</f>
        <v/>
      </c>
      <c r="AL1459" s="16">
        <f>AL1450*Settings!$C$13*$D1459</f>
        <v/>
      </c>
      <c r="AM1459" s="16">
        <f>AM1450*Settings!$C$13*$D1459</f>
        <v/>
      </c>
      <c r="AN1459" s="16">
        <f>AN1450*Settings!$C$13*$D1459</f>
        <v/>
      </c>
      <c r="AO1459" s="16">
        <f>AO1450*Settings!$C$13*$D1459</f>
        <v/>
      </c>
      <c r="AP1459" s="16">
        <f>AP1450*Settings!$C$13*$D1459</f>
        <v/>
      </c>
      <c r="AQ1459" s="16">
        <f>AQ1450*Settings!$C$13*$D1459</f>
        <v/>
      </c>
      <c r="AR1459" s="16">
        <f>AR1450*Settings!$C$13*$D1459</f>
        <v/>
      </c>
      <c r="AS1459" s="16">
        <f>AS1450*Settings!$C$13*$D1459</f>
        <v/>
      </c>
      <c r="AT1459" s="16">
        <f>AT1450*Settings!$C$13*$D1459</f>
        <v/>
      </c>
      <c r="AU1459" s="16">
        <f>AU1450*Settings!$C$13*$D1459</f>
        <v/>
      </c>
      <c r="AV1459" s="16">
        <f>AV1450*Settings!$C$13*$D1459</f>
        <v/>
      </c>
      <c r="AW1459" s="16">
        <f>AW1450*Settings!$C$13*$D1459</f>
        <v/>
      </c>
      <c r="AX1459" s="16">
        <f>AX1450*Settings!$C$13*$D1459</f>
        <v/>
      </c>
      <c r="AY1459" s="16">
        <f>AY1450*Settings!$C$13*$D1459</f>
        <v/>
      </c>
    </row>
    <row r="1460" hidden="1" outlineLevel="2"/>
    <row r="1461" hidden="1" outlineLevel="2">
      <c r="A1461" s="14" t="inlineStr">
        <is>
          <t>rtx</t>
        </is>
      </c>
      <c r="B1461" s="14" t="inlineStr">
        <is>
          <t>coa</t>
        </is>
      </c>
      <c r="C1461" s="14" t="inlineStr">
        <is>
          <t>nav</t>
        </is>
      </c>
      <c r="D1461" s="32">
        <f>INDEX(Inputs!$U$5:$U$132,MATCH($B1461&amp;"|"&amp;$C1461,Inputs!$A$5:$A$132,0))</f>
        <v/>
      </c>
      <c r="E1461" s="32">
        <f>INDEX(Inputs!$V$5:$V$132,MATCH($B1461&amp;"|"&amp;$C1461,Inputs!$A$5:$A$132,0))</f>
        <v/>
      </c>
      <c r="F1461" s="36" t="n"/>
      <c r="G1461" s="36" t="n"/>
      <c r="H1461" s="14">
        <f>INDEX(VarLab,MATCH($A1461,VarKey,0))&amp;INDEX(MemLab,MATCH($C1461&amp;"|"&amp;$B1461,MemKey,0))</f>
        <v/>
      </c>
      <c r="I1461" s="14">
        <f>INDEX(VarUnit,MATCH($A1461,VarKey,0))</f>
        <v/>
      </c>
      <c r="J1461" s="14">
        <f>INDEX(VarSrc,MATCH($A1461,VarKey,0))</f>
        <v/>
      </c>
      <c r="K1461" s="11">
        <f>CodePrefix&amp;$A1461&amp;IF($C1461="","","."&amp;$C1461&amp;"."&amp;$B1461)&amp;INDEX(VarEnd,MATCH($A1461,VarKey,0))&amp;K$5</f>
        <v/>
      </c>
      <c r="L1461" s="39">
        <f>L1443*Settings!$C$13*(INDEX(L$407:L$418,$D1461)+INDEX(L$394:L$405,$D1461)+L1416*(1+$E1461))</f>
        <v/>
      </c>
      <c r="M1461" s="40">
        <f>M1443*Settings!$C$13*(INDEX(M$407:M$418,$D1461)+INDEX(M$394:M$405,$D1461)+M1416*(1+$E1461))</f>
        <v/>
      </c>
      <c r="N1461" s="40">
        <f>N1443*Settings!$C$13*(INDEX(N$407:N$418,$D1461)+INDEX(N$394:N$405,$D1461)+N1416*(1+$E1461))</f>
        <v/>
      </c>
      <c r="O1461" s="40">
        <f>O1443*Settings!$C$13*(INDEX(O$407:O$418,$D1461)+INDEX(O$394:O$405,$D1461)+O1416*(1+$E1461))</f>
        <v/>
      </c>
      <c r="P1461" s="40">
        <f>P1443*Settings!$C$13*(INDEX(P$407:P$418,$D1461)+INDEX(P$394:P$405,$D1461)+P1416*(1+$E1461))</f>
        <v/>
      </c>
      <c r="Q1461" s="40">
        <f>Q1443*Settings!$C$13*(INDEX(Q$407:Q$418,$D1461)+INDEX(Q$394:Q$405,$D1461)+Q1416*(1+$E1461))</f>
        <v/>
      </c>
      <c r="R1461" s="40">
        <f>R1443*Settings!$C$13*(INDEX(R$407:R$418,$D1461)+INDEX(R$394:R$405,$D1461)+R1416*(1+$E1461))</f>
        <v/>
      </c>
      <c r="S1461" s="40">
        <f>S1443*Settings!$C$13*(INDEX(S$407:S$418,$D1461)+INDEX(S$394:S$405,$D1461)+S1416*(1+$E1461))</f>
        <v/>
      </c>
      <c r="T1461" s="40">
        <f>T1443*Settings!$C$13*(INDEX(T$407:T$418,$D1461)+INDEX(T$394:T$405,$D1461)+T1416*(1+$E1461))</f>
        <v/>
      </c>
      <c r="U1461" s="40">
        <f>U1443*Settings!$C$13*(INDEX(U$407:U$418,$D1461)+INDEX(U$394:U$405,$D1461)+U1416*(1+$E1461))</f>
        <v/>
      </c>
      <c r="V1461" s="40">
        <f>V1443*Settings!$C$13*(INDEX(V$407:V$418,$D1461)+INDEX(V$394:V$405,$D1461)+V1416*(1+$E1461))</f>
        <v/>
      </c>
      <c r="W1461" s="40">
        <f>W1443*Settings!$C$13*(INDEX(W$407:W$418,$D1461)+INDEX(W$394:W$405,$D1461)+W1416*(1+$E1461))</f>
        <v/>
      </c>
      <c r="X1461" s="40">
        <f>X1443*Settings!$C$13*(INDEX(X$407:X$418,$D1461)+INDEX(X$394:X$405,$D1461)+X1416*(1+$E1461))</f>
        <v/>
      </c>
      <c r="Y1461" s="40">
        <f>Y1443*Settings!$C$13*(INDEX(Y$407:Y$418,$D1461)+INDEX(Y$394:Y$405,$D1461)+Y1416*(1+$E1461))</f>
        <v/>
      </c>
      <c r="Z1461" s="40">
        <f>Z1443*Settings!$C$13*(INDEX(Z$407:Z$418,$D1461)+INDEX(Z$394:Z$405,$D1461)+Z1416*(1+$E1461))</f>
        <v/>
      </c>
      <c r="AA1461" s="40">
        <f>AA1443*Settings!$C$13*(INDEX(AA$407:AA$418,$D1461)+INDEX(AA$394:AA$405,$D1461)+AA1416*(1+$E1461))</f>
        <v/>
      </c>
      <c r="AB1461" s="40">
        <f>AB1443*Settings!$C$13*(INDEX(AB$407:AB$418,$D1461)+INDEX(AB$394:AB$405,$D1461)+AB1416*(1+$E1461))</f>
        <v/>
      </c>
      <c r="AC1461" s="40">
        <f>AC1443*Settings!$C$13*(INDEX(AC$407:AC$418,$D1461)+INDEX(AC$394:AC$405,$D1461)+AC1416*(1+$E1461))</f>
        <v/>
      </c>
      <c r="AD1461" s="40">
        <f>AD1443*Settings!$C$13*(INDEX(AD$407:AD$418,$D1461)+INDEX(AD$394:AD$405,$D1461)+AD1416*(1+$E1461))</f>
        <v/>
      </c>
      <c r="AF1461" s="11">
        <f>CodePrefix&amp;$A1461&amp;IF($C1461="","","."&amp;$C1461&amp;"."&amp;$B1461)&amp;INDEX(VarEnd,MATCH($A1461,VarKey,0))&amp;AF$5</f>
        <v/>
      </c>
      <c r="AG1461" s="39">
        <f>AG1443*Settings!$C$13*(INDEX(AG$407:AG$418,$D1461)+INDEX(AG$394:AG$405,$D1461)+AG1416*(1+$E1461))</f>
        <v/>
      </c>
      <c r="AH1461" s="40">
        <f>AH1443*Settings!$C$13*(INDEX(AH$407:AH$418,$D1461)+INDEX(AH$394:AH$405,$D1461)+AH1416*(1+$E1461))</f>
        <v/>
      </c>
      <c r="AI1461" s="40">
        <f>AI1443*Settings!$C$13*(INDEX(AI$407:AI$418,$D1461)+INDEX(AI$394:AI$405,$D1461)+AI1416*(1+$E1461))</f>
        <v/>
      </c>
      <c r="AJ1461" s="40">
        <f>AJ1443*Settings!$C$13*(INDEX(AJ$407:AJ$418,$D1461)+INDEX(AJ$394:AJ$405,$D1461)+AJ1416*(1+$E1461))</f>
        <v/>
      </c>
      <c r="AK1461" s="40">
        <f>AK1443*Settings!$C$13*(INDEX(AK$407:AK$418,$D1461)+INDEX(AK$394:AK$405,$D1461)+AK1416*(1+$E1461))</f>
        <v/>
      </c>
      <c r="AL1461" s="40">
        <f>AL1443*Settings!$C$13*(INDEX(AL$407:AL$418,$D1461)+INDEX(AL$394:AL$405,$D1461)+AL1416*(1+$E1461))</f>
        <v/>
      </c>
      <c r="AM1461" s="40">
        <f>AM1443*Settings!$C$13*(INDEX(AM$407:AM$418,$D1461)+INDEX(AM$394:AM$405,$D1461)+AM1416*(1+$E1461))</f>
        <v/>
      </c>
      <c r="AN1461" s="40">
        <f>AN1443*Settings!$C$13*(INDEX(AN$407:AN$418,$D1461)+INDEX(AN$394:AN$405,$D1461)+AN1416*(1+$E1461))</f>
        <v/>
      </c>
      <c r="AO1461" s="40">
        <f>AO1443*Settings!$C$13*(INDEX(AO$407:AO$418,$D1461)+INDEX(AO$394:AO$405,$D1461)+AO1416*(1+$E1461))</f>
        <v/>
      </c>
      <c r="AP1461" s="40">
        <f>AP1443*Settings!$C$13*(INDEX(AP$407:AP$418,$D1461)+INDEX(AP$394:AP$405,$D1461)+AP1416*(1+$E1461))</f>
        <v/>
      </c>
      <c r="AQ1461" s="40">
        <f>AQ1443*Settings!$C$13*(INDEX(AQ$407:AQ$418,$D1461)+INDEX(AQ$394:AQ$405,$D1461)+AQ1416*(1+$E1461))</f>
        <v/>
      </c>
      <c r="AR1461" s="40">
        <f>AR1443*Settings!$C$13*(INDEX(AR$407:AR$418,$D1461)+INDEX(AR$394:AR$405,$D1461)+AR1416*(1+$E1461))</f>
        <v/>
      </c>
      <c r="AS1461" s="40">
        <f>AS1443*Settings!$C$13*(INDEX(AS$407:AS$418,$D1461)+INDEX(AS$394:AS$405,$D1461)+AS1416*(1+$E1461))</f>
        <v/>
      </c>
      <c r="AT1461" s="40">
        <f>AT1443*Settings!$C$13*(INDEX(AT$407:AT$418,$D1461)+INDEX(AT$394:AT$405,$D1461)+AT1416*(1+$E1461))</f>
        <v/>
      </c>
      <c r="AU1461" s="40">
        <f>AU1443*Settings!$C$13*(INDEX(AU$407:AU$418,$D1461)+INDEX(AU$394:AU$405,$D1461)+AU1416*(1+$E1461))</f>
        <v/>
      </c>
      <c r="AV1461" s="40">
        <f>AV1443*Settings!$C$13*(INDEX(AV$407:AV$418,$D1461)+INDEX(AV$394:AV$405,$D1461)+AV1416*(1+$E1461))</f>
        <v/>
      </c>
      <c r="AW1461" s="40">
        <f>AW1443*Settings!$C$13*(INDEX(AW$407:AW$418,$D1461)+INDEX(AW$394:AW$405,$D1461)+AW1416*(1+$E1461))</f>
        <v/>
      </c>
      <c r="AX1461" s="40">
        <f>AX1443*Settings!$C$13*(INDEX(AX$407:AX$418,$D1461)+INDEX(AX$394:AX$405,$D1461)+AX1416*(1+$E1461))</f>
        <v/>
      </c>
      <c r="AY1461" s="40">
        <f>AY1443*Settings!$C$13*(INDEX(AY$407:AY$418,$D1461)+INDEX(AY$394:AY$405,$D1461)+AY1416*(1+$E1461))</f>
        <v/>
      </c>
    </row>
    <row r="1462" hidden="1" outlineLevel="2">
      <c r="A1462" s="14" t="inlineStr">
        <is>
          <t>rtx</t>
        </is>
      </c>
      <c r="B1462" s="14" t="inlineStr">
        <is>
          <t>nga</t>
        </is>
      </c>
      <c r="C1462" s="14" t="inlineStr">
        <is>
          <t>nav</t>
        </is>
      </c>
      <c r="D1462" s="32">
        <f>INDEX(Inputs!$U$5:$U$132,MATCH($B1462&amp;"|"&amp;$C1462,Inputs!$A$5:$A$132,0))</f>
        <v/>
      </c>
      <c r="E1462" s="32">
        <f>INDEX(Inputs!$V$5:$V$132,MATCH($B1462&amp;"|"&amp;$C1462,Inputs!$A$5:$A$132,0))</f>
        <v/>
      </c>
      <c r="F1462" s="36" t="n"/>
      <c r="G1462" s="36" t="n"/>
      <c r="H1462" s="14">
        <f>INDEX(VarLab,MATCH($A1462,VarKey,0))&amp;INDEX(MemLab,MATCH($C1462&amp;"|"&amp;$B1462,MemKey,0))</f>
        <v/>
      </c>
      <c r="I1462" s="14">
        <f>INDEX(VarUnit,MATCH($A1462,VarKey,0))</f>
        <v/>
      </c>
      <c r="J1462" s="14">
        <f>INDEX(VarSrc,MATCH($A1462,VarKey,0))</f>
        <v/>
      </c>
      <c r="K1462" s="11">
        <f>CodePrefix&amp;$A1462&amp;IF($C1462="","","."&amp;$C1462&amp;"."&amp;$B1462)&amp;INDEX(VarEnd,MATCH($A1462,VarKey,0))&amp;K$5</f>
        <v/>
      </c>
      <c r="L1462" s="39">
        <f>L1444*Settings!$C$13*(INDEX(L$407:L$418,$D1462)+INDEX(L$394:L$405,$D1462)+L1417*(1+$E1462))</f>
        <v/>
      </c>
      <c r="M1462" s="40">
        <f>M1444*Settings!$C$13*(INDEX(M$407:M$418,$D1462)+INDEX(M$394:M$405,$D1462)+M1417*(1+$E1462))</f>
        <v/>
      </c>
      <c r="N1462" s="40">
        <f>N1444*Settings!$C$13*(INDEX(N$407:N$418,$D1462)+INDEX(N$394:N$405,$D1462)+N1417*(1+$E1462))</f>
        <v/>
      </c>
      <c r="O1462" s="40">
        <f>O1444*Settings!$C$13*(INDEX(O$407:O$418,$D1462)+INDEX(O$394:O$405,$D1462)+O1417*(1+$E1462))</f>
        <v/>
      </c>
      <c r="P1462" s="40">
        <f>P1444*Settings!$C$13*(INDEX(P$407:P$418,$D1462)+INDEX(P$394:P$405,$D1462)+P1417*(1+$E1462))</f>
        <v/>
      </c>
      <c r="Q1462" s="40">
        <f>Q1444*Settings!$C$13*(INDEX(Q$407:Q$418,$D1462)+INDEX(Q$394:Q$405,$D1462)+Q1417*(1+$E1462))</f>
        <v/>
      </c>
      <c r="R1462" s="40">
        <f>R1444*Settings!$C$13*(INDEX(R$407:R$418,$D1462)+INDEX(R$394:R$405,$D1462)+R1417*(1+$E1462))</f>
        <v/>
      </c>
      <c r="S1462" s="40">
        <f>S1444*Settings!$C$13*(INDEX(S$407:S$418,$D1462)+INDEX(S$394:S$405,$D1462)+S1417*(1+$E1462))</f>
        <v/>
      </c>
      <c r="T1462" s="40">
        <f>T1444*Settings!$C$13*(INDEX(T$407:T$418,$D1462)+INDEX(T$394:T$405,$D1462)+T1417*(1+$E1462))</f>
        <v/>
      </c>
      <c r="U1462" s="40">
        <f>U1444*Settings!$C$13*(INDEX(U$407:U$418,$D1462)+INDEX(U$394:U$405,$D1462)+U1417*(1+$E1462))</f>
        <v/>
      </c>
      <c r="V1462" s="40">
        <f>V1444*Settings!$C$13*(INDEX(V$407:V$418,$D1462)+INDEX(V$394:V$405,$D1462)+V1417*(1+$E1462))</f>
        <v/>
      </c>
      <c r="W1462" s="40">
        <f>W1444*Settings!$C$13*(INDEX(W$407:W$418,$D1462)+INDEX(W$394:W$405,$D1462)+W1417*(1+$E1462))</f>
        <v/>
      </c>
      <c r="X1462" s="40">
        <f>X1444*Settings!$C$13*(INDEX(X$407:X$418,$D1462)+INDEX(X$394:X$405,$D1462)+X1417*(1+$E1462))</f>
        <v/>
      </c>
      <c r="Y1462" s="40">
        <f>Y1444*Settings!$C$13*(INDEX(Y$407:Y$418,$D1462)+INDEX(Y$394:Y$405,$D1462)+Y1417*(1+$E1462))</f>
        <v/>
      </c>
      <c r="Z1462" s="40">
        <f>Z1444*Settings!$C$13*(INDEX(Z$407:Z$418,$D1462)+INDEX(Z$394:Z$405,$D1462)+Z1417*(1+$E1462))</f>
        <v/>
      </c>
      <c r="AA1462" s="40">
        <f>AA1444*Settings!$C$13*(INDEX(AA$407:AA$418,$D1462)+INDEX(AA$394:AA$405,$D1462)+AA1417*(1+$E1462))</f>
        <v/>
      </c>
      <c r="AB1462" s="40">
        <f>AB1444*Settings!$C$13*(INDEX(AB$407:AB$418,$D1462)+INDEX(AB$394:AB$405,$D1462)+AB1417*(1+$E1462))</f>
        <v/>
      </c>
      <c r="AC1462" s="40">
        <f>AC1444*Settings!$C$13*(INDEX(AC$407:AC$418,$D1462)+INDEX(AC$394:AC$405,$D1462)+AC1417*(1+$E1462))</f>
        <v/>
      </c>
      <c r="AD1462" s="40">
        <f>AD1444*Settings!$C$13*(INDEX(AD$407:AD$418,$D1462)+INDEX(AD$394:AD$405,$D1462)+AD1417*(1+$E1462))</f>
        <v/>
      </c>
      <c r="AF1462" s="11">
        <f>CodePrefix&amp;$A1462&amp;IF($C1462="","","."&amp;$C1462&amp;"."&amp;$B1462)&amp;INDEX(VarEnd,MATCH($A1462,VarKey,0))&amp;AF$5</f>
        <v/>
      </c>
      <c r="AG1462" s="39">
        <f>AG1444*Settings!$C$13*(INDEX(AG$407:AG$418,$D1462)+INDEX(AG$394:AG$405,$D1462)+AG1417*(1+$E1462))</f>
        <v/>
      </c>
      <c r="AH1462" s="40">
        <f>AH1444*Settings!$C$13*(INDEX(AH$407:AH$418,$D1462)+INDEX(AH$394:AH$405,$D1462)+AH1417*(1+$E1462))</f>
        <v/>
      </c>
      <c r="AI1462" s="40">
        <f>AI1444*Settings!$C$13*(INDEX(AI$407:AI$418,$D1462)+INDEX(AI$394:AI$405,$D1462)+AI1417*(1+$E1462))</f>
        <v/>
      </c>
      <c r="AJ1462" s="40">
        <f>AJ1444*Settings!$C$13*(INDEX(AJ$407:AJ$418,$D1462)+INDEX(AJ$394:AJ$405,$D1462)+AJ1417*(1+$E1462))</f>
        <v/>
      </c>
      <c r="AK1462" s="40">
        <f>AK1444*Settings!$C$13*(INDEX(AK$407:AK$418,$D1462)+INDEX(AK$394:AK$405,$D1462)+AK1417*(1+$E1462))</f>
        <v/>
      </c>
      <c r="AL1462" s="40">
        <f>AL1444*Settings!$C$13*(INDEX(AL$407:AL$418,$D1462)+INDEX(AL$394:AL$405,$D1462)+AL1417*(1+$E1462))</f>
        <v/>
      </c>
      <c r="AM1462" s="40">
        <f>AM1444*Settings!$C$13*(INDEX(AM$407:AM$418,$D1462)+INDEX(AM$394:AM$405,$D1462)+AM1417*(1+$E1462))</f>
        <v/>
      </c>
      <c r="AN1462" s="40">
        <f>AN1444*Settings!$C$13*(INDEX(AN$407:AN$418,$D1462)+INDEX(AN$394:AN$405,$D1462)+AN1417*(1+$E1462))</f>
        <v/>
      </c>
      <c r="AO1462" s="40">
        <f>AO1444*Settings!$C$13*(INDEX(AO$407:AO$418,$D1462)+INDEX(AO$394:AO$405,$D1462)+AO1417*(1+$E1462))</f>
        <v/>
      </c>
      <c r="AP1462" s="40">
        <f>AP1444*Settings!$C$13*(INDEX(AP$407:AP$418,$D1462)+INDEX(AP$394:AP$405,$D1462)+AP1417*(1+$E1462))</f>
        <v/>
      </c>
      <c r="AQ1462" s="40">
        <f>AQ1444*Settings!$C$13*(INDEX(AQ$407:AQ$418,$D1462)+INDEX(AQ$394:AQ$405,$D1462)+AQ1417*(1+$E1462))</f>
        <v/>
      </c>
      <c r="AR1462" s="40">
        <f>AR1444*Settings!$C$13*(INDEX(AR$407:AR$418,$D1462)+INDEX(AR$394:AR$405,$D1462)+AR1417*(1+$E1462))</f>
        <v/>
      </c>
      <c r="AS1462" s="40">
        <f>AS1444*Settings!$C$13*(INDEX(AS$407:AS$418,$D1462)+INDEX(AS$394:AS$405,$D1462)+AS1417*(1+$E1462))</f>
        <v/>
      </c>
      <c r="AT1462" s="40">
        <f>AT1444*Settings!$C$13*(INDEX(AT$407:AT$418,$D1462)+INDEX(AT$394:AT$405,$D1462)+AT1417*(1+$E1462))</f>
        <v/>
      </c>
      <c r="AU1462" s="40">
        <f>AU1444*Settings!$C$13*(INDEX(AU$407:AU$418,$D1462)+INDEX(AU$394:AU$405,$D1462)+AU1417*(1+$E1462))</f>
        <v/>
      </c>
      <c r="AV1462" s="40">
        <f>AV1444*Settings!$C$13*(INDEX(AV$407:AV$418,$D1462)+INDEX(AV$394:AV$405,$D1462)+AV1417*(1+$E1462))</f>
        <v/>
      </c>
      <c r="AW1462" s="40">
        <f>AW1444*Settings!$C$13*(INDEX(AW$407:AW$418,$D1462)+INDEX(AW$394:AW$405,$D1462)+AW1417*(1+$E1462))</f>
        <v/>
      </c>
      <c r="AX1462" s="40">
        <f>AX1444*Settings!$C$13*(INDEX(AX$407:AX$418,$D1462)+INDEX(AX$394:AX$405,$D1462)+AX1417*(1+$E1462))</f>
        <v/>
      </c>
      <c r="AY1462" s="40">
        <f>AY1444*Settings!$C$13*(INDEX(AY$407:AY$418,$D1462)+INDEX(AY$394:AY$405,$D1462)+AY1417*(1+$E1462))</f>
        <v/>
      </c>
    </row>
    <row r="1463" hidden="1" outlineLevel="2">
      <c r="A1463" s="14" t="inlineStr">
        <is>
          <t>rtx</t>
        </is>
      </c>
      <c r="B1463" s="14" t="inlineStr">
        <is>
          <t>gso</t>
        </is>
      </c>
      <c r="C1463" s="14" t="inlineStr">
        <is>
          <t>nav</t>
        </is>
      </c>
      <c r="D1463" s="32">
        <f>INDEX(Inputs!$U$5:$U$132,MATCH($B1463&amp;"|"&amp;$C1463,Inputs!$A$5:$A$132,0))</f>
        <v/>
      </c>
      <c r="E1463" s="32">
        <f>INDEX(Inputs!$V$5:$V$132,MATCH($B1463&amp;"|"&amp;$C1463,Inputs!$A$5:$A$132,0))</f>
        <v/>
      </c>
      <c r="F1463" s="36" t="n"/>
      <c r="G1463" s="36" t="n"/>
      <c r="H1463" s="14">
        <f>INDEX(VarLab,MATCH($A1463,VarKey,0))&amp;INDEX(MemLab,MATCH($C1463&amp;"|"&amp;$B1463,MemKey,0))</f>
        <v/>
      </c>
      <c r="I1463" s="14">
        <f>INDEX(VarUnit,MATCH($A1463,VarKey,0))</f>
        <v/>
      </c>
      <c r="J1463" s="14">
        <f>INDEX(VarSrc,MATCH($A1463,VarKey,0))</f>
        <v/>
      </c>
      <c r="K1463" s="11">
        <f>CodePrefix&amp;$A1463&amp;IF($C1463="","","."&amp;$C1463&amp;"."&amp;$B1463)&amp;INDEX(VarEnd,MATCH($A1463,VarKey,0))&amp;K$5</f>
        <v/>
      </c>
      <c r="L1463" s="39">
        <f>L1445*Settings!$C$13*(INDEX(L$407:L$418,$D1463)+INDEX(L$394:L$405,$D1463)+L1418*(1+$E1463))</f>
        <v/>
      </c>
      <c r="M1463" s="40">
        <f>M1445*Settings!$C$13*(INDEX(M$407:M$418,$D1463)+INDEX(M$394:M$405,$D1463)+M1418*(1+$E1463))</f>
        <v/>
      </c>
      <c r="N1463" s="40">
        <f>N1445*Settings!$C$13*(INDEX(N$407:N$418,$D1463)+INDEX(N$394:N$405,$D1463)+N1418*(1+$E1463))</f>
        <v/>
      </c>
      <c r="O1463" s="40">
        <f>O1445*Settings!$C$13*(INDEX(O$407:O$418,$D1463)+INDEX(O$394:O$405,$D1463)+O1418*(1+$E1463))</f>
        <v/>
      </c>
      <c r="P1463" s="40">
        <f>P1445*Settings!$C$13*(INDEX(P$407:P$418,$D1463)+INDEX(P$394:P$405,$D1463)+P1418*(1+$E1463))</f>
        <v/>
      </c>
      <c r="Q1463" s="40">
        <f>Q1445*Settings!$C$13*(INDEX(Q$407:Q$418,$D1463)+INDEX(Q$394:Q$405,$D1463)+Q1418*(1+$E1463))</f>
        <v/>
      </c>
      <c r="R1463" s="40">
        <f>R1445*Settings!$C$13*(INDEX(R$407:R$418,$D1463)+INDEX(R$394:R$405,$D1463)+R1418*(1+$E1463))</f>
        <v/>
      </c>
      <c r="S1463" s="40">
        <f>S1445*Settings!$C$13*(INDEX(S$407:S$418,$D1463)+INDEX(S$394:S$405,$D1463)+S1418*(1+$E1463))</f>
        <v/>
      </c>
      <c r="T1463" s="40">
        <f>T1445*Settings!$C$13*(INDEX(T$407:T$418,$D1463)+INDEX(T$394:T$405,$D1463)+T1418*(1+$E1463))</f>
        <v/>
      </c>
      <c r="U1463" s="40">
        <f>U1445*Settings!$C$13*(INDEX(U$407:U$418,$D1463)+INDEX(U$394:U$405,$D1463)+U1418*(1+$E1463))</f>
        <v/>
      </c>
      <c r="V1463" s="40">
        <f>V1445*Settings!$C$13*(INDEX(V$407:V$418,$D1463)+INDEX(V$394:V$405,$D1463)+V1418*(1+$E1463))</f>
        <v/>
      </c>
      <c r="W1463" s="40">
        <f>W1445*Settings!$C$13*(INDEX(W$407:W$418,$D1463)+INDEX(W$394:W$405,$D1463)+W1418*(1+$E1463))</f>
        <v/>
      </c>
      <c r="X1463" s="40">
        <f>X1445*Settings!$C$13*(INDEX(X$407:X$418,$D1463)+INDEX(X$394:X$405,$D1463)+X1418*(1+$E1463))</f>
        <v/>
      </c>
      <c r="Y1463" s="40">
        <f>Y1445*Settings!$C$13*(INDEX(Y$407:Y$418,$D1463)+INDEX(Y$394:Y$405,$D1463)+Y1418*(1+$E1463))</f>
        <v/>
      </c>
      <c r="Z1463" s="40">
        <f>Z1445*Settings!$C$13*(INDEX(Z$407:Z$418,$D1463)+INDEX(Z$394:Z$405,$D1463)+Z1418*(1+$E1463))</f>
        <v/>
      </c>
      <c r="AA1463" s="40">
        <f>AA1445*Settings!$C$13*(INDEX(AA$407:AA$418,$D1463)+INDEX(AA$394:AA$405,$D1463)+AA1418*(1+$E1463))</f>
        <v/>
      </c>
      <c r="AB1463" s="40">
        <f>AB1445*Settings!$C$13*(INDEX(AB$407:AB$418,$D1463)+INDEX(AB$394:AB$405,$D1463)+AB1418*(1+$E1463))</f>
        <v/>
      </c>
      <c r="AC1463" s="40">
        <f>AC1445*Settings!$C$13*(INDEX(AC$407:AC$418,$D1463)+INDEX(AC$394:AC$405,$D1463)+AC1418*(1+$E1463))</f>
        <v/>
      </c>
      <c r="AD1463" s="40">
        <f>AD1445*Settings!$C$13*(INDEX(AD$407:AD$418,$D1463)+INDEX(AD$394:AD$405,$D1463)+AD1418*(1+$E1463))</f>
        <v/>
      </c>
      <c r="AF1463" s="11">
        <f>CodePrefix&amp;$A1463&amp;IF($C1463="","","."&amp;$C1463&amp;"."&amp;$B1463)&amp;INDEX(VarEnd,MATCH($A1463,VarKey,0))&amp;AF$5</f>
        <v/>
      </c>
      <c r="AG1463" s="39">
        <f>AG1445*Settings!$C$13*(INDEX(AG$407:AG$418,$D1463)+INDEX(AG$394:AG$405,$D1463)+AG1418*(1+$E1463))</f>
        <v/>
      </c>
      <c r="AH1463" s="40">
        <f>AH1445*Settings!$C$13*(INDEX(AH$407:AH$418,$D1463)+INDEX(AH$394:AH$405,$D1463)+AH1418*(1+$E1463))</f>
        <v/>
      </c>
      <c r="AI1463" s="40">
        <f>AI1445*Settings!$C$13*(INDEX(AI$407:AI$418,$D1463)+INDEX(AI$394:AI$405,$D1463)+AI1418*(1+$E1463))</f>
        <v/>
      </c>
      <c r="AJ1463" s="40">
        <f>AJ1445*Settings!$C$13*(INDEX(AJ$407:AJ$418,$D1463)+INDEX(AJ$394:AJ$405,$D1463)+AJ1418*(1+$E1463))</f>
        <v/>
      </c>
      <c r="AK1463" s="40">
        <f>AK1445*Settings!$C$13*(INDEX(AK$407:AK$418,$D1463)+INDEX(AK$394:AK$405,$D1463)+AK1418*(1+$E1463))</f>
        <v/>
      </c>
      <c r="AL1463" s="40">
        <f>AL1445*Settings!$C$13*(INDEX(AL$407:AL$418,$D1463)+INDEX(AL$394:AL$405,$D1463)+AL1418*(1+$E1463))</f>
        <v/>
      </c>
      <c r="AM1463" s="40">
        <f>AM1445*Settings!$C$13*(INDEX(AM$407:AM$418,$D1463)+INDEX(AM$394:AM$405,$D1463)+AM1418*(1+$E1463))</f>
        <v/>
      </c>
      <c r="AN1463" s="40">
        <f>AN1445*Settings!$C$13*(INDEX(AN$407:AN$418,$D1463)+INDEX(AN$394:AN$405,$D1463)+AN1418*(1+$E1463))</f>
        <v/>
      </c>
      <c r="AO1463" s="40">
        <f>AO1445*Settings!$C$13*(INDEX(AO$407:AO$418,$D1463)+INDEX(AO$394:AO$405,$D1463)+AO1418*(1+$E1463))</f>
        <v/>
      </c>
      <c r="AP1463" s="40">
        <f>AP1445*Settings!$C$13*(INDEX(AP$407:AP$418,$D1463)+INDEX(AP$394:AP$405,$D1463)+AP1418*(1+$E1463))</f>
        <v/>
      </c>
      <c r="AQ1463" s="40">
        <f>AQ1445*Settings!$C$13*(INDEX(AQ$407:AQ$418,$D1463)+INDEX(AQ$394:AQ$405,$D1463)+AQ1418*(1+$E1463))</f>
        <v/>
      </c>
      <c r="AR1463" s="40">
        <f>AR1445*Settings!$C$13*(INDEX(AR$407:AR$418,$D1463)+INDEX(AR$394:AR$405,$D1463)+AR1418*(1+$E1463))</f>
        <v/>
      </c>
      <c r="AS1463" s="40">
        <f>AS1445*Settings!$C$13*(INDEX(AS$407:AS$418,$D1463)+INDEX(AS$394:AS$405,$D1463)+AS1418*(1+$E1463))</f>
        <v/>
      </c>
      <c r="AT1463" s="40">
        <f>AT1445*Settings!$C$13*(INDEX(AT$407:AT$418,$D1463)+INDEX(AT$394:AT$405,$D1463)+AT1418*(1+$E1463))</f>
        <v/>
      </c>
      <c r="AU1463" s="40">
        <f>AU1445*Settings!$C$13*(INDEX(AU$407:AU$418,$D1463)+INDEX(AU$394:AU$405,$D1463)+AU1418*(1+$E1463))</f>
        <v/>
      </c>
      <c r="AV1463" s="40">
        <f>AV1445*Settings!$C$13*(INDEX(AV$407:AV$418,$D1463)+INDEX(AV$394:AV$405,$D1463)+AV1418*(1+$E1463))</f>
        <v/>
      </c>
      <c r="AW1463" s="40">
        <f>AW1445*Settings!$C$13*(INDEX(AW$407:AW$418,$D1463)+INDEX(AW$394:AW$405,$D1463)+AW1418*(1+$E1463))</f>
        <v/>
      </c>
      <c r="AX1463" s="40">
        <f>AX1445*Settings!$C$13*(INDEX(AX$407:AX$418,$D1463)+INDEX(AX$394:AX$405,$D1463)+AX1418*(1+$E1463))</f>
        <v/>
      </c>
      <c r="AY1463" s="40">
        <f>AY1445*Settings!$C$13*(INDEX(AY$407:AY$418,$D1463)+INDEX(AY$394:AY$405,$D1463)+AY1418*(1+$E1463))</f>
        <v/>
      </c>
    </row>
    <row r="1464" hidden="1" outlineLevel="2">
      <c r="A1464" s="14" t="inlineStr">
        <is>
          <t>rtx</t>
        </is>
      </c>
      <c r="B1464" s="14" t="inlineStr">
        <is>
          <t>die</t>
        </is>
      </c>
      <c r="C1464" s="14" t="inlineStr">
        <is>
          <t>nav</t>
        </is>
      </c>
      <c r="D1464" s="32">
        <f>INDEX(Inputs!$U$5:$U$132,MATCH($B1464&amp;"|"&amp;$C1464,Inputs!$A$5:$A$132,0))</f>
        <v/>
      </c>
      <c r="E1464" s="32">
        <f>INDEX(Inputs!$V$5:$V$132,MATCH($B1464&amp;"|"&amp;$C1464,Inputs!$A$5:$A$132,0))</f>
        <v/>
      </c>
      <c r="F1464" s="36" t="n"/>
      <c r="G1464" s="36" t="n"/>
      <c r="H1464" s="14">
        <f>INDEX(VarLab,MATCH($A1464,VarKey,0))&amp;INDEX(MemLab,MATCH($C1464&amp;"|"&amp;$B1464,MemKey,0))</f>
        <v/>
      </c>
      <c r="I1464" s="14">
        <f>INDEX(VarUnit,MATCH($A1464,VarKey,0))</f>
        <v/>
      </c>
      <c r="J1464" s="14">
        <f>INDEX(VarSrc,MATCH($A1464,VarKey,0))</f>
        <v/>
      </c>
      <c r="K1464" s="11">
        <f>CodePrefix&amp;$A1464&amp;IF($C1464="","","."&amp;$C1464&amp;"."&amp;$B1464)&amp;INDEX(VarEnd,MATCH($A1464,VarKey,0))&amp;K$5</f>
        <v/>
      </c>
      <c r="L1464" s="39">
        <f>L1446*Settings!$C$13*(INDEX(L$407:L$418,$D1464)+INDEX(L$394:L$405,$D1464)+L1419*(1+$E1464))</f>
        <v/>
      </c>
      <c r="M1464" s="40">
        <f>M1446*Settings!$C$13*(INDEX(M$407:M$418,$D1464)+INDEX(M$394:M$405,$D1464)+M1419*(1+$E1464))</f>
        <v/>
      </c>
      <c r="N1464" s="40">
        <f>N1446*Settings!$C$13*(INDEX(N$407:N$418,$D1464)+INDEX(N$394:N$405,$D1464)+N1419*(1+$E1464))</f>
        <v/>
      </c>
      <c r="O1464" s="40">
        <f>O1446*Settings!$C$13*(INDEX(O$407:O$418,$D1464)+INDEX(O$394:O$405,$D1464)+O1419*(1+$E1464))</f>
        <v/>
      </c>
      <c r="P1464" s="40">
        <f>P1446*Settings!$C$13*(INDEX(P$407:P$418,$D1464)+INDEX(P$394:P$405,$D1464)+P1419*(1+$E1464))</f>
        <v/>
      </c>
      <c r="Q1464" s="40">
        <f>Q1446*Settings!$C$13*(INDEX(Q$407:Q$418,$D1464)+INDEX(Q$394:Q$405,$D1464)+Q1419*(1+$E1464))</f>
        <v/>
      </c>
      <c r="R1464" s="40">
        <f>R1446*Settings!$C$13*(INDEX(R$407:R$418,$D1464)+INDEX(R$394:R$405,$D1464)+R1419*(1+$E1464))</f>
        <v/>
      </c>
      <c r="S1464" s="40">
        <f>S1446*Settings!$C$13*(INDEX(S$407:S$418,$D1464)+INDEX(S$394:S$405,$D1464)+S1419*(1+$E1464))</f>
        <v/>
      </c>
      <c r="T1464" s="40">
        <f>T1446*Settings!$C$13*(INDEX(T$407:T$418,$D1464)+INDEX(T$394:T$405,$D1464)+T1419*(1+$E1464))</f>
        <v/>
      </c>
      <c r="U1464" s="40">
        <f>U1446*Settings!$C$13*(INDEX(U$407:U$418,$D1464)+INDEX(U$394:U$405,$D1464)+U1419*(1+$E1464))</f>
        <v/>
      </c>
      <c r="V1464" s="40">
        <f>V1446*Settings!$C$13*(INDEX(V$407:V$418,$D1464)+INDEX(V$394:V$405,$D1464)+V1419*(1+$E1464))</f>
        <v/>
      </c>
      <c r="W1464" s="40">
        <f>W1446*Settings!$C$13*(INDEX(W$407:W$418,$D1464)+INDEX(W$394:W$405,$D1464)+W1419*(1+$E1464))</f>
        <v/>
      </c>
      <c r="X1464" s="40">
        <f>X1446*Settings!$C$13*(INDEX(X$407:X$418,$D1464)+INDEX(X$394:X$405,$D1464)+X1419*(1+$E1464))</f>
        <v/>
      </c>
      <c r="Y1464" s="40">
        <f>Y1446*Settings!$C$13*(INDEX(Y$407:Y$418,$D1464)+INDEX(Y$394:Y$405,$D1464)+Y1419*(1+$E1464))</f>
        <v/>
      </c>
      <c r="Z1464" s="40">
        <f>Z1446*Settings!$C$13*(INDEX(Z$407:Z$418,$D1464)+INDEX(Z$394:Z$405,$D1464)+Z1419*(1+$E1464))</f>
        <v/>
      </c>
      <c r="AA1464" s="40">
        <f>AA1446*Settings!$C$13*(INDEX(AA$407:AA$418,$D1464)+INDEX(AA$394:AA$405,$D1464)+AA1419*(1+$E1464))</f>
        <v/>
      </c>
      <c r="AB1464" s="40">
        <f>AB1446*Settings!$C$13*(INDEX(AB$407:AB$418,$D1464)+INDEX(AB$394:AB$405,$D1464)+AB1419*(1+$E1464))</f>
        <v/>
      </c>
      <c r="AC1464" s="40">
        <f>AC1446*Settings!$C$13*(INDEX(AC$407:AC$418,$D1464)+INDEX(AC$394:AC$405,$D1464)+AC1419*(1+$E1464))</f>
        <v/>
      </c>
      <c r="AD1464" s="40">
        <f>AD1446*Settings!$C$13*(INDEX(AD$407:AD$418,$D1464)+INDEX(AD$394:AD$405,$D1464)+AD1419*(1+$E1464))</f>
        <v/>
      </c>
      <c r="AF1464" s="11">
        <f>CodePrefix&amp;$A1464&amp;IF($C1464="","","."&amp;$C1464&amp;"."&amp;$B1464)&amp;INDEX(VarEnd,MATCH($A1464,VarKey,0))&amp;AF$5</f>
        <v/>
      </c>
      <c r="AG1464" s="39">
        <f>AG1446*Settings!$C$13*(INDEX(AG$407:AG$418,$D1464)+INDEX(AG$394:AG$405,$D1464)+AG1419*(1+$E1464))</f>
        <v/>
      </c>
      <c r="AH1464" s="40">
        <f>AH1446*Settings!$C$13*(INDEX(AH$407:AH$418,$D1464)+INDEX(AH$394:AH$405,$D1464)+AH1419*(1+$E1464))</f>
        <v/>
      </c>
      <c r="AI1464" s="40">
        <f>AI1446*Settings!$C$13*(INDEX(AI$407:AI$418,$D1464)+INDEX(AI$394:AI$405,$D1464)+AI1419*(1+$E1464))</f>
        <v/>
      </c>
      <c r="AJ1464" s="40">
        <f>AJ1446*Settings!$C$13*(INDEX(AJ$407:AJ$418,$D1464)+INDEX(AJ$394:AJ$405,$D1464)+AJ1419*(1+$E1464))</f>
        <v/>
      </c>
      <c r="AK1464" s="40">
        <f>AK1446*Settings!$C$13*(INDEX(AK$407:AK$418,$D1464)+INDEX(AK$394:AK$405,$D1464)+AK1419*(1+$E1464))</f>
        <v/>
      </c>
      <c r="AL1464" s="40">
        <f>AL1446*Settings!$C$13*(INDEX(AL$407:AL$418,$D1464)+INDEX(AL$394:AL$405,$D1464)+AL1419*(1+$E1464))</f>
        <v/>
      </c>
      <c r="AM1464" s="40">
        <f>AM1446*Settings!$C$13*(INDEX(AM$407:AM$418,$D1464)+INDEX(AM$394:AM$405,$D1464)+AM1419*(1+$E1464))</f>
        <v/>
      </c>
      <c r="AN1464" s="40">
        <f>AN1446*Settings!$C$13*(INDEX(AN$407:AN$418,$D1464)+INDEX(AN$394:AN$405,$D1464)+AN1419*(1+$E1464))</f>
        <v/>
      </c>
      <c r="AO1464" s="40">
        <f>AO1446*Settings!$C$13*(INDEX(AO$407:AO$418,$D1464)+INDEX(AO$394:AO$405,$D1464)+AO1419*(1+$E1464))</f>
        <v/>
      </c>
      <c r="AP1464" s="40">
        <f>AP1446*Settings!$C$13*(INDEX(AP$407:AP$418,$D1464)+INDEX(AP$394:AP$405,$D1464)+AP1419*(1+$E1464))</f>
        <v/>
      </c>
      <c r="AQ1464" s="40">
        <f>AQ1446*Settings!$C$13*(INDEX(AQ$407:AQ$418,$D1464)+INDEX(AQ$394:AQ$405,$D1464)+AQ1419*(1+$E1464))</f>
        <v/>
      </c>
      <c r="AR1464" s="40">
        <f>AR1446*Settings!$C$13*(INDEX(AR$407:AR$418,$D1464)+INDEX(AR$394:AR$405,$D1464)+AR1419*(1+$E1464))</f>
        <v/>
      </c>
      <c r="AS1464" s="40">
        <f>AS1446*Settings!$C$13*(INDEX(AS$407:AS$418,$D1464)+INDEX(AS$394:AS$405,$D1464)+AS1419*(1+$E1464))</f>
        <v/>
      </c>
      <c r="AT1464" s="40">
        <f>AT1446*Settings!$C$13*(INDEX(AT$407:AT$418,$D1464)+INDEX(AT$394:AT$405,$D1464)+AT1419*(1+$E1464))</f>
        <v/>
      </c>
      <c r="AU1464" s="40">
        <f>AU1446*Settings!$C$13*(INDEX(AU$407:AU$418,$D1464)+INDEX(AU$394:AU$405,$D1464)+AU1419*(1+$E1464))</f>
        <v/>
      </c>
      <c r="AV1464" s="40">
        <f>AV1446*Settings!$C$13*(INDEX(AV$407:AV$418,$D1464)+INDEX(AV$394:AV$405,$D1464)+AV1419*(1+$E1464))</f>
        <v/>
      </c>
      <c r="AW1464" s="40">
        <f>AW1446*Settings!$C$13*(INDEX(AW$407:AW$418,$D1464)+INDEX(AW$394:AW$405,$D1464)+AW1419*(1+$E1464))</f>
        <v/>
      </c>
      <c r="AX1464" s="40">
        <f>AX1446*Settings!$C$13*(INDEX(AX$407:AX$418,$D1464)+INDEX(AX$394:AX$405,$D1464)+AX1419*(1+$E1464))</f>
        <v/>
      </c>
      <c r="AY1464" s="40">
        <f>AY1446*Settings!$C$13*(INDEX(AY$407:AY$418,$D1464)+INDEX(AY$394:AY$405,$D1464)+AY1419*(1+$E1464))</f>
        <v/>
      </c>
    </row>
    <row r="1465" hidden="1" outlineLevel="2">
      <c r="A1465" s="14" t="inlineStr">
        <is>
          <t>rtx</t>
        </is>
      </c>
      <c r="B1465" s="14" t="inlineStr">
        <is>
          <t>lpg</t>
        </is>
      </c>
      <c r="C1465" s="14" t="inlineStr">
        <is>
          <t>nav</t>
        </is>
      </c>
      <c r="D1465" s="32">
        <f>INDEX(Inputs!$U$5:$U$132,MATCH($B1465&amp;"|"&amp;$C1465,Inputs!$A$5:$A$132,0))</f>
        <v/>
      </c>
      <c r="E1465" s="32">
        <f>INDEX(Inputs!$V$5:$V$132,MATCH($B1465&amp;"|"&amp;$C1465,Inputs!$A$5:$A$132,0))</f>
        <v/>
      </c>
      <c r="F1465" s="36" t="n"/>
      <c r="G1465" s="36" t="n"/>
      <c r="H1465" s="14">
        <f>INDEX(VarLab,MATCH($A1465,VarKey,0))&amp;INDEX(MemLab,MATCH($C1465&amp;"|"&amp;$B1465,MemKey,0))</f>
        <v/>
      </c>
      <c r="I1465" s="14">
        <f>INDEX(VarUnit,MATCH($A1465,VarKey,0))</f>
        <v/>
      </c>
      <c r="J1465" s="14">
        <f>INDEX(VarSrc,MATCH($A1465,VarKey,0))</f>
        <v/>
      </c>
      <c r="K1465" s="11">
        <f>CodePrefix&amp;$A1465&amp;IF($C1465="","","."&amp;$C1465&amp;"."&amp;$B1465)&amp;INDEX(VarEnd,MATCH($A1465,VarKey,0))&amp;K$5</f>
        <v/>
      </c>
      <c r="L1465" s="39">
        <f>L1447*Settings!$C$13*(INDEX(L$407:L$418,$D1465)+INDEX(L$394:L$405,$D1465)+L1420*(1+$E1465))</f>
        <v/>
      </c>
      <c r="M1465" s="40">
        <f>M1447*Settings!$C$13*(INDEX(M$407:M$418,$D1465)+INDEX(M$394:M$405,$D1465)+M1420*(1+$E1465))</f>
        <v/>
      </c>
      <c r="N1465" s="40">
        <f>N1447*Settings!$C$13*(INDEX(N$407:N$418,$D1465)+INDEX(N$394:N$405,$D1465)+N1420*(1+$E1465))</f>
        <v/>
      </c>
      <c r="O1465" s="40">
        <f>O1447*Settings!$C$13*(INDEX(O$407:O$418,$D1465)+INDEX(O$394:O$405,$D1465)+O1420*(1+$E1465))</f>
        <v/>
      </c>
      <c r="P1465" s="40">
        <f>P1447*Settings!$C$13*(INDEX(P$407:P$418,$D1465)+INDEX(P$394:P$405,$D1465)+P1420*(1+$E1465))</f>
        <v/>
      </c>
      <c r="Q1465" s="40">
        <f>Q1447*Settings!$C$13*(INDEX(Q$407:Q$418,$D1465)+INDEX(Q$394:Q$405,$D1465)+Q1420*(1+$E1465))</f>
        <v/>
      </c>
      <c r="R1465" s="40">
        <f>R1447*Settings!$C$13*(INDEX(R$407:R$418,$D1465)+INDEX(R$394:R$405,$D1465)+R1420*(1+$E1465))</f>
        <v/>
      </c>
      <c r="S1465" s="40">
        <f>S1447*Settings!$C$13*(INDEX(S$407:S$418,$D1465)+INDEX(S$394:S$405,$D1465)+S1420*(1+$E1465))</f>
        <v/>
      </c>
      <c r="T1465" s="40">
        <f>T1447*Settings!$C$13*(INDEX(T$407:T$418,$D1465)+INDEX(T$394:T$405,$D1465)+T1420*(1+$E1465))</f>
        <v/>
      </c>
      <c r="U1465" s="40">
        <f>U1447*Settings!$C$13*(INDEX(U$407:U$418,$D1465)+INDEX(U$394:U$405,$D1465)+U1420*(1+$E1465))</f>
        <v/>
      </c>
      <c r="V1465" s="40">
        <f>V1447*Settings!$C$13*(INDEX(V$407:V$418,$D1465)+INDEX(V$394:V$405,$D1465)+V1420*(1+$E1465))</f>
        <v/>
      </c>
      <c r="W1465" s="40">
        <f>W1447*Settings!$C$13*(INDEX(W$407:W$418,$D1465)+INDEX(W$394:W$405,$D1465)+W1420*(1+$E1465))</f>
        <v/>
      </c>
      <c r="X1465" s="40">
        <f>X1447*Settings!$C$13*(INDEX(X$407:X$418,$D1465)+INDEX(X$394:X$405,$D1465)+X1420*(1+$E1465))</f>
        <v/>
      </c>
      <c r="Y1465" s="40">
        <f>Y1447*Settings!$C$13*(INDEX(Y$407:Y$418,$D1465)+INDEX(Y$394:Y$405,$D1465)+Y1420*(1+$E1465))</f>
        <v/>
      </c>
      <c r="Z1465" s="40">
        <f>Z1447*Settings!$C$13*(INDEX(Z$407:Z$418,$D1465)+INDEX(Z$394:Z$405,$D1465)+Z1420*(1+$E1465))</f>
        <v/>
      </c>
      <c r="AA1465" s="40">
        <f>AA1447*Settings!$C$13*(INDEX(AA$407:AA$418,$D1465)+INDEX(AA$394:AA$405,$D1465)+AA1420*(1+$E1465))</f>
        <v/>
      </c>
      <c r="AB1465" s="40">
        <f>AB1447*Settings!$C$13*(INDEX(AB$407:AB$418,$D1465)+INDEX(AB$394:AB$405,$D1465)+AB1420*(1+$E1465))</f>
        <v/>
      </c>
      <c r="AC1465" s="40">
        <f>AC1447*Settings!$C$13*(INDEX(AC$407:AC$418,$D1465)+INDEX(AC$394:AC$405,$D1465)+AC1420*(1+$E1465))</f>
        <v/>
      </c>
      <c r="AD1465" s="40">
        <f>AD1447*Settings!$C$13*(INDEX(AD$407:AD$418,$D1465)+INDEX(AD$394:AD$405,$D1465)+AD1420*(1+$E1465))</f>
        <v/>
      </c>
      <c r="AF1465" s="11">
        <f>CodePrefix&amp;$A1465&amp;IF($C1465="","","."&amp;$C1465&amp;"."&amp;$B1465)&amp;INDEX(VarEnd,MATCH($A1465,VarKey,0))&amp;AF$5</f>
        <v/>
      </c>
      <c r="AG1465" s="39">
        <f>AG1447*Settings!$C$13*(INDEX(AG$407:AG$418,$D1465)+INDEX(AG$394:AG$405,$D1465)+AG1420*(1+$E1465))</f>
        <v/>
      </c>
      <c r="AH1465" s="40">
        <f>AH1447*Settings!$C$13*(INDEX(AH$407:AH$418,$D1465)+INDEX(AH$394:AH$405,$D1465)+AH1420*(1+$E1465))</f>
        <v/>
      </c>
      <c r="AI1465" s="40">
        <f>AI1447*Settings!$C$13*(INDEX(AI$407:AI$418,$D1465)+INDEX(AI$394:AI$405,$D1465)+AI1420*(1+$E1465))</f>
        <v/>
      </c>
      <c r="AJ1465" s="40">
        <f>AJ1447*Settings!$C$13*(INDEX(AJ$407:AJ$418,$D1465)+INDEX(AJ$394:AJ$405,$D1465)+AJ1420*(1+$E1465))</f>
        <v/>
      </c>
      <c r="AK1465" s="40">
        <f>AK1447*Settings!$C$13*(INDEX(AK$407:AK$418,$D1465)+INDEX(AK$394:AK$405,$D1465)+AK1420*(1+$E1465))</f>
        <v/>
      </c>
      <c r="AL1465" s="40">
        <f>AL1447*Settings!$C$13*(INDEX(AL$407:AL$418,$D1465)+INDEX(AL$394:AL$405,$D1465)+AL1420*(1+$E1465))</f>
        <v/>
      </c>
      <c r="AM1465" s="40">
        <f>AM1447*Settings!$C$13*(INDEX(AM$407:AM$418,$D1465)+INDEX(AM$394:AM$405,$D1465)+AM1420*(1+$E1465))</f>
        <v/>
      </c>
      <c r="AN1465" s="40">
        <f>AN1447*Settings!$C$13*(INDEX(AN$407:AN$418,$D1465)+INDEX(AN$394:AN$405,$D1465)+AN1420*(1+$E1465))</f>
        <v/>
      </c>
      <c r="AO1465" s="40">
        <f>AO1447*Settings!$C$13*(INDEX(AO$407:AO$418,$D1465)+INDEX(AO$394:AO$405,$D1465)+AO1420*(1+$E1465))</f>
        <v/>
      </c>
      <c r="AP1465" s="40">
        <f>AP1447*Settings!$C$13*(INDEX(AP$407:AP$418,$D1465)+INDEX(AP$394:AP$405,$D1465)+AP1420*(1+$E1465))</f>
        <v/>
      </c>
      <c r="AQ1465" s="40">
        <f>AQ1447*Settings!$C$13*(INDEX(AQ$407:AQ$418,$D1465)+INDEX(AQ$394:AQ$405,$D1465)+AQ1420*(1+$E1465))</f>
        <v/>
      </c>
      <c r="AR1465" s="40">
        <f>AR1447*Settings!$C$13*(INDEX(AR$407:AR$418,$D1465)+INDEX(AR$394:AR$405,$D1465)+AR1420*(1+$E1465))</f>
        <v/>
      </c>
      <c r="AS1465" s="40">
        <f>AS1447*Settings!$C$13*(INDEX(AS$407:AS$418,$D1465)+INDEX(AS$394:AS$405,$D1465)+AS1420*(1+$E1465))</f>
        <v/>
      </c>
      <c r="AT1465" s="40">
        <f>AT1447*Settings!$C$13*(INDEX(AT$407:AT$418,$D1465)+INDEX(AT$394:AT$405,$D1465)+AT1420*(1+$E1465))</f>
        <v/>
      </c>
      <c r="AU1465" s="40">
        <f>AU1447*Settings!$C$13*(INDEX(AU$407:AU$418,$D1465)+INDEX(AU$394:AU$405,$D1465)+AU1420*(1+$E1465))</f>
        <v/>
      </c>
      <c r="AV1465" s="40">
        <f>AV1447*Settings!$C$13*(INDEX(AV$407:AV$418,$D1465)+INDEX(AV$394:AV$405,$D1465)+AV1420*(1+$E1465))</f>
        <v/>
      </c>
      <c r="AW1465" s="40">
        <f>AW1447*Settings!$C$13*(INDEX(AW$407:AW$418,$D1465)+INDEX(AW$394:AW$405,$D1465)+AW1420*(1+$E1465))</f>
        <v/>
      </c>
      <c r="AX1465" s="40">
        <f>AX1447*Settings!$C$13*(INDEX(AX$407:AX$418,$D1465)+INDEX(AX$394:AX$405,$D1465)+AX1420*(1+$E1465))</f>
        <v/>
      </c>
      <c r="AY1465" s="40">
        <f>AY1447*Settings!$C$13*(INDEX(AY$407:AY$418,$D1465)+INDEX(AY$394:AY$405,$D1465)+AY1420*(1+$E1465))</f>
        <v/>
      </c>
    </row>
    <row r="1466" hidden="1" outlineLevel="2">
      <c r="A1466" s="14" t="inlineStr">
        <is>
          <t>rtx</t>
        </is>
      </c>
      <c r="B1466" s="14" t="inlineStr">
        <is>
          <t>ker</t>
        </is>
      </c>
      <c r="C1466" s="14" t="inlineStr">
        <is>
          <t>nav</t>
        </is>
      </c>
      <c r="D1466" s="32">
        <f>INDEX(Inputs!$U$5:$U$132,MATCH($B1466&amp;"|"&amp;$C1466,Inputs!$A$5:$A$132,0))</f>
        <v/>
      </c>
      <c r="E1466" s="32">
        <f>INDEX(Inputs!$V$5:$V$132,MATCH($B1466&amp;"|"&amp;$C1466,Inputs!$A$5:$A$132,0))</f>
        <v/>
      </c>
      <c r="F1466" s="36" t="n"/>
      <c r="G1466" s="36" t="n"/>
      <c r="H1466" s="14">
        <f>INDEX(VarLab,MATCH($A1466,VarKey,0))&amp;INDEX(MemLab,MATCH($C1466&amp;"|"&amp;$B1466,MemKey,0))</f>
        <v/>
      </c>
      <c r="I1466" s="14">
        <f>INDEX(VarUnit,MATCH($A1466,VarKey,0))</f>
        <v/>
      </c>
      <c r="J1466" s="14">
        <f>INDEX(VarSrc,MATCH($A1466,VarKey,0))</f>
        <v/>
      </c>
      <c r="K1466" s="11">
        <f>CodePrefix&amp;$A1466&amp;IF($C1466="","","."&amp;$C1466&amp;"."&amp;$B1466)&amp;INDEX(VarEnd,MATCH($A1466,VarKey,0))&amp;K$5</f>
        <v/>
      </c>
      <c r="L1466" s="39">
        <f>L1448*Settings!$C$13*(INDEX(L$407:L$418,$D1466)+INDEX(L$394:L$405,$D1466)+L1421*(1+$E1466))</f>
        <v/>
      </c>
      <c r="M1466" s="40">
        <f>M1448*Settings!$C$13*(INDEX(M$407:M$418,$D1466)+INDEX(M$394:M$405,$D1466)+M1421*(1+$E1466))</f>
        <v/>
      </c>
      <c r="N1466" s="40">
        <f>N1448*Settings!$C$13*(INDEX(N$407:N$418,$D1466)+INDEX(N$394:N$405,$D1466)+N1421*(1+$E1466))</f>
        <v/>
      </c>
      <c r="O1466" s="40">
        <f>O1448*Settings!$C$13*(INDEX(O$407:O$418,$D1466)+INDEX(O$394:O$405,$D1466)+O1421*(1+$E1466))</f>
        <v/>
      </c>
      <c r="P1466" s="40">
        <f>P1448*Settings!$C$13*(INDEX(P$407:P$418,$D1466)+INDEX(P$394:P$405,$D1466)+P1421*(1+$E1466))</f>
        <v/>
      </c>
      <c r="Q1466" s="40">
        <f>Q1448*Settings!$C$13*(INDEX(Q$407:Q$418,$D1466)+INDEX(Q$394:Q$405,$D1466)+Q1421*(1+$E1466))</f>
        <v/>
      </c>
      <c r="R1466" s="40">
        <f>R1448*Settings!$C$13*(INDEX(R$407:R$418,$D1466)+INDEX(R$394:R$405,$D1466)+R1421*(1+$E1466))</f>
        <v/>
      </c>
      <c r="S1466" s="40">
        <f>S1448*Settings!$C$13*(INDEX(S$407:S$418,$D1466)+INDEX(S$394:S$405,$D1466)+S1421*(1+$E1466))</f>
        <v/>
      </c>
      <c r="T1466" s="40">
        <f>T1448*Settings!$C$13*(INDEX(T$407:T$418,$D1466)+INDEX(T$394:T$405,$D1466)+T1421*(1+$E1466))</f>
        <v/>
      </c>
      <c r="U1466" s="40">
        <f>U1448*Settings!$C$13*(INDEX(U$407:U$418,$D1466)+INDEX(U$394:U$405,$D1466)+U1421*(1+$E1466))</f>
        <v/>
      </c>
      <c r="V1466" s="40">
        <f>V1448*Settings!$C$13*(INDEX(V$407:V$418,$D1466)+INDEX(V$394:V$405,$D1466)+V1421*(1+$E1466))</f>
        <v/>
      </c>
      <c r="W1466" s="40">
        <f>W1448*Settings!$C$13*(INDEX(W$407:W$418,$D1466)+INDEX(W$394:W$405,$D1466)+W1421*(1+$E1466))</f>
        <v/>
      </c>
      <c r="X1466" s="40">
        <f>X1448*Settings!$C$13*(INDEX(X$407:X$418,$D1466)+INDEX(X$394:X$405,$D1466)+X1421*(1+$E1466))</f>
        <v/>
      </c>
      <c r="Y1466" s="40">
        <f>Y1448*Settings!$C$13*(INDEX(Y$407:Y$418,$D1466)+INDEX(Y$394:Y$405,$D1466)+Y1421*(1+$E1466))</f>
        <v/>
      </c>
      <c r="Z1466" s="40">
        <f>Z1448*Settings!$C$13*(INDEX(Z$407:Z$418,$D1466)+INDEX(Z$394:Z$405,$D1466)+Z1421*(1+$E1466))</f>
        <v/>
      </c>
      <c r="AA1466" s="40">
        <f>AA1448*Settings!$C$13*(INDEX(AA$407:AA$418,$D1466)+INDEX(AA$394:AA$405,$D1466)+AA1421*(1+$E1466))</f>
        <v/>
      </c>
      <c r="AB1466" s="40">
        <f>AB1448*Settings!$C$13*(INDEX(AB$407:AB$418,$D1466)+INDEX(AB$394:AB$405,$D1466)+AB1421*(1+$E1466))</f>
        <v/>
      </c>
      <c r="AC1466" s="40">
        <f>AC1448*Settings!$C$13*(INDEX(AC$407:AC$418,$D1466)+INDEX(AC$394:AC$405,$D1466)+AC1421*(1+$E1466))</f>
        <v/>
      </c>
      <c r="AD1466" s="40">
        <f>AD1448*Settings!$C$13*(INDEX(AD$407:AD$418,$D1466)+INDEX(AD$394:AD$405,$D1466)+AD1421*(1+$E1466))</f>
        <v/>
      </c>
      <c r="AF1466" s="11">
        <f>CodePrefix&amp;$A1466&amp;IF($C1466="","","."&amp;$C1466&amp;"."&amp;$B1466)&amp;INDEX(VarEnd,MATCH($A1466,VarKey,0))&amp;AF$5</f>
        <v/>
      </c>
      <c r="AG1466" s="39">
        <f>AG1448*Settings!$C$13*(INDEX(AG$407:AG$418,$D1466)+INDEX(AG$394:AG$405,$D1466)+AG1421*(1+$E1466))</f>
        <v/>
      </c>
      <c r="AH1466" s="40">
        <f>AH1448*Settings!$C$13*(INDEX(AH$407:AH$418,$D1466)+INDEX(AH$394:AH$405,$D1466)+AH1421*(1+$E1466))</f>
        <v/>
      </c>
      <c r="AI1466" s="40">
        <f>AI1448*Settings!$C$13*(INDEX(AI$407:AI$418,$D1466)+INDEX(AI$394:AI$405,$D1466)+AI1421*(1+$E1466))</f>
        <v/>
      </c>
      <c r="AJ1466" s="40">
        <f>AJ1448*Settings!$C$13*(INDEX(AJ$407:AJ$418,$D1466)+INDEX(AJ$394:AJ$405,$D1466)+AJ1421*(1+$E1466))</f>
        <v/>
      </c>
      <c r="AK1466" s="40">
        <f>AK1448*Settings!$C$13*(INDEX(AK$407:AK$418,$D1466)+INDEX(AK$394:AK$405,$D1466)+AK1421*(1+$E1466))</f>
        <v/>
      </c>
      <c r="AL1466" s="40">
        <f>AL1448*Settings!$C$13*(INDEX(AL$407:AL$418,$D1466)+INDEX(AL$394:AL$405,$D1466)+AL1421*(1+$E1466))</f>
        <v/>
      </c>
      <c r="AM1466" s="40">
        <f>AM1448*Settings!$C$13*(INDEX(AM$407:AM$418,$D1466)+INDEX(AM$394:AM$405,$D1466)+AM1421*(1+$E1466))</f>
        <v/>
      </c>
      <c r="AN1466" s="40">
        <f>AN1448*Settings!$C$13*(INDEX(AN$407:AN$418,$D1466)+INDEX(AN$394:AN$405,$D1466)+AN1421*(1+$E1466))</f>
        <v/>
      </c>
      <c r="AO1466" s="40">
        <f>AO1448*Settings!$C$13*(INDEX(AO$407:AO$418,$D1466)+INDEX(AO$394:AO$405,$D1466)+AO1421*(1+$E1466))</f>
        <v/>
      </c>
      <c r="AP1466" s="40">
        <f>AP1448*Settings!$C$13*(INDEX(AP$407:AP$418,$D1466)+INDEX(AP$394:AP$405,$D1466)+AP1421*(1+$E1466))</f>
        <v/>
      </c>
      <c r="AQ1466" s="40">
        <f>AQ1448*Settings!$C$13*(INDEX(AQ$407:AQ$418,$D1466)+INDEX(AQ$394:AQ$405,$D1466)+AQ1421*(1+$E1466))</f>
        <v/>
      </c>
      <c r="AR1466" s="40">
        <f>AR1448*Settings!$C$13*(INDEX(AR$407:AR$418,$D1466)+INDEX(AR$394:AR$405,$D1466)+AR1421*(1+$E1466))</f>
        <v/>
      </c>
      <c r="AS1466" s="40">
        <f>AS1448*Settings!$C$13*(INDEX(AS$407:AS$418,$D1466)+INDEX(AS$394:AS$405,$D1466)+AS1421*(1+$E1466))</f>
        <v/>
      </c>
      <c r="AT1466" s="40">
        <f>AT1448*Settings!$C$13*(INDEX(AT$407:AT$418,$D1466)+INDEX(AT$394:AT$405,$D1466)+AT1421*(1+$E1466))</f>
        <v/>
      </c>
      <c r="AU1466" s="40">
        <f>AU1448*Settings!$C$13*(INDEX(AU$407:AU$418,$D1466)+INDEX(AU$394:AU$405,$D1466)+AU1421*(1+$E1466))</f>
        <v/>
      </c>
      <c r="AV1466" s="40">
        <f>AV1448*Settings!$C$13*(INDEX(AV$407:AV$418,$D1466)+INDEX(AV$394:AV$405,$D1466)+AV1421*(1+$E1466))</f>
        <v/>
      </c>
      <c r="AW1466" s="40">
        <f>AW1448*Settings!$C$13*(INDEX(AW$407:AW$418,$D1466)+INDEX(AW$394:AW$405,$D1466)+AW1421*(1+$E1466))</f>
        <v/>
      </c>
      <c r="AX1466" s="40">
        <f>AX1448*Settings!$C$13*(INDEX(AX$407:AX$418,$D1466)+INDEX(AX$394:AX$405,$D1466)+AX1421*(1+$E1466))</f>
        <v/>
      </c>
      <c r="AY1466" s="40">
        <f>AY1448*Settings!$C$13*(INDEX(AY$407:AY$418,$D1466)+INDEX(AY$394:AY$405,$D1466)+AY1421*(1+$E1466))</f>
        <v/>
      </c>
    </row>
    <row r="1467" hidden="1" outlineLevel="2">
      <c r="A1467" s="14" t="inlineStr">
        <is>
          <t>rtx</t>
        </is>
      </c>
      <c r="B1467" s="14" t="inlineStr">
        <is>
          <t>oop</t>
        </is>
      </c>
      <c r="C1467" s="14" t="inlineStr">
        <is>
          <t>nav</t>
        </is>
      </c>
      <c r="D1467" s="32">
        <f>INDEX(Inputs!$U$5:$U$132,MATCH($B1467&amp;"|"&amp;$C1467,Inputs!$A$5:$A$132,0))</f>
        <v/>
      </c>
      <c r="E1467" s="32">
        <f>INDEX(Inputs!$V$5:$V$132,MATCH($B1467&amp;"|"&amp;$C1467,Inputs!$A$5:$A$132,0))</f>
        <v/>
      </c>
      <c r="F1467" s="36" t="n"/>
      <c r="G1467" s="36" t="n"/>
      <c r="H1467" s="14">
        <f>INDEX(VarLab,MATCH($A1467,VarKey,0))&amp;INDEX(MemLab,MATCH($C1467&amp;"|"&amp;$B1467,MemKey,0))</f>
        <v/>
      </c>
      <c r="I1467" s="14">
        <f>INDEX(VarUnit,MATCH($A1467,VarKey,0))</f>
        <v/>
      </c>
      <c r="J1467" s="14">
        <f>INDEX(VarSrc,MATCH($A1467,VarKey,0))</f>
        <v/>
      </c>
      <c r="K1467" s="11">
        <f>CodePrefix&amp;$A1467&amp;IF($C1467="","","."&amp;$C1467&amp;"."&amp;$B1467)&amp;INDEX(VarEnd,MATCH($A1467,VarKey,0))&amp;K$5</f>
        <v/>
      </c>
      <c r="L1467" s="39">
        <f>L1449*Settings!$C$13*(INDEX(L$407:L$418,$D1467)+INDEX(L$394:L$405,$D1467)+L1422*(1+$E1467))</f>
        <v/>
      </c>
      <c r="M1467" s="40">
        <f>M1449*Settings!$C$13*(INDEX(M$407:M$418,$D1467)+INDEX(M$394:M$405,$D1467)+M1422*(1+$E1467))</f>
        <v/>
      </c>
      <c r="N1467" s="40">
        <f>N1449*Settings!$C$13*(INDEX(N$407:N$418,$D1467)+INDEX(N$394:N$405,$D1467)+N1422*(1+$E1467))</f>
        <v/>
      </c>
      <c r="O1467" s="40">
        <f>O1449*Settings!$C$13*(INDEX(O$407:O$418,$D1467)+INDEX(O$394:O$405,$D1467)+O1422*(1+$E1467))</f>
        <v/>
      </c>
      <c r="P1467" s="40">
        <f>P1449*Settings!$C$13*(INDEX(P$407:P$418,$D1467)+INDEX(P$394:P$405,$D1467)+P1422*(1+$E1467))</f>
        <v/>
      </c>
      <c r="Q1467" s="40">
        <f>Q1449*Settings!$C$13*(INDEX(Q$407:Q$418,$D1467)+INDEX(Q$394:Q$405,$D1467)+Q1422*(1+$E1467))</f>
        <v/>
      </c>
      <c r="R1467" s="40">
        <f>R1449*Settings!$C$13*(INDEX(R$407:R$418,$D1467)+INDEX(R$394:R$405,$D1467)+R1422*(1+$E1467))</f>
        <v/>
      </c>
      <c r="S1467" s="40">
        <f>S1449*Settings!$C$13*(INDEX(S$407:S$418,$D1467)+INDEX(S$394:S$405,$D1467)+S1422*(1+$E1467))</f>
        <v/>
      </c>
      <c r="T1467" s="40">
        <f>T1449*Settings!$C$13*(INDEX(T$407:T$418,$D1467)+INDEX(T$394:T$405,$D1467)+T1422*(1+$E1467))</f>
        <v/>
      </c>
      <c r="U1467" s="40">
        <f>U1449*Settings!$C$13*(INDEX(U$407:U$418,$D1467)+INDEX(U$394:U$405,$D1467)+U1422*(1+$E1467))</f>
        <v/>
      </c>
      <c r="V1467" s="40">
        <f>V1449*Settings!$C$13*(INDEX(V$407:V$418,$D1467)+INDEX(V$394:V$405,$D1467)+V1422*(1+$E1467))</f>
        <v/>
      </c>
      <c r="W1467" s="40">
        <f>W1449*Settings!$C$13*(INDEX(W$407:W$418,$D1467)+INDEX(W$394:W$405,$D1467)+W1422*(1+$E1467))</f>
        <v/>
      </c>
      <c r="X1467" s="40">
        <f>X1449*Settings!$C$13*(INDEX(X$407:X$418,$D1467)+INDEX(X$394:X$405,$D1467)+X1422*(1+$E1467))</f>
        <v/>
      </c>
      <c r="Y1467" s="40">
        <f>Y1449*Settings!$C$13*(INDEX(Y$407:Y$418,$D1467)+INDEX(Y$394:Y$405,$D1467)+Y1422*(1+$E1467))</f>
        <v/>
      </c>
      <c r="Z1467" s="40">
        <f>Z1449*Settings!$C$13*(INDEX(Z$407:Z$418,$D1467)+INDEX(Z$394:Z$405,$D1467)+Z1422*(1+$E1467))</f>
        <v/>
      </c>
      <c r="AA1467" s="40">
        <f>AA1449*Settings!$C$13*(INDEX(AA$407:AA$418,$D1467)+INDEX(AA$394:AA$405,$D1467)+AA1422*(1+$E1467))</f>
        <v/>
      </c>
      <c r="AB1467" s="40">
        <f>AB1449*Settings!$C$13*(INDEX(AB$407:AB$418,$D1467)+INDEX(AB$394:AB$405,$D1467)+AB1422*(1+$E1467))</f>
        <v/>
      </c>
      <c r="AC1467" s="40">
        <f>AC1449*Settings!$C$13*(INDEX(AC$407:AC$418,$D1467)+INDEX(AC$394:AC$405,$D1467)+AC1422*(1+$E1467))</f>
        <v/>
      </c>
      <c r="AD1467" s="40">
        <f>AD1449*Settings!$C$13*(INDEX(AD$407:AD$418,$D1467)+INDEX(AD$394:AD$405,$D1467)+AD1422*(1+$E1467))</f>
        <v/>
      </c>
      <c r="AF1467" s="11">
        <f>CodePrefix&amp;$A1467&amp;IF($C1467="","","."&amp;$C1467&amp;"."&amp;$B1467)&amp;INDEX(VarEnd,MATCH($A1467,VarKey,0))&amp;AF$5</f>
        <v/>
      </c>
      <c r="AG1467" s="39">
        <f>AG1449*Settings!$C$13*(INDEX(AG$407:AG$418,$D1467)+INDEX(AG$394:AG$405,$D1467)+AG1422*(1+$E1467))</f>
        <v/>
      </c>
      <c r="AH1467" s="40">
        <f>AH1449*Settings!$C$13*(INDEX(AH$407:AH$418,$D1467)+INDEX(AH$394:AH$405,$D1467)+AH1422*(1+$E1467))</f>
        <v/>
      </c>
      <c r="AI1467" s="40">
        <f>AI1449*Settings!$C$13*(INDEX(AI$407:AI$418,$D1467)+INDEX(AI$394:AI$405,$D1467)+AI1422*(1+$E1467))</f>
        <v/>
      </c>
      <c r="AJ1467" s="40">
        <f>AJ1449*Settings!$C$13*(INDEX(AJ$407:AJ$418,$D1467)+INDEX(AJ$394:AJ$405,$D1467)+AJ1422*(1+$E1467))</f>
        <v/>
      </c>
      <c r="AK1467" s="40">
        <f>AK1449*Settings!$C$13*(INDEX(AK$407:AK$418,$D1467)+INDEX(AK$394:AK$405,$D1467)+AK1422*(1+$E1467))</f>
        <v/>
      </c>
      <c r="AL1467" s="40">
        <f>AL1449*Settings!$C$13*(INDEX(AL$407:AL$418,$D1467)+INDEX(AL$394:AL$405,$D1467)+AL1422*(1+$E1467))</f>
        <v/>
      </c>
      <c r="AM1467" s="40">
        <f>AM1449*Settings!$C$13*(INDEX(AM$407:AM$418,$D1467)+INDEX(AM$394:AM$405,$D1467)+AM1422*(1+$E1467))</f>
        <v/>
      </c>
      <c r="AN1467" s="40">
        <f>AN1449*Settings!$C$13*(INDEX(AN$407:AN$418,$D1467)+INDEX(AN$394:AN$405,$D1467)+AN1422*(1+$E1467))</f>
        <v/>
      </c>
      <c r="AO1467" s="40">
        <f>AO1449*Settings!$C$13*(INDEX(AO$407:AO$418,$D1467)+INDEX(AO$394:AO$405,$D1467)+AO1422*(1+$E1467))</f>
        <v/>
      </c>
      <c r="AP1467" s="40">
        <f>AP1449*Settings!$C$13*(INDEX(AP$407:AP$418,$D1467)+INDEX(AP$394:AP$405,$D1467)+AP1422*(1+$E1467))</f>
        <v/>
      </c>
      <c r="AQ1467" s="40">
        <f>AQ1449*Settings!$C$13*(INDEX(AQ$407:AQ$418,$D1467)+INDEX(AQ$394:AQ$405,$D1467)+AQ1422*(1+$E1467))</f>
        <v/>
      </c>
      <c r="AR1467" s="40">
        <f>AR1449*Settings!$C$13*(INDEX(AR$407:AR$418,$D1467)+INDEX(AR$394:AR$405,$D1467)+AR1422*(1+$E1467))</f>
        <v/>
      </c>
      <c r="AS1467" s="40">
        <f>AS1449*Settings!$C$13*(INDEX(AS$407:AS$418,$D1467)+INDEX(AS$394:AS$405,$D1467)+AS1422*(1+$E1467))</f>
        <v/>
      </c>
      <c r="AT1467" s="40">
        <f>AT1449*Settings!$C$13*(INDEX(AT$407:AT$418,$D1467)+INDEX(AT$394:AT$405,$D1467)+AT1422*(1+$E1467))</f>
        <v/>
      </c>
      <c r="AU1467" s="40">
        <f>AU1449*Settings!$C$13*(INDEX(AU$407:AU$418,$D1467)+INDEX(AU$394:AU$405,$D1467)+AU1422*(1+$E1467))</f>
        <v/>
      </c>
      <c r="AV1467" s="40">
        <f>AV1449*Settings!$C$13*(INDEX(AV$407:AV$418,$D1467)+INDEX(AV$394:AV$405,$D1467)+AV1422*(1+$E1467))</f>
        <v/>
      </c>
      <c r="AW1467" s="40">
        <f>AW1449*Settings!$C$13*(INDEX(AW$407:AW$418,$D1467)+INDEX(AW$394:AW$405,$D1467)+AW1422*(1+$E1467))</f>
        <v/>
      </c>
      <c r="AX1467" s="40">
        <f>AX1449*Settings!$C$13*(INDEX(AX$407:AX$418,$D1467)+INDEX(AX$394:AX$405,$D1467)+AX1422*(1+$E1467))</f>
        <v/>
      </c>
      <c r="AY1467" s="40">
        <f>AY1449*Settings!$C$13*(INDEX(AY$407:AY$418,$D1467)+INDEX(AY$394:AY$405,$D1467)+AY1422*(1+$E1467))</f>
        <v/>
      </c>
    </row>
    <row r="1468" hidden="1" outlineLevel="2">
      <c r="A1468" s="14" t="inlineStr">
        <is>
          <t>rtx</t>
        </is>
      </c>
      <c r="B1468" s="14" t="inlineStr">
        <is>
          <t>bio</t>
        </is>
      </c>
      <c r="C1468" s="14" t="inlineStr">
        <is>
          <t>nav</t>
        </is>
      </c>
      <c r="D1468" s="32">
        <f>INDEX(Inputs!$U$5:$U$132,MATCH($B1468&amp;"|"&amp;$C1468,Inputs!$A$5:$A$132,0))</f>
        <v/>
      </c>
      <c r="E1468" s="32">
        <f>INDEX(Inputs!$V$5:$V$132,MATCH($B1468&amp;"|"&amp;$C1468,Inputs!$A$5:$A$132,0))</f>
        <v/>
      </c>
      <c r="F1468" s="36" t="n"/>
      <c r="G1468" s="36" t="n"/>
      <c r="H1468" s="14">
        <f>INDEX(VarLab,MATCH($A1468,VarKey,0))&amp;INDEX(MemLab,MATCH($C1468&amp;"|"&amp;$B1468,MemKey,0))</f>
        <v/>
      </c>
      <c r="I1468" s="14">
        <f>INDEX(VarUnit,MATCH($A1468,VarKey,0))</f>
        <v/>
      </c>
      <c r="J1468" s="14">
        <f>INDEX(VarSrc,MATCH($A1468,VarKey,0))</f>
        <v/>
      </c>
      <c r="K1468" s="11">
        <f>CodePrefix&amp;$A1468&amp;IF($C1468="","","."&amp;$C1468&amp;"."&amp;$B1468)&amp;INDEX(VarEnd,MATCH($A1468,VarKey,0))&amp;K$5</f>
        <v/>
      </c>
      <c r="L1468" s="39">
        <f>L1450*Settings!$C$13*(INDEX(L$407:L$418,$D1468)+INDEX(L$394:L$405,$D1468)+L1423*(1+$E1468))</f>
        <v/>
      </c>
      <c r="M1468" s="40">
        <f>M1450*Settings!$C$13*(INDEX(M$407:M$418,$D1468)+INDEX(M$394:M$405,$D1468)+M1423*(1+$E1468))</f>
        <v/>
      </c>
      <c r="N1468" s="40">
        <f>N1450*Settings!$C$13*(INDEX(N$407:N$418,$D1468)+INDEX(N$394:N$405,$D1468)+N1423*(1+$E1468))</f>
        <v/>
      </c>
      <c r="O1468" s="40">
        <f>O1450*Settings!$C$13*(INDEX(O$407:O$418,$D1468)+INDEX(O$394:O$405,$D1468)+O1423*(1+$E1468))</f>
        <v/>
      </c>
      <c r="P1468" s="40">
        <f>P1450*Settings!$C$13*(INDEX(P$407:P$418,$D1468)+INDEX(P$394:P$405,$D1468)+P1423*(1+$E1468))</f>
        <v/>
      </c>
      <c r="Q1468" s="40">
        <f>Q1450*Settings!$C$13*(INDEX(Q$407:Q$418,$D1468)+INDEX(Q$394:Q$405,$D1468)+Q1423*(1+$E1468))</f>
        <v/>
      </c>
      <c r="R1468" s="40">
        <f>R1450*Settings!$C$13*(INDEX(R$407:R$418,$D1468)+INDEX(R$394:R$405,$D1468)+R1423*(1+$E1468))</f>
        <v/>
      </c>
      <c r="S1468" s="40">
        <f>S1450*Settings!$C$13*(INDEX(S$407:S$418,$D1468)+INDEX(S$394:S$405,$D1468)+S1423*(1+$E1468))</f>
        <v/>
      </c>
      <c r="T1468" s="40">
        <f>T1450*Settings!$C$13*(INDEX(T$407:T$418,$D1468)+INDEX(T$394:T$405,$D1468)+T1423*(1+$E1468))</f>
        <v/>
      </c>
      <c r="U1468" s="40">
        <f>U1450*Settings!$C$13*(INDEX(U$407:U$418,$D1468)+INDEX(U$394:U$405,$D1468)+U1423*(1+$E1468))</f>
        <v/>
      </c>
      <c r="V1468" s="40">
        <f>V1450*Settings!$C$13*(INDEX(V$407:V$418,$D1468)+INDEX(V$394:V$405,$D1468)+V1423*(1+$E1468))</f>
        <v/>
      </c>
      <c r="W1468" s="40">
        <f>W1450*Settings!$C$13*(INDEX(W$407:W$418,$D1468)+INDEX(W$394:W$405,$D1468)+W1423*(1+$E1468))</f>
        <v/>
      </c>
      <c r="X1468" s="40">
        <f>X1450*Settings!$C$13*(INDEX(X$407:X$418,$D1468)+INDEX(X$394:X$405,$D1468)+X1423*(1+$E1468))</f>
        <v/>
      </c>
      <c r="Y1468" s="40">
        <f>Y1450*Settings!$C$13*(INDEX(Y$407:Y$418,$D1468)+INDEX(Y$394:Y$405,$D1468)+Y1423*(1+$E1468))</f>
        <v/>
      </c>
      <c r="Z1468" s="40">
        <f>Z1450*Settings!$C$13*(INDEX(Z$407:Z$418,$D1468)+INDEX(Z$394:Z$405,$D1468)+Z1423*(1+$E1468))</f>
        <v/>
      </c>
      <c r="AA1468" s="40">
        <f>AA1450*Settings!$C$13*(INDEX(AA$407:AA$418,$D1468)+INDEX(AA$394:AA$405,$D1468)+AA1423*(1+$E1468))</f>
        <v/>
      </c>
      <c r="AB1468" s="40">
        <f>AB1450*Settings!$C$13*(INDEX(AB$407:AB$418,$D1468)+INDEX(AB$394:AB$405,$D1468)+AB1423*(1+$E1468))</f>
        <v/>
      </c>
      <c r="AC1468" s="40">
        <f>AC1450*Settings!$C$13*(INDEX(AC$407:AC$418,$D1468)+INDEX(AC$394:AC$405,$D1468)+AC1423*(1+$E1468))</f>
        <v/>
      </c>
      <c r="AD1468" s="40">
        <f>AD1450*Settings!$C$13*(INDEX(AD$407:AD$418,$D1468)+INDEX(AD$394:AD$405,$D1468)+AD1423*(1+$E1468))</f>
        <v/>
      </c>
      <c r="AF1468" s="11">
        <f>CodePrefix&amp;$A1468&amp;IF($C1468="","","."&amp;$C1468&amp;"."&amp;$B1468)&amp;INDEX(VarEnd,MATCH($A1468,VarKey,0))&amp;AF$5</f>
        <v/>
      </c>
      <c r="AG1468" s="39">
        <f>AG1450*Settings!$C$13*(INDEX(AG$407:AG$418,$D1468)+INDEX(AG$394:AG$405,$D1468)+AG1423*(1+$E1468))</f>
        <v/>
      </c>
      <c r="AH1468" s="40">
        <f>AH1450*Settings!$C$13*(INDEX(AH$407:AH$418,$D1468)+INDEX(AH$394:AH$405,$D1468)+AH1423*(1+$E1468))</f>
        <v/>
      </c>
      <c r="AI1468" s="40">
        <f>AI1450*Settings!$C$13*(INDEX(AI$407:AI$418,$D1468)+INDEX(AI$394:AI$405,$D1468)+AI1423*(1+$E1468))</f>
        <v/>
      </c>
      <c r="AJ1468" s="40">
        <f>AJ1450*Settings!$C$13*(INDEX(AJ$407:AJ$418,$D1468)+INDEX(AJ$394:AJ$405,$D1468)+AJ1423*(1+$E1468))</f>
        <v/>
      </c>
      <c r="AK1468" s="40">
        <f>AK1450*Settings!$C$13*(INDEX(AK$407:AK$418,$D1468)+INDEX(AK$394:AK$405,$D1468)+AK1423*(1+$E1468))</f>
        <v/>
      </c>
      <c r="AL1468" s="40">
        <f>AL1450*Settings!$C$13*(INDEX(AL$407:AL$418,$D1468)+INDEX(AL$394:AL$405,$D1468)+AL1423*(1+$E1468))</f>
        <v/>
      </c>
      <c r="AM1468" s="40">
        <f>AM1450*Settings!$C$13*(INDEX(AM$407:AM$418,$D1468)+INDEX(AM$394:AM$405,$D1468)+AM1423*(1+$E1468))</f>
        <v/>
      </c>
      <c r="AN1468" s="40">
        <f>AN1450*Settings!$C$13*(INDEX(AN$407:AN$418,$D1468)+INDEX(AN$394:AN$405,$D1468)+AN1423*(1+$E1468))</f>
        <v/>
      </c>
      <c r="AO1468" s="40">
        <f>AO1450*Settings!$C$13*(INDEX(AO$407:AO$418,$D1468)+INDEX(AO$394:AO$405,$D1468)+AO1423*(1+$E1468))</f>
        <v/>
      </c>
      <c r="AP1468" s="40">
        <f>AP1450*Settings!$C$13*(INDEX(AP$407:AP$418,$D1468)+INDEX(AP$394:AP$405,$D1468)+AP1423*(1+$E1468))</f>
        <v/>
      </c>
      <c r="AQ1468" s="40">
        <f>AQ1450*Settings!$C$13*(INDEX(AQ$407:AQ$418,$D1468)+INDEX(AQ$394:AQ$405,$D1468)+AQ1423*(1+$E1468))</f>
        <v/>
      </c>
      <c r="AR1468" s="40">
        <f>AR1450*Settings!$C$13*(INDEX(AR$407:AR$418,$D1468)+INDEX(AR$394:AR$405,$D1468)+AR1423*(1+$E1468))</f>
        <v/>
      </c>
      <c r="AS1468" s="40">
        <f>AS1450*Settings!$C$13*(INDEX(AS$407:AS$418,$D1468)+INDEX(AS$394:AS$405,$D1468)+AS1423*(1+$E1468))</f>
        <v/>
      </c>
      <c r="AT1468" s="40">
        <f>AT1450*Settings!$C$13*(INDEX(AT$407:AT$418,$D1468)+INDEX(AT$394:AT$405,$D1468)+AT1423*(1+$E1468))</f>
        <v/>
      </c>
      <c r="AU1468" s="40">
        <f>AU1450*Settings!$C$13*(INDEX(AU$407:AU$418,$D1468)+INDEX(AU$394:AU$405,$D1468)+AU1423*(1+$E1468))</f>
        <v/>
      </c>
      <c r="AV1468" s="40">
        <f>AV1450*Settings!$C$13*(INDEX(AV$407:AV$418,$D1468)+INDEX(AV$394:AV$405,$D1468)+AV1423*(1+$E1468))</f>
        <v/>
      </c>
      <c r="AW1468" s="40">
        <f>AW1450*Settings!$C$13*(INDEX(AW$407:AW$418,$D1468)+INDEX(AW$394:AW$405,$D1468)+AW1423*(1+$E1468))</f>
        <v/>
      </c>
      <c r="AX1468" s="40">
        <f>AX1450*Settings!$C$13*(INDEX(AX$407:AX$418,$D1468)+INDEX(AX$394:AX$405,$D1468)+AX1423*(1+$E1468))</f>
        <v/>
      </c>
      <c r="AY1468" s="40">
        <f>AY1450*Settings!$C$13*(INDEX(AY$407:AY$418,$D1468)+INDEX(AY$394:AY$405,$D1468)+AY1423*(1+$E1468))</f>
        <v/>
      </c>
    </row>
    <row r="1469" hidden="1" outlineLevel="2"/>
    <row r="1470" hidden="1" outlineLevel="2">
      <c r="A1470" s="14" t="inlineStr">
        <is>
          <t>rsub</t>
        </is>
      </c>
      <c r="B1470" s="14" t="inlineStr">
        <is>
          <t>coa</t>
        </is>
      </c>
      <c r="C1470" s="14" t="inlineStr">
        <is>
          <t>nav</t>
        </is>
      </c>
      <c r="D1470" s="32">
        <f>INDEX(Inputs!$U$5:$U$132,MATCH($B1470&amp;"|"&amp;$C1470,Inputs!$A$5:$A$132,0))</f>
        <v/>
      </c>
      <c r="E1470" s="36" t="n"/>
      <c r="F1470" s="36" t="n"/>
      <c r="G1470" s="36" t="n"/>
      <c r="H1470" s="14">
        <f>INDEX(VarLab,MATCH($A1470,VarKey,0))&amp;INDEX(MemLab,MATCH($C1470&amp;"|"&amp;$B1470,MemKey,0))</f>
        <v/>
      </c>
      <c r="I1470" s="14">
        <f>INDEX(VarUnit,MATCH($A1470,VarKey,0))</f>
        <v/>
      </c>
      <c r="J1470" s="14">
        <f>INDEX(VarSrc,MATCH($A1470,VarKey,0))</f>
        <v/>
      </c>
      <c r="K1470" s="11">
        <f>CodePrefix&amp;$A1470&amp;IF($C1470="","","."&amp;$C1470&amp;"."&amp;$B1470)&amp;INDEX(VarEnd,MATCH($A1470,VarKey,0))&amp;K$5</f>
        <v/>
      </c>
      <c r="L1470" s="39">
        <f>L1443*Settings!$C$13*(INDEX(L$420:L$431,$D1470))</f>
        <v/>
      </c>
      <c r="M1470" s="40">
        <f>M1443*Settings!$C$13*(INDEX(M$420:M$431,$D1470))</f>
        <v/>
      </c>
      <c r="N1470" s="40">
        <f>N1443*Settings!$C$13*(INDEX(N$420:N$431,$D1470))</f>
        <v/>
      </c>
      <c r="O1470" s="40">
        <f>O1443*Settings!$C$13*(INDEX(O$420:O$431,$D1470))</f>
        <v/>
      </c>
      <c r="P1470" s="40">
        <f>P1443*Settings!$C$13*(INDEX(P$420:P$431,$D1470))</f>
        <v/>
      </c>
      <c r="Q1470" s="40">
        <f>Q1443*Settings!$C$13*(INDEX(Q$420:Q$431,$D1470))</f>
        <v/>
      </c>
      <c r="R1470" s="40">
        <f>R1443*Settings!$C$13*(INDEX(R$420:R$431,$D1470))</f>
        <v/>
      </c>
      <c r="S1470" s="40">
        <f>S1443*Settings!$C$13*(INDEX(S$420:S$431,$D1470))</f>
        <v/>
      </c>
      <c r="T1470" s="40">
        <f>T1443*Settings!$C$13*(INDEX(T$420:T$431,$D1470))</f>
        <v/>
      </c>
      <c r="U1470" s="40">
        <f>U1443*Settings!$C$13*(INDEX(U$420:U$431,$D1470))</f>
        <v/>
      </c>
      <c r="V1470" s="40">
        <f>V1443*Settings!$C$13*(INDEX(V$420:V$431,$D1470))</f>
        <v/>
      </c>
      <c r="W1470" s="40">
        <f>W1443*Settings!$C$13*(INDEX(W$420:W$431,$D1470))</f>
        <v/>
      </c>
      <c r="X1470" s="40">
        <f>X1443*Settings!$C$13*(INDEX(X$420:X$431,$D1470))</f>
        <v/>
      </c>
      <c r="Y1470" s="40">
        <f>Y1443*Settings!$C$13*(INDEX(Y$420:Y$431,$D1470))</f>
        <v/>
      </c>
      <c r="Z1470" s="40">
        <f>Z1443*Settings!$C$13*(INDEX(Z$420:Z$431,$D1470))</f>
        <v/>
      </c>
      <c r="AA1470" s="40">
        <f>AA1443*Settings!$C$13*(INDEX(AA$420:AA$431,$D1470))</f>
        <v/>
      </c>
      <c r="AB1470" s="40">
        <f>AB1443*Settings!$C$13*(INDEX(AB$420:AB$431,$D1470))</f>
        <v/>
      </c>
      <c r="AC1470" s="40">
        <f>AC1443*Settings!$C$13*(INDEX(AC$420:AC$431,$D1470))</f>
        <v/>
      </c>
      <c r="AD1470" s="40">
        <f>AD1443*Settings!$C$13*(INDEX(AD$420:AD$431,$D1470))</f>
        <v/>
      </c>
      <c r="AF1470" s="11">
        <f>CodePrefix&amp;$A1470&amp;IF($C1470="","","."&amp;$C1470&amp;"."&amp;$B1470)&amp;INDEX(VarEnd,MATCH($A1470,VarKey,0))&amp;AF$5</f>
        <v/>
      </c>
      <c r="AG1470" s="39">
        <f>AG1443*Settings!$C$13*(INDEX(AG$420:AG$431,$D1470))</f>
        <v/>
      </c>
      <c r="AH1470" s="40">
        <f>AH1443*Settings!$C$13*(INDEX(AH$420:AH$431,$D1470))</f>
        <v/>
      </c>
      <c r="AI1470" s="40">
        <f>AI1443*Settings!$C$13*(INDEX(AI$420:AI$431,$D1470))</f>
        <v/>
      </c>
      <c r="AJ1470" s="40">
        <f>AJ1443*Settings!$C$13*(INDEX(AJ$420:AJ$431,$D1470))</f>
        <v/>
      </c>
      <c r="AK1470" s="40">
        <f>AK1443*Settings!$C$13*(INDEX(AK$420:AK$431,$D1470))</f>
        <v/>
      </c>
      <c r="AL1470" s="40">
        <f>AL1443*Settings!$C$13*(INDEX(AL$420:AL$431,$D1470))</f>
        <v/>
      </c>
      <c r="AM1470" s="40">
        <f>AM1443*Settings!$C$13*(INDEX(AM$420:AM$431,$D1470))</f>
        <v/>
      </c>
      <c r="AN1470" s="40">
        <f>AN1443*Settings!$C$13*(INDEX(AN$420:AN$431,$D1470))</f>
        <v/>
      </c>
      <c r="AO1470" s="40">
        <f>AO1443*Settings!$C$13*(INDEX(AO$420:AO$431,$D1470))</f>
        <v/>
      </c>
      <c r="AP1470" s="40">
        <f>AP1443*Settings!$C$13*(INDEX(AP$420:AP$431,$D1470))</f>
        <v/>
      </c>
      <c r="AQ1470" s="40">
        <f>AQ1443*Settings!$C$13*(INDEX(AQ$420:AQ$431,$D1470))</f>
        <v/>
      </c>
      <c r="AR1470" s="40">
        <f>AR1443*Settings!$C$13*(INDEX(AR$420:AR$431,$D1470))</f>
        <v/>
      </c>
      <c r="AS1470" s="40">
        <f>AS1443*Settings!$C$13*(INDEX(AS$420:AS$431,$D1470))</f>
        <v/>
      </c>
      <c r="AT1470" s="40">
        <f>AT1443*Settings!$C$13*(INDEX(AT$420:AT$431,$D1470))</f>
        <v/>
      </c>
      <c r="AU1470" s="40">
        <f>AU1443*Settings!$C$13*(INDEX(AU$420:AU$431,$D1470))</f>
        <v/>
      </c>
      <c r="AV1470" s="40">
        <f>AV1443*Settings!$C$13*(INDEX(AV$420:AV$431,$D1470))</f>
        <v/>
      </c>
      <c r="AW1470" s="40">
        <f>AW1443*Settings!$C$13*(INDEX(AW$420:AW$431,$D1470))</f>
        <v/>
      </c>
      <c r="AX1470" s="40">
        <f>AX1443*Settings!$C$13*(INDEX(AX$420:AX$431,$D1470))</f>
        <v/>
      </c>
      <c r="AY1470" s="40">
        <f>AY1443*Settings!$C$13*(INDEX(AY$420:AY$431,$D1470))</f>
        <v/>
      </c>
    </row>
    <row r="1471" hidden="1" outlineLevel="2">
      <c r="A1471" s="14" t="inlineStr">
        <is>
          <t>rsub</t>
        </is>
      </c>
      <c r="B1471" s="14" t="inlineStr">
        <is>
          <t>nga</t>
        </is>
      </c>
      <c r="C1471" s="14" t="inlineStr">
        <is>
          <t>nav</t>
        </is>
      </c>
      <c r="D1471" s="32">
        <f>INDEX(Inputs!$U$5:$U$132,MATCH($B1471&amp;"|"&amp;$C1471,Inputs!$A$5:$A$132,0))</f>
        <v/>
      </c>
      <c r="E1471" s="36" t="n"/>
      <c r="F1471" s="36" t="n"/>
      <c r="G1471" s="36" t="n"/>
      <c r="H1471" s="14">
        <f>INDEX(VarLab,MATCH($A1471,VarKey,0))&amp;INDEX(MemLab,MATCH($C1471&amp;"|"&amp;$B1471,MemKey,0))</f>
        <v/>
      </c>
      <c r="I1471" s="14">
        <f>INDEX(VarUnit,MATCH($A1471,VarKey,0))</f>
        <v/>
      </c>
      <c r="J1471" s="14">
        <f>INDEX(VarSrc,MATCH($A1471,VarKey,0))</f>
        <v/>
      </c>
      <c r="K1471" s="11">
        <f>CodePrefix&amp;$A1471&amp;IF($C1471="","","."&amp;$C1471&amp;"."&amp;$B1471)&amp;INDEX(VarEnd,MATCH($A1471,VarKey,0))&amp;K$5</f>
        <v/>
      </c>
      <c r="L1471" s="39">
        <f>L1444*Settings!$C$13*(INDEX(L$420:L$431,$D1471))</f>
        <v/>
      </c>
      <c r="M1471" s="40">
        <f>M1444*Settings!$C$13*(INDEX(M$420:M$431,$D1471))</f>
        <v/>
      </c>
      <c r="N1471" s="40">
        <f>N1444*Settings!$C$13*(INDEX(N$420:N$431,$D1471))</f>
        <v/>
      </c>
      <c r="O1471" s="40">
        <f>O1444*Settings!$C$13*(INDEX(O$420:O$431,$D1471))</f>
        <v/>
      </c>
      <c r="P1471" s="40">
        <f>P1444*Settings!$C$13*(INDEX(P$420:P$431,$D1471))</f>
        <v/>
      </c>
      <c r="Q1471" s="40">
        <f>Q1444*Settings!$C$13*(INDEX(Q$420:Q$431,$D1471))</f>
        <v/>
      </c>
      <c r="R1471" s="40">
        <f>R1444*Settings!$C$13*(INDEX(R$420:R$431,$D1471))</f>
        <v/>
      </c>
      <c r="S1471" s="40">
        <f>S1444*Settings!$C$13*(INDEX(S$420:S$431,$D1471))</f>
        <v/>
      </c>
      <c r="T1471" s="40">
        <f>T1444*Settings!$C$13*(INDEX(T$420:T$431,$D1471))</f>
        <v/>
      </c>
      <c r="U1471" s="40">
        <f>U1444*Settings!$C$13*(INDEX(U$420:U$431,$D1471))</f>
        <v/>
      </c>
      <c r="V1471" s="40">
        <f>V1444*Settings!$C$13*(INDEX(V$420:V$431,$D1471))</f>
        <v/>
      </c>
      <c r="W1471" s="40">
        <f>W1444*Settings!$C$13*(INDEX(W$420:W$431,$D1471))</f>
        <v/>
      </c>
      <c r="X1471" s="40">
        <f>X1444*Settings!$C$13*(INDEX(X$420:X$431,$D1471))</f>
        <v/>
      </c>
      <c r="Y1471" s="40">
        <f>Y1444*Settings!$C$13*(INDEX(Y$420:Y$431,$D1471))</f>
        <v/>
      </c>
      <c r="Z1471" s="40">
        <f>Z1444*Settings!$C$13*(INDEX(Z$420:Z$431,$D1471))</f>
        <v/>
      </c>
      <c r="AA1471" s="40">
        <f>AA1444*Settings!$C$13*(INDEX(AA$420:AA$431,$D1471))</f>
        <v/>
      </c>
      <c r="AB1471" s="40">
        <f>AB1444*Settings!$C$13*(INDEX(AB$420:AB$431,$D1471))</f>
        <v/>
      </c>
      <c r="AC1471" s="40">
        <f>AC1444*Settings!$C$13*(INDEX(AC$420:AC$431,$D1471))</f>
        <v/>
      </c>
      <c r="AD1471" s="40">
        <f>AD1444*Settings!$C$13*(INDEX(AD$420:AD$431,$D1471))</f>
        <v/>
      </c>
      <c r="AF1471" s="11">
        <f>CodePrefix&amp;$A1471&amp;IF($C1471="","","."&amp;$C1471&amp;"."&amp;$B1471)&amp;INDEX(VarEnd,MATCH($A1471,VarKey,0))&amp;AF$5</f>
        <v/>
      </c>
      <c r="AG1471" s="39">
        <f>AG1444*Settings!$C$13*(INDEX(AG$420:AG$431,$D1471))</f>
        <v/>
      </c>
      <c r="AH1471" s="40">
        <f>AH1444*Settings!$C$13*(INDEX(AH$420:AH$431,$D1471))</f>
        <v/>
      </c>
      <c r="AI1471" s="40">
        <f>AI1444*Settings!$C$13*(INDEX(AI$420:AI$431,$D1471))</f>
        <v/>
      </c>
      <c r="AJ1471" s="40">
        <f>AJ1444*Settings!$C$13*(INDEX(AJ$420:AJ$431,$D1471))</f>
        <v/>
      </c>
      <c r="AK1471" s="40">
        <f>AK1444*Settings!$C$13*(INDEX(AK$420:AK$431,$D1471))</f>
        <v/>
      </c>
      <c r="AL1471" s="40">
        <f>AL1444*Settings!$C$13*(INDEX(AL$420:AL$431,$D1471))</f>
        <v/>
      </c>
      <c r="AM1471" s="40">
        <f>AM1444*Settings!$C$13*(INDEX(AM$420:AM$431,$D1471))</f>
        <v/>
      </c>
      <c r="AN1471" s="40">
        <f>AN1444*Settings!$C$13*(INDEX(AN$420:AN$431,$D1471))</f>
        <v/>
      </c>
      <c r="AO1471" s="40">
        <f>AO1444*Settings!$C$13*(INDEX(AO$420:AO$431,$D1471))</f>
        <v/>
      </c>
      <c r="AP1471" s="40">
        <f>AP1444*Settings!$C$13*(INDEX(AP$420:AP$431,$D1471))</f>
        <v/>
      </c>
      <c r="AQ1471" s="40">
        <f>AQ1444*Settings!$C$13*(INDEX(AQ$420:AQ$431,$D1471))</f>
        <v/>
      </c>
      <c r="AR1471" s="40">
        <f>AR1444*Settings!$C$13*(INDEX(AR$420:AR$431,$D1471))</f>
        <v/>
      </c>
      <c r="AS1471" s="40">
        <f>AS1444*Settings!$C$13*(INDEX(AS$420:AS$431,$D1471))</f>
        <v/>
      </c>
      <c r="AT1471" s="40">
        <f>AT1444*Settings!$C$13*(INDEX(AT$420:AT$431,$D1471))</f>
        <v/>
      </c>
      <c r="AU1471" s="40">
        <f>AU1444*Settings!$C$13*(INDEX(AU$420:AU$431,$D1471))</f>
        <v/>
      </c>
      <c r="AV1471" s="40">
        <f>AV1444*Settings!$C$13*(INDEX(AV$420:AV$431,$D1471))</f>
        <v/>
      </c>
      <c r="AW1471" s="40">
        <f>AW1444*Settings!$C$13*(INDEX(AW$420:AW$431,$D1471))</f>
        <v/>
      </c>
      <c r="AX1471" s="40">
        <f>AX1444*Settings!$C$13*(INDEX(AX$420:AX$431,$D1471))</f>
        <v/>
      </c>
      <c r="AY1471" s="40">
        <f>AY1444*Settings!$C$13*(INDEX(AY$420:AY$431,$D1471))</f>
        <v/>
      </c>
    </row>
    <row r="1472" hidden="1" outlineLevel="2">
      <c r="A1472" s="14" t="inlineStr">
        <is>
          <t>rsub</t>
        </is>
      </c>
      <c r="B1472" s="14" t="inlineStr">
        <is>
          <t>gso</t>
        </is>
      </c>
      <c r="C1472" s="14" t="inlineStr">
        <is>
          <t>nav</t>
        </is>
      </c>
      <c r="D1472" s="32">
        <f>INDEX(Inputs!$U$5:$U$132,MATCH($B1472&amp;"|"&amp;$C1472,Inputs!$A$5:$A$132,0))</f>
        <v/>
      </c>
      <c r="E1472" s="36" t="n"/>
      <c r="F1472" s="36" t="n"/>
      <c r="G1472" s="36" t="n"/>
      <c r="H1472" s="14">
        <f>INDEX(VarLab,MATCH($A1472,VarKey,0))&amp;INDEX(MemLab,MATCH($C1472&amp;"|"&amp;$B1472,MemKey,0))</f>
        <v/>
      </c>
      <c r="I1472" s="14">
        <f>INDEX(VarUnit,MATCH($A1472,VarKey,0))</f>
        <v/>
      </c>
      <c r="J1472" s="14">
        <f>INDEX(VarSrc,MATCH($A1472,VarKey,0))</f>
        <v/>
      </c>
      <c r="K1472" s="11">
        <f>CodePrefix&amp;$A1472&amp;IF($C1472="","","."&amp;$C1472&amp;"."&amp;$B1472)&amp;INDEX(VarEnd,MATCH($A1472,VarKey,0))&amp;K$5</f>
        <v/>
      </c>
      <c r="L1472" s="39">
        <f>L1445*Settings!$C$13*(INDEX(L$420:L$431,$D1472))</f>
        <v/>
      </c>
      <c r="M1472" s="40">
        <f>M1445*Settings!$C$13*(INDEX(M$420:M$431,$D1472))</f>
        <v/>
      </c>
      <c r="N1472" s="40">
        <f>N1445*Settings!$C$13*(INDEX(N$420:N$431,$D1472))</f>
        <v/>
      </c>
      <c r="O1472" s="40">
        <f>O1445*Settings!$C$13*(INDEX(O$420:O$431,$D1472))</f>
        <v/>
      </c>
      <c r="P1472" s="40">
        <f>P1445*Settings!$C$13*(INDEX(P$420:P$431,$D1472))</f>
        <v/>
      </c>
      <c r="Q1472" s="40">
        <f>Q1445*Settings!$C$13*(INDEX(Q$420:Q$431,$D1472))</f>
        <v/>
      </c>
      <c r="R1472" s="40">
        <f>R1445*Settings!$C$13*(INDEX(R$420:R$431,$D1472))</f>
        <v/>
      </c>
      <c r="S1472" s="40">
        <f>S1445*Settings!$C$13*(INDEX(S$420:S$431,$D1472))</f>
        <v/>
      </c>
      <c r="T1472" s="40">
        <f>T1445*Settings!$C$13*(INDEX(T$420:T$431,$D1472))</f>
        <v/>
      </c>
      <c r="U1472" s="40">
        <f>U1445*Settings!$C$13*(INDEX(U$420:U$431,$D1472))</f>
        <v/>
      </c>
      <c r="V1472" s="40">
        <f>V1445*Settings!$C$13*(INDEX(V$420:V$431,$D1472))</f>
        <v/>
      </c>
      <c r="W1472" s="40">
        <f>W1445*Settings!$C$13*(INDEX(W$420:W$431,$D1472))</f>
        <v/>
      </c>
      <c r="X1472" s="40">
        <f>X1445*Settings!$C$13*(INDEX(X$420:X$431,$D1472))</f>
        <v/>
      </c>
      <c r="Y1472" s="40">
        <f>Y1445*Settings!$C$13*(INDEX(Y$420:Y$431,$D1472))</f>
        <v/>
      </c>
      <c r="Z1472" s="40">
        <f>Z1445*Settings!$C$13*(INDEX(Z$420:Z$431,$D1472))</f>
        <v/>
      </c>
      <c r="AA1472" s="40">
        <f>AA1445*Settings!$C$13*(INDEX(AA$420:AA$431,$D1472))</f>
        <v/>
      </c>
      <c r="AB1472" s="40">
        <f>AB1445*Settings!$C$13*(INDEX(AB$420:AB$431,$D1472))</f>
        <v/>
      </c>
      <c r="AC1472" s="40">
        <f>AC1445*Settings!$C$13*(INDEX(AC$420:AC$431,$D1472))</f>
        <v/>
      </c>
      <c r="AD1472" s="40">
        <f>AD1445*Settings!$C$13*(INDEX(AD$420:AD$431,$D1472))</f>
        <v/>
      </c>
      <c r="AF1472" s="11">
        <f>CodePrefix&amp;$A1472&amp;IF($C1472="","","."&amp;$C1472&amp;"."&amp;$B1472)&amp;INDEX(VarEnd,MATCH($A1472,VarKey,0))&amp;AF$5</f>
        <v/>
      </c>
      <c r="AG1472" s="39">
        <f>AG1445*Settings!$C$13*(INDEX(AG$420:AG$431,$D1472))</f>
        <v/>
      </c>
      <c r="AH1472" s="40">
        <f>AH1445*Settings!$C$13*(INDEX(AH$420:AH$431,$D1472))</f>
        <v/>
      </c>
      <c r="AI1472" s="40">
        <f>AI1445*Settings!$C$13*(INDEX(AI$420:AI$431,$D1472))</f>
        <v/>
      </c>
      <c r="AJ1472" s="40">
        <f>AJ1445*Settings!$C$13*(INDEX(AJ$420:AJ$431,$D1472))</f>
        <v/>
      </c>
      <c r="AK1472" s="40">
        <f>AK1445*Settings!$C$13*(INDEX(AK$420:AK$431,$D1472))</f>
        <v/>
      </c>
      <c r="AL1472" s="40">
        <f>AL1445*Settings!$C$13*(INDEX(AL$420:AL$431,$D1472))</f>
        <v/>
      </c>
      <c r="AM1472" s="40">
        <f>AM1445*Settings!$C$13*(INDEX(AM$420:AM$431,$D1472))</f>
        <v/>
      </c>
      <c r="AN1472" s="40">
        <f>AN1445*Settings!$C$13*(INDEX(AN$420:AN$431,$D1472))</f>
        <v/>
      </c>
      <c r="AO1472" s="40">
        <f>AO1445*Settings!$C$13*(INDEX(AO$420:AO$431,$D1472))</f>
        <v/>
      </c>
      <c r="AP1472" s="40">
        <f>AP1445*Settings!$C$13*(INDEX(AP$420:AP$431,$D1472))</f>
        <v/>
      </c>
      <c r="AQ1472" s="40">
        <f>AQ1445*Settings!$C$13*(INDEX(AQ$420:AQ$431,$D1472))</f>
        <v/>
      </c>
      <c r="AR1472" s="40">
        <f>AR1445*Settings!$C$13*(INDEX(AR$420:AR$431,$D1472))</f>
        <v/>
      </c>
      <c r="AS1472" s="40">
        <f>AS1445*Settings!$C$13*(INDEX(AS$420:AS$431,$D1472))</f>
        <v/>
      </c>
      <c r="AT1472" s="40">
        <f>AT1445*Settings!$C$13*(INDEX(AT$420:AT$431,$D1472))</f>
        <v/>
      </c>
      <c r="AU1472" s="40">
        <f>AU1445*Settings!$C$13*(INDEX(AU$420:AU$431,$D1472))</f>
        <v/>
      </c>
      <c r="AV1472" s="40">
        <f>AV1445*Settings!$C$13*(INDEX(AV$420:AV$431,$D1472))</f>
        <v/>
      </c>
      <c r="AW1472" s="40">
        <f>AW1445*Settings!$C$13*(INDEX(AW$420:AW$431,$D1472))</f>
        <v/>
      </c>
      <c r="AX1472" s="40">
        <f>AX1445*Settings!$C$13*(INDEX(AX$420:AX$431,$D1472))</f>
        <v/>
      </c>
      <c r="AY1472" s="40">
        <f>AY1445*Settings!$C$13*(INDEX(AY$420:AY$431,$D1472))</f>
        <v/>
      </c>
    </row>
    <row r="1473" hidden="1" outlineLevel="2">
      <c r="A1473" s="14" t="inlineStr">
        <is>
          <t>rsub</t>
        </is>
      </c>
      <c r="B1473" s="14" t="inlineStr">
        <is>
          <t>die</t>
        </is>
      </c>
      <c r="C1473" s="14" t="inlineStr">
        <is>
          <t>nav</t>
        </is>
      </c>
      <c r="D1473" s="32">
        <f>INDEX(Inputs!$U$5:$U$132,MATCH($B1473&amp;"|"&amp;$C1473,Inputs!$A$5:$A$132,0))</f>
        <v/>
      </c>
      <c r="E1473" s="36" t="n"/>
      <c r="F1473" s="36" t="n"/>
      <c r="G1473" s="36" t="n"/>
      <c r="H1473" s="14">
        <f>INDEX(VarLab,MATCH($A1473,VarKey,0))&amp;INDEX(MemLab,MATCH($C1473&amp;"|"&amp;$B1473,MemKey,0))</f>
        <v/>
      </c>
      <c r="I1473" s="14">
        <f>INDEX(VarUnit,MATCH($A1473,VarKey,0))</f>
        <v/>
      </c>
      <c r="J1473" s="14">
        <f>INDEX(VarSrc,MATCH($A1473,VarKey,0))</f>
        <v/>
      </c>
      <c r="K1473" s="11">
        <f>CodePrefix&amp;$A1473&amp;IF($C1473="","","."&amp;$C1473&amp;"."&amp;$B1473)&amp;INDEX(VarEnd,MATCH($A1473,VarKey,0))&amp;K$5</f>
        <v/>
      </c>
      <c r="L1473" s="39">
        <f>L1446*Settings!$C$13*(INDEX(L$420:L$431,$D1473))</f>
        <v/>
      </c>
      <c r="M1473" s="40">
        <f>M1446*Settings!$C$13*(INDEX(M$420:M$431,$D1473))</f>
        <v/>
      </c>
      <c r="N1473" s="40">
        <f>N1446*Settings!$C$13*(INDEX(N$420:N$431,$D1473))</f>
        <v/>
      </c>
      <c r="O1473" s="40">
        <f>O1446*Settings!$C$13*(INDEX(O$420:O$431,$D1473))</f>
        <v/>
      </c>
      <c r="P1473" s="40">
        <f>P1446*Settings!$C$13*(INDEX(P$420:P$431,$D1473))</f>
        <v/>
      </c>
      <c r="Q1473" s="40">
        <f>Q1446*Settings!$C$13*(INDEX(Q$420:Q$431,$D1473))</f>
        <v/>
      </c>
      <c r="R1473" s="40">
        <f>R1446*Settings!$C$13*(INDEX(R$420:R$431,$D1473))</f>
        <v/>
      </c>
      <c r="S1473" s="40">
        <f>S1446*Settings!$C$13*(INDEX(S$420:S$431,$D1473))</f>
        <v/>
      </c>
      <c r="T1473" s="40">
        <f>T1446*Settings!$C$13*(INDEX(T$420:T$431,$D1473))</f>
        <v/>
      </c>
      <c r="U1473" s="40">
        <f>U1446*Settings!$C$13*(INDEX(U$420:U$431,$D1473))</f>
        <v/>
      </c>
      <c r="V1473" s="40">
        <f>V1446*Settings!$C$13*(INDEX(V$420:V$431,$D1473))</f>
        <v/>
      </c>
      <c r="W1473" s="40">
        <f>W1446*Settings!$C$13*(INDEX(W$420:W$431,$D1473))</f>
        <v/>
      </c>
      <c r="X1473" s="40">
        <f>X1446*Settings!$C$13*(INDEX(X$420:X$431,$D1473))</f>
        <v/>
      </c>
      <c r="Y1473" s="40">
        <f>Y1446*Settings!$C$13*(INDEX(Y$420:Y$431,$D1473))</f>
        <v/>
      </c>
      <c r="Z1473" s="40">
        <f>Z1446*Settings!$C$13*(INDEX(Z$420:Z$431,$D1473))</f>
        <v/>
      </c>
      <c r="AA1473" s="40">
        <f>AA1446*Settings!$C$13*(INDEX(AA$420:AA$431,$D1473))</f>
        <v/>
      </c>
      <c r="AB1473" s="40">
        <f>AB1446*Settings!$C$13*(INDEX(AB$420:AB$431,$D1473))</f>
        <v/>
      </c>
      <c r="AC1473" s="40">
        <f>AC1446*Settings!$C$13*(INDEX(AC$420:AC$431,$D1473))</f>
        <v/>
      </c>
      <c r="AD1473" s="40">
        <f>AD1446*Settings!$C$13*(INDEX(AD$420:AD$431,$D1473))</f>
        <v/>
      </c>
      <c r="AF1473" s="11">
        <f>CodePrefix&amp;$A1473&amp;IF($C1473="","","."&amp;$C1473&amp;"."&amp;$B1473)&amp;INDEX(VarEnd,MATCH($A1473,VarKey,0))&amp;AF$5</f>
        <v/>
      </c>
      <c r="AG1473" s="39">
        <f>AG1446*Settings!$C$13*(INDEX(AG$420:AG$431,$D1473))</f>
        <v/>
      </c>
      <c r="AH1473" s="40">
        <f>AH1446*Settings!$C$13*(INDEX(AH$420:AH$431,$D1473))</f>
        <v/>
      </c>
      <c r="AI1473" s="40">
        <f>AI1446*Settings!$C$13*(INDEX(AI$420:AI$431,$D1473))</f>
        <v/>
      </c>
      <c r="AJ1473" s="40">
        <f>AJ1446*Settings!$C$13*(INDEX(AJ$420:AJ$431,$D1473))</f>
        <v/>
      </c>
      <c r="AK1473" s="40">
        <f>AK1446*Settings!$C$13*(INDEX(AK$420:AK$431,$D1473))</f>
        <v/>
      </c>
      <c r="AL1473" s="40">
        <f>AL1446*Settings!$C$13*(INDEX(AL$420:AL$431,$D1473))</f>
        <v/>
      </c>
      <c r="AM1473" s="40">
        <f>AM1446*Settings!$C$13*(INDEX(AM$420:AM$431,$D1473))</f>
        <v/>
      </c>
      <c r="AN1473" s="40">
        <f>AN1446*Settings!$C$13*(INDEX(AN$420:AN$431,$D1473))</f>
        <v/>
      </c>
      <c r="AO1473" s="40">
        <f>AO1446*Settings!$C$13*(INDEX(AO$420:AO$431,$D1473))</f>
        <v/>
      </c>
      <c r="AP1473" s="40">
        <f>AP1446*Settings!$C$13*(INDEX(AP$420:AP$431,$D1473))</f>
        <v/>
      </c>
      <c r="AQ1473" s="40">
        <f>AQ1446*Settings!$C$13*(INDEX(AQ$420:AQ$431,$D1473))</f>
        <v/>
      </c>
      <c r="AR1473" s="40">
        <f>AR1446*Settings!$C$13*(INDEX(AR$420:AR$431,$D1473))</f>
        <v/>
      </c>
      <c r="AS1473" s="40">
        <f>AS1446*Settings!$C$13*(INDEX(AS$420:AS$431,$D1473))</f>
        <v/>
      </c>
      <c r="AT1473" s="40">
        <f>AT1446*Settings!$C$13*(INDEX(AT$420:AT$431,$D1473))</f>
        <v/>
      </c>
      <c r="AU1473" s="40">
        <f>AU1446*Settings!$C$13*(INDEX(AU$420:AU$431,$D1473))</f>
        <v/>
      </c>
      <c r="AV1473" s="40">
        <f>AV1446*Settings!$C$13*(INDEX(AV$420:AV$431,$D1473))</f>
        <v/>
      </c>
      <c r="AW1473" s="40">
        <f>AW1446*Settings!$C$13*(INDEX(AW$420:AW$431,$D1473))</f>
        <v/>
      </c>
      <c r="AX1473" s="40">
        <f>AX1446*Settings!$C$13*(INDEX(AX$420:AX$431,$D1473))</f>
        <v/>
      </c>
      <c r="AY1473" s="40">
        <f>AY1446*Settings!$C$13*(INDEX(AY$420:AY$431,$D1473))</f>
        <v/>
      </c>
    </row>
    <row r="1474" hidden="1" outlineLevel="2">
      <c r="A1474" s="14" t="inlineStr">
        <is>
          <t>rsub</t>
        </is>
      </c>
      <c r="B1474" s="14" t="inlineStr">
        <is>
          <t>lpg</t>
        </is>
      </c>
      <c r="C1474" s="14" t="inlineStr">
        <is>
          <t>nav</t>
        </is>
      </c>
      <c r="D1474" s="32">
        <f>INDEX(Inputs!$U$5:$U$132,MATCH($B1474&amp;"|"&amp;$C1474,Inputs!$A$5:$A$132,0))</f>
        <v/>
      </c>
      <c r="E1474" s="36" t="n"/>
      <c r="F1474" s="36" t="n"/>
      <c r="G1474" s="36" t="n"/>
      <c r="H1474" s="14">
        <f>INDEX(VarLab,MATCH($A1474,VarKey,0))&amp;INDEX(MemLab,MATCH($C1474&amp;"|"&amp;$B1474,MemKey,0))</f>
        <v/>
      </c>
      <c r="I1474" s="14">
        <f>INDEX(VarUnit,MATCH($A1474,VarKey,0))</f>
        <v/>
      </c>
      <c r="J1474" s="14">
        <f>INDEX(VarSrc,MATCH($A1474,VarKey,0))</f>
        <v/>
      </c>
      <c r="K1474" s="11">
        <f>CodePrefix&amp;$A1474&amp;IF($C1474="","","."&amp;$C1474&amp;"."&amp;$B1474)&amp;INDEX(VarEnd,MATCH($A1474,VarKey,0))&amp;K$5</f>
        <v/>
      </c>
      <c r="L1474" s="39">
        <f>L1447*Settings!$C$13*(INDEX(L$420:L$431,$D1474))</f>
        <v/>
      </c>
      <c r="M1474" s="40">
        <f>M1447*Settings!$C$13*(INDEX(M$420:M$431,$D1474))</f>
        <v/>
      </c>
      <c r="N1474" s="40">
        <f>N1447*Settings!$C$13*(INDEX(N$420:N$431,$D1474))</f>
        <v/>
      </c>
      <c r="O1474" s="40">
        <f>O1447*Settings!$C$13*(INDEX(O$420:O$431,$D1474))</f>
        <v/>
      </c>
      <c r="P1474" s="40">
        <f>P1447*Settings!$C$13*(INDEX(P$420:P$431,$D1474))</f>
        <v/>
      </c>
      <c r="Q1474" s="40">
        <f>Q1447*Settings!$C$13*(INDEX(Q$420:Q$431,$D1474))</f>
        <v/>
      </c>
      <c r="R1474" s="40">
        <f>R1447*Settings!$C$13*(INDEX(R$420:R$431,$D1474))</f>
        <v/>
      </c>
      <c r="S1474" s="40">
        <f>S1447*Settings!$C$13*(INDEX(S$420:S$431,$D1474))</f>
        <v/>
      </c>
      <c r="T1474" s="40">
        <f>T1447*Settings!$C$13*(INDEX(T$420:T$431,$D1474))</f>
        <v/>
      </c>
      <c r="U1474" s="40">
        <f>U1447*Settings!$C$13*(INDEX(U$420:U$431,$D1474))</f>
        <v/>
      </c>
      <c r="V1474" s="40">
        <f>V1447*Settings!$C$13*(INDEX(V$420:V$431,$D1474))</f>
        <v/>
      </c>
      <c r="W1474" s="40">
        <f>W1447*Settings!$C$13*(INDEX(W$420:W$431,$D1474))</f>
        <v/>
      </c>
      <c r="X1474" s="40">
        <f>X1447*Settings!$C$13*(INDEX(X$420:X$431,$D1474))</f>
        <v/>
      </c>
      <c r="Y1474" s="40">
        <f>Y1447*Settings!$C$13*(INDEX(Y$420:Y$431,$D1474))</f>
        <v/>
      </c>
      <c r="Z1474" s="40">
        <f>Z1447*Settings!$C$13*(INDEX(Z$420:Z$431,$D1474))</f>
        <v/>
      </c>
      <c r="AA1474" s="40">
        <f>AA1447*Settings!$C$13*(INDEX(AA$420:AA$431,$D1474))</f>
        <v/>
      </c>
      <c r="AB1474" s="40">
        <f>AB1447*Settings!$C$13*(INDEX(AB$420:AB$431,$D1474))</f>
        <v/>
      </c>
      <c r="AC1474" s="40">
        <f>AC1447*Settings!$C$13*(INDEX(AC$420:AC$431,$D1474))</f>
        <v/>
      </c>
      <c r="AD1474" s="40">
        <f>AD1447*Settings!$C$13*(INDEX(AD$420:AD$431,$D1474))</f>
        <v/>
      </c>
      <c r="AF1474" s="11">
        <f>CodePrefix&amp;$A1474&amp;IF($C1474="","","."&amp;$C1474&amp;"."&amp;$B1474)&amp;INDEX(VarEnd,MATCH($A1474,VarKey,0))&amp;AF$5</f>
        <v/>
      </c>
      <c r="AG1474" s="39">
        <f>AG1447*Settings!$C$13*(INDEX(AG$420:AG$431,$D1474))</f>
        <v/>
      </c>
      <c r="AH1474" s="40">
        <f>AH1447*Settings!$C$13*(INDEX(AH$420:AH$431,$D1474))</f>
        <v/>
      </c>
      <c r="AI1474" s="40">
        <f>AI1447*Settings!$C$13*(INDEX(AI$420:AI$431,$D1474))</f>
        <v/>
      </c>
      <c r="AJ1474" s="40">
        <f>AJ1447*Settings!$C$13*(INDEX(AJ$420:AJ$431,$D1474))</f>
        <v/>
      </c>
      <c r="AK1474" s="40">
        <f>AK1447*Settings!$C$13*(INDEX(AK$420:AK$431,$D1474))</f>
        <v/>
      </c>
      <c r="AL1474" s="40">
        <f>AL1447*Settings!$C$13*(INDEX(AL$420:AL$431,$D1474))</f>
        <v/>
      </c>
      <c r="AM1474" s="40">
        <f>AM1447*Settings!$C$13*(INDEX(AM$420:AM$431,$D1474))</f>
        <v/>
      </c>
      <c r="AN1474" s="40">
        <f>AN1447*Settings!$C$13*(INDEX(AN$420:AN$431,$D1474))</f>
        <v/>
      </c>
      <c r="AO1474" s="40">
        <f>AO1447*Settings!$C$13*(INDEX(AO$420:AO$431,$D1474))</f>
        <v/>
      </c>
      <c r="AP1474" s="40">
        <f>AP1447*Settings!$C$13*(INDEX(AP$420:AP$431,$D1474))</f>
        <v/>
      </c>
      <c r="AQ1474" s="40">
        <f>AQ1447*Settings!$C$13*(INDEX(AQ$420:AQ$431,$D1474))</f>
        <v/>
      </c>
      <c r="AR1474" s="40">
        <f>AR1447*Settings!$C$13*(INDEX(AR$420:AR$431,$D1474))</f>
        <v/>
      </c>
      <c r="AS1474" s="40">
        <f>AS1447*Settings!$C$13*(INDEX(AS$420:AS$431,$D1474))</f>
        <v/>
      </c>
      <c r="AT1474" s="40">
        <f>AT1447*Settings!$C$13*(INDEX(AT$420:AT$431,$D1474))</f>
        <v/>
      </c>
      <c r="AU1474" s="40">
        <f>AU1447*Settings!$C$13*(INDEX(AU$420:AU$431,$D1474))</f>
        <v/>
      </c>
      <c r="AV1474" s="40">
        <f>AV1447*Settings!$C$13*(INDEX(AV$420:AV$431,$D1474))</f>
        <v/>
      </c>
      <c r="AW1474" s="40">
        <f>AW1447*Settings!$C$13*(INDEX(AW$420:AW$431,$D1474))</f>
        <v/>
      </c>
      <c r="AX1474" s="40">
        <f>AX1447*Settings!$C$13*(INDEX(AX$420:AX$431,$D1474))</f>
        <v/>
      </c>
      <c r="AY1474" s="40">
        <f>AY1447*Settings!$C$13*(INDEX(AY$420:AY$431,$D1474))</f>
        <v/>
      </c>
    </row>
    <row r="1475" hidden="1" outlineLevel="2">
      <c r="A1475" s="14" t="inlineStr">
        <is>
          <t>rsub</t>
        </is>
      </c>
      <c r="B1475" s="14" t="inlineStr">
        <is>
          <t>ker</t>
        </is>
      </c>
      <c r="C1475" s="14" t="inlineStr">
        <is>
          <t>nav</t>
        </is>
      </c>
      <c r="D1475" s="32">
        <f>INDEX(Inputs!$U$5:$U$132,MATCH($B1475&amp;"|"&amp;$C1475,Inputs!$A$5:$A$132,0))</f>
        <v/>
      </c>
      <c r="E1475" s="36" t="n"/>
      <c r="F1475" s="36" t="n"/>
      <c r="G1475" s="36" t="n"/>
      <c r="H1475" s="14">
        <f>INDEX(VarLab,MATCH($A1475,VarKey,0))&amp;INDEX(MemLab,MATCH($C1475&amp;"|"&amp;$B1475,MemKey,0))</f>
        <v/>
      </c>
      <c r="I1475" s="14">
        <f>INDEX(VarUnit,MATCH($A1475,VarKey,0))</f>
        <v/>
      </c>
      <c r="J1475" s="14">
        <f>INDEX(VarSrc,MATCH($A1475,VarKey,0))</f>
        <v/>
      </c>
      <c r="K1475" s="11">
        <f>CodePrefix&amp;$A1475&amp;IF($C1475="","","."&amp;$C1475&amp;"."&amp;$B1475)&amp;INDEX(VarEnd,MATCH($A1475,VarKey,0))&amp;K$5</f>
        <v/>
      </c>
      <c r="L1475" s="39">
        <f>L1448*Settings!$C$13*(INDEX(L$420:L$431,$D1475))</f>
        <v/>
      </c>
      <c r="M1475" s="40">
        <f>M1448*Settings!$C$13*(INDEX(M$420:M$431,$D1475))</f>
        <v/>
      </c>
      <c r="N1475" s="40">
        <f>N1448*Settings!$C$13*(INDEX(N$420:N$431,$D1475))</f>
        <v/>
      </c>
      <c r="O1475" s="40">
        <f>O1448*Settings!$C$13*(INDEX(O$420:O$431,$D1475))</f>
        <v/>
      </c>
      <c r="P1475" s="40">
        <f>P1448*Settings!$C$13*(INDEX(P$420:P$431,$D1475))</f>
        <v/>
      </c>
      <c r="Q1475" s="40">
        <f>Q1448*Settings!$C$13*(INDEX(Q$420:Q$431,$D1475))</f>
        <v/>
      </c>
      <c r="R1475" s="40">
        <f>R1448*Settings!$C$13*(INDEX(R$420:R$431,$D1475))</f>
        <v/>
      </c>
      <c r="S1475" s="40">
        <f>S1448*Settings!$C$13*(INDEX(S$420:S$431,$D1475))</f>
        <v/>
      </c>
      <c r="T1475" s="40">
        <f>T1448*Settings!$C$13*(INDEX(T$420:T$431,$D1475))</f>
        <v/>
      </c>
      <c r="U1475" s="40">
        <f>U1448*Settings!$C$13*(INDEX(U$420:U$431,$D1475))</f>
        <v/>
      </c>
      <c r="V1475" s="40">
        <f>V1448*Settings!$C$13*(INDEX(V$420:V$431,$D1475))</f>
        <v/>
      </c>
      <c r="W1475" s="40">
        <f>W1448*Settings!$C$13*(INDEX(W$420:W$431,$D1475))</f>
        <v/>
      </c>
      <c r="X1475" s="40">
        <f>X1448*Settings!$C$13*(INDEX(X$420:X$431,$D1475))</f>
        <v/>
      </c>
      <c r="Y1475" s="40">
        <f>Y1448*Settings!$C$13*(INDEX(Y$420:Y$431,$D1475))</f>
        <v/>
      </c>
      <c r="Z1475" s="40">
        <f>Z1448*Settings!$C$13*(INDEX(Z$420:Z$431,$D1475))</f>
        <v/>
      </c>
      <c r="AA1475" s="40">
        <f>AA1448*Settings!$C$13*(INDEX(AA$420:AA$431,$D1475))</f>
        <v/>
      </c>
      <c r="AB1475" s="40">
        <f>AB1448*Settings!$C$13*(INDEX(AB$420:AB$431,$D1475))</f>
        <v/>
      </c>
      <c r="AC1475" s="40">
        <f>AC1448*Settings!$C$13*(INDEX(AC$420:AC$431,$D1475))</f>
        <v/>
      </c>
      <c r="AD1475" s="40">
        <f>AD1448*Settings!$C$13*(INDEX(AD$420:AD$431,$D1475))</f>
        <v/>
      </c>
      <c r="AF1475" s="11">
        <f>CodePrefix&amp;$A1475&amp;IF($C1475="","","."&amp;$C1475&amp;"."&amp;$B1475)&amp;INDEX(VarEnd,MATCH($A1475,VarKey,0))&amp;AF$5</f>
        <v/>
      </c>
      <c r="AG1475" s="39">
        <f>AG1448*Settings!$C$13*(INDEX(AG$420:AG$431,$D1475))</f>
        <v/>
      </c>
      <c r="AH1475" s="40">
        <f>AH1448*Settings!$C$13*(INDEX(AH$420:AH$431,$D1475))</f>
        <v/>
      </c>
      <c r="AI1475" s="40">
        <f>AI1448*Settings!$C$13*(INDEX(AI$420:AI$431,$D1475))</f>
        <v/>
      </c>
      <c r="AJ1475" s="40">
        <f>AJ1448*Settings!$C$13*(INDEX(AJ$420:AJ$431,$D1475))</f>
        <v/>
      </c>
      <c r="AK1475" s="40">
        <f>AK1448*Settings!$C$13*(INDEX(AK$420:AK$431,$D1475))</f>
        <v/>
      </c>
      <c r="AL1475" s="40">
        <f>AL1448*Settings!$C$13*(INDEX(AL$420:AL$431,$D1475))</f>
        <v/>
      </c>
      <c r="AM1475" s="40">
        <f>AM1448*Settings!$C$13*(INDEX(AM$420:AM$431,$D1475))</f>
        <v/>
      </c>
      <c r="AN1475" s="40">
        <f>AN1448*Settings!$C$13*(INDEX(AN$420:AN$431,$D1475))</f>
        <v/>
      </c>
      <c r="AO1475" s="40">
        <f>AO1448*Settings!$C$13*(INDEX(AO$420:AO$431,$D1475))</f>
        <v/>
      </c>
      <c r="AP1475" s="40">
        <f>AP1448*Settings!$C$13*(INDEX(AP$420:AP$431,$D1475))</f>
        <v/>
      </c>
      <c r="AQ1475" s="40">
        <f>AQ1448*Settings!$C$13*(INDEX(AQ$420:AQ$431,$D1475))</f>
        <v/>
      </c>
      <c r="AR1475" s="40">
        <f>AR1448*Settings!$C$13*(INDEX(AR$420:AR$431,$D1475))</f>
        <v/>
      </c>
      <c r="AS1475" s="40">
        <f>AS1448*Settings!$C$13*(INDEX(AS$420:AS$431,$D1475))</f>
        <v/>
      </c>
      <c r="AT1475" s="40">
        <f>AT1448*Settings!$C$13*(INDEX(AT$420:AT$431,$D1475))</f>
        <v/>
      </c>
      <c r="AU1475" s="40">
        <f>AU1448*Settings!$C$13*(INDEX(AU$420:AU$431,$D1475))</f>
        <v/>
      </c>
      <c r="AV1475" s="40">
        <f>AV1448*Settings!$C$13*(INDEX(AV$420:AV$431,$D1475))</f>
        <v/>
      </c>
      <c r="AW1475" s="40">
        <f>AW1448*Settings!$C$13*(INDEX(AW$420:AW$431,$D1475))</f>
        <v/>
      </c>
      <c r="AX1475" s="40">
        <f>AX1448*Settings!$C$13*(INDEX(AX$420:AX$431,$D1475))</f>
        <v/>
      </c>
      <c r="AY1475" s="40">
        <f>AY1448*Settings!$C$13*(INDEX(AY$420:AY$431,$D1475))</f>
        <v/>
      </c>
    </row>
    <row r="1476" hidden="1" outlineLevel="2">
      <c r="A1476" s="14" t="inlineStr">
        <is>
          <t>rsub</t>
        </is>
      </c>
      <c r="B1476" s="14" t="inlineStr">
        <is>
          <t>oop</t>
        </is>
      </c>
      <c r="C1476" s="14" t="inlineStr">
        <is>
          <t>nav</t>
        </is>
      </c>
      <c r="D1476" s="32">
        <f>INDEX(Inputs!$U$5:$U$132,MATCH($B1476&amp;"|"&amp;$C1476,Inputs!$A$5:$A$132,0))</f>
        <v/>
      </c>
      <c r="E1476" s="36" t="n"/>
      <c r="F1476" s="36" t="n"/>
      <c r="G1476" s="36" t="n"/>
      <c r="H1476" s="14">
        <f>INDEX(VarLab,MATCH($A1476,VarKey,0))&amp;INDEX(MemLab,MATCH($C1476&amp;"|"&amp;$B1476,MemKey,0))</f>
        <v/>
      </c>
      <c r="I1476" s="14">
        <f>INDEX(VarUnit,MATCH($A1476,VarKey,0))</f>
        <v/>
      </c>
      <c r="J1476" s="14">
        <f>INDEX(VarSrc,MATCH($A1476,VarKey,0))</f>
        <v/>
      </c>
      <c r="K1476" s="11">
        <f>CodePrefix&amp;$A1476&amp;IF($C1476="","","."&amp;$C1476&amp;"."&amp;$B1476)&amp;INDEX(VarEnd,MATCH($A1476,VarKey,0))&amp;K$5</f>
        <v/>
      </c>
      <c r="L1476" s="39">
        <f>L1449*Settings!$C$13*(INDEX(L$420:L$431,$D1476))</f>
        <v/>
      </c>
      <c r="M1476" s="40">
        <f>M1449*Settings!$C$13*(INDEX(M$420:M$431,$D1476))</f>
        <v/>
      </c>
      <c r="N1476" s="40">
        <f>N1449*Settings!$C$13*(INDEX(N$420:N$431,$D1476))</f>
        <v/>
      </c>
      <c r="O1476" s="40">
        <f>O1449*Settings!$C$13*(INDEX(O$420:O$431,$D1476))</f>
        <v/>
      </c>
      <c r="P1476" s="40">
        <f>P1449*Settings!$C$13*(INDEX(P$420:P$431,$D1476))</f>
        <v/>
      </c>
      <c r="Q1476" s="40">
        <f>Q1449*Settings!$C$13*(INDEX(Q$420:Q$431,$D1476))</f>
        <v/>
      </c>
      <c r="R1476" s="40">
        <f>R1449*Settings!$C$13*(INDEX(R$420:R$431,$D1476))</f>
        <v/>
      </c>
      <c r="S1476" s="40">
        <f>S1449*Settings!$C$13*(INDEX(S$420:S$431,$D1476))</f>
        <v/>
      </c>
      <c r="T1476" s="40">
        <f>T1449*Settings!$C$13*(INDEX(T$420:T$431,$D1476))</f>
        <v/>
      </c>
      <c r="U1476" s="40">
        <f>U1449*Settings!$C$13*(INDEX(U$420:U$431,$D1476))</f>
        <v/>
      </c>
      <c r="V1476" s="40">
        <f>V1449*Settings!$C$13*(INDEX(V$420:V$431,$D1476))</f>
        <v/>
      </c>
      <c r="W1476" s="40">
        <f>W1449*Settings!$C$13*(INDEX(W$420:W$431,$D1476))</f>
        <v/>
      </c>
      <c r="X1476" s="40">
        <f>X1449*Settings!$C$13*(INDEX(X$420:X$431,$D1476))</f>
        <v/>
      </c>
      <c r="Y1476" s="40">
        <f>Y1449*Settings!$C$13*(INDEX(Y$420:Y$431,$D1476))</f>
        <v/>
      </c>
      <c r="Z1476" s="40">
        <f>Z1449*Settings!$C$13*(INDEX(Z$420:Z$431,$D1476))</f>
        <v/>
      </c>
      <c r="AA1476" s="40">
        <f>AA1449*Settings!$C$13*(INDEX(AA$420:AA$431,$D1476))</f>
        <v/>
      </c>
      <c r="AB1476" s="40">
        <f>AB1449*Settings!$C$13*(INDEX(AB$420:AB$431,$D1476))</f>
        <v/>
      </c>
      <c r="AC1476" s="40">
        <f>AC1449*Settings!$C$13*(INDEX(AC$420:AC$431,$D1476))</f>
        <v/>
      </c>
      <c r="AD1476" s="40">
        <f>AD1449*Settings!$C$13*(INDEX(AD$420:AD$431,$D1476))</f>
        <v/>
      </c>
      <c r="AF1476" s="11">
        <f>CodePrefix&amp;$A1476&amp;IF($C1476="","","."&amp;$C1476&amp;"."&amp;$B1476)&amp;INDEX(VarEnd,MATCH($A1476,VarKey,0))&amp;AF$5</f>
        <v/>
      </c>
      <c r="AG1476" s="39">
        <f>AG1449*Settings!$C$13*(INDEX(AG$420:AG$431,$D1476))</f>
        <v/>
      </c>
      <c r="AH1476" s="40">
        <f>AH1449*Settings!$C$13*(INDEX(AH$420:AH$431,$D1476))</f>
        <v/>
      </c>
      <c r="AI1476" s="40">
        <f>AI1449*Settings!$C$13*(INDEX(AI$420:AI$431,$D1476))</f>
        <v/>
      </c>
      <c r="AJ1476" s="40">
        <f>AJ1449*Settings!$C$13*(INDEX(AJ$420:AJ$431,$D1476))</f>
        <v/>
      </c>
      <c r="AK1476" s="40">
        <f>AK1449*Settings!$C$13*(INDEX(AK$420:AK$431,$D1476))</f>
        <v/>
      </c>
      <c r="AL1476" s="40">
        <f>AL1449*Settings!$C$13*(INDEX(AL$420:AL$431,$D1476))</f>
        <v/>
      </c>
      <c r="AM1476" s="40">
        <f>AM1449*Settings!$C$13*(INDEX(AM$420:AM$431,$D1476))</f>
        <v/>
      </c>
      <c r="AN1476" s="40">
        <f>AN1449*Settings!$C$13*(INDEX(AN$420:AN$431,$D1476))</f>
        <v/>
      </c>
      <c r="AO1476" s="40">
        <f>AO1449*Settings!$C$13*(INDEX(AO$420:AO$431,$D1476))</f>
        <v/>
      </c>
      <c r="AP1476" s="40">
        <f>AP1449*Settings!$C$13*(INDEX(AP$420:AP$431,$D1476))</f>
        <v/>
      </c>
      <c r="AQ1476" s="40">
        <f>AQ1449*Settings!$C$13*(INDEX(AQ$420:AQ$431,$D1476))</f>
        <v/>
      </c>
      <c r="AR1476" s="40">
        <f>AR1449*Settings!$C$13*(INDEX(AR$420:AR$431,$D1476))</f>
        <v/>
      </c>
      <c r="AS1476" s="40">
        <f>AS1449*Settings!$C$13*(INDEX(AS$420:AS$431,$D1476))</f>
        <v/>
      </c>
      <c r="AT1476" s="40">
        <f>AT1449*Settings!$C$13*(INDEX(AT$420:AT$431,$D1476))</f>
        <v/>
      </c>
      <c r="AU1476" s="40">
        <f>AU1449*Settings!$C$13*(INDEX(AU$420:AU$431,$D1476))</f>
        <v/>
      </c>
      <c r="AV1476" s="40">
        <f>AV1449*Settings!$C$13*(INDEX(AV$420:AV$431,$D1476))</f>
        <v/>
      </c>
      <c r="AW1476" s="40">
        <f>AW1449*Settings!$C$13*(INDEX(AW$420:AW$431,$D1476))</f>
        <v/>
      </c>
      <c r="AX1476" s="40">
        <f>AX1449*Settings!$C$13*(INDEX(AX$420:AX$431,$D1476))</f>
        <v/>
      </c>
      <c r="AY1476" s="40">
        <f>AY1449*Settings!$C$13*(INDEX(AY$420:AY$431,$D1476))</f>
        <v/>
      </c>
    </row>
    <row r="1477" hidden="1" outlineLevel="2">
      <c r="A1477" s="14" t="inlineStr">
        <is>
          <t>rsub</t>
        </is>
      </c>
      <c r="B1477" s="14" t="inlineStr">
        <is>
          <t>bio</t>
        </is>
      </c>
      <c r="C1477" s="14" t="inlineStr">
        <is>
          <t>nav</t>
        </is>
      </c>
      <c r="D1477" s="32">
        <f>INDEX(Inputs!$U$5:$U$132,MATCH($B1477&amp;"|"&amp;$C1477,Inputs!$A$5:$A$132,0))</f>
        <v/>
      </c>
      <c r="E1477" s="36" t="n"/>
      <c r="F1477" s="36" t="n"/>
      <c r="G1477" s="36" t="n"/>
      <c r="H1477" s="14">
        <f>INDEX(VarLab,MATCH($A1477,VarKey,0))&amp;INDEX(MemLab,MATCH($C1477&amp;"|"&amp;$B1477,MemKey,0))</f>
        <v/>
      </c>
      <c r="I1477" s="14">
        <f>INDEX(VarUnit,MATCH($A1477,VarKey,0))</f>
        <v/>
      </c>
      <c r="J1477" s="14">
        <f>INDEX(VarSrc,MATCH($A1477,VarKey,0))</f>
        <v/>
      </c>
      <c r="K1477" s="11">
        <f>CodePrefix&amp;$A1477&amp;IF($C1477="","","."&amp;$C1477&amp;"."&amp;$B1477)&amp;INDEX(VarEnd,MATCH($A1477,VarKey,0))&amp;K$5</f>
        <v/>
      </c>
      <c r="L1477" s="39">
        <f>L1450*Settings!$C$13*(INDEX(L$420:L$431,$D1477))</f>
        <v/>
      </c>
      <c r="M1477" s="40">
        <f>M1450*Settings!$C$13*(INDEX(M$420:M$431,$D1477))</f>
        <v/>
      </c>
      <c r="N1477" s="40">
        <f>N1450*Settings!$C$13*(INDEX(N$420:N$431,$D1477))</f>
        <v/>
      </c>
      <c r="O1477" s="40">
        <f>O1450*Settings!$C$13*(INDEX(O$420:O$431,$D1477))</f>
        <v/>
      </c>
      <c r="P1477" s="40">
        <f>P1450*Settings!$C$13*(INDEX(P$420:P$431,$D1477))</f>
        <v/>
      </c>
      <c r="Q1477" s="40">
        <f>Q1450*Settings!$C$13*(INDEX(Q$420:Q$431,$D1477))</f>
        <v/>
      </c>
      <c r="R1477" s="40">
        <f>R1450*Settings!$C$13*(INDEX(R$420:R$431,$D1477))</f>
        <v/>
      </c>
      <c r="S1477" s="40">
        <f>S1450*Settings!$C$13*(INDEX(S$420:S$431,$D1477))</f>
        <v/>
      </c>
      <c r="T1477" s="40">
        <f>T1450*Settings!$C$13*(INDEX(T$420:T$431,$D1477))</f>
        <v/>
      </c>
      <c r="U1477" s="40">
        <f>U1450*Settings!$C$13*(INDEX(U$420:U$431,$D1477))</f>
        <v/>
      </c>
      <c r="V1477" s="40">
        <f>V1450*Settings!$C$13*(INDEX(V$420:V$431,$D1477))</f>
        <v/>
      </c>
      <c r="W1477" s="40">
        <f>W1450*Settings!$C$13*(INDEX(W$420:W$431,$D1477))</f>
        <v/>
      </c>
      <c r="X1477" s="40">
        <f>X1450*Settings!$C$13*(INDEX(X$420:X$431,$D1477))</f>
        <v/>
      </c>
      <c r="Y1477" s="40">
        <f>Y1450*Settings!$C$13*(INDEX(Y$420:Y$431,$D1477))</f>
        <v/>
      </c>
      <c r="Z1477" s="40">
        <f>Z1450*Settings!$C$13*(INDEX(Z$420:Z$431,$D1477))</f>
        <v/>
      </c>
      <c r="AA1477" s="40">
        <f>AA1450*Settings!$C$13*(INDEX(AA$420:AA$431,$D1477))</f>
        <v/>
      </c>
      <c r="AB1477" s="40">
        <f>AB1450*Settings!$C$13*(INDEX(AB$420:AB$431,$D1477))</f>
        <v/>
      </c>
      <c r="AC1477" s="40">
        <f>AC1450*Settings!$C$13*(INDEX(AC$420:AC$431,$D1477))</f>
        <v/>
      </c>
      <c r="AD1477" s="40">
        <f>AD1450*Settings!$C$13*(INDEX(AD$420:AD$431,$D1477))</f>
        <v/>
      </c>
      <c r="AF1477" s="11">
        <f>CodePrefix&amp;$A1477&amp;IF($C1477="","","."&amp;$C1477&amp;"."&amp;$B1477)&amp;INDEX(VarEnd,MATCH($A1477,VarKey,0))&amp;AF$5</f>
        <v/>
      </c>
      <c r="AG1477" s="39">
        <f>AG1450*Settings!$C$13*(INDEX(AG$420:AG$431,$D1477))</f>
        <v/>
      </c>
      <c r="AH1477" s="40">
        <f>AH1450*Settings!$C$13*(INDEX(AH$420:AH$431,$D1477))</f>
        <v/>
      </c>
      <c r="AI1477" s="40">
        <f>AI1450*Settings!$C$13*(INDEX(AI$420:AI$431,$D1477))</f>
        <v/>
      </c>
      <c r="AJ1477" s="40">
        <f>AJ1450*Settings!$C$13*(INDEX(AJ$420:AJ$431,$D1477))</f>
        <v/>
      </c>
      <c r="AK1477" s="40">
        <f>AK1450*Settings!$C$13*(INDEX(AK$420:AK$431,$D1477))</f>
        <v/>
      </c>
      <c r="AL1477" s="40">
        <f>AL1450*Settings!$C$13*(INDEX(AL$420:AL$431,$D1477))</f>
        <v/>
      </c>
      <c r="AM1477" s="40">
        <f>AM1450*Settings!$C$13*(INDEX(AM$420:AM$431,$D1477))</f>
        <v/>
      </c>
      <c r="AN1477" s="40">
        <f>AN1450*Settings!$C$13*(INDEX(AN$420:AN$431,$D1477))</f>
        <v/>
      </c>
      <c r="AO1477" s="40">
        <f>AO1450*Settings!$C$13*(INDEX(AO$420:AO$431,$D1477))</f>
        <v/>
      </c>
      <c r="AP1477" s="40">
        <f>AP1450*Settings!$C$13*(INDEX(AP$420:AP$431,$D1477))</f>
        <v/>
      </c>
      <c r="AQ1477" s="40">
        <f>AQ1450*Settings!$C$13*(INDEX(AQ$420:AQ$431,$D1477))</f>
        <v/>
      </c>
      <c r="AR1477" s="40">
        <f>AR1450*Settings!$C$13*(INDEX(AR$420:AR$431,$D1477))</f>
        <v/>
      </c>
      <c r="AS1477" s="40">
        <f>AS1450*Settings!$C$13*(INDEX(AS$420:AS$431,$D1477))</f>
        <v/>
      </c>
      <c r="AT1477" s="40">
        <f>AT1450*Settings!$C$13*(INDEX(AT$420:AT$431,$D1477))</f>
        <v/>
      </c>
      <c r="AU1477" s="40">
        <f>AU1450*Settings!$C$13*(INDEX(AU$420:AU$431,$D1477))</f>
        <v/>
      </c>
      <c r="AV1477" s="40">
        <f>AV1450*Settings!$C$13*(INDEX(AV$420:AV$431,$D1477))</f>
        <v/>
      </c>
      <c r="AW1477" s="40">
        <f>AW1450*Settings!$C$13*(INDEX(AW$420:AW$431,$D1477))</f>
        <v/>
      </c>
      <c r="AX1477" s="40">
        <f>AX1450*Settings!$C$13*(INDEX(AX$420:AX$431,$D1477))</f>
        <v/>
      </c>
      <c r="AY1477" s="40">
        <f>AY1450*Settings!$C$13*(INDEX(AY$420:AY$431,$D1477))</f>
        <v/>
      </c>
    </row>
    <row r="1478" hidden="1" outlineLevel="2"/>
    <row r="1479" hidden="1" outlineLevel="2">
      <c r="A1479" s="14" t="inlineStr">
        <is>
          <t>rnew</t>
        </is>
      </c>
      <c r="B1479" s="14" t="inlineStr">
        <is>
          <t>coa</t>
        </is>
      </c>
      <c r="C1479" s="14" t="inlineStr">
        <is>
          <t>nav</t>
        </is>
      </c>
      <c r="D1479" s="32">
        <f>INDEX(Inputs!$V$5:$V$132,MATCH($B1479&amp;"|"&amp;$C1479,Inputs!$A$5:$A$132,0))</f>
        <v/>
      </c>
      <c r="E1479" s="36" t="n"/>
      <c r="F1479" s="36" t="n"/>
      <c r="G1479" s="36" t="n"/>
      <c r="H1479" s="14">
        <f>INDEX(VarLab,MATCH($A1479,VarKey,0))&amp;INDEX(MemLab,MATCH($C1479&amp;"|"&amp;$B1479,MemKey,0))</f>
        <v/>
      </c>
      <c r="I1479" s="14">
        <f>INDEX(VarUnit,MATCH($A1479,VarKey,0))</f>
        <v/>
      </c>
      <c r="J1479" s="14">
        <f>INDEX(VarSrc,MATCH($A1479,VarKey,0))</f>
        <v/>
      </c>
      <c r="K1479" s="11">
        <f>CodePrefix&amp;$A1479&amp;IF($C1479="","","."&amp;$C1479&amp;"."&amp;$B1479)&amp;INDEX(VarEnd,MATCH($A1479,VarKey,0))&amp;K$5</f>
        <v/>
      </c>
      <c r="L1479" s="39">
        <f>L1443*Settings!$C$13*(L1371+L1389+L1380*L$201+L1398*$D1479)</f>
        <v/>
      </c>
      <c r="M1479" s="40">
        <f>M1443*Settings!$C$13*(M1371+M1389+M1380*M$201+M1398*$D1479)</f>
        <v/>
      </c>
      <c r="N1479" s="40">
        <f>N1443*Settings!$C$13*(N1371+N1389+N1380*N$201+N1398*$D1479)</f>
        <v/>
      </c>
      <c r="O1479" s="40">
        <f>O1443*Settings!$C$13*(O1371+O1389+O1380*O$201+O1398*$D1479)</f>
        <v/>
      </c>
      <c r="P1479" s="40">
        <f>P1443*Settings!$C$13*(P1371+P1389+P1380*P$201+P1398*$D1479)</f>
        <v/>
      </c>
      <c r="Q1479" s="40">
        <f>Q1443*Settings!$C$13*(Q1371+Q1389+Q1380*Q$201+Q1398*$D1479)</f>
        <v/>
      </c>
      <c r="R1479" s="40">
        <f>R1443*Settings!$C$13*(R1371+R1389+R1380*R$201+R1398*$D1479)</f>
        <v/>
      </c>
      <c r="S1479" s="40">
        <f>S1443*Settings!$C$13*(S1371+S1389+S1380*S$201+S1398*$D1479)</f>
        <v/>
      </c>
      <c r="T1479" s="40">
        <f>T1443*Settings!$C$13*(T1371+T1389+T1380*T$201+T1398*$D1479)</f>
        <v/>
      </c>
      <c r="U1479" s="40">
        <f>U1443*Settings!$C$13*(U1371+U1389+U1380*U$201+U1398*$D1479)</f>
        <v/>
      </c>
      <c r="V1479" s="40">
        <f>V1443*Settings!$C$13*(V1371+V1389+V1380*V$201+V1398*$D1479)</f>
        <v/>
      </c>
      <c r="W1479" s="40">
        <f>W1443*Settings!$C$13*(W1371+W1389+W1380*W$201+W1398*$D1479)</f>
        <v/>
      </c>
      <c r="X1479" s="40">
        <f>X1443*Settings!$C$13*(X1371+X1389+X1380*X$201+X1398*$D1479)</f>
        <v/>
      </c>
      <c r="Y1479" s="40">
        <f>Y1443*Settings!$C$13*(Y1371+Y1389+Y1380*Y$201+Y1398*$D1479)</f>
        <v/>
      </c>
      <c r="Z1479" s="40">
        <f>Z1443*Settings!$C$13*(Z1371+Z1389+Z1380*Z$201+Z1398*$D1479)</f>
        <v/>
      </c>
      <c r="AA1479" s="40">
        <f>AA1443*Settings!$C$13*(AA1371+AA1389+AA1380*AA$201+AA1398*$D1479)</f>
        <v/>
      </c>
      <c r="AB1479" s="40">
        <f>AB1443*Settings!$C$13*(AB1371+AB1389+AB1380*AB$201+AB1398*$D1479)</f>
        <v/>
      </c>
      <c r="AC1479" s="40">
        <f>AC1443*Settings!$C$13*(AC1371+AC1389+AC1380*AC$201+AC1398*$D1479)</f>
        <v/>
      </c>
      <c r="AD1479" s="40">
        <f>AD1443*Settings!$C$13*(AD1371+AD1389+AD1380*AD$201+AD1398*$D1479)</f>
        <v/>
      </c>
      <c r="AF1479" s="11">
        <f>CodePrefix&amp;$A1479&amp;IF($C1479="","","."&amp;$C1479&amp;"."&amp;$B1479)&amp;INDEX(VarEnd,MATCH($A1479,VarKey,0))&amp;AF$5</f>
        <v/>
      </c>
      <c r="AG1479" s="39">
        <f>AG1443*Settings!$C$13*(AG1371+AG1389+AG1380*AG$201+AG1398*$D1479)</f>
        <v/>
      </c>
      <c r="AH1479" s="40">
        <f>AH1443*Settings!$C$13*(AH1371+AH1389+AH1380*AH$201+AH1398*$D1479)</f>
        <v/>
      </c>
      <c r="AI1479" s="40">
        <f>AI1443*Settings!$C$13*(AI1371+AI1389+AI1380*AI$201+AI1398*$D1479)</f>
        <v/>
      </c>
      <c r="AJ1479" s="40">
        <f>AJ1443*Settings!$C$13*(AJ1371+AJ1389+AJ1380*AJ$201+AJ1398*$D1479)</f>
        <v/>
      </c>
      <c r="AK1479" s="40">
        <f>AK1443*Settings!$C$13*(AK1371+AK1389+AK1380*AK$201+AK1398*$D1479)</f>
        <v/>
      </c>
      <c r="AL1479" s="40">
        <f>AL1443*Settings!$C$13*(AL1371+AL1389+AL1380*AL$201+AL1398*$D1479)</f>
        <v/>
      </c>
      <c r="AM1479" s="40">
        <f>AM1443*Settings!$C$13*(AM1371+AM1389+AM1380*AM$201+AM1398*$D1479)</f>
        <v/>
      </c>
      <c r="AN1479" s="40">
        <f>AN1443*Settings!$C$13*(AN1371+AN1389+AN1380*AN$201+AN1398*$D1479)</f>
        <v/>
      </c>
      <c r="AO1479" s="40">
        <f>AO1443*Settings!$C$13*(AO1371+AO1389+AO1380*AO$201+AO1398*$D1479)</f>
        <v/>
      </c>
      <c r="AP1479" s="40">
        <f>AP1443*Settings!$C$13*(AP1371+AP1389+AP1380*AP$201+AP1398*$D1479)</f>
        <v/>
      </c>
      <c r="AQ1479" s="40">
        <f>AQ1443*Settings!$C$13*(AQ1371+AQ1389+AQ1380*AQ$201+AQ1398*$D1479)</f>
        <v/>
      </c>
      <c r="AR1479" s="40">
        <f>AR1443*Settings!$C$13*(AR1371+AR1389+AR1380*AR$201+AR1398*$D1479)</f>
        <v/>
      </c>
      <c r="AS1479" s="40">
        <f>AS1443*Settings!$C$13*(AS1371+AS1389+AS1380*AS$201+AS1398*$D1479)</f>
        <v/>
      </c>
      <c r="AT1479" s="40">
        <f>AT1443*Settings!$C$13*(AT1371+AT1389+AT1380*AT$201+AT1398*$D1479)</f>
        <v/>
      </c>
      <c r="AU1479" s="40">
        <f>AU1443*Settings!$C$13*(AU1371+AU1389+AU1380*AU$201+AU1398*$D1479)</f>
        <v/>
      </c>
      <c r="AV1479" s="40">
        <f>AV1443*Settings!$C$13*(AV1371+AV1389+AV1380*AV$201+AV1398*$D1479)</f>
        <v/>
      </c>
      <c r="AW1479" s="40">
        <f>AW1443*Settings!$C$13*(AW1371+AW1389+AW1380*AW$201+AW1398*$D1479)</f>
        <v/>
      </c>
      <c r="AX1479" s="40">
        <f>AX1443*Settings!$C$13*(AX1371+AX1389+AX1380*AX$201+AX1398*$D1479)</f>
        <v/>
      </c>
      <c r="AY1479" s="40">
        <f>AY1443*Settings!$C$13*(AY1371+AY1389+AY1380*AY$201+AY1398*$D1479)</f>
        <v/>
      </c>
    </row>
    <row r="1480" hidden="1" outlineLevel="2">
      <c r="A1480" s="14" t="inlineStr">
        <is>
          <t>rnew</t>
        </is>
      </c>
      <c r="B1480" s="14" t="inlineStr">
        <is>
          <t>nga</t>
        </is>
      </c>
      <c r="C1480" s="14" t="inlineStr">
        <is>
          <t>nav</t>
        </is>
      </c>
      <c r="D1480" s="32">
        <f>INDEX(Inputs!$V$5:$V$132,MATCH($B1480&amp;"|"&amp;$C1480,Inputs!$A$5:$A$132,0))</f>
        <v/>
      </c>
      <c r="E1480" s="36" t="n"/>
      <c r="F1480" s="36" t="n"/>
      <c r="G1480" s="36" t="n"/>
      <c r="H1480" s="14">
        <f>INDEX(VarLab,MATCH($A1480,VarKey,0))&amp;INDEX(MemLab,MATCH($C1480&amp;"|"&amp;$B1480,MemKey,0))</f>
        <v/>
      </c>
      <c r="I1480" s="14">
        <f>INDEX(VarUnit,MATCH($A1480,VarKey,0))</f>
        <v/>
      </c>
      <c r="J1480" s="14">
        <f>INDEX(VarSrc,MATCH($A1480,VarKey,0))</f>
        <v/>
      </c>
      <c r="K1480" s="11">
        <f>CodePrefix&amp;$A1480&amp;IF($C1480="","","."&amp;$C1480&amp;"."&amp;$B1480)&amp;INDEX(VarEnd,MATCH($A1480,VarKey,0))&amp;K$5</f>
        <v/>
      </c>
      <c r="L1480" s="39">
        <f>L1444*Settings!$C$13*(L1372+L1390+L1381*L$201+L1399*$D1480)</f>
        <v/>
      </c>
      <c r="M1480" s="40">
        <f>M1444*Settings!$C$13*(M1372+M1390+M1381*M$201+M1399*$D1480)</f>
        <v/>
      </c>
      <c r="N1480" s="40">
        <f>N1444*Settings!$C$13*(N1372+N1390+N1381*N$201+N1399*$D1480)</f>
        <v/>
      </c>
      <c r="O1480" s="40">
        <f>O1444*Settings!$C$13*(O1372+O1390+O1381*O$201+O1399*$D1480)</f>
        <v/>
      </c>
      <c r="P1480" s="40">
        <f>P1444*Settings!$C$13*(P1372+P1390+P1381*P$201+P1399*$D1480)</f>
        <v/>
      </c>
      <c r="Q1480" s="40">
        <f>Q1444*Settings!$C$13*(Q1372+Q1390+Q1381*Q$201+Q1399*$D1480)</f>
        <v/>
      </c>
      <c r="R1480" s="40">
        <f>R1444*Settings!$C$13*(R1372+R1390+R1381*R$201+R1399*$D1480)</f>
        <v/>
      </c>
      <c r="S1480" s="40">
        <f>S1444*Settings!$C$13*(S1372+S1390+S1381*S$201+S1399*$D1480)</f>
        <v/>
      </c>
      <c r="T1480" s="40">
        <f>T1444*Settings!$C$13*(T1372+T1390+T1381*T$201+T1399*$D1480)</f>
        <v/>
      </c>
      <c r="U1480" s="40">
        <f>U1444*Settings!$C$13*(U1372+U1390+U1381*U$201+U1399*$D1480)</f>
        <v/>
      </c>
      <c r="V1480" s="40">
        <f>V1444*Settings!$C$13*(V1372+V1390+V1381*V$201+V1399*$D1480)</f>
        <v/>
      </c>
      <c r="W1480" s="40">
        <f>W1444*Settings!$C$13*(W1372+W1390+W1381*W$201+W1399*$D1480)</f>
        <v/>
      </c>
      <c r="X1480" s="40">
        <f>X1444*Settings!$C$13*(X1372+X1390+X1381*X$201+X1399*$D1480)</f>
        <v/>
      </c>
      <c r="Y1480" s="40">
        <f>Y1444*Settings!$C$13*(Y1372+Y1390+Y1381*Y$201+Y1399*$D1480)</f>
        <v/>
      </c>
      <c r="Z1480" s="40">
        <f>Z1444*Settings!$C$13*(Z1372+Z1390+Z1381*Z$201+Z1399*$D1480)</f>
        <v/>
      </c>
      <c r="AA1480" s="40">
        <f>AA1444*Settings!$C$13*(AA1372+AA1390+AA1381*AA$201+AA1399*$D1480)</f>
        <v/>
      </c>
      <c r="AB1480" s="40">
        <f>AB1444*Settings!$C$13*(AB1372+AB1390+AB1381*AB$201+AB1399*$D1480)</f>
        <v/>
      </c>
      <c r="AC1480" s="40">
        <f>AC1444*Settings!$C$13*(AC1372+AC1390+AC1381*AC$201+AC1399*$D1480)</f>
        <v/>
      </c>
      <c r="AD1480" s="40">
        <f>AD1444*Settings!$C$13*(AD1372+AD1390+AD1381*AD$201+AD1399*$D1480)</f>
        <v/>
      </c>
      <c r="AF1480" s="11">
        <f>CodePrefix&amp;$A1480&amp;IF($C1480="","","."&amp;$C1480&amp;"."&amp;$B1480)&amp;INDEX(VarEnd,MATCH($A1480,VarKey,0))&amp;AF$5</f>
        <v/>
      </c>
      <c r="AG1480" s="39">
        <f>AG1444*Settings!$C$13*(AG1372+AG1390+AG1381*AG$201+AG1399*$D1480)</f>
        <v/>
      </c>
      <c r="AH1480" s="40">
        <f>AH1444*Settings!$C$13*(AH1372+AH1390+AH1381*AH$201+AH1399*$D1480)</f>
        <v/>
      </c>
      <c r="AI1480" s="40">
        <f>AI1444*Settings!$C$13*(AI1372+AI1390+AI1381*AI$201+AI1399*$D1480)</f>
        <v/>
      </c>
      <c r="AJ1480" s="40">
        <f>AJ1444*Settings!$C$13*(AJ1372+AJ1390+AJ1381*AJ$201+AJ1399*$D1480)</f>
        <v/>
      </c>
      <c r="AK1480" s="40">
        <f>AK1444*Settings!$C$13*(AK1372+AK1390+AK1381*AK$201+AK1399*$D1480)</f>
        <v/>
      </c>
      <c r="AL1480" s="40">
        <f>AL1444*Settings!$C$13*(AL1372+AL1390+AL1381*AL$201+AL1399*$D1480)</f>
        <v/>
      </c>
      <c r="AM1480" s="40">
        <f>AM1444*Settings!$C$13*(AM1372+AM1390+AM1381*AM$201+AM1399*$D1480)</f>
        <v/>
      </c>
      <c r="AN1480" s="40">
        <f>AN1444*Settings!$C$13*(AN1372+AN1390+AN1381*AN$201+AN1399*$D1480)</f>
        <v/>
      </c>
      <c r="AO1480" s="40">
        <f>AO1444*Settings!$C$13*(AO1372+AO1390+AO1381*AO$201+AO1399*$D1480)</f>
        <v/>
      </c>
      <c r="AP1480" s="40">
        <f>AP1444*Settings!$C$13*(AP1372+AP1390+AP1381*AP$201+AP1399*$D1480)</f>
        <v/>
      </c>
      <c r="AQ1480" s="40">
        <f>AQ1444*Settings!$C$13*(AQ1372+AQ1390+AQ1381*AQ$201+AQ1399*$D1480)</f>
        <v/>
      </c>
      <c r="AR1480" s="40">
        <f>AR1444*Settings!$C$13*(AR1372+AR1390+AR1381*AR$201+AR1399*$D1480)</f>
        <v/>
      </c>
      <c r="AS1480" s="40">
        <f>AS1444*Settings!$C$13*(AS1372+AS1390+AS1381*AS$201+AS1399*$D1480)</f>
        <v/>
      </c>
      <c r="AT1480" s="40">
        <f>AT1444*Settings!$C$13*(AT1372+AT1390+AT1381*AT$201+AT1399*$D1480)</f>
        <v/>
      </c>
      <c r="AU1480" s="40">
        <f>AU1444*Settings!$C$13*(AU1372+AU1390+AU1381*AU$201+AU1399*$D1480)</f>
        <v/>
      </c>
      <c r="AV1480" s="40">
        <f>AV1444*Settings!$C$13*(AV1372+AV1390+AV1381*AV$201+AV1399*$D1480)</f>
        <v/>
      </c>
      <c r="AW1480" s="40">
        <f>AW1444*Settings!$C$13*(AW1372+AW1390+AW1381*AW$201+AW1399*$D1480)</f>
        <v/>
      </c>
      <c r="AX1480" s="40">
        <f>AX1444*Settings!$C$13*(AX1372+AX1390+AX1381*AX$201+AX1399*$D1480)</f>
        <v/>
      </c>
      <c r="AY1480" s="40">
        <f>AY1444*Settings!$C$13*(AY1372+AY1390+AY1381*AY$201+AY1399*$D1480)</f>
        <v/>
      </c>
    </row>
    <row r="1481" hidden="1" outlineLevel="2">
      <c r="A1481" s="14" t="inlineStr">
        <is>
          <t>rnew</t>
        </is>
      </c>
      <c r="B1481" s="14" t="inlineStr">
        <is>
          <t>gso</t>
        </is>
      </c>
      <c r="C1481" s="14" t="inlineStr">
        <is>
          <t>nav</t>
        </is>
      </c>
      <c r="D1481" s="32">
        <f>INDEX(Inputs!$V$5:$V$132,MATCH($B1481&amp;"|"&amp;$C1481,Inputs!$A$5:$A$132,0))</f>
        <v/>
      </c>
      <c r="E1481" s="36" t="n"/>
      <c r="F1481" s="36" t="n"/>
      <c r="G1481" s="36" t="n"/>
      <c r="H1481" s="14">
        <f>INDEX(VarLab,MATCH($A1481,VarKey,0))&amp;INDEX(MemLab,MATCH($C1481&amp;"|"&amp;$B1481,MemKey,0))</f>
        <v/>
      </c>
      <c r="I1481" s="14">
        <f>INDEX(VarUnit,MATCH($A1481,VarKey,0))</f>
        <v/>
      </c>
      <c r="J1481" s="14">
        <f>INDEX(VarSrc,MATCH($A1481,VarKey,0))</f>
        <v/>
      </c>
      <c r="K1481" s="11">
        <f>CodePrefix&amp;$A1481&amp;IF($C1481="","","."&amp;$C1481&amp;"."&amp;$B1481)&amp;INDEX(VarEnd,MATCH($A1481,VarKey,0))&amp;K$5</f>
        <v/>
      </c>
      <c r="L1481" s="39">
        <f>L1445*Settings!$C$13*(L1373+L1391+L1382*L$201+L1400*$D1481)</f>
        <v/>
      </c>
      <c r="M1481" s="40">
        <f>M1445*Settings!$C$13*(M1373+M1391+M1382*M$201+M1400*$D1481)</f>
        <v/>
      </c>
      <c r="N1481" s="40">
        <f>N1445*Settings!$C$13*(N1373+N1391+N1382*N$201+N1400*$D1481)</f>
        <v/>
      </c>
      <c r="O1481" s="40">
        <f>O1445*Settings!$C$13*(O1373+O1391+O1382*O$201+O1400*$D1481)</f>
        <v/>
      </c>
      <c r="P1481" s="40">
        <f>P1445*Settings!$C$13*(P1373+P1391+P1382*P$201+P1400*$D1481)</f>
        <v/>
      </c>
      <c r="Q1481" s="40">
        <f>Q1445*Settings!$C$13*(Q1373+Q1391+Q1382*Q$201+Q1400*$D1481)</f>
        <v/>
      </c>
      <c r="R1481" s="40">
        <f>R1445*Settings!$C$13*(R1373+R1391+R1382*R$201+R1400*$D1481)</f>
        <v/>
      </c>
      <c r="S1481" s="40">
        <f>S1445*Settings!$C$13*(S1373+S1391+S1382*S$201+S1400*$D1481)</f>
        <v/>
      </c>
      <c r="T1481" s="40">
        <f>T1445*Settings!$C$13*(T1373+T1391+T1382*T$201+T1400*$D1481)</f>
        <v/>
      </c>
      <c r="U1481" s="40">
        <f>U1445*Settings!$C$13*(U1373+U1391+U1382*U$201+U1400*$D1481)</f>
        <v/>
      </c>
      <c r="V1481" s="40">
        <f>V1445*Settings!$C$13*(V1373+V1391+V1382*V$201+V1400*$D1481)</f>
        <v/>
      </c>
      <c r="W1481" s="40">
        <f>W1445*Settings!$C$13*(W1373+W1391+W1382*W$201+W1400*$D1481)</f>
        <v/>
      </c>
      <c r="X1481" s="40">
        <f>X1445*Settings!$C$13*(X1373+X1391+X1382*X$201+X1400*$D1481)</f>
        <v/>
      </c>
      <c r="Y1481" s="40">
        <f>Y1445*Settings!$C$13*(Y1373+Y1391+Y1382*Y$201+Y1400*$D1481)</f>
        <v/>
      </c>
      <c r="Z1481" s="40">
        <f>Z1445*Settings!$C$13*(Z1373+Z1391+Z1382*Z$201+Z1400*$D1481)</f>
        <v/>
      </c>
      <c r="AA1481" s="40">
        <f>AA1445*Settings!$C$13*(AA1373+AA1391+AA1382*AA$201+AA1400*$D1481)</f>
        <v/>
      </c>
      <c r="AB1481" s="40">
        <f>AB1445*Settings!$C$13*(AB1373+AB1391+AB1382*AB$201+AB1400*$D1481)</f>
        <v/>
      </c>
      <c r="AC1481" s="40">
        <f>AC1445*Settings!$C$13*(AC1373+AC1391+AC1382*AC$201+AC1400*$D1481)</f>
        <v/>
      </c>
      <c r="AD1481" s="40">
        <f>AD1445*Settings!$C$13*(AD1373+AD1391+AD1382*AD$201+AD1400*$D1481)</f>
        <v/>
      </c>
      <c r="AF1481" s="11">
        <f>CodePrefix&amp;$A1481&amp;IF($C1481="","","."&amp;$C1481&amp;"."&amp;$B1481)&amp;INDEX(VarEnd,MATCH($A1481,VarKey,0))&amp;AF$5</f>
        <v/>
      </c>
      <c r="AG1481" s="39">
        <f>AG1445*Settings!$C$13*(AG1373+AG1391+AG1382*AG$201+AG1400*$D1481)</f>
        <v/>
      </c>
      <c r="AH1481" s="40">
        <f>AH1445*Settings!$C$13*(AH1373+AH1391+AH1382*AH$201+AH1400*$D1481)</f>
        <v/>
      </c>
      <c r="AI1481" s="40">
        <f>AI1445*Settings!$C$13*(AI1373+AI1391+AI1382*AI$201+AI1400*$D1481)</f>
        <v/>
      </c>
      <c r="AJ1481" s="40">
        <f>AJ1445*Settings!$C$13*(AJ1373+AJ1391+AJ1382*AJ$201+AJ1400*$D1481)</f>
        <v/>
      </c>
      <c r="AK1481" s="40">
        <f>AK1445*Settings!$C$13*(AK1373+AK1391+AK1382*AK$201+AK1400*$D1481)</f>
        <v/>
      </c>
      <c r="AL1481" s="40">
        <f>AL1445*Settings!$C$13*(AL1373+AL1391+AL1382*AL$201+AL1400*$D1481)</f>
        <v/>
      </c>
      <c r="AM1481" s="40">
        <f>AM1445*Settings!$C$13*(AM1373+AM1391+AM1382*AM$201+AM1400*$D1481)</f>
        <v/>
      </c>
      <c r="AN1481" s="40">
        <f>AN1445*Settings!$C$13*(AN1373+AN1391+AN1382*AN$201+AN1400*$D1481)</f>
        <v/>
      </c>
      <c r="AO1481" s="40">
        <f>AO1445*Settings!$C$13*(AO1373+AO1391+AO1382*AO$201+AO1400*$D1481)</f>
        <v/>
      </c>
      <c r="AP1481" s="40">
        <f>AP1445*Settings!$C$13*(AP1373+AP1391+AP1382*AP$201+AP1400*$D1481)</f>
        <v/>
      </c>
      <c r="AQ1481" s="40">
        <f>AQ1445*Settings!$C$13*(AQ1373+AQ1391+AQ1382*AQ$201+AQ1400*$D1481)</f>
        <v/>
      </c>
      <c r="AR1481" s="40">
        <f>AR1445*Settings!$C$13*(AR1373+AR1391+AR1382*AR$201+AR1400*$D1481)</f>
        <v/>
      </c>
      <c r="AS1481" s="40">
        <f>AS1445*Settings!$C$13*(AS1373+AS1391+AS1382*AS$201+AS1400*$D1481)</f>
        <v/>
      </c>
      <c r="AT1481" s="40">
        <f>AT1445*Settings!$C$13*(AT1373+AT1391+AT1382*AT$201+AT1400*$D1481)</f>
        <v/>
      </c>
      <c r="AU1481" s="40">
        <f>AU1445*Settings!$C$13*(AU1373+AU1391+AU1382*AU$201+AU1400*$D1481)</f>
        <v/>
      </c>
      <c r="AV1481" s="40">
        <f>AV1445*Settings!$C$13*(AV1373+AV1391+AV1382*AV$201+AV1400*$D1481)</f>
        <v/>
      </c>
      <c r="AW1481" s="40">
        <f>AW1445*Settings!$C$13*(AW1373+AW1391+AW1382*AW$201+AW1400*$D1481)</f>
        <v/>
      </c>
      <c r="AX1481" s="40">
        <f>AX1445*Settings!$C$13*(AX1373+AX1391+AX1382*AX$201+AX1400*$D1481)</f>
        <v/>
      </c>
      <c r="AY1481" s="40">
        <f>AY1445*Settings!$C$13*(AY1373+AY1391+AY1382*AY$201+AY1400*$D1481)</f>
        <v/>
      </c>
    </row>
    <row r="1482" hidden="1" outlineLevel="2">
      <c r="A1482" s="14" t="inlineStr">
        <is>
          <t>rnew</t>
        </is>
      </c>
      <c r="B1482" s="14" t="inlineStr">
        <is>
          <t>die</t>
        </is>
      </c>
      <c r="C1482" s="14" t="inlineStr">
        <is>
          <t>nav</t>
        </is>
      </c>
      <c r="D1482" s="32">
        <f>INDEX(Inputs!$V$5:$V$132,MATCH($B1482&amp;"|"&amp;$C1482,Inputs!$A$5:$A$132,0))</f>
        <v/>
      </c>
      <c r="E1482" s="36" t="n"/>
      <c r="F1482" s="36" t="n"/>
      <c r="G1482" s="36" t="n"/>
      <c r="H1482" s="14">
        <f>INDEX(VarLab,MATCH($A1482,VarKey,0))&amp;INDEX(MemLab,MATCH($C1482&amp;"|"&amp;$B1482,MemKey,0))</f>
        <v/>
      </c>
      <c r="I1482" s="14">
        <f>INDEX(VarUnit,MATCH($A1482,VarKey,0))</f>
        <v/>
      </c>
      <c r="J1482" s="14">
        <f>INDEX(VarSrc,MATCH($A1482,VarKey,0))</f>
        <v/>
      </c>
      <c r="K1482" s="11">
        <f>CodePrefix&amp;$A1482&amp;IF($C1482="","","."&amp;$C1482&amp;"."&amp;$B1482)&amp;INDEX(VarEnd,MATCH($A1482,VarKey,0))&amp;K$5</f>
        <v/>
      </c>
      <c r="L1482" s="39">
        <f>L1446*Settings!$C$13*(L1374+L1392+L1383*L$201+L1401*$D1482)</f>
        <v/>
      </c>
      <c r="M1482" s="40">
        <f>M1446*Settings!$C$13*(M1374+M1392+M1383*M$201+M1401*$D1482)</f>
        <v/>
      </c>
      <c r="N1482" s="40">
        <f>N1446*Settings!$C$13*(N1374+N1392+N1383*N$201+N1401*$D1482)</f>
        <v/>
      </c>
      <c r="O1482" s="40">
        <f>O1446*Settings!$C$13*(O1374+O1392+O1383*O$201+O1401*$D1482)</f>
        <v/>
      </c>
      <c r="P1482" s="40">
        <f>P1446*Settings!$C$13*(P1374+P1392+P1383*P$201+P1401*$D1482)</f>
        <v/>
      </c>
      <c r="Q1482" s="40">
        <f>Q1446*Settings!$C$13*(Q1374+Q1392+Q1383*Q$201+Q1401*$D1482)</f>
        <v/>
      </c>
      <c r="R1482" s="40">
        <f>R1446*Settings!$C$13*(R1374+R1392+R1383*R$201+R1401*$D1482)</f>
        <v/>
      </c>
      <c r="S1482" s="40">
        <f>S1446*Settings!$C$13*(S1374+S1392+S1383*S$201+S1401*$D1482)</f>
        <v/>
      </c>
      <c r="T1482" s="40">
        <f>T1446*Settings!$C$13*(T1374+T1392+T1383*T$201+T1401*$D1482)</f>
        <v/>
      </c>
      <c r="U1482" s="40">
        <f>U1446*Settings!$C$13*(U1374+U1392+U1383*U$201+U1401*$D1482)</f>
        <v/>
      </c>
      <c r="V1482" s="40">
        <f>V1446*Settings!$C$13*(V1374+V1392+V1383*V$201+V1401*$D1482)</f>
        <v/>
      </c>
      <c r="W1482" s="40">
        <f>W1446*Settings!$C$13*(W1374+W1392+W1383*W$201+W1401*$D1482)</f>
        <v/>
      </c>
      <c r="X1482" s="40">
        <f>X1446*Settings!$C$13*(X1374+X1392+X1383*X$201+X1401*$D1482)</f>
        <v/>
      </c>
      <c r="Y1482" s="40">
        <f>Y1446*Settings!$C$13*(Y1374+Y1392+Y1383*Y$201+Y1401*$D1482)</f>
        <v/>
      </c>
      <c r="Z1482" s="40">
        <f>Z1446*Settings!$C$13*(Z1374+Z1392+Z1383*Z$201+Z1401*$D1482)</f>
        <v/>
      </c>
      <c r="AA1482" s="40">
        <f>AA1446*Settings!$C$13*(AA1374+AA1392+AA1383*AA$201+AA1401*$D1482)</f>
        <v/>
      </c>
      <c r="AB1482" s="40">
        <f>AB1446*Settings!$C$13*(AB1374+AB1392+AB1383*AB$201+AB1401*$D1482)</f>
        <v/>
      </c>
      <c r="AC1482" s="40">
        <f>AC1446*Settings!$C$13*(AC1374+AC1392+AC1383*AC$201+AC1401*$D1482)</f>
        <v/>
      </c>
      <c r="AD1482" s="40">
        <f>AD1446*Settings!$C$13*(AD1374+AD1392+AD1383*AD$201+AD1401*$D1482)</f>
        <v/>
      </c>
      <c r="AF1482" s="11">
        <f>CodePrefix&amp;$A1482&amp;IF($C1482="","","."&amp;$C1482&amp;"."&amp;$B1482)&amp;INDEX(VarEnd,MATCH($A1482,VarKey,0))&amp;AF$5</f>
        <v/>
      </c>
      <c r="AG1482" s="39">
        <f>AG1446*Settings!$C$13*(AG1374+AG1392+AG1383*AG$201+AG1401*$D1482)</f>
        <v/>
      </c>
      <c r="AH1482" s="40">
        <f>AH1446*Settings!$C$13*(AH1374+AH1392+AH1383*AH$201+AH1401*$D1482)</f>
        <v/>
      </c>
      <c r="AI1482" s="40">
        <f>AI1446*Settings!$C$13*(AI1374+AI1392+AI1383*AI$201+AI1401*$D1482)</f>
        <v/>
      </c>
      <c r="AJ1482" s="40">
        <f>AJ1446*Settings!$C$13*(AJ1374+AJ1392+AJ1383*AJ$201+AJ1401*$D1482)</f>
        <v/>
      </c>
      <c r="AK1482" s="40">
        <f>AK1446*Settings!$C$13*(AK1374+AK1392+AK1383*AK$201+AK1401*$D1482)</f>
        <v/>
      </c>
      <c r="AL1482" s="40">
        <f>AL1446*Settings!$C$13*(AL1374+AL1392+AL1383*AL$201+AL1401*$D1482)</f>
        <v/>
      </c>
      <c r="AM1482" s="40">
        <f>AM1446*Settings!$C$13*(AM1374+AM1392+AM1383*AM$201+AM1401*$D1482)</f>
        <v/>
      </c>
      <c r="AN1482" s="40">
        <f>AN1446*Settings!$C$13*(AN1374+AN1392+AN1383*AN$201+AN1401*$D1482)</f>
        <v/>
      </c>
      <c r="AO1482" s="40">
        <f>AO1446*Settings!$C$13*(AO1374+AO1392+AO1383*AO$201+AO1401*$D1482)</f>
        <v/>
      </c>
      <c r="AP1482" s="40">
        <f>AP1446*Settings!$C$13*(AP1374+AP1392+AP1383*AP$201+AP1401*$D1482)</f>
        <v/>
      </c>
      <c r="AQ1482" s="40">
        <f>AQ1446*Settings!$C$13*(AQ1374+AQ1392+AQ1383*AQ$201+AQ1401*$D1482)</f>
        <v/>
      </c>
      <c r="AR1482" s="40">
        <f>AR1446*Settings!$C$13*(AR1374+AR1392+AR1383*AR$201+AR1401*$D1482)</f>
        <v/>
      </c>
      <c r="AS1482" s="40">
        <f>AS1446*Settings!$C$13*(AS1374+AS1392+AS1383*AS$201+AS1401*$D1482)</f>
        <v/>
      </c>
      <c r="AT1482" s="40">
        <f>AT1446*Settings!$C$13*(AT1374+AT1392+AT1383*AT$201+AT1401*$D1482)</f>
        <v/>
      </c>
      <c r="AU1482" s="40">
        <f>AU1446*Settings!$C$13*(AU1374+AU1392+AU1383*AU$201+AU1401*$D1482)</f>
        <v/>
      </c>
      <c r="AV1482" s="40">
        <f>AV1446*Settings!$C$13*(AV1374+AV1392+AV1383*AV$201+AV1401*$D1482)</f>
        <v/>
      </c>
      <c r="AW1482" s="40">
        <f>AW1446*Settings!$C$13*(AW1374+AW1392+AW1383*AW$201+AW1401*$D1482)</f>
        <v/>
      </c>
      <c r="AX1482" s="40">
        <f>AX1446*Settings!$C$13*(AX1374+AX1392+AX1383*AX$201+AX1401*$D1482)</f>
        <v/>
      </c>
      <c r="AY1482" s="40">
        <f>AY1446*Settings!$C$13*(AY1374+AY1392+AY1383*AY$201+AY1401*$D1482)</f>
        <v/>
      </c>
    </row>
    <row r="1483" hidden="1" outlineLevel="2">
      <c r="A1483" s="14" t="inlineStr">
        <is>
          <t>rnew</t>
        </is>
      </c>
      <c r="B1483" s="14" t="inlineStr">
        <is>
          <t>lpg</t>
        </is>
      </c>
      <c r="C1483" s="14" t="inlineStr">
        <is>
          <t>nav</t>
        </is>
      </c>
      <c r="D1483" s="32">
        <f>INDEX(Inputs!$V$5:$V$132,MATCH($B1483&amp;"|"&amp;$C1483,Inputs!$A$5:$A$132,0))</f>
        <v/>
      </c>
      <c r="E1483" s="36" t="n"/>
      <c r="F1483" s="36" t="n"/>
      <c r="G1483" s="36" t="n"/>
      <c r="H1483" s="14">
        <f>INDEX(VarLab,MATCH($A1483,VarKey,0))&amp;INDEX(MemLab,MATCH($C1483&amp;"|"&amp;$B1483,MemKey,0))</f>
        <v/>
      </c>
      <c r="I1483" s="14">
        <f>INDEX(VarUnit,MATCH($A1483,VarKey,0))</f>
        <v/>
      </c>
      <c r="J1483" s="14">
        <f>INDEX(VarSrc,MATCH($A1483,VarKey,0))</f>
        <v/>
      </c>
      <c r="K1483" s="11">
        <f>CodePrefix&amp;$A1483&amp;IF($C1483="","","."&amp;$C1483&amp;"."&amp;$B1483)&amp;INDEX(VarEnd,MATCH($A1483,VarKey,0))&amp;K$5</f>
        <v/>
      </c>
      <c r="L1483" s="39">
        <f>L1447*Settings!$C$13*(L1375+L1393+L1384*L$201+L1402*$D1483)</f>
        <v/>
      </c>
      <c r="M1483" s="40">
        <f>M1447*Settings!$C$13*(M1375+M1393+M1384*M$201+M1402*$D1483)</f>
        <v/>
      </c>
      <c r="N1483" s="40">
        <f>N1447*Settings!$C$13*(N1375+N1393+N1384*N$201+N1402*$D1483)</f>
        <v/>
      </c>
      <c r="O1483" s="40">
        <f>O1447*Settings!$C$13*(O1375+O1393+O1384*O$201+O1402*$D1483)</f>
        <v/>
      </c>
      <c r="P1483" s="40">
        <f>P1447*Settings!$C$13*(P1375+P1393+P1384*P$201+P1402*$D1483)</f>
        <v/>
      </c>
      <c r="Q1483" s="40">
        <f>Q1447*Settings!$C$13*(Q1375+Q1393+Q1384*Q$201+Q1402*$D1483)</f>
        <v/>
      </c>
      <c r="R1483" s="40">
        <f>R1447*Settings!$C$13*(R1375+R1393+R1384*R$201+R1402*$D1483)</f>
        <v/>
      </c>
      <c r="S1483" s="40">
        <f>S1447*Settings!$C$13*(S1375+S1393+S1384*S$201+S1402*$D1483)</f>
        <v/>
      </c>
      <c r="T1483" s="40">
        <f>T1447*Settings!$C$13*(T1375+T1393+T1384*T$201+T1402*$D1483)</f>
        <v/>
      </c>
      <c r="U1483" s="40">
        <f>U1447*Settings!$C$13*(U1375+U1393+U1384*U$201+U1402*$D1483)</f>
        <v/>
      </c>
      <c r="V1483" s="40">
        <f>V1447*Settings!$C$13*(V1375+V1393+V1384*V$201+V1402*$D1483)</f>
        <v/>
      </c>
      <c r="W1483" s="40">
        <f>W1447*Settings!$C$13*(W1375+W1393+W1384*W$201+W1402*$D1483)</f>
        <v/>
      </c>
      <c r="X1483" s="40">
        <f>X1447*Settings!$C$13*(X1375+X1393+X1384*X$201+X1402*$D1483)</f>
        <v/>
      </c>
      <c r="Y1483" s="40">
        <f>Y1447*Settings!$C$13*(Y1375+Y1393+Y1384*Y$201+Y1402*$D1483)</f>
        <v/>
      </c>
      <c r="Z1483" s="40">
        <f>Z1447*Settings!$C$13*(Z1375+Z1393+Z1384*Z$201+Z1402*$D1483)</f>
        <v/>
      </c>
      <c r="AA1483" s="40">
        <f>AA1447*Settings!$C$13*(AA1375+AA1393+AA1384*AA$201+AA1402*$D1483)</f>
        <v/>
      </c>
      <c r="AB1483" s="40">
        <f>AB1447*Settings!$C$13*(AB1375+AB1393+AB1384*AB$201+AB1402*$D1483)</f>
        <v/>
      </c>
      <c r="AC1483" s="40">
        <f>AC1447*Settings!$C$13*(AC1375+AC1393+AC1384*AC$201+AC1402*$D1483)</f>
        <v/>
      </c>
      <c r="AD1483" s="40">
        <f>AD1447*Settings!$C$13*(AD1375+AD1393+AD1384*AD$201+AD1402*$D1483)</f>
        <v/>
      </c>
      <c r="AF1483" s="11">
        <f>CodePrefix&amp;$A1483&amp;IF($C1483="","","."&amp;$C1483&amp;"."&amp;$B1483)&amp;INDEX(VarEnd,MATCH($A1483,VarKey,0))&amp;AF$5</f>
        <v/>
      </c>
      <c r="AG1483" s="39">
        <f>AG1447*Settings!$C$13*(AG1375+AG1393+AG1384*AG$201+AG1402*$D1483)</f>
        <v/>
      </c>
      <c r="AH1483" s="40">
        <f>AH1447*Settings!$C$13*(AH1375+AH1393+AH1384*AH$201+AH1402*$D1483)</f>
        <v/>
      </c>
      <c r="AI1483" s="40">
        <f>AI1447*Settings!$C$13*(AI1375+AI1393+AI1384*AI$201+AI1402*$D1483)</f>
        <v/>
      </c>
      <c r="AJ1483" s="40">
        <f>AJ1447*Settings!$C$13*(AJ1375+AJ1393+AJ1384*AJ$201+AJ1402*$D1483)</f>
        <v/>
      </c>
      <c r="AK1483" s="40">
        <f>AK1447*Settings!$C$13*(AK1375+AK1393+AK1384*AK$201+AK1402*$D1483)</f>
        <v/>
      </c>
      <c r="AL1483" s="40">
        <f>AL1447*Settings!$C$13*(AL1375+AL1393+AL1384*AL$201+AL1402*$D1483)</f>
        <v/>
      </c>
      <c r="AM1483" s="40">
        <f>AM1447*Settings!$C$13*(AM1375+AM1393+AM1384*AM$201+AM1402*$D1483)</f>
        <v/>
      </c>
      <c r="AN1483" s="40">
        <f>AN1447*Settings!$C$13*(AN1375+AN1393+AN1384*AN$201+AN1402*$D1483)</f>
        <v/>
      </c>
      <c r="AO1483" s="40">
        <f>AO1447*Settings!$C$13*(AO1375+AO1393+AO1384*AO$201+AO1402*$D1483)</f>
        <v/>
      </c>
      <c r="AP1483" s="40">
        <f>AP1447*Settings!$C$13*(AP1375+AP1393+AP1384*AP$201+AP1402*$D1483)</f>
        <v/>
      </c>
      <c r="AQ1483" s="40">
        <f>AQ1447*Settings!$C$13*(AQ1375+AQ1393+AQ1384*AQ$201+AQ1402*$D1483)</f>
        <v/>
      </c>
      <c r="AR1483" s="40">
        <f>AR1447*Settings!$C$13*(AR1375+AR1393+AR1384*AR$201+AR1402*$D1483)</f>
        <v/>
      </c>
      <c r="AS1483" s="40">
        <f>AS1447*Settings!$C$13*(AS1375+AS1393+AS1384*AS$201+AS1402*$D1483)</f>
        <v/>
      </c>
      <c r="AT1483" s="40">
        <f>AT1447*Settings!$C$13*(AT1375+AT1393+AT1384*AT$201+AT1402*$D1483)</f>
        <v/>
      </c>
      <c r="AU1483" s="40">
        <f>AU1447*Settings!$C$13*(AU1375+AU1393+AU1384*AU$201+AU1402*$D1483)</f>
        <v/>
      </c>
      <c r="AV1483" s="40">
        <f>AV1447*Settings!$C$13*(AV1375+AV1393+AV1384*AV$201+AV1402*$D1483)</f>
        <v/>
      </c>
      <c r="AW1483" s="40">
        <f>AW1447*Settings!$C$13*(AW1375+AW1393+AW1384*AW$201+AW1402*$D1483)</f>
        <v/>
      </c>
      <c r="AX1483" s="40">
        <f>AX1447*Settings!$C$13*(AX1375+AX1393+AX1384*AX$201+AX1402*$D1483)</f>
        <v/>
      </c>
      <c r="AY1483" s="40">
        <f>AY1447*Settings!$C$13*(AY1375+AY1393+AY1384*AY$201+AY1402*$D1483)</f>
        <v/>
      </c>
    </row>
    <row r="1484" hidden="1" outlineLevel="2">
      <c r="A1484" s="14" t="inlineStr">
        <is>
          <t>rnew</t>
        </is>
      </c>
      <c r="B1484" s="14" t="inlineStr">
        <is>
          <t>ker</t>
        </is>
      </c>
      <c r="C1484" s="14" t="inlineStr">
        <is>
          <t>nav</t>
        </is>
      </c>
      <c r="D1484" s="32">
        <f>INDEX(Inputs!$V$5:$V$132,MATCH($B1484&amp;"|"&amp;$C1484,Inputs!$A$5:$A$132,0))</f>
        <v/>
      </c>
      <c r="E1484" s="36" t="n"/>
      <c r="F1484" s="36" t="n"/>
      <c r="G1484" s="36" t="n"/>
      <c r="H1484" s="14">
        <f>INDEX(VarLab,MATCH($A1484,VarKey,0))&amp;INDEX(MemLab,MATCH($C1484&amp;"|"&amp;$B1484,MemKey,0))</f>
        <v/>
      </c>
      <c r="I1484" s="14">
        <f>INDEX(VarUnit,MATCH($A1484,VarKey,0))</f>
        <v/>
      </c>
      <c r="J1484" s="14">
        <f>INDEX(VarSrc,MATCH($A1484,VarKey,0))</f>
        <v/>
      </c>
      <c r="K1484" s="11">
        <f>CodePrefix&amp;$A1484&amp;IF($C1484="","","."&amp;$C1484&amp;"."&amp;$B1484)&amp;INDEX(VarEnd,MATCH($A1484,VarKey,0))&amp;K$5</f>
        <v/>
      </c>
      <c r="L1484" s="39">
        <f>L1448*Settings!$C$13*(L1376+L1394+L1385*L$201+L1403*$D1484)</f>
        <v/>
      </c>
      <c r="M1484" s="40">
        <f>M1448*Settings!$C$13*(M1376+M1394+M1385*M$201+M1403*$D1484)</f>
        <v/>
      </c>
      <c r="N1484" s="40">
        <f>N1448*Settings!$C$13*(N1376+N1394+N1385*N$201+N1403*$D1484)</f>
        <v/>
      </c>
      <c r="O1484" s="40">
        <f>O1448*Settings!$C$13*(O1376+O1394+O1385*O$201+O1403*$D1484)</f>
        <v/>
      </c>
      <c r="P1484" s="40">
        <f>P1448*Settings!$C$13*(P1376+P1394+P1385*P$201+P1403*$D1484)</f>
        <v/>
      </c>
      <c r="Q1484" s="40">
        <f>Q1448*Settings!$C$13*(Q1376+Q1394+Q1385*Q$201+Q1403*$D1484)</f>
        <v/>
      </c>
      <c r="R1484" s="40">
        <f>R1448*Settings!$C$13*(R1376+R1394+R1385*R$201+R1403*$D1484)</f>
        <v/>
      </c>
      <c r="S1484" s="40">
        <f>S1448*Settings!$C$13*(S1376+S1394+S1385*S$201+S1403*$D1484)</f>
        <v/>
      </c>
      <c r="T1484" s="40">
        <f>T1448*Settings!$C$13*(T1376+T1394+T1385*T$201+T1403*$D1484)</f>
        <v/>
      </c>
      <c r="U1484" s="40">
        <f>U1448*Settings!$C$13*(U1376+U1394+U1385*U$201+U1403*$D1484)</f>
        <v/>
      </c>
      <c r="V1484" s="40">
        <f>V1448*Settings!$C$13*(V1376+V1394+V1385*V$201+V1403*$D1484)</f>
        <v/>
      </c>
      <c r="W1484" s="40">
        <f>W1448*Settings!$C$13*(W1376+W1394+W1385*W$201+W1403*$D1484)</f>
        <v/>
      </c>
      <c r="X1484" s="40">
        <f>X1448*Settings!$C$13*(X1376+X1394+X1385*X$201+X1403*$D1484)</f>
        <v/>
      </c>
      <c r="Y1484" s="40">
        <f>Y1448*Settings!$C$13*(Y1376+Y1394+Y1385*Y$201+Y1403*$D1484)</f>
        <v/>
      </c>
      <c r="Z1484" s="40">
        <f>Z1448*Settings!$C$13*(Z1376+Z1394+Z1385*Z$201+Z1403*$D1484)</f>
        <v/>
      </c>
      <c r="AA1484" s="40">
        <f>AA1448*Settings!$C$13*(AA1376+AA1394+AA1385*AA$201+AA1403*$D1484)</f>
        <v/>
      </c>
      <c r="AB1484" s="40">
        <f>AB1448*Settings!$C$13*(AB1376+AB1394+AB1385*AB$201+AB1403*$D1484)</f>
        <v/>
      </c>
      <c r="AC1484" s="40">
        <f>AC1448*Settings!$C$13*(AC1376+AC1394+AC1385*AC$201+AC1403*$D1484)</f>
        <v/>
      </c>
      <c r="AD1484" s="40">
        <f>AD1448*Settings!$C$13*(AD1376+AD1394+AD1385*AD$201+AD1403*$D1484)</f>
        <v/>
      </c>
      <c r="AF1484" s="11">
        <f>CodePrefix&amp;$A1484&amp;IF($C1484="","","."&amp;$C1484&amp;"."&amp;$B1484)&amp;INDEX(VarEnd,MATCH($A1484,VarKey,0))&amp;AF$5</f>
        <v/>
      </c>
      <c r="AG1484" s="39">
        <f>AG1448*Settings!$C$13*(AG1376+AG1394+AG1385*AG$201+AG1403*$D1484)</f>
        <v/>
      </c>
      <c r="AH1484" s="40">
        <f>AH1448*Settings!$C$13*(AH1376+AH1394+AH1385*AH$201+AH1403*$D1484)</f>
        <v/>
      </c>
      <c r="AI1484" s="40">
        <f>AI1448*Settings!$C$13*(AI1376+AI1394+AI1385*AI$201+AI1403*$D1484)</f>
        <v/>
      </c>
      <c r="AJ1484" s="40">
        <f>AJ1448*Settings!$C$13*(AJ1376+AJ1394+AJ1385*AJ$201+AJ1403*$D1484)</f>
        <v/>
      </c>
      <c r="AK1484" s="40">
        <f>AK1448*Settings!$C$13*(AK1376+AK1394+AK1385*AK$201+AK1403*$D1484)</f>
        <v/>
      </c>
      <c r="AL1484" s="40">
        <f>AL1448*Settings!$C$13*(AL1376+AL1394+AL1385*AL$201+AL1403*$D1484)</f>
        <v/>
      </c>
      <c r="AM1484" s="40">
        <f>AM1448*Settings!$C$13*(AM1376+AM1394+AM1385*AM$201+AM1403*$D1484)</f>
        <v/>
      </c>
      <c r="AN1484" s="40">
        <f>AN1448*Settings!$C$13*(AN1376+AN1394+AN1385*AN$201+AN1403*$D1484)</f>
        <v/>
      </c>
      <c r="AO1484" s="40">
        <f>AO1448*Settings!$C$13*(AO1376+AO1394+AO1385*AO$201+AO1403*$D1484)</f>
        <v/>
      </c>
      <c r="AP1484" s="40">
        <f>AP1448*Settings!$C$13*(AP1376+AP1394+AP1385*AP$201+AP1403*$D1484)</f>
        <v/>
      </c>
      <c r="AQ1484" s="40">
        <f>AQ1448*Settings!$C$13*(AQ1376+AQ1394+AQ1385*AQ$201+AQ1403*$D1484)</f>
        <v/>
      </c>
      <c r="AR1484" s="40">
        <f>AR1448*Settings!$C$13*(AR1376+AR1394+AR1385*AR$201+AR1403*$D1484)</f>
        <v/>
      </c>
      <c r="AS1484" s="40">
        <f>AS1448*Settings!$C$13*(AS1376+AS1394+AS1385*AS$201+AS1403*$D1484)</f>
        <v/>
      </c>
      <c r="AT1484" s="40">
        <f>AT1448*Settings!$C$13*(AT1376+AT1394+AT1385*AT$201+AT1403*$D1484)</f>
        <v/>
      </c>
      <c r="AU1484" s="40">
        <f>AU1448*Settings!$C$13*(AU1376+AU1394+AU1385*AU$201+AU1403*$D1484)</f>
        <v/>
      </c>
      <c r="AV1484" s="40">
        <f>AV1448*Settings!$C$13*(AV1376+AV1394+AV1385*AV$201+AV1403*$D1484)</f>
        <v/>
      </c>
      <c r="AW1484" s="40">
        <f>AW1448*Settings!$C$13*(AW1376+AW1394+AW1385*AW$201+AW1403*$D1484)</f>
        <v/>
      </c>
      <c r="AX1484" s="40">
        <f>AX1448*Settings!$C$13*(AX1376+AX1394+AX1385*AX$201+AX1403*$D1484)</f>
        <v/>
      </c>
      <c r="AY1484" s="40">
        <f>AY1448*Settings!$C$13*(AY1376+AY1394+AY1385*AY$201+AY1403*$D1484)</f>
        <v/>
      </c>
    </row>
    <row r="1485" hidden="1" outlineLevel="2">
      <c r="A1485" s="14" t="inlineStr">
        <is>
          <t>rnew</t>
        </is>
      </c>
      <c r="B1485" s="14" t="inlineStr">
        <is>
          <t>oop</t>
        </is>
      </c>
      <c r="C1485" s="14" t="inlineStr">
        <is>
          <t>nav</t>
        </is>
      </c>
      <c r="D1485" s="32">
        <f>INDEX(Inputs!$V$5:$V$132,MATCH($B1485&amp;"|"&amp;$C1485,Inputs!$A$5:$A$132,0))</f>
        <v/>
      </c>
      <c r="E1485" s="36" t="n"/>
      <c r="F1485" s="36" t="n"/>
      <c r="G1485" s="36" t="n"/>
      <c r="H1485" s="14">
        <f>INDEX(VarLab,MATCH($A1485,VarKey,0))&amp;INDEX(MemLab,MATCH($C1485&amp;"|"&amp;$B1485,MemKey,0))</f>
        <v/>
      </c>
      <c r="I1485" s="14">
        <f>INDEX(VarUnit,MATCH($A1485,VarKey,0))</f>
        <v/>
      </c>
      <c r="J1485" s="14">
        <f>INDEX(VarSrc,MATCH($A1485,VarKey,0))</f>
        <v/>
      </c>
      <c r="K1485" s="11">
        <f>CodePrefix&amp;$A1485&amp;IF($C1485="","","."&amp;$C1485&amp;"."&amp;$B1485)&amp;INDEX(VarEnd,MATCH($A1485,VarKey,0))&amp;K$5</f>
        <v/>
      </c>
      <c r="L1485" s="39">
        <f>L1449*Settings!$C$13*(L1377+L1395+L1386*L$201+L1404*$D1485)</f>
        <v/>
      </c>
      <c r="M1485" s="40">
        <f>M1449*Settings!$C$13*(M1377+M1395+M1386*M$201+M1404*$D1485)</f>
        <v/>
      </c>
      <c r="N1485" s="40">
        <f>N1449*Settings!$C$13*(N1377+N1395+N1386*N$201+N1404*$D1485)</f>
        <v/>
      </c>
      <c r="O1485" s="40">
        <f>O1449*Settings!$C$13*(O1377+O1395+O1386*O$201+O1404*$D1485)</f>
        <v/>
      </c>
      <c r="P1485" s="40">
        <f>P1449*Settings!$C$13*(P1377+P1395+P1386*P$201+P1404*$D1485)</f>
        <v/>
      </c>
      <c r="Q1485" s="40">
        <f>Q1449*Settings!$C$13*(Q1377+Q1395+Q1386*Q$201+Q1404*$D1485)</f>
        <v/>
      </c>
      <c r="R1485" s="40">
        <f>R1449*Settings!$C$13*(R1377+R1395+R1386*R$201+R1404*$D1485)</f>
        <v/>
      </c>
      <c r="S1485" s="40">
        <f>S1449*Settings!$C$13*(S1377+S1395+S1386*S$201+S1404*$D1485)</f>
        <v/>
      </c>
      <c r="T1485" s="40">
        <f>T1449*Settings!$C$13*(T1377+T1395+T1386*T$201+T1404*$D1485)</f>
        <v/>
      </c>
      <c r="U1485" s="40">
        <f>U1449*Settings!$C$13*(U1377+U1395+U1386*U$201+U1404*$D1485)</f>
        <v/>
      </c>
      <c r="V1485" s="40">
        <f>V1449*Settings!$C$13*(V1377+V1395+V1386*V$201+V1404*$D1485)</f>
        <v/>
      </c>
      <c r="W1485" s="40">
        <f>W1449*Settings!$C$13*(W1377+W1395+W1386*W$201+W1404*$D1485)</f>
        <v/>
      </c>
      <c r="X1485" s="40">
        <f>X1449*Settings!$C$13*(X1377+X1395+X1386*X$201+X1404*$D1485)</f>
        <v/>
      </c>
      <c r="Y1485" s="40">
        <f>Y1449*Settings!$C$13*(Y1377+Y1395+Y1386*Y$201+Y1404*$D1485)</f>
        <v/>
      </c>
      <c r="Z1485" s="40">
        <f>Z1449*Settings!$C$13*(Z1377+Z1395+Z1386*Z$201+Z1404*$D1485)</f>
        <v/>
      </c>
      <c r="AA1485" s="40">
        <f>AA1449*Settings!$C$13*(AA1377+AA1395+AA1386*AA$201+AA1404*$D1485)</f>
        <v/>
      </c>
      <c r="AB1485" s="40">
        <f>AB1449*Settings!$C$13*(AB1377+AB1395+AB1386*AB$201+AB1404*$D1485)</f>
        <v/>
      </c>
      <c r="AC1485" s="40">
        <f>AC1449*Settings!$C$13*(AC1377+AC1395+AC1386*AC$201+AC1404*$D1485)</f>
        <v/>
      </c>
      <c r="AD1485" s="40">
        <f>AD1449*Settings!$C$13*(AD1377+AD1395+AD1386*AD$201+AD1404*$D1485)</f>
        <v/>
      </c>
      <c r="AF1485" s="11">
        <f>CodePrefix&amp;$A1485&amp;IF($C1485="","","."&amp;$C1485&amp;"."&amp;$B1485)&amp;INDEX(VarEnd,MATCH($A1485,VarKey,0))&amp;AF$5</f>
        <v/>
      </c>
      <c r="AG1485" s="39">
        <f>AG1449*Settings!$C$13*(AG1377+AG1395+AG1386*AG$201+AG1404*$D1485)</f>
        <v/>
      </c>
      <c r="AH1485" s="40">
        <f>AH1449*Settings!$C$13*(AH1377+AH1395+AH1386*AH$201+AH1404*$D1485)</f>
        <v/>
      </c>
      <c r="AI1485" s="40">
        <f>AI1449*Settings!$C$13*(AI1377+AI1395+AI1386*AI$201+AI1404*$D1485)</f>
        <v/>
      </c>
      <c r="AJ1485" s="40">
        <f>AJ1449*Settings!$C$13*(AJ1377+AJ1395+AJ1386*AJ$201+AJ1404*$D1485)</f>
        <v/>
      </c>
      <c r="AK1485" s="40">
        <f>AK1449*Settings!$C$13*(AK1377+AK1395+AK1386*AK$201+AK1404*$D1485)</f>
        <v/>
      </c>
      <c r="AL1485" s="40">
        <f>AL1449*Settings!$C$13*(AL1377+AL1395+AL1386*AL$201+AL1404*$D1485)</f>
        <v/>
      </c>
      <c r="AM1485" s="40">
        <f>AM1449*Settings!$C$13*(AM1377+AM1395+AM1386*AM$201+AM1404*$D1485)</f>
        <v/>
      </c>
      <c r="AN1485" s="40">
        <f>AN1449*Settings!$C$13*(AN1377+AN1395+AN1386*AN$201+AN1404*$D1485)</f>
        <v/>
      </c>
      <c r="AO1485" s="40">
        <f>AO1449*Settings!$C$13*(AO1377+AO1395+AO1386*AO$201+AO1404*$D1485)</f>
        <v/>
      </c>
      <c r="AP1485" s="40">
        <f>AP1449*Settings!$C$13*(AP1377+AP1395+AP1386*AP$201+AP1404*$D1485)</f>
        <v/>
      </c>
      <c r="AQ1485" s="40">
        <f>AQ1449*Settings!$C$13*(AQ1377+AQ1395+AQ1386*AQ$201+AQ1404*$D1485)</f>
        <v/>
      </c>
      <c r="AR1485" s="40">
        <f>AR1449*Settings!$C$13*(AR1377+AR1395+AR1386*AR$201+AR1404*$D1485)</f>
        <v/>
      </c>
      <c r="AS1485" s="40">
        <f>AS1449*Settings!$C$13*(AS1377+AS1395+AS1386*AS$201+AS1404*$D1485)</f>
        <v/>
      </c>
      <c r="AT1485" s="40">
        <f>AT1449*Settings!$C$13*(AT1377+AT1395+AT1386*AT$201+AT1404*$D1485)</f>
        <v/>
      </c>
      <c r="AU1485" s="40">
        <f>AU1449*Settings!$C$13*(AU1377+AU1395+AU1386*AU$201+AU1404*$D1485)</f>
        <v/>
      </c>
      <c r="AV1485" s="40">
        <f>AV1449*Settings!$C$13*(AV1377+AV1395+AV1386*AV$201+AV1404*$D1485)</f>
        <v/>
      </c>
      <c r="AW1485" s="40">
        <f>AW1449*Settings!$C$13*(AW1377+AW1395+AW1386*AW$201+AW1404*$D1485)</f>
        <v/>
      </c>
      <c r="AX1485" s="40">
        <f>AX1449*Settings!$C$13*(AX1377+AX1395+AX1386*AX$201+AX1404*$D1485)</f>
        <v/>
      </c>
      <c r="AY1485" s="40">
        <f>AY1449*Settings!$C$13*(AY1377+AY1395+AY1386*AY$201+AY1404*$D1485)</f>
        <v/>
      </c>
    </row>
    <row r="1486" hidden="1" outlineLevel="2">
      <c r="A1486" s="14" t="inlineStr">
        <is>
          <t>rnew</t>
        </is>
      </c>
      <c r="B1486" s="14" t="inlineStr">
        <is>
          <t>bio</t>
        </is>
      </c>
      <c r="C1486" s="14" t="inlineStr">
        <is>
          <t>nav</t>
        </is>
      </c>
      <c r="D1486" s="32">
        <f>INDEX(Inputs!$V$5:$V$132,MATCH($B1486&amp;"|"&amp;$C1486,Inputs!$A$5:$A$132,0))</f>
        <v/>
      </c>
      <c r="E1486" s="36" t="n"/>
      <c r="F1486" s="36" t="n"/>
      <c r="G1486" s="36" t="n"/>
      <c r="H1486" s="14">
        <f>INDEX(VarLab,MATCH($A1486,VarKey,0))&amp;INDEX(MemLab,MATCH($C1486&amp;"|"&amp;$B1486,MemKey,0))</f>
        <v/>
      </c>
      <c r="I1486" s="14">
        <f>INDEX(VarUnit,MATCH($A1486,VarKey,0))</f>
        <v/>
      </c>
      <c r="J1486" s="14">
        <f>INDEX(VarSrc,MATCH($A1486,VarKey,0))</f>
        <v/>
      </c>
      <c r="K1486" s="11">
        <f>CodePrefix&amp;$A1486&amp;IF($C1486="","","."&amp;$C1486&amp;"."&amp;$B1486)&amp;INDEX(VarEnd,MATCH($A1486,VarKey,0))&amp;K$5</f>
        <v/>
      </c>
      <c r="L1486" s="39">
        <f>L1450*Settings!$C$13*(L1378+L1396+L1387*L$201+L1405*$D1486)</f>
        <v/>
      </c>
      <c r="M1486" s="40">
        <f>M1450*Settings!$C$13*(M1378+M1396+M1387*M$201+M1405*$D1486)</f>
        <v/>
      </c>
      <c r="N1486" s="40">
        <f>N1450*Settings!$C$13*(N1378+N1396+N1387*N$201+N1405*$D1486)</f>
        <v/>
      </c>
      <c r="O1486" s="40">
        <f>O1450*Settings!$C$13*(O1378+O1396+O1387*O$201+O1405*$D1486)</f>
        <v/>
      </c>
      <c r="P1486" s="40">
        <f>P1450*Settings!$C$13*(P1378+P1396+P1387*P$201+P1405*$D1486)</f>
        <v/>
      </c>
      <c r="Q1486" s="40">
        <f>Q1450*Settings!$C$13*(Q1378+Q1396+Q1387*Q$201+Q1405*$D1486)</f>
        <v/>
      </c>
      <c r="R1486" s="40">
        <f>R1450*Settings!$C$13*(R1378+R1396+R1387*R$201+R1405*$D1486)</f>
        <v/>
      </c>
      <c r="S1486" s="40">
        <f>S1450*Settings!$C$13*(S1378+S1396+S1387*S$201+S1405*$D1486)</f>
        <v/>
      </c>
      <c r="T1486" s="40">
        <f>T1450*Settings!$C$13*(T1378+T1396+T1387*T$201+T1405*$D1486)</f>
        <v/>
      </c>
      <c r="U1486" s="40">
        <f>U1450*Settings!$C$13*(U1378+U1396+U1387*U$201+U1405*$D1486)</f>
        <v/>
      </c>
      <c r="V1486" s="40">
        <f>V1450*Settings!$C$13*(V1378+V1396+V1387*V$201+V1405*$D1486)</f>
        <v/>
      </c>
      <c r="W1486" s="40">
        <f>W1450*Settings!$C$13*(W1378+W1396+W1387*W$201+W1405*$D1486)</f>
        <v/>
      </c>
      <c r="X1486" s="40">
        <f>X1450*Settings!$C$13*(X1378+X1396+X1387*X$201+X1405*$D1486)</f>
        <v/>
      </c>
      <c r="Y1486" s="40">
        <f>Y1450*Settings!$C$13*(Y1378+Y1396+Y1387*Y$201+Y1405*$D1486)</f>
        <v/>
      </c>
      <c r="Z1486" s="40">
        <f>Z1450*Settings!$C$13*(Z1378+Z1396+Z1387*Z$201+Z1405*$D1486)</f>
        <v/>
      </c>
      <c r="AA1486" s="40">
        <f>AA1450*Settings!$C$13*(AA1378+AA1396+AA1387*AA$201+AA1405*$D1486)</f>
        <v/>
      </c>
      <c r="AB1486" s="40">
        <f>AB1450*Settings!$C$13*(AB1378+AB1396+AB1387*AB$201+AB1405*$D1486)</f>
        <v/>
      </c>
      <c r="AC1486" s="40">
        <f>AC1450*Settings!$C$13*(AC1378+AC1396+AC1387*AC$201+AC1405*$D1486)</f>
        <v/>
      </c>
      <c r="AD1486" s="40">
        <f>AD1450*Settings!$C$13*(AD1378+AD1396+AD1387*AD$201+AD1405*$D1486)</f>
        <v/>
      </c>
      <c r="AF1486" s="11">
        <f>CodePrefix&amp;$A1486&amp;IF($C1486="","","."&amp;$C1486&amp;"."&amp;$B1486)&amp;INDEX(VarEnd,MATCH($A1486,VarKey,0))&amp;AF$5</f>
        <v/>
      </c>
      <c r="AG1486" s="39">
        <f>AG1450*Settings!$C$13*(AG1378+AG1396+AG1387*AG$201+AG1405*$D1486)</f>
        <v/>
      </c>
      <c r="AH1486" s="40">
        <f>AH1450*Settings!$C$13*(AH1378+AH1396+AH1387*AH$201+AH1405*$D1486)</f>
        <v/>
      </c>
      <c r="AI1486" s="40">
        <f>AI1450*Settings!$C$13*(AI1378+AI1396+AI1387*AI$201+AI1405*$D1486)</f>
        <v/>
      </c>
      <c r="AJ1486" s="40">
        <f>AJ1450*Settings!$C$13*(AJ1378+AJ1396+AJ1387*AJ$201+AJ1405*$D1486)</f>
        <v/>
      </c>
      <c r="AK1486" s="40">
        <f>AK1450*Settings!$C$13*(AK1378+AK1396+AK1387*AK$201+AK1405*$D1486)</f>
        <v/>
      </c>
      <c r="AL1486" s="40">
        <f>AL1450*Settings!$C$13*(AL1378+AL1396+AL1387*AL$201+AL1405*$D1486)</f>
        <v/>
      </c>
      <c r="AM1486" s="40">
        <f>AM1450*Settings!$C$13*(AM1378+AM1396+AM1387*AM$201+AM1405*$D1486)</f>
        <v/>
      </c>
      <c r="AN1486" s="40">
        <f>AN1450*Settings!$C$13*(AN1378+AN1396+AN1387*AN$201+AN1405*$D1486)</f>
        <v/>
      </c>
      <c r="AO1486" s="40">
        <f>AO1450*Settings!$C$13*(AO1378+AO1396+AO1387*AO$201+AO1405*$D1486)</f>
        <v/>
      </c>
      <c r="AP1486" s="40">
        <f>AP1450*Settings!$C$13*(AP1378+AP1396+AP1387*AP$201+AP1405*$D1486)</f>
        <v/>
      </c>
      <c r="AQ1486" s="40">
        <f>AQ1450*Settings!$C$13*(AQ1378+AQ1396+AQ1387*AQ$201+AQ1405*$D1486)</f>
        <v/>
      </c>
      <c r="AR1486" s="40">
        <f>AR1450*Settings!$C$13*(AR1378+AR1396+AR1387*AR$201+AR1405*$D1486)</f>
        <v/>
      </c>
      <c r="AS1486" s="40">
        <f>AS1450*Settings!$C$13*(AS1378+AS1396+AS1387*AS$201+AS1405*$D1486)</f>
        <v/>
      </c>
      <c r="AT1486" s="40">
        <f>AT1450*Settings!$C$13*(AT1378+AT1396+AT1387*AT$201+AT1405*$D1486)</f>
        <v/>
      </c>
      <c r="AU1486" s="40">
        <f>AU1450*Settings!$C$13*(AU1378+AU1396+AU1387*AU$201+AU1405*$D1486)</f>
        <v/>
      </c>
      <c r="AV1486" s="40">
        <f>AV1450*Settings!$C$13*(AV1378+AV1396+AV1387*AV$201+AV1405*$D1486)</f>
        <v/>
      </c>
      <c r="AW1486" s="40">
        <f>AW1450*Settings!$C$13*(AW1378+AW1396+AW1387*AW$201+AW1405*$D1486)</f>
        <v/>
      </c>
      <c r="AX1486" s="40">
        <f>AX1450*Settings!$C$13*(AX1378+AX1396+AX1387*AX$201+AX1405*$D1486)</f>
        <v/>
      </c>
      <c r="AY1486" s="40">
        <f>AY1450*Settings!$C$13*(AY1378+AY1396+AY1387*AY$201+AY1405*$D1486)</f>
        <v/>
      </c>
    </row>
    <row r="1487" hidden="1" outlineLevel="2"/>
    <row r="1488" hidden="1" outlineLevel="2">
      <c r="A1488" s="14" t="inlineStr">
        <is>
          <t>rxcp</t>
        </is>
      </c>
      <c r="B1488" s="14" t="inlineStr">
        <is>
          <t>coa</t>
        </is>
      </c>
      <c r="C1488" s="14" t="inlineStr">
        <is>
          <t>nav</t>
        </is>
      </c>
      <c r="D1488" s="36" t="n"/>
      <c r="E1488" s="36" t="n"/>
      <c r="F1488" s="36" t="n"/>
      <c r="G1488" s="36" t="n"/>
      <c r="H1488" s="14">
        <f>INDEX(VarLab,MATCH($A1488,VarKey,0))&amp;INDEX(MemLab,MATCH($C1488&amp;"|"&amp;$B1488,MemKey,0))</f>
        <v/>
      </c>
      <c r="I1488" s="14">
        <f>INDEX(VarUnit,MATCH($A1488,VarKey,0))</f>
        <v/>
      </c>
      <c r="J1488" s="14">
        <f>INDEX(VarSrc,MATCH($A1488,VarKey,0))</f>
        <v/>
      </c>
      <c r="K1488" s="11">
        <f>CodePrefix&amp;$A1488&amp;IF($C1488="","","."&amp;$C1488&amp;"."&amp;$B1488)&amp;INDEX(VarEnd,MATCH($A1488,VarKey,0))&amp;K$5</f>
        <v/>
      </c>
      <c r="L1488" s="39">
        <f>L1443*Settings!$C$13*(L1407)</f>
        <v/>
      </c>
      <c r="M1488" s="40">
        <f>M1443*Settings!$C$13*(M1407)</f>
        <v/>
      </c>
      <c r="N1488" s="40">
        <f>N1443*Settings!$C$13*(N1407)</f>
        <v/>
      </c>
      <c r="O1488" s="40">
        <f>O1443*Settings!$C$13*(O1407)</f>
        <v/>
      </c>
      <c r="P1488" s="40">
        <f>P1443*Settings!$C$13*(P1407)</f>
        <v/>
      </c>
      <c r="Q1488" s="40">
        <f>Q1443*Settings!$C$13*(Q1407)</f>
        <v/>
      </c>
      <c r="R1488" s="40">
        <f>R1443*Settings!$C$13*(R1407)</f>
        <v/>
      </c>
      <c r="S1488" s="40">
        <f>S1443*Settings!$C$13*(S1407)</f>
        <v/>
      </c>
      <c r="T1488" s="40">
        <f>T1443*Settings!$C$13*(T1407)</f>
        <v/>
      </c>
      <c r="U1488" s="40">
        <f>U1443*Settings!$C$13*(U1407)</f>
        <v/>
      </c>
      <c r="V1488" s="40">
        <f>V1443*Settings!$C$13*(V1407)</f>
        <v/>
      </c>
      <c r="W1488" s="40">
        <f>W1443*Settings!$C$13*(W1407)</f>
        <v/>
      </c>
      <c r="X1488" s="40">
        <f>X1443*Settings!$C$13*(X1407)</f>
        <v/>
      </c>
      <c r="Y1488" s="40">
        <f>Y1443*Settings!$C$13*(Y1407)</f>
        <v/>
      </c>
      <c r="Z1488" s="40">
        <f>Z1443*Settings!$C$13*(Z1407)</f>
        <v/>
      </c>
      <c r="AA1488" s="40">
        <f>AA1443*Settings!$C$13*(AA1407)</f>
        <v/>
      </c>
      <c r="AB1488" s="40">
        <f>AB1443*Settings!$C$13*(AB1407)</f>
        <v/>
      </c>
      <c r="AC1488" s="40">
        <f>AC1443*Settings!$C$13*(AC1407)</f>
        <v/>
      </c>
      <c r="AD1488" s="40">
        <f>AD1443*Settings!$C$13*(AD1407)</f>
        <v/>
      </c>
      <c r="AF1488" s="11">
        <f>CodePrefix&amp;$A1488&amp;IF($C1488="","","."&amp;$C1488&amp;"."&amp;$B1488)&amp;INDEX(VarEnd,MATCH($A1488,VarKey,0))&amp;AF$5</f>
        <v/>
      </c>
      <c r="AG1488" s="39">
        <f>AG1443*Settings!$C$13*(AG1407)</f>
        <v/>
      </c>
      <c r="AH1488" s="40">
        <f>AH1443*Settings!$C$13*(AH1407)</f>
        <v/>
      </c>
      <c r="AI1488" s="40">
        <f>AI1443*Settings!$C$13*(AI1407)</f>
        <v/>
      </c>
      <c r="AJ1488" s="40">
        <f>AJ1443*Settings!$C$13*(AJ1407)</f>
        <v/>
      </c>
      <c r="AK1488" s="40">
        <f>AK1443*Settings!$C$13*(AK1407)</f>
        <v/>
      </c>
      <c r="AL1488" s="40">
        <f>AL1443*Settings!$C$13*(AL1407)</f>
        <v/>
      </c>
      <c r="AM1488" s="40">
        <f>AM1443*Settings!$C$13*(AM1407)</f>
        <v/>
      </c>
      <c r="AN1488" s="40">
        <f>AN1443*Settings!$C$13*(AN1407)</f>
        <v/>
      </c>
      <c r="AO1488" s="40">
        <f>AO1443*Settings!$C$13*(AO1407)</f>
        <v/>
      </c>
      <c r="AP1488" s="40">
        <f>AP1443*Settings!$C$13*(AP1407)</f>
        <v/>
      </c>
      <c r="AQ1488" s="40">
        <f>AQ1443*Settings!$C$13*(AQ1407)</f>
        <v/>
      </c>
      <c r="AR1488" s="40">
        <f>AR1443*Settings!$C$13*(AR1407)</f>
        <v/>
      </c>
      <c r="AS1488" s="40">
        <f>AS1443*Settings!$C$13*(AS1407)</f>
        <v/>
      </c>
      <c r="AT1488" s="40">
        <f>AT1443*Settings!$C$13*(AT1407)</f>
        <v/>
      </c>
      <c r="AU1488" s="40">
        <f>AU1443*Settings!$C$13*(AU1407)</f>
        <v/>
      </c>
      <c r="AV1488" s="40">
        <f>AV1443*Settings!$C$13*(AV1407)</f>
        <v/>
      </c>
      <c r="AW1488" s="40">
        <f>AW1443*Settings!$C$13*(AW1407)</f>
        <v/>
      </c>
      <c r="AX1488" s="40">
        <f>AX1443*Settings!$C$13*(AX1407)</f>
        <v/>
      </c>
      <c r="AY1488" s="40">
        <f>AY1443*Settings!$C$13*(AY1407)</f>
        <v/>
      </c>
    </row>
    <row r="1489" hidden="1" outlineLevel="2">
      <c r="A1489" s="14" t="inlineStr">
        <is>
          <t>rxcp</t>
        </is>
      </c>
      <c r="B1489" s="14" t="inlineStr">
        <is>
          <t>nga</t>
        </is>
      </c>
      <c r="C1489" s="14" t="inlineStr">
        <is>
          <t>nav</t>
        </is>
      </c>
      <c r="D1489" s="36" t="n"/>
      <c r="E1489" s="36" t="n"/>
      <c r="F1489" s="36" t="n"/>
      <c r="G1489" s="36" t="n"/>
      <c r="H1489" s="14">
        <f>INDEX(VarLab,MATCH($A1489,VarKey,0))&amp;INDEX(MemLab,MATCH($C1489&amp;"|"&amp;$B1489,MemKey,0))</f>
        <v/>
      </c>
      <c r="I1489" s="14">
        <f>INDEX(VarUnit,MATCH($A1489,VarKey,0))</f>
        <v/>
      </c>
      <c r="J1489" s="14">
        <f>INDEX(VarSrc,MATCH($A1489,VarKey,0))</f>
        <v/>
      </c>
      <c r="K1489" s="11">
        <f>CodePrefix&amp;$A1489&amp;IF($C1489="","","."&amp;$C1489&amp;"."&amp;$B1489)&amp;INDEX(VarEnd,MATCH($A1489,VarKey,0))&amp;K$5</f>
        <v/>
      </c>
      <c r="L1489" s="39">
        <f>L1444*Settings!$C$13*(L1408)</f>
        <v/>
      </c>
      <c r="M1489" s="40">
        <f>M1444*Settings!$C$13*(M1408)</f>
        <v/>
      </c>
      <c r="N1489" s="40">
        <f>N1444*Settings!$C$13*(N1408)</f>
        <v/>
      </c>
      <c r="O1489" s="40">
        <f>O1444*Settings!$C$13*(O1408)</f>
        <v/>
      </c>
      <c r="P1489" s="40">
        <f>P1444*Settings!$C$13*(P1408)</f>
        <v/>
      </c>
      <c r="Q1489" s="40">
        <f>Q1444*Settings!$C$13*(Q1408)</f>
        <v/>
      </c>
      <c r="R1489" s="40">
        <f>R1444*Settings!$C$13*(R1408)</f>
        <v/>
      </c>
      <c r="S1489" s="40">
        <f>S1444*Settings!$C$13*(S1408)</f>
        <v/>
      </c>
      <c r="T1489" s="40">
        <f>T1444*Settings!$C$13*(T1408)</f>
        <v/>
      </c>
      <c r="U1489" s="40">
        <f>U1444*Settings!$C$13*(U1408)</f>
        <v/>
      </c>
      <c r="V1489" s="40">
        <f>V1444*Settings!$C$13*(V1408)</f>
        <v/>
      </c>
      <c r="W1489" s="40">
        <f>W1444*Settings!$C$13*(W1408)</f>
        <v/>
      </c>
      <c r="X1489" s="40">
        <f>X1444*Settings!$C$13*(X1408)</f>
        <v/>
      </c>
      <c r="Y1489" s="40">
        <f>Y1444*Settings!$C$13*(Y1408)</f>
        <v/>
      </c>
      <c r="Z1489" s="40">
        <f>Z1444*Settings!$C$13*(Z1408)</f>
        <v/>
      </c>
      <c r="AA1489" s="40">
        <f>AA1444*Settings!$C$13*(AA1408)</f>
        <v/>
      </c>
      <c r="AB1489" s="40">
        <f>AB1444*Settings!$C$13*(AB1408)</f>
        <v/>
      </c>
      <c r="AC1489" s="40">
        <f>AC1444*Settings!$C$13*(AC1408)</f>
        <v/>
      </c>
      <c r="AD1489" s="40">
        <f>AD1444*Settings!$C$13*(AD1408)</f>
        <v/>
      </c>
      <c r="AF1489" s="11">
        <f>CodePrefix&amp;$A1489&amp;IF($C1489="","","."&amp;$C1489&amp;"."&amp;$B1489)&amp;INDEX(VarEnd,MATCH($A1489,VarKey,0))&amp;AF$5</f>
        <v/>
      </c>
      <c r="AG1489" s="39">
        <f>AG1444*Settings!$C$13*(AG1408)</f>
        <v/>
      </c>
      <c r="AH1489" s="40">
        <f>AH1444*Settings!$C$13*(AH1408)</f>
        <v/>
      </c>
      <c r="AI1489" s="40">
        <f>AI1444*Settings!$C$13*(AI1408)</f>
        <v/>
      </c>
      <c r="AJ1489" s="40">
        <f>AJ1444*Settings!$C$13*(AJ1408)</f>
        <v/>
      </c>
      <c r="AK1489" s="40">
        <f>AK1444*Settings!$C$13*(AK1408)</f>
        <v/>
      </c>
      <c r="AL1489" s="40">
        <f>AL1444*Settings!$C$13*(AL1408)</f>
        <v/>
      </c>
      <c r="AM1489" s="40">
        <f>AM1444*Settings!$C$13*(AM1408)</f>
        <v/>
      </c>
      <c r="AN1489" s="40">
        <f>AN1444*Settings!$C$13*(AN1408)</f>
        <v/>
      </c>
      <c r="AO1489" s="40">
        <f>AO1444*Settings!$C$13*(AO1408)</f>
        <v/>
      </c>
      <c r="AP1489" s="40">
        <f>AP1444*Settings!$C$13*(AP1408)</f>
        <v/>
      </c>
      <c r="AQ1489" s="40">
        <f>AQ1444*Settings!$C$13*(AQ1408)</f>
        <v/>
      </c>
      <c r="AR1489" s="40">
        <f>AR1444*Settings!$C$13*(AR1408)</f>
        <v/>
      </c>
      <c r="AS1489" s="40">
        <f>AS1444*Settings!$C$13*(AS1408)</f>
        <v/>
      </c>
      <c r="AT1489" s="40">
        <f>AT1444*Settings!$C$13*(AT1408)</f>
        <v/>
      </c>
      <c r="AU1489" s="40">
        <f>AU1444*Settings!$C$13*(AU1408)</f>
        <v/>
      </c>
      <c r="AV1489" s="40">
        <f>AV1444*Settings!$C$13*(AV1408)</f>
        <v/>
      </c>
      <c r="AW1489" s="40">
        <f>AW1444*Settings!$C$13*(AW1408)</f>
        <v/>
      </c>
      <c r="AX1489" s="40">
        <f>AX1444*Settings!$C$13*(AX1408)</f>
        <v/>
      </c>
      <c r="AY1489" s="40">
        <f>AY1444*Settings!$C$13*(AY1408)</f>
        <v/>
      </c>
    </row>
    <row r="1490" hidden="1" outlineLevel="2">
      <c r="A1490" s="14" t="inlineStr">
        <is>
          <t>rxcp</t>
        </is>
      </c>
      <c r="B1490" s="14" t="inlineStr">
        <is>
          <t>gso</t>
        </is>
      </c>
      <c r="C1490" s="14" t="inlineStr">
        <is>
          <t>nav</t>
        </is>
      </c>
      <c r="D1490" s="36" t="n"/>
      <c r="E1490" s="36" t="n"/>
      <c r="F1490" s="36" t="n"/>
      <c r="G1490" s="36" t="n"/>
      <c r="H1490" s="14">
        <f>INDEX(VarLab,MATCH($A1490,VarKey,0))&amp;INDEX(MemLab,MATCH($C1490&amp;"|"&amp;$B1490,MemKey,0))</f>
        <v/>
      </c>
      <c r="I1490" s="14">
        <f>INDEX(VarUnit,MATCH($A1490,VarKey,0))</f>
        <v/>
      </c>
      <c r="J1490" s="14">
        <f>INDEX(VarSrc,MATCH($A1490,VarKey,0))</f>
        <v/>
      </c>
      <c r="K1490" s="11">
        <f>CodePrefix&amp;$A1490&amp;IF($C1490="","","."&amp;$C1490&amp;"."&amp;$B1490)&amp;INDEX(VarEnd,MATCH($A1490,VarKey,0))&amp;K$5</f>
        <v/>
      </c>
      <c r="L1490" s="39">
        <f>L1445*Settings!$C$13*(L1409)</f>
        <v/>
      </c>
      <c r="M1490" s="40">
        <f>M1445*Settings!$C$13*(M1409)</f>
        <v/>
      </c>
      <c r="N1490" s="40">
        <f>N1445*Settings!$C$13*(N1409)</f>
        <v/>
      </c>
      <c r="O1490" s="40">
        <f>O1445*Settings!$C$13*(O1409)</f>
        <v/>
      </c>
      <c r="P1490" s="40">
        <f>P1445*Settings!$C$13*(P1409)</f>
        <v/>
      </c>
      <c r="Q1490" s="40">
        <f>Q1445*Settings!$C$13*(Q1409)</f>
        <v/>
      </c>
      <c r="R1490" s="40">
        <f>R1445*Settings!$C$13*(R1409)</f>
        <v/>
      </c>
      <c r="S1490" s="40">
        <f>S1445*Settings!$C$13*(S1409)</f>
        <v/>
      </c>
      <c r="T1490" s="40">
        <f>T1445*Settings!$C$13*(T1409)</f>
        <v/>
      </c>
      <c r="U1490" s="40">
        <f>U1445*Settings!$C$13*(U1409)</f>
        <v/>
      </c>
      <c r="V1490" s="40">
        <f>V1445*Settings!$C$13*(V1409)</f>
        <v/>
      </c>
      <c r="W1490" s="40">
        <f>W1445*Settings!$C$13*(W1409)</f>
        <v/>
      </c>
      <c r="X1490" s="40">
        <f>X1445*Settings!$C$13*(X1409)</f>
        <v/>
      </c>
      <c r="Y1490" s="40">
        <f>Y1445*Settings!$C$13*(Y1409)</f>
        <v/>
      </c>
      <c r="Z1490" s="40">
        <f>Z1445*Settings!$C$13*(Z1409)</f>
        <v/>
      </c>
      <c r="AA1490" s="40">
        <f>AA1445*Settings!$C$13*(AA1409)</f>
        <v/>
      </c>
      <c r="AB1490" s="40">
        <f>AB1445*Settings!$C$13*(AB1409)</f>
        <v/>
      </c>
      <c r="AC1490" s="40">
        <f>AC1445*Settings!$C$13*(AC1409)</f>
        <v/>
      </c>
      <c r="AD1490" s="40">
        <f>AD1445*Settings!$C$13*(AD1409)</f>
        <v/>
      </c>
      <c r="AF1490" s="11">
        <f>CodePrefix&amp;$A1490&amp;IF($C1490="","","."&amp;$C1490&amp;"."&amp;$B1490)&amp;INDEX(VarEnd,MATCH($A1490,VarKey,0))&amp;AF$5</f>
        <v/>
      </c>
      <c r="AG1490" s="39">
        <f>AG1445*Settings!$C$13*(AG1409)</f>
        <v/>
      </c>
      <c r="AH1490" s="40">
        <f>AH1445*Settings!$C$13*(AH1409)</f>
        <v/>
      </c>
      <c r="AI1490" s="40">
        <f>AI1445*Settings!$C$13*(AI1409)</f>
        <v/>
      </c>
      <c r="AJ1490" s="40">
        <f>AJ1445*Settings!$C$13*(AJ1409)</f>
        <v/>
      </c>
      <c r="AK1490" s="40">
        <f>AK1445*Settings!$C$13*(AK1409)</f>
        <v/>
      </c>
      <c r="AL1490" s="40">
        <f>AL1445*Settings!$C$13*(AL1409)</f>
        <v/>
      </c>
      <c r="AM1490" s="40">
        <f>AM1445*Settings!$C$13*(AM1409)</f>
        <v/>
      </c>
      <c r="AN1490" s="40">
        <f>AN1445*Settings!$C$13*(AN1409)</f>
        <v/>
      </c>
      <c r="AO1490" s="40">
        <f>AO1445*Settings!$C$13*(AO1409)</f>
        <v/>
      </c>
      <c r="AP1490" s="40">
        <f>AP1445*Settings!$C$13*(AP1409)</f>
        <v/>
      </c>
      <c r="AQ1490" s="40">
        <f>AQ1445*Settings!$C$13*(AQ1409)</f>
        <v/>
      </c>
      <c r="AR1490" s="40">
        <f>AR1445*Settings!$C$13*(AR1409)</f>
        <v/>
      </c>
      <c r="AS1490" s="40">
        <f>AS1445*Settings!$C$13*(AS1409)</f>
        <v/>
      </c>
      <c r="AT1490" s="40">
        <f>AT1445*Settings!$C$13*(AT1409)</f>
        <v/>
      </c>
      <c r="AU1490" s="40">
        <f>AU1445*Settings!$C$13*(AU1409)</f>
        <v/>
      </c>
      <c r="AV1490" s="40">
        <f>AV1445*Settings!$C$13*(AV1409)</f>
        <v/>
      </c>
      <c r="AW1490" s="40">
        <f>AW1445*Settings!$C$13*(AW1409)</f>
        <v/>
      </c>
      <c r="AX1490" s="40">
        <f>AX1445*Settings!$C$13*(AX1409)</f>
        <v/>
      </c>
      <c r="AY1490" s="40">
        <f>AY1445*Settings!$C$13*(AY1409)</f>
        <v/>
      </c>
    </row>
    <row r="1491" hidden="1" outlineLevel="2">
      <c r="A1491" s="14" t="inlineStr">
        <is>
          <t>rxcp</t>
        </is>
      </c>
      <c r="B1491" s="14" t="inlineStr">
        <is>
          <t>die</t>
        </is>
      </c>
      <c r="C1491" s="14" t="inlineStr">
        <is>
          <t>nav</t>
        </is>
      </c>
      <c r="D1491" s="36" t="n"/>
      <c r="E1491" s="36" t="n"/>
      <c r="F1491" s="36" t="n"/>
      <c r="G1491" s="36" t="n"/>
      <c r="H1491" s="14">
        <f>INDEX(VarLab,MATCH($A1491,VarKey,0))&amp;INDEX(MemLab,MATCH($C1491&amp;"|"&amp;$B1491,MemKey,0))</f>
        <v/>
      </c>
      <c r="I1491" s="14">
        <f>INDEX(VarUnit,MATCH($A1491,VarKey,0))</f>
        <v/>
      </c>
      <c r="J1491" s="14">
        <f>INDEX(VarSrc,MATCH($A1491,VarKey,0))</f>
        <v/>
      </c>
      <c r="K1491" s="11">
        <f>CodePrefix&amp;$A1491&amp;IF($C1491="","","."&amp;$C1491&amp;"."&amp;$B1491)&amp;INDEX(VarEnd,MATCH($A1491,VarKey,0))&amp;K$5</f>
        <v/>
      </c>
      <c r="L1491" s="39">
        <f>L1446*Settings!$C$13*(L1410)</f>
        <v/>
      </c>
      <c r="M1491" s="40">
        <f>M1446*Settings!$C$13*(M1410)</f>
        <v/>
      </c>
      <c r="N1491" s="40">
        <f>N1446*Settings!$C$13*(N1410)</f>
        <v/>
      </c>
      <c r="O1491" s="40">
        <f>O1446*Settings!$C$13*(O1410)</f>
        <v/>
      </c>
      <c r="P1491" s="40">
        <f>P1446*Settings!$C$13*(P1410)</f>
        <v/>
      </c>
      <c r="Q1491" s="40">
        <f>Q1446*Settings!$C$13*(Q1410)</f>
        <v/>
      </c>
      <c r="R1491" s="40">
        <f>R1446*Settings!$C$13*(R1410)</f>
        <v/>
      </c>
      <c r="S1491" s="40">
        <f>S1446*Settings!$C$13*(S1410)</f>
        <v/>
      </c>
      <c r="T1491" s="40">
        <f>T1446*Settings!$C$13*(T1410)</f>
        <v/>
      </c>
      <c r="U1491" s="40">
        <f>U1446*Settings!$C$13*(U1410)</f>
        <v/>
      </c>
      <c r="V1491" s="40">
        <f>V1446*Settings!$C$13*(V1410)</f>
        <v/>
      </c>
      <c r="W1491" s="40">
        <f>W1446*Settings!$C$13*(W1410)</f>
        <v/>
      </c>
      <c r="X1491" s="40">
        <f>X1446*Settings!$C$13*(X1410)</f>
        <v/>
      </c>
      <c r="Y1491" s="40">
        <f>Y1446*Settings!$C$13*(Y1410)</f>
        <v/>
      </c>
      <c r="Z1491" s="40">
        <f>Z1446*Settings!$C$13*(Z1410)</f>
        <v/>
      </c>
      <c r="AA1491" s="40">
        <f>AA1446*Settings!$C$13*(AA1410)</f>
        <v/>
      </c>
      <c r="AB1491" s="40">
        <f>AB1446*Settings!$C$13*(AB1410)</f>
        <v/>
      </c>
      <c r="AC1491" s="40">
        <f>AC1446*Settings!$C$13*(AC1410)</f>
        <v/>
      </c>
      <c r="AD1491" s="40">
        <f>AD1446*Settings!$C$13*(AD1410)</f>
        <v/>
      </c>
      <c r="AF1491" s="11">
        <f>CodePrefix&amp;$A1491&amp;IF($C1491="","","."&amp;$C1491&amp;"."&amp;$B1491)&amp;INDEX(VarEnd,MATCH($A1491,VarKey,0))&amp;AF$5</f>
        <v/>
      </c>
      <c r="AG1491" s="39">
        <f>AG1446*Settings!$C$13*(AG1410)</f>
        <v/>
      </c>
      <c r="AH1491" s="40">
        <f>AH1446*Settings!$C$13*(AH1410)</f>
        <v/>
      </c>
      <c r="AI1491" s="40">
        <f>AI1446*Settings!$C$13*(AI1410)</f>
        <v/>
      </c>
      <c r="AJ1491" s="40">
        <f>AJ1446*Settings!$C$13*(AJ1410)</f>
        <v/>
      </c>
      <c r="AK1491" s="40">
        <f>AK1446*Settings!$C$13*(AK1410)</f>
        <v/>
      </c>
      <c r="AL1491" s="40">
        <f>AL1446*Settings!$C$13*(AL1410)</f>
        <v/>
      </c>
      <c r="AM1491" s="40">
        <f>AM1446*Settings!$C$13*(AM1410)</f>
        <v/>
      </c>
      <c r="AN1491" s="40">
        <f>AN1446*Settings!$C$13*(AN1410)</f>
        <v/>
      </c>
      <c r="AO1491" s="40">
        <f>AO1446*Settings!$C$13*(AO1410)</f>
        <v/>
      </c>
      <c r="AP1491" s="40">
        <f>AP1446*Settings!$C$13*(AP1410)</f>
        <v/>
      </c>
      <c r="AQ1491" s="40">
        <f>AQ1446*Settings!$C$13*(AQ1410)</f>
        <v/>
      </c>
      <c r="AR1491" s="40">
        <f>AR1446*Settings!$C$13*(AR1410)</f>
        <v/>
      </c>
      <c r="AS1491" s="40">
        <f>AS1446*Settings!$C$13*(AS1410)</f>
        <v/>
      </c>
      <c r="AT1491" s="40">
        <f>AT1446*Settings!$C$13*(AT1410)</f>
        <v/>
      </c>
      <c r="AU1491" s="40">
        <f>AU1446*Settings!$C$13*(AU1410)</f>
        <v/>
      </c>
      <c r="AV1491" s="40">
        <f>AV1446*Settings!$C$13*(AV1410)</f>
        <v/>
      </c>
      <c r="AW1491" s="40">
        <f>AW1446*Settings!$C$13*(AW1410)</f>
        <v/>
      </c>
      <c r="AX1491" s="40">
        <f>AX1446*Settings!$C$13*(AX1410)</f>
        <v/>
      </c>
      <c r="AY1491" s="40">
        <f>AY1446*Settings!$C$13*(AY1410)</f>
        <v/>
      </c>
    </row>
    <row r="1492" hidden="1" outlineLevel="2">
      <c r="A1492" s="14" t="inlineStr">
        <is>
          <t>rxcp</t>
        </is>
      </c>
      <c r="B1492" s="14" t="inlineStr">
        <is>
          <t>lpg</t>
        </is>
      </c>
      <c r="C1492" s="14" t="inlineStr">
        <is>
          <t>nav</t>
        </is>
      </c>
      <c r="D1492" s="36" t="n"/>
      <c r="E1492" s="36" t="n"/>
      <c r="F1492" s="36" t="n"/>
      <c r="G1492" s="36" t="n"/>
      <c r="H1492" s="14">
        <f>INDEX(VarLab,MATCH($A1492,VarKey,0))&amp;INDEX(MemLab,MATCH($C1492&amp;"|"&amp;$B1492,MemKey,0))</f>
        <v/>
      </c>
      <c r="I1492" s="14">
        <f>INDEX(VarUnit,MATCH($A1492,VarKey,0))</f>
        <v/>
      </c>
      <c r="J1492" s="14">
        <f>INDEX(VarSrc,MATCH($A1492,VarKey,0))</f>
        <v/>
      </c>
      <c r="K1492" s="11">
        <f>CodePrefix&amp;$A1492&amp;IF($C1492="","","."&amp;$C1492&amp;"."&amp;$B1492)&amp;INDEX(VarEnd,MATCH($A1492,VarKey,0))&amp;K$5</f>
        <v/>
      </c>
      <c r="L1492" s="39">
        <f>L1447*Settings!$C$13*(L1411)</f>
        <v/>
      </c>
      <c r="M1492" s="40">
        <f>M1447*Settings!$C$13*(M1411)</f>
        <v/>
      </c>
      <c r="N1492" s="40">
        <f>N1447*Settings!$C$13*(N1411)</f>
        <v/>
      </c>
      <c r="O1492" s="40">
        <f>O1447*Settings!$C$13*(O1411)</f>
        <v/>
      </c>
      <c r="P1492" s="40">
        <f>P1447*Settings!$C$13*(P1411)</f>
        <v/>
      </c>
      <c r="Q1492" s="40">
        <f>Q1447*Settings!$C$13*(Q1411)</f>
        <v/>
      </c>
      <c r="R1492" s="40">
        <f>R1447*Settings!$C$13*(R1411)</f>
        <v/>
      </c>
      <c r="S1492" s="40">
        <f>S1447*Settings!$C$13*(S1411)</f>
        <v/>
      </c>
      <c r="T1492" s="40">
        <f>T1447*Settings!$C$13*(T1411)</f>
        <v/>
      </c>
      <c r="U1492" s="40">
        <f>U1447*Settings!$C$13*(U1411)</f>
        <v/>
      </c>
      <c r="V1492" s="40">
        <f>V1447*Settings!$C$13*(V1411)</f>
        <v/>
      </c>
      <c r="W1492" s="40">
        <f>W1447*Settings!$C$13*(W1411)</f>
        <v/>
      </c>
      <c r="X1492" s="40">
        <f>X1447*Settings!$C$13*(X1411)</f>
        <v/>
      </c>
      <c r="Y1492" s="40">
        <f>Y1447*Settings!$C$13*(Y1411)</f>
        <v/>
      </c>
      <c r="Z1492" s="40">
        <f>Z1447*Settings!$C$13*(Z1411)</f>
        <v/>
      </c>
      <c r="AA1492" s="40">
        <f>AA1447*Settings!$C$13*(AA1411)</f>
        <v/>
      </c>
      <c r="AB1492" s="40">
        <f>AB1447*Settings!$C$13*(AB1411)</f>
        <v/>
      </c>
      <c r="AC1492" s="40">
        <f>AC1447*Settings!$C$13*(AC1411)</f>
        <v/>
      </c>
      <c r="AD1492" s="40">
        <f>AD1447*Settings!$C$13*(AD1411)</f>
        <v/>
      </c>
      <c r="AF1492" s="11">
        <f>CodePrefix&amp;$A1492&amp;IF($C1492="","","."&amp;$C1492&amp;"."&amp;$B1492)&amp;INDEX(VarEnd,MATCH($A1492,VarKey,0))&amp;AF$5</f>
        <v/>
      </c>
      <c r="AG1492" s="39">
        <f>AG1447*Settings!$C$13*(AG1411)</f>
        <v/>
      </c>
      <c r="AH1492" s="40">
        <f>AH1447*Settings!$C$13*(AH1411)</f>
        <v/>
      </c>
      <c r="AI1492" s="40">
        <f>AI1447*Settings!$C$13*(AI1411)</f>
        <v/>
      </c>
      <c r="AJ1492" s="40">
        <f>AJ1447*Settings!$C$13*(AJ1411)</f>
        <v/>
      </c>
      <c r="AK1492" s="40">
        <f>AK1447*Settings!$C$13*(AK1411)</f>
        <v/>
      </c>
      <c r="AL1492" s="40">
        <f>AL1447*Settings!$C$13*(AL1411)</f>
        <v/>
      </c>
      <c r="AM1492" s="40">
        <f>AM1447*Settings!$C$13*(AM1411)</f>
        <v/>
      </c>
      <c r="AN1492" s="40">
        <f>AN1447*Settings!$C$13*(AN1411)</f>
        <v/>
      </c>
      <c r="AO1492" s="40">
        <f>AO1447*Settings!$C$13*(AO1411)</f>
        <v/>
      </c>
      <c r="AP1492" s="40">
        <f>AP1447*Settings!$C$13*(AP1411)</f>
        <v/>
      </c>
      <c r="AQ1492" s="40">
        <f>AQ1447*Settings!$C$13*(AQ1411)</f>
        <v/>
      </c>
      <c r="AR1492" s="40">
        <f>AR1447*Settings!$C$13*(AR1411)</f>
        <v/>
      </c>
      <c r="AS1492" s="40">
        <f>AS1447*Settings!$C$13*(AS1411)</f>
        <v/>
      </c>
      <c r="AT1492" s="40">
        <f>AT1447*Settings!$C$13*(AT1411)</f>
        <v/>
      </c>
      <c r="AU1492" s="40">
        <f>AU1447*Settings!$C$13*(AU1411)</f>
        <v/>
      </c>
      <c r="AV1492" s="40">
        <f>AV1447*Settings!$C$13*(AV1411)</f>
        <v/>
      </c>
      <c r="AW1492" s="40">
        <f>AW1447*Settings!$C$13*(AW1411)</f>
        <v/>
      </c>
      <c r="AX1492" s="40">
        <f>AX1447*Settings!$C$13*(AX1411)</f>
        <v/>
      </c>
      <c r="AY1492" s="40">
        <f>AY1447*Settings!$C$13*(AY1411)</f>
        <v/>
      </c>
    </row>
    <row r="1493" hidden="1" outlineLevel="2">
      <c r="A1493" s="14" t="inlineStr">
        <is>
          <t>rxcp</t>
        </is>
      </c>
      <c r="B1493" s="14" t="inlineStr">
        <is>
          <t>ker</t>
        </is>
      </c>
      <c r="C1493" s="14" t="inlineStr">
        <is>
          <t>nav</t>
        </is>
      </c>
      <c r="D1493" s="36" t="n"/>
      <c r="E1493" s="36" t="n"/>
      <c r="F1493" s="36" t="n"/>
      <c r="G1493" s="36" t="n"/>
      <c r="H1493" s="14">
        <f>INDEX(VarLab,MATCH($A1493,VarKey,0))&amp;INDEX(MemLab,MATCH($C1493&amp;"|"&amp;$B1493,MemKey,0))</f>
        <v/>
      </c>
      <c r="I1493" s="14">
        <f>INDEX(VarUnit,MATCH($A1493,VarKey,0))</f>
        <v/>
      </c>
      <c r="J1493" s="14">
        <f>INDEX(VarSrc,MATCH($A1493,VarKey,0))</f>
        <v/>
      </c>
      <c r="K1493" s="11">
        <f>CodePrefix&amp;$A1493&amp;IF($C1493="","","."&amp;$C1493&amp;"."&amp;$B1493)&amp;INDEX(VarEnd,MATCH($A1493,VarKey,0))&amp;K$5</f>
        <v/>
      </c>
      <c r="L1493" s="39">
        <f>L1448*Settings!$C$13*(L1412)</f>
        <v/>
      </c>
      <c r="M1493" s="40">
        <f>M1448*Settings!$C$13*(M1412)</f>
        <v/>
      </c>
      <c r="N1493" s="40">
        <f>N1448*Settings!$C$13*(N1412)</f>
        <v/>
      </c>
      <c r="O1493" s="40">
        <f>O1448*Settings!$C$13*(O1412)</f>
        <v/>
      </c>
      <c r="P1493" s="40">
        <f>P1448*Settings!$C$13*(P1412)</f>
        <v/>
      </c>
      <c r="Q1493" s="40">
        <f>Q1448*Settings!$C$13*(Q1412)</f>
        <v/>
      </c>
      <c r="R1493" s="40">
        <f>R1448*Settings!$C$13*(R1412)</f>
        <v/>
      </c>
      <c r="S1493" s="40">
        <f>S1448*Settings!$C$13*(S1412)</f>
        <v/>
      </c>
      <c r="T1493" s="40">
        <f>T1448*Settings!$C$13*(T1412)</f>
        <v/>
      </c>
      <c r="U1493" s="40">
        <f>U1448*Settings!$C$13*(U1412)</f>
        <v/>
      </c>
      <c r="V1493" s="40">
        <f>V1448*Settings!$C$13*(V1412)</f>
        <v/>
      </c>
      <c r="W1493" s="40">
        <f>W1448*Settings!$C$13*(W1412)</f>
        <v/>
      </c>
      <c r="X1493" s="40">
        <f>X1448*Settings!$C$13*(X1412)</f>
        <v/>
      </c>
      <c r="Y1493" s="40">
        <f>Y1448*Settings!$C$13*(Y1412)</f>
        <v/>
      </c>
      <c r="Z1493" s="40">
        <f>Z1448*Settings!$C$13*(Z1412)</f>
        <v/>
      </c>
      <c r="AA1493" s="40">
        <f>AA1448*Settings!$C$13*(AA1412)</f>
        <v/>
      </c>
      <c r="AB1493" s="40">
        <f>AB1448*Settings!$C$13*(AB1412)</f>
        <v/>
      </c>
      <c r="AC1493" s="40">
        <f>AC1448*Settings!$C$13*(AC1412)</f>
        <v/>
      </c>
      <c r="AD1493" s="40">
        <f>AD1448*Settings!$C$13*(AD1412)</f>
        <v/>
      </c>
      <c r="AF1493" s="11">
        <f>CodePrefix&amp;$A1493&amp;IF($C1493="","","."&amp;$C1493&amp;"."&amp;$B1493)&amp;INDEX(VarEnd,MATCH($A1493,VarKey,0))&amp;AF$5</f>
        <v/>
      </c>
      <c r="AG1493" s="39">
        <f>AG1448*Settings!$C$13*(AG1412)</f>
        <v/>
      </c>
      <c r="AH1493" s="40">
        <f>AH1448*Settings!$C$13*(AH1412)</f>
        <v/>
      </c>
      <c r="AI1493" s="40">
        <f>AI1448*Settings!$C$13*(AI1412)</f>
        <v/>
      </c>
      <c r="AJ1493" s="40">
        <f>AJ1448*Settings!$C$13*(AJ1412)</f>
        <v/>
      </c>
      <c r="AK1493" s="40">
        <f>AK1448*Settings!$C$13*(AK1412)</f>
        <v/>
      </c>
      <c r="AL1493" s="40">
        <f>AL1448*Settings!$C$13*(AL1412)</f>
        <v/>
      </c>
      <c r="AM1493" s="40">
        <f>AM1448*Settings!$C$13*(AM1412)</f>
        <v/>
      </c>
      <c r="AN1493" s="40">
        <f>AN1448*Settings!$C$13*(AN1412)</f>
        <v/>
      </c>
      <c r="AO1493" s="40">
        <f>AO1448*Settings!$C$13*(AO1412)</f>
        <v/>
      </c>
      <c r="AP1493" s="40">
        <f>AP1448*Settings!$C$13*(AP1412)</f>
        <v/>
      </c>
      <c r="AQ1493" s="40">
        <f>AQ1448*Settings!$C$13*(AQ1412)</f>
        <v/>
      </c>
      <c r="AR1493" s="40">
        <f>AR1448*Settings!$C$13*(AR1412)</f>
        <v/>
      </c>
      <c r="AS1493" s="40">
        <f>AS1448*Settings!$C$13*(AS1412)</f>
        <v/>
      </c>
      <c r="AT1493" s="40">
        <f>AT1448*Settings!$C$13*(AT1412)</f>
        <v/>
      </c>
      <c r="AU1493" s="40">
        <f>AU1448*Settings!$C$13*(AU1412)</f>
        <v/>
      </c>
      <c r="AV1493" s="40">
        <f>AV1448*Settings!$C$13*(AV1412)</f>
        <v/>
      </c>
      <c r="AW1493" s="40">
        <f>AW1448*Settings!$C$13*(AW1412)</f>
        <v/>
      </c>
      <c r="AX1493" s="40">
        <f>AX1448*Settings!$C$13*(AX1412)</f>
        <v/>
      </c>
      <c r="AY1493" s="40">
        <f>AY1448*Settings!$C$13*(AY1412)</f>
        <v/>
      </c>
    </row>
    <row r="1494" hidden="1" outlineLevel="2">
      <c r="A1494" s="14" t="inlineStr">
        <is>
          <t>rxcp</t>
        </is>
      </c>
      <c r="B1494" s="14" t="inlineStr">
        <is>
          <t>oop</t>
        </is>
      </c>
      <c r="C1494" s="14" t="inlineStr">
        <is>
          <t>nav</t>
        </is>
      </c>
      <c r="D1494" s="36" t="n"/>
      <c r="E1494" s="36" t="n"/>
      <c r="F1494" s="36" t="n"/>
      <c r="G1494" s="36" t="n"/>
      <c r="H1494" s="14">
        <f>INDEX(VarLab,MATCH($A1494,VarKey,0))&amp;INDEX(MemLab,MATCH($C1494&amp;"|"&amp;$B1494,MemKey,0))</f>
        <v/>
      </c>
      <c r="I1494" s="14">
        <f>INDEX(VarUnit,MATCH($A1494,VarKey,0))</f>
        <v/>
      </c>
      <c r="J1494" s="14">
        <f>INDEX(VarSrc,MATCH($A1494,VarKey,0))</f>
        <v/>
      </c>
      <c r="K1494" s="11">
        <f>CodePrefix&amp;$A1494&amp;IF($C1494="","","."&amp;$C1494&amp;"."&amp;$B1494)&amp;INDEX(VarEnd,MATCH($A1494,VarKey,0))&amp;K$5</f>
        <v/>
      </c>
      <c r="L1494" s="39">
        <f>L1449*Settings!$C$13*(L1413)</f>
        <v/>
      </c>
      <c r="M1494" s="40">
        <f>M1449*Settings!$C$13*(M1413)</f>
        <v/>
      </c>
      <c r="N1494" s="40">
        <f>N1449*Settings!$C$13*(N1413)</f>
        <v/>
      </c>
      <c r="O1494" s="40">
        <f>O1449*Settings!$C$13*(O1413)</f>
        <v/>
      </c>
      <c r="P1494" s="40">
        <f>P1449*Settings!$C$13*(P1413)</f>
        <v/>
      </c>
      <c r="Q1494" s="40">
        <f>Q1449*Settings!$C$13*(Q1413)</f>
        <v/>
      </c>
      <c r="R1494" s="40">
        <f>R1449*Settings!$C$13*(R1413)</f>
        <v/>
      </c>
      <c r="S1494" s="40">
        <f>S1449*Settings!$C$13*(S1413)</f>
        <v/>
      </c>
      <c r="T1494" s="40">
        <f>T1449*Settings!$C$13*(T1413)</f>
        <v/>
      </c>
      <c r="U1494" s="40">
        <f>U1449*Settings!$C$13*(U1413)</f>
        <v/>
      </c>
      <c r="V1494" s="40">
        <f>V1449*Settings!$C$13*(V1413)</f>
        <v/>
      </c>
      <c r="W1494" s="40">
        <f>W1449*Settings!$C$13*(W1413)</f>
        <v/>
      </c>
      <c r="X1494" s="40">
        <f>X1449*Settings!$C$13*(X1413)</f>
        <v/>
      </c>
      <c r="Y1494" s="40">
        <f>Y1449*Settings!$C$13*(Y1413)</f>
        <v/>
      </c>
      <c r="Z1494" s="40">
        <f>Z1449*Settings!$C$13*(Z1413)</f>
        <v/>
      </c>
      <c r="AA1494" s="40">
        <f>AA1449*Settings!$C$13*(AA1413)</f>
        <v/>
      </c>
      <c r="AB1494" s="40">
        <f>AB1449*Settings!$C$13*(AB1413)</f>
        <v/>
      </c>
      <c r="AC1494" s="40">
        <f>AC1449*Settings!$C$13*(AC1413)</f>
        <v/>
      </c>
      <c r="AD1494" s="40">
        <f>AD1449*Settings!$C$13*(AD1413)</f>
        <v/>
      </c>
      <c r="AF1494" s="11">
        <f>CodePrefix&amp;$A1494&amp;IF($C1494="","","."&amp;$C1494&amp;"."&amp;$B1494)&amp;INDEX(VarEnd,MATCH($A1494,VarKey,0))&amp;AF$5</f>
        <v/>
      </c>
      <c r="AG1494" s="39">
        <f>AG1449*Settings!$C$13*(AG1413)</f>
        <v/>
      </c>
      <c r="AH1494" s="40">
        <f>AH1449*Settings!$C$13*(AH1413)</f>
        <v/>
      </c>
      <c r="AI1494" s="40">
        <f>AI1449*Settings!$C$13*(AI1413)</f>
        <v/>
      </c>
      <c r="AJ1494" s="40">
        <f>AJ1449*Settings!$C$13*(AJ1413)</f>
        <v/>
      </c>
      <c r="AK1494" s="40">
        <f>AK1449*Settings!$C$13*(AK1413)</f>
        <v/>
      </c>
      <c r="AL1494" s="40">
        <f>AL1449*Settings!$C$13*(AL1413)</f>
        <v/>
      </c>
      <c r="AM1494" s="40">
        <f>AM1449*Settings!$C$13*(AM1413)</f>
        <v/>
      </c>
      <c r="AN1494" s="40">
        <f>AN1449*Settings!$C$13*(AN1413)</f>
        <v/>
      </c>
      <c r="AO1494" s="40">
        <f>AO1449*Settings!$C$13*(AO1413)</f>
        <v/>
      </c>
      <c r="AP1494" s="40">
        <f>AP1449*Settings!$C$13*(AP1413)</f>
        <v/>
      </c>
      <c r="AQ1494" s="40">
        <f>AQ1449*Settings!$C$13*(AQ1413)</f>
        <v/>
      </c>
      <c r="AR1494" s="40">
        <f>AR1449*Settings!$C$13*(AR1413)</f>
        <v/>
      </c>
      <c r="AS1494" s="40">
        <f>AS1449*Settings!$C$13*(AS1413)</f>
        <v/>
      </c>
      <c r="AT1494" s="40">
        <f>AT1449*Settings!$C$13*(AT1413)</f>
        <v/>
      </c>
      <c r="AU1494" s="40">
        <f>AU1449*Settings!$C$13*(AU1413)</f>
        <v/>
      </c>
      <c r="AV1494" s="40">
        <f>AV1449*Settings!$C$13*(AV1413)</f>
        <v/>
      </c>
      <c r="AW1494" s="40">
        <f>AW1449*Settings!$C$13*(AW1413)</f>
        <v/>
      </c>
      <c r="AX1494" s="40">
        <f>AX1449*Settings!$C$13*(AX1413)</f>
        <v/>
      </c>
      <c r="AY1494" s="40">
        <f>AY1449*Settings!$C$13*(AY1413)</f>
        <v/>
      </c>
    </row>
    <row r="1495" hidden="1" outlineLevel="2">
      <c r="A1495" s="14" t="inlineStr">
        <is>
          <t>rxcp</t>
        </is>
      </c>
      <c r="B1495" s="14" t="inlineStr">
        <is>
          <t>bio</t>
        </is>
      </c>
      <c r="C1495" s="14" t="inlineStr">
        <is>
          <t>nav</t>
        </is>
      </c>
      <c r="D1495" s="36" t="n"/>
      <c r="E1495" s="36" t="n"/>
      <c r="F1495" s="36" t="n"/>
      <c r="G1495" s="36" t="n"/>
      <c r="H1495" s="14">
        <f>INDEX(VarLab,MATCH($A1495,VarKey,0))&amp;INDEX(MemLab,MATCH($C1495&amp;"|"&amp;$B1495,MemKey,0))</f>
        <v/>
      </c>
      <c r="I1495" s="14">
        <f>INDEX(VarUnit,MATCH($A1495,VarKey,0))</f>
        <v/>
      </c>
      <c r="J1495" s="14">
        <f>INDEX(VarSrc,MATCH($A1495,VarKey,0))</f>
        <v/>
      </c>
      <c r="K1495" s="11">
        <f>CodePrefix&amp;$A1495&amp;IF($C1495="","","."&amp;$C1495&amp;"."&amp;$B1495)&amp;INDEX(VarEnd,MATCH($A1495,VarKey,0))&amp;K$5</f>
        <v/>
      </c>
      <c r="L1495" s="39">
        <f>L1450*Settings!$C$13*(L1414)</f>
        <v/>
      </c>
      <c r="M1495" s="40">
        <f>M1450*Settings!$C$13*(M1414)</f>
        <v/>
      </c>
      <c r="N1495" s="40">
        <f>N1450*Settings!$C$13*(N1414)</f>
        <v/>
      </c>
      <c r="O1495" s="40">
        <f>O1450*Settings!$C$13*(O1414)</f>
        <v/>
      </c>
      <c r="P1495" s="40">
        <f>P1450*Settings!$C$13*(P1414)</f>
        <v/>
      </c>
      <c r="Q1495" s="40">
        <f>Q1450*Settings!$C$13*(Q1414)</f>
        <v/>
      </c>
      <c r="R1495" s="40">
        <f>R1450*Settings!$C$13*(R1414)</f>
        <v/>
      </c>
      <c r="S1495" s="40">
        <f>S1450*Settings!$C$13*(S1414)</f>
        <v/>
      </c>
      <c r="T1495" s="40">
        <f>T1450*Settings!$C$13*(T1414)</f>
        <v/>
      </c>
      <c r="U1495" s="40">
        <f>U1450*Settings!$C$13*(U1414)</f>
        <v/>
      </c>
      <c r="V1495" s="40">
        <f>V1450*Settings!$C$13*(V1414)</f>
        <v/>
      </c>
      <c r="W1495" s="40">
        <f>W1450*Settings!$C$13*(W1414)</f>
        <v/>
      </c>
      <c r="X1495" s="40">
        <f>X1450*Settings!$C$13*(X1414)</f>
        <v/>
      </c>
      <c r="Y1495" s="40">
        <f>Y1450*Settings!$C$13*(Y1414)</f>
        <v/>
      </c>
      <c r="Z1495" s="40">
        <f>Z1450*Settings!$C$13*(Z1414)</f>
        <v/>
      </c>
      <c r="AA1495" s="40">
        <f>AA1450*Settings!$C$13*(AA1414)</f>
        <v/>
      </c>
      <c r="AB1495" s="40">
        <f>AB1450*Settings!$C$13*(AB1414)</f>
        <v/>
      </c>
      <c r="AC1495" s="40">
        <f>AC1450*Settings!$C$13*(AC1414)</f>
        <v/>
      </c>
      <c r="AD1495" s="40">
        <f>AD1450*Settings!$C$13*(AD1414)</f>
        <v/>
      </c>
      <c r="AF1495" s="11">
        <f>CodePrefix&amp;$A1495&amp;IF($C1495="","","."&amp;$C1495&amp;"."&amp;$B1495)&amp;INDEX(VarEnd,MATCH($A1495,VarKey,0))&amp;AF$5</f>
        <v/>
      </c>
      <c r="AG1495" s="39">
        <f>AG1450*Settings!$C$13*(AG1414)</f>
        <v/>
      </c>
      <c r="AH1495" s="40">
        <f>AH1450*Settings!$C$13*(AH1414)</f>
        <v/>
      </c>
      <c r="AI1495" s="40">
        <f>AI1450*Settings!$C$13*(AI1414)</f>
        <v/>
      </c>
      <c r="AJ1495" s="40">
        <f>AJ1450*Settings!$C$13*(AJ1414)</f>
        <v/>
      </c>
      <c r="AK1495" s="40">
        <f>AK1450*Settings!$C$13*(AK1414)</f>
        <v/>
      </c>
      <c r="AL1495" s="40">
        <f>AL1450*Settings!$C$13*(AL1414)</f>
        <v/>
      </c>
      <c r="AM1495" s="40">
        <f>AM1450*Settings!$C$13*(AM1414)</f>
        <v/>
      </c>
      <c r="AN1495" s="40">
        <f>AN1450*Settings!$C$13*(AN1414)</f>
        <v/>
      </c>
      <c r="AO1495" s="40">
        <f>AO1450*Settings!$C$13*(AO1414)</f>
        <v/>
      </c>
      <c r="AP1495" s="40">
        <f>AP1450*Settings!$C$13*(AP1414)</f>
        <v/>
      </c>
      <c r="AQ1495" s="40">
        <f>AQ1450*Settings!$C$13*(AQ1414)</f>
        <v/>
      </c>
      <c r="AR1495" s="40">
        <f>AR1450*Settings!$C$13*(AR1414)</f>
        <v/>
      </c>
      <c r="AS1495" s="40">
        <f>AS1450*Settings!$C$13*(AS1414)</f>
        <v/>
      </c>
      <c r="AT1495" s="40">
        <f>AT1450*Settings!$C$13*(AT1414)</f>
        <v/>
      </c>
      <c r="AU1495" s="40">
        <f>AU1450*Settings!$C$13*(AU1414)</f>
        <v/>
      </c>
      <c r="AV1495" s="40">
        <f>AV1450*Settings!$C$13*(AV1414)</f>
        <v/>
      </c>
      <c r="AW1495" s="40">
        <f>AW1450*Settings!$C$13*(AW1414)</f>
        <v/>
      </c>
      <c r="AX1495" s="40">
        <f>AX1450*Settings!$C$13*(AX1414)</f>
        <v/>
      </c>
      <c r="AY1495" s="40">
        <f>AY1450*Settings!$C$13*(AY1414)</f>
        <v/>
      </c>
    </row>
    <row r="1496" hidden="1" outlineLevel="2"/>
    <row r="1497" collapsed="1"/>
    <row r="1498">
      <c r="A1498" s="4" t="inlineStr">
        <is>
          <t>6. Buildings sector</t>
        </is>
      </c>
      <c r="B1498" s="5" t="n"/>
      <c r="C1498" s="5" t="n"/>
      <c r="D1498" s="5" t="n"/>
      <c r="E1498" s="5" t="n"/>
      <c r="F1498" s="5" t="n"/>
      <c r="G1498" s="5" t="n"/>
      <c r="H1498" s="5" t="n"/>
      <c r="I1498" s="5" t="n"/>
      <c r="J1498" s="5" t="n"/>
      <c r="K1498" s="5" t="n"/>
      <c r="L1498" s="5" t="n"/>
      <c r="M1498" s="5" t="n"/>
      <c r="N1498" s="5" t="n"/>
      <c r="O1498" s="5" t="n"/>
      <c r="P1498" s="5" t="n"/>
      <c r="Q1498" s="5" t="n"/>
      <c r="R1498" s="5" t="n"/>
      <c r="S1498" s="5" t="n"/>
      <c r="T1498" s="5" t="n"/>
      <c r="U1498" s="5" t="n"/>
      <c r="V1498" s="5" t="n"/>
      <c r="W1498" s="5" t="n"/>
      <c r="X1498" s="5" t="n"/>
      <c r="Y1498" s="5" t="n"/>
      <c r="Z1498" s="5" t="n"/>
      <c r="AA1498" s="5" t="n"/>
      <c r="AB1498" s="5" t="n"/>
      <c r="AC1498" s="5" t="n"/>
      <c r="AD1498" s="5" t="n"/>
      <c r="AE1498" s="5" t="n"/>
      <c r="AF1498" s="5" t="n"/>
      <c r="AG1498" s="5" t="n"/>
      <c r="AH1498" s="5" t="n"/>
      <c r="AI1498" s="5" t="n"/>
      <c r="AJ1498" s="5" t="n"/>
      <c r="AK1498" s="5" t="n"/>
      <c r="AL1498" s="5" t="n"/>
      <c r="AM1498" s="5" t="n"/>
      <c r="AN1498" s="5" t="n"/>
      <c r="AO1498" s="5" t="n"/>
      <c r="AP1498" s="5" t="n"/>
      <c r="AQ1498" s="5" t="n"/>
      <c r="AR1498" s="5" t="n"/>
      <c r="AS1498" s="5" t="n"/>
      <c r="AT1498" s="5" t="n"/>
      <c r="AU1498" s="5" t="n"/>
      <c r="AV1498" s="5" t="n"/>
      <c r="AW1498" s="5" t="n"/>
      <c r="AX1498" s="5" t="n"/>
      <c r="AY1498" s="5" t="n"/>
      <c r="AZ1498" s="5" t="n"/>
    </row>
    <row r="1499">
      <c r="A1499" s="1" t="inlineStr">
        <is>
          <t>ener</t>
        </is>
      </c>
      <c r="B1499" s="1" t="inlineStr">
        <is>
          <t>all</t>
        </is>
      </c>
      <c r="C1499" s="1" t="inlineStr">
        <is>
          <t>bld</t>
        </is>
      </c>
      <c r="H1499" s="1">
        <f>INDEX(VarLab,MATCH($A1499,VarKey,0))&amp;INDEX(MemLab,MATCH($C1499&amp;"|"&amp;$B1499,MemKey,0))</f>
        <v/>
      </c>
      <c r="I1499" s="1">
        <f>INDEX(VarUnit,MATCH($A1499,VarKey,0))</f>
        <v/>
      </c>
      <c r="J1499" s="1">
        <f>INDEX(VarSrc,MATCH($A1499,VarKey,0))</f>
        <v/>
      </c>
      <c r="K1499" s="17">
        <f>CodePrefix&amp;$A1499&amp;IF($C1499="","","."&amp;$C1499&amp;"."&amp;$B1499)&amp;INDEX(VarEnd,MATCH($A1499,VarKey,0))&amp;K$5</f>
        <v/>
      </c>
      <c r="L1499" s="57">
        <f>SUMIFS(L1500:L1883,$A1500:$A1883,"ener",$B1500:$B1883,"&lt;&gt;all")</f>
        <v/>
      </c>
      <c r="M1499" s="58">
        <f>SUMIFS(M1500:M1883,$A1500:$A1883,"ener",$B1500:$B1883,"&lt;&gt;all")</f>
        <v/>
      </c>
      <c r="N1499" s="58">
        <f>SUMIFS(N1500:N1883,$A1500:$A1883,"ener",$B1500:$B1883,"&lt;&gt;all")</f>
        <v/>
      </c>
      <c r="O1499" s="58">
        <f>SUMIFS(O1500:O1883,$A1500:$A1883,"ener",$B1500:$B1883,"&lt;&gt;all")</f>
        <v/>
      </c>
      <c r="P1499" s="58">
        <f>SUMIFS(P1500:P1883,$A1500:$A1883,"ener",$B1500:$B1883,"&lt;&gt;all")</f>
        <v/>
      </c>
      <c r="Q1499" s="58">
        <f>SUMIFS(Q1500:Q1883,$A1500:$A1883,"ener",$B1500:$B1883,"&lt;&gt;all")</f>
        <v/>
      </c>
      <c r="R1499" s="58">
        <f>SUMIFS(R1500:R1883,$A1500:$A1883,"ener",$B1500:$B1883,"&lt;&gt;all")</f>
        <v/>
      </c>
      <c r="S1499" s="58">
        <f>SUMIFS(S1500:S1883,$A1500:$A1883,"ener",$B1500:$B1883,"&lt;&gt;all")</f>
        <v/>
      </c>
      <c r="T1499" s="58">
        <f>SUMIFS(T1500:T1883,$A1500:$A1883,"ener",$B1500:$B1883,"&lt;&gt;all")</f>
        <v/>
      </c>
      <c r="U1499" s="58">
        <f>SUMIFS(U1500:U1883,$A1500:$A1883,"ener",$B1500:$B1883,"&lt;&gt;all")</f>
        <v/>
      </c>
      <c r="V1499" s="58">
        <f>SUMIFS(V1500:V1883,$A1500:$A1883,"ener",$B1500:$B1883,"&lt;&gt;all")</f>
        <v/>
      </c>
      <c r="W1499" s="58">
        <f>SUMIFS(W1500:W1883,$A1500:$A1883,"ener",$B1500:$B1883,"&lt;&gt;all")</f>
        <v/>
      </c>
      <c r="X1499" s="58">
        <f>SUMIFS(X1500:X1883,$A1500:$A1883,"ener",$B1500:$B1883,"&lt;&gt;all")</f>
        <v/>
      </c>
      <c r="Y1499" s="58">
        <f>SUMIFS(Y1500:Y1883,$A1500:$A1883,"ener",$B1500:$B1883,"&lt;&gt;all")</f>
        <v/>
      </c>
      <c r="Z1499" s="58">
        <f>SUMIFS(Z1500:Z1883,$A1500:$A1883,"ener",$B1500:$B1883,"&lt;&gt;all")</f>
        <v/>
      </c>
      <c r="AA1499" s="58">
        <f>SUMIFS(AA1500:AA1883,$A1500:$A1883,"ener",$B1500:$B1883,"&lt;&gt;all")</f>
        <v/>
      </c>
      <c r="AB1499" s="58">
        <f>SUMIFS(AB1500:AB1883,$A1500:$A1883,"ener",$B1500:$B1883,"&lt;&gt;all")</f>
        <v/>
      </c>
      <c r="AC1499" s="58">
        <f>SUMIFS(AC1500:AC1883,$A1500:$A1883,"ener",$B1500:$B1883,"&lt;&gt;all")</f>
        <v/>
      </c>
      <c r="AD1499" s="58">
        <f>SUMIFS(AD1500:AD1883,$A1500:$A1883,"ener",$B1500:$B1883,"&lt;&gt;all")</f>
        <v/>
      </c>
      <c r="AF1499" s="17">
        <f>CodePrefix&amp;$A1499&amp;IF($C1499="","","."&amp;$C1499&amp;"."&amp;$B1499)&amp;INDEX(VarEnd,MATCH($A1499,VarKey,0))&amp;AF$5</f>
        <v/>
      </c>
      <c r="AG1499" s="57">
        <f>SUMIFS(AG1500:AG1883,$A1500:$A1883,"ener",$B1500:$B1883,"&lt;&gt;all")</f>
        <v/>
      </c>
      <c r="AH1499" s="58">
        <f>SUMIFS(AH1500:AH1883,$A1500:$A1883,"ener",$B1500:$B1883,"&lt;&gt;all")</f>
        <v/>
      </c>
      <c r="AI1499" s="58">
        <f>SUMIFS(AI1500:AI1883,$A1500:$A1883,"ener",$B1500:$B1883,"&lt;&gt;all")</f>
        <v/>
      </c>
      <c r="AJ1499" s="58">
        <f>SUMIFS(AJ1500:AJ1883,$A1500:$A1883,"ener",$B1500:$B1883,"&lt;&gt;all")</f>
        <v/>
      </c>
      <c r="AK1499" s="58">
        <f>SUMIFS(AK1500:AK1883,$A1500:$A1883,"ener",$B1500:$B1883,"&lt;&gt;all")</f>
        <v/>
      </c>
      <c r="AL1499" s="58">
        <f>SUMIFS(AL1500:AL1883,$A1500:$A1883,"ener",$B1500:$B1883,"&lt;&gt;all")</f>
        <v/>
      </c>
      <c r="AM1499" s="58">
        <f>SUMIFS(AM1500:AM1883,$A1500:$A1883,"ener",$B1500:$B1883,"&lt;&gt;all")</f>
        <v/>
      </c>
      <c r="AN1499" s="58">
        <f>SUMIFS(AN1500:AN1883,$A1500:$A1883,"ener",$B1500:$B1883,"&lt;&gt;all")</f>
        <v/>
      </c>
      <c r="AO1499" s="58">
        <f>SUMIFS(AO1500:AO1883,$A1500:$A1883,"ener",$B1500:$B1883,"&lt;&gt;all")</f>
        <v/>
      </c>
      <c r="AP1499" s="58">
        <f>SUMIFS(AP1500:AP1883,$A1500:$A1883,"ener",$B1500:$B1883,"&lt;&gt;all")</f>
        <v/>
      </c>
      <c r="AQ1499" s="58">
        <f>SUMIFS(AQ1500:AQ1883,$A1500:$A1883,"ener",$B1500:$B1883,"&lt;&gt;all")</f>
        <v/>
      </c>
      <c r="AR1499" s="58">
        <f>SUMIFS(AR1500:AR1883,$A1500:$A1883,"ener",$B1500:$B1883,"&lt;&gt;all")</f>
        <v/>
      </c>
      <c r="AS1499" s="58">
        <f>SUMIFS(AS1500:AS1883,$A1500:$A1883,"ener",$B1500:$B1883,"&lt;&gt;all")</f>
        <v/>
      </c>
      <c r="AT1499" s="58">
        <f>SUMIFS(AT1500:AT1883,$A1500:$A1883,"ener",$B1500:$B1883,"&lt;&gt;all")</f>
        <v/>
      </c>
      <c r="AU1499" s="58">
        <f>SUMIFS(AU1500:AU1883,$A1500:$A1883,"ener",$B1500:$B1883,"&lt;&gt;all")</f>
        <v/>
      </c>
      <c r="AV1499" s="58">
        <f>SUMIFS(AV1500:AV1883,$A1500:$A1883,"ener",$B1500:$B1883,"&lt;&gt;all")</f>
        <v/>
      </c>
      <c r="AW1499" s="58">
        <f>SUMIFS(AW1500:AW1883,$A1500:$A1883,"ener",$B1500:$B1883,"&lt;&gt;all")</f>
        <v/>
      </c>
      <c r="AX1499" s="58">
        <f>SUMIFS(AX1500:AX1883,$A1500:$A1883,"ener",$B1500:$B1883,"&lt;&gt;all")</f>
        <v/>
      </c>
      <c r="AY1499" s="58">
        <f>SUMIFS(AY1500:AY1883,$A1500:$A1883,"ener",$B1500:$B1883,"&lt;&gt;all")</f>
        <v/>
      </c>
    </row>
    <row r="1500" hidden="1" outlineLevel="1">
      <c r="A1500" s="1" t="inlineStr">
        <is>
          <t>ener</t>
        </is>
      </c>
      <c r="B1500" s="1" t="inlineStr">
        <is>
          <t>all</t>
        </is>
      </c>
      <c r="C1500" s="1" t="inlineStr">
        <is>
          <t>res</t>
        </is>
      </c>
      <c r="H1500" s="1">
        <f>INDEX(VarLab,MATCH($A1500,VarKey,0))&amp;INDEX(MemLab,MATCH($C1500&amp;"|"&amp;$B1500,MemKey,0))</f>
        <v/>
      </c>
      <c r="I1500" s="1">
        <f>INDEX(VarUnit,MATCH($A1500,VarKey,0))</f>
        <v/>
      </c>
      <c r="J1500" s="1">
        <f>INDEX(VarSrc,MATCH($A1500,VarKey,0))</f>
        <v/>
      </c>
      <c r="K1500" s="17">
        <f>CodePrefix&amp;$A1500&amp;IF($C1500="","","."&amp;$C1500&amp;"."&amp;$B1500)&amp;INDEX(VarEnd,MATCH($A1500,VarKey,0))&amp;K$5</f>
        <v/>
      </c>
      <c r="L1500" s="57">
        <f>SUM(L1574:L1581)</f>
        <v/>
      </c>
      <c r="M1500" s="58">
        <f>SUM(M1574:M1581)</f>
        <v/>
      </c>
      <c r="N1500" s="58">
        <f>SUM(N1574:N1581)</f>
        <v/>
      </c>
      <c r="O1500" s="58">
        <f>SUM(O1574:O1581)</f>
        <v/>
      </c>
      <c r="P1500" s="58">
        <f>SUM(P1574:P1581)</f>
        <v/>
      </c>
      <c r="Q1500" s="58">
        <f>SUM(Q1574:Q1581)</f>
        <v/>
      </c>
      <c r="R1500" s="58">
        <f>SUM(R1574:R1581)</f>
        <v/>
      </c>
      <c r="S1500" s="58">
        <f>SUM(S1574:S1581)</f>
        <v/>
      </c>
      <c r="T1500" s="58">
        <f>SUM(T1574:T1581)</f>
        <v/>
      </c>
      <c r="U1500" s="58">
        <f>SUM(U1574:U1581)</f>
        <v/>
      </c>
      <c r="V1500" s="58">
        <f>SUM(V1574:V1581)</f>
        <v/>
      </c>
      <c r="W1500" s="58">
        <f>SUM(W1574:W1581)</f>
        <v/>
      </c>
      <c r="X1500" s="58">
        <f>SUM(X1574:X1581)</f>
        <v/>
      </c>
      <c r="Y1500" s="58">
        <f>SUM(Y1574:Y1581)</f>
        <v/>
      </c>
      <c r="Z1500" s="58">
        <f>SUM(Z1574:Z1581)</f>
        <v/>
      </c>
      <c r="AA1500" s="58">
        <f>SUM(AA1574:AA1581)</f>
        <v/>
      </c>
      <c r="AB1500" s="58">
        <f>SUM(AB1574:AB1581)</f>
        <v/>
      </c>
      <c r="AC1500" s="58">
        <f>SUM(AC1574:AC1581)</f>
        <v/>
      </c>
      <c r="AD1500" s="58">
        <f>SUM(AD1574:AD1581)</f>
        <v/>
      </c>
      <c r="AF1500" s="17">
        <f>CodePrefix&amp;$A1500&amp;IF($C1500="","","."&amp;$C1500&amp;"."&amp;$B1500)&amp;INDEX(VarEnd,MATCH($A1500,VarKey,0))&amp;AF$5</f>
        <v/>
      </c>
      <c r="AG1500" s="57">
        <f>SUM(AG1574:AG1581)</f>
        <v/>
      </c>
      <c r="AH1500" s="58">
        <f>SUM(AH1574:AH1581)</f>
        <v/>
      </c>
      <c r="AI1500" s="58">
        <f>SUM(AI1574:AI1581)</f>
        <v/>
      </c>
      <c r="AJ1500" s="58">
        <f>SUM(AJ1574:AJ1581)</f>
        <v/>
      </c>
      <c r="AK1500" s="58">
        <f>SUM(AK1574:AK1581)</f>
        <v/>
      </c>
      <c r="AL1500" s="58">
        <f>SUM(AL1574:AL1581)</f>
        <v/>
      </c>
      <c r="AM1500" s="58">
        <f>SUM(AM1574:AM1581)</f>
        <v/>
      </c>
      <c r="AN1500" s="58">
        <f>SUM(AN1574:AN1581)</f>
        <v/>
      </c>
      <c r="AO1500" s="58">
        <f>SUM(AO1574:AO1581)</f>
        <v/>
      </c>
      <c r="AP1500" s="58">
        <f>SUM(AP1574:AP1581)</f>
        <v/>
      </c>
      <c r="AQ1500" s="58">
        <f>SUM(AQ1574:AQ1581)</f>
        <v/>
      </c>
      <c r="AR1500" s="58">
        <f>SUM(AR1574:AR1581)</f>
        <v/>
      </c>
      <c r="AS1500" s="58">
        <f>SUM(AS1574:AS1581)</f>
        <v/>
      </c>
      <c r="AT1500" s="58">
        <f>SUM(AT1574:AT1581)</f>
        <v/>
      </c>
      <c r="AU1500" s="58">
        <f>SUM(AU1574:AU1581)</f>
        <v/>
      </c>
      <c r="AV1500" s="58">
        <f>SUM(AV1574:AV1581)</f>
        <v/>
      </c>
      <c r="AW1500" s="58">
        <f>SUM(AW1574:AW1581)</f>
        <v/>
      </c>
      <c r="AX1500" s="58">
        <f>SUM(AX1574:AX1581)</f>
        <v/>
      </c>
      <c r="AY1500" s="58">
        <f>SUM(AY1574:AY1581)</f>
        <v/>
      </c>
    </row>
    <row r="1501" hidden="1" outlineLevel="1">
      <c r="A1501" s="56" t="inlineStr">
        <is>
          <t>eldem</t>
        </is>
      </c>
      <c r="B1501" s="56" t="inlineStr">
        <is>
          <t>ecy</t>
        </is>
      </c>
      <c r="C1501" s="56" t="inlineStr">
        <is>
          <t>res</t>
        </is>
      </c>
      <c r="H1501" s="56">
        <f>INDEX(VarLab,MATCH($A1501,VarKey,0))&amp;INDEX(MemLab,MATCH($C1501&amp;"|"&amp;$B1501,MemKey,0))</f>
        <v/>
      </c>
      <c r="I1501" s="56">
        <f>INDEX(VarUnit,MATCH($A1501,VarKey,0))</f>
        <v/>
      </c>
      <c r="J1501" s="56">
        <f>INDEX(VarSrc,MATCH($A1501,VarKey,0))</f>
        <v/>
      </c>
      <c r="K1501" s="59">
        <f>CodePrefix&amp;$A1501&amp;IF($C1501="","","."&amp;$C1501&amp;"."&amp;$B1501)&amp;INDEX(VarEnd,MATCH($A1501,VarKey,0))&amp;K$5</f>
        <v/>
      </c>
      <c r="L1501" s="60">
        <f>SUMIF($C$654:$C$668,$C1501,L$654:L$668)</f>
        <v/>
      </c>
      <c r="M1501" s="61">
        <f>SUMIF($C$654:$C$668,$C1501,M$654:M$668)</f>
        <v/>
      </c>
      <c r="N1501" s="61">
        <f>SUMIF($C$654:$C$668,$C1501,N$654:N$668)</f>
        <v/>
      </c>
      <c r="O1501" s="61">
        <f>SUMIF($C$654:$C$668,$C1501,O$654:O$668)</f>
        <v/>
      </c>
      <c r="P1501" s="61">
        <f>SUMIF($C$654:$C$668,$C1501,P$654:P$668)</f>
        <v/>
      </c>
      <c r="Q1501" s="61">
        <f>SUMIF($C$654:$C$668,$C1501,Q$654:Q$668)</f>
        <v/>
      </c>
      <c r="R1501" s="61">
        <f>SUMIF($C$654:$C$668,$C1501,R$654:R$668)</f>
        <v/>
      </c>
      <c r="S1501" s="61">
        <f>SUMIF($C$654:$C$668,$C1501,S$654:S$668)</f>
        <v/>
      </c>
      <c r="T1501" s="61">
        <f>SUMIF($C$654:$C$668,$C1501,T$654:T$668)</f>
        <v/>
      </c>
      <c r="U1501" s="61">
        <f>SUMIF($C$654:$C$668,$C1501,U$654:U$668)</f>
        <v/>
      </c>
      <c r="V1501" s="61">
        <f>SUMIF($C$654:$C$668,$C1501,V$654:V$668)</f>
        <v/>
      </c>
      <c r="W1501" s="61">
        <f>SUMIF($C$654:$C$668,$C1501,W$654:W$668)</f>
        <v/>
      </c>
      <c r="X1501" s="61">
        <f>SUMIF($C$654:$C$668,$C1501,X$654:X$668)</f>
        <v/>
      </c>
      <c r="Y1501" s="61">
        <f>SUMIF($C$654:$C$668,$C1501,Y$654:Y$668)</f>
        <v/>
      </c>
      <c r="Z1501" s="61">
        <f>SUMIF($C$654:$C$668,$C1501,Z$654:Z$668)</f>
        <v/>
      </c>
      <c r="AA1501" s="61">
        <f>SUMIF($C$654:$C$668,$C1501,AA$654:AA$668)</f>
        <v/>
      </c>
      <c r="AB1501" s="61">
        <f>SUMIF($C$654:$C$668,$C1501,AB$654:AB$668)</f>
        <v/>
      </c>
      <c r="AC1501" s="61">
        <f>SUMIF($C$654:$C$668,$C1501,AC$654:AC$668)</f>
        <v/>
      </c>
      <c r="AD1501" s="61">
        <f>SUMIF($C$654:$C$668,$C1501,AD$654:AD$668)</f>
        <v/>
      </c>
      <c r="AF1501" s="59">
        <f>CodePrefix&amp;$A1501&amp;IF($C1501="","","."&amp;$C1501&amp;"."&amp;$B1501)&amp;INDEX(VarEnd,MATCH($A1501,VarKey,0))&amp;AF$5</f>
        <v/>
      </c>
      <c r="AG1501" s="60">
        <f>SUMIF($C$654:$C$668,$C1501,AG$654:AG$668)</f>
        <v/>
      </c>
      <c r="AH1501" s="61">
        <f>SUMIF($C$654:$C$668,$C1501,AH$654:AH$668)</f>
        <v/>
      </c>
      <c r="AI1501" s="61">
        <f>SUMIF($C$654:$C$668,$C1501,AI$654:AI$668)</f>
        <v/>
      </c>
      <c r="AJ1501" s="61">
        <f>SUMIF($C$654:$C$668,$C1501,AJ$654:AJ$668)</f>
        <v/>
      </c>
      <c r="AK1501" s="61">
        <f>SUMIF($C$654:$C$668,$C1501,AK$654:AK$668)</f>
        <v/>
      </c>
      <c r="AL1501" s="61">
        <f>SUMIF($C$654:$C$668,$C1501,AL$654:AL$668)</f>
        <v/>
      </c>
      <c r="AM1501" s="61">
        <f>SUMIF($C$654:$C$668,$C1501,AM$654:AM$668)</f>
        <v/>
      </c>
      <c r="AN1501" s="61">
        <f>SUMIF($C$654:$C$668,$C1501,AN$654:AN$668)</f>
        <v/>
      </c>
      <c r="AO1501" s="61">
        <f>SUMIF($C$654:$C$668,$C1501,AO$654:AO$668)</f>
        <v/>
      </c>
      <c r="AP1501" s="61">
        <f>SUMIF($C$654:$C$668,$C1501,AP$654:AP$668)</f>
        <v/>
      </c>
      <c r="AQ1501" s="61">
        <f>SUMIF($C$654:$C$668,$C1501,AQ$654:AQ$668)</f>
        <v/>
      </c>
      <c r="AR1501" s="61">
        <f>SUMIF($C$654:$C$668,$C1501,AR$654:AR$668)</f>
        <v/>
      </c>
      <c r="AS1501" s="61">
        <f>SUMIF($C$654:$C$668,$C1501,AS$654:AS$668)</f>
        <v/>
      </c>
      <c r="AT1501" s="61">
        <f>SUMIF($C$654:$C$668,$C1501,AT$654:AT$668)</f>
        <v/>
      </c>
      <c r="AU1501" s="61">
        <f>SUMIF($C$654:$C$668,$C1501,AU$654:AU$668)</f>
        <v/>
      </c>
      <c r="AV1501" s="61">
        <f>SUMIF($C$654:$C$668,$C1501,AV$654:AV$668)</f>
        <v/>
      </c>
      <c r="AW1501" s="61">
        <f>SUMIF($C$654:$C$668,$C1501,AW$654:AW$668)</f>
        <v/>
      </c>
      <c r="AX1501" s="61">
        <f>SUMIF($C$654:$C$668,$C1501,AX$654:AX$668)</f>
        <v/>
      </c>
      <c r="AY1501" s="61">
        <f>SUMIF($C$654:$C$668,$C1501,AY$654:AY$668)</f>
        <v/>
      </c>
    </row>
    <row r="1502" hidden="1" outlineLevel="2">
      <c r="A1502" s="14" t="inlineStr">
        <is>
          <t>ctxnew</t>
        </is>
      </c>
      <c r="B1502" s="14" t="inlineStr">
        <is>
          <t>coa</t>
        </is>
      </c>
      <c r="C1502" s="14" t="inlineStr">
        <is>
          <t>res</t>
        </is>
      </c>
      <c r="D1502" s="32">
        <f>INDEX(Inputs!$W$5:$W$132,MATCH($B1502&amp;"|"&amp;$C1502,Inputs!$A$5:$A$132,0))</f>
        <v/>
      </c>
      <c r="E1502" s="32">
        <f>INDEX(Inputs!$L$5:$L$132,MATCH($B1502&amp;"|"&amp;$C1502,Inputs!$A$5:$A$132,0))</f>
        <v/>
      </c>
      <c r="F1502" s="32">
        <f>INDEX(Inputs!$M$5:$M$132,MATCH($B1502&amp;"|"&amp;$C1502,Inputs!$A$5:$A$132,0))</f>
        <v/>
      </c>
      <c r="G1502" s="36" t="n"/>
      <c r="H1502" s="14">
        <f>INDEX(VarLab,MATCH($A1502,VarKey,0))&amp;INDEX(MemLab,MATCH($C1502&amp;"|"&amp;$B1502,MemKey,0))</f>
        <v/>
      </c>
      <c r="I1502" s="14">
        <f>INDEX(VarUnit,MATCH($A1502,VarKey,0))</f>
        <v/>
      </c>
      <c r="J1502" s="14">
        <f>INDEX(VarSrc,MATCH($A1502,VarKey,0))</f>
        <v/>
      </c>
      <c r="K1502" s="11">
        <f>CodePrefix&amp;$A1502&amp;IF($C1502="","","."&amp;$C1502&amp;"."&amp;$B1502)&amp;INDEX(VarEnd,MATCH($A1502,VarKey,0))&amp;K$5</f>
        <v/>
      </c>
      <c r="L1502" s="37">
        <f>INDEX(L$263:L$279,$F1502)*$D1502*INDEX(L$23:L$30,$E1502)</f>
        <v/>
      </c>
      <c r="M1502" s="32">
        <f>INDEX(M$263:M$279,$F1502)*$D1502*INDEX(M$23:M$30,$E1502)</f>
        <v/>
      </c>
      <c r="N1502" s="32">
        <f>INDEX(N$263:N$279,$F1502)*$D1502*INDEX(N$23:N$30,$E1502)</f>
        <v/>
      </c>
      <c r="O1502" s="32">
        <f>INDEX(O$263:O$279,$F1502)*$D1502*INDEX(O$23:O$30,$E1502)</f>
        <v/>
      </c>
      <c r="P1502" s="32">
        <f>INDEX(P$263:P$279,$F1502)*$D1502*INDEX(P$23:P$30,$E1502)</f>
        <v/>
      </c>
      <c r="Q1502" s="32">
        <f>INDEX(Q$263:Q$279,$F1502)*$D1502*INDEX(Q$23:Q$30,$E1502)</f>
        <v/>
      </c>
      <c r="R1502" s="32">
        <f>INDEX(R$263:R$279,$F1502)*$D1502*INDEX(R$23:R$30,$E1502)</f>
        <v/>
      </c>
      <c r="S1502" s="32">
        <f>INDEX(S$263:S$279,$F1502)*$D1502*INDEX(S$23:S$30,$E1502)</f>
        <v/>
      </c>
      <c r="T1502" s="32">
        <f>INDEX(T$263:T$279,$F1502)*$D1502*INDEX(T$23:T$30,$E1502)</f>
        <v/>
      </c>
      <c r="U1502" s="32">
        <f>INDEX(U$263:U$279,$F1502)*$D1502*INDEX(U$23:U$30,$E1502)</f>
        <v/>
      </c>
      <c r="V1502" s="32">
        <f>INDEX(V$263:V$279,$F1502)*$D1502*INDEX(V$23:V$30,$E1502)</f>
        <v/>
      </c>
      <c r="W1502" s="32">
        <f>INDEX(W$263:W$279,$F1502)*$D1502*INDEX(W$23:W$30,$E1502)</f>
        <v/>
      </c>
      <c r="X1502" s="32">
        <f>INDEX(X$263:X$279,$F1502)*$D1502*INDEX(X$23:X$30,$E1502)</f>
        <v/>
      </c>
      <c r="Y1502" s="32">
        <f>INDEX(Y$263:Y$279,$F1502)*$D1502*INDEX(Y$23:Y$30,$E1502)</f>
        <v/>
      </c>
      <c r="Z1502" s="32">
        <f>INDEX(Z$263:Z$279,$F1502)*$D1502*INDEX(Z$23:Z$30,$E1502)</f>
        <v/>
      </c>
      <c r="AA1502" s="32">
        <f>INDEX(AA$263:AA$279,$F1502)*$D1502*INDEX(AA$23:AA$30,$E1502)</f>
        <v/>
      </c>
      <c r="AB1502" s="32">
        <f>INDEX(AB$263:AB$279,$F1502)*$D1502*INDEX(AB$23:AB$30,$E1502)</f>
        <v/>
      </c>
      <c r="AC1502" s="32">
        <f>INDEX(AC$263:AC$279,$F1502)*$D1502*INDEX(AC$23:AC$30,$E1502)</f>
        <v/>
      </c>
      <c r="AD1502" s="32">
        <f>INDEX(AD$263:AD$279,$F1502)*$D1502*INDEX(AD$23:AD$30,$E1502)</f>
        <v/>
      </c>
      <c r="AF1502" s="11">
        <f>CodePrefix&amp;$A1502&amp;IF($C1502="","","."&amp;$C1502&amp;"."&amp;$B1502)&amp;INDEX(VarEnd,MATCH($A1502,VarKey,0))&amp;AF$5</f>
        <v/>
      </c>
      <c r="AG1502" s="37">
        <f>INDEX(AG$263:AG$279,$F1502)*$D1502*INDEX(AG$23:AG$30,$E1502)</f>
        <v/>
      </c>
      <c r="AH1502" s="32">
        <f>INDEX(AH$263:AH$279,$F1502)*$D1502*INDEX(AH$23:AH$30,$E1502)</f>
        <v/>
      </c>
      <c r="AI1502" s="32">
        <f>INDEX(AI$263:AI$279,$F1502)*$D1502*INDEX(AI$23:AI$30,$E1502)</f>
        <v/>
      </c>
      <c r="AJ1502" s="32">
        <f>INDEX(AJ$263:AJ$279,$F1502)*$D1502*INDEX(AJ$23:AJ$30,$E1502)</f>
        <v/>
      </c>
      <c r="AK1502" s="32">
        <f>INDEX(AK$263:AK$279,$F1502)*$D1502*INDEX(AK$23:AK$30,$E1502)</f>
        <v/>
      </c>
      <c r="AL1502" s="32">
        <f>INDEX(AL$263:AL$279,$F1502)*$D1502*INDEX(AL$23:AL$30,$E1502)</f>
        <v/>
      </c>
      <c r="AM1502" s="32">
        <f>INDEX(AM$263:AM$279,$F1502)*$D1502*INDEX(AM$23:AM$30,$E1502)</f>
        <v/>
      </c>
      <c r="AN1502" s="32">
        <f>INDEX(AN$263:AN$279,$F1502)*$D1502*INDEX(AN$23:AN$30,$E1502)</f>
        <v/>
      </c>
      <c r="AO1502" s="32">
        <f>INDEX(AO$263:AO$279,$F1502)*$D1502*INDEX(AO$23:AO$30,$E1502)</f>
        <v/>
      </c>
      <c r="AP1502" s="32">
        <f>INDEX(AP$263:AP$279,$F1502)*$D1502*INDEX(AP$23:AP$30,$E1502)</f>
        <v/>
      </c>
      <c r="AQ1502" s="32">
        <f>INDEX(AQ$263:AQ$279,$F1502)*$D1502*INDEX(AQ$23:AQ$30,$E1502)</f>
        <v/>
      </c>
      <c r="AR1502" s="32">
        <f>INDEX(AR$263:AR$279,$F1502)*$D1502*INDEX(AR$23:AR$30,$E1502)</f>
        <v/>
      </c>
      <c r="AS1502" s="32">
        <f>INDEX(AS$263:AS$279,$F1502)*$D1502*INDEX(AS$23:AS$30,$E1502)</f>
        <v/>
      </c>
      <c r="AT1502" s="32">
        <f>INDEX(AT$263:AT$279,$F1502)*$D1502*INDEX(AT$23:AT$30,$E1502)</f>
        <v/>
      </c>
      <c r="AU1502" s="32">
        <f>INDEX(AU$263:AU$279,$F1502)*$D1502*INDEX(AU$23:AU$30,$E1502)</f>
        <v/>
      </c>
      <c r="AV1502" s="32">
        <f>INDEX(AV$263:AV$279,$F1502)*$D1502*INDEX(AV$23:AV$30,$E1502)</f>
        <v/>
      </c>
      <c r="AW1502" s="32">
        <f>INDEX(AW$263:AW$279,$F1502)*$D1502*INDEX(AW$23:AW$30,$E1502)</f>
        <v/>
      </c>
      <c r="AX1502" s="32">
        <f>INDEX(AX$263:AX$279,$F1502)*$D1502*INDEX(AX$23:AX$30,$E1502)</f>
        <v/>
      </c>
      <c r="AY1502" s="32">
        <f>INDEX(AY$263:AY$279,$F1502)*$D1502*INDEX(AY$23:AY$30,$E1502)</f>
        <v/>
      </c>
    </row>
    <row r="1503" hidden="1" outlineLevel="2">
      <c r="A1503" s="14" t="inlineStr">
        <is>
          <t>ctxnew</t>
        </is>
      </c>
      <c r="B1503" s="14" t="inlineStr">
        <is>
          <t>nga</t>
        </is>
      </c>
      <c r="C1503" s="14" t="inlineStr">
        <is>
          <t>res</t>
        </is>
      </c>
      <c r="D1503" s="32">
        <f>INDEX(Inputs!$W$5:$W$132,MATCH($B1503&amp;"|"&amp;$C1503,Inputs!$A$5:$A$132,0))</f>
        <v/>
      </c>
      <c r="E1503" s="32">
        <f>INDEX(Inputs!$L$5:$L$132,MATCH($B1503&amp;"|"&amp;$C1503,Inputs!$A$5:$A$132,0))</f>
        <v/>
      </c>
      <c r="F1503" s="32">
        <f>INDEX(Inputs!$M$5:$M$132,MATCH($B1503&amp;"|"&amp;$C1503,Inputs!$A$5:$A$132,0))</f>
        <v/>
      </c>
      <c r="G1503" s="36" t="n"/>
      <c r="H1503" s="14">
        <f>INDEX(VarLab,MATCH($A1503,VarKey,0))&amp;INDEX(MemLab,MATCH($C1503&amp;"|"&amp;$B1503,MemKey,0))</f>
        <v/>
      </c>
      <c r="I1503" s="14">
        <f>INDEX(VarUnit,MATCH($A1503,VarKey,0))</f>
        <v/>
      </c>
      <c r="J1503" s="14">
        <f>INDEX(VarSrc,MATCH($A1503,VarKey,0))</f>
        <v/>
      </c>
      <c r="K1503" s="11">
        <f>CodePrefix&amp;$A1503&amp;IF($C1503="","","."&amp;$C1503&amp;"."&amp;$B1503)&amp;INDEX(VarEnd,MATCH($A1503,VarKey,0))&amp;K$5</f>
        <v/>
      </c>
      <c r="L1503" s="37">
        <f>INDEX(L$263:L$279,$F1503)*$D1503*INDEX(L$23:L$30,$E1503)</f>
        <v/>
      </c>
      <c r="M1503" s="32">
        <f>INDEX(M$263:M$279,$F1503)*$D1503*INDEX(M$23:M$30,$E1503)</f>
        <v/>
      </c>
      <c r="N1503" s="32">
        <f>INDEX(N$263:N$279,$F1503)*$D1503*INDEX(N$23:N$30,$E1503)</f>
        <v/>
      </c>
      <c r="O1503" s="32">
        <f>INDEX(O$263:O$279,$F1503)*$D1503*INDEX(O$23:O$30,$E1503)</f>
        <v/>
      </c>
      <c r="P1503" s="32">
        <f>INDEX(P$263:P$279,$F1503)*$D1503*INDEX(P$23:P$30,$E1503)</f>
        <v/>
      </c>
      <c r="Q1503" s="32">
        <f>INDEX(Q$263:Q$279,$F1503)*$D1503*INDEX(Q$23:Q$30,$E1503)</f>
        <v/>
      </c>
      <c r="R1503" s="32">
        <f>INDEX(R$263:R$279,$F1503)*$D1503*INDEX(R$23:R$30,$E1503)</f>
        <v/>
      </c>
      <c r="S1503" s="32">
        <f>INDEX(S$263:S$279,$F1503)*$D1503*INDEX(S$23:S$30,$E1503)</f>
        <v/>
      </c>
      <c r="T1503" s="32">
        <f>INDEX(T$263:T$279,$F1503)*$D1503*INDEX(T$23:T$30,$E1503)</f>
        <v/>
      </c>
      <c r="U1503" s="32">
        <f>INDEX(U$263:U$279,$F1503)*$D1503*INDEX(U$23:U$30,$E1503)</f>
        <v/>
      </c>
      <c r="V1503" s="32">
        <f>INDEX(V$263:V$279,$F1503)*$D1503*INDEX(V$23:V$30,$E1503)</f>
        <v/>
      </c>
      <c r="W1503" s="32">
        <f>INDEX(W$263:W$279,$F1503)*$D1503*INDEX(W$23:W$30,$E1503)</f>
        <v/>
      </c>
      <c r="X1503" s="32">
        <f>INDEX(X$263:X$279,$F1503)*$D1503*INDEX(X$23:X$30,$E1503)</f>
        <v/>
      </c>
      <c r="Y1503" s="32">
        <f>INDEX(Y$263:Y$279,$F1503)*$D1503*INDEX(Y$23:Y$30,$E1503)</f>
        <v/>
      </c>
      <c r="Z1503" s="32">
        <f>INDEX(Z$263:Z$279,$F1503)*$D1503*INDEX(Z$23:Z$30,$E1503)</f>
        <v/>
      </c>
      <c r="AA1503" s="32">
        <f>INDEX(AA$263:AA$279,$F1503)*$D1503*INDEX(AA$23:AA$30,$E1503)</f>
        <v/>
      </c>
      <c r="AB1503" s="32">
        <f>INDEX(AB$263:AB$279,$F1503)*$D1503*INDEX(AB$23:AB$30,$E1503)</f>
        <v/>
      </c>
      <c r="AC1503" s="32">
        <f>INDEX(AC$263:AC$279,$F1503)*$D1503*INDEX(AC$23:AC$30,$E1503)</f>
        <v/>
      </c>
      <c r="AD1503" s="32">
        <f>INDEX(AD$263:AD$279,$F1503)*$D1503*INDEX(AD$23:AD$30,$E1503)</f>
        <v/>
      </c>
      <c r="AF1503" s="11">
        <f>CodePrefix&amp;$A1503&amp;IF($C1503="","","."&amp;$C1503&amp;"."&amp;$B1503)&amp;INDEX(VarEnd,MATCH($A1503,VarKey,0))&amp;AF$5</f>
        <v/>
      </c>
      <c r="AG1503" s="37">
        <f>INDEX(AG$263:AG$279,$F1503)*$D1503*INDEX(AG$23:AG$30,$E1503)</f>
        <v/>
      </c>
      <c r="AH1503" s="32">
        <f>INDEX(AH$263:AH$279,$F1503)*$D1503*INDEX(AH$23:AH$30,$E1503)</f>
        <v/>
      </c>
      <c r="AI1503" s="32">
        <f>INDEX(AI$263:AI$279,$F1503)*$D1503*INDEX(AI$23:AI$30,$E1503)</f>
        <v/>
      </c>
      <c r="AJ1503" s="32">
        <f>INDEX(AJ$263:AJ$279,$F1503)*$D1503*INDEX(AJ$23:AJ$30,$E1503)</f>
        <v/>
      </c>
      <c r="AK1503" s="32">
        <f>INDEX(AK$263:AK$279,$F1503)*$D1503*INDEX(AK$23:AK$30,$E1503)</f>
        <v/>
      </c>
      <c r="AL1503" s="32">
        <f>INDEX(AL$263:AL$279,$F1503)*$D1503*INDEX(AL$23:AL$30,$E1503)</f>
        <v/>
      </c>
      <c r="AM1503" s="32">
        <f>INDEX(AM$263:AM$279,$F1503)*$D1503*INDEX(AM$23:AM$30,$E1503)</f>
        <v/>
      </c>
      <c r="AN1503" s="32">
        <f>INDEX(AN$263:AN$279,$F1503)*$D1503*INDEX(AN$23:AN$30,$E1503)</f>
        <v/>
      </c>
      <c r="AO1503" s="32">
        <f>INDEX(AO$263:AO$279,$F1503)*$D1503*INDEX(AO$23:AO$30,$E1503)</f>
        <v/>
      </c>
      <c r="AP1503" s="32">
        <f>INDEX(AP$263:AP$279,$F1503)*$D1503*INDEX(AP$23:AP$30,$E1503)</f>
        <v/>
      </c>
      <c r="AQ1503" s="32">
        <f>INDEX(AQ$263:AQ$279,$F1503)*$D1503*INDEX(AQ$23:AQ$30,$E1503)</f>
        <v/>
      </c>
      <c r="AR1503" s="32">
        <f>INDEX(AR$263:AR$279,$F1503)*$D1503*INDEX(AR$23:AR$30,$E1503)</f>
        <v/>
      </c>
      <c r="AS1503" s="32">
        <f>INDEX(AS$263:AS$279,$F1503)*$D1503*INDEX(AS$23:AS$30,$E1503)</f>
        <v/>
      </c>
      <c r="AT1503" s="32">
        <f>INDEX(AT$263:AT$279,$F1503)*$D1503*INDEX(AT$23:AT$30,$E1503)</f>
        <v/>
      </c>
      <c r="AU1503" s="32">
        <f>INDEX(AU$263:AU$279,$F1503)*$D1503*INDEX(AU$23:AU$30,$E1503)</f>
        <v/>
      </c>
      <c r="AV1503" s="32">
        <f>INDEX(AV$263:AV$279,$F1503)*$D1503*INDEX(AV$23:AV$30,$E1503)</f>
        <v/>
      </c>
      <c r="AW1503" s="32">
        <f>INDEX(AW$263:AW$279,$F1503)*$D1503*INDEX(AW$23:AW$30,$E1503)</f>
        <v/>
      </c>
      <c r="AX1503" s="32">
        <f>INDEX(AX$263:AX$279,$F1503)*$D1503*INDEX(AX$23:AX$30,$E1503)</f>
        <v/>
      </c>
      <c r="AY1503" s="32">
        <f>INDEX(AY$263:AY$279,$F1503)*$D1503*INDEX(AY$23:AY$30,$E1503)</f>
        <v/>
      </c>
    </row>
    <row r="1504" hidden="1" outlineLevel="2">
      <c r="A1504" s="14" t="inlineStr">
        <is>
          <t>ctxnew</t>
        </is>
      </c>
      <c r="B1504" s="14" t="inlineStr">
        <is>
          <t>gso</t>
        </is>
      </c>
      <c r="C1504" s="14" t="inlineStr">
        <is>
          <t>res</t>
        </is>
      </c>
      <c r="D1504" s="32">
        <f>INDEX(Inputs!$W$5:$W$132,MATCH($B1504&amp;"|"&amp;$C1504,Inputs!$A$5:$A$132,0))</f>
        <v/>
      </c>
      <c r="E1504" s="32">
        <f>INDEX(Inputs!$L$5:$L$132,MATCH($B1504&amp;"|"&amp;$C1504,Inputs!$A$5:$A$132,0))</f>
        <v/>
      </c>
      <c r="F1504" s="32">
        <f>INDEX(Inputs!$M$5:$M$132,MATCH($B1504&amp;"|"&amp;$C1504,Inputs!$A$5:$A$132,0))</f>
        <v/>
      </c>
      <c r="G1504" s="36" t="n"/>
      <c r="H1504" s="14">
        <f>INDEX(VarLab,MATCH($A1504,VarKey,0))&amp;INDEX(MemLab,MATCH($C1504&amp;"|"&amp;$B1504,MemKey,0))</f>
        <v/>
      </c>
      <c r="I1504" s="14">
        <f>INDEX(VarUnit,MATCH($A1504,VarKey,0))</f>
        <v/>
      </c>
      <c r="J1504" s="14">
        <f>INDEX(VarSrc,MATCH($A1504,VarKey,0))</f>
        <v/>
      </c>
      <c r="K1504" s="11">
        <f>CodePrefix&amp;$A1504&amp;IF($C1504="","","."&amp;$C1504&amp;"."&amp;$B1504)&amp;INDEX(VarEnd,MATCH($A1504,VarKey,0))&amp;K$5</f>
        <v/>
      </c>
      <c r="L1504" s="37">
        <f>INDEX(L$263:L$279,$F1504)*$D1504*INDEX(L$23:L$30,$E1504)</f>
        <v/>
      </c>
      <c r="M1504" s="32">
        <f>INDEX(M$263:M$279,$F1504)*$D1504*INDEX(M$23:M$30,$E1504)</f>
        <v/>
      </c>
      <c r="N1504" s="32">
        <f>INDEX(N$263:N$279,$F1504)*$D1504*INDEX(N$23:N$30,$E1504)</f>
        <v/>
      </c>
      <c r="O1504" s="32">
        <f>INDEX(O$263:O$279,$F1504)*$D1504*INDEX(O$23:O$30,$E1504)</f>
        <v/>
      </c>
      <c r="P1504" s="32">
        <f>INDEX(P$263:P$279,$F1504)*$D1504*INDEX(P$23:P$30,$E1504)</f>
        <v/>
      </c>
      <c r="Q1504" s="32">
        <f>INDEX(Q$263:Q$279,$F1504)*$D1504*INDEX(Q$23:Q$30,$E1504)</f>
        <v/>
      </c>
      <c r="R1504" s="32">
        <f>INDEX(R$263:R$279,$F1504)*$D1504*INDEX(R$23:R$30,$E1504)</f>
        <v/>
      </c>
      <c r="S1504" s="32">
        <f>INDEX(S$263:S$279,$F1504)*$D1504*INDEX(S$23:S$30,$E1504)</f>
        <v/>
      </c>
      <c r="T1504" s="32">
        <f>INDEX(T$263:T$279,$F1504)*$D1504*INDEX(T$23:T$30,$E1504)</f>
        <v/>
      </c>
      <c r="U1504" s="32">
        <f>INDEX(U$263:U$279,$F1504)*$D1504*INDEX(U$23:U$30,$E1504)</f>
        <v/>
      </c>
      <c r="V1504" s="32">
        <f>INDEX(V$263:V$279,$F1504)*$D1504*INDEX(V$23:V$30,$E1504)</f>
        <v/>
      </c>
      <c r="W1504" s="32">
        <f>INDEX(W$263:W$279,$F1504)*$D1504*INDEX(W$23:W$30,$E1504)</f>
        <v/>
      </c>
      <c r="X1504" s="32">
        <f>INDEX(X$263:X$279,$F1504)*$D1504*INDEX(X$23:X$30,$E1504)</f>
        <v/>
      </c>
      <c r="Y1504" s="32">
        <f>INDEX(Y$263:Y$279,$F1504)*$D1504*INDEX(Y$23:Y$30,$E1504)</f>
        <v/>
      </c>
      <c r="Z1504" s="32">
        <f>INDEX(Z$263:Z$279,$F1504)*$D1504*INDEX(Z$23:Z$30,$E1504)</f>
        <v/>
      </c>
      <c r="AA1504" s="32">
        <f>INDEX(AA$263:AA$279,$F1504)*$D1504*INDEX(AA$23:AA$30,$E1504)</f>
        <v/>
      </c>
      <c r="AB1504" s="32">
        <f>INDEX(AB$263:AB$279,$F1504)*$D1504*INDEX(AB$23:AB$30,$E1504)</f>
        <v/>
      </c>
      <c r="AC1504" s="32">
        <f>INDEX(AC$263:AC$279,$F1504)*$D1504*INDEX(AC$23:AC$30,$E1504)</f>
        <v/>
      </c>
      <c r="AD1504" s="32">
        <f>INDEX(AD$263:AD$279,$F1504)*$D1504*INDEX(AD$23:AD$30,$E1504)</f>
        <v/>
      </c>
      <c r="AF1504" s="11">
        <f>CodePrefix&amp;$A1504&amp;IF($C1504="","","."&amp;$C1504&amp;"."&amp;$B1504)&amp;INDEX(VarEnd,MATCH($A1504,VarKey,0))&amp;AF$5</f>
        <v/>
      </c>
      <c r="AG1504" s="37">
        <f>INDEX(AG$263:AG$279,$F1504)*$D1504*INDEX(AG$23:AG$30,$E1504)</f>
        <v/>
      </c>
      <c r="AH1504" s="32">
        <f>INDEX(AH$263:AH$279,$F1504)*$D1504*INDEX(AH$23:AH$30,$E1504)</f>
        <v/>
      </c>
      <c r="AI1504" s="32">
        <f>INDEX(AI$263:AI$279,$F1504)*$D1504*INDEX(AI$23:AI$30,$E1504)</f>
        <v/>
      </c>
      <c r="AJ1504" s="32">
        <f>INDEX(AJ$263:AJ$279,$F1504)*$D1504*INDEX(AJ$23:AJ$30,$E1504)</f>
        <v/>
      </c>
      <c r="AK1504" s="32">
        <f>INDEX(AK$263:AK$279,$F1504)*$D1504*INDEX(AK$23:AK$30,$E1504)</f>
        <v/>
      </c>
      <c r="AL1504" s="32">
        <f>INDEX(AL$263:AL$279,$F1504)*$D1504*INDEX(AL$23:AL$30,$E1504)</f>
        <v/>
      </c>
      <c r="AM1504" s="32">
        <f>INDEX(AM$263:AM$279,$F1504)*$D1504*INDEX(AM$23:AM$30,$E1504)</f>
        <v/>
      </c>
      <c r="AN1504" s="32">
        <f>INDEX(AN$263:AN$279,$F1504)*$D1504*INDEX(AN$23:AN$30,$E1504)</f>
        <v/>
      </c>
      <c r="AO1504" s="32">
        <f>INDEX(AO$263:AO$279,$F1504)*$D1504*INDEX(AO$23:AO$30,$E1504)</f>
        <v/>
      </c>
      <c r="AP1504" s="32">
        <f>INDEX(AP$263:AP$279,$F1504)*$D1504*INDEX(AP$23:AP$30,$E1504)</f>
        <v/>
      </c>
      <c r="AQ1504" s="32">
        <f>INDEX(AQ$263:AQ$279,$F1504)*$D1504*INDEX(AQ$23:AQ$30,$E1504)</f>
        <v/>
      </c>
      <c r="AR1504" s="32">
        <f>INDEX(AR$263:AR$279,$F1504)*$D1504*INDEX(AR$23:AR$30,$E1504)</f>
        <v/>
      </c>
      <c r="AS1504" s="32">
        <f>INDEX(AS$263:AS$279,$F1504)*$D1504*INDEX(AS$23:AS$30,$E1504)</f>
        <v/>
      </c>
      <c r="AT1504" s="32">
        <f>INDEX(AT$263:AT$279,$F1504)*$D1504*INDEX(AT$23:AT$30,$E1504)</f>
        <v/>
      </c>
      <c r="AU1504" s="32">
        <f>INDEX(AU$263:AU$279,$F1504)*$D1504*INDEX(AU$23:AU$30,$E1504)</f>
        <v/>
      </c>
      <c r="AV1504" s="32">
        <f>INDEX(AV$263:AV$279,$F1504)*$D1504*INDEX(AV$23:AV$30,$E1504)</f>
        <v/>
      </c>
      <c r="AW1504" s="32">
        <f>INDEX(AW$263:AW$279,$F1504)*$D1504*INDEX(AW$23:AW$30,$E1504)</f>
        <v/>
      </c>
      <c r="AX1504" s="32">
        <f>INDEX(AX$263:AX$279,$F1504)*$D1504*INDEX(AX$23:AX$30,$E1504)</f>
        <v/>
      </c>
      <c r="AY1504" s="32">
        <f>INDEX(AY$263:AY$279,$F1504)*$D1504*INDEX(AY$23:AY$30,$E1504)</f>
        <v/>
      </c>
    </row>
    <row r="1505" hidden="1" outlineLevel="2">
      <c r="A1505" s="14" t="inlineStr">
        <is>
          <t>ctxnew</t>
        </is>
      </c>
      <c r="B1505" s="14" t="inlineStr">
        <is>
          <t>die</t>
        </is>
      </c>
      <c r="C1505" s="14" t="inlineStr">
        <is>
          <t>res</t>
        </is>
      </c>
      <c r="D1505" s="32">
        <f>INDEX(Inputs!$W$5:$W$132,MATCH($B1505&amp;"|"&amp;$C1505,Inputs!$A$5:$A$132,0))</f>
        <v/>
      </c>
      <c r="E1505" s="32">
        <f>INDEX(Inputs!$L$5:$L$132,MATCH($B1505&amp;"|"&amp;$C1505,Inputs!$A$5:$A$132,0))</f>
        <v/>
      </c>
      <c r="F1505" s="32">
        <f>INDEX(Inputs!$M$5:$M$132,MATCH($B1505&amp;"|"&amp;$C1505,Inputs!$A$5:$A$132,0))</f>
        <v/>
      </c>
      <c r="G1505" s="36" t="n"/>
      <c r="H1505" s="14">
        <f>INDEX(VarLab,MATCH($A1505,VarKey,0))&amp;INDEX(MemLab,MATCH($C1505&amp;"|"&amp;$B1505,MemKey,0))</f>
        <v/>
      </c>
      <c r="I1505" s="14">
        <f>INDEX(VarUnit,MATCH($A1505,VarKey,0))</f>
        <v/>
      </c>
      <c r="J1505" s="14">
        <f>INDEX(VarSrc,MATCH($A1505,VarKey,0))</f>
        <v/>
      </c>
      <c r="K1505" s="11">
        <f>CodePrefix&amp;$A1505&amp;IF($C1505="","","."&amp;$C1505&amp;"."&amp;$B1505)&amp;INDEX(VarEnd,MATCH($A1505,VarKey,0))&amp;K$5</f>
        <v/>
      </c>
      <c r="L1505" s="37">
        <f>INDEX(L$263:L$279,$F1505)*$D1505*INDEX(L$23:L$30,$E1505)</f>
        <v/>
      </c>
      <c r="M1505" s="32">
        <f>INDEX(M$263:M$279,$F1505)*$D1505*INDEX(M$23:M$30,$E1505)</f>
        <v/>
      </c>
      <c r="N1505" s="32">
        <f>INDEX(N$263:N$279,$F1505)*$D1505*INDEX(N$23:N$30,$E1505)</f>
        <v/>
      </c>
      <c r="O1505" s="32">
        <f>INDEX(O$263:O$279,$F1505)*$D1505*INDEX(O$23:O$30,$E1505)</f>
        <v/>
      </c>
      <c r="P1505" s="32">
        <f>INDEX(P$263:P$279,$F1505)*$D1505*INDEX(P$23:P$30,$E1505)</f>
        <v/>
      </c>
      <c r="Q1505" s="32">
        <f>INDEX(Q$263:Q$279,$F1505)*$D1505*INDEX(Q$23:Q$30,$E1505)</f>
        <v/>
      </c>
      <c r="R1505" s="32">
        <f>INDEX(R$263:R$279,$F1505)*$D1505*INDEX(R$23:R$30,$E1505)</f>
        <v/>
      </c>
      <c r="S1505" s="32">
        <f>INDEX(S$263:S$279,$F1505)*$D1505*INDEX(S$23:S$30,$E1505)</f>
        <v/>
      </c>
      <c r="T1505" s="32">
        <f>INDEX(T$263:T$279,$F1505)*$D1505*INDEX(T$23:T$30,$E1505)</f>
        <v/>
      </c>
      <c r="U1505" s="32">
        <f>INDEX(U$263:U$279,$F1505)*$D1505*INDEX(U$23:U$30,$E1505)</f>
        <v/>
      </c>
      <c r="V1505" s="32">
        <f>INDEX(V$263:V$279,$F1505)*$D1505*INDEX(V$23:V$30,$E1505)</f>
        <v/>
      </c>
      <c r="W1505" s="32">
        <f>INDEX(W$263:W$279,$F1505)*$D1505*INDEX(W$23:W$30,$E1505)</f>
        <v/>
      </c>
      <c r="X1505" s="32">
        <f>INDEX(X$263:X$279,$F1505)*$D1505*INDEX(X$23:X$30,$E1505)</f>
        <v/>
      </c>
      <c r="Y1505" s="32">
        <f>INDEX(Y$263:Y$279,$F1505)*$D1505*INDEX(Y$23:Y$30,$E1505)</f>
        <v/>
      </c>
      <c r="Z1505" s="32">
        <f>INDEX(Z$263:Z$279,$F1505)*$D1505*INDEX(Z$23:Z$30,$E1505)</f>
        <v/>
      </c>
      <c r="AA1505" s="32">
        <f>INDEX(AA$263:AA$279,$F1505)*$D1505*INDEX(AA$23:AA$30,$E1505)</f>
        <v/>
      </c>
      <c r="AB1505" s="32">
        <f>INDEX(AB$263:AB$279,$F1505)*$D1505*INDEX(AB$23:AB$30,$E1505)</f>
        <v/>
      </c>
      <c r="AC1505" s="32">
        <f>INDEX(AC$263:AC$279,$F1505)*$D1505*INDEX(AC$23:AC$30,$E1505)</f>
        <v/>
      </c>
      <c r="AD1505" s="32">
        <f>INDEX(AD$263:AD$279,$F1505)*$D1505*INDEX(AD$23:AD$30,$E1505)</f>
        <v/>
      </c>
      <c r="AF1505" s="11">
        <f>CodePrefix&amp;$A1505&amp;IF($C1505="","","."&amp;$C1505&amp;"."&amp;$B1505)&amp;INDEX(VarEnd,MATCH($A1505,VarKey,0))&amp;AF$5</f>
        <v/>
      </c>
      <c r="AG1505" s="37">
        <f>INDEX(AG$263:AG$279,$F1505)*$D1505*INDEX(AG$23:AG$30,$E1505)</f>
        <v/>
      </c>
      <c r="AH1505" s="32">
        <f>INDEX(AH$263:AH$279,$F1505)*$D1505*INDEX(AH$23:AH$30,$E1505)</f>
        <v/>
      </c>
      <c r="AI1505" s="32">
        <f>INDEX(AI$263:AI$279,$F1505)*$D1505*INDEX(AI$23:AI$30,$E1505)</f>
        <v/>
      </c>
      <c r="AJ1505" s="32">
        <f>INDEX(AJ$263:AJ$279,$F1505)*$D1505*INDEX(AJ$23:AJ$30,$E1505)</f>
        <v/>
      </c>
      <c r="AK1505" s="32">
        <f>INDEX(AK$263:AK$279,$F1505)*$D1505*INDEX(AK$23:AK$30,$E1505)</f>
        <v/>
      </c>
      <c r="AL1505" s="32">
        <f>INDEX(AL$263:AL$279,$F1505)*$D1505*INDEX(AL$23:AL$30,$E1505)</f>
        <v/>
      </c>
      <c r="AM1505" s="32">
        <f>INDEX(AM$263:AM$279,$F1505)*$D1505*INDEX(AM$23:AM$30,$E1505)</f>
        <v/>
      </c>
      <c r="AN1505" s="32">
        <f>INDEX(AN$263:AN$279,$F1505)*$D1505*INDEX(AN$23:AN$30,$E1505)</f>
        <v/>
      </c>
      <c r="AO1505" s="32">
        <f>INDEX(AO$263:AO$279,$F1505)*$D1505*INDEX(AO$23:AO$30,$E1505)</f>
        <v/>
      </c>
      <c r="AP1505" s="32">
        <f>INDEX(AP$263:AP$279,$F1505)*$D1505*INDEX(AP$23:AP$30,$E1505)</f>
        <v/>
      </c>
      <c r="AQ1505" s="32">
        <f>INDEX(AQ$263:AQ$279,$F1505)*$D1505*INDEX(AQ$23:AQ$30,$E1505)</f>
        <v/>
      </c>
      <c r="AR1505" s="32">
        <f>INDEX(AR$263:AR$279,$F1505)*$D1505*INDEX(AR$23:AR$30,$E1505)</f>
        <v/>
      </c>
      <c r="AS1505" s="32">
        <f>INDEX(AS$263:AS$279,$F1505)*$D1505*INDEX(AS$23:AS$30,$E1505)</f>
        <v/>
      </c>
      <c r="AT1505" s="32">
        <f>INDEX(AT$263:AT$279,$F1505)*$D1505*INDEX(AT$23:AT$30,$E1505)</f>
        <v/>
      </c>
      <c r="AU1505" s="32">
        <f>INDEX(AU$263:AU$279,$F1505)*$D1505*INDEX(AU$23:AU$30,$E1505)</f>
        <v/>
      </c>
      <c r="AV1505" s="32">
        <f>INDEX(AV$263:AV$279,$F1505)*$D1505*INDEX(AV$23:AV$30,$E1505)</f>
        <v/>
      </c>
      <c r="AW1505" s="32">
        <f>INDEX(AW$263:AW$279,$F1505)*$D1505*INDEX(AW$23:AW$30,$E1505)</f>
        <v/>
      </c>
      <c r="AX1505" s="32">
        <f>INDEX(AX$263:AX$279,$F1505)*$D1505*INDEX(AX$23:AX$30,$E1505)</f>
        <v/>
      </c>
      <c r="AY1505" s="32">
        <f>INDEX(AY$263:AY$279,$F1505)*$D1505*INDEX(AY$23:AY$30,$E1505)</f>
        <v/>
      </c>
    </row>
    <row r="1506" hidden="1" outlineLevel="2">
      <c r="A1506" s="14" t="inlineStr">
        <is>
          <t>ctxnew</t>
        </is>
      </c>
      <c r="B1506" s="14" t="inlineStr">
        <is>
          <t>lpg</t>
        </is>
      </c>
      <c r="C1506" s="14" t="inlineStr">
        <is>
          <t>res</t>
        </is>
      </c>
      <c r="D1506" s="32">
        <f>INDEX(Inputs!$W$5:$W$132,MATCH($B1506&amp;"|"&amp;$C1506,Inputs!$A$5:$A$132,0))</f>
        <v/>
      </c>
      <c r="E1506" s="32">
        <f>INDEX(Inputs!$L$5:$L$132,MATCH($B1506&amp;"|"&amp;$C1506,Inputs!$A$5:$A$132,0))</f>
        <v/>
      </c>
      <c r="F1506" s="32">
        <f>INDEX(Inputs!$M$5:$M$132,MATCH($B1506&amp;"|"&amp;$C1506,Inputs!$A$5:$A$132,0))</f>
        <v/>
      </c>
      <c r="G1506" s="36" t="n"/>
      <c r="H1506" s="14">
        <f>INDEX(VarLab,MATCH($A1506,VarKey,0))&amp;INDEX(MemLab,MATCH($C1506&amp;"|"&amp;$B1506,MemKey,0))</f>
        <v/>
      </c>
      <c r="I1506" s="14">
        <f>INDEX(VarUnit,MATCH($A1506,VarKey,0))</f>
        <v/>
      </c>
      <c r="J1506" s="14">
        <f>INDEX(VarSrc,MATCH($A1506,VarKey,0))</f>
        <v/>
      </c>
      <c r="K1506" s="11">
        <f>CodePrefix&amp;$A1506&amp;IF($C1506="","","."&amp;$C1506&amp;"."&amp;$B1506)&amp;INDEX(VarEnd,MATCH($A1506,VarKey,0))&amp;K$5</f>
        <v/>
      </c>
      <c r="L1506" s="37">
        <f>INDEX(L$263:L$279,$F1506)*$D1506*INDEX(L$23:L$30,$E1506)</f>
        <v/>
      </c>
      <c r="M1506" s="32">
        <f>INDEX(M$263:M$279,$F1506)*$D1506*INDEX(M$23:M$30,$E1506)</f>
        <v/>
      </c>
      <c r="N1506" s="32">
        <f>INDEX(N$263:N$279,$F1506)*$D1506*INDEX(N$23:N$30,$E1506)</f>
        <v/>
      </c>
      <c r="O1506" s="32">
        <f>INDEX(O$263:O$279,$F1506)*$D1506*INDEX(O$23:O$30,$E1506)</f>
        <v/>
      </c>
      <c r="P1506" s="32">
        <f>INDEX(P$263:P$279,$F1506)*$D1506*INDEX(P$23:P$30,$E1506)</f>
        <v/>
      </c>
      <c r="Q1506" s="32">
        <f>INDEX(Q$263:Q$279,$F1506)*$D1506*INDEX(Q$23:Q$30,$E1506)</f>
        <v/>
      </c>
      <c r="R1506" s="32">
        <f>INDEX(R$263:R$279,$F1506)*$D1506*INDEX(R$23:R$30,$E1506)</f>
        <v/>
      </c>
      <c r="S1506" s="32">
        <f>INDEX(S$263:S$279,$F1506)*$D1506*INDEX(S$23:S$30,$E1506)</f>
        <v/>
      </c>
      <c r="T1506" s="32">
        <f>INDEX(T$263:T$279,$F1506)*$D1506*INDEX(T$23:T$30,$E1506)</f>
        <v/>
      </c>
      <c r="U1506" s="32">
        <f>INDEX(U$263:U$279,$F1506)*$D1506*INDEX(U$23:U$30,$E1506)</f>
        <v/>
      </c>
      <c r="V1506" s="32">
        <f>INDEX(V$263:V$279,$F1506)*$D1506*INDEX(V$23:V$30,$E1506)</f>
        <v/>
      </c>
      <c r="W1506" s="32">
        <f>INDEX(W$263:W$279,$F1506)*$D1506*INDEX(W$23:W$30,$E1506)</f>
        <v/>
      </c>
      <c r="X1506" s="32">
        <f>INDEX(X$263:X$279,$F1506)*$D1506*INDEX(X$23:X$30,$E1506)</f>
        <v/>
      </c>
      <c r="Y1506" s="32">
        <f>INDEX(Y$263:Y$279,$F1506)*$D1506*INDEX(Y$23:Y$30,$E1506)</f>
        <v/>
      </c>
      <c r="Z1506" s="32">
        <f>INDEX(Z$263:Z$279,$F1506)*$D1506*INDEX(Z$23:Z$30,$E1506)</f>
        <v/>
      </c>
      <c r="AA1506" s="32">
        <f>INDEX(AA$263:AA$279,$F1506)*$D1506*INDEX(AA$23:AA$30,$E1506)</f>
        <v/>
      </c>
      <c r="AB1506" s="32">
        <f>INDEX(AB$263:AB$279,$F1506)*$D1506*INDEX(AB$23:AB$30,$E1506)</f>
        <v/>
      </c>
      <c r="AC1506" s="32">
        <f>INDEX(AC$263:AC$279,$F1506)*$D1506*INDEX(AC$23:AC$30,$E1506)</f>
        <v/>
      </c>
      <c r="AD1506" s="32">
        <f>INDEX(AD$263:AD$279,$F1506)*$D1506*INDEX(AD$23:AD$30,$E1506)</f>
        <v/>
      </c>
      <c r="AF1506" s="11">
        <f>CodePrefix&amp;$A1506&amp;IF($C1506="","","."&amp;$C1506&amp;"."&amp;$B1506)&amp;INDEX(VarEnd,MATCH($A1506,VarKey,0))&amp;AF$5</f>
        <v/>
      </c>
      <c r="AG1506" s="37">
        <f>INDEX(AG$263:AG$279,$F1506)*$D1506*INDEX(AG$23:AG$30,$E1506)</f>
        <v/>
      </c>
      <c r="AH1506" s="32">
        <f>INDEX(AH$263:AH$279,$F1506)*$D1506*INDEX(AH$23:AH$30,$E1506)</f>
        <v/>
      </c>
      <c r="AI1506" s="32">
        <f>INDEX(AI$263:AI$279,$F1506)*$D1506*INDEX(AI$23:AI$30,$E1506)</f>
        <v/>
      </c>
      <c r="AJ1506" s="32">
        <f>INDEX(AJ$263:AJ$279,$F1506)*$D1506*INDEX(AJ$23:AJ$30,$E1506)</f>
        <v/>
      </c>
      <c r="AK1506" s="32">
        <f>INDEX(AK$263:AK$279,$F1506)*$D1506*INDEX(AK$23:AK$30,$E1506)</f>
        <v/>
      </c>
      <c r="AL1506" s="32">
        <f>INDEX(AL$263:AL$279,$F1506)*$D1506*INDEX(AL$23:AL$30,$E1506)</f>
        <v/>
      </c>
      <c r="AM1506" s="32">
        <f>INDEX(AM$263:AM$279,$F1506)*$D1506*INDEX(AM$23:AM$30,$E1506)</f>
        <v/>
      </c>
      <c r="AN1506" s="32">
        <f>INDEX(AN$263:AN$279,$F1506)*$D1506*INDEX(AN$23:AN$30,$E1506)</f>
        <v/>
      </c>
      <c r="AO1506" s="32">
        <f>INDEX(AO$263:AO$279,$F1506)*$D1506*INDEX(AO$23:AO$30,$E1506)</f>
        <v/>
      </c>
      <c r="AP1506" s="32">
        <f>INDEX(AP$263:AP$279,$F1506)*$D1506*INDEX(AP$23:AP$30,$E1506)</f>
        <v/>
      </c>
      <c r="AQ1506" s="32">
        <f>INDEX(AQ$263:AQ$279,$F1506)*$D1506*INDEX(AQ$23:AQ$30,$E1506)</f>
        <v/>
      </c>
      <c r="AR1506" s="32">
        <f>INDEX(AR$263:AR$279,$F1506)*$D1506*INDEX(AR$23:AR$30,$E1506)</f>
        <v/>
      </c>
      <c r="AS1506" s="32">
        <f>INDEX(AS$263:AS$279,$F1506)*$D1506*INDEX(AS$23:AS$30,$E1506)</f>
        <v/>
      </c>
      <c r="AT1506" s="32">
        <f>INDEX(AT$263:AT$279,$F1506)*$D1506*INDEX(AT$23:AT$30,$E1506)</f>
        <v/>
      </c>
      <c r="AU1506" s="32">
        <f>INDEX(AU$263:AU$279,$F1506)*$D1506*INDEX(AU$23:AU$30,$E1506)</f>
        <v/>
      </c>
      <c r="AV1506" s="32">
        <f>INDEX(AV$263:AV$279,$F1506)*$D1506*INDEX(AV$23:AV$30,$E1506)</f>
        <v/>
      </c>
      <c r="AW1506" s="32">
        <f>INDEX(AW$263:AW$279,$F1506)*$D1506*INDEX(AW$23:AW$30,$E1506)</f>
        <v/>
      </c>
      <c r="AX1506" s="32">
        <f>INDEX(AX$263:AX$279,$F1506)*$D1506*INDEX(AX$23:AX$30,$E1506)</f>
        <v/>
      </c>
      <c r="AY1506" s="32">
        <f>INDEX(AY$263:AY$279,$F1506)*$D1506*INDEX(AY$23:AY$30,$E1506)</f>
        <v/>
      </c>
    </row>
    <row r="1507" hidden="1" outlineLevel="2">
      <c r="A1507" s="14" t="inlineStr">
        <is>
          <t>ctxnew</t>
        </is>
      </c>
      <c r="B1507" s="14" t="inlineStr">
        <is>
          <t>ker</t>
        </is>
      </c>
      <c r="C1507" s="14" t="inlineStr">
        <is>
          <t>res</t>
        </is>
      </c>
      <c r="D1507" s="32">
        <f>INDEX(Inputs!$W$5:$W$132,MATCH($B1507&amp;"|"&amp;$C1507,Inputs!$A$5:$A$132,0))</f>
        <v/>
      </c>
      <c r="E1507" s="32">
        <f>INDEX(Inputs!$L$5:$L$132,MATCH($B1507&amp;"|"&amp;$C1507,Inputs!$A$5:$A$132,0))</f>
        <v/>
      </c>
      <c r="F1507" s="32">
        <f>INDEX(Inputs!$M$5:$M$132,MATCH($B1507&amp;"|"&amp;$C1507,Inputs!$A$5:$A$132,0))</f>
        <v/>
      </c>
      <c r="G1507" s="36" t="n"/>
      <c r="H1507" s="14">
        <f>INDEX(VarLab,MATCH($A1507,VarKey,0))&amp;INDEX(MemLab,MATCH($C1507&amp;"|"&amp;$B1507,MemKey,0))</f>
        <v/>
      </c>
      <c r="I1507" s="14">
        <f>INDEX(VarUnit,MATCH($A1507,VarKey,0))</f>
        <v/>
      </c>
      <c r="J1507" s="14">
        <f>INDEX(VarSrc,MATCH($A1507,VarKey,0))</f>
        <v/>
      </c>
      <c r="K1507" s="11">
        <f>CodePrefix&amp;$A1507&amp;IF($C1507="","","."&amp;$C1507&amp;"."&amp;$B1507)&amp;INDEX(VarEnd,MATCH($A1507,VarKey,0))&amp;K$5</f>
        <v/>
      </c>
      <c r="L1507" s="37">
        <f>INDEX(L$263:L$279,$F1507)*$D1507*INDEX(L$23:L$30,$E1507)</f>
        <v/>
      </c>
      <c r="M1507" s="32">
        <f>INDEX(M$263:M$279,$F1507)*$D1507*INDEX(M$23:M$30,$E1507)</f>
        <v/>
      </c>
      <c r="N1507" s="32">
        <f>INDEX(N$263:N$279,$F1507)*$D1507*INDEX(N$23:N$30,$E1507)</f>
        <v/>
      </c>
      <c r="O1507" s="32">
        <f>INDEX(O$263:O$279,$F1507)*$D1507*INDEX(O$23:O$30,$E1507)</f>
        <v/>
      </c>
      <c r="P1507" s="32">
        <f>INDEX(P$263:P$279,$F1507)*$D1507*INDEX(P$23:P$30,$E1507)</f>
        <v/>
      </c>
      <c r="Q1507" s="32">
        <f>INDEX(Q$263:Q$279,$F1507)*$D1507*INDEX(Q$23:Q$30,$E1507)</f>
        <v/>
      </c>
      <c r="R1507" s="32">
        <f>INDEX(R$263:R$279,$F1507)*$D1507*INDEX(R$23:R$30,$E1507)</f>
        <v/>
      </c>
      <c r="S1507" s="32">
        <f>INDEX(S$263:S$279,$F1507)*$D1507*INDEX(S$23:S$30,$E1507)</f>
        <v/>
      </c>
      <c r="T1507" s="32">
        <f>INDEX(T$263:T$279,$F1507)*$D1507*INDEX(T$23:T$30,$E1507)</f>
        <v/>
      </c>
      <c r="U1507" s="32">
        <f>INDEX(U$263:U$279,$F1507)*$D1507*INDEX(U$23:U$30,$E1507)</f>
        <v/>
      </c>
      <c r="V1507" s="32">
        <f>INDEX(V$263:V$279,$F1507)*$D1507*INDEX(V$23:V$30,$E1507)</f>
        <v/>
      </c>
      <c r="W1507" s="32">
        <f>INDEX(W$263:W$279,$F1507)*$D1507*INDEX(W$23:W$30,$E1507)</f>
        <v/>
      </c>
      <c r="X1507" s="32">
        <f>INDEX(X$263:X$279,$F1507)*$D1507*INDEX(X$23:X$30,$E1507)</f>
        <v/>
      </c>
      <c r="Y1507" s="32">
        <f>INDEX(Y$263:Y$279,$F1507)*$D1507*INDEX(Y$23:Y$30,$E1507)</f>
        <v/>
      </c>
      <c r="Z1507" s="32">
        <f>INDEX(Z$263:Z$279,$F1507)*$D1507*INDEX(Z$23:Z$30,$E1507)</f>
        <v/>
      </c>
      <c r="AA1507" s="32">
        <f>INDEX(AA$263:AA$279,$F1507)*$D1507*INDEX(AA$23:AA$30,$E1507)</f>
        <v/>
      </c>
      <c r="AB1507" s="32">
        <f>INDEX(AB$263:AB$279,$F1507)*$D1507*INDEX(AB$23:AB$30,$E1507)</f>
        <v/>
      </c>
      <c r="AC1507" s="32">
        <f>INDEX(AC$263:AC$279,$F1507)*$D1507*INDEX(AC$23:AC$30,$E1507)</f>
        <v/>
      </c>
      <c r="AD1507" s="32">
        <f>INDEX(AD$263:AD$279,$F1507)*$D1507*INDEX(AD$23:AD$30,$E1507)</f>
        <v/>
      </c>
      <c r="AF1507" s="11">
        <f>CodePrefix&amp;$A1507&amp;IF($C1507="","","."&amp;$C1507&amp;"."&amp;$B1507)&amp;INDEX(VarEnd,MATCH($A1507,VarKey,0))&amp;AF$5</f>
        <v/>
      </c>
      <c r="AG1507" s="37">
        <f>INDEX(AG$263:AG$279,$F1507)*$D1507*INDEX(AG$23:AG$30,$E1507)</f>
        <v/>
      </c>
      <c r="AH1507" s="32">
        <f>INDEX(AH$263:AH$279,$F1507)*$D1507*INDEX(AH$23:AH$30,$E1507)</f>
        <v/>
      </c>
      <c r="AI1507" s="32">
        <f>INDEX(AI$263:AI$279,$F1507)*$D1507*INDEX(AI$23:AI$30,$E1507)</f>
        <v/>
      </c>
      <c r="AJ1507" s="32">
        <f>INDEX(AJ$263:AJ$279,$F1507)*$D1507*INDEX(AJ$23:AJ$30,$E1507)</f>
        <v/>
      </c>
      <c r="AK1507" s="32">
        <f>INDEX(AK$263:AK$279,$F1507)*$D1507*INDEX(AK$23:AK$30,$E1507)</f>
        <v/>
      </c>
      <c r="AL1507" s="32">
        <f>INDEX(AL$263:AL$279,$F1507)*$D1507*INDEX(AL$23:AL$30,$E1507)</f>
        <v/>
      </c>
      <c r="AM1507" s="32">
        <f>INDEX(AM$263:AM$279,$F1507)*$D1507*INDEX(AM$23:AM$30,$E1507)</f>
        <v/>
      </c>
      <c r="AN1507" s="32">
        <f>INDEX(AN$263:AN$279,$F1507)*$D1507*INDEX(AN$23:AN$30,$E1507)</f>
        <v/>
      </c>
      <c r="AO1507" s="32">
        <f>INDEX(AO$263:AO$279,$F1507)*$D1507*INDEX(AO$23:AO$30,$E1507)</f>
        <v/>
      </c>
      <c r="AP1507" s="32">
        <f>INDEX(AP$263:AP$279,$F1507)*$D1507*INDEX(AP$23:AP$30,$E1507)</f>
        <v/>
      </c>
      <c r="AQ1507" s="32">
        <f>INDEX(AQ$263:AQ$279,$F1507)*$D1507*INDEX(AQ$23:AQ$30,$E1507)</f>
        <v/>
      </c>
      <c r="AR1507" s="32">
        <f>INDEX(AR$263:AR$279,$F1507)*$D1507*INDEX(AR$23:AR$30,$E1507)</f>
        <v/>
      </c>
      <c r="AS1507" s="32">
        <f>INDEX(AS$263:AS$279,$F1507)*$D1507*INDEX(AS$23:AS$30,$E1507)</f>
        <v/>
      </c>
      <c r="AT1507" s="32">
        <f>INDEX(AT$263:AT$279,$F1507)*$D1507*INDEX(AT$23:AT$30,$E1507)</f>
        <v/>
      </c>
      <c r="AU1507" s="32">
        <f>INDEX(AU$263:AU$279,$F1507)*$D1507*INDEX(AU$23:AU$30,$E1507)</f>
        <v/>
      </c>
      <c r="AV1507" s="32">
        <f>INDEX(AV$263:AV$279,$F1507)*$D1507*INDEX(AV$23:AV$30,$E1507)</f>
        <v/>
      </c>
      <c r="AW1507" s="32">
        <f>INDEX(AW$263:AW$279,$F1507)*$D1507*INDEX(AW$23:AW$30,$E1507)</f>
        <v/>
      </c>
      <c r="AX1507" s="32">
        <f>INDEX(AX$263:AX$279,$F1507)*$D1507*INDEX(AX$23:AX$30,$E1507)</f>
        <v/>
      </c>
      <c r="AY1507" s="32">
        <f>INDEX(AY$263:AY$279,$F1507)*$D1507*INDEX(AY$23:AY$30,$E1507)</f>
        <v/>
      </c>
    </row>
    <row r="1508" hidden="1" outlineLevel="2">
      <c r="A1508" s="14" t="inlineStr">
        <is>
          <t>ctxnew</t>
        </is>
      </c>
      <c r="B1508" s="14" t="inlineStr">
        <is>
          <t>oop</t>
        </is>
      </c>
      <c r="C1508" s="14" t="inlineStr">
        <is>
          <t>res</t>
        </is>
      </c>
      <c r="D1508" s="32">
        <f>INDEX(Inputs!$W$5:$W$132,MATCH($B1508&amp;"|"&amp;$C1508,Inputs!$A$5:$A$132,0))</f>
        <v/>
      </c>
      <c r="E1508" s="32">
        <f>INDEX(Inputs!$L$5:$L$132,MATCH($B1508&amp;"|"&amp;$C1508,Inputs!$A$5:$A$132,0))</f>
        <v/>
      </c>
      <c r="F1508" s="32">
        <f>INDEX(Inputs!$M$5:$M$132,MATCH($B1508&amp;"|"&amp;$C1508,Inputs!$A$5:$A$132,0))</f>
        <v/>
      </c>
      <c r="G1508" s="36" t="n"/>
      <c r="H1508" s="14">
        <f>INDEX(VarLab,MATCH($A1508,VarKey,0))&amp;INDEX(MemLab,MATCH($C1508&amp;"|"&amp;$B1508,MemKey,0))</f>
        <v/>
      </c>
      <c r="I1508" s="14">
        <f>INDEX(VarUnit,MATCH($A1508,VarKey,0))</f>
        <v/>
      </c>
      <c r="J1508" s="14">
        <f>INDEX(VarSrc,MATCH($A1508,VarKey,0))</f>
        <v/>
      </c>
      <c r="K1508" s="11">
        <f>CodePrefix&amp;$A1508&amp;IF($C1508="","","."&amp;$C1508&amp;"."&amp;$B1508)&amp;INDEX(VarEnd,MATCH($A1508,VarKey,0))&amp;K$5</f>
        <v/>
      </c>
      <c r="L1508" s="37">
        <f>INDEX(L$263:L$279,$F1508)*$D1508*INDEX(L$23:L$30,$E1508)</f>
        <v/>
      </c>
      <c r="M1508" s="32">
        <f>INDEX(M$263:M$279,$F1508)*$D1508*INDEX(M$23:M$30,$E1508)</f>
        <v/>
      </c>
      <c r="N1508" s="32">
        <f>INDEX(N$263:N$279,$F1508)*$D1508*INDEX(N$23:N$30,$E1508)</f>
        <v/>
      </c>
      <c r="O1508" s="32">
        <f>INDEX(O$263:O$279,$F1508)*$D1508*INDEX(O$23:O$30,$E1508)</f>
        <v/>
      </c>
      <c r="P1508" s="32">
        <f>INDEX(P$263:P$279,$F1508)*$D1508*INDEX(P$23:P$30,$E1508)</f>
        <v/>
      </c>
      <c r="Q1508" s="32">
        <f>INDEX(Q$263:Q$279,$F1508)*$D1508*INDEX(Q$23:Q$30,$E1508)</f>
        <v/>
      </c>
      <c r="R1508" s="32">
        <f>INDEX(R$263:R$279,$F1508)*$D1508*INDEX(R$23:R$30,$E1508)</f>
        <v/>
      </c>
      <c r="S1508" s="32">
        <f>INDEX(S$263:S$279,$F1508)*$D1508*INDEX(S$23:S$30,$E1508)</f>
        <v/>
      </c>
      <c r="T1508" s="32">
        <f>INDEX(T$263:T$279,$F1508)*$D1508*INDEX(T$23:T$30,$E1508)</f>
        <v/>
      </c>
      <c r="U1508" s="32">
        <f>INDEX(U$263:U$279,$F1508)*$D1508*INDEX(U$23:U$30,$E1508)</f>
        <v/>
      </c>
      <c r="V1508" s="32">
        <f>INDEX(V$263:V$279,$F1508)*$D1508*INDEX(V$23:V$30,$E1508)</f>
        <v/>
      </c>
      <c r="W1508" s="32">
        <f>INDEX(W$263:W$279,$F1508)*$D1508*INDEX(W$23:W$30,$E1508)</f>
        <v/>
      </c>
      <c r="X1508" s="32">
        <f>INDEX(X$263:X$279,$F1508)*$D1508*INDEX(X$23:X$30,$E1508)</f>
        <v/>
      </c>
      <c r="Y1508" s="32">
        <f>INDEX(Y$263:Y$279,$F1508)*$D1508*INDEX(Y$23:Y$30,$E1508)</f>
        <v/>
      </c>
      <c r="Z1508" s="32">
        <f>INDEX(Z$263:Z$279,$F1508)*$D1508*INDEX(Z$23:Z$30,$E1508)</f>
        <v/>
      </c>
      <c r="AA1508" s="32">
        <f>INDEX(AA$263:AA$279,$F1508)*$D1508*INDEX(AA$23:AA$30,$E1508)</f>
        <v/>
      </c>
      <c r="AB1508" s="32">
        <f>INDEX(AB$263:AB$279,$F1508)*$D1508*INDEX(AB$23:AB$30,$E1508)</f>
        <v/>
      </c>
      <c r="AC1508" s="32">
        <f>INDEX(AC$263:AC$279,$F1508)*$D1508*INDEX(AC$23:AC$30,$E1508)</f>
        <v/>
      </c>
      <c r="AD1508" s="32">
        <f>INDEX(AD$263:AD$279,$F1508)*$D1508*INDEX(AD$23:AD$30,$E1508)</f>
        <v/>
      </c>
      <c r="AF1508" s="11">
        <f>CodePrefix&amp;$A1508&amp;IF($C1508="","","."&amp;$C1508&amp;"."&amp;$B1508)&amp;INDEX(VarEnd,MATCH($A1508,VarKey,0))&amp;AF$5</f>
        <v/>
      </c>
      <c r="AG1508" s="37">
        <f>INDEX(AG$263:AG$279,$F1508)*$D1508*INDEX(AG$23:AG$30,$E1508)</f>
        <v/>
      </c>
      <c r="AH1508" s="32">
        <f>INDEX(AH$263:AH$279,$F1508)*$D1508*INDEX(AH$23:AH$30,$E1508)</f>
        <v/>
      </c>
      <c r="AI1508" s="32">
        <f>INDEX(AI$263:AI$279,$F1508)*$D1508*INDEX(AI$23:AI$30,$E1508)</f>
        <v/>
      </c>
      <c r="AJ1508" s="32">
        <f>INDEX(AJ$263:AJ$279,$F1508)*$D1508*INDEX(AJ$23:AJ$30,$E1508)</f>
        <v/>
      </c>
      <c r="AK1508" s="32">
        <f>INDEX(AK$263:AK$279,$F1508)*$D1508*INDEX(AK$23:AK$30,$E1508)</f>
        <v/>
      </c>
      <c r="AL1508" s="32">
        <f>INDEX(AL$263:AL$279,$F1508)*$D1508*INDEX(AL$23:AL$30,$E1508)</f>
        <v/>
      </c>
      <c r="AM1508" s="32">
        <f>INDEX(AM$263:AM$279,$F1508)*$D1508*INDEX(AM$23:AM$30,$E1508)</f>
        <v/>
      </c>
      <c r="AN1508" s="32">
        <f>INDEX(AN$263:AN$279,$F1508)*$D1508*INDEX(AN$23:AN$30,$E1508)</f>
        <v/>
      </c>
      <c r="AO1508" s="32">
        <f>INDEX(AO$263:AO$279,$F1508)*$D1508*INDEX(AO$23:AO$30,$E1508)</f>
        <v/>
      </c>
      <c r="AP1508" s="32">
        <f>INDEX(AP$263:AP$279,$F1508)*$D1508*INDEX(AP$23:AP$30,$E1508)</f>
        <v/>
      </c>
      <c r="AQ1508" s="32">
        <f>INDEX(AQ$263:AQ$279,$F1508)*$D1508*INDEX(AQ$23:AQ$30,$E1508)</f>
        <v/>
      </c>
      <c r="AR1508" s="32">
        <f>INDEX(AR$263:AR$279,$F1508)*$D1508*INDEX(AR$23:AR$30,$E1508)</f>
        <v/>
      </c>
      <c r="AS1508" s="32">
        <f>INDEX(AS$263:AS$279,$F1508)*$D1508*INDEX(AS$23:AS$30,$E1508)</f>
        <v/>
      </c>
      <c r="AT1508" s="32">
        <f>INDEX(AT$263:AT$279,$F1508)*$D1508*INDEX(AT$23:AT$30,$E1508)</f>
        <v/>
      </c>
      <c r="AU1508" s="32">
        <f>INDEX(AU$263:AU$279,$F1508)*$D1508*INDEX(AU$23:AU$30,$E1508)</f>
        <v/>
      </c>
      <c r="AV1508" s="32">
        <f>INDEX(AV$263:AV$279,$F1508)*$D1508*INDEX(AV$23:AV$30,$E1508)</f>
        <v/>
      </c>
      <c r="AW1508" s="32">
        <f>INDEX(AW$263:AW$279,$F1508)*$D1508*INDEX(AW$23:AW$30,$E1508)</f>
        <v/>
      </c>
      <c r="AX1508" s="32">
        <f>INDEX(AX$263:AX$279,$F1508)*$D1508*INDEX(AX$23:AX$30,$E1508)</f>
        <v/>
      </c>
      <c r="AY1508" s="32">
        <f>INDEX(AY$263:AY$279,$F1508)*$D1508*INDEX(AY$23:AY$30,$E1508)</f>
        <v/>
      </c>
    </row>
    <row r="1509" hidden="1" outlineLevel="2">
      <c r="A1509" s="14" t="inlineStr">
        <is>
          <t>ctxnew</t>
        </is>
      </c>
      <c r="B1509" s="14" t="inlineStr">
        <is>
          <t>bio</t>
        </is>
      </c>
      <c r="C1509" s="14" t="inlineStr">
        <is>
          <t>res</t>
        </is>
      </c>
      <c r="D1509" s="32">
        <f>INDEX(Inputs!$W$5:$W$132,MATCH($B1509&amp;"|"&amp;$C1509,Inputs!$A$5:$A$132,0))</f>
        <v/>
      </c>
      <c r="E1509" s="32">
        <f>INDEX(Inputs!$L$5:$L$132,MATCH($B1509&amp;"|"&amp;$C1509,Inputs!$A$5:$A$132,0))</f>
        <v/>
      </c>
      <c r="F1509" s="32">
        <f>INDEX(Inputs!$M$5:$M$132,MATCH($B1509&amp;"|"&amp;$C1509,Inputs!$A$5:$A$132,0))</f>
        <v/>
      </c>
      <c r="G1509" s="36" t="n"/>
      <c r="H1509" s="14">
        <f>INDEX(VarLab,MATCH($A1509,VarKey,0))&amp;INDEX(MemLab,MATCH($C1509&amp;"|"&amp;$B1509,MemKey,0))</f>
        <v/>
      </c>
      <c r="I1509" s="14">
        <f>INDEX(VarUnit,MATCH($A1509,VarKey,0))</f>
        <v/>
      </c>
      <c r="J1509" s="14">
        <f>INDEX(VarSrc,MATCH($A1509,VarKey,0))</f>
        <v/>
      </c>
      <c r="K1509" s="11">
        <f>CodePrefix&amp;$A1509&amp;IF($C1509="","","."&amp;$C1509&amp;"."&amp;$B1509)&amp;INDEX(VarEnd,MATCH($A1509,VarKey,0))&amp;K$5</f>
        <v/>
      </c>
      <c r="L1509" s="37">
        <f>INDEX(L$263:L$279,$F1509)*$D1509*INDEX(L$23:L$30,$E1509)</f>
        <v/>
      </c>
      <c r="M1509" s="32">
        <f>INDEX(M$263:M$279,$F1509)*$D1509*INDEX(M$23:M$30,$E1509)</f>
        <v/>
      </c>
      <c r="N1509" s="32">
        <f>INDEX(N$263:N$279,$F1509)*$D1509*INDEX(N$23:N$30,$E1509)</f>
        <v/>
      </c>
      <c r="O1509" s="32">
        <f>INDEX(O$263:O$279,$F1509)*$D1509*INDEX(O$23:O$30,$E1509)</f>
        <v/>
      </c>
      <c r="P1509" s="32">
        <f>INDEX(P$263:P$279,$F1509)*$D1509*INDEX(P$23:P$30,$E1509)</f>
        <v/>
      </c>
      <c r="Q1509" s="32">
        <f>INDEX(Q$263:Q$279,$F1509)*$D1509*INDEX(Q$23:Q$30,$E1509)</f>
        <v/>
      </c>
      <c r="R1509" s="32">
        <f>INDEX(R$263:R$279,$F1509)*$D1509*INDEX(R$23:R$30,$E1509)</f>
        <v/>
      </c>
      <c r="S1509" s="32">
        <f>INDEX(S$263:S$279,$F1509)*$D1509*INDEX(S$23:S$30,$E1509)</f>
        <v/>
      </c>
      <c r="T1509" s="32">
        <f>INDEX(T$263:T$279,$F1509)*$D1509*INDEX(T$23:T$30,$E1509)</f>
        <v/>
      </c>
      <c r="U1509" s="32">
        <f>INDEX(U$263:U$279,$F1509)*$D1509*INDEX(U$23:U$30,$E1509)</f>
        <v/>
      </c>
      <c r="V1509" s="32">
        <f>INDEX(V$263:V$279,$F1509)*$D1509*INDEX(V$23:V$30,$E1509)</f>
        <v/>
      </c>
      <c r="W1509" s="32">
        <f>INDEX(W$263:W$279,$F1509)*$D1509*INDEX(W$23:W$30,$E1509)</f>
        <v/>
      </c>
      <c r="X1509" s="32">
        <f>INDEX(X$263:X$279,$F1509)*$D1509*INDEX(X$23:X$30,$E1509)</f>
        <v/>
      </c>
      <c r="Y1509" s="32">
        <f>INDEX(Y$263:Y$279,$F1509)*$D1509*INDEX(Y$23:Y$30,$E1509)</f>
        <v/>
      </c>
      <c r="Z1509" s="32">
        <f>INDEX(Z$263:Z$279,$F1509)*$D1509*INDEX(Z$23:Z$30,$E1509)</f>
        <v/>
      </c>
      <c r="AA1509" s="32">
        <f>INDEX(AA$263:AA$279,$F1509)*$D1509*INDEX(AA$23:AA$30,$E1509)</f>
        <v/>
      </c>
      <c r="AB1509" s="32">
        <f>INDEX(AB$263:AB$279,$F1509)*$D1509*INDEX(AB$23:AB$30,$E1509)</f>
        <v/>
      </c>
      <c r="AC1509" s="32">
        <f>INDEX(AC$263:AC$279,$F1509)*$D1509*INDEX(AC$23:AC$30,$E1509)</f>
        <v/>
      </c>
      <c r="AD1509" s="32">
        <f>INDEX(AD$263:AD$279,$F1509)*$D1509*INDEX(AD$23:AD$30,$E1509)</f>
        <v/>
      </c>
      <c r="AF1509" s="11">
        <f>CodePrefix&amp;$A1509&amp;IF($C1509="","","."&amp;$C1509&amp;"."&amp;$B1509)&amp;INDEX(VarEnd,MATCH($A1509,VarKey,0))&amp;AF$5</f>
        <v/>
      </c>
      <c r="AG1509" s="37">
        <f>INDEX(AG$263:AG$279,$F1509)*$D1509*INDEX(AG$23:AG$30,$E1509)</f>
        <v/>
      </c>
      <c r="AH1509" s="32">
        <f>INDEX(AH$263:AH$279,$F1509)*$D1509*INDEX(AH$23:AH$30,$E1509)</f>
        <v/>
      </c>
      <c r="AI1509" s="32">
        <f>INDEX(AI$263:AI$279,$F1509)*$D1509*INDEX(AI$23:AI$30,$E1509)</f>
        <v/>
      </c>
      <c r="AJ1509" s="32">
        <f>INDEX(AJ$263:AJ$279,$F1509)*$D1509*INDEX(AJ$23:AJ$30,$E1509)</f>
        <v/>
      </c>
      <c r="AK1509" s="32">
        <f>INDEX(AK$263:AK$279,$F1509)*$D1509*INDEX(AK$23:AK$30,$E1509)</f>
        <v/>
      </c>
      <c r="AL1509" s="32">
        <f>INDEX(AL$263:AL$279,$F1509)*$D1509*INDEX(AL$23:AL$30,$E1509)</f>
        <v/>
      </c>
      <c r="AM1509" s="32">
        <f>INDEX(AM$263:AM$279,$F1509)*$D1509*INDEX(AM$23:AM$30,$E1509)</f>
        <v/>
      </c>
      <c r="AN1509" s="32">
        <f>INDEX(AN$263:AN$279,$F1509)*$D1509*INDEX(AN$23:AN$30,$E1509)</f>
        <v/>
      </c>
      <c r="AO1509" s="32">
        <f>INDEX(AO$263:AO$279,$F1509)*$D1509*INDEX(AO$23:AO$30,$E1509)</f>
        <v/>
      </c>
      <c r="AP1509" s="32">
        <f>INDEX(AP$263:AP$279,$F1509)*$D1509*INDEX(AP$23:AP$30,$E1509)</f>
        <v/>
      </c>
      <c r="AQ1509" s="32">
        <f>INDEX(AQ$263:AQ$279,$F1509)*$D1509*INDEX(AQ$23:AQ$30,$E1509)</f>
        <v/>
      </c>
      <c r="AR1509" s="32">
        <f>INDEX(AR$263:AR$279,$F1509)*$D1509*INDEX(AR$23:AR$30,$E1509)</f>
        <v/>
      </c>
      <c r="AS1509" s="32">
        <f>INDEX(AS$263:AS$279,$F1509)*$D1509*INDEX(AS$23:AS$30,$E1509)</f>
        <v/>
      </c>
      <c r="AT1509" s="32">
        <f>INDEX(AT$263:AT$279,$F1509)*$D1509*INDEX(AT$23:AT$30,$E1509)</f>
        <v/>
      </c>
      <c r="AU1509" s="32">
        <f>INDEX(AU$263:AU$279,$F1509)*$D1509*INDEX(AU$23:AU$30,$E1509)</f>
        <v/>
      </c>
      <c r="AV1509" s="32">
        <f>INDEX(AV$263:AV$279,$F1509)*$D1509*INDEX(AV$23:AV$30,$E1509)</f>
        <v/>
      </c>
      <c r="AW1509" s="32">
        <f>INDEX(AW$263:AW$279,$F1509)*$D1509*INDEX(AW$23:AW$30,$E1509)</f>
        <v/>
      </c>
      <c r="AX1509" s="32">
        <f>INDEX(AX$263:AX$279,$F1509)*$D1509*INDEX(AX$23:AX$30,$E1509)</f>
        <v/>
      </c>
      <c r="AY1509" s="32">
        <f>INDEX(AY$263:AY$279,$F1509)*$D1509*INDEX(AY$23:AY$30,$E1509)</f>
        <v/>
      </c>
    </row>
    <row r="1510" hidden="1" outlineLevel="2"/>
    <row r="1511" hidden="1" outlineLevel="2">
      <c r="A1511" s="14" t="inlineStr">
        <is>
          <t>ets</t>
        </is>
      </c>
      <c r="B1511" s="14" t="inlineStr">
        <is>
          <t>coa</t>
        </is>
      </c>
      <c r="C1511" s="14" t="inlineStr">
        <is>
          <t>res</t>
        </is>
      </c>
      <c r="D1511" s="32">
        <f>INDEX(Inputs!$W$5:$W$132,MATCH($B1511&amp;"|"&amp;$C1511,Inputs!$A$5:$A$132,0))</f>
        <v/>
      </c>
      <c r="E1511" s="32">
        <f>INDEX(Inputs!$M$5:$M$132,MATCH($B1511&amp;"|"&amp;$C1511,Inputs!$A$5:$A$132,0))</f>
        <v/>
      </c>
      <c r="F1511" s="36" t="n"/>
      <c r="G1511" s="36" t="n"/>
      <c r="H1511" s="14">
        <f>INDEX(VarLab,MATCH($A1511,VarKey,0))&amp;INDEX(MemLab,MATCH($C1511&amp;"|"&amp;$B1511,MemKey,0))</f>
        <v/>
      </c>
      <c r="I1511" s="14">
        <f>INDEX(VarUnit,MATCH($A1511,VarKey,0))</f>
        <v/>
      </c>
      <c r="J1511" s="14">
        <f>INDEX(VarSrc,MATCH($A1511,VarKey,0))</f>
        <v/>
      </c>
      <c r="K1511" s="11">
        <f>CodePrefix&amp;$A1511&amp;IF($C1511="","","."&amp;$C1511&amp;"."&amp;$B1511)&amp;INDEX(VarEnd,MATCH($A1511,VarKey,0))&amp;K$5</f>
        <v/>
      </c>
      <c r="L1511" s="37">
        <f>INDEX(L$280:L$296,$E1511)*$D1511</f>
        <v/>
      </c>
      <c r="M1511" s="32">
        <f>INDEX(M$280:M$296,$E1511)*$D1511</f>
        <v/>
      </c>
      <c r="N1511" s="32">
        <f>INDEX(N$280:N$296,$E1511)*$D1511</f>
        <v/>
      </c>
      <c r="O1511" s="32">
        <f>INDEX(O$280:O$296,$E1511)*$D1511</f>
        <v/>
      </c>
      <c r="P1511" s="32">
        <f>INDEX(P$280:P$296,$E1511)*$D1511</f>
        <v/>
      </c>
      <c r="Q1511" s="32">
        <f>INDEX(Q$280:Q$296,$E1511)*$D1511</f>
        <v/>
      </c>
      <c r="R1511" s="32">
        <f>INDEX(R$280:R$296,$E1511)*$D1511</f>
        <v/>
      </c>
      <c r="S1511" s="32">
        <f>INDEX(S$280:S$296,$E1511)*$D1511</f>
        <v/>
      </c>
      <c r="T1511" s="32">
        <f>INDEX(T$280:T$296,$E1511)*$D1511</f>
        <v/>
      </c>
      <c r="U1511" s="32">
        <f>INDEX(U$280:U$296,$E1511)*$D1511</f>
        <v/>
      </c>
      <c r="V1511" s="32">
        <f>INDEX(V$280:V$296,$E1511)*$D1511</f>
        <v/>
      </c>
      <c r="W1511" s="32">
        <f>INDEX(W$280:W$296,$E1511)*$D1511</f>
        <v/>
      </c>
      <c r="X1511" s="32">
        <f>INDEX(X$280:X$296,$E1511)*$D1511</f>
        <v/>
      </c>
      <c r="Y1511" s="32">
        <f>INDEX(Y$280:Y$296,$E1511)*$D1511</f>
        <v/>
      </c>
      <c r="Z1511" s="32">
        <f>INDEX(Z$280:Z$296,$E1511)*$D1511</f>
        <v/>
      </c>
      <c r="AA1511" s="32">
        <f>INDEX(AA$280:AA$296,$E1511)*$D1511</f>
        <v/>
      </c>
      <c r="AB1511" s="32">
        <f>INDEX(AB$280:AB$296,$E1511)*$D1511</f>
        <v/>
      </c>
      <c r="AC1511" s="32">
        <f>INDEX(AC$280:AC$296,$E1511)*$D1511</f>
        <v/>
      </c>
      <c r="AD1511" s="32">
        <f>INDEX(AD$280:AD$296,$E1511)*$D1511</f>
        <v/>
      </c>
      <c r="AF1511" s="11">
        <f>CodePrefix&amp;$A1511&amp;IF($C1511="","","."&amp;$C1511&amp;"."&amp;$B1511)&amp;INDEX(VarEnd,MATCH($A1511,VarKey,0))&amp;AF$5</f>
        <v/>
      </c>
      <c r="AG1511" s="37">
        <f>INDEX(AG$280:AG$296,$E1511)*$D1511</f>
        <v/>
      </c>
      <c r="AH1511" s="32">
        <f>INDEX(AH$280:AH$296,$E1511)*$D1511</f>
        <v/>
      </c>
      <c r="AI1511" s="32">
        <f>INDEX(AI$280:AI$296,$E1511)*$D1511</f>
        <v/>
      </c>
      <c r="AJ1511" s="32">
        <f>INDEX(AJ$280:AJ$296,$E1511)*$D1511</f>
        <v/>
      </c>
      <c r="AK1511" s="32">
        <f>INDEX(AK$280:AK$296,$E1511)*$D1511</f>
        <v/>
      </c>
      <c r="AL1511" s="32">
        <f>INDEX(AL$280:AL$296,$E1511)*$D1511</f>
        <v/>
      </c>
      <c r="AM1511" s="32">
        <f>INDEX(AM$280:AM$296,$E1511)*$D1511</f>
        <v/>
      </c>
      <c r="AN1511" s="32">
        <f>INDEX(AN$280:AN$296,$E1511)*$D1511</f>
        <v/>
      </c>
      <c r="AO1511" s="32">
        <f>INDEX(AO$280:AO$296,$E1511)*$D1511</f>
        <v/>
      </c>
      <c r="AP1511" s="32">
        <f>INDEX(AP$280:AP$296,$E1511)*$D1511</f>
        <v/>
      </c>
      <c r="AQ1511" s="32">
        <f>INDEX(AQ$280:AQ$296,$E1511)*$D1511</f>
        <v/>
      </c>
      <c r="AR1511" s="32">
        <f>INDEX(AR$280:AR$296,$E1511)*$D1511</f>
        <v/>
      </c>
      <c r="AS1511" s="32">
        <f>INDEX(AS$280:AS$296,$E1511)*$D1511</f>
        <v/>
      </c>
      <c r="AT1511" s="32">
        <f>INDEX(AT$280:AT$296,$E1511)*$D1511</f>
        <v/>
      </c>
      <c r="AU1511" s="32">
        <f>INDEX(AU$280:AU$296,$E1511)*$D1511</f>
        <v/>
      </c>
      <c r="AV1511" s="32">
        <f>INDEX(AV$280:AV$296,$E1511)*$D1511</f>
        <v/>
      </c>
      <c r="AW1511" s="32">
        <f>INDEX(AW$280:AW$296,$E1511)*$D1511</f>
        <v/>
      </c>
      <c r="AX1511" s="32">
        <f>INDEX(AX$280:AX$296,$E1511)*$D1511</f>
        <v/>
      </c>
      <c r="AY1511" s="32">
        <f>INDEX(AY$280:AY$296,$E1511)*$D1511</f>
        <v/>
      </c>
    </row>
    <row r="1512" hidden="1" outlineLevel="2">
      <c r="A1512" s="14" t="inlineStr">
        <is>
          <t>ets</t>
        </is>
      </c>
      <c r="B1512" s="14" t="inlineStr">
        <is>
          <t>nga</t>
        </is>
      </c>
      <c r="C1512" s="14" t="inlineStr">
        <is>
          <t>res</t>
        </is>
      </c>
      <c r="D1512" s="32">
        <f>INDEX(Inputs!$W$5:$W$132,MATCH($B1512&amp;"|"&amp;$C1512,Inputs!$A$5:$A$132,0))</f>
        <v/>
      </c>
      <c r="E1512" s="32">
        <f>INDEX(Inputs!$M$5:$M$132,MATCH($B1512&amp;"|"&amp;$C1512,Inputs!$A$5:$A$132,0))</f>
        <v/>
      </c>
      <c r="F1512" s="36" t="n"/>
      <c r="G1512" s="36" t="n"/>
      <c r="H1512" s="14">
        <f>INDEX(VarLab,MATCH($A1512,VarKey,0))&amp;INDEX(MemLab,MATCH($C1512&amp;"|"&amp;$B1512,MemKey,0))</f>
        <v/>
      </c>
      <c r="I1512" s="14">
        <f>INDEX(VarUnit,MATCH($A1512,VarKey,0))</f>
        <v/>
      </c>
      <c r="J1512" s="14">
        <f>INDEX(VarSrc,MATCH($A1512,VarKey,0))</f>
        <v/>
      </c>
      <c r="K1512" s="11">
        <f>CodePrefix&amp;$A1512&amp;IF($C1512="","","."&amp;$C1512&amp;"."&amp;$B1512)&amp;INDEX(VarEnd,MATCH($A1512,VarKey,0))&amp;K$5</f>
        <v/>
      </c>
      <c r="L1512" s="37">
        <f>INDEX(L$280:L$296,$E1512)*$D1512</f>
        <v/>
      </c>
      <c r="M1512" s="32">
        <f>INDEX(M$280:M$296,$E1512)*$D1512</f>
        <v/>
      </c>
      <c r="N1512" s="32">
        <f>INDEX(N$280:N$296,$E1512)*$D1512</f>
        <v/>
      </c>
      <c r="O1512" s="32">
        <f>INDEX(O$280:O$296,$E1512)*$D1512</f>
        <v/>
      </c>
      <c r="P1512" s="32">
        <f>INDEX(P$280:P$296,$E1512)*$D1512</f>
        <v/>
      </c>
      <c r="Q1512" s="32">
        <f>INDEX(Q$280:Q$296,$E1512)*$D1512</f>
        <v/>
      </c>
      <c r="R1512" s="32">
        <f>INDEX(R$280:R$296,$E1512)*$D1512</f>
        <v/>
      </c>
      <c r="S1512" s="32">
        <f>INDEX(S$280:S$296,$E1512)*$D1512</f>
        <v/>
      </c>
      <c r="T1512" s="32">
        <f>INDEX(T$280:T$296,$E1512)*$D1512</f>
        <v/>
      </c>
      <c r="U1512" s="32">
        <f>INDEX(U$280:U$296,$E1512)*$D1512</f>
        <v/>
      </c>
      <c r="V1512" s="32">
        <f>INDEX(V$280:V$296,$E1512)*$D1512</f>
        <v/>
      </c>
      <c r="W1512" s="32">
        <f>INDEX(W$280:W$296,$E1512)*$D1512</f>
        <v/>
      </c>
      <c r="X1512" s="32">
        <f>INDEX(X$280:X$296,$E1512)*$D1512</f>
        <v/>
      </c>
      <c r="Y1512" s="32">
        <f>INDEX(Y$280:Y$296,$E1512)*$D1512</f>
        <v/>
      </c>
      <c r="Z1512" s="32">
        <f>INDEX(Z$280:Z$296,$E1512)*$D1512</f>
        <v/>
      </c>
      <c r="AA1512" s="32">
        <f>INDEX(AA$280:AA$296,$E1512)*$D1512</f>
        <v/>
      </c>
      <c r="AB1512" s="32">
        <f>INDEX(AB$280:AB$296,$E1512)*$D1512</f>
        <v/>
      </c>
      <c r="AC1512" s="32">
        <f>INDEX(AC$280:AC$296,$E1512)*$D1512</f>
        <v/>
      </c>
      <c r="AD1512" s="32">
        <f>INDEX(AD$280:AD$296,$E1512)*$D1512</f>
        <v/>
      </c>
      <c r="AF1512" s="11">
        <f>CodePrefix&amp;$A1512&amp;IF($C1512="","","."&amp;$C1512&amp;"."&amp;$B1512)&amp;INDEX(VarEnd,MATCH($A1512,VarKey,0))&amp;AF$5</f>
        <v/>
      </c>
      <c r="AG1512" s="37">
        <f>INDEX(AG$280:AG$296,$E1512)*$D1512</f>
        <v/>
      </c>
      <c r="AH1512" s="32">
        <f>INDEX(AH$280:AH$296,$E1512)*$D1512</f>
        <v/>
      </c>
      <c r="AI1512" s="32">
        <f>INDEX(AI$280:AI$296,$E1512)*$D1512</f>
        <v/>
      </c>
      <c r="AJ1512" s="32">
        <f>INDEX(AJ$280:AJ$296,$E1512)*$D1512</f>
        <v/>
      </c>
      <c r="AK1512" s="32">
        <f>INDEX(AK$280:AK$296,$E1512)*$D1512</f>
        <v/>
      </c>
      <c r="AL1512" s="32">
        <f>INDEX(AL$280:AL$296,$E1512)*$D1512</f>
        <v/>
      </c>
      <c r="AM1512" s="32">
        <f>INDEX(AM$280:AM$296,$E1512)*$D1512</f>
        <v/>
      </c>
      <c r="AN1512" s="32">
        <f>INDEX(AN$280:AN$296,$E1512)*$D1512</f>
        <v/>
      </c>
      <c r="AO1512" s="32">
        <f>INDEX(AO$280:AO$296,$E1512)*$D1512</f>
        <v/>
      </c>
      <c r="AP1512" s="32">
        <f>INDEX(AP$280:AP$296,$E1512)*$D1512</f>
        <v/>
      </c>
      <c r="AQ1512" s="32">
        <f>INDEX(AQ$280:AQ$296,$E1512)*$D1512</f>
        <v/>
      </c>
      <c r="AR1512" s="32">
        <f>INDEX(AR$280:AR$296,$E1512)*$D1512</f>
        <v/>
      </c>
      <c r="AS1512" s="32">
        <f>INDEX(AS$280:AS$296,$E1512)*$D1512</f>
        <v/>
      </c>
      <c r="AT1512" s="32">
        <f>INDEX(AT$280:AT$296,$E1512)*$D1512</f>
        <v/>
      </c>
      <c r="AU1512" s="32">
        <f>INDEX(AU$280:AU$296,$E1512)*$D1512</f>
        <v/>
      </c>
      <c r="AV1512" s="32">
        <f>INDEX(AV$280:AV$296,$E1512)*$D1512</f>
        <v/>
      </c>
      <c r="AW1512" s="32">
        <f>INDEX(AW$280:AW$296,$E1512)*$D1512</f>
        <v/>
      </c>
      <c r="AX1512" s="32">
        <f>INDEX(AX$280:AX$296,$E1512)*$D1512</f>
        <v/>
      </c>
      <c r="AY1512" s="32">
        <f>INDEX(AY$280:AY$296,$E1512)*$D1512</f>
        <v/>
      </c>
    </row>
    <row r="1513" hidden="1" outlineLevel="2">
      <c r="A1513" s="14" t="inlineStr">
        <is>
          <t>ets</t>
        </is>
      </c>
      <c r="B1513" s="14" t="inlineStr">
        <is>
          <t>gso</t>
        </is>
      </c>
      <c r="C1513" s="14" t="inlineStr">
        <is>
          <t>res</t>
        </is>
      </c>
      <c r="D1513" s="32">
        <f>INDEX(Inputs!$W$5:$W$132,MATCH($B1513&amp;"|"&amp;$C1513,Inputs!$A$5:$A$132,0))</f>
        <v/>
      </c>
      <c r="E1513" s="32">
        <f>INDEX(Inputs!$M$5:$M$132,MATCH($B1513&amp;"|"&amp;$C1513,Inputs!$A$5:$A$132,0))</f>
        <v/>
      </c>
      <c r="F1513" s="36" t="n"/>
      <c r="G1513" s="36" t="n"/>
      <c r="H1513" s="14">
        <f>INDEX(VarLab,MATCH($A1513,VarKey,0))&amp;INDEX(MemLab,MATCH($C1513&amp;"|"&amp;$B1513,MemKey,0))</f>
        <v/>
      </c>
      <c r="I1513" s="14">
        <f>INDEX(VarUnit,MATCH($A1513,VarKey,0))</f>
        <v/>
      </c>
      <c r="J1513" s="14">
        <f>INDEX(VarSrc,MATCH($A1513,VarKey,0))</f>
        <v/>
      </c>
      <c r="K1513" s="11">
        <f>CodePrefix&amp;$A1513&amp;IF($C1513="","","."&amp;$C1513&amp;"."&amp;$B1513)&amp;INDEX(VarEnd,MATCH($A1513,VarKey,0))&amp;K$5</f>
        <v/>
      </c>
      <c r="L1513" s="37">
        <f>INDEX(L$280:L$296,$E1513)*$D1513</f>
        <v/>
      </c>
      <c r="M1513" s="32">
        <f>INDEX(M$280:M$296,$E1513)*$D1513</f>
        <v/>
      </c>
      <c r="N1513" s="32">
        <f>INDEX(N$280:N$296,$E1513)*$D1513</f>
        <v/>
      </c>
      <c r="O1513" s="32">
        <f>INDEX(O$280:O$296,$E1513)*$D1513</f>
        <v/>
      </c>
      <c r="P1513" s="32">
        <f>INDEX(P$280:P$296,$E1513)*$D1513</f>
        <v/>
      </c>
      <c r="Q1513" s="32">
        <f>INDEX(Q$280:Q$296,$E1513)*$D1513</f>
        <v/>
      </c>
      <c r="R1513" s="32">
        <f>INDEX(R$280:R$296,$E1513)*$D1513</f>
        <v/>
      </c>
      <c r="S1513" s="32">
        <f>INDEX(S$280:S$296,$E1513)*$D1513</f>
        <v/>
      </c>
      <c r="T1513" s="32">
        <f>INDEX(T$280:T$296,$E1513)*$D1513</f>
        <v/>
      </c>
      <c r="U1513" s="32">
        <f>INDEX(U$280:U$296,$E1513)*$D1513</f>
        <v/>
      </c>
      <c r="V1513" s="32">
        <f>INDEX(V$280:V$296,$E1513)*$D1513</f>
        <v/>
      </c>
      <c r="W1513" s="32">
        <f>INDEX(W$280:W$296,$E1513)*$D1513</f>
        <v/>
      </c>
      <c r="X1513" s="32">
        <f>INDEX(X$280:X$296,$E1513)*$D1513</f>
        <v/>
      </c>
      <c r="Y1513" s="32">
        <f>INDEX(Y$280:Y$296,$E1513)*$D1513</f>
        <v/>
      </c>
      <c r="Z1513" s="32">
        <f>INDEX(Z$280:Z$296,$E1513)*$D1513</f>
        <v/>
      </c>
      <c r="AA1513" s="32">
        <f>INDEX(AA$280:AA$296,$E1513)*$D1513</f>
        <v/>
      </c>
      <c r="AB1513" s="32">
        <f>INDEX(AB$280:AB$296,$E1513)*$D1513</f>
        <v/>
      </c>
      <c r="AC1513" s="32">
        <f>INDEX(AC$280:AC$296,$E1513)*$D1513</f>
        <v/>
      </c>
      <c r="AD1513" s="32">
        <f>INDEX(AD$280:AD$296,$E1513)*$D1513</f>
        <v/>
      </c>
      <c r="AF1513" s="11">
        <f>CodePrefix&amp;$A1513&amp;IF($C1513="","","."&amp;$C1513&amp;"."&amp;$B1513)&amp;INDEX(VarEnd,MATCH($A1513,VarKey,0))&amp;AF$5</f>
        <v/>
      </c>
      <c r="AG1513" s="37">
        <f>INDEX(AG$280:AG$296,$E1513)*$D1513</f>
        <v/>
      </c>
      <c r="AH1513" s="32">
        <f>INDEX(AH$280:AH$296,$E1513)*$D1513</f>
        <v/>
      </c>
      <c r="AI1513" s="32">
        <f>INDEX(AI$280:AI$296,$E1513)*$D1513</f>
        <v/>
      </c>
      <c r="AJ1513" s="32">
        <f>INDEX(AJ$280:AJ$296,$E1513)*$D1513</f>
        <v/>
      </c>
      <c r="AK1513" s="32">
        <f>INDEX(AK$280:AK$296,$E1513)*$D1513</f>
        <v/>
      </c>
      <c r="AL1513" s="32">
        <f>INDEX(AL$280:AL$296,$E1513)*$D1513</f>
        <v/>
      </c>
      <c r="AM1513" s="32">
        <f>INDEX(AM$280:AM$296,$E1513)*$D1513</f>
        <v/>
      </c>
      <c r="AN1513" s="32">
        <f>INDEX(AN$280:AN$296,$E1513)*$D1513</f>
        <v/>
      </c>
      <c r="AO1513" s="32">
        <f>INDEX(AO$280:AO$296,$E1513)*$D1513</f>
        <v/>
      </c>
      <c r="AP1513" s="32">
        <f>INDEX(AP$280:AP$296,$E1513)*$D1513</f>
        <v/>
      </c>
      <c r="AQ1513" s="32">
        <f>INDEX(AQ$280:AQ$296,$E1513)*$D1513</f>
        <v/>
      </c>
      <c r="AR1513" s="32">
        <f>INDEX(AR$280:AR$296,$E1513)*$D1513</f>
        <v/>
      </c>
      <c r="AS1513" s="32">
        <f>INDEX(AS$280:AS$296,$E1513)*$D1513</f>
        <v/>
      </c>
      <c r="AT1513" s="32">
        <f>INDEX(AT$280:AT$296,$E1513)*$D1513</f>
        <v/>
      </c>
      <c r="AU1513" s="32">
        <f>INDEX(AU$280:AU$296,$E1513)*$D1513</f>
        <v/>
      </c>
      <c r="AV1513" s="32">
        <f>INDEX(AV$280:AV$296,$E1513)*$D1513</f>
        <v/>
      </c>
      <c r="AW1513" s="32">
        <f>INDEX(AW$280:AW$296,$E1513)*$D1513</f>
        <v/>
      </c>
      <c r="AX1513" s="32">
        <f>INDEX(AX$280:AX$296,$E1513)*$D1513</f>
        <v/>
      </c>
      <c r="AY1513" s="32">
        <f>INDEX(AY$280:AY$296,$E1513)*$D1513</f>
        <v/>
      </c>
    </row>
    <row r="1514" hidden="1" outlineLevel="2">
      <c r="A1514" s="14" t="inlineStr">
        <is>
          <t>ets</t>
        </is>
      </c>
      <c r="B1514" s="14" t="inlineStr">
        <is>
          <t>die</t>
        </is>
      </c>
      <c r="C1514" s="14" t="inlineStr">
        <is>
          <t>res</t>
        </is>
      </c>
      <c r="D1514" s="32">
        <f>INDEX(Inputs!$W$5:$W$132,MATCH($B1514&amp;"|"&amp;$C1514,Inputs!$A$5:$A$132,0))</f>
        <v/>
      </c>
      <c r="E1514" s="32">
        <f>INDEX(Inputs!$M$5:$M$132,MATCH($B1514&amp;"|"&amp;$C1514,Inputs!$A$5:$A$132,0))</f>
        <v/>
      </c>
      <c r="F1514" s="36" t="n"/>
      <c r="G1514" s="36" t="n"/>
      <c r="H1514" s="14">
        <f>INDEX(VarLab,MATCH($A1514,VarKey,0))&amp;INDEX(MemLab,MATCH($C1514&amp;"|"&amp;$B1514,MemKey,0))</f>
        <v/>
      </c>
      <c r="I1514" s="14">
        <f>INDEX(VarUnit,MATCH($A1514,VarKey,0))</f>
        <v/>
      </c>
      <c r="J1514" s="14">
        <f>INDEX(VarSrc,MATCH($A1514,VarKey,0))</f>
        <v/>
      </c>
      <c r="K1514" s="11">
        <f>CodePrefix&amp;$A1514&amp;IF($C1514="","","."&amp;$C1514&amp;"."&amp;$B1514)&amp;INDEX(VarEnd,MATCH($A1514,VarKey,0))&amp;K$5</f>
        <v/>
      </c>
      <c r="L1514" s="37">
        <f>INDEX(L$280:L$296,$E1514)*$D1514</f>
        <v/>
      </c>
      <c r="M1514" s="32">
        <f>INDEX(M$280:M$296,$E1514)*$D1514</f>
        <v/>
      </c>
      <c r="N1514" s="32">
        <f>INDEX(N$280:N$296,$E1514)*$D1514</f>
        <v/>
      </c>
      <c r="O1514" s="32">
        <f>INDEX(O$280:O$296,$E1514)*$D1514</f>
        <v/>
      </c>
      <c r="P1514" s="32">
        <f>INDEX(P$280:P$296,$E1514)*$D1514</f>
        <v/>
      </c>
      <c r="Q1514" s="32">
        <f>INDEX(Q$280:Q$296,$E1514)*$D1514</f>
        <v/>
      </c>
      <c r="R1514" s="32">
        <f>INDEX(R$280:R$296,$E1514)*$D1514</f>
        <v/>
      </c>
      <c r="S1514" s="32">
        <f>INDEX(S$280:S$296,$E1514)*$D1514</f>
        <v/>
      </c>
      <c r="T1514" s="32">
        <f>INDEX(T$280:T$296,$E1514)*$D1514</f>
        <v/>
      </c>
      <c r="U1514" s="32">
        <f>INDEX(U$280:U$296,$E1514)*$D1514</f>
        <v/>
      </c>
      <c r="V1514" s="32">
        <f>INDEX(V$280:V$296,$E1514)*$D1514</f>
        <v/>
      </c>
      <c r="W1514" s="32">
        <f>INDEX(W$280:W$296,$E1514)*$D1514</f>
        <v/>
      </c>
      <c r="X1514" s="32">
        <f>INDEX(X$280:X$296,$E1514)*$D1514</f>
        <v/>
      </c>
      <c r="Y1514" s="32">
        <f>INDEX(Y$280:Y$296,$E1514)*$D1514</f>
        <v/>
      </c>
      <c r="Z1514" s="32">
        <f>INDEX(Z$280:Z$296,$E1514)*$D1514</f>
        <v/>
      </c>
      <c r="AA1514" s="32">
        <f>INDEX(AA$280:AA$296,$E1514)*$D1514</f>
        <v/>
      </c>
      <c r="AB1514" s="32">
        <f>INDEX(AB$280:AB$296,$E1514)*$D1514</f>
        <v/>
      </c>
      <c r="AC1514" s="32">
        <f>INDEX(AC$280:AC$296,$E1514)*$D1514</f>
        <v/>
      </c>
      <c r="AD1514" s="32">
        <f>INDEX(AD$280:AD$296,$E1514)*$D1514</f>
        <v/>
      </c>
      <c r="AF1514" s="11">
        <f>CodePrefix&amp;$A1514&amp;IF($C1514="","","."&amp;$C1514&amp;"."&amp;$B1514)&amp;INDEX(VarEnd,MATCH($A1514,VarKey,0))&amp;AF$5</f>
        <v/>
      </c>
      <c r="AG1514" s="37">
        <f>INDEX(AG$280:AG$296,$E1514)*$D1514</f>
        <v/>
      </c>
      <c r="AH1514" s="32">
        <f>INDEX(AH$280:AH$296,$E1514)*$D1514</f>
        <v/>
      </c>
      <c r="AI1514" s="32">
        <f>INDEX(AI$280:AI$296,$E1514)*$D1514</f>
        <v/>
      </c>
      <c r="AJ1514" s="32">
        <f>INDEX(AJ$280:AJ$296,$E1514)*$D1514</f>
        <v/>
      </c>
      <c r="AK1514" s="32">
        <f>INDEX(AK$280:AK$296,$E1514)*$D1514</f>
        <v/>
      </c>
      <c r="AL1514" s="32">
        <f>INDEX(AL$280:AL$296,$E1514)*$D1514</f>
        <v/>
      </c>
      <c r="AM1514" s="32">
        <f>INDEX(AM$280:AM$296,$E1514)*$D1514</f>
        <v/>
      </c>
      <c r="AN1514" s="32">
        <f>INDEX(AN$280:AN$296,$E1514)*$D1514</f>
        <v/>
      </c>
      <c r="AO1514" s="32">
        <f>INDEX(AO$280:AO$296,$E1514)*$D1514</f>
        <v/>
      </c>
      <c r="AP1514" s="32">
        <f>INDEX(AP$280:AP$296,$E1514)*$D1514</f>
        <v/>
      </c>
      <c r="AQ1514" s="32">
        <f>INDEX(AQ$280:AQ$296,$E1514)*$D1514</f>
        <v/>
      </c>
      <c r="AR1514" s="32">
        <f>INDEX(AR$280:AR$296,$E1514)*$D1514</f>
        <v/>
      </c>
      <c r="AS1514" s="32">
        <f>INDEX(AS$280:AS$296,$E1514)*$D1514</f>
        <v/>
      </c>
      <c r="AT1514" s="32">
        <f>INDEX(AT$280:AT$296,$E1514)*$D1514</f>
        <v/>
      </c>
      <c r="AU1514" s="32">
        <f>INDEX(AU$280:AU$296,$E1514)*$D1514</f>
        <v/>
      </c>
      <c r="AV1514" s="32">
        <f>INDEX(AV$280:AV$296,$E1514)*$D1514</f>
        <v/>
      </c>
      <c r="AW1514" s="32">
        <f>INDEX(AW$280:AW$296,$E1514)*$D1514</f>
        <v/>
      </c>
      <c r="AX1514" s="32">
        <f>INDEX(AX$280:AX$296,$E1514)*$D1514</f>
        <v/>
      </c>
      <c r="AY1514" s="32">
        <f>INDEX(AY$280:AY$296,$E1514)*$D1514</f>
        <v/>
      </c>
    </row>
    <row r="1515" hidden="1" outlineLevel="2">
      <c r="A1515" s="14" t="inlineStr">
        <is>
          <t>ets</t>
        </is>
      </c>
      <c r="B1515" s="14" t="inlineStr">
        <is>
          <t>lpg</t>
        </is>
      </c>
      <c r="C1515" s="14" t="inlineStr">
        <is>
          <t>res</t>
        </is>
      </c>
      <c r="D1515" s="32">
        <f>INDEX(Inputs!$W$5:$W$132,MATCH($B1515&amp;"|"&amp;$C1515,Inputs!$A$5:$A$132,0))</f>
        <v/>
      </c>
      <c r="E1515" s="32">
        <f>INDEX(Inputs!$M$5:$M$132,MATCH($B1515&amp;"|"&amp;$C1515,Inputs!$A$5:$A$132,0))</f>
        <v/>
      </c>
      <c r="F1515" s="36" t="n"/>
      <c r="G1515" s="36" t="n"/>
      <c r="H1515" s="14">
        <f>INDEX(VarLab,MATCH($A1515,VarKey,0))&amp;INDEX(MemLab,MATCH($C1515&amp;"|"&amp;$B1515,MemKey,0))</f>
        <v/>
      </c>
      <c r="I1515" s="14">
        <f>INDEX(VarUnit,MATCH($A1515,VarKey,0))</f>
        <v/>
      </c>
      <c r="J1515" s="14">
        <f>INDEX(VarSrc,MATCH($A1515,VarKey,0))</f>
        <v/>
      </c>
      <c r="K1515" s="11">
        <f>CodePrefix&amp;$A1515&amp;IF($C1515="","","."&amp;$C1515&amp;"."&amp;$B1515)&amp;INDEX(VarEnd,MATCH($A1515,VarKey,0))&amp;K$5</f>
        <v/>
      </c>
      <c r="L1515" s="37">
        <f>INDEX(L$280:L$296,$E1515)*$D1515</f>
        <v/>
      </c>
      <c r="M1515" s="32">
        <f>INDEX(M$280:M$296,$E1515)*$D1515</f>
        <v/>
      </c>
      <c r="N1515" s="32">
        <f>INDEX(N$280:N$296,$E1515)*$D1515</f>
        <v/>
      </c>
      <c r="O1515" s="32">
        <f>INDEX(O$280:O$296,$E1515)*$D1515</f>
        <v/>
      </c>
      <c r="P1515" s="32">
        <f>INDEX(P$280:P$296,$E1515)*$D1515</f>
        <v/>
      </c>
      <c r="Q1515" s="32">
        <f>INDEX(Q$280:Q$296,$E1515)*$D1515</f>
        <v/>
      </c>
      <c r="R1515" s="32">
        <f>INDEX(R$280:R$296,$E1515)*$D1515</f>
        <v/>
      </c>
      <c r="S1515" s="32">
        <f>INDEX(S$280:S$296,$E1515)*$D1515</f>
        <v/>
      </c>
      <c r="T1515" s="32">
        <f>INDEX(T$280:T$296,$E1515)*$D1515</f>
        <v/>
      </c>
      <c r="U1515" s="32">
        <f>INDEX(U$280:U$296,$E1515)*$D1515</f>
        <v/>
      </c>
      <c r="V1515" s="32">
        <f>INDEX(V$280:V$296,$E1515)*$D1515</f>
        <v/>
      </c>
      <c r="W1515" s="32">
        <f>INDEX(W$280:W$296,$E1515)*$D1515</f>
        <v/>
      </c>
      <c r="X1515" s="32">
        <f>INDEX(X$280:X$296,$E1515)*$D1515</f>
        <v/>
      </c>
      <c r="Y1515" s="32">
        <f>INDEX(Y$280:Y$296,$E1515)*$D1515</f>
        <v/>
      </c>
      <c r="Z1515" s="32">
        <f>INDEX(Z$280:Z$296,$E1515)*$D1515</f>
        <v/>
      </c>
      <c r="AA1515" s="32">
        <f>INDEX(AA$280:AA$296,$E1515)*$D1515</f>
        <v/>
      </c>
      <c r="AB1515" s="32">
        <f>INDEX(AB$280:AB$296,$E1515)*$D1515</f>
        <v/>
      </c>
      <c r="AC1515" s="32">
        <f>INDEX(AC$280:AC$296,$E1515)*$D1515</f>
        <v/>
      </c>
      <c r="AD1515" s="32">
        <f>INDEX(AD$280:AD$296,$E1515)*$D1515</f>
        <v/>
      </c>
      <c r="AF1515" s="11">
        <f>CodePrefix&amp;$A1515&amp;IF($C1515="","","."&amp;$C1515&amp;"."&amp;$B1515)&amp;INDEX(VarEnd,MATCH($A1515,VarKey,0))&amp;AF$5</f>
        <v/>
      </c>
      <c r="AG1515" s="37">
        <f>INDEX(AG$280:AG$296,$E1515)*$D1515</f>
        <v/>
      </c>
      <c r="AH1515" s="32">
        <f>INDEX(AH$280:AH$296,$E1515)*$D1515</f>
        <v/>
      </c>
      <c r="AI1515" s="32">
        <f>INDEX(AI$280:AI$296,$E1515)*$D1515</f>
        <v/>
      </c>
      <c r="AJ1515" s="32">
        <f>INDEX(AJ$280:AJ$296,$E1515)*$D1515</f>
        <v/>
      </c>
      <c r="AK1515" s="32">
        <f>INDEX(AK$280:AK$296,$E1515)*$D1515</f>
        <v/>
      </c>
      <c r="AL1515" s="32">
        <f>INDEX(AL$280:AL$296,$E1515)*$D1515</f>
        <v/>
      </c>
      <c r="AM1515" s="32">
        <f>INDEX(AM$280:AM$296,$E1515)*$D1515</f>
        <v/>
      </c>
      <c r="AN1515" s="32">
        <f>INDEX(AN$280:AN$296,$E1515)*$D1515</f>
        <v/>
      </c>
      <c r="AO1515" s="32">
        <f>INDEX(AO$280:AO$296,$E1515)*$D1515</f>
        <v/>
      </c>
      <c r="AP1515" s="32">
        <f>INDEX(AP$280:AP$296,$E1515)*$D1515</f>
        <v/>
      </c>
      <c r="AQ1515" s="32">
        <f>INDEX(AQ$280:AQ$296,$E1515)*$D1515</f>
        <v/>
      </c>
      <c r="AR1515" s="32">
        <f>INDEX(AR$280:AR$296,$E1515)*$D1515</f>
        <v/>
      </c>
      <c r="AS1515" s="32">
        <f>INDEX(AS$280:AS$296,$E1515)*$D1515</f>
        <v/>
      </c>
      <c r="AT1515" s="32">
        <f>INDEX(AT$280:AT$296,$E1515)*$D1515</f>
        <v/>
      </c>
      <c r="AU1515" s="32">
        <f>INDEX(AU$280:AU$296,$E1515)*$D1515</f>
        <v/>
      </c>
      <c r="AV1515" s="32">
        <f>INDEX(AV$280:AV$296,$E1515)*$D1515</f>
        <v/>
      </c>
      <c r="AW1515" s="32">
        <f>INDEX(AW$280:AW$296,$E1515)*$D1515</f>
        <v/>
      </c>
      <c r="AX1515" s="32">
        <f>INDEX(AX$280:AX$296,$E1515)*$D1515</f>
        <v/>
      </c>
      <c r="AY1515" s="32">
        <f>INDEX(AY$280:AY$296,$E1515)*$D1515</f>
        <v/>
      </c>
    </row>
    <row r="1516" hidden="1" outlineLevel="2">
      <c r="A1516" s="14" t="inlineStr">
        <is>
          <t>ets</t>
        </is>
      </c>
      <c r="B1516" s="14" t="inlineStr">
        <is>
          <t>ker</t>
        </is>
      </c>
      <c r="C1516" s="14" t="inlineStr">
        <is>
          <t>res</t>
        </is>
      </c>
      <c r="D1516" s="32">
        <f>INDEX(Inputs!$W$5:$W$132,MATCH($B1516&amp;"|"&amp;$C1516,Inputs!$A$5:$A$132,0))</f>
        <v/>
      </c>
      <c r="E1516" s="32">
        <f>INDEX(Inputs!$M$5:$M$132,MATCH($B1516&amp;"|"&amp;$C1516,Inputs!$A$5:$A$132,0))</f>
        <v/>
      </c>
      <c r="F1516" s="36" t="n"/>
      <c r="G1516" s="36" t="n"/>
      <c r="H1516" s="14">
        <f>INDEX(VarLab,MATCH($A1516,VarKey,0))&amp;INDEX(MemLab,MATCH($C1516&amp;"|"&amp;$B1516,MemKey,0))</f>
        <v/>
      </c>
      <c r="I1516" s="14">
        <f>INDEX(VarUnit,MATCH($A1516,VarKey,0))</f>
        <v/>
      </c>
      <c r="J1516" s="14">
        <f>INDEX(VarSrc,MATCH($A1516,VarKey,0))</f>
        <v/>
      </c>
      <c r="K1516" s="11">
        <f>CodePrefix&amp;$A1516&amp;IF($C1516="","","."&amp;$C1516&amp;"."&amp;$B1516)&amp;INDEX(VarEnd,MATCH($A1516,VarKey,0))&amp;K$5</f>
        <v/>
      </c>
      <c r="L1516" s="37">
        <f>INDEX(L$280:L$296,$E1516)*$D1516</f>
        <v/>
      </c>
      <c r="M1516" s="32">
        <f>INDEX(M$280:M$296,$E1516)*$D1516</f>
        <v/>
      </c>
      <c r="N1516" s="32">
        <f>INDEX(N$280:N$296,$E1516)*$D1516</f>
        <v/>
      </c>
      <c r="O1516" s="32">
        <f>INDEX(O$280:O$296,$E1516)*$D1516</f>
        <v/>
      </c>
      <c r="P1516" s="32">
        <f>INDEX(P$280:P$296,$E1516)*$D1516</f>
        <v/>
      </c>
      <c r="Q1516" s="32">
        <f>INDEX(Q$280:Q$296,$E1516)*$D1516</f>
        <v/>
      </c>
      <c r="R1516" s="32">
        <f>INDEX(R$280:R$296,$E1516)*$D1516</f>
        <v/>
      </c>
      <c r="S1516" s="32">
        <f>INDEX(S$280:S$296,$E1516)*$D1516</f>
        <v/>
      </c>
      <c r="T1516" s="32">
        <f>INDEX(T$280:T$296,$E1516)*$D1516</f>
        <v/>
      </c>
      <c r="U1516" s="32">
        <f>INDEX(U$280:U$296,$E1516)*$D1516</f>
        <v/>
      </c>
      <c r="V1516" s="32">
        <f>INDEX(V$280:V$296,$E1516)*$D1516</f>
        <v/>
      </c>
      <c r="W1516" s="32">
        <f>INDEX(W$280:W$296,$E1516)*$D1516</f>
        <v/>
      </c>
      <c r="X1516" s="32">
        <f>INDEX(X$280:X$296,$E1516)*$D1516</f>
        <v/>
      </c>
      <c r="Y1516" s="32">
        <f>INDEX(Y$280:Y$296,$E1516)*$D1516</f>
        <v/>
      </c>
      <c r="Z1516" s="32">
        <f>INDEX(Z$280:Z$296,$E1516)*$D1516</f>
        <v/>
      </c>
      <c r="AA1516" s="32">
        <f>INDEX(AA$280:AA$296,$E1516)*$D1516</f>
        <v/>
      </c>
      <c r="AB1516" s="32">
        <f>INDEX(AB$280:AB$296,$E1516)*$D1516</f>
        <v/>
      </c>
      <c r="AC1516" s="32">
        <f>INDEX(AC$280:AC$296,$E1516)*$D1516</f>
        <v/>
      </c>
      <c r="AD1516" s="32">
        <f>INDEX(AD$280:AD$296,$E1516)*$D1516</f>
        <v/>
      </c>
      <c r="AF1516" s="11">
        <f>CodePrefix&amp;$A1516&amp;IF($C1516="","","."&amp;$C1516&amp;"."&amp;$B1516)&amp;INDEX(VarEnd,MATCH($A1516,VarKey,0))&amp;AF$5</f>
        <v/>
      </c>
      <c r="AG1516" s="37">
        <f>INDEX(AG$280:AG$296,$E1516)*$D1516</f>
        <v/>
      </c>
      <c r="AH1516" s="32">
        <f>INDEX(AH$280:AH$296,$E1516)*$D1516</f>
        <v/>
      </c>
      <c r="AI1516" s="32">
        <f>INDEX(AI$280:AI$296,$E1516)*$D1516</f>
        <v/>
      </c>
      <c r="AJ1516" s="32">
        <f>INDEX(AJ$280:AJ$296,$E1516)*$D1516</f>
        <v/>
      </c>
      <c r="AK1516" s="32">
        <f>INDEX(AK$280:AK$296,$E1516)*$D1516</f>
        <v/>
      </c>
      <c r="AL1516" s="32">
        <f>INDEX(AL$280:AL$296,$E1516)*$D1516</f>
        <v/>
      </c>
      <c r="AM1516" s="32">
        <f>INDEX(AM$280:AM$296,$E1516)*$D1516</f>
        <v/>
      </c>
      <c r="AN1516" s="32">
        <f>INDEX(AN$280:AN$296,$E1516)*$D1516</f>
        <v/>
      </c>
      <c r="AO1516" s="32">
        <f>INDEX(AO$280:AO$296,$E1516)*$D1516</f>
        <v/>
      </c>
      <c r="AP1516" s="32">
        <f>INDEX(AP$280:AP$296,$E1516)*$D1516</f>
        <v/>
      </c>
      <c r="AQ1516" s="32">
        <f>INDEX(AQ$280:AQ$296,$E1516)*$D1516</f>
        <v/>
      </c>
      <c r="AR1516" s="32">
        <f>INDEX(AR$280:AR$296,$E1516)*$D1516</f>
        <v/>
      </c>
      <c r="AS1516" s="32">
        <f>INDEX(AS$280:AS$296,$E1516)*$D1516</f>
        <v/>
      </c>
      <c r="AT1516" s="32">
        <f>INDEX(AT$280:AT$296,$E1516)*$D1516</f>
        <v/>
      </c>
      <c r="AU1516" s="32">
        <f>INDEX(AU$280:AU$296,$E1516)*$D1516</f>
        <v/>
      </c>
      <c r="AV1516" s="32">
        <f>INDEX(AV$280:AV$296,$E1516)*$D1516</f>
        <v/>
      </c>
      <c r="AW1516" s="32">
        <f>INDEX(AW$280:AW$296,$E1516)*$D1516</f>
        <v/>
      </c>
      <c r="AX1516" s="32">
        <f>INDEX(AX$280:AX$296,$E1516)*$D1516</f>
        <v/>
      </c>
      <c r="AY1516" s="32">
        <f>INDEX(AY$280:AY$296,$E1516)*$D1516</f>
        <v/>
      </c>
    </row>
    <row r="1517" hidden="1" outlineLevel="2">
      <c r="A1517" s="14" t="inlineStr">
        <is>
          <t>ets</t>
        </is>
      </c>
      <c r="B1517" s="14" t="inlineStr">
        <is>
          <t>oop</t>
        </is>
      </c>
      <c r="C1517" s="14" t="inlineStr">
        <is>
          <t>res</t>
        </is>
      </c>
      <c r="D1517" s="32">
        <f>INDEX(Inputs!$W$5:$W$132,MATCH($B1517&amp;"|"&amp;$C1517,Inputs!$A$5:$A$132,0))</f>
        <v/>
      </c>
      <c r="E1517" s="32">
        <f>INDEX(Inputs!$M$5:$M$132,MATCH($B1517&amp;"|"&amp;$C1517,Inputs!$A$5:$A$132,0))</f>
        <v/>
      </c>
      <c r="F1517" s="36" t="n"/>
      <c r="G1517" s="36" t="n"/>
      <c r="H1517" s="14">
        <f>INDEX(VarLab,MATCH($A1517,VarKey,0))&amp;INDEX(MemLab,MATCH($C1517&amp;"|"&amp;$B1517,MemKey,0))</f>
        <v/>
      </c>
      <c r="I1517" s="14">
        <f>INDEX(VarUnit,MATCH($A1517,VarKey,0))</f>
        <v/>
      </c>
      <c r="J1517" s="14">
        <f>INDEX(VarSrc,MATCH($A1517,VarKey,0))</f>
        <v/>
      </c>
      <c r="K1517" s="11">
        <f>CodePrefix&amp;$A1517&amp;IF($C1517="","","."&amp;$C1517&amp;"."&amp;$B1517)&amp;INDEX(VarEnd,MATCH($A1517,VarKey,0))&amp;K$5</f>
        <v/>
      </c>
      <c r="L1517" s="37">
        <f>INDEX(L$280:L$296,$E1517)*$D1517</f>
        <v/>
      </c>
      <c r="M1517" s="32">
        <f>INDEX(M$280:M$296,$E1517)*$D1517</f>
        <v/>
      </c>
      <c r="N1517" s="32">
        <f>INDEX(N$280:N$296,$E1517)*$D1517</f>
        <v/>
      </c>
      <c r="O1517" s="32">
        <f>INDEX(O$280:O$296,$E1517)*$D1517</f>
        <v/>
      </c>
      <c r="P1517" s="32">
        <f>INDEX(P$280:P$296,$E1517)*$D1517</f>
        <v/>
      </c>
      <c r="Q1517" s="32">
        <f>INDEX(Q$280:Q$296,$E1517)*$D1517</f>
        <v/>
      </c>
      <c r="R1517" s="32">
        <f>INDEX(R$280:R$296,$E1517)*$D1517</f>
        <v/>
      </c>
      <c r="S1517" s="32">
        <f>INDEX(S$280:S$296,$E1517)*$D1517</f>
        <v/>
      </c>
      <c r="T1517" s="32">
        <f>INDEX(T$280:T$296,$E1517)*$D1517</f>
        <v/>
      </c>
      <c r="U1517" s="32">
        <f>INDEX(U$280:U$296,$E1517)*$D1517</f>
        <v/>
      </c>
      <c r="V1517" s="32">
        <f>INDEX(V$280:V$296,$E1517)*$D1517</f>
        <v/>
      </c>
      <c r="W1517" s="32">
        <f>INDEX(W$280:W$296,$E1517)*$D1517</f>
        <v/>
      </c>
      <c r="X1517" s="32">
        <f>INDEX(X$280:X$296,$E1517)*$D1517</f>
        <v/>
      </c>
      <c r="Y1517" s="32">
        <f>INDEX(Y$280:Y$296,$E1517)*$D1517</f>
        <v/>
      </c>
      <c r="Z1517" s="32">
        <f>INDEX(Z$280:Z$296,$E1517)*$D1517</f>
        <v/>
      </c>
      <c r="AA1517" s="32">
        <f>INDEX(AA$280:AA$296,$E1517)*$D1517</f>
        <v/>
      </c>
      <c r="AB1517" s="32">
        <f>INDEX(AB$280:AB$296,$E1517)*$D1517</f>
        <v/>
      </c>
      <c r="AC1517" s="32">
        <f>INDEX(AC$280:AC$296,$E1517)*$D1517</f>
        <v/>
      </c>
      <c r="AD1517" s="32">
        <f>INDEX(AD$280:AD$296,$E1517)*$D1517</f>
        <v/>
      </c>
      <c r="AF1517" s="11">
        <f>CodePrefix&amp;$A1517&amp;IF($C1517="","","."&amp;$C1517&amp;"."&amp;$B1517)&amp;INDEX(VarEnd,MATCH($A1517,VarKey,0))&amp;AF$5</f>
        <v/>
      </c>
      <c r="AG1517" s="37">
        <f>INDEX(AG$280:AG$296,$E1517)*$D1517</f>
        <v/>
      </c>
      <c r="AH1517" s="32">
        <f>INDEX(AH$280:AH$296,$E1517)*$D1517</f>
        <v/>
      </c>
      <c r="AI1517" s="32">
        <f>INDEX(AI$280:AI$296,$E1517)*$D1517</f>
        <v/>
      </c>
      <c r="AJ1517" s="32">
        <f>INDEX(AJ$280:AJ$296,$E1517)*$D1517</f>
        <v/>
      </c>
      <c r="AK1517" s="32">
        <f>INDEX(AK$280:AK$296,$E1517)*$D1517</f>
        <v/>
      </c>
      <c r="AL1517" s="32">
        <f>INDEX(AL$280:AL$296,$E1517)*$D1517</f>
        <v/>
      </c>
      <c r="AM1517" s="32">
        <f>INDEX(AM$280:AM$296,$E1517)*$D1517</f>
        <v/>
      </c>
      <c r="AN1517" s="32">
        <f>INDEX(AN$280:AN$296,$E1517)*$D1517</f>
        <v/>
      </c>
      <c r="AO1517" s="32">
        <f>INDEX(AO$280:AO$296,$E1517)*$D1517</f>
        <v/>
      </c>
      <c r="AP1517" s="32">
        <f>INDEX(AP$280:AP$296,$E1517)*$D1517</f>
        <v/>
      </c>
      <c r="AQ1517" s="32">
        <f>INDEX(AQ$280:AQ$296,$E1517)*$D1517</f>
        <v/>
      </c>
      <c r="AR1517" s="32">
        <f>INDEX(AR$280:AR$296,$E1517)*$D1517</f>
        <v/>
      </c>
      <c r="AS1517" s="32">
        <f>INDEX(AS$280:AS$296,$E1517)*$D1517</f>
        <v/>
      </c>
      <c r="AT1517" s="32">
        <f>INDEX(AT$280:AT$296,$E1517)*$D1517</f>
        <v/>
      </c>
      <c r="AU1517" s="32">
        <f>INDEX(AU$280:AU$296,$E1517)*$D1517</f>
        <v/>
      </c>
      <c r="AV1517" s="32">
        <f>INDEX(AV$280:AV$296,$E1517)*$D1517</f>
        <v/>
      </c>
      <c r="AW1517" s="32">
        <f>INDEX(AW$280:AW$296,$E1517)*$D1517</f>
        <v/>
      </c>
      <c r="AX1517" s="32">
        <f>INDEX(AX$280:AX$296,$E1517)*$D1517</f>
        <v/>
      </c>
      <c r="AY1517" s="32">
        <f>INDEX(AY$280:AY$296,$E1517)*$D1517</f>
        <v/>
      </c>
    </row>
    <row r="1518" hidden="1" outlineLevel="2">
      <c r="A1518" s="14" t="inlineStr">
        <is>
          <t>ets</t>
        </is>
      </c>
      <c r="B1518" s="14" t="inlineStr">
        <is>
          <t>bio</t>
        </is>
      </c>
      <c r="C1518" s="14" t="inlineStr">
        <is>
          <t>res</t>
        </is>
      </c>
      <c r="D1518" s="32">
        <f>INDEX(Inputs!$W$5:$W$132,MATCH($B1518&amp;"|"&amp;$C1518,Inputs!$A$5:$A$132,0))</f>
        <v/>
      </c>
      <c r="E1518" s="32">
        <f>INDEX(Inputs!$M$5:$M$132,MATCH($B1518&amp;"|"&amp;$C1518,Inputs!$A$5:$A$132,0))</f>
        <v/>
      </c>
      <c r="F1518" s="36" t="n"/>
      <c r="G1518" s="36" t="n"/>
      <c r="H1518" s="14">
        <f>INDEX(VarLab,MATCH($A1518,VarKey,0))&amp;INDEX(MemLab,MATCH($C1518&amp;"|"&amp;$B1518,MemKey,0))</f>
        <v/>
      </c>
      <c r="I1518" s="14">
        <f>INDEX(VarUnit,MATCH($A1518,VarKey,0))</f>
        <v/>
      </c>
      <c r="J1518" s="14">
        <f>INDEX(VarSrc,MATCH($A1518,VarKey,0))</f>
        <v/>
      </c>
      <c r="K1518" s="11">
        <f>CodePrefix&amp;$A1518&amp;IF($C1518="","","."&amp;$C1518&amp;"."&amp;$B1518)&amp;INDEX(VarEnd,MATCH($A1518,VarKey,0))&amp;K$5</f>
        <v/>
      </c>
      <c r="L1518" s="37">
        <f>INDEX(L$280:L$296,$E1518)*$D1518</f>
        <v/>
      </c>
      <c r="M1518" s="32">
        <f>INDEX(M$280:M$296,$E1518)*$D1518</f>
        <v/>
      </c>
      <c r="N1518" s="32">
        <f>INDEX(N$280:N$296,$E1518)*$D1518</f>
        <v/>
      </c>
      <c r="O1518" s="32">
        <f>INDEX(O$280:O$296,$E1518)*$D1518</f>
        <v/>
      </c>
      <c r="P1518" s="32">
        <f>INDEX(P$280:P$296,$E1518)*$D1518</f>
        <v/>
      </c>
      <c r="Q1518" s="32">
        <f>INDEX(Q$280:Q$296,$E1518)*$D1518</f>
        <v/>
      </c>
      <c r="R1518" s="32">
        <f>INDEX(R$280:R$296,$E1518)*$D1518</f>
        <v/>
      </c>
      <c r="S1518" s="32">
        <f>INDEX(S$280:S$296,$E1518)*$D1518</f>
        <v/>
      </c>
      <c r="T1518" s="32">
        <f>INDEX(T$280:T$296,$E1518)*$D1518</f>
        <v/>
      </c>
      <c r="U1518" s="32">
        <f>INDEX(U$280:U$296,$E1518)*$D1518</f>
        <v/>
      </c>
      <c r="V1518" s="32">
        <f>INDEX(V$280:V$296,$E1518)*$D1518</f>
        <v/>
      </c>
      <c r="W1518" s="32">
        <f>INDEX(W$280:W$296,$E1518)*$D1518</f>
        <v/>
      </c>
      <c r="X1518" s="32">
        <f>INDEX(X$280:X$296,$E1518)*$D1518</f>
        <v/>
      </c>
      <c r="Y1518" s="32">
        <f>INDEX(Y$280:Y$296,$E1518)*$D1518</f>
        <v/>
      </c>
      <c r="Z1518" s="32">
        <f>INDEX(Z$280:Z$296,$E1518)*$D1518</f>
        <v/>
      </c>
      <c r="AA1518" s="32">
        <f>INDEX(AA$280:AA$296,$E1518)*$D1518</f>
        <v/>
      </c>
      <c r="AB1518" s="32">
        <f>INDEX(AB$280:AB$296,$E1518)*$D1518</f>
        <v/>
      </c>
      <c r="AC1518" s="32">
        <f>INDEX(AC$280:AC$296,$E1518)*$D1518</f>
        <v/>
      </c>
      <c r="AD1518" s="32">
        <f>INDEX(AD$280:AD$296,$E1518)*$D1518</f>
        <v/>
      </c>
      <c r="AF1518" s="11">
        <f>CodePrefix&amp;$A1518&amp;IF($C1518="","","."&amp;$C1518&amp;"."&amp;$B1518)&amp;INDEX(VarEnd,MATCH($A1518,VarKey,0))&amp;AF$5</f>
        <v/>
      </c>
      <c r="AG1518" s="37">
        <f>INDEX(AG$280:AG$296,$E1518)*$D1518</f>
        <v/>
      </c>
      <c r="AH1518" s="32">
        <f>INDEX(AH$280:AH$296,$E1518)*$D1518</f>
        <v/>
      </c>
      <c r="AI1518" s="32">
        <f>INDEX(AI$280:AI$296,$E1518)*$D1518</f>
        <v/>
      </c>
      <c r="AJ1518" s="32">
        <f>INDEX(AJ$280:AJ$296,$E1518)*$D1518</f>
        <v/>
      </c>
      <c r="AK1518" s="32">
        <f>INDEX(AK$280:AK$296,$E1518)*$D1518</f>
        <v/>
      </c>
      <c r="AL1518" s="32">
        <f>INDEX(AL$280:AL$296,$E1518)*$D1518</f>
        <v/>
      </c>
      <c r="AM1518" s="32">
        <f>INDEX(AM$280:AM$296,$E1518)*$D1518</f>
        <v/>
      </c>
      <c r="AN1518" s="32">
        <f>INDEX(AN$280:AN$296,$E1518)*$D1518</f>
        <v/>
      </c>
      <c r="AO1518" s="32">
        <f>INDEX(AO$280:AO$296,$E1518)*$D1518</f>
        <v/>
      </c>
      <c r="AP1518" s="32">
        <f>INDEX(AP$280:AP$296,$E1518)*$D1518</f>
        <v/>
      </c>
      <c r="AQ1518" s="32">
        <f>INDEX(AQ$280:AQ$296,$E1518)*$D1518</f>
        <v/>
      </c>
      <c r="AR1518" s="32">
        <f>INDEX(AR$280:AR$296,$E1518)*$D1518</f>
        <v/>
      </c>
      <c r="AS1518" s="32">
        <f>INDEX(AS$280:AS$296,$E1518)*$D1518</f>
        <v/>
      </c>
      <c r="AT1518" s="32">
        <f>INDEX(AT$280:AT$296,$E1518)*$D1518</f>
        <v/>
      </c>
      <c r="AU1518" s="32">
        <f>INDEX(AU$280:AU$296,$E1518)*$D1518</f>
        <v/>
      </c>
      <c r="AV1518" s="32">
        <f>INDEX(AV$280:AV$296,$E1518)*$D1518</f>
        <v/>
      </c>
      <c r="AW1518" s="32">
        <f>INDEX(AW$280:AW$296,$E1518)*$D1518</f>
        <v/>
      </c>
      <c r="AX1518" s="32">
        <f>INDEX(AX$280:AX$296,$E1518)*$D1518</f>
        <v/>
      </c>
      <c r="AY1518" s="32">
        <f>INDEX(AY$280:AY$296,$E1518)*$D1518</f>
        <v/>
      </c>
    </row>
    <row r="1519" hidden="1" outlineLevel="2"/>
    <row r="1520" hidden="1" outlineLevel="2">
      <c r="A1520" s="14" t="inlineStr">
        <is>
          <t>ntx</t>
        </is>
      </c>
      <c r="B1520" s="14" t="inlineStr">
        <is>
          <t>coa</t>
        </is>
      </c>
      <c r="C1520" s="14" t="inlineStr">
        <is>
          <t>res</t>
        </is>
      </c>
      <c r="D1520" s="32">
        <f>INDEX(Inputs!$N$5:$N$132,MATCH($B1520&amp;"|"&amp;$C1520,Inputs!$A$5:$A$132,0))</f>
        <v/>
      </c>
      <c r="E1520" s="32">
        <f>INDEX(Inputs!$K$5:$K$132,MATCH($B1520&amp;"|"&amp;$C1520,Inputs!$A$5:$A$132,0))</f>
        <v/>
      </c>
      <c r="F1520" s="36" t="n"/>
      <c r="G1520" s="36" t="n"/>
      <c r="H1520" s="14">
        <f>INDEX(VarLab,MATCH($A1520,VarKey,0))&amp;INDEX(MemLab,MATCH($C1520&amp;"|"&amp;$B1520,MemKey,0))</f>
        <v/>
      </c>
      <c r="I1520" s="14">
        <f>INDEX(VarUnit,MATCH($A1520,VarKey,0))</f>
        <v/>
      </c>
      <c r="J1520" s="14">
        <f>INDEX(VarSrc,MATCH($A1520,VarKey,0))</f>
        <v/>
      </c>
      <c r="K1520" s="11">
        <f>CodePrefix&amp;$A1520&amp;IF($C1520="","","."&amp;$C1520&amp;"."&amp;$B1520)&amp;INDEX(VarEnd,MATCH($A1520,VarKey,0))&amp;K$5</f>
        <v/>
      </c>
      <c r="L1520" s="37">
        <f>INDEX(L$80:L$93,$D1520)/$E1520</f>
        <v/>
      </c>
      <c r="M1520" s="32">
        <f>INDEX(M$80:M$93,$D1520)/$E1520</f>
        <v/>
      </c>
      <c r="N1520" s="32">
        <f>INDEX(N$80:N$93,$D1520)/$E1520</f>
        <v/>
      </c>
      <c r="O1520" s="32">
        <f>INDEX(O$80:O$93,$D1520)/$E1520</f>
        <v/>
      </c>
      <c r="P1520" s="32">
        <f>INDEX(P$80:P$93,$D1520)/$E1520</f>
        <v/>
      </c>
      <c r="Q1520" s="32">
        <f>INDEX(Q$80:Q$93,$D1520)/$E1520</f>
        <v/>
      </c>
      <c r="R1520" s="32">
        <f>INDEX(R$80:R$93,$D1520)/$E1520</f>
        <v/>
      </c>
      <c r="S1520" s="32">
        <f>INDEX(S$80:S$93,$D1520)/$E1520</f>
        <v/>
      </c>
      <c r="T1520" s="32">
        <f>INDEX(T$80:T$93,$D1520)/$E1520</f>
        <v/>
      </c>
      <c r="U1520" s="32">
        <f>INDEX(U$80:U$93,$D1520)/$E1520</f>
        <v/>
      </c>
      <c r="V1520" s="32">
        <f>INDEX(V$80:V$93,$D1520)/$E1520</f>
        <v/>
      </c>
      <c r="W1520" s="32">
        <f>INDEX(W$80:W$93,$D1520)/$E1520</f>
        <v/>
      </c>
      <c r="X1520" s="32">
        <f>INDEX(X$80:X$93,$D1520)/$E1520</f>
        <v/>
      </c>
      <c r="Y1520" s="32">
        <f>INDEX(Y$80:Y$93,$D1520)/$E1520</f>
        <v/>
      </c>
      <c r="Z1520" s="32">
        <f>INDEX(Z$80:Z$93,$D1520)/$E1520</f>
        <v/>
      </c>
      <c r="AA1520" s="32">
        <f>INDEX(AA$80:AA$93,$D1520)/$E1520</f>
        <v/>
      </c>
      <c r="AB1520" s="32">
        <f>INDEX(AB$80:AB$93,$D1520)/$E1520</f>
        <v/>
      </c>
      <c r="AC1520" s="32">
        <f>INDEX(AC$80:AC$93,$D1520)/$E1520</f>
        <v/>
      </c>
      <c r="AD1520" s="32">
        <f>INDEX(AD$80:AD$93,$D1520)/$E1520</f>
        <v/>
      </c>
      <c r="AF1520" s="11">
        <f>CodePrefix&amp;$A1520&amp;IF($C1520="","","."&amp;$C1520&amp;"."&amp;$B1520)&amp;INDEX(VarEnd,MATCH($A1520,VarKey,0))&amp;AF$5</f>
        <v/>
      </c>
      <c r="AG1520" s="37">
        <f>INDEX(AG$80:AG$93,$D1520)/$E1520</f>
        <v/>
      </c>
      <c r="AH1520" s="32">
        <f>INDEX(AH$80:AH$93,$D1520)/$E1520</f>
        <v/>
      </c>
      <c r="AI1520" s="32">
        <f>INDEX(AI$80:AI$93,$D1520)/$E1520</f>
        <v/>
      </c>
      <c r="AJ1520" s="32">
        <f>INDEX(AJ$80:AJ$93,$D1520)/$E1520</f>
        <v/>
      </c>
      <c r="AK1520" s="32">
        <f>INDEX(AK$80:AK$93,$D1520)/$E1520</f>
        <v/>
      </c>
      <c r="AL1520" s="32">
        <f>INDEX(AL$80:AL$93,$D1520)/$E1520</f>
        <v/>
      </c>
      <c r="AM1520" s="32">
        <f>INDEX(AM$80:AM$93,$D1520)/$E1520</f>
        <v/>
      </c>
      <c r="AN1520" s="32">
        <f>INDEX(AN$80:AN$93,$D1520)/$E1520</f>
        <v/>
      </c>
      <c r="AO1520" s="32">
        <f>INDEX(AO$80:AO$93,$D1520)/$E1520</f>
        <v/>
      </c>
      <c r="AP1520" s="32">
        <f>INDEX(AP$80:AP$93,$D1520)/$E1520</f>
        <v/>
      </c>
      <c r="AQ1520" s="32">
        <f>INDEX(AQ$80:AQ$93,$D1520)/$E1520</f>
        <v/>
      </c>
      <c r="AR1520" s="32">
        <f>INDEX(AR$80:AR$93,$D1520)/$E1520</f>
        <v/>
      </c>
      <c r="AS1520" s="32">
        <f>INDEX(AS$80:AS$93,$D1520)/$E1520</f>
        <v/>
      </c>
      <c r="AT1520" s="32">
        <f>INDEX(AT$80:AT$93,$D1520)/$E1520</f>
        <v/>
      </c>
      <c r="AU1520" s="32">
        <f>INDEX(AU$80:AU$93,$D1520)/$E1520</f>
        <v/>
      </c>
      <c r="AV1520" s="32">
        <f>INDEX(AV$80:AV$93,$D1520)/$E1520</f>
        <v/>
      </c>
      <c r="AW1520" s="32">
        <f>INDEX(AW$80:AW$93,$D1520)/$E1520</f>
        <v/>
      </c>
      <c r="AX1520" s="32">
        <f>INDEX(AX$80:AX$93,$D1520)/$E1520</f>
        <v/>
      </c>
      <c r="AY1520" s="32">
        <f>INDEX(AY$80:AY$93,$D1520)/$E1520</f>
        <v/>
      </c>
    </row>
    <row r="1521" hidden="1" outlineLevel="2">
      <c r="A1521" s="14" t="inlineStr">
        <is>
          <t>ntx</t>
        </is>
      </c>
      <c r="B1521" s="14" t="inlineStr">
        <is>
          <t>nga</t>
        </is>
      </c>
      <c r="C1521" s="14" t="inlineStr">
        <is>
          <t>res</t>
        </is>
      </c>
      <c r="D1521" s="32">
        <f>INDEX(Inputs!$N$5:$N$132,MATCH($B1521&amp;"|"&amp;$C1521,Inputs!$A$5:$A$132,0))</f>
        <v/>
      </c>
      <c r="E1521" s="32">
        <f>INDEX(Inputs!$K$5:$K$132,MATCH($B1521&amp;"|"&amp;$C1521,Inputs!$A$5:$A$132,0))</f>
        <v/>
      </c>
      <c r="F1521" s="36" t="n"/>
      <c r="G1521" s="36" t="n"/>
      <c r="H1521" s="14">
        <f>INDEX(VarLab,MATCH($A1521,VarKey,0))&amp;INDEX(MemLab,MATCH($C1521&amp;"|"&amp;$B1521,MemKey,0))</f>
        <v/>
      </c>
      <c r="I1521" s="14">
        <f>INDEX(VarUnit,MATCH($A1521,VarKey,0))</f>
        <v/>
      </c>
      <c r="J1521" s="14">
        <f>INDEX(VarSrc,MATCH($A1521,VarKey,0))</f>
        <v/>
      </c>
      <c r="K1521" s="11">
        <f>CodePrefix&amp;$A1521&amp;IF($C1521="","","."&amp;$C1521&amp;"."&amp;$B1521)&amp;INDEX(VarEnd,MATCH($A1521,VarKey,0))&amp;K$5</f>
        <v/>
      </c>
      <c r="L1521" s="37">
        <f>INDEX(L$80:L$93,$D1521)/$E1521</f>
        <v/>
      </c>
      <c r="M1521" s="32">
        <f>INDEX(M$80:M$93,$D1521)/$E1521</f>
        <v/>
      </c>
      <c r="N1521" s="32">
        <f>INDEX(N$80:N$93,$D1521)/$E1521</f>
        <v/>
      </c>
      <c r="O1521" s="32">
        <f>INDEX(O$80:O$93,$D1521)/$E1521</f>
        <v/>
      </c>
      <c r="P1521" s="32">
        <f>INDEX(P$80:P$93,$D1521)/$E1521</f>
        <v/>
      </c>
      <c r="Q1521" s="32">
        <f>INDEX(Q$80:Q$93,$D1521)/$E1521</f>
        <v/>
      </c>
      <c r="R1521" s="32">
        <f>INDEX(R$80:R$93,$D1521)/$E1521</f>
        <v/>
      </c>
      <c r="S1521" s="32">
        <f>INDEX(S$80:S$93,$D1521)/$E1521</f>
        <v/>
      </c>
      <c r="T1521" s="32">
        <f>INDEX(T$80:T$93,$D1521)/$E1521</f>
        <v/>
      </c>
      <c r="U1521" s="32">
        <f>INDEX(U$80:U$93,$D1521)/$E1521</f>
        <v/>
      </c>
      <c r="V1521" s="32">
        <f>INDEX(V$80:V$93,$D1521)/$E1521</f>
        <v/>
      </c>
      <c r="W1521" s="32">
        <f>INDEX(W$80:W$93,$D1521)/$E1521</f>
        <v/>
      </c>
      <c r="X1521" s="32">
        <f>INDEX(X$80:X$93,$D1521)/$E1521</f>
        <v/>
      </c>
      <c r="Y1521" s="32">
        <f>INDEX(Y$80:Y$93,$D1521)/$E1521</f>
        <v/>
      </c>
      <c r="Z1521" s="32">
        <f>INDEX(Z$80:Z$93,$D1521)/$E1521</f>
        <v/>
      </c>
      <c r="AA1521" s="32">
        <f>INDEX(AA$80:AA$93,$D1521)/$E1521</f>
        <v/>
      </c>
      <c r="AB1521" s="32">
        <f>INDEX(AB$80:AB$93,$D1521)/$E1521</f>
        <v/>
      </c>
      <c r="AC1521" s="32">
        <f>INDEX(AC$80:AC$93,$D1521)/$E1521</f>
        <v/>
      </c>
      <c r="AD1521" s="32">
        <f>INDEX(AD$80:AD$93,$D1521)/$E1521</f>
        <v/>
      </c>
      <c r="AF1521" s="11">
        <f>CodePrefix&amp;$A1521&amp;IF($C1521="","","."&amp;$C1521&amp;"."&amp;$B1521)&amp;INDEX(VarEnd,MATCH($A1521,VarKey,0))&amp;AF$5</f>
        <v/>
      </c>
      <c r="AG1521" s="37">
        <f>INDEX(AG$80:AG$93,$D1521)/$E1521</f>
        <v/>
      </c>
      <c r="AH1521" s="32">
        <f>INDEX(AH$80:AH$93,$D1521)/$E1521</f>
        <v/>
      </c>
      <c r="AI1521" s="32">
        <f>INDEX(AI$80:AI$93,$D1521)/$E1521</f>
        <v/>
      </c>
      <c r="AJ1521" s="32">
        <f>INDEX(AJ$80:AJ$93,$D1521)/$E1521</f>
        <v/>
      </c>
      <c r="AK1521" s="32">
        <f>INDEX(AK$80:AK$93,$D1521)/$E1521</f>
        <v/>
      </c>
      <c r="AL1521" s="32">
        <f>INDEX(AL$80:AL$93,$D1521)/$E1521</f>
        <v/>
      </c>
      <c r="AM1521" s="32">
        <f>INDEX(AM$80:AM$93,$D1521)/$E1521</f>
        <v/>
      </c>
      <c r="AN1521" s="32">
        <f>INDEX(AN$80:AN$93,$D1521)/$E1521</f>
        <v/>
      </c>
      <c r="AO1521" s="32">
        <f>INDEX(AO$80:AO$93,$D1521)/$E1521</f>
        <v/>
      </c>
      <c r="AP1521" s="32">
        <f>INDEX(AP$80:AP$93,$D1521)/$E1521</f>
        <v/>
      </c>
      <c r="AQ1521" s="32">
        <f>INDEX(AQ$80:AQ$93,$D1521)/$E1521</f>
        <v/>
      </c>
      <c r="AR1521" s="32">
        <f>INDEX(AR$80:AR$93,$D1521)/$E1521</f>
        <v/>
      </c>
      <c r="AS1521" s="32">
        <f>INDEX(AS$80:AS$93,$D1521)/$E1521</f>
        <v/>
      </c>
      <c r="AT1521" s="32">
        <f>INDEX(AT$80:AT$93,$D1521)/$E1521</f>
        <v/>
      </c>
      <c r="AU1521" s="32">
        <f>INDEX(AU$80:AU$93,$D1521)/$E1521</f>
        <v/>
      </c>
      <c r="AV1521" s="32">
        <f>INDEX(AV$80:AV$93,$D1521)/$E1521</f>
        <v/>
      </c>
      <c r="AW1521" s="32">
        <f>INDEX(AW$80:AW$93,$D1521)/$E1521</f>
        <v/>
      </c>
      <c r="AX1521" s="32">
        <f>INDEX(AX$80:AX$93,$D1521)/$E1521</f>
        <v/>
      </c>
      <c r="AY1521" s="32">
        <f>INDEX(AY$80:AY$93,$D1521)/$E1521</f>
        <v/>
      </c>
    </row>
    <row r="1522" hidden="1" outlineLevel="2">
      <c r="A1522" s="14" t="inlineStr">
        <is>
          <t>ntx</t>
        </is>
      </c>
      <c r="B1522" s="14" t="inlineStr">
        <is>
          <t>gso</t>
        </is>
      </c>
      <c r="C1522" s="14" t="inlineStr">
        <is>
          <t>res</t>
        </is>
      </c>
      <c r="D1522" s="32">
        <f>INDEX(Inputs!$N$5:$N$132,MATCH($B1522&amp;"|"&amp;$C1522,Inputs!$A$5:$A$132,0))</f>
        <v/>
      </c>
      <c r="E1522" s="32">
        <f>INDEX(Inputs!$K$5:$K$132,MATCH($B1522&amp;"|"&amp;$C1522,Inputs!$A$5:$A$132,0))</f>
        <v/>
      </c>
      <c r="F1522" s="36" t="n"/>
      <c r="G1522" s="36" t="n"/>
      <c r="H1522" s="14">
        <f>INDEX(VarLab,MATCH($A1522,VarKey,0))&amp;INDEX(MemLab,MATCH($C1522&amp;"|"&amp;$B1522,MemKey,0))</f>
        <v/>
      </c>
      <c r="I1522" s="14">
        <f>INDEX(VarUnit,MATCH($A1522,VarKey,0))</f>
        <v/>
      </c>
      <c r="J1522" s="14">
        <f>INDEX(VarSrc,MATCH($A1522,VarKey,0))</f>
        <v/>
      </c>
      <c r="K1522" s="11">
        <f>CodePrefix&amp;$A1522&amp;IF($C1522="","","."&amp;$C1522&amp;"."&amp;$B1522)&amp;INDEX(VarEnd,MATCH($A1522,VarKey,0))&amp;K$5</f>
        <v/>
      </c>
      <c r="L1522" s="37">
        <f>INDEX(L$80:L$93,$D1522)/$E1522</f>
        <v/>
      </c>
      <c r="M1522" s="32">
        <f>INDEX(M$80:M$93,$D1522)/$E1522</f>
        <v/>
      </c>
      <c r="N1522" s="32">
        <f>INDEX(N$80:N$93,$D1522)/$E1522</f>
        <v/>
      </c>
      <c r="O1522" s="32">
        <f>INDEX(O$80:O$93,$D1522)/$E1522</f>
        <v/>
      </c>
      <c r="P1522" s="32">
        <f>INDEX(P$80:P$93,$D1522)/$E1522</f>
        <v/>
      </c>
      <c r="Q1522" s="32">
        <f>INDEX(Q$80:Q$93,$D1522)/$E1522</f>
        <v/>
      </c>
      <c r="R1522" s="32">
        <f>INDEX(R$80:R$93,$D1522)/$E1522</f>
        <v/>
      </c>
      <c r="S1522" s="32">
        <f>INDEX(S$80:S$93,$D1522)/$E1522</f>
        <v/>
      </c>
      <c r="T1522" s="32">
        <f>INDEX(T$80:T$93,$D1522)/$E1522</f>
        <v/>
      </c>
      <c r="U1522" s="32">
        <f>INDEX(U$80:U$93,$D1522)/$E1522</f>
        <v/>
      </c>
      <c r="V1522" s="32">
        <f>INDEX(V$80:V$93,$D1522)/$E1522</f>
        <v/>
      </c>
      <c r="W1522" s="32">
        <f>INDEX(W$80:W$93,$D1522)/$E1522</f>
        <v/>
      </c>
      <c r="X1522" s="32">
        <f>INDEX(X$80:X$93,$D1522)/$E1522</f>
        <v/>
      </c>
      <c r="Y1522" s="32">
        <f>INDEX(Y$80:Y$93,$D1522)/$E1522</f>
        <v/>
      </c>
      <c r="Z1522" s="32">
        <f>INDEX(Z$80:Z$93,$D1522)/$E1522</f>
        <v/>
      </c>
      <c r="AA1522" s="32">
        <f>INDEX(AA$80:AA$93,$D1522)/$E1522</f>
        <v/>
      </c>
      <c r="AB1522" s="32">
        <f>INDEX(AB$80:AB$93,$D1522)/$E1522</f>
        <v/>
      </c>
      <c r="AC1522" s="32">
        <f>INDEX(AC$80:AC$93,$D1522)/$E1522</f>
        <v/>
      </c>
      <c r="AD1522" s="32">
        <f>INDEX(AD$80:AD$93,$D1522)/$E1522</f>
        <v/>
      </c>
      <c r="AF1522" s="11">
        <f>CodePrefix&amp;$A1522&amp;IF($C1522="","","."&amp;$C1522&amp;"."&amp;$B1522)&amp;INDEX(VarEnd,MATCH($A1522,VarKey,0))&amp;AF$5</f>
        <v/>
      </c>
      <c r="AG1522" s="37">
        <f>INDEX(AG$80:AG$93,$D1522)/$E1522</f>
        <v/>
      </c>
      <c r="AH1522" s="32">
        <f>INDEX(AH$80:AH$93,$D1522)/$E1522</f>
        <v/>
      </c>
      <c r="AI1522" s="32">
        <f>INDEX(AI$80:AI$93,$D1522)/$E1522</f>
        <v/>
      </c>
      <c r="AJ1522" s="32">
        <f>INDEX(AJ$80:AJ$93,$D1522)/$E1522</f>
        <v/>
      </c>
      <c r="AK1522" s="32">
        <f>INDEX(AK$80:AK$93,$D1522)/$E1522</f>
        <v/>
      </c>
      <c r="AL1522" s="32">
        <f>INDEX(AL$80:AL$93,$D1522)/$E1522</f>
        <v/>
      </c>
      <c r="AM1522" s="32">
        <f>INDEX(AM$80:AM$93,$D1522)/$E1522</f>
        <v/>
      </c>
      <c r="AN1522" s="32">
        <f>INDEX(AN$80:AN$93,$D1522)/$E1522</f>
        <v/>
      </c>
      <c r="AO1522" s="32">
        <f>INDEX(AO$80:AO$93,$D1522)/$E1522</f>
        <v/>
      </c>
      <c r="AP1522" s="32">
        <f>INDEX(AP$80:AP$93,$D1522)/$E1522</f>
        <v/>
      </c>
      <c r="AQ1522" s="32">
        <f>INDEX(AQ$80:AQ$93,$D1522)/$E1522</f>
        <v/>
      </c>
      <c r="AR1522" s="32">
        <f>INDEX(AR$80:AR$93,$D1522)/$E1522</f>
        <v/>
      </c>
      <c r="AS1522" s="32">
        <f>INDEX(AS$80:AS$93,$D1522)/$E1522</f>
        <v/>
      </c>
      <c r="AT1522" s="32">
        <f>INDEX(AT$80:AT$93,$D1522)/$E1522</f>
        <v/>
      </c>
      <c r="AU1522" s="32">
        <f>INDEX(AU$80:AU$93,$D1522)/$E1522</f>
        <v/>
      </c>
      <c r="AV1522" s="32">
        <f>INDEX(AV$80:AV$93,$D1522)/$E1522</f>
        <v/>
      </c>
      <c r="AW1522" s="32">
        <f>INDEX(AW$80:AW$93,$D1522)/$E1522</f>
        <v/>
      </c>
      <c r="AX1522" s="32">
        <f>INDEX(AX$80:AX$93,$D1522)/$E1522</f>
        <v/>
      </c>
      <c r="AY1522" s="32">
        <f>INDEX(AY$80:AY$93,$D1522)/$E1522</f>
        <v/>
      </c>
    </row>
    <row r="1523" hidden="1" outlineLevel="2">
      <c r="A1523" s="14" t="inlineStr">
        <is>
          <t>ntx</t>
        </is>
      </c>
      <c r="B1523" s="14" t="inlineStr">
        <is>
          <t>die</t>
        </is>
      </c>
      <c r="C1523" s="14" t="inlineStr">
        <is>
          <t>res</t>
        </is>
      </c>
      <c r="D1523" s="32">
        <f>INDEX(Inputs!$N$5:$N$132,MATCH($B1523&amp;"|"&amp;$C1523,Inputs!$A$5:$A$132,0))</f>
        <v/>
      </c>
      <c r="E1523" s="32">
        <f>INDEX(Inputs!$K$5:$K$132,MATCH($B1523&amp;"|"&amp;$C1523,Inputs!$A$5:$A$132,0))</f>
        <v/>
      </c>
      <c r="F1523" s="36" t="n"/>
      <c r="G1523" s="36" t="n"/>
      <c r="H1523" s="14">
        <f>INDEX(VarLab,MATCH($A1523,VarKey,0))&amp;INDEX(MemLab,MATCH($C1523&amp;"|"&amp;$B1523,MemKey,0))</f>
        <v/>
      </c>
      <c r="I1523" s="14">
        <f>INDEX(VarUnit,MATCH($A1523,VarKey,0))</f>
        <v/>
      </c>
      <c r="J1523" s="14">
        <f>INDEX(VarSrc,MATCH($A1523,VarKey,0))</f>
        <v/>
      </c>
      <c r="K1523" s="11">
        <f>CodePrefix&amp;$A1523&amp;IF($C1523="","","."&amp;$C1523&amp;"."&amp;$B1523)&amp;INDEX(VarEnd,MATCH($A1523,VarKey,0))&amp;K$5</f>
        <v/>
      </c>
      <c r="L1523" s="37">
        <f>INDEX(L$80:L$93,$D1523)/$E1523</f>
        <v/>
      </c>
      <c r="M1523" s="32">
        <f>INDEX(M$80:M$93,$D1523)/$E1523</f>
        <v/>
      </c>
      <c r="N1523" s="32">
        <f>INDEX(N$80:N$93,$D1523)/$E1523</f>
        <v/>
      </c>
      <c r="O1523" s="32">
        <f>INDEX(O$80:O$93,$D1523)/$E1523</f>
        <v/>
      </c>
      <c r="P1523" s="32">
        <f>INDEX(P$80:P$93,$D1523)/$E1523</f>
        <v/>
      </c>
      <c r="Q1523" s="32">
        <f>INDEX(Q$80:Q$93,$D1523)/$E1523</f>
        <v/>
      </c>
      <c r="R1523" s="32">
        <f>INDEX(R$80:R$93,$D1523)/$E1523</f>
        <v/>
      </c>
      <c r="S1523" s="32">
        <f>INDEX(S$80:S$93,$D1523)/$E1523</f>
        <v/>
      </c>
      <c r="T1523" s="32">
        <f>INDEX(T$80:T$93,$D1523)/$E1523</f>
        <v/>
      </c>
      <c r="U1523" s="32">
        <f>INDEX(U$80:U$93,$D1523)/$E1523</f>
        <v/>
      </c>
      <c r="V1523" s="32">
        <f>INDEX(V$80:V$93,$D1523)/$E1523</f>
        <v/>
      </c>
      <c r="W1523" s="32">
        <f>INDEX(W$80:W$93,$D1523)/$E1523</f>
        <v/>
      </c>
      <c r="X1523" s="32">
        <f>INDEX(X$80:X$93,$D1523)/$E1523</f>
        <v/>
      </c>
      <c r="Y1523" s="32">
        <f>INDEX(Y$80:Y$93,$D1523)/$E1523</f>
        <v/>
      </c>
      <c r="Z1523" s="32">
        <f>INDEX(Z$80:Z$93,$D1523)/$E1523</f>
        <v/>
      </c>
      <c r="AA1523" s="32">
        <f>INDEX(AA$80:AA$93,$D1523)/$E1523</f>
        <v/>
      </c>
      <c r="AB1523" s="32">
        <f>INDEX(AB$80:AB$93,$D1523)/$E1523</f>
        <v/>
      </c>
      <c r="AC1523" s="32">
        <f>INDEX(AC$80:AC$93,$D1523)/$E1523</f>
        <v/>
      </c>
      <c r="AD1523" s="32">
        <f>INDEX(AD$80:AD$93,$D1523)/$E1523</f>
        <v/>
      </c>
      <c r="AF1523" s="11">
        <f>CodePrefix&amp;$A1523&amp;IF($C1523="","","."&amp;$C1523&amp;"."&amp;$B1523)&amp;INDEX(VarEnd,MATCH($A1523,VarKey,0))&amp;AF$5</f>
        <v/>
      </c>
      <c r="AG1523" s="37">
        <f>INDEX(AG$80:AG$93,$D1523)/$E1523</f>
        <v/>
      </c>
      <c r="AH1523" s="32">
        <f>INDEX(AH$80:AH$93,$D1523)/$E1523</f>
        <v/>
      </c>
      <c r="AI1523" s="32">
        <f>INDEX(AI$80:AI$93,$D1523)/$E1523</f>
        <v/>
      </c>
      <c r="AJ1523" s="32">
        <f>INDEX(AJ$80:AJ$93,$D1523)/$E1523</f>
        <v/>
      </c>
      <c r="AK1523" s="32">
        <f>INDEX(AK$80:AK$93,$D1523)/$E1523</f>
        <v/>
      </c>
      <c r="AL1523" s="32">
        <f>INDEX(AL$80:AL$93,$D1523)/$E1523</f>
        <v/>
      </c>
      <c r="AM1523" s="32">
        <f>INDEX(AM$80:AM$93,$D1523)/$E1523</f>
        <v/>
      </c>
      <c r="AN1523" s="32">
        <f>INDEX(AN$80:AN$93,$D1523)/$E1523</f>
        <v/>
      </c>
      <c r="AO1523" s="32">
        <f>INDEX(AO$80:AO$93,$D1523)/$E1523</f>
        <v/>
      </c>
      <c r="AP1523" s="32">
        <f>INDEX(AP$80:AP$93,$D1523)/$E1523</f>
        <v/>
      </c>
      <c r="AQ1523" s="32">
        <f>INDEX(AQ$80:AQ$93,$D1523)/$E1523</f>
        <v/>
      </c>
      <c r="AR1523" s="32">
        <f>INDEX(AR$80:AR$93,$D1523)/$E1523</f>
        <v/>
      </c>
      <c r="AS1523" s="32">
        <f>INDEX(AS$80:AS$93,$D1523)/$E1523</f>
        <v/>
      </c>
      <c r="AT1523" s="32">
        <f>INDEX(AT$80:AT$93,$D1523)/$E1523</f>
        <v/>
      </c>
      <c r="AU1523" s="32">
        <f>INDEX(AU$80:AU$93,$D1523)/$E1523</f>
        <v/>
      </c>
      <c r="AV1523" s="32">
        <f>INDEX(AV$80:AV$93,$D1523)/$E1523</f>
        <v/>
      </c>
      <c r="AW1523" s="32">
        <f>INDEX(AW$80:AW$93,$D1523)/$E1523</f>
        <v/>
      </c>
      <c r="AX1523" s="32">
        <f>INDEX(AX$80:AX$93,$D1523)/$E1523</f>
        <v/>
      </c>
      <c r="AY1523" s="32">
        <f>INDEX(AY$80:AY$93,$D1523)/$E1523</f>
        <v/>
      </c>
    </row>
    <row r="1524" hidden="1" outlineLevel="2">
      <c r="A1524" s="14" t="inlineStr">
        <is>
          <t>ntx</t>
        </is>
      </c>
      <c r="B1524" s="14" t="inlineStr">
        <is>
          <t>lpg</t>
        </is>
      </c>
      <c r="C1524" s="14" t="inlineStr">
        <is>
          <t>res</t>
        </is>
      </c>
      <c r="D1524" s="32">
        <f>INDEX(Inputs!$N$5:$N$132,MATCH($B1524&amp;"|"&amp;$C1524,Inputs!$A$5:$A$132,0))</f>
        <v/>
      </c>
      <c r="E1524" s="32">
        <f>INDEX(Inputs!$K$5:$K$132,MATCH($B1524&amp;"|"&amp;$C1524,Inputs!$A$5:$A$132,0))</f>
        <v/>
      </c>
      <c r="F1524" s="36" t="n"/>
      <c r="G1524" s="36" t="n"/>
      <c r="H1524" s="14">
        <f>INDEX(VarLab,MATCH($A1524,VarKey,0))&amp;INDEX(MemLab,MATCH($C1524&amp;"|"&amp;$B1524,MemKey,0))</f>
        <v/>
      </c>
      <c r="I1524" s="14">
        <f>INDEX(VarUnit,MATCH($A1524,VarKey,0))</f>
        <v/>
      </c>
      <c r="J1524" s="14">
        <f>INDEX(VarSrc,MATCH($A1524,VarKey,0))</f>
        <v/>
      </c>
      <c r="K1524" s="11">
        <f>CodePrefix&amp;$A1524&amp;IF($C1524="","","."&amp;$C1524&amp;"."&amp;$B1524)&amp;INDEX(VarEnd,MATCH($A1524,VarKey,0))&amp;K$5</f>
        <v/>
      </c>
      <c r="L1524" s="37">
        <f>INDEX(L$80:L$93,$D1524)/$E1524</f>
        <v/>
      </c>
      <c r="M1524" s="32">
        <f>INDEX(M$80:M$93,$D1524)/$E1524</f>
        <v/>
      </c>
      <c r="N1524" s="32">
        <f>INDEX(N$80:N$93,$D1524)/$E1524</f>
        <v/>
      </c>
      <c r="O1524" s="32">
        <f>INDEX(O$80:O$93,$D1524)/$E1524</f>
        <v/>
      </c>
      <c r="P1524" s="32">
        <f>INDEX(P$80:P$93,$D1524)/$E1524</f>
        <v/>
      </c>
      <c r="Q1524" s="32">
        <f>INDEX(Q$80:Q$93,$D1524)/$E1524</f>
        <v/>
      </c>
      <c r="R1524" s="32">
        <f>INDEX(R$80:R$93,$D1524)/$E1524</f>
        <v/>
      </c>
      <c r="S1524" s="32">
        <f>INDEX(S$80:S$93,$D1524)/$E1524</f>
        <v/>
      </c>
      <c r="T1524" s="32">
        <f>INDEX(T$80:T$93,$D1524)/$E1524</f>
        <v/>
      </c>
      <c r="U1524" s="32">
        <f>INDEX(U$80:U$93,$D1524)/$E1524</f>
        <v/>
      </c>
      <c r="V1524" s="32">
        <f>INDEX(V$80:V$93,$D1524)/$E1524</f>
        <v/>
      </c>
      <c r="W1524" s="32">
        <f>INDEX(W$80:W$93,$D1524)/$E1524</f>
        <v/>
      </c>
      <c r="X1524" s="32">
        <f>INDEX(X$80:X$93,$D1524)/$E1524</f>
        <v/>
      </c>
      <c r="Y1524" s="32">
        <f>INDEX(Y$80:Y$93,$D1524)/$E1524</f>
        <v/>
      </c>
      <c r="Z1524" s="32">
        <f>INDEX(Z$80:Z$93,$D1524)/$E1524</f>
        <v/>
      </c>
      <c r="AA1524" s="32">
        <f>INDEX(AA$80:AA$93,$D1524)/$E1524</f>
        <v/>
      </c>
      <c r="AB1524" s="32">
        <f>INDEX(AB$80:AB$93,$D1524)/$E1524</f>
        <v/>
      </c>
      <c r="AC1524" s="32">
        <f>INDEX(AC$80:AC$93,$D1524)/$E1524</f>
        <v/>
      </c>
      <c r="AD1524" s="32">
        <f>INDEX(AD$80:AD$93,$D1524)/$E1524</f>
        <v/>
      </c>
      <c r="AF1524" s="11">
        <f>CodePrefix&amp;$A1524&amp;IF($C1524="","","."&amp;$C1524&amp;"."&amp;$B1524)&amp;INDEX(VarEnd,MATCH($A1524,VarKey,0))&amp;AF$5</f>
        <v/>
      </c>
      <c r="AG1524" s="37">
        <f>INDEX(AG$80:AG$93,$D1524)/$E1524</f>
        <v/>
      </c>
      <c r="AH1524" s="32">
        <f>INDEX(AH$80:AH$93,$D1524)/$E1524</f>
        <v/>
      </c>
      <c r="AI1524" s="32">
        <f>INDEX(AI$80:AI$93,$D1524)/$E1524</f>
        <v/>
      </c>
      <c r="AJ1524" s="32">
        <f>INDEX(AJ$80:AJ$93,$D1524)/$E1524</f>
        <v/>
      </c>
      <c r="AK1524" s="32">
        <f>INDEX(AK$80:AK$93,$D1524)/$E1524</f>
        <v/>
      </c>
      <c r="AL1524" s="32">
        <f>INDEX(AL$80:AL$93,$D1524)/$E1524</f>
        <v/>
      </c>
      <c r="AM1524" s="32">
        <f>INDEX(AM$80:AM$93,$D1524)/$E1524</f>
        <v/>
      </c>
      <c r="AN1524" s="32">
        <f>INDEX(AN$80:AN$93,$D1524)/$E1524</f>
        <v/>
      </c>
      <c r="AO1524" s="32">
        <f>INDEX(AO$80:AO$93,$D1524)/$E1524</f>
        <v/>
      </c>
      <c r="AP1524" s="32">
        <f>INDEX(AP$80:AP$93,$D1524)/$E1524</f>
        <v/>
      </c>
      <c r="AQ1524" s="32">
        <f>INDEX(AQ$80:AQ$93,$D1524)/$E1524</f>
        <v/>
      </c>
      <c r="AR1524" s="32">
        <f>INDEX(AR$80:AR$93,$D1524)/$E1524</f>
        <v/>
      </c>
      <c r="AS1524" s="32">
        <f>INDEX(AS$80:AS$93,$D1524)/$E1524</f>
        <v/>
      </c>
      <c r="AT1524" s="32">
        <f>INDEX(AT$80:AT$93,$D1524)/$E1524</f>
        <v/>
      </c>
      <c r="AU1524" s="32">
        <f>INDEX(AU$80:AU$93,$D1524)/$E1524</f>
        <v/>
      </c>
      <c r="AV1524" s="32">
        <f>INDEX(AV$80:AV$93,$D1524)/$E1524</f>
        <v/>
      </c>
      <c r="AW1524" s="32">
        <f>INDEX(AW$80:AW$93,$D1524)/$E1524</f>
        <v/>
      </c>
      <c r="AX1524" s="32">
        <f>INDEX(AX$80:AX$93,$D1524)/$E1524</f>
        <v/>
      </c>
      <c r="AY1524" s="32">
        <f>INDEX(AY$80:AY$93,$D1524)/$E1524</f>
        <v/>
      </c>
    </row>
    <row r="1525" hidden="1" outlineLevel="2">
      <c r="A1525" s="14" t="inlineStr">
        <is>
          <t>ntx</t>
        </is>
      </c>
      <c r="B1525" s="14" t="inlineStr">
        <is>
          <t>ker</t>
        </is>
      </c>
      <c r="C1525" s="14" t="inlineStr">
        <is>
          <t>res</t>
        </is>
      </c>
      <c r="D1525" s="32">
        <f>INDEX(Inputs!$N$5:$N$132,MATCH($B1525&amp;"|"&amp;$C1525,Inputs!$A$5:$A$132,0))</f>
        <v/>
      </c>
      <c r="E1525" s="32">
        <f>INDEX(Inputs!$K$5:$K$132,MATCH($B1525&amp;"|"&amp;$C1525,Inputs!$A$5:$A$132,0))</f>
        <v/>
      </c>
      <c r="F1525" s="36" t="n"/>
      <c r="G1525" s="36" t="n"/>
      <c r="H1525" s="14">
        <f>INDEX(VarLab,MATCH($A1525,VarKey,0))&amp;INDEX(MemLab,MATCH($C1525&amp;"|"&amp;$B1525,MemKey,0))</f>
        <v/>
      </c>
      <c r="I1525" s="14">
        <f>INDEX(VarUnit,MATCH($A1525,VarKey,0))</f>
        <v/>
      </c>
      <c r="J1525" s="14">
        <f>INDEX(VarSrc,MATCH($A1525,VarKey,0))</f>
        <v/>
      </c>
      <c r="K1525" s="11">
        <f>CodePrefix&amp;$A1525&amp;IF($C1525="","","."&amp;$C1525&amp;"."&amp;$B1525)&amp;INDEX(VarEnd,MATCH($A1525,VarKey,0))&amp;K$5</f>
        <v/>
      </c>
      <c r="L1525" s="37">
        <f>INDEX(L$80:L$93,$D1525)/$E1525</f>
        <v/>
      </c>
      <c r="M1525" s="32">
        <f>INDEX(M$80:M$93,$D1525)/$E1525</f>
        <v/>
      </c>
      <c r="N1525" s="32">
        <f>INDEX(N$80:N$93,$D1525)/$E1525</f>
        <v/>
      </c>
      <c r="O1525" s="32">
        <f>INDEX(O$80:O$93,$D1525)/$E1525</f>
        <v/>
      </c>
      <c r="P1525" s="32">
        <f>INDEX(P$80:P$93,$D1525)/$E1525</f>
        <v/>
      </c>
      <c r="Q1525" s="32">
        <f>INDEX(Q$80:Q$93,$D1525)/$E1525</f>
        <v/>
      </c>
      <c r="R1525" s="32">
        <f>INDEX(R$80:R$93,$D1525)/$E1525</f>
        <v/>
      </c>
      <c r="S1525" s="32">
        <f>INDEX(S$80:S$93,$D1525)/$E1525</f>
        <v/>
      </c>
      <c r="T1525" s="32">
        <f>INDEX(T$80:T$93,$D1525)/$E1525</f>
        <v/>
      </c>
      <c r="U1525" s="32">
        <f>INDEX(U$80:U$93,$D1525)/$E1525</f>
        <v/>
      </c>
      <c r="V1525" s="32">
        <f>INDEX(V$80:V$93,$D1525)/$E1525</f>
        <v/>
      </c>
      <c r="W1525" s="32">
        <f>INDEX(W$80:W$93,$D1525)/$E1525</f>
        <v/>
      </c>
      <c r="X1525" s="32">
        <f>INDEX(X$80:X$93,$D1525)/$E1525</f>
        <v/>
      </c>
      <c r="Y1525" s="32">
        <f>INDEX(Y$80:Y$93,$D1525)/$E1525</f>
        <v/>
      </c>
      <c r="Z1525" s="32">
        <f>INDEX(Z$80:Z$93,$D1525)/$E1525</f>
        <v/>
      </c>
      <c r="AA1525" s="32">
        <f>INDEX(AA$80:AA$93,$D1525)/$E1525</f>
        <v/>
      </c>
      <c r="AB1525" s="32">
        <f>INDEX(AB$80:AB$93,$D1525)/$E1525</f>
        <v/>
      </c>
      <c r="AC1525" s="32">
        <f>INDEX(AC$80:AC$93,$D1525)/$E1525</f>
        <v/>
      </c>
      <c r="AD1525" s="32">
        <f>INDEX(AD$80:AD$93,$D1525)/$E1525</f>
        <v/>
      </c>
      <c r="AF1525" s="11">
        <f>CodePrefix&amp;$A1525&amp;IF($C1525="","","."&amp;$C1525&amp;"."&amp;$B1525)&amp;INDEX(VarEnd,MATCH($A1525,VarKey,0))&amp;AF$5</f>
        <v/>
      </c>
      <c r="AG1525" s="37">
        <f>INDEX(AG$80:AG$93,$D1525)/$E1525</f>
        <v/>
      </c>
      <c r="AH1525" s="32">
        <f>INDEX(AH$80:AH$93,$D1525)/$E1525</f>
        <v/>
      </c>
      <c r="AI1525" s="32">
        <f>INDEX(AI$80:AI$93,$D1525)/$E1525</f>
        <v/>
      </c>
      <c r="AJ1525" s="32">
        <f>INDEX(AJ$80:AJ$93,$D1525)/$E1525</f>
        <v/>
      </c>
      <c r="AK1525" s="32">
        <f>INDEX(AK$80:AK$93,$D1525)/$E1525</f>
        <v/>
      </c>
      <c r="AL1525" s="32">
        <f>INDEX(AL$80:AL$93,$D1525)/$E1525</f>
        <v/>
      </c>
      <c r="AM1525" s="32">
        <f>INDEX(AM$80:AM$93,$D1525)/$E1525</f>
        <v/>
      </c>
      <c r="AN1525" s="32">
        <f>INDEX(AN$80:AN$93,$D1525)/$E1525</f>
        <v/>
      </c>
      <c r="AO1525" s="32">
        <f>INDEX(AO$80:AO$93,$D1525)/$E1525</f>
        <v/>
      </c>
      <c r="AP1525" s="32">
        <f>INDEX(AP$80:AP$93,$D1525)/$E1525</f>
        <v/>
      </c>
      <c r="AQ1525" s="32">
        <f>INDEX(AQ$80:AQ$93,$D1525)/$E1525</f>
        <v/>
      </c>
      <c r="AR1525" s="32">
        <f>INDEX(AR$80:AR$93,$D1525)/$E1525</f>
        <v/>
      </c>
      <c r="AS1525" s="32">
        <f>INDEX(AS$80:AS$93,$D1525)/$E1525</f>
        <v/>
      </c>
      <c r="AT1525" s="32">
        <f>INDEX(AT$80:AT$93,$D1525)/$E1525</f>
        <v/>
      </c>
      <c r="AU1525" s="32">
        <f>INDEX(AU$80:AU$93,$D1525)/$E1525</f>
        <v/>
      </c>
      <c r="AV1525" s="32">
        <f>INDEX(AV$80:AV$93,$D1525)/$E1525</f>
        <v/>
      </c>
      <c r="AW1525" s="32">
        <f>INDEX(AW$80:AW$93,$D1525)/$E1525</f>
        <v/>
      </c>
      <c r="AX1525" s="32">
        <f>INDEX(AX$80:AX$93,$D1525)/$E1525</f>
        <v/>
      </c>
      <c r="AY1525" s="32">
        <f>INDEX(AY$80:AY$93,$D1525)/$E1525</f>
        <v/>
      </c>
    </row>
    <row r="1526" hidden="1" outlineLevel="2">
      <c r="A1526" s="14" t="inlineStr">
        <is>
          <t>ntx</t>
        </is>
      </c>
      <c r="B1526" s="14" t="inlineStr">
        <is>
          <t>oop</t>
        </is>
      </c>
      <c r="C1526" s="14" t="inlineStr">
        <is>
          <t>res</t>
        </is>
      </c>
      <c r="D1526" s="32">
        <f>INDEX(Inputs!$N$5:$N$132,MATCH($B1526&amp;"|"&amp;$C1526,Inputs!$A$5:$A$132,0))</f>
        <v/>
      </c>
      <c r="E1526" s="32">
        <f>INDEX(Inputs!$K$5:$K$132,MATCH($B1526&amp;"|"&amp;$C1526,Inputs!$A$5:$A$132,0))</f>
        <v/>
      </c>
      <c r="F1526" s="36" t="n"/>
      <c r="G1526" s="36" t="n"/>
      <c r="H1526" s="14">
        <f>INDEX(VarLab,MATCH($A1526,VarKey,0))&amp;INDEX(MemLab,MATCH($C1526&amp;"|"&amp;$B1526,MemKey,0))</f>
        <v/>
      </c>
      <c r="I1526" s="14">
        <f>INDEX(VarUnit,MATCH($A1526,VarKey,0))</f>
        <v/>
      </c>
      <c r="J1526" s="14">
        <f>INDEX(VarSrc,MATCH($A1526,VarKey,0))</f>
        <v/>
      </c>
      <c r="K1526" s="11">
        <f>CodePrefix&amp;$A1526&amp;IF($C1526="","","."&amp;$C1526&amp;"."&amp;$B1526)&amp;INDEX(VarEnd,MATCH($A1526,VarKey,0))&amp;K$5</f>
        <v/>
      </c>
      <c r="L1526" s="37">
        <f>INDEX(L$80:L$93,$D1526)/$E1526</f>
        <v/>
      </c>
      <c r="M1526" s="32">
        <f>INDEX(M$80:M$93,$D1526)/$E1526</f>
        <v/>
      </c>
      <c r="N1526" s="32">
        <f>INDEX(N$80:N$93,$D1526)/$E1526</f>
        <v/>
      </c>
      <c r="O1526" s="32">
        <f>INDEX(O$80:O$93,$D1526)/$E1526</f>
        <v/>
      </c>
      <c r="P1526" s="32">
        <f>INDEX(P$80:P$93,$D1526)/$E1526</f>
        <v/>
      </c>
      <c r="Q1526" s="32">
        <f>INDEX(Q$80:Q$93,$D1526)/$E1526</f>
        <v/>
      </c>
      <c r="R1526" s="32">
        <f>INDEX(R$80:R$93,$D1526)/$E1526</f>
        <v/>
      </c>
      <c r="S1526" s="32">
        <f>INDEX(S$80:S$93,$D1526)/$E1526</f>
        <v/>
      </c>
      <c r="T1526" s="32">
        <f>INDEX(T$80:T$93,$D1526)/$E1526</f>
        <v/>
      </c>
      <c r="U1526" s="32">
        <f>INDEX(U$80:U$93,$D1526)/$E1526</f>
        <v/>
      </c>
      <c r="V1526" s="32">
        <f>INDEX(V$80:V$93,$D1526)/$E1526</f>
        <v/>
      </c>
      <c r="W1526" s="32">
        <f>INDEX(W$80:W$93,$D1526)/$E1526</f>
        <v/>
      </c>
      <c r="X1526" s="32">
        <f>INDEX(X$80:X$93,$D1526)/$E1526</f>
        <v/>
      </c>
      <c r="Y1526" s="32">
        <f>INDEX(Y$80:Y$93,$D1526)/$E1526</f>
        <v/>
      </c>
      <c r="Z1526" s="32">
        <f>INDEX(Z$80:Z$93,$D1526)/$E1526</f>
        <v/>
      </c>
      <c r="AA1526" s="32">
        <f>INDEX(AA$80:AA$93,$D1526)/$E1526</f>
        <v/>
      </c>
      <c r="AB1526" s="32">
        <f>INDEX(AB$80:AB$93,$D1526)/$E1526</f>
        <v/>
      </c>
      <c r="AC1526" s="32">
        <f>INDEX(AC$80:AC$93,$D1526)/$E1526</f>
        <v/>
      </c>
      <c r="AD1526" s="32">
        <f>INDEX(AD$80:AD$93,$D1526)/$E1526</f>
        <v/>
      </c>
      <c r="AF1526" s="11">
        <f>CodePrefix&amp;$A1526&amp;IF($C1526="","","."&amp;$C1526&amp;"."&amp;$B1526)&amp;INDEX(VarEnd,MATCH($A1526,VarKey,0))&amp;AF$5</f>
        <v/>
      </c>
      <c r="AG1526" s="37">
        <f>INDEX(AG$80:AG$93,$D1526)/$E1526</f>
        <v/>
      </c>
      <c r="AH1526" s="32">
        <f>INDEX(AH$80:AH$93,$D1526)/$E1526</f>
        <v/>
      </c>
      <c r="AI1526" s="32">
        <f>INDEX(AI$80:AI$93,$D1526)/$E1526</f>
        <v/>
      </c>
      <c r="AJ1526" s="32">
        <f>INDEX(AJ$80:AJ$93,$D1526)/$E1526</f>
        <v/>
      </c>
      <c r="AK1526" s="32">
        <f>INDEX(AK$80:AK$93,$D1526)/$E1526</f>
        <v/>
      </c>
      <c r="AL1526" s="32">
        <f>INDEX(AL$80:AL$93,$D1526)/$E1526</f>
        <v/>
      </c>
      <c r="AM1526" s="32">
        <f>INDEX(AM$80:AM$93,$D1526)/$E1526</f>
        <v/>
      </c>
      <c r="AN1526" s="32">
        <f>INDEX(AN$80:AN$93,$D1526)/$E1526</f>
        <v/>
      </c>
      <c r="AO1526" s="32">
        <f>INDEX(AO$80:AO$93,$D1526)/$E1526</f>
        <v/>
      </c>
      <c r="AP1526" s="32">
        <f>INDEX(AP$80:AP$93,$D1526)/$E1526</f>
        <v/>
      </c>
      <c r="AQ1526" s="32">
        <f>INDEX(AQ$80:AQ$93,$D1526)/$E1526</f>
        <v/>
      </c>
      <c r="AR1526" s="32">
        <f>INDEX(AR$80:AR$93,$D1526)/$E1526</f>
        <v/>
      </c>
      <c r="AS1526" s="32">
        <f>INDEX(AS$80:AS$93,$D1526)/$E1526</f>
        <v/>
      </c>
      <c r="AT1526" s="32">
        <f>INDEX(AT$80:AT$93,$D1526)/$E1526</f>
        <v/>
      </c>
      <c r="AU1526" s="32">
        <f>INDEX(AU$80:AU$93,$D1526)/$E1526</f>
        <v/>
      </c>
      <c r="AV1526" s="32">
        <f>INDEX(AV$80:AV$93,$D1526)/$E1526</f>
        <v/>
      </c>
      <c r="AW1526" s="32">
        <f>INDEX(AW$80:AW$93,$D1526)/$E1526</f>
        <v/>
      </c>
      <c r="AX1526" s="32">
        <f>INDEX(AX$80:AX$93,$D1526)/$E1526</f>
        <v/>
      </c>
      <c r="AY1526" s="32">
        <f>INDEX(AY$80:AY$93,$D1526)/$E1526</f>
        <v/>
      </c>
    </row>
    <row r="1527" hidden="1" outlineLevel="2">
      <c r="A1527" s="14" t="inlineStr">
        <is>
          <t>ntx</t>
        </is>
      </c>
      <c r="B1527" s="14" t="inlineStr">
        <is>
          <t>bio</t>
        </is>
      </c>
      <c r="C1527" s="14" t="inlineStr">
        <is>
          <t>res</t>
        </is>
      </c>
      <c r="D1527" s="32">
        <f>INDEX(Inputs!$N$5:$N$132,MATCH($B1527&amp;"|"&amp;$C1527,Inputs!$A$5:$A$132,0))</f>
        <v/>
      </c>
      <c r="E1527" s="32">
        <f>INDEX(Inputs!$K$5:$K$132,MATCH($B1527&amp;"|"&amp;$C1527,Inputs!$A$5:$A$132,0))</f>
        <v/>
      </c>
      <c r="F1527" s="36" t="n"/>
      <c r="G1527" s="36" t="n"/>
      <c r="H1527" s="14">
        <f>INDEX(VarLab,MATCH($A1527,VarKey,0))&amp;INDEX(MemLab,MATCH($C1527&amp;"|"&amp;$B1527,MemKey,0))</f>
        <v/>
      </c>
      <c r="I1527" s="14">
        <f>INDEX(VarUnit,MATCH($A1527,VarKey,0))</f>
        <v/>
      </c>
      <c r="J1527" s="14">
        <f>INDEX(VarSrc,MATCH($A1527,VarKey,0))</f>
        <v/>
      </c>
      <c r="K1527" s="11">
        <f>CodePrefix&amp;$A1527&amp;IF($C1527="","","."&amp;$C1527&amp;"."&amp;$B1527)&amp;INDEX(VarEnd,MATCH($A1527,VarKey,0))&amp;K$5</f>
        <v/>
      </c>
      <c r="L1527" s="37">
        <f>INDEX(L$80:L$93,$D1527)/$E1527</f>
        <v/>
      </c>
      <c r="M1527" s="32">
        <f>INDEX(M$80:M$93,$D1527)/$E1527</f>
        <v/>
      </c>
      <c r="N1527" s="32">
        <f>INDEX(N$80:N$93,$D1527)/$E1527</f>
        <v/>
      </c>
      <c r="O1527" s="32">
        <f>INDEX(O$80:O$93,$D1527)/$E1527</f>
        <v/>
      </c>
      <c r="P1527" s="32">
        <f>INDEX(P$80:P$93,$D1527)/$E1527</f>
        <v/>
      </c>
      <c r="Q1527" s="32">
        <f>INDEX(Q$80:Q$93,$D1527)/$E1527</f>
        <v/>
      </c>
      <c r="R1527" s="32">
        <f>INDEX(R$80:R$93,$D1527)/$E1527</f>
        <v/>
      </c>
      <c r="S1527" s="32">
        <f>INDEX(S$80:S$93,$D1527)/$E1527</f>
        <v/>
      </c>
      <c r="T1527" s="32">
        <f>INDEX(T$80:T$93,$D1527)/$E1527</f>
        <v/>
      </c>
      <c r="U1527" s="32">
        <f>INDEX(U$80:U$93,$D1527)/$E1527</f>
        <v/>
      </c>
      <c r="V1527" s="32">
        <f>INDEX(V$80:V$93,$D1527)/$E1527</f>
        <v/>
      </c>
      <c r="W1527" s="32">
        <f>INDEX(W$80:W$93,$D1527)/$E1527</f>
        <v/>
      </c>
      <c r="X1527" s="32">
        <f>INDEX(X$80:X$93,$D1527)/$E1527</f>
        <v/>
      </c>
      <c r="Y1527" s="32">
        <f>INDEX(Y$80:Y$93,$D1527)/$E1527</f>
        <v/>
      </c>
      <c r="Z1527" s="32">
        <f>INDEX(Z$80:Z$93,$D1527)/$E1527</f>
        <v/>
      </c>
      <c r="AA1527" s="32">
        <f>INDEX(AA$80:AA$93,$D1527)/$E1527</f>
        <v/>
      </c>
      <c r="AB1527" s="32">
        <f>INDEX(AB$80:AB$93,$D1527)/$E1527</f>
        <v/>
      </c>
      <c r="AC1527" s="32">
        <f>INDEX(AC$80:AC$93,$D1527)/$E1527</f>
        <v/>
      </c>
      <c r="AD1527" s="32">
        <f>INDEX(AD$80:AD$93,$D1527)/$E1527</f>
        <v/>
      </c>
      <c r="AF1527" s="11">
        <f>CodePrefix&amp;$A1527&amp;IF($C1527="","","."&amp;$C1527&amp;"."&amp;$B1527)&amp;INDEX(VarEnd,MATCH($A1527,VarKey,0))&amp;AF$5</f>
        <v/>
      </c>
      <c r="AG1527" s="37">
        <f>INDEX(AG$80:AG$93,$D1527)/$E1527</f>
        <v/>
      </c>
      <c r="AH1527" s="32">
        <f>INDEX(AH$80:AH$93,$D1527)/$E1527</f>
        <v/>
      </c>
      <c r="AI1527" s="32">
        <f>INDEX(AI$80:AI$93,$D1527)/$E1527</f>
        <v/>
      </c>
      <c r="AJ1527" s="32">
        <f>INDEX(AJ$80:AJ$93,$D1527)/$E1527</f>
        <v/>
      </c>
      <c r="AK1527" s="32">
        <f>INDEX(AK$80:AK$93,$D1527)/$E1527</f>
        <v/>
      </c>
      <c r="AL1527" s="32">
        <f>INDEX(AL$80:AL$93,$D1527)/$E1527</f>
        <v/>
      </c>
      <c r="AM1527" s="32">
        <f>INDEX(AM$80:AM$93,$D1527)/$E1527</f>
        <v/>
      </c>
      <c r="AN1527" s="32">
        <f>INDEX(AN$80:AN$93,$D1527)/$E1527</f>
        <v/>
      </c>
      <c r="AO1527" s="32">
        <f>INDEX(AO$80:AO$93,$D1527)/$E1527</f>
        <v/>
      </c>
      <c r="AP1527" s="32">
        <f>INDEX(AP$80:AP$93,$D1527)/$E1527</f>
        <v/>
      </c>
      <c r="AQ1527" s="32">
        <f>INDEX(AQ$80:AQ$93,$D1527)/$E1527</f>
        <v/>
      </c>
      <c r="AR1527" s="32">
        <f>INDEX(AR$80:AR$93,$D1527)/$E1527</f>
        <v/>
      </c>
      <c r="AS1527" s="32">
        <f>INDEX(AS$80:AS$93,$D1527)/$E1527</f>
        <v/>
      </c>
      <c r="AT1527" s="32">
        <f>INDEX(AT$80:AT$93,$D1527)/$E1527</f>
        <v/>
      </c>
      <c r="AU1527" s="32">
        <f>INDEX(AU$80:AU$93,$D1527)/$E1527</f>
        <v/>
      </c>
      <c r="AV1527" s="32">
        <f>INDEX(AV$80:AV$93,$D1527)/$E1527</f>
        <v/>
      </c>
      <c r="AW1527" s="32">
        <f>INDEX(AW$80:AW$93,$D1527)/$E1527</f>
        <v/>
      </c>
      <c r="AX1527" s="32">
        <f>INDEX(AX$80:AX$93,$D1527)/$E1527</f>
        <v/>
      </c>
      <c r="AY1527" s="32">
        <f>INDEX(AY$80:AY$93,$D1527)/$E1527</f>
        <v/>
      </c>
    </row>
    <row r="1528" hidden="1" outlineLevel="2"/>
    <row r="1529" hidden="1" outlineLevel="2">
      <c r="A1529" s="14" t="inlineStr">
        <is>
          <t>nce</t>
        </is>
      </c>
      <c r="B1529" s="14" t="inlineStr">
        <is>
          <t>coa</t>
        </is>
      </c>
      <c r="C1529" s="14" t="inlineStr">
        <is>
          <t>res</t>
        </is>
      </c>
      <c r="D1529" s="36" t="n"/>
      <c r="E1529" s="36" t="n"/>
      <c r="F1529" s="36" t="n"/>
      <c r="G1529" s="36" t="n"/>
      <c r="H1529" s="14">
        <f>INDEX(VarLab,MATCH($A1529,VarKey,0))&amp;INDEX(MemLab,MATCH($C1529&amp;"|"&amp;$B1529,MemKey,0))</f>
        <v/>
      </c>
      <c r="I1529" s="14">
        <f>INDEX(VarUnit,MATCH($A1529,VarKey,0))</f>
        <v/>
      </c>
      <c r="J1529" s="14">
        <f>INDEX(VarSrc,MATCH($A1529,VarKey,0))</f>
        <v/>
      </c>
      <c r="K1529" s="11">
        <f>CodePrefix&amp;$A1529&amp;IF($C1529="","","."&amp;$C1529&amp;"."&amp;$B1529)&amp;INDEX(VarEnd,MATCH($A1529,VarKey,0))&amp;K$5</f>
        <v/>
      </c>
      <c r="L1529" s="37">
        <f>L1502+L1511+L1520</f>
        <v/>
      </c>
      <c r="M1529" s="32">
        <f>M1502+M1511+M1520</f>
        <v/>
      </c>
      <c r="N1529" s="32">
        <f>N1502+N1511+N1520</f>
        <v/>
      </c>
      <c r="O1529" s="32">
        <f>O1502+O1511+O1520</f>
        <v/>
      </c>
      <c r="P1529" s="32">
        <f>P1502+P1511+P1520</f>
        <v/>
      </c>
      <c r="Q1529" s="32">
        <f>Q1502+Q1511+Q1520</f>
        <v/>
      </c>
      <c r="R1529" s="32">
        <f>R1502+R1511+R1520</f>
        <v/>
      </c>
      <c r="S1529" s="32">
        <f>S1502+S1511+S1520</f>
        <v/>
      </c>
      <c r="T1529" s="32">
        <f>T1502+T1511+T1520</f>
        <v/>
      </c>
      <c r="U1529" s="32">
        <f>U1502+U1511+U1520</f>
        <v/>
      </c>
      <c r="V1529" s="32">
        <f>V1502+V1511+V1520</f>
        <v/>
      </c>
      <c r="W1529" s="32">
        <f>W1502+W1511+W1520</f>
        <v/>
      </c>
      <c r="X1529" s="32">
        <f>X1502+X1511+X1520</f>
        <v/>
      </c>
      <c r="Y1529" s="32">
        <f>Y1502+Y1511+Y1520</f>
        <v/>
      </c>
      <c r="Z1529" s="32">
        <f>Z1502+Z1511+Z1520</f>
        <v/>
      </c>
      <c r="AA1529" s="32">
        <f>AA1502+AA1511+AA1520</f>
        <v/>
      </c>
      <c r="AB1529" s="32">
        <f>AB1502+AB1511+AB1520</f>
        <v/>
      </c>
      <c r="AC1529" s="32">
        <f>AC1502+AC1511+AC1520</f>
        <v/>
      </c>
      <c r="AD1529" s="32">
        <f>AD1502+AD1511+AD1520</f>
        <v/>
      </c>
      <c r="AF1529" s="11">
        <f>CodePrefix&amp;$A1529&amp;IF($C1529="","","."&amp;$C1529&amp;"."&amp;$B1529)&amp;INDEX(VarEnd,MATCH($A1529,VarKey,0))&amp;AF$5</f>
        <v/>
      </c>
      <c r="AG1529" s="37">
        <f>AG1502+AG1511+AG1520</f>
        <v/>
      </c>
      <c r="AH1529" s="32">
        <f>AH1502+AH1511+AH1520</f>
        <v/>
      </c>
      <c r="AI1529" s="32">
        <f>AI1502+AI1511+AI1520</f>
        <v/>
      </c>
      <c r="AJ1529" s="32">
        <f>AJ1502+AJ1511+AJ1520</f>
        <v/>
      </c>
      <c r="AK1529" s="32">
        <f>AK1502+AK1511+AK1520</f>
        <v/>
      </c>
      <c r="AL1529" s="32">
        <f>AL1502+AL1511+AL1520</f>
        <v/>
      </c>
      <c r="AM1529" s="32">
        <f>AM1502+AM1511+AM1520</f>
        <v/>
      </c>
      <c r="AN1529" s="32">
        <f>AN1502+AN1511+AN1520</f>
        <v/>
      </c>
      <c r="AO1529" s="32">
        <f>AO1502+AO1511+AO1520</f>
        <v/>
      </c>
      <c r="AP1529" s="32">
        <f>AP1502+AP1511+AP1520</f>
        <v/>
      </c>
      <c r="AQ1529" s="32">
        <f>AQ1502+AQ1511+AQ1520</f>
        <v/>
      </c>
      <c r="AR1529" s="32">
        <f>AR1502+AR1511+AR1520</f>
        <v/>
      </c>
      <c r="AS1529" s="32">
        <f>AS1502+AS1511+AS1520</f>
        <v/>
      </c>
      <c r="AT1529" s="32">
        <f>AT1502+AT1511+AT1520</f>
        <v/>
      </c>
      <c r="AU1529" s="32">
        <f>AU1502+AU1511+AU1520</f>
        <v/>
      </c>
      <c r="AV1529" s="32">
        <f>AV1502+AV1511+AV1520</f>
        <v/>
      </c>
      <c r="AW1529" s="32">
        <f>AW1502+AW1511+AW1520</f>
        <v/>
      </c>
      <c r="AX1529" s="32">
        <f>AX1502+AX1511+AX1520</f>
        <v/>
      </c>
      <c r="AY1529" s="32">
        <f>AY1502+AY1511+AY1520</f>
        <v/>
      </c>
    </row>
    <row r="1530" hidden="1" outlineLevel="2">
      <c r="A1530" s="14" t="inlineStr">
        <is>
          <t>nce</t>
        </is>
      </c>
      <c r="B1530" s="14" t="inlineStr">
        <is>
          <t>nga</t>
        </is>
      </c>
      <c r="C1530" s="14" t="inlineStr">
        <is>
          <t>res</t>
        </is>
      </c>
      <c r="D1530" s="36" t="n"/>
      <c r="E1530" s="36" t="n"/>
      <c r="F1530" s="36" t="n"/>
      <c r="G1530" s="36" t="n"/>
      <c r="H1530" s="14">
        <f>INDEX(VarLab,MATCH($A1530,VarKey,0))&amp;INDEX(MemLab,MATCH($C1530&amp;"|"&amp;$B1530,MemKey,0))</f>
        <v/>
      </c>
      <c r="I1530" s="14">
        <f>INDEX(VarUnit,MATCH($A1530,VarKey,0))</f>
        <v/>
      </c>
      <c r="J1530" s="14">
        <f>INDEX(VarSrc,MATCH($A1530,VarKey,0))</f>
        <v/>
      </c>
      <c r="K1530" s="11">
        <f>CodePrefix&amp;$A1530&amp;IF($C1530="","","."&amp;$C1530&amp;"."&amp;$B1530)&amp;INDEX(VarEnd,MATCH($A1530,VarKey,0))&amp;K$5</f>
        <v/>
      </c>
      <c r="L1530" s="37">
        <f>L1503+L1512+L1521</f>
        <v/>
      </c>
      <c r="M1530" s="32">
        <f>M1503+M1512+M1521</f>
        <v/>
      </c>
      <c r="N1530" s="32">
        <f>N1503+N1512+N1521</f>
        <v/>
      </c>
      <c r="O1530" s="32">
        <f>O1503+O1512+O1521</f>
        <v/>
      </c>
      <c r="P1530" s="32">
        <f>P1503+P1512+P1521</f>
        <v/>
      </c>
      <c r="Q1530" s="32">
        <f>Q1503+Q1512+Q1521</f>
        <v/>
      </c>
      <c r="R1530" s="32">
        <f>R1503+R1512+R1521</f>
        <v/>
      </c>
      <c r="S1530" s="32">
        <f>S1503+S1512+S1521</f>
        <v/>
      </c>
      <c r="T1530" s="32">
        <f>T1503+T1512+T1521</f>
        <v/>
      </c>
      <c r="U1530" s="32">
        <f>U1503+U1512+U1521</f>
        <v/>
      </c>
      <c r="V1530" s="32">
        <f>V1503+V1512+V1521</f>
        <v/>
      </c>
      <c r="W1530" s="32">
        <f>W1503+W1512+W1521</f>
        <v/>
      </c>
      <c r="X1530" s="32">
        <f>X1503+X1512+X1521</f>
        <v/>
      </c>
      <c r="Y1530" s="32">
        <f>Y1503+Y1512+Y1521</f>
        <v/>
      </c>
      <c r="Z1530" s="32">
        <f>Z1503+Z1512+Z1521</f>
        <v/>
      </c>
      <c r="AA1530" s="32">
        <f>AA1503+AA1512+AA1521</f>
        <v/>
      </c>
      <c r="AB1530" s="32">
        <f>AB1503+AB1512+AB1521</f>
        <v/>
      </c>
      <c r="AC1530" s="32">
        <f>AC1503+AC1512+AC1521</f>
        <v/>
      </c>
      <c r="AD1530" s="32">
        <f>AD1503+AD1512+AD1521</f>
        <v/>
      </c>
      <c r="AF1530" s="11">
        <f>CodePrefix&amp;$A1530&amp;IF($C1530="","","."&amp;$C1530&amp;"."&amp;$B1530)&amp;INDEX(VarEnd,MATCH($A1530,VarKey,0))&amp;AF$5</f>
        <v/>
      </c>
      <c r="AG1530" s="37">
        <f>AG1503+AG1512+AG1521</f>
        <v/>
      </c>
      <c r="AH1530" s="32">
        <f>AH1503+AH1512+AH1521</f>
        <v/>
      </c>
      <c r="AI1530" s="32">
        <f>AI1503+AI1512+AI1521</f>
        <v/>
      </c>
      <c r="AJ1530" s="32">
        <f>AJ1503+AJ1512+AJ1521</f>
        <v/>
      </c>
      <c r="AK1530" s="32">
        <f>AK1503+AK1512+AK1521</f>
        <v/>
      </c>
      <c r="AL1530" s="32">
        <f>AL1503+AL1512+AL1521</f>
        <v/>
      </c>
      <c r="AM1530" s="32">
        <f>AM1503+AM1512+AM1521</f>
        <v/>
      </c>
      <c r="AN1530" s="32">
        <f>AN1503+AN1512+AN1521</f>
        <v/>
      </c>
      <c r="AO1530" s="32">
        <f>AO1503+AO1512+AO1521</f>
        <v/>
      </c>
      <c r="AP1530" s="32">
        <f>AP1503+AP1512+AP1521</f>
        <v/>
      </c>
      <c r="AQ1530" s="32">
        <f>AQ1503+AQ1512+AQ1521</f>
        <v/>
      </c>
      <c r="AR1530" s="32">
        <f>AR1503+AR1512+AR1521</f>
        <v/>
      </c>
      <c r="AS1530" s="32">
        <f>AS1503+AS1512+AS1521</f>
        <v/>
      </c>
      <c r="AT1530" s="32">
        <f>AT1503+AT1512+AT1521</f>
        <v/>
      </c>
      <c r="AU1530" s="32">
        <f>AU1503+AU1512+AU1521</f>
        <v/>
      </c>
      <c r="AV1530" s="32">
        <f>AV1503+AV1512+AV1521</f>
        <v/>
      </c>
      <c r="AW1530" s="32">
        <f>AW1503+AW1512+AW1521</f>
        <v/>
      </c>
      <c r="AX1530" s="32">
        <f>AX1503+AX1512+AX1521</f>
        <v/>
      </c>
      <c r="AY1530" s="32">
        <f>AY1503+AY1512+AY1521</f>
        <v/>
      </c>
    </row>
    <row r="1531" hidden="1" outlineLevel="2">
      <c r="A1531" s="14" t="inlineStr">
        <is>
          <t>nce</t>
        </is>
      </c>
      <c r="B1531" s="14" t="inlineStr">
        <is>
          <t>gso</t>
        </is>
      </c>
      <c r="C1531" s="14" t="inlineStr">
        <is>
          <t>res</t>
        </is>
      </c>
      <c r="D1531" s="36" t="n"/>
      <c r="E1531" s="36" t="n"/>
      <c r="F1531" s="36" t="n"/>
      <c r="G1531" s="36" t="n"/>
      <c r="H1531" s="14">
        <f>INDEX(VarLab,MATCH($A1531,VarKey,0))&amp;INDEX(MemLab,MATCH($C1531&amp;"|"&amp;$B1531,MemKey,0))</f>
        <v/>
      </c>
      <c r="I1531" s="14">
        <f>INDEX(VarUnit,MATCH($A1531,VarKey,0))</f>
        <v/>
      </c>
      <c r="J1531" s="14">
        <f>INDEX(VarSrc,MATCH($A1531,VarKey,0))</f>
        <v/>
      </c>
      <c r="K1531" s="11">
        <f>CodePrefix&amp;$A1531&amp;IF($C1531="","","."&amp;$C1531&amp;"."&amp;$B1531)&amp;INDEX(VarEnd,MATCH($A1531,VarKey,0))&amp;K$5</f>
        <v/>
      </c>
      <c r="L1531" s="37">
        <f>L1504+L1513+L1522</f>
        <v/>
      </c>
      <c r="M1531" s="32">
        <f>M1504+M1513+M1522</f>
        <v/>
      </c>
      <c r="N1531" s="32">
        <f>N1504+N1513+N1522</f>
        <v/>
      </c>
      <c r="O1531" s="32">
        <f>O1504+O1513+O1522</f>
        <v/>
      </c>
      <c r="P1531" s="32">
        <f>P1504+P1513+P1522</f>
        <v/>
      </c>
      <c r="Q1531" s="32">
        <f>Q1504+Q1513+Q1522</f>
        <v/>
      </c>
      <c r="R1531" s="32">
        <f>R1504+R1513+R1522</f>
        <v/>
      </c>
      <c r="S1531" s="32">
        <f>S1504+S1513+S1522</f>
        <v/>
      </c>
      <c r="T1531" s="32">
        <f>T1504+T1513+T1522</f>
        <v/>
      </c>
      <c r="U1531" s="32">
        <f>U1504+U1513+U1522</f>
        <v/>
      </c>
      <c r="V1531" s="32">
        <f>V1504+V1513+V1522</f>
        <v/>
      </c>
      <c r="W1531" s="32">
        <f>W1504+W1513+W1522</f>
        <v/>
      </c>
      <c r="X1531" s="32">
        <f>X1504+X1513+X1522</f>
        <v/>
      </c>
      <c r="Y1531" s="32">
        <f>Y1504+Y1513+Y1522</f>
        <v/>
      </c>
      <c r="Z1531" s="32">
        <f>Z1504+Z1513+Z1522</f>
        <v/>
      </c>
      <c r="AA1531" s="32">
        <f>AA1504+AA1513+AA1522</f>
        <v/>
      </c>
      <c r="AB1531" s="32">
        <f>AB1504+AB1513+AB1522</f>
        <v/>
      </c>
      <c r="AC1531" s="32">
        <f>AC1504+AC1513+AC1522</f>
        <v/>
      </c>
      <c r="AD1531" s="32">
        <f>AD1504+AD1513+AD1522</f>
        <v/>
      </c>
      <c r="AF1531" s="11">
        <f>CodePrefix&amp;$A1531&amp;IF($C1531="","","."&amp;$C1531&amp;"."&amp;$B1531)&amp;INDEX(VarEnd,MATCH($A1531,VarKey,0))&amp;AF$5</f>
        <v/>
      </c>
      <c r="AG1531" s="37">
        <f>AG1504+AG1513+AG1522</f>
        <v/>
      </c>
      <c r="AH1531" s="32">
        <f>AH1504+AH1513+AH1522</f>
        <v/>
      </c>
      <c r="AI1531" s="32">
        <f>AI1504+AI1513+AI1522</f>
        <v/>
      </c>
      <c r="AJ1531" s="32">
        <f>AJ1504+AJ1513+AJ1522</f>
        <v/>
      </c>
      <c r="AK1531" s="32">
        <f>AK1504+AK1513+AK1522</f>
        <v/>
      </c>
      <c r="AL1531" s="32">
        <f>AL1504+AL1513+AL1522</f>
        <v/>
      </c>
      <c r="AM1531" s="32">
        <f>AM1504+AM1513+AM1522</f>
        <v/>
      </c>
      <c r="AN1531" s="32">
        <f>AN1504+AN1513+AN1522</f>
        <v/>
      </c>
      <c r="AO1531" s="32">
        <f>AO1504+AO1513+AO1522</f>
        <v/>
      </c>
      <c r="AP1531" s="32">
        <f>AP1504+AP1513+AP1522</f>
        <v/>
      </c>
      <c r="AQ1531" s="32">
        <f>AQ1504+AQ1513+AQ1522</f>
        <v/>
      </c>
      <c r="AR1531" s="32">
        <f>AR1504+AR1513+AR1522</f>
        <v/>
      </c>
      <c r="AS1531" s="32">
        <f>AS1504+AS1513+AS1522</f>
        <v/>
      </c>
      <c r="AT1531" s="32">
        <f>AT1504+AT1513+AT1522</f>
        <v/>
      </c>
      <c r="AU1531" s="32">
        <f>AU1504+AU1513+AU1522</f>
        <v/>
      </c>
      <c r="AV1531" s="32">
        <f>AV1504+AV1513+AV1522</f>
        <v/>
      </c>
      <c r="AW1531" s="32">
        <f>AW1504+AW1513+AW1522</f>
        <v/>
      </c>
      <c r="AX1531" s="32">
        <f>AX1504+AX1513+AX1522</f>
        <v/>
      </c>
      <c r="AY1531" s="32">
        <f>AY1504+AY1513+AY1522</f>
        <v/>
      </c>
    </row>
    <row r="1532" hidden="1" outlineLevel="2">
      <c r="A1532" s="14" t="inlineStr">
        <is>
          <t>nce</t>
        </is>
      </c>
      <c r="B1532" s="14" t="inlineStr">
        <is>
          <t>die</t>
        </is>
      </c>
      <c r="C1532" s="14" t="inlineStr">
        <is>
          <t>res</t>
        </is>
      </c>
      <c r="D1532" s="36" t="n"/>
      <c r="E1532" s="36" t="n"/>
      <c r="F1532" s="36" t="n"/>
      <c r="G1532" s="36" t="n"/>
      <c r="H1532" s="14">
        <f>INDEX(VarLab,MATCH($A1532,VarKey,0))&amp;INDEX(MemLab,MATCH($C1532&amp;"|"&amp;$B1532,MemKey,0))</f>
        <v/>
      </c>
      <c r="I1532" s="14">
        <f>INDEX(VarUnit,MATCH($A1532,VarKey,0))</f>
        <v/>
      </c>
      <c r="J1532" s="14">
        <f>INDEX(VarSrc,MATCH($A1532,VarKey,0))</f>
        <v/>
      </c>
      <c r="K1532" s="11">
        <f>CodePrefix&amp;$A1532&amp;IF($C1532="","","."&amp;$C1532&amp;"."&amp;$B1532)&amp;INDEX(VarEnd,MATCH($A1532,VarKey,0))&amp;K$5</f>
        <v/>
      </c>
      <c r="L1532" s="37">
        <f>L1505+L1514+L1523</f>
        <v/>
      </c>
      <c r="M1532" s="32">
        <f>M1505+M1514+M1523</f>
        <v/>
      </c>
      <c r="N1532" s="32">
        <f>N1505+N1514+N1523</f>
        <v/>
      </c>
      <c r="O1532" s="32">
        <f>O1505+O1514+O1523</f>
        <v/>
      </c>
      <c r="P1532" s="32">
        <f>P1505+P1514+P1523</f>
        <v/>
      </c>
      <c r="Q1532" s="32">
        <f>Q1505+Q1514+Q1523</f>
        <v/>
      </c>
      <c r="R1532" s="32">
        <f>R1505+R1514+R1523</f>
        <v/>
      </c>
      <c r="S1532" s="32">
        <f>S1505+S1514+S1523</f>
        <v/>
      </c>
      <c r="T1532" s="32">
        <f>T1505+T1514+T1523</f>
        <v/>
      </c>
      <c r="U1532" s="32">
        <f>U1505+U1514+U1523</f>
        <v/>
      </c>
      <c r="V1532" s="32">
        <f>V1505+V1514+V1523</f>
        <v/>
      </c>
      <c r="W1532" s="32">
        <f>W1505+W1514+W1523</f>
        <v/>
      </c>
      <c r="X1532" s="32">
        <f>X1505+X1514+X1523</f>
        <v/>
      </c>
      <c r="Y1532" s="32">
        <f>Y1505+Y1514+Y1523</f>
        <v/>
      </c>
      <c r="Z1532" s="32">
        <f>Z1505+Z1514+Z1523</f>
        <v/>
      </c>
      <c r="AA1532" s="32">
        <f>AA1505+AA1514+AA1523</f>
        <v/>
      </c>
      <c r="AB1532" s="32">
        <f>AB1505+AB1514+AB1523</f>
        <v/>
      </c>
      <c r="AC1532" s="32">
        <f>AC1505+AC1514+AC1523</f>
        <v/>
      </c>
      <c r="AD1532" s="32">
        <f>AD1505+AD1514+AD1523</f>
        <v/>
      </c>
      <c r="AF1532" s="11">
        <f>CodePrefix&amp;$A1532&amp;IF($C1532="","","."&amp;$C1532&amp;"."&amp;$B1532)&amp;INDEX(VarEnd,MATCH($A1532,VarKey,0))&amp;AF$5</f>
        <v/>
      </c>
      <c r="AG1532" s="37">
        <f>AG1505+AG1514+AG1523</f>
        <v/>
      </c>
      <c r="AH1532" s="32">
        <f>AH1505+AH1514+AH1523</f>
        <v/>
      </c>
      <c r="AI1532" s="32">
        <f>AI1505+AI1514+AI1523</f>
        <v/>
      </c>
      <c r="AJ1532" s="32">
        <f>AJ1505+AJ1514+AJ1523</f>
        <v/>
      </c>
      <c r="AK1532" s="32">
        <f>AK1505+AK1514+AK1523</f>
        <v/>
      </c>
      <c r="AL1532" s="32">
        <f>AL1505+AL1514+AL1523</f>
        <v/>
      </c>
      <c r="AM1532" s="32">
        <f>AM1505+AM1514+AM1523</f>
        <v/>
      </c>
      <c r="AN1532" s="32">
        <f>AN1505+AN1514+AN1523</f>
        <v/>
      </c>
      <c r="AO1532" s="32">
        <f>AO1505+AO1514+AO1523</f>
        <v/>
      </c>
      <c r="AP1532" s="32">
        <f>AP1505+AP1514+AP1523</f>
        <v/>
      </c>
      <c r="AQ1532" s="32">
        <f>AQ1505+AQ1514+AQ1523</f>
        <v/>
      </c>
      <c r="AR1532" s="32">
        <f>AR1505+AR1514+AR1523</f>
        <v/>
      </c>
      <c r="AS1532" s="32">
        <f>AS1505+AS1514+AS1523</f>
        <v/>
      </c>
      <c r="AT1532" s="32">
        <f>AT1505+AT1514+AT1523</f>
        <v/>
      </c>
      <c r="AU1532" s="32">
        <f>AU1505+AU1514+AU1523</f>
        <v/>
      </c>
      <c r="AV1532" s="32">
        <f>AV1505+AV1514+AV1523</f>
        <v/>
      </c>
      <c r="AW1532" s="32">
        <f>AW1505+AW1514+AW1523</f>
        <v/>
      </c>
      <c r="AX1532" s="32">
        <f>AX1505+AX1514+AX1523</f>
        <v/>
      </c>
      <c r="AY1532" s="32">
        <f>AY1505+AY1514+AY1523</f>
        <v/>
      </c>
    </row>
    <row r="1533" hidden="1" outlineLevel="2">
      <c r="A1533" s="14" t="inlineStr">
        <is>
          <t>nce</t>
        </is>
      </c>
      <c r="B1533" s="14" t="inlineStr">
        <is>
          <t>lpg</t>
        </is>
      </c>
      <c r="C1533" s="14" t="inlineStr">
        <is>
          <t>res</t>
        </is>
      </c>
      <c r="D1533" s="36" t="n"/>
      <c r="E1533" s="36" t="n"/>
      <c r="F1533" s="36" t="n"/>
      <c r="G1533" s="36" t="n"/>
      <c r="H1533" s="14">
        <f>INDEX(VarLab,MATCH($A1533,VarKey,0))&amp;INDEX(MemLab,MATCH($C1533&amp;"|"&amp;$B1533,MemKey,0))</f>
        <v/>
      </c>
      <c r="I1533" s="14">
        <f>INDEX(VarUnit,MATCH($A1533,VarKey,0))</f>
        <v/>
      </c>
      <c r="J1533" s="14">
        <f>INDEX(VarSrc,MATCH($A1533,VarKey,0))</f>
        <v/>
      </c>
      <c r="K1533" s="11">
        <f>CodePrefix&amp;$A1533&amp;IF($C1533="","","."&amp;$C1533&amp;"."&amp;$B1533)&amp;INDEX(VarEnd,MATCH($A1533,VarKey,0))&amp;K$5</f>
        <v/>
      </c>
      <c r="L1533" s="37">
        <f>L1506+L1515+L1524</f>
        <v/>
      </c>
      <c r="M1533" s="32">
        <f>M1506+M1515+M1524</f>
        <v/>
      </c>
      <c r="N1533" s="32">
        <f>N1506+N1515+N1524</f>
        <v/>
      </c>
      <c r="O1533" s="32">
        <f>O1506+O1515+O1524</f>
        <v/>
      </c>
      <c r="P1533" s="32">
        <f>P1506+P1515+P1524</f>
        <v/>
      </c>
      <c r="Q1533" s="32">
        <f>Q1506+Q1515+Q1524</f>
        <v/>
      </c>
      <c r="R1533" s="32">
        <f>R1506+R1515+R1524</f>
        <v/>
      </c>
      <c r="S1533" s="32">
        <f>S1506+S1515+S1524</f>
        <v/>
      </c>
      <c r="T1533" s="32">
        <f>T1506+T1515+T1524</f>
        <v/>
      </c>
      <c r="U1533" s="32">
        <f>U1506+U1515+U1524</f>
        <v/>
      </c>
      <c r="V1533" s="32">
        <f>V1506+V1515+V1524</f>
        <v/>
      </c>
      <c r="W1533" s="32">
        <f>W1506+W1515+W1524</f>
        <v/>
      </c>
      <c r="X1533" s="32">
        <f>X1506+X1515+X1524</f>
        <v/>
      </c>
      <c r="Y1533" s="32">
        <f>Y1506+Y1515+Y1524</f>
        <v/>
      </c>
      <c r="Z1533" s="32">
        <f>Z1506+Z1515+Z1524</f>
        <v/>
      </c>
      <c r="AA1533" s="32">
        <f>AA1506+AA1515+AA1524</f>
        <v/>
      </c>
      <c r="AB1533" s="32">
        <f>AB1506+AB1515+AB1524</f>
        <v/>
      </c>
      <c r="AC1533" s="32">
        <f>AC1506+AC1515+AC1524</f>
        <v/>
      </c>
      <c r="AD1533" s="32">
        <f>AD1506+AD1515+AD1524</f>
        <v/>
      </c>
      <c r="AF1533" s="11">
        <f>CodePrefix&amp;$A1533&amp;IF($C1533="","","."&amp;$C1533&amp;"."&amp;$B1533)&amp;INDEX(VarEnd,MATCH($A1533,VarKey,0))&amp;AF$5</f>
        <v/>
      </c>
      <c r="AG1533" s="37">
        <f>AG1506+AG1515+AG1524</f>
        <v/>
      </c>
      <c r="AH1533" s="32">
        <f>AH1506+AH1515+AH1524</f>
        <v/>
      </c>
      <c r="AI1533" s="32">
        <f>AI1506+AI1515+AI1524</f>
        <v/>
      </c>
      <c r="AJ1533" s="32">
        <f>AJ1506+AJ1515+AJ1524</f>
        <v/>
      </c>
      <c r="AK1533" s="32">
        <f>AK1506+AK1515+AK1524</f>
        <v/>
      </c>
      <c r="AL1533" s="32">
        <f>AL1506+AL1515+AL1524</f>
        <v/>
      </c>
      <c r="AM1533" s="32">
        <f>AM1506+AM1515+AM1524</f>
        <v/>
      </c>
      <c r="AN1533" s="32">
        <f>AN1506+AN1515+AN1524</f>
        <v/>
      </c>
      <c r="AO1533" s="32">
        <f>AO1506+AO1515+AO1524</f>
        <v/>
      </c>
      <c r="AP1533" s="32">
        <f>AP1506+AP1515+AP1524</f>
        <v/>
      </c>
      <c r="AQ1533" s="32">
        <f>AQ1506+AQ1515+AQ1524</f>
        <v/>
      </c>
      <c r="AR1533" s="32">
        <f>AR1506+AR1515+AR1524</f>
        <v/>
      </c>
      <c r="AS1533" s="32">
        <f>AS1506+AS1515+AS1524</f>
        <v/>
      </c>
      <c r="AT1533" s="32">
        <f>AT1506+AT1515+AT1524</f>
        <v/>
      </c>
      <c r="AU1533" s="32">
        <f>AU1506+AU1515+AU1524</f>
        <v/>
      </c>
      <c r="AV1533" s="32">
        <f>AV1506+AV1515+AV1524</f>
        <v/>
      </c>
      <c r="AW1533" s="32">
        <f>AW1506+AW1515+AW1524</f>
        <v/>
      </c>
      <c r="AX1533" s="32">
        <f>AX1506+AX1515+AX1524</f>
        <v/>
      </c>
      <c r="AY1533" s="32">
        <f>AY1506+AY1515+AY1524</f>
        <v/>
      </c>
    </row>
    <row r="1534" hidden="1" outlineLevel="2">
      <c r="A1534" s="14" t="inlineStr">
        <is>
          <t>nce</t>
        </is>
      </c>
      <c r="B1534" s="14" t="inlineStr">
        <is>
          <t>ker</t>
        </is>
      </c>
      <c r="C1534" s="14" t="inlineStr">
        <is>
          <t>res</t>
        </is>
      </c>
      <c r="D1534" s="36" t="n"/>
      <c r="E1534" s="36" t="n"/>
      <c r="F1534" s="36" t="n"/>
      <c r="G1534" s="36" t="n"/>
      <c r="H1534" s="14">
        <f>INDEX(VarLab,MATCH($A1534,VarKey,0))&amp;INDEX(MemLab,MATCH($C1534&amp;"|"&amp;$B1534,MemKey,0))</f>
        <v/>
      </c>
      <c r="I1534" s="14">
        <f>INDEX(VarUnit,MATCH($A1534,VarKey,0))</f>
        <v/>
      </c>
      <c r="J1534" s="14">
        <f>INDEX(VarSrc,MATCH($A1534,VarKey,0))</f>
        <v/>
      </c>
      <c r="K1534" s="11">
        <f>CodePrefix&amp;$A1534&amp;IF($C1534="","","."&amp;$C1534&amp;"."&amp;$B1534)&amp;INDEX(VarEnd,MATCH($A1534,VarKey,0))&amp;K$5</f>
        <v/>
      </c>
      <c r="L1534" s="37">
        <f>L1507+L1516+L1525</f>
        <v/>
      </c>
      <c r="M1534" s="32">
        <f>M1507+M1516+M1525</f>
        <v/>
      </c>
      <c r="N1534" s="32">
        <f>N1507+N1516+N1525</f>
        <v/>
      </c>
      <c r="O1534" s="32">
        <f>O1507+O1516+O1525</f>
        <v/>
      </c>
      <c r="P1534" s="32">
        <f>P1507+P1516+P1525</f>
        <v/>
      </c>
      <c r="Q1534" s="32">
        <f>Q1507+Q1516+Q1525</f>
        <v/>
      </c>
      <c r="R1534" s="32">
        <f>R1507+R1516+R1525</f>
        <v/>
      </c>
      <c r="S1534" s="32">
        <f>S1507+S1516+S1525</f>
        <v/>
      </c>
      <c r="T1534" s="32">
        <f>T1507+T1516+T1525</f>
        <v/>
      </c>
      <c r="U1534" s="32">
        <f>U1507+U1516+U1525</f>
        <v/>
      </c>
      <c r="V1534" s="32">
        <f>V1507+V1516+V1525</f>
        <v/>
      </c>
      <c r="W1534" s="32">
        <f>W1507+W1516+W1525</f>
        <v/>
      </c>
      <c r="X1534" s="32">
        <f>X1507+X1516+X1525</f>
        <v/>
      </c>
      <c r="Y1534" s="32">
        <f>Y1507+Y1516+Y1525</f>
        <v/>
      </c>
      <c r="Z1534" s="32">
        <f>Z1507+Z1516+Z1525</f>
        <v/>
      </c>
      <c r="AA1534" s="32">
        <f>AA1507+AA1516+AA1525</f>
        <v/>
      </c>
      <c r="AB1534" s="32">
        <f>AB1507+AB1516+AB1525</f>
        <v/>
      </c>
      <c r="AC1534" s="32">
        <f>AC1507+AC1516+AC1525</f>
        <v/>
      </c>
      <c r="AD1534" s="32">
        <f>AD1507+AD1516+AD1525</f>
        <v/>
      </c>
      <c r="AF1534" s="11">
        <f>CodePrefix&amp;$A1534&amp;IF($C1534="","","."&amp;$C1534&amp;"."&amp;$B1534)&amp;INDEX(VarEnd,MATCH($A1534,VarKey,0))&amp;AF$5</f>
        <v/>
      </c>
      <c r="AG1534" s="37">
        <f>AG1507+AG1516+AG1525</f>
        <v/>
      </c>
      <c r="AH1534" s="32">
        <f>AH1507+AH1516+AH1525</f>
        <v/>
      </c>
      <c r="AI1534" s="32">
        <f>AI1507+AI1516+AI1525</f>
        <v/>
      </c>
      <c r="AJ1534" s="32">
        <f>AJ1507+AJ1516+AJ1525</f>
        <v/>
      </c>
      <c r="AK1534" s="32">
        <f>AK1507+AK1516+AK1525</f>
        <v/>
      </c>
      <c r="AL1534" s="32">
        <f>AL1507+AL1516+AL1525</f>
        <v/>
      </c>
      <c r="AM1534" s="32">
        <f>AM1507+AM1516+AM1525</f>
        <v/>
      </c>
      <c r="AN1534" s="32">
        <f>AN1507+AN1516+AN1525</f>
        <v/>
      </c>
      <c r="AO1534" s="32">
        <f>AO1507+AO1516+AO1525</f>
        <v/>
      </c>
      <c r="AP1534" s="32">
        <f>AP1507+AP1516+AP1525</f>
        <v/>
      </c>
      <c r="AQ1534" s="32">
        <f>AQ1507+AQ1516+AQ1525</f>
        <v/>
      </c>
      <c r="AR1534" s="32">
        <f>AR1507+AR1516+AR1525</f>
        <v/>
      </c>
      <c r="AS1534" s="32">
        <f>AS1507+AS1516+AS1525</f>
        <v/>
      </c>
      <c r="AT1534" s="32">
        <f>AT1507+AT1516+AT1525</f>
        <v/>
      </c>
      <c r="AU1534" s="32">
        <f>AU1507+AU1516+AU1525</f>
        <v/>
      </c>
      <c r="AV1534" s="32">
        <f>AV1507+AV1516+AV1525</f>
        <v/>
      </c>
      <c r="AW1534" s="32">
        <f>AW1507+AW1516+AW1525</f>
        <v/>
      </c>
      <c r="AX1534" s="32">
        <f>AX1507+AX1516+AX1525</f>
        <v/>
      </c>
      <c r="AY1534" s="32">
        <f>AY1507+AY1516+AY1525</f>
        <v/>
      </c>
    </row>
    <row r="1535" hidden="1" outlineLevel="2">
      <c r="A1535" s="14" t="inlineStr">
        <is>
          <t>nce</t>
        </is>
      </c>
      <c r="B1535" s="14" t="inlineStr">
        <is>
          <t>oop</t>
        </is>
      </c>
      <c r="C1535" s="14" t="inlineStr">
        <is>
          <t>res</t>
        </is>
      </c>
      <c r="D1535" s="36" t="n"/>
      <c r="E1535" s="36" t="n"/>
      <c r="F1535" s="36" t="n"/>
      <c r="G1535" s="36" t="n"/>
      <c r="H1535" s="14">
        <f>INDEX(VarLab,MATCH($A1535,VarKey,0))&amp;INDEX(MemLab,MATCH($C1535&amp;"|"&amp;$B1535,MemKey,0))</f>
        <v/>
      </c>
      <c r="I1535" s="14">
        <f>INDEX(VarUnit,MATCH($A1535,VarKey,0))</f>
        <v/>
      </c>
      <c r="J1535" s="14">
        <f>INDEX(VarSrc,MATCH($A1535,VarKey,0))</f>
        <v/>
      </c>
      <c r="K1535" s="11">
        <f>CodePrefix&amp;$A1535&amp;IF($C1535="","","."&amp;$C1535&amp;"."&amp;$B1535)&amp;INDEX(VarEnd,MATCH($A1535,VarKey,0))&amp;K$5</f>
        <v/>
      </c>
      <c r="L1535" s="37">
        <f>L1508+L1517+L1526</f>
        <v/>
      </c>
      <c r="M1535" s="32">
        <f>M1508+M1517+M1526</f>
        <v/>
      </c>
      <c r="N1535" s="32">
        <f>N1508+N1517+N1526</f>
        <v/>
      </c>
      <c r="O1535" s="32">
        <f>O1508+O1517+O1526</f>
        <v/>
      </c>
      <c r="P1535" s="32">
        <f>P1508+P1517+P1526</f>
        <v/>
      </c>
      <c r="Q1535" s="32">
        <f>Q1508+Q1517+Q1526</f>
        <v/>
      </c>
      <c r="R1535" s="32">
        <f>R1508+R1517+R1526</f>
        <v/>
      </c>
      <c r="S1535" s="32">
        <f>S1508+S1517+S1526</f>
        <v/>
      </c>
      <c r="T1535" s="32">
        <f>T1508+T1517+T1526</f>
        <v/>
      </c>
      <c r="U1535" s="32">
        <f>U1508+U1517+U1526</f>
        <v/>
      </c>
      <c r="V1535" s="32">
        <f>V1508+V1517+V1526</f>
        <v/>
      </c>
      <c r="W1535" s="32">
        <f>W1508+W1517+W1526</f>
        <v/>
      </c>
      <c r="X1535" s="32">
        <f>X1508+X1517+X1526</f>
        <v/>
      </c>
      <c r="Y1535" s="32">
        <f>Y1508+Y1517+Y1526</f>
        <v/>
      </c>
      <c r="Z1535" s="32">
        <f>Z1508+Z1517+Z1526</f>
        <v/>
      </c>
      <c r="AA1535" s="32">
        <f>AA1508+AA1517+AA1526</f>
        <v/>
      </c>
      <c r="AB1535" s="32">
        <f>AB1508+AB1517+AB1526</f>
        <v/>
      </c>
      <c r="AC1535" s="32">
        <f>AC1508+AC1517+AC1526</f>
        <v/>
      </c>
      <c r="AD1535" s="32">
        <f>AD1508+AD1517+AD1526</f>
        <v/>
      </c>
      <c r="AF1535" s="11">
        <f>CodePrefix&amp;$A1535&amp;IF($C1535="","","."&amp;$C1535&amp;"."&amp;$B1535)&amp;INDEX(VarEnd,MATCH($A1535,VarKey,0))&amp;AF$5</f>
        <v/>
      </c>
      <c r="AG1535" s="37">
        <f>AG1508+AG1517+AG1526</f>
        <v/>
      </c>
      <c r="AH1535" s="32">
        <f>AH1508+AH1517+AH1526</f>
        <v/>
      </c>
      <c r="AI1535" s="32">
        <f>AI1508+AI1517+AI1526</f>
        <v/>
      </c>
      <c r="AJ1535" s="32">
        <f>AJ1508+AJ1517+AJ1526</f>
        <v/>
      </c>
      <c r="AK1535" s="32">
        <f>AK1508+AK1517+AK1526</f>
        <v/>
      </c>
      <c r="AL1535" s="32">
        <f>AL1508+AL1517+AL1526</f>
        <v/>
      </c>
      <c r="AM1535" s="32">
        <f>AM1508+AM1517+AM1526</f>
        <v/>
      </c>
      <c r="AN1535" s="32">
        <f>AN1508+AN1517+AN1526</f>
        <v/>
      </c>
      <c r="AO1535" s="32">
        <f>AO1508+AO1517+AO1526</f>
        <v/>
      </c>
      <c r="AP1535" s="32">
        <f>AP1508+AP1517+AP1526</f>
        <v/>
      </c>
      <c r="AQ1535" s="32">
        <f>AQ1508+AQ1517+AQ1526</f>
        <v/>
      </c>
      <c r="AR1535" s="32">
        <f>AR1508+AR1517+AR1526</f>
        <v/>
      </c>
      <c r="AS1535" s="32">
        <f>AS1508+AS1517+AS1526</f>
        <v/>
      </c>
      <c r="AT1535" s="32">
        <f>AT1508+AT1517+AT1526</f>
        <v/>
      </c>
      <c r="AU1535" s="32">
        <f>AU1508+AU1517+AU1526</f>
        <v/>
      </c>
      <c r="AV1535" s="32">
        <f>AV1508+AV1517+AV1526</f>
        <v/>
      </c>
      <c r="AW1535" s="32">
        <f>AW1508+AW1517+AW1526</f>
        <v/>
      </c>
      <c r="AX1535" s="32">
        <f>AX1508+AX1517+AX1526</f>
        <v/>
      </c>
      <c r="AY1535" s="32">
        <f>AY1508+AY1517+AY1526</f>
        <v/>
      </c>
    </row>
    <row r="1536" hidden="1" outlineLevel="2">
      <c r="A1536" s="14" t="inlineStr">
        <is>
          <t>nce</t>
        </is>
      </c>
      <c r="B1536" s="14" t="inlineStr">
        <is>
          <t>bio</t>
        </is>
      </c>
      <c r="C1536" s="14" t="inlineStr">
        <is>
          <t>res</t>
        </is>
      </c>
      <c r="D1536" s="36" t="n"/>
      <c r="E1536" s="36" t="n"/>
      <c r="F1536" s="36" t="n"/>
      <c r="G1536" s="36" t="n"/>
      <c r="H1536" s="14">
        <f>INDEX(VarLab,MATCH($A1536,VarKey,0))&amp;INDEX(MemLab,MATCH($C1536&amp;"|"&amp;$B1536,MemKey,0))</f>
        <v/>
      </c>
      <c r="I1536" s="14">
        <f>INDEX(VarUnit,MATCH($A1536,VarKey,0))</f>
        <v/>
      </c>
      <c r="J1536" s="14">
        <f>INDEX(VarSrc,MATCH($A1536,VarKey,0))</f>
        <v/>
      </c>
      <c r="K1536" s="11">
        <f>CodePrefix&amp;$A1536&amp;IF($C1536="","","."&amp;$C1536&amp;"."&amp;$B1536)&amp;INDEX(VarEnd,MATCH($A1536,VarKey,0))&amp;K$5</f>
        <v/>
      </c>
      <c r="L1536" s="37">
        <f>L1509+L1518+L1527</f>
        <v/>
      </c>
      <c r="M1536" s="32">
        <f>M1509+M1518+M1527</f>
        <v/>
      </c>
      <c r="N1536" s="32">
        <f>N1509+N1518+N1527</f>
        <v/>
      </c>
      <c r="O1536" s="32">
        <f>O1509+O1518+O1527</f>
        <v/>
      </c>
      <c r="P1536" s="32">
        <f>P1509+P1518+P1527</f>
        <v/>
      </c>
      <c r="Q1536" s="32">
        <f>Q1509+Q1518+Q1527</f>
        <v/>
      </c>
      <c r="R1536" s="32">
        <f>R1509+R1518+R1527</f>
        <v/>
      </c>
      <c r="S1536" s="32">
        <f>S1509+S1518+S1527</f>
        <v/>
      </c>
      <c r="T1536" s="32">
        <f>T1509+T1518+T1527</f>
        <v/>
      </c>
      <c r="U1536" s="32">
        <f>U1509+U1518+U1527</f>
        <v/>
      </c>
      <c r="V1536" s="32">
        <f>V1509+V1518+V1527</f>
        <v/>
      </c>
      <c r="W1536" s="32">
        <f>W1509+W1518+W1527</f>
        <v/>
      </c>
      <c r="X1536" s="32">
        <f>X1509+X1518+X1527</f>
        <v/>
      </c>
      <c r="Y1536" s="32">
        <f>Y1509+Y1518+Y1527</f>
        <v/>
      </c>
      <c r="Z1536" s="32">
        <f>Z1509+Z1518+Z1527</f>
        <v/>
      </c>
      <c r="AA1536" s="32">
        <f>AA1509+AA1518+AA1527</f>
        <v/>
      </c>
      <c r="AB1536" s="32">
        <f>AB1509+AB1518+AB1527</f>
        <v/>
      </c>
      <c r="AC1536" s="32">
        <f>AC1509+AC1518+AC1527</f>
        <v/>
      </c>
      <c r="AD1536" s="32">
        <f>AD1509+AD1518+AD1527</f>
        <v/>
      </c>
      <c r="AF1536" s="11">
        <f>CodePrefix&amp;$A1536&amp;IF($C1536="","","."&amp;$C1536&amp;"."&amp;$B1536)&amp;INDEX(VarEnd,MATCH($A1536,VarKey,0))&amp;AF$5</f>
        <v/>
      </c>
      <c r="AG1536" s="37">
        <f>AG1509+AG1518+AG1527</f>
        <v/>
      </c>
      <c r="AH1536" s="32">
        <f>AH1509+AH1518+AH1527</f>
        <v/>
      </c>
      <c r="AI1536" s="32">
        <f>AI1509+AI1518+AI1527</f>
        <v/>
      </c>
      <c r="AJ1536" s="32">
        <f>AJ1509+AJ1518+AJ1527</f>
        <v/>
      </c>
      <c r="AK1536" s="32">
        <f>AK1509+AK1518+AK1527</f>
        <v/>
      </c>
      <c r="AL1536" s="32">
        <f>AL1509+AL1518+AL1527</f>
        <v/>
      </c>
      <c r="AM1536" s="32">
        <f>AM1509+AM1518+AM1527</f>
        <v/>
      </c>
      <c r="AN1536" s="32">
        <f>AN1509+AN1518+AN1527</f>
        <v/>
      </c>
      <c r="AO1536" s="32">
        <f>AO1509+AO1518+AO1527</f>
        <v/>
      </c>
      <c r="AP1536" s="32">
        <f>AP1509+AP1518+AP1527</f>
        <v/>
      </c>
      <c r="AQ1536" s="32">
        <f>AQ1509+AQ1518+AQ1527</f>
        <v/>
      </c>
      <c r="AR1536" s="32">
        <f>AR1509+AR1518+AR1527</f>
        <v/>
      </c>
      <c r="AS1536" s="32">
        <f>AS1509+AS1518+AS1527</f>
        <v/>
      </c>
      <c r="AT1536" s="32">
        <f>AT1509+AT1518+AT1527</f>
        <v/>
      </c>
      <c r="AU1536" s="32">
        <f>AU1509+AU1518+AU1527</f>
        <v/>
      </c>
      <c r="AV1536" s="32">
        <f>AV1509+AV1518+AV1527</f>
        <v/>
      </c>
      <c r="AW1536" s="32">
        <f>AW1509+AW1518+AW1527</f>
        <v/>
      </c>
      <c r="AX1536" s="32">
        <f>AX1509+AX1518+AX1527</f>
        <v/>
      </c>
      <c r="AY1536" s="32">
        <f>AY1509+AY1518+AY1527</f>
        <v/>
      </c>
    </row>
    <row r="1537" hidden="1" outlineLevel="2"/>
    <row r="1538" hidden="1" outlineLevel="2">
      <c r="A1538" s="14" t="inlineStr">
        <is>
          <t>xcp</t>
        </is>
      </c>
      <c r="B1538" s="14" t="inlineStr">
        <is>
          <t>coa</t>
        </is>
      </c>
      <c r="C1538" s="14" t="inlineStr">
        <is>
          <t>res</t>
        </is>
      </c>
      <c r="D1538" s="32">
        <f>INDEX(Inputs!$W$5:$W$132,MATCH($B1538&amp;"|"&amp;$C1538,Inputs!$A$5:$A$132,0))</f>
        <v/>
      </c>
      <c r="E1538" s="32">
        <f>INDEX(Inputs!$Z$5:$Z$132,MATCH($B1538&amp;"|"&amp;$C1538,Inputs!$A$5:$A$132,0))</f>
        <v/>
      </c>
      <c r="F1538" s="32">
        <f>INDEX(Inputs!$AA$5:$AA$132,MATCH($B1538&amp;"|"&amp;$C1538,Inputs!$A$5:$A$132,0))</f>
        <v/>
      </c>
      <c r="G1538" s="36" t="n"/>
      <c r="H1538" s="14">
        <f>INDEX(VarLab,MATCH($A1538,VarKey,0))&amp;INDEX(MemLab,MATCH($C1538&amp;"|"&amp;$B1538,MemKey,0))</f>
        <v/>
      </c>
      <c r="I1538" s="14">
        <f>INDEX(VarUnit,MATCH($A1538,VarKey,0))</f>
        <v/>
      </c>
      <c r="J1538" s="14">
        <f>INDEX(VarSrc,MATCH($A1538,VarKey,0))</f>
        <v/>
      </c>
      <c r="K1538" s="11">
        <f>CodePrefix&amp;$A1538&amp;IF($C1538="","","."&amp;$C1538&amp;"."&amp;$B1538)&amp;INDEX(VarEnd,MATCH($A1538,VarKey,0))&amp;K$5</f>
        <v/>
      </c>
      <c r="L1538" s="37">
        <f>$D1538*($E1538*L$321+$F1538*L$324)</f>
        <v/>
      </c>
      <c r="M1538" s="32">
        <f>$D1538*($E1538*M$321+$F1538*M$324)</f>
        <v/>
      </c>
      <c r="N1538" s="32">
        <f>$D1538*($E1538*N$321+$F1538*N$324)</f>
        <v/>
      </c>
      <c r="O1538" s="32">
        <f>$D1538*($E1538*O$321+$F1538*O$324)</f>
        <v/>
      </c>
      <c r="P1538" s="32">
        <f>$D1538*($E1538*P$321+$F1538*P$324)</f>
        <v/>
      </c>
      <c r="Q1538" s="32">
        <f>$D1538*($E1538*Q$321+$F1538*Q$324)</f>
        <v/>
      </c>
      <c r="R1538" s="32">
        <f>$D1538*($E1538*R$321+$F1538*R$324)</f>
        <v/>
      </c>
      <c r="S1538" s="32">
        <f>$D1538*($E1538*S$321+$F1538*S$324)</f>
        <v/>
      </c>
      <c r="T1538" s="32">
        <f>$D1538*($E1538*T$321+$F1538*T$324)</f>
        <v/>
      </c>
      <c r="U1538" s="32">
        <f>$D1538*($E1538*U$321+$F1538*U$324)</f>
        <v/>
      </c>
      <c r="V1538" s="32">
        <f>$D1538*($E1538*V$321+$F1538*V$324)</f>
        <v/>
      </c>
      <c r="W1538" s="32">
        <f>$D1538*($E1538*W$321+$F1538*W$324)</f>
        <v/>
      </c>
      <c r="X1538" s="32">
        <f>$D1538*($E1538*X$321+$F1538*X$324)</f>
        <v/>
      </c>
      <c r="Y1538" s="32">
        <f>$D1538*($E1538*Y$321+$F1538*Y$324)</f>
        <v/>
      </c>
      <c r="Z1538" s="32">
        <f>$D1538*($E1538*Z$321+$F1538*Z$324)</f>
        <v/>
      </c>
      <c r="AA1538" s="32">
        <f>$D1538*($E1538*AA$321+$F1538*AA$324)</f>
        <v/>
      </c>
      <c r="AB1538" s="32">
        <f>$D1538*($E1538*AB$321+$F1538*AB$324)</f>
        <v/>
      </c>
      <c r="AC1538" s="32">
        <f>$D1538*($E1538*AC$321+$F1538*AC$324)</f>
        <v/>
      </c>
      <c r="AD1538" s="32">
        <f>$D1538*($E1538*AD$321+$F1538*AD$324)</f>
        <v/>
      </c>
      <c r="AF1538" s="11">
        <f>CodePrefix&amp;$A1538&amp;IF($C1538="","","."&amp;$C1538&amp;"."&amp;$B1538)&amp;INDEX(VarEnd,MATCH($A1538,VarKey,0))&amp;AF$5</f>
        <v/>
      </c>
      <c r="AG1538" s="37">
        <f>$D1538*($E1538*AG$321+$F1538*AG$324)</f>
        <v/>
      </c>
      <c r="AH1538" s="32">
        <f>$D1538*($E1538*AH$321+$F1538*AH$324)</f>
        <v/>
      </c>
      <c r="AI1538" s="32">
        <f>$D1538*($E1538*AI$321+$F1538*AI$324)</f>
        <v/>
      </c>
      <c r="AJ1538" s="32">
        <f>$D1538*($E1538*AJ$321+$F1538*AJ$324)</f>
        <v/>
      </c>
      <c r="AK1538" s="32">
        <f>$D1538*($E1538*AK$321+$F1538*AK$324)</f>
        <v/>
      </c>
      <c r="AL1538" s="32">
        <f>$D1538*($E1538*AL$321+$F1538*AL$324)</f>
        <v/>
      </c>
      <c r="AM1538" s="32">
        <f>$D1538*($E1538*AM$321+$F1538*AM$324)</f>
        <v/>
      </c>
      <c r="AN1538" s="32">
        <f>$D1538*($E1538*AN$321+$F1538*AN$324)</f>
        <v/>
      </c>
      <c r="AO1538" s="32">
        <f>$D1538*($E1538*AO$321+$F1538*AO$324)</f>
        <v/>
      </c>
      <c r="AP1538" s="32">
        <f>$D1538*($E1538*AP$321+$F1538*AP$324)</f>
        <v/>
      </c>
      <c r="AQ1538" s="32">
        <f>$D1538*($E1538*AQ$321+$F1538*AQ$324)</f>
        <v/>
      </c>
      <c r="AR1538" s="32">
        <f>$D1538*($E1538*AR$321+$F1538*AR$324)</f>
        <v/>
      </c>
      <c r="AS1538" s="32">
        <f>$D1538*($E1538*AS$321+$F1538*AS$324)</f>
        <v/>
      </c>
      <c r="AT1538" s="32">
        <f>$D1538*($E1538*AT$321+$F1538*AT$324)</f>
        <v/>
      </c>
      <c r="AU1538" s="32">
        <f>$D1538*($E1538*AU$321+$F1538*AU$324)</f>
        <v/>
      </c>
      <c r="AV1538" s="32">
        <f>$D1538*($E1538*AV$321+$F1538*AV$324)</f>
        <v/>
      </c>
      <c r="AW1538" s="32">
        <f>$D1538*($E1538*AW$321+$F1538*AW$324)</f>
        <v/>
      </c>
      <c r="AX1538" s="32">
        <f>$D1538*($E1538*AX$321+$F1538*AX$324)</f>
        <v/>
      </c>
      <c r="AY1538" s="32">
        <f>$D1538*($E1538*AY$321+$F1538*AY$324)</f>
        <v/>
      </c>
    </row>
    <row r="1539" hidden="1" outlineLevel="2">
      <c r="A1539" s="14" t="inlineStr">
        <is>
          <t>xcp</t>
        </is>
      </c>
      <c r="B1539" s="14" t="inlineStr">
        <is>
          <t>nga</t>
        </is>
      </c>
      <c r="C1539" s="14" t="inlineStr">
        <is>
          <t>res</t>
        </is>
      </c>
      <c r="D1539" s="32">
        <f>INDEX(Inputs!$W$5:$W$132,MATCH($B1539&amp;"|"&amp;$C1539,Inputs!$A$5:$A$132,0))</f>
        <v/>
      </c>
      <c r="E1539" s="32">
        <f>INDEX(Inputs!$Z$5:$Z$132,MATCH($B1539&amp;"|"&amp;$C1539,Inputs!$A$5:$A$132,0))</f>
        <v/>
      </c>
      <c r="F1539" s="32">
        <f>INDEX(Inputs!$AA$5:$AA$132,MATCH($B1539&amp;"|"&amp;$C1539,Inputs!$A$5:$A$132,0))</f>
        <v/>
      </c>
      <c r="G1539" s="36" t="n"/>
      <c r="H1539" s="14">
        <f>INDEX(VarLab,MATCH($A1539,VarKey,0))&amp;INDEX(MemLab,MATCH($C1539&amp;"|"&amp;$B1539,MemKey,0))</f>
        <v/>
      </c>
      <c r="I1539" s="14">
        <f>INDEX(VarUnit,MATCH($A1539,VarKey,0))</f>
        <v/>
      </c>
      <c r="J1539" s="14">
        <f>INDEX(VarSrc,MATCH($A1539,VarKey,0))</f>
        <v/>
      </c>
      <c r="K1539" s="11">
        <f>CodePrefix&amp;$A1539&amp;IF($C1539="","","."&amp;$C1539&amp;"."&amp;$B1539)&amp;INDEX(VarEnd,MATCH($A1539,VarKey,0))&amp;K$5</f>
        <v/>
      </c>
      <c r="L1539" s="37">
        <f>$D1539*($E1539*L$321+$F1539*L$324)</f>
        <v/>
      </c>
      <c r="M1539" s="32">
        <f>$D1539*($E1539*M$321+$F1539*M$324)</f>
        <v/>
      </c>
      <c r="N1539" s="32">
        <f>$D1539*($E1539*N$321+$F1539*N$324)</f>
        <v/>
      </c>
      <c r="O1539" s="32">
        <f>$D1539*($E1539*O$321+$F1539*O$324)</f>
        <v/>
      </c>
      <c r="P1539" s="32">
        <f>$D1539*($E1539*P$321+$F1539*P$324)</f>
        <v/>
      </c>
      <c r="Q1539" s="32">
        <f>$D1539*($E1539*Q$321+$F1539*Q$324)</f>
        <v/>
      </c>
      <c r="R1539" s="32">
        <f>$D1539*($E1539*R$321+$F1539*R$324)</f>
        <v/>
      </c>
      <c r="S1539" s="32">
        <f>$D1539*($E1539*S$321+$F1539*S$324)</f>
        <v/>
      </c>
      <c r="T1539" s="32">
        <f>$D1539*($E1539*T$321+$F1539*T$324)</f>
        <v/>
      </c>
      <c r="U1539" s="32">
        <f>$D1539*($E1539*U$321+$F1539*U$324)</f>
        <v/>
      </c>
      <c r="V1539" s="32">
        <f>$D1539*($E1539*V$321+$F1539*V$324)</f>
        <v/>
      </c>
      <c r="W1539" s="32">
        <f>$D1539*($E1539*W$321+$F1539*W$324)</f>
        <v/>
      </c>
      <c r="X1539" s="32">
        <f>$D1539*($E1539*X$321+$F1539*X$324)</f>
        <v/>
      </c>
      <c r="Y1539" s="32">
        <f>$D1539*($E1539*Y$321+$F1539*Y$324)</f>
        <v/>
      </c>
      <c r="Z1539" s="32">
        <f>$D1539*($E1539*Z$321+$F1539*Z$324)</f>
        <v/>
      </c>
      <c r="AA1539" s="32">
        <f>$D1539*($E1539*AA$321+$F1539*AA$324)</f>
        <v/>
      </c>
      <c r="AB1539" s="32">
        <f>$D1539*($E1539*AB$321+$F1539*AB$324)</f>
        <v/>
      </c>
      <c r="AC1539" s="32">
        <f>$D1539*($E1539*AC$321+$F1539*AC$324)</f>
        <v/>
      </c>
      <c r="AD1539" s="32">
        <f>$D1539*($E1539*AD$321+$F1539*AD$324)</f>
        <v/>
      </c>
      <c r="AF1539" s="11">
        <f>CodePrefix&amp;$A1539&amp;IF($C1539="","","."&amp;$C1539&amp;"."&amp;$B1539)&amp;INDEX(VarEnd,MATCH($A1539,VarKey,0))&amp;AF$5</f>
        <v/>
      </c>
      <c r="AG1539" s="37">
        <f>$D1539*($E1539*AG$321+$F1539*AG$324)</f>
        <v/>
      </c>
      <c r="AH1539" s="32">
        <f>$D1539*($E1539*AH$321+$F1539*AH$324)</f>
        <v/>
      </c>
      <c r="AI1539" s="32">
        <f>$D1539*($E1539*AI$321+$F1539*AI$324)</f>
        <v/>
      </c>
      <c r="AJ1539" s="32">
        <f>$D1539*($E1539*AJ$321+$F1539*AJ$324)</f>
        <v/>
      </c>
      <c r="AK1539" s="32">
        <f>$D1539*($E1539*AK$321+$F1539*AK$324)</f>
        <v/>
      </c>
      <c r="AL1539" s="32">
        <f>$D1539*($E1539*AL$321+$F1539*AL$324)</f>
        <v/>
      </c>
      <c r="AM1539" s="32">
        <f>$D1539*($E1539*AM$321+$F1539*AM$324)</f>
        <v/>
      </c>
      <c r="AN1539" s="32">
        <f>$D1539*($E1539*AN$321+$F1539*AN$324)</f>
        <v/>
      </c>
      <c r="AO1539" s="32">
        <f>$D1539*($E1539*AO$321+$F1539*AO$324)</f>
        <v/>
      </c>
      <c r="AP1539" s="32">
        <f>$D1539*($E1539*AP$321+$F1539*AP$324)</f>
        <v/>
      </c>
      <c r="AQ1539" s="32">
        <f>$D1539*($E1539*AQ$321+$F1539*AQ$324)</f>
        <v/>
      </c>
      <c r="AR1539" s="32">
        <f>$D1539*($E1539*AR$321+$F1539*AR$324)</f>
        <v/>
      </c>
      <c r="AS1539" s="32">
        <f>$D1539*($E1539*AS$321+$F1539*AS$324)</f>
        <v/>
      </c>
      <c r="AT1539" s="32">
        <f>$D1539*($E1539*AT$321+$F1539*AT$324)</f>
        <v/>
      </c>
      <c r="AU1539" s="32">
        <f>$D1539*($E1539*AU$321+$F1539*AU$324)</f>
        <v/>
      </c>
      <c r="AV1539" s="32">
        <f>$D1539*($E1539*AV$321+$F1539*AV$324)</f>
        <v/>
      </c>
      <c r="AW1539" s="32">
        <f>$D1539*($E1539*AW$321+$F1539*AW$324)</f>
        <v/>
      </c>
      <c r="AX1539" s="32">
        <f>$D1539*($E1539*AX$321+$F1539*AX$324)</f>
        <v/>
      </c>
      <c r="AY1539" s="32">
        <f>$D1539*($E1539*AY$321+$F1539*AY$324)</f>
        <v/>
      </c>
    </row>
    <row r="1540" hidden="1" outlineLevel="2">
      <c r="A1540" s="14" t="inlineStr">
        <is>
          <t>xcp</t>
        </is>
      </c>
      <c r="B1540" s="14" t="inlineStr">
        <is>
          <t>gso</t>
        </is>
      </c>
      <c r="C1540" s="14" t="inlineStr">
        <is>
          <t>res</t>
        </is>
      </c>
      <c r="D1540" s="32">
        <f>INDEX(Inputs!$W$5:$W$132,MATCH($B1540&amp;"|"&amp;$C1540,Inputs!$A$5:$A$132,0))</f>
        <v/>
      </c>
      <c r="E1540" s="32">
        <f>INDEX(Inputs!$Z$5:$Z$132,MATCH($B1540&amp;"|"&amp;$C1540,Inputs!$A$5:$A$132,0))</f>
        <v/>
      </c>
      <c r="F1540" s="32">
        <f>INDEX(Inputs!$AA$5:$AA$132,MATCH($B1540&amp;"|"&amp;$C1540,Inputs!$A$5:$A$132,0))</f>
        <v/>
      </c>
      <c r="G1540" s="36" t="n"/>
      <c r="H1540" s="14">
        <f>INDEX(VarLab,MATCH($A1540,VarKey,0))&amp;INDEX(MemLab,MATCH($C1540&amp;"|"&amp;$B1540,MemKey,0))</f>
        <v/>
      </c>
      <c r="I1540" s="14">
        <f>INDEX(VarUnit,MATCH($A1540,VarKey,0))</f>
        <v/>
      </c>
      <c r="J1540" s="14">
        <f>INDEX(VarSrc,MATCH($A1540,VarKey,0))</f>
        <v/>
      </c>
      <c r="K1540" s="11">
        <f>CodePrefix&amp;$A1540&amp;IF($C1540="","","."&amp;$C1540&amp;"."&amp;$B1540)&amp;INDEX(VarEnd,MATCH($A1540,VarKey,0))&amp;K$5</f>
        <v/>
      </c>
      <c r="L1540" s="37">
        <f>$D1540*($E1540*L$321+$F1540*L$324)</f>
        <v/>
      </c>
      <c r="M1540" s="32">
        <f>$D1540*($E1540*M$321+$F1540*M$324)</f>
        <v/>
      </c>
      <c r="N1540" s="32">
        <f>$D1540*($E1540*N$321+$F1540*N$324)</f>
        <v/>
      </c>
      <c r="O1540" s="32">
        <f>$D1540*($E1540*O$321+$F1540*O$324)</f>
        <v/>
      </c>
      <c r="P1540" s="32">
        <f>$D1540*($E1540*P$321+$F1540*P$324)</f>
        <v/>
      </c>
      <c r="Q1540" s="32">
        <f>$D1540*($E1540*Q$321+$F1540*Q$324)</f>
        <v/>
      </c>
      <c r="R1540" s="32">
        <f>$D1540*($E1540*R$321+$F1540*R$324)</f>
        <v/>
      </c>
      <c r="S1540" s="32">
        <f>$D1540*($E1540*S$321+$F1540*S$324)</f>
        <v/>
      </c>
      <c r="T1540" s="32">
        <f>$D1540*($E1540*T$321+$F1540*T$324)</f>
        <v/>
      </c>
      <c r="U1540" s="32">
        <f>$D1540*($E1540*U$321+$F1540*U$324)</f>
        <v/>
      </c>
      <c r="V1540" s="32">
        <f>$D1540*($E1540*V$321+$F1540*V$324)</f>
        <v/>
      </c>
      <c r="W1540" s="32">
        <f>$D1540*($E1540*W$321+$F1540*W$324)</f>
        <v/>
      </c>
      <c r="X1540" s="32">
        <f>$D1540*($E1540*X$321+$F1540*X$324)</f>
        <v/>
      </c>
      <c r="Y1540" s="32">
        <f>$D1540*($E1540*Y$321+$F1540*Y$324)</f>
        <v/>
      </c>
      <c r="Z1540" s="32">
        <f>$D1540*($E1540*Z$321+$F1540*Z$324)</f>
        <v/>
      </c>
      <c r="AA1540" s="32">
        <f>$D1540*($E1540*AA$321+$F1540*AA$324)</f>
        <v/>
      </c>
      <c r="AB1540" s="32">
        <f>$D1540*($E1540*AB$321+$F1540*AB$324)</f>
        <v/>
      </c>
      <c r="AC1540" s="32">
        <f>$D1540*($E1540*AC$321+$F1540*AC$324)</f>
        <v/>
      </c>
      <c r="AD1540" s="32">
        <f>$D1540*($E1540*AD$321+$F1540*AD$324)</f>
        <v/>
      </c>
      <c r="AF1540" s="11">
        <f>CodePrefix&amp;$A1540&amp;IF($C1540="","","."&amp;$C1540&amp;"."&amp;$B1540)&amp;INDEX(VarEnd,MATCH($A1540,VarKey,0))&amp;AF$5</f>
        <v/>
      </c>
      <c r="AG1540" s="37">
        <f>$D1540*($E1540*AG$321+$F1540*AG$324)</f>
        <v/>
      </c>
      <c r="AH1540" s="32">
        <f>$D1540*($E1540*AH$321+$F1540*AH$324)</f>
        <v/>
      </c>
      <c r="AI1540" s="32">
        <f>$D1540*($E1540*AI$321+$F1540*AI$324)</f>
        <v/>
      </c>
      <c r="AJ1540" s="32">
        <f>$D1540*($E1540*AJ$321+$F1540*AJ$324)</f>
        <v/>
      </c>
      <c r="AK1540" s="32">
        <f>$D1540*($E1540*AK$321+$F1540*AK$324)</f>
        <v/>
      </c>
      <c r="AL1540" s="32">
        <f>$D1540*($E1540*AL$321+$F1540*AL$324)</f>
        <v/>
      </c>
      <c r="AM1540" s="32">
        <f>$D1540*($E1540*AM$321+$F1540*AM$324)</f>
        <v/>
      </c>
      <c r="AN1540" s="32">
        <f>$D1540*($E1540*AN$321+$F1540*AN$324)</f>
        <v/>
      </c>
      <c r="AO1540" s="32">
        <f>$D1540*($E1540*AO$321+$F1540*AO$324)</f>
        <v/>
      </c>
      <c r="AP1540" s="32">
        <f>$D1540*($E1540*AP$321+$F1540*AP$324)</f>
        <v/>
      </c>
      <c r="AQ1540" s="32">
        <f>$D1540*($E1540*AQ$321+$F1540*AQ$324)</f>
        <v/>
      </c>
      <c r="AR1540" s="32">
        <f>$D1540*($E1540*AR$321+$F1540*AR$324)</f>
        <v/>
      </c>
      <c r="AS1540" s="32">
        <f>$D1540*($E1540*AS$321+$F1540*AS$324)</f>
        <v/>
      </c>
      <c r="AT1540" s="32">
        <f>$D1540*($E1540*AT$321+$F1540*AT$324)</f>
        <v/>
      </c>
      <c r="AU1540" s="32">
        <f>$D1540*($E1540*AU$321+$F1540*AU$324)</f>
        <v/>
      </c>
      <c r="AV1540" s="32">
        <f>$D1540*($E1540*AV$321+$F1540*AV$324)</f>
        <v/>
      </c>
      <c r="AW1540" s="32">
        <f>$D1540*($E1540*AW$321+$F1540*AW$324)</f>
        <v/>
      </c>
      <c r="AX1540" s="32">
        <f>$D1540*($E1540*AX$321+$F1540*AX$324)</f>
        <v/>
      </c>
      <c r="AY1540" s="32">
        <f>$D1540*($E1540*AY$321+$F1540*AY$324)</f>
        <v/>
      </c>
    </row>
    <row r="1541" hidden="1" outlineLevel="2">
      <c r="A1541" s="14" t="inlineStr">
        <is>
          <t>xcp</t>
        </is>
      </c>
      <c r="B1541" s="14" t="inlineStr">
        <is>
          <t>die</t>
        </is>
      </c>
      <c r="C1541" s="14" t="inlineStr">
        <is>
          <t>res</t>
        </is>
      </c>
      <c r="D1541" s="32">
        <f>INDEX(Inputs!$W$5:$W$132,MATCH($B1541&amp;"|"&amp;$C1541,Inputs!$A$5:$A$132,0))</f>
        <v/>
      </c>
      <c r="E1541" s="32">
        <f>INDEX(Inputs!$Z$5:$Z$132,MATCH($B1541&amp;"|"&amp;$C1541,Inputs!$A$5:$A$132,0))</f>
        <v/>
      </c>
      <c r="F1541" s="32">
        <f>INDEX(Inputs!$AA$5:$AA$132,MATCH($B1541&amp;"|"&amp;$C1541,Inputs!$A$5:$A$132,0))</f>
        <v/>
      </c>
      <c r="G1541" s="36" t="n"/>
      <c r="H1541" s="14">
        <f>INDEX(VarLab,MATCH($A1541,VarKey,0))&amp;INDEX(MemLab,MATCH($C1541&amp;"|"&amp;$B1541,MemKey,0))</f>
        <v/>
      </c>
      <c r="I1541" s="14">
        <f>INDEX(VarUnit,MATCH($A1541,VarKey,0))</f>
        <v/>
      </c>
      <c r="J1541" s="14">
        <f>INDEX(VarSrc,MATCH($A1541,VarKey,0))</f>
        <v/>
      </c>
      <c r="K1541" s="11">
        <f>CodePrefix&amp;$A1541&amp;IF($C1541="","","."&amp;$C1541&amp;"."&amp;$B1541)&amp;INDEX(VarEnd,MATCH($A1541,VarKey,0))&amp;K$5</f>
        <v/>
      </c>
      <c r="L1541" s="37">
        <f>$D1541*($E1541*L$321+$F1541*L$324)</f>
        <v/>
      </c>
      <c r="M1541" s="32">
        <f>$D1541*($E1541*M$321+$F1541*M$324)</f>
        <v/>
      </c>
      <c r="N1541" s="32">
        <f>$D1541*($E1541*N$321+$F1541*N$324)</f>
        <v/>
      </c>
      <c r="O1541" s="32">
        <f>$D1541*($E1541*O$321+$F1541*O$324)</f>
        <v/>
      </c>
      <c r="P1541" s="32">
        <f>$D1541*($E1541*P$321+$F1541*P$324)</f>
        <v/>
      </c>
      <c r="Q1541" s="32">
        <f>$D1541*($E1541*Q$321+$F1541*Q$324)</f>
        <v/>
      </c>
      <c r="R1541" s="32">
        <f>$D1541*($E1541*R$321+$F1541*R$324)</f>
        <v/>
      </c>
      <c r="S1541" s="32">
        <f>$D1541*($E1541*S$321+$F1541*S$324)</f>
        <v/>
      </c>
      <c r="T1541" s="32">
        <f>$D1541*($E1541*T$321+$F1541*T$324)</f>
        <v/>
      </c>
      <c r="U1541" s="32">
        <f>$D1541*($E1541*U$321+$F1541*U$324)</f>
        <v/>
      </c>
      <c r="V1541" s="32">
        <f>$D1541*($E1541*V$321+$F1541*V$324)</f>
        <v/>
      </c>
      <c r="W1541" s="32">
        <f>$D1541*($E1541*W$321+$F1541*W$324)</f>
        <v/>
      </c>
      <c r="X1541" s="32">
        <f>$D1541*($E1541*X$321+$F1541*X$324)</f>
        <v/>
      </c>
      <c r="Y1541" s="32">
        <f>$D1541*($E1541*Y$321+$F1541*Y$324)</f>
        <v/>
      </c>
      <c r="Z1541" s="32">
        <f>$D1541*($E1541*Z$321+$F1541*Z$324)</f>
        <v/>
      </c>
      <c r="AA1541" s="32">
        <f>$D1541*($E1541*AA$321+$F1541*AA$324)</f>
        <v/>
      </c>
      <c r="AB1541" s="32">
        <f>$D1541*($E1541*AB$321+$F1541*AB$324)</f>
        <v/>
      </c>
      <c r="AC1541" s="32">
        <f>$D1541*($E1541*AC$321+$F1541*AC$324)</f>
        <v/>
      </c>
      <c r="AD1541" s="32">
        <f>$D1541*($E1541*AD$321+$F1541*AD$324)</f>
        <v/>
      </c>
      <c r="AF1541" s="11">
        <f>CodePrefix&amp;$A1541&amp;IF($C1541="","","."&amp;$C1541&amp;"."&amp;$B1541)&amp;INDEX(VarEnd,MATCH($A1541,VarKey,0))&amp;AF$5</f>
        <v/>
      </c>
      <c r="AG1541" s="37">
        <f>$D1541*($E1541*AG$321+$F1541*AG$324)</f>
        <v/>
      </c>
      <c r="AH1541" s="32">
        <f>$D1541*($E1541*AH$321+$F1541*AH$324)</f>
        <v/>
      </c>
      <c r="AI1541" s="32">
        <f>$D1541*($E1541*AI$321+$F1541*AI$324)</f>
        <v/>
      </c>
      <c r="AJ1541" s="32">
        <f>$D1541*($E1541*AJ$321+$F1541*AJ$324)</f>
        <v/>
      </c>
      <c r="AK1541" s="32">
        <f>$D1541*($E1541*AK$321+$F1541*AK$324)</f>
        <v/>
      </c>
      <c r="AL1541" s="32">
        <f>$D1541*($E1541*AL$321+$F1541*AL$324)</f>
        <v/>
      </c>
      <c r="AM1541" s="32">
        <f>$D1541*($E1541*AM$321+$F1541*AM$324)</f>
        <v/>
      </c>
      <c r="AN1541" s="32">
        <f>$D1541*($E1541*AN$321+$F1541*AN$324)</f>
        <v/>
      </c>
      <c r="AO1541" s="32">
        <f>$D1541*($E1541*AO$321+$F1541*AO$324)</f>
        <v/>
      </c>
      <c r="AP1541" s="32">
        <f>$D1541*($E1541*AP$321+$F1541*AP$324)</f>
        <v/>
      </c>
      <c r="AQ1541" s="32">
        <f>$D1541*($E1541*AQ$321+$F1541*AQ$324)</f>
        <v/>
      </c>
      <c r="AR1541" s="32">
        <f>$D1541*($E1541*AR$321+$F1541*AR$324)</f>
        <v/>
      </c>
      <c r="AS1541" s="32">
        <f>$D1541*($E1541*AS$321+$F1541*AS$324)</f>
        <v/>
      </c>
      <c r="AT1541" s="32">
        <f>$D1541*($E1541*AT$321+$F1541*AT$324)</f>
        <v/>
      </c>
      <c r="AU1541" s="32">
        <f>$D1541*($E1541*AU$321+$F1541*AU$324)</f>
        <v/>
      </c>
      <c r="AV1541" s="32">
        <f>$D1541*($E1541*AV$321+$F1541*AV$324)</f>
        <v/>
      </c>
      <c r="AW1541" s="32">
        <f>$D1541*($E1541*AW$321+$F1541*AW$324)</f>
        <v/>
      </c>
      <c r="AX1541" s="32">
        <f>$D1541*($E1541*AX$321+$F1541*AX$324)</f>
        <v/>
      </c>
      <c r="AY1541" s="32">
        <f>$D1541*($E1541*AY$321+$F1541*AY$324)</f>
        <v/>
      </c>
    </row>
    <row r="1542" hidden="1" outlineLevel="2">
      <c r="A1542" s="14" t="inlineStr">
        <is>
          <t>xcp</t>
        </is>
      </c>
      <c r="B1542" s="14" t="inlineStr">
        <is>
          <t>lpg</t>
        </is>
      </c>
      <c r="C1542" s="14" t="inlineStr">
        <is>
          <t>res</t>
        </is>
      </c>
      <c r="D1542" s="32">
        <f>INDEX(Inputs!$W$5:$W$132,MATCH($B1542&amp;"|"&amp;$C1542,Inputs!$A$5:$A$132,0))</f>
        <v/>
      </c>
      <c r="E1542" s="32">
        <f>INDEX(Inputs!$Z$5:$Z$132,MATCH($B1542&amp;"|"&amp;$C1542,Inputs!$A$5:$A$132,0))</f>
        <v/>
      </c>
      <c r="F1542" s="32">
        <f>INDEX(Inputs!$AA$5:$AA$132,MATCH($B1542&amp;"|"&amp;$C1542,Inputs!$A$5:$A$132,0))</f>
        <v/>
      </c>
      <c r="G1542" s="36" t="n"/>
      <c r="H1542" s="14">
        <f>INDEX(VarLab,MATCH($A1542,VarKey,0))&amp;INDEX(MemLab,MATCH($C1542&amp;"|"&amp;$B1542,MemKey,0))</f>
        <v/>
      </c>
      <c r="I1542" s="14">
        <f>INDEX(VarUnit,MATCH($A1542,VarKey,0))</f>
        <v/>
      </c>
      <c r="J1542" s="14">
        <f>INDEX(VarSrc,MATCH($A1542,VarKey,0))</f>
        <v/>
      </c>
      <c r="K1542" s="11">
        <f>CodePrefix&amp;$A1542&amp;IF($C1542="","","."&amp;$C1542&amp;"."&amp;$B1542)&amp;INDEX(VarEnd,MATCH($A1542,VarKey,0))&amp;K$5</f>
        <v/>
      </c>
      <c r="L1542" s="37">
        <f>$D1542*($E1542*L$321+$F1542*L$324)</f>
        <v/>
      </c>
      <c r="M1542" s="32">
        <f>$D1542*($E1542*M$321+$F1542*M$324)</f>
        <v/>
      </c>
      <c r="N1542" s="32">
        <f>$D1542*($E1542*N$321+$F1542*N$324)</f>
        <v/>
      </c>
      <c r="O1542" s="32">
        <f>$D1542*($E1542*O$321+$F1542*O$324)</f>
        <v/>
      </c>
      <c r="P1542" s="32">
        <f>$D1542*($E1542*P$321+$F1542*P$324)</f>
        <v/>
      </c>
      <c r="Q1542" s="32">
        <f>$D1542*($E1542*Q$321+$F1542*Q$324)</f>
        <v/>
      </c>
      <c r="R1542" s="32">
        <f>$D1542*($E1542*R$321+$F1542*R$324)</f>
        <v/>
      </c>
      <c r="S1542" s="32">
        <f>$D1542*($E1542*S$321+$F1542*S$324)</f>
        <v/>
      </c>
      <c r="T1542" s="32">
        <f>$D1542*($E1542*T$321+$F1542*T$324)</f>
        <v/>
      </c>
      <c r="U1542" s="32">
        <f>$D1542*($E1542*U$321+$F1542*U$324)</f>
        <v/>
      </c>
      <c r="V1542" s="32">
        <f>$D1542*($E1542*V$321+$F1542*V$324)</f>
        <v/>
      </c>
      <c r="W1542" s="32">
        <f>$D1542*($E1542*W$321+$F1542*W$324)</f>
        <v/>
      </c>
      <c r="X1542" s="32">
        <f>$D1542*($E1542*X$321+$F1542*X$324)</f>
        <v/>
      </c>
      <c r="Y1542" s="32">
        <f>$D1542*($E1542*Y$321+$F1542*Y$324)</f>
        <v/>
      </c>
      <c r="Z1542" s="32">
        <f>$D1542*($E1542*Z$321+$F1542*Z$324)</f>
        <v/>
      </c>
      <c r="AA1542" s="32">
        <f>$D1542*($E1542*AA$321+$F1542*AA$324)</f>
        <v/>
      </c>
      <c r="AB1542" s="32">
        <f>$D1542*($E1542*AB$321+$F1542*AB$324)</f>
        <v/>
      </c>
      <c r="AC1542" s="32">
        <f>$D1542*($E1542*AC$321+$F1542*AC$324)</f>
        <v/>
      </c>
      <c r="AD1542" s="32">
        <f>$D1542*($E1542*AD$321+$F1542*AD$324)</f>
        <v/>
      </c>
      <c r="AF1542" s="11">
        <f>CodePrefix&amp;$A1542&amp;IF($C1542="","","."&amp;$C1542&amp;"."&amp;$B1542)&amp;INDEX(VarEnd,MATCH($A1542,VarKey,0))&amp;AF$5</f>
        <v/>
      </c>
      <c r="AG1542" s="37">
        <f>$D1542*($E1542*AG$321+$F1542*AG$324)</f>
        <v/>
      </c>
      <c r="AH1542" s="32">
        <f>$D1542*($E1542*AH$321+$F1542*AH$324)</f>
        <v/>
      </c>
      <c r="AI1542" s="32">
        <f>$D1542*($E1542*AI$321+$F1542*AI$324)</f>
        <v/>
      </c>
      <c r="AJ1542" s="32">
        <f>$D1542*($E1542*AJ$321+$F1542*AJ$324)</f>
        <v/>
      </c>
      <c r="AK1542" s="32">
        <f>$D1542*($E1542*AK$321+$F1542*AK$324)</f>
        <v/>
      </c>
      <c r="AL1542" s="32">
        <f>$D1542*($E1542*AL$321+$F1542*AL$324)</f>
        <v/>
      </c>
      <c r="AM1542" s="32">
        <f>$D1542*($E1542*AM$321+$F1542*AM$324)</f>
        <v/>
      </c>
      <c r="AN1542" s="32">
        <f>$D1542*($E1542*AN$321+$F1542*AN$324)</f>
        <v/>
      </c>
      <c r="AO1542" s="32">
        <f>$D1542*($E1542*AO$321+$F1542*AO$324)</f>
        <v/>
      </c>
      <c r="AP1542" s="32">
        <f>$D1542*($E1542*AP$321+$F1542*AP$324)</f>
        <v/>
      </c>
      <c r="AQ1542" s="32">
        <f>$D1542*($E1542*AQ$321+$F1542*AQ$324)</f>
        <v/>
      </c>
      <c r="AR1542" s="32">
        <f>$D1542*($E1542*AR$321+$F1542*AR$324)</f>
        <v/>
      </c>
      <c r="AS1542" s="32">
        <f>$D1542*($E1542*AS$321+$F1542*AS$324)</f>
        <v/>
      </c>
      <c r="AT1542" s="32">
        <f>$D1542*($E1542*AT$321+$F1542*AT$324)</f>
        <v/>
      </c>
      <c r="AU1542" s="32">
        <f>$D1542*($E1542*AU$321+$F1542*AU$324)</f>
        <v/>
      </c>
      <c r="AV1542" s="32">
        <f>$D1542*($E1542*AV$321+$F1542*AV$324)</f>
        <v/>
      </c>
      <c r="AW1542" s="32">
        <f>$D1542*($E1542*AW$321+$F1542*AW$324)</f>
        <v/>
      </c>
      <c r="AX1542" s="32">
        <f>$D1542*($E1542*AX$321+$F1542*AX$324)</f>
        <v/>
      </c>
      <c r="AY1542" s="32">
        <f>$D1542*($E1542*AY$321+$F1542*AY$324)</f>
        <v/>
      </c>
    </row>
    <row r="1543" hidden="1" outlineLevel="2">
      <c r="A1543" s="14" t="inlineStr">
        <is>
          <t>xcp</t>
        </is>
      </c>
      <c r="B1543" s="14" t="inlineStr">
        <is>
          <t>ker</t>
        </is>
      </c>
      <c r="C1543" s="14" t="inlineStr">
        <is>
          <t>res</t>
        </is>
      </c>
      <c r="D1543" s="32">
        <f>INDEX(Inputs!$W$5:$W$132,MATCH($B1543&amp;"|"&amp;$C1543,Inputs!$A$5:$A$132,0))</f>
        <v/>
      </c>
      <c r="E1543" s="32">
        <f>INDEX(Inputs!$Z$5:$Z$132,MATCH($B1543&amp;"|"&amp;$C1543,Inputs!$A$5:$A$132,0))</f>
        <v/>
      </c>
      <c r="F1543" s="32">
        <f>INDEX(Inputs!$AA$5:$AA$132,MATCH($B1543&amp;"|"&amp;$C1543,Inputs!$A$5:$A$132,0))</f>
        <v/>
      </c>
      <c r="G1543" s="36" t="n"/>
      <c r="H1543" s="14">
        <f>INDEX(VarLab,MATCH($A1543,VarKey,0))&amp;INDEX(MemLab,MATCH($C1543&amp;"|"&amp;$B1543,MemKey,0))</f>
        <v/>
      </c>
      <c r="I1543" s="14">
        <f>INDEX(VarUnit,MATCH($A1543,VarKey,0))</f>
        <v/>
      </c>
      <c r="J1543" s="14">
        <f>INDEX(VarSrc,MATCH($A1543,VarKey,0))</f>
        <v/>
      </c>
      <c r="K1543" s="11">
        <f>CodePrefix&amp;$A1543&amp;IF($C1543="","","."&amp;$C1543&amp;"."&amp;$B1543)&amp;INDEX(VarEnd,MATCH($A1543,VarKey,0))&amp;K$5</f>
        <v/>
      </c>
      <c r="L1543" s="37">
        <f>$D1543*($E1543*L$321+$F1543*L$324)</f>
        <v/>
      </c>
      <c r="M1543" s="32">
        <f>$D1543*($E1543*M$321+$F1543*M$324)</f>
        <v/>
      </c>
      <c r="N1543" s="32">
        <f>$D1543*($E1543*N$321+$F1543*N$324)</f>
        <v/>
      </c>
      <c r="O1543" s="32">
        <f>$D1543*($E1543*O$321+$F1543*O$324)</f>
        <v/>
      </c>
      <c r="P1543" s="32">
        <f>$D1543*($E1543*P$321+$F1543*P$324)</f>
        <v/>
      </c>
      <c r="Q1543" s="32">
        <f>$D1543*($E1543*Q$321+$F1543*Q$324)</f>
        <v/>
      </c>
      <c r="R1543" s="32">
        <f>$D1543*($E1543*R$321+$F1543*R$324)</f>
        <v/>
      </c>
      <c r="S1543" s="32">
        <f>$D1543*($E1543*S$321+$F1543*S$324)</f>
        <v/>
      </c>
      <c r="T1543" s="32">
        <f>$D1543*($E1543*T$321+$F1543*T$324)</f>
        <v/>
      </c>
      <c r="U1543" s="32">
        <f>$D1543*($E1543*U$321+$F1543*U$324)</f>
        <v/>
      </c>
      <c r="V1543" s="32">
        <f>$D1543*($E1543*V$321+$F1543*V$324)</f>
        <v/>
      </c>
      <c r="W1543" s="32">
        <f>$D1543*($E1543*W$321+$F1543*W$324)</f>
        <v/>
      </c>
      <c r="X1543" s="32">
        <f>$D1543*($E1543*X$321+$F1543*X$324)</f>
        <v/>
      </c>
      <c r="Y1543" s="32">
        <f>$D1543*($E1543*Y$321+$F1543*Y$324)</f>
        <v/>
      </c>
      <c r="Z1543" s="32">
        <f>$D1543*($E1543*Z$321+$F1543*Z$324)</f>
        <v/>
      </c>
      <c r="AA1543" s="32">
        <f>$D1543*($E1543*AA$321+$F1543*AA$324)</f>
        <v/>
      </c>
      <c r="AB1543" s="32">
        <f>$D1543*($E1543*AB$321+$F1543*AB$324)</f>
        <v/>
      </c>
      <c r="AC1543" s="32">
        <f>$D1543*($E1543*AC$321+$F1543*AC$324)</f>
        <v/>
      </c>
      <c r="AD1543" s="32">
        <f>$D1543*($E1543*AD$321+$F1543*AD$324)</f>
        <v/>
      </c>
      <c r="AF1543" s="11">
        <f>CodePrefix&amp;$A1543&amp;IF($C1543="","","."&amp;$C1543&amp;"."&amp;$B1543)&amp;INDEX(VarEnd,MATCH($A1543,VarKey,0))&amp;AF$5</f>
        <v/>
      </c>
      <c r="AG1543" s="37">
        <f>$D1543*($E1543*AG$321+$F1543*AG$324)</f>
        <v/>
      </c>
      <c r="AH1543" s="32">
        <f>$D1543*($E1543*AH$321+$F1543*AH$324)</f>
        <v/>
      </c>
      <c r="AI1543" s="32">
        <f>$D1543*($E1543*AI$321+$F1543*AI$324)</f>
        <v/>
      </c>
      <c r="AJ1543" s="32">
        <f>$D1543*($E1543*AJ$321+$F1543*AJ$324)</f>
        <v/>
      </c>
      <c r="AK1543" s="32">
        <f>$D1543*($E1543*AK$321+$F1543*AK$324)</f>
        <v/>
      </c>
      <c r="AL1543" s="32">
        <f>$D1543*($E1543*AL$321+$F1543*AL$324)</f>
        <v/>
      </c>
      <c r="AM1543" s="32">
        <f>$D1543*($E1543*AM$321+$F1543*AM$324)</f>
        <v/>
      </c>
      <c r="AN1543" s="32">
        <f>$D1543*($E1543*AN$321+$F1543*AN$324)</f>
        <v/>
      </c>
      <c r="AO1543" s="32">
        <f>$D1543*($E1543*AO$321+$F1543*AO$324)</f>
        <v/>
      </c>
      <c r="AP1543" s="32">
        <f>$D1543*($E1543*AP$321+$F1543*AP$324)</f>
        <v/>
      </c>
      <c r="AQ1543" s="32">
        <f>$D1543*($E1543*AQ$321+$F1543*AQ$324)</f>
        <v/>
      </c>
      <c r="AR1543" s="32">
        <f>$D1543*($E1543*AR$321+$F1543*AR$324)</f>
        <v/>
      </c>
      <c r="AS1543" s="32">
        <f>$D1543*($E1543*AS$321+$F1543*AS$324)</f>
        <v/>
      </c>
      <c r="AT1543" s="32">
        <f>$D1543*($E1543*AT$321+$F1543*AT$324)</f>
        <v/>
      </c>
      <c r="AU1543" s="32">
        <f>$D1543*($E1543*AU$321+$F1543*AU$324)</f>
        <v/>
      </c>
      <c r="AV1543" s="32">
        <f>$D1543*($E1543*AV$321+$F1543*AV$324)</f>
        <v/>
      </c>
      <c r="AW1543" s="32">
        <f>$D1543*($E1543*AW$321+$F1543*AW$324)</f>
        <v/>
      </c>
      <c r="AX1543" s="32">
        <f>$D1543*($E1543*AX$321+$F1543*AX$324)</f>
        <v/>
      </c>
      <c r="AY1543" s="32">
        <f>$D1543*($E1543*AY$321+$F1543*AY$324)</f>
        <v/>
      </c>
    </row>
    <row r="1544" hidden="1" outlineLevel="2">
      <c r="A1544" s="14" t="inlineStr">
        <is>
          <t>xcp</t>
        </is>
      </c>
      <c r="B1544" s="14" t="inlineStr">
        <is>
          <t>oop</t>
        </is>
      </c>
      <c r="C1544" s="14" t="inlineStr">
        <is>
          <t>res</t>
        </is>
      </c>
      <c r="D1544" s="32">
        <f>INDEX(Inputs!$W$5:$W$132,MATCH($B1544&amp;"|"&amp;$C1544,Inputs!$A$5:$A$132,0))</f>
        <v/>
      </c>
      <c r="E1544" s="32">
        <f>INDEX(Inputs!$Z$5:$Z$132,MATCH($B1544&amp;"|"&amp;$C1544,Inputs!$A$5:$A$132,0))</f>
        <v/>
      </c>
      <c r="F1544" s="32">
        <f>INDEX(Inputs!$AA$5:$AA$132,MATCH($B1544&amp;"|"&amp;$C1544,Inputs!$A$5:$A$132,0))</f>
        <v/>
      </c>
      <c r="G1544" s="36" t="n"/>
      <c r="H1544" s="14">
        <f>INDEX(VarLab,MATCH($A1544,VarKey,0))&amp;INDEX(MemLab,MATCH($C1544&amp;"|"&amp;$B1544,MemKey,0))</f>
        <v/>
      </c>
      <c r="I1544" s="14">
        <f>INDEX(VarUnit,MATCH($A1544,VarKey,0))</f>
        <v/>
      </c>
      <c r="J1544" s="14">
        <f>INDEX(VarSrc,MATCH($A1544,VarKey,0))</f>
        <v/>
      </c>
      <c r="K1544" s="11">
        <f>CodePrefix&amp;$A1544&amp;IF($C1544="","","."&amp;$C1544&amp;"."&amp;$B1544)&amp;INDEX(VarEnd,MATCH($A1544,VarKey,0))&amp;K$5</f>
        <v/>
      </c>
      <c r="L1544" s="37">
        <f>$D1544*($E1544*L$321+$F1544*L$324)</f>
        <v/>
      </c>
      <c r="M1544" s="32">
        <f>$D1544*($E1544*M$321+$F1544*M$324)</f>
        <v/>
      </c>
      <c r="N1544" s="32">
        <f>$D1544*($E1544*N$321+$F1544*N$324)</f>
        <v/>
      </c>
      <c r="O1544" s="32">
        <f>$D1544*($E1544*O$321+$F1544*O$324)</f>
        <v/>
      </c>
      <c r="P1544" s="32">
        <f>$D1544*($E1544*P$321+$F1544*P$324)</f>
        <v/>
      </c>
      <c r="Q1544" s="32">
        <f>$D1544*($E1544*Q$321+$F1544*Q$324)</f>
        <v/>
      </c>
      <c r="R1544" s="32">
        <f>$D1544*($E1544*R$321+$F1544*R$324)</f>
        <v/>
      </c>
      <c r="S1544" s="32">
        <f>$D1544*($E1544*S$321+$F1544*S$324)</f>
        <v/>
      </c>
      <c r="T1544" s="32">
        <f>$D1544*($E1544*T$321+$F1544*T$324)</f>
        <v/>
      </c>
      <c r="U1544" s="32">
        <f>$D1544*($E1544*U$321+$F1544*U$324)</f>
        <v/>
      </c>
      <c r="V1544" s="32">
        <f>$D1544*($E1544*V$321+$F1544*V$324)</f>
        <v/>
      </c>
      <c r="W1544" s="32">
        <f>$D1544*($E1544*W$321+$F1544*W$324)</f>
        <v/>
      </c>
      <c r="X1544" s="32">
        <f>$D1544*($E1544*X$321+$F1544*X$324)</f>
        <v/>
      </c>
      <c r="Y1544" s="32">
        <f>$D1544*($E1544*Y$321+$F1544*Y$324)</f>
        <v/>
      </c>
      <c r="Z1544" s="32">
        <f>$D1544*($E1544*Z$321+$F1544*Z$324)</f>
        <v/>
      </c>
      <c r="AA1544" s="32">
        <f>$D1544*($E1544*AA$321+$F1544*AA$324)</f>
        <v/>
      </c>
      <c r="AB1544" s="32">
        <f>$D1544*($E1544*AB$321+$F1544*AB$324)</f>
        <v/>
      </c>
      <c r="AC1544" s="32">
        <f>$D1544*($E1544*AC$321+$F1544*AC$324)</f>
        <v/>
      </c>
      <c r="AD1544" s="32">
        <f>$D1544*($E1544*AD$321+$F1544*AD$324)</f>
        <v/>
      </c>
      <c r="AF1544" s="11">
        <f>CodePrefix&amp;$A1544&amp;IF($C1544="","","."&amp;$C1544&amp;"."&amp;$B1544)&amp;INDEX(VarEnd,MATCH($A1544,VarKey,0))&amp;AF$5</f>
        <v/>
      </c>
      <c r="AG1544" s="37">
        <f>$D1544*($E1544*AG$321+$F1544*AG$324)</f>
        <v/>
      </c>
      <c r="AH1544" s="32">
        <f>$D1544*($E1544*AH$321+$F1544*AH$324)</f>
        <v/>
      </c>
      <c r="AI1544" s="32">
        <f>$D1544*($E1544*AI$321+$F1544*AI$324)</f>
        <v/>
      </c>
      <c r="AJ1544" s="32">
        <f>$D1544*($E1544*AJ$321+$F1544*AJ$324)</f>
        <v/>
      </c>
      <c r="AK1544" s="32">
        <f>$D1544*($E1544*AK$321+$F1544*AK$324)</f>
        <v/>
      </c>
      <c r="AL1544" s="32">
        <f>$D1544*($E1544*AL$321+$F1544*AL$324)</f>
        <v/>
      </c>
      <c r="AM1544" s="32">
        <f>$D1544*($E1544*AM$321+$F1544*AM$324)</f>
        <v/>
      </c>
      <c r="AN1544" s="32">
        <f>$D1544*($E1544*AN$321+$F1544*AN$324)</f>
        <v/>
      </c>
      <c r="AO1544" s="32">
        <f>$D1544*($E1544*AO$321+$F1544*AO$324)</f>
        <v/>
      </c>
      <c r="AP1544" s="32">
        <f>$D1544*($E1544*AP$321+$F1544*AP$324)</f>
        <v/>
      </c>
      <c r="AQ1544" s="32">
        <f>$D1544*($E1544*AQ$321+$F1544*AQ$324)</f>
        <v/>
      </c>
      <c r="AR1544" s="32">
        <f>$D1544*($E1544*AR$321+$F1544*AR$324)</f>
        <v/>
      </c>
      <c r="AS1544" s="32">
        <f>$D1544*($E1544*AS$321+$F1544*AS$324)</f>
        <v/>
      </c>
      <c r="AT1544" s="32">
        <f>$D1544*($E1544*AT$321+$F1544*AT$324)</f>
        <v/>
      </c>
      <c r="AU1544" s="32">
        <f>$D1544*($E1544*AU$321+$F1544*AU$324)</f>
        <v/>
      </c>
      <c r="AV1544" s="32">
        <f>$D1544*($E1544*AV$321+$F1544*AV$324)</f>
        <v/>
      </c>
      <c r="AW1544" s="32">
        <f>$D1544*($E1544*AW$321+$F1544*AW$324)</f>
        <v/>
      </c>
      <c r="AX1544" s="32">
        <f>$D1544*($E1544*AX$321+$F1544*AX$324)</f>
        <v/>
      </c>
      <c r="AY1544" s="32">
        <f>$D1544*($E1544*AY$321+$F1544*AY$324)</f>
        <v/>
      </c>
    </row>
    <row r="1545" hidden="1" outlineLevel="2">
      <c r="A1545" s="14" t="inlineStr">
        <is>
          <t>xcp</t>
        </is>
      </c>
      <c r="B1545" s="14" t="inlineStr">
        <is>
          <t>bio</t>
        </is>
      </c>
      <c r="C1545" s="14" t="inlineStr">
        <is>
          <t>res</t>
        </is>
      </c>
      <c r="D1545" s="32">
        <f>INDEX(Inputs!$W$5:$W$132,MATCH($B1545&amp;"|"&amp;$C1545,Inputs!$A$5:$A$132,0))</f>
        <v/>
      </c>
      <c r="E1545" s="32">
        <f>INDEX(Inputs!$Z$5:$Z$132,MATCH($B1545&amp;"|"&amp;$C1545,Inputs!$A$5:$A$132,0))</f>
        <v/>
      </c>
      <c r="F1545" s="32">
        <f>INDEX(Inputs!$AA$5:$AA$132,MATCH($B1545&amp;"|"&amp;$C1545,Inputs!$A$5:$A$132,0))</f>
        <v/>
      </c>
      <c r="G1545" s="36" t="n"/>
      <c r="H1545" s="14">
        <f>INDEX(VarLab,MATCH($A1545,VarKey,0))&amp;INDEX(MemLab,MATCH($C1545&amp;"|"&amp;$B1545,MemKey,0))</f>
        <v/>
      </c>
      <c r="I1545" s="14">
        <f>INDEX(VarUnit,MATCH($A1545,VarKey,0))</f>
        <v/>
      </c>
      <c r="J1545" s="14">
        <f>INDEX(VarSrc,MATCH($A1545,VarKey,0))</f>
        <v/>
      </c>
      <c r="K1545" s="11">
        <f>CodePrefix&amp;$A1545&amp;IF($C1545="","","."&amp;$C1545&amp;"."&amp;$B1545)&amp;INDEX(VarEnd,MATCH($A1545,VarKey,0))&amp;K$5</f>
        <v/>
      </c>
      <c r="L1545" s="37">
        <f>$D1545*($E1545*L$321+$F1545*L$324)</f>
        <v/>
      </c>
      <c r="M1545" s="32">
        <f>$D1545*($E1545*M$321+$F1545*M$324)</f>
        <v/>
      </c>
      <c r="N1545" s="32">
        <f>$D1545*($E1545*N$321+$F1545*N$324)</f>
        <v/>
      </c>
      <c r="O1545" s="32">
        <f>$D1545*($E1545*O$321+$F1545*O$324)</f>
        <v/>
      </c>
      <c r="P1545" s="32">
        <f>$D1545*($E1545*P$321+$F1545*P$324)</f>
        <v/>
      </c>
      <c r="Q1545" s="32">
        <f>$D1545*($E1545*Q$321+$F1545*Q$324)</f>
        <v/>
      </c>
      <c r="R1545" s="32">
        <f>$D1545*($E1545*R$321+$F1545*R$324)</f>
        <v/>
      </c>
      <c r="S1545" s="32">
        <f>$D1545*($E1545*S$321+$F1545*S$324)</f>
        <v/>
      </c>
      <c r="T1545" s="32">
        <f>$D1545*($E1545*T$321+$F1545*T$324)</f>
        <v/>
      </c>
      <c r="U1545" s="32">
        <f>$D1545*($E1545*U$321+$F1545*U$324)</f>
        <v/>
      </c>
      <c r="V1545" s="32">
        <f>$D1545*($E1545*V$321+$F1545*V$324)</f>
        <v/>
      </c>
      <c r="W1545" s="32">
        <f>$D1545*($E1545*W$321+$F1545*W$324)</f>
        <v/>
      </c>
      <c r="X1545" s="32">
        <f>$D1545*($E1545*X$321+$F1545*X$324)</f>
        <v/>
      </c>
      <c r="Y1545" s="32">
        <f>$D1545*($E1545*Y$321+$F1545*Y$324)</f>
        <v/>
      </c>
      <c r="Z1545" s="32">
        <f>$D1545*($E1545*Z$321+$F1545*Z$324)</f>
        <v/>
      </c>
      <c r="AA1545" s="32">
        <f>$D1545*($E1545*AA$321+$F1545*AA$324)</f>
        <v/>
      </c>
      <c r="AB1545" s="32">
        <f>$D1545*($E1545*AB$321+$F1545*AB$324)</f>
        <v/>
      </c>
      <c r="AC1545" s="32">
        <f>$D1545*($E1545*AC$321+$F1545*AC$324)</f>
        <v/>
      </c>
      <c r="AD1545" s="32">
        <f>$D1545*($E1545*AD$321+$F1545*AD$324)</f>
        <v/>
      </c>
      <c r="AF1545" s="11">
        <f>CodePrefix&amp;$A1545&amp;IF($C1545="","","."&amp;$C1545&amp;"."&amp;$B1545)&amp;INDEX(VarEnd,MATCH($A1545,VarKey,0))&amp;AF$5</f>
        <v/>
      </c>
      <c r="AG1545" s="37">
        <f>$D1545*($E1545*AG$321+$F1545*AG$324)</f>
        <v/>
      </c>
      <c r="AH1545" s="32">
        <f>$D1545*($E1545*AH$321+$F1545*AH$324)</f>
        <v/>
      </c>
      <c r="AI1545" s="32">
        <f>$D1545*($E1545*AI$321+$F1545*AI$324)</f>
        <v/>
      </c>
      <c r="AJ1545" s="32">
        <f>$D1545*($E1545*AJ$321+$F1545*AJ$324)</f>
        <v/>
      </c>
      <c r="AK1545" s="32">
        <f>$D1545*($E1545*AK$321+$F1545*AK$324)</f>
        <v/>
      </c>
      <c r="AL1545" s="32">
        <f>$D1545*($E1545*AL$321+$F1545*AL$324)</f>
        <v/>
      </c>
      <c r="AM1545" s="32">
        <f>$D1545*($E1545*AM$321+$F1545*AM$324)</f>
        <v/>
      </c>
      <c r="AN1545" s="32">
        <f>$D1545*($E1545*AN$321+$F1545*AN$324)</f>
        <v/>
      </c>
      <c r="AO1545" s="32">
        <f>$D1545*($E1545*AO$321+$F1545*AO$324)</f>
        <v/>
      </c>
      <c r="AP1545" s="32">
        <f>$D1545*($E1545*AP$321+$F1545*AP$324)</f>
        <v/>
      </c>
      <c r="AQ1545" s="32">
        <f>$D1545*($E1545*AQ$321+$F1545*AQ$324)</f>
        <v/>
      </c>
      <c r="AR1545" s="32">
        <f>$D1545*($E1545*AR$321+$F1545*AR$324)</f>
        <v/>
      </c>
      <c r="AS1545" s="32">
        <f>$D1545*($E1545*AS$321+$F1545*AS$324)</f>
        <v/>
      </c>
      <c r="AT1545" s="32">
        <f>$D1545*($E1545*AT$321+$F1545*AT$324)</f>
        <v/>
      </c>
      <c r="AU1545" s="32">
        <f>$D1545*($E1545*AU$321+$F1545*AU$324)</f>
        <v/>
      </c>
      <c r="AV1545" s="32">
        <f>$D1545*($E1545*AV$321+$F1545*AV$324)</f>
        <v/>
      </c>
      <c r="AW1545" s="32">
        <f>$D1545*($E1545*AW$321+$F1545*AW$324)</f>
        <v/>
      </c>
      <c r="AX1545" s="32">
        <f>$D1545*($E1545*AX$321+$F1545*AX$324)</f>
        <v/>
      </c>
      <c r="AY1545" s="32">
        <f>$D1545*($E1545*AY$321+$F1545*AY$324)</f>
        <v/>
      </c>
    </row>
    <row r="1546" hidden="1" outlineLevel="2"/>
    <row r="1547" hidden="1" outlineLevel="2">
      <c r="A1547" s="14" t="inlineStr">
        <is>
          <t>xcpd</t>
        </is>
      </c>
      <c r="B1547" s="14" t="inlineStr">
        <is>
          <t>coa</t>
        </is>
      </c>
      <c r="C1547" s="14" t="inlineStr">
        <is>
          <t>res</t>
        </is>
      </c>
      <c r="D1547" s="32">
        <f>INDEX(Inputs!$W$5:$W$132,MATCH($B1547&amp;"|"&amp;$C1547,Inputs!$A$5:$A$132,0))</f>
        <v/>
      </c>
      <c r="E1547" s="32">
        <f>INDEX(Inputs!$Z$5:$Z$132,MATCH($B1547&amp;"|"&amp;$C1547,Inputs!$A$5:$A$132,0))</f>
        <v/>
      </c>
      <c r="F1547" s="32">
        <f>INDEX(Inputs!$AA$5:$AA$132,MATCH($B1547&amp;"|"&amp;$C1547,Inputs!$A$5:$A$132,0))</f>
        <v/>
      </c>
      <c r="G1547" s="36" t="n"/>
      <c r="H1547" s="14">
        <f>INDEX(VarLab,MATCH($A1547,VarKey,0))&amp;INDEX(MemLab,MATCH($C1547&amp;"|"&amp;$B1547,MemKey,0))</f>
        <v/>
      </c>
      <c r="I1547" s="14">
        <f>INDEX(VarUnit,MATCH($A1547,VarKey,0))</f>
        <v/>
      </c>
      <c r="J1547" s="14">
        <f>INDEX(VarSrc,MATCH($A1547,VarKey,0))</f>
        <v/>
      </c>
      <c r="K1547" s="11">
        <f>CodePrefix&amp;$A1547&amp;IF($C1547="","","."&amp;$C1547&amp;"."&amp;$B1547)&amp;INDEX(VarEnd,MATCH($A1547,VarKey,0))&amp;K$5</f>
        <v/>
      </c>
      <c r="L1547" s="37">
        <f>$D1547*($E1547*(L$321-L$322)+$F1547*(L$324-L$325))</f>
        <v/>
      </c>
      <c r="M1547" s="32">
        <f>$D1547*($E1547*(M$321-M$322)+$F1547*(M$324-M$325))</f>
        <v/>
      </c>
      <c r="N1547" s="32">
        <f>$D1547*($E1547*(N$321-N$322)+$F1547*(N$324-N$325))</f>
        <v/>
      </c>
      <c r="O1547" s="32">
        <f>$D1547*($E1547*(O$321-O$322)+$F1547*(O$324-O$325))</f>
        <v/>
      </c>
      <c r="P1547" s="32">
        <f>$D1547*($E1547*(P$321-P$322)+$F1547*(P$324-P$325))</f>
        <v/>
      </c>
      <c r="Q1547" s="32">
        <f>$D1547*($E1547*(Q$321-Q$322)+$F1547*(Q$324-Q$325))</f>
        <v/>
      </c>
      <c r="R1547" s="32">
        <f>$D1547*($E1547*(R$321-R$322)+$F1547*(R$324-R$325))</f>
        <v/>
      </c>
      <c r="S1547" s="32">
        <f>$D1547*($E1547*(S$321-S$322)+$F1547*(S$324-S$325))</f>
        <v/>
      </c>
      <c r="T1547" s="32">
        <f>$D1547*($E1547*(T$321-T$322)+$F1547*(T$324-T$325))</f>
        <v/>
      </c>
      <c r="U1547" s="32">
        <f>$D1547*($E1547*(U$321-U$322)+$F1547*(U$324-U$325))</f>
        <v/>
      </c>
      <c r="V1547" s="32">
        <f>$D1547*($E1547*(V$321-V$322)+$F1547*(V$324-V$325))</f>
        <v/>
      </c>
      <c r="W1547" s="32">
        <f>$D1547*($E1547*(W$321-W$322)+$F1547*(W$324-W$325))</f>
        <v/>
      </c>
      <c r="X1547" s="32">
        <f>$D1547*($E1547*(X$321-X$322)+$F1547*(X$324-X$325))</f>
        <v/>
      </c>
      <c r="Y1547" s="32">
        <f>$D1547*($E1547*(Y$321-Y$322)+$F1547*(Y$324-Y$325))</f>
        <v/>
      </c>
      <c r="Z1547" s="32">
        <f>$D1547*($E1547*(Z$321-Z$322)+$F1547*(Z$324-Z$325))</f>
        <v/>
      </c>
      <c r="AA1547" s="32">
        <f>$D1547*($E1547*(AA$321-AA$322)+$F1547*(AA$324-AA$325))</f>
        <v/>
      </c>
      <c r="AB1547" s="32">
        <f>$D1547*($E1547*(AB$321-AB$322)+$F1547*(AB$324-AB$325))</f>
        <v/>
      </c>
      <c r="AC1547" s="32">
        <f>$D1547*($E1547*(AC$321-AC$322)+$F1547*(AC$324-AC$325))</f>
        <v/>
      </c>
      <c r="AD1547" s="32">
        <f>$D1547*($E1547*(AD$321-AD$322)+$F1547*(AD$324-AD$325))</f>
        <v/>
      </c>
      <c r="AF1547" s="11">
        <f>CodePrefix&amp;$A1547&amp;IF($C1547="","","."&amp;$C1547&amp;"."&amp;$B1547)&amp;INDEX(VarEnd,MATCH($A1547,VarKey,0))&amp;AF$5</f>
        <v/>
      </c>
      <c r="AG1547" s="37">
        <f>$D1547*($E1547*(AG$321-AG$322)+$F1547*(AG$324-AG$325))</f>
        <v/>
      </c>
      <c r="AH1547" s="32">
        <f>$D1547*($E1547*(AH$321-AH$322)+$F1547*(AH$324-AH$325))</f>
        <v/>
      </c>
      <c r="AI1547" s="32">
        <f>$D1547*($E1547*(AI$321-AI$322)+$F1547*(AI$324-AI$325))</f>
        <v/>
      </c>
      <c r="AJ1547" s="32">
        <f>$D1547*($E1547*(AJ$321-AJ$322)+$F1547*(AJ$324-AJ$325))</f>
        <v/>
      </c>
      <c r="AK1547" s="32">
        <f>$D1547*($E1547*(AK$321-AK$322)+$F1547*(AK$324-AK$325))</f>
        <v/>
      </c>
      <c r="AL1547" s="32">
        <f>$D1547*($E1547*(AL$321-AL$322)+$F1547*(AL$324-AL$325))</f>
        <v/>
      </c>
      <c r="AM1547" s="32">
        <f>$D1547*($E1547*(AM$321-AM$322)+$F1547*(AM$324-AM$325))</f>
        <v/>
      </c>
      <c r="AN1547" s="32">
        <f>$D1547*($E1547*(AN$321-AN$322)+$F1547*(AN$324-AN$325))</f>
        <v/>
      </c>
      <c r="AO1547" s="32">
        <f>$D1547*($E1547*(AO$321-AO$322)+$F1547*(AO$324-AO$325))</f>
        <v/>
      </c>
      <c r="AP1547" s="32">
        <f>$D1547*($E1547*(AP$321-AP$322)+$F1547*(AP$324-AP$325))</f>
        <v/>
      </c>
      <c r="AQ1547" s="32">
        <f>$D1547*($E1547*(AQ$321-AQ$322)+$F1547*(AQ$324-AQ$325))</f>
        <v/>
      </c>
      <c r="AR1547" s="32">
        <f>$D1547*($E1547*(AR$321-AR$322)+$F1547*(AR$324-AR$325))</f>
        <v/>
      </c>
      <c r="AS1547" s="32">
        <f>$D1547*($E1547*(AS$321-AS$322)+$F1547*(AS$324-AS$325))</f>
        <v/>
      </c>
      <c r="AT1547" s="32">
        <f>$D1547*($E1547*(AT$321-AT$322)+$F1547*(AT$324-AT$325))</f>
        <v/>
      </c>
      <c r="AU1547" s="32">
        <f>$D1547*($E1547*(AU$321-AU$322)+$F1547*(AU$324-AU$325))</f>
        <v/>
      </c>
      <c r="AV1547" s="32">
        <f>$D1547*($E1547*(AV$321-AV$322)+$F1547*(AV$324-AV$325))</f>
        <v/>
      </c>
      <c r="AW1547" s="32">
        <f>$D1547*($E1547*(AW$321-AW$322)+$F1547*(AW$324-AW$325))</f>
        <v/>
      </c>
      <c r="AX1547" s="32">
        <f>$D1547*($E1547*(AX$321-AX$322)+$F1547*(AX$324-AX$325))</f>
        <v/>
      </c>
      <c r="AY1547" s="32">
        <f>$D1547*($E1547*(AY$321-AY$322)+$F1547*(AY$324-AY$325))</f>
        <v/>
      </c>
    </row>
    <row r="1548" hidden="1" outlineLevel="2">
      <c r="A1548" s="14" t="inlineStr">
        <is>
          <t>xcpd</t>
        </is>
      </c>
      <c r="B1548" s="14" t="inlineStr">
        <is>
          <t>nga</t>
        </is>
      </c>
      <c r="C1548" s="14" t="inlineStr">
        <is>
          <t>res</t>
        </is>
      </c>
      <c r="D1548" s="32">
        <f>INDEX(Inputs!$W$5:$W$132,MATCH($B1548&amp;"|"&amp;$C1548,Inputs!$A$5:$A$132,0))</f>
        <v/>
      </c>
      <c r="E1548" s="32">
        <f>INDEX(Inputs!$Z$5:$Z$132,MATCH($B1548&amp;"|"&amp;$C1548,Inputs!$A$5:$A$132,0))</f>
        <v/>
      </c>
      <c r="F1548" s="32">
        <f>INDEX(Inputs!$AA$5:$AA$132,MATCH($B1548&amp;"|"&amp;$C1548,Inputs!$A$5:$A$132,0))</f>
        <v/>
      </c>
      <c r="G1548" s="36" t="n"/>
      <c r="H1548" s="14">
        <f>INDEX(VarLab,MATCH($A1548,VarKey,0))&amp;INDEX(MemLab,MATCH($C1548&amp;"|"&amp;$B1548,MemKey,0))</f>
        <v/>
      </c>
      <c r="I1548" s="14">
        <f>INDEX(VarUnit,MATCH($A1548,VarKey,0))</f>
        <v/>
      </c>
      <c r="J1548" s="14">
        <f>INDEX(VarSrc,MATCH($A1548,VarKey,0))</f>
        <v/>
      </c>
      <c r="K1548" s="11">
        <f>CodePrefix&amp;$A1548&amp;IF($C1548="","","."&amp;$C1548&amp;"."&amp;$B1548)&amp;INDEX(VarEnd,MATCH($A1548,VarKey,0))&amp;K$5</f>
        <v/>
      </c>
      <c r="L1548" s="37">
        <f>$D1548*($E1548*(L$321-L$322)+$F1548*(L$324-L$325))</f>
        <v/>
      </c>
      <c r="M1548" s="32">
        <f>$D1548*($E1548*(M$321-M$322)+$F1548*(M$324-M$325))</f>
        <v/>
      </c>
      <c r="N1548" s="32">
        <f>$D1548*($E1548*(N$321-N$322)+$F1548*(N$324-N$325))</f>
        <v/>
      </c>
      <c r="O1548" s="32">
        <f>$D1548*($E1548*(O$321-O$322)+$F1548*(O$324-O$325))</f>
        <v/>
      </c>
      <c r="P1548" s="32">
        <f>$D1548*($E1548*(P$321-P$322)+$F1548*(P$324-P$325))</f>
        <v/>
      </c>
      <c r="Q1548" s="32">
        <f>$D1548*($E1548*(Q$321-Q$322)+$F1548*(Q$324-Q$325))</f>
        <v/>
      </c>
      <c r="R1548" s="32">
        <f>$D1548*($E1548*(R$321-R$322)+$F1548*(R$324-R$325))</f>
        <v/>
      </c>
      <c r="S1548" s="32">
        <f>$D1548*($E1548*(S$321-S$322)+$F1548*(S$324-S$325))</f>
        <v/>
      </c>
      <c r="T1548" s="32">
        <f>$D1548*($E1548*(T$321-T$322)+$F1548*(T$324-T$325))</f>
        <v/>
      </c>
      <c r="U1548" s="32">
        <f>$D1548*($E1548*(U$321-U$322)+$F1548*(U$324-U$325))</f>
        <v/>
      </c>
      <c r="V1548" s="32">
        <f>$D1548*($E1548*(V$321-V$322)+$F1548*(V$324-V$325))</f>
        <v/>
      </c>
      <c r="W1548" s="32">
        <f>$D1548*($E1548*(W$321-W$322)+$F1548*(W$324-W$325))</f>
        <v/>
      </c>
      <c r="X1548" s="32">
        <f>$D1548*($E1548*(X$321-X$322)+$F1548*(X$324-X$325))</f>
        <v/>
      </c>
      <c r="Y1548" s="32">
        <f>$D1548*($E1548*(Y$321-Y$322)+$F1548*(Y$324-Y$325))</f>
        <v/>
      </c>
      <c r="Z1548" s="32">
        <f>$D1548*($E1548*(Z$321-Z$322)+$F1548*(Z$324-Z$325))</f>
        <v/>
      </c>
      <c r="AA1548" s="32">
        <f>$D1548*($E1548*(AA$321-AA$322)+$F1548*(AA$324-AA$325))</f>
        <v/>
      </c>
      <c r="AB1548" s="32">
        <f>$D1548*($E1548*(AB$321-AB$322)+$F1548*(AB$324-AB$325))</f>
        <v/>
      </c>
      <c r="AC1548" s="32">
        <f>$D1548*($E1548*(AC$321-AC$322)+$F1548*(AC$324-AC$325))</f>
        <v/>
      </c>
      <c r="AD1548" s="32">
        <f>$D1548*($E1548*(AD$321-AD$322)+$F1548*(AD$324-AD$325))</f>
        <v/>
      </c>
      <c r="AF1548" s="11">
        <f>CodePrefix&amp;$A1548&amp;IF($C1548="","","."&amp;$C1548&amp;"."&amp;$B1548)&amp;INDEX(VarEnd,MATCH($A1548,VarKey,0))&amp;AF$5</f>
        <v/>
      </c>
      <c r="AG1548" s="37">
        <f>$D1548*($E1548*(AG$321-AG$322)+$F1548*(AG$324-AG$325))</f>
        <v/>
      </c>
      <c r="AH1548" s="32">
        <f>$D1548*($E1548*(AH$321-AH$322)+$F1548*(AH$324-AH$325))</f>
        <v/>
      </c>
      <c r="AI1548" s="32">
        <f>$D1548*($E1548*(AI$321-AI$322)+$F1548*(AI$324-AI$325))</f>
        <v/>
      </c>
      <c r="AJ1548" s="32">
        <f>$D1548*($E1548*(AJ$321-AJ$322)+$F1548*(AJ$324-AJ$325))</f>
        <v/>
      </c>
      <c r="AK1548" s="32">
        <f>$D1548*($E1548*(AK$321-AK$322)+$F1548*(AK$324-AK$325))</f>
        <v/>
      </c>
      <c r="AL1548" s="32">
        <f>$D1548*($E1548*(AL$321-AL$322)+$F1548*(AL$324-AL$325))</f>
        <v/>
      </c>
      <c r="AM1548" s="32">
        <f>$D1548*($E1548*(AM$321-AM$322)+$F1548*(AM$324-AM$325))</f>
        <v/>
      </c>
      <c r="AN1548" s="32">
        <f>$D1548*($E1548*(AN$321-AN$322)+$F1548*(AN$324-AN$325))</f>
        <v/>
      </c>
      <c r="AO1548" s="32">
        <f>$D1548*($E1548*(AO$321-AO$322)+$F1548*(AO$324-AO$325))</f>
        <v/>
      </c>
      <c r="AP1548" s="32">
        <f>$D1548*($E1548*(AP$321-AP$322)+$F1548*(AP$324-AP$325))</f>
        <v/>
      </c>
      <c r="AQ1548" s="32">
        <f>$D1548*($E1548*(AQ$321-AQ$322)+$F1548*(AQ$324-AQ$325))</f>
        <v/>
      </c>
      <c r="AR1548" s="32">
        <f>$D1548*($E1548*(AR$321-AR$322)+$F1548*(AR$324-AR$325))</f>
        <v/>
      </c>
      <c r="AS1548" s="32">
        <f>$D1548*($E1548*(AS$321-AS$322)+$F1548*(AS$324-AS$325))</f>
        <v/>
      </c>
      <c r="AT1548" s="32">
        <f>$D1548*($E1548*(AT$321-AT$322)+$F1548*(AT$324-AT$325))</f>
        <v/>
      </c>
      <c r="AU1548" s="32">
        <f>$D1548*($E1548*(AU$321-AU$322)+$F1548*(AU$324-AU$325))</f>
        <v/>
      </c>
      <c r="AV1548" s="32">
        <f>$D1548*($E1548*(AV$321-AV$322)+$F1548*(AV$324-AV$325))</f>
        <v/>
      </c>
      <c r="AW1548" s="32">
        <f>$D1548*($E1548*(AW$321-AW$322)+$F1548*(AW$324-AW$325))</f>
        <v/>
      </c>
      <c r="AX1548" s="32">
        <f>$D1548*($E1548*(AX$321-AX$322)+$F1548*(AX$324-AX$325))</f>
        <v/>
      </c>
      <c r="AY1548" s="32">
        <f>$D1548*($E1548*(AY$321-AY$322)+$F1548*(AY$324-AY$325))</f>
        <v/>
      </c>
    </row>
    <row r="1549" hidden="1" outlineLevel="2">
      <c r="A1549" s="14" t="inlineStr">
        <is>
          <t>xcpd</t>
        </is>
      </c>
      <c r="B1549" s="14" t="inlineStr">
        <is>
          <t>gso</t>
        </is>
      </c>
      <c r="C1549" s="14" t="inlineStr">
        <is>
          <t>res</t>
        </is>
      </c>
      <c r="D1549" s="32">
        <f>INDEX(Inputs!$W$5:$W$132,MATCH($B1549&amp;"|"&amp;$C1549,Inputs!$A$5:$A$132,0))</f>
        <v/>
      </c>
      <c r="E1549" s="32">
        <f>INDEX(Inputs!$Z$5:$Z$132,MATCH($B1549&amp;"|"&amp;$C1549,Inputs!$A$5:$A$132,0))</f>
        <v/>
      </c>
      <c r="F1549" s="32">
        <f>INDEX(Inputs!$AA$5:$AA$132,MATCH($B1549&amp;"|"&amp;$C1549,Inputs!$A$5:$A$132,0))</f>
        <v/>
      </c>
      <c r="G1549" s="36" t="n"/>
      <c r="H1549" s="14">
        <f>INDEX(VarLab,MATCH($A1549,VarKey,0))&amp;INDEX(MemLab,MATCH($C1549&amp;"|"&amp;$B1549,MemKey,0))</f>
        <v/>
      </c>
      <c r="I1549" s="14">
        <f>INDEX(VarUnit,MATCH($A1549,VarKey,0))</f>
        <v/>
      </c>
      <c r="J1549" s="14">
        <f>INDEX(VarSrc,MATCH($A1549,VarKey,0))</f>
        <v/>
      </c>
      <c r="K1549" s="11">
        <f>CodePrefix&amp;$A1549&amp;IF($C1549="","","."&amp;$C1549&amp;"."&amp;$B1549)&amp;INDEX(VarEnd,MATCH($A1549,VarKey,0))&amp;K$5</f>
        <v/>
      </c>
      <c r="L1549" s="37">
        <f>$D1549*($E1549*(L$321-L$322)+$F1549*(L$324-L$325))</f>
        <v/>
      </c>
      <c r="M1549" s="32">
        <f>$D1549*($E1549*(M$321-M$322)+$F1549*(M$324-M$325))</f>
        <v/>
      </c>
      <c r="N1549" s="32">
        <f>$D1549*($E1549*(N$321-N$322)+$F1549*(N$324-N$325))</f>
        <v/>
      </c>
      <c r="O1549" s="32">
        <f>$D1549*($E1549*(O$321-O$322)+$F1549*(O$324-O$325))</f>
        <v/>
      </c>
      <c r="P1549" s="32">
        <f>$D1549*($E1549*(P$321-P$322)+$F1549*(P$324-P$325))</f>
        <v/>
      </c>
      <c r="Q1549" s="32">
        <f>$D1549*($E1549*(Q$321-Q$322)+$F1549*(Q$324-Q$325))</f>
        <v/>
      </c>
      <c r="R1549" s="32">
        <f>$D1549*($E1549*(R$321-R$322)+$F1549*(R$324-R$325))</f>
        <v/>
      </c>
      <c r="S1549" s="32">
        <f>$D1549*($E1549*(S$321-S$322)+$F1549*(S$324-S$325))</f>
        <v/>
      </c>
      <c r="T1549" s="32">
        <f>$D1549*($E1549*(T$321-T$322)+$F1549*(T$324-T$325))</f>
        <v/>
      </c>
      <c r="U1549" s="32">
        <f>$D1549*($E1549*(U$321-U$322)+$F1549*(U$324-U$325))</f>
        <v/>
      </c>
      <c r="V1549" s="32">
        <f>$D1549*($E1549*(V$321-V$322)+$F1549*(V$324-V$325))</f>
        <v/>
      </c>
      <c r="W1549" s="32">
        <f>$D1549*($E1549*(W$321-W$322)+$F1549*(W$324-W$325))</f>
        <v/>
      </c>
      <c r="X1549" s="32">
        <f>$D1549*($E1549*(X$321-X$322)+$F1549*(X$324-X$325))</f>
        <v/>
      </c>
      <c r="Y1549" s="32">
        <f>$D1549*($E1549*(Y$321-Y$322)+$F1549*(Y$324-Y$325))</f>
        <v/>
      </c>
      <c r="Z1549" s="32">
        <f>$D1549*($E1549*(Z$321-Z$322)+$F1549*(Z$324-Z$325))</f>
        <v/>
      </c>
      <c r="AA1549" s="32">
        <f>$D1549*($E1549*(AA$321-AA$322)+$F1549*(AA$324-AA$325))</f>
        <v/>
      </c>
      <c r="AB1549" s="32">
        <f>$D1549*($E1549*(AB$321-AB$322)+$F1549*(AB$324-AB$325))</f>
        <v/>
      </c>
      <c r="AC1549" s="32">
        <f>$D1549*($E1549*(AC$321-AC$322)+$F1549*(AC$324-AC$325))</f>
        <v/>
      </c>
      <c r="AD1549" s="32">
        <f>$D1549*($E1549*(AD$321-AD$322)+$F1549*(AD$324-AD$325))</f>
        <v/>
      </c>
      <c r="AF1549" s="11">
        <f>CodePrefix&amp;$A1549&amp;IF($C1549="","","."&amp;$C1549&amp;"."&amp;$B1549)&amp;INDEX(VarEnd,MATCH($A1549,VarKey,0))&amp;AF$5</f>
        <v/>
      </c>
      <c r="AG1549" s="37">
        <f>$D1549*($E1549*(AG$321-AG$322)+$F1549*(AG$324-AG$325))</f>
        <v/>
      </c>
      <c r="AH1549" s="32">
        <f>$D1549*($E1549*(AH$321-AH$322)+$F1549*(AH$324-AH$325))</f>
        <v/>
      </c>
      <c r="AI1549" s="32">
        <f>$D1549*($E1549*(AI$321-AI$322)+$F1549*(AI$324-AI$325))</f>
        <v/>
      </c>
      <c r="AJ1549" s="32">
        <f>$D1549*($E1549*(AJ$321-AJ$322)+$F1549*(AJ$324-AJ$325))</f>
        <v/>
      </c>
      <c r="AK1549" s="32">
        <f>$D1549*($E1549*(AK$321-AK$322)+$F1549*(AK$324-AK$325))</f>
        <v/>
      </c>
      <c r="AL1549" s="32">
        <f>$D1549*($E1549*(AL$321-AL$322)+$F1549*(AL$324-AL$325))</f>
        <v/>
      </c>
      <c r="AM1549" s="32">
        <f>$D1549*($E1549*(AM$321-AM$322)+$F1549*(AM$324-AM$325))</f>
        <v/>
      </c>
      <c r="AN1549" s="32">
        <f>$D1549*($E1549*(AN$321-AN$322)+$F1549*(AN$324-AN$325))</f>
        <v/>
      </c>
      <c r="AO1549" s="32">
        <f>$D1549*($E1549*(AO$321-AO$322)+$F1549*(AO$324-AO$325))</f>
        <v/>
      </c>
      <c r="AP1549" s="32">
        <f>$D1549*($E1549*(AP$321-AP$322)+$F1549*(AP$324-AP$325))</f>
        <v/>
      </c>
      <c r="AQ1549" s="32">
        <f>$D1549*($E1549*(AQ$321-AQ$322)+$F1549*(AQ$324-AQ$325))</f>
        <v/>
      </c>
      <c r="AR1549" s="32">
        <f>$D1549*($E1549*(AR$321-AR$322)+$F1549*(AR$324-AR$325))</f>
        <v/>
      </c>
      <c r="AS1549" s="32">
        <f>$D1549*($E1549*(AS$321-AS$322)+$F1549*(AS$324-AS$325))</f>
        <v/>
      </c>
      <c r="AT1549" s="32">
        <f>$D1549*($E1549*(AT$321-AT$322)+$F1549*(AT$324-AT$325))</f>
        <v/>
      </c>
      <c r="AU1549" s="32">
        <f>$D1549*($E1549*(AU$321-AU$322)+$F1549*(AU$324-AU$325))</f>
        <v/>
      </c>
      <c r="AV1549" s="32">
        <f>$D1549*($E1549*(AV$321-AV$322)+$F1549*(AV$324-AV$325))</f>
        <v/>
      </c>
      <c r="AW1549" s="32">
        <f>$D1549*($E1549*(AW$321-AW$322)+$F1549*(AW$324-AW$325))</f>
        <v/>
      </c>
      <c r="AX1549" s="32">
        <f>$D1549*($E1549*(AX$321-AX$322)+$F1549*(AX$324-AX$325))</f>
        <v/>
      </c>
      <c r="AY1549" s="32">
        <f>$D1549*($E1549*(AY$321-AY$322)+$F1549*(AY$324-AY$325))</f>
        <v/>
      </c>
    </row>
    <row r="1550" hidden="1" outlineLevel="2">
      <c r="A1550" s="14" t="inlineStr">
        <is>
          <t>xcpd</t>
        </is>
      </c>
      <c r="B1550" s="14" t="inlineStr">
        <is>
          <t>die</t>
        </is>
      </c>
      <c r="C1550" s="14" t="inlineStr">
        <is>
          <t>res</t>
        </is>
      </c>
      <c r="D1550" s="32">
        <f>INDEX(Inputs!$W$5:$W$132,MATCH($B1550&amp;"|"&amp;$C1550,Inputs!$A$5:$A$132,0))</f>
        <v/>
      </c>
      <c r="E1550" s="32">
        <f>INDEX(Inputs!$Z$5:$Z$132,MATCH($B1550&amp;"|"&amp;$C1550,Inputs!$A$5:$A$132,0))</f>
        <v/>
      </c>
      <c r="F1550" s="32">
        <f>INDEX(Inputs!$AA$5:$AA$132,MATCH($B1550&amp;"|"&amp;$C1550,Inputs!$A$5:$A$132,0))</f>
        <v/>
      </c>
      <c r="G1550" s="36" t="n"/>
      <c r="H1550" s="14">
        <f>INDEX(VarLab,MATCH($A1550,VarKey,0))&amp;INDEX(MemLab,MATCH($C1550&amp;"|"&amp;$B1550,MemKey,0))</f>
        <v/>
      </c>
      <c r="I1550" s="14">
        <f>INDEX(VarUnit,MATCH($A1550,VarKey,0))</f>
        <v/>
      </c>
      <c r="J1550" s="14">
        <f>INDEX(VarSrc,MATCH($A1550,VarKey,0))</f>
        <v/>
      </c>
      <c r="K1550" s="11">
        <f>CodePrefix&amp;$A1550&amp;IF($C1550="","","."&amp;$C1550&amp;"."&amp;$B1550)&amp;INDEX(VarEnd,MATCH($A1550,VarKey,0))&amp;K$5</f>
        <v/>
      </c>
      <c r="L1550" s="37">
        <f>$D1550*($E1550*(L$321-L$322)+$F1550*(L$324-L$325))</f>
        <v/>
      </c>
      <c r="M1550" s="32">
        <f>$D1550*($E1550*(M$321-M$322)+$F1550*(M$324-M$325))</f>
        <v/>
      </c>
      <c r="N1550" s="32">
        <f>$D1550*($E1550*(N$321-N$322)+$F1550*(N$324-N$325))</f>
        <v/>
      </c>
      <c r="O1550" s="32">
        <f>$D1550*($E1550*(O$321-O$322)+$F1550*(O$324-O$325))</f>
        <v/>
      </c>
      <c r="P1550" s="32">
        <f>$D1550*($E1550*(P$321-P$322)+$F1550*(P$324-P$325))</f>
        <v/>
      </c>
      <c r="Q1550" s="32">
        <f>$D1550*($E1550*(Q$321-Q$322)+$F1550*(Q$324-Q$325))</f>
        <v/>
      </c>
      <c r="R1550" s="32">
        <f>$D1550*($E1550*(R$321-R$322)+$F1550*(R$324-R$325))</f>
        <v/>
      </c>
      <c r="S1550" s="32">
        <f>$D1550*($E1550*(S$321-S$322)+$F1550*(S$324-S$325))</f>
        <v/>
      </c>
      <c r="T1550" s="32">
        <f>$D1550*($E1550*(T$321-T$322)+$F1550*(T$324-T$325))</f>
        <v/>
      </c>
      <c r="U1550" s="32">
        <f>$D1550*($E1550*(U$321-U$322)+$F1550*(U$324-U$325))</f>
        <v/>
      </c>
      <c r="V1550" s="32">
        <f>$D1550*($E1550*(V$321-V$322)+$F1550*(V$324-V$325))</f>
        <v/>
      </c>
      <c r="W1550" s="32">
        <f>$D1550*($E1550*(W$321-W$322)+$F1550*(W$324-W$325))</f>
        <v/>
      </c>
      <c r="X1550" s="32">
        <f>$D1550*($E1550*(X$321-X$322)+$F1550*(X$324-X$325))</f>
        <v/>
      </c>
      <c r="Y1550" s="32">
        <f>$D1550*($E1550*(Y$321-Y$322)+$F1550*(Y$324-Y$325))</f>
        <v/>
      </c>
      <c r="Z1550" s="32">
        <f>$D1550*($E1550*(Z$321-Z$322)+$F1550*(Z$324-Z$325))</f>
        <v/>
      </c>
      <c r="AA1550" s="32">
        <f>$D1550*($E1550*(AA$321-AA$322)+$F1550*(AA$324-AA$325))</f>
        <v/>
      </c>
      <c r="AB1550" s="32">
        <f>$D1550*($E1550*(AB$321-AB$322)+$F1550*(AB$324-AB$325))</f>
        <v/>
      </c>
      <c r="AC1550" s="32">
        <f>$D1550*($E1550*(AC$321-AC$322)+$F1550*(AC$324-AC$325))</f>
        <v/>
      </c>
      <c r="AD1550" s="32">
        <f>$D1550*($E1550*(AD$321-AD$322)+$F1550*(AD$324-AD$325))</f>
        <v/>
      </c>
      <c r="AF1550" s="11">
        <f>CodePrefix&amp;$A1550&amp;IF($C1550="","","."&amp;$C1550&amp;"."&amp;$B1550)&amp;INDEX(VarEnd,MATCH($A1550,VarKey,0))&amp;AF$5</f>
        <v/>
      </c>
      <c r="AG1550" s="37">
        <f>$D1550*($E1550*(AG$321-AG$322)+$F1550*(AG$324-AG$325))</f>
        <v/>
      </c>
      <c r="AH1550" s="32">
        <f>$D1550*($E1550*(AH$321-AH$322)+$F1550*(AH$324-AH$325))</f>
        <v/>
      </c>
      <c r="AI1550" s="32">
        <f>$D1550*($E1550*(AI$321-AI$322)+$F1550*(AI$324-AI$325))</f>
        <v/>
      </c>
      <c r="AJ1550" s="32">
        <f>$D1550*($E1550*(AJ$321-AJ$322)+$F1550*(AJ$324-AJ$325))</f>
        <v/>
      </c>
      <c r="AK1550" s="32">
        <f>$D1550*($E1550*(AK$321-AK$322)+$F1550*(AK$324-AK$325))</f>
        <v/>
      </c>
      <c r="AL1550" s="32">
        <f>$D1550*($E1550*(AL$321-AL$322)+$F1550*(AL$324-AL$325))</f>
        <v/>
      </c>
      <c r="AM1550" s="32">
        <f>$D1550*($E1550*(AM$321-AM$322)+$F1550*(AM$324-AM$325))</f>
        <v/>
      </c>
      <c r="AN1550" s="32">
        <f>$D1550*($E1550*(AN$321-AN$322)+$F1550*(AN$324-AN$325))</f>
        <v/>
      </c>
      <c r="AO1550" s="32">
        <f>$D1550*($E1550*(AO$321-AO$322)+$F1550*(AO$324-AO$325))</f>
        <v/>
      </c>
      <c r="AP1550" s="32">
        <f>$D1550*($E1550*(AP$321-AP$322)+$F1550*(AP$324-AP$325))</f>
        <v/>
      </c>
      <c r="AQ1550" s="32">
        <f>$D1550*($E1550*(AQ$321-AQ$322)+$F1550*(AQ$324-AQ$325))</f>
        <v/>
      </c>
      <c r="AR1550" s="32">
        <f>$D1550*($E1550*(AR$321-AR$322)+$F1550*(AR$324-AR$325))</f>
        <v/>
      </c>
      <c r="AS1550" s="32">
        <f>$D1550*($E1550*(AS$321-AS$322)+$F1550*(AS$324-AS$325))</f>
        <v/>
      </c>
      <c r="AT1550" s="32">
        <f>$D1550*($E1550*(AT$321-AT$322)+$F1550*(AT$324-AT$325))</f>
        <v/>
      </c>
      <c r="AU1550" s="32">
        <f>$D1550*($E1550*(AU$321-AU$322)+$F1550*(AU$324-AU$325))</f>
        <v/>
      </c>
      <c r="AV1550" s="32">
        <f>$D1550*($E1550*(AV$321-AV$322)+$F1550*(AV$324-AV$325))</f>
        <v/>
      </c>
      <c r="AW1550" s="32">
        <f>$D1550*($E1550*(AW$321-AW$322)+$F1550*(AW$324-AW$325))</f>
        <v/>
      </c>
      <c r="AX1550" s="32">
        <f>$D1550*($E1550*(AX$321-AX$322)+$F1550*(AX$324-AX$325))</f>
        <v/>
      </c>
      <c r="AY1550" s="32">
        <f>$D1550*($E1550*(AY$321-AY$322)+$F1550*(AY$324-AY$325))</f>
        <v/>
      </c>
    </row>
    <row r="1551" hidden="1" outlineLevel="2">
      <c r="A1551" s="14" t="inlineStr">
        <is>
          <t>xcpd</t>
        </is>
      </c>
      <c r="B1551" s="14" t="inlineStr">
        <is>
          <t>lpg</t>
        </is>
      </c>
      <c r="C1551" s="14" t="inlineStr">
        <is>
          <t>res</t>
        </is>
      </c>
      <c r="D1551" s="32">
        <f>INDEX(Inputs!$W$5:$W$132,MATCH($B1551&amp;"|"&amp;$C1551,Inputs!$A$5:$A$132,0))</f>
        <v/>
      </c>
      <c r="E1551" s="32">
        <f>INDEX(Inputs!$Z$5:$Z$132,MATCH($B1551&amp;"|"&amp;$C1551,Inputs!$A$5:$A$132,0))</f>
        <v/>
      </c>
      <c r="F1551" s="32">
        <f>INDEX(Inputs!$AA$5:$AA$132,MATCH($B1551&amp;"|"&amp;$C1551,Inputs!$A$5:$A$132,0))</f>
        <v/>
      </c>
      <c r="G1551" s="36" t="n"/>
      <c r="H1551" s="14">
        <f>INDEX(VarLab,MATCH($A1551,VarKey,0))&amp;INDEX(MemLab,MATCH($C1551&amp;"|"&amp;$B1551,MemKey,0))</f>
        <v/>
      </c>
      <c r="I1551" s="14">
        <f>INDEX(VarUnit,MATCH($A1551,VarKey,0))</f>
        <v/>
      </c>
      <c r="J1551" s="14">
        <f>INDEX(VarSrc,MATCH($A1551,VarKey,0))</f>
        <v/>
      </c>
      <c r="K1551" s="11">
        <f>CodePrefix&amp;$A1551&amp;IF($C1551="","","."&amp;$C1551&amp;"."&amp;$B1551)&amp;INDEX(VarEnd,MATCH($A1551,VarKey,0))&amp;K$5</f>
        <v/>
      </c>
      <c r="L1551" s="37">
        <f>$D1551*($E1551*(L$321-L$322)+$F1551*(L$324-L$325))</f>
        <v/>
      </c>
      <c r="M1551" s="32">
        <f>$D1551*($E1551*(M$321-M$322)+$F1551*(M$324-M$325))</f>
        <v/>
      </c>
      <c r="N1551" s="32">
        <f>$D1551*($E1551*(N$321-N$322)+$F1551*(N$324-N$325))</f>
        <v/>
      </c>
      <c r="O1551" s="32">
        <f>$D1551*($E1551*(O$321-O$322)+$F1551*(O$324-O$325))</f>
        <v/>
      </c>
      <c r="P1551" s="32">
        <f>$D1551*($E1551*(P$321-P$322)+$F1551*(P$324-P$325))</f>
        <v/>
      </c>
      <c r="Q1551" s="32">
        <f>$D1551*($E1551*(Q$321-Q$322)+$F1551*(Q$324-Q$325))</f>
        <v/>
      </c>
      <c r="R1551" s="32">
        <f>$D1551*($E1551*(R$321-R$322)+$F1551*(R$324-R$325))</f>
        <v/>
      </c>
      <c r="S1551" s="32">
        <f>$D1551*($E1551*(S$321-S$322)+$F1551*(S$324-S$325))</f>
        <v/>
      </c>
      <c r="T1551" s="32">
        <f>$D1551*($E1551*(T$321-T$322)+$F1551*(T$324-T$325))</f>
        <v/>
      </c>
      <c r="U1551" s="32">
        <f>$D1551*($E1551*(U$321-U$322)+$F1551*(U$324-U$325))</f>
        <v/>
      </c>
      <c r="V1551" s="32">
        <f>$D1551*($E1551*(V$321-V$322)+$F1551*(V$324-V$325))</f>
        <v/>
      </c>
      <c r="W1551" s="32">
        <f>$D1551*($E1551*(W$321-W$322)+$F1551*(W$324-W$325))</f>
        <v/>
      </c>
      <c r="X1551" s="32">
        <f>$D1551*($E1551*(X$321-X$322)+$F1551*(X$324-X$325))</f>
        <v/>
      </c>
      <c r="Y1551" s="32">
        <f>$D1551*($E1551*(Y$321-Y$322)+$F1551*(Y$324-Y$325))</f>
        <v/>
      </c>
      <c r="Z1551" s="32">
        <f>$D1551*($E1551*(Z$321-Z$322)+$F1551*(Z$324-Z$325))</f>
        <v/>
      </c>
      <c r="AA1551" s="32">
        <f>$D1551*($E1551*(AA$321-AA$322)+$F1551*(AA$324-AA$325))</f>
        <v/>
      </c>
      <c r="AB1551" s="32">
        <f>$D1551*($E1551*(AB$321-AB$322)+$F1551*(AB$324-AB$325))</f>
        <v/>
      </c>
      <c r="AC1551" s="32">
        <f>$D1551*($E1551*(AC$321-AC$322)+$F1551*(AC$324-AC$325))</f>
        <v/>
      </c>
      <c r="AD1551" s="32">
        <f>$D1551*($E1551*(AD$321-AD$322)+$F1551*(AD$324-AD$325))</f>
        <v/>
      </c>
      <c r="AF1551" s="11">
        <f>CodePrefix&amp;$A1551&amp;IF($C1551="","","."&amp;$C1551&amp;"."&amp;$B1551)&amp;INDEX(VarEnd,MATCH($A1551,VarKey,0))&amp;AF$5</f>
        <v/>
      </c>
      <c r="AG1551" s="37">
        <f>$D1551*($E1551*(AG$321-AG$322)+$F1551*(AG$324-AG$325))</f>
        <v/>
      </c>
      <c r="AH1551" s="32">
        <f>$D1551*($E1551*(AH$321-AH$322)+$F1551*(AH$324-AH$325))</f>
        <v/>
      </c>
      <c r="AI1551" s="32">
        <f>$D1551*($E1551*(AI$321-AI$322)+$F1551*(AI$324-AI$325))</f>
        <v/>
      </c>
      <c r="AJ1551" s="32">
        <f>$D1551*($E1551*(AJ$321-AJ$322)+$F1551*(AJ$324-AJ$325))</f>
        <v/>
      </c>
      <c r="AK1551" s="32">
        <f>$D1551*($E1551*(AK$321-AK$322)+$F1551*(AK$324-AK$325))</f>
        <v/>
      </c>
      <c r="AL1551" s="32">
        <f>$D1551*($E1551*(AL$321-AL$322)+$F1551*(AL$324-AL$325))</f>
        <v/>
      </c>
      <c r="AM1551" s="32">
        <f>$D1551*($E1551*(AM$321-AM$322)+$F1551*(AM$324-AM$325))</f>
        <v/>
      </c>
      <c r="AN1551" s="32">
        <f>$D1551*($E1551*(AN$321-AN$322)+$F1551*(AN$324-AN$325))</f>
        <v/>
      </c>
      <c r="AO1551" s="32">
        <f>$D1551*($E1551*(AO$321-AO$322)+$F1551*(AO$324-AO$325))</f>
        <v/>
      </c>
      <c r="AP1551" s="32">
        <f>$D1551*($E1551*(AP$321-AP$322)+$F1551*(AP$324-AP$325))</f>
        <v/>
      </c>
      <c r="AQ1551" s="32">
        <f>$D1551*($E1551*(AQ$321-AQ$322)+$F1551*(AQ$324-AQ$325))</f>
        <v/>
      </c>
      <c r="AR1551" s="32">
        <f>$D1551*($E1551*(AR$321-AR$322)+$F1551*(AR$324-AR$325))</f>
        <v/>
      </c>
      <c r="AS1551" s="32">
        <f>$D1551*($E1551*(AS$321-AS$322)+$F1551*(AS$324-AS$325))</f>
        <v/>
      </c>
      <c r="AT1551" s="32">
        <f>$D1551*($E1551*(AT$321-AT$322)+$F1551*(AT$324-AT$325))</f>
        <v/>
      </c>
      <c r="AU1551" s="32">
        <f>$D1551*($E1551*(AU$321-AU$322)+$F1551*(AU$324-AU$325))</f>
        <v/>
      </c>
      <c r="AV1551" s="32">
        <f>$D1551*($E1551*(AV$321-AV$322)+$F1551*(AV$324-AV$325))</f>
        <v/>
      </c>
      <c r="AW1551" s="32">
        <f>$D1551*($E1551*(AW$321-AW$322)+$F1551*(AW$324-AW$325))</f>
        <v/>
      </c>
      <c r="AX1551" s="32">
        <f>$D1551*($E1551*(AX$321-AX$322)+$F1551*(AX$324-AX$325))</f>
        <v/>
      </c>
      <c r="AY1551" s="32">
        <f>$D1551*($E1551*(AY$321-AY$322)+$F1551*(AY$324-AY$325))</f>
        <v/>
      </c>
    </row>
    <row r="1552" hidden="1" outlineLevel="2">
      <c r="A1552" s="14" t="inlineStr">
        <is>
          <t>xcpd</t>
        </is>
      </c>
      <c r="B1552" s="14" t="inlineStr">
        <is>
          <t>ker</t>
        </is>
      </c>
      <c r="C1552" s="14" t="inlineStr">
        <is>
          <t>res</t>
        </is>
      </c>
      <c r="D1552" s="32">
        <f>INDEX(Inputs!$W$5:$W$132,MATCH($B1552&amp;"|"&amp;$C1552,Inputs!$A$5:$A$132,0))</f>
        <v/>
      </c>
      <c r="E1552" s="32">
        <f>INDEX(Inputs!$Z$5:$Z$132,MATCH($B1552&amp;"|"&amp;$C1552,Inputs!$A$5:$A$132,0))</f>
        <v/>
      </c>
      <c r="F1552" s="32">
        <f>INDEX(Inputs!$AA$5:$AA$132,MATCH($B1552&amp;"|"&amp;$C1552,Inputs!$A$5:$A$132,0))</f>
        <v/>
      </c>
      <c r="G1552" s="36" t="n"/>
      <c r="H1552" s="14">
        <f>INDEX(VarLab,MATCH($A1552,VarKey,0))&amp;INDEX(MemLab,MATCH($C1552&amp;"|"&amp;$B1552,MemKey,0))</f>
        <v/>
      </c>
      <c r="I1552" s="14">
        <f>INDEX(VarUnit,MATCH($A1552,VarKey,0))</f>
        <v/>
      </c>
      <c r="J1552" s="14">
        <f>INDEX(VarSrc,MATCH($A1552,VarKey,0))</f>
        <v/>
      </c>
      <c r="K1552" s="11">
        <f>CodePrefix&amp;$A1552&amp;IF($C1552="","","."&amp;$C1552&amp;"."&amp;$B1552)&amp;INDEX(VarEnd,MATCH($A1552,VarKey,0))&amp;K$5</f>
        <v/>
      </c>
      <c r="L1552" s="37">
        <f>$D1552*($E1552*(L$321-L$322)+$F1552*(L$324-L$325))</f>
        <v/>
      </c>
      <c r="M1552" s="32">
        <f>$D1552*($E1552*(M$321-M$322)+$F1552*(M$324-M$325))</f>
        <v/>
      </c>
      <c r="N1552" s="32">
        <f>$D1552*($E1552*(N$321-N$322)+$F1552*(N$324-N$325))</f>
        <v/>
      </c>
      <c r="O1552" s="32">
        <f>$D1552*($E1552*(O$321-O$322)+$F1552*(O$324-O$325))</f>
        <v/>
      </c>
      <c r="P1552" s="32">
        <f>$D1552*($E1552*(P$321-P$322)+$F1552*(P$324-P$325))</f>
        <v/>
      </c>
      <c r="Q1552" s="32">
        <f>$D1552*($E1552*(Q$321-Q$322)+$F1552*(Q$324-Q$325))</f>
        <v/>
      </c>
      <c r="R1552" s="32">
        <f>$D1552*($E1552*(R$321-R$322)+$F1552*(R$324-R$325))</f>
        <v/>
      </c>
      <c r="S1552" s="32">
        <f>$D1552*($E1552*(S$321-S$322)+$F1552*(S$324-S$325))</f>
        <v/>
      </c>
      <c r="T1552" s="32">
        <f>$D1552*($E1552*(T$321-T$322)+$F1552*(T$324-T$325))</f>
        <v/>
      </c>
      <c r="U1552" s="32">
        <f>$D1552*($E1552*(U$321-U$322)+$F1552*(U$324-U$325))</f>
        <v/>
      </c>
      <c r="V1552" s="32">
        <f>$D1552*($E1552*(V$321-V$322)+$F1552*(V$324-V$325))</f>
        <v/>
      </c>
      <c r="W1552" s="32">
        <f>$D1552*($E1552*(W$321-W$322)+$F1552*(W$324-W$325))</f>
        <v/>
      </c>
      <c r="X1552" s="32">
        <f>$D1552*($E1552*(X$321-X$322)+$F1552*(X$324-X$325))</f>
        <v/>
      </c>
      <c r="Y1552" s="32">
        <f>$D1552*($E1552*(Y$321-Y$322)+$F1552*(Y$324-Y$325))</f>
        <v/>
      </c>
      <c r="Z1552" s="32">
        <f>$D1552*($E1552*(Z$321-Z$322)+$F1552*(Z$324-Z$325))</f>
        <v/>
      </c>
      <c r="AA1552" s="32">
        <f>$D1552*($E1552*(AA$321-AA$322)+$F1552*(AA$324-AA$325))</f>
        <v/>
      </c>
      <c r="AB1552" s="32">
        <f>$D1552*($E1552*(AB$321-AB$322)+$F1552*(AB$324-AB$325))</f>
        <v/>
      </c>
      <c r="AC1552" s="32">
        <f>$D1552*($E1552*(AC$321-AC$322)+$F1552*(AC$324-AC$325))</f>
        <v/>
      </c>
      <c r="AD1552" s="32">
        <f>$D1552*($E1552*(AD$321-AD$322)+$F1552*(AD$324-AD$325))</f>
        <v/>
      </c>
      <c r="AF1552" s="11">
        <f>CodePrefix&amp;$A1552&amp;IF($C1552="","","."&amp;$C1552&amp;"."&amp;$B1552)&amp;INDEX(VarEnd,MATCH($A1552,VarKey,0))&amp;AF$5</f>
        <v/>
      </c>
      <c r="AG1552" s="37">
        <f>$D1552*($E1552*(AG$321-AG$322)+$F1552*(AG$324-AG$325))</f>
        <v/>
      </c>
      <c r="AH1552" s="32">
        <f>$D1552*($E1552*(AH$321-AH$322)+$F1552*(AH$324-AH$325))</f>
        <v/>
      </c>
      <c r="AI1552" s="32">
        <f>$D1552*($E1552*(AI$321-AI$322)+$F1552*(AI$324-AI$325))</f>
        <v/>
      </c>
      <c r="AJ1552" s="32">
        <f>$D1552*($E1552*(AJ$321-AJ$322)+$F1552*(AJ$324-AJ$325))</f>
        <v/>
      </c>
      <c r="AK1552" s="32">
        <f>$D1552*($E1552*(AK$321-AK$322)+$F1552*(AK$324-AK$325))</f>
        <v/>
      </c>
      <c r="AL1552" s="32">
        <f>$D1552*($E1552*(AL$321-AL$322)+$F1552*(AL$324-AL$325))</f>
        <v/>
      </c>
      <c r="AM1552" s="32">
        <f>$D1552*($E1552*(AM$321-AM$322)+$F1552*(AM$324-AM$325))</f>
        <v/>
      </c>
      <c r="AN1552" s="32">
        <f>$D1552*($E1552*(AN$321-AN$322)+$F1552*(AN$324-AN$325))</f>
        <v/>
      </c>
      <c r="AO1552" s="32">
        <f>$D1552*($E1552*(AO$321-AO$322)+$F1552*(AO$324-AO$325))</f>
        <v/>
      </c>
      <c r="AP1552" s="32">
        <f>$D1552*($E1552*(AP$321-AP$322)+$F1552*(AP$324-AP$325))</f>
        <v/>
      </c>
      <c r="AQ1552" s="32">
        <f>$D1552*($E1552*(AQ$321-AQ$322)+$F1552*(AQ$324-AQ$325))</f>
        <v/>
      </c>
      <c r="AR1552" s="32">
        <f>$D1552*($E1552*(AR$321-AR$322)+$F1552*(AR$324-AR$325))</f>
        <v/>
      </c>
      <c r="AS1552" s="32">
        <f>$D1552*($E1552*(AS$321-AS$322)+$F1552*(AS$324-AS$325))</f>
        <v/>
      </c>
      <c r="AT1552" s="32">
        <f>$D1552*($E1552*(AT$321-AT$322)+$F1552*(AT$324-AT$325))</f>
        <v/>
      </c>
      <c r="AU1552" s="32">
        <f>$D1552*($E1552*(AU$321-AU$322)+$F1552*(AU$324-AU$325))</f>
        <v/>
      </c>
      <c r="AV1552" s="32">
        <f>$D1552*($E1552*(AV$321-AV$322)+$F1552*(AV$324-AV$325))</f>
        <v/>
      </c>
      <c r="AW1552" s="32">
        <f>$D1552*($E1552*(AW$321-AW$322)+$F1552*(AW$324-AW$325))</f>
        <v/>
      </c>
      <c r="AX1552" s="32">
        <f>$D1552*($E1552*(AX$321-AX$322)+$F1552*(AX$324-AX$325))</f>
        <v/>
      </c>
      <c r="AY1552" s="32">
        <f>$D1552*($E1552*(AY$321-AY$322)+$F1552*(AY$324-AY$325))</f>
        <v/>
      </c>
    </row>
    <row r="1553" hidden="1" outlineLevel="2">
      <c r="A1553" s="14" t="inlineStr">
        <is>
          <t>xcpd</t>
        </is>
      </c>
      <c r="B1553" s="14" t="inlineStr">
        <is>
          <t>oop</t>
        </is>
      </c>
      <c r="C1553" s="14" t="inlineStr">
        <is>
          <t>res</t>
        </is>
      </c>
      <c r="D1553" s="32">
        <f>INDEX(Inputs!$W$5:$W$132,MATCH($B1553&amp;"|"&amp;$C1553,Inputs!$A$5:$A$132,0))</f>
        <v/>
      </c>
      <c r="E1553" s="32">
        <f>INDEX(Inputs!$Z$5:$Z$132,MATCH($B1553&amp;"|"&amp;$C1553,Inputs!$A$5:$A$132,0))</f>
        <v/>
      </c>
      <c r="F1553" s="32">
        <f>INDEX(Inputs!$AA$5:$AA$132,MATCH($B1553&amp;"|"&amp;$C1553,Inputs!$A$5:$A$132,0))</f>
        <v/>
      </c>
      <c r="G1553" s="36" t="n"/>
      <c r="H1553" s="14">
        <f>INDEX(VarLab,MATCH($A1553,VarKey,0))&amp;INDEX(MemLab,MATCH($C1553&amp;"|"&amp;$B1553,MemKey,0))</f>
        <v/>
      </c>
      <c r="I1553" s="14">
        <f>INDEX(VarUnit,MATCH($A1553,VarKey,0))</f>
        <v/>
      </c>
      <c r="J1553" s="14">
        <f>INDEX(VarSrc,MATCH($A1553,VarKey,0))</f>
        <v/>
      </c>
      <c r="K1553" s="11">
        <f>CodePrefix&amp;$A1553&amp;IF($C1553="","","."&amp;$C1553&amp;"."&amp;$B1553)&amp;INDEX(VarEnd,MATCH($A1553,VarKey,0))&amp;K$5</f>
        <v/>
      </c>
      <c r="L1553" s="37">
        <f>$D1553*($E1553*(L$321-L$322)+$F1553*(L$324-L$325))</f>
        <v/>
      </c>
      <c r="M1553" s="32">
        <f>$D1553*($E1553*(M$321-M$322)+$F1553*(M$324-M$325))</f>
        <v/>
      </c>
      <c r="N1553" s="32">
        <f>$D1553*($E1553*(N$321-N$322)+$F1553*(N$324-N$325))</f>
        <v/>
      </c>
      <c r="O1553" s="32">
        <f>$D1553*($E1553*(O$321-O$322)+$F1553*(O$324-O$325))</f>
        <v/>
      </c>
      <c r="P1553" s="32">
        <f>$D1553*($E1553*(P$321-P$322)+$F1553*(P$324-P$325))</f>
        <v/>
      </c>
      <c r="Q1553" s="32">
        <f>$D1553*($E1553*(Q$321-Q$322)+$F1553*(Q$324-Q$325))</f>
        <v/>
      </c>
      <c r="R1553" s="32">
        <f>$D1553*($E1553*(R$321-R$322)+$F1553*(R$324-R$325))</f>
        <v/>
      </c>
      <c r="S1553" s="32">
        <f>$D1553*($E1553*(S$321-S$322)+$F1553*(S$324-S$325))</f>
        <v/>
      </c>
      <c r="T1553" s="32">
        <f>$D1553*($E1553*(T$321-T$322)+$F1553*(T$324-T$325))</f>
        <v/>
      </c>
      <c r="U1553" s="32">
        <f>$D1553*($E1553*(U$321-U$322)+$F1553*(U$324-U$325))</f>
        <v/>
      </c>
      <c r="V1553" s="32">
        <f>$D1553*($E1553*(V$321-V$322)+$F1553*(V$324-V$325))</f>
        <v/>
      </c>
      <c r="W1553" s="32">
        <f>$D1553*($E1553*(W$321-W$322)+$F1553*(W$324-W$325))</f>
        <v/>
      </c>
      <c r="X1553" s="32">
        <f>$D1553*($E1553*(X$321-X$322)+$F1553*(X$324-X$325))</f>
        <v/>
      </c>
      <c r="Y1553" s="32">
        <f>$D1553*($E1553*(Y$321-Y$322)+$F1553*(Y$324-Y$325))</f>
        <v/>
      </c>
      <c r="Z1553" s="32">
        <f>$D1553*($E1553*(Z$321-Z$322)+$F1553*(Z$324-Z$325))</f>
        <v/>
      </c>
      <c r="AA1553" s="32">
        <f>$D1553*($E1553*(AA$321-AA$322)+$F1553*(AA$324-AA$325))</f>
        <v/>
      </c>
      <c r="AB1553" s="32">
        <f>$D1553*($E1553*(AB$321-AB$322)+$F1553*(AB$324-AB$325))</f>
        <v/>
      </c>
      <c r="AC1553" s="32">
        <f>$D1553*($E1553*(AC$321-AC$322)+$F1553*(AC$324-AC$325))</f>
        <v/>
      </c>
      <c r="AD1553" s="32">
        <f>$D1553*($E1553*(AD$321-AD$322)+$F1553*(AD$324-AD$325))</f>
        <v/>
      </c>
      <c r="AF1553" s="11">
        <f>CodePrefix&amp;$A1553&amp;IF($C1553="","","."&amp;$C1553&amp;"."&amp;$B1553)&amp;INDEX(VarEnd,MATCH($A1553,VarKey,0))&amp;AF$5</f>
        <v/>
      </c>
      <c r="AG1553" s="37">
        <f>$D1553*($E1553*(AG$321-AG$322)+$F1553*(AG$324-AG$325))</f>
        <v/>
      </c>
      <c r="AH1553" s="32">
        <f>$D1553*($E1553*(AH$321-AH$322)+$F1553*(AH$324-AH$325))</f>
        <v/>
      </c>
      <c r="AI1553" s="32">
        <f>$D1553*($E1553*(AI$321-AI$322)+$F1553*(AI$324-AI$325))</f>
        <v/>
      </c>
      <c r="AJ1553" s="32">
        <f>$D1553*($E1553*(AJ$321-AJ$322)+$F1553*(AJ$324-AJ$325))</f>
        <v/>
      </c>
      <c r="AK1553" s="32">
        <f>$D1553*($E1553*(AK$321-AK$322)+$F1553*(AK$324-AK$325))</f>
        <v/>
      </c>
      <c r="AL1553" s="32">
        <f>$D1553*($E1553*(AL$321-AL$322)+$F1553*(AL$324-AL$325))</f>
        <v/>
      </c>
      <c r="AM1553" s="32">
        <f>$D1553*($E1553*(AM$321-AM$322)+$F1553*(AM$324-AM$325))</f>
        <v/>
      </c>
      <c r="AN1553" s="32">
        <f>$D1553*($E1553*(AN$321-AN$322)+$F1553*(AN$324-AN$325))</f>
        <v/>
      </c>
      <c r="AO1553" s="32">
        <f>$D1553*($E1553*(AO$321-AO$322)+$F1553*(AO$324-AO$325))</f>
        <v/>
      </c>
      <c r="AP1553" s="32">
        <f>$D1553*($E1553*(AP$321-AP$322)+$F1553*(AP$324-AP$325))</f>
        <v/>
      </c>
      <c r="AQ1553" s="32">
        <f>$D1553*($E1553*(AQ$321-AQ$322)+$F1553*(AQ$324-AQ$325))</f>
        <v/>
      </c>
      <c r="AR1553" s="32">
        <f>$D1553*($E1553*(AR$321-AR$322)+$F1553*(AR$324-AR$325))</f>
        <v/>
      </c>
      <c r="AS1553" s="32">
        <f>$D1553*($E1553*(AS$321-AS$322)+$F1553*(AS$324-AS$325))</f>
        <v/>
      </c>
      <c r="AT1553" s="32">
        <f>$D1553*($E1553*(AT$321-AT$322)+$F1553*(AT$324-AT$325))</f>
        <v/>
      </c>
      <c r="AU1553" s="32">
        <f>$D1553*($E1553*(AU$321-AU$322)+$F1553*(AU$324-AU$325))</f>
        <v/>
      </c>
      <c r="AV1553" s="32">
        <f>$D1553*($E1553*(AV$321-AV$322)+$F1553*(AV$324-AV$325))</f>
        <v/>
      </c>
      <c r="AW1553" s="32">
        <f>$D1553*($E1553*(AW$321-AW$322)+$F1553*(AW$324-AW$325))</f>
        <v/>
      </c>
      <c r="AX1553" s="32">
        <f>$D1553*($E1553*(AX$321-AX$322)+$F1553*(AX$324-AX$325))</f>
        <v/>
      </c>
      <c r="AY1553" s="32">
        <f>$D1553*($E1553*(AY$321-AY$322)+$F1553*(AY$324-AY$325))</f>
        <v/>
      </c>
    </row>
    <row r="1554" hidden="1" outlineLevel="2">
      <c r="A1554" s="14" t="inlineStr">
        <is>
          <t>xcpd</t>
        </is>
      </c>
      <c r="B1554" s="14" t="inlineStr">
        <is>
          <t>bio</t>
        </is>
      </c>
      <c r="C1554" s="14" t="inlineStr">
        <is>
          <t>res</t>
        </is>
      </c>
      <c r="D1554" s="32">
        <f>INDEX(Inputs!$W$5:$W$132,MATCH($B1554&amp;"|"&amp;$C1554,Inputs!$A$5:$A$132,0))</f>
        <v/>
      </c>
      <c r="E1554" s="32">
        <f>INDEX(Inputs!$Z$5:$Z$132,MATCH($B1554&amp;"|"&amp;$C1554,Inputs!$A$5:$A$132,0))</f>
        <v/>
      </c>
      <c r="F1554" s="32">
        <f>INDEX(Inputs!$AA$5:$AA$132,MATCH($B1554&amp;"|"&amp;$C1554,Inputs!$A$5:$A$132,0))</f>
        <v/>
      </c>
      <c r="G1554" s="36" t="n"/>
      <c r="H1554" s="14">
        <f>INDEX(VarLab,MATCH($A1554,VarKey,0))&amp;INDEX(MemLab,MATCH($C1554&amp;"|"&amp;$B1554,MemKey,0))</f>
        <v/>
      </c>
      <c r="I1554" s="14">
        <f>INDEX(VarUnit,MATCH($A1554,VarKey,0))</f>
        <v/>
      </c>
      <c r="J1554" s="14">
        <f>INDEX(VarSrc,MATCH($A1554,VarKey,0))</f>
        <v/>
      </c>
      <c r="K1554" s="11">
        <f>CodePrefix&amp;$A1554&amp;IF($C1554="","","."&amp;$C1554&amp;"."&amp;$B1554)&amp;INDEX(VarEnd,MATCH($A1554,VarKey,0))&amp;K$5</f>
        <v/>
      </c>
      <c r="L1554" s="37">
        <f>$D1554*($E1554*(L$321-L$322)+$F1554*(L$324-L$325))</f>
        <v/>
      </c>
      <c r="M1554" s="32">
        <f>$D1554*($E1554*(M$321-M$322)+$F1554*(M$324-M$325))</f>
        <v/>
      </c>
      <c r="N1554" s="32">
        <f>$D1554*($E1554*(N$321-N$322)+$F1554*(N$324-N$325))</f>
        <v/>
      </c>
      <c r="O1554" s="32">
        <f>$D1554*($E1554*(O$321-O$322)+$F1554*(O$324-O$325))</f>
        <v/>
      </c>
      <c r="P1554" s="32">
        <f>$D1554*($E1554*(P$321-P$322)+$F1554*(P$324-P$325))</f>
        <v/>
      </c>
      <c r="Q1554" s="32">
        <f>$D1554*($E1554*(Q$321-Q$322)+$F1554*(Q$324-Q$325))</f>
        <v/>
      </c>
      <c r="R1554" s="32">
        <f>$D1554*($E1554*(R$321-R$322)+$F1554*(R$324-R$325))</f>
        <v/>
      </c>
      <c r="S1554" s="32">
        <f>$D1554*($E1554*(S$321-S$322)+$F1554*(S$324-S$325))</f>
        <v/>
      </c>
      <c r="T1554" s="32">
        <f>$D1554*($E1554*(T$321-T$322)+$F1554*(T$324-T$325))</f>
        <v/>
      </c>
      <c r="U1554" s="32">
        <f>$D1554*($E1554*(U$321-U$322)+$F1554*(U$324-U$325))</f>
        <v/>
      </c>
      <c r="V1554" s="32">
        <f>$D1554*($E1554*(V$321-V$322)+$F1554*(V$324-V$325))</f>
        <v/>
      </c>
      <c r="W1554" s="32">
        <f>$D1554*($E1554*(W$321-W$322)+$F1554*(W$324-W$325))</f>
        <v/>
      </c>
      <c r="X1554" s="32">
        <f>$D1554*($E1554*(X$321-X$322)+$F1554*(X$324-X$325))</f>
        <v/>
      </c>
      <c r="Y1554" s="32">
        <f>$D1554*($E1554*(Y$321-Y$322)+$F1554*(Y$324-Y$325))</f>
        <v/>
      </c>
      <c r="Z1554" s="32">
        <f>$D1554*($E1554*(Z$321-Z$322)+$F1554*(Z$324-Z$325))</f>
        <v/>
      </c>
      <c r="AA1554" s="32">
        <f>$D1554*($E1554*(AA$321-AA$322)+$F1554*(AA$324-AA$325))</f>
        <v/>
      </c>
      <c r="AB1554" s="32">
        <f>$D1554*($E1554*(AB$321-AB$322)+$F1554*(AB$324-AB$325))</f>
        <v/>
      </c>
      <c r="AC1554" s="32">
        <f>$D1554*($E1554*(AC$321-AC$322)+$F1554*(AC$324-AC$325))</f>
        <v/>
      </c>
      <c r="AD1554" s="32">
        <f>$D1554*($E1554*(AD$321-AD$322)+$F1554*(AD$324-AD$325))</f>
        <v/>
      </c>
      <c r="AF1554" s="11">
        <f>CodePrefix&amp;$A1554&amp;IF($C1554="","","."&amp;$C1554&amp;"."&amp;$B1554)&amp;INDEX(VarEnd,MATCH($A1554,VarKey,0))&amp;AF$5</f>
        <v/>
      </c>
      <c r="AG1554" s="37">
        <f>$D1554*($E1554*(AG$321-AG$322)+$F1554*(AG$324-AG$325))</f>
        <v/>
      </c>
      <c r="AH1554" s="32">
        <f>$D1554*($E1554*(AH$321-AH$322)+$F1554*(AH$324-AH$325))</f>
        <v/>
      </c>
      <c r="AI1554" s="32">
        <f>$D1554*($E1554*(AI$321-AI$322)+$F1554*(AI$324-AI$325))</f>
        <v/>
      </c>
      <c r="AJ1554" s="32">
        <f>$D1554*($E1554*(AJ$321-AJ$322)+$F1554*(AJ$324-AJ$325))</f>
        <v/>
      </c>
      <c r="AK1554" s="32">
        <f>$D1554*($E1554*(AK$321-AK$322)+$F1554*(AK$324-AK$325))</f>
        <v/>
      </c>
      <c r="AL1554" s="32">
        <f>$D1554*($E1554*(AL$321-AL$322)+$F1554*(AL$324-AL$325))</f>
        <v/>
      </c>
      <c r="AM1554" s="32">
        <f>$D1554*($E1554*(AM$321-AM$322)+$F1554*(AM$324-AM$325))</f>
        <v/>
      </c>
      <c r="AN1554" s="32">
        <f>$D1554*($E1554*(AN$321-AN$322)+$F1554*(AN$324-AN$325))</f>
        <v/>
      </c>
      <c r="AO1554" s="32">
        <f>$D1554*($E1554*(AO$321-AO$322)+$F1554*(AO$324-AO$325))</f>
        <v/>
      </c>
      <c r="AP1554" s="32">
        <f>$D1554*($E1554*(AP$321-AP$322)+$F1554*(AP$324-AP$325))</f>
        <v/>
      </c>
      <c r="AQ1554" s="32">
        <f>$D1554*($E1554*(AQ$321-AQ$322)+$F1554*(AQ$324-AQ$325))</f>
        <v/>
      </c>
      <c r="AR1554" s="32">
        <f>$D1554*($E1554*(AR$321-AR$322)+$F1554*(AR$324-AR$325))</f>
        <v/>
      </c>
      <c r="AS1554" s="32">
        <f>$D1554*($E1554*(AS$321-AS$322)+$F1554*(AS$324-AS$325))</f>
        <v/>
      </c>
      <c r="AT1554" s="32">
        <f>$D1554*($E1554*(AT$321-AT$322)+$F1554*(AT$324-AT$325))</f>
        <v/>
      </c>
      <c r="AU1554" s="32">
        <f>$D1554*($E1554*(AU$321-AU$322)+$F1554*(AU$324-AU$325))</f>
        <v/>
      </c>
      <c r="AV1554" s="32">
        <f>$D1554*($E1554*(AV$321-AV$322)+$F1554*(AV$324-AV$325))</f>
        <v/>
      </c>
      <c r="AW1554" s="32">
        <f>$D1554*($E1554*(AW$321-AW$322)+$F1554*(AW$324-AW$325))</f>
        <v/>
      </c>
      <c r="AX1554" s="32">
        <f>$D1554*($E1554*(AX$321-AX$322)+$F1554*(AX$324-AX$325))</f>
        <v/>
      </c>
      <c r="AY1554" s="32">
        <f>$D1554*($E1554*(AY$321-AY$322)+$F1554*(AY$324-AY$325))</f>
        <v/>
      </c>
    </row>
    <row r="1555" hidden="1" outlineLevel="2"/>
    <row r="1556" hidden="1" outlineLevel="2">
      <c r="A1556" s="14" t="inlineStr">
        <is>
          <t>atp</t>
        </is>
      </c>
      <c r="B1556" s="14" t="inlineStr">
        <is>
          <t>coa</t>
        </is>
      </c>
      <c r="C1556" s="14" t="inlineStr">
        <is>
          <t>res</t>
        </is>
      </c>
      <c r="D1556" s="32">
        <f>INDEX(Inputs!$U$5:$U$132,MATCH($B1556&amp;"|"&amp;$C1556,Inputs!$A$5:$A$132,0))</f>
        <v/>
      </c>
      <c r="E1556" s="32">
        <f>INDEX(Inputs!$V$5:$V$132,MATCH($B1556&amp;"|"&amp;$C1556,Inputs!$A$5:$A$132,0))</f>
        <v/>
      </c>
      <c r="F1556" s="36" t="n"/>
      <c r="G1556" s="36" t="n"/>
      <c r="H1556" s="14">
        <f>INDEX(VarLab,MATCH($A1556,VarKey,0))&amp;INDEX(MemLab,MATCH($C1556&amp;"|"&amp;$B1556,MemKey,0))</f>
        <v/>
      </c>
      <c r="I1556" s="14">
        <f>INDEX(VarUnit,MATCH($A1556,VarKey,0))</f>
        <v/>
      </c>
      <c r="J1556" s="14">
        <f>INDEX(VarSrc,MATCH($A1556,VarKey,0))</f>
        <v/>
      </c>
      <c r="K1556" s="11">
        <f>CodePrefix&amp;$A1556&amp;IF($C1556="","","."&amp;$C1556&amp;"."&amp;$B1556)&amp;INDEX(VarEnd,MATCH($A1556,VarKey,0))&amp;K$5</f>
        <v/>
      </c>
      <c r="L1556" s="37">
        <f>MAX(INDEX(L$381:L$392,$D1556)+(L1529+L1547)*(1+$E1556),0.01)</f>
        <v/>
      </c>
      <c r="M1556" s="32">
        <f>MAX(INDEX(M$381:M$392,$D1556)+(M1529+M1547)*(1+$E1556),0.01)</f>
        <v/>
      </c>
      <c r="N1556" s="32">
        <f>MAX(INDEX(N$381:N$392,$D1556)+(N1529+N1547)*(1+$E1556),0.01)</f>
        <v/>
      </c>
      <c r="O1556" s="32">
        <f>MAX(INDEX(O$381:O$392,$D1556)+(O1529+O1547)*(1+$E1556),0.01)</f>
        <v/>
      </c>
      <c r="P1556" s="32">
        <f>MAX(INDEX(P$381:P$392,$D1556)+(P1529+P1547)*(1+$E1556),0.01)</f>
        <v/>
      </c>
      <c r="Q1556" s="32">
        <f>MAX(INDEX(Q$381:Q$392,$D1556)+(Q1529+Q1547)*(1+$E1556),0.01)</f>
        <v/>
      </c>
      <c r="R1556" s="32">
        <f>MAX(INDEX(R$381:R$392,$D1556)+(R1529+R1547)*(1+$E1556),0.01)</f>
        <v/>
      </c>
      <c r="S1556" s="32">
        <f>MAX(INDEX(S$381:S$392,$D1556)+(S1529+S1547)*(1+$E1556),0.01)</f>
        <v/>
      </c>
      <c r="T1556" s="32">
        <f>MAX(INDEX(T$381:T$392,$D1556)+(T1529+T1547)*(1+$E1556),0.01)</f>
        <v/>
      </c>
      <c r="U1556" s="32">
        <f>MAX(INDEX(U$381:U$392,$D1556)+(U1529+U1547)*(1+$E1556),0.01)</f>
        <v/>
      </c>
      <c r="V1556" s="32">
        <f>MAX(INDEX(V$381:V$392,$D1556)+(V1529+V1547)*(1+$E1556),0.01)</f>
        <v/>
      </c>
      <c r="W1556" s="32">
        <f>MAX(INDEX(W$381:W$392,$D1556)+(W1529+W1547)*(1+$E1556),0.01)</f>
        <v/>
      </c>
      <c r="X1556" s="32">
        <f>MAX(INDEX(X$381:X$392,$D1556)+(X1529+X1547)*(1+$E1556),0.01)</f>
        <v/>
      </c>
      <c r="Y1556" s="32">
        <f>MAX(INDEX(Y$381:Y$392,$D1556)+(Y1529+Y1547)*(1+$E1556),0.01)</f>
        <v/>
      </c>
      <c r="Z1556" s="32">
        <f>MAX(INDEX(Z$381:Z$392,$D1556)+(Z1529+Z1547)*(1+$E1556),0.01)</f>
        <v/>
      </c>
      <c r="AA1556" s="32">
        <f>MAX(INDEX(AA$381:AA$392,$D1556)+(AA1529+AA1547)*(1+$E1556),0.01)</f>
        <v/>
      </c>
      <c r="AB1556" s="32">
        <f>MAX(INDEX(AB$381:AB$392,$D1556)+(AB1529+AB1547)*(1+$E1556),0.01)</f>
        <v/>
      </c>
      <c r="AC1556" s="32">
        <f>MAX(INDEX(AC$381:AC$392,$D1556)+(AC1529+AC1547)*(1+$E1556),0.01)</f>
        <v/>
      </c>
      <c r="AD1556" s="32">
        <f>MAX(INDEX(AD$381:AD$392,$D1556)+(AD1529+AD1547)*(1+$E1556),0.01)</f>
        <v/>
      </c>
      <c r="AF1556" s="11">
        <f>CodePrefix&amp;$A1556&amp;IF($C1556="","","."&amp;$C1556&amp;"."&amp;$B1556)&amp;INDEX(VarEnd,MATCH($A1556,VarKey,0))&amp;AF$5</f>
        <v/>
      </c>
      <c r="AG1556" s="37">
        <f>MAX(INDEX(AG$381:AG$392,$D1556)+(AG1529+AG1547)*(1+$E1556),0.01)</f>
        <v/>
      </c>
      <c r="AH1556" s="32">
        <f>MAX(INDEX(AH$381:AH$392,$D1556)+(AH1529+AH1547)*(1+$E1556),0.01)</f>
        <v/>
      </c>
      <c r="AI1556" s="32">
        <f>MAX(INDEX(AI$381:AI$392,$D1556)+(AI1529+AI1547)*(1+$E1556),0.01)</f>
        <v/>
      </c>
      <c r="AJ1556" s="32">
        <f>MAX(INDEX(AJ$381:AJ$392,$D1556)+(AJ1529+AJ1547)*(1+$E1556),0.01)</f>
        <v/>
      </c>
      <c r="AK1556" s="32">
        <f>MAX(INDEX(AK$381:AK$392,$D1556)+(AK1529+AK1547)*(1+$E1556),0.01)</f>
        <v/>
      </c>
      <c r="AL1556" s="32">
        <f>MAX(INDEX(AL$381:AL$392,$D1556)+(AL1529+AL1547)*(1+$E1556),0.01)</f>
        <v/>
      </c>
      <c r="AM1556" s="32">
        <f>MAX(INDEX(AM$381:AM$392,$D1556)+(AM1529+AM1547)*(1+$E1556),0.01)</f>
        <v/>
      </c>
      <c r="AN1556" s="32">
        <f>MAX(INDEX(AN$381:AN$392,$D1556)+(AN1529+AN1547)*(1+$E1556),0.01)</f>
        <v/>
      </c>
      <c r="AO1556" s="32">
        <f>MAX(INDEX(AO$381:AO$392,$D1556)+(AO1529+AO1547)*(1+$E1556),0.01)</f>
        <v/>
      </c>
      <c r="AP1556" s="32">
        <f>MAX(INDEX(AP$381:AP$392,$D1556)+(AP1529+AP1547)*(1+$E1556),0.01)</f>
        <v/>
      </c>
      <c r="AQ1556" s="32">
        <f>MAX(INDEX(AQ$381:AQ$392,$D1556)+(AQ1529+AQ1547)*(1+$E1556),0.01)</f>
        <v/>
      </c>
      <c r="AR1556" s="32">
        <f>MAX(INDEX(AR$381:AR$392,$D1556)+(AR1529+AR1547)*(1+$E1556),0.01)</f>
        <v/>
      </c>
      <c r="AS1556" s="32">
        <f>MAX(INDEX(AS$381:AS$392,$D1556)+(AS1529+AS1547)*(1+$E1556),0.01)</f>
        <v/>
      </c>
      <c r="AT1556" s="32">
        <f>MAX(INDEX(AT$381:AT$392,$D1556)+(AT1529+AT1547)*(1+$E1556),0.01)</f>
        <v/>
      </c>
      <c r="AU1556" s="32">
        <f>MAX(INDEX(AU$381:AU$392,$D1556)+(AU1529+AU1547)*(1+$E1556),0.01)</f>
        <v/>
      </c>
      <c r="AV1556" s="32">
        <f>MAX(INDEX(AV$381:AV$392,$D1556)+(AV1529+AV1547)*(1+$E1556),0.01)</f>
        <v/>
      </c>
      <c r="AW1556" s="32">
        <f>MAX(INDEX(AW$381:AW$392,$D1556)+(AW1529+AW1547)*(1+$E1556),0.01)</f>
        <v/>
      </c>
      <c r="AX1556" s="32">
        <f>MAX(INDEX(AX$381:AX$392,$D1556)+(AX1529+AX1547)*(1+$E1556),0.01)</f>
        <v/>
      </c>
      <c r="AY1556" s="32">
        <f>MAX(INDEX(AY$381:AY$392,$D1556)+(AY1529+AY1547)*(1+$E1556),0.01)</f>
        <v/>
      </c>
    </row>
    <row r="1557" hidden="1" outlineLevel="2">
      <c r="A1557" s="14" t="inlineStr">
        <is>
          <t>atp</t>
        </is>
      </c>
      <c r="B1557" s="14" t="inlineStr">
        <is>
          <t>nga</t>
        </is>
      </c>
      <c r="C1557" s="14" t="inlineStr">
        <is>
          <t>res</t>
        </is>
      </c>
      <c r="D1557" s="32">
        <f>INDEX(Inputs!$U$5:$U$132,MATCH($B1557&amp;"|"&amp;$C1557,Inputs!$A$5:$A$132,0))</f>
        <v/>
      </c>
      <c r="E1557" s="32">
        <f>INDEX(Inputs!$V$5:$V$132,MATCH($B1557&amp;"|"&amp;$C1557,Inputs!$A$5:$A$132,0))</f>
        <v/>
      </c>
      <c r="F1557" s="36" t="n"/>
      <c r="G1557" s="36" t="n"/>
      <c r="H1557" s="14">
        <f>INDEX(VarLab,MATCH($A1557,VarKey,0))&amp;INDEX(MemLab,MATCH($C1557&amp;"|"&amp;$B1557,MemKey,0))</f>
        <v/>
      </c>
      <c r="I1557" s="14">
        <f>INDEX(VarUnit,MATCH($A1557,VarKey,0))</f>
        <v/>
      </c>
      <c r="J1557" s="14">
        <f>INDEX(VarSrc,MATCH($A1557,VarKey,0))</f>
        <v/>
      </c>
      <c r="K1557" s="11">
        <f>CodePrefix&amp;$A1557&amp;IF($C1557="","","."&amp;$C1557&amp;"."&amp;$B1557)&amp;INDEX(VarEnd,MATCH($A1557,VarKey,0))&amp;K$5</f>
        <v/>
      </c>
      <c r="L1557" s="37">
        <f>MAX(INDEX(L$381:L$392,$D1557)+(L1530+L1548)*(1+$E1557),0.01)</f>
        <v/>
      </c>
      <c r="M1557" s="32">
        <f>MAX(INDEX(M$381:M$392,$D1557)+(M1530+M1548)*(1+$E1557),0.01)</f>
        <v/>
      </c>
      <c r="N1557" s="32">
        <f>MAX(INDEX(N$381:N$392,$D1557)+(N1530+N1548)*(1+$E1557),0.01)</f>
        <v/>
      </c>
      <c r="O1557" s="32">
        <f>MAX(INDEX(O$381:O$392,$D1557)+(O1530+O1548)*(1+$E1557),0.01)</f>
        <v/>
      </c>
      <c r="P1557" s="32">
        <f>MAX(INDEX(P$381:P$392,$D1557)+(P1530+P1548)*(1+$E1557),0.01)</f>
        <v/>
      </c>
      <c r="Q1557" s="32">
        <f>MAX(INDEX(Q$381:Q$392,$D1557)+(Q1530+Q1548)*(1+$E1557),0.01)</f>
        <v/>
      </c>
      <c r="R1557" s="32">
        <f>MAX(INDEX(R$381:R$392,$D1557)+(R1530+R1548)*(1+$E1557),0.01)</f>
        <v/>
      </c>
      <c r="S1557" s="32">
        <f>MAX(INDEX(S$381:S$392,$D1557)+(S1530+S1548)*(1+$E1557),0.01)</f>
        <v/>
      </c>
      <c r="T1557" s="32">
        <f>MAX(INDEX(T$381:T$392,$D1557)+(T1530+T1548)*(1+$E1557),0.01)</f>
        <v/>
      </c>
      <c r="U1557" s="32">
        <f>MAX(INDEX(U$381:U$392,$D1557)+(U1530+U1548)*(1+$E1557),0.01)</f>
        <v/>
      </c>
      <c r="V1557" s="32">
        <f>MAX(INDEX(V$381:V$392,$D1557)+(V1530+V1548)*(1+$E1557),0.01)</f>
        <v/>
      </c>
      <c r="W1557" s="32">
        <f>MAX(INDEX(W$381:W$392,$D1557)+(W1530+W1548)*(1+$E1557),0.01)</f>
        <v/>
      </c>
      <c r="X1557" s="32">
        <f>MAX(INDEX(X$381:X$392,$D1557)+(X1530+X1548)*(1+$E1557),0.01)</f>
        <v/>
      </c>
      <c r="Y1557" s="32">
        <f>MAX(INDEX(Y$381:Y$392,$D1557)+(Y1530+Y1548)*(1+$E1557),0.01)</f>
        <v/>
      </c>
      <c r="Z1557" s="32">
        <f>MAX(INDEX(Z$381:Z$392,$D1557)+(Z1530+Z1548)*(1+$E1557),0.01)</f>
        <v/>
      </c>
      <c r="AA1557" s="32">
        <f>MAX(INDEX(AA$381:AA$392,$D1557)+(AA1530+AA1548)*(1+$E1557),0.01)</f>
        <v/>
      </c>
      <c r="AB1557" s="32">
        <f>MAX(INDEX(AB$381:AB$392,$D1557)+(AB1530+AB1548)*(1+$E1557),0.01)</f>
        <v/>
      </c>
      <c r="AC1557" s="32">
        <f>MAX(INDEX(AC$381:AC$392,$D1557)+(AC1530+AC1548)*(1+$E1557),0.01)</f>
        <v/>
      </c>
      <c r="AD1557" s="32">
        <f>MAX(INDEX(AD$381:AD$392,$D1557)+(AD1530+AD1548)*(1+$E1557),0.01)</f>
        <v/>
      </c>
      <c r="AF1557" s="11">
        <f>CodePrefix&amp;$A1557&amp;IF($C1557="","","."&amp;$C1557&amp;"."&amp;$B1557)&amp;INDEX(VarEnd,MATCH($A1557,VarKey,0))&amp;AF$5</f>
        <v/>
      </c>
      <c r="AG1557" s="37">
        <f>MAX(INDEX(AG$381:AG$392,$D1557)+(AG1530+AG1548)*(1+$E1557),0.01)</f>
        <v/>
      </c>
      <c r="AH1557" s="32">
        <f>MAX(INDEX(AH$381:AH$392,$D1557)+(AH1530+AH1548)*(1+$E1557),0.01)</f>
        <v/>
      </c>
      <c r="AI1557" s="32">
        <f>MAX(INDEX(AI$381:AI$392,$D1557)+(AI1530+AI1548)*(1+$E1557),0.01)</f>
        <v/>
      </c>
      <c r="AJ1557" s="32">
        <f>MAX(INDEX(AJ$381:AJ$392,$D1557)+(AJ1530+AJ1548)*(1+$E1557),0.01)</f>
        <v/>
      </c>
      <c r="AK1557" s="32">
        <f>MAX(INDEX(AK$381:AK$392,$D1557)+(AK1530+AK1548)*(1+$E1557),0.01)</f>
        <v/>
      </c>
      <c r="AL1557" s="32">
        <f>MAX(INDEX(AL$381:AL$392,$D1557)+(AL1530+AL1548)*(1+$E1557),0.01)</f>
        <v/>
      </c>
      <c r="AM1557" s="32">
        <f>MAX(INDEX(AM$381:AM$392,$D1557)+(AM1530+AM1548)*(1+$E1557),0.01)</f>
        <v/>
      </c>
      <c r="AN1557" s="32">
        <f>MAX(INDEX(AN$381:AN$392,$D1557)+(AN1530+AN1548)*(1+$E1557),0.01)</f>
        <v/>
      </c>
      <c r="AO1557" s="32">
        <f>MAX(INDEX(AO$381:AO$392,$D1557)+(AO1530+AO1548)*(1+$E1557),0.01)</f>
        <v/>
      </c>
      <c r="AP1557" s="32">
        <f>MAX(INDEX(AP$381:AP$392,$D1557)+(AP1530+AP1548)*(1+$E1557),0.01)</f>
        <v/>
      </c>
      <c r="AQ1557" s="32">
        <f>MAX(INDEX(AQ$381:AQ$392,$D1557)+(AQ1530+AQ1548)*(1+$E1557),0.01)</f>
        <v/>
      </c>
      <c r="AR1557" s="32">
        <f>MAX(INDEX(AR$381:AR$392,$D1557)+(AR1530+AR1548)*(1+$E1557),0.01)</f>
        <v/>
      </c>
      <c r="AS1557" s="32">
        <f>MAX(INDEX(AS$381:AS$392,$D1557)+(AS1530+AS1548)*(1+$E1557),0.01)</f>
        <v/>
      </c>
      <c r="AT1557" s="32">
        <f>MAX(INDEX(AT$381:AT$392,$D1557)+(AT1530+AT1548)*(1+$E1557),0.01)</f>
        <v/>
      </c>
      <c r="AU1557" s="32">
        <f>MAX(INDEX(AU$381:AU$392,$D1557)+(AU1530+AU1548)*(1+$E1557),0.01)</f>
        <v/>
      </c>
      <c r="AV1557" s="32">
        <f>MAX(INDEX(AV$381:AV$392,$D1557)+(AV1530+AV1548)*(1+$E1557),0.01)</f>
        <v/>
      </c>
      <c r="AW1557" s="32">
        <f>MAX(INDEX(AW$381:AW$392,$D1557)+(AW1530+AW1548)*(1+$E1557),0.01)</f>
        <v/>
      </c>
      <c r="AX1557" s="32">
        <f>MAX(INDEX(AX$381:AX$392,$D1557)+(AX1530+AX1548)*(1+$E1557),0.01)</f>
        <v/>
      </c>
      <c r="AY1557" s="32">
        <f>MAX(INDEX(AY$381:AY$392,$D1557)+(AY1530+AY1548)*(1+$E1557),0.01)</f>
        <v/>
      </c>
    </row>
    <row r="1558" hidden="1" outlineLevel="2">
      <c r="A1558" s="14" t="inlineStr">
        <is>
          <t>atp</t>
        </is>
      </c>
      <c r="B1558" s="14" t="inlineStr">
        <is>
          <t>gso</t>
        </is>
      </c>
      <c r="C1558" s="14" t="inlineStr">
        <is>
          <t>res</t>
        </is>
      </c>
      <c r="D1558" s="32">
        <f>INDEX(Inputs!$U$5:$U$132,MATCH($B1558&amp;"|"&amp;$C1558,Inputs!$A$5:$A$132,0))</f>
        <v/>
      </c>
      <c r="E1558" s="32">
        <f>INDEX(Inputs!$V$5:$V$132,MATCH($B1558&amp;"|"&amp;$C1558,Inputs!$A$5:$A$132,0))</f>
        <v/>
      </c>
      <c r="F1558" s="36" t="n"/>
      <c r="G1558" s="36" t="n"/>
      <c r="H1558" s="14">
        <f>INDEX(VarLab,MATCH($A1558,VarKey,0))&amp;INDEX(MemLab,MATCH($C1558&amp;"|"&amp;$B1558,MemKey,0))</f>
        <v/>
      </c>
      <c r="I1558" s="14">
        <f>INDEX(VarUnit,MATCH($A1558,VarKey,0))</f>
        <v/>
      </c>
      <c r="J1558" s="14">
        <f>INDEX(VarSrc,MATCH($A1558,VarKey,0))</f>
        <v/>
      </c>
      <c r="K1558" s="11">
        <f>CodePrefix&amp;$A1558&amp;IF($C1558="","","."&amp;$C1558&amp;"."&amp;$B1558)&amp;INDEX(VarEnd,MATCH($A1558,VarKey,0))&amp;K$5</f>
        <v/>
      </c>
      <c r="L1558" s="37">
        <f>MAX(INDEX(L$381:L$392,$D1558)+(L1531+L1549)*(1+$E1558),0.01)</f>
        <v/>
      </c>
      <c r="M1558" s="32">
        <f>MAX(INDEX(M$381:M$392,$D1558)+(M1531+M1549)*(1+$E1558),0.01)</f>
        <v/>
      </c>
      <c r="N1558" s="32">
        <f>MAX(INDEX(N$381:N$392,$D1558)+(N1531+N1549)*(1+$E1558),0.01)</f>
        <v/>
      </c>
      <c r="O1558" s="32">
        <f>MAX(INDEX(O$381:O$392,$D1558)+(O1531+O1549)*(1+$E1558),0.01)</f>
        <v/>
      </c>
      <c r="P1558" s="32">
        <f>MAX(INDEX(P$381:P$392,$D1558)+(P1531+P1549)*(1+$E1558),0.01)</f>
        <v/>
      </c>
      <c r="Q1558" s="32">
        <f>MAX(INDEX(Q$381:Q$392,$D1558)+(Q1531+Q1549)*(1+$E1558),0.01)</f>
        <v/>
      </c>
      <c r="R1558" s="32">
        <f>MAX(INDEX(R$381:R$392,$D1558)+(R1531+R1549)*(1+$E1558),0.01)</f>
        <v/>
      </c>
      <c r="S1558" s="32">
        <f>MAX(INDEX(S$381:S$392,$D1558)+(S1531+S1549)*(1+$E1558),0.01)</f>
        <v/>
      </c>
      <c r="T1558" s="32">
        <f>MAX(INDEX(T$381:T$392,$D1558)+(T1531+T1549)*(1+$E1558),0.01)</f>
        <v/>
      </c>
      <c r="U1558" s="32">
        <f>MAX(INDEX(U$381:U$392,$D1558)+(U1531+U1549)*(1+$E1558),0.01)</f>
        <v/>
      </c>
      <c r="V1558" s="32">
        <f>MAX(INDEX(V$381:V$392,$D1558)+(V1531+V1549)*(1+$E1558),0.01)</f>
        <v/>
      </c>
      <c r="W1558" s="32">
        <f>MAX(INDEX(W$381:W$392,$D1558)+(W1531+W1549)*(1+$E1558),0.01)</f>
        <v/>
      </c>
      <c r="X1558" s="32">
        <f>MAX(INDEX(X$381:X$392,$D1558)+(X1531+X1549)*(1+$E1558),0.01)</f>
        <v/>
      </c>
      <c r="Y1558" s="32">
        <f>MAX(INDEX(Y$381:Y$392,$D1558)+(Y1531+Y1549)*(1+$E1558),0.01)</f>
        <v/>
      </c>
      <c r="Z1558" s="32">
        <f>MAX(INDEX(Z$381:Z$392,$D1558)+(Z1531+Z1549)*(1+$E1558),0.01)</f>
        <v/>
      </c>
      <c r="AA1558" s="32">
        <f>MAX(INDEX(AA$381:AA$392,$D1558)+(AA1531+AA1549)*(1+$E1558),0.01)</f>
        <v/>
      </c>
      <c r="AB1558" s="32">
        <f>MAX(INDEX(AB$381:AB$392,$D1558)+(AB1531+AB1549)*(1+$E1558),0.01)</f>
        <v/>
      </c>
      <c r="AC1558" s="32">
        <f>MAX(INDEX(AC$381:AC$392,$D1558)+(AC1531+AC1549)*(1+$E1558),0.01)</f>
        <v/>
      </c>
      <c r="AD1558" s="32">
        <f>MAX(INDEX(AD$381:AD$392,$D1558)+(AD1531+AD1549)*(1+$E1558),0.01)</f>
        <v/>
      </c>
      <c r="AF1558" s="11">
        <f>CodePrefix&amp;$A1558&amp;IF($C1558="","","."&amp;$C1558&amp;"."&amp;$B1558)&amp;INDEX(VarEnd,MATCH($A1558,VarKey,0))&amp;AF$5</f>
        <v/>
      </c>
      <c r="AG1558" s="37">
        <f>MAX(INDEX(AG$381:AG$392,$D1558)+(AG1531+AG1549)*(1+$E1558),0.01)</f>
        <v/>
      </c>
      <c r="AH1558" s="32">
        <f>MAX(INDEX(AH$381:AH$392,$D1558)+(AH1531+AH1549)*(1+$E1558),0.01)</f>
        <v/>
      </c>
      <c r="AI1558" s="32">
        <f>MAX(INDEX(AI$381:AI$392,$D1558)+(AI1531+AI1549)*(1+$E1558),0.01)</f>
        <v/>
      </c>
      <c r="AJ1558" s="32">
        <f>MAX(INDEX(AJ$381:AJ$392,$D1558)+(AJ1531+AJ1549)*(1+$E1558),0.01)</f>
        <v/>
      </c>
      <c r="AK1558" s="32">
        <f>MAX(INDEX(AK$381:AK$392,$D1558)+(AK1531+AK1549)*(1+$E1558),0.01)</f>
        <v/>
      </c>
      <c r="AL1558" s="32">
        <f>MAX(INDEX(AL$381:AL$392,$D1558)+(AL1531+AL1549)*(1+$E1558),0.01)</f>
        <v/>
      </c>
      <c r="AM1558" s="32">
        <f>MAX(INDEX(AM$381:AM$392,$D1558)+(AM1531+AM1549)*(1+$E1558),0.01)</f>
        <v/>
      </c>
      <c r="AN1558" s="32">
        <f>MAX(INDEX(AN$381:AN$392,$D1558)+(AN1531+AN1549)*(1+$E1558),0.01)</f>
        <v/>
      </c>
      <c r="AO1558" s="32">
        <f>MAX(INDEX(AO$381:AO$392,$D1558)+(AO1531+AO1549)*(1+$E1558),0.01)</f>
        <v/>
      </c>
      <c r="AP1558" s="32">
        <f>MAX(INDEX(AP$381:AP$392,$D1558)+(AP1531+AP1549)*(1+$E1558),0.01)</f>
        <v/>
      </c>
      <c r="AQ1558" s="32">
        <f>MAX(INDEX(AQ$381:AQ$392,$D1558)+(AQ1531+AQ1549)*(1+$E1558),0.01)</f>
        <v/>
      </c>
      <c r="AR1558" s="32">
        <f>MAX(INDEX(AR$381:AR$392,$D1558)+(AR1531+AR1549)*(1+$E1558),0.01)</f>
        <v/>
      </c>
      <c r="AS1558" s="32">
        <f>MAX(INDEX(AS$381:AS$392,$D1558)+(AS1531+AS1549)*(1+$E1558),0.01)</f>
        <v/>
      </c>
      <c r="AT1558" s="32">
        <f>MAX(INDEX(AT$381:AT$392,$D1558)+(AT1531+AT1549)*(1+$E1558),0.01)</f>
        <v/>
      </c>
      <c r="AU1558" s="32">
        <f>MAX(INDEX(AU$381:AU$392,$D1558)+(AU1531+AU1549)*(1+$E1558),0.01)</f>
        <v/>
      </c>
      <c r="AV1558" s="32">
        <f>MAX(INDEX(AV$381:AV$392,$D1558)+(AV1531+AV1549)*(1+$E1558),0.01)</f>
        <v/>
      </c>
      <c r="AW1558" s="32">
        <f>MAX(INDEX(AW$381:AW$392,$D1558)+(AW1531+AW1549)*(1+$E1558),0.01)</f>
        <v/>
      </c>
      <c r="AX1558" s="32">
        <f>MAX(INDEX(AX$381:AX$392,$D1558)+(AX1531+AX1549)*(1+$E1558),0.01)</f>
        <v/>
      </c>
      <c r="AY1558" s="32">
        <f>MAX(INDEX(AY$381:AY$392,$D1558)+(AY1531+AY1549)*(1+$E1558),0.01)</f>
        <v/>
      </c>
    </row>
    <row r="1559" hidden="1" outlineLevel="2">
      <c r="A1559" s="14" t="inlineStr">
        <is>
          <t>atp</t>
        </is>
      </c>
      <c r="B1559" s="14" t="inlineStr">
        <is>
          <t>die</t>
        </is>
      </c>
      <c r="C1559" s="14" t="inlineStr">
        <is>
          <t>res</t>
        </is>
      </c>
      <c r="D1559" s="32">
        <f>INDEX(Inputs!$U$5:$U$132,MATCH($B1559&amp;"|"&amp;$C1559,Inputs!$A$5:$A$132,0))</f>
        <v/>
      </c>
      <c r="E1559" s="32">
        <f>INDEX(Inputs!$V$5:$V$132,MATCH($B1559&amp;"|"&amp;$C1559,Inputs!$A$5:$A$132,0))</f>
        <v/>
      </c>
      <c r="F1559" s="36" t="n"/>
      <c r="G1559" s="36" t="n"/>
      <c r="H1559" s="14">
        <f>INDEX(VarLab,MATCH($A1559,VarKey,0))&amp;INDEX(MemLab,MATCH($C1559&amp;"|"&amp;$B1559,MemKey,0))</f>
        <v/>
      </c>
      <c r="I1559" s="14">
        <f>INDEX(VarUnit,MATCH($A1559,VarKey,0))</f>
        <v/>
      </c>
      <c r="J1559" s="14">
        <f>INDEX(VarSrc,MATCH($A1559,VarKey,0))</f>
        <v/>
      </c>
      <c r="K1559" s="11">
        <f>CodePrefix&amp;$A1559&amp;IF($C1559="","","."&amp;$C1559&amp;"."&amp;$B1559)&amp;INDEX(VarEnd,MATCH($A1559,VarKey,0))&amp;K$5</f>
        <v/>
      </c>
      <c r="L1559" s="37">
        <f>MAX(INDEX(L$381:L$392,$D1559)+(L1532+L1550)*(1+$E1559),0.01)</f>
        <v/>
      </c>
      <c r="M1559" s="32">
        <f>MAX(INDEX(M$381:M$392,$D1559)+(M1532+M1550)*(1+$E1559),0.01)</f>
        <v/>
      </c>
      <c r="N1559" s="32">
        <f>MAX(INDEX(N$381:N$392,$D1559)+(N1532+N1550)*(1+$E1559),0.01)</f>
        <v/>
      </c>
      <c r="O1559" s="32">
        <f>MAX(INDEX(O$381:O$392,$D1559)+(O1532+O1550)*(1+$E1559),0.01)</f>
        <v/>
      </c>
      <c r="P1559" s="32">
        <f>MAX(INDEX(P$381:P$392,$D1559)+(P1532+P1550)*(1+$E1559),0.01)</f>
        <v/>
      </c>
      <c r="Q1559" s="32">
        <f>MAX(INDEX(Q$381:Q$392,$D1559)+(Q1532+Q1550)*(1+$E1559),0.01)</f>
        <v/>
      </c>
      <c r="R1559" s="32">
        <f>MAX(INDEX(R$381:R$392,$D1559)+(R1532+R1550)*(1+$E1559),0.01)</f>
        <v/>
      </c>
      <c r="S1559" s="32">
        <f>MAX(INDEX(S$381:S$392,$D1559)+(S1532+S1550)*(1+$E1559),0.01)</f>
        <v/>
      </c>
      <c r="T1559" s="32">
        <f>MAX(INDEX(T$381:T$392,$D1559)+(T1532+T1550)*(1+$E1559),0.01)</f>
        <v/>
      </c>
      <c r="U1559" s="32">
        <f>MAX(INDEX(U$381:U$392,$D1559)+(U1532+U1550)*(1+$E1559),0.01)</f>
        <v/>
      </c>
      <c r="V1559" s="32">
        <f>MAX(INDEX(V$381:V$392,$D1559)+(V1532+V1550)*(1+$E1559),0.01)</f>
        <v/>
      </c>
      <c r="W1559" s="32">
        <f>MAX(INDEX(W$381:W$392,$D1559)+(W1532+W1550)*(1+$E1559),0.01)</f>
        <v/>
      </c>
      <c r="X1559" s="32">
        <f>MAX(INDEX(X$381:X$392,$D1559)+(X1532+X1550)*(1+$E1559),0.01)</f>
        <v/>
      </c>
      <c r="Y1559" s="32">
        <f>MAX(INDEX(Y$381:Y$392,$D1559)+(Y1532+Y1550)*(1+$E1559),0.01)</f>
        <v/>
      </c>
      <c r="Z1559" s="32">
        <f>MAX(INDEX(Z$381:Z$392,$D1559)+(Z1532+Z1550)*(1+$E1559),0.01)</f>
        <v/>
      </c>
      <c r="AA1559" s="32">
        <f>MAX(INDEX(AA$381:AA$392,$D1559)+(AA1532+AA1550)*(1+$E1559),0.01)</f>
        <v/>
      </c>
      <c r="AB1559" s="32">
        <f>MAX(INDEX(AB$381:AB$392,$D1559)+(AB1532+AB1550)*(1+$E1559),0.01)</f>
        <v/>
      </c>
      <c r="AC1559" s="32">
        <f>MAX(INDEX(AC$381:AC$392,$D1559)+(AC1532+AC1550)*(1+$E1559),0.01)</f>
        <v/>
      </c>
      <c r="AD1559" s="32">
        <f>MAX(INDEX(AD$381:AD$392,$D1559)+(AD1532+AD1550)*(1+$E1559),0.01)</f>
        <v/>
      </c>
      <c r="AF1559" s="11">
        <f>CodePrefix&amp;$A1559&amp;IF($C1559="","","."&amp;$C1559&amp;"."&amp;$B1559)&amp;INDEX(VarEnd,MATCH($A1559,VarKey,0))&amp;AF$5</f>
        <v/>
      </c>
      <c r="AG1559" s="37">
        <f>MAX(INDEX(AG$381:AG$392,$D1559)+(AG1532+AG1550)*(1+$E1559),0.01)</f>
        <v/>
      </c>
      <c r="AH1559" s="32">
        <f>MAX(INDEX(AH$381:AH$392,$D1559)+(AH1532+AH1550)*(1+$E1559),0.01)</f>
        <v/>
      </c>
      <c r="AI1559" s="32">
        <f>MAX(INDEX(AI$381:AI$392,$D1559)+(AI1532+AI1550)*(1+$E1559),0.01)</f>
        <v/>
      </c>
      <c r="AJ1559" s="32">
        <f>MAX(INDEX(AJ$381:AJ$392,$D1559)+(AJ1532+AJ1550)*(1+$E1559),0.01)</f>
        <v/>
      </c>
      <c r="AK1559" s="32">
        <f>MAX(INDEX(AK$381:AK$392,$D1559)+(AK1532+AK1550)*(1+$E1559),0.01)</f>
        <v/>
      </c>
      <c r="AL1559" s="32">
        <f>MAX(INDEX(AL$381:AL$392,$D1559)+(AL1532+AL1550)*(1+$E1559),0.01)</f>
        <v/>
      </c>
      <c r="AM1559" s="32">
        <f>MAX(INDEX(AM$381:AM$392,$D1559)+(AM1532+AM1550)*(1+$E1559),0.01)</f>
        <v/>
      </c>
      <c r="AN1559" s="32">
        <f>MAX(INDEX(AN$381:AN$392,$D1559)+(AN1532+AN1550)*(1+$E1559),0.01)</f>
        <v/>
      </c>
      <c r="AO1559" s="32">
        <f>MAX(INDEX(AO$381:AO$392,$D1559)+(AO1532+AO1550)*(1+$E1559),0.01)</f>
        <v/>
      </c>
      <c r="AP1559" s="32">
        <f>MAX(INDEX(AP$381:AP$392,$D1559)+(AP1532+AP1550)*(1+$E1559),0.01)</f>
        <v/>
      </c>
      <c r="AQ1559" s="32">
        <f>MAX(INDEX(AQ$381:AQ$392,$D1559)+(AQ1532+AQ1550)*(1+$E1559),0.01)</f>
        <v/>
      </c>
      <c r="AR1559" s="32">
        <f>MAX(INDEX(AR$381:AR$392,$D1559)+(AR1532+AR1550)*(1+$E1559),0.01)</f>
        <v/>
      </c>
      <c r="AS1559" s="32">
        <f>MAX(INDEX(AS$381:AS$392,$D1559)+(AS1532+AS1550)*(1+$E1559),0.01)</f>
        <v/>
      </c>
      <c r="AT1559" s="32">
        <f>MAX(INDEX(AT$381:AT$392,$D1559)+(AT1532+AT1550)*(1+$E1559),0.01)</f>
        <v/>
      </c>
      <c r="AU1559" s="32">
        <f>MAX(INDEX(AU$381:AU$392,$D1559)+(AU1532+AU1550)*(1+$E1559),0.01)</f>
        <v/>
      </c>
      <c r="AV1559" s="32">
        <f>MAX(INDEX(AV$381:AV$392,$D1559)+(AV1532+AV1550)*(1+$E1559),0.01)</f>
        <v/>
      </c>
      <c r="AW1559" s="32">
        <f>MAX(INDEX(AW$381:AW$392,$D1559)+(AW1532+AW1550)*(1+$E1559),0.01)</f>
        <v/>
      </c>
      <c r="AX1559" s="32">
        <f>MAX(INDEX(AX$381:AX$392,$D1559)+(AX1532+AX1550)*(1+$E1559),0.01)</f>
        <v/>
      </c>
      <c r="AY1559" s="32">
        <f>MAX(INDEX(AY$381:AY$392,$D1559)+(AY1532+AY1550)*(1+$E1559),0.01)</f>
        <v/>
      </c>
    </row>
    <row r="1560" hidden="1" outlineLevel="2">
      <c r="A1560" s="14" t="inlineStr">
        <is>
          <t>atp</t>
        </is>
      </c>
      <c r="B1560" s="14" t="inlineStr">
        <is>
          <t>lpg</t>
        </is>
      </c>
      <c r="C1560" s="14" t="inlineStr">
        <is>
          <t>res</t>
        </is>
      </c>
      <c r="D1560" s="32">
        <f>INDEX(Inputs!$U$5:$U$132,MATCH($B1560&amp;"|"&amp;$C1560,Inputs!$A$5:$A$132,0))</f>
        <v/>
      </c>
      <c r="E1560" s="32">
        <f>INDEX(Inputs!$V$5:$V$132,MATCH($B1560&amp;"|"&amp;$C1560,Inputs!$A$5:$A$132,0))</f>
        <v/>
      </c>
      <c r="F1560" s="36" t="n"/>
      <c r="G1560" s="36" t="n"/>
      <c r="H1560" s="14">
        <f>INDEX(VarLab,MATCH($A1560,VarKey,0))&amp;INDEX(MemLab,MATCH($C1560&amp;"|"&amp;$B1560,MemKey,0))</f>
        <v/>
      </c>
      <c r="I1560" s="14">
        <f>INDEX(VarUnit,MATCH($A1560,VarKey,0))</f>
        <v/>
      </c>
      <c r="J1560" s="14">
        <f>INDEX(VarSrc,MATCH($A1560,VarKey,0))</f>
        <v/>
      </c>
      <c r="K1560" s="11">
        <f>CodePrefix&amp;$A1560&amp;IF($C1560="","","."&amp;$C1560&amp;"."&amp;$B1560)&amp;INDEX(VarEnd,MATCH($A1560,VarKey,0))&amp;K$5</f>
        <v/>
      </c>
      <c r="L1560" s="37">
        <f>MAX(INDEX(L$381:L$392,$D1560)+(L1533+L1551)*(1+$E1560),0.01)</f>
        <v/>
      </c>
      <c r="M1560" s="32">
        <f>MAX(INDEX(M$381:M$392,$D1560)+(M1533+M1551)*(1+$E1560),0.01)</f>
        <v/>
      </c>
      <c r="N1560" s="32">
        <f>MAX(INDEX(N$381:N$392,$D1560)+(N1533+N1551)*(1+$E1560),0.01)</f>
        <v/>
      </c>
      <c r="O1560" s="32">
        <f>MAX(INDEX(O$381:O$392,$D1560)+(O1533+O1551)*(1+$E1560),0.01)</f>
        <v/>
      </c>
      <c r="P1560" s="32">
        <f>MAX(INDEX(P$381:P$392,$D1560)+(P1533+P1551)*(1+$E1560),0.01)</f>
        <v/>
      </c>
      <c r="Q1560" s="32">
        <f>MAX(INDEX(Q$381:Q$392,$D1560)+(Q1533+Q1551)*(1+$E1560),0.01)</f>
        <v/>
      </c>
      <c r="R1560" s="32">
        <f>MAX(INDEX(R$381:R$392,$D1560)+(R1533+R1551)*(1+$E1560),0.01)</f>
        <v/>
      </c>
      <c r="S1560" s="32">
        <f>MAX(INDEX(S$381:S$392,$D1560)+(S1533+S1551)*(1+$E1560),0.01)</f>
        <v/>
      </c>
      <c r="T1560" s="32">
        <f>MAX(INDEX(T$381:T$392,$D1560)+(T1533+T1551)*(1+$E1560),0.01)</f>
        <v/>
      </c>
      <c r="U1560" s="32">
        <f>MAX(INDEX(U$381:U$392,$D1560)+(U1533+U1551)*(1+$E1560),0.01)</f>
        <v/>
      </c>
      <c r="V1560" s="32">
        <f>MAX(INDEX(V$381:V$392,$D1560)+(V1533+V1551)*(1+$E1560),0.01)</f>
        <v/>
      </c>
      <c r="W1560" s="32">
        <f>MAX(INDEX(W$381:W$392,$D1560)+(W1533+W1551)*(1+$E1560),0.01)</f>
        <v/>
      </c>
      <c r="X1560" s="32">
        <f>MAX(INDEX(X$381:X$392,$D1560)+(X1533+X1551)*(1+$E1560),0.01)</f>
        <v/>
      </c>
      <c r="Y1560" s="32">
        <f>MAX(INDEX(Y$381:Y$392,$D1560)+(Y1533+Y1551)*(1+$E1560),0.01)</f>
        <v/>
      </c>
      <c r="Z1560" s="32">
        <f>MAX(INDEX(Z$381:Z$392,$D1560)+(Z1533+Z1551)*(1+$E1560),0.01)</f>
        <v/>
      </c>
      <c r="AA1560" s="32">
        <f>MAX(INDEX(AA$381:AA$392,$D1560)+(AA1533+AA1551)*(1+$E1560),0.01)</f>
        <v/>
      </c>
      <c r="AB1560" s="32">
        <f>MAX(INDEX(AB$381:AB$392,$D1560)+(AB1533+AB1551)*(1+$E1560),0.01)</f>
        <v/>
      </c>
      <c r="AC1560" s="32">
        <f>MAX(INDEX(AC$381:AC$392,$D1560)+(AC1533+AC1551)*(1+$E1560),0.01)</f>
        <v/>
      </c>
      <c r="AD1560" s="32">
        <f>MAX(INDEX(AD$381:AD$392,$D1560)+(AD1533+AD1551)*(1+$E1560),0.01)</f>
        <v/>
      </c>
      <c r="AF1560" s="11">
        <f>CodePrefix&amp;$A1560&amp;IF($C1560="","","."&amp;$C1560&amp;"."&amp;$B1560)&amp;INDEX(VarEnd,MATCH($A1560,VarKey,0))&amp;AF$5</f>
        <v/>
      </c>
      <c r="AG1560" s="37">
        <f>MAX(INDEX(AG$381:AG$392,$D1560)+(AG1533+AG1551)*(1+$E1560),0.01)</f>
        <v/>
      </c>
      <c r="AH1560" s="32">
        <f>MAX(INDEX(AH$381:AH$392,$D1560)+(AH1533+AH1551)*(1+$E1560),0.01)</f>
        <v/>
      </c>
      <c r="AI1560" s="32">
        <f>MAX(INDEX(AI$381:AI$392,$D1560)+(AI1533+AI1551)*(1+$E1560),0.01)</f>
        <v/>
      </c>
      <c r="AJ1560" s="32">
        <f>MAX(INDEX(AJ$381:AJ$392,$D1560)+(AJ1533+AJ1551)*(1+$E1560),0.01)</f>
        <v/>
      </c>
      <c r="AK1560" s="32">
        <f>MAX(INDEX(AK$381:AK$392,$D1560)+(AK1533+AK1551)*(1+$E1560),0.01)</f>
        <v/>
      </c>
      <c r="AL1560" s="32">
        <f>MAX(INDEX(AL$381:AL$392,$D1560)+(AL1533+AL1551)*(1+$E1560),0.01)</f>
        <v/>
      </c>
      <c r="AM1560" s="32">
        <f>MAX(INDEX(AM$381:AM$392,$D1560)+(AM1533+AM1551)*(1+$E1560),0.01)</f>
        <v/>
      </c>
      <c r="AN1560" s="32">
        <f>MAX(INDEX(AN$381:AN$392,$D1560)+(AN1533+AN1551)*(1+$E1560),0.01)</f>
        <v/>
      </c>
      <c r="AO1560" s="32">
        <f>MAX(INDEX(AO$381:AO$392,$D1560)+(AO1533+AO1551)*(1+$E1560),0.01)</f>
        <v/>
      </c>
      <c r="AP1560" s="32">
        <f>MAX(INDEX(AP$381:AP$392,$D1560)+(AP1533+AP1551)*(1+$E1560),0.01)</f>
        <v/>
      </c>
      <c r="AQ1560" s="32">
        <f>MAX(INDEX(AQ$381:AQ$392,$D1560)+(AQ1533+AQ1551)*(1+$E1560),0.01)</f>
        <v/>
      </c>
      <c r="AR1560" s="32">
        <f>MAX(INDEX(AR$381:AR$392,$D1560)+(AR1533+AR1551)*(1+$E1560),0.01)</f>
        <v/>
      </c>
      <c r="AS1560" s="32">
        <f>MAX(INDEX(AS$381:AS$392,$D1560)+(AS1533+AS1551)*(1+$E1560),0.01)</f>
        <v/>
      </c>
      <c r="AT1560" s="32">
        <f>MAX(INDEX(AT$381:AT$392,$D1560)+(AT1533+AT1551)*(1+$E1560),0.01)</f>
        <v/>
      </c>
      <c r="AU1560" s="32">
        <f>MAX(INDEX(AU$381:AU$392,$D1560)+(AU1533+AU1551)*(1+$E1560),0.01)</f>
        <v/>
      </c>
      <c r="AV1560" s="32">
        <f>MAX(INDEX(AV$381:AV$392,$D1560)+(AV1533+AV1551)*(1+$E1560),0.01)</f>
        <v/>
      </c>
      <c r="AW1560" s="32">
        <f>MAX(INDEX(AW$381:AW$392,$D1560)+(AW1533+AW1551)*(1+$E1560),0.01)</f>
        <v/>
      </c>
      <c r="AX1560" s="32">
        <f>MAX(INDEX(AX$381:AX$392,$D1560)+(AX1533+AX1551)*(1+$E1560),0.01)</f>
        <v/>
      </c>
      <c r="AY1560" s="32">
        <f>MAX(INDEX(AY$381:AY$392,$D1560)+(AY1533+AY1551)*(1+$E1560),0.01)</f>
        <v/>
      </c>
    </row>
    <row r="1561" hidden="1" outlineLevel="2">
      <c r="A1561" s="14" t="inlineStr">
        <is>
          <t>atp</t>
        </is>
      </c>
      <c r="B1561" s="14" t="inlineStr">
        <is>
          <t>ker</t>
        </is>
      </c>
      <c r="C1561" s="14" t="inlineStr">
        <is>
          <t>res</t>
        </is>
      </c>
      <c r="D1561" s="32">
        <f>INDEX(Inputs!$U$5:$U$132,MATCH($B1561&amp;"|"&amp;$C1561,Inputs!$A$5:$A$132,0))</f>
        <v/>
      </c>
      <c r="E1561" s="32">
        <f>INDEX(Inputs!$V$5:$V$132,MATCH($B1561&amp;"|"&amp;$C1561,Inputs!$A$5:$A$132,0))</f>
        <v/>
      </c>
      <c r="F1561" s="36" t="n"/>
      <c r="G1561" s="36" t="n"/>
      <c r="H1561" s="14">
        <f>INDEX(VarLab,MATCH($A1561,VarKey,0))&amp;INDEX(MemLab,MATCH($C1561&amp;"|"&amp;$B1561,MemKey,0))</f>
        <v/>
      </c>
      <c r="I1561" s="14">
        <f>INDEX(VarUnit,MATCH($A1561,VarKey,0))</f>
        <v/>
      </c>
      <c r="J1561" s="14">
        <f>INDEX(VarSrc,MATCH($A1561,VarKey,0))</f>
        <v/>
      </c>
      <c r="K1561" s="11">
        <f>CodePrefix&amp;$A1561&amp;IF($C1561="","","."&amp;$C1561&amp;"."&amp;$B1561)&amp;INDEX(VarEnd,MATCH($A1561,VarKey,0))&amp;K$5</f>
        <v/>
      </c>
      <c r="L1561" s="37">
        <f>MAX(INDEX(L$381:L$392,$D1561)+(L1534+L1552)*(1+$E1561),0.01)</f>
        <v/>
      </c>
      <c r="M1561" s="32">
        <f>MAX(INDEX(M$381:M$392,$D1561)+(M1534+M1552)*(1+$E1561),0.01)</f>
        <v/>
      </c>
      <c r="N1561" s="32">
        <f>MAX(INDEX(N$381:N$392,$D1561)+(N1534+N1552)*(1+$E1561),0.01)</f>
        <v/>
      </c>
      <c r="O1561" s="32">
        <f>MAX(INDEX(O$381:O$392,$D1561)+(O1534+O1552)*(1+$E1561),0.01)</f>
        <v/>
      </c>
      <c r="P1561" s="32">
        <f>MAX(INDEX(P$381:P$392,$D1561)+(P1534+P1552)*(1+$E1561),0.01)</f>
        <v/>
      </c>
      <c r="Q1561" s="32">
        <f>MAX(INDEX(Q$381:Q$392,$D1561)+(Q1534+Q1552)*(1+$E1561),0.01)</f>
        <v/>
      </c>
      <c r="R1561" s="32">
        <f>MAX(INDEX(R$381:R$392,$D1561)+(R1534+R1552)*(1+$E1561),0.01)</f>
        <v/>
      </c>
      <c r="S1561" s="32">
        <f>MAX(INDEX(S$381:S$392,$D1561)+(S1534+S1552)*(1+$E1561),0.01)</f>
        <v/>
      </c>
      <c r="T1561" s="32">
        <f>MAX(INDEX(T$381:T$392,$D1561)+(T1534+T1552)*(1+$E1561),0.01)</f>
        <v/>
      </c>
      <c r="U1561" s="32">
        <f>MAX(INDEX(U$381:U$392,$D1561)+(U1534+U1552)*(1+$E1561),0.01)</f>
        <v/>
      </c>
      <c r="V1561" s="32">
        <f>MAX(INDEX(V$381:V$392,$D1561)+(V1534+V1552)*(1+$E1561),0.01)</f>
        <v/>
      </c>
      <c r="W1561" s="32">
        <f>MAX(INDEX(W$381:W$392,$D1561)+(W1534+W1552)*(1+$E1561),0.01)</f>
        <v/>
      </c>
      <c r="X1561" s="32">
        <f>MAX(INDEX(X$381:X$392,$D1561)+(X1534+X1552)*(1+$E1561),0.01)</f>
        <v/>
      </c>
      <c r="Y1561" s="32">
        <f>MAX(INDEX(Y$381:Y$392,$D1561)+(Y1534+Y1552)*(1+$E1561),0.01)</f>
        <v/>
      </c>
      <c r="Z1561" s="32">
        <f>MAX(INDEX(Z$381:Z$392,$D1561)+(Z1534+Z1552)*(1+$E1561),0.01)</f>
        <v/>
      </c>
      <c r="AA1561" s="32">
        <f>MAX(INDEX(AA$381:AA$392,$D1561)+(AA1534+AA1552)*(1+$E1561),0.01)</f>
        <v/>
      </c>
      <c r="AB1561" s="32">
        <f>MAX(INDEX(AB$381:AB$392,$D1561)+(AB1534+AB1552)*(1+$E1561),0.01)</f>
        <v/>
      </c>
      <c r="AC1561" s="32">
        <f>MAX(INDEX(AC$381:AC$392,$D1561)+(AC1534+AC1552)*(1+$E1561),0.01)</f>
        <v/>
      </c>
      <c r="AD1561" s="32">
        <f>MAX(INDEX(AD$381:AD$392,$D1561)+(AD1534+AD1552)*(1+$E1561),0.01)</f>
        <v/>
      </c>
      <c r="AF1561" s="11">
        <f>CodePrefix&amp;$A1561&amp;IF($C1561="","","."&amp;$C1561&amp;"."&amp;$B1561)&amp;INDEX(VarEnd,MATCH($A1561,VarKey,0))&amp;AF$5</f>
        <v/>
      </c>
      <c r="AG1561" s="37">
        <f>MAX(INDEX(AG$381:AG$392,$D1561)+(AG1534+AG1552)*(1+$E1561),0.01)</f>
        <v/>
      </c>
      <c r="AH1561" s="32">
        <f>MAX(INDEX(AH$381:AH$392,$D1561)+(AH1534+AH1552)*(1+$E1561),0.01)</f>
        <v/>
      </c>
      <c r="AI1561" s="32">
        <f>MAX(INDEX(AI$381:AI$392,$D1561)+(AI1534+AI1552)*(1+$E1561),0.01)</f>
        <v/>
      </c>
      <c r="AJ1561" s="32">
        <f>MAX(INDEX(AJ$381:AJ$392,$D1561)+(AJ1534+AJ1552)*(1+$E1561),0.01)</f>
        <v/>
      </c>
      <c r="AK1561" s="32">
        <f>MAX(INDEX(AK$381:AK$392,$D1561)+(AK1534+AK1552)*(1+$E1561),0.01)</f>
        <v/>
      </c>
      <c r="AL1561" s="32">
        <f>MAX(INDEX(AL$381:AL$392,$D1561)+(AL1534+AL1552)*(1+$E1561),0.01)</f>
        <v/>
      </c>
      <c r="AM1561" s="32">
        <f>MAX(INDEX(AM$381:AM$392,$D1561)+(AM1534+AM1552)*(1+$E1561),0.01)</f>
        <v/>
      </c>
      <c r="AN1561" s="32">
        <f>MAX(INDEX(AN$381:AN$392,$D1561)+(AN1534+AN1552)*(1+$E1561),0.01)</f>
        <v/>
      </c>
      <c r="AO1561" s="32">
        <f>MAX(INDEX(AO$381:AO$392,$D1561)+(AO1534+AO1552)*(1+$E1561),0.01)</f>
        <v/>
      </c>
      <c r="AP1561" s="32">
        <f>MAX(INDEX(AP$381:AP$392,$D1561)+(AP1534+AP1552)*(1+$E1561),0.01)</f>
        <v/>
      </c>
      <c r="AQ1561" s="32">
        <f>MAX(INDEX(AQ$381:AQ$392,$D1561)+(AQ1534+AQ1552)*(1+$E1561),0.01)</f>
        <v/>
      </c>
      <c r="AR1561" s="32">
        <f>MAX(INDEX(AR$381:AR$392,$D1561)+(AR1534+AR1552)*(1+$E1561),0.01)</f>
        <v/>
      </c>
      <c r="AS1561" s="32">
        <f>MAX(INDEX(AS$381:AS$392,$D1561)+(AS1534+AS1552)*(1+$E1561),0.01)</f>
        <v/>
      </c>
      <c r="AT1561" s="32">
        <f>MAX(INDEX(AT$381:AT$392,$D1561)+(AT1534+AT1552)*(1+$E1561),0.01)</f>
        <v/>
      </c>
      <c r="AU1561" s="32">
        <f>MAX(INDEX(AU$381:AU$392,$D1561)+(AU1534+AU1552)*(1+$E1561),0.01)</f>
        <v/>
      </c>
      <c r="AV1561" s="32">
        <f>MAX(INDEX(AV$381:AV$392,$D1561)+(AV1534+AV1552)*(1+$E1561),0.01)</f>
        <v/>
      </c>
      <c r="AW1561" s="32">
        <f>MAX(INDEX(AW$381:AW$392,$D1561)+(AW1534+AW1552)*(1+$E1561),0.01)</f>
        <v/>
      </c>
      <c r="AX1561" s="32">
        <f>MAX(INDEX(AX$381:AX$392,$D1561)+(AX1534+AX1552)*(1+$E1561),0.01)</f>
        <v/>
      </c>
      <c r="AY1561" s="32">
        <f>MAX(INDEX(AY$381:AY$392,$D1561)+(AY1534+AY1552)*(1+$E1561),0.01)</f>
        <v/>
      </c>
    </row>
    <row r="1562" hidden="1" outlineLevel="2">
      <c r="A1562" s="14" t="inlineStr">
        <is>
          <t>atp</t>
        </is>
      </c>
      <c r="B1562" s="14" t="inlineStr">
        <is>
          <t>oop</t>
        </is>
      </c>
      <c r="C1562" s="14" t="inlineStr">
        <is>
          <t>res</t>
        </is>
      </c>
      <c r="D1562" s="32">
        <f>INDEX(Inputs!$U$5:$U$132,MATCH($B1562&amp;"|"&amp;$C1562,Inputs!$A$5:$A$132,0))</f>
        <v/>
      </c>
      <c r="E1562" s="32">
        <f>INDEX(Inputs!$V$5:$V$132,MATCH($B1562&amp;"|"&amp;$C1562,Inputs!$A$5:$A$132,0))</f>
        <v/>
      </c>
      <c r="F1562" s="36" t="n"/>
      <c r="G1562" s="36" t="n"/>
      <c r="H1562" s="14">
        <f>INDEX(VarLab,MATCH($A1562,VarKey,0))&amp;INDEX(MemLab,MATCH($C1562&amp;"|"&amp;$B1562,MemKey,0))</f>
        <v/>
      </c>
      <c r="I1562" s="14">
        <f>INDEX(VarUnit,MATCH($A1562,VarKey,0))</f>
        <v/>
      </c>
      <c r="J1562" s="14">
        <f>INDEX(VarSrc,MATCH($A1562,VarKey,0))</f>
        <v/>
      </c>
      <c r="K1562" s="11">
        <f>CodePrefix&amp;$A1562&amp;IF($C1562="","","."&amp;$C1562&amp;"."&amp;$B1562)&amp;INDEX(VarEnd,MATCH($A1562,VarKey,0))&amp;K$5</f>
        <v/>
      </c>
      <c r="L1562" s="37">
        <f>MAX(INDEX(L$381:L$392,$D1562)+(L1535+L1553)*(1+$E1562),0.01)</f>
        <v/>
      </c>
      <c r="M1562" s="32">
        <f>MAX(INDEX(M$381:M$392,$D1562)+(M1535+M1553)*(1+$E1562),0.01)</f>
        <v/>
      </c>
      <c r="N1562" s="32">
        <f>MAX(INDEX(N$381:N$392,$D1562)+(N1535+N1553)*(1+$E1562),0.01)</f>
        <v/>
      </c>
      <c r="O1562" s="32">
        <f>MAX(INDEX(O$381:O$392,$D1562)+(O1535+O1553)*(1+$E1562),0.01)</f>
        <v/>
      </c>
      <c r="P1562" s="32">
        <f>MAX(INDEX(P$381:P$392,$D1562)+(P1535+P1553)*(1+$E1562),0.01)</f>
        <v/>
      </c>
      <c r="Q1562" s="32">
        <f>MAX(INDEX(Q$381:Q$392,$D1562)+(Q1535+Q1553)*(1+$E1562),0.01)</f>
        <v/>
      </c>
      <c r="R1562" s="32">
        <f>MAX(INDEX(R$381:R$392,$D1562)+(R1535+R1553)*(1+$E1562),0.01)</f>
        <v/>
      </c>
      <c r="S1562" s="32">
        <f>MAX(INDEX(S$381:S$392,$D1562)+(S1535+S1553)*(1+$E1562),0.01)</f>
        <v/>
      </c>
      <c r="T1562" s="32">
        <f>MAX(INDEX(T$381:T$392,$D1562)+(T1535+T1553)*(1+$E1562),0.01)</f>
        <v/>
      </c>
      <c r="U1562" s="32">
        <f>MAX(INDEX(U$381:U$392,$D1562)+(U1535+U1553)*(1+$E1562),0.01)</f>
        <v/>
      </c>
      <c r="V1562" s="32">
        <f>MAX(INDEX(V$381:V$392,$D1562)+(V1535+V1553)*(1+$E1562),0.01)</f>
        <v/>
      </c>
      <c r="W1562" s="32">
        <f>MAX(INDEX(W$381:W$392,$D1562)+(W1535+W1553)*(1+$E1562),0.01)</f>
        <v/>
      </c>
      <c r="X1562" s="32">
        <f>MAX(INDEX(X$381:X$392,$D1562)+(X1535+X1553)*(1+$E1562),0.01)</f>
        <v/>
      </c>
      <c r="Y1562" s="32">
        <f>MAX(INDEX(Y$381:Y$392,$D1562)+(Y1535+Y1553)*(1+$E1562),0.01)</f>
        <v/>
      </c>
      <c r="Z1562" s="32">
        <f>MAX(INDEX(Z$381:Z$392,$D1562)+(Z1535+Z1553)*(1+$E1562),0.01)</f>
        <v/>
      </c>
      <c r="AA1562" s="32">
        <f>MAX(INDEX(AA$381:AA$392,$D1562)+(AA1535+AA1553)*(1+$E1562),0.01)</f>
        <v/>
      </c>
      <c r="AB1562" s="32">
        <f>MAX(INDEX(AB$381:AB$392,$D1562)+(AB1535+AB1553)*(1+$E1562),0.01)</f>
        <v/>
      </c>
      <c r="AC1562" s="32">
        <f>MAX(INDEX(AC$381:AC$392,$D1562)+(AC1535+AC1553)*(1+$E1562),0.01)</f>
        <v/>
      </c>
      <c r="AD1562" s="32">
        <f>MAX(INDEX(AD$381:AD$392,$D1562)+(AD1535+AD1553)*(1+$E1562),0.01)</f>
        <v/>
      </c>
      <c r="AF1562" s="11">
        <f>CodePrefix&amp;$A1562&amp;IF($C1562="","","."&amp;$C1562&amp;"."&amp;$B1562)&amp;INDEX(VarEnd,MATCH($A1562,VarKey,0))&amp;AF$5</f>
        <v/>
      </c>
      <c r="AG1562" s="37">
        <f>MAX(INDEX(AG$381:AG$392,$D1562)+(AG1535+AG1553)*(1+$E1562),0.01)</f>
        <v/>
      </c>
      <c r="AH1562" s="32">
        <f>MAX(INDEX(AH$381:AH$392,$D1562)+(AH1535+AH1553)*(1+$E1562),0.01)</f>
        <v/>
      </c>
      <c r="AI1562" s="32">
        <f>MAX(INDEX(AI$381:AI$392,$D1562)+(AI1535+AI1553)*(1+$E1562),0.01)</f>
        <v/>
      </c>
      <c r="AJ1562" s="32">
        <f>MAX(INDEX(AJ$381:AJ$392,$D1562)+(AJ1535+AJ1553)*(1+$E1562),0.01)</f>
        <v/>
      </c>
      <c r="AK1562" s="32">
        <f>MAX(INDEX(AK$381:AK$392,$D1562)+(AK1535+AK1553)*(1+$E1562),0.01)</f>
        <v/>
      </c>
      <c r="AL1562" s="32">
        <f>MAX(INDEX(AL$381:AL$392,$D1562)+(AL1535+AL1553)*(1+$E1562),0.01)</f>
        <v/>
      </c>
      <c r="AM1562" s="32">
        <f>MAX(INDEX(AM$381:AM$392,$D1562)+(AM1535+AM1553)*(1+$E1562),0.01)</f>
        <v/>
      </c>
      <c r="AN1562" s="32">
        <f>MAX(INDEX(AN$381:AN$392,$D1562)+(AN1535+AN1553)*(1+$E1562),0.01)</f>
        <v/>
      </c>
      <c r="AO1562" s="32">
        <f>MAX(INDEX(AO$381:AO$392,$D1562)+(AO1535+AO1553)*(1+$E1562),0.01)</f>
        <v/>
      </c>
      <c r="AP1562" s="32">
        <f>MAX(INDEX(AP$381:AP$392,$D1562)+(AP1535+AP1553)*(1+$E1562),0.01)</f>
        <v/>
      </c>
      <c r="AQ1562" s="32">
        <f>MAX(INDEX(AQ$381:AQ$392,$D1562)+(AQ1535+AQ1553)*(1+$E1562),0.01)</f>
        <v/>
      </c>
      <c r="AR1562" s="32">
        <f>MAX(INDEX(AR$381:AR$392,$D1562)+(AR1535+AR1553)*(1+$E1562),0.01)</f>
        <v/>
      </c>
      <c r="AS1562" s="32">
        <f>MAX(INDEX(AS$381:AS$392,$D1562)+(AS1535+AS1553)*(1+$E1562),0.01)</f>
        <v/>
      </c>
      <c r="AT1562" s="32">
        <f>MAX(INDEX(AT$381:AT$392,$D1562)+(AT1535+AT1553)*(1+$E1562),0.01)</f>
        <v/>
      </c>
      <c r="AU1562" s="32">
        <f>MAX(INDEX(AU$381:AU$392,$D1562)+(AU1535+AU1553)*(1+$E1562),0.01)</f>
        <v/>
      </c>
      <c r="AV1562" s="32">
        <f>MAX(INDEX(AV$381:AV$392,$D1562)+(AV1535+AV1553)*(1+$E1562),0.01)</f>
        <v/>
      </c>
      <c r="AW1562" s="32">
        <f>MAX(INDEX(AW$381:AW$392,$D1562)+(AW1535+AW1553)*(1+$E1562),0.01)</f>
        <v/>
      </c>
      <c r="AX1562" s="32">
        <f>MAX(INDEX(AX$381:AX$392,$D1562)+(AX1535+AX1553)*(1+$E1562),0.01)</f>
        <v/>
      </c>
      <c r="AY1562" s="32">
        <f>MAX(INDEX(AY$381:AY$392,$D1562)+(AY1535+AY1553)*(1+$E1562),0.01)</f>
        <v/>
      </c>
    </row>
    <row r="1563" hidden="1" outlineLevel="2">
      <c r="A1563" s="14" t="inlineStr">
        <is>
          <t>atp</t>
        </is>
      </c>
      <c r="B1563" s="14" t="inlineStr">
        <is>
          <t>bio</t>
        </is>
      </c>
      <c r="C1563" s="14" t="inlineStr">
        <is>
          <t>res</t>
        </is>
      </c>
      <c r="D1563" s="32">
        <f>INDEX(Inputs!$U$5:$U$132,MATCH($B1563&amp;"|"&amp;$C1563,Inputs!$A$5:$A$132,0))</f>
        <v/>
      </c>
      <c r="E1563" s="32">
        <f>INDEX(Inputs!$V$5:$V$132,MATCH($B1563&amp;"|"&amp;$C1563,Inputs!$A$5:$A$132,0))</f>
        <v/>
      </c>
      <c r="F1563" s="36" t="n"/>
      <c r="G1563" s="36" t="n"/>
      <c r="H1563" s="14">
        <f>INDEX(VarLab,MATCH($A1563,VarKey,0))&amp;INDEX(MemLab,MATCH($C1563&amp;"|"&amp;$B1563,MemKey,0))</f>
        <v/>
      </c>
      <c r="I1563" s="14">
        <f>INDEX(VarUnit,MATCH($A1563,VarKey,0))</f>
        <v/>
      </c>
      <c r="J1563" s="14">
        <f>INDEX(VarSrc,MATCH($A1563,VarKey,0))</f>
        <v/>
      </c>
      <c r="K1563" s="11">
        <f>CodePrefix&amp;$A1563&amp;IF($C1563="","","."&amp;$C1563&amp;"."&amp;$B1563)&amp;INDEX(VarEnd,MATCH($A1563,VarKey,0))&amp;K$5</f>
        <v/>
      </c>
      <c r="L1563" s="37">
        <f>MAX(INDEX(L$381:L$392,$D1563)+(L1536+L1554)*(1+$E1563),0.01)</f>
        <v/>
      </c>
      <c r="M1563" s="32">
        <f>MAX(INDEX(M$381:M$392,$D1563)+(M1536+M1554)*(1+$E1563),0.01)</f>
        <v/>
      </c>
      <c r="N1563" s="32">
        <f>MAX(INDEX(N$381:N$392,$D1563)+(N1536+N1554)*(1+$E1563),0.01)</f>
        <v/>
      </c>
      <c r="O1563" s="32">
        <f>MAX(INDEX(O$381:O$392,$D1563)+(O1536+O1554)*(1+$E1563),0.01)</f>
        <v/>
      </c>
      <c r="P1563" s="32">
        <f>MAX(INDEX(P$381:P$392,$D1563)+(P1536+P1554)*(1+$E1563),0.01)</f>
        <v/>
      </c>
      <c r="Q1563" s="32">
        <f>MAX(INDEX(Q$381:Q$392,$D1563)+(Q1536+Q1554)*(1+$E1563),0.01)</f>
        <v/>
      </c>
      <c r="R1563" s="32">
        <f>MAX(INDEX(R$381:R$392,$D1563)+(R1536+R1554)*(1+$E1563),0.01)</f>
        <v/>
      </c>
      <c r="S1563" s="32">
        <f>MAX(INDEX(S$381:S$392,$D1563)+(S1536+S1554)*(1+$E1563),0.01)</f>
        <v/>
      </c>
      <c r="T1563" s="32">
        <f>MAX(INDEX(T$381:T$392,$D1563)+(T1536+T1554)*(1+$E1563),0.01)</f>
        <v/>
      </c>
      <c r="U1563" s="32">
        <f>MAX(INDEX(U$381:U$392,$D1563)+(U1536+U1554)*(1+$E1563),0.01)</f>
        <v/>
      </c>
      <c r="V1563" s="32">
        <f>MAX(INDEX(V$381:V$392,$D1563)+(V1536+V1554)*(1+$E1563),0.01)</f>
        <v/>
      </c>
      <c r="W1563" s="32">
        <f>MAX(INDEX(W$381:W$392,$D1563)+(W1536+W1554)*(1+$E1563),0.01)</f>
        <v/>
      </c>
      <c r="X1563" s="32">
        <f>MAX(INDEX(X$381:X$392,$D1563)+(X1536+X1554)*(1+$E1563),0.01)</f>
        <v/>
      </c>
      <c r="Y1563" s="32">
        <f>MAX(INDEX(Y$381:Y$392,$D1563)+(Y1536+Y1554)*(1+$E1563),0.01)</f>
        <v/>
      </c>
      <c r="Z1563" s="32">
        <f>MAX(INDEX(Z$381:Z$392,$D1563)+(Z1536+Z1554)*(1+$E1563),0.01)</f>
        <v/>
      </c>
      <c r="AA1563" s="32">
        <f>MAX(INDEX(AA$381:AA$392,$D1563)+(AA1536+AA1554)*(1+$E1563),0.01)</f>
        <v/>
      </c>
      <c r="AB1563" s="32">
        <f>MAX(INDEX(AB$381:AB$392,$D1563)+(AB1536+AB1554)*(1+$E1563),0.01)</f>
        <v/>
      </c>
      <c r="AC1563" s="32">
        <f>MAX(INDEX(AC$381:AC$392,$D1563)+(AC1536+AC1554)*(1+$E1563),0.01)</f>
        <v/>
      </c>
      <c r="AD1563" s="32">
        <f>MAX(INDEX(AD$381:AD$392,$D1563)+(AD1536+AD1554)*(1+$E1563),0.01)</f>
        <v/>
      </c>
      <c r="AF1563" s="11">
        <f>CodePrefix&amp;$A1563&amp;IF($C1563="","","."&amp;$C1563&amp;"."&amp;$B1563)&amp;INDEX(VarEnd,MATCH($A1563,VarKey,0))&amp;AF$5</f>
        <v/>
      </c>
      <c r="AG1563" s="37">
        <f>MAX(INDEX(AG$381:AG$392,$D1563)+(AG1536+AG1554)*(1+$E1563),0.01)</f>
        <v/>
      </c>
      <c r="AH1563" s="32">
        <f>MAX(INDEX(AH$381:AH$392,$D1563)+(AH1536+AH1554)*(1+$E1563),0.01)</f>
        <v/>
      </c>
      <c r="AI1563" s="32">
        <f>MAX(INDEX(AI$381:AI$392,$D1563)+(AI1536+AI1554)*(1+$E1563),0.01)</f>
        <v/>
      </c>
      <c r="AJ1563" s="32">
        <f>MAX(INDEX(AJ$381:AJ$392,$D1563)+(AJ1536+AJ1554)*(1+$E1563),0.01)</f>
        <v/>
      </c>
      <c r="AK1563" s="32">
        <f>MAX(INDEX(AK$381:AK$392,$D1563)+(AK1536+AK1554)*(1+$E1563),0.01)</f>
        <v/>
      </c>
      <c r="AL1563" s="32">
        <f>MAX(INDEX(AL$381:AL$392,$D1563)+(AL1536+AL1554)*(1+$E1563),0.01)</f>
        <v/>
      </c>
      <c r="AM1563" s="32">
        <f>MAX(INDEX(AM$381:AM$392,$D1563)+(AM1536+AM1554)*(1+$E1563),0.01)</f>
        <v/>
      </c>
      <c r="AN1563" s="32">
        <f>MAX(INDEX(AN$381:AN$392,$D1563)+(AN1536+AN1554)*(1+$E1563),0.01)</f>
        <v/>
      </c>
      <c r="AO1563" s="32">
        <f>MAX(INDEX(AO$381:AO$392,$D1563)+(AO1536+AO1554)*(1+$E1563),0.01)</f>
        <v/>
      </c>
      <c r="AP1563" s="32">
        <f>MAX(INDEX(AP$381:AP$392,$D1563)+(AP1536+AP1554)*(1+$E1563),0.01)</f>
        <v/>
      </c>
      <c r="AQ1563" s="32">
        <f>MAX(INDEX(AQ$381:AQ$392,$D1563)+(AQ1536+AQ1554)*(1+$E1563),0.01)</f>
        <v/>
      </c>
      <c r="AR1563" s="32">
        <f>MAX(INDEX(AR$381:AR$392,$D1563)+(AR1536+AR1554)*(1+$E1563),0.01)</f>
        <v/>
      </c>
      <c r="AS1563" s="32">
        <f>MAX(INDEX(AS$381:AS$392,$D1563)+(AS1536+AS1554)*(1+$E1563),0.01)</f>
        <v/>
      </c>
      <c r="AT1563" s="32">
        <f>MAX(INDEX(AT$381:AT$392,$D1563)+(AT1536+AT1554)*(1+$E1563),0.01)</f>
        <v/>
      </c>
      <c r="AU1563" s="32">
        <f>MAX(INDEX(AU$381:AU$392,$D1563)+(AU1536+AU1554)*(1+$E1563),0.01)</f>
        <v/>
      </c>
      <c r="AV1563" s="32">
        <f>MAX(INDEX(AV$381:AV$392,$D1563)+(AV1536+AV1554)*(1+$E1563),0.01)</f>
        <v/>
      </c>
      <c r="AW1563" s="32">
        <f>MAX(INDEX(AW$381:AW$392,$D1563)+(AW1536+AW1554)*(1+$E1563),0.01)</f>
        <v/>
      </c>
      <c r="AX1563" s="32">
        <f>MAX(INDEX(AX$381:AX$392,$D1563)+(AX1536+AX1554)*(1+$E1563),0.01)</f>
        <v/>
      </c>
      <c r="AY1563" s="32">
        <f>MAX(INDEX(AY$381:AY$392,$D1563)+(AY1536+AY1554)*(1+$E1563),0.01)</f>
        <v/>
      </c>
    </row>
    <row r="1564" hidden="1" outlineLevel="2"/>
    <row r="1565" hidden="1" outlineLevel="2">
      <c r="A1565" s="14" t="inlineStr">
        <is>
          <t>shp</t>
        </is>
      </c>
      <c r="B1565" s="14" t="inlineStr">
        <is>
          <t>coa</t>
        </is>
      </c>
      <c r="C1565" s="14" t="inlineStr">
        <is>
          <t>res</t>
        </is>
      </c>
      <c r="D1565" s="32">
        <f>INDEX(Inputs!$W$5:$W$132,MATCH($B1565&amp;"|"&amp;$C1565,Inputs!$A$5:$A$132,0))</f>
        <v/>
      </c>
      <c r="E1565" s="32">
        <f>INDEX(Inputs!$M$5:$M$132,MATCH($B1565&amp;"|"&amp;$C1565,Inputs!$A$5:$A$132,0))</f>
        <v/>
      </c>
      <c r="F1565" s="36" t="n"/>
      <c r="G1565" s="36" t="n"/>
      <c r="H1565" s="14">
        <f>INDEX(VarLab,MATCH($A1565,VarKey,0))&amp;INDEX(MemLab,MATCH($C1565&amp;"|"&amp;$B1565,MemKey,0))</f>
        <v/>
      </c>
      <c r="I1565" s="14">
        <f>INDEX(VarUnit,MATCH($A1565,VarKey,0))</f>
        <v/>
      </c>
      <c r="J1565" s="14">
        <f>INDEX(VarSrc,MATCH($A1565,VarKey,0))</f>
        <v/>
      </c>
      <c r="K1565" s="11">
        <f>CodePrefix&amp;$A1565&amp;IF($C1565="","","."&amp;$C1565&amp;"."&amp;$B1565)&amp;INDEX(VarEnd,MATCH($A1565,VarKey,0))&amp;K$5</f>
        <v/>
      </c>
      <c r="L1565" s="37">
        <f>INDEX(L$297:L$313,$E1565)*$D1565</f>
        <v/>
      </c>
      <c r="M1565" s="32">
        <f>INDEX(M$297:M$313,$E1565)*$D1565</f>
        <v/>
      </c>
      <c r="N1565" s="32">
        <f>INDEX(N$297:N$313,$E1565)*$D1565</f>
        <v/>
      </c>
      <c r="O1565" s="32">
        <f>INDEX(O$297:O$313,$E1565)*$D1565</f>
        <v/>
      </c>
      <c r="P1565" s="32">
        <f>INDEX(P$297:P$313,$E1565)*$D1565</f>
        <v/>
      </c>
      <c r="Q1565" s="32">
        <f>INDEX(Q$297:Q$313,$E1565)*$D1565</f>
        <v/>
      </c>
      <c r="R1565" s="32">
        <f>INDEX(R$297:R$313,$E1565)*$D1565</f>
        <v/>
      </c>
      <c r="S1565" s="32">
        <f>INDEX(S$297:S$313,$E1565)*$D1565</f>
        <v/>
      </c>
      <c r="T1565" s="32">
        <f>INDEX(T$297:T$313,$E1565)*$D1565</f>
        <v/>
      </c>
      <c r="U1565" s="32">
        <f>INDEX(U$297:U$313,$E1565)*$D1565</f>
        <v/>
      </c>
      <c r="V1565" s="32">
        <f>INDEX(V$297:V$313,$E1565)*$D1565</f>
        <v/>
      </c>
      <c r="W1565" s="32">
        <f>INDEX(W$297:W$313,$E1565)*$D1565</f>
        <v/>
      </c>
      <c r="X1565" s="32">
        <f>INDEX(X$297:X$313,$E1565)*$D1565</f>
        <v/>
      </c>
      <c r="Y1565" s="32">
        <f>INDEX(Y$297:Y$313,$E1565)*$D1565</f>
        <v/>
      </c>
      <c r="Z1565" s="32">
        <f>INDEX(Z$297:Z$313,$E1565)*$D1565</f>
        <v/>
      </c>
      <c r="AA1565" s="32">
        <f>INDEX(AA$297:AA$313,$E1565)*$D1565</f>
        <v/>
      </c>
      <c r="AB1565" s="32">
        <f>INDEX(AB$297:AB$313,$E1565)*$D1565</f>
        <v/>
      </c>
      <c r="AC1565" s="32">
        <f>INDEX(AC$297:AC$313,$E1565)*$D1565</f>
        <v/>
      </c>
      <c r="AD1565" s="32">
        <f>INDEX(AD$297:AD$313,$E1565)*$D1565</f>
        <v/>
      </c>
      <c r="AF1565" s="11">
        <f>CodePrefix&amp;$A1565&amp;IF($C1565="","","."&amp;$C1565&amp;"."&amp;$B1565)&amp;INDEX(VarEnd,MATCH($A1565,VarKey,0))&amp;AF$5</f>
        <v/>
      </c>
      <c r="AG1565" s="37">
        <f>INDEX(AG$297:AG$313,$E1565)*$D1565</f>
        <v/>
      </c>
      <c r="AH1565" s="32">
        <f>INDEX(AH$297:AH$313,$E1565)*$D1565</f>
        <v/>
      </c>
      <c r="AI1565" s="32">
        <f>INDEX(AI$297:AI$313,$E1565)*$D1565</f>
        <v/>
      </c>
      <c r="AJ1565" s="32">
        <f>INDEX(AJ$297:AJ$313,$E1565)*$D1565</f>
        <v/>
      </c>
      <c r="AK1565" s="32">
        <f>INDEX(AK$297:AK$313,$E1565)*$D1565</f>
        <v/>
      </c>
      <c r="AL1565" s="32">
        <f>INDEX(AL$297:AL$313,$E1565)*$D1565</f>
        <v/>
      </c>
      <c r="AM1565" s="32">
        <f>INDEX(AM$297:AM$313,$E1565)*$D1565</f>
        <v/>
      </c>
      <c r="AN1565" s="32">
        <f>INDEX(AN$297:AN$313,$E1565)*$D1565</f>
        <v/>
      </c>
      <c r="AO1565" s="32">
        <f>INDEX(AO$297:AO$313,$E1565)*$D1565</f>
        <v/>
      </c>
      <c r="AP1565" s="32">
        <f>INDEX(AP$297:AP$313,$E1565)*$D1565</f>
        <v/>
      </c>
      <c r="AQ1565" s="32">
        <f>INDEX(AQ$297:AQ$313,$E1565)*$D1565</f>
        <v/>
      </c>
      <c r="AR1565" s="32">
        <f>INDEX(AR$297:AR$313,$E1565)*$D1565</f>
        <v/>
      </c>
      <c r="AS1565" s="32">
        <f>INDEX(AS$297:AS$313,$E1565)*$D1565</f>
        <v/>
      </c>
      <c r="AT1565" s="32">
        <f>INDEX(AT$297:AT$313,$E1565)*$D1565</f>
        <v/>
      </c>
      <c r="AU1565" s="32">
        <f>INDEX(AU$297:AU$313,$E1565)*$D1565</f>
        <v/>
      </c>
      <c r="AV1565" s="32">
        <f>INDEX(AV$297:AV$313,$E1565)*$D1565</f>
        <v/>
      </c>
      <c r="AW1565" s="32">
        <f>INDEX(AW$297:AW$313,$E1565)*$D1565</f>
        <v/>
      </c>
      <c r="AX1565" s="32">
        <f>INDEX(AX$297:AX$313,$E1565)*$D1565</f>
        <v/>
      </c>
      <c r="AY1565" s="32">
        <f>INDEX(AY$297:AY$313,$E1565)*$D1565</f>
        <v/>
      </c>
    </row>
    <row r="1566" hidden="1" outlineLevel="2">
      <c r="A1566" s="14" t="inlineStr">
        <is>
          <t>shp</t>
        </is>
      </c>
      <c r="B1566" s="14" t="inlineStr">
        <is>
          <t>nga</t>
        </is>
      </c>
      <c r="C1566" s="14" t="inlineStr">
        <is>
          <t>res</t>
        </is>
      </c>
      <c r="D1566" s="32">
        <f>INDEX(Inputs!$W$5:$W$132,MATCH($B1566&amp;"|"&amp;$C1566,Inputs!$A$5:$A$132,0))</f>
        <v/>
      </c>
      <c r="E1566" s="32">
        <f>INDEX(Inputs!$M$5:$M$132,MATCH($B1566&amp;"|"&amp;$C1566,Inputs!$A$5:$A$132,0))</f>
        <v/>
      </c>
      <c r="F1566" s="36" t="n"/>
      <c r="G1566" s="36" t="n"/>
      <c r="H1566" s="14">
        <f>INDEX(VarLab,MATCH($A1566,VarKey,0))&amp;INDEX(MemLab,MATCH($C1566&amp;"|"&amp;$B1566,MemKey,0))</f>
        <v/>
      </c>
      <c r="I1566" s="14">
        <f>INDEX(VarUnit,MATCH($A1566,VarKey,0))</f>
        <v/>
      </c>
      <c r="J1566" s="14">
        <f>INDEX(VarSrc,MATCH($A1566,VarKey,0))</f>
        <v/>
      </c>
      <c r="K1566" s="11">
        <f>CodePrefix&amp;$A1566&amp;IF($C1566="","","."&amp;$C1566&amp;"."&amp;$B1566)&amp;INDEX(VarEnd,MATCH($A1566,VarKey,0))&amp;K$5</f>
        <v/>
      </c>
      <c r="L1566" s="37">
        <f>INDEX(L$297:L$313,$E1566)*$D1566</f>
        <v/>
      </c>
      <c r="M1566" s="32">
        <f>INDEX(M$297:M$313,$E1566)*$D1566</f>
        <v/>
      </c>
      <c r="N1566" s="32">
        <f>INDEX(N$297:N$313,$E1566)*$D1566</f>
        <v/>
      </c>
      <c r="O1566" s="32">
        <f>INDEX(O$297:O$313,$E1566)*$D1566</f>
        <v/>
      </c>
      <c r="P1566" s="32">
        <f>INDEX(P$297:P$313,$E1566)*$D1566</f>
        <v/>
      </c>
      <c r="Q1566" s="32">
        <f>INDEX(Q$297:Q$313,$E1566)*$D1566</f>
        <v/>
      </c>
      <c r="R1566" s="32">
        <f>INDEX(R$297:R$313,$E1566)*$D1566</f>
        <v/>
      </c>
      <c r="S1566" s="32">
        <f>INDEX(S$297:S$313,$E1566)*$D1566</f>
        <v/>
      </c>
      <c r="T1566" s="32">
        <f>INDEX(T$297:T$313,$E1566)*$D1566</f>
        <v/>
      </c>
      <c r="U1566" s="32">
        <f>INDEX(U$297:U$313,$E1566)*$D1566</f>
        <v/>
      </c>
      <c r="V1566" s="32">
        <f>INDEX(V$297:V$313,$E1566)*$D1566</f>
        <v/>
      </c>
      <c r="W1566" s="32">
        <f>INDEX(W$297:W$313,$E1566)*$D1566</f>
        <v/>
      </c>
      <c r="X1566" s="32">
        <f>INDEX(X$297:X$313,$E1566)*$D1566</f>
        <v/>
      </c>
      <c r="Y1566" s="32">
        <f>INDEX(Y$297:Y$313,$E1566)*$D1566</f>
        <v/>
      </c>
      <c r="Z1566" s="32">
        <f>INDEX(Z$297:Z$313,$E1566)*$D1566</f>
        <v/>
      </c>
      <c r="AA1566" s="32">
        <f>INDEX(AA$297:AA$313,$E1566)*$D1566</f>
        <v/>
      </c>
      <c r="AB1566" s="32">
        <f>INDEX(AB$297:AB$313,$E1566)*$D1566</f>
        <v/>
      </c>
      <c r="AC1566" s="32">
        <f>INDEX(AC$297:AC$313,$E1566)*$D1566</f>
        <v/>
      </c>
      <c r="AD1566" s="32">
        <f>INDEX(AD$297:AD$313,$E1566)*$D1566</f>
        <v/>
      </c>
      <c r="AF1566" s="11">
        <f>CodePrefix&amp;$A1566&amp;IF($C1566="","","."&amp;$C1566&amp;"."&amp;$B1566)&amp;INDEX(VarEnd,MATCH($A1566,VarKey,0))&amp;AF$5</f>
        <v/>
      </c>
      <c r="AG1566" s="37">
        <f>INDEX(AG$297:AG$313,$E1566)*$D1566</f>
        <v/>
      </c>
      <c r="AH1566" s="32">
        <f>INDEX(AH$297:AH$313,$E1566)*$D1566</f>
        <v/>
      </c>
      <c r="AI1566" s="32">
        <f>INDEX(AI$297:AI$313,$E1566)*$D1566</f>
        <v/>
      </c>
      <c r="AJ1566" s="32">
        <f>INDEX(AJ$297:AJ$313,$E1566)*$D1566</f>
        <v/>
      </c>
      <c r="AK1566" s="32">
        <f>INDEX(AK$297:AK$313,$E1566)*$D1566</f>
        <v/>
      </c>
      <c r="AL1566" s="32">
        <f>INDEX(AL$297:AL$313,$E1566)*$D1566</f>
        <v/>
      </c>
      <c r="AM1566" s="32">
        <f>INDEX(AM$297:AM$313,$E1566)*$D1566</f>
        <v/>
      </c>
      <c r="AN1566" s="32">
        <f>INDEX(AN$297:AN$313,$E1566)*$D1566</f>
        <v/>
      </c>
      <c r="AO1566" s="32">
        <f>INDEX(AO$297:AO$313,$E1566)*$D1566</f>
        <v/>
      </c>
      <c r="AP1566" s="32">
        <f>INDEX(AP$297:AP$313,$E1566)*$D1566</f>
        <v/>
      </c>
      <c r="AQ1566" s="32">
        <f>INDEX(AQ$297:AQ$313,$E1566)*$D1566</f>
        <v/>
      </c>
      <c r="AR1566" s="32">
        <f>INDEX(AR$297:AR$313,$E1566)*$D1566</f>
        <v/>
      </c>
      <c r="AS1566" s="32">
        <f>INDEX(AS$297:AS$313,$E1566)*$D1566</f>
        <v/>
      </c>
      <c r="AT1566" s="32">
        <f>INDEX(AT$297:AT$313,$E1566)*$D1566</f>
        <v/>
      </c>
      <c r="AU1566" s="32">
        <f>INDEX(AU$297:AU$313,$E1566)*$D1566</f>
        <v/>
      </c>
      <c r="AV1566" s="32">
        <f>INDEX(AV$297:AV$313,$E1566)*$D1566</f>
        <v/>
      </c>
      <c r="AW1566" s="32">
        <f>INDEX(AW$297:AW$313,$E1566)*$D1566</f>
        <v/>
      </c>
      <c r="AX1566" s="32">
        <f>INDEX(AX$297:AX$313,$E1566)*$D1566</f>
        <v/>
      </c>
      <c r="AY1566" s="32">
        <f>INDEX(AY$297:AY$313,$E1566)*$D1566</f>
        <v/>
      </c>
    </row>
    <row r="1567" hidden="1" outlineLevel="2">
      <c r="A1567" s="14" t="inlineStr">
        <is>
          <t>shp</t>
        </is>
      </c>
      <c r="B1567" s="14" t="inlineStr">
        <is>
          <t>gso</t>
        </is>
      </c>
      <c r="C1567" s="14" t="inlineStr">
        <is>
          <t>res</t>
        </is>
      </c>
      <c r="D1567" s="32">
        <f>INDEX(Inputs!$W$5:$W$132,MATCH($B1567&amp;"|"&amp;$C1567,Inputs!$A$5:$A$132,0))</f>
        <v/>
      </c>
      <c r="E1567" s="32">
        <f>INDEX(Inputs!$M$5:$M$132,MATCH($B1567&amp;"|"&amp;$C1567,Inputs!$A$5:$A$132,0))</f>
        <v/>
      </c>
      <c r="F1567" s="36" t="n"/>
      <c r="G1567" s="36" t="n"/>
      <c r="H1567" s="14">
        <f>INDEX(VarLab,MATCH($A1567,VarKey,0))&amp;INDEX(MemLab,MATCH($C1567&amp;"|"&amp;$B1567,MemKey,0))</f>
        <v/>
      </c>
      <c r="I1567" s="14">
        <f>INDEX(VarUnit,MATCH($A1567,VarKey,0))</f>
        <v/>
      </c>
      <c r="J1567" s="14">
        <f>INDEX(VarSrc,MATCH($A1567,VarKey,0))</f>
        <v/>
      </c>
      <c r="K1567" s="11">
        <f>CodePrefix&amp;$A1567&amp;IF($C1567="","","."&amp;$C1567&amp;"."&amp;$B1567)&amp;INDEX(VarEnd,MATCH($A1567,VarKey,0))&amp;K$5</f>
        <v/>
      </c>
      <c r="L1567" s="37">
        <f>INDEX(L$297:L$313,$E1567)*$D1567</f>
        <v/>
      </c>
      <c r="M1567" s="32">
        <f>INDEX(M$297:M$313,$E1567)*$D1567</f>
        <v/>
      </c>
      <c r="N1567" s="32">
        <f>INDEX(N$297:N$313,$E1567)*$D1567</f>
        <v/>
      </c>
      <c r="O1567" s="32">
        <f>INDEX(O$297:O$313,$E1567)*$D1567</f>
        <v/>
      </c>
      <c r="P1567" s="32">
        <f>INDEX(P$297:P$313,$E1567)*$D1567</f>
        <v/>
      </c>
      <c r="Q1567" s="32">
        <f>INDEX(Q$297:Q$313,$E1567)*$D1567</f>
        <v/>
      </c>
      <c r="R1567" s="32">
        <f>INDEX(R$297:R$313,$E1567)*$D1567</f>
        <v/>
      </c>
      <c r="S1567" s="32">
        <f>INDEX(S$297:S$313,$E1567)*$D1567</f>
        <v/>
      </c>
      <c r="T1567" s="32">
        <f>INDEX(T$297:T$313,$E1567)*$D1567</f>
        <v/>
      </c>
      <c r="U1567" s="32">
        <f>INDEX(U$297:U$313,$E1567)*$D1567</f>
        <v/>
      </c>
      <c r="V1567" s="32">
        <f>INDEX(V$297:V$313,$E1567)*$D1567</f>
        <v/>
      </c>
      <c r="W1567" s="32">
        <f>INDEX(W$297:W$313,$E1567)*$D1567</f>
        <v/>
      </c>
      <c r="X1567" s="32">
        <f>INDEX(X$297:X$313,$E1567)*$D1567</f>
        <v/>
      </c>
      <c r="Y1567" s="32">
        <f>INDEX(Y$297:Y$313,$E1567)*$D1567</f>
        <v/>
      </c>
      <c r="Z1567" s="32">
        <f>INDEX(Z$297:Z$313,$E1567)*$D1567</f>
        <v/>
      </c>
      <c r="AA1567" s="32">
        <f>INDEX(AA$297:AA$313,$E1567)*$D1567</f>
        <v/>
      </c>
      <c r="AB1567" s="32">
        <f>INDEX(AB$297:AB$313,$E1567)*$D1567</f>
        <v/>
      </c>
      <c r="AC1567" s="32">
        <f>INDEX(AC$297:AC$313,$E1567)*$D1567</f>
        <v/>
      </c>
      <c r="AD1567" s="32">
        <f>INDEX(AD$297:AD$313,$E1567)*$D1567</f>
        <v/>
      </c>
      <c r="AF1567" s="11">
        <f>CodePrefix&amp;$A1567&amp;IF($C1567="","","."&amp;$C1567&amp;"."&amp;$B1567)&amp;INDEX(VarEnd,MATCH($A1567,VarKey,0))&amp;AF$5</f>
        <v/>
      </c>
      <c r="AG1567" s="37">
        <f>INDEX(AG$297:AG$313,$E1567)*$D1567</f>
        <v/>
      </c>
      <c r="AH1567" s="32">
        <f>INDEX(AH$297:AH$313,$E1567)*$D1567</f>
        <v/>
      </c>
      <c r="AI1567" s="32">
        <f>INDEX(AI$297:AI$313,$E1567)*$D1567</f>
        <v/>
      </c>
      <c r="AJ1567" s="32">
        <f>INDEX(AJ$297:AJ$313,$E1567)*$D1567</f>
        <v/>
      </c>
      <c r="AK1567" s="32">
        <f>INDEX(AK$297:AK$313,$E1567)*$D1567</f>
        <v/>
      </c>
      <c r="AL1567" s="32">
        <f>INDEX(AL$297:AL$313,$E1567)*$D1567</f>
        <v/>
      </c>
      <c r="AM1567" s="32">
        <f>INDEX(AM$297:AM$313,$E1567)*$D1567</f>
        <v/>
      </c>
      <c r="AN1567" s="32">
        <f>INDEX(AN$297:AN$313,$E1567)*$D1567</f>
        <v/>
      </c>
      <c r="AO1567" s="32">
        <f>INDEX(AO$297:AO$313,$E1567)*$D1567</f>
        <v/>
      </c>
      <c r="AP1567" s="32">
        <f>INDEX(AP$297:AP$313,$E1567)*$D1567</f>
        <v/>
      </c>
      <c r="AQ1567" s="32">
        <f>INDEX(AQ$297:AQ$313,$E1567)*$D1567</f>
        <v/>
      </c>
      <c r="AR1567" s="32">
        <f>INDEX(AR$297:AR$313,$E1567)*$D1567</f>
        <v/>
      </c>
      <c r="AS1567" s="32">
        <f>INDEX(AS$297:AS$313,$E1567)*$D1567</f>
        <v/>
      </c>
      <c r="AT1567" s="32">
        <f>INDEX(AT$297:AT$313,$E1567)*$D1567</f>
        <v/>
      </c>
      <c r="AU1567" s="32">
        <f>INDEX(AU$297:AU$313,$E1567)*$D1567</f>
        <v/>
      </c>
      <c r="AV1567" s="32">
        <f>INDEX(AV$297:AV$313,$E1567)*$D1567</f>
        <v/>
      </c>
      <c r="AW1567" s="32">
        <f>INDEX(AW$297:AW$313,$E1567)*$D1567</f>
        <v/>
      </c>
      <c r="AX1567" s="32">
        <f>INDEX(AX$297:AX$313,$E1567)*$D1567</f>
        <v/>
      </c>
      <c r="AY1567" s="32">
        <f>INDEX(AY$297:AY$313,$E1567)*$D1567</f>
        <v/>
      </c>
    </row>
    <row r="1568" hidden="1" outlineLevel="2">
      <c r="A1568" s="14" t="inlineStr">
        <is>
          <t>shp</t>
        </is>
      </c>
      <c r="B1568" s="14" t="inlineStr">
        <is>
          <t>die</t>
        </is>
      </c>
      <c r="C1568" s="14" t="inlineStr">
        <is>
          <t>res</t>
        </is>
      </c>
      <c r="D1568" s="32">
        <f>INDEX(Inputs!$W$5:$W$132,MATCH($B1568&amp;"|"&amp;$C1568,Inputs!$A$5:$A$132,0))</f>
        <v/>
      </c>
      <c r="E1568" s="32">
        <f>INDEX(Inputs!$M$5:$M$132,MATCH($B1568&amp;"|"&amp;$C1568,Inputs!$A$5:$A$132,0))</f>
        <v/>
      </c>
      <c r="F1568" s="36" t="n"/>
      <c r="G1568" s="36" t="n"/>
      <c r="H1568" s="14">
        <f>INDEX(VarLab,MATCH($A1568,VarKey,0))&amp;INDEX(MemLab,MATCH($C1568&amp;"|"&amp;$B1568,MemKey,0))</f>
        <v/>
      </c>
      <c r="I1568" s="14">
        <f>INDEX(VarUnit,MATCH($A1568,VarKey,0))</f>
        <v/>
      </c>
      <c r="J1568" s="14">
        <f>INDEX(VarSrc,MATCH($A1568,VarKey,0))</f>
        <v/>
      </c>
      <c r="K1568" s="11">
        <f>CodePrefix&amp;$A1568&amp;IF($C1568="","","."&amp;$C1568&amp;"."&amp;$B1568)&amp;INDEX(VarEnd,MATCH($A1568,VarKey,0))&amp;K$5</f>
        <v/>
      </c>
      <c r="L1568" s="37">
        <f>INDEX(L$297:L$313,$E1568)*$D1568</f>
        <v/>
      </c>
      <c r="M1568" s="32">
        <f>INDEX(M$297:M$313,$E1568)*$D1568</f>
        <v/>
      </c>
      <c r="N1568" s="32">
        <f>INDEX(N$297:N$313,$E1568)*$D1568</f>
        <v/>
      </c>
      <c r="O1568" s="32">
        <f>INDEX(O$297:O$313,$E1568)*$D1568</f>
        <v/>
      </c>
      <c r="P1568" s="32">
        <f>INDEX(P$297:P$313,$E1568)*$D1568</f>
        <v/>
      </c>
      <c r="Q1568" s="32">
        <f>INDEX(Q$297:Q$313,$E1568)*$D1568</f>
        <v/>
      </c>
      <c r="R1568" s="32">
        <f>INDEX(R$297:R$313,$E1568)*$D1568</f>
        <v/>
      </c>
      <c r="S1568" s="32">
        <f>INDEX(S$297:S$313,$E1568)*$D1568</f>
        <v/>
      </c>
      <c r="T1568" s="32">
        <f>INDEX(T$297:T$313,$E1568)*$D1568</f>
        <v/>
      </c>
      <c r="U1568" s="32">
        <f>INDEX(U$297:U$313,$E1568)*$D1568</f>
        <v/>
      </c>
      <c r="V1568" s="32">
        <f>INDEX(V$297:V$313,$E1568)*$D1568</f>
        <v/>
      </c>
      <c r="W1568" s="32">
        <f>INDEX(W$297:W$313,$E1568)*$D1568</f>
        <v/>
      </c>
      <c r="X1568" s="32">
        <f>INDEX(X$297:X$313,$E1568)*$D1568</f>
        <v/>
      </c>
      <c r="Y1568" s="32">
        <f>INDEX(Y$297:Y$313,$E1568)*$D1568</f>
        <v/>
      </c>
      <c r="Z1568" s="32">
        <f>INDEX(Z$297:Z$313,$E1568)*$D1568</f>
        <v/>
      </c>
      <c r="AA1568" s="32">
        <f>INDEX(AA$297:AA$313,$E1568)*$D1568</f>
        <v/>
      </c>
      <c r="AB1568" s="32">
        <f>INDEX(AB$297:AB$313,$E1568)*$D1568</f>
        <v/>
      </c>
      <c r="AC1568" s="32">
        <f>INDEX(AC$297:AC$313,$E1568)*$D1568</f>
        <v/>
      </c>
      <c r="AD1568" s="32">
        <f>INDEX(AD$297:AD$313,$E1568)*$D1568</f>
        <v/>
      </c>
      <c r="AF1568" s="11">
        <f>CodePrefix&amp;$A1568&amp;IF($C1568="","","."&amp;$C1568&amp;"."&amp;$B1568)&amp;INDEX(VarEnd,MATCH($A1568,VarKey,0))&amp;AF$5</f>
        <v/>
      </c>
      <c r="AG1568" s="37">
        <f>INDEX(AG$297:AG$313,$E1568)*$D1568</f>
        <v/>
      </c>
      <c r="AH1568" s="32">
        <f>INDEX(AH$297:AH$313,$E1568)*$D1568</f>
        <v/>
      </c>
      <c r="AI1568" s="32">
        <f>INDEX(AI$297:AI$313,$E1568)*$D1568</f>
        <v/>
      </c>
      <c r="AJ1568" s="32">
        <f>INDEX(AJ$297:AJ$313,$E1568)*$D1568</f>
        <v/>
      </c>
      <c r="AK1568" s="32">
        <f>INDEX(AK$297:AK$313,$E1568)*$D1568</f>
        <v/>
      </c>
      <c r="AL1568" s="32">
        <f>INDEX(AL$297:AL$313,$E1568)*$D1568</f>
        <v/>
      </c>
      <c r="AM1568" s="32">
        <f>INDEX(AM$297:AM$313,$E1568)*$D1568</f>
        <v/>
      </c>
      <c r="AN1568" s="32">
        <f>INDEX(AN$297:AN$313,$E1568)*$D1568</f>
        <v/>
      </c>
      <c r="AO1568" s="32">
        <f>INDEX(AO$297:AO$313,$E1568)*$D1568</f>
        <v/>
      </c>
      <c r="AP1568" s="32">
        <f>INDEX(AP$297:AP$313,$E1568)*$D1568</f>
        <v/>
      </c>
      <c r="AQ1568" s="32">
        <f>INDEX(AQ$297:AQ$313,$E1568)*$D1568</f>
        <v/>
      </c>
      <c r="AR1568" s="32">
        <f>INDEX(AR$297:AR$313,$E1568)*$D1568</f>
        <v/>
      </c>
      <c r="AS1568" s="32">
        <f>INDEX(AS$297:AS$313,$E1568)*$D1568</f>
        <v/>
      </c>
      <c r="AT1568" s="32">
        <f>INDEX(AT$297:AT$313,$E1568)*$D1568</f>
        <v/>
      </c>
      <c r="AU1568" s="32">
        <f>INDEX(AU$297:AU$313,$E1568)*$D1568</f>
        <v/>
      </c>
      <c r="AV1568" s="32">
        <f>INDEX(AV$297:AV$313,$E1568)*$D1568</f>
        <v/>
      </c>
      <c r="AW1568" s="32">
        <f>INDEX(AW$297:AW$313,$E1568)*$D1568</f>
        <v/>
      </c>
      <c r="AX1568" s="32">
        <f>INDEX(AX$297:AX$313,$E1568)*$D1568</f>
        <v/>
      </c>
      <c r="AY1568" s="32">
        <f>INDEX(AY$297:AY$313,$E1568)*$D1568</f>
        <v/>
      </c>
    </row>
    <row r="1569" hidden="1" outlineLevel="2">
      <c r="A1569" s="14" t="inlineStr">
        <is>
          <t>shp</t>
        </is>
      </c>
      <c r="B1569" s="14" t="inlineStr">
        <is>
          <t>lpg</t>
        </is>
      </c>
      <c r="C1569" s="14" t="inlineStr">
        <is>
          <t>res</t>
        </is>
      </c>
      <c r="D1569" s="32">
        <f>INDEX(Inputs!$W$5:$W$132,MATCH($B1569&amp;"|"&amp;$C1569,Inputs!$A$5:$A$132,0))</f>
        <v/>
      </c>
      <c r="E1569" s="32">
        <f>INDEX(Inputs!$M$5:$M$132,MATCH($B1569&amp;"|"&amp;$C1569,Inputs!$A$5:$A$132,0))</f>
        <v/>
      </c>
      <c r="F1569" s="36" t="n"/>
      <c r="G1569" s="36" t="n"/>
      <c r="H1569" s="14">
        <f>INDEX(VarLab,MATCH($A1569,VarKey,0))&amp;INDEX(MemLab,MATCH($C1569&amp;"|"&amp;$B1569,MemKey,0))</f>
        <v/>
      </c>
      <c r="I1569" s="14">
        <f>INDEX(VarUnit,MATCH($A1569,VarKey,0))</f>
        <v/>
      </c>
      <c r="J1569" s="14">
        <f>INDEX(VarSrc,MATCH($A1569,VarKey,0))</f>
        <v/>
      </c>
      <c r="K1569" s="11">
        <f>CodePrefix&amp;$A1569&amp;IF($C1569="","","."&amp;$C1569&amp;"."&amp;$B1569)&amp;INDEX(VarEnd,MATCH($A1569,VarKey,0))&amp;K$5</f>
        <v/>
      </c>
      <c r="L1569" s="37">
        <f>INDEX(L$297:L$313,$E1569)*$D1569</f>
        <v/>
      </c>
      <c r="M1569" s="32">
        <f>INDEX(M$297:M$313,$E1569)*$D1569</f>
        <v/>
      </c>
      <c r="N1569" s="32">
        <f>INDEX(N$297:N$313,$E1569)*$D1569</f>
        <v/>
      </c>
      <c r="O1569" s="32">
        <f>INDEX(O$297:O$313,$E1569)*$D1569</f>
        <v/>
      </c>
      <c r="P1569" s="32">
        <f>INDEX(P$297:P$313,$E1569)*$D1569</f>
        <v/>
      </c>
      <c r="Q1569" s="32">
        <f>INDEX(Q$297:Q$313,$E1569)*$D1569</f>
        <v/>
      </c>
      <c r="R1569" s="32">
        <f>INDEX(R$297:R$313,$E1569)*$D1569</f>
        <v/>
      </c>
      <c r="S1569" s="32">
        <f>INDEX(S$297:S$313,$E1569)*$D1569</f>
        <v/>
      </c>
      <c r="T1569" s="32">
        <f>INDEX(T$297:T$313,$E1569)*$D1569</f>
        <v/>
      </c>
      <c r="U1569" s="32">
        <f>INDEX(U$297:U$313,$E1569)*$D1569</f>
        <v/>
      </c>
      <c r="V1569" s="32">
        <f>INDEX(V$297:V$313,$E1569)*$D1569</f>
        <v/>
      </c>
      <c r="W1569" s="32">
        <f>INDEX(W$297:W$313,$E1569)*$D1569</f>
        <v/>
      </c>
      <c r="X1569" s="32">
        <f>INDEX(X$297:X$313,$E1569)*$D1569</f>
        <v/>
      </c>
      <c r="Y1569" s="32">
        <f>INDEX(Y$297:Y$313,$E1569)*$D1569</f>
        <v/>
      </c>
      <c r="Z1569" s="32">
        <f>INDEX(Z$297:Z$313,$E1569)*$D1569</f>
        <v/>
      </c>
      <c r="AA1569" s="32">
        <f>INDEX(AA$297:AA$313,$E1569)*$D1569</f>
        <v/>
      </c>
      <c r="AB1569" s="32">
        <f>INDEX(AB$297:AB$313,$E1569)*$D1569</f>
        <v/>
      </c>
      <c r="AC1569" s="32">
        <f>INDEX(AC$297:AC$313,$E1569)*$D1569</f>
        <v/>
      </c>
      <c r="AD1569" s="32">
        <f>INDEX(AD$297:AD$313,$E1569)*$D1569</f>
        <v/>
      </c>
      <c r="AF1569" s="11">
        <f>CodePrefix&amp;$A1569&amp;IF($C1569="","","."&amp;$C1569&amp;"."&amp;$B1569)&amp;INDEX(VarEnd,MATCH($A1569,VarKey,0))&amp;AF$5</f>
        <v/>
      </c>
      <c r="AG1569" s="37">
        <f>INDEX(AG$297:AG$313,$E1569)*$D1569</f>
        <v/>
      </c>
      <c r="AH1569" s="32">
        <f>INDEX(AH$297:AH$313,$E1569)*$D1569</f>
        <v/>
      </c>
      <c r="AI1569" s="32">
        <f>INDEX(AI$297:AI$313,$E1569)*$D1569</f>
        <v/>
      </c>
      <c r="AJ1569" s="32">
        <f>INDEX(AJ$297:AJ$313,$E1569)*$D1569</f>
        <v/>
      </c>
      <c r="AK1569" s="32">
        <f>INDEX(AK$297:AK$313,$E1569)*$D1569</f>
        <v/>
      </c>
      <c r="AL1569" s="32">
        <f>INDEX(AL$297:AL$313,$E1569)*$D1569</f>
        <v/>
      </c>
      <c r="AM1569" s="32">
        <f>INDEX(AM$297:AM$313,$E1569)*$D1569</f>
        <v/>
      </c>
      <c r="AN1569" s="32">
        <f>INDEX(AN$297:AN$313,$E1569)*$D1569</f>
        <v/>
      </c>
      <c r="AO1569" s="32">
        <f>INDEX(AO$297:AO$313,$E1569)*$D1569</f>
        <v/>
      </c>
      <c r="AP1569" s="32">
        <f>INDEX(AP$297:AP$313,$E1569)*$D1569</f>
        <v/>
      </c>
      <c r="AQ1569" s="32">
        <f>INDEX(AQ$297:AQ$313,$E1569)*$D1569</f>
        <v/>
      </c>
      <c r="AR1569" s="32">
        <f>INDEX(AR$297:AR$313,$E1569)*$D1569</f>
        <v/>
      </c>
      <c r="AS1569" s="32">
        <f>INDEX(AS$297:AS$313,$E1569)*$D1569</f>
        <v/>
      </c>
      <c r="AT1569" s="32">
        <f>INDEX(AT$297:AT$313,$E1569)*$D1569</f>
        <v/>
      </c>
      <c r="AU1569" s="32">
        <f>INDEX(AU$297:AU$313,$E1569)*$D1569</f>
        <v/>
      </c>
      <c r="AV1569" s="32">
        <f>INDEX(AV$297:AV$313,$E1569)*$D1569</f>
        <v/>
      </c>
      <c r="AW1569" s="32">
        <f>INDEX(AW$297:AW$313,$E1569)*$D1569</f>
        <v/>
      </c>
      <c r="AX1569" s="32">
        <f>INDEX(AX$297:AX$313,$E1569)*$D1569</f>
        <v/>
      </c>
      <c r="AY1569" s="32">
        <f>INDEX(AY$297:AY$313,$E1569)*$D1569</f>
        <v/>
      </c>
    </row>
    <row r="1570" hidden="1" outlineLevel="2">
      <c r="A1570" s="14" t="inlineStr">
        <is>
          <t>shp</t>
        </is>
      </c>
      <c r="B1570" s="14" t="inlineStr">
        <is>
          <t>ker</t>
        </is>
      </c>
      <c r="C1570" s="14" t="inlineStr">
        <is>
          <t>res</t>
        </is>
      </c>
      <c r="D1570" s="32">
        <f>INDEX(Inputs!$W$5:$W$132,MATCH($B1570&amp;"|"&amp;$C1570,Inputs!$A$5:$A$132,0))</f>
        <v/>
      </c>
      <c r="E1570" s="32">
        <f>INDEX(Inputs!$M$5:$M$132,MATCH($B1570&amp;"|"&amp;$C1570,Inputs!$A$5:$A$132,0))</f>
        <v/>
      </c>
      <c r="F1570" s="36" t="n"/>
      <c r="G1570" s="36" t="n"/>
      <c r="H1570" s="14">
        <f>INDEX(VarLab,MATCH($A1570,VarKey,0))&amp;INDEX(MemLab,MATCH($C1570&amp;"|"&amp;$B1570,MemKey,0))</f>
        <v/>
      </c>
      <c r="I1570" s="14">
        <f>INDEX(VarUnit,MATCH($A1570,VarKey,0))</f>
        <v/>
      </c>
      <c r="J1570" s="14">
        <f>INDEX(VarSrc,MATCH($A1570,VarKey,0))</f>
        <v/>
      </c>
      <c r="K1570" s="11">
        <f>CodePrefix&amp;$A1570&amp;IF($C1570="","","."&amp;$C1570&amp;"."&amp;$B1570)&amp;INDEX(VarEnd,MATCH($A1570,VarKey,0))&amp;K$5</f>
        <v/>
      </c>
      <c r="L1570" s="37">
        <f>INDEX(L$297:L$313,$E1570)*$D1570</f>
        <v/>
      </c>
      <c r="M1570" s="32">
        <f>INDEX(M$297:M$313,$E1570)*$D1570</f>
        <v/>
      </c>
      <c r="N1570" s="32">
        <f>INDEX(N$297:N$313,$E1570)*$D1570</f>
        <v/>
      </c>
      <c r="O1570" s="32">
        <f>INDEX(O$297:O$313,$E1570)*$D1570</f>
        <v/>
      </c>
      <c r="P1570" s="32">
        <f>INDEX(P$297:P$313,$E1570)*$D1570</f>
        <v/>
      </c>
      <c r="Q1570" s="32">
        <f>INDEX(Q$297:Q$313,$E1570)*$D1570</f>
        <v/>
      </c>
      <c r="R1570" s="32">
        <f>INDEX(R$297:R$313,$E1570)*$D1570</f>
        <v/>
      </c>
      <c r="S1570" s="32">
        <f>INDEX(S$297:S$313,$E1570)*$D1570</f>
        <v/>
      </c>
      <c r="T1570" s="32">
        <f>INDEX(T$297:T$313,$E1570)*$D1570</f>
        <v/>
      </c>
      <c r="U1570" s="32">
        <f>INDEX(U$297:U$313,$E1570)*$D1570</f>
        <v/>
      </c>
      <c r="V1570" s="32">
        <f>INDEX(V$297:V$313,$E1570)*$D1570</f>
        <v/>
      </c>
      <c r="W1570" s="32">
        <f>INDEX(W$297:W$313,$E1570)*$D1570</f>
        <v/>
      </c>
      <c r="X1570" s="32">
        <f>INDEX(X$297:X$313,$E1570)*$D1570</f>
        <v/>
      </c>
      <c r="Y1570" s="32">
        <f>INDEX(Y$297:Y$313,$E1570)*$D1570</f>
        <v/>
      </c>
      <c r="Z1570" s="32">
        <f>INDEX(Z$297:Z$313,$E1570)*$D1570</f>
        <v/>
      </c>
      <c r="AA1570" s="32">
        <f>INDEX(AA$297:AA$313,$E1570)*$D1570</f>
        <v/>
      </c>
      <c r="AB1570" s="32">
        <f>INDEX(AB$297:AB$313,$E1570)*$D1570</f>
        <v/>
      </c>
      <c r="AC1570" s="32">
        <f>INDEX(AC$297:AC$313,$E1570)*$D1570</f>
        <v/>
      </c>
      <c r="AD1570" s="32">
        <f>INDEX(AD$297:AD$313,$E1570)*$D1570</f>
        <v/>
      </c>
      <c r="AF1570" s="11">
        <f>CodePrefix&amp;$A1570&amp;IF($C1570="","","."&amp;$C1570&amp;"."&amp;$B1570)&amp;INDEX(VarEnd,MATCH($A1570,VarKey,0))&amp;AF$5</f>
        <v/>
      </c>
      <c r="AG1570" s="37">
        <f>INDEX(AG$297:AG$313,$E1570)*$D1570</f>
        <v/>
      </c>
      <c r="AH1570" s="32">
        <f>INDEX(AH$297:AH$313,$E1570)*$D1570</f>
        <v/>
      </c>
      <c r="AI1570" s="32">
        <f>INDEX(AI$297:AI$313,$E1570)*$D1570</f>
        <v/>
      </c>
      <c r="AJ1570" s="32">
        <f>INDEX(AJ$297:AJ$313,$E1570)*$D1570</f>
        <v/>
      </c>
      <c r="AK1570" s="32">
        <f>INDEX(AK$297:AK$313,$E1570)*$D1570</f>
        <v/>
      </c>
      <c r="AL1570" s="32">
        <f>INDEX(AL$297:AL$313,$E1570)*$D1570</f>
        <v/>
      </c>
      <c r="AM1570" s="32">
        <f>INDEX(AM$297:AM$313,$E1570)*$D1570</f>
        <v/>
      </c>
      <c r="AN1570" s="32">
        <f>INDEX(AN$297:AN$313,$E1570)*$D1570</f>
        <v/>
      </c>
      <c r="AO1570" s="32">
        <f>INDEX(AO$297:AO$313,$E1570)*$D1570</f>
        <v/>
      </c>
      <c r="AP1570" s="32">
        <f>INDEX(AP$297:AP$313,$E1570)*$D1570</f>
        <v/>
      </c>
      <c r="AQ1570" s="32">
        <f>INDEX(AQ$297:AQ$313,$E1570)*$D1570</f>
        <v/>
      </c>
      <c r="AR1570" s="32">
        <f>INDEX(AR$297:AR$313,$E1570)*$D1570</f>
        <v/>
      </c>
      <c r="AS1570" s="32">
        <f>INDEX(AS$297:AS$313,$E1570)*$D1570</f>
        <v/>
      </c>
      <c r="AT1570" s="32">
        <f>INDEX(AT$297:AT$313,$E1570)*$D1570</f>
        <v/>
      </c>
      <c r="AU1570" s="32">
        <f>INDEX(AU$297:AU$313,$E1570)*$D1570</f>
        <v/>
      </c>
      <c r="AV1570" s="32">
        <f>INDEX(AV$297:AV$313,$E1570)*$D1570</f>
        <v/>
      </c>
      <c r="AW1570" s="32">
        <f>INDEX(AW$297:AW$313,$E1570)*$D1570</f>
        <v/>
      </c>
      <c r="AX1570" s="32">
        <f>INDEX(AX$297:AX$313,$E1570)*$D1570</f>
        <v/>
      </c>
      <c r="AY1570" s="32">
        <f>INDEX(AY$297:AY$313,$E1570)*$D1570</f>
        <v/>
      </c>
    </row>
    <row r="1571" hidden="1" outlineLevel="2">
      <c r="A1571" s="14" t="inlineStr">
        <is>
          <t>shp</t>
        </is>
      </c>
      <c r="B1571" s="14" t="inlineStr">
        <is>
          <t>oop</t>
        </is>
      </c>
      <c r="C1571" s="14" t="inlineStr">
        <is>
          <t>res</t>
        </is>
      </c>
      <c r="D1571" s="32">
        <f>INDEX(Inputs!$W$5:$W$132,MATCH($B1571&amp;"|"&amp;$C1571,Inputs!$A$5:$A$132,0))</f>
        <v/>
      </c>
      <c r="E1571" s="32">
        <f>INDEX(Inputs!$M$5:$M$132,MATCH($B1571&amp;"|"&amp;$C1571,Inputs!$A$5:$A$132,0))</f>
        <v/>
      </c>
      <c r="F1571" s="36" t="n"/>
      <c r="G1571" s="36" t="n"/>
      <c r="H1571" s="14">
        <f>INDEX(VarLab,MATCH($A1571,VarKey,0))&amp;INDEX(MemLab,MATCH($C1571&amp;"|"&amp;$B1571,MemKey,0))</f>
        <v/>
      </c>
      <c r="I1571" s="14">
        <f>INDEX(VarUnit,MATCH($A1571,VarKey,0))</f>
        <v/>
      </c>
      <c r="J1571" s="14">
        <f>INDEX(VarSrc,MATCH($A1571,VarKey,0))</f>
        <v/>
      </c>
      <c r="K1571" s="11">
        <f>CodePrefix&amp;$A1571&amp;IF($C1571="","","."&amp;$C1571&amp;"."&amp;$B1571)&amp;INDEX(VarEnd,MATCH($A1571,VarKey,0))&amp;K$5</f>
        <v/>
      </c>
      <c r="L1571" s="37">
        <f>INDEX(L$297:L$313,$E1571)*$D1571</f>
        <v/>
      </c>
      <c r="M1571" s="32">
        <f>INDEX(M$297:M$313,$E1571)*$D1571</f>
        <v/>
      </c>
      <c r="N1571" s="32">
        <f>INDEX(N$297:N$313,$E1571)*$D1571</f>
        <v/>
      </c>
      <c r="O1571" s="32">
        <f>INDEX(O$297:O$313,$E1571)*$D1571</f>
        <v/>
      </c>
      <c r="P1571" s="32">
        <f>INDEX(P$297:P$313,$E1571)*$D1571</f>
        <v/>
      </c>
      <c r="Q1571" s="32">
        <f>INDEX(Q$297:Q$313,$E1571)*$D1571</f>
        <v/>
      </c>
      <c r="R1571" s="32">
        <f>INDEX(R$297:R$313,$E1571)*$D1571</f>
        <v/>
      </c>
      <c r="S1571" s="32">
        <f>INDEX(S$297:S$313,$E1571)*$D1571</f>
        <v/>
      </c>
      <c r="T1571" s="32">
        <f>INDEX(T$297:T$313,$E1571)*$D1571</f>
        <v/>
      </c>
      <c r="U1571" s="32">
        <f>INDEX(U$297:U$313,$E1571)*$D1571</f>
        <v/>
      </c>
      <c r="V1571" s="32">
        <f>INDEX(V$297:V$313,$E1571)*$D1571</f>
        <v/>
      </c>
      <c r="W1571" s="32">
        <f>INDEX(W$297:W$313,$E1571)*$D1571</f>
        <v/>
      </c>
      <c r="X1571" s="32">
        <f>INDEX(X$297:X$313,$E1571)*$D1571</f>
        <v/>
      </c>
      <c r="Y1571" s="32">
        <f>INDEX(Y$297:Y$313,$E1571)*$D1571</f>
        <v/>
      </c>
      <c r="Z1571" s="32">
        <f>INDEX(Z$297:Z$313,$E1571)*$D1571</f>
        <v/>
      </c>
      <c r="AA1571" s="32">
        <f>INDEX(AA$297:AA$313,$E1571)*$D1571</f>
        <v/>
      </c>
      <c r="AB1571" s="32">
        <f>INDEX(AB$297:AB$313,$E1571)*$D1571</f>
        <v/>
      </c>
      <c r="AC1571" s="32">
        <f>INDEX(AC$297:AC$313,$E1571)*$D1571</f>
        <v/>
      </c>
      <c r="AD1571" s="32">
        <f>INDEX(AD$297:AD$313,$E1571)*$D1571</f>
        <v/>
      </c>
      <c r="AF1571" s="11">
        <f>CodePrefix&amp;$A1571&amp;IF($C1571="","","."&amp;$C1571&amp;"."&amp;$B1571)&amp;INDEX(VarEnd,MATCH($A1571,VarKey,0))&amp;AF$5</f>
        <v/>
      </c>
      <c r="AG1571" s="37">
        <f>INDEX(AG$297:AG$313,$E1571)*$D1571</f>
        <v/>
      </c>
      <c r="AH1571" s="32">
        <f>INDEX(AH$297:AH$313,$E1571)*$D1571</f>
        <v/>
      </c>
      <c r="AI1571" s="32">
        <f>INDEX(AI$297:AI$313,$E1571)*$D1571</f>
        <v/>
      </c>
      <c r="AJ1571" s="32">
        <f>INDEX(AJ$297:AJ$313,$E1571)*$D1571</f>
        <v/>
      </c>
      <c r="AK1571" s="32">
        <f>INDEX(AK$297:AK$313,$E1571)*$D1571</f>
        <v/>
      </c>
      <c r="AL1571" s="32">
        <f>INDEX(AL$297:AL$313,$E1571)*$D1571</f>
        <v/>
      </c>
      <c r="AM1571" s="32">
        <f>INDEX(AM$297:AM$313,$E1571)*$D1571</f>
        <v/>
      </c>
      <c r="AN1571" s="32">
        <f>INDEX(AN$297:AN$313,$E1571)*$D1571</f>
        <v/>
      </c>
      <c r="AO1571" s="32">
        <f>INDEX(AO$297:AO$313,$E1571)*$D1571</f>
        <v/>
      </c>
      <c r="AP1571" s="32">
        <f>INDEX(AP$297:AP$313,$E1571)*$D1571</f>
        <v/>
      </c>
      <c r="AQ1571" s="32">
        <f>INDEX(AQ$297:AQ$313,$E1571)*$D1571</f>
        <v/>
      </c>
      <c r="AR1571" s="32">
        <f>INDEX(AR$297:AR$313,$E1571)*$D1571</f>
        <v/>
      </c>
      <c r="AS1571" s="32">
        <f>INDEX(AS$297:AS$313,$E1571)*$D1571</f>
        <v/>
      </c>
      <c r="AT1571" s="32">
        <f>INDEX(AT$297:AT$313,$E1571)*$D1571</f>
        <v/>
      </c>
      <c r="AU1571" s="32">
        <f>INDEX(AU$297:AU$313,$E1571)*$D1571</f>
        <v/>
      </c>
      <c r="AV1571" s="32">
        <f>INDEX(AV$297:AV$313,$E1571)*$D1571</f>
        <v/>
      </c>
      <c r="AW1571" s="32">
        <f>INDEX(AW$297:AW$313,$E1571)*$D1571</f>
        <v/>
      </c>
      <c r="AX1571" s="32">
        <f>INDEX(AX$297:AX$313,$E1571)*$D1571</f>
        <v/>
      </c>
      <c r="AY1571" s="32">
        <f>INDEX(AY$297:AY$313,$E1571)*$D1571</f>
        <v/>
      </c>
    </row>
    <row r="1572" hidden="1" outlineLevel="2">
      <c r="A1572" s="14" t="inlineStr">
        <is>
          <t>shp</t>
        </is>
      </c>
      <c r="B1572" s="14" t="inlineStr">
        <is>
          <t>bio</t>
        </is>
      </c>
      <c r="C1572" s="14" t="inlineStr">
        <is>
          <t>res</t>
        </is>
      </c>
      <c r="D1572" s="32">
        <f>INDEX(Inputs!$W$5:$W$132,MATCH($B1572&amp;"|"&amp;$C1572,Inputs!$A$5:$A$132,0))</f>
        <v/>
      </c>
      <c r="E1572" s="32">
        <f>INDEX(Inputs!$M$5:$M$132,MATCH($B1572&amp;"|"&amp;$C1572,Inputs!$A$5:$A$132,0))</f>
        <v/>
      </c>
      <c r="F1572" s="36" t="n"/>
      <c r="G1572" s="36" t="n"/>
      <c r="H1572" s="14">
        <f>INDEX(VarLab,MATCH($A1572,VarKey,0))&amp;INDEX(MemLab,MATCH($C1572&amp;"|"&amp;$B1572,MemKey,0))</f>
        <v/>
      </c>
      <c r="I1572" s="14">
        <f>INDEX(VarUnit,MATCH($A1572,VarKey,0))</f>
        <v/>
      </c>
      <c r="J1572" s="14">
        <f>INDEX(VarSrc,MATCH($A1572,VarKey,0))</f>
        <v/>
      </c>
      <c r="K1572" s="11">
        <f>CodePrefix&amp;$A1572&amp;IF($C1572="","","."&amp;$C1572&amp;"."&amp;$B1572)&amp;INDEX(VarEnd,MATCH($A1572,VarKey,0))&amp;K$5</f>
        <v/>
      </c>
      <c r="L1572" s="37">
        <f>INDEX(L$297:L$313,$E1572)*$D1572</f>
        <v/>
      </c>
      <c r="M1572" s="32">
        <f>INDEX(M$297:M$313,$E1572)*$D1572</f>
        <v/>
      </c>
      <c r="N1572" s="32">
        <f>INDEX(N$297:N$313,$E1572)*$D1572</f>
        <v/>
      </c>
      <c r="O1572" s="32">
        <f>INDEX(O$297:O$313,$E1572)*$D1572</f>
        <v/>
      </c>
      <c r="P1572" s="32">
        <f>INDEX(P$297:P$313,$E1572)*$D1572</f>
        <v/>
      </c>
      <c r="Q1572" s="32">
        <f>INDEX(Q$297:Q$313,$E1572)*$D1572</f>
        <v/>
      </c>
      <c r="R1572" s="32">
        <f>INDEX(R$297:R$313,$E1572)*$D1572</f>
        <v/>
      </c>
      <c r="S1572" s="32">
        <f>INDEX(S$297:S$313,$E1572)*$D1572</f>
        <v/>
      </c>
      <c r="T1572" s="32">
        <f>INDEX(T$297:T$313,$E1572)*$D1572</f>
        <v/>
      </c>
      <c r="U1572" s="32">
        <f>INDEX(U$297:U$313,$E1572)*$D1572</f>
        <v/>
      </c>
      <c r="V1572" s="32">
        <f>INDEX(V$297:V$313,$E1572)*$D1572</f>
        <v/>
      </c>
      <c r="W1572" s="32">
        <f>INDEX(W$297:W$313,$E1572)*$D1572</f>
        <v/>
      </c>
      <c r="X1572" s="32">
        <f>INDEX(X$297:X$313,$E1572)*$D1572</f>
        <v/>
      </c>
      <c r="Y1572" s="32">
        <f>INDEX(Y$297:Y$313,$E1572)*$D1572</f>
        <v/>
      </c>
      <c r="Z1572" s="32">
        <f>INDEX(Z$297:Z$313,$E1572)*$D1572</f>
        <v/>
      </c>
      <c r="AA1572" s="32">
        <f>INDEX(AA$297:AA$313,$E1572)*$D1572</f>
        <v/>
      </c>
      <c r="AB1572" s="32">
        <f>INDEX(AB$297:AB$313,$E1572)*$D1572</f>
        <v/>
      </c>
      <c r="AC1572" s="32">
        <f>INDEX(AC$297:AC$313,$E1572)*$D1572</f>
        <v/>
      </c>
      <c r="AD1572" s="32">
        <f>INDEX(AD$297:AD$313,$E1572)*$D1572</f>
        <v/>
      </c>
      <c r="AF1572" s="11">
        <f>CodePrefix&amp;$A1572&amp;IF($C1572="","","."&amp;$C1572&amp;"."&amp;$B1572)&amp;INDEX(VarEnd,MATCH($A1572,VarKey,0))&amp;AF$5</f>
        <v/>
      </c>
      <c r="AG1572" s="37">
        <f>INDEX(AG$297:AG$313,$E1572)*$D1572</f>
        <v/>
      </c>
      <c r="AH1572" s="32">
        <f>INDEX(AH$297:AH$313,$E1572)*$D1572</f>
        <v/>
      </c>
      <c r="AI1572" s="32">
        <f>INDEX(AI$297:AI$313,$E1572)*$D1572</f>
        <v/>
      </c>
      <c r="AJ1572" s="32">
        <f>INDEX(AJ$297:AJ$313,$E1572)*$D1572</f>
        <v/>
      </c>
      <c r="AK1572" s="32">
        <f>INDEX(AK$297:AK$313,$E1572)*$D1572</f>
        <v/>
      </c>
      <c r="AL1572" s="32">
        <f>INDEX(AL$297:AL$313,$E1572)*$D1572</f>
        <v/>
      </c>
      <c r="AM1572" s="32">
        <f>INDEX(AM$297:AM$313,$E1572)*$D1572</f>
        <v/>
      </c>
      <c r="AN1572" s="32">
        <f>INDEX(AN$297:AN$313,$E1572)*$D1572</f>
        <v/>
      </c>
      <c r="AO1572" s="32">
        <f>INDEX(AO$297:AO$313,$E1572)*$D1572</f>
        <v/>
      </c>
      <c r="AP1572" s="32">
        <f>INDEX(AP$297:AP$313,$E1572)*$D1572</f>
        <v/>
      </c>
      <c r="AQ1572" s="32">
        <f>INDEX(AQ$297:AQ$313,$E1572)*$D1572</f>
        <v/>
      </c>
      <c r="AR1572" s="32">
        <f>INDEX(AR$297:AR$313,$E1572)*$D1572</f>
        <v/>
      </c>
      <c r="AS1572" s="32">
        <f>INDEX(AS$297:AS$313,$E1572)*$D1572</f>
        <v/>
      </c>
      <c r="AT1572" s="32">
        <f>INDEX(AT$297:AT$313,$E1572)*$D1572</f>
        <v/>
      </c>
      <c r="AU1572" s="32">
        <f>INDEX(AU$297:AU$313,$E1572)*$D1572</f>
        <v/>
      </c>
      <c r="AV1572" s="32">
        <f>INDEX(AV$297:AV$313,$E1572)*$D1572</f>
        <v/>
      </c>
      <c r="AW1572" s="32">
        <f>INDEX(AW$297:AW$313,$E1572)*$D1572</f>
        <v/>
      </c>
      <c r="AX1572" s="32">
        <f>INDEX(AX$297:AX$313,$E1572)*$D1572</f>
        <v/>
      </c>
      <c r="AY1572" s="32">
        <f>INDEX(AY$297:AY$313,$E1572)*$D1572</f>
        <v/>
      </c>
    </row>
    <row r="1573" hidden="1" outlineLevel="2"/>
    <row r="1574" hidden="1" outlineLevel="2">
      <c r="A1574" s="14" t="inlineStr">
        <is>
          <t>ener</t>
        </is>
      </c>
      <c r="B1574" s="14" t="inlineStr">
        <is>
          <t>coa</t>
        </is>
      </c>
      <c r="C1574" s="14" t="inlineStr">
        <is>
          <t>res</t>
        </is>
      </c>
      <c r="D1574" s="32">
        <f>INDEX(Inputs!$O$5:$O$132,MATCH($B1574&amp;"|"&amp;$C1574,Inputs!$A$5:$A$132,0))</f>
        <v/>
      </c>
      <c r="E1574" s="32">
        <f>INDEX(Inputs!$P$5:$P$132,MATCH($B1574&amp;"|"&amp;$C1574,Inputs!$A$5:$A$132,0))</f>
        <v/>
      </c>
      <c r="F1574" s="32">
        <f>INDEX(Inputs!$T$5:$T$132,MATCH($B1574&amp;"|"&amp;$C1574,Inputs!$A$5:$A$132,0))</f>
        <v/>
      </c>
      <c r="G1574" s="32">
        <f>INDEX(Inputs!$S$5:$S$132,MATCH($B1574&amp;"|"&amp;$C1574,Inputs!$A$5:$A$132,0))</f>
        <v/>
      </c>
      <c r="H1574" s="14">
        <f>INDEX(VarLab,MATCH($A1574,VarKey,0))&amp;INDEX(MemLab,MATCH($C1574&amp;"|"&amp;$B1574,MemKey,0))</f>
        <v/>
      </c>
      <c r="I1574" s="14">
        <f>INDEX(VarUnit,MATCH($A1574,VarKey,0))</f>
        <v/>
      </c>
      <c r="J1574" s="14">
        <f>INDEX(VarSrc,MATCH($A1574,VarKey,0))</f>
        <v/>
      </c>
      <c r="K1574" s="11">
        <f>CodePrefix&amp;$A1574&amp;IF($C1574="","","."&amp;$C1574&amp;"."&amp;$B1574)&amp;INDEX(VarEnd,MATCH($A1574,VarKey,0))&amp;K$5</f>
        <v/>
      </c>
      <c r="L1574" s="39">
        <f>INDEX(Inputs!$X$5:$X$132,MATCH($B1574&amp;"|"&amp;$C1574,Inputs!$A$5:$A$132,0))</f>
        <v/>
      </c>
      <c r="M1574" s="40">
        <f>L1574*$G1574*(1+M$7)^$D1574*(M1556/L1556)^$E1574*((M1556+M1565)/(L1556+L1565))^$F1574</f>
        <v/>
      </c>
      <c r="N1574" s="40">
        <f>M1574*$G1574*(1+N$7)^$D1574*(N1556/M1556)^$E1574*((N1556+N1565)/(M1556+M1565))^$F1574</f>
        <v/>
      </c>
      <c r="O1574" s="40">
        <f>N1574*$G1574*(1+O$7)^$D1574*(O1556/N1556)^$E1574*((O1556+O1565)/(N1556+N1565))^$F1574</f>
        <v/>
      </c>
      <c r="P1574" s="40">
        <f>O1574*$G1574*(1+P$7)^$D1574*(P1556/O1556)^$E1574*((P1556+P1565)/(O1556+O1565))^$F1574</f>
        <v/>
      </c>
      <c r="Q1574" s="40">
        <f>P1574*$G1574*(1+Q$7)^$D1574*(Q1556/P1556)^$E1574*((Q1556+Q1565)/(P1556+P1565))^$F1574</f>
        <v/>
      </c>
      <c r="R1574" s="40">
        <f>Q1574*$G1574*(1+R$7)^$D1574*(R1556/Q1556)^$E1574*((R1556+R1565)/(Q1556+Q1565))^$F1574</f>
        <v/>
      </c>
      <c r="S1574" s="40">
        <f>R1574*$G1574*(1+S$7)^$D1574*(S1556/R1556)^$E1574*((S1556+S1565)/(R1556+R1565))^$F1574</f>
        <v/>
      </c>
      <c r="T1574" s="40">
        <f>S1574*$G1574*(1+T$7)^$D1574*(T1556/S1556)^$E1574*((T1556+T1565)/(S1556+S1565))^$F1574</f>
        <v/>
      </c>
      <c r="U1574" s="40">
        <f>T1574*$G1574*(1+U$7)^$D1574*(U1556/T1556)^$E1574*((U1556+U1565)/(T1556+T1565))^$F1574</f>
        <v/>
      </c>
      <c r="V1574" s="40">
        <f>U1574*$G1574*(1+V$7)^$D1574*(V1556/U1556)^$E1574*((V1556+V1565)/(U1556+U1565))^$F1574</f>
        <v/>
      </c>
      <c r="W1574" s="40">
        <f>V1574*$G1574*(1+W$7)^$D1574*(W1556/V1556)^$E1574*((W1556+W1565)/(V1556+V1565))^$F1574</f>
        <v/>
      </c>
      <c r="X1574" s="40">
        <f>W1574*$G1574*(1+X$7)^$D1574*(X1556/W1556)^$E1574*((X1556+X1565)/(W1556+W1565))^$F1574</f>
        <v/>
      </c>
      <c r="Y1574" s="40">
        <f>X1574*$G1574*(1+Y$7)^$D1574*(Y1556/X1556)^$E1574*((Y1556+Y1565)/(X1556+X1565))^$F1574</f>
        <v/>
      </c>
      <c r="Z1574" s="40">
        <f>Y1574*$G1574*(1+Z$7)^$D1574*(Z1556/Y1556)^$E1574*((Z1556+Z1565)/(Y1556+Y1565))^$F1574</f>
        <v/>
      </c>
      <c r="AA1574" s="40">
        <f>Z1574*$G1574*(1+AA$7)^$D1574*(AA1556/Z1556)^$E1574*((AA1556+AA1565)/(Z1556+Z1565))^$F1574</f>
        <v/>
      </c>
      <c r="AB1574" s="40">
        <f>AA1574*$G1574*(1+AB$7)^$D1574*(AB1556/AA1556)^$E1574*((AB1556+AB1565)/(AA1556+AA1565))^$F1574</f>
        <v/>
      </c>
      <c r="AC1574" s="40">
        <f>AB1574*$G1574*(1+AC$7)^$D1574*(AC1556/AB1556)^$E1574*((AC1556+AC1565)/(AB1556+AB1565))^$F1574</f>
        <v/>
      </c>
      <c r="AD1574" s="40">
        <f>AC1574*$G1574*(1+AD$7)^$D1574*(AD1556/AC1556)^$E1574*((AD1556+AD1565)/(AC1556+AC1565))^$F1574</f>
        <v/>
      </c>
      <c r="AF1574" s="11">
        <f>CodePrefix&amp;$A1574&amp;IF($C1574="","","."&amp;$C1574&amp;"."&amp;$B1574)&amp;INDEX(VarEnd,MATCH($A1574,VarKey,0))&amp;AF$5</f>
        <v/>
      </c>
      <c r="AG1574" s="39">
        <f>INDEX(Inputs!$X$5:$X$132,MATCH($B1574&amp;"|"&amp;$C1574,Inputs!$A$5:$A$132,0))</f>
        <v/>
      </c>
      <c r="AH1574" s="40">
        <f>AG1574*$G1574*(1+AH$7)^$D1574*(AH1556/AG1556)^$E1574*((AH1556+AH1565)/(AG1556+AG1565))^$F1574</f>
        <v/>
      </c>
      <c r="AI1574" s="40">
        <f>AH1574*$G1574*(1+AI$7)^$D1574*(AI1556/AH1556)^$E1574*((AI1556+AI1565)/(AH1556+AH1565))^$F1574</f>
        <v/>
      </c>
      <c r="AJ1574" s="40">
        <f>AI1574*$G1574*(1+AJ$7)^$D1574*(AJ1556/AI1556)^$E1574*((AJ1556+AJ1565)/(AI1556+AI1565))^$F1574</f>
        <v/>
      </c>
      <c r="AK1574" s="40">
        <f>AJ1574*$G1574*(1+AK$7)^$D1574*(AK1556/AJ1556)^$E1574*((AK1556+AK1565)/(AJ1556+AJ1565))^$F1574</f>
        <v/>
      </c>
      <c r="AL1574" s="40">
        <f>AK1574*$G1574*(1+AL$7)^$D1574*(AL1556/AK1556)^$E1574*((AL1556+AL1565)/(AK1556+AK1565))^$F1574</f>
        <v/>
      </c>
      <c r="AM1574" s="40">
        <f>AL1574*$G1574*(1+AM$7)^$D1574*(AM1556/AL1556)^$E1574*((AM1556+AM1565)/(AL1556+AL1565))^$F1574</f>
        <v/>
      </c>
      <c r="AN1574" s="40">
        <f>AM1574*$G1574*(1+AN$7)^$D1574*(AN1556/AM1556)^$E1574*((AN1556+AN1565)/(AM1556+AM1565))^$F1574</f>
        <v/>
      </c>
      <c r="AO1574" s="40">
        <f>AN1574*$G1574*(1+AO$7)^$D1574*(AO1556/AN1556)^$E1574*((AO1556+AO1565)/(AN1556+AN1565))^$F1574</f>
        <v/>
      </c>
      <c r="AP1574" s="40">
        <f>AO1574*$G1574*(1+AP$7)^$D1574*(AP1556/AO1556)^$E1574*((AP1556+AP1565)/(AO1556+AO1565))^$F1574</f>
        <v/>
      </c>
      <c r="AQ1574" s="40">
        <f>AP1574*$G1574*(1+AQ$7)^$D1574*(AQ1556/AP1556)^$E1574*((AQ1556+AQ1565)/(AP1556+AP1565))^$F1574</f>
        <v/>
      </c>
      <c r="AR1574" s="40">
        <f>AQ1574*$G1574*(1+AR$7)^$D1574*(AR1556/AQ1556)^$E1574*((AR1556+AR1565)/(AQ1556+AQ1565))^$F1574</f>
        <v/>
      </c>
      <c r="AS1574" s="40">
        <f>AR1574*$G1574*(1+AS$7)^$D1574*(AS1556/AR1556)^$E1574*((AS1556+AS1565)/(AR1556+AR1565))^$F1574</f>
        <v/>
      </c>
      <c r="AT1574" s="40">
        <f>AS1574*$G1574*(1+AT$7)^$D1574*(AT1556/AS1556)^$E1574*((AT1556+AT1565)/(AS1556+AS1565))^$F1574</f>
        <v/>
      </c>
      <c r="AU1574" s="40">
        <f>AT1574*$G1574*(1+AU$7)^$D1574*(AU1556/AT1556)^$E1574*((AU1556+AU1565)/(AT1556+AT1565))^$F1574</f>
        <v/>
      </c>
      <c r="AV1574" s="40">
        <f>AU1574*$G1574*(1+AV$7)^$D1574*(AV1556/AU1556)^$E1574*((AV1556+AV1565)/(AU1556+AU1565))^$F1574</f>
        <v/>
      </c>
      <c r="AW1574" s="40">
        <f>AV1574*$G1574*(1+AW$7)^$D1574*(AW1556/AV1556)^$E1574*((AW1556+AW1565)/(AV1556+AV1565))^$F1574</f>
        <v/>
      </c>
      <c r="AX1574" s="40">
        <f>AW1574*$G1574*(1+AX$7)^$D1574*(AX1556/AW1556)^$E1574*((AX1556+AX1565)/(AW1556+AW1565))^$F1574</f>
        <v/>
      </c>
      <c r="AY1574" s="40">
        <f>AX1574*$G1574*(1+AY$7)^$D1574*(AY1556/AX1556)^$E1574*((AY1556+AY1565)/(AX1556+AX1565))^$F1574</f>
        <v/>
      </c>
    </row>
    <row r="1575" hidden="1" outlineLevel="2">
      <c r="A1575" s="14" t="inlineStr">
        <is>
          <t>ener</t>
        </is>
      </c>
      <c r="B1575" s="14" t="inlineStr">
        <is>
          <t>nga</t>
        </is>
      </c>
      <c r="C1575" s="14" t="inlineStr">
        <is>
          <t>res</t>
        </is>
      </c>
      <c r="D1575" s="32">
        <f>INDEX(Inputs!$O$5:$O$132,MATCH($B1575&amp;"|"&amp;$C1575,Inputs!$A$5:$A$132,0))</f>
        <v/>
      </c>
      <c r="E1575" s="32">
        <f>INDEX(Inputs!$P$5:$P$132,MATCH($B1575&amp;"|"&amp;$C1575,Inputs!$A$5:$A$132,0))</f>
        <v/>
      </c>
      <c r="F1575" s="32">
        <f>INDEX(Inputs!$T$5:$T$132,MATCH($B1575&amp;"|"&amp;$C1575,Inputs!$A$5:$A$132,0))</f>
        <v/>
      </c>
      <c r="G1575" s="32">
        <f>INDEX(Inputs!$S$5:$S$132,MATCH($B1575&amp;"|"&amp;$C1575,Inputs!$A$5:$A$132,0))</f>
        <v/>
      </c>
      <c r="H1575" s="14">
        <f>INDEX(VarLab,MATCH($A1575,VarKey,0))&amp;INDEX(MemLab,MATCH($C1575&amp;"|"&amp;$B1575,MemKey,0))</f>
        <v/>
      </c>
      <c r="I1575" s="14">
        <f>INDEX(VarUnit,MATCH($A1575,VarKey,0))</f>
        <v/>
      </c>
      <c r="J1575" s="14">
        <f>INDEX(VarSrc,MATCH($A1575,VarKey,0))</f>
        <v/>
      </c>
      <c r="K1575" s="11">
        <f>CodePrefix&amp;$A1575&amp;IF($C1575="","","."&amp;$C1575&amp;"."&amp;$B1575)&amp;INDEX(VarEnd,MATCH($A1575,VarKey,0))&amp;K$5</f>
        <v/>
      </c>
      <c r="L1575" s="39">
        <f>INDEX(Inputs!$X$5:$X$132,MATCH($B1575&amp;"|"&amp;$C1575,Inputs!$A$5:$A$132,0))</f>
        <v/>
      </c>
      <c r="M1575" s="40">
        <f>L1575*$G1575*(1+M$7)^$D1575*(M1557/L1557)^$E1575*((M1557+M1566)/(L1557+L1566))^$F1575</f>
        <v/>
      </c>
      <c r="N1575" s="40">
        <f>M1575*$G1575*(1+N$7)^$D1575*(N1557/M1557)^$E1575*((N1557+N1566)/(M1557+M1566))^$F1575</f>
        <v/>
      </c>
      <c r="O1575" s="40">
        <f>N1575*$G1575*(1+O$7)^$D1575*(O1557/N1557)^$E1575*((O1557+O1566)/(N1557+N1566))^$F1575</f>
        <v/>
      </c>
      <c r="P1575" s="40">
        <f>O1575*$G1575*(1+P$7)^$D1575*(P1557/O1557)^$E1575*((P1557+P1566)/(O1557+O1566))^$F1575</f>
        <v/>
      </c>
      <c r="Q1575" s="40">
        <f>P1575*$G1575*(1+Q$7)^$D1575*(Q1557/P1557)^$E1575*((Q1557+Q1566)/(P1557+P1566))^$F1575</f>
        <v/>
      </c>
      <c r="R1575" s="40">
        <f>Q1575*$G1575*(1+R$7)^$D1575*(R1557/Q1557)^$E1575*((R1557+R1566)/(Q1557+Q1566))^$F1575</f>
        <v/>
      </c>
      <c r="S1575" s="40">
        <f>R1575*$G1575*(1+S$7)^$D1575*(S1557/R1557)^$E1575*((S1557+S1566)/(R1557+R1566))^$F1575</f>
        <v/>
      </c>
      <c r="T1575" s="40">
        <f>S1575*$G1575*(1+T$7)^$D1575*(T1557/S1557)^$E1575*((T1557+T1566)/(S1557+S1566))^$F1575</f>
        <v/>
      </c>
      <c r="U1575" s="40">
        <f>T1575*$G1575*(1+U$7)^$D1575*(U1557/T1557)^$E1575*((U1557+U1566)/(T1557+T1566))^$F1575</f>
        <v/>
      </c>
      <c r="V1575" s="40">
        <f>U1575*$G1575*(1+V$7)^$D1575*(V1557/U1557)^$E1575*((V1557+V1566)/(U1557+U1566))^$F1575</f>
        <v/>
      </c>
      <c r="W1575" s="40">
        <f>V1575*$G1575*(1+W$7)^$D1575*(W1557/V1557)^$E1575*((W1557+W1566)/(V1557+V1566))^$F1575</f>
        <v/>
      </c>
      <c r="X1575" s="40">
        <f>W1575*$G1575*(1+X$7)^$D1575*(X1557/W1557)^$E1575*((X1557+X1566)/(W1557+W1566))^$F1575</f>
        <v/>
      </c>
      <c r="Y1575" s="40">
        <f>X1575*$G1575*(1+Y$7)^$D1575*(Y1557/X1557)^$E1575*((Y1557+Y1566)/(X1557+X1566))^$F1575</f>
        <v/>
      </c>
      <c r="Z1575" s="40">
        <f>Y1575*$G1575*(1+Z$7)^$D1575*(Z1557/Y1557)^$E1575*((Z1557+Z1566)/(Y1557+Y1566))^$F1575</f>
        <v/>
      </c>
      <c r="AA1575" s="40">
        <f>Z1575*$G1575*(1+AA$7)^$D1575*(AA1557/Z1557)^$E1575*((AA1557+AA1566)/(Z1557+Z1566))^$F1575</f>
        <v/>
      </c>
      <c r="AB1575" s="40">
        <f>AA1575*$G1575*(1+AB$7)^$D1575*(AB1557/AA1557)^$E1575*((AB1557+AB1566)/(AA1557+AA1566))^$F1575</f>
        <v/>
      </c>
      <c r="AC1575" s="40">
        <f>AB1575*$G1575*(1+AC$7)^$D1575*(AC1557/AB1557)^$E1575*((AC1557+AC1566)/(AB1557+AB1566))^$F1575</f>
        <v/>
      </c>
      <c r="AD1575" s="40">
        <f>AC1575*$G1575*(1+AD$7)^$D1575*(AD1557/AC1557)^$E1575*((AD1557+AD1566)/(AC1557+AC1566))^$F1575</f>
        <v/>
      </c>
      <c r="AF1575" s="11">
        <f>CodePrefix&amp;$A1575&amp;IF($C1575="","","."&amp;$C1575&amp;"."&amp;$B1575)&amp;INDEX(VarEnd,MATCH($A1575,VarKey,0))&amp;AF$5</f>
        <v/>
      </c>
      <c r="AG1575" s="39">
        <f>INDEX(Inputs!$X$5:$X$132,MATCH($B1575&amp;"|"&amp;$C1575,Inputs!$A$5:$A$132,0))</f>
        <v/>
      </c>
      <c r="AH1575" s="40">
        <f>AG1575*$G1575*(1+AH$7)^$D1575*(AH1557/AG1557)^$E1575*((AH1557+AH1566)/(AG1557+AG1566))^$F1575</f>
        <v/>
      </c>
      <c r="AI1575" s="40">
        <f>AH1575*$G1575*(1+AI$7)^$D1575*(AI1557/AH1557)^$E1575*((AI1557+AI1566)/(AH1557+AH1566))^$F1575</f>
        <v/>
      </c>
      <c r="AJ1575" s="40">
        <f>AI1575*$G1575*(1+AJ$7)^$D1575*(AJ1557/AI1557)^$E1575*((AJ1557+AJ1566)/(AI1557+AI1566))^$F1575</f>
        <v/>
      </c>
      <c r="AK1575" s="40">
        <f>AJ1575*$G1575*(1+AK$7)^$D1575*(AK1557/AJ1557)^$E1575*((AK1557+AK1566)/(AJ1557+AJ1566))^$F1575</f>
        <v/>
      </c>
      <c r="AL1575" s="40">
        <f>AK1575*$G1575*(1+AL$7)^$D1575*(AL1557/AK1557)^$E1575*((AL1557+AL1566)/(AK1557+AK1566))^$F1575</f>
        <v/>
      </c>
      <c r="AM1575" s="40">
        <f>AL1575*$G1575*(1+AM$7)^$D1575*(AM1557/AL1557)^$E1575*((AM1557+AM1566)/(AL1557+AL1566))^$F1575</f>
        <v/>
      </c>
      <c r="AN1575" s="40">
        <f>AM1575*$G1575*(1+AN$7)^$D1575*(AN1557/AM1557)^$E1575*((AN1557+AN1566)/(AM1557+AM1566))^$F1575</f>
        <v/>
      </c>
      <c r="AO1575" s="40">
        <f>AN1575*$G1575*(1+AO$7)^$D1575*(AO1557/AN1557)^$E1575*((AO1557+AO1566)/(AN1557+AN1566))^$F1575</f>
        <v/>
      </c>
      <c r="AP1575" s="40">
        <f>AO1575*$G1575*(1+AP$7)^$D1575*(AP1557/AO1557)^$E1575*((AP1557+AP1566)/(AO1557+AO1566))^$F1575</f>
        <v/>
      </c>
      <c r="AQ1575" s="40">
        <f>AP1575*$G1575*(1+AQ$7)^$D1575*(AQ1557/AP1557)^$E1575*((AQ1557+AQ1566)/(AP1557+AP1566))^$F1575</f>
        <v/>
      </c>
      <c r="AR1575" s="40">
        <f>AQ1575*$G1575*(1+AR$7)^$D1575*(AR1557/AQ1557)^$E1575*((AR1557+AR1566)/(AQ1557+AQ1566))^$F1575</f>
        <v/>
      </c>
      <c r="AS1575" s="40">
        <f>AR1575*$G1575*(1+AS$7)^$D1575*(AS1557/AR1557)^$E1575*((AS1557+AS1566)/(AR1557+AR1566))^$F1575</f>
        <v/>
      </c>
      <c r="AT1575" s="40">
        <f>AS1575*$G1575*(1+AT$7)^$D1575*(AT1557/AS1557)^$E1575*((AT1557+AT1566)/(AS1557+AS1566))^$F1575</f>
        <v/>
      </c>
      <c r="AU1575" s="40">
        <f>AT1575*$G1575*(1+AU$7)^$D1575*(AU1557/AT1557)^$E1575*((AU1557+AU1566)/(AT1557+AT1566))^$F1575</f>
        <v/>
      </c>
      <c r="AV1575" s="40">
        <f>AU1575*$G1575*(1+AV$7)^$D1575*(AV1557/AU1557)^$E1575*((AV1557+AV1566)/(AU1557+AU1566))^$F1575</f>
        <v/>
      </c>
      <c r="AW1575" s="40">
        <f>AV1575*$G1575*(1+AW$7)^$D1575*(AW1557/AV1557)^$E1575*((AW1557+AW1566)/(AV1557+AV1566))^$F1575</f>
        <v/>
      </c>
      <c r="AX1575" s="40">
        <f>AW1575*$G1575*(1+AX$7)^$D1575*(AX1557/AW1557)^$E1575*((AX1557+AX1566)/(AW1557+AW1566))^$F1575</f>
        <v/>
      </c>
      <c r="AY1575" s="40">
        <f>AX1575*$G1575*(1+AY$7)^$D1575*(AY1557/AX1557)^$E1575*((AY1557+AY1566)/(AX1557+AX1566))^$F1575</f>
        <v/>
      </c>
    </row>
    <row r="1576" hidden="1" outlineLevel="2">
      <c r="A1576" s="14" t="inlineStr">
        <is>
          <t>ener</t>
        </is>
      </c>
      <c r="B1576" s="14" t="inlineStr">
        <is>
          <t>gso</t>
        </is>
      </c>
      <c r="C1576" s="14" t="inlineStr">
        <is>
          <t>res</t>
        </is>
      </c>
      <c r="D1576" s="32">
        <f>INDEX(Inputs!$O$5:$O$132,MATCH($B1576&amp;"|"&amp;$C1576,Inputs!$A$5:$A$132,0))</f>
        <v/>
      </c>
      <c r="E1576" s="32">
        <f>INDEX(Inputs!$P$5:$P$132,MATCH($B1576&amp;"|"&amp;$C1576,Inputs!$A$5:$A$132,0))</f>
        <v/>
      </c>
      <c r="F1576" s="32">
        <f>INDEX(Inputs!$T$5:$T$132,MATCH($B1576&amp;"|"&amp;$C1576,Inputs!$A$5:$A$132,0))</f>
        <v/>
      </c>
      <c r="G1576" s="32">
        <f>INDEX(Inputs!$S$5:$S$132,MATCH($B1576&amp;"|"&amp;$C1576,Inputs!$A$5:$A$132,0))</f>
        <v/>
      </c>
      <c r="H1576" s="14">
        <f>INDEX(VarLab,MATCH($A1576,VarKey,0))&amp;INDEX(MemLab,MATCH($C1576&amp;"|"&amp;$B1576,MemKey,0))</f>
        <v/>
      </c>
      <c r="I1576" s="14">
        <f>INDEX(VarUnit,MATCH($A1576,VarKey,0))</f>
        <v/>
      </c>
      <c r="J1576" s="14">
        <f>INDEX(VarSrc,MATCH($A1576,VarKey,0))</f>
        <v/>
      </c>
      <c r="K1576" s="11">
        <f>CodePrefix&amp;$A1576&amp;IF($C1576="","","."&amp;$C1576&amp;"."&amp;$B1576)&amp;INDEX(VarEnd,MATCH($A1576,VarKey,0))&amp;K$5</f>
        <v/>
      </c>
      <c r="L1576" s="39">
        <f>INDEX(Inputs!$X$5:$X$132,MATCH($B1576&amp;"|"&amp;$C1576,Inputs!$A$5:$A$132,0))</f>
        <v/>
      </c>
      <c r="M1576" s="40">
        <f>L1576*$G1576*(1+M$7)^$D1576*(M1558/L1558)^$E1576*((M1558+M1567)/(L1558+L1567))^$F1576</f>
        <v/>
      </c>
      <c r="N1576" s="40">
        <f>M1576*$G1576*(1+N$7)^$D1576*(N1558/M1558)^$E1576*((N1558+N1567)/(M1558+M1567))^$F1576</f>
        <v/>
      </c>
      <c r="O1576" s="40">
        <f>N1576*$G1576*(1+O$7)^$D1576*(O1558/N1558)^$E1576*((O1558+O1567)/(N1558+N1567))^$F1576</f>
        <v/>
      </c>
      <c r="P1576" s="40">
        <f>O1576*$G1576*(1+P$7)^$D1576*(P1558/O1558)^$E1576*((P1558+P1567)/(O1558+O1567))^$F1576</f>
        <v/>
      </c>
      <c r="Q1576" s="40">
        <f>P1576*$G1576*(1+Q$7)^$D1576*(Q1558/P1558)^$E1576*((Q1558+Q1567)/(P1558+P1567))^$F1576</f>
        <v/>
      </c>
      <c r="R1576" s="40">
        <f>Q1576*$G1576*(1+R$7)^$D1576*(R1558/Q1558)^$E1576*((R1558+R1567)/(Q1558+Q1567))^$F1576</f>
        <v/>
      </c>
      <c r="S1576" s="40">
        <f>R1576*$G1576*(1+S$7)^$D1576*(S1558/R1558)^$E1576*((S1558+S1567)/(R1558+R1567))^$F1576</f>
        <v/>
      </c>
      <c r="T1576" s="40">
        <f>S1576*$G1576*(1+T$7)^$D1576*(T1558/S1558)^$E1576*((T1558+T1567)/(S1558+S1567))^$F1576</f>
        <v/>
      </c>
      <c r="U1576" s="40">
        <f>T1576*$G1576*(1+U$7)^$D1576*(U1558/T1558)^$E1576*((U1558+U1567)/(T1558+T1567))^$F1576</f>
        <v/>
      </c>
      <c r="V1576" s="40">
        <f>U1576*$G1576*(1+V$7)^$D1576*(V1558/U1558)^$E1576*((V1558+V1567)/(U1558+U1567))^$F1576</f>
        <v/>
      </c>
      <c r="W1576" s="40">
        <f>V1576*$G1576*(1+W$7)^$D1576*(W1558/V1558)^$E1576*((W1558+W1567)/(V1558+V1567))^$F1576</f>
        <v/>
      </c>
      <c r="X1576" s="40">
        <f>W1576*$G1576*(1+X$7)^$D1576*(X1558/W1558)^$E1576*((X1558+X1567)/(W1558+W1567))^$F1576</f>
        <v/>
      </c>
      <c r="Y1576" s="40">
        <f>X1576*$G1576*(1+Y$7)^$D1576*(Y1558/X1558)^$E1576*((Y1558+Y1567)/(X1558+X1567))^$F1576</f>
        <v/>
      </c>
      <c r="Z1576" s="40">
        <f>Y1576*$G1576*(1+Z$7)^$D1576*(Z1558/Y1558)^$E1576*((Z1558+Z1567)/(Y1558+Y1567))^$F1576</f>
        <v/>
      </c>
      <c r="AA1576" s="40">
        <f>Z1576*$G1576*(1+AA$7)^$D1576*(AA1558/Z1558)^$E1576*((AA1558+AA1567)/(Z1558+Z1567))^$F1576</f>
        <v/>
      </c>
      <c r="AB1576" s="40">
        <f>AA1576*$G1576*(1+AB$7)^$D1576*(AB1558/AA1558)^$E1576*((AB1558+AB1567)/(AA1558+AA1567))^$F1576</f>
        <v/>
      </c>
      <c r="AC1576" s="40">
        <f>AB1576*$G1576*(1+AC$7)^$D1576*(AC1558/AB1558)^$E1576*((AC1558+AC1567)/(AB1558+AB1567))^$F1576</f>
        <v/>
      </c>
      <c r="AD1576" s="40">
        <f>AC1576*$G1576*(1+AD$7)^$D1576*(AD1558/AC1558)^$E1576*((AD1558+AD1567)/(AC1558+AC1567))^$F1576</f>
        <v/>
      </c>
      <c r="AF1576" s="11">
        <f>CodePrefix&amp;$A1576&amp;IF($C1576="","","."&amp;$C1576&amp;"."&amp;$B1576)&amp;INDEX(VarEnd,MATCH($A1576,VarKey,0))&amp;AF$5</f>
        <v/>
      </c>
      <c r="AG1576" s="39">
        <f>INDEX(Inputs!$X$5:$X$132,MATCH($B1576&amp;"|"&amp;$C1576,Inputs!$A$5:$A$132,0))</f>
        <v/>
      </c>
      <c r="AH1576" s="40">
        <f>AG1576*$G1576*(1+AH$7)^$D1576*(AH1558/AG1558)^$E1576*((AH1558+AH1567)/(AG1558+AG1567))^$F1576</f>
        <v/>
      </c>
      <c r="AI1576" s="40">
        <f>AH1576*$G1576*(1+AI$7)^$D1576*(AI1558/AH1558)^$E1576*((AI1558+AI1567)/(AH1558+AH1567))^$F1576</f>
        <v/>
      </c>
      <c r="AJ1576" s="40">
        <f>AI1576*$G1576*(1+AJ$7)^$D1576*(AJ1558/AI1558)^$E1576*((AJ1558+AJ1567)/(AI1558+AI1567))^$F1576</f>
        <v/>
      </c>
      <c r="AK1576" s="40">
        <f>AJ1576*$G1576*(1+AK$7)^$D1576*(AK1558/AJ1558)^$E1576*((AK1558+AK1567)/(AJ1558+AJ1567))^$F1576</f>
        <v/>
      </c>
      <c r="AL1576" s="40">
        <f>AK1576*$G1576*(1+AL$7)^$D1576*(AL1558/AK1558)^$E1576*((AL1558+AL1567)/(AK1558+AK1567))^$F1576</f>
        <v/>
      </c>
      <c r="AM1576" s="40">
        <f>AL1576*$G1576*(1+AM$7)^$D1576*(AM1558/AL1558)^$E1576*((AM1558+AM1567)/(AL1558+AL1567))^$F1576</f>
        <v/>
      </c>
      <c r="AN1576" s="40">
        <f>AM1576*$G1576*(1+AN$7)^$D1576*(AN1558/AM1558)^$E1576*((AN1558+AN1567)/(AM1558+AM1567))^$F1576</f>
        <v/>
      </c>
      <c r="AO1576" s="40">
        <f>AN1576*$G1576*(1+AO$7)^$D1576*(AO1558/AN1558)^$E1576*((AO1558+AO1567)/(AN1558+AN1567))^$F1576</f>
        <v/>
      </c>
      <c r="AP1576" s="40">
        <f>AO1576*$G1576*(1+AP$7)^$D1576*(AP1558/AO1558)^$E1576*((AP1558+AP1567)/(AO1558+AO1567))^$F1576</f>
        <v/>
      </c>
      <c r="AQ1576" s="40">
        <f>AP1576*$G1576*(1+AQ$7)^$D1576*(AQ1558/AP1558)^$E1576*((AQ1558+AQ1567)/(AP1558+AP1567))^$F1576</f>
        <v/>
      </c>
      <c r="AR1576" s="40">
        <f>AQ1576*$G1576*(1+AR$7)^$D1576*(AR1558/AQ1558)^$E1576*((AR1558+AR1567)/(AQ1558+AQ1567))^$F1576</f>
        <v/>
      </c>
      <c r="AS1576" s="40">
        <f>AR1576*$G1576*(1+AS$7)^$D1576*(AS1558/AR1558)^$E1576*((AS1558+AS1567)/(AR1558+AR1567))^$F1576</f>
        <v/>
      </c>
      <c r="AT1576" s="40">
        <f>AS1576*$G1576*(1+AT$7)^$D1576*(AT1558/AS1558)^$E1576*((AT1558+AT1567)/(AS1558+AS1567))^$F1576</f>
        <v/>
      </c>
      <c r="AU1576" s="40">
        <f>AT1576*$G1576*(1+AU$7)^$D1576*(AU1558/AT1558)^$E1576*((AU1558+AU1567)/(AT1558+AT1567))^$F1576</f>
        <v/>
      </c>
      <c r="AV1576" s="40">
        <f>AU1576*$G1576*(1+AV$7)^$D1576*(AV1558/AU1558)^$E1576*((AV1558+AV1567)/(AU1558+AU1567))^$F1576</f>
        <v/>
      </c>
      <c r="AW1576" s="40">
        <f>AV1576*$G1576*(1+AW$7)^$D1576*(AW1558/AV1558)^$E1576*((AW1558+AW1567)/(AV1558+AV1567))^$F1576</f>
        <v/>
      </c>
      <c r="AX1576" s="40">
        <f>AW1576*$G1576*(1+AX$7)^$D1576*(AX1558/AW1558)^$E1576*((AX1558+AX1567)/(AW1558+AW1567))^$F1576</f>
        <v/>
      </c>
      <c r="AY1576" s="40">
        <f>AX1576*$G1576*(1+AY$7)^$D1576*(AY1558/AX1558)^$E1576*((AY1558+AY1567)/(AX1558+AX1567))^$F1576</f>
        <v/>
      </c>
    </row>
    <row r="1577" hidden="1" outlineLevel="2">
      <c r="A1577" s="14" t="inlineStr">
        <is>
          <t>ener</t>
        </is>
      </c>
      <c r="B1577" s="14" t="inlineStr">
        <is>
          <t>die</t>
        </is>
      </c>
      <c r="C1577" s="14" t="inlineStr">
        <is>
          <t>res</t>
        </is>
      </c>
      <c r="D1577" s="32">
        <f>INDEX(Inputs!$O$5:$O$132,MATCH($B1577&amp;"|"&amp;$C1577,Inputs!$A$5:$A$132,0))</f>
        <v/>
      </c>
      <c r="E1577" s="32">
        <f>INDEX(Inputs!$P$5:$P$132,MATCH($B1577&amp;"|"&amp;$C1577,Inputs!$A$5:$A$132,0))</f>
        <v/>
      </c>
      <c r="F1577" s="32">
        <f>INDEX(Inputs!$T$5:$T$132,MATCH($B1577&amp;"|"&amp;$C1577,Inputs!$A$5:$A$132,0))</f>
        <v/>
      </c>
      <c r="G1577" s="32">
        <f>INDEX(Inputs!$S$5:$S$132,MATCH($B1577&amp;"|"&amp;$C1577,Inputs!$A$5:$A$132,0))</f>
        <v/>
      </c>
      <c r="H1577" s="14">
        <f>INDEX(VarLab,MATCH($A1577,VarKey,0))&amp;INDEX(MemLab,MATCH($C1577&amp;"|"&amp;$B1577,MemKey,0))</f>
        <v/>
      </c>
      <c r="I1577" s="14">
        <f>INDEX(VarUnit,MATCH($A1577,VarKey,0))</f>
        <v/>
      </c>
      <c r="J1577" s="14">
        <f>INDEX(VarSrc,MATCH($A1577,VarKey,0))</f>
        <v/>
      </c>
      <c r="K1577" s="11">
        <f>CodePrefix&amp;$A1577&amp;IF($C1577="","","."&amp;$C1577&amp;"."&amp;$B1577)&amp;INDEX(VarEnd,MATCH($A1577,VarKey,0))&amp;K$5</f>
        <v/>
      </c>
      <c r="L1577" s="39">
        <f>INDEX(Inputs!$X$5:$X$132,MATCH($B1577&amp;"|"&amp;$C1577,Inputs!$A$5:$A$132,0))</f>
        <v/>
      </c>
      <c r="M1577" s="40">
        <f>L1577*$G1577*(1+M$7)^$D1577*(M1559/L1559)^$E1577*((M1559+M1568)/(L1559+L1568))^$F1577</f>
        <v/>
      </c>
      <c r="N1577" s="40">
        <f>M1577*$G1577*(1+N$7)^$D1577*(N1559/M1559)^$E1577*((N1559+N1568)/(M1559+M1568))^$F1577</f>
        <v/>
      </c>
      <c r="O1577" s="40">
        <f>N1577*$G1577*(1+O$7)^$D1577*(O1559/N1559)^$E1577*((O1559+O1568)/(N1559+N1568))^$F1577</f>
        <v/>
      </c>
      <c r="P1577" s="40">
        <f>O1577*$G1577*(1+P$7)^$D1577*(P1559/O1559)^$E1577*((P1559+P1568)/(O1559+O1568))^$F1577</f>
        <v/>
      </c>
      <c r="Q1577" s="40">
        <f>P1577*$G1577*(1+Q$7)^$D1577*(Q1559/P1559)^$E1577*((Q1559+Q1568)/(P1559+P1568))^$F1577</f>
        <v/>
      </c>
      <c r="R1577" s="40">
        <f>Q1577*$G1577*(1+R$7)^$D1577*(R1559/Q1559)^$E1577*((R1559+R1568)/(Q1559+Q1568))^$F1577</f>
        <v/>
      </c>
      <c r="S1577" s="40">
        <f>R1577*$G1577*(1+S$7)^$D1577*(S1559/R1559)^$E1577*((S1559+S1568)/(R1559+R1568))^$F1577</f>
        <v/>
      </c>
      <c r="T1577" s="40">
        <f>S1577*$G1577*(1+T$7)^$D1577*(T1559/S1559)^$E1577*((T1559+T1568)/(S1559+S1568))^$F1577</f>
        <v/>
      </c>
      <c r="U1577" s="40">
        <f>T1577*$G1577*(1+U$7)^$D1577*(U1559/T1559)^$E1577*((U1559+U1568)/(T1559+T1568))^$F1577</f>
        <v/>
      </c>
      <c r="V1577" s="40">
        <f>U1577*$G1577*(1+V$7)^$D1577*(V1559/U1559)^$E1577*((V1559+V1568)/(U1559+U1568))^$F1577</f>
        <v/>
      </c>
      <c r="W1577" s="40">
        <f>V1577*$G1577*(1+W$7)^$D1577*(W1559/V1559)^$E1577*((W1559+W1568)/(V1559+V1568))^$F1577</f>
        <v/>
      </c>
      <c r="X1577" s="40">
        <f>W1577*$G1577*(1+X$7)^$D1577*(X1559/W1559)^$E1577*((X1559+X1568)/(W1559+W1568))^$F1577</f>
        <v/>
      </c>
      <c r="Y1577" s="40">
        <f>X1577*$G1577*(1+Y$7)^$D1577*(Y1559/X1559)^$E1577*((Y1559+Y1568)/(X1559+X1568))^$F1577</f>
        <v/>
      </c>
      <c r="Z1577" s="40">
        <f>Y1577*$G1577*(1+Z$7)^$D1577*(Z1559/Y1559)^$E1577*((Z1559+Z1568)/(Y1559+Y1568))^$F1577</f>
        <v/>
      </c>
      <c r="AA1577" s="40">
        <f>Z1577*$G1577*(1+AA$7)^$D1577*(AA1559/Z1559)^$E1577*((AA1559+AA1568)/(Z1559+Z1568))^$F1577</f>
        <v/>
      </c>
      <c r="AB1577" s="40">
        <f>AA1577*$G1577*(1+AB$7)^$D1577*(AB1559/AA1559)^$E1577*((AB1559+AB1568)/(AA1559+AA1568))^$F1577</f>
        <v/>
      </c>
      <c r="AC1577" s="40">
        <f>AB1577*$G1577*(1+AC$7)^$D1577*(AC1559/AB1559)^$E1577*((AC1559+AC1568)/(AB1559+AB1568))^$F1577</f>
        <v/>
      </c>
      <c r="AD1577" s="40">
        <f>AC1577*$G1577*(1+AD$7)^$D1577*(AD1559/AC1559)^$E1577*((AD1559+AD1568)/(AC1559+AC1568))^$F1577</f>
        <v/>
      </c>
      <c r="AF1577" s="11">
        <f>CodePrefix&amp;$A1577&amp;IF($C1577="","","."&amp;$C1577&amp;"."&amp;$B1577)&amp;INDEX(VarEnd,MATCH($A1577,VarKey,0))&amp;AF$5</f>
        <v/>
      </c>
      <c r="AG1577" s="39">
        <f>INDEX(Inputs!$X$5:$X$132,MATCH($B1577&amp;"|"&amp;$C1577,Inputs!$A$5:$A$132,0))</f>
        <v/>
      </c>
      <c r="AH1577" s="40">
        <f>AG1577*$G1577*(1+AH$7)^$D1577*(AH1559/AG1559)^$E1577*((AH1559+AH1568)/(AG1559+AG1568))^$F1577</f>
        <v/>
      </c>
      <c r="AI1577" s="40">
        <f>AH1577*$G1577*(1+AI$7)^$D1577*(AI1559/AH1559)^$E1577*((AI1559+AI1568)/(AH1559+AH1568))^$F1577</f>
        <v/>
      </c>
      <c r="AJ1577" s="40">
        <f>AI1577*$G1577*(1+AJ$7)^$D1577*(AJ1559/AI1559)^$E1577*((AJ1559+AJ1568)/(AI1559+AI1568))^$F1577</f>
        <v/>
      </c>
      <c r="AK1577" s="40">
        <f>AJ1577*$G1577*(1+AK$7)^$D1577*(AK1559/AJ1559)^$E1577*((AK1559+AK1568)/(AJ1559+AJ1568))^$F1577</f>
        <v/>
      </c>
      <c r="AL1577" s="40">
        <f>AK1577*$G1577*(1+AL$7)^$D1577*(AL1559/AK1559)^$E1577*((AL1559+AL1568)/(AK1559+AK1568))^$F1577</f>
        <v/>
      </c>
      <c r="AM1577" s="40">
        <f>AL1577*$G1577*(1+AM$7)^$D1577*(AM1559/AL1559)^$E1577*((AM1559+AM1568)/(AL1559+AL1568))^$F1577</f>
        <v/>
      </c>
      <c r="AN1577" s="40">
        <f>AM1577*$G1577*(1+AN$7)^$D1577*(AN1559/AM1559)^$E1577*((AN1559+AN1568)/(AM1559+AM1568))^$F1577</f>
        <v/>
      </c>
      <c r="AO1577" s="40">
        <f>AN1577*$G1577*(1+AO$7)^$D1577*(AO1559/AN1559)^$E1577*((AO1559+AO1568)/(AN1559+AN1568))^$F1577</f>
        <v/>
      </c>
      <c r="AP1577" s="40">
        <f>AO1577*$G1577*(1+AP$7)^$D1577*(AP1559/AO1559)^$E1577*((AP1559+AP1568)/(AO1559+AO1568))^$F1577</f>
        <v/>
      </c>
      <c r="AQ1577" s="40">
        <f>AP1577*$G1577*(1+AQ$7)^$D1577*(AQ1559/AP1559)^$E1577*((AQ1559+AQ1568)/(AP1559+AP1568))^$F1577</f>
        <v/>
      </c>
      <c r="AR1577" s="40">
        <f>AQ1577*$G1577*(1+AR$7)^$D1577*(AR1559/AQ1559)^$E1577*((AR1559+AR1568)/(AQ1559+AQ1568))^$F1577</f>
        <v/>
      </c>
      <c r="AS1577" s="40">
        <f>AR1577*$G1577*(1+AS$7)^$D1577*(AS1559/AR1559)^$E1577*((AS1559+AS1568)/(AR1559+AR1568))^$F1577</f>
        <v/>
      </c>
      <c r="AT1577" s="40">
        <f>AS1577*$G1577*(1+AT$7)^$D1577*(AT1559/AS1559)^$E1577*((AT1559+AT1568)/(AS1559+AS1568))^$F1577</f>
        <v/>
      </c>
      <c r="AU1577" s="40">
        <f>AT1577*$G1577*(1+AU$7)^$D1577*(AU1559/AT1559)^$E1577*((AU1559+AU1568)/(AT1559+AT1568))^$F1577</f>
        <v/>
      </c>
      <c r="AV1577" s="40">
        <f>AU1577*$G1577*(1+AV$7)^$D1577*(AV1559/AU1559)^$E1577*((AV1559+AV1568)/(AU1559+AU1568))^$F1577</f>
        <v/>
      </c>
      <c r="AW1577" s="40">
        <f>AV1577*$G1577*(1+AW$7)^$D1577*(AW1559/AV1559)^$E1577*((AW1559+AW1568)/(AV1559+AV1568))^$F1577</f>
        <v/>
      </c>
      <c r="AX1577" s="40">
        <f>AW1577*$G1577*(1+AX$7)^$D1577*(AX1559/AW1559)^$E1577*((AX1559+AX1568)/(AW1559+AW1568))^$F1577</f>
        <v/>
      </c>
      <c r="AY1577" s="40">
        <f>AX1577*$G1577*(1+AY$7)^$D1577*(AY1559/AX1559)^$E1577*((AY1559+AY1568)/(AX1559+AX1568))^$F1577</f>
        <v/>
      </c>
    </row>
    <row r="1578" hidden="1" outlineLevel="2">
      <c r="A1578" s="14" t="inlineStr">
        <is>
          <t>ener</t>
        </is>
      </c>
      <c r="B1578" s="14" t="inlineStr">
        <is>
          <t>lpg</t>
        </is>
      </c>
      <c r="C1578" s="14" t="inlineStr">
        <is>
          <t>res</t>
        </is>
      </c>
      <c r="D1578" s="32">
        <f>INDEX(Inputs!$O$5:$O$132,MATCH($B1578&amp;"|"&amp;$C1578,Inputs!$A$5:$A$132,0))</f>
        <v/>
      </c>
      <c r="E1578" s="32">
        <f>INDEX(Inputs!$P$5:$P$132,MATCH($B1578&amp;"|"&amp;$C1578,Inputs!$A$5:$A$132,0))</f>
        <v/>
      </c>
      <c r="F1578" s="32">
        <f>INDEX(Inputs!$T$5:$T$132,MATCH($B1578&amp;"|"&amp;$C1578,Inputs!$A$5:$A$132,0))</f>
        <v/>
      </c>
      <c r="G1578" s="32">
        <f>INDEX(Inputs!$S$5:$S$132,MATCH($B1578&amp;"|"&amp;$C1578,Inputs!$A$5:$A$132,0))</f>
        <v/>
      </c>
      <c r="H1578" s="14">
        <f>INDEX(VarLab,MATCH($A1578,VarKey,0))&amp;INDEX(MemLab,MATCH($C1578&amp;"|"&amp;$B1578,MemKey,0))</f>
        <v/>
      </c>
      <c r="I1578" s="14">
        <f>INDEX(VarUnit,MATCH($A1578,VarKey,0))</f>
        <v/>
      </c>
      <c r="J1578" s="14">
        <f>INDEX(VarSrc,MATCH($A1578,VarKey,0))</f>
        <v/>
      </c>
      <c r="K1578" s="11">
        <f>CodePrefix&amp;$A1578&amp;IF($C1578="","","."&amp;$C1578&amp;"."&amp;$B1578)&amp;INDEX(VarEnd,MATCH($A1578,VarKey,0))&amp;K$5</f>
        <v/>
      </c>
      <c r="L1578" s="39">
        <f>INDEX(Inputs!$X$5:$X$132,MATCH($B1578&amp;"|"&amp;$C1578,Inputs!$A$5:$A$132,0))</f>
        <v/>
      </c>
      <c r="M1578" s="40">
        <f>L1578*$G1578*(1+M$7)^$D1578*(M1560/L1560)^$E1578*((M1560+M1569)/(L1560+L1569))^$F1578</f>
        <v/>
      </c>
      <c r="N1578" s="40">
        <f>M1578*$G1578*(1+N$7)^$D1578*(N1560/M1560)^$E1578*((N1560+N1569)/(M1560+M1569))^$F1578</f>
        <v/>
      </c>
      <c r="O1578" s="40">
        <f>N1578*$G1578*(1+O$7)^$D1578*(O1560/N1560)^$E1578*((O1560+O1569)/(N1560+N1569))^$F1578</f>
        <v/>
      </c>
      <c r="P1578" s="40">
        <f>O1578*$G1578*(1+P$7)^$D1578*(P1560/O1560)^$E1578*((P1560+P1569)/(O1560+O1569))^$F1578</f>
        <v/>
      </c>
      <c r="Q1578" s="40">
        <f>P1578*$G1578*(1+Q$7)^$D1578*(Q1560/P1560)^$E1578*((Q1560+Q1569)/(P1560+P1569))^$F1578</f>
        <v/>
      </c>
      <c r="R1578" s="40">
        <f>Q1578*$G1578*(1+R$7)^$D1578*(R1560/Q1560)^$E1578*((R1560+R1569)/(Q1560+Q1569))^$F1578</f>
        <v/>
      </c>
      <c r="S1578" s="40">
        <f>R1578*$G1578*(1+S$7)^$D1578*(S1560/R1560)^$E1578*((S1560+S1569)/(R1560+R1569))^$F1578</f>
        <v/>
      </c>
      <c r="T1578" s="40">
        <f>S1578*$G1578*(1+T$7)^$D1578*(T1560/S1560)^$E1578*((T1560+T1569)/(S1560+S1569))^$F1578</f>
        <v/>
      </c>
      <c r="U1578" s="40">
        <f>T1578*$G1578*(1+U$7)^$D1578*(U1560/T1560)^$E1578*((U1560+U1569)/(T1560+T1569))^$F1578</f>
        <v/>
      </c>
      <c r="V1578" s="40">
        <f>U1578*$G1578*(1+V$7)^$D1578*(V1560/U1560)^$E1578*((V1560+V1569)/(U1560+U1569))^$F1578</f>
        <v/>
      </c>
      <c r="W1578" s="40">
        <f>V1578*$G1578*(1+W$7)^$D1578*(W1560/V1560)^$E1578*((W1560+W1569)/(V1560+V1569))^$F1578</f>
        <v/>
      </c>
      <c r="X1578" s="40">
        <f>W1578*$G1578*(1+X$7)^$D1578*(X1560/W1560)^$E1578*((X1560+X1569)/(W1560+W1569))^$F1578</f>
        <v/>
      </c>
      <c r="Y1578" s="40">
        <f>X1578*$G1578*(1+Y$7)^$D1578*(Y1560/X1560)^$E1578*((Y1560+Y1569)/(X1560+X1569))^$F1578</f>
        <v/>
      </c>
      <c r="Z1578" s="40">
        <f>Y1578*$G1578*(1+Z$7)^$D1578*(Z1560/Y1560)^$E1578*((Z1560+Z1569)/(Y1560+Y1569))^$F1578</f>
        <v/>
      </c>
      <c r="AA1578" s="40">
        <f>Z1578*$G1578*(1+AA$7)^$D1578*(AA1560/Z1560)^$E1578*((AA1560+AA1569)/(Z1560+Z1569))^$F1578</f>
        <v/>
      </c>
      <c r="AB1578" s="40">
        <f>AA1578*$G1578*(1+AB$7)^$D1578*(AB1560/AA1560)^$E1578*((AB1560+AB1569)/(AA1560+AA1569))^$F1578</f>
        <v/>
      </c>
      <c r="AC1578" s="40">
        <f>AB1578*$G1578*(1+AC$7)^$D1578*(AC1560/AB1560)^$E1578*((AC1560+AC1569)/(AB1560+AB1569))^$F1578</f>
        <v/>
      </c>
      <c r="AD1578" s="40">
        <f>AC1578*$G1578*(1+AD$7)^$D1578*(AD1560/AC1560)^$E1578*((AD1560+AD1569)/(AC1560+AC1569))^$F1578</f>
        <v/>
      </c>
      <c r="AF1578" s="11">
        <f>CodePrefix&amp;$A1578&amp;IF($C1578="","","."&amp;$C1578&amp;"."&amp;$B1578)&amp;INDEX(VarEnd,MATCH($A1578,VarKey,0))&amp;AF$5</f>
        <v/>
      </c>
      <c r="AG1578" s="39">
        <f>INDEX(Inputs!$X$5:$X$132,MATCH($B1578&amp;"|"&amp;$C1578,Inputs!$A$5:$A$132,0))</f>
        <v/>
      </c>
      <c r="AH1578" s="40">
        <f>AG1578*$G1578*(1+AH$7)^$D1578*(AH1560/AG1560)^$E1578*((AH1560+AH1569)/(AG1560+AG1569))^$F1578</f>
        <v/>
      </c>
      <c r="AI1578" s="40">
        <f>AH1578*$G1578*(1+AI$7)^$D1578*(AI1560/AH1560)^$E1578*((AI1560+AI1569)/(AH1560+AH1569))^$F1578</f>
        <v/>
      </c>
      <c r="AJ1578" s="40">
        <f>AI1578*$G1578*(1+AJ$7)^$D1578*(AJ1560/AI1560)^$E1578*((AJ1560+AJ1569)/(AI1560+AI1569))^$F1578</f>
        <v/>
      </c>
      <c r="AK1578" s="40">
        <f>AJ1578*$G1578*(1+AK$7)^$D1578*(AK1560/AJ1560)^$E1578*((AK1560+AK1569)/(AJ1560+AJ1569))^$F1578</f>
        <v/>
      </c>
      <c r="AL1578" s="40">
        <f>AK1578*$G1578*(1+AL$7)^$D1578*(AL1560/AK1560)^$E1578*((AL1560+AL1569)/(AK1560+AK1569))^$F1578</f>
        <v/>
      </c>
      <c r="AM1578" s="40">
        <f>AL1578*$G1578*(1+AM$7)^$D1578*(AM1560/AL1560)^$E1578*((AM1560+AM1569)/(AL1560+AL1569))^$F1578</f>
        <v/>
      </c>
      <c r="AN1578" s="40">
        <f>AM1578*$G1578*(1+AN$7)^$D1578*(AN1560/AM1560)^$E1578*((AN1560+AN1569)/(AM1560+AM1569))^$F1578</f>
        <v/>
      </c>
      <c r="AO1578" s="40">
        <f>AN1578*$G1578*(1+AO$7)^$D1578*(AO1560/AN1560)^$E1578*((AO1560+AO1569)/(AN1560+AN1569))^$F1578</f>
        <v/>
      </c>
      <c r="AP1578" s="40">
        <f>AO1578*$G1578*(1+AP$7)^$D1578*(AP1560/AO1560)^$E1578*((AP1560+AP1569)/(AO1560+AO1569))^$F1578</f>
        <v/>
      </c>
      <c r="AQ1578" s="40">
        <f>AP1578*$G1578*(1+AQ$7)^$D1578*(AQ1560/AP1560)^$E1578*((AQ1560+AQ1569)/(AP1560+AP1569))^$F1578</f>
        <v/>
      </c>
      <c r="AR1578" s="40">
        <f>AQ1578*$G1578*(1+AR$7)^$D1578*(AR1560/AQ1560)^$E1578*((AR1560+AR1569)/(AQ1560+AQ1569))^$F1578</f>
        <v/>
      </c>
      <c r="AS1578" s="40">
        <f>AR1578*$G1578*(1+AS$7)^$D1578*(AS1560/AR1560)^$E1578*((AS1560+AS1569)/(AR1560+AR1569))^$F1578</f>
        <v/>
      </c>
      <c r="AT1578" s="40">
        <f>AS1578*$G1578*(1+AT$7)^$D1578*(AT1560/AS1560)^$E1578*((AT1560+AT1569)/(AS1560+AS1569))^$F1578</f>
        <v/>
      </c>
      <c r="AU1578" s="40">
        <f>AT1578*$G1578*(1+AU$7)^$D1578*(AU1560/AT1560)^$E1578*((AU1560+AU1569)/(AT1560+AT1569))^$F1578</f>
        <v/>
      </c>
      <c r="AV1578" s="40">
        <f>AU1578*$G1578*(1+AV$7)^$D1578*(AV1560/AU1560)^$E1578*((AV1560+AV1569)/(AU1560+AU1569))^$F1578</f>
        <v/>
      </c>
      <c r="AW1578" s="40">
        <f>AV1578*$G1578*(1+AW$7)^$D1578*(AW1560/AV1560)^$E1578*((AW1560+AW1569)/(AV1560+AV1569))^$F1578</f>
        <v/>
      </c>
      <c r="AX1578" s="40">
        <f>AW1578*$G1578*(1+AX$7)^$D1578*(AX1560/AW1560)^$E1578*((AX1560+AX1569)/(AW1560+AW1569))^$F1578</f>
        <v/>
      </c>
      <c r="AY1578" s="40">
        <f>AX1578*$G1578*(1+AY$7)^$D1578*(AY1560/AX1560)^$E1578*((AY1560+AY1569)/(AX1560+AX1569))^$F1578</f>
        <v/>
      </c>
    </row>
    <row r="1579" hidden="1" outlineLevel="2">
      <c r="A1579" s="14" t="inlineStr">
        <is>
          <t>ener</t>
        </is>
      </c>
      <c r="B1579" s="14" t="inlineStr">
        <is>
          <t>ker</t>
        </is>
      </c>
      <c r="C1579" s="14" t="inlineStr">
        <is>
          <t>res</t>
        </is>
      </c>
      <c r="D1579" s="32">
        <f>INDEX(Inputs!$O$5:$O$132,MATCH($B1579&amp;"|"&amp;$C1579,Inputs!$A$5:$A$132,0))</f>
        <v/>
      </c>
      <c r="E1579" s="32">
        <f>INDEX(Inputs!$P$5:$P$132,MATCH($B1579&amp;"|"&amp;$C1579,Inputs!$A$5:$A$132,0))</f>
        <v/>
      </c>
      <c r="F1579" s="32">
        <f>INDEX(Inputs!$T$5:$T$132,MATCH($B1579&amp;"|"&amp;$C1579,Inputs!$A$5:$A$132,0))</f>
        <v/>
      </c>
      <c r="G1579" s="32">
        <f>INDEX(Inputs!$S$5:$S$132,MATCH($B1579&amp;"|"&amp;$C1579,Inputs!$A$5:$A$132,0))</f>
        <v/>
      </c>
      <c r="H1579" s="14">
        <f>INDEX(VarLab,MATCH($A1579,VarKey,0))&amp;INDEX(MemLab,MATCH($C1579&amp;"|"&amp;$B1579,MemKey,0))</f>
        <v/>
      </c>
      <c r="I1579" s="14">
        <f>INDEX(VarUnit,MATCH($A1579,VarKey,0))</f>
        <v/>
      </c>
      <c r="J1579" s="14">
        <f>INDEX(VarSrc,MATCH($A1579,VarKey,0))</f>
        <v/>
      </c>
      <c r="K1579" s="11">
        <f>CodePrefix&amp;$A1579&amp;IF($C1579="","","."&amp;$C1579&amp;"."&amp;$B1579)&amp;INDEX(VarEnd,MATCH($A1579,VarKey,0))&amp;K$5</f>
        <v/>
      </c>
      <c r="L1579" s="39">
        <f>INDEX(Inputs!$X$5:$X$132,MATCH($B1579&amp;"|"&amp;$C1579,Inputs!$A$5:$A$132,0))</f>
        <v/>
      </c>
      <c r="M1579" s="40">
        <f>L1579*$G1579*(1+M$7)^$D1579*(M1561/L1561)^$E1579*((M1561+M1570)/(L1561+L1570))^$F1579</f>
        <v/>
      </c>
      <c r="N1579" s="40">
        <f>M1579*$G1579*(1+N$7)^$D1579*(N1561/M1561)^$E1579*((N1561+N1570)/(M1561+M1570))^$F1579</f>
        <v/>
      </c>
      <c r="O1579" s="40">
        <f>N1579*$G1579*(1+O$7)^$D1579*(O1561/N1561)^$E1579*((O1561+O1570)/(N1561+N1570))^$F1579</f>
        <v/>
      </c>
      <c r="P1579" s="40">
        <f>O1579*$G1579*(1+P$7)^$D1579*(P1561/O1561)^$E1579*((P1561+P1570)/(O1561+O1570))^$F1579</f>
        <v/>
      </c>
      <c r="Q1579" s="40">
        <f>P1579*$G1579*(1+Q$7)^$D1579*(Q1561/P1561)^$E1579*((Q1561+Q1570)/(P1561+P1570))^$F1579</f>
        <v/>
      </c>
      <c r="R1579" s="40">
        <f>Q1579*$G1579*(1+R$7)^$D1579*(R1561/Q1561)^$E1579*((R1561+R1570)/(Q1561+Q1570))^$F1579</f>
        <v/>
      </c>
      <c r="S1579" s="40">
        <f>R1579*$G1579*(1+S$7)^$D1579*(S1561/R1561)^$E1579*((S1561+S1570)/(R1561+R1570))^$F1579</f>
        <v/>
      </c>
      <c r="T1579" s="40">
        <f>S1579*$G1579*(1+T$7)^$D1579*(T1561/S1561)^$E1579*((T1561+T1570)/(S1561+S1570))^$F1579</f>
        <v/>
      </c>
      <c r="U1579" s="40">
        <f>T1579*$G1579*(1+U$7)^$D1579*(U1561/T1561)^$E1579*((U1561+U1570)/(T1561+T1570))^$F1579</f>
        <v/>
      </c>
      <c r="V1579" s="40">
        <f>U1579*$G1579*(1+V$7)^$D1579*(V1561/U1561)^$E1579*((V1561+V1570)/(U1561+U1570))^$F1579</f>
        <v/>
      </c>
      <c r="W1579" s="40">
        <f>V1579*$G1579*(1+W$7)^$D1579*(W1561/V1561)^$E1579*((W1561+W1570)/(V1561+V1570))^$F1579</f>
        <v/>
      </c>
      <c r="X1579" s="40">
        <f>W1579*$G1579*(1+X$7)^$D1579*(X1561/W1561)^$E1579*((X1561+X1570)/(W1561+W1570))^$F1579</f>
        <v/>
      </c>
      <c r="Y1579" s="40">
        <f>X1579*$G1579*(1+Y$7)^$D1579*(Y1561/X1561)^$E1579*((Y1561+Y1570)/(X1561+X1570))^$F1579</f>
        <v/>
      </c>
      <c r="Z1579" s="40">
        <f>Y1579*$G1579*(1+Z$7)^$D1579*(Z1561/Y1561)^$E1579*((Z1561+Z1570)/(Y1561+Y1570))^$F1579</f>
        <v/>
      </c>
      <c r="AA1579" s="40">
        <f>Z1579*$G1579*(1+AA$7)^$D1579*(AA1561/Z1561)^$E1579*((AA1561+AA1570)/(Z1561+Z1570))^$F1579</f>
        <v/>
      </c>
      <c r="AB1579" s="40">
        <f>AA1579*$G1579*(1+AB$7)^$D1579*(AB1561/AA1561)^$E1579*((AB1561+AB1570)/(AA1561+AA1570))^$F1579</f>
        <v/>
      </c>
      <c r="AC1579" s="40">
        <f>AB1579*$G1579*(1+AC$7)^$D1579*(AC1561/AB1561)^$E1579*((AC1561+AC1570)/(AB1561+AB1570))^$F1579</f>
        <v/>
      </c>
      <c r="AD1579" s="40">
        <f>AC1579*$G1579*(1+AD$7)^$D1579*(AD1561/AC1561)^$E1579*((AD1561+AD1570)/(AC1561+AC1570))^$F1579</f>
        <v/>
      </c>
      <c r="AF1579" s="11">
        <f>CodePrefix&amp;$A1579&amp;IF($C1579="","","."&amp;$C1579&amp;"."&amp;$B1579)&amp;INDEX(VarEnd,MATCH($A1579,VarKey,0))&amp;AF$5</f>
        <v/>
      </c>
      <c r="AG1579" s="39">
        <f>INDEX(Inputs!$X$5:$X$132,MATCH($B1579&amp;"|"&amp;$C1579,Inputs!$A$5:$A$132,0))</f>
        <v/>
      </c>
      <c r="AH1579" s="40">
        <f>AG1579*$G1579*(1+AH$7)^$D1579*(AH1561/AG1561)^$E1579*((AH1561+AH1570)/(AG1561+AG1570))^$F1579</f>
        <v/>
      </c>
      <c r="AI1579" s="40">
        <f>AH1579*$G1579*(1+AI$7)^$D1579*(AI1561/AH1561)^$E1579*((AI1561+AI1570)/(AH1561+AH1570))^$F1579</f>
        <v/>
      </c>
      <c r="AJ1579" s="40">
        <f>AI1579*$G1579*(1+AJ$7)^$D1579*(AJ1561/AI1561)^$E1579*((AJ1561+AJ1570)/(AI1561+AI1570))^$F1579</f>
        <v/>
      </c>
      <c r="AK1579" s="40">
        <f>AJ1579*$G1579*(1+AK$7)^$D1579*(AK1561/AJ1561)^$E1579*((AK1561+AK1570)/(AJ1561+AJ1570))^$F1579</f>
        <v/>
      </c>
      <c r="AL1579" s="40">
        <f>AK1579*$G1579*(1+AL$7)^$D1579*(AL1561/AK1561)^$E1579*((AL1561+AL1570)/(AK1561+AK1570))^$F1579</f>
        <v/>
      </c>
      <c r="AM1579" s="40">
        <f>AL1579*$G1579*(1+AM$7)^$D1579*(AM1561/AL1561)^$E1579*((AM1561+AM1570)/(AL1561+AL1570))^$F1579</f>
        <v/>
      </c>
      <c r="AN1579" s="40">
        <f>AM1579*$G1579*(1+AN$7)^$D1579*(AN1561/AM1561)^$E1579*((AN1561+AN1570)/(AM1561+AM1570))^$F1579</f>
        <v/>
      </c>
      <c r="AO1579" s="40">
        <f>AN1579*$G1579*(1+AO$7)^$D1579*(AO1561/AN1561)^$E1579*((AO1561+AO1570)/(AN1561+AN1570))^$F1579</f>
        <v/>
      </c>
      <c r="AP1579" s="40">
        <f>AO1579*$G1579*(1+AP$7)^$D1579*(AP1561/AO1561)^$E1579*((AP1561+AP1570)/(AO1561+AO1570))^$F1579</f>
        <v/>
      </c>
      <c r="AQ1579" s="40">
        <f>AP1579*$G1579*(1+AQ$7)^$D1579*(AQ1561/AP1561)^$E1579*((AQ1561+AQ1570)/(AP1561+AP1570))^$F1579</f>
        <v/>
      </c>
      <c r="AR1579" s="40">
        <f>AQ1579*$G1579*(1+AR$7)^$D1579*(AR1561/AQ1561)^$E1579*((AR1561+AR1570)/(AQ1561+AQ1570))^$F1579</f>
        <v/>
      </c>
      <c r="AS1579" s="40">
        <f>AR1579*$G1579*(1+AS$7)^$D1579*(AS1561/AR1561)^$E1579*((AS1561+AS1570)/(AR1561+AR1570))^$F1579</f>
        <v/>
      </c>
      <c r="AT1579" s="40">
        <f>AS1579*$G1579*(1+AT$7)^$D1579*(AT1561/AS1561)^$E1579*((AT1561+AT1570)/(AS1561+AS1570))^$F1579</f>
        <v/>
      </c>
      <c r="AU1579" s="40">
        <f>AT1579*$G1579*(1+AU$7)^$D1579*(AU1561/AT1561)^$E1579*((AU1561+AU1570)/(AT1561+AT1570))^$F1579</f>
        <v/>
      </c>
      <c r="AV1579" s="40">
        <f>AU1579*$G1579*(1+AV$7)^$D1579*(AV1561/AU1561)^$E1579*((AV1561+AV1570)/(AU1561+AU1570))^$F1579</f>
        <v/>
      </c>
      <c r="AW1579" s="40">
        <f>AV1579*$G1579*(1+AW$7)^$D1579*(AW1561/AV1561)^$E1579*((AW1561+AW1570)/(AV1561+AV1570))^$F1579</f>
        <v/>
      </c>
      <c r="AX1579" s="40">
        <f>AW1579*$G1579*(1+AX$7)^$D1579*(AX1561/AW1561)^$E1579*((AX1561+AX1570)/(AW1561+AW1570))^$F1579</f>
        <v/>
      </c>
      <c r="AY1579" s="40">
        <f>AX1579*$G1579*(1+AY$7)^$D1579*(AY1561/AX1561)^$E1579*((AY1561+AY1570)/(AX1561+AX1570))^$F1579</f>
        <v/>
      </c>
    </row>
    <row r="1580" hidden="1" outlineLevel="2">
      <c r="A1580" s="14" t="inlineStr">
        <is>
          <t>ener</t>
        </is>
      </c>
      <c r="B1580" s="14" t="inlineStr">
        <is>
          <t>oop</t>
        </is>
      </c>
      <c r="C1580" s="14" t="inlineStr">
        <is>
          <t>res</t>
        </is>
      </c>
      <c r="D1580" s="32">
        <f>INDEX(Inputs!$O$5:$O$132,MATCH($B1580&amp;"|"&amp;$C1580,Inputs!$A$5:$A$132,0))</f>
        <v/>
      </c>
      <c r="E1580" s="32">
        <f>INDEX(Inputs!$P$5:$P$132,MATCH($B1580&amp;"|"&amp;$C1580,Inputs!$A$5:$A$132,0))</f>
        <v/>
      </c>
      <c r="F1580" s="32">
        <f>INDEX(Inputs!$T$5:$T$132,MATCH($B1580&amp;"|"&amp;$C1580,Inputs!$A$5:$A$132,0))</f>
        <v/>
      </c>
      <c r="G1580" s="32">
        <f>INDEX(Inputs!$S$5:$S$132,MATCH($B1580&amp;"|"&amp;$C1580,Inputs!$A$5:$A$132,0))</f>
        <v/>
      </c>
      <c r="H1580" s="14">
        <f>INDEX(VarLab,MATCH($A1580,VarKey,0))&amp;INDEX(MemLab,MATCH($C1580&amp;"|"&amp;$B1580,MemKey,0))</f>
        <v/>
      </c>
      <c r="I1580" s="14">
        <f>INDEX(VarUnit,MATCH($A1580,VarKey,0))</f>
        <v/>
      </c>
      <c r="J1580" s="14">
        <f>INDEX(VarSrc,MATCH($A1580,VarKey,0))</f>
        <v/>
      </c>
      <c r="K1580" s="11">
        <f>CodePrefix&amp;$A1580&amp;IF($C1580="","","."&amp;$C1580&amp;"."&amp;$B1580)&amp;INDEX(VarEnd,MATCH($A1580,VarKey,0))&amp;K$5</f>
        <v/>
      </c>
      <c r="L1580" s="39">
        <f>INDEX(Inputs!$X$5:$X$132,MATCH($B1580&amp;"|"&amp;$C1580,Inputs!$A$5:$A$132,0))</f>
        <v/>
      </c>
      <c r="M1580" s="40">
        <f>L1580*$G1580*(1+M$7)^$D1580*(M1562/L1562)^$E1580*((M1562+M1571)/(L1562+L1571))^$F1580</f>
        <v/>
      </c>
      <c r="N1580" s="40">
        <f>M1580*$G1580*(1+N$7)^$D1580*(N1562/M1562)^$E1580*((N1562+N1571)/(M1562+M1571))^$F1580</f>
        <v/>
      </c>
      <c r="O1580" s="40">
        <f>N1580*$G1580*(1+O$7)^$D1580*(O1562/N1562)^$E1580*((O1562+O1571)/(N1562+N1571))^$F1580</f>
        <v/>
      </c>
      <c r="P1580" s="40">
        <f>O1580*$G1580*(1+P$7)^$D1580*(P1562/O1562)^$E1580*((P1562+P1571)/(O1562+O1571))^$F1580</f>
        <v/>
      </c>
      <c r="Q1580" s="40">
        <f>P1580*$G1580*(1+Q$7)^$D1580*(Q1562/P1562)^$E1580*((Q1562+Q1571)/(P1562+P1571))^$F1580</f>
        <v/>
      </c>
      <c r="R1580" s="40">
        <f>Q1580*$G1580*(1+R$7)^$D1580*(R1562/Q1562)^$E1580*((R1562+R1571)/(Q1562+Q1571))^$F1580</f>
        <v/>
      </c>
      <c r="S1580" s="40">
        <f>R1580*$G1580*(1+S$7)^$D1580*(S1562/R1562)^$E1580*((S1562+S1571)/(R1562+R1571))^$F1580</f>
        <v/>
      </c>
      <c r="T1580" s="40">
        <f>S1580*$G1580*(1+T$7)^$D1580*(T1562/S1562)^$E1580*((T1562+T1571)/(S1562+S1571))^$F1580</f>
        <v/>
      </c>
      <c r="U1580" s="40">
        <f>T1580*$G1580*(1+U$7)^$D1580*(U1562/T1562)^$E1580*((U1562+U1571)/(T1562+T1571))^$F1580</f>
        <v/>
      </c>
      <c r="V1580" s="40">
        <f>U1580*$G1580*(1+V$7)^$D1580*(V1562/U1562)^$E1580*((V1562+V1571)/(U1562+U1571))^$F1580</f>
        <v/>
      </c>
      <c r="W1580" s="40">
        <f>V1580*$G1580*(1+W$7)^$D1580*(W1562/V1562)^$E1580*((W1562+W1571)/(V1562+V1571))^$F1580</f>
        <v/>
      </c>
      <c r="X1580" s="40">
        <f>W1580*$G1580*(1+X$7)^$D1580*(X1562/W1562)^$E1580*((X1562+X1571)/(W1562+W1571))^$F1580</f>
        <v/>
      </c>
      <c r="Y1580" s="40">
        <f>X1580*$G1580*(1+Y$7)^$D1580*(Y1562/X1562)^$E1580*((Y1562+Y1571)/(X1562+X1571))^$F1580</f>
        <v/>
      </c>
      <c r="Z1580" s="40">
        <f>Y1580*$G1580*(1+Z$7)^$D1580*(Z1562/Y1562)^$E1580*((Z1562+Z1571)/(Y1562+Y1571))^$F1580</f>
        <v/>
      </c>
      <c r="AA1580" s="40">
        <f>Z1580*$G1580*(1+AA$7)^$D1580*(AA1562/Z1562)^$E1580*((AA1562+AA1571)/(Z1562+Z1571))^$F1580</f>
        <v/>
      </c>
      <c r="AB1580" s="40">
        <f>AA1580*$G1580*(1+AB$7)^$D1580*(AB1562/AA1562)^$E1580*((AB1562+AB1571)/(AA1562+AA1571))^$F1580</f>
        <v/>
      </c>
      <c r="AC1580" s="40">
        <f>AB1580*$G1580*(1+AC$7)^$D1580*(AC1562/AB1562)^$E1580*((AC1562+AC1571)/(AB1562+AB1571))^$F1580</f>
        <v/>
      </c>
      <c r="AD1580" s="40">
        <f>AC1580*$G1580*(1+AD$7)^$D1580*(AD1562/AC1562)^$E1580*((AD1562+AD1571)/(AC1562+AC1571))^$F1580</f>
        <v/>
      </c>
      <c r="AF1580" s="11">
        <f>CodePrefix&amp;$A1580&amp;IF($C1580="","","."&amp;$C1580&amp;"."&amp;$B1580)&amp;INDEX(VarEnd,MATCH($A1580,VarKey,0))&amp;AF$5</f>
        <v/>
      </c>
      <c r="AG1580" s="39">
        <f>INDEX(Inputs!$X$5:$X$132,MATCH($B1580&amp;"|"&amp;$C1580,Inputs!$A$5:$A$132,0))</f>
        <v/>
      </c>
      <c r="AH1580" s="40">
        <f>AG1580*$G1580*(1+AH$7)^$D1580*(AH1562/AG1562)^$E1580*((AH1562+AH1571)/(AG1562+AG1571))^$F1580</f>
        <v/>
      </c>
      <c r="AI1580" s="40">
        <f>AH1580*$G1580*(1+AI$7)^$D1580*(AI1562/AH1562)^$E1580*((AI1562+AI1571)/(AH1562+AH1571))^$F1580</f>
        <v/>
      </c>
      <c r="AJ1580" s="40">
        <f>AI1580*$G1580*(1+AJ$7)^$D1580*(AJ1562/AI1562)^$E1580*((AJ1562+AJ1571)/(AI1562+AI1571))^$F1580</f>
        <v/>
      </c>
      <c r="AK1580" s="40">
        <f>AJ1580*$G1580*(1+AK$7)^$D1580*(AK1562/AJ1562)^$E1580*((AK1562+AK1571)/(AJ1562+AJ1571))^$F1580</f>
        <v/>
      </c>
      <c r="AL1580" s="40">
        <f>AK1580*$G1580*(1+AL$7)^$D1580*(AL1562/AK1562)^$E1580*((AL1562+AL1571)/(AK1562+AK1571))^$F1580</f>
        <v/>
      </c>
      <c r="AM1580" s="40">
        <f>AL1580*$G1580*(1+AM$7)^$D1580*(AM1562/AL1562)^$E1580*((AM1562+AM1571)/(AL1562+AL1571))^$F1580</f>
        <v/>
      </c>
      <c r="AN1580" s="40">
        <f>AM1580*$G1580*(1+AN$7)^$D1580*(AN1562/AM1562)^$E1580*((AN1562+AN1571)/(AM1562+AM1571))^$F1580</f>
        <v/>
      </c>
      <c r="AO1580" s="40">
        <f>AN1580*$G1580*(1+AO$7)^$D1580*(AO1562/AN1562)^$E1580*((AO1562+AO1571)/(AN1562+AN1571))^$F1580</f>
        <v/>
      </c>
      <c r="AP1580" s="40">
        <f>AO1580*$G1580*(1+AP$7)^$D1580*(AP1562/AO1562)^$E1580*((AP1562+AP1571)/(AO1562+AO1571))^$F1580</f>
        <v/>
      </c>
      <c r="AQ1580" s="40">
        <f>AP1580*$G1580*(1+AQ$7)^$D1580*(AQ1562/AP1562)^$E1580*((AQ1562+AQ1571)/(AP1562+AP1571))^$F1580</f>
        <v/>
      </c>
      <c r="AR1580" s="40">
        <f>AQ1580*$G1580*(1+AR$7)^$D1580*(AR1562/AQ1562)^$E1580*((AR1562+AR1571)/(AQ1562+AQ1571))^$F1580</f>
        <v/>
      </c>
      <c r="AS1580" s="40">
        <f>AR1580*$G1580*(1+AS$7)^$D1580*(AS1562/AR1562)^$E1580*((AS1562+AS1571)/(AR1562+AR1571))^$F1580</f>
        <v/>
      </c>
      <c r="AT1580" s="40">
        <f>AS1580*$G1580*(1+AT$7)^$D1580*(AT1562/AS1562)^$E1580*((AT1562+AT1571)/(AS1562+AS1571))^$F1580</f>
        <v/>
      </c>
      <c r="AU1580" s="40">
        <f>AT1580*$G1580*(1+AU$7)^$D1580*(AU1562/AT1562)^$E1580*((AU1562+AU1571)/(AT1562+AT1571))^$F1580</f>
        <v/>
      </c>
      <c r="AV1580" s="40">
        <f>AU1580*$G1580*(1+AV$7)^$D1580*(AV1562/AU1562)^$E1580*((AV1562+AV1571)/(AU1562+AU1571))^$F1580</f>
        <v/>
      </c>
      <c r="AW1580" s="40">
        <f>AV1580*$G1580*(1+AW$7)^$D1580*(AW1562/AV1562)^$E1580*((AW1562+AW1571)/(AV1562+AV1571))^$F1580</f>
        <v/>
      </c>
      <c r="AX1580" s="40">
        <f>AW1580*$G1580*(1+AX$7)^$D1580*(AX1562/AW1562)^$E1580*((AX1562+AX1571)/(AW1562+AW1571))^$F1580</f>
        <v/>
      </c>
      <c r="AY1580" s="40">
        <f>AX1580*$G1580*(1+AY$7)^$D1580*(AY1562/AX1562)^$E1580*((AY1562+AY1571)/(AX1562+AX1571))^$F1580</f>
        <v/>
      </c>
    </row>
    <row r="1581" hidden="1" outlineLevel="2">
      <c r="A1581" s="14" t="inlineStr">
        <is>
          <t>ener</t>
        </is>
      </c>
      <c r="B1581" s="14" t="inlineStr">
        <is>
          <t>bio</t>
        </is>
      </c>
      <c r="C1581" s="14" t="inlineStr">
        <is>
          <t>res</t>
        </is>
      </c>
      <c r="D1581" s="32">
        <f>INDEX(Inputs!$O$5:$O$132,MATCH($B1581&amp;"|"&amp;$C1581,Inputs!$A$5:$A$132,0))</f>
        <v/>
      </c>
      <c r="E1581" s="32">
        <f>INDEX(Inputs!$P$5:$P$132,MATCH($B1581&amp;"|"&amp;$C1581,Inputs!$A$5:$A$132,0))</f>
        <v/>
      </c>
      <c r="F1581" s="32">
        <f>INDEX(Inputs!$T$5:$T$132,MATCH($B1581&amp;"|"&amp;$C1581,Inputs!$A$5:$A$132,0))</f>
        <v/>
      </c>
      <c r="G1581" s="32">
        <f>INDEX(Inputs!$S$5:$S$132,MATCH($B1581&amp;"|"&amp;$C1581,Inputs!$A$5:$A$132,0))</f>
        <v/>
      </c>
      <c r="H1581" s="14">
        <f>INDEX(VarLab,MATCH($A1581,VarKey,0))&amp;INDEX(MemLab,MATCH($C1581&amp;"|"&amp;$B1581,MemKey,0))</f>
        <v/>
      </c>
      <c r="I1581" s="14">
        <f>INDEX(VarUnit,MATCH($A1581,VarKey,0))</f>
        <v/>
      </c>
      <c r="J1581" s="14">
        <f>INDEX(VarSrc,MATCH($A1581,VarKey,0))</f>
        <v/>
      </c>
      <c r="K1581" s="11">
        <f>CodePrefix&amp;$A1581&amp;IF($C1581="","","."&amp;$C1581&amp;"."&amp;$B1581)&amp;INDEX(VarEnd,MATCH($A1581,VarKey,0))&amp;K$5</f>
        <v/>
      </c>
      <c r="L1581" s="39">
        <f>INDEX(Inputs!$X$5:$X$132,MATCH($B1581&amp;"|"&amp;$C1581,Inputs!$A$5:$A$132,0))</f>
        <v/>
      </c>
      <c r="M1581" s="40">
        <f>L1581*$G1581*(1+M$7)^$D1581*(M1563/L1563)^$E1581*((M1563+M1572)/(L1563+L1572))^$F1581</f>
        <v/>
      </c>
      <c r="N1581" s="40">
        <f>M1581*$G1581*(1+N$7)^$D1581*(N1563/M1563)^$E1581*((N1563+N1572)/(M1563+M1572))^$F1581</f>
        <v/>
      </c>
      <c r="O1581" s="40">
        <f>N1581*$G1581*(1+O$7)^$D1581*(O1563/N1563)^$E1581*((O1563+O1572)/(N1563+N1572))^$F1581</f>
        <v/>
      </c>
      <c r="P1581" s="40">
        <f>O1581*$G1581*(1+P$7)^$D1581*(P1563/O1563)^$E1581*((P1563+P1572)/(O1563+O1572))^$F1581</f>
        <v/>
      </c>
      <c r="Q1581" s="40">
        <f>P1581*$G1581*(1+Q$7)^$D1581*(Q1563/P1563)^$E1581*((Q1563+Q1572)/(P1563+P1572))^$F1581</f>
        <v/>
      </c>
      <c r="R1581" s="40">
        <f>Q1581*$G1581*(1+R$7)^$D1581*(R1563/Q1563)^$E1581*((R1563+R1572)/(Q1563+Q1572))^$F1581</f>
        <v/>
      </c>
      <c r="S1581" s="40">
        <f>R1581*$G1581*(1+S$7)^$D1581*(S1563/R1563)^$E1581*((S1563+S1572)/(R1563+R1572))^$F1581</f>
        <v/>
      </c>
      <c r="T1581" s="40">
        <f>S1581*$G1581*(1+T$7)^$D1581*(T1563/S1563)^$E1581*((T1563+T1572)/(S1563+S1572))^$F1581</f>
        <v/>
      </c>
      <c r="U1581" s="40">
        <f>T1581*$G1581*(1+U$7)^$D1581*(U1563/T1563)^$E1581*((U1563+U1572)/(T1563+T1572))^$F1581</f>
        <v/>
      </c>
      <c r="V1581" s="40">
        <f>U1581*$G1581*(1+V$7)^$D1581*(V1563/U1563)^$E1581*((V1563+V1572)/(U1563+U1572))^$F1581</f>
        <v/>
      </c>
      <c r="W1581" s="40">
        <f>V1581*$G1581*(1+W$7)^$D1581*(W1563/V1563)^$E1581*((W1563+W1572)/(V1563+V1572))^$F1581</f>
        <v/>
      </c>
      <c r="X1581" s="40">
        <f>W1581*$G1581*(1+X$7)^$D1581*(X1563/W1563)^$E1581*((X1563+X1572)/(W1563+W1572))^$F1581</f>
        <v/>
      </c>
      <c r="Y1581" s="40">
        <f>X1581*$G1581*(1+Y$7)^$D1581*(Y1563/X1563)^$E1581*((Y1563+Y1572)/(X1563+X1572))^$F1581</f>
        <v/>
      </c>
      <c r="Z1581" s="40">
        <f>Y1581*$G1581*(1+Z$7)^$D1581*(Z1563/Y1563)^$E1581*((Z1563+Z1572)/(Y1563+Y1572))^$F1581</f>
        <v/>
      </c>
      <c r="AA1581" s="40">
        <f>Z1581*$G1581*(1+AA$7)^$D1581*(AA1563/Z1563)^$E1581*((AA1563+AA1572)/(Z1563+Z1572))^$F1581</f>
        <v/>
      </c>
      <c r="AB1581" s="40">
        <f>AA1581*$G1581*(1+AB$7)^$D1581*(AB1563/AA1563)^$E1581*((AB1563+AB1572)/(AA1563+AA1572))^$F1581</f>
        <v/>
      </c>
      <c r="AC1581" s="40">
        <f>AB1581*$G1581*(1+AC$7)^$D1581*(AC1563/AB1563)^$E1581*((AC1563+AC1572)/(AB1563+AB1572))^$F1581</f>
        <v/>
      </c>
      <c r="AD1581" s="40">
        <f>AC1581*$G1581*(1+AD$7)^$D1581*(AD1563/AC1563)^$E1581*((AD1563+AD1572)/(AC1563+AC1572))^$F1581</f>
        <v/>
      </c>
      <c r="AF1581" s="11">
        <f>CodePrefix&amp;$A1581&amp;IF($C1581="","","."&amp;$C1581&amp;"."&amp;$B1581)&amp;INDEX(VarEnd,MATCH($A1581,VarKey,0))&amp;AF$5</f>
        <v/>
      </c>
      <c r="AG1581" s="39">
        <f>INDEX(Inputs!$X$5:$X$132,MATCH($B1581&amp;"|"&amp;$C1581,Inputs!$A$5:$A$132,0))</f>
        <v/>
      </c>
      <c r="AH1581" s="40">
        <f>AG1581*$G1581*(1+AH$7)^$D1581*(AH1563/AG1563)^$E1581*((AH1563+AH1572)/(AG1563+AG1572))^$F1581</f>
        <v/>
      </c>
      <c r="AI1581" s="40">
        <f>AH1581*$G1581*(1+AI$7)^$D1581*(AI1563/AH1563)^$E1581*((AI1563+AI1572)/(AH1563+AH1572))^$F1581</f>
        <v/>
      </c>
      <c r="AJ1581" s="40">
        <f>AI1581*$G1581*(1+AJ$7)^$D1581*(AJ1563/AI1563)^$E1581*((AJ1563+AJ1572)/(AI1563+AI1572))^$F1581</f>
        <v/>
      </c>
      <c r="AK1581" s="40">
        <f>AJ1581*$G1581*(1+AK$7)^$D1581*(AK1563/AJ1563)^$E1581*((AK1563+AK1572)/(AJ1563+AJ1572))^$F1581</f>
        <v/>
      </c>
      <c r="AL1581" s="40">
        <f>AK1581*$G1581*(1+AL$7)^$D1581*(AL1563/AK1563)^$E1581*((AL1563+AL1572)/(AK1563+AK1572))^$F1581</f>
        <v/>
      </c>
      <c r="AM1581" s="40">
        <f>AL1581*$G1581*(1+AM$7)^$D1581*(AM1563/AL1563)^$E1581*((AM1563+AM1572)/(AL1563+AL1572))^$F1581</f>
        <v/>
      </c>
      <c r="AN1581" s="40">
        <f>AM1581*$G1581*(1+AN$7)^$D1581*(AN1563/AM1563)^$E1581*((AN1563+AN1572)/(AM1563+AM1572))^$F1581</f>
        <v/>
      </c>
      <c r="AO1581" s="40">
        <f>AN1581*$G1581*(1+AO$7)^$D1581*(AO1563/AN1563)^$E1581*((AO1563+AO1572)/(AN1563+AN1572))^$F1581</f>
        <v/>
      </c>
      <c r="AP1581" s="40">
        <f>AO1581*$G1581*(1+AP$7)^$D1581*(AP1563/AO1563)^$E1581*((AP1563+AP1572)/(AO1563+AO1572))^$F1581</f>
        <v/>
      </c>
      <c r="AQ1581" s="40">
        <f>AP1581*$G1581*(1+AQ$7)^$D1581*(AQ1563/AP1563)^$E1581*((AQ1563+AQ1572)/(AP1563+AP1572))^$F1581</f>
        <v/>
      </c>
      <c r="AR1581" s="40">
        <f>AQ1581*$G1581*(1+AR$7)^$D1581*(AR1563/AQ1563)^$E1581*((AR1563+AR1572)/(AQ1563+AQ1572))^$F1581</f>
        <v/>
      </c>
      <c r="AS1581" s="40">
        <f>AR1581*$G1581*(1+AS$7)^$D1581*(AS1563/AR1563)^$E1581*((AS1563+AS1572)/(AR1563+AR1572))^$F1581</f>
        <v/>
      </c>
      <c r="AT1581" s="40">
        <f>AS1581*$G1581*(1+AT$7)^$D1581*(AT1563/AS1563)^$E1581*((AT1563+AT1572)/(AS1563+AS1572))^$F1581</f>
        <v/>
      </c>
      <c r="AU1581" s="40">
        <f>AT1581*$G1581*(1+AU$7)^$D1581*(AU1563/AT1563)^$E1581*((AU1563+AU1572)/(AT1563+AT1572))^$F1581</f>
        <v/>
      </c>
      <c r="AV1581" s="40">
        <f>AU1581*$G1581*(1+AV$7)^$D1581*(AV1563/AU1563)^$E1581*((AV1563+AV1572)/(AU1563+AU1572))^$F1581</f>
        <v/>
      </c>
      <c r="AW1581" s="40">
        <f>AV1581*$G1581*(1+AW$7)^$D1581*(AW1563/AV1563)^$E1581*((AW1563+AW1572)/(AV1563+AV1572))^$F1581</f>
        <v/>
      </c>
      <c r="AX1581" s="40">
        <f>AW1581*$G1581*(1+AX$7)^$D1581*(AX1563/AW1563)^$E1581*((AX1563+AX1572)/(AW1563+AW1572))^$F1581</f>
        <v/>
      </c>
      <c r="AY1581" s="40">
        <f>AX1581*$G1581*(1+AY$7)^$D1581*(AY1563/AX1563)^$E1581*((AY1563+AY1572)/(AX1563+AX1572))^$F1581</f>
        <v/>
      </c>
    </row>
    <row r="1582" hidden="1" outlineLevel="2"/>
    <row r="1583" hidden="1" outlineLevel="2">
      <c r="A1583" s="14" t="inlineStr">
        <is>
          <t>co2</t>
        </is>
      </c>
      <c r="B1583" s="14" t="inlineStr">
        <is>
          <t>coa</t>
        </is>
      </c>
      <c r="C1583" s="14" t="inlineStr">
        <is>
          <t>res</t>
        </is>
      </c>
      <c r="D1583" s="32">
        <f>INDEX(Inputs!$W$5:$W$132,MATCH($B1583&amp;"|"&amp;$C1583,Inputs!$A$5:$A$132,0))</f>
        <v/>
      </c>
      <c r="E1583" s="36" t="n"/>
      <c r="F1583" s="36" t="n"/>
      <c r="G1583" s="36" t="n"/>
      <c r="H1583" s="14">
        <f>INDEX(VarLab,MATCH($A1583,VarKey,0))&amp;INDEX(MemLab,MATCH($C1583&amp;"|"&amp;$B1583,MemKey,0))</f>
        <v/>
      </c>
      <c r="I1583" s="14">
        <f>INDEX(VarUnit,MATCH($A1583,VarKey,0))</f>
        <v/>
      </c>
      <c r="J1583" s="14">
        <f>INDEX(VarSrc,MATCH($A1583,VarKey,0))</f>
        <v/>
      </c>
      <c r="K1583" s="11">
        <f>CodePrefix&amp;$A1583&amp;IF($C1583="","","."&amp;$C1583&amp;"."&amp;$B1583)&amp;INDEX(VarEnd,MATCH($A1583,VarKey,0))&amp;K$5</f>
        <v/>
      </c>
      <c r="L1583" s="15">
        <f>L1574*Settings!$C$13*$D1583</f>
        <v/>
      </c>
      <c r="M1583" s="16">
        <f>M1574*Settings!$C$13*$D1583</f>
        <v/>
      </c>
      <c r="N1583" s="16">
        <f>N1574*Settings!$C$13*$D1583</f>
        <v/>
      </c>
      <c r="O1583" s="16">
        <f>O1574*Settings!$C$13*$D1583</f>
        <v/>
      </c>
      <c r="P1583" s="16">
        <f>P1574*Settings!$C$13*$D1583</f>
        <v/>
      </c>
      <c r="Q1583" s="16">
        <f>Q1574*Settings!$C$13*$D1583</f>
        <v/>
      </c>
      <c r="R1583" s="16">
        <f>R1574*Settings!$C$13*$D1583</f>
        <v/>
      </c>
      <c r="S1583" s="16">
        <f>S1574*Settings!$C$13*$D1583</f>
        <v/>
      </c>
      <c r="T1583" s="16">
        <f>T1574*Settings!$C$13*$D1583</f>
        <v/>
      </c>
      <c r="U1583" s="16">
        <f>U1574*Settings!$C$13*$D1583</f>
        <v/>
      </c>
      <c r="V1583" s="16">
        <f>V1574*Settings!$C$13*$D1583</f>
        <v/>
      </c>
      <c r="W1583" s="16">
        <f>W1574*Settings!$C$13*$D1583</f>
        <v/>
      </c>
      <c r="X1583" s="16">
        <f>X1574*Settings!$C$13*$D1583</f>
        <v/>
      </c>
      <c r="Y1583" s="16">
        <f>Y1574*Settings!$C$13*$D1583</f>
        <v/>
      </c>
      <c r="Z1583" s="16">
        <f>Z1574*Settings!$C$13*$D1583</f>
        <v/>
      </c>
      <c r="AA1583" s="16">
        <f>AA1574*Settings!$C$13*$D1583</f>
        <v/>
      </c>
      <c r="AB1583" s="16">
        <f>AB1574*Settings!$C$13*$D1583</f>
        <v/>
      </c>
      <c r="AC1583" s="16">
        <f>AC1574*Settings!$C$13*$D1583</f>
        <v/>
      </c>
      <c r="AD1583" s="16">
        <f>AD1574*Settings!$C$13*$D1583</f>
        <v/>
      </c>
      <c r="AF1583" s="11">
        <f>CodePrefix&amp;$A1583&amp;IF($C1583="","","."&amp;$C1583&amp;"."&amp;$B1583)&amp;INDEX(VarEnd,MATCH($A1583,VarKey,0))&amp;AF$5</f>
        <v/>
      </c>
      <c r="AG1583" s="15">
        <f>AG1574*Settings!$C$13*$D1583</f>
        <v/>
      </c>
      <c r="AH1583" s="16">
        <f>AH1574*Settings!$C$13*$D1583</f>
        <v/>
      </c>
      <c r="AI1583" s="16">
        <f>AI1574*Settings!$C$13*$D1583</f>
        <v/>
      </c>
      <c r="AJ1583" s="16">
        <f>AJ1574*Settings!$C$13*$D1583</f>
        <v/>
      </c>
      <c r="AK1583" s="16">
        <f>AK1574*Settings!$C$13*$D1583</f>
        <v/>
      </c>
      <c r="AL1583" s="16">
        <f>AL1574*Settings!$C$13*$D1583</f>
        <v/>
      </c>
      <c r="AM1583" s="16">
        <f>AM1574*Settings!$C$13*$D1583</f>
        <v/>
      </c>
      <c r="AN1583" s="16">
        <f>AN1574*Settings!$C$13*$D1583</f>
        <v/>
      </c>
      <c r="AO1583" s="16">
        <f>AO1574*Settings!$C$13*$D1583</f>
        <v/>
      </c>
      <c r="AP1583" s="16">
        <f>AP1574*Settings!$C$13*$D1583</f>
        <v/>
      </c>
      <c r="AQ1583" s="16">
        <f>AQ1574*Settings!$C$13*$D1583</f>
        <v/>
      </c>
      <c r="AR1583" s="16">
        <f>AR1574*Settings!$C$13*$D1583</f>
        <v/>
      </c>
      <c r="AS1583" s="16">
        <f>AS1574*Settings!$C$13*$D1583</f>
        <v/>
      </c>
      <c r="AT1583" s="16">
        <f>AT1574*Settings!$C$13*$D1583</f>
        <v/>
      </c>
      <c r="AU1583" s="16">
        <f>AU1574*Settings!$C$13*$D1583</f>
        <v/>
      </c>
      <c r="AV1583" s="16">
        <f>AV1574*Settings!$C$13*$D1583</f>
        <v/>
      </c>
      <c r="AW1583" s="16">
        <f>AW1574*Settings!$C$13*$D1583</f>
        <v/>
      </c>
      <c r="AX1583" s="16">
        <f>AX1574*Settings!$C$13*$D1583</f>
        <v/>
      </c>
      <c r="AY1583" s="16">
        <f>AY1574*Settings!$C$13*$D1583</f>
        <v/>
      </c>
    </row>
    <row r="1584" hidden="1" outlineLevel="2">
      <c r="A1584" s="14" t="inlineStr">
        <is>
          <t>co2</t>
        </is>
      </c>
      <c r="B1584" s="14" t="inlineStr">
        <is>
          <t>nga</t>
        </is>
      </c>
      <c r="C1584" s="14" t="inlineStr">
        <is>
          <t>res</t>
        </is>
      </c>
      <c r="D1584" s="32">
        <f>INDEX(Inputs!$W$5:$W$132,MATCH($B1584&amp;"|"&amp;$C1584,Inputs!$A$5:$A$132,0))</f>
        <v/>
      </c>
      <c r="E1584" s="36" t="n"/>
      <c r="F1584" s="36" t="n"/>
      <c r="G1584" s="36" t="n"/>
      <c r="H1584" s="14">
        <f>INDEX(VarLab,MATCH($A1584,VarKey,0))&amp;INDEX(MemLab,MATCH($C1584&amp;"|"&amp;$B1584,MemKey,0))</f>
        <v/>
      </c>
      <c r="I1584" s="14">
        <f>INDEX(VarUnit,MATCH($A1584,VarKey,0))</f>
        <v/>
      </c>
      <c r="J1584" s="14">
        <f>INDEX(VarSrc,MATCH($A1584,VarKey,0))</f>
        <v/>
      </c>
      <c r="K1584" s="11">
        <f>CodePrefix&amp;$A1584&amp;IF($C1584="","","."&amp;$C1584&amp;"."&amp;$B1584)&amp;INDEX(VarEnd,MATCH($A1584,VarKey,0))&amp;K$5</f>
        <v/>
      </c>
      <c r="L1584" s="15">
        <f>L1575*Settings!$C$13*$D1584</f>
        <v/>
      </c>
      <c r="M1584" s="16">
        <f>M1575*Settings!$C$13*$D1584</f>
        <v/>
      </c>
      <c r="N1584" s="16">
        <f>N1575*Settings!$C$13*$D1584</f>
        <v/>
      </c>
      <c r="O1584" s="16">
        <f>O1575*Settings!$C$13*$D1584</f>
        <v/>
      </c>
      <c r="P1584" s="16">
        <f>P1575*Settings!$C$13*$D1584</f>
        <v/>
      </c>
      <c r="Q1584" s="16">
        <f>Q1575*Settings!$C$13*$D1584</f>
        <v/>
      </c>
      <c r="R1584" s="16">
        <f>R1575*Settings!$C$13*$D1584</f>
        <v/>
      </c>
      <c r="S1584" s="16">
        <f>S1575*Settings!$C$13*$D1584</f>
        <v/>
      </c>
      <c r="T1584" s="16">
        <f>T1575*Settings!$C$13*$D1584</f>
        <v/>
      </c>
      <c r="U1584" s="16">
        <f>U1575*Settings!$C$13*$D1584</f>
        <v/>
      </c>
      <c r="V1584" s="16">
        <f>V1575*Settings!$C$13*$D1584</f>
        <v/>
      </c>
      <c r="W1584" s="16">
        <f>W1575*Settings!$C$13*$D1584</f>
        <v/>
      </c>
      <c r="X1584" s="16">
        <f>X1575*Settings!$C$13*$D1584</f>
        <v/>
      </c>
      <c r="Y1584" s="16">
        <f>Y1575*Settings!$C$13*$D1584</f>
        <v/>
      </c>
      <c r="Z1584" s="16">
        <f>Z1575*Settings!$C$13*$D1584</f>
        <v/>
      </c>
      <c r="AA1584" s="16">
        <f>AA1575*Settings!$C$13*$D1584</f>
        <v/>
      </c>
      <c r="AB1584" s="16">
        <f>AB1575*Settings!$C$13*$D1584</f>
        <v/>
      </c>
      <c r="AC1584" s="16">
        <f>AC1575*Settings!$C$13*$D1584</f>
        <v/>
      </c>
      <c r="AD1584" s="16">
        <f>AD1575*Settings!$C$13*$D1584</f>
        <v/>
      </c>
      <c r="AF1584" s="11">
        <f>CodePrefix&amp;$A1584&amp;IF($C1584="","","."&amp;$C1584&amp;"."&amp;$B1584)&amp;INDEX(VarEnd,MATCH($A1584,VarKey,0))&amp;AF$5</f>
        <v/>
      </c>
      <c r="AG1584" s="15">
        <f>AG1575*Settings!$C$13*$D1584</f>
        <v/>
      </c>
      <c r="AH1584" s="16">
        <f>AH1575*Settings!$C$13*$D1584</f>
        <v/>
      </c>
      <c r="AI1584" s="16">
        <f>AI1575*Settings!$C$13*$D1584</f>
        <v/>
      </c>
      <c r="AJ1584" s="16">
        <f>AJ1575*Settings!$C$13*$D1584</f>
        <v/>
      </c>
      <c r="AK1584" s="16">
        <f>AK1575*Settings!$C$13*$D1584</f>
        <v/>
      </c>
      <c r="AL1584" s="16">
        <f>AL1575*Settings!$C$13*$D1584</f>
        <v/>
      </c>
      <c r="AM1584" s="16">
        <f>AM1575*Settings!$C$13*$D1584</f>
        <v/>
      </c>
      <c r="AN1584" s="16">
        <f>AN1575*Settings!$C$13*$D1584</f>
        <v/>
      </c>
      <c r="AO1584" s="16">
        <f>AO1575*Settings!$C$13*$D1584</f>
        <v/>
      </c>
      <c r="AP1584" s="16">
        <f>AP1575*Settings!$C$13*$D1584</f>
        <v/>
      </c>
      <c r="AQ1584" s="16">
        <f>AQ1575*Settings!$C$13*$D1584</f>
        <v/>
      </c>
      <c r="AR1584" s="16">
        <f>AR1575*Settings!$C$13*$D1584</f>
        <v/>
      </c>
      <c r="AS1584" s="16">
        <f>AS1575*Settings!$C$13*$D1584</f>
        <v/>
      </c>
      <c r="AT1584" s="16">
        <f>AT1575*Settings!$C$13*$D1584</f>
        <v/>
      </c>
      <c r="AU1584" s="16">
        <f>AU1575*Settings!$C$13*$D1584</f>
        <v/>
      </c>
      <c r="AV1584" s="16">
        <f>AV1575*Settings!$C$13*$D1584</f>
        <v/>
      </c>
      <c r="AW1584" s="16">
        <f>AW1575*Settings!$C$13*$D1584</f>
        <v/>
      </c>
      <c r="AX1584" s="16">
        <f>AX1575*Settings!$C$13*$D1584</f>
        <v/>
      </c>
      <c r="AY1584" s="16">
        <f>AY1575*Settings!$C$13*$D1584</f>
        <v/>
      </c>
    </row>
    <row r="1585" hidden="1" outlineLevel="2">
      <c r="A1585" s="14" t="inlineStr">
        <is>
          <t>co2</t>
        </is>
      </c>
      <c r="B1585" s="14" t="inlineStr">
        <is>
          <t>gso</t>
        </is>
      </c>
      <c r="C1585" s="14" t="inlineStr">
        <is>
          <t>res</t>
        </is>
      </c>
      <c r="D1585" s="32">
        <f>INDEX(Inputs!$W$5:$W$132,MATCH($B1585&amp;"|"&amp;$C1585,Inputs!$A$5:$A$132,0))</f>
        <v/>
      </c>
      <c r="E1585" s="36" t="n"/>
      <c r="F1585" s="36" t="n"/>
      <c r="G1585" s="36" t="n"/>
      <c r="H1585" s="14">
        <f>INDEX(VarLab,MATCH($A1585,VarKey,0))&amp;INDEX(MemLab,MATCH($C1585&amp;"|"&amp;$B1585,MemKey,0))</f>
        <v/>
      </c>
      <c r="I1585" s="14">
        <f>INDEX(VarUnit,MATCH($A1585,VarKey,0))</f>
        <v/>
      </c>
      <c r="J1585" s="14">
        <f>INDEX(VarSrc,MATCH($A1585,VarKey,0))</f>
        <v/>
      </c>
      <c r="K1585" s="11">
        <f>CodePrefix&amp;$A1585&amp;IF($C1585="","","."&amp;$C1585&amp;"."&amp;$B1585)&amp;INDEX(VarEnd,MATCH($A1585,VarKey,0))&amp;K$5</f>
        <v/>
      </c>
      <c r="L1585" s="15">
        <f>L1576*Settings!$C$13*$D1585</f>
        <v/>
      </c>
      <c r="M1585" s="16">
        <f>M1576*Settings!$C$13*$D1585</f>
        <v/>
      </c>
      <c r="N1585" s="16">
        <f>N1576*Settings!$C$13*$D1585</f>
        <v/>
      </c>
      <c r="O1585" s="16">
        <f>O1576*Settings!$C$13*$D1585</f>
        <v/>
      </c>
      <c r="P1585" s="16">
        <f>P1576*Settings!$C$13*$D1585</f>
        <v/>
      </c>
      <c r="Q1585" s="16">
        <f>Q1576*Settings!$C$13*$D1585</f>
        <v/>
      </c>
      <c r="R1585" s="16">
        <f>R1576*Settings!$C$13*$D1585</f>
        <v/>
      </c>
      <c r="S1585" s="16">
        <f>S1576*Settings!$C$13*$D1585</f>
        <v/>
      </c>
      <c r="T1585" s="16">
        <f>T1576*Settings!$C$13*$D1585</f>
        <v/>
      </c>
      <c r="U1585" s="16">
        <f>U1576*Settings!$C$13*$D1585</f>
        <v/>
      </c>
      <c r="V1585" s="16">
        <f>V1576*Settings!$C$13*$D1585</f>
        <v/>
      </c>
      <c r="W1585" s="16">
        <f>W1576*Settings!$C$13*$D1585</f>
        <v/>
      </c>
      <c r="X1585" s="16">
        <f>X1576*Settings!$C$13*$D1585</f>
        <v/>
      </c>
      <c r="Y1585" s="16">
        <f>Y1576*Settings!$C$13*$D1585</f>
        <v/>
      </c>
      <c r="Z1585" s="16">
        <f>Z1576*Settings!$C$13*$D1585</f>
        <v/>
      </c>
      <c r="AA1585" s="16">
        <f>AA1576*Settings!$C$13*$D1585</f>
        <v/>
      </c>
      <c r="AB1585" s="16">
        <f>AB1576*Settings!$C$13*$D1585</f>
        <v/>
      </c>
      <c r="AC1585" s="16">
        <f>AC1576*Settings!$C$13*$D1585</f>
        <v/>
      </c>
      <c r="AD1585" s="16">
        <f>AD1576*Settings!$C$13*$D1585</f>
        <v/>
      </c>
      <c r="AF1585" s="11">
        <f>CodePrefix&amp;$A1585&amp;IF($C1585="","","."&amp;$C1585&amp;"."&amp;$B1585)&amp;INDEX(VarEnd,MATCH($A1585,VarKey,0))&amp;AF$5</f>
        <v/>
      </c>
      <c r="AG1585" s="15">
        <f>AG1576*Settings!$C$13*$D1585</f>
        <v/>
      </c>
      <c r="AH1585" s="16">
        <f>AH1576*Settings!$C$13*$D1585</f>
        <v/>
      </c>
      <c r="AI1585" s="16">
        <f>AI1576*Settings!$C$13*$D1585</f>
        <v/>
      </c>
      <c r="AJ1585" s="16">
        <f>AJ1576*Settings!$C$13*$D1585</f>
        <v/>
      </c>
      <c r="AK1585" s="16">
        <f>AK1576*Settings!$C$13*$D1585</f>
        <v/>
      </c>
      <c r="AL1585" s="16">
        <f>AL1576*Settings!$C$13*$D1585</f>
        <v/>
      </c>
      <c r="AM1585" s="16">
        <f>AM1576*Settings!$C$13*$D1585</f>
        <v/>
      </c>
      <c r="AN1585" s="16">
        <f>AN1576*Settings!$C$13*$D1585</f>
        <v/>
      </c>
      <c r="AO1585" s="16">
        <f>AO1576*Settings!$C$13*$D1585</f>
        <v/>
      </c>
      <c r="AP1585" s="16">
        <f>AP1576*Settings!$C$13*$D1585</f>
        <v/>
      </c>
      <c r="AQ1585" s="16">
        <f>AQ1576*Settings!$C$13*$D1585</f>
        <v/>
      </c>
      <c r="AR1585" s="16">
        <f>AR1576*Settings!$C$13*$D1585</f>
        <v/>
      </c>
      <c r="AS1585" s="16">
        <f>AS1576*Settings!$C$13*$D1585</f>
        <v/>
      </c>
      <c r="AT1585" s="16">
        <f>AT1576*Settings!$C$13*$D1585</f>
        <v/>
      </c>
      <c r="AU1585" s="16">
        <f>AU1576*Settings!$C$13*$D1585</f>
        <v/>
      </c>
      <c r="AV1585" s="16">
        <f>AV1576*Settings!$C$13*$D1585</f>
        <v/>
      </c>
      <c r="AW1585" s="16">
        <f>AW1576*Settings!$C$13*$D1585</f>
        <v/>
      </c>
      <c r="AX1585" s="16">
        <f>AX1576*Settings!$C$13*$D1585</f>
        <v/>
      </c>
      <c r="AY1585" s="16">
        <f>AY1576*Settings!$C$13*$D1585</f>
        <v/>
      </c>
    </row>
    <row r="1586" hidden="1" outlineLevel="2">
      <c r="A1586" s="14" t="inlineStr">
        <is>
          <t>co2</t>
        </is>
      </c>
      <c r="B1586" s="14" t="inlineStr">
        <is>
          <t>die</t>
        </is>
      </c>
      <c r="C1586" s="14" t="inlineStr">
        <is>
          <t>res</t>
        </is>
      </c>
      <c r="D1586" s="32">
        <f>INDEX(Inputs!$W$5:$W$132,MATCH($B1586&amp;"|"&amp;$C1586,Inputs!$A$5:$A$132,0))</f>
        <v/>
      </c>
      <c r="E1586" s="36" t="n"/>
      <c r="F1586" s="36" t="n"/>
      <c r="G1586" s="36" t="n"/>
      <c r="H1586" s="14">
        <f>INDEX(VarLab,MATCH($A1586,VarKey,0))&amp;INDEX(MemLab,MATCH($C1586&amp;"|"&amp;$B1586,MemKey,0))</f>
        <v/>
      </c>
      <c r="I1586" s="14">
        <f>INDEX(VarUnit,MATCH($A1586,VarKey,0))</f>
        <v/>
      </c>
      <c r="J1586" s="14">
        <f>INDEX(VarSrc,MATCH($A1586,VarKey,0))</f>
        <v/>
      </c>
      <c r="K1586" s="11">
        <f>CodePrefix&amp;$A1586&amp;IF($C1586="","","."&amp;$C1586&amp;"."&amp;$B1586)&amp;INDEX(VarEnd,MATCH($A1586,VarKey,0))&amp;K$5</f>
        <v/>
      </c>
      <c r="L1586" s="15">
        <f>L1577*Settings!$C$13*$D1586</f>
        <v/>
      </c>
      <c r="M1586" s="16">
        <f>M1577*Settings!$C$13*$D1586</f>
        <v/>
      </c>
      <c r="N1586" s="16">
        <f>N1577*Settings!$C$13*$D1586</f>
        <v/>
      </c>
      <c r="O1586" s="16">
        <f>O1577*Settings!$C$13*$D1586</f>
        <v/>
      </c>
      <c r="P1586" s="16">
        <f>P1577*Settings!$C$13*$D1586</f>
        <v/>
      </c>
      <c r="Q1586" s="16">
        <f>Q1577*Settings!$C$13*$D1586</f>
        <v/>
      </c>
      <c r="R1586" s="16">
        <f>R1577*Settings!$C$13*$D1586</f>
        <v/>
      </c>
      <c r="S1586" s="16">
        <f>S1577*Settings!$C$13*$D1586</f>
        <v/>
      </c>
      <c r="T1586" s="16">
        <f>T1577*Settings!$C$13*$D1586</f>
        <v/>
      </c>
      <c r="U1586" s="16">
        <f>U1577*Settings!$C$13*$D1586</f>
        <v/>
      </c>
      <c r="V1586" s="16">
        <f>V1577*Settings!$C$13*$D1586</f>
        <v/>
      </c>
      <c r="W1586" s="16">
        <f>W1577*Settings!$C$13*$D1586</f>
        <v/>
      </c>
      <c r="X1586" s="16">
        <f>X1577*Settings!$C$13*$D1586</f>
        <v/>
      </c>
      <c r="Y1586" s="16">
        <f>Y1577*Settings!$C$13*$D1586</f>
        <v/>
      </c>
      <c r="Z1586" s="16">
        <f>Z1577*Settings!$C$13*$D1586</f>
        <v/>
      </c>
      <c r="AA1586" s="16">
        <f>AA1577*Settings!$C$13*$D1586</f>
        <v/>
      </c>
      <c r="AB1586" s="16">
        <f>AB1577*Settings!$C$13*$D1586</f>
        <v/>
      </c>
      <c r="AC1586" s="16">
        <f>AC1577*Settings!$C$13*$D1586</f>
        <v/>
      </c>
      <c r="AD1586" s="16">
        <f>AD1577*Settings!$C$13*$D1586</f>
        <v/>
      </c>
      <c r="AF1586" s="11">
        <f>CodePrefix&amp;$A1586&amp;IF($C1586="","","."&amp;$C1586&amp;"."&amp;$B1586)&amp;INDEX(VarEnd,MATCH($A1586,VarKey,0))&amp;AF$5</f>
        <v/>
      </c>
      <c r="AG1586" s="15">
        <f>AG1577*Settings!$C$13*$D1586</f>
        <v/>
      </c>
      <c r="AH1586" s="16">
        <f>AH1577*Settings!$C$13*$D1586</f>
        <v/>
      </c>
      <c r="AI1586" s="16">
        <f>AI1577*Settings!$C$13*$D1586</f>
        <v/>
      </c>
      <c r="AJ1586" s="16">
        <f>AJ1577*Settings!$C$13*$D1586</f>
        <v/>
      </c>
      <c r="AK1586" s="16">
        <f>AK1577*Settings!$C$13*$D1586</f>
        <v/>
      </c>
      <c r="AL1586" s="16">
        <f>AL1577*Settings!$C$13*$D1586</f>
        <v/>
      </c>
      <c r="AM1586" s="16">
        <f>AM1577*Settings!$C$13*$D1586</f>
        <v/>
      </c>
      <c r="AN1586" s="16">
        <f>AN1577*Settings!$C$13*$D1586</f>
        <v/>
      </c>
      <c r="AO1586" s="16">
        <f>AO1577*Settings!$C$13*$D1586</f>
        <v/>
      </c>
      <c r="AP1586" s="16">
        <f>AP1577*Settings!$C$13*$D1586</f>
        <v/>
      </c>
      <c r="AQ1586" s="16">
        <f>AQ1577*Settings!$C$13*$D1586</f>
        <v/>
      </c>
      <c r="AR1586" s="16">
        <f>AR1577*Settings!$C$13*$D1586</f>
        <v/>
      </c>
      <c r="AS1586" s="16">
        <f>AS1577*Settings!$C$13*$D1586</f>
        <v/>
      </c>
      <c r="AT1586" s="16">
        <f>AT1577*Settings!$C$13*$D1586</f>
        <v/>
      </c>
      <c r="AU1586" s="16">
        <f>AU1577*Settings!$C$13*$D1586</f>
        <v/>
      </c>
      <c r="AV1586" s="16">
        <f>AV1577*Settings!$C$13*$D1586</f>
        <v/>
      </c>
      <c r="AW1586" s="16">
        <f>AW1577*Settings!$C$13*$D1586</f>
        <v/>
      </c>
      <c r="AX1586" s="16">
        <f>AX1577*Settings!$C$13*$D1586</f>
        <v/>
      </c>
      <c r="AY1586" s="16">
        <f>AY1577*Settings!$C$13*$D1586</f>
        <v/>
      </c>
    </row>
    <row r="1587" hidden="1" outlineLevel="2">
      <c r="A1587" s="14" t="inlineStr">
        <is>
          <t>co2</t>
        </is>
      </c>
      <c r="B1587" s="14" t="inlineStr">
        <is>
          <t>lpg</t>
        </is>
      </c>
      <c r="C1587" s="14" t="inlineStr">
        <is>
          <t>res</t>
        </is>
      </c>
      <c r="D1587" s="32">
        <f>INDEX(Inputs!$W$5:$W$132,MATCH($B1587&amp;"|"&amp;$C1587,Inputs!$A$5:$A$132,0))</f>
        <v/>
      </c>
      <c r="E1587" s="36" t="n"/>
      <c r="F1587" s="36" t="n"/>
      <c r="G1587" s="36" t="n"/>
      <c r="H1587" s="14">
        <f>INDEX(VarLab,MATCH($A1587,VarKey,0))&amp;INDEX(MemLab,MATCH($C1587&amp;"|"&amp;$B1587,MemKey,0))</f>
        <v/>
      </c>
      <c r="I1587" s="14">
        <f>INDEX(VarUnit,MATCH($A1587,VarKey,0))</f>
        <v/>
      </c>
      <c r="J1587" s="14">
        <f>INDEX(VarSrc,MATCH($A1587,VarKey,0))</f>
        <v/>
      </c>
      <c r="K1587" s="11">
        <f>CodePrefix&amp;$A1587&amp;IF($C1587="","","."&amp;$C1587&amp;"."&amp;$B1587)&amp;INDEX(VarEnd,MATCH($A1587,VarKey,0))&amp;K$5</f>
        <v/>
      </c>
      <c r="L1587" s="15">
        <f>L1578*Settings!$C$13*$D1587</f>
        <v/>
      </c>
      <c r="M1587" s="16">
        <f>M1578*Settings!$C$13*$D1587</f>
        <v/>
      </c>
      <c r="N1587" s="16">
        <f>N1578*Settings!$C$13*$D1587</f>
        <v/>
      </c>
      <c r="O1587" s="16">
        <f>O1578*Settings!$C$13*$D1587</f>
        <v/>
      </c>
      <c r="P1587" s="16">
        <f>P1578*Settings!$C$13*$D1587</f>
        <v/>
      </c>
      <c r="Q1587" s="16">
        <f>Q1578*Settings!$C$13*$D1587</f>
        <v/>
      </c>
      <c r="R1587" s="16">
        <f>R1578*Settings!$C$13*$D1587</f>
        <v/>
      </c>
      <c r="S1587" s="16">
        <f>S1578*Settings!$C$13*$D1587</f>
        <v/>
      </c>
      <c r="T1587" s="16">
        <f>T1578*Settings!$C$13*$D1587</f>
        <v/>
      </c>
      <c r="U1587" s="16">
        <f>U1578*Settings!$C$13*$D1587</f>
        <v/>
      </c>
      <c r="V1587" s="16">
        <f>V1578*Settings!$C$13*$D1587</f>
        <v/>
      </c>
      <c r="W1587" s="16">
        <f>W1578*Settings!$C$13*$D1587</f>
        <v/>
      </c>
      <c r="X1587" s="16">
        <f>X1578*Settings!$C$13*$D1587</f>
        <v/>
      </c>
      <c r="Y1587" s="16">
        <f>Y1578*Settings!$C$13*$D1587</f>
        <v/>
      </c>
      <c r="Z1587" s="16">
        <f>Z1578*Settings!$C$13*$D1587</f>
        <v/>
      </c>
      <c r="AA1587" s="16">
        <f>AA1578*Settings!$C$13*$D1587</f>
        <v/>
      </c>
      <c r="AB1587" s="16">
        <f>AB1578*Settings!$C$13*$D1587</f>
        <v/>
      </c>
      <c r="AC1587" s="16">
        <f>AC1578*Settings!$C$13*$D1587</f>
        <v/>
      </c>
      <c r="AD1587" s="16">
        <f>AD1578*Settings!$C$13*$D1587</f>
        <v/>
      </c>
      <c r="AF1587" s="11">
        <f>CodePrefix&amp;$A1587&amp;IF($C1587="","","."&amp;$C1587&amp;"."&amp;$B1587)&amp;INDEX(VarEnd,MATCH($A1587,VarKey,0))&amp;AF$5</f>
        <v/>
      </c>
      <c r="AG1587" s="15">
        <f>AG1578*Settings!$C$13*$D1587</f>
        <v/>
      </c>
      <c r="AH1587" s="16">
        <f>AH1578*Settings!$C$13*$D1587</f>
        <v/>
      </c>
      <c r="AI1587" s="16">
        <f>AI1578*Settings!$C$13*$D1587</f>
        <v/>
      </c>
      <c r="AJ1587" s="16">
        <f>AJ1578*Settings!$C$13*$D1587</f>
        <v/>
      </c>
      <c r="AK1587" s="16">
        <f>AK1578*Settings!$C$13*$D1587</f>
        <v/>
      </c>
      <c r="AL1587" s="16">
        <f>AL1578*Settings!$C$13*$D1587</f>
        <v/>
      </c>
      <c r="AM1587" s="16">
        <f>AM1578*Settings!$C$13*$D1587</f>
        <v/>
      </c>
      <c r="AN1587" s="16">
        <f>AN1578*Settings!$C$13*$D1587</f>
        <v/>
      </c>
      <c r="AO1587" s="16">
        <f>AO1578*Settings!$C$13*$D1587</f>
        <v/>
      </c>
      <c r="AP1587" s="16">
        <f>AP1578*Settings!$C$13*$D1587</f>
        <v/>
      </c>
      <c r="AQ1587" s="16">
        <f>AQ1578*Settings!$C$13*$D1587</f>
        <v/>
      </c>
      <c r="AR1587" s="16">
        <f>AR1578*Settings!$C$13*$D1587</f>
        <v/>
      </c>
      <c r="AS1587" s="16">
        <f>AS1578*Settings!$C$13*$D1587</f>
        <v/>
      </c>
      <c r="AT1587" s="16">
        <f>AT1578*Settings!$C$13*$D1587</f>
        <v/>
      </c>
      <c r="AU1587" s="16">
        <f>AU1578*Settings!$C$13*$D1587</f>
        <v/>
      </c>
      <c r="AV1587" s="16">
        <f>AV1578*Settings!$C$13*$D1587</f>
        <v/>
      </c>
      <c r="AW1587" s="16">
        <f>AW1578*Settings!$C$13*$D1587</f>
        <v/>
      </c>
      <c r="AX1587" s="16">
        <f>AX1578*Settings!$C$13*$D1587</f>
        <v/>
      </c>
      <c r="AY1587" s="16">
        <f>AY1578*Settings!$C$13*$D1587</f>
        <v/>
      </c>
    </row>
    <row r="1588" hidden="1" outlineLevel="2">
      <c r="A1588" s="14" t="inlineStr">
        <is>
          <t>co2</t>
        </is>
      </c>
      <c r="B1588" s="14" t="inlineStr">
        <is>
          <t>ker</t>
        </is>
      </c>
      <c r="C1588" s="14" t="inlineStr">
        <is>
          <t>res</t>
        </is>
      </c>
      <c r="D1588" s="32">
        <f>INDEX(Inputs!$W$5:$W$132,MATCH($B1588&amp;"|"&amp;$C1588,Inputs!$A$5:$A$132,0))</f>
        <v/>
      </c>
      <c r="E1588" s="36" t="n"/>
      <c r="F1588" s="36" t="n"/>
      <c r="G1588" s="36" t="n"/>
      <c r="H1588" s="14">
        <f>INDEX(VarLab,MATCH($A1588,VarKey,0))&amp;INDEX(MemLab,MATCH($C1588&amp;"|"&amp;$B1588,MemKey,0))</f>
        <v/>
      </c>
      <c r="I1588" s="14">
        <f>INDEX(VarUnit,MATCH($A1588,VarKey,0))</f>
        <v/>
      </c>
      <c r="J1588" s="14">
        <f>INDEX(VarSrc,MATCH($A1588,VarKey,0))</f>
        <v/>
      </c>
      <c r="K1588" s="11">
        <f>CodePrefix&amp;$A1588&amp;IF($C1588="","","."&amp;$C1588&amp;"."&amp;$B1588)&amp;INDEX(VarEnd,MATCH($A1588,VarKey,0))&amp;K$5</f>
        <v/>
      </c>
      <c r="L1588" s="15">
        <f>L1579*Settings!$C$13*$D1588</f>
        <v/>
      </c>
      <c r="M1588" s="16">
        <f>M1579*Settings!$C$13*$D1588</f>
        <v/>
      </c>
      <c r="N1588" s="16">
        <f>N1579*Settings!$C$13*$D1588</f>
        <v/>
      </c>
      <c r="O1588" s="16">
        <f>O1579*Settings!$C$13*$D1588</f>
        <v/>
      </c>
      <c r="P1588" s="16">
        <f>P1579*Settings!$C$13*$D1588</f>
        <v/>
      </c>
      <c r="Q1588" s="16">
        <f>Q1579*Settings!$C$13*$D1588</f>
        <v/>
      </c>
      <c r="R1588" s="16">
        <f>R1579*Settings!$C$13*$D1588</f>
        <v/>
      </c>
      <c r="S1588" s="16">
        <f>S1579*Settings!$C$13*$D1588</f>
        <v/>
      </c>
      <c r="T1588" s="16">
        <f>T1579*Settings!$C$13*$D1588</f>
        <v/>
      </c>
      <c r="U1588" s="16">
        <f>U1579*Settings!$C$13*$D1588</f>
        <v/>
      </c>
      <c r="V1588" s="16">
        <f>V1579*Settings!$C$13*$D1588</f>
        <v/>
      </c>
      <c r="W1588" s="16">
        <f>W1579*Settings!$C$13*$D1588</f>
        <v/>
      </c>
      <c r="X1588" s="16">
        <f>X1579*Settings!$C$13*$D1588</f>
        <v/>
      </c>
      <c r="Y1588" s="16">
        <f>Y1579*Settings!$C$13*$D1588</f>
        <v/>
      </c>
      <c r="Z1588" s="16">
        <f>Z1579*Settings!$C$13*$D1588</f>
        <v/>
      </c>
      <c r="AA1588" s="16">
        <f>AA1579*Settings!$C$13*$D1588</f>
        <v/>
      </c>
      <c r="AB1588" s="16">
        <f>AB1579*Settings!$C$13*$D1588</f>
        <v/>
      </c>
      <c r="AC1588" s="16">
        <f>AC1579*Settings!$C$13*$D1588</f>
        <v/>
      </c>
      <c r="AD1588" s="16">
        <f>AD1579*Settings!$C$13*$D1588</f>
        <v/>
      </c>
      <c r="AF1588" s="11">
        <f>CodePrefix&amp;$A1588&amp;IF($C1588="","","."&amp;$C1588&amp;"."&amp;$B1588)&amp;INDEX(VarEnd,MATCH($A1588,VarKey,0))&amp;AF$5</f>
        <v/>
      </c>
      <c r="AG1588" s="15">
        <f>AG1579*Settings!$C$13*$D1588</f>
        <v/>
      </c>
      <c r="AH1588" s="16">
        <f>AH1579*Settings!$C$13*$D1588</f>
        <v/>
      </c>
      <c r="AI1588" s="16">
        <f>AI1579*Settings!$C$13*$D1588</f>
        <v/>
      </c>
      <c r="AJ1588" s="16">
        <f>AJ1579*Settings!$C$13*$D1588</f>
        <v/>
      </c>
      <c r="AK1588" s="16">
        <f>AK1579*Settings!$C$13*$D1588</f>
        <v/>
      </c>
      <c r="AL1588" s="16">
        <f>AL1579*Settings!$C$13*$D1588</f>
        <v/>
      </c>
      <c r="AM1588" s="16">
        <f>AM1579*Settings!$C$13*$D1588</f>
        <v/>
      </c>
      <c r="AN1588" s="16">
        <f>AN1579*Settings!$C$13*$D1588</f>
        <v/>
      </c>
      <c r="AO1588" s="16">
        <f>AO1579*Settings!$C$13*$D1588</f>
        <v/>
      </c>
      <c r="AP1588" s="16">
        <f>AP1579*Settings!$C$13*$D1588</f>
        <v/>
      </c>
      <c r="AQ1588" s="16">
        <f>AQ1579*Settings!$C$13*$D1588</f>
        <v/>
      </c>
      <c r="AR1588" s="16">
        <f>AR1579*Settings!$C$13*$D1588</f>
        <v/>
      </c>
      <c r="AS1588" s="16">
        <f>AS1579*Settings!$C$13*$D1588</f>
        <v/>
      </c>
      <c r="AT1588" s="16">
        <f>AT1579*Settings!$C$13*$D1588</f>
        <v/>
      </c>
      <c r="AU1588" s="16">
        <f>AU1579*Settings!$C$13*$D1588</f>
        <v/>
      </c>
      <c r="AV1588" s="16">
        <f>AV1579*Settings!$C$13*$D1588</f>
        <v/>
      </c>
      <c r="AW1588" s="16">
        <f>AW1579*Settings!$C$13*$D1588</f>
        <v/>
      </c>
      <c r="AX1588" s="16">
        <f>AX1579*Settings!$C$13*$D1588</f>
        <v/>
      </c>
      <c r="AY1588" s="16">
        <f>AY1579*Settings!$C$13*$D1588</f>
        <v/>
      </c>
    </row>
    <row r="1589" hidden="1" outlineLevel="2">
      <c r="A1589" s="14" t="inlineStr">
        <is>
          <t>co2</t>
        </is>
      </c>
      <c r="B1589" s="14" t="inlineStr">
        <is>
          <t>oop</t>
        </is>
      </c>
      <c r="C1589" s="14" t="inlineStr">
        <is>
          <t>res</t>
        </is>
      </c>
      <c r="D1589" s="32">
        <f>INDEX(Inputs!$W$5:$W$132,MATCH($B1589&amp;"|"&amp;$C1589,Inputs!$A$5:$A$132,0))</f>
        <v/>
      </c>
      <c r="E1589" s="36" t="n"/>
      <c r="F1589" s="36" t="n"/>
      <c r="G1589" s="36" t="n"/>
      <c r="H1589" s="14">
        <f>INDEX(VarLab,MATCH($A1589,VarKey,0))&amp;INDEX(MemLab,MATCH($C1589&amp;"|"&amp;$B1589,MemKey,0))</f>
        <v/>
      </c>
      <c r="I1589" s="14">
        <f>INDEX(VarUnit,MATCH($A1589,VarKey,0))</f>
        <v/>
      </c>
      <c r="J1589" s="14">
        <f>INDEX(VarSrc,MATCH($A1589,VarKey,0))</f>
        <v/>
      </c>
      <c r="K1589" s="11">
        <f>CodePrefix&amp;$A1589&amp;IF($C1589="","","."&amp;$C1589&amp;"."&amp;$B1589)&amp;INDEX(VarEnd,MATCH($A1589,VarKey,0))&amp;K$5</f>
        <v/>
      </c>
      <c r="L1589" s="15">
        <f>L1580*Settings!$C$13*$D1589</f>
        <v/>
      </c>
      <c r="M1589" s="16">
        <f>M1580*Settings!$C$13*$D1589</f>
        <v/>
      </c>
      <c r="N1589" s="16">
        <f>N1580*Settings!$C$13*$D1589</f>
        <v/>
      </c>
      <c r="O1589" s="16">
        <f>O1580*Settings!$C$13*$D1589</f>
        <v/>
      </c>
      <c r="P1589" s="16">
        <f>P1580*Settings!$C$13*$D1589</f>
        <v/>
      </c>
      <c r="Q1589" s="16">
        <f>Q1580*Settings!$C$13*$D1589</f>
        <v/>
      </c>
      <c r="R1589" s="16">
        <f>R1580*Settings!$C$13*$D1589</f>
        <v/>
      </c>
      <c r="S1589" s="16">
        <f>S1580*Settings!$C$13*$D1589</f>
        <v/>
      </c>
      <c r="T1589" s="16">
        <f>T1580*Settings!$C$13*$D1589</f>
        <v/>
      </c>
      <c r="U1589" s="16">
        <f>U1580*Settings!$C$13*$D1589</f>
        <v/>
      </c>
      <c r="V1589" s="16">
        <f>V1580*Settings!$C$13*$D1589</f>
        <v/>
      </c>
      <c r="W1589" s="16">
        <f>W1580*Settings!$C$13*$D1589</f>
        <v/>
      </c>
      <c r="X1589" s="16">
        <f>X1580*Settings!$C$13*$D1589</f>
        <v/>
      </c>
      <c r="Y1589" s="16">
        <f>Y1580*Settings!$C$13*$D1589</f>
        <v/>
      </c>
      <c r="Z1589" s="16">
        <f>Z1580*Settings!$C$13*$D1589</f>
        <v/>
      </c>
      <c r="AA1589" s="16">
        <f>AA1580*Settings!$C$13*$D1589</f>
        <v/>
      </c>
      <c r="AB1589" s="16">
        <f>AB1580*Settings!$C$13*$D1589</f>
        <v/>
      </c>
      <c r="AC1589" s="16">
        <f>AC1580*Settings!$C$13*$D1589</f>
        <v/>
      </c>
      <c r="AD1589" s="16">
        <f>AD1580*Settings!$C$13*$D1589</f>
        <v/>
      </c>
      <c r="AF1589" s="11">
        <f>CodePrefix&amp;$A1589&amp;IF($C1589="","","."&amp;$C1589&amp;"."&amp;$B1589)&amp;INDEX(VarEnd,MATCH($A1589,VarKey,0))&amp;AF$5</f>
        <v/>
      </c>
      <c r="AG1589" s="15">
        <f>AG1580*Settings!$C$13*$D1589</f>
        <v/>
      </c>
      <c r="AH1589" s="16">
        <f>AH1580*Settings!$C$13*$D1589</f>
        <v/>
      </c>
      <c r="AI1589" s="16">
        <f>AI1580*Settings!$C$13*$D1589</f>
        <v/>
      </c>
      <c r="AJ1589" s="16">
        <f>AJ1580*Settings!$C$13*$D1589</f>
        <v/>
      </c>
      <c r="AK1589" s="16">
        <f>AK1580*Settings!$C$13*$D1589</f>
        <v/>
      </c>
      <c r="AL1589" s="16">
        <f>AL1580*Settings!$C$13*$D1589</f>
        <v/>
      </c>
      <c r="AM1589" s="16">
        <f>AM1580*Settings!$C$13*$D1589</f>
        <v/>
      </c>
      <c r="AN1589" s="16">
        <f>AN1580*Settings!$C$13*$D1589</f>
        <v/>
      </c>
      <c r="AO1589" s="16">
        <f>AO1580*Settings!$C$13*$D1589</f>
        <v/>
      </c>
      <c r="AP1589" s="16">
        <f>AP1580*Settings!$C$13*$D1589</f>
        <v/>
      </c>
      <c r="AQ1589" s="16">
        <f>AQ1580*Settings!$C$13*$D1589</f>
        <v/>
      </c>
      <c r="AR1589" s="16">
        <f>AR1580*Settings!$C$13*$D1589</f>
        <v/>
      </c>
      <c r="AS1589" s="16">
        <f>AS1580*Settings!$C$13*$D1589</f>
        <v/>
      </c>
      <c r="AT1589" s="16">
        <f>AT1580*Settings!$C$13*$D1589</f>
        <v/>
      </c>
      <c r="AU1589" s="16">
        <f>AU1580*Settings!$C$13*$D1589</f>
        <v/>
      </c>
      <c r="AV1589" s="16">
        <f>AV1580*Settings!$C$13*$D1589</f>
        <v/>
      </c>
      <c r="AW1589" s="16">
        <f>AW1580*Settings!$C$13*$D1589</f>
        <v/>
      </c>
      <c r="AX1589" s="16">
        <f>AX1580*Settings!$C$13*$D1589</f>
        <v/>
      </c>
      <c r="AY1589" s="16">
        <f>AY1580*Settings!$C$13*$D1589</f>
        <v/>
      </c>
    </row>
    <row r="1590" hidden="1" outlineLevel="2">
      <c r="A1590" s="14" t="inlineStr">
        <is>
          <t>co2</t>
        </is>
      </c>
      <c r="B1590" s="14" t="inlineStr">
        <is>
          <t>bio</t>
        </is>
      </c>
      <c r="C1590" s="14" t="inlineStr">
        <is>
          <t>res</t>
        </is>
      </c>
      <c r="D1590" s="32">
        <f>INDEX(Inputs!$W$5:$W$132,MATCH($B1590&amp;"|"&amp;$C1590,Inputs!$A$5:$A$132,0))</f>
        <v/>
      </c>
      <c r="E1590" s="36" t="n"/>
      <c r="F1590" s="36" t="n"/>
      <c r="G1590" s="36" t="n"/>
      <c r="H1590" s="14">
        <f>INDEX(VarLab,MATCH($A1590,VarKey,0))&amp;INDEX(MemLab,MATCH($C1590&amp;"|"&amp;$B1590,MemKey,0))</f>
        <v/>
      </c>
      <c r="I1590" s="14">
        <f>INDEX(VarUnit,MATCH($A1590,VarKey,0))</f>
        <v/>
      </c>
      <c r="J1590" s="14">
        <f>INDEX(VarSrc,MATCH($A1590,VarKey,0))</f>
        <v/>
      </c>
      <c r="K1590" s="11">
        <f>CodePrefix&amp;$A1590&amp;IF($C1590="","","."&amp;$C1590&amp;"."&amp;$B1590)&amp;INDEX(VarEnd,MATCH($A1590,VarKey,0))&amp;K$5</f>
        <v/>
      </c>
      <c r="L1590" s="15">
        <f>L1581*Settings!$C$13*$D1590</f>
        <v/>
      </c>
      <c r="M1590" s="16">
        <f>M1581*Settings!$C$13*$D1590</f>
        <v/>
      </c>
      <c r="N1590" s="16">
        <f>N1581*Settings!$C$13*$D1590</f>
        <v/>
      </c>
      <c r="O1590" s="16">
        <f>O1581*Settings!$C$13*$D1590</f>
        <v/>
      </c>
      <c r="P1590" s="16">
        <f>P1581*Settings!$C$13*$D1590</f>
        <v/>
      </c>
      <c r="Q1590" s="16">
        <f>Q1581*Settings!$C$13*$D1590</f>
        <v/>
      </c>
      <c r="R1590" s="16">
        <f>R1581*Settings!$C$13*$D1590</f>
        <v/>
      </c>
      <c r="S1590" s="16">
        <f>S1581*Settings!$C$13*$D1590</f>
        <v/>
      </c>
      <c r="T1590" s="16">
        <f>T1581*Settings!$C$13*$D1590</f>
        <v/>
      </c>
      <c r="U1590" s="16">
        <f>U1581*Settings!$C$13*$D1590</f>
        <v/>
      </c>
      <c r="V1590" s="16">
        <f>V1581*Settings!$C$13*$D1590</f>
        <v/>
      </c>
      <c r="W1590" s="16">
        <f>W1581*Settings!$C$13*$D1590</f>
        <v/>
      </c>
      <c r="X1590" s="16">
        <f>X1581*Settings!$C$13*$D1590</f>
        <v/>
      </c>
      <c r="Y1590" s="16">
        <f>Y1581*Settings!$C$13*$D1590</f>
        <v/>
      </c>
      <c r="Z1590" s="16">
        <f>Z1581*Settings!$C$13*$D1590</f>
        <v/>
      </c>
      <c r="AA1590" s="16">
        <f>AA1581*Settings!$C$13*$D1590</f>
        <v/>
      </c>
      <c r="AB1590" s="16">
        <f>AB1581*Settings!$C$13*$D1590</f>
        <v/>
      </c>
      <c r="AC1590" s="16">
        <f>AC1581*Settings!$C$13*$D1590</f>
        <v/>
      </c>
      <c r="AD1590" s="16">
        <f>AD1581*Settings!$C$13*$D1590</f>
        <v/>
      </c>
      <c r="AF1590" s="11">
        <f>CodePrefix&amp;$A1590&amp;IF($C1590="","","."&amp;$C1590&amp;"."&amp;$B1590)&amp;INDEX(VarEnd,MATCH($A1590,VarKey,0))&amp;AF$5</f>
        <v/>
      </c>
      <c r="AG1590" s="15">
        <f>AG1581*Settings!$C$13*$D1590</f>
        <v/>
      </c>
      <c r="AH1590" s="16">
        <f>AH1581*Settings!$C$13*$D1590</f>
        <v/>
      </c>
      <c r="AI1590" s="16">
        <f>AI1581*Settings!$C$13*$D1590</f>
        <v/>
      </c>
      <c r="AJ1590" s="16">
        <f>AJ1581*Settings!$C$13*$D1590</f>
        <v/>
      </c>
      <c r="AK1590" s="16">
        <f>AK1581*Settings!$C$13*$D1590</f>
        <v/>
      </c>
      <c r="AL1590" s="16">
        <f>AL1581*Settings!$C$13*$D1590</f>
        <v/>
      </c>
      <c r="AM1590" s="16">
        <f>AM1581*Settings!$C$13*$D1590</f>
        <v/>
      </c>
      <c r="AN1590" s="16">
        <f>AN1581*Settings!$C$13*$D1590</f>
        <v/>
      </c>
      <c r="AO1590" s="16">
        <f>AO1581*Settings!$C$13*$D1590</f>
        <v/>
      </c>
      <c r="AP1590" s="16">
        <f>AP1581*Settings!$C$13*$D1590</f>
        <v/>
      </c>
      <c r="AQ1590" s="16">
        <f>AQ1581*Settings!$C$13*$D1590</f>
        <v/>
      </c>
      <c r="AR1590" s="16">
        <f>AR1581*Settings!$C$13*$D1590</f>
        <v/>
      </c>
      <c r="AS1590" s="16">
        <f>AS1581*Settings!$C$13*$D1590</f>
        <v/>
      </c>
      <c r="AT1590" s="16">
        <f>AT1581*Settings!$C$13*$D1590</f>
        <v/>
      </c>
      <c r="AU1590" s="16">
        <f>AU1581*Settings!$C$13*$D1590</f>
        <v/>
      </c>
      <c r="AV1590" s="16">
        <f>AV1581*Settings!$C$13*$D1590</f>
        <v/>
      </c>
      <c r="AW1590" s="16">
        <f>AW1581*Settings!$C$13*$D1590</f>
        <v/>
      </c>
      <c r="AX1590" s="16">
        <f>AX1581*Settings!$C$13*$D1590</f>
        <v/>
      </c>
      <c r="AY1590" s="16">
        <f>AY1581*Settings!$C$13*$D1590</f>
        <v/>
      </c>
    </row>
    <row r="1591" hidden="1" outlineLevel="2"/>
    <row r="1592" hidden="1" outlineLevel="2">
      <c r="A1592" s="14" t="inlineStr">
        <is>
          <t>rtx</t>
        </is>
      </c>
      <c r="B1592" s="14" t="inlineStr">
        <is>
          <t>coa</t>
        </is>
      </c>
      <c r="C1592" s="14" t="inlineStr">
        <is>
          <t>res</t>
        </is>
      </c>
      <c r="D1592" s="32">
        <f>INDEX(Inputs!$U$5:$U$132,MATCH($B1592&amp;"|"&amp;$C1592,Inputs!$A$5:$A$132,0))</f>
        <v/>
      </c>
      <c r="E1592" s="32">
        <f>INDEX(Inputs!$V$5:$V$132,MATCH($B1592&amp;"|"&amp;$C1592,Inputs!$A$5:$A$132,0))</f>
        <v/>
      </c>
      <c r="F1592" s="36" t="n"/>
      <c r="G1592" s="36" t="n"/>
      <c r="H1592" s="14">
        <f>INDEX(VarLab,MATCH($A1592,VarKey,0))&amp;INDEX(MemLab,MATCH($C1592&amp;"|"&amp;$B1592,MemKey,0))</f>
        <v/>
      </c>
      <c r="I1592" s="14">
        <f>INDEX(VarUnit,MATCH($A1592,VarKey,0))</f>
        <v/>
      </c>
      <c r="J1592" s="14">
        <f>INDEX(VarSrc,MATCH($A1592,VarKey,0))</f>
        <v/>
      </c>
      <c r="K1592" s="11">
        <f>CodePrefix&amp;$A1592&amp;IF($C1592="","","."&amp;$C1592&amp;"."&amp;$B1592)&amp;INDEX(VarEnd,MATCH($A1592,VarKey,0))&amp;K$5</f>
        <v/>
      </c>
      <c r="L1592" s="39">
        <f>L1574*Settings!$C$13*(INDEX(L$407:L$418,$D1592)+INDEX(L$394:L$405,$D1592)+L1547*(1+$E1592))</f>
        <v/>
      </c>
      <c r="M1592" s="40">
        <f>M1574*Settings!$C$13*(INDEX(M$407:M$418,$D1592)+INDEX(M$394:M$405,$D1592)+M1547*(1+$E1592))</f>
        <v/>
      </c>
      <c r="N1592" s="40">
        <f>N1574*Settings!$C$13*(INDEX(N$407:N$418,$D1592)+INDEX(N$394:N$405,$D1592)+N1547*(1+$E1592))</f>
        <v/>
      </c>
      <c r="O1592" s="40">
        <f>O1574*Settings!$C$13*(INDEX(O$407:O$418,$D1592)+INDEX(O$394:O$405,$D1592)+O1547*(1+$E1592))</f>
        <v/>
      </c>
      <c r="P1592" s="40">
        <f>P1574*Settings!$C$13*(INDEX(P$407:P$418,$D1592)+INDEX(P$394:P$405,$D1592)+P1547*(1+$E1592))</f>
        <v/>
      </c>
      <c r="Q1592" s="40">
        <f>Q1574*Settings!$C$13*(INDEX(Q$407:Q$418,$D1592)+INDEX(Q$394:Q$405,$D1592)+Q1547*(1+$E1592))</f>
        <v/>
      </c>
      <c r="R1592" s="40">
        <f>R1574*Settings!$C$13*(INDEX(R$407:R$418,$D1592)+INDEX(R$394:R$405,$D1592)+R1547*(1+$E1592))</f>
        <v/>
      </c>
      <c r="S1592" s="40">
        <f>S1574*Settings!$C$13*(INDEX(S$407:S$418,$D1592)+INDEX(S$394:S$405,$D1592)+S1547*(1+$E1592))</f>
        <v/>
      </c>
      <c r="T1592" s="40">
        <f>T1574*Settings!$C$13*(INDEX(T$407:T$418,$D1592)+INDEX(T$394:T$405,$D1592)+T1547*(1+$E1592))</f>
        <v/>
      </c>
      <c r="U1592" s="40">
        <f>U1574*Settings!$C$13*(INDEX(U$407:U$418,$D1592)+INDEX(U$394:U$405,$D1592)+U1547*(1+$E1592))</f>
        <v/>
      </c>
      <c r="V1592" s="40">
        <f>V1574*Settings!$C$13*(INDEX(V$407:V$418,$D1592)+INDEX(V$394:V$405,$D1592)+V1547*(1+$E1592))</f>
        <v/>
      </c>
      <c r="W1592" s="40">
        <f>W1574*Settings!$C$13*(INDEX(W$407:W$418,$D1592)+INDEX(W$394:W$405,$D1592)+W1547*(1+$E1592))</f>
        <v/>
      </c>
      <c r="X1592" s="40">
        <f>X1574*Settings!$C$13*(INDEX(X$407:X$418,$D1592)+INDEX(X$394:X$405,$D1592)+X1547*(1+$E1592))</f>
        <v/>
      </c>
      <c r="Y1592" s="40">
        <f>Y1574*Settings!$C$13*(INDEX(Y$407:Y$418,$D1592)+INDEX(Y$394:Y$405,$D1592)+Y1547*(1+$E1592))</f>
        <v/>
      </c>
      <c r="Z1592" s="40">
        <f>Z1574*Settings!$C$13*(INDEX(Z$407:Z$418,$D1592)+INDEX(Z$394:Z$405,$D1592)+Z1547*(1+$E1592))</f>
        <v/>
      </c>
      <c r="AA1592" s="40">
        <f>AA1574*Settings!$C$13*(INDEX(AA$407:AA$418,$D1592)+INDEX(AA$394:AA$405,$D1592)+AA1547*(1+$E1592))</f>
        <v/>
      </c>
      <c r="AB1592" s="40">
        <f>AB1574*Settings!$C$13*(INDEX(AB$407:AB$418,$D1592)+INDEX(AB$394:AB$405,$D1592)+AB1547*(1+$E1592))</f>
        <v/>
      </c>
      <c r="AC1592" s="40">
        <f>AC1574*Settings!$C$13*(INDEX(AC$407:AC$418,$D1592)+INDEX(AC$394:AC$405,$D1592)+AC1547*(1+$E1592))</f>
        <v/>
      </c>
      <c r="AD1592" s="40">
        <f>AD1574*Settings!$C$13*(INDEX(AD$407:AD$418,$D1592)+INDEX(AD$394:AD$405,$D1592)+AD1547*(1+$E1592))</f>
        <v/>
      </c>
      <c r="AF1592" s="11">
        <f>CodePrefix&amp;$A1592&amp;IF($C1592="","","."&amp;$C1592&amp;"."&amp;$B1592)&amp;INDEX(VarEnd,MATCH($A1592,VarKey,0))&amp;AF$5</f>
        <v/>
      </c>
      <c r="AG1592" s="39">
        <f>AG1574*Settings!$C$13*(INDEX(AG$407:AG$418,$D1592)+INDEX(AG$394:AG$405,$D1592)+AG1547*(1+$E1592))</f>
        <v/>
      </c>
      <c r="AH1592" s="40">
        <f>AH1574*Settings!$C$13*(INDEX(AH$407:AH$418,$D1592)+INDEX(AH$394:AH$405,$D1592)+AH1547*(1+$E1592))</f>
        <v/>
      </c>
      <c r="AI1592" s="40">
        <f>AI1574*Settings!$C$13*(INDEX(AI$407:AI$418,$D1592)+INDEX(AI$394:AI$405,$D1592)+AI1547*(1+$E1592))</f>
        <v/>
      </c>
      <c r="AJ1592" s="40">
        <f>AJ1574*Settings!$C$13*(INDEX(AJ$407:AJ$418,$D1592)+INDEX(AJ$394:AJ$405,$D1592)+AJ1547*(1+$E1592))</f>
        <v/>
      </c>
      <c r="AK1592" s="40">
        <f>AK1574*Settings!$C$13*(INDEX(AK$407:AK$418,$D1592)+INDEX(AK$394:AK$405,$D1592)+AK1547*(1+$E1592))</f>
        <v/>
      </c>
      <c r="AL1592" s="40">
        <f>AL1574*Settings!$C$13*(INDEX(AL$407:AL$418,$D1592)+INDEX(AL$394:AL$405,$D1592)+AL1547*(1+$E1592))</f>
        <v/>
      </c>
      <c r="AM1592" s="40">
        <f>AM1574*Settings!$C$13*(INDEX(AM$407:AM$418,$D1592)+INDEX(AM$394:AM$405,$D1592)+AM1547*(1+$E1592))</f>
        <v/>
      </c>
      <c r="AN1592" s="40">
        <f>AN1574*Settings!$C$13*(INDEX(AN$407:AN$418,$D1592)+INDEX(AN$394:AN$405,$D1592)+AN1547*(1+$E1592))</f>
        <v/>
      </c>
      <c r="AO1592" s="40">
        <f>AO1574*Settings!$C$13*(INDEX(AO$407:AO$418,$D1592)+INDEX(AO$394:AO$405,$D1592)+AO1547*(1+$E1592))</f>
        <v/>
      </c>
      <c r="AP1592" s="40">
        <f>AP1574*Settings!$C$13*(INDEX(AP$407:AP$418,$D1592)+INDEX(AP$394:AP$405,$D1592)+AP1547*(1+$E1592))</f>
        <v/>
      </c>
      <c r="AQ1592" s="40">
        <f>AQ1574*Settings!$C$13*(INDEX(AQ$407:AQ$418,$D1592)+INDEX(AQ$394:AQ$405,$D1592)+AQ1547*(1+$E1592))</f>
        <v/>
      </c>
      <c r="AR1592" s="40">
        <f>AR1574*Settings!$C$13*(INDEX(AR$407:AR$418,$D1592)+INDEX(AR$394:AR$405,$D1592)+AR1547*(1+$E1592))</f>
        <v/>
      </c>
      <c r="AS1592" s="40">
        <f>AS1574*Settings!$C$13*(INDEX(AS$407:AS$418,$D1592)+INDEX(AS$394:AS$405,$D1592)+AS1547*(1+$E1592))</f>
        <v/>
      </c>
      <c r="AT1592" s="40">
        <f>AT1574*Settings!$C$13*(INDEX(AT$407:AT$418,$D1592)+INDEX(AT$394:AT$405,$D1592)+AT1547*(1+$E1592))</f>
        <v/>
      </c>
      <c r="AU1592" s="40">
        <f>AU1574*Settings!$C$13*(INDEX(AU$407:AU$418,$D1592)+INDEX(AU$394:AU$405,$D1592)+AU1547*(1+$E1592))</f>
        <v/>
      </c>
      <c r="AV1592" s="40">
        <f>AV1574*Settings!$C$13*(INDEX(AV$407:AV$418,$D1592)+INDEX(AV$394:AV$405,$D1592)+AV1547*(1+$E1592))</f>
        <v/>
      </c>
      <c r="AW1592" s="40">
        <f>AW1574*Settings!$C$13*(INDEX(AW$407:AW$418,$D1592)+INDEX(AW$394:AW$405,$D1592)+AW1547*(1+$E1592))</f>
        <v/>
      </c>
      <c r="AX1592" s="40">
        <f>AX1574*Settings!$C$13*(INDEX(AX$407:AX$418,$D1592)+INDEX(AX$394:AX$405,$D1592)+AX1547*(1+$E1592))</f>
        <v/>
      </c>
      <c r="AY1592" s="40">
        <f>AY1574*Settings!$C$13*(INDEX(AY$407:AY$418,$D1592)+INDEX(AY$394:AY$405,$D1592)+AY1547*(1+$E1592))</f>
        <v/>
      </c>
    </row>
    <row r="1593" hidden="1" outlineLevel="2">
      <c r="A1593" s="14" t="inlineStr">
        <is>
          <t>rtx</t>
        </is>
      </c>
      <c r="B1593" s="14" t="inlineStr">
        <is>
          <t>nga</t>
        </is>
      </c>
      <c r="C1593" s="14" t="inlineStr">
        <is>
          <t>res</t>
        </is>
      </c>
      <c r="D1593" s="32">
        <f>INDEX(Inputs!$U$5:$U$132,MATCH($B1593&amp;"|"&amp;$C1593,Inputs!$A$5:$A$132,0))</f>
        <v/>
      </c>
      <c r="E1593" s="32">
        <f>INDEX(Inputs!$V$5:$V$132,MATCH($B1593&amp;"|"&amp;$C1593,Inputs!$A$5:$A$132,0))</f>
        <v/>
      </c>
      <c r="F1593" s="36" t="n"/>
      <c r="G1593" s="36" t="n"/>
      <c r="H1593" s="14">
        <f>INDEX(VarLab,MATCH($A1593,VarKey,0))&amp;INDEX(MemLab,MATCH($C1593&amp;"|"&amp;$B1593,MemKey,0))</f>
        <v/>
      </c>
      <c r="I1593" s="14">
        <f>INDEX(VarUnit,MATCH($A1593,VarKey,0))</f>
        <v/>
      </c>
      <c r="J1593" s="14">
        <f>INDEX(VarSrc,MATCH($A1593,VarKey,0))</f>
        <v/>
      </c>
      <c r="K1593" s="11">
        <f>CodePrefix&amp;$A1593&amp;IF($C1593="","","."&amp;$C1593&amp;"."&amp;$B1593)&amp;INDEX(VarEnd,MATCH($A1593,VarKey,0))&amp;K$5</f>
        <v/>
      </c>
      <c r="L1593" s="39">
        <f>L1575*Settings!$C$13*(INDEX(L$407:L$418,$D1593)+INDEX(L$394:L$405,$D1593)+L1548*(1+$E1593))</f>
        <v/>
      </c>
      <c r="M1593" s="40">
        <f>M1575*Settings!$C$13*(INDEX(M$407:M$418,$D1593)+INDEX(M$394:M$405,$D1593)+M1548*(1+$E1593))</f>
        <v/>
      </c>
      <c r="N1593" s="40">
        <f>N1575*Settings!$C$13*(INDEX(N$407:N$418,$D1593)+INDEX(N$394:N$405,$D1593)+N1548*(1+$E1593))</f>
        <v/>
      </c>
      <c r="O1593" s="40">
        <f>O1575*Settings!$C$13*(INDEX(O$407:O$418,$D1593)+INDEX(O$394:O$405,$D1593)+O1548*(1+$E1593))</f>
        <v/>
      </c>
      <c r="P1593" s="40">
        <f>P1575*Settings!$C$13*(INDEX(P$407:P$418,$D1593)+INDEX(P$394:P$405,$D1593)+P1548*(1+$E1593))</f>
        <v/>
      </c>
      <c r="Q1593" s="40">
        <f>Q1575*Settings!$C$13*(INDEX(Q$407:Q$418,$D1593)+INDEX(Q$394:Q$405,$D1593)+Q1548*(1+$E1593))</f>
        <v/>
      </c>
      <c r="R1593" s="40">
        <f>R1575*Settings!$C$13*(INDEX(R$407:R$418,$D1593)+INDEX(R$394:R$405,$D1593)+R1548*(1+$E1593))</f>
        <v/>
      </c>
      <c r="S1593" s="40">
        <f>S1575*Settings!$C$13*(INDEX(S$407:S$418,$D1593)+INDEX(S$394:S$405,$D1593)+S1548*(1+$E1593))</f>
        <v/>
      </c>
      <c r="T1593" s="40">
        <f>T1575*Settings!$C$13*(INDEX(T$407:T$418,$D1593)+INDEX(T$394:T$405,$D1593)+T1548*(1+$E1593))</f>
        <v/>
      </c>
      <c r="U1593" s="40">
        <f>U1575*Settings!$C$13*(INDEX(U$407:U$418,$D1593)+INDEX(U$394:U$405,$D1593)+U1548*(1+$E1593))</f>
        <v/>
      </c>
      <c r="V1593" s="40">
        <f>V1575*Settings!$C$13*(INDEX(V$407:V$418,$D1593)+INDEX(V$394:V$405,$D1593)+V1548*(1+$E1593))</f>
        <v/>
      </c>
      <c r="W1593" s="40">
        <f>W1575*Settings!$C$13*(INDEX(W$407:W$418,$D1593)+INDEX(W$394:W$405,$D1593)+W1548*(1+$E1593))</f>
        <v/>
      </c>
      <c r="X1593" s="40">
        <f>X1575*Settings!$C$13*(INDEX(X$407:X$418,$D1593)+INDEX(X$394:X$405,$D1593)+X1548*(1+$E1593))</f>
        <v/>
      </c>
      <c r="Y1593" s="40">
        <f>Y1575*Settings!$C$13*(INDEX(Y$407:Y$418,$D1593)+INDEX(Y$394:Y$405,$D1593)+Y1548*(1+$E1593))</f>
        <v/>
      </c>
      <c r="Z1593" s="40">
        <f>Z1575*Settings!$C$13*(INDEX(Z$407:Z$418,$D1593)+INDEX(Z$394:Z$405,$D1593)+Z1548*(1+$E1593))</f>
        <v/>
      </c>
      <c r="AA1593" s="40">
        <f>AA1575*Settings!$C$13*(INDEX(AA$407:AA$418,$D1593)+INDEX(AA$394:AA$405,$D1593)+AA1548*(1+$E1593))</f>
        <v/>
      </c>
      <c r="AB1593" s="40">
        <f>AB1575*Settings!$C$13*(INDEX(AB$407:AB$418,$D1593)+INDEX(AB$394:AB$405,$D1593)+AB1548*(1+$E1593))</f>
        <v/>
      </c>
      <c r="AC1593" s="40">
        <f>AC1575*Settings!$C$13*(INDEX(AC$407:AC$418,$D1593)+INDEX(AC$394:AC$405,$D1593)+AC1548*(1+$E1593))</f>
        <v/>
      </c>
      <c r="AD1593" s="40">
        <f>AD1575*Settings!$C$13*(INDEX(AD$407:AD$418,$D1593)+INDEX(AD$394:AD$405,$D1593)+AD1548*(1+$E1593))</f>
        <v/>
      </c>
      <c r="AF1593" s="11">
        <f>CodePrefix&amp;$A1593&amp;IF($C1593="","","."&amp;$C1593&amp;"."&amp;$B1593)&amp;INDEX(VarEnd,MATCH($A1593,VarKey,0))&amp;AF$5</f>
        <v/>
      </c>
      <c r="AG1593" s="39">
        <f>AG1575*Settings!$C$13*(INDEX(AG$407:AG$418,$D1593)+INDEX(AG$394:AG$405,$D1593)+AG1548*(1+$E1593))</f>
        <v/>
      </c>
      <c r="AH1593" s="40">
        <f>AH1575*Settings!$C$13*(INDEX(AH$407:AH$418,$D1593)+INDEX(AH$394:AH$405,$D1593)+AH1548*(1+$E1593))</f>
        <v/>
      </c>
      <c r="AI1593" s="40">
        <f>AI1575*Settings!$C$13*(INDEX(AI$407:AI$418,$D1593)+INDEX(AI$394:AI$405,$D1593)+AI1548*(1+$E1593))</f>
        <v/>
      </c>
      <c r="AJ1593" s="40">
        <f>AJ1575*Settings!$C$13*(INDEX(AJ$407:AJ$418,$D1593)+INDEX(AJ$394:AJ$405,$D1593)+AJ1548*(1+$E1593))</f>
        <v/>
      </c>
      <c r="AK1593" s="40">
        <f>AK1575*Settings!$C$13*(INDEX(AK$407:AK$418,$D1593)+INDEX(AK$394:AK$405,$D1593)+AK1548*(1+$E1593))</f>
        <v/>
      </c>
      <c r="AL1593" s="40">
        <f>AL1575*Settings!$C$13*(INDEX(AL$407:AL$418,$D1593)+INDEX(AL$394:AL$405,$D1593)+AL1548*(1+$E1593))</f>
        <v/>
      </c>
      <c r="AM1593" s="40">
        <f>AM1575*Settings!$C$13*(INDEX(AM$407:AM$418,$D1593)+INDEX(AM$394:AM$405,$D1593)+AM1548*(1+$E1593))</f>
        <v/>
      </c>
      <c r="AN1593" s="40">
        <f>AN1575*Settings!$C$13*(INDEX(AN$407:AN$418,$D1593)+INDEX(AN$394:AN$405,$D1593)+AN1548*(1+$E1593))</f>
        <v/>
      </c>
      <c r="AO1593" s="40">
        <f>AO1575*Settings!$C$13*(INDEX(AO$407:AO$418,$D1593)+INDEX(AO$394:AO$405,$D1593)+AO1548*(1+$E1593))</f>
        <v/>
      </c>
      <c r="AP1593" s="40">
        <f>AP1575*Settings!$C$13*(INDEX(AP$407:AP$418,$D1593)+INDEX(AP$394:AP$405,$D1593)+AP1548*(1+$E1593))</f>
        <v/>
      </c>
      <c r="AQ1593" s="40">
        <f>AQ1575*Settings!$C$13*(INDEX(AQ$407:AQ$418,$D1593)+INDEX(AQ$394:AQ$405,$D1593)+AQ1548*(1+$E1593))</f>
        <v/>
      </c>
      <c r="AR1593" s="40">
        <f>AR1575*Settings!$C$13*(INDEX(AR$407:AR$418,$D1593)+INDEX(AR$394:AR$405,$D1593)+AR1548*(1+$E1593))</f>
        <v/>
      </c>
      <c r="AS1593" s="40">
        <f>AS1575*Settings!$C$13*(INDEX(AS$407:AS$418,$D1593)+INDEX(AS$394:AS$405,$D1593)+AS1548*(1+$E1593))</f>
        <v/>
      </c>
      <c r="AT1593" s="40">
        <f>AT1575*Settings!$C$13*(INDEX(AT$407:AT$418,$D1593)+INDEX(AT$394:AT$405,$D1593)+AT1548*(1+$E1593))</f>
        <v/>
      </c>
      <c r="AU1593" s="40">
        <f>AU1575*Settings!$C$13*(INDEX(AU$407:AU$418,$D1593)+INDEX(AU$394:AU$405,$D1593)+AU1548*(1+$E1593))</f>
        <v/>
      </c>
      <c r="AV1593" s="40">
        <f>AV1575*Settings!$C$13*(INDEX(AV$407:AV$418,$D1593)+INDEX(AV$394:AV$405,$D1593)+AV1548*(1+$E1593))</f>
        <v/>
      </c>
      <c r="AW1593" s="40">
        <f>AW1575*Settings!$C$13*(INDEX(AW$407:AW$418,$D1593)+INDEX(AW$394:AW$405,$D1593)+AW1548*(1+$E1593))</f>
        <v/>
      </c>
      <c r="AX1593" s="40">
        <f>AX1575*Settings!$C$13*(INDEX(AX$407:AX$418,$D1593)+INDEX(AX$394:AX$405,$D1593)+AX1548*(1+$E1593))</f>
        <v/>
      </c>
      <c r="AY1593" s="40">
        <f>AY1575*Settings!$C$13*(INDEX(AY$407:AY$418,$D1593)+INDEX(AY$394:AY$405,$D1593)+AY1548*(1+$E1593))</f>
        <v/>
      </c>
    </row>
    <row r="1594" hidden="1" outlineLevel="2">
      <c r="A1594" s="14" t="inlineStr">
        <is>
          <t>rtx</t>
        </is>
      </c>
      <c r="B1594" s="14" t="inlineStr">
        <is>
          <t>gso</t>
        </is>
      </c>
      <c r="C1594" s="14" t="inlineStr">
        <is>
          <t>res</t>
        </is>
      </c>
      <c r="D1594" s="32">
        <f>INDEX(Inputs!$U$5:$U$132,MATCH($B1594&amp;"|"&amp;$C1594,Inputs!$A$5:$A$132,0))</f>
        <v/>
      </c>
      <c r="E1594" s="32">
        <f>INDEX(Inputs!$V$5:$V$132,MATCH($B1594&amp;"|"&amp;$C1594,Inputs!$A$5:$A$132,0))</f>
        <v/>
      </c>
      <c r="F1594" s="36" t="n"/>
      <c r="G1594" s="36" t="n"/>
      <c r="H1594" s="14">
        <f>INDEX(VarLab,MATCH($A1594,VarKey,0))&amp;INDEX(MemLab,MATCH($C1594&amp;"|"&amp;$B1594,MemKey,0))</f>
        <v/>
      </c>
      <c r="I1594" s="14">
        <f>INDEX(VarUnit,MATCH($A1594,VarKey,0))</f>
        <v/>
      </c>
      <c r="J1594" s="14">
        <f>INDEX(VarSrc,MATCH($A1594,VarKey,0))</f>
        <v/>
      </c>
      <c r="K1594" s="11">
        <f>CodePrefix&amp;$A1594&amp;IF($C1594="","","."&amp;$C1594&amp;"."&amp;$B1594)&amp;INDEX(VarEnd,MATCH($A1594,VarKey,0))&amp;K$5</f>
        <v/>
      </c>
      <c r="L1594" s="39">
        <f>L1576*Settings!$C$13*(INDEX(L$407:L$418,$D1594)+INDEX(L$394:L$405,$D1594)+L1549*(1+$E1594))</f>
        <v/>
      </c>
      <c r="M1594" s="40">
        <f>M1576*Settings!$C$13*(INDEX(M$407:M$418,$D1594)+INDEX(M$394:M$405,$D1594)+M1549*(1+$E1594))</f>
        <v/>
      </c>
      <c r="N1594" s="40">
        <f>N1576*Settings!$C$13*(INDEX(N$407:N$418,$D1594)+INDEX(N$394:N$405,$D1594)+N1549*(1+$E1594))</f>
        <v/>
      </c>
      <c r="O1594" s="40">
        <f>O1576*Settings!$C$13*(INDEX(O$407:O$418,$D1594)+INDEX(O$394:O$405,$D1594)+O1549*(1+$E1594))</f>
        <v/>
      </c>
      <c r="P1594" s="40">
        <f>P1576*Settings!$C$13*(INDEX(P$407:P$418,$D1594)+INDEX(P$394:P$405,$D1594)+P1549*(1+$E1594))</f>
        <v/>
      </c>
      <c r="Q1594" s="40">
        <f>Q1576*Settings!$C$13*(INDEX(Q$407:Q$418,$D1594)+INDEX(Q$394:Q$405,$D1594)+Q1549*(1+$E1594))</f>
        <v/>
      </c>
      <c r="R1594" s="40">
        <f>R1576*Settings!$C$13*(INDEX(R$407:R$418,$D1594)+INDEX(R$394:R$405,$D1594)+R1549*(1+$E1594))</f>
        <v/>
      </c>
      <c r="S1594" s="40">
        <f>S1576*Settings!$C$13*(INDEX(S$407:S$418,$D1594)+INDEX(S$394:S$405,$D1594)+S1549*(1+$E1594))</f>
        <v/>
      </c>
      <c r="T1594" s="40">
        <f>T1576*Settings!$C$13*(INDEX(T$407:T$418,$D1594)+INDEX(T$394:T$405,$D1594)+T1549*(1+$E1594))</f>
        <v/>
      </c>
      <c r="U1594" s="40">
        <f>U1576*Settings!$C$13*(INDEX(U$407:U$418,$D1594)+INDEX(U$394:U$405,$D1594)+U1549*(1+$E1594))</f>
        <v/>
      </c>
      <c r="V1594" s="40">
        <f>V1576*Settings!$C$13*(INDEX(V$407:V$418,$D1594)+INDEX(V$394:V$405,$D1594)+V1549*(1+$E1594))</f>
        <v/>
      </c>
      <c r="W1594" s="40">
        <f>W1576*Settings!$C$13*(INDEX(W$407:W$418,$D1594)+INDEX(W$394:W$405,$D1594)+W1549*(1+$E1594))</f>
        <v/>
      </c>
      <c r="X1594" s="40">
        <f>X1576*Settings!$C$13*(INDEX(X$407:X$418,$D1594)+INDEX(X$394:X$405,$D1594)+X1549*(1+$E1594))</f>
        <v/>
      </c>
      <c r="Y1594" s="40">
        <f>Y1576*Settings!$C$13*(INDEX(Y$407:Y$418,$D1594)+INDEX(Y$394:Y$405,$D1594)+Y1549*(1+$E1594))</f>
        <v/>
      </c>
      <c r="Z1594" s="40">
        <f>Z1576*Settings!$C$13*(INDEX(Z$407:Z$418,$D1594)+INDEX(Z$394:Z$405,$D1594)+Z1549*(1+$E1594))</f>
        <v/>
      </c>
      <c r="AA1594" s="40">
        <f>AA1576*Settings!$C$13*(INDEX(AA$407:AA$418,$D1594)+INDEX(AA$394:AA$405,$D1594)+AA1549*(1+$E1594))</f>
        <v/>
      </c>
      <c r="AB1594" s="40">
        <f>AB1576*Settings!$C$13*(INDEX(AB$407:AB$418,$D1594)+INDEX(AB$394:AB$405,$D1594)+AB1549*(1+$E1594))</f>
        <v/>
      </c>
      <c r="AC1594" s="40">
        <f>AC1576*Settings!$C$13*(INDEX(AC$407:AC$418,$D1594)+INDEX(AC$394:AC$405,$D1594)+AC1549*(1+$E1594))</f>
        <v/>
      </c>
      <c r="AD1594" s="40">
        <f>AD1576*Settings!$C$13*(INDEX(AD$407:AD$418,$D1594)+INDEX(AD$394:AD$405,$D1594)+AD1549*(1+$E1594))</f>
        <v/>
      </c>
      <c r="AF1594" s="11">
        <f>CodePrefix&amp;$A1594&amp;IF($C1594="","","."&amp;$C1594&amp;"."&amp;$B1594)&amp;INDEX(VarEnd,MATCH($A1594,VarKey,0))&amp;AF$5</f>
        <v/>
      </c>
      <c r="AG1594" s="39">
        <f>AG1576*Settings!$C$13*(INDEX(AG$407:AG$418,$D1594)+INDEX(AG$394:AG$405,$D1594)+AG1549*(1+$E1594))</f>
        <v/>
      </c>
      <c r="AH1594" s="40">
        <f>AH1576*Settings!$C$13*(INDEX(AH$407:AH$418,$D1594)+INDEX(AH$394:AH$405,$D1594)+AH1549*(1+$E1594))</f>
        <v/>
      </c>
      <c r="AI1594" s="40">
        <f>AI1576*Settings!$C$13*(INDEX(AI$407:AI$418,$D1594)+INDEX(AI$394:AI$405,$D1594)+AI1549*(1+$E1594))</f>
        <v/>
      </c>
      <c r="AJ1594" s="40">
        <f>AJ1576*Settings!$C$13*(INDEX(AJ$407:AJ$418,$D1594)+INDEX(AJ$394:AJ$405,$D1594)+AJ1549*(1+$E1594))</f>
        <v/>
      </c>
      <c r="AK1594" s="40">
        <f>AK1576*Settings!$C$13*(INDEX(AK$407:AK$418,$D1594)+INDEX(AK$394:AK$405,$D1594)+AK1549*(1+$E1594))</f>
        <v/>
      </c>
      <c r="AL1594" s="40">
        <f>AL1576*Settings!$C$13*(INDEX(AL$407:AL$418,$D1594)+INDEX(AL$394:AL$405,$D1594)+AL1549*(1+$E1594))</f>
        <v/>
      </c>
      <c r="AM1594" s="40">
        <f>AM1576*Settings!$C$13*(INDEX(AM$407:AM$418,$D1594)+INDEX(AM$394:AM$405,$D1594)+AM1549*(1+$E1594))</f>
        <v/>
      </c>
      <c r="AN1594" s="40">
        <f>AN1576*Settings!$C$13*(INDEX(AN$407:AN$418,$D1594)+INDEX(AN$394:AN$405,$D1594)+AN1549*(1+$E1594))</f>
        <v/>
      </c>
      <c r="AO1594" s="40">
        <f>AO1576*Settings!$C$13*(INDEX(AO$407:AO$418,$D1594)+INDEX(AO$394:AO$405,$D1594)+AO1549*(1+$E1594))</f>
        <v/>
      </c>
      <c r="AP1594" s="40">
        <f>AP1576*Settings!$C$13*(INDEX(AP$407:AP$418,$D1594)+INDEX(AP$394:AP$405,$D1594)+AP1549*(1+$E1594))</f>
        <v/>
      </c>
      <c r="AQ1594" s="40">
        <f>AQ1576*Settings!$C$13*(INDEX(AQ$407:AQ$418,$D1594)+INDEX(AQ$394:AQ$405,$D1594)+AQ1549*(1+$E1594))</f>
        <v/>
      </c>
      <c r="AR1594" s="40">
        <f>AR1576*Settings!$C$13*(INDEX(AR$407:AR$418,$D1594)+INDEX(AR$394:AR$405,$D1594)+AR1549*(1+$E1594))</f>
        <v/>
      </c>
      <c r="AS1594" s="40">
        <f>AS1576*Settings!$C$13*(INDEX(AS$407:AS$418,$D1594)+INDEX(AS$394:AS$405,$D1594)+AS1549*(1+$E1594))</f>
        <v/>
      </c>
      <c r="AT1594" s="40">
        <f>AT1576*Settings!$C$13*(INDEX(AT$407:AT$418,$D1594)+INDEX(AT$394:AT$405,$D1594)+AT1549*(1+$E1594))</f>
        <v/>
      </c>
      <c r="AU1594" s="40">
        <f>AU1576*Settings!$C$13*(INDEX(AU$407:AU$418,$D1594)+INDEX(AU$394:AU$405,$D1594)+AU1549*(1+$E1594))</f>
        <v/>
      </c>
      <c r="AV1594" s="40">
        <f>AV1576*Settings!$C$13*(INDEX(AV$407:AV$418,$D1594)+INDEX(AV$394:AV$405,$D1594)+AV1549*(1+$E1594))</f>
        <v/>
      </c>
      <c r="AW1594" s="40">
        <f>AW1576*Settings!$C$13*(INDEX(AW$407:AW$418,$D1594)+INDEX(AW$394:AW$405,$D1594)+AW1549*(1+$E1594))</f>
        <v/>
      </c>
      <c r="AX1594" s="40">
        <f>AX1576*Settings!$C$13*(INDEX(AX$407:AX$418,$D1594)+INDEX(AX$394:AX$405,$D1594)+AX1549*(1+$E1594))</f>
        <v/>
      </c>
      <c r="AY1594" s="40">
        <f>AY1576*Settings!$C$13*(INDEX(AY$407:AY$418,$D1594)+INDEX(AY$394:AY$405,$D1594)+AY1549*(1+$E1594))</f>
        <v/>
      </c>
    </row>
    <row r="1595" hidden="1" outlineLevel="2">
      <c r="A1595" s="14" t="inlineStr">
        <is>
          <t>rtx</t>
        </is>
      </c>
      <c r="B1595" s="14" t="inlineStr">
        <is>
          <t>die</t>
        </is>
      </c>
      <c r="C1595" s="14" t="inlineStr">
        <is>
          <t>res</t>
        </is>
      </c>
      <c r="D1595" s="32">
        <f>INDEX(Inputs!$U$5:$U$132,MATCH($B1595&amp;"|"&amp;$C1595,Inputs!$A$5:$A$132,0))</f>
        <v/>
      </c>
      <c r="E1595" s="32">
        <f>INDEX(Inputs!$V$5:$V$132,MATCH($B1595&amp;"|"&amp;$C1595,Inputs!$A$5:$A$132,0))</f>
        <v/>
      </c>
      <c r="F1595" s="36" t="n"/>
      <c r="G1595" s="36" t="n"/>
      <c r="H1595" s="14">
        <f>INDEX(VarLab,MATCH($A1595,VarKey,0))&amp;INDEX(MemLab,MATCH($C1595&amp;"|"&amp;$B1595,MemKey,0))</f>
        <v/>
      </c>
      <c r="I1595" s="14">
        <f>INDEX(VarUnit,MATCH($A1595,VarKey,0))</f>
        <v/>
      </c>
      <c r="J1595" s="14">
        <f>INDEX(VarSrc,MATCH($A1595,VarKey,0))</f>
        <v/>
      </c>
      <c r="K1595" s="11">
        <f>CodePrefix&amp;$A1595&amp;IF($C1595="","","."&amp;$C1595&amp;"."&amp;$B1595)&amp;INDEX(VarEnd,MATCH($A1595,VarKey,0))&amp;K$5</f>
        <v/>
      </c>
      <c r="L1595" s="39">
        <f>L1577*Settings!$C$13*(INDEX(L$407:L$418,$D1595)+INDEX(L$394:L$405,$D1595)+L1550*(1+$E1595))</f>
        <v/>
      </c>
      <c r="M1595" s="40">
        <f>M1577*Settings!$C$13*(INDEX(M$407:M$418,$D1595)+INDEX(M$394:M$405,$D1595)+M1550*(1+$E1595))</f>
        <v/>
      </c>
      <c r="N1595" s="40">
        <f>N1577*Settings!$C$13*(INDEX(N$407:N$418,$D1595)+INDEX(N$394:N$405,$D1595)+N1550*(1+$E1595))</f>
        <v/>
      </c>
      <c r="O1595" s="40">
        <f>O1577*Settings!$C$13*(INDEX(O$407:O$418,$D1595)+INDEX(O$394:O$405,$D1595)+O1550*(1+$E1595))</f>
        <v/>
      </c>
      <c r="P1595" s="40">
        <f>P1577*Settings!$C$13*(INDEX(P$407:P$418,$D1595)+INDEX(P$394:P$405,$D1595)+P1550*(1+$E1595))</f>
        <v/>
      </c>
      <c r="Q1595" s="40">
        <f>Q1577*Settings!$C$13*(INDEX(Q$407:Q$418,$D1595)+INDEX(Q$394:Q$405,$D1595)+Q1550*(1+$E1595))</f>
        <v/>
      </c>
      <c r="R1595" s="40">
        <f>R1577*Settings!$C$13*(INDEX(R$407:R$418,$D1595)+INDEX(R$394:R$405,$D1595)+R1550*(1+$E1595))</f>
        <v/>
      </c>
      <c r="S1595" s="40">
        <f>S1577*Settings!$C$13*(INDEX(S$407:S$418,$D1595)+INDEX(S$394:S$405,$D1595)+S1550*(1+$E1595))</f>
        <v/>
      </c>
      <c r="T1595" s="40">
        <f>T1577*Settings!$C$13*(INDEX(T$407:T$418,$D1595)+INDEX(T$394:T$405,$D1595)+T1550*(1+$E1595))</f>
        <v/>
      </c>
      <c r="U1595" s="40">
        <f>U1577*Settings!$C$13*(INDEX(U$407:U$418,$D1595)+INDEX(U$394:U$405,$D1595)+U1550*(1+$E1595))</f>
        <v/>
      </c>
      <c r="V1595" s="40">
        <f>V1577*Settings!$C$13*(INDEX(V$407:V$418,$D1595)+INDEX(V$394:V$405,$D1595)+V1550*(1+$E1595))</f>
        <v/>
      </c>
      <c r="W1595" s="40">
        <f>W1577*Settings!$C$13*(INDEX(W$407:W$418,$D1595)+INDEX(W$394:W$405,$D1595)+W1550*(1+$E1595))</f>
        <v/>
      </c>
      <c r="X1595" s="40">
        <f>X1577*Settings!$C$13*(INDEX(X$407:X$418,$D1595)+INDEX(X$394:X$405,$D1595)+X1550*(1+$E1595))</f>
        <v/>
      </c>
      <c r="Y1595" s="40">
        <f>Y1577*Settings!$C$13*(INDEX(Y$407:Y$418,$D1595)+INDEX(Y$394:Y$405,$D1595)+Y1550*(1+$E1595))</f>
        <v/>
      </c>
      <c r="Z1595" s="40">
        <f>Z1577*Settings!$C$13*(INDEX(Z$407:Z$418,$D1595)+INDEX(Z$394:Z$405,$D1595)+Z1550*(1+$E1595))</f>
        <v/>
      </c>
      <c r="AA1595" s="40">
        <f>AA1577*Settings!$C$13*(INDEX(AA$407:AA$418,$D1595)+INDEX(AA$394:AA$405,$D1595)+AA1550*(1+$E1595))</f>
        <v/>
      </c>
      <c r="AB1595" s="40">
        <f>AB1577*Settings!$C$13*(INDEX(AB$407:AB$418,$D1595)+INDEX(AB$394:AB$405,$D1595)+AB1550*(1+$E1595))</f>
        <v/>
      </c>
      <c r="AC1595" s="40">
        <f>AC1577*Settings!$C$13*(INDEX(AC$407:AC$418,$D1595)+INDEX(AC$394:AC$405,$D1595)+AC1550*(1+$E1595))</f>
        <v/>
      </c>
      <c r="AD1595" s="40">
        <f>AD1577*Settings!$C$13*(INDEX(AD$407:AD$418,$D1595)+INDEX(AD$394:AD$405,$D1595)+AD1550*(1+$E1595))</f>
        <v/>
      </c>
      <c r="AF1595" s="11">
        <f>CodePrefix&amp;$A1595&amp;IF($C1595="","","."&amp;$C1595&amp;"."&amp;$B1595)&amp;INDEX(VarEnd,MATCH($A1595,VarKey,0))&amp;AF$5</f>
        <v/>
      </c>
      <c r="AG1595" s="39">
        <f>AG1577*Settings!$C$13*(INDEX(AG$407:AG$418,$D1595)+INDEX(AG$394:AG$405,$D1595)+AG1550*(1+$E1595))</f>
        <v/>
      </c>
      <c r="AH1595" s="40">
        <f>AH1577*Settings!$C$13*(INDEX(AH$407:AH$418,$D1595)+INDEX(AH$394:AH$405,$D1595)+AH1550*(1+$E1595))</f>
        <v/>
      </c>
      <c r="AI1595" s="40">
        <f>AI1577*Settings!$C$13*(INDEX(AI$407:AI$418,$D1595)+INDEX(AI$394:AI$405,$D1595)+AI1550*(1+$E1595))</f>
        <v/>
      </c>
      <c r="AJ1595" s="40">
        <f>AJ1577*Settings!$C$13*(INDEX(AJ$407:AJ$418,$D1595)+INDEX(AJ$394:AJ$405,$D1595)+AJ1550*(1+$E1595))</f>
        <v/>
      </c>
      <c r="AK1595" s="40">
        <f>AK1577*Settings!$C$13*(INDEX(AK$407:AK$418,$D1595)+INDEX(AK$394:AK$405,$D1595)+AK1550*(1+$E1595))</f>
        <v/>
      </c>
      <c r="AL1595" s="40">
        <f>AL1577*Settings!$C$13*(INDEX(AL$407:AL$418,$D1595)+INDEX(AL$394:AL$405,$D1595)+AL1550*(1+$E1595))</f>
        <v/>
      </c>
      <c r="AM1595" s="40">
        <f>AM1577*Settings!$C$13*(INDEX(AM$407:AM$418,$D1595)+INDEX(AM$394:AM$405,$D1595)+AM1550*(1+$E1595))</f>
        <v/>
      </c>
      <c r="AN1595" s="40">
        <f>AN1577*Settings!$C$13*(INDEX(AN$407:AN$418,$D1595)+INDEX(AN$394:AN$405,$D1595)+AN1550*(1+$E1595))</f>
        <v/>
      </c>
      <c r="AO1595" s="40">
        <f>AO1577*Settings!$C$13*(INDEX(AO$407:AO$418,$D1595)+INDEX(AO$394:AO$405,$D1595)+AO1550*(1+$E1595))</f>
        <v/>
      </c>
      <c r="AP1595" s="40">
        <f>AP1577*Settings!$C$13*(INDEX(AP$407:AP$418,$D1595)+INDEX(AP$394:AP$405,$D1595)+AP1550*(1+$E1595))</f>
        <v/>
      </c>
      <c r="AQ1595" s="40">
        <f>AQ1577*Settings!$C$13*(INDEX(AQ$407:AQ$418,$D1595)+INDEX(AQ$394:AQ$405,$D1595)+AQ1550*(1+$E1595))</f>
        <v/>
      </c>
      <c r="AR1595" s="40">
        <f>AR1577*Settings!$C$13*(INDEX(AR$407:AR$418,$D1595)+INDEX(AR$394:AR$405,$D1595)+AR1550*(1+$E1595))</f>
        <v/>
      </c>
      <c r="AS1595" s="40">
        <f>AS1577*Settings!$C$13*(INDEX(AS$407:AS$418,$D1595)+INDEX(AS$394:AS$405,$D1595)+AS1550*(1+$E1595))</f>
        <v/>
      </c>
      <c r="AT1595" s="40">
        <f>AT1577*Settings!$C$13*(INDEX(AT$407:AT$418,$D1595)+INDEX(AT$394:AT$405,$D1595)+AT1550*(1+$E1595))</f>
        <v/>
      </c>
      <c r="AU1595" s="40">
        <f>AU1577*Settings!$C$13*(INDEX(AU$407:AU$418,$D1595)+INDEX(AU$394:AU$405,$D1595)+AU1550*(1+$E1595))</f>
        <v/>
      </c>
      <c r="AV1595" s="40">
        <f>AV1577*Settings!$C$13*(INDEX(AV$407:AV$418,$D1595)+INDEX(AV$394:AV$405,$D1595)+AV1550*(1+$E1595))</f>
        <v/>
      </c>
      <c r="AW1595" s="40">
        <f>AW1577*Settings!$C$13*(INDEX(AW$407:AW$418,$D1595)+INDEX(AW$394:AW$405,$D1595)+AW1550*(1+$E1595))</f>
        <v/>
      </c>
      <c r="AX1595" s="40">
        <f>AX1577*Settings!$C$13*(INDEX(AX$407:AX$418,$D1595)+INDEX(AX$394:AX$405,$D1595)+AX1550*(1+$E1595))</f>
        <v/>
      </c>
      <c r="AY1595" s="40">
        <f>AY1577*Settings!$C$13*(INDEX(AY$407:AY$418,$D1595)+INDEX(AY$394:AY$405,$D1595)+AY1550*(1+$E1595))</f>
        <v/>
      </c>
    </row>
    <row r="1596" hidden="1" outlineLevel="2">
      <c r="A1596" s="14" t="inlineStr">
        <is>
          <t>rtx</t>
        </is>
      </c>
      <c r="B1596" s="14" t="inlineStr">
        <is>
          <t>lpg</t>
        </is>
      </c>
      <c r="C1596" s="14" t="inlineStr">
        <is>
          <t>res</t>
        </is>
      </c>
      <c r="D1596" s="32">
        <f>INDEX(Inputs!$U$5:$U$132,MATCH($B1596&amp;"|"&amp;$C1596,Inputs!$A$5:$A$132,0))</f>
        <v/>
      </c>
      <c r="E1596" s="32">
        <f>INDEX(Inputs!$V$5:$V$132,MATCH($B1596&amp;"|"&amp;$C1596,Inputs!$A$5:$A$132,0))</f>
        <v/>
      </c>
      <c r="F1596" s="36" t="n"/>
      <c r="G1596" s="36" t="n"/>
      <c r="H1596" s="14">
        <f>INDEX(VarLab,MATCH($A1596,VarKey,0))&amp;INDEX(MemLab,MATCH($C1596&amp;"|"&amp;$B1596,MemKey,0))</f>
        <v/>
      </c>
      <c r="I1596" s="14">
        <f>INDEX(VarUnit,MATCH($A1596,VarKey,0))</f>
        <v/>
      </c>
      <c r="J1596" s="14">
        <f>INDEX(VarSrc,MATCH($A1596,VarKey,0))</f>
        <v/>
      </c>
      <c r="K1596" s="11">
        <f>CodePrefix&amp;$A1596&amp;IF($C1596="","","."&amp;$C1596&amp;"."&amp;$B1596)&amp;INDEX(VarEnd,MATCH($A1596,VarKey,0))&amp;K$5</f>
        <v/>
      </c>
      <c r="L1596" s="39">
        <f>L1578*Settings!$C$13*(INDEX(L$407:L$418,$D1596)+INDEX(L$394:L$405,$D1596)+L1551*(1+$E1596))</f>
        <v/>
      </c>
      <c r="M1596" s="40">
        <f>M1578*Settings!$C$13*(INDEX(M$407:M$418,$D1596)+INDEX(M$394:M$405,$D1596)+M1551*(1+$E1596))</f>
        <v/>
      </c>
      <c r="N1596" s="40">
        <f>N1578*Settings!$C$13*(INDEX(N$407:N$418,$D1596)+INDEX(N$394:N$405,$D1596)+N1551*(1+$E1596))</f>
        <v/>
      </c>
      <c r="O1596" s="40">
        <f>O1578*Settings!$C$13*(INDEX(O$407:O$418,$D1596)+INDEX(O$394:O$405,$D1596)+O1551*(1+$E1596))</f>
        <v/>
      </c>
      <c r="P1596" s="40">
        <f>P1578*Settings!$C$13*(INDEX(P$407:P$418,$D1596)+INDEX(P$394:P$405,$D1596)+P1551*(1+$E1596))</f>
        <v/>
      </c>
      <c r="Q1596" s="40">
        <f>Q1578*Settings!$C$13*(INDEX(Q$407:Q$418,$D1596)+INDEX(Q$394:Q$405,$D1596)+Q1551*(1+$E1596))</f>
        <v/>
      </c>
      <c r="R1596" s="40">
        <f>R1578*Settings!$C$13*(INDEX(R$407:R$418,$D1596)+INDEX(R$394:R$405,$D1596)+R1551*(1+$E1596))</f>
        <v/>
      </c>
      <c r="S1596" s="40">
        <f>S1578*Settings!$C$13*(INDEX(S$407:S$418,$D1596)+INDEX(S$394:S$405,$D1596)+S1551*(1+$E1596))</f>
        <v/>
      </c>
      <c r="T1596" s="40">
        <f>T1578*Settings!$C$13*(INDEX(T$407:T$418,$D1596)+INDEX(T$394:T$405,$D1596)+T1551*(1+$E1596))</f>
        <v/>
      </c>
      <c r="U1596" s="40">
        <f>U1578*Settings!$C$13*(INDEX(U$407:U$418,$D1596)+INDEX(U$394:U$405,$D1596)+U1551*(1+$E1596))</f>
        <v/>
      </c>
      <c r="V1596" s="40">
        <f>V1578*Settings!$C$13*(INDEX(V$407:V$418,$D1596)+INDEX(V$394:V$405,$D1596)+V1551*(1+$E1596))</f>
        <v/>
      </c>
      <c r="W1596" s="40">
        <f>W1578*Settings!$C$13*(INDEX(W$407:W$418,$D1596)+INDEX(W$394:W$405,$D1596)+W1551*(1+$E1596))</f>
        <v/>
      </c>
      <c r="X1596" s="40">
        <f>X1578*Settings!$C$13*(INDEX(X$407:X$418,$D1596)+INDEX(X$394:X$405,$D1596)+X1551*(1+$E1596))</f>
        <v/>
      </c>
      <c r="Y1596" s="40">
        <f>Y1578*Settings!$C$13*(INDEX(Y$407:Y$418,$D1596)+INDEX(Y$394:Y$405,$D1596)+Y1551*(1+$E1596))</f>
        <v/>
      </c>
      <c r="Z1596" s="40">
        <f>Z1578*Settings!$C$13*(INDEX(Z$407:Z$418,$D1596)+INDEX(Z$394:Z$405,$D1596)+Z1551*(1+$E1596))</f>
        <v/>
      </c>
      <c r="AA1596" s="40">
        <f>AA1578*Settings!$C$13*(INDEX(AA$407:AA$418,$D1596)+INDEX(AA$394:AA$405,$D1596)+AA1551*(1+$E1596))</f>
        <v/>
      </c>
      <c r="AB1596" s="40">
        <f>AB1578*Settings!$C$13*(INDEX(AB$407:AB$418,$D1596)+INDEX(AB$394:AB$405,$D1596)+AB1551*(1+$E1596))</f>
        <v/>
      </c>
      <c r="AC1596" s="40">
        <f>AC1578*Settings!$C$13*(INDEX(AC$407:AC$418,$D1596)+INDEX(AC$394:AC$405,$D1596)+AC1551*(1+$E1596))</f>
        <v/>
      </c>
      <c r="AD1596" s="40">
        <f>AD1578*Settings!$C$13*(INDEX(AD$407:AD$418,$D1596)+INDEX(AD$394:AD$405,$D1596)+AD1551*(1+$E1596))</f>
        <v/>
      </c>
      <c r="AF1596" s="11">
        <f>CodePrefix&amp;$A1596&amp;IF($C1596="","","."&amp;$C1596&amp;"."&amp;$B1596)&amp;INDEX(VarEnd,MATCH($A1596,VarKey,0))&amp;AF$5</f>
        <v/>
      </c>
      <c r="AG1596" s="39">
        <f>AG1578*Settings!$C$13*(INDEX(AG$407:AG$418,$D1596)+INDEX(AG$394:AG$405,$D1596)+AG1551*(1+$E1596))</f>
        <v/>
      </c>
      <c r="AH1596" s="40">
        <f>AH1578*Settings!$C$13*(INDEX(AH$407:AH$418,$D1596)+INDEX(AH$394:AH$405,$D1596)+AH1551*(1+$E1596))</f>
        <v/>
      </c>
      <c r="AI1596" s="40">
        <f>AI1578*Settings!$C$13*(INDEX(AI$407:AI$418,$D1596)+INDEX(AI$394:AI$405,$D1596)+AI1551*(1+$E1596))</f>
        <v/>
      </c>
      <c r="AJ1596" s="40">
        <f>AJ1578*Settings!$C$13*(INDEX(AJ$407:AJ$418,$D1596)+INDEX(AJ$394:AJ$405,$D1596)+AJ1551*(1+$E1596))</f>
        <v/>
      </c>
      <c r="AK1596" s="40">
        <f>AK1578*Settings!$C$13*(INDEX(AK$407:AK$418,$D1596)+INDEX(AK$394:AK$405,$D1596)+AK1551*(1+$E1596))</f>
        <v/>
      </c>
      <c r="AL1596" s="40">
        <f>AL1578*Settings!$C$13*(INDEX(AL$407:AL$418,$D1596)+INDEX(AL$394:AL$405,$D1596)+AL1551*(1+$E1596))</f>
        <v/>
      </c>
      <c r="AM1596" s="40">
        <f>AM1578*Settings!$C$13*(INDEX(AM$407:AM$418,$D1596)+INDEX(AM$394:AM$405,$D1596)+AM1551*(1+$E1596))</f>
        <v/>
      </c>
      <c r="AN1596" s="40">
        <f>AN1578*Settings!$C$13*(INDEX(AN$407:AN$418,$D1596)+INDEX(AN$394:AN$405,$D1596)+AN1551*(1+$E1596))</f>
        <v/>
      </c>
      <c r="AO1596" s="40">
        <f>AO1578*Settings!$C$13*(INDEX(AO$407:AO$418,$D1596)+INDEX(AO$394:AO$405,$D1596)+AO1551*(1+$E1596))</f>
        <v/>
      </c>
      <c r="AP1596" s="40">
        <f>AP1578*Settings!$C$13*(INDEX(AP$407:AP$418,$D1596)+INDEX(AP$394:AP$405,$D1596)+AP1551*(1+$E1596))</f>
        <v/>
      </c>
      <c r="AQ1596" s="40">
        <f>AQ1578*Settings!$C$13*(INDEX(AQ$407:AQ$418,$D1596)+INDEX(AQ$394:AQ$405,$D1596)+AQ1551*(1+$E1596))</f>
        <v/>
      </c>
      <c r="AR1596" s="40">
        <f>AR1578*Settings!$C$13*(INDEX(AR$407:AR$418,$D1596)+INDEX(AR$394:AR$405,$D1596)+AR1551*(1+$E1596))</f>
        <v/>
      </c>
      <c r="AS1596" s="40">
        <f>AS1578*Settings!$C$13*(INDEX(AS$407:AS$418,$D1596)+INDEX(AS$394:AS$405,$D1596)+AS1551*(1+$E1596))</f>
        <v/>
      </c>
      <c r="AT1596" s="40">
        <f>AT1578*Settings!$C$13*(INDEX(AT$407:AT$418,$D1596)+INDEX(AT$394:AT$405,$D1596)+AT1551*(1+$E1596))</f>
        <v/>
      </c>
      <c r="AU1596" s="40">
        <f>AU1578*Settings!$C$13*(INDEX(AU$407:AU$418,$D1596)+INDEX(AU$394:AU$405,$D1596)+AU1551*(1+$E1596))</f>
        <v/>
      </c>
      <c r="AV1596" s="40">
        <f>AV1578*Settings!$C$13*(INDEX(AV$407:AV$418,$D1596)+INDEX(AV$394:AV$405,$D1596)+AV1551*(1+$E1596))</f>
        <v/>
      </c>
      <c r="AW1596" s="40">
        <f>AW1578*Settings!$C$13*(INDEX(AW$407:AW$418,$D1596)+INDEX(AW$394:AW$405,$D1596)+AW1551*(1+$E1596))</f>
        <v/>
      </c>
      <c r="AX1596" s="40">
        <f>AX1578*Settings!$C$13*(INDEX(AX$407:AX$418,$D1596)+INDEX(AX$394:AX$405,$D1596)+AX1551*(1+$E1596))</f>
        <v/>
      </c>
      <c r="AY1596" s="40">
        <f>AY1578*Settings!$C$13*(INDEX(AY$407:AY$418,$D1596)+INDEX(AY$394:AY$405,$D1596)+AY1551*(1+$E1596))</f>
        <v/>
      </c>
    </row>
    <row r="1597" hidden="1" outlineLevel="2">
      <c r="A1597" s="14" t="inlineStr">
        <is>
          <t>rtx</t>
        </is>
      </c>
      <c r="B1597" s="14" t="inlineStr">
        <is>
          <t>ker</t>
        </is>
      </c>
      <c r="C1597" s="14" t="inlineStr">
        <is>
          <t>res</t>
        </is>
      </c>
      <c r="D1597" s="32">
        <f>INDEX(Inputs!$U$5:$U$132,MATCH($B1597&amp;"|"&amp;$C1597,Inputs!$A$5:$A$132,0))</f>
        <v/>
      </c>
      <c r="E1597" s="32">
        <f>INDEX(Inputs!$V$5:$V$132,MATCH($B1597&amp;"|"&amp;$C1597,Inputs!$A$5:$A$132,0))</f>
        <v/>
      </c>
      <c r="F1597" s="36" t="n"/>
      <c r="G1597" s="36" t="n"/>
      <c r="H1597" s="14">
        <f>INDEX(VarLab,MATCH($A1597,VarKey,0))&amp;INDEX(MemLab,MATCH($C1597&amp;"|"&amp;$B1597,MemKey,0))</f>
        <v/>
      </c>
      <c r="I1597" s="14">
        <f>INDEX(VarUnit,MATCH($A1597,VarKey,0))</f>
        <v/>
      </c>
      <c r="J1597" s="14">
        <f>INDEX(VarSrc,MATCH($A1597,VarKey,0))</f>
        <v/>
      </c>
      <c r="K1597" s="11">
        <f>CodePrefix&amp;$A1597&amp;IF($C1597="","","."&amp;$C1597&amp;"."&amp;$B1597)&amp;INDEX(VarEnd,MATCH($A1597,VarKey,0))&amp;K$5</f>
        <v/>
      </c>
      <c r="L1597" s="39">
        <f>L1579*Settings!$C$13*(INDEX(L$407:L$418,$D1597)+INDEX(L$394:L$405,$D1597)+L1552*(1+$E1597))</f>
        <v/>
      </c>
      <c r="M1597" s="40">
        <f>M1579*Settings!$C$13*(INDEX(M$407:M$418,$D1597)+INDEX(M$394:M$405,$D1597)+M1552*(1+$E1597))</f>
        <v/>
      </c>
      <c r="N1597" s="40">
        <f>N1579*Settings!$C$13*(INDEX(N$407:N$418,$D1597)+INDEX(N$394:N$405,$D1597)+N1552*(1+$E1597))</f>
        <v/>
      </c>
      <c r="O1597" s="40">
        <f>O1579*Settings!$C$13*(INDEX(O$407:O$418,$D1597)+INDEX(O$394:O$405,$D1597)+O1552*(1+$E1597))</f>
        <v/>
      </c>
      <c r="P1597" s="40">
        <f>P1579*Settings!$C$13*(INDEX(P$407:P$418,$D1597)+INDEX(P$394:P$405,$D1597)+P1552*(1+$E1597))</f>
        <v/>
      </c>
      <c r="Q1597" s="40">
        <f>Q1579*Settings!$C$13*(INDEX(Q$407:Q$418,$D1597)+INDEX(Q$394:Q$405,$D1597)+Q1552*(1+$E1597))</f>
        <v/>
      </c>
      <c r="R1597" s="40">
        <f>R1579*Settings!$C$13*(INDEX(R$407:R$418,$D1597)+INDEX(R$394:R$405,$D1597)+R1552*(1+$E1597))</f>
        <v/>
      </c>
      <c r="S1597" s="40">
        <f>S1579*Settings!$C$13*(INDEX(S$407:S$418,$D1597)+INDEX(S$394:S$405,$D1597)+S1552*(1+$E1597))</f>
        <v/>
      </c>
      <c r="T1597" s="40">
        <f>T1579*Settings!$C$13*(INDEX(T$407:T$418,$D1597)+INDEX(T$394:T$405,$D1597)+T1552*(1+$E1597))</f>
        <v/>
      </c>
      <c r="U1597" s="40">
        <f>U1579*Settings!$C$13*(INDEX(U$407:U$418,$D1597)+INDEX(U$394:U$405,$D1597)+U1552*(1+$E1597))</f>
        <v/>
      </c>
      <c r="V1597" s="40">
        <f>V1579*Settings!$C$13*(INDEX(V$407:V$418,$D1597)+INDEX(V$394:V$405,$D1597)+V1552*(1+$E1597))</f>
        <v/>
      </c>
      <c r="W1597" s="40">
        <f>W1579*Settings!$C$13*(INDEX(W$407:W$418,$D1597)+INDEX(W$394:W$405,$D1597)+W1552*(1+$E1597))</f>
        <v/>
      </c>
      <c r="X1597" s="40">
        <f>X1579*Settings!$C$13*(INDEX(X$407:X$418,$D1597)+INDEX(X$394:X$405,$D1597)+X1552*(1+$E1597))</f>
        <v/>
      </c>
      <c r="Y1597" s="40">
        <f>Y1579*Settings!$C$13*(INDEX(Y$407:Y$418,$D1597)+INDEX(Y$394:Y$405,$D1597)+Y1552*(1+$E1597))</f>
        <v/>
      </c>
      <c r="Z1597" s="40">
        <f>Z1579*Settings!$C$13*(INDEX(Z$407:Z$418,$D1597)+INDEX(Z$394:Z$405,$D1597)+Z1552*(1+$E1597))</f>
        <v/>
      </c>
      <c r="AA1597" s="40">
        <f>AA1579*Settings!$C$13*(INDEX(AA$407:AA$418,$D1597)+INDEX(AA$394:AA$405,$D1597)+AA1552*(1+$E1597))</f>
        <v/>
      </c>
      <c r="AB1597" s="40">
        <f>AB1579*Settings!$C$13*(INDEX(AB$407:AB$418,$D1597)+INDEX(AB$394:AB$405,$D1597)+AB1552*(1+$E1597))</f>
        <v/>
      </c>
      <c r="AC1597" s="40">
        <f>AC1579*Settings!$C$13*(INDEX(AC$407:AC$418,$D1597)+INDEX(AC$394:AC$405,$D1597)+AC1552*(1+$E1597))</f>
        <v/>
      </c>
      <c r="AD1597" s="40">
        <f>AD1579*Settings!$C$13*(INDEX(AD$407:AD$418,$D1597)+INDEX(AD$394:AD$405,$D1597)+AD1552*(1+$E1597))</f>
        <v/>
      </c>
      <c r="AF1597" s="11">
        <f>CodePrefix&amp;$A1597&amp;IF($C1597="","","."&amp;$C1597&amp;"."&amp;$B1597)&amp;INDEX(VarEnd,MATCH($A1597,VarKey,0))&amp;AF$5</f>
        <v/>
      </c>
      <c r="AG1597" s="39">
        <f>AG1579*Settings!$C$13*(INDEX(AG$407:AG$418,$D1597)+INDEX(AG$394:AG$405,$D1597)+AG1552*(1+$E1597))</f>
        <v/>
      </c>
      <c r="AH1597" s="40">
        <f>AH1579*Settings!$C$13*(INDEX(AH$407:AH$418,$D1597)+INDEX(AH$394:AH$405,$D1597)+AH1552*(1+$E1597))</f>
        <v/>
      </c>
      <c r="AI1597" s="40">
        <f>AI1579*Settings!$C$13*(INDEX(AI$407:AI$418,$D1597)+INDEX(AI$394:AI$405,$D1597)+AI1552*(1+$E1597))</f>
        <v/>
      </c>
      <c r="AJ1597" s="40">
        <f>AJ1579*Settings!$C$13*(INDEX(AJ$407:AJ$418,$D1597)+INDEX(AJ$394:AJ$405,$D1597)+AJ1552*(1+$E1597))</f>
        <v/>
      </c>
      <c r="AK1597" s="40">
        <f>AK1579*Settings!$C$13*(INDEX(AK$407:AK$418,$D1597)+INDEX(AK$394:AK$405,$D1597)+AK1552*(1+$E1597))</f>
        <v/>
      </c>
      <c r="AL1597" s="40">
        <f>AL1579*Settings!$C$13*(INDEX(AL$407:AL$418,$D1597)+INDEX(AL$394:AL$405,$D1597)+AL1552*(1+$E1597))</f>
        <v/>
      </c>
      <c r="AM1597" s="40">
        <f>AM1579*Settings!$C$13*(INDEX(AM$407:AM$418,$D1597)+INDEX(AM$394:AM$405,$D1597)+AM1552*(1+$E1597))</f>
        <v/>
      </c>
      <c r="AN1597" s="40">
        <f>AN1579*Settings!$C$13*(INDEX(AN$407:AN$418,$D1597)+INDEX(AN$394:AN$405,$D1597)+AN1552*(1+$E1597))</f>
        <v/>
      </c>
      <c r="AO1597" s="40">
        <f>AO1579*Settings!$C$13*(INDEX(AO$407:AO$418,$D1597)+INDEX(AO$394:AO$405,$D1597)+AO1552*(1+$E1597))</f>
        <v/>
      </c>
      <c r="AP1597" s="40">
        <f>AP1579*Settings!$C$13*(INDEX(AP$407:AP$418,$D1597)+INDEX(AP$394:AP$405,$D1597)+AP1552*(1+$E1597))</f>
        <v/>
      </c>
      <c r="AQ1597" s="40">
        <f>AQ1579*Settings!$C$13*(INDEX(AQ$407:AQ$418,$D1597)+INDEX(AQ$394:AQ$405,$D1597)+AQ1552*(1+$E1597))</f>
        <v/>
      </c>
      <c r="AR1597" s="40">
        <f>AR1579*Settings!$C$13*(INDEX(AR$407:AR$418,$D1597)+INDEX(AR$394:AR$405,$D1597)+AR1552*(1+$E1597))</f>
        <v/>
      </c>
      <c r="AS1597" s="40">
        <f>AS1579*Settings!$C$13*(INDEX(AS$407:AS$418,$D1597)+INDEX(AS$394:AS$405,$D1597)+AS1552*(1+$E1597))</f>
        <v/>
      </c>
      <c r="AT1597" s="40">
        <f>AT1579*Settings!$C$13*(INDEX(AT$407:AT$418,$D1597)+INDEX(AT$394:AT$405,$D1597)+AT1552*(1+$E1597))</f>
        <v/>
      </c>
      <c r="AU1597" s="40">
        <f>AU1579*Settings!$C$13*(INDEX(AU$407:AU$418,$D1597)+INDEX(AU$394:AU$405,$D1597)+AU1552*(1+$E1597))</f>
        <v/>
      </c>
      <c r="AV1597" s="40">
        <f>AV1579*Settings!$C$13*(INDEX(AV$407:AV$418,$D1597)+INDEX(AV$394:AV$405,$D1597)+AV1552*(1+$E1597))</f>
        <v/>
      </c>
      <c r="AW1597" s="40">
        <f>AW1579*Settings!$C$13*(INDEX(AW$407:AW$418,$D1597)+INDEX(AW$394:AW$405,$D1597)+AW1552*(1+$E1597))</f>
        <v/>
      </c>
      <c r="AX1597" s="40">
        <f>AX1579*Settings!$C$13*(INDEX(AX$407:AX$418,$D1597)+INDEX(AX$394:AX$405,$D1597)+AX1552*(1+$E1597))</f>
        <v/>
      </c>
      <c r="AY1597" s="40">
        <f>AY1579*Settings!$C$13*(INDEX(AY$407:AY$418,$D1597)+INDEX(AY$394:AY$405,$D1597)+AY1552*(1+$E1597))</f>
        <v/>
      </c>
    </row>
    <row r="1598" hidden="1" outlineLevel="2">
      <c r="A1598" s="14" t="inlineStr">
        <is>
          <t>rtx</t>
        </is>
      </c>
      <c r="B1598" s="14" t="inlineStr">
        <is>
          <t>oop</t>
        </is>
      </c>
      <c r="C1598" s="14" t="inlineStr">
        <is>
          <t>res</t>
        </is>
      </c>
      <c r="D1598" s="32">
        <f>INDEX(Inputs!$U$5:$U$132,MATCH($B1598&amp;"|"&amp;$C1598,Inputs!$A$5:$A$132,0))</f>
        <v/>
      </c>
      <c r="E1598" s="32">
        <f>INDEX(Inputs!$V$5:$V$132,MATCH($B1598&amp;"|"&amp;$C1598,Inputs!$A$5:$A$132,0))</f>
        <v/>
      </c>
      <c r="F1598" s="36" t="n"/>
      <c r="G1598" s="36" t="n"/>
      <c r="H1598" s="14">
        <f>INDEX(VarLab,MATCH($A1598,VarKey,0))&amp;INDEX(MemLab,MATCH($C1598&amp;"|"&amp;$B1598,MemKey,0))</f>
        <v/>
      </c>
      <c r="I1598" s="14">
        <f>INDEX(VarUnit,MATCH($A1598,VarKey,0))</f>
        <v/>
      </c>
      <c r="J1598" s="14">
        <f>INDEX(VarSrc,MATCH($A1598,VarKey,0))</f>
        <v/>
      </c>
      <c r="K1598" s="11">
        <f>CodePrefix&amp;$A1598&amp;IF($C1598="","","."&amp;$C1598&amp;"."&amp;$B1598)&amp;INDEX(VarEnd,MATCH($A1598,VarKey,0))&amp;K$5</f>
        <v/>
      </c>
      <c r="L1598" s="39">
        <f>L1580*Settings!$C$13*(INDEX(L$407:L$418,$D1598)+INDEX(L$394:L$405,$D1598)+L1553*(1+$E1598))</f>
        <v/>
      </c>
      <c r="M1598" s="40">
        <f>M1580*Settings!$C$13*(INDEX(M$407:M$418,$D1598)+INDEX(M$394:M$405,$D1598)+M1553*(1+$E1598))</f>
        <v/>
      </c>
      <c r="N1598" s="40">
        <f>N1580*Settings!$C$13*(INDEX(N$407:N$418,$D1598)+INDEX(N$394:N$405,$D1598)+N1553*(1+$E1598))</f>
        <v/>
      </c>
      <c r="O1598" s="40">
        <f>O1580*Settings!$C$13*(INDEX(O$407:O$418,$D1598)+INDEX(O$394:O$405,$D1598)+O1553*(1+$E1598))</f>
        <v/>
      </c>
      <c r="P1598" s="40">
        <f>P1580*Settings!$C$13*(INDEX(P$407:P$418,$D1598)+INDEX(P$394:P$405,$D1598)+P1553*(1+$E1598))</f>
        <v/>
      </c>
      <c r="Q1598" s="40">
        <f>Q1580*Settings!$C$13*(INDEX(Q$407:Q$418,$D1598)+INDEX(Q$394:Q$405,$D1598)+Q1553*(1+$E1598))</f>
        <v/>
      </c>
      <c r="R1598" s="40">
        <f>R1580*Settings!$C$13*(INDEX(R$407:R$418,$D1598)+INDEX(R$394:R$405,$D1598)+R1553*(1+$E1598))</f>
        <v/>
      </c>
      <c r="S1598" s="40">
        <f>S1580*Settings!$C$13*(INDEX(S$407:S$418,$D1598)+INDEX(S$394:S$405,$D1598)+S1553*(1+$E1598))</f>
        <v/>
      </c>
      <c r="T1598" s="40">
        <f>T1580*Settings!$C$13*(INDEX(T$407:T$418,$D1598)+INDEX(T$394:T$405,$D1598)+T1553*(1+$E1598))</f>
        <v/>
      </c>
      <c r="U1598" s="40">
        <f>U1580*Settings!$C$13*(INDEX(U$407:U$418,$D1598)+INDEX(U$394:U$405,$D1598)+U1553*(1+$E1598))</f>
        <v/>
      </c>
      <c r="V1598" s="40">
        <f>V1580*Settings!$C$13*(INDEX(V$407:V$418,$D1598)+INDEX(V$394:V$405,$D1598)+V1553*(1+$E1598))</f>
        <v/>
      </c>
      <c r="W1598" s="40">
        <f>W1580*Settings!$C$13*(INDEX(W$407:W$418,$D1598)+INDEX(W$394:W$405,$D1598)+W1553*(1+$E1598))</f>
        <v/>
      </c>
      <c r="X1598" s="40">
        <f>X1580*Settings!$C$13*(INDEX(X$407:X$418,$D1598)+INDEX(X$394:X$405,$D1598)+X1553*(1+$E1598))</f>
        <v/>
      </c>
      <c r="Y1598" s="40">
        <f>Y1580*Settings!$C$13*(INDEX(Y$407:Y$418,$D1598)+INDEX(Y$394:Y$405,$D1598)+Y1553*(1+$E1598))</f>
        <v/>
      </c>
      <c r="Z1598" s="40">
        <f>Z1580*Settings!$C$13*(INDEX(Z$407:Z$418,$D1598)+INDEX(Z$394:Z$405,$D1598)+Z1553*(1+$E1598))</f>
        <v/>
      </c>
      <c r="AA1598" s="40">
        <f>AA1580*Settings!$C$13*(INDEX(AA$407:AA$418,$D1598)+INDEX(AA$394:AA$405,$D1598)+AA1553*(1+$E1598))</f>
        <v/>
      </c>
      <c r="AB1598" s="40">
        <f>AB1580*Settings!$C$13*(INDEX(AB$407:AB$418,$D1598)+INDEX(AB$394:AB$405,$D1598)+AB1553*(1+$E1598))</f>
        <v/>
      </c>
      <c r="AC1598" s="40">
        <f>AC1580*Settings!$C$13*(INDEX(AC$407:AC$418,$D1598)+INDEX(AC$394:AC$405,$D1598)+AC1553*(1+$E1598))</f>
        <v/>
      </c>
      <c r="AD1598" s="40">
        <f>AD1580*Settings!$C$13*(INDEX(AD$407:AD$418,$D1598)+INDEX(AD$394:AD$405,$D1598)+AD1553*(1+$E1598))</f>
        <v/>
      </c>
      <c r="AF1598" s="11">
        <f>CodePrefix&amp;$A1598&amp;IF($C1598="","","."&amp;$C1598&amp;"."&amp;$B1598)&amp;INDEX(VarEnd,MATCH($A1598,VarKey,0))&amp;AF$5</f>
        <v/>
      </c>
      <c r="AG1598" s="39">
        <f>AG1580*Settings!$C$13*(INDEX(AG$407:AG$418,$D1598)+INDEX(AG$394:AG$405,$D1598)+AG1553*(1+$E1598))</f>
        <v/>
      </c>
      <c r="AH1598" s="40">
        <f>AH1580*Settings!$C$13*(INDEX(AH$407:AH$418,$D1598)+INDEX(AH$394:AH$405,$D1598)+AH1553*(1+$E1598))</f>
        <v/>
      </c>
      <c r="AI1598" s="40">
        <f>AI1580*Settings!$C$13*(INDEX(AI$407:AI$418,$D1598)+INDEX(AI$394:AI$405,$D1598)+AI1553*(1+$E1598))</f>
        <v/>
      </c>
      <c r="AJ1598" s="40">
        <f>AJ1580*Settings!$C$13*(INDEX(AJ$407:AJ$418,$D1598)+INDEX(AJ$394:AJ$405,$D1598)+AJ1553*(1+$E1598))</f>
        <v/>
      </c>
      <c r="AK1598" s="40">
        <f>AK1580*Settings!$C$13*(INDEX(AK$407:AK$418,$D1598)+INDEX(AK$394:AK$405,$D1598)+AK1553*(1+$E1598))</f>
        <v/>
      </c>
      <c r="AL1598" s="40">
        <f>AL1580*Settings!$C$13*(INDEX(AL$407:AL$418,$D1598)+INDEX(AL$394:AL$405,$D1598)+AL1553*(1+$E1598))</f>
        <v/>
      </c>
      <c r="AM1598" s="40">
        <f>AM1580*Settings!$C$13*(INDEX(AM$407:AM$418,$D1598)+INDEX(AM$394:AM$405,$D1598)+AM1553*(1+$E1598))</f>
        <v/>
      </c>
      <c r="AN1598" s="40">
        <f>AN1580*Settings!$C$13*(INDEX(AN$407:AN$418,$D1598)+INDEX(AN$394:AN$405,$D1598)+AN1553*(1+$E1598))</f>
        <v/>
      </c>
      <c r="AO1598" s="40">
        <f>AO1580*Settings!$C$13*(INDEX(AO$407:AO$418,$D1598)+INDEX(AO$394:AO$405,$D1598)+AO1553*(1+$E1598))</f>
        <v/>
      </c>
      <c r="AP1598" s="40">
        <f>AP1580*Settings!$C$13*(INDEX(AP$407:AP$418,$D1598)+INDEX(AP$394:AP$405,$D1598)+AP1553*(1+$E1598))</f>
        <v/>
      </c>
      <c r="AQ1598" s="40">
        <f>AQ1580*Settings!$C$13*(INDEX(AQ$407:AQ$418,$D1598)+INDEX(AQ$394:AQ$405,$D1598)+AQ1553*(1+$E1598))</f>
        <v/>
      </c>
      <c r="AR1598" s="40">
        <f>AR1580*Settings!$C$13*(INDEX(AR$407:AR$418,$D1598)+INDEX(AR$394:AR$405,$D1598)+AR1553*(1+$E1598))</f>
        <v/>
      </c>
      <c r="AS1598" s="40">
        <f>AS1580*Settings!$C$13*(INDEX(AS$407:AS$418,$D1598)+INDEX(AS$394:AS$405,$D1598)+AS1553*(1+$E1598))</f>
        <v/>
      </c>
      <c r="AT1598" s="40">
        <f>AT1580*Settings!$C$13*(INDEX(AT$407:AT$418,$D1598)+INDEX(AT$394:AT$405,$D1598)+AT1553*(1+$E1598))</f>
        <v/>
      </c>
      <c r="AU1598" s="40">
        <f>AU1580*Settings!$C$13*(INDEX(AU$407:AU$418,$D1598)+INDEX(AU$394:AU$405,$D1598)+AU1553*(1+$E1598))</f>
        <v/>
      </c>
      <c r="AV1598" s="40">
        <f>AV1580*Settings!$C$13*(INDEX(AV$407:AV$418,$D1598)+INDEX(AV$394:AV$405,$D1598)+AV1553*(1+$E1598))</f>
        <v/>
      </c>
      <c r="AW1598" s="40">
        <f>AW1580*Settings!$C$13*(INDEX(AW$407:AW$418,$D1598)+INDEX(AW$394:AW$405,$D1598)+AW1553*(1+$E1598))</f>
        <v/>
      </c>
      <c r="AX1598" s="40">
        <f>AX1580*Settings!$C$13*(INDEX(AX$407:AX$418,$D1598)+INDEX(AX$394:AX$405,$D1598)+AX1553*(1+$E1598))</f>
        <v/>
      </c>
      <c r="AY1598" s="40">
        <f>AY1580*Settings!$C$13*(INDEX(AY$407:AY$418,$D1598)+INDEX(AY$394:AY$405,$D1598)+AY1553*(1+$E1598))</f>
        <v/>
      </c>
    </row>
    <row r="1599" hidden="1" outlineLevel="2">
      <c r="A1599" s="14" t="inlineStr">
        <is>
          <t>rtx</t>
        </is>
      </c>
      <c r="B1599" s="14" t="inlineStr">
        <is>
          <t>bio</t>
        </is>
      </c>
      <c r="C1599" s="14" t="inlineStr">
        <is>
          <t>res</t>
        </is>
      </c>
      <c r="D1599" s="32">
        <f>INDEX(Inputs!$U$5:$U$132,MATCH($B1599&amp;"|"&amp;$C1599,Inputs!$A$5:$A$132,0))</f>
        <v/>
      </c>
      <c r="E1599" s="32">
        <f>INDEX(Inputs!$V$5:$V$132,MATCH($B1599&amp;"|"&amp;$C1599,Inputs!$A$5:$A$132,0))</f>
        <v/>
      </c>
      <c r="F1599" s="36" t="n"/>
      <c r="G1599" s="36" t="n"/>
      <c r="H1599" s="14">
        <f>INDEX(VarLab,MATCH($A1599,VarKey,0))&amp;INDEX(MemLab,MATCH($C1599&amp;"|"&amp;$B1599,MemKey,0))</f>
        <v/>
      </c>
      <c r="I1599" s="14">
        <f>INDEX(VarUnit,MATCH($A1599,VarKey,0))</f>
        <v/>
      </c>
      <c r="J1599" s="14">
        <f>INDEX(VarSrc,MATCH($A1599,VarKey,0))</f>
        <v/>
      </c>
      <c r="K1599" s="11">
        <f>CodePrefix&amp;$A1599&amp;IF($C1599="","","."&amp;$C1599&amp;"."&amp;$B1599)&amp;INDEX(VarEnd,MATCH($A1599,VarKey,0))&amp;K$5</f>
        <v/>
      </c>
      <c r="L1599" s="39">
        <f>L1581*Settings!$C$13*(INDEX(L$407:L$418,$D1599)+INDEX(L$394:L$405,$D1599)+L1554*(1+$E1599))</f>
        <v/>
      </c>
      <c r="M1599" s="40">
        <f>M1581*Settings!$C$13*(INDEX(M$407:M$418,$D1599)+INDEX(M$394:M$405,$D1599)+M1554*(1+$E1599))</f>
        <v/>
      </c>
      <c r="N1599" s="40">
        <f>N1581*Settings!$C$13*(INDEX(N$407:N$418,$D1599)+INDEX(N$394:N$405,$D1599)+N1554*(1+$E1599))</f>
        <v/>
      </c>
      <c r="O1599" s="40">
        <f>O1581*Settings!$C$13*(INDEX(O$407:O$418,$D1599)+INDEX(O$394:O$405,$D1599)+O1554*(1+$E1599))</f>
        <v/>
      </c>
      <c r="P1599" s="40">
        <f>P1581*Settings!$C$13*(INDEX(P$407:P$418,$D1599)+INDEX(P$394:P$405,$D1599)+P1554*(1+$E1599))</f>
        <v/>
      </c>
      <c r="Q1599" s="40">
        <f>Q1581*Settings!$C$13*(INDEX(Q$407:Q$418,$D1599)+INDEX(Q$394:Q$405,$D1599)+Q1554*(1+$E1599))</f>
        <v/>
      </c>
      <c r="R1599" s="40">
        <f>R1581*Settings!$C$13*(INDEX(R$407:R$418,$D1599)+INDEX(R$394:R$405,$D1599)+R1554*(1+$E1599))</f>
        <v/>
      </c>
      <c r="S1599" s="40">
        <f>S1581*Settings!$C$13*(INDEX(S$407:S$418,$D1599)+INDEX(S$394:S$405,$D1599)+S1554*(1+$E1599))</f>
        <v/>
      </c>
      <c r="T1599" s="40">
        <f>T1581*Settings!$C$13*(INDEX(T$407:T$418,$D1599)+INDEX(T$394:T$405,$D1599)+T1554*(1+$E1599))</f>
        <v/>
      </c>
      <c r="U1599" s="40">
        <f>U1581*Settings!$C$13*(INDEX(U$407:U$418,$D1599)+INDEX(U$394:U$405,$D1599)+U1554*(1+$E1599))</f>
        <v/>
      </c>
      <c r="V1599" s="40">
        <f>V1581*Settings!$C$13*(INDEX(V$407:V$418,$D1599)+INDEX(V$394:V$405,$D1599)+V1554*(1+$E1599))</f>
        <v/>
      </c>
      <c r="W1599" s="40">
        <f>W1581*Settings!$C$13*(INDEX(W$407:W$418,$D1599)+INDEX(W$394:W$405,$D1599)+W1554*(1+$E1599))</f>
        <v/>
      </c>
      <c r="X1599" s="40">
        <f>X1581*Settings!$C$13*(INDEX(X$407:X$418,$D1599)+INDEX(X$394:X$405,$D1599)+X1554*(1+$E1599))</f>
        <v/>
      </c>
      <c r="Y1599" s="40">
        <f>Y1581*Settings!$C$13*(INDEX(Y$407:Y$418,$D1599)+INDEX(Y$394:Y$405,$D1599)+Y1554*(1+$E1599))</f>
        <v/>
      </c>
      <c r="Z1599" s="40">
        <f>Z1581*Settings!$C$13*(INDEX(Z$407:Z$418,$D1599)+INDEX(Z$394:Z$405,$D1599)+Z1554*(1+$E1599))</f>
        <v/>
      </c>
      <c r="AA1599" s="40">
        <f>AA1581*Settings!$C$13*(INDEX(AA$407:AA$418,$D1599)+INDEX(AA$394:AA$405,$D1599)+AA1554*(1+$E1599))</f>
        <v/>
      </c>
      <c r="AB1599" s="40">
        <f>AB1581*Settings!$C$13*(INDEX(AB$407:AB$418,$D1599)+INDEX(AB$394:AB$405,$D1599)+AB1554*(1+$E1599))</f>
        <v/>
      </c>
      <c r="AC1599" s="40">
        <f>AC1581*Settings!$C$13*(INDEX(AC$407:AC$418,$D1599)+INDEX(AC$394:AC$405,$D1599)+AC1554*(1+$E1599))</f>
        <v/>
      </c>
      <c r="AD1599" s="40">
        <f>AD1581*Settings!$C$13*(INDEX(AD$407:AD$418,$D1599)+INDEX(AD$394:AD$405,$D1599)+AD1554*(1+$E1599))</f>
        <v/>
      </c>
      <c r="AF1599" s="11">
        <f>CodePrefix&amp;$A1599&amp;IF($C1599="","","."&amp;$C1599&amp;"."&amp;$B1599)&amp;INDEX(VarEnd,MATCH($A1599,VarKey,0))&amp;AF$5</f>
        <v/>
      </c>
      <c r="AG1599" s="39">
        <f>AG1581*Settings!$C$13*(INDEX(AG$407:AG$418,$D1599)+INDEX(AG$394:AG$405,$D1599)+AG1554*(1+$E1599))</f>
        <v/>
      </c>
      <c r="AH1599" s="40">
        <f>AH1581*Settings!$C$13*(INDEX(AH$407:AH$418,$D1599)+INDEX(AH$394:AH$405,$D1599)+AH1554*(1+$E1599))</f>
        <v/>
      </c>
      <c r="AI1599" s="40">
        <f>AI1581*Settings!$C$13*(INDEX(AI$407:AI$418,$D1599)+INDEX(AI$394:AI$405,$D1599)+AI1554*(1+$E1599))</f>
        <v/>
      </c>
      <c r="AJ1599" s="40">
        <f>AJ1581*Settings!$C$13*(INDEX(AJ$407:AJ$418,$D1599)+INDEX(AJ$394:AJ$405,$D1599)+AJ1554*(1+$E1599))</f>
        <v/>
      </c>
      <c r="AK1599" s="40">
        <f>AK1581*Settings!$C$13*(INDEX(AK$407:AK$418,$D1599)+INDEX(AK$394:AK$405,$D1599)+AK1554*(1+$E1599))</f>
        <v/>
      </c>
      <c r="AL1599" s="40">
        <f>AL1581*Settings!$C$13*(INDEX(AL$407:AL$418,$D1599)+INDEX(AL$394:AL$405,$D1599)+AL1554*(1+$E1599))</f>
        <v/>
      </c>
      <c r="AM1599" s="40">
        <f>AM1581*Settings!$C$13*(INDEX(AM$407:AM$418,$D1599)+INDEX(AM$394:AM$405,$D1599)+AM1554*(1+$E1599))</f>
        <v/>
      </c>
      <c r="AN1599" s="40">
        <f>AN1581*Settings!$C$13*(INDEX(AN$407:AN$418,$D1599)+INDEX(AN$394:AN$405,$D1599)+AN1554*(1+$E1599))</f>
        <v/>
      </c>
      <c r="AO1599" s="40">
        <f>AO1581*Settings!$C$13*(INDEX(AO$407:AO$418,$D1599)+INDEX(AO$394:AO$405,$D1599)+AO1554*(1+$E1599))</f>
        <v/>
      </c>
      <c r="AP1599" s="40">
        <f>AP1581*Settings!$C$13*(INDEX(AP$407:AP$418,$D1599)+INDEX(AP$394:AP$405,$D1599)+AP1554*(1+$E1599))</f>
        <v/>
      </c>
      <c r="AQ1599" s="40">
        <f>AQ1581*Settings!$C$13*(INDEX(AQ$407:AQ$418,$D1599)+INDEX(AQ$394:AQ$405,$D1599)+AQ1554*(1+$E1599))</f>
        <v/>
      </c>
      <c r="AR1599" s="40">
        <f>AR1581*Settings!$C$13*(INDEX(AR$407:AR$418,$D1599)+INDEX(AR$394:AR$405,$D1599)+AR1554*(1+$E1599))</f>
        <v/>
      </c>
      <c r="AS1599" s="40">
        <f>AS1581*Settings!$C$13*(INDEX(AS$407:AS$418,$D1599)+INDEX(AS$394:AS$405,$D1599)+AS1554*(1+$E1599))</f>
        <v/>
      </c>
      <c r="AT1599" s="40">
        <f>AT1581*Settings!$C$13*(INDEX(AT$407:AT$418,$D1599)+INDEX(AT$394:AT$405,$D1599)+AT1554*(1+$E1599))</f>
        <v/>
      </c>
      <c r="AU1599" s="40">
        <f>AU1581*Settings!$C$13*(INDEX(AU$407:AU$418,$D1599)+INDEX(AU$394:AU$405,$D1599)+AU1554*(1+$E1599))</f>
        <v/>
      </c>
      <c r="AV1599" s="40">
        <f>AV1581*Settings!$C$13*(INDEX(AV$407:AV$418,$D1599)+INDEX(AV$394:AV$405,$D1599)+AV1554*(1+$E1599))</f>
        <v/>
      </c>
      <c r="AW1599" s="40">
        <f>AW1581*Settings!$C$13*(INDEX(AW$407:AW$418,$D1599)+INDEX(AW$394:AW$405,$D1599)+AW1554*(1+$E1599))</f>
        <v/>
      </c>
      <c r="AX1599" s="40">
        <f>AX1581*Settings!$C$13*(INDEX(AX$407:AX$418,$D1599)+INDEX(AX$394:AX$405,$D1599)+AX1554*(1+$E1599))</f>
        <v/>
      </c>
      <c r="AY1599" s="40">
        <f>AY1581*Settings!$C$13*(INDEX(AY$407:AY$418,$D1599)+INDEX(AY$394:AY$405,$D1599)+AY1554*(1+$E1599))</f>
        <v/>
      </c>
    </row>
    <row r="1600" hidden="1" outlineLevel="2"/>
    <row r="1601" hidden="1" outlineLevel="2">
      <c r="A1601" s="14" t="inlineStr">
        <is>
          <t>rsub</t>
        </is>
      </c>
      <c r="B1601" s="14" t="inlineStr">
        <is>
          <t>coa</t>
        </is>
      </c>
      <c r="C1601" s="14" t="inlineStr">
        <is>
          <t>res</t>
        </is>
      </c>
      <c r="D1601" s="32">
        <f>INDEX(Inputs!$U$5:$U$132,MATCH($B1601&amp;"|"&amp;$C1601,Inputs!$A$5:$A$132,0))</f>
        <v/>
      </c>
      <c r="E1601" s="36" t="n"/>
      <c r="F1601" s="36" t="n"/>
      <c r="G1601" s="36" t="n"/>
      <c r="H1601" s="14">
        <f>INDEX(VarLab,MATCH($A1601,VarKey,0))&amp;INDEX(MemLab,MATCH($C1601&amp;"|"&amp;$B1601,MemKey,0))</f>
        <v/>
      </c>
      <c r="I1601" s="14">
        <f>INDEX(VarUnit,MATCH($A1601,VarKey,0))</f>
        <v/>
      </c>
      <c r="J1601" s="14">
        <f>INDEX(VarSrc,MATCH($A1601,VarKey,0))</f>
        <v/>
      </c>
      <c r="K1601" s="11">
        <f>CodePrefix&amp;$A1601&amp;IF($C1601="","","."&amp;$C1601&amp;"."&amp;$B1601)&amp;INDEX(VarEnd,MATCH($A1601,VarKey,0))&amp;K$5</f>
        <v/>
      </c>
      <c r="L1601" s="39">
        <f>L1574*Settings!$C$13*(INDEX(L$420:L$431,$D1601))</f>
        <v/>
      </c>
      <c r="M1601" s="40">
        <f>M1574*Settings!$C$13*(INDEX(M$420:M$431,$D1601))</f>
        <v/>
      </c>
      <c r="N1601" s="40">
        <f>N1574*Settings!$C$13*(INDEX(N$420:N$431,$D1601))</f>
        <v/>
      </c>
      <c r="O1601" s="40">
        <f>O1574*Settings!$C$13*(INDEX(O$420:O$431,$D1601))</f>
        <v/>
      </c>
      <c r="P1601" s="40">
        <f>P1574*Settings!$C$13*(INDEX(P$420:P$431,$D1601))</f>
        <v/>
      </c>
      <c r="Q1601" s="40">
        <f>Q1574*Settings!$C$13*(INDEX(Q$420:Q$431,$D1601))</f>
        <v/>
      </c>
      <c r="R1601" s="40">
        <f>R1574*Settings!$C$13*(INDEX(R$420:R$431,$D1601))</f>
        <v/>
      </c>
      <c r="S1601" s="40">
        <f>S1574*Settings!$C$13*(INDEX(S$420:S$431,$D1601))</f>
        <v/>
      </c>
      <c r="T1601" s="40">
        <f>T1574*Settings!$C$13*(INDEX(T$420:T$431,$D1601))</f>
        <v/>
      </c>
      <c r="U1601" s="40">
        <f>U1574*Settings!$C$13*(INDEX(U$420:U$431,$D1601))</f>
        <v/>
      </c>
      <c r="V1601" s="40">
        <f>V1574*Settings!$C$13*(INDEX(V$420:V$431,$D1601))</f>
        <v/>
      </c>
      <c r="W1601" s="40">
        <f>W1574*Settings!$C$13*(INDEX(W$420:W$431,$D1601))</f>
        <v/>
      </c>
      <c r="X1601" s="40">
        <f>X1574*Settings!$C$13*(INDEX(X$420:X$431,$D1601))</f>
        <v/>
      </c>
      <c r="Y1601" s="40">
        <f>Y1574*Settings!$C$13*(INDEX(Y$420:Y$431,$D1601))</f>
        <v/>
      </c>
      <c r="Z1601" s="40">
        <f>Z1574*Settings!$C$13*(INDEX(Z$420:Z$431,$D1601))</f>
        <v/>
      </c>
      <c r="AA1601" s="40">
        <f>AA1574*Settings!$C$13*(INDEX(AA$420:AA$431,$D1601))</f>
        <v/>
      </c>
      <c r="AB1601" s="40">
        <f>AB1574*Settings!$C$13*(INDEX(AB$420:AB$431,$D1601))</f>
        <v/>
      </c>
      <c r="AC1601" s="40">
        <f>AC1574*Settings!$C$13*(INDEX(AC$420:AC$431,$D1601))</f>
        <v/>
      </c>
      <c r="AD1601" s="40">
        <f>AD1574*Settings!$C$13*(INDEX(AD$420:AD$431,$D1601))</f>
        <v/>
      </c>
      <c r="AF1601" s="11">
        <f>CodePrefix&amp;$A1601&amp;IF($C1601="","","."&amp;$C1601&amp;"."&amp;$B1601)&amp;INDEX(VarEnd,MATCH($A1601,VarKey,0))&amp;AF$5</f>
        <v/>
      </c>
      <c r="AG1601" s="39">
        <f>AG1574*Settings!$C$13*(INDEX(AG$420:AG$431,$D1601))</f>
        <v/>
      </c>
      <c r="AH1601" s="40">
        <f>AH1574*Settings!$C$13*(INDEX(AH$420:AH$431,$D1601))</f>
        <v/>
      </c>
      <c r="AI1601" s="40">
        <f>AI1574*Settings!$C$13*(INDEX(AI$420:AI$431,$D1601))</f>
        <v/>
      </c>
      <c r="AJ1601" s="40">
        <f>AJ1574*Settings!$C$13*(INDEX(AJ$420:AJ$431,$D1601))</f>
        <v/>
      </c>
      <c r="AK1601" s="40">
        <f>AK1574*Settings!$C$13*(INDEX(AK$420:AK$431,$D1601))</f>
        <v/>
      </c>
      <c r="AL1601" s="40">
        <f>AL1574*Settings!$C$13*(INDEX(AL$420:AL$431,$D1601))</f>
        <v/>
      </c>
      <c r="AM1601" s="40">
        <f>AM1574*Settings!$C$13*(INDEX(AM$420:AM$431,$D1601))</f>
        <v/>
      </c>
      <c r="AN1601" s="40">
        <f>AN1574*Settings!$C$13*(INDEX(AN$420:AN$431,$D1601))</f>
        <v/>
      </c>
      <c r="AO1601" s="40">
        <f>AO1574*Settings!$C$13*(INDEX(AO$420:AO$431,$D1601))</f>
        <v/>
      </c>
      <c r="AP1601" s="40">
        <f>AP1574*Settings!$C$13*(INDEX(AP$420:AP$431,$D1601))</f>
        <v/>
      </c>
      <c r="AQ1601" s="40">
        <f>AQ1574*Settings!$C$13*(INDEX(AQ$420:AQ$431,$D1601))</f>
        <v/>
      </c>
      <c r="AR1601" s="40">
        <f>AR1574*Settings!$C$13*(INDEX(AR$420:AR$431,$D1601))</f>
        <v/>
      </c>
      <c r="AS1601" s="40">
        <f>AS1574*Settings!$C$13*(INDEX(AS$420:AS$431,$D1601))</f>
        <v/>
      </c>
      <c r="AT1601" s="40">
        <f>AT1574*Settings!$C$13*(INDEX(AT$420:AT$431,$D1601))</f>
        <v/>
      </c>
      <c r="AU1601" s="40">
        <f>AU1574*Settings!$C$13*(INDEX(AU$420:AU$431,$D1601))</f>
        <v/>
      </c>
      <c r="AV1601" s="40">
        <f>AV1574*Settings!$C$13*(INDEX(AV$420:AV$431,$D1601))</f>
        <v/>
      </c>
      <c r="AW1601" s="40">
        <f>AW1574*Settings!$C$13*(INDEX(AW$420:AW$431,$D1601))</f>
        <v/>
      </c>
      <c r="AX1601" s="40">
        <f>AX1574*Settings!$C$13*(INDEX(AX$420:AX$431,$D1601))</f>
        <v/>
      </c>
      <c r="AY1601" s="40">
        <f>AY1574*Settings!$C$13*(INDEX(AY$420:AY$431,$D1601))</f>
        <v/>
      </c>
    </row>
    <row r="1602" hidden="1" outlineLevel="2">
      <c r="A1602" s="14" t="inlineStr">
        <is>
          <t>rsub</t>
        </is>
      </c>
      <c r="B1602" s="14" t="inlineStr">
        <is>
          <t>nga</t>
        </is>
      </c>
      <c r="C1602" s="14" t="inlineStr">
        <is>
          <t>res</t>
        </is>
      </c>
      <c r="D1602" s="32">
        <f>INDEX(Inputs!$U$5:$U$132,MATCH($B1602&amp;"|"&amp;$C1602,Inputs!$A$5:$A$132,0))</f>
        <v/>
      </c>
      <c r="E1602" s="36" t="n"/>
      <c r="F1602" s="36" t="n"/>
      <c r="G1602" s="36" t="n"/>
      <c r="H1602" s="14">
        <f>INDEX(VarLab,MATCH($A1602,VarKey,0))&amp;INDEX(MemLab,MATCH($C1602&amp;"|"&amp;$B1602,MemKey,0))</f>
        <v/>
      </c>
      <c r="I1602" s="14">
        <f>INDEX(VarUnit,MATCH($A1602,VarKey,0))</f>
        <v/>
      </c>
      <c r="J1602" s="14">
        <f>INDEX(VarSrc,MATCH($A1602,VarKey,0))</f>
        <v/>
      </c>
      <c r="K1602" s="11">
        <f>CodePrefix&amp;$A1602&amp;IF($C1602="","","."&amp;$C1602&amp;"."&amp;$B1602)&amp;INDEX(VarEnd,MATCH($A1602,VarKey,0))&amp;K$5</f>
        <v/>
      </c>
      <c r="L1602" s="39">
        <f>L1575*Settings!$C$13*(INDEX(L$420:L$431,$D1602))</f>
        <v/>
      </c>
      <c r="M1602" s="40">
        <f>M1575*Settings!$C$13*(INDEX(M$420:M$431,$D1602))</f>
        <v/>
      </c>
      <c r="N1602" s="40">
        <f>N1575*Settings!$C$13*(INDEX(N$420:N$431,$D1602))</f>
        <v/>
      </c>
      <c r="O1602" s="40">
        <f>O1575*Settings!$C$13*(INDEX(O$420:O$431,$D1602))</f>
        <v/>
      </c>
      <c r="P1602" s="40">
        <f>P1575*Settings!$C$13*(INDEX(P$420:P$431,$D1602))</f>
        <v/>
      </c>
      <c r="Q1602" s="40">
        <f>Q1575*Settings!$C$13*(INDEX(Q$420:Q$431,$D1602))</f>
        <v/>
      </c>
      <c r="R1602" s="40">
        <f>R1575*Settings!$C$13*(INDEX(R$420:R$431,$D1602))</f>
        <v/>
      </c>
      <c r="S1602" s="40">
        <f>S1575*Settings!$C$13*(INDEX(S$420:S$431,$D1602))</f>
        <v/>
      </c>
      <c r="T1602" s="40">
        <f>T1575*Settings!$C$13*(INDEX(T$420:T$431,$D1602))</f>
        <v/>
      </c>
      <c r="U1602" s="40">
        <f>U1575*Settings!$C$13*(INDEX(U$420:U$431,$D1602))</f>
        <v/>
      </c>
      <c r="V1602" s="40">
        <f>V1575*Settings!$C$13*(INDEX(V$420:V$431,$D1602))</f>
        <v/>
      </c>
      <c r="W1602" s="40">
        <f>W1575*Settings!$C$13*(INDEX(W$420:W$431,$D1602))</f>
        <v/>
      </c>
      <c r="X1602" s="40">
        <f>X1575*Settings!$C$13*(INDEX(X$420:X$431,$D1602))</f>
        <v/>
      </c>
      <c r="Y1602" s="40">
        <f>Y1575*Settings!$C$13*(INDEX(Y$420:Y$431,$D1602))</f>
        <v/>
      </c>
      <c r="Z1602" s="40">
        <f>Z1575*Settings!$C$13*(INDEX(Z$420:Z$431,$D1602))</f>
        <v/>
      </c>
      <c r="AA1602" s="40">
        <f>AA1575*Settings!$C$13*(INDEX(AA$420:AA$431,$D1602))</f>
        <v/>
      </c>
      <c r="AB1602" s="40">
        <f>AB1575*Settings!$C$13*(INDEX(AB$420:AB$431,$D1602))</f>
        <v/>
      </c>
      <c r="AC1602" s="40">
        <f>AC1575*Settings!$C$13*(INDEX(AC$420:AC$431,$D1602))</f>
        <v/>
      </c>
      <c r="AD1602" s="40">
        <f>AD1575*Settings!$C$13*(INDEX(AD$420:AD$431,$D1602))</f>
        <v/>
      </c>
      <c r="AF1602" s="11">
        <f>CodePrefix&amp;$A1602&amp;IF($C1602="","","."&amp;$C1602&amp;"."&amp;$B1602)&amp;INDEX(VarEnd,MATCH($A1602,VarKey,0))&amp;AF$5</f>
        <v/>
      </c>
      <c r="AG1602" s="39">
        <f>AG1575*Settings!$C$13*(INDEX(AG$420:AG$431,$D1602))</f>
        <v/>
      </c>
      <c r="AH1602" s="40">
        <f>AH1575*Settings!$C$13*(INDEX(AH$420:AH$431,$D1602))</f>
        <v/>
      </c>
      <c r="AI1602" s="40">
        <f>AI1575*Settings!$C$13*(INDEX(AI$420:AI$431,$D1602))</f>
        <v/>
      </c>
      <c r="AJ1602" s="40">
        <f>AJ1575*Settings!$C$13*(INDEX(AJ$420:AJ$431,$D1602))</f>
        <v/>
      </c>
      <c r="AK1602" s="40">
        <f>AK1575*Settings!$C$13*(INDEX(AK$420:AK$431,$D1602))</f>
        <v/>
      </c>
      <c r="AL1602" s="40">
        <f>AL1575*Settings!$C$13*(INDEX(AL$420:AL$431,$D1602))</f>
        <v/>
      </c>
      <c r="AM1602" s="40">
        <f>AM1575*Settings!$C$13*(INDEX(AM$420:AM$431,$D1602))</f>
        <v/>
      </c>
      <c r="AN1602" s="40">
        <f>AN1575*Settings!$C$13*(INDEX(AN$420:AN$431,$D1602))</f>
        <v/>
      </c>
      <c r="AO1602" s="40">
        <f>AO1575*Settings!$C$13*(INDEX(AO$420:AO$431,$D1602))</f>
        <v/>
      </c>
      <c r="AP1602" s="40">
        <f>AP1575*Settings!$C$13*(INDEX(AP$420:AP$431,$D1602))</f>
        <v/>
      </c>
      <c r="AQ1602" s="40">
        <f>AQ1575*Settings!$C$13*(INDEX(AQ$420:AQ$431,$D1602))</f>
        <v/>
      </c>
      <c r="AR1602" s="40">
        <f>AR1575*Settings!$C$13*(INDEX(AR$420:AR$431,$D1602))</f>
        <v/>
      </c>
      <c r="AS1602" s="40">
        <f>AS1575*Settings!$C$13*(INDEX(AS$420:AS$431,$D1602))</f>
        <v/>
      </c>
      <c r="AT1602" s="40">
        <f>AT1575*Settings!$C$13*(INDEX(AT$420:AT$431,$D1602))</f>
        <v/>
      </c>
      <c r="AU1602" s="40">
        <f>AU1575*Settings!$C$13*(INDEX(AU$420:AU$431,$D1602))</f>
        <v/>
      </c>
      <c r="AV1602" s="40">
        <f>AV1575*Settings!$C$13*(INDEX(AV$420:AV$431,$D1602))</f>
        <v/>
      </c>
      <c r="AW1602" s="40">
        <f>AW1575*Settings!$C$13*(INDEX(AW$420:AW$431,$D1602))</f>
        <v/>
      </c>
      <c r="AX1602" s="40">
        <f>AX1575*Settings!$C$13*(INDEX(AX$420:AX$431,$D1602))</f>
        <v/>
      </c>
      <c r="AY1602" s="40">
        <f>AY1575*Settings!$C$13*(INDEX(AY$420:AY$431,$D1602))</f>
        <v/>
      </c>
    </row>
    <row r="1603" hidden="1" outlineLevel="2">
      <c r="A1603" s="14" t="inlineStr">
        <is>
          <t>rsub</t>
        </is>
      </c>
      <c r="B1603" s="14" t="inlineStr">
        <is>
          <t>gso</t>
        </is>
      </c>
      <c r="C1603" s="14" t="inlineStr">
        <is>
          <t>res</t>
        </is>
      </c>
      <c r="D1603" s="32">
        <f>INDEX(Inputs!$U$5:$U$132,MATCH($B1603&amp;"|"&amp;$C1603,Inputs!$A$5:$A$132,0))</f>
        <v/>
      </c>
      <c r="E1603" s="36" t="n"/>
      <c r="F1603" s="36" t="n"/>
      <c r="G1603" s="36" t="n"/>
      <c r="H1603" s="14">
        <f>INDEX(VarLab,MATCH($A1603,VarKey,0))&amp;INDEX(MemLab,MATCH($C1603&amp;"|"&amp;$B1603,MemKey,0))</f>
        <v/>
      </c>
      <c r="I1603" s="14">
        <f>INDEX(VarUnit,MATCH($A1603,VarKey,0))</f>
        <v/>
      </c>
      <c r="J1603" s="14">
        <f>INDEX(VarSrc,MATCH($A1603,VarKey,0))</f>
        <v/>
      </c>
      <c r="K1603" s="11">
        <f>CodePrefix&amp;$A1603&amp;IF($C1603="","","."&amp;$C1603&amp;"."&amp;$B1603)&amp;INDEX(VarEnd,MATCH($A1603,VarKey,0))&amp;K$5</f>
        <v/>
      </c>
      <c r="L1603" s="39">
        <f>L1576*Settings!$C$13*(INDEX(L$420:L$431,$D1603))</f>
        <v/>
      </c>
      <c r="M1603" s="40">
        <f>M1576*Settings!$C$13*(INDEX(M$420:M$431,$D1603))</f>
        <v/>
      </c>
      <c r="N1603" s="40">
        <f>N1576*Settings!$C$13*(INDEX(N$420:N$431,$D1603))</f>
        <v/>
      </c>
      <c r="O1603" s="40">
        <f>O1576*Settings!$C$13*(INDEX(O$420:O$431,$D1603))</f>
        <v/>
      </c>
      <c r="P1603" s="40">
        <f>P1576*Settings!$C$13*(INDEX(P$420:P$431,$D1603))</f>
        <v/>
      </c>
      <c r="Q1603" s="40">
        <f>Q1576*Settings!$C$13*(INDEX(Q$420:Q$431,$D1603))</f>
        <v/>
      </c>
      <c r="R1603" s="40">
        <f>R1576*Settings!$C$13*(INDEX(R$420:R$431,$D1603))</f>
        <v/>
      </c>
      <c r="S1603" s="40">
        <f>S1576*Settings!$C$13*(INDEX(S$420:S$431,$D1603))</f>
        <v/>
      </c>
      <c r="T1603" s="40">
        <f>T1576*Settings!$C$13*(INDEX(T$420:T$431,$D1603))</f>
        <v/>
      </c>
      <c r="U1603" s="40">
        <f>U1576*Settings!$C$13*(INDEX(U$420:U$431,$D1603))</f>
        <v/>
      </c>
      <c r="V1603" s="40">
        <f>V1576*Settings!$C$13*(INDEX(V$420:V$431,$D1603))</f>
        <v/>
      </c>
      <c r="W1603" s="40">
        <f>W1576*Settings!$C$13*(INDEX(W$420:W$431,$D1603))</f>
        <v/>
      </c>
      <c r="X1603" s="40">
        <f>X1576*Settings!$C$13*(INDEX(X$420:X$431,$D1603))</f>
        <v/>
      </c>
      <c r="Y1603" s="40">
        <f>Y1576*Settings!$C$13*(INDEX(Y$420:Y$431,$D1603))</f>
        <v/>
      </c>
      <c r="Z1603" s="40">
        <f>Z1576*Settings!$C$13*(INDEX(Z$420:Z$431,$D1603))</f>
        <v/>
      </c>
      <c r="AA1603" s="40">
        <f>AA1576*Settings!$C$13*(INDEX(AA$420:AA$431,$D1603))</f>
        <v/>
      </c>
      <c r="AB1603" s="40">
        <f>AB1576*Settings!$C$13*(INDEX(AB$420:AB$431,$D1603))</f>
        <v/>
      </c>
      <c r="AC1603" s="40">
        <f>AC1576*Settings!$C$13*(INDEX(AC$420:AC$431,$D1603))</f>
        <v/>
      </c>
      <c r="AD1603" s="40">
        <f>AD1576*Settings!$C$13*(INDEX(AD$420:AD$431,$D1603))</f>
        <v/>
      </c>
      <c r="AF1603" s="11">
        <f>CodePrefix&amp;$A1603&amp;IF($C1603="","","."&amp;$C1603&amp;"."&amp;$B1603)&amp;INDEX(VarEnd,MATCH($A1603,VarKey,0))&amp;AF$5</f>
        <v/>
      </c>
      <c r="AG1603" s="39">
        <f>AG1576*Settings!$C$13*(INDEX(AG$420:AG$431,$D1603))</f>
        <v/>
      </c>
      <c r="AH1603" s="40">
        <f>AH1576*Settings!$C$13*(INDEX(AH$420:AH$431,$D1603))</f>
        <v/>
      </c>
      <c r="AI1603" s="40">
        <f>AI1576*Settings!$C$13*(INDEX(AI$420:AI$431,$D1603))</f>
        <v/>
      </c>
      <c r="AJ1603" s="40">
        <f>AJ1576*Settings!$C$13*(INDEX(AJ$420:AJ$431,$D1603))</f>
        <v/>
      </c>
      <c r="AK1603" s="40">
        <f>AK1576*Settings!$C$13*(INDEX(AK$420:AK$431,$D1603))</f>
        <v/>
      </c>
      <c r="AL1603" s="40">
        <f>AL1576*Settings!$C$13*(INDEX(AL$420:AL$431,$D1603))</f>
        <v/>
      </c>
      <c r="AM1603" s="40">
        <f>AM1576*Settings!$C$13*(INDEX(AM$420:AM$431,$D1603))</f>
        <v/>
      </c>
      <c r="AN1603" s="40">
        <f>AN1576*Settings!$C$13*(INDEX(AN$420:AN$431,$D1603))</f>
        <v/>
      </c>
      <c r="AO1603" s="40">
        <f>AO1576*Settings!$C$13*(INDEX(AO$420:AO$431,$D1603))</f>
        <v/>
      </c>
      <c r="AP1603" s="40">
        <f>AP1576*Settings!$C$13*(INDEX(AP$420:AP$431,$D1603))</f>
        <v/>
      </c>
      <c r="AQ1603" s="40">
        <f>AQ1576*Settings!$C$13*(INDEX(AQ$420:AQ$431,$D1603))</f>
        <v/>
      </c>
      <c r="AR1603" s="40">
        <f>AR1576*Settings!$C$13*(INDEX(AR$420:AR$431,$D1603))</f>
        <v/>
      </c>
      <c r="AS1603" s="40">
        <f>AS1576*Settings!$C$13*(INDEX(AS$420:AS$431,$D1603))</f>
        <v/>
      </c>
      <c r="AT1603" s="40">
        <f>AT1576*Settings!$C$13*(INDEX(AT$420:AT$431,$D1603))</f>
        <v/>
      </c>
      <c r="AU1603" s="40">
        <f>AU1576*Settings!$C$13*(INDEX(AU$420:AU$431,$D1603))</f>
        <v/>
      </c>
      <c r="AV1603" s="40">
        <f>AV1576*Settings!$C$13*(INDEX(AV$420:AV$431,$D1603))</f>
        <v/>
      </c>
      <c r="AW1603" s="40">
        <f>AW1576*Settings!$C$13*(INDEX(AW$420:AW$431,$D1603))</f>
        <v/>
      </c>
      <c r="AX1603" s="40">
        <f>AX1576*Settings!$C$13*(INDEX(AX$420:AX$431,$D1603))</f>
        <v/>
      </c>
      <c r="AY1603" s="40">
        <f>AY1576*Settings!$C$13*(INDEX(AY$420:AY$431,$D1603))</f>
        <v/>
      </c>
    </row>
    <row r="1604" hidden="1" outlineLevel="2">
      <c r="A1604" s="14" t="inlineStr">
        <is>
          <t>rsub</t>
        </is>
      </c>
      <c r="B1604" s="14" t="inlineStr">
        <is>
          <t>die</t>
        </is>
      </c>
      <c r="C1604" s="14" t="inlineStr">
        <is>
          <t>res</t>
        </is>
      </c>
      <c r="D1604" s="32">
        <f>INDEX(Inputs!$U$5:$U$132,MATCH($B1604&amp;"|"&amp;$C1604,Inputs!$A$5:$A$132,0))</f>
        <v/>
      </c>
      <c r="E1604" s="36" t="n"/>
      <c r="F1604" s="36" t="n"/>
      <c r="G1604" s="36" t="n"/>
      <c r="H1604" s="14">
        <f>INDEX(VarLab,MATCH($A1604,VarKey,0))&amp;INDEX(MemLab,MATCH($C1604&amp;"|"&amp;$B1604,MemKey,0))</f>
        <v/>
      </c>
      <c r="I1604" s="14">
        <f>INDEX(VarUnit,MATCH($A1604,VarKey,0))</f>
        <v/>
      </c>
      <c r="J1604" s="14">
        <f>INDEX(VarSrc,MATCH($A1604,VarKey,0))</f>
        <v/>
      </c>
      <c r="K1604" s="11">
        <f>CodePrefix&amp;$A1604&amp;IF($C1604="","","."&amp;$C1604&amp;"."&amp;$B1604)&amp;INDEX(VarEnd,MATCH($A1604,VarKey,0))&amp;K$5</f>
        <v/>
      </c>
      <c r="L1604" s="39">
        <f>L1577*Settings!$C$13*(INDEX(L$420:L$431,$D1604))</f>
        <v/>
      </c>
      <c r="M1604" s="40">
        <f>M1577*Settings!$C$13*(INDEX(M$420:M$431,$D1604))</f>
        <v/>
      </c>
      <c r="N1604" s="40">
        <f>N1577*Settings!$C$13*(INDEX(N$420:N$431,$D1604))</f>
        <v/>
      </c>
      <c r="O1604" s="40">
        <f>O1577*Settings!$C$13*(INDEX(O$420:O$431,$D1604))</f>
        <v/>
      </c>
      <c r="P1604" s="40">
        <f>P1577*Settings!$C$13*(INDEX(P$420:P$431,$D1604))</f>
        <v/>
      </c>
      <c r="Q1604" s="40">
        <f>Q1577*Settings!$C$13*(INDEX(Q$420:Q$431,$D1604))</f>
        <v/>
      </c>
      <c r="R1604" s="40">
        <f>R1577*Settings!$C$13*(INDEX(R$420:R$431,$D1604))</f>
        <v/>
      </c>
      <c r="S1604" s="40">
        <f>S1577*Settings!$C$13*(INDEX(S$420:S$431,$D1604))</f>
        <v/>
      </c>
      <c r="T1604" s="40">
        <f>T1577*Settings!$C$13*(INDEX(T$420:T$431,$D1604))</f>
        <v/>
      </c>
      <c r="U1604" s="40">
        <f>U1577*Settings!$C$13*(INDEX(U$420:U$431,$D1604))</f>
        <v/>
      </c>
      <c r="V1604" s="40">
        <f>V1577*Settings!$C$13*(INDEX(V$420:V$431,$D1604))</f>
        <v/>
      </c>
      <c r="W1604" s="40">
        <f>W1577*Settings!$C$13*(INDEX(W$420:W$431,$D1604))</f>
        <v/>
      </c>
      <c r="X1604" s="40">
        <f>X1577*Settings!$C$13*(INDEX(X$420:X$431,$D1604))</f>
        <v/>
      </c>
      <c r="Y1604" s="40">
        <f>Y1577*Settings!$C$13*(INDEX(Y$420:Y$431,$D1604))</f>
        <v/>
      </c>
      <c r="Z1604" s="40">
        <f>Z1577*Settings!$C$13*(INDEX(Z$420:Z$431,$D1604))</f>
        <v/>
      </c>
      <c r="AA1604" s="40">
        <f>AA1577*Settings!$C$13*(INDEX(AA$420:AA$431,$D1604))</f>
        <v/>
      </c>
      <c r="AB1604" s="40">
        <f>AB1577*Settings!$C$13*(INDEX(AB$420:AB$431,$D1604))</f>
        <v/>
      </c>
      <c r="AC1604" s="40">
        <f>AC1577*Settings!$C$13*(INDEX(AC$420:AC$431,$D1604))</f>
        <v/>
      </c>
      <c r="AD1604" s="40">
        <f>AD1577*Settings!$C$13*(INDEX(AD$420:AD$431,$D1604))</f>
        <v/>
      </c>
      <c r="AF1604" s="11">
        <f>CodePrefix&amp;$A1604&amp;IF($C1604="","","."&amp;$C1604&amp;"."&amp;$B1604)&amp;INDEX(VarEnd,MATCH($A1604,VarKey,0))&amp;AF$5</f>
        <v/>
      </c>
      <c r="AG1604" s="39">
        <f>AG1577*Settings!$C$13*(INDEX(AG$420:AG$431,$D1604))</f>
        <v/>
      </c>
      <c r="AH1604" s="40">
        <f>AH1577*Settings!$C$13*(INDEX(AH$420:AH$431,$D1604))</f>
        <v/>
      </c>
      <c r="AI1604" s="40">
        <f>AI1577*Settings!$C$13*(INDEX(AI$420:AI$431,$D1604))</f>
        <v/>
      </c>
      <c r="AJ1604" s="40">
        <f>AJ1577*Settings!$C$13*(INDEX(AJ$420:AJ$431,$D1604))</f>
        <v/>
      </c>
      <c r="AK1604" s="40">
        <f>AK1577*Settings!$C$13*(INDEX(AK$420:AK$431,$D1604))</f>
        <v/>
      </c>
      <c r="AL1604" s="40">
        <f>AL1577*Settings!$C$13*(INDEX(AL$420:AL$431,$D1604))</f>
        <v/>
      </c>
      <c r="AM1604" s="40">
        <f>AM1577*Settings!$C$13*(INDEX(AM$420:AM$431,$D1604))</f>
        <v/>
      </c>
      <c r="AN1604" s="40">
        <f>AN1577*Settings!$C$13*(INDEX(AN$420:AN$431,$D1604))</f>
        <v/>
      </c>
      <c r="AO1604" s="40">
        <f>AO1577*Settings!$C$13*(INDEX(AO$420:AO$431,$D1604))</f>
        <v/>
      </c>
      <c r="AP1604" s="40">
        <f>AP1577*Settings!$C$13*(INDEX(AP$420:AP$431,$D1604))</f>
        <v/>
      </c>
      <c r="AQ1604" s="40">
        <f>AQ1577*Settings!$C$13*(INDEX(AQ$420:AQ$431,$D1604))</f>
        <v/>
      </c>
      <c r="AR1604" s="40">
        <f>AR1577*Settings!$C$13*(INDEX(AR$420:AR$431,$D1604))</f>
        <v/>
      </c>
      <c r="AS1604" s="40">
        <f>AS1577*Settings!$C$13*(INDEX(AS$420:AS$431,$D1604))</f>
        <v/>
      </c>
      <c r="AT1604" s="40">
        <f>AT1577*Settings!$C$13*(INDEX(AT$420:AT$431,$D1604))</f>
        <v/>
      </c>
      <c r="AU1604" s="40">
        <f>AU1577*Settings!$C$13*(INDEX(AU$420:AU$431,$D1604))</f>
        <v/>
      </c>
      <c r="AV1604" s="40">
        <f>AV1577*Settings!$C$13*(INDEX(AV$420:AV$431,$D1604))</f>
        <v/>
      </c>
      <c r="AW1604" s="40">
        <f>AW1577*Settings!$C$13*(INDEX(AW$420:AW$431,$D1604))</f>
        <v/>
      </c>
      <c r="AX1604" s="40">
        <f>AX1577*Settings!$C$13*(INDEX(AX$420:AX$431,$D1604))</f>
        <v/>
      </c>
      <c r="AY1604" s="40">
        <f>AY1577*Settings!$C$13*(INDEX(AY$420:AY$431,$D1604))</f>
        <v/>
      </c>
    </row>
    <row r="1605" hidden="1" outlineLevel="2">
      <c r="A1605" s="14" t="inlineStr">
        <is>
          <t>rsub</t>
        </is>
      </c>
      <c r="B1605" s="14" t="inlineStr">
        <is>
          <t>lpg</t>
        </is>
      </c>
      <c r="C1605" s="14" t="inlineStr">
        <is>
          <t>res</t>
        </is>
      </c>
      <c r="D1605" s="32">
        <f>INDEX(Inputs!$U$5:$U$132,MATCH($B1605&amp;"|"&amp;$C1605,Inputs!$A$5:$A$132,0))</f>
        <v/>
      </c>
      <c r="E1605" s="36" t="n"/>
      <c r="F1605" s="36" t="n"/>
      <c r="G1605" s="36" t="n"/>
      <c r="H1605" s="14">
        <f>INDEX(VarLab,MATCH($A1605,VarKey,0))&amp;INDEX(MemLab,MATCH($C1605&amp;"|"&amp;$B1605,MemKey,0))</f>
        <v/>
      </c>
      <c r="I1605" s="14">
        <f>INDEX(VarUnit,MATCH($A1605,VarKey,0))</f>
        <v/>
      </c>
      <c r="J1605" s="14">
        <f>INDEX(VarSrc,MATCH($A1605,VarKey,0))</f>
        <v/>
      </c>
      <c r="K1605" s="11">
        <f>CodePrefix&amp;$A1605&amp;IF($C1605="","","."&amp;$C1605&amp;"."&amp;$B1605)&amp;INDEX(VarEnd,MATCH($A1605,VarKey,0))&amp;K$5</f>
        <v/>
      </c>
      <c r="L1605" s="39">
        <f>L1578*Settings!$C$13*(INDEX(L$420:L$431,$D1605))</f>
        <v/>
      </c>
      <c r="M1605" s="40">
        <f>M1578*Settings!$C$13*(INDEX(M$420:M$431,$D1605))</f>
        <v/>
      </c>
      <c r="N1605" s="40">
        <f>N1578*Settings!$C$13*(INDEX(N$420:N$431,$D1605))</f>
        <v/>
      </c>
      <c r="O1605" s="40">
        <f>O1578*Settings!$C$13*(INDEX(O$420:O$431,$D1605))</f>
        <v/>
      </c>
      <c r="P1605" s="40">
        <f>P1578*Settings!$C$13*(INDEX(P$420:P$431,$D1605))</f>
        <v/>
      </c>
      <c r="Q1605" s="40">
        <f>Q1578*Settings!$C$13*(INDEX(Q$420:Q$431,$D1605))</f>
        <v/>
      </c>
      <c r="R1605" s="40">
        <f>R1578*Settings!$C$13*(INDEX(R$420:R$431,$D1605))</f>
        <v/>
      </c>
      <c r="S1605" s="40">
        <f>S1578*Settings!$C$13*(INDEX(S$420:S$431,$D1605))</f>
        <v/>
      </c>
      <c r="T1605" s="40">
        <f>T1578*Settings!$C$13*(INDEX(T$420:T$431,$D1605))</f>
        <v/>
      </c>
      <c r="U1605" s="40">
        <f>U1578*Settings!$C$13*(INDEX(U$420:U$431,$D1605))</f>
        <v/>
      </c>
      <c r="V1605" s="40">
        <f>V1578*Settings!$C$13*(INDEX(V$420:V$431,$D1605))</f>
        <v/>
      </c>
      <c r="W1605" s="40">
        <f>W1578*Settings!$C$13*(INDEX(W$420:W$431,$D1605))</f>
        <v/>
      </c>
      <c r="X1605" s="40">
        <f>X1578*Settings!$C$13*(INDEX(X$420:X$431,$D1605))</f>
        <v/>
      </c>
      <c r="Y1605" s="40">
        <f>Y1578*Settings!$C$13*(INDEX(Y$420:Y$431,$D1605))</f>
        <v/>
      </c>
      <c r="Z1605" s="40">
        <f>Z1578*Settings!$C$13*(INDEX(Z$420:Z$431,$D1605))</f>
        <v/>
      </c>
      <c r="AA1605" s="40">
        <f>AA1578*Settings!$C$13*(INDEX(AA$420:AA$431,$D1605))</f>
        <v/>
      </c>
      <c r="AB1605" s="40">
        <f>AB1578*Settings!$C$13*(INDEX(AB$420:AB$431,$D1605))</f>
        <v/>
      </c>
      <c r="AC1605" s="40">
        <f>AC1578*Settings!$C$13*(INDEX(AC$420:AC$431,$D1605))</f>
        <v/>
      </c>
      <c r="AD1605" s="40">
        <f>AD1578*Settings!$C$13*(INDEX(AD$420:AD$431,$D1605))</f>
        <v/>
      </c>
      <c r="AF1605" s="11">
        <f>CodePrefix&amp;$A1605&amp;IF($C1605="","","."&amp;$C1605&amp;"."&amp;$B1605)&amp;INDEX(VarEnd,MATCH($A1605,VarKey,0))&amp;AF$5</f>
        <v/>
      </c>
      <c r="AG1605" s="39">
        <f>AG1578*Settings!$C$13*(INDEX(AG$420:AG$431,$D1605))</f>
        <v/>
      </c>
      <c r="AH1605" s="40">
        <f>AH1578*Settings!$C$13*(INDEX(AH$420:AH$431,$D1605))</f>
        <v/>
      </c>
      <c r="AI1605" s="40">
        <f>AI1578*Settings!$C$13*(INDEX(AI$420:AI$431,$D1605))</f>
        <v/>
      </c>
      <c r="AJ1605" s="40">
        <f>AJ1578*Settings!$C$13*(INDEX(AJ$420:AJ$431,$D1605))</f>
        <v/>
      </c>
      <c r="AK1605" s="40">
        <f>AK1578*Settings!$C$13*(INDEX(AK$420:AK$431,$D1605))</f>
        <v/>
      </c>
      <c r="AL1605" s="40">
        <f>AL1578*Settings!$C$13*(INDEX(AL$420:AL$431,$D1605))</f>
        <v/>
      </c>
      <c r="AM1605" s="40">
        <f>AM1578*Settings!$C$13*(INDEX(AM$420:AM$431,$D1605))</f>
        <v/>
      </c>
      <c r="AN1605" s="40">
        <f>AN1578*Settings!$C$13*(INDEX(AN$420:AN$431,$D1605))</f>
        <v/>
      </c>
      <c r="AO1605" s="40">
        <f>AO1578*Settings!$C$13*(INDEX(AO$420:AO$431,$D1605))</f>
        <v/>
      </c>
      <c r="AP1605" s="40">
        <f>AP1578*Settings!$C$13*(INDEX(AP$420:AP$431,$D1605))</f>
        <v/>
      </c>
      <c r="AQ1605" s="40">
        <f>AQ1578*Settings!$C$13*(INDEX(AQ$420:AQ$431,$D1605))</f>
        <v/>
      </c>
      <c r="AR1605" s="40">
        <f>AR1578*Settings!$C$13*(INDEX(AR$420:AR$431,$D1605))</f>
        <v/>
      </c>
      <c r="AS1605" s="40">
        <f>AS1578*Settings!$C$13*(INDEX(AS$420:AS$431,$D1605))</f>
        <v/>
      </c>
      <c r="AT1605" s="40">
        <f>AT1578*Settings!$C$13*(INDEX(AT$420:AT$431,$D1605))</f>
        <v/>
      </c>
      <c r="AU1605" s="40">
        <f>AU1578*Settings!$C$13*(INDEX(AU$420:AU$431,$D1605))</f>
        <v/>
      </c>
      <c r="AV1605" s="40">
        <f>AV1578*Settings!$C$13*(INDEX(AV$420:AV$431,$D1605))</f>
        <v/>
      </c>
      <c r="AW1605" s="40">
        <f>AW1578*Settings!$C$13*(INDEX(AW$420:AW$431,$D1605))</f>
        <v/>
      </c>
      <c r="AX1605" s="40">
        <f>AX1578*Settings!$C$13*(INDEX(AX$420:AX$431,$D1605))</f>
        <v/>
      </c>
      <c r="AY1605" s="40">
        <f>AY1578*Settings!$C$13*(INDEX(AY$420:AY$431,$D1605))</f>
        <v/>
      </c>
    </row>
    <row r="1606" hidden="1" outlineLevel="2">
      <c r="A1606" s="14" t="inlineStr">
        <is>
          <t>rsub</t>
        </is>
      </c>
      <c r="B1606" s="14" t="inlineStr">
        <is>
          <t>ker</t>
        </is>
      </c>
      <c r="C1606" s="14" t="inlineStr">
        <is>
          <t>res</t>
        </is>
      </c>
      <c r="D1606" s="32">
        <f>INDEX(Inputs!$U$5:$U$132,MATCH($B1606&amp;"|"&amp;$C1606,Inputs!$A$5:$A$132,0))</f>
        <v/>
      </c>
      <c r="E1606" s="36" t="n"/>
      <c r="F1606" s="36" t="n"/>
      <c r="G1606" s="36" t="n"/>
      <c r="H1606" s="14">
        <f>INDEX(VarLab,MATCH($A1606,VarKey,0))&amp;INDEX(MemLab,MATCH($C1606&amp;"|"&amp;$B1606,MemKey,0))</f>
        <v/>
      </c>
      <c r="I1606" s="14">
        <f>INDEX(VarUnit,MATCH($A1606,VarKey,0))</f>
        <v/>
      </c>
      <c r="J1606" s="14">
        <f>INDEX(VarSrc,MATCH($A1606,VarKey,0))</f>
        <v/>
      </c>
      <c r="K1606" s="11">
        <f>CodePrefix&amp;$A1606&amp;IF($C1606="","","."&amp;$C1606&amp;"."&amp;$B1606)&amp;INDEX(VarEnd,MATCH($A1606,VarKey,0))&amp;K$5</f>
        <v/>
      </c>
      <c r="L1606" s="39">
        <f>L1579*Settings!$C$13*(INDEX(L$420:L$431,$D1606))</f>
        <v/>
      </c>
      <c r="M1606" s="40">
        <f>M1579*Settings!$C$13*(INDEX(M$420:M$431,$D1606))</f>
        <v/>
      </c>
      <c r="N1606" s="40">
        <f>N1579*Settings!$C$13*(INDEX(N$420:N$431,$D1606))</f>
        <v/>
      </c>
      <c r="O1606" s="40">
        <f>O1579*Settings!$C$13*(INDEX(O$420:O$431,$D1606))</f>
        <v/>
      </c>
      <c r="P1606" s="40">
        <f>P1579*Settings!$C$13*(INDEX(P$420:P$431,$D1606))</f>
        <v/>
      </c>
      <c r="Q1606" s="40">
        <f>Q1579*Settings!$C$13*(INDEX(Q$420:Q$431,$D1606))</f>
        <v/>
      </c>
      <c r="R1606" s="40">
        <f>R1579*Settings!$C$13*(INDEX(R$420:R$431,$D1606))</f>
        <v/>
      </c>
      <c r="S1606" s="40">
        <f>S1579*Settings!$C$13*(INDEX(S$420:S$431,$D1606))</f>
        <v/>
      </c>
      <c r="T1606" s="40">
        <f>T1579*Settings!$C$13*(INDEX(T$420:T$431,$D1606))</f>
        <v/>
      </c>
      <c r="U1606" s="40">
        <f>U1579*Settings!$C$13*(INDEX(U$420:U$431,$D1606))</f>
        <v/>
      </c>
      <c r="V1606" s="40">
        <f>V1579*Settings!$C$13*(INDEX(V$420:V$431,$D1606))</f>
        <v/>
      </c>
      <c r="W1606" s="40">
        <f>W1579*Settings!$C$13*(INDEX(W$420:W$431,$D1606))</f>
        <v/>
      </c>
      <c r="X1606" s="40">
        <f>X1579*Settings!$C$13*(INDEX(X$420:X$431,$D1606))</f>
        <v/>
      </c>
      <c r="Y1606" s="40">
        <f>Y1579*Settings!$C$13*(INDEX(Y$420:Y$431,$D1606))</f>
        <v/>
      </c>
      <c r="Z1606" s="40">
        <f>Z1579*Settings!$C$13*(INDEX(Z$420:Z$431,$D1606))</f>
        <v/>
      </c>
      <c r="AA1606" s="40">
        <f>AA1579*Settings!$C$13*(INDEX(AA$420:AA$431,$D1606))</f>
        <v/>
      </c>
      <c r="AB1606" s="40">
        <f>AB1579*Settings!$C$13*(INDEX(AB$420:AB$431,$D1606))</f>
        <v/>
      </c>
      <c r="AC1606" s="40">
        <f>AC1579*Settings!$C$13*(INDEX(AC$420:AC$431,$D1606))</f>
        <v/>
      </c>
      <c r="AD1606" s="40">
        <f>AD1579*Settings!$C$13*(INDEX(AD$420:AD$431,$D1606))</f>
        <v/>
      </c>
      <c r="AF1606" s="11">
        <f>CodePrefix&amp;$A1606&amp;IF($C1606="","","."&amp;$C1606&amp;"."&amp;$B1606)&amp;INDEX(VarEnd,MATCH($A1606,VarKey,0))&amp;AF$5</f>
        <v/>
      </c>
      <c r="AG1606" s="39">
        <f>AG1579*Settings!$C$13*(INDEX(AG$420:AG$431,$D1606))</f>
        <v/>
      </c>
      <c r="AH1606" s="40">
        <f>AH1579*Settings!$C$13*(INDEX(AH$420:AH$431,$D1606))</f>
        <v/>
      </c>
      <c r="AI1606" s="40">
        <f>AI1579*Settings!$C$13*(INDEX(AI$420:AI$431,$D1606))</f>
        <v/>
      </c>
      <c r="AJ1606" s="40">
        <f>AJ1579*Settings!$C$13*(INDEX(AJ$420:AJ$431,$D1606))</f>
        <v/>
      </c>
      <c r="AK1606" s="40">
        <f>AK1579*Settings!$C$13*(INDEX(AK$420:AK$431,$D1606))</f>
        <v/>
      </c>
      <c r="AL1606" s="40">
        <f>AL1579*Settings!$C$13*(INDEX(AL$420:AL$431,$D1606))</f>
        <v/>
      </c>
      <c r="AM1606" s="40">
        <f>AM1579*Settings!$C$13*(INDEX(AM$420:AM$431,$D1606))</f>
        <v/>
      </c>
      <c r="AN1606" s="40">
        <f>AN1579*Settings!$C$13*(INDEX(AN$420:AN$431,$D1606))</f>
        <v/>
      </c>
      <c r="AO1606" s="40">
        <f>AO1579*Settings!$C$13*(INDEX(AO$420:AO$431,$D1606))</f>
        <v/>
      </c>
      <c r="AP1606" s="40">
        <f>AP1579*Settings!$C$13*(INDEX(AP$420:AP$431,$D1606))</f>
        <v/>
      </c>
      <c r="AQ1606" s="40">
        <f>AQ1579*Settings!$C$13*(INDEX(AQ$420:AQ$431,$D1606))</f>
        <v/>
      </c>
      <c r="AR1606" s="40">
        <f>AR1579*Settings!$C$13*(INDEX(AR$420:AR$431,$D1606))</f>
        <v/>
      </c>
      <c r="AS1606" s="40">
        <f>AS1579*Settings!$C$13*(INDEX(AS$420:AS$431,$D1606))</f>
        <v/>
      </c>
      <c r="AT1606" s="40">
        <f>AT1579*Settings!$C$13*(INDEX(AT$420:AT$431,$D1606))</f>
        <v/>
      </c>
      <c r="AU1606" s="40">
        <f>AU1579*Settings!$C$13*(INDEX(AU$420:AU$431,$D1606))</f>
        <v/>
      </c>
      <c r="AV1606" s="40">
        <f>AV1579*Settings!$C$13*(INDEX(AV$420:AV$431,$D1606))</f>
        <v/>
      </c>
      <c r="AW1606" s="40">
        <f>AW1579*Settings!$C$13*(INDEX(AW$420:AW$431,$D1606))</f>
        <v/>
      </c>
      <c r="AX1606" s="40">
        <f>AX1579*Settings!$C$13*(INDEX(AX$420:AX$431,$D1606))</f>
        <v/>
      </c>
      <c r="AY1606" s="40">
        <f>AY1579*Settings!$C$13*(INDEX(AY$420:AY$431,$D1606))</f>
        <v/>
      </c>
    </row>
    <row r="1607" hidden="1" outlineLevel="2">
      <c r="A1607" s="14" t="inlineStr">
        <is>
          <t>rsub</t>
        </is>
      </c>
      <c r="B1607" s="14" t="inlineStr">
        <is>
          <t>oop</t>
        </is>
      </c>
      <c r="C1607" s="14" t="inlineStr">
        <is>
          <t>res</t>
        </is>
      </c>
      <c r="D1607" s="32">
        <f>INDEX(Inputs!$U$5:$U$132,MATCH($B1607&amp;"|"&amp;$C1607,Inputs!$A$5:$A$132,0))</f>
        <v/>
      </c>
      <c r="E1607" s="36" t="n"/>
      <c r="F1607" s="36" t="n"/>
      <c r="G1607" s="36" t="n"/>
      <c r="H1607" s="14">
        <f>INDEX(VarLab,MATCH($A1607,VarKey,0))&amp;INDEX(MemLab,MATCH($C1607&amp;"|"&amp;$B1607,MemKey,0))</f>
        <v/>
      </c>
      <c r="I1607" s="14">
        <f>INDEX(VarUnit,MATCH($A1607,VarKey,0))</f>
        <v/>
      </c>
      <c r="J1607" s="14">
        <f>INDEX(VarSrc,MATCH($A1607,VarKey,0))</f>
        <v/>
      </c>
      <c r="K1607" s="11">
        <f>CodePrefix&amp;$A1607&amp;IF($C1607="","","."&amp;$C1607&amp;"."&amp;$B1607)&amp;INDEX(VarEnd,MATCH($A1607,VarKey,0))&amp;K$5</f>
        <v/>
      </c>
      <c r="L1607" s="39">
        <f>L1580*Settings!$C$13*(INDEX(L$420:L$431,$D1607))</f>
        <v/>
      </c>
      <c r="M1607" s="40">
        <f>M1580*Settings!$C$13*(INDEX(M$420:M$431,$D1607))</f>
        <v/>
      </c>
      <c r="N1607" s="40">
        <f>N1580*Settings!$C$13*(INDEX(N$420:N$431,$D1607))</f>
        <v/>
      </c>
      <c r="O1607" s="40">
        <f>O1580*Settings!$C$13*(INDEX(O$420:O$431,$D1607))</f>
        <v/>
      </c>
      <c r="P1607" s="40">
        <f>P1580*Settings!$C$13*(INDEX(P$420:P$431,$D1607))</f>
        <v/>
      </c>
      <c r="Q1607" s="40">
        <f>Q1580*Settings!$C$13*(INDEX(Q$420:Q$431,$D1607))</f>
        <v/>
      </c>
      <c r="R1607" s="40">
        <f>R1580*Settings!$C$13*(INDEX(R$420:R$431,$D1607))</f>
        <v/>
      </c>
      <c r="S1607" s="40">
        <f>S1580*Settings!$C$13*(INDEX(S$420:S$431,$D1607))</f>
        <v/>
      </c>
      <c r="T1607" s="40">
        <f>T1580*Settings!$C$13*(INDEX(T$420:T$431,$D1607))</f>
        <v/>
      </c>
      <c r="U1607" s="40">
        <f>U1580*Settings!$C$13*(INDEX(U$420:U$431,$D1607))</f>
        <v/>
      </c>
      <c r="V1607" s="40">
        <f>V1580*Settings!$C$13*(INDEX(V$420:V$431,$D1607))</f>
        <v/>
      </c>
      <c r="W1607" s="40">
        <f>W1580*Settings!$C$13*(INDEX(W$420:W$431,$D1607))</f>
        <v/>
      </c>
      <c r="X1607" s="40">
        <f>X1580*Settings!$C$13*(INDEX(X$420:X$431,$D1607))</f>
        <v/>
      </c>
      <c r="Y1607" s="40">
        <f>Y1580*Settings!$C$13*(INDEX(Y$420:Y$431,$D1607))</f>
        <v/>
      </c>
      <c r="Z1607" s="40">
        <f>Z1580*Settings!$C$13*(INDEX(Z$420:Z$431,$D1607))</f>
        <v/>
      </c>
      <c r="AA1607" s="40">
        <f>AA1580*Settings!$C$13*(INDEX(AA$420:AA$431,$D1607))</f>
        <v/>
      </c>
      <c r="AB1607" s="40">
        <f>AB1580*Settings!$C$13*(INDEX(AB$420:AB$431,$D1607))</f>
        <v/>
      </c>
      <c r="AC1607" s="40">
        <f>AC1580*Settings!$C$13*(INDEX(AC$420:AC$431,$D1607))</f>
        <v/>
      </c>
      <c r="AD1607" s="40">
        <f>AD1580*Settings!$C$13*(INDEX(AD$420:AD$431,$D1607))</f>
        <v/>
      </c>
      <c r="AF1607" s="11">
        <f>CodePrefix&amp;$A1607&amp;IF($C1607="","","."&amp;$C1607&amp;"."&amp;$B1607)&amp;INDEX(VarEnd,MATCH($A1607,VarKey,0))&amp;AF$5</f>
        <v/>
      </c>
      <c r="AG1607" s="39">
        <f>AG1580*Settings!$C$13*(INDEX(AG$420:AG$431,$D1607))</f>
        <v/>
      </c>
      <c r="AH1607" s="40">
        <f>AH1580*Settings!$C$13*(INDEX(AH$420:AH$431,$D1607))</f>
        <v/>
      </c>
      <c r="AI1607" s="40">
        <f>AI1580*Settings!$C$13*(INDEX(AI$420:AI$431,$D1607))</f>
        <v/>
      </c>
      <c r="AJ1607" s="40">
        <f>AJ1580*Settings!$C$13*(INDEX(AJ$420:AJ$431,$D1607))</f>
        <v/>
      </c>
      <c r="AK1607" s="40">
        <f>AK1580*Settings!$C$13*(INDEX(AK$420:AK$431,$D1607))</f>
        <v/>
      </c>
      <c r="AL1607" s="40">
        <f>AL1580*Settings!$C$13*(INDEX(AL$420:AL$431,$D1607))</f>
        <v/>
      </c>
      <c r="AM1607" s="40">
        <f>AM1580*Settings!$C$13*(INDEX(AM$420:AM$431,$D1607))</f>
        <v/>
      </c>
      <c r="AN1607" s="40">
        <f>AN1580*Settings!$C$13*(INDEX(AN$420:AN$431,$D1607))</f>
        <v/>
      </c>
      <c r="AO1607" s="40">
        <f>AO1580*Settings!$C$13*(INDEX(AO$420:AO$431,$D1607))</f>
        <v/>
      </c>
      <c r="AP1607" s="40">
        <f>AP1580*Settings!$C$13*(INDEX(AP$420:AP$431,$D1607))</f>
        <v/>
      </c>
      <c r="AQ1607" s="40">
        <f>AQ1580*Settings!$C$13*(INDEX(AQ$420:AQ$431,$D1607))</f>
        <v/>
      </c>
      <c r="AR1607" s="40">
        <f>AR1580*Settings!$C$13*(INDEX(AR$420:AR$431,$D1607))</f>
        <v/>
      </c>
      <c r="AS1607" s="40">
        <f>AS1580*Settings!$C$13*(INDEX(AS$420:AS$431,$D1607))</f>
        <v/>
      </c>
      <c r="AT1607" s="40">
        <f>AT1580*Settings!$C$13*(INDEX(AT$420:AT$431,$D1607))</f>
        <v/>
      </c>
      <c r="AU1607" s="40">
        <f>AU1580*Settings!$C$13*(INDEX(AU$420:AU$431,$D1607))</f>
        <v/>
      </c>
      <c r="AV1607" s="40">
        <f>AV1580*Settings!$C$13*(INDEX(AV$420:AV$431,$D1607))</f>
        <v/>
      </c>
      <c r="AW1607" s="40">
        <f>AW1580*Settings!$C$13*(INDEX(AW$420:AW$431,$D1607))</f>
        <v/>
      </c>
      <c r="AX1607" s="40">
        <f>AX1580*Settings!$C$13*(INDEX(AX$420:AX$431,$D1607))</f>
        <v/>
      </c>
      <c r="AY1607" s="40">
        <f>AY1580*Settings!$C$13*(INDEX(AY$420:AY$431,$D1607))</f>
        <v/>
      </c>
    </row>
    <row r="1608" hidden="1" outlineLevel="2">
      <c r="A1608" s="14" t="inlineStr">
        <is>
          <t>rsub</t>
        </is>
      </c>
      <c r="B1608" s="14" t="inlineStr">
        <is>
          <t>bio</t>
        </is>
      </c>
      <c r="C1608" s="14" t="inlineStr">
        <is>
          <t>res</t>
        </is>
      </c>
      <c r="D1608" s="32">
        <f>INDEX(Inputs!$U$5:$U$132,MATCH($B1608&amp;"|"&amp;$C1608,Inputs!$A$5:$A$132,0))</f>
        <v/>
      </c>
      <c r="E1608" s="36" t="n"/>
      <c r="F1608" s="36" t="n"/>
      <c r="G1608" s="36" t="n"/>
      <c r="H1608" s="14">
        <f>INDEX(VarLab,MATCH($A1608,VarKey,0))&amp;INDEX(MemLab,MATCH($C1608&amp;"|"&amp;$B1608,MemKey,0))</f>
        <v/>
      </c>
      <c r="I1608" s="14">
        <f>INDEX(VarUnit,MATCH($A1608,VarKey,0))</f>
        <v/>
      </c>
      <c r="J1608" s="14">
        <f>INDEX(VarSrc,MATCH($A1608,VarKey,0))</f>
        <v/>
      </c>
      <c r="K1608" s="11">
        <f>CodePrefix&amp;$A1608&amp;IF($C1608="","","."&amp;$C1608&amp;"."&amp;$B1608)&amp;INDEX(VarEnd,MATCH($A1608,VarKey,0))&amp;K$5</f>
        <v/>
      </c>
      <c r="L1608" s="39">
        <f>L1581*Settings!$C$13*(INDEX(L$420:L$431,$D1608))</f>
        <v/>
      </c>
      <c r="M1608" s="40">
        <f>M1581*Settings!$C$13*(INDEX(M$420:M$431,$D1608))</f>
        <v/>
      </c>
      <c r="N1608" s="40">
        <f>N1581*Settings!$C$13*(INDEX(N$420:N$431,$D1608))</f>
        <v/>
      </c>
      <c r="O1608" s="40">
        <f>O1581*Settings!$C$13*(INDEX(O$420:O$431,$D1608))</f>
        <v/>
      </c>
      <c r="P1608" s="40">
        <f>P1581*Settings!$C$13*(INDEX(P$420:P$431,$D1608))</f>
        <v/>
      </c>
      <c r="Q1608" s="40">
        <f>Q1581*Settings!$C$13*(INDEX(Q$420:Q$431,$D1608))</f>
        <v/>
      </c>
      <c r="R1608" s="40">
        <f>R1581*Settings!$C$13*(INDEX(R$420:R$431,$D1608))</f>
        <v/>
      </c>
      <c r="S1608" s="40">
        <f>S1581*Settings!$C$13*(INDEX(S$420:S$431,$D1608))</f>
        <v/>
      </c>
      <c r="T1608" s="40">
        <f>T1581*Settings!$C$13*(INDEX(T$420:T$431,$D1608))</f>
        <v/>
      </c>
      <c r="U1608" s="40">
        <f>U1581*Settings!$C$13*(INDEX(U$420:U$431,$D1608))</f>
        <v/>
      </c>
      <c r="V1608" s="40">
        <f>V1581*Settings!$C$13*(INDEX(V$420:V$431,$D1608))</f>
        <v/>
      </c>
      <c r="W1608" s="40">
        <f>W1581*Settings!$C$13*(INDEX(W$420:W$431,$D1608))</f>
        <v/>
      </c>
      <c r="X1608" s="40">
        <f>X1581*Settings!$C$13*(INDEX(X$420:X$431,$D1608))</f>
        <v/>
      </c>
      <c r="Y1608" s="40">
        <f>Y1581*Settings!$C$13*(INDEX(Y$420:Y$431,$D1608))</f>
        <v/>
      </c>
      <c r="Z1608" s="40">
        <f>Z1581*Settings!$C$13*(INDEX(Z$420:Z$431,$D1608))</f>
        <v/>
      </c>
      <c r="AA1608" s="40">
        <f>AA1581*Settings!$C$13*(INDEX(AA$420:AA$431,$D1608))</f>
        <v/>
      </c>
      <c r="AB1608" s="40">
        <f>AB1581*Settings!$C$13*(INDEX(AB$420:AB$431,$D1608))</f>
        <v/>
      </c>
      <c r="AC1608" s="40">
        <f>AC1581*Settings!$C$13*(INDEX(AC$420:AC$431,$D1608))</f>
        <v/>
      </c>
      <c r="AD1608" s="40">
        <f>AD1581*Settings!$C$13*(INDEX(AD$420:AD$431,$D1608))</f>
        <v/>
      </c>
      <c r="AF1608" s="11">
        <f>CodePrefix&amp;$A1608&amp;IF($C1608="","","."&amp;$C1608&amp;"."&amp;$B1608)&amp;INDEX(VarEnd,MATCH($A1608,VarKey,0))&amp;AF$5</f>
        <v/>
      </c>
      <c r="AG1608" s="39">
        <f>AG1581*Settings!$C$13*(INDEX(AG$420:AG$431,$D1608))</f>
        <v/>
      </c>
      <c r="AH1608" s="40">
        <f>AH1581*Settings!$C$13*(INDEX(AH$420:AH$431,$D1608))</f>
        <v/>
      </c>
      <c r="AI1608" s="40">
        <f>AI1581*Settings!$C$13*(INDEX(AI$420:AI$431,$D1608))</f>
        <v/>
      </c>
      <c r="AJ1608" s="40">
        <f>AJ1581*Settings!$C$13*(INDEX(AJ$420:AJ$431,$D1608))</f>
        <v/>
      </c>
      <c r="AK1608" s="40">
        <f>AK1581*Settings!$C$13*(INDEX(AK$420:AK$431,$D1608))</f>
        <v/>
      </c>
      <c r="AL1608" s="40">
        <f>AL1581*Settings!$C$13*(INDEX(AL$420:AL$431,$D1608))</f>
        <v/>
      </c>
      <c r="AM1608" s="40">
        <f>AM1581*Settings!$C$13*(INDEX(AM$420:AM$431,$D1608))</f>
        <v/>
      </c>
      <c r="AN1608" s="40">
        <f>AN1581*Settings!$C$13*(INDEX(AN$420:AN$431,$D1608))</f>
        <v/>
      </c>
      <c r="AO1608" s="40">
        <f>AO1581*Settings!$C$13*(INDEX(AO$420:AO$431,$D1608))</f>
        <v/>
      </c>
      <c r="AP1608" s="40">
        <f>AP1581*Settings!$C$13*(INDEX(AP$420:AP$431,$D1608))</f>
        <v/>
      </c>
      <c r="AQ1608" s="40">
        <f>AQ1581*Settings!$C$13*(INDEX(AQ$420:AQ$431,$D1608))</f>
        <v/>
      </c>
      <c r="AR1608" s="40">
        <f>AR1581*Settings!$C$13*(INDEX(AR$420:AR$431,$D1608))</f>
        <v/>
      </c>
      <c r="AS1608" s="40">
        <f>AS1581*Settings!$C$13*(INDEX(AS$420:AS$431,$D1608))</f>
        <v/>
      </c>
      <c r="AT1608" s="40">
        <f>AT1581*Settings!$C$13*(INDEX(AT$420:AT$431,$D1608))</f>
        <v/>
      </c>
      <c r="AU1608" s="40">
        <f>AU1581*Settings!$C$13*(INDEX(AU$420:AU$431,$D1608))</f>
        <v/>
      </c>
      <c r="AV1608" s="40">
        <f>AV1581*Settings!$C$13*(INDEX(AV$420:AV$431,$D1608))</f>
        <v/>
      </c>
      <c r="AW1608" s="40">
        <f>AW1581*Settings!$C$13*(INDEX(AW$420:AW$431,$D1608))</f>
        <v/>
      </c>
      <c r="AX1608" s="40">
        <f>AX1581*Settings!$C$13*(INDEX(AX$420:AX$431,$D1608))</f>
        <v/>
      </c>
      <c r="AY1608" s="40">
        <f>AY1581*Settings!$C$13*(INDEX(AY$420:AY$431,$D1608))</f>
        <v/>
      </c>
    </row>
    <row r="1609" hidden="1" outlineLevel="2"/>
    <row r="1610" hidden="1" outlineLevel="2">
      <c r="A1610" s="14" t="inlineStr">
        <is>
          <t>rnew</t>
        </is>
      </c>
      <c r="B1610" s="14" t="inlineStr">
        <is>
          <t>coa</t>
        </is>
      </c>
      <c r="C1610" s="14" t="inlineStr">
        <is>
          <t>res</t>
        </is>
      </c>
      <c r="D1610" s="32">
        <f>INDEX(Inputs!$V$5:$V$132,MATCH($B1610&amp;"|"&amp;$C1610,Inputs!$A$5:$A$132,0))</f>
        <v/>
      </c>
      <c r="E1610" s="36" t="n"/>
      <c r="F1610" s="36" t="n"/>
      <c r="G1610" s="36" t="n"/>
      <c r="H1610" s="14">
        <f>INDEX(VarLab,MATCH($A1610,VarKey,0))&amp;INDEX(MemLab,MATCH($C1610&amp;"|"&amp;$B1610,MemKey,0))</f>
        <v/>
      </c>
      <c r="I1610" s="14">
        <f>INDEX(VarUnit,MATCH($A1610,VarKey,0))</f>
        <v/>
      </c>
      <c r="J1610" s="14">
        <f>INDEX(VarSrc,MATCH($A1610,VarKey,0))</f>
        <v/>
      </c>
      <c r="K1610" s="11">
        <f>CodePrefix&amp;$A1610&amp;IF($C1610="","","."&amp;$C1610&amp;"."&amp;$B1610)&amp;INDEX(VarEnd,MATCH($A1610,VarKey,0))&amp;K$5</f>
        <v/>
      </c>
      <c r="L1610" s="39">
        <f>L1574*Settings!$C$13*(L1502+L1520+L1511*L$201+L1529*$D1610)</f>
        <v/>
      </c>
      <c r="M1610" s="40">
        <f>M1574*Settings!$C$13*(M1502+M1520+M1511*M$201+M1529*$D1610)</f>
        <v/>
      </c>
      <c r="N1610" s="40">
        <f>N1574*Settings!$C$13*(N1502+N1520+N1511*N$201+N1529*$D1610)</f>
        <v/>
      </c>
      <c r="O1610" s="40">
        <f>O1574*Settings!$C$13*(O1502+O1520+O1511*O$201+O1529*$D1610)</f>
        <v/>
      </c>
      <c r="P1610" s="40">
        <f>P1574*Settings!$C$13*(P1502+P1520+P1511*P$201+P1529*$D1610)</f>
        <v/>
      </c>
      <c r="Q1610" s="40">
        <f>Q1574*Settings!$C$13*(Q1502+Q1520+Q1511*Q$201+Q1529*$D1610)</f>
        <v/>
      </c>
      <c r="R1610" s="40">
        <f>R1574*Settings!$C$13*(R1502+R1520+R1511*R$201+R1529*$D1610)</f>
        <v/>
      </c>
      <c r="S1610" s="40">
        <f>S1574*Settings!$C$13*(S1502+S1520+S1511*S$201+S1529*$D1610)</f>
        <v/>
      </c>
      <c r="T1610" s="40">
        <f>T1574*Settings!$C$13*(T1502+T1520+T1511*T$201+T1529*$D1610)</f>
        <v/>
      </c>
      <c r="U1610" s="40">
        <f>U1574*Settings!$C$13*(U1502+U1520+U1511*U$201+U1529*$D1610)</f>
        <v/>
      </c>
      <c r="V1610" s="40">
        <f>V1574*Settings!$C$13*(V1502+V1520+V1511*V$201+V1529*$D1610)</f>
        <v/>
      </c>
      <c r="W1610" s="40">
        <f>W1574*Settings!$C$13*(W1502+W1520+W1511*W$201+W1529*$D1610)</f>
        <v/>
      </c>
      <c r="X1610" s="40">
        <f>X1574*Settings!$C$13*(X1502+X1520+X1511*X$201+X1529*$D1610)</f>
        <v/>
      </c>
      <c r="Y1610" s="40">
        <f>Y1574*Settings!$C$13*(Y1502+Y1520+Y1511*Y$201+Y1529*$D1610)</f>
        <v/>
      </c>
      <c r="Z1610" s="40">
        <f>Z1574*Settings!$C$13*(Z1502+Z1520+Z1511*Z$201+Z1529*$D1610)</f>
        <v/>
      </c>
      <c r="AA1610" s="40">
        <f>AA1574*Settings!$C$13*(AA1502+AA1520+AA1511*AA$201+AA1529*$D1610)</f>
        <v/>
      </c>
      <c r="AB1610" s="40">
        <f>AB1574*Settings!$C$13*(AB1502+AB1520+AB1511*AB$201+AB1529*$D1610)</f>
        <v/>
      </c>
      <c r="AC1610" s="40">
        <f>AC1574*Settings!$C$13*(AC1502+AC1520+AC1511*AC$201+AC1529*$D1610)</f>
        <v/>
      </c>
      <c r="AD1610" s="40">
        <f>AD1574*Settings!$C$13*(AD1502+AD1520+AD1511*AD$201+AD1529*$D1610)</f>
        <v/>
      </c>
      <c r="AF1610" s="11">
        <f>CodePrefix&amp;$A1610&amp;IF($C1610="","","."&amp;$C1610&amp;"."&amp;$B1610)&amp;INDEX(VarEnd,MATCH($A1610,VarKey,0))&amp;AF$5</f>
        <v/>
      </c>
      <c r="AG1610" s="39">
        <f>AG1574*Settings!$C$13*(AG1502+AG1520+AG1511*AG$201+AG1529*$D1610)</f>
        <v/>
      </c>
      <c r="AH1610" s="40">
        <f>AH1574*Settings!$C$13*(AH1502+AH1520+AH1511*AH$201+AH1529*$D1610)</f>
        <v/>
      </c>
      <c r="AI1610" s="40">
        <f>AI1574*Settings!$C$13*(AI1502+AI1520+AI1511*AI$201+AI1529*$D1610)</f>
        <v/>
      </c>
      <c r="AJ1610" s="40">
        <f>AJ1574*Settings!$C$13*(AJ1502+AJ1520+AJ1511*AJ$201+AJ1529*$D1610)</f>
        <v/>
      </c>
      <c r="AK1610" s="40">
        <f>AK1574*Settings!$C$13*(AK1502+AK1520+AK1511*AK$201+AK1529*$D1610)</f>
        <v/>
      </c>
      <c r="AL1610" s="40">
        <f>AL1574*Settings!$C$13*(AL1502+AL1520+AL1511*AL$201+AL1529*$D1610)</f>
        <v/>
      </c>
      <c r="AM1610" s="40">
        <f>AM1574*Settings!$C$13*(AM1502+AM1520+AM1511*AM$201+AM1529*$D1610)</f>
        <v/>
      </c>
      <c r="AN1610" s="40">
        <f>AN1574*Settings!$C$13*(AN1502+AN1520+AN1511*AN$201+AN1529*$D1610)</f>
        <v/>
      </c>
      <c r="AO1610" s="40">
        <f>AO1574*Settings!$C$13*(AO1502+AO1520+AO1511*AO$201+AO1529*$D1610)</f>
        <v/>
      </c>
      <c r="AP1610" s="40">
        <f>AP1574*Settings!$C$13*(AP1502+AP1520+AP1511*AP$201+AP1529*$D1610)</f>
        <v/>
      </c>
      <c r="AQ1610" s="40">
        <f>AQ1574*Settings!$C$13*(AQ1502+AQ1520+AQ1511*AQ$201+AQ1529*$D1610)</f>
        <v/>
      </c>
      <c r="AR1610" s="40">
        <f>AR1574*Settings!$C$13*(AR1502+AR1520+AR1511*AR$201+AR1529*$D1610)</f>
        <v/>
      </c>
      <c r="AS1610" s="40">
        <f>AS1574*Settings!$C$13*(AS1502+AS1520+AS1511*AS$201+AS1529*$D1610)</f>
        <v/>
      </c>
      <c r="AT1610" s="40">
        <f>AT1574*Settings!$C$13*(AT1502+AT1520+AT1511*AT$201+AT1529*$D1610)</f>
        <v/>
      </c>
      <c r="AU1610" s="40">
        <f>AU1574*Settings!$C$13*(AU1502+AU1520+AU1511*AU$201+AU1529*$D1610)</f>
        <v/>
      </c>
      <c r="AV1610" s="40">
        <f>AV1574*Settings!$C$13*(AV1502+AV1520+AV1511*AV$201+AV1529*$D1610)</f>
        <v/>
      </c>
      <c r="AW1610" s="40">
        <f>AW1574*Settings!$C$13*(AW1502+AW1520+AW1511*AW$201+AW1529*$D1610)</f>
        <v/>
      </c>
      <c r="AX1610" s="40">
        <f>AX1574*Settings!$C$13*(AX1502+AX1520+AX1511*AX$201+AX1529*$D1610)</f>
        <v/>
      </c>
      <c r="AY1610" s="40">
        <f>AY1574*Settings!$C$13*(AY1502+AY1520+AY1511*AY$201+AY1529*$D1610)</f>
        <v/>
      </c>
    </row>
    <row r="1611" hidden="1" outlineLevel="2">
      <c r="A1611" s="14" t="inlineStr">
        <is>
          <t>rnew</t>
        </is>
      </c>
      <c r="B1611" s="14" t="inlineStr">
        <is>
          <t>nga</t>
        </is>
      </c>
      <c r="C1611" s="14" t="inlineStr">
        <is>
          <t>res</t>
        </is>
      </c>
      <c r="D1611" s="32">
        <f>INDEX(Inputs!$V$5:$V$132,MATCH($B1611&amp;"|"&amp;$C1611,Inputs!$A$5:$A$132,0))</f>
        <v/>
      </c>
      <c r="E1611" s="36" t="n"/>
      <c r="F1611" s="36" t="n"/>
      <c r="G1611" s="36" t="n"/>
      <c r="H1611" s="14">
        <f>INDEX(VarLab,MATCH($A1611,VarKey,0))&amp;INDEX(MemLab,MATCH($C1611&amp;"|"&amp;$B1611,MemKey,0))</f>
        <v/>
      </c>
      <c r="I1611" s="14">
        <f>INDEX(VarUnit,MATCH($A1611,VarKey,0))</f>
        <v/>
      </c>
      <c r="J1611" s="14">
        <f>INDEX(VarSrc,MATCH($A1611,VarKey,0))</f>
        <v/>
      </c>
      <c r="K1611" s="11">
        <f>CodePrefix&amp;$A1611&amp;IF($C1611="","","."&amp;$C1611&amp;"."&amp;$B1611)&amp;INDEX(VarEnd,MATCH($A1611,VarKey,0))&amp;K$5</f>
        <v/>
      </c>
      <c r="L1611" s="39">
        <f>L1575*Settings!$C$13*(L1503+L1521+L1512*L$201+L1530*$D1611)</f>
        <v/>
      </c>
      <c r="M1611" s="40">
        <f>M1575*Settings!$C$13*(M1503+M1521+M1512*M$201+M1530*$D1611)</f>
        <v/>
      </c>
      <c r="N1611" s="40">
        <f>N1575*Settings!$C$13*(N1503+N1521+N1512*N$201+N1530*$D1611)</f>
        <v/>
      </c>
      <c r="O1611" s="40">
        <f>O1575*Settings!$C$13*(O1503+O1521+O1512*O$201+O1530*$D1611)</f>
        <v/>
      </c>
      <c r="P1611" s="40">
        <f>P1575*Settings!$C$13*(P1503+P1521+P1512*P$201+P1530*$D1611)</f>
        <v/>
      </c>
      <c r="Q1611" s="40">
        <f>Q1575*Settings!$C$13*(Q1503+Q1521+Q1512*Q$201+Q1530*$D1611)</f>
        <v/>
      </c>
      <c r="R1611" s="40">
        <f>R1575*Settings!$C$13*(R1503+R1521+R1512*R$201+R1530*$D1611)</f>
        <v/>
      </c>
      <c r="S1611" s="40">
        <f>S1575*Settings!$C$13*(S1503+S1521+S1512*S$201+S1530*$D1611)</f>
        <v/>
      </c>
      <c r="T1611" s="40">
        <f>T1575*Settings!$C$13*(T1503+T1521+T1512*T$201+T1530*$D1611)</f>
        <v/>
      </c>
      <c r="U1611" s="40">
        <f>U1575*Settings!$C$13*(U1503+U1521+U1512*U$201+U1530*$D1611)</f>
        <v/>
      </c>
      <c r="V1611" s="40">
        <f>V1575*Settings!$C$13*(V1503+V1521+V1512*V$201+V1530*$D1611)</f>
        <v/>
      </c>
      <c r="W1611" s="40">
        <f>W1575*Settings!$C$13*(W1503+W1521+W1512*W$201+W1530*$D1611)</f>
        <v/>
      </c>
      <c r="X1611" s="40">
        <f>X1575*Settings!$C$13*(X1503+X1521+X1512*X$201+X1530*$D1611)</f>
        <v/>
      </c>
      <c r="Y1611" s="40">
        <f>Y1575*Settings!$C$13*(Y1503+Y1521+Y1512*Y$201+Y1530*$D1611)</f>
        <v/>
      </c>
      <c r="Z1611" s="40">
        <f>Z1575*Settings!$C$13*(Z1503+Z1521+Z1512*Z$201+Z1530*$D1611)</f>
        <v/>
      </c>
      <c r="AA1611" s="40">
        <f>AA1575*Settings!$C$13*(AA1503+AA1521+AA1512*AA$201+AA1530*$D1611)</f>
        <v/>
      </c>
      <c r="AB1611" s="40">
        <f>AB1575*Settings!$C$13*(AB1503+AB1521+AB1512*AB$201+AB1530*$D1611)</f>
        <v/>
      </c>
      <c r="AC1611" s="40">
        <f>AC1575*Settings!$C$13*(AC1503+AC1521+AC1512*AC$201+AC1530*$D1611)</f>
        <v/>
      </c>
      <c r="AD1611" s="40">
        <f>AD1575*Settings!$C$13*(AD1503+AD1521+AD1512*AD$201+AD1530*$D1611)</f>
        <v/>
      </c>
      <c r="AF1611" s="11">
        <f>CodePrefix&amp;$A1611&amp;IF($C1611="","","."&amp;$C1611&amp;"."&amp;$B1611)&amp;INDEX(VarEnd,MATCH($A1611,VarKey,0))&amp;AF$5</f>
        <v/>
      </c>
      <c r="AG1611" s="39">
        <f>AG1575*Settings!$C$13*(AG1503+AG1521+AG1512*AG$201+AG1530*$D1611)</f>
        <v/>
      </c>
      <c r="AH1611" s="40">
        <f>AH1575*Settings!$C$13*(AH1503+AH1521+AH1512*AH$201+AH1530*$D1611)</f>
        <v/>
      </c>
      <c r="AI1611" s="40">
        <f>AI1575*Settings!$C$13*(AI1503+AI1521+AI1512*AI$201+AI1530*$D1611)</f>
        <v/>
      </c>
      <c r="AJ1611" s="40">
        <f>AJ1575*Settings!$C$13*(AJ1503+AJ1521+AJ1512*AJ$201+AJ1530*$D1611)</f>
        <v/>
      </c>
      <c r="AK1611" s="40">
        <f>AK1575*Settings!$C$13*(AK1503+AK1521+AK1512*AK$201+AK1530*$D1611)</f>
        <v/>
      </c>
      <c r="AL1611" s="40">
        <f>AL1575*Settings!$C$13*(AL1503+AL1521+AL1512*AL$201+AL1530*$D1611)</f>
        <v/>
      </c>
      <c r="AM1611" s="40">
        <f>AM1575*Settings!$C$13*(AM1503+AM1521+AM1512*AM$201+AM1530*$D1611)</f>
        <v/>
      </c>
      <c r="AN1611" s="40">
        <f>AN1575*Settings!$C$13*(AN1503+AN1521+AN1512*AN$201+AN1530*$D1611)</f>
        <v/>
      </c>
      <c r="AO1611" s="40">
        <f>AO1575*Settings!$C$13*(AO1503+AO1521+AO1512*AO$201+AO1530*$D1611)</f>
        <v/>
      </c>
      <c r="AP1611" s="40">
        <f>AP1575*Settings!$C$13*(AP1503+AP1521+AP1512*AP$201+AP1530*$D1611)</f>
        <v/>
      </c>
      <c r="AQ1611" s="40">
        <f>AQ1575*Settings!$C$13*(AQ1503+AQ1521+AQ1512*AQ$201+AQ1530*$D1611)</f>
        <v/>
      </c>
      <c r="AR1611" s="40">
        <f>AR1575*Settings!$C$13*(AR1503+AR1521+AR1512*AR$201+AR1530*$D1611)</f>
        <v/>
      </c>
      <c r="AS1611" s="40">
        <f>AS1575*Settings!$C$13*(AS1503+AS1521+AS1512*AS$201+AS1530*$D1611)</f>
        <v/>
      </c>
      <c r="AT1611" s="40">
        <f>AT1575*Settings!$C$13*(AT1503+AT1521+AT1512*AT$201+AT1530*$D1611)</f>
        <v/>
      </c>
      <c r="AU1611" s="40">
        <f>AU1575*Settings!$C$13*(AU1503+AU1521+AU1512*AU$201+AU1530*$D1611)</f>
        <v/>
      </c>
      <c r="AV1611" s="40">
        <f>AV1575*Settings!$C$13*(AV1503+AV1521+AV1512*AV$201+AV1530*$D1611)</f>
        <v/>
      </c>
      <c r="AW1611" s="40">
        <f>AW1575*Settings!$C$13*(AW1503+AW1521+AW1512*AW$201+AW1530*$D1611)</f>
        <v/>
      </c>
      <c r="AX1611" s="40">
        <f>AX1575*Settings!$C$13*(AX1503+AX1521+AX1512*AX$201+AX1530*$D1611)</f>
        <v/>
      </c>
      <c r="AY1611" s="40">
        <f>AY1575*Settings!$C$13*(AY1503+AY1521+AY1512*AY$201+AY1530*$D1611)</f>
        <v/>
      </c>
    </row>
    <row r="1612" hidden="1" outlineLevel="2">
      <c r="A1612" s="14" t="inlineStr">
        <is>
          <t>rnew</t>
        </is>
      </c>
      <c r="B1612" s="14" t="inlineStr">
        <is>
          <t>gso</t>
        </is>
      </c>
      <c r="C1612" s="14" t="inlineStr">
        <is>
          <t>res</t>
        </is>
      </c>
      <c r="D1612" s="32">
        <f>INDEX(Inputs!$V$5:$V$132,MATCH($B1612&amp;"|"&amp;$C1612,Inputs!$A$5:$A$132,0))</f>
        <v/>
      </c>
      <c r="E1612" s="36" t="n"/>
      <c r="F1612" s="36" t="n"/>
      <c r="G1612" s="36" t="n"/>
      <c r="H1612" s="14">
        <f>INDEX(VarLab,MATCH($A1612,VarKey,0))&amp;INDEX(MemLab,MATCH($C1612&amp;"|"&amp;$B1612,MemKey,0))</f>
        <v/>
      </c>
      <c r="I1612" s="14">
        <f>INDEX(VarUnit,MATCH($A1612,VarKey,0))</f>
        <v/>
      </c>
      <c r="J1612" s="14">
        <f>INDEX(VarSrc,MATCH($A1612,VarKey,0))</f>
        <v/>
      </c>
      <c r="K1612" s="11">
        <f>CodePrefix&amp;$A1612&amp;IF($C1612="","","."&amp;$C1612&amp;"."&amp;$B1612)&amp;INDEX(VarEnd,MATCH($A1612,VarKey,0))&amp;K$5</f>
        <v/>
      </c>
      <c r="L1612" s="39">
        <f>L1576*Settings!$C$13*(L1504+L1522+L1513*L$201+L1531*$D1612)</f>
        <v/>
      </c>
      <c r="M1612" s="40">
        <f>M1576*Settings!$C$13*(M1504+M1522+M1513*M$201+M1531*$D1612)</f>
        <v/>
      </c>
      <c r="N1612" s="40">
        <f>N1576*Settings!$C$13*(N1504+N1522+N1513*N$201+N1531*$D1612)</f>
        <v/>
      </c>
      <c r="O1612" s="40">
        <f>O1576*Settings!$C$13*(O1504+O1522+O1513*O$201+O1531*$D1612)</f>
        <v/>
      </c>
      <c r="P1612" s="40">
        <f>P1576*Settings!$C$13*(P1504+P1522+P1513*P$201+P1531*$D1612)</f>
        <v/>
      </c>
      <c r="Q1612" s="40">
        <f>Q1576*Settings!$C$13*(Q1504+Q1522+Q1513*Q$201+Q1531*$D1612)</f>
        <v/>
      </c>
      <c r="R1612" s="40">
        <f>R1576*Settings!$C$13*(R1504+R1522+R1513*R$201+R1531*$D1612)</f>
        <v/>
      </c>
      <c r="S1612" s="40">
        <f>S1576*Settings!$C$13*(S1504+S1522+S1513*S$201+S1531*$D1612)</f>
        <v/>
      </c>
      <c r="T1612" s="40">
        <f>T1576*Settings!$C$13*(T1504+T1522+T1513*T$201+T1531*$D1612)</f>
        <v/>
      </c>
      <c r="U1612" s="40">
        <f>U1576*Settings!$C$13*(U1504+U1522+U1513*U$201+U1531*$D1612)</f>
        <v/>
      </c>
      <c r="V1612" s="40">
        <f>V1576*Settings!$C$13*(V1504+V1522+V1513*V$201+V1531*$D1612)</f>
        <v/>
      </c>
      <c r="W1612" s="40">
        <f>W1576*Settings!$C$13*(W1504+W1522+W1513*W$201+W1531*$D1612)</f>
        <v/>
      </c>
      <c r="X1612" s="40">
        <f>X1576*Settings!$C$13*(X1504+X1522+X1513*X$201+X1531*$D1612)</f>
        <v/>
      </c>
      <c r="Y1612" s="40">
        <f>Y1576*Settings!$C$13*(Y1504+Y1522+Y1513*Y$201+Y1531*$D1612)</f>
        <v/>
      </c>
      <c r="Z1612" s="40">
        <f>Z1576*Settings!$C$13*(Z1504+Z1522+Z1513*Z$201+Z1531*$D1612)</f>
        <v/>
      </c>
      <c r="AA1612" s="40">
        <f>AA1576*Settings!$C$13*(AA1504+AA1522+AA1513*AA$201+AA1531*$D1612)</f>
        <v/>
      </c>
      <c r="AB1612" s="40">
        <f>AB1576*Settings!$C$13*(AB1504+AB1522+AB1513*AB$201+AB1531*$D1612)</f>
        <v/>
      </c>
      <c r="AC1612" s="40">
        <f>AC1576*Settings!$C$13*(AC1504+AC1522+AC1513*AC$201+AC1531*$D1612)</f>
        <v/>
      </c>
      <c r="AD1612" s="40">
        <f>AD1576*Settings!$C$13*(AD1504+AD1522+AD1513*AD$201+AD1531*$D1612)</f>
        <v/>
      </c>
      <c r="AF1612" s="11">
        <f>CodePrefix&amp;$A1612&amp;IF($C1612="","","."&amp;$C1612&amp;"."&amp;$B1612)&amp;INDEX(VarEnd,MATCH($A1612,VarKey,0))&amp;AF$5</f>
        <v/>
      </c>
      <c r="AG1612" s="39">
        <f>AG1576*Settings!$C$13*(AG1504+AG1522+AG1513*AG$201+AG1531*$D1612)</f>
        <v/>
      </c>
      <c r="AH1612" s="40">
        <f>AH1576*Settings!$C$13*(AH1504+AH1522+AH1513*AH$201+AH1531*$D1612)</f>
        <v/>
      </c>
      <c r="AI1612" s="40">
        <f>AI1576*Settings!$C$13*(AI1504+AI1522+AI1513*AI$201+AI1531*$D1612)</f>
        <v/>
      </c>
      <c r="AJ1612" s="40">
        <f>AJ1576*Settings!$C$13*(AJ1504+AJ1522+AJ1513*AJ$201+AJ1531*$D1612)</f>
        <v/>
      </c>
      <c r="AK1612" s="40">
        <f>AK1576*Settings!$C$13*(AK1504+AK1522+AK1513*AK$201+AK1531*$D1612)</f>
        <v/>
      </c>
      <c r="AL1612" s="40">
        <f>AL1576*Settings!$C$13*(AL1504+AL1522+AL1513*AL$201+AL1531*$D1612)</f>
        <v/>
      </c>
      <c r="AM1612" s="40">
        <f>AM1576*Settings!$C$13*(AM1504+AM1522+AM1513*AM$201+AM1531*$D1612)</f>
        <v/>
      </c>
      <c r="AN1612" s="40">
        <f>AN1576*Settings!$C$13*(AN1504+AN1522+AN1513*AN$201+AN1531*$D1612)</f>
        <v/>
      </c>
      <c r="AO1612" s="40">
        <f>AO1576*Settings!$C$13*(AO1504+AO1522+AO1513*AO$201+AO1531*$D1612)</f>
        <v/>
      </c>
      <c r="AP1612" s="40">
        <f>AP1576*Settings!$C$13*(AP1504+AP1522+AP1513*AP$201+AP1531*$D1612)</f>
        <v/>
      </c>
      <c r="AQ1612" s="40">
        <f>AQ1576*Settings!$C$13*(AQ1504+AQ1522+AQ1513*AQ$201+AQ1531*$D1612)</f>
        <v/>
      </c>
      <c r="AR1612" s="40">
        <f>AR1576*Settings!$C$13*(AR1504+AR1522+AR1513*AR$201+AR1531*$D1612)</f>
        <v/>
      </c>
      <c r="AS1612" s="40">
        <f>AS1576*Settings!$C$13*(AS1504+AS1522+AS1513*AS$201+AS1531*$D1612)</f>
        <v/>
      </c>
      <c r="AT1612" s="40">
        <f>AT1576*Settings!$C$13*(AT1504+AT1522+AT1513*AT$201+AT1531*$D1612)</f>
        <v/>
      </c>
      <c r="AU1612" s="40">
        <f>AU1576*Settings!$C$13*(AU1504+AU1522+AU1513*AU$201+AU1531*$D1612)</f>
        <v/>
      </c>
      <c r="AV1612" s="40">
        <f>AV1576*Settings!$C$13*(AV1504+AV1522+AV1513*AV$201+AV1531*$D1612)</f>
        <v/>
      </c>
      <c r="AW1612" s="40">
        <f>AW1576*Settings!$C$13*(AW1504+AW1522+AW1513*AW$201+AW1531*$D1612)</f>
        <v/>
      </c>
      <c r="AX1612" s="40">
        <f>AX1576*Settings!$C$13*(AX1504+AX1522+AX1513*AX$201+AX1531*$D1612)</f>
        <v/>
      </c>
      <c r="AY1612" s="40">
        <f>AY1576*Settings!$C$13*(AY1504+AY1522+AY1513*AY$201+AY1531*$D1612)</f>
        <v/>
      </c>
    </row>
    <row r="1613" hidden="1" outlineLevel="2">
      <c r="A1613" s="14" t="inlineStr">
        <is>
          <t>rnew</t>
        </is>
      </c>
      <c r="B1613" s="14" t="inlineStr">
        <is>
          <t>die</t>
        </is>
      </c>
      <c r="C1613" s="14" t="inlineStr">
        <is>
          <t>res</t>
        </is>
      </c>
      <c r="D1613" s="32">
        <f>INDEX(Inputs!$V$5:$V$132,MATCH($B1613&amp;"|"&amp;$C1613,Inputs!$A$5:$A$132,0))</f>
        <v/>
      </c>
      <c r="E1613" s="36" t="n"/>
      <c r="F1613" s="36" t="n"/>
      <c r="G1613" s="36" t="n"/>
      <c r="H1613" s="14">
        <f>INDEX(VarLab,MATCH($A1613,VarKey,0))&amp;INDEX(MemLab,MATCH($C1613&amp;"|"&amp;$B1613,MemKey,0))</f>
        <v/>
      </c>
      <c r="I1613" s="14">
        <f>INDEX(VarUnit,MATCH($A1613,VarKey,0))</f>
        <v/>
      </c>
      <c r="J1613" s="14">
        <f>INDEX(VarSrc,MATCH($A1613,VarKey,0))</f>
        <v/>
      </c>
      <c r="K1613" s="11">
        <f>CodePrefix&amp;$A1613&amp;IF($C1613="","","."&amp;$C1613&amp;"."&amp;$B1613)&amp;INDEX(VarEnd,MATCH($A1613,VarKey,0))&amp;K$5</f>
        <v/>
      </c>
      <c r="L1613" s="39">
        <f>L1577*Settings!$C$13*(L1505+L1523+L1514*L$201+L1532*$D1613)</f>
        <v/>
      </c>
      <c r="M1613" s="40">
        <f>M1577*Settings!$C$13*(M1505+M1523+M1514*M$201+M1532*$D1613)</f>
        <v/>
      </c>
      <c r="N1613" s="40">
        <f>N1577*Settings!$C$13*(N1505+N1523+N1514*N$201+N1532*$D1613)</f>
        <v/>
      </c>
      <c r="O1613" s="40">
        <f>O1577*Settings!$C$13*(O1505+O1523+O1514*O$201+O1532*$D1613)</f>
        <v/>
      </c>
      <c r="P1613" s="40">
        <f>P1577*Settings!$C$13*(P1505+P1523+P1514*P$201+P1532*$D1613)</f>
        <v/>
      </c>
      <c r="Q1613" s="40">
        <f>Q1577*Settings!$C$13*(Q1505+Q1523+Q1514*Q$201+Q1532*$D1613)</f>
        <v/>
      </c>
      <c r="R1613" s="40">
        <f>R1577*Settings!$C$13*(R1505+R1523+R1514*R$201+R1532*$D1613)</f>
        <v/>
      </c>
      <c r="S1613" s="40">
        <f>S1577*Settings!$C$13*(S1505+S1523+S1514*S$201+S1532*$D1613)</f>
        <v/>
      </c>
      <c r="T1613" s="40">
        <f>T1577*Settings!$C$13*(T1505+T1523+T1514*T$201+T1532*$D1613)</f>
        <v/>
      </c>
      <c r="U1613" s="40">
        <f>U1577*Settings!$C$13*(U1505+U1523+U1514*U$201+U1532*$D1613)</f>
        <v/>
      </c>
      <c r="V1613" s="40">
        <f>V1577*Settings!$C$13*(V1505+V1523+V1514*V$201+V1532*$D1613)</f>
        <v/>
      </c>
      <c r="W1613" s="40">
        <f>W1577*Settings!$C$13*(W1505+W1523+W1514*W$201+W1532*$D1613)</f>
        <v/>
      </c>
      <c r="X1613" s="40">
        <f>X1577*Settings!$C$13*(X1505+X1523+X1514*X$201+X1532*$D1613)</f>
        <v/>
      </c>
      <c r="Y1613" s="40">
        <f>Y1577*Settings!$C$13*(Y1505+Y1523+Y1514*Y$201+Y1532*$D1613)</f>
        <v/>
      </c>
      <c r="Z1613" s="40">
        <f>Z1577*Settings!$C$13*(Z1505+Z1523+Z1514*Z$201+Z1532*$D1613)</f>
        <v/>
      </c>
      <c r="AA1613" s="40">
        <f>AA1577*Settings!$C$13*(AA1505+AA1523+AA1514*AA$201+AA1532*$D1613)</f>
        <v/>
      </c>
      <c r="AB1613" s="40">
        <f>AB1577*Settings!$C$13*(AB1505+AB1523+AB1514*AB$201+AB1532*$D1613)</f>
        <v/>
      </c>
      <c r="AC1613" s="40">
        <f>AC1577*Settings!$C$13*(AC1505+AC1523+AC1514*AC$201+AC1532*$D1613)</f>
        <v/>
      </c>
      <c r="AD1613" s="40">
        <f>AD1577*Settings!$C$13*(AD1505+AD1523+AD1514*AD$201+AD1532*$D1613)</f>
        <v/>
      </c>
      <c r="AF1613" s="11">
        <f>CodePrefix&amp;$A1613&amp;IF($C1613="","","."&amp;$C1613&amp;"."&amp;$B1613)&amp;INDEX(VarEnd,MATCH($A1613,VarKey,0))&amp;AF$5</f>
        <v/>
      </c>
      <c r="AG1613" s="39">
        <f>AG1577*Settings!$C$13*(AG1505+AG1523+AG1514*AG$201+AG1532*$D1613)</f>
        <v/>
      </c>
      <c r="AH1613" s="40">
        <f>AH1577*Settings!$C$13*(AH1505+AH1523+AH1514*AH$201+AH1532*$D1613)</f>
        <v/>
      </c>
      <c r="AI1613" s="40">
        <f>AI1577*Settings!$C$13*(AI1505+AI1523+AI1514*AI$201+AI1532*$D1613)</f>
        <v/>
      </c>
      <c r="AJ1613" s="40">
        <f>AJ1577*Settings!$C$13*(AJ1505+AJ1523+AJ1514*AJ$201+AJ1532*$D1613)</f>
        <v/>
      </c>
      <c r="AK1613" s="40">
        <f>AK1577*Settings!$C$13*(AK1505+AK1523+AK1514*AK$201+AK1532*$D1613)</f>
        <v/>
      </c>
      <c r="AL1613" s="40">
        <f>AL1577*Settings!$C$13*(AL1505+AL1523+AL1514*AL$201+AL1532*$D1613)</f>
        <v/>
      </c>
      <c r="AM1613" s="40">
        <f>AM1577*Settings!$C$13*(AM1505+AM1523+AM1514*AM$201+AM1532*$D1613)</f>
        <v/>
      </c>
      <c r="AN1613" s="40">
        <f>AN1577*Settings!$C$13*(AN1505+AN1523+AN1514*AN$201+AN1532*$D1613)</f>
        <v/>
      </c>
      <c r="AO1613" s="40">
        <f>AO1577*Settings!$C$13*(AO1505+AO1523+AO1514*AO$201+AO1532*$D1613)</f>
        <v/>
      </c>
      <c r="AP1613" s="40">
        <f>AP1577*Settings!$C$13*(AP1505+AP1523+AP1514*AP$201+AP1532*$D1613)</f>
        <v/>
      </c>
      <c r="AQ1613" s="40">
        <f>AQ1577*Settings!$C$13*(AQ1505+AQ1523+AQ1514*AQ$201+AQ1532*$D1613)</f>
        <v/>
      </c>
      <c r="AR1613" s="40">
        <f>AR1577*Settings!$C$13*(AR1505+AR1523+AR1514*AR$201+AR1532*$D1613)</f>
        <v/>
      </c>
      <c r="AS1613" s="40">
        <f>AS1577*Settings!$C$13*(AS1505+AS1523+AS1514*AS$201+AS1532*$D1613)</f>
        <v/>
      </c>
      <c r="AT1613" s="40">
        <f>AT1577*Settings!$C$13*(AT1505+AT1523+AT1514*AT$201+AT1532*$D1613)</f>
        <v/>
      </c>
      <c r="AU1613" s="40">
        <f>AU1577*Settings!$C$13*(AU1505+AU1523+AU1514*AU$201+AU1532*$D1613)</f>
        <v/>
      </c>
      <c r="AV1613" s="40">
        <f>AV1577*Settings!$C$13*(AV1505+AV1523+AV1514*AV$201+AV1532*$D1613)</f>
        <v/>
      </c>
      <c r="AW1613" s="40">
        <f>AW1577*Settings!$C$13*(AW1505+AW1523+AW1514*AW$201+AW1532*$D1613)</f>
        <v/>
      </c>
      <c r="AX1613" s="40">
        <f>AX1577*Settings!$C$13*(AX1505+AX1523+AX1514*AX$201+AX1532*$D1613)</f>
        <v/>
      </c>
      <c r="AY1613" s="40">
        <f>AY1577*Settings!$C$13*(AY1505+AY1523+AY1514*AY$201+AY1532*$D1613)</f>
        <v/>
      </c>
    </row>
    <row r="1614" hidden="1" outlineLevel="2">
      <c r="A1614" s="14" t="inlineStr">
        <is>
          <t>rnew</t>
        </is>
      </c>
      <c r="B1614" s="14" t="inlineStr">
        <is>
          <t>lpg</t>
        </is>
      </c>
      <c r="C1614" s="14" t="inlineStr">
        <is>
          <t>res</t>
        </is>
      </c>
      <c r="D1614" s="32">
        <f>INDEX(Inputs!$V$5:$V$132,MATCH($B1614&amp;"|"&amp;$C1614,Inputs!$A$5:$A$132,0))</f>
        <v/>
      </c>
      <c r="E1614" s="36" t="n"/>
      <c r="F1614" s="36" t="n"/>
      <c r="G1614" s="36" t="n"/>
      <c r="H1614" s="14">
        <f>INDEX(VarLab,MATCH($A1614,VarKey,0))&amp;INDEX(MemLab,MATCH($C1614&amp;"|"&amp;$B1614,MemKey,0))</f>
        <v/>
      </c>
      <c r="I1614" s="14">
        <f>INDEX(VarUnit,MATCH($A1614,VarKey,0))</f>
        <v/>
      </c>
      <c r="J1614" s="14">
        <f>INDEX(VarSrc,MATCH($A1614,VarKey,0))</f>
        <v/>
      </c>
      <c r="K1614" s="11">
        <f>CodePrefix&amp;$A1614&amp;IF($C1614="","","."&amp;$C1614&amp;"."&amp;$B1614)&amp;INDEX(VarEnd,MATCH($A1614,VarKey,0))&amp;K$5</f>
        <v/>
      </c>
      <c r="L1614" s="39">
        <f>L1578*Settings!$C$13*(L1506+L1524+L1515*L$201+L1533*$D1614)</f>
        <v/>
      </c>
      <c r="M1614" s="40">
        <f>M1578*Settings!$C$13*(M1506+M1524+M1515*M$201+M1533*$D1614)</f>
        <v/>
      </c>
      <c r="N1614" s="40">
        <f>N1578*Settings!$C$13*(N1506+N1524+N1515*N$201+N1533*$D1614)</f>
        <v/>
      </c>
      <c r="O1614" s="40">
        <f>O1578*Settings!$C$13*(O1506+O1524+O1515*O$201+O1533*$D1614)</f>
        <v/>
      </c>
      <c r="P1614" s="40">
        <f>P1578*Settings!$C$13*(P1506+P1524+P1515*P$201+P1533*$D1614)</f>
        <v/>
      </c>
      <c r="Q1614" s="40">
        <f>Q1578*Settings!$C$13*(Q1506+Q1524+Q1515*Q$201+Q1533*$D1614)</f>
        <v/>
      </c>
      <c r="R1614" s="40">
        <f>R1578*Settings!$C$13*(R1506+R1524+R1515*R$201+R1533*$D1614)</f>
        <v/>
      </c>
      <c r="S1614" s="40">
        <f>S1578*Settings!$C$13*(S1506+S1524+S1515*S$201+S1533*$D1614)</f>
        <v/>
      </c>
      <c r="T1614" s="40">
        <f>T1578*Settings!$C$13*(T1506+T1524+T1515*T$201+T1533*$D1614)</f>
        <v/>
      </c>
      <c r="U1614" s="40">
        <f>U1578*Settings!$C$13*(U1506+U1524+U1515*U$201+U1533*$D1614)</f>
        <v/>
      </c>
      <c r="V1614" s="40">
        <f>V1578*Settings!$C$13*(V1506+V1524+V1515*V$201+V1533*$D1614)</f>
        <v/>
      </c>
      <c r="W1614" s="40">
        <f>W1578*Settings!$C$13*(W1506+W1524+W1515*W$201+W1533*$D1614)</f>
        <v/>
      </c>
      <c r="X1614" s="40">
        <f>X1578*Settings!$C$13*(X1506+X1524+X1515*X$201+X1533*$D1614)</f>
        <v/>
      </c>
      <c r="Y1614" s="40">
        <f>Y1578*Settings!$C$13*(Y1506+Y1524+Y1515*Y$201+Y1533*$D1614)</f>
        <v/>
      </c>
      <c r="Z1614" s="40">
        <f>Z1578*Settings!$C$13*(Z1506+Z1524+Z1515*Z$201+Z1533*$D1614)</f>
        <v/>
      </c>
      <c r="AA1614" s="40">
        <f>AA1578*Settings!$C$13*(AA1506+AA1524+AA1515*AA$201+AA1533*$D1614)</f>
        <v/>
      </c>
      <c r="AB1614" s="40">
        <f>AB1578*Settings!$C$13*(AB1506+AB1524+AB1515*AB$201+AB1533*$D1614)</f>
        <v/>
      </c>
      <c r="AC1614" s="40">
        <f>AC1578*Settings!$C$13*(AC1506+AC1524+AC1515*AC$201+AC1533*$D1614)</f>
        <v/>
      </c>
      <c r="AD1614" s="40">
        <f>AD1578*Settings!$C$13*(AD1506+AD1524+AD1515*AD$201+AD1533*$D1614)</f>
        <v/>
      </c>
      <c r="AF1614" s="11">
        <f>CodePrefix&amp;$A1614&amp;IF($C1614="","","."&amp;$C1614&amp;"."&amp;$B1614)&amp;INDEX(VarEnd,MATCH($A1614,VarKey,0))&amp;AF$5</f>
        <v/>
      </c>
      <c r="AG1614" s="39">
        <f>AG1578*Settings!$C$13*(AG1506+AG1524+AG1515*AG$201+AG1533*$D1614)</f>
        <v/>
      </c>
      <c r="AH1614" s="40">
        <f>AH1578*Settings!$C$13*(AH1506+AH1524+AH1515*AH$201+AH1533*$D1614)</f>
        <v/>
      </c>
      <c r="AI1614" s="40">
        <f>AI1578*Settings!$C$13*(AI1506+AI1524+AI1515*AI$201+AI1533*$D1614)</f>
        <v/>
      </c>
      <c r="AJ1614" s="40">
        <f>AJ1578*Settings!$C$13*(AJ1506+AJ1524+AJ1515*AJ$201+AJ1533*$D1614)</f>
        <v/>
      </c>
      <c r="AK1614" s="40">
        <f>AK1578*Settings!$C$13*(AK1506+AK1524+AK1515*AK$201+AK1533*$D1614)</f>
        <v/>
      </c>
      <c r="AL1614" s="40">
        <f>AL1578*Settings!$C$13*(AL1506+AL1524+AL1515*AL$201+AL1533*$D1614)</f>
        <v/>
      </c>
      <c r="AM1614" s="40">
        <f>AM1578*Settings!$C$13*(AM1506+AM1524+AM1515*AM$201+AM1533*$D1614)</f>
        <v/>
      </c>
      <c r="AN1614" s="40">
        <f>AN1578*Settings!$C$13*(AN1506+AN1524+AN1515*AN$201+AN1533*$D1614)</f>
        <v/>
      </c>
      <c r="AO1614" s="40">
        <f>AO1578*Settings!$C$13*(AO1506+AO1524+AO1515*AO$201+AO1533*$D1614)</f>
        <v/>
      </c>
      <c r="AP1614" s="40">
        <f>AP1578*Settings!$C$13*(AP1506+AP1524+AP1515*AP$201+AP1533*$D1614)</f>
        <v/>
      </c>
      <c r="AQ1614" s="40">
        <f>AQ1578*Settings!$C$13*(AQ1506+AQ1524+AQ1515*AQ$201+AQ1533*$D1614)</f>
        <v/>
      </c>
      <c r="AR1614" s="40">
        <f>AR1578*Settings!$C$13*(AR1506+AR1524+AR1515*AR$201+AR1533*$D1614)</f>
        <v/>
      </c>
      <c r="AS1614" s="40">
        <f>AS1578*Settings!$C$13*(AS1506+AS1524+AS1515*AS$201+AS1533*$D1614)</f>
        <v/>
      </c>
      <c r="AT1614" s="40">
        <f>AT1578*Settings!$C$13*(AT1506+AT1524+AT1515*AT$201+AT1533*$D1614)</f>
        <v/>
      </c>
      <c r="AU1614" s="40">
        <f>AU1578*Settings!$C$13*(AU1506+AU1524+AU1515*AU$201+AU1533*$D1614)</f>
        <v/>
      </c>
      <c r="AV1614" s="40">
        <f>AV1578*Settings!$C$13*(AV1506+AV1524+AV1515*AV$201+AV1533*$D1614)</f>
        <v/>
      </c>
      <c r="AW1614" s="40">
        <f>AW1578*Settings!$C$13*(AW1506+AW1524+AW1515*AW$201+AW1533*$D1614)</f>
        <v/>
      </c>
      <c r="AX1614" s="40">
        <f>AX1578*Settings!$C$13*(AX1506+AX1524+AX1515*AX$201+AX1533*$D1614)</f>
        <v/>
      </c>
      <c r="AY1614" s="40">
        <f>AY1578*Settings!$C$13*(AY1506+AY1524+AY1515*AY$201+AY1533*$D1614)</f>
        <v/>
      </c>
    </row>
    <row r="1615" hidden="1" outlineLevel="2">
      <c r="A1615" s="14" t="inlineStr">
        <is>
          <t>rnew</t>
        </is>
      </c>
      <c r="B1615" s="14" t="inlineStr">
        <is>
          <t>ker</t>
        </is>
      </c>
      <c r="C1615" s="14" t="inlineStr">
        <is>
          <t>res</t>
        </is>
      </c>
      <c r="D1615" s="32">
        <f>INDEX(Inputs!$V$5:$V$132,MATCH($B1615&amp;"|"&amp;$C1615,Inputs!$A$5:$A$132,0))</f>
        <v/>
      </c>
      <c r="E1615" s="36" t="n"/>
      <c r="F1615" s="36" t="n"/>
      <c r="G1615" s="36" t="n"/>
      <c r="H1615" s="14">
        <f>INDEX(VarLab,MATCH($A1615,VarKey,0))&amp;INDEX(MemLab,MATCH($C1615&amp;"|"&amp;$B1615,MemKey,0))</f>
        <v/>
      </c>
      <c r="I1615" s="14">
        <f>INDEX(VarUnit,MATCH($A1615,VarKey,0))</f>
        <v/>
      </c>
      <c r="J1615" s="14">
        <f>INDEX(VarSrc,MATCH($A1615,VarKey,0))</f>
        <v/>
      </c>
      <c r="K1615" s="11">
        <f>CodePrefix&amp;$A1615&amp;IF($C1615="","","."&amp;$C1615&amp;"."&amp;$B1615)&amp;INDEX(VarEnd,MATCH($A1615,VarKey,0))&amp;K$5</f>
        <v/>
      </c>
      <c r="L1615" s="39">
        <f>L1579*Settings!$C$13*(L1507+L1525+L1516*L$201+L1534*$D1615)</f>
        <v/>
      </c>
      <c r="M1615" s="40">
        <f>M1579*Settings!$C$13*(M1507+M1525+M1516*M$201+M1534*$D1615)</f>
        <v/>
      </c>
      <c r="N1615" s="40">
        <f>N1579*Settings!$C$13*(N1507+N1525+N1516*N$201+N1534*$D1615)</f>
        <v/>
      </c>
      <c r="O1615" s="40">
        <f>O1579*Settings!$C$13*(O1507+O1525+O1516*O$201+O1534*$D1615)</f>
        <v/>
      </c>
      <c r="P1615" s="40">
        <f>P1579*Settings!$C$13*(P1507+P1525+P1516*P$201+P1534*$D1615)</f>
        <v/>
      </c>
      <c r="Q1615" s="40">
        <f>Q1579*Settings!$C$13*(Q1507+Q1525+Q1516*Q$201+Q1534*$D1615)</f>
        <v/>
      </c>
      <c r="R1615" s="40">
        <f>R1579*Settings!$C$13*(R1507+R1525+R1516*R$201+R1534*$D1615)</f>
        <v/>
      </c>
      <c r="S1615" s="40">
        <f>S1579*Settings!$C$13*(S1507+S1525+S1516*S$201+S1534*$D1615)</f>
        <v/>
      </c>
      <c r="T1615" s="40">
        <f>T1579*Settings!$C$13*(T1507+T1525+T1516*T$201+T1534*$D1615)</f>
        <v/>
      </c>
      <c r="U1615" s="40">
        <f>U1579*Settings!$C$13*(U1507+U1525+U1516*U$201+U1534*$D1615)</f>
        <v/>
      </c>
      <c r="V1615" s="40">
        <f>V1579*Settings!$C$13*(V1507+V1525+V1516*V$201+V1534*$D1615)</f>
        <v/>
      </c>
      <c r="W1615" s="40">
        <f>W1579*Settings!$C$13*(W1507+W1525+W1516*W$201+W1534*$D1615)</f>
        <v/>
      </c>
      <c r="X1615" s="40">
        <f>X1579*Settings!$C$13*(X1507+X1525+X1516*X$201+X1534*$D1615)</f>
        <v/>
      </c>
      <c r="Y1615" s="40">
        <f>Y1579*Settings!$C$13*(Y1507+Y1525+Y1516*Y$201+Y1534*$D1615)</f>
        <v/>
      </c>
      <c r="Z1615" s="40">
        <f>Z1579*Settings!$C$13*(Z1507+Z1525+Z1516*Z$201+Z1534*$D1615)</f>
        <v/>
      </c>
      <c r="AA1615" s="40">
        <f>AA1579*Settings!$C$13*(AA1507+AA1525+AA1516*AA$201+AA1534*$D1615)</f>
        <v/>
      </c>
      <c r="AB1615" s="40">
        <f>AB1579*Settings!$C$13*(AB1507+AB1525+AB1516*AB$201+AB1534*$D1615)</f>
        <v/>
      </c>
      <c r="AC1615" s="40">
        <f>AC1579*Settings!$C$13*(AC1507+AC1525+AC1516*AC$201+AC1534*$D1615)</f>
        <v/>
      </c>
      <c r="AD1615" s="40">
        <f>AD1579*Settings!$C$13*(AD1507+AD1525+AD1516*AD$201+AD1534*$D1615)</f>
        <v/>
      </c>
      <c r="AF1615" s="11">
        <f>CodePrefix&amp;$A1615&amp;IF($C1615="","","."&amp;$C1615&amp;"."&amp;$B1615)&amp;INDEX(VarEnd,MATCH($A1615,VarKey,0))&amp;AF$5</f>
        <v/>
      </c>
      <c r="AG1615" s="39">
        <f>AG1579*Settings!$C$13*(AG1507+AG1525+AG1516*AG$201+AG1534*$D1615)</f>
        <v/>
      </c>
      <c r="AH1615" s="40">
        <f>AH1579*Settings!$C$13*(AH1507+AH1525+AH1516*AH$201+AH1534*$D1615)</f>
        <v/>
      </c>
      <c r="AI1615" s="40">
        <f>AI1579*Settings!$C$13*(AI1507+AI1525+AI1516*AI$201+AI1534*$D1615)</f>
        <v/>
      </c>
      <c r="AJ1615" s="40">
        <f>AJ1579*Settings!$C$13*(AJ1507+AJ1525+AJ1516*AJ$201+AJ1534*$D1615)</f>
        <v/>
      </c>
      <c r="AK1615" s="40">
        <f>AK1579*Settings!$C$13*(AK1507+AK1525+AK1516*AK$201+AK1534*$D1615)</f>
        <v/>
      </c>
      <c r="AL1615" s="40">
        <f>AL1579*Settings!$C$13*(AL1507+AL1525+AL1516*AL$201+AL1534*$D1615)</f>
        <v/>
      </c>
      <c r="AM1615" s="40">
        <f>AM1579*Settings!$C$13*(AM1507+AM1525+AM1516*AM$201+AM1534*$D1615)</f>
        <v/>
      </c>
      <c r="AN1615" s="40">
        <f>AN1579*Settings!$C$13*(AN1507+AN1525+AN1516*AN$201+AN1534*$D1615)</f>
        <v/>
      </c>
      <c r="AO1615" s="40">
        <f>AO1579*Settings!$C$13*(AO1507+AO1525+AO1516*AO$201+AO1534*$D1615)</f>
        <v/>
      </c>
      <c r="AP1615" s="40">
        <f>AP1579*Settings!$C$13*(AP1507+AP1525+AP1516*AP$201+AP1534*$D1615)</f>
        <v/>
      </c>
      <c r="AQ1615" s="40">
        <f>AQ1579*Settings!$C$13*(AQ1507+AQ1525+AQ1516*AQ$201+AQ1534*$D1615)</f>
        <v/>
      </c>
      <c r="AR1615" s="40">
        <f>AR1579*Settings!$C$13*(AR1507+AR1525+AR1516*AR$201+AR1534*$D1615)</f>
        <v/>
      </c>
      <c r="AS1615" s="40">
        <f>AS1579*Settings!$C$13*(AS1507+AS1525+AS1516*AS$201+AS1534*$D1615)</f>
        <v/>
      </c>
      <c r="AT1615" s="40">
        <f>AT1579*Settings!$C$13*(AT1507+AT1525+AT1516*AT$201+AT1534*$D1615)</f>
        <v/>
      </c>
      <c r="AU1615" s="40">
        <f>AU1579*Settings!$C$13*(AU1507+AU1525+AU1516*AU$201+AU1534*$D1615)</f>
        <v/>
      </c>
      <c r="AV1615" s="40">
        <f>AV1579*Settings!$C$13*(AV1507+AV1525+AV1516*AV$201+AV1534*$D1615)</f>
        <v/>
      </c>
      <c r="AW1615" s="40">
        <f>AW1579*Settings!$C$13*(AW1507+AW1525+AW1516*AW$201+AW1534*$D1615)</f>
        <v/>
      </c>
      <c r="AX1615" s="40">
        <f>AX1579*Settings!$C$13*(AX1507+AX1525+AX1516*AX$201+AX1534*$D1615)</f>
        <v/>
      </c>
      <c r="AY1615" s="40">
        <f>AY1579*Settings!$C$13*(AY1507+AY1525+AY1516*AY$201+AY1534*$D1615)</f>
        <v/>
      </c>
    </row>
    <row r="1616" hidden="1" outlineLevel="2">
      <c r="A1616" s="14" t="inlineStr">
        <is>
          <t>rnew</t>
        </is>
      </c>
      <c r="B1616" s="14" t="inlineStr">
        <is>
          <t>oop</t>
        </is>
      </c>
      <c r="C1616" s="14" t="inlineStr">
        <is>
          <t>res</t>
        </is>
      </c>
      <c r="D1616" s="32">
        <f>INDEX(Inputs!$V$5:$V$132,MATCH($B1616&amp;"|"&amp;$C1616,Inputs!$A$5:$A$132,0))</f>
        <v/>
      </c>
      <c r="E1616" s="36" t="n"/>
      <c r="F1616" s="36" t="n"/>
      <c r="G1616" s="36" t="n"/>
      <c r="H1616" s="14">
        <f>INDEX(VarLab,MATCH($A1616,VarKey,0))&amp;INDEX(MemLab,MATCH($C1616&amp;"|"&amp;$B1616,MemKey,0))</f>
        <v/>
      </c>
      <c r="I1616" s="14">
        <f>INDEX(VarUnit,MATCH($A1616,VarKey,0))</f>
        <v/>
      </c>
      <c r="J1616" s="14">
        <f>INDEX(VarSrc,MATCH($A1616,VarKey,0))</f>
        <v/>
      </c>
      <c r="K1616" s="11">
        <f>CodePrefix&amp;$A1616&amp;IF($C1616="","","."&amp;$C1616&amp;"."&amp;$B1616)&amp;INDEX(VarEnd,MATCH($A1616,VarKey,0))&amp;K$5</f>
        <v/>
      </c>
      <c r="L1616" s="39">
        <f>L1580*Settings!$C$13*(L1508+L1526+L1517*L$201+L1535*$D1616)</f>
        <v/>
      </c>
      <c r="M1616" s="40">
        <f>M1580*Settings!$C$13*(M1508+M1526+M1517*M$201+M1535*$D1616)</f>
        <v/>
      </c>
      <c r="N1616" s="40">
        <f>N1580*Settings!$C$13*(N1508+N1526+N1517*N$201+N1535*$D1616)</f>
        <v/>
      </c>
      <c r="O1616" s="40">
        <f>O1580*Settings!$C$13*(O1508+O1526+O1517*O$201+O1535*$D1616)</f>
        <v/>
      </c>
      <c r="P1616" s="40">
        <f>P1580*Settings!$C$13*(P1508+P1526+P1517*P$201+P1535*$D1616)</f>
        <v/>
      </c>
      <c r="Q1616" s="40">
        <f>Q1580*Settings!$C$13*(Q1508+Q1526+Q1517*Q$201+Q1535*$D1616)</f>
        <v/>
      </c>
      <c r="R1616" s="40">
        <f>R1580*Settings!$C$13*(R1508+R1526+R1517*R$201+R1535*$D1616)</f>
        <v/>
      </c>
      <c r="S1616" s="40">
        <f>S1580*Settings!$C$13*(S1508+S1526+S1517*S$201+S1535*$D1616)</f>
        <v/>
      </c>
      <c r="T1616" s="40">
        <f>T1580*Settings!$C$13*(T1508+T1526+T1517*T$201+T1535*$D1616)</f>
        <v/>
      </c>
      <c r="U1616" s="40">
        <f>U1580*Settings!$C$13*(U1508+U1526+U1517*U$201+U1535*$D1616)</f>
        <v/>
      </c>
      <c r="V1616" s="40">
        <f>V1580*Settings!$C$13*(V1508+V1526+V1517*V$201+V1535*$D1616)</f>
        <v/>
      </c>
      <c r="W1616" s="40">
        <f>W1580*Settings!$C$13*(W1508+W1526+W1517*W$201+W1535*$D1616)</f>
        <v/>
      </c>
      <c r="X1616" s="40">
        <f>X1580*Settings!$C$13*(X1508+X1526+X1517*X$201+X1535*$D1616)</f>
        <v/>
      </c>
      <c r="Y1616" s="40">
        <f>Y1580*Settings!$C$13*(Y1508+Y1526+Y1517*Y$201+Y1535*$D1616)</f>
        <v/>
      </c>
      <c r="Z1616" s="40">
        <f>Z1580*Settings!$C$13*(Z1508+Z1526+Z1517*Z$201+Z1535*$D1616)</f>
        <v/>
      </c>
      <c r="AA1616" s="40">
        <f>AA1580*Settings!$C$13*(AA1508+AA1526+AA1517*AA$201+AA1535*$D1616)</f>
        <v/>
      </c>
      <c r="AB1616" s="40">
        <f>AB1580*Settings!$C$13*(AB1508+AB1526+AB1517*AB$201+AB1535*$D1616)</f>
        <v/>
      </c>
      <c r="AC1616" s="40">
        <f>AC1580*Settings!$C$13*(AC1508+AC1526+AC1517*AC$201+AC1535*$D1616)</f>
        <v/>
      </c>
      <c r="AD1616" s="40">
        <f>AD1580*Settings!$C$13*(AD1508+AD1526+AD1517*AD$201+AD1535*$D1616)</f>
        <v/>
      </c>
      <c r="AF1616" s="11">
        <f>CodePrefix&amp;$A1616&amp;IF($C1616="","","."&amp;$C1616&amp;"."&amp;$B1616)&amp;INDEX(VarEnd,MATCH($A1616,VarKey,0))&amp;AF$5</f>
        <v/>
      </c>
      <c r="AG1616" s="39">
        <f>AG1580*Settings!$C$13*(AG1508+AG1526+AG1517*AG$201+AG1535*$D1616)</f>
        <v/>
      </c>
      <c r="AH1616" s="40">
        <f>AH1580*Settings!$C$13*(AH1508+AH1526+AH1517*AH$201+AH1535*$D1616)</f>
        <v/>
      </c>
      <c r="AI1616" s="40">
        <f>AI1580*Settings!$C$13*(AI1508+AI1526+AI1517*AI$201+AI1535*$D1616)</f>
        <v/>
      </c>
      <c r="AJ1616" s="40">
        <f>AJ1580*Settings!$C$13*(AJ1508+AJ1526+AJ1517*AJ$201+AJ1535*$D1616)</f>
        <v/>
      </c>
      <c r="AK1616" s="40">
        <f>AK1580*Settings!$C$13*(AK1508+AK1526+AK1517*AK$201+AK1535*$D1616)</f>
        <v/>
      </c>
      <c r="AL1616" s="40">
        <f>AL1580*Settings!$C$13*(AL1508+AL1526+AL1517*AL$201+AL1535*$D1616)</f>
        <v/>
      </c>
      <c r="AM1616" s="40">
        <f>AM1580*Settings!$C$13*(AM1508+AM1526+AM1517*AM$201+AM1535*$D1616)</f>
        <v/>
      </c>
      <c r="AN1616" s="40">
        <f>AN1580*Settings!$C$13*(AN1508+AN1526+AN1517*AN$201+AN1535*$D1616)</f>
        <v/>
      </c>
      <c r="AO1616" s="40">
        <f>AO1580*Settings!$C$13*(AO1508+AO1526+AO1517*AO$201+AO1535*$D1616)</f>
        <v/>
      </c>
      <c r="AP1616" s="40">
        <f>AP1580*Settings!$C$13*(AP1508+AP1526+AP1517*AP$201+AP1535*$D1616)</f>
        <v/>
      </c>
      <c r="AQ1616" s="40">
        <f>AQ1580*Settings!$C$13*(AQ1508+AQ1526+AQ1517*AQ$201+AQ1535*$D1616)</f>
        <v/>
      </c>
      <c r="AR1616" s="40">
        <f>AR1580*Settings!$C$13*(AR1508+AR1526+AR1517*AR$201+AR1535*$D1616)</f>
        <v/>
      </c>
      <c r="AS1616" s="40">
        <f>AS1580*Settings!$C$13*(AS1508+AS1526+AS1517*AS$201+AS1535*$D1616)</f>
        <v/>
      </c>
      <c r="AT1616" s="40">
        <f>AT1580*Settings!$C$13*(AT1508+AT1526+AT1517*AT$201+AT1535*$D1616)</f>
        <v/>
      </c>
      <c r="AU1616" s="40">
        <f>AU1580*Settings!$C$13*(AU1508+AU1526+AU1517*AU$201+AU1535*$D1616)</f>
        <v/>
      </c>
      <c r="AV1616" s="40">
        <f>AV1580*Settings!$C$13*(AV1508+AV1526+AV1517*AV$201+AV1535*$D1616)</f>
        <v/>
      </c>
      <c r="AW1616" s="40">
        <f>AW1580*Settings!$C$13*(AW1508+AW1526+AW1517*AW$201+AW1535*$D1616)</f>
        <v/>
      </c>
      <c r="AX1616" s="40">
        <f>AX1580*Settings!$C$13*(AX1508+AX1526+AX1517*AX$201+AX1535*$D1616)</f>
        <v/>
      </c>
      <c r="AY1616" s="40">
        <f>AY1580*Settings!$C$13*(AY1508+AY1526+AY1517*AY$201+AY1535*$D1616)</f>
        <v/>
      </c>
    </row>
    <row r="1617" hidden="1" outlineLevel="2">
      <c r="A1617" s="14" t="inlineStr">
        <is>
          <t>rnew</t>
        </is>
      </c>
      <c r="B1617" s="14" t="inlineStr">
        <is>
          <t>bio</t>
        </is>
      </c>
      <c r="C1617" s="14" t="inlineStr">
        <is>
          <t>res</t>
        </is>
      </c>
      <c r="D1617" s="32">
        <f>INDEX(Inputs!$V$5:$V$132,MATCH($B1617&amp;"|"&amp;$C1617,Inputs!$A$5:$A$132,0))</f>
        <v/>
      </c>
      <c r="E1617" s="36" t="n"/>
      <c r="F1617" s="36" t="n"/>
      <c r="G1617" s="36" t="n"/>
      <c r="H1617" s="14">
        <f>INDEX(VarLab,MATCH($A1617,VarKey,0))&amp;INDEX(MemLab,MATCH($C1617&amp;"|"&amp;$B1617,MemKey,0))</f>
        <v/>
      </c>
      <c r="I1617" s="14">
        <f>INDEX(VarUnit,MATCH($A1617,VarKey,0))</f>
        <v/>
      </c>
      <c r="J1617" s="14">
        <f>INDEX(VarSrc,MATCH($A1617,VarKey,0))</f>
        <v/>
      </c>
      <c r="K1617" s="11">
        <f>CodePrefix&amp;$A1617&amp;IF($C1617="","","."&amp;$C1617&amp;"."&amp;$B1617)&amp;INDEX(VarEnd,MATCH($A1617,VarKey,0))&amp;K$5</f>
        <v/>
      </c>
      <c r="L1617" s="39">
        <f>L1581*Settings!$C$13*(L1509+L1527+L1518*L$201+L1536*$D1617)</f>
        <v/>
      </c>
      <c r="M1617" s="40">
        <f>M1581*Settings!$C$13*(M1509+M1527+M1518*M$201+M1536*$D1617)</f>
        <v/>
      </c>
      <c r="N1617" s="40">
        <f>N1581*Settings!$C$13*(N1509+N1527+N1518*N$201+N1536*$D1617)</f>
        <v/>
      </c>
      <c r="O1617" s="40">
        <f>O1581*Settings!$C$13*(O1509+O1527+O1518*O$201+O1536*$D1617)</f>
        <v/>
      </c>
      <c r="P1617" s="40">
        <f>P1581*Settings!$C$13*(P1509+P1527+P1518*P$201+P1536*$D1617)</f>
        <v/>
      </c>
      <c r="Q1617" s="40">
        <f>Q1581*Settings!$C$13*(Q1509+Q1527+Q1518*Q$201+Q1536*$D1617)</f>
        <v/>
      </c>
      <c r="R1617" s="40">
        <f>R1581*Settings!$C$13*(R1509+R1527+R1518*R$201+R1536*$D1617)</f>
        <v/>
      </c>
      <c r="S1617" s="40">
        <f>S1581*Settings!$C$13*(S1509+S1527+S1518*S$201+S1536*$D1617)</f>
        <v/>
      </c>
      <c r="T1617" s="40">
        <f>T1581*Settings!$C$13*(T1509+T1527+T1518*T$201+T1536*$D1617)</f>
        <v/>
      </c>
      <c r="U1617" s="40">
        <f>U1581*Settings!$C$13*(U1509+U1527+U1518*U$201+U1536*$D1617)</f>
        <v/>
      </c>
      <c r="V1617" s="40">
        <f>V1581*Settings!$C$13*(V1509+V1527+V1518*V$201+V1536*$D1617)</f>
        <v/>
      </c>
      <c r="W1617" s="40">
        <f>W1581*Settings!$C$13*(W1509+W1527+W1518*W$201+W1536*$D1617)</f>
        <v/>
      </c>
      <c r="X1617" s="40">
        <f>X1581*Settings!$C$13*(X1509+X1527+X1518*X$201+X1536*$D1617)</f>
        <v/>
      </c>
      <c r="Y1617" s="40">
        <f>Y1581*Settings!$C$13*(Y1509+Y1527+Y1518*Y$201+Y1536*$D1617)</f>
        <v/>
      </c>
      <c r="Z1617" s="40">
        <f>Z1581*Settings!$C$13*(Z1509+Z1527+Z1518*Z$201+Z1536*$D1617)</f>
        <v/>
      </c>
      <c r="AA1617" s="40">
        <f>AA1581*Settings!$C$13*(AA1509+AA1527+AA1518*AA$201+AA1536*$D1617)</f>
        <v/>
      </c>
      <c r="AB1617" s="40">
        <f>AB1581*Settings!$C$13*(AB1509+AB1527+AB1518*AB$201+AB1536*$D1617)</f>
        <v/>
      </c>
      <c r="AC1617" s="40">
        <f>AC1581*Settings!$C$13*(AC1509+AC1527+AC1518*AC$201+AC1536*$D1617)</f>
        <v/>
      </c>
      <c r="AD1617" s="40">
        <f>AD1581*Settings!$C$13*(AD1509+AD1527+AD1518*AD$201+AD1536*$D1617)</f>
        <v/>
      </c>
      <c r="AF1617" s="11">
        <f>CodePrefix&amp;$A1617&amp;IF($C1617="","","."&amp;$C1617&amp;"."&amp;$B1617)&amp;INDEX(VarEnd,MATCH($A1617,VarKey,0))&amp;AF$5</f>
        <v/>
      </c>
      <c r="AG1617" s="39">
        <f>AG1581*Settings!$C$13*(AG1509+AG1527+AG1518*AG$201+AG1536*$D1617)</f>
        <v/>
      </c>
      <c r="AH1617" s="40">
        <f>AH1581*Settings!$C$13*(AH1509+AH1527+AH1518*AH$201+AH1536*$D1617)</f>
        <v/>
      </c>
      <c r="AI1617" s="40">
        <f>AI1581*Settings!$C$13*(AI1509+AI1527+AI1518*AI$201+AI1536*$D1617)</f>
        <v/>
      </c>
      <c r="AJ1617" s="40">
        <f>AJ1581*Settings!$C$13*(AJ1509+AJ1527+AJ1518*AJ$201+AJ1536*$D1617)</f>
        <v/>
      </c>
      <c r="AK1617" s="40">
        <f>AK1581*Settings!$C$13*(AK1509+AK1527+AK1518*AK$201+AK1536*$D1617)</f>
        <v/>
      </c>
      <c r="AL1617" s="40">
        <f>AL1581*Settings!$C$13*(AL1509+AL1527+AL1518*AL$201+AL1536*$D1617)</f>
        <v/>
      </c>
      <c r="AM1617" s="40">
        <f>AM1581*Settings!$C$13*(AM1509+AM1527+AM1518*AM$201+AM1536*$D1617)</f>
        <v/>
      </c>
      <c r="AN1617" s="40">
        <f>AN1581*Settings!$C$13*(AN1509+AN1527+AN1518*AN$201+AN1536*$D1617)</f>
        <v/>
      </c>
      <c r="AO1617" s="40">
        <f>AO1581*Settings!$C$13*(AO1509+AO1527+AO1518*AO$201+AO1536*$D1617)</f>
        <v/>
      </c>
      <c r="AP1617" s="40">
        <f>AP1581*Settings!$C$13*(AP1509+AP1527+AP1518*AP$201+AP1536*$D1617)</f>
        <v/>
      </c>
      <c r="AQ1617" s="40">
        <f>AQ1581*Settings!$C$13*(AQ1509+AQ1527+AQ1518*AQ$201+AQ1536*$D1617)</f>
        <v/>
      </c>
      <c r="AR1617" s="40">
        <f>AR1581*Settings!$C$13*(AR1509+AR1527+AR1518*AR$201+AR1536*$D1617)</f>
        <v/>
      </c>
      <c r="AS1617" s="40">
        <f>AS1581*Settings!$C$13*(AS1509+AS1527+AS1518*AS$201+AS1536*$D1617)</f>
        <v/>
      </c>
      <c r="AT1617" s="40">
        <f>AT1581*Settings!$C$13*(AT1509+AT1527+AT1518*AT$201+AT1536*$D1617)</f>
        <v/>
      </c>
      <c r="AU1617" s="40">
        <f>AU1581*Settings!$C$13*(AU1509+AU1527+AU1518*AU$201+AU1536*$D1617)</f>
        <v/>
      </c>
      <c r="AV1617" s="40">
        <f>AV1581*Settings!$C$13*(AV1509+AV1527+AV1518*AV$201+AV1536*$D1617)</f>
        <v/>
      </c>
      <c r="AW1617" s="40">
        <f>AW1581*Settings!$C$13*(AW1509+AW1527+AW1518*AW$201+AW1536*$D1617)</f>
        <v/>
      </c>
      <c r="AX1617" s="40">
        <f>AX1581*Settings!$C$13*(AX1509+AX1527+AX1518*AX$201+AX1536*$D1617)</f>
        <v/>
      </c>
      <c r="AY1617" s="40">
        <f>AY1581*Settings!$C$13*(AY1509+AY1527+AY1518*AY$201+AY1536*$D1617)</f>
        <v/>
      </c>
    </row>
    <row r="1618" hidden="1" outlineLevel="2"/>
    <row r="1619" hidden="1" outlineLevel="2">
      <c r="A1619" s="14" t="inlineStr">
        <is>
          <t>rxcp</t>
        </is>
      </c>
      <c r="B1619" s="14" t="inlineStr">
        <is>
          <t>coa</t>
        </is>
      </c>
      <c r="C1619" s="14" t="inlineStr">
        <is>
          <t>res</t>
        </is>
      </c>
      <c r="D1619" s="36" t="n"/>
      <c r="E1619" s="36" t="n"/>
      <c r="F1619" s="36" t="n"/>
      <c r="G1619" s="36" t="n"/>
      <c r="H1619" s="14">
        <f>INDEX(VarLab,MATCH($A1619,VarKey,0))&amp;INDEX(MemLab,MATCH($C1619&amp;"|"&amp;$B1619,MemKey,0))</f>
        <v/>
      </c>
      <c r="I1619" s="14">
        <f>INDEX(VarUnit,MATCH($A1619,VarKey,0))</f>
        <v/>
      </c>
      <c r="J1619" s="14">
        <f>INDEX(VarSrc,MATCH($A1619,VarKey,0))</f>
        <v/>
      </c>
      <c r="K1619" s="11">
        <f>CodePrefix&amp;$A1619&amp;IF($C1619="","","."&amp;$C1619&amp;"."&amp;$B1619)&amp;INDEX(VarEnd,MATCH($A1619,VarKey,0))&amp;K$5</f>
        <v/>
      </c>
      <c r="L1619" s="39">
        <f>L1574*Settings!$C$13*(L1538)</f>
        <v/>
      </c>
      <c r="M1619" s="40">
        <f>M1574*Settings!$C$13*(M1538)</f>
        <v/>
      </c>
      <c r="N1619" s="40">
        <f>N1574*Settings!$C$13*(N1538)</f>
        <v/>
      </c>
      <c r="O1619" s="40">
        <f>O1574*Settings!$C$13*(O1538)</f>
        <v/>
      </c>
      <c r="P1619" s="40">
        <f>P1574*Settings!$C$13*(P1538)</f>
        <v/>
      </c>
      <c r="Q1619" s="40">
        <f>Q1574*Settings!$C$13*(Q1538)</f>
        <v/>
      </c>
      <c r="R1619" s="40">
        <f>R1574*Settings!$C$13*(R1538)</f>
        <v/>
      </c>
      <c r="S1619" s="40">
        <f>S1574*Settings!$C$13*(S1538)</f>
        <v/>
      </c>
      <c r="T1619" s="40">
        <f>T1574*Settings!$C$13*(T1538)</f>
        <v/>
      </c>
      <c r="U1619" s="40">
        <f>U1574*Settings!$C$13*(U1538)</f>
        <v/>
      </c>
      <c r="V1619" s="40">
        <f>V1574*Settings!$C$13*(V1538)</f>
        <v/>
      </c>
      <c r="W1619" s="40">
        <f>W1574*Settings!$C$13*(W1538)</f>
        <v/>
      </c>
      <c r="X1619" s="40">
        <f>X1574*Settings!$C$13*(X1538)</f>
        <v/>
      </c>
      <c r="Y1619" s="40">
        <f>Y1574*Settings!$C$13*(Y1538)</f>
        <v/>
      </c>
      <c r="Z1619" s="40">
        <f>Z1574*Settings!$C$13*(Z1538)</f>
        <v/>
      </c>
      <c r="AA1619" s="40">
        <f>AA1574*Settings!$C$13*(AA1538)</f>
        <v/>
      </c>
      <c r="AB1619" s="40">
        <f>AB1574*Settings!$C$13*(AB1538)</f>
        <v/>
      </c>
      <c r="AC1619" s="40">
        <f>AC1574*Settings!$C$13*(AC1538)</f>
        <v/>
      </c>
      <c r="AD1619" s="40">
        <f>AD1574*Settings!$C$13*(AD1538)</f>
        <v/>
      </c>
      <c r="AF1619" s="11">
        <f>CodePrefix&amp;$A1619&amp;IF($C1619="","","."&amp;$C1619&amp;"."&amp;$B1619)&amp;INDEX(VarEnd,MATCH($A1619,VarKey,0))&amp;AF$5</f>
        <v/>
      </c>
      <c r="AG1619" s="39">
        <f>AG1574*Settings!$C$13*(AG1538)</f>
        <v/>
      </c>
      <c r="AH1619" s="40">
        <f>AH1574*Settings!$C$13*(AH1538)</f>
        <v/>
      </c>
      <c r="AI1619" s="40">
        <f>AI1574*Settings!$C$13*(AI1538)</f>
        <v/>
      </c>
      <c r="AJ1619" s="40">
        <f>AJ1574*Settings!$C$13*(AJ1538)</f>
        <v/>
      </c>
      <c r="AK1619" s="40">
        <f>AK1574*Settings!$C$13*(AK1538)</f>
        <v/>
      </c>
      <c r="AL1619" s="40">
        <f>AL1574*Settings!$C$13*(AL1538)</f>
        <v/>
      </c>
      <c r="AM1619" s="40">
        <f>AM1574*Settings!$C$13*(AM1538)</f>
        <v/>
      </c>
      <c r="AN1619" s="40">
        <f>AN1574*Settings!$C$13*(AN1538)</f>
        <v/>
      </c>
      <c r="AO1619" s="40">
        <f>AO1574*Settings!$C$13*(AO1538)</f>
        <v/>
      </c>
      <c r="AP1619" s="40">
        <f>AP1574*Settings!$C$13*(AP1538)</f>
        <v/>
      </c>
      <c r="AQ1619" s="40">
        <f>AQ1574*Settings!$C$13*(AQ1538)</f>
        <v/>
      </c>
      <c r="AR1619" s="40">
        <f>AR1574*Settings!$C$13*(AR1538)</f>
        <v/>
      </c>
      <c r="AS1619" s="40">
        <f>AS1574*Settings!$C$13*(AS1538)</f>
        <v/>
      </c>
      <c r="AT1619" s="40">
        <f>AT1574*Settings!$C$13*(AT1538)</f>
        <v/>
      </c>
      <c r="AU1619" s="40">
        <f>AU1574*Settings!$C$13*(AU1538)</f>
        <v/>
      </c>
      <c r="AV1619" s="40">
        <f>AV1574*Settings!$C$13*(AV1538)</f>
        <v/>
      </c>
      <c r="AW1619" s="40">
        <f>AW1574*Settings!$C$13*(AW1538)</f>
        <v/>
      </c>
      <c r="AX1619" s="40">
        <f>AX1574*Settings!$C$13*(AX1538)</f>
        <v/>
      </c>
      <c r="AY1619" s="40">
        <f>AY1574*Settings!$C$13*(AY1538)</f>
        <v/>
      </c>
    </row>
    <row r="1620" hidden="1" outlineLevel="2">
      <c r="A1620" s="14" t="inlineStr">
        <is>
          <t>rxcp</t>
        </is>
      </c>
      <c r="B1620" s="14" t="inlineStr">
        <is>
          <t>nga</t>
        </is>
      </c>
      <c r="C1620" s="14" t="inlineStr">
        <is>
          <t>res</t>
        </is>
      </c>
      <c r="D1620" s="36" t="n"/>
      <c r="E1620" s="36" t="n"/>
      <c r="F1620" s="36" t="n"/>
      <c r="G1620" s="36" t="n"/>
      <c r="H1620" s="14">
        <f>INDEX(VarLab,MATCH($A1620,VarKey,0))&amp;INDEX(MemLab,MATCH($C1620&amp;"|"&amp;$B1620,MemKey,0))</f>
        <v/>
      </c>
      <c r="I1620" s="14">
        <f>INDEX(VarUnit,MATCH($A1620,VarKey,0))</f>
        <v/>
      </c>
      <c r="J1620" s="14">
        <f>INDEX(VarSrc,MATCH($A1620,VarKey,0))</f>
        <v/>
      </c>
      <c r="K1620" s="11">
        <f>CodePrefix&amp;$A1620&amp;IF($C1620="","","."&amp;$C1620&amp;"."&amp;$B1620)&amp;INDEX(VarEnd,MATCH($A1620,VarKey,0))&amp;K$5</f>
        <v/>
      </c>
      <c r="L1620" s="39">
        <f>L1575*Settings!$C$13*(L1539)</f>
        <v/>
      </c>
      <c r="M1620" s="40">
        <f>M1575*Settings!$C$13*(M1539)</f>
        <v/>
      </c>
      <c r="N1620" s="40">
        <f>N1575*Settings!$C$13*(N1539)</f>
        <v/>
      </c>
      <c r="O1620" s="40">
        <f>O1575*Settings!$C$13*(O1539)</f>
        <v/>
      </c>
      <c r="P1620" s="40">
        <f>P1575*Settings!$C$13*(P1539)</f>
        <v/>
      </c>
      <c r="Q1620" s="40">
        <f>Q1575*Settings!$C$13*(Q1539)</f>
        <v/>
      </c>
      <c r="R1620" s="40">
        <f>R1575*Settings!$C$13*(R1539)</f>
        <v/>
      </c>
      <c r="S1620" s="40">
        <f>S1575*Settings!$C$13*(S1539)</f>
        <v/>
      </c>
      <c r="T1620" s="40">
        <f>T1575*Settings!$C$13*(T1539)</f>
        <v/>
      </c>
      <c r="U1620" s="40">
        <f>U1575*Settings!$C$13*(U1539)</f>
        <v/>
      </c>
      <c r="V1620" s="40">
        <f>V1575*Settings!$C$13*(V1539)</f>
        <v/>
      </c>
      <c r="W1620" s="40">
        <f>W1575*Settings!$C$13*(W1539)</f>
        <v/>
      </c>
      <c r="X1620" s="40">
        <f>X1575*Settings!$C$13*(X1539)</f>
        <v/>
      </c>
      <c r="Y1620" s="40">
        <f>Y1575*Settings!$C$13*(Y1539)</f>
        <v/>
      </c>
      <c r="Z1620" s="40">
        <f>Z1575*Settings!$C$13*(Z1539)</f>
        <v/>
      </c>
      <c r="AA1620" s="40">
        <f>AA1575*Settings!$C$13*(AA1539)</f>
        <v/>
      </c>
      <c r="AB1620" s="40">
        <f>AB1575*Settings!$C$13*(AB1539)</f>
        <v/>
      </c>
      <c r="AC1620" s="40">
        <f>AC1575*Settings!$C$13*(AC1539)</f>
        <v/>
      </c>
      <c r="AD1620" s="40">
        <f>AD1575*Settings!$C$13*(AD1539)</f>
        <v/>
      </c>
      <c r="AF1620" s="11">
        <f>CodePrefix&amp;$A1620&amp;IF($C1620="","","."&amp;$C1620&amp;"."&amp;$B1620)&amp;INDEX(VarEnd,MATCH($A1620,VarKey,0))&amp;AF$5</f>
        <v/>
      </c>
      <c r="AG1620" s="39">
        <f>AG1575*Settings!$C$13*(AG1539)</f>
        <v/>
      </c>
      <c r="AH1620" s="40">
        <f>AH1575*Settings!$C$13*(AH1539)</f>
        <v/>
      </c>
      <c r="AI1620" s="40">
        <f>AI1575*Settings!$C$13*(AI1539)</f>
        <v/>
      </c>
      <c r="AJ1620" s="40">
        <f>AJ1575*Settings!$C$13*(AJ1539)</f>
        <v/>
      </c>
      <c r="AK1620" s="40">
        <f>AK1575*Settings!$C$13*(AK1539)</f>
        <v/>
      </c>
      <c r="AL1620" s="40">
        <f>AL1575*Settings!$C$13*(AL1539)</f>
        <v/>
      </c>
      <c r="AM1620" s="40">
        <f>AM1575*Settings!$C$13*(AM1539)</f>
        <v/>
      </c>
      <c r="AN1620" s="40">
        <f>AN1575*Settings!$C$13*(AN1539)</f>
        <v/>
      </c>
      <c r="AO1620" s="40">
        <f>AO1575*Settings!$C$13*(AO1539)</f>
        <v/>
      </c>
      <c r="AP1620" s="40">
        <f>AP1575*Settings!$C$13*(AP1539)</f>
        <v/>
      </c>
      <c r="AQ1620" s="40">
        <f>AQ1575*Settings!$C$13*(AQ1539)</f>
        <v/>
      </c>
      <c r="AR1620" s="40">
        <f>AR1575*Settings!$C$13*(AR1539)</f>
        <v/>
      </c>
      <c r="AS1620" s="40">
        <f>AS1575*Settings!$C$13*(AS1539)</f>
        <v/>
      </c>
      <c r="AT1620" s="40">
        <f>AT1575*Settings!$C$13*(AT1539)</f>
        <v/>
      </c>
      <c r="AU1620" s="40">
        <f>AU1575*Settings!$C$13*(AU1539)</f>
        <v/>
      </c>
      <c r="AV1620" s="40">
        <f>AV1575*Settings!$C$13*(AV1539)</f>
        <v/>
      </c>
      <c r="AW1620" s="40">
        <f>AW1575*Settings!$C$13*(AW1539)</f>
        <v/>
      </c>
      <c r="AX1620" s="40">
        <f>AX1575*Settings!$C$13*(AX1539)</f>
        <v/>
      </c>
      <c r="AY1620" s="40">
        <f>AY1575*Settings!$C$13*(AY1539)</f>
        <v/>
      </c>
    </row>
    <row r="1621" hidden="1" outlineLevel="2">
      <c r="A1621" s="14" t="inlineStr">
        <is>
          <t>rxcp</t>
        </is>
      </c>
      <c r="B1621" s="14" t="inlineStr">
        <is>
          <t>gso</t>
        </is>
      </c>
      <c r="C1621" s="14" t="inlineStr">
        <is>
          <t>res</t>
        </is>
      </c>
      <c r="D1621" s="36" t="n"/>
      <c r="E1621" s="36" t="n"/>
      <c r="F1621" s="36" t="n"/>
      <c r="G1621" s="36" t="n"/>
      <c r="H1621" s="14">
        <f>INDEX(VarLab,MATCH($A1621,VarKey,0))&amp;INDEX(MemLab,MATCH($C1621&amp;"|"&amp;$B1621,MemKey,0))</f>
        <v/>
      </c>
      <c r="I1621" s="14">
        <f>INDEX(VarUnit,MATCH($A1621,VarKey,0))</f>
        <v/>
      </c>
      <c r="J1621" s="14">
        <f>INDEX(VarSrc,MATCH($A1621,VarKey,0))</f>
        <v/>
      </c>
      <c r="K1621" s="11">
        <f>CodePrefix&amp;$A1621&amp;IF($C1621="","","."&amp;$C1621&amp;"."&amp;$B1621)&amp;INDEX(VarEnd,MATCH($A1621,VarKey,0))&amp;K$5</f>
        <v/>
      </c>
      <c r="L1621" s="39">
        <f>L1576*Settings!$C$13*(L1540)</f>
        <v/>
      </c>
      <c r="M1621" s="40">
        <f>M1576*Settings!$C$13*(M1540)</f>
        <v/>
      </c>
      <c r="N1621" s="40">
        <f>N1576*Settings!$C$13*(N1540)</f>
        <v/>
      </c>
      <c r="O1621" s="40">
        <f>O1576*Settings!$C$13*(O1540)</f>
        <v/>
      </c>
      <c r="P1621" s="40">
        <f>P1576*Settings!$C$13*(P1540)</f>
        <v/>
      </c>
      <c r="Q1621" s="40">
        <f>Q1576*Settings!$C$13*(Q1540)</f>
        <v/>
      </c>
      <c r="R1621" s="40">
        <f>R1576*Settings!$C$13*(R1540)</f>
        <v/>
      </c>
      <c r="S1621" s="40">
        <f>S1576*Settings!$C$13*(S1540)</f>
        <v/>
      </c>
      <c r="T1621" s="40">
        <f>T1576*Settings!$C$13*(T1540)</f>
        <v/>
      </c>
      <c r="U1621" s="40">
        <f>U1576*Settings!$C$13*(U1540)</f>
        <v/>
      </c>
      <c r="V1621" s="40">
        <f>V1576*Settings!$C$13*(V1540)</f>
        <v/>
      </c>
      <c r="W1621" s="40">
        <f>W1576*Settings!$C$13*(W1540)</f>
        <v/>
      </c>
      <c r="X1621" s="40">
        <f>X1576*Settings!$C$13*(X1540)</f>
        <v/>
      </c>
      <c r="Y1621" s="40">
        <f>Y1576*Settings!$C$13*(Y1540)</f>
        <v/>
      </c>
      <c r="Z1621" s="40">
        <f>Z1576*Settings!$C$13*(Z1540)</f>
        <v/>
      </c>
      <c r="AA1621" s="40">
        <f>AA1576*Settings!$C$13*(AA1540)</f>
        <v/>
      </c>
      <c r="AB1621" s="40">
        <f>AB1576*Settings!$C$13*(AB1540)</f>
        <v/>
      </c>
      <c r="AC1621" s="40">
        <f>AC1576*Settings!$C$13*(AC1540)</f>
        <v/>
      </c>
      <c r="AD1621" s="40">
        <f>AD1576*Settings!$C$13*(AD1540)</f>
        <v/>
      </c>
      <c r="AF1621" s="11">
        <f>CodePrefix&amp;$A1621&amp;IF($C1621="","","."&amp;$C1621&amp;"."&amp;$B1621)&amp;INDEX(VarEnd,MATCH($A1621,VarKey,0))&amp;AF$5</f>
        <v/>
      </c>
      <c r="AG1621" s="39">
        <f>AG1576*Settings!$C$13*(AG1540)</f>
        <v/>
      </c>
      <c r="AH1621" s="40">
        <f>AH1576*Settings!$C$13*(AH1540)</f>
        <v/>
      </c>
      <c r="AI1621" s="40">
        <f>AI1576*Settings!$C$13*(AI1540)</f>
        <v/>
      </c>
      <c r="AJ1621" s="40">
        <f>AJ1576*Settings!$C$13*(AJ1540)</f>
        <v/>
      </c>
      <c r="AK1621" s="40">
        <f>AK1576*Settings!$C$13*(AK1540)</f>
        <v/>
      </c>
      <c r="AL1621" s="40">
        <f>AL1576*Settings!$C$13*(AL1540)</f>
        <v/>
      </c>
      <c r="AM1621" s="40">
        <f>AM1576*Settings!$C$13*(AM1540)</f>
        <v/>
      </c>
      <c r="AN1621" s="40">
        <f>AN1576*Settings!$C$13*(AN1540)</f>
        <v/>
      </c>
      <c r="AO1621" s="40">
        <f>AO1576*Settings!$C$13*(AO1540)</f>
        <v/>
      </c>
      <c r="AP1621" s="40">
        <f>AP1576*Settings!$C$13*(AP1540)</f>
        <v/>
      </c>
      <c r="AQ1621" s="40">
        <f>AQ1576*Settings!$C$13*(AQ1540)</f>
        <v/>
      </c>
      <c r="AR1621" s="40">
        <f>AR1576*Settings!$C$13*(AR1540)</f>
        <v/>
      </c>
      <c r="AS1621" s="40">
        <f>AS1576*Settings!$C$13*(AS1540)</f>
        <v/>
      </c>
      <c r="AT1621" s="40">
        <f>AT1576*Settings!$C$13*(AT1540)</f>
        <v/>
      </c>
      <c r="AU1621" s="40">
        <f>AU1576*Settings!$C$13*(AU1540)</f>
        <v/>
      </c>
      <c r="AV1621" s="40">
        <f>AV1576*Settings!$C$13*(AV1540)</f>
        <v/>
      </c>
      <c r="AW1621" s="40">
        <f>AW1576*Settings!$C$13*(AW1540)</f>
        <v/>
      </c>
      <c r="AX1621" s="40">
        <f>AX1576*Settings!$C$13*(AX1540)</f>
        <v/>
      </c>
      <c r="AY1621" s="40">
        <f>AY1576*Settings!$C$13*(AY1540)</f>
        <v/>
      </c>
    </row>
    <row r="1622" hidden="1" outlineLevel="2">
      <c r="A1622" s="14" t="inlineStr">
        <is>
          <t>rxcp</t>
        </is>
      </c>
      <c r="B1622" s="14" t="inlineStr">
        <is>
          <t>die</t>
        </is>
      </c>
      <c r="C1622" s="14" t="inlineStr">
        <is>
          <t>res</t>
        </is>
      </c>
      <c r="D1622" s="36" t="n"/>
      <c r="E1622" s="36" t="n"/>
      <c r="F1622" s="36" t="n"/>
      <c r="G1622" s="36" t="n"/>
      <c r="H1622" s="14">
        <f>INDEX(VarLab,MATCH($A1622,VarKey,0))&amp;INDEX(MemLab,MATCH($C1622&amp;"|"&amp;$B1622,MemKey,0))</f>
        <v/>
      </c>
      <c r="I1622" s="14">
        <f>INDEX(VarUnit,MATCH($A1622,VarKey,0))</f>
        <v/>
      </c>
      <c r="J1622" s="14">
        <f>INDEX(VarSrc,MATCH($A1622,VarKey,0))</f>
        <v/>
      </c>
      <c r="K1622" s="11">
        <f>CodePrefix&amp;$A1622&amp;IF($C1622="","","."&amp;$C1622&amp;"."&amp;$B1622)&amp;INDEX(VarEnd,MATCH($A1622,VarKey,0))&amp;K$5</f>
        <v/>
      </c>
      <c r="L1622" s="39">
        <f>L1577*Settings!$C$13*(L1541)</f>
        <v/>
      </c>
      <c r="M1622" s="40">
        <f>M1577*Settings!$C$13*(M1541)</f>
        <v/>
      </c>
      <c r="N1622" s="40">
        <f>N1577*Settings!$C$13*(N1541)</f>
        <v/>
      </c>
      <c r="O1622" s="40">
        <f>O1577*Settings!$C$13*(O1541)</f>
        <v/>
      </c>
      <c r="P1622" s="40">
        <f>P1577*Settings!$C$13*(P1541)</f>
        <v/>
      </c>
      <c r="Q1622" s="40">
        <f>Q1577*Settings!$C$13*(Q1541)</f>
        <v/>
      </c>
      <c r="R1622" s="40">
        <f>R1577*Settings!$C$13*(R1541)</f>
        <v/>
      </c>
      <c r="S1622" s="40">
        <f>S1577*Settings!$C$13*(S1541)</f>
        <v/>
      </c>
      <c r="T1622" s="40">
        <f>T1577*Settings!$C$13*(T1541)</f>
        <v/>
      </c>
      <c r="U1622" s="40">
        <f>U1577*Settings!$C$13*(U1541)</f>
        <v/>
      </c>
      <c r="V1622" s="40">
        <f>V1577*Settings!$C$13*(V1541)</f>
        <v/>
      </c>
      <c r="W1622" s="40">
        <f>W1577*Settings!$C$13*(W1541)</f>
        <v/>
      </c>
      <c r="X1622" s="40">
        <f>X1577*Settings!$C$13*(X1541)</f>
        <v/>
      </c>
      <c r="Y1622" s="40">
        <f>Y1577*Settings!$C$13*(Y1541)</f>
        <v/>
      </c>
      <c r="Z1622" s="40">
        <f>Z1577*Settings!$C$13*(Z1541)</f>
        <v/>
      </c>
      <c r="AA1622" s="40">
        <f>AA1577*Settings!$C$13*(AA1541)</f>
        <v/>
      </c>
      <c r="AB1622" s="40">
        <f>AB1577*Settings!$C$13*(AB1541)</f>
        <v/>
      </c>
      <c r="AC1622" s="40">
        <f>AC1577*Settings!$C$13*(AC1541)</f>
        <v/>
      </c>
      <c r="AD1622" s="40">
        <f>AD1577*Settings!$C$13*(AD1541)</f>
        <v/>
      </c>
      <c r="AF1622" s="11">
        <f>CodePrefix&amp;$A1622&amp;IF($C1622="","","."&amp;$C1622&amp;"."&amp;$B1622)&amp;INDEX(VarEnd,MATCH($A1622,VarKey,0))&amp;AF$5</f>
        <v/>
      </c>
      <c r="AG1622" s="39">
        <f>AG1577*Settings!$C$13*(AG1541)</f>
        <v/>
      </c>
      <c r="AH1622" s="40">
        <f>AH1577*Settings!$C$13*(AH1541)</f>
        <v/>
      </c>
      <c r="AI1622" s="40">
        <f>AI1577*Settings!$C$13*(AI1541)</f>
        <v/>
      </c>
      <c r="AJ1622" s="40">
        <f>AJ1577*Settings!$C$13*(AJ1541)</f>
        <v/>
      </c>
      <c r="AK1622" s="40">
        <f>AK1577*Settings!$C$13*(AK1541)</f>
        <v/>
      </c>
      <c r="AL1622" s="40">
        <f>AL1577*Settings!$C$13*(AL1541)</f>
        <v/>
      </c>
      <c r="AM1622" s="40">
        <f>AM1577*Settings!$C$13*(AM1541)</f>
        <v/>
      </c>
      <c r="AN1622" s="40">
        <f>AN1577*Settings!$C$13*(AN1541)</f>
        <v/>
      </c>
      <c r="AO1622" s="40">
        <f>AO1577*Settings!$C$13*(AO1541)</f>
        <v/>
      </c>
      <c r="AP1622" s="40">
        <f>AP1577*Settings!$C$13*(AP1541)</f>
        <v/>
      </c>
      <c r="AQ1622" s="40">
        <f>AQ1577*Settings!$C$13*(AQ1541)</f>
        <v/>
      </c>
      <c r="AR1622" s="40">
        <f>AR1577*Settings!$C$13*(AR1541)</f>
        <v/>
      </c>
      <c r="AS1622" s="40">
        <f>AS1577*Settings!$C$13*(AS1541)</f>
        <v/>
      </c>
      <c r="AT1622" s="40">
        <f>AT1577*Settings!$C$13*(AT1541)</f>
        <v/>
      </c>
      <c r="AU1622" s="40">
        <f>AU1577*Settings!$C$13*(AU1541)</f>
        <v/>
      </c>
      <c r="AV1622" s="40">
        <f>AV1577*Settings!$C$13*(AV1541)</f>
        <v/>
      </c>
      <c r="AW1622" s="40">
        <f>AW1577*Settings!$C$13*(AW1541)</f>
        <v/>
      </c>
      <c r="AX1622" s="40">
        <f>AX1577*Settings!$C$13*(AX1541)</f>
        <v/>
      </c>
      <c r="AY1622" s="40">
        <f>AY1577*Settings!$C$13*(AY1541)</f>
        <v/>
      </c>
    </row>
    <row r="1623" hidden="1" outlineLevel="2">
      <c r="A1623" s="14" t="inlineStr">
        <is>
          <t>rxcp</t>
        </is>
      </c>
      <c r="B1623" s="14" t="inlineStr">
        <is>
          <t>lpg</t>
        </is>
      </c>
      <c r="C1623" s="14" t="inlineStr">
        <is>
          <t>res</t>
        </is>
      </c>
      <c r="D1623" s="36" t="n"/>
      <c r="E1623" s="36" t="n"/>
      <c r="F1623" s="36" t="n"/>
      <c r="G1623" s="36" t="n"/>
      <c r="H1623" s="14">
        <f>INDEX(VarLab,MATCH($A1623,VarKey,0))&amp;INDEX(MemLab,MATCH($C1623&amp;"|"&amp;$B1623,MemKey,0))</f>
        <v/>
      </c>
      <c r="I1623" s="14">
        <f>INDEX(VarUnit,MATCH($A1623,VarKey,0))</f>
        <v/>
      </c>
      <c r="J1623" s="14">
        <f>INDEX(VarSrc,MATCH($A1623,VarKey,0))</f>
        <v/>
      </c>
      <c r="K1623" s="11">
        <f>CodePrefix&amp;$A1623&amp;IF($C1623="","","."&amp;$C1623&amp;"."&amp;$B1623)&amp;INDEX(VarEnd,MATCH($A1623,VarKey,0))&amp;K$5</f>
        <v/>
      </c>
      <c r="L1623" s="39">
        <f>L1578*Settings!$C$13*(L1542)</f>
        <v/>
      </c>
      <c r="M1623" s="40">
        <f>M1578*Settings!$C$13*(M1542)</f>
        <v/>
      </c>
      <c r="N1623" s="40">
        <f>N1578*Settings!$C$13*(N1542)</f>
        <v/>
      </c>
      <c r="O1623" s="40">
        <f>O1578*Settings!$C$13*(O1542)</f>
        <v/>
      </c>
      <c r="P1623" s="40">
        <f>P1578*Settings!$C$13*(P1542)</f>
        <v/>
      </c>
      <c r="Q1623" s="40">
        <f>Q1578*Settings!$C$13*(Q1542)</f>
        <v/>
      </c>
      <c r="R1623" s="40">
        <f>R1578*Settings!$C$13*(R1542)</f>
        <v/>
      </c>
      <c r="S1623" s="40">
        <f>S1578*Settings!$C$13*(S1542)</f>
        <v/>
      </c>
      <c r="T1623" s="40">
        <f>T1578*Settings!$C$13*(T1542)</f>
        <v/>
      </c>
      <c r="U1623" s="40">
        <f>U1578*Settings!$C$13*(U1542)</f>
        <v/>
      </c>
      <c r="V1623" s="40">
        <f>V1578*Settings!$C$13*(V1542)</f>
        <v/>
      </c>
      <c r="W1623" s="40">
        <f>W1578*Settings!$C$13*(W1542)</f>
        <v/>
      </c>
      <c r="X1623" s="40">
        <f>X1578*Settings!$C$13*(X1542)</f>
        <v/>
      </c>
      <c r="Y1623" s="40">
        <f>Y1578*Settings!$C$13*(Y1542)</f>
        <v/>
      </c>
      <c r="Z1623" s="40">
        <f>Z1578*Settings!$C$13*(Z1542)</f>
        <v/>
      </c>
      <c r="AA1623" s="40">
        <f>AA1578*Settings!$C$13*(AA1542)</f>
        <v/>
      </c>
      <c r="AB1623" s="40">
        <f>AB1578*Settings!$C$13*(AB1542)</f>
        <v/>
      </c>
      <c r="AC1623" s="40">
        <f>AC1578*Settings!$C$13*(AC1542)</f>
        <v/>
      </c>
      <c r="AD1623" s="40">
        <f>AD1578*Settings!$C$13*(AD1542)</f>
        <v/>
      </c>
      <c r="AF1623" s="11">
        <f>CodePrefix&amp;$A1623&amp;IF($C1623="","","."&amp;$C1623&amp;"."&amp;$B1623)&amp;INDEX(VarEnd,MATCH($A1623,VarKey,0))&amp;AF$5</f>
        <v/>
      </c>
      <c r="AG1623" s="39">
        <f>AG1578*Settings!$C$13*(AG1542)</f>
        <v/>
      </c>
      <c r="AH1623" s="40">
        <f>AH1578*Settings!$C$13*(AH1542)</f>
        <v/>
      </c>
      <c r="AI1623" s="40">
        <f>AI1578*Settings!$C$13*(AI1542)</f>
        <v/>
      </c>
      <c r="AJ1623" s="40">
        <f>AJ1578*Settings!$C$13*(AJ1542)</f>
        <v/>
      </c>
      <c r="AK1623" s="40">
        <f>AK1578*Settings!$C$13*(AK1542)</f>
        <v/>
      </c>
      <c r="AL1623" s="40">
        <f>AL1578*Settings!$C$13*(AL1542)</f>
        <v/>
      </c>
      <c r="AM1623" s="40">
        <f>AM1578*Settings!$C$13*(AM1542)</f>
        <v/>
      </c>
      <c r="AN1623" s="40">
        <f>AN1578*Settings!$C$13*(AN1542)</f>
        <v/>
      </c>
      <c r="AO1623" s="40">
        <f>AO1578*Settings!$C$13*(AO1542)</f>
        <v/>
      </c>
      <c r="AP1623" s="40">
        <f>AP1578*Settings!$C$13*(AP1542)</f>
        <v/>
      </c>
      <c r="AQ1623" s="40">
        <f>AQ1578*Settings!$C$13*(AQ1542)</f>
        <v/>
      </c>
      <c r="AR1623" s="40">
        <f>AR1578*Settings!$C$13*(AR1542)</f>
        <v/>
      </c>
      <c r="AS1623" s="40">
        <f>AS1578*Settings!$C$13*(AS1542)</f>
        <v/>
      </c>
      <c r="AT1623" s="40">
        <f>AT1578*Settings!$C$13*(AT1542)</f>
        <v/>
      </c>
      <c r="AU1623" s="40">
        <f>AU1578*Settings!$C$13*(AU1542)</f>
        <v/>
      </c>
      <c r="AV1623" s="40">
        <f>AV1578*Settings!$C$13*(AV1542)</f>
        <v/>
      </c>
      <c r="AW1623" s="40">
        <f>AW1578*Settings!$C$13*(AW1542)</f>
        <v/>
      </c>
      <c r="AX1623" s="40">
        <f>AX1578*Settings!$C$13*(AX1542)</f>
        <v/>
      </c>
      <c r="AY1623" s="40">
        <f>AY1578*Settings!$C$13*(AY1542)</f>
        <v/>
      </c>
    </row>
    <row r="1624" hidden="1" outlineLevel="2">
      <c r="A1624" s="14" t="inlineStr">
        <is>
          <t>rxcp</t>
        </is>
      </c>
      <c r="B1624" s="14" t="inlineStr">
        <is>
          <t>ker</t>
        </is>
      </c>
      <c r="C1624" s="14" t="inlineStr">
        <is>
          <t>res</t>
        </is>
      </c>
      <c r="D1624" s="36" t="n"/>
      <c r="E1624" s="36" t="n"/>
      <c r="F1624" s="36" t="n"/>
      <c r="G1624" s="36" t="n"/>
      <c r="H1624" s="14">
        <f>INDEX(VarLab,MATCH($A1624,VarKey,0))&amp;INDEX(MemLab,MATCH($C1624&amp;"|"&amp;$B1624,MemKey,0))</f>
        <v/>
      </c>
      <c r="I1624" s="14">
        <f>INDEX(VarUnit,MATCH($A1624,VarKey,0))</f>
        <v/>
      </c>
      <c r="J1624" s="14">
        <f>INDEX(VarSrc,MATCH($A1624,VarKey,0))</f>
        <v/>
      </c>
      <c r="K1624" s="11">
        <f>CodePrefix&amp;$A1624&amp;IF($C1624="","","."&amp;$C1624&amp;"."&amp;$B1624)&amp;INDEX(VarEnd,MATCH($A1624,VarKey,0))&amp;K$5</f>
        <v/>
      </c>
      <c r="L1624" s="39">
        <f>L1579*Settings!$C$13*(L1543)</f>
        <v/>
      </c>
      <c r="M1624" s="40">
        <f>M1579*Settings!$C$13*(M1543)</f>
        <v/>
      </c>
      <c r="N1624" s="40">
        <f>N1579*Settings!$C$13*(N1543)</f>
        <v/>
      </c>
      <c r="O1624" s="40">
        <f>O1579*Settings!$C$13*(O1543)</f>
        <v/>
      </c>
      <c r="P1624" s="40">
        <f>P1579*Settings!$C$13*(P1543)</f>
        <v/>
      </c>
      <c r="Q1624" s="40">
        <f>Q1579*Settings!$C$13*(Q1543)</f>
        <v/>
      </c>
      <c r="R1624" s="40">
        <f>R1579*Settings!$C$13*(R1543)</f>
        <v/>
      </c>
      <c r="S1624" s="40">
        <f>S1579*Settings!$C$13*(S1543)</f>
        <v/>
      </c>
      <c r="T1624" s="40">
        <f>T1579*Settings!$C$13*(T1543)</f>
        <v/>
      </c>
      <c r="U1624" s="40">
        <f>U1579*Settings!$C$13*(U1543)</f>
        <v/>
      </c>
      <c r="V1624" s="40">
        <f>V1579*Settings!$C$13*(V1543)</f>
        <v/>
      </c>
      <c r="W1624" s="40">
        <f>W1579*Settings!$C$13*(W1543)</f>
        <v/>
      </c>
      <c r="X1624" s="40">
        <f>X1579*Settings!$C$13*(X1543)</f>
        <v/>
      </c>
      <c r="Y1624" s="40">
        <f>Y1579*Settings!$C$13*(Y1543)</f>
        <v/>
      </c>
      <c r="Z1624" s="40">
        <f>Z1579*Settings!$C$13*(Z1543)</f>
        <v/>
      </c>
      <c r="AA1624" s="40">
        <f>AA1579*Settings!$C$13*(AA1543)</f>
        <v/>
      </c>
      <c r="AB1624" s="40">
        <f>AB1579*Settings!$C$13*(AB1543)</f>
        <v/>
      </c>
      <c r="AC1624" s="40">
        <f>AC1579*Settings!$C$13*(AC1543)</f>
        <v/>
      </c>
      <c r="AD1624" s="40">
        <f>AD1579*Settings!$C$13*(AD1543)</f>
        <v/>
      </c>
      <c r="AF1624" s="11">
        <f>CodePrefix&amp;$A1624&amp;IF($C1624="","","."&amp;$C1624&amp;"."&amp;$B1624)&amp;INDEX(VarEnd,MATCH($A1624,VarKey,0))&amp;AF$5</f>
        <v/>
      </c>
      <c r="AG1624" s="39">
        <f>AG1579*Settings!$C$13*(AG1543)</f>
        <v/>
      </c>
      <c r="AH1624" s="40">
        <f>AH1579*Settings!$C$13*(AH1543)</f>
        <v/>
      </c>
      <c r="AI1624" s="40">
        <f>AI1579*Settings!$C$13*(AI1543)</f>
        <v/>
      </c>
      <c r="AJ1624" s="40">
        <f>AJ1579*Settings!$C$13*(AJ1543)</f>
        <v/>
      </c>
      <c r="AK1624" s="40">
        <f>AK1579*Settings!$C$13*(AK1543)</f>
        <v/>
      </c>
      <c r="AL1624" s="40">
        <f>AL1579*Settings!$C$13*(AL1543)</f>
        <v/>
      </c>
      <c r="AM1624" s="40">
        <f>AM1579*Settings!$C$13*(AM1543)</f>
        <v/>
      </c>
      <c r="AN1624" s="40">
        <f>AN1579*Settings!$C$13*(AN1543)</f>
        <v/>
      </c>
      <c r="AO1624" s="40">
        <f>AO1579*Settings!$C$13*(AO1543)</f>
        <v/>
      </c>
      <c r="AP1624" s="40">
        <f>AP1579*Settings!$C$13*(AP1543)</f>
        <v/>
      </c>
      <c r="AQ1624" s="40">
        <f>AQ1579*Settings!$C$13*(AQ1543)</f>
        <v/>
      </c>
      <c r="AR1624" s="40">
        <f>AR1579*Settings!$C$13*(AR1543)</f>
        <v/>
      </c>
      <c r="AS1624" s="40">
        <f>AS1579*Settings!$C$13*(AS1543)</f>
        <v/>
      </c>
      <c r="AT1624" s="40">
        <f>AT1579*Settings!$C$13*(AT1543)</f>
        <v/>
      </c>
      <c r="AU1624" s="40">
        <f>AU1579*Settings!$C$13*(AU1543)</f>
        <v/>
      </c>
      <c r="AV1624" s="40">
        <f>AV1579*Settings!$C$13*(AV1543)</f>
        <v/>
      </c>
      <c r="AW1624" s="40">
        <f>AW1579*Settings!$C$13*(AW1543)</f>
        <v/>
      </c>
      <c r="AX1624" s="40">
        <f>AX1579*Settings!$C$13*(AX1543)</f>
        <v/>
      </c>
      <c r="AY1624" s="40">
        <f>AY1579*Settings!$C$13*(AY1543)</f>
        <v/>
      </c>
    </row>
    <row r="1625" hidden="1" outlineLevel="2">
      <c r="A1625" s="14" t="inlineStr">
        <is>
          <t>rxcp</t>
        </is>
      </c>
      <c r="B1625" s="14" t="inlineStr">
        <is>
          <t>oop</t>
        </is>
      </c>
      <c r="C1625" s="14" t="inlineStr">
        <is>
          <t>res</t>
        </is>
      </c>
      <c r="D1625" s="36" t="n"/>
      <c r="E1625" s="36" t="n"/>
      <c r="F1625" s="36" t="n"/>
      <c r="G1625" s="36" t="n"/>
      <c r="H1625" s="14">
        <f>INDEX(VarLab,MATCH($A1625,VarKey,0))&amp;INDEX(MemLab,MATCH($C1625&amp;"|"&amp;$B1625,MemKey,0))</f>
        <v/>
      </c>
      <c r="I1625" s="14">
        <f>INDEX(VarUnit,MATCH($A1625,VarKey,0))</f>
        <v/>
      </c>
      <c r="J1625" s="14">
        <f>INDEX(VarSrc,MATCH($A1625,VarKey,0))</f>
        <v/>
      </c>
      <c r="K1625" s="11">
        <f>CodePrefix&amp;$A1625&amp;IF($C1625="","","."&amp;$C1625&amp;"."&amp;$B1625)&amp;INDEX(VarEnd,MATCH($A1625,VarKey,0))&amp;K$5</f>
        <v/>
      </c>
      <c r="L1625" s="39">
        <f>L1580*Settings!$C$13*(L1544)</f>
        <v/>
      </c>
      <c r="M1625" s="40">
        <f>M1580*Settings!$C$13*(M1544)</f>
        <v/>
      </c>
      <c r="N1625" s="40">
        <f>N1580*Settings!$C$13*(N1544)</f>
        <v/>
      </c>
      <c r="O1625" s="40">
        <f>O1580*Settings!$C$13*(O1544)</f>
        <v/>
      </c>
      <c r="P1625" s="40">
        <f>P1580*Settings!$C$13*(P1544)</f>
        <v/>
      </c>
      <c r="Q1625" s="40">
        <f>Q1580*Settings!$C$13*(Q1544)</f>
        <v/>
      </c>
      <c r="R1625" s="40">
        <f>R1580*Settings!$C$13*(R1544)</f>
        <v/>
      </c>
      <c r="S1625" s="40">
        <f>S1580*Settings!$C$13*(S1544)</f>
        <v/>
      </c>
      <c r="T1625" s="40">
        <f>T1580*Settings!$C$13*(T1544)</f>
        <v/>
      </c>
      <c r="U1625" s="40">
        <f>U1580*Settings!$C$13*(U1544)</f>
        <v/>
      </c>
      <c r="V1625" s="40">
        <f>V1580*Settings!$C$13*(V1544)</f>
        <v/>
      </c>
      <c r="W1625" s="40">
        <f>W1580*Settings!$C$13*(W1544)</f>
        <v/>
      </c>
      <c r="X1625" s="40">
        <f>X1580*Settings!$C$13*(X1544)</f>
        <v/>
      </c>
      <c r="Y1625" s="40">
        <f>Y1580*Settings!$C$13*(Y1544)</f>
        <v/>
      </c>
      <c r="Z1625" s="40">
        <f>Z1580*Settings!$C$13*(Z1544)</f>
        <v/>
      </c>
      <c r="AA1625" s="40">
        <f>AA1580*Settings!$C$13*(AA1544)</f>
        <v/>
      </c>
      <c r="AB1625" s="40">
        <f>AB1580*Settings!$C$13*(AB1544)</f>
        <v/>
      </c>
      <c r="AC1625" s="40">
        <f>AC1580*Settings!$C$13*(AC1544)</f>
        <v/>
      </c>
      <c r="AD1625" s="40">
        <f>AD1580*Settings!$C$13*(AD1544)</f>
        <v/>
      </c>
      <c r="AF1625" s="11">
        <f>CodePrefix&amp;$A1625&amp;IF($C1625="","","."&amp;$C1625&amp;"."&amp;$B1625)&amp;INDEX(VarEnd,MATCH($A1625,VarKey,0))&amp;AF$5</f>
        <v/>
      </c>
      <c r="AG1625" s="39">
        <f>AG1580*Settings!$C$13*(AG1544)</f>
        <v/>
      </c>
      <c r="AH1625" s="40">
        <f>AH1580*Settings!$C$13*(AH1544)</f>
        <v/>
      </c>
      <c r="AI1625" s="40">
        <f>AI1580*Settings!$C$13*(AI1544)</f>
        <v/>
      </c>
      <c r="AJ1625" s="40">
        <f>AJ1580*Settings!$C$13*(AJ1544)</f>
        <v/>
      </c>
      <c r="AK1625" s="40">
        <f>AK1580*Settings!$C$13*(AK1544)</f>
        <v/>
      </c>
      <c r="AL1625" s="40">
        <f>AL1580*Settings!$C$13*(AL1544)</f>
        <v/>
      </c>
      <c r="AM1625" s="40">
        <f>AM1580*Settings!$C$13*(AM1544)</f>
        <v/>
      </c>
      <c r="AN1625" s="40">
        <f>AN1580*Settings!$C$13*(AN1544)</f>
        <v/>
      </c>
      <c r="AO1625" s="40">
        <f>AO1580*Settings!$C$13*(AO1544)</f>
        <v/>
      </c>
      <c r="AP1625" s="40">
        <f>AP1580*Settings!$C$13*(AP1544)</f>
        <v/>
      </c>
      <c r="AQ1625" s="40">
        <f>AQ1580*Settings!$C$13*(AQ1544)</f>
        <v/>
      </c>
      <c r="AR1625" s="40">
        <f>AR1580*Settings!$C$13*(AR1544)</f>
        <v/>
      </c>
      <c r="AS1625" s="40">
        <f>AS1580*Settings!$C$13*(AS1544)</f>
        <v/>
      </c>
      <c r="AT1625" s="40">
        <f>AT1580*Settings!$C$13*(AT1544)</f>
        <v/>
      </c>
      <c r="AU1625" s="40">
        <f>AU1580*Settings!$C$13*(AU1544)</f>
        <v/>
      </c>
      <c r="AV1625" s="40">
        <f>AV1580*Settings!$C$13*(AV1544)</f>
        <v/>
      </c>
      <c r="AW1625" s="40">
        <f>AW1580*Settings!$C$13*(AW1544)</f>
        <v/>
      </c>
      <c r="AX1625" s="40">
        <f>AX1580*Settings!$C$13*(AX1544)</f>
        <v/>
      </c>
      <c r="AY1625" s="40">
        <f>AY1580*Settings!$C$13*(AY1544)</f>
        <v/>
      </c>
    </row>
    <row r="1626" hidden="1" outlineLevel="2">
      <c r="A1626" s="14" t="inlineStr">
        <is>
          <t>rxcp</t>
        </is>
      </c>
      <c r="B1626" s="14" t="inlineStr">
        <is>
          <t>bio</t>
        </is>
      </c>
      <c r="C1626" s="14" t="inlineStr">
        <is>
          <t>res</t>
        </is>
      </c>
      <c r="D1626" s="36" t="n"/>
      <c r="E1626" s="36" t="n"/>
      <c r="F1626" s="36" t="n"/>
      <c r="G1626" s="36" t="n"/>
      <c r="H1626" s="14">
        <f>INDEX(VarLab,MATCH($A1626,VarKey,0))&amp;INDEX(MemLab,MATCH($C1626&amp;"|"&amp;$B1626,MemKey,0))</f>
        <v/>
      </c>
      <c r="I1626" s="14">
        <f>INDEX(VarUnit,MATCH($A1626,VarKey,0))</f>
        <v/>
      </c>
      <c r="J1626" s="14">
        <f>INDEX(VarSrc,MATCH($A1626,VarKey,0))</f>
        <v/>
      </c>
      <c r="K1626" s="11">
        <f>CodePrefix&amp;$A1626&amp;IF($C1626="","","."&amp;$C1626&amp;"."&amp;$B1626)&amp;INDEX(VarEnd,MATCH($A1626,VarKey,0))&amp;K$5</f>
        <v/>
      </c>
      <c r="L1626" s="39">
        <f>L1581*Settings!$C$13*(L1545)</f>
        <v/>
      </c>
      <c r="M1626" s="40">
        <f>M1581*Settings!$C$13*(M1545)</f>
        <v/>
      </c>
      <c r="N1626" s="40">
        <f>N1581*Settings!$C$13*(N1545)</f>
        <v/>
      </c>
      <c r="O1626" s="40">
        <f>O1581*Settings!$C$13*(O1545)</f>
        <v/>
      </c>
      <c r="P1626" s="40">
        <f>P1581*Settings!$C$13*(P1545)</f>
        <v/>
      </c>
      <c r="Q1626" s="40">
        <f>Q1581*Settings!$C$13*(Q1545)</f>
        <v/>
      </c>
      <c r="R1626" s="40">
        <f>R1581*Settings!$C$13*(R1545)</f>
        <v/>
      </c>
      <c r="S1626" s="40">
        <f>S1581*Settings!$C$13*(S1545)</f>
        <v/>
      </c>
      <c r="T1626" s="40">
        <f>T1581*Settings!$C$13*(T1545)</f>
        <v/>
      </c>
      <c r="U1626" s="40">
        <f>U1581*Settings!$C$13*(U1545)</f>
        <v/>
      </c>
      <c r="V1626" s="40">
        <f>V1581*Settings!$C$13*(V1545)</f>
        <v/>
      </c>
      <c r="W1626" s="40">
        <f>W1581*Settings!$C$13*(W1545)</f>
        <v/>
      </c>
      <c r="X1626" s="40">
        <f>X1581*Settings!$C$13*(X1545)</f>
        <v/>
      </c>
      <c r="Y1626" s="40">
        <f>Y1581*Settings!$C$13*(Y1545)</f>
        <v/>
      </c>
      <c r="Z1626" s="40">
        <f>Z1581*Settings!$C$13*(Z1545)</f>
        <v/>
      </c>
      <c r="AA1626" s="40">
        <f>AA1581*Settings!$C$13*(AA1545)</f>
        <v/>
      </c>
      <c r="AB1626" s="40">
        <f>AB1581*Settings!$C$13*(AB1545)</f>
        <v/>
      </c>
      <c r="AC1626" s="40">
        <f>AC1581*Settings!$C$13*(AC1545)</f>
        <v/>
      </c>
      <c r="AD1626" s="40">
        <f>AD1581*Settings!$C$13*(AD1545)</f>
        <v/>
      </c>
      <c r="AF1626" s="11">
        <f>CodePrefix&amp;$A1626&amp;IF($C1626="","","."&amp;$C1626&amp;"."&amp;$B1626)&amp;INDEX(VarEnd,MATCH($A1626,VarKey,0))&amp;AF$5</f>
        <v/>
      </c>
      <c r="AG1626" s="39">
        <f>AG1581*Settings!$C$13*(AG1545)</f>
        <v/>
      </c>
      <c r="AH1626" s="40">
        <f>AH1581*Settings!$C$13*(AH1545)</f>
        <v/>
      </c>
      <c r="AI1626" s="40">
        <f>AI1581*Settings!$C$13*(AI1545)</f>
        <v/>
      </c>
      <c r="AJ1626" s="40">
        <f>AJ1581*Settings!$C$13*(AJ1545)</f>
        <v/>
      </c>
      <c r="AK1626" s="40">
        <f>AK1581*Settings!$C$13*(AK1545)</f>
        <v/>
      </c>
      <c r="AL1626" s="40">
        <f>AL1581*Settings!$C$13*(AL1545)</f>
        <v/>
      </c>
      <c r="AM1626" s="40">
        <f>AM1581*Settings!$C$13*(AM1545)</f>
        <v/>
      </c>
      <c r="AN1626" s="40">
        <f>AN1581*Settings!$C$13*(AN1545)</f>
        <v/>
      </c>
      <c r="AO1626" s="40">
        <f>AO1581*Settings!$C$13*(AO1545)</f>
        <v/>
      </c>
      <c r="AP1626" s="40">
        <f>AP1581*Settings!$C$13*(AP1545)</f>
        <v/>
      </c>
      <c r="AQ1626" s="40">
        <f>AQ1581*Settings!$C$13*(AQ1545)</f>
        <v/>
      </c>
      <c r="AR1626" s="40">
        <f>AR1581*Settings!$C$13*(AR1545)</f>
        <v/>
      </c>
      <c r="AS1626" s="40">
        <f>AS1581*Settings!$C$13*(AS1545)</f>
        <v/>
      </c>
      <c r="AT1626" s="40">
        <f>AT1581*Settings!$C$13*(AT1545)</f>
        <v/>
      </c>
      <c r="AU1626" s="40">
        <f>AU1581*Settings!$C$13*(AU1545)</f>
        <v/>
      </c>
      <c r="AV1626" s="40">
        <f>AV1581*Settings!$C$13*(AV1545)</f>
        <v/>
      </c>
      <c r="AW1626" s="40">
        <f>AW1581*Settings!$C$13*(AW1545)</f>
        <v/>
      </c>
      <c r="AX1626" s="40">
        <f>AX1581*Settings!$C$13*(AX1545)</f>
        <v/>
      </c>
      <c r="AY1626" s="40">
        <f>AY1581*Settings!$C$13*(AY1545)</f>
        <v/>
      </c>
    </row>
    <row r="1627" hidden="1" outlineLevel="2"/>
    <row r="1628" hidden="1" outlineLevel="1" collapsed="1">
      <c r="A1628" s="1" t="inlineStr">
        <is>
          <t>ener</t>
        </is>
      </c>
      <c r="B1628" s="1" t="inlineStr">
        <is>
          <t>all</t>
        </is>
      </c>
      <c r="C1628" s="1" t="inlineStr">
        <is>
          <t>foo</t>
        </is>
      </c>
      <c r="H1628" s="1">
        <f>INDEX(VarLab,MATCH($A1628,VarKey,0))&amp;INDEX(MemLab,MATCH($C1628&amp;"|"&amp;$B1628,MemKey,0))</f>
        <v/>
      </c>
      <c r="I1628" s="1">
        <f>INDEX(VarUnit,MATCH($A1628,VarKey,0))</f>
        <v/>
      </c>
      <c r="J1628" s="1">
        <f>INDEX(VarSrc,MATCH($A1628,VarKey,0))</f>
        <v/>
      </c>
      <c r="K1628" s="17">
        <f>CodePrefix&amp;$A1628&amp;IF($C1628="","","."&amp;$C1628&amp;"."&amp;$B1628)&amp;INDEX(VarEnd,MATCH($A1628,VarKey,0))&amp;K$5</f>
        <v/>
      </c>
      <c r="L1628" s="57">
        <f>SUM(L1702:L1709)</f>
        <v/>
      </c>
      <c r="M1628" s="58">
        <f>SUM(M1702:M1709)</f>
        <v/>
      </c>
      <c r="N1628" s="58">
        <f>SUM(N1702:N1709)</f>
        <v/>
      </c>
      <c r="O1628" s="58">
        <f>SUM(O1702:O1709)</f>
        <v/>
      </c>
      <c r="P1628" s="58">
        <f>SUM(P1702:P1709)</f>
        <v/>
      </c>
      <c r="Q1628" s="58">
        <f>SUM(Q1702:Q1709)</f>
        <v/>
      </c>
      <c r="R1628" s="58">
        <f>SUM(R1702:R1709)</f>
        <v/>
      </c>
      <c r="S1628" s="58">
        <f>SUM(S1702:S1709)</f>
        <v/>
      </c>
      <c r="T1628" s="58">
        <f>SUM(T1702:T1709)</f>
        <v/>
      </c>
      <c r="U1628" s="58">
        <f>SUM(U1702:U1709)</f>
        <v/>
      </c>
      <c r="V1628" s="58">
        <f>SUM(V1702:V1709)</f>
        <v/>
      </c>
      <c r="W1628" s="58">
        <f>SUM(W1702:W1709)</f>
        <v/>
      </c>
      <c r="X1628" s="58">
        <f>SUM(X1702:X1709)</f>
        <v/>
      </c>
      <c r="Y1628" s="58">
        <f>SUM(Y1702:Y1709)</f>
        <v/>
      </c>
      <c r="Z1628" s="58">
        <f>SUM(Z1702:Z1709)</f>
        <v/>
      </c>
      <c r="AA1628" s="58">
        <f>SUM(AA1702:AA1709)</f>
        <v/>
      </c>
      <c r="AB1628" s="58">
        <f>SUM(AB1702:AB1709)</f>
        <v/>
      </c>
      <c r="AC1628" s="58">
        <f>SUM(AC1702:AC1709)</f>
        <v/>
      </c>
      <c r="AD1628" s="58">
        <f>SUM(AD1702:AD1709)</f>
        <v/>
      </c>
      <c r="AF1628" s="17">
        <f>CodePrefix&amp;$A1628&amp;IF($C1628="","","."&amp;$C1628&amp;"."&amp;$B1628)&amp;INDEX(VarEnd,MATCH($A1628,VarKey,0))&amp;AF$5</f>
        <v/>
      </c>
      <c r="AG1628" s="57">
        <f>SUM(AG1702:AG1709)</f>
        <v/>
      </c>
      <c r="AH1628" s="58">
        <f>SUM(AH1702:AH1709)</f>
        <v/>
      </c>
      <c r="AI1628" s="58">
        <f>SUM(AI1702:AI1709)</f>
        <v/>
      </c>
      <c r="AJ1628" s="58">
        <f>SUM(AJ1702:AJ1709)</f>
        <v/>
      </c>
      <c r="AK1628" s="58">
        <f>SUM(AK1702:AK1709)</f>
        <v/>
      </c>
      <c r="AL1628" s="58">
        <f>SUM(AL1702:AL1709)</f>
        <v/>
      </c>
      <c r="AM1628" s="58">
        <f>SUM(AM1702:AM1709)</f>
        <v/>
      </c>
      <c r="AN1628" s="58">
        <f>SUM(AN1702:AN1709)</f>
        <v/>
      </c>
      <c r="AO1628" s="58">
        <f>SUM(AO1702:AO1709)</f>
        <v/>
      </c>
      <c r="AP1628" s="58">
        <f>SUM(AP1702:AP1709)</f>
        <v/>
      </c>
      <c r="AQ1628" s="58">
        <f>SUM(AQ1702:AQ1709)</f>
        <v/>
      </c>
      <c r="AR1628" s="58">
        <f>SUM(AR1702:AR1709)</f>
        <v/>
      </c>
      <c r="AS1628" s="58">
        <f>SUM(AS1702:AS1709)</f>
        <v/>
      </c>
      <c r="AT1628" s="58">
        <f>SUM(AT1702:AT1709)</f>
        <v/>
      </c>
      <c r="AU1628" s="58">
        <f>SUM(AU1702:AU1709)</f>
        <v/>
      </c>
      <c r="AV1628" s="58">
        <f>SUM(AV1702:AV1709)</f>
        <v/>
      </c>
      <c r="AW1628" s="58">
        <f>SUM(AW1702:AW1709)</f>
        <v/>
      </c>
      <c r="AX1628" s="58">
        <f>SUM(AX1702:AX1709)</f>
        <v/>
      </c>
      <c r="AY1628" s="58">
        <f>SUM(AY1702:AY1709)</f>
        <v/>
      </c>
    </row>
    <row r="1629" hidden="1" outlineLevel="1">
      <c r="A1629" s="56" t="inlineStr">
        <is>
          <t>eldem</t>
        </is>
      </c>
      <c r="B1629" s="56" t="inlineStr">
        <is>
          <t>ecy</t>
        </is>
      </c>
      <c r="C1629" s="56" t="inlineStr">
        <is>
          <t>foo</t>
        </is>
      </c>
      <c r="H1629" s="56">
        <f>INDEX(VarLab,MATCH($A1629,VarKey,0))&amp;INDEX(MemLab,MATCH($C1629&amp;"|"&amp;$B1629,MemKey,0))</f>
        <v/>
      </c>
      <c r="I1629" s="56">
        <f>INDEX(VarUnit,MATCH($A1629,VarKey,0))</f>
        <v/>
      </c>
      <c r="J1629" s="56">
        <f>INDEX(VarSrc,MATCH($A1629,VarKey,0))</f>
        <v/>
      </c>
      <c r="K1629" s="59">
        <f>CodePrefix&amp;$A1629&amp;IF($C1629="","","."&amp;$C1629&amp;"."&amp;$B1629)&amp;INDEX(VarEnd,MATCH($A1629,VarKey,0))&amp;K$5</f>
        <v/>
      </c>
      <c r="L1629" s="60">
        <f>SUMIF($C$654:$C$668,$C1629,L$654:L$668)</f>
        <v/>
      </c>
      <c r="M1629" s="61">
        <f>SUMIF($C$654:$C$668,$C1629,M$654:M$668)</f>
        <v/>
      </c>
      <c r="N1629" s="61">
        <f>SUMIF($C$654:$C$668,$C1629,N$654:N$668)</f>
        <v/>
      </c>
      <c r="O1629" s="61">
        <f>SUMIF($C$654:$C$668,$C1629,O$654:O$668)</f>
        <v/>
      </c>
      <c r="P1629" s="61">
        <f>SUMIF($C$654:$C$668,$C1629,P$654:P$668)</f>
        <v/>
      </c>
      <c r="Q1629" s="61">
        <f>SUMIF($C$654:$C$668,$C1629,Q$654:Q$668)</f>
        <v/>
      </c>
      <c r="R1629" s="61">
        <f>SUMIF($C$654:$C$668,$C1629,R$654:R$668)</f>
        <v/>
      </c>
      <c r="S1629" s="61">
        <f>SUMIF($C$654:$C$668,$C1629,S$654:S$668)</f>
        <v/>
      </c>
      <c r="T1629" s="61">
        <f>SUMIF($C$654:$C$668,$C1629,T$654:T$668)</f>
        <v/>
      </c>
      <c r="U1629" s="61">
        <f>SUMIF($C$654:$C$668,$C1629,U$654:U$668)</f>
        <v/>
      </c>
      <c r="V1629" s="61">
        <f>SUMIF($C$654:$C$668,$C1629,V$654:V$668)</f>
        <v/>
      </c>
      <c r="W1629" s="61">
        <f>SUMIF($C$654:$C$668,$C1629,W$654:W$668)</f>
        <v/>
      </c>
      <c r="X1629" s="61">
        <f>SUMIF($C$654:$C$668,$C1629,X$654:X$668)</f>
        <v/>
      </c>
      <c r="Y1629" s="61">
        <f>SUMIF($C$654:$C$668,$C1629,Y$654:Y$668)</f>
        <v/>
      </c>
      <c r="Z1629" s="61">
        <f>SUMIF($C$654:$C$668,$C1629,Z$654:Z$668)</f>
        <v/>
      </c>
      <c r="AA1629" s="61">
        <f>SUMIF($C$654:$C$668,$C1629,AA$654:AA$668)</f>
        <v/>
      </c>
      <c r="AB1629" s="61">
        <f>SUMIF($C$654:$C$668,$C1629,AB$654:AB$668)</f>
        <v/>
      </c>
      <c r="AC1629" s="61">
        <f>SUMIF($C$654:$C$668,$C1629,AC$654:AC$668)</f>
        <v/>
      </c>
      <c r="AD1629" s="61">
        <f>SUMIF($C$654:$C$668,$C1629,AD$654:AD$668)</f>
        <v/>
      </c>
      <c r="AF1629" s="59">
        <f>CodePrefix&amp;$A1629&amp;IF($C1629="","","."&amp;$C1629&amp;"."&amp;$B1629)&amp;INDEX(VarEnd,MATCH($A1629,VarKey,0))&amp;AF$5</f>
        <v/>
      </c>
      <c r="AG1629" s="60">
        <f>SUMIF($C$654:$C$668,$C1629,AG$654:AG$668)</f>
        <v/>
      </c>
      <c r="AH1629" s="61">
        <f>SUMIF($C$654:$C$668,$C1629,AH$654:AH$668)</f>
        <v/>
      </c>
      <c r="AI1629" s="61">
        <f>SUMIF($C$654:$C$668,$C1629,AI$654:AI$668)</f>
        <v/>
      </c>
      <c r="AJ1629" s="61">
        <f>SUMIF($C$654:$C$668,$C1629,AJ$654:AJ$668)</f>
        <v/>
      </c>
      <c r="AK1629" s="61">
        <f>SUMIF($C$654:$C$668,$C1629,AK$654:AK$668)</f>
        <v/>
      </c>
      <c r="AL1629" s="61">
        <f>SUMIF($C$654:$C$668,$C1629,AL$654:AL$668)</f>
        <v/>
      </c>
      <c r="AM1629" s="61">
        <f>SUMIF($C$654:$C$668,$C1629,AM$654:AM$668)</f>
        <v/>
      </c>
      <c r="AN1629" s="61">
        <f>SUMIF($C$654:$C$668,$C1629,AN$654:AN$668)</f>
        <v/>
      </c>
      <c r="AO1629" s="61">
        <f>SUMIF($C$654:$C$668,$C1629,AO$654:AO$668)</f>
        <v/>
      </c>
      <c r="AP1629" s="61">
        <f>SUMIF($C$654:$C$668,$C1629,AP$654:AP$668)</f>
        <v/>
      </c>
      <c r="AQ1629" s="61">
        <f>SUMIF($C$654:$C$668,$C1629,AQ$654:AQ$668)</f>
        <v/>
      </c>
      <c r="AR1629" s="61">
        <f>SUMIF($C$654:$C$668,$C1629,AR$654:AR$668)</f>
        <v/>
      </c>
      <c r="AS1629" s="61">
        <f>SUMIF($C$654:$C$668,$C1629,AS$654:AS$668)</f>
        <v/>
      </c>
      <c r="AT1629" s="61">
        <f>SUMIF($C$654:$C$668,$C1629,AT$654:AT$668)</f>
        <v/>
      </c>
      <c r="AU1629" s="61">
        <f>SUMIF($C$654:$C$668,$C1629,AU$654:AU$668)</f>
        <v/>
      </c>
      <c r="AV1629" s="61">
        <f>SUMIF($C$654:$C$668,$C1629,AV$654:AV$668)</f>
        <v/>
      </c>
      <c r="AW1629" s="61">
        <f>SUMIF($C$654:$C$668,$C1629,AW$654:AW$668)</f>
        <v/>
      </c>
      <c r="AX1629" s="61">
        <f>SUMIF($C$654:$C$668,$C1629,AX$654:AX$668)</f>
        <v/>
      </c>
      <c r="AY1629" s="61">
        <f>SUMIF($C$654:$C$668,$C1629,AY$654:AY$668)</f>
        <v/>
      </c>
    </row>
    <row r="1630" hidden="1" outlineLevel="2">
      <c r="A1630" s="14" t="inlineStr">
        <is>
          <t>ctxnew</t>
        </is>
      </c>
      <c r="B1630" s="14" t="inlineStr">
        <is>
          <t>coa</t>
        </is>
      </c>
      <c r="C1630" s="14" t="inlineStr">
        <is>
          <t>foo</t>
        </is>
      </c>
      <c r="D1630" s="32">
        <f>INDEX(Inputs!$W$5:$W$132,MATCH($B1630&amp;"|"&amp;$C1630,Inputs!$A$5:$A$132,0))</f>
        <v/>
      </c>
      <c r="E1630" s="32">
        <f>INDEX(Inputs!$L$5:$L$132,MATCH($B1630&amp;"|"&amp;$C1630,Inputs!$A$5:$A$132,0))</f>
        <v/>
      </c>
      <c r="F1630" s="32">
        <f>INDEX(Inputs!$M$5:$M$132,MATCH($B1630&amp;"|"&amp;$C1630,Inputs!$A$5:$A$132,0))</f>
        <v/>
      </c>
      <c r="G1630" s="36" t="n"/>
      <c r="H1630" s="14">
        <f>INDEX(VarLab,MATCH($A1630,VarKey,0))&amp;INDEX(MemLab,MATCH($C1630&amp;"|"&amp;$B1630,MemKey,0))</f>
        <v/>
      </c>
      <c r="I1630" s="14">
        <f>INDEX(VarUnit,MATCH($A1630,VarKey,0))</f>
        <v/>
      </c>
      <c r="J1630" s="14">
        <f>INDEX(VarSrc,MATCH($A1630,VarKey,0))</f>
        <v/>
      </c>
      <c r="K1630" s="11">
        <f>CodePrefix&amp;$A1630&amp;IF($C1630="","","."&amp;$C1630&amp;"."&amp;$B1630)&amp;INDEX(VarEnd,MATCH($A1630,VarKey,0))&amp;K$5</f>
        <v/>
      </c>
      <c r="L1630" s="37">
        <f>INDEX(L$263:L$279,$F1630)*$D1630*INDEX(L$23:L$30,$E1630)</f>
        <v/>
      </c>
      <c r="M1630" s="32">
        <f>INDEX(M$263:M$279,$F1630)*$D1630*INDEX(M$23:M$30,$E1630)</f>
        <v/>
      </c>
      <c r="N1630" s="32">
        <f>INDEX(N$263:N$279,$F1630)*$D1630*INDEX(N$23:N$30,$E1630)</f>
        <v/>
      </c>
      <c r="O1630" s="32">
        <f>INDEX(O$263:O$279,$F1630)*$D1630*INDEX(O$23:O$30,$E1630)</f>
        <v/>
      </c>
      <c r="P1630" s="32">
        <f>INDEX(P$263:P$279,$F1630)*$D1630*INDEX(P$23:P$30,$E1630)</f>
        <v/>
      </c>
      <c r="Q1630" s="32">
        <f>INDEX(Q$263:Q$279,$F1630)*$D1630*INDEX(Q$23:Q$30,$E1630)</f>
        <v/>
      </c>
      <c r="R1630" s="32">
        <f>INDEX(R$263:R$279,$F1630)*$D1630*INDEX(R$23:R$30,$E1630)</f>
        <v/>
      </c>
      <c r="S1630" s="32">
        <f>INDEX(S$263:S$279,$F1630)*$D1630*INDEX(S$23:S$30,$E1630)</f>
        <v/>
      </c>
      <c r="T1630" s="32">
        <f>INDEX(T$263:T$279,$F1630)*$D1630*INDEX(T$23:T$30,$E1630)</f>
        <v/>
      </c>
      <c r="U1630" s="32">
        <f>INDEX(U$263:U$279,$F1630)*$D1630*INDEX(U$23:U$30,$E1630)</f>
        <v/>
      </c>
      <c r="V1630" s="32">
        <f>INDEX(V$263:V$279,$F1630)*$D1630*INDEX(V$23:V$30,$E1630)</f>
        <v/>
      </c>
      <c r="W1630" s="32">
        <f>INDEX(W$263:W$279,$F1630)*$D1630*INDEX(W$23:W$30,$E1630)</f>
        <v/>
      </c>
      <c r="X1630" s="32">
        <f>INDEX(X$263:X$279,$F1630)*$D1630*INDEX(X$23:X$30,$E1630)</f>
        <v/>
      </c>
      <c r="Y1630" s="32">
        <f>INDEX(Y$263:Y$279,$F1630)*$D1630*INDEX(Y$23:Y$30,$E1630)</f>
        <v/>
      </c>
      <c r="Z1630" s="32">
        <f>INDEX(Z$263:Z$279,$F1630)*$D1630*INDEX(Z$23:Z$30,$E1630)</f>
        <v/>
      </c>
      <c r="AA1630" s="32">
        <f>INDEX(AA$263:AA$279,$F1630)*$D1630*INDEX(AA$23:AA$30,$E1630)</f>
        <v/>
      </c>
      <c r="AB1630" s="32">
        <f>INDEX(AB$263:AB$279,$F1630)*$D1630*INDEX(AB$23:AB$30,$E1630)</f>
        <v/>
      </c>
      <c r="AC1630" s="32">
        <f>INDEX(AC$263:AC$279,$F1630)*$D1630*INDEX(AC$23:AC$30,$E1630)</f>
        <v/>
      </c>
      <c r="AD1630" s="32">
        <f>INDEX(AD$263:AD$279,$F1630)*$D1630*INDEX(AD$23:AD$30,$E1630)</f>
        <v/>
      </c>
      <c r="AF1630" s="11">
        <f>CodePrefix&amp;$A1630&amp;IF($C1630="","","."&amp;$C1630&amp;"."&amp;$B1630)&amp;INDEX(VarEnd,MATCH($A1630,VarKey,0))&amp;AF$5</f>
        <v/>
      </c>
      <c r="AG1630" s="37">
        <f>INDEX(AG$263:AG$279,$F1630)*$D1630*INDEX(AG$23:AG$30,$E1630)</f>
        <v/>
      </c>
      <c r="AH1630" s="32">
        <f>INDEX(AH$263:AH$279,$F1630)*$D1630*INDEX(AH$23:AH$30,$E1630)</f>
        <v/>
      </c>
      <c r="AI1630" s="32">
        <f>INDEX(AI$263:AI$279,$F1630)*$D1630*INDEX(AI$23:AI$30,$E1630)</f>
        <v/>
      </c>
      <c r="AJ1630" s="32">
        <f>INDEX(AJ$263:AJ$279,$F1630)*$D1630*INDEX(AJ$23:AJ$30,$E1630)</f>
        <v/>
      </c>
      <c r="AK1630" s="32">
        <f>INDEX(AK$263:AK$279,$F1630)*$D1630*INDEX(AK$23:AK$30,$E1630)</f>
        <v/>
      </c>
      <c r="AL1630" s="32">
        <f>INDEX(AL$263:AL$279,$F1630)*$D1630*INDEX(AL$23:AL$30,$E1630)</f>
        <v/>
      </c>
      <c r="AM1630" s="32">
        <f>INDEX(AM$263:AM$279,$F1630)*$D1630*INDEX(AM$23:AM$30,$E1630)</f>
        <v/>
      </c>
      <c r="AN1630" s="32">
        <f>INDEX(AN$263:AN$279,$F1630)*$D1630*INDEX(AN$23:AN$30,$E1630)</f>
        <v/>
      </c>
      <c r="AO1630" s="32">
        <f>INDEX(AO$263:AO$279,$F1630)*$D1630*INDEX(AO$23:AO$30,$E1630)</f>
        <v/>
      </c>
      <c r="AP1630" s="32">
        <f>INDEX(AP$263:AP$279,$F1630)*$D1630*INDEX(AP$23:AP$30,$E1630)</f>
        <v/>
      </c>
      <c r="AQ1630" s="32">
        <f>INDEX(AQ$263:AQ$279,$F1630)*$D1630*INDEX(AQ$23:AQ$30,$E1630)</f>
        <v/>
      </c>
      <c r="AR1630" s="32">
        <f>INDEX(AR$263:AR$279,$F1630)*$D1630*INDEX(AR$23:AR$30,$E1630)</f>
        <v/>
      </c>
      <c r="AS1630" s="32">
        <f>INDEX(AS$263:AS$279,$F1630)*$D1630*INDEX(AS$23:AS$30,$E1630)</f>
        <v/>
      </c>
      <c r="AT1630" s="32">
        <f>INDEX(AT$263:AT$279,$F1630)*$D1630*INDEX(AT$23:AT$30,$E1630)</f>
        <v/>
      </c>
      <c r="AU1630" s="32">
        <f>INDEX(AU$263:AU$279,$F1630)*$D1630*INDEX(AU$23:AU$30,$E1630)</f>
        <v/>
      </c>
      <c r="AV1630" s="32">
        <f>INDEX(AV$263:AV$279,$F1630)*$D1630*INDEX(AV$23:AV$30,$E1630)</f>
        <v/>
      </c>
      <c r="AW1630" s="32">
        <f>INDEX(AW$263:AW$279,$F1630)*$D1630*INDEX(AW$23:AW$30,$E1630)</f>
        <v/>
      </c>
      <c r="AX1630" s="32">
        <f>INDEX(AX$263:AX$279,$F1630)*$D1630*INDEX(AX$23:AX$30,$E1630)</f>
        <v/>
      </c>
      <c r="AY1630" s="32">
        <f>INDEX(AY$263:AY$279,$F1630)*$D1630*INDEX(AY$23:AY$30,$E1630)</f>
        <v/>
      </c>
    </row>
    <row r="1631" hidden="1" outlineLevel="2">
      <c r="A1631" s="14" t="inlineStr">
        <is>
          <t>ctxnew</t>
        </is>
      </c>
      <c r="B1631" s="14" t="inlineStr">
        <is>
          <t>nga</t>
        </is>
      </c>
      <c r="C1631" s="14" t="inlineStr">
        <is>
          <t>foo</t>
        </is>
      </c>
      <c r="D1631" s="32">
        <f>INDEX(Inputs!$W$5:$W$132,MATCH($B1631&amp;"|"&amp;$C1631,Inputs!$A$5:$A$132,0))</f>
        <v/>
      </c>
      <c r="E1631" s="32">
        <f>INDEX(Inputs!$L$5:$L$132,MATCH($B1631&amp;"|"&amp;$C1631,Inputs!$A$5:$A$132,0))</f>
        <v/>
      </c>
      <c r="F1631" s="32">
        <f>INDEX(Inputs!$M$5:$M$132,MATCH($B1631&amp;"|"&amp;$C1631,Inputs!$A$5:$A$132,0))</f>
        <v/>
      </c>
      <c r="G1631" s="36" t="n"/>
      <c r="H1631" s="14">
        <f>INDEX(VarLab,MATCH($A1631,VarKey,0))&amp;INDEX(MemLab,MATCH($C1631&amp;"|"&amp;$B1631,MemKey,0))</f>
        <v/>
      </c>
      <c r="I1631" s="14">
        <f>INDEX(VarUnit,MATCH($A1631,VarKey,0))</f>
        <v/>
      </c>
      <c r="J1631" s="14">
        <f>INDEX(VarSrc,MATCH($A1631,VarKey,0))</f>
        <v/>
      </c>
      <c r="K1631" s="11">
        <f>CodePrefix&amp;$A1631&amp;IF($C1631="","","."&amp;$C1631&amp;"."&amp;$B1631)&amp;INDEX(VarEnd,MATCH($A1631,VarKey,0))&amp;K$5</f>
        <v/>
      </c>
      <c r="L1631" s="37">
        <f>INDEX(L$263:L$279,$F1631)*$D1631*INDEX(L$23:L$30,$E1631)</f>
        <v/>
      </c>
      <c r="M1631" s="32">
        <f>INDEX(M$263:M$279,$F1631)*$D1631*INDEX(M$23:M$30,$E1631)</f>
        <v/>
      </c>
      <c r="N1631" s="32">
        <f>INDEX(N$263:N$279,$F1631)*$D1631*INDEX(N$23:N$30,$E1631)</f>
        <v/>
      </c>
      <c r="O1631" s="32">
        <f>INDEX(O$263:O$279,$F1631)*$D1631*INDEX(O$23:O$30,$E1631)</f>
        <v/>
      </c>
      <c r="P1631" s="32">
        <f>INDEX(P$263:P$279,$F1631)*$D1631*INDEX(P$23:P$30,$E1631)</f>
        <v/>
      </c>
      <c r="Q1631" s="32">
        <f>INDEX(Q$263:Q$279,$F1631)*$D1631*INDEX(Q$23:Q$30,$E1631)</f>
        <v/>
      </c>
      <c r="R1631" s="32">
        <f>INDEX(R$263:R$279,$F1631)*$D1631*INDEX(R$23:R$30,$E1631)</f>
        <v/>
      </c>
      <c r="S1631" s="32">
        <f>INDEX(S$263:S$279,$F1631)*$D1631*INDEX(S$23:S$30,$E1631)</f>
        <v/>
      </c>
      <c r="T1631" s="32">
        <f>INDEX(T$263:T$279,$F1631)*$D1631*INDEX(T$23:T$30,$E1631)</f>
        <v/>
      </c>
      <c r="U1631" s="32">
        <f>INDEX(U$263:U$279,$F1631)*$D1631*INDEX(U$23:U$30,$E1631)</f>
        <v/>
      </c>
      <c r="V1631" s="32">
        <f>INDEX(V$263:V$279,$F1631)*$D1631*INDEX(V$23:V$30,$E1631)</f>
        <v/>
      </c>
      <c r="W1631" s="32">
        <f>INDEX(W$263:W$279,$F1631)*$D1631*INDEX(W$23:W$30,$E1631)</f>
        <v/>
      </c>
      <c r="X1631" s="32">
        <f>INDEX(X$263:X$279,$F1631)*$D1631*INDEX(X$23:X$30,$E1631)</f>
        <v/>
      </c>
      <c r="Y1631" s="32">
        <f>INDEX(Y$263:Y$279,$F1631)*$D1631*INDEX(Y$23:Y$30,$E1631)</f>
        <v/>
      </c>
      <c r="Z1631" s="32">
        <f>INDEX(Z$263:Z$279,$F1631)*$D1631*INDEX(Z$23:Z$30,$E1631)</f>
        <v/>
      </c>
      <c r="AA1631" s="32">
        <f>INDEX(AA$263:AA$279,$F1631)*$D1631*INDEX(AA$23:AA$30,$E1631)</f>
        <v/>
      </c>
      <c r="AB1631" s="32">
        <f>INDEX(AB$263:AB$279,$F1631)*$D1631*INDEX(AB$23:AB$30,$E1631)</f>
        <v/>
      </c>
      <c r="AC1631" s="32">
        <f>INDEX(AC$263:AC$279,$F1631)*$D1631*INDEX(AC$23:AC$30,$E1631)</f>
        <v/>
      </c>
      <c r="AD1631" s="32">
        <f>INDEX(AD$263:AD$279,$F1631)*$D1631*INDEX(AD$23:AD$30,$E1631)</f>
        <v/>
      </c>
      <c r="AF1631" s="11">
        <f>CodePrefix&amp;$A1631&amp;IF($C1631="","","."&amp;$C1631&amp;"."&amp;$B1631)&amp;INDEX(VarEnd,MATCH($A1631,VarKey,0))&amp;AF$5</f>
        <v/>
      </c>
      <c r="AG1631" s="37">
        <f>INDEX(AG$263:AG$279,$F1631)*$D1631*INDEX(AG$23:AG$30,$E1631)</f>
        <v/>
      </c>
      <c r="AH1631" s="32">
        <f>INDEX(AH$263:AH$279,$F1631)*$D1631*INDEX(AH$23:AH$30,$E1631)</f>
        <v/>
      </c>
      <c r="AI1631" s="32">
        <f>INDEX(AI$263:AI$279,$F1631)*$D1631*INDEX(AI$23:AI$30,$E1631)</f>
        <v/>
      </c>
      <c r="AJ1631" s="32">
        <f>INDEX(AJ$263:AJ$279,$F1631)*$D1631*INDEX(AJ$23:AJ$30,$E1631)</f>
        <v/>
      </c>
      <c r="AK1631" s="32">
        <f>INDEX(AK$263:AK$279,$F1631)*$D1631*INDEX(AK$23:AK$30,$E1631)</f>
        <v/>
      </c>
      <c r="AL1631" s="32">
        <f>INDEX(AL$263:AL$279,$F1631)*$D1631*INDEX(AL$23:AL$30,$E1631)</f>
        <v/>
      </c>
      <c r="AM1631" s="32">
        <f>INDEX(AM$263:AM$279,$F1631)*$D1631*INDEX(AM$23:AM$30,$E1631)</f>
        <v/>
      </c>
      <c r="AN1631" s="32">
        <f>INDEX(AN$263:AN$279,$F1631)*$D1631*INDEX(AN$23:AN$30,$E1631)</f>
        <v/>
      </c>
      <c r="AO1631" s="32">
        <f>INDEX(AO$263:AO$279,$F1631)*$D1631*INDEX(AO$23:AO$30,$E1631)</f>
        <v/>
      </c>
      <c r="AP1631" s="32">
        <f>INDEX(AP$263:AP$279,$F1631)*$D1631*INDEX(AP$23:AP$30,$E1631)</f>
        <v/>
      </c>
      <c r="AQ1631" s="32">
        <f>INDEX(AQ$263:AQ$279,$F1631)*$D1631*INDEX(AQ$23:AQ$30,$E1631)</f>
        <v/>
      </c>
      <c r="AR1631" s="32">
        <f>INDEX(AR$263:AR$279,$F1631)*$D1631*INDEX(AR$23:AR$30,$E1631)</f>
        <v/>
      </c>
      <c r="AS1631" s="32">
        <f>INDEX(AS$263:AS$279,$F1631)*$D1631*INDEX(AS$23:AS$30,$E1631)</f>
        <v/>
      </c>
      <c r="AT1631" s="32">
        <f>INDEX(AT$263:AT$279,$F1631)*$D1631*INDEX(AT$23:AT$30,$E1631)</f>
        <v/>
      </c>
      <c r="AU1631" s="32">
        <f>INDEX(AU$263:AU$279,$F1631)*$D1631*INDEX(AU$23:AU$30,$E1631)</f>
        <v/>
      </c>
      <c r="AV1631" s="32">
        <f>INDEX(AV$263:AV$279,$F1631)*$D1631*INDEX(AV$23:AV$30,$E1631)</f>
        <v/>
      </c>
      <c r="AW1631" s="32">
        <f>INDEX(AW$263:AW$279,$F1631)*$D1631*INDEX(AW$23:AW$30,$E1631)</f>
        <v/>
      </c>
      <c r="AX1631" s="32">
        <f>INDEX(AX$263:AX$279,$F1631)*$D1631*INDEX(AX$23:AX$30,$E1631)</f>
        <v/>
      </c>
      <c r="AY1631" s="32">
        <f>INDEX(AY$263:AY$279,$F1631)*$D1631*INDEX(AY$23:AY$30,$E1631)</f>
        <v/>
      </c>
    </row>
    <row r="1632" hidden="1" outlineLevel="2">
      <c r="A1632" s="14" t="inlineStr">
        <is>
          <t>ctxnew</t>
        </is>
      </c>
      <c r="B1632" s="14" t="inlineStr">
        <is>
          <t>gso</t>
        </is>
      </c>
      <c r="C1632" s="14" t="inlineStr">
        <is>
          <t>foo</t>
        </is>
      </c>
      <c r="D1632" s="32">
        <f>INDEX(Inputs!$W$5:$W$132,MATCH($B1632&amp;"|"&amp;$C1632,Inputs!$A$5:$A$132,0))</f>
        <v/>
      </c>
      <c r="E1632" s="32">
        <f>INDEX(Inputs!$L$5:$L$132,MATCH($B1632&amp;"|"&amp;$C1632,Inputs!$A$5:$A$132,0))</f>
        <v/>
      </c>
      <c r="F1632" s="32">
        <f>INDEX(Inputs!$M$5:$M$132,MATCH($B1632&amp;"|"&amp;$C1632,Inputs!$A$5:$A$132,0))</f>
        <v/>
      </c>
      <c r="G1632" s="36" t="n"/>
      <c r="H1632" s="14">
        <f>INDEX(VarLab,MATCH($A1632,VarKey,0))&amp;INDEX(MemLab,MATCH($C1632&amp;"|"&amp;$B1632,MemKey,0))</f>
        <v/>
      </c>
      <c r="I1632" s="14">
        <f>INDEX(VarUnit,MATCH($A1632,VarKey,0))</f>
        <v/>
      </c>
      <c r="J1632" s="14">
        <f>INDEX(VarSrc,MATCH($A1632,VarKey,0))</f>
        <v/>
      </c>
      <c r="K1632" s="11">
        <f>CodePrefix&amp;$A1632&amp;IF($C1632="","","."&amp;$C1632&amp;"."&amp;$B1632)&amp;INDEX(VarEnd,MATCH($A1632,VarKey,0))&amp;K$5</f>
        <v/>
      </c>
      <c r="L1632" s="37">
        <f>INDEX(L$263:L$279,$F1632)*$D1632*INDEX(L$23:L$30,$E1632)</f>
        <v/>
      </c>
      <c r="M1632" s="32">
        <f>INDEX(M$263:M$279,$F1632)*$D1632*INDEX(M$23:M$30,$E1632)</f>
        <v/>
      </c>
      <c r="N1632" s="32">
        <f>INDEX(N$263:N$279,$F1632)*$D1632*INDEX(N$23:N$30,$E1632)</f>
        <v/>
      </c>
      <c r="O1632" s="32">
        <f>INDEX(O$263:O$279,$F1632)*$D1632*INDEX(O$23:O$30,$E1632)</f>
        <v/>
      </c>
      <c r="P1632" s="32">
        <f>INDEX(P$263:P$279,$F1632)*$D1632*INDEX(P$23:P$30,$E1632)</f>
        <v/>
      </c>
      <c r="Q1632" s="32">
        <f>INDEX(Q$263:Q$279,$F1632)*$D1632*INDEX(Q$23:Q$30,$E1632)</f>
        <v/>
      </c>
      <c r="R1632" s="32">
        <f>INDEX(R$263:R$279,$F1632)*$D1632*INDEX(R$23:R$30,$E1632)</f>
        <v/>
      </c>
      <c r="S1632" s="32">
        <f>INDEX(S$263:S$279,$F1632)*$D1632*INDEX(S$23:S$30,$E1632)</f>
        <v/>
      </c>
      <c r="T1632" s="32">
        <f>INDEX(T$263:T$279,$F1632)*$D1632*INDEX(T$23:T$30,$E1632)</f>
        <v/>
      </c>
      <c r="U1632" s="32">
        <f>INDEX(U$263:U$279,$F1632)*$D1632*INDEX(U$23:U$30,$E1632)</f>
        <v/>
      </c>
      <c r="V1632" s="32">
        <f>INDEX(V$263:V$279,$F1632)*$D1632*INDEX(V$23:V$30,$E1632)</f>
        <v/>
      </c>
      <c r="W1632" s="32">
        <f>INDEX(W$263:W$279,$F1632)*$D1632*INDEX(W$23:W$30,$E1632)</f>
        <v/>
      </c>
      <c r="X1632" s="32">
        <f>INDEX(X$263:X$279,$F1632)*$D1632*INDEX(X$23:X$30,$E1632)</f>
        <v/>
      </c>
      <c r="Y1632" s="32">
        <f>INDEX(Y$263:Y$279,$F1632)*$D1632*INDEX(Y$23:Y$30,$E1632)</f>
        <v/>
      </c>
      <c r="Z1632" s="32">
        <f>INDEX(Z$263:Z$279,$F1632)*$D1632*INDEX(Z$23:Z$30,$E1632)</f>
        <v/>
      </c>
      <c r="AA1632" s="32">
        <f>INDEX(AA$263:AA$279,$F1632)*$D1632*INDEX(AA$23:AA$30,$E1632)</f>
        <v/>
      </c>
      <c r="AB1632" s="32">
        <f>INDEX(AB$263:AB$279,$F1632)*$D1632*INDEX(AB$23:AB$30,$E1632)</f>
        <v/>
      </c>
      <c r="AC1632" s="32">
        <f>INDEX(AC$263:AC$279,$F1632)*$D1632*INDEX(AC$23:AC$30,$E1632)</f>
        <v/>
      </c>
      <c r="AD1632" s="32">
        <f>INDEX(AD$263:AD$279,$F1632)*$D1632*INDEX(AD$23:AD$30,$E1632)</f>
        <v/>
      </c>
      <c r="AF1632" s="11">
        <f>CodePrefix&amp;$A1632&amp;IF($C1632="","","."&amp;$C1632&amp;"."&amp;$B1632)&amp;INDEX(VarEnd,MATCH($A1632,VarKey,0))&amp;AF$5</f>
        <v/>
      </c>
      <c r="AG1632" s="37">
        <f>INDEX(AG$263:AG$279,$F1632)*$D1632*INDEX(AG$23:AG$30,$E1632)</f>
        <v/>
      </c>
      <c r="AH1632" s="32">
        <f>INDEX(AH$263:AH$279,$F1632)*$D1632*INDEX(AH$23:AH$30,$E1632)</f>
        <v/>
      </c>
      <c r="AI1632" s="32">
        <f>INDEX(AI$263:AI$279,$F1632)*$D1632*INDEX(AI$23:AI$30,$E1632)</f>
        <v/>
      </c>
      <c r="AJ1632" s="32">
        <f>INDEX(AJ$263:AJ$279,$F1632)*$D1632*INDEX(AJ$23:AJ$30,$E1632)</f>
        <v/>
      </c>
      <c r="AK1632" s="32">
        <f>INDEX(AK$263:AK$279,$F1632)*$D1632*INDEX(AK$23:AK$30,$E1632)</f>
        <v/>
      </c>
      <c r="AL1632" s="32">
        <f>INDEX(AL$263:AL$279,$F1632)*$D1632*INDEX(AL$23:AL$30,$E1632)</f>
        <v/>
      </c>
      <c r="AM1632" s="32">
        <f>INDEX(AM$263:AM$279,$F1632)*$D1632*INDEX(AM$23:AM$30,$E1632)</f>
        <v/>
      </c>
      <c r="AN1632" s="32">
        <f>INDEX(AN$263:AN$279,$F1632)*$D1632*INDEX(AN$23:AN$30,$E1632)</f>
        <v/>
      </c>
      <c r="AO1632" s="32">
        <f>INDEX(AO$263:AO$279,$F1632)*$D1632*INDEX(AO$23:AO$30,$E1632)</f>
        <v/>
      </c>
      <c r="AP1632" s="32">
        <f>INDEX(AP$263:AP$279,$F1632)*$D1632*INDEX(AP$23:AP$30,$E1632)</f>
        <v/>
      </c>
      <c r="AQ1632" s="32">
        <f>INDEX(AQ$263:AQ$279,$F1632)*$D1632*INDEX(AQ$23:AQ$30,$E1632)</f>
        <v/>
      </c>
      <c r="AR1632" s="32">
        <f>INDEX(AR$263:AR$279,$F1632)*$D1632*INDEX(AR$23:AR$30,$E1632)</f>
        <v/>
      </c>
      <c r="AS1632" s="32">
        <f>INDEX(AS$263:AS$279,$F1632)*$D1632*INDEX(AS$23:AS$30,$E1632)</f>
        <v/>
      </c>
      <c r="AT1632" s="32">
        <f>INDEX(AT$263:AT$279,$F1632)*$D1632*INDEX(AT$23:AT$30,$E1632)</f>
        <v/>
      </c>
      <c r="AU1632" s="32">
        <f>INDEX(AU$263:AU$279,$F1632)*$D1632*INDEX(AU$23:AU$30,$E1632)</f>
        <v/>
      </c>
      <c r="AV1632" s="32">
        <f>INDEX(AV$263:AV$279,$F1632)*$D1632*INDEX(AV$23:AV$30,$E1632)</f>
        <v/>
      </c>
      <c r="AW1632" s="32">
        <f>INDEX(AW$263:AW$279,$F1632)*$D1632*INDEX(AW$23:AW$30,$E1632)</f>
        <v/>
      </c>
      <c r="AX1632" s="32">
        <f>INDEX(AX$263:AX$279,$F1632)*$D1632*INDEX(AX$23:AX$30,$E1632)</f>
        <v/>
      </c>
      <c r="AY1632" s="32">
        <f>INDEX(AY$263:AY$279,$F1632)*$D1632*INDEX(AY$23:AY$30,$E1632)</f>
        <v/>
      </c>
    </row>
    <row r="1633" hidden="1" outlineLevel="2">
      <c r="A1633" s="14" t="inlineStr">
        <is>
          <t>ctxnew</t>
        </is>
      </c>
      <c r="B1633" s="14" t="inlineStr">
        <is>
          <t>die</t>
        </is>
      </c>
      <c r="C1633" s="14" t="inlineStr">
        <is>
          <t>foo</t>
        </is>
      </c>
      <c r="D1633" s="32">
        <f>INDEX(Inputs!$W$5:$W$132,MATCH($B1633&amp;"|"&amp;$C1633,Inputs!$A$5:$A$132,0))</f>
        <v/>
      </c>
      <c r="E1633" s="32">
        <f>INDEX(Inputs!$L$5:$L$132,MATCH($B1633&amp;"|"&amp;$C1633,Inputs!$A$5:$A$132,0))</f>
        <v/>
      </c>
      <c r="F1633" s="32">
        <f>INDEX(Inputs!$M$5:$M$132,MATCH($B1633&amp;"|"&amp;$C1633,Inputs!$A$5:$A$132,0))</f>
        <v/>
      </c>
      <c r="G1633" s="36" t="n"/>
      <c r="H1633" s="14">
        <f>INDEX(VarLab,MATCH($A1633,VarKey,0))&amp;INDEX(MemLab,MATCH($C1633&amp;"|"&amp;$B1633,MemKey,0))</f>
        <v/>
      </c>
      <c r="I1633" s="14">
        <f>INDEX(VarUnit,MATCH($A1633,VarKey,0))</f>
        <v/>
      </c>
      <c r="J1633" s="14">
        <f>INDEX(VarSrc,MATCH($A1633,VarKey,0))</f>
        <v/>
      </c>
      <c r="K1633" s="11">
        <f>CodePrefix&amp;$A1633&amp;IF($C1633="","","."&amp;$C1633&amp;"."&amp;$B1633)&amp;INDEX(VarEnd,MATCH($A1633,VarKey,0))&amp;K$5</f>
        <v/>
      </c>
      <c r="L1633" s="37">
        <f>INDEX(L$263:L$279,$F1633)*$D1633*INDEX(L$23:L$30,$E1633)</f>
        <v/>
      </c>
      <c r="M1633" s="32">
        <f>INDEX(M$263:M$279,$F1633)*$D1633*INDEX(M$23:M$30,$E1633)</f>
        <v/>
      </c>
      <c r="N1633" s="32">
        <f>INDEX(N$263:N$279,$F1633)*$D1633*INDEX(N$23:N$30,$E1633)</f>
        <v/>
      </c>
      <c r="O1633" s="32">
        <f>INDEX(O$263:O$279,$F1633)*$D1633*INDEX(O$23:O$30,$E1633)</f>
        <v/>
      </c>
      <c r="P1633" s="32">
        <f>INDEX(P$263:P$279,$F1633)*$D1633*INDEX(P$23:P$30,$E1633)</f>
        <v/>
      </c>
      <c r="Q1633" s="32">
        <f>INDEX(Q$263:Q$279,$F1633)*$D1633*INDEX(Q$23:Q$30,$E1633)</f>
        <v/>
      </c>
      <c r="R1633" s="32">
        <f>INDEX(R$263:R$279,$F1633)*$D1633*INDEX(R$23:R$30,$E1633)</f>
        <v/>
      </c>
      <c r="S1633" s="32">
        <f>INDEX(S$263:S$279,$F1633)*$D1633*INDEX(S$23:S$30,$E1633)</f>
        <v/>
      </c>
      <c r="T1633" s="32">
        <f>INDEX(T$263:T$279,$F1633)*$D1633*INDEX(T$23:T$30,$E1633)</f>
        <v/>
      </c>
      <c r="U1633" s="32">
        <f>INDEX(U$263:U$279,$F1633)*$D1633*INDEX(U$23:U$30,$E1633)</f>
        <v/>
      </c>
      <c r="V1633" s="32">
        <f>INDEX(V$263:V$279,$F1633)*$D1633*INDEX(V$23:V$30,$E1633)</f>
        <v/>
      </c>
      <c r="W1633" s="32">
        <f>INDEX(W$263:W$279,$F1633)*$D1633*INDEX(W$23:W$30,$E1633)</f>
        <v/>
      </c>
      <c r="X1633" s="32">
        <f>INDEX(X$263:X$279,$F1633)*$D1633*INDEX(X$23:X$30,$E1633)</f>
        <v/>
      </c>
      <c r="Y1633" s="32">
        <f>INDEX(Y$263:Y$279,$F1633)*$D1633*INDEX(Y$23:Y$30,$E1633)</f>
        <v/>
      </c>
      <c r="Z1633" s="32">
        <f>INDEX(Z$263:Z$279,$F1633)*$D1633*INDEX(Z$23:Z$30,$E1633)</f>
        <v/>
      </c>
      <c r="AA1633" s="32">
        <f>INDEX(AA$263:AA$279,$F1633)*$D1633*INDEX(AA$23:AA$30,$E1633)</f>
        <v/>
      </c>
      <c r="AB1633" s="32">
        <f>INDEX(AB$263:AB$279,$F1633)*$D1633*INDEX(AB$23:AB$30,$E1633)</f>
        <v/>
      </c>
      <c r="AC1633" s="32">
        <f>INDEX(AC$263:AC$279,$F1633)*$D1633*INDEX(AC$23:AC$30,$E1633)</f>
        <v/>
      </c>
      <c r="AD1633" s="32">
        <f>INDEX(AD$263:AD$279,$F1633)*$D1633*INDEX(AD$23:AD$30,$E1633)</f>
        <v/>
      </c>
      <c r="AF1633" s="11">
        <f>CodePrefix&amp;$A1633&amp;IF($C1633="","","."&amp;$C1633&amp;"."&amp;$B1633)&amp;INDEX(VarEnd,MATCH($A1633,VarKey,0))&amp;AF$5</f>
        <v/>
      </c>
      <c r="AG1633" s="37">
        <f>INDEX(AG$263:AG$279,$F1633)*$D1633*INDEX(AG$23:AG$30,$E1633)</f>
        <v/>
      </c>
      <c r="AH1633" s="32">
        <f>INDEX(AH$263:AH$279,$F1633)*$D1633*INDEX(AH$23:AH$30,$E1633)</f>
        <v/>
      </c>
      <c r="AI1633" s="32">
        <f>INDEX(AI$263:AI$279,$F1633)*$D1633*INDEX(AI$23:AI$30,$E1633)</f>
        <v/>
      </c>
      <c r="AJ1633" s="32">
        <f>INDEX(AJ$263:AJ$279,$F1633)*$D1633*INDEX(AJ$23:AJ$30,$E1633)</f>
        <v/>
      </c>
      <c r="AK1633" s="32">
        <f>INDEX(AK$263:AK$279,$F1633)*$D1633*INDEX(AK$23:AK$30,$E1633)</f>
        <v/>
      </c>
      <c r="AL1633" s="32">
        <f>INDEX(AL$263:AL$279,$F1633)*$D1633*INDEX(AL$23:AL$30,$E1633)</f>
        <v/>
      </c>
      <c r="AM1633" s="32">
        <f>INDEX(AM$263:AM$279,$F1633)*$D1633*INDEX(AM$23:AM$30,$E1633)</f>
        <v/>
      </c>
      <c r="AN1633" s="32">
        <f>INDEX(AN$263:AN$279,$F1633)*$D1633*INDEX(AN$23:AN$30,$E1633)</f>
        <v/>
      </c>
      <c r="AO1633" s="32">
        <f>INDEX(AO$263:AO$279,$F1633)*$D1633*INDEX(AO$23:AO$30,$E1633)</f>
        <v/>
      </c>
      <c r="AP1633" s="32">
        <f>INDEX(AP$263:AP$279,$F1633)*$D1633*INDEX(AP$23:AP$30,$E1633)</f>
        <v/>
      </c>
      <c r="AQ1633" s="32">
        <f>INDEX(AQ$263:AQ$279,$F1633)*$D1633*INDEX(AQ$23:AQ$30,$E1633)</f>
        <v/>
      </c>
      <c r="AR1633" s="32">
        <f>INDEX(AR$263:AR$279,$F1633)*$D1633*INDEX(AR$23:AR$30,$E1633)</f>
        <v/>
      </c>
      <c r="AS1633" s="32">
        <f>INDEX(AS$263:AS$279,$F1633)*$D1633*INDEX(AS$23:AS$30,$E1633)</f>
        <v/>
      </c>
      <c r="AT1633" s="32">
        <f>INDEX(AT$263:AT$279,$F1633)*$D1633*INDEX(AT$23:AT$30,$E1633)</f>
        <v/>
      </c>
      <c r="AU1633" s="32">
        <f>INDEX(AU$263:AU$279,$F1633)*$D1633*INDEX(AU$23:AU$30,$E1633)</f>
        <v/>
      </c>
      <c r="AV1633" s="32">
        <f>INDEX(AV$263:AV$279,$F1633)*$D1633*INDEX(AV$23:AV$30,$E1633)</f>
        <v/>
      </c>
      <c r="AW1633" s="32">
        <f>INDEX(AW$263:AW$279,$F1633)*$D1633*INDEX(AW$23:AW$30,$E1633)</f>
        <v/>
      </c>
      <c r="AX1633" s="32">
        <f>INDEX(AX$263:AX$279,$F1633)*$D1633*INDEX(AX$23:AX$30,$E1633)</f>
        <v/>
      </c>
      <c r="AY1633" s="32">
        <f>INDEX(AY$263:AY$279,$F1633)*$D1633*INDEX(AY$23:AY$30,$E1633)</f>
        <v/>
      </c>
    </row>
    <row r="1634" hidden="1" outlineLevel="2">
      <c r="A1634" s="14" t="inlineStr">
        <is>
          <t>ctxnew</t>
        </is>
      </c>
      <c r="B1634" s="14" t="inlineStr">
        <is>
          <t>lpg</t>
        </is>
      </c>
      <c r="C1634" s="14" t="inlineStr">
        <is>
          <t>foo</t>
        </is>
      </c>
      <c r="D1634" s="32">
        <f>INDEX(Inputs!$W$5:$W$132,MATCH($B1634&amp;"|"&amp;$C1634,Inputs!$A$5:$A$132,0))</f>
        <v/>
      </c>
      <c r="E1634" s="32">
        <f>INDEX(Inputs!$L$5:$L$132,MATCH($B1634&amp;"|"&amp;$C1634,Inputs!$A$5:$A$132,0))</f>
        <v/>
      </c>
      <c r="F1634" s="32">
        <f>INDEX(Inputs!$M$5:$M$132,MATCH($B1634&amp;"|"&amp;$C1634,Inputs!$A$5:$A$132,0))</f>
        <v/>
      </c>
      <c r="G1634" s="36" t="n"/>
      <c r="H1634" s="14">
        <f>INDEX(VarLab,MATCH($A1634,VarKey,0))&amp;INDEX(MemLab,MATCH($C1634&amp;"|"&amp;$B1634,MemKey,0))</f>
        <v/>
      </c>
      <c r="I1634" s="14">
        <f>INDEX(VarUnit,MATCH($A1634,VarKey,0))</f>
        <v/>
      </c>
      <c r="J1634" s="14">
        <f>INDEX(VarSrc,MATCH($A1634,VarKey,0))</f>
        <v/>
      </c>
      <c r="K1634" s="11">
        <f>CodePrefix&amp;$A1634&amp;IF($C1634="","","."&amp;$C1634&amp;"."&amp;$B1634)&amp;INDEX(VarEnd,MATCH($A1634,VarKey,0))&amp;K$5</f>
        <v/>
      </c>
      <c r="L1634" s="37">
        <f>INDEX(L$263:L$279,$F1634)*$D1634*INDEX(L$23:L$30,$E1634)</f>
        <v/>
      </c>
      <c r="M1634" s="32">
        <f>INDEX(M$263:M$279,$F1634)*$D1634*INDEX(M$23:M$30,$E1634)</f>
        <v/>
      </c>
      <c r="N1634" s="32">
        <f>INDEX(N$263:N$279,$F1634)*$D1634*INDEX(N$23:N$30,$E1634)</f>
        <v/>
      </c>
      <c r="O1634" s="32">
        <f>INDEX(O$263:O$279,$F1634)*$D1634*INDEX(O$23:O$30,$E1634)</f>
        <v/>
      </c>
      <c r="P1634" s="32">
        <f>INDEX(P$263:P$279,$F1634)*$D1634*INDEX(P$23:P$30,$E1634)</f>
        <v/>
      </c>
      <c r="Q1634" s="32">
        <f>INDEX(Q$263:Q$279,$F1634)*$D1634*INDEX(Q$23:Q$30,$E1634)</f>
        <v/>
      </c>
      <c r="R1634" s="32">
        <f>INDEX(R$263:R$279,$F1634)*$D1634*INDEX(R$23:R$30,$E1634)</f>
        <v/>
      </c>
      <c r="S1634" s="32">
        <f>INDEX(S$263:S$279,$F1634)*$D1634*INDEX(S$23:S$30,$E1634)</f>
        <v/>
      </c>
      <c r="T1634" s="32">
        <f>INDEX(T$263:T$279,$F1634)*$D1634*INDEX(T$23:T$30,$E1634)</f>
        <v/>
      </c>
      <c r="U1634" s="32">
        <f>INDEX(U$263:U$279,$F1634)*$D1634*INDEX(U$23:U$30,$E1634)</f>
        <v/>
      </c>
      <c r="V1634" s="32">
        <f>INDEX(V$263:V$279,$F1634)*$D1634*INDEX(V$23:V$30,$E1634)</f>
        <v/>
      </c>
      <c r="W1634" s="32">
        <f>INDEX(W$263:W$279,$F1634)*$D1634*INDEX(W$23:W$30,$E1634)</f>
        <v/>
      </c>
      <c r="X1634" s="32">
        <f>INDEX(X$263:X$279,$F1634)*$D1634*INDEX(X$23:X$30,$E1634)</f>
        <v/>
      </c>
      <c r="Y1634" s="32">
        <f>INDEX(Y$263:Y$279,$F1634)*$D1634*INDEX(Y$23:Y$30,$E1634)</f>
        <v/>
      </c>
      <c r="Z1634" s="32">
        <f>INDEX(Z$263:Z$279,$F1634)*$D1634*INDEX(Z$23:Z$30,$E1634)</f>
        <v/>
      </c>
      <c r="AA1634" s="32">
        <f>INDEX(AA$263:AA$279,$F1634)*$D1634*INDEX(AA$23:AA$30,$E1634)</f>
        <v/>
      </c>
      <c r="AB1634" s="32">
        <f>INDEX(AB$263:AB$279,$F1634)*$D1634*INDEX(AB$23:AB$30,$E1634)</f>
        <v/>
      </c>
      <c r="AC1634" s="32">
        <f>INDEX(AC$263:AC$279,$F1634)*$D1634*INDEX(AC$23:AC$30,$E1634)</f>
        <v/>
      </c>
      <c r="AD1634" s="32">
        <f>INDEX(AD$263:AD$279,$F1634)*$D1634*INDEX(AD$23:AD$30,$E1634)</f>
        <v/>
      </c>
      <c r="AF1634" s="11">
        <f>CodePrefix&amp;$A1634&amp;IF($C1634="","","."&amp;$C1634&amp;"."&amp;$B1634)&amp;INDEX(VarEnd,MATCH($A1634,VarKey,0))&amp;AF$5</f>
        <v/>
      </c>
      <c r="AG1634" s="37">
        <f>INDEX(AG$263:AG$279,$F1634)*$D1634*INDEX(AG$23:AG$30,$E1634)</f>
        <v/>
      </c>
      <c r="AH1634" s="32">
        <f>INDEX(AH$263:AH$279,$F1634)*$D1634*INDEX(AH$23:AH$30,$E1634)</f>
        <v/>
      </c>
      <c r="AI1634" s="32">
        <f>INDEX(AI$263:AI$279,$F1634)*$D1634*INDEX(AI$23:AI$30,$E1634)</f>
        <v/>
      </c>
      <c r="AJ1634" s="32">
        <f>INDEX(AJ$263:AJ$279,$F1634)*$D1634*INDEX(AJ$23:AJ$30,$E1634)</f>
        <v/>
      </c>
      <c r="AK1634" s="32">
        <f>INDEX(AK$263:AK$279,$F1634)*$D1634*INDEX(AK$23:AK$30,$E1634)</f>
        <v/>
      </c>
      <c r="AL1634" s="32">
        <f>INDEX(AL$263:AL$279,$F1634)*$D1634*INDEX(AL$23:AL$30,$E1634)</f>
        <v/>
      </c>
      <c r="AM1634" s="32">
        <f>INDEX(AM$263:AM$279,$F1634)*$D1634*INDEX(AM$23:AM$30,$E1634)</f>
        <v/>
      </c>
      <c r="AN1634" s="32">
        <f>INDEX(AN$263:AN$279,$F1634)*$D1634*INDEX(AN$23:AN$30,$E1634)</f>
        <v/>
      </c>
      <c r="AO1634" s="32">
        <f>INDEX(AO$263:AO$279,$F1634)*$D1634*INDEX(AO$23:AO$30,$E1634)</f>
        <v/>
      </c>
      <c r="AP1634" s="32">
        <f>INDEX(AP$263:AP$279,$F1634)*$D1634*INDEX(AP$23:AP$30,$E1634)</f>
        <v/>
      </c>
      <c r="AQ1634" s="32">
        <f>INDEX(AQ$263:AQ$279,$F1634)*$D1634*INDEX(AQ$23:AQ$30,$E1634)</f>
        <v/>
      </c>
      <c r="AR1634" s="32">
        <f>INDEX(AR$263:AR$279,$F1634)*$D1634*INDEX(AR$23:AR$30,$E1634)</f>
        <v/>
      </c>
      <c r="AS1634" s="32">
        <f>INDEX(AS$263:AS$279,$F1634)*$D1634*INDEX(AS$23:AS$30,$E1634)</f>
        <v/>
      </c>
      <c r="AT1634" s="32">
        <f>INDEX(AT$263:AT$279,$F1634)*$D1634*INDEX(AT$23:AT$30,$E1634)</f>
        <v/>
      </c>
      <c r="AU1634" s="32">
        <f>INDEX(AU$263:AU$279,$F1634)*$D1634*INDEX(AU$23:AU$30,$E1634)</f>
        <v/>
      </c>
      <c r="AV1634" s="32">
        <f>INDEX(AV$263:AV$279,$F1634)*$D1634*INDEX(AV$23:AV$30,$E1634)</f>
        <v/>
      </c>
      <c r="AW1634" s="32">
        <f>INDEX(AW$263:AW$279,$F1634)*$D1634*INDEX(AW$23:AW$30,$E1634)</f>
        <v/>
      </c>
      <c r="AX1634" s="32">
        <f>INDEX(AX$263:AX$279,$F1634)*$D1634*INDEX(AX$23:AX$30,$E1634)</f>
        <v/>
      </c>
      <c r="AY1634" s="32">
        <f>INDEX(AY$263:AY$279,$F1634)*$D1634*INDEX(AY$23:AY$30,$E1634)</f>
        <v/>
      </c>
    </row>
    <row r="1635" hidden="1" outlineLevel="2">
      <c r="A1635" s="14" t="inlineStr">
        <is>
          <t>ctxnew</t>
        </is>
      </c>
      <c r="B1635" s="14" t="inlineStr">
        <is>
          <t>ker</t>
        </is>
      </c>
      <c r="C1635" s="14" t="inlineStr">
        <is>
          <t>foo</t>
        </is>
      </c>
      <c r="D1635" s="32">
        <f>INDEX(Inputs!$W$5:$W$132,MATCH($B1635&amp;"|"&amp;$C1635,Inputs!$A$5:$A$132,0))</f>
        <v/>
      </c>
      <c r="E1635" s="32">
        <f>INDEX(Inputs!$L$5:$L$132,MATCH($B1635&amp;"|"&amp;$C1635,Inputs!$A$5:$A$132,0))</f>
        <v/>
      </c>
      <c r="F1635" s="32">
        <f>INDEX(Inputs!$M$5:$M$132,MATCH($B1635&amp;"|"&amp;$C1635,Inputs!$A$5:$A$132,0))</f>
        <v/>
      </c>
      <c r="G1635" s="36" t="n"/>
      <c r="H1635" s="14">
        <f>INDEX(VarLab,MATCH($A1635,VarKey,0))&amp;INDEX(MemLab,MATCH($C1635&amp;"|"&amp;$B1635,MemKey,0))</f>
        <v/>
      </c>
      <c r="I1635" s="14">
        <f>INDEX(VarUnit,MATCH($A1635,VarKey,0))</f>
        <v/>
      </c>
      <c r="J1635" s="14">
        <f>INDEX(VarSrc,MATCH($A1635,VarKey,0))</f>
        <v/>
      </c>
      <c r="K1635" s="11">
        <f>CodePrefix&amp;$A1635&amp;IF($C1635="","","."&amp;$C1635&amp;"."&amp;$B1635)&amp;INDEX(VarEnd,MATCH($A1635,VarKey,0))&amp;K$5</f>
        <v/>
      </c>
      <c r="L1635" s="37">
        <f>INDEX(L$263:L$279,$F1635)*$D1635*INDEX(L$23:L$30,$E1635)</f>
        <v/>
      </c>
      <c r="M1635" s="32">
        <f>INDEX(M$263:M$279,$F1635)*$D1635*INDEX(M$23:M$30,$E1635)</f>
        <v/>
      </c>
      <c r="N1635" s="32">
        <f>INDEX(N$263:N$279,$F1635)*$D1635*INDEX(N$23:N$30,$E1635)</f>
        <v/>
      </c>
      <c r="O1635" s="32">
        <f>INDEX(O$263:O$279,$F1635)*$D1635*INDEX(O$23:O$30,$E1635)</f>
        <v/>
      </c>
      <c r="P1635" s="32">
        <f>INDEX(P$263:P$279,$F1635)*$D1635*INDEX(P$23:P$30,$E1635)</f>
        <v/>
      </c>
      <c r="Q1635" s="32">
        <f>INDEX(Q$263:Q$279,$F1635)*$D1635*INDEX(Q$23:Q$30,$E1635)</f>
        <v/>
      </c>
      <c r="R1635" s="32">
        <f>INDEX(R$263:R$279,$F1635)*$D1635*INDEX(R$23:R$30,$E1635)</f>
        <v/>
      </c>
      <c r="S1635" s="32">
        <f>INDEX(S$263:S$279,$F1635)*$D1635*INDEX(S$23:S$30,$E1635)</f>
        <v/>
      </c>
      <c r="T1635" s="32">
        <f>INDEX(T$263:T$279,$F1635)*$D1635*INDEX(T$23:T$30,$E1635)</f>
        <v/>
      </c>
      <c r="U1635" s="32">
        <f>INDEX(U$263:U$279,$F1635)*$D1635*INDEX(U$23:U$30,$E1635)</f>
        <v/>
      </c>
      <c r="V1635" s="32">
        <f>INDEX(V$263:V$279,$F1635)*$D1635*INDEX(V$23:V$30,$E1635)</f>
        <v/>
      </c>
      <c r="W1635" s="32">
        <f>INDEX(W$263:W$279,$F1635)*$D1635*INDEX(W$23:W$30,$E1635)</f>
        <v/>
      </c>
      <c r="X1635" s="32">
        <f>INDEX(X$263:X$279,$F1635)*$D1635*INDEX(X$23:X$30,$E1635)</f>
        <v/>
      </c>
      <c r="Y1635" s="32">
        <f>INDEX(Y$263:Y$279,$F1635)*$D1635*INDEX(Y$23:Y$30,$E1635)</f>
        <v/>
      </c>
      <c r="Z1635" s="32">
        <f>INDEX(Z$263:Z$279,$F1635)*$D1635*INDEX(Z$23:Z$30,$E1635)</f>
        <v/>
      </c>
      <c r="AA1635" s="32">
        <f>INDEX(AA$263:AA$279,$F1635)*$D1635*INDEX(AA$23:AA$30,$E1635)</f>
        <v/>
      </c>
      <c r="AB1635" s="32">
        <f>INDEX(AB$263:AB$279,$F1635)*$D1635*INDEX(AB$23:AB$30,$E1635)</f>
        <v/>
      </c>
      <c r="AC1635" s="32">
        <f>INDEX(AC$263:AC$279,$F1635)*$D1635*INDEX(AC$23:AC$30,$E1635)</f>
        <v/>
      </c>
      <c r="AD1635" s="32">
        <f>INDEX(AD$263:AD$279,$F1635)*$D1635*INDEX(AD$23:AD$30,$E1635)</f>
        <v/>
      </c>
      <c r="AF1635" s="11">
        <f>CodePrefix&amp;$A1635&amp;IF($C1635="","","."&amp;$C1635&amp;"."&amp;$B1635)&amp;INDEX(VarEnd,MATCH($A1635,VarKey,0))&amp;AF$5</f>
        <v/>
      </c>
      <c r="AG1635" s="37">
        <f>INDEX(AG$263:AG$279,$F1635)*$D1635*INDEX(AG$23:AG$30,$E1635)</f>
        <v/>
      </c>
      <c r="AH1635" s="32">
        <f>INDEX(AH$263:AH$279,$F1635)*$D1635*INDEX(AH$23:AH$30,$E1635)</f>
        <v/>
      </c>
      <c r="AI1635" s="32">
        <f>INDEX(AI$263:AI$279,$F1635)*$D1635*INDEX(AI$23:AI$30,$E1635)</f>
        <v/>
      </c>
      <c r="AJ1635" s="32">
        <f>INDEX(AJ$263:AJ$279,$F1635)*$D1635*INDEX(AJ$23:AJ$30,$E1635)</f>
        <v/>
      </c>
      <c r="AK1635" s="32">
        <f>INDEX(AK$263:AK$279,$F1635)*$D1635*INDEX(AK$23:AK$30,$E1635)</f>
        <v/>
      </c>
      <c r="AL1635" s="32">
        <f>INDEX(AL$263:AL$279,$F1635)*$D1635*INDEX(AL$23:AL$30,$E1635)</f>
        <v/>
      </c>
      <c r="AM1635" s="32">
        <f>INDEX(AM$263:AM$279,$F1635)*$D1635*INDEX(AM$23:AM$30,$E1635)</f>
        <v/>
      </c>
      <c r="AN1635" s="32">
        <f>INDEX(AN$263:AN$279,$F1635)*$D1635*INDEX(AN$23:AN$30,$E1635)</f>
        <v/>
      </c>
      <c r="AO1635" s="32">
        <f>INDEX(AO$263:AO$279,$F1635)*$D1635*INDEX(AO$23:AO$30,$E1635)</f>
        <v/>
      </c>
      <c r="AP1635" s="32">
        <f>INDEX(AP$263:AP$279,$F1635)*$D1635*INDEX(AP$23:AP$30,$E1635)</f>
        <v/>
      </c>
      <c r="AQ1635" s="32">
        <f>INDEX(AQ$263:AQ$279,$F1635)*$D1635*INDEX(AQ$23:AQ$30,$E1635)</f>
        <v/>
      </c>
      <c r="AR1635" s="32">
        <f>INDEX(AR$263:AR$279,$F1635)*$D1635*INDEX(AR$23:AR$30,$E1635)</f>
        <v/>
      </c>
      <c r="AS1635" s="32">
        <f>INDEX(AS$263:AS$279,$F1635)*$D1635*INDEX(AS$23:AS$30,$E1635)</f>
        <v/>
      </c>
      <c r="AT1635" s="32">
        <f>INDEX(AT$263:AT$279,$F1635)*$D1635*INDEX(AT$23:AT$30,$E1635)</f>
        <v/>
      </c>
      <c r="AU1635" s="32">
        <f>INDEX(AU$263:AU$279,$F1635)*$D1635*INDEX(AU$23:AU$30,$E1635)</f>
        <v/>
      </c>
      <c r="AV1635" s="32">
        <f>INDEX(AV$263:AV$279,$F1635)*$D1635*INDEX(AV$23:AV$30,$E1635)</f>
        <v/>
      </c>
      <c r="AW1635" s="32">
        <f>INDEX(AW$263:AW$279,$F1635)*$D1635*INDEX(AW$23:AW$30,$E1635)</f>
        <v/>
      </c>
      <c r="AX1635" s="32">
        <f>INDEX(AX$263:AX$279,$F1635)*$D1635*INDEX(AX$23:AX$30,$E1635)</f>
        <v/>
      </c>
      <c r="AY1635" s="32">
        <f>INDEX(AY$263:AY$279,$F1635)*$D1635*INDEX(AY$23:AY$30,$E1635)</f>
        <v/>
      </c>
    </row>
    <row r="1636" hidden="1" outlineLevel="2">
      <c r="A1636" s="14" t="inlineStr">
        <is>
          <t>ctxnew</t>
        </is>
      </c>
      <c r="B1636" s="14" t="inlineStr">
        <is>
          <t>oop</t>
        </is>
      </c>
      <c r="C1636" s="14" t="inlineStr">
        <is>
          <t>foo</t>
        </is>
      </c>
      <c r="D1636" s="32">
        <f>INDEX(Inputs!$W$5:$W$132,MATCH($B1636&amp;"|"&amp;$C1636,Inputs!$A$5:$A$132,0))</f>
        <v/>
      </c>
      <c r="E1636" s="32">
        <f>INDEX(Inputs!$L$5:$L$132,MATCH($B1636&amp;"|"&amp;$C1636,Inputs!$A$5:$A$132,0))</f>
        <v/>
      </c>
      <c r="F1636" s="32">
        <f>INDEX(Inputs!$M$5:$M$132,MATCH($B1636&amp;"|"&amp;$C1636,Inputs!$A$5:$A$132,0))</f>
        <v/>
      </c>
      <c r="G1636" s="36" t="n"/>
      <c r="H1636" s="14">
        <f>INDEX(VarLab,MATCH($A1636,VarKey,0))&amp;INDEX(MemLab,MATCH($C1636&amp;"|"&amp;$B1636,MemKey,0))</f>
        <v/>
      </c>
      <c r="I1636" s="14">
        <f>INDEX(VarUnit,MATCH($A1636,VarKey,0))</f>
        <v/>
      </c>
      <c r="J1636" s="14">
        <f>INDEX(VarSrc,MATCH($A1636,VarKey,0))</f>
        <v/>
      </c>
      <c r="K1636" s="11">
        <f>CodePrefix&amp;$A1636&amp;IF($C1636="","","."&amp;$C1636&amp;"."&amp;$B1636)&amp;INDEX(VarEnd,MATCH($A1636,VarKey,0))&amp;K$5</f>
        <v/>
      </c>
      <c r="L1636" s="37">
        <f>INDEX(L$263:L$279,$F1636)*$D1636*INDEX(L$23:L$30,$E1636)</f>
        <v/>
      </c>
      <c r="M1636" s="32">
        <f>INDEX(M$263:M$279,$F1636)*$D1636*INDEX(M$23:M$30,$E1636)</f>
        <v/>
      </c>
      <c r="N1636" s="32">
        <f>INDEX(N$263:N$279,$F1636)*$D1636*INDEX(N$23:N$30,$E1636)</f>
        <v/>
      </c>
      <c r="O1636" s="32">
        <f>INDEX(O$263:O$279,$F1636)*$D1636*INDEX(O$23:O$30,$E1636)</f>
        <v/>
      </c>
      <c r="P1636" s="32">
        <f>INDEX(P$263:P$279,$F1636)*$D1636*INDEX(P$23:P$30,$E1636)</f>
        <v/>
      </c>
      <c r="Q1636" s="32">
        <f>INDEX(Q$263:Q$279,$F1636)*$D1636*INDEX(Q$23:Q$30,$E1636)</f>
        <v/>
      </c>
      <c r="R1636" s="32">
        <f>INDEX(R$263:R$279,$F1636)*$D1636*INDEX(R$23:R$30,$E1636)</f>
        <v/>
      </c>
      <c r="S1636" s="32">
        <f>INDEX(S$263:S$279,$F1636)*$D1636*INDEX(S$23:S$30,$E1636)</f>
        <v/>
      </c>
      <c r="T1636" s="32">
        <f>INDEX(T$263:T$279,$F1636)*$D1636*INDEX(T$23:T$30,$E1636)</f>
        <v/>
      </c>
      <c r="U1636" s="32">
        <f>INDEX(U$263:U$279,$F1636)*$D1636*INDEX(U$23:U$30,$E1636)</f>
        <v/>
      </c>
      <c r="V1636" s="32">
        <f>INDEX(V$263:V$279,$F1636)*$D1636*INDEX(V$23:V$30,$E1636)</f>
        <v/>
      </c>
      <c r="W1636" s="32">
        <f>INDEX(W$263:W$279,$F1636)*$D1636*INDEX(W$23:W$30,$E1636)</f>
        <v/>
      </c>
      <c r="X1636" s="32">
        <f>INDEX(X$263:X$279,$F1636)*$D1636*INDEX(X$23:X$30,$E1636)</f>
        <v/>
      </c>
      <c r="Y1636" s="32">
        <f>INDEX(Y$263:Y$279,$F1636)*$D1636*INDEX(Y$23:Y$30,$E1636)</f>
        <v/>
      </c>
      <c r="Z1636" s="32">
        <f>INDEX(Z$263:Z$279,$F1636)*$D1636*INDEX(Z$23:Z$30,$E1636)</f>
        <v/>
      </c>
      <c r="AA1636" s="32">
        <f>INDEX(AA$263:AA$279,$F1636)*$D1636*INDEX(AA$23:AA$30,$E1636)</f>
        <v/>
      </c>
      <c r="AB1636" s="32">
        <f>INDEX(AB$263:AB$279,$F1636)*$D1636*INDEX(AB$23:AB$30,$E1636)</f>
        <v/>
      </c>
      <c r="AC1636" s="32">
        <f>INDEX(AC$263:AC$279,$F1636)*$D1636*INDEX(AC$23:AC$30,$E1636)</f>
        <v/>
      </c>
      <c r="AD1636" s="32">
        <f>INDEX(AD$263:AD$279,$F1636)*$D1636*INDEX(AD$23:AD$30,$E1636)</f>
        <v/>
      </c>
      <c r="AF1636" s="11">
        <f>CodePrefix&amp;$A1636&amp;IF($C1636="","","."&amp;$C1636&amp;"."&amp;$B1636)&amp;INDEX(VarEnd,MATCH($A1636,VarKey,0))&amp;AF$5</f>
        <v/>
      </c>
      <c r="AG1636" s="37">
        <f>INDEX(AG$263:AG$279,$F1636)*$D1636*INDEX(AG$23:AG$30,$E1636)</f>
        <v/>
      </c>
      <c r="AH1636" s="32">
        <f>INDEX(AH$263:AH$279,$F1636)*$D1636*INDEX(AH$23:AH$30,$E1636)</f>
        <v/>
      </c>
      <c r="AI1636" s="32">
        <f>INDEX(AI$263:AI$279,$F1636)*$D1636*INDEX(AI$23:AI$30,$E1636)</f>
        <v/>
      </c>
      <c r="AJ1636" s="32">
        <f>INDEX(AJ$263:AJ$279,$F1636)*$D1636*INDEX(AJ$23:AJ$30,$E1636)</f>
        <v/>
      </c>
      <c r="AK1636" s="32">
        <f>INDEX(AK$263:AK$279,$F1636)*$D1636*INDEX(AK$23:AK$30,$E1636)</f>
        <v/>
      </c>
      <c r="AL1636" s="32">
        <f>INDEX(AL$263:AL$279,$F1636)*$D1636*INDEX(AL$23:AL$30,$E1636)</f>
        <v/>
      </c>
      <c r="AM1636" s="32">
        <f>INDEX(AM$263:AM$279,$F1636)*$D1636*INDEX(AM$23:AM$30,$E1636)</f>
        <v/>
      </c>
      <c r="AN1636" s="32">
        <f>INDEX(AN$263:AN$279,$F1636)*$D1636*INDEX(AN$23:AN$30,$E1636)</f>
        <v/>
      </c>
      <c r="AO1636" s="32">
        <f>INDEX(AO$263:AO$279,$F1636)*$D1636*INDEX(AO$23:AO$30,$E1636)</f>
        <v/>
      </c>
      <c r="AP1636" s="32">
        <f>INDEX(AP$263:AP$279,$F1636)*$D1636*INDEX(AP$23:AP$30,$E1636)</f>
        <v/>
      </c>
      <c r="AQ1636" s="32">
        <f>INDEX(AQ$263:AQ$279,$F1636)*$D1636*INDEX(AQ$23:AQ$30,$E1636)</f>
        <v/>
      </c>
      <c r="AR1636" s="32">
        <f>INDEX(AR$263:AR$279,$F1636)*$D1636*INDEX(AR$23:AR$30,$E1636)</f>
        <v/>
      </c>
      <c r="AS1636" s="32">
        <f>INDEX(AS$263:AS$279,$F1636)*$D1636*INDEX(AS$23:AS$30,$E1636)</f>
        <v/>
      </c>
      <c r="AT1636" s="32">
        <f>INDEX(AT$263:AT$279,$F1636)*$D1636*INDEX(AT$23:AT$30,$E1636)</f>
        <v/>
      </c>
      <c r="AU1636" s="32">
        <f>INDEX(AU$263:AU$279,$F1636)*$D1636*INDEX(AU$23:AU$30,$E1636)</f>
        <v/>
      </c>
      <c r="AV1636" s="32">
        <f>INDEX(AV$263:AV$279,$F1636)*$D1636*INDEX(AV$23:AV$30,$E1636)</f>
        <v/>
      </c>
      <c r="AW1636" s="32">
        <f>INDEX(AW$263:AW$279,$F1636)*$D1636*INDEX(AW$23:AW$30,$E1636)</f>
        <v/>
      </c>
      <c r="AX1636" s="32">
        <f>INDEX(AX$263:AX$279,$F1636)*$D1636*INDEX(AX$23:AX$30,$E1636)</f>
        <v/>
      </c>
      <c r="AY1636" s="32">
        <f>INDEX(AY$263:AY$279,$F1636)*$D1636*INDEX(AY$23:AY$30,$E1636)</f>
        <v/>
      </c>
    </row>
    <row r="1637" hidden="1" outlineLevel="2">
      <c r="A1637" s="14" t="inlineStr">
        <is>
          <t>ctxnew</t>
        </is>
      </c>
      <c r="B1637" s="14" t="inlineStr">
        <is>
          <t>bio</t>
        </is>
      </c>
      <c r="C1637" s="14" t="inlineStr">
        <is>
          <t>foo</t>
        </is>
      </c>
      <c r="D1637" s="32">
        <f>INDEX(Inputs!$W$5:$W$132,MATCH($B1637&amp;"|"&amp;$C1637,Inputs!$A$5:$A$132,0))</f>
        <v/>
      </c>
      <c r="E1637" s="32">
        <f>INDEX(Inputs!$L$5:$L$132,MATCH($B1637&amp;"|"&amp;$C1637,Inputs!$A$5:$A$132,0))</f>
        <v/>
      </c>
      <c r="F1637" s="32">
        <f>INDEX(Inputs!$M$5:$M$132,MATCH($B1637&amp;"|"&amp;$C1637,Inputs!$A$5:$A$132,0))</f>
        <v/>
      </c>
      <c r="G1637" s="36" t="n"/>
      <c r="H1637" s="14">
        <f>INDEX(VarLab,MATCH($A1637,VarKey,0))&amp;INDEX(MemLab,MATCH($C1637&amp;"|"&amp;$B1637,MemKey,0))</f>
        <v/>
      </c>
      <c r="I1637" s="14">
        <f>INDEX(VarUnit,MATCH($A1637,VarKey,0))</f>
        <v/>
      </c>
      <c r="J1637" s="14">
        <f>INDEX(VarSrc,MATCH($A1637,VarKey,0))</f>
        <v/>
      </c>
      <c r="K1637" s="11">
        <f>CodePrefix&amp;$A1637&amp;IF($C1637="","","."&amp;$C1637&amp;"."&amp;$B1637)&amp;INDEX(VarEnd,MATCH($A1637,VarKey,0))&amp;K$5</f>
        <v/>
      </c>
      <c r="L1637" s="37">
        <f>INDEX(L$263:L$279,$F1637)*$D1637*INDEX(L$23:L$30,$E1637)</f>
        <v/>
      </c>
      <c r="M1637" s="32">
        <f>INDEX(M$263:M$279,$F1637)*$D1637*INDEX(M$23:M$30,$E1637)</f>
        <v/>
      </c>
      <c r="N1637" s="32">
        <f>INDEX(N$263:N$279,$F1637)*$D1637*INDEX(N$23:N$30,$E1637)</f>
        <v/>
      </c>
      <c r="O1637" s="32">
        <f>INDEX(O$263:O$279,$F1637)*$D1637*INDEX(O$23:O$30,$E1637)</f>
        <v/>
      </c>
      <c r="P1637" s="32">
        <f>INDEX(P$263:P$279,$F1637)*$D1637*INDEX(P$23:P$30,$E1637)</f>
        <v/>
      </c>
      <c r="Q1637" s="32">
        <f>INDEX(Q$263:Q$279,$F1637)*$D1637*INDEX(Q$23:Q$30,$E1637)</f>
        <v/>
      </c>
      <c r="R1637" s="32">
        <f>INDEX(R$263:R$279,$F1637)*$D1637*INDEX(R$23:R$30,$E1637)</f>
        <v/>
      </c>
      <c r="S1637" s="32">
        <f>INDEX(S$263:S$279,$F1637)*$D1637*INDEX(S$23:S$30,$E1637)</f>
        <v/>
      </c>
      <c r="T1637" s="32">
        <f>INDEX(T$263:T$279,$F1637)*$D1637*INDEX(T$23:T$30,$E1637)</f>
        <v/>
      </c>
      <c r="U1637" s="32">
        <f>INDEX(U$263:U$279,$F1637)*$D1637*INDEX(U$23:U$30,$E1637)</f>
        <v/>
      </c>
      <c r="V1637" s="32">
        <f>INDEX(V$263:V$279,$F1637)*$D1637*INDEX(V$23:V$30,$E1637)</f>
        <v/>
      </c>
      <c r="W1637" s="32">
        <f>INDEX(W$263:W$279,$F1637)*$D1637*INDEX(W$23:W$30,$E1637)</f>
        <v/>
      </c>
      <c r="X1637" s="32">
        <f>INDEX(X$263:X$279,$F1637)*$D1637*INDEX(X$23:X$30,$E1637)</f>
        <v/>
      </c>
      <c r="Y1637" s="32">
        <f>INDEX(Y$263:Y$279,$F1637)*$D1637*INDEX(Y$23:Y$30,$E1637)</f>
        <v/>
      </c>
      <c r="Z1637" s="32">
        <f>INDEX(Z$263:Z$279,$F1637)*$D1637*INDEX(Z$23:Z$30,$E1637)</f>
        <v/>
      </c>
      <c r="AA1637" s="32">
        <f>INDEX(AA$263:AA$279,$F1637)*$D1637*INDEX(AA$23:AA$30,$E1637)</f>
        <v/>
      </c>
      <c r="AB1637" s="32">
        <f>INDEX(AB$263:AB$279,$F1637)*$D1637*INDEX(AB$23:AB$30,$E1637)</f>
        <v/>
      </c>
      <c r="AC1637" s="32">
        <f>INDEX(AC$263:AC$279,$F1637)*$D1637*INDEX(AC$23:AC$30,$E1637)</f>
        <v/>
      </c>
      <c r="AD1637" s="32">
        <f>INDEX(AD$263:AD$279,$F1637)*$D1637*INDEX(AD$23:AD$30,$E1637)</f>
        <v/>
      </c>
      <c r="AF1637" s="11">
        <f>CodePrefix&amp;$A1637&amp;IF($C1637="","","."&amp;$C1637&amp;"."&amp;$B1637)&amp;INDEX(VarEnd,MATCH($A1637,VarKey,0))&amp;AF$5</f>
        <v/>
      </c>
      <c r="AG1637" s="37">
        <f>INDEX(AG$263:AG$279,$F1637)*$D1637*INDEX(AG$23:AG$30,$E1637)</f>
        <v/>
      </c>
      <c r="AH1637" s="32">
        <f>INDEX(AH$263:AH$279,$F1637)*$D1637*INDEX(AH$23:AH$30,$E1637)</f>
        <v/>
      </c>
      <c r="AI1637" s="32">
        <f>INDEX(AI$263:AI$279,$F1637)*$D1637*INDEX(AI$23:AI$30,$E1637)</f>
        <v/>
      </c>
      <c r="AJ1637" s="32">
        <f>INDEX(AJ$263:AJ$279,$F1637)*$D1637*INDEX(AJ$23:AJ$30,$E1637)</f>
        <v/>
      </c>
      <c r="AK1637" s="32">
        <f>INDEX(AK$263:AK$279,$F1637)*$D1637*INDEX(AK$23:AK$30,$E1637)</f>
        <v/>
      </c>
      <c r="AL1637" s="32">
        <f>INDEX(AL$263:AL$279,$F1637)*$D1637*INDEX(AL$23:AL$30,$E1637)</f>
        <v/>
      </c>
      <c r="AM1637" s="32">
        <f>INDEX(AM$263:AM$279,$F1637)*$D1637*INDEX(AM$23:AM$30,$E1637)</f>
        <v/>
      </c>
      <c r="AN1637" s="32">
        <f>INDEX(AN$263:AN$279,$F1637)*$D1637*INDEX(AN$23:AN$30,$E1637)</f>
        <v/>
      </c>
      <c r="AO1637" s="32">
        <f>INDEX(AO$263:AO$279,$F1637)*$D1637*INDEX(AO$23:AO$30,$E1637)</f>
        <v/>
      </c>
      <c r="AP1637" s="32">
        <f>INDEX(AP$263:AP$279,$F1637)*$D1637*INDEX(AP$23:AP$30,$E1637)</f>
        <v/>
      </c>
      <c r="AQ1637" s="32">
        <f>INDEX(AQ$263:AQ$279,$F1637)*$D1637*INDEX(AQ$23:AQ$30,$E1637)</f>
        <v/>
      </c>
      <c r="AR1637" s="32">
        <f>INDEX(AR$263:AR$279,$F1637)*$D1637*INDEX(AR$23:AR$30,$E1637)</f>
        <v/>
      </c>
      <c r="AS1637" s="32">
        <f>INDEX(AS$263:AS$279,$F1637)*$D1637*INDEX(AS$23:AS$30,$E1637)</f>
        <v/>
      </c>
      <c r="AT1637" s="32">
        <f>INDEX(AT$263:AT$279,$F1637)*$D1637*INDEX(AT$23:AT$30,$E1637)</f>
        <v/>
      </c>
      <c r="AU1637" s="32">
        <f>INDEX(AU$263:AU$279,$F1637)*$D1637*INDEX(AU$23:AU$30,$E1637)</f>
        <v/>
      </c>
      <c r="AV1637" s="32">
        <f>INDEX(AV$263:AV$279,$F1637)*$D1637*INDEX(AV$23:AV$30,$E1637)</f>
        <v/>
      </c>
      <c r="AW1637" s="32">
        <f>INDEX(AW$263:AW$279,$F1637)*$D1637*INDEX(AW$23:AW$30,$E1637)</f>
        <v/>
      </c>
      <c r="AX1637" s="32">
        <f>INDEX(AX$263:AX$279,$F1637)*$D1637*INDEX(AX$23:AX$30,$E1637)</f>
        <v/>
      </c>
      <c r="AY1637" s="32">
        <f>INDEX(AY$263:AY$279,$F1637)*$D1637*INDEX(AY$23:AY$30,$E1637)</f>
        <v/>
      </c>
    </row>
    <row r="1638" hidden="1" outlineLevel="2"/>
    <row r="1639" hidden="1" outlineLevel="2">
      <c r="A1639" s="14" t="inlineStr">
        <is>
          <t>ets</t>
        </is>
      </c>
      <c r="B1639" s="14" t="inlineStr">
        <is>
          <t>coa</t>
        </is>
      </c>
      <c r="C1639" s="14" t="inlineStr">
        <is>
          <t>foo</t>
        </is>
      </c>
      <c r="D1639" s="32">
        <f>INDEX(Inputs!$W$5:$W$132,MATCH($B1639&amp;"|"&amp;$C1639,Inputs!$A$5:$A$132,0))</f>
        <v/>
      </c>
      <c r="E1639" s="32">
        <f>INDEX(Inputs!$M$5:$M$132,MATCH($B1639&amp;"|"&amp;$C1639,Inputs!$A$5:$A$132,0))</f>
        <v/>
      </c>
      <c r="F1639" s="36" t="n"/>
      <c r="G1639" s="36" t="n"/>
      <c r="H1639" s="14">
        <f>INDEX(VarLab,MATCH($A1639,VarKey,0))&amp;INDEX(MemLab,MATCH($C1639&amp;"|"&amp;$B1639,MemKey,0))</f>
        <v/>
      </c>
      <c r="I1639" s="14">
        <f>INDEX(VarUnit,MATCH($A1639,VarKey,0))</f>
        <v/>
      </c>
      <c r="J1639" s="14">
        <f>INDEX(VarSrc,MATCH($A1639,VarKey,0))</f>
        <v/>
      </c>
      <c r="K1639" s="11">
        <f>CodePrefix&amp;$A1639&amp;IF($C1639="","","."&amp;$C1639&amp;"."&amp;$B1639)&amp;INDEX(VarEnd,MATCH($A1639,VarKey,0))&amp;K$5</f>
        <v/>
      </c>
      <c r="L1639" s="37">
        <f>INDEX(L$280:L$296,$E1639)*$D1639</f>
        <v/>
      </c>
      <c r="M1639" s="32">
        <f>INDEX(M$280:M$296,$E1639)*$D1639</f>
        <v/>
      </c>
      <c r="N1639" s="32">
        <f>INDEX(N$280:N$296,$E1639)*$D1639</f>
        <v/>
      </c>
      <c r="O1639" s="32">
        <f>INDEX(O$280:O$296,$E1639)*$D1639</f>
        <v/>
      </c>
      <c r="P1639" s="32">
        <f>INDEX(P$280:P$296,$E1639)*$D1639</f>
        <v/>
      </c>
      <c r="Q1639" s="32">
        <f>INDEX(Q$280:Q$296,$E1639)*$D1639</f>
        <v/>
      </c>
      <c r="R1639" s="32">
        <f>INDEX(R$280:R$296,$E1639)*$D1639</f>
        <v/>
      </c>
      <c r="S1639" s="32">
        <f>INDEX(S$280:S$296,$E1639)*$D1639</f>
        <v/>
      </c>
      <c r="T1639" s="32">
        <f>INDEX(T$280:T$296,$E1639)*$D1639</f>
        <v/>
      </c>
      <c r="U1639" s="32">
        <f>INDEX(U$280:U$296,$E1639)*$D1639</f>
        <v/>
      </c>
      <c r="V1639" s="32">
        <f>INDEX(V$280:V$296,$E1639)*$D1639</f>
        <v/>
      </c>
      <c r="W1639" s="32">
        <f>INDEX(W$280:W$296,$E1639)*$D1639</f>
        <v/>
      </c>
      <c r="X1639" s="32">
        <f>INDEX(X$280:X$296,$E1639)*$D1639</f>
        <v/>
      </c>
      <c r="Y1639" s="32">
        <f>INDEX(Y$280:Y$296,$E1639)*$D1639</f>
        <v/>
      </c>
      <c r="Z1639" s="32">
        <f>INDEX(Z$280:Z$296,$E1639)*$D1639</f>
        <v/>
      </c>
      <c r="AA1639" s="32">
        <f>INDEX(AA$280:AA$296,$E1639)*$D1639</f>
        <v/>
      </c>
      <c r="AB1639" s="32">
        <f>INDEX(AB$280:AB$296,$E1639)*$D1639</f>
        <v/>
      </c>
      <c r="AC1639" s="32">
        <f>INDEX(AC$280:AC$296,$E1639)*$D1639</f>
        <v/>
      </c>
      <c r="AD1639" s="32">
        <f>INDEX(AD$280:AD$296,$E1639)*$D1639</f>
        <v/>
      </c>
      <c r="AF1639" s="11">
        <f>CodePrefix&amp;$A1639&amp;IF($C1639="","","."&amp;$C1639&amp;"."&amp;$B1639)&amp;INDEX(VarEnd,MATCH($A1639,VarKey,0))&amp;AF$5</f>
        <v/>
      </c>
      <c r="AG1639" s="37">
        <f>INDEX(AG$280:AG$296,$E1639)*$D1639</f>
        <v/>
      </c>
      <c r="AH1639" s="32">
        <f>INDEX(AH$280:AH$296,$E1639)*$D1639</f>
        <v/>
      </c>
      <c r="AI1639" s="32">
        <f>INDEX(AI$280:AI$296,$E1639)*$D1639</f>
        <v/>
      </c>
      <c r="AJ1639" s="32">
        <f>INDEX(AJ$280:AJ$296,$E1639)*$D1639</f>
        <v/>
      </c>
      <c r="AK1639" s="32">
        <f>INDEX(AK$280:AK$296,$E1639)*$D1639</f>
        <v/>
      </c>
      <c r="AL1639" s="32">
        <f>INDEX(AL$280:AL$296,$E1639)*$D1639</f>
        <v/>
      </c>
      <c r="AM1639" s="32">
        <f>INDEX(AM$280:AM$296,$E1639)*$D1639</f>
        <v/>
      </c>
      <c r="AN1639" s="32">
        <f>INDEX(AN$280:AN$296,$E1639)*$D1639</f>
        <v/>
      </c>
      <c r="AO1639" s="32">
        <f>INDEX(AO$280:AO$296,$E1639)*$D1639</f>
        <v/>
      </c>
      <c r="AP1639" s="32">
        <f>INDEX(AP$280:AP$296,$E1639)*$D1639</f>
        <v/>
      </c>
      <c r="AQ1639" s="32">
        <f>INDEX(AQ$280:AQ$296,$E1639)*$D1639</f>
        <v/>
      </c>
      <c r="AR1639" s="32">
        <f>INDEX(AR$280:AR$296,$E1639)*$D1639</f>
        <v/>
      </c>
      <c r="AS1639" s="32">
        <f>INDEX(AS$280:AS$296,$E1639)*$D1639</f>
        <v/>
      </c>
      <c r="AT1639" s="32">
        <f>INDEX(AT$280:AT$296,$E1639)*$D1639</f>
        <v/>
      </c>
      <c r="AU1639" s="32">
        <f>INDEX(AU$280:AU$296,$E1639)*$D1639</f>
        <v/>
      </c>
      <c r="AV1639" s="32">
        <f>INDEX(AV$280:AV$296,$E1639)*$D1639</f>
        <v/>
      </c>
      <c r="AW1639" s="32">
        <f>INDEX(AW$280:AW$296,$E1639)*$D1639</f>
        <v/>
      </c>
      <c r="AX1639" s="32">
        <f>INDEX(AX$280:AX$296,$E1639)*$D1639</f>
        <v/>
      </c>
      <c r="AY1639" s="32">
        <f>INDEX(AY$280:AY$296,$E1639)*$D1639</f>
        <v/>
      </c>
    </row>
    <row r="1640" hidden="1" outlineLevel="2">
      <c r="A1640" s="14" t="inlineStr">
        <is>
          <t>ets</t>
        </is>
      </c>
      <c r="B1640" s="14" t="inlineStr">
        <is>
          <t>nga</t>
        </is>
      </c>
      <c r="C1640" s="14" t="inlineStr">
        <is>
          <t>foo</t>
        </is>
      </c>
      <c r="D1640" s="32">
        <f>INDEX(Inputs!$W$5:$W$132,MATCH($B1640&amp;"|"&amp;$C1640,Inputs!$A$5:$A$132,0))</f>
        <v/>
      </c>
      <c r="E1640" s="32">
        <f>INDEX(Inputs!$M$5:$M$132,MATCH($B1640&amp;"|"&amp;$C1640,Inputs!$A$5:$A$132,0))</f>
        <v/>
      </c>
      <c r="F1640" s="36" t="n"/>
      <c r="G1640" s="36" t="n"/>
      <c r="H1640" s="14">
        <f>INDEX(VarLab,MATCH($A1640,VarKey,0))&amp;INDEX(MemLab,MATCH($C1640&amp;"|"&amp;$B1640,MemKey,0))</f>
        <v/>
      </c>
      <c r="I1640" s="14">
        <f>INDEX(VarUnit,MATCH($A1640,VarKey,0))</f>
        <v/>
      </c>
      <c r="J1640" s="14">
        <f>INDEX(VarSrc,MATCH($A1640,VarKey,0))</f>
        <v/>
      </c>
      <c r="K1640" s="11">
        <f>CodePrefix&amp;$A1640&amp;IF($C1640="","","."&amp;$C1640&amp;"."&amp;$B1640)&amp;INDEX(VarEnd,MATCH($A1640,VarKey,0))&amp;K$5</f>
        <v/>
      </c>
      <c r="L1640" s="37">
        <f>INDEX(L$280:L$296,$E1640)*$D1640</f>
        <v/>
      </c>
      <c r="M1640" s="32">
        <f>INDEX(M$280:M$296,$E1640)*$D1640</f>
        <v/>
      </c>
      <c r="N1640" s="32">
        <f>INDEX(N$280:N$296,$E1640)*$D1640</f>
        <v/>
      </c>
      <c r="O1640" s="32">
        <f>INDEX(O$280:O$296,$E1640)*$D1640</f>
        <v/>
      </c>
      <c r="P1640" s="32">
        <f>INDEX(P$280:P$296,$E1640)*$D1640</f>
        <v/>
      </c>
      <c r="Q1640" s="32">
        <f>INDEX(Q$280:Q$296,$E1640)*$D1640</f>
        <v/>
      </c>
      <c r="R1640" s="32">
        <f>INDEX(R$280:R$296,$E1640)*$D1640</f>
        <v/>
      </c>
      <c r="S1640" s="32">
        <f>INDEX(S$280:S$296,$E1640)*$D1640</f>
        <v/>
      </c>
      <c r="T1640" s="32">
        <f>INDEX(T$280:T$296,$E1640)*$D1640</f>
        <v/>
      </c>
      <c r="U1640" s="32">
        <f>INDEX(U$280:U$296,$E1640)*$D1640</f>
        <v/>
      </c>
      <c r="V1640" s="32">
        <f>INDEX(V$280:V$296,$E1640)*$D1640</f>
        <v/>
      </c>
      <c r="W1640" s="32">
        <f>INDEX(W$280:W$296,$E1640)*$D1640</f>
        <v/>
      </c>
      <c r="X1640" s="32">
        <f>INDEX(X$280:X$296,$E1640)*$D1640</f>
        <v/>
      </c>
      <c r="Y1640" s="32">
        <f>INDEX(Y$280:Y$296,$E1640)*$D1640</f>
        <v/>
      </c>
      <c r="Z1640" s="32">
        <f>INDEX(Z$280:Z$296,$E1640)*$D1640</f>
        <v/>
      </c>
      <c r="AA1640" s="32">
        <f>INDEX(AA$280:AA$296,$E1640)*$D1640</f>
        <v/>
      </c>
      <c r="AB1640" s="32">
        <f>INDEX(AB$280:AB$296,$E1640)*$D1640</f>
        <v/>
      </c>
      <c r="AC1640" s="32">
        <f>INDEX(AC$280:AC$296,$E1640)*$D1640</f>
        <v/>
      </c>
      <c r="AD1640" s="32">
        <f>INDEX(AD$280:AD$296,$E1640)*$D1640</f>
        <v/>
      </c>
      <c r="AF1640" s="11">
        <f>CodePrefix&amp;$A1640&amp;IF($C1640="","","."&amp;$C1640&amp;"."&amp;$B1640)&amp;INDEX(VarEnd,MATCH($A1640,VarKey,0))&amp;AF$5</f>
        <v/>
      </c>
      <c r="AG1640" s="37">
        <f>INDEX(AG$280:AG$296,$E1640)*$D1640</f>
        <v/>
      </c>
      <c r="AH1640" s="32">
        <f>INDEX(AH$280:AH$296,$E1640)*$D1640</f>
        <v/>
      </c>
      <c r="AI1640" s="32">
        <f>INDEX(AI$280:AI$296,$E1640)*$D1640</f>
        <v/>
      </c>
      <c r="AJ1640" s="32">
        <f>INDEX(AJ$280:AJ$296,$E1640)*$D1640</f>
        <v/>
      </c>
      <c r="AK1640" s="32">
        <f>INDEX(AK$280:AK$296,$E1640)*$D1640</f>
        <v/>
      </c>
      <c r="AL1640" s="32">
        <f>INDEX(AL$280:AL$296,$E1640)*$D1640</f>
        <v/>
      </c>
      <c r="AM1640" s="32">
        <f>INDEX(AM$280:AM$296,$E1640)*$D1640</f>
        <v/>
      </c>
      <c r="AN1640" s="32">
        <f>INDEX(AN$280:AN$296,$E1640)*$D1640</f>
        <v/>
      </c>
      <c r="AO1640" s="32">
        <f>INDEX(AO$280:AO$296,$E1640)*$D1640</f>
        <v/>
      </c>
      <c r="AP1640" s="32">
        <f>INDEX(AP$280:AP$296,$E1640)*$D1640</f>
        <v/>
      </c>
      <c r="AQ1640" s="32">
        <f>INDEX(AQ$280:AQ$296,$E1640)*$D1640</f>
        <v/>
      </c>
      <c r="AR1640" s="32">
        <f>INDEX(AR$280:AR$296,$E1640)*$D1640</f>
        <v/>
      </c>
      <c r="AS1640" s="32">
        <f>INDEX(AS$280:AS$296,$E1640)*$D1640</f>
        <v/>
      </c>
      <c r="AT1640" s="32">
        <f>INDEX(AT$280:AT$296,$E1640)*$D1640</f>
        <v/>
      </c>
      <c r="AU1640" s="32">
        <f>INDEX(AU$280:AU$296,$E1640)*$D1640</f>
        <v/>
      </c>
      <c r="AV1640" s="32">
        <f>INDEX(AV$280:AV$296,$E1640)*$D1640</f>
        <v/>
      </c>
      <c r="AW1640" s="32">
        <f>INDEX(AW$280:AW$296,$E1640)*$D1640</f>
        <v/>
      </c>
      <c r="AX1640" s="32">
        <f>INDEX(AX$280:AX$296,$E1640)*$D1640</f>
        <v/>
      </c>
      <c r="AY1640" s="32">
        <f>INDEX(AY$280:AY$296,$E1640)*$D1640</f>
        <v/>
      </c>
    </row>
    <row r="1641" hidden="1" outlineLevel="2">
      <c r="A1641" s="14" t="inlineStr">
        <is>
          <t>ets</t>
        </is>
      </c>
      <c r="B1641" s="14" t="inlineStr">
        <is>
          <t>gso</t>
        </is>
      </c>
      <c r="C1641" s="14" t="inlineStr">
        <is>
          <t>foo</t>
        </is>
      </c>
      <c r="D1641" s="32">
        <f>INDEX(Inputs!$W$5:$W$132,MATCH($B1641&amp;"|"&amp;$C1641,Inputs!$A$5:$A$132,0))</f>
        <v/>
      </c>
      <c r="E1641" s="32">
        <f>INDEX(Inputs!$M$5:$M$132,MATCH($B1641&amp;"|"&amp;$C1641,Inputs!$A$5:$A$132,0))</f>
        <v/>
      </c>
      <c r="F1641" s="36" t="n"/>
      <c r="G1641" s="36" t="n"/>
      <c r="H1641" s="14">
        <f>INDEX(VarLab,MATCH($A1641,VarKey,0))&amp;INDEX(MemLab,MATCH($C1641&amp;"|"&amp;$B1641,MemKey,0))</f>
        <v/>
      </c>
      <c r="I1641" s="14">
        <f>INDEX(VarUnit,MATCH($A1641,VarKey,0))</f>
        <v/>
      </c>
      <c r="J1641" s="14">
        <f>INDEX(VarSrc,MATCH($A1641,VarKey,0))</f>
        <v/>
      </c>
      <c r="K1641" s="11">
        <f>CodePrefix&amp;$A1641&amp;IF($C1641="","","."&amp;$C1641&amp;"."&amp;$B1641)&amp;INDEX(VarEnd,MATCH($A1641,VarKey,0))&amp;K$5</f>
        <v/>
      </c>
      <c r="L1641" s="37">
        <f>INDEX(L$280:L$296,$E1641)*$D1641</f>
        <v/>
      </c>
      <c r="M1641" s="32">
        <f>INDEX(M$280:M$296,$E1641)*$D1641</f>
        <v/>
      </c>
      <c r="N1641" s="32">
        <f>INDEX(N$280:N$296,$E1641)*$D1641</f>
        <v/>
      </c>
      <c r="O1641" s="32">
        <f>INDEX(O$280:O$296,$E1641)*$D1641</f>
        <v/>
      </c>
      <c r="P1641" s="32">
        <f>INDEX(P$280:P$296,$E1641)*$D1641</f>
        <v/>
      </c>
      <c r="Q1641" s="32">
        <f>INDEX(Q$280:Q$296,$E1641)*$D1641</f>
        <v/>
      </c>
      <c r="R1641" s="32">
        <f>INDEX(R$280:R$296,$E1641)*$D1641</f>
        <v/>
      </c>
      <c r="S1641" s="32">
        <f>INDEX(S$280:S$296,$E1641)*$D1641</f>
        <v/>
      </c>
      <c r="T1641" s="32">
        <f>INDEX(T$280:T$296,$E1641)*$D1641</f>
        <v/>
      </c>
      <c r="U1641" s="32">
        <f>INDEX(U$280:U$296,$E1641)*$D1641</f>
        <v/>
      </c>
      <c r="V1641" s="32">
        <f>INDEX(V$280:V$296,$E1641)*$D1641</f>
        <v/>
      </c>
      <c r="W1641" s="32">
        <f>INDEX(W$280:W$296,$E1641)*$D1641</f>
        <v/>
      </c>
      <c r="X1641" s="32">
        <f>INDEX(X$280:X$296,$E1641)*$D1641</f>
        <v/>
      </c>
      <c r="Y1641" s="32">
        <f>INDEX(Y$280:Y$296,$E1641)*$D1641</f>
        <v/>
      </c>
      <c r="Z1641" s="32">
        <f>INDEX(Z$280:Z$296,$E1641)*$D1641</f>
        <v/>
      </c>
      <c r="AA1641" s="32">
        <f>INDEX(AA$280:AA$296,$E1641)*$D1641</f>
        <v/>
      </c>
      <c r="AB1641" s="32">
        <f>INDEX(AB$280:AB$296,$E1641)*$D1641</f>
        <v/>
      </c>
      <c r="AC1641" s="32">
        <f>INDEX(AC$280:AC$296,$E1641)*$D1641</f>
        <v/>
      </c>
      <c r="AD1641" s="32">
        <f>INDEX(AD$280:AD$296,$E1641)*$D1641</f>
        <v/>
      </c>
      <c r="AF1641" s="11">
        <f>CodePrefix&amp;$A1641&amp;IF($C1641="","","."&amp;$C1641&amp;"."&amp;$B1641)&amp;INDEX(VarEnd,MATCH($A1641,VarKey,0))&amp;AF$5</f>
        <v/>
      </c>
      <c r="AG1641" s="37">
        <f>INDEX(AG$280:AG$296,$E1641)*$D1641</f>
        <v/>
      </c>
      <c r="AH1641" s="32">
        <f>INDEX(AH$280:AH$296,$E1641)*$D1641</f>
        <v/>
      </c>
      <c r="AI1641" s="32">
        <f>INDEX(AI$280:AI$296,$E1641)*$D1641</f>
        <v/>
      </c>
      <c r="AJ1641" s="32">
        <f>INDEX(AJ$280:AJ$296,$E1641)*$D1641</f>
        <v/>
      </c>
      <c r="AK1641" s="32">
        <f>INDEX(AK$280:AK$296,$E1641)*$D1641</f>
        <v/>
      </c>
      <c r="AL1641" s="32">
        <f>INDEX(AL$280:AL$296,$E1641)*$D1641</f>
        <v/>
      </c>
      <c r="AM1641" s="32">
        <f>INDEX(AM$280:AM$296,$E1641)*$D1641</f>
        <v/>
      </c>
      <c r="AN1641" s="32">
        <f>INDEX(AN$280:AN$296,$E1641)*$D1641</f>
        <v/>
      </c>
      <c r="AO1641" s="32">
        <f>INDEX(AO$280:AO$296,$E1641)*$D1641</f>
        <v/>
      </c>
      <c r="AP1641" s="32">
        <f>INDEX(AP$280:AP$296,$E1641)*$D1641</f>
        <v/>
      </c>
      <c r="AQ1641" s="32">
        <f>INDEX(AQ$280:AQ$296,$E1641)*$D1641</f>
        <v/>
      </c>
      <c r="AR1641" s="32">
        <f>INDEX(AR$280:AR$296,$E1641)*$D1641</f>
        <v/>
      </c>
      <c r="AS1641" s="32">
        <f>INDEX(AS$280:AS$296,$E1641)*$D1641</f>
        <v/>
      </c>
      <c r="AT1641" s="32">
        <f>INDEX(AT$280:AT$296,$E1641)*$D1641</f>
        <v/>
      </c>
      <c r="AU1641" s="32">
        <f>INDEX(AU$280:AU$296,$E1641)*$D1641</f>
        <v/>
      </c>
      <c r="AV1641" s="32">
        <f>INDEX(AV$280:AV$296,$E1641)*$D1641</f>
        <v/>
      </c>
      <c r="AW1641" s="32">
        <f>INDEX(AW$280:AW$296,$E1641)*$D1641</f>
        <v/>
      </c>
      <c r="AX1641" s="32">
        <f>INDEX(AX$280:AX$296,$E1641)*$D1641</f>
        <v/>
      </c>
      <c r="AY1641" s="32">
        <f>INDEX(AY$280:AY$296,$E1641)*$D1641</f>
        <v/>
      </c>
    </row>
    <row r="1642" hidden="1" outlineLevel="2">
      <c r="A1642" s="14" t="inlineStr">
        <is>
          <t>ets</t>
        </is>
      </c>
      <c r="B1642" s="14" t="inlineStr">
        <is>
          <t>die</t>
        </is>
      </c>
      <c r="C1642" s="14" t="inlineStr">
        <is>
          <t>foo</t>
        </is>
      </c>
      <c r="D1642" s="32">
        <f>INDEX(Inputs!$W$5:$W$132,MATCH($B1642&amp;"|"&amp;$C1642,Inputs!$A$5:$A$132,0))</f>
        <v/>
      </c>
      <c r="E1642" s="32">
        <f>INDEX(Inputs!$M$5:$M$132,MATCH($B1642&amp;"|"&amp;$C1642,Inputs!$A$5:$A$132,0))</f>
        <v/>
      </c>
      <c r="F1642" s="36" t="n"/>
      <c r="G1642" s="36" t="n"/>
      <c r="H1642" s="14">
        <f>INDEX(VarLab,MATCH($A1642,VarKey,0))&amp;INDEX(MemLab,MATCH($C1642&amp;"|"&amp;$B1642,MemKey,0))</f>
        <v/>
      </c>
      <c r="I1642" s="14">
        <f>INDEX(VarUnit,MATCH($A1642,VarKey,0))</f>
        <v/>
      </c>
      <c r="J1642" s="14">
        <f>INDEX(VarSrc,MATCH($A1642,VarKey,0))</f>
        <v/>
      </c>
      <c r="K1642" s="11">
        <f>CodePrefix&amp;$A1642&amp;IF($C1642="","","."&amp;$C1642&amp;"."&amp;$B1642)&amp;INDEX(VarEnd,MATCH($A1642,VarKey,0))&amp;K$5</f>
        <v/>
      </c>
      <c r="L1642" s="37">
        <f>INDEX(L$280:L$296,$E1642)*$D1642</f>
        <v/>
      </c>
      <c r="M1642" s="32">
        <f>INDEX(M$280:M$296,$E1642)*$D1642</f>
        <v/>
      </c>
      <c r="N1642" s="32">
        <f>INDEX(N$280:N$296,$E1642)*$D1642</f>
        <v/>
      </c>
      <c r="O1642" s="32">
        <f>INDEX(O$280:O$296,$E1642)*$D1642</f>
        <v/>
      </c>
      <c r="P1642" s="32">
        <f>INDEX(P$280:P$296,$E1642)*$D1642</f>
        <v/>
      </c>
      <c r="Q1642" s="32">
        <f>INDEX(Q$280:Q$296,$E1642)*$D1642</f>
        <v/>
      </c>
      <c r="R1642" s="32">
        <f>INDEX(R$280:R$296,$E1642)*$D1642</f>
        <v/>
      </c>
      <c r="S1642" s="32">
        <f>INDEX(S$280:S$296,$E1642)*$D1642</f>
        <v/>
      </c>
      <c r="T1642" s="32">
        <f>INDEX(T$280:T$296,$E1642)*$D1642</f>
        <v/>
      </c>
      <c r="U1642" s="32">
        <f>INDEX(U$280:U$296,$E1642)*$D1642</f>
        <v/>
      </c>
      <c r="V1642" s="32">
        <f>INDEX(V$280:V$296,$E1642)*$D1642</f>
        <v/>
      </c>
      <c r="W1642" s="32">
        <f>INDEX(W$280:W$296,$E1642)*$D1642</f>
        <v/>
      </c>
      <c r="X1642" s="32">
        <f>INDEX(X$280:X$296,$E1642)*$D1642</f>
        <v/>
      </c>
      <c r="Y1642" s="32">
        <f>INDEX(Y$280:Y$296,$E1642)*$D1642</f>
        <v/>
      </c>
      <c r="Z1642" s="32">
        <f>INDEX(Z$280:Z$296,$E1642)*$D1642</f>
        <v/>
      </c>
      <c r="AA1642" s="32">
        <f>INDEX(AA$280:AA$296,$E1642)*$D1642</f>
        <v/>
      </c>
      <c r="AB1642" s="32">
        <f>INDEX(AB$280:AB$296,$E1642)*$D1642</f>
        <v/>
      </c>
      <c r="AC1642" s="32">
        <f>INDEX(AC$280:AC$296,$E1642)*$D1642</f>
        <v/>
      </c>
      <c r="AD1642" s="32">
        <f>INDEX(AD$280:AD$296,$E1642)*$D1642</f>
        <v/>
      </c>
      <c r="AF1642" s="11">
        <f>CodePrefix&amp;$A1642&amp;IF($C1642="","","."&amp;$C1642&amp;"."&amp;$B1642)&amp;INDEX(VarEnd,MATCH($A1642,VarKey,0))&amp;AF$5</f>
        <v/>
      </c>
      <c r="AG1642" s="37">
        <f>INDEX(AG$280:AG$296,$E1642)*$D1642</f>
        <v/>
      </c>
      <c r="AH1642" s="32">
        <f>INDEX(AH$280:AH$296,$E1642)*$D1642</f>
        <v/>
      </c>
      <c r="AI1642" s="32">
        <f>INDEX(AI$280:AI$296,$E1642)*$D1642</f>
        <v/>
      </c>
      <c r="AJ1642" s="32">
        <f>INDEX(AJ$280:AJ$296,$E1642)*$D1642</f>
        <v/>
      </c>
      <c r="AK1642" s="32">
        <f>INDEX(AK$280:AK$296,$E1642)*$D1642</f>
        <v/>
      </c>
      <c r="AL1642" s="32">
        <f>INDEX(AL$280:AL$296,$E1642)*$D1642</f>
        <v/>
      </c>
      <c r="AM1642" s="32">
        <f>INDEX(AM$280:AM$296,$E1642)*$D1642</f>
        <v/>
      </c>
      <c r="AN1642" s="32">
        <f>INDEX(AN$280:AN$296,$E1642)*$D1642</f>
        <v/>
      </c>
      <c r="AO1642" s="32">
        <f>INDEX(AO$280:AO$296,$E1642)*$D1642</f>
        <v/>
      </c>
      <c r="AP1642" s="32">
        <f>INDEX(AP$280:AP$296,$E1642)*$D1642</f>
        <v/>
      </c>
      <c r="AQ1642" s="32">
        <f>INDEX(AQ$280:AQ$296,$E1642)*$D1642</f>
        <v/>
      </c>
      <c r="AR1642" s="32">
        <f>INDEX(AR$280:AR$296,$E1642)*$D1642</f>
        <v/>
      </c>
      <c r="AS1642" s="32">
        <f>INDEX(AS$280:AS$296,$E1642)*$D1642</f>
        <v/>
      </c>
      <c r="AT1642" s="32">
        <f>INDEX(AT$280:AT$296,$E1642)*$D1642</f>
        <v/>
      </c>
      <c r="AU1642" s="32">
        <f>INDEX(AU$280:AU$296,$E1642)*$D1642</f>
        <v/>
      </c>
      <c r="AV1642" s="32">
        <f>INDEX(AV$280:AV$296,$E1642)*$D1642</f>
        <v/>
      </c>
      <c r="AW1642" s="32">
        <f>INDEX(AW$280:AW$296,$E1642)*$D1642</f>
        <v/>
      </c>
      <c r="AX1642" s="32">
        <f>INDEX(AX$280:AX$296,$E1642)*$D1642</f>
        <v/>
      </c>
      <c r="AY1642" s="32">
        <f>INDEX(AY$280:AY$296,$E1642)*$D1642</f>
        <v/>
      </c>
    </row>
    <row r="1643" hidden="1" outlineLevel="2">
      <c r="A1643" s="14" t="inlineStr">
        <is>
          <t>ets</t>
        </is>
      </c>
      <c r="B1643" s="14" t="inlineStr">
        <is>
          <t>lpg</t>
        </is>
      </c>
      <c r="C1643" s="14" t="inlineStr">
        <is>
          <t>foo</t>
        </is>
      </c>
      <c r="D1643" s="32">
        <f>INDEX(Inputs!$W$5:$W$132,MATCH($B1643&amp;"|"&amp;$C1643,Inputs!$A$5:$A$132,0))</f>
        <v/>
      </c>
      <c r="E1643" s="32">
        <f>INDEX(Inputs!$M$5:$M$132,MATCH($B1643&amp;"|"&amp;$C1643,Inputs!$A$5:$A$132,0))</f>
        <v/>
      </c>
      <c r="F1643" s="36" t="n"/>
      <c r="G1643" s="36" t="n"/>
      <c r="H1643" s="14">
        <f>INDEX(VarLab,MATCH($A1643,VarKey,0))&amp;INDEX(MemLab,MATCH($C1643&amp;"|"&amp;$B1643,MemKey,0))</f>
        <v/>
      </c>
      <c r="I1643" s="14">
        <f>INDEX(VarUnit,MATCH($A1643,VarKey,0))</f>
        <v/>
      </c>
      <c r="J1643" s="14">
        <f>INDEX(VarSrc,MATCH($A1643,VarKey,0))</f>
        <v/>
      </c>
      <c r="K1643" s="11">
        <f>CodePrefix&amp;$A1643&amp;IF($C1643="","","."&amp;$C1643&amp;"."&amp;$B1643)&amp;INDEX(VarEnd,MATCH($A1643,VarKey,0))&amp;K$5</f>
        <v/>
      </c>
      <c r="L1643" s="37">
        <f>INDEX(L$280:L$296,$E1643)*$D1643</f>
        <v/>
      </c>
      <c r="M1643" s="32">
        <f>INDEX(M$280:M$296,$E1643)*$D1643</f>
        <v/>
      </c>
      <c r="N1643" s="32">
        <f>INDEX(N$280:N$296,$E1643)*$D1643</f>
        <v/>
      </c>
      <c r="O1643" s="32">
        <f>INDEX(O$280:O$296,$E1643)*$D1643</f>
        <v/>
      </c>
      <c r="P1643" s="32">
        <f>INDEX(P$280:P$296,$E1643)*$D1643</f>
        <v/>
      </c>
      <c r="Q1643" s="32">
        <f>INDEX(Q$280:Q$296,$E1643)*$D1643</f>
        <v/>
      </c>
      <c r="R1643" s="32">
        <f>INDEX(R$280:R$296,$E1643)*$D1643</f>
        <v/>
      </c>
      <c r="S1643" s="32">
        <f>INDEX(S$280:S$296,$E1643)*$D1643</f>
        <v/>
      </c>
      <c r="T1643" s="32">
        <f>INDEX(T$280:T$296,$E1643)*$D1643</f>
        <v/>
      </c>
      <c r="U1643" s="32">
        <f>INDEX(U$280:U$296,$E1643)*$D1643</f>
        <v/>
      </c>
      <c r="V1643" s="32">
        <f>INDEX(V$280:V$296,$E1643)*$D1643</f>
        <v/>
      </c>
      <c r="W1643" s="32">
        <f>INDEX(W$280:W$296,$E1643)*$D1643</f>
        <v/>
      </c>
      <c r="X1643" s="32">
        <f>INDEX(X$280:X$296,$E1643)*$D1643</f>
        <v/>
      </c>
      <c r="Y1643" s="32">
        <f>INDEX(Y$280:Y$296,$E1643)*$D1643</f>
        <v/>
      </c>
      <c r="Z1643" s="32">
        <f>INDEX(Z$280:Z$296,$E1643)*$D1643</f>
        <v/>
      </c>
      <c r="AA1643" s="32">
        <f>INDEX(AA$280:AA$296,$E1643)*$D1643</f>
        <v/>
      </c>
      <c r="AB1643" s="32">
        <f>INDEX(AB$280:AB$296,$E1643)*$D1643</f>
        <v/>
      </c>
      <c r="AC1643" s="32">
        <f>INDEX(AC$280:AC$296,$E1643)*$D1643</f>
        <v/>
      </c>
      <c r="AD1643" s="32">
        <f>INDEX(AD$280:AD$296,$E1643)*$D1643</f>
        <v/>
      </c>
      <c r="AF1643" s="11">
        <f>CodePrefix&amp;$A1643&amp;IF($C1643="","","."&amp;$C1643&amp;"."&amp;$B1643)&amp;INDEX(VarEnd,MATCH($A1643,VarKey,0))&amp;AF$5</f>
        <v/>
      </c>
      <c r="AG1643" s="37">
        <f>INDEX(AG$280:AG$296,$E1643)*$D1643</f>
        <v/>
      </c>
      <c r="AH1643" s="32">
        <f>INDEX(AH$280:AH$296,$E1643)*$D1643</f>
        <v/>
      </c>
      <c r="AI1643" s="32">
        <f>INDEX(AI$280:AI$296,$E1643)*$D1643</f>
        <v/>
      </c>
      <c r="AJ1643" s="32">
        <f>INDEX(AJ$280:AJ$296,$E1643)*$D1643</f>
        <v/>
      </c>
      <c r="AK1643" s="32">
        <f>INDEX(AK$280:AK$296,$E1643)*$D1643</f>
        <v/>
      </c>
      <c r="AL1643" s="32">
        <f>INDEX(AL$280:AL$296,$E1643)*$D1643</f>
        <v/>
      </c>
      <c r="AM1643" s="32">
        <f>INDEX(AM$280:AM$296,$E1643)*$D1643</f>
        <v/>
      </c>
      <c r="AN1643" s="32">
        <f>INDEX(AN$280:AN$296,$E1643)*$D1643</f>
        <v/>
      </c>
      <c r="AO1643" s="32">
        <f>INDEX(AO$280:AO$296,$E1643)*$D1643</f>
        <v/>
      </c>
      <c r="AP1643" s="32">
        <f>INDEX(AP$280:AP$296,$E1643)*$D1643</f>
        <v/>
      </c>
      <c r="AQ1643" s="32">
        <f>INDEX(AQ$280:AQ$296,$E1643)*$D1643</f>
        <v/>
      </c>
      <c r="AR1643" s="32">
        <f>INDEX(AR$280:AR$296,$E1643)*$D1643</f>
        <v/>
      </c>
      <c r="AS1643" s="32">
        <f>INDEX(AS$280:AS$296,$E1643)*$D1643</f>
        <v/>
      </c>
      <c r="AT1643" s="32">
        <f>INDEX(AT$280:AT$296,$E1643)*$D1643</f>
        <v/>
      </c>
      <c r="AU1643" s="32">
        <f>INDEX(AU$280:AU$296,$E1643)*$D1643</f>
        <v/>
      </c>
      <c r="AV1643" s="32">
        <f>INDEX(AV$280:AV$296,$E1643)*$D1643</f>
        <v/>
      </c>
      <c r="AW1643" s="32">
        <f>INDEX(AW$280:AW$296,$E1643)*$D1643</f>
        <v/>
      </c>
      <c r="AX1643" s="32">
        <f>INDEX(AX$280:AX$296,$E1643)*$D1643</f>
        <v/>
      </c>
      <c r="AY1643" s="32">
        <f>INDEX(AY$280:AY$296,$E1643)*$D1643</f>
        <v/>
      </c>
    </row>
    <row r="1644" hidden="1" outlineLevel="2">
      <c r="A1644" s="14" t="inlineStr">
        <is>
          <t>ets</t>
        </is>
      </c>
      <c r="B1644" s="14" t="inlineStr">
        <is>
          <t>ker</t>
        </is>
      </c>
      <c r="C1644" s="14" t="inlineStr">
        <is>
          <t>foo</t>
        </is>
      </c>
      <c r="D1644" s="32">
        <f>INDEX(Inputs!$W$5:$W$132,MATCH($B1644&amp;"|"&amp;$C1644,Inputs!$A$5:$A$132,0))</f>
        <v/>
      </c>
      <c r="E1644" s="32">
        <f>INDEX(Inputs!$M$5:$M$132,MATCH($B1644&amp;"|"&amp;$C1644,Inputs!$A$5:$A$132,0))</f>
        <v/>
      </c>
      <c r="F1644" s="36" t="n"/>
      <c r="G1644" s="36" t="n"/>
      <c r="H1644" s="14">
        <f>INDEX(VarLab,MATCH($A1644,VarKey,0))&amp;INDEX(MemLab,MATCH($C1644&amp;"|"&amp;$B1644,MemKey,0))</f>
        <v/>
      </c>
      <c r="I1644" s="14">
        <f>INDEX(VarUnit,MATCH($A1644,VarKey,0))</f>
        <v/>
      </c>
      <c r="J1644" s="14">
        <f>INDEX(VarSrc,MATCH($A1644,VarKey,0))</f>
        <v/>
      </c>
      <c r="K1644" s="11">
        <f>CodePrefix&amp;$A1644&amp;IF($C1644="","","."&amp;$C1644&amp;"."&amp;$B1644)&amp;INDEX(VarEnd,MATCH($A1644,VarKey,0))&amp;K$5</f>
        <v/>
      </c>
      <c r="L1644" s="37">
        <f>INDEX(L$280:L$296,$E1644)*$D1644</f>
        <v/>
      </c>
      <c r="M1644" s="32">
        <f>INDEX(M$280:M$296,$E1644)*$D1644</f>
        <v/>
      </c>
      <c r="N1644" s="32">
        <f>INDEX(N$280:N$296,$E1644)*$D1644</f>
        <v/>
      </c>
      <c r="O1644" s="32">
        <f>INDEX(O$280:O$296,$E1644)*$D1644</f>
        <v/>
      </c>
      <c r="P1644" s="32">
        <f>INDEX(P$280:P$296,$E1644)*$D1644</f>
        <v/>
      </c>
      <c r="Q1644" s="32">
        <f>INDEX(Q$280:Q$296,$E1644)*$D1644</f>
        <v/>
      </c>
      <c r="R1644" s="32">
        <f>INDEX(R$280:R$296,$E1644)*$D1644</f>
        <v/>
      </c>
      <c r="S1644" s="32">
        <f>INDEX(S$280:S$296,$E1644)*$D1644</f>
        <v/>
      </c>
      <c r="T1644" s="32">
        <f>INDEX(T$280:T$296,$E1644)*$D1644</f>
        <v/>
      </c>
      <c r="U1644" s="32">
        <f>INDEX(U$280:U$296,$E1644)*$D1644</f>
        <v/>
      </c>
      <c r="V1644" s="32">
        <f>INDEX(V$280:V$296,$E1644)*$D1644</f>
        <v/>
      </c>
      <c r="W1644" s="32">
        <f>INDEX(W$280:W$296,$E1644)*$D1644</f>
        <v/>
      </c>
      <c r="X1644" s="32">
        <f>INDEX(X$280:X$296,$E1644)*$D1644</f>
        <v/>
      </c>
      <c r="Y1644" s="32">
        <f>INDEX(Y$280:Y$296,$E1644)*$D1644</f>
        <v/>
      </c>
      <c r="Z1644" s="32">
        <f>INDEX(Z$280:Z$296,$E1644)*$D1644</f>
        <v/>
      </c>
      <c r="AA1644" s="32">
        <f>INDEX(AA$280:AA$296,$E1644)*$D1644</f>
        <v/>
      </c>
      <c r="AB1644" s="32">
        <f>INDEX(AB$280:AB$296,$E1644)*$D1644</f>
        <v/>
      </c>
      <c r="AC1644" s="32">
        <f>INDEX(AC$280:AC$296,$E1644)*$D1644</f>
        <v/>
      </c>
      <c r="AD1644" s="32">
        <f>INDEX(AD$280:AD$296,$E1644)*$D1644</f>
        <v/>
      </c>
      <c r="AF1644" s="11">
        <f>CodePrefix&amp;$A1644&amp;IF($C1644="","","."&amp;$C1644&amp;"."&amp;$B1644)&amp;INDEX(VarEnd,MATCH($A1644,VarKey,0))&amp;AF$5</f>
        <v/>
      </c>
      <c r="AG1644" s="37">
        <f>INDEX(AG$280:AG$296,$E1644)*$D1644</f>
        <v/>
      </c>
      <c r="AH1644" s="32">
        <f>INDEX(AH$280:AH$296,$E1644)*$D1644</f>
        <v/>
      </c>
      <c r="AI1644" s="32">
        <f>INDEX(AI$280:AI$296,$E1644)*$D1644</f>
        <v/>
      </c>
      <c r="AJ1644" s="32">
        <f>INDEX(AJ$280:AJ$296,$E1644)*$D1644</f>
        <v/>
      </c>
      <c r="AK1644" s="32">
        <f>INDEX(AK$280:AK$296,$E1644)*$D1644</f>
        <v/>
      </c>
      <c r="AL1644" s="32">
        <f>INDEX(AL$280:AL$296,$E1644)*$D1644</f>
        <v/>
      </c>
      <c r="AM1644" s="32">
        <f>INDEX(AM$280:AM$296,$E1644)*$D1644</f>
        <v/>
      </c>
      <c r="AN1644" s="32">
        <f>INDEX(AN$280:AN$296,$E1644)*$D1644</f>
        <v/>
      </c>
      <c r="AO1644" s="32">
        <f>INDEX(AO$280:AO$296,$E1644)*$D1644</f>
        <v/>
      </c>
      <c r="AP1644" s="32">
        <f>INDEX(AP$280:AP$296,$E1644)*$D1644</f>
        <v/>
      </c>
      <c r="AQ1644" s="32">
        <f>INDEX(AQ$280:AQ$296,$E1644)*$D1644</f>
        <v/>
      </c>
      <c r="AR1644" s="32">
        <f>INDEX(AR$280:AR$296,$E1644)*$D1644</f>
        <v/>
      </c>
      <c r="AS1644" s="32">
        <f>INDEX(AS$280:AS$296,$E1644)*$D1644</f>
        <v/>
      </c>
      <c r="AT1644" s="32">
        <f>INDEX(AT$280:AT$296,$E1644)*$D1644</f>
        <v/>
      </c>
      <c r="AU1644" s="32">
        <f>INDEX(AU$280:AU$296,$E1644)*$D1644</f>
        <v/>
      </c>
      <c r="AV1644" s="32">
        <f>INDEX(AV$280:AV$296,$E1644)*$D1644</f>
        <v/>
      </c>
      <c r="AW1644" s="32">
        <f>INDEX(AW$280:AW$296,$E1644)*$D1644</f>
        <v/>
      </c>
      <c r="AX1644" s="32">
        <f>INDEX(AX$280:AX$296,$E1644)*$D1644</f>
        <v/>
      </c>
      <c r="AY1644" s="32">
        <f>INDEX(AY$280:AY$296,$E1644)*$D1644</f>
        <v/>
      </c>
    </row>
    <row r="1645" hidden="1" outlineLevel="2">
      <c r="A1645" s="14" t="inlineStr">
        <is>
          <t>ets</t>
        </is>
      </c>
      <c r="B1645" s="14" t="inlineStr">
        <is>
          <t>oop</t>
        </is>
      </c>
      <c r="C1645" s="14" t="inlineStr">
        <is>
          <t>foo</t>
        </is>
      </c>
      <c r="D1645" s="32">
        <f>INDEX(Inputs!$W$5:$W$132,MATCH($B1645&amp;"|"&amp;$C1645,Inputs!$A$5:$A$132,0))</f>
        <v/>
      </c>
      <c r="E1645" s="32">
        <f>INDEX(Inputs!$M$5:$M$132,MATCH($B1645&amp;"|"&amp;$C1645,Inputs!$A$5:$A$132,0))</f>
        <v/>
      </c>
      <c r="F1645" s="36" t="n"/>
      <c r="G1645" s="36" t="n"/>
      <c r="H1645" s="14">
        <f>INDEX(VarLab,MATCH($A1645,VarKey,0))&amp;INDEX(MemLab,MATCH($C1645&amp;"|"&amp;$B1645,MemKey,0))</f>
        <v/>
      </c>
      <c r="I1645" s="14">
        <f>INDEX(VarUnit,MATCH($A1645,VarKey,0))</f>
        <v/>
      </c>
      <c r="J1645" s="14">
        <f>INDEX(VarSrc,MATCH($A1645,VarKey,0))</f>
        <v/>
      </c>
      <c r="K1645" s="11">
        <f>CodePrefix&amp;$A1645&amp;IF($C1645="","","."&amp;$C1645&amp;"."&amp;$B1645)&amp;INDEX(VarEnd,MATCH($A1645,VarKey,0))&amp;K$5</f>
        <v/>
      </c>
      <c r="L1645" s="37">
        <f>INDEX(L$280:L$296,$E1645)*$D1645</f>
        <v/>
      </c>
      <c r="M1645" s="32">
        <f>INDEX(M$280:M$296,$E1645)*$D1645</f>
        <v/>
      </c>
      <c r="N1645" s="32">
        <f>INDEX(N$280:N$296,$E1645)*$D1645</f>
        <v/>
      </c>
      <c r="O1645" s="32">
        <f>INDEX(O$280:O$296,$E1645)*$D1645</f>
        <v/>
      </c>
      <c r="P1645" s="32">
        <f>INDEX(P$280:P$296,$E1645)*$D1645</f>
        <v/>
      </c>
      <c r="Q1645" s="32">
        <f>INDEX(Q$280:Q$296,$E1645)*$D1645</f>
        <v/>
      </c>
      <c r="R1645" s="32">
        <f>INDEX(R$280:R$296,$E1645)*$D1645</f>
        <v/>
      </c>
      <c r="S1645" s="32">
        <f>INDEX(S$280:S$296,$E1645)*$D1645</f>
        <v/>
      </c>
      <c r="T1645" s="32">
        <f>INDEX(T$280:T$296,$E1645)*$D1645</f>
        <v/>
      </c>
      <c r="U1645" s="32">
        <f>INDEX(U$280:U$296,$E1645)*$D1645</f>
        <v/>
      </c>
      <c r="V1645" s="32">
        <f>INDEX(V$280:V$296,$E1645)*$D1645</f>
        <v/>
      </c>
      <c r="W1645" s="32">
        <f>INDEX(W$280:W$296,$E1645)*$D1645</f>
        <v/>
      </c>
      <c r="X1645" s="32">
        <f>INDEX(X$280:X$296,$E1645)*$D1645</f>
        <v/>
      </c>
      <c r="Y1645" s="32">
        <f>INDEX(Y$280:Y$296,$E1645)*$D1645</f>
        <v/>
      </c>
      <c r="Z1645" s="32">
        <f>INDEX(Z$280:Z$296,$E1645)*$D1645</f>
        <v/>
      </c>
      <c r="AA1645" s="32">
        <f>INDEX(AA$280:AA$296,$E1645)*$D1645</f>
        <v/>
      </c>
      <c r="AB1645" s="32">
        <f>INDEX(AB$280:AB$296,$E1645)*$D1645</f>
        <v/>
      </c>
      <c r="AC1645" s="32">
        <f>INDEX(AC$280:AC$296,$E1645)*$D1645</f>
        <v/>
      </c>
      <c r="AD1645" s="32">
        <f>INDEX(AD$280:AD$296,$E1645)*$D1645</f>
        <v/>
      </c>
      <c r="AF1645" s="11">
        <f>CodePrefix&amp;$A1645&amp;IF($C1645="","","."&amp;$C1645&amp;"."&amp;$B1645)&amp;INDEX(VarEnd,MATCH($A1645,VarKey,0))&amp;AF$5</f>
        <v/>
      </c>
      <c r="AG1645" s="37">
        <f>INDEX(AG$280:AG$296,$E1645)*$D1645</f>
        <v/>
      </c>
      <c r="AH1645" s="32">
        <f>INDEX(AH$280:AH$296,$E1645)*$D1645</f>
        <v/>
      </c>
      <c r="AI1645" s="32">
        <f>INDEX(AI$280:AI$296,$E1645)*$D1645</f>
        <v/>
      </c>
      <c r="AJ1645" s="32">
        <f>INDEX(AJ$280:AJ$296,$E1645)*$D1645</f>
        <v/>
      </c>
      <c r="AK1645" s="32">
        <f>INDEX(AK$280:AK$296,$E1645)*$D1645</f>
        <v/>
      </c>
      <c r="AL1645" s="32">
        <f>INDEX(AL$280:AL$296,$E1645)*$D1645</f>
        <v/>
      </c>
      <c r="AM1645" s="32">
        <f>INDEX(AM$280:AM$296,$E1645)*$D1645</f>
        <v/>
      </c>
      <c r="AN1645" s="32">
        <f>INDEX(AN$280:AN$296,$E1645)*$D1645</f>
        <v/>
      </c>
      <c r="AO1645" s="32">
        <f>INDEX(AO$280:AO$296,$E1645)*$D1645</f>
        <v/>
      </c>
      <c r="AP1645" s="32">
        <f>INDEX(AP$280:AP$296,$E1645)*$D1645</f>
        <v/>
      </c>
      <c r="AQ1645" s="32">
        <f>INDEX(AQ$280:AQ$296,$E1645)*$D1645</f>
        <v/>
      </c>
      <c r="AR1645" s="32">
        <f>INDEX(AR$280:AR$296,$E1645)*$D1645</f>
        <v/>
      </c>
      <c r="AS1645" s="32">
        <f>INDEX(AS$280:AS$296,$E1645)*$D1645</f>
        <v/>
      </c>
      <c r="AT1645" s="32">
        <f>INDEX(AT$280:AT$296,$E1645)*$D1645</f>
        <v/>
      </c>
      <c r="AU1645" s="32">
        <f>INDEX(AU$280:AU$296,$E1645)*$D1645</f>
        <v/>
      </c>
      <c r="AV1645" s="32">
        <f>INDEX(AV$280:AV$296,$E1645)*$D1645</f>
        <v/>
      </c>
      <c r="AW1645" s="32">
        <f>INDEX(AW$280:AW$296,$E1645)*$D1645</f>
        <v/>
      </c>
      <c r="AX1645" s="32">
        <f>INDEX(AX$280:AX$296,$E1645)*$D1645</f>
        <v/>
      </c>
      <c r="AY1645" s="32">
        <f>INDEX(AY$280:AY$296,$E1645)*$D1645</f>
        <v/>
      </c>
    </row>
    <row r="1646" hidden="1" outlineLevel="2">
      <c r="A1646" s="14" t="inlineStr">
        <is>
          <t>ets</t>
        </is>
      </c>
      <c r="B1646" s="14" t="inlineStr">
        <is>
          <t>bio</t>
        </is>
      </c>
      <c r="C1646" s="14" t="inlineStr">
        <is>
          <t>foo</t>
        </is>
      </c>
      <c r="D1646" s="32">
        <f>INDEX(Inputs!$W$5:$W$132,MATCH($B1646&amp;"|"&amp;$C1646,Inputs!$A$5:$A$132,0))</f>
        <v/>
      </c>
      <c r="E1646" s="32">
        <f>INDEX(Inputs!$M$5:$M$132,MATCH($B1646&amp;"|"&amp;$C1646,Inputs!$A$5:$A$132,0))</f>
        <v/>
      </c>
      <c r="F1646" s="36" t="n"/>
      <c r="G1646" s="36" t="n"/>
      <c r="H1646" s="14">
        <f>INDEX(VarLab,MATCH($A1646,VarKey,0))&amp;INDEX(MemLab,MATCH($C1646&amp;"|"&amp;$B1646,MemKey,0))</f>
        <v/>
      </c>
      <c r="I1646" s="14">
        <f>INDEX(VarUnit,MATCH($A1646,VarKey,0))</f>
        <v/>
      </c>
      <c r="J1646" s="14">
        <f>INDEX(VarSrc,MATCH($A1646,VarKey,0))</f>
        <v/>
      </c>
      <c r="K1646" s="11">
        <f>CodePrefix&amp;$A1646&amp;IF($C1646="","","."&amp;$C1646&amp;"."&amp;$B1646)&amp;INDEX(VarEnd,MATCH($A1646,VarKey,0))&amp;K$5</f>
        <v/>
      </c>
      <c r="L1646" s="37">
        <f>INDEX(L$280:L$296,$E1646)*$D1646</f>
        <v/>
      </c>
      <c r="M1646" s="32">
        <f>INDEX(M$280:M$296,$E1646)*$D1646</f>
        <v/>
      </c>
      <c r="N1646" s="32">
        <f>INDEX(N$280:N$296,$E1646)*$D1646</f>
        <v/>
      </c>
      <c r="O1646" s="32">
        <f>INDEX(O$280:O$296,$E1646)*$D1646</f>
        <v/>
      </c>
      <c r="P1646" s="32">
        <f>INDEX(P$280:P$296,$E1646)*$D1646</f>
        <v/>
      </c>
      <c r="Q1646" s="32">
        <f>INDEX(Q$280:Q$296,$E1646)*$D1646</f>
        <v/>
      </c>
      <c r="R1646" s="32">
        <f>INDEX(R$280:R$296,$E1646)*$D1646</f>
        <v/>
      </c>
      <c r="S1646" s="32">
        <f>INDEX(S$280:S$296,$E1646)*$D1646</f>
        <v/>
      </c>
      <c r="T1646" s="32">
        <f>INDEX(T$280:T$296,$E1646)*$D1646</f>
        <v/>
      </c>
      <c r="U1646" s="32">
        <f>INDEX(U$280:U$296,$E1646)*$D1646</f>
        <v/>
      </c>
      <c r="V1646" s="32">
        <f>INDEX(V$280:V$296,$E1646)*$D1646</f>
        <v/>
      </c>
      <c r="W1646" s="32">
        <f>INDEX(W$280:W$296,$E1646)*$D1646</f>
        <v/>
      </c>
      <c r="X1646" s="32">
        <f>INDEX(X$280:X$296,$E1646)*$D1646</f>
        <v/>
      </c>
      <c r="Y1646" s="32">
        <f>INDEX(Y$280:Y$296,$E1646)*$D1646</f>
        <v/>
      </c>
      <c r="Z1646" s="32">
        <f>INDEX(Z$280:Z$296,$E1646)*$D1646</f>
        <v/>
      </c>
      <c r="AA1646" s="32">
        <f>INDEX(AA$280:AA$296,$E1646)*$D1646</f>
        <v/>
      </c>
      <c r="AB1646" s="32">
        <f>INDEX(AB$280:AB$296,$E1646)*$D1646</f>
        <v/>
      </c>
      <c r="AC1646" s="32">
        <f>INDEX(AC$280:AC$296,$E1646)*$D1646</f>
        <v/>
      </c>
      <c r="AD1646" s="32">
        <f>INDEX(AD$280:AD$296,$E1646)*$D1646</f>
        <v/>
      </c>
      <c r="AF1646" s="11">
        <f>CodePrefix&amp;$A1646&amp;IF($C1646="","","."&amp;$C1646&amp;"."&amp;$B1646)&amp;INDEX(VarEnd,MATCH($A1646,VarKey,0))&amp;AF$5</f>
        <v/>
      </c>
      <c r="AG1646" s="37">
        <f>INDEX(AG$280:AG$296,$E1646)*$D1646</f>
        <v/>
      </c>
      <c r="AH1646" s="32">
        <f>INDEX(AH$280:AH$296,$E1646)*$D1646</f>
        <v/>
      </c>
      <c r="AI1646" s="32">
        <f>INDEX(AI$280:AI$296,$E1646)*$D1646</f>
        <v/>
      </c>
      <c r="AJ1646" s="32">
        <f>INDEX(AJ$280:AJ$296,$E1646)*$D1646</f>
        <v/>
      </c>
      <c r="AK1646" s="32">
        <f>INDEX(AK$280:AK$296,$E1646)*$D1646</f>
        <v/>
      </c>
      <c r="AL1646" s="32">
        <f>INDEX(AL$280:AL$296,$E1646)*$D1646</f>
        <v/>
      </c>
      <c r="AM1646" s="32">
        <f>INDEX(AM$280:AM$296,$E1646)*$D1646</f>
        <v/>
      </c>
      <c r="AN1646" s="32">
        <f>INDEX(AN$280:AN$296,$E1646)*$D1646</f>
        <v/>
      </c>
      <c r="AO1646" s="32">
        <f>INDEX(AO$280:AO$296,$E1646)*$D1646</f>
        <v/>
      </c>
      <c r="AP1646" s="32">
        <f>INDEX(AP$280:AP$296,$E1646)*$D1646</f>
        <v/>
      </c>
      <c r="AQ1646" s="32">
        <f>INDEX(AQ$280:AQ$296,$E1646)*$D1646</f>
        <v/>
      </c>
      <c r="AR1646" s="32">
        <f>INDEX(AR$280:AR$296,$E1646)*$D1646</f>
        <v/>
      </c>
      <c r="AS1646" s="32">
        <f>INDEX(AS$280:AS$296,$E1646)*$D1646</f>
        <v/>
      </c>
      <c r="AT1646" s="32">
        <f>INDEX(AT$280:AT$296,$E1646)*$D1646</f>
        <v/>
      </c>
      <c r="AU1646" s="32">
        <f>INDEX(AU$280:AU$296,$E1646)*$D1646</f>
        <v/>
      </c>
      <c r="AV1646" s="32">
        <f>INDEX(AV$280:AV$296,$E1646)*$D1646</f>
        <v/>
      </c>
      <c r="AW1646" s="32">
        <f>INDEX(AW$280:AW$296,$E1646)*$D1646</f>
        <v/>
      </c>
      <c r="AX1646" s="32">
        <f>INDEX(AX$280:AX$296,$E1646)*$D1646</f>
        <v/>
      </c>
      <c r="AY1646" s="32">
        <f>INDEX(AY$280:AY$296,$E1646)*$D1646</f>
        <v/>
      </c>
    </row>
    <row r="1647" hidden="1" outlineLevel="2"/>
    <row r="1648" hidden="1" outlineLevel="2">
      <c r="A1648" s="14" t="inlineStr">
        <is>
          <t>ntx</t>
        </is>
      </c>
      <c r="B1648" s="14" t="inlineStr">
        <is>
          <t>coa</t>
        </is>
      </c>
      <c r="C1648" s="14" t="inlineStr">
        <is>
          <t>foo</t>
        </is>
      </c>
      <c r="D1648" s="32">
        <f>INDEX(Inputs!$N$5:$N$132,MATCH($B1648&amp;"|"&amp;$C1648,Inputs!$A$5:$A$132,0))</f>
        <v/>
      </c>
      <c r="E1648" s="32">
        <f>INDEX(Inputs!$K$5:$K$132,MATCH($B1648&amp;"|"&amp;$C1648,Inputs!$A$5:$A$132,0))</f>
        <v/>
      </c>
      <c r="F1648" s="36" t="n"/>
      <c r="G1648" s="36" t="n"/>
      <c r="H1648" s="14">
        <f>INDEX(VarLab,MATCH($A1648,VarKey,0))&amp;INDEX(MemLab,MATCH($C1648&amp;"|"&amp;$B1648,MemKey,0))</f>
        <v/>
      </c>
      <c r="I1648" s="14">
        <f>INDEX(VarUnit,MATCH($A1648,VarKey,0))</f>
        <v/>
      </c>
      <c r="J1648" s="14">
        <f>INDEX(VarSrc,MATCH($A1648,VarKey,0))</f>
        <v/>
      </c>
      <c r="K1648" s="11">
        <f>CodePrefix&amp;$A1648&amp;IF($C1648="","","."&amp;$C1648&amp;"."&amp;$B1648)&amp;INDEX(VarEnd,MATCH($A1648,VarKey,0))&amp;K$5</f>
        <v/>
      </c>
      <c r="L1648" s="37">
        <f>INDEX(L$80:L$93,$D1648)/$E1648</f>
        <v/>
      </c>
      <c r="M1648" s="32">
        <f>INDEX(M$80:M$93,$D1648)/$E1648</f>
        <v/>
      </c>
      <c r="N1648" s="32">
        <f>INDEX(N$80:N$93,$D1648)/$E1648</f>
        <v/>
      </c>
      <c r="O1648" s="32">
        <f>INDEX(O$80:O$93,$D1648)/$E1648</f>
        <v/>
      </c>
      <c r="P1648" s="32">
        <f>INDEX(P$80:P$93,$D1648)/$E1648</f>
        <v/>
      </c>
      <c r="Q1648" s="32">
        <f>INDEX(Q$80:Q$93,$D1648)/$E1648</f>
        <v/>
      </c>
      <c r="R1648" s="32">
        <f>INDEX(R$80:R$93,$D1648)/$E1648</f>
        <v/>
      </c>
      <c r="S1648" s="32">
        <f>INDEX(S$80:S$93,$D1648)/$E1648</f>
        <v/>
      </c>
      <c r="T1648" s="32">
        <f>INDEX(T$80:T$93,$D1648)/$E1648</f>
        <v/>
      </c>
      <c r="U1648" s="32">
        <f>INDEX(U$80:U$93,$D1648)/$E1648</f>
        <v/>
      </c>
      <c r="V1648" s="32">
        <f>INDEX(V$80:V$93,$D1648)/$E1648</f>
        <v/>
      </c>
      <c r="W1648" s="32">
        <f>INDEX(W$80:W$93,$D1648)/$E1648</f>
        <v/>
      </c>
      <c r="X1648" s="32">
        <f>INDEX(X$80:X$93,$D1648)/$E1648</f>
        <v/>
      </c>
      <c r="Y1648" s="32">
        <f>INDEX(Y$80:Y$93,$D1648)/$E1648</f>
        <v/>
      </c>
      <c r="Z1648" s="32">
        <f>INDEX(Z$80:Z$93,$D1648)/$E1648</f>
        <v/>
      </c>
      <c r="AA1648" s="32">
        <f>INDEX(AA$80:AA$93,$D1648)/$E1648</f>
        <v/>
      </c>
      <c r="AB1648" s="32">
        <f>INDEX(AB$80:AB$93,$D1648)/$E1648</f>
        <v/>
      </c>
      <c r="AC1648" s="32">
        <f>INDEX(AC$80:AC$93,$D1648)/$E1648</f>
        <v/>
      </c>
      <c r="AD1648" s="32">
        <f>INDEX(AD$80:AD$93,$D1648)/$E1648</f>
        <v/>
      </c>
      <c r="AF1648" s="11">
        <f>CodePrefix&amp;$A1648&amp;IF($C1648="","","."&amp;$C1648&amp;"."&amp;$B1648)&amp;INDEX(VarEnd,MATCH($A1648,VarKey,0))&amp;AF$5</f>
        <v/>
      </c>
      <c r="AG1648" s="37">
        <f>INDEX(AG$80:AG$93,$D1648)/$E1648</f>
        <v/>
      </c>
      <c r="AH1648" s="32">
        <f>INDEX(AH$80:AH$93,$D1648)/$E1648</f>
        <v/>
      </c>
      <c r="AI1648" s="32">
        <f>INDEX(AI$80:AI$93,$D1648)/$E1648</f>
        <v/>
      </c>
      <c r="AJ1648" s="32">
        <f>INDEX(AJ$80:AJ$93,$D1648)/$E1648</f>
        <v/>
      </c>
      <c r="AK1648" s="32">
        <f>INDEX(AK$80:AK$93,$D1648)/$E1648</f>
        <v/>
      </c>
      <c r="AL1648" s="32">
        <f>INDEX(AL$80:AL$93,$D1648)/$E1648</f>
        <v/>
      </c>
      <c r="AM1648" s="32">
        <f>INDEX(AM$80:AM$93,$D1648)/$E1648</f>
        <v/>
      </c>
      <c r="AN1648" s="32">
        <f>INDEX(AN$80:AN$93,$D1648)/$E1648</f>
        <v/>
      </c>
      <c r="AO1648" s="32">
        <f>INDEX(AO$80:AO$93,$D1648)/$E1648</f>
        <v/>
      </c>
      <c r="AP1648" s="32">
        <f>INDEX(AP$80:AP$93,$D1648)/$E1648</f>
        <v/>
      </c>
      <c r="AQ1648" s="32">
        <f>INDEX(AQ$80:AQ$93,$D1648)/$E1648</f>
        <v/>
      </c>
      <c r="AR1648" s="32">
        <f>INDEX(AR$80:AR$93,$D1648)/$E1648</f>
        <v/>
      </c>
      <c r="AS1648" s="32">
        <f>INDEX(AS$80:AS$93,$D1648)/$E1648</f>
        <v/>
      </c>
      <c r="AT1648" s="32">
        <f>INDEX(AT$80:AT$93,$D1648)/$E1648</f>
        <v/>
      </c>
      <c r="AU1648" s="32">
        <f>INDEX(AU$80:AU$93,$D1648)/$E1648</f>
        <v/>
      </c>
      <c r="AV1648" s="32">
        <f>INDEX(AV$80:AV$93,$D1648)/$E1648</f>
        <v/>
      </c>
      <c r="AW1648" s="32">
        <f>INDEX(AW$80:AW$93,$D1648)/$E1648</f>
        <v/>
      </c>
      <c r="AX1648" s="32">
        <f>INDEX(AX$80:AX$93,$D1648)/$E1648</f>
        <v/>
      </c>
      <c r="AY1648" s="32">
        <f>INDEX(AY$80:AY$93,$D1648)/$E1648</f>
        <v/>
      </c>
    </row>
    <row r="1649" hidden="1" outlineLevel="2">
      <c r="A1649" s="14" t="inlineStr">
        <is>
          <t>ntx</t>
        </is>
      </c>
      <c r="B1649" s="14" t="inlineStr">
        <is>
          <t>nga</t>
        </is>
      </c>
      <c r="C1649" s="14" t="inlineStr">
        <is>
          <t>foo</t>
        </is>
      </c>
      <c r="D1649" s="32">
        <f>INDEX(Inputs!$N$5:$N$132,MATCH($B1649&amp;"|"&amp;$C1649,Inputs!$A$5:$A$132,0))</f>
        <v/>
      </c>
      <c r="E1649" s="32">
        <f>INDEX(Inputs!$K$5:$K$132,MATCH($B1649&amp;"|"&amp;$C1649,Inputs!$A$5:$A$132,0))</f>
        <v/>
      </c>
      <c r="F1649" s="36" t="n"/>
      <c r="G1649" s="36" t="n"/>
      <c r="H1649" s="14">
        <f>INDEX(VarLab,MATCH($A1649,VarKey,0))&amp;INDEX(MemLab,MATCH($C1649&amp;"|"&amp;$B1649,MemKey,0))</f>
        <v/>
      </c>
      <c r="I1649" s="14">
        <f>INDEX(VarUnit,MATCH($A1649,VarKey,0))</f>
        <v/>
      </c>
      <c r="J1649" s="14">
        <f>INDEX(VarSrc,MATCH($A1649,VarKey,0))</f>
        <v/>
      </c>
      <c r="K1649" s="11">
        <f>CodePrefix&amp;$A1649&amp;IF($C1649="","","."&amp;$C1649&amp;"."&amp;$B1649)&amp;INDEX(VarEnd,MATCH($A1649,VarKey,0))&amp;K$5</f>
        <v/>
      </c>
      <c r="L1649" s="37">
        <f>INDEX(L$80:L$93,$D1649)/$E1649</f>
        <v/>
      </c>
      <c r="M1649" s="32">
        <f>INDEX(M$80:M$93,$D1649)/$E1649</f>
        <v/>
      </c>
      <c r="N1649" s="32">
        <f>INDEX(N$80:N$93,$D1649)/$E1649</f>
        <v/>
      </c>
      <c r="O1649" s="32">
        <f>INDEX(O$80:O$93,$D1649)/$E1649</f>
        <v/>
      </c>
      <c r="P1649" s="32">
        <f>INDEX(P$80:P$93,$D1649)/$E1649</f>
        <v/>
      </c>
      <c r="Q1649" s="32">
        <f>INDEX(Q$80:Q$93,$D1649)/$E1649</f>
        <v/>
      </c>
      <c r="R1649" s="32">
        <f>INDEX(R$80:R$93,$D1649)/$E1649</f>
        <v/>
      </c>
      <c r="S1649" s="32">
        <f>INDEX(S$80:S$93,$D1649)/$E1649</f>
        <v/>
      </c>
      <c r="T1649" s="32">
        <f>INDEX(T$80:T$93,$D1649)/$E1649</f>
        <v/>
      </c>
      <c r="U1649" s="32">
        <f>INDEX(U$80:U$93,$D1649)/$E1649</f>
        <v/>
      </c>
      <c r="V1649" s="32">
        <f>INDEX(V$80:V$93,$D1649)/$E1649</f>
        <v/>
      </c>
      <c r="W1649" s="32">
        <f>INDEX(W$80:W$93,$D1649)/$E1649</f>
        <v/>
      </c>
      <c r="X1649" s="32">
        <f>INDEX(X$80:X$93,$D1649)/$E1649</f>
        <v/>
      </c>
      <c r="Y1649" s="32">
        <f>INDEX(Y$80:Y$93,$D1649)/$E1649</f>
        <v/>
      </c>
      <c r="Z1649" s="32">
        <f>INDEX(Z$80:Z$93,$D1649)/$E1649</f>
        <v/>
      </c>
      <c r="AA1649" s="32">
        <f>INDEX(AA$80:AA$93,$D1649)/$E1649</f>
        <v/>
      </c>
      <c r="AB1649" s="32">
        <f>INDEX(AB$80:AB$93,$D1649)/$E1649</f>
        <v/>
      </c>
      <c r="AC1649" s="32">
        <f>INDEX(AC$80:AC$93,$D1649)/$E1649</f>
        <v/>
      </c>
      <c r="AD1649" s="32">
        <f>INDEX(AD$80:AD$93,$D1649)/$E1649</f>
        <v/>
      </c>
      <c r="AF1649" s="11">
        <f>CodePrefix&amp;$A1649&amp;IF($C1649="","","."&amp;$C1649&amp;"."&amp;$B1649)&amp;INDEX(VarEnd,MATCH($A1649,VarKey,0))&amp;AF$5</f>
        <v/>
      </c>
      <c r="AG1649" s="37">
        <f>INDEX(AG$80:AG$93,$D1649)/$E1649</f>
        <v/>
      </c>
      <c r="AH1649" s="32">
        <f>INDEX(AH$80:AH$93,$D1649)/$E1649</f>
        <v/>
      </c>
      <c r="AI1649" s="32">
        <f>INDEX(AI$80:AI$93,$D1649)/$E1649</f>
        <v/>
      </c>
      <c r="AJ1649" s="32">
        <f>INDEX(AJ$80:AJ$93,$D1649)/$E1649</f>
        <v/>
      </c>
      <c r="AK1649" s="32">
        <f>INDEX(AK$80:AK$93,$D1649)/$E1649</f>
        <v/>
      </c>
      <c r="AL1649" s="32">
        <f>INDEX(AL$80:AL$93,$D1649)/$E1649</f>
        <v/>
      </c>
      <c r="AM1649" s="32">
        <f>INDEX(AM$80:AM$93,$D1649)/$E1649</f>
        <v/>
      </c>
      <c r="AN1649" s="32">
        <f>INDEX(AN$80:AN$93,$D1649)/$E1649</f>
        <v/>
      </c>
      <c r="AO1649" s="32">
        <f>INDEX(AO$80:AO$93,$D1649)/$E1649</f>
        <v/>
      </c>
      <c r="AP1649" s="32">
        <f>INDEX(AP$80:AP$93,$D1649)/$E1649</f>
        <v/>
      </c>
      <c r="AQ1649" s="32">
        <f>INDEX(AQ$80:AQ$93,$D1649)/$E1649</f>
        <v/>
      </c>
      <c r="AR1649" s="32">
        <f>INDEX(AR$80:AR$93,$D1649)/$E1649</f>
        <v/>
      </c>
      <c r="AS1649" s="32">
        <f>INDEX(AS$80:AS$93,$D1649)/$E1649</f>
        <v/>
      </c>
      <c r="AT1649" s="32">
        <f>INDEX(AT$80:AT$93,$D1649)/$E1649</f>
        <v/>
      </c>
      <c r="AU1649" s="32">
        <f>INDEX(AU$80:AU$93,$D1649)/$E1649</f>
        <v/>
      </c>
      <c r="AV1649" s="32">
        <f>INDEX(AV$80:AV$93,$D1649)/$E1649</f>
        <v/>
      </c>
      <c r="AW1649" s="32">
        <f>INDEX(AW$80:AW$93,$D1649)/$E1649</f>
        <v/>
      </c>
      <c r="AX1649" s="32">
        <f>INDEX(AX$80:AX$93,$D1649)/$E1649</f>
        <v/>
      </c>
      <c r="AY1649" s="32">
        <f>INDEX(AY$80:AY$93,$D1649)/$E1649</f>
        <v/>
      </c>
    </row>
    <row r="1650" hidden="1" outlineLevel="2">
      <c r="A1650" s="14" t="inlineStr">
        <is>
          <t>ntx</t>
        </is>
      </c>
      <c r="B1650" s="14" t="inlineStr">
        <is>
          <t>gso</t>
        </is>
      </c>
      <c r="C1650" s="14" t="inlineStr">
        <is>
          <t>foo</t>
        </is>
      </c>
      <c r="D1650" s="32">
        <f>INDEX(Inputs!$N$5:$N$132,MATCH($B1650&amp;"|"&amp;$C1650,Inputs!$A$5:$A$132,0))</f>
        <v/>
      </c>
      <c r="E1650" s="32">
        <f>INDEX(Inputs!$K$5:$K$132,MATCH($B1650&amp;"|"&amp;$C1650,Inputs!$A$5:$A$132,0))</f>
        <v/>
      </c>
      <c r="F1650" s="36" t="n"/>
      <c r="G1650" s="36" t="n"/>
      <c r="H1650" s="14">
        <f>INDEX(VarLab,MATCH($A1650,VarKey,0))&amp;INDEX(MemLab,MATCH($C1650&amp;"|"&amp;$B1650,MemKey,0))</f>
        <v/>
      </c>
      <c r="I1650" s="14">
        <f>INDEX(VarUnit,MATCH($A1650,VarKey,0))</f>
        <v/>
      </c>
      <c r="J1650" s="14">
        <f>INDEX(VarSrc,MATCH($A1650,VarKey,0))</f>
        <v/>
      </c>
      <c r="K1650" s="11">
        <f>CodePrefix&amp;$A1650&amp;IF($C1650="","","."&amp;$C1650&amp;"."&amp;$B1650)&amp;INDEX(VarEnd,MATCH($A1650,VarKey,0))&amp;K$5</f>
        <v/>
      </c>
      <c r="L1650" s="37">
        <f>INDEX(L$80:L$93,$D1650)/$E1650</f>
        <v/>
      </c>
      <c r="M1650" s="32">
        <f>INDEX(M$80:M$93,$D1650)/$E1650</f>
        <v/>
      </c>
      <c r="N1650" s="32">
        <f>INDEX(N$80:N$93,$D1650)/$E1650</f>
        <v/>
      </c>
      <c r="O1650" s="32">
        <f>INDEX(O$80:O$93,$D1650)/$E1650</f>
        <v/>
      </c>
      <c r="P1650" s="32">
        <f>INDEX(P$80:P$93,$D1650)/$E1650</f>
        <v/>
      </c>
      <c r="Q1650" s="32">
        <f>INDEX(Q$80:Q$93,$D1650)/$E1650</f>
        <v/>
      </c>
      <c r="R1650" s="32">
        <f>INDEX(R$80:R$93,$D1650)/$E1650</f>
        <v/>
      </c>
      <c r="S1650" s="32">
        <f>INDEX(S$80:S$93,$D1650)/$E1650</f>
        <v/>
      </c>
      <c r="T1650" s="32">
        <f>INDEX(T$80:T$93,$D1650)/$E1650</f>
        <v/>
      </c>
      <c r="U1650" s="32">
        <f>INDEX(U$80:U$93,$D1650)/$E1650</f>
        <v/>
      </c>
      <c r="V1650" s="32">
        <f>INDEX(V$80:V$93,$D1650)/$E1650</f>
        <v/>
      </c>
      <c r="W1650" s="32">
        <f>INDEX(W$80:W$93,$D1650)/$E1650</f>
        <v/>
      </c>
      <c r="X1650" s="32">
        <f>INDEX(X$80:X$93,$D1650)/$E1650</f>
        <v/>
      </c>
      <c r="Y1650" s="32">
        <f>INDEX(Y$80:Y$93,$D1650)/$E1650</f>
        <v/>
      </c>
      <c r="Z1650" s="32">
        <f>INDEX(Z$80:Z$93,$D1650)/$E1650</f>
        <v/>
      </c>
      <c r="AA1650" s="32">
        <f>INDEX(AA$80:AA$93,$D1650)/$E1650</f>
        <v/>
      </c>
      <c r="AB1650" s="32">
        <f>INDEX(AB$80:AB$93,$D1650)/$E1650</f>
        <v/>
      </c>
      <c r="AC1650" s="32">
        <f>INDEX(AC$80:AC$93,$D1650)/$E1650</f>
        <v/>
      </c>
      <c r="AD1650" s="32">
        <f>INDEX(AD$80:AD$93,$D1650)/$E1650</f>
        <v/>
      </c>
      <c r="AF1650" s="11">
        <f>CodePrefix&amp;$A1650&amp;IF($C1650="","","."&amp;$C1650&amp;"."&amp;$B1650)&amp;INDEX(VarEnd,MATCH($A1650,VarKey,0))&amp;AF$5</f>
        <v/>
      </c>
      <c r="AG1650" s="37">
        <f>INDEX(AG$80:AG$93,$D1650)/$E1650</f>
        <v/>
      </c>
      <c r="AH1650" s="32">
        <f>INDEX(AH$80:AH$93,$D1650)/$E1650</f>
        <v/>
      </c>
      <c r="AI1650" s="32">
        <f>INDEX(AI$80:AI$93,$D1650)/$E1650</f>
        <v/>
      </c>
      <c r="AJ1650" s="32">
        <f>INDEX(AJ$80:AJ$93,$D1650)/$E1650</f>
        <v/>
      </c>
      <c r="AK1650" s="32">
        <f>INDEX(AK$80:AK$93,$D1650)/$E1650</f>
        <v/>
      </c>
      <c r="AL1650" s="32">
        <f>INDEX(AL$80:AL$93,$D1650)/$E1650</f>
        <v/>
      </c>
      <c r="AM1650" s="32">
        <f>INDEX(AM$80:AM$93,$D1650)/$E1650</f>
        <v/>
      </c>
      <c r="AN1650" s="32">
        <f>INDEX(AN$80:AN$93,$D1650)/$E1650</f>
        <v/>
      </c>
      <c r="AO1650" s="32">
        <f>INDEX(AO$80:AO$93,$D1650)/$E1650</f>
        <v/>
      </c>
      <c r="AP1650" s="32">
        <f>INDEX(AP$80:AP$93,$D1650)/$E1650</f>
        <v/>
      </c>
      <c r="AQ1650" s="32">
        <f>INDEX(AQ$80:AQ$93,$D1650)/$E1650</f>
        <v/>
      </c>
      <c r="AR1650" s="32">
        <f>INDEX(AR$80:AR$93,$D1650)/$E1650</f>
        <v/>
      </c>
      <c r="AS1650" s="32">
        <f>INDEX(AS$80:AS$93,$D1650)/$E1650</f>
        <v/>
      </c>
      <c r="AT1650" s="32">
        <f>INDEX(AT$80:AT$93,$D1650)/$E1650</f>
        <v/>
      </c>
      <c r="AU1650" s="32">
        <f>INDEX(AU$80:AU$93,$D1650)/$E1650</f>
        <v/>
      </c>
      <c r="AV1650" s="32">
        <f>INDEX(AV$80:AV$93,$D1650)/$E1650</f>
        <v/>
      </c>
      <c r="AW1650" s="32">
        <f>INDEX(AW$80:AW$93,$D1650)/$E1650</f>
        <v/>
      </c>
      <c r="AX1650" s="32">
        <f>INDEX(AX$80:AX$93,$D1650)/$E1650</f>
        <v/>
      </c>
      <c r="AY1650" s="32">
        <f>INDEX(AY$80:AY$93,$D1650)/$E1650</f>
        <v/>
      </c>
    </row>
    <row r="1651" hidden="1" outlineLevel="2">
      <c r="A1651" s="14" t="inlineStr">
        <is>
          <t>ntx</t>
        </is>
      </c>
      <c r="B1651" s="14" t="inlineStr">
        <is>
          <t>die</t>
        </is>
      </c>
      <c r="C1651" s="14" t="inlineStr">
        <is>
          <t>foo</t>
        </is>
      </c>
      <c r="D1651" s="32">
        <f>INDEX(Inputs!$N$5:$N$132,MATCH($B1651&amp;"|"&amp;$C1651,Inputs!$A$5:$A$132,0))</f>
        <v/>
      </c>
      <c r="E1651" s="32">
        <f>INDEX(Inputs!$K$5:$K$132,MATCH($B1651&amp;"|"&amp;$C1651,Inputs!$A$5:$A$132,0))</f>
        <v/>
      </c>
      <c r="F1651" s="36" t="n"/>
      <c r="G1651" s="36" t="n"/>
      <c r="H1651" s="14">
        <f>INDEX(VarLab,MATCH($A1651,VarKey,0))&amp;INDEX(MemLab,MATCH($C1651&amp;"|"&amp;$B1651,MemKey,0))</f>
        <v/>
      </c>
      <c r="I1651" s="14">
        <f>INDEX(VarUnit,MATCH($A1651,VarKey,0))</f>
        <v/>
      </c>
      <c r="J1651" s="14">
        <f>INDEX(VarSrc,MATCH($A1651,VarKey,0))</f>
        <v/>
      </c>
      <c r="K1651" s="11">
        <f>CodePrefix&amp;$A1651&amp;IF($C1651="","","."&amp;$C1651&amp;"."&amp;$B1651)&amp;INDEX(VarEnd,MATCH($A1651,VarKey,0))&amp;K$5</f>
        <v/>
      </c>
      <c r="L1651" s="37">
        <f>INDEX(L$80:L$93,$D1651)/$E1651</f>
        <v/>
      </c>
      <c r="M1651" s="32">
        <f>INDEX(M$80:M$93,$D1651)/$E1651</f>
        <v/>
      </c>
      <c r="N1651" s="32">
        <f>INDEX(N$80:N$93,$D1651)/$E1651</f>
        <v/>
      </c>
      <c r="O1651" s="32">
        <f>INDEX(O$80:O$93,$D1651)/$E1651</f>
        <v/>
      </c>
      <c r="P1651" s="32">
        <f>INDEX(P$80:P$93,$D1651)/$E1651</f>
        <v/>
      </c>
      <c r="Q1651" s="32">
        <f>INDEX(Q$80:Q$93,$D1651)/$E1651</f>
        <v/>
      </c>
      <c r="R1651" s="32">
        <f>INDEX(R$80:R$93,$D1651)/$E1651</f>
        <v/>
      </c>
      <c r="S1651" s="32">
        <f>INDEX(S$80:S$93,$D1651)/$E1651</f>
        <v/>
      </c>
      <c r="T1651" s="32">
        <f>INDEX(T$80:T$93,$D1651)/$E1651</f>
        <v/>
      </c>
      <c r="U1651" s="32">
        <f>INDEX(U$80:U$93,$D1651)/$E1651</f>
        <v/>
      </c>
      <c r="V1651" s="32">
        <f>INDEX(V$80:V$93,$D1651)/$E1651</f>
        <v/>
      </c>
      <c r="W1651" s="32">
        <f>INDEX(W$80:W$93,$D1651)/$E1651</f>
        <v/>
      </c>
      <c r="X1651" s="32">
        <f>INDEX(X$80:X$93,$D1651)/$E1651</f>
        <v/>
      </c>
      <c r="Y1651" s="32">
        <f>INDEX(Y$80:Y$93,$D1651)/$E1651</f>
        <v/>
      </c>
      <c r="Z1651" s="32">
        <f>INDEX(Z$80:Z$93,$D1651)/$E1651</f>
        <v/>
      </c>
      <c r="AA1651" s="32">
        <f>INDEX(AA$80:AA$93,$D1651)/$E1651</f>
        <v/>
      </c>
      <c r="AB1651" s="32">
        <f>INDEX(AB$80:AB$93,$D1651)/$E1651</f>
        <v/>
      </c>
      <c r="AC1651" s="32">
        <f>INDEX(AC$80:AC$93,$D1651)/$E1651</f>
        <v/>
      </c>
      <c r="AD1651" s="32">
        <f>INDEX(AD$80:AD$93,$D1651)/$E1651</f>
        <v/>
      </c>
      <c r="AF1651" s="11">
        <f>CodePrefix&amp;$A1651&amp;IF($C1651="","","."&amp;$C1651&amp;"."&amp;$B1651)&amp;INDEX(VarEnd,MATCH($A1651,VarKey,0))&amp;AF$5</f>
        <v/>
      </c>
      <c r="AG1651" s="37">
        <f>INDEX(AG$80:AG$93,$D1651)/$E1651</f>
        <v/>
      </c>
      <c r="AH1651" s="32">
        <f>INDEX(AH$80:AH$93,$D1651)/$E1651</f>
        <v/>
      </c>
      <c r="AI1651" s="32">
        <f>INDEX(AI$80:AI$93,$D1651)/$E1651</f>
        <v/>
      </c>
      <c r="AJ1651" s="32">
        <f>INDEX(AJ$80:AJ$93,$D1651)/$E1651</f>
        <v/>
      </c>
      <c r="AK1651" s="32">
        <f>INDEX(AK$80:AK$93,$D1651)/$E1651</f>
        <v/>
      </c>
      <c r="AL1651" s="32">
        <f>INDEX(AL$80:AL$93,$D1651)/$E1651</f>
        <v/>
      </c>
      <c r="AM1651" s="32">
        <f>INDEX(AM$80:AM$93,$D1651)/$E1651</f>
        <v/>
      </c>
      <c r="AN1651" s="32">
        <f>INDEX(AN$80:AN$93,$D1651)/$E1651</f>
        <v/>
      </c>
      <c r="AO1651" s="32">
        <f>INDEX(AO$80:AO$93,$D1651)/$E1651</f>
        <v/>
      </c>
      <c r="AP1651" s="32">
        <f>INDEX(AP$80:AP$93,$D1651)/$E1651</f>
        <v/>
      </c>
      <c r="AQ1651" s="32">
        <f>INDEX(AQ$80:AQ$93,$D1651)/$E1651</f>
        <v/>
      </c>
      <c r="AR1651" s="32">
        <f>INDEX(AR$80:AR$93,$D1651)/$E1651</f>
        <v/>
      </c>
      <c r="AS1651" s="32">
        <f>INDEX(AS$80:AS$93,$D1651)/$E1651</f>
        <v/>
      </c>
      <c r="AT1651" s="32">
        <f>INDEX(AT$80:AT$93,$D1651)/$E1651</f>
        <v/>
      </c>
      <c r="AU1651" s="32">
        <f>INDEX(AU$80:AU$93,$D1651)/$E1651</f>
        <v/>
      </c>
      <c r="AV1651" s="32">
        <f>INDEX(AV$80:AV$93,$D1651)/$E1651</f>
        <v/>
      </c>
      <c r="AW1651" s="32">
        <f>INDEX(AW$80:AW$93,$D1651)/$E1651</f>
        <v/>
      </c>
      <c r="AX1651" s="32">
        <f>INDEX(AX$80:AX$93,$D1651)/$E1651</f>
        <v/>
      </c>
      <c r="AY1651" s="32">
        <f>INDEX(AY$80:AY$93,$D1651)/$E1651</f>
        <v/>
      </c>
    </row>
    <row r="1652" hidden="1" outlineLevel="2">
      <c r="A1652" s="14" t="inlineStr">
        <is>
          <t>ntx</t>
        </is>
      </c>
      <c r="B1652" s="14" t="inlineStr">
        <is>
          <t>lpg</t>
        </is>
      </c>
      <c r="C1652" s="14" t="inlineStr">
        <is>
          <t>foo</t>
        </is>
      </c>
      <c r="D1652" s="32">
        <f>INDEX(Inputs!$N$5:$N$132,MATCH($B1652&amp;"|"&amp;$C1652,Inputs!$A$5:$A$132,0))</f>
        <v/>
      </c>
      <c r="E1652" s="32">
        <f>INDEX(Inputs!$K$5:$K$132,MATCH($B1652&amp;"|"&amp;$C1652,Inputs!$A$5:$A$132,0))</f>
        <v/>
      </c>
      <c r="F1652" s="36" t="n"/>
      <c r="G1652" s="36" t="n"/>
      <c r="H1652" s="14">
        <f>INDEX(VarLab,MATCH($A1652,VarKey,0))&amp;INDEX(MemLab,MATCH($C1652&amp;"|"&amp;$B1652,MemKey,0))</f>
        <v/>
      </c>
      <c r="I1652" s="14">
        <f>INDEX(VarUnit,MATCH($A1652,VarKey,0))</f>
        <v/>
      </c>
      <c r="J1652" s="14">
        <f>INDEX(VarSrc,MATCH($A1652,VarKey,0))</f>
        <v/>
      </c>
      <c r="K1652" s="11">
        <f>CodePrefix&amp;$A1652&amp;IF($C1652="","","."&amp;$C1652&amp;"."&amp;$B1652)&amp;INDEX(VarEnd,MATCH($A1652,VarKey,0))&amp;K$5</f>
        <v/>
      </c>
      <c r="L1652" s="37">
        <f>INDEX(L$80:L$93,$D1652)/$E1652</f>
        <v/>
      </c>
      <c r="M1652" s="32">
        <f>INDEX(M$80:M$93,$D1652)/$E1652</f>
        <v/>
      </c>
      <c r="N1652" s="32">
        <f>INDEX(N$80:N$93,$D1652)/$E1652</f>
        <v/>
      </c>
      <c r="O1652" s="32">
        <f>INDEX(O$80:O$93,$D1652)/$E1652</f>
        <v/>
      </c>
      <c r="P1652" s="32">
        <f>INDEX(P$80:P$93,$D1652)/$E1652</f>
        <v/>
      </c>
      <c r="Q1652" s="32">
        <f>INDEX(Q$80:Q$93,$D1652)/$E1652</f>
        <v/>
      </c>
      <c r="R1652" s="32">
        <f>INDEX(R$80:R$93,$D1652)/$E1652</f>
        <v/>
      </c>
      <c r="S1652" s="32">
        <f>INDEX(S$80:S$93,$D1652)/$E1652</f>
        <v/>
      </c>
      <c r="T1652" s="32">
        <f>INDEX(T$80:T$93,$D1652)/$E1652</f>
        <v/>
      </c>
      <c r="U1652" s="32">
        <f>INDEX(U$80:U$93,$D1652)/$E1652</f>
        <v/>
      </c>
      <c r="V1652" s="32">
        <f>INDEX(V$80:V$93,$D1652)/$E1652</f>
        <v/>
      </c>
      <c r="W1652" s="32">
        <f>INDEX(W$80:W$93,$D1652)/$E1652</f>
        <v/>
      </c>
      <c r="X1652" s="32">
        <f>INDEX(X$80:X$93,$D1652)/$E1652</f>
        <v/>
      </c>
      <c r="Y1652" s="32">
        <f>INDEX(Y$80:Y$93,$D1652)/$E1652</f>
        <v/>
      </c>
      <c r="Z1652" s="32">
        <f>INDEX(Z$80:Z$93,$D1652)/$E1652</f>
        <v/>
      </c>
      <c r="AA1652" s="32">
        <f>INDEX(AA$80:AA$93,$D1652)/$E1652</f>
        <v/>
      </c>
      <c r="AB1652" s="32">
        <f>INDEX(AB$80:AB$93,$D1652)/$E1652</f>
        <v/>
      </c>
      <c r="AC1652" s="32">
        <f>INDEX(AC$80:AC$93,$D1652)/$E1652</f>
        <v/>
      </c>
      <c r="AD1652" s="32">
        <f>INDEX(AD$80:AD$93,$D1652)/$E1652</f>
        <v/>
      </c>
      <c r="AF1652" s="11">
        <f>CodePrefix&amp;$A1652&amp;IF($C1652="","","."&amp;$C1652&amp;"."&amp;$B1652)&amp;INDEX(VarEnd,MATCH($A1652,VarKey,0))&amp;AF$5</f>
        <v/>
      </c>
      <c r="AG1652" s="37">
        <f>INDEX(AG$80:AG$93,$D1652)/$E1652</f>
        <v/>
      </c>
      <c r="AH1652" s="32">
        <f>INDEX(AH$80:AH$93,$D1652)/$E1652</f>
        <v/>
      </c>
      <c r="AI1652" s="32">
        <f>INDEX(AI$80:AI$93,$D1652)/$E1652</f>
        <v/>
      </c>
      <c r="AJ1652" s="32">
        <f>INDEX(AJ$80:AJ$93,$D1652)/$E1652</f>
        <v/>
      </c>
      <c r="AK1652" s="32">
        <f>INDEX(AK$80:AK$93,$D1652)/$E1652</f>
        <v/>
      </c>
      <c r="AL1652" s="32">
        <f>INDEX(AL$80:AL$93,$D1652)/$E1652</f>
        <v/>
      </c>
      <c r="AM1652" s="32">
        <f>INDEX(AM$80:AM$93,$D1652)/$E1652</f>
        <v/>
      </c>
      <c r="AN1652" s="32">
        <f>INDEX(AN$80:AN$93,$D1652)/$E1652</f>
        <v/>
      </c>
      <c r="AO1652" s="32">
        <f>INDEX(AO$80:AO$93,$D1652)/$E1652</f>
        <v/>
      </c>
      <c r="AP1652" s="32">
        <f>INDEX(AP$80:AP$93,$D1652)/$E1652</f>
        <v/>
      </c>
      <c r="AQ1652" s="32">
        <f>INDEX(AQ$80:AQ$93,$D1652)/$E1652</f>
        <v/>
      </c>
      <c r="AR1652" s="32">
        <f>INDEX(AR$80:AR$93,$D1652)/$E1652</f>
        <v/>
      </c>
      <c r="AS1652" s="32">
        <f>INDEX(AS$80:AS$93,$D1652)/$E1652</f>
        <v/>
      </c>
      <c r="AT1652" s="32">
        <f>INDEX(AT$80:AT$93,$D1652)/$E1652</f>
        <v/>
      </c>
      <c r="AU1652" s="32">
        <f>INDEX(AU$80:AU$93,$D1652)/$E1652</f>
        <v/>
      </c>
      <c r="AV1652" s="32">
        <f>INDEX(AV$80:AV$93,$D1652)/$E1652</f>
        <v/>
      </c>
      <c r="AW1652" s="32">
        <f>INDEX(AW$80:AW$93,$D1652)/$E1652</f>
        <v/>
      </c>
      <c r="AX1652" s="32">
        <f>INDEX(AX$80:AX$93,$D1652)/$E1652</f>
        <v/>
      </c>
      <c r="AY1652" s="32">
        <f>INDEX(AY$80:AY$93,$D1652)/$E1652</f>
        <v/>
      </c>
    </row>
    <row r="1653" hidden="1" outlineLevel="2">
      <c r="A1653" s="14" t="inlineStr">
        <is>
          <t>ntx</t>
        </is>
      </c>
      <c r="B1653" s="14" t="inlineStr">
        <is>
          <t>ker</t>
        </is>
      </c>
      <c r="C1653" s="14" t="inlineStr">
        <is>
          <t>foo</t>
        </is>
      </c>
      <c r="D1653" s="32">
        <f>INDEX(Inputs!$N$5:$N$132,MATCH($B1653&amp;"|"&amp;$C1653,Inputs!$A$5:$A$132,0))</f>
        <v/>
      </c>
      <c r="E1653" s="32">
        <f>INDEX(Inputs!$K$5:$K$132,MATCH($B1653&amp;"|"&amp;$C1653,Inputs!$A$5:$A$132,0))</f>
        <v/>
      </c>
      <c r="F1653" s="36" t="n"/>
      <c r="G1653" s="36" t="n"/>
      <c r="H1653" s="14">
        <f>INDEX(VarLab,MATCH($A1653,VarKey,0))&amp;INDEX(MemLab,MATCH($C1653&amp;"|"&amp;$B1653,MemKey,0))</f>
        <v/>
      </c>
      <c r="I1653" s="14">
        <f>INDEX(VarUnit,MATCH($A1653,VarKey,0))</f>
        <v/>
      </c>
      <c r="J1653" s="14">
        <f>INDEX(VarSrc,MATCH($A1653,VarKey,0))</f>
        <v/>
      </c>
      <c r="K1653" s="11">
        <f>CodePrefix&amp;$A1653&amp;IF($C1653="","","."&amp;$C1653&amp;"."&amp;$B1653)&amp;INDEX(VarEnd,MATCH($A1653,VarKey,0))&amp;K$5</f>
        <v/>
      </c>
      <c r="L1653" s="37">
        <f>INDEX(L$80:L$93,$D1653)/$E1653</f>
        <v/>
      </c>
      <c r="M1653" s="32">
        <f>INDEX(M$80:M$93,$D1653)/$E1653</f>
        <v/>
      </c>
      <c r="N1653" s="32">
        <f>INDEX(N$80:N$93,$D1653)/$E1653</f>
        <v/>
      </c>
      <c r="O1653" s="32">
        <f>INDEX(O$80:O$93,$D1653)/$E1653</f>
        <v/>
      </c>
      <c r="P1653" s="32">
        <f>INDEX(P$80:P$93,$D1653)/$E1653</f>
        <v/>
      </c>
      <c r="Q1653" s="32">
        <f>INDEX(Q$80:Q$93,$D1653)/$E1653</f>
        <v/>
      </c>
      <c r="R1653" s="32">
        <f>INDEX(R$80:R$93,$D1653)/$E1653</f>
        <v/>
      </c>
      <c r="S1653" s="32">
        <f>INDEX(S$80:S$93,$D1653)/$E1653</f>
        <v/>
      </c>
      <c r="T1653" s="32">
        <f>INDEX(T$80:T$93,$D1653)/$E1653</f>
        <v/>
      </c>
      <c r="U1653" s="32">
        <f>INDEX(U$80:U$93,$D1653)/$E1653</f>
        <v/>
      </c>
      <c r="V1653" s="32">
        <f>INDEX(V$80:V$93,$D1653)/$E1653</f>
        <v/>
      </c>
      <c r="W1653" s="32">
        <f>INDEX(W$80:W$93,$D1653)/$E1653</f>
        <v/>
      </c>
      <c r="X1653" s="32">
        <f>INDEX(X$80:X$93,$D1653)/$E1653</f>
        <v/>
      </c>
      <c r="Y1653" s="32">
        <f>INDEX(Y$80:Y$93,$D1653)/$E1653</f>
        <v/>
      </c>
      <c r="Z1653" s="32">
        <f>INDEX(Z$80:Z$93,$D1653)/$E1653</f>
        <v/>
      </c>
      <c r="AA1653" s="32">
        <f>INDEX(AA$80:AA$93,$D1653)/$E1653</f>
        <v/>
      </c>
      <c r="AB1653" s="32">
        <f>INDEX(AB$80:AB$93,$D1653)/$E1653</f>
        <v/>
      </c>
      <c r="AC1653" s="32">
        <f>INDEX(AC$80:AC$93,$D1653)/$E1653</f>
        <v/>
      </c>
      <c r="AD1653" s="32">
        <f>INDEX(AD$80:AD$93,$D1653)/$E1653</f>
        <v/>
      </c>
      <c r="AF1653" s="11">
        <f>CodePrefix&amp;$A1653&amp;IF($C1653="","","."&amp;$C1653&amp;"."&amp;$B1653)&amp;INDEX(VarEnd,MATCH($A1653,VarKey,0))&amp;AF$5</f>
        <v/>
      </c>
      <c r="AG1653" s="37">
        <f>INDEX(AG$80:AG$93,$D1653)/$E1653</f>
        <v/>
      </c>
      <c r="AH1653" s="32">
        <f>INDEX(AH$80:AH$93,$D1653)/$E1653</f>
        <v/>
      </c>
      <c r="AI1653" s="32">
        <f>INDEX(AI$80:AI$93,$D1653)/$E1653</f>
        <v/>
      </c>
      <c r="AJ1653" s="32">
        <f>INDEX(AJ$80:AJ$93,$D1653)/$E1653</f>
        <v/>
      </c>
      <c r="AK1653" s="32">
        <f>INDEX(AK$80:AK$93,$D1653)/$E1653</f>
        <v/>
      </c>
      <c r="AL1653" s="32">
        <f>INDEX(AL$80:AL$93,$D1653)/$E1653</f>
        <v/>
      </c>
      <c r="AM1653" s="32">
        <f>INDEX(AM$80:AM$93,$D1653)/$E1653</f>
        <v/>
      </c>
      <c r="AN1653" s="32">
        <f>INDEX(AN$80:AN$93,$D1653)/$E1653</f>
        <v/>
      </c>
      <c r="AO1653" s="32">
        <f>INDEX(AO$80:AO$93,$D1653)/$E1653</f>
        <v/>
      </c>
      <c r="AP1653" s="32">
        <f>INDEX(AP$80:AP$93,$D1653)/$E1653</f>
        <v/>
      </c>
      <c r="AQ1653" s="32">
        <f>INDEX(AQ$80:AQ$93,$D1653)/$E1653</f>
        <v/>
      </c>
      <c r="AR1653" s="32">
        <f>INDEX(AR$80:AR$93,$D1653)/$E1653</f>
        <v/>
      </c>
      <c r="AS1653" s="32">
        <f>INDEX(AS$80:AS$93,$D1653)/$E1653</f>
        <v/>
      </c>
      <c r="AT1653" s="32">
        <f>INDEX(AT$80:AT$93,$D1653)/$E1653</f>
        <v/>
      </c>
      <c r="AU1653" s="32">
        <f>INDEX(AU$80:AU$93,$D1653)/$E1653</f>
        <v/>
      </c>
      <c r="AV1653" s="32">
        <f>INDEX(AV$80:AV$93,$D1653)/$E1653</f>
        <v/>
      </c>
      <c r="AW1653" s="32">
        <f>INDEX(AW$80:AW$93,$D1653)/$E1653</f>
        <v/>
      </c>
      <c r="AX1653" s="32">
        <f>INDEX(AX$80:AX$93,$D1653)/$E1653</f>
        <v/>
      </c>
      <c r="AY1653" s="32">
        <f>INDEX(AY$80:AY$93,$D1653)/$E1653</f>
        <v/>
      </c>
    </row>
    <row r="1654" hidden="1" outlineLevel="2">
      <c r="A1654" s="14" t="inlineStr">
        <is>
          <t>ntx</t>
        </is>
      </c>
      <c r="B1654" s="14" t="inlineStr">
        <is>
          <t>oop</t>
        </is>
      </c>
      <c r="C1654" s="14" t="inlineStr">
        <is>
          <t>foo</t>
        </is>
      </c>
      <c r="D1654" s="32">
        <f>INDEX(Inputs!$N$5:$N$132,MATCH($B1654&amp;"|"&amp;$C1654,Inputs!$A$5:$A$132,0))</f>
        <v/>
      </c>
      <c r="E1654" s="32">
        <f>INDEX(Inputs!$K$5:$K$132,MATCH($B1654&amp;"|"&amp;$C1654,Inputs!$A$5:$A$132,0))</f>
        <v/>
      </c>
      <c r="F1654" s="36" t="n"/>
      <c r="G1654" s="36" t="n"/>
      <c r="H1654" s="14">
        <f>INDEX(VarLab,MATCH($A1654,VarKey,0))&amp;INDEX(MemLab,MATCH($C1654&amp;"|"&amp;$B1654,MemKey,0))</f>
        <v/>
      </c>
      <c r="I1654" s="14">
        <f>INDEX(VarUnit,MATCH($A1654,VarKey,0))</f>
        <v/>
      </c>
      <c r="J1654" s="14">
        <f>INDEX(VarSrc,MATCH($A1654,VarKey,0))</f>
        <v/>
      </c>
      <c r="K1654" s="11">
        <f>CodePrefix&amp;$A1654&amp;IF($C1654="","","."&amp;$C1654&amp;"."&amp;$B1654)&amp;INDEX(VarEnd,MATCH($A1654,VarKey,0))&amp;K$5</f>
        <v/>
      </c>
      <c r="L1654" s="37">
        <f>INDEX(L$80:L$93,$D1654)/$E1654</f>
        <v/>
      </c>
      <c r="M1654" s="32">
        <f>INDEX(M$80:M$93,$D1654)/$E1654</f>
        <v/>
      </c>
      <c r="N1654" s="32">
        <f>INDEX(N$80:N$93,$D1654)/$E1654</f>
        <v/>
      </c>
      <c r="O1654" s="32">
        <f>INDEX(O$80:O$93,$D1654)/$E1654</f>
        <v/>
      </c>
      <c r="P1654" s="32">
        <f>INDEX(P$80:P$93,$D1654)/$E1654</f>
        <v/>
      </c>
      <c r="Q1654" s="32">
        <f>INDEX(Q$80:Q$93,$D1654)/$E1654</f>
        <v/>
      </c>
      <c r="R1654" s="32">
        <f>INDEX(R$80:R$93,$D1654)/$E1654</f>
        <v/>
      </c>
      <c r="S1654" s="32">
        <f>INDEX(S$80:S$93,$D1654)/$E1654</f>
        <v/>
      </c>
      <c r="T1654" s="32">
        <f>INDEX(T$80:T$93,$D1654)/$E1654</f>
        <v/>
      </c>
      <c r="U1654" s="32">
        <f>INDEX(U$80:U$93,$D1654)/$E1654</f>
        <v/>
      </c>
      <c r="V1654" s="32">
        <f>INDEX(V$80:V$93,$D1654)/$E1654</f>
        <v/>
      </c>
      <c r="W1654" s="32">
        <f>INDEX(W$80:W$93,$D1654)/$E1654</f>
        <v/>
      </c>
      <c r="X1654" s="32">
        <f>INDEX(X$80:X$93,$D1654)/$E1654</f>
        <v/>
      </c>
      <c r="Y1654" s="32">
        <f>INDEX(Y$80:Y$93,$D1654)/$E1654</f>
        <v/>
      </c>
      <c r="Z1654" s="32">
        <f>INDEX(Z$80:Z$93,$D1654)/$E1654</f>
        <v/>
      </c>
      <c r="AA1654" s="32">
        <f>INDEX(AA$80:AA$93,$D1654)/$E1654</f>
        <v/>
      </c>
      <c r="AB1654" s="32">
        <f>INDEX(AB$80:AB$93,$D1654)/$E1654</f>
        <v/>
      </c>
      <c r="AC1654" s="32">
        <f>INDEX(AC$80:AC$93,$D1654)/$E1654</f>
        <v/>
      </c>
      <c r="AD1654" s="32">
        <f>INDEX(AD$80:AD$93,$D1654)/$E1654</f>
        <v/>
      </c>
      <c r="AF1654" s="11">
        <f>CodePrefix&amp;$A1654&amp;IF($C1654="","","."&amp;$C1654&amp;"."&amp;$B1654)&amp;INDEX(VarEnd,MATCH($A1654,VarKey,0))&amp;AF$5</f>
        <v/>
      </c>
      <c r="AG1654" s="37">
        <f>INDEX(AG$80:AG$93,$D1654)/$E1654</f>
        <v/>
      </c>
      <c r="AH1654" s="32">
        <f>INDEX(AH$80:AH$93,$D1654)/$E1654</f>
        <v/>
      </c>
      <c r="AI1654" s="32">
        <f>INDEX(AI$80:AI$93,$D1654)/$E1654</f>
        <v/>
      </c>
      <c r="AJ1654" s="32">
        <f>INDEX(AJ$80:AJ$93,$D1654)/$E1654</f>
        <v/>
      </c>
      <c r="AK1654" s="32">
        <f>INDEX(AK$80:AK$93,$D1654)/$E1654</f>
        <v/>
      </c>
      <c r="AL1654" s="32">
        <f>INDEX(AL$80:AL$93,$D1654)/$E1654</f>
        <v/>
      </c>
      <c r="AM1654" s="32">
        <f>INDEX(AM$80:AM$93,$D1654)/$E1654</f>
        <v/>
      </c>
      <c r="AN1654" s="32">
        <f>INDEX(AN$80:AN$93,$D1654)/$E1654</f>
        <v/>
      </c>
      <c r="AO1654" s="32">
        <f>INDEX(AO$80:AO$93,$D1654)/$E1654</f>
        <v/>
      </c>
      <c r="AP1654" s="32">
        <f>INDEX(AP$80:AP$93,$D1654)/$E1654</f>
        <v/>
      </c>
      <c r="AQ1654" s="32">
        <f>INDEX(AQ$80:AQ$93,$D1654)/$E1654</f>
        <v/>
      </c>
      <c r="AR1654" s="32">
        <f>INDEX(AR$80:AR$93,$D1654)/$E1654</f>
        <v/>
      </c>
      <c r="AS1654" s="32">
        <f>INDEX(AS$80:AS$93,$D1654)/$E1654</f>
        <v/>
      </c>
      <c r="AT1654" s="32">
        <f>INDEX(AT$80:AT$93,$D1654)/$E1654</f>
        <v/>
      </c>
      <c r="AU1654" s="32">
        <f>INDEX(AU$80:AU$93,$D1654)/$E1654</f>
        <v/>
      </c>
      <c r="AV1654" s="32">
        <f>INDEX(AV$80:AV$93,$D1654)/$E1654</f>
        <v/>
      </c>
      <c r="AW1654" s="32">
        <f>INDEX(AW$80:AW$93,$D1654)/$E1654</f>
        <v/>
      </c>
      <c r="AX1654" s="32">
        <f>INDEX(AX$80:AX$93,$D1654)/$E1654</f>
        <v/>
      </c>
      <c r="AY1654" s="32">
        <f>INDEX(AY$80:AY$93,$D1654)/$E1654</f>
        <v/>
      </c>
    </row>
    <row r="1655" hidden="1" outlineLevel="2">
      <c r="A1655" s="14" t="inlineStr">
        <is>
          <t>ntx</t>
        </is>
      </c>
      <c r="B1655" s="14" t="inlineStr">
        <is>
          <t>bio</t>
        </is>
      </c>
      <c r="C1655" s="14" t="inlineStr">
        <is>
          <t>foo</t>
        </is>
      </c>
      <c r="D1655" s="32">
        <f>INDEX(Inputs!$N$5:$N$132,MATCH($B1655&amp;"|"&amp;$C1655,Inputs!$A$5:$A$132,0))</f>
        <v/>
      </c>
      <c r="E1655" s="32">
        <f>INDEX(Inputs!$K$5:$K$132,MATCH($B1655&amp;"|"&amp;$C1655,Inputs!$A$5:$A$132,0))</f>
        <v/>
      </c>
      <c r="F1655" s="36" t="n"/>
      <c r="G1655" s="36" t="n"/>
      <c r="H1655" s="14">
        <f>INDEX(VarLab,MATCH($A1655,VarKey,0))&amp;INDEX(MemLab,MATCH($C1655&amp;"|"&amp;$B1655,MemKey,0))</f>
        <v/>
      </c>
      <c r="I1655" s="14">
        <f>INDEX(VarUnit,MATCH($A1655,VarKey,0))</f>
        <v/>
      </c>
      <c r="J1655" s="14">
        <f>INDEX(VarSrc,MATCH($A1655,VarKey,0))</f>
        <v/>
      </c>
      <c r="K1655" s="11">
        <f>CodePrefix&amp;$A1655&amp;IF($C1655="","","."&amp;$C1655&amp;"."&amp;$B1655)&amp;INDEX(VarEnd,MATCH($A1655,VarKey,0))&amp;K$5</f>
        <v/>
      </c>
      <c r="L1655" s="37">
        <f>INDEX(L$80:L$93,$D1655)/$E1655</f>
        <v/>
      </c>
      <c r="M1655" s="32">
        <f>INDEX(M$80:M$93,$D1655)/$E1655</f>
        <v/>
      </c>
      <c r="N1655" s="32">
        <f>INDEX(N$80:N$93,$D1655)/$E1655</f>
        <v/>
      </c>
      <c r="O1655" s="32">
        <f>INDEX(O$80:O$93,$D1655)/$E1655</f>
        <v/>
      </c>
      <c r="P1655" s="32">
        <f>INDEX(P$80:P$93,$D1655)/$E1655</f>
        <v/>
      </c>
      <c r="Q1655" s="32">
        <f>INDEX(Q$80:Q$93,$D1655)/$E1655</f>
        <v/>
      </c>
      <c r="R1655" s="32">
        <f>INDEX(R$80:R$93,$D1655)/$E1655</f>
        <v/>
      </c>
      <c r="S1655" s="32">
        <f>INDEX(S$80:S$93,$D1655)/$E1655</f>
        <v/>
      </c>
      <c r="T1655" s="32">
        <f>INDEX(T$80:T$93,$D1655)/$E1655</f>
        <v/>
      </c>
      <c r="U1655" s="32">
        <f>INDEX(U$80:U$93,$D1655)/$E1655</f>
        <v/>
      </c>
      <c r="V1655" s="32">
        <f>INDEX(V$80:V$93,$D1655)/$E1655</f>
        <v/>
      </c>
      <c r="W1655" s="32">
        <f>INDEX(W$80:W$93,$D1655)/$E1655</f>
        <v/>
      </c>
      <c r="X1655" s="32">
        <f>INDEX(X$80:X$93,$D1655)/$E1655</f>
        <v/>
      </c>
      <c r="Y1655" s="32">
        <f>INDEX(Y$80:Y$93,$D1655)/$E1655</f>
        <v/>
      </c>
      <c r="Z1655" s="32">
        <f>INDEX(Z$80:Z$93,$D1655)/$E1655</f>
        <v/>
      </c>
      <c r="AA1655" s="32">
        <f>INDEX(AA$80:AA$93,$D1655)/$E1655</f>
        <v/>
      </c>
      <c r="AB1655" s="32">
        <f>INDEX(AB$80:AB$93,$D1655)/$E1655</f>
        <v/>
      </c>
      <c r="AC1655" s="32">
        <f>INDEX(AC$80:AC$93,$D1655)/$E1655</f>
        <v/>
      </c>
      <c r="AD1655" s="32">
        <f>INDEX(AD$80:AD$93,$D1655)/$E1655</f>
        <v/>
      </c>
      <c r="AF1655" s="11">
        <f>CodePrefix&amp;$A1655&amp;IF($C1655="","","."&amp;$C1655&amp;"."&amp;$B1655)&amp;INDEX(VarEnd,MATCH($A1655,VarKey,0))&amp;AF$5</f>
        <v/>
      </c>
      <c r="AG1655" s="37">
        <f>INDEX(AG$80:AG$93,$D1655)/$E1655</f>
        <v/>
      </c>
      <c r="AH1655" s="32">
        <f>INDEX(AH$80:AH$93,$D1655)/$E1655</f>
        <v/>
      </c>
      <c r="AI1655" s="32">
        <f>INDEX(AI$80:AI$93,$D1655)/$E1655</f>
        <v/>
      </c>
      <c r="AJ1655" s="32">
        <f>INDEX(AJ$80:AJ$93,$D1655)/$E1655</f>
        <v/>
      </c>
      <c r="AK1655" s="32">
        <f>INDEX(AK$80:AK$93,$D1655)/$E1655</f>
        <v/>
      </c>
      <c r="AL1655" s="32">
        <f>INDEX(AL$80:AL$93,$D1655)/$E1655</f>
        <v/>
      </c>
      <c r="AM1655" s="32">
        <f>INDEX(AM$80:AM$93,$D1655)/$E1655</f>
        <v/>
      </c>
      <c r="AN1655" s="32">
        <f>INDEX(AN$80:AN$93,$D1655)/$E1655</f>
        <v/>
      </c>
      <c r="AO1655" s="32">
        <f>INDEX(AO$80:AO$93,$D1655)/$E1655</f>
        <v/>
      </c>
      <c r="AP1655" s="32">
        <f>INDEX(AP$80:AP$93,$D1655)/$E1655</f>
        <v/>
      </c>
      <c r="AQ1655" s="32">
        <f>INDEX(AQ$80:AQ$93,$D1655)/$E1655</f>
        <v/>
      </c>
      <c r="AR1655" s="32">
        <f>INDEX(AR$80:AR$93,$D1655)/$E1655</f>
        <v/>
      </c>
      <c r="AS1655" s="32">
        <f>INDEX(AS$80:AS$93,$D1655)/$E1655</f>
        <v/>
      </c>
      <c r="AT1655" s="32">
        <f>INDEX(AT$80:AT$93,$D1655)/$E1655</f>
        <v/>
      </c>
      <c r="AU1655" s="32">
        <f>INDEX(AU$80:AU$93,$D1655)/$E1655</f>
        <v/>
      </c>
      <c r="AV1655" s="32">
        <f>INDEX(AV$80:AV$93,$D1655)/$E1655</f>
        <v/>
      </c>
      <c r="AW1655" s="32">
        <f>INDEX(AW$80:AW$93,$D1655)/$E1655</f>
        <v/>
      </c>
      <c r="AX1655" s="32">
        <f>INDEX(AX$80:AX$93,$D1655)/$E1655</f>
        <v/>
      </c>
      <c r="AY1655" s="32">
        <f>INDEX(AY$80:AY$93,$D1655)/$E1655</f>
        <v/>
      </c>
    </row>
    <row r="1656" hidden="1" outlineLevel="2"/>
    <row r="1657" hidden="1" outlineLevel="2">
      <c r="A1657" s="14" t="inlineStr">
        <is>
          <t>nce</t>
        </is>
      </c>
      <c r="B1657" s="14" t="inlineStr">
        <is>
          <t>coa</t>
        </is>
      </c>
      <c r="C1657" s="14" t="inlineStr">
        <is>
          <t>foo</t>
        </is>
      </c>
      <c r="D1657" s="36" t="n"/>
      <c r="E1657" s="36" t="n"/>
      <c r="F1657" s="36" t="n"/>
      <c r="G1657" s="36" t="n"/>
      <c r="H1657" s="14">
        <f>INDEX(VarLab,MATCH($A1657,VarKey,0))&amp;INDEX(MemLab,MATCH($C1657&amp;"|"&amp;$B1657,MemKey,0))</f>
        <v/>
      </c>
      <c r="I1657" s="14">
        <f>INDEX(VarUnit,MATCH($A1657,VarKey,0))</f>
        <v/>
      </c>
      <c r="J1657" s="14">
        <f>INDEX(VarSrc,MATCH($A1657,VarKey,0))</f>
        <v/>
      </c>
      <c r="K1657" s="11">
        <f>CodePrefix&amp;$A1657&amp;IF($C1657="","","."&amp;$C1657&amp;"."&amp;$B1657)&amp;INDEX(VarEnd,MATCH($A1657,VarKey,0))&amp;K$5</f>
        <v/>
      </c>
      <c r="L1657" s="37">
        <f>L1630+L1639+L1648</f>
        <v/>
      </c>
      <c r="M1657" s="32">
        <f>M1630+M1639+M1648</f>
        <v/>
      </c>
      <c r="N1657" s="32">
        <f>N1630+N1639+N1648</f>
        <v/>
      </c>
      <c r="O1657" s="32">
        <f>O1630+O1639+O1648</f>
        <v/>
      </c>
      <c r="P1657" s="32">
        <f>P1630+P1639+P1648</f>
        <v/>
      </c>
      <c r="Q1657" s="32">
        <f>Q1630+Q1639+Q1648</f>
        <v/>
      </c>
      <c r="R1657" s="32">
        <f>R1630+R1639+R1648</f>
        <v/>
      </c>
      <c r="S1657" s="32">
        <f>S1630+S1639+S1648</f>
        <v/>
      </c>
      <c r="T1657" s="32">
        <f>T1630+T1639+T1648</f>
        <v/>
      </c>
      <c r="U1657" s="32">
        <f>U1630+U1639+U1648</f>
        <v/>
      </c>
      <c r="V1657" s="32">
        <f>V1630+V1639+V1648</f>
        <v/>
      </c>
      <c r="W1657" s="32">
        <f>W1630+W1639+W1648</f>
        <v/>
      </c>
      <c r="X1657" s="32">
        <f>X1630+X1639+X1648</f>
        <v/>
      </c>
      <c r="Y1657" s="32">
        <f>Y1630+Y1639+Y1648</f>
        <v/>
      </c>
      <c r="Z1657" s="32">
        <f>Z1630+Z1639+Z1648</f>
        <v/>
      </c>
      <c r="AA1657" s="32">
        <f>AA1630+AA1639+AA1648</f>
        <v/>
      </c>
      <c r="AB1657" s="32">
        <f>AB1630+AB1639+AB1648</f>
        <v/>
      </c>
      <c r="AC1657" s="32">
        <f>AC1630+AC1639+AC1648</f>
        <v/>
      </c>
      <c r="AD1657" s="32">
        <f>AD1630+AD1639+AD1648</f>
        <v/>
      </c>
      <c r="AF1657" s="11">
        <f>CodePrefix&amp;$A1657&amp;IF($C1657="","","."&amp;$C1657&amp;"."&amp;$B1657)&amp;INDEX(VarEnd,MATCH($A1657,VarKey,0))&amp;AF$5</f>
        <v/>
      </c>
      <c r="AG1657" s="37">
        <f>AG1630+AG1639+AG1648</f>
        <v/>
      </c>
      <c r="AH1657" s="32">
        <f>AH1630+AH1639+AH1648</f>
        <v/>
      </c>
      <c r="AI1657" s="32">
        <f>AI1630+AI1639+AI1648</f>
        <v/>
      </c>
      <c r="AJ1657" s="32">
        <f>AJ1630+AJ1639+AJ1648</f>
        <v/>
      </c>
      <c r="AK1657" s="32">
        <f>AK1630+AK1639+AK1648</f>
        <v/>
      </c>
      <c r="AL1657" s="32">
        <f>AL1630+AL1639+AL1648</f>
        <v/>
      </c>
      <c r="AM1657" s="32">
        <f>AM1630+AM1639+AM1648</f>
        <v/>
      </c>
      <c r="AN1657" s="32">
        <f>AN1630+AN1639+AN1648</f>
        <v/>
      </c>
      <c r="AO1657" s="32">
        <f>AO1630+AO1639+AO1648</f>
        <v/>
      </c>
      <c r="AP1657" s="32">
        <f>AP1630+AP1639+AP1648</f>
        <v/>
      </c>
      <c r="AQ1657" s="32">
        <f>AQ1630+AQ1639+AQ1648</f>
        <v/>
      </c>
      <c r="AR1657" s="32">
        <f>AR1630+AR1639+AR1648</f>
        <v/>
      </c>
      <c r="AS1657" s="32">
        <f>AS1630+AS1639+AS1648</f>
        <v/>
      </c>
      <c r="AT1657" s="32">
        <f>AT1630+AT1639+AT1648</f>
        <v/>
      </c>
      <c r="AU1657" s="32">
        <f>AU1630+AU1639+AU1648</f>
        <v/>
      </c>
      <c r="AV1657" s="32">
        <f>AV1630+AV1639+AV1648</f>
        <v/>
      </c>
      <c r="AW1657" s="32">
        <f>AW1630+AW1639+AW1648</f>
        <v/>
      </c>
      <c r="AX1657" s="32">
        <f>AX1630+AX1639+AX1648</f>
        <v/>
      </c>
      <c r="AY1657" s="32">
        <f>AY1630+AY1639+AY1648</f>
        <v/>
      </c>
    </row>
    <row r="1658" hidden="1" outlineLevel="2">
      <c r="A1658" s="14" t="inlineStr">
        <is>
          <t>nce</t>
        </is>
      </c>
      <c r="B1658" s="14" t="inlineStr">
        <is>
          <t>nga</t>
        </is>
      </c>
      <c r="C1658" s="14" t="inlineStr">
        <is>
          <t>foo</t>
        </is>
      </c>
      <c r="D1658" s="36" t="n"/>
      <c r="E1658" s="36" t="n"/>
      <c r="F1658" s="36" t="n"/>
      <c r="G1658" s="36" t="n"/>
      <c r="H1658" s="14">
        <f>INDEX(VarLab,MATCH($A1658,VarKey,0))&amp;INDEX(MemLab,MATCH($C1658&amp;"|"&amp;$B1658,MemKey,0))</f>
        <v/>
      </c>
      <c r="I1658" s="14">
        <f>INDEX(VarUnit,MATCH($A1658,VarKey,0))</f>
        <v/>
      </c>
      <c r="J1658" s="14">
        <f>INDEX(VarSrc,MATCH($A1658,VarKey,0))</f>
        <v/>
      </c>
      <c r="K1658" s="11">
        <f>CodePrefix&amp;$A1658&amp;IF($C1658="","","."&amp;$C1658&amp;"."&amp;$B1658)&amp;INDEX(VarEnd,MATCH($A1658,VarKey,0))&amp;K$5</f>
        <v/>
      </c>
      <c r="L1658" s="37">
        <f>L1631+L1640+L1649</f>
        <v/>
      </c>
      <c r="M1658" s="32">
        <f>M1631+M1640+M1649</f>
        <v/>
      </c>
      <c r="N1658" s="32">
        <f>N1631+N1640+N1649</f>
        <v/>
      </c>
      <c r="O1658" s="32">
        <f>O1631+O1640+O1649</f>
        <v/>
      </c>
      <c r="P1658" s="32">
        <f>P1631+P1640+P1649</f>
        <v/>
      </c>
      <c r="Q1658" s="32">
        <f>Q1631+Q1640+Q1649</f>
        <v/>
      </c>
      <c r="R1658" s="32">
        <f>R1631+R1640+R1649</f>
        <v/>
      </c>
      <c r="S1658" s="32">
        <f>S1631+S1640+S1649</f>
        <v/>
      </c>
      <c r="T1658" s="32">
        <f>T1631+T1640+T1649</f>
        <v/>
      </c>
      <c r="U1658" s="32">
        <f>U1631+U1640+U1649</f>
        <v/>
      </c>
      <c r="V1658" s="32">
        <f>V1631+V1640+V1649</f>
        <v/>
      </c>
      <c r="W1658" s="32">
        <f>W1631+W1640+W1649</f>
        <v/>
      </c>
      <c r="X1658" s="32">
        <f>X1631+X1640+X1649</f>
        <v/>
      </c>
      <c r="Y1658" s="32">
        <f>Y1631+Y1640+Y1649</f>
        <v/>
      </c>
      <c r="Z1658" s="32">
        <f>Z1631+Z1640+Z1649</f>
        <v/>
      </c>
      <c r="AA1658" s="32">
        <f>AA1631+AA1640+AA1649</f>
        <v/>
      </c>
      <c r="AB1658" s="32">
        <f>AB1631+AB1640+AB1649</f>
        <v/>
      </c>
      <c r="AC1658" s="32">
        <f>AC1631+AC1640+AC1649</f>
        <v/>
      </c>
      <c r="AD1658" s="32">
        <f>AD1631+AD1640+AD1649</f>
        <v/>
      </c>
      <c r="AF1658" s="11">
        <f>CodePrefix&amp;$A1658&amp;IF($C1658="","","."&amp;$C1658&amp;"."&amp;$B1658)&amp;INDEX(VarEnd,MATCH($A1658,VarKey,0))&amp;AF$5</f>
        <v/>
      </c>
      <c r="AG1658" s="37">
        <f>AG1631+AG1640+AG1649</f>
        <v/>
      </c>
      <c r="AH1658" s="32">
        <f>AH1631+AH1640+AH1649</f>
        <v/>
      </c>
      <c r="AI1658" s="32">
        <f>AI1631+AI1640+AI1649</f>
        <v/>
      </c>
      <c r="AJ1658" s="32">
        <f>AJ1631+AJ1640+AJ1649</f>
        <v/>
      </c>
      <c r="AK1658" s="32">
        <f>AK1631+AK1640+AK1649</f>
        <v/>
      </c>
      <c r="AL1658" s="32">
        <f>AL1631+AL1640+AL1649</f>
        <v/>
      </c>
      <c r="AM1658" s="32">
        <f>AM1631+AM1640+AM1649</f>
        <v/>
      </c>
      <c r="AN1658" s="32">
        <f>AN1631+AN1640+AN1649</f>
        <v/>
      </c>
      <c r="AO1658" s="32">
        <f>AO1631+AO1640+AO1649</f>
        <v/>
      </c>
      <c r="AP1658" s="32">
        <f>AP1631+AP1640+AP1649</f>
        <v/>
      </c>
      <c r="AQ1658" s="32">
        <f>AQ1631+AQ1640+AQ1649</f>
        <v/>
      </c>
      <c r="AR1658" s="32">
        <f>AR1631+AR1640+AR1649</f>
        <v/>
      </c>
      <c r="AS1658" s="32">
        <f>AS1631+AS1640+AS1649</f>
        <v/>
      </c>
      <c r="AT1658" s="32">
        <f>AT1631+AT1640+AT1649</f>
        <v/>
      </c>
      <c r="AU1658" s="32">
        <f>AU1631+AU1640+AU1649</f>
        <v/>
      </c>
      <c r="AV1658" s="32">
        <f>AV1631+AV1640+AV1649</f>
        <v/>
      </c>
      <c r="AW1658" s="32">
        <f>AW1631+AW1640+AW1649</f>
        <v/>
      </c>
      <c r="AX1658" s="32">
        <f>AX1631+AX1640+AX1649</f>
        <v/>
      </c>
      <c r="AY1658" s="32">
        <f>AY1631+AY1640+AY1649</f>
        <v/>
      </c>
    </row>
    <row r="1659" hidden="1" outlineLevel="2">
      <c r="A1659" s="14" t="inlineStr">
        <is>
          <t>nce</t>
        </is>
      </c>
      <c r="B1659" s="14" t="inlineStr">
        <is>
          <t>gso</t>
        </is>
      </c>
      <c r="C1659" s="14" t="inlineStr">
        <is>
          <t>foo</t>
        </is>
      </c>
      <c r="D1659" s="36" t="n"/>
      <c r="E1659" s="36" t="n"/>
      <c r="F1659" s="36" t="n"/>
      <c r="G1659" s="36" t="n"/>
      <c r="H1659" s="14">
        <f>INDEX(VarLab,MATCH($A1659,VarKey,0))&amp;INDEX(MemLab,MATCH($C1659&amp;"|"&amp;$B1659,MemKey,0))</f>
        <v/>
      </c>
      <c r="I1659" s="14">
        <f>INDEX(VarUnit,MATCH($A1659,VarKey,0))</f>
        <v/>
      </c>
      <c r="J1659" s="14">
        <f>INDEX(VarSrc,MATCH($A1659,VarKey,0))</f>
        <v/>
      </c>
      <c r="K1659" s="11">
        <f>CodePrefix&amp;$A1659&amp;IF($C1659="","","."&amp;$C1659&amp;"."&amp;$B1659)&amp;INDEX(VarEnd,MATCH($A1659,VarKey,0))&amp;K$5</f>
        <v/>
      </c>
      <c r="L1659" s="37">
        <f>L1632+L1641+L1650</f>
        <v/>
      </c>
      <c r="M1659" s="32">
        <f>M1632+M1641+M1650</f>
        <v/>
      </c>
      <c r="N1659" s="32">
        <f>N1632+N1641+N1650</f>
        <v/>
      </c>
      <c r="O1659" s="32">
        <f>O1632+O1641+O1650</f>
        <v/>
      </c>
      <c r="P1659" s="32">
        <f>P1632+P1641+P1650</f>
        <v/>
      </c>
      <c r="Q1659" s="32">
        <f>Q1632+Q1641+Q1650</f>
        <v/>
      </c>
      <c r="R1659" s="32">
        <f>R1632+R1641+R1650</f>
        <v/>
      </c>
      <c r="S1659" s="32">
        <f>S1632+S1641+S1650</f>
        <v/>
      </c>
      <c r="T1659" s="32">
        <f>T1632+T1641+T1650</f>
        <v/>
      </c>
      <c r="U1659" s="32">
        <f>U1632+U1641+U1650</f>
        <v/>
      </c>
      <c r="V1659" s="32">
        <f>V1632+V1641+V1650</f>
        <v/>
      </c>
      <c r="W1659" s="32">
        <f>W1632+W1641+W1650</f>
        <v/>
      </c>
      <c r="X1659" s="32">
        <f>X1632+X1641+X1650</f>
        <v/>
      </c>
      <c r="Y1659" s="32">
        <f>Y1632+Y1641+Y1650</f>
        <v/>
      </c>
      <c r="Z1659" s="32">
        <f>Z1632+Z1641+Z1650</f>
        <v/>
      </c>
      <c r="AA1659" s="32">
        <f>AA1632+AA1641+AA1650</f>
        <v/>
      </c>
      <c r="AB1659" s="32">
        <f>AB1632+AB1641+AB1650</f>
        <v/>
      </c>
      <c r="AC1659" s="32">
        <f>AC1632+AC1641+AC1650</f>
        <v/>
      </c>
      <c r="AD1659" s="32">
        <f>AD1632+AD1641+AD1650</f>
        <v/>
      </c>
      <c r="AF1659" s="11">
        <f>CodePrefix&amp;$A1659&amp;IF($C1659="","","."&amp;$C1659&amp;"."&amp;$B1659)&amp;INDEX(VarEnd,MATCH($A1659,VarKey,0))&amp;AF$5</f>
        <v/>
      </c>
      <c r="AG1659" s="37">
        <f>AG1632+AG1641+AG1650</f>
        <v/>
      </c>
      <c r="AH1659" s="32">
        <f>AH1632+AH1641+AH1650</f>
        <v/>
      </c>
      <c r="AI1659" s="32">
        <f>AI1632+AI1641+AI1650</f>
        <v/>
      </c>
      <c r="AJ1659" s="32">
        <f>AJ1632+AJ1641+AJ1650</f>
        <v/>
      </c>
      <c r="AK1659" s="32">
        <f>AK1632+AK1641+AK1650</f>
        <v/>
      </c>
      <c r="AL1659" s="32">
        <f>AL1632+AL1641+AL1650</f>
        <v/>
      </c>
      <c r="AM1659" s="32">
        <f>AM1632+AM1641+AM1650</f>
        <v/>
      </c>
      <c r="AN1659" s="32">
        <f>AN1632+AN1641+AN1650</f>
        <v/>
      </c>
      <c r="AO1659" s="32">
        <f>AO1632+AO1641+AO1650</f>
        <v/>
      </c>
      <c r="AP1659" s="32">
        <f>AP1632+AP1641+AP1650</f>
        <v/>
      </c>
      <c r="AQ1659" s="32">
        <f>AQ1632+AQ1641+AQ1650</f>
        <v/>
      </c>
      <c r="AR1659" s="32">
        <f>AR1632+AR1641+AR1650</f>
        <v/>
      </c>
      <c r="AS1659" s="32">
        <f>AS1632+AS1641+AS1650</f>
        <v/>
      </c>
      <c r="AT1659" s="32">
        <f>AT1632+AT1641+AT1650</f>
        <v/>
      </c>
      <c r="AU1659" s="32">
        <f>AU1632+AU1641+AU1650</f>
        <v/>
      </c>
      <c r="AV1659" s="32">
        <f>AV1632+AV1641+AV1650</f>
        <v/>
      </c>
      <c r="AW1659" s="32">
        <f>AW1632+AW1641+AW1650</f>
        <v/>
      </c>
      <c r="AX1659" s="32">
        <f>AX1632+AX1641+AX1650</f>
        <v/>
      </c>
      <c r="AY1659" s="32">
        <f>AY1632+AY1641+AY1650</f>
        <v/>
      </c>
    </row>
    <row r="1660" hidden="1" outlineLevel="2">
      <c r="A1660" s="14" t="inlineStr">
        <is>
          <t>nce</t>
        </is>
      </c>
      <c r="B1660" s="14" t="inlineStr">
        <is>
          <t>die</t>
        </is>
      </c>
      <c r="C1660" s="14" t="inlineStr">
        <is>
          <t>foo</t>
        </is>
      </c>
      <c r="D1660" s="36" t="n"/>
      <c r="E1660" s="36" t="n"/>
      <c r="F1660" s="36" t="n"/>
      <c r="G1660" s="36" t="n"/>
      <c r="H1660" s="14">
        <f>INDEX(VarLab,MATCH($A1660,VarKey,0))&amp;INDEX(MemLab,MATCH($C1660&amp;"|"&amp;$B1660,MemKey,0))</f>
        <v/>
      </c>
      <c r="I1660" s="14">
        <f>INDEX(VarUnit,MATCH($A1660,VarKey,0))</f>
        <v/>
      </c>
      <c r="J1660" s="14">
        <f>INDEX(VarSrc,MATCH($A1660,VarKey,0))</f>
        <v/>
      </c>
      <c r="K1660" s="11">
        <f>CodePrefix&amp;$A1660&amp;IF($C1660="","","."&amp;$C1660&amp;"."&amp;$B1660)&amp;INDEX(VarEnd,MATCH($A1660,VarKey,0))&amp;K$5</f>
        <v/>
      </c>
      <c r="L1660" s="37">
        <f>L1633+L1642+L1651</f>
        <v/>
      </c>
      <c r="M1660" s="32">
        <f>M1633+M1642+M1651</f>
        <v/>
      </c>
      <c r="N1660" s="32">
        <f>N1633+N1642+N1651</f>
        <v/>
      </c>
      <c r="O1660" s="32">
        <f>O1633+O1642+O1651</f>
        <v/>
      </c>
      <c r="P1660" s="32">
        <f>P1633+P1642+P1651</f>
        <v/>
      </c>
      <c r="Q1660" s="32">
        <f>Q1633+Q1642+Q1651</f>
        <v/>
      </c>
      <c r="R1660" s="32">
        <f>R1633+R1642+R1651</f>
        <v/>
      </c>
      <c r="S1660" s="32">
        <f>S1633+S1642+S1651</f>
        <v/>
      </c>
      <c r="T1660" s="32">
        <f>T1633+T1642+T1651</f>
        <v/>
      </c>
      <c r="U1660" s="32">
        <f>U1633+U1642+U1651</f>
        <v/>
      </c>
      <c r="V1660" s="32">
        <f>V1633+V1642+V1651</f>
        <v/>
      </c>
      <c r="W1660" s="32">
        <f>W1633+W1642+W1651</f>
        <v/>
      </c>
      <c r="X1660" s="32">
        <f>X1633+X1642+X1651</f>
        <v/>
      </c>
      <c r="Y1660" s="32">
        <f>Y1633+Y1642+Y1651</f>
        <v/>
      </c>
      <c r="Z1660" s="32">
        <f>Z1633+Z1642+Z1651</f>
        <v/>
      </c>
      <c r="AA1660" s="32">
        <f>AA1633+AA1642+AA1651</f>
        <v/>
      </c>
      <c r="AB1660" s="32">
        <f>AB1633+AB1642+AB1651</f>
        <v/>
      </c>
      <c r="AC1660" s="32">
        <f>AC1633+AC1642+AC1651</f>
        <v/>
      </c>
      <c r="AD1660" s="32">
        <f>AD1633+AD1642+AD1651</f>
        <v/>
      </c>
      <c r="AF1660" s="11">
        <f>CodePrefix&amp;$A1660&amp;IF($C1660="","","."&amp;$C1660&amp;"."&amp;$B1660)&amp;INDEX(VarEnd,MATCH($A1660,VarKey,0))&amp;AF$5</f>
        <v/>
      </c>
      <c r="AG1660" s="37">
        <f>AG1633+AG1642+AG1651</f>
        <v/>
      </c>
      <c r="AH1660" s="32">
        <f>AH1633+AH1642+AH1651</f>
        <v/>
      </c>
      <c r="AI1660" s="32">
        <f>AI1633+AI1642+AI1651</f>
        <v/>
      </c>
      <c r="AJ1660" s="32">
        <f>AJ1633+AJ1642+AJ1651</f>
        <v/>
      </c>
      <c r="AK1660" s="32">
        <f>AK1633+AK1642+AK1651</f>
        <v/>
      </c>
      <c r="AL1660" s="32">
        <f>AL1633+AL1642+AL1651</f>
        <v/>
      </c>
      <c r="AM1660" s="32">
        <f>AM1633+AM1642+AM1651</f>
        <v/>
      </c>
      <c r="AN1660" s="32">
        <f>AN1633+AN1642+AN1651</f>
        <v/>
      </c>
      <c r="AO1660" s="32">
        <f>AO1633+AO1642+AO1651</f>
        <v/>
      </c>
      <c r="AP1660" s="32">
        <f>AP1633+AP1642+AP1651</f>
        <v/>
      </c>
      <c r="AQ1660" s="32">
        <f>AQ1633+AQ1642+AQ1651</f>
        <v/>
      </c>
      <c r="AR1660" s="32">
        <f>AR1633+AR1642+AR1651</f>
        <v/>
      </c>
      <c r="AS1660" s="32">
        <f>AS1633+AS1642+AS1651</f>
        <v/>
      </c>
      <c r="AT1660" s="32">
        <f>AT1633+AT1642+AT1651</f>
        <v/>
      </c>
      <c r="AU1660" s="32">
        <f>AU1633+AU1642+AU1651</f>
        <v/>
      </c>
      <c r="AV1660" s="32">
        <f>AV1633+AV1642+AV1651</f>
        <v/>
      </c>
      <c r="AW1660" s="32">
        <f>AW1633+AW1642+AW1651</f>
        <v/>
      </c>
      <c r="AX1660" s="32">
        <f>AX1633+AX1642+AX1651</f>
        <v/>
      </c>
      <c r="AY1660" s="32">
        <f>AY1633+AY1642+AY1651</f>
        <v/>
      </c>
    </row>
    <row r="1661" hidden="1" outlineLevel="2">
      <c r="A1661" s="14" t="inlineStr">
        <is>
          <t>nce</t>
        </is>
      </c>
      <c r="B1661" s="14" t="inlineStr">
        <is>
          <t>lpg</t>
        </is>
      </c>
      <c r="C1661" s="14" t="inlineStr">
        <is>
          <t>foo</t>
        </is>
      </c>
      <c r="D1661" s="36" t="n"/>
      <c r="E1661" s="36" t="n"/>
      <c r="F1661" s="36" t="n"/>
      <c r="G1661" s="36" t="n"/>
      <c r="H1661" s="14">
        <f>INDEX(VarLab,MATCH($A1661,VarKey,0))&amp;INDEX(MemLab,MATCH($C1661&amp;"|"&amp;$B1661,MemKey,0))</f>
        <v/>
      </c>
      <c r="I1661" s="14">
        <f>INDEX(VarUnit,MATCH($A1661,VarKey,0))</f>
        <v/>
      </c>
      <c r="J1661" s="14">
        <f>INDEX(VarSrc,MATCH($A1661,VarKey,0))</f>
        <v/>
      </c>
      <c r="K1661" s="11">
        <f>CodePrefix&amp;$A1661&amp;IF($C1661="","","."&amp;$C1661&amp;"."&amp;$B1661)&amp;INDEX(VarEnd,MATCH($A1661,VarKey,0))&amp;K$5</f>
        <v/>
      </c>
      <c r="L1661" s="37">
        <f>L1634+L1643+L1652</f>
        <v/>
      </c>
      <c r="M1661" s="32">
        <f>M1634+M1643+M1652</f>
        <v/>
      </c>
      <c r="N1661" s="32">
        <f>N1634+N1643+N1652</f>
        <v/>
      </c>
      <c r="O1661" s="32">
        <f>O1634+O1643+O1652</f>
        <v/>
      </c>
      <c r="P1661" s="32">
        <f>P1634+P1643+P1652</f>
        <v/>
      </c>
      <c r="Q1661" s="32">
        <f>Q1634+Q1643+Q1652</f>
        <v/>
      </c>
      <c r="R1661" s="32">
        <f>R1634+R1643+R1652</f>
        <v/>
      </c>
      <c r="S1661" s="32">
        <f>S1634+S1643+S1652</f>
        <v/>
      </c>
      <c r="T1661" s="32">
        <f>T1634+T1643+T1652</f>
        <v/>
      </c>
      <c r="U1661" s="32">
        <f>U1634+U1643+U1652</f>
        <v/>
      </c>
      <c r="V1661" s="32">
        <f>V1634+V1643+V1652</f>
        <v/>
      </c>
      <c r="W1661" s="32">
        <f>W1634+W1643+W1652</f>
        <v/>
      </c>
      <c r="X1661" s="32">
        <f>X1634+X1643+X1652</f>
        <v/>
      </c>
      <c r="Y1661" s="32">
        <f>Y1634+Y1643+Y1652</f>
        <v/>
      </c>
      <c r="Z1661" s="32">
        <f>Z1634+Z1643+Z1652</f>
        <v/>
      </c>
      <c r="AA1661" s="32">
        <f>AA1634+AA1643+AA1652</f>
        <v/>
      </c>
      <c r="AB1661" s="32">
        <f>AB1634+AB1643+AB1652</f>
        <v/>
      </c>
      <c r="AC1661" s="32">
        <f>AC1634+AC1643+AC1652</f>
        <v/>
      </c>
      <c r="AD1661" s="32">
        <f>AD1634+AD1643+AD1652</f>
        <v/>
      </c>
      <c r="AF1661" s="11">
        <f>CodePrefix&amp;$A1661&amp;IF($C1661="","","."&amp;$C1661&amp;"."&amp;$B1661)&amp;INDEX(VarEnd,MATCH($A1661,VarKey,0))&amp;AF$5</f>
        <v/>
      </c>
      <c r="AG1661" s="37">
        <f>AG1634+AG1643+AG1652</f>
        <v/>
      </c>
      <c r="AH1661" s="32">
        <f>AH1634+AH1643+AH1652</f>
        <v/>
      </c>
      <c r="AI1661" s="32">
        <f>AI1634+AI1643+AI1652</f>
        <v/>
      </c>
      <c r="AJ1661" s="32">
        <f>AJ1634+AJ1643+AJ1652</f>
        <v/>
      </c>
      <c r="AK1661" s="32">
        <f>AK1634+AK1643+AK1652</f>
        <v/>
      </c>
      <c r="AL1661" s="32">
        <f>AL1634+AL1643+AL1652</f>
        <v/>
      </c>
      <c r="AM1661" s="32">
        <f>AM1634+AM1643+AM1652</f>
        <v/>
      </c>
      <c r="AN1661" s="32">
        <f>AN1634+AN1643+AN1652</f>
        <v/>
      </c>
      <c r="AO1661" s="32">
        <f>AO1634+AO1643+AO1652</f>
        <v/>
      </c>
      <c r="AP1661" s="32">
        <f>AP1634+AP1643+AP1652</f>
        <v/>
      </c>
      <c r="AQ1661" s="32">
        <f>AQ1634+AQ1643+AQ1652</f>
        <v/>
      </c>
      <c r="AR1661" s="32">
        <f>AR1634+AR1643+AR1652</f>
        <v/>
      </c>
      <c r="AS1661" s="32">
        <f>AS1634+AS1643+AS1652</f>
        <v/>
      </c>
      <c r="AT1661" s="32">
        <f>AT1634+AT1643+AT1652</f>
        <v/>
      </c>
      <c r="AU1661" s="32">
        <f>AU1634+AU1643+AU1652</f>
        <v/>
      </c>
      <c r="AV1661" s="32">
        <f>AV1634+AV1643+AV1652</f>
        <v/>
      </c>
      <c r="AW1661" s="32">
        <f>AW1634+AW1643+AW1652</f>
        <v/>
      </c>
      <c r="AX1661" s="32">
        <f>AX1634+AX1643+AX1652</f>
        <v/>
      </c>
      <c r="AY1661" s="32">
        <f>AY1634+AY1643+AY1652</f>
        <v/>
      </c>
    </row>
    <row r="1662" hidden="1" outlineLevel="2">
      <c r="A1662" s="14" t="inlineStr">
        <is>
          <t>nce</t>
        </is>
      </c>
      <c r="B1662" s="14" t="inlineStr">
        <is>
          <t>ker</t>
        </is>
      </c>
      <c r="C1662" s="14" t="inlineStr">
        <is>
          <t>foo</t>
        </is>
      </c>
      <c r="D1662" s="36" t="n"/>
      <c r="E1662" s="36" t="n"/>
      <c r="F1662" s="36" t="n"/>
      <c r="G1662" s="36" t="n"/>
      <c r="H1662" s="14">
        <f>INDEX(VarLab,MATCH($A1662,VarKey,0))&amp;INDEX(MemLab,MATCH($C1662&amp;"|"&amp;$B1662,MemKey,0))</f>
        <v/>
      </c>
      <c r="I1662" s="14">
        <f>INDEX(VarUnit,MATCH($A1662,VarKey,0))</f>
        <v/>
      </c>
      <c r="J1662" s="14">
        <f>INDEX(VarSrc,MATCH($A1662,VarKey,0))</f>
        <v/>
      </c>
      <c r="K1662" s="11">
        <f>CodePrefix&amp;$A1662&amp;IF($C1662="","","."&amp;$C1662&amp;"."&amp;$B1662)&amp;INDEX(VarEnd,MATCH($A1662,VarKey,0))&amp;K$5</f>
        <v/>
      </c>
      <c r="L1662" s="37">
        <f>L1635+L1644+L1653</f>
        <v/>
      </c>
      <c r="M1662" s="32">
        <f>M1635+M1644+M1653</f>
        <v/>
      </c>
      <c r="N1662" s="32">
        <f>N1635+N1644+N1653</f>
        <v/>
      </c>
      <c r="O1662" s="32">
        <f>O1635+O1644+O1653</f>
        <v/>
      </c>
      <c r="P1662" s="32">
        <f>P1635+P1644+P1653</f>
        <v/>
      </c>
      <c r="Q1662" s="32">
        <f>Q1635+Q1644+Q1653</f>
        <v/>
      </c>
      <c r="R1662" s="32">
        <f>R1635+R1644+R1653</f>
        <v/>
      </c>
      <c r="S1662" s="32">
        <f>S1635+S1644+S1653</f>
        <v/>
      </c>
      <c r="T1662" s="32">
        <f>T1635+T1644+T1653</f>
        <v/>
      </c>
      <c r="U1662" s="32">
        <f>U1635+U1644+U1653</f>
        <v/>
      </c>
      <c r="V1662" s="32">
        <f>V1635+V1644+V1653</f>
        <v/>
      </c>
      <c r="W1662" s="32">
        <f>W1635+W1644+W1653</f>
        <v/>
      </c>
      <c r="X1662" s="32">
        <f>X1635+X1644+X1653</f>
        <v/>
      </c>
      <c r="Y1662" s="32">
        <f>Y1635+Y1644+Y1653</f>
        <v/>
      </c>
      <c r="Z1662" s="32">
        <f>Z1635+Z1644+Z1653</f>
        <v/>
      </c>
      <c r="AA1662" s="32">
        <f>AA1635+AA1644+AA1653</f>
        <v/>
      </c>
      <c r="AB1662" s="32">
        <f>AB1635+AB1644+AB1653</f>
        <v/>
      </c>
      <c r="AC1662" s="32">
        <f>AC1635+AC1644+AC1653</f>
        <v/>
      </c>
      <c r="AD1662" s="32">
        <f>AD1635+AD1644+AD1653</f>
        <v/>
      </c>
      <c r="AF1662" s="11">
        <f>CodePrefix&amp;$A1662&amp;IF($C1662="","","."&amp;$C1662&amp;"."&amp;$B1662)&amp;INDEX(VarEnd,MATCH($A1662,VarKey,0))&amp;AF$5</f>
        <v/>
      </c>
      <c r="AG1662" s="37">
        <f>AG1635+AG1644+AG1653</f>
        <v/>
      </c>
      <c r="AH1662" s="32">
        <f>AH1635+AH1644+AH1653</f>
        <v/>
      </c>
      <c r="AI1662" s="32">
        <f>AI1635+AI1644+AI1653</f>
        <v/>
      </c>
      <c r="AJ1662" s="32">
        <f>AJ1635+AJ1644+AJ1653</f>
        <v/>
      </c>
      <c r="AK1662" s="32">
        <f>AK1635+AK1644+AK1653</f>
        <v/>
      </c>
      <c r="AL1662" s="32">
        <f>AL1635+AL1644+AL1653</f>
        <v/>
      </c>
      <c r="AM1662" s="32">
        <f>AM1635+AM1644+AM1653</f>
        <v/>
      </c>
      <c r="AN1662" s="32">
        <f>AN1635+AN1644+AN1653</f>
        <v/>
      </c>
      <c r="AO1662" s="32">
        <f>AO1635+AO1644+AO1653</f>
        <v/>
      </c>
      <c r="AP1662" s="32">
        <f>AP1635+AP1644+AP1653</f>
        <v/>
      </c>
      <c r="AQ1662" s="32">
        <f>AQ1635+AQ1644+AQ1653</f>
        <v/>
      </c>
      <c r="AR1662" s="32">
        <f>AR1635+AR1644+AR1653</f>
        <v/>
      </c>
      <c r="AS1662" s="32">
        <f>AS1635+AS1644+AS1653</f>
        <v/>
      </c>
      <c r="AT1662" s="32">
        <f>AT1635+AT1644+AT1653</f>
        <v/>
      </c>
      <c r="AU1662" s="32">
        <f>AU1635+AU1644+AU1653</f>
        <v/>
      </c>
      <c r="AV1662" s="32">
        <f>AV1635+AV1644+AV1653</f>
        <v/>
      </c>
      <c r="AW1662" s="32">
        <f>AW1635+AW1644+AW1653</f>
        <v/>
      </c>
      <c r="AX1662" s="32">
        <f>AX1635+AX1644+AX1653</f>
        <v/>
      </c>
      <c r="AY1662" s="32">
        <f>AY1635+AY1644+AY1653</f>
        <v/>
      </c>
    </row>
    <row r="1663" hidden="1" outlineLevel="2">
      <c r="A1663" s="14" t="inlineStr">
        <is>
          <t>nce</t>
        </is>
      </c>
      <c r="B1663" s="14" t="inlineStr">
        <is>
          <t>oop</t>
        </is>
      </c>
      <c r="C1663" s="14" t="inlineStr">
        <is>
          <t>foo</t>
        </is>
      </c>
      <c r="D1663" s="36" t="n"/>
      <c r="E1663" s="36" t="n"/>
      <c r="F1663" s="36" t="n"/>
      <c r="G1663" s="36" t="n"/>
      <c r="H1663" s="14">
        <f>INDEX(VarLab,MATCH($A1663,VarKey,0))&amp;INDEX(MemLab,MATCH($C1663&amp;"|"&amp;$B1663,MemKey,0))</f>
        <v/>
      </c>
      <c r="I1663" s="14">
        <f>INDEX(VarUnit,MATCH($A1663,VarKey,0))</f>
        <v/>
      </c>
      <c r="J1663" s="14">
        <f>INDEX(VarSrc,MATCH($A1663,VarKey,0))</f>
        <v/>
      </c>
      <c r="K1663" s="11">
        <f>CodePrefix&amp;$A1663&amp;IF($C1663="","","."&amp;$C1663&amp;"."&amp;$B1663)&amp;INDEX(VarEnd,MATCH($A1663,VarKey,0))&amp;K$5</f>
        <v/>
      </c>
      <c r="L1663" s="37">
        <f>L1636+L1645+L1654</f>
        <v/>
      </c>
      <c r="M1663" s="32">
        <f>M1636+M1645+M1654</f>
        <v/>
      </c>
      <c r="N1663" s="32">
        <f>N1636+N1645+N1654</f>
        <v/>
      </c>
      <c r="O1663" s="32">
        <f>O1636+O1645+O1654</f>
        <v/>
      </c>
      <c r="P1663" s="32">
        <f>P1636+P1645+P1654</f>
        <v/>
      </c>
      <c r="Q1663" s="32">
        <f>Q1636+Q1645+Q1654</f>
        <v/>
      </c>
      <c r="R1663" s="32">
        <f>R1636+R1645+R1654</f>
        <v/>
      </c>
      <c r="S1663" s="32">
        <f>S1636+S1645+S1654</f>
        <v/>
      </c>
      <c r="T1663" s="32">
        <f>T1636+T1645+T1654</f>
        <v/>
      </c>
      <c r="U1663" s="32">
        <f>U1636+U1645+U1654</f>
        <v/>
      </c>
      <c r="V1663" s="32">
        <f>V1636+V1645+V1654</f>
        <v/>
      </c>
      <c r="W1663" s="32">
        <f>W1636+W1645+W1654</f>
        <v/>
      </c>
      <c r="X1663" s="32">
        <f>X1636+X1645+X1654</f>
        <v/>
      </c>
      <c r="Y1663" s="32">
        <f>Y1636+Y1645+Y1654</f>
        <v/>
      </c>
      <c r="Z1663" s="32">
        <f>Z1636+Z1645+Z1654</f>
        <v/>
      </c>
      <c r="AA1663" s="32">
        <f>AA1636+AA1645+AA1654</f>
        <v/>
      </c>
      <c r="AB1663" s="32">
        <f>AB1636+AB1645+AB1654</f>
        <v/>
      </c>
      <c r="AC1663" s="32">
        <f>AC1636+AC1645+AC1654</f>
        <v/>
      </c>
      <c r="AD1663" s="32">
        <f>AD1636+AD1645+AD1654</f>
        <v/>
      </c>
      <c r="AF1663" s="11">
        <f>CodePrefix&amp;$A1663&amp;IF($C1663="","","."&amp;$C1663&amp;"."&amp;$B1663)&amp;INDEX(VarEnd,MATCH($A1663,VarKey,0))&amp;AF$5</f>
        <v/>
      </c>
      <c r="AG1663" s="37">
        <f>AG1636+AG1645+AG1654</f>
        <v/>
      </c>
      <c r="AH1663" s="32">
        <f>AH1636+AH1645+AH1654</f>
        <v/>
      </c>
      <c r="AI1663" s="32">
        <f>AI1636+AI1645+AI1654</f>
        <v/>
      </c>
      <c r="AJ1663" s="32">
        <f>AJ1636+AJ1645+AJ1654</f>
        <v/>
      </c>
      <c r="AK1663" s="32">
        <f>AK1636+AK1645+AK1654</f>
        <v/>
      </c>
      <c r="AL1663" s="32">
        <f>AL1636+AL1645+AL1654</f>
        <v/>
      </c>
      <c r="AM1663" s="32">
        <f>AM1636+AM1645+AM1654</f>
        <v/>
      </c>
      <c r="AN1663" s="32">
        <f>AN1636+AN1645+AN1654</f>
        <v/>
      </c>
      <c r="AO1663" s="32">
        <f>AO1636+AO1645+AO1654</f>
        <v/>
      </c>
      <c r="AP1663" s="32">
        <f>AP1636+AP1645+AP1654</f>
        <v/>
      </c>
      <c r="AQ1663" s="32">
        <f>AQ1636+AQ1645+AQ1654</f>
        <v/>
      </c>
      <c r="AR1663" s="32">
        <f>AR1636+AR1645+AR1654</f>
        <v/>
      </c>
      <c r="AS1663" s="32">
        <f>AS1636+AS1645+AS1654</f>
        <v/>
      </c>
      <c r="AT1663" s="32">
        <f>AT1636+AT1645+AT1654</f>
        <v/>
      </c>
      <c r="AU1663" s="32">
        <f>AU1636+AU1645+AU1654</f>
        <v/>
      </c>
      <c r="AV1663" s="32">
        <f>AV1636+AV1645+AV1654</f>
        <v/>
      </c>
      <c r="AW1663" s="32">
        <f>AW1636+AW1645+AW1654</f>
        <v/>
      </c>
      <c r="AX1663" s="32">
        <f>AX1636+AX1645+AX1654</f>
        <v/>
      </c>
      <c r="AY1663" s="32">
        <f>AY1636+AY1645+AY1654</f>
        <v/>
      </c>
    </row>
    <row r="1664" hidden="1" outlineLevel="2">
      <c r="A1664" s="14" t="inlineStr">
        <is>
          <t>nce</t>
        </is>
      </c>
      <c r="B1664" s="14" t="inlineStr">
        <is>
          <t>bio</t>
        </is>
      </c>
      <c r="C1664" s="14" t="inlineStr">
        <is>
          <t>foo</t>
        </is>
      </c>
      <c r="D1664" s="36" t="n"/>
      <c r="E1664" s="36" t="n"/>
      <c r="F1664" s="36" t="n"/>
      <c r="G1664" s="36" t="n"/>
      <c r="H1664" s="14">
        <f>INDEX(VarLab,MATCH($A1664,VarKey,0))&amp;INDEX(MemLab,MATCH($C1664&amp;"|"&amp;$B1664,MemKey,0))</f>
        <v/>
      </c>
      <c r="I1664" s="14">
        <f>INDEX(VarUnit,MATCH($A1664,VarKey,0))</f>
        <v/>
      </c>
      <c r="J1664" s="14">
        <f>INDEX(VarSrc,MATCH($A1664,VarKey,0))</f>
        <v/>
      </c>
      <c r="K1664" s="11">
        <f>CodePrefix&amp;$A1664&amp;IF($C1664="","","."&amp;$C1664&amp;"."&amp;$B1664)&amp;INDEX(VarEnd,MATCH($A1664,VarKey,0))&amp;K$5</f>
        <v/>
      </c>
      <c r="L1664" s="37">
        <f>L1637+L1646+L1655</f>
        <v/>
      </c>
      <c r="M1664" s="32">
        <f>M1637+M1646+M1655</f>
        <v/>
      </c>
      <c r="N1664" s="32">
        <f>N1637+N1646+N1655</f>
        <v/>
      </c>
      <c r="O1664" s="32">
        <f>O1637+O1646+O1655</f>
        <v/>
      </c>
      <c r="P1664" s="32">
        <f>P1637+P1646+P1655</f>
        <v/>
      </c>
      <c r="Q1664" s="32">
        <f>Q1637+Q1646+Q1655</f>
        <v/>
      </c>
      <c r="R1664" s="32">
        <f>R1637+R1646+R1655</f>
        <v/>
      </c>
      <c r="S1664" s="32">
        <f>S1637+S1646+S1655</f>
        <v/>
      </c>
      <c r="T1664" s="32">
        <f>T1637+T1646+T1655</f>
        <v/>
      </c>
      <c r="U1664" s="32">
        <f>U1637+U1646+U1655</f>
        <v/>
      </c>
      <c r="V1664" s="32">
        <f>V1637+V1646+V1655</f>
        <v/>
      </c>
      <c r="W1664" s="32">
        <f>W1637+W1646+W1655</f>
        <v/>
      </c>
      <c r="X1664" s="32">
        <f>X1637+X1646+X1655</f>
        <v/>
      </c>
      <c r="Y1664" s="32">
        <f>Y1637+Y1646+Y1655</f>
        <v/>
      </c>
      <c r="Z1664" s="32">
        <f>Z1637+Z1646+Z1655</f>
        <v/>
      </c>
      <c r="AA1664" s="32">
        <f>AA1637+AA1646+AA1655</f>
        <v/>
      </c>
      <c r="AB1664" s="32">
        <f>AB1637+AB1646+AB1655</f>
        <v/>
      </c>
      <c r="AC1664" s="32">
        <f>AC1637+AC1646+AC1655</f>
        <v/>
      </c>
      <c r="AD1664" s="32">
        <f>AD1637+AD1646+AD1655</f>
        <v/>
      </c>
      <c r="AF1664" s="11">
        <f>CodePrefix&amp;$A1664&amp;IF($C1664="","","."&amp;$C1664&amp;"."&amp;$B1664)&amp;INDEX(VarEnd,MATCH($A1664,VarKey,0))&amp;AF$5</f>
        <v/>
      </c>
      <c r="AG1664" s="37">
        <f>AG1637+AG1646+AG1655</f>
        <v/>
      </c>
      <c r="AH1664" s="32">
        <f>AH1637+AH1646+AH1655</f>
        <v/>
      </c>
      <c r="AI1664" s="32">
        <f>AI1637+AI1646+AI1655</f>
        <v/>
      </c>
      <c r="AJ1664" s="32">
        <f>AJ1637+AJ1646+AJ1655</f>
        <v/>
      </c>
      <c r="AK1664" s="32">
        <f>AK1637+AK1646+AK1655</f>
        <v/>
      </c>
      <c r="AL1664" s="32">
        <f>AL1637+AL1646+AL1655</f>
        <v/>
      </c>
      <c r="AM1664" s="32">
        <f>AM1637+AM1646+AM1655</f>
        <v/>
      </c>
      <c r="AN1664" s="32">
        <f>AN1637+AN1646+AN1655</f>
        <v/>
      </c>
      <c r="AO1664" s="32">
        <f>AO1637+AO1646+AO1655</f>
        <v/>
      </c>
      <c r="AP1664" s="32">
        <f>AP1637+AP1646+AP1655</f>
        <v/>
      </c>
      <c r="AQ1664" s="32">
        <f>AQ1637+AQ1646+AQ1655</f>
        <v/>
      </c>
      <c r="AR1664" s="32">
        <f>AR1637+AR1646+AR1655</f>
        <v/>
      </c>
      <c r="AS1664" s="32">
        <f>AS1637+AS1646+AS1655</f>
        <v/>
      </c>
      <c r="AT1664" s="32">
        <f>AT1637+AT1646+AT1655</f>
        <v/>
      </c>
      <c r="AU1664" s="32">
        <f>AU1637+AU1646+AU1655</f>
        <v/>
      </c>
      <c r="AV1664" s="32">
        <f>AV1637+AV1646+AV1655</f>
        <v/>
      </c>
      <c r="AW1664" s="32">
        <f>AW1637+AW1646+AW1655</f>
        <v/>
      </c>
      <c r="AX1664" s="32">
        <f>AX1637+AX1646+AX1655</f>
        <v/>
      </c>
      <c r="AY1664" s="32">
        <f>AY1637+AY1646+AY1655</f>
        <v/>
      </c>
    </row>
    <row r="1665" hidden="1" outlineLevel="2"/>
    <row r="1666" hidden="1" outlineLevel="2">
      <c r="A1666" s="14" t="inlineStr">
        <is>
          <t>xcp</t>
        </is>
      </c>
      <c r="B1666" s="14" t="inlineStr">
        <is>
          <t>coa</t>
        </is>
      </c>
      <c r="C1666" s="14" t="inlineStr">
        <is>
          <t>foo</t>
        </is>
      </c>
      <c r="D1666" s="32">
        <f>INDEX(Inputs!$W$5:$W$132,MATCH($B1666&amp;"|"&amp;$C1666,Inputs!$A$5:$A$132,0))</f>
        <v/>
      </c>
      <c r="E1666" s="32">
        <f>INDEX(Inputs!$Z$5:$Z$132,MATCH($B1666&amp;"|"&amp;$C1666,Inputs!$A$5:$A$132,0))</f>
        <v/>
      </c>
      <c r="F1666" s="32">
        <f>INDEX(Inputs!$AA$5:$AA$132,MATCH($B1666&amp;"|"&amp;$C1666,Inputs!$A$5:$A$132,0))</f>
        <v/>
      </c>
      <c r="G1666" s="36" t="n"/>
      <c r="H1666" s="14">
        <f>INDEX(VarLab,MATCH($A1666,VarKey,0))&amp;INDEX(MemLab,MATCH($C1666&amp;"|"&amp;$B1666,MemKey,0))</f>
        <v/>
      </c>
      <c r="I1666" s="14">
        <f>INDEX(VarUnit,MATCH($A1666,VarKey,0))</f>
        <v/>
      </c>
      <c r="J1666" s="14">
        <f>INDEX(VarSrc,MATCH($A1666,VarKey,0))</f>
        <v/>
      </c>
      <c r="K1666" s="11">
        <f>CodePrefix&amp;$A1666&amp;IF($C1666="","","."&amp;$C1666&amp;"."&amp;$B1666)&amp;INDEX(VarEnd,MATCH($A1666,VarKey,0))&amp;K$5</f>
        <v/>
      </c>
      <c r="L1666" s="37">
        <f>$D1666*($E1666*L$321+$F1666*L$324)</f>
        <v/>
      </c>
      <c r="M1666" s="32">
        <f>$D1666*($E1666*M$321+$F1666*M$324)</f>
        <v/>
      </c>
      <c r="N1666" s="32">
        <f>$D1666*($E1666*N$321+$F1666*N$324)</f>
        <v/>
      </c>
      <c r="O1666" s="32">
        <f>$D1666*($E1666*O$321+$F1666*O$324)</f>
        <v/>
      </c>
      <c r="P1666" s="32">
        <f>$D1666*($E1666*P$321+$F1666*P$324)</f>
        <v/>
      </c>
      <c r="Q1666" s="32">
        <f>$D1666*($E1666*Q$321+$F1666*Q$324)</f>
        <v/>
      </c>
      <c r="R1666" s="32">
        <f>$D1666*($E1666*R$321+$F1666*R$324)</f>
        <v/>
      </c>
      <c r="S1666" s="32">
        <f>$D1666*($E1666*S$321+$F1666*S$324)</f>
        <v/>
      </c>
      <c r="T1666" s="32">
        <f>$D1666*($E1666*T$321+$F1666*T$324)</f>
        <v/>
      </c>
      <c r="U1666" s="32">
        <f>$D1666*($E1666*U$321+$F1666*U$324)</f>
        <v/>
      </c>
      <c r="V1666" s="32">
        <f>$D1666*($E1666*V$321+$F1666*V$324)</f>
        <v/>
      </c>
      <c r="W1666" s="32">
        <f>$D1666*($E1666*W$321+$F1666*W$324)</f>
        <v/>
      </c>
      <c r="X1666" s="32">
        <f>$D1666*($E1666*X$321+$F1666*X$324)</f>
        <v/>
      </c>
      <c r="Y1666" s="32">
        <f>$D1666*($E1666*Y$321+$F1666*Y$324)</f>
        <v/>
      </c>
      <c r="Z1666" s="32">
        <f>$D1666*($E1666*Z$321+$F1666*Z$324)</f>
        <v/>
      </c>
      <c r="AA1666" s="32">
        <f>$D1666*($E1666*AA$321+$F1666*AA$324)</f>
        <v/>
      </c>
      <c r="AB1666" s="32">
        <f>$D1666*($E1666*AB$321+$F1666*AB$324)</f>
        <v/>
      </c>
      <c r="AC1666" s="32">
        <f>$D1666*($E1666*AC$321+$F1666*AC$324)</f>
        <v/>
      </c>
      <c r="AD1666" s="32">
        <f>$D1666*($E1666*AD$321+$F1666*AD$324)</f>
        <v/>
      </c>
      <c r="AF1666" s="11">
        <f>CodePrefix&amp;$A1666&amp;IF($C1666="","","."&amp;$C1666&amp;"."&amp;$B1666)&amp;INDEX(VarEnd,MATCH($A1666,VarKey,0))&amp;AF$5</f>
        <v/>
      </c>
      <c r="AG1666" s="37">
        <f>$D1666*($E1666*AG$321+$F1666*AG$324)</f>
        <v/>
      </c>
      <c r="AH1666" s="32">
        <f>$D1666*($E1666*AH$321+$F1666*AH$324)</f>
        <v/>
      </c>
      <c r="AI1666" s="32">
        <f>$D1666*($E1666*AI$321+$F1666*AI$324)</f>
        <v/>
      </c>
      <c r="AJ1666" s="32">
        <f>$D1666*($E1666*AJ$321+$F1666*AJ$324)</f>
        <v/>
      </c>
      <c r="AK1666" s="32">
        <f>$D1666*($E1666*AK$321+$F1666*AK$324)</f>
        <v/>
      </c>
      <c r="AL1666" s="32">
        <f>$D1666*($E1666*AL$321+$F1666*AL$324)</f>
        <v/>
      </c>
      <c r="AM1666" s="32">
        <f>$D1666*($E1666*AM$321+$F1666*AM$324)</f>
        <v/>
      </c>
      <c r="AN1666" s="32">
        <f>$D1666*($E1666*AN$321+$F1666*AN$324)</f>
        <v/>
      </c>
      <c r="AO1666" s="32">
        <f>$D1666*($E1666*AO$321+$F1666*AO$324)</f>
        <v/>
      </c>
      <c r="AP1666" s="32">
        <f>$D1666*($E1666*AP$321+$F1666*AP$324)</f>
        <v/>
      </c>
      <c r="AQ1666" s="32">
        <f>$D1666*($E1666*AQ$321+$F1666*AQ$324)</f>
        <v/>
      </c>
      <c r="AR1666" s="32">
        <f>$D1666*($E1666*AR$321+$F1666*AR$324)</f>
        <v/>
      </c>
      <c r="AS1666" s="32">
        <f>$D1666*($E1666*AS$321+$F1666*AS$324)</f>
        <v/>
      </c>
      <c r="AT1666" s="32">
        <f>$D1666*($E1666*AT$321+$F1666*AT$324)</f>
        <v/>
      </c>
      <c r="AU1666" s="32">
        <f>$D1666*($E1666*AU$321+$F1666*AU$324)</f>
        <v/>
      </c>
      <c r="AV1666" s="32">
        <f>$D1666*($E1666*AV$321+$F1666*AV$324)</f>
        <v/>
      </c>
      <c r="AW1666" s="32">
        <f>$D1666*($E1666*AW$321+$F1666*AW$324)</f>
        <v/>
      </c>
      <c r="AX1666" s="32">
        <f>$D1666*($E1666*AX$321+$F1666*AX$324)</f>
        <v/>
      </c>
      <c r="AY1666" s="32">
        <f>$D1666*($E1666*AY$321+$F1666*AY$324)</f>
        <v/>
      </c>
    </row>
    <row r="1667" hidden="1" outlineLevel="2">
      <c r="A1667" s="14" t="inlineStr">
        <is>
          <t>xcp</t>
        </is>
      </c>
      <c r="B1667" s="14" t="inlineStr">
        <is>
          <t>nga</t>
        </is>
      </c>
      <c r="C1667" s="14" t="inlineStr">
        <is>
          <t>foo</t>
        </is>
      </c>
      <c r="D1667" s="32">
        <f>INDEX(Inputs!$W$5:$W$132,MATCH($B1667&amp;"|"&amp;$C1667,Inputs!$A$5:$A$132,0))</f>
        <v/>
      </c>
      <c r="E1667" s="32">
        <f>INDEX(Inputs!$Z$5:$Z$132,MATCH($B1667&amp;"|"&amp;$C1667,Inputs!$A$5:$A$132,0))</f>
        <v/>
      </c>
      <c r="F1667" s="32">
        <f>INDEX(Inputs!$AA$5:$AA$132,MATCH($B1667&amp;"|"&amp;$C1667,Inputs!$A$5:$A$132,0))</f>
        <v/>
      </c>
      <c r="G1667" s="36" t="n"/>
      <c r="H1667" s="14">
        <f>INDEX(VarLab,MATCH($A1667,VarKey,0))&amp;INDEX(MemLab,MATCH($C1667&amp;"|"&amp;$B1667,MemKey,0))</f>
        <v/>
      </c>
      <c r="I1667" s="14">
        <f>INDEX(VarUnit,MATCH($A1667,VarKey,0))</f>
        <v/>
      </c>
      <c r="J1667" s="14">
        <f>INDEX(VarSrc,MATCH($A1667,VarKey,0))</f>
        <v/>
      </c>
      <c r="K1667" s="11">
        <f>CodePrefix&amp;$A1667&amp;IF($C1667="","","."&amp;$C1667&amp;"."&amp;$B1667)&amp;INDEX(VarEnd,MATCH($A1667,VarKey,0))&amp;K$5</f>
        <v/>
      </c>
      <c r="L1667" s="37">
        <f>$D1667*($E1667*L$321+$F1667*L$324)</f>
        <v/>
      </c>
      <c r="M1667" s="32">
        <f>$D1667*($E1667*M$321+$F1667*M$324)</f>
        <v/>
      </c>
      <c r="N1667" s="32">
        <f>$D1667*($E1667*N$321+$F1667*N$324)</f>
        <v/>
      </c>
      <c r="O1667" s="32">
        <f>$D1667*($E1667*O$321+$F1667*O$324)</f>
        <v/>
      </c>
      <c r="P1667" s="32">
        <f>$D1667*($E1667*P$321+$F1667*P$324)</f>
        <v/>
      </c>
      <c r="Q1667" s="32">
        <f>$D1667*($E1667*Q$321+$F1667*Q$324)</f>
        <v/>
      </c>
      <c r="R1667" s="32">
        <f>$D1667*($E1667*R$321+$F1667*R$324)</f>
        <v/>
      </c>
      <c r="S1667" s="32">
        <f>$D1667*($E1667*S$321+$F1667*S$324)</f>
        <v/>
      </c>
      <c r="T1667" s="32">
        <f>$D1667*($E1667*T$321+$F1667*T$324)</f>
        <v/>
      </c>
      <c r="U1667" s="32">
        <f>$D1667*($E1667*U$321+$F1667*U$324)</f>
        <v/>
      </c>
      <c r="V1667" s="32">
        <f>$D1667*($E1667*V$321+$F1667*V$324)</f>
        <v/>
      </c>
      <c r="W1667" s="32">
        <f>$D1667*($E1667*W$321+$F1667*W$324)</f>
        <v/>
      </c>
      <c r="X1667" s="32">
        <f>$D1667*($E1667*X$321+$F1667*X$324)</f>
        <v/>
      </c>
      <c r="Y1667" s="32">
        <f>$D1667*($E1667*Y$321+$F1667*Y$324)</f>
        <v/>
      </c>
      <c r="Z1667" s="32">
        <f>$D1667*($E1667*Z$321+$F1667*Z$324)</f>
        <v/>
      </c>
      <c r="AA1667" s="32">
        <f>$D1667*($E1667*AA$321+$F1667*AA$324)</f>
        <v/>
      </c>
      <c r="AB1667" s="32">
        <f>$D1667*($E1667*AB$321+$F1667*AB$324)</f>
        <v/>
      </c>
      <c r="AC1667" s="32">
        <f>$D1667*($E1667*AC$321+$F1667*AC$324)</f>
        <v/>
      </c>
      <c r="AD1667" s="32">
        <f>$D1667*($E1667*AD$321+$F1667*AD$324)</f>
        <v/>
      </c>
      <c r="AF1667" s="11">
        <f>CodePrefix&amp;$A1667&amp;IF($C1667="","","."&amp;$C1667&amp;"."&amp;$B1667)&amp;INDEX(VarEnd,MATCH($A1667,VarKey,0))&amp;AF$5</f>
        <v/>
      </c>
      <c r="AG1667" s="37">
        <f>$D1667*($E1667*AG$321+$F1667*AG$324)</f>
        <v/>
      </c>
      <c r="AH1667" s="32">
        <f>$D1667*($E1667*AH$321+$F1667*AH$324)</f>
        <v/>
      </c>
      <c r="AI1667" s="32">
        <f>$D1667*($E1667*AI$321+$F1667*AI$324)</f>
        <v/>
      </c>
      <c r="AJ1667" s="32">
        <f>$D1667*($E1667*AJ$321+$F1667*AJ$324)</f>
        <v/>
      </c>
      <c r="AK1667" s="32">
        <f>$D1667*($E1667*AK$321+$F1667*AK$324)</f>
        <v/>
      </c>
      <c r="AL1667" s="32">
        <f>$D1667*($E1667*AL$321+$F1667*AL$324)</f>
        <v/>
      </c>
      <c r="AM1667" s="32">
        <f>$D1667*($E1667*AM$321+$F1667*AM$324)</f>
        <v/>
      </c>
      <c r="AN1667" s="32">
        <f>$D1667*($E1667*AN$321+$F1667*AN$324)</f>
        <v/>
      </c>
      <c r="AO1667" s="32">
        <f>$D1667*($E1667*AO$321+$F1667*AO$324)</f>
        <v/>
      </c>
      <c r="AP1667" s="32">
        <f>$D1667*($E1667*AP$321+$F1667*AP$324)</f>
        <v/>
      </c>
      <c r="AQ1667" s="32">
        <f>$D1667*($E1667*AQ$321+$F1667*AQ$324)</f>
        <v/>
      </c>
      <c r="AR1667" s="32">
        <f>$D1667*($E1667*AR$321+$F1667*AR$324)</f>
        <v/>
      </c>
      <c r="AS1667" s="32">
        <f>$D1667*($E1667*AS$321+$F1667*AS$324)</f>
        <v/>
      </c>
      <c r="AT1667" s="32">
        <f>$D1667*($E1667*AT$321+$F1667*AT$324)</f>
        <v/>
      </c>
      <c r="AU1667" s="32">
        <f>$D1667*($E1667*AU$321+$F1667*AU$324)</f>
        <v/>
      </c>
      <c r="AV1667" s="32">
        <f>$D1667*($E1667*AV$321+$F1667*AV$324)</f>
        <v/>
      </c>
      <c r="AW1667" s="32">
        <f>$D1667*($E1667*AW$321+$F1667*AW$324)</f>
        <v/>
      </c>
      <c r="AX1667" s="32">
        <f>$D1667*($E1667*AX$321+$F1667*AX$324)</f>
        <v/>
      </c>
      <c r="AY1667" s="32">
        <f>$D1667*($E1667*AY$321+$F1667*AY$324)</f>
        <v/>
      </c>
    </row>
    <row r="1668" hidden="1" outlineLevel="2">
      <c r="A1668" s="14" t="inlineStr">
        <is>
          <t>xcp</t>
        </is>
      </c>
      <c r="B1668" s="14" t="inlineStr">
        <is>
          <t>gso</t>
        </is>
      </c>
      <c r="C1668" s="14" t="inlineStr">
        <is>
          <t>foo</t>
        </is>
      </c>
      <c r="D1668" s="32">
        <f>INDEX(Inputs!$W$5:$W$132,MATCH($B1668&amp;"|"&amp;$C1668,Inputs!$A$5:$A$132,0))</f>
        <v/>
      </c>
      <c r="E1668" s="32">
        <f>INDEX(Inputs!$Z$5:$Z$132,MATCH($B1668&amp;"|"&amp;$C1668,Inputs!$A$5:$A$132,0))</f>
        <v/>
      </c>
      <c r="F1668" s="32">
        <f>INDEX(Inputs!$AA$5:$AA$132,MATCH($B1668&amp;"|"&amp;$C1668,Inputs!$A$5:$A$132,0))</f>
        <v/>
      </c>
      <c r="G1668" s="36" t="n"/>
      <c r="H1668" s="14">
        <f>INDEX(VarLab,MATCH($A1668,VarKey,0))&amp;INDEX(MemLab,MATCH($C1668&amp;"|"&amp;$B1668,MemKey,0))</f>
        <v/>
      </c>
      <c r="I1668" s="14">
        <f>INDEX(VarUnit,MATCH($A1668,VarKey,0))</f>
        <v/>
      </c>
      <c r="J1668" s="14">
        <f>INDEX(VarSrc,MATCH($A1668,VarKey,0))</f>
        <v/>
      </c>
      <c r="K1668" s="11">
        <f>CodePrefix&amp;$A1668&amp;IF($C1668="","","."&amp;$C1668&amp;"."&amp;$B1668)&amp;INDEX(VarEnd,MATCH($A1668,VarKey,0))&amp;K$5</f>
        <v/>
      </c>
      <c r="L1668" s="37">
        <f>$D1668*($E1668*L$321+$F1668*L$324)</f>
        <v/>
      </c>
      <c r="M1668" s="32">
        <f>$D1668*($E1668*M$321+$F1668*M$324)</f>
        <v/>
      </c>
      <c r="N1668" s="32">
        <f>$D1668*($E1668*N$321+$F1668*N$324)</f>
        <v/>
      </c>
      <c r="O1668" s="32">
        <f>$D1668*($E1668*O$321+$F1668*O$324)</f>
        <v/>
      </c>
      <c r="P1668" s="32">
        <f>$D1668*($E1668*P$321+$F1668*P$324)</f>
        <v/>
      </c>
      <c r="Q1668" s="32">
        <f>$D1668*($E1668*Q$321+$F1668*Q$324)</f>
        <v/>
      </c>
      <c r="R1668" s="32">
        <f>$D1668*($E1668*R$321+$F1668*R$324)</f>
        <v/>
      </c>
      <c r="S1668" s="32">
        <f>$D1668*($E1668*S$321+$F1668*S$324)</f>
        <v/>
      </c>
      <c r="T1668" s="32">
        <f>$D1668*($E1668*T$321+$F1668*T$324)</f>
        <v/>
      </c>
      <c r="U1668" s="32">
        <f>$D1668*($E1668*U$321+$F1668*U$324)</f>
        <v/>
      </c>
      <c r="V1668" s="32">
        <f>$D1668*($E1668*V$321+$F1668*V$324)</f>
        <v/>
      </c>
      <c r="W1668" s="32">
        <f>$D1668*($E1668*W$321+$F1668*W$324)</f>
        <v/>
      </c>
      <c r="X1668" s="32">
        <f>$D1668*($E1668*X$321+$F1668*X$324)</f>
        <v/>
      </c>
      <c r="Y1668" s="32">
        <f>$D1668*($E1668*Y$321+$F1668*Y$324)</f>
        <v/>
      </c>
      <c r="Z1668" s="32">
        <f>$D1668*($E1668*Z$321+$F1668*Z$324)</f>
        <v/>
      </c>
      <c r="AA1668" s="32">
        <f>$D1668*($E1668*AA$321+$F1668*AA$324)</f>
        <v/>
      </c>
      <c r="AB1668" s="32">
        <f>$D1668*($E1668*AB$321+$F1668*AB$324)</f>
        <v/>
      </c>
      <c r="AC1668" s="32">
        <f>$D1668*($E1668*AC$321+$F1668*AC$324)</f>
        <v/>
      </c>
      <c r="AD1668" s="32">
        <f>$D1668*($E1668*AD$321+$F1668*AD$324)</f>
        <v/>
      </c>
      <c r="AF1668" s="11">
        <f>CodePrefix&amp;$A1668&amp;IF($C1668="","","."&amp;$C1668&amp;"."&amp;$B1668)&amp;INDEX(VarEnd,MATCH($A1668,VarKey,0))&amp;AF$5</f>
        <v/>
      </c>
      <c r="AG1668" s="37">
        <f>$D1668*($E1668*AG$321+$F1668*AG$324)</f>
        <v/>
      </c>
      <c r="AH1668" s="32">
        <f>$D1668*($E1668*AH$321+$F1668*AH$324)</f>
        <v/>
      </c>
      <c r="AI1668" s="32">
        <f>$D1668*($E1668*AI$321+$F1668*AI$324)</f>
        <v/>
      </c>
      <c r="AJ1668" s="32">
        <f>$D1668*($E1668*AJ$321+$F1668*AJ$324)</f>
        <v/>
      </c>
      <c r="AK1668" s="32">
        <f>$D1668*($E1668*AK$321+$F1668*AK$324)</f>
        <v/>
      </c>
      <c r="AL1668" s="32">
        <f>$D1668*($E1668*AL$321+$F1668*AL$324)</f>
        <v/>
      </c>
      <c r="AM1668" s="32">
        <f>$D1668*($E1668*AM$321+$F1668*AM$324)</f>
        <v/>
      </c>
      <c r="AN1668" s="32">
        <f>$D1668*($E1668*AN$321+$F1668*AN$324)</f>
        <v/>
      </c>
      <c r="AO1668" s="32">
        <f>$D1668*($E1668*AO$321+$F1668*AO$324)</f>
        <v/>
      </c>
      <c r="AP1668" s="32">
        <f>$D1668*($E1668*AP$321+$F1668*AP$324)</f>
        <v/>
      </c>
      <c r="AQ1668" s="32">
        <f>$D1668*($E1668*AQ$321+$F1668*AQ$324)</f>
        <v/>
      </c>
      <c r="AR1668" s="32">
        <f>$D1668*($E1668*AR$321+$F1668*AR$324)</f>
        <v/>
      </c>
      <c r="AS1668" s="32">
        <f>$D1668*($E1668*AS$321+$F1668*AS$324)</f>
        <v/>
      </c>
      <c r="AT1668" s="32">
        <f>$D1668*($E1668*AT$321+$F1668*AT$324)</f>
        <v/>
      </c>
      <c r="AU1668" s="32">
        <f>$D1668*($E1668*AU$321+$F1668*AU$324)</f>
        <v/>
      </c>
      <c r="AV1668" s="32">
        <f>$D1668*($E1668*AV$321+$F1668*AV$324)</f>
        <v/>
      </c>
      <c r="AW1668" s="32">
        <f>$D1668*($E1668*AW$321+$F1668*AW$324)</f>
        <v/>
      </c>
      <c r="AX1668" s="32">
        <f>$D1668*($E1668*AX$321+$F1668*AX$324)</f>
        <v/>
      </c>
      <c r="AY1668" s="32">
        <f>$D1668*($E1668*AY$321+$F1668*AY$324)</f>
        <v/>
      </c>
    </row>
    <row r="1669" hidden="1" outlineLevel="2">
      <c r="A1669" s="14" t="inlineStr">
        <is>
          <t>xcp</t>
        </is>
      </c>
      <c r="B1669" s="14" t="inlineStr">
        <is>
          <t>die</t>
        </is>
      </c>
      <c r="C1669" s="14" t="inlineStr">
        <is>
          <t>foo</t>
        </is>
      </c>
      <c r="D1669" s="32">
        <f>INDEX(Inputs!$W$5:$W$132,MATCH($B1669&amp;"|"&amp;$C1669,Inputs!$A$5:$A$132,0))</f>
        <v/>
      </c>
      <c r="E1669" s="32">
        <f>INDEX(Inputs!$Z$5:$Z$132,MATCH($B1669&amp;"|"&amp;$C1669,Inputs!$A$5:$A$132,0))</f>
        <v/>
      </c>
      <c r="F1669" s="32">
        <f>INDEX(Inputs!$AA$5:$AA$132,MATCH($B1669&amp;"|"&amp;$C1669,Inputs!$A$5:$A$132,0))</f>
        <v/>
      </c>
      <c r="G1669" s="36" t="n"/>
      <c r="H1669" s="14">
        <f>INDEX(VarLab,MATCH($A1669,VarKey,0))&amp;INDEX(MemLab,MATCH($C1669&amp;"|"&amp;$B1669,MemKey,0))</f>
        <v/>
      </c>
      <c r="I1669" s="14">
        <f>INDEX(VarUnit,MATCH($A1669,VarKey,0))</f>
        <v/>
      </c>
      <c r="J1669" s="14">
        <f>INDEX(VarSrc,MATCH($A1669,VarKey,0))</f>
        <v/>
      </c>
      <c r="K1669" s="11">
        <f>CodePrefix&amp;$A1669&amp;IF($C1669="","","."&amp;$C1669&amp;"."&amp;$B1669)&amp;INDEX(VarEnd,MATCH($A1669,VarKey,0))&amp;K$5</f>
        <v/>
      </c>
      <c r="L1669" s="37">
        <f>$D1669*($E1669*L$321+$F1669*L$324)</f>
        <v/>
      </c>
      <c r="M1669" s="32">
        <f>$D1669*($E1669*M$321+$F1669*M$324)</f>
        <v/>
      </c>
      <c r="N1669" s="32">
        <f>$D1669*($E1669*N$321+$F1669*N$324)</f>
        <v/>
      </c>
      <c r="O1669" s="32">
        <f>$D1669*($E1669*O$321+$F1669*O$324)</f>
        <v/>
      </c>
      <c r="P1669" s="32">
        <f>$D1669*($E1669*P$321+$F1669*P$324)</f>
        <v/>
      </c>
      <c r="Q1669" s="32">
        <f>$D1669*($E1669*Q$321+$F1669*Q$324)</f>
        <v/>
      </c>
      <c r="R1669" s="32">
        <f>$D1669*($E1669*R$321+$F1669*R$324)</f>
        <v/>
      </c>
      <c r="S1669" s="32">
        <f>$D1669*($E1669*S$321+$F1669*S$324)</f>
        <v/>
      </c>
      <c r="T1669" s="32">
        <f>$D1669*($E1669*T$321+$F1669*T$324)</f>
        <v/>
      </c>
      <c r="U1669" s="32">
        <f>$D1669*($E1669*U$321+$F1669*U$324)</f>
        <v/>
      </c>
      <c r="V1669" s="32">
        <f>$D1669*($E1669*V$321+$F1669*V$324)</f>
        <v/>
      </c>
      <c r="W1669" s="32">
        <f>$D1669*($E1669*W$321+$F1669*W$324)</f>
        <v/>
      </c>
      <c r="X1669" s="32">
        <f>$D1669*($E1669*X$321+$F1669*X$324)</f>
        <v/>
      </c>
      <c r="Y1669" s="32">
        <f>$D1669*($E1669*Y$321+$F1669*Y$324)</f>
        <v/>
      </c>
      <c r="Z1669" s="32">
        <f>$D1669*($E1669*Z$321+$F1669*Z$324)</f>
        <v/>
      </c>
      <c r="AA1669" s="32">
        <f>$D1669*($E1669*AA$321+$F1669*AA$324)</f>
        <v/>
      </c>
      <c r="AB1669" s="32">
        <f>$D1669*($E1669*AB$321+$F1669*AB$324)</f>
        <v/>
      </c>
      <c r="AC1669" s="32">
        <f>$D1669*($E1669*AC$321+$F1669*AC$324)</f>
        <v/>
      </c>
      <c r="AD1669" s="32">
        <f>$D1669*($E1669*AD$321+$F1669*AD$324)</f>
        <v/>
      </c>
      <c r="AF1669" s="11">
        <f>CodePrefix&amp;$A1669&amp;IF($C1669="","","."&amp;$C1669&amp;"."&amp;$B1669)&amp;INDEX(VarEnd,MATCH($A1669,VarKey,0))&amp;AF$5</f>
        <v/>
      </c>
      <c r="AG1669" s="37">
        <f>$D1669*($E1669*AG$321+$F1669*AG$324)</f>
        <v/>
      </c>
      <c r="AH1669" s="32">
        <f>$D1669*($E1669*AH$321+$F1669*AH$324)</f>
        <v/>
      </c>
      <c r="AI1669" s="32">
        <f>$D1669*($E1669*AI$321+$F1669*AI$324)</f>
        <v/>
      </c>
      <c r="AJ1669" s="32">
        <f>$D1669*($E1669*AJ$321+$F1669*AJ$324)</f>
        <v/>
      </c>
      <c r="AK1669" s="32">
        <f>$D1669*($E1669*AK$321+$F1669*AK$324)</f>
        <v/>
      </c>
      <c r="AL1669" s="32">
        <f>$D1669*($E1669*AL$321+$F1669*AL$324)</f>
        <v/>
      </c>
      <c r="AM1669" s="32">
        <f>$D1669*($E1669*AM$321+$F1669*AM$324)</f>
        <v/>
      </c>
      <c r="AN1669" s="32">
        <f>$D1669*($E1669*AN$321+$F1669*AN$324)</f>
        <v/>
      </c>
      <c r="AO1669" s="32">
        <f>$D1669*($E1669*AO$321+$F1669*AO$324)</f>
        <v/>
      </c>
      <c r="AP1669" s="32">
        <f>$D1669*($E1669*AP$321+$F1669*AP$324)</f>
        <v/>
      </c>
      <c r="AQ1669" s="32">
        <f>$D1669*($E1669*AQ$321+$F1669*AQ$324)</f>
        <v/>
      </c>
      <c r="AR1669" s="32">
        <f>$D1669*($E1669*AR$321+$F1669*AR$324)</f>
        <v/>
      </c>
      <c r="AS1669" s="32">
        <f>$D1669*($E1669*AS$321+$F1669*AS$324)</f>
        <v/>
      </c>
      <c r="AT1669" s="32">
        <f>$D1669*($E1669*AT$321+$F1669*AT$324)</f>
        <v/>
      </c>
      <c r="AU1669" s="32">
        <f>$D1669*($E1669*AU$321+$F1669*AU$324)</f>
        <v/>
      </c>
      <c r="AV1669" s="32">
        <f>$D1669*($E1669*AV$321+$F1669*AV$324)</f>
        <v/>
      </c>
      <c r="AW1669" s="32">
        <f>$D1669*($E1669*AW$321+$F1669*AW$324)</f>
        <v/>
      </c>
      <c r="AX1669" s="32">
        <f>$D1669*($E1669*AX$321+$F1669*AX$324)</f>
        <v/>
      </c>
      <c r="AY1669" s="32">
        <f>$D1669*($E1669*AY$321+$F1669*AY$324)</f>
        <v/>
      </c>
    </row>
    <row r="1670" hidden="1" outlineLevel="2">
      <c r="A1670" s="14" t="inlineStr">
        <is>
          <t>xcp</t>
        </is>
      </c>
      <c r="B1670" s="14" t="inlineStr">
        <is>
          <t>lpg</t>
        </is>
      </c>
      <c r="C1670" s="14" t="inlineStr">
        <is>
          <t>foo</t>
        </is>
      </c>
      <c r="D1670" s="32">
        <f>INDEX(Inputs!$W$5:$W$132,MATCH($B1670&amp;"|"&amp;$C1670,Inputs!$A$5:$A$132,0))</f>
        <v/>
      </c>
      <c r="E1670" s="32">
        <f>INDEX(Inputs!$Z$5:$Z$132,MATCH($B1670&amp;"|"&amp;$C1670,Inputs!$A$5:$A$132,0))</f>
        <v/>
      </c>
      <c r="F1670" s="32">
        <f>INDEX(Inputs!$AA$5:$AA$132,MATCH($B1670&amp;"|"&amp;$C1670,Inputs!$A$5:$A$132,0))</f>
        <v/>
      </c>
      <c r="G1670" s="36" t="n"/>
      <c r="H1670" s="14">
        <f>INDEX(VarLab,MATCH($A1670,VarKey,0))&amp;INDEX(MemLab,MATCH($C1670&amp;"|"&amp;$B1670,MemKey,0))</f>
        <v/>
      </c>
      <c r="I1670" s="14">
        <f>INDEX(VarUnit,MATCH($A1670,VarKey,0))</f>
        <v/>
      </c>
      <c r="J1670" s="14">
        <f>INDEX(VarSrc,MATCH($A1670,VarKey,0))</f>
        <v/>
      </c>
      <c r="K1670" s="11">
        <f>CodePrefix&amp;$A1670&amp;IF($C1670="","","."&amp;$C1670&amp;"."&amp;$B1670)&amp;INDEX(VarEnd,MATCH($A1670,VarKey,0))&amp;K$5</f>
        <v/>
      </c>
      <c r="L1670" s="37">
        <f>$D1670*($E1670*L$321+$F1670*L$324)</f>
        <v/>
      </c>
      <c r="M1670" s="32">
        <f>$D1670*($E1670*M$321+$F1670*M$324)</f>
        <v/>
      </c>
      <c r="N1670" s="32">
        <f>$D1670*($E1670*N$321+$F1670*N$324)</f>
        <v/>
      </c>
      <c r="O1670" s="32">
        <f>$D1670*($E1670*O$321+$F1670*O$324)</f>
        <v/>
      </c>
      <c r="P1670" s="32">
        <f>$D1670*($E1670*P$321+$F1670*P$324)</f>
        <v/>
      </c>
      <c r="Q1670" s="32">
        <f>$D1670*($E1670*Q$321+$F1670*Q$324)</f>
        <v/>
      </c>
      <c r="R1670" s="32">
        <f>$D1670*($E1670*R$321+$F1670*R$324)</f>
        <v/>
      </c>
      <c r="S1670" s="32">
        <f>$D1670*($E1670*S$321+$F1670*S$324)</f>
        <v/>
      </c>
      <c r="T1670" s="32">
        <f>$D1670*($E1670*T$321+$F1670*T$324)</f>
        <v/>
      </c>
      <c r="U1670" s="32">
        <f>$D1670*($E1670*U$321+$F1670*U$324)</f>
        <v/>
      </c>
      <c r="V1670" s="32">
        <f>$D1670*($E1670*V$321+$F1670*V$324)</f>
        <v/>
      </c>
      <c r="W1670" s="32">
        <f>$D1670*($E1670*W$321+$F1670*W$324)</f>
        <v/>
      </c>
      <c r="X1670" s="32">
        <f>$D1670*($E1670*X$321+$F1670*X$324)</f>
        <v/>
      </c>
      <c r="Y1670" s="32">
        <f>$D1670*($E1670*Y$321+$F1670*Y$324)</f>
        <v/>
      </c>
      <c r="Z1670" s="32">
        <f>$D1670*($E1670*Z$321+$F1670*Z$324)</f>
        <v/>
      </c>
      <c r="AA1670" s="32">
        <f>$D1670*($E1670*AA$321+$F1670*AA$324)</f>
        <v/>
      </c>
      <c r="AB1670" s="32">
        <f>$D1670*($E1670*AB$321+$F1670*AB$324)</f>
        <v/>
      </c>
      <c r="AC1670" s="32">
        <f>$D1670*($E1670*AC$321+$F1670*AC$324)</f>
        <v/>
      </c>
      <c r="AD1670" s="32">
        <f>$D1670*($E1670*AD$321+$F1670*AD$324)</f>
        <v/>
      </c>
      <c r="AF1670" s="11">
        <f>CodePrefix&amp;$A1670&amp;IF($C1670="","","."&amp;$C1670&amp;"."&amp;$B1670)&amp;INDEX(VarEnd,MATCH($A1670,VarKey,0))&amp;AF$5</f>
        <v/>
      </c>
      <c r="AG1670" s="37">
        <f>$D1670*($E1670*AG$321+$F1670*AG$324)</f>
        <v/>
      </c>
      <c r="AH1670" s="32">
        <f>$D1670*($E1670*AH$321+$F1670*AH$324)</f>
        <v/>
      </c>
      <c r="AI1670" s="32">
        <f>$D1670*($E1670*AI$321+$F1670*AI$324)</f>
        <v/>
      </c>
      <c r="AJ1670" s="32">
        <f>$D1670*($E1670*AJ$321+$F1670*AJ$324)</f>
        <v/>
      </c>
      <c r="AK1670" s="32">
        <f>$D1670*($E1670*AK$321+$F1670*AK$324)</f>
        <v/>
      </c>
      <c r="AL1670" s="32">
        <f>$D1670*($E1670*AL$321+$F1670*AL$324)</f>
        <v/>
      </c>
      <c r="AM1670" s="32">
        <f>$D1670*($E1670*AM$321+$F1670*AM$324)</f>
        <v/>
      </c>
      <c r="AN1670" s="32">
        <f>$D1670*($E1670*AN$321+$F1670*AN$324)</f>
        <v/>
      </c>
      <c r="AO1670" s="32">
        <f>$D1670*($E1670*AO$321+$F1670*AO$324)</f>
        <v/>
      </c>
      <c r="AP1670" s="32">
        <f>$D1670*($E1670*AP$321+$F1670*AP$324)</f>
        <v/>
      </c>
      <c r="AQ1670" s="32">
        <f>$D1670*($E1670*AQ$321+$F1670*AQ$324)</f>
        <v/>
      </c>
      <c r="AR1670" s="32">
        <f>$D1670*($E1670*AR$321+$F1670*AR$324)</f>
        <v/>
      </c>
      <c r="AS1670" s="32">
        <f>$D1670*($E1670*AS$321+$F1670*AS$324)</f>
        <v/>
      </c>
      <c r="AT1670" s="32">
        <f>$D1670*($E1670*AT$321+$F1670*AT$324)</f>
        <v/>
      </c>
      <c r="AU1670" s="32">
        <f>$D1670*($E1670*AU$321+$F1670*AU$324)</f>
        <v/>
      </c>
      <c r="AV1670" s="32">
        <f>$D1670*($E1670*AV$321+$F1670*AV$324)</f>
        <v/>
      </c>
      <c r="AW1670" s="32">
        <f>$D1670*($E1670*AW$321+$F1670*AW$324)</f>
        <v/>
      </c>
      <c r="AX1670" s="32">
        <f>$D1670*($E1670*AX$321+$F1670*AX$324)</f>
        <v/>
      </c>
      <c r="AY1670" s="32">
        <f>$D1670*($E1670*AY$321+$F1670*AY$324)</f>
        <v/>
      </c>
    </row>
    <row r="1671" hidden="1" outlineLevel="2">
      <c r="A1671" s="14" t="inlineStr">
        <is>
          <t>xcp</t>
        </is>
      </c>
      <c r="B1671" s="14" t="inlineStr">
        <is>
          <t>ker</t>
        </is>
      </c>
      <c r="C1671" s="14" t="inlineStr">
        <is>
          <t>foo</t>
        </is>
      </c>
      <c r="D1671" s="32">
        <f>INDEX(Inputs!$W$5:$W$132,MATCH($B1671&amp;"|"&amp;$C1671,Inputs!$A$5:$A$132,0))</f>
        <v/>
      </c>
      <c r="E1671" s="32">
        <f>INDEX(Inputs!$Z$5:$Z$132,MATCH($B1671&amp;"|"&amp;$C1671,Inputs!$A$5:$A$132,0))</f>
        <v/>
      </c>
      <c r="F1671" s="32">
        <f>INDEX(Inputs!$AA$5:$AA$132,MATCH($B1671&amp;"|"&amp;$C1671,Inputs!$A$5:$A$132,0))</f>
        <v/>
      </c>
      <c r="G1671" s="36" t="n"/>
      <c r="H1671" s="14">
        <f>INDEX(VarLab,MATCH($A1671,VarKey,0))&amp;INDEX(MemLab,MATCH($C1671&amp;"|"&amp;$B1671,MemKey,0))</f>
        <v/>
      </c>
      <c r="I1671" s="14">
        <f>INDEX(VarUnit,MATCH($A1671,VarKey,0))</f>
        <v/>
      </c>
      <c r="J1671" s="14">
        <f>INDEX(VarSrc,MATCH($A1671,VarKey,0))</f>
        <v/>
      </c>
      <c r="K1671" s="11">
        <f>CodePrefix&amp;$A1671&amp;IF($C1671="","","."&amp;$C1671&amp;"."&amp;$B1671)&amp;INDEX(VarEnd,MATCH($A1671,VarKey,0))&amp;K$5</f>
        <v/>
      </c>
      <c r="L1671" s="37">
        <f>$D1671*($E1671*L$321+$F1671*L$324)</f>
        <v/>
      </c>
      <c r="M1671" s="32">
        <f>$D1671*($E1671*M$321+$F1671*M$324)</f>
        <v/>
      </c>
      <c r="N1671" s="32">
        <f>$D1671*($E1671*N$321+$F1671*N$324)</f>
        <v/>
      </c>
      <c r="O1671" s="32">
        <f>$D1671*($E1671*O$321+$F1671*O$324)</f>
        <v/>
      </c>
      <c r="P1671" s="32">
        <f>$D1671*($E1671*P$321+$F1671*P$324)</f>
        <v/>
      </c>
      <c r="Q1671" s="32">
        <f>$D1671*($E1671*Q$321+$F1671*Q$324)</f>
        <v/>
      </c>
      <c r="R1671" s="32">
        <f>$D1671*($E1671*R$321+$F1671*R$324)</f>
        <v/>
      </c>
      <c r="S1671" s="32">
        <f>$D1671*($E1671*S$321+$F1671*S$324)</f>
        <v/>
      </c>
      <c r="T1671" s="32">
        <f>$D1671*($E1671*T$321+$F1671*T$324)</f>
        <v/>
      </c>
      <c r="U1671" s="32">
        <f>$D1671*($E1671*U$321+$F1671*U$324)</f>
        <v/>
      </c>
      <c r="V1671" s="32">
        <f>$D1671*($E1671*V$321+$F1671*V$324)</f>
        <v/>
      </c>
      <c r="W1671" s="32">
        <f>$D1671*($E1671*W$321+$F1671*W$324)</f>
        <v/>
      </c>
      <c r="X1671" s="32">
        <f>$D1671*($E1671*X$321+$F1671*X$324)</f>
        <v/>
      </c>
      <c r="Y1671" s="32">
        <f>$D1671*($E1671*Y$321+$F1671*Y$324)</f>
        <v/>
      </c>
      <c r="Z1671" s="32">
        <f>$D1671*($E1671*Z$321+$F1671*Z$324)</f>
        <v/>
      </c>
      <c r="AA1671" s="32">
        <f>$D1671*($E1671*AA$321+$F1671*AA$324)</f>
        <v/>
      </c>
      <c r="AB1671" s="32">
        <f>$D1671*($E1671*AB$321+$F1671*AB$324)</f>
        <v/>
      </c>
      <c r="AC1671" s="32">
        <f>$D1671*($E1671*AC$321+$F1671*AC$324)</f>
        <v/>
      </c>
      <c r="AD1671" s="32">
        <f>$D1671*($E1671*AD$321+$F1671*AD$324)</f>
        <v/>
      </c>
      <c r="AF1671" s="11">
        <f>CodePrefix&amp;$A1671&amp;IF($C1671="","","."&amp;$C1671&amp;"."&amp;$B1671)&amp;INDEX(VarEnd,MATCH($A1671,VarKey,0))&amp;AF$5</f>
        <v/>
      </c>
      <c r="AG1671" s="37">
        <f>$D1671*($E1671*AG$321+$F1671*AG$324)</f>
        <v/>
      </c>
      <c r="AH1671" s="32">
        <f>$D1671*($E1671*AH$321+$F1671*AH$324)</f>
        <v/>
      </c>
      <c r="AI1671" s="32">
        <f>$D1671*($E1671*AI$321+$F1671*AI$324)</f>
        <v/>
      </c>
      <c r="AJ1671" s="32">
        <f>$D1671*($E1671*AJ$321+$F1671*AJ$324)</f>
        <v/>
      </c>
      <c r="AK1671" s="32">
        <f>$D1671*($E1671*AK$321+$F1671*AK$324)</f>
        <v/>
      </c>
      <c r="AL1671" s="32">
        <f>$D1671*($E1671*AL$321+$F1671*AL$324)</f>
        <v/>
      </c>
      <c r="AM1671" s="32">
        <f>$D1671*($E1671*AM$321+$F1671*AM$324)</f>
        <v/>
      </c>
      <c r="AN1671" s="32">
        <f>$D1671*($E1671*AN$321+$F1671*AN$324)</f>
        <v/>
      </c>
      <c r="AO1671" s="32">
        <f>$D1671*($E1671*AO$321+$F1671*AO$324)</f>
        <v/>
      </c>
      <c r="AP1671" s="32">
        <f>$D1671*($E1671*AP$321+$F1671*AP$324)</f>
        <v/>
      </c>
      <c r="AQ1671" s="32">
        <f>$D1671*($E1671*AQ$321+$F1671*AQ$324)</f>
        <v/>
      </c>
      <c r="AR1671" s="32">
        <f>$D1671*($E1671*AR$321+$F1671*AR$324)</f>
        <v/>
      </c>
      <c r="AS1671" s="32">
        <f>$D1671*($E1671*AS$321+$F1671*AS$324)</f>
        <v/>
      </c>
      <c r="AT1671" s="32">
        <f>$D1671*($E1671*AT$321+$F1671*AT$324)</f>
        <v/>
      </c>
      <c r="AU1671" s="32">
        <f>$D1671*($E1671*AU$321+$F1671*AU$324)</f>
        <v/>
      </c>
      <c r="AV1671" s="32">
        <f>$D1671*($E1671*AV$321+$F1671*AV$324)</f>
        <v/>
      </c>
      <c r="AW1671" s="32">
        <f>$D1671*($E1671*AW$321+$F1671*AW$324)</f>
        <v/>
      </c>
      <c r="AX1671" s="32">
        <f>$D1671*($E1671*AX$321+$F1671*AX$324)</f>
        <v/>
      </c>
      <c r="AY1671" s="32">
        <f>$D1671*($E1671*AY$321+$F1671*AY$324)</f>
        <v/>
      </c>
    </row>
    <row r="1672" hidden="1" outlineLevel="2">
      <c r="A1672" s="14" t="inlineStr">
        <is>
          <t>xcp</t>
        </is>
      </c>
      <c r="B1672" s="14" t="inlineStr">
        <is>
          <t>oop</t>
        </is>
      </c>
      <c r="C1672" s="14" t="inlineStr">
        <is>
          <t>foo</t>
        </is>
      </c>
      <c r="D1672" s="32">
        <f>INDEX(Inputs!$W$5:$W$132,MATCH($B1672&amp;"|"&amp;$C1672,Inputs!$A$5:$A$132,0))</f>
        <v/>
      </c>
      <c r="E1672" s="32">
        <f>INDEX(Inputs!$Z$5:$Z$132,MATCH($B1672&amp;"|"&amp;$C1672,Inputs!$A$5:$A$132,0))</f>
        <v/>
      </c>
      <c r="F1672" s="32">
        <f>INDEX(Inputs!$AA$5:$AA$132,MATCH($B1672&amp;"|"&amp;$C1672,Inputs!$A$5:$A$132,0))</f>
        <v/>
      </c>
      <c r="G1672" s="36" t="n"/>
      <c r="H1672" s="14">
        <f>INDEX(VarLab,MATCH($A1672,VarKey,0))&amp;INDEX(MemLab,MATCH($C1672&amp;"|"&amp;$B1672,MemKey,0))</f>
        <v/>
      </c>
      <c r="I1672" s="14">
        <f>INDEX(VarUnit,MATCH($A1672,VarKey,0))</f>
        <v/>
      </c>
      <c r="J1672" s="14">
        <f>INDEX(VarSrc,MATCH($A1672,VarKey,0))</f>
        <v/>
      </c>
      <c r="K1672" s="11">
        <f>CodePrefix&amp;$A1672&amp;IF($C1672="","","."&amp;$C1672&amp;"."&amp;$B1672)&amp;INDEX(VarEnd,MATCH($A1672,VarKey,0))&amp;K$5</f>
        <v/>
      </c>
      <c r="L1672" s="37">
        <f>$D1672*($E1672*L$321+$F1672*L$324)</f>
        <v/>
      </c>
      <c r="M1672" s="32">
        <f>$D1672*($E1672*M$321+$F1672*M$324)</f>
        <v/>
      </c>
      <c r="N1672" s="32">
        <f>$D1672*($E1672*N$321+$F1672*N$324)</f>
        <v/>
      </c>
      <c r="O1672" s="32">
        <f>$D1672*($E1672*O$321+$F1672*O$324)</f>
        <v/>
      </c>
      <c r="P1672" s="32">
        <f>$D1672*($E1672*P$321+$F1672*P$324)</f>
        <v/>
      </c>
      <c r="Q1672" s="32">
        <f>$D1672*($E1672*Q$321+$F1672*Q$324)</f>
        <v/>
      </c>
      <c r="R1672" s="32">
        <f>$D1672*($E1672*R$321+$F1672*R$324)</f>
        <v/>
      </c>
      <c r="S1672" s="32">
        <f>$D1672*($E1672*S$321+$F1672*S$324)</f>
        <v/>
      </c>
      <c r="T1672" s="32">
        <f>$D1672*($E1672*T$321+$F1672*T$324)</f>
        <v/>
      </c>
      <c r="U1672" s="32">
        <f>$D1672*($E1672*U$321+$F1672*U$324)</f>
        <v/>
      </c>
      <c r="V1672" s="32">
        <f>$D1672*($E1672*V$321+$F1672*V$324)</f>
        <v/>
      </c>
      <c r="W1672" s="32">
        <f>$D1672*($E1672*W$321+$F1672*W$324)</f>
        <v/>
      </c>
      <c r="X1672" s="32">
        <f>$D1672*($E1672*X$321+$F1672*X$324)</f>
        <v/>
      </c>
      <c r="Y1672" s="32">
        <f>$D1672*($E1672*Y$321+$F1672*Y$324)</f>
        <v/>
      </c>
      <c r="Z1672" s="32">
        <f>$D1672*($E1672*Z$321+$F1672*Z$324)</f>
        <v/>
      </c>
      <c r="AA1672" s="32">
        <f>$D1672*($E1672*AA$321+$F1672*AA$324)</f>
        <v/>
      </c>
      <c r="AB1672" s="32">
        <f>$D1672*($E1672*AB$321+$F1672*AB$324)</f>
        <v/>
      </c>
      <c r="AC1672" s="32">
        <f>$D1672*($E1672*AC$321+$F1672*AC$324)</f>
        <v/>
      </c>
      <c r="AD1672" s="32">
        <f>$D1672*($E1672*AD$321+$F1672*AD$324)</f>
        <v/>
      </c>
      <c r="AF1672" s="11">
        <f>CodePrefix&amp;$A1672&amp;IF($C1672="","","."&amp;$C1672&amp;"."&amp;$B1672)&amp;INDEX(VarEnd,MATCH($A1672,VarKey,0))&amp;AF$5</f>
        <v/>
      </c>
      <c r="AG1672" s="37">
        <f>$D1672*($E1672*AG$321+$F1672*AG$324)</f>
        <v/>
      </c>
      <c r="AH1672" s="32">
        <f>$D1672*($E1672*AH$321+$F1672*AH$324)</f>
        <v/>
      </c>
      <c r="AI1672" s="32">
        <f>$D1672*($E1672*AI$321+$F1672*AI$324)</f>
        <v/>
      </c>
      <c r="AJ1672" s="32">
        <f>$D1672*($E1672*AJ$321+$F1672*AJ$324)</f>
        <v/>
      </c>
      <c r="AK1672" s="32">
        <f>$D1672*($E1672*AK$321+$F1672*AK$324)</f>
        <v/>
      </c>
      <c r="AL1672" s="32">
        <f>$D1672*($E1672*AL$321+$F1672*AL$324)</f>
        <v/>
      </c>
      <c r="AM1672" s="32">
        <f>$D1672*($E1672*AM$321+$F1672*AM$324)</f>
        <v/>
      </c>
      <c r="AN1672" s="32">
        <f>$D1672*($E1672*AN$321+$F1672*AN$324)</f>
        <v/>
      </c>
      <c r="AO1672" s="32">
        <f>$D1672*($E1672*AO$321+$F1672*AO$324)</f>
        <v/>
      </c>
      <c r="AP1672" s="32">
        <f>$D1672*($E1672*AP$321+$F1672*AP$324)</f>
        <v/>
      </c>
      <c r="AQ1672" s="32">
        <f>$D1672*($E1672*AQ$321+$F1672*AQ$324)</f>
        <v/>
      </c>
      <c r="AR1672" s="32">
        <f>$D1672*($E1672*AR$321+$F1672*AR$324)</f>
        <v/>
      </c>
      <c r="AS1672" s="32">
        <f>$D1672*($E1672*AS$321+$F1672*AS$324)</f>
        <v/>
      </c>
      <c r="AT1672" s="32">
        <f>$D1672*($E1672*AT$321+$F1672*AT$324)</f>
        <v/>
      </c>
      <c r="AU1672" s="32">
        <f>$D1672*($E1672*AU$321+$F1672*AU$324)</f>
        <v/>
      </c>
      <c r="AV1672" s="32">
        <f>$D1672*($E1672*AV$321+$F1672*AV$324)</f>
        <v/>
      </c>
      <c r="AW1672" s="32">
        <f>$D1672*($E1672*AW$321+$F1672*AW$324)</f>
        <v/>
      </c>
      <c r="AX1672" s="32">
        <f>$D1672*($E1672*AX$321+$F1672*AX$324)</f>
        <v/>
      </c>
      <c r="AY1672" s="32">
        <f>$D1672*($E1672*AY$321+$F1672*AY$324)</f>
        <v/>
      </c>
    </row>
    <row r="1673" hidden="1" outlineLevel="2">
      <c r="A1673" s="14" t="inlineStr">
        <is>
          <t>xcp</t>
        </is>
      </c>
      <c r="B1673" s="14" t="inlineStr">
        <is>
          <t>bio</t>
        </is>
      </c>
      <c r="C1673" s="14" t="inlineStr">
        <is>
          <t>foo</t>
        </is>
      </c>
      <c r="D1673" s="32">
        <f>INDEX(Inputs!$W$5:$W$132,MATCH($B1673&amp;"|"&amp;$C1673,Inputs!$A$5:$A$132,0))</f>
        <v/>
      </c>
      <c r="E1673" s="32">
        <f>INDEX(Inputs!$Z$5:$Z$132,MATCH($B1673&amp;"|"&amp;$C1673,Inputs!$A$5:$A$132,0))</f>
        <v/>
      </c>
      <c r="F1673" s="32">
        <f>INDEX(Inputs!$AA$5:$AA$132,MATCH($B1673&amp;"|"&amp;$C1673,Inputs!$A$5:$A$132,0))</f>
        <v/>
      </c>
      <c r="G1673" s="36" t="n"/>
      <c r="H1673" s="14">
        <f>INDEX(VarLab,MATCH($A1673,VarKey,0))&amp;INDEX(MemLab,MATCH($C1673&amp;"|"&amp;$B1673,MemKey,0))</f>
        <v/>
      </c>
      <c r="I1673" s="14">
        <f>INDEX(VarUnit,MATCH($A1673,VarKey,0))</f>
        <v/>
      </c>
      <c r="J1673" s="14">
        <f>INDEX(VarSrc,MATCH($A1673,VarKey,0))</f>
        <v/>
      </c>
      <c r="K1673" s="11">
        <f>CodePrefix&amp;$A1673&amp;IF($C1673="","","."&amp;$C1673&amp;"."&amp;$B1673)&amp;INDEX(VarEnd,MATCH($A1673,VarKey,0))&amp;K$5</f>
        <v/>
      </c>
      <c r="L1673" s="37">
        <f>$D1673*($E1673*L$321+$F1673*L$324)</f>
        <v/>
      </c>
      <c r="M1673" s="32">
        <f>$D1673*($E1673*M$321+$F1673*M$324)</f>
        <v/>
      </c>
      <c r="N1673" s="32">
        <f>$D1673*($E1673*N$321+$F1673*N$324)</f>
        <v/>
      </c>
      <c r="O1673" s="32">
        <f>$D1673*($E1673*O$321+$F1673*O$324)</f>
        <v/>
      </c>
      <c r="P1673" s="32">
        <f>$D1673*($E1673*P$321+$F1673*P$324)</f>
        <v/>
      </c>
      <c r="Q1673" s="32">
        <f>$D1673*($E1673*Q$321+$F1673*Q$324)</f>
        <v/>
      </c>
      <c r="R1673" s="32">
        <f>$D1673*($E1673*R$321+$F1673*R$324)</f>
        <v/>
      </c>
      <c r="S1673" s="32">
        <f>$D1673*($E1673*S$321+$F1673*S$324)</f>
        <v/>
      </c>
      <c r="T1673" s="32">
        <f>$D1673*($E1673*T$321+$F1673*T$324)</f>
        <v/>
      </c>
      <c r="U1673" s="32">
        <f>$D1673*($E1673*U$321+$F1673*U$324)</f>
        <v/>
      </c>
      <c r="V1673" s="32">
        <f>$D1673*($E1673*V$321+$F1673*V$324)</f>
        <v/>
      </c>
      <c r="W1673" s="32">
        <f>$D1673*($E1673*W$321+$F1673*W$324)</f>
        <v/>
      </c>
      <c r="X1673" s="32">
        <f>$D1673*($E1673*X$321+$F1673*X$324)</f>
        <v/>
      </c>
      <c r="Y1673" s="32">
        <f>$D1673*($E1673*Y$321+$F1673*Y$324)</f>
        <v/>
      </c>
      <c r="Z1673" s="32">
        <f>$D1673*($E1673*Z$321+$F1673*Z$324)</f>
        <v/>
      </c>
      <c r="AA1673" s="32">
        <f>$D1673*($E1673*AA$321+$F1673*AA$324)</f>
        <v/>
      </c>
      <c r="AB1673" s="32">
        <f>$D1673*($E1673*AB$321+$F1673*AB$324)</f>
        <v/>
      </c>
      <c r="AC1673" s="32">
        <f>$D1673*($E1673*AC$321+$F1673*AC$324)</f>
        <v/>
      </c>
      <c r="AD1673" s="32">
        <f>$D1673*($E1673*AD$321+$F1673*AD$324)</f>
        <v/>
      </c>
      <c r="AF1673" s="11">
        <f>CodePrefix&amp;$A1673&amp;IF($C1673="","","."&amp;$C1673&amp;"."&amp;$B1673)&amp;INDEX(VarEnd,MATCH($A1673,VarKey,0))&amp;AF$5</f>
        <v/>
      </c>
      <c r="AG1673" s="37">
        <f>$D1673*($E1673*AG$321+$F1673*AG$324)</f>
        <v/>
      </c>
      <c r="AH1673" s="32">
        <f>$D1673*($E1673*AH$321+$F1673*AH$324)</f>
        <v/>
      </c>
      <c r="AI1673" s="32">
        <f>$D1673*($E1673*AI$321+$F1673*AI$324)</f>
        <v/>
      </c>
      <c r="AJ1673" s="32">
        <f>$D1673*($E1673*AJ$321+$F1673*AJ$324)</f>
        <v/>
      </c>
      <c r="AK1673" s="32">
        <f>$D1673*($E1673*AK$321+$F1673*AK$324)</f>
        <v/>
      </c>
      <c r="AL1673" s="32">
        <f>$D1673*($E1673*AL$321+$F1673*AL$324)</f>
        <v/>
      </c>
      <c r="AM1673" s="32">
        <f>$D1673*($E1673*AM$321+$F1673*AM$324)</f>
        <v/>
      </c>
      <c r="AN1673" s="32">
        <f>$D1673*($E1673*AN$321+$F1673*AN$324)</f>
        <v/>
      </c>
      <c r="AO1673" s="32">
        <f>$D1673*($E1673*AO$321+$F1673*AO$324)</f>
        <v/>
      </c>
      <c r="AP1673" s="32">
        <f>$D1673*($E1673*AP$321+$F1673*AP$324)</f>
        <v/>
      </c>
      <c r="AQ1673" s="32">
        <f>$D1673*($E1673*AQ$321+$F1673*AQ$324)</f>
        <v/>
      </c>
      <c r="AR1673" s="32">
        <f>$D1673*($E1673*AR$321+$F1673*AR$324)</f>
        <v/>
      </c>
      <c r="AS1673" s="32">
        <f>$D1673*($E1673*AS$321+$F1673*AS$324)</f>
        <v/>
      </c>
      <c r="AT1673" s="32">
        <f>$D1673*($E1673*AT$321+$F1673*AT$324)</f>
        <v/>
      </c>
      <c r="AU1673" s="32">
        <f>$D1673*($E1673*AU$321+$F1673*AU$324)</f>
        <v/>
      </c>
      <c r="AV1673" s="32">
        <f>$D1673*($E1673*AV$321+$F1673*AV$324)</f>
        <v/>
      </c>
      <c r="AW1673" s="32">
        <f>$D1673*($E1673*AW$321+$F1673*AW$324)</f>
        <v/>
      </c>
      <c r="AX1673" s="32">
        <f>$D1673*($E1673*AX$321+$F1673*AX$324)</f>
        <v/>
      </c>
      <c r="AY1673" s="32">
        <f>$D1673*($E1673*AY$321+$F1673*AY$324)</f>
        <v/>
      </c>
    </row>
    <row r="1674" hidden="1" outlineLevel="2"/>
    <row r="1675" hidden="1" outlineLevel="2">
      <c r="A1675" s="14" t="inlineStr">
        <is>
          <t>xcpd</t>
        </is>
      </c>
      <c r="B1675" s="14" t="inlineStr">
        <is>
          <t>coa</t>
        </is>
      </c>
      <c r="C1675" s="14" t="inlineStr">
        <is>
          <t>foo</t>
        </is>
      </c>
      <c r="D1675" s="32">
        <f>INDEX(Inputs!$W$5:$W$132,MATCH($B1675&amp;"|"&amp;$C1675,Inputs!$A$5:$A$132,0))</f>
        <v/>
      </c>
      <c r="E1675" s="32">
        <f>INDEX(Inputs!$Z$5:$Z$132,MATCH($B1675&amp;"|"&amp;$C1675,Inputs!$A$5:$A$132,0))</f>
        <v/>
      </c>
      <c r="F1675" s="32">
        <f>INDEX(Inputs!$AA$5:$AA$132,MATCH($B1675&amp;"|"&amp;$C1675,Inputs!$A$5:$A$132,0))</f>
        <v/>
      </c>
      <c r="G1675" s="36" t="n"/>
      <c r="H1675" s="14">
        <f>INDEX(VarLab,MATCH($A1675,VarKey,0))&amp;INDEX(MemLab,MATCH($C1675&amp;"|"&amp;$B1675,MemKey,0))</f>
        <v/>
      </c>
      <c r="I1675" s="14">
        <f>INDEX(VarUnit,MATCH($A1675,VarKey,0))</f>
        <v/>
      </c>
      <c r="J1675" s="14">
        <f>INDEX(VarSrc,MATCH($A1675,VarKey,0))</f>
        <v/>
      </c>
      <c r="K1675" s="11">
        <f>CodePrefix&amp;$A1675&amp;IF($C1675="","","."&amp;$C1675&amp;"."&amp;$B1675)&amp;INDEX(VarEnd,MATCH($A1675,VarKey,0))&amp;K$5</f>
        <v/>
      </c>
      <c r="L1675" s="37">
        <f>$D1675*($E1675*(L$321-L$322)+$F1675*(L$324-L$325))</f>
        <v/>
      </c>
      <c r="M1675" s="32">
        <f>$D1675*($E1675*(M$321-M$322)+$F1675*(M$324-M$325))</f>
        <v/>
      </c>
      <c r="N1675" s="32">
        <f>$D1675*($E1675*(N$321-N$322)+$F1675*(N$324-N$325))</f>
        <v/>
      </c>
      <c r="O1675" s="32">
        <f>$D1675*($E1675*(O$321-O$322)+$F1675*(O$324-O$325))</f>
        <v/>
      </c>
      <c r="P1675" s="32">
        <f>$D1675*($E1675*(P$321-P$322)+$F1675*(P$324-P$325))</f>
        <v/>
      </c>
      <c r="Q1675" s="32">
        <f>$D1675*($E1675*(Q$321-Q$322)+$F1675*(Q$324-Q$325))</f>
        <v/>
      </c>
      <c r="R1675" s="32">
        <f>$D1675*($E1675*(R$321-R$322)+$F1675*(R$324-R$325))</f>
        <v/>
      </c>
      <c r="S1675" s="32">
        <f>$D1675*($E1675*(S$321-S$322)+$F1675*(S$324-S$325))</f>
        <v/>
      </c>
      <c r="T1675" s="32">
        <f>$D1675*($E1675*(T$321-T$322)+$F1675*(T$324-T$325))</f>
        <v/>
      </c>
      <c r="U1675" s="32">
        <f>$D1675*($E1675*(U$321-U$322)+$F1675*(U$324-U$325))</f>
        <v/>
      </c>
      <c r="V1675" s="32">
        <f>$D1675*($E1675*(V$321-V$322)+$F1675*(V$324-V$325))</f>
        <v/>
      </c>
      <c r="W1675" s="32">
        <f>$D1675*($E1675*(W$321-W$322)+$F1675*(W$324-W$325))</f>
        <v/>
      </c>
      <c r="X1675" s="32">
        <f>$D1675*($E1675*(X$321-X$322)+$F1675*(X$324-X$325))</f>
        <v/>
      </c>
      <c r="Y1675" s="32">
        <f>$D1675*($E1675*(Y$321-Y$322)+$F1675*(Y$324-Y$325))</f>
        <v/>
      </c>
      <c r="Z1675" s="32">
        <f>$D1675*($E1675*(Z$321-Z$322)+$F1675*(Z$324-Z$325))</f>
        <v/>
      </c>
      <c r="AA1675" s="32">
        <f>$D1675*($E1675*(AA$321-AA$322)+$F1675*(AA$324-AA$325))</f>
        <v/>
      </c>
      <c r="AB1675" s="32">
        <f>$D1675*($E1675*(AB$321-AB$322)+$F1675*(AB$324-AB$325))</f>
        <v/>
      </c>
      <c r="AC1675" s="32">
        <f>$D1675*($E1675*(AC$321-AC$322)+$F1675*(AC$324-AC$325))</f>
        <v/>
      </c>
      <c r="AD1675" s="32">
        <f>$D1675*($E1675*(AD$321-AD$322)+$F1675*(AD$324-AD$325))</f>
        <v/>
      </c>
      <c r="AF1675" s="11">
        <f>CodePrefix&amp;$A1675&amp;IF($C1675="","","."&amp;$C1675&amp;"."&amp;$B1675)&amp;INDEX(VarEnd,MATCH($A1675,VarKey,0))&amp;AF$5</f>
        <v/>
      </c>
      <c r="AG1675" s="37">
        <f>$D1675*($E1675*(AG$321-AG$322)+$F1675*(AG$324-AG$325))</f>
        <v/>
      </c>
      <c r="AH1675" s="32">
        <f>$D1675*($E1675*(AH$321-AH$322)+$F1675*(AH$324-AH$325))</f>
        <v/>
      </c>
      <c r="AI1675" s="32">
        <f>$D1675*($E1675*(AI$321-AI$322)+$F1675*(AI$324-AI$325))</f>
        <v/>
      </c>
      <c r="AJ1675" s="32">
        <f>$D1675*($E1675*(AJ$321-AJ$322)+$F1675*(AJ$324-AJ$325))</f>
        <v/>
      </c>
      <c r="AK1675" s="32">
        <f>$D1675*($E1675*(AK$321-AK$322)+$F1675*(AK$324-AK$325))</f>
        <v/>
      </c>
      <c r="AL1675" s="32">
        <f>$D1675*($E1675*(AL$321-AL$322)+$F1675*(AL$324-AL$325))</f>
        <v/>
      </c>
      <c r="AM1675" s="32">
        <f>$D1675*($E1675*(AM$321-AM$322)+$F1675*(AM$324-AM$325))</f>
        <v/>
      </c>
      <c r="AN1675" s="32">
        <f>$D1675*($E1675*(AN$321-AN$322)+$F1675*(AN$324-AN$325))</f>
        <v/>
      </c>
      <c r="AO1675" s="32">
        <f>$D1675*($E1675*(AO$321-AO$322)+$F1675*(AO$324-AO$325))</f>
        <v/>
      </c>
      <c r="AP1675" s="32">
        <f>$D1675*($E1675*(AP$321-AP$322)+$F1675*(AP$324-AP$325))</f>
        <v/>
      </c>
      <c r="AQ1675" s="32">
        <f>$D1675*($E1675*(AQ$321-AQ$322)+$F1675*(AQ$324-AQ$325))</f>
        <v/>
      </c>
      <c r="AR1675" s="32">
        <f>$D1675*($E1675*(AR$321-AR$322)+$F1675*(AR$324-AR$325))</f>
        <v/>
      </c>
      <c r="AS1675" s="32">
        <f>$D1675*($E1675*(AS$321-AS$322)+$F1675*(AS$324-AS$325))</f>
        <v/>
      </c>
      <c r="AT1675" s="32">
        <f>$D1675*($E1675*(AT$321-AT$322)+$F1675*(AT$324-AT$325))</f>
        <v/>
      </c>
      <c r="AU1675" s="32">
        <f>$D1675*($E1675*(AU$321-AU$322)+$F1675*(AU$324-AU$325))</f>
        <v/>
      </c>
      <c r="AV1675" s="32">
        <f>$D1675*($E1675*(AV$321-AV$322)+$F1675*(AV$324-AV$325))</f>
        <v/>
      </c>
      <c r="AW1675" s="32">
        <f>$D1675*($E1675*(AW$321-AW$322)+$F1675*(AW$324-AW$325))</f>
        <v/>
      </c>
      <c r="AX1675" s="32">
        <f>$D1675*($E1675*(AX$321-AX$322)+$F1675*(AX$324-AX$325))</f>
        <v/>
      </c>
      <c r="AY1675" s="32">
        <f>$D1675*($E1675*(AY$321-AY$322)+$F1675*(AY$324-AY$325))</f>
        <v/>
      </c>
    </row>
    <row r="1676" hidden="1" outlineLevel="2">
      <c r="A1676" s="14" t="inlineStr">
        <is>
          <t>xcpd</t>
        </is>
      </c>
      <c r="B1676" s="14" t="inlineStr">
        <is>
          <t>nga</t>
        </is>
      </c>
      <c r="C1676" s="14" t="inlineStr">
        <is>
          <t>foo</t>
        </is>
      </c>
      <c r="D1676" s="32">
        <f>INDEX(Inputs!$W$5:$W$132,MATCH($B1676&amp;"|"&amp;$C1676,Inputs!$A$5:$A$132,0))</f>
        <v/>
      </c>
      <c r="E1676" s="32">
        <f>INDEX(Inputs!$Z$5:$Z$132,MATCH($B1676&amp;"|"&amp;$C1676,Inputs!$A$5:$A$132,0))</f>
        <v/>
      </c>
      <c r="F1676" s="32">
        <f>INDEX(Inputs!$AA$5:$AA$132,MATCH($B1676&amp;"|"&amp;$C1676,Inputs!$A$5:$A$132,0))</f>
        <v/>
      </c>
      <c r="G1676" s="36" t="n"/>
      <c r="H1676" s="14">
        <f>INDEX(VarLab,MATCH($A1676,VarKey,0))&amp;INDEX(MemLab,MATCH($C1676&amp;"|"&amp;$B1676,MemKey,0))</f>
        <v/>
      </c>
      <c r="I1676" s="14">
        <f>INDEX(VarUnit,MATCH($A1676,VarKey,0))</f>
        <v/>
      </c>
      <c r="J1676" s="14">
        <f>INDEX(VarSrc,MATCH($A1676,VarKey,0))</f>
        <v/>
      </c>
      <c r="K1676" s="11">
        <f>CodePrefix&amp;$A1676&amp;IF($C1676="","","."&amp;$C1676&amp;"."&amp;$B1676)&amp;INDEX(VarEnd,MATCH($A1676,VarKey,0))&amp;K$5</f>
        <v/>
      </c>
      <c r="L1676" s="37">
        <f>$D1676*($E1676*(L$321-L$322)+$F1676*(L$324-L$325))</f>
        <v/>
      </c>
      <c r="M1676" s="32">
        <f>$D1676*($E1676*(M$321-M$322)+$F1676*(M$324-M$325))</f>
        <v/>
      </c>
      <c r="N1676" s="32">
        <f>$D1676*($E1676*(N$321-N$322)+$F1676*(N$324-N$325))</f>
        <v/>
      </c>
      <c r="O1676" s="32">
        <f>$D1676*($E1676*(O$321-O$322)+$F1676*(O$324-O$325))</f>
        <v/>
      </c>
      <c r="P1676" s="32">
        <f>$D1676*($E1676*(P$321-P$322)+$F1676*(P$324-P$325))</f>
        <v/>
      </c>
      <c r="Q1676" s="32">
        <f>$D1676*($E1676*(Q$321-Q$322)+$F1676*(Q$324-Q$325))</f>
        <v/>
      </c>
      <c r="R1676" s="32">
        <f>$D1676*($E1676*(R$321-R$322)+$F1676*(R$324-R$325))</f>
        <v/>
      </c>
      <c r="S1676" s="32">
        <f>$D1676*($E1676*(S$321-S$322)+$F1676*(S$324-S$325))</f>
        <v/>
      </c>
      <c r="T1676" s="32">
        <f>$D1676*($E1676*(T$321-T$322)+$F1676*(T$324-T$325))</f>
        <v/>
      </c>
      <c r="U1676" s="32">
        <f>$D1676*($E1676*(U$321-U$322)+$F1676*(U$324-U$325))</f>
        <v/>
      </c>
      <c r="V1676" s="32">
        <f>$D1676*($E1676*(V$321-V$322)+$F1676*(V$324-V$325))</f>
        <v/>
      </c>
      <c r="W1676" s="32">
        <f>$D1676*($E1676*(W$321-W$322)+$F1676*(W$324-W$325))</f>
        <v/>
      </c>
      <c r="X1676" s="32">
        <f>$D1676*($E1676*(X$321-X$322)+$F1676*(X$324-X$325))</f>
        <v/>
      </c>
      <c r="Y1676" s="32">
        <f>$D1676*($E1676*(Y$321-Y$322)+$F1676*(Y$324-Y$325))</f>
        <v/>
      </c>
      <c r="Z1676" s="32">
        <f>$D1676*($E1676*(Z$321-Z$322)+$F1676*(Z$324-Z$325))</f>
        <v/>
      </c>
      <c r="AA1676" s="32">
        <f>$D1676*($E1676*(AA$321-AA$322)+$F1676*(AA$324-AA$325))</f>
        <v/>
      </c>
      <c r="AB1676" s="32">
        <f>$D1676*($E1676*(AB$321-AB$322)+$F1676*(AB$324-AB$325))</f>
        <v/>
      </c>
      <c r="AC1676" s="32">
        <f>$D1676*($E1676*(AC$321-AC$322)+$F1676*(AC$324-AC$325))</f>
        <v/>
      </c>
      <c r="AD1676" s="32">
        <f>$D1676*($E1676*(AD$321-AD$322)+$F1676*(AD$324-AD$325))</f>
        <v/>
      </c>
      <c r="AF1676" s="11">
        <f>CodePrefix&amp;$A1676&amp;IF($C1676="","","."&amp;$C1676&amp;"."&amp;$B1676)&amp;INDEX(VarEnd,MATCH($A1676,VarKey,0))&amp;AF$5</f>
        <v/>
      </c>
      <c r="AG1676" s="37">
        <f>$D1676*($E1676*(AG$321-AG$322)+$F1676*(AG$324-AG$325))</f>
        <v/>
      </c>
      <c r="AH1676" s="32">
        <f>$D1676*($E1676*(AH$321-AH$322)+$F1676*(AH$324-AH$325))</f>
        <v/>
      </c>
      <c r="AI1676" s="32">
        <f>$D1676*($E1676*(AI$321-AI$322)+$F1676*(AI$324-AI$325))</f>
        <v/>
      </c>
      <c r="AJ1676" s="32">
        <f>$D1676*($E1676*(AJ$321-AJ$322)+$F1676*(AJ$324-AJ$325))</f>
        <v/>
      </c>
      <c r="AK1676" s="32">
        <f>$D1676*($E1676*(AK$321-AK$322)+$F1676*(AK$324-AK$325))</f>
        <v/>
      </c>
      <c r="AL1676" s="32">
        <f>$D1676*($E1676*(AL$321-AL$322)+$F1676*(AL$324-AL$325))</f>
        <v/>
      </c>
      <c r="AM1676" s="32">
        <f>$D1676*($E1676*(AM$321-AM$322)+$F1676*(AM$324-AM$325))</f>
        <v/>
      </c>
      <c r="AN1676" s="32">
        <f>$D1676*($E1676*(AN$321-AN$322)+$F1676*(AN$324-AN$325))</f>
        <v/>
      </c>
      <c r="AO1676" s="32">
        <f>$D1676*($E1676*(AO$321-AO$322)+$F1676*(AO$324-AO$325))</f>
        <v/>
      </c>
      <c r="AP1676" s="32">
        <f>$D1676*($E1676*(AP$321-AP$322)+$F1676*(AP$324-AP$325))</f>
        <v/>
      </c>
      <c r="AQ1676" s="32">
        <f>$D1676*($E1676*(AQ$321-AQ$322)+$F1676*(AQ$324-AQ$325))</f>
        <v/>
      </c>
      <c r="AR1676" s="32">
        <f>$D1676*($E1676*(AR$321-AR$322)+$F1676*(AR$324-AR$325))</f>
        <v/>
      </c>
      <c r="AS1676" s="32">
        <f>$D1676*($E1676*(AS$321-AS$322)+$F1676*(AS$324-AS$325))</f>
        <v/>
      </c>
      <c r="AT1676" s="32">
        <f>$D1676*($E1676*(AT$321-AT$322)+$F1676*(AT$324-AT$325))</f>
        <v/>
      </c>
      <c r="AU1676" s="32">
        <f>$D1676*($E1676*(AU$321-AU$322)+$F1676*(AU$324-AU$325))</f>
        <v/>
      </c>
      <c r="AV1676" s="32">
        <f>$D1676*($E1676*(AV$321-AV$322)+$F1676*(AV$324-AV$325))</f>
        <v/>
      </c>
      <c r="AW1676" s="32">
        <f>$D1676*($E1676*(AW$321-AW$322)+$F1676*(AW$324-AW$325))</f>
        <v/>
      </c>
      <c r="AX1676" s="32">
        <f>$D1676*($E1676*(AX$321-AX$322)+$F1676*(AX$324-AX$325))</f>
        <v/>
      </c>
      <c r="AY1676" s="32">
        <f>$D1676*($E1676*(AY$321-AY$322)+$F1676*(AY$324-AY$325))</f>
        <v/>
      </c>
    </row>
    <row r="1677" hidden="1" outlineLevel="2">
      <c r="A1677" s="14" t="inlineStr">
        <is>
          <t>xcpd</t>
        </is>
      </c>
      <c r="B1677" s="14" t="inlineStr">
        <is>
          <t>gso</t>
        </is>
      </c>
      <c r="C1677" s="14" t="inlineStr">
        <is>
          <t>foo</t>
        </is>
      </c>
      <c r="D1677" s="32">
        <f>INDEX(Inputs!$W$5:$W$132,MATCH($B1677&amp;"|"&amp;$C1677,Inputs!$A$5:$A$132,0))</f>
        <v/>
      </c>
      <c r="E1677" s="32">
        <f>INDEX(Inputs!$Z$5:$Z$132,MATCH($B1677&amp;"|"&amp;$C1677,Inputs!$A$5:$A$132,0))</f>
        <v/>
      </c>
      <c r="F1677" s="32">
        <f>INDEX(Inputs!$AA$5:$AA$132,MATCH($B1677&amp;"|"&amp;$C1677,Inputs!$A$5:$A$132,0))</f>
        <v/>
      </c>
      <c r="G1677" s="36" t="n"/>
      <c r="H1677" s="14">
        <f>INDEX(VarLab,MATCH($A1677,VarKey,0))&amp;INDEX(MemLab,MATCH($C1677&amp;"|"&amp;$B1677,MemKey,0))</f>
        <v/>
      </c>
      <c r="I1677" s="14">
        <f>INDEX(VarUnit,MATCH($A1677,VarKey,0))</f>
        <v/>
      </c>
      <c r="J1677" s="14">
        <f>INDEX(VarSrc,MATCH($A1677,VarKey,0))</f>
        <v/>
      </c>
      <c r="K1677" s="11">
        <f>CodePrefix&amp;$A1677&amp;IF($C1677="","","."&amp;$C1677&amp;"."&amp;$B1677)&amp;INDEX(VarEnd,MATCH($A1677,VarKey,0))&amp;K$5</f>
        <v/>
      </c>
      <c r="L1677" s="37">
        <f>$D1677*($E1677*(L$321-L$322)+$F1677*(L$324-L$325))</f>
        <v/>
      </c>
      <c r="M1677" s="32">
        <f>$D1677*($E1677*(M$321-M$322)+$F1677*(M$324-M$325))</f>
        <v/>
      </c>
      <c r="N1677" s="32">
        <f>$D1677*($E1677*(N$321-N$322)+$F1677*(N$324-N$325))</f>
        <v/>
      </c>
      <c r="O1677" s="32">
        <f>$D1677*($E1677*(O$321-O$322)+$F1677*(O$324-O$325))</f>
        <v/>
      </c>
      <c r="P1677" s="32">
        <f>$D1677*($E1677*(P$321-P$322)+$F1677*(P$324-P$325))</f>
        <v/>
      </c>
      <c r="Q1677" s="32">
        <f>$D1677*($E1677*(Q$321-Q$322)+$F1677*(Q$324-Q$325))</f>
        <v/>
      </c>
      <c r="R1677" s="32">
        <f>$D1677*($E1677*(R$321-R$322)+$F1677*(R$324-R$325))</f>
        <v/>
      </c>
      <c r="S1677" s="32">
        <f>$D1677*($E1677*(S$321-S$322)+$F1677*(S$324-S$325))</f>
        <v/>
      </c>
      <c r="T1677" s="32">
        <f>$D1677*($E1677*(T$321-T$322)+$F1677*(T$324-T$325))</f>
        <v/>
      </c>
      <c r="U1677" s="32">
        <f>$D1677*($E1677*(U$321-U$322)+$F1677*(U$324-U$325))</f>
        <v/>
      </c>
      <c r="V1677" s="32">
        <f>$D1677*($E1677*(V$321-V$322)+$F1677*(V$324-V$325))</f>
        <v/>
      </c>
      <c r="W1677" s="32">
        <f>$D1677*($E1677*(W$321-W$322)+$F1677*(W$324-W$325))</f>
        <v/>
      </c>
      <c r="X1677" s="32">
        <f>$D1677*($E1677*(X$321-X$322)+$F1677*(X$324-X$325))</f>
        <v/>
      </c>
      <c r="Y1677" s="32">
        <f>$D1677*($E1677*(Y$321-Y$322)+$F1677*(Y$324-Y$325))</f>
        <v/>
      </c>
      <c r="Z1677" s="32">
        <f>$D1677*($E1677*(Z$321-Z$322)+$F1677*(Z$324-Z$325))</f>
        <v/>
      </c>
      <c r="AA1677" s="32">
        <f>$D1677*($E1677*(AA$321-AA$322)+$F1677*(AA$324-AA$325))</f>
        <v/>
      </c>
      <c r="AB1677" s="32">
        <f>$D1677*($E1677*(AB$321-AB$322)+$F1677*(AB$324-AB$325))</f>
        <v/>
      </c>
      <c r="AC1677" s="32">
        <f>$D1677*($E1677*(AC$321-AC$322)+$F1677*(AC$324-AC$325))</f>
        <v/>
      </c>
      <c r="AD1677" s="32">
        <f>$D1677*($E1677*(AD$321-AD$322)+$F1677*(AD$324-AD$325))</f>
        <v/>
      </c>
      <c r="AF1677" s="11">
        <f>CodePrefix&amp;$A1677&amp;IF($C1677="","","."&amp;$C1677&amp;"."&amp;$B1677)&amp;INDEX(VarEnd,MATCH($A1677,VarKey,0))&amp;AF$5</f>
        <v/>
      </c>
      <c r="AG1677" s="37">
        <f>$D1677*($E1677*(AG$321-AG$322)+$F1677*(AG$324-AG$325))</f>
        <v/>
      </c>
      <c r="AH1677" s="32">
        <f>$D1677*($E1677*(AH$321-AH$322)+$F1677*(AH$324-AH$325))</f>
        <v/>
      </c>
      <c r="AI1677" s="32">
        <f>$D1677*($E1677*(AI$321-AI$322)+$F1677*(AI$324-AI$325))</f>
        <v/>
      </c>
      <c r="AJ1677" s="32">
        <f>$D1677*($E1677*(AJ$321-AJ$322)+$F1677*(AJ$324-AJ$325))</f>
        <v/>
      </c>
      <c r="AK1677" s="32">
        <f>$D1677*($E1677*(AK$321-AK$322)+$F1677*(AK$324-AK$325))</f>
        <v/>
      </c>
      <c r="AL1677" s="32">
        <f>$D1677*($E1677*(AL$321-AL$322)+$F1677*(AL$324-AL$325))</f>
        <v/>
      </c>
      <c r="AM1677" s="32">
        <f>$D1677*($E1677*(AM$321-AM$322)+$F1677*(AM$324-AM$325))</f>
        <v/>
      </c>
      <c r="AN1677" s="32">
        <f>$D1677*($E1677*(AN$321-AN$322)+$F1677*(AN$324-AN$325))</f>
        <v/>
      </c>
      <c r="AO1677" s="32">
        <f>$D1677*($E1677*(AO$321-AO$322)+$F1677*(AO$324-AO$325))</f>
        <v/>
      </c>
      <c r="AP1677" s="32">
        <f>$D1677*($E1677*(AP$321-AP$322)+$F1677*(AP$324-AP$325))</f>
        <v/>
      </c>
      <c r="AQ1677" s="32">
        <f>$D1677*($E1677*(AQ$321-AQ$322)+$F1677*(AQ$324-AQ$325))</f>
        <v/>
      </c>
      <c r="AR1677" s="32">
        <f>$D1677*($E1677*(AR$321-AR$322)+$F1677*(AR$324-AR$325))</f>
        <v/>
      </c>
      <c r="AS1677" s="32">
        <f>$D1677*($E1677*(AS$321-AS$322)+$F1677*(AS$324-AS$325))</f>
        <v/>
      </c>
      <c r="AT1677" s="32">
        <f>$D1677*($E1677*(AT$321-AT$322)+$F1677*(AT$324-AT$325))</f>
        <v/>
      </c>
      <c r="AU1677" s="32">
        <f>$D1677*($E1677*(AU$321-AU$322)+$F1677*(AU$324-AU$325))</f>
        <v/>
      </c>
      <c r="AV1677" s="32">
        <f>$D1677*($E1677*(AV$321-AV$322)+$F1677*(AV$324-AV$325))</f>
        <v/>
      </c>
      <c r="AW1677" s="32">
        <f>$D1677*($E1677*(AW$321-AW$322)+$F1677*(AW$324-AW$325))</f>
        <v/>
      </c>
      <c r="AX1677" s="32">
        <f>$D1677*($E1677*(AX$321-AX$322)+$F1677*(AX$324-AX$325))</f>
        <v/>
      </c>
      <c r="AY1677" s="32">
        <f>$D1677*($E1677*(AY$321-AY$322)+$F1677*(AY$324-AY$325))</f>
        <v/>
      </c>
    </row>
    <row r="1678" hidden="1" outlineLevel="2">
      <c r="A1678" s="14" t="inlineStr">
        <is>
          <t>xcpd</t>
        </is>
      </c>
      <c r="B1678" s="14" t="inlineStr">
        <is>
          <t>die</t>
        </is>
      </c>
      <c r="C1678" s="14" t="inlineStr">
        <is>
          <t>foo</t>
        </is>
      </c>
      <c r="D1678" s="32">
        <f>INDEX(Inputs!$W$5:$W$132,MATCH($B1678&amp;"|"&amp;$C1678,Inputs!$A$5:$A$132,0))</f>
        <v/>
      </c>
      <c r="E1678" s="32">
        <f>INDEX(Inputs!$Z$5:$Z$132,MATCH($B1678&amp;"|"&amp;$C1678,Inputs!$A$5:$A$132,0))</f>
        <v/>
      </c>
      <c r="F1678" s="32">
        <f>INDEX(Inputs!$AA$5:$AA$132,MATCH($B1678&amp;"|"&amp;$C1678,Inputs!$A$5:$A$132,0))</f>
        <v/>
      </c>
      <c r="G1678" s="36" t="n"/>
      <c r="H1678" s="14">
        <f>INDEX(VarLab,MATCH($A1678,VarKey,0))&amp;INDEX(MemLab,MATCH($C1678&amp;"|"&amp;$B1678,MemKey,0))</f>
        <v/>
      </c>
      <c r="I1678" s="14">
        <f>INDEX(VarUnit,MATCH($A1678,VarKey,0))</f>
        <v/>
      </c>
      <c r="J1678" s="14">
        <f>INDEX(VarSrc,MATCH($A1678,VarKey,0))</f>
        <v/>
      </c>
      <c r="K1678" s="11">
        <f>CodePrefix&amp;$A1678&amp;IF($C1678="","","."&amp;$C1678&amp;"."&amp;$B1678)&amp;INDEX(VarEnd,MATCH($A1678,VarKey,0))&amp;K$5</f>
        <v/>
      </c>
      <c r="L1678" s="37">
        <f>$D1678*($E1678*(L$321-L$322)+$F1678*(L$324-L$325))</f>
        <v/>
      </c>
      <c r="M1678" s="32">
        <f>$D1678*($E1678*(M$321-M$322)+$F1678*(M$324-M$325))</f>
        <v/>
      </c>
      <c r="N1678" s="32">
        <f>$D1678*($E1678*(N$321-N$322)+$F1678*(N$324-N$325))</f>
        <v/>
      </c>
      <c r="O1678" s="32">
        <f>$D1678*($E1678*(O$321-O$322)+$F1678*(O$324-O$325))</f>
        <v/>
      </c>
      <c r="P1678" s="32">
        <f>$D1678*($E1678*(P$321-P$322)+$F1678*(P$324-P$325))</f>
        <v/>
      </c>
      <c r="Q1678" s="32">
        <f>$D1678*($E1678*(Q$321-Q$322)+$F1678*(Q$324-Q$325))</f>
        <v/>
      </c>
      <c r="R1678" s="32">
        <f>$D1678*($E1678*(R$321-R$322)+$F1678*(R$324-R$325))</f>
        <v/>
      </c>
      <c r="S1678" s="32">
        <f>$D1678*($E1678*(S$321-S$322)+$F1678*(S$324-S$325))</f>
        <v/>
      </c>
      <c r="T1678" s="32">
        <f>$D1678*($E1678*(T$321-T$322)+$F1678*(T$324-T$325))</f>
        <v/>
      </c>
      <c r="U1678" s="32">
        <f>$D1678*($E1678*(U$321-U$322)+$F1678*(U$324-U$325))</f>
        <v/>
      </c>
      <c r="V1678" s="32">
        <f>$D1678*($E1678*(V$321-V$322)+$F1678*(V$324-V$325))</f>
        <v/>
      </c>
      <c r="W1678" s="32">
        <f>$D1678*($E1678*(W$321-W$322)+$F1678*(W$324-W$325))</f>
        <v/>
      </c>
      <c r="X1678" s="32">
        <f>$D1678*($E1678*(X$321-X$322)+$F1678*(X$324-X$325))</f>
        <v/>
      </c>
      <c r="Y1678" s="32">
        <f>$D1678*($E1678*(Y$321-Y$322)+$F1678*(Y$324-Y$325))</f>
        <v/>
      </c>
      <c r="Z1678" s="32">
        <f>$D1678*($E1678*(Z$321-Z$322)+$F1678*(Z$324-Z$325))</f>
        <v/>
      </c>
      <c r="AA1678" s="32">
        <f>$D1678*($E1678*(AA$321-AA$322)+$F1678*(AA$324-AA$325))</f>
        <v/>
      </c>
      <c r="AB1678" s="32">
        <f>$D1678*($E1678*(AB$321-AB$322)+$F1678*(AB$324-AB$325))</f>
        <v/>
      </c>
      <c r="AC1678" s="32">
        <f>$D1678*($E1678*(AC$321-AC$322)+$F1678*(AC$324-AC$325))</f>
        <v/>
      </c>
      <c r="AD1678" s="32">
        <f>$D1678*($E1678*(AD$321-AD$322)+$F1678*(AD$324-AD$325))</f>
        <v/>
      </c>
      <c r="AF1678" s="11">
        <f>CodePrefix&amp;$A1678&amp;IF($C1678="","","."&amp;$C1678&amp;"."&amp;$B1678)&amp;INDEX(VarEnd,MATCH($A1678,VarKey,0))&amp;AF$5</f>
        <v/>
      </c>
      <c r="AG1678" s="37">
        <f>$D1678*($E1678*(AG$321-AG$322)+$F1678*(AG$324-AG$325))</f>
        <v/>
      </c>
      <c r="AH1678" s="32">
        <f>$D1678*($E1678*(AH$321-AH$322)+$F1678*(AH$324-AH$325))</f>
        <v/>
      </c>
      <c r="AI1678" s="32">
        <f>$D1678*($E1678*(AI$321-AI$322)+$F1678*(AI$324-AI$325))</f>
        <v/>
      </c>
      <c r="AJ1678" s="32">
        <f>$D1678*($E1678*(AJ$321-AJ$322)+$F1678*(AJ$324-AJ$325))</f>
        <v/>
      </c>
      <c r="AK1678" s="32">
        <f>$D1678*($E1678*(AK$321-AK$322)+$F1678*(AK$324-AK$325))</f>
        <v/>
      </c>
      <c r="AL1678" s="32">
        <f>$D1678*($E1678*(AL$321-AL$322)+$F1678*(AL$324-AL$325))</f>
        <v/>
      </c>
      <c r="AM1678" s="32">
        <f>$D1678*($E1678*(AM$321-AM$322)+$F1678*(AM$324-AM$325))</f>
        <v/>
      </c>
      <c r="AN1678" s="32">
        <f>$D1678*($E1678*(AN$321-AN$322)+$F1678*(AN$324-AN$325))</f>
        <v/>
      </c>
      <c r="AO1678" s="32">
        <f>$D1678*($E1678*(AO$321-AO$322)+$F1678*(AO$324-AO$325))</f>
        <v/>
      </c>
      <c r="AP1678" s="32">
        <f>$D1678*($E1678*(AP$321-AP$322)+$F1678*(AP$324-AP$325))</f>
        <v/>
      </c>
      <c r="AQ1678" s="32">
        <f>$D1678*($E1678*(AQ$321-AQ$322)+$F1678*(AQ$324-AQ$325))</f>
        <v/>
      </c>
      <c r="AR1678" s="32">
        <f>$D1678*($E1678*(AR$321-AR$322)+$F1678*(AR$324-AR$325))</f>
        <v/>
      </c>
      <c r="AS1678" s="32">
        <f>$D1678*($E1678*(AS$321-AS$322)+$F1678*(AS$324-AS$325))</f>
        <v/>
      </c>
      <c r="AT1678" s="32">
        <f>$D1678*($E1678*(AT$321-AT$322)+$F1678*(AT$324-AT$325))</f>
        <v/>
      </c>
      <c r="AU1678" s="32">
        <f>$D1678*($E1678*(AU$321-AU$322)+$F1678*(AU$324-AU$325))</f>
        <v/>
      </c>
      <c r="AV1678" s="32">
        <f>$D1678*($E1678*(AV$321-AV$322)+$F1678*(AV$324-AV$325))</f>
        <v/>
      </c>
      <c r="AW1678" s="32">
        <f>$D1678*($E1678*(AW$321-AW$322)+$F1678*(AW$324-AW$325))</f>
        <v/>
      </c>
      <c r="AX1678" s="32">
        <f>$D1678*($E1678*(AX$321-AX$322)+$F1678*(AX$324-AX$325))</f>
        <v/>
      </c>
      <c r="AY1678" s="32">
        <f>$D1678*($E1678*(AY$321-AY$322)+$F1678*(AY$324-AY$325))</f>
        <v/>
      </c>
    </row>
    <row r="1679" hidden="1" outlineLevel="2">
      <c r="A1679" s="14" t="inlineStr">
        <is>
          <t>xcpd</t>
        </is>
      </c>
      <c r="B1679" s="14" t="inlineStr">
        <is>
          <t>lpg</t>
        </is>
      </c>
      <c r="C1679" s="14" t="inlineStr">
        <is>
          <t>foo</t>
        </is>
      </c>
      <c r="D1679" s="32">
        <f>INDEX(Inputs!$W$5:$W$132,MATCH($B1679&amp;"|"&amp;$C1679,Inputs!$A$5:$A$132,0))</f>
        <v/>
      </c>
      <c r="E1679" s="32">
        <f>INDEX(Inputs!$Z$5:$Z$132,MATCH($B1679&amp;"|"&amp;$C1679,Inputs!$A$5:$A$132,0))</f>
        <v/>
      </c>
      <c r="F1679" s="32">
        <f>INDEX(Inputs!$AA$5:$AA$132,MATCH($B1679&amp;"|"&amp;$C1679,Inputs!$A$5:$A$132,0))</f>
        <v/>
      </c>
      <c r="G1679" s="36" t="n"/>
      <c r="H1679" s="14">
        <f>INDEX(VarLab,MATCH($A1679,VarKey,0))&amp;INDEX(MemLab,MATCH($C1679&amp;"|"&amp;$B1679,MemKey,0))</f>
        <v/>
      </c>
      <c r="I1679" s="14">
        <f>INDEX(VarUnit,MATCH($A1679,VarKey,0))</f>
        <v/>
      </c>
      <c r="J1679" s="14">
        <f>INDEX(VarSrc,MATCH($A1679,VarKey,0))</f>
        <v/>
      </c>
      <c r="K1679" s="11">
        <f>CodePrefix&amp;$A1679&amp;IF($C1679="","","."&amp;$C1679&amp;"."&amp;$B1679)&amp;INDEX(VarEnd,MATCH($A1679,VarKey,0))&amp;K$5</f>
        <v/>
      </c>
      <c r="L1679" s="37">
        <f>$D1679*($E1679*(L$321-L$322)+$F1679*(L$324-L$325))</f>
        <v/>
      </c>
      <c r="M1679" s="32">
        <f>$D1679*($E1679*(M$321-M$322)+$F1679*(M$324-M$325))</f>
        <v/>
      </c>
      <c r="N1679" s="32">
        <f>$D1679*($E1679*(N$321-N$322)+$F1679*(N$324-N$325))</f>
        <v/>
      </c>
      <c r="O1679" s="32">
        <f>$D1679*($E1679*(O$321-O$322)+$F1679*(O$324-O$325))</f>
        <v/>
      </c>
      <c r="P1679" s="32">
        <f>$D1679*($E1679*(P$321-P$322)+$F1679*(P$324-P$325))</f>
        <v/>
      </c>
      <c r="Q1679" s="32">
        <f>$D1679*($E1679*(Q$321-Q$322)+$F1679*(Q$324-Q$325))</f>
        <v/>
      </c>
      <c r="R1679" s="32">
        <f>$D1679*($E1679*(R$321-R$322)+$F1679*(R$324-R$325))</f>
        <v/>
      </c>
      <c r="S1679" s="32">
        <f>$D1679*($E1679*(S$321-S$322)+$F1679*(S$324-S$325))</f>
        <v/>
      </c>
      <c r="T1679" s="32">
        <f>$D1679*($E1679*(T$321-T$322)+$F1679*(T$324-T$325))</f>
        <v/>
      </c>
      <c r="U1679" s="32">
        <f>$D1679*($E1679*(U$321-U$322)+$F1679*(U$324-U$325))</f>
        <v/>
      </c>
      <c r="V1679" s="32">
        <f>$D1679*($E1679*(V$321-V$322)+$F1679*(V$324-V$325))</f>
        <v/>
      </c>
      <c r="W1679" s="32">
        <f>$D1679*($E1679*(W$321-W$322)+$F1679*(W$324-W$325))</f>
        <v/>
      </c>
      <c r="X1679" s="32">
        <f>$D1679*($E1679*(X$321-X$322)+$F1679*(X$324-X$325))</f>
        <v/>
      </c>
      <c r="Y1679" s="32">
        <f>$D1679*($E1679*(Y$321-Y$322)+$F1679*(Y$324-Y$325))</f>
        <v/>
      </c>
      <c r="Z1679" s="32">
        <f>$D1679*($E1679*(Z$321-Z$322)+$F1679*(Z$324-Z$325))</f>
        <v/>
      </c>
      <c r="AA1679" s="32">
        <f>$D1679*($E1679*(AA$321-AA$322)+$F1679*(AA$324-AA$325))</f>
        <v/>
      </c>
      <c r="AB1679" s="32">
        <f>$D1679*($E1679*(AB$321-AB$322)+$F1679*(AB$324-AB$325))</f>
        <v/>
      </c>
      <c r="AC1679" s="32">
        <f>$D1679*($E1679*(AC$321-AC$322)+$F1679*(AC$324-AC$325))</f>
        <v/>
      </c>
      <c r="AD1679" s="32">
        <f>$D1679*($E1679*(AD$321-AD$322)+$F1679*(AD$324-AD$325))</f>
        <v/>
      </c>
      <c r="AF1679" s="11">
        <f>CodePrefix&amp;$A1679&amp;IF($C1679="","","."&amp;$C1679&amp;"."&amp;$B1679)&amp;INDEX(VarEnd,MATCH($A1679,VarKey,0))&amp;AF$5</f>
        <v/>
      </c>
      <c r="AG1679" s="37">
        <f>$D1679*($E1679*(AG$321-AG$322)+$F1679*(AG$324-AG$325))</f>
        <v/>
      </c>
      <c r="AH1679" s="32">
        <f>$D1679*($E1679*(AH$321-AH$322)+$F1679*(AH$324-AH$325))</f>
        <v/>
      </c>
      <c r="AI1679" s="32">
        <f>$D1679*($E1679*(AI$321-AI$322)+$F1679*(AI$324-AI$325))</f>
        <v/>
      </c>
      <c r="AJ1679" s="32">
        <f>$D1679*($E1679*(AJ$321-AJ$322)+$F1679*(AJ$324-AJ$325))</f>
        <v/>
      </c>
      <c r="AK1679" s="32">
        <f>$D1679*($E1679*(AK$321-AK$322)+$F1679*(AK$324-AK$325))</f>
        <v/>
      </c>
      <c r="AL1679" s="32">
        <f>$D1679*($E1679*(AL$321-AL$322)+$F1679*(AL$324-AL$325))</f>
        <v/>
      </c>
      <c r="AM1679" s="32">
        <f>$D1679*($E1679*(AM$321-AM$322)+$F1679*(AM$324-AM$325))</f>
        <v/>
      </c>
      <c r="AN1679" s="32">
        <f>$D1679*($E1679*(AN$321-AN$322)+$F1679*(AN$324-AN$325))</f>
        <v/>
      </c>
      <c r="AO1679" s="32">
        <f>$D1679*($E1679*(AO$321-AO$322)+$F1679*(AO$324-AO$325))</f>
        <v/>
      </c>
      <c r="AP1679" s="32">
        <f>$D1679*($E1679*(AP$321-AP$322)+$F1679*(AP$324-AP$325))</f>
        <v/>
      </c>
      <c r="AQ1679" s="32">
        <f>$D1679*($E1679*(AQ$321-AQ$322)+$F1679*(AQ$324-AQ$325))</f>
        <v/>
      </c>
      <c r="AR1679" s="32">
        <f>$D1679*($E1679*(AR$321-AR$322)+$F1679*(AR$324-AR$325))</f>
        <v/>
      </c>
      <c r="AS1679" s="32">
        <f>$D1679*($E1679*(AS$321-AS$322)+$F1679*(AS$324-AS$325))</f>
        <v/>
      </c>
      <c r="AT1679" s="32">
        <f>$D1679*($E1679*(AT$321-AT$322)+$F1679*(AT$324-AT$325))</f>
        <v/>
      </c>
      <c r="AU1679" s="32">
        <f>$D1679*($E1679*(AU$321-AU$322)+$F1679*(AU$324-AU$325))</f>
        <v/>
      </c>
      <c r="AV1679" s="32">
        <f>$D1679*($E1679*(AV$321-AV$322)+$F1679*(AV$324-AV$325))</f>
        <v/>
      </c>
      <c r="AW1679" s="32">
        <f>$D1679*($E1679*(AW$321-AW$322)+$F1679*(AW$324-AW$325))</f>
        <v/>
      </c>
      <c r="AX1679" s="32">
        <f>$D1679*($E1679*(AX$321-AX$322)+$F1679*(AX$324-AX$325))</f>
        <v/>
      </c>
      <c r="AY1679" s="32">
        <f>$D1679*($E1679*(AY$321-AY$322)+$F1679*(AY$324-AY$325))</f>
        <v/>
      </c>
    </row>
    <row r="1680" hidden="1" outlineLevel="2">
      <c r="A1680" s="14" t="inlineStr">
        <is>
          <t>xcpd</t>
        </is>
      </c>
      <c r="B1680" s="14" t="inlineStr">
        <is>
          <t>ker</t>
        </is>
      </c>
      <c r="C1680" s="14" t="inlineStr">
        <is>
          <t>foo</t>
        </is>
      </c>
      <c r="D1680" s="32">
        <f>INDEX(Inputs!$W$5:$W$132,MATCH($B1680&amp;"|"&amp;$C1680,Inputs!$A$5:$A$132,0))</f>
        <v/>
      </c>
      <c r="E1680" s="32">
        <f>INDEX(Inputs!$Z$5:$Z$132,MATCH($B1680&amp;"|"&amp;$C1680,Inputs!$A$5:$A$132,0))</f>
        <v/>
      </c>
      <c r="F1680" s="32">
        <f>INDEX(Inputs!$AA$5:$AA$132,MATCH($B1680&amp;"|"&amp;$C1680,Inputs!$A$5:$A$132,0))</f>
        <v/>
      </c>
      <c r="G1680" s="36" t="n"/>
      <c r="H1680" s="14">
        <f>INDEX(VarLab,MATCH($A1680,VarKey,0))&amp;INDEX(MemLab,MATCH($C1680&amp;"|"&amp;$B1680,MemKey,0))</f>
        <v/>
      </c>
      <c r="I1680" s="14">
        <f>INDEX(VarUnit,MATCH($A1680,VarKey,0))</f>
        <v/>
      </c>
      <c r="J1680" s="14">
        <f>INDEX(VarSrc,MATCH($A1680,VarKey,0))</f>
        <v/>
      </c>
      <c r="K1680" s="11">
        <f>CodePrefix&amp;$A1680&amp;IF($C1680="","","."&amp;$C1680&amp;"."&amp;$B1680)&amp;INDEX(VarEnd,MATCH($A1680,VarKey,0))&amp;K$5</f>
        <v/>
      </c>
      <c r="L1680" s="37">
        <f>$D1680*($E1680*(L$321-L$322)+$F1680*(L$324-L$325))</f>
        <v/>
      </c>
      <c r="M1680" s="32">
        <f>$D1680*($E1680*(M$321-M$322)+$F1680*(M$324-M$325))</f>
        <v/>
      </c>
      <c r="N1680" s="32">
        <f>$D1680*($E1680*(N$321-N$322)+$F1680*(N$324-N$325))</f>
        <v/>
      </c>
      <c r="O1680" s="32">
        <f>$D1680*($E1680*(O$321-O$322)+$F1680*(O$324-O$325))</f>
        <v/>
      </c>
      <c r="P1680" s="32">
        <f>$D1680*($E1680*(P$321-P$322)+$F1680*(P$324-P$325))</f>
        <v/>
      </c>
      <c r="Q1680" s="32">
        <f>$D1680*($E1680*(Q$321-Q$322)+$F1680*(Q$324-Q$325))</f>
        <v/>
      </c>
      <c r="R1680" s="32">
        <f>$D1680*($E1680*(R$321-R$322)+$F1680*(R$324-R$325))</f>
        <v/>
      </c>
      <c r="S1680" s="32">
        <f>$D1680*($E1680*(S$321-S$322)+$F1680*(S$324-S$325))</f>
        <v/>
      </c>
      <c r="T1680" s="32">
        <f>$D1680*($E1680*(T$321-T$322)+$F1680*(T$324-T$325))</f>
        <v/>
      </c>
      <c r="U1680" s="32">
        <f>$D1680*($E1680*(U$321-U$322)+$F1680*(U$324-U$325))</f>
        <v/>
      </c>
      <c r="V1680" s="32">
        <f>$D1680*($E1680*(V$321-V$322)+$F1680*(V$324-V$325))</f>
        <v/>
      </c>
      <c r="W1680" s="32">
        <f>$D1680*($E1680*(W$321-W$322)+$F1680*(W$324-W$325))</f>
        <v/>
      </c>
      <c r="X1680" s="32">
        <f>$D1680*($E1680*(X$321-X$322)+$F1680*(X$324-X$325))</f>
        <v/>
      </c>
      <c r="Y1680" s="32">
        <f>$D1680*($E1680*(Y$321-Y$322)+$F1680*(Y$324-Y$325))</f>
        <v/>
      </c>
      <c r="Z1680" s="32">
        <f>$D1680*($E1680*(Z$321-Z$322)+$F1680*(Z$324-Z$325))</f>
        <v/>
      </c>
      <c r="AA1680" s="32">
        <f>$D1680*($E1680*(AA$321-AA$322)+$F1680*(AA$324-AA$325))</f>
        <v/>
      </c>
      <c r="AB1680" s="32">
        <f>$D1680*($E1680*(AB$321-AB$322)+$F1680*(AB$324-AB$325))</f>
        <v/>
      </c>
      <c r="AC1680" s="32">
        <f>$D1680*($E1680*(AC$321-AC$322)+$F1680*(AC$324-AC$325))</f>
        <v/>
      </c>
      <c r="AD1680" s="32">
        <f>$D1680*($E1680*(AD$321-AD$322)+$F1680*(AD$324-AD$325))</f>
        <v/>
      </c>
      <c r="AF1680" s="11">
        <f>CodePrefix&amp;$A1680&amp;IF($C1680="","","."&amp;$C1680&amp;"."&amp;$B1680)&amp;INDEX(VarEnd,MATCH($A1680,VarKey,0))&amp;AF$5</f>
        <v/>
      </c>
      <c r="AG1680" s="37">
        <f>$D1680*($E1680*(AG$321-AG$322)+$F1680*(AG$324-AG$325))</f>
        <v/>
      </c>
      <c r="AH1680" s="32">
        <f>$D1680*($E1680*(AH$321-AH$322)+$F1680*(AH$324-AH$325))</f>
        <v/>
      </c>
      <c r="AI1680" s="32">
        <f>$D1680*($E1680*(AI$321-AI$322)+$F1680*(AI$324-AI$325))</f>
        <v/>
      </c>
      <c r="AJ1680" s="32">
        <f>$D1680*($E1680*(AJ$321-AJ$322)+$F1680*(AJ$324-AJ$325))</f>
        <v/>
      </c>
      <c r="AK1680" s="32">
        <f>$D1680*($E1680*(AK$321-AK$322)+$F1680*(AK$324-AK$325))</f>
        <v/>
      </c>
      <c r="AL1680" s="32">
        <f>$D1680*($E1680*(AL$321-AL$322)+$F1680*(AL$324-AL$325))</f>
        <v/>
      </c>
      <c r="AM1680" s="32">
        <f>$D1680*($E1680*(AM$321-AM$322)+$F1680*(AM$324-AM$325))</f>
        <v/>
      </c>
      <c r="AN1680" s="32">
        <f>$D1680*($E1680*(AN$321-AN$322)+$F1680*(AN$324-AN$325))</f>
        <v/>
      </c>
      <c r="AO1680" s="32">
        <f>$D1680*($E1680*(AO$321-AO$322)+$F1680*(AO$324-AO$325))</f>
        <v/>
      </c>
      <c r="AP1680" s="32">
        <f>$D1680*($E1680*(AP$321-AP$322)+$F1680*(AP$324-AP$325))</f>
        <v/>
      </c>
      <c r="AQ1680" s="32">
        <f>$D1680*($E1680*(AQ$321-AQ$322)+$F1680*(AQ$324-AQ$325))</f>
        <v/>
      </c>
      <c r="AR1680" s="32">
        <f>$D1680*($E1680*(AR$321-AR$322)+$F1680*(AR$324-AR$325))</f>
        <v/>
      </c>
      <c r="AS1680" s="32">
        <f>$D1680*($E1680*(AS$321-AS$322)+$F1680*(AS$324-AS$325))</f>
        <v/>
      </c>
      <c r="AT1680" s="32">
        <f>$D1680*($E1680*(AT$321-AT$322)+$F1680*(AT$324-AT$325))</f>
        <v/>
      </c>
      <c r="AU1680" s="32">
        <f>$D1680*($E1680*(AU$321-AU$322)+$F1680*(AU$324-AU$325))</f>
        <v/>
      </c>
      <c r="AV1680" s="32">
        <f>$D1680*($E1680*(AV$321-AV$322)+$F1680*(AV$324-AV$325))</f>
        <v/>
      </c>
      <c r="AW1680" s="32">
        <f>$D1680*($E1680*(AW$321-AW$322)+$F1680*(AW$324-AW$325))</f>
        <v/>
      </c>
      <c r="AX1680" s="32">
        <f>$D1680*($E1680*(AX$321-AX$322)+$F1680*(AX$324-AX$325))</f>
        <v/>
      </c>
      <c r="AY1680" s="32">
        <f>$D1680*($E1680*(AY$321-AY$322)+$F1680*(AY$324-AY$325))</f>
        <v/>
      </c>
    </row>
    <row r="1681" hidden="1" outlineLevel="2">
      <c r="A1681" s="14" t="inlineStr">
        <is>
          <t>xcpd</t>
        </is>
      </c>
      <c r="B1681" s="14" t="inlineStr">
        <is>
          <t>oop</t>
        </is>
      </c>
      <c r="C1681" s="14" t="inlineStr">
        <is>
          <t>foo</t>
        </is>
      </c>
      <c r="D1681" s="32">
        <f>INDEX(Inputs!$W$5:$W$132,MATCH($B1681&amp;"|"&amp;$C1681,Inputs!$A$5:$A$132,0))</f>
        <v/>
      </c>
      <c r="E1681" s="32">
        <f>INDEX(Inputs!$Z$5:$Z$132,MATCH($B1681&amp;"|"&amp;$C1681,Inputs!$A$5:$A$132,0))</f>
        <v/>
      </c>
      <c r="F1681" s="32">
        <f>INDEX(Inputs!$AA$5:$AA$132,MATCH($B1681&amp;"|"&amp;$C1681,Inputs!$A$5:$A$132,0))</f>
        <v/>
      </c>
      <c r="G1681" s="36" t="n"/>
      <c r="H1681" s="14">
        <f>INDEX(VarLab,MATCH($A1681,VarKey,0))&amp;INDEX(MemLab,MATCH($C1681&amp;"|"&amp;$B1681,MemKey,0))</f>
        <v/>
      </c>
      <c r="I1681" s="14">
        <f>INDEX(VarUnit,MATCH($A1681,VarKey,0))</f>
        <v/>
      </c>
      <c r="J1681" s="14">
        <f>INDEX(VarSrc,MATCH($A1681,VarKey,0))</f>
        <v/>
      </c>
      <c r="K1681" s="11">
        <f>CodePrefix&amp;$A1681&amp;IF($C1681="","","."&amp;$C1681&amp;"."&amp;$B1681)&amp;INDEX(VarEnd,MATCH($A1681,VarKey,0))&amp;K$5</f>
        <v/>
      </c>
      <c r="L1681" s="37">
        <f>$D1681*($E1681*(L$321-L$322)+$F1681*(L$324-L$325))</f>
        <v/>
      </c>
      <c r="M1681" s="32">
        <f>$D1681*($E1681*(M$321-M$322)+$F1681*(M$324-M$325))</f>
        <v/>
      </c>
      <c r="N1681" s="32">
        <f>$D1681*($E1681*(N$321-N$322)+$F1681*(N$324-N$325))</f>
        <v/>
      </c>
      <c r="O1681" s="32">
        <f>$D1681*($E1681*(O$321-O$322)+$F1681*(O$324-O$325))</f>
        <v/>
      </c>
      <c r="P1681" s="32">
        <f>$D1681*($E1681*(P$321-P$322)+$F1681*(P$324-P$325))</f>
        <v/>
      </c>
      <c r="Q1681" s="32">
        <f>$D1681*($E1681*(Q$321-Q$322)+$F1681*(Q$324-Q$325))</f>
        <v/>
      </c>
      <c r="R1681" s="32">
        <f>$D1681*($E1681*(R$321-R$322)+$F1681*(R$324-R$325))</f>
        <v/>
      </c>
      <c r="S1681" s="32">
        <f>$D1681*($E1681*(S$321-S$322)+$F1681*(S$324-S$325))</f>
        <v/>
      </c>
      <c r="T1681" s="32">
        <f>$D1681*($E1681*(T$321-T$322)+$F1681*(T$324-T$325))</f>
        <v/>
      </c>
      <c r="U1681" s="32">
        <f>$D1681*($E1681*(U$321-U$322)+$F1681*(U$324-U$325))</f>
        <v/>
      </c>
      <c r="V1681" s="32">
        <f>$D1681*($E1681*(V$321-V$322)+$F1681*(V$324-V$325))</f>
        <v/>
      </c>
      <c r="W1681" s="32">
        <f>$D1681*($E1681*(W$321-W$322)+$F1681*(W$324-W$325))</f>
        <v/>
      </c>
      <c r="X1681" s="32">
        <f>$D1681*($E1681*(X$321-X$322)+$F1681*(X$324-X$325))</f>
        <v/>
      </c>
      <c r="Y1681" s="32">
        <f>$D1681*($E1681*(Y$321-Y$322)+$F1681*(Y$324-Y$325))</f>
        <v/>
      </c>
      <c r="Z1681" s="32">
        <f>$D1681*($E1681*(Z$321-Z$322)+$F1681*(Z$324-Z$325))</f>
        <v/>
      </c>
      <c r="AA1681" s="32">
        <f>$D1681*($E1681*(AA$321-AA$322)+$F1681*(AA$324-AA$325))</f>
        <v/>
      </c>
      <c r="AB1681" s="32">
        <f>$D1681*($E1681*(AB$321-AB$322)+$F1681*(AB$324-AB$325))</f>
        <v/>
      </c>
      <c r="AC1681" s="32">
        <f>$D1681*($E1681*(AC$321-AC$322)+$F1681*(AC$324-AC$325))</f>
        <v/>
      </c>
      <c r="AD1681" s="32">
        <f>$D1681*($E1681*(AD$321-AD$322)+$F1681*(AD$324-AD$325))</f>
        <v/>
      </c>
      <c r="AF1681" s="11">
        <f>CodePrefix&amp;$A1681&amp;IF($C1681="","","."&amp;$C1681&amp;"."&amp;$B1681)&amp;INDEX(VarEnd,MATCH($A1681,VarKey,0))&amp;AF$5</f>
        <v/>
      </c>
      <c r="AG1681" s="37">
        <f>$D1681*($E1681*(AG$321-AG$322)+$F1681*(AG$324-AG$325))</f>
        <v/>
      </c>
      <c r="AH1681" s="32">
        <f>$D1681*($E1681*(AH$321-AH$322)+$F1681*(AH$324-AH$325))</f>
        <v/>
      </c>
      <c r="AI1681" s="32">
        <f>$D1681*($E1681*(AI$321-AI$322)+$F1681*(AI$324-AI$325))</f>
        <v/>
      </c>
      <c r="AJ1681" s="32">
        <f>$D1681*($E1681*(AJ$321-AJ$322)+$F1681*(AJ$324-AJ$325))</f>
        <v/>
      </c>
      <c r="AK1681" s="32">
        <f>$D1681*($E1681*(AK$321-AK$322)+$F1681*(AK$324-AK$325))</f>
        <v/>
      </c>
      <c r="AL1681" s="32">
        <f>$D1681*($E1681*(AL$321-AL$322)+$F1681*(AL$324-AL$325))</f>
        <v/>
      </c>
      <c r="AM1681" s="32">
        <f>$D1681*($E1681*(AM$321-AM$322)+$F1681*(AM$324-AM$325))</f>
        <v/>
      </c>
      <c r="AN1681" s="32">
        <f>$D1681*($E1681*(AN$321-AN$322)+$F1681*(AN$324-AN$325))</f>
        <v/>
      </c>
      <c r="AO1681" s="32">
        <f>$D1681*($E1681*(AO$321-AO$322)+$F1681*(AO$324-AO$325))</f>
        <v/>
      </c>
      <c r="AP1681" s="32">
        <f>$D1681*($E1681*(AP$321-AP$322)+$F1681*(AP$324-AP$325))</f>
        <v/>
      </c>
      <c r="AQ1681" s="32">
        <f>$D1681*($E1681*(AQ$321-AQ$322)+$F1681*(AQ$324-AQ$325))</f>
        <v/>
      </c>
      <c r="AR1681" s="32">
        <f>$D1681*($E1681*(AR$321-AR$322)+$F1681*(AR$324-AR$325))</f>
        <v/>
      </c>
      <c r="AS1681" s="32">
        <f>$D1681*($E1681*(AS$321-AS$322)+$F1681*(AS$324-AS$325))</f>
        <v/>
      </c>
      <c r="AT1681" s="32">
        <f>$D1681*($E1681*(AT$321-AT$322)+$F1681*(AT$324-AT$325))</f>
        <v/>
      </c>
      <c r="AU1681" s="32">
        <f>$D1681*($E1681*(AU$321-AU$322)+$F1681*(AU$324-AU$325))</f>
        <v/>
      </c>
      <c r="AV1681" s="32">
        <f>$D1681*($E1681*(AV$321-AV$322)+$F1681*(AV$324-AV$325))</f>
        <v/>
      </c>
      <c r="AW1681" s="32">
        <f>$D1681*($E1681*(AW$321-AW$322)+$F1681*(AW$324-AW$325))</f>
        <v/>
      </c>
      <c r="AX1681" s="32">
        <f>$D1681*($E1681*(AX$321-AX$322)+$F1681*(AX$324-AX$325))</f>
        <v/>
      </c>
      <c r="AY1681" s="32">
        <f>$D1681*($E1681*(AY$321-AY$322)+$F1681*(AY$324-AY$325))</f>
        <v/>
      </c>
    </row>
    <row r="1682" hidden="1" outlineLevel="2">
      <c r="A1682" s="14" t="inlineStr">
        <is>
          <t>xcpd</t>
        </is>
      </c>
      <c r="B1682" s="14" t="inlineStr">
        <is>
          <t>bio</t>
        </is>
      </c>
      <c r="C1682" s="14" t="inlineStr">
        <is>
          <t>foo</t>
        </is>
      </c>
      <c r="D1682" s="32">
        <f>INDEX(Inputs!$W$5:$W$132,MATCH($B1682&amp;"|"&amp;$C1682,Inputs!$A$5:$A$132,0))</f>
        <v/>
      </c>
      <c r="E1682" s="32">
        <f>INDEX(Inputs!$Z$5:$Z$132,MATCH($B1682&amp;"|"&amp;$C1682,Inputs!$A$5:$A$132,0))</f>
        <v/>
      </c>
      <c r="F1682" s="32">
        <f>INDEX(Inputs!$AA$5:$AA$132,MATCH($B1682&amp;"|"&amp;$C1682,Inputs!$A$5:$A$132,0))</f>
        <v/>
      </c>
      <c r="G1682" s="36" t="n"/>
      <c r="H1682" s="14">
        <f>INDEX(VarLab,MATCH($A1682,VarKey,0))&amp;INDEX(MemLab,MATCH($C1682&amp;"|"&amp;$B1682,MemKey,0))</f>
        <v/>
      </c>
      <c r="I1682" s="14">
        <f>INDEX(VarUnit,MATCH($A1682,VarKey,0))</f>
        <v/>
      </c>
      <c r="J1682" s="14">
        <f>INDEX(VarSrc,MATCH($A1682,VarKey,0))</f>
        <v/>
      </c>
      <c r="K1682" s="11">
        <f>CodePrefix&amp;$A1682&amp;IF($C1682="","","."&amp;$C1682&amp;"."&amp;$B1682)&amp;INDEX(VarEnd,MATCH($A1682,VarKey,0))&amp;K$5</f>
        <v/>
      </c>
      <c r="L1682" s="37">
        <f>$D1682*($E1682*(L$321-L$322)+$F1682*(L$324-L$325))</f>
        <v/>
      </c>
      <c r="M1682" s="32">
        <f>$D1682*($E1682*(M$321-M$322)+$F1682*(M$324-M$325))</f>
        <v/>
      </c>
      <c r="N1682" s="32">
        <f>$D1682*($E1682*(N$321-N$322)+$F1682*(N$324-N$325))</f>
        <v/>
      </c>
      <c r="O1682" s="32">
        <f>$D1682*($E1682*(O$321-O$322)+$F1682*(O$324-O$325))</f>
        <v/>
      </c>
      <c r="P1682" s="32">
        <f>$D1682*($E1682*(P$321-P$322)+$F1682*(P$324-P$325))</f>
        <v/>
      </c>
      <c r="Q1682" s="32">
        <f>$D1682*($E1682*(Q$321-Q$322)+$F1682*(Q$324-Q$325))</f>
        <v/>
      </c>
      <c r="R1682" s="32">
        <f>$D1682*($E1682*(R$321-R$322)+$F1682*(R$324-R$325))</f>
        <v/>
      </c>
      <c r="S1682" s="32">
        <f>$D1682*($E1682*(S$321-S$322)+$F1682*(S$324-S$325))</f>
        <v/>
      </c>
      <c r="T1682" s="32">
        <f>$D1682*($E1682*(T$321-T$322)+$F1682*(T$324-T$325))</f>
        <v/>
      </c>
      <c r="U1682" s="32">
        <f>$D1682*($E1682*(U$321-U$322)+$F1682*(U$324-U$325))</f>
        <v/>
      </c>
      <c r="V1682" s="32">
        <f>$D1682*($E1682*(V$321-V$322)+$F1682*(V$324-V$325))</f>
        <v/>
      </c>
      <c r="W1682" s="32">
        <f>$D1682*($E1682*(W$321-W$322)+$F1682*(W$324-W$325))</f>
        <v/>
      </c>
      <c r="X1682" s="32">
        <f>$D1682*($E1682*(X$321-X$322)+$F1682*(X$324-X$325))</f>
        <v/>
      </c>
      <c r="Y1682" s="32">
        <f>$D1682*($E1682*(Y$321-Y$322)+$F1682*(Y$324-Y$325))</f>
        <v/>
      </c>
      <c r="Z1682" s="32">
        <f>$D1682*($E1682*(Z$321-Z$322)+$F1682*(Z$324-Z$325))</f>
        <v/>
      </c>
      <c r="AA1682" s="32">
        <f>$D1682*($E1682*(AA$321-AA$322)+$F1682*(AA$324-AA$325))</f>
        <v/>
      </c>
      <c r="AB1682" s="32">
        <f>$D1682*($E1682*(AB$321-AB$322)+$F1682*(AB$324-AB$325))</f>
        <v/>
      </c>
      <c r="AC1682" s="32">
        <f>$D1682*($E1682*(AC$321-AC$322)+$F1682*(AC$324-AC$325))</f>
        <v/>
      </c>
      <c r="AD1682" s="32">
        <f>$D1682*($E1682*(AD$321-AD$322)+$F1682*(AD$324-AD$325))</f>
        <v/>
      </c>
      <c r="AF1682" s="11">
        <f>CodePrefix&amp;$A1682&amp;IF($C1682="","","."&amp;$C1682&amp;"."&amp;$B1682)&amp;INDEX(VarEnd,MATCH($A1682,VarKey,0))&amp;AF$5</f>
        <v/>
      </c>
      <c r="AG1682" s="37">
        <f>$D1682*($E1682*(AG$321-AG$322)+$F1682*(AG$324-AG$325))</f>
        <v/>
      </c>
      <c r="AH1682" s="32">
        <f>$D1682*($E1682*(AH$321-AH$322)+$F1682*(AH$324-AH$325))</f>
        <v/>
      </c>
      <c r="AI1682" s="32">
        <f>$D1682*($E1682*(AI$321-AI$322)+$F1682*(AI$324-AI$325))</f>
        <v/>
      </c>
      <c r="AJ1682" s="32">
        <f>$D1682*($E1682*(AJ$321-AJ$322)+$F1682*(AJ$324-AJ$325))</f>
        <v/>
      </c>
      <c r="AK1682" s="32">
        <f>$D1682*($E1682*(AK$321-AK$322)+$F1682*(AK$324-AK$325))</f>
        <v/>
      </c>
      <c r="AL1682" s="32">
        <f>$D1682*($E1682*(AL$321-AL$322)+$F1682*(AL$324-AL$325))</f>
        <v/>
      </c>
      <c r="AM1682" s="32">
        <f>$D1682*($E1682*(AM$321-AM$322)+$F1682*(AM$324-AM$325))</f>
        <v/>
      </c>
      <c r="AN1682" s="32">
        <f>$D1682*($E1682*(AN$321-AN$322)+$F1682*(AN$324-AN$325))</f>
        <v/>
      </c>
      <c r="AO1682" s="32">
        <f>$D1682*($E1682*(AO$321-AO$322)+$F1682*(AO$324-AO$325))</f>
        <v/>
      </c>
      <c r="AP1682" s="32">
        <f>$D1682*($E1682*(AP$321-AP$322)+$F1682*(AP$324-AP$325))</f>
        <v/>
      </c>
      <c r="AQ1682" s="32">
        <f>$D1682*($E1682*(AQ$321-AQ$322)+$F1682*(AQ$324-AQ$325))</f>
        <v/>
      </c>
      <c r="AR1682" s="32">
        <f>$D1682*($E1682*(AR$321-AR$322)+$F1682*(AR$324-AR$325))</f>
        <v/>
      </c>
      <c r="AS1682" s="32">
        <f>$D1682*($E1682*(AS$321-AS$322)+$F1682*(AS$324-AS$325))</f>
        <v/>
      </c>
      <c r="AT1682" s="32">
        <f>$D1682*($E1682*(AT$321-AT$322)+$F1682*(AT$324-AT$325))</f>
        <v/>
      </c>
      <c r="AU1682" s="32">
        <f>$D1682*($E1682*(AU$321-AU$322)+$F1682*(AU$324-AU$325))</f>
        <v/>
      </c>
      <c r="AV1682" s="32">
        <f>$D1682*($E1682*(AV$321-AV$322)+$F1682*(AV$324-AV$325))</f>
        <v/>
      </c>
      <c r="AW1682" s="32">
        <f>$D1682*($E1682*(AW$321-AW$322)+$F1682*(AW$324-AW$325))</f>
        <v/>
      </c>
      <c r="AX1682" s="32">
        <f>$D1682*($E1682*(AX$321-AX$322)+$F1682*(AX$324-AX$325))</f>
        <v/>
      </c>
      <c r="AY1682" s="32">
        <f>$D1682*($E1682*(AY$321-AY$322)+$F1682*(AY$324-AY$325))</f>
        <v/>
      </c>
    </row>
    <row r="1683" hidden="1" outlineLevel="2"/>
    <row r="1684" hidden="1" outlineLevel="2">
      <c r="A1684" s="14" t="inlineStr">
        <is>
          <t>atp</t>
        </is>
      </c>
      <c r="B1684" s="14" t="inlineStr">
        <is>
          <t>coa</t>
        </is>
      </c>
      <c r="C1684" s="14" t="inlineStr">
        <is>
          <t>foo</t>
        </is>
      </c>
      <c r="D1684" s="32">
        <f>INDEX(Inputs!$U$5:$U$132,MATCH($B1684&amp;"|"&amp;$C1684,Inputs!$A$5:$A$132,0))</f>
        <v/>
      </c>
      <c r="E1684" s="32">
        <f>INDEX(Inputs!$V$5:$V$132,MATCH($B1684&amp;"|"&amp;$C1684,Inputs!$A$5:$A$132,0))</f>
        <v/>
      </c>
      <c r="F1684" s="36" t="n"/>
      <c r="G1684" s="36" t="n"/>
      <c r="H1684" s="14">
        <f>INDEX(VarLab,MATCH($A1684,VarKey,0))&amp;INDEX(MemLab,MATCH($C1684&amp;"|"&amp;$B1684,MemKey,0))</f>
        <v/>
      </c>
      <c r="I1684" s="14">
        <f>INDEX(VarUnit,MATCH($A1684,VarKey,0))</f>
        <v/>
      </c>
      <c r="J1684" s="14">
        <f>INDEX(VarSrc,MATCH($A1684,VarKey,0))</f>
        <v/>
      </c>
      <c r="K1684" s="11">
        <f>CodePrefix&amp;$A1684&amp;IF($C1684="","","."&amp;$C1684&amp;"."&amp;$B1684)&amp;INDEX(VarEnd,MATCH($A1684,VarKey,0))&amp;K$5</f>
        <v/>
      </c>
      <c r="L1684" s="37">
        <f>MAX(INDEX(L$381:L$392,$D1684)+(L1657+L1675)*(1+$E1684),0.01)</f>
        <v/>
      </c>
      <c r="M1684" s="32">
        <f>MAX(INDEX(M$381:M$392,$D1684)+(M1657+M1675)*(1+$E1684),0.01)</f>
        <v/>
      </c>
      <c r="N1684" s="32">
        <f>MAX(INDEX(N$381:N$392,$D1684)+(N1657+N1675)*(1+$E1684),0.01)</f>
        <v/>
      </c>
      <c r="O1684" s="32">
        <f>MAX(INDEX(O$381:O$392,$D1684)+(O1657+O1675)*(1+$E1684),0.01)</f>
        <v/>
      </c>
      <c r="P1684" s="32">
        <f>MAX(INDEX(P$381:P$392,$D1684)+(P1657+P1675)*(1+$E1684),0.01)</f>
        <v/>
      </c>
      <c r="Q1684" s="32">
        <f>MAX(INDEX(Q$381:Q$392,$D1684)+(Q1657+Q1675)*(1+$E1684),0.01)</f>
        <v/>
      </c>
      <c r="R1684" s="32">
        <f>MAX(INDEX(R$381:R$392,$D1684)+(R1657+R1675)*(1+$E1684),0.01)</f>
        <v/>
      </c>
      <c r="S1684" s="32">
        <f>MAX(INDEX(S$381:S$392,$D1684)+(S1657+S1675)*(1+$E1684),0.01)</f>
        <v/>
      </c>
      <c r="T1684" s="32">
        <f>MAX(INDEX(T$381:T$392,$D1684)+(T1657+T1675)*(1+$E1684),0.01)</f>
        <v/>
      </c>
      <c r="U1684" s="32">
        <f>MAX(INDEX(U$381:U$392,$D1684)+(U1657+U1675)*(1+$E1684),0.01)</f>
        <v/>
      </c>
      <c r="V1684" s="32">
        <f>MAX(INDEX(V$381:V$392,$D1684)+(V1657+V1675)*(1+$E1684),0.01)</f>
        <v/>
      </c>
      <c r="W1684" s="32">
        <f>MAX(INDEX(W$381:W$392,$D1684)+(W1657+W1675)*(1+$E1684),0.01)</f>
        <v/>
      </c>
      <c r="X1684" s="32">
        <f>MAX(INDEX(X$381:X$392,$D1684)+(X1657+X1675)*(1+$E1684),0.01)</f>
        <v/>
      </c>
      <c r="Y1684" s="32">
        <f>MAX(INDEX(Y$381:Y$392,$D1684)+(Y1657+Y1675)*(1+$E1684),0.01)</f>
        <v/>
      </c>
      <c r="Z1684" s="32">
        <f>MAX(INDEX(Z$381:Z$392,$D1684)+(Z1657+Z1675)*(1+$E1684),0.01)</f>
        <v/>
      </c>
      <c r="AA1684" s="32">
        <f>MAX(INDEX(AA$381:AA$392,$D1684)+(AA1657+AA1675)*(1+$E1684),0.01)</f>
        <v/>
      </c>
      <c r="AB1684" s="32">
        <f>MAX(INDEX(AB$381:AB$392,$D1684)+(AB1657+AB1675)*(1+$E1684),0.01)</f>
        <v/>
      </c>
      <c r="AC1684" s="32">
        <f>MAX(INDEX(AC$381:AC$392,$D1684)+(AC1657+AC1675)*(1+$E1684),0.01)</f>
        <v/>
      </c>
      <c r="AD1684" s="32">
        <f>MAX(INDEX(AD$381:AD$392,$D1684)+(AD1657+AD1675)*(1+$E1684),0.01)</f>
        <v/>
      </c>
      <c r="AF1684" s="11">
        <f>CodePrefix&amp;$A1684&amp;IF($C1684="","","."&amp;$C1684&amp;"."&amp;$B1684)&amp;INDEX(VarEnd,MATCH($A1684,VarKey,0))&amp;AF$5</f>
        <v/>
      </c>
      <c r="AG1684" s="37">
        <f>MAX(INDEX(AG$381:AG$392,$D1684)+(AG1657+AG1675)*(1+$E1684),0.01)</f>
        <v/>
      </c>
      <c r="AH1684" s="32">
        <f>MAX(INDEX(AH$381:AH$392,$D1684)+(AH1657+AH1675)*(1+$E1684),0.01)</f>
        <v/>
      </c>
      <c r="AI1684" s="32">
        <f>MAX(INDEX(AI$381:AI$392,$D1684)+(AI1657+AI1675)*(1+$E1684),0.01)</f>
        <v/>
      </c>
      <c r="AJ1684" s="32">
        <f>MAX(INDEX(AJ$381:AJ$392,$D1684)+(AJ1657+AJ1675)*(1+$E1684),0.01)</f>
        <v/>
      </c>
      <c r="AK1684" s="32">
        <f>MAX(INDEX(AK$381:AK$392,$D1684)+(AK1657+AK1675)*(1+$E1684),0.01)</f>
        <v/>
      </c>
      <c r="AL1684" s="32">
        <f>MAX(INDEX(AL$381:AL$392,$D1684)+(AL1657+AL1675)*(1+$E1684),0.01)</f>
        <v/>
      </c>
      <c r="AM1684" s="32">
        <f>MAX(INDEX(AM$381:AM$392,$D1684)+(AM1657+AM1675)*(1+$E1684),0.01)</f>
        <v/>
      </c>
      <c r="AN1684" s="32">
        <f>MAX(INDEX(AN$381:AN$392,$D1684)+(AN1657+AN1675)*(1+$E1684),0.01)</f>
        <v/>
      </c>
      <c r="AO1684" s="32">
        <f>MAX(INDEX(AO$381:AO$392,$D1684)+(AO1657+AO1675)*(1+$E1684),0.01)</f>
        <v/>
      </c>
      <c r="AP1684" s="32">
        <f>MAX(INDEX(AP$381:AP$392,$D1684)+(AP1657+AP1675)*(1+$E1684),0.01)</f>
        <v/>
      </c>
      <c r="AQ1684" s="32">
        <f>MAX(INDEX(AQ$381:AQ$392,$D1684)+(AQ1657+AQ1675)*(1+$E1684),0.01)</f>
        <v/>
      </c>
      <c r="AR1684" s="32">
        <f>MAX(INDEX(AR$381:AR$392,$D1684)+(AR1657+AR1675)*(1+$E1684),0.01)</f>
        <v/>
      </c>
      <c r="AS1684" s="32">
        <f>MAX(INDEX(AS$381:AS$392,$D1684)+(AS1657+AS1675)*(1+$E1684),0.01)</f>
        <v/>
      </c>
      <c r="AT1684" s="32">
        <f>MAX(INDEX(AT$381:AT$392,$D1684)+(AT1657+AT1675)*(1+$E1684),0.01)</f>
        <v/>
      </c>
      <c r="AU1684" s="32">
        <f>MAX(INDEX(AU$381:AU$392,$D1684)+(AU1657+AU1675)*(1+$E1684),0.01)</f>
        <v/>
      </c>
      <c r="AV1684" s="32">
        <f>MAX(INDEX(AV$381:AV$392,$D1684)+(AV1657+AV1675)*(1+$E1684),0.01)</f>
        <v/>
      </c>
      <c r="AW1684" s="32">
        <f>MAX(INDEX(AW$381:AW$392,$D1684)+(AW1657+AW1675)*(1+$E1684),0.01)</f>
        <v/>
      </c>
      <c r="AX1684" s="32">
        <f>MAX(INDEX(AX$381:AX$392,$D1684)+(AX1657+AX1675)*(1+$E1684),0.01)</f>
        <v/>
      </c>
      <c r="AY1684" s="32">
        <f>MAX(INDEX(AY$381:AY$392,$D1684)+(AY1657+AY1675)*(1+$E1684),0.01)</f>
        <v/>
      </c>
    </row>
    <row r="1685" hidden="1" outlineLevel="2">
      <c r="A1685" s="14" t="inlineStr">
        <is>
          <t>atp</t>
        </is>
      </c>
      <c r="B1685" s="14" t="inlineStr">
        <is>
          <t>nga</t>
        </is>
      </c>
      <c r="C1685" s="14" t="inlineStr">
        <is>
          <t>foo</t>
        </is>
      </c>
      <c r="D1685" s="32">
        <f>INDEX(Inputs!$U$5:$U$132,MATCH($B1685&amp;"|"&amp;$C1685,Inputs!$A$5:$A$132,0))</f>
        <v/>
      </c>
      <c r="E1685" s="32">
        <f>INDEX(Inputs!$V$5:$V$132,MATCH($B1685&amp;"|"&amp;$C1685,Inputs!$A$5:$A$132,0))</f>
        <v/>
      </c>
      <c r="F1685" s="36" t="n"/>
      <c r="G1685" s="36" t="n"/>
      <c r="H1685" s="14">
        <f>INDEX(VarLab,MATCH($A1685,VarKey,0))&amp;INDEX(MemLab,MATCH($C1685&amp;"|"&amp;$B1685,MemKey,0))</f>
        <v/>
      </c>
      <c r="I1685" s="14">
        <f>INDEX(VarUnit,MATCH($A1685,VarKey,0))</f>
        <v/>
      </c>
      <c r="J1685" s="14">
        <f>INDEX(VarSrc,MATCH($A1685,VarKey,0))</f>
        <v/>
      </c>
      <c r="K1685" s="11">
        <f>CodePrefix&amp;$A1685&amp;IF($C1685="","","."&amp;$C1685&amp;"."&amp;$B1685)&amp;INDEX(VarEnd,MATCH($A1685,VarKey,0))&amp;K$5</f>
        <v/>
      </c>
      <c r="L1685" s="37">
        <f>MAX(INDEX(L$381:L$392,$D1685)+(L1658+L1676)*(1+$E1685),0.01)</f>
        <v/>
      </c>
      <c r="M1685" s="32">
        <f>MAX(INDEX(M$381:M$392,$D1685)+(M1658+M1676)*(1+$E1685),0.01)</f>
        <v/>
      </c>
      <c r="N1685" s="32">
        <f>MAX(INDEX(N$381:N$392,$D1685)+(N1658+N1676)*(1+$E1685),0.01)</f>
        <v/>
      </c>
      <c r="O1685" s="32">
        <f>MAX(INDEX(O$381:O$392,$D1685)+(O1658+O1676)*(1+$E1685),0.01)</f>
        <v/>
      </c>
      <c r="P1685" s="32">
        <f>MAX(INDEX(P$381:P$392,$D1685)+(P1658+P1676)*(1+$E1685),0.01)</f>
        <v/>
      </c>
      <c r="Q1685" s="32">
        <f>MAX(INDEX(Q$381:Q$392,$D1685)+(Q1658+Q1676)*(1+$E1685),0.01)</f>
        <v/>
      </c>
      <c r="R1685" s="32">
        <f>MAX(INDEX(R$381:R$392,$D1685)+(R1658+R1676)*(1+$E1685),0.01)</f>
        <v/>
      </c>
      <c r="S1685" s="32">
        <f>MAX(INDEX(S$381:S$392,$D1685)+(S1658+S1676)*(1+$E1685),0.01)</f>
        <v/>
      </c>
      <c r="T1685" s="32">
        <f>MAX(INDEX(T$381:T$392,$D1685)+(T1658+T1676)*(1+$E1685),0.01)</f>
        <v/>
      </c>
      <c r="U1685" s="32">
        <f>MAX(INDEX(U$381:U$392,$D1685)+(U1658+U1676)*(1+$E1685),0.01)</f>
        <v/>
      </c>
      <c r="V1685" s="32">
        <f>MAX(INDEX(V$381:V$392,$D1685)+(V1658+V1676)*(1+$E1685),0.01)</f>
        <v/>
      </c>
      <c r="W1685" s="32">
        <f>MAX(INDEX(W$381:W$392,$D1685)+(W1658+W1676)*(1+$E1685),0.01)</f>
        <v/>
      </c>
      <c r="X1685" s="32">
        <f>MAX(INDEX(X$381:X$392,$D1685)+(X1658+X1676)*(1+$E1685),0.01)</f>
        <v/>
      </c>
      <c r="Y1685" s="32">
        <f>MAX(INDEX(Y$381:Y$392,$D1685)+(Y1658+Y1676)*(1+$E1685),0.01)</f>
        <v/>
      </c>
      <c r="Z1685" s="32">
        <f>MAX(INDEX(Z$381:Z$392,$D1685)+(Z1658+Z1676)*(1+$E1685),0.01)</f>
        <v/>
      </c>
      <c r="AA1685" s="32">
        <f>MAX(INDEX(AA$381:AA$392,$D1685)+(AA1658+AA1676)*(1+$E1685),0.01)</f>
        <v/>
      </c>
      <c r="AB1685" s="32">
        <f>MAX(INDEX(AB$381:AB$392,$D1685)+(AB1658+AB1676)*(1+$E1685),0.01)</f>
        <v/>
      </c>
      <c r="AC1685" s="32">
        <f>MAX(INDEX(AC$381:AC$392,$D1685)+(AC1658+AC1676)*(1+$E1685),0.01)</f>
        <v/>
      </c>
      <c r="AD1685" s="32">
        <f>MAX(INDEX(AD$381:AD$392,$D1685)+(AD1658+AD1676)*(1+$E1685),0.01)</f>
        <v/>
      </c>
      <c r="AF1685" s="11">
        <f>CodePrefix&amp;$A1685&amp;IF($C1685="","","."&amp;$C1685&amp;"."&amp;$B1685)&amp;INDEX(VarEnd,MATCH($A1685,VarKey,0))&amp;AF$5</f>
        <v/>
      </c>
      <c r="AG1685" s="37">
        <f>MAX(INDEX(AG$381:AG$392,$D1685)+(AG1658+AG1676)*(1+$E1685),0.01)</f>
        <v/>
      </c>
      <c r="AH1685" s="32">
        <f>MAX(INDEX(AH$381:AH$392,$D1685)+(AH1658+AH1676)*(1+$E1685),0.01)</f>
        <v/>
      </c>
      <c r="AI1685" s="32">
        <f>MAX(INDEX(AI$381:AI$392,$D1685)+(AI1658+AI1676)*(1+$E1685),0.01)</f>
        <v/>
      </c>
      <c r="AJ1685" s="32">
        <f>MAX(INDEX(AJ$381:AJ$392,$D1685)+(AJ1658+AJ1676)*(1+$E1685),0.01)</f>
        <v/>
      </c>
      <c r="AK1685" s="32">
        <f>MAX(INDEX(AK$381:AK$392,$D1685)+(AK1658+AK1676)*(1+$E1685),0.01)</f>
        <v/>
      </c>
      <c r="AL1685" s="32">
        <f>MAX(INDEX(AL$381:AL$392,$D1685)+(AL1658+AL1676)*(1+$E1685),0.01)</f>
        <v/>
      </c>
      <c r="AM1685" s="32">
        <f>MAX(INDEX(AM$381:AM$392,$D1685)+(AM1658+AM1676)*(1+$E1685),0.01)</f>
        <v/>
      </c>
      <c r="AN1685" s="32">
        <f>MAX(INDEX(AN$381:AN$392,$D1685)+(AN1658+AN1676)*(1+$E1685),0.01)</f>
        <v/>
      </c>
      <c r="AO1685" s="32">
        <f>MAX(INDEX(AO$381:AO$392,$D1685)+(AO1658+AO1676)*(1+$E1685),0.01)</f>
        <v/>
      </c>
      <c r="AP1685" s="32">
        <f>MAX(INDEX(AP$381:AP$392,$D1685)+(AP1658+AP1676)*(1+$E1685),0.01)</f>
        <v/>
      </c>
      <c r="AQ1685" s="32">
        <f>MAX(INDEX(AQ$381:AQ$392,$D1685)+(AQ1658+AQ1676)*(1+$E1685),0.01)</f>
        <v/>
      </c>
      <c r="AR1685" s="32">
        <f>MAX(INDEX(AR$381:AR$392,$D1685)+(AR1658+AR1676)*(1+$E1685),0.01)</f>
        <v/>
      </c>
      <c r="AS1685" s="32">
        <f>MAX(INDEX(AS$381:AS$392,$D1685)+(AS1658+AS1676)*(1+$E1685),0.01)</f>
        <v/>
      </c>
      <c r="AT1685" s="32">
        <f>MAX(INDEX(AT$381:AT$392,$D1685)+(AT1658+AT1676)*(1+$E1685),0.01)</f>
        <v/>
      </c>
      <c r="AU1685" s="32">
        <f>MAX(INDEX(AU$381:AU$392,$D1685)+(AU1658+AU1676)*(1+$E1685),0.01)</f>
        <v/>
      </c>
      <c r="AV1685" s="32">
        <f>MAX(INDEX(AV$381:AV$392,$D1685)+(AV1658+AV1676)*(1+$E1685),0.01)</f>
        <v/>
      </c>
      <c r="AW1685" s="32">
        <f>MAX(INDEX(AW$381:AW$392,$D1685)+(AW1658+AW1676)*(1+$E1685),0.01)</f>
        <v/>
      </c>
      <c r="AX1685" s="32">
        <f>MAX(INDEX(AX$381:AX$392,$D1685)+(AX1658+AX1676)*(1+$E1685),0.01)</f>
        <v/>
      </c>
      <c r="AY1685" s="32">
        <f>MAX(INDEX(AY$381:AY$392,$D1685)+(AY1658+AY1676)*(1+$E1685),0.01)</f>
        <v/>
      </c>
    </row>
    <row r="1686" hidden="1" outlineLevel="2">
      <c r="A1686" s="14" t="inlineStr">
        <is>
          <t>atp</t>
        </is>
      </c>
      <c r="B1686" s="14" t="inlineStr">
        <is>
          <t>gso</t>
        </is>
      </c>
      <c r="C1686" s="14" t="inlineStr">
        <is>
          <t>foo</t>
        </is>
      </c>
      <c r="D1686" s="32">
        <f>INDEX(Inputs!$U$5:$U$132,MATCH($B1686&amp;"|"&amp;$C1686,Inputs!$A$5:$A$132,0))</f>
        <v/>
      </c>
      <c r="E1686" s="32">
        <f>INDEX(Inputs!$V$5:$V$132,MATCH($B1686&amp;"|"&amp;$C1686,Inputs!$A$5:$A$132,0))</f>
        <v/>
      </c>
      <c r="F1686" s="36" t="n"/>
      <c r="G1686" s="36" t="n"/>
      <c r="H1686" s="14">
        <f>INDEX(VarLab,MATCH($A1686,VarKey,0))&amp;INDEX(MemLab,MATCH($C1686&amp;"|"&amp;$B1686,MemKey,0))</f>
        <v/>
      </c>
      <c r="I1686" s="14">
        <f>INDEX(VarUnit,MATCH($A1686,VarKey,0))</f>
        <v/>
      </c>
      <c r="J1686" s="14">
        <f>INDEX(VarSrc,MATCH($A1686,VarKey,0))</f>
        <v/>
      </c>
      <c r="K1686" s="11">
        <f>CodePrefix&amp;$A1686&amp;IF($C1686="","","."&amp;$C1686&amp;"."&amp;$B1686)&amp;INDEX(VarEnd,MATCH($A1686,VarKey,0))&amp;K$5</f>
        <v/>
      </c>
      <c r="L1686" s="37">
        <f>MAX(INDEX(L$381:L$392,$D1686)+(L1659+L1677)*(1+$E1686),0.01)</f>
        <v/>
      </c>
      <c r="M1686" s="32">
        <f>MAX(INDEX(M$381:M$392,$D1686)+(M1659+M1677)*(1+$E1686),0.01)</f>
        <v/>
      </c>
      <c r="N1686" s="32">
        <f>MAX(INDEX(N$381:N$392,$D1686)+(N1659+N1677)*(1+$E1686),0.01)</f>
        <v/>
      </c>
      <c r="O1686" s="32">
        <f>MAX(INDEX(O$381:O$392,$D1686)+(O1659+O1677)*(1+$E1686),0.01)</f>
        <v/>
      </c>
      <c r="P1686" s="32">
        <f>MAX(INDEX(P$381:P$392,$D1686)+(P1659+P1677)*(1+$E1686),0.01)</f>
        <v/>
      </c>
      <c r="Q1686" s="32">
        <f>MAX(INDEX(Q$381:Q$392,$D1686)+(Q1659+Q1677)*(1+$E1686),0.01)</f>
        <v/>
      </c>
      <c r="R1686" s="32">
        <f>MAX(INDEX(R$381:R$392,$D1686)+(R1659+R1677)*(1+$E1686),0.01)</f>
        <v/>
      </c>
      <c r="S1686" s="32">
        <f>MAX(INDEX(S$381:S$392,$D1686)+(S1659+S1677)*(1+$E1686),0.01)</f>
        <v/>
      </c>
      <c r="T1686" s="32">
        <f>MAX(INDEX(T$381:T$392,$D1686)+(T1659+T1677)*(1+$E1686),0.01)</f>
        <v/>
      </c>
      <c r="U1686" s="32">
        <f>MAX(INDEX(U$381:U$392,$D1686)+(U1659+U1677)*(1+$E1686),0.01)</f>
        <v/>
      </c>
      <c r="V1686" s="32">
        <f>MAX(INDEX(V$381:V$392,$D1686)+(V1659+V1677)*(1+$E1686),0.01)</f>
        <v/>
      </c>
      <c r="W1686" s="32">
        <f>MAX(INDEX(W$381:W$392,$D1686)+(W1659+W1677)*(1+$E1686),0.01)</f>
        <v/>
      </c>
      <c r="X1686" s="32">
        <f>MAX(INDEX(X$381:X$392,$D1686)+(X1659+X1677)*(1+$E1686),0.01)</f>
        <v/>
      </c>
      <c r="Y1686" s="32">
        <f>MAX(INDEX(Y$381:Y$392,$D1686)+(Y1659+Y1677)*(1+$E1686),0.01)</f>
        <v/>
      </c>
      <c r="Z1686" s="32">
        <f>MAX(INDEX(Z$381:Z$392,$D1686)+(Z1659+Z1677)*(1+$E1686),0.01)</f>
        <v/>
      </c>
      <c r="AA1686" s="32">
        <f>MAX(INDEX(AA$381:AA$392,$D1686)+(AA1659+AA1677)*(1+$E1686),0.01)</f>
        <v/>
      </c>
      <c r="AB1686" s="32">
        <f>MAX(INDEX(AB$381:AB$392,$D1686)+(AB1659+AB1677)*(1+$E1686),0.01)</f>
        <v/>
      </c>
      <c r="AC1686" s="32">
        <f>MAX(INDEX(AC$381:AC$392,$D1686)+(AC1659+AC1677)*(1+$E1686),0.01)</f>
        <v/>
      </c>
      <c r="AD1686" s="32">
        <f>MAX(INDEX(AD$381:AD$392,$D1686)+(AD1659+AD1677)*(1+$E1686),0.01)</f>
        <v/>
      </c>
      <c r="AF1686" s="11">
        <f>CodePrefix&amp;$A1686&amp;IF($C1686="","","."&amp;$C1686&amp;"."&amp;$B1686)&amp;INDEX(VarEnd,MATCH($A1686,VarKey,0))&amp;AF$5</f>
        <v/>
      </c>
      <c r="AG1686" s="37">
        <f>MAX(INDEX(AG$381:AG$392,$D1686)+(AG1659+AG1677)*(1+$E1686),0.01)</f>
        <v/>
      </c>
      <c r="AH1686" s="32">
        <f>MAX(INDEX(AH$381:AH$392,$D1686)+(AH1659+AH1677)*(1+$E1686),0.01)</f>
        <v/>
      </c>
      <c r="AI1686" s="32">
        <f>MAX(INDEX(AI$381:AI$392,$D1686)+(AI1659+AI1677)*(1+$E1686),0.01)</f>
        <v/>
      </c>
      <c r="AJ1686" s="32">
        <f>MAX(INDEX(AJ$381:AJ$392,$D1686)+(AJ1659+AJ1677)*(1+$E1686),0.01)</f>
        <v/>
      </c>
      <c r="AK1686" s="32">
        <f>MAX(INDEX(AK$381:AK$392,$D1686)+(AK1659+AK1677)*(1+$E1686),0.01)</f>
        <v/>
      </c>
      <c r="AL1686" s="32">
        <f>MAX(INDEX(AL$381:AL$392,$D1686)+(AL1659+AL1677)*(1+$E1686),0.01)</f>
        <v/>
      </c>
      <c r="AM1686" s="32">
        <f>MAX(INDEX(AM$381:AM$392,$D1686)+(AM1659+AM1677)*(1+$E1686),0.01)</f>
        <v/>
      </c>
      <c r="AN1686" s="32">
        <f>MAX(INDEX(AN$381:AN$392,$D1686)+(AN1659+AN1677)*(1+$E1686),0.01)</f>
        <v/>
      </c>
      <c r="AO1686" s="32">
        <f>MAX(INDEX(AO$381:AO$392,$D1686)+(AO1659+AO1677)*(1+$E1686),0.01)</f>
        <v/>
      </c>
      <c r="AP1686" s="32">
        <f>MAX(INDEX(AP$381:AP$392,$D1686)+(AP1659+AP1677)*(1+$E1686),0.01)</f>
        <v/>
      </c>
      <c r="AQ1686" s="32">
        <f>MAX(INDEX(AQ$381:AQ$392,$D1686)+(AQ1659+AQ1677)*(1+$E1686),0.01)</f>
        <v/>
      </c>
      <c r="AR1686" s="32">
        <f>MAX(INDEX(AR$381:AR$392,$D1686)+(AR1659+AR1677)*(1+$E1686),0.01)</f>
        <v/>
      </c>
      <c r="AS1686" s="32">
        <f>MAX(INDEX(AS$381:AS$392,$D1686)+(AS1659+AS1677)*(1+$E1686),0.01)</f>
        <v/>
      </c>
      <c r="AT1686" s="32">
        <f>MAX(INDEX(AT$381:AT$392,$D1686)+(AT1659+AT1677)*(1+$E1686),0.01)</f>
        <v/>
      </c>
      <c r="AU1686" s="32">
        <f>MAX(INDEX(AU$381:AU$392,$D1686)+(AU1659+AU1677)*(1+$E1686),0.01)</f>
        <v/>
      </c>
      <c r="AV1686" s="32">
        <f>MAX(INDEX(AV$381:AV$392,$D1686)+(AV1659+AV1677)*(1+$E1686),0.01)</f>
        <v/>
      </c>
      <c r="AW1686" s="32">
        <f>MAX(INDEX(AW$381:AW$392,$D1686)+(AW1659+AW1677)*(1+$E1686),0.01)</f>
        <v/>
      </c>
      <c r="AX1686" s="32">
        <f>MAX(INDEX(AX$381:AX$392,$D1686)+(AX1659+AX1677)*(1+$E1686),0.01)</f>
        <v/>
      </c>
      <c r="AY1686" s="32">
        <f>MAX(INDEX(AY$381:AY$392,$D1686)+(AY1659+AY1677)*(1+$E1686),0.01)</f>
        <v/>
      </c>
    </row>
    <row r="1687" hidden="1" outlineLevel="2">
      <c r="A1687" s="14" t="inlineStr">
        <is>
          <t>atp</t>
        </is>
      </c>
      <c r="B1687" s="14" t="inlineStr">
        <is>
          <t>die</t>
        </is>
      </c>
      <c r="C1687" s="14" t="inlineStr">
        <is>
          <t>foo</t>
        </is>
      </c>
      <c r="D1687" s="32">
        <f>INDEX(Inputs!$U$5:$U$132,MATCH($B1687&amp;"|"&amp;$C1687,Inputs!$A$5:$A$132,0))</f>
        <v/>
      </c>
      <c r="E1687" s="32">
        <f>INDEX(Inputs!$V$5:$V$132,MATCH($B1687&amp;"|"&amp;$C1687,Inputs!$A$5:$A$132,0))</f>
        <v/>
      </c>
      <c r="F1687" s="36" t="n"/>
      <c r="G1687" s="36" t="n"/>
      <c r="H1687" s="14">
        <f>INDEX(VarLab,MATCH($A1687,VarKey,0))&amp;INDEX(MemLab,MATCH($C1687&amp;"|"&amp;$B1687,MemKey,0))</f>
        <v/>
      </c>
      <c r="I1687" s="14">
        <f>INDEX(VarUnit,MATCH($A1687,VarKey,0))</f>
        <v/>
      </c>
      <c r="J1687" s="14">
        <f>INDEX(VarSrc,MATCH($A1687,VarKey,0))</f>
        <v/>
      </c>
      <c r="K1687" s="11">
        <f>CodePrefix&amp;$A1687&amp;IF($C1687="","","."&amp;$C1687&amp;"."&amp;$B1687)&amp;INDEX(VarEnd,MATCH($A1687,VarKey,0))&amp;K$5</f>
        <v/>
      </c>
      <c r="L1687" s="37">
        <f>MAX(INDEX(L$381:L$392,$D1687)+(L1660+L1678)*(1+$E1687),0.01)</f>
        <v/>
      </c>
      <c r="M1687" s="32">
        <f>MAX(INDEX(M$381:M$392,$D1687)+(M1660+M1678)*(1+$E1687),0.01)</f>
        <v/>
      </c>
      <c r="N1687" s="32">
        <f>MAX(INDEX(N$381:N$392,$D1687)+(N1660+N1678)*(1+$E1687),0.01)</f>
        <v/>
      </c>
      <c r="O1687" s="32">
        <f>MAX(INDEX(O$381:O$392,$D1687)+(O1660+O1678)*(1+$E1687),0.01)</f>
        <v/>
      </c>
      <c r="P1687" s="32">
        <f>MAX(INDEX(P$381:P$392,$D1687)+(P1660+P1678)*(1+$E1687),0.01)</f>
        <v/>
      </c>
      <c r="Q1687" s="32">
        <f>MAX(INDEX(Q$381:Q$392,$D1687)+(Q1660+Q1678)*(1+$E1687),0.01)</f>
        <v/>
      </c>
      <c r="R1687" s="32">
        <f>MAX(INDEX(R$381:R$392,$D1687)+(R1660+R1678)*(1+$E1687),0.01)</f>
        <v/>
      </c>
      <c r="S1687" s="32">
        <f>MAX(INDEX(S$381:S$392,$D1687)+(S1660+S1678)*(1+$E1687),0.01)</f>
        <v/>
      </c>
      <c r="T1687" s="32">
        <f>MAX(INDEX(T$381:T$392,$D1687)+(T1660+T1678)*(1+$E1687),0.01)</f>
        <v/>
      </c>
      <c r="U1687" s="32">
        <f>MAX(INDEX(U$381:U$392,$D1687)+(U1660+U1678)*(1+$E1687),0.01)</f>
        <v/>
      </c>
      <c r="V1687" s="32">
        <f>MAX(INDEX(V$381:V$392,$D1687)+(V1660+V1678)*(1+$E1687),0.01)</f>
        <v/>
      </c>
      <c r="W1687" s="32">
        <f>MAX(INDEX(W$381:W$392,$D1687)+(W1660+W1678)*(1+$E1687),0.01)</f>
        <v/>
      </c>
      <c r="X1687" s="32">
        <f>MAX(INDEX(X$381:X$392,$D1687)+(X1660+X1678)*(1+$E1687),0.01)</f>
        <v/>
      </c>
      <c r="Y1687" s="32">
        <f>MAX(INDEX(Y$381:Y$392,$D1687)+(Y1660+Y1678)*(1+$E1687),0.01)</f>
        <v/>
      </c>
      <c r="Z1687" s="32">
        <f>MAX(INDEX(Z$381:Z$392,$D1687)+(Z1660+Z1678)*(1+$E1687),0.01)</f>
        <v/>
      </c>
      <c r="AA1687" s="32">
        <f>MAX(INDEX(AA$381:AA$392,$D1687)+(AA1660+AA1678)*(1+$E1687),0.01)</f>
        <v/>
      </c>
      <c r="AB1687" s="32">
        <f>MAX(INDEX(AB$381:AB$392,$D1687)+(AB1660+AB1678)*(1+$E1687),0.01)</f>
        <v/>
      </c>
      <c r="AC1687" s="32">
        <f>MAX(INDEX(AC$381:AC$392,$D1687)+(AC1660+AC1678)*(1+$E1687),0.01)</f>
        <v/>
      </c>
      <c r="AD1687" s="32">
        <f>MAX(INDEX(AD$381:AD$392,$D1687)+(AD1660+AD1678)*(1+$E1687),0.01)</f>
        <v/>
      </c>
      <c r="AF1687" s="11">
        <f>CodePrefix&amp;$A1687&amp;IF($C1687="","","."&amp;$C1687&amp;"."&amp;$B1687)&amp;INDEX(VarEnd,MATCH($A1687,VarKey,0))&amp;AF$5</f>
        <v/>
      </c>
      <c r="AG1687" s="37">
        <f>MAX(INDEX(AG$381:AG$392,$D1687)+(AG1660+AG1678)*(1+$E1687),0.01)</f>
        <v/>
      </c>
      <c r="AH1687" s="32">
        <f>MAX(INDEX(AH$381:AH$392,$D1687)+(AH1660+AH1678)*(1+$E1687),0.01)</f>
        <v/>
      </c>
      <c r="AI1687" s="32">
        <f>MAX(INDEX(AI$381:AI$392,$D1687)+(AI1660+AI1678)*(1+$E1687),0.01)</f>
        <v/>
      </c>
      <c r="AJ1687" s="32">
        <f>MAX(INDEX(AJ$381:AJ$392,$D1687)+(AJ1660+AJ1678)*(1+$E1687),0.01)</f>
        <v/>
      </c>
      <c r="AK1687" s="32">
        <f>MAX(INDEX(AK$381:AK$392,$D1687)+(AK1660+AK1678)*(1+$E1687),0.01)</f>
        <v/>
      </c>
      <c r="AL1687" s="32">
        <f>MAX(INDEX(AL$381:AL$392,$D1687)+(AL1660+AL1678)*(1+$E1687),0.01)</f>
        <v/>
      </c>
      <c r="AM1687" s="32">
        <f>MAX(INDEX(AM$381:AM$392,$D1687)+(AM1660+AM1678)*(1+$E1687),0.01)</f>
        <v/>
      </c>
      <c r="AN1687" s="32">
        <f>MAX(INDEX(AN$381:AN$392,$D1687)+(AN1660+AN1678)*(1+$E1687),0.01)</f>
        <v/>
      </c>
      <c r="AO1687" s="32">
        <f>MAX(INDEX(AO$381:AO$392,$D1687)+(AO1660+AO1678)*(1+$E1687),0.01)</f>
        <v/>
      </c>
      <c r="AP1687" s="32">
        <f>MAX(INDEX(AP$381:AP$392,$D1687)+(AP1660+AP1678)*(1+$E1687),0.01)</f>
        <v/>
      </c>
      <c r="AQ1687" s="32">
        <f>MAX(INDEX(AQ$381:AQ$392,$D1687)+(AQ1660+AQ1678)*(1+$E1687),0.01)</f>
        <v/>
      </c>
      <c r="AR1687" s="32">
        <f>MAX(INDEX(AR$381:AR$392,$D1687)+(AR1660+AR1678)*(1+$E1687),0.01)</f>
        <v/>
      </c>
      <c r="AS1687" s="32">
        <f>MAX(INDEX(AS$381:AS$392,$D1687)+(AS1660+AS1678)*(1+$E1687),0.01)</f>
        <v/>
      </c>
      <c r="AT1687" s="32">
        <f>MAX(INDEX(AT$381:AT$392,$D1687)+(AT1660+AT1678)*(1+$E1687),0.01)</f>
        <v/>
      </c>
      <c r="AU1687" s="32">
        <f>MAX(INDEX(AU$381:AU$392,$D1687)+(AU1660+AU1678)*(1+$E1687),0.01)</f>
        <v/>
      </c>
      <c r="AV1687" s="32">
        <f>MAX(INDEX(AV$381:AV$392,$D1687)+(AV1660+AV1678)*(1+$E1687),0.01)</f>
        <v/>
      </c>
      <c r="AW1687" s="32">
        <f>MAX(INDEX(AW$381:AW$392,$D1687)+(AW1660+AW1678)*(1+$E1687),0.01)</f>
        <v/>
      </c>
      <c r="AX1687" s="32">
        <f>MAX(INDEX(AX$381:AX$392,$D1687)+(AX1660+AX1678)*(1+$E1687),0.01)</f>
        <v/>
      </c>
      <c r="AY1687" s="32">
        <f>MAX(INDEX(AY$381:AY$392,$D1687)+(AY1660+AY1678)*(1+$E1687),0.01)</f>
        <v/>
      </c>
    </row>
    <row r="1688" hidden="1" outlineLevel="2">
      <c r="A1688" s="14" t="inlineStr">
        <is>
          <t>atp</t>
        </is>
      </c>
      <c r="B1688" s="14" t="inlineStr">
        <is>
          <t>lpg</t>
        </is>
      </c>
      <c r="C1688" s="14" t="inlineStr">
        <is>
          <t>foo</t>
        </is>
      </c>
      <c r="D1688" s="32">
        <f>INDEX(Inputs!$U$5:$U$132,MATCH($B1688&amp;"|"&amp;$C1688,Inputs!$A$5:$A$132,0))</f>
        <v/>
      </c>
      <c r="E1688" s="32">
        <f>INDEX(Inputs!$V$5:$V$132,MATCH($B1688&amp;"|"&amp;$C1688,Inputs!$A$5:$A$132,0))</f>
        <v/>
      </c>
      <c r="F1688" s="36" t="n"/>
      <c r="G1688" s="36" t="n"/>
      <c r="H1688" s="14">
        <f>INDEX(VarLab,MATCH($A1688,VarKey,0))&amp;INDEX(MemLab,MATCH($C1688&amp;"|"&amp;$B1688,MemKey,0))</f>
        <v/>
      </c>
      <c r="I1688" s="14">
        <f>INDEX(VarUnit,MATCH($A1688,VarKey,0))</f>
        <v/>
      </c>
      <c r="J1688" s="14">
        <f>INDEX(VarSrc,MATCH($A1688,VarKey,0))</f>
        <v/>
      </c>
      <c r="K1688" s="11">
        <f>CodePrefix&amp;$A1688&amp;IF($C1688="","","."&amp;$C1688&amp;"."&amp;$B1688)&amp;INDEX(VarEnd,MATCH($A1688,VarKey,0))&amp;K$5</f>
        <v/>
      </c>
      <c r="L1688" s="37">
        <f>MAX(INDEX(L$381:L$392,$D1688)+(L1661+L1679)*(1+$E1688),0.01)</f>
        <v/>
      </c>
      <c r="M1688" s="32">
        <f>MAX(INDEX(M$381:M$392,$D1688)+(M1661+M1679)*(1+$E1688),0.01)</f>
        <v/>
      </c>
      <c r="N1688" s="32">
        <f>MAX(INDEX(N$381:N$392,$D1688)+(N1661+N1679)*(1+$E1688),0.01)</f>
        <v/>
      </c>
      <c r="O1688" s="32">
        <f>MAX(INDEX(O$381:O$392,$D1688)+(O1661+O1679)*(1+$E1688),0.01)</f>
        <v/>
      </c>
      <c r="P1688" s="32">
        <f>MAX(INDEX(P$381:P$392,$D1688)+(P1661+P1679)*(1+$E1688),0.01)</f>
        <v/>
      </c>
      <c r="Q1688" s="32">
        <f>MAX(INDEX(Q$381:Q$392,$D1688)+(Q1661+Q1679)*(1+$E1688),0.01)</f>
        <v/>
      </c>
      <c r="R1688" s="32">
        <f>MAX(INDEX(R$381:R$392,$D1688)+(R1661+R1679)*(1+$E1688),0.01)</f>
        <v/>
      </c>
      <c r="S1688" s="32">
        <f>MAX(INDEX(S$381:S$392,$D1688)+(S1661+S1679)*(1+$E1688),0.01)</f>
        <v/>
      </c>
      <c r="T1688" s="32">
        <f>MAX(INDEX(T$381:T$392,$D1688)+(T1661+T1679)*(1+$E1688),0.01)</f>
        <v/>
      </c>
      <c r="U1688" s="32">
        <f>MAX(INDEX(U$381:U$392,$D1688)+(U1661+U1679)*(1+$E1688),0.01)</f>
        <v/>
      </c>
      <c r="V1688" s="32">
        <f>MAX(INDEX(V$381:V$392,$D1688)+(V1661+V1679)*(1+$E1688),0.01)</f>
        <v/>
      </c>
      <c r="W1688" s="32">
        <f>MAX(INDEX(W$381:W$392,$D1688)+(W1661+W1679)*(1+$E1688),0.01)</f>
        <v/>
      </c>
      <c r="X1688" s="32">
        <f>MAX(INDEX(X$381:X$392,$D1688)+(X1661+X1679)*(1+$E1688),0.01)</f>
        <v/>
      </c>
      <c r="Y1688" s="32">
        <f>MAX(INDEX(Y$381:Y$392,$D1688)+(Y1661+Y1679)*(1+$E1688),0.01)</f>
        <v/>
      </c>
      <c r="Z1688" s="32">
        <f>MAX(INDEX(Z$381:Z$392,$D1688)+(Z1661+Z1679)*(1+$E1688),0.01)</f>
        <v/>
      </c>
      <c r="AA1688" s="32">
        <f>MAX(INDEX(AA$381:AA$392,$D1688)+(AA1661+AA1679)*(1+$E1688),0.01)</f>
        <v/>
      </c>
      <c r="AB1688" s="32">
        <f>MAX(INDEX(AB$381:AB$392,$D1688)+(AB1661+AB1679)*(1+$E1688),0.01)</f>
        <v/>
      </c>
      <c r="AC1688" s="32">
        <f>MAX(INDEX(AC$381:AC$392,$D1688)+(AC1661+AC1679)*(1+$E1688),0.01)</f>
        <v/>
      </c>
      <c r="AD1688" s="32">
        <f>MAX(INDEX(AD$381:AD$392,$D1688)+(AD1661+AD1679)*(1+$E1688),0.01)</f>
        <v/>
      </c>
      <c r="AF1688" s="11">
        <f>CodePrefix&amp;$A1688&amp;IF($C1688="","","."&amp;$C1688&amp;"."&amp;$B1688)&amp;INDEX(VarEnd,MATCH($A1688,VarKey,0))&amp;AF$5</f>
        <v/>
      </c>
      <c r="AG1688" s="37">
        <f>MAX(INDEX(AG$381:AG$392,$D1688)+(AG1661+AG1679)*(1+$E1688),0.01)</f>
        <v/>
      </c>
      <c r="AH1688" s="32">
        <f>MAX(INDEX(AH$381:AH$392,$D1688)+(AH1661+AH1679)*(1+$E1688),0.01)</f>
        <v/>
      </c>
      <c r="AI1688" s="32">
        <f>MAX(INDEX(AI$381:AI$392,$D1688)+(AI1661+AI1679)*(1+$E1688),0.01)</f>
        <v/>
      </c>
      <c r="AJ1688" s="32">
        <f>MAX(INDEX(AJ$381:AJ$392,$D1688)+(AJ1661+AJ1679)*(1+$E1688),0.01)</f>
        <v/>
      </c>
      <c r="AK1688" s="32">
        <f>MAX(INDEX(AK$381:AK$392,$D1688)+(AK1661+AK1679)*(1+$E1688),0.01)</f>
        <v/>
      </c>
      <c r="AL1688" s="32">
        <f>MAX(INDEX(AL$381:AL$392,$D1688)+(AL1661+AL1679)*(1+$E1688),0.01)</f>
        <v/>
      </c>
      <c r="AM1688" s="32">
        <f>MAX(INDEX(AM$381:AM$392,$D1688)+(AM1661+AM1679)*(1+$E1688),0.01)</f>
        <v/>
      </c>
      <c r="AN1688" s="32">
        <f>MAX(INDEX(AN$381:AN$392,$D1688)+(AN1661+AN1679)*(1+$E1688),0.01)</f>
        <v/>
      </c>
      <c r="AO1688" s="32">
        <f>MAX(INDEX(AO$381:AO$392,$D1688)+(AO1661+AO1679)*(1+$E1688),0.01)</f>
        <v/>
      </c>
      <c r="AP1688" s="32">
        <f>MAX(INDEX(AP$381:AP$392,$D1688)+(AP1661+AP1679)*(1+$E1688),0.01)</f>
        <v/>
      </c>
      <c r="AQ1688" s="32">
        <f>MAX(INDEX(AQ$381:AQ$392,$D1688)+(AQ1661+AQ1679)*(1+$E1688),0.01)</f>
        <v/>
      </c>
      <c r="AR1688" s="32">
        <f>MAX(INDEX(AR$381:AR$392,$D1688)+(AR1661+AR1679)*(1+$E1688),0.01)</f>
        <v/>
      </c>
      <c r="AS1688" s="32">
        <f>MAX(INDEX(AS$381:AS$392,$D1688)+(AS1661+AS1679)*(1+$E1688),0.01)</f>
        <v/>
      </c>
      <c r="AT1688" s="32">
        <f>MAX(INDEX(AT$381:AT$392,$D1688)+(AT1661+AT1679)*(1+$E1688),0.01)</f>
        <v/>
      </c>
      <c r="AU1688" s="32">
        <f>MAX(INDEX(AU$381:AU$392,$D1688)+(AU1661+AU1679)*(1+$E1688),0.01)</f>
        <v/>
      </c>
      <c r="AV1688" s="32">
        <f>MAX(INDEX(AV$381:AV$392,$D1688)+(AV1661+AV1679)*(1+$E1688),0.01)</f>
        <v/>
      </c>
      <c r="AW1688" s="32">
        <f>MAX(INDEX(AW$381:AW$392,$D1688)+(AW1661+AW1679)*(1+$E1688),0.01)</f>
        <v/>
      </c>
      <c r="AX1688" s="32">
        <f>MAX(INDEX(AX$381:AX$392,$D1688)+(AX1661+AX1679)*(1+$E1688),0.01)</f>
        <v/>
      </c>
      <c r="AY1688" s="32">
        <f>MAX(INDEX(AY$381:AY$392,$D1688)+(AY1661+AY1679)*(1+$E1688),0.01)</f>
        <v/>
      </c>
    </row>
    <row r="1689" hidden="1" outlineLevel="2">
      <c r="A1689" s="14" t="inlineStr">
        <is>
          <t>atp</t>
        </is>
      </c>
      <c r="B1689" s="14" t="inlineStr">
        <is>
          <t>ker</t>
        </is>
      </c>
      <c r="C1689" s="14" t="inlineStr">
        <is>
          <t>foo</t>
        </is>
      </c>
      <c r="D1689" s="32">
        <f>INDEX(Inputs!$U$5:$U$132,MATCH($B1689&amp;"|"&amp;$C1689,Inputs!$A$5:$A$132,0))</f>
        <v/>
      </c>
      <c r="E1689" s="32">
        <f>INDEX(Inputs!$V$5:$V$132,MATCH($B1689&amp;"|"&amp;$C1689,Inputs!$A$5:$A$132,0))</f>
        <v/>
      </c>
      <c r="F1689" s="36" t="n"/>
      <c r="G1689" s="36" t="n"/>
      <c r="H1689" s="14">
        <f>INDEX(VarLab,MATCH($A1689,VarKey,0))&amp;INDEX(MemLab,MATCH($C1689&amp;"|"&amp;$B1689,MemKey,0))</f>
        <v/>
      </c>
      <c r="I1689" s="14">
        <f>INDEX(VarUnit,MATCH($A1689,VarKey,0))</f>
        <v/>
      </c>
      <c r="J1689" s="14">
        <f>INDEX(VarSrc,MATCH($A1689,VarKey,0))</f>
        <v/>
      </c>
      <c r="K1689" s="11">
        <f>CodePrefix&amp;$A1689&amp;IF($C1689="","","."&amp;$C1689&amp;"."&amp;$B1689)&amp;INDEX(VarEnd,MATCH($A1689,VarKey,0))&amp;K$5</f>
        <v/>
      </c>
      <c r="L1689" s="37">
        <f>MAX(INDEX(L$381:L$392,$D1689)+(L1662+L1680)*(1+$E1689),0.01)</f>
        <v/>
      </c>
      <c r="M1689" s="32">
        <f>MAX(INDEX(M$381:M$392,$D1689)+(M1662+M1680)*(1+$E1689),0.01)</f>
        <v/>
      </c>
      <c r="N1689" s="32">
        <f>MAX(INDEX(N$381:N$392,$D1689)+(N1662+N1680)*(1+$E1689),0.01)</f>
        <v/>
      </c>
      <c r="O1689" s="32">
        <f>MAX(INDEX(O$381:O$392,$D1689)+(O1662+O1680)*(1+$E1689),0.01)</f>
        <v/>
      </c>
      <c r="P1689" s="32">
        <f>MAX(INDEX(P$381:P$392,$D1689)+(P1662+P1680)*(1+$E1689),0.01)</f>
        <v/>
      </c>
      <c r="Q1689" s="32">
        <f>MAX(INDEX(Q$381:Q$392,$D1689)+(Q1662+Q1680)*(1+$E1689),0.01)</f>
        <v/>
      </c>
      <c r="R1689" s="32">
        <f>MAX(INDEX(R$381:R$392,$D1689)+(R1662+R1680)*(1+$E1689),0.01)</f>
        <v/>
      </c>
      <c r="S1689" s="32">
        <f>MAX(INDEX(S$381:S$392,$D1689)+(S1662+S1680)*(1+$E1689),0.01)</f>
        <v/>
      </c>
      <c r="T1689" s="32">
        <f>MAX(INDEX(T$381:T$392,$D1689)+(T1662+T1680)*(1+$E1689),0.01)</f>
        <v/>
      </c>
      <c r="U1689" s="32">
        <f>MAX(INDEX(U$381:U$392,$D1689)+(U1662+U1680)*(1+$E1689),0.01)</f>
        <v/>
      </c>
      <c r="V1689" s="32">
        <f>MAX(INDEX(V$381:V$392,$D1689)+(V1662+V1680)*(1+$E1689),0.01)</f>
        <v/>
      </c>
      <c r="W1689" s="32">
        <f>MAX(INDEX(W$381:W$392,$D1689)+(W1662+W1680)*(1+$E1689),0.01)</f>
        <v/>
      </c>
      <c r="X1689" s="32">
        <f>MAX(INDEX(X$381:X$392,$D1689)+(X1662+X1680)*(1+$E1689),0.01)</f>
        <v/>
      </c>
      <c r="Y1689" s="32">
        <f>MAX(INDEX(Y$381:Y$392,$D1689)+(Y1662+Y1680)*(1+$E1689),0.01)</f>
        <v/>
      </c>
      <c r="Z1689" s="32">
        <f>MAX(INDEX(Z$381:Z$392,$D1689)+(Z1662+Z1680)*(1+$E1689),0.01)</f>
        <v/>
      </c>
      <c r="AA1689" s="32">
        <f>MAX(INDEX(AA$381:AA$392,$D1689)+(AA1662+AA1680)*(1+$E1689),0.01)</f>
        <v/>
      </c>
      <c r="AB1689" s="32">
        <f>MAX(INDEX(AB$381:AB$392,$D1689)+(AB1662+AB1680)*(1+$E1689),0.01)</f>
        <v/>
      </c>
      <c r="AC1689" s="32">
        <f>MAX(INDEX(AC$381:AC$392,$D1689)+(AC1662+AC1680)*(1+$E1689),0.01)</f>
        <v/>
      </c>
      <c r="AD1689" s="32">
        <f>MAX(INDEX(AD$381:AD$392,$D1689)+(AD1662+AD1680)*(1+$E1689),0.01)</f>
        <v/>
      </c>
      <c r="AF1689" s="11">
        <f>CodePrefix&amp;$A1689&amp;IF($C1689="","","."&amp;$C1689&amp;"."&amp;$B1689)&amp;INDEX(VarEnd,MATCH($A1689,VarKey,0))&amp;AF$5</f>
        <v/>
      </c>
      <c r="AG1689" s="37">
        <f>MAX(INDEX(AG$381:AG$392,$D1689)+(AG1662+AG1680)*(1+$E1689),0.01)</f>
        <v/>
      </c>
      <c r="AH1689" s="32">
        <f>MAX(INDEX(AH$381:AH$392,$D1689)+(AH1662+AH1680)*(1+$E1689),0.01)</f>
        <v/>
      </c>
      <c r="AI1689" s="32">
        <f>MAX(INDEX(AI$381:AI$392,$D1689)+(AI1662+AI1680)*(1+$E1689),0.01)</f>
        <v/>
      </c>
      <c r="AJ1689" s="32">
        <f>MAX(INDEX(AJ$381:AJ$392,$D1689)+(AJ1662+AJ1680)*(1+$E1689),0.01)</f>
        <v/>
      </c>
      <c r="AK1689" s="32">
        <f>MAX(INDEX(AK$381:AK$392,$D1689)+(AK1662+AK1680)*(1+$E1689),0.01)</f>
        <v/>
      </c>
      <c r="AL1689" s="32">
        <f>MAX(INDEX(AL$381:AL$392,$D1689)+(AL1662+AL1680)*(1+$E1689),0.01)</f>
        <v/>
      </c>
      <c r="AM1689" s="32">
        <f>MAX(INDEX(AM$381:AM$392,$D1689)+(AM1662+AM1680)*(1+$E1689),0.01)</f>
        <v/>
      </c>
      <c r="AN1689" s="32">
        <f>MAX(INDEX(AN$381:AN$392,$D1689)+(AN1662+AN1680)*(1+$E1689),0.01)</f>
        <v/>
      </c>
      <c r="AO1689" s="32">
        <f>MAX(INDEX(AO$381:AO$392,$D1689)+(AO1662+AO1680)*(1+$E1689),0.01)</f>
        <v/>
      </c>
      <c r="AP1689" s="32">
        <f>MAX(INDEX(AP$381:AP$392,$D1689)+(AP1662+AP1680)*(1+$E1689),0.01)</f>
        <v/>
      </c>
      <c r="AQ1689" s="32">
        <f>MAX(INDEX(AQ$381:AQ$392,$D1689)+(AQ1662+AQ1680)*(1+$E1689),0.01)</f>
        <v/>
      </c>
      <c r="AR1689" s="32">
        <f>MAX(INDEX(AR$381:AR$392,$D1689)+(AR1662+AR1680)*(1+$E1689),0.01)</f>
        <v/>
      </c>
      <c r="AS1689" s="32">
        <f>MAX(INDEX(AS$381:AS$392,$D1689)+(AS1662+AS1680)*(1+$E1689),0.01)</f>
        <v/>
      </c>
      <c r="AT1689" s="32">
        <f>MAX(INDEX(AT$381:AT$392,$D1689)+(AT1662+AT1680)*(1+$E1689),0.01)</f>
        <v/>
      </c>
      <c r="AU1689" s="32">
        <f>MAX(INDEX(AU$381:AU$392,$D1689)+(AU1662+AU1680)*(1+$E1689),0.01)</f>
        <v/>
      </c>
      <c r="AV1689" s="32">
        <f>MAX(INDEX(AV$381:AV$392,$D1689)+(AV1662+AV1680)*(1+$E1689),0.01)</f>
        <v/>
      </c>
      <c r="AW1689" s="32">
        <f>MAX(INDEX(AW$381:AW$392,$D1689)+(AW1662+AW1680)*(1+$E1689),0.01)</f>
        <v/>
      </c>
      <c r="AX1689" s="32">
        <f>MAX(INDEX(AX$381:AX$392,$D1689)+(AX1662+AX1680)*(1+$E1689),0.01)</f>
        <v/>
      </c>
      <c r="AY1689" s="32">
        <f>MAX(INDEX(AY$381:AY$392,$D1689)+(AY1662+AY1680)*(1+$E1689),0.01)</f>
        <v/>
      </c>
    </row>
    <row r="1690" hidden="1" outlineLevel="2">
      <c r="A1690" s="14" t="inlineStr">
        <is>
          <t>atp</t>
        </is>
      </c>
      <c r="B1690" s="14" t="inlineStr">
        <is>
          <t>oop</t>
        </is>
      </c>
      <c r="C1690" s="14" t="inlineStr">
        <is>
          <t>foo</t>
        </is>
      </c>
      <c r="D1690" s="32">
        <f>INDEX(Inputs!$U$5:$U$132,MATCH($B1690&amp;"|"&amp;$C1690,Inputs!$A$5:$A$132,0))</f>
        <v/>
      </c>
      <c r="E1690" s="32">
        <f>INDEX(Inputs!$V$5:$V$132,MATCH($B1690&amp;"|"&amp;$C1690,Inputs!$A$5:$A$132,0))</f>
        <v/>
      </c>
      <c r="F1690" s="36" t="n"/>
      <c r="G1690" s="36" t="n"/>
      <c r="H1690" s="14">
        <f>INDEX(VarLab,MATCH($A1690,VarKey,0))&amp;INDEX(MemLab,MATCH($C1690&amp;"|"&amp;$B1690,MemKey,0))</f>
        <v/>
      </c>
      <c r="I1690" s="14">
        <f>INDEX(VarUnit,MATCH($A1690,VarKey,0))</f>
        <v/>
      </c>
      <c r="J1690" s="14">
        <f>INDEX(VarSrc,MATCH($A1690,VarKey,0))</f>
        <v/>
      </c>
      <c r="K1690" s="11">
        <f>CodePrefix&amp;$A1690&amp;IF($C1690="","","."&amp;$C1690&amp;"."&amp;$B1690)&amp;INDEX(VarEnd,MATCH($A1690,VarKey,0))&amp;K$5</f>
        <v/>
      </c>
      <c r="L1690" s="37">
        <f>MAX(INDEX(L$381:L$392,$D1690)+(L1663+L1681)*(1+$E1690),0.01)</f>
        <v/>
      </c>
      <c r="M1690" s="32">
        <f>MAX(INDEX(M$381:M$392,$D1690)+(M1663+M1681)*(1+$E1690),0.01)</f>
        <v/>
      </c>
      <c r="N1690" s="32">
        <f>MAX(INDEX(N$381:N$392,$D1690)+(N1663+N1681)*(1+$E1690),0.01)</f>
        <v/>
      </c>
      <c r="O1690" s="32">
        <f>MAX(INDEX(O$381:O$392,$D1690)+(O1663+O1681)*(1+$E1690),0.01)</f>
        <v/>
      </c>
      <c r="P1690" s="32">
        <f>MAX(INDEX(P$381:P$392,$D1690)+(P1663+P1681)*(1+$E1690),0.01)</f>
        <v/>
      </c>
      <c r="Q1690" s="32">
        <f>MAX(INDEX(Q$381:Q$392,$D1690)+(Q1663+Q1681)*(1+$E1690),0.01)</f>
        <v/>
      </c>
      <c r="R1690" s="32">
        <f>MAX(INDEX(R$381:R$392,$D1690)+(R1663+R1681)*(1+$E1690),0.01)</f>
        <v/>
      </c>
      <c r="S1690" s="32">
        <f>MAX(INDEX(S$381:S$392,$D1690)+(S1663+S1681)*(1+$E1690),0.01)</f>
        <v/>
      </c>
      <c r="T1690" s="32">
        <f>MAX(INDEX(T$381:T$392,$D1690)+(T1663+T1681)*(1+$E1690),0.01)</f>
        <v/>
      </c>
      <c r="U1690" s="32">
        <f>MAX(INDEX(U$381:U$392,$D1690)+(U1663+U1681)*(1+$E1690),0.01)</f>
        <v/>
      </c>
      <c r="V1690" s="32">
        <f>MAX(INDEX(V$381:V$392,$D1690)+(V1663+V1681)*(1+$E1690),0.01)</f>
        <v/>
      </c>
      <c r="W1690" s="32">
        <f>MAX(INDEX(W$381:W$392,$D1690)+(W1663+W1681)*(1+$E1690),0.01)</f>
        <v/>
      </c>
      <c r="X1690" s="32">
        <f>MAX(INDEX(X$381:X$392,$D1690)+(X1663+X1681)*(1+$E1690),0.01)</f>
        <v/>
      </c>
      <c r="Y1690" s="32">
        <f>MAX(INDEX(Y$381:Y$392,$D1690)+(Y1663+Y1681)*(1+$E1690),0.01)</f>
        <v/>
      </c>
      <c r="Z1690" s="32">
        <f>MAX(INDEX(Z$381:Z$392,$D1690)+(Z1663+Z1681)*(1+$E1690),0.01)</f>
        <v/>
      </c>
      <c r="AA1690" s="32">
        <f>MAX(INDEX(AA$381:AA$392,$D1690)+(AA1663+AA1681)*(1+$E1690),0.01)</f>
        <v/>
      </c>
      <c r="AB1690" s="32">
        <f>MAX(INDEX(AB$381:AB$392,$D1690)+(AB1663+AB1681)*(1+$E1690),0.01)</f>
        <v/>
      </c>
      <c r="AC1690" s="32">
        <f>MAX(INDEX(AC$381:AC$392,$D1690)+(AC1663+AC1681)*(1+$E1690),0.01)</f>
        <v/>
      </c>
      <c r="AD1690" s="32">
        <f>MAX(INDEX(AD$381:AD$392,$D1690)+(AD1663+AD1681)*(1+$E1690),0.01)</f>
        <v/>
      </c>
      <c r="AF1690" s="11">
        <f>CodePrefix&amp;$A1690&amp;IF($C1690="","","."&amp;$C1690&amp;"."&amp;$B1690)&amp;INDEX(VarEnd,MATCH($A1690,VarKey,0))&amp;AF$5</f>
        <v/>
      </c>
      <c r="AG1690" s="37">
        <f>MAX(INDEX(AG$381:AG$392,$D1690)+(AG1663+AG1681)*(1+$E1690),0.01)</f>
        <v/>
      </c>
      <c r="AH1690" s="32">
        <f>MAX(INDEX(AH$381:AH$392,$D1690)+(AH1663+AH1681)*(1+$E1690),0.01)</f>
        <v/>
      </c>
      <c r="AI1690" s="32">
        <f>MAX(INDEX(AI$381:AI$392,$D1690)+(AI1663+AI1681)*(1+$E1690),0.01)</f>
        <v/>
      </c>
      <c r="AJ1690" s="32">
        <f>MAX(INDEX(AJ$381:AJ$392,$D1690)+(AJ1663+AJ1681)*(1+$E1690),0.01)</f>
        <v/>
      </c>
      <c r="AK1690" s="32">
        <f>MAX(INDEX(AK$381:AK$392,$D1690)+(AK1663+AK1681)*(1+$E1690),0.01)</f>
        <v/>
      </c>
      <c r="AL1690" s="32">
        <f>MAX(INDEX(AL$381:AL$392,$D1690)+(AL1663+AL1681)*(1+$E1690),0.01)</f>
        <v/>
      </c>
      <c r="AM1690" s="32">
        <f>MAX(INDEX(AM$381:AM$392,$D1690)+(AM1663+AM1681)*(1+$E1690),0.01)</f>
        <v/>
      </c>
      <c r="AN1690" s="32">
        <f>MAX(INDEX(AN$381:AN$392,$D1690)+(AN1663+AN1681)*(1+$E1690),0.01)</f>
        <v/>
      </c>
      <c r="AO1690" s="32">
        <f>MAX(INDEX(AO$381:AO$392,$D1690)+(AO1663+AO1681)*(1+$E1690),0.01)</f>
        <v/>
      </c>
      <c r="AP1690" s="32">
        <f>MAX(INDEX(AP$381:AP$392,$D1690)+(AP1663+AP1681)*(1+$E1690),0.01)</f>
        <v/>
      </c>
      <c r="AQ1690" s="32">
        <f>MAX(INDEX(AQ$381:AQ$392,$D1690)+(AQ1663+AQ1681)*(1+$E1690),0.01)</f>
        <v/>
      </c>
      <c r="AR1690" s="32">
        <f>MAX(INDEX(AR$381:AR$392,$D1690)+(AR1663+AR1681)*(1+$E1690),0.01)</f>
        <v/>
      </c>
      <c r="AS1690" s="32">
        <f>MAX(INDEX(AS$381:AS$392,$D1690)+(AS1663+AS1681)*(1+$E1690),0.01)</f>
        <v/>
      </c>
      <c r="AT1690" s="32">
        <f>MAX(INDEX(AT$381:AT$392,$D1690)+(AT1663+AT1681)*(1+$E1690),0.01)</f>
        <v/>
      </c>
      <c r="AU1690" s="32">
        <f>MAX(INDEX(AU$381:AU$392,$D1690)+(AU1663+AU1681)*(1+$E1690),0.01)</f>
        <v/>
      </c>
      <c r="AV1690" s="32">
        <f>MAX(INDEX(AV$381:AV$392,$D1690)+(AV1663+AV1681)*(1+$E1690),0.01)</f>
        <v/>
      </c>
      <c r="AW1690" s="32">
        <f>MAX(INDEX(AW$381:AW$392,$D1690)+(AW1663+AW1681)*(1+$E1690),0.01)</f>
        <v/>
      </c>
      <c r="AX1690" s="32">
        <f>MAX(INDEX(AX$381:AX$392,$D1690)+(AX1663+AX1681)*(1+$E1690),0.01)</f>
        <v/>
      </c>
      <c r="AY1690" s="32">
        <f>MAX(INDEX(AY$381:AY$392,$D1690)+(AY1663+AY1681)*(1+$E1690),0.01)</f>
        <v/>
      </c>
    </row>
    <row r="1691" hidden="1" outlineLevel="2">
      <c r="A1691" s="14" t="inlineStr">
        <is>
          <t>atp</t>
        </is>
      </c>
      <c r="B1691" s="14" t="inlineStr">
        <is>
          <t>bio</t>
        </is>
      </c>
      <c r="C1691" s="14" t="inlineStr">
        <is>
          <t>foo</t>
        </is>
      </c>
      <c r="D1691" s="32">
        <f>INDEX(Inputs!$U$5:$U$132,MATCH($B1691&amp;"|"&amp;$C1691,Inputs!$A$5:$A$132,0))</f>
        <v/>
      </c>
      <c r="E1691" s="32">
        <f>INDEX(Inputs!$V$5:$V$132,MATCH($B1691&amp;"|"&amp;$C1691,Inputs!$A$5:$A$132,0))</f>
        <v/>
      </c>
      <c r="F1691" s="36" t="n"/>
      <c r="G1691" s="36" t="n"/>
      <c r="H1691" s="14">
        <f>INDEX(VarLab,MATCH($A1691,VarKey,0))&amp;INDEX(MemLab,MATCH($C1691&amp;"|"&amp;$B1691,MemKey,0))</f>
        <v/>
      </c>
      <c r="I1691" s="14">
        <f>INDEX(VarUnit,MATCH($A1691,VarKey,0))</f>
        <v/>
      </c>
      <c r="J1691" s="14">
        <f>INDEX(VarSrc,MATCH($A1691,VarKey,0))</f>
        <v/>
      </c>
      <c r="K1691" s="11">
        <f>CodePrefix&amp;$A1691&amp;IF($C1691="","","."&amp;$C1691&amp;"."&amp;$B1691)&amp;INDEX(VarEnd,MATCH($A1691,VarKey,0))&amp;K$5</f>
        <v/>
      </c>
      <c r="L1691" s="37">
        <f>MAX(INDEX(L$381:L$392,$D1691)+(L1664+L1682)*(1+$E1691),0.01)</f>
        <v/>
      </c>
      <c r="M1691" s="32">
        <f>MAX(INDEX(M$381:M$392,$D1691)+(M1664+M1682)*(1+$E1691),0.01)</f>
        <v/>
      </c>
      <c r="N1691" s="32">
        <f>MAX(INDEX(N$381:N$392,$D1691)+(N1664+N1682)*(1+$E1691),0.01)</f>
        <v/>
      </c>
      <c r="O1691" s="32">
        <f>MAX(INDEX(O$381:O$392,$D1691)+(O1664+O1682)*(1+$E1691),0.01)</f>
        <v/>
      </c>
      <c r="P1691" s="32">
        <f>MAX(INDEX(P$381:P$392,$D1691)+(P1664+P1682)*(1+$E1691),0.01)</f>
        <v/>
      </c>
      <c r="Q1691" s="32">
        <f>MAX(INDEX(Q$381:Q$392,$D1691)+(Q1664+Q1682)*(1+$E1691),0.01)</f>
        <v/>
      </c>
      <c r="R1691" s="32">
        <f>MAX(INDEX(R$381:R$392,$D1691)+(R1664+R1682)*(1+$E1691),0.01)</f>
        <v/>
      </c>
      <c r="S1691" s="32">
        <f>MAX(INDEX(S$381:S$392,$D1691)+(S1664+S1682)*(1+$E1691),0.01)</f>
        <v/>
      </c>
      <c r="T1691" s="32">
        <f>MAX(INDEX(T$381:T$392,$D1691)+(T1664+T1682)*(1+$E1691),0.01)</f>
        <v/>
      </c>
      <c r="U1691" s="32">
        <f>MAX(INDEX(U$381:U$392,$D1691)+(U1664+U1682)*(1+$E1691),0.01)</f>
        <v/>
      </c>
      <c r="V1691" s="32">
        <f>MAX(INDEX(V$381:V$392,$D1691)+(V1664+V1682)*(1+$E1691),0.01)</f>
        <v/>
      </c>
      <c r="W1691" s="32">
        <f>MAX(INDEX(W$381:W$392,$D1691)+(W1664+W1682)*(1+$E1691),0.01)</f>
        <v/>
      </c>
      <c r="X1691" s="32">
        <f>MAX(INDEX(X$381:X$392,$D1691)+(X1664+X1682)*(1+$E1691),0.01)</f>
        <v/>
      </c>
      <c r="Y1691" s="32">
        <f>MAX(INDEX(Y$381:Y$392,$D1691)+(Y1664+Y1682)*(1+$E1691),0.01)</f>
        <v/>
      </c>
      <c r="Z1691" s="32">
        <f>MAX(INDEX(Z$381:Z$392,$D1691)+(Z1664+Z1682)*(1+$E1691),0.01)</f>
        <v/>
      </c>
      <c r="AA1691" s="32">
        <f>MAX(INDEX(AA$381:AA$392,$D1691)+(AA1664+AA1682)*(1+$E1691),0.01)</f>
        <v/>
      </c>
      <c r="AB1691" s="32">
        <f>MAX(INDEX(AB$381:AB$392,$D1691)+(AB1664+AB1682)*(1+$E1691),0.01)</f>
        <v/>
      </c>
      <c r="AC1691" s="32">
        <f>MAX(INDEX(AC$381:AC$392,$D1691)+(AC1664+AC1682)*(1+$E1691),0.01)</f>
        <v/>
      </c>
      <c r="AD1691" s="32">
        <f>MAX(INDEX(AD$381:AD$392,$D1691)+(AD1664+AD1682)*(1+$E1691),0.01)</f>
        <v/>
      </c>
      <c r="AF1691" s="11">
        <f>CodePrefix&amp;$A1691&amp;IF($C1691="","","."&amp;$C1691&amp;"."&amp;$B1691)&amp;INDEX(VarEnd,MATCH($A1691,VarKey,0))&amp;AF$5</f>
        <v/>
      </c>
      <c r="AG1691" s="37">
        <f>MAX(INDEX(AG$381:AG$392,$D1691)+(AG1664+AG1682)*(1+$E1691),0.01)</f>
        <v/>
      </c>
      <c r="AH1691" s="32">
        <f>MAX(INDEX(AH$381:AH$392,$D1691)+(AH1664+AH1682)*(1+$E1691),0.01)</f>
        <v/>
      </c>
      <c r="AI1691" s="32">
        <f>MAX(INDEX(AI$381:AI$392,$D1691)+(AI1664+AI1682)*(1+$E1691),0.01)</f>
        <v/>
      </c>
      <c r="AJ1691" s="32">
        <f>MAX(INDEX(AJ$381:AJ$392,$D1691)+(AJ1664+AJ1682)*(1+$E1691),0.01)</f>
        <v/>
      </c>
      <c r="AK1691" s="32">
        <f>MAX(INDEX(AK$381:AK$392,$D1691)+(AK1664+AK1682)*(1+$E1691),0.01)</f>
        <v/>
      </c>
      <c r="AL1691" s="32">
        <f>MAX(INDEX(AL$381:AL$392,$D1691)+(AL1664+AL1682)*(1+$E1691),0.01)</f>
        <v/>
      </c>
      <c r="AM1691" s="32">
        <f>MAX(INDEX(AM$381:AM$392,$D1691)+(AM1664+AM1682)*(1+$E1691),0.01)</f>
        <v/>
      </c>
      <c r="AN1691" s="32">
        <f>MAX(INDEX(AN$381:AN$392,$D1691)+(AN1664+AN1682)*(1+$E1691),0.01)</f>
        <v/>
      </c>
      <c r="AO1691" s="32">
        <f>MAX(INDEX(AO$381:AO$392,$D1691)+(AO1664+AO1682)*(1+$E1691),0.01)</f>
        <v/>
      </c>
      <c r="AP1691" s="32">
        <f>MAX(INDEX(AP$381:AP$392,$D1691)+(AP1664+AP1682)*(1+$E1691),0.01)</f>
        <v/>
      </c>
      <c r="AQ1691" s="32">
        <f>MAX(INDEX(AQ$381:AQ$392,$D1691)+(AQ1664+AQ1682)*(1+$E1691),0.01)</f>
        <v/>
      </c>
      <c r="AR1691" s="32">
        <f>MAX(INDEX(AR$381:AR$392,$D1691)+(AR1664+AR1682)*(1+$E1691),0.01)</f>
        <v/>
      </c>
      <c r="AS1691" s="32">
        <f>MAX(INDEX(AS$381:AS$392,$D1691)+(AS1664+AS1682)*(1+$E1691),0.01)</f>
        <v/>
      </c>
      <c r="AT1691" s="32">
        <f>MAX(INDEX(AT$381:AT$392,$D1691)+(AT1664+AT1682)*(1+$E1691),0.01)</f>
        <v/>
      </c>
      <c r="AU1691" s="32">
        <f>MAX(INDEX(AU$381:AU$392,$D1691)+(AU1664+AU1682)*(1+$E1691),0.01)</f>
        <v/>
      </c>
      <c r="AV1691" s="32">
        <f>MAX(INDEX(AV$381:AV$392,$D1691)+(AV1664+AV1682)*(1+$E1691),0.01)</f>
        <v/>
      </c>
      <c r="AW1691" s="32">
        <f>MAX(INDEX(AW$381:AW$392,$D1691)+(AW1664+AW1682)*(1+$E1691),0.01)</f>
        <v/>
      </c>
      <c r="AX1691" s="32">
        <f>MAX(INDEX(AX$381:AX$392,$D1691)+(AX1664+AX1682)*(1+$E1691),0.01)</f>
        <v/>
      </c>
      <c r="AY1691" s="32">
        <f>MAX(INDEX(AY$381:AY$392,$D1691)+(AY1664+AY1682)*(1+$E1691),0.01)</f>
        <v/>
      </c>
    </row>
    <row r="1692" hidden="1" outlineLevel="2"/>
    <row r="1693" hidden="1" outlineLevel="2">
      <c r="A1693" s="14" t="inlineStr">
        <is>
          <t>shp</t>
        </is>
      </c>
      <c r="B1693" s="14" t="inlineStr">
        <is>
          <t>coa</t>
        </is>
      </c>
      <c r="C1693" s="14" t="inlineStr">
        <is>
          <t>foo</t>
        </is>
      </c>
      <c r="D1693" s="32">
        <f>INDEX(Inputs!$W$5:$W$132,MATCH($B1693&amp;"|"&amp;$C1693,Inputs!$A$5:$A$132,0))</f>
        <v/>
      </c>
      <c r="E1693" s="32">
        <f>INDEX(Inputs!$M$5:$M$132,MATCH($B1693&amp;"|"&amp;$C1693,Inputs!$A$5:$A$132,0))</f>
        <v/>
      </c>
      <c r="F1693" s="36" t="n"/>
      <c r="G1693" s="36" t="n"/>
      <c r="H1693" s="14">
        <f>INDEX(VarLab,MATCH($A1693,VarKey,0))&amp;INDEX(MemLab,MATCH($C1693&amp;"|"&amp;$B1693,MemKey,0))</f>
        <v/>
      </c>
      <c r="I1693" s="14">
        <f>INDEX(VarUnit,MATCH($A1693,VarKey,0))</f>
        <v/>
      </c>
      <c r="J1693" s="14">
        <f>INDEX(VarSrc,MATCH($A1693,VarKey,0))</f>
        <v/>
      </c>
      <c r="K1693" s="11">
        <f>CodePrefix&amp;$A1693&amp;IF($C1693="","","."&amp;$C1693&amp;"."&amp;$B1693)&amp;INDEX(VarEnd,MATCH($A1693,VarKey,0))&amp;K$5</f>
        <v/>
      </c>
      <c r="L1693" s="37">
        <f>INDEX(L$297:L$313,$E1693)*$D1693</f>
        <v/>
      </c>
      <c r="M1693" s="32">
        <f>INDEX(M$297:M$313,$E1693)*$D1693</f>
        <v/>
      </c>
      <c r="N1693" s="32">
        <f>INDEX(N$297:N$313,$E1693)*$D1693</f>
        <v/>
      </c>
      <c r="O1693" s="32">
        <f>INDEX(O$297:O$313,$E1693)*$D1693</f>
        <v/>
      </c>
      <c r="P1693" s="32">
        <f>INDEX(P$297:P$313,$E1693)*$D1693</f>
        <v/>
      </c>
      <c r="Q1693" s="32">
        <f>INDEX(Q$297:Q$313,$E1693)*$D1693</f>
        <v/>
      </c>
      <c r="R1693" s="32">
        <f>INDEX(R$297:R$313,$E1693)*$D1693</f>
        <v/>
      </c>
      <c r="S1693" s="32">
        <f>INDEX(S$297:S$313,$E1693)*$D1693</f>
        <v/>
      </c>
      <c r="T1693" s="32">
        <f>INDEX(T$297:T$313,$E1693)*$D1693</f>
        <v/>
      </c>
      <c r="U1693" s="32">
        <f>INDEX(U$297:U$313,$E1693)*$D1693</f>
        <v/>
      </c>
      <c r="V1693" s="32">
        <f>INDEX(V$297:V$313,$E1693)*$D1693</f>
        <v/>
      </c>
      <c r="W1693" s="32">
        <f>INDEX(W$297:W$313,$E1693)*$D1693</f>
        <v/>
      </c>
      <c r="X1693" s="32">
        <f>INDEX(X$297:X$313,$E1693)*$D1693</f>
        <v/>
      </c>
      <c r="Y1693" s="32">
        <f>INDEX(Y$297:Y$313,$E1693)*$D1693</f>
        <v/>
      </c>
      <c r="Z1693" s="32">
        <f>INDEX(Z$297:Z$313,$E1693)*$D1693</f>
        <v/>
      </c>
      <c r="AA1693" s="32">
        <f>INDEX(AA$297:AA$313,$E1693)*$D1693</f>
        <v/>
      </c>
      <c r="AB1693" s="32">
        <f>INDEX(AB$297:AB$313,$E1693)*$D1693</f>
        <v/>
      </c>
      <c r="AC1693" s="32">
        <f>INDEX(AC$297:AC$313,$E1693)*$D1693</f>
        <v/>
      </c>
      <c r="AD1693" s="32">
        <f>INDEX(AD$297:AD$313,$E1693)*$D1693</f>
        <v/>
      </c>
      <c r="AF1693" s="11">
        <f>CodePrefix&amp;$A1693&amp;IF($C1693="","","."&amp;$C1693&amp;"."&amp;$B1693)&amp;INDEX(VarEnd,MATCH($A1693,VarKey,0))&amp;AF$5</f>
        <v/>
      </c>
      <c r="AG1693" s="37">
        <f>INDEX(AG$297:AG$313,$E1693)*$D1693</f>
        <v/>
      </c>
      <c r="AH1693" s="32">
        <f>INDEX(AH$297:AH$313,$E1693)*$D1693</f>
        <v/>
      </c>
      <c r="AI1693" s="32">
        <f>INDEX(AI$297:AI$313,$E1693)*$D1693</f>
        <v/>
      </c>
      <c r="AJ1693" s="32">
        <f>INDEX(AJ$297:AJ$313,$E1693)*$D1693</f>
        <v/>
      </c>
      <c r="AK1693" s="32">
        <f>INDEX(AK$297:AK$313,$E1693)*$D1693</f>
        <v/>
      </c>
      <c r="AL1693" s="32">
        <f>INDEX(AL$297:AL$313,$E1693)*$D1693</f>
        <v/>
      </c>
      <c r="AM1693" s="32">
        <f>INDEX(AM$297:AM$313,$E1693)*$D1693</f>
        <v/>
      </c>
      <c r="AN1693" s="32">
        <f>INDEX(AN$297:AN$313,$E1693)*$D1693</f>
        <v/>
      </c>
      <c r="AO1693" s="32">
        <f>INDEX(AO$297:AO$313,$E1693)*$D1693</f>
        <v/>
      </c>
      <c r="AP1693" s="32">
        <f>INDEX(AP$297:AP$313,$E1693)*$D1693</f>
        <v/>
      </c>
      <c r="AQ1693" s="32">
        <f>INDEX(AQ$297:AQ$313,$E1693)*$D1693</f>
        <v/>
      </c>
      <c r="AR1693" s="32">
        <f>INDEX(AR$297:AR$313,$E1693)*$D1693</f>
        <v/>
      </c>
      <c r="AS1693" s="32">
        <f>INDEX(AS$297:AS$313,$E1693)*$D1693</f>
        <v/>
      </c>
      <c r="AT1693" s="32">
        <f>INDEX(AT$297:AT$313,$E1693)*$D1693</f>
        <v/>
      </c>
      <c r="AU1693" s="32">
        <f>INDEX(AU$297:AU$313,$E1693)*$D1693</f>
        <v/>
      </c>
      <c r="AV1693" s="32">
        <f>INDEX(AV$297:AV$313,$E1693)*$D1693</f>
        <v/>
      </c>
      <c r="AW1693" s="32">
        <f>INDEX(AW$297:AW$313,$E1693)*$D1693</f>
        <v/>
      </c>
      <c r="AX1693" s="32">
        <f>INDEX(AX$297:AX$313,$E1693)*$D1693</f>
        <v/>
      </c>
      <c r="AY1693" s="32">
        <f>INDEX(AY$297:AY$313,$E1693)*$D1693</f>
        <v/>
      </c>
    </row>
    <row r="1694" hidden="1" outlineLevel="2">
      <c r="A1694" s="14" t="inlineStr">
        <is>
          <t>shp</t>
        </is>
      </c>
      <c r="B1694" s="14" t="inlineStr">
        <is>
          <t>nga</t>
        </is>
      </c>
      <c r="C1694" s="14" t="inlineStr">
        <is>
          <t>foo</t>
        </is>
      </c>
      <c r="D1694" s="32">
        <f>INDEX(Inputs!$W$5:$W$132,MATCH($B1694&amp;"|"&amp;$C1694,Inputs!$A$5:$A$132,0))</f>
        <v/>
      </c>
      <c r="E1694" s="32">
        <f>INDEX(Inputs!$M$5:$M$132,MATCH($B1694&amp;"|"&amp;$C1694,Inputs!$A$5:$A$132,0))</f>
        <v/>
      </c>
      <c r="F1694" s="36" t="n"/>
      <c r="G1694" s="36" t="n"/>
      <c r="H1694" s="14">
        <f>INDEX(VarLab,MATCH($A1694,VarKey,0))&amp;INDEX(MemLab,MATCH($C1694&amp;"|"&amp;$B1694,MemKey,0))</f>
        <v/>
      </c>
      <c r="I1694" s="14">
        <f>INDEX(VarUnit,MATCH($A1694,VarKey,0))</f>
        <v/>
      </c>
      <c r="J1694" s="14">
        <f>INDEX(VarSrc,MATCH($A1694,VarKey,0))</f>
        <v/>
      </c>
      <c r="K1694" s="11">
        <f>CodePrefix&amp;$A1694&amp;IF($C1694="","","."&amp;$C1694&amp;"."&amp;$B1694)&amp;INDEX(VarEnd,MATCH($A1694,VarKey,0))&amp;K$5</f>
        <v/>
      </c>
      <c r="L1694" s="37">
        <f>INDEX(L$297:L$313,$E1694)*$D1694</f>
        <v/>
      </c>
      <c r="M1694" s="32">
        <f>INDEX(M$297:M$313,$E1694)*$D1694</f>
        <v/>
      </c>
      <c r="N1694" s="32">
        <f>INDEX(N$297:N$313,$E1694)*$D1694</f>
        <v/>
      </c>
      <c r="O1694" s="32">
        <f>INDEX(O$297:O$313,$E1694)*$D1694</f>
        <v/>
      </c>
      <c r="P1694" s="32">
        <f>INDEX(P$297:P$313,$E1694)*$D1694</f>
        <v/>
      </c>
      <c r="Q1694" s="32">
        <f>INDEX(Q$297:Q$313,$E1694)*$D1694</f>
        <v/>
      </c>
      <c r="R1694" s="32">
        <f>INDEX(R$297:R$313,$E1694)*$D1694</f>
        <v/>
      </c>
      <c r="S1694" s="32">
        <f>INDEX(S$297:S$313,$E1694)*$D1694</f>
        <v/>
      </c>
      <c r="T1694" s="32">
        <f>INDEX(T$297:T$313,$E1694)*$D1694</f>
        <v/>
      </c>
      <c r="U1694" s="32">
        <f>INDEX(U$297:U$313,$E1694)*$D1694</f>
        <v/>
      </c>
      <c r="V1694" s="32">
        <f>INDEX(V$297:V$313,$E1694)*$D1694</f>
        <v/>
      </c>
      <c r="W1694" s="32">
        <f>INDEX(W$297:W$313,$E1694)*$D1694</f>
        <v/>
      </c>
      <c r="X1694" s="32">
        <f>INDEX(X$297:X$313,$E1694)*$D1694</f>
        <v/>
      </c>
      <c r="Y1694" s="32">
        <f>INDEX(Y$297:Y$313,$E1694)*$D1694</f>
        <v/>
      </c>
      <c r="Z1694" s="32">
        <f>INDEX(Z$297:Z$313,$E1694)*$D1694</f>
        <v/>
      </c>
      <c r="AA1694" s="32">
        <f>INDEX(AA$297:AA$313,$E1694)*$D1694</f>
        <v/>
      </c>
      <c r="AB1694" s="32">
        <f>INDEX(AB$297:AB$313,$E1694)*$D1694</f>
        <v/>
      </c>
      <c r="AC1694" s="32">
        <f>INDEX(AC$297:AC$313,$E1694)*$D1694</f>
        <v/>
      </c>
      <c r="AD1694" s="32">
        <f>INDEX(AD$297:AD$313,$E1694)*$D1694</f>
        <v/>
      </c>
      <c r="AF1694" s="11">
        <f>CodePrefix&amp;$A1694&amp;IF($C1694="","","."&amp;$C1694&amp;"."&amp;$B1694)&amp;INDEX(VarEnd,MATCH($A1694,VarKey,0))&amp;AF$5</f>
        <v/>
      </c>
      <c r="AG1694" s="37">
        <f>INDEX(AG$297:AG$313,$E1694)*$D1694</f>
        <v/>
      </c>
      <c r="AH1694" s="32">
        <f>INDEX(AH$297:AH$313,$E1694)*$D1694</f>
        <v/>
      </c>
      <c r="AI1694" s="32">
        <f>INDEX(AI$297:AI$313,$E1694)*$D1694</f>
        <v/>
      </c>
      <c r="AJ1694" s="32">
        <f>INDEX(AJ$297:AJ$313,$E1694)*$D1694</f>
        <v/>
      </c>
      <c r="AK1694" s="32">
        <f>INDEX(AK$297:AK$313,$E1694)*$D1694</f>
        <v/>
      </c>
      <c r="AL1694" s="32">
        <f>INDEX(AL$297:AL$313,$E1694)*$D1694</f>
        <v/>
      </c>
      <c r="AM1694" s="32">
        <f>INDEX(AM$297:AM$313,$E1694)*$D1694</f>
        <v/>
      </c>
      <c r="AN1694" s="32">
        <f>INDEX(AN$297:AN$313,$E1694)*$D1694</f>
        <v/>
      </c>
      <c r="AO1694" s="32">
        <f>INDEX(AO$297:AO$313,$E1694)*$D1694</f>
        <v/>
      </c>
      <c r="AP1694" s="32">
        <f>INDEX(AP$297:AP$313,$E1694)*$D1694</f>
        <v/>
      </c>
      <c r="AQ1694" s="32">
        <f>INDEX(AQ$297:AQ$313,$E1694)*$D1694</f>
        <v/>
      </c>
      <c r="AR1694" s="32">
        <f>INDEX(AR$297:AR$313,$E1694)*$D1694</f>
        <v/>
      </c>
      <c r="AS1694" s="32">
        <f>INDEX(AS$297:AS$313,$E1694)*$D1694</f>
        <v/>
      </c>
      <c r="AT1694" s="32">
        <f>INDEX(AT$297:AT$313,$E1694)*$D1694</f>
        <v/>
      </c>
      <c r="AU1694" s="32">
        <f>INDEX(AU$297:AU$313,$E1694)*$D1694</f>
        <v/>
      </c>
      <c r="AV1694" s="32">
        <f>INDEX(AV$297:AV$313,$E1694)*$D1694</f>
        <v/>
      </c>
      <c r="AW1694" s="32">
        <f>INDEX(AW$297:AW$313,$E1694)*$D1694</f>
        <v/>
      </c>
      <c r="AX1694" s="32">
        <f>INDEX(AX$297:AX$313,$E1694)*$D1694</f>
        <v/>
      </c>
      <c r="AY1694" s="32">
        <f>INDEX(AY$297:AY$313,$E1694)*$D1694</f>
        <v/>
      </c>
    </row>
    <row r="1695" hidden="1" outlineLevel="2">
      <c r="A1695" s="14" t="inlineStr">
        <is>
          <t>shp</t>
        </is>
      </c>
      <c r="B1695" s="14" t="inlineStr">
        <is>
          <t>gso</t>
        </is>
      </c>
      <c r="C1695" s="14" t="inlineStr">
        <is>
          <t>foo</t>
        </is>
      </c>
      <c r="D1695" s="32">
        <f>INDEX(Inputs!$W$5:$W$132,MATCH($B1695&amp;"|"&amp;$C1695,Inputs!$A$5:$A$132,0))</f>
        <v/>
      </c>
      <c r="E1695" s="32">
        <f>INDEX(Inputs!$M$5:$M$132,MATCH($B1695&amp;"|"&amp;$C1695,Inputs!$A$5:$A$132,0))</f>
        <v/>
      </c>
      <c r="F1695" s="36" t="n"/>
      <c r="G1695" s="36" t="n"/>
      <c r="H1695" s="14">
        <f>INDEX(VarLab,MATCH($A1695,VarKey,0))&amp;INDEX(MemLab,MATCH($C1695&amp;"|"&amp;$B1695,MemKey,0))</f>
        <v/>
      </c>
      <c r="I1695" s="14">
        <f>INDEX(VarUnit,MATCH($A1695,VarKey,0))</f>
        <v/>
      </c>
      <c r="J1695" s="14">
        <f>INDEX(VarSrc,MATCH($A1695,VarKey,0))</f>
        <v/>
      </c>
      <c r="K1695" s="11">
        <f>CodePrefix&amp;$A1695&amp;IF($C1695="","","."&amp;$C1695&amp;"."&amp;$B1695)&amp;INDEX(VarEnd,MATCH($A1695,VarKey,0))&amp;K$5</f>
        <v/>
      </c>
      <c r="L1695" s="37">
        <f>INDEX(L$297:L$313,$E1695)*$D1695</f>
        <v/>
      </c>
      <c r="M1695" s="32">
        <f>INDEX(M$297:M$313,$E1695)*$D1695</f>
        <v/>
      </c>
      <c r="N1695" s="32">
        <f>INDEX(N$297:N$313,$E1695)*$D1695</f>
        <v/>
      </c>
      <c r="O1695" s="32">
        <f>INDEX(O$297:O$313,$E1695)*$D1695</f>
        <v/>
      </c>
      <c r="P1695" s="32">
        <f>INDEX(P$297:P$313,$E1695)*$D1695</f>
        <v/>
      </c>
      <c r="Q1695" s="32">
        <f>INDEX(Q$297:Q$313,$E1695)*$D1695</f>
        <v/>
      </c>
      <c r="R1695" s="32">
        <f>INDEX(R$297:R$313,$E1695)*$D1695</f>
        <v/>
      </c>
      <c r="S1695" s="32">
        <f>INDEX(S$297:S$313,$E1695)*$D1695</f>
        <v/>
      </c>
      <c r="T1695" s="32">
        <f>INDEX(T$297:T$313,$E1695)*$D1695</f>
        <v/>
      </c>
      <c r="U1695" s="32">
        <f>INDEX(U$297:U$313,$E1695)*$D1695</f>
        <v/>
      </c>
      <c r="V1695" s="32">
        <f>INDEX(V$297:V$313,$E1695)*$D1695</f>
        <v/>
      </c>
      <c r="W1695" s="32">
        <f>INDEX(W$297:W$313,$E1695)*$D1695</f>
        <v/>
      </c>
      <c r="X1695" s="32">
        <f>INDEX(X$297:X$313,$E1695)*$D1695</f>
        <v/>
      </c>
      <c r="Y1695" s="32">
        <f>INDEX(Y$297:Y$313,$E1695)*$D1695</f>
        <v/>
      </c>
      <c r="Z1695" s="32">
        <f>INDEX(Z$297:Z$313,$E1695)*$D1695</f>
        <v/>
      </c>
      <c r="AA1695" s="32">
        <f>INDEX(AA$297:AA$313,$E1695)*$D1695</f>
        <v/>
      </c>
      <c r="AB1695" s="32">
        <f>INDEX(AB$297:AB$313,$E1695)*$D1695</f>
        <v/>
      </c>
      <c r="AC1695" s="32">
        <f>INDEX(AC$297:AC$313,$E1695)*$D1695</f>
        <v/>
      </c>
      <c r="AD1695" s="32">
        <f>INDEX(AD$297:AD$313,$E1695)*$D1695</f>
        <v/>
      </c>
      <c r="AF1695" s="11">
        <f>CodePrefix&amp;$A1695&amp;IF($C1695="","","."&amp;$C1695&amp;"."&amp;$B1695)&amp;INDEX(VarEnd,MATCH($A1695,VarKey,0))&amp;AF$5</f>
        <v/>
      </c>
      <c r="AG1695" s="37">
        <f>INDEX(AG$297:AG$313,$E1695)*$D1695</f>
        <v/>
      </c>
      <c r="AH1695" s="32">
        <f>INDEX(AH$297:AH$313,$E1695)*$D1695</f>
        <v/>
      </c>
      <c r="AI1695" s="32">
        <f>INDEX(AI$297:AI$313,$E1695)*$D1695</f>
        <v/>
      </c>
      <c r="AJ1695" s="32">
        <f>INDEX(AJ$297:AJ$313,$E1695)*$D1695</f>
        <v/>
      </c>
      <c r="AK1695" s="32">
        <f>INDEX(AK$297:AK$313,$E1695)*$D1695</f>
        <v/>
      </c>
      <c r="AL1695" s="32">
        <f>INDEX(AL$297:AL$313,$E1695)*$D1695</f>
        <v/>
      </c>
      <c r="AM1695" s="32">
        <f>INDEX(AM$297:AM$313,$E1695)*$D1695</f>
        <v/>
      </c>
      <c r="AN1695" s="32">
        <f>INDEX(AN$297:AN$313,$E1695)*$D1695</f>
        <v/>
      </c>
      <c r="AO1695" s="32">
        <f>INDEX(AO$297:AO$313,$E1695)*$D1695</f>
        <v/>
      </c>
      <c r="AP1695" s="32">
        <f>INDEX(AP$297:AP$313,$E1695)*$D1695</f>
        <v/>
      </c>
      <c r="AQ1695" s="32">
        <f>INDEX(AQ$297:AQ$313,$E1695)*$D1695</f>
        <v/>
      </c>
      <c r="AR1695" s="32">
        <f>INDEX(AR$297:AR$313,$E1695)*$D1695</f>
        <v/>
      </c>
      <c r="AS1695" s="32">
        <f>INDEX(AS$297:AS$313,$E1695)*$D1695</f>
        <v/>
      </c>
      <c r="AT1695" s="32">
        <f>INDEX(AT$297:AT$313,$E1695)*$D1695</f>
        <v/>
      </c>
      <c r="AU1695" s="32">
        <f>INDEX(AU$297:AU$313,$E1695)*$D1695</f>
        <v/>
      </c>
      <c r="AV1695" s="32">
        <f>INDEX(AV$297:AV$313,$E1695)*$D1695</f>
        <v/>
      </c>
      <c r="AW1695" s="32">
        <f>INDEX(AW$297:AW$313,$E1695)*$D1695</f>
        <v/>
      </c>
      <c r="AX1695" s="32">
        <f>INDEX(AX$297:AX$313,$E1695)*$D1695</f>
        <v/>
      </c>
      <c r="AY1695" s="32">
        <f>INDEX(AY$297:AY$313,$E1695)*$D1695</f>
        <v/>
      </c>
    </row>
    <row r="1696" hidden="1" outlineLevel="2">
      <c r="A1696" s="14" t="inlineStr">
        <is>
          <t>shp</t>
        </is>
      </c>
      <c r="B1696" s="14" t="inlineStr">
        <is>
          <t>die</t>
        </is>
      </c>
      <c r="C1696" s="14" t="inlineStr">
        <is>
          <t>foo</t>
        </is>
      </c>
      <c r="D1696" s="32">
        <f>INDEX(Inputs!$W$5:$W$132,MATCH($B1696&amp;"|"&amp;$C1696,Inputs!$A$5:$A$132,0))</f>
        <v/>
      </c>
      <c r="E1696" s="32">
        <f>INDEX(Inputs!$M$5:$M$132,MATCH($B1696&amp;"|"&amp;$C1696,Inputs!$A$5:$A$132,0))</f>
        <v/>
      </c>
      <c r="F1696" s="36" t="n"/>
      <c r="G1696" s="36" t="n"/>
      <c r="H1696" s="14">
        <f>INDEX(VarLab,MATCH($A1696,VarKey,0))&amp;INDEX(MemLab,MATCH($C1696&amp;"|"&amp;$B1696,MemKey,0))</f>
        <v/>
      </c>
      <c r="I1696" s="14">
        <f>INDEX(VarUnit,MATCH($A1696,VarKey,0))</f>
        <v/>
      </c>
      <c r="J1696" s="14">
        <f>INDEX(VarSrc,MATCH($A1696,VarKey,0))</f>
        <v/>
      </c>
      <c r="K1696" s="11">
        <f>CodePrefix&amp;$A1696&amp;IF($C1696="","","."&amp;$C1696&amp;"."&amp;$B1696)&amp;INDEX(VarEnd,MATCH($A1696,VarKey,0))&amp;K$5</f>
        <v/>
      </c>
      <c r="L1696" s="37">
        <f>INDEX(L$297:L$313,$E1696)*$D1696</f>
        <v/>
      </c>
      <c r="M1696" s="32">
        <f>INDEX(M$297:M$313,$E1696)*$D1696</f>
        <v/>
      </c>
      <c r="N1696" s="32">
        <f>INDEX(N$297:N$313,$E1696)*$D1696</f>
        <v/>
      </c>
      <c r="O1696" s="32">
        <f>INDEX(O$297:O$313,$E1696)*$D1696</f>
        <v/>
      </c>
      <c r="P1696" s="32">
        <f>INDEX(P$297:P$313,$E1696)*$D1696</f>
        <v/>
      </c>
      <c r="Q1696" s="32">
        <f>INDEX(Q$297:Q$313,$E1696)*$D1696</f>
        <v/>
      </c>
      <c r="R1696" s="32">
        <f>INDEX(R$297:R$313,$E1696)*$D1696</f>
        <v/>
      </c>
      <c r="S1696" s="32">
        <f>INDEX(S$297:S$313,$E1696)*$D1696</f>
        <v/>
      </c>
      <c r="T1696" s="32">
        <f>INDEX(T$297:T$313,$E1696)*$D1696</f>
        <v/>
      </c>
      <c r="U1696" s="32">
        <f>INDEX(U$297:U$313,$E1696)*$D1696</f>
        <v/>
      </c>
      <c r="V1696" s="32">
        <f>INDEX(V$297:V$313,$E1696)*$D1696</f>
        <v/>
      </c>
      <c r="W1696" s="32">
        <f>INDEX(W$297:W$313,$E1696)*$D1696</f>
        <v/>
      </c>
      <c r="X1696" s="32">
        <f>INDEX(X$297:X$313,$E1696)*$D1696</f>
        <v/>
      </c>
      <c r="Y1696" s="32">
        <f>INDEX(Y$297:Y$313,$E1696)*$D1696</f>
        <v/>
      </c>
      <c r="Z1696" s="32">
        <f>INDEX(Z$297:Z$313,$E1696)*$D1696</f>
        <v/>
      </c>
      <c r="AA1696" s="32">
        <f>INDEX(AA$297:AA$313,$E1696)*$D1696</f>
        <v/>
      </c>
      <c r="AB1696" s="32">
        <f>INDEX(AB$297:AB$313,$E1696)*$D1696</f>
        <v/>
      </c>
      <c r="AC1696" s="32">
        <f>INDEX(AC$297:AC$313,$E1696)*$D1696</f>
        <v/>
      </c>
      <c r="AD1696" s="32">
        <f>INDEX(AD$297:AD$313,$E1696)*$D1696</f>
        <v/>
      </c>
      <c r="AF1696" s="11">
        <f>CodePrefix&amp;$A1696&amp;IF($C1696="","","."&amp;$C1696&amp;"."&amp;$B1696)&amp;INDEX(VarEnd,MATCH($A1696,VarKey,0))&amp;AF$5</f>
        <v/>
      </c>
      <c r="AG1696" s="37">
        <f>INDEX(AG$297:AG$313,$E1696)*$D1696</f>
        <v/>
      </c>
      <c r="AH1696" s="32">
        <f>INDEX(AH$297:AH$313,$E1696)*$D1696</f>
        <v/>
      </c>
      <c r="AI1696" s="32">
        <f>INDEX(AI$297:AI$313,$E1696)*$D1696</f>
        <v/>
      </c>
      <c r="AJ1696" s="32">
        <f>INDEX(AJ$297:AJ$313,$E1696)*$D1696</f>
        <v/>
      </c>
      <c r="AK1696" s="32">
        <f>INDEX(AK$297:AK$313,$E1696)*$D1696</f>
        <v/>
      </c>
      <c r="AL1696" s="32">
        <f>INDEX(AL$297:AL$313,$E1696)*$D1696</f>
        <v/>
      </c>
      <c r="AM1696" s="32">
        <f>INDEX(AM$297:AM$313,$E1696)*$D1696</f>
        <v/>
      </c>
      <c r="AN1696" s="32">
        <f>INDEX(AN$297:AN$313,$E1696)*$D1696</f>
        <v/>
      </c>
      <c r="AO1696" s="32">
        <f>INDEX(AO$297:AO$313,$E1696)*$D1696</f>
        <v/>
      </c>
      <c r="AP1696" s="32">
        <f>INDEX(AP$297:AP$313,$E1696)*$D1696</f>
        <v/>
      </c>
      <c r="AQ1696" s="32">
        <f>INDEX(AQ$297:AQ$313,$E1696)*$D1696</f>
        <v/>
      </c>
      <c r="AR1696" s="32">
        <f>INDEX(AR$297:AR$313,$E1696)*$D1696</f>
        <v/>
      </c>
      <c r="AS1696" s="32">
        <f>INDEX(AS$297:AS$313,$E1696)*$D1696</f>
        <v/>
      </c>
      <c r="AT1696" s="32">
        <f>INDEX(AT$297:AT$313,$E1696)*$D1696</f>
        <v/>
      </c>
      <c r="AU1696" s="32">
        <f>INDEX(AU$297:AU$313,$E1696)*$D1696</f>
        <v/>
      </c>
      <c r="AV1696" s="32">
        <f>INDEX(AV$297:AV$313,$E1696)*$D1696</f>
        <v/>
      </c>
      <c r="AW1696" s="32">
        <f>INDEX(AW$297:AW$313,$E1696)*$D1696</f>
        <v/>
      </c>
      <c r="AX1696" s="32">
        <f>INDEX(AX$297:AX$313,$E1696)*$D1696</f>
        <v/>
      </c>
      <c r="AY1696" s="32">
        <f>INDEX(AY$297:AY$313,$E1696)*$D1696</f>
        <v/>
      </c>
    </row>
    <row r="1697" hidden="1" outlineLevel="2">
      <c r="A1697" s="14" t="inlineStr">
        <is>
          <t>shp</t>
        </is>
      </c>
      <c r="B1697" s="14" t="inlineStr">
        <is>
          <t>lpg</t>
        </is>
      </c>
      <c r="C1697" s="14" t="inlineStr">
        <is>
          <t>foo</t>
        </is>
      </c>
      <c r="D1697" s="32">
        <f>INDEX(Inputs!$W$5:$W$132,MATCH($B1697&amp;"|"&amp;$C1697,Inputs!$A$5:$A$132,0))</f>
        <v/>
      </c>
      <c r="E1697" s="32">
        <f>INDEX(Inputs!$M$5:$M$132,MATCH($B1697&amp;"|"&amp;$C1697,Inputs!$A$5:$A$132,0))</f>
        <v/>
      </c>
      <c r="F1697" s="36" t="n"/>
      <c r="G1697" s="36" t="n"/>
      <c r="H1697" s="14">
        <f>INDEX(VarLab,MATCH($A1697,VarKey,0))&amp;INDEX(MemLab,MATCH($C1697&amp;"|"&amp;$B1697,MemKey,0))</f>
        <v/>
      </c>
      <c r="I1697" s="14">
        <f>INDEX(VarUnit,MATCH($A1697,VarKey,0))</f>
        <v/>
      </c>
      <c r="J1697" s="14">
        <f>INDEX(VarSrc,MATCH($A1697,VarKey,0))</f>
        <v/>
      </c>
      <c r="K1697" s="11">
        <f>CodePrefix&amp;$A1697&amp;IF($C1697="","","."&amp;$C1697&amp;"."&amp;$B1697)&amp;INDEX(VarEnd,MATCH($A1697,VarKey,0))&amp;K$5</f>
        <v/>
      </c>
      <c r="L1697" s="37">
        <f>INDEX(L$297:L$313,$E1697)*$D1697</f>
        <v/>
      </c>
      <c r="M1697" s="32">
        <f>INDEX(M$297:M$313,$E1697)*$D1697</f>
        <v/>
      </c>
      <c r="N1697" s="32">
        <f>INDEX(N$297:N$313,$E1697)*$D1697</f>
        <v/>
      </c>
      <c r="O1697" s="32">
        <f>INDEX(O$297:O$313,$E1697)*$D1697</f>
        <v/>
      </c>
      <c r="P1697" s="32">
        <f>INDEX(P$297:P$313,$E1697)*$D1697</f>
        <v/>
      </c>
      <c r="Q1697" s="32">
        <f>INDEX(Q$297:Q$313,$E1697)*$D1697</f>
        <v/>
      </c>
      <c r="R1697" s="32">
        <f>INDEX(R$297:R$313,$E1697)*$D1697</f>
        <v/>
      </c>
      <c r="S1697" s="32">
        <f>INDEX(S$297:S$313,$E1697)*$D1697</f>
        <v/>
      </c>
      <c r="T1697" s="32">
        <f>INDEX(T$297:T$313,$E1697)*$D1697</f>
        <v/>
      </c>
      <c r="U1697" s="32">
        <f>INDEX(U$297:U$313,$E1697)*$D1697</f>
        <v/>
      </c>
      <c r="V1697" s="32">
        <f>INDEX(V$297:V$313,$E1697)*$D1697</f>
        <v/>
      </c>
      <c r="W1697" s="32">
        <f>INDEX(W$297:W$313,$E1697)*$D1697</f>
        <v/>
      </c>
      <c r="X1697" s="32">
        <f>INDEX(X$297:X$313,$E1697)*$D1697</f>
        <v/>
      </c>
      <c r="Y1697" s="32">
        <f>INDEX(Y$297:Y$313,$E1697)*$D1697</f>
        <v/>
      </c>
      <c r="Z1697" s="32">
        <f>INDEX(Z$297:Z$313,$E1697)*$D1697</f>
        <v/>
      </c>
      <c r="AA1697" s="32">
        <f>INDEX(AA$297:AA$313,$E1697)*$D1697</f>
        <v/>
      </c>
      <c r="AB1697" s="32">
        <f>INDEX(AB$297:AB$313,$E1697)*$D1697</f>
        <v/>
      </c>
      <c r="AC1697" s="32">
        <f>INDEX(AC$297:AC$313,$E1697)*$D1697</f>
        <v/>
      </c>
      <c r="AD1697" s="32">
        <f>INDEX(AD$297:AD$313,$E1697)*$D1697</f>
        <v/>
      </c>
      <c r="AF1697" s="11">
        <f>CodePrefix&amp;$A1697&amp;IF($C1697="","","."&amp;$C1697&amp;"."&amp;$B1697)&amp;INDEX(VarEnd,MATCH($A1697,VarKey,0))&amp;AF$5</f>
        <v/>
      </c>
      <c r="AG1697" s="37">
        <f>INDEX(AG$297:AG$313,$E1697)*$D1697</f>
        <v/>
      </c>
      <c r="AH1697" s="32">
        <f>INDEX(AH$297:AH$313,$E1697)*$D1697</f>
        <v/>
      </c>
      <c r="AI1697" s="32">
        <f>INDEX(AI$297:AI$313,$E1697)*$D1697</f>
        <v/>
      </c>
      <c r="AJ1697" s="32">
        <f>INDEX(AJ$297:AJ$313,$E1697)*$D1697</f>
        <v/>
      </c>
      <c r="AK1697" s="32">
        <f>INDEX(AK$297:AK$313,$E1697)*$D1697</f>
        <v/>
      </c>
      <c r="AL1697" s="32">
        <f>INDEX(AL$297:AL$313,$E1697)*$D1697</f>
        <v/>
      </c>
      <c r="AM1697" s="32">
        <f>INDEX(AM$297:AM$313,$E1697)*$D1697</f>
        <v/>
      </c>
      <c r="AN1697" s="32">
        <f>INDEX(AN$297:AN$313,$E1697)*$D1697</f>
        <v/>
      </c>
      <c r="AO1697" s="32">
        <f>INDEX(AO$297:AO$313,$E1697)*$D1697</f>
        <v/>
      </c>
      <c r="AP1697" s="32">
        <f>INDEX(AP$297:AP$313,$E1697)*$D1697</f>
        <v/>
      </c>
      <c r="AQ1697" s="32">
        <f>INDEX(AQ$297:AQ$313,$E1697)*$D1697</f>
        <v/>
      </c>
      <c r="AR1697" s="32">
        <f>INDEX(AR$297:AR$313,$E1697)*$D1697</f>
        <v/>
      </c>
      <c r="AS1697" s="32">
        <f>INDEX(AS$297:AS$313,$E1697)*$D1697</f>
        <v/>
      </c>
      <c r="AT1697" s="32">
        <f>INDEX(AT$297:AT$313,$E1697)*$D1697</f>
        <v/>
      </c>
      <c r="AU1697" s="32">
        <f>INDEX(AU$297:AU$313,$E1697)*$D1697</f>
        <v/>
      </c>
      <c r="AV1697" s="32">
        <f>INDEX(AV$297:AV$313,$E1697)*$D1697</f>
        <v/>
      </c>
      <c r="AW1697" s="32">
        <f>INDEX(AW$297:AW$313,$E1697)*$D1697</f>
        <v/>
      </c>
      <c r="AX1697" s="32">
        <f>INDEX(AX$297:AX$313,$E1697)*$D1697</f>
        <v/>
      </c>
      <c r="AY1697" s="32">
        <f>INDEX(AY$297:AY$313,$E1697)*$D1697</f>
        <v/>
      </c>
    </row>
    <row r="1698" hidden="1" outlineLevel="2">
      <c r="A1698" s="14" t="inlineStr">
        <is>
          <t>shp</t>
        </is>
      </c>
      <c r="B1698" s="14" t="inlineStr">
        <is>
          <t>ker</t>
        </is>
      </c>
      <c r="C1698" s="14" t="inlineStr">
        <is>
          <t>foo</t>
        </is>
      </c>
      <c r="D1698" s="32">
        <f>INDEX(Inputs!$W$5:$W$132,MATCH($B1698&amp;"|"&amp;$C1698,Inputs!$A$5:$A$132,0))</f>
        <v/>
      </c>
      <c r="E1698" s="32">
        <f>INDEX(Inputs!$M$5:$M$132,MATCH($B1698&amp;"|"&amp;$C1698,Inputs!$A$5:$A$132,0))</f>
        <v/>
      </c>
      <c r="F1698" s="36" t="n"/>
      <c r="G1698" s="36" t="n"/>
      <c r="H1698" s="14">
        <f>INDEX(VarLab,MATCH($A1698,VarKey,0))&amp;INDEX(MemLab,MATCH($C1698&amp;"|"&amp;$B1698,MemKey,0))</f>
        <v/>
      </c>
      <c r="I1698" s="14">
        <f>INDEX(VarUnit,MATCH($A1698,VarKey,0))</f>
        <v/>
      </c>
      <c r="J1698" s="14">
        <f>INDEX(VarSrc,MATCH($A1698,VarKey,0))</f>
        <v/>
      </c>
      <c r="K1698" s="11">
        <f>CodePrefix&amp;$A1698&amp;IF($C1698="","","."&amp;$C1698&amp;"."&amp;$B1698)&amp;INDEX(VarEnd,MATCH($A1698,VarKey,0))&amp;K$5</f>
        <v/>
      </c>
      <c r="L1698" s="37">
        <f>INDEX(L$297:L$313,$E1698)*$D1698</f>
        <v/>
      </c>
      <c r="M1698" s="32">
        <f>INDEX(M$297:M$313,$E1698)*$D1698</f>
        <v/>
      </c>
      <c r="N1698" s="32">
        <f>INDEX(N$297:N$313,$E1698)*$D1698</f>
        <v/>
      </c>
      <c r="O1698" s="32">
        <f>INDEX(O$297:O$313,$E1698)*$D1698</f>
        <v/>
      </c>
      <c r="P1698" s="32">
        <f>INDEX(P$297:P$313,$E1698)*$D1698</f>
        <v/>
      </c>
      <c r="Q1698" s="32">
        <f>INDEX(Q$297:Q$313,$E1698)*$D1698</f>
        <v/>
      </c>
      <c r="R1698" s="32">
        <f>INDEX(R$297:R$313,$E1698)*$D1698</f>
        <v/>
      </c>
      <c r="S1698" s="32">
        <f>INDEX(S$297:S$313,$E1698)*$D1698</f>
        <v/>
      </c>
      <c r="T1698" s="32">
        <f>INDEX(T$297:T$313,$E1698)*$D1698</f>
        <v/>
      </c>
      <c r="U1698" s="32">
        <f>INDEX(U$297:U$313,$E1698)*$D1698</f>
        <v/>
      </c>
      <c r="V1698" s="32">
        <f>INDEX(V$297:V$313,$E1698)*$D1698</f>
        <v/>
      </c>
      <c r="W1698" s="32">
        <f>INDEX(W$297:W$313,$E1698)*$D1698</f>
        <v/>
      </c>
      <c r="X1698" s="32">
        <f>INDEX(X$297:X$313,$E1698)*$D1698</f>
        <v/>
      </c>
      <c r="Y1698" s="32">
        <f>INDEX(Y$297:Y$313,$E1698)*$D1698</f>
        <v/>
      </c>
      <c r="Z1698" s="32">
        <f>INDEX(Z$297:Z$313,$E1698)*$D1698</f>
        <v/>
      </c>
      <c r="AA1698" s="32">
        <f>INDEX(AA$297:AA$313,$E1698)*$D1698</f>
        <v/>
      </c>
      <c r="AB1698" s="32">
        <f>INDEX(AB$297:AB$313,$E1698)*$D1698</f>
        <v/>
      </c>
      <c r="AC1698" s="32">
        <f>INDEX(AC$297:AC$313,$E1698)*$D1698</f>
        <v/>
      </c>
      <c r="AD1698" s="32">
        <f>INDEX(AD$297:AD$313,$E1698)*$D1698</f>
        <v/>
      </c>
      <c r="AF1698" s="11">
        <f>CodePrefix&amp;$A1698&amp;IF($C1698="","","."&amp;$C1698&amp;"."&amp;$B1698)&amp;INDEX(VarEnd,MATCH($A1698,VarKey,0))&amp;AF$5</f>
        <v/>
      </c>
      <c r="AG1698" s="37">
        <f>INDEX(AG$297:AG$313,$E1698)*$D1698</f>
        <v/>
      </c>
      <c r="AH1698" s="32">
        <f>INDEX(AH$297:AH$313,$E1698)*$D1698</f>
        <v/>
      </c>
      <c r="AI1698" s="32">
        <f>INDEX(AI$297:AI$313,$E1698)*$D1698</f>
        <v/>
      </c>
      <c r="AJ1698" s="32">
        <f>INDEX(AJ$297:AJ$313,$E1698)*$D1698</f>
        <v/>
      </c>
      <c r="AK1698" s="32">
        <f>INDEX(AK$297:AK$313,$E1698)*$D1698</f>
        <v/>
      </c>
      <c r="AL1698" s="32">
        <f>INDEX(AL$297:AL$313,$E1698)*$D1698</f>
        <v/>
      </c>
      <c r="AM1698" s="32">
        <f>INDEX(AM$297:AM$313,$E1698)*$D1698</f>
        <v/>
      </c>
      <c r="AN1698" s="32">
        <f>INDEX(AN$297:AN$313,$E1698)*$D1698</f>
        <v/>
      </c>
      <c r="AO1698" s="32">
        <f>INDEX(AO$297:AO$313,$E1698)*$D1698</f>
        <v/>
      </c>
      <c r="AP1698" s="32">
        <f>INDEX(AP$297:AP$313,$E1698)*$D1698</f>
        <v/>
      </c>
      <c r="AQ1698" s="32">
        <f>INDEX(AQ$297:AQ$313,$E1698)*$D1698</f>
        <v/>
      </c>
      <c r="AR1698" s="32">
        <f>INDEX(AR$297:AR$313,$E1698)*$D1698</f>
        <v/>
      </c>
      <c r="AS1698" s="32">
        <f>INDEX(AS$297:AS$313,$E1698)*$D1698</f>
        <v/>
      </c>
      <c r="AT1698" s="32">
        <f>INDEX(AT$297:AT$313,$E1698)*$D1698</f>
        <v/>
      </c>
      <c r="AU1698" s="32">
        <f>INDEX(AU$297:AU$313,$E1698)*$D1698</f>
        <v/>
      </c>
      <c r="AV1698" s="32">
        <f>INDEX(AV$297:AV$313,$E1698)*$D1698</f>
        <v/>
      </c>
      <c r="AW1698" s="32">
        <f>INDEX(AW$297:AW$313,$E1698)*$D1698</f>
        <v/>
      </c>
      <c r="AX1698" s="32">
        <f>INDEX(AX$297:AX$313,$E1698)*$D1698</f>
        <v/>
      </c>
      <c r="AY1698" s="32">
        <f>INDEX(AY$297:AY$313,$E1698)*$D1698</f>
        <v/>
      </c>
    </row>
    <row r="1699" hidden="1" outlineLevel="2">
      <c r="A1699" s="14" t="inlineStr">
        <is>
          <t>shp</t>
        </is>
      </c>
      <c r="B1699" s="14" t="inlineStr">
        <is>
          <t>oop</t>
        </is>
      </c>
      <c r="C1699" s="14" t="inlineStr">
        <is>
          <t>foo</t>
        </is>
      </c>
      <c r="D1699" s="32">
        <f>INDEX(Inputs!$W$5:$W$132,MATCH($B1699&amp;"|"&amp;$C1699,Inputs!$A$5:$A$132,0))</f>
        <v/>
      </c>
      <c r="E1699" s="32">
        <f>INDEX(Inputs!$M$5:$M$132,MATCH($B1699&amp;"|"&amp;$C1699,Inputs!$A$5:$A$132,0))</f>
        <v/>
      </c>
      <c r="F1699" s="36" t="n"/>
      <c r="G1699" s="36" t="n"/>
      <c r="H1699" s="14">
        <f>INDEX(VarLab,MATCH($A1699,VarKey,0))&amp;INDEX(MemLab,MATCH($C1699&amp;"|"&amp;$B1699,MemKey,0))</f>
        <v/>
      </c>
      <c r="I1699" s="14">
        <f>INDEX(VarUnit,MATCH($A1699,VarKey,0))</f>
        <v/>
      </c>
      <c r="J1699" s="14">
        <f>INDEX(VarSrc,MATCH($A1699,VarKey,0))</f>
        <v/>
      </c>
      <c r="K1699" s="11">
        <f>CodePrefix&amp;$A1699&amp;IF($C1699="","","."&amp;$C1699&amp;"."&amp;$B1699)&amp;INDEX(VarEnd,MATCH($A1699,VarKey,0))&amp;K$5</f>
        <v/>
      </c>
      <c r="L1699" s="37">
        <f>INDEX(L$297:L$313,$E1699)*$D1699</f>
        <v/>
      </c>
      <c r="M1699" s="32">
        <f>INDEX(M$297:M$313,$E1699)*$D1699</f>
        <v/>
      </c>
      <c r="N1699" s="32">
        <f>INDEX(N$297:N$313,$E1699)*$D1699</f>
        <v/>
      </c>
      <c r="O1699" s="32">
        <f>INDEX(O$297:O$313,$E1699)*$D1699</f>
        <v/>
      </c>
      <c r="P1699" s="32">
        <f>INDEX(P$297:P$313,$E1699)*$D1699</f>
        <v/>
      </c>
      <c r="Q1699" s="32">
        <f>INDEX(Q$297:Q$313,$E1699)*$D1699</f>
        <v/>
      </c>
      <c r="R1699" s="32">
        <f>INDEX(R$297:R$313,$E1699)*$D1699</f>
        <v/>
      </c>
      <c r="S1699" s="32">
        <f>INDEX(S$297:S$313,$E1699)*$D1699</f>
        <v/>
      </c>
      <c r="T1699" s="32">
        <f>INDEX(T$297:T$313,$E1699)*$D1699</f>
        <v/>
      </c>
      <c r="U1699" s="32">
        <f>INDEX(U$297:U$313,$E1699)*$D1699</f>
        <v/>
      </c>
      <c r="V1699" s="32">
        <f>INDEX(V$297:V$313,$E1699)*$D1699</f>
        <v/>
      </c>
      <c r="W1699" s="32">
        <f>INDEX(W$297:W$313,$E1699)*$D1699</f>
        <v/>
      </c>
      <c r="X1699" s="32">
        <f>INDEX(X$297:X$313,$E1699)*$D1699</f>
        <v/>
      </c>
      <c r="Y1699" s="32">
        <f>INDEX(Y$297:Y$313,$E1699)*$D1699</f>
        <v/>
      </c>
      <c r="Z1699" s="32">
        <f>INDEX(Z$297:Z$313,$E1699)*$D1699</f>
        <v/>
      </c>
      <c r="AA1699" s="32">
        <f>INDEX(AA$297:AA$313,$E1699)*$D1699</f>
        <v/>
      </c>
      <c r="AB1699" s="32">
        <f>INDEX(AB$297:AB$313,$E1699)*$D1699</f>
        <v/>
      </c>
      <c r="AC1699" s="32">
        <f>INDEX(AC$297:AC$313,$E1699)*$D1699</f>
        <v/>
      </c>
      <c r="AD1699" s="32">
        <f>INDEX(AD$297:AD$313,$E1699)*$D1699</f>
        <v/>
      </c>
      <c r="AF1699" s="11">
        <f>CodePrefix&amp;$A1699&amp;IF($C1699="","","."&amp;$C1699&amp;"."&amp;$B1699)&amp;INDEX(VarEnd,MATCH($A1699,VarKey,0))&amp;AF$5</f>
        <v/>
      </c>
      <c r="AG1699" s="37">
        <f>INDEX(AG$297:AG$313,$E1699)*$D1699</f>
        <v/>
      </c>
      <c r="AH1699" s="32">
        <f>INDEX(AH$297:AH$313,$E1699)*$D1699</f>
        <v/>
      </c>
      <c r="AI1699" s="32">
        <f>INDEX(AI$297:AI$313,$E1699)*$D1699</f>
        <v/>
      </c>
      <c r="AJ1699" s="32">
        <f>INDEX(AJ$297:AJ$313,$E1699)*$D1699</f>
        <v/>
      </c>
      <c r="AK1699" s="32">
        <f>INDEX(AK$297:AK$313,$E1699)*$D1699</f>
        <v/>
      </c>
      <c r="AL1699" s="32">
        <f>INDEX(AL$297:AL$313,$E1699)*$D1699</f>
        <v/>
      </c>
      <c r="AM1699" s="32">
        <f>INDEX(AM$297:AM$313,$E1699)*$D1699</f>
        <v/>
      </c>
      <c r="AN1699" s="32">
        <f>INDEX(AN$297:AN$313,$E1699)*$D1699</f>
        <v/>
      </c>
      <c r="AO1699" s="32">
        <f>INDEX(AO$297:AO$313,$E1699)*$D1699</f>
        <v/>
      </c>
      <c r="AP1699" s="32">
        <f>INDEX(AP$297:AP$313,$E1699)*$D1699</f>
        <v/>
      </c>
      <c r="AQ1699" s="32">
        <f>INDEX(AQ$297:AQ$313,$E1699)*$D1699</f>
        <v/>
      </c>
      <c r="AR1699" s="32">
        <f>INDEX(AR$297:AR$313,$E1699)*$D1699</f>
        <v/>
      </c>
      <c r="AS1699" s="32">
        <f>INDEX(AS$297:AS$313,$E1699)*$D1699</f>
        <v/>
      </c>
      <c r="AT1699" s="32">
        <f>INDEX(AT$297:AT$313,$E1699)*$D1699</f>
        <v/>
      </c>
      <c r="AU1699" s="32">
        <f>INDEX(AU$297:AU$313,$E1699)*$D1699</f>
        <v/>
      </c>
      <c r="AV1699" s="32">
        <f>INDEX(AV$297:AV$313,$E1699)*$D1699</f>
        <v/>
      </c>
      <c r="AW1699" s="32">
        <f>INDEX(AW$297:AW$313,$E1699)*$D1699</f>
        <v/>
      </c>
      <c r="AX1699" s="32">
        <f>INDEX(AX$297:AX$313,$E1699)*$D1699</f>
        <v/>
      </c>
      <c r="AY1699" s="32">
        <f>INDEX(AY$297:AY$313,$E1699)*$D1699</f>
        <v/>
      </c>
    </row>
    <row r="1700" hidden="1" outlineLevel="2">
      <c r="A1700" s="14" t="inlineStr">
        <is>
          <t>shp</t>
        </is>
      </c>
      <c r="B1700" s="14" t="inlineStr">
        <is>
          <t>bio</t>
        </is>
      </c>
      <c r="C1700" s="14" t="inlineStr">
        <is>
          <t>foo</t>
        </is>
      </c>
      <c r="D1700" s="32">
        <f>INDEX(Inputs!$W$5:$W$132,MATCH($B1700&amp;"|"&amp;$C1700,Inputs!$A$5:$A$132,0))</f>
        <v/>
      </c>
      <c r="E1700" s="32">
        <f>INDEX(Inputs!$M$5:$M$132,MATCH($B1700&amp;"|"&amp;$C1700,Inputs!$A$5:$A$132,0))</f>
        <v/>
      </c>
      <c r="F1700" s="36" t="n"/>
      <c r="G1700" s="36" t="n"/>
      <c r="H1700" s="14">
        <f>INDEX(VarLab,MATCH($A1700,VarKey,0))&amp;INDEX(MemLab,MATCH($C1700&amp;"|"&amp;$B1700,MemKey,0))</f>
        <v/>
      </c>
      <c r="I1700" s="14">
        <f>INDEX(VarUnit,MATCH($A1700,VarKey,0))</f>
        <v/>
      </c>
      <c r="J1700" s="14">
        <f>INDEX(VarSrc,MATCH($A1700,VarKey,0))</f>
        <v/>
      </c>
      <c r="K1700" s="11">
        <f>CodePrefix&amp;$A1700&amp;IF($C1700="","","."&amp;$C1700&amp;"."&amp;$B1700)&amp;INDEX(VarEnd,MATCH($A1700,VarKey,0))&amp;K$5</f>
        <v/>
      </c>
      <c r="L1700" s="37">
        <f>INDEX(L$297:L$313,$E1700)*$D1700</f>
        <v/>
      </c>
      <c r="M1700" s="32">
        <f>INDEX(M$297:M$313,$E1700)*$D1700</f>
        <v/>
      </c>
      <c r="N1700" s="32">
        <f>INDEX(N$297:N$313,$E1700)*$D1700</f>
        <v/>
      </c>
      <c r="O1700" s="32">
        <f>INDEX(O$297:O$313,$E1700)*$D1700</f>
        <v/>
      </c>
      <c r="P1700" s="32">
        <f>INDEX(P$297:P$313,$E1700)*$D1700</f>
        <v/>
      </c>
      <c r="Q1700" s="32">
        <f>INDEX(Q$297:Q$313,$E1700)*$D1700</f>
        <v/>
      </c>
      <c r="R1700" s="32">
        <f>INDEX(R$297:R$313,$E1700)*$D1700</f>
        <v/>
      </c>
      <c r="S1700" s="32">
        <f>INDEX(S$297:S$313,$E1700)*$D1700</f>
        <v/>
      </c>
      <c r="T1700" s="32">
        <f>INDEX(T$297:T$313,$E1700)*$D1700</f>
        <v/>
      </c>
      <c r="U1700" s="32">
        <f>INDEX(U$297:U$313,$E1700)*$D1700</f>
        <v/>
      </c>
      <c r="V1700" s="32">
        <f>INDEX(V$297:V$313,$E1700)*$D1700</f>
        <v/>
      </c>
      <c r="W1700" s="32">
        <f>INDEX(W$297:W$313,$E1700)*$D1700</f>
        <v/>
      </c>
      <c r="X1700" s="32">
        <f>INDEX(X$297:X$313,$E1700)*$D1700</f>
        <v/>
      </c>
      <c r="Y1700" s="32">
        <f>INDEX(Y$297:Y$313,$E1700)*$D1700</f>
        <v/>
      </c>
      <c r="Z1700" s="32">
        <f>INDEX(Z$297:Z$313,$E1700)*$D1700</f>
        <v/>
      </c>
      <c r="AA1700" s="32">
        <f>INDEX(AA$297:AA$313,$E1700)*$D1700</f>
        <v/>
      </c>
      <c r="AB1700" s="32">
        <f>INDEX(AB$297:AB$313,$E1700)*$D1700</f>
        <v/>
      </c>
      <c r="AC1700" s="32">
        <f>INDEX(AC$297:AC$313,$E1700)*$D1700</f>
        <v/>
      </c>
      <c r="AD1700" s="32">
        <f>INDEX(AD$297:AD$313,$E1700)*$D1700</f>
        <v/>
      </c>
      <c r="AF1700" s="11">
        <f>CodePrefix&amp;$A1700&amp;IF($C1700="","","."&amp;$C1700&amp;"."&amp;$B1700)&amp;INDEX(VarEnd,MATCH($A1700,VarKey,0))&amp;AF$5</f>
        <v/>
      </c>
      <c r="AG1700" s="37">
        <f>INDEX(AG$297:AG$313,$E1700)*$D1700</f>
        <v/>
      </c>
      <c r="AH1700" s="32">
        <f>INDEX(AH$297:AH$313,$E1700)*$D1700</f>
        <v/>
      </c>
      <c r="AI1700" s="32">
        <f>INDEX(AI$297:AI$313,$E1700)*$D1700</f>
        <v/>
      </c>
      <c r="AJ1700" s="32">
        <f>INDEX(AJ$297:AJ$313,$E1700)*$D1700</f>
        <v/>
      </c>
      <c r="AK1700" s="32">
        <f>INDEX(AK$297:AK$313,$E1700)*$D1700</f>
        <v/>
      </c>
      <c r="AL1700" s="32">
        <f>INDEX(AL$297:AL$313,$E1700)*$D1700</f>
        <v/>
      </c>
      <c r="AM1700" s="32">
        <f>INDEX(AM$297:AM$313,$E1700)*$D1700</f>
        <v/>
      </c>
      <c r="AN1700" s="32">
        <f>INDEX(AN$297:AN$313,$E1700)*$D1700</f>
        <v/>
      </c>
      <c r="AO1700" s="32">
        <f>INDEX(AO$297:AO$313,$E1700)*$D1700</f>
        <v/>
      </c>
      <c r="AP1700" s="32">
        <f>INDEX(AP$297:AP$313,$E1700)*$D1700</f>
        <v/>
      </c>
      <c r="AQ1700" s="32">
        <f>INDEX(AQ$297:AQ$313,$E1700)*$D1700</f>
        <v/>
      </c>
      <c r="AR1700" s="32">
        <f>INDEX(AR$297:AR$313,$E1700)*$D1700</f>
        <v/>
      </c>
      <c r="AS1700" s="32">
        <f>INDEX(AS$297:AS$313,$E1700)*$D1700</f>
        <v/>
      </c>
      <c r="AT1700" s="32">
        <f>INDEX(AT$297:AT$313,$E1700)*$D1700</f>
        <v/>
      </c>
      <c r="AU1700" s="32">
        <f>INDEX(AU$297:AU$313,$E1700)*$D1700</f>
        <v/>
      </c>
      <c r="AV1700" s="32">
        <f>INDEX(AV$297:AV$313,$E1700)*$D1700</f>
        <v/>
      </c>
      <c r="AW1700" s="32">
        <f>INDEX(AW$297:AW$313,$E1700)*$D1700</f>
        <v/>
      </c>
      <c r="AX1700" s="32">
        <f>INDEX(AX$297:AX$313,$E1700)*$D1700</f>
        <v/>
      </c>
      <c r="AY1700" s="32">
        <f>INDEX(AY$297:AY$313,$E1700)*$D1700</f>
        <v/>
      </c>
    </row>
    <row r="1701" hidden="1" outlineLevel="2"/>
    <row r="1702" hidden="1" outlineLevel="2">
      <c r="A1702" s="14" t="inlineStr">
        <is>
          <t>ener</t>
        </is>
      </c>
      <c r="B1702" s="14" t="inlineStr">
        <is>
          <t>coa</t>
        </is>
      </c>
      <c r="C1702" s="14" t="inlineStr">
        <is>
          <t>foo</t>
        </is>
      </c>
      <c r="D1702" s="32">
        <f>INDEX(Inputs!$O$5:$O$132,MATCH($B1702&amp;"|"&amp;$C1702,Inputs!$A$5:$A$132,0))</f>
        <v/>
      </c>
      <c r="E1702" s="32">
        <f>INDEX(Inputs!$P$5:$P$132,MATCH($B1702&amp;"|"&amp;$C1702,Inputs!$A$5:$A$132,0))</f>
        <v/>
      </c>
      <c r="F1702" s="32">
        <f>INDEX(Inputs!$T$5:$T$132,MATCH($B1702&amp;"|"&amp;$C1702,Inputs!$A$5:$A$132,0))</f>
        <v/>
      </c>
      <c r="G1702" s="32">
        <f>INDEX(Inputs!$S$5:$S$132,MATCH($B1702&amp;"|"&amp;$C1702,Inputs!$A$5:$A$132,0))</f>
        <v/>
      </c>
      <c r="H1702" s="14">
        <f>INDEX(VarLab,MATCH($A1702,VarKey,0))&amp;INDEX(MemLab,MATCH($C1702&amp;"|"&amp;$B1702,MemKey,0))</f>
        <v/>
      </c>
      <c r="I1702" s="14">
        <f>INDEX(VarUnit,MATCH($A1702,VarKey,0))</f>
        <v/>
      </c>
      <c r="J1702" s="14">
        <f>INDEX(VarSrc,MATCH($A1702,VarKey,0))</f>
        <v/>
      </c>
      <c r="K1702" s="11">
        <f>CodePrefix&amp;$A1702&amp;IF($C1702="","","."&amp;$C1702&amp;"."&amp;$B1702)&amp;INDEX(VarEnd,MATCH($A1702,VarKey,0))&amp;K$5</f>
        <v/>
      </c>
      <c r="L1702" s="39">
        <f>INDEX(Inputs!$X$5:$X$132,MATCH($B1702&amp;"|"&amp;$C1702,Inputs!$A$5:$A$132,0))</f>
        <v/>
      </c>
      <c r="M1702" s="40">
        <f>L1702*$G1702*(1+M$7)^$D1702*(M1684/L1684)^$E1702*((M1684+M1693)/(L1684+L1693))^$F1702</f>
        <v/>
      </c>
      <c r="N1702" s="40">
        <f>M1702*$G1702*(1+N$7)^$D1702*(N1684/M1684)^$E1702*((N1684+N1693)/(M1684+M1693))^$F1702</f>
        <v/>
      </c>
      <c r="O1702" s="40">
        <f>N1702*$G1702*(1+O$7)^$D1702*(O1684/N1684)^$E1702*((O1684+O1693)/(N1684+N1693))^$F1702</f>
        <v/>
      </c>
      <c r="P1702" s="40">
        <f>O1702*$G1702*(1+P$7)^$D1702*(P1684/O1684)^$E1702*((P1684+P1693)/(O1684+O1693))^$F1702</f>
        <v/>
      </c>
      <c r="Q1702" s="40">
        <f>P1702*$G1702*(1+Q$7)^$D1702*(Q1684/P1684)^$E1702*((Q1684+Q1693)/(P1684+P1693))^$F1702</f>
        <v/>
      </c>
      <c r="R1702" s="40">
        <f>Q1702*$G1702*(1+R$7)^$D1702*(R1684/Q1684)^$E1702*((R1684+R1693)/(Q1684+Q1693))^$F1702</f>
        <v/>
      </c>
      <c r="S1702" s="40">
        <f>R1702*$G1702*(1+S$7)^$D1702*(S1684/R1684)^$E1702*((S1684+S1693)/(R1684+R1693))^$F1702</f>
        <v/>
      </c>
      <c r="T1702" s="40">
        <f>S1702*$G1702*(1+T$7)^$D1702*(T1684/S1684)^$E1702*((T1684+T1693)/(S1684+S1693))^$F1702</f>
        <v/>
      </c>
      <c r="U1702" s="40">
        <f>T1702*$G1702*(1+U$7)^$D1702*(U1684/T1684)^$E1702*((U1684+U1693)/(T1684+T1693))^$F1702</f>
        <v/>
      </c>
      <c r="V1702" s="40">
        <f>U1702*$G1702*(1+V$7)^$D1702*(V1684/U1684)^$E1702*((V1684+V1693)/(U1684+U1693))^$F1702</f>
        <v/>
      </c>
      <c r="W1702" s="40">
        <f>V1702*$G1702*(1+W$7)^$D1702*(W1684/V1684)^$E1702*((W1684+W1693)/(V1684+V1693))^$F1702</f>
        <v/>
      </c>
      <c r="X1702" s="40">
        <f>W1702*$G1702*(1+X$7)^$D1702*(X1684/W1684)^$E1702*((X1684+X1693)/(W1684+W1693))^$F1702</f>
        <v/>
      </c>
      <c r="Y1702" s="40">
        <f>X1702*$G1702*(1+Y$7)^$D1702*(Y1684/X1684)^$E1702*((Y1684+Y1693)/(X1684+X1693))^$F1702</f>
        <v/>
      </c>
      <c r="Z1702" s="40">
        <f>Y1702*$G1702*(1+Z$7)^$D1702*(Z1684/Y1684)^$E1702*((Z1684+Z1693)/(Y1684+Y1693))^$F1702</f>
        <v/>
      </c>
      <c r="AA1702" s="40">
        <f>Z1702*$G1702*(1+AA$7)^$D1702*(AA1684/Z1684)^$E1702*((AA1684+AA1693)/(Z1684+Z1693))^$F1702</f>
        <v/>
      </c>
      <c r="AB1702" s="40">
        <f>AA1702*$G1702*(1+AB$7)^$D1702*(AB1684/AA1684)^$E1702*((AB1684+AB1693)/(AA1684+AA1693))^$F1702</f>
        <v/>
      </c>
      <c r="AC1702" s="40">
        <f>AB1702*$G1702*(1+AC$7)^$D1702*(AC1684/AB1684)^$E1702*((AC1684+AC1693)/(AB1684+AB1693))^$F1702</f>
        <v/>
      </c>
      <c r="AD1702" s="40">
        <f>AC1702*$G1702*(1+AD$7)^$D1702*(AD1684/AC1684)^$E1702*((AD1684+AD1693)/(AC1684+AC1693))^$F1702</f>
        <v/>
      </c>
      <c r="AF1702" s="11">
        <f>CodePrefix&amp;$A1702&amp;IF($C1702="","","."&amp;$C1702&amp;"."&amp;$B1702)&amp;INDEX(VarEnd,MATCH($A1702,VarKey,0))&amp;AF$5</f>
        <v/>
      </c>
      <c r="AG1702" s="39">
        <f>INDEX(Inputs!$X$5:$X$132,MATCH($B1702&amp;"|"&amp;$C1702,Inputs!$A$5:$A$132,0))</f>
        <v/>
      </c>
      <c r="AH1702" s="40">
        <f>AG1702*$G1702*(1+AH$7)^$D1702*(AH1684/AG1684)^$E1702*((AH1684+AH1693)/(AG1684+AG1693))^$F1702</f>
        <v/>
      </c>
      <c r="AI1702" s="40">
        <f>AH1702*$G1702*(1+AI$7)^$D1702*(AI1684/AH1684)^$E1702*((AI1684+AI1693)/(AH1684+AH1693))^$F1702</f>
        <v/>
      </c>
      <c r="AJ1702" s="40">
        <f>AI1702*$G1702*(1+AJ$7)^$D1702*(AJ1684/AI1684)^$E1702*((AJ1684+AJ1693)/(AI1684+AI1693))^$F1702</f>
        <v/>
      </c>
      <c r="AK1702" s="40">
        <f>AJ1702*$G1702*(1+AK$7)^$D1702*(AK1684/AJ1684)^$E1702*((AK1684+AK1693)/(AJ1684+AJ1693))^$F1702</f>
        <v/>
      </c>
      <c r="AL1702" s="40">
        <f>AK1702*$G1702*(1+AL$7)^$D1702*(AL1684/AK1684)^$E1702*((AL1684+AL1693)/(AK1684+AK1693))^$F1702</f>
        <v/>
      </c>
      <c r="AM1702" s="40">
        <f>AL1702*$G1702*(1+AM$7)^$D1702*(AM1684/AL1684)^$E1702*((AM1684+AM1693)/(AL1684+AL1693))^$F1702</f>
        <v/>
      </c>
      <c r="AN1702" s="40">
        <f>AM1702*$G1702*(1+AN$7)^$D1702*(AN1684/AM1684)^$E1702*((AN1684+AN1693)/(AM1684+AM1693))^$F1702</f>
        <v/>
      </c>
      <c r="AO1702" s="40">
        <f>AN1702*$G1702*(1+AO$7)^$D1702*(AO1684/AN1684)^$E1702*((AO1684+AO1693)/(AN1684+AN1693))^$F1702</f>
        <v/>
      </c>
      <c r="AP1702" s="40">
        <f>AO1702*$G1702*(1+AP$7)^$D1702*(AP1684/AO1684)^$E1702*((AP1684+AP1693)/(AO1684+AO1693))^$F1702</f>
        <v/>
      </c>
      <c r="AQ1702" s="40">
        <f>AP1702*$G1702*(1+AQ$7)^$D1702*(AQ1684/AP1684)^$E1702*((AQ1684+AQ1693)/(AP1684+AP1693))^$F1702</f>
        <v/>
      </c>
      <c r="AR1702" s="40">
        <f>AQ1702*$G1702*(1+AR$7)^$D1702*(AR1684/AQ1684)^$E1702*((AR1684+AR1693)/(AQ1684+AQ1693))^$F1702</f>
        <v/>
      </c>
      <c r="AS1702" s="40">
        <f>AR1702*$G1702*(1+AS$7)^$D1702*(AS1684/AR1684)^$E1702*((AS1684+AS1693)/(AR1684+AR1693))^$F1702</f>
        <v/>
      </c>
      <c r="AT1702" s="40">
        <f>AS1702*$G1702*(1+AT$7)^$D1702*(AT1684/AS1684)^$E1702*((AT1684+AT1693)/(AS1684+AS1693))^$F1702</f>
        <v/>
      </c>
      <c r="AU1702" s="40">
        <f>AT1702*$G1702*(1+AU$7)^$D1702*(AU1684/AT1684)^$E1702*((AU1684+AU1693)/(AT1684+AT1693))^$F1702</f>
        <v/>
      </c>
      <c r="AV1702" s="40">
        <f>AU1702*$G1702*(1+AV$7)^$D1702*(AV1684/AU1684)^$E1702*((AV1684+AV1693)/(AU1684+AU1693))^$F1702</f>
        <v/>
      </c>
      <c r="AW1702" s="40">
        <f>AV1702*$G1702*(1+AW$7)^$D1702*(AW1684/AV1684)^$E1702*((AW1684+AW1693)/(AV1684+AV1693))^$F1702</f>
        <v/>
      </c>
      <c r="AX1702" s="40">
        <f>AW1702*$G1702*(1+AX$7)^$D1702*(AX1684/AW1684)^$E1702*((AX1684+AX1693)/(AW1684+AW1693))^$F1702</f>
        <v/>
      </c>
      <c r="AY1702" s="40">
        <f>AX1702*$G1702*(1+AY$7)^$D1702*(AY1684/AX1684)^$E1702*((AY1684+AY1693)/(AX1684+AX1693))^$F1702</f>
        <v/>
      </c>
    </row>
    <row r="1703" hidden="1" outlineLevel="2">
      <c r="A1703" s="14" t="inlineStr">
        <is>
          <t>ener</t>
        </is>
      </c>
      <c r="B1703" s="14" t="inlineStr">
        <is>
          <t>nga</t>
        </is>
      </c>
      <c r="C1703" s="14" t="inlineStr">
        <is>
          <t>foo</t>
        </is>
      </c>
      <c r="D1703" s="32">
        <f>INDEX(Inputs!$O$5:$O$132,MATCH($B1703&amp;"|"&amp;$C1703,Inputs!$A$5:$A$132,0))</f>
        <v/>
      </c>
      <c r="E1703" s="32">
        <f>INDEX(Inputs!$P$5:$P$132,MATCH($B1703&amp;"|"&amp;$C1703,Inputs!$A$5:$A$132,0))</f>
        <v/>
      </c>
      <c r="F1703" s="32">
        <f>INDEX(Inputs!$T$5:$T$132,MATCH($B1703&amp;"|"&amp;$C1703,Inputs!$A$5:$A$132,0))</f>
        <v/>
      </c>
      <c r="G1703" s="32">
        <f>INDEX(Inputs!$S$5:$S$132,MATCH($B1703&amp;"|"&amp;$C1703,Inputs!$A$5:$A$132,0))</f>
        <v/>
      </c>
      <c r="H1703" s="14">
        <f>INDEX(VarLab,MATCH($A1703,VarKey,0))&amp;INDEX(MemLab,MATCH($C1703&amp;"|"&amp;$B1703,MemKey,0))</f>
        <v/>
      </c>
      <c r="I1703" s="14">
        <f>INDEX(VarUnit,MATCH($A1703,VarKey,0))</f>
        <v/>
      </c>
      <c r="J1703" s="14">
        <f>INDEX(VarSrc,MATCH($A1703,VarKey,0))</f>
        <v/>
      </c>
      <c r="K1703" s="11">
        <f>CodePrefix&amp;$A1703&amp;IF($C1703="","","."&amp;$C1703&amp;"."&amp;$B1703)&amp;INDEX(VarEnd,MATCH($A1703,VarKey,0))&amp;K$5</f>
        <v/>
      </c>
      <c r="L1703" s="39">
        <f>INDEX(Inputs!$X$5:$X$132,MATCH($B1703&amp;"|"&amp;$C1703,Inputs!$A$5:$A$132,0))</f>
        <v/>
      </c>
      <c r="M1703" s="40">
        <f>L1703*$G1703*(1+M$7)^$D1703*(M1685/L1685)^$E1703*((M1685+M1694)/(L1685+L1694))^$F1703</f>
        <v/>
      </c>
      <c r="N1703" s="40">
        <f>M1703*$G1703*(1+N$7)^$D1703*(N1685/M1685)^$E1703*((N1685+N1694)/(M1685+M1694))^$F1703</f>
        <v/>
      </c>
      <c r="O1703" s="40">
        <f>N1703*$G1703*(1+O$7)^$D1703*(O1685/N1685)^$E1703*((O1685+O1694)/(N1685+N1694))^$F1703</f>
        <v/>
      </c>
      <c r="P1703" s="40">
        <f>O1703*$G1703*(1+P$7)^$D1703*(P1685/O1685)^$E1703*((P1685+P1694)/(O1685+O1694))^$F1703</f>
        <v/>
      </c>
      <c r="Q1703" s="40">
        <f>P1703*$G1703*(1+Q$7)^$D1703*(Q1685/P1685)^$E1703*((Q1685+Q1694)/(P1685+P1694))^$F1703</f>
        <v/>
      </c>
      <c r="R1703" s="40">
        <f>Q1703*$G1703*(1+R$7)^$D1703*(R1685/Q1685)^$E1703*((R1685+R1694)/(Q1685+Q1694))^$F1703</f>
        <v/>
      </c>
      <c r="S1703" s="40">
        <f>R1703*$G1703*(1+S$7)^$D1703*(S1685/R1685)^$E1703*((S1685+S1694)/(R1685+R1694))^$F1703</f>
        <v/>
      </c>
      <c r="T1703" s="40">
        <f>S1703*$G1703*(1+T$7)^$D1703*(T1685/S1685)^$E1703*((T1685+T1694)/(S1685+S1694))^$F1703</f>
        <v/>
      </c>
      <c r="U1703" s="40">
        <f>T1703*$G1703*(1+U$7)^$D1703*(U1685/T1685)^$E1703*((U1685+U1694)/(T1685+T1694))^$F1703</f>
        <v/>
      </c>
      <c r="V1703" s="40">
        <f>U1703*$G1703*(1+V$7)^$D1703*(V1685/U1685)^$E1703*((V1685+V1694)/(U1685+U1694))^$F1703</f>
        <v/>
      </c>
      <c r="W1703" s="40">
        <f>V1703*$G1703*(1+W$7)^$D1703*(W1685/V1685)^$E1703*((W1685+W1694)/(V1685+V1694))^$F1703</f>
        <v/>
      </c>
      <c r="X1703" s="40">
        <f>W1703*$G1703*(1+X$7)^$D1703*(X1685/W1685)^$E1703*((X1685+X1694)/(W1685+W1694))^$F1703</f>
        <v/>
      </c>
      <c r="Y1703" s="40">
        <f>X1703*$G1703*(1+Y$7)^$D1703*(Y1685/X1685)^$E1703*((Y1685+Y1694)/(X1685+X1694))^$F1703</f>
        <v/>
      </c>
      <c r="Z1703" s="40">
        <f>Y1703*$G1703*(1+Z$7)^$D1703*(Z1685/Y1685)^$E1703*((Z1685+Z1694)/(Y1685+Y1694))^$F1703</f>
        <v/>
      </c>
      <c r="AA1703" s="40">
        <f>Z1703*$G1703*(1+AA$7)^$D1703*(AA1685/Z1685)^$E1703*((AA1685+AA1694)/(Z1685+Z1694))^$F1703</f>
        <v/>
      </c>
      <c r="AB1703" s="40">
        <f>AA1703*$G1703*(1+AB$7)^$D1703*(AB1685/AA1685)^$E1703*((AB1685+AB1694)/(AA1685+AA1694))^$F1703</f>
        <v/>
      </c>
      <c r="AC1703" s="40">
        <f>AB1703*$G1703*(1+AC$7)^$D1703*(AC1685/AB1685)^$E1703*((AC1685+AC1694)/(AB1685+AB1694))^$F1703</f>
        <v/>
      </c>
      <c r="AD1703" s="40">
        <f>AC1703*$G1703*(1+AD$7)^$D1703*(AD1685/AC1685)^$E1703*((AD1685+AD1694)/(AC1685+AC1694))^$F1703</f>
        <v/>
      </c>
      <c r="AF1703" s="11">
        <f>CodePrefix&amp;$A1703&amp;IF($C1703="","","."&amp;$C1703&amp;"."&amp;$B1703)&amp;INDEX(VarEnd,MATCH($A1703,VarKey,0))&amp;AF$5</f>
        <v/>
      </c>
      <c r="AG1703" s="39">
        <f>INDEX(Inputs!$X$5:$X$132,MATCH($B1703&amp;"|"&amp;$C1703,Inputs!$A$5:$A$132,0))</f>
        <v/>
      </c>
      <c r="AH1703" s="40">
        <f>AG1703*$G1703*(1+AH$7)^$D1703*(AH1685/AG1685)^$E1703*((AH1685+AH1694)/(AG1685+AG1694))^$F1703</f>
        <v/>
      </c>
      <c r="AI1703" s="40">
        <f>AH1703*$G1703*(1+AI$7)^$D1703*(AI1685/AH1685)^$E1703*((AI1685+AI1694)/(AH1685+AH1694))^$F1703</f>
        <v/>
      </c>
      <c r="AJ1703" s="40">
        <f>AI1703*$G1703*(1+AJ$7)^$D1703*(AJ1685/AI1685)^$E1703*((AJ1685+AJ1694)/(AI1685+AI1694))^$F1703</f>
        <v/>
      </c>
      <c r="AK1703" s="40">
        <f>AJ1703*$G1703*(1+AK$7)^$D1703*(AK1685/AJ1685)^$E1703*((AK1685+AK1694)/(AJ1685+AJ1694))^$F1703</f>
        <v/>
      </c>
      <c r="AL1703" s="40">
        <f>AK1703*$G1703*(1+AL$7)^$D1703*(AL1685/AK1685)^$E1703*((AL1685+AL1694)/(AK1685+AK1694))^$F1703</f>
        <v/>
      </c>
      <c r="AM1703" s="40">
        <f>AL1703*$G1703*(1+AM$7)^$D1703*(AM1685/AL1685)^$E1703*((AM1685+AM1694)/(AL1685+AL1694))^$F1703</f>
        <v/>
      </c>
      <c r="AN1703" s="40">
        <f>AM1703*$G1703*(1+AN$7)^$D1703*(AN1685/AM1685)^$E1703*((AN1685+AN1694)/(AM1685+AM1694))^$F1703</f>
        <v/>
      </c>
      <c r="AO1703" s="40">
        <f>AN1703*$G1703*(1+AO$7)^$D1703*(AO1685/AN1685)^$E1703*((AO1685+AO1694)/(AN1685+AN1694))^$F1703</f>
        <v/>
      </c>
      <c r="AP1703" s="40">
        <f>AO1703*$G1703*(1+AP$7)^$D1703*(AP1685/AO1685)^$E1703*((AP1685+AP1694)/(AO1685+AO1694))^$F1703</f>
        <v/>
      </c>
      <c r="AQ1703" s="40">
        <f>AP1703*$G1703*(1+AQ$7)^$D1703*(AQ1685/AP1685)^$E1703*((AQ1685+AQ1694)/(AP1685+AP1694))^$F1703</f>
        <v/>
      </c>
      <c r="AR1703" s="40">
        <f>AQ1703*$G1703*(1+AR$7)^$D1703*(AR1685/AQ1685)^$E1703*((AR1685+AR1694)/(AQ1685+AQ1694))^$F1703</f>
        <v/>
      </c>
      <c r="AS1703" s="40">
        <f>AR1703*$G1703*(1+AS$7)^$D1703*(AS1685/AR1685)^$E1703*((AS1685+AS1694)/(AR1685+AR1694))^$F1703</f>
        <v/>
      </c>
      <c r="AT1703" s="40">
        <f>AS1703*$G1703*(1+AT$7)^$D1703*(AT1685/AS1685)^$E1703*((AT1685+AT1694)/(AS1685+AS1694))^$F1703</f>
        <v/>
      </c>
      <c r="AU1703" s="40">
        <f>AT1703*$G1703*(1+AU$7)^$D1703*(AU1685/AT1685)^$E1703*((AU1685+AU1694)/(AT1685+AT1694))^$F1703</f>
        <v/>
      </c>
      <c r="AV1703" s="40">
        <f>AU1703*$G1703*(1+AV$7)^$D1703*(AV1685/AU1685)^$E1703*((AV1685+AV1694)/(AU1685+AU1694))^$F1703</f>
        <v/>
      </c>
      <c r="AW1703" s="40">
        <f>AV1703*$G1703*(1+AW$7)^$D1703*(AW1685/AV1685)^$E1703*((AW1685+AW1694)/(AV1685+AV1694))^$F1703</f>
        <v/>
      </c>
      <c r="AX1703" s="40">
        <f>AW1703*$G1703*(1+AX$7)^$D1703*(AX1685/AW1685)^$E1703*((AX1685+AX1694)/(AW1685+AW1694))^$F1703</f>
        <v/>
      </c>
      <c r="AY1703" s="40">
        <f>AX1703*$G1703*(1+AY$7)^$D1703*(AY1685/AX1685)^$E1703*((AY1685+AY1694)/(AX1685+AX1694))^$F1703</f>
        <v/>
      </c>
    </row>
    <row r="1704" hidden="1" outlineLevel="2">
      <c r="A1704" s="14" t="inlineStr">
        <is>
          <t>ener</t>
        </is>
      </c>
      <c r="B1704" s="14" t="inlineStr">
        <is>
          <t>gso</t>
        </is>
      </c>
      <c r="C1704" s="14" t="inlineStr">
        <is>
          <t>foo</t>
        </is>
      </c>
      <c r="D1704" s="32">
        <f>INDEX(Inputs!$O$5:$O$132,MATCH($B1704&amp;"|"&amp;$C1704,Inputs!$A$5:$A$132,0))</f>
        <v/>
      </c>
      <c r="E1704" s="32">
        <f>INDEX(Inputs!$P$5:$P$132,MATCH($B1704&amp;"|"&amp;$C1704,Inputs!$A$5:$A$132,0))</f>
        <v/>
      </c>
      <c r="F1704" s="32">
        <f>INDEX(Inputs!$T$5:$T$132,MATCH($B1704&amp;"|"&amp;$C1704,Inputs!$A$5:$A$132,0))</f>
        <v/>
      </c>
      <c r="G1704" s="32">
        <f>INDEX(Inputs!$S$5:$S$132,MATCH($B1704&amp;"|"&amp;$C1704,Inputs!$A$5:$A$132,0))</f>
        <v/>
      </c>
      <c r="H1704" s="14">
        <f>INDEX(VarLab,MATCH($A1704,VarKey,0))&amp;INDEX(MemLab,MATCH($C1704&amp;"|"&amp;$B1704,MemKey,0))</f>
        <v/>
      </c>
      <c r="I1704" s="14">
        <f>INDEX(VarUnit,MATCH($A1704,VarKey,0))</f>
        <v/>
      </c>
      <c r="J1704" s="14">
        <f>INDEX(VarSrc,MATCH($A1704,VarKey,0))</f>
        <v/>
      </c>
      <c r="K1704" s="11">
        <f>CodePrefix&amp;$A1704&amp;IF($C1704="","","."&amp;$C1704&amp;"."&amp;$B1704)&amp;INDEX(VarEnd,MATCH($A1704,VarKey,0))&amp;K$5</f>
        <v/>
      </c>
      <c r="L1704" s="39">
        <f>INDEX(Inputs!$X$5:$X$132,MATCH($B1704&amp;"|"&amp;$C1704,Inputs!$A$5:$A$132,0))</f>
        <v/>
      </c>
      <c r="M1704" s="40">
        <f>L1704*$G1704*(1+M$7)^$D1704*(M1686/L1686)^$E1704*((M1686+M1695)/(L1686+L1695))^$F1704</f>
        <v/>
      </c>
      <c r="N1704" s="40">
        <f>M1704*$G1704*(1+N$7)^$D1704*(N1686/M1686)^$E1704*((N1686+N1695)/(M1686+M1695))^$F1704</f>
        <v/>
      </c>
      <c r="O1704" s="40">
        <f>N1704*$G1704*(1+O$7)^$D1704*(O1686/N1686)^$E1704*((O1686+O1695)/(N1686+N1695))^$F1704</f>
        <v/>
      </c>
      <c r="P1704" s="40">
        <f>O1704*$G1704*(1+P$7)^$D1704*(P1686/O1686)^$E1704*((P1686+P1695)/(O1686+O1695))^$F1704</f>
        <v/>
      </c>
      <c r="Q1704" s="40">
        <f>P1704*$G1704*(1+Q$7)^$D1704*(Q1686/P1686)^$E1704*((Q1686+Q1695)/(P1686+P1695))^$F1704</f>
        <v/>
      </c>
      <c r="R1704" s="40">
        <f>Q1704*$G1704*(1+R$7)^$D1704*(R1686/Q1686)^$E1704*((R1686+R1695)/(Q1686+Q1695))^$F1704</f>
        <v/>
      </c>
      <c r="S1704" s="40">
        <f>R1704*$G1704*(1+S$7)^$D1704*(S1686/R1686)^$E1704*((S1686+S1695)/(R1686+R1695))^$F1704</f>
        <v/>
      </c>
      <c r="T1704" s="40">
        <f>S1704*$G1704*(1+T$7)^$D1704*(T1686/S1686)^$E1704*((T1686+T1695)/(S1686+S1695))^$F1704</f>
        <v/>
      </c>
      <c r="U1704" s="40">
        <f>T1704*$G1704*(1+U$7)^$D1704*(U1686/T1686)^$E1704*((U1686+U1695)/(T1686+T1695))^$F1704</f>
        <v/>
      </c>
      <c r="V1704" s="40">
        <f>U1704*$G1704*(1+V$7)^$D1704*(V1686/U1686)^$E1704*((V1686+V1695)/(U1686+U1695))^$F1704</f>
        <v/>
      </c>
      <c r="W1704" s="40">
        <f>V1704*$G1704*(1+W$7)^$D1704*(W1686/V1686)^$E1704*((W1686+W1695)/(V1686+V1695))^$F1704</f>
        <v/>
      </c>
      <c r="X1704" s="40">
        <f>W1704*$G1704*(1+X$7)^$D1704*(X1686/W1686)^$E1704*((X1686+X1695)/(W1686+W1695))^$F1704</f>
        <v/>
      </c>
      <c r="Y1704" s="40">
        <f>X1704*$G1704*(1+Y$7)^$D1704*(Y1686/X1686)^$E1704*((Y1686+Y1695)/(X1686+X1695))^$F1704</f>
        <v/>
      </c>
      <c r="Z1704" s="40">
        <f>Y1704*$G1704*(1+Z$7)^$D1704*(Z1686/Y1686)^$E1704*((Z1686+Z1695)/(Y1686+Y1695))^$F1704</f>
        <v/>
      </c>
      <c r="AA1704" s="40">
        <f>Z1704*$G1704*(1+AA$7)^$D1704*(AA1686/Z1686)^$E1704*((AA1686+AA1695)/(Z1686+Z1695))^$F1704</f>
        <v/>
      </c>
      <c r="AB1704" s="40">
        <f>AA1704*$G1704*(1+AB$7)^$D1704*(AB1686/AA1686)^$E1704*((AB1686+AB1695)/(AA1686+AA1695))^$F1704</f>
        <v/>
      </c>
      <c r="AC1704" s="40">
        <f>AB1704*$G1704*(1+AC$7)^$D1704*(AC1686/AB1686)^$E1704*((AC1686+AC1695)/(AB1686+AB1695))^$F1704</f>
        <v/>
      </c>
      <c r="AD1704" s="40">
        <f>AC1704*$G1704*(1+AD$7)^$D1704*(AD1686/AC1686)^$E1704*((AD1686+AD1695)/(AC1686+AC1695))^$F1704</f>
        <v/>
      </c>
      <c r="AF1704" s="11">
        <f>CodePrefix&amp;$A1704&amp;IF($C1704="","","."&amp;$C1704&amp;"."&amp;$B1704)&amp;INDEX(VarEnd,MATCH($A1704,VarKey,0))&amp;AF$5</f>
        <v/>
      </c>
      <c r="AG1704" s="39">
        <f>INDEX(Inputs!$X$5:$X$132,MATCH($B1704&amp;"|"&amp;$C1704,Inputs!$A$5:$A$132,0))</f>
        <v/>
      </c>
      <c r="AH1704" s="40">
        <f>AG1704*$G1704*(1+AH$7)^$D1704*(AH1686/AG1686)^$E1704*((AH1686+AH1695)/(AG1686+AG1695))^$F1704</f>
        <v/>
      </c>
      <c r="AI1704" s="40">
        <f>AH1704*$G1704*(1+AI$7)^$D1704*(AI1686/AH1686)^$E1704*((AI1686+AI1695)/(AH1686+AH1695))^$F1704</f>
        <v/>
      </c>
      <c r="AJ1704" s="40">
        <f>AI1704*$G1704*(1+AJ$7)^$D1704*(AJ1686/AI1686)^$E1704*((AJ1686+AJ1695)/(AI1686+AI1695))^$F1704</f>
        <v/>
      </c>
      <c r="AK1704" s="40">
        <f>AJ1704*$G1704*(1+AK$7)^$D1704*(AK1686/AJ1686)^$E1704*((AK1686+AK1695)/(AJ1686+AJ1695))^$F1704</f>
        <v/>
      </c>
      <c r="AL1704" s="40">
        <f>AK1704*$G1704*(1+AL$7)^$D1704*(AL1686/AK1686)^$E1704*((AL1686+AL1695)/(AK1686+AK1695))^$F1704</f>
        <v/>
      </c>
      <c r="AM1704" s="40">
        <f>AL1704*$G1704*(1+AM$7)^$D1704*(AM1686/AL1686)^$E1704*((AM1686+AM1695)/(AL1686+AL1695))^$F1704</f>
        <v/>
      </c>
      <c r="AN1704" s="40">
        <f>AM1704*$G1704*(1+AN$7)^$D1704*(AN1686/AM1686)^$E1704*((AN1686+AN1695)/(AM1686+AM1695))^$F1704</f>
        <v/>
      </c>
      <c r="AO1704" s="40">
        <f>AN1704*$G1704*(1+AO$7)^$D1704*(AO1686/AN1686)^$E1704*((AO1686+AO1695)/(AN1686+AN1695))^$F1704</f>
        <v/>
      </c>
      <c r="AP1704" s="40">
        <f>AO1704*$G1704*(1+AP$7)^$D1704*(AP1686/AO1686)^$E1704*((AP1686+AP1695)/(AO1686+AO1695))^$F1704</f>
        <v/>
      </c>
      <c r="AQ1704" s="40">
        <f>AP1704*$G1704*(1+AQ$7)^$D1704*(AQ1686/AP1686)^$E1704*((AQ1686+AQ1695)/(AP1686+AP1695))^$F1704</f>
        <v/>
      </c>
      <c r="AR1704" s="40">
        <f>AQ1704*$G1704*(1+AR$7)^$D1704*(AR1686/AQ1686)^$E1704*((AR1686+AR1695)/(AQ1686+AQ1695))^$F1704</f>
        <v/>
      </c>
      <c r="AS1704" s="40">
        <f>AR1704*$G1704*(1+AS$7)^$D1704*(AS1686/AR1686)^$E1704*((AS1686+AS1695)/(AR1686+AR1695))^$F1704</f>
        <v/>
      </c>
      <c r="AT1704" s="40">
        <f>AS1704*$G1704*(1+AT$7)^$D1704*(AT1686/AS1686)^$E1704*((AT1686+AT1695)/(AS1686+AS1695))^$F1704</f>
        <v/>
      </c>
      <c r="AU1704" s="40">
        <f>AT1704*$G1704*(1+AU$7)^$D1704*(AU1686/AT1686)^$E1704*((AU1686+AU1695)/(AT1686+AT1695))^$F1704</f>
        <v/>
      </c>
      <c r="AV1704" s="40">
        <f>AU1704*$G1704*(1+AV$7)^$D1704*(AV1686/AU1686)^$E1704*((AV1686+AV1695)/(AU1686+AU1695))^$F1704</f>
        <v/>
      </c>
      <c r="AW1704" s="40">
        <f>AV1704*$G1704*(1+AW$7)^$D1704*(AW1686/AV1686)^$E1704*((AW1686+AW1695)/(AV1686+AV1695))^$F1704</f>
        <v/>
      </c>
      <c r="AX1704" s="40">
        <f>AW1704*$G1704*(1+AX$7)^$D1704*(AX1686/AW1686)^$E1704*((AX1686+AX1695)/(AW1686+AW1695))^$F1704</f>
        <v/>
      </c>
      <c r="AY1704" s="40">
        <f>AX1704*$G1704*(1+AY$7)^$D1704*(AY1686/AX1686)^$E1704*((AY1686+AY1695)/(AX1686+AX1695))^$F1704</f>
        <v/>
      </c>
    </row>
    <row r="1705" hidden="1" outlineLevel="2">
      <c r="A1705" s="14" t="inlineStr">
        <is>
          <t>ener</t>
        </is>
      </c>
      <c r="B1705" s="14" t="inlineStr">
        <is>
          <t>die</t>
        </is>
      </c>
      <c r="C1705" s="14" t="inlineStr">
        <is>
          <t>foo</t>
        </is>
      </c>
      <c r="D1705" s="32">
        <f>INDEX(Inputs!$O$5:$O$132,MATCH($B1705&amp;"|"&amp;$C1705,Inputs!$A$5:$A$132,0))</f>
        <v/>
      </c>
      <c r="E1705" s="32">
        <f>INDEX(Inputs!$P$5:$P$132,MATCH($B1705&amp;"|"&amp;$C1705,Inputs!$A$5:$A$132,0))</f>
        <v/>
      </c>
      <c r="F1705" s="32">
        <f>INDEX(Inputs!$T$5:$T$132,MATCH($B1705&amp;"|"&amp;$C1705,Inputs!$A$5:$A$132,0))</f>
        <v/>
      </c>
      <c r="G1705" s="32">
        <f>INDEX(Inputs!$S$5:$S$132,MATCH($B1705&amp;"|"&amp;$C1705,Inputs!$A$5:$A$132,0))</f>
        <v/>
      </c>
      <c r="H1705" s="14">
        <f>INDEX(VarLab,MATCH($A1705,VarKey,0))&amp;INDEX(MemLab,MATCH($C1705&amp;"|"&amp;$B1705,MemKey,0))</f>
        <v/>
      </c>
      <c r="I1705" s="14">
        <f>INDEX(VarUnit,MATCH($A1705,VarKey,0))</f>
        <v/>
      </c>
      <c r="J1705" s="14">
        <f>INDEX(VarSrc,MATCH($A1705,VarKey,0))</f>
        <v/>
      </c>
      <c r="K1705" s="11">
        <f>CodePrefix&amp;$A1705&amp;IF($C1705="","","."&amp;$C1705&amp;"."&amp;$B1705)&amp;INDEX(VarEnd,MATCH($A1705,VarKey,0))&amp;K$5</f>
        <v/>
      </c>
      <c r="L1705" s="39">
        <f>INDEX(Inputs!$X$5:$X$132,MATCH($B1705&amp;"|"&amp;$C1705,Inputs!$A$5:$A$132,0))</f>
        <v/>
      </c>
      <c r="M1705" s="40">
        <f>L1705*$G1705*(1+M$7)^$D1705*(M1687/L1687)^$E1705*((M1687+M1696)/(L1687+L1696))^$F1705</f>
        <v/>
      </c>
      <c r="N1705" s="40">
        <f>M1705*$G1705*(1+N$7)^$D1705*(N1687/M1687)^$E1705*((N1687+N1696)/(M1687+M1696))^$F1705</f>
        <v/>
      </c>
      <c r="O1705" s="40">
        <f>N1705*$G1705*(1+O$7)^$D1705*(O1687/N1687)^$E1705*((O1687+O1696)/(N1687+N1696))^$F1705</f>
        <v/>
      </c>
      <c r="P1705" s="40">
        <f>O1705*$G1705*(1+P$7)^$D1705*(P1687/O1687)^$E1705*((P1687+P1696)/(O1687+O1696))^$F1705</f>
        <v/>
      </c>
      <c r="Q1705" s="40">
        <f>P1705*$G1705*(1+Q$7)^$D1705*(Q1687/P1687)^$E1705*((Q1687+Q1696)/(P1687+P1696))^$F1705</f>
        <v/>
      </c>
      <c r="R1705" s="40">
        <f>Q1705*$G1705*(1+R$7)^$D1705*(R1687/Q1687)^$E1705*((R1687+R1696)/(Q1687+Q1696))^$F1705</f>
        <v/>
      </c>
      <c r="S1705" s="40">
        <f>R1705*$G1705*(1+S$7)^$D1705*(S1687/R1687)^$E1705*((S1687+S1696)/(R1687+R1696))^$F1705</f>
        <v/>
      </c>
      <c r="T1705" s="40">
        <f>S1705*$G1705*(1+T$7)^$D1705*(T1687/S1687)^$E1705*((T1687+T1696)/(S1687+S1696))^$F1705</f>
        <v/>
      </c>
      <c r="U1705" s="40">
        <f>T1705*$G1705*(1+U$7)^$D1705*(U1687/T1687)^$E1705*((U1687+U1696)/(T1687+T1696))^$F1705</f>
        <v/>
      </c>
      <c r="V1705" s="40">
        <f>U1705*$G1705*(1+V$7)^$D1705*(V1687/U1687)^$E1705*((V1687+V1696)/(U1687+U1696))^$F1705</f>
        <v/>
      </c>
      <c r="W1705" s="40">
        <f>V1705*$G1705*(1+W$7)^$D1705*(W1687/V1687)^$E1705*((W1687+W1696)/(V1687+V1696))^$F1705</f>
        <v/>
      </c>
      <c r="X1705" s="40">
        <f>W1705*$G1705*(1+X$7)^$D1705*(X1687/W1687)^$E1705*((X1687+X1696)/(W1687+W1696))^$F1705</f>
        <v/>
      </c>
      <c r="Y1705" s="40">
        <f>X1705*$G1705*(1+Y$7)^$D1705*(Y1687/X1687)^$E1705*((Y1687+Y1696)/(X1687+X1696))^$F1705</f>
        <v/>
      </c>
      <c r="Z1705" s="40">
        <f>Y1705*$G1705*(1+Z$7)^$D1705*(Z1687/Y1687)^$E1705*((Z1687+Z1696)/(Y1687+Y1696))^$F1705</f>
        <v/>
      </c>
      <c r="AA1705" s="40">
        <f>Z1705*$G1705*(1+AA$7)^$D1705*(AA1687/Z1687)^$E1705*((AA1687+AA1696)/(Z1687+Z1696))^$F1705</f>
        <v/>
      </c>
      <c r="AB1705" s="40">
        <f>AA1705*$G1705*(1+AB$7)^$D1705*(AB1687/AA1687)^$E1705*((AB1687+AB1696)/(AA1687+AA1696))^$F1705</f>
        <v/>
      </c>
      <c r="AC1705" s="40">
        <f>AB1705*$G1705*(1+AC$7)^$D1705*(AC1687/AB1687)^$E1705*((AC1687+AC1696)/(AB1687+AB1696))^$F1705</f>
        <v/>
      </c>
      <c r="AD1705" s="40">
        <f>AC1705*$G1705*(1+AD$7)^$D1705*(AD1687/AC1687)^$E1705*((AD1687+AD1696)/(AC1687+AC1696))^$F1705</f>
        <v/>
      </c>
      <c r="AF1705" s="11">
        <f>CodePrefix&amp;$A1705&amp;IF($C1705="","","."&amp;$C1705&amp;"."&amp;$B1705)&amp;INDEX(VarEnd,MATCH($A1705,VarKey,0))&amp;AF$5</f>
        <v/>
      </c>
      <c r="AG1705" s="39">
        <f>INDEX(Inputs!$X$5:$X$132,MATCH($B1705&amp;"|"&amp;$C1705,Inputs!$A$5:$A$132,0))</f>
        <v/>
      </c>
      <c r="AH1705" s="40">
        <f>AG1705*$G1705*(1+AH$7)^$D1705*(AH1687/AG1687)^$E1705*((AH1687+AH1696)/(AG1687+AG1696))^$F1705</f>
        <v/>
      </c>
      <c r="AI1705" s="40">
        <f>AH1705*$G1705*(1+AI$7)^$D1705*(AI1687/AH1687)^$E1705*((AI1687+AI1696)/(AH1687+AH1696))^$F1705</f>
        <v/>
      </c>
      <c r="AJ1705" s="40">
        <f>AI1705*$G1705*(1+AJ$7)^$D1705*(AJ1687/AI1687)^$E1705*((AJ1687+AJ1696)/(AI1687+AI1696))^$F1705</f>
        <v/>
      </c>
      <c r="AK1705" s="40">
        <f>AJ1705*$G1705*(1+AK$7)^$D1705*(AK1687/AJ1687)^$E1705*((AK1687+AK1696)/(AJ1687+AJ1696))^$F1705</f>
        <v/>
      </c>
      <c r="AL1705" s="40">
        <f>AK1705*$G1705*(1+AL$7)^$D1705*(AL1687/AK1687)^$E1705*((AL1687+AL1696)/(AK1687+AK1696))^$F1705</f>
        <v/>
      </c>
      <c r="AM1705" s="40">
        <f>AL1705*$G1705*(1+AM$7)^$D1705*(AM1687/AL1687)^$E1705*((AM1687+AM1696)/(AL1687+AL1696))^$F1705</f>
        <v/>
      </c>
      <c r="AN1705" s="40">
        <f>AM1705*$G1705*(1+AN$7)^$D1705*(AN1687/AM1687)^$E1705*((AN1687+AN1696)/(AM1687+AM1696))^$F1705</f>
        <v/>
      </c>
      <c r="AO1705" s="40">
        <f>AN1705*$G1705*(1+AO$7)^$D1705*(AO1687/AN1687)^$E1705*((AO1687+AO1696)/(AN1687+AN1696))^$F1705</f>
        <v/>
      </c>
      <c r="AP1705" s="40">
        <f>AO1705*$G1705*(1+AP$7)^$D1705*(AP1687/AO1687)^$E1705*((AP1687+AP1696)/(AO1687+AO1696))^$F1705</f>
        <v/>
      </c>
      <c r="AQ1705" s="40">
        <f>AP1705*$G1705*(1+AQ$7)^$D1705*(AQ1687/AP1687)^$E1705*((AQ1687+AQ1696)/(AP1687+AP1696))^$F1705</f>
        <v/>
      </c>
      <c r="AR1705" s="40">
        <f>AQ1705*$G1705*(1+AR$7)^$D1705*(AR1687/AQ1687)^$E1705*((AR1687+AR1696)/(AQ1687+AQ1696))^$F1705</f>
        <v/>
      </c>
      <c r="AS1705" s="40">
        <f>AR1705*$G1705*(1+AS$7)^$D1705*(AS1687/AR1687)^$E1705*((AS1687+AS1696)/(AR1687+AR1696))^$F1705</f>
        <v/>
      </c>
      <c r="AT1705" s="40">
        <f>AS1705*$G1705*(1+AT$7)^$D1705*(AT1687/AS1687)^$E1705*((AT1687+AT1696)/(AS1687+AS1696))^$F1705</f>
        <v/>
      </c>
      <c r="AU1705" s="40">
        <f>AT1705*$G1705*(1+AU$7)^$D1705*(AU1687/AT1687)^$E1705*((AU1687+AU1696)/(AT1687+AT1696))^$F1705</f>
        <v/>
      </c>
      <c r="AV1705" s="40">
        <f>AU1705*$G1705*(1+AV$7)^$D1705*(AV1687/AU1687)^$E1705*((AV1687+AV1696)/(AU1687+AU1696))^$F1705</f>
        <v/>
      </c>
      <c r="AW1705" s="40">
        <f>AV1705*$G1705*(1+AW$7)^$D1705*(AW1687/AV1687)^$E1705*((AW1687+AW1696)/(AV1687+AV1696))^$F1705</f>
        <v/>
      </c>
      <c r="AX1705" s="40">
        <f>AW1705*$G1705*(1+AX$7)^$D1705*(AX1687/AW1687)^$E1705*((AX1687+AX1696)/(AW1687+AW1696))^$F1705</f>
        <v/>
      </c>
      <c r="AY1705" s="40">
        <f>AX1705*$G1705*(1+AY$7)^$D1705*(AY1687/AX1687)^$E1705*((AY1687+AY1696)/(AX1687+AX1696))^$F1705</f>
        <v/>
      </c>
    </row>
    <row r="1706" hidden="1" outlineLevel="2">
      <c r="A1706" s="14" t="inlineStr">
        <is>
          <t>ener</t>
        </is>
      </c>
      <c r="B1706" s="14" t="inlineStr">
        <is>
          <t>lpg</t>
        </is>
      </c>
      <c r="C1706" s="14" t="inlineStr">
        <is>
          <t>foo</t>
        </is>
      </c>
      <c r="D1706" s="32">
        <f>INDEX(Inputs!$O$5:$O$132,MATCH($B1706&amp;"|"&amp;$C1706,Inputs!$A$5:$A$132,0))</f>
        <v/>
      </c>
      <c r="E1706" s="32">
        <f>INDEX(Inputs!$P$5:$P$132,MATCH($B1706&amp;"|"&amp;$C1706,Inputs!$A$5:$A$132,0))</f>
        <v/>
      </c>
      <c r="F1706" s="32">
        <f>INDEX(Inputs!$T$5:$T$132,MATCH($B1706&amp;"|"&amp;$C1706,Inputs!$A$5:$A$132,0))</f>
        <v/>
      </c>
      <c r="G1706" s="32">
        <f>INDEX(Inputs!$S$5:$S$132,MATCH($B1706&amp;"|"&amp;$C1706,Inputs!$A$5:$A$132,0))</f>
        <v/>
      </c>
      <c r="H1706" s="14">
        <f>INDEX(VarLab,MATCH($A1706,VarKey,0))&amp;INDEX(MemLab,MATCH($C1706&amp;"|"&amp;$B1706,MemKey,0))</f>
        <v/>
      </c>
      <c r="I1706" s="14">
        <f>INDEX(VarUnit,MATCH($A1706,VarKey,0))</f>
        <v/>
      </c>
      <c r="J1706" s="14">
        <f>INDEX(VarSrc,MATCH($A1706,VarKey,0))</f>
        <v/>
      </c>
      <c r="K1706" s="11">
        <f>CodePrefix&amp;$A1706&amp;IF($C1706="","","."&amp;$C1706&amp;"."&amp;$B1706)&amp;INDEX(VarEnd,MATCH($A1706,VarKey,0))&amp;K$5</f>
        <v/>
      </c>
      <c r="L1706" s="39">
        <f>INDEX(Inputs!$X$5:$X$132,MATCH($B1706&amp;"|"&amp;$C1706,Inputs!$A$5:$A$132,0))</f>
        <v/>
      </c>
      <c r="M1706" s="40">
        <f>L1706*$G1706*(1+M$7)^$D1706*(M1688/L1688)^$E1706*((M1688+M1697)/(L1688+L1697))^$F1706</f>
        <v/>
      </c>
      <c r="N1706" s="40">
        <f>M1706*$G1706*(1+N$7)^$D1706*(N1688/M1688)^$E1706*((N1688+N1697)/(M1688+M1697))^$F1706</f>
        <v/>
      </c>
      <c r="O1706" s="40">
        <f>N1706*$G1706*(1+O$7)^$D1706*(O1688/N1688)^$E1706*((O1688+O1697)/(N1688+N1697))^$F1706</f>
        <v/>
      </c>
      <c r="P1706" s="40">
        <f>O1706*$G1706*(1+P$7)^$D1706*(P1688/O1688)^$E1706*((P1688+P1697)/(O1688+O1697))^$F1706</f>
        <v/>
      </c>
      <c r="Q1706" s="40">
        <f>P1706*$G1706*(1+Q$7)^$D1706*(Q1688/P1688)^$E1706*((Q1688+Q1697)/(P1688+P1697))^$F1706</f>
        <v/>
      </c>
      <c r="R1706" s="40">
        <f>Q1706*$G1706*(1+R$7)^$D1706*(R1688/Q1688)^$E1706*((R1688+R1697)/(Q1688+Q1697))^$F1706</f>
        <v/>
      </c>
      <c r="S1706" s="40">
        <f>R1706*$G1706*(1+S$7)^$D1706*(S1688/R1688)^$E1706*((S1688+S1697)/(R1688+R1697))^$F1706</f>
        <v/>
      </c>
      <c r="T1706" s="40">
        <f>S1706*$G1706*(1+T$7)^$D1706*(T1688/S1688)^$E1706*((T1688+T1697)/(S1688+S1697))^$F1706</f>
        <v/>
      </c>
      <c r="U1706" s="40">
        <f>T1706*$G1706*(1+U$7)^$D1706*(U1688/T1688)^$E1706*((U1688+U1697)/(T1688+T1697))^$F1706</f>
        <v/>
      </c>
      <c r="V1706" s="40">
        <f>U1706*$G1706*(1+V$7)^$D1706*(V1688/U1688)^$E1706*((V1688+V1697)/(U1688+U1697))^$F1706</f>
        <v/>
      </c>
      <c r="W1706" s="40">
        <f>V1706*$G1706*(1+W$7)^$D1706*(W1688/V1688)^$E1706*((W1688+W1697)/(V1688+V1697))^$F1706</f>
        <v/>
      </c>
      <c r="X1706" s="40">
        <f>W1706*$G1706*(1+X$7)^$D1706*(X1688/W1688)^$E1706*((X1688+X1697)/(W1688+W1697))^$F1706</f>
        <v/>
      </c>
      <c r="Y1706" s="40">
        <f>X1706*$G1706*(1+Y$7)^$D1706*(Y1688/X1688)^$E1706*((Y1688+Y1697)/(X1688+X1697))^$F1706</f>
        <v/>
      </c>
      <c r="Z1706" s="40">
        <f>Y1706*$G1706*(1+Z$7)^$D1706*(Z1688/Y1688)^$E1706*((Z1688+Z1697)/(Y1688+Y1697))^$F1706</f>
        <v/>
      </c>
      <c r="AA1706" s="40">
        <f>Z1706*$G1706*(1+AA$7)^$D1706*(AA1688/Z1688)^$E1706*((AA1688+AA1697)/(Z1688+Z1697))^$F1706</f>
        <v/>
      </c>
      <c r="AB1706" s="40">
        <f>AA1706*$G1706*(1+AB$7)^$D1706*(AB1688/AA1688)^$E1706*((AB1688+AB1697)/(AA1688+AA1697))^$F1706</f>
        <v/>
      </c>
      <c r="AC1706" s="40">
        <f>AB1706*$G1706*(1+AC$7)^$D1706*(AC1688/AB1688)^$E1706*((AC1688+AC1697)/(AB1688+AB1697))^$F1706</f>
        <v/>
      </c>
      <c r="AD1706" s="40">
        <f>AC1706*$G1706*(1+AD$7)^$D1706*(AD1688/AC1688)^$E1706*((AD1688+AD1697)/(AC1688+AC1697))^$F1706</f>
        <v/>
      </c>
      <c r="AF1706" s="11">
        <f>CodePrefix&amp;$A1706&amp;IF($C1706="","","."&amp;$C1706&amp;"."&amp;$B1706)&amp;INDEX(VarEnd,MATCH($A1706,VarKey,0))&amp;AF$5</f>
        <v/>
      </c>
      <c r="AG1706" s="39">
        <f>INDEX(Inputs!$X$5:$X$132,MATCH($B1706&amp;"|"&amp;$C1706,Inputs!$A$5:$A$132,0))</f>
        <v/>
      </c>
      <c r="AH1706" s="40">
        <f>AG1706*$G1706*(1+AH$7)^$D1706*(AH1688/AG1688)^$E1706*((AH1688+AH1697)/(AG1688+AG1697))^$F1706</f>
        <v/>
      </c>
      <c r="AI1706" s="40">
        <f>AH1706*$G1706*(1+AI$7)^$D1706*(AI1688/AH1688)^$E1706*((AI1688+AI1697)/(AH1688+AH1697))^$F1706</f>
        <v/>
      </c>
      <c r="AJ1706" s="40">
        <f>AI1706*$G1706*(1+AJ$7)^$D1706*(AJ1688/AI1688)^$E1706*((AJ1688+AJ1697)/(AI1688+AI1697))^$F1706</f>
        <v/>
      </c>
      <c r="AK1706" s="40">
        <f>AJ1706*$G1706*(1+AK$7)^$D1706*(AK1688/AJ1688)^$E1706*((AK1688+AK1697)/(AJ1688+AJ1697))^$F1706</f>
        <v/>
      </c>
      <c r="AL1706" s="40">
        <f>AK1706*$G1706*(1+AL$7)^$D1706*(AL1688/AK1688)^$E1706*((AL1688+AL1697)/(AK1688+AK1697))^$F1706</f>
        <v/>
      </c>
      <c r="AM1706" s="40">
        <f>AL1706*$G1706*(1+AM$7)^$D1706*(AM1688/AL1688)^$E1706*((AM1688+AM1697)/(AL1688+AL1697))^$F1706</f>
        <v/>
      </c>
      <c r="AN1706" s="40">
        <f>AM1706*$G1706*(1+AN$7)^$D1706*(AN1688/AM1688)^$E1706*((AN1688+AN1697)/(AM1688+AM1697))^$F1706</f>
        <v/>
      </c>
      <c r="AO1706" s="40">
        <f>AN1706*$G1706*(1+AO$7)^$D1706*(AO1688/AN1688)^$E1706*((AO1688+AO1697)/(AN1688+AN1697))^$F1706</f>
        <v/>
      </c>
      <c r="AP1706" s="40">
        <f>AO1706*$G1706*(1+AP$7)^$D1706*(AP1688/AO1688)^$E1706*((AP1688+AP1697)/(AO1688+AO1697))^$F1706</f>
        <v/>
      </c>
      <c r="AQ1706" s="40">
        <f>AP1706*$G1706*(1+AQ$7)^$D1706*(AQ1688/AP1688)^$E1706*((AQ1688+AQ1697)/(AP1688+AP1697))^$F1706</f>
        <v/>
      </c>
      <c r="AR1706" s="40">
        <f>AQ1706*$G1706*(1+AR$7)^$D1706*(AR1688/AQ1688)^$E1706*((AR1688+AR1697)/(AQ1688+AQ1697))^$F1706</f>
        <v/>
      </c>
      <c r="AS1706" s="40">
        <f>AR1706*$G1706*(1+AS$7)^$D1706*(AS1688/AR1688)^$E1706*((AS1688+AS1697)/(AR1688+AR1697))^$F1706</f>
        <v/>
      </c>
      <c r="AT1706" s="40">
        <f>AS1706*$G1706*(1+AT$7)^$D1706*(AT1688/AS1688)^$E1706*((AT1688+AT1697)/(AS1688+AS1697))^$F1706</f>
        <v/>
      </c>
      <c r="AU1706" s="40">
        <f>AT1706*$G1706*(1+AU$7)^$D1706*(AU1688/AT1688)^$E1706*((AU1688+AU1697)/(AT1688+AT1697))^$F1706</f>
        <v/>
      </c>
      <c r="AV1706" s="40">
        <f>AU1706*$G1706*(1+AV$7)^$D1706*(AV1688/AU1688)^$E1706*((AV1688+AV1697)/(AU1688+AU1697))^$F1706</f>
        <v/>
      </c>
      <c r="AW1706" s="40">
        <f>AV1706*$G1706*(1+AW$7)^$D1706*(AW1688/AV1688)^$E1706*((AW1688+AW1697)/(AV1688+AV1697))^$F1706</f>
        <v/>
      </c>
      <c r="AX1706" s="40">
        <f>AW1706*$G1706*(1+AX$7)^$D1706*(AX1688/AW1688)^$E1706*((AX1688+AX1697)/(AW1688+AW1697))^$F1706</f>
        <v/>
      </c>
      <c r="AY1706" s="40">
        <f>AX1706*$G1706*(1+AY$7)^$D1706*(AY1688/AX1688)^$E1706*((AY1688+AY1697)/(AX1688+AX1697))^$F1706</f>
        <v/>
      </c>
    </row>
    <row r="1707" hidden="1" outlineLevel="2">
      <c r="A1707" s="14" t="inlineStr">
        <is>
          <t>ener</t>
        </is>
      </c>
      <c r="B1707" s="14" t="inlineStr">
        <is>
          <t>ker</t>
        </is>
      </c>
      <c r="C1707" s="14" t="inlineStr">
        <is>
          <t>foo</t>
        </is>
      </c>
      <c r="D1707" s="32">
        <f>INDEX(Inputs!$O$5:$O$132,MATCH($B1707&amp;"|"&amp;$C1707,Inputs!$A$5:$A$132,0))</f>
        <v/>
      </c>
      <c r="E1707" s="32">
        <f>INDEX(Inputs!$P$5:$P$132,MATCH($B1707&amp;"|"&amp;$C1707,Inputs!$A$5:$A$132,0))</f>
        <v/>
      </c>
      <c r="F1707" s="32">
        <f>INDEX(Inputs!$T$5:$T$132,MATCH($B1707&amp;"|"&amp;$C1707,Inputs!$A$5:$A$132,0))</f>
        <v/>
      </c>
      <c r="G1707" s="32">
        <f>INDEX(Inputs!$S$5:$S$132,MATCH($B1707&amp;"|"&amp;$C1707,Inputs!$A$5:$A$132,0))</f>
        <v/>
      </c>
      <c r="H1707" s="14">
        <f>INDEX(VarLab,MATCH($A1707,VarKey,0))&amp;INDEX(MemLab,MATCH($C1707&amp;"|"&amp;$B1707,MemKey,0))</f>
        <v/>
      </c>
      <c r="I1707" s="14">
        <f>INDEX(VarUnit,MATCH($A1707,VarKey,0))</f>
        <v/>
      </c>
      <c r="J1707" s="14">
        <f>INDEX(VarSrc,MATCH($A1707,VarKey,0))</f>
        <v/>
      </c>
      <c r="K1707" s="11">
        <f>CodePrefix&amp;$A1707&amp;IF($C1707="","","."&amp;$C1707&amp;"."&amp;$B1707)&amp;INDEX(VarEnd,MATCH($A1707,VarKey,0))&amp;K$5</f>
        <v/>
      </c>
      <c r="L1707" s="39">
        <f>INDEX(Inputs!$X$5:$X$132,MATCH($B1707&amp;"|"&amp;$C1707,Inputs!$A$5:$A$132,0))</f>
        <v/>
      </c>
      <c r="M1707" s="40">
        <f>L1707*$G1707*(1+M$7)^$D1707*(M1689/L1689)^$E1707*((M1689+M1698)/(L1689+L1698))^$F1707</f>
        <v/>
      </c>
      <c r="N1707" s="40">
        <f>M1707*$G1707*(1+N$7)^$D1707*(N1689/M1689)^$E1707*((N1689+N1698)/(M1689+M1698))^$F1707</f>
        <v/>
      </c>
      <c r="O1707" s="40">
        <f>N1707*$G1707*(1+O$7)^$D1707*(O1689/N1689)^$E1707*((O1689+O1698)/(N1689+N1698))^$F1707</f>
        <v/>
      </c>
      <c r="P1707" s="40">
        <f>O1707*$G1707*(1+P$7)^$D1707*(P1689/O1689)^$E1707*((P1689+P1698)/(O1689+O1698))^$F1707</f>
        <v/>
      </c>
      <c r="Q1707" s="40">
        <f>P1707*$G1707*(1+Q$7)^$D1707*(Q1689/P1689)^$E1707*((Q1689+Q1698)/(P1689+P1698))^$F1707</f>
        <v/>
      </c>
      <c r="R1707" s="40">
        <f>Q1707*$G1707*(1+R$7)^$D1707*(R1689/Q1689)^$E1707*((R1689+R1698)/(Q1689+Q1698))^$F1707</f>
        <v/>
      </c>
      <c r="S1707" s="40">
        <f>R1707*$G1707*(1+S$7)^$D1707*(S1689/R1689)^$E1707*((S1689+S1698)/(R1689+R1698))^$F1707</f>
        <v/>
      </c>
      <c r="T1707" s="40">
        <f>S1707*$G1707*(1+T$7)^$D1707*(T1689/S1689)^$E1707*((T1689+T1698)/(S1689+S1698))^$F1707</f>
        <v/>
      </c>
      <c r="U1707" s="40">
        <f>T1707*$G1707*(1+U$7)^$D1707*(U1689/T1689)^$E1707*((U1689+U1698)/(T1689+T1698))^$F1707</f>
        <v/>
      </c>
      <c r="V1707" s="40">
        <f>U1707*$G1707*(1+V$7)^$D1707*(V1689/U1689)^$E1707*((V1689+V1698)/(U1689+U1698))^$F1707</f>
        <v/>
      </c>
      <c r="W1707" s="40">
        <f>V1707*$G1707*(1+W$7)^$D1707*(W1689/V1689)^$E1707*((W1689+W1698)/(V1689+V1698))^$F1707</f>
        <v/>
      </c>
      <c r="X1707" s="40">
        <f>W1707*$G1707*(1+X$7)^$D1707*(X1689/W1689)^$E1707*((X1689+X1698)/(W1689+W1698))^$F1707</f>
        <v/>
      </c>
      <c r="Y1707" s="40">
        <f>X1707*$G1707*(1+Y$7)^$D1707*(Y1689/X1689)^$E1707*((Y1689+Y1698)/(X1689+X1698))^$F1707</f>
        <v/>
      </c>
      <c r="Z1707" s="40">
        <f>Y1707*$G1707*(1+Z$7)^$D1707*(Z1689/Y1689)^$E1707*((Z1689+Z1698)/(Y1689+Y1698))^$F1707</f>
        <v/>
      </c>
      <c r="AA1707" s="40">
        <f>Z1707*$G1707*(1+AA$7)^$D1707*(AA1689/Z1689)^$E1707*((AA1689+AA1698)/(Z1689+Z1698))^$F1707</f>
        <v/>
      </c>
      <c r="AB1707" s="40">
        <f>AA1707*$G1707*(1+AB$7)^$D1707*(AB1689/AA1689)^$E1707*((AB1689+AB1698)/(AA1689+AA1698))^$F1707</f>
        <v/>
      </c>
      <c r="AC1707" s="40">
        <f>AB1707*$G1707*(1+AC$7)^$D1707*(AC1689/AB1689)^$E1707*((AC1689+AC1698)/(AB1689+AB1698))^$F1707</f>
        <v/>
      </c>
      <c r="AD1707" s="40">
        <f>AC1707*$G1707*(1+AD$7)^$D1707*(AD1689/AC1689)^$E1707*((AD1689+AD1698)/(AC1689+AC1698))^$F1707</f>
        <v/>
      </c>
      <c r="AF1707" s="11">
        <f>CodePrefix&amp;$A1707&amp;IF($C1707="","","."&amp;$C1707&amp;"."&amp;$B1707)&amp;INDEX(VarEnd,MATCH($A1707,VarKey,0))&amp;AF$5</f>
        <v/>
      </c>
      <c r="AG1707" s="39">
        <f>INDEX(Inputs!$X$5:$X$132,MATCH($B1707&amp;"|"&amp;$C1707,Inputs!$A$5:$A$132,0))</f>
        <v/>
      </c>
      <c r="AH1707" s="40">
        <f>AG1707*$G1707*(1+AH$7)^$D1707*(AH1689/AG1689)^$E1707*((AH1689+AH1698)/(AG1689+AG1698))^$F1707</f>
        <v/>
      </c>
      <c r="AI1707" s="40">
        <f>AH1707*$G1707*(1+AI$7)^$D1707*(AI1689/AH1689)^$E1707*((AI1689+AI1698)/(AH1689+AH1698))^$F1707</f>
        <v/>
      </c>
      <c r="AJ1707" s="40">
        <f>AI1707*$G1707*(1+AJ$7)^$D1707*(AJ1689/AI1689)^$E1707*((AJ1689+AJ1698)/(AI1689+AI1698))^$F1707</f>
        <v/>
      </c>
      <c r="AK1707" s="40">
        <f>AJ1707*$G1707*(1+AK$7)^$D1707*(AK1689/AJ1689)^$E1707*((AK1689+AK1698)/(AJ1689+AJ1698))^$F1707</f>
        <v/>
      </c>
      <c r="AL1707" s="40">
        <f>AK1707*$G1707*(1+AL$7)^$D1707*(AL1689/AK1689)^$E1707*((AL1689+AL1698)/(AK1689+AK1698))^$F1707</f>
        <v/>
      </c>
      <c r="AM1707" s="40">
        <f>AL1707*$G1707*(1+AM$7)^$D1707*(AM1689/AL1689)^$E1707*((AM1689+AM1698)/(AL1689+AL1698))^$F1707</f>
        <v/>
      </c>
      <c r="AN1707" s="40">
        <f>AM1707*$G1707*(1+AN$7)^$D1707*(AN1689/AM1689)^$E1707*((AN1689+AN1698)/(AM1689+AM1698))^$F1707</f>
        <v/>
      </c>
      <c r="AO1707" s="40">
        <f>AN1707*$G1707*(1+AO$7)^$D1707*(AO1689/AN1689)^$E1707*((AO1689+AO1698)/(AN1689+AN1698))^$F1707</f>
        <v/>
      </c>
      <c r="AP1707" s="40">
        <f>AO1707*$G1707*(1+AP$7)^$D1707*(AP1689/AO1689)^$E1707*((AP1689+AP1698)/(AO1689+AO1698))^$F1707</f>
        <v/>
      </c>
      <c r="AQ1707" s="40">
        <f>AP1707*$G1707*(1+AQ$7)^$D1707*(AQ1689/AP1689)^$E1707*((AQ1689+AQ1698)/(AP1689+AP1698))^$F1707</f>
        <v/>
      </c>
      <c r="AR1707" s="40">
        <f>AQ1707*$G1707*(1+AR$7)^$D1707*(AR1689/AQ1689)^$E1707*((AR1689+AR1698)/(AQ1689+AQ1698))^$F1707</f>
        <v/>
      </c>
      <c r="AS1707" s="40">
        <f>AR1707*$G1707*(1+AS$7)^$D1707*(AS1689/AR1689)^$E1707*((AS1689+AS1698)/(AR1689+AR1698))^$F1707</f>
        <v/>
      </c>
      <c r="AT1707" s="40">
        <f>AS1707*$G1707*(1+AT$7)^$D1707*(AT1689/AS1689)^$E1707*((AT1689+AT1698)/(AS1689+AS1698))^$F1707</f>
        <v/>
      </c>
      <c r="AU1707" s="40">
        <f>AT1707*$G1707*(1+AU$7)^$D1707*(AU1689/AT1689)^$E1707*((AU1689+AU1698)/(AT1689+AT1698))^$F1707</f>
        <v/>
      </c>
      <c r="AV1707" s="40">
        <f>AU1707*$G1707*(1+AV$7)^$D1707*(AV1689/AU1689)^$E1707*((AV1689+AV1698)/(AU1689+AU1698))^$F1707</f>
        <v/>
      </c>
      <c r="AW1707" s="40">
        <f>AV1707*$G1707*(1+AW$7)^$D1707*(AW1689/AV1689)^$E1707*((AW1689+AW1698)/(AV1689+AV1698))^$F1707</f>
        <v/>
      </c>
      <c r="AX1707" s="40">
        <f>AW1707*$G1707*(1+AX$7)^$D1707*(AX1689/AW1689)^$E1707*((AX1689+AX1698)/(AW1689+AW1698))^$F1707</f>
        <v/>
      </c>
      <c r="AY1707" s="40">
        <f>AX1707*$G1707*(1+AY$7)^$D1707*(AY1689/AX1689)^$E1707*((AY1689+AY1698)/(AX1689+AX1698))^$F1707</f>
        <v/>
      </c>
    </row>
    <row r="1708" hidden="1" outlineLevel="2">
      <c r="A1708" s="14" t="inlineStr">
        <is>
          <t>ener</t>
        </is>
      </c>
      <c r="B1708" s="14" t="inlineStr">
        <is>
          <t>oop</t>
        </is>
      </c>
      <c r="C1708" s="14" t="inlineStr">
        <is>
          <t>foo</t>
        </is>
      </c>
      <c r="D1708" s="32">
        <f>INDEX(Inputs!$O$5:$O$132,MATCH($B1708&amp;"|"&amp;$C1708,Inputs!$A$5:$A$132,0))</f>
        <v/>
      </c>
      <c r="E1708" s="32">
        <f>INDEX(Inputs!$P$5:$P$132,MATCH($B1708&amp;"|"&amp;$C1708,Inputs!$A$5:$A$132,0))</f>
        <v/>
      </c>
      <c r="F1708" s="32">
        <f>INDEX(Inputs!$T$5:$T$132,MATCH($B1708&amp;"|"&amp;$C1708,Inputs!$A$5:$A$132,0))</f>
        <v/>
      </c>
      <c r="G1708" s="32">
        <f>INDEX(Inputs!$S$5:$S$132,MATCH($B1708&amp;"|"&amp;$C1708,Inputs!$A$5:$A$132,0))</f>
        <v/>
      </c>
      <c r="H1708" s="14">
        <f>INDEX(VarLab,MATCH($A1708,VarKey,0))&amp;INDEX(MemLab,MATCH($C1708&amp;"|"&amp;$B1708,MemKey,0))</f>
        <v/>
      </c>
      <c r="I1708" s="14">
        <f>INDEX(VarUnit,MATCH($A1708,VarKey,0))</f>
        <v/>
      </c>
      <c r="J1708" s="14">
        <f>INDEX(VarSrc,MATCH($A1708,VarKey,0))</f>
        <v/>
      </c>
      <c r="K1708" s="11">
        <f>CodePrefix&amp;$A1708&amp;IF($C1708="","","."&amp;$C1708&amp;"."&amp;$B1708)&amp;INDEX(VarEnd,MATCH($A1708,VarKey,0))&amp;K$5</f>
        <v/>
      </c>
      <c r="L1708" s="39">
        <f>INDEX(Inputs!$X$5:$X$132,MATCH($B1708&amp;"|"&amp;$C1708,Inputs!$A$5:$A$132,0))</f>
        <v/>
      </c>
      <c r="M1708" s="40">
        <f>L1708*$G1708*(1+M$7)^$D1708*(M1690/L1690)^$E1708*((M1690+M1699)/(L1690+L1699))^$F1708</f>
        <v/>
      </c>
      <c r="N1708" s="40">
        <f>M1708*$G1708*(1+N$7)^$D1708*(N1690/M1690)^$E1708*((N1690+N1699)/(M1690+M1699))^$F1708</f>
        <v/>
      </c>
      <c r="O1708" s="40">
        <f>N1708*$G1708*(1+O$7)^$D1708*(O1690/N1690)^$E1708*((O1690+O1699)/(N1690+N1699))^$F1708</f>
        <v/>
      </c>
      <c r="P1708" s="40">
        <f>O1708*$G1708*(1+P$7)^$D1708*(P1690/O1690)^$E1708*((P1690+P1699)/(O1690+O1699))^$F1708</f>
        <v/>
      </c>
      <c r="Q1708" s="40">
        <f>P1708*$G1708*(1+Q$7)^$D1708*(Q1690/P1690)^$E1708*((Q1690+Q1699)/(P1690+P1699))^$F1708</f>
        <v/>
      </c>
      <c r="R1708" s="40">
        <f>Q1708*$G1708*(1+R$7)^$D1708*(R1690/Q1690)^$E1708*((R1690+R1699)/(Q1690+Q1699))^$F1708</f>
        <v/>
      </c>
      <c r="S1708" s="40">
        <f>R1708*$G1708*(1+S$7)^$D1708*(S1690/R1690)^$E1708*((S1690+S1699)/(R1690+R1699))^$F1708</f>
        <v/>
      </c>
      <c r="T1708" s="40">
        <f>S1708*$G1708*(1+T$7)^$D1708*(T1690/S1690)^$E1708*((T1690+T1699)/(S1690+S1699))^$F1708</f>
        <v/>
      </c>
      <c r="U1708" s="40">
        <f>T1708*$G1708*(1+U$7)^$D1708*(U1690/T1690)^$E1708*((U1690+U1699)/(T1690+T1699))^$F1708</f>
        <v/>
      </c>
      <c r="V1708" s="40">
        <f>U1708*$G1708*(1+V$7)^$D1708*(V1690/U1690)^$E1708*((V1690+V1699)/(U1690+U1699))^$F1708</f>
        <v/>
      </c>
      <c r="W1708" s="40">
        <f>V1708*$G1708*(1+W$7)^$D1708*(W1690/V1690)^$E1708*((W1690+W1699)/(V1690+V1699))^$F1708</f>
        <v/>
      </c>
      <c r="X1708" s="40">
        <f>W1708*$G1708*(1+X$7)^$D1708*(X1690/W1690)^$E1708*((X1690+X1699)/(W1690+W1699))^$F1708</f>
        <v/>
      </c>
      <c r="Y1708" s="40">
        <f>X1708*$G1708*(1+Y$7)^$D1708*(Y1690/X1690)^$E1708*((Y1690+Y1699)/(X1690+X1699))^$F1708</f>
        <v/>
      </c>
      <c r="Z1708" s="40">
        <f>Y1708*$G1708*(1+Z$7)^$D1708*(Z1690/Y1690)^$E1708*((Z1690+Z1699)/(Y1690+Y1699))^$F1708</f>
        <v/>
      </c>
      <c r="AA1708" s="40">
        <f>Z1708*$G1708*(1+AA$7)^$D1708*(AA1690/Z1690)^$E1708*((AA1690+AA1699)/(Z1690+Z1699))^$F1708</f>
        <v/>
      </c>
      <c r="AB1708" s="40">
        <f>AA1708*$G1708*(1+AB$7)^$D1708*(AB1690/AA1690)^$E1708*((AB1690+AB1699)/(AA1690+AA1699))^$F1708</f>
        <v/>
      </c>
      <c r="AC1708" s="40">
        <f>AB1708*$G1708*(1+AC$7)^$D1708*(AC1690/AB1690)^$E1708*((AC1690+AC1699)/(AB1690+AB1699))^$F1708</f>
        <v/>
      </c>
      <c r="AD1708" s="40">
        <f>AC1708*$G1708*(1+AD$7)^$D1708*(AD1690/AC1690)^$E1708*((AD1690+AD1699)/(AC1690+AC1699))^$F1708</f>
        <v/>
      </c>
      <c r="AF1708" s="11">
        <f>CodePrefix&amp;$A1708&amp;IF($C1708="","","."&amp;$C1708&amp;"."&amp;$B1708)&amp;INDEX(VarEnd,MATCH($A1708,VarKey,0))&amp;AF$5</f>
        <v/>
      </c>
      <c r="AG1708" s="39">
        <f>INDEX(Inputs!$X$5:$X$132,MATCH($B1708&amp;"|"&amp;$C1708,Inputs!$A$5:$A$132,0))</f>
        <v/>
      </c>
      <c r="AH1708" s="40">
        <f>AG1708*$G1708*(1+AH$7)^$D1708*(AH1690/AG1690)^$E1708*((AH1690+AH1699)/(AG1690+AG1699))^$F1708</f>
        <v/>
      </c>
      <c r="AI1708" s="40">
        <f>AH1708*$G1708*(1+AI$7)^$D1708*(AI1690/AH1690)^$E1708*((AI1690+AI1699)/(AH1690+AH1699))^$F1708</f>
        <v/>
      </c>
      <c r="AJ1708" s="40">
        <f>AI1708*$G1708*(1+AJ$7)^$D1708*(AJ1690/AI1690)^$E1708*((AJ1690+AJ1699)/(AI1690+AI1699))^$F1708</f>
        <v/>
      </c>
      <c r="AK1708" s="40">
        <f>AJ1708*$G1708*(1+AK$7)^$D1708*(AK1690/AJ1690)^$E1708*((AK1690+AK1699)/(AJ1690+AJ1699))^$F1708</f>
        <v/>
      </c>
      <c r="AL1708" s="40">
        <f>AK1708*$G1708*(1+AL$7)^$D1708*(AL1690/AK1690)^$E1708*((AL1690+AL1699)/(AK1690+AK1699))^$F1708</f>
        <v/>
      </c>
      <c r="AM1708" s="40">
        <f>AL1708*$G1708*(1+AM$7)^$D1708*(AM1690/AL1690)^$E1708*((AM1690+AM1699)/(AL1690+AL1699))^$F1708</f>
        <v/>
      </c>
      <c r="AN1708" s="40">
        <f>AM1708*$G1708*(1+AN$7)^$D1708*(AN1690/AM1690)^$E1708*((AN1690+AN1699)/(AM1690+AM1699))^$F1708</f>
        <v/>
      </c>
      <c r="AO1708" s="40">
        <f>AN1708*$G1708*(1+AO$7)^$D1708*(AO1690/AN1690)^$E1708*((AO1690+AO1699)/(AN1690+AN1699))^$F1708</f>
        <v/>
      </c>
      <c r="AP1708" s="40">
        <f>AO1708*$G1708*(1+AP$7)^$D1708*(AP1690/AO1690)^$E1708*((AP1690+AP1699)/(AO1690+AO1699))^$F1708</f>
        <v/>
      </c>
      <c r="AQ1708" s="40">
        <f>AP1708*$G1708*(1+AQ$7)^$D1708*(AQ1690/AP1690)^$E1708*((AQ1690+AQ1699)/(AP1690+AP1699))^$F1708</f>
        <v/>
      </c>
      <c r="AR1708" s="40">
        <f>AQ1708*$G1708*(1+AR$7)^$D1708*(AR1690/AQ1690)^$E1708*((AR1690+AR1699)/(AQ1690+AQ1699))^$F1708</f>
        <v/>
      </c>
      <c r="AS1708" s="40">
        <f>AR1708*$G1708*(1+AS$7)^$D1708*(AS1690/AR1690)^$E1708*((AS1690+AS1699)/(AR1690+AR1699))^$F1708</f>
        <v/>
      </c>
      <c r="AT1708" s="40">
        <f>AS1708*$G1708*(1+AT$7)^$D1708*(AT1690/AS1690)^$E1708*((AT1690+AT1699)/(AS1690+AS1699))^$F1708</f>
        <v/>
      </c>
      <c r="AU1708" s="40">
        <f>AT1708*$G1708*(1+AU$7)^$D1708*(AU1690/AT1690)^$E1708*((AU1690+AU1699)/(AT1690+AT1699))^$F1708</f>
        <v/>
      </c>
      <c r="AV1708" s="40">
        <f>AU1708*$G1708*(1+AV$7)^$D1708*(AV1690/AU1690)^$E1708*((AV1690+AV1699)/(AU1690+AU1699))^$F1708</f>
        <v/>
      </c>
      <c r="AW1708" s="40">
        <f>AV1708*$G1708*(1+AW$7)^$D1708*(AW1690/AV1690)^$E1708*((AW1690+AW1699)/(AV1690+AV1699))^$F1708</f>
        <v/>
      </c>
      <c r="AX1708" s="40">
        <f>AW1708*$G1708*(1+AX$7)^$D1708*(AX1690/AW1690)^$E1708*((AX1690+AX1699)/(AW1690+AW1699))^$F1708</f>
        <v/>
      </c>
      <c r="AY1708" s="40">
        <f>AX1708*$G1708*(1+AY$7)^$D1708*(AY1690/AX1690)^$E1708*((AY1690+AY1699)/(AX1690+AX1699))^$F1708</f>
        <v/>
      </c>
    </row>
    <row r="1709" hidden="1" outlineLevel="2">
      <c r="A1709" s="14" t="inlineStr">
        <is>
          <t>ener</t>
        </is>
      </c>
      <c r="B1709" s="14" t="inlineStr">
        <is>
          <t>bio</t>
        </is>
      </c>
      <c r="C1709" s="14" t="inlineStr">
        <is>
          <t>foo</t>
        </is>
      </c>
      <c r="D1709" s="32">
        <f>INDEX(Inputs!$O$5:$O$132,MATCH($B1709&amp;"|"&amp;$C1709,Inputs!$A$5:$A$132,0))</f>
        <v/>
      </c>
      <c r="E1709" s="32">
        <f>INDEX(Inputs!$P$5:$P$132,MATCH($B1709&amp;"|"&amp;$C1709,Inputs!$A$5:$A$132,0))</f>
        <v/>
      </c>
      <c r="F1709" s="32">
        <f>INDEX(Inputs!$T$5:$T$132,MATCH($B1709&amp;"|"&amp;$C1709,Inputs!$A$5:$A$132,0))</f>
        <v/>
      </c>
      <c r="G1709" s="32">
        <f>INDEX(Inputs!$S$5:$S$132,MATCH($B1709&amp;"|"&amp;$C1709,Inputs!$A$5:$A$132,0))</f>
        <v/>
      </c>
      <c r="H1709" s="14">
        <f>INDEX(VarLab,MATCH($A1709,VarKey,0))&amp;INDEX(MemLab,MATCH($C1709&amp;"|"&amp;$B1709,MemKey,0))</f>
        <v/>
      </c>
      <c r="I1709" s="14">
        <f>INDEX(VarUnit,MATCH($A1709,VarKey,0))</f>
        <v/>
      </c>
      <c r="J1709" s="14">
        <f>INDEX(VarSrc,MATCH($A1709,VarKey,0))</f>
        <v/>
      </c>
      <c r="K1709" s="11">
        <f>CodePrefix&amp;$A1709&amp;IF($C1709="","","."&amp;$C1709&amp;"."&amp;$B1709)&amp;INDEX(VarEnd,MATCH($A1709,VarKey,0))&amp;K$5</f>
        <v/>
      </c>
      <c r="L1709" s="39">
        <f>INDEX(Inputs!$X$5:$X$132,MATCH($B1709&amp;"|"&amp;$C1709,Inputs!$A$5:$A$132,0))</f>
        <v/>
      </c>
      <c r="M1709" s="40">
        <f>L1709*$G1709*(1+M$7)^$D1709*(M1691/L1691)^$E1709*((M1691+M1700)/(L1691+L1700))^$F1709</f>
        <v/>
      </c>
      <c r="N1709" s="40">
        <f>M1709*$G1709*(1+N$7)^$D1709*(N1691/M1691)^$E1709*((N1691+N1700)/(M1691+M1700))^$F1709</f>
        <v/>
      </c>
      <c r="O1709" s="40">
        <f>N1709*$G1709*(1+O$7)^$D1709*(O1691/N1691)^$E1709*((O1691+O1700)/(N1691+N1700))^$F1709</f>
        <v/>
      </c>
      <c r="P1709" s="40">
        <f>O1709*$G1709*(1+P$7)^$D1709*(P1691/O1691)^$E1709*((P1691+P1700)/(O1691+O1700))^$F1709</f>
        <v/>
      </c>
      <c r="Q1709" s="40">
        <f>P1709*$G1709*(1+Q$7)^$D1709*(Q1691/P1691)^$E1709*((Q1691+Q1700)/(P1691+P1700))^$F1709</f>
        <v/>
      </c>
      <c r="R1709" s="40">
        <f>Q1709*$G1709*(1+R$7)^$D1709*(R1691/Q1691)^$E1709*((R1691+R1700)/(Q1691+Q1700))^$F1709</f>
        <v/>
      </c>
      <c r="S1709" s="40">
        <f>R1709*$G1709*(1+S$7)^$D1709*(S1691/R1691)^$E1709*((S1691+S1700)/(R1691+R1700))^$F1709</f>
        <v/>
      </c>
      <c r="T1709" s="40">
        <f>S1709*$G1709*(1+T$7)^$D1709*(T1691/S1691)^$E1709*((T1691+T1700)/(S1691+S1700))^$F1709</f>
        <v/>
      </c>
      <c r="U1709" s="40">
        <f>T1709*$G1709*(1+U$7)^$D1709*(U1691/T1691)^$E1709*((U1691+U1700)/(T1691+T1700))^$F1709</f>
        <v/>
      </c>
      <c r="V1709" s="40">
        <f>U1709*$G1709*(1+V$7)^$D1709*(V1691/U1691)^$E1709*((V1691+V1700)/(U1691+U1700))^$F1709</f>
        <v/>
      </c>
      <c r="W1709" s="40">
        <f>V1709*$G1709*(1+W$7)^$D1709*(W1691/V1691)^$E1709*((W1691+W1700)/(V1691+V1700))^$F1709</f>
        <v/>
      </c>
      <c r="X1709" s="40">
        <f>W1709*$G1709*(1+X$7)^$D1709*(X1691/W1691)^$E1709*((X1691+X1700)/(W1691+W1700))^$F1709</f>
        <v/>
      </c>
      <c r="Y1709" s="40">
        <f>X1709*$G1709*(1+Y$7)^$D1709*(Y1691/X1691)^$E1709*((Y1691+Y1700)/(X1691+X1700))^$F1709</f>
        <v/>
      </c>
      <c r="Z1709" s="40">
        <f>Y1709*$G1709*(1+Z$7)^$D1709*(Z1691/Y1691)^$E1709*((Z1691+Z1700)/(Y1691+Y1700))^$F1709</f>
        <v/>
      </c>
      <c r="AA1709" s="40">
        <f>Z1709*$G1709*(1+AA$7)^$D1709*(AA1691/Z1691)^$E1709*((AA1691+AA1700)/(Z1691+Z1700))^$F1709</f>
        <v/>
      </c>
      <c r="AB1709" s="40">
        <f>AA1709*$G1709*(1+AB$7)^$D1709*(AB1691/AA1691)^$E1709*((AB1691+AB1700)/(AA1691+AA1700))^$F1709</f>
        <v/>
      </c>
      <c r="AC1709" s="40">
        <f>AB1709*$G1709*(1+AC$7)^$D1709*(AC1691/AB1691)^$E1709*((AC1691+AC1700)/(AB1691+AB1700))^$F1709</f>
        <v/>
      </c>
      <c r="AD1709" s="40">
        <f>AC1709*$G1709*(1+AD$7)^$D1709*(AD1691/AC1691)^$E1709*((AD1691+AD1700)/(AC1691+AC1700))^$F1709</f>
        <v/>
      </c>
      <c r="AF1709" s="11">
        <f>CodePrefix&amp;$A1709&amp;IF($C1709="","","."&amp;$C1709&amp;"."&amp;$B1709)&amp;INDEX(VarEnd,MATCH($A1709,VarKey,0))&amp;AF$5</f>
        <v/>
      </c>
      <c r="AG1709" s="39">
        <f>INDEX(Inputs!$X$5:$X$132,MATCH($B1709&amp;"|"&amp;$C1709,Inputs!$A$5:$A$132,0))</f>
        <v/>
      </c>
      <c r="AH1709" s="40">
        <f>AG1709*$G1709*(1+AH$7)^$D1709*(AH1691/AG1691)^$E1709*((AH1691+AH1700)/(AG1691+AG1700))^$F1709</f>
        <v/>
      </c>
      <c r="AI1709" s="40">
        <f>AH1709*$G1709*(1+AI$7)^$D1709*(AI1691/AH1691)^$E1709*((AI1691+AI1700)/(AH1691+AH1700))^$F1709</f>
        <v/>
      </c>
      <c r="AJ1709" s="40">
        <f>AI1709*$G1709*(1+AJ$7)^$D1709*(AJ1691/AI1691)^$E1709*((AJ1691+AJ1700)/(AI1691+AI1700))^$F1709</f>
        <v/>
      </c>
      <c r="AK1709" s="40">
        <f>AJ1709*$G1709*(1+AK$7)^$D1709*(AK1691/AJ1691)^$E1709*((AK1691+AK1700)/(AJ1691+AJ1700))^$F1709</f>
        <v/>
      </c>
      <c r="AL1709" s="40">
        <f>AK1709*$G1709*(1+AL$7)^$D1709*(AL1691/AK1691)^$E1709*((AL1691+AL1700)/(AK1691+AK1700))^$F1709</f>
        <v/>
      </c>
      <c r="AM1709" s="40">
        <f>AL1709*$G1709*(1+AM$7)^$D1709*(AM1691/AL1691)^$E1709*((AM1691+AM1700)/(AL1691+AL1700))^$F1709</f>
        <v/>
      </c>
      <c r="AN1709" s="40">
        <f>AM1709*$G1709*(1+AN$7)^$D1709*(AN1691/AM1691)^$E1709*((AN1691+AN1700)/(AM1691+AM1700))^$F1709</f>
        <v/>
      </c>
      <c r="AO1709" s="40">
        <f>AN1709*$G1709*(1+AO$7)^$D1709*(AO1691/AN1691)^$E1709*((AO1691+AO1700)/(AN1691+AN1700))^$F1709</f>
        <v/>
      </c>
      <c r="AP1709" s="40">
        <f>AO1709*$G1709*(1+AP$7)^$D1709*(AP1691/AO1691)^$E1709*((AP1691+AP1700)/(AO1691+AO1700))^$F1709</f>
        <v/>
      </c>
      <c r="AQ1709" s="40">
        <f>AP1709*$G1709*(1+AQ$7)^$D1709*(AQ1691/AP1691)^$E1709*((AQ1691+AQ1700)/(AP1691+AP1700))^$F1709</f>
        <v/>
      </c>
      <c r="AR1709" s="40">
        <f>AQ1709*$G1709*(1+AR$7)^$D1709*(AR1691/AQ1691)^$E1709*((AR1691+AR1700)/(AQ1691+AQ1700))^$F1709</f>
        <v/>
      </c>
      <c r="AS1709" s="40">
        <f>AR1709*$G1709*(1+AS$7)^$D1709*(AS1691/AR1691)^$E1709*((AS1691+AS1700)/(AR1691+AR1700))^$F1709</f>
        <v/>
      </c>
      <c r="AT1709" s="40">
        <f>AS1709*$G1709*(1+AT$7)^$D1709*(AT1691/AS1691)^$E1709*((AT1691+AT1700)/(AS1691+AS1700))^$F1709</f>
        <v/>
      </c>
      <c r="AU1709" s="40">
        <f>AT1709*$G1709*(1+AU$7)^$D1709*(AU1691/AT1691)^$E1709*((AU1691+AU1700)/(AT1691+AT1700))^$F1709</f>
        <v/>
      </c>
      <c r="AV1709" s="40">
        <f>AU1709*$G1709*(1+AV$7)^$D1709*(AV1691/AU1691)^$E1709*((AV1691+AV1700)/(AU1691+AU1700))^$F1709</f>
        <v/>
      </c>
      <c r="AW1709" s="40">
        <f>AV1709*$G1709*(1+AW$7)^$D1709*(AW1691/AV1691)^$E1709*((AW1691+AW1700)/(AV1691+AV1700))^$F1709</f>
        <v/>
      </c>
      <c r="AX1709" s="40">
        <f>AW1709*$G1709*(1+AX$7)^$D1709*(AX1691/AW1691)^$E1709*((AX1691+AX1700)/(AW1691+AW1700))^$F1709</f>
        <v/>
      </c>
      <c r="AY1709" s="40">
        <f>AX1709*$G1709*(1+AY$7)^$D1709*(AY1691/AX1691)^$E1709*((AY1691+AY1700)/(AX1691+AX1700))^$F1709</f>
        <v/>
      </c>
    </row>
    <row r="1710" hidden="1" outlineLevel="2"/>
    <row r="1711" hidden="1" outlineLevel="2">
      <c r="A1711" s="14" t="inlineStr">
        <is>
          <t>co2</t>
        </is>
      </c>
      <c r="B1711" s="14" t="inlineStr">
        <is>
          <t>coa</t>
        </is>
      </c>
      <c r="C1711" s="14" t="inlineStr">
        <is>
          <t>foo</t>
        </is>
      </c>
      <c r="D1711" s="32">
        <f>INDEX(Inputs!$W$5:$W$132,MATCH($B1711&amp;"|"&amp;$C1711,Inputs!$A$5:$A$132,0))</f>
        <v/>
      </c>
      <c r="E1711" s="36" t="n"/>
      <c r="F1711" s="36" t="n"/>
      <c r="G1711" s="36" t="n"/>
      <c r="H1711" s="14">
        <f>INDEX(VarLab,MATCH($A1711,VarKey,0))&amp;INDEX(MemLab,MATCH($C1711&amp;"|"&amp;$B1711,MemKey,0))</f>
        <v/>
      </c>
      <c r="I1711" s="14">
        <f>INDEX(VarUnit,MATCH($A1711,VarKey,0))</f>
        <v/>
      </c>
      <c r="J1711" s="14">
        <f>INDEX(VarSrc,MATCH($A1711,VarKey,0))</f>
        <v/>
      </c>
      <c r="K1711" s="11">
        <f>CodePrefix&amp;$A1711&amp;IF($C1711="","","."&amp;$C1711&amp;"."&amp;$B1711)&amp;INDEX(VarEnd,MATCH($A1711,VarKey,0))&amp;K$5</f>
        <v/>
      </c>
      <c r="L1711" s="15">
        <f>L1702*Settings!$C$13*$D1711</f>
        <v/>
      </c>
      <c r="M1711" s="16">
        <f>M1702*Settings!$C$13*$D1711</f>
        <v/>
      </c>
      <c r="N1711" s="16">
        <f>N1702*Settings!$C$13*$D1711</f>
        <v/>
      </c>
      <c r="O1711" s="16">
        <f>O1702*Settings!$C$13*$D1711</f>
        <v/>
      </c>
      <c r="P1711" s="16">
        <f>P1702*Settings!$C$13*$D1711</f>
        <v/>
      </c>
      <c r="Q1711" s="16">
        <f>Q1702*Settings!$C$13*$D1711</f>
        <v/>
      </c>
      <c r="R1711" s="16">
        <f>R1702*Settings!$C$13*$D1711</f>
        <v/>
      </c>
      <c r="S1711" s="16">
        <f>S1702*Settings!$C$13*$D1711</f>
        <v/>
      </c>
      <c r="T1711" s="16">
        <f>T1702*Settings!$C$13*$D1711</f>
        <v/>
      </c>
      <c r="U1711" s="16">
        <f>U1702*Settings!$C$13*$D1711</f>
        <v/>
      </c>
      <c r="V1711" s="16">
        <f>V1702*Settings!$C$13*$D1711</f>
        <v/>
      </c>
      <c r="W1711" s="16">
        <f>W1702*Settings!$C$13*$D1711</f>
        <v/>
      </c>
      <c r="X1711" s="16">
        <f>X1702*Settings!$C$13*$D1711</f>
        <v/>
      </c>
      <c r="Y1711" s="16">
        <f>Y1702*Settings!$C$13*$D1711</f>
        <v/>
      </c>
      <c r="Z1711" s="16">
        <f>Z1702*Settings!$C$13*$D1711</f>
        <v/>
      </c>
      <c r="AA1711" s="16">
        <f>AA1702*Settings!$C$13*$D1711</f>
        <v/>
      </c>
      <c r="AB1711" s="16">
        <f>AB1702*Settings!$C$13*$D1711</f>
        <v/>
      </c>
      <c r="AC1711" s="16">
        <f>AC1702*Settings!$C$13*$D1711</f>
        <v/>
      </c>
      <c r="AD1711" s="16">
        <f>AD1702*Settings!$C$13*$D1711</f>
        <v/>
      </c>
      <c r="AF1711" s="11">
        <f>CodePrefix&amp;$A1711&amp;IF($C1711="","","."&amp;$C1711&amp;"."&amp;$B1711)&amp;INDEX(VarEnd,MATCH($A1711,VarKey,0))&amp;AF$5</f>
        <v/>
      </c>
      <c r="AG1711" s="15">
        <f>AG1702*Settings!$C$13*$D1711</f>
        <v/>
      </c>
      <c r="AH1711" s="16">
        <f>AH1702*Settings!$C$13*$D1711</f>
        <v/>
      </c>
      <c r="AI1711" s="16">
        <f>AI1702*Settings!$C$13*$D1711</f>
        <v/>
      </c>
      <c r="AJ1711" s="16">
        <f>AJ1702*Settings!$C$13*$D1711</f>
        <v/>
      </c>
      <c r="AK1711" s="16">
        <f>AK1702*Settings!$C$13*$D1711</f>
        <v/>
      </c>
      <c r="AL1711" s="16">
        <f>AL1702*Settings!$C$13*$D1711</f>
        <v/>
      </c>
      <c r="AM1711" s="16">
        <f>AM1702*Settings!$C$13*$D1711</f>
        <v/>
      </c>
      <c r="AN1711" s="16">
        <f>AN1702*Settings!$C$13*$D1711</f>
        <v/>
      </c>
      <c r="AO1711" s="16">
        <f>AO1702*Settings!$C$13*$D1711</f>
        <v/>
      </c>
      <c r="AP1711" s="16">
        <f>AP1702*Settings!$C$13*$D1711</f>
        <v/>
      </c>
      <c r="AQ1711" s="16">
        <f>AQ1702*Settings!$C$13*$D1711</f>
        <v/>
      </c>
      <c r="AR1711" s="16">
        <f>AR1702*Settings!$C$13*$D1711</f>
        <v/>
      </c>
      <c r="AS1711" s="16">
        <f>AS1702*Settings!$C$13*$D1711</f>
        <v/>
      </c>
      <c r="AT1711" s="16">
        <f>AT1702*Settings!$C$13*$D1711</f>
        <v/>
      </c>
      <c r="AU1711" s="16">
        <f>AU1702*Settings!$C$13*$D1711</f>
        <v/>
      </c>
      <c r="AV1711" s="16">
        <f>AV1702*Settings!$C$13*$D1711</f>
        <v/>
      </c>
      <c r="AW1711" s="16">
        <f>AW1702*Settings!$C$13*$D1711</f>
        <v/>
      </c>
      <c r="AX1711" s="16">
        <f>AX1702*Settings!$C$13*$D1711</f>
        <v/>
      </c>
      <c r="AY1711" s="16">
        <f>AY1702*Settings!$C$13*$D1711</f>
        <v/>
      </c>
    </row>
    <row r="1712" hidden="1" outlineLevel="2">
      <c r="A1712" s="14" t="inlineStr">
        <is>
          <t>co2</t>
        </is>
      </c>
      <c r="B1712" s="14" t="inlineStr">
        <is>
          <t>nga</t>
        </is>
      </c>
      <c r="C1712" s="14" t="inlineStr">
        <is>
          <t>foo</t>
        </is>
      </c>
      <c r="D1712" s="32">
        <f>INDEX(Inputs!$W$5:$W$132,MATCH($B1712&amp;"|"&amp;$C1712,Inputs!$A$5:$A$132,0))</f>
        <v/>
      </c>
      <c r="E1712" s="36" t="n"/>
      <c r="F1712" s="36" t="n"/>
      <c r="G1712" s="36" t="n"/>
      <c r="H1712" s="14">
        <f>INDEX(VarLab,MATCH($A1712,VarKey,0))&amp;INDEX(MemLab,MATCH($C1712&amp;"|"&amp;$B1712,MemKey,0))</f>
        <v/>
      </c>
      <c r="I1712" s="14">
        <f>INDEX(VarUnit,MATCH($A1712,VarKey,0))</f>
        <v/>
      </c>
      <c r="J1712" s="14">
        <f>INDEX(VarSrc,MATCH($A1712,VarKey,0))</f>
        <v/>
      </c>
      <c r="K1712" s="11">
        <f>CodePrefix&amp;$A1712&amp;IF($C1712="","","."&amp;$C1712&amp;"."&amp;$B1712)&amp;INDEX(VarEnd,MATCH($A1712,VarKey,0))&amp;K$5</f>
        <v/>
      </c>
      <c r="L1712" s="15">
        <f>L1703*Settings!$C$13*$D1712</f>
        <v/>
      </c>
      <c r="M1712" s="16">
        <f>M1703*Settings!$C$13*$D1712</f>
        <v/>
      </c>
      <c r="N1712" s="16">
        <f>N1703*Settings!$C$13*$D1712</f>
        <v/>
      </c>
      <c r="O1712" s="16">
        <f>O1703*Settings!$C$13*$D1712</f>
        <v/>
      </c>
      <c r="P1712" s="16">
        <f>P1703*Settings!$C$13*$D1712</f>
        <v/>
      </c>
      <c r="Q1712" s="16">
        <f>Q1703*Settings!$C$13*$D1712</f>
        <v/>
      </c>
      <c r="R1712" s="16">
        <f>R1703*Settings!$C$13*$D1712</f>
        <v/>
      </c>
      <c r="S1712" s="16">
        <f>S1703*Settings!$C$13*$D1712</f>
        <v/>
      </c>
      <c r="T1712" s="16">
        <f>T1703*Settings!$C$13*$D1712</f>
        <v/>
      </c>
      <c r="U1712" s="16">
        <f>U1703*Settings!$C$13*$D1712</f>
        <v/>
      </c>
      <c r="V1712" s="16">
        <f>V1703*Settings!$C$13*$D1712</f>
        <v/>
      </c>
      <c r="W1712" s="16">
        <f>W1703*Settings!$C$13*$D1712</f>
        <v/>
      </c>
      <c r="X1712" s="16">
        <f>X1703*Settings!$C$13*$D1712</f>
        <v/>
      </c>
      <c r="Y1712" s="16">
        <f>Y1703*Settings!$C$13*$D1712</f>
        <v/>
      </c>
      <c r="Z1712" s="16">
        <f>Z1703*Settings!$C$13*$D1712</f>
        <v/>
      </c>
      <c r="AA1712" s="16">
        <f>AA1703*Settings!$C$13*$D1712</f>
        <v/>
      </c>
      <c r="AB1712" s="16">
        <f>AB1703*Settings!$C$13*$D1712</f>
        <v/>
      </c>
      <c r="AC1712" s="16">
        <f>AC1703*Settings!$C$13*$D1712</f>
        <v/>
      </c>
      <c r="AD1712" s="16">
        <f>AD1703*Settings!$C$13*$D1712</f>
        <v/>
      </c>
      <c r="AF1712" s="11">
        <f>CodePrefix&amp;$A1712&amp;IF($C1712="","","."&amp;$C1712&amp;"."&amp;$B1712)&amp;INDEX(VarEnd,MATCH($A1712,VarKey,0))&amp;AF$5</f>
        <v/>
      </c>
      <c r="AG1712" s="15">
        <f>AG1703*Settings!$C$13*$D1712</f>
        <v/>
      </c>
      <c r="AH1712" s="16">
        <f>AH1703*Settings!$C$13*$D1712</f>
        <v/>
      </c>
      <c r="AI1712" s="16">
        <f>AI1703*Settings!$C$13*$D1712</f>
        <v/>
      </c>
      <c r="AJ1712" s="16">
        <f>AJ1703*Settings!$C$13*$D1712</f>
        <v/>
      </c>
      <c r="AK1712" s="16">
        <f>AK1703*Settings!$C$13*$D1712</f>
        <v/>
      </c>
      <c r="AL1712" s="16">
        <f>AL1703*Settings!$C$13*$D1712</f>
        <v/>
      </c>
      <c r="AM1712" s="16">
        <f>AM1703*Settings!$C$13*$D1712</f>
        <v/>
      </c>
      <c r="AN1712" s="16">
        <f>AN1703*Settings!$C$13*$D1712</f>
        <v/>
      </c>
      <c r="AO1712" s="16">
        <f>AO1703*Settings!$C$13*$D1712</f>
        <v/>
      </c>
      <c r="AP1712" s="16">
        <f>AP1703*Settings!$C$13*$D1712</f>
        <v/>
      </c>
      <c r="AQ1712" s="16">
        <f>AQ1703*Settings!$C$13*$D1712</f>
        <v/>
      </c>
      <c r="AR1712" s="16">
        <f>AR1703*Settings!$C$13*$D1712</f>
        <v/>
      </c>
      <c r="AS1712" s="16">
        <f>AS1703*Settings!$C$13*$D1712</f>
        <v/>
      </c>
      <c r="AT1712" s="16">
        <f>AT1703*Settings!$C$13*$D1712</f>
        <v/>
      </c>
      <c r="AU1712" s="16">
        <f>AU1703*Settings!$C$13*$D1712</f>
        <v/>
      </c>
      <c r="AV1712" s="16">
        <f>AV1703*Settings!$C$13*$D1712</f>
        <v/>
      </c>
      <c r="AW1712" s="16">
        <f>AW1703*Settings!$C$13*$D1712</f>
        <v/>
      </c>
      <c r="AX1712" s="16">
        <f>AX1703*Settings!$C$13*$D1712</f>
        <v/>
      </c>
      <c r="AY1712" s="16">
        <f>AY1703*Settings!$C$13*$D1712</f>
        <v/>
      </c>
    </row>
    <row r="1713" hidden="1" outlineLevel="2">
      <c r="A1713" s="14" t="inlineStr">
        <is>
          <t>co2</t>
        </is>
      </c>
      <c r="B1713" s="14" t="inlineStr">
        <is>
          <t>gso</t>
        </is>
      </c>
      <c r="C1713" s="14" t="inlineStr">
        <is>
          <t>foo</t>
        </is>
      </c>
      <c r="D1713" s="32">
        <f>INDEX(Inputs!$W$5:$W$132,MATCH($B1713&amp;"|"&amp;$C1713,Inputs!$A$5:$A$132,0))</f>
        <v/>
      </c>
      <c r="E1713" s="36" t="n"/>
      <c r="F1713" s="36" t="n"/>
      <c r="G1713" s="36" t="n"/>
      <c r="H1713" s="14">
        <f>INDEX(VarLab,MATCH($A1713,VarKey,0))&amp;INDEX(MemLab,MATCH($C1713&amp;"|"&amp;$B1713,MemKey,0))</f>
        <v/>
      </c>
      <c r="I1713" s="14">
        <f>INDEX(VarUnit,MATCH($A1713,VarKey,0))</f>
        <v/>
      </c>
      <c r="J1713" s="14">
        <f>INDEX(VarSrc,MATCH($A1713,VarKey,0))</f>
        <v/>
      </c>
      <c r="K1713" s="11">
        <f>CodePrefix&amp;$A1713&amp;IF($C1713="","","."&amp;$C1713&amp;"."&amp;$B1713)&amp;INDEX(VarEnd,MATCH($A1713,VarKey,0))&amp;K$5</f>
        <v/>
      </c>
      <c r="L1713" s="15">
        <f>L1704*Settings!$C$13*$D1713</f>
        <v/>
      </c>
      <c r="M1713" s="16">
        <f>M1704*Settings!$C$13*$D1713</f>
        <v/>
      </c>
      <c r="N1713" s="16">
        <f>N1704*Settings!$C$13*$D1713</f>
        <v/>
      </c>
      <c r="O1713" s="16">
        <f>O1704*Settings!$C$13*$D1713</f>
        <v/>
      </c>
      <c r="P1713" s="16">
        <f>P1704*Settings!$C$13*$D1713</f>
        <v/>
      </c>
      <c r="Q1713" s="16">
        <f>Q1704*Settings!$C$13*$D1713</f>
        <v/>
      </c>
      <c r="R1713" s="16">
        <f>R1704*Settings!$C$13*$D1713</f>
        <v/>
      </c>
      <c r="S1713" s="16">
        <f>S1704*Settings!$C$13*$D1713</f>
        <v/>
      </c>
      <c r="T1713" s="16">
        <f>T1704*Settings!$C$13*$D1713</f>
        <v/>
      </c>
      <c r="U1713" s="16">
        <f>U1704*Settings!$C$13*$D1713</f>
        <v/>
      </c>
      <c r="V1713" s="16">
        <f>V1704*Settings!$C$13*$D1713</f>
        <v/>
      </c>
      <c r="W1713" s="16">
        <f>W1704*Settings!$C$13*$D1713</f>
        <v/>
      </c>
      <c r="X1713" s="16">
        <f>X1704*Settings!$C$13*$D1713</f>
        <v/>
      </c>
      <c r="Y1713" s="16">
        <f>Y1704*Settings!$C$13*$D1713</f>
        <v/>
      </c>
      <c r="Z1713" s="16">
        <f>Z1704*Settings!$C$13*$D1713</f>
        <v/>
      </c>
      <c r="AA1713" s="16">
        <f>AA1704*Settings!$C$13*$D1713</f>
        <v/>
      </c>
      <c r="AB1713" s="16">
        <f>AB1704*Settings!$C$13*$D1713</f>
        <v/>
      </c>
      <c r="AC1713" s="16">
        <f>AC1704*Settings!$C$13*$D1713</f>
        <v/>
      </c>
      <c r="AD1713" s="16">
        <f>AD1704*Settings!$C$13*$D1713</f>
        <v/>
      </c>
      <c r="AF1713" s="11">
        <f>CodePrefix&amp;$A1713&amp;IF($C1713="","","."&amp;$C1713&amp;"."&amp;$B1713)&amp;INDEX(VarEnd,MATCH($A1713,VarKey,0))&amp;AF$5</f>
        <v/>
      </c>
      <c r="AG1713" s="15">
        <f>AG1704*Settings!$C$13*$D1713</f>
        <v/>
      </c>
      <c r="AH1713" s="16">
        <f>AH1704*Settings!$C$13*$D1713</f>
        <v/>
      </c>
      <c r="AI1713" s="16">
        <f>AI1704*Settings!$C$13*$D1713</f>
        <v/>
      </c>
      <c r="AJ1713" s="16">
        <f>AJ1704*Settings!$C$13*$D1713</f>
        <v/>
      </c>
      <c r="AK1713" s="16">
        <f>AK1704*Settings!$C$13*$D1713</f>
        <v/>
      </c>
      <c r="AL1713" s="16">
        <f>AL1704*Settings!$C$13*$D1713</f>
        <v/>
      </c>
      <c r="AM1713" s="16">
        <f>AM1704*Settings!$C$13*$D1713</f>
        <v/>
      </c>
      <c r="AN1713" s="16">
        <f>AN1704*Settings!$C$13*$D1713</f>
        <v/>
      </c>
      <c r="AO1713" s="16">
        <f>AO1704*Settings!$C$13*$D1713</f>
        <v/>
      </c>
      <c r="AP1713" s="16">
        <f>AP1704*Settings!$C$13*$D1713</f>
        <v/>
      </c>
      <c r="AQ1713" s="16">
        <f>AQ1704*Settings!$C$13*$D1713</f>
        <v/>
      </c>
      <c r="AR1713" s="16">
        <f>AR1704*Settings!$C$13*$D1713</f>
        <v/>
      </c>
      <c r="AS1713" s="16">
        <f>AS1704*Settings!$C$13*$D1713</f>
        <v/>
      </c>
      <c r="AT1713" s="16">
        <f>AT1704*Settings!$C$13*$D1713</f>
        <v/>
      </c>
      <c r="AU1713" s="16">
        <f>AU1704*Settings!$C$13*$D1713</f>
        <v/>
      </c>
      <c r="AV1713" s="16">
        <f>AV1704*Settings!$C$13*$D1713</f>
        <v/>
      </c>
      <c r="AW1713" s="16">
        <f>AW1704*Settings!$C$13*$D1713</f>
        <v/>
      </c>
      <c r="AX1713" s="16">
        <f>AX1704*Settings!$C$13*$D1713</f>
        <v/>
      </c>
      <c r="AY1713" s="16">
        <f>AY1704*Settings!$C$13*$D1713</f>
        <v/>
      </c>
    </row>
    <row r="1714" hidden="1" outlineLevel="2">
      <c r="A1714" s="14" t="inlineStr">
        <is>
          <t>co2</t>
        </is>
      </c>
      <c r="B1714" s="14" t="inlineStr">
        <is>
          <t>die</t>
        </is>
      </c>
      <c r="C1714" s="14" t="inlineStr">
        <is>
          <t>foo</t>
        </is>
      </c>
      <c r="D1714" s="32">
        <f>INDEX(Inputs!$W$5:$W$132,MATCH($B1714&amp;"|"&amp;$C1714,Inputs!$A$5:$A$132,0))</f>
        <v/>
      </c>
      <c r="E1714" s="36" t="n"/>
      <c r="F1714" s="36" t="n"/>
      <c r="G1714" s="36" t="n"/>
      <c r="H1714" s="14">
        <f>INDEX(VarLab,MATCH($A1714,VarKey,0))&amp;INDEX(MemLab,MATCH($C1714&amp;"|"&amp;$B1714,MemKey,0))</f>
        <v/>
      </c>
      <c r="I1714" s="14">
        <f>INDEX(VarUnit,MATCH($A1714,VarKey,0))</f>
        <v/>
      </c>
      <c r="J1714" s="14">
        <f>INDEX(VarSrc,MATCH($A1714,VarKey,0))</f>
        <v/>
      </c>
      <c r="K1714" s="11">
        <f>CodePrefix&amp;$A1714&amp;IF($C1714="","","."&amp;$C1714&amp;"."&amp;$B1714)&amp;INDEX(VarEnd,MATCH($A1714,VarKey,0))&amp;K$5</f>
        <v/>
      </c>
      <c r="L1714" s="15">
        <f>L1705*Settings!$C$13*$D1714</f>
        <v/>
      </c>
      <c r="M1714" s="16">
        <f>M1705*Settings!$C$13*$D1714</f>
        <v/>
      </c>
      <c r="N1714" s="16">
        <f>N1705*Settings!$C$13*$D1714</f>
        <v/>
      </c>
      <c r="O1714" s="16">
        <f>O1705*Settings!$C$13*$D1714</f>
        <v/>
      </c>
      <c r="P1714" s="16">
        <f>P1705*Settings!$C$13*$D1714</f>
        <v/>
      </c>
      <c r="Q1714" s="16">
        <f>Q1705*Settings!$C$13*$D1714</f>
        <v/>
      </c>
      <c r="R1714" s="16">
        <f>R1705*Settings!$C$13*$D1714</f>
        <v/>
      </c>
      <c r="S1714" s="16">
        <f>S1705*Settings!$C$13*$D1714</f>
        <v/>
      </c>
      <c r="T1714" s="16">
        <f>T1705*Settings!$C$13*$D1714</f>
        <v/>
      </c>
      <c r="U1714" s="16">
        <f>U1705*Settings!$C$13*$D1714</f>
        <v/>
      </c>
      <c r="V1714" s="16">
        <f>V1705*Settings!$C$13*$D1714</f>
        <v/>
      </c>
      <c r="W1714" s="16">
        <f>W1705*Settings!$C$13*$D1714</f>
        <v/>
      </c>
      <c r="X1714" s="16">
        <f>X1705*Settings!$C$13*$D1714</f>
        <v/>
      </c>
      <c r="Y1714" s="16">
        <f>Y1705*Settings!$C$13*$D1714</f>
        <v/>
      </c>
      <c r="Z1714" s="16">
        <f>Z1705*Settings!$C$13*$D1714</f>
        <v/>
      </c>
      <c r="AA1714" s="16">
        <f>AA1705*Settings!$C$13*$D1714</f>
        <v/>
      </c>
      <c r="AB1714" s="16">
        <f>AB1705*Settings!$C$13*$D1714</f>
        <v/>
      </c>
      <c r="AC1714" s="16">
        <f>AC1705*Settings!$C$13*$D1714</f>
        <v/>
      </c>
      <c r="AD1714" s="16">
        <f>AD1705*Settings!$C$13*$D1714</f>
        <v/>
      </c>
      <c r="AF1714" s="11">
        <f>CodePrefix&amp;$A1714&amp;IF($C1714="","","."&amp;$C1714&amp;"."&amp;$B1714)&amp;INDEX(VarEnd,MATCH($A1714,VarKey,0))&amp;AF$5</f>
        <v/>
      </c>
      <c r="AG1714" s="15">
        <f>AG1705*Settings!$C$13*$D1714</f>
        <v/>
      </c>
      <c r="AH1714" s="16">
        <f>AH1705*Settings!$C$13*$D1714</f>
        <v/>
      </c>
      <c r="AI1714" s="16">
        <f>AI1705*Settings!$C$13*$D1714</f>
        <v/>
      </c>
      <c r="AJ1714" s="16">
        <f>AJ1705*Settings!$C$13*$D1714</f>
        <v/>
      </c>
      <c r="AK1714" s="16">
        <f>AK1705*Settings!$C$13*$D1714</f>
        <v/>
      </c>
      <c r="AL1714" s="16">
        <f>AL1705*Settings!$C$13*$D1714</f>
        <v/>
      </c>
      <c r="AM1714" s="16">
        <f>AM1705*Settings!$C$13*$D1714</f>
        <v/>
      </c>
      <c r="AN1714" s="16">
        <f>AN1705*Settings!$C$13*$D1714</f>
        <v/>
      </c>
      <c r="AO1714" s="16">
        <f>AO1705*Settings!$C$13*$D1714</f>
        <v/>
      </c>
      <c r="AP1714" s="16">
        <f>AP1705*Settings!$C$13*$D1714</f>
        <v/>
      </c>
      <c r="AQ1714" s="16">
        <f>AQ1705*Settings!$C$13*$D1714</f>
        <v/>
      </c>
      <c r="AR1714" s="16">
        <f>AR1705*Settings!$C$13*$D1714</f>
        <v/>
      </c>
      <c r="AS1714" s="16">
        <f>AS1705*Settings!$C$13*$D1714</f>
        <v/>
      </c>
      <c r="AT1714" s="16">
        <f>AT1705*Settings!$C$13*$D1714</f>
        <v/>
      </c>
      <c r="AU1714" s="16">
        <f>AU1705*Settings!$C$13*$D1714</f>
        <v/>
      </c>
      <c r="AV1714" s="16">
        <f>AV1705*Settings!$C$13*$D1714</f>
        <v/>
      </c>
      <c r="AW1714" s="16">
        <f>AW1705*Settings!$C$13*$D1714</f>
        <v/>
      </c>
      <c r="AX1714" s="16">
        <f>AX1705*Settings!$C$13*$D1714</f>
        <v/>
      </c>
      <c r="AY1714" s="16">
        <f>AY1705*Settings!$C$13*$D1714</f>
        <v/>
      </c>
    </row>
    <row r="1715" hidden="1" outlineLevel="2">
      <c r="A1715" s="14" t="inlineStr">
        <is>
          <t>co2</t>
        </is>
      </c>
      <c r="B1715" s="14" t="inlineStr">
        <is>
          <t>lpg</t>
        </is>
      </c>
      <c r="C1715" s="14" t="inlineStr">
        <is>
          <t>foo</t>
        </is>
      </c>
      <c r="D1715" s="32">
        <f>INDEX(Inputs!$W$5:$W$132,MATCH($B1715&amp;"|"&amp;$C1715,Inputs!$A$5:$A$132,0))</f>
        <v/>
      </c>
      <c r="E1715" s="36" t="n"/>
      <c r="F1715" s="36" t="n"/>
      <c r="G1715" s="36" t="n"/>
      <c r="H1715" s="14">
        <f>INDEX(VarLab,MATCH($A1715,VarKey,0))&amp;INDEX(MemLab,MATCH($C1715&amp;"|"&amp;$B1715,MemKey,0))</f>
        <v/>
      </c>
      <c r="I1715" s="14">
        <f>INDEX(VarUnit,MATCH($A1715,VarKey,0))</f>
        <v/>
      </c>
      <c r="J1715" s="14">
        <f>INDEX(VarSrc,MATCH($A1715,VarKey,0))</f>
        <v/>
      </c>
      <c r="K1715" s="11">
        <f>CodePrefix&amp;$A1715&amp;IF($C1715="","","."&amp;$C1715&amp;"."&amp;$B1715)&amp;INDEX(VarEnd,MATCH($A1715,VarKey,0))&amp;K$5</f>
        <v/>
      </c>
      <c r="L1715" s="15">
        <f>L1706*Settings!$C$13*$D1715</f>
        <v/>
      </c>
      <c r="M1715" s="16">
        <f>M1706*Settings!$C$13*$D1715</f>
        <v/>
      </c>
      <c r="N1715" s="16">
        <f>N1706*Settings!$C$13*$D1715</f>
        <v/>
      </c>
      <c r="O1715" s="16">
        <f>O1706*Settings!$C$13*$D1715</f>
        <v/>
      </c>
      <c r="P1715" s="16">
        <f>P1706*Settings!$C$13*$D1715</f>
        <v/>
      </c>
      <c r="Q1715" s="16">
        <f>Q1706*Settings!$C$13*$D1715</f>
        <v/>
      </c>
      <c r="R1715" s="16">
        <f>R1706*Settings!$C$13*$D1715</f>
        <v/>
      </c>
      <c r="S1715" s="16">
        <f>S1706*Settings!$C$13*$D1715</f>
        <v/>
      </c>
      <c r="T1715" s="16">
        <f>T1706*Settings!$C$13*$D1715</f>
        <v/>
      </c>
      <c r="U1715" s="16">
        <f>U1706*Settings!$C$13*$D1715</f>
        <v/>
      </c>
      <c r="V1715" s="16">
        <f>V1706*Settings!$C$13*$D1715</f>
        <v/>
      </c>
      <c r="W1715" s="16">
        <f>W1706*Settings!$C$13*$D1715</f>
        <v/>
      </c>
      <c r="X1715" s="16">
        <f>X1706*Settings!$C$13*$D1715</f>
        <v/>
      </c>
      <c r="Y1715" s="16">
        <f>Y1706*Settings!$C$13*$D1715</f>
        <v/>
      </c>
      <c r="Z1715" s="16">
        <f>Z1706*Settings!$C$13*$D1715</f>
        <v/>
      </c>
      <c r="AA1715" s="16">
        <f>AA1706*Settings!$C$13*$D1715</f>
        <v/>
      </c>
      <c r="AB1715" s="16">
        <f>AB1706*Settings!$C$13*$D1715</f>
        <v/>
      </c>
      <c r="AC1715" s="16">
        <f>AC1706*Settings!$C$13*$D1715</f>
        <v/>
      </c>
      <c r="AD1715" s="16">
        <f>AD1706*Settings!$C$13*$D1715</f>
        <v/>
      </c>
      <c r="AF1715" s="11">
        <f>CodePrefix&amp;$A1715&amp;IF($C1715="","","."&amp;$C1715&amp;"."&amp;$B1715)&amp;INDEX(VarEnd,MATCH($A1715,VarKey,0))&amp;AF$5</f>
        <v/>
      </c>
      <c r="AG1715" s="15">
        <f>AG1706*Settings!$C$13*$D1715</f>
        <v/>
      </c>
      <c r="AH1715" s="16">
        <f>AH1706*Settings!$C$13*$D1715</f>
        <v/>
      </c>
      <c r="AI1715" s="16">
        <f>AI1706*Settings!$C$13*$D1715</f>
        <v/>
      </c>
      <c r="AJ1715" s="16">
        <f>AJ1706*Settings!$C$13*$D1715</f>
        <v/>
      </c>
      <c r="AK1715" s="16">
        <f>AK1706*Settings!$C$13*$D1715</f>
        <v/>
      </c>
      <c r="AL1715" s="16">
        <f>AL1706*Settings!$C$13*$D1715</f>
        <v/>
      </c>
      <c r="AM1715" s="16">
        <f>AM1706*Settings!$C$13*$D1715</f>
        <v/>
      </c>
      <c r="AN1715" s="16">
        <f>AN1706*Settings!$C$13*$D1715</f>
        <v/>
      </c>
      <c r="AO1715" s="16">
        <f>AO1706*Settings!$C$13*$D1715</f>
        <v/>
      </c>
      <c r="AP1715" s="16">
        <f>AP1706*Settings!$C$13*$D1715</f>
        <v/>
      </c>
      <c r="AQ1715" s="16">
        <f>AQ1706*Settings!$C$13*$D1715</f>
        <v/>
      </c>
      <c r="AR1715" s="16">
        <f>AR1706*Settings!$C$13*$D1715</f>
        <v/>
      </c>
      <c r="AS1715" s="16">
        <f>AS1706*Settings!$C$13*$D1715</f>
        <v/>
      </c>
      <c r="AT1715" s="16">
        <f>AT1706*Settings!$C$13*$D1715</f>
        <v/>
      </c>
      <c r="AU1715" s="16">
        <f>AU1706*Settings!$C$13*$D1715</f>
        <v/>
      </c>
      <c r="AV1715" s="16">
        <f>AV1706*Settings!$C$13*$D1715</f>
        <v/>
      </c>
      <c r="AW1715" s="16">
        <f>AW1706*Settings!$C$13*$D1715</f>
        <v/>
      </c>
      <c r="AX1715" s="16">
        <f>AX1706*Settings!$C$13*$D1715</f>
        <v/>
      </c>
      <c r="AY1715" s="16">
        <f>AY1706*Settings!$C$13*$D1715</f>
        <v/>
      </c>
    </row>
    <row r="1716" hidden="1" outlineLevel="2">
      <c r="A1716" s="14" t="inlineStr">
        <is>
          <t>co2</t>
        </is>
      </c>
      <c r="B1716" s="14" t="inlineStr">
        <is>
          <t>ker</t>
        </is>
      </c>
      <c r="C1716" s="14" t="inlineStr">
        <is>
          <t>foo</t>
        </is>
      </c>
      <c r="D1716" s="32">
        <f>INDEX(Inputs!$W$5:$W$132,MATCH($B1716&amp;"|"&amp;$C1716,Inputs!$A$5:$A$132,0))</f>
        <v/>
      </c>
      <c r="E1716" s="36" t="n"/>
      <c r="F1716" s="36" t="n"/>
      <c r="G1716" s="36" t="n"/>
      <c r="H1716" s="14">
        <f>INDEX(VarLab,MATCH($A1716,VarKey,0))&amp;INDEX(MemLab,MATCH($C1716&amp;"|"&amp;$B1716,MemKey,0))</f>
        <v/>
      </c>
      <c r="I1716" s="14">
        <f>INDEX(VarUnit,MATCH($A1716,VarKey,0))</f>
        <v/>
      </c>
      <c r="J1716" s="14">
        <f>INDEX(VarSrc,MATCH($A1716,VarKey,0))</f>
        <v/>
      </c>
      <c r="K1716" s="11">
        <f>CodePrefix&amp;$A1716&amp;IF($C1716="","","."&amp;$C1716&amp;"."&amp;$B1716)&amp;INDEX(VarEnd,MATCH($A1716,VarKey,0))&amp;K$5</f>
        <v/>
      </c>
      <c r="L1716" s="15">
        <f>L1707*Settings!$C$13*$D1716</f>
        <v/>
      </c>
      <c r="M1716" s="16">
        <f>M1707*Settings!$C$13*$D1716</f>
        <v/>
      </c>
      <c r="N1716" s="16">
        <f>N1707*Settings!$C$13*$D1716</f>
        <v/>
      </c>
      <c r="O1716" s="16">
        <f>O1707*Settings!$C$13*$D1716</f>
        <v/>
      </c>
      <c r="P1716" s="16">
        <f>P1707*Settings!$C$13*$D1716</f>
        <v/>
      </c>
      <c r="Q1716" s="16">
        <f>Q1707*Settings!$C$13*$D1716</f>
        <v/>
      </c>
      <c r="R1716" s="16">
        <f>R1707*Settings!$C$13*$D1716</f>
        <v/>
      </c>
      <c r="S1716" s="16">
        <f>S1707*Settings!$C$13*$D1716</f>
        <v/>
      </c>
      <c r="T1716" s="16">
        <f>T1707*Settings!$C$13*$D1716</f>
        <v/>
      </c>
      <c r="U1716" s="16">
        <f>U1707*Settings!$C$13*$D1716</f>
        <v/>
      </c>
      <c r="V1716" s="16">
        <f>V1707*Settings!$C$13*$D1716</f>
        <v/>
      </c>
      <c r="W1716" s="16">
        <f>W1707*Settings!$C$13*$D1716</f>
        <v/>
      </c>
      <c r="X1716" s="16">
        <f>X1707*Settings!$C$13*$D1716</f>
        <v/>
      </c>
      <c r="Y1716" s="16">
        <f>Y1707*Settings!$C$13*$D1716</f>
        <v/>
      </c>
      <c r="Z1716" s="16">
        <f>Z1707*Settings!$C$13*$D1716</f>
        <v/>
      </c>
      <c r="AA1716" s="16">
        <f>AA1707*Settings!$C$13*$D1716</f>
        <v/>
      </c>
      <c r="AB1716" s="16">
        <f>AB1707*Settings!$C$13*$D1716</f>
        <v/>
      </c>
      <c r="AC1716" s="16">
        <f>AC1707*Settings!$C$13*$D1716</f>
        <v/>
      </c>
      <c r="AD1716" s="16">
        <f>AD1707*Settings!$C$13*$D1716</f>
        <v/>
      </c>
      <c r="AF1716" s="11">
        <f>CodePrefix&amp;$A1716&amp;IF($C1716="","","."&amp;$C1716&amp;"."&amp;$B1716)&amp;INDEX(VarEnd,MATCH($A1716,VarKey,0))&amp;AF$5</f>
        <v/>
      </c>
      <c r="AG1716" s="15">
        <f>AG1707*Settings!$C$13*$D1716</f>
        <v/>
      </c>
      <c r="AH1716" s="16">
        <f>AH1707*Settings!$C$13*$D1716</f>
        <v/>
      </c>
      <c r="AI1716" s="16">
        <f>AI1707*Settings!$C$13*$D1716</f>
        <v/>
      </c>
      <c r="AJ1716" s="16">
        <f>AJ1707*Settings!$C$13*$D1716</f>
        <v/>
      </c>
      <c r="AK1716" s="16">
        <f>AK1707*Settings!$C$13*$D1716</f>
        <v/>
      </c>
      <c r="AL1716" s="16">
        <f>AL1707*Settings!$C$13*$D1716</f>
        <v/>
      </c>
      <c r="AM1716" s="16">
        <f>AM1707*Settings!$C$13*$D1716</f>
        <v/>
      </c>
      <c r="AN1716" s="16">
        <f>AN1707*Settings!$C$13*$D1716</f>
        <v/>
      </c>
      <c r="AO1716" s="16">
        <f>AO1707*Settings!$C$13*$D1716</f>
        <v/>
      </c>
      <c r="AP1716" s="16">
        <f>AP1707*Settings!$C$13*$D1716</f>
        <v/>
      </c>
      <c r="AQ1716" s="16">
        <f>AQ1707*Settings!$C$13*$D1716</f>
        <v/>
      </c>
      <c r="AR1716" s="16">
        <f>AR1707*Settings!$C$13*$D1716</f>
        <v/>
      </c>
      <c r="AS1716" s="16">
        <f>AS1707*Settings!$C$13*$D1716</f>
        <v/>
      </c>
      <c r="AT1716" s="16">
        <f>AT1707*Settings!$C$13*$D1716</f>
        <v/>
      </c>
      <c r="AU1716" s="16">
        <f>AU1707*Settings!$C$13*$D1716</f>
        <v/>
      </c>
      <c r="AV1716" s="16">
        <f>AV1707*Settings!$C$13*$D1716</f>
        <v/>
      </c>
      <c r="AW1716" s="16">
        <f>AW1707*Settings!$C$13*$D1716</f>
        <v/>
      </c>
      <c r="AX1716" s="16">
        <f>AX1707*Settings!$C$13*$D1716</f>
        <v/>
      </c>
      <c r="AY1716" s="16">
        <f>AY1707*Settings!$C$13*$D1716</f>
        <v/>
      </c>
    </row>
    <row r="1717" hidden="1" outlineLevel="2">
      <c r="A1717" s="14" t="inlineStr">
        <is>
          <t>co2</t>
        </is>
      </c>
      <c r="B1717" s="14" t="inlineStr">
        <is>
          <t>oop</t>
        </is>
      </c>
      <c r="C1717" s="14" t="inlineStr">
        <is>
          <t>foo</t>
        </is>
      </c>
      <c r="D1717" s="32">
        <f>INDEX(Inputs!$W$5:$W$132,MATCH($B1717&amp;"|"&amp;$C1717,Inputs!$A$5:$A$132,0))</f>
        <v/>
      </c>
      <c r="E1717" s="36" t="n"/>
      <c r="F1717" s="36" t="n"/>
      <c r="G1717" s="36" t="n"/>
      <c r="H1717" s="14">
        <f>INDEX(VarLab,MATCH($A1717,VarKey,0))&amp;INDEX(MemLab,MATCH($C1717&amp;"|"&amp;$B1717,MemKey,0))</f>
        <v/>
      </c>
      <c r="I1717" s="14">
        <f>INDEX(VarUnit,MATCH($A1717,VarKey,0))</f>
        <v/>
      </c>
      <c r="J1717" s="14">
        <f>INDEX(VarSrc,MATCH($A1717,VarKey,0))</f>
        <v/>
      </c>
      <c r="K1717" s="11">
        <f>CodePrefix&amp;$A1717&amp;IF($C1717="","","."&amp;$C1717&amp;"."&amp;$B1717)&amp;INDEX(VarEnd,MATCH($A1717,VarKey,0))&amp;K$5</f>
        <v/>
      </c>
      <c r="L1717" s="15">
        <f>L1708*Settings!$C$13*$D1717</f>
        <v/>
      </c>
      <c r="M1717" s="16">
        <f>M1708*Settings!$C$13*$D1717</f>
        <v/>
      </c>
      <c r="N1717" s="16">
        <f>N1708*Settings!$C$13*$D1717</f>
        <v/>
      </c>
      <c r="O1717" s="16">
        <f>O1708*Settings!$C$13*$D1717</f>
        <v/>
      </c>
      <c r="P1717" s="16">
        <f>P1708*Settings!$C$13*$D1717</f>
        <v/>
      </c>
      <c r="Q1717" s="16">
        <f>Q1708*Settings!$C$13*$D1717</f>
        <v/>
      </c>
      <c r="R1717" s="16">
        <f>R1708*Settings!$C$13*$D1717</f>
        <v/>
      </c>
      <c r="S1717" s="16">
        <f>S1708*Settings!$C$13*$D1717</f>
        <v/>
      </c>
      <c r="T1717" s="16">
        <f>T1708*Settings!$C$13*$D1717</f>
        <v/>
      </c>
      <c r="U1717" s="16">
        <f>U1708*Settings!$C$13*$D1717</f>
        <v/>
      </c>
      <c r="V1717" s="16">
        <f>V1708*Settings!$C$13*$D1717</f>
        <v/>
      </c>
      <c r="W1717" s="16">
        <f>W1708*Settings!$C$13*$D1717</f>
        <v/>
      </c>
      <c r="X1717" s="16">
        <f>X1708*Settings!$C$13*$D1717</f>
        <v/>
      </c>
      <c r="Y1717" s="16">
        <f>Y1708*Settings!$C$13*$D1717</f>
        <v/>
      </c>
      <c r="Z1717" s="16">
        <f>Z1708*Settings!$C$13*$D1717</f>
        <v/>
      </c>
      <c r="AA1717" s="16">
        <f>AA1708*Settings!$C$13*$D1717</f>
        <v/>
      </c>
      <c r="AB1717" s="16">
        <f>AB1708*Settings!$C$13*$D1717</f>
        <v/>
      </c>
      <c r="AC1717" s="16">
        <f>AC1708*Settings!$C$13*$D1717</f>
        <v/>
      </c>
      <c r="AD1717" s="16">
        <f>AD1708*Settings!$C$13*$D1717</f>
        <v/>
      </c>
      <c r="AF1717" s="11">
        <f>CodePrefix&amp;$A1717&amp;IF($C1717="","","."&amp;$C1717&amp;"."&amp;$B1717)&amp;INDEX(VarEnd,MATCH($A1717,VarKey,0))&amp;AF$5</f>
        <v/>
      </c>
      <c r="AG1717" s="15">
        <f>AG1708*Settings!$C$13*$D1717</f>
        <v/>
      </c>
      <c r="AH1717" s="16">
        <f>AH1708*Settings!$C$13*$D1717</f>
        <v/>
      </c>
      <c r="AI1717" s="16">
        <f>AI1708*Settings!$C$13*$D1717</f>
        <v/>
      </c>
      <c r="AJ1717" s="16">
        <f>AJ1708*Settings!$C$13*$D1717</f>
        <v/>
      </c>
      <c r="AK1717" s="16">
        <f>AK1708*Settings!$C$13*$D1717</f>
        <v/>
      </c>
      <c r="AL1717" s="16">
        <f>AL1708*Settings!$C$13*$D1717</f>
        <v/>
      </c>
      <c r="AM1717" s="16">
        <f>AM1708*Settings!$C$13*$D1717</f>
        <v/>
      </c>
      <c r="AN1717" s="16">
        <f>AN1708*Settings!$C$13*$D1717</f>
        <v/>
      </c>
      <c r="AO1717" s="16">
        <f>AO1708*Settings!$C$13*$D1717</f>
        <v/>
      </c>
      <c r="AP1717" s="16">
        <f>AP1708*Settings!$C$13*$D1717</f>
        <v/>
      </c>
      <c r="AQ1717" s="16">
        <f>AQ1708*Settings!$C$13*$D1717</f>
        <v/>
      </c>
      <c r="AR1717" s="16">
        <f>AR1708*Settings!$C$13*$D1717</f>
        <v/>
      </c>
      <c r="AS1717" s="16">
        <f>AS1708*Settings!$C$13*$D1717</f>
        <v/>
      </c>
      <c r="AT1717" s="16">
        <f>AT1708*Settings!$C$13*$D1717</f>
        <v/>
      </c>
      <c r="AU1717" s="16">
        <f>AU1708*Settings!$C$13*$D1717</f>
        <v/>
      </c>
      <c r="AV1717" s="16">
        <f>AV1708*Settings!$C$13*$D1717</f>
        <v/>
      </c>
      <c r="AW1717" s="16">
        <f>AW1708*Settings!$C$13*$D1717</f>
        <v/>
      </c>
      <c r="AX1717" s="16">
        <f>AX1708*Settings!$C$13*$D1717</f>
        <v/>
      </c>
      <c r="AY1717" s="16">
        <f>AY1708*Settings!$C$13*$D1717</f>
        <v/>
      </c>
    </row>
    <row r="1718" hidden="1" outlineLevel="2">
      <c r="A1718" s="14" t="inlineStr">
        <is>
          <t>co2</t>
        </is>
      </c>
      <c r="B1718" s="14" t="inlineStr">
        <is>
          <t>bio</t>
        </is>
      </c>
      <c r="C1718" s="14" t="inlineStr">
        <is>
          <t>foo</t>
        </is>
      </c>
      <c r="D1718" s="32">
        <f>INDEX(Inputs!$W$5:$W$132,MATCH($B1718&amp;"|"&amp;$C1718,Inputs!$A$5:$A$132,0))</f>
        <v/>
      </c>
      <c r="E1718" s="36" t="n"/>
      <c r="F1718" s="36" t="n"/>
      <c r="G1718" s="36" t="n"/>
      <c r="H1718" s="14">
        <f>INDEX(VarLab,MATCH($A1718,VarKey,0))&amp;INDEX(MemLab,MATCH($C1718&amp;"|"&amp;$B1718,MemKey,0))</f>
        <v/>
      </c>
      <c r="I1718" s="14">
        <f>INDEX(VarUnit,MATCH($A1718,VarKey,0))</f>
        <v/>
      </c>
      <c r="J1718" s="14">
        <f>INDEX(VarSrc,MATCH($A1718,VarKey,0))</f>
        <v/>
      </c>
      <c r="K1718" s="11">
        <f>CodePrefix&amp;$A1718&amp;IF($C1718="","","."&amp;$C1718&amp;"."&amp;$B1718)&amp;INDEX(VarEnd,MATCH($A1718,VarKey,0))&amp;K$5</f>
        <v/>
      </c>
      <c r="L1718" s="15">
        <f>L1709*Settings!$C$13*$D1718</f>
        <v/>
      </c>
      <c r="M1718" s="16">
        <f>M1709*Settings!$C$13*$D1718</f>
        <v/>
      </c>
      <c r="N1718" s="16">
        <f>N1709*Settings!$C$13*$D1718</f>
        <v/>
      </c>
      <c r="O1718" s="16">
        <f>O1709*Settings!$C$13*$D1718</f>
        <v/>
      </c>
      <c r="P1718" s="16">
        <f>P1709*Settings!$C$13*$D1718</f>
        <v/>
      </c>
      <c r="Q1718" s="16">
        <f>Q1709*Settings!$C$13*$D1718</f>
        <v/>
      </c>
      <c r="R1718" s="16">
        <f>R1709*Settings!$C$13*$D1718</f>
        <v/>
      </c>
      <c r="S1718" s="16">
        <f>S1709*Settings!$C$13*$D1718</f>
        <v/>
      </c>
      <c r="T1718" s="16">
        <f>T1709*Settings!$C$13*$D1718</f>
        <v/>
      </c>
      <c r="U1718" s="16">
        <f>U1709*Settings!$C$13*$D1718</f>
        <v/>
      </c>
      <c r="V1718" s="16">
        <f>V1709*Settings!$C$13*$D1718</f>
        <v/>
      </c>
      <c r="W1718" s="16">
        <f>W1709*Settings!$C$13*$D1718</f>
        <v/>
      </c>
      <c r="X1718" s="16">
        <f>X1709*Settings!$C$13*$D1718</f>
        <v/>
      </c>
      <c r="Y1718" s="16">
        <f>Y1709*Settings!$C$13*$D1718</f>
        <v/>
      </c>
      <c r="Z1718" s="16">
        <f>Z1709*Settings!$C$13*$D1718</f>
        <v/>
      </c>
      <c r="AA1718" s="16">
        <f>AA1709*Settings!$C$13*$D1718</f>
        <v/>
      </c>
      <c r="AB1718" s="16">
        <f>AB1709*Settings!$C$13*$D1718</f>
        <v/>
      </c>
      <c r="AC1718" s="16">
        <f>AC1709*Settings!$C$13*$D1718</f>
        <v/>
      </c>
      <c r="AD1718" s="16">
        <f>AD1709*Settings!$C$13*$D1718</f>
        <v/>
      </c>
      <c r="AF1718" s="11">
        <f>CodePrefix&amp;$A1718&amp;IF($C1718="","","."&amp;$C1718&amp;"."&amp;$B1718)&amp;INDEX(VarEnd,MATCH($A1718,VarKey,0))&amp;AF$5</f>
        <v/>
      </c>
      <c r="AG1718" s="15">
        <f>AG1709*Settings!$C$13*$D1718</f>
        <v/>
      </c>
      <c r="AH1718" s="16">
        <f>AH1709*Settings!$C$13*$D1718</f>
        <v/>
      </c>
      <c r="AI1718" s="16">
        <f>AI1709*Settings!$C$13*$D1718</f>
        <v/>
      </c>
      <c r="AJ1718" s="16">
        <f>AJ1709*Settings!$C$13*$D1718</f>
        <v/>
      </c>
      <c r="AK1718" s="16">
        <f>AK1709*Settings!$C$13*$D1718</f>
        <v/>
      </c>
      <c r="AL1718" s="16">
        <f>AL1709*Settings!$C$13*$D1718</f>
        <v/>
      </c>
      <c r="AM1718" s="16">
        <f>AM1709*Settings!$C$13*$D1718</f>
        <v/>
      </c>
      <c r="AN1718" s="16">
        <f>AN1709*Settings!$C$13*$D1718</f>
        <v/>
      </c>
      <c r="AO1718" s="16">
        <f>AO1709*Settings!$C$13*$D1718</f>
        <v/>
      </c>
      <c r="AP1718" s="16">
        <f>AP1709*Settings!$C$13*$D1718</f>
        <v/>
      </c>
      <c r="AQ1718" s="16">
        <f>AQ1709*Settings!$C$13*$D1718</f>
        <v/>
      </c>
      <c r="AR1718" s="16">
        <f>AR1709*Settings!$C$13*$D1718</f>
        <v/>
      </c>
      <c r="AS1718" s="16">
        <f>AS1709*Settings!$C$13*$D1718</f>
        <v/>
      </c>
      <c r="AT1718" s="16">
        <f>AT1709*Settings!$C$13*$D1718</f>
        <v/>
      </c>
      <c r="AU1718" s="16">
        <f>AU1709*Settings!$C$13*$D1718</f>
        <v/>
      </c>
      <c r="AV1718" s="16">
        <f>AV1709*Settings!$C$13*$D1718</f>
        <v/>
      </c>
      <c r="AW1718" s="16">
        <f>AW1709*Settings!$C$13*$D1718</f>
        <v/>
      </c>
      <c r="AX1718" s="16">
        <f>AX1709*Settings!$C$13*$D1718</f>
        <v/>
      </c>
      <c r="AY1718" s="16">
        <f>AY1709*Settings!$C$13*$D1718</f>
        <v/>
      </c>
    </row>
    <row r="1719" hidden="1" outlineLevel="2"/>
    <row r="1720" hidden="1" outlineLevel="2">
      <c r="A1720" s="14" t="inlineStr">
        <is>
          <t>rtx</t>
        </is>
      </c>
      <c r="B1720" s="14" t="inlineStr">
        <is>
          <t>coa</t>
        </is>
      </c>
      <c r="C1720" s="14" t="inlineStr">
        <is>
          <t>foo</t>
        </is>
      </c>
      <c r="D1720" s="32">
        <f>INDEX(Inputs!$U$5:$U$132,MATCH($B1720&amp;"|"&amp;$C1720,Inputs!$A$5:$A$132,0))</f>
        <v/>
      </c>
      <c r="E1720" s="32">
        <f>INDEX(Inputs!$V$5:$V$132,MATCH($B1720&amp;"|"&amp;$C1720,Inputs!$A$5:$A$132,0))</f>
        <v/>
      </c>
      <c r="F1720" s="36" t="n"/>
      <c r="G1720" s="36" t="n"/>
      <c r="H1720" s="14">
        <f>INDEX(VarLab,MATCH($A1720,VarKey,0))&amp;INDEX(MemLab,MATCH($C1720&amp;"|"&amp;$B1720,MemKey,0))</f>
        <v/>
      </c>
      <c r="I1720" s="14">
        <f>INDEX(VarUnit,MATCH($A1720,VarKey,0))</f>
        <v/>
      </c>
      <c r="J1720" s="14">
        <f>INDEX(VarSrc,MATCH($A1720,VarKey,0))</f>
        <v/>
      </c>
      <c r="K1720" s="11">
        <f>CodePrefix&amp;$A1720&amp;IF($C1720="","","."&amp;$C1720&amp;"."&amp;$B1720)&amp;INDEX(VarEnd,MATCH($A1720,VarKey,0))&amp;K$5</f>
        <v/>
      </c>
      <c r="L1720" s="39">
        <f>L1702*Settings!$C$13*(INDEX(L$407:L$418,$D1720)+INDEX(L$394:L$405,$D1720)+L1675*(1+$E1720))</f>
        <v/>
      </c>
      <c r="M1720" s="40">
        <f>M1702*Settings!$C$13*(INDEX(M$407:M$418,$D1720)+INDEX(M$394:M$405,$D1720)+M1675*(1+$E1720))</f>
        <v/>
      </c>
      <c r="N1720" s="40">
        <f>N1702*Settings!$C$13*(INDEX(N$407:N$418,$D1720)+INDEX(N$394:N$405,$D1720)+N1675*(1+$E1720))</f>
        <v/>
      </c>
      <c r="O1720" s="40">
        <f>O1702*Settings!$C$13*(INDEX(O$407:O$418,$D1720)+INDEX(O$394:O$405,$D1720)+O1675*(1+$E1720))</f>
        <v/>
      </c>
      <c r="P1720" s="40">
        <f>P1702*Settings!$C$13*(INDEX(P$407:P$418,$D1720)+INDEX(P$394:P$405,$D1720)+P1675*(1+$E1720))</f>
        <v/>
      </c>
      <c r="Q1720" s="40">
        <f>Q1702*Settings!$C$13*(INDEX(Q$407:Q$418,$D1720)+INDEX(Q$394:Q$405,$D1720)+Q1675*(1+$E1720))</f>
        <v/>
      </c>
      <c r="R1720" s="40">
        <f>R1702*Settings!$C$13*(INDEX(R$407:R$418,$D1720)+INDEX(R$394:R$405,$D1720)+R1675*(1+$E1720))</f>
        <v/>
      </c>
      <c r="S1720" s="40">
        <f>S1702*Settings!$C$13*(INDEX(S$407:S$418,$D1720)+INDEX(S$394:S$405,$D1720)+S1675*(1+$E1720))</f>
        <v/>
      </c>
      <c r="T1720" s="40">
        <f>T1702*Settings!$C$13*(INDEX(T$407:T$418,$D1720)+INDEX(T$394:T$405,$D1720)+T1675*(1+$E1720))</f>
        <v/>
      </c>
      <c r="U1720" s="40">
        <f>U1702*Settings!$C$13*(INDEX(U$407:U$418,$D1720)+INDEX(U$394:U$405,$D1720)+U1675*(1+$E1720))</f>
        <v/>
      </c>
      <c r="V1720" s="40">
        <f>V1702*Settings!$C$13*(INDEX(V$407:V$418,$D1720)+INDEX(V$394:V$405,$D1720)+V1675*(1+$E1720))</f>
        <v/>
      </c>
      <c r="W1720" s="40">
        <f>W1702*Settings!$C$13*(INDEX(W$407:W$418,$D1720)+INDEX(W$394:W$405,$D1720)+W1675*(1+$E1720))</f>
        <v/>
      </c>
      <c r="X1720" s="40">
        <f>X1702*Settings!$C$13*(INDEX(X$407:X$418,$D1720)+INDEX(X$394:X$405,$D1720)+X1675*(1+$E1720))</f>
        <v/>
      </c>
      <c r="Y1720" s="40">
        <f>Y1702*Settings!$C$13*(INDEX(Y$407:Y$418,$D1720)+INDEX(Y$394:Y$405,$D1720)+Y1675*(1+$E1720))</f>
        <v/>
      </c>
      <c r="Z1720" s="40">
        <f>Z1702*Settings!$C$13*(INDEX(Z$407:Z$418,$D1720)+INDEX(Z$394:Z$405,$D1720)+Z1675*(1+$E1720))</f>
        <v/>
      </c>
      <c r="AA1720" s="40">
        <f>AA1702*Settings!$C$13*(INDEX(AA$407:AA$418,$D1720)+INDEX(AA$394:AA$405,$D1720)+AA1675*(1+$E1720))</f>
        <v/>
      </c>
      <c r="AB1720" s="40">
        <f>AB1702*Settings!$C$13*(INDEX(AB$407:AB$418,$D1720)+INDEX(AB$394:AB$405,$D1720)+AB1675*(1+$E1720))</f>
        <v/>
      </c>
      <c r="AC1720" s="40">
        <f>AC1702*Settings!$C$13*(INDEX(AC$407:AC$418,$D1720)+INDEX(AC$394:AC$405,$D1720)+AC1675*(1+$E1720))</f>
        <v/>
      </c>
      <c r="AD1720" s="40">
        <f>AD1702*Settings!$C$13*(INDEX(AD$407:AD$418,$D1720)+INDEX(AD$394:AD$405,$D1720)+AD1675*(1+$E1720))</f>
        <v/>
      </c>
      <c r="AF1720" s="11">
        <f>CodePrefix&amp;$A1720&amp;IF($C1720="","","."&amp;$C1720&amp;"."&amp;$B1720)&amp;INDEX(VarEnd,MATCH($A1720,VarKey,0))&amp;AF$5</f>
        <v/>
      </c>
      <c r="AG1720" s="39">
        <f>AG1702*Settings!$C$13*(INDEX(AG$407:AG$418,$D1720)+INDEX(AG$394:AG$405,$D1720)+AG1675*(1+$E1720))</f>
        <v/>
      </c>
      <c r="AH1720" s="40">
        <f>AH1702*Settings!$C$13*(INDEX(AH$407:AH$418,$D1720)+INDEX(AH$394:AH$405,$D1720)+AH1675*(1+$E1720))</f>
        <v/>
      </c>
      <c r="AI1720" s="40">
        <f>AI1702*Settings!$C$13*(INDEX(AI$407:AI$418,$D1720)+INDEX(AI$394:AI$405,$D1720)+AI1675*(1+$E1720))</f>
        <v/>
      </c>
      <c r="AJ1720" s="40">
        <f>AJ1702*Settings!$C$13*(INDEX(AJ$407:AJ$418,$D1720)+INDEX(AJ$394:AJ$405,$D1720)+AJ1675*(1+$E1720))</f>
        <v/>
      </c>
      <c r="AK1720" s="40">
        <f>AK1702*Settings!$C$13*(INDEX(AK$407:AK$418,$D1720)+INDEX(AK$394:AK$405,$D1720)+AK1675*(1+$E1720))</f>
        <v/>
      </c>
      <c r="AL1720" s="40">
        <f>AL1702*Settings!$C$13*(INDEX(AL$407:AL$418,$D1720)+INDEX(AL$394:AL$405,$D1720)+AL1675*(1+$E1720))</f>
        <v/>
      </c>
      <c r="AM1720" s="40">
        <f>AM1702*Settings!$C$13*(INDEX(AM$407:AM$418,$D1720)+INDEX(AM$394:AM$405,$D1720)+AM1675*(1+$E1720))</f>
        <v/>
      </c>
      <c r="AN1720" s="40">
        <f>AN1702*Settings!$C$13*(INDEX(AN$407:AN$418,$D1720)+INDEX(AN$394:AN$405,$D1720)+AN1675*(1+$E1720))</f>
        <v/>
      </c>
      <c r="AO1720" s="40">
        <f>AO1702*Settings!$C$13*(INDEX(AO$407:AO$418,$D1720)+INDEX(AO$394:AO$405,$D1720)+AO1675*(1+$E1720))</f>
        <v/>
      </c>
      <c r="AP1720" s="40">
        <f>AP1702*Settings!$C$13*(INDEX(AP$407:AP$418,$D1720)+INDEX(AP$394:AP$405,$D1720)+AP1675*(1+$E1720))</f>
        <v/>
      </c>
      <c r="AQ1720" s="40">
        <f>AQ1702*Settings!$C$13*(INDEX(AQ$407:AQ$418,$D1720)+INDEX(AQ$394:AQ$405,$D1720)+AQ1675*(1+$E1720))</f>
        <v/>
      </c>
      <c r="AR1720" s="40">
        <f>AR1702*Settings!$C$13*(INDEX(AR$407:AR$418,$D1720)+INDEX(AR$394:AR$405,$D1720)+AR1675*(1+$E1720))</f>
        <v/>
      </c>
      <c r="AS1720" s="40">
        <f>AS1702*Settings!$C$13*(INDEX(AS$407:AS$418,$D1720)+INDEX(AS$394:AS$405,$D1720)+AS1675*(1+$E1720))</f>
        <v/>
      </c>
      <c r="AT1720" s="40">
        <f>AT1702*Settings!$C$13*(INDEX(AT$407:AT$418,$D1720)+INDEX(AT$394:AT$405,$D1720)+AT1675*(1+$E1720))</f>
        <v/>
      </c>
      <c r="AU1720" s="40">
        <f>AU1702*Settings!$C$13*(INDEX(AU$407:AU$418,$D1720)+INDEX(AU$394:AU$405,$D1720)+AU1675*(1+$E1720))</f>
        <v/>
      </c>
      <c r="AV1720" s="40">
        <f>AV1702*Settings!$C$13*(INDEX(AV$407:AV$418,$D1720)+INDEX(AV$394:AV$405,$D1720)+AV1675*(1+$E1720))</f>
        <v/>
      </c>
      <c r="AW1720" s="40">
        <f>AW1702*Settings!$C$13*(INDEX(AW$407:AW$418,$D1720)+INDEX(AW$394:AW$405,$D1720)+AW1675*(1+$E1720))</f>
        <v/>
      </c>
      <c r="AX1720" s="40">
        <f>AX1702*Settings!$C$13*(INDEX(AX$407:AX$418,$D1720)+INDEX(AX$394:AX$405,$D1720)+AX1675*(1+$E1720))</f>
        <v/>
      </c>
      <c r="AY1720" s="40">
        <f>AY1702*Settings!$C$13*(INDEX(AY$407:AY$418,$D1720)+INDEX(AY$394:AY$405,$D1720)+AY1675*(1+$E1720))</f>
        <v/>
      </c>
    </row>
    <row r="1721" hidden="1" outlineLevel="2">
      <c r="A1721" s="14" t="inlineStr">
        <is>
          <t>rtx</t>
        </is>
      </c>
      <c r="B1721" s="14" t="inlineStr">
        <is>
          <t>nga</t>
        </is>
      </c>
      <c r="C1721" s="14" t="inlineStr">
        <is>
          <t>foo</t>
        </is>
      </c>
      <c r="D1721" s="32">
        <f>INDEX(Inputs!$U$5:$U$132,MATCH($B1721&amp;"|"&amp;$C1721,Inputs!$A$5:$A$132,0))</f>
        <v/>
      </c>
      <c r="E1721" s="32">
        <f>INDEX(Inputs!$V$5:$V$132,MATCH($B1721&amp;"|"&amp;$C1721,Inputs!$A$5:$A$132,0))</f>
        <v/>
      </c>
      <c r="F1721" s="36" t="n"/>
      <c r="G1721" s="36" t="n"/>
      <c r="H1721" s="14">
        <f>INDEX(VarLab,MATCH($A1721,VarKey,0))&amp;INDEX(MemLab,MATCH($C1721&amp;"|"&amp;$B1721,MemKey,0))</f>
        <v/>
      </c>
      <c r="I1721" s="14">
        <f>INDEX(VarUnit,MATCH($A1721,VarKey,0))</f>
        <v/>
      </c>
      <c r="J1721" s="14">
        <f>INDEX(VarSrc,MATCH($A1721,VarKey,0))</f>
        <v/>
      </c>
      <c r="K1721" s="11">
        <f>CodePrefix&amp;$A1721&amp;IF($C1721="","","."&amp;$C1721&amp;"."&amp;$B1721)&amp;INDEX(VarEnd,MATCH($A1721,VarKey,0))&amp;K$5</f>
        <v/>
      </c>
      <c r="L1721" s="39">
        <f>L1703*Settings!$C$13*(INDEX(L$407:L$418,$D1721)+INDEX(L$394:L$405,$D1721)+L1676*(1+$E1721))</f>
        <v/>
      </c>
      <c r="M1721" s="40">
        <f>M1703*Settings!$C$13*(INDEX(M$407:M$418,$D1721)+INDEX(M$394:M$405,$D1721)+M1676*(1+$E1721))</f>
        <v/>
      </c>
      <c r="N1721" s="40">
        <f>N1703*Settings!$C$13*(INDEX(N$407:N$418,$D1721)+INDEX(N$394:N$405,$D1721)+N1676*(1+$E1721))</f>
        <v/>
      </c>
      <c r="O1721" s="40">
        <f>O1703*Settings!$C$13*(INDEX(O$407:O$418,$D1721)+INDEX(O$394:O$405,$D1721)+O1676*(1+$E1721))</f>
        <v/>
      </c>
      <c r="P1721" s="40">
        <f>P1703*Settings!$C$13*(INDEX(P$407:P$418,$D1721)+INDEX(P$394:P$405,$D1721)+P1676*(1+$E1721))</f>
        <v/>
      </c>
      <c r="Q1721" s="40">
        <f>Q1703*Settings!$C$13*(INDEX(Q$407:Q$418,$D1721)+INDEX(Q$394:Q$405,$D1721)+Q1676*(1+$E1721))</f>
        <v/>
      </c>
      <c r="R1721" s="40">
        <f>R1703*Settings!$C$13*(INDEX(R$407:R$418,$D1721)+INDEX(R$394:R$405,$D1721)+R1676*(1+$E1721))</f>
        <v/>
      </c>
      <c r="S1721" s="40">
        <f>S1703*Settings!$C$13*(INDEX(S$407:S$418,$D1721)+INDEX(S$394:S$405,$D1721)+S1676*(1+$E1721))</f>
        <v/>
      </c>
      <c r="T1721" s="40">
        <f>T1703*Settings!$C$13*(INDEX(T$407:T$418,$D1721)+INDEX(T$394:T$405,$D1721)+T1676*(1+$E1721))</f>
        <v/>
      </c>
      <c r="U1721" s="40">
        <f>U1703*Settings!$C$13*(INDEX(U$407:U$418,$D1721)+INDEX(U$394:U$405,$D1721)+U1676*(1+$E1721))</f>
        <v/>
      </c>
      <c r="V1721" s="40">
        <f>V1703*Settings!$C$13*(INDEX(V$407:V$418,$D1721)+INDEX(V$394:V$405,$D1721)+V1676*(1+$E1721))</f>
        <v/>
      </c>
      <c r="W1721" s="40">
        <f>W1703*Settings!$C$13*(INDEX(W$407:W$418,$D1721)+INDEX(W$394:W$405,$D1721)+W1676*(1+$E1721))</f>
        <v/>
      </c>
      <c r="X1721" s="40">
        <f>X1703*Settings!$C$13*(INDEX(X$407:X$418,$D1721)+INDEX(X$394:X$405,$D1721)+X1676*(1+$E1721))</f>
        <v/>
      </c>
      <c r="Y1721" s="40">
        <f>Y1703*Settings!$C$13*(INDEX(Y$407:Y$418,$D1721)+INDEX(Y$394:Y$405,$D1721)+Y1676*(1+$E1721))</f>
        <v/>
      </c>
      <c r="Z1721" s="40">
        <f>Z1703*Settings!$C$13*(INDEX(Z$407:Z$418,$D1721)+INDEX(Z$394:Z$405,$D1721)+Z1676*(1+$E1721))</f>
        <v/>
      </c>
      <c r="AA1721" s="40">
        <f>AA1703*Settings!$C$13*(INDEX(AA$407:AA$418,$D1721)+INDEX(AA$394:AA$405,$D1721)+AA1676*(1+$E1721))</f>
        <v/>
      </c>
      <c r="AB1721" s="40">
        <f>AB1703*Settings!$C$13*(INDEX(AB$407:AB$418,$D1721)+INDEX(AB$394:AB$405,$D1721)+AB1676*(1+$E1721))</f>
        <v/>
      </c>
      <c r="AC1721" s="40">
        <f>AC1703*Settings!$C$13*(INDEX(AC$407:AC$418,$D1721)+INDEX(AC$394:AC$405,$D1721)+AC1676*(1+$E1721))</f>
        <v/>
      </c>
      <c r="AD1721" s="40">
        <f>AD1703*Settings!$C$13*(INDEX(AD$407:AD$418,$D1721)+INDEX(AD$394:AD$405,$D1721)+AD1676*(1+$E1721))</f>
        <v/>
      </c>
      <c r="AF1721" s="11">
        <f>CodePrefix&amp;$A1721&amp;IF($C1721="","","."&amp;$C1721&amp;"."&amp;$B1721)&amp;INDEX(VarEnd,MATCH($A1721,VarKey,0))&amp;AF$5</f>
        <v/>
      </c>
      <c r="AG1721" s="39">
        <f>AG1703*Settings!$C$13*(INDEX(AG$407:AG$418,$D1721)+INDEX(AG$394:AG$405,$D1721)+AG1676*(1+$E1721))</f>
        <v/>
      </c>
      <c r="AH1721" s="40">
        <f>AH1703*Settings!$C$13*(INDEX(AH$407:AH$418,$D1721)+INDEX(AH$394:AH$405,$D1721)+AH1676*(1+$E1721))</f>
        <v/>
      </c>
      <c r="AI1721" s="40">
        <f>AI1703*Settings!$C$13*(INDEX(AI$407:AI$418,$D1721)+INDEX(AI$394:AI$405,$D1721)+AI1676*(1+$E1721))</f>
        <v/>
      </c>
      <c r="AJ1721" s="40">
        <f>AJ1703*Settings!$C$13*(INDEX(AJ$407:AJ$418,$D1721)+INDEX(AJ$394:AJ$405,$D1721)+AJ1676*(1+$E1721))</f>
        <v/>
      </c>
      <c r="AK1721" s="40">
        <f>AK1703*Settings!$C$13*(INDEX(AK$407:AK$418,$D1721)+INDEX(AK$394:AK$405,$D1721)+AK1676*(1+$E1721))</f>
        <v/>
      </c>
      <c r="AL1721" s="40">
        <f>AL1703*Settings!$C$13*(INDEX(AL$407:AL$418,$D1721)+INDEX(AL$394:AL$405,$D1721)+AL1676*(1+$E1721))</f>
        <v/>
      </c>
      <c r="AM1721" s="40">
        <f>AM1703*Settings!$C$13*(INDEX(AM$407:AM$418,$D1721)+INDEX(AM$394:AM$405,$D1721)+AM1676*(1+$E1721))</f>
        <v/>
      </c>
      <c r="AN1721" s="40">
        <f>AN1703*Settings!$C$13*(INDEX(AN$407:AN$418,$D1721)+INDEX(AN$394:AN$405,$D1721)+AN1676*(1+$E1721))</f>
        <v/>
      </c>
      <c r="AO1721" s="40">
        <f>AO1703*Settings!$C$13*(INDEX(AO$407:AO$418,$D1721)+INDEX(AO$394:AO$405,$D1721)+AO1676*(1+$E1721))</f>
        <v/>
      </c>
      <c r="AP1721" s="40">
        <f>AP1703*Settings!$C$13*(INDEX(AP$407:AP$418,$D1721)+INDEX(AP$394:AP$405,$D1721)+AP1676*(1+$E1721))</f>
        <v/>
      </c>
      <c r="AQ1721" s="40">
        <f>AQ1703*Settings!$C$13*(INDEX(AQ$407:AQ$418,$D1721)+INDEX(AQ$394:AQ$405,$D1721)+AQ1676*(1+$E1721))</f>
        <v/>
      </c>
      <c r="AR1721" s="40">
        <f>AR1703*Settings!$C$13*(INDEX(AR$407:AR$418,$D1721)+INDEX(AR$394:AR$405,$D1721)+AR1676*(1+$E1721))</f>
        <v/>
      </c>
      <c r="AS1721" s="40">
        <f>AS1703*Settings!$C$13*(INDEX(AS$407:AS$418,$D1721)+INDEX(AS$394:AS$405,$D1721)+AS1676*(1+$E1721))</f>
        <v/>
      </c>
      <c r="AT1721" s="40">
        <f>AT1703*Settings!$C$13*(INDEX(AT$407:AT$418,$D1721)+INDEX(AT$394:AT$405,$D1721)+AT1676*(1+$E1721))</f>
        <v/>
      </c>
      <c r="AU1721" s="40">
        <f>AU1703*Settings!$C$13*(INDEX(AU$407:AU$418,$D1721)+INDEX(AU$394:AU$405,$D1721)+AU1676*(1+$E1721))</f>
        <v/>
      </c>
      <c r="AV1721" s="40">
        <f>AV1703*Settings!$C$13*(INDEX(AV$407:AV$418,$D1721)+INDEX(AV$394:AV$405,$D1721)+AV1676*(1+$E1721))</f>
        <v/>
      </c>
      <c r="AW1721" s="40">
        <f>AW1703*Settings!$C$13*(INDEX(AW$407:AW$418,$D1721)+INDEX(AW$394:AW$405,$D1721)+AW1676*(1+$E1721))</f>
        <v/>
      </c>
      <c r="AX1721" s="40">
        <f>AX1703*Settings!$C$13*(INDEX(AX$407:AX$418,$D1721)+INDEX(AX$394:AX$405,$D1721)+AX1676*(1+$E1721))</f>
        <v/>
      </c>
      <c r="AY1721" s="40">
        <f>AY1703*Settings!$C$13*(INDEX(AY$407:AY$418,$D1721)+INDEX(AY$394:AY$405,$D1721)+AY1676*(1+$E1721))</f>
        <v/>
      </c>
    </row>
    <row r="1722" hidden="1" outlineLevel="2">
      <c r="A1722" s="14" t="inlineStr">
        <is>
          <t>rtx</t>
        </is>
      </c>
      <c r="B1722" s="14" t="inlineStr">
        <is>
          <t>gso</t>
        </is>
      </c>
      <c r="C1722" s="14" t="inlineStr">
        <is>
          <t>foo</t>
        </is>
      </c>
      <c r="D1722" s="32">
        <f>INDEX(Inputs!$U$5:$U$132,MATCH($B1722&amp;"|"&amp;$C1722,Inputs!$A$5:$A$132,0))</f>
        <v/>
      </c>
      <c r="E1722" s="32">
        <f>INDEX(Inputs!$V$5:$V$132,MATCH($B1722&amp;"|"&amp;$C1722,Inputs!$A$5:$A$132,0))</f>
        <v/>
      </c>
      <c r="F1722" s="36" t="n"/>
      <c r="G1722" s="36" t="n"/>
      <c r="H1722" s="14">
        <f>INDEX(VarLab,MATCH($A1722,VarKey,0))&amp;INDEX(MemLab,MATCH($C1722&amp;"|"&amp;$B1722,MemKey,0))</f>
        <v/>
      </c>
      <c r="I1722" s="14">
        <f>INDEX(VarUnit,MATCH($A1722,VarKey,0))</f>
        <v/>
      </c>
      <c r="J1722" s="14">
        <f>INDEX(VarSrc,MATCH($A1722,VarKey,0))</f>
        <v/>
      </c>
      <c r="K1722" s="11">
        <f>CodePrefix&amp;$A1722&amp;IF($C1722="","","."&amp;$C1722&amp;"."&amp;$B1722)&amp;INDEX(VarEnd,MATCH($A1722,VarKey,0))&amp;K$5</f>
        <v/>
      </c>
      <c r="L1722" s="39">
        <f>L1704*Settings!$C$13*(INDEX(L$407:L$418,$D1722)+INDEX(L$394:L$405,$D1722)+L1677*(1+$E1722))</f>
        <v/>
      </c>
      <c r="M1722" s="40">
        <f>M1704*Settings!$C$13*(INDEX(M$407:M$418,$D1722)+INDEX(M$394:M$405,$D1722)+M1677*(1+$E1722))</f>
        <v/>
      </c>
      <c r="N1722" s="40">
        <f>N1704*Settings!$C$13*(INDEX(N$407:N$418,$D1722)+INDEX(N$394:N$405,$D1722)+N1677*(1+$E1722))</f>
        <v/>
      </c>
      <c r="O1722" s="40">
        <f>O1704*Settings!$C$13*(INDEX(O$407:O$418,$D1722)+INDEX(O$394:O$405,$D1722)+O1677*(1+$E1722))</f>
        <v/>
      </c>
      <c r="P1722" s="40">
        <f>P1704*Settings!$C$13*(INDEX(P$407:P$418,$D1722)+INDEX(P$394:P$405,$D1722)+P1677*(1+$E1722))</f>
        <v/>
      </c>
      <c r="Q1722" s="40">
        <f>Q1704*Settings!$C$13*(INDEX(Q$407:Q$418,$D1722)+INDEX(Q$394:Q$405,$D1722)+Q1677*(1+$E1722))</f>
        <v/>
      </c>
      <c r="R1722" s="40">
        <f>R1704*Settings!$C$13*(INDEX(R$407:R$418,$D1722)+INDEX(R$394:R$405,$D1722)+R1677*(1+$E1722))</f>
        <v/>
      </c>
      <c r="S1722" s="40">
        <f>S1704*Settings!$C$13*(INDEX(S$407:S$418,$D1722)+INDEX(S$394:S$405,$D1722)+S1677*(1+$E1722))</f>
        <v/>
      </c>
      <c r="T1722" s="40">
        <f>T1704*Settings!$C$13*(INDEX(T$407:T$418,$D1722)+INDEX(T$394:T$405,$D1722)+T1677*(1+$E1722))</f>
        <v/>
      </c>
      <c r="U1722" s="40">
        <f>U1704*Settings!$C$13*(INDEX(U$407:U$418,$D1722)+INDEX(U$394:U$405,$D1722)+U1677*(1+$E1722))</f>
        <v/>
      </c>
      <c r="V1722" s="40">
        <f>V1704*Settings!$C$13*(INDEX(V$407:V$418,$D1722)+INDEX(V$394:V$405,$D1722)+V1677*(1+$E1722))</f>
        <v/>
      </c>
      <c r="W1722" s="40">
        <f>W1704*Settings!$C$13*(INDEX(W$407:W$418,$D1722)+INDEX(W$394:W$405,$D1722)+W1677*(1+$E1722))</f>
        <v/>
      </c>
      <c r="X1722" s="40">
        <f>X1704*Settings!$C$13*(INDEX(X$407:X$418,$D1722)+INDEX(X$394:X$405,$D1722)+X1677*(1+$E1722))</f>
        <v/>
      </c>
      <c r="Y1722" s="40">
        <f>Y1704*Settings!$C$13*(INDEX(Y$407:Y$418,$D1722)+INDEX(Y$394:Y$405,$D1722)+Y1677*(1+$E1722))</f>
        <v/>
      </c>
      <c r="Z1722" s="40">
        <f>Z1704*Settings!$C$13*(INDEX(Z$407:Z$418,$D1722)+INDEX(Z$394:Z$405,$D1722)+Z1677*(1+$E1722))</f>
        <v/>
      </c>
      <c r="AA1722" s="40">
        <f>AA1704*Settings!$C$13*(INDEX(AA$407:AA$418,$D1722)+INDEX(AA$394:AA$405,$D1722)+AA1677*(1+$E1722))</f>
        <v/>
      </c>
      <c r="AB1722" s="40">
        <f>AB1704*Settings!$C$13*(INDEX(AB$407:AB$418,$D1722)+INDEX(AB$394:AB$405,$D1722)+AB1677*(1+$E1722))</f>
        <v/>
      </c>
      <c r="AC1722" s="40">
        <f>AC1704*Settings!$C$13*(INDEX(AC$407:AC$418,$D1722)+INDEX(AC$394:AC$405,$D1722)+AC1677*(1+$E1722))</f>
        <v/>
      </c>
      <c r="AD1722" s="40">
        <f>AD1704*Settings!$C$13*(INDEX(AD$407:AD$418,$D1722)+INDEX(AD$394:AD$405,$D1722)+AD1677*(1+$E1722))</f>
        <v/>
      </c>
      <c r="AF1722" s="11">
        <f>CodePrefix&amp;$A1722&amp;IF($C1722="","","."&amp;$C1722&amp;"."&amp;$B1722)&amp;INDEX(VarEnd,MATCH($A1722,VarKey,0))&amp;AF$5</f>
        <v/>
      </c>
      <c r="AG1722" s="39">
        <f>AG1704*Settings!$C$13*(INDEX(AG$407:AG$418,$D1722)+INDEX(AG$394:AG$405,$D1722)+AG1677*(1+$E1722))</f>
        <v/>
      </c>
      <c r="AH1722" s="40">
        <f>AH1704*Settings!$C$13*(INDEX(AH$407:AH$418,$D1722)+INDEX(AH$394:AH$405,$D1722)+AH1677*(1+$E1722))</f>
        <v/>
      </c>
      <c r="AI1722" s="40">
        <f>AI1704*Settings!$C$13*(INDEX(AI$407:AI$418,$D1722)+INDEX(AI$394:AI$405,$D1722)+AI1677*(1+$E1722))</f>
        <v/>
      </c>
      <c r="AJ1722" s="40">
        <f>AJ1704*Settings!$C$13*(INDEX(AJ$407:AJ$418,$D1722)+INDEX(AJ$394:AJ$405,$D1722)+AJ1677*(1+$E1722))</f>
        <v/>
      </c>
      <c r="AK1722" s="40">
        <f>AK1704*Settings!$C$13*(INDEX(AK$407:AK$418,$D1722)+INDEX(AK$394:AK$405,$D1722)+AK1677*(1+$E1722))</f>
        <v/>
      </c>
      <c r="AL1722" s="40">
        <f>AL1704*Settings!$C$13*(INDEX(AL$407:AL$418,$D1722)+INDEX(AL$394:AL$405,$D1722)+AL1677*(1+$E1722))</f>
        <v/>
      </c>
      <c r="AM1722" s="40">
        <f>AM1704*Settings!$C$13*(INDEX(AM$407:AM$418,$D1722)+INDEX(AM$394:AM$405,$D1722)+AM1677*(1+$E1722))</f>
        <v/>
      </c>
      <c r="AN1722" s="40">
        <f>AN1704*Settings!$C$13*(INDEX(AN$407:AN$418,$D1722)+INDEX(AN$394:AN$405,$D1722)+AN1677*(1+$E1722))</f>
        <v/>
      </c>
      <c r="AO1722" s="40">
        <f>AO1704*Settings!$C$13*(INDEX(AO$407:AO$418,$D1722)+INDEX(AO$394:AO$405,$D1722)+AO1677*(1+$E1722))</f>
        <v/>
      </c>
      <c r="AP1722" s="40">
        <f>AP1704*Settings!$C$13*(INDEX(AP$407:AP$418,$D1722)+INDEX(AP$394:AP$405,$D1722)+AP1677*(1+$E1722))</f>
        <v/>
      </c>
      <c r="AQ1722" s="40">
        <f>AQ1704*Settings!$C$13*(INDEX(AQ$407:AQ$418,$D1722)+INDEX(AQ$394:AQ$405,$D1722)+AQ1677*(1+$E1722))</f>
        <v/>
      </c>
      <c r="AR1722" s="40">
        <f>AR1704*Settings!$C$13*(INDEX(AR$407:AR$418,$D1722)+INDEX(AR$394:AR$405,$D1722)+AR1677*(1+$E1722))</f>
        <v/>
      </c>
      <c r="AS1722" s="40">
        <f>AS1704*Settings!$C$13*(INDEX(AS$407:AS$418,$D1722)+INDEX(AS$394:AS$405,$D1722)+AS1677*(1+$E1722))</f>
        <v/>
      </c>
      <c r="AT1722" s="40">
        <f>AT1704*Settings!$C$13*(INDEX(AT$407:AT$418,$D1722)+INDEX(AT$394:AT$405,$D1722)+AT1677*(1+$E1722))</f>
        <v/>
      </c>
      <c r="AU1722" s="40">
        <f>AU1704*Settings!$C$13*(INDEX(AU$407:AU$418,$D1722)+INDEX(AU$394:AU$405,$D1722)+AU1677*(1+$E1722))</f>
        <v/>
      </c>
      <c r="AV1722" s="40">
        <f>AV1704*Settings!$C$13*(INDEX(AV$407:AV$418,$D1722)+INDEX(AV$394:AV$405,$D1722)+AV1677*(1+$E1722))</f>
        <v/>
      </c>
      <c r="AW1722" s="40">
        <f>AW1704*Settings!$C$13*(INDEX(AW$407:AW$418,$D1722)+INDEX(AW$394:AW$405,$D1722)+AW1677*(1+$E1722))</f>
        <v/>
      </c>
      <c r="AX1722" s="40">
        <f>AX1704*Settings!$C$13*(INDEX(AX$407:AX$418,$D1722)+INDEX(AX$394:AX$405,$D1722)+AX1677*(1+$E1722))</f>
        <v/>
      </c>
      <c r="AY1722" s="40">
        <f>AY1704*Settings!$C$13*(INDEX(AY$407:AY$418,$D1722)+INDEX(AY$394:AY$405,$D1722)+AY1677*(1+$E1722))</f>
        <v/>
      </c>
    </row>
    <row r="1723" hidden="1" outlineLevel="2">
      <c r="A1723" s="14" t="inlineStr">
        <is>
          <t>rtx</t>
        </is>
      </c>
      <c r="B1723" s="14" t="inlineStr">
        <is>
          <t>die</t>
        </is>
      </c>
      <c r="C1723" s="14" t="inlineStr">
        <is>
          <t>foo</t>
        </is>
      </c>
      <c r="D1723" s="32">
        <f>INDEX(Inputs!$U$5:$U$132,MATCH($B1723&amp;"|"&amp;$C1723,Inputs!$A$5:$A$132,0))</f>
        <v/>
      </c>
      <c r="E1723" s="32">
        <f>INDEX(Inputs!$V$5:$V$132,MATCH($B1723&amp;"|"&amp;$C1723,Inputs!$A$5:$A$132,0))</f>
        <v/>
      </c>
      <c r="F1723" s="36" t="n"/>
      <c r="G1723" s="36" t="n"/>
      <c r="H1723" s="14">
        <f>INDEX(VarLab,MATCH($A1723,VarKey,0))&amp;INDEX(MemLab,MATCH($C1723&amp;"|"&amp;$B1723,MemKey,0))</f>
        <v/>
      </c>
      <c r="I1723" s="14">
        <f>INDEX(VarUnit,MATCH($A1723,VarKey,0))</f>
        <v/>
      </c>
      <c r="J1723" s="14">
        <f>INDEX(VarSrc,MATCH($A1723,VarKey,0))</f>
        <v/>
      </c>
      <c r="K1723" s="11">
        <f>CodePrefix&amp;$A1723&amp;IF($C1723="","","."&amp;$C1723&amp;"."&amp;$B1723)&amp;INDEX(VarEnd,MATCH($A1723,VarKey,0))&amp;K$5</f>
        <v/>
      </c>
      <c r="L1723" s="39">
        <f>L1705*Settings!$C$13*(INDEX(L$407:L$418,$D1723)+INDEX(L$394:L$405,$D1723)+L1678*(1+$E1723))</f>
        <v/>
      </c>
      <c r="M1723" s="40">
        <f>M1705*Settings!$C$13*(INDEX(M$407:M$418,$D1723)+INDEX(M$394:M$405,$D1723)+M1678*(1+$E1723))</f>
        <v/>
      </c>
      <c r="N1723" s="40">
        <f>N1705*Settings!$C$13*(INDEX(N$407:N$418,$D1723)+INDEX(N$394:N$405,$D1723)+N1678*(1+$E1723))</f>
        <v/>
      </c>
      <c r="O1723" s="40">
        <f>O1705*Settings!$C$13*(INDEX(O$407:O$418,$D1723)+INDEX(O$394:O$405,$D1723)+O1678*(1+$E1723))</f>
        <v/>
      </c>
      <c r="P1723" s="40">
        <f>P1705*Settings!$C$13*(INDEX(P$407:P$418,$D1723)+INDEX(P$394:P$405,$D1723)+P1678*(1+$E1723))</f>
        <v/>
      </c>
      <c r="Q1723" s="40">
        <f>Q1705*Settings!$C$13*(INDEX(Q$407:Q$418,$D1723)+INDEX(Q$394:Q$405,$D1723)+Q1678*(1+$E1723))</f>
        <v/>
      </c>
      <c r="R1723" s="40">
        <f>R1705*Settings!$C$13*(INDEX(R$407:R$418,$D1723)+INDEX(R$394:R$405,$D1723)+R1678*(1+$E1723))</f>
        <v/>
      </c>
      <c r="S1723" s="40">
        <f>S1705*Settings!$C$13*(INDEX(S$407:S$418,$D1723)+INDEX(S$394:S$405,$D1723)+S1678*(1+$E1723))</f>
        <v/>
      </c>
      <c r="T1723" s="40">
        <f>T1705*Settings!$C$13*(INDEX(T$407:T$418,$D1723)+INDEX(T$394:T$405,$D1723)+T1678*(1+$E1723))</f>
        <v/>
      </c>
      <c r="U1723" s="40">
        <f>U1705*Settings!$C$13*(INDEX(U$407:U$418,$D1723)+INDEX(U$394:U$405,$D1723)+U1678*(1+$E1723))</f>
        <v/>
      </c>
      <c r="V1723" s="40">
        <f>V1705*Settings!$C$13*(INDEX(V$407:V$418,$D1723)+INDEX(V$394:V$405,$D1723)+V1678*(1+$E1723))</f>
        <v/>
      </c>
      <c r="W1723" s="40">
        <f>W1705*Settings!$C$13*(INDEX(W$407:W$418,$D1723)+INDEX(W$394:W$405,$D1723)+W1678*(1+$E1723))</f>
        <v/>
      </c>
      <c r="X1723" s="40">
        <f>X1705*Settings!$C$13*(INDEX(X$407:X$418,$D1723)+INDEX(X$394:X$405,$D1723)+X1678*(1+$E1723))</f>
        <v/>
      </c>
      <c r="Y1723" s="40">
        <f>Y1705*Settings!$C$13*(INDEX(Y$407:Y$418,$D1723)+INDEX(Y$394:Y$405,$D1723)+Y1678*(1+$E1723))</f>
        <v/>
      </c>
      <c r="Z1723" s="40">
        <f>Z1705*Settings!$C$13*(INDEX(Z$407:Z$418,$D1723)+INDEX(Z$394:Z$405,$D1723)+Z1678*(1+$E1723))</f>
        <v/>
      </c>
      <c r="AA1723" s="40">
        <f>AA1705*Settings!$C$13*(INDEX(AA$407:AA$418,$D1723)+INDEX(AA$394:AA$405,$D1723)+AA1678*(1+$E1723))</f>
        <v/>
      </c>
      <c r="AB1723" s="40">
        <f>AB1705*Settings!$C$13*(INDEX(AB$407:AB$418,$D1723)+INDEX(AB$394:AB$405,$D1723)+AB1678*(1+$E1723))</f>
        <v/>
      </c>
      <c r="AC1723" s="40">
        <f>AC1705*Settings!$C$13*(INDEX(AC$407:AC$418,$D1723)+INDEX(AC$394:AC$405,$D1723)+AC1678*(1+$E1723))</f>
        <v/>
      </c>
      <c r="AD1723" s="40">
        <f>AD1705*Settings!$C$13*(INDEX(AD$407:AD$418,$D1723)+INDEX(AD$394:AD$405,$D1723)+AD1678*(1+$E1723))</f>
        <v/>
      </c>
      <c r="AF1723" s="11">
        <f>CodePrefix&amp;$A1723&amp;IF($C1723="","","."&amp;$C1723&amp;"."&amp;$B1723)&amp;INDEX(VarEnd,MATCH($A1723,VarKey,0))&amp;AF$5</f>
        <v/>
      </c>
      <c r="AG1723" s="39">
        <f>AG1705*Settings!$C$13*(INDEX(AG$407:AG$418,$D1723)+INDEX(AG$394:AG$405,$D1723)+AG1678*(1+$E1723))</f>
        <v/>
      </c>
      <c r="AH1723" s="40">
        <f>AH1705*Settings!$C$13*(INDEX(AH$407:AH$418,$D1723)+INDEX(AH$394:AH$405,$D1723)+AH1678*(1+$E1723))</f>
        <v/>
      </c>
      <c r="AI1723" s="40">
        <f>AI1705*Settings!$C$13*(INDEX(AI$407:AI$418,$D1723)+INDEX(AI$394:AI$405,$D1723)+AI1678*(1+$E1723))</f>
        <v/>
      </c>
      <c r="AJ1723" s="40">
        <f>AJ1705*Settings!$C$13*(INDEX(AJ$407:AJ$418,$D1723)+INDEX(AJ$394:AJ$405,$D1723)+AJ1678*(1+$E1723))</f>
        <v/>
      </c>
      <c r="AK1723" s="40">
        <f>AK1705*Settings!$C$13*(INDEX(AK$407:AK$418,$D1723)+INDEX(AK$394:AK$405,$D1723)+AK1678*(1+$E1723))</f>
        <v/>
      </c>
      <c r="AL1723" s="40">
        <f>AL1705*Settings!$C$13*(INDEX(AL$407:AL$418,$D1723)+INDEX(AL$394:AL$405,$D1723)+AL1678*(1+$E1723))</f>
        <v/>
      </c>
      <c r="AM1723" s="40">
        <f>AM1705*Settings!$C$13*(INDEX(AM$407:AM$418,$D1723)+INDEX(AM$394:AM$405,$D1723)+AM1678*(1+$E1723))</f>
        <v/>
      </c>
      <c r="AN1723" s="40">
        <f>AN1705*Settings!$C$13*(INDEX(AN$407:AN$418,$D1723)+INDEX(AN$394:AN$405,$D1723)+AN1678*(1+$E1723))</f>
        <v/>
      </c>
      <c r="AO1723" s="40">
        <f>AO1705*Settings!$C$13*(INDEX(AO$407:AO$418,$D1723)+INDEX(AO$394:AO$405,$D1723)+AO1678*(1+$E1723))</f>
        <v/>
      </c>
      <c r="AP1723" s="40">
        <f>AP1705*Settings!$C$13*(INDEX(AP$407:AP$418,$D1723)+INDEX(AP$394:AP$405,$D1723)+AP1678*(1+$E1723))</f>
        <v/>
      </c>
      <c r="AQ1723" s="40">
        <f>AQ1705*Settings!$C$13*(INDEX(AQ$407:AQ$418,$D1723)+INDEX(AQ$394:AQ$405,$D1723)+AQ1678*(1+$E1723))</f>
        <v/>
      </c>
      <c r="AR1723" s="40">
        <f>AR1705*Settings!$C$13*(INDEX(AR$407:AR$418,$D1723)+INDEX(AR$394:AR$405,$D1723)+AR1678*(1+$E1723))</f>
        <v/>
      </c>
      <c r="AS1723" s="40">
        <f>AS1705*Settings!$C$13*(INDEX(AS$407:AS$418,$D1723)+INDEX(AS$394:AS$405,$D1723)+AS1678*(1+$E1723))</f>
        <v/>
      </c>
      <c r="AT1723" s="40">
        <f>AT1705*Settings!$C$13*(INDEX(AT$407:AT$418,$D1723)+INDEX(AT$394:AT$405,$D1723)+AT1678*(1+$E1723))</f>
        <v/>
      </c>
      <c r="AU1723" s="40">
        <f>AU1705*Settings!$C$13*(INDEX(AU$407:AU$418,$D1723)+INDEX(AU$394:AU$405,$D1723)+AU1678*(1+$E1723))</f>
        <v/>
      </c>
      <c r="AV1723" s="40">
        <f>AV1705*Settings!$C$13*(INDEX(AV$407:AV$418,$D1723)+INDEX(AV$394:AV$405,$D1723)+AV1678*(1+$E1723))</f>
        <v/>
      </c>
      <c r="AW1723" s="40">
        <f>AW1705*Settings!$C$13*(INDEX(AW$407:AW$418,$D1723)+INDEX(AW$394:AW$405,$D1723)+AW1678*(1+$E1723))</f>
        <v/>
      </c>
      <c r="AX1723" s="40">
        <f>AX1705*Settings!$C$13*(INDEX(AX$407:AX$418,$D1723)+INDEX(AX$394:AX$405,$D1723)+AX1678*(1+$E1723))</f>
        <v/>
      </c>
      <c r="AY1723" s="40">
        <f>AY1705*Settings!$C$13*(INDEX(AY$407:AY$418,$D1723)+INDEX(AY$394:AY$405,$D1723)+AY1678*(1+$E1723))</f>
        <v/>
      </c>
    </row>
    <row r="1724" hidden="1" outlineLevel="2">
      <c r="A1724" s="14" t="inlineStr">
        <is>
          <t>rtx</t>
        </is>
      </c>
      <c r="B1724" s="14" t="inlineStr">
        <is>
          <t>lpg</t>
        </is>
      </c>
      <c r="C1724" s="14" t="inlineStr">
        <is>
          <t>foo</t>
        </is>
      </c>
      <c r="D1724" s="32">
        <f>INDEX(Inputs!$U$5:$U$132,MATCH($B1724&amp;"|"&amp;$C1724,Inputs!$A$5:$A$132,0))</f>
        <v/>
      </c>
      <c r="E1724" s="32">
        <f>INDEX(Inputs!$V$5:$V$132,MATCH($B1724&amp;"|"&amp;$C1724,Inputs!$A$5:$A$132,0))</f>
        <v/>
      </c>
      <c r="F1724" s="36" t="n"/>
      <c r="G1724" s="36" t="n"/>
      <c r="H1724" s="14">
        <f>INDEX(VarLab,MATCH($A1724,VarKey,0))&amp;INDEX(MemLab,MATCH($C1724&amp;"|"&amp;$B1724,MemKey,0))</f>
        <v/>
      </c>
      <c r="I1724" s="14">
        <f>INDEX(VarUnit,MATCH($A1724,VarKey,0))</f>
        <v/>
      </c>
      <c r="J1724" s="14">
        <f>INDEX(VarSrc,MATCH($A1724,VarKey,0))</f>
        <v/>
      </c>
      <c r="K1724" s="11">
        <f>CodePrefix&amp;$A1724&amp;IF($C1724="","","."&amp;$C1724&amp;"."&amp;$B1724)&amp;INDEX(VarEnd,MATCH($A1724,VarKey,0))&amp;K$5</f>
        <v/>
      </c>
      <c r="L1724" s="39">
        <f>L1706*Settings!$C$13*(INDEX(L$407:L$418,$D1724)+INDEX(L$394:L$405,$D1724)+L1679*(1+$E1724))</f>
        <v/>
      </c>
      <c r="M1724" s="40">
        <f>M1706*Settings!$C$13*(INDEX(M$407:M$418,$D1724)+INDEX(M$394:M$405,$D1724)+M1679*(1+$E1724))</f>
        <v/>
      </c>
      <c r="N1724" s="40">
        <f>N1706*Settings!$C$13*(INDEX(N$407:N$418,$D1724)+INDEX(N$394:N$405,$D1724)+N1679*(1+$E1724))</f>
        <v/>
      </c>
      <c r="O1724" s="40">
        <f>O1706*Settings!$C$13*(INDEX(O$407:O$418,$D1724)+INDEX(O$394:O$405,$D1724)+O1679*(1+$E1724))</f>
        <v/>
      </c>
      <c r="P1724" s="40">
        <f>P1706*Settings!$C$13*(INDEX(P$407:P$418,$D1724)+INDEX(P$394:P$405,$D1724)+P1679*(1+$E1724))</f>
        <v/>
      </c>
      <c r="Q1724" s="40">
        <f>Q1706*Settings!$C$13*(INDEX(Q$407:Q$418,$D1724)+INDEX(Q$394:Q$405,$D1724)+Q1679*(1+$E1724))</f>
        <v/>
      </c>
      <c r="R1724" s="40">
        <f>R1706*Settings!$C$13*(INDEX(R$407:R$418,$D1724)+INDEX(R$394:R$405,$D1724)+R1679*(1+$E1724))</f>
        <v/>
      </c>
      <c r="S1724" s="40">
        <f>S1706*Settings!$C$13*(INDEX(S$407:S$418,$D1724)+INDEX(S$394:S$405,$D1724)+S1679*(1+$E1724))</f>
        <v/>
      </c>
      <c r="T1724" s="40">
        <f>T1706*Settings!$C$13*(INDEX(T$407:T$418,$D1724)+INDEX(T$394:T$405,$D1724)+T1679*(1+$E1724))</f>
        <v/>
      </c>
      <c r="U1724" s="40">
        <f>U1706*Settings!$C$13*(INDEX(U$407:U$418,$D1724)+INDEX(U$394:U$405,$D1724)+U1679*(1+$E1724))</f>
        <v/>
      </c>
      <c r="V1724" s="40">
        <f>V1706*Settings!$C$13*(INDEX(V$407:V$418,$D1724)+INDEX(V$394:V$405,$D1724)+V1679*(1+$E1724))</f>
        <v/>
      </c>
      <c r="W1724" s="40">
        <f>W1706*Settings!$C$13*(INDEX(W$407:W$418,$D1724)+INDEX(W$394:W$405,$D1724)+W1679*(1+$E1724))</f>
        <v/>
      </c>
      <c r="X1724" s="40">
        <f>X1706*Settings!$C$13*(INDEX(X$407:X$418,$D1724)+INDEX(X$394:X$405,$D1724)+X1679*(1+$E1724))</f>
        <v/>
      </c>
      <c r="Y1724" s="40">
        <f>Y1706*Settings!$C$13*(INDEX(Y$407:Y$418,$D1724)+INDEX(Y$394:Y$405,$D1724)+Y1679*(1+$E1724))</f>
        <v/>
      </c>
      <c r="Z1724" s="40">
        <f>Z1706*Settings!$C$13*(INDEX(Z$407:Z$418,$D1724)+INDEX(Z$394:Z$405,$D1724)+Z1679*(1+$E1724))</f>
        <v/>
      </c>
      <c r="AA1724" s="40">
        <f>AA1706*Settings!$C$13*(INDEX(AA$407:AA$418,$D1724)+INDEX(AA$394:AA$405,$D1724)+AA1679*(1+$E1724))</f>
        <v/>
      </c>
      <c r="AB1724" s="40">
        <f>AB1706*Settings!$C$13*(INDEX(AB$407:AB$418,$D1724)+INDEX(AB$394:AB$405,$D1724)+AB1679*(1+$E1724))</f>
        <v/>
      </c>
      <c r="AC1724" s="40">
        <f>AC1706*Settings!$C$13*(INDEX(AC$407:AC$418,$D1724)+INDEX(AC$394:AC$405,$D1724)+AC1679*(1+$E1724))</f>
        <v/>
      </c>
      <c r="AD1724" s="40">
        <f>AD1706*Settings!$C$13*(INDEX(AD$407:AD$418,$D1724)+INDEX(AD$394:AD$405,$D1724)+AD1679*(1+$E1724))</f>
        <v/>
      </c>
      <c r="AF1724" s="11">
        <f>CodePrefix&amp;$A1724&amp;IF($C1724="","","."&amp;$C1724&amp;"."&amp;$B1724)&amp;INDEX(VarEnd,MATCH($A1724,VarKey,0))&amp;AF$5</f>
        <v/>
      </c>
      <c r="AG1724" s="39">
        <f>AG1706*Settings!$C$13*(INDEX(AG$407:AG$418,$D1724)+INDEX(AG$394:AG$405,$D1724)+AG1679*(1+$E1724))</f>
        <v/>
      </c>
      <c r="AH1724" s="40">
        <f>AH1706*Settings!$C$13*(INDEX(AH$407:AH$418,$D1724)+INDEX(AH$394:AH$405,$D1724)+AH1679*(1+$E1724))</f>
        <v/>
      </c>
      <c r="AI1724" s="40">
        <f>AI1706*Settings!$C$13*(INDEX(AI$407:AI$418,$D1724)+INDEX(AI$394:AI$405,$D1724)+AI1679*(1+$E1724))</f>
        <v/>
      </c>
      <c r="AJ1724" s="40">
        <f>AJ1706*Settings!$C$13*(INDEX(AJ$407:AJ$418,$D1724)+INDEX(AJ$394:AJ$405,$D1724)+AJ1679*(1+$E1724))</f>
        <v/>
      </c>
      <c r="AK1724" s="40">
        <f>AK1706*Settings!$C$13*(INDEX(AK$407:AK$418,$D1724)+INDEX(AK$394:AK$405,$D1724)+AK1679*(1+$E1724))</f>
        <v/>
      </c>
      <c r="AL1724" s="40">
        <f>AL1706*Settings!$C$13*(INDEX(AL$407:AL$418,$D1724)+INDEX(AL$394:AL$405,$D1724)+AL1679*(1+$E1724))</f>
        <v/>
      </c>
      <c r="AM1724" s="40">
        <f>AM1706*Settings!$C$13*(INDEX(AM$407:AM$418,$D1724)+INDEX(AM$394:AM$405,$D1724)+AM1679*(1+$E1724))</f>
        <v/>
      </c>
      <c r="AN1724" s="40">
        <f>AN1706*Settings!$C$13*(INDEX(AN$407:AN$418,$D1724)+INDEX(AN$394:AN$405,$D1724)+AN1679*(1+$E1724))</f>
        <v/>
      </c>
      <c r="AO1724" s="40">
        <f>AO1706*Settings!$C$13*(INDEX(AO$407:AO$418,$D1724)+INDEX(AO$394:AO$405,$D1724)+AO1679*(1+$E1724))</f>
        <v/>
      </c>
      <c r="AP1724" s="40">
        <f>AP1706*Settings!$C$13*(INDEX(AP$407:AP$418,$D1724)+INDEX(AP$394:AP$405,$D1724)+AP1679*(1+$E1724))</f>
        <v/>
      </c>
      <c r="AQ1724" s="40">
        <f>AQ1706*Settings!$C$13*(INDEX(AQ$407:AQ$418,$D1724)+INDEX(AQ$394:AQ$405,$D1724)+AQ1679*(1+$E1724))</f>
        <v/>
      </c>
      <c r="AR1724" s="40">
        <f>AR1706*Settings!$C$13*(INDEX(AR$407:AR$418,$D1724)+INDEX(AR$394:AR$405,$D1724)+AR1679*(1+$E1724))</f>
        <v/>
      </c>
      <c r="AS1724" s="40">
        <f>AS1706*Settings!$C$13*(INDEX(AS$407:AS$418,$D1724)+INDEX(AS$394:AS$405,$D1724)+AS1679*(1+$E1724))</f>
        <v/>
      </c>
      <c r="AT1724" s="40">
        <f>AT1706*Settings!$C$13*(INDEX(AT$407:AT$418,$D1724)+INDEX(AT$394:AT$405,$D1724)+AT1679*(1+$E1724))</f>
        <v/>
      </c>
      <c r="AU1724" s="40">
        <f>AU1706*Settings!$C$13*(INDEX(AU$407:AU$418,$D1724)+INDEX(AU$394:AU$405,$D1724)+AU1679*(1+$E1724))</f>
        <v/>
      </c>
      <c r="AV1724" s="40">
        <f>AV1706*Settings!$C$13*(INDEX(AV$407:AV$418,$D1724)+INDEX(AV$394:AV$405,$D1724)+AV1679*(1+$E1724))</f>
        <v/>
      </c>
      <c r="AW1724" s="40">
        <f>AW1706*Settings!$C$13*(INDEX(AW$407:AW$418,$D1724)+INDEX(AW$394:AW$405,$D1724)+AW1679*(1+$E1724))</f>
        <v/>
      </c>
      <c r="AX1724" s="40">
        <f>AX1706*Settings!$C$13*(INDEX(AX$407:AX$418,$D1724)+INDEX(AX$394:AX$405,$D1724)+AX1679*(1+$E1724))</f>
        <v/>
      </c>
      <c r="AY1724" s="40">
        <f>AY1706*Settings!$C$13*(INDEX(AY$407:AY$418,$D1724)+INDEX(AY$394:AY$405,$D1724)+AY1679*(1+$E1724))</f>
        <v/>
      </c>
    </row>
    <row r="1725" hidden="1" outlineLevel="2">
      <c r="A1725" s="14" t="inlineStr">
        <is>
          <t>rtx</t>
        </is>
      </c>
      <c r="B1725" s="14" t="inlineStr">
        <is>
          <t>ker</t>
        </is>
      </c>
      <c r="C1725" s="14" t="inlineStr">
        <is>
          <t>foo</t>
        </is>
      </c>
      <c r="D1725" s="32">
        <f>INDEX(Inputs!$U$5:$U$132,MATCH($B1725&amp;"|"&amp;$C1725,Inputs!$A$5:$A$132,0))</f>
        <v/>
      </c>
      <c r="E1725" s="32">
        <f>INDEX(Inputs!$V$5:$V$132,MATCH($B1725&amp;"|"&amp;$C1725,Inputs!$A$5:$A$132,0))</f>
        <v/>
      </c>
      <c r="F1725" s="36" t="n"/>
      <c r="G1725" s="36" t="n"/>
      <c r="H1725" s="14">
        <f>INDEX(VarLab,MATCH($A1725,VarKey,0))&amp;INDEX(MemLab,MATCH($C1725&amp;"|"&amp;$B1725,MemKey,0))</f>
        <v/>
      </c>
      <c r="I1725" s="14">
        <f>INDEX(VarUnit,MATCH($A1725,VarKey,0))</f>
        <v/>
      </c>
      <c r="J1725" s="14">
        <f>INDEX(VarSrc,MATCH($A1725,VarKey,0))</f>
        <v/>
      </c>
      <c r="K1725" s="11">
        <f>CodePrefix&amp;$A1725&amp;IF($C1725="","","."&amp;$C1725&amp;"."&amp;$B1725)&amp;INDEX(VarEnd,MATCH($A1725,VarKey,0))&amp;K$5</f>
        <v/>
      </c>
      <c r="L1725" s="39">
        <f>L1707*Settings!$C$13*(INDEX(L$407:L$418,$D1725)+INDEX(L$394:L$405,$D1725)+L1680*(1+$E1725))</f>
        <v/>
      </c>
      <c r="M1725" s="40">
        <f>M1707*Settings!$C$13*(INDEX(M$407:M$418,$D1725)+INDEX(M$394:M$405,$D1725)+M1680*(1+$E1725))</f>
        <v/>
      </c>
      <c r="N1725" s="40">
        <f>N1707*Settings!$C$13*(INDEX(N$407:N$418,$D1725)+INDEX(N$394:N$405,$D1725)+N1680*(1+$E1725))</f>
        <v/>
      </c>
      <c r="O1725" s="40">
        <f>O1707*Settings!$C$13*(INDEX(O$407:O$418,$D1725)+INDEX(O$394:O$405,$D1725)+O1680*(1+$E1725))</f>
        <v/>
      </c>
      <c r="P1725" s="40">
        <f>P1707*Settings!$C$13*(INDEX(P$407:P$418,$D1725)+INDEX(P$394:P$405,$D1725)+P1680*(1+$E1725))</f>
        <v/>
      </c>
      <c r="Q1725" s="40">
        <f>Q1707*Settings!$C$13*(INDEX(Q$407:Q$418,$D1725)+INDEX(Q$394:Q$405,$D1725)+Q1680*(1+$E1725))</f>
        <v/>
      </c>
      <c r="R1725" s="40">
        <f>R1707*Settings!$C$13*(INDEX(R$407:R$418,$D1725)+INDEX(R$394:R$405,$D1725)+R1680*(1+$E1725))</f>
        <v/>
      </c>
      <c r="S1725" s="40">
        <f>S1707*Settings!$C$13*(INDEX(S$407:S$418,$D1725)+INDEX(S$394:S$405,$D1725)+S1680*(1+$E1725))</f>
        <v/>
      </c>
      <c r="T1725" s="40">
        <f>T1707*Settings!$C$13*(INDEX(T$407:T$418,$D1725)+INDEX(T$394:T$405,$D1725)+T1680*(1+$E1725))</f>
        <v/>
      </c>
      <c r="U1725" s="40">
        <f>U1707*Settings!$C$13*(INDEX(U$407:U$418,$D1725)+INDEX(U$394:U$405,$D1725)+U1680*(1+$E1725))</f>
        <v/>
      </c>
      <c r="V1725" s="40">
        <f>V1707*Settings!$C$13*(INDEX(V$407:V$418,$D1725)+INDEX(V$394:V$405,$D1725)+V1680*(1+$E1725))</f>
        <v/>
      </c>
      <c r="W1725" s="40">
        <f>W1707*Settings!$C$13*(INDEX(W$407:W$418,$D1725)+INDEX(W$394:W$405,$D1725)+W1680*(1+$E1725))</f>
        <v/>
      </c>
      <c r="X1725" s="40">
        <f>X1707*Settings!$C$13*(INDEX(X$407:X$418,$D1725)+INDEX(X$394:X$405,$D1725)+X1680*(1+$E1725))</f>
        <v/>
      </c>
      <c r="Y1725" s="40">
        <f>Y1707*Settings!$C$13*(INDEX(Y$407:Y$418,$D1725)+INDEX(Y$394:Y$405,$D1725)+Y1680*(1+$E1725))</f>
        <v/>
      </c>
      <c r="Z1725" s="40">
        <f>Z1707*Settings!$C$13*(INDEX(Z$407:Z$418,$D1725)+INDEX(Z$394:Z$405,$D1725)+Z1680*(1+$E1725))</f>
        <v/>
      </c>
      <c r="AA1725" s="40">
        <f>AA1707*Settings!$C$13*(INDEX(AA$407:AA$418,$D1725)+INDEX(AA$394:AA$405,$D1725)+AA1680*(1+$E1725))</f>
        <v/>
      </c>
      <c r="AB1725" s="40">
        <f>AB1707*Settings!$C$13*(INDEX(AB$407:AB$418,$D1725)+INDEX(AB$394:AB$405,$D1725)+AB1680*(1+$E1725))</f>
        <v/>
      </c>
      <c r="AC1725" s="40">
        <f>AC1707*Settings!$C$13*(INDEX(AC$407:AC$418,$D1725)+INDEX(AC$394:AC$405,$D1725)+AC1680*(1+$E1725))</f>
        <v/>
      </c>
      <c r="AD1725" s="40">
        <f>AD1707*Settings!$C$13*(INDEX(AD$407:AD$418,$D1725)+INDEX(AD$394:AD$405,$D1725)+AD1680*(1+$E1725))</f>
        <v/>
      </c>
      <c r="AF1725" s="11">
        <f>CodePrefix&amp;$A1725&amp;IF($C1725="","","."&amp;$C1725&amp;"."&amp;$B1725)&amp;INDEX(VarEnd,MATCH($A1725,VarKey,0))&amp;AF$5</f>
        <v/>
      </c>
      <c r="AG1725" s="39">
        <f>AG1707*Settings!$C$13*(INDEX(AG$407:AG$418,$D1725)+INDEX(AG$394:AG$405,$D1725)+AG1680*(1+$E1725))</f>
        <v/>
      </c>
      <c r="AH1725" s="40">
        <f>AH1707*Settings!$C$13*(INDEX(AH$407:AH$418,$D1725)+INDEX(AH$394:AH$405,$D1725)+AH1680*(1+$E1725))</f>
        <v/>
      </c>
      <c r="AI1725" s="40">
        <f>AI1707*Settings!$C$13*(INDEX(AI$407:AI$418,$D1725)+INDEX(AI$394:AI$405,$D1725)+AI1680*(1+$E1725))</f>
        <v/>
      </c>
      <c r="AJ1725" s="40">
        <f>AJ1707*Settings!$C$13*(INDEX(AJ$407:AJ$418,$D1725)+INDEX(AJ$394:AJ$405,$D1725)+AJ1680*(1+$E1725))</f>
        <v/>
      </c>
      <c r="AK1725" s="40">
        <f>AK1707*Settings!$C$13*(INDEX(AK$407:AK$418,$D1725)+INDEX(AK$394:AK$405,$D1725)+AK1680*(1+$E1725))</f>
        <v/>
      </c>
      <c r="AL1725" s="40">
        <f>AL1707*Settings!$C$13*(INDEX(AL$407:AL$418,$D1725)+INDEX(AL$394:AL$405,$D1725)+AL1680*(1+$E1725))</f>
        <v/>
      </c>
      <c r="AM1725" s="40">
        <f>AM1707*Settings!$C$13*(INDEX(AM$407:AM$418,$D1725)+INDEX(AM$394:AM$405,$D1725)+AM1680*(1+$E1725))</f>
        <v/>
      </c>
      <c r="AN1725" s="40">
        <f>AN1707*Settings!$C$13*(INDEX(AN$407:AN$418,$D1725)+INDEX(AN$394:AN$405,$D1725)+AN1680*(1+$E1725))</f>
        <v/>
      </c>
      <c r="AO1725" s="40">
        <f>AO1707*Settings!$C$13*(INDEX(AO$407:AO$418,$D1725)+INDEX(AO$394:AO$405,$D1725)+AO1680*(1+$E1725))</f>
        <v/>
      </c>
      <c r="AP1725" s="40">
        <f>AP1707*Settings!$C$13*(INDEX(AP$407:AP$418,$D1725)+INDEX(AP$394:AP$405,$D1725)+AP1680*(1+$E1725))</f>
        <v/>
      </c>
      <c r="AQ1725" s="40">
        <f>AQ1707*Settings!$C$13*(INDEX(AQ$407:AQ$418,$D1725)+INDEX(AQ$394:AQ$405,$D1725)+AQ1680*(1+$E1725))</f>
        <v/>
      </c>
      <c r="AR1725" s="40">
        <f>AR1707*Settings!$C$13*(INDEX(AR$407:AR$418,$D1725)+INDEX(AR$394:AR$405,$D1725)+AR1680*(1+$E1725))</f>
        <v/>
      </c>
      <c r="AS1725" s="40">
        <f>AS1707*Settings!$C$13*(INDEX(AS$407:AS$418,$D1725)+INDEX(AS$394:AS$405,$D1725)+AS1680*(1+$E1725))</f>
        <v/>
      </c>
      <c r="AT1725" s="40">
        <f>AT1707*Settings!$C$13*(INDEX(AT$407:AT$418,$D1725)+INDEX(AT$394:AT$405,$D1725)+AT1680*(1+$E1725))</f>
        <v/>
      </c>
      <c r="AU1725" s="40">
        <f>AU1707*Settings!$C$13*(INDEX(AU$407:AU$418,$D1725)+INDEX(AU$394:AU$405,$D1725)+AU1680*(1+$E1725))</f>
        <v/>
      </c>
      <c r="AV1725" s="40">
        <f>AV1707*Settings!$C$13*(INDEX(AV$407:AV$418,$D1725)+INDEX(AV$394:AV$405,$D1725)+AV1680*(1+$E1725))</f>
        <v/>
      </c>
      <c r="AW1725" s="40">
        <f>AW1707*Settings!$C$13*(INDEX(AW$407:AW$418,$D1725)+INDEX(AW$394:AW$405,$D1725)+AW1680*(1+$E1725))</f>
        <v/>
      </c>
      <c r="AX1725" s="40">
        <f>AX1707*Settings!$C$13*(INDEX(AX$407:AX$418,$D1725)+INDEX(AX$394:AX$405,$D1725)+AX1680*(1+$E1725))</f>
        <v/>
      </c>
      <c r="AY1725" s="40">
        <f>AY1707*Settings!$C$13*(INDEX(AY$407:AY$418,$D1725)+INDEX(AY$394:AY$405,$D1725)+AY1680*(1+$E1725))</f>
        <v/>
      </c>
    </row>
    <row r="1726" hidden="1" outlineLevel="2">
      <c r="A1726" s="14" t="inlineStr">
        <is>
          <t>rtx</t>
        </is>
      </c>
      <c r="B1726" s="14" t="inlineStr">
        <is>
          <t>oop</t>
        </is>
      </c>
      <c r="C1726" s="14" t="inlineStr">
        <is>
          <t>foo</t>
        </is>
      </c>
      <c r="D1726" s="32">
        <f>INDEX(Inputs!$U$5:$U$132,MATCH($B1726&amp;"|"&amp;$C1726,Inputs!$A$5:$A$132,0))</f>
        <v/>
      </c>
      <c r="E1726" s="32">
        <f>INDEX(Inputs!$V$5:$V$132,MATCH($B1726&amp;"|"&amp;$C1726,Inputs!$A$5:$A$132,0))</f>
        <v/>
      </c>
      <c r="F1726" s="36" t="n"/>
      <c r="G1726" s="36" t="n"/>
      <c r="H1726" s="14">
        <f>INDEX(VarLab,MATCH($A1726,VarKey,0))&amp;INDEX(MemLab,MATCH($C1726&amp;"|"&amp;$B1726,MemKey,0))</f>
        <v/>
      </c>
      <c r="I1726" s="14">
        <f>INDEX(VarUnit,MATCH($A1726,VarKey,0))</f>
        <v/>
      </c>
      <c r="J1726" s="14">
        <f>INDEX(VarSrc,MATCH($A1726,VarKey,0))</f>
        <v/>
      </c>
      <c r="K1726" s="11">
        <f>CodePrefix&amp;$A1726&amp;IF($C1726="","","."&amp;$C1726&amp;"."&amp;$B1726)&amp;INDEX(VarEnd,MATCH($A1726,VarKey,0))&amp;K$5</f>
        <v/>
      </c>
      <c r="L1726" s="39">
        <f>L1708*Settings!$C$13*(INDEX(L$407:L$418,$D1726)+INDEX(L$394:L$405,$D1726)+L1681*(1+$E1726))</f>
        <v/>
      </c>
      <c r="M1726" s="40">
        <f>M1708*Settings!$C$13*(INDEX(M$407:M$418,$D1726)+INDEX(M$394:M$405,$D1726)+M1681*(1+$E1726))</f>
        <v/>
      </c>
      <c r="N1726" s="40">
        <f>N1708*Settings!$C$13*(INDEX(N$407:N$418,$D1726)+INDEX(N$394:N$405,$D1726)+N1681*(1+$E1726))</f>
        <v/>
      </c>
      <c r="O1726" s="40">
        <f>O1708*Settings!$C$13*(INDEX(O$407:O$418,$D1726)+INDEX(O$394:O$405,$D1726)+O1681*(1+$E1726))</f>
        <v/>
      </c>
      <c r="P1726" s="40">
        <f>P1708*Settings!$C$13*(INDEX(P$407:P$418,$D1726)+INDEX(P$394:P$405,$D1726)+P1681*(1+$E1726))</f>
        <v/>
      </c>
      <c r="Q1726" s="40">
        <f>Q1708*Settings!$C$13*(INDEX(Q$407:Q$418,$D1726)+INDEX(Q$394:Q$405,$D1726)+Q1681*(1+$E1726))</f>
        <v/>
      </c>
      <c r="R1726" s="40">
        <f>R1708*Settings!$C$13*(INDEX(R$407:R$418,$D1726)+INDEX(R$394:R$405,$D1726)+R1681*(1+$E1726))</f>
        <v/>
      </c>
      <c r="S1726" s="40">
        <f>S1708*Settings!$C$13*(INDEX(S$407:S$418,$D1726)+INDEX(S$394:S$405,$D1726)+S1681*(1+$E1726))</f>
        <v/>
      </c>
      <c r="T1726" s="40">
        <f>T1708*Settings!$C$13*(INDEX(T$407:T$418,$D1726)+INDEX(T$394:T$405,$D1726)+T1681*(1+$E1726))</f>
        <v/>
      </c>
      <c r="U1726" s="40">
        <f>U1708*Settings!$C$13*(INDEX(U$407:U$418,$D1726)+INDEX(U$394:U$405,$D1726)+U1681*(1+$E1726))</f>
        <v/>
      </c>
      <c r="V1726" s="40">
        <f>V1708*Settings!$C$13*(INDEX(V$407:V$418,$D1726)+INDEX(V$394:V$405,$D1726)+V1681*(1+$E1726))</f>
        <v/>
      </c>
      <c r="W1726" s="40">
        <f>W1708*Settings!$C$13*(INDEX(W$407:W$418,$D1726)+INDEX(W$394:W$405,$D1726)+W1681*(1+$E1726))</f>
        <v/>
      </c>
      <c r="X1726" s="40">
        <f>X1708*Settings!$C$13*(INDEX(X$407:X$418,$D1726)+INDEX(X$394:X$405,$D1726)+X1681*(1+$E1726))</f>
        <v/>
      </c>
      <c r="Y1726" s="40">
        <f>Y1708*Settings!$C$13*(INDEX(Y$407:Y$418,$D1726)+INDEX(Y$394:Y$405,$D1726)+Y1681*(1+$E1726))</f>
        <v/>
      </c>
      <c r="Z1726" s="40">
        <f>Z1708*Settings!$C$13*(INDEX(Z$407:Z$418,$D1726)+INDEX(Z$394:Z$405,$D1726)+Z1681*(1+$E1726))</f>
        <v/>
      </c>
      <c r="AA1726" s="40">
        <f>AA1708*Settings!$C$13*(INDEX(AA$407:AA$418,$D1726)+INDEX(AA$394:AA$405,$D1726)+AA1681*(1+$E1726))</f>
        <v/>
      </c>
      <c r="AB1726" s="40">
        <f>AB1708*Settings!$C$13*(INDEX(AB$407:AB$418,$D1726)+INDEX(AB$394:AB$405,$D1726)+AB1681*(1+$E1726))</f>
        <v/>
      </c>
      <c r="AC1726" s="40">
        <f>AC1708*Settings!$C$13*(INDEX(AC$407:AC$418,$D1726)+INDEX(AC$394:AC$405,$D1726)+AC1681*(1+$E1726))</f>
        <v/>
      </c>
      <c r="AD1726" s="40">
        <f>AD1708*Settings!$C$13*(INDEX(AD$407:AD$418,$D1726)+INDEX(AD$394:AD$405,$D1726)+AD1681*(1+$E1726))</f>
        <v/>
      </c>
      <c r="AF1726" s="11">
        <f>CodePrefix&amp;$A1726&amp;IF($C1726="","","."&amp;$C1726&amp;"."&amp;$B1726)&amp;INDEX(VarEnd,MATCH($A1726,VarKey,0))&amp;AF$5</f>
        <v/>
      </c>
      <c r="AG1726" s="39">
        <f>AG1708*Settings!$C$13*(INDEX(AG$407:AG$418,$D1726)+INDEX(AG$394:AG$405,$D1726)+AG1681*(1+$E1726))</f>
        <v/>
      </c>
      <c r="AH1726" s="40">
        <f>AH1708*Settings!$C$13*(INDEX(AH$407:AH$418,$D1726)+INDEX(AH$394:AH$405,$D1726)+AH1681*(1+$E1726))</f>
        <v/>
      </c>
      <c r="AI1726" s="40">
        <f>AI1708*Settings!$C$13*(INDEX(AI$407:AI$418,$D1726)+INDEX(AI$394:AI$405,$D1726)+AI1681*(1+$E1726))</f>
        <v/>
      </c>
      <c r="AJ1726" s="40">
        <f>AJ1708*Settings!$C$13*(INDEX(AJ$407:AJ$418,$D1726)+INDEX(AJ$394:AJ$405,$D1726)+AJ1681*(1+$E1726))</f>
        <v/>
      </c>
      <c r="AK1726" s="40">
        <f>AK1708*Settings!$C$13*(INDEX(AK$407:AK$418,$D1726)+INDEX(AK$394:AK$405,$D1726)+AK1681*(1+$E1726))</f>
        <v/>
      </c>
      <c r="AL1726" s="40">
        <f>AL1708*Settings!$C$13*(INDEX(AL$407:AL$418,$D1726)+INDEX(AL$394:AL$405,$D1726)+AL1681*(1+$E1726))</f>
        <v/>
      </c>
      <c r="AM1726" s="40">
        <f>AM1708*Settings!$C$13*(INDEX(AM$407:AM$418,$D1726)+INDEX(AM$394:AM$405,$D1726)+AM1681*(1+$E1726))</f>
        <v/>
      </c>
      <c r="AN1726" s="40">
        <f>AN1708*Settings!$C$13*(INDEX(AN$407:AN$418,$D1726)+INDEX(AN$394:AN$405,$D1726)+AN1681*(1+$E1726))</f>
        <v/>
      </c>
      <c r="AO1726" s="40">
        <f>AO1708*Settings!$C$13*(INDEX(AO$407:AO$418,$D1726)+INDEX(AO$394:AO$405,$D1726)+AO1681*(1+$E1726))</f>
        <v/>
      </c>
      <c r="AP1726" s="40">
        <f>AP1708*Settings!$C$13*(INDEX(AP$407:AP$418,$D1726)+INDEX(AP$394:AP$405,$D1726)+AP1681*(1+$E1726))</f>
        <v/>
      </c>
      <c r="AQ1726" s="40">
        <f>AQ1708*Settings!$C$13*(INDEX(AQ$407:AQ$418,$D1726)+INDEX(AQ$394:AQ$405,$D1726)+AQ1681*(1+$E1726))</f>
        <v/>
      </c>
      <c r="AR1726" s="40">
        <f>AR1708*Settings!$C$13*(INDEX(AR$407:AR$418,$D1726)+INDEX(AR$394:AR$405,$D1726)+AR1681*(1+$E1726))</f>
        <v/>
      </c>
      <c r="AS1726" s="40">
        <f>AS1708*Settings!$C$13*(INDEX(AS$407:AS$418,$D1726)+INDEX(AS$394:AS$405,$D1726)+AS1681*(1+$E1726))</f>
        <v/>
      </c>
      <c r="AT1726" s="40">
        <f>AT1708*Settings!$C$13*(INDEX(AT$407:AT$418,$D1726)+INDEX(AT$394:AT$405,$D1726)+AT1681*(1+$E1726))</f>
        <v/>
      </c>
      <c r="AU1726" s="40">
        <f>AU1708*Settings!$C$13*(INDEX(AU$407:AU$418,$D1726)+INDEX(AU$394:AU$405,$D1726)+AU1681*(1+$E1726))</f>
        <v/>
      </c>
      <c r="AV1726" s="40">
        <f>AV1708*Settings!$C$13*(INDEX(AV$407:AV$418,$D1726)+INDEX(AV$394:AV$405,$D1726)+AV1681*(1+$E1726))</f>
        <v/>
      </c>
      <c r="AW1726" s="40">
        <f>AW1708*Settings!$C$13*(INDEX(AW$407:AW$418,$D1726)+INDEX(AW$394:AW$405,$D1726)+AW1681*(1+$E1726))</f>
        <v/>
      </c>
      <c r="AX1726" s="40">
        <f>AX1708*Settings!$C$13*(INDEX(AX$407:AX$418,$D1726)+INDEX(AX$394:AX$405,$D1726)+AX1681*(1+$E1726))</f>
        <v/>
      </c>
      <c r="AY1726" s="40">
        <f>AY1708*Settings!$C$13*(INDEX(AY$407:AY$418,$D1726)+INDEX(AY$394:AY$405,$D1726)+AY1681*(1+$E1726))</f>
        <v/>
      </c>
    </row>
    <row r="1727" hidden="1" outlineLevel="2">
      <c r="A1727" s="14" t="inlineStr">
        <is>
          <t>rtx</t>
        </is>
      </c>
      <c r="B1727" s="14" t="inlineStr">
        <is>
          <t>bio</t>
        </is>
      </c>
      <c r="C1727" s="14" t="inlineStr">
        <is>
          <t>foo</t>
        </is>
      </c>
      <c r="D1727" s="32">
        <f>INDEX(Inputs!$U$5:$U$132,MATCH($B1727&amp;"|"&amp;$C1727,Inputs!$A$5:$A$132,0))</f>
        <v/>
      </c>
      <c r="E1727" s="32">
        <f>INDEX(Inputs!$V$5:$V$132,MATCH($B1727&amp;"|"&amp;$C1727,Inputs!$A$5:$A$132,0))</f>
        <v/>
      </c>
      <c r="F1727" s="36" t="n"/>
      <c r="G1727" s="36" t="n"/>
      <c r="H1727" s="14">
        <f>INDEX(VarLab,MATCH($A1727,VarKey,0))&amp;INDEX(MemLab,MATCH($C1727&amp;"|"&amp;$B1727,MemKey,0))</f>
        <v/>
      </c>
      <c r="I1727" s="14">
        <f>INDEX(VarUnit,MATCH($A1727,VarKey,0))</f>
        <v/>
      </c>
      <c r="J1727" s="14">
        <f>INDEX(VarSrc,MATCH($A1727,VarKey,0))</f>
        <v/>
      </c>
      <c r="K1727" s="11">
        <f>CodePrefix&amp;$A1727&amp;IF($C1727="","","."&amp;$C1727&amp;"."&amp;$B1727)&amp;INDEX(VarEnd,MATCH($A1727,VarKey,0))&amp;K$5</f>
        <v/>
      </c>
      <c r="L1727" s="39">
        <f>L1709*Settings!$C$13*(INDEX(L$407:L$418,$D1727)+INDEX(L$394:L$405,$D1727)+L1682*(1+$E1727))</f>
        <v/>
      </c>
      <c r="M1727" s="40">
        <f>M1709*Settings!$C$13*(INDEX(M$407:M$418,$D1727)+INDEX(M$394:M$405,$D1727)+M1682*(1+$E1727))</f>
        <v/>
      </c>
      <c r="N1727" s="40">
        <f>N1709*Settings!$C$13*(INDEX(N$407:N$418,$D1727)+INDEX(N$394:N$405,$D1727)+N1682*(1+$E1727))</f>
        <v/>
      </c>
      <c r="O1727" s="40">
        <f>O1709*Settings!$C$13*(INDEX(O$407:O$418,$D1727)+INDEX(O$394:O$405,$D1727)+O1682*(1+$E1727))</f>
        <v/>
      </c>
      <c r="P1727" s="40">
        <f>P1709*Settings!$C$13*(INDEX(P$407:P$418,$D1727)+INDEX(P$394:P$405,$D1727)+P1682*(1+$E1727))</f>
        <v/>
      </c>
      <c r="Q1727" s="40">
        <f>Q1709*Settings!$C$13*(INDEX(Q$407:Q$418,$D1727)+INDEX(Q$394:Q$405,$D1727)+Q1682*(1+$E1727))</f>
        <v/>
      </c>
      <c r="R1727" s="40">
        <f>R1709*Settings!$C$13*(INDEX(R$407:R$418,$D1727)+INDEX(R$394:R$405,$D1727)+R1682*(1+$E1727))</f>
        <v/>
      </c>
      <c r="S1727" s="40">
        <f>S1709*Settings!$C$13*(INDEX(S$407:S$418,$D1727)+INDEX(S$394:S$405,$D1727)+S1682*(1+$E1727))</f>
        <v/>
      </c>
      <c r="T1727" s="40">
        <f>T1709*Settings!$C$13*(INDEX(T$407:T$418,$D1727)+INDEX(T$394:T$405,$D1727)+T1682*(1+$E1727))</f>
        <v/>
      </c>
      <c r="U1727" s="40">
        <f>U1709*Settings!$C$13*(INDEX(U$407:U$418,$D1727)+INDEX(U$394:U$405,$D1727)+U1682*(1+$E1727))</f>
        <v/>
      </c>
      <c r="V1727" s="40">
        <f>V1709*Settings!$C$13*(INDEX(V$407:V$418,$D1727)+INDEX(V$394:V$405,$D1727)+V1682*(1+$E1727))</f>
        <v/>
      </c>
      <c r="W1727" s="40">
        <f>W1709*Settings!$C$13*(INDEX(W$407:W$418,$D1727)+INDEX(W$394:W$405,$D1727)+W1682*(1+$E1727))</f>
        <v/>
      </c>
      <c r="X1727" s="40">
        <f>X1709*Settings!$C$13*(INDEX(X$407:X$418,$D1727)+INDEX(X$394:X$405,$D1727)+X1682*(1+$E1727))</f>
        <v/>
      </c>
      <c r="Y1727" s="40">
        <f>Y1709*Settings!$C$13*(INDEX(Y$407:Y$418,$D1727)+INDEX(Y$394:Y$405,$D1727)+Y1682*(1+$E1727))</f>
        <v/>
      </c>
      <c r="Z1727" s="40">
        <f>Z1709*Settings!$C$13*(INDEX(Z$407:Z$418,$D1727)+INDEX(Z$394:Z$405,$D1727)+Z1682*(1+$E1727))</f>
        <v/>
      </c>
      <c r="AA1727" s="40">
        <f>AA1709*Settings!$C$13*(INDEX(AA$407:AA$418,$D1727)+INDEX(AA$394:AA$405,$D1727)+AA1682*(1+$E1727))</f>
        <v/>
      </c>
      <c r="AB1727" s="40">
        <f>AB1709*Settings!$C$13*(INDEX(AB$407:AB$418,$D1727)+INDEX(AB$394:AB$405,$D1727)+AB1682*(1+$E1727))</f>
        <v/>
      </c>
      <c r="AC1727" s="40">
        <f>AC1709*Settings!$C$13*(INDEX(AC$407:AC$418,$D1727)+INDEX(AC$394:AC$405,$D1727)+AC1682*(1+$E1727))</f>
        <v/>
      </c>
      <c r="AD1727" s="40">
        <f>AD1709*Settings!$C$13*(INDEX(AD$407:AD$418,$D1727)+INDEX(AD$394:AD$405,$D1727)+AD1682*(1+$E1727))</f>
        <v/>
      </c>
      <c r="AF1727" s="11">
        <f>CodePrefix&amp;$A1727&amp;IF($C1727="","","."&amp;$C1727&amp;"."&amp;$B1727)&amp;INDEX(VarEnd,MATCH($A1727,VarKey,0))&amp;AF$5</f>
        <v/>
      </c>
      <c r="AG1727" s="39">
        <f>AG1709*Settings!$C$13*(INDEX(AG$407:AG$418,$D1727)+INDEX(AG$394:AG$405,$D1727)+AG1682*(1+$E1727))</f>
        <v/>
      </c>
      <c r="AH1727" s="40">
        <f>AH1709*Settings!$C$13*(INDEX(AH$407:AH$418,$D1727)+INDEX(AH$394:AH$405,$D1727)+AH1682*(1+$E1727))</f>
        <v/>
      </c>
      <c r="AI1727" s="40">
        <f>AI1709*Settings!$C$13*(INDEX(AI$407:AI$418,$D1727)+INDEX(AI$394:AI$405,$D1727)+AI1682*(1+$E1727))</f>
        <v/>
      </c>
      <c r="AJ1727" s="40">
        <f>AJ1709*Settings!$C$13*(INDEX(AJ$407:AJ$418,$D1727)+INDEX(AJ$394:AJ$405,$D1727)+AJ1682*(1+$E1727))</f>
        <v/>
      </c>
      <c r="AK1727" s="40">
        <f>AK1709*Settings!$C$13*(INDEX(AK$407:AK$418,$D1727)+INDEX(AK$394:AK$405,$D1727)+AK1682*(1+$E1727))</f>
        <v/>
      </c>
      <c r="AL1727" s="40">
        <f>AL1709*Settings!$C$13*(INDEX(AL$407:AL$418,$D1727)+INDEX(AL$394:AL$405,$D1727)+AL1682*(1+$E1727))</f>
        <v/>
      </c>
      <c r="AM1727" s="40">
        <f>AM1709*Settings!$C$13*(INDEX(AM$407:AM$418,$D1727)+INDEX(AM$394:AM$405,$D1727)+AM1682*(1+$E1727))</f>
        <v/>
      </c>
      <c r="AN1727" s="40">
        <f>AN1709*Settings!$C$13*(INDEX(AN$407:AN$418,$D1727)+INDEX(AN$394:AN$405,$D1727)+AN1682*(1+$E1727))</f>
        <v/>
      </c>
      <c r="AO1727" s="40">
        <f>AO1709*Settings!$C$13*(INDEX(AO$407:AO$418,$D1727)+INDEX(AO$394:AO$405,$D1727)+AO1682*(1+$E1727))</f>
        <v/>
      </c>
      <c r="AP1727" s="40">
        <f>AP1709*Settings!$C$13*(INDEX(AP$407:AP$418,$D1727)+INDEX(AP$394:AP$405,$D1727)+AP1682*(1+$E1727))</f>
        <v/>
      </c>
      <c r="AQ1727" s="40">
        <f>AQ1709*Settings!$C$13*(INDEX(AQ$407:AQ$418,$D1727)+INDEX(AQ$394:AQ$405,$D1727)+AQ1682*(1+$E1727))</f>
        <v/>
      </c>
      <c r="AR1727" s="40">
        <f>AR1709*Settings!$C$13*(INDEX(AR$407:AR$418,$D1727)+INDEX(AR$394:AR$405,$D1727)+AR1682*(1+$E1727))</f>
        <v/>
      </c>
      <c r="AS1727" s="40">
        <f>AS1709*Settings!$C$13*(INDEX(AS$407:AS$418,$D1727)+INDEX(AS$394:AS$405,$D1727)+AS1682*(1+$E1727))</f>
        <v/>
      </c>
      <c r="AT1727" s="40">
        <f>AT1709*Settings!$C$13*(INDEX(AT$407:AT$418,$D1727)+INDEX(AT$394:AT$405,$D1727)+AT1682*(1+$E1727))</f>
        <v/>
      </c>
      <c r="AU1727" s="40">
        <f>AU1709*Settings!$C$13*(INDEX(AU$407:AU$418,$D1727)+INDEX(AU$394:AU$405,$D1727)+AU1682*(1+$E1727))</f>
        <v/>
      </c>
      <c r="AV1727" s="40">
        <f>AV1709*Settings!$C$13*(INDEX(AV$407:AV$418,$D1727)+INDEX(AV$394:AV$405,$D1727)+AV1682*(1+$E1727))</f>
        <v/>
      </c>
      <c r="AW1727" s="40">
        <f>AW1709*Settings!$C$13*(INDEX(AW$407:AW$418,$D1727)+INDEX(AW$394:AW$405,$D1727)+AW1682*(1+$E1727))</f>
        <v/>
      </c>
      <c r="AX1727" s="40">
        <f>AX1709*Settings!$C$13*(INDEX(AX$407:AX$418,$D1727)+INDEX(AX$394:AX$405,$D1727)+AX1682*(1+$E1727))</f>
        <v/>
      </c>
      <c r="AY1727" s="40">
        <f>AY1709*Settings!$C$13*(INDEX(AY$407:AY$418,$D1727)+INDEX(AY$394:AY$405,$D1727)+AY1682*(1+$E1727))</f>
        <v/>
      </c>
    </row>
    <row r="1728" hidden="1" outlineLevel="2"/>
    <row r="1729" hidden="1" outlineLevel="2">
      <c r="A1729" s="14" t="inlineStr">
        <is>
          <t>rsub</t>
        </is>
      </c>
      <c r="B1729" s="14" t="inlineStr">
        <is>
          <t>coa</t>
        </is>
      </c>
      <c r="C1729" s="14" t="inlineStr">
        <is>
          <t>foo</t>
        </is>
      </c>
      <c r="D1729" s="32">
        <f>INDEX(Inputs!$U$5:$U$132,MATCH($B1729&amp;"|"&amp;$C1729,Inputs!$A$5:$A$132,0))</f>
        <v/>
      </c>
      <c r="E1729" s="36" t="n"/>
      <c r="F1729" s="36" t="n"/>
      <c r="G1729" s="36" t="n"/>
      <c r="H1729" s="14">
        <f>INDEX(VarLab,MATCH($A1729,VarKey,0))&amp;INDEX(MemLab,MATCH($C1729&amp;"|"&amp;$B1729,MemKey,0))</f>
        <v/>
      </c>
      <c r="I1729" s="14">
        <f>INDEX(VarUnit,MATCH($A1729,VarKey,0))</f>
        <v/>
      </c>
      <c r="J1729" s="14">
        <f>INDEX(VarSrc,MATCH($A1729,VarKey,0))</f>
        <v/>
      </c>
      <c r="K1729" s="11">
        <f>CodePrefix&amp;$A1729&amp;IF($C1729="","","."&amp;$C1729&amp;"."&amp;$B1729)&amp;INDEX(VarEnd,MATCH($A1729,VarKey,0))&amp;K$5</f>
        <v/>
      </c>
      <c r="L1729" s="39">
        <f>L1702*Settings!$C$13*(INDEX(L$420:L$431,$D1729))</f>
        <v/>
      </c>
      <c r="M1729" s="40">
        <f>M1702*Settings!$C$13*(INDEX(M$420:M$431,$D1729))</f>
        <v/>
      </c>
      <c r="N1729" s="40">
        <f>N1702*Settings!$C$13*(INDEX(N$420:N$431,$D1729))</f>
        <v/>
      </c>
      <c r="O1729" s="40">
        <f>O1702*Settings!$C$13*(INDEX(O$420:O$431,$D1729))</f>
        <v/>
      </c>
      <c r="P1729" s="40">
        <f>P1702*Settings!$C$13*(INDEX(P$420:P$431,$D1729))</f>
        <v/>
      </c>
      <c r="Q1729" s="40">
        <f>Q1702*Settings!$C$13*(INDEX(Q$420:Q$431,$D1729))</f>
        <v/>
      </c>
      <c r="R1729" s="40">
        <f>R1702*Settings!$C$13*(INDEX(R$420:R$431,$D1729))</f>
        <v/>
      </c>
      <c r="S1729" s="40">
        <f>S1702*Settings!$C$13*(INDEX(S$420:S$431,$D1729))</f>
        <v/>
      </c>
      <c r="T1729" s="40">
        <f>T1702*Settings!$C$13*(INDEX(T$420:T$431,$D1729))</f>
        <v/>
      </c>
      <c r="U1729" s="40">
        <f>U1702*Settings!$C$13*(INDEX(U$420:U$431,$D1729))</f>
        <v/>
      </c>
      <c r="V1729" s="40">
        <f>V1702*Settings!$C$13*(INDEX(V$420:V$431,$D1729))</f>
        <v/>
      </c>
      <c r="W1729" s="40">
        <f>W1702*Settings!$C$13*(INDEX(W$420:W$431,$D1729))</f>
        <v/>
      </c>
      <c r="X1729" s="40">
        <f>X1702*Settings!$C$13*(INDEX(X$420:X$431,$D1729))</f>
        <v/>
      </c>
      <c r="Y1729" s="40">
        <f>Y1702*Settings!$C$13*(INDEX(Y$420:Y$431,$D1729))</f>
        <v/>
      </c>
      <c r="Z1729" s="40">
        <f>Z1702*Settings!$C$13*(INDEX(Z$420:Z$431,$D1729))</f>
        <v/>
      </c>
      <c r="AA1729" s="40">
        <f>AA1702*Settings!$C$13*(INDEX(AA$420:AA$431,$D1729))</f>
        <v/>
      </c>
      <c r="AB1729" s="40">
        <f>AB1702*Settings!$C$13*(INDEX(AB$420:AB$431,$D1729))</f>
        <v/>
      </c>
      <c r="AC1729" s="40">
        <f>AC1702*Settings!$C$13*(INDEX(AC$420:AC$431,$D1729))</f>
        <v/>
      </c>
      <c r="AD1729" s="40">
        <f>AD1702*Settings!$C$13*(INDEX(AD$420:AD$431,$D1729))</f>
        <v/>
      </c>
      <c r="AF1729" s="11">
        <f>CodePrefix&amp;$A1729&amp;IF($C1729="","","."&amp;$C1729&amp;"."&amp;$B1729)&amp;INDEX(VarEnd,MATCH($A1729,VarKey,0))&amp;AF$5</f>
        <v/>
      </c>
      <c r="AG1729" s="39">
        <f>AG1702*Settings!$C$13*(INDEX(AG$420:AG$431,$D1729))</f>
        <v/>
      </c>
      <c r="AH1729" s="40">
        <f>AH1702*Settings!$C$13*(INDEX(AH$420:AH$431,$D1729))</f>
        <v/>
      </c>
      <c r="AI1729" s="40">
        <f>AI1702*Settings!$C$13*(INDEX(AI$420:AI$431,$D1729))</f>
        <v/>
      </c>
      <c r="AJ1729" s="40">
        <f>AJ1702*Settings!$C$13*(INDEX(AJ$420:AJ$431,$D1729))</f>
        <v/>
      </c>
      <c r="AK1729" s="40">
        <f>AK1702*Settings!$C$13*(INDEX(AK$420:AK$431,$D1729))</f>
        <v/>
      </c>
      <c r="AL1729" s="40">
        <f>AL1702*Settings!$C$13*(INDEX(AL$420:AL$431,$D1729))</f>
        <v/>
      </c>
      <c r="AM1729" s="40">
        <f>AM1702*Settings!$C$13*(INDEX(AM$420:AM$431,$D1729))</f>
        <v/>
      </c>
      <c r="AN1729" s="40">
        <f>AN1702*Settings!$C$13*(INDEX(AN$420:AN$431,$D1729))</f>
        <v/>
      </c>
      <c r="AO1729" s="40">
        <f>AO1702*Settings!$C$13*(INDEX(AO$420:AO$431,$D1729))</f>
        <v/>
      </c>
      <c r="AP1729" s="40">
        <f>AP1702*Settings!$C$13*(INDEX(AP$420:AP$431,$D1729))</f>
        <v/>
      </c>
      <c r="AQ1729" s="40">
        <f>AQ1702*Settings!$C$13*(INDEX(AQ$420:AQ$431,$D1729))</f>
        <v/>
      </c>
      <c r="AR1729" s="40">
        <f>AR1702*Settings!$C$13*(INDEX(AR$420:AR$431,$D1729))</f>
        <v/>
      </c>
      <c r="AS1729" s="40">
        <f>AS1702*Settings!$C$13*(INDEX(AS$420:AS$431,$D1729))</f>
        <v/>
      </c>
      <c r="AT1729" s="40">
        <f>AT1702*Settings!$C$13*(INDEX(AT$420:AT$431,$D1729))</f>
        <v/>
      </c>
      <c r="AU1729" s="40">
        <f>AU1702*Settings!$C$13*(INDEX(AU$420:AU$431,$D1729))</f>
        <v/>
      </c>
      <c r="AV1729" s="40">
        <f>AV1702*Settings!$C$13*(INDEX(AV$420:AV$431,$D1729))</f>
        <v/>
      </c>
      <c r="AW1729" s="40">
        <f>AW1702*Settings!$C$13*(INDEX(AW$420:AW$431,$D1729))</f>
        <v/>
      </c>
      <c r="AX1729" s="40">
        <f>AX1702*Settings!$C$13*(INDEX(AX$420:AX$431,$D1729))</f>
        <v/>
      </c>
      <c r="AY1729" s="40">
        <f>AY1702*Settings!$C$13*(INDEX(AY$420:AY$431,$D1729))</f>
        <v/>
      </c>
    </row>
    <row r="1730" hidden="1" outlineLevel="2">
      <c r="A1730" s="14" t="inlineStr">
        <is>
          <t>rsub</t>
        </is>
      </c>
      <c r="B1730" s="14" t="inlineStr">
        <is>
          <t>nga</t>
        </is>
      </c>
      <c r="C1730" s="14" t="inlineStr">
        <is>
          <t>foo</t>
        </is>
      </c>
      <c r="D1730" s="32">
        <f>INDEX(Inputs!$U$5:$U$132,MATCH($B1730&amp;"|"&amp;$C1730,Inputs!$A$5:$A$132,0))</f>
        <v/>
      </c>
      <c r="E1730" s="36" t="n"/>
      <c r="F1730" s="36" t="n"/>
      <c r="G1730" s="36" t="n"/>
      <c r="H1730" s="14">
        <f>INDEX(VarLab,MATCH($A1730,VarKey,0))&amp;INDEX(MemLab,MATCH($C1730&amp;"|"&amp;$B1730,MemKey,0))</f>
        <v/>
      </c>
      <c r="I1730" s="14">
        <f>INDEX(VarUnit,MATCH($A1730,VarKey,0))</f>
        <v/>
      </c>
      <c r="J1730" s="14">
        <f>INDEX(VarSrc,MATCH($A1730,VarKey,0))</f>
        <v/>
      </c>
      <c r="K1730" s="11">
        <f>CodePrefix&amp;$A1730&amp;IF($C1730="","","."&amp;$C1730&amp;"."&amp;$B1730)&amp;INDEX(VarEnd,MATCH($A1730,VarKey,0))&amp;K$5</f>
        <v/>
      </c>
      <c r="L1730" s="39">
        <f>L1703*Settings!$C$13*(INDEX(L$420:L$431,$D1730))</f>
        <v/>
      </c>
      <c r="M1730" s="40">
        <f>M1703*Settings!$C$13*(INDEX(M$420:M$431,$D1730))</f>
        <v/>
      </c>
      <c r="N1730" s="40">
        <f>N1703*Settings!$C$13*(INDEX(N$420:N$431,$D1730))</f>
        <v/>
      </c>
      <c r="O1730" s="40">
        <f>O1703*Settings!$C$13*(INDEX(O$420:O$431,$D1730))</f>
        <v/>
      </c>
      <c r="P1730" s="40">
        <f>P1703*Settings!$C$13*(INDEX(P$420:P$431,$D1730))</f>
        <v/>
      </c>
      <c r="Q1730" s="40">
        <f>Q1703*Settings!$C$13*(INDEX(Q$420:Q$431,$D1730))</f>
        <v/>
      </c>
      <c r="R1730" s="40">
        <f>R1703*Settings!$C$13*(INDEX(R$420:R$431,$D1730))</f>
        <v/>
      </c>
      <c r="S1730" s="40">
        <f>S1703*Settings!$C$13*(INDEX(S$420:S$431,$D1730))</f>
        <v/>
      </c>
      <c r="T1730" s="40">
        <f>T1703*Settings!$C$13*(INDEX(T$420:T$431,$D1730))</f>
        <v/>
      </c>
      <c r="U1730" s="40">
        <f>U1703*Settings!$C$13*(INDEX(U$420:U$431,$D1730))</f>
        <v/>
      </c>
      <c r="V1730" s="40">
        <f>V1703*Settings!$C$13*(INDEX(V$420:V$431,$D1730))</f>
        <v/>
      </c>
      <c r="W1730" s="40">
        <f>W1703*Settings!$C$13*(INDEX(W$420:W$431,$D1730))</f>
        <v/>
      </c>
      <c r="X1730" s="40">
        <f>X1703*Settings!$C$13*(INDEX(X$420:X$431,$D1730))</f>
        <v/>
      </c>
      <c r="Y1730" s="40">
        <f>Y1703*Settings!$C$13*(INDEX(Y$420:Y$431,$D1730))</f>
        <v/>
      </c>
      <c r="Z1730" s="40">
        <f>Z1703*Settings!$C$13*(INDEX(Z$420:Z$431,$D1730))</f>
        <v/>
      </c>
      <c r="AA1730" s="40">
        <f>AA1703*Settings!$C$13*(INDEX(AA$420:AA$431,$D1730))</f>
        <v/>
      </c>
      <c r="AB1730" s="40">
        <f>AB1703*Settings!$C$13*(INDEX(AB$420:AB$431,$D1730))</f>
        <v/>
      </c>
      <c r="AC1730" s="40">
        <f>AC1703*Settings!$C$13*(INDEX(AC$420:AC$431,$D1730))</f>
        <v/>
      </c>
      <c r="AD1730" s="40">
        <f>AD1703*Settings!$C$13*(INDEX(AD$420:AD$431,$D1730))</f>
        <v/>
      </c>
      <c r="AF1730" s="11">
        <f>CodePrefix&amp;$A1730&amp;IF($C1730="","","."&amp;$C1730&amp;"."&amp;$B1730)&amp;INDEX(VarEnd,MATCH($A1730,VarKey,0))&amp;AF$5</f>
        <v/>
      </c>
      <c r="AG1730" s="39">
        <f>AG1703*Settings!$C$13*(INDEX(AG$420:AG$431,$D1730))</f>
        <v/>
      </c>
      <c r="AH1730" s="40">
        <f>AH1703*Settings!$C$13*(INDEX(AH$420:AH$431,$D1730))</f>
        <v/>
      </c>
      <c r="AI1730" s="40">
        <f>AI1703*Settings!$C$13*(INDEX(AI$420:AI$431,$D1730))</f>
        <v/>
      </c>
      <c r="AJ1730" s="40">
        <f>AJ1703*Settings!$C$13*(INDEX(AJ$420:AJ$431,$D1730))</f>
        <v/>
      </c>
      <c r="AK1730" s="40">
        <f>AK1703*Settings!$C$13*(INDEX(AK$420:AK$431,$D1730))</f>
        <v/>
      </c>
      <c r="AL1730" s="40">
        <f>AL1703*Settings!$C$13*(INDEX(AL$420:AL$431,$D1730))</f>
        <v/>
      </c>
      <c r="AM1730" s="40">
        <f>AM1703*Settings!$C$13*(INDEX(AM$420:AM$431,$D1730))</f>
        <v/>
      </c>
      <c r="AN1730" s="40">
        <f>AN1703*Settings!$C$13*(INDEX(AN$420:AN$431,$D1730))</f>
        <v/>
      </c>
      <c r="AO1730" s="40">
        <f>AO1703*Settings!$C$13*(INDEX(AO$420:AO$431,$D1730))</f>
        <v/>
      </c>
      <c r="AP1730" s="40">
        <f>AP1703*Settings!$C$13*(INDEX(AP$420:AP$431,$D1730))</f>
        <v/>
      </c>
      <c r="AQ1730" s="40">
        <f>AQ1703*Settings!$C$13*(INDEX(AQ$420:AQ$431,$D1730))</f>
        <v/>
      </c>
      <c r="AR1730" s="40">
        <f>AR1703*Settings!$C$13*(INDEX(AR$420:AR$431,$D1730))</f>
        <v/>
      </c>
      <c r="AS1730" s="40">
        <f>AS1703*Settings!$C$13*(INDEX(AS$420:AS$431,$D1730))</f>
        <v/>
      </c>
      <c r="AT1730" s="40">
        <f>AT1703*Settings!$C$13*(INDEX(AT$420:AT$431,$D1730))</f>
        <v/>
      </c>
      <c r="AU1730" s="40">
        <f>AU1703*Settings!$C$13*(INDEX(AU$420:AU$431,$D1730))</f>
        <v/>
      </c>
      <c r="AV1730" s="40">
        <f>AV1703*Settings!$C$13*(INDEX(AV$420:AV$431,$D1730))</f>
        <v/>
      </c>
      <c r="AW1730" s="40">
        <f>AW1703*Settings!$C$13*(INDEX(AW$420:AW$431,$D1730))</f>
        <v/>
      </c>
      <c r="AX1730" s="40">
        <f>AX1703*Settings!$C$13*(INDEX(AX$420:AX$431,$D1730))</f>
        <v/>
      </c>
      <c r="AY1730" s="40">
        <f>AY1703*Settings!$C$13*(INDEX(AY$420:AY$431,$D1730))</f>
        <v/>
      </c>
    </row>
    <row r="1731" hidden="1" outlineLevel="2">
      <c r="A1731" s="14" t="inlineStr">
        <is>
          <t>rsub</t>
        </is>
      </c>
      <c r="B1731" s="14" t="inlineStr">
        <is>
          <t>gso</t>
        </is>
      </c>
      <c r="C1731" s="14" t="inlineStr">
        <is>
          <t>foo</t>
        </is>
      </c>
      <c r="D1731" s="32">
        <f>INDEX(Inputs!$U$5:$U$132,MATCH($B1731&amp;"|"&amp;$C1731,Inputs!$A$5:$A$132,0))</f>
        <v/>
      </c>
      <c r="E1731" s="36" t="n"/>
      <c r="F1731" s="36" t="n"/>
      <c r="G1731" s="36" t="n"/>
      <c r="H1731" s="14">
        <f>INDEX(VarLab,MATCH($A1731,VarKey,0))&amp;INDEX(MemLab,MATCH($C1731&amp;"|"&amp;$B1731,MemKey,0))</f>
        <v/>
      </c>
      <c r="I1731" s="14">
        <f>INDEX(VarUnit,MATCH($A1731,VarKey,0))</f>
        <v/>
      </c>
      <c r="J1731" s="14">
        <f>INDEX(VarSrc,MATCH($A1731,VarKey,0))</f>
        <v/>
      </c>
      <c r="K1731" s="11">
        <f>CodePrefix&amp;$A1731&amp;IF($C1731="","","."&amp;$C1731&amp;"."&amp;$B1731)&amp;INDEX(VarEnd,MATCH($A1731,VarKey,0))&amp;K$5</f>
        <v/>
      </c>
      <c r="L1731" s="39">
        <f>L1704*Settings!$C$13*(INDEX(L$420:L$431,$D1731))</f>
        <v/>
      </c>
      <c r="M1731" s="40">
        <f>M1704*Settings!$C$13*(INDEX(M$420:M$431,$D1731))</f>
        <v/>
      </c>
      <c r="N1731" s="40">
        <f>N1704*Settings!$C$13*(INDEX(N$420:N$431,$D1731))</f>
        <v/>
      </c>
      <c r="O1731" s="40">
        <f>O1704*Settings!$C$13*(INDEX(O$420:O$431,$D1731))</f>
        <v/>
      </c>
      <c r="P1731" s="40">
        <f>P1704*Settings!$C$13*(INDEX(P$420:P$431,$D1731))</f>
        <v/>
      </c>
      <c r="Q1731" s="40">
        <f>Q1704*Settings!$C$13*(INDEX(Q$420:Q$431,$D1731))</f>
        <v/>
      </c>
      <c r="R1731" s="40">
        <f>R1704*Settings!$C$13*(INDEX(R$420:R$431,$D1731))</f>
        <v/>
      </c>
      <c r="S1731" s="40">
        <f>S1704*Settings!$C$13*(INDEX(S$420:S$431,$D1731))</f>
        <v/>
      </c>
      <c r="T1731" s="40">
        <f>T1704*Settings!$C$13*(INDEX(T$420:T$431,$D1731))</f>
        <v/>
      </c>
      <c r="U1731" s="40">
        <f>U1704*Settings!$C$13*(INDEX(U$420:U$431,$D1731))</f>
        <v/>
      </c>
      <c r="V1731" s="40">
        <f>V1704*Settings!$C$13*(INDEX(V$420:V$431,$D1731))</f>
        <v/>
      </c>
      <c r="W1731" s="40">
        <f>W1704*Settings!$C$13*(INDEX(W$420:W$431,$D1731))</f>
        <v/>
      </c>
      <c r="X1731" s="40">
        <f>X1704*Settings!$C$13*(INDEX(X$420:X$431,$D1731))</f>
        <v/>
      </c>
      <c r="Y1731" s="40">
        <f>Y1704*Settings!$C$13*(INDEX(Y$420:Y$431,$D1731))</f>
        <v/>
      </c>
      <c r="Z1731" s="40">
        <f>Z1704*Settings!$C$13*(INDEX(Z$420:Z$431,$D1731))</f>
        <v/>
      </c>
      <c r="AA1731" s="40">
        <f>AA1704*Settings!$C$13*(INDEX(AA$420:AA$431,$D1731))</f>
        <v/>
      </c>
      <c r="AB1731" s="40">
        <f>AB1704*Settings!$C$13*(INDEX(AB$420:AB$431,$D1731))</f>
        <v/>
      </c>
      <c r="AC1731" s="40">
        <f>AC1704*Settings!$C$13*(INDEX(AC$420:AC$431,$D1731))</f>
        <v/>
      </c>
      <c r="AD1731" s="40">
        <f>AD1704*Settings!$C$13*(INDEX(AD$420:AD$431,$D1731))</f>
        <v/>
      </c>
      <c r="AF1731" s="11">
        <f>CodePrefix&amp;$A1731&amp;IF($C1731="","","."&amp;$C1731&amp;"."&amp;$B1731)&amp;INDEX(VarEnd,MATCH($A1731,VarKey,0))&amp;AF$5</f>
        <v/>
      </c>
      <c r="AG1731" s="39">
        <f>AG1704*Settings!$C$13*(INDEX(AG$420:AG$431,$D1731))</f>
        <v/>
      </c>
      <c r="AH1731" s="40">
        <f>AH1704*Settings!$C$13*(INDEX(AH$420:AH$431,$D1731))</f>
        <v/>
      </c>
      <c r="AI1731" s="40">
        <f>AI1704*Settings!$C$13*(INDEX(AI$420:AI$431,$D1731))</f>
        <v/>
      </c>
      <c r="AJ1731" s="40">
        <f>AJ1704*Settings!$C$13*(INDEX(AJ$420:AJ$431,$D1731))</f>
        <v/>
      </c>
      <c r="AK1731" s="40">
        <f>AK1704*Settings!$C$13*(INDEX(AK$420:AK$431,$D1731))</f>
        <v/>
      </c>
      <c r="AL1731" s="40">
        <f>AL1704*Settings!$C$13*(INDEX(AL$420:AL$431,$D1731))</f>
        <v/>
      </c>
      <c r="AM1731" s="40">
        <f>AM1704*Settings!$C$13*(INDEX(AM$420:AM$431,$D1731))</f>
        <v/>
      </c>
      <c r="AN1731" s="40">
        <f>AN1704*Settings!$C$13*(INDEX(AN$420:AN$431,$D1731))</f>
        <v/>
      </c>
      <c r="AO1731" s="40">
        <f>AO1704*Settings!$C$13*(INDEX(AO$420:AO$431,$D1731))</f>
        <v/>
      </c>
      <c r="AP1731" s="40">
        <f>AP1704*Settings!$C$13*(INDEX(AP$420:AP$431,$D1731))</f>
        <v/>
      </c>
      <c r="AQ1731" s="40">
        <f>AQ1704*Settings!$C$13*(INDEX(AQ$420:AQ$431,$D1731))</f>
        <v/>
      </c>
      <c r="AR1731" s="40">
        <f>AR1704*Settings!$C$13*(INDEX(AR$420:AR$431,$D1731))</f>
        <v/>
      </c>
      <c r="AS1731" s="40">
        <f>AS1704*Settings!$C$13*(INDEX(AS$420:AS$431,$D1731))</f>
        <v/>
      </c>
      <c r="AT1731" s="40">
        <f>AT1704*Settings!$C$13*(INDEX(AT$420:AT$431,$D1731))</f>
        <v/>
      </c>
      <c r="AU1731" s="40">
        <f>AU1704*Settings!$C$13*(INDEX(AU$420:AU$431,$D1731))</f>
        <v/>
      </c>
      <c r="AV1731" s="40">
        <f>AV1704*Settings!$C$13*(INDEX(AV$420:AV$431,$D1731))</f>
        <v/>
      </c>
      <c r="AW1731" s="40">
        <f>AW1704*Settings!$C$13*(INDEX(AW$420:AW$431,$D1731))</f>
        <v/>
      </c>
      <c r="AX1731" s="40">
        <f>AX1704*Settings!$C$13*(INDEX(AX$420:AX$431,$D1731))</f>
        <v/>
      </c>
      <c r="AY1731" s="40">
        <f>AY1704*Settings!$C$13*(INDEX(AY$420:AY$431,$D1731))</f>
        <v/>
      </c>
    </row>
    <row r="1732" hidden="1" outlineLevel="2">
      <c r="A1732" s="14" t="inlineStr">
        <is>
          <t>rsub</t>
        </is>
      </c>
      <c r="B1732" s="14" t="inlineStr">
        <is>
          <t>die</t>
        </is>
      </c>
      <c r="C1732" s="14" t="inlineStr">
        <is>
          <t>foo</t>
        </is>
      </c>
      <c r="D1732" s="32">
        <f>INDEX(Inputs!$U$5:$U$132,MATCH($B1732&amp;"|"&amp;$C1732,Inputs!$A$5:$A$132,0))</f>
        <v/>
      </c>
      <c r="E1732" s="36" t="n"/>
      <c r="F1732" s="36" t="n"/>
      <c r="G1732" s="36" t="n"/>
      <c r="H1732" s="14">
        <f>INDEX(VarLab,MATCH($A1732,VarKey,0))&amp;INDEX(MemLab,MATCH($C1732&amp;"|"&amp;$B1732,MemKey,0))</f>
        <v/>
      </c>
      <c r="I1732" s="14">
        <f>INDEX(VarUnit,MATCH($A1732,VarKey,0))</f>
        <v/>
      </c>
      <c r="J1732" s="14">
        <f>INDEX(VarSrc,MATCH($A1732,VarKey,0))</f>
        <v/>
      </c>
      <c r="K1732" s="11">
        <f>CodePrefix&amp;$A1732&amp;IF($C1732="","","."&amp;$C1732&amp;"."&amp;$B1732)&amp;INDEX(VarEnd,MATCH($A1732,VarKey,0))&amp;K$5</f>
        <v/>
      </c>
      <c r="L1732" s="39">
        <f>L1705*Settings!$C$13*(INDEX(L$420:L$431,$D1732))</f>
        <v/>
      </c>
      <c r="M1732" s="40">
        <f>M1705*Settings!$C$13*(INDEX(M$420:M$431,$D1732))</f>
        <v/>
      </c>
      <c r="N1732" s="40">
        <f>N1705*Settings!$C$13*(INDEX(N$420:N$431,$D1732))</f>
        <v/>
      </c>
      <c r="O1732" s="40">
        <f>O1705*Settings!$C$13*(INDEX(O$420:O$431,$D1732))</f>
        <v/>
      </c>
      <c r="P1732" s="40">
        <f>P1705*Settings!$C$13*(INDEX(P$420:P$431,$D1732))</f>
        <v/>
      </c>
      <c r="Q1732" s="40">
        <f>Q1705*Settings!$C$13*(INDEX(Q$420:Q$431,$D1732))</f>
        <v/>
      </c>
      <c r="R1732" s="40">
        <f>R1705*Settings!$C$13*(INDEX(R$420:R$431,$D1732))</f>
        <v/>
      </c>
      <c r="S1732" s="40">
        <f>S1705*Settings!$C$13*(INDEX(S$420:S$431,$D1732))</f>
        <v/>
      </c>
      <c r="T1732" s="40">
        <f>T1705*Settings!$C$13*(INDEX(T$420:T$431,$D1732))</f>
        <v/>
      </c>
      <c r="U1732" s="40">
        <f>U1705*Settings!$C$13*(INDEX(U$420:U$431,$D1732))</f>
        <v/>
      </c>
      <c r="V1732" s="40">
        <f>V1705*Settings!$C$13*(INDEX(V$420:V$431,$D1732))</f>
        <v/>
      </c>
      <c r="W1732" s="40">
        <f>W1705*Settings!$C$13*(INDEX(W$420:W$431,$D1732))</f>
        <v/>
      </c>
      <c r="X1732" s="40">
        <f>X1705*Settings!$C$13*(INDEX(X$420:X$431,$D1732))</f>
        <v/>
      </c>
      <c r="Y1732" s="40">
        <f>Y1705*Settings!$C$13*(INDEX(Y$420:Y$431,$D1732))</f>
        <v/>
      </c>
      <c r="Z1732" s="40">
        <f>Z1705*Settings!$C$13*(INDEX(Z$420:Z$431,$D1732))</f>
        <v/>
      </c>
      <c r="AA1732" s="40">
        <f>AA1705*Settings!$C$13*(INDEX(AA$420:AA$431,$D1732))</f>
        <v/>
      </c>
      <c r="AB1732" s="40">
        <f>AB1705*Settings!$C$13*(INDEX(AB$420:AB$431,$D1732))</f>
        <v/>
      </c>
      <c r="AC1732" s="40">
        <f>AC1705*Settings!$C$13*(INDEX(AC$420:AC$431,$D1732))</f>
        <v/>
      </c>
      <c r="AD1732" s="40">
        <f>AD1705*Settings!$C$13*(INDEX(AD$420:AD$431,$D1732))</f>
        <v/>
      </c>
      <c r="AF1732" s="11">
        <f>CodePrefix&amp;$A1732&amp;IF($C1732="","","."&amp;$C1732&amp;"."&amp;$B1732)&amp;INDEX(VarEnd,MATCH($A1732,VarKey,0))&amp;AF$5</f>
        <v/>
      </c>
      <c r="AG1732" s="39">
        <f>AG1705*Settings!$C$13*(INDEX(AG$420:AG$431,$D1732))</f>
        <v/>
      </c>
      <c r="AH1732" s="40">
        <f>AH1705*Settings!$C$13*(INDEX(AH$420:AH$431,$D1732))</f>
        <v/>
      </c>
      <c r="AI1732" s="40">
        <f>AI1705*Settings!$C$13*(INDEX(AI$420:AI$431,$D1732))</f>
        <v/>
      </c>
      <c r="AJ1732" s="40">
        <f>AJ1705*Settings!$C$13*(INDEX(AJ$420:AJ$431,$D1732))</f>
        <v/>
      </c>
      <c r="AK1732" s="40">
        <f>AK1705*Settings!$C$13*(INDEX(AK$420:AK$431,$D1732))</f>
        <v/>
      </c>
      <c r="AL1732" s="40">
        <f>AL1705*Settings!$C$13*(INDEX(AL$420:AL$431,$D1732))</f>
        <v/>
      </c>
      <c r="AM1732" s="40">
        <f>AM1705*Settings!$C$13*(INDEX(AM$420:AM$431,$D1732))</f>
        <v/>
      </c>
      <c r="AN1732" s="40">
        <f>AN1705*Settings!$C$13*(INDEX(AN$420:AN$431,$D1732))</f>
        <v/>
      </c>
      <c r="AO1732" s="40">
        <f>AO1705*Settings!$C$13*(INDEX(AO$420:AO$431,$D1732))</f>
        <v/>
      </c>
      <c r="AP1732" s="40">
        <f>AP1705*Settings!$C$13*(INDEX(AP$420:AP$431,$D1732))</f>
        <v/>
      </c>
      <c r="AQ1732" s="40">
        <f>AQ1705*Settings!$C$13*(INDEX(AQ$420:AQ$431,$D1732))</f>
        <v/>
      </c>
      <c r="AR1732" s="40">
        <f>AR1705*Settings!$C$13*(INDEX(AR$420:AR$431,$D1732))</f>
        <v/>
      </c>
      <c r="AS1732" s="40">
        <f>AS1705*Settings!$C$13*(INDEX(AS$420:AS$431,$D1732))</f>
        <v/>
      </c>
      <c r="AT1732" s="40">
        <f>AT1705*Settings!$C$13*(INDEX(AT$420:AT$431,$D1732))</f>
        <v/>
      </c>
      <c r="AU1732" s="40">
        <f>AU1705*Settings!$C$13*(INDEX(AU$420:AU$431,$D1732))</f>
        <v/>
      </c>
      <c r="AV1732" s="40">
        <f>AV1705*Settings!$C$13*(INDEX(AV$420:AV$431,$D1732))</f>
        <v/>
      </c>
      <c r="AW1732" s="40">
        <f>AW1705*Settings!$C$13*(INDEX(AW$420:AW$431,$D1732))</f>
        <v/>
      </c>
      <c r="AX1732" s="40">
        <f>AX1705*Settings!$C$13*(INDEX(AX$420:AX$431,$D1732))</f>
        <v/>
      </c>
      <c r="AY1732" s="40">
        <f>AY1705*Settings!$C$13*(INDEX(AY$420:AY$431,$D1732))</f>
        <v/>
      </c>
    </row>
    <row r="1733" hidden="1" outlineLevel="2">
      <c r="A1733" s="14" t="inlineStr">
        <is>
          <t>rsub</t>
        </is>
      </c>
      <c r="B1733" s="14" t="inlineStr">
        <is>
          <t>lpg</t>
        </is>
      </c>
      <c r="C1733" s="14" t="inlineStr">
        <is>
          <t>foo</t>
        </is>
      </c>
      <c r="D1733" s="32">
        <f>INDEX(Inputs!$U$5:$U$132,MATCH($B1733&amp;"|"&amp;$C1733,Inputs!$A$5:$A$132,0))</f>
        <v/>
      </c>
      <c r="E1733" s="36" t="n"/>
      <c r="F1733" s="36" t="n"/>
      <c r="G1733" s="36" t="n"/>
      <c r="H1733" s="14">
        <f>INDEX(VarLab,MATCH($A1733,VarKey,0))&amp;INDEX(MemLab,MATCH($C1733&amp;"|"&amp;$B1733,MemKey,0))</f>
        <v/>
      </c>
      <c r="I1733" s="14">
        <f>INDEX(VarUnit,MATCH($A1733,VarKey,0))</f>
        <v/>
      </c>
      <c r="J1733" s="14">
        <f>INDEX(VarSrc,MATCH($A1733,VarKey,0))</f>
        <v/>
      </c>
      <c r="K1733" s="11">
        <f>CodePrefix&amp;$A1733&amp;IF($C1733="","","."&amp;$C1733&amp;"."&amp;$B1733)&amp;INDEX(VarEnd,MATCH($A1733,VarKey,0))&amp;K$5</f>
        <v/>
      </c>
      <c r="L1733" s="39">
        <f>L1706*Settings!$C$13*(INDEX(L$420:L$431,$D1733))</f>
        <v/>
      </c>
      <c r="M1733" s="40">
        <f>M1706*Settings!$C$13*(INDEX(M$420:M$431,$D1733))</f>
        <v/>
      </c>
      <c r="N1733" s="40">
        <f>N1706*Settings!$C$13*(INDEX(N$420:N$431,$D1733))</f>
        <v/>
      </c>
      <c r="O1733" s="40">
        <f>O1706*Settings!$C$13*(INDEX(O$420:O$431,$D1733))</f>
        <v/>
      </c>
      <c r="P1733" s="40">
        <f>P1706*Settings!$C$13*(INDEX(P$420:P$431,$D1733))</f>
        <v/>
      </c>
      <c r="Q1733" s="40">
        <f>Q1706*Settings!$C$13*(INDEX(Q$420:Q$431,$D1733))</f>
        <v/>
      </c>
      <c r="R1733" s="40">
        <f>R1706*Settings!$C$13*(INDEX(R$420:R$431,$D1733))</f>
        <v/>
      </c>
      <c r="S1733" s="40">
        <f>S1706*Settings!$C$13*(INDEX(S$420:S$431,$D1733))</f>
        <v/>
      </c>
      <c r="T1733" s="40">
        <f>T1706*Settings!$C$13*(INDEX(T$420:T$431,$D1733))</f>
        <v/>
      </c>
      <c r="U1733" s="40">
        <f>U1706*Settings!$C$13*(INDEX(U$420:U$431,$D1733))</f>
        <v/>
      </c>
      <c r="V1733" s="40">
        <f>V1706*Settings!$C$13*(INDEX(V$420:V$431,$D1733))</f>
        <v/>
      </c>
      <c r="W1733" s="40">
        <f>W1706*Settings!$C$13*(INDEX(W$420:W$431,$D1733))</f>
        <v/>
      </c>
      <c r="X1733" s="40">
        <f>X1706*Settings!$C$13*(INDEX(X$420:X$431,$D1733))</f>
        <v/>
      </c>
      <c r="Y1733" s="40">
        <f>Y1706*Settings!$C$13*(INDEX(Y$420:Y$431,$D1733))</f>
        <v/>
      </c>
      <c r="Z1733" s="40">
        <f>Z1706*Settings!$C$13*(INDEX(Z$420:Z$431,$D1733))</f>
        <v/>
      </c>
      <c r="AA1733" s="40">
        <f>AA1706*Settings!$C$13*(INDEX(AA$420:AA$431,$D1733))</f>
        <v/>
      </c>
      <c r="AB1733" s="40">
        <f>AB1706*Settings!$C$13*(INDEX(AB$420:AB$431,$D1733))</f>
        <v/>
      </c>
      <c r="AC1733" s="40">
        <f>AC1706*Settings!$C$13*(INDEX(AC$420:AC$431,$D1733))</f>
        <v/>
      </c>
      <c r="AD1733" s="40">
        <f>AD1706*Settings!$C$13*(INDEX(AD$420:AD$431,$D1733))</f>
        <v/>
      </c>
      <c r="AF1733" s="11">
        <f>CodePrefix&amp;$A1733&amp;IF($C1733="","","."&amp;$C1733&amp;"."&amp;$B1733)&amp;INDEX(VarEnd,MATCH($A1733,VarKey,0))&amp;AF$5</f>
        <v/>
      </c>
      <c r="AG1733" s="39">
        <f>AG1706*Settings!$C$13*(INDEX(AG$420:AG$431,$D1733))</f>
        <v/>
      </c>
      <c r="AH1733" s="40">
        <f>AH1706*Settings!$C$13*(INDEX(AH$420:AH$431,$D1733))</f>
        <v/>
      </c>
      <c r="AI1733" s="40">
        <f>AI1706*Settings!$C$13*(INDEX(AI$420:AI$431,$D1733))</f>
        <v/>
      </c>
      <c r="AJ1733" s="40">
        <f>AJ1706*Settings!$C$13*(INDEX(AJ$420:AJ$431,$D1733))</f>
        <v/>
      </c>
      <c r="AK1733" s="40">
        <f>AK1706*Settings!$C$13*(INDEX(AK$420:AK$431,$D1733))</f>
        <v/>
      </c>
      <c r="AL1733" s="40">
        <f>AL1706*Settings!$C$13*(INDEX(AL$420:AL$431,$D1733))</f>
        <v/>
      </c>
      <c r="AM1733" s="40">
        <f>AM1706*Settings!$C$13*(INDEX(AM$420:AM$431,$D1733))</f>
        <v/>
      </c>
      <c r="AN1733" s="40">
        <f>AN1706*Settings!$C$13*(INDEX(AN$420:AN$431,$D1733))</f>
        <v/>
      </c>
      <c r="AO1733" s="40">
        <f>AO1706*Settings!$C$13*(INDEX(AO$420:AO$431,$D1733))</f>
        <v/>
      </c>
      <c r="AP1733" s="40">
        <f>AP1706*Settings!$C$13*(INDEX(AP$420:AP$431,$D1733))</f>
        <v/>
      </c>
      <c r="AQ1733" s="40">
        <f>AQ1706*Settings!$C$13*(INDEX(AQ$420:AQ$431,$D1733))</f>
        <v/>
      </c>
      <c r="AR1733" s="40">
        <f>AR1706*Settings!$C$13*(INDEX(AR$420:AR$431,$D1733))</f>
        <v/>
      </c>
      <c r="AS1733" s="40">
        <f>AS1706*Settings!$C$13*(INDEX(AS$420:AS$431,$D1733))</f>
        <v/>
      </c>
      <c r="AT1733" s="40">
        <f>AT1706*Settings!$C$13*(INDEX(AT$420:AT$431,$D1733))</f>
        <v/>
      </c>
      <c r="AU1733" s="40">
        <f>AU1706*Settings!$C$13*(INDEX(AU$420:AU$431,$D1733))</f>
        <v/>
      </c>
      <c r="AV1733" s="40">
        <f>AV1706*Settings!$C$13*(INDEX(AV$420:AV$431,$D1733))</f>
        <v/>
      </c>
      <c r="AW1733" s="40">
        <f>AW1706*Settings!$C$13*(INDEX(AW$420:AW$431,$D1733))</f>
        <v/>
      </c>
      <c r="AX1733" s="40">
        <f>AX1706*Settings!$C$13*(INDEX(AX$420:AX$431,$D1733))</f>
        <v/>
      </c>
      <c r="AY1733" s="40">
        <f>AY1706*Settings!$C$13*(INDEX(AY$420:AY$431,$D1733))</f>
        <v/>
      </c>
    </row>
    <row r="1734" hidden="1" outlineLevel="2">
      <c r="A1734" s="14" t="inlineStr">
        <is>
          <t>rsub</t>
        </is>
      </c>
      <c r="B1734" s="14" t="inlineStr">
        <is>
          <t>ker</t>
        </is>
      </c>
      <c r="C1734" s="14" t="inlineStr">
        <is>
          <t>foo</t>
        </is>
      </c>
      <c r="D1734" s="32">
        <f>INDEX(Inputs!$U$5:$U$132,MATCH($B1734&amp;"|"&amp;$C1734,Inputs!$A$5:$A$132,0))</f>
        <v/>
      </c>
      <c r="E1734" s="36" t="n"/>
      <c r="F1734" s="36" t="n"/>
      <c r="G1734" s="36" t="n"/>
      <c r="H1734" s="14">
        <f>INDEX(VarLab,MATCH($A1734,VarKey,0))&amp;INDEX(MemLab,MATCH($C1734&amp;"|"&amp;$B1734,MemKey,0))</f>
        <v/>
      </c>
      <c r="I1734" s="14">
        <f>INDEX(VarUnit,MATCH($A1734,VarKey,0))</f>
        <v/>
      </c>
      <c r="J1734" s="14">
        <f>INDEX(VarSrc,MATCH($A1734,VarKey,0))</f>
        <v/>
      </c>
      <c r="K1734" s="11">
        <f>CodePrefix&amp;$A1734&amp;IF($C1734="","","."&amp;$C1734&amp;"."&amp;$B1734)&amp;INDEX(VarEnd,MATCH($A1734,VarKey,0))&amp;K$5</f>
        <v/>
      </c>
      <c r="L1734" s="39">
        <f>L1707*Settings!$C$13*(INDEX(L$420:L$431,$D1734))</f>
        <v/>
      </c>
      <c r="M1734" s="40">
        <f>M1707*Settings!$C$13*(INDEX(M$420:M$431,$D1734))</f>
        <v/>
      </c>
      <c r="N1734" s="40">
        <f>N1707*Settings!$C$13*(INDEX(N$420:N$431,$D1734))</f>
        <v/>
      </c>
      <c r="O1734" s="40">
        <f>O1707*Settings!$C$13*(INDEX(O$420:O$431,$D1734))</f>
        <v/>
      </c>
      <c r="P1734" s="40">
        <f>P1707*Settings!$C$13*(INDEX(P$420:P$431,$D1734))</f>
        <v/>
      </c>
      <c r="Q1734" s="40">
        <f>Q1707*Settings!$C$13*(INDEX(Q$420:Q$431,$D1734))</f>
        <v/>
      </c>
      <c r="R1734" s="40">
        <f>R1707*Settings!$C$13*(INDEX(R$420:R$431,$D1734))</f>
        <v/>
      </c>
      <c r="S1734" s="40">
        <f>S1707*Settings!$C$13*(INDEX(S$420:S$431,$D1734))</f>
        <v/>
      </c>
      <c r="T1734" s="40">
        <f>T1707*Settings!$C$13*(INDEX(T$420:T$431,$D1734))</f>
        <v/>
      </c>
      <c r="U1734" s="40">
        <f>U1707*Settings!$C$13*(INDEX(U$420:U$431,$D1734))</f>
        <v/>
      </c>
      <c r="V1734" s="40">
        <f>V1707*Settings!$C$13*(INDEX(V$420:V$431,$D1734))</f>
        <v/>
      </c>
      <c r="W1734" s="40">
        <f>W1707*Settings!$C$13*(INDEX(W$420:W$431,$D1734))</f>
        <v/>
      </c>
      <c r="X1734" s="40">
        <f>X1707*Settings!$C$13*(INDEX(X$420:X$431,$D1734))</f>
        <v/>
      </c>
      <c r="Y1734" s="40">
        <f>Y1707*Settings!$C$13*(INDEX(Y$420:Y$431,$D1734))</f>
        <v/>
      </c>
      <c r="Z1734" s="40">
        <f>Z1707*Settings!$C$13*(INDEX(Z$420:Z$431,$D1734))</f>
        <v/>
      </c>
      <c r="AA1734" s="40">
        <f>AA1707*Settings!$C$13*(INDEX(AA$420:AA$431,$D1734))</f>
        <v/>
      </c>
      <c r="AB1734" s="40">
        <f>AB1707*Settings!$C$13*(INDEX(AB$420:AB$431,$D1734))</f>
        <v/>
      </c>
      <c r="AC1734" s="40">
        <f>AC1707*Settings!$C$13*(INDEX(AC$420:AC$431,$D1734))</f>
        <v/>
      </c>
      <c r="AD1734" s="40">
        <f>AD1707*Settings!$C$13*(INDEX(AD$420:AD$431,$D1734))</f>
        <v/>
      </c>
      <c r="AF1734" s="11">
        <f>CodePrefix&amp;$A1734&amp;IF($C1734="","","."&amp;$C1734&amp;"."&amp;$B1734)&amp;INDEX(VarEnd,MATCH($A1734,VarKey,0))&amp;AF$5</f>
        <v/>
      </c>
      <c r="AG1734" s="39">
        <f>AG1707*Settings!$C$13*(INDEX(AG$420:AG$431,$D1734))</f>
        <v/>
      </c>
      <c r="AH1734" s="40">
        <f>AH1707*Settings!$C$13*(INDEX(AH$420:AH$431,$D1734))</f>
        <v/>
      </c>
      <c r="AI1734" s="40">
        <f>AI1707*Settings!$C$13*(INDEX(AI$420:AI$431,$D1734))</f>
        <v/>
      </c>
      <c r="AJ1734" s="40">
        <f>AJ1707*Settings!$C$13*(INDEX(AJ$420:AJ$431,$D1734))</f>
        <v/>
      </c>
      <c r="AK1734" s="40">
        <f>AK1707*Settings!$C$13*(INDEX(AK$420:AK$431,$D1734))</f>
        <v/>
      </c>
      <c r="AL1734" s="40">
        <f>AL1707*Settings!$C$13*(INDEX(AL$420:AL$431,$D1734))</f>
        <v/>
      </c>
      <c r="AM1734" s="40">
        <f>AM1707*Settings!$C$13*(INDEX(AM$420:AM$431,$D1734))</f>
        <v/>
      </c>
      <c r="AN1734" s="40">
        <f>AN1707*Settings!$C$13*(INDEX(AN$420:AN$431,$D1734))</f>
        <v/>
      </c>
      <c r="AO1734" s="40">
        <f>AO1707*Settings!$C$13*(INDEX(AO$420:AO$431,$D1734))</f>
        <v/>
      </c>
      <c r="AP1734" s="40">
        <f>AP1707*Settings!$C$13*(INDEX(AP$420:AP$431,$D1734))</f>
        <v/>
      </c>
      <c r="AQ1734" s="40">
        <f>AQ1707*Settings!$C$13*(INDEX(AQ$420:AQ$431,$D1734))</f>
        <v/>
      </c>
      <c r="AR1734" s="40">
        <f>AR1707*Settings!$C$13*(INDEX(AR$420:AR$431,$D1734))</f>
        <v/>
      </c>
      <c r="AS1734" s="40">
        <f>AS1707*Settings!$C$13*(INDEX(AS$420:AS$431,$D1734))</f>
        <v/>
      </c>
      <c r="AT1734" s="40">
        <f>AT1707*Settings!$C$13*(INDEX(AT$420:AT$431,$D1734))</f>
        <v/>
      </c>
      <c r="AU1734" s="40">
        <f>AU1707*Settings!$C$13*(INDEX(AU$420:AU$431,$D1734))</f>
        <v/>
      </c>
      <c r="AV1734" s="40">
        <f>AV1707*Settings!$C$13*(INDEX(AV$420:AV$431,$D1734))</f>
        <v/>
      </c>
      <c r="AW1734" s="40">
        <f>AW1707*Settings!$C$13*(INDEX(AW$420:AW$431,$D1734))</f>
        <v/>
      </c>
      <c r="AX1734" s="40">
        <f>AX1707*Settings!$C$13*(INDEX(AX$420:AX$431,$D1734))</f>
        <v/>
      </c>
      <c r="AY1734" s="40">
        <f>AY1707*Settings!$C$13*(INDEX(AY$420:AY$431,$D1734))</f>
        <v/>
      </c>
    </row>
    <row r="1735" hidden="1" outlineLevel="2">
      <c r="A1735" s="14" t="inlineStr">
        <is>
          <t>rsub</t>
        </is>
      </c>
      <c r="B1735" s="14" t="inlineStr">
        <is>
          <t>oop</t>
        </is>
      </c>
      <c r="C1735" s="14" t="inlineStr">
        <is>
          <t>foo</t>
        </is>
      </c>
      <c r="D1735" s="32">
        <f>INDEX(Inputs!$U$5:$U$132,MATCH($B1735&amp;"|"&amp;$C1735,Inputs!$A$5:$A$132,0))</f>
        <v/>
      </c>
      <c r="E1735" s="36" t="n"/>
      <c r="F1735" s="36" t="n"/>
      <c r="G1735" s="36" t="n"/>
      <c r="H1735" s="14">
        <f>INDEX(VarLab,MATCH($A1735,VarKey,0))&amp;INDEX(MemLab,MATCH($C1735&amp;"|"&amp;$B1735,MemKey,0))</f>
        <v/>
      </c>
      <c r="I1735" s="14">
        <f>INDEX(VarUnit,MATCH($A1735,VarKey,0))</f>
        <v/>
      </c>
      <c r="J1735" s="14">
        <f>INDEX(VarSrc,MATCH($A1735,VarKey,0))</f>
        <v/>
      </c>
      <c r="K1735" s="11">
        <f>CodePrefix&amp;$A1735&amp;IF($C1735="","","."&amp;$C1735&amp;"."&amp;$B1735)&amp;INDEX(VarEnd,MATCH($A1735,VarKey,0))&amp;K$5</f>
        <v/>
      </c>
      <c r="L1735" s="39">
        <f>L1708*Settings!$C$13*(INDEX(L$420:L$431,$D1735))</f>
        <v/>
      </c>
      <c r="M1735" s="40">
        <f>M1708*Settings!$C$13*(INDEX(M$420:M$431,$D1735))</f>
        <v/>
      </c>
      <c r="N1735" s="40">
        <f>N1708*Settings!$C$13*(INDEX(N$420:N$431,$D1735))</f>
        <v/>
      </c>
      <c r="O1735" s="40">
        <f>O1708*Settings!$C$13*(INDEX(O$420:O$431,$D1735))</f>
        <v/>
      </c>
      <c r="P1735" s="40">
        <f>P1708*Settings!$C$13*(INDEX(P$420:P$431,$D1735))</f>
        <v/>
      </c>
      <c r="Q1735" s="40">
        <f>Q1708*Settings!$C$13*(INDEX(Q$420:Q$431,$D1735))</f>
        <v/>
      </c>
      <c r="R1735" s="40">
        <f>R1708*Settings!$C$13*(INDEX(R$420:R$431,$D1735))</f>
        <v/>
      </c>
      <c r="S1735" s="40">
        <f>S1708*Settings!$C$13*(INDEX(S$420:S$431,$D1735))</f>
        <v/>
      </c>
      <c r="T1735" s="40">
        <f>T1708*Settings!$C$13*(INDEX(T$420:T$431,$D1735))</f>
        <v/>
      </c>
      <c r="U1735" s="40">
        <f>U1708*Settings!$C$13*(INDEX(U$420:U$431,$D1735))</f>
        <v/>
      </c>
      <c r="V1735" s="40">
        <f>V1708*Settings!$C$13*(INDEX(V$420:V$431,$D1735))</f>
        <v/>
      </c>
      <c r="W1735" s="40">
        <f>W1708*Settings!$C$13*(INDEX(W$420:W$431,$D1735))</f>
        <v/>
      </c>
      <c r="X1735" s="40">
        <f>X1708*Settings!$C$13*(INDEX(X$420:X$431,$D1735))</f>
        <v/>
      </c>
      <c r="Y1735" s="40">
        <f>Y1708*Settings!$C$13*(INDEX(Y$420:Y$431,$D1735))</f>
        <v/>
      </c>
      <c r="Z1735" s="40">
        <f>Z1708*Settings!$C$13*(INDEX(Z$420:Z$431,$D1735))</f>
        <v/>
      </c>
      <c r="AA1735" s="40">
        <f>AA1708*Settings!$C$13*(INDEX(AA$420:AA$431,$D1735))</f>
        <v/>
      </c>
      <c r="AB1735" s="40">
        <f>AB1708*Settings!$C$13*(INDEX(AB$420:AB$431,$D1735))</f>
        <v/>
      </c>
      <c r="AC1735" s="40">
        <f>AC1708*Settings!$C$13*(INDEX(AC$420:AC$431,$D1735))</f>
        <v/>
      </c>
      <c r="AD1735" s="40">
        <f>AD1708*Settings!$C$13*(INDEX(AD$420:AD$431,$D1735))</f>
        <v/>
      </c>
      <c r="AF1735" s="11">
        <f>CodePrefix&amp;$A1735&amp;IF($C1735="","","."&amp;$C1735&amp;"."&amp;$B1735)&amp;INDEX(VarEnd,MATCH($A1735,VarKey,0))&amp;AF$5</f>
        <v/>
      </c>
      <c r="AG1735" s="39">
        <f>AG1708*Settings!$C$13*(INDEX(AG$420:AG$431,$D1735))</f>
        <v/>
      </c>
      <c r="AH1735" s="40">
        <f>AH1708*Settings!$C$13*(INDEX(AH$420:AH$431,$D1735))</f>
        <v/>
      </c>
      <c r="AI1735" s="40">
        <f>AI1708*Settings!$C$13*(INDEX(AI$420:AI$431,$D1735))</f>
        <v/>
      </c>
      <c r="AJ1735" s="40">
        <f>AJ1708*Settings!$C$13*(INDEX(AJ$420:AJ$431,$D1735))</f>
        <v/>
      </c>
      <c r="AK1735" s="40">
        <f>AK1708*Settings!$C$13*(INDEX(AK$420:AK$431,$D1735))</f>
        <v/>
      </c>
      <c r="AL1735" s="40">
        <f>AL1708*Settings!$C$13*(INDEX(AL$420:AL$431,$D1735))</f>
        <v/>
      </c>
      <c r="AM1735" s="40">
        <f>AM1708*Settings!$C$13*(INDEX(AM$420:AM$431,$D1735))</f>
        <v/>
      </c>
      <c r="AN1735" s="40">
        <f>AN1708*Settings!$C$13*(INDEX(AN$420:AN$431,$D1735))</f>
        <v/>
      </c>
      <c r="AO1735" s="40">
        <f>AO1708*Settings!$C$13*(INDEX(AO$420:AO$431,$D1735))</f>
        <v/>
      </c>
      <c r="AP1735" s="40">
        <f>AP1708*Settings!$C$13*(INDEX(AP$420:AP$431,$D1735))</f>
        <v/>
      </c>
      <c r="AQ1735" s="40">
        <f>AQ1708*Settings!$C$13*(INDEX(AQ$420:AQ$431,$D1735))</f>
        <v/>
      </c>
      <c r="AR1735" s="40">
        <f>AR1708*Settings!$C$13*(INDEX(AR$420:AR$431,$D1735))</f>
        <v/>
      </c>
      <c r="AS1735" s="40">
        <f>AS1708*Settings!$C$13*(INDEX(AS$420:AS$431,$D1735))</f>
        <v/>
      </c>
      <c r="AT1735" s="40">
        <f>AT1708*Settings!$C$13*(INDEX(AT$420:AT$431,$D1735))</f>
        <v/>
      </c>
      <c r="AU1735" s="40">
        <f>AU1708*Settings!$C$13*(INDEX(AU$420:AU$431,$D1735))</f>
        <v/>
      </c>
      <c r="AV1735" s="40">
        <f>AV1708*Settings!$C$13*(INDEX(AV$420:AV$431,$D1735))</f>
        <v/>
      </c>
      <c r="AW1735" s="40">
        <f>AW1708*Settings!$C$13*(INDEX(AW$420:AW$431,$D1735))</f>
        <v/>
      </c>
      <c r="AX1735" s="40">
        <f>AX1708*Settings!$C$13*(INDEX(AX$420:AX$431,$D1735))</f>
        <v/>
      </c>
      <c r="AY1735" s="40">
        <f>AY1708*Settings!$C$13*(INDEX(AY$420:AY$431,$D1735))</f>
        <v/>
      </c>
    </row>
    <row r="1736" hidden="1" outlineLevel="2">
      <c r="A1736" s="14" t="inlineStr">
        <is>
          <t>rsub</t>
        </is>
      </c>
      <c r="B1736" s="14" t="inlineStr">
        <is>
          <t>bio</t>
        </is>
      </c>
      <c r="C1736" s="14" t="inlineStr">
        <is>
          <t>foo</t>
        </is>
      </c>
      <c r="D1736" s="32">
        <f>INDEX(Inputs!$U$5:$U$132,MATCH($B1736&amp;"|"&amp;$C1736,Inputs!$A$5:$A$132,0))</f>
        <v/>
      </c>
      <c r="E1736" s="36" t="n"/>
      <c r="F1736" s="36" t="n"/>
      <c r="G1736" s="36" t="n"/>
      <c r="H1736" s="14">
        <f>INDEX(VarLab,MATCH($A1736,VarKey,0))&amp;INDEX(MemLab,MATCH($C1736&amp;"|"&amp;$B1736,MemKey,0))</f>
        <v/>
      </c>
      <c r="I1736" s="14">
        <f>INDEX(VarUnit,MATCH($A1736,VarKey,0))</f>
        <v/>
      </c>
      <c r="J1736" s="14">
        <f>INDEX(VarSrc,MATCH($A1736,VarKey,0))</f>
        <v/>
      </c>
      <c r="K1736" s="11">
        <f>CodePrefix&amp;$A1736&amp;IF($C1736="","","."&amp;$C1736&amp;"."&amp;$B1736)&amp;INDEX(VarEnd,MATCH($A1736,VarKey,0))&amp;K$5</f>
        <v/>
      </c>
      <c r="L1736" s="39">
        <f>L1709*Settings!$C$13*(INDEX(L$420:L$431,$D1736))</f>
        <v/>
      </c>
      <c r="M1736" s="40">
        <f>M1709*Settings!$C$13*(INDEX(M$420:M$431,$D1736))</f>
        <v/>
      </c>
      <c r="N1736" s="40">
        <f>N1709*Settings!$C$13*(INDEX(N$420:N$431,$D1736))</f>
        <v/>
      </c>
      <c r="O1736" s="40">
        <f>O1709*Settings!$C$13*(INDEX(O$420:O$431,$D1736))</f>
        <v/>
      </c>
      <c r="P1736" s="40">
        <f>P1709*Settings!$C$13*(INDEX(P$420:P$431,$D1736))</f>
        <v/>
      </c>
      <c r="Q1736" s="40">
        <f>Q1709*Settings!$C$13*(INDEX(Q$420:Q$431,$D1736))</f>
        <v/>
      </c>
      <c r="R1736" s="40">
        <f>R1709*Settings!$C$13*(INDEX(R$420:R$431,$D1736))</f>
        <v/>
      </c>
      <c r="S1736" s="40">
        <f>S1709*Settings!$C$13*(INDEX(S$420:S$431,$D1736))</f>
        <v/>
      </c>
      <c r="T1736" s="40">
        <f>T1709*Settings!$C$13*(INDEX(T$420:T$431,$D1736))</f>
        <v/>
      </c>
      <c r="U1736" s="40">
        <f>U1709*Settings!$C$13*(INDEX(U$420:U$431,$D1736))</f>
        <v/>
      </c>
      <c r="V1736" s="40">
        <f>V1709*Settings!$C$13*(INDEX(V$420:V$431,$D1736))</f>
        <v/>
      </c>
      <c r="W1736" s="40">
        <f>W1709*Settings!$C$13*(INDEX(W$420:W$431,$D1736))</f>
        <v/>
      </c>
      <c r="X1736" s="40">
        <f>X1709*Settings!$C$13*(INDEX(X$420:X$431,$D1736))</f>
        <v/>
      </c>
      <c r="Y1736" s="40">
        <f>Y1709*Settings!$C$13*(INDEX(Y$420:Y$431,$D1736))</f>
        <v/>
      </c>
      <c r="Z1736" s="40">
        <f>Z1709*Settings!$C$13*(INDEX(Z$420:Z$431,$D1736))</f>
        <v/>
      </c>
      <c r="AA1736" s="40">
        <f>AA1709*Settings!$C$13*(INDEX(AA$420:AA$431,$D1736))</f>
        <v/>
      </c>
      <c r="AB1736" s="40">
        <f>AB1709*Settings!$C$13*(INDEX(AB$420:AB$431,$D1736))</f>
        <v/>
      </c>
      <c r="AC1736" s="40">
        <f>AC1709*Settings!$C$13*(INDEX(AC$420:AC$431,$D1736))</f>
        <v/>
      </c>
      <c r="AD1736" s="40">
        <f>AD1709*Settings!$C$13*(INDEX(AD$420:AD$431,$D1736))</f>
        <v/>
      </c>
      <c r="AF1736" s="11">
        <f>CodePrefix&amp;$A1736&amp;IF($C1736="","","."&amp;$C1736&amp;"."&amp;$B1736)&amp;INDEX(VarEnd,MATCH($A1736,VarKey,0))&amp;AF$5</f>
        <v/>
      </c>
      <c r="AG1736" s="39">
        <f>AG1709*Settings!$C$13*(INDEX(AG$420:AG$431,$D1736))</f>
        <v/>
      </c>
      <c r="AH1736" s="40">
        <f>AH1709*Settings!$C$13*(INDEX(AH$420:AH$431,$D1736))</f>
        <v/>
      </c>
      <c r="AI1736" s="40">
        <f>AI1709*Settings!$C$13*(INDEX(AI$420:AI$431,$D1736))</f>
        <v/>
      </c>
      <c r="AJ1736" s="40">
        <f>AJ1709*Settings!$C$13*(INDEX(AJ$420:AJ$431,$D1736))</f>
        <v/>
      </c>
      <c r="AK1736" s="40">
        <f>AK1709*Settings!$C$13*(INDEX(AK$420:AK$431,$D1736))</f>
        <v/>
      </c>
      <c r="AL1736" s="40">
        <f>AL1709*Settings!$C$13*(INDEX(AL$420:AL$431,$D1736))</f>
        <v/>
      </c>
      <c r="AM1736" s="40">
        <f>AM1709*Settings!$C$13*(INDEX(AM$420:AM$431,$D1736))</f>
        <v/>
      </c>
      <c r="AN1736" s="40">
        <f>AN1709*Settings!$C$13*(INDEX(AN$420:AN$431,$D1736))</f>
        <v/>
      </c>
      <c r="AO1736" s="40">
        <f>AO1709*Settings!$C$13*(INDEX(AO$420:AO$431,$D1736))</f>
        <v/>
      </c>
      <c r="AP1736" s="40">
        <f>AP1709*Settings!$C$13*(INDEX(AP$420:AP$431,$D1736))</f>
        <v/>
      </c>
      <c r="AQ1736" s="40">
        <f>AQ1709*Settings!$C$13*(INDEX(AQ$420:AQ$431,$D1736))</f>
        <v/>
      </c>
      <c r="AR1736" s="40">
        <f>AR1709*Settings!$C$13*(INDEX(AR$420:AR$431,$D1736))</f>
        <v/>
      </c>
      <c r="AS1736" s="40">
        <f>AS1709*Settings!$C$13*(INDEX(AS$420:AS$431,$D1736))</f>
        <v/>
      </c>
      <c r="AT1736" s="40">
        <f>AT1709*Settings!$C$13*(INDEX(AT$420:AT$431,$D1736))</f>
        <v/>
      </c>
      <c r="AU1736" s="40">
        <f>AU1709*Settings!$C$13*(INDEX(AU$420:AU$431,$D1736))</f>
        <v/>
      </c>
      <c r="AV1736" s="40">
        <f>AV1709*Settings!$C$13*(INDEX(AV$420:AV$431,$D1736))</f>
        <v/>
      </c>
      <c r="AW1736" s="40">
        <f>AW1709*Settings!$C$13*(INDEX(AW$420:AW$431,$D1736))</f>
        <v/>
      </c>
      <c r="AX1736" s="40">
        <f>AX1709*Settings!$C$13*(INDEX(AX$420:AX$431,$D1736))</f>
        <v/>
      </c>
      <c r="AY1736" s="40">
        <f>AY1709*Settings!$C$13*(INDEX(AY$420:AY$431,$D1736))</f>
        <v/>
      </c>
    </row>
    <row r="1737" hidden="1" outlineLevel="2"/>
    <row r="1738" hidden="1" outlineLevel="2">
      <c r="A1738" s="14" t="inlineStr">
        <is>
          <t>rnew</t>
        </is>
      </c>
      <c r="B1738" s="14" t="inlineStr">
        <is>
          <t>coa</t>
        </is>
      </c>
      <c r="C1738" s="14" t="inlineStr">
        <is>
          <t>foo</t>
        </is>
      </c>
      <c r="D1738" s="32">
        <f>INDEX(Inputs!$V$5:$V$132,MATCH($B1738&amp;"|"&amp;$C1738,Inputs!$A$5:$A$132,0))</f>
        <v/>
      </c>
      <c r="E1738" s="36" t="n"/>
      <c r="F1738" s="36" t="n"/>
      <c r="G1738" s="36" t="n"/>
      <c r="H1738" s="14">
        <f>INDEX(VarLab,MATCH($A1738,VarKey,0))&amp;INDEX(MemLab,MATCH($C1738&amp;"|"&amp;$B1738,MemKey,0))</f>
        <v/>
      </c>
      <c r="I1738" s="14">
        <f>INDEX(VarUnit,MATCH($A1738,VarKey,0))</f>
        <v/>
      </c>
      <c r="J1738" s="14">
        <f>INDEX(VarSrc,MATCH($A1738,VarKey,0))</f>
        <v/>
      </c>
      <c r="K1738" s="11">
        <f>CodePrefix&amp;$A1738&amp;IF($C1738="","","."&amp;$C1738&amp;"."&amp;$B1738)&amp;INDEX(VarEnd,MATCH($A1738,VarKey,0))&amp;K$5</f>
        <v/>
      </c>
      <c r="L1738" s="39">
        <f>L1702*Settings!$C$13*(L1630+L1648+L1639*L$201+L1657*$D1738)</f>
        <v/>
      </c>
      <c r="M1738" s="40">
        <f>M1702*Settings!$C$13*(M1630+M1648+M1639*M$201+M1657*$D1738)</f>
        <v/>
      </c>
      <c r="N1738" s="40">
        <f>N1702*Settings!$C$13*(N1630+N1648+N1639*N$201+N1657*$D1738)</f>
        <v/>
      </c>
      <c r="O1738" s="40">
        <f>O1702*Settings!$C$13*(O1630+O1648+O1639*O$201+O1657*$D1738)</f>
        <v/>
      </c>
      <c r="P1738" s="40">
        <f>P1702*Settings!$C$13*(P1630+P1648+P1639*P$201+P1657*$D1738)</f>
        <v/>
      </c>
      <c r="Q1738" s="40">
        <f>Q1702*Settings!$C$13*(Q1630+Q1648+Q1639*Q$201+Q1657*$D1738)</f>
        <v/>
      </c>
      <c r="R1738" s="40">
        <f>R1702*Settings!$C$13*(R1630+R1648+R1639*R$201+R1657*$D1738)</f>
        <v/>
      </c>
      <c r="S1738" s="40">
        <f>S1702*Settings!$C$13*(S1630+S1648+S1639*S$201+S1657*$D1738)</f>
        <v/>
      </c>
      <c r="T1738" s="40">
        <f>T1702*Settings!$C$13*(T1630+T1648+T1639*T$201+T1657*$D1738)</f>
        <v/>
      </c>
      <c r="U1738" s="40">
        <f>U1702*Settings!$C$13*(U1630+U1648+U1639*U$201+U1657*$D1738)</f>
        <v/>
      </c>
      <c r="V1738" s="40">
        <f>V1702*Settings!$C$13*(V1630+V1648+V1639*V$201+V1657*$D1738)</f>
        <v/>
      </c>
      <c r="W1738" s="40">
        <f>W1702*Settings!$C$13*(W1630+W1648+W1639*W$201+W1657*$D1738)</f>
        <v/>
      </c>
      <c r="X1738" s="40">
        <f>X1702*Settings!$C$13*(X1630+X1648+X1639*X$201+X1657*$D1738)</f>
        <v/>
      </c>
      <c r="Y1738" s="40">
        <f>Y1702*Settings!$C$13*(Y1630+Y1648+Y1639*Y$201+Y1657*$D1738)</f>
        <v/>
      </c>
      <c r="Z1738" s="40">
        <f>Z1702*Settings!$C$13*(Z1630+Z1648+Z1639*Z$201+Z1657*$D1738)</f>
        <v/>
      </c>
      <c r="AA1738" s="40">
        <f>AA1702*Settings!$C$13*(AA1630+AA1648+AA1639*AA$201+AA1657*$D1738)</f>
        <v/>
      </c>
      <c r="AB1738" s="40">
        <f>AB1702*Settings!$C$13*(AB1630+AB1648+AB1639*AB$201+AB1657*$D1738)</f>
        <v/>
      </c>
      <c r="AC1738" s="40">
        <f>AC1702*Settings!$C$13*(AC1630+AC1648+AC1639*AC$201+AC1657*$D1738)</f>
        <v/>
      </c>
      <c r="AD1738" s="40">
        <f>AD1702*Settings!$C$13*(AD1630+AD1648+AD1639*AD$201+AD1657*$D1738)</f>
        <v/>
      </c>
      <c r="AF1738" s="11">
        <f>CodePrefix&amp;$A1738&amp;IF($C1738="","","."&amp;$C1738&amp;"."&amp;$B1738)&amp;INDEX(VarEnd,MATCH($A1738,VarKey,0))&amp;AF$5</f>
        <v/>
      </c>
      <c r="AG1738" s="39">
        <f>AG1702*Settings!$C$13*(AG1630+AG1648+AG1639*AG$201+AG1657*$D1738)</f>
        <v/>
      </c>
      <c r="AH1738" s="40">
        <f>AH1702*Settings!$C$13*(AH1630+AH1648+AH1639*AH$201+AH1657*$D1738)</f>
        <v/>
      </c>
      <c r="AI1738" s="40">
        <f>AI1702*Settings!$C$13*(AI1630+AI1648+AI1639*AI$201+AI1657*$D1738)</f>
        <v/>
      </c>
      <c r="AJ1738" s="40">
        <f>AJ1702*Settings!$C$13*(AJ1630+AJ1648+AJ1639*AJ$201+AJ1657*$D1738)</f>
        <v/>
      </c>
      <c r="AK1738" s="40">
        <f>AK1702*Settings!$C$13*(AK1630+AK1648+AK1639*AK$201+AK1657*$D1738)</f>
        <v/>
      </c>
      <c r="AL1738" s="40">
        <f>AL1702*Settings!$C$13*(AL1630+AL1648+AL1639*AL$201+AL1657*$D1738)</f>
        <v/>
      </c>
      <c r="AM1738" s="40">
        <f>AM1702*Settings!$C$13*(AM1630+AM1648+AM1639*AM$201+AM1657*$D1738)</f>
        <v/>
      </c>
      <c r="AN1738" s="40">
        <f>AN1702*Settings!$C$13*(AN1630+AN1648+AN1639*AN$201+AN1657*$D1738)</f>
        <v/>
      </c>
      <c r="AO1738" s="40">
        <f>AO1702*Settings!$C$13*(AO1630+AO1648+AO1639*AO$201+AO1657*$D1738)</f>
        <v/>
      </c>
      <c r="AP1738" s="40">
        <f>AP1702*Settings!$C$13*(AP1630+AP1648+AP1639*AP$201+AP1657*$D1738)</f>
        <v/>
      </c>
      <c r="AQ1738" s="40">
        <f>AQ1702*Settings!$C$13*(AQ1630+AQ1648+AQ1639*AQ$201+AQ1657*$D1738)</f>
        <v/>
      </c>
      <c r="AR1738" s="40">
        <f>AR1702*Settings!$C$13*(AR1630+AR1648+AR1639*AR$201+AR1657*$D1738)</f>
        <v/>
      </c>
      <c r="AS1738" s="40">
        <f>AS1702*Settings!$C$13*(AS1630+AS1648+AS1639*AS$201+AS1657*$D1738)</f>
        <v/>
      </c>
      <c r="AT1738" s="40">
        <f>AT1702*Settings!$C$13*(AT1630+AT1648+AT1639*AT$201+AT1657*$D1738)</f>
        <v/>
      </c>
      <c r="AU1738" s="40">
        <f>AU1702*Settings!$C$13*(AU1630+AU1648+AU1639*AU$201+AU1657*$D1738)</f>
        <v/>
      </c>
      <c r="AV1738" s="40">
        <f>AV1702*Settings!$C$13*(AV1630+AV1648+AV1639*AV$201+AV1657*$D1738)</f>
        <v/>
      </c>
      <c r="AW1738" s="40">
        <f>AW1702*Settings!$C$13*(AW1630+AW1648+AW1639*AW$201+AW1657*$D1738)</f>
        <v/>
      </c>
      <c r="AX1738" s="40">
        <f>AX1702*Settings!$C$13*(AX1630+AX1648+AX1639*AX$201+AX1657*$D1738)</f>
        <v/>
      </c>
      <c r="AY1738" s="40">
        <f>AY1702*Settings!$C$13*(AY1630+AY1648+AY1639*AY$201+AY1657*$D1738)</f>
        <v/>
      </c>
    </row>
    <row r="1739" hidden="1" outlineLevel="2">
      <c r="A1739" s="14" t="inlineStr">
        <is>
          <t>rnew</t>
        </is>
      </c>
      <c r="B1739" s="14" t="inlineStr">
        <is>
          <t>nga</t>
        </is>
      </c>
      <c r="C1739" s="14" t="inlineStr">
        <is>
          <t>foo</t>
        </is>
      </c>
      <c r="D1739" s="32">
        <f>INDEX(Inputs!$V$5:$V$132,MATCH($B1739&amp;"|"&amp;$C1739,Inputs!$A$5:$A$132,0))</f>
        <v/>
      </c>
      <c r="E1739" s="36" t="n"/>
      <c r="F1739" s="36" t="n"/>
      <c r="G1739" s="36" t="n"/>
      <c r="H1739" s="14">
        <f>INDEX(VarLab,MATCH($A1739,VarKey,0))&amp;INDEX(MemLab,MATCH($C1739&amp;"|"&amp;$B1739,MemKey,0))</f>
        <v/>
      </c>
      <c r="I1739" s="14">
        <f>INDEX(VarUnit,MATCH($A1739,VarKey,0))</f>
        <v/>
      </c>
      <c r="J1739" s="14">
        <f>INDEX(VarSrc,MATCH($A1739,VarKey,0))</f>
        <v/>
      </c>
      <c r="K1739" s="11">
        <f>CodePrefix&amp;$A1739&amp;IF($C1739="","","."&amp;$C1739&amp;"."&amp;$B1739)&amp;INDEX(VarEnd,MATCH($A1739,VarKey,0))&amp;K$5</f>
        <v/>
      </c>
      <c r="L1739" s="39">
        <f>L1703*Settings!$C$13*(L1631+L1649+L1640*L$201+L1658*$D1739)</f>
        <v/>
      </c>
      <c r="M1739" s="40">
        <f>M1703*Settings!$C$13*(M1631+M1649+M1640*M$201+M1658*$D1739)</f>
        <v/>
      </c>
      <c r="N1739" s="40">
        <f>N1703*Settings!$C$13*(N1631+N1649+N1640*N$201+N1658*$D1739)</f>
        <v/>
      </c>
      <c r="O1739" s="40">
        <f>O1703*Settings!$C$13*(O1631+O1649+O1640*O$201+O1658*$D1739)</f>
        <v/>
      </c>
      <c r="P1739" s="40">
        <f>P1703*Settings!$C$13*(P1631+P1649+P1640*P$201+P1658*$D1739)</f>
        <v/>
      </c>
      <c r="Q1739" s="40">
        <f>Q1703*Settings!$C$13*(Q1631+Q1649+Q1640*Q$201+Q1658*$D1739)</f>
        <v/>
      </c>
      <c r="R1739" s="40">
        <f>R1703*Settings!$C$13*(R1631+R1649+R1640*R$201+R1658*$D1739)</f>
        <v/>
      </c>
      <c r="S1739" s="40">
        <f>S1703*Settings!$C$13*(S1631+S1649+S1640*S$201+S1658*$D1739)</f>
        <v/>
      </c>
      <c r="T1739" s="40">
        <f>T1703*Settings!$C$13*(T1631+T1649+T1640*T$201+T1658*$D1739)</f>
        <v/>
      </c>
      <c r="U1739" s="40">
        <f>U1703*Settings!$C$13*(U1631+U1649+U1640*U$201+U1658*$D1739)</f>
        <v/>
      </c>
      <c r="V1739" s="40">
        <f>V1703*Settings!$C$13*(V1631+V1649+V1640*V$201+V1658*$D1739)</f>
        <v/>
      </c>
      <c r="W1739" s="40">
        <f>W1703*Settings!$C$13*(W1631+W1649+W1640*W$201+W1658*$D1739)</f>
        <v/>
      </c>
      <c r="X1739" s="40">
        <f>X1703*Settings!$C$13*(X1631+X1649+X1640*X$201+X1658*$D1739)</f>
        <v/>
      </c>
      <c r="Y1739" s="40">
        <f>Y1703*Settings!$C$13*(Y1631+Y1649+Y1640*Y$201+Y1658*$D1739)</f>
        <v/>
      </c>
      <c r="Z1739" s="40">
        <f>Z1703*Settings!$C$13*(Z1631+Z1649+Z1640*Z$201+Z1658*$D1739)</f>
        <v/>
      </c>
      <c r="AA1739" s="40">
        <f>AA1703*Settings!$C$13*(AA1631+AA1649+AA1640*AA$201+AA1658*$D1739)</f>
        <v/>
      </c>
      <c r="AB1739" s="40">
        <f>AB1703*Settings!$C$13*(AB1631+AB1649+AB1640*AB$201+AB1658*$D1739)</f>
        <v/>
      </c>
      <c r="AC1739" s="40">
        <f>AC1703*Settings!$C$13*(AC1631+AC1649+AC1640*AC$201+AC1658*$D1739)</f>
        <v/>
      </c>
      <c r="AD1739" s="40">
        <f>AD1703*Settings!$C$13*(AD1631+AD1649+AD1640*AD$201+AD1658*$D1739)</f>
        <v/>
      </c>
      <c r="AF1739" s="11">
        <f>CodePrefix&amp;$A1739&amp;IF($C1739="","","."&amp;$C1739&amp;"."&amp;$B1739)&amp;INDEX(VarEnd,MATCH($A1739,VarKey,0))&amp;AF$5</f>
        <v/>
      </c>
      <c r="AG1739" s="39">
        <f>AG1703*Settings!$C$13*(AG1631+AG1649+AG1640*AG$201+AG1658*$D1739)</f>
        <v/>
      </c>
      <c r="AH1739" s="40">
        <f>AH1703*Settings!$C$13*(AH1631+AH1649+AH1640*AH$201+AH1658*$D1739)</f>
        <v/>
      </c>
      <c r="AI1739" s="40">
        <f>AI1703*Settings!$C$13*(AI1631+AI1649+AI1640*AI$201+AI1658*$D1739)</f>
        <v/>
      </c>
      <c r="AJ1739" s="40">
        <f>AJ1703*Settings!$C$13*(AJ1631+AJ1649+AJ1640*AJ$201+AJ1658*$D1739)</f>
        <v/>
      </c>
      <c r="AK1739" s="40">
        <f>AK1703*Settings!$C$13*(AK1631+AK1649+AK1640*AK$201+AK1658*$D1739)</f>
        <v/>
      </c>
      <c r="AL1739" s="40">
        <f>AL1703*Settings!$C$13*(AL1631+AL1649+AL1640*AL$201+AL1658*$D1739)</f>
        <v/>
      </c>
      <c r="AM1739" s="40">
        <f>AM1703*Settings!$C$13*(AM1631+AM1649+AM1640*AM$201+AM1658*$D1739)</f>
        <v/>
      </c>
      <c r="AN1739" s="40">
        <f>AN1703*Settings!$C$13*(AN1631+AN1649+AN1640*AN$201+AN1658*$D1739)</f>
        <v/>
      </c>
      <c r="AO1739" s="40">
        <f>AO1703*Settings!$C$13*(AO1631+AO1649+AO1640*AO$201+AO1658*$D1739)</f>
        <v/>
      </c>
      <c r="AP1739" s="40">
        <f>AP1703*Settings!$C$13*(AP1631+AP1649+AP1640*AP$201+AP1658*$D1739)</f>
        <v/>
      </c>
      <c r="AQ1739" s="40">
        <f>AQ1703*Settings!$C$13*(AQ1631+AQ1649+AQ1640*AQ$201+AQ1658*$D1739)</f>
        <v/>
      </c>
      <c r="AR1739" s="40">
        <f>AR1703*Settings!$C$13*(AR1631+AR1649+AR1640*AR$201+AR1658*$D1739)</f>
        <v/>
      </c>
      <c r="AS1739" s="40">
        <f>AS1703*Settings!$C$13*(AS1631+AS1649+AS1640*AS$201+AS1658*$D1739)</f>
        <v/>
      </c>
      <c r="AT1739" s="40">
        <f>AT1703*Settings!$C$13*(AT1631+AT1649+AT1640*AT$201+AT1658*$D1739)</f>
        <v/>
      </c>
      <c r="AU1739" s="40">
        <f>AU1703*Settings!$C$13*(AU1631+AU1649+AU1640*AU$201+AU1658*$D1739)</f>
        <v/>
      </c>
      <c r="AV1739" s="40">
        <f>AV1703*Settings!$C$13*(AV1631+AV1649+AV1640*AV$201+AV1658*$D1739)</f>
        <v/>
      </c>
      <c r="AW1739" s="40">
        <f>AW1703*Settings!$C$13*(AW1631+AW1649+AW1640*AW$201+AW1658*$D1739)</f>
        <v/>
      </c>
      <c r="AX1739" s="40">
        <f>AX1703*Settings!$C$13*(AX1631+AX1649+AX1640*AX$201+AX1658*$D1739)</f>
        <v/>
      </c>
      <c r="AY1739" s="40">
        <f>AY1703*Settings!$C$13*(AY1631+AY1649+AY1640*AY$201+AY1658*$D1739)</f>
        <v/>
      </c>
    </row>
    <row r="1740" hidden="1" outlineLevel="2">
      <c r="A1740" s="14" t="inlineStr">
        <is>
          <t>rnew</t>
        </is>
      </c>
      <c r="B1740" s="14" t="inlineStr">
        <is>
          <t>gso</t>
        </is>
      </c>
      <c r="C1740" s="14" t="inlineStr">
        <is>
          <t>foo</t>
        </is>
      </c>
      <c r="D1740" s="32">
        <f>INDEX(Inputs!$V$5:$V$132,MATCH($B1740&amp;"|"&amp;$C1740,Inputs!$A$5:$A$132,0))</f>
        <v/>
      </c>
      <c r="E1740" s="36" t="n"/>
      <c r="F1740" s="36" t="n"/>
      <c r="G1740" s="36" t="n"/>
      <c r="H1740" s="14">
        <f>INDEX(VarLab,MATCH($A1740,VarKey,0))&amp;INDEX(MemLab,MATCH($C1740&amp;"|"&amp;$B1740,MemKey,0))</f>
        <v/>
      </c>
      <c r="I1740" s="14">
        <f>INDEX(VarUnit,MATCH($A1740,VarKey,0))</f>
        <v/>
      </c>
      <c r="J1740" s="14">
        <f>INDEX(VarSrc,MATCH($A1740,VarKey,0))</f>
        <v/>
      </c>
      <c r="K1740" s="11">
        <f>CodePrefix&amp;$A1740&amp;IF($C1740="","","."&amp;$C1740&amp;"."&amp;$B1740)&amp;INDEX(VarEnd,MATCH($A1740,VarKey,0))&amp;K$5</f>
        <v/>
      </c>
      <c r="L1740" s="39">
        <f>L1704*Settings!$C$13*(L1632+L1650+L1641*L$201+L1659*$D1740)</f>
        <v/>
      </c>
      <c r="M1740" s="40">
        <f>M1704*Settings!$C$13*(M1632+M1650+M1641*M$201+M1659*$D1740)</f>
        <v/>
      </c>
      <c r="N1740" s="40">
        <f>N1704*Settings!$C$13*(N1632+N1650+N1641*N$201+N1659*$D1740)</f>
        <v/>
      </c>
      <c r="O1740" s="40">
        <f>O1704*Settings!$C$13*(O1632+O1650+O1641*O$201+O1659*$D1740)</f>
        <v/>
      </c>
      <c r="P1740" s="40">
        <f>P1704*Settings!$C$13*(P1632+P1650+P1641*P$201+P1659*$D1740)</f>
        <v/>
      </c>
      <c r="Q1740" s="40">
        <f>Q1704*Settings!$C$13*(Q1632+Q1650+Q1641*Q$201+Q1659*$D1740)</f>
        <v/>
      </c>
      <c r="R1740" s="40">
        <f>R1704*Settings!$C$13*(R1632+R1650+R1641*R$201+R1659*$D1740)</f>
        <v/>
      </c>
      <c r="S1740" s="40">
        <f>S1704*Settings!$C$13*(S1632+S1650+S1641*S$201+S1659*$D1740)</f>
        <v/>
      </c>
      <c r="T1740" s="40">
        <f>T1704*Settings!$C$13*(T1632+T1650+T1641*T$201+T1659*$D1740)</f>
        <v/>
      </c>
      <c r="U1740" s="40">
        <f>U1704*Settings!$C$13*(U1632+U1650+U1641*U$201+U1659*$D1740)</f>
        <v/>
      </c>
      <c r="V1740" s="40">
        <f>V1704*Settings!$C$13*(V1632+V1650+V1641*V$201+V1659*$D1740)</f>
        <v/>
      </c>
      <c r="W1740" s="40">
        <f>W1704*Settings!$C$13*(W1632+W1650+W1641*W$201+W1659*$D1740)</f>
        <v/>
      </c>
      <c r="X1740" s="40">
        <f>X1704*Settings!$C$13*(X1632+X1650+X1641*X$201+X1659*$D1740)</f>
        <v/>
      </c>
      <c r="Y1740" s="40">
        <f>Y1704*Settings!$C$13*(Y1632+Y1650+Y1641*Y$201+Y1659*$D1740)</f>
        <v/>
      </c>
      <c r="Z1740" s="40">
        <f>Z1704*Settings!$C$13*(Z1632+Z1650+Z1641*Z$201+Z1659*$D1740)</f>
        <v/>
      </c>
      <c r="AA1740" s="40">
        <f>AA1704*Settings!$C$13*(AA1632+AA1650+AA1641*AA$201+AA1659*$D1740)</f>
        <v/>
      </c>
      <c r="AB1740" s="40">
        <f>AB1704*Settings!$C$13*(AB1632+AB1650+AB1641*AB$201+AB1659*$D1740)</f>
        <v/>
      </c>
      <c r="AC1740" s="40">
        <f>AC1704*Settings!$C$13*(AC1632+AC1650+AC1641*AC$201+AC1659*$D1740)</f>
        <v/>
      </c>
      <c r="AD1740" s="40">
        <f>AD1704*Settings!$C$13*(AD1632+AD1650+AD1641*AD$201+AD1659*$D1740)</f>
        <v/>
      </c>
      <c r="AF1740" s="11">
        <f>CodePrefix&amp;$A1740&amp;IF($C1740="","","."&amp;$C1740&amp;"."&amp;$B1740)&amp;INDEX(VarEnd,MATCH($A1740,VarKey,0))&amp;AF$5</f>
        <v/>
      </c>
      <c r="AG1740" s="39">
        <f>AG1704*Settings!$C$13*(AG1632+AG1650+AG1641*AG$201+AG1659*$D1740)</f>
        <v/>
      </c>
      <c r="AH1740" s="40">
        <f>AH1704*Settings!$C$13*(AH1632+AH1650+AH1641*AH$201+AH1659*$D1740)</f>
        <v/>
      </c>
      <c r="AI1740" s="40">
        <f>AI1704*Settings!$C$13*(AI1632+AI1650+AI1641*AI$201+AI1659*$D1740)</f>
        <v/>
      </c>
      <c r="AJ1740" s="40">
        <f>AJ1704*Settings!$C$13*(AJ1632+AJ1650+AJ1641*AJ$201+AJ1659*$D1740)</f>
        <v/>
      </c>
      <c r="AK1740" s="40">
        <f>AK1704*Settings!$C$13*(AK1632+AK1650+AK1641*AK$201+AK1659*$D1740)</f>
        <v/>
      </c>
      <c r="AL1740" s="40">
        <f>AL1704*Settings!$C$13*(AL1632+AL1650+AL1641*AL$201+AL1659*$D1740)</f>
        <v/>
      </c>
      <c r="AM1740" s="40">
        <f>AM1704*Settings!$C$13*(AM1632+AM1650+AM1641*AM$201+AM1659*$D1740)</f>
        <v/>
      </c>
      <c r="AN1740" s="40">
        <f>AN1704*Settings!$C$13*(AN1632+AN1650+AN1641*AN$201+AN1659*$D1740)</f>
        <v/>
      </c>
      <c r="AO1740" s="40">
        <f>AO1704*Settings!$C$13*(AO1632+AO1650+AO1641*AO$201+AO1659*$D1740)</f>
        <v/>
      </c>
      <c r="AP1740" s="40">
        <f>AP1704*Settings!$C$13*(AP1632+AP1650+AP1641*AP$201+AP1659*$D1740)</f>
        <v/>
      </c>
      <c r="AQ1740" s="40">
        <f>AQ1704*Settings!$C$13*(AQ1632+AQ1650+AQ1641*AQ$201+AQ1659*$D1740)</f>
        <v/>
      </c>
      <c r="AR1740" s="40">
        <f>AR1704*Settings!$C$13*(AR1632+AR1650+AR1641*AR$201+AR1659*$D1740)</f>
        <v/>
      </c>
      <c r="AS1740" s="40">
        <f>AS1704*Settings!$C$13*(AS1632+AS1650+AS1641*AS$201+AS1659*$D1740)</f>
        <v/>
      </c>
      <c r="AT1740" s="40">
        <f>AT1704*Settings!$C$13*(AT1632+AT1650+AT1641*AT$201+AT1659*$D1740)</f>
        <v/>
      </c>
      <c r="AU1740" s="40">
        <f>AU1704*Settings!$C$13*(AU1632+AU1650+AU1641*AU$201+AU1659*$D1740)</f>
        <v/>
      </c>
      <c r="AV1740" s="40">
        <f>AV1704*Settings!$C$13*(AV1632+AV1650+AV1641*AV$201+AV1659*$D1740)</f>
        <v/>
      </c>
      <c r="AW1740" s="40">
        <f>AW1704*Settings!$C$13*(AW1632+AW1650+AW1641*AW$201+AW1659*$D1740)</f>
        <v/>
      </c>
      <c r="AX1740" s="40">
        <f>AX1704*Settings!$C$13*(AX1632+AX1650+AX1641*AX$201+AX1659*$D1740)</f>
        <v/>
      </c>
      <c r="AY1740" s="40">
        <f>AY1704*Settings!$C$13*(AY1632+AY1650+AY1641*AY$201+AY1659*$D1740)</f>
        <v/>
      </c>
    </row>
    <row r="1741" hidden="1" outlineLevel="2">
      <c r="A1741" s="14" t="inlineStr">
        <is>
          <t>rnew</t>
        </is>
      </c>
      <c r="B1741" s="14" t="inlineStr">
        <is>
          <t>die</t>
        </is>
      </c>
      <c r="C1741" s="14" t="inlineStr">
        <is>
          <t>foo</t>
        </is>
      </c>
      <c r="D1741" s="32">
        <f>INDEX(Inputs!$V$5:$V$132,MATCH($B1741&amp;"|"&amp;$C1741,Inputs!$A$5:$A$132,0))</f>
        <v/>
      </c>
      <c r="E1741" s="36" t="n"/>
      <c r="F1741" s="36" t="n"/>
      <c r="G1741" s="36" t="n"/>
      <c r="H1741" s="14">
        <f>INDEX(VarLab,MATCH($A1741,VarKey,0))&amp;INDEX(MemLab,MATCH($C1741&amp;"|"&amp;$B1741,MemKey,0))</f>
        <v/>
      </c>
      <c r="I1741" s="14">
        <f>INDEX(VarUnit,MATCH($A1741,VarKey,0))</f>
        <v/>
      </c>
      <c r="J1741" s="14">
        <f>INDEX(VarSrc,MATCH($A1741,VarKey,0))</f>
        <v/>
      </c>
      <c r="K1741" s="11">
        <f>CodePrefix&amp;$A1741&amp;IF($C1741="","","."&amp;$C1741&amp;"."&amp;$B1741)&amp;INDEX(VarEnd,MATCH($A1741,VarKey,0))&amp;K$5</f>
        <v/>
      </c>
      <c r="L1741" s="39">
        <f>L1705*Settings!$C$13*(L1633+L1651+L1642*L$201+L1660*$D1741)</f>
        <v/>
      </c>
      <c r="M1741" s="40">
        <f>M1705*Settings!$C$13*(M1633+M1651+M1642*M$201+M1660*$D1741)</f>
        <v/>
      </c>
      <c r="N1741" s="40">
        <f>N1705*Settings!$C$13*(N1633+N1651+N1642*N$201+N1660*$D1741)</f>
        <v/>
      </c>
      <c r="O1741" s="40">
        <f>O1705*Settings!$C$13*(O1633+O1651+O1642*O$201+O1660*$D1741)</f>
        <v/>
      </c>
      <c r="P1741" s="40">
        <f>P1705*Settings!$C$13*(P1633+P1651+P1642*P$201+P1660*$D1741)</f>
        <v/>
      </c>
      <c r="Q1741" s="40">
        <f>Q1705*Settings!$C$13*(Q1633+Q1651+Q1642*Q$201+Q1660*$D1741)</f>
        <v/>
      </c>
      <c r="R1741" s="40">
        <f>R1705*Settings!$C$13*(R1633+R1651+R1642*R$201+R1660*$D1741)</f>
        <v/>
      </c>
      <c r="S1741" s="40">
        <f>S1705*Settings!$C$13*(S1633+S1651+S1642*S$201+S1660*$D1741)</f>
        <v/>
      </c>
      <c r="T1741" s="40">
        <f>T1705*Settings!$C$13*(T1633+T1651+T1642*T$201+T1660*$D1741)</f>
        <v/>
      </c>
      <c r="U1741" s="40">
        <f>U1705*Settings!$C$13*(U1633+U1651+U1642*U$201+U1660*$D1741)</f>
        <v/>
      </c>
      <c r="V1741" s="40">
        <f>V1705*Settings!$C$13*(V1633+V1651+V1642*V$201+V1660*$D1741)</f>
        <v/>
      </c>
      <c r="W1741" s="40">
        <f>W1705*Settings!$C$13*(W1633+W1651+W1642*W$201+W1660*$D1741)</f>
        <v/>
      </c>
      <c r="X1741" s="40">
        <f>X1705*Settings!$C$13*(X1633+X1651+X1642*X$201+X1660*$D1741)</f>
        <v/>
      </c>
      <c r="Y1741" s="40">
        <f>Y1705*Settings!$C$13*(Y1633+Y1651+Y1642*Y$201+Y1660*$D1741)</f>
        <v/>
      </c>
      <c r="Z1741" s="40">
        <f>Z1705*Settings!$C$13*(Z1633+Z1651+Z1642*Z$201+Z1660*$D1741)</f>
        <v/>
      </c>
      <c r="AA1741" s="40">
        <f>AA1705*Settings!$C$13*(AA1633+AA1651+AA1642*AA$201+AA1660*$D1741)</f>
        <v/>
      </c>
      <c r="AB1741" s="40">
        <f>AB1705*Settings!$C$13*(AB1633+AB1651+AB1642*AB$201+AB1660*$D1741)</f>
        <v/>
      </c>
      <c r="AC1741" s="40">
        <f>AC1705*Settings!$C$13*(AC1633+AC1651+AC1642*AC$201+AC1660*$D1741)</f>
        <v/>
      </c>
      <c r="AD1741" s="40">
        <f>AD1705*Settings!$C$13*(AD1633+AD1651+AD1642*AD$201+AD1660*$D1741)</f>
        <v/>
      </c>
      <c r="AF1741" s="11">
        <f>CodePrefix&amp;$A1741&amp;IF($C1741="","","."&amp;$C1741&amp;"."&amp;$B1741)&amp;INDEX(VarEnd,MATCH($A1741,VarKey,0))&amp;AF$5</f>
        <v/>
      </c>
      <c r="AG1741" s="39">
        <f>AG1705*Settings!$C$13*(AG1633+AG1651+AG1642*AG$201+AG1660*$D1741)</f>
        <v/>
      </c>
      <c r="AH1741" s="40">
        <f>AH1705*Settings!$C$13*(AH1633+AH1651+AH1642*AH$201+AH1660*$D1741)</f>
        <v/>
      </c>
      <c r="AI1741" s="40">
        <f>AI1705*Settings!$C$13*(AI1633+AI1651+AI1642*AI$201+AI1660*$D1741)</f>
        <v/>
      </c>
      <c r="AJ1741" s="40">
        <f>AJ1705*Settings!$C$13*(AJ1633+AJ1651+AJ1642*AJ$201+AJ1660*$D1741)</f>
        <v/>
      </c>
      <c r="AK1741" s="40">
        <f>AK1705*Settings!$C$13*(AK1633+AK1651+AK1642*AK$201+AK1660*$D1741)</f>
        <v/>
      </c>
      <c r="AL1741" s="40">
        <f>AL1705*Settings!$C$13*(AL1633+AL1651+AL1642*AL$201+AL1660*$D1741)</f>
        <v/>
      </c>
      <c r="AM1741" s="40">
        <f>AM1705*Settings!$C$13*(AM1633+AM1651+AM1642*AM$201+AM1660*$D1741)</f>
        <v/>
      </c>
      <c r="AN1741" s="40">
        <f>AN1705*Settings!$C$13*(AN1633+AN1651+AN1642*AN$201+AN1660*$D1741)</f>
        <v/>
      </c>
      <c r="AO1741" s="40">
        <f>AO1705*Settings!$C$13*(AO1633+AO1651+AO1642*AO$201+AO1660*$D1741)</f>
        <v/>
      </c>
      <c r="AP1741" s="40">
        <f>AP1705*Settings!$C$13*(AP1633+AP1651+AP1642*AP$201+AP1660*$D1741)</f>
        <v/>
      </c>
      <c r="AQ1741" s="40">
        <f>AQ1705*Settings!$C$13*(AQ1633+AQ1651+AQ1642*AQ$201+AQ1660*$D1741)</f>
        <v/>
      </c>
      <c r="AR1741" s="40">
        <f>AR1705*Settings!$C$13*(AR1633+AR1651+AR1642*AR$201+AR1660*$D1741)</f>
        <v/>
      </c>
      <c r="AS1741" s="40">
        <f>AS1705*Settings!$C$13*(AS1633+AS1651+AS1642*AS$201+AS1660*$D1741)</f>
        <v/>
      </c>
      <c r="AT1741" s="40">
        <f>AT1705*Settings!$C$13*(AT1633+AT1651+AT1642*AT$201+AT1660*$D1741)</f>
        <v/>
      </c>
      <c r="AU1741" s="40">
        <f>AU1705*Settings!$C$13*(AU1633+AU1651+AU1642*AU$201+AU1660*$D1741)</f>
        <v/>
      </c>
      <c r="AV1741" s="40">
        <f>AV1705*Settings!$C$13*(AV1633+AV1651+AV1642*AV$201+AV1660*$D1741)</f>
        <v/>
      </c>
      <c r="AW1741" s="40">
        <f>AW1705*Settings!$C$13*(AW1633+AW1651+AW1642*AW$201+AW1660*$D1741)</f>
        <v/>
      </c>
      <c r="AX1741" s="40">
        <f>AX1705*Settings!$C$13*(AX1633+AX1651+AX1642*AX$201+AX1660*$D1741)</f>
        <v/>
      </c>
      <c r="AY1741" s="40">
        <f>AY1705*Settings!$C$13*(AY1633+AY1651+AY1642*AY$201+AY1660*$D1741)</f>
        <v/>
      </c>
    </row>
    <row r="1742" hidden="1" outlineLevel="2">
      <c r="A1742" s="14" t="inlineStr">
        <is>
          <t>rnew</t>
        </is>
      </c>
      <c r="B1742" s="14" t="inlineStr">
        <is>
          <t>lpg</t>
        </is>
      </c>
      <c r="C1742" s="14" t="inlineStr">
        <is>
          <t>foo</t>
        </is>
      </c>
      <c r="D1742" s="32">
        <f>INDEX(Inputs!$V$5:$V$132,MATCH($B1742&amp;"|"&amp;$C1742,Inputs!$A$5:$A$132,0))</f>
        <v/>
      </c>
      <c r="E1742" s="36" t="n"/>
      <c r="F1742" s="36" t="n"/>
      <c r="G1742" s="36" t="n"/>
      <c r="H1742" s="14">
        <f>INDEX(VarLab,MATCH($A1742,VarKey,0))&amp;INDEX(MemLab,MATCH($C1742&amp;"|"&amp;$B1742,MemKey,0))</f>
        <v/>
      </c>
      <c r="I1742" s="14">
        <f>INDEX(VarUnit,MATCH($A1742,VarKey,0))</f>
        <v/>
      </c>
      <c r="J1742" s="14">
        <f>INDEX(VarSrc,MATCH($A1742,VarKey,0))</f>
        <v/>
      </c>
      <c r="K1742" s="11">
        <f>CodePrefix&amp;$A1742&amp;IF($C1742="","","."&amp;$C1742&amp;"."&amp;$B1742)&amp;INDEX(VarEnd,MATCH($A1742,VarKey,0))&amp;K$5</f>
        <v/>
      </c>
      <c r="L1742" s="39">
        <f>L1706*Settings!$C$13*(L1634+L1652+L1643*L$201+L1661*$D1742)</f>
        <v/>
      </c>
      <c r="M1742" s="40">
        <f>M1706*Settings!$C$13*(M1634+M1652+M1643*M$201+M1661*$D1742)</f>
        <v/>
      </c>
      <c r="N1742" s="40">
        <f>N1706*Settings!$C$13*(N1634+N1652+N1643*N$201+N1661*$D1742)</f>
        <v/>
      </c>
      <c r="O1742" s="40">
        <f>O1706*Settings!$C$13*(O1634+O1652+O1643*O$201+O1661*$D1742)</f>
        <v/>
      </c>
      <c r="P1742" s="40">
        <f>P1706*Settings!$C$13*(P1634+P1652+P1643*P$201+P1661*$D1742)</f>
        <v/>
      </c>
      <c r="Q1742" s="40">
        <f>Q1706*Settings!$C$13*(Q1634+Q1652+Q1643*Q$201+Q1661*$D1742)</f>
        <v/>
      </c>
      <c r="R1742" s="40">
        <f>R1706*Settings!$C$13*(R1634+R1652+R1643*R$201+R1661*$D1742)</f>
        <v/>
      </c>
      <c r="S1742" s="40">
        <f>S1706*Settings!$C$13*(S1634+S1652+S1643*S$201+S1661*$D1742)</f>
        <v/>
      </c>
      <c r="T1742" s="40">
        <f>T1706*Settings!$C$13*(T1634+T1652+T1643*T$201+T1661*$D1742)</f>
        <v/>
      </c>
      <c r="U1742" s="40">
        <f>U1706*Settings!$C$13*(U1634+U1652+U1643*U$201+U1661*$D1742)</f>
        <v/>
      </c>
      <c r="V1742" s="40">
        <f>V1706*Settings!$C$13*(V1634+V1652+V1643*V$201+V1661*$D1742)</f>
        <v/>
      </c>
      <c r="W1742" s="40">
        <f>W1706*Settings!$C$13*(W1634+W1652+W1643*W$201+W1661*$D1742)</f>
        <v/>
      </c>
      <c r="X1742" s="40">
        <f>X1706*Settings!$C$13*(X1634+X1652+X1643*X$201+X1661*$D1742)</f>
        <v/>
      </c>
      <c r="Y1742" s="40">
        <f>Y1706*Settings!$C$13*(Y1634+Y1652+Y1643*Y$201+Y1661*$D1742)</f>
        <v/>
      </c>
      <c r="Z1742" s="40">
        <f>Z1706*Settings!$C$13*(Z1634+Z1652+Z1643*Z$201+Z1661*$D1742)</f>
        <v/>
      </c>
      <c r="AA1742" s="40">
        <f>AA1706*Settings!$C$13*(AA1634+AA1652+AA1643*AA$201+AA1661*$D1742)</f>
        <v/>
      </c>
      <c r="AB1742" s="40">
        <f>AB1706*Settings!$C$13*(AB1634+AB1652+AB1643*AB$201+AB1661*$D1742)</f>
        <v/>
      </c>
      <c r="AC1742" s="40">
        <f>AC1706*Settings!$C$13*(AC1634+AC1652+AC1643*AC$201+AC1661*$D1742)</f>
        <v/>
      </c>
      <c r="AD1742" s="40">
        <f>AD1706*Settings!$C$13*(AD1634+AD1652+AD1643*AD$201+AD1661*$D1742)</f>
        <v/>
      </c>
      <c r="AF1742" s="11">
        <f>CodePrefix&amp;$A1742&amp;IF($C1742="","","."&amp;$C1742&amp;"."&amp;$B1742)&amp;INDEX(VarEnd,MATCH($A1742,VarKey,0))&amp;AF$5</f>
        <v/>
      </c>
      <c r="AG1742" s="39">
        <f>AG1706*Settings!$C$13*(AG1634+AG1652+AG1643*AG$201+AG1661*$D1742)</f>
        <v/>
      </c>
      <c r="AH1742" s="40">
        <f>AH1706*Settings!$C$13*(AH1634+AH1652+AH1643*AH$201+AH1661*$D1742)</f>
        <v/>
      </c>
      <c r="AI1742" s="40">
        <f>AI1706*Settings!$C$13*(AI1634+AI1652+AI1643*AI$201+AI1661*$D1742)</f>
        <v/>
      </c>
      <c r="AJ1742" s="40">
        <f>AJ1706*Settings!$C$13*(AJ1634+AJ1652+AJ1643*AJ$201+AJ1661*$D1742)</f>
        <v/>
      </c>
      <c r="AK1742" s="40">
        <f>AK1706*Settings!$C$13*(AK1634+AK1652+AK1643*AK$201+AK1661*$D1742)</f>
        <v/>
      </c>
      <c r="AL1742" s="40">
        <f>AL1706*Settings!$C$13*(AL1634+AL1652+AL1643*AL$201+AL1661*$D1742)</f>
        <v/>
      </c>
      <c r="AM1742" s="40">
        <f>AM1706*Settings!$C$13*(AM1634+AM1652+AM1643*AM$201+AM1661*$D1742)</f>
        <v/>
      </c>
      <c r="AN1742" s="40">
        <f>AN1706*Settings!$C$13*(AN1634+AN1652+AN1643*AN$201+AN1661*$D1742)</f>
        <v/>
      </c>
      <c r="AO1742" s="40">
        <f>AO1706*Settings!$C$13*(AO1634+AO1652+AO1643*AO$201+AO1661*$D1742)</f>
        <v/>
      </c>
      <c r="AP1742" s="40">
        <f>AP1706*Settings!$C$13*(AP1634+AP1652+AP1643*AP$201+AP1661*$D1742)</f>
        <v/>
      </c>
      <c r="AQ1742" s="40">
        <f>AQ1706*Settings!$C$13*(AQ1634+AQ1652+AQ1643*AQ$201+AQ1661*$D1742)</f>
        <v/>
      </c>
      <c r="AR1742" s="40">
        <f>AR1706*Settings!$C$13*(AR1634+AR1652+AR1643*AR$201+AR1661*$D1742)</f>
        <v/>
      </c>
      <c r="AS1742" s="40">
        <f>AS1706*Settings!$C$13*(AS1634+AS1652+AS1643*AS$201+AS1661*$D1742)</f>
        <v/>
      </c>
      <c r="AT1742" s="40">
        <f>AT1706*Settings!$C$13*(AT1634+AT1652+AT1643*AT$201+AT1661*$D1742)</f>
        <v/>
      </c>
      <c r="AU1742" s="40">
        <f>AU1706*Settings!$C$13*(AU1634+AU1652+AU1643*AU$201+AU1661*$D1742)</f>
        <v/>
      </c>
      <c r="AV1742" s="40">
        <f>AV1706*Settings!$C$13*(AV1634+AV1652+AV1643*AV$201+AV1661*$D1742)</f>
        <v/>
      </c>
      <c r="AW1742" s="40">
        <f>AW1706*Settings!$C$13*(AW1634+AW1652+AW1643*AW$201+AW1661*$D1742)</f>
        <v/>
      </c>
      <c r="AX1742" s="40">
        <f>AX1706*Settings!$C$13*(AX1634+AX1652+AX1643*AX$201+AX1661*$D1742)</f>
        <v/>
      </c>
      <c r="AY1742" s="40">
        <f>AY1706*Settings!$C$13*(AY1634+AY1652+AY1643*AY$201+AY1661*$D1742)</f>
        <v/>
      </c>
    </row>
    <row r="1743" hidden="1" outlineLevel="2">
      <c r="A1743" s="14" t="inlineStr">
        <is>
          <t>rnew</t>
        </is>
      </c>
      <c r="B1743" s="14" t="inlineStr">
        <is>
          <t>ker</t>
        </is>
      </c>
      <c r="C1743" s="14" t="inlineStr">
        <is>
          <t>foo</t>
        </is>
      </c>
      <c r="D1743" s="32">
        <f>INDEX(Inputs!$V$5:$V$132,MATCH($B1743&amp;"|"&amp;$C1743,Inputs!$A$5:$A$132,0))</f>
        <v/>
      </c>
      <c r="E1743" s="36" t="n"/>
      <c r="F1743" s="36" t="n"/>
      <c r="G1743" s="36" t="n"/>
      <c r="H1743" s="14">
        <f>INDEX(VarLab,MATCH($A1743,VarKey,0))&amp;INDEX(MemLab,MATCH($C1743&amp;"|"&amp;$B1743,MemKey,0))</f>
        <v/>
      </c>
      <c r="I1743" s="14">
        <f>INDEX(VarUnit,MATCH($A1743,VarKey,0))</f>
        <v/>
      </c>
      <c r="J1743" s="14">
        <f>INDEX(VarSrc,MATCH($A1743,VarKey,0))</f>
        <v/>
      </c>
      <c r="K1743" s="11">
        <f>CodePrefix&amp;$A1743&amp;IF($C1743="","","."&amp;$C1743&amp;"."&amp;$B1743)&amp;INDEX(VarEnd,MATCH($A1743,VarKey,0))&amp;K$5</f>
        <v/>
      </c>
      <c r="L1743" s="39">
        <f>L1707*Settings!$C$13*(L1635+L1653+L1644*L$201+L1662*$D1743)</f>
        <v/>
      </c>
      <c r="M1743" s="40">
        <f>M1707*Settings!$C$13*(M1635+M1653+M1644*M$201+M1662*$D1743)</f>
        <v/>
      </c>
      <c r="N1743" s="40">
        <f>N1707*Settings!$C$13*(N1635+N1653+N1644*N$201+N1662*$D1743)</f>
        <v/>
      </c>
      <c r="O1743" s="40">
        <f>O1707*Settings!$C$13*(O1635+O1653+O1644*O$201+O1662*$D1743)</f>
        <v/>
      </c>
      <c r="P1743" s="40">
        <f>P1707*Settings!$C$13*(P1635+P1653+P1644*P$201+P1662*$D1743)</f>
        <v/>
      </c>
      <c r="Q1743" s="40">
        <f>Q1707*Settings!$C$13*(Q1635+Q1653+Q1644*Q$201+Q1662*$D1743)</f>
        <v/>
      </c>
      <c r="R1743" s="40">
        <f>R1707*Settings!$C$13*(R1635+R1653+R1644*R$201+R1662*$D1743)</f>
        <v/>
      </c>
      <c r="S1743" s="40">
        <f>S1707*Settings!$C$13*(S1635+S1653+S1644*S$201+S1662*$D1743)</f>
        <v/>
      </c>
      <c r="T1743" s="40">
        <f>T1707*Settings!$C$13*(T1635+T1653+T1644*T$201+T1662*$D1743)</f>
        <v/>
      </c>
      <c r="U1743" s="40">
        <f>U1707*Settings!$C$13*(U1635+U1653+U1644*U$201+U1662*$D1743)</f>
        <v/>
      </c>
      <c r="V1743" s="40">
        <f>V1707*Settings!$C$13*(V1635+V1653+V1644*V$201+V1662*$D1743)</f>
        <v/>
      </c>
      <c r="W1743" s="40">
        <f>W1707*Settings!$C$13*(W1635+W1653+W1644*W$201+W1662*$D1743)</f>
        <v/>
      </c>
      <c r="X1743" s="40">
        <f>X1707*Settings!$C$13*(X1635+X1653+X1644*X$201+X1662*$D1743)</f>
        <v/>
      </c>
      <c r="Y1743" s="40">
        <f>Y1707*Settings!$C$13*(Y1635+Y1653+Y1644*Y$201+Y1662*$D1743)</f>
        <v/>
      </c>
      <c r="Z1743" s="40">
        <f>Z1707*Settings!$C$13*(Z1635+Z1653+Z1644*Z$201+Z1662*$D1743)</f>
        <v/>
      </c>
      <c r="AA1743" s="40">
        <f>AA1707*Settings!$C$13*(AA1635+AA1653+AA1644*AA$201+AA1662*$D1743)</f>
        <v/>
      </c>
      <c r="AB1743" s="40">
        <f>AB1707*Settings!$C$13*(AB1635+AB1653+AB1644*AB$201+AB1662*$D1743)</f>
        <v/>
      </c>
      <c r="AC1743" s="40">
        <f>AC1707*Settings!$C$13*(AC1635+AC1653+AC1644*AC$201+AC1662*$D1743)</f>
        <v/>
      </c>
      <c r="AD1743" s="40">
        <f>AD1707*Settings!$C$13*(AD1635+AD1653+AD1644*AD$201+AD1662*$D1743)</f>
        <v/>
      </c>
      <c r="AF1743" s="11">
        <f>CodePrefix&amp;$A1743&amp;IF($C1743="","","."&amp;$C1743&amp;"."&amp;$B1743)&amp;INDEX(VarEnd,MATCH($A1743,VarKey,0))&amp;AF$5</f>
        <v/>
      </c>
      <c r="AG1743" s="39">
        <f>AG1707*Settings!$C$13*(AG1635+AG1653+AG1644*AG$201+AG1662*$D1743)</f>
        <v/>
      </c>
      <c r="AH1743" s="40">
        <f>AH1707*Settings!$C$13*(AH1635+AH1653+AH1644*AH$201+AH1662*$D1743)</f>
        <v/>
      </c>
      <c r="AI1743" s="40">
        <f>AI1707*Settings!$C$13*(AI1635+AI1653+AI1644*AI$201+AI1662*$D1743)</f>
        <v/>
      </c>
      <c r="AJ1743" s="40">
        <f>AJ1707*Settings!$C$13*(AJ1635+AJ1653+AJ1644*AJ$201+AJ1662*$D1743)</f>
        <v/>
      </c>
      <c r="AK1743" s="40">
        <f>AK1707*Settings!$C$13*(AK1635+AK1653+AK1644*AK$201+AK1662*$D1743)</f>
        <v/>
      </c>
      <c r="AL1743" s="40">
        <f>AL1707*Settings!$C$13*(AL1635+AL1653+AL1644*AL$201+AL1662*$D1743)</f>
        <v/>
      </c>
      <c r="AM1743" s="40">
        <f>AM1707*Settings!$C$13*(AM1635+AM1653+AM1644*AM$201+AM1662*$D1743)</f>
        <v/>
      </c>
      <c r="AN1743" s="40">
        <f>AN1707*Settings!$C$13*(AN1635+AN1653+AN1644*AN$201+AN1662*$D1743)</f>
        <v/>
      </c>
      <c r="AO1743" s="40">
        <f>AO1707*Settings!$C$13*(AO1635+AO1653+AO1644*AO$201+AO1662*$D1743)</f>
        <v/>
      </c>
      <c r="AP1743" s="40">
        <f>AP1707*Settings!$C$13*(AP1635+AP1653+AP1644*AP$201+AP1662*$D1743)</f>
        <v/>
      </c>
      <c r="AQ1743" s="40">
        <f>AQ1707*Settings!$C$13*(AQ1635+AQ1653+AQ1644*AQ$201+AQ1662*$D1743)</f>
        <v/>
      </c>
      <c r="AR1743" s="40">
        <f>AR1707*Settings!$C$13*(AR1635+AR1653+AR1644*AR$201+AR1662*$D1743)</f>
        <v/>
      </c>
      <c r="AS1743" s="40">
        <f>AS1707*Settings!$C$13*(AS1635+AS1653+AS1644*AS$201+AS1662*$D1743)</f>
        <v/>
      </c>
      <c r="AT1743" s="40">
        <f>AT1707*Settings!$C$13*(AT1635+AT1653+AT1644*AT$201+AT1662*$D1743)</f>
        <v/>
      </c>
      <c r="AU1743" s="40">
        <f>AU1707*Settings!$C$13*(AU1635+AU1653+AU1644*AU$201+AU1662*$D1743)</f>
        <v/>
      </c>
      <c r="AV1743" s="40">
        <f>AV1707*Settings!$C$13*(AV1635+AV1653+AV1644*AV$201+AV1662*$D1743)</f>
        <v/>
      </c>
      <c r="AW1743" s="40">
        <f>AW1707*Settings!$C$13*(AW1635+AW1653+AW1644*AW$201+AW1662*$D1743)</f>
        <v/>
      </c>
      <c r="AX1743" s="40">
        <f>AX1707*Settings!$C$13*(AX1635+AX1653+AX1644*AX$201+AX1662*$D1743)</f>
        <v/>
      </c>
      <c r="AY1743" s="40">
        <f>AY1707*Settings!$C$13*(AY1635+AY1653+AY1644*AY$201+AY1662*$D1743)</f>
        <v/>
      </c>
    </row>
    <row r="1744" hidden="1" outlineLevel="2">
      <c r="A1744" s="14" t="inlineStr">
        <is>
          <t>rnew</t>
        </is>
      </c>
      <c r="B1744" s="14" t="inlineStr">
        <is>
          <t>oop</t>
        </is>
      </c>
      <c r="C1744" s="14" t="inlineStr">
        <is>
          <t>foo</t>
        </is>
      </c>
      <c r="D1744" s="32">
        <f>INDEX(Inputs!$V$5:$V$132,MATCH($B1744&amp;"|"&amp;$C1744,Inputs!$A$5:$A$132,0))</f>
        <v/>
      </c>
      <c r="E1744" s="36" t="n"/>
      <c r="F1744" s="36" t="n"/>
      <c r="G1744" s="36" t="n"/>
      <c r="H1744" s="14">
        <f>INDEX(VarLab,MATCH($A1744,VarKey,0))&amp;INDEX(MemLab,MATCH($C1744&amp;"|"&amp;$B1744,MemKey,0))</f>
        <v/>
      </c>
      <c r="I1744" s="14">
        <f>INDEX(VarUnit,MATCH($A1744,VarKey,0))</f>
        <v/>
      </c>
      <c r="J1744" s="14">
        <f>INDEX(VarSrc,MATCH($A1744,VarKey,0))</f>
        <v/>
      </c>
      <c r="K1744" s="11">
        <f>CodePrefix&amp;$A1744&amp;IF($C1744="","","."&amp;$C1744&amp;"."&amp;$B1744)&amp;INDEX(VarEnd,MATCH($A1744,VarKey,0))&amp;K$5</f>
        <v/>
      </c>
      <c r="L1744" s="39">
        <f>L1708*Settings!$C$13*(L1636+L1654+L1645*L$201+L1663*$D1744)</f>
        <v/>
      </c>
      <c r="M1744" s="40">
        <f>M1708*Settings!$C$13*(M1636+M1654+M1645*M$201+M1663*$D1744)</f>
        <v/>
      </c>
      <c r="N1744" s="40">
        <f>N1708*Settings!$C$13*(N1636+N1654+N1645*N$201+N1663*$D1744)</f>
        <v/>
      </c>
      <c r="O1744" s="40">
        <f>O1708*Settings!$C$13*(O1636+O1654+O1645*O$201+O1663*$D1744)</f>
        <v/>
      </c>
      <c r="P1744" s="40">
        <f>P1708*Settings!$C$13*(P1636+P1654+P1645*P$201+P1663*$D1744)</f>
        <v/>
      </c>
      <c r="Q1744" s="40">
        <f>Q1708*Settings!$C$13*(Q1636+Q1654+Q1645*Q$201+Q1663*$D1744)</f>
        <v/>
      </c>
      <c r="R1744" s="40">
        <f>R1708*Settings!$C$13*(R1636+R1654+R1645*R$201+R1663*$D1744)</f>
        <v/>
      </c>
      <c r="S1744" s="40">
        <f>S1708*Settings!$C$13*(S1636+S1654+S1645*S$201+S1663*$D1744)</f>
        <v/>
      </c>
      <c r="T1744" s="40">
        <f>T1708*Settings!$C$13*(T1636+T1654+T1645*T$201+T1663*$D1744)</f>
        <v/>
      </c>
      <c r="U1744" s="40">
        <f>U1708*Settings!$C$13*(U1636+U1654+U1645*U$201+U1663*$D1744)</f>
        <v/>
      </c>
      <c r="V1744" s="40">
        <f>V1708*Settings!$C$13*(V1636+V1654+V1645*V$201+V1663*$D1744)</f>
        <v/>
      </c>
      <c r="W1744" s="40">
        <f>W1708*Settings!$C$13*(W1636+W1654+W1645*W$201+W1663*$D1744)</f>
        <v/>
      </c>
      <c r="X1744" s="40">
        <f>X1708*Settings!$C$13*(X1636+X1654+X1645*X$201+X1663*$D1744)</f>
        <v/>
      </c>
      <c r="Y1744" s="40">
        <f>Y1708*Settings!$C$13*(Y1636+Y1654+Y1645*Y$201+Y1663*$D1744)</f>
        <v/>
      </c>
      <c r="Z1744" s="40">
        <f>Z1708*Settings!$C$13*(Z1636+Z1654+Z1645*Z$201+Z1663*$D1744)</f>
        <v/>
      </c>
      <c r="AA1744" s="40">
        <f>AA1708*Settings!$C$13*(AA1636+AA1654+AA1645*AA$201+AA1663*$D1744)</f>
        <v/>
      </c>
      <c r="AB1744" s="40">
        <f>AB1708*Settings!$C$13*(AB1636+AB1654+AB1645*AB$201+AB1663*$D1744)</f>
        <v/>
      </c>
      <c r="AC1744" s="40">
        <f>AC1708*Settings!$C$13*(AC1636+AC1654+AC1645*AC$201+AC1663*$D1744)</f>
        <v/>
      </c>
      <c r="AD1744" s="40">
        <f>AD1708*Settings!$C$13*(AD1636+AD1654+AD1645*AD$201+AD1663*$D1744)</f>
        <v/>
      </c>
      <c r="AF1744" s="11">
        <f>CodePrefix&amp;$A1744&amp;IF($C1744="","","."&amp;$C1744&amp;"."&amp;$B1744)&amp;INDEX(VarEnd,MATCH($A1744,VarKey,0))&amp;AF$5</f>
        <v/>
      </c>
      <c r="AG1744" s="39">
        <f>AG1708*Settings!$C$13*(AG1636+AG1654+AG1645*AG$201+AG1663*$D1744)</f>
        <v/>
      </c>
      <c r="AH1744" s="40">
        <f>AH1708*Settings!$C$13*(AH1636+AH1654+AH1645*AH$201+AH1663*$D1744)</f>
        <v/>
      </c>
      <c r="AI1744" s="40">
        <f>AI1708*Settings!$C$13*(AI1636+AI1654+AI1645*AI$201+AI1663*$D1744)</f>
        <v/>
      </c>
      <c r="AJ1744" s="40">
        <f>AJ1708*Settings!$C$13*(AJ1636+AJ1654+AJ1645*AJ$201+AJ1663*$D1744)</f>
        <v/>
      </c>
      <c r="AK1744" s="40">
        <f>AK1708*Settings!$C$13*(AK1636+AK1654+AK1645*AK$201+AK1663*$D1744)</f>
        <v/>
      </c>
      <c r="AL1744" s="40">
        <f>AL1708*Settings!$C$13*(AL1636+AL1654+AL1645*AL$201+AL1663*$D1744)</f>
        <v/>
      </c>
      <c r="AM1744" s="40">
        <f>AM1708*Settings!$C$13*(AM1636+AM1654+AM1645*AM$201+AM1663*$D1744)</f>
        <v/>
      </c>
      <c r="AN1744" s="40">
        <f>AN1708*Settings!$C$13*(AN1636+AN1654+AN1645*AN$201+AN1663*$D1744)</f>
        <v/>
      </c>
      <c r="AO1744" s="40">
        <f>AO1708*Settings!$C$13*(AO1636+AO1654+AO1645*AO$201+AO1663*$D1744)</f>
        <v/>
      </c>
      <c r="AP1744" s="40">
        <f>AP1708*Settings!$C$13*(AP1636+AP1654+AP1645*AP$201+AP1663*$D1744)</f>
        <v/>
      </c>
      <c r="AQ1744" s="40">
        <f>AQ1708*Settings!$C$13*(AQ1636+AQ1654+AQ1645*AQ$201+AQ1663*$D1744)</f>
        <v/>
      </c>
      <c r="AR1744" s="40">
        <f>AR1708*Settings!$C$13*(AR1636+AR1654+AR1645*AR$201+AR1663*$D1744)</f>
        <v/>
      </c>
      <c r="AS1744" s="40">
        <f>AS1708*Settings!$C$13*(AS1636+AS1654+AS1645*AS$201+AS1663*$D1744)</f>
        <v/>
      </c>
      <c r="AT1744" s="40">
        <f>AT1708*Settings!$C$13*(AT1636+AT1654+AT1645*AT$201+AT1663*$D1744)</f>
        <v/>
      </c>
      <c r="AU1744" s="40">
        <f>AU1708*Settings!$C$13*(AU1636+AU1654+AU1645*AU$201+AU1663*$D1744)</f>
        <v/>
      </c>
      <c r="AV1744" s="40">
        <f>AV1708*Settings!$C$13*(AV1636+AV1654+AV1645*AV$201+AV1663*$D1744)</f>
        <v/>
      </c>
      <c r="AW1744" s="40">
        <f>AW1708*Settings!$C$13*(AW1636+AW1654+AW1645*AW$201+AW1663*$D1744)</f>
        <v/>
      </c>
      <c r="AX1744" s="40">
        <f>AX1708*Settings!$C$13*(AX1636+AX1654+AX1645*AX$201+AX1663*$D1744)</f>
        <v/>
      </c>
      <c r="AY1744" s="40">
        <f>AY1708*Settings!$C$13*(AY1636+AY1654+AY1645*AY$201+AY1663*$D1744)</f>
        <v/>
      </c>
    </row>
    <row r="1745" hidden="1" outlineLevel="2">
      <c r="A1745" s="14" t="inlineStr">
        <is>
          <t>rnew</t>
        </is>
      </c>
      <c r="B1745" s="14" t="inlineStr">
        <is>
          <t>bio</t>
        </is>
      </c>
      <c r="C1745" s="14" t="inlineStr">
        <is>
          <t>foo</t>
        </is>
      </c>
      <c r="D1745" s="32">
        <f>INDEX(Inputs!$V$5:$V$132,MATCH($B1745&amp;"|"&amp;$C1745,Inputs!$A$5:$A$132,0))</f>
        <v/>
      </c>
      <c r="E1745" s="36" t="n"/>
      <c r="F1745" s="36" t="n"/>
      <c r="G1745" s="36" t="n"/>
      <c r="H1745" s="14">
        <f>INDEX(VarLab,MATCH($A1745,VarKey,0))&amp;INDEX(MemLab,MATCH($C1745&amp;"|"&amp;$B1745,MemKey,0))</f>
        <v/>
      </c>
      <c r="I1745" s="14">
        <f>INDEX(VarUnit,MATCH($A1745,VarKey,0))</f>
        <v/>
      </c>
      <c r="J1745" s="14">
        <f>INDEX(VarSrc,MATCH($A1745,VarKey,0))</f>
        <v/>
      </c>
      <c r="K1745" s="11">
        <f>CodePrefix&amp;$A1745&amp;IF($C1745="","","."&amp;$C1745&amp;"."&amp;$B1745)&amp;INDEX(VarEnd,MATCH($A1745,VarKey,0))&amp;K$5</f>
        <v/>
      </c>
      <c r="L1745" s="39">
        <f>L1709*Settings!$C$13*(L1637+L1655+L1646*L$201+L1664*$D1745)</f>
        <v/>
      </c>
      <c r="M1745" s="40">
        <f>M1709*Settings!$C$13*(M1637+M1655+M1646*M$201+M1664*$D1745)</f>
        <v/>
      </c>
      <c r="N1745" s="40">
        <f>N1709*Settings!$C$13*(N1637+N1655+N1646*N$201+N1664*$D1745)</f>
        <v/>
      </c>
      <c r="O1745" s="40">
        <f>O1709*Settings!$C$13*(O1637+O1655+O1646*O$201+O1664*$D1745)</f>
        <v/>
      </c>
      <c r="P1745" s="40">
        <f>P1709*Settings!$C$13*(P1637+P1655+P1646*P$201+P1664*$D1745)</f>
        <v/>
      </c>
      <c r="Q1745" s="40">
        <f>Q1709*Settings!$C$13*(Q1637+Q1655+Q1646*Q$201+Q1664*$D1745)</f>
        <v/>
      </c>
      <c r="R1745" s="40">
        <f>R1709*Settings!$C$13*(R1637+R1655+R1646*R$201+R1664*$D1745)</f>
        <v/>
      </c>
      <c r="S1745" s="40">
        <f>S1709*Settings!$C$13*(S1637+S1655+S1646*S$201+S1664*$D1745)</f>
        <v/>
      </c>
      <c r="T1745" s="40">
        <f>T1709*Settings!$C$13*(T1637+T1655+T1646*T$201+T1664*$D1745)</f>
        <v/>
      </c>
      <c r="U1745" s="40">
        <f>U1709*Settings!$C$13*(U1637+U1655+U1646*U$201+U1664*$D1745)</f>
        <v/>
      </c>
      <c r="V1745" s="40">
        <f>V1709*Settings!$C$13*(V1637+V1655+V1646*V$201+V1664*$D1745)</f>
        <v/>
      </c>
      <c r="W1745" s="40">
        <f>W1709*Settings!$C$13*(W1637+W1655+W1646*W$201+W1664*$D1745)</f>
        <v/>
      </c>
      <c r="X1745" s="40">
        <f>X1709*Settings!$C$13*(X1637+X1655+X1646*X$201+X1664*$D1745)</f>
        <v/>
      </c>
      <c r="Y1745" s="40">
        <f>Y1709*Settings!$C$13*(Y1637+Y1655+Y1646*Y$201+Y1664*$D1745)</f>
        <v/>
      </c>
      <c r="Z1745" s="40">
        <f>Z1709*Settings!$C$13*(Z1637+Z1655+Z1646*Z$201+Z1664*$D1745)</f>
        <v/>
      </c>
      <c r="AA1745" s="40">
        <f>AA1709*Settings!$C$13*(AA1637+AA1655+AA1646*AA$201+AA1664*$D1745)</f>
        <v/>
      </c>
      <c r="AB1745" s="40">
        <f>AB1709*Settings!$C$13*(AB1637+AB1655+AB1646*AB$201+AB1664*$D1745)</f>
        <v/>
      </c>
      <c r="AC1745" s="40">
        <f>AC1709*Settings!$C$13*(AC1637+AC1655+AC1646*AC$201+AC1664*$D1745)</f>
        <v/>
      </c>
      <c r="AD1745" s="40">
        <f>AD1709*Settings!$C$13*(AD1637+AD1655+AD1646*AD$201+AD1664*$D1745)</f>
        <v/>
      </c>
      <c r="AF1745" s="11">
        <f>CodePrefix&amp;$A1745&amp;IF($C1745="","","."&amp;$C1745&amp;"."&amp;$B1745)&amp;INDEX(VarEnd,MATCH($A1745,VarKey,0))&amp;AF$5</f>
        <v/>
      </c>
      <c r="AG1745" s="39">
        <f>AG1709*Settings!$C$13*(AG1637+AG1655+AG1646*AG$201+AG1664*$D1745)</f>
        <v/>
      </c>
      <c r="AH1745" s="40">
        <f>AH1709*Settings!$C$13*(AH1637+AH1655+AH1646*AH$201+AH1664*$D1745)</f>
        <v/>
      </c>
      <c r="AI1745" s="40">
        <f>AI1709*Settings!$C$13*(AI1637+AI1655+AI1646*AI$201+AI1664*$D1745)</f>
        <v/>
      </c>
      <c r="AJ1745" s="40">
        <f>AJ1709*Settings!$C$13*(AJ1637+AJ1655+AJ1646*AJ$201+AJ1664*$D1745)</f>
        <v/>
      </c>
      <c r="AK1745" s="40">
        <f>AK1709*Settings!$C$13*(AK1637+AK1655+AK1646*AK$201+AK1664*$D1745)</f>
        <v/>
      </c>
      <c r="AL1745" s="40">
        <f>AL1709*Settings!$C$13*(AL1637+AL1655+AL1646*AL$201+AL1664*$D1745)</f>
        <v/>
      </c>
      <c r="AM1745" s="40">
        <f>AM1709*Settings!$C$13*(AM1637+AM1655+AM1646*AM$201+AM1664*$D1745)</f>
        <v/>
      </c>
      <c r="AN1745" s="40">
        <f>AN1709*Settings!$C$13*(AN1637+AN1655+AN1646*AN$201+AN1664*$D1745)</f>
        <v/>
      </c>
      <c r="AO1745" s="40">
        <f>AO1709*Settings!$C$13*(AO1637+AO1655+AO1646*AO$201+AO1664*$D1745)</f>
        <v/>
      </c>
      <c r="AP1745" s="40">
        <f>AP1709*Settings!$C$13*(AP1637+AP1655+AP1646*AP$201+AP1664*$D1745)</f>
        <v/>
      </c>
      <c r="AQ1745" s="40">
        <f>AQ1709*Settings!$C$13*(AQ1637+AQ1655+AQ1646*AQ$201+AQ1664*$D1745)</f>
        <v/>
      </c>
      <c r="AR1745" s="40">
        <f>AR1709*Settings!$C$13*(AR1637+AR1655+AR1646*AR$201+AR1664*$D1745)</f>
        <v/>
      </c>
      <c r="AS1745" s="40">
        <f>AS1709*Settings!$C$13*(AS1637+AS1655+AS1646*AS$201+AS1664*$D1745)</f>
        <v/>
      </c>
      <c r="AT1745" s="40">
        <f>AT1709*Settings!$C$13*(AT1637+AT1655+AT1646*AT$201+AT1664*$D1745)</f>
        <v/>
      </c>
      <c r="AU1745" s="40">
        <f>AU1709*Settings!$C$13*(AU1637+AU1655+AU1646*AU$201+AU1664*$D1745)</f>
        <v/>
      </c>
      <c r="AV1745" s="40">
        <f>AV1709*Settings!$C$13*(AV1637+AV1655+AV1646*AV$201+AV1664*$D1745)</f>
        <v/>
      </c>
      <c r="AW1745" s="40">
        <f>AW1709*Settings!$C$13*(AW1637+AW1655+AW1646*AW$201+AW1664*$D1745)</f>
        <v/>
      </c>
      <c r="AX1745" s="40">
        <f>AX1709*Settings!$C$13*(AX1637+AX1655+AX1646*AX$201+AX1664*$D1745)</f>
        <v/>
      </c>
      <c r="AY1745" s="40">
        <f>AY1709*Settings!$C$13*(AY1637+AY1655+AY1646*AY$201+AY1664*$D1745)</f>
        <v/>
      </c>
    </row>
    <row r="1746" hidden="1" outlineLevel="2"/>
    <row r="1747" hidden="1" outlineLevel="2">
      <c r="A1747" s="14" t="inlineStr">
        <is>
          <t>rxcp</t>
        </is>
      </c>
      <c r="B1747" s="14" t="inlineStr">
        <is>
          <t>coa</t>
        </is>
      </c>
      <c r="C1747" s="14" t="inlineStr">
        <is>
          <t>foo</t>
        </is>
      </c>
      <c r="D1747" s="36" t="n"/>
      <c r="E1747" s="36" t="n"/>
      <c r="F1747" s="36" t="n"/>
      <c r="G1747" s="36" t="n"/>
      <c r="H1747" s="14">
        <f>INDEX(VarLab,MATCH($A1747,VarKey,0))&amp;INDEX(MemLab,MATCH($C1747&amp;"|"&amp;$B1747,MemKey,0))</f>
        <v/>
      </c>
      <c r="I1747" s="14">
        <f>INDEX(VarUnit,MATCH($A1747,VarKey,0))</f>
        <v/>
      </c>
      <c r="J1747" s="14">
        <f>INDEX(VarSrc,MATCH($A1747,VarKey,0))</f>
        <v/>
      </c>
      <c r="K1747" s="11">
        <f>CodePrefix&amp;$A1747&amp;IF($C1747="","","."&amp;$C1747&amp;"."&amp;$B1747)&amp;INDEX(VarEnd,MATCH($A1747,VarKey,0))&amp;K$5</f>
        <v/>
      </c>
      <c r="L1747" s="39">
        <f>L1702*Settings!$C$13*(L1666)</f>
        <v/>
      </c>
      <c r="M1747" s="40">
        <f>M1702*Settings!$C$13*(M1666)</f>
        <v/>
      </c>
      <c r="N1747" s="40">
        <f>N1702*Settings!$C$13*(N1666)</f>
        <v/>
      </c>
      <c r="O1747" s="40">
        <f>O1702*Settings!$C$13*(O1666)</f>
        <v/>
      </c>
      <c r="P1747" s="40">
        <f>P1702*Settings!$C$13*(P1666)</f>
        <v/>
      </c>
      <c r="Q1747" s="40">
        <f>Q1702*Settings!$C$13*(Q1666)</f>
        <v/>
      </c>
      <c r="R1747" s="40">
        <f>R1702*Settings!$C$13*(R1666)</f>
        <v/>
      </c>
      <c r="S1747" s="40">
        <f>S1702*Settings!$C$13*(S1666)</f>
        <v/>
      </c>
      <c r="T1747" s="40">
        <f>T1702*Settings!$C$13*(T1666)</f>
        <v/>
      </c>
      <c r="U1747" s="40">
        <f>U1702*Settings!$C$13*(U1666)</f>
        <v/>
      </c>
      <c r="V1747" s="40">
        <f>V1702*Settings!$C$13*(V1666)</f>
        <v/>
      </c>
      <c r="W1747" s="40">
        <f>W1702*Settings!$C$13*(W1666)</f>
        <v/>
      </c>
      <c r="X1747" s="40">
        <f>X1702*Settings!$C$13*(X1666)</f>
        <v/>
      </c>
      <c r="Y1747" s="40">
        <f>Y1702*Settings!$C$13*(Y1666)</f>
        <v/>
      </c>
      <c r="Z1747" s="40">
        <f>Z1702*Settings!$C$13*(Z1666)</f>
        <v/>
      </c>
      <c r="AA1747" s="40">
        <f>AA1702*Settings!$C$13*(AA1666)</f>
        <v/>
      </c>
      <c r="AB1747" s="40">
        <f>AB1702*Settings!$C$13*(AB1666)</f>
        <v/>
      </c>
      <c r="AC1747" s="40">
        <f>AC1702*Settings!$C$13*(AC1666)</f>
        <v/>
      </c>
      <c r="AD1747" s="40">
        <f>AD1702*Settings!$C$13*(AD1666)</f>
        <v/>
      </c>
      <c r="AF1747" s="11">
        <f>CodePrefix&amp;$A1747&amp;IF($C1747="","","."&amp;$C1747&amp;"."&amp;$B1747)&amp;INDEX(VarEnd,MATCH($A1747,VarKey,0))&amp;AF$5</f>
        <v/>
      </c>
      <c r="AG1747" s="39">
        <f>AG1702*Settings!$C$13*(AG1666)</f>
        <v/>
      </c>
      <c r="AH1747" s="40">
        <f>AH1702*Settings!$C$13*(AH1666)</f>
        <v/>
      </c>
      <c r="AI1747" s="40">
        <f>AI1702*Settings!$C$13*(AI1666)</f>
        <v/>
      </c>
      <c r="AJ1747" s="40">
        <f>AJ1702*Settings!$C$13*(AJ1666)</f>
        <v/>
      </c>
      <c r="AK1747" s="40">
        <f>AK1702*Settings!$C$13*(AK1666)</f>
        <v/>
      </c>
      <c r="AL1747" s="40">
        <f>AL1702*Settings!$C$13*(AL1666)</f>
        <v/>
      </c>
      <c r="AM1747" s="40">
        <f>AM1702*Settings!$C$13*(AM1666)</f>
        <v/>
      </c>
      <c r="AN1747" s="40">
        <f>AN1702*Settings!$C$13*(AN1666)</f>
        <v/>
      </c>
      <c r="AO1747" s="40">
        <f>AO1702*Settings!$C$13*(AO1666)</f>
        <v/>
      </c>
      <c r="AP1747" s="40">
        <f>AP1702*Settings!$C$13*(AP1666)</f>
        <v/>
      </c>
      <c r="AQ1747" s="40">
        <f>AQ1702*Settings!$C$13*(AQ1666)</f>
        <v/>
      </c>
      <c r="AR1747" s="40">
        <f>AR1702*Settings!$C$13*(AR1666)</f>
        <v/>
      </c>
      <c r="AS1747" s="40">
        <f>AS1702*Settings!$C$13*(AS1666)</f>
        <v/>
      </c>
      <c r="AT1747" s="40">
        <f>AT1702*Settings!$C$13*(AT1666)</f>
        <v/>
      </c>
      <c r="AU1747" s="40">
        <f>AU1702*Settings!$C$13*(AU1666)</f>
        <v/>
      </c>
      <c r="AV1747" s="40">
        <f>AV1702*Settings!$C$13*(AV1666)</f>
        <v/>
      </c>
      <c r="AW1747" s="40">
        <f>AW1702*Settings!$C$13*(AW1666)</f>
        <v/>
      </c>
      <c r="AX1747" s="40">
        <f>AX1702*Settings!$C$13*(AX1666)</f>
        <v/>
      </c>
      <c r="AY1747" s="40">
        <f>AY1702*Settings!$C$13*(AY1666)</f>
        <v/>
      </c>
    </row>
    <row r="1748" hidden="1" outlineLevel="2">
      <c r="A1748" s="14" t="inlineStr">
        <is>
          <t>rxcp</t>
        </is>
      </c>
      <c r="B1748" s="14" t="inlineStr">
        <is>
          <t>nga</t>
        </is>
      </c>
      <c r="C1748" s="14" t="inlineStr">
        <is>
          <t>foo</t>
        </is>
      </c>
      <c r="D1748" s="36" t="n"/>
      <c r="E1748" s="36" t="n"/>
      <c r="F1748" s="36" t="n"/>
      <c r="G1748" s="36" t="n"/>
      <c r="H1748" s="14">
        <f>INDEX(VarLab,MATCH($A1748,VarKey,0))&amp;INDEX(MemLab,MATCH($C1748&amp;"|"&amp;$B1748,MemKey,0))</f>
        <v/>
      </c>
      <c r="I1748" s="14">
        <f>INDEX(VarUnit,MATCH($A1748,VarKey,0))</f>
        <v/>
      </c>
      <c r="J1748" s="14">
        <f>INDEX(VarSrc,MATCH($A1748,VarKey,0))</f>
        <v/>
      </c>
      <c r="K1748" s="11">
        <f>CodePrefix&amp;$A1748&amp;IF($C1748="","","."&amp;$C1748&amp;"."&amp;$B1748)&amp;INDEX(VarEnd,MATCH($A1748,VarKey,0))&amp;K$5</f>
        <v/>
      </c>
      <c r="L1748" s="39">
        <f>L1703*Settings!$C$13*(L1667)</f>
        <v/>
      </c>
      <c r="M1748" s="40">
        <f>M1703*Settings!$C$13*(M1667)</f>
        <v/>
      </c>
      <c r="N1748" s="40">
        <f>N1703*Settings!$C$13*(N1667)</f>
        <v/>
      </c>
      <c r="O1748" s="40">
        <f>O1703*Settings!$C$13*(O1667)</f>
        <v/>
      </c>
      <c r="P1748" s="40">
        <f>P1703*Settings!$C$13*(P1667)</f>
        <v/>
      </c>
      <c r="Q1748" s="40">
        <f>Q1703*Settings!$C$13*(Q1667)</f>
        <v/>
      </c>
      <c r="R1748" s="40">
        <f>R1703*Settings!$C$13*(R1667)</f>
        <v/>
      </c>
      <c r="S1748" s="40">
        <f>S1703*Settings!$C$13*(S1667)</f>
        <v/>
      </c>
      <c r="T1748" s="40">
        <f>T1703*Settings!$C$13*(T1667)</f>
        <v/>
      </c>
      <c r="U1748" s="40">
        <f>U1703*Settings!$C$13*(U1667)</f>
        <v/>
      </c>
      <c r="V1748" s="40">
        <f>V1703*Settings!$C$13*(V1667)</f>
        <v/>
      </c>
      <c r="W1748" s="40">
        <f>W1703*Settings!$C$13*(W1667)</f>
        <v/>
      </c>
      <c r="X1748" s="40">
        <f>X1703*Settings!$C$13*(X1667)</f>
        <v/>
      </c>
      <c r="Y1748" s="40">
        <f>Y1703*Settings!$C$13*(Y1667)</f>
        <v/>
      </c>
      <c r="Z1748" s="40">
        <f>Z1703*Settings!$C$13*(Z1667)</f>
        <v/>
      </c>
      <c r="AA1748" s="40">
        <f>AA1703*Settings!$C$13*(AA1667)</f>
        <v/>
      </c>
      <c r="AB1748" s="40">
        <f>AB1703*Settings!$C$13*(AB1667)</f>
        <v/>
      </c>
      <c r="AC1748" s="40">
        <f>AC1703*Settings!$C$13*(AC1667)</f>
        <v/>
      </c>
      <c r="AD1748" s="40">
        <f>AD1703*Settings!$C$13*(AD1667)</f>
        <v/>
      </c>
      <c r="AF1748" s="11">
        <f>CodePrefix&amp;$A1748&amp;IF($C1748="","","."&amp;$C1748&amp;"."&amp;$B1748)&amp;INDEX(VarEnd,MATCH($A1748,VarKey,0))&amp;AF$5</f>
        <v/>
      </c>
      <c r="AG1748" s="39">
        <f>AG1703*Settings!$C$13*(AG1667)</f>
        <v/>
      </c>
      <c r="AH1748" s="40">
        <f>AH1703*Settings!$C$13*(AH1667)</f>
        <v/>
      </c>
      <c r="AI1748" s="40">
        <f>AI1703*Settings!$C$13*(AI1667)</f>
        <v/>
      </c>
      <c r="AJ1748" s="40">
        <f>AJ1703*Settings!$C$13*(AJ1667)</f>
        <v/>
      </c>
      <c r="AK1748" s="40">
        <f>AK1703*Settings!$C$13*(AK1667)</f>
        <v/>
      </c>
      <c r="AL1748" s="40">
        <f>AL1703*Settings!$C$13*(AL1667)</f>
        <v/>
      </c>
      <c r="AM1748" s="40">
        <f>AM1703*Settings!$C$13*(AM1667)</f>
        <v/>
      </c>
      <c r="AN1748" s="40">
        <f>AN1703*Settings!$C$13*(AN1667)</f>
        <v/>
      </c>
      <c r="AO1748" s="40">
        <f>AO1703*Settings!$C$13*(AO1667)</f>
        <v/>
      </c>
      <c r="AP1748" s="40">
        <f>AP1703*Settings!$C$13*(AP1667)</f>
        <v/>
      </c>
      <c r="AQ1748" s="40">
        <f>AQ1703*Settings!$C$13*(AQ1667)</f>
        <v/>
      </c>
      <c r="AR1748" s="40">
        <f>AR1703*Settings!$C$13*(AR1667)</f>
        <v/>
      </c>
      <c r="AS1748" s="40">
        <f>AS1703*Settings!$C$13*(AS1667)</f>
        <v/>
      </c>
      <c r="AT1748" s="40">
        <f>AT1703*Settings!$C$13*(AT1667)</f>
        <v/>
      </c>
      <c r="AU1748" s="40">
        <f>AU1703*Settings!$C$13*(AU1667)</f>
        <v/>
      </c>
      <c r="AV1748" s="40">
        <f>AV1703*Settings!$C$13*(AV1667)</f>
        <v/>
      </c>
      <c r="AW1748" s="40">
        <f>AW1703*Settings!$C$13*(AW1667)</f>
        <v/>
      </c>
      <c r="AX1748" s="40">
        <f>AX1703*Settings!$C$13*(AX1667)</f>
        <v/>
      </c>
      <c r="AY1748" s="40">
        <f>AY1703*Settings!$C$13*(AY1667)</f>
        <v/>
      </c>
    </row>
    <row r="1749" hidden="1" outlineLevel="2">
      <c r="A1749" s="14" t="inlineStr">
        <is>
          <t>rxcp</t>
        </is>
      </c>
      <c r="B1749" s="14" t="inlineStr">
        <is>
          <t>gso</t>
        </is>
      </c>
      <c r="C1749" s="14" t="inlineStr">
        <is>
          <t>foo</t>
        </is>
      </c>
      <c r="D1749" s="36" t="n"/>
      <c r="E1749" s="36" t="n"/>
      <c r="F1749" s="36" t="n"/>
      <c r="G1749" s="36" t="n"/>
      <c r="H1749" s="14">
        <f>INDEX(VarLab,MATCH($A1749,VarKey,0))&amp;INDEX(MemLab,MATCH($C1749&amp;"|"&amp;$B1749,MemKey,0))</f>
        <v/>
      </c>
      <c r="I1749" s="14">
        <f>INDEX(VarUnit,MATCH($A1749,VarKey,0))</f>
        <v/>
      </c>
      <c r="J1749" s="14">
        <f>INDEX(VarSrc,MATCH($A1749,VarKey,0))</f>
        <v/>
      </c>
      <c r="K1749" s="11">
        <f>CodePrefix&amp;$A1749&amp;IF($C1749="","","."&amp;$C1749&amp;"."&amp;$B1749)&amp;INDEX(VarEnd,MATCH($A1749,VarKey,0))&amp;K$5</f>
        <v/>
      </c>
      <c r="L1749" s="39">
        <f>L1704*Settings!$C$13*(L1668)</f>
        <v/>
      </c>
      <c r="M1749" s="40">
        <f>M1704*Settings!$C$13*(M1668)</f>
        <v/>
      </c>
      <c r="N1749" s="40">
        <f>N1704*Settings!$C$13*(N1668)</f>
        <v/>
      </c>
      <c r="O1749" s="40">
        <f>O1704*Settings!$C$13*(O1668)</f>
        <v/>
      </c>
      <c r="P1749" s="40">
        <f>P1704*Settings!$C$13*(P1668)</f>
        <v/>
      </c>
      <c r="Q1749" s="40">
        <f>Q1704*Settings!$C$13*(Q1668)</f>
        <v/>
      </c>
      <c r="R1749" s="40">
        <f>R1704*Settings!$C$13*(R1668)</f>
        <v/>
      </c>
      <c r="S1749" s="40">
        <f>S1704*Settings!$C$13*(S1668)</f>
        <v/>
      </c>
      <c r="T1749" s="40">
        <f>T1704*Settings!$C$13*(T1668)</f>
        <v/>
      </c>
      <c r="U1749" s="40">
        <f>U1704*Settings!$C$13*(U1668)</f>
        <v/>
      </c>
      <c r="V1749" s="40">
        <f>V1704*Settings!$C$13*(V1668)</f>
        <v/>
      </c>
      <c r="W1749" s="40">
        <f>W1704*Settings!$C$13*(W1668)</f>
        <v/>
      </c>
      <c r="X1749" s="40">
        <f>X1704*Settings!$C$13*(X1668)</f>
        <v/>
      </c>
      <c r="Y1749" s="40">
        <f>Y1704*Settings!$C$13*(Y1668)</f>
        <v/>
      </c>
      <c r="Z1749" s="40">
        <f>Z1704*Settings!$C$13*(Z1668)</f>
        <v/>
      </c>
      <c r="AA1749" s="40">
        <f>AA1704*Settings!$C$13*(AA1668)</f>
        <v/>
      </c>
      <c r="AB1749" s="40">
        <f>AB1704*Settings!$C$13*(AB1668)</f>
        <v/>
      </c>
      <c r="AC1749" s="40">
        <f>AC1704*Settings!$C$13*(AC1668)</f>
        <v/>
      </c>
      <c r="AD1749" s="40">
        <f>AD1704*Settings!$C$13*(AD1668)</f>
        <v/>
      </c>
      <c r="AF1749" s="11">
        <f>CodePrefix&amp;$A1749&amp;IF($C1749="","","."&amp;$C1749&amp;"."&amp;$B1749)&amp;INDEX(VarEnd,MATCH($A1749,VarKey,0))&amp;AF$5</f>
        <v/>
      </c>
      <c r="AG1749" s="39">
        <f>AG1704*Settings!$C$13*(AG1668)</f>
        <v/>
      </c>
      <c r="AH1749" s="40">
        <f>AH1704*Settings!$C$13*(AH1668)</f>
        <v/>
      </c>
      <c r="AI1749" s="40">
        <f>AI1704*Settings!$C$13*(AI1668)</f>
        <v/>
      </c>
      <c r="AJ1749" s="40">
        <f>AJ1704*Settings!$C$13*(AJ1668)</f>
        <v/>
      </c>
      <c r="AK1749" s="40">
        <f>AK1704*Settings!$C$13*(AK1668)</f>
        <v/>
      </c>
      <c r="AL1749" s="40">
        <f>AL1704*Settings!$C$13*(AL1668)</f>
        <v/>
      </c>
      <c r="AM1749" s="40">
        <f>AM1704*Settings!$C$13*(AM1668)</f>
        <v/>
      </c>
      <c r="AN1749" s="40">
        <f>AN1704*Settings!$C$13*(AN1668)</f>
        <v/>
      </c>
      <c r="AO1749" s="40">
        <f>AO1704*Settings!$C$13*(AO1668)</f>
        <v/>
      </c>
      <c r="AP1749" s="40">
        <f>AP1704*Settings!$C$13*(AP1668)</f>
        <v/>
      </c>
      <c r="AQ1749" s="40">
        <f>AQ1704*Settings!$C$13*(AQ1668)</f>
        <v/>
      </c>
      <c r="AR1749" s="40">
        <f>AR1704*Settings!$C$13*(AR1668)</f>
        <v/>
      </c>
      <c r="AS1749" s="40">
        <f>AS1704*Settings!$C$13*(AS1668)</f>
        <v/>
      </c>
      <c r="AT1749" s="40">
        <f>AT1704*Settings!$C$13*(AT1668)</f>
        <v/>
      </c>
      <c r="AU1749" s="40">
        <f>AU1704*Settings!$C$13*(AU1668)</f>
        <v/>
      </c>
      <c r="AV1749" s="40">
        <f>AV1704*Settings!$C$13*(AV1668)</f>
        <v/>
      </c>
      <c r="AW1749" s="40">
        <f>AW1704*Settings!$C$13*(AW1668)</f>
        <v/>
      </c>
      <c r="AX1749" s="40">
        <f>AX1704*Settings!$C$13*(AX1668)</f>
        <v/>
      </c>
      <c r="AY1749" s="40">
        <f>AY1704*Settings!$C$13*(AY1668)</f>
        <v/>
      </c>
    </row>
    <row r="1750" hidden="1" outlineLevel="2">
      <c r="A1750" s="14" t="inlineStr">
        <is>
          <t>rxcp</t>
        </is>
      </c>
      <c r="B1750" s="14" t="inlineStr">
        <is>
          <t>die</t>
        </is>
      </c>
      <c r="C1750" s="14" t="inlineStr">
        <is>
          <t>foo</t>
        </is>
      </c>
      <c r="D1750" s="36" t="n"/>
      <c r="E1750" s="36" t="n"/>
      <c r="F1750" s="36" t="n"/>
      <c r="G1750" s="36" t="n"/>
      <c r="H1750" s="14">
        <f>INDEX(VarLab,MATCH($A1750,VarKey,0))&amp;INDEX(MemLab,MATCH($C1750&amp;"|"&amp;$B1750,MemKey,0))</f>
        <v/>
      </c>
      <c r="I1750" s="14">
        <f>INDEX(VarUnit,MATCH($A1750,VarKey,0))</f>
        <v/>
      </c>
      <c r="J1750" s="14">
        <f>INDEX(VarSrc,MATCH($A1750,VarKey,0))</f>
        <v/>
      </c>
      <c r="K1750" s="11">
        <f>CodePrefix&amp;$A1750&amp;IF($C1750="","","."&amp;$C1750&amp;"."&amp;$B1750)&amp;INDEX(VarEnd,MATCH($A1750,VarKey,0))&amp;K$5</f>
        <v/>
      </c>
      <c r="L1750" s="39">
        <f>L1705*Settings!$C$13*(L1669)</f>
        <v/>
      </c>
      <c r="M1750" s="40">
        <f>M1705*Settings!$C$13*(M1669)</f>
        <v/>
      </c>
      <c r="N1750" s="40">
        <f>N1705*Settings!$C$13*(N1669)</f>
        <v/>
      </c>
      <c r="O1750" s="40">
        <f>O1705*Settings!$C$13*(O1669)</f>
        <v/>
      </c>
      <c r="P1750" s="40">
        <f>P1705*Settings!$C$13*(P1669)</f>
        <v/>
      </c>
      <c r="Q1750" s="40">
        <f>Q1705*Settings!$C$13*(Q1669)</f>
        <v/>
      </c>
      <c r="R1750" s="40">
        <f>R1705*Settings!$C$13*(R1669)</f>
        <v/>
      </c>
      <c r="S1750" s="40">
        <f>S1705*Settings!$C$13*(S1669)</f>
        <v/>
      </c>
      <c r="T1750" s="40">
        <f>T1705*Settings!$C$13*(T1669)</f>
        <v/>
      </c>
      <c r="U1750" s="40">
        <f>U1705*Settings!$C$13*(U1669)</f>
        <v/>
      </c>
      <c r="V1750" s="40">
        <f>V1705*Settings!$C$13*(V1669)</f>
        <v/>
      </c>
      <c r="W1750" s="40">
        <f>W1705*Settings!$C$13*(W1669)</f>
        <v/>
      </c>
      <c r="X1750" s="40">
        <f>X1705*Settings!$C$13*(X1669)</f>
        <v/>
      </c>
      <c r="Y1750" s="40">
        <f>Y1705*Settings!$C$13*(Y1669)</f>
        <v/>
      </c>
      <c r="Z1750" s="40">
        <f>Z1705*Settings!$C$13*(Z1669)</f>
        <v/>
      </c>
      <c r="AA1750" s="40">
        <f>AA1705*Settings!$C$13*(AA1669)</f>
        <v/>
      </c>
      <c r="AB1750" s="40">
        <f>AB1705*Settings!$C$13*(AB1669)</f>
        <v/>
      </c>
      <c r="AC1750" s="40">
        <f>AC1705*Settings!$C$13*(AC1669)</f>
        <v/>
      </c>
      <c r="AD1750" s="40">
        <f>AD1705*Settings!$C$13*(AD1669)</f>
        <v/>
      </c>
      <c r="AF1750" s="11">
        <f>CodePrefix&amp;$A1750&amp;IF($C1750="","","."&amp;$C1750&amp;"."&amp;$B1750)&amp;INDEX(VarEnd,MATCH($A1750,VarKey,0))&amp;AF$5</f>
        <v/>
      </c>
      <c r="AG1750" s="39">
        <f>AG1705*Settings!$C$13*(AG1669)</f>
        <v/>
      </c>
      <c r="AH1750" s="40">
        <f>AH1705*Settings!$C$13*(AH1669)</f>
        <v/>
      </c>
      <c r="AI1750" s="40">
        <f>AI1705*Settings!$C$13*(AI1669)</f>
        <v/>
      </c>
      <c r="AJ1750" s="40">
        <f>AJ1705*Settings!$C$13*(AJ1669)</f>
        <v/>
      </c>
      <c r="AK1750" s="40">
        <f>AK1705*Settings!$C$13*(AK1669)</f>
        <v/>
      </c>
      <c r="AL1750" s="40">
        <f>AL1705*Settings!$C$13*(AL1669)</f>
        <v/>
      </c>
      <c r="AM1750" s="40">
        <f>AM1705*Settings!$C$13*(AM1669)</f>
        <v/>
      </c>
      <c r="AN1750" s="40">
        <f>AN1705*Settings!$C$13*(AN1669)</f>
        <v/>
      </c>
      <c r="AO1750" s="40">
        <f>AO1705*Settings!$C$13*(AO1669)</f>
        <v/>
      </c>
      <c r="AP1750" s="40">
        <f>AP1705*Settings!$C$13*(AP1669)</f>
        <v/>
      </c>
      <c r="AQ1750" s="40">
        <f>AQ1705*Settings!$C$13*(AQ1669)</f>
        <v/>
      </c>
      <c r="AR1750" s="40">
        <f>AR1705*Settings!$C$13*(AR1669)</f>
        <v/>
      </c>
      <c r="AS1750" s="40">
        <f>AS1705*Settings!$C$13*(AS1669)</f>
        <v/>
      </c>
      <c r="AT1750" s="40">
        <f>AT1705*Settings!$C$13*(AT1669)</f>
        <v/>
      </c>
      <c r="AU1750" s="40">
        <f>AU1705*Settings!$C$13*(AU1669)</f>
        <v/>
      </c>
      <c r="AV1750" s="40">
        <f>AV1705*Settings!$C$13*(AV1669)</f>
        <v/>
      </c>
      <c r="AW1750" s="40">
        <f>AW1705*Settings!$C$13*(AW1669)</f>
        <v/>
      </c>
      <c r="AX1750" s="40">
        <f>AX1705*Settings!$C$13*(AX1669)</f>
        <v/>
      </c>
      <c r="AY1750" s="40">
        <f>AY1705*Settings!$C$13*(AY1669)</f>
        <v/>
      </c>
    </row>
    <row r="1751" hidden="1" outlineLevel="2">
      <c r="A1751" s="14" t="inlineStr">
        <is>
          <t>rxcp</t>
        </is>
      </c>
      <c r="B1751" s="14" t="inlineStr">
        <is>
          <t>lpg</t>
        </is>
      </c>
      <c r="C1751" s="14" t="inlineStr">
        <is>
          <t>foo</t>
        </is>
      </c>
      <c r="D1751" s="36" t="n"/>
      <c r="E1751" s="36" t="n"/>
      <c r="F1751" s="36" t="n"/>
      <c r="G1751" s="36" t="n"/>
      <c r="H1751" s="14">
        <f>INDEX(VarLab,MATCH($A1751,VarKey,0))&amp;INDEX(MemLab,MATCH($C1751&amp;"|"&amp;$B1751,MemKey,0))</f>
        <v/>
      </c>
      <c r="I1751" s="14">
        <f>INDEX(VarUnit,MATCH($A1751,VarKey,0))</f>
        <v/>
      </c>
      <c r="J1751" s="14">
        <f>INDEX(VarSrc,MATCH($A1751,VarKey,0))</f>
        <v/>
      </c>
      <c r="K1751" s="11">
        <f>CodePrefix&amp;$A1751&amp;IF($C1751="","","."&amp;$C1751&amp;"."&amp;$B1751)&amp;INDEX(VarEnd,MATCH($A1751,VarKey,0))&amp;K$5</f>
        <v/>
      </c>
      <c r="L1751" s="39">
        <f>L1706*Settings!$C$13*(L1670)</f>
        <v/>
      </c>
      <c r="M1751" s="40">
        <f>M1706*Settings!$C$13*(M1670)</f>
        <v/>
      </c>
      <c r="N1751" s="40">
        <f>N1706*Settings!$C$13*(N1670)</f>
        <v/>
      </c>
      <c r="O1751" s="40">
        <f>O1706*Settings!$C$13*(O1670)</f>
        <v/>
      </c>
      <c r="P1751" s="40">
        <f>P1706*Settings!$C$13*(P1670)</f>
        <v/>
      </c>
      <c r="Q1751" s="40">
        <f>Q1706*Settings!$C$13*(Q1670)</f>
        <v/>
      </c>
      <c r="R1751" s="40">
        <f>R1706*Settings!$C$13*(R1670)</f>
        <v/>
      </c>
      <c r="S1751" s="40">
        <f>S1706*Settings!$C$13*(S1670)</f>
        <v/>
      </c>
      <c r="T1751" s="40">
        <f>T1706*Settings!$C$13*(T1670)</f>
        <v/>
      </c>
      <c r="U1751" s="40">
        <f>U1706*Settings!$C$13*(U1670)</f>
        <v/>
      </c>
      <c r="V1751" s="40">
        <f>V1706*Settings!$C$13*(V1670)</f>
        <v/>
      </c>
      <c r="W1751" s="40">
        <f>W1706*Settings!$C$13*(W1670)</f>
        <v/>
      </c>
      <c r="X1751" s="40">
        <f>X1706*Settings!$C$13*(X1670)</f>
        <v/>
      </c>
      <c r="Y1751" s="40">
        <f>Y1706*Settings!$C$13*(Y1670)</f>
        <v/>
      </c>
      <c r="Z1751" s="40">
        <f>Z1706*Settings!$C$13*(Z1670)</f>
        <v/>
      </c>
      <c r="AA1751" s="40">
        <f>AA1706*Settings!$C$13*(AA1670)</f>
        <v/>
      </c>
      <c r="AB1751" s="40">
        <f>AB1706*Settings!$C$13*(AB1670)</f>
        <v/>
      </c>
      <c r="AC1751" s="40">
        <f>AC1706*Settings!$C$13*(AC1670)</f>
        <v/>
      </c>
      <c r="AD1751" s="40">
        <f>AD1706*Settings!$C$13*(AD1670)</f>
        <v/>
      </c>
      <c r="AF1751" s="11">
        <f>CodePrefix&amp;$A1751&amp;IF($C1751="","","."&amp;$C1751&amp;"."&amp;$B1751)&amp;INDEX(VarEnd,MATCH($A1751,VarKey,0))&amp;AF$5</f>
        <v/>
      </c>
      <c r="AG1751" s="39">
        <f>AG1706*Settings!$C$13*(AG1670)</f>
        <v/>
      </c>
      <c r="AH1751" s="40">
        <f>AH1706*Settings!$C$13*(AH1670)</f>
        <v/>
      </c>
      <c r="AI1751" s="40">
        <f>AI1706*Settings!$C$13*(AI1670)</f>
        <v/>
      </c>
      <c r="AJ1751" s="40">
        <f>AJ1706*Settings!$C$13*(AJ1670)</f>
        <v/>
      </c>
      <c r="AK1751" s="40">
        <f>AK1706*Settings!$C$13*(AK1670)</f>
        <v/>
      </c>
      <c r="AL1751" s="40">
        <f>AL1706*Settings!$C$13*(AL1670)</f>
        <v/>
      </c>
      <c r="AM1751" s="40">
        <f>AM1706*Settings!$C$13*(AM1670)</f>
        <v/>
      </c>
      <c r="AN1751" s="40">
        <f>AN1706*Settings!$C$13*(AN1670)</f>
        <v/>
      </c>
      <c r="AO1751" s="40">
        <f>AO1706*Settings!$C$13*(AO1670)</f>
        <v/>
      </c>
      <c r="AP1751" s="40">
        <f>AP1706*Settings!$C$13*(AP1670)</f>
        <v/>
      </c>
      <c r="AQ1751" s="40">
        <f>AQ1706*Settings!$C$13*(AQ1670)</f>
        <v/>
      </c>
      <c r="AR1751" s="40">
        <f>AR1706*Settings!$C$13*(AR1670)</f>
        <v/>
      </c>
      <c r="AS1751" s="40">
        <f>AS1706*Settings!$C$13*(AS1670)</f>
        <v/>
      </c>
      <c r="AT1751" s="40">
        <f>AT1706*Settings!$C$13*(AT1670)</f>
        <v/>
      </c>
      <c r="AU1751" s="40">
        <f>AU1706*Settings!$C$13*(AU1670)</f>
        <v/>
      </c>
      <c r="AV1751" s="40">
        <f>AV1706*Settings!$C$13*(AV1670)</f>
        <v/>
      </c>
      <c r="AW1751" s="40">
        <f>AW1706*Settings!$C$13*(AW1670)</f>
        <v/>
      </c>
      <c r="AX1751" s="40">
        <f>AX1706*Settings!$C$13*(AX1670)</f>
        <v/>
      </c>
      <c r="AY1751" s="40">
        <f>AY1706*Settings!$C$13*(AY1670)</f>
        <v/>
      </c>
    </row>
    <row r="1752" hidden="1" outlineLevel="2">
      <c r="A1752" s="14" t="inlineStr">
        <is>
          <t>rxcp</t>
        </is>
      </c>
      <c r="B1752" s="14" t="inlineStr">
        <is>
          <t>ker</t>
        </is>
      </c>
      <c r="C1752" s="14" t="inlineStr">
        <is>
          <t>foo</t>
        </is>
      </c>
      <c r="D1752" s="36" t="n"/>
      <c r="E1752" s="36" t="n"/>
      <c r="F1752" s="36" t="n"/>
      <c r="G1752" s="36" t="n"/>
      <c r="H1752" s="14">
        <f>INDEX(VarLab,MATCH($A1752,VarKey,0))&amp;INDEX(MemLab,MATCH($C1752&amp;"|"&amp;$B1752,MemKey,0))</f>
        <v/>
      </c>
      <c r="I1752" s="14">
        <f>INDEX(VarUnit,MATCH($A1752,VarKey,0))</f>
        <v/>
      </c>
      <c r="J1752" s="14">
        <f>INDEX(VarSrc,MATCH($A1752,VarKey,0))</f>
        <v/>
      </c>
      <c r="K1752" s="11">
        <f>CodePrefix&amp;$A1752&amp;IF($C1752="","","."&amp;$C1752&amp;"."&amp;$B1752)&amp;INDEX(VarEnd,MATCH($A1752,VarKey,0))&amp;K$5</f>
        <v/>
      </c>
      <c r="L1752" s="39">
        <f>L1707*Settings!$C$13*(L1671)</f>
        <v/>
      </c>
      <c r="M1752" s="40">
        <f>M1707*Settings!$C$13*(M1671)</f>
        <v/>
      </c>
      <c r="N1752" s="40">
        <f>N1707*Settings!$C$13*(N1671)</f>
        <v/>
      </c>
      <c r="O1752" s="40">
        <f>O1707*Settings!$C$13*(O1671)</f>
        <v/>
      </c>
      <c r="P1752" s="40">
        <f>P1707*Settings!$C$13*(P1671)</f>
        <v/>
      </c>
      <c r="Q1752" s="40">
        <f>Q1707*Settings!$C$13*(Q1671)</f>
        <v/>
      </c>
      <c r="R1752" s="40">
        <f>R1707*Settings!$C$13*(R1671)</f>
        <v/>
      </c>
      <c r="S1752" s="40">
        <f>S1707*Settings!$C$13*(S1671)</f>
        <v/>
      </c>
      <c r="T1752" s="40">
        <f>T1707*Settings!$C$13*(T1671)</f>
        <v/>
      </c>
      <c r="U1752" s="40">
        <f>U1707*Settings!$C$13*(U1671)</f>
        <v/>
      </c>
      <c r="V1752" s="40">
        <f>V1707*Settings!$C$13*(V1671)</f>
        <v/>
      </c>
      <c r="W1752" s="40">
        <f>W1707*Settings!$C$13*(W1671)</f>
        <v/>
      </c>
      <c r="X1752" s="40">
        <f>X1707*Settings!$C$13*(X1671)</f>
        <v/>
      </c>
      <c r="Y1752" s="40">
        <f>Y1707*Settings!$C$13*(Y1671)</f>
        <v/>
      </c>
      <c r="Z1752" s="40">
        <f>Z1707*Settings!$C$13*(Z1671)</f>
        <v/>
      </c>
      <c r="AA1752" s="40">
        <f>AA1707*Settings!$C$13*(AA1671)</f>
        <v/>
      </c>
      <c r="AB1752" s="40">
        <f>AB1707*Settings!$C$13*(AB1671)</f>
        <v/>
      </c>
      <c r="AC1752" s="40">
        <f>AC1707*Settings!$C$13*(AC1671)</f>
        <v/>
      </c>
      <c r="AD1752" s="40">
        <f>AD1707*Settings!$C$13*(AD1671)</f>
        <v/>
      </c>
      <c r="AF1752" s="11">
        <f>CodePrefix&amp;$A1752&amp;IF($C1752="","","."&amp;$C1752&amp;"."&amp;$B1752)&amp;INDEX(VarEnd,MATCH($A1752,VarKey,0))&amp;AF$5</f>
        <v/>
      </c>
      <c r="AG1752" s="39">
        <f>AG1707*Settings!$C$13*(AG1671)</f>
        <v/>
      </c>
      <c r="AH1752" s="40">
        <f>AH1707*Settings!$C$13*(AH1671)</f>
        <v/>
      </c>
      <c r="AI1752" s="40">
        <f>AI1707*Settings!$C$13*(AI1671)</f>
        <v/>
      </c>
      <c r="AJ1752" s="40">
        <f>AJ1707*Settings!$C$13*(AJ1671)</f>
        <v/>
      </c>
      <c r="AK1752" s="40">
        <f>AK1707*Settings!$C$13*(AK1671)</f>
        <v/>
      </c>
      <c r="AL1752" s="40">
        <f>AL1707*Settings!$C$13*(AL1671)</f>
        <v/>
      </c>
      <c r="AM1752" s="40">
        <f>AM1707*Settings!$C$13*(AM1671)</f>
        <v/>
      </c>
      <c r="AN1752" s="40">
        <f>AN1707*Settings!$C$13*(AN1671)</f>
        <v/>
      </c>
      <c r="AO1752" s="40">
        <f>AO1707*Settings!$C$13*(AO1671)</f>
        <v/>
      </c>
      <c r="AP1752" s="40">
        <f>AP1707*Settings!$C$13*(AP1671)</f>
        <v/>
      </c>
      <c r="AQ1752" s="40">
        <f>AQ1707*Settings!$C$13*(AQ1671)</f>
        <v/>
      </c>
      <c r="AR1752" s="40">
        <f>AR1707*Settings!$C$13*(AR1671)</f>
        <v/>
      </c>
      <c r="AS1752" s="40">
        <f>AS1707*Settings!$C$13*(AS1671)</f>
        <v/>
      </c>
      <c r="AT1752" s="40">
        <f>AT1707*Settings!$C$13*(AT1671)</f>
        <v/>
      </c>
      <c r="AU1752" s="40">
        <f>AU1707*Settings!$C$13*(AU1671)</f>
        <v/>
      </c>
      <c r="AV1752" s="40">
        <f>AV1707*Settings!$C$13*(AV1671)</f>
        <v/>
      </c>
      <c r="AW1752" s="40">
        <f>AW1707*Settings!$C$13*(AW1671)</f>
        <v/>
      </c>
      <c r="AX1752" s="40">
        <f>AX1707*Settings!$C$13*(AX1671)</f>
        <v/>
      </c>
      <c r="AY1752" s="40">
        <f>AY1707*Settings!$C$13*(AY1671)</f>
        <v/>
      </c>
    </row>
    <row r="1753" hidden="1" outlineLevel="2">
      <c r="A1753" s="14" t="inlineStr">
        <is>
          <t>rxcp</t>
        </is>
      </c>
      <c r="B1753" s="14" t="inlineStr">
        <is>
          <t>oop</t>
        </is>
      </c>
      <c r="C1753" s="14" t="inlineStr">
        <is>
          <t>foo</t>
        </is>
      </c>
      <c r="D1753" s="36" t="n"/>
      <c r="E1753" s="36" t="n"/>
      <c r="F1753" s="36" t="n"/>
      <c r="G1753" s="36" t="n"/>
      <c r="H1753" s="14">
        <f>INDEX(VarLab,MATCH($A1753,VarKey,0))&amp;INDEX(MemLab,MATCH($C1753&amp;"|"&amp;$B1753,MemKey,0))</f>
        <v/>
      </c>
      <c r="I1753" s="14">
        <f>INDEX(VarUnit,MATCH($A1753,VarKey,0))</f>
        <v/>
      </c>
      <c r="J1753" s="14">
        <f>INDEX(VarSrc,MATCH($A1753,VarKey,0))</f>
        <v/>
      </c>
      <c r="K1753" s="11">
        <f>CodePrefix&amp;$A1753&amp;IF($C1753="","","."&amp;$C1753&amp;"."&amp;$B1753)&amp;INDEX(VarEnd,MATCH($A1753,VarKey,0))&amp;K$5</f>
        <v/>
      </c>
      <c r="L1753" s="39">
        <f>L1708*Settings!$C$13*(L1672)</f>
        <v/>
      </c>
      <c r="M1753" s="40">
        <f>M1708*Settings!$C$13*(M1672)</f>
        <v/>
      </c>
      <c r="N1753" s="40">
        <f>N1708*Settings!$C$13*(N1672)</f>
        <v/>
      </c>
      <c r="O1753" s="40">
        <f>O1708*Settings!$C$13*(O1672)</f>
        <v/>
      </c>
      <c r="P1753" s="40">
        <f>P1708*Settings!$C$13*(P1672)</f>
        <v/>
      </c>
      <c r="Q1753" s="40">
        <f>Q1708*Settings!$C$13*(Q1672)</f>
        <v/>
      </c>
      <c r="R1753" s="40">
        <f>R1708*Settings!$C$13*(R1672)</f>
        <v/>
      </c>
      <c r="S1753" s="40">
        <f>S1708*Settings!$C$13*(S1672)</f>
        <v/>
      </c>
      <c r="T1753" s="40">
        <f>T1708*Settings!$C$13*(T1672)</f>
        <v/>
      </c>
      <c r="U1753" s="40">
        <f>U1708*Settings!$C$13*(U1672)</f>
        <v/>
      </c>
      <c r="V1753" s="40">
        <f>V1708*Settings!$C$13*(V1672)</f>
        <v/>
      </c>
      <c r="W1753" s="40">
        <f>W1708*Settings!$C$13*(W1672)</f>
        <v/>
      </c>
      <c r="X1753" s="40">
        <f>X1708*Settings!$C$13*(X1672)</f>
        <v/>
      </c>
      <c r="Y1753" s="40">
        <f>Y1708*Settings!$C$13*(Y1672)</f>
        <v/>
      </c>
      <c r="Z1753" s="40">
        <f>Z1708*Settings!$C$13*(Z1672)</f>
        <v/>
      </c>
      <c r="AA1753" s="40">
        <f>AA1708*Settings!$C$13*(AA1672)</f>
        <v/>
      </c>
      <c r="AB1753" s="40">
        <f>AB1708*Settings!$C$13*(AB1672)</f>
        <v/>
      </c>
      <c r="AC1753" s="40">
        <f>AC1708*Settings!$C$13*(AC1672)</f>
        <v/>
      </c>
      <c r="AD1753" s="40">
        <f>AD1708*Settings!$C$13*(AD1672)</f>
        <v/>
      </c>
      <c r="AF1753" s="11">
        <f>CodePrefix&amp;$A1753&amp;IF($C1753="","","."&amp;$C1753&amp;"."&amp;$B1753)&amp;INDEX(VarEnd,MATCH($A1753,VarKey,0))&amp;AF$5</f>
        <v/>
      </c>
      <c r="AG1753" s="39">
        <f>AG1708*Settings!$C$13*(AG1672)</f>
        <v/>
      </c>
      <c r="AH1753" s="40">
        <f>AH1708*Settings!$C$13*(AH1672)</f>
        <v/>
      </c>
      <c r="AI1753" s="40">
        <f>AI1708*Settings!$C$13*(AI1672)</f>
        <v/>
      </c>
      <c r="AJ1753" s="40">
        <f>AJ1708*Settings!$C$13*(AJ1672)</f>
        <v/>
      </c>
      <c r="AK1753" s="40">
        <f>AK1708*Settings!$C$13*(AK1672)</f>
        <v/>
      </c>
      <c r="AL1753" s="40">
        <f>AL1708*Settings!$C$13*(AL1672)</f>
        <v/>
      </c>
      <c r="AM1753" s="40">
        <f>AM1708*Settings!$C$13*(AM1672)</f>
        <v/>
      </c>
      <c r="AN1753" s="40">
        <f>AN1708*Settings!$C$13*(AN1672)</f>
        <v/>
      </c>
      <c r="AO1753" s="40">
        <f>AO1708*Settings!$C$13*(AO1672)</f>
        <v/>
      </c>
      <c r="AP1753" s="40">
        <f>AP1708*Settings!$C$13*(AP1672)</f>
        <v/>
      </c>
      <c r="AQ1753" s="40">
        <f>AQ1708*Settings!$C$13*(AQ1672)</f>
        <v/>
      </c>
      <c r="AR1753" s="40">
        <f>AR1708*Settings!$C$13*(AR1672)</f>
        <v/>
      </c>
      <c r="AS1753" s="40">
        <f>AS1708*Settings!$C$13*(AS1672)</f>
        <v/>
      </c>
      <c r="AT1753" s="40">
        <f>AT1708*Settings!$C$13*(AT1672)</f>
        <v/>
      </c>
      <c r="AU1753" s="40">
        <f>AU1708*Settings!$C$13*(AU1672)</f>
        <v/>
      </c>
      <c r="AV1753" s="40">
        <f>AV1708*Settings!$C$13*(AV1672)</f>
        <v/>
      </c>
      <c r="AW1753" s="40">
        <f>AW1708*Settings!$C$13*(AW1672)</f>
        <v/>
      </c>
      <c r="AX1753" s="40">
        <f>AX1708*Settings!$C$13*(AX1672)</f>
        <v/>
      </c>
      <c r="AY1753" s="40">
        <f>AY1708*Settings!$C$13*(AY1672)</f>
        <v/>
      </c>
    </row>
    <row r="1754" hidden="1" outlineLevel="2">
      <c r="A1754" s="14" t="inlineStr">
        <is>
          <t>rxcp</t>
        </is>
      </c>
      <c r="B1754" s="14" t="inlineStr">
        <is>
          <t>bio</t>
        </is>
      </c>
      <c r="C1754" s="14" t="inlineStr">
        <is>
          <t>foo</t>
        </is>
      </c>
      <c r="D1754" s="36" t="n"/>
      <c r="E1754" s="36" t="n"/>
      <c r="F1754" s="36" t="n"/>
      <c r="G1754" s="36" t="n"/>
      <c r="H1754" s="14">
        <f>INDEX(VarLab,MATCH($A1754,VarKey,0))&amp;INDEX(MemLab,MATCH($C1754&amp;"|"&amp;$B1754,MemKey,0))</f>
        <v/>
      </c>
      <c r="I1754" s="14">
        <f>INDEX(VarUnit,MATCH($A1754,VarKey,0))</f>
        <v/>
      </c>
      <c r="J1754" s="14">
        <f>INDEX(VarSrc,MATCH($A1754,VarKey,0))</f>
        <v/>
      </c>
      <c r="K1754" s="11">
        <f>CodePrefix&amp;$A1754&amp;IF($C1754="","","."&amp;$C1754&amp;"."&amp;$B1754)&amp;INDEX(VarEnd,MATCH($A1754,VarKey,0))&amp;K$5</f>
        <v/>
      </c>
      <c r="L1754" s="39">
        <f>L1709*Settings!$C$13*(L1673)</f>
        <v/>
      </c>
      <c r="M1754" s="40">
        <f>M1709*Settings!$C$13*(M1673)</f>
        <v/>
      </c>
      <c r="N1754" s="40">
        <f>N1709*Settings!$C$13*(N1673)</f>
        <v/>
      </c>
      <c r="O1754" s="40">
        <f>O1709*Settings!$C$13*(O1673)</f>
        <v/>
      </c>
      <c r="P1754" s="40">
        <f>P1709*Settings!$C$13*(P1673)</f>
        <v/>
      </c>
      <c r="Q1754" s="40">
        <f>Q1709*Settings!$C$13*(Q1673)</f>
        <v/>
      </c>
      <c r="R1754" s="40">
        <f>R1709*Settings!$C$13*(R1673)</f>
        <v/>
      </c>
      <c r="S1754" s="40">
        <f>S1709*Settings!$C$13*(S1673)</f>
        <v/>
      </c>
      <c r="T1754" s="40">
        <f>T1709*Settings!$C$13*(T1673)</f>
        <v/>
      </c>
      <c r="U1754" s="40">
        <f>U1709*Settings!$C$13*(U1673)</f>
        <v/>
      </c>
      <c r="V1754" s="40">
        <f>V1709*Settings!$C$13*(V1673)</f>
        <v/>
      </c>
      <c r="W1754" s="40">
        <f>W1709*Settings!$C$13*(W1673)</f>
        <v/>
      </c>
      <c r="X1754" s="40">
        <f>X1709*Settings!$C$13*(X1673)</f>
        <v/>
      </c>
      <c r="Y1754" s="40">
        <f>Y1709*Settings!$C$13*(Y1673)</f>
        <v/>
      </c>
      <c r="Z1754" s="40">
        <f>Z1709*Settings!$C$13*(Z1673)</f>
        <v/>
      </c>
      <c r="AA1754" s="40">
        <f>AA1709*Settings!$C$13*(AA1673)</f>
        <v/>
      </c>
      <c r="AB1754" s="40">
        <f>AB1709*Settings!$C$13*(AB1673)</f>
        <v/>
      </c>
      <c r="AC1754" s="40">
        <f>AC1709*Settings!$C$13*(AC1673)</f>
        <v/>
      </c>
      <c r="AD1754" s="40">
        <f>AD1709*Settings!$C$13*(AD1673)</f>
        <v/>
      </c>
      <c r="AF1754" s="11">
        <f>CodePrefix&amp;$A1754&amp;IF($C1754="","","."&amp;$C1754&amp;"."&amp;$B1754)&amp;INDEX(VarEnd,MATCH($A1754,VarKey,0))&amp;AF$5</f>
        <v/>
      </c>
      <c r="AG1754" s="39">
        <f>AG1709*Settings!$C$13*(AG1673)</f>
        <v/>
      </c>
      <c r="AH1754" s="40">
        <f>AH1709*Settings!$C$13*(AH1673)</f>
        <v/>
      </c>
      <c r="AI1754" s="40">
        <f>AI1709*Settings!$C$13*(AI1673)</f>
        <v/>
      </c>
      <c r="AJ1754" s="40">
        <f>AJ1709*Settings!$C$13*(AJ1673)</f>
        <v/>
      </c>
      <c r="AK1754" s="40">
        <f>AK1709*Settings!$C$13*(AK1673)</f>
        <v/>
      </c>
      <c r="AL1754" s="40">
        <f>AL1709*Settings!$C$13*(AL1673)</f>
        <v/>
      </c>
      <c r="AM1754" s="40">
        <f>AM1709*Settings!$C$13*(AM1673)</f>
        <v/>
      </c>
      <c r="AN1754" s="40">
        <f>AN1709*Settings!$C$13*(AN1673)</f>
        <v/>
      </c>
      <c r="AO1754" s="40">
        <f>AO1709*Settings!$C$13*(AO1673)</f>
        <v/>
      </c>
      <c r="AP1754" s="40">
        <f>AP1709*Settings!$C$13*(AP1673)</f>
        <v/>
      </c>
      <c r="AQ1754" s="40">
        <f>AQ1709*Settings!$C$13*(AQ1673)</f>
        <v/>
      </c>
      <c r="AR1754" s="40">
        <f>AR1709*Settings!$C$13*(AR1673)</f>
        <v/>
      </c>
      <c r="AS1754" s="40">
        <f>AS1709*Settings!$C$13*(AS1673)</f>
        <v/>
      </c>
      <c r="AT1754" s="40">
        <f>AT1709*Settings!$C$13*(AT1673)</f>
        <v/>
      </c>
      <c r="AU1754" s="40">
        <f>AU1709*Settings!$C$13*(AU1673)</f>
        <v/>
      </c>
      <c r="AV1754" s="40">
        <f>AV1709*Settings!$C$13*(AV1673)</f>
        <v/>
      </c>
      <c r="AW1754" s="40">
        <f>AW1709*Settings!$C$13*(AW1673)</f>
        <v/>
      </c>
      <c r="AX1754" s="40">
        <f>AX1709*Settings!$C$13*(AX1673)</f>
        <v/>
      </c>
      <c r="AY1754" s="40">
        <f>AY1709*Settings!$C$13*(AY1673)</f>
        <v/>
      </c>
    </row>
    <row r="1755" hidden="1" outlineLevel="2"/>
    <row r="1756" hidden="1" outlineLevel="1" collapsed="1">
      <c r="A1756" s="1" t="inlineStr">
        <is>
          <t>ener</t>
        </is>
      </c>
      <c r="B1756" s="1" t="inlineStr">
        <is>
          <t>all</t>
        </is>
      </c>
      <c r="C1756" s="1" t="inlineStr">
        <is>
          <t>srv</t>
        </is>
      </c>
      <c r="H1756" s="1">
        <f>INDEX(VarLab,MATCH($A1756,VarKey,0))&amp;INDEX(MemLab,MATCH($C1756&amp;"|"&amp;$B1756,MemKey,0))</f>
        <v/>
      </c>
      <c r="I1756" s="1">
        <f>INDEX(VarUnit,MATCH($A1756,VarKey,0))</f>
        <v/>
      </c>
      <c r="J1756" s="1">
        <f>INDEX(VarSrc,MATCH($A1756,VarKey,0))</f>
        <v/>
      </c>
      <c r="K1756" s="17">
        <f>CodePrefix&amp;$A1756&amp;IF($C1756="","","."&amp;$C1756&amp;"."&amp;$B1756)&amp;INDEX(VarEnd,MATCH($A1756,VarKey,0))&amp;K$5</f>
        <v/>
      </c>
      <c r="L1756" s="57">
        <f>SUM(L1830:L1837)</f>
        <v/>
      </c>
      <c r="M1756" s="58">
        <f>SUM(M1830:M1837)</f>
        <v/>
      </c>
      <c r="N1756" s="58">
        <f>SUM(N1830:N1837)</f>
        <v/>
      </c>
      <c r="O1756" s="58">
        <f>SUM(O1830:O1837)</f>
        <v/>
      </c>
      <c r="P1756" s="58">
        <f>SUM(P1830:P1837)</f>
        <v/>
      </c>
      <c r="Q1756" s="58">
        <f>SUM(Q1830:Q1837)</f>
        <v/>
      </c>
      <c r="R1756" s="58">
        <f>SUM(R1830:R1837)</f>
        <v/>
      </c>
      <c r="S1756" s="58">
        <f>SUM(S1830:S1837)</f>
        <v/>
      </c>
      <c r="T1756" s="58">
        <f>SUM(T1830:T1837)</f>
        <v/>
      </c>
      <c r="U1756" s="58">
        <f>SUM(U1830:U1837)</f>
        <v/>
      </c>
      <c r="V1756" s="58">
        <f>SUM(V1830:V1837)</f>
        <v/>
      </c>
      <c r="W1756" s="58">
        <f>SUM(W1830:W1837)</f>
        <v/>
      </c>
      <c r="X1756" s="58">
        <f>SUM(X1830:X1837)</f>
        <v/>
      </c>
      <c r="Y1756" s="58">
        <f>SUM(Y1830:Y1837)</f>
        <v/>
      </c>
      <c r="Z1756" s="58">
        <f>SUM(Z1830:Z1837)</f>
        <v/>
      </c>
      <c r="AA1756" s="58">
        <f>SUM(AA1830:AA1837)</f>
        <v/>
      </c>
      <c r="AB1756" s="58">
        <f>SUM(AB1830:AB1837)</f>
        <v/>
      </c>
      <c r="AC1756" s="58">
        <f>SUM(AC1830:AC1837)</f>
        <v/>
      </c>
      <c r="AD1756" s="58">
        <f>SUM(AD1830:AD1837)</f>
        <v/>
      </c>
      <c r="AF1756" s="17">
        <f>CodePrefix&amp;$A1756&amp;IF($C1756="","","."&amp;$C1756&amp;"."&amp;$B1756)&amp;INDEX(VarEnd,MATCH($A1756,VarKey,0))&amp;AF$5</f>
        <v/>
      </c>
      <c r="AG1756" s="57">
        <f>SUM(AG1830:AG1837)</f>
        <v/>
      </c>
      <c r="AH1756" s="58">
        <f>SUM(AH1830:AH1837)</f>
        <v/>
      </c>
      <c r="AI1756" s="58">
        <f>SUM(AI1830:AI1837)</f>
        <v/>
      </c>
      <c r="AJ1756" s="58">
        <f>SUM(AJ1830:AJ1837)</f>
        <v/>
      </c>
      <c r="AK1756" s="58">
        <f>SUM(AK1830:AK1837)</f>
        <v/>
      </c>
      <c r="AL1756" s="58">
        <f>SUM(AL1830:AL1837)</f>
        <v/>
      </c>
      <c r="AM1756" s="58">
        <f>SUM(AM1830:AM1837)</f>
        <v/>
      </c>
      <c r="AN1756" s="58">
        <f>SUM(AN1830:AN1837)</f>
        <v/>
      </c>
      <c r="AO1756" s="58">
        <f>SUM(AO1830:AO1837)</f>
        <v/>
      </c>
      <c r="AP1756" s="58">
        <f>SUM(AP1830:AP1837)</f>
        <v/>
      </c>
      <c r="AQ1756" s="58">
        <f>SUM(AQ1830:AQ1837)</f>
        <v/>
      </c>
      <c r="AR1756" s="58">
        <f>SUM(AR1830:AR1837)</f>
        <v/>
      </c>
      <c r="AS1756" s="58">
        <f>SUM(AS1830:AS1837)</f>
        <v/>
      </c>
      <c r="AT1756" s="58">
        <f>SUM(AT1830:AT1837)</f>
        <v/>
      </c>
      <c r="AU1756" s="58">
        <f>SUM(AU1830:AU1837)</f>
        <v/>
      </c>
      <c r="AV1756" s="58">
        <f>SUM(AV1830:AV1837)</f>
        <v/>
      </c>
      <c r="AW1756" s="58">
        <f>SUM(AW1830:AW1837)</f>
        <v/>
      </c>
      <c r="AX1756" s="58">
        <f>SUM(AX1830:AX1837)</f>
        <v/>
      </c>
      <c r="AY1756" s="58">
        <f>SUM(AY1830:AY1837)</f>
        <v/>
      </c>
    </row>
    <row r="1757" hidden="1" outlineLevel="1">
      <c r="A1757" s="56" t="inlineStr">
        <is>
          <t>eldem</t>
        </is>
      </c>
      <c r="B1757" s="56" t="inlineStr">
        <is>
          <t>ecy</t>
        </is>
      </c>
      <c r="C1757" s="56" t="inlineStr">
        <is>
          <t>srv</t>
        </is>
      </c>
      <c r="H1757" s="56">
        <f>INDEX(VarLab,MATCH($A1757,VarKey,0))&amp;INDEX(MemLab,MATCH($C1757&amp;"|"&amp;$B1757,MemKey,0))</f>
        <v/>
      </c>
      <c r="I1757" s="56">
        <f>INDEX(VarUnit,MATCH($A1757,VarKey,0))</f>
        <v/>
      </c>
      <c r="J1757" s="56">
        <f>INDEX(VarSrc,MATCH($A1757,VarKey,0))</f>
        <v/>
      </c>
      <c r="K1757" s="59">
        <f>CodePrefix&amp;$A1757&amp;IF($C1757="","","."&amp;$C1757&amp;"."&amp;$B1757)&amp;INDEX(VarEnd,MATCH($A1757,VarKey,0))&amp;K$5</f>
        <v/>
      </c>
      <c r="L1757" s="60">
        <f>SUMIF($C$654:$C$668,$C1757,L$654:L$668)</f>
        <v/>
      </c>
      <c r="M1757" s="61">
        <f>SUMIF($C$654:$C$668,$C1757,M$654:M$668)</f>
        <v/>
      </c>
      <c r="N1757" s="61">
        <f>SUMIF($C$654:$C$668,$C1757,N$654:N$668)</f>
        <v/>
      </c>
      <c r="O1757" s="61">
        <f>SUMIF($C$654:$C$668,$C1757,O$654:O$668)</f>
        <v/>
      </c>
      <c r="P1757" s="61">
        <f>SUMIF($C$654:$C$668,$C1757,P$654:P$668)</f>
        <v/>
      </c>
      <c r="Q1757" s="61">
        <f>SUMIF($C$654:$C$668,$C1757,Q$654:Q$668)</f>
        <v/>
      </c>
      <c r="R1757" s="61">
        <f>SUMIF($C$654:$C$668,$C1757,R$654:R$668)</f>
        <v/>
      </c>
      <c r="S1757" s="61">
        <f>SUMIF($C$654:$C$668,$C1757,S$654:S$668)</f>
        <v/>
      </c>
      <c r="T1757" s="61">
        <f>SUMIF($C$654:$C$668,$C1757,T$654:T$668)</f>
        <v/>
      </c>
      <c r="U1757" s="61">
        <f>SUMIF($C$654:$C$668,$C1757,U$654:U$668)</f>
        <v/>
      </c>
      <c r="V1757" s="61">
        <f>SUMIF($C$654:$C$668,$C1757,V$654:V$668)</f>
        <v/>
      </c>
      <c r="W1757" s="61">
        <f>SUMIF($C$654:$C$668,$C1757,W$654:W$668)</f>
        <v/>
      </c>
      <c r="X1757" s="61">
        <f>SUMIF($C$654:$C$668,$C1757,X$654:X$668)</f>
        <v/>
      </c>
      <c r="Y1757" s="61">
        <f>SUMIF($C$654:$C$668,$C1757,Y$654:Y$668)</f>
        <v/>
      </c>
      <c r="Z1757" s="61">
        <f>SUMIF($C$654:$C$668,$C1757,Z$654:Z$668)</f>
        <v/>
      </c>
      <c r="AA1757" s="61">
        <f>SUMIF($C$654:$C$668,$C1757,AA$654:AA$668)</f>
        <v/>
      </c>
      <c r="AB1757" s="61">
        <f>SUMIF($C$654:$C$668,$C1757,AB$654:AB$668)</f>
        <v/>
      </c>
      <c r="AC1757" s="61">
        <f>SUMIF($C$654:$C$668,$C1757,AC$654:AC$668)</f>
        <v/>
      </c>
      <c r="AD1757" s="61">
        <f>SUMIF($C$654:$C$668,$C1757,AD$654:AD$668)</f>
        <v/>
      </c>
      <c r="AF1757" s="59">
        <f>CodePrefix&amp;$A1757&amp;IF($C1757="","","."&amp;$C1757&amp;"."&amp;$B1757)&amp;INDEX(VarEnd,MATCH($A1757,VarKey,0))&amp;AF$5</f>
        <v/>
      </c>
      <c r="AG1757" s="60">
        <f>SUMIF($C$654:$C$668,$C1757,AG$654:AG$668)</f>
        <v/>
      </c>
      <c r="AH1757" s="61">
        <f>SUMIF($C$654:$C$668,$C1757,AH$654:AH$668)</f>
        <v/>
      </c>
      <c r="AI1757" s="61">
        <f>SUMIF($C$654:$C$668,$C1757,AI$654:AI$668)</f>
        <v/>
      </c>
      <c r="AJ1757" s="61">
        <f>SUMIF($C$654:$C$668,$C1757,AJ$654:AJ$668)</f>
        <v/>
      </c>
      <c r="AK1757" s="61">
        <f>SUMIF($C$654:$C$668,$C1757,AK$654:AK$668)</f>
        <v/>
      </c>
      <c r="AL1757" s="61">
        <f>SUMIF($C$654:$C$668,$C1757,AL$654:AL$668)</f>
        <v/>
      </c>
      <c r="AM1757" s="61">
        <f>SUMIF($C$654:$C$668,$C1757,AM$654:AM$668)</f>
        <v/>
      </c>
      <c r="AN1757" s="61">
        <f>SUMIF($C$654:$C$668,$C1757,AN$654:AN$668)</f>
        <v/>
      </c>
      <c r="AO1757" s="61">
        <f>SUMIF($C$654:$C$668,$C1757,AO$654:AO$668)</f>
        <v/>
      </c>
      <c r="AP1757" s="61">
        <f>SUMIF($C$654:$C$668,$C1757,AP$654:AP$668)</f>
        <v/>
      </c>
      <c r="AQ1757" s="61">
        <f>SUMIF($C$654:$C$668,$C1757,AQ$654:AQ$668)</f>
        <v/>
      </c>
      <c r="AR1757" s="61">
        <f>SUMIF($C$654:$C$668,$C1757,AR$654:AR$668)</f>
        <v/>
      </c>
      <c r="AS1757" s="61">
        <f>SUMIF($C$654:$C$668,$C1757,AS$654:AS$668)</f>
        <v/>
      </c>
      <c r="AT1757" s="61">
        <f>SUMIF($C$654:$C$668,$C1757,AT$654:AT$668)</f>
        <v/>
      </c>
      <c r="AU1757" s="61">
        <f>SUMIF($C$654:$C$668,$C1757,AU$654:AU$668)</f>
        <v/>
      </c>
      <c r="AV1757" s="61">
        <f>SUMIF($C$654:$C$668,$C1757,AV$654:AV$668)</f>
        <v/>
      </c>
      <c r="AW1757" s="61">
        <f>SUMIF($C$654:$C$668,$C1757,AW$654:AW$668)</f>
        <v/>
      </c>
      <c r="AX1757" s="61">
        <f>SUMIF($C$654:$C$668,$C1757,AX$654:AX$668)</f>
        <v/>
      </c>
      <c r="AY1757" s="61">
        <f>SUMIF($C$654:$C$668,$C1757,AY$654:AY$668)</f>
        <v/>
      </c>
    </row>
    <row r="1758" hidden="1" outlineLevel="2">
      <c r="A1758" s="14" t="inlineStr">
        <is>
          <t>ctxnew</t>
        </is>
      </c>
      <c r="B1758" s="14" t="inlineStr">
        <is>
          <t>coa</t>
        </is>
      </c>
      <c r="C1758" s="14" t="inlineStr">
        <is>
          <t>srv</t>
        </is>
      </c>
      <c r="D1758" s="32">
        <f>INDEX(Inputs!$W$5:$W$132,MATCH($B1758&amp;"|"&amp;$C1758,Inputs!$A$5:$A$132,0))</f>
        <v/>
      </c>
      <c r="E1758" s="32">
        <f>INDEX(Inputs!$L$5:$L$132,MATCH($B1758&amp;"|"&amp;$C1758,Inputs!$A$5:$A$132,0))</f>
        <v/>
      </c>
      <c r="F1758" s="32">
        <f>INDEX(Inputs!$M$5:$M$132,MATCH($B1758&amp;"|"&amp;$C1758,Inputs!$A$5:$A$132,0))</f>
        <v/>
      </c>
      <c r="G1758" s="36" t="n"/>
      <c r="H1758" s="14">
        <f>INDEX(VarLab,MATCH($A1758,VarKey,0))&amp;INDEX(MemLab,MATCH($C1758&amp;"|"&amp;$B1758,MemKey,0))</f>
        <v/>
      </c>
      <c r="I1758" s="14">
        <f>INDEX(VarUnit,MATCH($A1758,VarKey,0))</f>
        <v/>
      </c>
      <c r="J1758" s="14">
        <f>INDEX(VarSrc,MATCH($A1758,VarKey,0))</f>
        <v/>
      </c>
      <c r="K1758" s="11">
        <f>CodePrefix&amp;$A1758&amp;IF($C1758="","","."&amp;$C1758&amp;"."&amp;$B1758)&amp;INDEX(VarEnd,MATCH($A1758,VarKey,0))&amp;K$5</f>
        <v/>
      </c>
      <c r="L1758" s="37">
        <f>INDEX(L$263:L$279,$F1758)*$D1758*INDEX(L$23:L$30,$E1758)</f>
        <v/>
      </c>
      <c r="M1758" s="32">
        <f>INDEX(M$263:M$279,$F1758)*$D1758*INDEX(M$23:M$30,$E1758)</f>
        <v/>
      </c>
      <c r="N1758" s="32">
        <f>INDEX(N$263:N$279,$F1758)*$D1758*INDEX(N$23:N$30,$E1758)</f>
        <v/>
      </c>
      <c r="O1758" s="32">
        <f>INDEX(O$263:O$279,$F1758)*$D1758*INDEX(O$23:O$30,$E1758)</f>
        <v/>
      </c>
      <c r="P1758" s="32">
        <f>INDEX(P$263:P$279,$F1758)*$D1758*INDEX(P$23:P$30,$E1758)</f>
        <v/>
      </c>
      <c r="Q1758" s="32">
        <f>INDEX(Q$263:Q$279,$F1758)*$D1758*INDEX(Q$23:Q$30,$E1758)</f>
        <v/>
      </c>
      <c r="R1758" s="32">
        <f>INDEX(R$263:R$279,$F1758)*$D1758*INDEX(R$23:R$30,$E1758)</f>
        <v/>
      </c>
      <c r="S1758" s="32">
        <f>INDEX(S$263:S$279,$F1758)*$D1758*INDEX(S$23:S$30,$E1758)</f>
        <v/>
      </c>
      <c r="T1758" s="32">
        <f>INDEX(T$263:T$279,$F1758)*$D1758*INDEX(T$23:T$30,$E1758)</f>
        <v/>
      </c>
      <c r="U1758" s="32">
        <f>INDEX(U$263:U$279,$F1758)*$D1758*INDEX(U$23:U$30,$E1758)</f>
        <v/>
      </c>
      <c r="V1758" s="32">
        <f>INDEX(V$263:V$279,$F1758)*$D1758*INDEX(V$23:V$30,$E1758)</f>
        <v/>
      </c>
      <c r="W1758" s="32">
        <f>INDEX(W$263:W$279,$F1758)*$D1758*INDEX(W$23:W$30,$E1758)</f>
        <v/>
      </c>
      <c r="X1758" s="32">
        <f>INDEX(X$263:X$279,$F1758)*$D1758*INDEX(X$23:X$30,$E1758)</f>
        <v/>
      </c>
      <c r="Y1758" s="32">
        <f>INDEX(Y$263:Y$279,$F1758)*$D1758*INDEX(Y$23:Y$30,$E1758)</f>
        <v/>
      </c>
      <c r="Z1758" s="32">
        <f>INDEX(Z$263:Z$279,$F1758)*$D1758*INDEX(Z$23:Z$30,$E1758)</f>
        <v/>
      </c>
      <c r="AA1758" s="32">
        <f>INDEX(AA$263:AA$279,$F1758)*$D1758*INDEX(AA$23:AA$30,$E1758)</f>
        <v/>
      </c>
      <c r="AB1758" s="32">
        <f>INDEX(AB$263:AB$279,$F1758)*$D1758*INDEX(AB$23:AB$30,$E1758)</f>
        <v/>
      </c>
      <c r="AC1758" s="32">
        <f>INDEX(AC$263:AC$279,$F1758)*$D1758*INDEX(AC$23:AC$30,$E1758)</f>
        <v/>
      </c>
      <c r="AD1758" s="32">
        <f>INDEX(AD$263:AD$279,$F1758)*$D1758*INDEX(AD$23:AD$30,$E1758)</f>
        <v/>
      </c>
      <c r="AF1758" s="11">
        <f>CodePrefix&amp;$A1758&amp;IF($C1758="","","."&amp;$C1758&amp;"."&amp;$B1758)&amp;INDEX(VarEnd,MATCH($A1758,VarKey,0))&amp;AF$5</f>
        <v/>
      </c>
      <c r="AG1758" s="37">
        <f>INDEX(AG$263:AG$279,$F1758)*$D1758*INDEX(AG$23:AG$30,$E1758)</f>
        <v/>
      </c>
      <c r="AH1758" s="32">
        <f>INDEX(AH$263:AH$279,$F1758)*$D1758*INDEX(AH$23:AH$30,$E1758)</f>
        <v/>
      </c>
      <c r="AI1758" s="32">
        <f>INDEX(AI$263:AI$279,$F1758)*$D1758*INDEX(AI$23:AI$30,$E1758)</f>
        <v/>
      </c>
      <c r="AJ1758" s="32">
        <f>INDEX(AJ$263:AJ$279,$F1758)*$D1758*INDEX(AJ$23:AJ$30,$E1758)</f>
        <v/>
      </c>
      <c r="AK1758" s="32">
        <f>INDEX(AK$263:AK$279,$F1758)*$D1758*INDEX(AK$23:AK$30,$E1758)</f>
        <v/>
      </c>
      <c r="AL1758" s="32">
        <f>INDEX(AL$263:AL$279,$F1758)*$D1758*INDEX(AL$23:AL$30,$E1758)</f>
        <v/>
      </c>
      <c r="AM1758" s="32">
        <f>INDEX(AM$263:AM$279,$F1758)*$D1758*INDEX(AM$23:AM$30,$E1758)</f>
        <v/>
      </c>
      <c r="AN1758" s="32">
        <f>INDEX(AN$263:AN$279,$F1758)*$D1758*INDEX(AN$23:AN$30,$E1758)</f>
        <v/>
      </c>
      <c r="AO1758" s="32">
        <f>INDEX(AO$263:AO$279,$F1758)*$D1758*INDEX(AO$23:AO$30,$E1758)</f>
        <v/>
      </c>
      <c r="AP1758" s="32">
        <f>INDEX(AP$263:AP$279,$F1758)*$D1758*INDEX(AP$23:AP$30,$E1758)</f>
        <v/>
      </c>
      <c r="AQ1758" s="32">
        <f>INDEX(AQ$263:AQ$279,$F1758)*$D1758*INDEX(AQ$23:AQ$30,$E1758)</f>
        <v/>
      </c>
      <c r="AR1758" s="32">
        <f>INDEX(AR$263:AR$279,$F1758)*$D1758*INDEX(AR$23:AR$30,$E1758)</f>
        <v/>
      </c>
      <c r="AS1758" s="32">
        <f>INDEX(AS$263:AS$279,$F1758)*$D1758*INDEX(AS$23:AS$30,$E1758)</f>
        <v/>
      </c>
      <c r="AT1758" s="32">
        <f>INDEX(AT$263:AT$279,$F1758)*$D1758*INDEX(AT$23:AT$30,$E1758)</f>
        <v/>
      </c>
      <c r="AU1758" s="32">
        <f>INDEX(AU$263:AU$279,$F1758)*$D1758*INDEX(AU$23:AU$30,$E1758)</f>
        <v/>
      </c>
      <c r="AV1758" s="32">
        <f>INDEX(AV$263:AV$279,$F1758)*$D1758*INDEX(AV$23:AV$30,$E1758)</f>
        <v/>
      </c>
      <c r="AW1758" s="32">
        <f>INDEX(AW$263:AW$279,$F1758)*$D1758*INDEX(AW$23:AW$30,$E1758)</f>
        <v/>
      </c>
      <c r="AX1758" s="32">
        <f>INDEX(AX$263:AX$279,$F1758)*$D1758*INDEX(AX$23:AX$30,$E1758)</f>
        <v/>
      </c>
      <c r="AY1758" s="32">
        <f>INDEX(AY$263:AY$279,$F1758)*$D1758*INDEX(AY$23:AY$30,$E1758)</f>
        <v/>
      </c>
    </row>
    <row r="1759" hidden="1" outlineLevel="2">
      <c r="A1759" s="14" t="inlineStr">
        <is>
          <t>ctxnew</t>
        </is>
      </c>
      <c r="B1759" s="14" t="inlineStr">
        <is>
          <t>nga</t>
        </is>
      </c>
      <c r="C1759" s="14" t="inlineStr">
        <is>
          <t>srv</t>
        </is>
      </c>
      <c r="D1759" s="32">
        <f>INDEX(Inputs!$W$5:$W$132,MATCH($B1759&amp;"|"&amp;$C1759,Inputs!$A$5:$A$132,0))</f>
        <v/>
      </c>
      <c r="E1759" s="32">
        <f>INDEX(Inputs!$L$5:$L$132,MATCH($B1759&amp;"|"&amp;$C1759,Inputs!$A$5:$A$132,0))</f>
        <v/>
      </c>
      <c r="F1759" s="32">
        <f>INDEX(Inputs!$M$5:$M$132,MATCH($B1759&amp;"|"&amp;$C1759,Inputs!$A$5:$A$132,0))</f>
        <v/>
      </c>
      <c r="G1759" s="36" t="n"/>
      <c r="H1759" s="14">
        <f>INDEX(VarLab,MATCH($A1759,VarKey,0))&amp;INDEX(MemLab,MATCH($C1759&amp;"|"&amp;$B1759,MemKey,0))</f>
        <v/>
      </c>
      <c r="I1759" s="14">
        <f>INDEX(VarUnit,MATCH($A1759,VarKey,0))</f>
        <v/>
      </c>
      <c r="J1759" s="14">
        <f>INDEX(VarSrc,MATCH($A1759,VarKey,0))</f>
        <v/>
      </c>
      <c r="K1759" s="11">
        <f>CodePrefix&amp;$A1759&amp;IF($C1759="","","."&amp;$C1759&amp;"."&amp;$B1759)&amp;INDEX(VarEnd,MATCH($A1759,VarKey,0))&amp;K$5</f>
        <v/>
      </c>
      <c r="L1759" s="37">
        <f>INDEX(L$263:L$279,$F1759)*$D1759*INDEX(L$23:L$30,$E1759)</f>
        <v/>
      </c>
      <c r="M1759" s="32">
        <f>INDEX(M$263:M$279,$F1759)*$D1759*INDEX(M$23:M$30,$E1759)</f>
        <v/>
      </c>
      <c r="N1759" s="32">
        <f>INDEX(N$263:N$279,$F1759)*$D1759*INDEX(N$23:N$30,$E1759)</f>
        <v/>
      </c>
      <c r="O1759" s="32">
        <f>INDEX(O$263:O$279,$F1759)*$D1759*INDEX(O$23:O$30,$E1759)</f>
        <v/>
      </c>
      <c r="P1759" s="32">
        <f>INDEX(P$263:P$279,$F1759)*$D1759*INDEX(P$23:P$30,$E1759)</f>
        <v/>
      </c>
      <c r="Q1759" s="32">
        <f>INDEX(Q$263:Q$279,$F1759)*$D1759*INDEX(Q$23:Q$30,$E1759)</f>
        <v/>
      </c>
      <c r="R1759" s="32">
        <f>INDEX(R$263:R$279,$F1759)*$D1759*INDEX(R$23:R$30,$E1759)</f>
        <v/>
      </c>
      <c r="S1759" s="32">
        <f>INDEX(S$263:S$279,$F1759)*$D1759*INDEX(S$23:S$30,$E1759)</f>
        <v/>
      </c>
      <c r="T1759" s="32">
        <f>INDEX(T$263:T$279,$F1759)*$D1759*INDEX(T$23:T$30,$E1759)</f>
        <v/>
      </c>
      <c r="U1759" s="32">
        <f>INDEX(U$263:U$279,$F1759)*$D1759*INDEX(U$23:U$30,$E1759)</f>
        <v/>
      </c>
      <c r="V1759" s="32">
        <f>INDEX(V$263:V$279,$F1759)*$D1759*INDEX(V$23:V$30,$E1759)</f>
        <v/>
      </c>
      <c r="W1759" s="32">
        <f>INDEX(W$263:W$279,$F1759)*$D1759*INDEX(W$23:W$30,$E1759)</f>
        <v/>
      </c>
      <c r="X1759" s="32">
        <f>INDEX(X$263:X$279,$F1759)*$D1759*INDEX(X$23:X$30,$E1759)</f>
        <v/>
      </c>
      <c r="Y1759" s="32">
        <f>INDEX(Y$263:Y$279,$F1759)*$D1759*INDEX(Y$23:Y$30,$E1759)</f>
        <v/>
      </c>
      <c r="Z1759" s="32">
        <f>INDEX(Z$263:Z$279,$F1759)*$D1759*INDEX(Z$23:Z$30,$E1759)</f>
        <v/>
      </c>
      <c r="AA1759" s="32">
        <f>INDEX(AA$263:AA$279,$F1759)*$D1759*INDEX(AA$23:AA$30,$E1759)</f>
        <v/>
      </c>
      <c r="AB1759" s="32">
        <f>INDEX(AB$263:AB$279,$F1759)*$D1759*INDEX(AB$23:AB$30,$E1759)</f>
        <v/>
      </c>
      <c r="AC1759" s="32">
        <f>INDEX(AC$263:AC$279,$F1759)*$D1759*INDEX(AC$23:AC$30,$E1759)</f>
        <v/>
      </c>
      <c r="AD1759" s="32">
        <f>INDEX(AD$263:AD$279,$F1759)*$D1759*INDEX(AD$23:AD$30,$E1759)</f>
        <v/>
      </c>
      <c r="AF1759" s="11">
        <f>CodePrefix&amp;$A1759&amp;IF($C1759="","","."&amp;$C1759&amp;"."&amp;$B1759)&amp;INDEX(VarEnd,MATCH($A1759,VarKey,0))&amp;AF$5</f>
        <v/>
      </c>
      <c r="AG1759" s="37">
        <f>INDEX(AG$263:AG$279,$F1759)*$D1759*INDEX(AG$23:AG$30,$E1759)</f>
        <v/>
      </c>
      <c r="AH1759" s="32">
        <f>INDEX(AH$263:AH$279,$F1759)*$D1759*INDEX(AH$23:AH$30,$E1759)</f>
        <v/>
      </c>
      <c r="AI1759" s="32">
        <f>INDEX(AI$263:AI$279,$F1759)*$D1759*INDEX(AI$23:AI$30,$E1759)</f>
        <v/>
      </c>
      <c r="AJ1759" s="32">
        <f>INDEX(AJ$263:AJ$279,$F1759)*$D1759*INDEX(AJ$23:AJ$30,$E1759)</f>
        <v/>
      </c>
      <c r="AK1759" s="32">
        <f>INDEX(AK$263:AK$279,$F1759)*$D1759*INDEX(AK$23:AK$30,$E1759)</f>
        <v/>
      </c>
      <c r="AL1759" s="32">
        <f>INDEX(AL$263:AL$279,$F1759)*$D1759*INDEX(AL$23:AL$30,$E1759)</f>
        <v/>
      </c>
      <c r="AM1759" s="32">
        <f>INDEX(AM$263:AM$279,$F1759)*$D1759*INDEX(AM$23:AM$30,$E1759)</f>
        <v/>
      </c>
      <c r="AN1759" s="32">
        <f>INDEX(AN$263:AN$279,$F1759)*$D1759*INDEX(AN$23:AN$30,$E1759)</f>
        <v/>
      </c>
      <c r="AO1759" s="32">
        <f>INDEX(AO$263:AO$279,$F1759)*$D1759*INDEX(AO$23:AO$30,$E1759)</f>
        <v/>
      </c>
      <c r="AP1759" s="32">
        <f>INDEX(AP$263:AP$279,$F1759)*$D1759*INDEX(AP$23:AP$30,$E1759)</f>
        <v/>
      </c>
      <c r="AQ1759" s="32">
        <f>INDEX(AQ$263:AQ$279,$F1759)*$D1759*INDEX(AQ$23:AQ$30,$E1759)</f>
        <v/>
      </c>
      <c r="AR1759" s="32">
        <f>INDEX(AR$263:AR$279,$F1759)*$D1759*INDEX(AR$23:AR$30,$E1759)</f>
        <v/>
      </c>
      <c r="AS1759" s="32">
        <f>INDEX(AS$263:AS$279,$F1759)*$D1759*INDEX(AS$23:AS$30,$E1759)</f>
        <v/>
      </c>
      <c r="AT1759" s="32">
        <f>INDEX(AT$263:AT$279,$F1759)*$D1759*INDEX(AT$23:AT$30,$E1759)</f>
        <v/>
      </c>
      <c r="AU1759" s="32">
        <f>INDEX(AU$263:AU$279,$F1759)*$D1759*INDEX(AU$23:AU$30,$E1759)</f>
        <v/>
      </c>
      <c r="AV1759" s="32">
        <f>INDEX(AV$263:AV$279,$F1759)*$D1759*INDEX(AV$23:AV$30,$E1759)</f>
        <v/>
      </c>
      <c r="AW1759" s="32">
        <f>INDEX(AW$263:AW$279,$F1759)*$D1759*INDEX(AW$23:AW$30,$E1759)</f>
        <v/>
      </c>
      <c r="AX1759" s="32">
        <f>INDEX(AX$263:AX$279,$F1759)*$D1759*INDEX(AX$23:AX$30,$E1759)</f>
        <v/>
      </c>
      <c r="AY1759" s="32">
        <f>INDEX(AY$263:AY$279,$F1759)*$D1759*INDEX(AY$23:AY$30,$E1759)</f>
        <v/>
      </c>
    </row>
    <row r="1760" hidden="1" outlineLevel="2">
      <c r="A1760" s="14" t="inlineStr">
        <is>
          <t>ctxnew</t>
        </is>
      </c>
      <c r="B1760" s="14" t="inlineStr">
        <is>
          <t>gso</t>
        </is>
      </c>
      <c r="C1760" s="14" t="inlineStr">
        <is>
          <t>srv</t>
        </is>
      </c>
      <c r="D1760" s="32">
        <f>INDEX(Inputs!$W$5:$W$132,MATCH($B1760&amp;"|"&amp;$C1760,Inputs!$A$5:$A$132,0))</f>
        <v/>
      </c>
      <c r="E1760" s="32">
        <f>INDEX(Inputs!$L$5:$L$132,MATCH($B1760&amp;"|"&amp;$C1760,Inputs!$A$5:$A$132,0))</f>
        <v/>
      </c>
      <c r="F1760" s="32">
        <f>INDEX(Inputs!$M$5:$M$132,MATCH($B1760&amp;"|"&amp;$C1760,Inputs!$A$5:$A$132,0))</f>
        <v/>
      </c>
      <c r="G1760" s="36" t="n"/>
      <c r="H1760" s="14">
        <f>INDEX(VarLab,MATCH($A1760,VarKey,0))&amp;INDEX(MemLab,MATCH($C1760&amp;"|"&amp;$B1760,MemKey,0))</f>
        <v/>
      </c>
      <c r="I1760" s="14">
        <f>INDEX(VarUnit,MATCH($A1760,VarKey,0))</f>
        <v/>
      </c>
      <c r="J1760" s="14">
        <f>INDEX(VarSrc,MATCH($A1760,VarKey,0))</f>
        <v/>
      </c>
      <c r="K1760" s="11">
        <f>CodePrefix&amp;$A1760&amp;IF($C1760="","","."&amp;$C1760&amp;"."&amp;$B1760)&amp;INDEX(VarEnd,MATCH($A1760,VarKey,0))&amp;K$5</f>
        <v/>
      </c>
      <c r="L1760" s="37">
        <f>INDEX(L$263:L$279,$F1760)*$D1760*INDEX(L$23:L$30,$E1760)</f>
        <v/>
      </c>
      <c r="M1760" s="32">
        <f>INDEX(M$263:M$279,$F1760)*$D1760*INDEX(M$23:M$30,$E1760)</f>
        <v/>
      </c>
      <c r="N1760" s="32">
        <f>INDEX(N$263:N$279,$F1760)*$D1760*INDEX(N$23:N$30,$E1760)</f>
        <v/>
      </c>
      <c r="O1760" s="32">
        <f>INDEX(O$263:O$279,$F1760)*$D1760*INDEX(O$23:O$30,$E1760)</f>
        <v/>
      </c>
      <c r="P1760" s="32">
        <f>INDEX(P$263:P$279,$F1760)*$D1760*INDEX(P$23:P$30,$E1760)</f>
        <v/>
      </c>
      <c r="Q1760" s="32">
        <f>INDEX(Q$263:Q$279,$F1760)*$D1760*INDEX(Q$23:Q$30,$E1760)</f>
        <v/>
      </c>
      <c r="R1760" s="32">
        <f>INDEX(R$263:R$279,$F1760)*$D1760*INDEX(R$23:R$30,$E1760)</f>
        <v/>
      </c>
      <c r="S1760" s="32">
        <f>INDEX(S$263:S$279,$F1760)*$D1760*INDEX(S$23:S$30,$E1760)</f>
        <v/>
      </c>
      <c r="T1760" s="32">
        <f>INDEX(T$263:T$279,$F1760)*$D1760*INDEX(T$23:T$30,$E1760)</f>
        <v/>
      </c>
      <c r="U1760" s="32">
        <f>INDEX(U$263:U$279,$F1760)*$D1760*INDEX(U$23:U$30,$E1760)</f>
        <v/>
      </c>
      <c r="V1760" s="32">
        <f>INDEX(V$263:V$279,$F1760)*$D1760*INDEX(V$23:V$30,$E1760)</f>
        <v/>
      </c>
      <c r="W1760" s="32">
        <f>INDEX(W$263:W$279,$F1760)*$D1760*INDEX(W$23:W$30,$E1760)</f>
        <v/>
      </c>
      <c r="X1760" s="32">
        <f>INDEX(X$263:X$279,$F1760)*$D1760*INDEX(X$23:X$30,$E1760)</f>
        <v/>
      </c>
      <c r="Y1760" s="32">
        <f>INDEX(Y$263:Y$279,$F1760)*$D1760*INDEX(Y$23:Y$30,$E1760)</f>
        <v/>
      </c>
      <c r="Z1760" s="32">
        <f>INDEX(Z$263:Z$279,$F1760)*$D1760*INDEX(Z$23:Z$30,$E1760)</f>
        <v/>
      </c>
      <c r="AA1760" s="32">
        <f>INDEX(AA$263:AA$279,$F1760)*$D1760*INDEX(AA$23:AA$30,$E1760)</f>
        <v/>
      </c>
      <c r="AB1760" s="32">
        <f>INDEX(AB$263:AB$279,$F1760)*$D1760*INDEX(AB$23:AB$30,$E1760)</f>
        <v/>
      </c>
      <c r="AC1760" s="32">
        <f>INDEX(AC$263:AC$279,$F1760)*$D1760*INDEX(AC$23:AC$30,$E1760)</f>
        <v/>
      </c>
      <c r="AD1760" s="32">
        <f>INDEX(AD$263:AD$279,$F1760)*$D1760*INDEX(AD$23:AD$30,$E1760)</f>
        <v/>
      </c>
      <c r="AF1760" s="11">
        <f>CodePrefix&amp;$A1760&amp;IF($C1760="","","."&amp;$C1760&amp;"."&amp;$B1760)&amp;INDEX(VarEnd,MATCH($A1760,VarKey,0))&amp;AF$5</f>
        <v/>
      </c>
      <c r="AG1760" s="37">
        <f>INDEX(AG$263:AG$279,$F1760)*$D1760*INDEX(AG$23:AG$30,$E1760)</f>
        <v/>
      </c>
      <c r="AH1760" s="32">
        <f>INDEX(AH$263:AH$279,$F1760)*$D1760*INDEX(AH$23:AH$30,$E1760)</f>
        <v/>
      </c>
      <c r="AI1760" s="32">
        <f>INDEX(AI$263:AI$279,$F1760)*$D1760*INDEX(AI$23:AI$30,$E1760)</f>
        <v/>
      </c>
      <c r="AJ1760" s="32">
        <f>INDEX(AJ$263:AJ$279,$F1760)*$D1760*INDEX(AJ$23:AJ$30,$E1760)</f>
        <v/>
      </c>
      <c r="AK1760" s="32">
        <f>INDEX(AK$263:AK$279,$F1760)*$D1760*INDEX(AK$23:AK$30,$E1760)</f>
        <v/>
      </c>
      <c r="AL1760" s="32">
        <f>INDEX(AL$263:AL$279,$F1760)*$D1760*INDEX(AL$23:AL$30,$E1760)</f>
        <v/>
      </c>
      <c r="AM1760" s="32">
        <f>INDEX(AM$263:AM$279,$F1760)*$D1760*INDEX(AM$23:AM$30,$E1760)</f>
        <v/>
      </c>
      <c r="AN1760" s="32">
        <f>INDEX(AN$263:AN$279,$F1760)*$D1760*INDEX(AN$23:AN$30,$E1760)</f>
        <v/>
      </c>
      <c r="AO1760" s="32">
        <f>INDEX(AO$263:AO$279,$F1760)*$D1760*INDEX(AO$23:AO$30,$E1760)</f>
        <v/>
      </c>
      <c r="AP1760" s="32">
        <f>INDEX(AP$263:AP$279,$F1760)*$D1760*INDEX(AP$23:AP$30,$E1760)</f>
        <v/>
      </c>
      <c r="AQ1760" s="32">
        <f>INDEX(AQ$263:AQ$279,$F1760)*$D1760*INDEX(AQ$23:AQ$30,$E1760)</f>
        <v/>
      </c>
      <c r="AR1760" s="32">
        <f>INDEX(AR$263:AR$279,$F1760)*$D1760*INDEX(AR$23:AR$30,$E1760)</f>
        <v/>
      </c>
      <c r="AS1760" s="32">
        <f>INDEX(AS$263:AS$279,$F1760)*$D1760*INDEX(AS$23:AS$30,$E1760)</f>
        <v/>
      </c>
      <c r="AT1760" s="32">
        <f>INDEX(AT$263:AT$279,$F1760)*$D1760*INDEX(AT$23:AT$30,$E1760)</f>
        <v/>
      </c>
      <c r="AU1760" s="32">
        <f>INDEX(AU$263:AU$279,$F1760)*$D1760*INDEX(AU$23:AU$30,$E1760)</f>
        <v/>
      </c>
      <c r="AV1760" s="32">
        <f>INDEX(AV$263:AV$279,$F1760)*$D1760*INDEX(AV$23:AV$30,$E1760)</f>
        <v/>
      </c>
      <c r="AW1760" s="32">
        <f>INDEX(AW$263:AW$279,$F1760)*$D1760*INDEX(AW$23:AW$30,$E1760)</f>
        <v/>
      </c>
      <c r="AX1760" s="32">
        <f>INDEX(AX$263:AX$279,$F1760)*$D1760*INDEX(AX$23:AX$30,$E1760)</f>
        <v/>
      </c>
      <c r="AY1760" s="32">
        <f>INDEX(AY$263:AY$279,$F1760)*$D1760*INDEX(AY$23:AY$30,$E1760)</f>
        <v/>
      </c>
    </row>
    <row r="1761" hidden="1" outlineLevel="2">
      <c r="A1761" s="14" t="inlineStr">
        <is>
          <t>ctxnew</t>
        </is>
      </c>
      <c r="B1761" s="14" t="inlineStr">
        <is>
          <t>die</t>
        </is>
      </c>
      <c r="C1761" s="14" t="inlineStr">
        <is>
          <t>srv</t>
        </is>
      </c>
      <c r="D1761" s="32">
        <f>INDEX(Inputs!$W$5:$W$132,MATCH($B1761&amp;"|"&amp;$C1761,Inputs!$A$5:$A$132,0))</f>
        <v/>
      </c>
      <c r="E1761" s="32">
        <f>INDEX(Inputs!$L$5:$L$132,MATCH($B1761&amp;"|"&amp;$C1761,Inputs!$A$5:$A$132,0))</f>
        <v/>
      </c>
      <c r="F1761" s="32">
        <f>INDEX(Inputs!$M$5:$M$132,MATCH($B1761&amp;"|"&amp;$C1761,Inputs!$A$5:$A$132,0))</f>
        <v/>
      </c>
      <c r="G1761" s="36" t="n"/>
      <c r="H1761" s="14">
        <f>INDEX(VarLab,MATCH($A1761,VarKey,0))&amp;INDEX(MemLab,MATCH($C1761&amp;"|"&amp;$B1761,MemKey,0))</f>
        <v/>
      </c>
      <c r="I1761" s="14">
        <f>INDEX(VarUnit,MATCH($A1761,VarKey,0))</f>
        <v/>
      </c>
      <c r="J1761" s="14">
        <f>INDEX(VarSrc,MATCH($A1761,VarKey,0))</f>
        <v/>
      </c>
      <c r="K1761" s="11">
        <f>CodePrefix&amp;$A1761&amp;IF($C1761="","","."&amp;$C1761&amp;"."&amp;$B1761)&amp;INDEX(VarEnd,MATCH($A1761,VarKey,0))&amp;K$5</f>
        <v/>
      </c>
      <c r="L1761" s="37">
        <f>INDEX(L$263:L$279,$F1761)*$D1761*INDEX(L$23:L$30,$E1761)</f>
        <v/>
      </c>
      <c r="M1761" s="32">
        <f>INDEX(M$263:M$279,$F1761)*$D1761*INDEX(M$23:M$30,$E1761)</f>
        <v/>
      </c>
      <c r="N1761" s="32">
        <f>INDEX(N$263:N$279,$F1761)*$D1761*INDEX(N$23:N$30,$E1761)</f>
        <v/>
      </c>
      <c r="O1761" s="32">
        <f>INDEX(O$263:O$279,$F1761)*$D1761*INDEX(O$23:O$30,$E1761)</f>
        <v/>
      </c>
      <c r="P1761" s="32">
        <f>INDEX(P$263:P$279,$F1761)*$D1761*INDEX(P$23:P$30,$E1761)</f>
        <v/>
      </c>
      <c r="Q1761" s="32">
        <f>INDEX(Q$263:Q$279,$F1761)*$D1761*INDEX(Q$23:Q$30,$E1761)</f>
        <v/>
      </c>
      <c r="R1761" s="32">
        <f>INDEX(R$263:R$279,$F1761)*$D1761*INDEX(R$23:R$30,$E1761)</f>
        <v/>
      </c>
      <c r="S1761" s="32">
        <f>INDEX(S$263:S$279,$F1761)*$D1761*INDEX(S$23:S$30,$E1761)</f>
        <v/>
      </c>
      <c r="T1761" s="32">
        <f>INDEX(T$263:T$279,$F1761)*$D1761*INDEX(T$23:T$30,$E1761)</f>
        <v/>
      </c>
      <c r="U1761" s="32">
        <f>INDEX(U$263:U$279,$F1761)*$D1761*INDEX(U$23:U$30,$E1761)</f>
        <v/>
      </c>
      <c r="V1761" s="32">
        <f>INDEX(V$263:V$279,$F1761)*$D1761*INDEX(V$23:V$30,$E1761)</f>
        <v/>
      </c>
      <c r="W1761" s="32">
        <f>INDEX(W$263:W$279,$F1761)*$D1761*INDEX(W$23:W$30,$E1761)</f>
        <v/>
      </c>
      <c r="X1761" s="32">
        <f>INDEX(X$263:X$279,$F1761)*$D1761*INDEX(X$23:X$30,$E1761)</f>
        <v/>
      </c>
      <c r="Y1761" s="32">
        <f>INDEX(Y$263:Y$279,$F1761)*$D1761*INDEX(Y$23:Y$30,$E1761)</f>
        <v/>
      </c>
      <c r="Z1761" s="32">
        <f>INDEX(Z$263:Z$279,$F1761)*$D1761*INDEX(Z$23:Z$30,$E1761)</f>
        <v/>
      </c>
      <c r="AA1761" s="32">
        <f>INDEX(AA$263:AA$279,$F1761)*$D1761*INDEX(AA$23:AA$30,$E1761)</f>
        <v/>
      </c>
      <c r="AB1761" s="32">
        <f>INDEX(AB$263:AB$279,$F1761)*$D1761*INDEX(AB$23:AB$30,$E1761)</f>
        <v/>
      </c>
      <c r="AC1761" s="32">
        <f>INDEX(AC$263:AC$279,$F1761)*$D1761*INDEX(AC$23:AC$30,$E1761)</f>
        <v/>
      </c>
      <c r="AD1761" s="32">
        <f>INDEX(AD$263:AD$279,$F1761)*$D1761*INDEX(AD$23:AD$30,$E1761)</f>
        <v/>
      </c>
      <c r="AF1761" s="11">
        <f>CodePrefix&amp;$A1761&amp;IF($C1761="","","."&amp;$C1761&amp;"."&amp;$B1761)&amp;INDEX(VarEnd,MATCH($A1761,VarKey,0))&amp;AF$5</f>
        <v/>
      </c>
      <c r="AG1761" s="37">
        <f>INDEX(AG$263:AG$279,$F1761)*$D1761*INDEX(AG$23:AG$30,$E1761)</f>
        <v/>
      </c>
      <c r="AH1761" s="32">
        <f>INDEX(AH$263:AH$279,$F1761)*$D1761*INDEX(AH$23:AH$30,$E1761)</f>
        <v/>
      </c>
      <c r="AI1761" s="32">
        <f>INDEX(AI$263:AI$279,$F1761)*$D1761*INDEX(AI$23:AI$30,$E1761)</f>
        <v/>
      </c>
      <c r="AJ1761" s="32">
        <f>INDEX(AJ$263:AJ$279,$F1761)*$D1761*INDEX(AJ$23:AJ$30,$E1761)</f>
        <v/>
      </c>
      <c r="AK1761" s="32">
        <f>INDEX(AK$263:AK$279,$F1761)*$D1761*INDEX(AK$23:AK$30,$E1761)</f>
        <v/>
      </c>
      <c r="AL1761" s="32">
        <f>INDEX(AL$263:AL$279,$F1761)*$D1761*INDEX(AL$23:AL$30,$E1761)</f>
        <v/>
      </c>
      <c r="AM1761" s="32">
        <f>INDEX(AM$263:AM$279,$F1761)*$D1761*INDEX(AM$23:AM$30,$E1761)</f>
        <v/>
      </c>
      <c r="AN1761" s="32">
        <f>INDEX(AN$263:AN$279,$F1761)*$D1761*INDEX(AN$23:AN$30,$E1761)</f>
        <v/>
      </c>
      <c r="AO1761" s="32">
        <f>INDEX(AO$263:AO$279,$F1761)*$D1761*INDEX(AO$23:AO$30,$E1761)</f>
        <v/>
      </c>
      <c r="AP1761" s="32">
        <f>INDEX(AP$263:AP$279,$F1761)*$D1761*INDEX(AP$23:AP$30,$E1761)</f>
        <v/>
      </c>
      <c r="AQ1761" s="32">
        <f>INDEX(AQ$263:AQ$279,$F1761)*$D1761*INDEX(AQ$23:AQ$30,$E1761)</f>
        <v/>
      </c>
      <c r="AR1761" s="32">
        <f>INDEX(AR$263:AR$279,$F1761)*$D1761*INDEX(AR$23:AR$30,$E1761)</f>
        <v/>
      </c>
      <c r="AS1761" s="32">
        <f>INDEX(AS$263:AS$279,$F1761)*$D1761*INDEX(AS$23:AS$30,$E1761)</f>
        <v/>
      </c>
      <c r="AT1761" s="32">
        <f>INDEX(AT$263:AT$279,$F1761)*$D1761*INDEX(AT$23:AT$30,$E1761)</f>
        <v/>
      </c>
      <c r="AU1761" s="32">
        <f>INDEX(AU$263:AU$279,$F1761)*$D1761*INDEX(AU$23:AU$30,$E1761)</f>
        <v/>
      </c>
      <c r="AV1761" s="32">
        <f>INDEX(AV$263:AV$279,$F1761)*$D1761*INDEX(AV$23:AV$30,$E1761)</f>
        <v/>
      </c>
      <c r="AW1761" s="32">
        <f>INDEX(AW$263:AW$279,$F1761)*$D1761*INDEX(AW$23:AW$30,$E1761)</f>
        <v/>
      </c>
      <c r="AX1761" s="32">
        <f>INDEX(AX$263:AX$279,$F1761)*$D1761*INDEX(AX$23:AX$30,$E1761)</f>
        <v/>
      </c>
      <c r="AY1761" s="32">
        <f>INDEX(AY$263:AY$279,$F1761)*$D1761*INDEX(AY$23:AY$30,$E1761)</f>
        <v/>
      </c>
    </row>
    <row r="1762" hidden="1" outlineLevel="2">
      <c r="A1762" s="14" t="inlineStr">
        <is>
          <t>ctxnew</t>
        </is>
      </c>
      <c r="B1762" s="14" t="inlineStr">
        <is>
          <t>lpg</t>
        </is>
      </c>
      <c r="C1762" s="14" t="inlineStr">
        <is>
          <t>srv</t>
        </is>
      </c>
      <c r="D1762" s="32">
        <f>INDEX(Inputs!$W$5:$W$132,MATCH($B1762&amp;"|"&amp;$C1762,Inputs!$A$5:$A$132,0))</f>
        <v/>
      </c>
      <c r="E1762" s="32">
        <f>INDEX(Inputs!$L$5:$L$132,MATCH($B1762&amp;"|"&amp;$C1762,Inputs!$A$5:$A$132,0))</f>
        <v/>
      </c>
      <c r="F1762" s="32">
        <f>INDEX(Inputs!$M$5:$M$132,MATCH($B1762&amp;"|"&amp;$C1762,Inputs!$A$5:$A$132,0))</f>
        <v/>
      </c>
      <c r="G1762" s="36" t="n"/>
      <c r="H1762" s="14">
        <f>INDEX(VarLab,MATCH($A1762,VarKey,0))&amp;INDEX(MemLab,MATCH($C1762&amp;"|"&amp;$B1762,MemKey,0))</f>
        <v/>
      </c>
      <c r="I1762" s="14">
        <f>INDEX(VarUnit,MATCH($A1762,VarKey,0))</f>
        <v/>
      </c>
      <c r="J1762" s="14">
        <f>INDEX(VarSrc,MATCH($A1762,VarKey,0))</f>
        <v/>
      </c>
      <c r="K1762" s="11">
        <f>CodePrefix&amp;$A1762&amp;IF($C1762="","","."&amp;$C1762&amp;"."&amp;$B1762)&amp;INDEX(VarEnd,MATCH($A1762,VarKey,0))&amp;K$5</f>
        <v/>
      </c>
      <c r="L1762" s="37">
        <f>INDEX(L$263:L$279,$F1762)*$D1762*INDEX(L$23:L$30,$E1762)</f>
        <v/>
      </c>
      <c r="M1762" s="32">
        <f>INDEX(M$263:M$279,$F1762)*$D1762*INDEX(M$23:M$30,$E1762)</f>
        <v/>
      </c>
      <c r="N1762" s="32">
        <f>INDEX(N$263:N$279,$F1762)*$D1762*INDEX(N$23:N$30,$E1762)</f>
        <v/>
      </c>
      <c r="O1762" s="32">
        <f>INDEX(O$263:O$279,$F1762)*$D1762*INDEX(O$23:O$30,$E1762)</f>
        <v/>
      </c>
      <c r="P1762" s="32">
        <f>INDEX(P$263:P$279,$F1762)*$D1762*INDEX(P$23:P$30,$E1762)</f>
        <v/>
      </c>
      <c r="Q1762" s="32">
        <f>INDEX(Q$263:Q$279,$F1762)*$D1762*INDEX(Q$23:Q$30,$E1762)</f>
        <v/>
      </c>
      <c r="R1762" s="32">
        <f>INDEX(R$263:R$279,$F1762)*$D1762*INDEX(R$23:R$30,$E1762)</f>
        <v/>
      </c>
      <c r="S1762" s="32">
        <f>INDEX(S$263:S$279,$F1762)*$D1762*INDEX(S$23:S$30,$E1762)</f>
        <v/>
      </c>
      <c r="T1762" s="32">
        <f>INDEX(T$263:T$279,$F1762)*$D1762*INDEX(T$23:T$30,$E1762)</f>
        <v/>
      </c>
      <c r="U1762" s="32">
        <f>INDEX(U$263:U$279,$F1762)*$D1762*INDEX(U$23:U$30,$E1762)</f>
        <v/>
      </c>
      <c r="V1762" s="32">
        <f>INDEX(V$263:V$279,$F1762)*$D1762*INDEX(V$23:V$30,$E1762)</f>
        <v/>
      </c>
      <c r="W1762" s="32">
        <f>INDEX(W$263:W$279,$F1762)*$D1762*INDEX(W$23:W$30,$E1762)</f>
        <v/>
      </c>
      <c r="X1762" s="32">
        <f>INDEX(X$263:X$279,$F1762)*$D1762*INDEX(X$23:X$30,$E1762)</f>
        <v/>
      </c>
      <c r="Y1762" s="32">
        <f>INDEX(Y$263:Y$279,$F1762)*$D1762*INDEX(Y$23:Y$30,$E1762)</f>
        <v/>
      </c>
      <c r="Z1762" s="32">
        <f>INDEX(Z$263:Z$279,$F1762)*$D1762*INDEX(Z$23:Z$30,$E1762)</f>
        <v/>
      </c>
      <c r="AA1762" s="32">
        <f>INDEX(AA$263:AA$279,$F1762)*$D1762*INDEX(AA$23:AA$30,$E1762)</f>
        <v/>
      </c>
      <c r="AB1762" s="32">
        <f>INDEX(AB$263:AB$279,$F1762)*$D1762*INDEX(AB$23:AB$30,$E1762)</f>
        <v/>
      </c>
      <c r="AC1762" s="32">
        <f>INDEX(AC$263:AC$279,$F1762)*$D1762*INDEX(AC$23:AC$30,$E1762)</f>
        <v/>
      </c>
      <c r="AD1762" s="32">
        <f>INDEX(AD$263:AD$279,$F1762)*$D1762*INDEX(AD$23:AD$30,$E1762)</f>
        <v/>
      </c>
      <c r="AF1762" s="11">
        <f>CodePrefix&amp;$A1762&amp;IF($C1762="","","."&amp;$C1762&amp;"."&amp;$B1762)&amp;INDEX(VarEnd,MATCH($A1762,VarKey,0))&amp;AF$5</f>
        <v/>
      </c>
      <c r="AG1762" s="37">
        <f>INDEX(AG$263:AG$279,$F1762)*$D1762*INDEX(AG$23:AG$30,$E1762)</f>
        <v/>
      </c>
      <c r="AH1762" s="32">
        <f>INDEX(AH$263:AH$279,$F1762)*$D1762*INDEX(AH$23:AH$30,$E1762)</f>
        <v/>
      </c>
      <c r="AI1762" s="32">
        <f>INDEX(AI$263:AI$279,$F1762)*$D1762*INDEX(AI$23:AI$30,$E1762)</f>
        <v/>
      </c>
      <c r="AJ1762" s="32">
        <f>INDEX(AJ$263:AJ$279,$F1762)*$D1762*INDEX(AJ$23:AJ$30,$E1762)</f>
        <v/>
      </c>
      <c r="AK1762" s="32">
        <f>INDEX(AK$263:AK$279,$F1762)*$D1762*INDEX(AK$23:AK$30,$E1762)</f>
        <v/>
      </c>
      <c r="AL1762" s="32">
        <f>INDEX(AL$263:AL$279,$F1762)*$D1762*INDEX(AL$23:AL$30,$E1762)</f>
        <v/>
      </c>
      <c r="AM1762" s="32">
        <f>INDEX(AM$263:AM$279,$F1762)*$D1762*INDEX(AM$23:AM$30,$E1762)</f>
        <v/>
      </c>
      <c r="AN1762" s="32">
        <f>INDEX(AN$263:AN$279,$F1762)*$D1762*INDEX(AN$23:AN$30,$E1762)</f>
        <v/>
      </c>
      <c r="AO1762" s="32">
        <f>INDEX(AO$263:AO$279,$F1762)*$D1762*INDEX(AO$23:AO$30,$E1762)</f>
        <v/>
      </c>
      <c r="AP1762" s="32">
        <f>INDEX(AP$263:AP$279,$F1762)*$D1762*INDEX(AP$23:AP$30,$E1762)</f>
        <v/>
      </c>
      <c r="AQ1762" s="32">
        <f>INDEX(AQ$263:AQ$279,$F1762)*$D1762*INDEX(AQ$23:AQ$30,$E1762)</f>
        <v/>
      </c>
      <c r="AR1762" s="32">
        <f>INDEX(AR$263:AR$279,$F1762)*$D1762*INDEX(AR$23:AR$30,$E1762)</f>
        <v/>
      </c>
      <c r="AS1762" s="32">
        <f>INDEX(AS$263:AS$279,$F1762)*$D1762*INDEX(AS$23:AS$30,$E1762)</f>
        <v/>
      </c>
      <c r="AT1762" s="32">
        <f>INDEX(AT$263:AT$279,$F1762)*$D1762*INDEX(AT$23:AT$30,$E1762)</f>
        <v/>
      </c>
      <c r="AU1762" s="32">
        <f>INDEX(AU$263:AU$279,$F1762)*$D1762*INDEX(AU$23:AU$30,$E1762)</f>
        <v/>
      </c>
      <c r="AV1762" s="32">
        <f>INDEX(AV$263:AV$279,$F1762)*$D1762*INDEX(AV$23:AV$30,$E1762)</f>
        <v/>
      </c>
      <c r="AW1762" s="32">
        <f>INDEX(AW$263:AW$279,$F1762)*$D1762*INDEX(AW$23:AW$30,$E1762)</f>
        <v/>
      </c>
      <c r="AX1762" s="32">
        <f>INDEX(AX$263:AX$279,$F1762)*$D1762*INDEX(AX$23:AX$30,$E1762)</f>
        <v/>
      </c>
      <c r="AY1762" s="32">
        <f>INDEX(AY$263:AY$279,$F1762)*$D1762*INDEX(AY$23:AY$30,$E1762)</f>
        <v/>
      </c>
    </row>
    <row r="1763" hidden="1" outlineLevel="2">
      <c r="A1763" s="14" t="inlineStr">
        <is>
          <t>ctxnew</t>
        </is>
      </c>
      <c r="B1763" s="14" t="inlineStr">
        <is>
          <t>ker</t>
        </is>
      </c>
      <c r="C1763" s="14" t="inlineStr">
        <is>
          <t>srv</t>
        </is>
      </c>
      <c r="D1763" s="32">
        <f>INDEX(Inputs!$W$5:$W$132,MATCH($B1763&amp;"|"&amp;$C1763,Inputs!$A$5:$A$132,0))</f>
        <v/>
      </c>
      <c r="E1763" s="32">
        <f>INDEX(Inputs!$L$5:$L$132,MATCH($B1763&amp;"|"&amp;$C1763,Inputs!$A$5:$A$132,0))</f>
        <v/>
      </c>
      <c r="F1763" s="32">
        <f>INDEX(Inputs!$M$5:$M$132,MATCH($B1763&amp;"|"&amp;$C1763,Inputs!$A$5:$A$132,0))</f>
        <v/>
      </c>
      <c r="G1763" s="36" t="n"/>
      <c r="H1763" s="14">
        <f>INDEX(VarLab,MATCH($A1763,VarKey,0))&amp;INDEX(MemLab,MATCH($C1763&amp;"|"&amp;$B1763,MemKey,0))</f>
        <v/>
      </c>
      <c r="I1763" s="14">
        <f>INDEX(VarUnit,MATCH($A1763,VarKey,0))</f>
        <v/>
      </c>
      <c r="J1763" s="14">
        <f>INDEX(VarSrc,MATCH($A1763,VarKey,0))</f>
        <v/>
      </c>
      <c r="K1763" s="11">
        <f>CodePrefix&amp;$A1763&amp;IF($C1763="","","."&amp;$C1763&amp;"."&amp;$B1763)&amp;INDEX(VarEnd,MATCH($A1763,VarKey,0))&amp;K$5</f>
        <v/>
      </c>
      <c r="L1763" s="37">
        <f>INDEX(L$263:L$279,$F1763)*$D1763*INDEX(L$23:L$30,$E1763)</f>
        <v/>
      </c>
      <c r="M1763" s="32">
        <f>INDEX(M$263:M$279,$F1763)*$D1763*INDEX(M$23:M$30,$E1763)</f>
        <v/>
      </c>
      <c r="N1763" s="32">
        <f>INDEX(N$263:N$279,$F1763)*$D1763*INDEX(N$23:N$30,$E1763)</f>
        <v/>
      </c>
      <c r="O1763" s="32">
        <f>INDEX(O$263:O$279,$F1763)*$D1763*INDEX(O$23:O$30,$E1763)</f>
        <v/>
      </c>
      <c r="P1763" s="32">
        <f>INDEX(P$263:P$279,$F1763)*$D1763*INDEX(P$23:P$30,$E1763)</f>
        <v/>
      </c>
      <c r="Q1763" s="32">
        <f>INDEX(Q$263:Q$279,$F1763)*$D1763*INDEX(Q$23:Q$30,$E1763)</f>
        <v/>
      </c>
      <c r="R1763" s="32">
        <f>INDEX(R$263:R$279,$F1763)*$D1763*INDEX(R$23:R$30,$E1763)</f>
        <v/>
      </c>
      <c r="S1763" s="32">
        <f>INDEX(S$263:S$279,$F1763)*$D1763*INDEX(S$23:S$30,$E1763)</f>
        <v/>
      </c>
      <c r="T1763" s="32">
        <f>INDEX(T$263:T$279,$F1763)*$D1763*INDEX(T$23:T$30,$E1763)</f>
        <v/>
      </c>
      <c r="U1763" s="32">
        <f>INDEX(U$263:U$279,$F1763)*$D1763*INDEX(U$23:U$30,$E1763)</f>
        <v/>
      </c>
      <c r="V1763" s="32">
        <f>INDEX(V$263:V$279,$F1763)*$D1763*INDEX(V$23:V$30,$E1763)</f>
        <v/>
      </c>
      <c r="W1763" s="32">
        <f>INDEX(W$263:W$279,$F1763)*$D1763*INDEX(W$23:W$30,$E1763)</f>
        <v/>
      </c>
      <c r="X1763" s="32">
        <f>INDEX(X$263:X$279,$F1763)*$D1763*INDEX(X$23:X$30,$E1763)</f>
        <v/>
      </c>
      <c r="Y1763" s="32">
        <f>INDEX(Y$263:Y$279,$F1763)*$D1763*INDEX(Y$23:Y$30,$E1763)</f>
        <v/>
      </c>
      <c r="Z1763" s="32">
        <f>INDEX(Z$263:Z$279,$F1763)*$D1763*INDEX(Z$23:Z$30,$E1763)</f>
        <v/>
      </c>
      <c r="AA1763" s="32">
        <f>INDEX(AA$263:AA$279,$F1763)*$D1763*INDEX(AA$23:AA$30,$E1763)</f>
        <v/>
      </c>
      <c r="AB1763" s="32">
        <f>INDEX(AB$263:AB$279,$F1763)*$D1763*INDEX(AB$23:AB$30,$E1763)</f>
        <v/>
      </c>
      <c r="AC1763" s="32">
        <f>INDEX(AC$263:AC$279,$F1763)*$D1763*INDEX(AC$23:AC$30,$E1763)</f>
        <v/>
      </c>
      <c r="AD1763" s="32">
        <f>INDEX(AD$263:AD$279,$F1763)*$D1763*INDEX(AD$23:AD$30,$E1763)</f>
        <v/>
      </c>
      <c r="AF1763" s="11">
        <f>CodePrefix&amp;$A1763&amp;IF($C1763="","","."&amp;$C1763&amp;"."&amp;$B1763)&amp;INDEX(VarEnd,MATCH($A1763,VarKey,0))&amp;AF$5</f>
        <v/>
      </c>
      <c r="AG1763" s="37">
        <f>INDEX(AG$263:AG$279,$F1763)*$D1763*INDEX(AG$23:AG$30,$E1763)</f>
        <v/>
      </c>
      <c r="AH1763" s="32">
        <f>INDEX(AH$263:AH$279,$F1763)*$D1763*INDEX(AH$23:AH$30,$E1763)</f>
        <v/>
      </c>
      <c r="AI1763" s="32">
        <f>INDEX(AI$263:AI$279,$F1763)*$D1763*INDEX(AI$23:AI$30,$E1763)</f>
        <v/>
      </c>
      <c r="AJ1763" s="32">
        <f>INDEX(AJ$263:AJ$279,$F1763)*$D1763*INDEX(AJ$23:AJ$30,$E1763)</f>
        <v/>
      </c>
      <c r="AK1763" s="32">
        <f>INDEX(AK$263:AK$279,$F1763)*$D1763*INDEX(AK$23:AK$30,$E1763)</f>
        <v/>
      </c>
      <c r="AL1763" s="32">
        <f>INDEX(AL$263:AL$279,$F1763)*$D1763*INDEX(AL$23:AL$30,$E1763)</f>
        <v/>
      </c>
      <c r="AM1763" s="32">
        <f>INDEX(AM$263:AM$279,$F1763)*$D1763*INDEX(AM$23:AM$30,$E1763)</f>
        <v/>
      </c>
      <c r="AN1763" s="32">
        <f>INDEX(AN$263:AN$279,$F1763)*$D1763*INDEX(AN$23:AN$30,$E1763)</f>
        <v/>
      </c>
      <c r="AO1763" s="32">
        <f>INDEX(AO$263:AO$279,$F1763)*$D1763*INDEX(AO$23:AO$30,$E1763)</f>
        <v/>
      </c>
      <c r="AP1763" s="32">
        <f>INDEX(AP$263:AP$279,$F1763)*$D1763*INDEX(AP$23:AP$30,$E1763)</f>
        <v/>
      </c>
      <c r="AQ1763" s="32">
        <f>INDEX(AQ$263:AQ$279,$F1763)*$D1763*INDEX(AQ$23:AQ$30,$E1763)</f>
        <v/>
      </c>
      <c r="AR1763" s="32">
        <f>INDEX(AR$263:AR$279,$F1763)*$D1763*INDEX(AR$23:AR$30,$E1763)</f>
        <v/>
      </c>
      <c r="AS1763" s="32">
        <f>INDEX(AS$263:AS$279,$F1763)*$D1763*INDEX(AS$23:AS$30,$E1763)</f>
        <v/>
      </c>
      <c r="AT1763" s="32">
        <f>INDEX(AT$263:AT$279,$F1763)*$D1763*INDEX(AT$23:AT$30,$E1763)</f>
        <v/>
      </c>
      <c r="AU1763" s="32">
        <f>INDEX(AU$263:AU$279,$F1763)*$D1763*INDEX(AU$23:AU$30,$E1763)</f>
        <v/>
      </c>
      <c r="AV1763" s="32">
        <f>INDEX(AV$263:AV$279,$F1763)*$D1763*INDEX(AV$23:AV$30,$E1763)</f>
        <v/>
      </c>
      <c r="AW1763" s="32">
        <f>INDEX(AW$263:AW$279,$F1763)*$D1763*INDEX(AW$23:AW$30,$E1763)</f>
        <v/>
      </c>
      <c r="AX1763" s="32">
        <f>INDEX(AX$263:AX$279,$F1763)*$D1763*INDEX(AX$23:AX$30,$E1763)</f>
        <v/>
      </c>
      <c r="AY1763" s="32">
        <f>INDEX(AY$263:AY$279,$F1763)*$D1763*INDEX(AY$23:AY$30,$E1763)</f>
        <v/>
      </c>
    </row>
    <row r="1764" hidden="1" outlineLevel="2">
      <c r="A1764" s="14" t="inlineStr">
        <is>
          <t>ctxnew</t>
        </is>
      </c>
      <c r="B1764" s="14" t="inlineStr">
        <is>
          <t>oop</t>
        </is>
      </c>
      <c r="C1764" s="14" t="inlineStr">
        <is>
          <t>srv</t>
        </is>
      </c>
      <c r="D1764" s="32">
        <f>INDEX(Inputs!$W$5:$W$132,MATCH($B1764&amp;"|"&amp;$C1764,Inputs!$A$5:$A$132,0))</f>
        <v/>
      </c>
      <c r="E1764" s="32">
        <f>INDEX(Inputs!$L$5:$L$132,MATCH($B1764&amp;"|"&amp;$C1764,Inputs!$A$5:$A$132,0))</f>
        <v/>
      </c>
      <c r="F1764" s="32">
        <f>INDEX(Inputs!$M$5:$M$132,MATCH($B1764&amp;"|"&amp;$C1764,Inputs!$A$5:$A$132,0))</f>
        <v/>
      </c>
      <c r="G1764" s="36" t="n"/>
      <c r="H1764" s="14">
        <f>INDEX(VarLab,MATCH($A1764,VarKey,0))&amp;INDEX(MemLab,MATCH($C1764&amp;"|"&amp;$B1764,MemKey,0))</f>
        <v/>
      </c>
      <c r="I1764" s="14">
        <f>INDEX(VarUnit,MATCH($A1764,VarKey,0))</f>
        <v/>
      </c>
      <c r="J1764" s="14">
        <f>INDEX(VarSrc,MATCH($A1764,VarKey,0))</f>
        <v/>
      </c>
      <c r="K1764" s="11">
        <f>CodePrefix&amp;$A1764&amp;IF($C1764="","","."&amp;$C1764&amp;"."&amp;$B1764)&amp;INDEX(VarEnd,MATCH($A1764,VarKey,0))&amp;K$5</f>
        <v/>
      </c>
      <c r="L1764" s="37">
        <f>INDEX(L$263:L$279,$F1764)*$D1764*INDEX(L$23:L$30,$E1764)</f>
        <v/>
      </c>
      <c r="M1764" s="32">
        <f>INDEX(M$263:M$279,$F1764)*$D1764*INDEX(M$23:M$30,$E1764)</f>
        <v/>
      </c>
      <c r="N1764" s="32">
        <f>INDEX(N$263:N$279,$F1764)*$D1764*INDEX(N$23:N$30,$E1764)</f>
        <v/>
      </c>
      <c r="O1764" s="32">
        <f>INDEX(O$263:O$279,$F1764)*$D1764*INDEX(O$23:O$30,$E1764)</f>
        <v/>
      </c>
      <c r="P1764" s="32">
        <f>INDEX(P$263:P$279,$F1764)*$D1764*INDEX(P$23:P$30,$E1764)</f>
        <v/>
      </c>
      <c r="Q1764" s="32">
        <f>INDEX(Q$263:Q$279,$F1764)*$D1764*INDEX(Q$23:Q$30,$E1764)</f>
        <v/>
      </c>
      <c r="R1764" s="32">
        <f>INDEX(R$263:R$279,$F1764)*$D1764*INDEX(R$23:R$30,$E1764)</f>
        <v/>
      </c>
      <c r="S1764" s="32">
        <f>INDEX(S$263:S$279,$F1764)*$D1764*INDEX(S$23:S$30,$E1764)</f>
        <v/>
      </c>
      <c r="T1764" s="32">
        <f>INDEX(T$263:T$279,$F1764)*$D1764*INDEX(T$23:T$30,$E1764)</f>
        <v/>
      </c>
      <c r="U1764" s="32">
        <f>INDEX(U$263:U$279,$F1764)*$D1764*INDEX(U$23:U$30,$E1764)</f>
        <v/>
      </c>
      <c r="V1764" s="32">
        <f>INDEX(V$263:V$279,$F1764)*$D1764*INDEX(V$23:V$30,$E1764)</f>
        <v/>
      </c>
      <c r="W1764" s="32">
        <f>INDEX(W$263:W$279,$F1764)*$D1764*INDEX(W$23:W$30,$E1764)</f>
        <v/>
      </c>
      <c r="X1764" s="32">
        <f>INDEX(X$263:X$279,$F1764)*$D1764*INDEX(X$23:X$30,$E1764)</f>
        <v/>
      </c>
      <c r="Y1764" s="32">
        <f>INDEX(Y$263:Y$279,$F1764)*$D1764*INDEX(Y$23:Y$30,$E1764)</f>
        <v/>
      </c>
      <c r="Z1764" s="32">
        <f>INDEX(Z$263:Z$279,$F1764)*$D1764*INDEX(Z$23:Z$30,$E1764)</f>
        <v/>
      </c>
      <c r="AA1764" s="32">
        <f>INDEX(AA$263:AA$279,$F1764)*$D1764*INDEX(AA$23:AA$30,$E1764)</f>
        <v/>
      </c>
      <c r="AB1764" s="32">
        <f>INDEX(AB$263:AB$279,$F1764)*$D1764*INDEX(AB$23:AB$30,$E1764)</f>
        <v/>
      </c>
      <c r="AC1764" s="32">
        <f>INDEX(AC$263:AC$279,$F1764)*$D1764*INDEX(AC$23:AC$30,$E1764)</f>
        <v/>
      </c>
      <c r="AD1764" s="32">
        <f>INDEX(AD$263:AD$279,$F1764)*$D1764*INDEX(AD$23:AD$30,$E1764)</f>
        <v/>
      </c>
      <c r="AF1764" s="11">
        <f>CodePrefix&amp;$A1764&amp;IF($C1764="","","."&amp;$C1764&amp;"."&amp;$B1764)&amp;INDEX(VarEnd,MATCH($A1764,VarKey,0))&amp;AF$5</f>
        <v/>
      </c>
      <c r="AG1764" s="37">
        <f>INDEX(AG$263:AG$279,$F1764)*$D1764*INDEX(AG$23:AG$30,$E1764)</f>
        <v/>
      </c>
      <c r="AH1764" s="32">
        <f>INDEX(AH$263:AH$279,$F1764)*$D1764*INDEX(AH$23:AH$30,$E1764)</f>
        <v/>
      </c>
      <c r="AI1764" s="32">
        <f>INDEX(AI$263:AI$279,$F1764)*$D1764*INDEX(AI$23:AI$30,$E1764)</f>
        <v/>
      </c>
      <c r="AJ1764" s="32">
        <f>INDEX(AJ$263:AJ$279,$F1764)*$D1764*INDEX(AJ$23:AJ$30,$E1764)</f>
        <v/>
      </c>
      <c r="AK1764" s="32">
        <f>INDEX(AK$263:AK$279,$F1764)*$D1764*INDEX(AK$23:AK$30,$E1764)</f>
        <v/>
      </c>
      <c r="AL1764" s="32">
        <f>INDEX(AL$263:AL$279,$F1764)*$D1764*INDEX(AL$23:AL$30,$E1764)</f>
        <v/>
      </c>
      <c r="AM1764" s="32">
        <f>INDEX(AM$263:AM$279,$F1764)*$D1764*INDEX(AM$23:AM$30,$E1764)</f>
        <v/>
      </c>
      <c r="AN1764" s="32">
        <f>INDEX(AN$263:AN$279,$F1764)*$D1764*INDEX(AN$23:AN$30,$E1764)</f>
        <v/>
      </c>
      <c r="AO1764" s="32">
        <f>INDEX(AO$263:AO$279,$F1764)*$D1764*INDEX(AO$23:AO$30,$E1764)</f>
        <v/>
      </c>
      <c r="AP1764" s="32">
        <f>INDEX(AP$263:AP$279,$F1764)*$D1764*INDEX(AP$23:AP$30,$E1764)</f>
        <v/>
      </c>
      <c r="AQ1764" s="32">
        <f>INDEX(AQ$263:AQ$279,$F1764)*$D1764*INDEX(AQ$23:AQ$30,$E1764)</f>
        <v/>
      </c>
      <c r="AR1764" s="32">
        <f>INDEX(AR$263:AR$279,$F1764)*$D1764*INDEX(AR$23:AR$30,$E1764)</f>
        <v/>
      </c>
      <c r="AS1764" s="32">
        <f>INDEX(AS$263:AS$279,$F1764)*$D1764*INDEX(AS$23:AS$30,$E1764)</f>
        <v/>
      </c>
      <c r="AT1764" s="32">
        <f>INDEX(AT$263:AT$279,$F1764)*$D1764*INDEX(AT$23:AT$30,$E1764)</f>
        <v/>
      </c>
      <c r="AU1764" s="32">
        <f>INDEX(AU$263:AU$279,$F1764)*$D1764*INDEX(AU$23:AU$30,$E1764)</f>
        <v/>
      </c>
      <c r="AV1764" s="32">
        <f>INDEX(AV$263:AV$279,$F1764)*$D1764*INDEX(AV$23:AV$30,$E1764)</f>
        <v/>
      </c>
      <c r="AW1764" s="32">
        <f>INDEX(AW$263:AW$279,$F1764)*$D1764*INDEX(AW$23:AW$30,$E1764)</f>
        <v/>
      </c>
      <c r="AX1764" s="32">
        <f>INDEX(AX$263:AX$279,$F1764)*$D1764*INDEX(AX$23:AX$30,$E1764)</f>
        <v/>
      </c>
      <c r="AY1764" s="32">
        <f>INDEX(AY$263:AY$279,$F1764)*$D1764*INDEX(AY$23:AY$30,$E1764)</f>
        <v/>
      </c>
    </row>
    <row r="1765" hidden="1" outlineLevel="2">
      <c r="A1765" s="14" t="inlineStr">
        <is>
          <t>ctxnew</t>
        </is>
      </c>
      <c r="B1765" s="14" t="inlineStr">
        <is>
          <t>bio</t>
        </is>
      </c>
      <c r="C1765" s="14" t="inlineStr">
        <is>
          <t>srv</t>
        </is>
      </c>
      <c r="D1765" s="32">
        <f>INDEX(Inputs!$W$5:$W$132,MATCH($B1765&amp;"|"&amp;$C1765,Inputs!$A$5:$A$132,0))</f>
        <v/>
      </c>
      <c r="E1765" s="32">
        <f>INDEX(Inputs!$L$5:$L$132,MATCH($B1765&amp;"|"&amp;$C1765,Inputs!$A$5:$A$132,0))</f>
        <v/>
      </c>
      <c r="F1765" s="32">
        <f>INDEX(Inputs!$M$5:$M$132,MATCH($B1765&amp;"|"&amp;$C1765,Inputs!$A$5:$A$132,0))</f>
        <v/>
      </c>
      <c r="G1765" s="36" t="n"/>
      <c r="H1765" s="14">
        <f>INDEX(VarLab,MATCH($A1765,VarKey,0))&amp;INDEX(MemLab,MATCH($C1765&amp;"|"&amp;$B1765,MemKey,0))</f>
        <v/>
      </c>
      <c r="I1765" s="14">
        <f>INDEX(VarUnit,MATCH($A1765,VarKey,0))</f>
        <v/>
      </c>
      <c r="J1765" s="14">
        <f>INDEX(VarSrc,MATCH($A1765,VarKey,0))</f>
        <v/>
      </c>
      <c r="K1765" s="11">
        <f>CodePrefix&amp;$A1765&amp;IF($C1765="","","."&amp;$C1765&amp;"."&amp;$B1765)&amp;INDEX(VarEnd,MATCH($A1765,VarKey,0))&amp;K$5</f>
        <v/>
      </c>
      <c r="L1765" s="37">
        <f>INDEX(L$263:L$279,$F1765)*$D1765*INDEX(L$23:L$30,$E1765)</f>
        <v/>
      </c>
      <c r="M1765" s="32">
        <f>INDEX(M$263:M$279,$F1765)*$D1765*INDEX(M$23:M$30,$E1765)</f>
        <v/>
      </c>
      <c r="N1765" s="32">
        <f>INDEX(N$263:N$279,$F1765)*$D1765*INDEX(N$23:N$30,$E1765)</f>
        <v/>
      </c>
      <c r="O1765" s="32">
        <f>INDEX(O$263:O$279,$F1765)*$D1765*INDEX(O$23:O$30,$E1765)</f>
        <v/>
      </c>
      <c r="P1765" s="32">
        <f>INDEX(P$263:P$279,$F1765)*$D1765*INDEX(P$23:P$30,$E1765)</f>
        <v/>
      </c>
      <c r="Q1765" s="32">
        <f>INDEX(Q$263:Q$279,$F1765)*$D1765*INDEX(Q$23:Q$30,$E1765)</f>
        <v/>
      </c>
      <c r="R1765" s="32">
        <f>INDEX(R$263:R$279,$F1765)*$D1765*INDEX(R$23:R$30,$E1765)</f>
        <v/>
      </c>
      <c r="S1765" s="32">
        <f>INDEX(S$263:S$279,$F1765)*$D1765*INDEX(S$23:S$30,$E1765)</f>
        <v/>
      </c>
      <c r="T1765" s="32">
        <f>INDEX(T$263:T$279,$F1765)*$D1765*INDEX(T$23:T$30,$E1765)</f>
        <v/>
      </c>
      <c r="U1765" s="32">
        <f>INDEX(U$263:U$279,$F1765)*$D1765*INDEX(U$23:U$30,$E1765)</f>
        <v/>
      </c>
      <c r="V1765" s="32">
        <f>INDEX(V$263:V$279,$F1765)*$D1765*INDEX(V$23:V$30,$E1765)</f>
        <v/>
      </c>
      <c r="W1765" s="32">
        <f>INDEX(W$263:W$279,$F1765)*$D1765*INDEX(W$23:W$30,$E1765)</f>
        <v/>
      </c>
      <c r="X1765" s="32">
        <f>INDEX(X$263:X$279,$F1765)*$D1765*INDEX(X$23:X$30,$E1765)</f>
        <v/>
      </c>
      <c r="Y1765" s="32">
        <f>INDEX(Y$263:Y$279,$F1765)*$D1765*INDEX(Y$23:Y$30,$E1765)</f>
        <v/>
      </c>
      <c r="Z1765" s="32">
        <f>INDEX(Z$263:Z$279,$F1765)*$D1765*INDEX(Z$23:Z$30,$E1765)</f>
        <v/>
      </c>
      <c r="AA1765" s="32">
        <f>INDEX(AA$263:AA$279,$F1765)*$D1765*INDEX(AA$23:AA$30,$E1765)</f>
        <v/>
      </c>
      <c r="AB1765" s="32">
        <f>INDEX(AB$263:AB$279,$F1765)*$D1765*INDEX(AB$23:AB$30,$E1765)</f>
        <v/>
      </c>
      <c r="AC1765" s="32">
        <f>INDEX(AC$263:AC$279,$F1765)*$D1765*INDEX(AC$23:AC$30,$E1765)</f>
        <v/>
      </c>
      <c r="AD1765" s="32">
        <f>INDEX(AD$263:AD$279,$F1765)*$D1765*INDEX(AD$23:AD$30,$E1765)</f>
        <v/>
      </c>
      <c r="AF1765" s="11">
        <f>CodePrefix&amp;$A1765&amp;IF($C1765="","","."&amp;$C1765&amp;"."&amp;$B1765)&amp;INDEX(VarEnd,MATCH($A1765,VarKey,0))&amp;AF$5</f>
        <v/>
      </c>
      <c r="AG1765" s="37">
        <f>INDEX(AG$263:AG$279,$F1765)*$D1765*INDEX(AG$23:AG$30,$E1765)</f>
        <v/>
      </c>
      <c r="AH1765" s="32">
        <f>INDEX(AH$263:AH$279,$F1765)*$D1765*INDEX(AH$23:AH$30,$E1765)</f>
        <v/>
      </c>
      <c r="AI1765" s="32">
        <f>INDEX(AI$263:AI$279,$F1765)*$D1765*INDEX(AI$23:AI$30,$E1765)</f>
        <v/>
      </c>
      <c r="AJ1765" s="32">
        <f>INDEX(AJ$263:AJ$279,$F1765)*$D1765*INDEX(AJ$23:AJ$30,$E1765)</f>
        <v/>
      </c>
      <c r="AK1765" s="32">
        <f>INDEX(AK$263:AK$279,$F1765)*$D1765*INDEX(AK$23:AK$30,$E1765)</f>
        <v/>
      </c>
      <c r="AL1765" s="32">
        <f>INDEX(AL$263:AL$279,$F1765)*$D1765*INDEX(AL$23:AL$30,$E1765)</f>
        <v/>
      </c>
      <c r="AM1765" s="32">
        <f>INDEX(AM$263:AM$279,$F1765)*$D1765*INDEX(AM$23:AM$30,$E1765)</f>
        <v/>
      </c>
      <c r="AN1765" s="32">
        <f>INDEX(AN$263:AN$279,$F1765)*$D1765*INDEX(AN$23:AN$30,$E1765)</f>
        <v/>
      </c>
      <c r="AO1765" s="32">
        <f>INDEX(AO$263:AO$279,$F1765)*$D1765*INDEX(AO$23:AO$30,$E1765)</f>
        <v/>
      </c>
      <c r="AP1765" s="32">
        <f>INDEX(AP$263:AP$279,$F1765)*$D1765*INDEX(AP$23:AP$30,$E1765)</f>
        <v/>
      </c>
      <c r="AQ1765" s="32">
        <f>INDEX(AQ$263:AQ$279,$F1765)*$D1765*INDEX(AQ$23:AQ$30,$E1765)</f>
        <v/>
      </c>
      <c r="AR1765" s="32">
        <f>INDEX(AR$263:AR$279,$F1765)*$D1765*INDEX(AR$23:AR$30,$E1765)</f>
        <v/>
      </c>
      <c r="AS1765" s="32">
        <f>INDEX(AS$263:AS$279,$F1765)*$D1765*INDEX(AS$23:AS$30,$E1765)</f>
        <v/>
      </c>
      <c r="AT1765" s="32">
        <f>INDEX(AT$263:AT$279,$F1765)*$D1765*INDEX(AT$23:AT$30,$E1765)</f>
        <v/>
      </c>
      <c r="AU1765" s="32">
        <f>INDEX(AU$263:AU$279,$F1765)*$D1765*INDEX(AU$23:AU$30,$E1765)</f>
        <v/>
      </c>
      <c r="AV1765" s="32">
        <f>INDEX(AV$263:AV$279,$F1765)*$D1765*INDEX(AV$23:AV$30,$E1765)</f>
        <v/>
      </c>
      <c r="AW1765" s="32">
        <f>INDEX(AW$263:AW$279,$F1765)*$D1765*INDEX(AW$23:AW$30,$E1765)</f>
        <v/>
      </c>
      <c r="AX1765" s="32">
        <f>INDEX(AX$263:AX$279,$F1765)*$D1765*INDEX(AX$23:AX$30,$E1765)</f>
        <v/>
      </c>
      <c r="AY1765" s="32">
        <f>INDEX(AY$263:AY$279,$F1765)*$D1765*INDEX(AY$23:AY$30,$E1765)</f>
        <v/>
      </c>
    </row>
    <row r="1766" hidden="1" outlineLevel="2"/>
    <row r="1767" hidden="1" outlineLevel="2">
      <c r="A1767" s="14" t="inlineStr">
        <is>
          <t>ets</t>
        </is>
      </c>
      <c r="B1767" s="14" t="inlineStr">
        <is>
          <t>coa</t>
        </is>
      </c>
      <c r="C1767" s="14" t="inlineStr">
        <is>
          <t>srv</t>
        </is>
      </c>
      <c r="D1767" s="32">
        <f>INDEX(Inputs!$W$5:$W$132,MATCH($B1767&amp;"|"&amp;$C1767,Inputs!$A$5:$A$132,0))</f>
        <v/>
      </c>
      <c r="E1767" s="32">
        <f>INDEX(Inputs!$M$5:$M$132,MATCH($B1767&amp;"|"&amp;$C1767,Inputs!$A$5:$A$132,0))</f>
        <v/>
      </c>
      <c r="F1767" s="36" t="n"/>
      <c r="G1767" s="36" t="n"/>
      <c r="H1767" s="14">
        <f>INDEX(VarLab,MATCH($A1767,VarKey,0))&amp;INDEX(MemLab,MATCH($C1767&amp;"|"&amp;$B1767,MemKey,0))</f>
        <v/>
      </c>
      <c r="I1767" s="14">
        <f>INDEX(VarUnit,MATCH($A1767,VarKey,0))</f>
        <v/>
      </c>
      <c r="J1767" s="14">
        <f>INDEX(VarSrc,MATCH($A1767,VarKey,0))</f>
        <v/>
      </c>
      <c r="K1767" s="11">
        <f>CodePrefix&amp;$A1767&amp;IF($C1767="","","."&amp;$C1767&amp;"."&amp;$B1767)&amp;INDEX(VarEnd,MATCH($A1767,VarKey,0))&amp;K$5</f>
        <v/>
      </c>
      <c r="L1767" s="37">
        <f>INDEX(L$280:L$296,$E1767)*$D1767</f>
        <v/>
      </c>
      <c r="M1767" s="32">
        <f>INDEX(M$280:M$296,$E1767)*$D1767</f>
        <v/>
      </c>
      <c r="N1767" s="32">
        <f>INDEX(N$280:N$296,$E1767)*$D1767</f>
        <v/>
      </c>
      <c r="O1767" s="32">
        <f>INDEX(O$280:O$296,$E1767)*$D1767</f>
        <v/>
      </c>
      <c r="P1767" s="32">
        <f>INDEX(P$280:P$296,$E1767)*$D1767</f>
        <v/>
      </c>
      <c r="Q1767" s="32">
        <f>INDEX(Q$280:Q$296,$E1767)*$D1767</f>
        <v/>
      </c>
      <c r="R1767" s="32">
        <f>INDEX(R$280:R$296,$E1767)*$D1767</f>
        <v/>
      </c>
      <c r="S1767" s="32">
        <f>INDEX(S$280:S$296,$E1767)*$D1767</f>
        <v/>
      </c>
      <c r="T1767" s="32">
        <f>INDEX(T$280:T$296,$E1767)*$D1767</f>
        <v/>
      </c>
      <c r="U1767" s="32">
        <f>INDEX(U$280:U$296,$E1767)*$D1767</f>
        <v/>
      </c>
      <c r="V1767" s="32">
        <f>INDEX(V$280:V$296,$E1767)*$D1767</f>
        <v/>
      </c>
      <c r="W1767" s="32">
        <f>INDEX(W$280:W$296,$E1767)*$D1767</f>
        <v/>
      </c>
      <c r="X1767" s="32">
        <f>INDEX(X$280:X$296,$E1767)*$D1767</f>
        <v/>
      </c>
      <c r="Y1767" s="32">
        <f>INDEX(Y$280:Y$296,$E1767)*$D1767</f>
        <v/>
      </c>
      <c r="Z1767" s="32">
        <f>INDEX(Z$280:Z$296,$E1767)*$D1767</f>
        <v/>
      </c>
      <c r="AA1767" s="32">
        <f>INDEX(AA$280:AA$296,$E1767)*$D1767</f>
        <v/>
      </c>
      <c r="AB1767" s="32">
        <f>INDEX(AB$280:AB$296,$E1767)*$D1767</f>
        <v/>
      </c>
      <c r="AC1767" s="32">
        <f>INDEX(AC$280:AC$296,$E1767)*$D1767</f>
        <v/>
      </c>
      <c r="AD1767" s="32">
        <f>INDEX(AD$280:AD$296,$E1767)*$D1767</f>
        <v/>
      </c>
      <c r="AF1767" s="11">
        <f>CodePrefix&amp;$A1767&amp;IF($C1767="","","."&amp;$C1767&amp;"."&amp;$B1767)&amp;INDEX(VarEnd,MATCH($A1767,VarKey,0))&amp;AF$5</f>
        <v/>
      </c>
      <c r="AG1767" s="37">
        <f>INDEX(AG$280:AG$296,$E1767)*$D1767</f>
        <v/>
      </c>
      <c r="AH1767" s="32">
        <f>INDEX(AH$280:AH$296,$E1767)*$D1767</f>
        <v/>
      </c>
      <c r="AI1767" s="32">
        <f>INDEX(AI$280:AI$296,$E1767)*$D1767</f>
        <v/>
      </c>
      <c r="AJ1767" s="32">
        <f>INDEX(AJ$280:AJ$296,$E1767)*$D1767</f>
        <v/>
      </c>
      <c r="AK1767" s="32">
        <f>INDEX(AK$280:AK$296,$E1767)*$D1767</f>
        <v/>
      </c>
      <c r="AL1767" s="32">
        <f>INDEX(AL$280:AL$296,$E1767)*$D1767</f>
        <v/>
      </c>
      <c r="AM1767" s="32">
        <f>INDEX(AM$280:AM$296,$E1767)*$D1767</f>
        <v/>
      </c>
      <c r="AN1767" s="32">
        <f>INDEX(AN$280:AN$296,$E1767)*$D1767</f>
        <v/>
      </c>
      <c r="AO1767" s="32">
        <f>INDEX(AO$280:AO$296,$E1767)*$D1767</f>
        <v/>
      </c>
      <c r="AP1767" s="32">
        <f>INDEX(AP$280:AP$296,$E1767)*$D1767</f>
        <v/>
      </c>
      <c r="AQ1767" s="32">
        <f>INDEX(AQ$280:AQ$296,$E1767)*$D1767</f>
        <v/>
      </c>
      <c r="AR1767" s="32">
        <f>INDEX(AR$280:AR$296,$E1767)*$D1767</f>
        <v/>
      </c>
      <c r="AS1767" s="32">
        <f>INDEX(AS$280:AS$296,$E1767)*$D1767</f>
        <v/>
      </c>
      <c r="AT1767" s="32">
        <f>INDEX(AT$280:AT$296,$E1767)*$D1767</f>
        <v/>
      </c>
      <c r="AU1767" s="32">
        <f>INDEX(AU$280:AU$296,$E1767)*$D1767</f>
        <v/>
      </c>
      <c r="AV1767" s="32">
        <f>INDEX(AV$280:AV$296,$E1767)*$D1767</f>
        <v/>
      </c>
      <c r="AW1767" s="32">
        <f>INDEX(AW$280:AW$296,$E1767)*$D1767</f>
        <v/>
      </c>
      <c r="AX1767" s="32">
        <f>INDEX(AX$280:AX$296,$E1767)*$D1767</f>
        <v/>
      </c>
      <c r="AY1767" s="32">
        <f>INDEX(AY$280:AY$296,$E1767)*$D1767</f>
        <v/>
      </c>
    </row>
    <row r="1768" hidden="1" outlineLevel="2">
      <c r="A1768" s="14" t="inlineStr">
        <is>
          <t>ets</t>
        </is>
      </c>
      <c r="B1768" s="14" t="inlineStr">
        <is>
          <t>nga</t>
        </is>
      </c>
      <c r="C1768" s="14" t="inlineStr">
        <is>
          <t>srv</t>
        </is>
      </c>
      <c r="D1768" s="32">
        <f>INDEX(Inputs!$W$5:$W$132,MATCH($B1768&amp;"|"&amp;$C1768,Inputs!$A$5:$A$132,0))</f>
        <v/>
      </c>
      <c r="E1768" s="32">
        <f>INDEX(Inputs!$M$5:$M$132,MATCH($B1768&amp;"|"&amp;$C1768,Inputs!$A$5:$A$132,0))</f>
        <v/>
      </c>
      <c r="F1768" s="36" t="n"/>
      <c r="G1768" s="36" t="n"/>
      <c r="H1768" s="14">
        <f>INDEX(VarLab,MATCH($A1768,VarKey,0))&amp;INDEX(MemLab,MATCH($C1768&amp;"|"&amp;$B1768,MemKey,0))</f>
        <v/>
      </c>
      <c r="I1768" s="14">
        <f>INDEX(VarUnit,MATCH($A1768,VarKey,0))</f>
        <v/>
      </c>
      <c r="J1768" s="14">
        <f>INDEX(VarSrc,MATCH($A1768,VarKey,0))</f>
        <v/>
      </c>
      <c r="K1768" s="11">
        <f>CodePrefix&amp;$A1768&amp;IF($C1768="","","."&amp;$C1768&amp;"."&amp;$B1768)&amp;INDEX(VarEnd,MATCH($A1768,VarKey,0))&amp;K$5</f>
        <v/>
      </c>
      <c r="L1768" s="37">
        <f>INDEX(L$280:L$296,$E1768)*$D1768</f>
        <v/>
      </c>
      <c r="M1768" s="32">
        <f>INDEX(M$280:M$296,$E1768)*$D1768</f>
        <v/>
      </c>
      <c r="N1768" s="32">
        <f>INDEX(N$280:N$296,$E1768)*$D1768</f>
        <v/>
      </c>
      <c r="O1768" s="32">
        <f>INDEX(O$280:O$296,$E1768)*$D1768</f>
        <v/>
      </c>
      <c r="P1768" s="32">
        <f>INDEX(P$280:P$296,$E1768)*$D1768</f>
        <v/>
      </c>
      <c r="Q1768" s="32">
        <f>INDEX(Q$280:Q$296,$E1768)*$D1768</f>
        <v/>
      </c>
      <c r="R1768" s="32">
        <f>INDEX(R$280:R$296,$E1768)*$D1768</f>
        <v/>
      </c>
      <c r="S1768" s="32">
        <f>INDEX(S$280:S$296,$E1768)*$D1768</f>
        <v/>
      </c>
      <c r="T1768" s="32">
        <f>INDEX(T$280:T$296,$E1768)*$D1768</f>
        <v/>
      </c>
      <c r="U1768" s="32">
        <f>INDEX(U$280:U$296,$E1768)*$D1768</f>
        <v/>
      </c>
      <c r="V1768" s="32">
        <f>INDEX(V$280:V$296,$E1768)*$D1768</f>
        <v/>
      </c>
      <c r="W1768" s="32">
        <f>INDEX(W$280:W$296,$E1768)*$D1768</f>
        <v/>
      </c>
      <c r="X1768" s="32">
        <f>INDEX(X$280:X$296,$E1768)*$D1768</f>
        <v/>
      </c>
      <c r="Y1768" s="32">
        <f>INDEX(Y$280:Y$296,$E1768)*$D1768</f>
        <v/>
      </c>
      <c r="Z1768" s="32">
        <f>INDEX(Z$280:Z$296,$E1768)*$D1768</f>
        <v/>
      </c>
      <c r="AA1768" s="32">
        <f>INDEX(AA$280:AA$296,$E1768)*$D1768</f>
        <v/>
      </c>
      <c r="AB1768" s="32">
        <f>INDEX(AB$280:AB$296,$E1768)*$D1768</f>
        <v/>
      </c>
      <c r="AC1768" s="32">
        <f>INDEX(AC$280:AC$296,$E1768)*$D1768</f>
        <v/>
      </c>
      <c r="AD1768" s="32">
        <f>INDEX(AD$280:AD$296,$E1768)*$D1768</f>
        <v/>
      </c>
      <c r="AF1768" s="11">
        <f>CodePrefix&amp;$A1768&amp;IF($C1768="","","."&amp;$C1768&amp;"."&amp;$B1768)&amp;INDEX(VarEnd,MATCH($A1768,VarKey,0))&amp;AF$5</f>
        <v/>
      </c>
      <c r="AG1768" s="37">
        <f>INDEX(AG$280:AG$296,$E1768)*$D1768</f>
        <v/>
      </c>
      <c r="AH1768" s="32">
        <f>INDEX(AH$280:AH$296,$E1768)*$D1768</f>
        <v/>
      </c>
      <c r="AI1768" s="32">
        <f>INDEX(AI$280:AI$296,$E1768)*$D1768</f>
        <v/>
      </c>
      <c r="AJ1768" s="32">
        <f>INDEX(AJ$280:AJ$296,$E1768)*$D1768</f>
        <v/>
      </c>
      <c r="AK1768" s="32">
        <f>INDEX(AK$280:AK$296,$E1768)*$D1768</f>
        <v/>
      </c>
      <c r="AL1768" s="32">
        <f>INDEX(AL$280:AL$296,$E1768)*$D1768</f>
        <v/>
      </c>
      <c r="AM1768" s="32">
        <f>INDEX(AM$280:AM$296,$E1768)*$D1768</f>
        <v/>
      </c>
      <c r="AN1768" s="32">
        <f>INDEX(AN$280:AN$296,$E1768)*$D1768</f>
        <v/>
      </c>
      <c r="AO1768" s="32">
        <f>INDEX(AO$280:AO$296,$E1768)*$D1768</f>
        <v/>
      </c>
      <c r="AP1768" s="32">
        <f>INDEX(AP$280:AP$296,$E1768)*$D1768</f>
        <v/>
      </c>
      <c r="AQ1768" s="32">
        <f>INDEX(AQ$280:AQ$296,$E1768)*$D1768</f>
        <v/>
      </c>
      <c r="AR1768" s="32">
        <f>INDEX(AR$280:AR$296,$E1768)*$D1768</f>
        <v/>
      </c>
      <c r="AS1768" s="32">
        <f>INDEX(AS$280:AS$296,$E1768)*$D1768</f>
        <v/>
      </c>
      <c r="AT1768" s="32">
        <f>INDEX(AT$280:AT$296,$E1768)*$D1768</f>
        <v/>
      </c>
      <c r="AU1768" s="32">
        <f>INDEX(AU$280:AU$296,$E1768)*$D1768</f>
        <v/>
      </c>
      <c r="AV1768" s="32">
        <f>INDEX(AV$280:AV$296,$E1768)*$D1768</f>
        <v/>
      </c>
      <c r="AW1768" s="32">
        <f>INDEX(AW$280:AW$296,$E1768)*$D1768</f>
        <v/>
      </c>
      <c r="AX1768" s="32">
        <f>INDEX(AX$280:AX$296,$E1768)*$D1768</f>
        <v/>
      </c>
      <c r="AY1768" s="32">
        <f>INDEX(AY$280:AY$296,$E1768)*$D1768</f>
        <v/>
      </c>
    </row>
    <row r="1769" hidden="1" outlineLevel="2">
      <c r="A1769" s="14" t="inlineStr">
        <is>
          <t>ets</t>
        </is>
      </c>
      <c r="B1769" s="14" t="inlineStr">
        <is>
          <t>gso</t>
        </is>
      </c>
      <c r="C1769" s="14" t="inlineStr">
        <is>
          <t>srv</t>
        </is>
      </c>
      <c r="D1769" s="32">
        <f>INDEX(Inputs!$W$5:$W$132,MATCH($B1769&amp;"|"&amp;$C1769,Inputs!$A$5:$A$132,0))</f>
        <v/>
      </c>
      <c r="E1769" s="32">
        <f>INDEX(Inputs!$M$5:$M$132,MATCH($B1769&amp;"|"&amp;$C1769,Inputs!$A$5:$A$132,0))</f>
        <v/>
      </c>
      <c r="F1769" s="36" t="n"/>
      <c r="G1769" s="36" t="n"/>
      <c r="H1769" s="14">
        <f>INDEX(VarLab,MATCH($A1769,VarKey,0))&amp;INDEX(MemLab,MATCH($C1769&amp;"|"&amp;$B1769,MemKey,0))</f>
        <v/>
      </c>
      <c r="I1769" s="14">
        <f>INDEX(VarUnit,MATCH($A1769,VarKey,0))</f>
        <v/>
      </c>
      <c r="J1769" s="14">
        <f>INDEX(VarSrc,MATCH($A1769,VarKey,0))</f>
        <v/>
      </c>
      <c r="K1769" s="11">
        <f>CodePrefix&amp;$A1769&amp;IF($C1769="","","."&amp;$C1769&amp;"."&amp;$B1769)&amp;INDEX(VarEnd,MATCH($A1769,VarKey,0))&amp;K$5</f>
        <v/>
      </c>
      <c r="L1769" s="37">
        <f>INDEX(L$280:L$296,$E1769)*$D1769</f>
        <v/>
      </c>
      <c r="M1769" s="32">
        <f>INDEX(M$280:M$296,$E1769)*$D1769</f>
        <v/>
      </c>
      <c r="N1769" s="32">
        <f>INDEX(N$280:N$296,$E1769)*$D1769</f>
        <v/>
      </c>
      <c r="O1769" s="32">
        <f>INDEX(O$280:O$296,$E1769)*$D1769</f>
        <v/>
      </c>
      <c r="P1769" s="32">
        <f>INDEX(P$280:P$296,$E1769)*$D1769</f>
        <v/>
      </c>
      <c r="Q1769" s="32">
        <f>INDEX(Q$280:Q$296,$E1769)*$D1769</f>
        <v/>
      </c>
      <c r="R1769" s="32">
        <f>INDEX(R$280:R$296,$E1769)*$D1769</f>
        <v/>
      </c>
      <c r="S1769" s="32">
        <f>INDEX(S$280:S$296,$E1769)*$D1769</f>
        <v/>
      </c>
      <c r="T1769" s="32">
        <f>INDEX(T$280:T$296,$E1769)*$D1769</f>
        <v/>
      </c>
      <c r="U1769" s="32">
        <f>INDEX(U$280:U$296,$E1769)*$D1769</f>
        <v/>
      </c>
      <c r="V1769" s="32">
        <f>INDEX(V$280:V$296,$E1769)*$D1769</f>
        <v/>
      </c>
      <c r="W1769" s="32">
        <f>INDEX(W$280:W$296,$E1769)*$D1769</f>
        <v/>
      </c>
      <c r="X1769" s="32">
        <f>INDEX(X$280:X$296,$E1769)*$D1769</f>
        <v/>
      </c>
      <c r="Y1769" s="32">
        <f>INDEX(Y$280:Y$296,$E1769)*$D1769</f>
        <v/>
      </c>
      <c r="Z1769" s="32">
        <f>INDEX(Z$280:Z$296,$E1769)*$D1769</f>
        <v/>
      </c>
      <c r="AA1769" s="32">
        <f>INDEX(AA$280:AA$296,$E1769)*$D1769</f>
        <v/>
      </c>
      <c r="AB1769" s="32">
        <f>INDEX(AB$280:AB$296,$E1769)*$D1769</f>
        <v/>
      </c>
      <c r="AC1769" s="32">
        <f>INDEX(AC$280:AC$296,$E1769)*$D1769</f>
        <v/>
      </c>
      <c r="AD1769" s="32">
        <f>INDEX(AD$280:AD$296,$E1769)*$D1769</f>
        <v/>
      </c>
      <c r="AF1769" s="11">
        <f>CodePrefix&amp;$A1769&amp;IF($C1769="","","."&amp;$C1769&amp;"."&amp;$B1769)&amp;INDEX(VarEnd,MATCH($A1769,VarKey,0))&amp;AF$5</f>
        <v/>
      </c>
      <c r="AG1769" s="37">
        <f>INDEX(AG$280:AG$296,$E1769)*$D1769</f>
        <v/>
      </c>
      <c r="AH1769" s="32">
        <f>INDEX(AH$280:AH$296,$E1769)*$D1769</f>
        <v/>
      </c>
      <c r="AI1769" s="32">
        <f>INDEX(AI$280:AI$296,$E1769)*$D1769</f>
        <v/>
      </c>
      <c r="AJ1769" s="32">
        <f>INDEX(AJ$280:AJ$296,$E1769)*$D1769</f>
        <v/>
      </c>
      <c r="AK1769" s="32">
        <f>INDEX(AK$280:AK$296,$E1769)*$D1769</f>
        <v/>
      </c>
      <c r="AL1769" s="32">
        <f>INDEX(AL$280:AL$296,$E1769)*$D1769</f>
        <v/>
      </c>
      <c r="AM1769" s="32">
        <f>INDEX(AM$280:AM$296,$E1769)*$D1769</f>
        <v/>
      </c>
      <c r="AN1769" s="32">
        <f>INDEX(AN$280:AN$296,$E1769)*$D1769</f>
        <v/>
      </c>
      <c r="AO1769" s="32">
        <f>INDEX(AO$280:AO$296,$E1769)*$D1769</f>
        <v/>
      </c>
      <c r="AP1769" s="32">
        <f>INDEX(AP$280:AP$296,$E1769)*$D1769</f>
        <v/>
      </c>
      <c r="AQ1769" s="32">
        <f>INDEX(AQ$280:AQ$296,$E1769)*$D1769</f>
        <v/>
      </c>
      <c r="AR1769" s="32">
        <f>INDEX(AR$280:AR$296,$E1769)*$D1769</f>
        <v/>
      </c>
      <c r="AS1769" s="32">
        <f>INDEX(AS$280:AS$296,$E1769)*$D1769</f>
        <v/>
      </c>
      <c r="AT1769" s="32">
        <f>INDEX(AT$280:AT$296,$E1769)*$D1769</f>
        <v/>
      </c>
      <c r="AU1769" s="32">
        <f>INDEX(AU$280:AU$296,$E1769)*$D1769</f>
        <v/>
      </c>
      <c r="AV1769" s="32">
        <f>INDEX(AV$280:AV$296,$E1769)*$D1769</f>
        <v/>
      </c>
      <c r="AW1769" s="32">
        <f>INDEX(AW$280:AW$296,$E1769)*$D1769</f>
        <v/>
      </c>
      <c r="AX1769" s="32">
        <f>INDEX(AX$280:AX$296,$E1769)*$D1769</f>
        <v/>
      </c>
      <c r="AY1769" s="32">
        <f>INDEX(AY$280:AY$296,$E1769)*$D1769</f>
        <v/>
      </c>
    </row>
    <row r="1770" hidden="1" outlineLevel="2">
      <c r="A1770" s="14" t="inlineStr">
        <is>
          <t>ets</t>
        </is>
      </c>
      <c r="B1770" s="14" t="inlineStr">
        <is>
          <t>die</t>
        </is>
      </c>
      <c r="C1770" s="14" t="inlineStr">
        <is>
          <t>srv</t>
        </is>
      </c>
      <c r="D1770" s="32">
        <f>INDEX(Inputs!$W$5:$W$132,MATCH($B1770&amp;"|"&amp;$C1770,Inputs!$A$5:$A$132,0))</f>
        <v/>
      </c>
      <c r="E1770" s="32">
        <f>INDEX(Inputs!$M$5:$M$132,MATCH($B1770&amp;"|"&amp;$C1770,Inputs!$A$5:$A$132,0))</f>
        <v/>
      </c>
      <c r="F1770" s="36" t="n"/>
      <c r="G1770" s="36" t="n"/>
      <c r="H1770" s="14">
        <f>INDEX(VarLab,MATCH($A1770,VarKey,0))&amp;INDEX(MemLab,MATCH($C1770&amp;"|"&amp;$B1770,MemKey,0))</f>
        <v/>
      </c>
      <c r="I1770" s="14">
        <f>INDEX(VarUnit,MATCH($A1770,VarKey,0))</f>
        <v/>
      </c>
      <c r="J1770" s="14">
        <f>INDEX(VarSrc,MATCH($A1770,VarKey,0))</f>
        <v/>
      </c>
      <c r="K1770" s="11">
        <f>CodePrefix&amp;$A1770&amp;IF($C1770="","","."&amp;$C1770&amp;"."&amp;$B1770)&amp;INDEX(VarEnd,MATCH($A1770,VarKey,0))&amp;K$5</f>
        <v/>
      </c>
      <c r="L1770" s="37">
        <f>INDEX(L$280:L$296,$E1770)*$D1770</f>
        <v/>
      </c>
      <c r="M1770" s="32">
        <f>INDEX(M$280:M$296,$E1770)*$D1770</f>
        <v/>
      </c>
      <c r="N1770" s="32">
        <f>INDEX(N$280:N$296,$E1770)*$D1770</f>
        <v/>
      </c>
      <c r="O1770" s="32">
        <f>INDEX(O$280:O$296,$E1770)*$D1770</f>
        <v/>
      </c>
      <c r="P1770" s="32">
        <f>INDEX(P$280:P$296,$E1770)*$D1770</f>
        <v/>
      </c>
      <c r="Q1770" s="32">
        <f>INDEX(Q$280:Q$296,$E1770)*$D1770</f>
        <v/>
      </c>
      <c r="R1770" s="32">
        <f>INDEX(R$280:R$296,$E1770)*$D1770</f>
        <v/>
      </c>
      <c r="S1770" s="32">
        <f>INDEX(S$280:S$296,$E1770)*$D1770</f>
        <v/>
      </c>
      <c r="T1770" s="32">
        <f>INDEX(T$280:T$296,$E1770)*$D1770</f>
        <v/>
      </c>
      <c r="U1770" s="32">
        <f>INDEX(U$280:U$296,$E1770)*$D1770</f>
        <v/>
      </c>
      <c r="V1770" s="32">
        <f>INDEX(V$280:V$296,$E1770)*$D1770</f>
        <v/>
      </c>
      <c r="W1770" s="32">
        <f>INDEX(W$280:W$296,$E1770)*$D1770</f>
        <v/>
      </c>
      <c r="X1770" s="32">
        <f>INDEX(X$280:X$296,$E1770)*$D1770</f>
        <v/>
      </c>
      <c r="Y1770" s="32">
        <f>INDEX(Y$280:Y$296,$E1770)*$D1770</f>
        <v/>
      </c>
      <c r="Z1770" s="32">
        <f>INDEX(Z$280:Z$296,$E1770)*$D1770</f>
        <v/>
      </c>
      <c r="AA1770" s="32">
        <f>INDEX(AA$280:AA$296,$E1770)*$D1770</f>
        <v/>
      </c>
      <c r="AB1770" s="32">
        <f>INDEX(AB$280:AB$296,$E1770)*$D1770</f>
        <v/>
      </c>
      <c r="AC1770" s="32">
        <f>INDEX(AC$280:AC$296,$E1770)*$D1770</f>
        <v/>
      </c>
      <c r="AD1770" s="32">
        <f>INDEX(AD$280:AD$296,$E1770)*$D1770</f>
        <v/>
      </c>
      <c r="AF1770" s="11">
        <f>CodePrefix&amp;$A1770&amp;IF($C1770="","","."&amp;$C1770&amp;"."&amp;$B1770)&amp;INDEX(VarEnd,MATCH($A1770,VarKey,0))&amp;AF$5</f>
        <v/>
      </c>
      <c r="AG1770" s="37">
        <f>INDEX(AG$280:AG$296,$E1770)*$D1770</f>
        <v/>
      </c>
      <c r="AH1770" s="32">
        <f>INDEX(AH$280:AH$296,$E1770)*$D1770</f>
        <v/>
      </c>
      <c r="AI1770" s="32">
        <f>INDEX(AI$280:AI$296,$E1770)*$D1770</f>
        <v/>
      </c>
      <c r="AJ1770" s="32">
        <f>INDEX(AJ$280:AJ$296,$E1770)*$D1770</f>
        <v/>
      </c>
      <c r="AK1770" s="32">
        <f>INDEX(AK$280:AK$296,$E1770)*$D1770</f>
        <v/>
      </c>
      <c r="AL1770" s="32">
        <f>INDEX(AL$280:AL$296,$E1770)*$D1770</f>
        <v/>
      </c>
      <c r="AM1770" s="32">
        <f>INDEX(AM$280:AM$296,$E1770)*$D1770</f>
        <v/>
      </c>
      <c r="AN1770" s="32">
        <f>INDEX(AN$280:AN$296,$E1770)*$D1770</f>
        <v/>
      </c>
      <c r="AO1770" s="32">
        <f>INDEX(AO$280:AO$296,$E1770)*$D1770</f>
        <v/>
      </c>
      <c r="AP1770" s="32">
        <f>INDEX(AP$280:AP$296,$E1770)*$D1770</f>
        <v/>
      </c>
      <c r="AQ1770" s="32">
        <f>INDEX(AQ$280:AQ$296,$E1770)*$D1770</f>
        <v/>
      </c>
      <c r="AR1770" s="32">
        <f>INDEX(AR$280:AR$296,$E1770)*$D1770</f>
        <v/>
      </c>
      <c r="AS1770" s="32">
        <f>INDEX(AS$280:AS$296,$E1770)*$D1770</f>
        <v/>
      </c>
      <c r="AT1770" s="32">
        <f>INDEX(AT$280:AT$296,$E1770)*$D1770</f>
        <v/>
      </c>
      <c r="AU1770" s="32">
        <f>INDEX(AU$280:AU$296,$E1770)*$D1770</f>
        <v/>
      </c>
      <c r="AV1770" s="32">
        <f>INDEX(AV$280:AV$296,$E1770)*$D1770</f>
        <v/>
      </c>
      <c r="AW1770" s="32">
        <f>INDEX(AW$280:AW$296,$E1770)*$D1770</f>
        <v/>
      </c>
      <c r="AX1770" s="32">
        <f>INDEX(AX$280:AX$296,$E1770)*$D1770</f>
        <v/>
      </c>
      <c r="AY1770" s="32">
        <f>INDEX(AY$280:AY$296,$E1770)*$D1770</f>
        <v/>
      </c>
    </row>
    <row r="1771" hidden="1" outlineLevel="2">
      <c r="A1771" s="14" t="inlineStr">
        <is>
          <t>ets</t>
        </is>
      </c>
      <c r="B1771" s="14" t="inlineStr">
        <is>
          <t>lpg</t>
        </is>
      </c>
      <c r="C1771" s="14" t="inlineStr">
        <is>
          <t>srv</t>
        </is>
      </c>
      <c r="D1771" s="32">
        <f>INDEX(Inputs!$W$5:$W$132,MATCH($B1771&amp;"|"&amp;$C1771,Inputs!$A$5:$A$132,0))</f>
        <v/>
      </c>
      <c r="E1771" s="32">
        <f>INDEX(Inputs!$M$5:$M$132,MATCH($B1771&amp;"|"&amp;$C1771,Inputs!$A$5:$A$132,0))</f>
        <v/>
      </c>
      <c r="F1771" s="36" t="n"/>
      <c r="G1771" s="36" t="n"/>
      <c r="H1771" s="14">
        <f>INDEX(VarLab,MATCH($A1771,VarKey,0))&amp;INDEX(MemLab,MATCH($C1771&amp;"|"&amp;$B1771,MemKey,0))</f>
        <v/>
      </c>
      <c r="I1771" s="14">
        <f>INDEX(VarUnit,MATCH($A1771,VarKey,0))</f>
        <v/>
      </c>
      <c r="J1771" s="14">
        <f>INDEX(VarSrc,MATCH($A1771,VarKey,0))</f>
        <v/>
      </c>
      <c r="K1771" s="11">
        <f>CodePrefix&amp;$A1771&amp;IF($C1771="","","."&amp;$C1771&amp;"."&amp;$B1771)&amp;INDEX(VarEnd,MATCH($A1771,VarKey,0))&amp;K$5</f>
        <v/>
      </c>
      <c r="L1771" s="37">
        <f>INDEX(L$280:L$296,$E1771)*$D1771</f>
        <v/>
      </c>
      <c r="M1771" s="32">
        <f>INDEX(M$280:M$296,$E1771)*$D1771</f>
        <v/>
      </c>
      <c r="N1771" s="32">
        <f>INDEX(N$280:N$296,$E1771)*$D1771</f>
        <v/>
      </c>
      <c r="O1771" s="32">
        <f>INDEX(O$280:O$296,$E1771)*$D1771</f>
        <v/>
      </c>
      <c r="P1771" s="32">
        <f>INDEX(P$280:P$296,$E1771)*$D1771</f>
        <v/>
      </c>
      <c r="Q1771" s="32">
        <f>INDEX(Q$280:Q$296,$E1771)*$D1771</f>
        <v/>
      </c>
      <c r="R1771" s="32">
        <f>INDEX(R$280:R$296,$E1771)*$D1771</f>
        <v/>
      </c>
      <c r="S1771" s="32">
        <f>INDEX(S$280:S$296,$E1771)*$D1771</f>
        <v/>
      </c>
      <c r="T1771" s="32">
        <f>INDEX(T$280:T$296,$E1771)*$D1771</f>
        <v/>
      </c>
      <c r="U1771" s="32">
        <f>INDEX(U$280:U$296,$E1771)*$D1771</f>
        <v/>
      </c>
      <c r="V1771" s="32">
        <f>INDEX(V$280:V$296,$E1771)*$D1771</f>
        <v/>
      </c>
      <c r="W1771" s="32">
        <f>INDEX(W$280:W$296,$E1771)*$D1771</f>
        <v/>
      </c>
      <c r="X1771" s="32">
        <f>INDEX(X$280:X$296,$E1771)*$D1771</f>
        <v/>
      </c>
      <c r="Y1771" s="32">
        <f>INDEX(Y$280:Y$296,$E1771)*$D1771</f>
        <v/>
      </c>
      <c r="Z1771" s="32">
        <f>INDEX(Z$280:Z$296,$E1771)*$D1771</f>
        <v/>
      </c>
      <c r="AA1771" s="32">
        <f>INDEX(AA$280:AA$296,$E1771)*$D1771</f>
        <v/>
      </c>
      <c r="AB1771" s="32">
        <f>INDEX(AB$280:AB$296,$E1771)*$D1771</f>
        <v/>
      </c>
      <c r="AC1771" s="32">
        <f>INDEX(AC$280:AC$296,$E1771)*$D1771</f>
        <v/>
      </c>
      <c r="AD1771" s="32">
        <f>INDEX(AD$280:AD$296,$E1771)*$D1771</f>
        <v/>
      </c>
      <c r="AF1771" s="11">
        <f>CodePrefix&amp;$A1771&amp;IF($C1771="","","."&amp;$C1771&amp;"."&amp;$B1771)&amp;INDEX(VarEnd,MATCH($A1771,VarKey,0))&amp;AF$5</f>
        <v/>
      </c>
      <c r="AG1771" s="37">
        <f>INDEX(AG$280:AG$296,$E1771)*$D1771</f>
        <v/>
      </c>
      <c r="AH1771" s="32">
        <f>INDEX(AH$280:AH$296,$E1771)*$D1771</f>
        <v/>
      </c>
      <c r="AI1771" s="32">
        <f>INDEX(AI$280:AI$296,$E1771)*$D1771</f>
        <v/>
      </c>
      <c r="AJ1771" s="32">
        <f>INDEX(AJ$280:AJ$296,$E1771)*$D1771</f>
        <v/>
      </c>
      <c r="AK1771" s="32">
        <f>INDEX(AK$280:AK$296,$E1771)*$D1771</f>
        <v/>
      </c>
      <c r="AL1771" s="32">
        <f>INDEX(AL$280:AL$296,$E1771)*$D1771</f>
        <v/>
      </c>
      <c r="AM1771" s="32">
        <f>INDEX(AM$280:AM$296,$E1771)*$D1771</f>
        <v/>
      </c>
      <c r="AN1771" s="32">
        <f>INDEX(AN$280:AN$296,$E1771)*$D1771</f>
        <v/>
      </c>
      <c r="AO1771" s="32">
        <f>INDEX(AO$280:AO$296,$E1771)*$D1771</f>
        <v/>
      </c>
      <c r="AP1771" s="32">
        <f>INDEX(AP$280:AP$296,$E1771)*$D1771</f>
        <v/>
      </c>
      <c r="AQ1771" s="32">
        <f>INDEX(AQ$280:AQ$296,$E1771)*$D1771</f>
        <v/>
      </c>
      <c r="AR1771" s="32">
        <f>INDEX(AR$280:AR$296,$E1771)*$D1771</f>
        <v/>
      </c>
      <c r="AS1771" s="32">
        <f>INDEX(AS$280:AS$296,$E1771)*$D1771</f>
        <v/>
      </c>
      <c r="AT1771" s="32">
        <f>INDEX(AT$280:AT$296,$E1771)*$D1771</f>
        <v/>
      </c>
      <c r="AU1771" s="32">
        <f>INDEX(AU$280:AU$296,$E1771)*$D1771</f>
        <v/>
      </c>
      <c r="AV1771" s="32">
        <f>INDEX(AV$280:AV$296,$E1771)*$D1771</f>
        <v/>
      </c>
      <c r="AW1771" s="32">
        <f>INDEX(AW$280:AW$296,$E1771)*$D1771</f>
        <v/>
      </c>
      <c r="AX1771" s="32">
        <f>INDEX(AX$280:AX$296,$E1771)*$D1771</f>
        <v/>
      </c>
      <c r="AY1771" s="32">
        <f>INDEX(AY$280:AY$296,$E1771)*$D1771</f>
        <v/>
      </c>
    </row>
    <row r="1772" hidden="1" outlineLevel="2">
      <c r="A1772" s="14" t="inlineStr">
        <is>
          <t>ets</t>
        </is>
      </c>
      <c r="B1772" s="14" t="inlineStr">
        <is>
          <t>ker</t>
        </is>
      </c>
      <c r="C1772" s="14" t="inlineStr">
        <is>
          <t>srv</t>
        </is>
      </c>
      <c r="D1772" s="32">
        <f>INDEX(Inputs!$W$5:$W$132,MATCH($B1772&amp;"|"&amp;$C1772,Inputs!$A$5:$A$132,0))</f>
        <v/>
      </c>
      <c r="E1772" s="32">
        <f>INDEX(Inputs!$M$5:$M$132,MATCH($B1772&amp;"|"&amp;$C1772,Inputs!$A$5:$A$132,0))</f>
        <v/>
      </c>
      <c r="F1772" s="36" t="n"/>
      <c r="G1772" s="36" t="n"/>
      <c r="H1772" s="14">
        <f>INDEX(VarLab,MATCH($A1772,VarKey,0))&amp;INDEX(MemLab,MATCH($C1772&amp;"|"&amp;$B1772,MemKey,0))</f>
        <v/>
      </c>
      <c r="I1772" s="14">
        <f>INDEX(VarUnit,MATCH($A1772,VarKey,0))</f>
        <v/>
      </c>
      <c r="J1772" s="14">
        <f>INDEX(VarSrc,MATCH($A1772,VarKey,0))</f>
        <v/>
      </c>
      <c r="K1772" s="11">
        <f>CodePrefix&amp;$A1772&amp;IF($C1772="","","."&amp;$C1772&amp;"."&amp;$B1772)&amp;INDEX(VarEnd,MATCH($A1772,VarKey,0))&amp;K$5</f>
        <v/>
      </c>
      <c r="L1772" s="37">
        <f>INDEX(L$280:L$296,$E1772)*$D1772</f>
        <v/>
      </c>
      <c r="M1772" s="32">
        <f>INDEX(M$280:M$296,$E1772)*$D1772</f>
        <v/>
      </c>
      <c r="N1772" s="32">
        <f>INDEX(N$280:N$296,$E1772)*$D1772</f>
        <v/>
      </c>
      <c r="O1772" s="32">
        <f>INDEX(O$280:O$296,$E1772)*$D1772</f>
        <v/>
      </c>
      <c r="P1772" s="32">
        <f>INDEX(P$280:P$296,$E1772)*$D1772</f>
        <v/>
      </c>
      <c r="Q1772" s="32">
        <f>INDEX(Q$280:Q$296,$E1772)*$D1772</f>
        <v/>
      </c>
      <c r="R1772" s="32">
        <f>INDEX(R$280:R$296,$E1772)*$D1772</f>
        <v/>
      </c>
      <c r="S1772" s="32">
        <f>INDEX(S$280:S$296,$E1772)*$D1772</f>
        <v/>
      </c>
      <c r="T1772" s="32">
        <f>INDEX(T$280:T$296,$E1772)*$D1772</f>
        <v/>
      </c>
      <c r="U1772" s="32">
        <f>INDEX(U$280:U$296,$E1772)*$D1772</f>
        <v/>
      </c>
      <c r="V1772" s="32">
        <f>INDEX(V$280:V$296,$E1772)*$D1772</f>
        <v/>
      </c>
      <c r="W1772" s="32">
        <f>INDEX(W$280:W$296,$E1772)*$D1772</f>
        <v/>
      </c>
      <c r="X1772" s="32">
        <f>INDEX(X$280:X$296,$E1772)*$D1772</f>
        <v/>
      </c>
      <c r="Y1772" s="32">
        <f>INDEX(Y$280:Y$296,$E1772)*$D1772</f>
        <v/>
      </c>
      <c r="Z1772" s="32">
        <f>INDEX(Z$280:Z$296,$E1772)*$D1772</f>
        <v/>
      </c>
      <c r="AA1772" s="32">
        <f>INDEX(AA$280:AA$296,$E1772)*$D1772</f>
        <v/>
      </c>
      <c r="AB1772" s="32">
        <f>INDEX(AB$280:AB$296,$E1772)*$D1772</f>
        <v/>
      </c>
      <c r="AC1772" s="32">
        <f>INDEX(AC$280:AC$296,$E1772)*$D1772</f>
        <v/>
      </c>
      <c r="AD1772" s="32">
        <f>INDEX(AD$280:AD$296,$E1772)*$D1772</f>
        <v/>
      </c>
      <c r="AF1772" s="11">
        <f>CodePrefix&amp;$A1772&amp;IF($C1772="","","."&amp;$C1772&amp;"."&amp;$B1772)&amp;INDEX(VarEnd,MATCH($A1772,VarKey,0))&amp;AF$5</f>
        <v/>
      </c>
      <c r="AG1772" s="37">
        <f>INDEX(AG$280:AG$296,$E1772)*$D1772</f>
        <v/>
      </c>
      <c r="AH1772" s="32">
        <f>INDEX(AH$280:AH$296,$E1772)*$D1772</f>
        <v/>
      </c>
      <c r="AI1772" s="32">
        <f>INDEX(AI$280:AI$296,$E1772)*$D1772</f>
        <v/>
      </c>
      <c r="AJ1772" s="32">
        <f>INDEX(AJ$280:AJ$296,$E1772)*$D1772</f>
        <v/>
      </c>
      <c r="AK1772" s="32">
        <f>INDEX(AK$280:AK$296,$E1772)*$D1772</f>
        <v/>
      </c>
      <c r="AL1772" s="32">
        <f>INDEX(AL$280:AL$296,$E1772)*$D1772</f>
        <v/>
      </c>
      <c r="AM1772" s="32">
        <f>INDEX(AM$280:AM$296,$E1772)*$D1772</f>
        <v/>
      </c>
      <c r="AN1772" s="32">
        <f>INDEX(AN$280:AN$296,$E1772)*$D1772</f>
        <v/>
      </c>
      <c r="AO1772" s="32">
        <f>INDEX(AO$280:AO$296,$E1772)*$D1772</f>
        <v/>
      </c>
      <c r="AP1772" s="32">
        <f>INDEX(AP$280:AP$296,$E1772)*$D1772</f>
        <v/>
      </c>
      <c r="AQ1772" s="32">
        <f>INDEX(AQ$280:AQ$296,$E1772)*$D1772</f>
        <v/>
      </c>
      <c r="AR1772" s="32">
        <f>INDEX(AR$280:AR$296,$E1772)*$D1772</f>
        <v/>
      </c>
      <c r="AS1772" s="32">
        <f>INDEX(AS$280:AS$296,$E1772)*$D1772</f>
        <v/>
      </c>
      <c r="AT1772" s="32">
        <f>INDEX(AT$280:AT$296,$E1772)*$D1772</f>
        <v/>
      </c>
      <c r="AU1772" s="32">
        <f>INDEX(AU$280:AU$296,$E1772)*$D1772</f>
        <v/>
      </c>
      <c r="AV1772" s="32">
        <f>INDEX(AV$280:AV$296,$E1772)*$D1772</f>
        <v/>
      </c>
      <c r="AW1772" s="32">
        <f>INDEX(AW$280:AW$296,$E1772)*$D1772</f>
        <v/>
      </c>
      <c r="AX1772" s="32">
        <f>INDEX(AX$280:AX$296,$E1772)*$D1772</f>
        <v/>
      </c>
      <c r="AY1772" s="32">
        <f>INDEX(AY$280:AY$296,$E1772)*$D1772</f>
        <v/>
      </c>
    </row>
    <row r="1773" hidden="1" outlineLevel="2">
      <c r="A1773" s="14" t="inlineStr">
        <is>
          <t>ets</t>
        </is>
      </c>
      <c r="B1773" s="14" t="inlineStr">
        <is>
          <t>oop</t>
        </is>
      </c>
      <c r="C1773" s="14" t="inlineStr">
        <is>
          <t>srv</t>
        </is>
      </c>
      <c r="D1773" s="32">
        <f>INDEX(Inputs!$W$5:$W$132,MATCH($B1773&amp;"|"&amp;$C1773,Inputs!$A$5:$A$132,0))</f>
        <v/>
      </c>
      <c r="E1773" s="32">
        <f>INDEX(Inputs!$M$5:$M$132,MATCH($B1773&amp;"|"&amp;$C1773,Inputs!$A$5:$A$132,0))</f>
        <v/>
      </c>
      <c r="F1773" s="36" t="n"/>
      <c r="G1773" s="36" t="n"/>
      <c r="H1773" s="14">
        <f>INDEX(VarLab,MATCH($A1773,VarKey,0))&amp;INDEX(MemLab,MATCH($C1773&amp;"|"&amp;$B1773,MemKey,0))</f>
        <v/>
      </c>
      <c r="I1773" s="14">
        <f>INDEX(VarUnit,MATCH($A1773,VarKey,0))</f>
        <v/>
      </c>
      <c r="J1773" s="14">
        <f>INDEX(VarSrc,MATCH($A1773,VarKey,0))</f>
        <v/>
      </c>
      <c r="K1773" s="11">
        <f>CodePrefix&amp;$A1773&amp;IF($C1773="","","."&amp;$C1773&amp;"."&amp;$B1773)&amp;INDEX(VarEnd,MATCH($A1773,VarKey,0))&amp;K$5</f>
        <v/>
      </c>
      <c r="L1773" s="37">
        <f>INDEX(L$280:L$296,$E1773)*$D1773</f>
        <v/>
      </c>
      <c r="M1773" s="32">
        <f>INDEX(M$280:M$296,$E1773)*$D1773</f>
        <v/>
      </c>
      <c r="N1773" s="32">
        <f>INDEX(N$280:N$296,$E1773)*$D1773</f>
        <v/>
      </c>
      <c r="O1773" s="32">
        <f>INDEX(O$280:O$296,$E1773)*$D1773</f>
        <v/>
      </c>
      <c r="P1773" s="32">
        <f>INDEX(P$280:P$296,$E1773)*$D1773</f>
        <v/>
      </c>
      <c r="Q1773" s="32">
        <f>INDEX(Q$280:Q$296,$E1773)*$D1773</f>
        <v/>
      </c>
      <c r="R1773" s="32">
        <f>INDEX(R$280:R$296,$E1773)*$D1773</f>
        <v/>
      </c>
      <c r="S1773" s="32">
        <f>INDEX(S$280:S$296,$E1773)*$D1773</f>
        <v/>
      </c>
      <c r="T1773" s="32">
        <f>INDEX(T$280:T$296,$E1773)*$D1773</f>
        <v/>
      </c>
      <c r="U1773" s="32">
        <f>INDEX(U$280:U$296,$E1773)*$D1773</f>
        <v/>
      </c>
      <c r="V1773" s="32">
        <f>INDEX(V$280:V$296,$E1773)*$D1773</f>
        <v/>
      </c>
      <c r="W1773" s="32">
        <f>INDEX(W$280:W$296,$E1773)*$D1773</f>
        <v/>
      </c>
      <c r="X1773" s="32">
        <f>INDEX(X$280:X$296,$E1773)*$D1773</f>
        <v/>
      </c>
      <c r="Y1773" s="32">
        <f>INDEX(Y$280:Y$296,$E1773)*$D1773</f>
        <v/>
      </c>
      <c r="Z1773" s="32">
        <f>INDEX(Z$280:Z$296,$E1773)*$D1773</f>
        <v/>
      </c>
      <c r="AA1773" s="32">
        <f>INDEX(AA$280:AA$296,$E1773)*$D1773</f>
        <v/>
      </c>
      <c r="AB1773" s="32">
        <f>INDEX(AB$280:AB$296,$E1773)*$D1773</f>
        <v/>
      </c>
      <c r="AC1773" s="32">
        <f>INDEX(AC$280:AC$296,$E1773)*$D1773</f>
        <v/>
      </c>
      <c r="AD1773" s="32">
        <f>INDEX(AD$280:AD$296,$E1773)*$D1773</f>
        <v/>
      </c>
      <c r="AF1773" s="11">
        <f>CodePrefix&amp;$A1773&amp;IF($C1773="","","."&amp;$C1773&amp;"."&amp;$B1773)&amp;INDEX(VarEnd,MATCH($A1773,VarKey,0))&amp;AF$5</f>
        <v/>
      </c>
      <c r="AG1773" s="37">
        <f>INDEX(AG$280:AG$296,$E1773)*$D1773</f>
        <v/>
      </c>
      <c r="AH1773" s="32">
        <f>INDEX(AH$280:AH$296,$E1773)*$D1773</f>
        <v/>
      </c>
      <c r="AI1773" s="32">
        <f>INDEX(AI$280:AI$296,$E1773)*$D1773</f>
        <v/>
      </c>
      <c r="AJ1773" s="32">
        <f>INDEX(AJ$280:AJ$296,$E1773)*$D1773</f>
        <v/>
      </c>
      <c r="AK1773" s="32">
        <f>INDEX(AK$280:AK$296,$E1773)*$D1773</f>
        <v/>
      </c>
      <c r="AL1773" s="32">
        <f>INDEX(AL$280:AL$296,$E1773)*$D1773</f>
        <v/>
      </c>
      <c r="AM1773" s="32">
        <f>INDEX(AM$280:AM$296,$E1773)*$D1773</f>
        <v/>
      </c>
      <c r="AN1773" s="32">
        <f>INDEX(AN$280:AN$296,$E1773)*$D1773</f>
        <v/>
      </c>
      <c r="AO1773" s="32">
        <f>INDEX(AO$280:AO$296,$E1773)*$D1773</f>
        <v/>
      </c>
      <c r="AP1773" s="32">
        <f>INDEX(AP$280:AP$296,$E1773)*$D1773</f>
        <v/>
      </c>
      <c r="AQ1773" s="32">
        <f>INDEX(AQ$280:AQ$296,$E1773)*$D1773</f>
        <v/>
      </c>
      <c r="AR1773" s="32">
        <f>INDEX(AR$280:AR$296,$E1773)*$D1773</f>
        <v/>
      </c>
      <c r="AS1773" s="32">
        <f>INDEX(AS$280:AS$296,$E1773)*$D1773</f>
        <v/>
      </c>
      <c r="AT1773" s="32">
        <f>INDEX(AT$280:AT$296,$E1773)*$D1773</f>
        <v/>
      </c>
      <c r="AU1773" s="32">
        <f>INDEX(AU$280:AU$296,$E1773)*$D1773</f>
        <v/>
      </c>
      <c r="AV1773" s="32">
        <f>INDEX(AV$280:AV$296,$E1773)*$D1773</f>
        <v/>
      </c>
      <c r="AW1773" s="32">
        <f>INDEX(AW$280:AW$296,$E1773)*$D1773</f>
        <v/>
      </c>
      <c r="AX1773" s="32">
        <f>INDEX(AX$280:AX$296,$E1773)*$D1773</f>
        <v/>
      </c>
      <c r="AY1773" s="32">
        <f>INDEX(AY$280:AY$296,$E1773)*$D1773</f>
        <v/>
      </c>
    </row>
    <row r="1774" hidden="1" outlineLevel="2">
      <c r="A1774" s="14" t="inlineStr">
        <is>
          <t>ets</t>
        </is>
      </c>
      <c r="B1774" s="14" t="inlineStr">
        <is>
          <t>bio</t>
        </is>
      </c>
      <c r="C1774" s="14" t="inlineStr">
        <is>
          <t>srv</t>
        </is>
      </c>
      <c r="D1774" s="32">
        <f>INDEX(Inputs!$W$5:$W$132,MATCH($B1774&amp;"|"&amp;$C1774,Inputs!$A$5:$A$132,0))</f>
        <v/>
      </c>
      <c r="E1774" s="32">
        <f>INDEX(Inputs!$M$5:$M$132,MATCH($B1774&amp;"|"&amp;$C1774,Inputs!$A$5:$A$132,0))</f>
        <v/>
      </c>
      <c r="F1774" s="36" t="n"/>
      <c r="G1774" s="36" t="n"/>
      <c r="H1774" s="14">
        <f>INDEX(VarLab,MATCH($A1774,VarKey,0))&amp;INDEX(MemLab,MATCH($C1774&amp;"|"&amp;$B1774,MemKey,0))</f>
        <v/>
      </c>
      <c r="I1774" s="14">
        <f>INDEX(VarUnit,MATCH($A1774,VarKey,0))</f>
        <v/>
      </c>
      <c r="J1774" s="14">
        <f>INDEX(VarSrc,MATCH($A1774,VarKey,0))</f>
        <v/>
      </c>
      <c r="K1774" s="11">
        <f>CodePrefix&amp;$A1774&amp;IF($C1774="","","."&amp;$C1774&amp;"."&amp;$B1774)&amp;INDEX(VarEnd,MATCH($A1774,VarKey,0))&amp;K$5</f>
        <v/>
      </c>
      <c r="L1774" s="37">
        <f>INDEX(L$280:L$296,$E1774)*$D1774</f>
        <v/>
      </c>
      <c r="M1774" s="32">
        <f>INDEX(M$280:M$296,$E1774)*$D1774</f>
        <v/>
      </c>
      <c r="N1774" s="32">
        <f>INDEX(N$280:N$296,$E1774)*$D1774</f>
        <v/>
      </c>
      <c r="O1774" s="32">
        <f>INDEX(O$280:O$296,$E1774)*$D1774</f>
        <v/>
      </c>
      <c r="P1774" s="32">
        <f>INDEX(P$280:P$296,$E1774)*$D1774</f>
        <v/>
      </c>
      <c r="Q1774" s="32">
        <f>INDEX(Q$280:Q$296,$E1774)*$D1774</f>
        <v/>
      </c>
      <c r="R1774" s="32">
        <f>INDEX(R$280:R$296,$E1774)*$D1774</f>
        <v/>
      </c>
      <c r="S1774" s="32">
        <f>INDEX(S$280:S$296,$E1774)*$D1774</f>
        <v/>
      </c>
      <c r="T1774" s="32">
        <f>INDEX(T$280:T$296,$E1774)*$D1774</f>
        <v/>
      </c>
      <c r="U1774" s="32">
        <f>INDEX(U$280:U$296,$E1774)*$D1774</f>
        <v/>
      </c>
      <c r="V1774" s="32">
        <f>INDEX(V$280:V$296,$E1774)*$D1774</f>
        <v/>
      </c>
      <c r="W1774" s="32">
        <f>INDEX(W$280:W$296,$E1774)*$D1774</f>
        <v/>
      </c>
      <c r="X1774" s="32">
        <f>INDEX(X$280:X$296,$E1774)*$D1774</f>
        <v/>
      </c>
      <c r="Y1774" s="32">
        <f>INDEX(Y$280:Y$296,$E1774)*$D1774</f>
        <v/>
      </c>
      <c r="Z1774" s="32">
        <f>INDEX(Z$280:Z$296,$E1774)*$D1774</f>
        <v/>
      </c>
      <c r="AA1774" s="32">
        <f>INDEX(AA$280:AA$296,$E1774)*$D1774</f>
        <v/>
      </c>
      <c r="AB1774" s="32">
        <f>INDEX(AB$280:AB$296,$E1774)*$D1774</f>
        <v/>
      </c>
      <c r="AC1774" s="32">
        <f>INDEX(AC$280:AC$296,$E1774)*$D1774</f>
        <v/>
      </c>
      <c r="AD1774" s="32">
        <f>INDEX(AD$280:AD$296,$E1774)*$D1774</f>
        <v/>
      </c>
      <c r="AF1774" s="11">
        <f>CodePrefix&amp;$A1774&amp;IF($C1774="","","."&amp;$C1774&amp;"."&amp;$B1774)&amp;INDEX(VarEnd,MATCH($A1774,VarKey,0))&amp;AF$5</f>
        <v/>
      </c>
      <c r="AG1774" s="37">
        <f>INDEX(AG$280:AG$296,$E1774)*$D1774</f>
        <v/>
      </c>
      <c r="AH1774" s="32">
        <f>INDEX(AH$280:AH$296,$E1774)*$D1774</f>
        <v/>
      </c>
      <c r="AI1774" s="32">
        <f>INDEX(AI$280:AI$296,$E1774)*$D1774</f>
        <v/>
      </c>
      <c r="AJ1774" s="32">
        <f>INDEX(AJ$280:AJ$296,$E1774)*$D1774</f>
        <v/>
      </c>
      <c r="AK1774" s="32">
        <f>INDEX(AK$280:AK$296,$E1774)*$D1774</f>
        <v/>
      </c>
      <c r="AL1774" s="32">
        <f>INDEX(AL$280:AL$296,$E1774)*$D1774</f>
        <v/>
      </c>
      <c r="AM1774" s="32">
        <f>INDEX(AM$280:AM$296,$E1774)*$D1774</f>
        <v/>
      </c>
      <c r="AN1774" s="32">
        <f>INDEX(AN$280:AN$296,$E1774)*$D1774</f>
        <v/>
      </c>
      <c r="AO1774" s="32">
        <f>INDEX(AO$280:AO$296,$E1774)*$D1774</f>
        <v/>
      </c>
      <c r="AP1774" s="32">
        <f>INDEX(AP$280:AP$296,$E1774)*$D1774</f>
        <v/>
      </c>
      <c r="AQ1774" s="32">
        <f>INDEX(AQ$280:AQ$296,$E1774)*$D1774</f>
        <v/>
      </c>
      <c r="AR1774" s="32">
        <f>INDEX(AR$280:AR$296,$E1774)*$D1774</f>
        <v/>
      </c>
      <c r="AS1774" s="32">
        <f>INDEX(AS$280:AS$296,$E1774)*$D1774</f>
        <v/>
      </c>
      <c r="AT1774" s="32">
        <f>INDEX(AT$280:AT$296,$E1774)*$D1774</f>
        <v/>
      </c>
      <c r="AU1774" s="32">
        <f>INDEX(AU$280:AU$296,$E1774)*$D1774</f>
        <v/>
      </c>
      <c r="AV1774" s="32">
        <f>INDEX(AV$280:AV$296,$E1774)*$D1774</f>
        <v/>
      </c>
      <c r="AW1774" s="32">
        <f>INDEX(AW$280:AW$296,$E1774)*$D1774</f>
        <v/>
      </c>
      <c r="AX1774" s="32">
        <f>INDEX(AX$280:AX$296,$E1774)*$D1774</f>
        <v/>
      </c>
      <c r="AY1774" s="32">
        <f>INDEX(AY$280:AY$296,$E1774)*$D1774</f>
        <v/>
      </c>
    </row>
    <row r="1775" hidden="1" outlineLevel="2"/>
    <row r="1776" hidden="1" outlineLevel="2">
      <c r="A1776" s="14" t="inlineStr">
        <is>
          <t>ntx</t>
        </is>
      </c>
      <c r="B1776" s="14" t="inlineStr">
        <is>
          <t>coa</t>
        </is>
      </c>
      <c r="C1776" s="14" t="inlineStr">
        <is>
          <t>srv</t>
        </is>
      </c>
      <c r="D1776" s="32">
        <f>INDEX(Inputs!$N$5:$N$132,MATCH($B1776&amp;"|"&amp;$C1776,Inputs!$A$5:$A$132,0))</f>
        <v/>
      </c>
      <c r="E1776" s="32">
        <f>INDEX(Inputs!$K$5:$K$132,MATCH($B1776&amp;"|"&amp;$C1776,Inputs!$A$5:$A$132,0))</f>
        <v/>
      </c>
      <c r="F1776" s="36" t="n"/>
      <c r="G1776" s="36" t="n"/>
      <c r="H1776" s="14">
        <f>INDEX(VarLab,MATCH($A1776,VarKey,0))&amp;INDEX(MemLab,MATCH($C1776&amp;"|"&amp;$B1776,MemKey,0))</f>
        <v/>
      </c>
      <c r="I1776" s="14">
        <f>INDEX(VarUnit,MATCH($A1776,VarKey,0))</f>
        <v/>
      </c>
      <c r="J1776" s="14">
        <f>INDEX(VarSrc,MATCH($A1776,VarKey,0))</f>
        <v/>
      </c>
      <c r="K1776" s="11">
        <f>CodePrefix&amp;$A1776&amp;IF($C1776="","","."&amp;$C1776&amp;"."&amp;$B1776)&amp;INDEX(VarEnd,MATCH($A1776,VarKey,0))&amp;K$5</f>
        <v/>
      </c>
      <c r="L1776" s="37">
        <f>INDEX(L$80:L$93,$D1776)/$E1776</f>
        <v/>
      </c>
      <c r="M1776" s="32">
        <f>INDEX(M$80:M$93,$D1776)/$E1776</f>
        <v/>
      </c>
      <c r="N1776" s="32">
        <f>INDEX(N$80:N$93,$D1776)/$E1776</f>
        <v/>
      </c>
      <c r="O1776" s="32">
        <f>INDEX(O$80:O$93,$D1776)/$E1776</f>
        <v/>
      </c>
      <c r="P1776" s="32">
        <f>INDEX(P$80:P$93,$D1776)/$E1776</f>
        <v/>
      </c>
      <c r="Q1776" s="32">
        <f>INDEX(Q$80:Q$93,$D1776)/$E1776</f>
        <v/>
      </c>
      <c r="R1776" s="32">
        <f>INDEX(R$80:R$93,$D1776)/$E1776</f>
        <v/>
      </c>
      <c r="S1776" s="32">
        <f>INDEX(S$80:S$93,$D1776)/$E1776</f>
        <v/>
      </c>
      <c r="T1776" s="32">
        <f>INDEX(T$80:T$93,$D1776)/$E1776</f>
        <v/>
      </c>
      <c r="U1776" s="32">
        <f>INDEX(U$80:U$93,$D1776)/$E1776</f>
        <v/>
      </c>
      <c r="V1776" s="32">
        <f>INDEX(V$80:V$93,$D1776)/$E1776</f>
        <v/>
      </c>
      <c r="W1776" s="32">
        <f>INDEX(W$80:W$93,$D1776)/$E1776</f>
        <v/>
      </c>
      <c r="X1776" s="32">
        <f>INDEX(X$80:X$93,$D1776)/$E1776</f>
        <v/>
      </c>
      <c r="Y1776" s="32">
        <f>INDEX(Y$80:Y$93,$D1776)/$E1776</f>
        <v/>
      </c>
      <c r="Z1776" s="32">
        <f>INDEX(Z$80:Z$93,$D1776)/$E1776</f>
        <v/>
      </c>
      <c r="AA1776" s="32">
        <f>INDEX(AA$80:AA$93,$D1776)/$E1776</f>
        <v/>
      </c>
      <c r="AB1776" s="32">
        <f>INDEX(AB$80:AB$93,$D1776)/$E1776</f>
        <v/>
      </c>
      <c r="AC1776" s="32">
        <f>INDEX(AC$80:AC$93,$D1776)/$E1776</f>
        <v/>
      </c>
      <c r="AD1776" s="32">
        <f>INDEX(AD$80:AD$93,$D1776)/$E1776</f>
        <v/>
      </c>
      <c r="AF1776" s="11">
        <f>CodePrefix&amp;$A1776&amp;IF($C1776="","","."&amp;$C1776&amp;"."&amp;$B1776)&amp;INDEX(VarEnd,MATCH($A1776,VarKey,0))&amp;AF$5</f>
        <v/>
      </c>
      <c r="AG1776" s="37">
        <f>INDEX(AG$80:AG$93,$D1776)/$E1776</f>
        <v/>
      </c>
      <c r="AH1776" s="32">
        <f>INDEX(AH$80:AH$93,$D1776)/$E1776</f>
        <v/>
      </c>
      <c r="AI1776" s="32">
        <f>INDEX(AI$80:AI$93,$D1776)/$E1776</f>
        <v/>
      </c>
      <c r="AJ1776" s="32">
        <f>INDEX(AJ$80:AJ$93,$D1776)/$E1776</f>
        <v/>
      </c>
      <c r="AK1776" s="32">
        <f>INDEX(AK$80:AK$93,$D1776)/$E1776</f>
        <v/>
      </c>
      <c r="AL1776" s="32">
        <f>INDEX(AL$80:AL$93,$D1776)/$E1776</f>
        <v/>
      </c>
      <c r="AM1776" s="32">
        <f>INDEX(AM$80:AM$93,$D1776)/$E1776</f>
        <v/>
      </c>
      <c r="AN1776" s="32">
        <f>INDEX(AN$80:AN$93,$D1776)/$E1776</f>
        <v/>
      </c>
      <c r="AO1776" s="32">
        <f>INDEX(AO$80:AO$93,$D1776)/$E1776</f>
        <v/>
      </c>
      <c r="AP1776" s="32">
        <f>INDEX(AP$80:AP$93,$D1776)/$E1776</f>
        <v/>
      </c>
      <c r="AQ1776" s="32">
        <f>INDEX(AQ$80:AQ$93,$D1776)/$E1776</f>
        <v/>
      </c>
      <c r="AR1776" s="32">
        <f>INDEX(AR$80:AR$93,$D1776)/$E1776</f>
        <v/>
      </c>
      <c r="AS1776" s="32">
        <f>INDEX(AS$80:AS$93,$D1776)/$E1776</f>
        <v/>
      </c>
      <c r="AT1776" s="32">
        <f>INDEX(AT$80:AT$93,$D1776)/$E1776</f>
        <v/>
      </c>
      <c r="AU1776" s="32">
        <f>INDEX(AU$80:AU$93,$D1776)/$E1776</f>
        <v/>
      </c>
      <c r="AV1776" s="32">
        <f>INDEX(AV$80:AV$93,$D1776)/$E1776</f>
        <v/>
      </c>
      <c r="AW1776" s="32">
        <f>INDEX(AW$80:AW$93,$D1776)/$E1776</f>
        <v/>
      </c>
      <c r="AX1776" s="32">
        <f>INDEX(AX$80:AX$93,$D1776)/$E1776</f>
        <v/>
      </c>
      <c r="AY1776" s="32">
        <f>INDEX(AY$80:AY$93,$D1776)/$E1776</f>
        <v/>
      </c>
    </row>
    <row r="1777" hidden="1" outlineLevel="2">
      <c r="A1777" s="14" t="inlineStr">
        <is>
          <t>ntx</t>
        </is>
      </c>
      <c r="B1777" s="14" t="inlineStr">
        <is>
          <t>nga</t>
        </is>
      </c>
      <c r="C1777" s="14" t="inlineStr">
        <is>
          <t>srv</t>
        </is>
      </c>
      <c r="D1777" s="32">
        <f>INDEX(Inputs!$N$5:$N$132,MATCH($B1777&amp;"|"&amp;$C1777,Inputs!$A$5:$A$132,0))</f>
        <v/>
      </c>
      <c r="E1777" s="32">
        <f>INDEX(Inputs!$K$5:$K$132,MATCH($B1777&amp;"|"&amp;$C1777,Inputs!$A$5:$A$132,0))</f>
        <v/>
      </c>
      <c r="F1777" s="36" t="n"/>
      <c r="G1777" s="36" t="n"/>
      <c r="H1777" s="14">
        <f>INDEX(VarLab,MATCH($A1777,VarKey,0))&amp;INDEX(MemLab,MATCH($C1777&amp;"|"&amp;$B1777,MemKey,0))</f>
        <v/>
      </c>
      <c r="I1777" s="14">
        <f>INDEX(VarUnit,MATCH($A1777,VarKey,0))</f>
        <v/>
      </c>
      <c r="J1777" s="14">
        <f>INDEX(VarSrc,MATCH($A1777,VarKey,0))</f>
        <v/>
      </c>
      <c r="K1777" s="11">
        <f>CodePrefix&amp;$A1777&amp;IF($C1777="","","."&amp;$C1777&amp;"."&amp;$B1777)&amp;INDEX(VarEnd,MATCH($A1777,VarKey,0))&amp;K$5</f>
        <v/>
      </c>
      <c r="L1777" s="37">
        <f>INDEX(L$80:L$93,$D1777)/$E1777</f>
        <v/>
      </c>
      <c r="M1777" s="32">
        <f>INDEX(M$80:M$93,$D1777)/$E1777</f>
        <v/>
      </c>
      <c r="N1777" s="32">
        <f>INDEX(N$80:N$93,$D1777)/$E1777</f>
        <v/>
      </c>
      <c r="O1777" s="32">
        <f>INDEX(O$80:O$93,$D1777)/$E1777</f>
        <v/>
      </c>
      <c r="P1777" s="32">
        <f>INDEX(P$80:P$93,$D1777)/$E1777</f>
        <v/>
      </c>
      <c r="Q1777" s="32">
        <f>INDEX(Q$80:Q$93,$D1777)/$E1777</f>
        <v/>
      </c>
      <c r="R1777" s="32">
        <f>INDEX(R$80:R$93,$D1777)/$E1777</f>
        <v/>
      </c>
      <c r="S1777" s="32">
        <f>INDEX(S$80:S$93,$D1777)/$E1777</f>
        <v/>
      </c>
      <c r="T1777" s="32">
        <f>INDEX(T$80:T$93,$D1777)/$E1777</f>
        <v/>
      </c>
      <c r="U1777" s="32">
        <f>INDEX(U$80:U$93,$D1777)/$E1777</f>
        <v/>
      </c>
      <c r="V1777" s="32">
        <f>INDEX(V$80:V$93,$D1777)/$E1777</f>
        <v/>
      </c>
      <c r="W1777" s="32">
        <f>INDEX(W$80:W$93,$D1777)/$E1777</f>
        <v/>
      </c>
      <c r="X1777" s="32">
        <f>INDEX(X$80:X$93,$D1777)/$E1777</f>
        <v/>
      </c>
      <c r="Y1777" s="32">
        <f>INDEX(Y$80:Y$93,$D1777)/$E1777</f>
        <v/>
      </c>
      <c r="Z1777" s="32">
        <f>INDEX(Z$80:Z$93,$D1777)/$E1777</f>
        <v/>
      </c>
      <c r="AA1777" s="32">
        <f>INDEX(AA$80:AA$93,$D1777)/$E1777</f>
        <v/>
      </c>
      <c r="AB1777" s="32">
        <f>INDEX(AB$80:AB$93,$D1777)/$E1777</f>
        <v/>
      </c>
      <c r="AC1777" s="32">
        <f>INDEX(AC$80:AC$93,$D1777)/$E1777</f>
        <v/>
      </c>
      <c r="AD1777" s="32">
        <f>INDEX(AD$80:AD$93,$D1777)/$E1777</f>
        <v/>
      </c>
      <c r="AF1777" s="11">
        <f>CodePrefix&amp;$A1777&amp;IF($C1777="","","."&amp;$C1777&amp;"."&amp;$B1777)&amp;INDEX(VarEnd,MATCH($A1777,VarKey,0))&amp;AF$5</f>
        <v/>
      </c>
      <c r="AG1777" s="37">
        <f>INDEX(AG$80:AG$93,$D1777)/$E1777</f>
        <v/>
      </c>
      <c r="AH1777" s="32">
        <f>INDEX(AH$80:AH$93,$D1777)/$E1777</f>
        <v/>
      </c>
      <c r="AI1777" s="32">
        <f>INDEX(AI$80:AI$93,$D1777)/$E1777</f>
        <v/>
      </c>
      <c r="AJ1777" s="32">
        <f>INDEX(AJ$80:AJ$93,$D1777)/$E1777</f>
        <v/>
      </c>
      <c r="AK1777" s="32">
        <f>INDEX(AK$80:AK$93,$D1777)/$E1777</f>
        <v/>
      </c>
      <c r="AL1777" s="32">
        <f>INDEX(AL$80:AL$93,$D1777)/$E1777</f>
        <v/>
      </c>
      <c r="AM1777" s="32">
        <f>INDEX(AM$80:AM$93,$D1777)/$E1777</f>
        <v/>
      </c>
      <c r="AN1777" s="32">
        <f>INDEX(AN$80:AN$93,$D1777)/$E1777</f>
        <v/>
      </c>
      <c r="AO1777" s="32">
        <f>INDEX(AO$80:AO$93,$D1777)/$E1777</f>
        <v/>
      </c>
      <c r="AP1777" s="32">
        <f>INDEX(AP$80:AP$93,$D1777)/$E1777</f>
        <v/>
      </c>
      <c r="AQ1777" s="32">
        <f>INDEX(AQ$80:AQ$93,$D1777)/$E1777</f>
        <v/>
      </c>
      <c r="AR1777" s="32">
        <f>INDEX(AR$80:AR$93,$D1777)/$E1777</f>
        <v/>
      </c>
      <c r="AS1777" s="32">
        <f>INDEX(AS$80:AS$93,$D1777)/$E1777</f>
        <v/>
      </c>
      <c r="AT1777" s="32">
        <f>INDEX(AT$80:AT$93,$D1777)/$E1777</f>
        <v/>
      </c>
      <c r="AU1777" s="32">
        <f>INDEX(AU$80:AU$93,$D1777)/$E1777</f>
        <v/>
      </c>
      <c r="AV1777" s="32">
        <f>INDEX(AV$80:AV$93,$D1777)/$E1777</f>
        <v/>
      </c>
      <c r="AW1777" s="32">
        <f>INDEX(AW$80:AW$93,$D1777)/$E1777</f>
        <v/>
      </c>
      <c r="AX1777" s="32">
        <f>INDEX(AX$80:AX$93,$D1777)/$E1777</f>
        <v/>
      </c>
      <c r="AY1777" s="32">
        <f>INDEX(AY$80:AY$93,$D1777)/$E1777</f>
        <v/>
      </c>
    </row>
    <row r="1778" hidden="1" outlineLevel="2">
      <c r="A1778" s="14" t="inlineStr">
        <is>
          <t>ntx</t>
        </is>
      </c>
      <c r="B1778" s="14" t="inlineStr">
        <is>
          <t>gso</t>
        </is>
      </c>
      <c r="C1778" s="14" t="inlineStr">
        <is>
          <t>srv</t>
        </is>
      </c>
      <c r="D1778" s="32">
        <f>INDEX(Inputs!$N$5:$N$132,MATCH($B1778&amp;"|"&amp;$C1778,Inputs!$A$5:$A$132,0))</f>
        <v/>
      </c>
      <c r="E1778" s="32">
        <f>INDEX(Inputs!$K$5:$K$132,MATCH($B1778&amp;"|"&amp;$C1778,Inputs!$A$5:$A$132,0))</f>
        <v/>
      </c>
      <c r="F1778" s="36" t="n"/>
      <c r="G1778" s="36" t="n"/>
      <c r="H1778" s="14">
        <f>INDEX(VarLab,MATCH($A1778,VarKey,0))&amp;INDEX(MemLab,MATCH($C1778&amp;"|"&amp;$B1778,MemKey,0))</f>
        <v/>
      </c>
      <c r="I1778" s="14">
        <f>INDEX(VarUnit,MATCH($A1778,VarKey,0))</f>
        <v/>
      </c>
      <c r="J1778" s="14">
        <f>INDEX(VarSrc,MATCH($A1778,VarKey,0))</f>
        <v/>
      </c>
      <c r="K1778" s="11">
        <f>CodePrefix&amp;$A1778&amp;IF($C1778="","","."&amp;$C1778&amp;"."&amp;$B1778)&amp;INDEX(VarEnd,MATCH($A1778,VarKey,0))&amp;K$5</f>
        <v/>
      </c>
      <c r="L1778" s="37">
        <f>INDEX(L$80:L$93,$D1778)/$E1778</f>
        <v/>
      </c>
      <c r="M1778" s="32">
        <f>INDEX(M$80:M$93,$D1778)/$E1778</f>
        <v/>
      </c>
      <c r="N1778" s="32">
        <f>INDEX(N$80:N$93,$D1778)/$E1778</f>
        <v/>
      </c>
      <c r="O1778" s="32">
        <f>INDEX(O$80:O$93,$D1778)/$E1778</f>
        <v/>
      </c>
      <c r="P1778" s="32">
        <f>INDEX(P$80:P$93,$D1778)/$E1778</f>
        <v/>
      </c>
      <c r="Q1778" s="32">
        <f>INDEX(Q$80:Q$93,$D1778)/$E1778</f>
        <v/>
      </c>
      <c r="R1778" s="32">
        <f>INDEX(R$80:R$93,$D1778)/$E1778</f>
        <v/>
      </c>
      <c r="S1778" s="32">
        <f>INDEX(S$80:S$93,$D1778)/$E1778</f>
        <v/>
      </c>
      <c r="T1778" s="32">
        <f>INDEX(T$80:T$93,$D1778)/$E1778</f>
        <v/>
      </c>
      <c r="U1778" s="32">
        <f>INDEX(U$80:U$93,$D1778)/$E1778</f>
        <v/>
      </c>
      <c r="V1778" s="32">
        <f>INDEX(V$80:V$93,$D1778)/$E1778</f>
        <v/>
      </c>
      <c r="W1778" s="32">
        <f>INDEX(W$80:W$93,$D1778)/$E1778</f>
        <v/>
      </c>
      <c r="X1778" s="32">
        <f>INDEX(X$80:X$93,$D1778)/$E1778</f>
        <v/>
      </c>
      <c r="Y1778" s="32">
        <f>INDEX(Y$80:Y$93,$D1778)/$E1778</f>
        <v/>
      </c>
      <c r="Z1778" s="32">
        <f>INDEX(Z$80:Z$93,$D1778)/$E1778</f>
        <v/>
      </c>
      <c r="AA1778" s="32">
        <f>INDEX(AA$80:AA$93,$D1778)/$E1778</f>
        <v/>
      </c>
      <c r="AB1778" s="32">
        <f>INDEX(AB$80:AB$93,$D1778)/$E1778</f>
        <v/>
      </c>
      <c r="AC1778" s="32">
        <f>INDEX(AC$80:AC$93,$D1778)/$E1778</f>
        <v/>
      </c>
      <c r="AD1778" s="32">
        <f>INDEX(AD$80:AD$93,$D1778)/$E1778</f>
        <v/>
      </c>
      <c r="AF1778" s="11">
        <f>CodePrefix&amp;$A1778&amp;IF($C1778="","","."&amp;$C1778&amp;"."&amp;$B1778)&amp;INDEX(VarEnd,MATCH($A1778,VarKey,0))&amp;AF$5</f>
        <v/>
      </c>
      <c r="AG1778" s="37">
        <f>INDEX(AG$80:AG$93,$D1778)/$E1778</f>
        <v/>
      </c>
      <c r="AH1778" s="32">
        <f>INDEX(AH$80:AH$93,$D1778)/$E1778</f>
        <v/>
      </c>
      <c r="AI1778" s="32">
        <f>INDEX(AI$80:AI$93,$D1778)/$E1778</f>
        <v/>
      </c>
      <c r="AJ1778" s="32">
        <f>INDEX(AJ$80:AJ$93,$D1778)/$E1778</f>
        <v/>
      </c>
      <c r="AK1778" s="32">
        <f>INDEX(AK$80:AK$93,$D1778)/$E1778</f>
        <v/>
      </c>
      <c r="AL1778" s="32">
        <f>INDEX(AL$80:AL$93,$D1778)/$E1778</f>
        <v/>
      </c>
      <c r="AM1778" s="32">
        <f>INDEX(AM$80:AM$93,$D1778)/$E1778</f>
        <v/>
      </c>
      <c r="AN1778" s="32">
        <f>INDEX(AN$80:AN$93,$D1778)/$E1778</f>
        <v/>
      </c>
      <c r="AO1778" s="32">
        <f>INDEX(AO$80:AO$93,$D1778)/$E1778</f>
        <v/>
      </c>
      <c r="AP1778" s="32">
        <f>INDEX(AP$80:AP$93,$D1778)/$E1778</f>
        <v/>
      </c>
      <c r="AQ1778" s="32">
        <f>INDEX(AQ$80:AQ$93,$D1778)/$E1778</f>
        <v/>
      </c>
      <c r="AR1778" s="32">
        <f>INDEX(AR$80:AR$93,$D1778)/$E1778</f>
        <v/>
      </c>
      <c r="AS1778" s="32">
        <f>INDEX(AS$80:AS$93,$D1778)/$E1778</f>
        <v/>
      </c>
      <c r="AT1778" s="32">
        <f>INDEX(AT$80:AT$93,$D1778)/$E1778</f>
        <v/>
      </c>
      <c r="AU1778" s="32">
        <f>INDEX(AU$80:AU$93,$D1778)/$E1778</f>
        <v/>
      </c>
      <c r="AV1778" s="32">
        <f>INDEX(AV$80:AV$93,$D1778)/$E1778</f>
        <v/>
      </c>
      <c r="AW1778" s="32">
        <f>INDEX(AW$80:AW$93,$D1778)/$E1778</f>
        <v/>
      </c>
      <c r="AX1778" s="32">
        <f>INDEX(AX$80:AX$93,$D1778)/$E1778</f>
        <v/>
      </c>
      <c r="AY1778" s="32">
        <f>INDEX(AY$80:AY$93,$D1778)/$E1778</f>
        <v/>
      </c>
    </row>
    <row r="1779" hidden="1" outlineLevel="2">
      <c r="A1779" s="14" t="inlineStr">
        <is>
          <t>ntx</t>
        </is>
      </c>
      <c r="B1779" s="14" t="inlineStr">
        <is>
          <t>die</t>
        </is>
      </c>
      <c r="C1779" s="14" t="inlineStr">
        <is>
          <t>srv</t>
        </is>
      </c>
      <c r="D1779" s="32">
        <f>INDEX(Inputs!$N$5:$N$132,MATCH($B1779&amp;"|"&amp;$C1779,Inputs!$A$5:$A$132,0))</f>
        <v/>
      </c>
      <c r="E1779" s="32">
        <f>INDEX(Inputs!$K$5:$K$132,MATCH($B1779&amp;"|"&amp;$C1779,Inputs!$A$5:$A$132,0))</f>
        <v/>
      </c>
      <c r="F1779" s="36" t="n"/>
      <c r="G1779" s="36" t="n"/>
      <c r="H1779" s="14">
        <f>INDEX(VarLab,MATCH($A1779,VarKey,0))&amp;INDEX(MemLab,MATCH($C1779&amp;"|"&amp;$B1779,MemKey,0))</f>
        <v/>
      </c>
      <c r="I1779" s="14">
        <f>INDEX(VarUnit,MATCH($A1779,VarKey,0))</f>
        <v/>
      </c>
      <c r="J1779" s="14">
        <f>INDEX(VarSrc,MATCH($A1779,VarKey,0))</f>
        <v/>
      </c>
      <c r="K1779" s="11">
        <f>CodePrefix&amp;$A1779&amp;IF($C1779="","","."&amp;$C1779&amp;"."&amp;$B1779)&amp;INDEX(VarEnd,MATCH($A1779,VarKey,0))&amp;K$5</f>
        <v/>
      </c>
      <c r="L1779" s="37">
        <f>INDEX(L$80:L$93,$D1779)/$E1779</f>
        <v/>
      </c>
      <c r="M1779" s="32">
        <f>INDEX(M$80:M$93,$D1779)/$E1779</f>
        <v/>
      </c>
      <c r="N1779" s="32">
        <f>INDEX(N$80:N$93,$D1779)/$E1779</f>
        <v/>
      </c>
      <c r="O1779" s="32">
        <f>INDEX(O$80:O$93,$D1779)/$E1779</f>
        <v/>
      </c>
      <c r="P1779" s="32">
        <f>INDEX(P$80:P$93,$D1779)/$E1779</f>
        <v/>
      </c>
      <c r="Q1779" s="32">
        <f>INDEX(Q$80:Q$93,$D1779)/$E1779</f>
        <v/>
      </c>
      <c r="R1779" s="32">
        <f>INDEX(R$80:R$93,$D1779)/$E1779</f>
        <v/>
      </c>
      <c r="S1779" s="32">
        <f>INDEX(S$80:S$93,$D1779)/$E1779</f>
        <v/>
      </c>
      <c r="T1779" s="32">
        <f>INDEX(T$80:T$93,$D1779)/$E1779</f>
        <v/>
      </c>
      <c r="U1779" s="32">
        <f>INDEX(U$80:U$93,$D1779)/$E1779</f>
        <v/>
      </c>
      <c r="V1779" s="32">
        <f>INDEX(V$80:V$93,$D1779)/$E1779</f>
        <v/>
      </c>
      <c r="W1779" s="32">
        <f>INDEX(W$80:W$93,$D1779)/$E1779</f>
        <v/>
      </c>
      <c r="X1779" s="32">
        <f>INDEX(X$80:X$93,$D1779)/$E1779</f>
        <v/>
      </c>
      <c r="Y1779" s="32">
        <f>INDEX(Y$80:Y$93,$D1779)/$E1779</f>
        <v/>
      </c>
      <c r="Z1779" s="32">
        <f>INDEX(Z$80:Z$93,$D1779)/$E1779</f>
        <v/>
      </c>
      <c r="AA1779" s="32">
        <f>INDEX(AA$80:AA$93,$D1779)/$E1779</f>
        <v/>
      </c>
      <c r="AB1779" s="32">
        <f>INDEX(AB$80:AB$93,$D1779)/$E1779</f>
        <v/>
      </c>
      <c r="AC1779" s="32">
        <f>INDEX(AC$80:AC$93,$D1779)/$E1779</f>
        <v/>
      </c>
      <c r="AD1779" s="32">
        <f>INDEX(AD$80:AD$93,$D1779)/$E1779</f>
        <v/>
      </c>
      <c r="AF1779" s="11">
        <f>CodePrefix&amp;$A1779&amp;IF($C1779="","","."&amp;$C1779&amp;"."&amp;$B1779)&amp;INDEX(VarEnd,MATCH($A1779,VarKey,0))&amp;AF$5</f>
        <v/>
      </c>
      <c r="AG1779" s="37">
        <f>INDEX(AG$80:AG$93,$D1779)/$E1779</f>
        <v/>
      </c>
      <c r="AH1779" s="32">
        <f>INDEX(AH$80:AH$93,$D1779)/$E1779</f>
        <v/>
      </c>
      <c r="AI1779" s="32">
        <f>INDEX(AI$80:AI$93,$D1779)/$E1779</f>
        <v/>
      </c>
      <c r="AJ1779" s="32">
        <f>INDEX(AJ$80:AJ$93,$D1779)/$E1779</f>
        <v/>
      </c>
      <c r="AK1779" s="32">
        <f>INDEX(AK$80:AK$93,$D1779)/$E1779</f>
        <v/>
      </c>
      <c r="AL1779" s="32">
        <f>INDEX(AL$80:AL$93,$D1779)/$E1779</f>
        <v/>
      </c>
      <c r="AM1779" s="32">
        <f>INDEX(AM$80:AM$93,$D1779)/$E1779</f>
        <v/>
      </c>
      <c r="AN1779" s="32">
        <f>INDEX(AN$80:AN$93,$D1779)/$E1779</f>
        <v/>
      </c>
      <c r="AO1779" s="32">
        <f>INDEX(AO$80:AO$93,$D1779)/$E1779</f>
        <v/>
      </c>
      <c r="AP1779" s="32">
        <f>INDEX(AP$80:AP$93,$D1779)/$E1779</f>
        <v/>
      </c>
      <c r="AQ1779" s="32">
        <f>INDEX(AQ$80:AQ$93,$D1779)/$E1779</f>
        <v/>
      </c>
      <c r="AR1779" s="32">
        <f>INDEX(AR$80:AR$93,$D1779)/$E1779</f>
        <v/>
      </c>
      <c r="AS1779" s="32">
        <f>INDEX(AS$80:AS$93,$D1779)/$E1779</f>
        <v/>
      </c>
      <c r="AT1779" s="32">
        <f>INDEX(AT$80:AT$93,$D1779)/$E1779</f>
        <v/>
      </c>
      <c r="AU1779" s="32">
        <f>INDEX(AU$80:AU$93,$D1779)/$E1779</f>
        <v/>
      </c>
      <c r="AV1779" s="32">
        <f>INDEX(AV$80:AV$93,$D1779)/$E1779</f>
        <v/>
      </c>
      <c r="AW1779" s="32">
        <f>INDEX(AW$80:AW$93,$D1779)/$E1779</f>
        <v/>
      </c>
      <c r="AX1779" s="32">
        <f>INDEX(AX$80:AX$93,$D1779)/$E1779</f>
        <v/>
      </c>
      <c r="AY1779" s="32">
        <f>INDEX(AY$80:AY$93,$D1779)/$E1779</f>
        <v/>
      </c>
    </row>
    <row r="1780" hidden="1" outlineLevel="2">
      <c r="A1780" s="14" t="inlineStr">
        <is>
          <t>ntx</t>
        </is>
      </c>
      <c r="B1780" s="14" t="inlineStr">
        <is>
          <t>lpg</t>
        </is>
      </c>
      <c r="C1780" s="14" t="inlineStr">
        <is>
          <t>srv</t>
        </is>
      </c>
      <c r="D1780" s="32">
        <f>INDEX(Inputs!$N$5:$N$132,MATCH($B1780&amp;"|"&amp;$C1780,Inputs!$A$5:$A$132,0))</f>
        <v/>
      </c>
      <c r="E1780" s="32">
        <f>INDEX(Inputs!$K$5:$K$132,MATCH($B1780&amp;"|"&amp;$C1780,Inputs!$A$5:$A$132,0))</f>
        <v/>
      </c>
      <c r="F1780" s="36" t="n"/>
      <c r="G1780" s="36" t="n"/>
      <c r="H1780" s="14">
        <f>INDEX(VarLab,MATCH($A1780,VarKey,0))&amp;INDEX(MemLab,MATCH($C1780&amp;"|"&amp;$B1780,MemKey,0))</f>
        <v/>
      </c>
      <c r="I1780" s="14">
        <f>INDEX(VarUnit,MATCH($A1780,VarKey,0))</f>
        <v/>
      </c>
      <c r="J1780" s="14">
        <f>INDEX(VarSrc,MATCH($A1780,VarKey,0))</f>
        <v/>
      </c>
      <c r="K1780" s="11">
        <f>CodePrefix&amp;$A1780&amp;IF($C1780="","","."&amp;$C1780&amp;"."&amp;$B1780)&amp;INDEX(VarEnd,MATCH($A1780,VarKey,0))&amp;K$5</f>
        <v/>
      </c>
      <c r="L1780" s="37">
        <f>INDEX(L$80:L$93,$D1780)/$E1780</f>
        <v/>
      </c>
      <c r="M1780" s="32">
        <f>INDEX(M$80:M$93,$D1780)/$E1780</f>
        <v/>
      </c>
      <c r="N1780" s="32">
        <f>INDEX(N$80:N$93,$D1780)/$E1780</f>
        <v/>
      </c>
      <c r="O1780" s="32">
        <f>INDEX(O$80:O$93,$D1780)/$E1780</f>
        <v/>
      </c>
      <c r="P1780" s="32">
        <f>INDEX(P$80:P$93,$D1780)/$E1780</f>
        <v/>
      </c>
      <c r="Q1780" s="32">
        <f>INDEX(Q$80:Q$93,$D1780)/$E1780</f>
        <v/>
      </c>
      <c r="R1780" s="32">
        <f>INDEX(R$80:R$93,$D1780)/$E1780</f>
        <v/>
      </c>
      <c r="S1780" s="32">
        <f>INDEX(S$80:S$93,$D1780)/$E1780</f>
        <v/>
      </c>
      <c r="T1780" s="32">
        <f>INDEX(T$80:T$93,$D1780)/$E1780</f>
        <v/>
      </c>
      <c r="U1780" s="32">
        <f>INDEX(U$80:U$93,$D1780)/$E1780</f>
        <v/>
      </c>
      <c r="V1780" s="32">
        <f>INDEX(V$80:V$93,$D1780)/$E1780</f>
        <v/>
      </c>
      <c r="W1780" s="32">
        <f>INDEX(W$80:W$93,$D1780)/$E1780</f>
        <v/>
      </c>
      <c r="X1780" s="32">
        <f>INDEX(X$80:X$93,$D1780)/$E1780</f>
        <v/>
      </c>
      <c r="Y1780" s="32">
        <f>INDEX(Y$80:Y$93,$D1780)/$E1780</f>
        <v/>
      </c>
      <c r="Z1780" s="32">
        <f>INDEX(Z$80:Z$93,$D1780)/$E1780</f>
        <v/>
      </c>
      <c r="AA1780" s="32">
        <f>INDEX(AA$80:AA$93,$D1780)/$E1780</f>
        <v/>
      </c>
      <c r="AB1780" s="32">
        <f>INDEX(AB$80:AB$93,$D1780)/$E1780</f>
        <v/>
      </c>
      <c r="AC1780" s="32">
        <f>INDEX(AC$80:AC$93,$D1780)/$E1780</f>
        <v/>
      </c>
      <c r="AD1780" s="32">
        <f>INDEX(AD$80:AD$93,$D1780)/$E1780</f>
        <v/>
      </c>
      <c r="AF1780" s="11">
        <f>CodePrefix&amp;$A1780&amp;IF($C1780="","","."&amp;$C1780&amp;"."&amp;$B1780)&amp;INDEX(VarEnd,MATCH($A1780,VarKey,0))&amp;AF$5</f>
        <v/>
      </c>
      <c r="AG1780" s="37">
        <f>INDEX(AG$80:AG$93,$D1780)/$E1780</f>
        <v/>
      </c>
      <c r="AH1780" s="32">
        <f>INDEX(AH$80:AH$93,$D1780)/$E1780</f>
        <v/>
      </c>
      <c r="AI1780" s="32">
        <f>INDEX(AI$80:AI$93,$D1780)/$E1780</f>
        <v/>
      </c>
      <c r="AJ1780" s="32">
        <f>INDEX(AJ$80:AJ$93,$D1780)/$E1780</f>
        <v/>
      </c>
      <c r="AK1780" s="32">
        <f>INDEX(AK$80:AK$93,$D1780)/$E1780</f>
        <v/>
      </c>
      <c r="AL1780" s="32">
        <f>INDEX(AL$80:AL$93,$D1780)/$E1780</f>
        <v/>
      </c>
      <c r="AM1780" s="32">
        <f>INDEX(AM$80:AM$93,$D1780)/$E1780</f>
        <v/>
      </c>
      <c r="AN1780" s="32">
        <f>INDEX(AN$80:AN$93,$D1780)/$E1780</f>
        <v/>
      </c>
      <c r="AO1780" s="32">
        <f>INDEX(AO$80:AO$93,$D1780)/$E1780</f>
        <v/>
      </c>
      <c r="AP1780" s="32">
        <f>INDEX(AP$80:AP$93,$D1780)/$E1780</f>
        <v/>
      </c>
      <c r="AQ1780" s="32">
        <f>INDEX(AQ$80:AQ$93,$D1780)/$E1780</f>
        <v/>
      </c>
      <c r="AR1780" s="32">
        <f>INDEX(AR$80:AR$93,$D1780)/$E1780</f>
        <v/>
      </c>
      <c r="AS1780" s="32">
        <f>INDEX(AS$80:AS$93,$D1780)/$E1780</f>
        <v/>
      </c>
      <c r="AT1780" s="32">
        <f>INDEX(AT$80:AT$93,$D1780)/$E1780</f>
        <v/>
      </c>
      <c r="AU1780" s="32">
        <f>INDEX(AU$80:AU$93,$D1780)/$E1780</f>
        <v/>
      </c>
      <c r="AV1780" s="32">
        <f>INDEX(AV$80:AV$93,$D1780)/$E1780</f>
        <v/>
      </c>
      <c r="AW1780" s="32">
        <f>INDEX(AW$80:AW$93,$D1780)/$E1780</f>
        <v/>
      </c>
      <c r="AX1780" s="32">
        <f>INDEX(AX$80:AX$93,$D1780)/$E1780</f>
        <v/>
      </c>
      <c r="AY1780" s="32">
        <f>INDEX(AY$80:AY$93,$D1780)/$E1780</f>
        <v/>
      </c>
    </row>
    <row r="1781" hidden="1" outlineLevel="2">
      <c r="A1781" s="14" t="inlineStr">
        <is>
          <t>ntx</t>
        </is>
      </c>
      <c r="B1781" s="14" t="inlineStr">
        <is>
          <t>ker</t>
        </is>
      </c>
      <c r="C1781" s="14" t="inlineStr">
        <is>
          <t>srv</t>
        </is>
      </c>
      <c r="D1781" s="32">
        <f>INDEX(Inputs!$N$5:$N$132,MATCH($B1781&amp;"|"&amp;$C1781,Inputs!$A$5:$A$132,0))</f>
        <v/>
      </c>
      <c r="E1781" s="32">
        <f>INDEX(Inputs!$K$5:$K$132,MATCH($B1781&amp;"|"&amp;$C1781,Inputs!$A$5:$A$132,0))</f>
        <v/>
      </c>
      <c r="F1781" s="36" t="n"/>
      <c r="G1781" s="36" t="n"/>
      <c r="H1781" s="14">
        <f>INDEX(VarLab,MATCH($A1781,VarKey,0))&amp;INDEX(MemLab,MATCH($C1781&amp;"|"&amp;$B1781,MemKey,0))</f>
        <v/>
      </c>
      <c r="I1781" s="14">
        <f>INDEX(VarUnit,MATCH($A1781,VarKey,0))</f>
        <v/>
      </c>
      <c r="J1781" s="14">
        <f>INDEX(VarSrc,MATCH($A1781,VarKey,0))</f>
        <v/>
      </c>
      <c r="K1781" s="11">
        <f>CodePrefix&amp;$A1781&amp;IF($C1781="","","."&amp;$C1781&amp;"."&amp;$B1781)&amp;INDEX(VarEnd,MATCH($A1781,VarKey,0))&amp;K$5</f>
        <v/>
      </c>
      <c r="L1781" s="37">
        <f>INDEX(L$80:L$93,$D1781)/$E1781</f>
        <v/>
      </c>
      <c r="M1781" s="32">
        <f>INDEX(M$80:M$93,$D1781)/$E1781</f>
        <v/>
      </c>
      <c r="N1781" s="32">
        <f>INDEX(N$80:N$93,$D1781)/$E1781</f>
        <v/>
      </c>
      <c r="O1781" s="32">
        <f>INDEX(O$80:O$93,$D1781)/$E1781</f>
        <v/>
      </c>
      <c r="P1781" s="32">
        <f>INDEX(P$80:P$93,$D1781)/$E1781</f>
        <v/>
      </c>
      <c r="Q1781" s="32">
        <f>INDEX(Q$80:Q$93,$D1781)/$E1781</f>
        <v/>
      </c>
      <c r="R1781" s="32">
        <f>INDEX(R$80:R$93,$D1781)/$E1781</f>
        <v/>
      </c>
      <c r="S1781" s="32">
        <f>INDEX(S$80:S$93,$D1781)/$E1781</f>
        <v/>
      </c>
      <c r="T1781" s="32">
        <f>INDEX(T$80:T$93,$D1781)/$E1781</f>
        <v/>
      </c>
      <c r="U1781" s="32">
        <f>INDEX(U$80:U$93,$D1781)/$E1781</f>
        <v/>
      </c>
      <c r="V1781" s="32">
        <f>INDEX(V$80:V$93,$D1781)/$E1781</f>
        <v/>
      </c>
      <c r="W1781" s="32">
        <f>INDEX(W$80:W$93,$D1781)/$E1781</f>
        <v/>
      </c>
      <c r="X1781" s="32">
        <f>INDEX(X$80:X$93,$D1781)/$E1781</f>
        <v/>
      </c>
      <c r="Y1781" s="32">
        <f>INDEX(Y$80:Y$93,$D1781)/$E1781</f>
        <v/>
      </c>
      <c r="Z1781" s="32">
        <f>INDEX(Z$80:Z$93,$D1781)/$E1781</f>
        <v/>
      </c>
      <c r="AA1781" s="32">
        <f>INDEX(AA$80:AA$93,$D1781)/$E1781</f>
        <v/>
      </c>
      <c r="AB1781" s="32">
        <f>INDEX(AB$80:AB$93,$D1781)/$E1781</f>
        <v/>
      </c>
      <c r="AC1781" s="32">
        <f>INDEX(AC$80:AC$93,$D1781)/$E1781</f>
        <v/>
      </c>
      <c r="AD1781" s="32">
        <f>INDEX(AD$80:AD$93,$D1781)/$E1781</f>
        <v/>
      </c>
      <c r="AF1781" s="11">
        <f>CodePrefix&amp;$A1781&amp;IF($C1781="","","."&amp;$C1781&amp;"."&amp;$B1781)&amp;INDEX(VarEnd,MATCH($A1781,VarKey,0))&amp;AF$5</f>
        <v/>
      </c>
      <c r="AG1781" s="37">
        <f>INDEX(AG$80:AG$93,$D1781)/$E1781</f>
        <v/>
      </c>
      <c r="AH1781" s="32">
        <f>INDEX(AH$80:AH$93,$D1781)/$E1781</f>
        <v/>
      </c>
      <c r="AI1781" s="32">
        <f>INDEX(AI$80:AI$93,$D1781)/$E1781</f>
        <v/>
      </c>
      <c r="AJ1781" s="32">
        <f>INDEX(AJ$80:AJ$93,$D1781)/$E1781</f>
        <v/>
      </c>
      <c r="AK1781" s="32">
        <f>INDEX(AK$80:AK$93,$D1781)/$E1781</f>
        <v/>
      </c>
      <c r="AL1781" s="32">
        <f>INDEX(AL$80:AL$93,$D1781)/$E1781</f>
        <v/>
      </c>
      <c r="AM1781" s="32">
        <f>INDEX(AM$80:AM$93,$D1781)/$E1781</f>
        <v/>
      </c>
      <c r="AN1781" s="32">
        <f>INDEX(AN$80:AN$93,$D1781)/$E1781</f>
        <v/>
      </c>
      <c r="AO1781" s="32">
        <f>INDEX(AO$80:AO$93,$D1781)/$E1781</f>
        <v/>
      </c>
      <c r="AP1781" s="32">
        <f>INDEX(AP$80:AP$93,$D1781)/$E1781</f>
        <v/>
      </c>
      <c r="AQ1781" s="32">
        <f>INDEX(AQ$80:AQ$93,$D1781)/$E1781</f>
        <v/>
      </c>
      <c r="AR1781" s="32">
        <f>INDEX(AR$80:AR$93,$D1781)/$E1781</f>
        <v/>
      </c>
      <c r="AS1781" s="32">
        <f>INDEX(AS$80:AS$93,$D1781)/$E1781</f>
        <v/>
      </c>
      <c r="AT1781" s="32">
        <f>INDEX(AT$80:AT$93,$D1781)/$E1781</f>
        <v/>
      </c>
      <c r="AU1781" s="32">
        <f>INDEX(AU$80:AU$93,$D1781)/$E1781</f>
        <v/>
      </c>
      <c r="AV1781" s="32">
        <f>INDEX(AV$80:AV$93,$D1781)/$E1781</f>
        <v/>
      </c>
      <c r="AW1781" s="32">
        <f>INDEX(AW$80:AW$93,$D1781)/$E1781</f>
        <v/>
      </c>
      <c r="AX1781" s="32">
        <f>INDEX(AX$80:AX$93,$D1781)/$E1781</f>
        <v/>
      </c>
      <c r="AY1781" s="32">
        <f>INDEX(AY$80:AY$93,$D1781)/$E1781</f>
        <v/>
      </c>
    </row>
    <row r="1782" hidden="1" outlineLevel="2">
      <c r="A1782" s="14" t="inlineStr">
        <is>
          <t>ntx</t>
        </is>
      </c>
      <c r="B1782" s="14" t="inlineStr">
        <is>
          <t>oop</t>
        </is>
      </c>
      <c r="C1782" s="14" t="inlineStr">
        <is>
          <t>srv</t>
        </is>
      </c>
      <c r="D1782" s="32">
        <f>INDEX(Inputs!$N$5:$N$132,MATCH($B1782&amp;"|"&amp;$C1782,Inputs!$A$5:$A$132,0))</f>
        <v/>
      </c>
      <c r="E1782" s="32">
        <f>INDEX(Inputs!$K$5:$K$132,MATCH($B1782&amp;"|"&amp;$C1782,Inputs!$A$5:$A$132,0))</f>
        <v/>
      </c>
      <c r="F1782" s="36" t="n"/>
      <c r="G1782" s="36" t="n"/>
      <c r="H1782" s="14">
        <f>INDEX(VarLab,MATCH($A1782,VarKey,0))&amp;INDEX(MemLab,MATCH($C1782&amp;"|"&amp;$B1782,MemKey,0))</f>
        <v/>
      </c>
      <c r="I1782" s="14">
        <f>INDEX(VarUnit,MATCH($A1782,VarKey,0))</f>
        <v/>
      </c>
      <c r="J1782" s="14">
        <f>INDEX(VarSrc,MATCH($A1782,VarKey,0))</f>
        <v/>
      </c>
      <c r="K1782" s="11">
        <f>CodePrefix&amp;$A1782&amp;IF($C1782="","","."&amp;$C1782&amp;"."&amp;$B1782)&amp;INDEX(VarEnd,MATCH($A1782,VarKey,0))&amp;K$5</f>
        <v/>
      </c>
      <c r="L1782" s="37">
        <f>INDEX(L$80:L$93,$D1782)/$E1782</f>
        <v/>
      </c>
      <c r="M1782" s="32">
        <f>INDEX(M$80:M$93,$D1782)/$E1782</f>
        <v/>
      </c>
      <c r="N1782" s="32">
        <f>INDEX(N$80:N$93,$D1782)/$E1782</f>
        <v/>
      </c>
      <c r="O1782" s="32">
        <f>INDEX(O$80:O$93,$D1782)/$E1782</f>
        <v/>
      </c>
      <c r="P1782" s="32">
        <f>INDEX(P$80:P$93,$D1782)/$E1782</f>
        <v/>
      </c>
      <c r="Q1782" s="32">
        <f>INDEX(Q$80:Q$93,$D1782)/$E1782</f>
        <v/>
      </c>
      <c r="R1782" s="32">
        <f>INDEX(R$80:R$93,$D1782)/$E1782</f>
        <v/>
      </c>
      <c r="S1782" s="32">
        <f>INDEX(S$80:S$93,$D1782)/$E1782</f>
        <v/>
      </c>
      <c r="T1782" s="32">
        <f>INDEX(T$80:T$93,$D1782)/$E1782</f>
        <v/>
      </c>
      <c r="U1782" s="32">
        <f>INDEX(U$80:U$93,$D1782)/$E1782</f>
        <v/>
      </c>
      <c r="V1782" s="32">
        <f>INDEX(V$80:V$93,$D1782)/$E1782</f>
        <v/>
      </c>
      <c r="W1782" s="32">
        <f>INDEX(W$80:W$93,$D1782)/$E1782</f>
        <v/>
      </c>
      <c r="X1782" s="32">
        <f>INDEX(X$80:X$93,$D1782)/$E1782</f>
        <v/>
      </c>
      <c r="Y1782" s="32">
        <f>INDEX(Y$80:Y$93,$D1782)/$E1782</f>
        <v/>
      </c>
      <c r="Z1782" s="32">
        <f>INDEX(Z$80:Z$93,$D1782)/$E1782</f>
        <v/>
      </c>
      <c r="AA1782" s="32">
        <f>INDEX(AA$80:AA$93,$D1782)/$E1782</f>
        <v/>
      </c>
      <c r="AB1782" s="32">
        <f>INDEX(AB$80:AB$93,$D1782)/$E1782</f>
        <v/>
      </c>
      <c r="AC1782" s="32">
        <f>INDEX(AC$80:AC$93,$D1782)/$E1782</f>
        <v/>
      </c>
      <c r="AD1782" s="32">
        <f>INDEX(AD$80:AD$93,$D1782)/$E1782</f>
        <v/>
      </c>
      <c r="AF1782" s="11">
        <f>CodePrefix&amp;$A1782&amp;IF($C1782="","","."&amp;$C1782&amp;"."&amp;$B1782)&amp;INDEX(VarEnd,MATCH($A1782,VarKey,0))&amp;AF$5</f>
        <v/>
      </c>
      <c r="AG1782" s="37">
        <f>INDEX(AG$80:AG$93,$D1782)/$E1782</f>
        <v/>
      </c>
      <c r="AH1782" s="32">
        <f>INDEX(AH$80:AH$93,$D1782)/$E1782</f>
        <v/>
      </c>
      <c r="AI1782" s="32">
        <f>INDEX(AI$80:AI$93,$D1782)/$E1782</f>
        <v/>
      </c>
      <c r="AJ1782" s="32">
        <f>INDEX(AJ$80:AJ$93,$D1782)/$E1782</f>
        <v/>
      </c>
      <c r="AK1782" s="32">
        <f>INDEX(AK$80:AK$93,$D1782)/$E1782</f>
        <v/>
      </c>
      <c r="AL1782" s="32">
        <f>INDEX(AL$80:AL$93,$D1782)/$E1782</f>
        <v/>
      </c>
      <c r="AM1782" s="32">
        <f>INDEX(AM$80:AM$93,$D1782)/$E1782</f>
        <v/>
      </c>
      <c r="AN1782" s="32">
        <f>INDEX(AN$80:AN$93,$D1782)/$E1782</f>
        <v/>
      </c>
      <c r="AO1782" s="32">
        <f>INDEX(AO$80:AO$93,$D1782)/$E1782</f>
        <v/>
      </c>
      <c r="AP1782" s="32">
        <f>INDEX(AP$80:AP$93,$D1782)/$E1782</f>
        <v/>
      </c>
      <c r="AQ1782" s="32">
        <f>INDEX(AQ$80:AQ$93,$D1782)/$E1782</f>
        <v/>
      </c>
      <c r="AR1782" s="32">
        <f>INDEX(AR$80:AR$93,$D1782)/$E1782</f>
        <v/>
      </c>
      <c r="AS1782" s="32">
        <f>INDEX(AS$80:AS$93,$D1782)/$E1782</f>
        <v/>
      </c>
      <c r="AT1782" s="32">
        <f>INDEX(AT$80:AT$93,$D1782)/$E1782</f>
        <v/>
      </c>
      <c r="AU1782" s="32">
        <f>INDEX(AU$80:AU$93,$D1782)/$E1782</f>
        <v/>
      </c>
      <c r="AV1782" s="32">
        <f>INDEX(AV$80:AV$93,$D1782)/$E1782</f>
        <v/>
      </c>
      <c r="AW1782" s="32">
        <f>INDEX(AW$80:AW$93,$D1782)/$E1782</f>
        <v/>
      </c>
      <c r="AX1782" s="32">
        <f>INDEX(AX$80:AX$93,$D1782)/$E1782</f>
        <v/>
      </c>
      <c r="AY1782" s="32">
        <f>INDEX(AY$80:AY$93,$D1782)/$E1782</f>
        <v/>
      </c>
    </row>
    <row r="1783" hidden="1" outlineLevel="2">
      <c r="A1783" s="14" t="inlineStr">
        <is>
          <t>ntx</t>
        </is>
      </c>
      <c r="B1783" s="14" t="inlineStr">
        <is>
          <t>bio</t>
        </is>
      </c>
      <c r="C1783" s="14" t="inlineStr">
        <is>
          <t>srv</t>
        </is>
      </c>
      <c r="D1783" s="32">
        <f>INDEX(Inputs!$N$5:$N$132,MATCH($B1783&amp;"|"&amp;$C1783,Inputs!$A$5:$A$132,0))</f>
        <v/>
      </c>
      <c r="E1783" s="32">
        <f>INDEX(Inputs!$K$5:$K$132,MATCH($B1783&amp;"|"&amp;$C1783,Inputs!$A$5:$A$132,0))</f>
        <v/>
      </c>
      <c r="F1783" s="36" t="n"/>
      <c r="G1783" s="36" t="n"/>
      <c r="H1783" s="14">
        <f>INDEX(VarLab,MATCH($A1783,VarKey,0))&amp;INDEX(MemLab,MATCH($C1783&amp;"|"&amp;$B1783,MemKey,0))</f>
        <v/>
      </c>
      <c r="I1783" s="14">
        <f>INDEX(VarUnit,MATCH($A1783,VarKey,0))</f>
        <v/>
      </c>
      <c r="J1783" s="14">
        <f>INDEX(VarSrc,MATCH($A1783,VarKey,0))</f>
        <v/>
      </c>
      <c r="K1783" s="11">
        <f>CodePrefix&amp;$A1783&amp;IF($C1783="","","."&amp;$C1783&amp;"."&amp;$B1783)&amp;INDEX(VarEnd,MATCH($A1783,VarKey,0))&amp;K$5</f>
        <v/>
      </c>
      <c r="L1783" s="37">
        <f>INDEX(L$80:L$93,$D1783)/$E1783</f>
        <v/>
      </c>
      <c r="M1783" s="32">
        <f>INDEX(M$80:M$93,$D1783)/$E1783</f>
        <v/>
      </c>
      <c r="N1783" s="32">
        <f>INDEX(N$80:N$93,$D1783)/$E1783</f>
        <v/>
      </c>
      <c r="O1783" s="32">
        <f>INDEX(O$80:O$93,$D1783)/$E1783</f>
        <v/>
      </c>
      <c r="P1783" s="32">
        <f>INDEX(P$80:P$93,$D1783)/$E1783</f>
        <v/>
      </c>
      <c r="Q1783" s="32">
        <f>INDEX(Q$80:Q$93,$D1783)/$E1783</f>
        <v/>
      </c>
      <c r="R1783" s="32">
        <f>INDEX(R$80:R$93,$D1783)/$E1783</f>
        <v/>
      </c>
      <c r="S1783" s="32">
        <f>INDEX(S$80:S$93,$D1783)/$E1783</f>
        <v/>
      </c>
      <c r="T1783" s="32">
        <f>INDEX(T$80:T$93,$D1783)/$E1783</f>
        <v/>
      </c>
      <c r="U1783" s="32">
        <f>INDEX(U$80:U$93,$D1783)/$E1783</f>
        <v/>
      </c>
      <c r="V1783" s="32">
        <f>INDEX(V$80:V$93,$D1783)/$E1783</f>
        <v/>
      </c>
      <c r="W1783" s="32">
        <f>INDEX(W$80:W$93,$D1783)/$E1783</f>
        <v/>
      </c>
      <c r="X1783" s="32">
        <f>INDEX(X$80:X$93,$D1783)/$E1783</f>
        <v/>
      </c>
      <c r="Y1783" s="32">
        <f>INDEX(Y$80:Y$93,$D1783)/$E1783</f>
        <v/>
      </c>
      <c r="Z1783" s="32">
        <f>INDEX(Z$80:Z$93,$D1783)/$E1783</f>
        <v/>
      </c>
      <c r="AA1783" s="32">
        <f>INDEX(AA$80:AA$93,$D1783)/$E1783</f>
        <v/>
      </c>
      <c r="AB1783" s="32">
        <f>INDEX(AB$80:AB$93,$D1783)/$E1783</f>
        <v/>
      </c>
      <c r="AC1783" s="32">
        <f>INDEX(AC$80:AC$93,$D1783)/$E1783</f>
        <v/>
      </c>
      <c r="AD1783" s="32">
        <f>INDEX(AD$80:AD$93,$D1783)/$E1783</f>
        <v/>
      </c>
      <c r="AF1783" s="11">
        <f>CodePrefix&amp;$A1783&amp;IF($C1783="","","."&amp;$C1783&amp;"."&amp;$B1783)&amp;INDEX(VarEnd,MATCH($A1783,VarKey,0))&amp;AF$5</f>
        <v/>
      </c>
      <c r="AG1783" s="37">
        <f>INDEX(AG$80:AG$93,$D1783)/$E1783</f>
        <v/>
      </c>
      <c r="AH1783" s="32">
        <f>INDEX(AH$80:AH$93,$D1783)/$E1783</f>
        <v/>
      </c>
      <c r="AI1783" s="32">
        <f>INDEX(AI$80:AI$93,$D1783)/$E1783</f>
        <v/>
      </c>
      <c r="AJ1783" s="32">
        <f>INDEX(AJ$80:AJ$93,$D1783)/$E1783</f>
        <v/>
      </c>
      <c r="AK1783" s="32">
        <f>INDEX(AK$80:AK$93,$D1783)/$E1783</f>
        <v/>
      </c>
      <c r="AL1783" s="32">
        <f>INDEX(AL$80:AL$93,$D1783)/$E1783</f>
        <v/>
      </c>
      <c r="AM1783" s="32">
        <f>INDEX(AM$80:AM$93,$D1783)/$E1783</f>
        <v/>
      </c>
      <c r="AN1783" s="32">
        <f>INDEX(AN$80:AN$93,$D1783)/$E1783</f>
        <v/>
      </c>
      <c r="AO1783" s="32">
        <f>INDEX(AO$80:AO$93,$D1783)/$E1783</f>
        <v/>
      </c>
      <c r="AP1783" s="32">
        <f>INDEX(AP$80:AP$93,$D1783)/$E1783</f>
        <v/>
      </c>
      <c r="AQ1783" s="32">
        <f>INDEX(AQ$80:AQ$93,$D1783)/$E1783</f>
        <v/>
      </c>
      <c r="AR1783" s="32">
        <f>INDEX(AR$80:AR$93,$D1783)/$E1783</f>
        <v/>
      </c>
      <c r="AS1783" s="32">
        <f>INDEX(AS$80:AS$93,$D1783)/$E1783</f>
        <v/>
      </c>
      <c r="AT1783" s="32">
        <f>INDEX(AT$80:AT$93,$D1783)/$E1783</f>
        <v/>
      </c>
      <c r="AU1783" s="32">
        <f>INDEX(AU$80:AU$93,$D1783)/$E1783</f>
        <v/>
      </c>
      <c r="AV1783" s="32">
        <f>INDEX(AV$80:AV$93,$D1783)/$E1783</f>
        <v/>
      </c>
      <c r="AW1783" s="32">
        <f>INDEX(AW$80:AW$93,$D1783)/$E1783</f>
        <v/>
      </c>
      <c r="AX1783" s="32">
        <f>INDEX(AX$80:AX$93,$D1783)/$E1783</f>
        <v/>
      </c>
      <c r="AY1783" s="32">
        <f>INDEX(AY$80:AY$93,$D1783)/$E1783</f>
        <v/>
      </c>
    </row>
    <row r="1784" hidden="1" outlineLevel="2"/>
    <row r="1785" hidden="1" outlineLevel="2">
      <c r="A1785" s="14" t="inlineStr">
        <is>
          <t>nce</t>
        </is>
      </c>
      <c r="B1785" s="14" t="inlineStr">
        <is>
          <t>coa</t>
        </is>
      </c>
      <c r="C1785" s="14" t="inlineStr">
        <is>
          <t>srv</t>
        </is>
      </c>
      <c r="D1785" s="36" t="n"/>
      <c r="E1785" s="36" t="n"/>
      <c r="F1785" s="36" t="n"/>
      <c r="G1785" s="36" t="n"/>
      <c r="H1785" s="14">
        <f>INDEX(VarLab,MATCH($A1785,VarKey,0))&amp;INDEX(MemLab,MATCH($C1785&amp;"|"&amp;$B1785,MemKey,0))</f>
        <v/>
      </c>
      <c r="I1785" s="14">
        <f>INDEX(VarUnit,MATCH($A1785,VarKey,0))</f>
        <v/>
      </c>
      <c r="J1785" s="14">
        <f>INDEX(VarSrc,MATCH($A1785,VarKey,0))</f>
        <v/>
      </c>
      <c r="K1785" s="11">
        <f>CodePrefix&amp;$A1785&amp;IF($C1785="","","."&amp;$C1785&amp;"."&amp;$B1785)&amp;INDEX(VarEnd,MATCH($A1785,VarKey,0))&amp;K$5</f>
        <v/>
      </c>
      <c r="L1785" s="37">
        <f>L1758+L1767+L1776</f>
        <v/>
      </c>
      <c r="M1785" s="32">
        <f>M1758+M1767+M1776</f>
        <v/>
      </c>
      <c r="N1785" s="32">
        <f>N1758+N1767+N1776</f>
        <v/>
      </c>
      <c r="O1785" s="32">
        <f>O1758+O1767+O1776</f>
        <v/>
      </c>
      <c r="P1785" s="32">
        <f>P1758+P1767+P1776</f>
        <v/>
      </c>
      <c r="Q1785" s="32">
        <f>Q1758+Q1767+Q1776</f>
        <v/>
      </c>
      <c r="R1785" s="32">
        <f>R1758+R1767+R1776</f>
        <v/>
      </c>
      <c r="S1785" s="32">
        <f>S1758+S1767+S1776</f>
        <v/>
      </c>
      <c r="T1785" s="32">
        <f>T1758+T1767+T1776</f>
        <v/>
      </c>
      <c r="U1785" s="32">
        <f>U1758+U1767+U1776</f>
        <v/>
      </c>
      <c r="V1785" s="32">
        <f>V1758+V1767+V1776</f>
        <v/>
      </c>
      <c r="W1785" s="32">
        <f>W1758+W1767+W1776</f>
        <v/>
      </c>
      <c r="X1785" s="32">
        <f>X1758+X1767+X1776</f>
        <v/>
      </c>
      <c r="Y1785" s="32">
        <f>Y1758+Y1767+Y1776</f>
        <v/>
      </c>
      <c r="Z1785" s="32">
        <f>Z1758+Z1767+Z1776</f>
        <v/>
      </c>
      <c r="AA1785" s="32">
        <f>AA1758+AA1767+AA1776</f>
        <v/>
      </c>
      <c r="AB1785" s="32">
        <f>AB1758+AB1767+AB1776</f>
        <v/>
      </c>
      <c r="AC1785" s="32">
        <f>AC1758+AC1767+AC1776</f>
        <v/>
      </c>
      <c r="AD1785" s="32">
        <f>AD1758+AD1767+AD1776</f>
        <v/>
      </c>
      <c r="AF1785" s="11">
        <f>CodePrefix&amp;$A1785&amp;IF($C1785="","","."&amp;$C1785&amp;"."&amp;$B1785)&amp;INDEX(VarEnd,MATCH($A1785,VarKey,0))&amp;AF$5</f>
        <v/>
      </c>
      <c r="AG1785" s="37">
        <f>AG1758+AG1767+AG1776</f>
        <v/>
      </c>
      <c r="AH1785" s="32">
        <f>AH1758+AH1767+AH1776</f>
        <v/>
      </c>
      <c r="AI1785" s="32">
        <f>AI1758+AI1767+AI1776</f>
        <v/>
      </c>
      <c r="AJ1785" s="32">
        <f>AJ1758+AJ1767+AJ1776</f>
        <v/>
      </c>
      <c r="AK1785" s="32">
        <f>AK1758+AK1767+AK1776</f>
        <v/>
      </c>
      <c r="AL1785" s="32">
        <f>AL1758+AL1767+AL1776</f>
        <v/>
      </c>
      <c r="AM1785" s="32">
        <f>AM1758+AM1767+AM1776</f>
        <v/>
      </c>
      <c r="AN1785" s="32">
        <f>AN1758+AN1767+AN1776</f>
        <v/>
      </c>
      <c r="AO1785" s="32">
        <f>AO1758+AO1767+AO1776</f>
        <v/>
      </c>
      <c r="AP1785" s="32">
        <f>AP1758+AP1767+AP1776</f>
        <v/>
      </c>
      <c r="AQ1785" s="32">
        <f>AQ1758+AQ1767+AQ1776</f>
        <v/>
      </c>
      <c r="AR1785" s="32">
        <f>AR1758+AR1767+AR1776</f>
        <v/>
      </c>
      <c r="AS1785" s="32">
        <f>AS1758+AS1767+AS1776</f>
        <v/>
      </c>
      <c r="AT1785" s="32">
        <f>AT1758+AT1767+AT1776</f>
        <v/>
      </c>
      <c r="AU1785" s="32">
        <f>AU1758+AU1767+AU1776</f>
        <v/>
      </c>
      <c r="AV1785" s="32">
        <f>AV1758+AV1767+AV1776</f>
        <v/>
      </c>
      <c r="AW1785" s="32">
        <f>AW1758+AW1767+AW1776</f>
        <v/>
      </c>
      <c r="AX1785" s="32">
        <f>AX1758+AX1767+AX1776</f>
        <v/>
      </c>
      <c r="AY1785" s="32">
        <f>AY1758+AY1767+AY1776</f>
        <v/>
      </c>
    </row>
    <row r="1786" hidden="1" outlineLevel="2">
      <c r="A1786" s="14" t="inlineStr">
        <is>
          <t>nce</t>
        </is>
      </c>
      <c r="B1786" s="14" t="inlineStr">
        <is>
          <t>nga</t>
        </is>
      </c>
      <c r="C1786" s="14" t="inlineStr">
        <is>
          <t>srv</t>
        </is>
      </c>
      <c r="D1786" s="36" t="n"/>
      <c r="E1786" s="36" t="n"/>
      <c r="F1786" s="36" t="n"/>
      <c r="G1786" s="36" t="n"/>
      <c r="H1786" s="14">
        <f>INDEX(VarLab,MATCH($A1786,VarKey,0))&amp;INDEX(MemLab,MATCH($C1786&amp;"|"&amp;$B1786,MemKey,0))</f>
        <v/>
      </c>
      <c r="I1786" s="14">
        <f>INDEX(VarUnit,MATCH($A1786,VarKey,0))</f>
        <v/>
      </c>
      <c r="J1786" s="14">
        <f>INDEX(VarSrc,MATCH($A1786,VarKey,0))</f>
        <v/>
      </c>
      <c r="K1786" s="11">
        <f>CodePrefix&amp;$A1786&amp;IF($C1786="","","."&amp;$C1786&amp;"."&amp;$B1786)&amp;INDEX(VarEnd,MATCH($A1786,VarKey,0))&amp;K$5</f>
        <v/>
      </c>
      <c r="L1786" s="37">
        <f>L1759+L1768+L1777</f>
        <v/>
      </c>
      <c r="M1786" s="32">
        <f>M1759+M1768+M1777</f>
        <v/>
      </c>
      <c r="N1786" s="32">
        <f>N1759+N1768+N1777</f>
        <v/>
      </c>
      <c r="O1786" s="32">
        <f>O1759+O1768+O1777</f>
        <v/>
      </c>
      <c r="P1786" s="32">
        <f>P1759+P1768+P1777</f>
        <v/>
      </c>
      <c r="Q1786" s="32">
        <f>Q1759+Q1768+Q1777</f>
        <v/>
      </c>
      <c r="R1786" s="32">
        <f>R1759+R1768+R1777</f>
        <v/>
      </c>
      <c r="S1786" s="32">
        <f>S1759+S1768+S1777</f>
        <v/>
      </c>
      <c r="T1786" s="32">
        <f>T1759+T1768+T1777</f>
        <v/>
      </c>
      <c r="U1786" s="32">
        <f>U1759+U1768+U1777</f>
        <v/>
      </c>
      <c r="V1786" s="32">
        <f>V1759+V1768+V1777</f>
        <v/>
      </c>
      <c r="W1786" s="32">
        <f>W1759+W1768+W1777</f>
        <v/>
      </c>
      <c r="X1786" s="32">
        <f>X1759+X1768+X1777</f>
        <v/>
      </c>
      <c r="Y1786" s="32">
        <f>Y1759+Y1768+Y1777</f>
        <v/>
      </c>
      <c r="Z1786" s="32">
        <f>Z1759+Z1768+Z1777</f>
        <v/>
      </c>
      <c r="AA1786" s="32">
        <f>AA1759+AA1768+AA1777</f>
        <v/>
      </c>
      <c r="AB1786" s="32">
        <f>AB1759+AB1768+AB1777</f>
        <v/>
      </c>
      <c r="AC1786" s="32">
        <f>AC1759+AC1768+AC1777</f>
        <v/>
      </c>
      <c r="AD1786" s="32">
        <f>AD1759+AD1768+AD1777</f>
        <v/>
      </c>
      <c r="AF1786" s="11">
        <f>CodePrefix&amp;$A1786&amp;IF($C1786="","","."&amp;$C1786&amp;"."&amp;$B1786)&amp;INDEX(VarEnd,MATCH($A1786,VarKey,0))&amp;AF$5</f>
        <v/>
      </c>
      <c r="AG1786" s="37">
        <f>AG1759+AG1768+AG1777</f>
        <v/>
      </c>
      <c r="AH1786" s="32">
        <f>AH1759+AH1768+AH1777</f>
        <v/>
      </c>
      <c r="AI1786" s="32">
        <f>AI1759+AI1768+AI1777</f>
        <v/>
      </c>
      <c r="AJ1786" s="32">
        <f>AJ1759+AJ1768+AJ1777</f>
        <v/>
      </c>
      <c r="AK1786" s="32">
        <f>AK1759+AK1768+AK1777</f>
        <v/>
      </c>
      <c r="AL1786" s="32">
        <f>AL1759+AL1768+AL1777</f>
        <v/>
      </c>
      <c r="AM1786" s="32">
        <f>AM1759+AM1768+AM1777</f>
        <v/>
      </c>
      <c r="AN1786" s="32">
        <f>AN1759+AN1768+AN1777</f>
        <v/>
      </c>
      <c r="AO1786" s="32">
        <f>AO1759+AO1768+AO1777</f>
        <v/>
      </c>
      <c r="AP1786" s="32">
        <f>AP1759+AP1768+AP1777</f>
        <v/>
      </c>
      <c r="AQ1786" s="32">
        <f>AQ1759+AQ1768+AQ1777</f>
        <v/>
      </c>
      <c r="AR1786" s="32">
        <f>AR1759+AR1768+AR1777</f>
        <v/>
      </c>
      <c r="AS1786" s="32">
        <f>AS1759+AS1768+AS1777</f>
        <v/>
      </c>
      <c r="AT1786" s="32">
        <f>AT1759+AT1768+AT1777</f>
        <v/>
      </c>
      <c r="AU1786" s="32">
        <f>AU1759+AU1768+AU1777</f>
        <v/>
      </c>
      <c r="AV1786" s="32">
        <f>AV1759+AV1768+AV1777</f>
        <v/>
      </c>
      <c r="AW1786" s="32">
        <f>AW1759+AW1768+AW1777</f>
        <v/>
      </c>
      <c r="AX1786" s="32">
        <f>AX1759+AX1768+AX1777</f>
        <v/>
      </c>
      <c r="AY1786" s="32">
        <f>AY1759+AY1768+AY1777</f>
        <v/>
      </c>
    </row>
    <row r="1787" hidden="1" outlineLevel="2">
      <c r="A1787" s="14" t="inlineStr">
        <is>
          <t>nce</t>
        </is>
      </c>
      <c r="B1787" s="14" t="inlineStr">
        <is>
          <t>gso</t>
        </is>
      </c>
      <c r="C1787" s="14" t="inlineStr">
        <is>
          <t>srv</t>
        </is>
      </c>
      <c r="D1787" s="36" t="n"/>
      <c r="E1787" s="36" t="n"/>
      <c r="F1787" s="36" t="n"/>
      <c r="G1787" s="36" t="n"/>
      <c r="H1787" s="14">
        <f>INDEX(VarLab,MATCH($A1787,VarKey,0))&amp;INDEX(MemLab,MATCH($C1787&amp;"|"&amp;$B1787,MemKey,0))</f>
        <v/>
      </c>
      <c r="I1787" s="14">
        <f>INDEX(VarUnit,MATCH($A1787,VarKey,0))</f>
        <v/>
      </c>
      <c r="J1787" s="14">
        <f>INDEX(VarSrc,MATCH($A1787,VarKey,0))</f>
        <v/>
      </c>
      <c r="K1787" s="11">
        <f>CodePrefix&amp;$A1787&amp;IF($C1787="","","."&amp;$C1787&amp;"."&amp;$B1787)&amp;INDEX(VarEnd,MATCH($A1787,VarKey,0))&amp;K$5</f>
        <v/>
      </c>
      <c r="L1787" s="37">
        <f>L1760+L1769+L1778</f>
        <v/>
      </c>
      <c r="M1787" s="32">
        <f>M1760+M1769+M1778</f>
        <v/>
      </c>
      <c r="N1787" s="32">
        <f>N1760+N1769+N1778</f>
        <v/>
      </c>
      <c r="O1787" s="32">
        <f>O1760+O1769+O1778</f>
        <v/>
      </c>
      <c r="P1787" s="32">
        <f>P1760+P1769+P1778</f>
        <v/>
      </c>
      <c r="Q1787" s="32">
        <f>Q1760+Q1769+Q1778</f>
        <v/>
      </c>
      <c r="R1787" s="32">
        <f>R1760+R1769+R1778</f>
        <v/>
      </c>
      <c r="S1787" s="32">
        <f>S1760+S1769+S1778</f>
        <v/>
      </c>
      <c r="T1787" s="32">
        <f>T1760+T1769+T1778</f>
        <v/>
      </c>
      <c r="U1787" s="32">
        <f>U1760+U1769+U1778</f>
        <v/>
      </c>
      <c r="V1787" s="32">
        <f>V1760+V1769+V1778</f>
        <v/>
      </c>
      <c r="W1787" s="32">
        <f>W1760+W1769+W1778</f>
        <v/>
      </c>
      <c r="X1787" s="32">
        <f>X1760+X1769+X1778</f>
        <v/>
      </c>
      <c r="Y1787" s="32">
        <f>Y1760+Y1769+Y1778</f>
        <v/>
      </c>
      <c r="Z1787" s="32">
        <f>Z1760+Z1769+Z1778</f>
        <v/>
      </c>
      <c r="AA1787" s="32">
        <f>AA1760+AA1769+AA1778</f>
        <v/>
      </c>
      <c r="AB1787" s="32">
        <f>AB1760+AB1769+AB1778</f>
        <v/>
      </c>
      <c r="AC1787" s="32">
        <f>AC1760+AC1769+AC1778</f>
        <v/>
      </c>
      <c r="AD1787" s="32">
        <f>AD1760+AD1769+AD1778</f>
        <v/>
      </c>
      <c r="AF1787" s="11">
        <f>CodePrefix&amp;$A1787&amp;IF($C1787="","","."&amp;$C1787&amp;"."&amp;$B1787)&amp;INDEX(VarEnd,MATCH($A1787,VarKey,0))&amp;AF$5</f>
        <v/>
      </c>
      <c r="AG1787" s="37">
        <f>AG1760+AG1769+AG1778</f>
        <v/>
      </c>
      <c r="AH1787" s="32">
        <f>AH1760+AH1769+AH1778</f>
        <v/>
      </c>
      <c r="AI1787" s="32">
        <f>AI1760+AI1769+AI1778</f>
        <v/>
      </c>
      <c r="AJ1787" s="32">
        <f>AJ1760+AJ1769+AJ1778</f>
        <v/>
      </c>
      <c r="AK1787" s="32">
        <f>AK1760+AK1769+AK1778</f>
        <v/>
      </c>
      <c r="AL1787" s="32">
        <f>AL1760+AL1769+AL1778</f>
        <v/>
      </c>
      <c r="AM1787" s="32">
        <f>AM1760+AM1769+AM1778</f>
        <v/>
      </c>
      <c r="AN1787" s="32">
        <f>AN1760+AN1769+AN1778</f>
        <v/>
      </c>
      <c r="AO1787" s="32">
        <f>AO1760+AO1769+AO1778</f>
        <v/>
      </c>
      <c r="AP1787" s="32">
        <f>AP1760+AP1769+AP1778</f>
        <v/>
      </c>
      <c r="AQ1787" s="32">
        <f>AQ1760+AQ1769+AQ1778</f>
        <v/>
      </c>
      <c r="AR1787" s="32">
        <f>AR1760+AR1769+AR1778</f>
        <v/>
      </c>
      <c r="AS1787" s="32">
        <f>AS1760+AS1769+AS1778</f>
        <v/>
      </c>
      <c r="AT1787" s="32">
        <f>AT1760+AT1769+AT1778</f>
        <v/>
      </c>
      <c r="AU1787" s="32">
        <f>AU1760+AU1769+AU1778</f>
        <v/>
      </c>
      <c r="AV1787" s="32">
        <f>AV1760+AV1769+AV1778</f>
        <v/>
      </c>
      <c r="AW1787" s="32">
        <f>AW1760+AW1769+AW1778</f>
        <v/>
      </c>
      <c r="AX1787" s="32">
        <f>AX1760+AX1769+AX1778</f>
        <v/>
      </c>
      <c r="AY1787" s="32">
        <f>AY1760+AY1769+AY1778</f>
        <v/>
      </c>
    </row>
    <row r="1788" hidden="1" outlineLevel="2">
      <c r="A1788" s="14" t="inlineStr">
        <is>
          <t>nce</t>
        </is>
      </c>
      <c r="B1788" s="14" t="inlineStr">
        <is>
          <t>die</t>
        </is>
      </c>
      <c r="C1788" s="14" t="inlineStr">
        <is>
          <t>srv</t>
        </is>
      </c>
      <c r="D1788" s="36" t="n"/>
      <c r="E1788" s="36" t="n"/>
      <c r="F1788" s="36" t="n"/>
      <c r="G1788" s="36" t="n"/>
      <c r="H1788" s="14">
        <f>INDEX(VarLab,MATCH($A1788,VarKey,0))&amp;INDEX(MemLab,MATCH($C1788&amp;"|"&amp;$B1788,MemKey,0))</f>
        <v/>
      </c>
      <c r="I1788" s="14">
        <f>INDEX(VarUnit,MATCH($A1788,VarKey,0))</f>
        <v/>
      </c>
      <c r="J1788" s="14">
        <f>INDEX(VarSrc,MATCH($A1788,VarKey,0))</f>
        <v/>
      </c>
      <c r="K1788" s="11">
        <f>CodePrefix&amp;$A1788&amp;IF($C1788="","","."&amp;$C1788&amp;"."&amp;$B1788)&amp;INDEX(VarEnd,MATCH($A1788,VarKey,0))&amp;K$5</f>
        <v/>
      </c>
      <c r="L1788" s="37">
        <f>L1761+L1770+L1779</f>
        <v/>
      </c>
      <c r="M1788" s="32">
        <f>M1761+M1770+M1779</f>
        <v/>
      </c>
      <c r="N1788" s="32">
        <f>N1761+N1770+N1779</f>
        <v/>
      </c>
      <c r="O1788" s="32">
        <f>O1761+O1770+O1779</f>
        <v/>
      </c>
      <c r="P1788" s="32">
        <f>P1761+P1770+P1779</f>
        <v/>
      </c>
      <c r="Q1788" s="32">
        <f>Q1761+Q1770+Q1779</f>
        <v/>
      </c>
      <c r="R1788" s="32">
        <f>R1761+R1770+R1779</f>
        <v/>
      </c>
      <c r="S1788" s="32">
        <f>S1761+S1770+S1779</f>
        <v/>
      </c>
      <c r="T1788" s="32">
        <f>T1761+T1770+T1779</f>
        <v/>
      </c>
      <c r="U1788" s="32">
        <f>U1761+U1770+U1779</f>
        <v/>
      </c>
      <c r="V1788" s="32">
        <f>V1761+V1770+V1779</f>
        <v/>
      </c>
      <c r="W1788" s="32">
        <f>W1761+W1770+W1779</f>
        <v/>
      </c>
      <c r="X1788" s="32">
        <f>X1761+X1770+X1779</f>
        <v/>
      </c>
      <c r="Y1788" s="32">
        <f>Y1761+Y1770+Y1779</f>
        <v/>
      </c>
      <c r="Z1788" s="32">
        <f>Z1761+Z1770+Z1779</f>
        <v/>
      </c>
      <c r="AA1788" s="32">
        <f>AA1761+AA1770+AA1779</f>
        <v/>
      </c>
      <c r="AB1788" s="32">
        <f>AB1761+AB1770+AB1779</f>
        <v/>
      </c>
      <c r="AC1788" s="32">
        <f>AC1761+AC1770+AC1779</f>
        <v/>
      </c>
      <c r="AD1788" s="32">
        <f>AD1761+AD1770+AD1779</f>
        <v/>
      </c>
      <c r="AF1788" s="11">
        <f>CodePrefix&amp;$A1788&amp;IF($C1788="","","."&amp;$C1788&amp;"."&amp;$B1788)&amp;INDEX(VarEnd,MATCH($A1788,VarKey,0))&amp;AF$5</f>
        <v/>
      </c>
      <c r="AG1788" s="37">
        <f>AG1761+AG1770+AG1779</f>
        <v/>
      </c>
      <c r="AH1788" s="32">
        <f>AH1761+AH1770+AH1779</f>
        <v/>
      </c>
      <c r="AI1788" s="32">
        <f>AI1761+AI1770+AI1779</f>
        <v/>
      </c>
      <c r="AJ1788" s="32">
        <f>AJ1761+AJ1770+AJ1779</f>
        <v/>
      </c>
      <c r="AK1788" s="32">
        <f>AK1761+AK1770+AK1779</f>
        <v/>
      </c>
      <c r="AL1788" s="32">
        <f>AL1761+AL1770+AL1779</f>
        <v/>
      </c>
      <c r="AM1788" s="32">
        <f>AM1761+AM1770+AM1779</f>
        <v/>
      </c>
      <c r="AN1788" s="32">
        <f>AN1761+AN1770+AN1779</f>
        <v/>
      </c>
      <c r="AO1788" s="32">
        <f>AO1761+AO1770+AO1779</f>
        <v/>
      </c>
      <c r="AP1788" s="32">
        <f>AP1761+AP1770+AP1779</f>
        <v/>
      </c>
      <c r="AQ1788" s="32">
        <f>AQ1761+AQ1770+AQ1779</f>
        <v/>
      </c>
      <c r="AR1788" s="32">
        <f>AR1761+AR1770+AR1779</f>
        <v/>
      </c>
      <c r="AS1788" s="32">
        <f>AS1761+AS1770+AS1779</f>
        <v/>
      </c>
      <c r="AT1788" s="32">
        <f>AT1761+AT1770+AT1779</f>
        <v/>
      </c>
      <c r="AU1788" s="32">
        <f>AU1761+AU1770+AU1779</f>
        <v/>
      </c>
      <c r="AV1788" s="32">
        <f>AV1761+AV1770+AV1779</f>
        <v/>
      </c>
      <c r="AW1788" s="32">
        <f>AW1761+AW1770+AW1779</f>
        <v/>
      </c>
      <c r="AX1788" s="32">
        <f>AX1761+AX1770+AX1779</f>
        <v/>
      </c>
      <c r="AY1788" s="32">
        <f>AY1761+AY1770+AY1779</f>
        <v/>
      </c>
    </row>
    <row r="1789" hidden="1" outlineLevel="2">
      <c r="A1789" s="14" t="inlineStr">
        <is>
          <t>nce</t>
        </is>
      </c>
      <c r="B1789" s="14" t="inlineStr">
        <is>
          <t>lpg</t>
        </is>
      </c>
      <c r="C1789" s="14" t="inlineStr">
        <is>
          <t>srv</t>
        </is>
      </c>
      <c r="D1789" s="36" t="n"/>
      <c r="E1789" s="36" t="n"/>
      <c r="F1789" s="36" t="n"/>
      <c r="G1789" s="36" t="n"/>
      <c r="H1789" s="14">
        <f>INDEX(VarLab,MATCH($A1789,VarKey,0))&amp;INDEX(MemLab,MATCH($C1789&amp;"|"&amp;$B1789,MemKey,0))</f>
        <v/>
      </c>
      <c r="I1789" s="14">
        <f>INDEX(VarUnit,MATCH($A1789,VarKey,0))</f>
        <v/>
      </c>
      <c r="J1789" s="14">
        <f>INDEX(VarSrc,MATCH($A1789,VarKey,0))</f>
        <v/>
      </c>
      <c r="K1789" s="11">
        <f>CodePrefix&amp;$A1789&amp;IF($C1789="","","."&amp;$C1789&amp;"."&amp;$B1789)&amp;INDEX(VarEnd,MATCH($A1789,VarKey,0))&amp;K$5</f>
        <v/>
      </c>
      <c r="L1789" s="37">
        <f>L1762+L1771+L1780</f>
        <v/>
      </c>
      <c r="M1789" s="32">
        <f>M1762+M1771+M1780</f>
        <v/>
      </c>
      <c r="N1789" s="32">
        <f>N1762+N1771+N1780</f>
        <v/>
      </c>
      <c r="O1789" s="32">
        <f>O1762+O1771+O1780</f>
        <v/>
      </c>
      <c r="P1789" s="32">
        <f>P1762+P1771+P1780</f>
        <v/>
      </c>
      <c r="Q1789" s="32">
        <f>Q1762+Q1771+Q1780</f>
        <v/>
      </c>
      <c r="R1789" s="32">
        <f>R1762+R1771+R1780</f>
        <v/>
      </c>
      <c r="S1789" s="32">
        <f>S1762+S1771+S1780</f>
        <v/>
      </c>
      <c r="T1789" s="32">
        <f>T1762+T1771+T1780</f>
        <v/>
      </c>
      <c r="U1789" s="32">
        <f>U1762+U1771+U1780</f>
        <v/>
      </c>
      <c r="V1789" s="32">
        <f>V1762+V1771+V1780</f>
        <v/>
      </c>
      <c r="W1789" s="32">
        <f>W1762+W1771+W1780</f>
        <v/>
      </c>
      <c r="X1789" s="32">
        <f>X1762+X1771+X1780</f>
        <v/>
      </c>
      <c r="Y1789" s="32">
        <f>Y1762+Y1771+Y1780</f>
        <v/>
      </c>
      <c r="Z1789" s="32">
        <f>Z1762+Z1771+Z1780</f>
        <v/>
      </c>
      <c r="AA1789" s="32">
        <f>AA1762+AA1771+AA1780</f>
        <v/>
      </c>
      <c r="AB1789" s="32">
        <f>AB1762+AB1771+AB1780</f>
        <v/>
      </c>
      <c r="AC1789" s="32">
        <f>AC1762+AC1771+AC1780</f>
        <v/>
      </c>
      <c r="AD1789" s="32">
        <f>AD1762+AD1771+AD1780</f>
        <v/>
      </c>
      <c r="AF1789" s="11">
        <f>CodePrefix&amp;$A1789&amp;IF($C1789="","","."&amp;$C1789&amp;"."&amp;$B1789)&amp;INDEX(VarEnd,MATCH($A1789,VarKey,0))&amp;AF$5</f>
        <v/>
      </c>
      <c r="AG1789" s="37">
        <f>AG1762+AG1771+AG1780</f>
        <v/>
      </c>
      <c r="AH1789" s="32">
        <f>AH1762+AH1771+AH1780</f>
        <v/>
      </c>
      <c r="AI1789" s="32">
        <f>AI1762+AI1771+AI1780</f>
        <v/>
      </c>
      <c r="AJ1789" s="32">
        <f>AJ1762+AJ1771+AJ1780</f>
        <v/>
      </c>
      <c r="AK1789" s="32">
        <f>AK1762+AK1771+AK1780</f>
        <v/>
      </c>
      <c r="AL1789" s="32">
        <f>AL1762+AL1771+AL1780</f>
        <v/>
      </c>
      <c r="AM1789" s="32">
        <f>AM1762+AM1771+AM1780</f>
        <v/>
      </c>
      <c r="AN1789" s="32">
        <f>AN1762+AN1771+AN1780</f>
        <v/>
      </c>
      <c r="AO1789" s="32">
        <f>AO1762+AO1771+AO1780</f>
        <v/>
      </c>
      <c r="AP1789" s="32">
        <f>AP1762+AP1771+AP1780</f>
        <v/>
      </c>
      <c r="AQ1789" s="32">
        <f>AQ1762+AQ1771+AQ1780</f>
        <v/>
      </c>
      <c r="AR1789" s="32">
        <f>AR1762+AR1771+AR1780</f>
        <v/>
      </c>
      <c r="AS1789" s="32">
        <f>AS1762+AS1771+AS1780</f>
        <v/>
      </c>
      <c r="AT1789" s="32">
        <f>AT1762+AT1771+AT1780</f>
        <v/>
      </c>
      <c r="AU1789" s="32">
        <f>AU1762+AU1771+AU1780</f>
        <v/>
      </c>
      <c r="AV1789" s="32">
        <f>AV1762+AV1771+AV1780</f>
        <v/>
      </c>
      <c r="AW1789" s="32">
        <f>AW1762+AW1771+AW1780</f>
        <v/>
      </c>
      <c r="AX1789" s="32">
        <f>AX1762+AX1771+AX1780</f>
        <v/>
      </c>
      <c r="AY1789" s="32">
        <f>AY1762+AY1771+AY1780</f>
        <v/>
      </c>
    </row>
    <row r="1790" hidden="1" outlineLevel="2">
      <c r="A1790" s="14" t="inlineStr">
        <is>
          <t>nce</t>
        </is>
      </c>
      <c r="B1790" s="14" t="inlineStr">
        <is>
          <t>ker</t>
        </is>
      </c>
      <c r="C1790" s="14" t="inlineStr">
        <is>
          <t>srv</t>
        </is>
      </c>
      <c r="D1790" s="36" t="n"/>
      <c r="E1790" s="36" t="n"/>
      <c r="F1790" s="36" t="n"/>
      <c r="G1790" s="36" t="n"/>
      <c r="H1790" s="14">
        <f>INDEX(VarLab,MATCH($A1790,VarKey,0))&amp;INDEX(MemLab,MATCH($C1790&amp;"|"&amp;$B1790,MemKey,0))</f>
        <v/>
      </c>
      <c r="I1790" s="14">
        <f>INDEX(VarUnit,MATCH($A1790,VarKey,0))</f>
        <v/>
      </c>
      <c r="J1790" s="14">
        <f>INDEX(VarSrc,MATCH($A1790,VarKey,0))</f>
        <v/>
      </c>
      <c r="K1790" s="11">
        <f>CodePrefix&amp;$A1790&amp;IF($C1790="","","."&amp;$C1790&amp;"."&amp;$B1790)&amp;INDEX(VarEnd,MATCH($A1790,VarKey,0))&amp;K$5</f>
        <v/>
      </c>
      <c r="L1790" s="37">
        <f>L1763+L1772+L1781</f>
        <v/>
      </c>
      <c r="M1790" s="32">
        <f>M1763+M1772+M1781</f>
        <v/>
      </c>
      <c r="N1790" s="32">
        <f>N1763+N1772+N1781</f>
        <v/>
      </c>
      <c r="O1790" s="32">
        <f>O1763+O1772+O1781</f>
        <v/>
      </c>
      <c r="P1790" s="32">
        <f>P1763+P1772+P1781</f>
        <v/>
      </c>
      <c r="Q1790" s="32">
        <f>Q1763+Q1772+Q1781</f>
        <v/>
      </c>
      <c r="R1790" s="32">
        <f>R1763+R1772+R1781</f>
        <v/>
      </c>
      <c r="S1790" s="32">
        <f>S1763+S1772+S1781</f>
        <v/>
      </c>
      <c r="T1790" s="32">
        <f>T1763+T1772+T1781</f>
        <v/>
      </c>
      <c r="U1790" s="32">
        <f>U1763+U1772+U1781</f>
        <v/>
      </c>
      <c r="V1790" s="32">
        <f>V1763+V1772+V1781</f>
        <v/>
      </c>
      <c r="W1790" s="32">
        <f>W1763+W1772+W1781</f>
        <v/>
      </c>
      <c r="X1790" s="32">
        <f>X1763+X1772+X1781</f>
        <v/>
      </c>
      <c r="Y1790" s="32">
        <f>Y1763+Y1772+Y1781</f>
        <v/>
      </c>
      <c r="Z1790" s="32">
        <f>Z1763+Z1772+Z1781</f>
        <v/>
      </c>
      <c r="AA1790" s="32">
        <f>AA1763+AA1772+AA1781</f>
        <v/>
      </c>
      <c r="AB1790" s="32">
        <f>AB1763+AB1772+AB1781</f>
        <v/>
      </c>
      <c r="AC1790" s="32">
        <f>AC1763+AC1772+AC1781</f>
        <v/>
      </c>
      <c r="AD1790" s="32">
        <f>AD1763+AD1772+AD1781</f>
        <v/>
      </c>
      <c r="AF1790" s="11">
        <f>CodePrefix&amp;$A1790&amp;IF($C1790="","","."&amp;$C1790&amp;"."&amp;$B1790)&amp;INDEX(VarEnd,MATCH($A1790,VarKey,0))&amp;AF$5</f>
        <v/>
      </c>
      <c r="AG1790" s="37">
        <f>AG1763+AG1772+AG1781</f>
        <v/>
      </c>
      <c r="AH1790" s="32">
        <f>AH1763+AH1772+AH1781</f>
        <v/>
      </c>
      <c r="AI1790" s="32">
        <f>AI1763+AI1772+AI1781</f>
        <v/>
      </c>
      <c r="AJ1790" s="32">
        <f>AJ1763+AJ1772+AJ1781</f>
        <v/>
      </c>
      <c r="AK1790" s="32">
        <f>AK1763+AK1772+AK1781</f>
        <v/>
      </c>
      <c r="AL1790" s="32">
        <f>AL1763+AL1772+AL1781</f>
        <v/>
      </c>
      <c r="AM1790" s="32">
        <f>AM1763+AM1772+AM1781</f>
        <v/>
      </c>
      <c r="AN1790" s="32">
        <f>AN1763+AN1772+AN1781</f>
        <v/>
      </c>
      <c r="AO1790" s="32">
        <f>AO1763+AO1772+AO1781</f>
        <v/>
      </c>
      <c r="AP1790" s="32">
        <f>AP1763+AP1772+AP1781</f>
        <v/>
      </c>
      <c r="AQ1790" s="32">
        <f>AQ1763+AQ1772+AQ1781</f>
        <v/>
      </c>
      <c r="AR1790" s="32">
        <f>AR1763+AR1772+AR1781</f>
        <v/>
      </c>
      <c r="AS1790" s="32">
        <f>AS1763+AS1772+AS1781</f>
        <v/>
      </c>
      <c r="AT1790" s="32">
        <f>AT1763+AT1772+AT1781</f>
        <v/>
      </c>
      <c r="AU1790" s="32">
        <f>AU1763+AU1772+AU1781</f>
        <v/>
      </c>
      <c r="AV1790" s="32">
        <f>AV1763+AV1772+AV1781</f>
        <v/>
      </c>
      <c r="AW1790" s="32">
        <f>AW1763+AW1772+AW1781</f>
        <v/>
      </c>
      <c r="AX1790" s="32">
        <f>AX1763+AX1772+AX1781</f>
        <v/>
      </c>
      <c r="AY1790" s="32">
        <f>AY1763+AY1772+AY1781</f>
        <v/>
      </c>
    </row>
    <row r="1791" hidden="1" outlineLevel="2">
      <c r="A1791" s="14" t="inlineStr">
        <is>
          <t>nce</t>
        </is>
      </c>
      <c r="B1791" s="14" t="inlineStr">
        <is>
          <t>oop</t>
        </is>
      </c>
      <c r="C1791" s="14" t="inlineStr">
        <is>
          <t>srv</t>
        </is>
      </c>
      <c r="D1791" s="36" t="n"/>
      <c r="E1791" s="36" t="n"/>
      <c r="F1791" s="36" t="n"/>
      <c r="G1791" s="36" t="n"/>
      <c r="H1791" s="14">
        <f>INDEX(VarLab,MATCH($A1791,VarKey,0))&amp;INDEX(MemLab,MATCH($C1791&amp;"|"&amp;$B1791,MemKey,0))</f>
        <v/>
      </c>
      <c r="I1791" s="14">
        <f>INDEX(VarUnit,MATCH($A1791,VarKey,0))</f>
        <v/>
      </c>
      <c r="J1791" s="14">
        <f>INDEX(VarSrc,MATCH($A1791,VarKey,0))</f>
        <v/>
      </c>
      <c r="K1791" s="11">
        <f>CodePrefix&amp;$A1791&amp;IF($C1791="","","."&amp;$C1791&amp;"."&amp;$B1791)&amp;INDEX(VarEnd,MATCH($A1791,VarKey,0))&amp;K$5</f>
        <v/>
      </c>
      <c r="L1791" s="37">
        <f>L1764+L1773+L1782</f>
        <v/>
      </c>
      <c r="M1791" s="32">
        <f>M1764+M1773+M1782</f>
        <v/>
      </c>
      <c r="N1791" s="32">
        <f>N1764+N1773+N1782</f>
        <v/>
      </c>
      <c r="O1791" s="32">
        <f>O1764+O1773+O1782</f>
        <v/>
      </c>
      <c r="P1791" s="32">
        <f>P1764+P1773+P1782</f>
        <v/>
      </c>
      <c r="Q1791" s="32">
        <f>Q1764+Q1773+Q1782</f>
        <v/>
      </c>
      <c r="R1791" s="32">
        <f>R1764+R1773+R1782</f>
        <v/>
      </c>
      <c r="S1791" s="32">
        <f>S1764+S1773+S1782</f>
        <v/>
      </c>
      <c r="T1791" s="32">
        <f>T1764+T1773+T1782</f>
        <v/>
      </c>
      <c r="U1791" s="32">
        <f>U1764+U1773+U1782</f>
        <v/>
      </c>
      <c r="V1791" s="32">
        <f>V1764+V1773+V1782</f>
        <v/>
      </c>
      <c r="W1791" s="32">
        <f>W1764+W1773+W1782</f>
        <v/>
      </c>
      <c r="X1791" s="32">
        <f>X1764+X1773+X1782</f>
        <v/>
      </c>
      <c r="Y1791" s="32">
        <f>Y1764+Y1773+Y1782</f>
        <v/>
      </c>
      <c r="Z1791" s="32">
        <f>Z1764+Z1773+Z1782</f>
        <v/>
      </c>
      <c r="AA1791" s="32">
        <f>AA1764+AA1773+AA1782</f>
        <v/>
      </c>
      <c r="AB1791" s="32">
        <f>AB1764+AB1773+AB1782</f>
        <v/>
      </c>
      <c r="AC1791" s="32">
        <f>AC1764+AC1773+AC1782</f>
        <v/>
      </c>
      <c r="AD1791" s="32">
        <f>AD1764+AD1773+AD1782</f>
        <v/>
      </c>
      <c r="AF1791" s="11">
        <f>CodePrefix&amp;$A1791&amp;IF($C1791="","","."&amp;$C1791&amp;"."&amp;$B1791)&amp;INDEX(VarEnd,MATCH($A1791,VarKey,0))&amp;AF$5</f>
        <v/>
      </c>
      <c r="AG1791" s="37">
        <f>AG1764+AG1773+AG1782</f>
        <v/>
      </c>
      <c r="AH1791" s="32">
        <f>AH1764+AH1773+AH1782</f>
        <v/>
      </c>
      <c r="AI1791" s="32">
        <f>AI1764+AI1773+AI1782</f>
        <v/>
      </c>
      <c r="AJ1791" s="32">
        <f>AJ1764+AJ1773+AJ1782</f>
        <v/>
      </c>
      <c r="AK1791" s="32">
        <f>AK1764+AK1773+AK1782</f>
        <v/>
      </c>
      <c r="AL1791" s="32">
        <f>AL1764+AL1773+AL1782</f>
        <v/>
      </c>
      <c r="AM1791" s="32">
        <f>AM1764+AM1773+AM1782</f>
        <v/>
      </c>
      <c r="AN1791" s="32">
        <f>AN1764+AN1773+AN1782</f>
        <v/>
      </c>
      <c r="AO1791" s="32">
        <f>AO1764+AO1773+AO1782</f>
        <v/>
      </c>
      <c r="AP1791" s="32">
        <f>AP1764+AP1773+AP1782</f>
        <v/>
      </c>
      <c r="AQ1791" s="32">
        <f>AQ1764+AQ1773+AQ1782</f>
        <v/>
      </c>
      <c r="AR1791" s="32">
        <f>AR1764+AR1773+AR1782</f>
        <v/>
      </c>
      <c r="AS1791" s="32">
        <f>AS1764+AS1773+AS1782</f>
        <v/>
      </c>
      <c r="AT1791" s="32">
        <f>AT1764+AT1773+AT1782</f>
        <v/>
      </c>
      <c r="AU1791" s="32">
        <f>AU1764+AU1773+AU1782</f>
        <v/>
      </c>
      <c r="AV1791" s="32">
        <f>AV1764+AV1773+AV1782</f>
        <v/>
      </c>
      <c r="AW1791" s="32">
        <f>AW1764+AW1773+AW1782</f>
        <v/>
      </c>
      <c r="AX1791" s="32">
        <f>AX1764+AX1773+AX1782</f>
        <v/>
      </c>
      <c r="AY1791" s="32">
        <f>AY1764+AY1773+AY1782</f>
        <v/>
      </c>
    </row>
    <row r="1792" hidden="1" outlineLevel="2">
      <c r="A1792" s="14" t="inlineStr">
        <is>
          <t>nce</t>
        </is>
      </c>
      <c r="B1792" s="14" t="inlineStr">
        <is>
          <t>bio</t>
        </is>
      </c>
      <c r="C1792" s="14" t="inlineStr">
        <is>
          <t>srv</t>
        </is>
      </c>
      <c r="D1792" s="36" t="n"/>
      <c r="E1792" s="36" t="n"/>
      <c r="F1792" s="36" t="n"/>
      <c r="G1792" s="36" t="n"/>
      <c r="H1792" s="14">
        <f>INDEX(VarLab,MATCH($A1792,VarKey,0))&amp;INDEX(MemLab,MATCH($C1792&amp;"|"&amp;$B1792,MemKey,0))</f>
        <v/>
      </c>
      <c r="I1792" s="14">
        <f>INDEX(VarUnit,MATCH($A1792,VarKey,0))</f>
        <v/>
      </c>
      <c r="J1792" s="14">
        <f>INDEX(VarSrc,MATCH($A1792,VarKey,0))</f>
        <v/>
      </c>
      <c r="K1792" s="11">
        <f>CodePrefix&amp;$A1792&amp;IF($C1792="","","."&amp;$C1792&amp;"."&amp;$B1792)&amp;INDEX(VarEnd,MATCH($A1792,VarKey,0))&amp;K$5</f>
        <v/>
      </c>
      <c r="L1792" s="37">
        <f>L1765+L1774+L1783</f>
        <v/>
      </c>
      <c r="M1792" s="32">
        <f>M1765+M1774+M1783</f>
        <v/>
      </c>
      <c r="N1792" s="32">
        <f>N1765+N1774+N1783</f>
        <v/>
      </c>
      <c r="O1792" s="32">
        <f>O1765+O1774+O1783</f>
        <v/>
      </c>
      <c r="P1792" s="32">
        <f>P1765+P1774+P1783</f>
        <v/>
      </c>
      <c r="Q1792" s="32">
        <f>Q1765+Q1774+Q1783</f>
        <v/>
      </c>
      <c r="R1792" s="32">
        <f>R1765+R1774+R1783</f>
        <v/>
      </c>
      <c r="S1792" s="32">
        <f>S1765+S1774+S1783</f>
        <v/>
      </c>
      <c r="T1792" s="32">
        <f>T1765+T1774+T1783</f>
        <v/>
      </c>
      <c r="U1792" s="32">
        <f>U1765+U1774+U1783</f>
        <v/>
      </c>
      <c r="V1792" s="32">
        <f>V1765+V1774+V1783</f>
        <v/>
      </c>
      <c r="W1792" s="32">
        <f>W1765+W1774+W1783</f>
        <v/>
      </c>
      <c r="X1792" s="32">
        <f>X1765+X1774+X1783</f>
        <v/>
      </c>
      <c r="Y1792" s="32">
        <f>Y1765+Y1774+Y1783</f>
        <v/>
      </c>
      <c r="Z1792" s="32">
        <f>Z1765+Z1774+Z1783</f>
        <v/>
      </c>
      <c r="AA1792" s="32">
        <f>AA1765+AA1774+AA1783</f>
        <v/>
      </c>
      <c r="AB1792" s="32">
        <f>AB1765+AB1774+AB1783</f>
        <v/>
      </c>
      <c r="AC1792" s="32">
        <f>AC1765+AC1774+AC1783</f>
        <v/>
      </c>
      <c r="AD1792" s="32">
        <f>AD1765+AD1774+AD1783</f>
        <v/>
      </c>
      <c r="AF1792" s="11">
        <f>CodePrefix&amp;$A1792&amp;IF($C1792="","","."&amp;$C1792&amp;"."&amp;$B1792)&amp;INDEX(VarEnd,MATCH($A1792,VarKey,0))&amp;AF$5</f>
        <v/>
      </c>
      <c r="AG1792" s="37">
        <f>AG1765+AG1774+AG1783</f>
        <v/>
      </c>
      <c r="AH1792" s="32">
        <f>AH1765+AH1774+AH1783</f>
        <v/>
      </c>
      <c r="AI1792" s="32">
        <f>AI1765+AI1774+AI1783</f>
        <v/>
      </c>
      <c r="AJ1792" s="32">
        <f>AJ1765+AJ1774+AJ1783</f>
        <v/>
      </c>
      <c r="AK1792" s="32">
        <f>AK1765+AK1774+AK1783</f>
        <v/>
      </c>
      <c r="AL1792" s="32">
        <f>AL1765+AL1774+AL1783</f>
        <v/>
      </c>
      <c r="AM1792" s="32">
        <f>AM1765+AM1774+AM1783</f>
        <v/>
      </c>
      <c r="AN1792" s="32">
        <f>AN1765+AN1774+AN1783</f>
        <v/>
      </c>
      <c r="AO1792" s="32">
        <f>AO1765+AO1774+AO1783</f>
        <v/>
      </c>
      <c r="AP1792" s="32">
        <f>AP1765+AP1774+AP1783</f>
        <v/>
      </c>
      <c r="AQ1792" s="32">
        <f>AQ1765+AQ1774+AQ1783</f>
        <v/>
      </c>
      <c r="AR1792" s="32">
        <f>AR1765+AR1774+AR1783</f>
        <v/>
      </c>
      <c r="AS1792" s="32">
        <f>AS1765+AS1774+AS1783</f>
        <v/>
      </c>
      <c r="AT1792" s="32">
        <f>AT1765+AT1774+AT1783</f>
        <v/>
      </c>
      <c r="AU1792" s="32">
        <f>AU1765+AU1774+AU1783</f>
        <v/>
      </c>
      <c r="AV1792" s="32">
        <f>AV1765+AV1774+AV1783</f>
        <v/>
      </c>
      <c r="AW1792" s="32">
        <f>AW1765+AW1774+AW1783</f>
        <v/>
      </c>
      <c r="AX1792" s="32">
        <f>AX1765+AX1774+AX1783</f>
        <v/>
      </c>
      <c r="AY1792" s="32">
        <f>AY1765+AY1774+AY1783</f>
        <v/>
      </c>
    </row>
    <row r="1793" hidden="1" outlineLevel="2"/>
    <row r="1794" hidden="1" outlineLevel="2">
      <c r="A1794" s="14" t="inlineStr">
        <is>
          <t>xcp</t>
        </is>
      </c>
      <c r="B1794" s="14" t="inlineStr">
        <is>
          <t>coa</t>
        </is>
      </c>
      <c r="C1794" s="14" t="inlineStr">
        <is>
          <t>srv</t>
        </is>
      </c>
      <c r="D1794" s="32">
        <f>INDEX(Inputs!$W$5:$W$132,MATCH($B1794&amp;"|"&amp;$C1794,Inputs!$A$5:$A$132,0))</f>
        <v/>
      </c>
      <c r="E1794" s="32">
        <f>INDEX(Inputs!$Z$5:$Z$132,MATCH($B1794&amp;"|"&amp;$C1794,Inputs!$A$5:$A$132,0))</f>
        <v/>
      </c>
      <c r="F1794" s="32">
        <f>INDEX(Inputs!$AA$5:$AA$132,MATCH($B1794&amp;"|"&amp;$C1794,Inputs!$A$5:$A$132,0))</f>
        <v/>
      </c>
      <c r="G1794" s="36" t="n"/>
      <c r="H1794" s="14">
        <f>INDEX(VarLab,MATCH($A1794,VarKey,0))&amp;INDEX(MemLab,MATCH($C1794&amp;"|"&amp;$B1794,MemKey,0))</f>
        <v/>
      </c>
      <c r="I1794" s="14">
        <f>INDEX(VarUnit,MATCH($A1794,VarKey,0))</f>
        <v/>
      </c>
      <c r="J1794" s="14">
        <f>INDEX(VarSrc,MATCH($A1794,VarKey,0))</f>
        <v/>
      </c>
      <c r="K1794" s="11">
        <f>CodePrefix&amp;$A1794&amp;IF($C1794="","","."&amp;$C1794&amp;"."&amp;$B1794)&amp;INDEX(VarEnd,MATCH($A1794,VarKey,0))&amp;K$5</f>
        <v/>
      </c>
      <c r="L1794" s="37">
        <f>$D1794*($E1794*L$321+$F1794*L$324)</f>
        <v/>
      </c>
      <c r="M1794" s="32">
        <f>$D1794*($E1794*M$321+$F1794*M$324)</f>
        <v/>
      </c>
      <c r="N1794" s="32">
        <f>$D1794*($E1794*N$321+$F1794*N$324)</f>
        <v/>
      </c>
      <c r="O1794" s="32">
        <f>$D1794*($E1794*O$321+$F1794*O$324)</f>
        <v/>
      </c>
      <c r="P1794" s="32">
        <f>$D1794*($E1794*P$321+$F1794*P$324)</f>
        <v/>
      </c>
      <c r="Q1794" s="32">
        <f>$D1794*($E1794*Q$321+$F1794*Q$324)</f>
        <v/>
      </c>
      <c r="R1794" s="32">
        <f>$D1794*($E1794*R$321+$F1794*R$324)</f>
        <v/>
      </c>
      <c r="S1794" s="32">
        <f>$D1794*($E1794*S$321+$F1794*S$324)</f>
        <v/>
      </c>
      <c r="T1794" s="32">
        <f>$D1794*($E1794*T$321+$F1794*T$324)</f>
        <v/>
      </c>
      <c r="U1794" s="32">
        <f>$D1794*($E1794*U$321+$F1794*U$324)</f>
        <v/>
      </c>
      <c r="V1794" s="32">
        <f>$D1794*($E1794*V$321+$F1794*V$324)</f>
        <v/>
      </c>
      <c r="W1794" s="32">
        <f>$D1794*($E1794*W$321+$F1794*W$324)</f>
        <v/>
      </c>
      <c r="X1794" s="32">
        <f>$D1794*($E1794*X$321+$F1794*X$324)</f>
        <v/>
      </c>
      <c r="Y1794" s="32">
        <f>$D1794*($E1794*Y$321+$F1794*Y$324)</f>
        <v/>
      </c>
      <c r="Z1794" s="32">
        <f>$D1794*($E1794*Z$321+$F1794*Z$324)</f>
        <v/>
      </c>
      <c r="AA1794" s="32">
        <f>$D1794*($E1794*AA$321+$F1794*AA$324)</f>
        <v/>
      </c>
      <c r="AB1794" s="32">
        <f>$D1794*($E1794*AB$321+$F1794*AB$324)</f>
        <v/>
      </c>
      <c r="AC1794" s="32">
        <f>$D1794*($E1794*AC$321+$F1794*AC$324)</f>
        <v/>
      </c>
      <c r="AD1794" s="32">
        <f>$D1794*($E1794*AD$321+$F1794*AD$324)</f>
        <v/>
      </c>
      <c r="AF1794" s="11">
        <f>CodePrefix&amp;$A1794&amp;IF($C1794="","","."&amp;$C1794&amp;"."&amp;$B1794)&amp;INDEX(VarEnd,MATCH($A1794,VarKey,0))&amp;AF$5</f>
        <v/>
      </c>
      <c r="AG1794" s="37">
        <f>$D1794*($E1794*AG$321+$F1794*AG$324)</f>
        <v/>
      </c>
      <c r="AH1794" s="32">
        <f>$D1794*($E1794*AH$321+$F1794*AH$324)</f>
        <v/>
      </c>
      <c r="AI1794" s="32">
        <f>$D1794*($E1794*AI$321+$F1794*AI$324)</f>
        <v/>
      </c>
      <c r="AJ1794" s="32">
        <f>$D1794*($E1794*AJ$321+$F1794*AJ$324)</f>
        <v/>
      </c>
      <c r="AK1794" s="32">
        <f>$D1794*($E1794*AK$321+$F1794*AK$324)</f>
        <v/>
      </c>
      <c r="AL1794" s="32">
        <f>$D1794*($E1794*AL$321+$F1794*AL$324)</f>
        <v/>
      </c>
      <c r="AM1794" s="32">
        <f>$D1794*($E1794*AM$321+$F1794*AM$324)</f>
        <v/>
      </c>
      <c r="AN1794" s="32">
        <f>$D1794*($E1794*AN$321+$F1794*AN$324)</f>
        <v/>
      </c>
      <c r="AO1794" s="32">
        <f>$D1794*($E1794*AO$321+$F1794*AO$324)</f>
        <v/>
      </c>
      <c r="AP1794" s="32">
        <f>$D1794*($E1794*AP$321+$F1794*AP$324)</f>
        <v/>
      </c>
      <c r="AQ1794" s="32">
        <f>$D1794*($E1794*AQ$321+$F1794*AQ$324)</f>
        <v/>
      </c>
      <c r="AR1794" s="32">
        <f>$D1794*($E1794*AR$321+$F1794*AR$324)</f>
        <v/>
      </c>
      <c r="AS1794" s="32">
        <f>$D1794*($E1794*AS$321+$F1794*AS$324)</f>
        <v/>
      </c>
      <c r="AT1794" s="32">
        <f>$D1794*($E1794*AT$321+$F1794*AT$324)</f>
        <v/>
      </c>
      <c r="AU1794" s="32">
        <f>$D1794*($E1794*AU$321+$F1794*AU$324)</f>
        <v/>
      </c>
      <c r="AV1794" s="32">
        <f>$D1794*($E1794*AV$321+$F1794*AV$324)</f>
        <v/>
      </c>
      <c r="AW1794" s="32">
        <f>$D1794*($E1794*AW$321+$F1794*AW$324)</f>
        <v/>
      </c>
      <c r="AX1794" s="32">
        <f>$D1794*($E1794*AX$321+$F1794*AX$324)</f>
        <v/>
      </c>
      <c r="AY1794" s="32">
        <f>$D1794*($E1794*AY$321+$F1794*AY$324)</f>
        <v/>
      </c>
    </row>
    <row r="1795" hidden="1" outlineLevel="2">
      <c r="A1795" s="14" t="inlineStr">
        <is>
          <t>xcp</t>
        </is>
      </c>
      <c r="B1795" s="14" t="inlineStr">
        <is>
          <t>nga</t>
        </is>
      </c>
      <c r="C1795" s="14" t="inlineStr">
        <is>
          <t>srv</t>
        </is>
      </c>
      <c r="D1795" s="32">
        <f>INDEX(Inputs!$W$5:$W$132,MATCH($B1795&amp;"|"&amp;$C1795,Inputs!$A$5:$A$132,0))</f>
        <v/>
      </c>
      <c r="E1795" s="32">
        <f>INDEX(Inputs!$Z$5:$Z$132,MATCH($B1795&amp;"|"&amp;$C1795,Inputs!$A$5:$A$132,0))</f>
        <v/>
      </c>
      <c r="F1795" s="32">
        <f>INDEX(Inputs!$AA$5:$AA$132,MATCH($B1795&amp;"|"&amp;$C1795,Inputs!$A$5:$A$132,0))</f>
        <v/>
      </c>
      <c r="G1795" s="36" t="n"/>
      <c r="H1795" s="14">
        <f>INDEX(VarLab,MATCH($A1795,VarKey,0))&amp;INDEX(MemLab,MATCH($C1795&amp;"|"&amp;$B1795,MemKey,0))</f>
        <v/>
      </c>
      <c r="I1795" s="14">
        <f>INDEX(VarUnit,MATCH($A1795,VarKey,0))</f>
        <v/>
      </c>
      <c r="J1795" s="14">
        <f>INDEX(VarSrc,MATCH($A1795,VarKey,0))</f>
        <v/>
      </c>
      <c r="K1795" s="11">
        <f>CodePrefix&amp;$A1795&amp;IF($C1795="","","."&amp;$C1795&amp;"."&amp;$B1795)&amp;INDEX(VarEnd,MATCH($A1795,VarKey,0))&amp;K$5</f>
        <v/>
      </c>
      <c r="L1795" s="37">
        <f>$D1795*($E1795*L$321+$F1795*L$324)</f>
        <v/>
      </c>
      <c r="M1795" s="32">
        <f>$D1795*($E1795*M$321+$F1795*M$324)</f>
        <v/>
      </c>
      <c r="N1795" s="32">
        <f>$D1795*($E1795*N$321+$F1795*N$324)</f>
        <v/>
      </c>
      <c r="O1795" s="32">
        <f>$D1795*($E1795*O$321+$F1795*O$324)</f>
        <v/>
      </c>
      <c r="P1795" s="32">
        <f>$D1795*($E1795*P$321+$F1795*P$324)</f>
        <v/>
      </c>
      <c r="Q1795" s="32">
        <f>$D1795*($E1795*Q$321+$F1795*Q$324)</f>
        <v/>
      </c>
      <c r="R1795" s="32">
        <f>$D1795*($E1795*R$321+$F1795*R$324)</f>
        <v/>
      </c>
      <c r="S1795" s="32">
        <f>$D1795*($E1795*S$321+$F1795*S$324)</f>
        <v/>
      </c>
      <c r="T1795" s="32">
        <f>$D1795*($E1795*T$321+$F1795*T$324)</f>
        <v/>
      </c>
      <c r="U1795" s="32">
        <f>$D1795*($E1795*U$321+$F1795*U$324)</f>
        <v/>
      </c>
      <c r="V1795" s="32">
        <f>$D1795*($E1795*V$321+$F1795*V$324)</f>
        <v/>
      </c>
      <c r="W1795" s="32">
        <f>$D1795*($E1795*W$321+$F1795*W$324)</f>
        <v/>
      </c>
      <c r="X1795" s="32">
        <f>$D1795*($E1795*X$321+$F1795*X$324)</f>
        <v/>
      </c>
      <c r="Y1795" s="32">
        <f>$D1795*($E1795*Y$321+$F1795*Y$324)</f>
        <v/>
      </c>
      <c r="Z1795" s="32">
        <f>$D1795*($E1795*Z$321+$F1795*Z$324)</f>
        <v/>
      </c>
      <c r="AA1795" s="32">
        <f>$D1795*($E1795*AA$321+$F1795*AA$324)</f>
        <v/>
      </c>
      <c r="AB1795" s="32">
        <f>$D1795*($E1795*AB$321+$F1795*AB$324)</f>
        <v/>
      </c>
      <c r="AC1795" s="32">
        <f>$D1795*($E1795*AC$321+$F1795*AC$324)</f>
        <v/>
      </c>
      <c r="AD1795" s="32">
        <f>$D1795*($E1795*AD$321+$F1795*AD$324)</f>
        <v/>
      </c>
      <c r="AF1795" s="11">
        <f>CodePrefix&amp;$A1795&amp;IF($C1795="","","."&amp;$C1795&amp;"."&amp;$B1795)&amp;INDEX(VarEnd,MATCH($A1795,VarKey,0))&amp;AF$5</f>
        <v/>
      </c>
      <c r="AG1795" s="37">
        <f>$D1795*($E1795*AG$321+$F1795*AG$324)</f>
        <v/>
      </c>
      <c r="AH1795" s="32">
        <f>$D1795*($E1795*AH$321+$F1795*AH$324)</f>
        <v/>
      </c>
      <c r="AI1795" s="32">
        <f>$D1795*($E1795*AI$321+$F1795*AI$324)</f>
        <v/>
      </c>
      <c r="AJ1795" s="32">
        <f>$D1795*($E1795*AJ$321+$F1795*AJ$324)</f>
        <v/>
      </c>
      <c r="AK1795" s="32">
        <f>$D1795*($E1795*AK$321+$F1795*AK$324)</f>
        <v/>
      </c>
      <c r="AL1795" s="32">
        <f>$D1795*($E1795*AL$321+$F1795*AL$324)</f>
        <v/>
      </c>
      <c r="AM1795" s="32">
        <f>$D1795*($E1795*AM$321+$F1795*AM$324)</f>
        <v/>
      </c>
      <c r="AN1795" s="32">
        <f>$D1795*($E1795*AN$321+$F1795*AN$324)</f>
        <v/>
      </c>
      <c r="AO1795" s="32">
        <f>$D1795*($E1795*AO$321+$F1795*AO$324)</f>
        <v/>
      </c>
      <c r="AP1795" s="32">
        <f>$D1795*($E1795*AP$321+$F1795*AP$324)</f>
        <v/>
      </c>
      <c r="AQ1795" s="32">
        <f>$D1795*($E1795*AQ$321+$F1795*AQ$324)</f>
        <v/>
      </c>
      <c r="AR1795" s="32">
        <f>$D1795*($E1795*AR$321+$F1795*AR$324)</f>
        <v/>
      </c>
      <c r="AS1795" s="32">
        <f>$D1795*($E1795*AS$321+$F1795*AS$324)</f>
        <v/>
      </c>
      <c r="AT1795" s="32">
        <f>$D1795*($E1795*AT$321+$F1795*AT$324)</f>
        <v/>
      </c>
      <c r="AU1795" s="32">
        <f>$D1795*($E1795*AU$321+$F1795*AU$324)</f>
        <v/>
      </c>
      <c r="AV1795" s="32">
        <f>$D1795*($E1795*AV$321+$F1795*AV$324)</f>
        <v/>
      </c>
      <c r="AW1795" s="32">
        <f>$D1795*($E1795*AW$321+$F1795*AW$324)</f>
        <v/>
      </c>
      <c r="AX1795" s="32">
        <f>$D1795*($E1795*AX$321+$F1795*AX$324)</f>
        <v/>
      </c>
      <c r="AY1795" s="32">
        <f>$D1795*($E1795*AY$321+$F1795*AY$324)</f>
        <v/>
      </c>
    </row>
    <row r="1796" hidden="1" outlineLevel="2">
      <c r="A1796" s="14" t="inlineStr">
        <is>
          <t>xcp</t>
        </is>
      </c>
      <c r="B1796" s="14" t="inlineStr">
        <is>
          <t>gso</t>
        </is>
      </c>
      <c r="C1796" s="14" t="inlineStr">
        <is>
          <t>srv</t>
        </is>
      </c>
      <c r="D1796" s="32">
        <f>INDEX(Inputs!$W$5:$W$132,MATCH($B1796&amp;"|"&amp;$C1796,Inputs!$A$5:$A$132,0))</f>
        <v/>
      </c>
      <c r="E1796" s="32">
        <f>INDEX(Inputs!$Z$5:$Z$132,MATCH($B1796&amp;"|"&amp;$C1796,Inputs!$A$5:$A$132,0))</f>
        <v/>
      </c>
      <c r="F1796" s="32">
        <f>INDEX(Inputs!$AA$5:$AA$132,MATCH($B1796&amp;"|"&amp;$C1796,Inputs!$A$5:$A$132,0))</f>
        <v/>
      </c>
      <c r="G1796" s="36" t="n"/>
      <c r="H1796" s="14">
        <f>INDEX(VarLab,MATCH($A1796,VarKey,0))&amp;INDEX(MemLab,MATCH($C1796&amp;"|"&amp;$B1796,MemKey,0))</f>
        <v/>
      </c>
      <c r="I1796" s="14">
        <f>INDEX(VarUnit,MATCH($A1796,VarKey,0))</f>
        <v/>
      </c>
      <c r="J1796" s="14">
        <f>INDEX(VarSrc,MATCH($A1796,VarKey,0))</f>
        <v/>
      </c>
      <c r="K1796" s="11">
        <f>CodePrefix&amp;$A1796&amp;IF($C1796="","","."&amp;$C1796&amp;"."&amp;$B1796)&amp;INDEX(VarEnd,MATCH($A1796,VarKey,0))&amp;K$5</f>
        <v/>
      </c>
      <c r="L1796" s="37">
        <f>$D1796*($E1796*L$321+$F1796*L$324)</f>
        <v/>
      </c>
      <c r="M1796" s="32">
        <f>$D1796*($E1796*M$321+$F1796*M$324)</f>
        <v/>
      </c>
      <c r="N1796" s="32">
        <f>$D1796*($E1796*N$321+$F1796*N$324)</f>
        <v/>
      </c>
      <c r="O1796" s="32">
        <f>$D1796*($E1796*O$321+$F1796*O$324)</f>
        <v/>
      </c>
      <c r="P1796" s="32">
        <f>$D1796*($E1796*P$321+$F1796*P$324)</f>
        <v/>
      </c>
      <c r="Q1796" s="32">
        <f>$D1796*($E1796*Q$321+$F1796*Q$324)</f>
        <v/>
      </c>
      <c r="R1796" s="32">
        <f>$D1796*($E1796*R$321+$F1796*R$324)</f>
        <v/>
      </c>
      <c r="S1796" s="32">
        <f>$D1796*($E1796*S$321+$F1796*S$324)</f>
        <v/>
      </c>
      <c r="T1796" s="32">
        <f>$D1796*($E1796*T$321+$F1796*T$324)</f>
        <v/>
      </c>
      <c r="U1796" s="32">
        <f>$D1796*($E1796*U$321+$F1796*U$324)</f>
        <v/>
      </c>
      <c r="V1796" s="32">
        <f>$D1796*($E1796*V$321+$F1796*V$324)</f>
        <v/>
      </c>
      <c r="W1796" s="32">
        <f>$D1796*($E1796*W$321+$F1796*W$324)</f>
        <v/>
      </c>
      <c r="X1796" s="32">
        <f>$D1796*($E1796*X$321+$F1796*X$324)</f>
        <v/>
      </c>
      <c r="Y1796" s="32">
        <f>$D1796*($E1796*Y$321+$F1796*Y$324)</f>
        <v/>
      </c>
      <c r="Z1796" s="32">
        <f>$D1796*($E1796*Z$321+$F1796*Z$324)</f>
        <v/>
      </c>
      <c r="AA1796" s="32">
        <f>$D1796*($E1796*AA$321+$F1796*AA$324)</f>
        <v/>
      </c>
      <c r="AB1796" s="32">
        <f>$D1796*($E1796*AB$321+$F1796*AB$324)</f>
        <v/>
      </c>
      <c r="AC1796" s="32">
        <f>$D1796*($E1796*AC$321+$F1796*AC$324)</f>
        <v/>
      </c>
      <c r="AD1796" s="32">
        <f>$D1796*($E1796*AD$321+$F1796*AD$324)</f>
        <v/>
      </c>
      <c r="AF1796" s="11">
        <f>CodePrefix&amp;$A1796&amp;IF($C1796="","","."&amp;$C1796&amp;"."&amp;$B1796)&amp;INDEX(VarEnd,MATCH($A1796,VarKey,0))&amp;AF$5</f>
        <v/>
      </c>
      <c r="AG1796" s="37">
        <f>$D1796*($E1796*AG$321+$F1796*AG$324)</f>
        <v/>
      </c>
      <c r="AH1796" s="32">
        <f>$D1796*($E1796*AH$321+$F1796*AH$324)</f>
        <v/>
      </c>
      <c r="AI1796" s="32">
        <f>$D1796*($E1796*AI$321+$F1796*AI$324)</f>
        <v/>
      </c>
      <c r="AJ1796" s="32">
        <f>$D1796*($E1796*AJ$321+$F1796*AJ$324)</f>
        <v/>
      </c>
      <c r="AK1796" s="32">
        <f>$D1796*($E1796*AK$321+$F1796*AK$324)</f>
        <v/>
      </c>
      <c r="AL1796" s="32">
        <f>$D1796*($E1796*AL$321+$F1796*AL$324)</f>
        <v/>
      </c>
      <c r="AM1796" s="32">
        <f>$D1796*($E1796*AM$321+$F1796*AM$324)</f>
        <v/>
      </c>
      <c r="AN1796" s="32">
        <f>$D1796*($E1796*AN$321+$F1796*AN$324)</f>
        <v/>
      </c>
      <c r="AO1796" s="32">
        <f>$D1796*($E1796*AO$321+$F1796*AO$324)</f>
        <v/>
      </c>
      <c r="AP1796" s="32">
        <f>$D1796*($E1796*AP$321+$F1796*AP$324)</f>
        <v/>
      </c>
      <c r="AQ1796" s="32">
        <f>$D1796*($E1796*AQ$321+$F1796*AQ$324)</f>
        <v/>
      </c>
      <c r="AR1796" s="32">
        <f>$D1796*($E1796*AR$321+$F1796*AR$324)</f>
        <v/>
      </c>
      <c r="AS1796" s="32">
        <f>$D1796*($E1796*AS$321+$F1796*AS$324)</f>
        <v/>
      </c>
      <c r="AT1796" s="32">
        <f>$D1796*($E1796*AT$321+$F1796*AT$324)</f>
        <v/>
      </c>
      <c r="AU1796" s="32">
        <f>$D1796*($E1796*AU$321+$F1796*AU$324)</f>
        <v/>
      </c>
      <c r="AV1796" s="32">
        <f>$D1796*($E1796*AV$321+$F1796*AV$324)</f>
        <v/>
      </c>
      <c r="AW1796" s="32">
        <f>$D1796*($E1796*AW$321+$F1796*AW$324)</f>
        <v/>
      </c>
      <c r="AX1796" s="32">
        <f>$D1796*($E1796*AX$321+$F1796*AX$324)</f>
        <v/>
      </c>
      <c r="AY1796" s="32">
        <f>$D1796*($E1796*AY$321+$F1796*AY$324)</f>
        <v/>
      </c>
    </row>
    <row r="1797" hidden="1" outlineLevel="2">
      <c r="A1797" s="14" t="inlineStr">
        <is>
          <t>xcp</t>
        </is>
      </c>
      <c r="B1797" s="14" t="inlineStr">
        <is>
          <t>die</t>
        </is>
      </c>
      <c r="C1797" s="14" t="inlineStr">
        <is>
          <t>srv</t>
        </is>
      </c>
      <c r="D1797" s="32">
        <f>INDEX(Inputs!$W$5:$W$132,MATCH($B1797&amp;"|"&amp;$C1797,Inputs!$A$5:$A$132,0))</f>
        <v/>
      </c>
      <c r="E1797" s="32">
        <f>INDEX(Inputs!$Z$5:$Z$132,MATCH($B1797&amp;"|"&amp;$C1797,Inputs!$A$5:$A$132,0))</f>
        <v/>
      </c>
      <c r="F1797" s="32">
        <f>INDEX(Inputs!$AA$5:$AA$132,MATCH($B1797&amp;"|"&amp;$C1797,Inputs!$A$5:$A$132,0))</f>
        <v/>
      </c>
      <c r="G1797" s="36" t="n"/>
      <c r="H1797" s="14">
        <f>INDEX(VarLab,MATCH($A1797,VarKey,0))&amp;INDEX(MemLab,MATCH($C1797&amp;"|"&amp;$B1797,MemKey,0))</f>
        <v/>
      </c>
      <c r="I1797" s="14">
        <f>INDEX(VarUnit,MATCH($A1797,VarKey,0))</f>
        <v/>
      </c>
      <c r="J1797" s="14">
        <f>INDEX(VarSrc,MATCH($A1797,VarKey,0))</f>
        <v/>
      </c>
      <c r="K1797" s="11">
        <f>CodePrefix&amp;$A1797&amp;IF($C1797="","","."&amp;$C1797&amp;"."&amp;$B1797)&amp;INDEX(VarEnd,MATCH($A1797,VarKey,0))&amp;K$5</f>
        <v/>
      </c>
      <c r="L1797" s="37">
        <f>$D1797*($E1797*L$321+$F1797*L$324)</f>
        <v/>
      </c>
      <c r="M1797" s="32">
        <f>$D1797*($E1797*M$321+$F1797*M$324)</f>
        <v/>
      </c>
      <c r="N1797" s="32">
        <f>$D1797*($E1797*N$321+$F1797*N$324)</f>
        <v/>
      </c>
      <c r="O1797" s="32">
        <f>$D1797*($E1797*O$321+$F1797*O$324)</f>
        <v/>
      </c>
      <c r="P1797" s="32">
        <f>$D1797*($E1797*P$321+$F1797*P$324)</f>
        <v/>
      </c>
      <c r="Q1797" s="32">
        <f>$D1797*($E1797*Q$321+$F1797*Q$324)</f>
        <v/>
      </c>
      <c r="R1797" s="32">
        <f>$D1797*($E1797*R$321+$F1797*R$324)</f>
        <v/>
      </c>
      <c r="S1797" s="32">
        <f>$D1797*($E1797*S$321+$F1797*S$324)</f>
        <v/>
      </c>
      <c r="T1797" s="32">
        <f>$D1797*($E1797*T$321+$F1797*T$324)</f>
        <v/>
      </c>
      <c r="U1797" s="32">
        <f>$D1797*($E1797*U$321+$F1797*U$324)</f>
        <v/>
      </c>
      <c r="V1797" s="32">
        <f>$D1797*($E1797*V$321+$F1797*V$324)</f>
        <v/>
      </c>
      <c r="W1797" s="32">
        <f>$D1797*($E1797*W$321+$F1797*W$324)</f>
        <v/>
      </c>
      <c r="X1797" s="32">
        <f>$D1797*($E1797*X$321+$F1797*X$324)</f>
        <v/>
      </c>
      <c r="Y1797" s="32">
        <f>$D1797*($E1797*Y$321+$F1797*Y$324)</f>
        <v/>
      </c>
      <c r="Z1797" s="32">
        <f>$D1797*($E1797*Z$321+$F1797*Z$324)</f>
        <v/>
      </c>
      <c r="AA1797" s="32">
        <f>$D1797*($E1797*AA$321+$F1797*AA$324)</f>
        <v/>
      </c>
      <c r="AB1797" s="32">
        <f>$D1797*($E1797*AB$321+$F1797*AB$324)</f>
        <v/>
      </c>
      <c r="AC1797" s="32">
        <f>$D1797*($E1797*AC$321+$F1797*AC$324)</f>
        <v/>
      </c>
      <c r="AD1797" s="32">
        <f>$D1797*($E1797*AD$321+$F1797*AD$324)</f>
        <v/>
      </c>
      <c r="AF1797" s="11">
        <f>CodePrefix&amp;$A1797&amp;IF($C1797="","","."&amp;$C1797&amp;"."&amp;$B1797)&amp;INDEX(VarEnd,MATCH($A1797,VarKey,0))&amp;AF$5</f>
        <v/>
      </c>
      <c r="AG1797" s="37">
        <f>$D1797*($E1797*AG$321+$F1797*AG$324)</f>
        <v/>
      </c>
      <c r="AH1797" s="32">
        <f>$D1797*($E1797*AH$321+$F1797*AH$324)</f>
        <v/>
      </c>
      <c r="AI1797" s="32">
        <f>$D1797*($E1797*AI$321+$F1797*AI$324)</f>
        <v/>
      </c>
      <c r="AJ1797" s="32">
        <f>$D1797*($E1797*AJ$321+$F1797*AJ$324)</f>
        <v/>
      </c>
      <c r="AK1797" s="32">
        <f>$D1797*($E1797*AK$321+$F1797*AK$324)</f>
        <v/>
      </c>
      <c r="AL1797" s="32">
        <f>$D1797*($E1797*AL$321+$F1797*AL$324)</f>
        <v/>
      </c>
      <c r="AM1797" s="32">
        <f>$D1797*($E1797*AM$321+$F1797*AM$324)</f>
        <v/>
      </c>
      <c r="AN1797" s="32">
        <f>$D1797*($E1797*AN$321+$F1797*AN$324)</f>
        <v/>
      </c>
      <c r="AO1797" s="32">
        <f>$D1797*($E1797*AO$321+$F1797*AO$324)</f>
        <v/>
      </c>
      <c r="AP1797" s="32">
        <f>$D1797*($E1797*AP$321+$F1797*AP$324)</f>
        <v/>
      </c>
      <c r="AQ1797" s="32">
        <f>$D1797*($E1797*AQ$321+$F1797*AQ$324)</f>
        <v/>
      </c>
      <c r="AR1797" s="32">
        <f>$D1797*($E1797*AR$321+$F1797*AR$324)</f>
        <v/>
      </c>
      <c r="AS1797" s="32">
        <f>$D1797*($E1797*AS$321+$F1797*AS$324)</f>
        <v/>
      </c>
      <c r="AT1797" s="32">
        <f>$D1797*($E1797*AT$321+$F1797*AT$324)</f>
        <v/>
      </c>
      <c r="AU1797" s="32">
        <f>$D1797*($E1797*AU$321+$F1797*AU$324)</f>
        <v/>
      </c>
      <c r="AV1797" s="32">
        <f>$D1797*($E1797*AV$321+$F1797*AV$324)</f>
        <v/>
      </c>
      <c r="AW1797" s="32">
        <f>$D1797*($E1797*AW$321+$F1797*AW$324)</f>
        <v/>
      </c>
      <c r="AX1797" s="32">
        <f>$D1797*($E1797*AX$321+$F1797*AX$324)</f>
        <v/>
      </c>
      <c r="AY1797" s="32">
        <f>$D1797*($E1797*AY$321+$F1797*AY$324)</f>
        <v/>
      </c>
    </row>
    <row r="1798" hidden="1" outlineLevel="2">
      <c r="A1798" s="14" t="inlineStr">
        <is>
          <t>xcp</t>
        </is>
      </c>
      <c r="B1798" s="14" t="inlineStr">
        <is>
          <t>lpg</t>
        </is>
      </c>
      <c r="C1798" s="14" t="inlineStr">
        <is>
          <t>srv</t>
        </is>
      </c>
      <c r="D1798" s="32">
        <f>INDEX(Inputs!$W$5:$W$132,MATCH($B1798&amp;"|"&amp;$C1798,Inputs!$A$5:$A$132,0))</f>
        <v/>
      </c>
      <c r="E1798" s="32">
        <f>INDEX(Inputs!$Z$5:$Z$132,MATCH($B1798&amp;"|"&amp;$C1798,Inputs!$A$5:$A$132,0))</f>
        <v/>
      </c>
      <c r="F1798" s="32">
        <f>INDEX(Inputs!$AA$5:$AA$132,MATCH($B1798&amp;"|"&amp;$C1798,Inputs!$A$5:$A$132,0))</f>
        <v/>
      </c>
      <c r="G1798" s="36" t="n"/>
      <c r="H1798" s="14">
        <f>INDEX(VarLab,MATCH($A1798,VarKey,0))&amp;INDEX(MemLab,MATCH($C1798&amp;"|"&amp;$B1798,MemKey,0))</f>
        <v/>
      </c>
      <c r="I1798" s="14">
        <f>INDEX(VarUnit,MATCH($A1798,VarKey,0))</f>
        <v/>
      </c>
      <c r="J1798" s="14">
        <f>INDEX(VarSrc,MATCH($A1798,VarKey,0))</f>
        <v/>
      </c>
      <c r="K1798" s="11">
        <f>CodePrefix&amp;$A1798&amp;IF($C1798="","","."&amp;$C1798&amp;"."&amp;$B1798)&amp;INDEX(VarEnd,MATCH($A1798,VarKey,0))&amp;K$5</f>
        <v/>
      </c>
      <c r="L1798" s="37">
        <f>$D1798*($E1798*L$321+$F1798*L$324)</f>
        <v/>
      </c>
      <c r="M1798" s="32">
        <f>$D1798*($E1798*M$321+$F1798*M$324)</f>
        <v/>
      </c>
      <c r="N1798" s="32">
        <f>$D1798*($E1798*N$321+$F1798*N$324)</f>
        <v/>
      </c>
      <c r="O1798" s="32">
        <f>$D1798*($E1798*O$321+$F1798*O$324)</f>
        <v/>
      </c>
      <c r="P1798" s="32">
        <f>$D1798*($E1798*P$321+$F1798*P$324)</f>
        <v/>
      </c>
      <c r="Q1798" s="32">
        <f>$D1798*($E1798*Q$321+$F1798*Q$324)</f>
        <v/>
      </c>
      <c r="R1798" s="32">
        <f>$D1798*($E1798*R$321+$F1798*R$324)</f>
        <v/>
      </c>
      <c r="S1798" s="32">
        <f>$D1798*($E1798*S$321+$F1798*S$324)</f>
        <v/>
      </c>
      <c r="T1798" s="32">
        <f>$D1798*($E1798*T$321+$F1798*T$324)</f>
        <v/>
      </c>
      <c r="U1798" s="32">
        <f>$D1798*($E1798*U$321+$F1798*U$324)</f>
        <v/>
      </c>
      <c r="V1798" s="32">
        <f>$D1798*($E1798*V$321+$F1798*V$324)</f>
        <v/>
      </c>
      <c r="W1798" s="32">
        <f>$D1798*($E1798*W$321+$F1798*W$324)</f>
        <v/>
      </c>
      <c r="X1798" s="32">
        <f>$D1798*($E1798*X$321+$F1798*X$324)</f>
        <v/>
      </c>
      <c r="Y1798" s="32">
        <f>$D1798*($E1798*Y$321+$F1798*Y$324)</f>
        <v/>
      </c>
      <c r="Z1798" s="32">
        <f>$D1798*($E1798*Z$321+$F1798*Z$324)</f>
        <v/>
      </c>
      <c r="AA1798" s="32">
        <f>$D1798*($E1798*AA$321+$F1798*AA$324)</f>
        <v/>
      </c>
      <c r="AB1798" s="32">
        <f>$D1798*($E1798*AB$321+$F1798*AB$324)</f>
        <v/>
      </c>
      <c r="AC1798" s="32">
        <f>$D1798*($E1798*AC$321+$F1798*AC$324)</f>
        <v/>
      </c>
      <c r="AD1798" s="32">
        <f>$D1798*($E1798*AD$321+$F1798*AD$324)</f>
        <v/>
      </c>
      <c r="AF1798" s="11">
        <f>CodePrefix&amp;$A1798&amp;IF($C1798="","","."&amp;$C1798&amp;"."&amp;$B1798)&amp;INDEX(VarEnd,MATCH($A1798,VarKey,0))&amp;AF$5</f>
        <v/>
      </c>
      <c r="AG1798" s="37">
        <f>$D1798*($E1798*AG$321+$F1798*AG$324)</f>
        <v/>
      </c>
      <c r="AH1798" s="32">
        <f>$D1798*($E1798*AH$321+$F1798*AH$324)</f>
        <v/>
      </c>
      <c r="AI1798" s="32">
        <f>$D1798*($E1798*AI$321+$F1798*AI$324)</f>
        <v/>
      </c>
      <c r="AJ1798" s="32">
        <f>$D1798*($E1798*AJ$321+$F1798*AJ$324)</f>
        <v/>
      </c>
      <c r="AK1798" s="32">
        <f>$D1798*($E1798*AK$321+$F1798*AK$324)</f>
        <v/>
      </c>
      <c r="AL1798" s="32">
        <f>$D1798*($E1798*AL$321+$F1798*AL$324)</f>
        <v/>
      </c>
      <c r="AM1798" s="32">
        <f>$D1798*($E1798*AM$321+$F1798*AM$324)</f>
        <v/>
      </c>
      <c r="AN1798" s="32">
        <f>$D1798*($E1798*AN$321+$F1798*AN$324)</f>
        <v/>
      </c>
      <c r="AO1798" s="32">
        <f>$D1798*($E1798*AO$321+$F1798*AO$324)</f>
        <v/>
      </c>
      <c r="AP1798" s="32">
        <f>$D1798*($E1798*AP$321+$F1798*AP$324)</f>
        <v/>
      </c>
      <c r="AQ1798" s="32">
        <f>$D1798*($E1798*AQ$321+$F1798*AQ$324)</f>
        <v/>
      </c>
      <c r="AR1798" s="32">
        <f>$D1798*($E1798*AR$321+$F1798*AR$324)</f>
        <v/>
      </c>
      <c r="AS1798" s="32">
        <f>$D1798*($E1798*AS$321+$F1798*AS$324)</f>
        <v/>
      </c>
      <c r="AT1798" s="32">
        <f>$D1798*($E1798*AT$321+$F1798*AT$324)</f>
        <v/>
      </c>
      <c r="AU1798" s="32">
        <f>$D1798*($E1798*AU$321+$F1798*AU$324)</f>
        <v/>
      </c>
      <c r="AV1798" s="32">
        <f>$D1798*($E1798*AV$321+$F1798*AV$324)</f>
        <v/>
      </c>
      <c r="AW1798" s="32">
        <f>$D1798*($E1798*AW$321+$F1798*AW$324)</f>
        <v/>
      </c>
      <c r="AX1798" s="32">
        <f>$D1798*($E1798*AX$321+$F1798*AX$324)</f>
        <v/>
      </c>
      <c r="AY1798" s="32">
        <f>$D1798*($E1798*AY$321+$F1798*AY$324)</f>
        <v/>
      </c>
    </row>
    <row r="1799" hidden="1" outlineLevel="2">
      <c r="A1799" s="14" t="inlineStr">
        <is>
          <t>xcp</t>
        </is>
      </c>
      <c r="B1799" s="14" t="inlineStr">
        <is>
          <t>ker</t>
        </is>
      </c>
      <c r="C1799" s="14" t="inlineStr">
        <is>
          <t>srv</t>
        </is>
      </c>
      <c r="D1799" s="32">
        <f>INDEX(Inputs!$W$5:$W$132,MATCH($B1799&amp;"|"&amp;$C1799,Inputs!$A$5:$A$132,0))</f>
        <v/>
      </c>
      <c r="E1799" s="32">
        <f>INDEX(Inputs!$Z$5:$Z$132,MATCH($B1799&amp;"|"&amp;$C1799,Inputs!$A$5:$A$132,0))</f>
        <v/>
      </c>
      <c r="F1799" s="32">
        <f>INDEX(Inputs!$AA$5:$AA$132,MATCH($B1799&amp;"|"&amp;$C1799,Inputs!$A$5:$A$132,0))</f>
        <v/>
      </c>
      <c r="G1799" s="36" t="n"/>
      <c r="H1799" s="14">
        <f>INDEX(VarLab,MATCH($A1799,VarKey,0))&amp;INDEX(MemLab,MATCH($C1799&amp;"|"&amp;$B1799,MemKey,0))</f>
        <v/>
      </c>
      <c r="I1799" s="14">
        <f>INDEX(VarUnit,MATCH($A1799,VarKey,0))</f>
        <v/>
      </c>
      <c r="J1799" s="14">
        <f>INDEX(VarSrc,MATCH($A1799,VarKey,0))</f>
        <v/>
      </c>
      <c r="K1799" s="11">
        <f>CodePrefix&amp;$A1799&amp;IF($C1799="","","."&amp;$C1799&amp;"."&amp;$B1799)&amp;INDEX(VarEnd,MATCH($A1799,VarKey,0))&amp;K$5</f>
        <v/>
      </c>
      <c r="L1799" s="37">
        <f>$D1799*($E1799*L$321+$F1799*L$324)</f>
        <v/>
      </c>
      <c r="M1799" s="32">
        <f>$D1799*($E1799*M$321+$F1799*M$324)</f>
        <v/>
      </c>
      <c r="N1799" s="32">
        <f>$D1799*($E1799*N$321+$F1799*N$324)</f>
        <v/>
      </c>
      <c r="O1799" s="32">
        <f>$D1799*($E1799*O$321+$F1799*O$324)</f>
        <v/>
      </c>
      <c r="P1799" s="32">
        <f>$D1799*($E1799*P$321+$F1799*P$324)</f>
        <v/>
      </c>
      <c r="Q1799" s="32">
        <f>$D1799*($E1799*Q$321+$F1799*Q$324)</f>
        <v/>
      </c>
      <c r="R1799" s="32">
        <f>$D1799*($E1799*R$321+$F1799*R$324)</f>
        <v/>
      </c>
      <c r="S1799" s="32">
        <f>$D1799*($E1799*S$321+$F1799*S$324)</f>
        <v/>
      </c>
      <c r="T1799" s="32">
        <f>$D1799*($E1799*T$321+$F1799*T$324)</f>
        <v/>
      </c>
      <c r="U1799" s="32">
        <f>$D1799*($E1799*U$321+$F1799*U$324)</f>
        <v/>
      </c>
      <c r="V1799" s="32">
        <f>$D1799*($E1799*V$321+$F1799*V$324)</f>
        <v/>
      </c>
      <c r="W1799" s="32">
        <f>$D1799*($E1799*W$321+$F1799*W$324)</f>
        <v/>
      </c>
      <c r="X1799" s="32">
        <f>$D1799*($E1799*X$321+$F1799*X$324)</f>
        <v/>
      </c>
      <c r="Y1799" s="32">
        <f>$D1799*($E1799*Y$321+$F1799*Y$324)</f>
        <v/>
      </c>
      <c r="Z1799" s="32">
        <f>$D1799*($E1799*Z$321+$F1799*Z$324)</f>
        <v/>
      </c>
      <c r="AA1799" s="32">
        <f>$D1799*($E1799*AA$321+$F1799*AA$324)</f>
        <v/>
      </c>
      <c r="AB1799" s="32">
        <f>$D1799*($E1799*AB$321+$F1799*AB$324)</f>
        <v/>
      </c>
      <c r="AC1799" s="32">
        <f>$D1799*($E1799*AC$321+$F1799*AC$324)</f>
        <v/>
      </c>
      <c r="AD1799" s="32">
        <f>$D1799*($E1799*AD$321+$F1799*AD$324)</f>
        <v/>
      </c>
      <c r="AF1799" s="11">
        <f>CodePrefix&amp;$A1799&amp;IF($C1799="","","."&amp;$C1799&amp;"."&amp;$B1799)&amp;INDEX(VarEnd,MATCH($A1799,VarKey,0))&amp;AF$5</f>
        <v/>
      </c>
      <c r="AG1799" s="37">
        <f>$D1799*($E1799*AG$321+$F1799*AG$324)</f>
        <v/>
      </c>
      <c r="AH1799" s="32">
        <f>$D1799*($E1799*AH$321+$F1799*AH$324)</f>
        <v/>
      </c>
      <c r="AI1799" s="32">
        <f>$D1799*($E1799*AI$321+$F1799*AI$324)</f>
        <v/>
      </c>
      <c r="AJ1799" s="32">
        <f>$D1799*($E1799*AJ$321+$F1799*AJ$324)</f>
        <v/>
      </c>
      <c r="AK1799" s="32">
        <f>$D1799*($E1799*AK$321+$F1799*AK$324)</f>
        <v/>
      </c>
      <c r="AL1799" s="32">
        <f>$D1799*($E1799*AL$321+$F1799*AL$324)</f>
        <v/>
      </c>
      <c r="AM1799" s="32">
        <f>$D1799*($E1799*AM$321+$F1799*AM$324)</f>
        <v/>
      </c>
      <c r="AN1799" s="32">
        <f>$D1799*($E1799*AN$321+$F1799*AN$324)</f>
        <v/>
      </c>
      <c r="AO1799" s="32">
        <f>$D1799*($E1799*AO$321+$F1799*AO$324)</f>
        <v/>
      </c>
      <c r="AP1799" s="32">
        <f>$D1799*($E1799*AP$321+$F1799*AP$324)</f>
        <v/>
      </c>
      <c r="AQ1799" s="32">
        <f>$D1799*($E1799*AQ$321+$F1799*AQ$324)</f>
        <v/>
      </c>
      <c r="AR1799" s="32">
        <f>$D1799*($E1799*AR$321+$F1799*AR$324)</f>
        <v/>
      </c>
      <c r="AS1799" s="32">
        <f>$D1799*($E1799*AS$321+$F1799*AS$324)</f>
        <v/>
      </c>
      <c r="AT1799" s="32">
        <f>$D1799*($E1799*AT$321+$F1799*AT$324)</f>
        <v/>
      </c>
      <c r="AU1799" s="32">
        <f>$D1799*($E1799*AU$321+$F1799*AU$324)</f>
        <v/>
      </c>
      <c r="AV1799" s="32">
        <f>$D1799*($E1799*AV$321+$F1799*AV$324)</f>
        <v/>
      </c>
      <c r="AW1799" s="32">
        <f>$D1799*($E1799*AW$321+$F1799*AW$324)</f>
        <v/>
      </c>
      <c r="AX1799" s="32">
        <f>$D1799*($E1799*AX$321+$F1799*AX$324)</f>
        <v/>
      </c>
      <c r="AY1799" s="32">
        <f>$D1799*($E1799*AY$321+$F1799*AY$324)</f>
        <v/>
      </c>
    </row>
    <row r="1800" hidden="1" outlineLevel="2">
      <c r="A1800" s="14" t="inlineStr">
        <is>
          <t>xcp</t>
        </is>
      </c>
      <c r="B1800" s="14" t="inlineStr">
        <is>
          <t>oop</t>
        </is>
      </c>
      <c r="C1800" s="14" t="inlineStr">
        <is>
          <t>srv</t>
        </is>
      </c>
      <c r="D1800" s="32">
        <f>INDEX(Inputs!$W$5:$W$132,MATCH($B1800&amp;"|"&amp;$C1800,Inputs!$A$5:$A$132,0))</f>
        <v/>
      </c>
      <c r="E1800" s="32">
        <f>INDEX(Inputs!$Z$5:$Z$132,MATCH($B1800&amp;"|"&amp;$C1800,Inputs!$A$5:$A$132,0))</f>
        <v/>
      </c>
      <c r="F1800" s="32">
        <f>INDEX(Inputs!$AA$5:$AA$132,MATCH($B1800&amp;"|"&amp;$C1800,Inputs!$A$5:$A$132,0))</f>
        <v/>
      </c>
      <c r="G1800" s="36" t="n"/>
      <c r="H1800" s="14">
        <f>INDEX(VarLab,MATCH($A1800,VarKey,0))&amp;INDEX(MemLab,MATCH($C1800&amp;"|"&amp;$B1800,MemKey,0))</f>
        <v/>
      </c>
      <c r="I1800" s="14">
        <f>INDEX(VarUnit,MATCH($A1800,VarKey,0))</f>
        <v/>
      </c>
      <c r="J1800" s="14">
        <f>INDEX(VarSrc,MATCH($A1800,VarKey,0))</f>
        <v/>
      </c>
      <c r="K1800" s="11">
        <f>CodePrefix&amp;$A1800&amp;IF($C1800="","","."&amp;$C1800&amp;"."&amp;$B1800)&amp;INDEX(VarEnd,MATCH($A1800,VarKey,0))&amp;K$5</f>
        <v/>
      </c>
      <c r="L1800" s="37">
        <f>$D1800*($E1800*L$321+$F1800*L$324)</f>
        <v/>
      </c>
      <c r="M1800" s="32">
        <f>$D1800*($E1800*M$321+$F1800*M$324)</f>
        <v/>
      </c>
      <c r="N1800" s="32">
        <f>$D1800*($E1800*N$321+$F1800*N$324)</f>
        <v/>
      </c>
      <c r="O1800" s="32">
        <f>$D1800*($E1800*O$321+$F1800*O$324)</f>
        <v/>
      </c>
      <c r="P1800" s="32">
        <f>$D1800*($E1800*P$321+$F1800*P$324)</f>
        <v/>
      </c>
      <c r="Q1800" s="32">
        <f>$D1800*($E1800*Q$321+$F1800*Q$324)</f>
        <v/>
      </c>
      <c r="R1800" s="32">
        <f>$D1800*($E1800*R$321+$F1800*R$324)</f>
        <v/>
      </c>
      <c r="S1800" s="32">
        <f>$D1800*($E1800*S$321+$F1800*S$324)</f>
        <v/>
      </c>
      <c r="T1800" s="32">
        <f>$D1800*($E1800*T$321+$F1800*T$324)</f>
        <v/>
      </c>
      <c r="U1800" s="32">
        <f>$D1800*($E1800*U$321+$F1800*U$324)</f>
        <v/>
      </c>
      <c r="V1800" s="32">
        <f>$D1800*($E1800*V$321+$F1800*V$324)</f>
        <v/>
      </c>
      <c r="W1800" s="32">
        <f>$D1800*($E1800*W$321+$F1800*W$324)</f>
        <v/>
      </c>
      <c r="X1800" s="32">
        <f>$D1800*($E1800*X$321+$F1800*X$324)</f>
        <v/>
      </c>
      <c r="Y1800" s="32">
        <f>$D1800*($E1800*Y$321+$F1800*Y$324)</f>
        <v/>
      </c>
      <c r="Z1800" s="32">
        <f>$D1800*($E1800*Z$321+$F1800*Z$324)</f>
        <v/>
      </c>
      <c r="AA1800" s="32">
        <f>$D1800*($E1800*AA$321+$F1800*AA$324)</f>
        <v/>
      </c>
      <c r="AB1800" s="32">
        <f>$D1800*($E1800*AB$321+$F1800*AB$324)</f>
        <v/>
      </c>
      <c r="AC1800" s="32">
        <f>$D1800*($E1800*AC$321+$F1800*AC$324)</f>
        <v/>
      </c>
      <c r="AD1800" s="32">
        <f>$D1800*($E1800*AD$321+$F1800*AD$324)</f>
        <v/>
      </c>
      <c r="AF1800" s="11">
        <f>CodePrefix&amp;$A1800&amp;IF($C1800="","","."&amp;$C1800&amp;"."&amp;$B1800)&amp;INDEX(VarEnd,MATCH($A1800,VarKey,0))&amp;AF$5</f>
        <v/>
      </c>
      <c r="AG1800" s="37">
        <f>$D1800*($E1800*AG$321+$F1800*AG$324)</f>
        <v/>
      </c>
      <c r="AH1800" s="32">
        <f>$D1800*($E1800*AH$321+$F1800*AH$324)</f>
        <v/>
      </c>
      <c r="AI1800" s="32">
        <f>$D1800*($E1800*AI$321+$F1800*AI$324)</f>
        <v/>
      </c>
      <c r="AJ1800" s="32">
        <f>$D1800*($E1800*AJ$321+$F1800*AJ$324)</f>
        <v/>
      </c>
      <c r="AK1800" s="32">
        <f>$D1800*($E1800*AK$321+$F1800*AK$324)</f>
        <v/>
      </c>
      <c r="AL1800" s="32">
        <f>$D1800*($E1800*AL$321+$F1800*AL$324)</f>
        <v/>
      </c>
      <c r="AM1800" s="32">
        <f>$D1800*($E1800*AM$321+$F1800*AM$324)</f>
        <v/>
      </c>
      <c r="AN1800" s="32">
        <f>$D1800*($E1800*AN$321+$F1800*AN$324)</f>
        <v/>
      </c>
      <c r="AO1800" s="32">
        <f>$D1800*($E1800*AO$321+$F1800*AO$324)</f>
        <v/>
      </c>
      <c r="AP1800" s="32">
        <f>$D1800*($E1800*AP$321+$F1800*AP$324)</f>
        <v/>
      </c>
      <c r="AQ1800" s="32">
        <f>$D1800*($E1800*AQ$321+$F1800*AQ$324)</f>
        <v/>
      </c>
      <c r="AR1800" s="32">
        <f>$D1800*($E1800*AR$321+$F1800*AR$324)</f>
        <v/>
      </c>
      <c r="AS1800" s="32">
        <f>$D1800*($E1800*AS$321+$F1800*AS$324)</f>
        <v/>
      </c>
      <c r="AT1800" s="32">
        <f>$D1800*($E1800*AT$321+$F1800*AT$324)</f>
        <v/>
      </c>
      <c r="AU1800" s="32">
        <f>$D1800*($E1800*AU$321+$F1800*AU$324)</f>
        <v/>
      </c>
      <c r="AV1800" s="32">
        <f>$D1800*($E1800*AV$321+$F1800*AV$324)</f>
        <v/>
      </c>
      <c r="AW1800" s="32">
        <f>$D1800*($E1800*AW$321+$F1800*AW$324)</f>
        <v/>
      </c>
      <c r="AX1800" s="32">
        <f>$D1800*($E1800*AX$321+$F1800*AX$324)</f>
        <v/>
      </c>
      <c r="AY1800" s="32">
        <f>$D1800*($E1800*AY$321+$F1800*AY$324)</f>
        <v/>
      </c>
    </row>
    <row r="1801" hidden="1" outlineLevel="2">
      <c r="A1801" s="14" t="inlineStr">
        <is>
          <t>xcp</t>
        </is>
      </c>
      <c r="B1801" s="14" t="inlineStr">
        <is>
          <t>bio</t>
        </is>
      </c>
      <c r="C1801" s="14" t="inlineStr">
        <is>
          <t>srv</t>
        </is>
      </c>
      <c r="D1801" s="32">
        <f>INDEX(Inputs!$W$5:$W$132,MATCH($B1801&amp;"|"&amp;$C1801,Inputs!$A$5:$A$132,0))</f>
        <v/>
      </c>
      <c r="E1801" s="32">
        <f>INDEX(Inputs!$Z$5:$Z$132,MATCH($B1801&amp;"|"&amp;$C1801,Inputs!$A$5:$A$132,0))</f>
        <v/>
      </c>
      <c r="F1801" s="32">
        <f>INDEX(Inputs!$AA$5:$AA$132,MATCH($B1801&amp;"|"&amp;$C1801,Inputs!$A$5:$A$132,0))</f>
        <v/>
      </c>
      <c r="G1801" s="36" t="n"/>
      <c r="H1801" s="14">
        <f>INDEX(VarLab,MATCH($A1801,VarKey,0))&amp;INDEX(MemLab,MATCH($C1801&amp;"|"&amp;$B1801,MemKey,0))</f>
        <v/>
      </c>
      <c r="I1801" s="14">
        <f>INDEX(VarUnit,MATCH($A1801,VarKey,0))</f>
        <v/>
      </c>
      <c r="J1801" s="14">
        <f>INDEX(VarSrc,MATCH($A1801,VarKey,0))</f>
        <v/>
      </c>
      <c r="K1801" s="11">
        <f>CodePrefix&amp;$A1801&amp;IF($C1801="","","."&amp;$C1801&amp;"."&amp;$B1801)&amp;INDEX(VarEnd,MATCH($A1801,VarKey,0))&amp;K$5</f>
        <v/>
      </c>
      <c r="L1801" s="37">
        <f>$D1801*($E1801*L$321+$F1801*L$324)</f>
        <v/>
      </c>
      <c r="M1801" s="32">
        <f>$D1801*($E1801*M$321+$F1801*M$324)</f>
        <v/>
      </c>
      <c r="N1801" s="32">
        <f>$D1801*($E1801*N$321+$F1801*N$324)</f>
        <v/>
      </c>
      <c r="O1801" s="32">
        <f>$D1801*($E1801*O$321+$F1801*O$324)</f>
        <v/>
      </c>
      <c r="P1801" s="32">
        <f>$D1801*($E1801*P$321+$F1801*P$324)</f>
        <v/>
      </c>
      <c r="Q1801" s="32">
        <f>$D1801*($E1801*Q$321+$F1801*Q$324)</f>
        <v/>
      </c>
      <c r="R1801" s="32">
        <f>$D1801*($E1801*R$321+$F1801*R$324)</f>
        <v/>
      </c>
      <c r="S1801" s="32">
        <f>$D1801*($E1801*S$321+$F1801*S$324)</f>
        <v/>
      </c>
      <c r="T1801" s="32">
        <f>$D1801*($E1801*T$321+$F1801*T$324)</f>
        <v/>
      </c>
      <c r="U1801" s="32">
        <f>$D1801*($E1801*U$321+$F1801*U$324)</f>
        <v/>
      </c>
      <c r="V1801" s="32">
        <f>$D1801*($E1801*V$321+$F1801*V$324)</f>
        <v/>
      </c>
      <c r="W1801" s="32">
        <f>$D1801*($E1801*W$321+$F1801*W$324)</f>
        <v/>
      </c>
      <c r="X1801" s="32">
        <f>$D1801*($E1801*X$321+$F1801*X$324)</f>
        <v/>
      </c>
      <c r="Y1801" s="32">
        <f>$D1801*($E1801*Y$321+$F1801*Y$324)</f>
        <v/>
      </c>
      <c r="Z1801" s="32">
        <f>$D1801*($E1801*Z$321+$F1801*Z$324)</f>
        <v/>
      </c>
      <c r="AA1801" s="32">
        <f>$D1801*($E1801*AA$321+$F1801*AA$324)</f>
        <v/>
      </c>
      <c r="AB1801" s="32">
        <f>$D1801*($E1801*AB$321+$F1801*AB$324)</f>
        <v/>
      </c>
      <c r="AC1801" s="32">
        <f>$D1801*($E1801*AC$321+$F1801*AC$324)</f>
        <v/>
      </c>
      <c r="AD1801" s="32">
        <f>$D1801*($E1801*AD$321+$F1801*AD$324)</f>
        <v/>
      </c>
      <c r="AF1801" s="11">
        <f>CodePrefix&amp;$A1801&amp;IF($C1801="","","."&amp;$C1801&amp;"."&amp;$B1801)&amp;INDEX(VarEnd,MATCH($A1801,VarKey,0))&amp;AF$5</f>
        <v/>
      </c>
      <c r="AG1801" s="37">
        <f>$D1801*($E1801*AG$321+$F1801*AG$324)</f>
        <v/>
      </c>
      <c r="AH1801" s="32">
        <f>$D1801*($E1801*AH$321+$F1801*AH$324)</f>
        <v/>
      </c>
      <c r="AI1801" s="32">
        <f>$D1801*($E1801*AI$321+$F1801*AI$324)</f>
        <v/>
      </c>
      <c r="AJ1801" s="32">
        <f>$D1801*($E1801*AJ$321+$F1801*AJ$324)</f>
        <v/>
      </c>
      <c r="AK1801" s="32">
        <f>$D1801*($E1801*AK$321+$F1801*AK$324)</f>
        <v/>
      </c>
      <c r="AL1801" s="32">
        <f>$D1801*($E1801*AL$321+$F1801*AL$324)</f>
        <v/>
      </c>
      <c r="AM1801" s="32">
        <f>$D1801*($E1801*AM$321+$F1801*AM$324)</f>
        <v/>
      </c>
      <c r="AN1801" s="32">
        <f>$D1801*($E1801*AN$321+$F1801*AN$324)</f>
        <v/>
      </c>
      <c r="AO1801" s="32">
        <f>$D1801*($E1801*AO$321+$F1801*AO$324)</f>
        <v/>
      </c>
      <c r="AP1801" s="32">
        <f>$D1801*($E1801*AP$321+$F1801*AP$324)</f>
        <v/>
      </c>
      <c r="AQ1801" s="32">
        <f>$D1801*($E1801*AQ$321+$F1801*AQ$324)</f>
        <v/>
      </c>
      <c r="AR1801" s="32">
        <f>$D1801*($E1801*AR$321+$F1801*AR$324)</f>
        <v/>
      </c>
      <c r="AS1801" s="32">
        <f>$D1801*($E1801*AS$321+$F1801*AS$324)</f>
        <v/>
      </c>
      <c r="AT1801" s="32">
        <f>$D1801*($E1801*AT$321+$F1801*AT$324)</f>
        <v/>
      </c>
      <c r="AU1801" s="32">
        <f>$D1801*($E1801*AU$321+$F1801*AU$324)</f>
        <v/>
      </c>
      <c r="AV1801" s="32">
        <f>$D1801*($E1801*AV$321+$F1801*AV$324)</f>
        <v/>
      </c>
      <c r="AW1801" s="32">
        <f>$D1801*($E1801*AW$321+$F1801*AW$324)</f>
        <v/>
      </c>
      <c r="AX1801" s="32">
        <f>$D1801*($E1801*AX$321+$F1801*AX$324)</f>
        <v/>
      </c>
      <c r="AY1801" s="32">
        <f>$D1801*($E1801*AY$321+$F1801*AY$324)</f>
        <v/>
      </c>
    </row>
    <row r="1802" hidden="1" outlineLevel="2"/>
    <row r="1803" hidden="1" outlineLevel="2">
      <c r="A1803" s="14" t="inlineStr">
        <is>
          <t>xcpd</t>
        </is>
      </c>
      <c r="B1803" s="14" t="inlineStr">
        <is>
          <t>coa</t>
        </is>
      </c>
      <c r="C1803" s="14" t="inlineStr">
        <is>
          <t>srv</t>
        </is>
      </c>
      <c r="D1803" s="32">
        <f>INDEX(Inputs!$W$5:$W$132,MATCH($B1803&amp;"|"&amp;$C1803,Inputs!$A$5:$A$132,0))</f>
        <v/>
      </c>
      <c r="E1803" s="32">
        <f>INDEX(Inputs!$Z$5:$Z$132,MATCH($B1803&amp;"|"&amp;$C1803,Inputs!$A$5:$A$132,0))</f>
        <v/>
      </c>
      <c r="F1803" s="32">
        <f>INDEX(Inputs!$AA$5:$AA$132,MATCH($B1803&amp;"|"&amp;$C1803,Inputs!$A$5:$A$132,0))</f>
        <v/>
      </c>
      <c r="G1803" s="36" t="n"/>
      <c r="H1803" s="14">
        <f>INDEX(VarLab,MATCH($A1803,VarKey,0))&amp;INDEX(MemLab,MATCH($C1803&amp;"|"&amp;$B1803,MemKey,0))</f>
        <v/>
      </c>
      <c r="I1803" s="14">
        <f>INDEX(VarUnit,MATCH($A1803,VarKey,0))</f>
        <v/>
      </c>
      <c r="J1803" s="14">
        <f>INDEX(VarSrc,MATCH($A1803,VarKey,0))</f>
        <v/>
      </c>
      <c r="K1803" s="11">
        <f>CodePrefix&amp;$A1803&amp;IF($C1803="","","."&amp;$C1803&amp;"."&amp;$B1803)&amp;INDEX(VarEnd,MATCH($A1803,VarKey,0))&amp;K$5</f>
        <v/>
      </c>
      <c r="L1803" s="37">
        <f>$D1803*($E1803*(L$321-L$322)+$F1803*(L$324-L$325))</f>
        <v/>
      </c>
      <c r="M1803" s="32">
        <f>$D1803*($E1803*(M$321-M$322)+$F1803*(M$324-M$325))</f>
        <v/>
      </c>
      <c r="N1803" s="32">
        <f>$D1803*($E1803*(N$321-N$322)+$F1803*(N$324-N$325))</f>
        <v/>
      </c>
      <c r="O1803" s="32">
        <f>$D1803*($E1803*(O$321-O$322)+$F1803*(O$324-O$325))</f>
        <v/>
      </c>
      <c r="P1803" s="32">
        <f>$D1803*($E1803*(P$321-P$322)+$F1803*(P$324-P$325))</f>
        <v/>
      </c>
      <c r="Q1803" s="32">
        <f>$D1803*($E1803*(Q$321-Q$322)+$F1803*(Q$324-Q$325))</f>
        <v/>
      </c>
      <c r="R1803" s="32">
        <f>$D1803*($E1803*(R$321-R$322)+$F1803*(R$324-R$325))</f>
        <v/>
      </c>
      <c r="S1803" s="32">
        <f>$D1803*($E1803*(S$321-S$322)+$F1803*(S$324-S$325))</f>
        <v/>
      </c>
      <c r="T1803" s="32">
        <f>$D1803*($E1803*(T$321-T$322)+$F1803*(T$324-T$325))</f>
        <v/>
      </c>
      <c r="U1803" s="32">
        <f>$D1803*($E1803*(U$321-U$322)+$F1803*(U$324-U$325))</f>
        <v/>
      </c>
      <c r="V1803" s="32">
        <f>$D1803*($E1803*(V$321-V$322)+$F1803*(V$324-V$325))</f>
        <v/>
      </c>
      <c r="W1803" s="32">
        <f>$D1803*($E1803*(W$321-W$322)+$F1803*(W$324-W$325))</f>
        <v/>
      </c>
      <c r="X1803" s="32">
        <f>$D1803*($E1803*(X$321-X$322)+$F1803*(X$324-X$325))</f>
        <v/>
      </c>
      <c r="Y1803" s="32">
        <f>$D1803*($E1803*(Y$321-Y$322)+$F1803*(Y$324-Y$325))</f>
        <v/>
      </c>
      <c r="Z1803" s="32">
        <f>$D1803*($E1803*(Z$321-Z$322)+$F1803*(Z$324-Z$325))</f>
        <v/>
      </c>
      <c r="AA1803" s="32">
        <f>$D1803*($E1803*(AA$321-AA$322)+$F1803*(AA$324-AA$325))</f>
        <v/>
      </c>
      <c r="AB1803" s="32">
        <f>$D1803*($E1803*(AB$321-AB$322)+$F1803*(AB$324-AB$325))</f>
        <v/>
      </c>
      <c r="AC1803" s="32">
        <f>$D1803*($E1803*(AC$321-AC$322)+$F1803*(AC$324-AC$325))</f>
        <v/>
      </c>
      <c r="AD1803" s="32">
        <f>$D1803*($E1803*(AD$321-AD$322)+$F1803*(AD$324-AD$325))</f>
        <v/>
      </c>
      <c r="AF1803" s="11">
        <f>CodePrefix&amp;$A1803&amp;IF($C1803="","","."&amp;$C1803&amp;"."&amp;$B1803)&amp;INDEX(VarEnd,MATCH($A1803,VarKey,0))&amp;AF$5</f>
        <v/>
      </c>
      <c r="AG1803" s="37">
        <f>$D1803*($E1803*(AG$321-AG$322)+$F1803*(AG$324-AG$325))</f>
        <v/>
      </c>
      <c r="AH1803" s="32">
        <f>$D1803*($E1803*(AH$321-AH$322)+$F1803*(AH$324-AH$325))</f>
        <v/>
      </c>
      <c r="AI1803" s="32">
        <f>$D1803*($E1803*(AI$321-AI$322)+$F1803*(AI$324-AI$325))</f>
        <v/>
      </c>
      <c r="AJ1803" s="32">
        <f>$D1803*($E1803*(AJ$321-AJ$322)+$F1803*(AJ$324-AJ$325))</f>
        <v/>
      </c>
      <c r="AK1803" s="32">
        <f>$D1803*($E1803*(AK$321-AK$322)+$F1803*(AK$324-AK$325))</f>
        <v/>
      </c>
      <c r="AL1803" s="32">
        <f>$D1803*($E1803*(AL$321-AL$322)+$F1803*(AL$324-AL$325))</f>
        <v/>
      </c>
      <c r="AM1803" s="32">
        <f>$D1803*($E1803*(AM$321-AM$322)+$F1803*(AM$324-AM$325))</f>
        <v/>
      </c>
      <c r="AN1803" s="32">
        <f>$D1803*($E1803*(AN$321-AN$322)+$F1803*(AN$324-AN$325))</f>
        <v/>
      </c>
      <c r="AO1803" s="32">
        <f>$D1803*($E1803*(AO$321-AO$322)+$F1803*(AO$324-AO$325))</f>
        <v/>
      </c>
      <c r="AP1803" s="32">
        <f>$D1803*($E1803*(AP$321-AP$322)+$F1803*(AP$324-AP$325))</f>
        <v/>
      </c>
      <c r="AQ1803" s="32">
        <f>$D1803*($E1803*(AQ$321-AQ$322)+$F1803*(AQ$324-AQ$325))</f>
        <v/>
      </c>
      <c r="AR1803" s="32">
        <f>$D1803*($E1803*(AR$321-AR$322)+$F1803*(AR$324-AR$325))</f>
        <v/>
      </c>
      <c r="AS1803" s="32">
        <f>$D1803*($E1803*(AS$321-AS$322)+$F1803*(AS$324-AS$325))</f>
        <v/>
      </c>
      <c r="AT1803" s="32">
        <f>$D1803*($E1803*(AT$321-AT$322)+$F1803*(AT$324-AT$325))</f>
        <v/>
      </c>
      <c r="AU1803" s="32">
        <f>$D1803*($E1803*(AU$321-AU$322)+$F1803*(AU$324-AU$325))</f>
        <v/>
      </c>
      <c r="AV1803" s="32">
        <f>$D1803*($E1803*(AV$321-AV$322)+$F1803*(AV$324-AV$325))</f>
        <v/>
      </c>
      <c r="AW1803" s="32">
        <f>$D1803*($E1803*(AW$321-AW$322)+$F1803*(AW$324-AW$325))</f>
        <v/>
      </c>
      <c r="AX1803" s="32">
        <f>$D1803*($E1803*(AX$321-AX$322)+$F1803*(AX$324-AX$325))</f>
        <v/>
      </c>
      <c r="AY1803" s="32">
        <f>$D1803*($E1803*(AY$321-AY$322)+$F1803*(AY$324-AY$325))</f>
        <v/>
      </c>
    </row>
    <row r="1804" hidden="1" outlineLevel="2">
      <c r="A1804" s="14" t="inlineStr">
        <is>
          <t>xcpd</t>
        </is>
      </c>
      <c r="B1804" s="14" t="inlineStr">
        <is>
          <t>nga</t>
        </is>
      </c>
      <c r="C1804" s="14" t="inlineStr">
        <is>
          <t>srv</t>
        </is>
      </c>
      <c r="D1804" s="32">
        <f>INDEX(Inputs!$W$5:$W$132,MATCH($B1804&amp;"|"&amp;$C1804,Inputs!$A$5:$A$132,0))</f>
        <v/>
      </c>
      <c r="E1804" s="32">
        <f>INDEX(Inputs!$Z$5:$Z$132,MATCH($B1804&amp;"|"&amp;$C1804,Inputs!$A$5:$A$132,0))</f>
        <v/>
      </c>
      <c r="F1804" s="32">
        <f>INDEX(Inputs!$AA$5:$AA$132,MATCH($B1804&amp;"|"&amp;$C1804,Inputs!$A$5:$A$132,0))</f>
        <v/>
      </c>
      <c r="G1804" s="36" t="n"/>
      <c r="H1804" s="14">
        <f>INDEX(VarLab,MATCH($A1804,VarKey,0))&amp;INDEX(MemLab,MATCH($C1804&amp;"|"&amp;$B1804,MemKey,0))</f>
        <v/>
      </c>
      <c r="I1804" s="14">
        <f>INDEX(VarUnit,MATCH($A1804,VarKey,0))</f>
        <v/>
      </c>
      <c r="J1804" s="14">
        <f>INDEX(VarSrc,MATCH($A1804,VarKey,0))</f>
        <v/>
      </c>
      <c r="K1804" s="11">
        <f>CodePrefix&amp;$A1804&amp;IF($C1804="","","."&amp;$C1804&amp;"."&amp;$B1804)&amp;INDEX(VarEnd,MATCH($A1804,VarKey,0))&amp;K$5</f>
        <v/>
      </c>
      <c r="L1804" s="37">
        <f>$D1804*($E1804*(L$321-L$322)+$F1804*(L$324-L$325))</f>
        <v/>
      </c>
      <c r="M1804" s="32">
        <f>$D1804*($E1804*(M$321-M$322)+$F1804*(M$324-M$325))</f>
        <v/>
      </c>
      <c r="N1804" s="32">
        <f>$D1804*($E1804*(N$321-N$322)+$F1804*(N$324-N$325))</f>
        <v/>
      </c>
      <c r="O1804" s="32">
        <f>$D1804*($E1804*(O$321-O$322)+$F1804*(O$324-O$325))</f>
        <v/>
      </c>
      <c r="P1804" s="32">
        <f>$D1804*($E1804*(P$321-P$322)+$F1804*(P$324-P$325))</f>
        <v/>
      </c>
      <c r="Q1804" s="32">
        <f>$D1804*($E1804*(Q$321-Q$322)+$F1804*(Q$324-Q$325))</f>
        <v/>
      </c>
      <c r="R1804" s="32">
        <f>$D1804*($E1804*(R$321-R$322)+$F1804*(R$324-R$325))</f>
        <v/>
      </c>
      <c r="S1804" s="32">
        <f>$D1804*($E1804*(S$321-S$322)+$F1804*(S$324-S$325))</f>
        <v/>
      </c>
      <c r="T1804" s="32">
        <f>$D1804*($E1804*(T$321-T$322)+$F1804*(T$324-T$325))</f>
        <v/>
      </c>
      <c r="U1804" s="32">
        <f>$D1804*($E1804*(U$321-U$322)+$F1804*(U$324-U$325))</f>
        <v/>
      </c>
      <c r="V1804" s="32">
        <f>$D1804*($E1804*(V$321-V$322)+$F1804*(V$324-V$325))</f>
        <v/>
      </c>
      <c r="W1804" s="32">
        <f>$D1804*($E1804*(W$321-W$322)+$F1804*(W$324-W$325))</f>
        <v/>
      </c>
      <c r="X1804" s="32">
        <f>$D1804*($E1804*(X$321-X$322)+$F1804*(X$324-X$325))</f>
        <v/>
      </c>
      <c r="Y1804" s="32">
        <f>$D1804*($E1804*(Y$321-Y$322)+$F1804*(Y$324-Y$325))</f>
        <v/>
      </c>
      <c r="Z1804" s="32">
        <f>$D1804*($E1804*(Z$321-Z$322)+$F1804*(Z$324-Z$325))</f>
        <v/>
      </c>
      <c r="AA1804" s="32">
        <f>$D1804*($E1804*(AA$321-AA$322)+$F1804*(AA$324-AA$325))</f>
        <v/>
      </c>
      <c r="AB1804" s="32">
        <f>$D1804*($E1804*(AB$321-AB$322)+$F1804*(AB$324-AB$325))</f>
        <v/>
      </c>
      <c r="AC1804" s="32">
        <f>$D1804*($E1804*(AC$321-AC$322)+$F1804*(AC$324-AC$325))</f>
        <v/>
      </c>
      <c r="AD1804" s="32">
        <f>$D1804*($E1804*(AD$321-AD$322)+$F1804*(AD$324-AD$325))</f>
        <v/>
      </c>
      <c r="AF1804" s="11">
        <f>CodePrefix&amp;$A1804&amp;IF($C1804="","","."&amp;$C1804&amp;"."&amp;$B1804)&amp;INDEX(VarEnd,MATCH($A1804,VarKey,0))&amp;AF$5</f>
        <v/>
      </c>
      <c r="AG1804" s="37">
        <f>$D1804*($E1804*(AG$321-AG$322)+$F1804*(AG$324-AG$325))</f>
        <v/>
      </c>
      <c r="AH1804" s="32">
        <f>$D1804*($E1804*(AH$321-AH$322)+$F1804*(AH$324-AH$325))</f>
        <v/>
      </c>
      <c r="AI1804" s="32">
        <f>$D1804*($E1804*(AI$321-AI$322)+$F1804*(AI$324-AI$325))</f>
        <v/>
      </c>
      <c r="AJ1804" s="32">
        <f>$D1804*($E1804*(AJ$321-AJ$322)+$F1804*(AJ$324-AJ$325))</f>
        <v/>
      </c>
      <c r="AK1804" s="32">
        <f>$D1804*($E1804*(AK$321-AK$322)+$F1804*(AK$324-AK$325))</f>
        <v/>
      </c>
      <c r="AL1804" s="32">
        <f>$D1804*($E1804*(AL$321-AL$322)+$F1804*(AL$324-AL$325))</f>
        <v/>
      </c>
      <c r="AM1804" s="32">
        <f>$D1804*($E1804*(AM$321-AM$322)+$F1804*(AM$324-AM$325))</f>
        <v/>
      </c>
      <c r="AN1804" s="32">
        <f>$D1804*($E1804*(AN$321-AN$322)+$F1804*(AN$324-AN$325))</f>
        <v/>
      </c>
      <c r="AO1804" s="32">
        <f>$D1804*($E1804*(AO$321-AO$322)+$F1804*(AO$324-AO$325))</f>
        <v/>
      </c>
      <c r="AP1804" s="32">
        <f>$D1804*($E1804*(AP$321-AP$322)+$F1804*(AP$324-AP$325))</f>
        <v/>
      </c>
      <c r="AQ1804" s="32">
        <f>$D1804*($E1804*(AQ$321-AQ$322)+$F1804*(AQ$324-AQ$325))</f>
        <v/>
      </c>
      <c r="AR1804" s="32">
        <f>$D1804*($E1804*(AR$321-AR$322)+$F1804*(AR$324-AR$325))</f>
        <v/>
      </c>
      <c r="AS1804" s="32">
        <f>$D1804*($E1804*(AS$321-AS$322)+$F1804*(AS$324-AS$325))</f>
        <v/>
      </c>
      <c r="AT1804" s="32">
        <f>$D1804*($E1804*(AT$321-AT$322)+$F1804*(AT$324-AT$325))</f>
        <v/>
      </c>
      <c r="AU1804" s="32">
        <f>$D1804*($E1804*(AU$321-AU$322)+$F1804*(AU$324-AU$325))</f>
        <v/>
      </c>
      <c r="AV1804" s="32">
        <f>$D1804*($E1804*(AV$321-AV$322)+$F1804*(AV$324-AV$325))</f>
        <v/>
      </c>
      <c r="AW1804" s="32">
        <f>$D1804*($E1804*(AW$321-AW$322)+$F1804*(AW$324-AW$325))</f>
        <v/>
      </c>
      <c r="AX1804" s="32">
        <f>$D1804*($E1804*(AX$321-AX$322)+$F1804*(AX$324-AX$325))</f>
        <v/>
      </c>
      <c r="AY1804" s="32">
        <f>$D1804*($E1804*(AY$321-AY$322)+$F1804*(AY$324-AY$325))</f>
        <v/>
      </c>
    </row>
    <row r="1805" hidden="1" outlineLevel="2">
      <c r="A1805" s="14" t="inlineStr">
        <is>
          <t>xcpd</t>
        </is>
      </c>
      <c r="B1805" s="14" t="inlineStr">
        <is>
          <t>gso</t>
        </is>
      </c>
      <c r="C1805" s="14" t="inlineStr">
        <is>
          <t>srv</t>
        </is>
      </c>
      <c r="D1805" s="32">
        <f>INDEX(Inputs!$W$5:$W$132,MATCH($B1805&amp;"|"&amp;$C1805,Inputs!$A$5:$A$132,0))</f>
        <v/>
      </c>
      <c r="E1805" s="32">
        <f>INDEX(Inputs!$Z$5:$Z$132,MATCH($B1805&amp;"|"&amp;$C1805,Inputs!$A$5:$A$132,0))</f>
        <v/>
      </c>
      <c r="F1805" s="32">
        <f>INDEX(Inputs!$AA$5:$AA$132,MATCH($B1805&amp;"|"&amp;$C1805,Inputs!$A$5:$A$132,0))</f>
        <v/>
      </c>
      <c r="G1805" s="36" t="n"/>
      <c r="H1805" s="14">
        <f>INDEX(VarLab,MATCH($A1805,VarKey,0))&amp;INDEX(MemLab,MATCH($C1805&amp;"|"&amp;$B1805,MemKey,0))</f>
        <v/>
      </c>
      <c r="I1805" s="14">
        <f>INDEX(VarUnit,MATCH($A1805,VarKey,0))</f>
        <v/>
      </c>
      <c r="J1805" s="14">
        <f>INDEX(VarSrc,MATCH($A1805,VarKey,0))</f>
        <v/>
      </c>
      <c r="K1805" s="11">
        <f>CodePrefix&amp;$A1805&amp;IF($C1805="","","."&amp;$C1805&amp;"."&amp;$B1805)&amp;INDEX(VarEnd,MATCH($A1805,VarKey,0))&amp;K$5</f>
        <v/>
      </c>
      <c r="L1805" s="37">
        <f>$D1805*($E1805*(L$321-L$322)+$F1805*(L$324-L$325))</f>
        <v/>
      </c>
      <c r="M1805" s="32">
        <f>$D1805*($E1805*(M$321-M$322)+$F1805*(M$324-M$325))</f>
        <v/>
      </c>
      <c r="N1805" s="32">
        <f>$D1805*($E1805*(N$321-N$322)+$F1805*(N$324-N$325))</f>
        <v/>
      </c>
      <c r="O1805" s="32">
        <f>$D1805*($E1805*(O$321-O$322)+$F1805*(O$324-O$325))</f>
        <v/>
      </c>
      <c r="P1805" s="32">
        <f>$D1805*($E1805*(P$321-P$322)+$F1805*(P$324-P$325))</f>
        <v/>
      </c>
      <c r="Q1805" s="32">
        <f>$D1805*($E1805*(Q$321-Q$322)+$F1805*(Q$324-Q$325))</f>
        <v/>
      </c>
      <c r="R1805" s="32">
        <f>$D1805*($E1805*(R$321-R$322)+$F1805*(R$324-R$325))</f>
        <v/>
      </c>
      <c r="S1805" s="32">
        <f>$D1805*($E1805*(S$321-S$322)+$F1805*(S$324-S$325))</f>
        <v/>
      </c>
      <c r="T1805" s="32">
        <f>$D1805*($E1805*(T$321-T$322)+$F1805*(T$324-T$325))</f>
        <v/>
      </c>
      <c r="U1805" s="32">
        <f>$D1805*($E1805*(U$321-U$322)+$F1805*(U$324-U$325))</f>
        <v/>
      </c>
      <c r="V1805" s="32">
        <f>$D1805*($E1805*(V$321-V$322)+$F1805*(V$324-V$325))</f>
        <v/>
      </c>
      <c r="W1805" s="32">
        <f>$D1805*($E1805*(W$321-W$322)+$F1805*(W$324-W$325))</f>
        <v/>
      </c>
      <c r="X1805" s="32">
        <f>$D1805*($E1805*(X$321-X$322)+$F1805*(X$324-X$325))</f>
        <v/>
      </c>
      <c r="Y1805" s="32">
        <f>$D1805*($E1805*(Y$321-Y$322)+$F1805*(Y$324-Y$325))</f>
        <v/>
      </c>
      <c r="Z1805" s="32">
        <f>$D1805*($E1805*(Z$321-Z$322)+$F1805*(Z$324-Z$325))</f>
        <v/>
      </c>
      <c r="AA1805" s="32">
        <f>$D1805*($E1805*(AA$321-AA$322)+$F1805*(AA$324-AA$325))</f>
        <v/>
      </c>
      <c r="AB1805" s="32">
        <f>$D1805*($E1805*(AB$321-AB$322)+$F1805*(AB$324-AB$325))</f>
        <v/>
      </c>
      <c r="AC1805" s="32">
        <f>$D1805*($E1805*(AC$321-AC$322)+$F1805*(AC$324-AC$325))</f>
        <v/>
      </c>
      <c r="AD1805" s="32">
        <f>$D1805*($E1805*(AD$321-AD$322)+$F1805*(AD$324-AD$325))</f>
        <v/>
      </c>
      <c r="AF1805" s="11">
        <f>CodePrefix&amp;$A1805&amp;IF($C1805="","","."&amp;$C1805&amp;"."&amp;$B1805)&amp;INDEX(VarEnd,MATCH($A1805,VarKey,0))&amp;AF$5</f>
        <v/>
      </c>
      <c r="AG1805" s="37">
        <f>$D1805*($E1805*(AG$321-AG$322)+$F1805*(AG$324-AG$325))</f>
        <v/>
      </c>
      <c r="AH1805" s="32">
        <f>$D1805*($E1805*(AH$321-AH$322)+$F1805*(AH$324-AH$325))</f>
        <v/>
      </c>
      <c r="AI1805" s="32">
        <f>$D1805*($E1805*(AI$321-AI$322)+$F1805*(AI$324-AI$325))</f>
        <v/>
      </c>
      <c r="AJ1805" s="32">
        <f>$D1805*($E1805*(AJ$321-AJ$322)+$F1805*(AJ$324-AJ$325))</f>
        <v/>
      </c>
      <c r="AK1805" s="32">
        <f>$D1805*($E1805*(AK$321-AK$322)+$F1805*(AK$324-AK$325))</f>
        <v/>
      </c>
      <c r="AL1805" s="32">
        <f>$D1805*($E1805*(AL$321-AL$322)+$F1805*(AL$324-AL$325))</f>
        <v/>
      </c>
      <c r="AM1805" s="32">
        <f>$D1805*($E1805*(AM$321-AM$322)+$F1805*(AM$324-AM$325))</f>
        <v/>
      </c>
      <c r="AN1805" s="32">
        <f>$D1805*($E1805*(AN$321-AN$322)+$F1805*(AN$324-AN$325))</f>
        <v/>
      </c>
      <c r="AO1805" s="32">
        <f>$D1805*($E1805*(AO$321-AO$322)+$F1805*(AO$324-AO$325))</f>
        <v/>
      </c>
      <c r="AP1805" s="32">
        <f>$D1805*($E1805*(AP$321-AP$322)+$F1805*(AP$324-AP$325))</f>
        <v/>
      </c>
      <c r="AQ1805" s="32">
        <f>$D1805*($E1805*(AQ$321-AQ$322)+$F1805*(AQ$324-AQ$325))</f>
        <v/>
      </c>
      <c r="AR1805" s="32">
        <f>$D1805*($E1805*(AR$321-AR$322)+$F1805*(AR$324-AR$325))</f>
        <v/>
      </c>
      <c r="AS1805" s="32">
        <f>$D1805*($E1805*(AS$321-AS$322)+$F1805*(AS$324-AS$325))</f>
        <v/>
      </c>
      <c r="AT1805" s="32">
        <f>$D1805*($E1805*(AT$321-AT$322)+$F1805*(AT$324-AT$325))</f>
        <v/>
      </c>
      <c r="AU1805" s="32">
        <f>$D1805*($E1805*(AU$321-AU$322)+$F1805*(AU$324-AU$325))</f>
        <v/>
      </c>
      <c r="AV1805" s="32">
        <f>$D1805*($E1805*(AV$321-AV$322)+$F1805*(AV$324-AV$325))</f>
        <v/>
      </c>
      <c r="AW1805" s="32">
        <f>$D1805*($E1805*(AW$321-AW$322)+$F1805*(AW$324-AW$325))</f>
        <v/>
      </c>
      <c r="AX1805" s="32">
        <f>$D1805*($E1805*(AX$321-AX$322)+$F1805*(AX$324-AX$325))</f>
        <v/>
      </c>
      <c r="AY1805" s="32">
        <f>$D1805*($E1805*(AY$321-AY$322)+$F1805*(AY$324-AY$325))</f>
        <v/>
      </c>
    </row>
    <row r="1806" hidden="1" outlineLevel="2">
      <c r="A1806" s="14" t="inlineStr">
        <is>
          <t>xcpd</t>
        </is>
      </c>
      <c r="B1806" s="14" t="inlineStr">
        <is>
          <t>die</t>
        </is>
      </c>
      <c r="C1806" s="14" t="inlineStr">
        <is>
          <t>srv</t>
        </is>
      </c>
      <c r="D1806" s="32">
        <f>INDEX(Inputs!$W$5:$W$132,MATCH($B1806&amp;"|"&amp;$C1806,Inputs!$A$5:$A$132,0))</f>
        <v/>
      </c>
      <c r="E1806" s="32">
        <f>INDEX(Inputs!$Z$5:$Z$132,MATCH($B1806&amp;"|"&amp;$C1806,Inputs!$A$5:$A$132,0))</f>
        <v/>
      </c>
      <c r="F1806" s="32">
        <f>INDEX(Inputs!$AA$5:$AA$132,MATCH($B1806&amp;"|"&amp;$C1806,Inputs!$A$5:$A$132,0))</f>
        <v/>
      </c>
      <c r="G1806" s="36" t="n"/>
      <c r="H1806" s="14">
        <f>INDEX(VarLab,MATCH($A1806,VarKey,0))&amp;INDEX(MemLab,MATCH($C1806&amp;"|"&amp;$B1806,MemKey,0))</f>
        <v/>
      </c>
      <c r="I1806" s="14">
        <f>INDEX(VarUnit,MATCH($A1806,VarKey,0))</f>
        <v/>
      </c>
      <c r="J1806" s="14">
        <f>INDEX(VarSrc,MATCH($A1806,VarKey,0))</f>
        <v/>
      </c>
      <c r="K1806" s="11">
        <f>CodePrefix&amp;$A1806&amp;IF($C1806="","","."&amp;$C1806&amp;"."&amp;$B1806)&amp;INDEX(VarEnd,MATCH($A1806,VarKey,0))&amp;K$5</f>
        <v/>
      </c>
      <c r="L1806" s="37">
        <f>$D1806*($E1806*(L$321-L$322)+$F1806*(L$324-L$325))</f>
        <v/>
      </c>
      <c r="M1806" s="32">
        <f>$D1806*($E1806*(M$321-M$322)+$F1806*(M$324-M$325))</f>
        <v/>
      </c>
      <c r="N1806" s="32">
        <f>$D1806*($E1806*(N$321-N$322)+$F1806*(N$324-N$325))</f>
        <v/>
      </c>
      <c r="O1806" s="32">
        <f>$D1806*($E1806*(O$321-O$322)+$F1806*(O$324-O$325))</f>
        <v/>
      </c>
      <c r="P1806" s="32">
        <f>$D1806*($E1806*(P$321-P$322)+$F1806*(P$324-P$325))</f>
        <v/>
      </c>
      <c r="Q1806" s="32">
        <f>$D1806*($E1806*(Q$321-Q$322)+$F1806*(Q$324-Q$325))</f>
        <v/>
      </c>
      <c r="R1806" s="32">
        <f>$D1806*($E1806*(R$321-R$322)+$F1806*(R$324-R$325))</f>
        <v/>
      </c>
      <c r="S1806" s="32">
        <f>$D1806*($E1806*(S$321-S$322)+$F1806*(S$324-S$325))</f>
        <v/>
      </c>
      <c r="T1806" s="32">
        <f>$D1806*($E1806*(T$321-T$322)+$F1806*(T$324-T$325))</f>
        <v/>
      </c>
      <c r="U1806" s="32">
        <f>$D1806*($E1806*(U$321-U$322)+$F1806*(U$324-U$325))</f>
        <v/>
      </c>
      <c r="V1806" s="32">
        <f>$D1806*($E1806*(V$321-V$322)+$F1806*(V$324-V$325))</f>
        <v/>
      </c>
      <c r="W1806" s="32">
        <f>$D1806*($E1806*(W$321-W$322)+$F1806*(W$324-W$325))</f>
        <v/>
      </c>
      <c r="X1806" s="32">
        <f>$D1806*($E1806*(X$321-X$322)+$F1806*(X$324-X$325))</f>
        <v/>
      </c>
      <c r="Y1806" s="32">
        <f>$D1806*($E1806*(Y$321-Y$322)+$F1806*(Y$324-Y$325))</f>
        <v/>
      </c>
      <c r="Z1806" s="32">
        <f>$D1806*($E1806*(Z$321-Z$322)+$F1806*(Z$324-Z$325))</f>
        <v/>
      </c>
      <c r="AA1806" s="32">
        <f>$D1806*($E1806*(AA$321-AA$322)+$F1806*(AA$324-AA$325))</f>
        <v/>
      </c>
      <c r="AB1806" s="32">
        <f>$D1806*($E1806*(AB$321-AB$322)+$F1806*(AB$324-AB$325))</f>
        <v/>
      </c>
      <c r="AC1806" s="32">
        <f>$D1806*($E1806*(AC$321-AC$322)+$F1806*(AC$324-AC$325))</f>
        <v/>
      </c>
      <c r="AD1806" s="32">
        <f>$D1806*($E1806*(AD$321-AD$322)+$F1806*(AD$324-AD$325))</f>
        <v/>
      </c>
      <c r="AF1806" s="11">
        <f>CodePrefix&amp;$A1806&amp;IF($C1806="","","."&amp;$C1806&amp;"."&amp;$B1806)&amp;INDEX(VarEnd,MATCH($A1806,VarKey,0))&amp;AF$5</f>
        <v/>
      </c>
      <c r="AG1806" s="37">
        <f>$D1806*($E1806*(AG$321-AG$322)+$F1806*(AG$324-AG$325))</f>
        <v/>
      </c>
      <c r="AH1806" s="32">
        <f>$D1806*($E1806*(AH$321-AH$322)+$F1806*(AH$324-AH$325))</f>
        <v/>
      </c>
      <c r="AI1806" s="32">
        <f>$D1806*($E1806*(AI$321-AI$322)+$F1806*(AI$324-AI$325))</f>
        <v/>
      </c>
      <c r="AJ1806" s="32">
        <f>$D1806*($E1806*(AJ$321-AJ$322)+$F1806*(AJ$324-AJ$325))</f>
        <v/>
      </c>
      <c r="AK1806" s="32">
        <f>$D1806*($E1806*(AK$321-AK$322)+$F1806*(AK$324-AK$325))</f>
        <v/>
      </c>
      <c r="AL1806" s="32">
        <f>$D1806*($E1806*(AL$321-AL$322)+$F1806*(AL$324-AL$325))</f>
        <v/>
      </c>
      <c r="AM1806" s="32">
        <f>$D1806*($E1806*(AM$321-AM$322)+$F1806*(AM$324-AM$325))</f>
        <v/>
      </c>
      <c r="AN1806" s="32">
        <f>$D1806*($E1806*(AN$321-AN$322)+$F1806*(AN$324-AN$325))</f>
        <v/>
      </c>
      <c r="AO1806" s="32">
        <f>$D1806*($E1806*(AO$321-AO$322)+$F1806*(AO$324-AO$325))</f>
        <v/>
      </c>
      <c r="AP1806" s="32">
        <f>$D1806*($E1806*(AP$321-AP$322)+$F1806*(AP$324-AP$325))</f>
        <v/>
      </c>
      <c r="AQ1806" s="32">
        <f>$D1806*($E1806*(AQ$321-AQ$322)+$F1806*(AQ$324-AQ$325))</f>
        <v/>
      </c>
      <c r="AR1806" s="32">
        <f>$D1806*($E1806*(AR$321-AR$322)+$F1806*(AR$324-AR$325))</f>
        <v/>
      </c>
      <c r="AS1806" s="32">
        <f>$D1806*($E1806*(AS$321-AS$322)+$F1806*(AS$324-AS$325))</f>
        <v/>
      </c>
      <c r="AT1806" s="32">
        <f>$D1806*($E1806*(AT$321-AT$322)+$F1806*(AT$324-AT$325))</f>
        <v/>
      </c>
      <c r="AU1806" s="32">
        <f>$D1806*($E1806*(AU$321-AU$322)+$F1806*(AU$324-AU$325))</f>
        <v/>
      </c>
      <c r="AV1806" s="32">
        <f>$D1806*($E1806*(AV$321-AV$322)+$F1806*(AV$324-AV$325))</f>
        <v/>
      </c>
      <c r="AW1806" s="32">
        <f>$D1806*($E1806*(AW$321-AW$322)+$F1806*(AW$324-AW$325))</f>
        <v/>
      </c>
      <c r="AX1806" s="32">
        <f>$D1806*($E1806*(AX$321-AX$322)+$F1806*(AX$324-AX$325))</f>
        <v/>
      </c>
      <c r="AY1806" s="32">
        <f>$D1806*($E1806*(AY$321-AY$322)+$F1806*(AY$324-AY$325))</f>
        <v/>
      </c>
    </row>
    <row r="1807" hidden="1" outlineLevel="2">
      <c r="A1807" s="14" t="inlineStr">
        <is>
          <t>xcpd</t>
        </is>
      </c>
      <c r="B1807" s="14" t="inlineStr">
        <is>
          <t>lpg</t>
        </is>
      </c>
      <c r="C1807" s="14" t="inlineStr">
        <is>
          <t>srv</t>
        </is>
      </c>
      <c r="D1807" s="32">
        <f>INDEX(Inputs!$W$5:$W$132,MATCH($B1807&amp;"|"&amp;$C1807,Inputs!$A$5:$A$132,0))</f>
        <v/>
      </c>
      <c r="E1807" s="32">
        <f>INDEX(Inputs!$Z$5:$Z$132,MATCH($B1807&amp;"|"&amp;$C1807,Inputs!$A$5:$A$132,0))</f>
        <v/>
      </c>
      <c r="F1807" s="32">
        <f>INDEX(Inputs!$AA$5:$AA$132,MATCH($B1807&amp;"|"&amp;$C1807,Inputs!$A$5:$A$132,0))</f>
        <v/>
      </c>
      <c r="G1807" s="36" t="n"/>
      <c r="H1807" s="14">
        <f>INDEX(VarLab,MATCH($A1807,VarKey,0))&amp;INDEX(MemLab,MATCH($C1807&amp;"|"&amp;$B1807,MemKey,0))</f>
        <v/>
      </c>
      <c r="I1807" s="14">
        <f>INDEX(VarUnit,MATCH($A1807,VarKey,0))</f>
        <v/>
      </c>
      <c r="J1807" s="14">
        <f>INDEX(VarSrc,MATCH($A1807,VarKey,0))</f>
        <v/>
      </c>
      <c r="K1807" s="11">
        <f>CodePrefix&amp;$A1807&amp;IF($C1807="","","."&amp;$C1807&amp;"."&amp;$B1807)&amp;INDEX(VarEnd,MATCH($A1807,VarKey,0))&amp;K$5</f>
        <v/>
      </c>
      <c r="L1807" s="37">
        <f>$D1807*($E1807*(L$321-L$322)+$F1807*(L$324-L$325))</f>
        <v/>
      </c>
      <c r="M1807" s="32">
        <f>$D1807*($E1807*(M$321-M$322)+$F1807*(M$324-M$325))</f>
        <v/>
      </c>
      <c r="N1807" s="32">
        <f>$D1807*($E1807*(N$321-N$322)+$F1807*(N$324-N$325))</f>
        <v/>
      </c>
      <c r="O1807" s="32">
        <f>$D1807*($E1807*(O$321-O$322)+$F1807*(O$324-O$325))</f>
        <v/>
      </c>
      <c r="P1807" s="32">
        <f>$D1807*($E1807*(P$321-P$322)+$F1807*(P$324-P$325))</f>
        <v/>
      </c>
      <c r="Q1807" s="32">
        <f>$D1807*($E1807*(Q$321-Q$322)+$F1807*(Q$324-Q$325))</f>
        <v/>
      </c>
      <c r="R1807" s="32">
        <f>$D1807*($E1807*(R$321-R$322)+$F1807*(R$324-R$325))</f>
        <v/>
      </c>
      <c r="S1807" s="32">
        <f>$D1807*($E1807*(S$321-S$322)+$F1807*(S$324-S$325))</f>
        <v/>
      </c>
      <c r="T1807" s="32">
        <f>$D1807*($E1807*(T$321-T$322)+$F1807*(T$324-T$325))</f>
        <v/>
      </c>
      <c r="U1807" s="32">
        <f>$D1807*($E1807*(U$321-U$322)+$F1807*(U$324-U$325))</f>
        <v/>
      </c>
      <c r="V1807" s="32">
        <f>$D1807*($E1807*(V$321-V$322)+$F1807*(V$324-V$325))</f>
        <v/>
      </c>
      <c r="W1807" s="32">
        <f>$D1807*($E1807*(W$321-W$322)+$F1807*(W$324-W$325))</f>
        <v/>
      </c>
      <c r="X1807" s="32">
        <f>$D1807*($E1807*(X$321-X$322)+$F1807*(X$324-X$325))</f>
        <v/>
      </c>
      <c r="Y1807" s="32">
        <f>$D1807*($E1807*(Y$321-Y$322)+$F1807*(Y$324-Y$325))</f>
        <v/>
      </c>
      <c r="Z1807" s="32">
        <f>$D1807*($E1807*(Z$321-Z$322)+$F1807*(Z$324-Z$325))</f>
        <v/>
      </c>
      <c r="AA1807" s="32">
        <f>$D1807*($E1807*(AA$321-AA$322)+$F1807*(AA$324-AA$325))</f>
        <v/>
      </c>
      <c r="AB1807" s="32">
        <f>$D1807*($E1807*(AB$321-AB$322)+$F1807*(AB$324-AB$325))</f>
        <v/>
      </c>
      <c r="AC1807" s="32">
        <f>$D1807*($E1807*(AC$321-AC$322)+$F1807*(AC$324-AC$325))</f>
        <v/>
      </c>
      <c r="AD1807" s="32">
        <f>$D1807*($E1807*(AD$321-AD$322)+$F1807*(AD$324-AD$325))</f>
        <v/>
      </c>
      <c r="AF1807" s="11">
        <f>CodePrefix&amp;$A1807&amp;IF($C1807="","","."&amp;$C1807&amp;"."&amp;$B1807)&amp;INDEX(VarEnd,MATCH($A1807,VarKey,0))&amp;AF$5</f>
        <v/>
      </c>
      <c r="AG1807" s="37">
        <f>$D1807*($E1807*(AG$321-AG$322)+$F1807*(AG$324-AG$325))</f>
        <v/>
      </c>
      <c r="AH1807" s="32">
        <f>$D1807*($E1807*(AH$321-AH$322)+$F1807*(AH$324-AH$325))</f>
        <v/>
      </c>
      <c r="AI1807" s="32">
        <f>$D1807*($E1807*(AI$321-AI$322)+$F1807*(AI$324-AI$325))</f>
        <v/>
      </c>
      <c r="AJ1807" s="32">
        <f>$D1807*($E1807*(AJ$321-AJ$322)+$F1807*(AJ$324-AJ$325))</f>
        <v/>
      </c>
      <c r="AK1807" s="32">
        <f>$D1807*($E1807*(AK$321-AK$322)+$F1807*(AK$324-AK$325))</f>
        <v/>
      </c>
      <c r="AL1807" s="32">
        <f>$D1807*($E1807*(AL$321-AL$322)+$F1807*(AL$324-AL$325))</f>
        <v/>
      </c>
      <c r="AM1807" s="32">
        <f>$D1807*($E1807*(AM$321-AM$322)+$F1807*(AM$324-AM$325))</f>
        <v/>
      </c>
      <c r="AN1807" s="32">
        <f>$D1807*($E1807*(AN$321-AN$322)+$F1807*(AN$324-AN$325))</f>
        <v/>
      </c>
      <c r="AO1807" s="32">
        <f>$D1807*($E1807*(AO$321-AO$322)+$F1807*(AO$324-AO$325))</f>
        <v/>
      </c>
      <c r="AP1807" s="32">
        <f>$D1807*($E1807*(AP$321-AP$322)+$F1807*(AP$324-AP$325))</f>
        <v/>
      </c>
      <c r="AQ1807" s="32">
        <f>$D1807*($E1807*(AQ$321-AQ$322)+$F1807*(AQ$324-AQ$325))</f>
        <v/>
      </c>
      <c r="AR1807" s="32">
        <f>$D1807*($E1807*(AR$321-AR$322)+$F1807*(AR$324-AR$325))</f>
        <v/>
      </c>
      <c r="AS1807" s="32">
        <f>$D1807*($E1807*(AS$321-AS$322)+$F1807*(AS$324-AS$325))</f>
        <v/>
      </c>
      <c r="AT1807" s="32">
        <f>$D1807*($E1807*(AT$321-AT$322)+$F1807*(AT$324-AT$325))</f>
        <v/>
      </c>
      <c r="AU1807" s="32">
        <f>$D1807*($E1807*(AU$321-AU$322)+$F1807*(AU$324-AU$325))</f>
        <v/>
      </c>
      <c r="AV1807" s="32">
        <f>$D1807*($E1807*(AV$321-AV$322)+$F1807*(AV$324-AV$325))</f>
        <v/>
      </c>
      <c r="AW1807" s="32">
        <f>$D1807*($E1807*(AW$321-AW$322)+$F1807*(AW$324-AW$325))</f>
        <v/>
      </c>
      <c r="AX1807" s="32">
        <f>$D1807*($E1807*(AX$321-AX$322)+$F1807*(AX$324-AX$325))</f>
        <v/>
      </c>
      <c r="AY1807" s="32">
        <f>$D1807*($E1807*(AY$321-AY$322)+$F1807*(AY$324-AY$325))</f>
        <v/>
      </c>
    </row>
    <row r="1808" hidden="1" outlineLevel="2">
      <c r="A1808" s="14" t="inlineStr">
        <is>
          <t>xcpd</t>
        </is>
      </c>
      <c r="B1808" s="14" t="inlineStr">
        <is>
          <t>ker</t>
        </is>
      </c>
      <c r="C1808" s="14" t="inlineStr">
        <is>
          <t>srv</t>
        </is>
      </c>
      <c r="D1808" s="32">
        <f>INDEX(Inputs!$W$5:$W$132,MATCH($B1808&amp;"|"&amp;$C1808,Inputs!$A$5:$A$132,0))</f>
        <v/>
      </c>
      <c r="E1808" s="32">
        <f>INDEX(Inputs!$Z$5:$Z$132,MATCH($B1808&amp;"|"&amp;$C1808,Inputs!$A$5:$A$132,0))</f>
        <v/>
      </c>
      <c r="F1808" s="32">
        <f>INDEX(Inputs!$AA$5:$AA$132,MATCH($B1808&amp;"|"&amp;$C1808,Inputs!$A$5:$A$132,0))</f>
        <v/>
      </c>
      <c r="G1808" s="36" t="n"/>
      <c r="H1808" s="14">
        <f>INDEX(VarLab,MATCH($A1808,VarKey,0))&amp;INDEX(MemLab,MATCH($C1808&amp;"|"&amp;$B1808,MemKey,0))</f>
        <v/>
      </c>
      <c r="I1808" s="14">
        <f>INDEX(VarUnit,MATCH($A1808,VarKey,0))</f>
        <v/>
      </c>
      <c r="J1808" s="14">
        <f>INDEX(VarSrc,MATCH($A1808,VarKey,0))</f>
        <v/>
      </c>
      <c r="K1808" s="11">
        <f>CodePrefix&amp;$A1808&amp;IF($C1808="","","."&amp;$C1808&amp;"."&amp;$B1808)&amp;INDEX(VarEnd,MATCH($A1808,VarKey,0))&amp;K$5</f>
        <v/>
      </c>
      <c r="L1808" s="37">
        <f>$D1808*($E1808*(L$321-L$322)+$F1808*(L$324-L$325))</f>
        <v/>
      </c>
      <c r="M1808" s="32">
        <f>$D1808*($E1808*(M$321-M$322)+$F1808*(M$324-M$325))</f>
        <v/>
      </c>
      <c r="N1808" s="32">
        <f>$D1808*($E1808*(N$321-N$322)+$F1808*(N$324-N$325))</f>
        <v/>
      </c>
      <c r="O1808" s="32">
        <f>$D1808*($E1808*(O$321-O$322)+$F1808*(O$324-O$325))</f>
        <v/>
      </c>
      <c r="P1808" s="32">
        <f>$D1808*($E1808*(P$321-P$322)+$F1808*(P$324-P$325))</f>
        <v/>
      </c>
      <c r="Q1808" s="32">
        <f>$D1808*($E1808*(Q$321-Q$322)+$F1808*(Q$324-Q$325))</f>
        <v/>
      </c>
      <c r="R1808" s="32">
        <f>$D1808*($E1808*(R$321-R$322)+$F1808*(R$324-R$325))</f>
        <v/>
      </c>
      <c r="S1808" s="32">
        <f>$D1808*($E1808*(S$321-S$322)+$F1808*(S$324-S$325))</f>
        <v/>
      </c>
      <c r="T1808" s="32">
        <f>$D1808*($E1808*(T$321-T$322)+$F1808*(T$324-T$325))</f>
        <v/>
      </c>
      <c r="U1808" s="32">
        <f>$D1808*($E1808*(U$321-U$322)+$F1808*(U$324-U$325))</f>
        <v/>
      </c>
      <c r="V1808" s="32">
        <f>$D1808*($E1808*(V$321-V$322)+$F1808*(V$324-V$325))</f>
        <v/>
      </c>
      <c r="W1808" s="32">
        <f>$D1808*($E1808*(W$321-W$322)+$F1808*(W$324-W$325))</f>
        <v/>
      </c>
      <c r="X1808" s="32">
        <f>$D1808*($E1808*(X$321-X$322)+$F1808*(X$324-X$325))</f>
        <v/>
      </c>
      <c r="Y1808" s="32">
        <f>$D1808*($E1808*(Y$321-Y$322)+$F1808*(Y$324-Y$325))</f>
        <v/>
      </c>
      <c r="Z1808" s="32">
        <f>$D1808*($E1808*(Z$321-Z$322)+$F1808*(Z$324-Z$325))</f>
        <v/>
      </c>
      <c r="AA1808" s="32">
        <f>$D1808*($E1808*(AA$321-AA$322)+$F1808*(AA$324-AA$325))</f>
        <v/>
      </c>
      <c r="AB1808" s="32">
        <f>$D1808*($E1808*(AB$321-AB$322)+$F1808*(AB$324-AB$325))</f>
        <v/>
      </c>
      <c r="AC1808" s="32">
        <f>$D1808*($E1808*(AC$321-AC$322)+$F1808*(AC$324-AC$325))</f>
        <v/>
      </c>
      <c r="AD1808" s="32">
        <f>$D1808*($E1808*(AD$321-AD$322)+$F1808*(AD$324-AD$325))</f>
        <v/>
      </c>
      <c r="AF1808" s="11">
        <f>CodePrefix&amp;$A1808&amp;IF($C1808="","","."&amp;$C1808&amp;"."&amp;$B1808)&amp;INDEX(VarEnd,MATCH($A1808,VarKey,0))&amp;AF$5</f>
        <v/>
      </c>
      <c r="AG1808" s="37">
        <f>$D1808*($E1808*(AG$321-AG$322)+$F1808*(AG$324-AG$325))</f>
        <v/>
      </c>
      <c r="AH1808" s="32">
        <f>$D1808*($E1808*(AH$321-AH$322)+$F1808*(AH$324-AH$325))</f>
        <v/>
      </c>
      <c r="AI1808" s="32">
        <f>$D1808*($E1808*(AI$321-AI$322)+$F1808*(AI$324-AI$325))</f>
        <v/>
      </c>
      <c r="AJ1808" s="32">
        <f>$D1808*($E1808*(AJ$321-AJ$322)+$F1808*(AJ$324-AJ$325))</f>
        <v/>
      </c>
      <c r="AK1808" s="32">
        <f>$D1808*($E1808*(AK$321-AK$322)+$F1808*(AK$324-AK$325))</f>
        <v/>
      </c>
      <c r="AL1808" s="32">
        <f>$D1808*($E1808*(AL$321-AL$322)+$F1808*(AL$324-AL$325))</f>
        <v/>
      </c>
      <c r="AM1808" s="32">
        <f>$D1808*($E1808*(AM$321-AM$322)+$F1808*(AM$324-AM$325))</f>
        <v/>
      </c>
      <c r="AN1808" s="32">
        <f>$D1808*($E1808*(AN$321-AN$322)+$F1808*(AN$324-AN$325))</f>
        <v/>
      </c>
      <c r="AO1808" s="32">
        <f>$D1808*($E1808*(AO$321-AO$322)+$F1808*(AO$324-AO$325))</f>
        <v/>
      </c>
      <c r="AP1808" s="32">
        <f>$D1808*($E1808*(AP$321-AP$322)+$F1808*(AP$324-AP$325))</f>
        <v/>
      </c>
      <c r="AQ1808" s="32">
        <f>$D1808*($E1808*(AQ$321-AQ$322)+$F1808*(AQ$324-AQ$325))</f>
        <v/>
      </c>
      <c r="AR1808" s="32">
        <f>$D1808*($E1808*(AR$321-AR$322)+$F1808*(AR$324-AR$325))</f>
        <v/>
      </c>
      <c r="AS1808" s="32">
        <f>$D1808*($E1808*(AS$321-AS$322)+$F1808*(AS$324-AS$325))</f>
        <v/>
      </c>
      <c r="AT1808" s="32">
        <f>$D1808*($E1808*(AT$321-AT$322)+$F1808*(AT$324-AT$325))</f>
        <v/>
      </c>
      <c r="AU1808" s="32">
        <f>$D1808*($E1808*(AU$321-AU$322)+$F1808*(AU$324-AU$325))</f>
        <v/>
      </c>
      <c r="AV1808" s="32">
        <f>$D1808*($E1808*(AV$321-AV$322)+$F1808*(AV$324-AV$325))</f>
        <v/>
      </c>
      <c r="AW1808" s="32">
        <f>$D1808*($E1808*(AW$321-AW$322)+$F1808*(AW$324-AW$325))</f>
        <v/>
      </c>
      <c r="AX1808" s="32">
        <f>$D1808*($E1808*(AX$321-AX$322)+$F1808*(AX$324-AX$325))</f>
        <v/>
      </c>
      <c r="AY1808" s="32">
        <f>$D1808*($E1808*(AY$321-AY$322)+$F1808*(AY$324-AY$325))</f>
        <v/>
      </c>
    </row>
    <row r="1809" hidden="1" outlineLevel="2">
      <c r="A1809" s="14" t="inlineStr">
        <is>
          <t>xcpd</t>
        </is>
      </c>
      <c r="B1809" s="14" t="inlineStr">
        <is>
          <t>oop</t>
        </is>
      </c>
      <c r="C1809" s="14" t="inlineStr">
        <is>
          <t>srv</t>
        </is>
      </c>
      <c r="D1809" s="32">
        <f>INDEX(Inputs!$W$5:$W$132,MATCH($B1809&amp;"|"&amp;$C1809,Inputs!$A$5:$A$132,0))</f>
        <v/>
      </c>
      <c r="E1809" s="32">
        <f>INDEX(Inputs!$Z$5:$Z$132,MATCH($B1809&amp;"|"&amp;$C1809,Inputs!$A$5:$A$132,0))</f>
        <v/>
      </c>
      <c r="F1809" s="32">
        <f>INDEX(Inputs!$AA$5:$AA$132,MATCH($B1809&amp;"|"&amp;$C1809,Inputs!$A$5:$A$132,0))</f>
        <v/>
      </c>
      <c r="G1809" s="36" t="n"/>
      <c r="H1809" s="14">
        <f>INDEX(VarLab,MATCH($A1809,VarKey,0))&amp;INDEX(MemLab,MATCH($C1809&amp;"|"&amp;$B1809,MemKey,0))</f>
        <v/>
      </c>
      <c r="I1809" s="14">
        <f>INDEX(VarUnit,MATCH($A1809,VarKey,0))</f>
        <v/>
      </c>
      <c r="J1809" s="14">
        <f>INDEX(VarSrc,MATCH($A1809,VarKey,0))</f>
        <v/>
      </c>
      <c r="K1809" s="11">
        <f>CodePrefix&amp;$A1809&amp;IF($C1809="","","."&amp;$C1809&amp;"."&amp;$B1809)&amp;INDEX(VarEnd,MATCH($A1809,VarKey,0))&amp;K$5</f>
        <v/>
      </c>
      <c r="L1809" s="37">
        <f>$D1809*($E1809*(L$321-L$322)+$F1809*(L$324-L$325))</f>
        <v/>
      </c>
      <c r="M1809" s="32">
        <f>$D1809*($E1809*(M$321-M$322)+$F1809*(M$324-M$325))</f>
        <v/>
      </c>
      <c r="N1809" s="32">
        <f>$D1809*($E1809*(N$321-N$322)+$F1809*(N$324-N$325))</f>
        <v/>
      </c>
      <c r="O1809" s="32">
        <f>$D1809*($E1809*(O$321-O$322)+$F1809*(O$324-O$325))</f>
        <v/>
      </c>
      <c r="P1809" s="32">
        <f>$D1809*($E1809*(P$321-P$322)+$F1809*(P$324-P$325))</f>
        <v/>
      </c>
      <c r="Q1809" s="32">
        <f>$D1809*($E1809*(Q$321-Q$322)+$F1809*(Q$324-Q$325))</f>
        <v/>
      </c>
      <c r="R1809" s="32">
        <f>$D1809*($E1809*(R$321-R$322)+$F1809*(R$324-R$325))</f>
        <v/>
      </c>
      <c r="S1809" s="32">
        <f>$D1809*($E1809*(S$321-S$322)+$F1809*(S$324-S$325))</f>
        <v/>
      </c>
      <c r="T1809" s="32">
        <f>$D1809*($E1809*(T$321-T$322)+$F1809*(T$324-T$325))</f>
        <v/>
      </c>
      <c r="U1809" s="32">
        <f>$D1809*($E1809*(U$321-U$322)+$F1809*(U$324-U$325))</f>
        <v/>
      </c>
      <c r="V1809" s="32">
        <f>$D1809*($E1809*(V$321-V$322)+$F1809*(V$324-V$325))</f>
        <v/>
      </c>
      <c r="W1809" s="32">
        <f>$D1809*($E1809*(W$321-W$322)+$F1809*(W$324-W$325))</f>
        <v/>
      </c>
      <c r="X1809" s="32">
        <f>$D1809*($E1809*(X$321-X$322)+$F1809*(X$324-X$325))</f>
        <v/>
      </c>
      <c r="Y1809" s="32">
        <f>$D1809*($E1809*(Y$321-Y$322)+$F1809*(Y$324-Y$325))</f>
        <v/>
      </c>
      <c r="Z1809" s="32">
        <f>$D1809*($E1809*(Z$321-Z$322)+$F1809*(Z$324-Z$325))</f>
        <v/>
      </c>
      <c r="AA1809" s="32">
        <f>$D1809*($E1809*(AA$321-AA$322)+$F1809*(AA$324-AA$325))</f>
        <v/>
      </c>
      <c r="AB1809" s="32">
        <f>$D1809*($E1809*(AB$321-AB$322)+$F1809*(AB$324-AB$325))</f>
        <v/>
      </c>
      <c r="AC1809" s="32">
        <f>$D1809*($E1809*(AC$321-AC$322)+$F1809*(AC$324-AC$325))</f>
        <v/>
      </c>
      <c r="AD1809" s="32">
        <f>$D1809*($E1809*(AD$321-AD$322)+$F1809*(AD$324-AD$325))</f>
        <v/>
      </c>
      <c r="AF1809" s="11">
        <f>CodePrefix&amp;$A1809&amp;IF($C1809="","","."&amp;$C1809&amp;"."&amp;$B1809)&amp;INDEX(VarEnd,MATCH($A1809,VarKey,0))&amp;AF$5</f>
        <v/>
      </c>
      <c r="AG1809" s="37">
        <f>$D1809*($E1809*(AG$321-AG$322)+$F1809*(AG$324-AG$325))</f>
        <v/>
      </c>
      <c r="AH1809" s="32">
        <f>$D1809*($E1809*(AH$321-AH$322)+$F1809*(AH$324-AH$325))</f>
        <v/>
      </c>
      <c r="AI1809" s="32">
        <f>$D1809*($E1809*(AI$321-AI$322)+$F1809*(AI$324-AI$325))</f>
        <v/>
      </c>
      <c r="AJ1809" s="32">
        <f>$D1809*($E1809*(AJ$321-AJ$322)+$F1809*(AJ$324-AJ$325))</f>
        <v/>
      </c>
      <c r="AK1809" s="32">
        <f>$D1809*($E1809*(AK$321-AK$322)+$F1809*(AK$324-AK$325))</f>
        <v/>
      </c>
      <c r="AL1809" s="32">
        <f>$D1809*($E1809*(AL$321-AL$322)+$F1809*(AL$324-AL$325))</f>
        <v/>
      </c>
      <c r="AM1809" s="32">
        <f>$D1809*($E1809*(AM$321-AM$322)+$F1809*(AM$324-AM$325))</f>
        <v/>
      </c>
      <c r="AN1809" s="32">
        <f>$D1809*($E1809*(AN$321-AN$322)+$F1809*(AN$324-AN$325))</f>
        <v/>
      </c>
      <c r="AO1809" s="32">
        <f>$D1809*($E1809*(AO$321-AO$322)+$F1809*(AO$324-AO$325))</f>
        <v/>
      </c>
      <c r="AP1809" s="32">
        <f>$D1809*($E1809*(AP$321-AP$322)+$F1809*(AP$324-AP$325))</f>
        <v/>
      </c>
      <c r="AQ1809" s="32">
        <f>$D1809*($E1809*(AQ$321-AQ$322)+$F1809*(AQ$324-AQ$325))</f>
        <v/>
      </c>
      <c r="AR1809" s="32">
        <f>$D1809*($E1809*(AR$321-AR$322)+$F1809*(AR$324-AR$325))</f>
        <v/>
      </c>
      <c r="AS1809" s="32">
        <f>$D1809*($E1809*(AS$321-AS$322)+$F1809*(AS$324-AS$325))</f>
        <v/>
      </c>
      <c r="AT1809" s="32">
        <f>$D1809*($E1809*(AT$321-AT$322)+$F1809*(AT$324-AT$325))</f>
        <v/>
      </c>
      <c r="AU1809" s="32">
        <f>$D1809*($E1809*(AU$321-AU$322)+$F1809*(AU$324-AU$325))</f>
        <v/>
      </c>
      <c r="AV1809" s="32">
        <f>$D1809*($E1809*(AV$321-AV$322)+$F1809*(AV$324-AV$325))</f>
        <v/>
      </c>
      <c r="AW1809" s="32">
        <f>$D1809*($E1809*(AW$321-AW$322)+$F1809*(AW$324-AW$325))</f>
        <v/>
      </c>
      <c r="AX1809" s="32">
        <f>$D1809*($E1809*(AX$321-AX$322)+$F1809*(AX$324-AX$325))</f>
        <v/>
      </c>
      <c r="AY1809" s="32">
        <f>$D1809*($E1809*(AY$321-AY$322)+$F1809*(AY$324-AY$325))</f>
        <v/>
      </c>
    </row>
    <row r="1810" hidden="1" outlineLevel="2">
      <c r="A1810" s="14" t="inlineStr">
        <is>
          <t>xcpd</t>
        </is>
      </c>
      <c r="B1810" s="14" t="inlineStr">
        <is>
          <t>bio</t>
        </is>
      </c>
      <c r="C1810" s="14" t="inlineStr">
        <is>
          <t>srv</t>
        </is>
      </c>
      <c r="D1810" s="32">
        <f>INDEX(Inputs!$W$5:$W$132,MATCH($B1810&amp;"|"&amp;$C1810,Inputs!$A$5:$A$132,0))</f>
        <v/>
      </c>
      <c r="E1810" s="32">
        <f>INDEX(Inputs!$Z$5:$Z$132,MATCH($B1810&amp;"|"&amp;$C1810,Inputs!$A$5:$A$132,0))</f>
        <v/>
      </c>
      <c r="F1810" s="32">
        <f>INDEX(Inputs!$AA$5:$AA$132,MATCH($B1810&amp;"|"&amp;$C1810,Inputs!$A$5:$A$132,0))</f>
        <v/>
      </c>
      <c r="G1810" s="36" t="n"/>
      <c r="H1810" s="14">
        <f>INDEX(VarLab,MATCH($A1810,VarKey,0))&amp;INDEX(MemLab,MATCH($C1810&amp;"|"&amp;$B1810,MemKey,0))</f>
        <v/>
      </c>
      <c r="I1810" s="14">
        <f>INDEX(VarUnit,MATCH($A1810,VarKey,0))</f>
        <v/>
      </c>
      <c r="J1810" s="14">
        <f>INDEX(VarSrc,MATCH($A1810,VarKey,0))</f>
        <v/>
      </c>
      <c r="K1810" s="11">
        <f>CodePrefix&amp;$A1810&amp;IF($C1810="","","."&amp;$C1810&amp;"."&amp;$B1810)&amp;INDEX(VarEnd,MATCH($A1810,VarKey,0))&amp;K$5</f>
        <v/>
      </c>
      <c r="L1810" s="37">
        <f>$D1810*($E1810*(L$321-L$322)+$F1810*(L$324-L$325))</f>
        <v/>
      </c>
      <c r="M1810" s="32">
        <f>$D1810*($E1810*(M$321-M$322)+$F1810*(M$324-M$325))</f>
        <v/>
      </c>
      <c r="N1810" s="32">
        <f>$D1810*($E1810*(N$321-N$322)+$F1810*(N$324-N$325))</f>
        <v/>
      </c>
      <c r="O1810" s="32">
        <f>$D1810*($E1810*(O$321-O$322)+$F1810*(O$324-O$325))</f>
        <v/>
      </c>
      <c r="P1810" s="32">
        <f>$D1810*($E1810*(P$321-P$322)+$F1810*(P$324-P$325))</f>
        <v/>
      </c>
      <c r="Q1810" s="32">
        <f>$D1810*($E1810*(Q$321-Q$322)+$F1810*(Q$324-Q$325))</f>
        <v/>
      </c>
      <c r="R1810" s="32">
        <f>$D1810*($E1810*(R$321-R$322)+$F1810*(R$324-R$325))</f>
        <v/>
      </c>
      <c r="S1810" s="32">
        <f>$D1810*($E1810*(S$321-S$322)+$F1810*(S$324-S$325))</f>
        <v/>
      </c>
      <c r="T1810" s="32">
        <f>$D1810*($E1810*(T$321-T$322)+$F1810*(T$324-T$325))</f>
        <v/>
      </c>
      <c r="U1810" s="32">
        <f>$D1810*($E1810*(U$321-U$322)+$F1810*(U$324-U$325))</f>
        <v/>
      </c>
      <c r="V1810" s="32">
        <f>$D1810*($E1810*(V$321-V$322)+$F1810*(V$324-V$325))</f>
        <v/>
      </c>
      <c r="W1810" s="32">
        <f>$D1810*($E1810*(W$321-W$322)+$F1810*(W$324-W$325))</f>
        <v/>
      </c>
      <c r="X1810" s="32">
        <f>$D1810*($E1810*(X$321-X$322)+$F1810*(X$324-X$325))</f>
        <v/>
      </c>
      <c r="Y1810" s="32">
        <f>$D1810*($E1810*(Y$321-Y$322)+$F1810*(Y$324-Y$325))</f>
        <v/>
      </c>
      <c r="Z1810" s="32">
        <f>$D1810*($E1810*(Z$321-Z$322)+$F1810*(Z$324-Z$325))</f>
        <v/>
      </c>
      <c r="AA1810" s="32">
        <f>$D1810*($E1810*(AA$321-AA$322)+$F1810*(AA$324-AA$325))</f>
        <v/>
      </c>
      <c r="AB1810" s="32">
        <f>$D1810*($E1810*(AB$321-AB$322)+$F1810*(AB$324-AB$325))</f>
        <v/>
      </c>
      <c r="AC1810" s="32">
        <f>$D1810*($E1810*(AC$321-AC$322)+$F1810*(AC$324-AC$325))</f>
        <v/>
      </c>
      <c r="AD1810" s="32">
        <f>$D1810*($E1810*(AD$321-AD$322)+$F1810*(AD$324-AD$325))</f>
        <v/>
      </c>
      <c r="AF1810" s="11">
        <f>CodePrefix&amp;$A1810&amp;IF($C1810="","","."&amp;$C1810&amp;"."&amp;$B1810)&amp;INDEX(VarEnd,MATCH($A1810,VarKey,0))&amp;AF$5</f>
        <v/>
      </c>
      <c r="AG1810" s="37">
        <f>$D1810*($E1810*(AG$321-AG$322)+$F1810*(AG$324-AG$325))</f>
        <v/>
      </c>
      <c r="AH1810" s="32">
        <f>$D1810*($E1810*(AH$321-AH$322)+$F1810*(AH$324-AH$325))</f>
        <v/>
      </c>
      <c r="AI1810" s="32">
        <f>$D1810*($E1810*(AI$321-AI$322)+$F1810*(AI$324-AI$325))</f>
        <v/>
      </c>
      <c r="AJ1810" s="32">
        <f>$D1810*($E1810*(AJ$321-AJ$322)+$F1810*(AJ$324-AJ$325))</f>
        <v/>
      </c>
      <c r="AK1810" s="32">
        <f>$D1810*($E1810*(AK$321-AK$322)+$F1810*(AK$324-AK$325))</f>
        <v/>
      </c>
      <c r="AL1810" s="32">
        <f>$D1810*($E1810*(AL$321-AL$322)+$F1810*(AL$324-AL$325))</f>
        <v/>
      </c>
      <c r="AM1810" s="32">
        <f>$D1810*($E1810*(AM$321-AM$322)+$F1810*(AM$324-AM$325))</f>
        <v/>
      </c>
      <c r="AN1810" s="32">
        <f>$D1810*($E1810*(AN$321-AN$322)+$F1810*(AN$324-AN$325))</f>
        <v/>
      </c>
      <c r="AO1810" s="32">
        <f>$D1810*($E1810*(AO$321-AO$322)+$F1810*(AO$324-AO$325))</f>
        <v/>
      </c>
      <c r="AP1810" s="32">
        <f>$D1810*($E1810*(AP$321-AP$322)+$F1810*(AP$324-AP$325))</f>
        <v/>
      </c>
      <c r="AQ1810" s="32">
        <f>$D1810*($E1810*(AQ$321-AQ$322)+$F1810*(AQ$324-AQ$325))</f>
        <v/>
      </c>
      <c r="AR1810" s="32">
        <f>$D1810*($E1810*(AR$321-AR$322)+$F1810*(AR$324-AR$325))</f>
        <v/>
      </c>
      <c r="AS1810" s="32">
        <f>$D1810*($E1810*(AS$321-AS$322)+$F1810*(AS$324-AS$325))</f>
        <v/>
      </c>
      <c r="AT1810" s="32">
        <f>$D1810*($E1810*(AT$321-AT$322)+$F1810*(AT$324-AT$325))</f>
        <v/>
      </c>
      <c r="AU1810" s="32">
        <f>$D1810*($E1810*(AU$321-AU$322)+$F1810*(AU$324-AU$325))</f>
        <v/>
      </c>
      <c r="AV1810" s="32">
        <f>$D1810*($E1810*(AV$321-AV$322)+$F1810*(AV$324-AV$325))</f>
        <v/>
      </c>
      <c r="AW1810" s="32">
        <f>$D1810*($E1810*(AW$321-AW$322)+$F1810*(AW$324-AW$325))</f>
        <v/>
      </c>
      <c r="AX1810" s="32">
        <f>$D1810*($E1810*(AX$321-AX$322)+$F1810*(AX$324-AX$325))</f>
        <v/>
      </c>
      <c r="AY1810" s="32">
        <f>$D1810*($E1810*(AY$321-AY$322)+$F1810*(AY$324-AY$325))</f>
        <v/>
      </c>
    </row>
    <row r="1811" hidden="1" outlineLevel="2"/>
    <row r="1812" hidden="1" outlineLevel="2">
      <c r="A1812" s="14" t="inlineStr">
        <is>
          <t>atp</t>
        </is>
      </c>
      <c r="B1812" s="14" t="inlineStr">
        <is>
          <t>coa</t>
        </is>
      </c>
      <c r="C1812" s="14" t="inlineStr">
        <is>
          <t>srv</t>
        </is>
      </c>
      <c r="D1812" s="32">
        <f>INDEX(Inputs!$U$5:$U$132,MATCH($B1812&amp;"|"&amp;$C1812,Inputs!$A$5:$A$132,0))</f>
        <v/>
      </c>
      <c r="E1812" s="32">
        <f>INDEX(Inputs!$V$5:$V$132,MATCH($B1812&amp;"|"&amp;$C1812,Inputs!$A$5:$A$132,0))</f>
        <v/>
      </c>
      <c r="F1812" s="36" t="n"/>
      <c r="G1812" s="36" t="n"/>
      <c r="H1812" s="14">
        <f>INDEX(VarLab,MATCH($A1812,VarKey,0))&amp;INDEX(MemLab,MATCH($C1812&amp;"|"&amp;$B1812,MemKey,0))</f>
        <v/>
      </c>
      <c r="I1812" s="14">
        <f>INDEX(VarUnit,MATCH($A1812,VarKey,0))</f>
        <v/>
      </c>
      <c r="J1812" s="14">
        <f>INDEX(VarSrc,MATCH($A1812,VarKey,0))</f>
        <v/>
      </c>
      <c r="K1812" s="11">
        <f>CodePrefix&amp;$A1812&amp;IF($C1812="","","."&amp;$C1812&amp;"."&amp;$B1812)&amp;INDEX(VarEnd,MATCH($A1812,VarKey,0))&amp;K$5</f>
        <v/>
      </c>
      <c r="L1812" s="37">
        <f>MAX(INDEX(L$381:L$392,$D1812)+(L1785+L1803)*(1+$E1812),0.01)</f>
        <v/>
      </c>
      <c r="M1812" s="32">
        <f>MAX(INDEX(M$381:M$392,$D1812)+(M1785+M1803)*(1+$E1812),0.01)</f>
        <v/>
      </c>
      <c r="N1812" s="32">
        <f>MAX(INDEX(N$381:N$392,$D1812)+(N1785+N1803)*(1+$E1812),0.01)</f>
        <v/>
      </c>
      <c r="O1812" s="32">
        <f>MAX(INDEX(O$381:O$392,$D1812)+(O1785+O1803)*(1+$E1812),0.01)</f>
        <v/>
      </c>
      <c r="P1812" s="32">
        <f>MAX(INDEX(P$381:P$392,$D1812)+(P1785+P1803)*(1+$E1812),0.01)</f>
        <v/>
      </c>
      <c r="Q1812" s="32">
        <f>MAX(INDEX(Q$381:Q$392,$D1812)+(Q1785+Q1803)*(1+$E1812),0.01)</f>
        <v/>
      </c>
      <c r="R1812" s="32">
        <f>MAX(INDEX(R$381:R$392,$D1812)+(R1785+R1803)*(1+$E1812),0.01)</f>
        <v/>
      </c>
      <c r="S1812" s="32">
        <f>MAX(INDEX(S$381:S$392,$D1812)+(S1785+S1803)*(1+$E1812),0.01)</f>
        <v/>
      </c>
      <c r="T1812" s="32">
        <f>MAX(INDEX(T$381:T$392,$D1812)+(T1785+T1803)*(1+$E1812),0.01)</f>
        <v/>
      </c>
      <c r="U1812" s="32">
        <f>MAX(INDEX(U$381:U$392,$D1812)+(U1785+U1803)*(1+$E1812),0.01)</f>
        <v/>
      </c>
      <c r="V1812" s="32">
        <f>MAX(INDEX(V$381:V$392,$D1812)+(V1785+V1803)*(1+$E1812),0.01)</f>
        <v/>
      </c>
      <c r="W1812" s="32">
        <f>MAX(INDEX(W$381:W$392,$D1812)+(W1785+W1803)*(1+$E1812),0.01)</f>
        <v/>
      </c>
      <c r="X1812" s="32">
        <f>MAX(INDEX(X$381:X$392,$D1812)+(X1785+X1803)*(1+$E1812),0.01)</f>
        <v/>
      </c>
      <c r="Y1812" s="32">
        <f>MAX(INDEX(Y$381:Y$392,$D1812)+(Y1785+Y1803)*(1+$E1812),0.01)</f>
        <v/>
      </c>
      <c r="Z1812" s="32">
        <f>MAX(INDEX(Z$381:Z$392,$D1812)+(Z1785+Z1803)*(1+$E1812),0.01)</f>
        <v/>
      </c>
      <c r="AA1812" s="32">
        <f>MAX(INDEX(AA$381:AA$392,$D1812)+(AA1785+AA1803)*(1+$E1812),0.01)</f>
        <v/>
      </c>
      <c r="AB1812" s="32">
        <f>MAX(INDEX(AB$381:AB$392,$D1812)+(AB1785+AB1803)*(1+$E1812),0.01)</f>
        <v/>
      </c>
      <c r="AC1812" s="32">
        <f>MAX(INDEX(AC$381:AC$392,$D1812)+(AC1785+AC1803)*(1+$E1812),0.01)</f>
        <v/>
      </c>
      <c r="AD1812" s="32">
        <f>MAX(INDEX(AD$381:AD$392,$D1812)+(AD1785+AD1803)*(1+$E1812),0.01)</f>
        <v/>
      </c>
      <c r="AF1812" s="11">
        <f>CodePrefix&amp;$A1812&amp;IF($C1812="","","."&amp;$C1812&amp;"."&amp;$B1812)&amp;INDEX(VarEnd,MATCH($A1812,VarKey,0))&amp;AF$5</f>
        <v/>
      </c>
      <c r="AG1812" s="37">
        <f>MAX(INDEX(AG$381:AG$392,$D1812)+(AG1785+AG1803)*(1+$E1812),0.01)</f>
        <v/>
      </c>
      <c r="AH1812" s="32">
        <f>MAX(INDEX(AH$381:AH$392,$D1812)+(AH1785+AH1803)*(1+$E1812),0.01)</f>
        <v/>
      </c>
      <c r="AI1812" s="32">
        <f>MAX(INDEX(AI$381:AI$392,$D1812)+(AI1785+AI1803)*(1+$E1812),0.01)</f>
        <v/>
      </c>
      <c r="AJ1812" s="32">
        <f>MAX(INDEX(AJ$381:AJ$392,$D1812)+(AJ1785+AJ1803)*(1+$E1812),0.01)</f>
        <v/>
      </c>
      <c r="AK1812" s="32">
        <f>MAX(INDEX(AK$381:AK$392,$D1812)+(AK1785+AK1803)*(1+$E1812),0.01)</f>
        <v/>
      </c>
      <c r="AL1812" s="32">
        <f>MAX(INDEX(AL$381:AL$392,$D1812)+(AL1785+AL1803)*(1+$E1812),0.01)</f>
        <v/>
      </c>
      <c r="AM1812" s="32">
        <f>MAX(INDEX(AM$381:AM$392,$D1812)+(AM1785+AM1803)*(1+$E1812),0.01)</f>
        <v/>
      </c>
      <c r="AN1812" s="32">
        <f>MAX(INDEX(AN$381:AN$392,$D1812)+(AN1785+AN1803)*(1+$E1812),0.01)</f>
        <v/>
      </c>
      <c r="AO1812" s="32">
        <f>MAX(INDEX(AO$381:AO$392,$D1812)+(AO1785+AO1803)*(1+$E1812),0.01)</f>
        <v/>
      </c>
      <c r="AP1812" s="32">
        <f>MAX(INDEX(AP$381:AP$392,$D1812)+(AP1785+AP1803)*(1+$E1812),0.01)</f>
        <v/>
      </c>
      <c r="AQ1812" s="32">
        <f>MAX(INDEX(AQ$381:AQ$392,$D1812)+(AQ1785+AQ1803)*(1+$E1812),0.01)</f>
        <v/>
      </c>
      <c r="AR1812" s="32">
        <f>MAX(INDEX(AR$381:AR$392,$D1812)+(AR1785+AR1803)*(1+$E1812),0.01)</f>
        <v/>
      </c>
      <c r="AS1812" s="32">
        <f>MAX(INDEX(AS$381:AS$392,$D1812)+(AS1785+AS1803)*(1+$E1812),0.01)</f>
        <v/>
      </c>
      <c r="AT1812" s="32">
        <f>MAX(INDEX(AT$381:AT$392,$D1812)+(AT1785+AT1803)*(1+$E1812),0.01)</f>
        <v/>
      </c>
      <c r="AU1812" s="32">
        <f>MAX(INDEX(AU$381:AU$392,$D1812)+(AU1785+AU1803)*(1+$E1812),0.01)</f>
        <v/>
      </c>
      <c r="AV1812" s="32">
        <f>MAX(INDEX(AV$381:AV$392,$D1812)+(AV1785+AV1803)*(1+$E1812),0.01)</f>
        <v/>
      </c>
      <c r="AW1812" s="32">
        <f>MAX(INDEX(AW$381:AW$392,$D1812)+(AW1785+AW1803)*(1+$E1812),0.01)</f>
        <v/>
      </c>
      <c r="AX1812" s="32">
        <f>MAX(INDEX(AX$381:AX$392,$D1812)+(AX1785+AX1803)*(1+$E1812),0.01)</f>
        <v/>
      </c>
      <c r="AY1812" s="32">
        <f>MAX(INDEX(AY$381:AY$392,$D1812)+(AY1785+AY1803)*(1+$E1812),0.01)</f>
        <v/>
      </c>
    </row>
    <row r="1813" hidden="1" outlineLevel="2">
      <c r="A1813" s="14" t="inlineStr">
        <is>
          <t>atp</t>
        </is>
      </c>
      <c r="B1813" s="14" t="inlineStr">
        <is>
          <t>nga</t>
        </is>
      </c>
      <c r="C1813" s="14" t="inlineStr">
        <is>
          <t>srv</t>
        </is>
      </c>
      <c r="D1813" s="32">
        <f>INDEX(Inputs!$U$5:$U$132,MATCH($B1813&amp;"|"&amp;$C1813,Inputs!$A$5:$A$132,0))</f>
        <v/>
      </c>
      <c r="E1813" s="32">
        <f>INDEX(Inputs!$V$5:$V$132,MATCH($B1813&amp;"|"&amp;$C1813,Inputs!$A$5:$A$132,0))</f>
        <v/>
      </c>
      <c r="F1813" s="36" t="n"/>
      <c r="G1813" s="36" t="n"/>
      <c r="H1813" s="14">
        <f>INDEX(VarLab,MATCH($A1813,VarKey,0))&amp;INDEX(MemLab,MATCH($C1813&amp;"|"&amp;$B1813,MemKey,0))</f>
        <v/>
      </c>
      <c r="I1813" s="14">
        <f>INDEX(VarUnit,MATCH($A1813,VarKey,0))</f>
        <v/>
      </c>
      <c r="J1813" s="14">
        <f>INDEX(VarSrc,MATCH($A1813,VarKey,0))</f>
        <v/>
      </c>
      <c r="K1813" s="11">
        <f>CodePrefix&amp;$A1813&amp;IF($C1813="","","."&amp;$C1813&amp;"."&amp;$B1813)&amp;INDEX(VarEnd,MATCH($A1813,VarKey,0))&amp;K$5</f>
        <v/>
      </c>
      <c r="L1813" s="37">
        <f>MAX(INDEX(L$381:L$392,$D1813)+(L1786+L1804)*(1+$E1813),0.01)</f>
        <v/>
      </c>
      <c r="M1813" s="32">
        <f>MAX(INDEX(M$381:M$392,$D1813)+(M1786+M1804)*(1+$E1813),0.01)</f>
        <v/>
      </c>
      <c r="N1813" s="32">
        <f>MAX(INDEX(N$381:N$392,$D1813)+(N1786+N1804)*(1+$E1813),0.01)</f>
        <v/>
      </c>
      <c r="O1813" s="32">
        <f>MAX(INDEX(O$381:O$392,$D1813)+(O1786+O1804)*(1+$E1813),0.01)</f>
        <v/>
      </c>
      <c r="P1813" s="32">
        <f>MAX(INDEX(P$381:P$392,$D1813)+(P1786+P1804)*(1+$E1813),0.01)</f>
        <v/>
      </c>
      <c r="Q1813" s="32">
        <f>MAX(INDEX(Q$381:Q$392,$D1813)+(Q1786+Q1804)*(1+$E1813),0.01)</f>
        <v/>
      </c>
      <c r="R1813" s="32">
        <f>MAX(INDEX(R$381:R$392,$D1813)+(R1786+R1804)*(1+$E1813),0.01)</f>
        <v/>
      </c>
      <c r="S1813" s="32">
        <f>MAX(INDEX(S$381:S$392,$D1813)+(S1786+S1804)*(1+$E1813),0.01)</f>
        <v/>
      </c>
      <c r="T1813" s="32">
        <f>MAX(INDEX(T$381:T$392,$D1813)+(T1786+T1804)*(1+$E1813),0.01)</f>
        <v/>
      </c>
      <c r="U1813" s="32">
        <f>MAX(INDEX(U$381:U$392,$D1813)+(U1786+U1804)*(1+$E1813),0.01)</f>
        <v/>
      </c>
      <c r="V1813" s="32">
        <f>MAX(INDEX(V$381:V$392,$D1813)+(V1786+V1804)*(1+$E1813),0.01)</f>
        <v/>
      </c>
      <c r="W1813" s="32">
        <f>MAX(INDEX(W$381:W$392,$D1813)+(W1786+W1804)*(1+$E1813),0.01)</f>
        <v/>
      </c>
      <c r="X1813" s="32">
        <f>MAX(INDEX(X$381:X$392,$D1813)+(X1786+X1804)*(1+$E1813),0.01)</f>
        <v/>
      </c>
      <c r="Y1813" s="32">
        <f>MAX(INDEX(Y$381:Y$392,$D1813)+(Y1786+Y1804)*(1+$E1813),0.01)</f>
        <v/>
      </c>
      <c r="Z1813" s="32">
        <f>MAX(INDEX(Z$381:Z$392,$D1813)+(Z1786+Z1804)*(1+$E1813),0.01)</f>
        <v/>
      </c>
      <c r="AA1813" s="32">
        <f>MAX(INDEX(AA$381:AA$392,$D1813)+(AA1786+AA1804)*(1+$E1813),0.01)</f>
        <v/>
      </c>
      <c r="AB1813" s="32">
        <f>MAX(INDEX(AB$381:AB$392,$D1813)+(AB1786+AB1804)*(1+$E1813),0.01)</f>
        <v/>
      </c>
      <c r="AC1813" s="32">
        <f>MAX(INDEX(AC$381:AC$392,$D1813)+(AC1786+AC1804)*(1+$E1813),0.01)</f>
        <v/>
      </c>
      <c r="AD1813" s="32">
        <f>MAX(INDEX(AD$381:AD$392,$D1813)+(AD1786+AD1804)*(1+$E1813),0.01)</f>
        <v/>
      </c>
      <c r="AF1813" s="11">
        <f>CodePrefix&amp;$A1813&amp;IF($C1813="","","."&amp;$C1813&amp;"."&amp;$B1813)&amp;INDEX(VarEnd,MATCH($A1813,VarKey,0))&amp;AF$5</f>
        <v/>
      </c>
      <c r="AG1813" s="37">
        <f>MAX(INDEX(AG$381:AG$392,$D1813)+(AG1786+AG1804)*(1+$E1813),0.01)</f>
        <v/>
      </c>
      <c r="AH1813" s="32">
        <f>MAX(INDEX(AH$381:AH$392,$D1813)+(AH1786+AH1804)*(1+$E1813),0.01)</f>
        <v/>
      </c>
      <c r="AI1813" s="32">
        <f>MAX(INDEX(AI$381:AI$392,$D1813)+(AI1786+AI1804)*(1+$E1813),0.01)</f>
        <v/>
      </c>
      <c r="AJ1813" s="32">
        <f>MAX(INDEX(AJ$381:AJ$392,$D1813)+(AJ1786+AJ1804)*(1+$E1813),0.01)</f>
        <v/>
      </c>
      <c r="AK1813" s="32">
        <f>MAX(INDEX(AK$381:AK$392,$D1813)+(AK1786+AK1804)*(1+$E1813),0.01)</f>
        <v/>
      </c>
      <c r="AL1813" s="32">
        <f>MAX(INDEX(AL$381:AL$392,$D1813)+(AL1786+AL1804)*(1+$E1813),0.01)</f>
        <v/>
      </c>
      <c r="AM1813" s="32">
        <f>MAX(INDEX(AM$381:AM$392,$D1813)+(AM1786+AM1804)*(1+$E1813),0.01)</f>
        <v/>
      </c>
      <c r="AN1813" s="32">
        <f>MAX(INDEX(AN$381:AN$392,$D1813)+(AN1786+AN1804)*(1+$E1813),0.01)</f>
        <v/>
      </c>
      <c r="AO1813" s="32">
        <f>MAX(INDEX(AO$381:AO$392,$D1813)+(AO1786+AO1804)*(1+$E1813),0.01)</f>
        <v/>
      </c>
      <c r="AP1813" s="32">
        <f>MAX(INDEX(AP$381:AP$392,$D1813)+(AP1786+AP1804)*(1+$E1813),0.01)</f>
        <v/>
      </c>
      <c r="AQ1813" s="32">
        <f>MAX(INDEX(AQ$381:AQ$392,$D1813)+(AQ1786+AQ1804)*(1+$E1813),0.01)</f>
        <v/>
      </c>
      <c r="AR1813" s="32">
        <f>MAX(INDEX(AR$381:AR$392,$D1813)+(AR1786+AR1804)*(1+$E1813),0.01)</f>
        <v/>
      </c>
      <c r="AS1813" s="32">
        <f>MAX(INDEX(AS$381:AS$392,$D1813)+(AS1786+AS1804)*(1+$E1813),0.01)</f>
        <v/>
      </c>
      <c r="AT1813" s="32">
        <f>MAX(INDEX(AT$381:AT$392,$D1813)+(AT1786+AT1804)*(1+$E1813),0.01)</f>
        <v/>
      </c>
      <c r="AU1813" s="32">
        <f>MAX(INDEX(AU$381:AU$392,$D1813)+(AU1786+AU1804)*(1+$E1813),0.01)</f>
        <v/>
      </c>
      <c r="AV1813" s="32">
        <f>MAX(INDEX(AV$381:AV$392,$D1813)+(AV1786+AV1804)*(1+$E1813),0.01)</f>
        <v/>
      </c>
      <c r="AW1813" s="32">
        <f>MAX(INDEX(AW$381:AW$392,$D1813)+(AW1786+AW1804)*(1+$E1813),0.01)</f>
        <v/>
      </c>
      <c r="AX1813" s="32">
        <f>MAX(INDEX(AX$381:AX$392,$D1813)+(AX1786+AX1804)*(1+$E1813),0.01)</f>
        <v/>
      </c>
      <c r="AY1813" s="32">
        <f>MAX(INDEX(AY$381:AY$392,$D1813)+(AY1786+AY1804)*(1+$E1813),0.01)</f>
        <v/>
      </c>
    </row>
    <row r="1814" hidden="1" outlineLevel="2">
      <c r="A1814" s="14" t="inlineStr">
        <is>
          <t>atp</t>
        </is>
      </c>
      <c r="B1814" s="14" t="inlineStr">
        <is>
          <t>gso</t>
        </is>
      </c>
      <c r="C1814" s="14" t="inlineStr">
        <is>
          <t>srv</t>
        </is>
      </c>
      <c r="D1814" s="32">
        <f>INDEX(Inputs!$U$5:$U$132,MATCH($B1814&amp;"|"&amp;$C1814,Inputs!$A$5:$A$132,0))</f>
        <v/>
      </c>
      <c r="E1814" s="32">
        <f>INDEX(Inputs!$V$5:$V$132,MATCH($B1814&amp;"|"&amp;$C1814,Inputs!$A$5:$A$132,0))</f>
        <v/>
      </c>
      <c r="F1814" s="36" t="n"/>
      <c r="G1814" s="36" t="n"/>
      <c r="H1814" s="14">
        <f>INDEX(VarLab,MATCH($A1814,VarKey,0))&amp;INDEX(MemLab,MATCH($C1814&amp;"|"&amp;$B1814,MemKey,0))</f>
        <v/>
      </c>
      <c r="I1814" s="14">
        <f>INDEX(VarUnit,MATCH($A1814,VarKey,0))</f>
        <v/>
      </c>
      <c r="J1814" s="14">
        <f>INDEX(VarSrc,MATCH($A1814,VarKey,0))</f>
        <v/>
      </c>
      <c r="K1814" s="11">
        <f>CodePrefix&amp;$A1814&amp;IF($C1814="","","."&amp;$C1814&amp;"."&amp;$B1814)&amp;INDEX(VarEnd,MATCH($A1814,VarKey,0))&amp;K$5</f>
        <v/>
      </c>
      <c r="L1814" s="37">
        <f>MAX(INDEX(L$381:L$392,$D1814)+(L1787+L1805)*(1+$E1814),0.01)</f>
        <v/>
      </c>
      <c r="M1814" s="32">
        <f>MAX(INDEX(M$381:M$392,$D1814)+(M1787+M1805)*(1+$E1814),0.01)</f>
        <v/>
      </c>
      <c r="N1814" s="32">
        <f>MAX(INDEX(N$381:N$392,$D1814)+(N1787+N1805)*(1+$E1814),0.01)</f>
        <v/>
      </c>
      <c r="O1814" s="32">
        <f>MAX(INDEX(O$381:O$392,$D1814)+(O1787+O1805)*(1+$E1814),0.01)</f>
        <v/>
      </c>
      <c r="P1814" s="32">
        <f>MAX(INDEX(P$381:P$392,$D1814)+(P1787+P1805)*(1+$E1814),0.01)</f>
        <v/>
      </c>
      <c r="Q1814" s="32">
        <f>MAX(INDEX(Q$381:Q$392,$D1814)+(Q1787+Q1805)*(1+$E1814),0.01)</f>
        <v/>
      </c>
      <c r="R1814" s="32">
        <f>MAX(INDEX(R$381:R$392,$D1814)+(R1787+R1805)*(1+$E1814),0.01)</f>
        <v/>
      </c>
      <c r="S1814" s="32">
        <f>MAX(INDEX(S$381:S$392,$D1814)+(S1787+S1805)*(1+$E1814),0.01)</f>
        <v/>
      </c>
      <c r="T1814" s="32">
        <f>MAX(INDEX(T$381:T$392,$D1814)+(T1787+T1805)*(1+$E1814),0.01)</f>
        <v/>
      </c>
      <c r="U1814" s="32">
        <f>MAX(INDEX(U$381:U$392,$D1814)+(U1787+U1805)*(1+$E1814),0.01)</f>
        <v/>
      </c>
      <c r="V1814" s="32">
        <f>MAX(INDEX(V$381:V$392,$D1814)+(V1787+V1805)*(1+$E1814),0.01)</f>
        <v/>
      </c>
      <c r="W1814" s="32">
        <f>MAX(INDEX(W$381:W$392,$D1814)+(W1787+W1805)*(1+$E1814),0.01)</f>
        <v/>
      </c>
      <c r="X1814" s="32">
        <f>MAX(INDEX(X$381:X$392,$D1814)+(X1787+X1805)*(1+$E1814),0.01)</f>
        <v/>
      </c>
      <c r="Y1814" s="32">
        <f>MAX(INDEX(Y$381:Y$392,$D1814)+(Y1787+Y1805)*(1+$E1814),0.01)</f>
        <v/>
      </c>
      <c r="Z1814" s="32">
        <f>MAX(INDEX(Z$381:Z$392,$D1814)+(Z1787+Z1805)*(1+$E1814),0.01)</f>
        <v/>
      </c>
      <c r="AA1814" s="32">
        <f>MAX(INDEX(AA$381:AA$392,$D1814)+(AA1787+AA1805)*(1+$E1814),0.01)</f>
        <v/>
      </c>
      <c r="AB1814" s="32">
        <f>MAX(INDEX(AB$381:AB$392,$D1814)+(AB1787+AB1805)*(1+$E1814),0.01)</f>
        <v/>
      </c>
      <c r="AC1814" s="32">
        <f>MAX(INDEX(AC$381:AC$392,$D1814)+(AC1787+AC1805)*(1+$E1814),0.01)</f>
        <v/>
      </c>
      <c r="AD1814" s="32">
        <f>MAX(INDEX(AD$381:AD$392,$D1814)+(AD1787+AD1805)*(1+$E1814),0.01)</f>
        <v/>
      </c>
      <c r="AF1814" s="11">
        <f>CodePrefix&amp;$A1814&amp;IF($C1814="","","."&amp;$C1814&amp;"."&amp;$B1814)&amp;INDEX(VarEnd,MATCH($A1814,VarKey,0))&amp;AF$5</f>
        <v/>
      </c>
      <c r="AG1814" s="37">
        <f>MAX(INDEX(AG$381:AG$392,$D1814)+(AG1787+AG1805)*(1+$E1814),0.01)</f>
        <v/>
      </c>
      <c r="AH1814" s="32">
        <f>MAX(INDEX(AH$381:AH$392,$D1814)+(AH1787+AH1805)*(1+$E1814),0.01)</f>
        <v/>
      </c>
      <c r="AI1814" s="32">
        <f>MAX(INDEX(AI$381:AI$392,$D1814)+(AI1787+AI1805)*(1+$E1814),0.01)</f>
        <v/>
      </c>
      <c r="AJ1814" s="32">
        <f>MAX(INDEX(AJ$381:AJ$392,$D1814)+(AJ1787+AJ1805)*(1+$E1814),0.01)</f>
        <v/>
      </c>
      <c r="AK1814" s="32">
        <f>MAX(INDEX(AK$381:AK$392,$D1814)+(AK1787+AK1805)*(1+$E1814),0.01)</f>
        <v/>
      </c>
      <c r="AL1814" s="32">
        <f>MAX(INDEX(AL$381:AL$392,$D1814)+(AL1787+AL1805)*(1+$E1814),0.01)</f>
        <v/>
      </c>
      <c r="AM1814" s="32">
        <f>MAX(INDEX(AM$381:AM$392,$D1814)+(AM1787+AM1805)*(1+$E1814),0.01)</f>
        <v/>
      </c>
      <c r="AN1814" s="32">
        <f>MAX(INDEX(AN$381:AN$392,$D1814)+(AN1787+AN1805)*(1+$E1814),0.01)</f>
        <v/>
      </c>
      <c r="AO1814" s="32">
        <f>MAX(INDEX(AO$381:AO$392,$D1814)+(AO1787+AO1805)*(1+$E1814),0.01)</f>
        <v/>
      </c>
      <c r="AP1814" s="32">
        <f>MAX(INDEX(AP$381:AP$392,$D1814)+(AP1787+AP1805)*(1+$E1814),0.01)</f>
        <v/>
      </c>
      <c r="AQ1814" s="32">
        <f>MAX(INDEX(AQ$381:AQ$392,$D1814)+(AQ1787+AQ1805)*(1+$E1814),0.01)</f>
        <v/>
      </c>
      <c r="AR1814" s="32">
        <f>MAX(INDEX(AR$381:AR$392,$D1814)+(AR1787+AR1805)*(1+$E1814),0.01)</f>
        <v/>
      </c>
      <c r="AS1814" s="32">
        <f>MAX(INDEX(AS$381:AS$392,$D1814)+(AS1787+AS1805)*(1+$E1814),0.01)</f>
        <v/>
      </c>
      <c r="AT1814" s="32">
        <f>MAX(INDEX(AT$381:AT$392,$D1814)+(AT1787+AT1805)*(1+$E1814),0.01)</f>
        <v/>
      </c>
      <c r="AU1814" s="32">
        <f>MAX(INDEX(AU$381:AU$392,$D1814)+(AU1787+AU1805)*(1+$E1814),0.01)</f>
        <v/>
      </c>
      <c r="AV1814" s="32">
        <f>MAX(INDEX(AV$381:AV$392,$D1814)+(AV1787+AV1805)*(1+$E1814),0.01)</f>
        <v/>
      </c>
      <c r="AW1814" s="32">
        <f>MAX(INDEX(AW$381:AW$392,$D1814)+(AW1787+AW1805)*(1+$E1814),0.01)</f>
        <v/>
      </c>
      <c r="AX1814" s="32">
        <f>MAX(INDEX(AX$381:AX$392,$D1814)+(AX1787+AX1805)*(1+$E1814),0.01)</f>
        <v/>
      </c>
      <c r="AY1814" s="32">
        <f>MAX(INDEX(AY$381:AY$392,$D1814)+(AY1787+AY1805)*(1+$E1814),0.01)</f>
        <v/>
      </c>
    </row>
    <row r="1815" hidden="1" outlineLevel="2">
      <c r="A1815" s="14" t="inlineStr">
        <is>
          <t>atp</t>
        </is>
      </c>
      <c r="B1815" s="14" t="inlineStr">
        <is>
          <t>die</t>
        </is>
      </c>
      <c r="C1815" s="14" t="inlineStr">
        <is>
          <t>srv</t>
        </is>
      </c>
      <c r="D1815" s="32">
        <f>INDEX(Inputs!$U$5:$U$132,MATCH($B1815&amp;"|"&amp;$C1815,Inputs!$A$5:$A$132,0))</f>
        <v/>
      </c>
      <c r="E1815" s="32">
        <f>INDEX(Inputs!$V$5:$V$132,MATCH($B1815&amp;"|"&amp;$C1815,Inputs!$A$5:$A$132,0))</f>
        <v/>
      </c>
      <c r="F1815" s="36" t="n"/>
      <c r="G1815" s="36" t="n"/>
      <c r="H1815" s="14">
        <f>INDEX(VarLab,MATCH($A1815,VarKey,0))&amp;INDEX(MemLab,MATCH($C1815&amp;"|"&amp;$B1815,MemKey,0))</f>
        <v/>
      </c>
      <c r="I1815" s="14">
        <f>INDEX(VarUnit,MATCH($A1815,VarKey,0))</f>
        <v/>
      </c>
      <c r="J1815" s="14">
        <f>INDEX(VarSrc,MATCH($A1815,VarKey,0))</f>
        <v/>
      </c>
      <c r="K1815" s="11">
        <f>CodePrefix&amp;$A1815&amp;IF($C1815="","","."&amp;$C1815&amp;"."&amp;$B1815)&amp;INDEX(VarEnd,MATCH($A1815,VarKey,0))&amp;K$5</f>
        <v/>
      </c>
      <c r="L1815" s="37">
        <f>MAX(INDEX(L$381:L$392,$D1815)+(L1788+L1806)*(1+$E1815),0.01)</f>
        <v/>
      </c>
      <c r="M1815" s="32">
        <f>MAX(INDEX(M$381:M$392,$D1815)+(M1788+M1806)*(1+$E1815),0.01)</f>
        <v/>
      </c>
      <c r="N1815" s="32">
        <f>MAX(INDEX(N$381:N$392,$D1815)+(N1788+N1806)*(1+$E1815),0.01)</f>
        <v/>
      </c>
      <c r="O1815" s="32">
        <f>MAX(INDEX(O$381:O$392,$D1815)+(O1788+O1806)*(1+$E1815),0.01)</f>
        <v/>
      </c>
      <c r="P1815" s="32">
        <f>MAX(INDEX(P$381:P$392,$D1815)+(P1788+P1806)*(1+$E1815),0.01)</f>
        <v/>
      </c>
      <c r="Q1815" s="32">
        <f>MAX(INDEX(Q$381:Q$392,$D1815)+(Q1788+Q1806)*(1+$E1815),0.01)</f>
        <v/>
      </c>
      <c r="R1815" s="32">
        <f>MAX(INDEX(R$381:R$392,$D1815)+(R1788+R1806)*(1+$E1815),0.01)</f>
        <v/>
      </c>
      <c r="S1815" s="32">
        <f>MAX(INDEX(S$381:S$392,$D1815)+(S1788+S1806)*(1+$E1815),0.01)</f>
        <v/>
      </c>
      <c r="T1815" s="32">
        <f>MAX(INDEX(T$381:T$392,$D1815)+(T1788+T1806)*(1+$E1815),0.01)</f>
        <v/>
      </c>
      <c r="U1815" s="32">
        <f>MAX(INDEX(U$381:U$392,$D1815)+(U1788+U1806)*(1+$E1815),0.01)</f>
        <v/>
      </c>
      <c r="V1815" s="32">
        <f>MAX(INDEX(V$381:V$392,$D1815)+(V1788+V1806)*(1+$E1815),0.01)</f>
        <v/>
      </c>
      <c r="W1815" s="32">
        <f>MAX(INDEX(W$381:W$392,$D1815)+(W1788+W1806)*(1+$E1815),0.01)</f>
        <v/>
      </c>
      <c r="X1815" s="32">
        <f>MAX(INDEX(X$381:X$392,$D1815)+(X1788+X1806)*(1+$E1815),0.01)</f>
        <v/>
      </c>
      <c r="Y1815" s="32">
        <f>MAX(INDEX(Y$381:Y$392,$D1815)+(Y1788+Y1806)*(1+$E1815),0.01)</f>
        <v/>
      </c>
      <c r="Z1815" s="32">
        <f>MAX(INDEX(Z$381:Z$392,$D1815)+(Z1788+Z1806)*(1+$E1815),0.01)</f>
        <v/>
      </c>
      <c r="AA1815" s="32">
        <f>MAX(INDEX(AA$381:AA$392,$D1815)+(AA1788+AA1806)*(1+$E1815),0.01)</f>
        <v/>
      </c>
      <c r="AB1815" s="32">
        <f>MAX(INDEX(AB$381:AB$392,$D1815)+(AB1788+AB1806)*(1+$E1815),0.01)</f>
        <v/>
      </c>
      <c r="AC1815" s="32">
        <f>MAX(INDEX(AC$381:AC$392,$D1815)+(AC1788+AC1806)*(1+$E1815),0.01)</f>
        <v/>
      </c>
      <c r="AD1815" s="32">
        <f>MAX(INDEX(AD$381:AD$392,$D1815)+(AD1788+AD1806)*(1+$E1815),0.01)</f>
        <v/>
      </c>
      <c r="AF1815" s="11">
        <f>CodePrefix&amp;$A1815&amp;IF($C1815="","","."&amp;$C1815&amp;"."&amp;$B1815)&amp;INDEX(VarEnd,MATCH($A1815,VarKey,0))&amp;AF$5</f>
        <v/>
      </c>
      <c r="AG1815" s="37">
        <f>MAX(INDEX(AG$381:AG$392,$D1815)+(AG1788+AG1806)*(1+$E1815),0.01)</f>
        <v/>
      </c>
      <c r="AH1815" s="32">
        <f>MAX(INDEX(AH$381:AH$392,$D1815)+(AH1788+AH1806)*(1+$E1815),0.01)</f>
        <v/>
      </c>
      <c r="AI1815" s="32">
        <f>MAX(INDEX(AI$381:AI$392,$D1815)+(AI1788+AI1806)*(1+$E1815),0.01)</f>
        <v/>
      </c>
      <c r="AJ1815" s="32">
        <f>MAX(INDEX(AJ$381:AJ$392,$D1815)+(AJ1788+AJ1806)*(1+$E1815),0.01)</f>
        <v/>
      </c>
      <c r="AK1815" s="32">
        <f>MAX(INDEX(AK$381:AK$392,$D1815)+(AK1788+AK1806)*(1+$E1815),0.01)</f>
        <v/>
      </c>
      <c r="AL1815" s="32">
        <f>MAX(INDEX(AL$381:AL$392,$D1815)+(AL1788+AL1806)*(1+$E1815),0.01)</f>
        <v/>
      </c>
      <c r="AM1815" s="32">
        <f>MAX(INDEX(AM$381:AM$392,$D1815)+(AM1788+AM1806)*(1+$E1815),0.01)</f>
        <v/>
      </c>
      <c r="AN1815" s="32">
        <f>MAX(INDEX(AN$381:AN$392,$D1815)+(AN1788+AN1806)*(1+$E1815),0.01)</f>
        <v/>
      </c>
      <c r="AO1815" s="32">
        <f>MAX(INDEX(AO$381:AO$392,$D1815)+(AO1788+AO1806)*(1+$E1815),0.01)</f>
        <v/>
      </c>
      <c r="AP1815" s="32">
        <f>MAX(INDEX(AP$381:AP$392,$D1815)+(AP1788+AP1806)*(1+$E1815),0.01)</f>
        <v/>
      </c>
      <c r="AQ1815" s="32">
        <f>MAX(INDEX(AQ$381:AQ$392,$D1815)+(AQ1788+AQ1806)*(1+$E1815),0.01)</f>
        <v/>
      </c>
      <c r="AR1815" s="32">
        <f>MAX(INDEX(AR$381:AR$392,$D1815)+(AR1788+AR1806)*(1+$E1815),0.01)</f>
        <v/>
      </c>
      <c r="AS1815" s="32">
        <f>MAX(INDEX(AS$381:AS$392,$D1815)+(AS1788+AS1806)*(1+$E1815),0.01)</f>
        <v/>
      </c>
      <c r="AT1815" s="32">
        <f>MAX(INDEX(AT$381:AT$392,$D1815)+(AT1788+AT1806)*(1+$E1815),0.01)</f>
        <v/>
      </c>
      <c r="AU1815" s="32">
        <f>MAX(INDEX(AU$381:AU$392,$D1815)+(AU1788+AU1806)*(1+$E1815),0.01)</f>
        <v/>
      </c>
      <c r="AV1815" s="32">
        <f>MAX(INDEX(AV$381:AV$392,$D1815)+(AV1788+AV1806)*(1+$E1815),0.01)</f>
        <v/>
      </c>
      <c r="AW1815" s="32">
        <f>MAX(INDEX(AW$381:AW$392,$D1815)+(AW1788+AW1806)*(1+$E1815),0.01)</f>
        <v/>
      </c>
      <c r="AX1815" s="32">
        <f>MAX(INDEX(AX$381:AX$392,$D1815)+(AX1788+AX1806)*(1+$E1815),0.01)</f>
        <v/>
      </c>
      <c r="AY1815" s="32">
        <f>MAX(INDEX(AY$381:AY$392,$D1815)+(AY1788+AY1806)*(1+$E1815),0.01)</f>
        <v/>
      </c>
    </row>
    <row r="1816" hidden="1" outlineLevel="2">
      <c r="A1816" s="14" t="inlineStr">
        <is>
          <t>atp</t>
        </is>
      </c>
      <c r="B1816" s="14" t="inlineStr">
        <is>
          <t>lpg</t>
        </is>
      </c>
      <c r="C1816" s="14" t="inlineStr">
        <is>
          <t>srv</t>
        </is>
      </c>
      <c r="D1816" s="32">
        <f>INDEX(Inputs!$U$5:$U$132,MATCH($B1816&amp;"|"&amp;$C1816,Inputs!$A$5:$A$132,0))</f>
        <v/>
      </c>
      <c r="E1816" s="32">
        <f>INDEX(Inputs!$V$5:$V$132,MATCH($B1816&amp;"|"&amp;$C1816,Inputs!$A$5:$A$132,0))</f>
        <v/>
      </c>
      <c r="F1816" s="36" t="n"/>
      <c r="G1816" s="36" t="n"/>
      <c r="H1816" s="14">
        <f>INDEX(VarLab,MATCH($A1816,VarKey,0))&amp;INDEX(MemLab,MATCH($C1816&amp;"|"&amp;$B1816,MemKey,0))</f>
        <v/>
      </c>
      <c r="I1816" s="14">
        <f>INDEX(VarUnit,MATCH($A1816,VarKey,0))</f>
        <v/>
      </c>
      <c r="J1816" s="14">
        <f>INDEX(VarSrc,MATCH($A1816,VarKey,0))</f>
        <v/>
      </c>
      <c r="K1816" s="11">
        <f>CodePrefix&amp;$A1816&amp;IF($C1816="","","."&amp;$C1816&amp;"."&amp;$B1816)&amp;INDEX(VarEnd,MATCH($A1816,VarKey,0))&amp;K$5</f>
        <v/>
      </c>
      <c r="L1816" s="37">
        <f>MAX(INDEX(L$381:L$392,$D1816)+(L1789+L1807)*(1+$E1816),0.01)</f>
        <v/>
      </c>
      <c r="M1816" s="32">
        <f>MAX(INDEX(M$381:M$392,$D1816)+(M1789+M1807)*(1+$E1816),0.01)</f>
        <v/>
      </c>
      <c r="N1816" s="32">
        <f>MAX(INDEX(N$381:N$392,$D1816)+(N1789+N1807)*(1+$E1816),0.01)</f>
        <v/>
      </c>
      <c r="O1816" s="32">
        <f>MAX(INDEX(O$381:O$392,$D1816)+(O1789+O1807)*(1+$E1816),0.01)</f>
        <v/>
      </c>
      <c r="P1816" s="32">
        <f>MAX(INDEX(P$381:P$392,$D1816)+(P1789+P1807)*(1+$E1816),0.01)</f>
        <v/>
      </c>
      <c r="Q1816" s="32">
        <f>MAX(INDEX(Q$381:Q$392,$D1816)+(Q1789+Q1807)*(1+$E1816),0.01)</f>
        <v/>
      </c>
      <c r="R1816" s="32">
        <f>MAX(INDEX(R$381:R$392,$D1816)+(R1789+R1807)*(1+$E1816),0.01)</f>
        <v/>
      </c>
      <c r="S1816" s="32">
        <f>MAX(INDEX(S$381:S$392,$D1816)+(S1789+S1807)*(1+$E1816),0.01)</f>
        <v/>
      </c>
      <c r="T1816" s="32">
        <f>MAX(INDEX(T$381:T$392,$D1816)+(T1789+T1807)*(1+$E1816),0.01)</f>
        <v/>
      </c>
      <c r="U1816" s="32">
        <f>MAX(INDEX(U$381:U$392,$D1816)+(U1789+U1807)*(1+$E1816),0.01)</f>
        <v/>
      </c>
      <c r="V1816" s="32">
        <f>MAX(INDEX(V$381:V$392,$D1816)+(V1789+V1807)*(1+$E1816),0.01)</f>
        <v/>
      </c>
      <c r="W1816" s="32">
        <f>MAX(INDEX(W$381:W$392,$D1816)+(W1789+W1807)*(1+$E1816),0.01)</f>
        <v/>
      </c>
      <c r="X1816" s="32">
        <f>MAX(INDEX(X$381:X$392,$D1816)+(X1789+X1807)*(1+$E1816),0.01)</f>
        <v/>
      </c>
      <c r="Y1816" s="32">
        <f>MAX(INDEX(Y$381:Y$392,$D1816)+(Y1789+Y1807)*(1+$E1816),0.01)</f>
        <v/>
      </c>
      <c r="Z1816" s="32">
        <f>MAX(INDEX(Z$381:Z$392,$D1816)+(Z1789+Z1807)*(1+$E1816),0.01)</f>
        <v/>
      </c>
      <c r="AA1816" s="32">
        <f>MAX(INDEX(AA$381:AA$392,$D1816)+(AA1789+AA1807)*(1+$E1816),0.01)</f>
        <v/>
      </c>
      <c r="AB1816" s="32">
        <f>MAX(INDEX(AB$381:AB$392,$D1816)+(AB1789+AB1807)*(1+$E1816),0.01)</f>
        <v/>
      </c>
      <c r="AC1816" s="32">
        <f>MAX(INDEX(AC$381:AC$392,$D1816)+(AC1789+AC1807)*(1+$E1816),0.01)</f>
        <v/>
      </c>
      <c r="AD1816" s="32">
        <f>MAX(INDEX(AD$381:AD$392,$D1816)+(AD1789+AD1807)*(1+$E1816),0.01)</f>
        <v/>
      </c>
      <c r="AF1816" s="11">
        <f>CodePrefix&amp;$A1816&amp;IF($C1816="","","."&amp;$C1816&amp;"."&amp;$B1816)&amp;INDEX(VarEnd,MATCH($A1816,VarKey,0))&amp;AF$5</f>
        <v/>
      </c>
      <c r="AG1816" s="37">
        <f>MAX(INDEX(AG$381:AG$392,$D1816)+(AG1789+AG1807)*(1+$E1816),0.01)</f>
        <v/>
      </c>
      <c r="AH1816" s="32">
        <f>MAX(INDEX(AH$381:AH$392,$D1816)+(AH1789+AH1807)*(1+$E1816),0.01)</f>
        <v/>
      </c>
      <c r="AI1816" s="32">
        <f>MAX(INDEX(AI$381:AI$392,$D1816)+(AI1789+AI1807)*(1+$E1816),0.01)</f>
        <v/>
      </c>
      <c r="AJ1816" s="32">
        <f>MAX(INDEX(AJ$381:AJ$392,$D1816)+(AJ1789+AJ1807)*(1+$E1816),0.01)</f>
        <v/>
      </c>
      <c r="AK1816" s="32">
        <f>MAX(INDEX(AK$381:AK$392,$D1816)+(AK1789+AK1807)*(1+$E1816),0.01)</f>
        <v/>
      </c>
      <c r="AL1816" s="32">
        <f>MAX(INDEX(AL$381:AL$392,$D1816)+(AL1789+AL1807)*(1+$E1816),0.01)</f>
        <v/>
      </c>
      <c r="AM1816" s="32">
        <f>MAX(INDEX(AM$381:AM$392,$D1816)+(AM1789+AM1807)*(1+$E1816),0.01)</f>
        <v/>
      </c>
      <c r="AN1816" s="32">
        <f>MAX(INDEX(AN$381:AN$392,$D1816)+(AN1789+AN1807)*(1+$E1816),0.01)</f>
        <v/>
      </c>
      <c r="AO1816" s="32">
        <f>MAX(INDEX(AO$381:AO$392,$D1816)+(AO1789+AO1807)*(1+$E1816),0.01)</f>
        <v/>
      </c>
      <c r="AP1816" s="32">
        <f>MAX(INDEX(AP$381:AP$392,$D1816)+(AP1789+AP1807)*(1+$E1816),0.01)</f>
        <v/>
      </c>
      <c r="AQ1816" s="32">
        <f>MAX(INDEX(AQ$381:AQ$392,$D1816)+(AQ1789+AQ1807)*(1+$E1816),0.01)</f>
        <v/>
      </c>
      <c r="AR1816" s="32">
        <f>MAX(INDEX(AR$381:AR$392,$D1816)+(AR1789+AR1807)*(1+$E1816),0.01)</f>
        <v/>
      </c>
      <c r="AS1816" s="32">
        <f>MAX(INDEX(AS$381:AS$392,$D1816)+(AS1789+AS1807)*(1+$E1816),0.01)</f>
        <v/>
      </c>
      <c r="AT1816" s="32">
        <f>MAX(INDEX(AT$381:AT$392,$D1816)+(AT1789+AT1807)*(1+$E1816),0.01)</f>
        <v/>
      </c>
      <c r="AU1816" s="32">
        <f>MAX(INDEX(AU$381:AU$392,$D1816)+(AU1789+AU1807)*(1+$E1816),0.01)</f>
        <v/>
      </c>
      <c r="AV1816" s="32">
        <f>MAX(INDEX(AV$381:AV$392,$D1816)+(AV1789+AV1807)*(1+$E1816),0.01)</f>
        <v/>
      </c>
      <c r="AW1816" s="32">
        <f>MAX(INDEX(AW$381:AW$392,$D1816)+(AW1789+AW1807)*(1+$E1816),0.01)</f>
        <v/>
      </c>
      <c r="AX1816" s="32">
        <f>MAX(INDEX(AX$381:AX$392,$D1816)+(AX1789+AX1807)*(1+$E1816),0.01)</f>
        <v/>
      </c>
      <c r="AY1816" s="32">
        <f>MAX(INDEX(AY$381:AY$392,$D1816)+(AY1789+AY1807)*(1+$E1816),0.01)</f>
        <v/>
      </c>
    </row>
    <row r="1817" hidden="1" outlineLevel="2">
      <c r="A1817" s="14" t="inlineStr">
        <is>
          <t>atp</t>
        </is>
      </c>
      <c r="B1817" s="14" t="inlineStr">
        <is>
          <t>ker</t>
        </is>
      </c>
      <c r="C1817" s="14" t="inlineStr">
        <is>
          <t>srv</t>
        </is>
      </c>
      <c r="D1817" s="32">
        <f>INDEX(Inputs!$U$5:$U$132,MATCH($B1817&amp;"|"&amp;$C1817,Inputs!$A$5:$A$132,0))</f>
        <v/>
      </c>
      <c r="E1817" s="32">
        <f>INDEX(Inputs!$V$5:$V$132,MATCH($B1817&amp;"|"&amp;$C1817,Inputs!$A$5:$A$132,0))</f>
        <v/>
      </c>
      <c r="F1817" s="36" t="n"/>
      <c r="G1817" s="36" t="n"/>
      <c r="H1817" s="14">
        <f>INDEX(VarLab,MATCH($A1817,VarKey,0))&amp;INDEX(MemLab,MATCH($C1817&amp;"|"&amp;$B1817,MemKey,0))</f>
        <v/>
      </c>
      <c r="I1817" s="14">
        <f>INDEX(VarUnit,MATCH($A1817,VarKey,0))</f>
        <v/>
      </c>
      <c r="J1817" s="14">
        <f>INDEX(VarSrc,MATCH($A1817,VarKey,0))</f>
        <v/>
      </c>
      <c r="K1817" s="11">
        <f>CodePrefix&amp;$A1817&amp;IF($C1817="","","."&amp;$C1817&amp;"."&amp;$B1817)&amp;INDEX(VarEnd,MATCH($A1817,VarKey,0))&amp;K$5</f>
        <v/>
      </c>
      <c r="L1817" s="37">
        <f>MAX(INDEX(L$381:L$392,$D1817)+(L1790+L1808)*(1+$E1817),0.01)</f>
        <v/>
      </c>
      <c r="M1817" s="32">
        <f>MAX(INDEX(M$381:M$392,$D1817)+(M1790+M1808)*(1+$E1817),0.01)</f>
        <v/>
      </c>
      <c r="N1817" s="32">
        <f>MAX(INDEX(N$381:N$392,$D1817)+(N1790+N1808)*(1+$E1817),0.01)</f>
        <v/>
      </c>
      <c r="O1817" s="32">
        <f>MAX(INDEX(O$381:O$392,$D1817)+(O1790+O1808)*(1+$E1817),0.01)</f>
        <v/>
      </c>
      <c r="P1817" s="32">
        <f>MAX(INDEX(P$381:P$392,$D1817)+(P1790+P1808)*(1+$E1817),0.01)</f>
        <v/>
      </c>
      <c r="Q1817" s="32">
        <f>MAX(INDEX(Q$381:Q$392,$D1817)+(Q1790+Q1808)*(1+$E1817),0.01)</f>
        <v/>
      </c>
      <c r="R1817" s="32">
        <f>MAX(INDEX(R$381:R$392,$D1817)+(R1790+R1808)*(1+$E1817),0.01)</f>
        <v/>
      </c>
      <c r="S1817" s="32">
        <f>MAX(INDEX(S$381:S$392,$D1817)+(S1790+S1808)*(1+$E1817),0.01)</f>
        <v/>
      </c>
      <c r="T1817" s="32">
        <f>MAX(INDEX(T$381:T$392,$D1817)+(T1790+T1808)*(1+$E1817),0.01)</f>
        <v/>
      </c>
      <c r="U1817" s="32">
        <f>MAX(INDEX(U$381:U$392,$D1817)+(U1790+U1808)*(1+$E1817),0.01)</f>
        <v/>
      </c>
      <c r="V1817" s="32">
        <f>MAX(INDEX(V$381:V$392,$D1817)+(V1790+V1808)*(1+$E1817),0.01)</f>
        <v/>
      </c>
      <c r="W1817" s="32">
        <f>MAX(INDEX(W$381:W$392,$D1817)+(W1790+W1808)*(1+$E1817),0.01)</f>
        <v/>
      </c>
      <c r="X1817" s="32">
        <f>MAX(INDEX(X$381:X$392,$D1817)+(X1790+X1808)*(1+$E1817),0.01)</f>
        <v/>
      </c>
      <c r="Y1817" s="32">
        <f>MAX(INDEX(Y$381:Y$392,$D1817)+(Y1790+Y1808)*(1+$E1817),0.01)</f>
        <v/>
      </c>
      <c r="Z1817" s="32">
        <f>MAX(INDEX(Z$381:Z$392,$D1817)+(Z1790+Z1808)*(1+$E1817),0.01)</f>
        <v/>
      </c>
      <c r="AA1817" s="32">
        <f>MAX(INDEX(AA$381:AA$392,$D1817)+(AA1790+AA1808)*(1+$E1817),0.01)</f>
        <v/>
      </c>
      <c r="AB1817" s="32">
        <f>MAX(INDEX(AB$381:AB$392,$D1817)+(AB1790+AB1808)*(1+$E1817),0.01)</f>
        <v/>
      </c>
      <c r="AC1817" s="32">
        <f>MAX(INDEX(AC$381:AC$392,$D1817)+(AC1790+AC1808)*(1+$E1817),0.01)</f>
        <v/>
      </c>
      <c r="AD1817" s="32">
        <f>MAX(INDEX(AD$381:AD$392,$D1817)+(AD1790+AD1808)*(1+$E1817),0.01)</f>
        <v/>
      </c>
      <c r="AF1817" s="11">
        <f>CodePrefix&amp;$A1817&amp;IF($C1817="","","."&amp;$C1817&amp;"."&amp;$B1817)&amp;INDEX(VarEnd,MATCH($A1817,VarKey,0))&amp;AF$5</f>
        <v/>
      </c>
      <c r="AG1817" s="37">
        <f>MAX(INDEX(AG$381:AG$392,$D1817)+(AG1790+AG1808)*(1+$E1817),0.01)</f>
        <v/>
      </c>
      <c r="AH1817" s="32">
        <f>MAX(INDEX(AH$381:AH$392,$D1817)+(AH1790+AH1808)*(1+$E1817),0.01)</f>
        <v/>
      </c>
      <c r="AI1817" s="32">
        <f>MAX(INDEX(AI$381:AI$392,$D1817)+(AI1790+AI1808)*(1+$E1817),0.01)</f>
        <v/>
      </c>
      <c r="AJ1817" s="32">
        <f>MAX(INDEX(AJ$381:AJ$392,$D1817)+(AJ1790+AJ1808)*(1+$E1817),0.01)</f>
        <v/>
      </c>
      <c r="AK1817" s="32">
        <f>MAX(INDEX(AK$381:AK$392,$D1817)+(AK1790+AK1808)*(1+$E1817),0.01)</f>
        <v/>
      </c>
      <c r="AL1817" s="32">
        <f>MAX(INDEX(AL$381:AL$392,$D1817)+(AL1790+AL1808)*(1+$E1817),0.01)</f>
        <v/>
      </c>
      <c r="AM1817" s="32">
        <f>MAX(INDEX(AM$381:AM$392,$D1817)+(AM1790+AM1808)*(1+$E1817),0.01)</f>
        <v/>
      </c>
      <c r="AN1817" s="32">
        <f>MAX(INDEX(AN$381:AN$392,$D1817)+(AN1790+AN1808)*(1+$E1817),0.01)</f>
        <v/>
      </c>
      <c r="AO1817" s="32">
        <f>MAX(INDEX(AO$381:AO$392,$D1817)+(AO1790+AO1808)*(1+$E1817),0.01)</f>
        <v/>
      </c>
      <c r="AP1817" s="32">
        <f>MAX(INDEX(AP$381:AP$392,$D1817)+(AP1790+AP1808)*(1+$E1817),0.01)</f>
        <v/>
      </c>
      <c r="AQ1817" s="32">
        <f>MAX(INDEX(AQ$381:AQ$392,$D1817)+(AQ1790+AQ1808)*(1+$E1817),0.01)</f>
        <v/>
      </c>
      <c r="AR1817" s="32">
        <f>MAX(INDEX(AR$381:AR$392,$D1817)+(AR1790+AR1808)*(1+$E1817),0.01)</f>
        <v/>
      </c>
      <c r="AS1817" s="32">
        <f>MAX(INDEX(AS$381:AS$392,$D1817)+(AS1790+AS1808)*(1+$E1817),0.01)</f>
        <v/>
      </c>
      <c r="AT1817" s="32">
        <f>MAX(INDEX(AT$381:AT$392,$D1817)+(AT1790+AT1808)*(1+$E1817),0.01)</f>
        <v/>
      </c>
      <c r="AU1817" s="32">
        <f>MAX(INDEX(AU$381:AU$392,$D1817)+(AU1790+AU1808)*(1+$E1817),0.01)</f>
        <v/>
      </c>
      <c r="AV1817" s="32">
        <f>MAX(INDEX(AV$381:AV$392,$D1817)+(AV1790+AV1808)*(1+$E1817),0.01)</f>
        <v/>
      </c>
      <c r="AW1817" s="32">
        <f>MAX(INDEX(AW$381:AW$392,$D1817)+(AW1790+AW1808)*(1+$E1817),0.01)</f>
        <v/>
      </c>
      <c r="AX1817" s="32">
        <f>MAX(INDEX(AX$381:AX$392,$D1817)+(AX1790+AX1808)*(1+$E1817),0.01)</f>
        <v/>
      </c>
      <c r="AY1817" s="32">
        <f>MAX(INDEX(AY$381:AY$392,$D1817)+(AY1790+AY1808)*(1+$E1817),0.01)</f>
        <v/>
      </c>
    </row>
    <row r="1818" hidden="1" outlineLevel="2">
      <c r="A1818" s="14" t="inlineStr">
        <is>
          <t>atp</t>
        </is>
      </c>
      <c r="B1818" s="14" t="inlineStr">
        <is>
          <t>oop</t>
        </is>
      </c>
      <c r="C1818" s="14" t="inlineStr">
        <is>
          <t>srv</t>
        </is>
      </c>
      <c r="D1818" s="32">
        <f>INDEX(Inputs!$U$5:$U$132,MATCH($B1818&amp;"|"&amp;$C1818,Inputs!$A$5:$A$132,0))</f>
        <v/>
      </c>
      <c r="E1818" s="32">
        <f>INDEX(Inputs!$V$5:$V$132,MATCH($B1818&amp;"|"&amp;$C1818,Inputs!$A$5:$A$132,0))</f>
        <v/>
      </c>
      <c r="F1818" s="36" t="n"/>
      <c r="G1818" s="36" t="n"/>
      <c r="H1818" s="14">
        <f>INDEX(VarLab,MATCH($A1818,VarKey,0))&amp;INDEX(MemLab,MATCH($C1818&amp;"|"&amp;$B1818,MemKey,0))</f>
        <v/>
      </c>
      <c r="I1818" s="14">
        <f>INDEX(VarUnit,MATCH($A1818,VarKey,0))</f>
        <v/>
      </c>
      <c r="J1818" s="14">
        <f>INDEX(VarSrc,MATCH($A1818,VarKey,0))</f>
        <v/>
      </c>
      <c r="K1818" s="11">
        <f>CodePrefix&amp;$A1818&amp;IF($C1818="","","."&amp;$C1818&amp;"."&amp;$B1818)&amp;INDEX(VarEnd,MATCH($A1818,VarKey,0))&amp;K$5</f>
        <v/>
      </c>
      <c r="L1818" s="37">
        <f>MAX(INDEX(L$381:L$392,$D1818)+(L1791+L1809)*(1+$E1818),0.01)</f>
        <v/>
      </c>
      <c r="M1818" s="32">
        <f>MAX(INDEX(M$381:M$392,$D1818)+(M1791+M1809)*(1+$E1818),0.01)</f>
        <v/>
      </c>
      <c r="N1818" s="32">
        <f>MAX(INDEX(N$381:N$392,$D1818)+(N1791+N1809)*(1+$E1818),0.01)</f>
        <v/>
      </c>
      <c r="O1818" s="32">
        <f>MAX(INDEX(O$381:O$392,$D1818)+(O1791+O1809)*(1+$E1818),0.01)</f>
        <v/>
      </c>
      <c r="P1818" s="32">
        <f>MAX(INDEX(P$381:P$392,$D1818)+(P1791+P1809)*(1+$E1818),0.01)</f>
        <v/>
      </c>
      <c r="Q1818" s="32">
        <f>MAX(INDEX(Q$381:Q$392,$D1818)+(Q1791+Q1809)*(1+$E1818),0.01)</f>
        <v/>
      </c>
      <c r="R1818" s="32">
        <f>MAX(INDEX(R$381:R$392,$D1818)+(R1791+R1809)*(1+$E1818),0.01)</f>
        <v/>
      </c>
      <c r="S1818" s="32">
        <f>MAX(INDEX(S$381:S$392,$D1818)+(S1791+S1809)*(1+$E1818),0.01)</f>
        <v/>
      </c>
      <c r="T1818" s="32">
        <f>MAX(INDEX(T$381:T$392,$D1818)+(T1791+T1809)*(1+$E1818),0.01)</f>
        <v/>
      </c>
      <c r="U1818" s="32">
        <f>MAX(INDEX(U$381:U$392,$D1818)+(U1791+U1809)*(1+$E1818),0.01)</f>
        <v/>
      </c>
      <c r="V1818" s="32">
        <f>MAX(INDEX(V$381:V$392,$D1818)+(V1791+V1809)*(1+$E1818),0.01)</f>
        <v/>
      </c>
      <c r="W1818" s="32">
        <f>MAX(INDEX(W$381:W$392,$D1818)+(W1791+W1809)*(1+$E1818),0.01)</f>
        <v/>
      </c>
      <c r="X1818" s="32">
        <f>MAX(INDEX(X$381:X$392,$D1818)+(X1791+X1809)*(1+$E1818),0.01)</f>
        <v/>
      </c>
      <c r="Y1818" s="32">
        <f>MAX(INDEX(Y$381:Y$392,$D1818)+(Y1791+Y1809)*(1+$E1818),0.01)</f>
        <v/>
      </c>
      <c r="Z1818" s="32">
        <f>MAX(INDEX(Z$381:Z$392,$D1818)+(Z1791+Z1809)*(1+$E1818),0.01)</f>
        <v/>
      </c>
      <c r="AA1818" s="32">
        <f>MAX(INDEX(AA$381:AA$392,$D1818)+(AA1791+AA1809)*(1+$E1818),0.01)</f>
        <v/>
      </c>
      <c r="AB1818" s="32">
        <f>MAX(INDEX(AB$381:AB$392,$D1818)+(AB1791+AB1809)*(1+$E1818),0.01)</f>
        <v/>
      </c>
      <c r="AC1818" s="32">
        <f>MAX(INDEX(AC$381:AC$392,$D1818)+(AC1791+AC1809)*(1+$E1818),0.01)</f>
        <v/>
      </c>
      <c r="AD1818" s="32">
        <f>MAX(INDEX(AD$381:AD$392,$D1818)+(AD1791+AD1809)*(1+$E1818),0.01)</f>
        <v/>
      </c>
      <c r="AF1818" s="11">
        <f>CodePrefix&amp;$A1818&amp;IF($C1818="","","."&amp;$C1818&amp;"."&amp;$B1818)&amp;INDEX(VarEnd,MATCH($A1818,VarKey,0))&amp;AF$5</f>
        <v/>
      </c>
      <c r="AG1818" s="37">
        <f>MAX(INDEX(AG$381:AG$392,$D1818)+(AG1791+AG1809)*(1+$E1818),0.01)</f>
        <v/>
      </c>
      <c r="AH1818" s="32">
        <f>MAX(INDEX(AH$381:AH$392,$D1818)+(AH1791+AH1809)*(1+$E1818),0.01)</f>
        <v/>
      </c>
      <c r="AI1818" s="32">
        <f>MAX(INDEX(AI$381:AI$392,$D1818)+(AI1791+AI1809)*(1+$E1818),0.01)</f>
        <v/>
      </c>
      <c r="AJ1818" s="32">
        <f>MAX(INDEX(AJ$381:AJ$392,$D1818)+(AJ1791+AJ1809)*(1+$E1818),0.01)</f>
        <v/>
      </c>
      <c r="AK1818" s="32">
        <f>MAX(INDEX(AK$381:AK$392,$D1818)+(AK1791+AK1809)*(1+$E1818),0.01)</f>
        <v/>
      </c>
      <c r="AL1818" s="32">
        <f>MAX(INDEX(AL$381:AL$392,$D1818)+(AL1791+AL1809)*(1+$E1818),0.01)</f>
        <v/>
      </c>
      <c r="AM1818" s="32">
        <f>MAX(INDEX(AM$381:AM$392,$D1818)+(AM1791+AM1809)*(1+$E1818),0.01)</f>
        <v/>
      </c>
      <c r="AN1818" s="32">
        <f>MAX(INDEX(AN$381:AN$392,$D1818)+(AN1791+AN1809)*(1+$E1818),0.01)</f>
        <v/>
      </c>
      <c r="AO1818" s="32">
        <f>MAX(INDEX(AO$381:AO$392,$D1818)+(AO1791+AO1809)*(1+$E1818),0.01)</f>
        <v/>
      </c>
      <c r="AP1818" s="32">
        <f>MAX(INDEX(AP$381:AP$392,$D1818)+(AP1791+AP1809)*(1+$E1818),0.01)</f>
        <v/>
      </c>
      <c r="AQ1818" s="32">
        <f>MAX(INDEX(AQ$381:AQ$392,$D1818)+(AQ1791+AQ1809)*(1+$E1818),0.01)</f>
        <v/>
      </c>
      <c r="AR1818" s="32">
        <f>MAX(INDEX(AR$381:AR$392,$D1818)+(AR1791+AR1809)*(1+$E1818),0.01)</f>
        <v/>
      </c>
      <c r="AS1818" s="32">
        <f>MAX(INDEX(AS$381:AS$392,$D1818)+(AS1791+AS1809)*(1+$E1818),0.01)</f>
        <v/>
      </c>
      <c r="AT1818" s="32">
        <f>MAX(INDEX(AT$381:AT$392,$D1818)+(AT1791+AT1809)*(1+$E1818),0.01)</f>
        <v/>
      </c>
      <c r="AU1818" s="32">
        <f>MAX(INDEX(AU$381:AU$392,$D1818)+(AU1791+AU1809)*(1+$E1818),0.01)</f>
        <v/>
      </c>
      <c r="AV1818" s="32">
        <f>MAX(INDEX(AV$381:AV$392,$D1818)+(AV1791+AV1809)*(1+$E1818),0.01)</f>
        <v/>
      </c>
      <c r="AW1818" s="32">
        <f>MAX(INDEX(AW$381:AW$392,$D1818)+(AW1791+AW1809)*(1+$E1818),0.01)</f>
        <v/>
      </c>
      <c r="AX1818" s="32">
        <f>MAX(INDEX(AX$381:AX$392,$D1818)+(AX1791+AX1809)*(1+$E1818),0.01)</f>
        <v/>
      </c>
      <c r="AY1818" s="32">
        <f>MAX(INDEX(AY$381:AY$392,$D1818)+(AY1791+AY1809)*(1+$E1818),0.01)</f>
        <v/>
      </c>
    </row>
    <row r="1819" hidden="1" outlineLevel="2">
      <c r="A1819" s="14" t="inlineStr">
        <is>
          <t>atp</t>
        </is>
      </c>
      <c r="B1819" s="14" t="inlineStr">
        <is>
          <t>bio</t>
        </is>
      </c>
      <c r="C1819" s="14" t="inlineStr">
        <is>
          <t>srv</t>
        </is>
      </c>
      <c r="D1819" s="32">
        <f>INDEX(Inputs!$U$5:$U$132,MATCH($B1819&amp;"|"&amp;$C1819,Inputs!$A$5:$A$132,0))</f>
        <v/>
      </c>
      <c r="E1819" s="32">
        <f>INDEX(Inputs!$V$5:$V$132,MATCH($B1819&amp;"|"&amp;$C1819,Inputs!$A$5:$A$132,0))</f>
        <v/>
      </c>
      <c r="F1819" s="36" t="n"/>
      <c r="G1819" s="36" t="n"/>
      <c r="H1819" s="14">
        <f>INDEX(VarLab,MATCH($A1819,VarKey,0))&amp;INDEX(MemLab,MATCH($C1819&amp;"|"&amp;$B1819,MemKey,0))</f>
        <v/>
      </c>
      <c r="I1819" s="14">
        <f>INDEX(VarUnit,MATCH($A1819,VarKey,0))</f>
        <v/>
      </c>
      <c r="J1819" s="14">
        <f>INDEX(VarSrc,MATCH($A1819,VarKey,0))</f>
        <v/>
      </c>
      <c r="K1819" s="11">
        <f>CodePrefix&amp;$A1819&amp;IF($C1819="","","."&amp;$C1819&amp;"."&amp;$B1819)&amp;INDEX(VarEnd,MATCH($A1819,VarKey,0))&amp;K$5</f>
        <v/>
      </c>
      <c r="L1819" s="37">
        <f>MAX(INDEX(L$381:L$392,$D1819)+(L1792+L1810)*(1+$E1819),0.01)</f>
        <v/>
      </c>
      <c r="M1819" s="32">
        <f>MAX(INDEX(M$381:M$392,$D1819)+(M1792+M1810)*(1+$E1819),0.01)</f>
        <v/>
      </c>
      <c r="N1819" s="32">
        <f>MAX(INDEX(N$381:N$392,$D1819)+(N1792+N1810)*(1+$E1819),0.01)</f>
        <v/>
      </c>
      <c r="O1819" s="32">
        <f>MAX(INDEX(O$381:O$392,$D1819)+(O1792+O1810)*(1+$E1819),0.01)</f>
        <v/>
      </c>
      <c r="P1819" s="32">
        <f>MAX(INDEX(P$381:P$392,$D1819)+(P1792+P1810)*(1+$E1819),0.01)</f>
        <v/>
      </c>
      <c r="Q1819" s="32">
        <f>MAX(INDEX(Q$381:Q$392,$D1819)+(Q1792+Q1810)*(1+$E1819),0.01)</f>
        <v/>
      </c>
      <c r="R1819" s="32">
        <f>MAX(INDEX(R$381:R$392,$D1819)+(R1792+R1810)*(1+$E1819),0.01)</f>
        <v/>
      </c>
      <c r="S1819" s="32">
        <f>MAX(INDEX(S$381:S$392,$D1819)+(S1792+S1810)*(1+$E1819),0.01)</f>
        <v/>
      </c>
      <c r="T1819" s="32">
        <f>MAX(INDEX(T$381:T$392,$D1819)+(T1792+T1810)*(1+$E1819),0.01)</f>
        <v/>
      </c>
      <c r="U1819" s="32">
        <f>MAX(INDEX(U$381:U$392,$D1819)+(U1792+U1810)*(1+$E1819),0.01)</f>
        <v/>
      </c>
      <c r="V1819" s="32">
        <f>MAX(INDEX(V$381:V$392,$D1819)+(V1792+V1810)*(1+$E1819),0.01)</f>
        <v/>
      </c>
      <c r="W1819" s="32">
        <f>MAX(INDEX(W$381:W$392,$D1819)+(W1792+W1810)*(1+$E1819),0.01)</f>
        <v/>
      </c>
      <c r="X1819" s="32">
        <f>MAX(INDEX(X$381:X$392,$D1819)+(X1792+X1810)*(1+$E1819),0.01)</f>
        <v/>
      </c>
      <c r="Y1819" s="32">
        <f>MAX(INDEX(Y$381:Y$392,$D1819)+(Y1792+Y1810)*(1+$E1819),0.01)</f>
        <v/>
      </c>
      <c r="Z1819" s="32">
        <f>MAX(INDEX(Z$381:Z$392,$D1819)+(Z1792+Z1810)*(1+$E1819),0.01)</f>
        <v/>
      </c>
      <c r="AA1819" s="32">
        <f>MAX(INDEX(AA$381:AA$392,$D1819)+(AA1792+AA1810)*(1+$E1819),0.01)</f>
        <v/>
      </c>
      <c r="AB1819" s="32">
        <f>MAX(INDEX(AB$381:AB$392,$D1819)+(AB1792+AB1810)*(1+$E1819),0.01)</f>
        <v/>
      </c>
      <c r="AC1819" s="32">
        <f>MAX(INDEX(AC$381:AC$392,$D1819)+(AC1792+AC1810)*(1+$E1819),0.01)</f>
        <v/>
      </c>
      <c r="AD1819" s="32">
        <f>MAX(INDEX(AD$381:AD$392,$D1819)+(AD1792+AD1810)*(1+$E1819),0.01)</f>
        <v/>
      </c>
      <c r="AF1819" s="11">
        <f>CodePrefix&amp;$A1819&amp;IF($C1819="","","."&amp;$C1819&amp;"."&amp;$B1819)&amp;INDEX(VarEnd,MATCH($A1819,VarKey,0))&amp;AF$5</f>
        <v/>
      </c>
      <c r="AG1819" s="37">
        <f>MAX(INDEX(AG$381:AG$392,$D1819)+(AG1792+AG1810)*(1+$E1819),0.01)</f>
        <v/>
      </c>
      <c r="AH1819" s="32">
        <f>MAX(INDEX(AH$381:AH$392,$D1819)+(AH1792+AH1810)*(1+$E1819),0.01)</f>
        <v/>
      </c>
      <c r="AI1819" s="32">
        <f>MAX(INDEX(AI$381:AI$392,$D1819)+(AI1792+AI1810)*(1+$E1819),0.01)</f>
        <v/>
      </c>
      <c r="AJ1819" s="32">
        <f>MAX(INDEX(AJ$381:AJ$392,$D1819)+(AJ1792+AJ1810)*(1+$E1819),0.01)</f>
        <v/>
      </c>
      <c r="AK1819" s="32">
        <f>MAX(INDEX(AK$381:AK$392,$D1819)+(AK1792+AK1810)*(1+$E1819),0.01)</f>
        <v/>
      </c>
      <c r="AL1819" s="32">
        <f>MAX(INDEX(AL$381:AL$392,$D1819)+(AL1792+AL1810)*(1+$E1819),0.01)</f>
        <v/>
      </c>
      <c r="AM1819" s="32">
        <f>MAX(INDEX(AM$381:AM$392,$D1819)+(AM1792+AM1810)*(1+$E1819),0.01)</f>
        <v/>
      </c>
      <c r="AN1819" s="32">
        <f>MAX(INDEX(AN$381:AN$392,$D1819)+(AN1792+AN1810)*(1+$E1819),0.01)</f>
        <v/>
      </c>
      <c r="AO1819" s="32">
        <f>MAX(INDEX(AO$381:AO$392,$D1819)+(AO1792+AO1810)*(1+$E1819),0.01)</f>
        <v/>
      </c>
      <c r="AP1819" s="32">
        <f>MAX(INDEX(AP$381:AP$392,$D1819)+(AP1792+AP1810)*(1+$E1819),0.01)</f>
        <v/>
      </c>
      <c r="AQ1819" s="32">
        <f>MAX(INDEX(AQ$381:AQ$392,$D1819)+(AQ1792+AQ1810)*(1+$E1819),0.01)</f>
        <v/>
      </c>
      <c r="AR1819" s="32">
        <f>MAX(INDEX(AR$381:AR$392,$D1819)+(AR1792+AR1810)*(1+$E1819),0.01)</f>
        <v/>
      </c>
      <c r="AS1819" s="32">
        <f>MAX(INDEX(AS$381:AS$392,$D1819)+(AS1792+AS1810)*(1+$E1819),0.01)</f>
        <v/>
      </c>
      <c r="AT1819" s="32">
        <f>MAX(INDEX(AT$381:AT$392,$D1819)+(AT1792+AT1810)*(1+$E1819),0.01)</f>
        <v/>
      </c>
      <c r="AU1819" s="32">
        <f>MAX(INDEX(AU$381:AU$392,$D1819)+(AU1792+AU1810)*(1+$E1819),0.01)</f>
        <v/>
      </c>
      <c r="AV1819" s="32">
        <f>MAX(INDEX(AV$381:AV$392,$D1819)+(AV1792+AV1810)*(1+$E1819),0.01)</f>
        <v/>
      </c>
      <c r="AW1819" s="32">
        <f>MAX(INDEX(AW$381:AW$392,$D1819)+(AW1792+AW1810)*(1+$E1819),0.01)</f>
        <v/>
      </c>
      <c r="AX1819" s="32">
        <f>MAX(INDEX(AX$381:AX$392,$D1819)+(AX1792+AX1810)*(1+$E1819),0.01)</f>
        <v/>
      </c>
      <c r="AY1819" s="32">
        <f>MAX(INDEX(AY$381:AY$392,$D1819)+(AY1792+AY1810)*(1+$E1819),0.01)</f>
        <v/>
      </c>
    </row>
    <row r="1820" hidden="1" outlineLevel="2"/>
    <row r="1821" hidden="1" outlineLevel="2">
      <c r="A1821" s="14" t="inlineStr">
        <is>
          <t>shp</t>
        </is>
      </c>
      <c r="B1821" s="14" t="inlineStr">
        <is>
          <t>coa</t>
        </is>
      </c>
      <c r="C1821" s="14" t="inlineStr">
        <is>
          <t>srv</t>
        </is>
      </c>
      <c r="D1821" s="32">
        <f>INDEX(Inputs!$W$5:$W$132,MATCH($B1821&amp;"|"&amp;$C1821,Inputs!$A$5:$A$132,0))</f>
        <v/>
      </c>
      <c r="E1821" s="32">
        <f>INDEX(Inputs!$M$5:$M$132,MATCH($B1821&amp;"|"&amp;$C1821,Inputs!$A$5:$A$132,0))</f>
        <v/>
      </c>
      <c r="F1821" s="36" t="n"/>
      <c r="G1821" s="36" t="n"/>
      <c r="H1821" s="14">
        <f>INDEX(VarLab,MATCH($A1821,VarKey,0))&amp;INDEX(MemLab,MATCH($C1821&amp;"|"&amp;$B1821,MemKey,0))</f>
        <v/>
      </c>
      <c r="I1821" s="14">
        <f>INDEX(VarUnit,MATCH($A1821,VarKey,0))</f>
        <v/>
      </c>
      <c r="J1821" s="14">
        <f>INDEX(VarSrc,MATCH($A1821,VarKey,0))</f>
        <v/>
      </c>
      <c r="K1821" s="11">
        <f>CodePrefix&amp;$A1821&amp;IF($C1821="","","."&amp;$C1821&amp;"."&amp;$B1821)&amp;INDEX(VarEnd,MATCH($A1821,VarKey,0))&amp;K$5</f>
        <v/>
      </c>
      <c r="L1821" s="37">
        <f>INDEX(L$297:L$313,$E1821)*$D1821</f>
        <v/>
      </c>
      <c r="M1821" s="32">
        <f>INDEX(M$297:M$313,$E1821)*$D1821</f>
        <v/>
      </c>
      <c r="N1821" s="32">
        <f>INDEX(N$297:N$313,$E1821)*$D1821</f>
        <v/>
      </c>
      <c r="O1821" s="32">
        <f>INDEX(O$297:O$313,$E1821)*$D1821</f>
        <v/>
      </c>
      <c r="P1821" s="32">
        <f>INDEX(P$297:P$313,$E1821)*$D1821</f>
        <v/>
      </c>
      <c r="Q1821" s="32">
        <f>INDEX(Q$297:Q$313,$E1821)*$D1821</f>
        <v/>
      </c>
      <c r="R1821" s="32">
        <f>INDEX(R$297:R$313,$E1821)*$D1821</f>
        <v/>
      </c>
      <c r="S1821" s="32">
        <f>INDEX(S$297:S$313,$E1821)*$D1821</f>
        <v/>
      </c>
      <c r="T1821" s="32">
        <f>INDEX(T$297:T$313,$E1821)*$D1821</f>
        <v/>
      </c>
      <c r="U1821" s="32">
        <f>INDEX(U$297:U$313,$E1821)*$D1821</f>
        <v/>
      </c>
      <c r="V1821" s="32">
        <f>INDEX(V$297:V$313,$E1821)*$D1821</f>
        <v/>
      </c>
      <c r="W1821" s="32">
        <f>INDEX(W$297:W$313,$E1821)*$D1821</f>
        <v/>
      </c>
      <c r="X1821" s="32">
        <f>INDEX(X$297:X$313,$E1821)*$D1821</f>
        <v/>
      </c>
      <c r="Y1821" s="32">
        <f>INDEX(Y$297:Y$313,$E1821)*$D1821</f>
        <v/>
      </c>
      <c r="Z1821" s="32">
        <f>INDEX(Z$297:Z$313,$E1821)*$D1821</f>
        <v/>
      </c>
      <c r="AA1821" s="32">
        <f>INDEX(AA$297:AA$313,$E1821)*$D1821</f>
        <v/>
      </c>
      <c r="AB1821" s="32">
        <f>INDEX(AB$297:AB$313,$E1821)*$D1821</f>
        <v/>
      </c>
      <c r="AC1821" s="32">
        <f>INDEX(AC$297:AC$313,$E1821)*$D1821</f>
        <v/>
      </c>
      <c r="AD1821" s="32">
        <f>INDEX(AD$297:AD$313,$E1821)*$D1821</f>
        <v/>
      </c>
      <c r="AF1821" s="11">
        <f>CodePrefix&amp;$A1821&amp;IF($C1821="","","."&amp;$C1821&amp;"."&amp;$B1821)&amp;INDEX(VarEnd,MATCH($A1821,VarKey,0))&amp;AF$5</f>
        <v/>
      </c>
      <c r="AG1821" s="37">
        <f>INDEX(AG$297:AG$313,$E1821)*$D1821</f>
        <v/>
      </c>
      <c r="AH1821" s="32">
        <f>INDEX(AH$297:AH$313,$E1821)*$D1821</f>
        <v/>
      </c>
      <c r="AI1821" s="32">
        <f>INDEX(AI$297:AI$313,$E1821)*$D1821</f>
        <v/>
      </c>
      <c r="AJ1821" s="32">
        <f>INDEX(AJ$297:AJ$313,$E1821)*$D1821</f>
        <v/>
      </c>
      <c r="AK1821" s="32">
        <f>INDEX(AK$297:AK$313,$E1821)*$D1821</f>
        <v/>
      </c>
      <c r="AL1821" s="32">
        <f>INDEX(AL$297:AL$313,$E1821)*$D1821</f>
        <v/>
      </c>
      <c r="AM1821" s="32">
        <f>INDEX(AM$297:AM$313,$E1821)*$D1821</f>
        <v/>
      </c>
      <c r="AN1821" s="32">
        <f>INDEX(AN$297:AN$313,$E1821)*$D1821</f>
        <v/>
      </c>
      <c r="AO1821" s="32">
        <f>INDEX(AO$297:AO$313,$E1821)*$D1821</f>
        <v/>
      </c>
      <c r="AP1821" s="32">
        <f>INDEX(AP$297:AP$313,$E1821)*$D1821</f>
        <v/>
      </c>
      <c r="AQ1821" s="32">
        <f>INDEX(AQ$297:AQ$313,$E1821)*$D1821</f>
        <v/>
      </c>
      <c r="AR1821" s="32">
        <f>INDEX(AR$297:AR$313,$E1821)*$D1821</f>
        <v/>
      </c>
      <c r="AS1821" s="32">
        <f>INDEX(AS$297:AS$313,$E1821)*$D1821</f>
        <v/>
      </c>
      <c r="AT1821" s="32">
        <f>INDEX(AT$297:AT$313,$E1821)*$D1821</f>
        <v/>
      </c>
      <c r="AU1821" s="32">
        <f>INDEX(AU$297:AU$313,$E1821)*$D1821</f>
        <v/>
      </c>
      <c r="AV1821" s="32">
        <f>INDEX(AV$297:AV$313,$E1821)*$D1821</f>
        <v/>
      </c>
      <c r="AW1821" s="32">
        <f>INDEX(AW$297:AW$313,$E1821)*$D1821</f>
        <v/>
      </c>
      <c r="AX1821" s="32">
        <f>INDEX(AX$297:AX$313,$E1821)*$D1821</f>
        <v/>
      </c>
      <c r="AY1821" s="32">
        <f>INDEX(AY$297:AY$313,$E1821)*$D1821</f>
        <v/>
      </c>
    </row>
    <row r="1822" hidden="1" outlineLevel="2">
      <c r="A1822" s="14" t="inlineStr">
        <is>
          <t>shp</t>
        </is>
      </c>
      <c r="B1822" s="14" t="inlineStr">
        <is>
          <t>nga</t>
        </is>
      </c>
      <c r="C1822" s="14" t="inlineStr">
        <is>
          <t>srv</t>
        </is>
      </c>
      <c r="D1822" s="32">
        <f>INDEX(Inputs!$W$5:$W$132,MATCH($B1822&amp;"|"&amp;$C1822,Inputs!$A$5:$A$132,0))</f>
        <v/>
      </c>
      <c r="E1822" s="32">
        <f>INDEX(Inputs!$M$5:$M$132,MATCH($B1822&amp;"|"&amp;$C1822,Inputs!$A$5:$A$132,0))</f>
        <v/>
      </c>
      <c r="F1822" s="36" t="n"/>
      <c r="G1822" s="36" t="n"/>
      <c r="H1822" s="14">
        <f>INDEX(VarLab,MATCH($A1822,VarKey,0))&amp;INDEX(MemLab,MATCH($C1822&amp;"|"&amp;$B1822,MemKey,0))</f>
        <v/>
      </c>
      <c r="I1822" s="14">
        <f>INDEX(VarUnit,MATCH($A1822,VarKey,0))</f>
        <v/>
      </c>
      <c r="J1822" s="14">
        <f>INDEX(VarSrc,MATCH($A1822,VarKey,0))</f>
        <v/>
      </c>
      <c r="K1822" s="11">
        <f>CodePrefix&amp;$A1822&amp;IF($C1822="","","."&amp;$C1822&amp;"."&amp;$B1822)&amp;INDEX(VarEnd,MATCH($A1822,VarKey,0))&amp;K$5</f>
        <v/>
      </c>
      <c r="L1822" s="37">
        <f>INDEX(L$297:L$313,$E1822)*$D1822</f>
        <v/>
      </c>
      <c r="M1822" s="32">
        <f>INDEX(M$297:M$313,$E1822)*$D1822</f>
        <v/>
      </c>
      <c r="N1822" s="32">
        <f>INDEX(N$297:N$313,$E1822)*$D1822</f>
        <v/>
      </c>
      <c r="O1822" s="32">
        <f>INDEX(O$297:O$313,$E1822)*$D1822</f>
        <v/>
      </c>
      <c r="P1822" s="32">
        <f>INDEX(P$297:P$313,$E1822)*$D1822</f>
        <v/>
      </c>
      <c r="Q1822" s="32">
        <f>INDEX(Q$297:Q$313,$E1822)*$D1822</f>
        <v/>
      </c>
      <c r="R1822" s="32">
        <f>INDEX(R$297:R$313,$E1822)*$D1822</f>
        <v/>
      </c>
      <c r="S1822" s="32">
        <f>INDEX(S$297:S$313,$E1822)*$D1822</f>
        <v/>
      </c>
      <c r="T1822" s="32">
        <f>INDEX(T$297:T$313,$E1822)*$D1822</f>
        <v/>
      </c>
      <c r="U1822" s="32">
        <f>INDEX(U$297:U$313,$E1822)*$D1822</f>
        <v/>
      </c>
      <c r="V1822" s="32">
        <f>INDEX(V$297:V$313,$E1822)*$D1822</f>
        <v/>
      </c>
      <c r="W1822" s="32">
        <f>INDEX(W$297:W$313,$E1822)*$D1822</f>
        <v/>
      </c>
      <c r="X1822" s="32">
        <f>INDEX(X$297:X$313,$E1822)*$D1822</f>
        <v/>
      </c>
      <c r="Y1822" s="32">
        <f>INDEX(Y$297:Y$313,$E1822)*$D1822</f>
        <v/>
      </c>
      <c r="Z1822" s="32">
        <f>INDEX(Z$297:Z$313,$E1822)*$D1822</f>
        <v/>
      </c>
      <c r="AA1822" s="32">
        <f>INDEX(AA$297:AA$313,$E1822)*$D1822</f>
        <v/>
      </c>
      <c r="AB1822" s="32">
        <f>INDEX(AB$297:AB$313,$E1822)*$D1822</f>
        <v/>
      </c>
      <c r="AC1822" s="32">
        <f>INDEX(AC$297:AC$313,$E1822)*$D1822</f>
        <v/>
      </c>
      <c r="AD1822" s="32">
        <f>INDEX(AD$297:AD$313,$E1822)*$D1822</f>
        <v/>
      </c>
      <c r="AF1822" s="11">
        <f>CodePrefix&amp;$A1822&amp;IF($C1822="","","."&amp;$C1822&amp;"."&amp;$B1822)&amp;INDEX(VarEnd,MATCH($A1822,VarKey,0))&amp;AF$5</f>
        <v/>
      </c>
      <c r="AG1822" s="37">
        <f>INDEX(AG$297:AG$313,$E1822)*$D1822</f>
        <v/>
      </c>
      <c r="AH1822" s="32">
        <f>INDEX(AH$297:AH$313,$E1822)*$D1822</f>
        <v/>
      </c>
      <c r="AI1822" s="32">
        <f>INDEX(AI$297:AI$313,$E1822)*$D1822</f>
        <v/>
      </c>
      <c r="AJ1822" s="32">
        <f>INDEX(AJ$297:AJ$313,$E1822)*$D1822</f>
        <v/>
      </c>
      <c r="AK1822" s="32">
        <f>INDEX(AK$297:AK$313,$E1822)*$D1822</f>
        <v/>
      </c>
      <c r="AL1822" s="32">
        <f>INDEX(AL$297:AL$313,$E1822)*$D1822</f>
        <v/>
      </c>
      <c r="AM1822" s="32">
        <f>INDEX(AM$297:AM$313,$E1822)*$D1822</f>
        <v/>
      </c>
      <c r="AN1822" s="32">
        <f>INDEX(AN$297:AN$313,$E1822)*$D1822</f>
        <v/>
      </c>
      <c r="AO1822" s="32">
        <f>INDEX(AO$297:AO$313,$E1822)*$D1822</f>
        <v/>
      </c>
      <c r="AP1822" s="32">
        <f>INDEX(AP$297:AP$313,$E1822)*$D1822</f>
        <v/>
      </c>
      <c r="AQ1822" s="32">
        <f>INDEX(AQ$297:AQ$313,$E1822)*$D1822</f>
        <v/>
      </c>
      <c r="AR1822" s="32">
        <f>INDEX(AR$297:AR$313,$E1822)*$D1822</f>
        <v/>
      </c>
      <c r="AS1822" s="32">
        <f>INDEX(AS$297:AS$313,$E1822)*$D1822</f>
        <v/>
      </c>
      <c r="AT1822" s="32">
        <f>INDEX(AT$297:AT$313,$E1822)*$D1822</f>
        <v/>
      </c>
      <c r="AU1822" s="32">
        <f>INDEX(AU$297:AU$313,$E1822)*$D1822</f>
        <v/>
      </c>
      <c r="AV1822" s="32">
        <f>INDEX(AV$297:AV$313,$E1822)*$D1822</f>
        <v/>
      </c>
      <c r="AW1822" s="32">
        <f>INDEX(AW$297:AW$313,$E1822)*$D1822</f>
        <v/>
      </c>
      <c r="AX1822" s="32">
        <f>INDEX(AX$297:AX$313,$E1822)*$D1822</f>
        <v/>
      </c>
      <c r="AY1822" s="32">
        <f>INDEX(AY$297:AY$313,$E1822)*$D1822</f>
        <v/>
      </c>
    </row>
    <row r="1823" hidden="1" outlineLevel="2">
      <c r="A1823" s="14" t="inlineStr">
        <is>
          <t>shp</t>
        </is>
      </c>
      <c r="B1823" s="14" t="inlineStr">
        <is>
          <t>gso</t>
        </is>
      </c>
      <c r="C1823" s="14" t="inlineStr">
        <is>
          <t>srv</t>
        </is>
      </c>
      <c r="D1823" s="32">
        <f>INDEX(Inputs!$W$5:$W$132,MATCH($B1823&amp;"|"&amp;$C1823,Inputs!$A$5:$A$132,0))</f>
        <v/>
      </c>
      <c r="E1823" s="32">
        <f>INDEX(Inputs!$M$5:$M$132,MATCH($B1823&amp;"|"&amp;$C1823,Inputs!$A$5:$A$132,0))</f>
        <v/>
      </c>
      <c r="F1823" s="36" t="n"/>
      <c r="G1823" s="36" t="n"/>
      <c r="H1823" s="14">
        <f>INDEX(VarLab,MATCH($A1823,VarKey,0))&amp;INDEX(MemLab,MATCH($C1823&amp;"|"&amp;$B1823,MemKey,0))</f>
        <v/>
      </c>
      <c r="I1823" s="14">
        <f>INDEX(VarUnit,MATCH($A1823,VarKey,0))</f>
        <v/>
      </c>
      <c r="J1823" s="14">
        <f>INDEX(VarSrc,MATCH($A1823,VarKey,0))</f>
        <v/>
      </c>
      <c r="K1823" s="11">
        <f>CodePrefix&amp;$A1823&amp;IF($C1823="","","."&amp;$C1823&amp;"."&amp;$B1823)&amp;INDEX(VarEnd,MATCH($A1823,VarKey,0))&amp;K$5</f>
        <v/>
      </c>
      <c r="L1823" s="37">
        <f>INDEX(L$297:L$313,$E1823)*$D1823</f>
        <v/>
      </c>
      <c r="M1823" s="32">
        <f>INDEX(M$297:M$313,$E1823)*$D1823</f>
        <v/>
      </c>
      <c r="N1823" s="32">
        <f>INDEX(N$297:N$313,$E1823)*$D1823</f>
        <v/>
      </c>
      <c r="O1823" s="32">
        <f>INDEX(O$297:O$313,$E1823)*$D1823</f>
        <v/>
      </c>
      <c r="P1823" s="32">
        <f>INDEX(P$297:P$313,$E1823)*$D1823</f>
        <v/>
      </c>
      <c r="Q1823" s="32">
        <f>INDEX(Q$297:Q$313,$E1823)*$D1823</f>
        <v/>
      </c>
      <c r="R1823" s="32">
        <f>INDEX(R$297:R$313,$E1823)*$D1823</f>
        <v/>
      </c>
      <c r="S1823" s="32">
        <f>INDEX(S$297:S$313,$E1823)*$D1823</f>
        <v/>
      </c>
      <c r="T1823" s="32">
        <f>INDEX(T$297:T$313,$E1823)*$D1823</f>
        <v/>
      </c>
      <c r="U1823" s="32">
        <f>INDEX(U$297:U$313,$E1823)*$D1823</f>
        <v/>
      </c>
      <c r="V1823" s="32">
        <f>INDEX(V$297:V$313,$E1823)*$D1823</f>
        <v/>
      </c>
      <c r="W1823" s="32">
        <f>INDEX(W$297:W$313,$E1823)*$D1823</f>
        <v/>
      </c>
      <c r="X1823" s="32">
        <f>INDEX(X$297:X$313,$E1823)*$D1823</f>
        <v/>
      </c>
      <c r="Y1823" s="32">
        <f>INDEX(Y$297:Y$313,$E1823)*$D1823</f>
        <v/>
      </c>
      <c r="Z1823" s="32">
        <f>INDEX(Z$297:Z$313,$E1823)*$D1823</f>
        <v/>
      </c>
      <c r="AA1823" s="32">
        <f>INDEX(AA$297:AA$313,$E1823)*$D1823</f>
        <v/>
      </c>
      <c r="AB1823" s="32">
        <f>INDEX(AB$297:AB$313,$E1823)*$D1823</f>
        <v/>
      </c>
      <c r="AC1823" s="32">
        <f>INDEX(AC$297:AC$313,$E1823)*$D1823</f>
        <v/>
      </c>
      <c r="AD1823" s="32">
        <f>INDEX(AD$297:AD$313,$E1823)*$D1823</f>
        <v/>
      </c>
      <c r="AF1823" s="11">
        <f>CodePrefix&amp;$A1823&amp;IF($C1823="","","."&amp;$C1823&amp;"."&amp;$B1823)&amp;INDEX(VarEnd,MATCH($A1823,VarKey,0))&amp;AF$5</f>
        <v/>
      </c>
      <c r="AG1823" s="37">
        <f>INDEX(AG$297:AG$313,$E1823)*$D1823</f>
        <v/>
      </c>
      <c r="AH1823" s="32">
        <f>INDEX(AH$297:AH$313,$E1823)*$D1823</f>
        <v/>
      </c>
      <c r="AI1823" s="32">
        <f>INDEX(AI$297:AI$313,$E1823)*$D1823</f>
        <v/>
      </c>
      <c r="AJ1823" s="32">
        <f>INDEX(AJ$297:AJ$313,$E1823)*$D1823</f>
        <v/>
      </c>
      <c r="AK1823" s="32">
        <f>INDEX(AK$297:AK$313,$E1823)*$D1823</f>
        <v/>
      </c>
      <c r="AL1823" s="32">
        <f>INDEX(AL$297:AL$313,$E1823)*$D1823</f>
        <v/>
      </c>
      <c r="AM1823" s="32">
        <f>INDEX(AM$297:AM$313,$E1823)*$D1823</f>
        <v/>
      </c>
      <c r="AN1823" s="32">
        <f>INDEX(AN$297:AN$313,$E1823)*$D1823</f>
        <v/>
      </c>
      <c r="AO1823" s="32">
        <f>INDEX(AO$297:AO$313,$E1823)*$D1823</f>
        <v/>
      </c>
      <c r="AP1823" s="32">
        <f>INDEX(AP$297:AP$313,$E1823)*$D1823</f>
        <v/>
      </c>
      <c r="AQ1823" s="32">
        <f>INDEX(AQ$297:AQ$313,$E1823)*$D1823</f>
        <v/>
      </c>
      <c r="AR1823" s="32">
        <f>INDEX(AR$297:AR$313,$E1823)*$D1823</f>
        <v/>
      </c>
      <c r="AS1823" s="32">
        <f>INDEX(AS$297:AS$313,$E1823)*$D1823</f>
        <v/>
      </c>
      <c r="AT1823" s="32">
        <f>INDEX(AT$297:AT$313,$E1823)*$D1823</f>
        <v/>
      </c>
      <c r="AU1823" s="32">
        <f>INDEX(AU$297:AU$313,$E1823)*$D1823</f>
        <v/>
      </c>
      <c r="AV1823" s="32">
        <f>INDEX(AV$297:AV$313,$E1823)*$D1823</f>
        <v/>
      </c>
      <c r="AW1823" s="32">
        <f>INDEX(AW$297:AW$313,$E1823)*$D1823</f>
        <v/>
      </c>
      <c r="AX1823" s="32">
        <f>INDEX(AX$297:AX$313,$E1823)*$D1823</f>
        <v/>
      </c>
      <c r="AY1823" s="32">
        <f>INDEX(AY$297:AY$313,$E1823)*$D1823</f>
        <v/>
      </c>
    </row>
    <row r="1824" hidden="1" outlineLevel="2">
      <c r="A1824" s="14" t="inlineStr">
        <is>
          <t>shp</t>
        </is>
      </c>
      <c r="B1824" s="14" t="inlineStr">
        <is>
          <t>die</t>
        </is>
      </c>
      <c r="C1824" s="14" t="inlineStr">
        <is>
          <t>srv</t>
        </is>
      </c>
      <c r="D1824" s="32">
        <f>INDEX(Inputs!$W$5:$W$132,MATCH($B1824&amp;"|"&amp;$C1824,Inputs!$A$5:$A$132,0))</f>
        <v/>
      </c>
      <c r="E1824" s="32">
        <f>INDEX(Inputs!$M$5:$M$132,MATCH($B1824&amp;"|"&amp;$C1824,Inputs!$A$5:$A$132,0))</f>
        <v/>
      </c>
      <c r="F1824" s="36" t="n"/>
      <c r="G1824" s="36" t="n"/>
      <c r="H1824" s="14">
        <f>INDEX(VarLab,MATCH($A1824,VarKey,0))&amp;INDEX(MemLab,MATCH($C1824&amp;"|"&amp;$B1824,MemKey,0))</f>
        <v/>
      </c>
      <c r="I1824" s="14">
        <f>INDEX(VarUnit,MATCH($A1824,VarKey,0))</f>
        <v/>
      </c>
      <c r="J1824" s="14">
        <f>INDEX(VarSrc,MATCH($A1824,VarKey,0))</f>
        <v/>
      </c>
      <c r="K1824" s="11">
        <f>CodePrefix&amp;$A1824&amp;IF($C1824="","","."&amp;$C1824&amp;"."&amp;$B1824)&amp;INDEX(VarEnd,MATCH($A1824,VarKey,0))&amp;K$5</f>
        <v/>
      </c>
      <c r="L1824" s="37">
        <f>INDEX(L$297:L$313,$E1824)*$D1824</f>
        <v/>
      </c>
      <c r="M1824" s="32">
        <f>INDEX(M$297:M$313,$E1824)*$D1824</f>
        <v/>
      </c>
      <c r="N1824" s="32">
        <f>INDEX(N$297:N$313,$E1824)*$D1824</f>
        <v/>
      </c>
      <c r="O1824" s="32">
        <f>INDEX(O$297:O$313,$E1824)*$D1824</f>
        <v/>
      </c>
      <c r="P1824" s="32">
        <f>INDEX(P$297:P$313,$E1824)*$D1824</f>
        <v/>
      </c>
      <c r="Q1824" s="32">
        <f>INDEX(Q$297:Q$313,$E1824)*$D1824</f>
        <v/>
      </c>
      <c r="R1824" s="32">
        <f>INDEX(R$297:R$313,$E1824)*$D1824</f>
        <v/>
      </c>
      <c r="S1824" s="32">
        <f>INDEX(S$297:S$313,$E1824)*$D1824</f>
        <v/>
      </c>
      <c r="T1824" s="32">
        <f>INDEX(T$297:T$313,$E1824)*$D1824</f>
        <v/>
      </c>
      <c r="U1824" s="32">
        <f>INDEX(U$297:U$313,$E1824)*$D1824</f>
        <v/>
      </c>
      <c r="V1824" s="32">
        <f>INDEX(V$297:V$313,$E1824)*$D1824</f>
        <v/>
      </c>
      <c r="W1824" s="32">
        <f>INDEX(W$297:W$313,$E1824)*$D1824</f>
        <v/>
      </c>
      <c r="X1824" s="32">
        <f>INDEX(X$297:X$313,$E1824)*$D1824</f>
        <v/>
      </c>
      <c r="Y1824" s="32">
        <f>INDEX(Y$297:Y$313,$E1824)*$D1824</f>
        <v/>
      </c>
      <c r="Z1824" s="32">
        <f>INDEX(Z$297:Z$313,$E1824)*$D1824</f>
        <v/>
      </c>
      <c r="AA1824" s="32">
        <f>INDEX(AA$297:AA$313,$E1824)*$D1824</f>
        <v/>
      </c>
      <c r="AB1824" s="32">
        <f>INDEX(AB$297:AB$313,$E1824)*$D1824</f>
        <v/>
      </c>
      <c r="AC1824" s="32">
        <f>INDEX(AC$297:AC$313,$E1824)*$D1824</f>
        <v/>
      </c>
      <c r="AD1824" s="32">
        <f>INDEX(AD$297:AD$313,$E1824)*$D1824</f>
        <v/>
      </c>
      <c r="AF1824" s="11">
        <f>CodePrefix&amp;$A1824&amp;IF($C1824="","","."&amp;$C1824&amp;"."&amp;$B1824)&amp;INDEX(VarEnd,MATCH($A1824,VarKey,0))&amp;AF$5</f>
        <v/>
      </c>
      <c r="AG1824" s="37">
        <f>INDEX(AG$297:AG$313,$E1824)*$D1824</f>
        <v/>
      </c>
      <c r="AH1824" s="32">
        <f>INDEX(AH$297:AH$313,$E1824)*$D1824</f>
        <v/>
      </c>
      <c r="AI1824" s="32">
        <f>INDEX(AI$297:AI$313,$E1824)*$D1824</f>
        <v/>
      </c>
      <c r="AJ1824" s="32">
        <f>INDEX(AJ$297:AJ$313,$E1824)*$D1824</f>
        <v/>
      </c>
      <c r="AK1824" s="32">
        <f>INDEX(AK$297:AK$313,$E1824)*$D1824</f>
        <v/>
      </c>
      <c r="AL1824" s="32">
        <f>INDEX(AL$297:AL$313,$E1824)*$D1824</f>
        <v/>
      </c>
      <c r="AM1824" s="32">
        <f>INDEX(AM$297:AM$313,$E1824)*$D1824</f>
        <v/>
      </c>
      <c r="AN1824" s="32">
        <f>INDEX(AN$297:AN$313,$E1824)*$D1824</f>
        <v/>
      </c>
      <c r="AO1824" s="32">
        <f>INDEX(AO$297:AO$313,$E1824)*$D1824</f>
        <v/>
      </c>
      <c r="AP1824" s="32">
        <f>INDEX(AP$297:AP$313,$E1824)*$D1824</f>
        <v/>
      </c>
      <c r="AQ1824" s="32">
        <f>INDEX(AQ$297:AQ$313,$E1824)*$D1824</f>
        <v/>
      </c>
      <c r="AR1824" s="32">
        <f>INDEX(AR$297:AR$313,$E1824)*$D1824</f>
        <v/>
      </c>
      <c r="AS1824" s="32">
        <f>INDEX(AS$297:AS$313,$E1824)*$D1824</f>
        <v/>
      </c>
      <c r="AT1824" s="32">
        <f>INDEX(AT$297:AT$313,$E1824)*$D1824</f>
        <v/>
      </c>
      <c r="AU1824" s="32">
        <f>INDEX(AU$297:AU$313,$E1824)*$D1824</f>
        <v/>
      </c>
      <c r="AV1824" s="32">
        <f>INDEX(AV$297:AV$313,$E1824)*$D1824</f>
        <v/>
      </c>
      <c r="AW1824" s="32">
        <f>INDEX(AW$297:AW$313,$E1824)*$D1824</f>
        <v/>
      </c>
      <c r="AX1824" s="32">
        <f>INDEX(AX$297:AX$313,$E1824)*$D1824</f>
        <v/>
      </c>
      <c r="AY1824" s="32">
        <f>INDEX(AY$297:AY$313,$E1824)*$D1824</f>
        <v/>
      </c>
    </row>
    <row r="1825" hidden="1" outlineLevel="2">
      <c r="A1825" s="14" t="inlineStr">
        <is>
          <t>shp</t>
        </is>
      </c>
      <c r="B1825" s="14" t="inlineStr">
        <is>
          <t>lpg</t>
        </is>
      </c>
      <c r="C1825" s="14" t="inlineStr">
        <is>
          <t>srv</t>
        </is>
      </c>
      <c r="D1825" s="32">
        <f>INDEX(Inputs!$W$5:$W$132,MATCH($B1825&amp;"|"&amp;$C1825,Inputs!$A$5:$A$132,0))</f>
        <v/>
      </c>
      <c r="E1825" s="32">
        <f>INDEX(Inputs!$M$5:$M$132,MATCH($B1825&amp;"|"&amp;$C1825,Inputs!$A$5:$A$132,0))</f>
        <v/>
      </c>
      <c r="F1825" s="36" t="n"/>
      <c r="G1825" s="36" t="n"/>
      <c r="H1825" s="14">
        <f>INDEX(VarLab,MATCH($A1825,VarKey,0))&amp;INDEX(MemLab,MATCH($C1825&amp;"|"&amp;$B1825,MemKey,0))</f>
        <v/>
      </c>
      <c r="I1825" s="14">
        <f>INDEX(VarUnit,MATCH($A1825,VarKey,0))</f>
        <v/>
      </c>
      <c r="J1825" s="14">
        <f>INDEX(VarSrc,MATCH($A1825,VarKey,0))</f>
        <v/>
      </c>
      <c r="K1825" s="11">
        <f>CodePrefix&amp;$A1825&amp;IF($C1825="","","."&amp;$C1825&amp;"."&amp;$B1825)&amp;INDEX(VarEnd,MATCH($A1825,VarKey,0))&amp;K$5</f>
        <v/>
      </c>
      <c r="L1825" s="37">
        <f>INDEX(L$297:L$313,$E1825)*$D1825</f>
        <v/>
      </c>
      <c r="M1825" s="32">
        <f>INDEX(M$297:M$313,$E1825)*$D1825</f>
        <v/>
      </c>
      <c r="N1825" s="32">
        <f>INDEX(N$297:N$313,$E1825)*$D1825</f>
        <v/>
      </c>
      <c r="O1825" s="32">
        <f>INDEX(O$297:O$313,$E1825)*$D1825</f>
        <v/>
      </c>
      <c r="P1825" s="32">
        <f>INDEX(P$297:P$313,$E1825)*$D1825</f>
        <v/>
      </c>
      <c r="Q1825" s="32">
        <f>INDEX(Q$297:Q$313,$E1825)*$D1825</f>
        <v/>
      </c>
      <c r="R1825" s="32">
        <f>INDEX(R$297:R$313,$E1825)*$D1825</f>
        <v/>
      </c>
      <c r="S1825" s="32">
        <f>INDEX(S$297:S$313,$E1825)*$D1825</f>
        <v/>
      </c>
      <c r="T1825" s="32">
        <f>INDEX(T$297:T$313,$E1825)*$D1825</f>
        <v/>
      </c>
      <c r="U1825" s="32">
        <f>INDEX(U$297:U$313,$E1825)*$D1825</f>
        <v/>
      </c>
      <c r="V1825" s="32">
        <f>INDEX(V$297:V$313,$E1825)*$D1825</f>
        <v/>
      </c>
      <c r="W1825" s="32">
        <f>INDEX(W$297:W$313,$E1825)*$D1825</f>
        <v/>
      </c>
      <c r="X1825" s="32">
        <f>INDEX(X$297:X$313,$E1825)*$D1825</f>
        <v/>
      </c>
      <c r="Y1825" s="32">
        <f>INDEX(Y$297:Y$313,$E1825)*$D1825</f>
        <v/>
      </c>
      <c r="Z1825" s="32">
        <f>INDEX(Z$297:Z$313,$E1825)*$D1825</f>
        <v/>
      </c>
      <c r="AA1825" s="32">
        <f>INDEX(AA$297:AA$313,$E1825)*$D1825</f>
        <v/>
      </c>
      <c r="AB1825" s="32">
        <f>INDEX(AB$297:AB$313,$E1825)*$D1825</f>
        <v/>
      </c>
      <c r="AC1825" s="32">
        <f>INDEX(AC$297:AC$313,$E1825)*$D1825</f>
        <v/>
      </c>
      <c r="AD1825" s="32">
        <f>INDEX(AD$297:AD$313,$E1825)*$D1825</f>
        <v/>
      </c>
      <c r="AF1825" s="11">
        <f>CodePrefix&amp;$A1825&amp;IF($C1825="","","."&amp;$C1825&amp;"."&amp;$B1825)&amp;INDEX(VarEnd,MATCH($A1825,VarKey,0))&amp;AF$5</f>
        <v/>
      </c>
      <c r="AG1825" s="37">
        <f>INDEX(AG$297:AG$313,$E1825)*$D1825</f>
        <v/>
      </c>
      <c r="AH1825" s="32">
        <f>INDEX(AH$297:AH$313,$E1825)*$D1825</f>
        <v/>
      </c>
      <c r="AI1825" s="32">
        <f>INDEX(AI$297:AI$313,$E1825)*$D1825</f>
        <v/>
      </c>
      <c r="AJ1825" s="32">
        <f>INDEX(AJ$297:AJ$313,$E1825)*$D1825</f>
        <v/>
      </c>
      <c r="AK1825" s="32">
        <f>INDEX(AK$297:AK$313,$E1825)*$D1825</f>
        <v/>
      </c>
      <c r="AL1825" s="32">
        <f>INDEX(AL$297:AL$313,$E1825)*$D1825</f>
        <v/>
      </c>
      <c r="AM1825" s="32">
        <f>INDEX(AM$297:AM$313,$E1825)*$D1825</f>
        <v/>
      </c>
      <c r="AN1825" s="32">
        <f>INDEX(AN$297:AN$313,$E1825)*$D1825</f>
        <v/>
      </c>
      <c r="AO1825" s="32">
        <f>INDEX(AO$297:AO$313,$E1825)*$D1825</f>
        <v/>
      </c>
      <c r="AP1825" s="32">
        <f>INDEX(AP$297:AP$313,$E1825)*$D1825</f>
        <v/>
      </c>
      <c r="AQ1825" s="32">
        <f>INDEX(AQ$297:AQ$313,$E1825)*$D1825</f>
        <v/>
      </c>
      <c r="AR1825" s="32">
        <f>INDEX(AR$297:AR$313,$E1825)*$D1825</f>
        <v/>
      </c>
      <c r="AS1825" s="32">
        <f>INDEX(AS$297:AS$313,$E1825)*$D1825</f>
        <v/>
      </c>
      <c r="AT1825" s="32">
        <f>INDEX(AT$297:AT$313,$E1825)*$D1825</f>
        <v/>
      </c>
      <c r="AU1825" s="32">
        <f>INDEX(AU$297:AU$313,$E1825)*$D1825</f>
        <v/>
      </c>
      <c r="AV1825" s="32">
        <f>INDEX(AV$297:AV$313,$E1825)*$D1825</f>
        <v/>
      </c>
      <c r="AW1825" s="32">
        <f>INDEX(AW$297:AW$313,$E1825)*$D1825</f>
        <v/>
      </c>
      <c r="AX1825" s="32">
        <f>INDEX(AX$297:AX$313,$E1825)*$D1825</f>
        <v/>
      </c>
      <c r="AY1825" s="32">
        <f>INDEX(AY$297:AY$313,$E1825)*$D1825</f>
        <v/>
      </c>
    </row>
    <row r="1826" hidden="1" outlineLevel="2">
      <c r="A1826" s="14" t="inlineStr">
        <is>
          <t>shp</t>
        </is>
      </c>
      <c r="B1826" s="14" t="inlineStr">
        <is>
          <t>ker</t>
        </is>
      </c>
      <c r="C1826" s="14" t="inlineStr">
        <is>
          <t>srv</t>
        </is>
      </c>
      <c r="D1826" s="32">
        <f>INDEX(Inputs!$W$5:$W$132,MATCH($B1826&amp;"|"&amp;$C1826,Inputs!$A$5:$A$132,0))</f>
        <v/>
      </c>
      <c r="E1826" s="32">
        <f>INDEX(Inputs!$M$5:$M$132,MATCH($B1826&amp;"|"&amp;$C1826,Inputs!$A$5:$A$132,0))</f>
        <v/>
      </c>
      <c r="F1826" s="36" t="n"/>
      <c r="G1826" s="36" t="n"/>
      <c r="H1826" s="14">
        <f>INDEX(VarLab,MATCH($A1826,VarKey,0))&amp;INDEX(MemLab,MATCH($C1826&amp;"|"&amp;$B1826,MemKey,0))</f>
        <v/>
      </c>
      <c r="I1826" s="14">
        <f>INDEX(VarUnit,MATCH($A1826,VarKey,0))</f>
        <v/>
      </c>
      <c r="J1826" s="14">
        <f>INDEX(VarSrc,MATCH($A1826,VarKey,0))</f>
        <v/>
      </c>
      <c r="K1826" s="11">
        <f>CodePrefix&amp;$A1826&amp;IF($C1826="","","."&amp;$C1826&amp;"."&amp;$B1826)&amp;INDEX(VarEnd,MATCH($A1826,VarKey,0))&amp;K$5</f>
        <v/>
      </c>
      <c r="L1826" s="37">
        <f>INDEX(L$297:L$313,$E1826)*$D1826</f>
        <v/>
      </c>
      <c r="M1826" s="32">
        <f>INDEX(M$297:M$313,$E1826)*$D1826</f>
        <v/>
      </c>
      <c r="N1826" s="32">
        <f>INDEX(N$297:N$313,$E1826)*$D1826</f>
        <v/>
      </c>
      <c r="O1826" s="32">
        <f>INDEX(O$297:O$313,$E1826)*$D1826</f>
        <v/>
      </c>
      <c r="P1826" s="32">
        <f>INDEX(P$297:P$313,$E1826)*$D1826</f>
        <v/>
      </c>
      <c r="Q1826" s="32">
        <f>INDEX(Q$297:Q$313,$E1826)*$D1826</f>
        <v/>
      </c>
      <c r="R1826" s="32">
        <f>INDEX(R$297:R$313,$E1826)*$D1826</f>
        <v/>
      </c>
      <c r="S1826" s="32">
        <f>INDEX(S$297:S$313,$E1826)*$D1826</f>
        <v/>
      </c>
      <c r="T1826" s="32">
        <f>INDEX(T$297:T$313,$E1826)*$D1826</f>
        <v/>
      </c>
      <c r="U1826" s="32">
        <f>INDEX(U$297:U$313,$E1826)*$D1826</f>
        <v/>
      </c>
      <c r="V1826" s="32">
        <f>INDEX(V$297:V$313,$E1826)*$D1826</f>
        <v/>
      </c>
      <c r="W1826" s="32">
        <f>INDEX(W$297:W$313,$E1826)*$D1826</f>
        <v/>
      </c>
      <c r="X1826" s="32">
        <f>INDEX(X$297:X$313,$E1826)*$D1826</f>
        <v/>
      </c>
      <c r="Y1826" s="32">
        <f>INDEX(Y$297:Y$313,$E1826)*$D1826</f>
        <v/>
      </c>
      <c r="Z1826" s="32">
        <f>INDEX(Z$297:Z$313,$E1826)*$D1826</f>
        <v/>
      </c>
      <c r="AA1826" s="32">
        <f>INDEX(AA$297:AA$313,$E1826)*$D1826</f>
        <v/>
      </c>
      <c r="AB1826" s="32">
        <f>INDEX(AB$297:AB$313,$E1826)*$D1826</f>
        <v/>
      </c>
      <c r="AC1826" s="32">
        <f>INDEX(AC$297:AC$313,$E1826)*$D1826</f>
        <v/>
      </c>
      <c r="AD1826" s="32">
        <f>INDEX(AD$297:AD$313,$E1826)*$D1826</f>
        <v/>
      </c>
      <c r="AF1826" s="11">
        <f>CodePrefix&amp;$A1826&amp;IF($C1826="","","."&amp;$C1826&amp;"."&amp;$B1826)&amp;INDEX(VarEnd,MATCH($A1826,VarKey,0))&amp;AF$5</f>
        <v/>
      </c>
      <c r="AG1826" s="37">
        <f>INDEX(AG$297:AG$313,$E1826)*$D1826</f>
        <v/>
      </c>
      <c r="AH1826" s="32">
        <f>INDEX(AH$297:AH$313,$E1826)*$D1826</f>
        <v/>
      </c>
      <c r="AI1826" s="32">
        <f>INDEX(AI$297:AI$313,$E1826)*$D1826</f>
        <v/>
      </c>
      <c r="AJ1826" s="32">
        <f>INDEX(AJ$297:AJ$313,$E1826)*$D1826</f>
        <v/>
      </c>
      <c r="AK1826" s="32">
        <f>INDEX(AK$297:AK$313,$E1826)*$D1826</f>
        <v/>
      </c>
      <c r="AL1826" s="32">
        <f>INDEX(AL$297:AL$313,$E1826)*$D1826</f>
        <v/>
      </c>
      <c r="AM1826" s="32">
        <f>INDEX(AM$297:AM$313,$E1826)*$D1826</f>
        <v/>
      </c>
      <c r="AN1826" s="32">
        <f>INDEX(AN$297:AN$313,$E1826)*$D1826</f>
        <v/>
      </c>
      <c r="AO1826" s="32">
        <f>INDEX(AO$297:AO$313,$E1826)*$D1826</f>
        <v/>
      </c>
      <c r="AP1826" s="32">
        <f>INDEX(AP$297:AP$313,$E1826)*$D1826</f>
        <v/>
      </c>
      <c r="AQ1826" s="32">
        <f>INDEX(AQ$297:AQ$313,$E1826)*$D1826</f>
        <v/>
      </c>
      <c r="AR1826" s="32">
        <f>INDEX(AR$297:AR$313,$E1826)*$D1826</f>
        <v/>
      </c>
      <c r="AS1826" s="32">
        <f>INDEX(AS$297:AS$313,$E1826)*$D1826</f>
        <v/>
      </c>
      <c r="AT1826" s="32">
        <f>INDEX(AT$297:AT$313,$E1826)*$D1826</f>
        <v/>
      </c>
      <c r="AU1826" s="32">
        <f>INDEX(AU$297:AU$313,$E1826)*$D1826</f>
        <v/>
      </c>
      <c r="AV1826" s="32">
        <f>INDEX(AV$297:AV$313,$E1826)*$D1826</f>
        <v/>
      </c>
      <c r="AW1826" s="32">
        <f>INDEX(AW$297:AW$313,$E1826)*$D1826</f>
        <v/>
      </c>
      <c r="AX1826" s="32">
        <f>INDEX(AX$297:AX$313,$E1826)*$D1826</f>
        <v/>
      </c>
      <c r="AY1826" s="32">
        <f>INDEX(AY$297:AY$313,$E1826)*$D1826</f>
        <v/>
      </c>
    </row>
    <row r="1827" hidden="1" outlineLevel="2">
      <c r="A1827" s="14" t="inlineStr">
        <is>
          <t>shp</t>
        </is>
      </c>
      <c r="B1827" s="14" t="inlineStr">
        <is>
          <t>oop</t>
        </is>
      </c>
      <c r="C1827" s="14" t="inlineStr">
        <is>
          <t>srv</t>
        </is>
      </c>
      <c r="D1827" s="32">
        <f>INDEX(Inputs!$W$5:$W$132,MATCH($B1827&amp;"|"&amp;$C1827,Inputs!$A$5:$A$132,0))</f>
        <v/>
      </c>
      <c r="E1827" s="32">
        <f>INDEX(Inputs!$M$5:$M$132,MATCH($B1827&amp;"|"&amp;$C1827,Inputs!$A$5:$A$132,0))</f>
        <v/>
      </c>
      <c r="F1827" s="36" t="n"/>
      <c r="G1827" s="36" t="n"/>
      <c r="H1827" s="14">
        <f>INDEX(VarLab,MATCH($A1827,VarKey,0))&amp;INDEX(MemLab,MATCH($C1827&amp;"|"&amp;$B1827,MemKey,0))</f>
        <v/>
      </c>
      <c r="I1827" s="14">
        <f>INDEX(VarUnit,MATCH($A1827,VarKey,0))</f>
        <v/>
      </c>
      <c r="J1827" s="14">
        <f>INDEX(VarSrc,MATCH($A1827,VarKey,0))</f>
        <v/>
      </c>
      <c r="K1827" s="11">
        <f>CodePrefix&amp;$A1827&amp;IF($C1827="","","."&amp;$C1827&amp;"."&amp;$B1827)&amp;INDEX(VarEnd,MATCH($A1827,VarKey,0))&amp;K$5</f>
        <v/>
      </c>
      <c r="L1827" s="37">
        <f>INDEX(L$297:L$313,$E1827)*$D1827</f>
        <v/>
      </c>
      <c r="M1827" s="32">
        <f>INDEX(M$297:M$313,$E1827)*$D1827</f>
        <v/>
      </c>
      <c r="N1827" s="32">
        <f>INDEX(N$297:N$313,$E1827)*$D1827</f>
        <v/>
      </c>
      <c r="O1827" s="32">
        <f>INDEX(O$297:O$313,$E1827)*$D1827</f>
        <v/>
      </c>
      <c r="P1827" s="32">
        <f>INDEX(P$297:P$313,$E1827)*$D1827</f>
        <v/>
      </c>
      <c r="Q1827" s="32">
        <f>INDEX(Q$297:Q$313,$E1827)*$D1827</f>
        <v/>
      </c>
      <c r="R1827" s="32">
        <f>INDEX(R$297:R$313,$E1827)*$D1827</f>
        <v/>
      </c>
      <c r="S1827" s="32">
        <f>INDEX(S$297:S$313,$E1827)*$D1827</f>
        <v/>
      </c>
      <c r="T1827" s="32">
        <f>INDEX(T$297:T$313,$E1827)*$D1827</f>
        <v/>
      </c>
      <c r="U1827" s="32">
        <f>INDEX(U$297:U$313,$E1827)*$D1827</f>
        <v/>
      </c>
      <c r="V1827" s="32">
        <f>INDEX(V$297:V$313,$E1827)*$D1827</f>
        <v/>
      </c>
      <c r="W1827" s="32">
        <f>INDEX(W$297:W$313,$E1827)*$D1827</f>
        <v/>
      </c>
      <c r="X1827" s="32">
        <f>INDEX(X$297:X$313,$E1827)*$D1827</f>
        <v/>
      </c>
      <c r="Y1827" s="32">
        <f>INDEX(Y$297:Y$313,$E1827)*$D1827</f>
        <v/>
      </c>
      <c r="Z1827" s="32">
        <f>INDEX(Z$297:Z$313,$E1827)*$D1827</f>
        <v/>
      </c>
      <c r="AA1827" s="32">
        <f>INDEX(AA$297:AA$313,$E1827)*$D1827</f>
        <v/>
      </c>
      <c r="AB1827" s="32">
        <f>INDEX(AB$297:AB$313,$E1827)*$D1827</f>
        <v/>
      </c>
      <c r="AC1827" s="32">
        <f>INDEX(AC$297:AC$313,$E1827)*$D1827</f>
        <v/>
      </c>
      <c r="AD1827" s="32">
        <f>INDEX(AD$297:AD$313,$E1827)*$D1827</f>
        <v/>
      </c>
      <c r="AF1827" s="11">
        <f>CodePrefix&amp;$A1827&amp;IF($C1827="","","."&amp;$C1827&amp;"."&amp;$B1827)&amp;INDEX(VarEnd,MATCH($A1827,VarKey,0))&amp;AF$5</f>
        <v/>
      </c>
      <c r="AG1827" s="37">
        <f>INDEX(AG$297:AG$313,$E1827)*$D1827</f>
        <v/>
      </c>
      <c r="AH1827" s="32">
        <f>INDEX(AH$297:AH$313,$E1827)*$D1827</f>
        <v/>
      </c>
      <c r="AI1827" s="32">
        <f>INDEX(AI$297:AI$313,$E1827)*$D1827</f>
        <v/>
      </c>
      <c r="AJ1827" s="32">
        <f>INDEX(AJ$297:AJ$313,$E1827)*$D1827</f>
        <v/>
      </c>
      <c r="AK1827" s="32">
        <f>INDEX(AK$297:AK$313,$E1827)*$D1827</f>
        <v/>
      </c>
      <c r="AL1827" s="32">
        <f>INDEX(AL$297:AL$313,$E1827)*$D1827</f>
        <v/>
      </c>
      <c r="AM1827" s="32">
        <f>INDEX(AM$297:AM$313,$E1827)*$D1827</f>
        <v/>
      </c>
      <c r="AN1827" s="32">
        <f>INDEX(AN$297:AN$313,$E1827)*$D1827</f>
        <v/>
      </c>
      <c r="AO1827" s="32">
        <f>INDEX(AO$297:AO$313,$E1827)*$D1827</f>
        <v/>
      </c>
      <c r="AP1827" s="32">
        <f>INDEX(AP$297:AP$313,$E1827)*$D1827</f>
        <v/>
      </c>
      <c r="AQ1827" s="32">
        <f>INDEX(AQ$297:AQ$313,$E1827)*$D1827</f>
        <v/>
      </c>
      <c r="AR1827" s="32">
        <f>INDEX(AR$297:AR$313,$E1827)*$D1827</f>
        <v/>
      </c>
      <c r="AS1827" s="32">
        <f>INDEX(AS$297:AS$313,$E1827)*$D1827</f>
        <v/>
      </c>
      <c r="AT1827" s="32">
        <f>INDEX(AT$297:AT$313,$E1827)*$D1827</f>
        <v/>
      </c>
      <c r="AU1827" s="32">
        <f>INDEX(AU$297:AU$313,$E1827)*$D1827</f>
        <v/>
      </c>
      <c r="AV1827" s="32">
        <f>INDEX(AV$297:AV$313,$E1827)*$D1827</f>
        <v/>
      </c>
      <c r="AW1827" s="32">
        <f>INDEX(AW$297:AW$313,$E1827)*$D1827</f>
        <v/>
      </c>
      <c r="AX1827" s="32">
        <f>INDEX(AX$297:AX$313,$E1827)*$D1827</f>
        <v/>
      </c>
      <c r="AY1827" s="32">
        <f>INDEX(AY$297:AY$313,$E1827)*$D1827</f>
        <v/>
      </c>
    </row>
    <row r="1828" hidden="1" outlineLevel="2">
      <c r="A1828" s="14" t="inlineStr">
        <is>
          <t>shp</t>
        </is>
      </c>
      <c r="B1828" s="14" t="inlineStr">
        <is>
          <t>bio</t>
        </is>
      </c>
      <c r="C1828" s="14" t="inlineStr">
        <is>
          <t>srv</t>
        </is>
      </c>
      <c r="D1828" s="32">
        <f>INDEX(Inputs!$W$5:$W$132,MATCH($B1828&amp;"|"&amp;$C1828,Inputs!$A$5:$A$132,0))</f>
        <v/>
      </c>
      <c r="E1828" s="32">
        <f>INDEX(Inputs!$M$5:$M$132,MATCH($B1828&amp;"|"&amp;$C1828,Inputs!$A$5:$A$132,0))</f>
        <v/>
      </c>
      <c r="F1828" s="36" t="n"/>
      <c r="G1828" s="36" t="n"/>
      <c r="H1828" s="14">
        <f>INDEX(VarLab,MATCH($A1828,VarKey,0))&amp;INDEX(MemLab,MATCH($C1828&amp;"|"&amp;$B1828,MemKey,0))</f>
        <v/>
      </c>
      <c r="I1828" s="14">
        <f>INDEX(VarUnit,MATCH($A1828,VarKey,0))</f>
        <v/>
      </c>
      <c r="J1828" s="14">
        <f>INDEX(VarSrc,MATCH($A1828,VarKey,0))</f>
        <v/>
      </c>
      <c r="K1828" s="11">
        <f>CodePrefix&amp;$A1828&amp;IF($C1828="","","."&amp;$C1828&amp;"."&amp;$B1828)&amp;INDEX(VarEnd,MATCH($A1828,VarKey,0))&amp;K$5</f>
        <v/>
      </c>
      <c r="L1828" s="37">
        <f>INDEX(L$297:L$313,$E1828)*$D1828</f>
        <v/>
      </c>
      <c r="M1828" s="32">
        <f>INDEX(M$297:M$313,$E1828)*$D1828</f>
        <v/>
      </c>
      <c r="N1828" s="32">
        <f>INDEX(N$297:N$313,$E1828)*$D1828</f>
        <v/>
      </c>
      <c r="O1828" s="32">
        <f>INDEX(O$297:O$313,$E1828)*$D1828</f>
        <v/>
      </c>
      <c r="P1828" s="32">
        <f>INDEX(P$297:P$313,$E1828)*$D1828</f>
        <v/>
      </c>
      <c r="Q1828" s="32">
        <f>INDEX(Q$297:Q$313,$E1828)*$D1828</f>
        <v/>
      </c>
      <c r="R1828" s="32">
        <f>INDEX(R$297:R$313,$E1828)*$D1828</f>
        <v/>
      </c>
      <c r="S1828" s="32">
        <f>INDEX(S$297:S$313,$E1828)*$D1828</f>
        <v/>
      </c>
      <c r="T1828" s="32">
        <f>INDEX(T$297:T$313,$E1828)*$D1828</f>
        <v/>
      </c>
      <c r="U1828" s="32">
        <f>INDEX(U$297:U$313,$E1828)*$D1828</f>
        <v/>
      </c>
      <c r="V1828" s="32">
        <f>INDEX(V$297:V$313,$E1828)*$D1828</f>
        <v/>
      </c>
      <c r="W1828" s="32">
        <f>INDEX(W$297:W$313,$E1828)*$D1828</f>
        <v/>
      </c>
      <c r="X1828" s="32">
        <f>INDEX(X$297:X$313,$E1828)*$D1828</f>
        <v/>
      </c>
      <c r="Y1828" s="32">
        <f>INDEX(Y$297:Y$313,$E1828)*$D1828</f>
        <v/>
      </c>
      <c r="Z1828" s="32">
        <f>INDEX(Z$297:Z$313,$E1828)*$D1828</f>
        <v/>
      </c>
      <c r="AA1828" s="32">
        <f>INDEX(AA$297:AA$313,$E1828)*$D1828</f>
        <v/>
      </c>
      <c r="AB1828" s="32">
        <f>INDEX(AB$297:AB$313,$E1828)*$D1828</f>
        <v/>
      </c>
      <c r="AC1828" s="32">
        <f>INDEX(AC$297:AC$313,$E1828)*$D1828</f>
        <v/>
      </c>
      <c r="AD1828" s="32">
        <f>INDEX(AD$297:AD$313,$E1828)*$D1828</f>
        <v/>
      </c>
      <c r="AF1828" s="11">
        <f>CodePrefix&amp;$A1828&amp;IF($C1828="","","."&amp;$C1828&amp;"."&amp;$B1828)&amp;INDEX(VarEnd,MATCH($A1828,VarKey,0))&amp;AF$5</f>
        <v/>
      </c>
      <c r="AG1828" s="37">
        <f>INDEX(AG$297:AG$313,$E1828)*$D1828</f>
        <v/>
      </c>
      <c r="AH1828" s="32">
        <f>INDEX(AH$297:AH$313,$E1828)*$D1828</f>
        <v/>
      </c>
      <c r="AI1828" s="32">
        <f>INDEX(AI$297:AI$313,$E1828)*$D1828</f>
        <v/>
      </c>
      <c r="AJ1828" s="32">
        <f>INDEX(AJ$297:AJ$313,$E1828)*$D1828</f>
        <v/>
      </c>
      <c r="AK1828" s="32">
        <f>INDEX(AK$297:AK$313,$E1828)*$D1828</f>
        <v/>
      </c>
      <c r="AL1828" s="32">
        <f>INDEX(AL$297:AL$313,$E1828)*$D1828</f>
        <v/>
      </c>
      <c r="AM1828" s="32">
        <f>INDEX(AM$297:AM$313,$E1828)*$D1828</f>
        <v/>
      </c>
      <c r="AN1828" s="32">
        <f>INDEX(AN$297:AN$313,$E1828)*$D1828</f>
        <v/>
      </c>
      <c r="AO1828" s="32">
        <f>INDEX(AO$297:AO$313,$E1828)*$D1828</f>
        <v/>
      </c>
      <c r="AP1828" s="32">
        <f>INDEX(AP$297:AP$313,$E1828)*$D1828</f>
        <v/>
      </c>
      <c r="AQ1828" s="32">
        <f>INDEX(AQ$297:AQ$313,$E1828)*$D1828</f>
        <v/>
      </c>
      <c r="AR1828" s="32">
        <f>INDEX(AR$297:AR$313,$E1828)*$D1828</f>
        <v/>
      </c>
      <c r="AS1828" s="32">
        <f>INDEX(AS$297:AS$313,$E1828)*$D1828</f>
        <v/>
      </c>
      <c r="AT1828" s="32">
        <f>INDEX(AT$297:AT$313,$E1828)*$D1828</f>
        <v/>
      </c>
      <c r="AU1828" s="32">
        <f>INDEX(AU$297:AU$313,$E1828)*$D1828</f>
        <v/>
      </c>
      <c r="AV1828" s="32">
        <f>INDEX(AV$297:AV$313,$E1828)*$D1828</f>
        <v/>
      </c>
      <c r="AW1828" s="32">
        <f>INDEX(AW$297:AW$313,$E1828)*$D1828</f>
        <v/>
      </c>
      <c r="AX1828" s="32">
        <f>INDEX(AX$297:AX$313,$E1828)*$D1828</f>
        <v/>
      </c>
      <c r="AY1828" s="32">
        <f>INDEX(AY$297:AY$313,$E1828)*$D1828</f>
        <v/>
      </c>
    </row>
    <row r="1829" hidden="1" outlineLevel="2"/>
    <row r="1830" hidden="1" outlineLevel="2">
      <c r="A1830" s="14" t="inlineStr">
        <is>
          <t>ener</t>
        </is>
      </c>
      <c r="B1830" s="14" t="inlineStr">
        <is>
          <t>coa</t>
        </is>
      </c>
      <c r="C1830" s="14" t="inlineStr">
        <is>
          <t>srv</t>
        </is>
      </c>
      <c r="D1830" s="32">
        <f>INDEX(Inputs!$O$5:$O$132,MATCH($B1830&amp;"|"&amp;$C1830,Inputs!$A$5:$A$132,0))</f>
        <v/>
      </c>
      <c r="E1830" s="32">
        <f>INDEX(Inputs!$P$5:$P$132,MATCH($B1830&amp;"|"&amp;$C1830,Inputs!$A$5:$A$132,0))</f>
        <v/>
      </c>
      <c r="F1830" s="32">
        <f>INDEX(Inputs!$T$5:$T$132,MATCH($B1830&amp;"|"&amp;$C1830,Inputs!$A$5:$A$132,0))</f>
        <v/>
      </c>
      <c r="G1830" s="32">
        <f>INDEX(Inputs!$S$5:$S$132,MATCH($B1830&amp;"|"&amp;$C1830,Inputs!$A$5:$A$132,0))</f>
        <v/>
      </c>
      <c r="H1830" s="14">
        <f>INDEX(VarLab,MATCH($A1830,VarKey,0))&amp;INDEX(MemLab,MATCH($C1830&amp;"|"&amp;$B1830,MemKey,0))</f>
        <v/>
      </c>
      <c r="I1830" s="14">
        <f>INDEX(VarUnit,MATCH($A1830,VarKey,0))</f>
        <v/>
      </c>
      <c r="J1830" s="14">
        <f>INDEX(VarSrc,MATCH($A1830,VarKey,0))</f>
        <v/>
      </c>
      <c r="K1830" s="11">
        <f>CodePrefix&amp;$A1830&amp;IF($C1830="","","."&amp;$C1830&amp;"."&amp;$B1830)&amp;INDEX(VarEnd,MATCH($A1830,VarKey,0))&amp;K$5</f>
        <v/>
      </c>
      <c r="L1830" s="39">
        <f>INDEX(Inputs!$X$5:$X$132,MATCH($B1830&amp;"|"&amp;$C1830,Inputs!$A$5:$A$132,0))</f>
        <v/>
      </c>
      <c r="M1830" s="40">
        <f>L1830*$G1830*(1+M$7)^$D1830*(M1812/L1812)^$E1830*((M1812+M1821)/(L1812+L1821))^$F1830</f>
        <v/>
      </c>
      <c r="N1830" s="40">
        <f>M1830*$G1830*(1+N$7)^$D1830*(N1812/M1812)^$E1830*((N1812+N1821)/(M1812+M1821))^$F1830</f>
        <v/>
      </c>
      <c r="O1830" s="40">
        <f>N1830*$G1830*(1+O$7)^$D1830*(O1812/N1812)^$E1830*((O1812+O1821)/(N1812+N1821))^$F1830</f>
        <v/>
      </c>
      <c r="P1830" s="40">
        <f>O1830*$G1830*(1+P$7)^$D1830*(P1812/O1812)^$E1830*((P1812+P1821)/(O1812+O1821))^$F1830</f>
        <v/>
      </c>
      <c r="Q1830" s="40">
        <f>P1830*$G1830*(1+Q$7)^$D1830*(Q1812/P1812)^$E1830*((Q1812+Q1821)/(P1812+P1821))^$F1830</f>
        <v/>
      </c>
      <c r="R1830" s="40">
        <f>Q1830*$G1830*(1+R$7)^$D1830*(R1812/Q1812)^$E1830*((R1812+R1821)/(Q1812+Q1821))^$F1830</f>
        <v/>
      </c>
      <c r="S1830" s="40">
        <f>R1830*$G1830*(1+S$7)^$D1830*(S1812/R1812)^$E1830*((S1812+S1821)/(R1812+R1821))^$F1830</f>
        <v/>
      </c>
      <c r="T1830" s="40">
        <f>S1830*$G1830*(1+T$7)^$D1830*(T1812/S1812)^$E1830*((T1812+T1821)/(S1812+S1821))^$F1830</f>
        <v/>
      </c>
      <c r="U1830" s="40">
        <f>T1830*$G1830*(1+U$7)^$D1830*(U1812/T1812)^$E1830*((U1812+U1821)/(T1812+T1821))^$F1830</f>
        <v/>
      </c>
      <c r="V1830" s="40">
        <f>U1830*$G1830*(1+V$7)^$D1830*(V1812/U1812)^$E1830*((V1812+V1821)/(U1812+U1821))^$F1830</f>
        <v/>
      </c>
      <c r="W1830" s="40">
        <f>V1830*$G1830*(1+W$7)^$D1830*(W1812/V1812)^$E1830*((W1812+W1821)/(V1812+V1821))^$F1830</f>
        <v/>
      </c>
      <c r="X1830" s="40">
        <f>W1830*$G1830*(1+X$7)^$D1830*(X1812/W1812)^$E1830*((X1812+X1821)/(W1812+W1821))^$F1830</f>
        <v/>
      </c>
      <c r="Y1830" s="40">
        <f>X1830*$G1830*(1+Y$7)^$D1830*(Y1812/X1812)^$E1830*((Y1812+Y1821)/(X1812+X1821))^$F1830</f>
        <v/>
      </c>
      <c r="Z1830" s="40">
        <f>Y1830*$G1830*(1+Z$7)^$D1830*(Z1812/Y1812)^$E1830*((Z1812+Z1821)/(Y1812+Y1821))^$F1830</f>
        <v/>
      </c>
      <c r="AA1830" s="40">
        <f>Z1830*$G1830*(1+AA$7)^$D1830*(AA1812/Z1812)^$E1830*((AA1812+AA1821)/(Z1812+Z1821))^$F1830</f>
        <v/>
      </c>
      <c r="AB1830" s="40">
        <f>AA1830*$G1830*(1+AB$7)^$D1830*(AB1812/AA1812)^$E1830*((AB1812+AB1821)/(AA1812+AA1821))^$F1830</f>
        <v/>
      </c>
      <c r="AC1830" s="40">
        <f>AB1830*$G1830*(1+AC$7)^$D1830*(AC1812/AB1812)^$E1830*((AC1812+AC1821)/(AB1812+AB1821))^$F1830</f>
        <v/>
      </c>
      <c r="AD1830" s="40">
        <f>AC1830*$G1830*(1+AD$7)^$D1830*(AD1812/AC1812)^$E1830*((AD1812+AD1821)/(AC1812+AC1821))^$F1830</f>
        <v/>
      </c>
      <c r="AF1830" s="11">
        <f>CodePrefix&amp;$A1830&amp;IF($C1830="","","."&amp;$C1830&amp;"."&amp;$B1830)&amp;INDEX(VarEnd,MATCH($A1830,VarKey,0))&amp;AF$5</f>
        <v/>
      </c>
      <c r="AG1830" s="39">
        <f>INDEX(Inputs!$X$5:$X$132,MATCH($B1830&amp;"|"&amp;$C1830,Inputs!$A$5:$A$132,0))</f>
        <v/>
      </c>
      <c r="AH1830" s="40">
        <f>AG1830*$G1830*(1+AH$7)^$D1830*(AH1812/AG1812)^$E1830*((AH1812+AH1821)/(AG1812+AG1821))^$F1830</f>
        <v/>
      </c>
      <c r="AI1830" s="40">
        <f>AH1830*$G1830*(1+AI$7)^$D1830*(AI1812/AH1812)^$E1830*((AI1812+AI1821)/(AH1812+AH1821))^$F1830</f>
        <v/>
      </c>
      <c r="AJ1830" s="40">
        <f>AI1830*$G1830*(1+AJ$7)^$D1830*(AJ1812/AI1812)^$E1830*((AJ1812+AJ1821)/(AI1812+AI1821))^$F1830</f>
        <v/>
      </c>
      <c r="AK1830" s="40">
        <f>AJ1830*$G1830*(1+AK$7)^$D1830*(AK1812/AJ1812)^$E1830*((AK1812+AK1821)/(AJ1812+AJ1821))^$F1830</f>
        <v/>
      </c>
      <c r="AL1830" s="40">
        <f>AK1830*$G1830*(1+AL$7)^$D1830*(AL1812/AK1812)^$E1830*((AL1812+AL1821)/(AK1812+AK1821))^$F1830</f>
        <v/>
      </c>
      <c r="AM1830" s="40">
        <f>AL1830*$G1830*(1+AM$7)^$D1830*(AM1812/AL1812)^$E1830*((AM1812+AM1821)/(AL1812+AL1821))^$F1830</f>
        <v/>
      </c>
      <c r="AN1830" s="40">
        <f>AM1830*$G1830*(1+AN$7)^$D1830*(AN1812/AM1812)^$E1830*((AN1812+AN1821)/(AM1812+AM1821))^$F1830</f>
        <v/>
      </c>
      <c r="AO1830" s="40">
        <f>AN1830*$G1830*(1+AO$7)^$D1830*(AO1812/AN1812)^$E1830*((AO1812+AO1821)/(AN1812+AN1821))^$F1830</f>
        <v/>
      </c>
      <c r="AP1830" s="40">
        <f>AO1830*$G1830*(1+AP$7)^$D1830*(AP1812/AO1812)^$E1830*((AP1812+AP1821)/(AO1812+AO1821))^$F1830</f>
        <v/>
      </c>
      <c r="AQ1830" s="40">
        <f>AP1830*$G1830*(1+AQ$7)^$D1830*(AQ1812/AP1812)^$E1830*((AQ1812+AQ1821)/(AP1812+AP1821))^$F1830</f>
        <v/>
      </c>
      <c r="AR1830" s="40">
        <f>AQ1830*$G1830*(1+AR$7)^$D1830*(AR1812/AQ1812)^$E1830*((AR1812+AR1821)/(AQ1812+AQ1821))^$F1830</f>
        <v/>
      </c>
      <c r="AS1830" s="40">
        <f>AR1830*$G1830*(1+AS$7)^$D1830*(AS1812/AR1812)^$E1830*((AS1812+AS1821)/(AR1812+AR1821))^$F1830</f>
        <v/>
      </c>
      <c r="AT1830" s="40">
        <f>AS1830*$G1830*(1+AT$7)^$D1830*(AT1812/AS1812)^$E1830*((AT1812+AT1821)/(AS1812+AS1821))^$F1830</f>
        <v/>
      </c>
      <c r="AU1830" s="40">
        <f>AT1830*$G1830*(1+AU$7)^$D1830*(AU1812/AT1812)^$E1830*((AU1812+AU1821)/(AT1812+AT1821))^$F1830</f>
        <v/>
      </c>
      <c r="AV1830" s="40">
        <f>AU1830*$G1830*(1+AV$7)^$D1830*(AV1812/AU1812)^$E1830*((AV1812+AV1821)/(AU1812+AU1821))^$F1830</f>
        <v/>
      </c>
      <c r="AW1830" s="40">
        <f>AV1830*$G1830*(1+AW$7)^$D1830*(AW1812/AV1812)^$E1830*((AW1812+AW1821)/(AV1812+AV1821))^$F1830</f>
        <v/>
      </c>
      <c r="AX1830" s="40">
        <f>AW1830*$G1830*(1+AX$7)^$D1830*(AX1812/AW1812)^$E1830*((AX1812+AX1821)/(AW1812+AW1821))^$F1830</f>
        <v/>
      </c>
      <c r="AY1830" s="40">
        <f>AX1830*$G1830*(1+AY$7)^$D1830*(AY1812/AX1812)^$E1830*((AY1812+AY1821)/(AX1812+AX1821))^$F1830</f>
        <v/>
      </c>
    </row>
    <row r="1831" hidden="1" outlineLevel="2">
      <c r="A1831" s="14" t="inlineStr">
        <is>
          <t>ener</t>
        </is>
      </c>
      <c r="B1831" s="14" t="inlineStr">
        <is>
          <t>nga</t>
        </is>
      </c>
      <c r="C1831" s="14" t="inlineStr">
        <is>
          <t>srv</t>
        </is>
      </c>
      <c r="D1831" s="32">
        <f>INDEX(Inputs!$O$5:$O$132,MATCH($B1831&amp;"|"&amp;$C1831,Inputs!$A$5:$A$132,0))</f>
        <v/>
      </c>
      <c r="E1831" s="32">
        <f>INDEX(Inputs!$P$5:$P$132,MATCH($B1831&amp;"|"&amp;$C1831,Inputs!$A$5:$A$132,0))</f>
        <v/>
      </c>
      <c r="F1831" s="32">
        <f>INDEX(Inputs!$T$5:$T$132,MATCH($B1831&amp;"|"&amp;$C1831,Inputs!$A$5:$A$132,0))</f>
        <v/>
      </c>
      <c r="G1831" s="32">
        <f>INDEX(Inputs!$S$5:$S$132,MATCH($B1831&amp;"|"&amp;$C1831,Inputs!$A$5:$A$132,0))</f>
        <v/>
      </c>
      <c r="H1831" s="14">
        <f>INDEX(VarLab,MATCH($A1831,VarKey,0))&amp;INDEX(MemLab,MATCH($C1831&amp;"|"&amp;$B1831,MemKey,0))</f>
        <v/>
      </c>
      <c r="I1831" s="14">
        <f>INDEX(VarUnit,MATCH($A1831,VarKey,0))</f>
        <v/>
      </c>
      <c r="J1831" s="14">
        <f>INDEX(VarSrc,MATCH($A1831,VarKey,0))</f>
        <v/>
      </c>
      <c r="K1831" s="11">
        <f>CodePrefix&amp;$A1831&amp;IF($C1831="","","."&amp;$C1831&amp;"."&amp;$B1831)&amp;INDEX(VarEnd,MATCH($A1831,VarKey,0))&amp;K$5</f>
        <v/>
      </c>
      <c r="L1831" s="39">
        <f>INDEX(Inputs!$X$5:$X$132,MATCH($B1831&amp;"|"&amp;$C1831,Inputs!$A$5:$A$132,0))</f>
        <v/>
      </c>
      <c r="M1831" s="40">
        <f>L1831*$G1831*(1+M$7)^$D1831*(M1813/L1813)^$E1831*((M1813+M1822)/(L1813+L1822))^$F1831</f>
        <v/>
      </c>
      <c r="N1831" s="40">
        <f>M1831*$G1831*(1+N$7)^$D1831*(N1813/M1813)^$E1831*((N1813+N1822)/(M1813+M1822))^$F1831</f>
        <v/>
      </c>
      <c r="O1831" s="40">
        <f>N1831*$G1831*(1+O$7)^$D1831*(O1813/N1813)^$E1831*((O1813+O1822)/(N1813+N1822))^$F1831</f>
        <v/>
      </c>
      <c r="P1831" s="40">
        <f>O1831*$G1831*(1+P$7)^$D1831*(P1813/O1813)^$E1831*((P1813+P1822)/(O1813+O1822))^$F1831</f>
        <v/>
      </c>
      <c r="Q1831" s="40">
        <f>P1831*$G1831*(1+Q$7)^$D1831*(Q1813/P1813)^$E1831*((Q1813+Q1822)/(P1813+P1822))^$F1831</f>
        <v/>
      </c>
      <c r="R1831" s="40">
        <f>Q1831*$G1831*(1+R$7)^$D1831*(R1813/Q1813)^$E1831*((R1813+R1822)/(Q1813+Q1822))^$F1831</f>
        <v/>
      </c>
      <c r="S1831" s="40">
        <f>R1831*$G1831*(1+S$7)^$D1831*(S1813/R1813)^$E1831*((S1813+S1822)/(R1813+R1822))^$F1831</f>
        <v/>
      </c>
      <c r="T1831" s="40">
        <f>S1831*$G1831*(1+T$7)^$D1831*(T1813/S1813)^$E1831*((T1813+T1822)/(S1813+S1822))^$F1831</f>
        <v/>
      </c>
      <c r="U1831" s="40">
        <f>T1831*$G1831*(1+U$7)^$D1831*(U1813/T1813)^$E1831*((U1813+U1822)/(T1813+T1822))^$F1831</f>
        <v/>
      </c>
      <c r="V1831" s="40">
        <f>U1831*$G1831*(1+V$7)^$D1831*(V1813/U1813)^$E1831*((V1813+V1822)/(U1813+U1822))^$F1831</f>
        <v/>
      </c>
      <c r="W1831" s="40">
        <f>V1831*$G1831*(1+W$7)^$D1831*(W1813/V1813)^$E1831*((W1813+W1822)/(V1813+V1822))^$F1831</f>
        <v/>
      </c>
      <c r="X1831" s="40">
        <f>W1831*$G1831*(1+X$7)^$D1831*(X1813/W1813)^$E1831*((X1813+X1822)/(W1813+W1822))^$F1831</f>
        <v/>
      </c>
      <c r="Y1831" s="40">
        <f>X1831*$G1831*(1+Y$7)^$D1831*(Y1813/X1813)^$E1831*((Y1813+Y1822)/(X1813+X1822))^$F1831</f>
        <v/>
      </c>
      <c r="Z1831" s="40">
        <f>Y1831*$G1831*(1+Z$7)^$D1831*(Z1813/Y1813)^$E1831*((Z1813+Z1822)/(Y1813+Y1822))^$F1831</f>
        <v/>
      </c>
      <c r="AA1831" s="40">
        <f>Z1831*$G1831*(1+AA$7)^$D1831*(AA1813/Z1813)^$E1831*((AA1813+AA1822)/(Z1813+Z1822))^$F1831</f>
        <v/>
      </c>
      <c r="AB1831" s="40">
        <f>AA1831*$G1831*(1+AB$7)^$D1831*(AB1813/AA1813)^$E1831*((AB1813+AB1822)/(AA1813+AA1822))^$F1831</f>
        <v/>
      </c>
      <c r="AC1831" s="40">
        <f>AB1831*$G1831*(1+AC$7)^$D1831*(AC1813/AB1813)^$E1831*((AC1813+AC1822)/(AB1813+AB1822))^$F1831</f>
        <v/>
      </c>
      <c r="AD1831" s="40">
        <f>AC1831*$G1831*(1+AD$7)^$D1831*(AD1813/AC1813)^$E1831*((AD1813+AD1822)/(AC1813+AC1822))^$F1831</f>
        <v/>
      </c>
      <c r="AF1831" s="11">
        <f>CodePrefix&amp;$A1831&amp;IF($C1831="","","."&amp;$C1831&amp;"."&amp;$B1831)&amp;INDEX(VarEnd,MATCH($A1831,VarKey,0))&amp;AF$5</f>
        <v/>
      </c>
      <c r="AG1831" s="39">
        <f>INDEX(Inputs!$X$5:$X$132,MATCH($B1831&amp;"|"&amp;$C1831,Inputs!$A$5:$A$132,0))</f>
        <v/>
      </c>
      <c r="AH1831" s="40">
        <f>AG1831*$G1831*(1+AH$7)^$D1831*(AH1813/AG1813)^$E1831*((AH1813+AH1822)/(AG1813+AG1822))^$F1831</f>
        <v/>
      </c>
      <c r="AI1831" s="40">
        <f>AH1831*$G1831*(1+AI$7)^$D1831*(AI1813/AH1813)^$E1831*((AI1813+AI1822)/(AH1813+AH1822))^$F1831</f>
        <v/>
      </c>
      <c r="AJ1831" s="40">
        <f>AI1831*$G1831*(1+AJ$7)^$D1831*(AJ1813/AI1813)^$E1831*((AJ1813+AJ1822)/(AI1813+AI1822))^$F1831</f>
        <v/>
      </c>
      <c r="AK1831" s="40">
        <f>AJ1831*$G1831*(1+AK$7)^$D1831*(AK1813/AJ1813)^$E1831*((AK1813+AK1822)/(AJ1813+AJ1822))^$F1831</f>
        <v/>
      </c>
      <c r="AL1831" s="40">
        <f>AK1831*$G1831*(1+AL$7)^$D1831*(AL1813/AK1813)^$E1831*((AL1813+AL1822)/(AK1813+AK1822))^$F1831</f>
        <v/>
      </c>
      <c r="AM1831" s="40">
        <f>AL1831*$G1831*(1+AM$7)^$D1831*(AM1813/AL1813)^$E1831*((AM1813+AM1822)/(AL1813+AL1822))^$F1831</f>
        <v/>
      </c>
      <c r="AN1831" s="40">
        <f>AM1831*$G1831*(1+AN$7)^$D1831*(AN1813/AM1813)^$E1831*((AN1813+AN1822)/(AM1813+AM1822))^$F1831</f>
        <v/>
      </c>
      <c r="AO1831" s="40">
        <f>AN1831*$G1831*(1+AO$7)^$D1831*(AO1813/AN1813)^$E1831*((AO1813+AO1822)/(AN1813+AN1822))^$F1831</f>
        <v/>
      </c>
      <c r="AP1831" s="40">
        <f>AO1831*$G1831*(1+AP$7)^$D1831*(AP1813/AO1813)^$E1831*((AP1813+AP1822)/(AO1813+AO1822))^$F1831</f>
        <v/>
      </c>
      <c r="AQ1831" s="40">
        <f>AP1831*$G1831*(1+AQ$7)^$D1831*(AQ1813/AP1813)^$E1831*((AQ1813+AQ1822)/(AP1813+AP1822))^$F1831</f>
        <v/>
      </c>
      <c r="AR1831" s="40">
        <f>AQ1831*$G1831*(1+AR$7)^$D1831*(AR1813/AQ1813)^$E1831*((AR1813+AR1822)/(AQ1813+AQ1822))^$F1831</f>
        <v/>
      </c>
      <c r="AS1831" s="40">
        <f>AR1831*$G1831*(1+AS$7)^$D1831*(AS1813/AR1813)^$E1831*((AS1813+AS1822)/(AR1813+AR1822))^$F1831</f>
        <v/>
      </c>
      <c r="AT1831" s="40">
        <f>AS1831*$G1831*(1+AT$7)^$D1831*(AT1813/AS1813)^$E1831*((AT1813+AT1822)/(AS1813+AS1822))^$F1831</f>
        <v/>
      </c>
      <c r="AU1831" s="40">
        <f>AT1831*$G1831*(1+AU$7)^$D1831*(AU1813/AT1813)^$E1831*((AU1813+AU1822)/(AT1813+AT1822))^$F1831</f>
        <v/>
      </c>
      <c r="AV1831" s="40">
        <f>AU1831*$G1831*(1+AV$7)^$D1831*(AV1813/AU1813)^$E1831*((AV1813+AV1822)/(AU1813+AU1822))^$F1831</f>
        <v/>
      </c>
      <c r="AW1831" s="40">
        <f>AV1831*$G1831*(1+AW$7)^$D1831*(AW1813/AV1813)^$E1831*((AW1813+AW1822)/(AV1813+AV1822))^$F1831</f>
        <v/>
      </c>
      <c r="AX1831" s="40">
        <f>AW1831*$G1831*(1+AX$7)^$D1831*(AX1813/AW1813)^$E1831*((AX1813+AX1822)/(AW1813+AW1822))^$F1831</f>
        <v/>
      </c>
      <c r="AY1831" s="40">
        <f>AX1831*$G1831*(1+AY$7)^$D1831*(AY1813/AX1813)^$E1831*((AY1813+AY1822)/(AX1813+AX1822))^$F1831</f>
        <v/>
      </c>
    </row>
    <row r="1832" hidden="1" outlineLevel="2">
      <c r="A1832" s="14" t="inlineStr">
        <is>
          <t>ener</t>
        </is>
      </c>
      <c r="B1832" s="14" t="inlineStr">
        <is>
          <t>gso</t>
        </is>
      </c>
      <c r="C1832" s="14" t="inlineStr">
        <is>
          <t>srv</t>
        </is>
      </c>
      <c r="D1832" s="32">
        <f>INDEX(Inputs!$O$5:$O$132,MATCH($B1832&amp;"|"&amp;$C1832,Inputs!$A$5:$A$132,0))</f>
        <v/>
      </c>
      <c r="E1832" s="32">
        <f>INDEX(Inputs!$P$5:$P$132,MATCH($B1832&amp;"|"&amp;$C1832,Inputs!$A$5:$A$132,0))</f>
        <v/>
      </c>
      <c r="F1832" s="32">
        <f>INDEX(Inputs!$T$5:$T$132,MATCH($B1832&amp;"|"&amp;$C1832,Inputs!$A$5:$A$132,0))</f>
        <v/>
      </c>
      <c r="G1832" s="32">
        <f>INDEX(Inputs!$S$5:$S$132,MATCH($B1832&amp;"|"&amp;$C1832,Inputs!$A$5:$A$132,0))</f>
        <v/>
      </c>
      <c r="H1832" s="14">
        <f>INDEX(VarLab,MATCH($A1832,VarKey,0))&amp;INDEX(MemLab,MATCH($C1832&amp;"|"&amp;$B1832,MemKey,0))</f>
        <v/>
      </c>
      <c r="I1832" s="14">
        <f>INDEX(VarUnit,MATCH($A1832,VarKey,0))</f>
        <v/>
      </c>
      <c r="J1832" s="14">
        <f>INDEX(VarSrc,MATCH($A1832,VarKey,0))</f>
        <v/>
      </c>
      <c r="K1832" s="11">
        <f>CodePrefix&amp;$A1832&amp;IF($C1832="","","."&amp;$C1832&amp;"."&amp;$B1832)&amp;INDEX(VarEnd,MATCH($A1832,VarKey,0))&amp;K$5</f>
        <v/>
      </c>
      <c r="L1832" s="39">
        <f>INDEX(Inputs!$X$5:$X$132,MATCH($B1832&amp;"|"&amp;$C1832,Inputs!$A$5:$A$132,0))</f>
        <v/>
      </c>
      <c r="M1832" s="40">
        <f>L1832*$G1832*(1+M$7)^$D1832*(M1814/L1814)^$E1832*((M1814+M1823)/(L1814+L1823))^$F1832</f>
        <v/>
      </c>
      <c r="N1832" s="40">
        <f>M1832*$G1832*(1+N$7)^$D1832*(N1814/M1814)^$E1832*((N1814+N1823)/(M1814+M1823))^$F1832</f>
        <v/>
      </c>
      <c r="O1832" s="40">
        <f>N1832*$G1832*(1+O$7)^$D1832*(O1814/N1814)^$E1832*((O1814+O1823)/(N1814+N1823))^$F1832</f>
        <v/>
      </c>
      <c r="P1832" s="40">
        <f>O1832*$G1832*(1+P$7)^$D1832*(P1814/O1814)^$E1832*((P1814+P1823)/(O1814+O1823))^$F1832</f>
        <v/>
      </c>
      <c r="Q1832" s="40">
        <f>P1832*$G1832*(1+Q$7)^$D1832*(Q1814/P1814)^$E1832*((Q1814+Q1823)/(P1814+P1823))^$F1832</f>
        <v/>
      </c>
      <c r="R1832" s="40">
        <f>Q1832*$G1832*(1+R$7)^$D1832*(R1814/Q1814)^$E1832*((R1814+R1823)/(Q1814+Q1823))^$F1832</f>
        <v/>
      </c>
      <c r="S1832" s="40">
        <f>R1832*$G1832*(1+S$7)^$D1832*(S1814/R1814)^$E1832*((S1814+S1823)/(R1814+R1823))^$F1832</f>
        <v/>
      </c>
      <c r="T1832" s="40">
        <f>S1832*$G1832*(1+T$7)^$D1832*(T1814/S1814)^$E1832*((T1814+T1823)/(S1814+S1823))^$F1832</f>
        <v/>
      </c>
      <c r="U1832" s="40">
        <f>T1832*$G1832*(1+U$7)^$D1832*(U1814/T1814)^$E1832*((U1814+U1823)/(T1814+T1823))^$F1832</f>
        <v/>
      </c>
      <c r="V1832" s="40">
        <f>U1832*$G1832*(1+V$7)^$D1832*(V1814/U1814)^$E1832*((V1814+V1823)/(U1814+U1823))^$F1832</f>
        <v/>
      </c>
      <c r="W1832" s="40">
        <f>V1832*$G1832*(1+W$7)^$D1832*(W1814/V1814)^$E1832*((W1814+W1823)/(V1814+V1823))^$F1832</f>
        <v/>
      </c>
      <c r="X1832" s="40">
        <f>W1832*$G1832*(1+X$7)^$D1832*(X1814/W1814)^$E1832*((X1814+X1823)/(W1814+W1823))^$F1832</f>
        <v/>
      </c>
      <c r="Y1832" s="40">
        <f>X1832*$G1832*(1+Y$7)^$D1832*(Y1814/X1814)^$E1832*((Y1814+Y1823)/(X1814+X1823))^$F1832</f>
        <v/>
      </c>
      <c r="Z1832" s="40">
        <f>Y1832*$G1832*(1+Z$7)^$D1832*(Z1814/Y1814)^$E1832*((Z1814+Z1823)/(Y1814+Y1823))^$F1832</f>
        <v/>
      </c>
      <c r="AA1832" s="40">
        <f>Z1832*$G1832*(1+AA$7)^$D1832*(AA1814/Z1814)^$E1832*((AA1814+AA1823)/(Z1814+Z1823))^$F1832</f>
        <v/>
      </c>
      <c r="AB1832" s="40">
        <f>AA1832*$G1832*(1+AB$7)^$D1832*(AB1814/AA1814)^$E1832*((AB1814+AB1823)/(AA1814+AA1823))^$F1832</f>
        <v/>
      </c>
      <c r="AC1832" s="40">
        <f>AB1832*$G1832*(1+AC$7)^$D1832*(AC1814/AB1814)^$E1832*((AC1814+AC1823)/(AB1814+AB1823))^$F1832</f>
        <v/>
      </c>
      <c r="AD1832" s="40">
        <f>AC1832*$G1832*(1+AD$7)^$D1832*(AD1814/AC1814)^$E1832*((AD1814+AD1823)/(AC1814+AC1823))^$F1832</f>
        <v/>
      </c>
      <c r="AF1832" s="11">
        <f>CodePrefix&amp;$A1832&amp;IF($C1832="","","."&amp;$C1832&amp;"."&amp;$B1832)&amp;INDEX(VarEnd,MATCH($A1832,VarKey,0))&amp;AF$5</f>
        <v/>
      </c>
      <c r="AG1832" s="39">
        <f>INDEX(Inputs!$X$5:$X$132,MATCH($B1832&amp;"|"&amp;$C1832,Inputs!$A$5:$A$132,0))</f>
        <v/>
      </c>
      <c r="AH1832" s="40">
        <f>AG1832*$G1832*(1+AH$7)^$D1832*(AH1814/AG1814)^$E1832*((AH1814+AH1823)/(AG1814+AG1823))^$F1832</f>
        <v/>
      </c>
      <c r="AI1832" s="40">
        <f>AH1832*$G1832*(1+AI$7)^$D1832*(AI1814/AH1814)^$E1832*((AI1814+AI1823)/(AH1814+AH1823))^$F1832</f>
        <v/>
      </c>
      <c r="AJ1832" s="40">
        <f>AI1832*$G1832*(1+AJ$7)^$D1832*(AJ1814/AI1814)^$E1832*((AJ1814+AJ1823)/(AI1814+AI1823))^$F1832</f>
        <v/>
      </c>
      <c r="AK1832" s="40">
        <f>AJ1832*$G1832*(1+AK$7)^$D1832*(AK1814/AJ1814)^$E1832*((AK1814+AK1823)/(AJ1814+AJ1823))^$F1832</f>
        <v/>
      </c>
      <c r="AL1832" s="40">
        <f>AK1832*$G1832*(1+AL$7)^$D1832*(AL1814/AK1814)^$E1832*((AL1814+AL1823)/(AK1814+AK1823))^$F1832</f>
        <v/>
      </c>
      <c r="AM1832" s="40">
        <f>AL1832*$G1832*(1+AM$7)^$D1832*(AM1814/AL1814)^$E1832*((AM1814+AM1823)/(AL1814+AL1823))^$F1832</f>
        <v/>
      </c>
      <c r="AN1832" s="40">
        <f>AM1832*$G1832*(1+AN$7)^$D1832*(AN1814/AM1814)^$E1832*((AN1814+AN1823)/(AM1814+AM1823))^$F1832</f>
        <v/>
      </c>
      <c r="AO1832" s="40">
        <f>AN1832*$G1832*(1+AO$7)^$D1832*(AO1814/AN1814)^$E1832*((AO1814+AO1823)/(AN1814+AN1823))^$F1832</f>
        <v/>
      </c>
      <c r="AP1832" s="40">
        <f>AO1832*$G1832*(1+AP$7)^$D1832*(AP1814/AO1814)^$E1832*((AP1814+AP1823)/(AO1814+AO1823))^$F1832</f>
        <v/>
      </c>
      <c r="AQ1832" s="40">
        <f>AP1832*$G1832*(1+AQ$7)^$D1832*(AQ1814/AP1814)^$E1832*((AQ1814+AQ1823)/(AP1814+AP1823))^$F1832</f>
        <v/>
      </c>
      <c r="AR1832" s="40">
        <f>AQ1832*$G1832*(1+AR$7)^$D1832*(AR1814/AQ1814)^$E1832*((AR1814+AR1823)/(AQ1814+AQ1823))^$F1832</f>
        <v/>
      </c>
      <c r="AS1832" s="40">
        <f>AR1832*$G1832*(1+AS$7)^$D1832*(AS1814/AR1814)^$E1832*((AS1814+AS1823)/(AR1814+AR1823))^$F1832</f>
        <v/>
      </c>
      <c r="AT1832" s="40">
        <f>AS1832*$G1832*(1+AT$7)^$D1832*(AT1814/AS1814)^$E1832*((AT1814+AT1823)/(AS1814+AS1823))^$F1832</f>
        <v/>
      </c>
      <c r="AU1832" s="40">
        <f>AT1832*$G1832*(1+AU$7)^$D1832*(AU1814/AT1814)^$E1832*((AU1814+AU1823)/(AT1814+AT1823))^$F1832</f>
        <v/>
      </c>
      <c r="AV1832" s="40">
        <f>AU1832*$G1832*(1+AV$7)^$D1832*(AV1814/AU1814)^$E1832*((AV1814+AV1823)/(AU1814+AU1823))^$F1832</f>
        <v/>
      </c>
      <c r="AW1832" s="40">
        <f>AV1832*$G1832*(1+AW$7)^$D1832*(AW1814/AV1814)^$E1832*((AW1814+AW1823)/(AV1814+AV1823))^$F1832</f>
        <v/>
      </c>
      <c r="AX1832" s="40">
        <f>AW1832*$G1832*(1+AX$7)^$D1832*(AX1814/AW1814)^$E1832*((AX1814+AX1823)/(AW1814+AW1823))^$F1832</f>
        <v/>
      </c>
      <c r="AY1832" s="40">
        <f>AX1832*$G1832*(1+AY$7)^$D1832*(AY1814/AX1814)^$E1832*((AY1814+AY1823)/(AX1814+AX1823))^$F1832</f>
        <v/>
      </c>
    </row>
    <row r="1833" hidden="1" outlineLevel="2">
      <c r="A1833" s="14" t="inlineStr">
        <is>
          <t>ener</t>
        </is>
      </c>
      <c r="B1833" s="14" t="inlineStr">
        <is>
          <t>die</t>
        </is>
      </c>
      <c r="C1833" s="14" t="inlineStr">
        <is>
          <t>srv</t>
        </is>
      </c>
      <c r="D1833" s="32">
        <f>INDEX(Inputs!$O$5:$O$132,MATCH($B1833&amp;"|"&amp;$C1833,Inputs!$A$5:$A$132,0))</f>
        <v/>
      </c>
      <c r="E1833" s="32">
        <f>INDEX(Inputs!$P$5:$P$132,MATCH($B1833&amp;"|"&amp;$C1833,Inputs!$A$5:$A$132,0))</f>
        <v/>
      </c>
      <c r="F1833" s="32">
        <f>INDEX(Inputs!$T$5:$T$132,MATCH($B1833&amp;"|"&amp;$C1833,Inputs!$A$5:$A$132,0))</f>
        <v/>
      </c>
      <c r="G1833" s="32">
        <f>INDEX(Inputs!$S$5:$S$132,MATCH($B1833&amp;"|"&amp;$C1833,Inputs!$A$5:$A$132,0))</f>
        <v/>
      </c>
      <c r="H1833" s="14">
        <f>INDEX(VarLab,MATCH($A1833,VarKey,0))&amp;INDEX(MemLab,MATCH($C1833&amp;"|"&amp;$B1833,MemKey,0))</f>
        <v/>
      </c>
      <c r="I1833" s="14">
        <f>INDEX(VarUnit,MATCH($A1833,VarKey,0))</f>
        <v/>
      </c>
      <c r="J1833" s="14">
        <f>INDEX(VarSrc,MATCH($A1833,VarKey,0))</f>
        <v/>
      </c>
      <c r="K1833" s="11">
        <f>CodePrefix&amp;$A1833&amp;IF($C1833="","","."&amp;$C1833&amp;"."&amp;$B1833)&amp;INDEX(VarEnd,MATCH($A1833,VarKey,0))&amp;K$5</f>
        <v/>
      </c>
      <c r="L1833" s="39">
        <f>INDEX(Inputs!$X$5:$X$132,MATCH($B1833&amp;"|"&amp;$C1833,Inputs!$A$5:$A$132,0))</f>
        <v/>
      </c>
      <c r="M1833" s="40">
        <f>L1833*$G1833*(1+M$7)^$D1833*(M1815/L1815)^$E1833*((M1815+M1824)/(L1815+L1824))^$F1833</f>
        <v/>
      </c>
      <c r="N1833" s="40">
        <f>M1833*$G1833*(1+N$7)^$D1833*(N1815/M1815)^$E1833*((N1815+N1824)/(M1815+M1824))^$F1833</f>
        <v/>
      </c>
      <c r="O1833" s="40">
        <f>N1833*$G1833*(1+O$7)^$D1833*(O1815/N1815)^$E1833*((O1815+O1824)/(N1815+N1824))^$F1833</f>
        <v/>
      </c>
      <c r="P1833" s="40">
        <f>O1833*$G1833*(1+P$7)^$D1833*(P1815/O1815)^$E1833*((P1815+P1824)/(O1815+O1824))^$F1833</f>
        <v/>
      </c>
      <c r="Q1833" s="40">
        <f>P1833*$G1833*(1+Q$7)^$D1833*(Q1815/P1815)^$E1833*((Q1815+Q1824)/(P1815+P1824))^$F1833</f>
        <v/>
      </c>
      <c r="R1833" s="40">
        <f>Q1833*$G1833*(1+R$7)^$D1833*(R1815/Q1815)^$E1833*((R1815+R1824)/(Q1815+Q1824))^$F1833</f>
        <v/>
      </c>
      <c r="S1833" s="40">
        <f>R1833*$G1833*(1+S$7)^$D1833*(S1815/R1815)^$E1833*((S1815+S1824)/(R1815+R1824))^$F1833</f>
        <v/>
      </c>
      <c r="T1833" s="40">
        <f>S1833*$G1833*(1+T$7)^$D1833*(T1815/S1815)^$E1833*((T1815+T1824)/(S1815+S1824))^$F1833</f>
        <v/>
      </c>
      <c r="U1833" s="40">
        <f>T1833*$G1833*(1+U$7)^$D1833*(U1815/T1815)^$E1833*((U1815+U1824)/(T1815+T1824))^$F1833</f>
        <v/>
      </c>
      <c r="V1833" s="40">
        <f>U1833*$G1833*(1+V$7)^$D1833*(V1815/U1815)^$E1833*((V1815+V1824)/(U1815+U1824))^$F1833</f>
        <v/>
      </c>
      <c r="W1833" s="40">
        <f>V1833*$G1833*(1+W$7)^$D1833*(W1815/V1815)^$E1833*((W1815+W1824)/(V1815+V1824))^$F1833</f>
        <v/>
      </c>
      <c r="X1833" s="40">
        <f>W1833*$G1833*(1+X$7)^$D1833*(X1815/W1815)^$E1833*((X1815+X1824)/(W1815+W1824))^$F1833</f>
        <v/>
      </c>
      <c r="Y1833" s="40">
        <f>X1833*$G1833*(1+Y$7)^$D1833*(Y1815/X1815)^$E1833*((Y1815+Y1824)/(X1815+X1824))^$F1833</f>
        <v/>
      </c>
      <c r="Z1833" s="40">
        <f>Y1833*$G1833*(1+Z$7)^$D1833*(Z1815/Y1815)^$E1833*((Z1815+Z1824)/(Y1815+Y1824))^$F1833</f>
        <v/>
      </c>
      <c r="AA1833" s="40">
        <f>Z1833*$G1833*(1+AA$7)^$D1833*(AA1815/Z1815)^$E1833*((AA1815+AA1824)/(Z1815+Z1824))^$F1833</f>
        <v/>
      </c>
      <c r="AB1833" s="40">
        <f>AA1833*$G1833*(1+AB$7)^$D1833*(AB1815/AA1815)^$E1833*((AB1815+AB1824)/(AA1815+AA1824))^$F1833</f>
        <v/>
      </c>
      <c r="AC1833" s="40">
        <f>AB1833*$G1833*(1+AC$7)^$D1833*(AC1815/AB1815)^$E1833*((AC1815+AC1824)/(AB1815+AB1824))^$F1833</f>
        <v/>
      </c>
      <c r="AD1833" s="40">
        <f>AC1833*$G1833*(1+AD$7)^$D1833*(AD1815/AC1815)^$E1833*((AD1815+AD1824)/(AC1815+AC1824))^$F1833</f>
        <v/>
      </c>
      <c r="AF1833" s="11">
        <f>CodePrefix&amp;$A1833&amp;IF($C1833="","","."&amp;$C1833&amp;"."&amp;$B1833)&amp;INDEX(VarEnd,MATCH($A1833,VarKey,0))&amp;AF$5</f>
        <v/>
      </c>
      <c r="AG1833" s="39">
        <f>INDEX(Inputs!$X$5:$X$132,MATCH($B1833&amp;"|"&amp;$C1833,Inputs!$A$5:$A$132,0))</f>
        <v/>
      </c>
      <c r="AH1833" s="40">
        <f>AG1833*$G1833*(1+AH$7)^$D1833*(AH1815/AG1815)^$E1833*((AH1815+AH1824)/(AG1815+AG1824))^$F1833</f>
        <v/>
      </c>
      <c r="AI1833" s="40">
        <f>AH1833*$G1833*(1+AI$7)^$D1833*(AI1815/AH1815)^$E1833*((AI1815+AI1824)/(AH1815+AH1824))^$F1833</f>
        <v/>
      </c>
      <c r="AJ1833" s="40">
        <f>AI1833*$G1833*(1+AJ$7)^$D1833*(AJ1815/AI1815)^$E1833*((AJ1815+AJ1824)/(AI1815+AI1824))^$F1833</f>
        <v/>
      </c>
      <c r="AK1833" s="40">
        <f>AJ1833*$G1833*(1+AK$7)^$D1833*(AK1815/AJ1815)^$E1833*((AK1815+AK1824)/(AJ1815+AJ1824))^$F1833</f>
        <v/>
      </c>
      <c r="AL1833" s="40">
        <f>AK1833*$G1833*(1+AL$7)^$D1833*(AL1815/AK1815)^$E1833*((AL1815+AL1824)/(AK1815+AK1824))^$F1833</f>
        <v/>
      </c>
      <c r="AM1833" s="40">
        <f>AL1833*$G1833*(1+AM$7)^$D1833*(AM1815/AL1815)^$E1833*((AM1815+AM1824)/(AL1815+AL1824))^$F1833</f>
        <v/>
      </c>
      <c r="AN1833" s="40">
        <f>AM1833*$G1833*(1+AN$7)^$D1833*(AN1815/AM1815)^$E1833*((AN1815+AN1824)/(AM1815+AM1824))^$F1833</f>
        <v/>
      </c>
      <c r="AO1833" s="40">
        <f>AN1833*$G1833*(1+AO$7)^$D1833*(AO1815/AN1815)^$E1833*((AO1815+AO1824)/(AN1815+AN1824))^$F1833</f>
        <v/>
      </c>
      <c r="AP1833" s="40">
        <f>AO1833*$G1833*(1+AP$7)^$D1833*(AP1815/AO1815)^$E1833*((AP1815+AP1824)/(AO1815+AO1824))^$F1833</f>
        <v/>
      </c>
      <c r="AQ1833" s="40">
        <f>AP1833*$G1833*(1+AQ$7)^$D1833*(AQ1815/AP1815)^$E1833*((AQ1815+AQ1824)/(AP1815+AP1824))^$F1833</f>
        <v/>
      </c>
      <c r="AR1833" s="40">
        <f>AQ1833*$G1833*(1+AR$7)^$D1833*(AR1815/AQ1815)^$E1833*((AR1815+AR1824)/(AQ1815+AQ1824))^$F1833</f>
        <v/>
      </c>
      <c r="AS1833" s="40">
        <f>AR1833*$G1833*(1+AS$7)^$D1833*(AS1815/AR1815)^$E1833*((AS1815+AS1824)/(AR1815+AR1824))^$F1833</f>
        <v/>
      </c>
      <c r="AT1833" s="40">
        <f>AS1833*$G1833*(1+AT$7)^$D1833*(AT1815/AS1815)^$E1833*((AT1815+AT1824)/(AS1815+AS1824))^$F1833</f>
        <v/>
      </c>
      <c r="AU1833" s="40">
        <f>AT1833*$G1833*(1+AU$7)^$D1833*(AU1815/AT1815)^$E1833*((AU1815+AU1824)/(AT1815+AT1824))^$F1833</f>
        <v/>
      </c>
      <c r="AV1833" s="40">
        <f>AU1833*$G1833*(1+AV$7)^$D1833*(AV1815/AU1815)^$E1833*((AV1815+AV1824)/(AU1815+AU1824))^$F1833</f>
        <v/>
      </c>
      <c r="AW1833" s="40">
        <f>AV1833*$G1833*(1+AW$7)^$D1833*(AW1815/AV1815)^$E1833*((AW1815+AW1824)/(AV1815+AV1824))^$F1833</f>
        <v/>
      </c>
      <c r="AX1833" s="40">
        <f>AW1833*$G1833*(1+AX$7)^$D1833*(AX1815/AW1815)^$E1833*((AX1815+AX1824)/(AW1815+AW1824))^$F1833</f>
        <v/>
      </c>
      <c r="AY1833" s="40">
        <f>AX1833*$G1833*(1+AY$7)^$D1833*(AY1815/AX1815)^$E1833*((AY1815+AY1824)/(AX1815+AX1824))^$F1833</f>
        <v/>
      </c>
    </row>
    <row r="1834" hidden="1" outlineLevel="2">
      <c r="A1834" s="14" t="inlineStr">
        <is>
          <t>ener</t>
        </is>
      </c>
      <c r="B1834" s="14" t="inlineStr">
        <is>
          <t>lpg</t>
        </is>
      </c>
      <c r="C1834" s="14" t="inlineStr">
        <is>
          <t>srv</t>
        </is>
      </c>
      <c r="D1834" s="32">
        <f>INDEX(Inputs!$O$5:$O$132,MATCH($B1834&amp;"|"&amp;$C1834,Inputs!$A$5:$A$132,0))</f>
        <v/>
      </c>
      <c r="E1834" s="32">
        <f>INDEX(Inputs!$P$5:$P$132,MATCH($B1834&amp;"|"&amp;$C1834,Inputs!$A$5:$A$132,0))</f>
        <v/>
      </c>
      <c r="F1834" s="32">
        <f>INDEX(Inputs!$T$5:$T$132,MATCH($B1834&amp;"|"&amp;$C1834,Inputs!$A$5:$A$132,0))</f>
        <v/>
      </c>
      <c r="G1834" s="32">
        <f>INDEX(Inputs!$S$5:$S$132,MATCH($B1834&amp;"|"&amp;$C1834,Inputs!$A$5:$A$132,0))</f>
        <v/>
      </c>
      <c r="H1834" s="14">
        <f>INDEX(VarLab,MATCH($A1834,VarKey,0))&amp;INDEX(MemLab,MATCH($C1834&amp;"|"&amp;$B1834,MemKey,0))</f>
        <v/>
      </c>
      <c r="I1834" s="14">
        <f>INDEX(VarUnit,MATCH($A1834,VarKey,0))</f>
        <v/>
      </c>
      <c r="J1834" s="14">
        <f>INDEX(VarSrc,MATCH($A1834,VarKey,0))</f>
        <v/>
      </c>
      <c r="K1834" s="11">
        <f>CodePrefix&amp;$A1834&amp;IF($C1834="","","."&amp;$C1834&amp;"."&amp;$B1834)&amp;INDEX(VarEnd,MATCH($A1834,VarKey,0))&amp;K$5</f>
        <v/>
      </c>
      <c r="L1834" s="39">
        <f>INDEX(Inputs!$X$5:$X$132,MATCH($B1834&amp;"|"&amp;$C1834,Inputs!$A$5:$A$132,0))</f>
        <v/>
      </c>
      <c r="M1834" s="40">
        <f>L1834*$G1834*(1+M$7)^$D1834*(M1816/L1816)^$E1834*((M1816+M1825)/(L1816+L1825))^$F1834</f>
        <v/>
      </c>
      <c r="N1834" s="40">
        <f>M1834*$G1834*(1+N$7)^$D1834*(N1816/M1816)^$E1834*((N1816+N1825)/(M1816+M1825))^$F1834</f>
        <v/>
      </c>
      <c r="O1834" s="40">
        <f>N1834*$G1834*(1+O$7)^$D1834*(O1816/N1816)^$E1834*((O1816+O1825)/(N1816+N1825))^$F1834</f>
        <v/>
      </c>
      <c r="P1834" s="40">
        <f>O1834*$G1834*(1+P$7)^$D1834*(P1816/O1816)^$E1834*((P1816+P1825)/(O1816+O1825))^$F1834</f>
        <v/>
      </c>
      <c r="Q1834" s="40">
        <f>P1834*$G1834*(1+Q$7)^$D1834*(Q1816/P1816)^$E1834*((Q1816+Q1825)/(P1816+P1825))^$F1834</f>
        <v/>
      </c>
      <c r="R1834" s="40">
        <f>Q1834*$G1834*(1+R$7)^$D1834*(R1816/Q1816)^$E1834*((R1816+R1825)/(Q1816+Q1825))^$F1834</f>
        <v/>
      </c>
      <c r="S1834" s="40">
        <f>R1834*$G1834*(1+S$7)^$D1834*(S1816/R1816)^$E1834*((S1816+S1825)/(R1816+R1825))^$F1834</f>
        <v/>
      </c>
      <c r="T1834" s="40">
        <f>S1834*$G1834*(1+T$7)^$D1834*(T1816/S1816)^$E1834*((T1816+T1825)/(S1816+S1825))^$F1834</f>
        <v/>
      </c>
      <c r="U1834" s="40">
        <f>T1834*$G1834*(1+U$7)^$D1834*(U1816/T1816)^$E1834*((U1816+U1825)/(T1816+T1825))^$F1834</f>
        <v/>
      </c>
      <c r="V1834" s="40">
        <f>U1834*$G1834*(1+V$7)^$D1834*(V1816/U1816)^$E1834*((V1816+V1825)/(U1816+U1825))^$F1834</f>
        <v/>
      </c>
      <c r="W1834" s="40">
        <f>V1834*$G1834*(1+W$7)^$D1834*(W1816/V1816)^$E1834*((W1816+W1825)/(V1816+V1825))^$F1834</f>
        <v/>
      </c>
      <c r="X1834" s="40">
        <f>W1834*$G1834*(1+X$7)^$D1834*(X1816/W1816)^$E1834*((X1816+X1825)/(W1816+W1825))^$F1834</f>
        <v/>
      </c>
      <c r="Y1834" s="40">
        <f>X1834*$G1834*(1+Y$7)^$D1834*(Y1816/X1816)^$E1834*((Y1816+Y1825)/(X1816+X1825))^$F1834</f>
        <v/>
      </c>
      <c r="Z1834" s="40">
        <f>Y1834*$G1834*(1+Z$7)^$D1834*(Z1816/Y1816)^$E1834*((Z1816+Z1825)/(Y1816+Y1825))^$F1834</f>
        <v/>
      </c>
      <c r="AA1834" s="40">
        <f>Z1834*$G1834*(1+AA$7)^$D1834*(AA1816/Z1816)^$E1834*((AA1816+AA1825)/(Z1816+Z1825))^$F1834</f>
        <v/>
      </c>
      <c r="AB1834" s="40">
        <f>AA1834*$G1834*(1+AB$7)^$D1834*(AB1816/AA1816)^$E1834*((AB1816+AB1825)/(AA1816+AA1825))^$F1834</f>
        <v/>
      </c>
      <c r="AC1834" s="40">
        <f>AB1834*$G1834*(1+AC$7)^$D1834*(AC1816/AB1816)^$E1834*((AC1816+AC1825)/(AB1816+AB1825))^$F1834</f>
        <v/>
      </c>
      <c r="AD1834" s="40">
        <f>AC1834*$G1834*(1+AD$7)^$D1834*(AD1816/AC1816)^$E1834*((AD1816+AD1825)/(AC1816+AC1825))^$F1834</f>
        <v/>
      </c>
      <c r="AF1834" s="11">
        <f>CodePrefix&amp;$A1834&amp;IF($C1834="","","."&amp;$C1834&amp;"."&amp;$B1834)&amp;INDEX(VarEnd,MATCH($A1834,VarKey,0))&amp;AF$5</f>
        <v/>
      </c>
      <c r="AG1834" s="39">
        <f>INDEX(Inputs!$X$5:$X$132,MATCH($B1834&amp;"|"&amp;$C1834,Inputs!$A$5:$A$132,0))</f>
        <v/>
      </c>
      <c r="AH1834" s="40">
        <f>AG1834*$G1834*(1+AH$7)^$D1834*(AH1816/AG1816)^$E1834*((AH1816+AH1825)/(AG1816+AG1825))^$F1834</f>
        <v/>
      </c>
      <c r="AI1834" s="40">
        <f>AH1834*$G1834*(1+AI$7)^$D1834*(AI1816/AH1816)^$E1834*((AI1816+AI1825)/(AH1816+AH1825))^$F1834</f>
        <v/>
      </c>
      <c r="AJ1834" s="40">
        <f>AI1834*$G1834*(1+AJ$7)^$D1834*(AJ1816/AI1816)^$E1834*((AJ1816+AJ1825)/(AI1816+AI1825))^$F1834</f>
        <v/>
      </c>
      <c r="AK1834" s="40">
        <f>AJ1834*$G1834*(1+AK$7)^$D1834*(AK1816/AJ1816)^$E1834*((AK1816+AK1825)/(AJ1816+AJ1825))^$F1834</f>
        <v/>
      </c>
      <c r="AL1834" s="40">
        <f>AK1834*$G1834*(1+AL$7)^$D1834*(AL1816/AK1816)^$E1834*((AL1816+AL1825)/(AK1816+AK1825))^$F1834</f>
        <v/>
      </c>
      <c r="AM1834" s="40">
        <f>AL1834*$G1834*(1+AM$7)^$D1834*(AM1816/AL1816)^$E1834*((AM1816+AM1825)/(AL1816+AL1825))^$F1834</f>
        <v/>
      </c>
      <c r="AN1834" s="40">
        <f>AM1834*$G1834*(1+AN$7)^$D1834*(AN1816/AM1816)^$E1834*((AN1816+AN1825)/(AM1816+AM1825))^$F1834</f>
        <v/>
      </c>
      <c r="AO1834" s="40">
        <f>AN1834*$G1834*(1+AO$7)^$D1834*(AO1816/AN1816)^$E1834*((AO1816+AO1825)/(AN1816+AN1825))^$F1834</f>
        <v/>
      </c>
      <c r="AP1834" s="40">
        <f>AO1834*$G1834*(1+AP$7)^$D1834*(AP1816/AO1816)^$E1834*((AP1816+AP1825)/(AO1816+AO1825))^$F1834</f>
        <v/>
      </c>
      <c r="AQ1834" s="40">
        <f>AP1834*$G1834*(1+AQ$7)^$D1834*(AQ1816/AP1816)^$E1834*((AQ1816+AQ1825)/(AP1816+AP1825))^$F1834</f>
        <v/>
      </c>
      <c r="AR1834" s="40">
        <f>AQ1834*$G1834*(1+AR$7)^$D1834*(AR1816/AQ1816)^$E1834*((AR1816+AR1825)/(AQ1816+AQ1825))^$F1834</f>
        <v/>
      </c>
      <c r="AS1834" s="40">
        <f>AR1834*$G1834*(1+AS$7)^$D1834*(AS1816/AR1816)^$E1834*((AS1816+AS1825)/(AR1816+AR1825))^$F1834</f>
        <v/>
      </c>
      <c r="AT1834" s="40">
        <f>AS1834*$G1834*(1+AT$7)^$D1834*(AT1816/AS1816)^$E1834*((AT1816+AT1825)/(AS1816+AS1825))^$F1834</f>
        <v/>
      </c>
      <c r="AU1834" s="40">
        <f>AT1834*$G1834*(1+AU$7)^$D1834*(AU1816/AT1816)^$E1834*((AU1816+AU1825)/(AT1816+AT1825))^$F1834</f>
        <v/>
      </c>
      <c r="AV1834" s="40">
        <f>AU1834*$G1834*(1+AV$7)^$D1834*(AV1816/AU1816)^$E1834*((AV1816+AV1825)/(AU1816+AU1825))^$F1834</f>
        <v/>
      </c>
      <c r="AW1834" s="40">
        <f>AV1834*$G1834*(1+AW$7)^$D1834*(AW1816/AV1816)^$E1834*((AW1816+AW1825)/(AV1816+AV1825))^$F1834</f>
        <v/>
      </c>
      <c r="AX1834" s="40">
        <f>AW1834*$G1834*(1+AX$7)^$D1834*(AX1816/AW1816)^$E1834*((AX1816+AX1825)/(AW1816+AW1825))^$F1834</f>
        <v/>
      </c>
      <c r="AY1834" s="40">
        <f>AX1834*$G1834*(1+AY$7)^$D1834*(AY1816/AX1816)^$E1834*((AY1816+AY1825)/(AX1816+AX1825))^$F1834</f>
        <v/>
      </c>
    </row>
    <row r="1835" hidden="1" outlineLevel="2">
      <c r="A1835" s="14" t="inlineStr">
        <is>
          <t>ener</t>
        </is>
      </c>
      <c r="B1835" s="14" t="inlineStr">
        <is>
          <t>ker</t>
        </is>
      </c>
      <c r="C1835" s="14" t="inlineStr">
        <is>
          <t>srv</t>
        </is>
      </c>
      <c r="D1835" s="32">
        <f>INDEX(Inputs!$O$5:$O$132,MATCH($B1835&amp;"|"&amp;$C1835,Inputs!$A$5:$A$132,0))</f>
        <v/>
      </c>
      <c r="E1835" s="32">
        <f>INDEX(Inputs!$P$5:$P$132,MATCH($B1835&amp;"|"&amp;$C1835,Inputs!$A$5:$A$132,0))</f>
        <v/>
      </c>
      <c r="F1835" s="32">
        <f>INDEX(Inputs!$T$5:$T$132,MATCH($B1835&amp;"|"&amp;$C1835,Inputs!$A$5:$A$132,0))</f>
        <v/>
      </c>
      <c r="G1835" s="32">
        <f>INDEX(Inputs!$S$5:$S$132,MATCH($B1835&amp;"|"&amp;$C1835,Inputs!$A$5:$A$132,0))</f>
        <v/>
      </c>
      <c r="H1835" s="14">
        <f>INDEX(VarLab,MATCH($A1835,VarKey,0))&amp;INDEX(MemLab,MATCH($C1835&amp;"|"&amp;$B1835,MemKey,0))</f>
        <v/>
      </c>
      <c r="I1835" s="14">
        <f>INDEX(VarUnit,MATCH($A1835,VarKey,0))</f>
        <v/>
      </c>
      <c r="J1835" s="14">
        <f>INDEX(VarSrc,MATCH($A1835,VarKey,0))</f>
        <v/>
      </c>
      <c r="K1835" s="11">
        <f>CodePrefix&amp;$A1835&amp;IF($C1835="","","."&amp;$C1835&amp;"."&amp;$B1835)&amp;INDEX(VarEnd,MATCH($A1835,VarKey,0))&amp;K$5</f>
        <v/>
      </c>
      <c r="L1835" s="39">
        <f>INDEX(Inputs!$X$5:$X$132,MATCH($B1835&amp;"|"&amp;$C1835,Inputs!$A$5:$A$132,0))</f>
        <v/>
      </c>
      <c r="M1835" s="40">
        <f>L1835*$G1835*(1+M$7)^$D1835*(M1817/L1817)^$E1835*((M1817+M1826)/(L1817+L1826))^$F1835</f>
        <v/>
      </c>
      <c r="N1835" s="40">
        <f>M1835*$G1835*(1+N$7)^$D1835*(N1817/M1817)^$E1835*((N1817+N1826)/(M1817+M1826))^$F1835</f>
        <v/>
      </c>
      <c r="O1835" s="40">
        <f>N1835*$G1835*(1+O$7)^$D1835*(O1817/N1817)^$E1835*((O1817+O1826)/(N1817+N1826))^$F1835</f>
        <v/>
      </c>
      <c r="P1835" s="40">
        <f>O1835*$G1835*(1+P$7)^$D1835*(P1817/O1817)^$E1835*((P1817+P1826)/(O1817+O1826))^$F1835</f>
        <v/>
      </c>
      <c r="Q1835" s="40">
        <f>P1835*$G1835*(1+Q$7)^$D1835*(Q1817/P1817)^$E1835*((Q1817+Q1826)/(P1817+P1826))^$F1835</f>
        <v/>
      </c>
      <c r="R1835" s="40">
        <f>Q1835*$G1835*(1+R$7)^$D1835*(R1817/Q1817)^$E1835*((R1817+R1826)/(Q1817+Q1826))^$F1835</f>
        <v/>
      </c>
      <c r="S1835" s="40">
        <f>R1835*$G1835*(1+S$7)^$D1835*(S1817/R1817)^$E1835*((S1817+S1826)/(R1817+R1826))^$F1835</f>
        <v/>
      </c>
      <c r="T1835" s="40">
        <f>S1835*$G1835*(1+T$7)^$D1835*(T1817/S1817)^$E1835*((T1817+T1826)/(S1817+S1826))^$F1835</f>
        <v/>
      </c>
      <c r="U1835" s="40">
        <f>T1835*$G1835*(1+U$7)^$D1835*(U1817/T1817)^$E1835*((U1817+U1826)/(T1817+T1826))^$F1835</f>
        <v/>
      </c>
      <c r="V1835" s="40">
        <f>U1835*$G1835*(1+V$7)^$D1835*(V1817/U1817)^$E1835*((V1817+V1826)/(U1817+U1826))^$F1835</f>
        <v/>
      </c>
      <c r="W1835" s="40">
        <f>V1835*$G1835*(1+W$7)^$D1835*(W1817/V1817)^$E1835*((W1817+W1826)/(V1817+V1826))^$F1835</f>
        <v/>
      </c>
      <c r="X1835" s="40">
        <f>W1835*$G1835*(1+X$7)^$D1835*(X1817/W1817)^$E1835*((X1817+X1826)/(W1817+W1826))^$F1835</f>
        <v/>
      </c>
      <c r="Y1835" s="40">
        <f>X1835*$G1835*(1+Y$7)^$D1835*(Y1817/X1817)^$E1835*((Y1817+Y1826)/(X1817+X1826))^$F1835</f>
        <v/>
      </c>
      <c r="Z1835" s="40">
        <f>Y1835*$G1835*(1+Z$7)^$D1835*(Z1817/Y1817)^$E1835*((Z1817+Z1826)/(Y1817+Y1826))^$F1835</f>
        <v/>
      </c>
      <c r="AA1835" s="40">
        <f>Z1835*$G1835*(1+AA$7)^$D1835*(AA1817/Z1817)^$E1835*((AA1817+AA1826)/(Z1817+Z1826))^$F1835</f>
        <v/>
      </c>
      <c r="AB1835" s="40">
        <f>AA1835*$G1835*(1+AB$7)^$D1835*(AB1817/AA1817)^$E1835*((AB1817+AB1826)/(AA1817+AA1826))^$F1835</f>
        <v/>
      </c>
      <c r="AC1835" s="40">
        <f>AB1835*$G1835*(1+AC$7)^$D1835*(AC1817/AB1817)^$E1835*((AC1817+AC1826)/(AB1817+AB1826))^$F1835</f>
        <v/>
      </c>
      <c r="AD1835" s="40">
        <f>AC1835*$G1835*(1+AD$7)^$D1835*(AD1817/AC1817)^$E1835*((AD1817+AD1826)/(AC1817+AC1826))^$F1835</f>
        <v/>
      </c>
      <c r="AF1835" s="11">
        <f>CodePrefix&amp;$A1835&amp;IF($C1835="","","."&amp;$C1835&amp;"."&amp;$B1835)&amp;INDEX(VarEnd,MATCH($A1835,VarKey,0))&amp;AF$5</f>
        <v/>
      </c>
      <c r="AG1835" s="39">
        <f>INDEX(Inputs!$X$5:$X$132,MATCH($B1835&amp;"|"&amp;$C1835,Inputs!$A$5:$A$132,0))</f>
        <v/>
      </c>
      <c r="AH1835" s="40">
        <f>AG1835*$G1835*(1+AH$7)^$D1835*(AH1817/AG1817)^$E1835*((AH1817+AH1826)/(AG1817+AG1826))^$F1835</f>
        <v/>
      </c>
      <c r="AI1835" s="40">
        <f>AH1835*$G1835*(1+AI$7)^$D1835*(AI1817/AH1817)^$E1835*((AI1817+AI1826)/(AH1817+AH1826))^$F1835</f>
        <v/>
      </c>
      <c r="AJ1835" s="40">
        <f>AI1835*$G1835*(1+AJ$7)^$D1835*(AJ1817/AI1817)^$E1835*((AJ1817+AJ1826)/(AI1817+AI1826))^$F1835</f>
        <v/>
      </c>
      <c r="AK1835" s="40">
        <f>AJ1835*$G1835*(1+AK$7)^$D1835*(AK1817/AJ1817)^$E1835*((AK1817+AK1826)/(AJ1817+AJ1826))^$F1835</f>
        <v/>
      </c>
      <c r="AL1835" s="40">
        <f>AK1835*$G1835*(1+AL$7)^$D1835*(AL1817/AK1817)^$E1835*((AL1817+AL1826)/(AK1817+AK1826))^$F1835</f>
        <v/>
      </c>
      <c r="AM1835" s="40">
        <f>AL1835*$G1835*(1+AM$7)^$D1835*(AM1817/AL1817)^$E1835*((AM1817+AM1826)/(AL1817+AL1826))^$F1835</f>
        <v/>
      </c>
      <c r="AN1835" s="40">
        <f>AM1835*$G1835*(1+AN$7)^$D1835*(AN1817/AM1817)^$E1835*((AN1817+AN1826)/(AM1817+AM1826))^$F1835</f>
        <v/>
      </c>
      <c r="AO1835" s="40">
        <f>AN1835*$G1835*(1+AO$7)^$D1835*(AO1817/AN1817)^$E1835*((AO1817+AO1826)/(AN1817+AN1826))^$F1835</f>
        <v/>
      </c>
      <c r="AP1835" s="40">
        <f>AO1835*$G1835*(1+AP$7)^$D1835*(AP1817/AO1817)^$E1835*((AP1817+AP1826)/(AO1817+AO1826))^$F1835</f>
        <v/>
      </c>
      <c r="AQ1835" s="40">
        <f>AP1835*$G1835*(1+AQ$7)^$D1835*(AQ1817/AP1817)^$E1835*((AQ1817+AQ1826)/(AP1817+AP1826))^$F1835</f>
        <v/>
      </c>
      <c r="AR1835" s="40">
        <f>AQ1835*$G1835*(1+AR$7)^$D1835*(AR1817/AQ1817)^$E1835*((AR1817+AR1826)/(AQ1817+AQ1826))^$F1835</f>
        <v/>
      </c>
      <c r="AS1835" s="40">
        <f>AR1835*$G1835*(1+AS$7)^$D1835*(AS1817/AR1817)^$E1835*((AS1817+AS1826)/(AR1817+AR1826))^$F1835</f>
        <v/>
      </c>
      <c r="AT1835" s="40">
        <f>AS1835*$G1835*(1+AT$7)^$D1835*(AT1817/AS1817)^$E1835*((AT1817+AT1826)/(AS1817+AS1826))^$F1835</f>
        <v/>
      </c>
      <c r="AU1835" s="40">
        <f>AT1835*$G1835*(1+AU$7)^$D1835*(AU1817/AT1817)^$E1835*((AU1817+AU1826)/(AT1817+AT1826))^$F1835</f>
        <v/>
      </c>
      <c r="AV1835" s="40">
        <f>AU1835*$G1835*(1+AV$7)^$D1835*(AV1817/AU1817)^$E1835*((AV1817+AV1826)/(AU1817+AU1826))^$F1835</f>
        <v/>
      </c>
      <c r="AW1835" s="40">
        <f>AV1835*$G1835*(1+AW$7)^$D1835*(AW1817/AV1817)^$E1835*((AW1817+AW1826)/(AV1817+AV1826))^$F1835</f>
        <v/>
      </c>
      <c r="AX1835" s="40">
        <f>AW1835*$G1835*(1+AX$7)^$D1835*(AX1817/AW1817)^$E1835*((AX1817+AX1826)/(AW1817+AW1826))^$F1835</f>
        <v/>
      </c>
      <c r="AY1835" s="40">
        <f>AX1835*$G1835*(1+AY$7)^$D1835*(AY1817/AX1817)^$E1835*((AY1817+AY1826)/(AX1817+AX1826))^$F1835</f>
        <v/>
      </c>
    </row>
    <row r="1836" hidden="1" outlineLevel="2">
      <c r="A1836" s="14" t="inlineStr">
        <is>
          <t>ener</t>
        </is>
      </c>
      <c r="B1836" s="14" t="inlineStr">
        <is>
          <t>oop</t>
        </is>
      </c>
      <c r="C1836" s="14" t="inlineStr">
        <is>
          <t>srv</t>
        </is>
      </c>
      <c r="D1836" s="32">
        <f>INDEX(Inputs!$O$5:$O$132,MATCH($B1836&amp;"|"&amp;$C1836,Inputs!$A$5:$A$132,0))</f>
        <v/>
      </c>
      <c r="E1836" s="32">
        <f>INDEX(Inputs!$P$5:$P$132,MATCH($B1836&amp;"|"&amp;$C1836,Inputs!$A$5:$A$132,0))</f>
        <v/>
      </c>
      <c r="F1836" s="32">
        <f>INDEX(Inputs!$T$5:$T$132,MATCH($B1836&amp;"|"&amp;$C1836,Inputs!$A$5:$A$132,0))</f>
        <v/>
      </c>
      <c r="G1836" s="32">
        <f>INDEX(Inputs!$S$5:$S$132,MATCH($B1836&amp;"|"&amp;$C1836,Inputs!$A$5:$A$132,0))</f>
        <v/>
      </c>
      <c r="H1836" s="14">
        <f>INDEX(VarLab,MATCH($A1836,VarKey,0))&amp;INDEX(MemLab,MATCH($C1836&amp;"|"&amp;$B1836,MemKey,0))</f>
        <v/>
      </c>
      <c r="I1836" s="14">
        <f>INDEX(VarUnit,MATCH($A1836,VarKey,0))</f>
        <v/>
      </c>
      <c r="J1836" s="14">
        <f>INDEX(VarSrc,MATCH($A1836,VarKey,0))</f>
        <v/>
      </c>
      <c r="K1836" s="11">
        <f>CodePrefix&amp;$A1836&amp;IF($C1836="","","."&amp;$C1836&amp;"."&amp;$B1836)&amp;INDEX(VarEnd,MATCH($A1836,VarKey,0))&amp;K$5</f>
        <v/>
      </c>
      <c r="L1836" s="39">
        <f>INDEX(Inputs!$X$5:$X$132,MATCH($B1836&amp;"|"&amp;$C1836,Inputs!$A$5:$A$132,0))</f>
        <v/>
      </c>
      <c r="M1836" s="40">
        <f>L1836*$G1836*(1+M$7)^$D1836*(M1818/L1818)^$E1836*((M1818+M1827)/(L1818+L1827))^$F1836</f>
        <v/>
      </c>
      <c r="N1836" s="40">
        <f>M1836*$G1836*(1+N$7)^$D1836*(N1818/M1818)^$E1836*((N1818+N1827)/(M1818+M1827))^$F1836</f>
        <v/>
      </c>
      <c r="O1836" s="40">
        <f>N1836*$G1836*(1+O$7)^$D1836*(O1818/N1818)^$E1836*((O1818+O1827)/(N1818+N1827))^$F1836</f>
        <v/>
      </c>
      <c r="P1836" s="40">
        <f>O1836*$G1836*(1+P$7)^$D1836*(P1818/O1818)^$E1836*((P1818+P1827)/(O1818+O1827))^$F1836</f>
        <v/>
      </c>
      <c r="Q1836" s="40">
        <f>P1836*$G1836*(1+Q$7)^$D1836*(Q1818/P1818)^$E1836*((Q1818+Q1827)/(P1818+P1827))^$F1836</f>
        <v/>
      </c>
      <c r="R1836" s="40">
        <f>Q1836*$G1836*(1+R$7)^$D1836*(R1818/Q1818)^$E1836*((R1818+R1827)/(Q1818+Q1827))^$F1836</f>
        <v/>
      </c>
      <c r="S1836" s="40">
        <f>R1836*$G1836*(1+S$7)^$D1836*(S1818/R1818)^$E1836*((S1818+S1827)/(R1818+R1827))^$F1836</f>
        <v/>
      </c>
      <c r="T1836" s="40">
        <f>S1836*$G1836*(1+T$7)^$D1836*(T1818/S1818)^$E1836*((T1818+T1827)/(S1818+S1827))^$F1836</f>
        <v/>
      </c>
      <c r="U1836" s="40">
        <f>T1836*$G1836*(1+U$7)^$D1836*(U1818/T1818)^$E1836*((U1818+U1827)/(T1818+T1827))^$F1836</f>
        <v/>
      </c>
      <c r="V1836" s="40">
        <f>U1836*$G1836*(1+V$7)^$D1836*(V1818/U1818)^$E1836*((V1818+V1827)/(U1818+U1827))^$F1836</f>
        <v/>
      </c>
      <c r="W1836" s="40">
        <f>V1836*$G1836*(1+W$7)^$D1836*(W1818/V1818)^$E1836*((W1818+W1827)/(V1818+V1827))^$F1836</f>
        <v/>
      </c>
      <c r="X1836" s="40">
        <f>W1836*$G1836*(1+X$7)^$D1836*(X1818/W1818)^$E1836*((X1818+X1827)/(W1818+W1827))^$F1836</f>
        <v/>
      </c>
      <c r="Y1836" s="40">
        <f>X1836*$G1836*(1+Y$7)^$D1836*(Y1818/X1818)^$E1836*((Y1818+Y1827)/(X1818+X1827))^$F1836</f>
        <v/>
      </c>
      <c r="Z1836" s="40">
        <f>Y1836*$G1836*(1+Z$7)^$D1836*(Z1818/Y1818)^$E1836*((Z1818+Z1827)/(Y1818+Y1827))^$F1836</f>
        <v/>
      </c>
      <c r="AA1836" s="40">
        <f>Z1836*$G1836*(1+AA$7)^$D1836*(AA1818/Z1818)^$E1836*((AA1818+AA1827)/(Z1818+Z1827))^$F1836</f>
        <v/>
      </c>
      <c r="AB1836" s="40">
        <f>AA1836*$G1836*(1+AB$7)^$D1836*(AB1818/AA1818)^$E1836*((AB1818+AB1827)/(AA1818+AA1827))^$F1836</f>
        <v/>
      </c>
      <c r="AC1836" s="40">
        <f>AB1836*$G1836*(1+AC$7)^$D1836*(AC1818/AB1818)^$E1836*((AC1818+AC1827)/(AB1818+AB1827))^$F1836</f>
        <v/>
      </c>
      <c r="AD1836" s="40">
        <f>AC1836*$G1836*(1+AD$7)^$D1836*(AD1818/AC1818)^$E1836*((AD1818+AD1827)/(AC1818+AC1827))^$F1836</f>
        <v/>
      </c>
      <c r="AF1836" s="11">
        <f>CodePrefix&amp;$A1836&amp;IF($C1836="","","."&amp;$C1836&amp;"."&amp;$B1836)&amp;INDEX(VarEnd,MATCH($A1836,VarKey,0))&amp;AF$5</f>
        <v/>
      </c>
      <c r="AG1836" s="39">
        <f>INDEX(Inputs!$X$5:$X$132,MATCH($B1836&amp;"|"&amp;$C1836,Inputs!$A$5:$A$132,0))</f>
        <v/>
      </c>
      <c r="AH1836" s="40">
        <f>AG1836*$G1836*(1+AH$7)^$D1836*(AH1818/AG1818)^$E1836*((AH1818+AH1827)/(AG1818+AG1827))^$F1836</f>
        <v/>
      </c>
      <c r="AI1836" s="40">
        <f>AH1836*$G1836*(1+AI$7)^$D1836*(AI1818/AH1818)^$E1836*((AI1818+AI1827)/(AH1818+AH1827))^$F1836</f>
        <v/>
      </c>
      <c r="AJ1836" s="40">
        <f>AI1836*$G1836*(1+AJ$7)^$D1836*(AJ1818/AI1818)^$E1836*((AJ1818+AJ1827)/(AI1818+AI1827))^$F1836</f>
        <v/>
      </c>
      <c r="AK1836" s="40">
        <f>AJ1836*$G1836*(1+AK$7)^$D1836*(AK1818/AJ1818)^$E1836*((AK1818+AK1827)/(AJ1818+AJ1827))^$F1836</f>
        <v/>
      </c>
      <c r="AL1836" s="40">
        <f>AK1836*$G1836*(1+AL$7)^$D1836*(AL1818/AK1818)^$E1836*((AL1818+AL1827)/(AK1818+AK1827))^$F1836</f>
        <v/>
      </c>
      <c r="AM1836" s="40">
        <f>AL1836*$G1836*(1+AM$7)^$D1836*(AM1818/AL1818)^$E1836*((AM1818+AM1827)/(AL1818+AL1827))^$F1836</f>
        <v/>
      </c>
      <c r="AN1836" s="40">
        <f>AM1836*$G1836*(1+AN$7)^$D1836*(AN1818/AM1818)^$E1836*((AN1818+AN1827)/(AM1818+AM1827))^$F1836</f>
        <v/>
      </c>
      <c r="AO1836" s="40">
        <f>AN1836*$G1836*(1+AO$7)^$D1836*(AO1818/AN1818)^$E1836*((AO1818+AO1827)/(AN1818+AN1827))^$F1836</f>
        <v/>
      </c>
      <c r="AP1836" s="40">
        <f>AO1836*$G1836*(1+AP$7)^$D1836*(AP1818/AO1818)^$E1836*((AP1818+AP1827)/(AO1818+AO1827))^$F1836</f>
        <v/>
      </c>
      <c r="AQ1836" s="40">
        <f>AP1836*$G1836*(1+AQ$7)^$D1836*(AQ1818/AP1818)^$E1836*((AQ1818+AQ1827)/(AP1818+AP1827))^$F1836</f>
        <v/>
      </c>
      <c r="AR1836" s="40">
        <f>AQ1836*$G1836*(1+AR$7)^$D1836*(AR1818/AQ1818)^$E1836*((AR1818+AR1827)/(AQ1818+AQ1827))^$F1836</f>
        <v/>
      </c>
      <c r="AS1836" s="40">
        <f>AR1836*$G1836*(1+AS$7)^$D1836*(AS1818/AR1818)^$E1836*((AS1818+AS1827)/(AR1818+AR1827))^$F1836</f>
        <v/>
      </c>
      <c r="AT1836" s="40">
        <f>AS1836*$G1836*(1+AT$7)^$D1836*(AT1818/AS1818)^$E1836*((AT1818+AT1827)/(AS1818+AS1827))^$F1836</f>
        <v/>
      </c>
      <c r="AU1836" s="40">
        <f>AT1836*$G1836*(1+AU$7)^$D1836*(AU1818/AT1818)^$E1836*((AU1818+AU1827)/(AT1818+AT1827))^$F1836</f>
        <v/>
      </c>
      <c r="AV1836" s="40">
        <f>AU1836*$G1836*(1+AV$7)^$D1836*(AV1818/AU1818)^$E1836*((AV1818+AV1827)/(AU1818+AU1827))^$F1836</f>
        <v/>
      </c>
      <c r="AW1836" s="40">
        <f>AV1836*$G1836*(1+AW$7)^$D1836*(AW1818/AV1818)^$E1836*((AW1818+AW1827)/(AV1818+AV1827))^$F1836</f>
        <v/>
      </c>
      <c r="AX1836" s="40">
        <f>AW1836*$G1836*(1+AX$7)^$D1836*(AX1818/AW1818)^$E1836*((AX1818+AX1827)/(AW1818+AW1827))^$F1836</f>
        <v/>
      </c>
      <c r="AY1836" s="40">
        <f>AX1836*$G1836*(1+AY$7)^$D1836*(AY1818/AX1818)^$E1836*((AY1818+AY1827)/(AX1818+AX1827))^$F1836</f>
        <v/>
      </c>
    </row>
    <row r="1837" hidden="1" outlineLevel="2">
      <c r="A1837" s="14" t="inlineStr">
        <is>
          <t>ener</t>
        </is>
      </c>
      <c r="B1837" s="14" t="inlineStr">
        <is>
          <t>bio</t>
        </is>
      </c>
      <c r="C1837" s="14" t="inlineStr">
        <is>
          <t>srv</t>
        </is>
      </c>
      <c r="D1837" s="32">
        <f>INDEX(Inputs!$O$5:$O$132,MATCH($B1837&amp;"|"&amp;$C1837,Inputs!$A$5:$A$132,0))</f>
        <v/>
      </c>
      <c r="E1837" s="32">
        <f>INDEX(Inputs!$P$5:$P$132,MATCH($B1837&amp;"|"&amp;$C1837,Inputs!$A$5:$A$132,0))</f>
        <v/>
      </c>
      <c r="F1837" s="32">
        <f>INDEX(Inputs!$T$5:$T$132,MATCH($B1837&amp;"|"&amp;$C1837,Inputs!$A$5:$A$132,0))</f>
        <v/>
      </c>
      <c r="G1837" s="32">
        <f>INDEX(Inputs!$S$5:$S$132,MATCH($B1837&amp;"|"&amp;$C1837,Inputs!$A$5:$A$132,0))</f>
        <v/>
      </c>
      <c r="H1837" s="14">
        <f>INDEX(VarLab,MATCH($A1837,VarKey,0))&amp;INDEX(MemLab,MATCH($C1837&amp;"|"&amp;$B1837,MemKey,0))</f>
        <v/>
      </c>
      <c r="I1837" s="14">
        <f>INDEX(VarUnit,MATCH($A1837,VarKey,0))</f>
        <v/>
      </c>
      <c r="J1837" s="14">
        <f>INDEX(VarSrc,MATCH($A1837,VarKey,0))</f>
        <v/>
      </c>
      <c r="K1837" s="11">
        <f>CodePrefix&amp;$A1837&amp;IF($C1837="","","."&amp;$C1837&amp;"."&amp;$B1837)&amp;INDEX(VarEnd,MATCH($A1837,VarKey,0))&amp;K$5</f>
        <v/>
      </c>
      <c r="L1837" s="39">
        <f>INDEX(Inputs!$X$5:$X$132,MATCH($B1837&amp;"|"&amp;$C1837,Inputs!$A$5:$A$132,0))</f>
        <v/>
      </c>
      <c r="M1837" s="40">
        <f>L1837*$G1837*(1+M$7)^$D1837*(M1819/L1819)^$E1837*((M1819+M1828)/(L1819+L1828))^$F1837</f>
        <v/>
      </c>
      <c r="N1837" s="40">
        <f>M1837*$G1837*(1+N$7)^$D1837*(N1819/M1819)^$E1837*((N1819+N1828)/(M1819+M1828))^$F1837</f>
        <v/>
      </c>
      <c r="O1837" s="40">
        <f>N1837*$G1837*(1+O$7)^$D1837*(O1819/N1819)^$E1837*((O1819+O1828)/(N1819+N1828))^$F1837</f>
        <v/>
      </c>
      <c r="P1837" s="40">
        <f>O1837*$G1837*(1+P$7)^$D1837*(P1819/O1819)^$E1837*((P1819+P1828)/(O1819+O1828))^$F1837</f>
        <v/>
      </c>
      <c r="Q1837" s="40">
        <f>P1837*$G1837*(1+Q$7)^$D1837*(Q1819/P1819)^$E1837*((Q1819+Q1828)/(P1819+P1828))^$F1837</f>
        <v/>
      </c>
      <c r="R1837" s="40">
        <f>Q1837*$G1837*(1+R$7)^$D1837*(R1819/Q1819)^$E1837*((R1819+R1828)/(Q1819+Q1828))^$F1837</f>
        <v/>
      </c>
      <c r="S1837" s="40">
        <f>R1837*$G1837*(1+S$7)^$D1837*(S1819/R1819)^$E1837*((S1819+S1828)/(R1819+R1828))^$F1837</f>
        <v/>
      </c>
      <c r="T1837" s="40">
        <f>S1837*$G1837*(1+T$7)^$D1837*(T1819/S1819)^$E1837*((T1819+T1828)/(S1819+S1828))^$F1837</f>
        <v/>
      </c>
      <c r="U1837" s="40">
        <f>T1837*$G1837*(1+U$7)^$D1837*(U1819/T1819)^$E1837*((U1819+U1828)/(T1819+T1828))^$F1837</f>
        <v/>
      </c>
      <c r="V1837" s="40">
        <f>U1837*$G1837*(1+V$7)^$D1837*(V1819/U1819)^$E1837*((V1819+V1828)/(U1819+U1828))^$F1837</f>
        <v/>
      </c>
      <c r="W1837" s="40">
        <f>V1837*$G1837*(1+W$7)^$D1837*(W1819/V1819)^$E1837*((W1819+W1828)/(V1819+V1828))^$F1837</f>
        <v/>
      </c>
      <c r="X1837" s="40">
        <f>W1837*$G1837*(1+X$7)^$D1837*(X1819/W1819)^$E1837*((X1819+X1828)/(W1819+W1828))^$F1837</f>
        <v/>
      </c>
      <c r="Y1837" s="40">
        <f>X1837*$G1837*(1+Y$7)^$D1837*(Y1819/X1819)^$E1837*((Y1819+Y1828)/(X1819+X1828))^$F1837</f>
        <v/>
      </c>
      <c r="Z1837" s="40">
        <f>Y1837*$G1837*(1+Z$7)^$D1837*(Z1819/Y1819)^$E1837*((Z1819+Z1828)/(Y1819+Y1828))^$F1837</f>
        <v/>
      </c>
      <c r="AA1837" s="40">
        <f>Z1837*$G1837*(1+AA$7)^$D1837*(AA1819/Z1819)^$E1837*((AA1819+AA1828)/(Z1819+Z1828))^$F1837</f>
        <v/>
      </c>
      <c r="AB1837" s="40">
        <f>AA1837*$G1837*(1+AB$7)^$D1837*(AB1819/AA1819)^$E1837*((AB1819+AB1828)/(AA1819+AA1828))^$F1837</f>
        <v/>
      </c>
      <c r="AC1837" s="40">
        <f>AB1837*$G1837*(1+AC$7)^$D1837*(AC1819/AB1819)^$E1837*((AC1819+AC1828)/(AB1819+AB1828))^$F1837</f>
        <v/>
      </c>
      <c r="AD1837" s="40">
        <f>AC1837*$G1837*(1+AD$7)^$D1837*(AD1819/AC1819)^$E1837*((AD1819+AD1828)/(AC1819+AC1828))^$F1837</f>
        <v/>
      </c>
      <c r="AF1837" s="11">
        <f>CodePrefix&amp;$A1837&amp;IF($C1837="","","."&amp;$C1837&amp;"."&amp;$B1837)&amp;INDEX(VarEnd,MATCH($A1837,VarKey,0))&amp;AF$5</f>
        <v/>
      </c>
      <c r="AG1837" s="39">
        <f>INDEX(Inputs!$X$5:$X$132,MATCH($B1837&amp;"|"&amp;$C1837,Inputs!$A$5:$A$132,0))</f>
        <v/>
      </c>
      <c r="AH1837" s="40">
        <f>AG1837*$G1837*(1+AH$7)^$D1837*(AH1819/AG1819)^$E1837*((AH1819+AH1828)/(AG1819+AG1828))^$F1837</f>
        <v/>
      </c>
      <c r="AI1837" s="40">
        <f>AH1837*$G1837*(1+AI$7)^$D1837*(AI1819/AH1819)^$E1837*((AI1819+AI1828)/(AH1819+AH1828))^$F1837</f>
        <v/>
      </c>
      <c r="AJ1837" s="40">
        <f>AI1837*$G1837*(1+AJ$7)^$D1837*(AJ1819/AI1819)^$E1837*((AJ1819+AJ1828)/(AI1819+AI1828))^$F1837</f>
        <v/>
      </c>
      <c r="AK1837" s="40">
        <f>AJ1837*$G1837*(1+AK$7)^$D1837*(AK1819/AJ1819)^$E1837*((AK1819+AK1828)/(AJ1819+AJ1828))^$F1837</f>
        <v/>
      </c>
      <c r="AL1837" s="40">
        <f>AK1837*$G1837*(1+AL$7)^$D1837*(AL1819/AK1819)^$E1837*((AL1819+AL1828)/(AK1819+AK1828))^$F1837</f>
        <v/>
      </c>
      <c r="AM1837" s="40">
        <f>AL1837*$G1837*(1+AM$7)^$D1837*(AM1819/AL1819)^$E1837*((AM1819+AM1828)/(AL1819+AL1828))^$F1837</f>
        <v/>
      </c>
      <c r="AN1837" s="40">
        <f>AM1837*$G1837*(1+AN$7)^$D1837*(AN1819/AM1819)^$E1837*((AN1819+AN1828)/(AM1819+AM1828))^$F1837</f>
        <v/>
      </c>
      <c r="AO1837" s="40">
        <f>AN1837*$G1837*(1+AO$7)^$D1837*(AO1819/AN1819)^$E1837*((AO1819+AO1828)/(AN1819+AN1828))^$F1837</f>
        <v/>
      </c>
      <c r="AP1837" s="40">
        <f>AO1837*$G1837*(1+AP$7)^$D1837*(AP1819/AO1819)^$E1837*((AP1819+AP1828)/(AO1819+AO1828))^$F1837</f>
        <v/>
      </c>
      <c r="AQ1837" s="40">
        <f>AP1837*$G1837*(1+AQ$7)^$D1837*(AQ1819/AP1819)^$E1837*((AQ1819+AQ1828)/(AP1819+AP1828))^$F1837</f>
        <v/>
      </c>
      <c r="AR1837" s="40">
        <f>AQ1837*$G1837*(1+AR$7)^$D1837*(AR1819/AQ1819)^$E1837*((AR1819+AR1828)/(AQ1819+AQ1828))^$F1837</f>
        <v/>
      </c>
      <c r="AS1837" s="40">
        <f>AR1837*$G1837*(1+AS$7)^$D1837*(AS1819/AR1819)^$E1837*((AS1819+AS1828)/(AR1819+AR1828))^$F1837</f>
        <v/>
      </c>
      <c r="AT1837" s="40">
        <f>AS1837*$G1837*(1+AT$7)^$D1837*(AT1819/AS1819)^$E1837*((AT1819+AT1828)/(AS1819+AS1828))^$F1837</f>
        <v/>
      </c>
      <c r="AU1837" s="40">
        <f>AT1837*$G1837*(1+AU$7)^$D1837*(AU1819/AT1819)^$E1837*((AU1819+AU1828)/(AT1819+AT1828))^$F1837</f>
        <v/>
      </c>
      <c r="AV1837" s="40">
        <f>AU1837*$G1837*(1+AV$7)^$D1837*(AV1819/AU1819)^$E1837*((AV1819+AV1828)/(AU1819+AU1828))^$F1837</f>
        <v/>
      </c>
      <c r="AW1837" s="40">
        <f>AV1837*$G1837*(1+AW$7)^$D1837*(AW1819/AV1819)^$E1837*((AW1819+AW1828)/(AV1819+AV1828))^$F1837</f>
        <v/>
      </c>
      <c r="AX1837" s="40">
        <f>AW1837*$G1837*(1+AX$7)^$D1837*(AX1819/AW1819)^$E1837*((AX1819+AX1828)/(AW1819+AW1828))^$F1837</f>
        <v/>
      </c>
      <c r="AY1837" s="40">
        <f>AX1837*$G1837*(1+AY$7)^$D1837*(AY1819/AX1819)^$E1837*((AY1819+AY1828)/(AX1819+AX1828))^$F1837</f>
        <v/>
      </c>
    </row>
    <row r="1838" hidden="1" outlineLevel="2"/>
    <row r="1839" hidden="1" outlineLevel="2">
      <c r="A1839" s="14" t="inlineStr">
        <is>
          <t>co2</t>
        </is>
      </c>
      <c r="B1839" s="14" t="inlineStr">
        <is>
          <t>coa</t>
        </is>
      </c>
      <c r="C1839" s="14" t="inlineStr">
        <is>
          <t>srv</t>
        </is>
      </c>
      <c r="D1839" s="32">
        <f>INDEX(Inputs!$W$5:$W$132,MATCH($B1839&amp;"|"&amp;$C1839,Inputs!$A$5:$A$132,0))</f>
        <v/>
      </c>
      <c r="E1839" s="36" t="n"/>
      <c r="F1839" s="36" t="n"/>
      <c r="G1839" s="36" t="n"/>
      <c r="H1839" s="14">
        <f>INDEX(VarLab,MATCH($A1839,VarKey,0))&amp;INDEX(MemLab,MATCH($C1839&amp;"|"&amp;$B1839,MemKey,0))</f>
        <v/>
      </c>
      <c r="I1839" s="14">
        <f>INDEX(VarUnit,MATCH($A1839,VarKey,0))</f>
        <v/>
      </c>
      <c r="J1839" s="14">
        <f>INDEX(VarSrc,MATCH($A1839,VarKey,0))</f>
        <v/>
      </c>
      <c r="K1839" s="11">
        <f>CodePrefix&amp;$A1839&amp;IF($C1839="","","."&amp;$C1839&amp;"."&amp;$B1839)&amp;INDEX(VarEnd,MATCH($A1839,VarKey,0))&amp;K$5</f>
        <v/>
      </c>
      <c r="L1839" s="15">
        <f>L1830*Settings!$C$13*$D1839</f>
        <v/>
      </c>
      <c r="M1839" s="16">
        <f>M1830*Settings!$C$13*$D1839</f>
        <v/>
      </c>
      <c r="N1839" s="16">
        <f>N1830*Settings!$C$13*$D1839</f>
        <v/>
      </c>
      <c r="O1839" s="16">
        <f>O1830*Settings!$C$13*$D1839</f>
        <v/>
      </c>
      <c r="P1839" s="16">
        <f>P1830*Settings!$C$13*$D1839</f>
        <v/>
      </c>
      <c r="Q1839" s="16">
        <f>Q1830*Settings!$C$13*$D1839</f>
        <v/>
      </c>
      <c r="R1839" s="16">
        <f>R1830*Settings!$C$13*$D1839</f>
        <v/>
      </c>
      <c r="S1839" s="16">
        <f>S1830*Settings!$C$13*$D1839</f>
        <v/>
      </c>
      <c r="T1839" s="16">
        <f>T1830*Settings!$C$13*$D1839</f>
        <v/>
      </c>
      <c r="U1839" s="16">
        <f>U1830*Settings!$C$13*$D1839</f>
        <v/>
      </c>
      <c r="V1839" s="16">
        <f>V1830*Settings!$C$13*$D1839</f>
        <v/>
      </c>
      <c r="W1839" s="16">
        <f>W1830*Settings!$C$13*$D1839</f>
        <v/>
      </c>
      <c r="X1839" s="16">
        <f>X1830*Settings!$C$13*$D1839</f>
        <v/>
      </c>
      <c r="Y1839" s="16">
        <f>Y1830*Settings!$C$13*$D1839</f>
        <v/>
      </c>
      <c r="Z1839" s="16">
        <f>Z1830*Settings!$C$13*$D1839</f>
        <v/>
      </c>
      <c r="AA1839" s="16">
        <f>AA1830*Settings!$C$13*$D1839</f>
        <v/>
      </c>
      <c r="AB1839" s="16">
        <f>AB1830*Settings!$C$13*$D1839</f>
        <v/>
      </c>
      <c r="AC1839" s="16">
        <f>AC1830*Settings!$C$13*$D1839</f>
        <v/>
      </c>
      <c r="AD1839" s="16">
        <f>AD1830*Settings!$C$13*$D1839</f>
        <v/>
      </c>
      <c r="AF1839" s="11">
        <f>CodePrefix&amp;$A1839&amp;IF($C1839="","","."&amp;$C1839&amp;"."&amp;$B1839)&amp;INDEX(VarEnd,MATCH($A1839,VarKey,0))&amp;AF$5</f>
        <v/>
      </c>
      <c r="AG1839" s="15">
        <f>AG1830*Settings!$C$13*$D1839</f>
        <v/>
      </c>
      <c r="AH1839" s="16">
        <f>AH1830*Settings!$C$13*$D1839</f>
        <v/>
      </c>
      <c r="AI1839" s="16">
        <f>AI1830*Settings!$C$13*$D1839</f>
        <v/>
      </c>
      <c r="AJ1839" s="16">
        <f>AJ1830*Settings!$C$13*$D1839</f>
        <v/>
      </c>
      <c r="AK1839" s="16">
        <f>AK1830*Settings!$C$13*$D1839</f>
        <v/>
      </c>
      <c r="AL1839" s="16">
        <f>AL1830*Settings!$C$13*$D1839</f>
        <v/>
      </c>
      <c r="AM1839" s="16">
        <f>AM1830*Settings!$C$13*$D1839</f>
        <v/>
      </c>
      <c r="AN1839" s="16">
        <f>AN1830*Settings!$C$13*$D1839</f>
        <v/>
      </c>
      <c r="AO1839" s="16">
        <f>AO1830*Settings!$C$13*$D1839</f>
        <v/>
      </c>
      <c r="AP1839" s="16">
        <f>AP1830*Settings!$C$13*$D1839</f>
        <v/>
      </c>
      <c r="AQ1839" s="16">
        <f>AQ1830*Settings!$C$13*$D1839</f>
        <v/>
      </c>
      <c r="AR1839" s="16">
        <f>AR1830*Settings!$C$13*$D1839</f>
        <v/>
      </c>
      <c r="AS1839" s="16">
        <f>AS1830*Settings!$C$13*$D1839</f>
        <v/>
      </c>
      <c r="AT1839" s="16">
        <f>AT1830*Settings!$C$13*$D1839</f>
        <v/>
      </c>
      <c r="AU1839" s="16">
        <f>AU1830*Settings!$C$13*$D1839</f>
        <v/>
      </c>
      <c r="AV1839" s="16">
        <f>AV1830*Settings!$C$13*$D1839</f>
        <v/>
      </c>
      <c r="AW1839" s="16">
        <f>AW1830*Settings!$C$13*$D1839</f>
        <v/>
      </c>
      <c r="AX1839" s="16">
        <f>AX1830*Settings!$C$13*$D1839</f>
        <v/>
      </c>
      <c r="AY1839" s="16">
        <f>AY1830*Settings!$C$13*$D1839</f>
        <v/>
      </c>
    </row>
    <row r="1840" hidden="1" outlineLevel="2">
      <c r="A1840" s="14" t="inlineStr">
        <is>
          <t>co2</t>
        </is>
      </c>
      <c r="B1840" s="14" t="inlineStr">
        <is>
          <t>nga</t>
        </is>
      </c>
      <c r="C1840" s="14" t="inlineStr">
        <is>
          <t>srv</t>
        </is>
      </c>
      <c r="D1840" s="32">
        <f>INDEX(Inputs!$W$5:$W$132,MATCH($B1840&amp;"|"&amp;$C1840,Inputs!$A$5:$A$132,0))</f>
        <v/>
      </c>
      <c r="E1840" s="36" t="n"/>
      <c r="F1840" s="36" t="n"/>
      <c r="G1840" s="36" t="n"/>
      <c r="H1840" s="14">
        <f>INDEX(VarLab,MATCH($A1840,VarKey,0))&amp;INDEX(MemLab,MATCH($C1840&amp;"|"&amp;$B1840,MemKey,0))</f>
        <v/>
      </c>
      <c r="I1840" s="14">
        <f>INDEX(VarUnit,MATCH($A1840,VarKey,0))</f>
        <v/>
      </c>
      <c r="J1840" s="14">
        <f>INDEX(VarSrc,MATCH($A1840,VarKey,0))</f>
        <v/>
      </c>
      <c r="K1840" s="11">
        <f>CodePrefix&amp;$A1840&amp;IF($C1840="","","."&amp;$C1840&amp;"."&amp;$B1840)&amp;INDEX(VarEnd,MATCH($A1840,VarKey,0))&amp;K$5</f>
        <v/>
      </c>
      <c r="L1840" s="15">
        <f>L1831*Settings!$C$13*$D1840</f>
        <v/>
      </c>
      <c r="M1840" s="16">
        <f>M1831*Settings!$C$13*$D1840</f>
        <v/>
      </c>
      <c r="N1840" s="16">
        <f>N1831*Settings!$C$13*$D1840</f>
        <v/>
      </c>
      <c r="O1840" s="16">
        <f>O1831*Settings!$C$13*$D1840</f>
        <v/>
      </c>
      <c r="P1840" s="16">
        <f>P1831*Settings!$C$13*$D1840</f>
        <v/>
      </c>
      <c r="Q1840" s="16">
        <f>Q1831*Settings!$C$13*$D1840</f>
        <v/>
      </c>
      <c r="R1840" s="16">
        <f>R1831*Settings!$C$13*$D1840</f>
        <v/>
      </c>
      <c r="S1840" s="16">
        <f>S1831*Settings!$C$13*$D1840</f>
        <v/>
      </c>
      <c r="T1840" s="16">
        <f>T1831*Settings!$C$13*$D1840</f>
        <v/>
      </c>
      <c r="U1840" s="16">
        <f>U1831*Settings!$C$13*$D1840</f>
        <v/>
      </c>
      <c r="V1840" s="16">
        <f>V1831*Settings!$C$13*$D1840</f>
        <v/>
      </c>
      <c r="W1840" s="16">
        <f>W1831*Settings!$C$13*$D1840</f>
        <v/>
      </c>
      <c r="X1840" s="16">
        <f>X1831*Settings!$C$13*$D1840</f>
        <v/>
      </c>
      <c r="Y1840" s="16">
        <f>Y1831*Settings!$C$13*$D1840</f>
        <v/>
      </c>
      <c r="Z1840" s="16">
        <f>Z1831*Settings!$C$13*$D1840</f>
        <v/>
      </c>
      <c r="AA1840" s="16">
        <f>AA1831*Settings!$C$13*$D1840</f>
        <v/>
      </c>
      <c r="AB1840" s="16">
        <f>AB1831*Settings!$C$13*$D1840</f>
        <v/>
      </c>
      <c r="AC1840" s="16">
        <f>AC1831*Settings!$C$13*$D1840</f>
        <v/>
      </c>
      <c r="AD1840" s="16">
        <f>AD1831*Settings!$C$13*$D1840</f>
        <v/>
      </c>
      <c r="AF1840" s="11">
        <f>CodePrefix&amp;$A1840&amp;IF($C1840="","","."&amp;$C1840&amp;"."&amp;$B1840)&amp;INDEX(VarEnd,MATCH($A1840,VarKey,0))&amp;AF$5</f>
        <v/>
      </c>
      <c r="AG1840" s="15">
        <f>AG1831*Settings!$C$13*$D1840</f>
        <v/>
      </c>
      <c r="AH1840" s="16">
        <f>AH1831*Settings!$C$13*$D1840</f>
        <v/>
      </c>
      <c r="AI1840" s="16">
        <f>AI1831*Settings!$C$13*$D1840</f>
        <v/>
      </c>
      <c r="AJ1840" s="16">
        <f>AJ1831*Settings!$C$13*$D1840</f>
        <v/>
      </c>
      <c r="AK1840" s="16">
        <f>AK1831*Settings!$C$13*$D1840</f>
        <v/>
      </c>
      <c r="AL1840" s="16">
        <f>AL1831*Settings!$C$13*$D1840</f>
        <v/>
      </c>
      <c r="AM1840" s="16">
        <f>AM1831*Settings!$C$13*$D1840</f>
        <v/>
      </c>
      <c r="AN1840" s="16">
        <f>AN1831*Settings!$C$13*$D1840</f>
        <v/>
      </c>
      <c r="AO1840" s="16">
        <f>AO1831*Settings!$C$13*$D1840</f>
        <v/>
      </c>
      <c r="AP1840" s="16">
        <f>AP1831*Settings!$C$13*$D1840</f>
        <v/>
      </c>
      <c r="AQ1840" s="16">
        <f>AQ1831*Settings!$C$13*$D1840</f>
        <v/>
      </c>
      <c r="AR1840" s="16">
        <f>AR1831*Settings!$C$13*$D1840</f>
        <v/>
      </c>
      <c r="AS1840" s="16">
        <f>AS1831*Settings!$C$13*$D1840</f>
        <v/>
      </c>
      <c r="AT1840" s="16">
        <f>AT1831*Settings!$C$13*$D1840</f>
        <v/>
      </c>
      <c r="AU1840" s="16">
        <f>AU1831*Settings!$C$13*$D1840</f>
        <v/>
      </c>
      <c r="AV1840" s="16">
        <f>AV1831*Settings!$C$13*$D1840</f>
        <v/>
      </c>
      <c r="AW1840" s="16">
        <f>AW1831*Settings!$C$13*$D1840</f>
        <v/>
      </c>
      <c r="AX1840" s="16">
        <f>AX1831*Settings!$C$13*$D1840</f>
        <v/>
      </c>
      <c r="AY1840" s="16">
        <f>AY1831*Settings!$C$13*$D1840</f>
        <v/>
      </c>
    </row>
    <row r="1841" hidden="1" outlineLevel="2">
      <c r="A1841" s="14" t="inlineStr">
        <is>
          <t>co2</t>
        </is>
      </c>
      <c r="B1841" s="14" t="inlineStr">
        <is>
          <t>gso</t>
        </is>
      </c>
      <c r="C1841" s="14" t="inlineStr">
        <is>
          <t>srv</t>
        </is>
      </c>
      <c r="D1841" s="32">
        <f>INDEX(Inputs!$W$5:$W$132,MATCH($B1841&amp;"|"&amp;$C1841,Inputs!$A$5:$A$132,0))</f>
        <v/>
      </c>
      <c r="E1841" s="36" t="n"/>
      <c r="F1841" s="36" t="n"/>
      <c r="G1841" s="36" t="n"/>
      <c r="H1841" s="14">
        <f>INDEX(VarLab,MATCH($A1841,VarKey,0))&amp;INDEX(MemLab,MATCH($C1841&amp;"|"&amp;$B1841,MemKey,0))</f>
        <v/>
      </c>
      <c r="I1841" s="14">
        <f>INDEX(VarUnit,MATCH($A1841,VarKey,0))</f>
        <v/>
      </c>
      <c r="J1841" s="14">
        <f>INDEX(VarSrc,MATCH($A1841,VarKey,0))</f>
        <v/>
      </c>
      <c r="K1841" s="11">
        <f>CodePrefix&amp;$A1841&amp;IF($C1841="","","."&amp;$C1841&amp;"."&amp;$B1841)&amp;INDEX(VarEnd,MATCH($A1841,VarKey,0))&amp;K$5</f>
        <v/>
      </c>
      <c r="L1841" s="15">
        <f>L1832*Settings!$C$13*$D1841</f>
        <v/>
      </c>
      <c r="M1841" s="16">
        <f>M1832*Settings!$C$13*$D1841</f>
        <v/>
      </c>
      <c r="N1841" s="16">
        <f>N1832*Settings!$C$13*$D1841</f>
        <v/>
      </c>
      <c r="O1841" s="16">
        <f>O1832*Settings!$C$13*$D1841</f>
        <v/>
      </c>
      <c r="P1841" s="16">
        <f>P1832*Settings!$C$13*$D1841</f>
        <v/>
      </c>
      <c r="Q1841" s="16">
        <f>Q1832*Settings!$C$13*$D1841</f>
        <v/>
      </c>
      <c r="R1841" s="16">
        <f>R1832*Settings!$C$13*$D1841</f>
        <v/>
      </c>
      <c r="S1841" s="16">
        <f>S1832*Settings!$C$13*$D1841</f>
        <v/>
      </c>
      <c r="T1841" s="16">
        <f>T1832*Settings!$C$13*$D1841</f>
        <v/>
      </c>
      <c r="U1841" s="16">
        <f>U1832*Settings!$C$13*$D1841</f>
        <v/>
      </c>
      <c r="V1841" s="16">
        <f>V1832*Settings!$C$13*$D1841</f>
        <v/>
      </c>
      <c r="W1841" s="16">
        <f>W1832*Settings!$C$13*$D1841</f>
        <v/>
      </c>
      <c r="X1841" s="16">
        <f>X1832*Settings!$C$13*$D1841</f>
        <v/>
      </c>
      <c r="Y1841" s="16">
        <f>Y1832*Settings!$C$13*$D1841</f>
        <v/>
      </c>
      <c r="Z1841" s="16">
        <f>Z1832*Settings!$C$13*$D1841</f>
        <v/>
      </c>
      <c r="AA1841" s="16">
        <f>AA1832*Settings!$C$13*$D1841</f>
        <v/>
      </c>
      <c r="AB1841" s="16">
        <f>AB1832*Settings!$C$13*$D1841</f>
        <v/>
      </c>
      <c r="AC1841" s="16">
        <f>AC1832*Settings!$C$13*$D1841</f>
        <v/>
      </c>
      <c r="AD1841" s="16">
        <f>AD1832*Settings!$C$13*$D1841</f>
        <v/>
      </c>
      <c r="AF1841" s="11">
        <f>CodePrefix&amp;$A1841&amp;IF($C1841="","","."&amp;$C1841&amp;"."&amp;$B1841)&amp;INDEX(VarEnd,MATCH($A1841,VarKey,0))&amp;AF$5</f>
        <v/>
      </c>
      <c r="AG1841" s="15">
        <f>AG1832*Settings!$C$13*$D1841</f>
        <v/>
      </c>
      <c r="AH1841" s="16">
        <f>AH1832*Settings!$C$13*$D1841</f>
        <v/>
      </c>
      <c r="AI1841" s="16">
        <f>AI1832*Settings!$C$13*$D1841</f>
        <v/>
      </c>
      <c r="AJ1841" s="16">
        <f>AJ1832*Settings!$C$13*$D1841</f>
        <v/>
      </c>
      <c r="AK1841" s="16">
        <f>AK1832*Settings!$C$13*$D1841</f>
        <v/>
      </c>
      <c r="AL1841" s="16">
        <f>AL1832*Settings!$C$13*$D1841</f>
        <v/>
      </c>
      <c r="AM1841" s="16">
        <f>AM1832*Settings!$C$13*$D1841</f>
        <v/>
      </c>
      <c r="AN1841" s="16">
        <f>AN1832*Settings!$C$13*$D1841</f>
        <v/>
      </c>
      <c r="AO1841" s="16">
        <f>AO1832*Settings!$C$13*$D1841</f>
        <v/>
      </c>
      <c r="AP1841" s="16">
        <f>AP1832*Settings!$C$13*$D1841</f>
        <v/>
      </c>
      <c r="AQ1841" s="16">
        <f>AQ1832*Settings!$C$13*$D1841</f>
        <v/>
      </c>
      <c r="AR1841" s="16">
        <f>AR1832*Settings!$C$13*$D1841</f>
        <v/>
      </c>
      <c r="AS1841" s="16">
        <f>AS1832*Settings!$C$13*$D1841</f>
        <v/>
      </c>
      <c r="AT1841" s="16">
        <f>AT1832*Settings!$C$13*$D1841</f>
        <v/>
      </c>
      <c r="AU1841" s="16">
        <f>AU1832*Settings!$C$13*$D1841</f>
        <v/>
      </c>
      <c r="AV1841" s="16">
        <f>AV1832*Settings!$C$13*$D1841</f>
        <v/>
      </c>
      <c r="AW1841" s="16">
        <f>AW1832*Settings!$C$13*$D1841</f>
        <v/>
      </c>
      <c r="AX1841" s="16">
        <f>AX1832*Settings!$C$13*$D1841</f>
        <v/>
      </c>
      <c r="AY1841" s="16">
        <f>AY1832*Settings!$C$13*$D1841</f>
        <v/>
      </c>
    </row>
    <row r="1842" hidden="1" outlineLevel="2">
      <c r="A1842" s="14" t="inlineStr">
        <is>
          <t>co2</t>
        </is>
      </c>
      <c r="B1842" s="14" t="inlineStr">
        <is>
          <t>die</t>
        </is>
      </c>
      <c r="C1842" s="14" t="inlineStr">
        <is>
          <t>srv</t>
        </is>
      </c>
      <c r="D1842" s="32">
        <f>INDEX(Inputs!$W$5:$W$132,MATCH($B1842&amp;"|"&amp;$C1842,Inputs!$A$5:$A$132,0))</f>
        <v/>
      </c>
      <c r="E1842" s="36" t="n"/>
      <c r="F1842" s="36" t="n"/>
      <c r="G1842" s="36" t="n"/>
      <c r="H1842" s="14">
        <f>INDEX(VarLab,MATCH($A1842,VarKey,0))&amp;INDEX(MemLab,MATCH($C1842&amp;"|"&amp;$B1842,MemKey,0))</f>
        <v/>
      </c>
      <c r="I1842" s="14">
        <f>INDEX(VarUnit,MATCH($A1842,VarKey,0))</f>
        <v/>
      </c>
      <c r="J1842" s="14">
        <f>INDEX(VarSrc,MATCH($A1842,VarKey,0))</f>
        <v/>
      </c>
      <c r="K1842" s="11">
        <f>CodePrefix&amp;$A1842&amp;IF($C1842="","","."&amp;$C1842&amp;"."&amp;$B1842)&amp;INDEX(VarEnd,MATCH($A1842,VarKey,0))&amp;K$5</f>
        <v/>
      </c>
      <c r="L1842" s="15">
        <f>L1833*Settings!$C$13*$D1842</f>
        <v/>
      </c>
      <c r="M1842" s="16">
        <f>M1833*Settings!$C$13*$D1842</f>
        <v/>
      </c>
      <c r="N1842" s="16">
        <f>N1833*Settings!$C$13*$D1842</f>
        <v/>
      </c>
      <c r="O1842" s="16">
        <f>O1833*Settings!$C$13*$D1842</f>
        <v/>
      </c>
      <c r="P1842" s="16">
        <f>P1833*Settings!$C$13*$D1842</f>
        <v/>
      </c>
      <c r="Q1842" s="16">
        <f>Q1833*Settings!$C$13*$D1842</f>
        <v/>
      </c>
      <c r="R1842" s="16">
        <f>R1833*Settings!$C$13*$D1842</f>
        <v/>
      </c>
      <c r="S1842" s="16">
        <f>S1833*Settings!$C$13*$D1842</f>
        <v/>
      </c>
      <c r="T1842" s="16">
        <f>T1833*Settings!$C$13*$D1842</f>
        <v/>
      </c>
      <c r="U1842" s="16">
        <f>U1833*Settings!$C$13*$D1842</f>
        <v/>
      </c>
      <c r="V1842" s="16">
        <f>V1833*Settings!$C$13*$D1842</f>
        <v/>
      </c>
      <c r="W1842" s="16">
        <f>W1833*Settings!$C$13*$D1842</f>
        <v/>
      </c>
      <c r="X1842" s="16">
        <f>X1833*Settings!$C$13*$D1842</f>
        <v/>
      </c>
      <c r="Y1842" s="16">
        <f>Y1833*Settings!$C$13*$D1842</f>
        <v/>
      </c>
      <c r="Z1842" s="16">
        <f>Z1833*Settings!$C$13*$D1842</f>
        <v/>
      </c>
      <c r="AA1842" s="16">
        <f>AA1833*Settings!$C$13*$D1842</f>
        <v/>
      </c>
      <c r="AB1842" s="16">
        <f>AB1833*Settings!$C$13*$D1842</f>
        <v/>
      </c>
      <c r="AC1842" s="16">
        <f>AC1833*Settings!$C$13*$D1842</f>
        <v/>
      </c>
      <c r="AD1842" s="16">
        <f>AD1833*Settings!$C$13*$D1842</f>
        <v/>
      </c>
      <c r="AF1842" s="11">
        <f>CodePrefix&amp;$A1842&amp;IF($C1842="","","."&amp;$C1842&amp;"."&amp;$B1842)&amp;INDEX(VarEnd,MATCH($A1842,VarKey,0))&amp;AF$5</f>
        <v/>
      </c>
      <c r="AG1842" s="15">
        <f>AG1833*Settings!$C$13*$D1842</f>
        <v/>
      </c>
      <c r="AH1842" s="16">
        <f>AH1833*Settings!$C$13*$D1842</f>
        <v/>
      </c>
      <c r="AI1842" s="16">
        <f>AI1833*Settings!$C$13*$D1842</f>
        <v/>
      </c>
      <c r="AJ1842" s="16">
        <f>AJ1833*Settings!$C$13*$D1842</f>
        <v/>
      </c>
      <c r="AK1842" s="16">
        <f>AK1833*Settings!$C$13*$D1842</f>
        <v/>
      </c>
      <c r="AL1842" s="16">
        <f>AL1833*Settings!$C$13*$D1842</f>
        <v/>
      </c>
      <c r="AM1842" s="16">
        <f>AM1833*Settings!$C$13*$D1842</f>
        <v/>
      </c>
      <c r="AN1842" s="16">
        <f>AN1833*Settings!$C$13*$D1842</f>
        <v/>
      </c>
      <c r="AO1842" s="16">
        <f>AO1833*Settings!$C$13*$D1842</f>
        <v/>
      </c>
      <c r="AP1842" s="16">
        <f>AP1833*Settings!$C$13*$D1842</f>
        <v/>
      </c>
      <c r="AQ1842" s="16">
        <f>AQ1833*Settings!$C$13*$D1842</f>
        <v/>
      </c>
      <c r="AR1842" s="16">
        <f>AR1833*Settings!$C$13*$D1842</f>
        <v/>
      </c>
      <c r="AS1842" s="16">
        <f>AS1833*Settings!$C$13*$D1842</f>
        <v/>
      </c>
      <c r="AT1842" s="16">
        <f>AT1833*Settings!$C$13*$D1842</f>
        <v/>
      </c>
      <c r="AU1842" s="16">
        <f>AU1833*Settings!$C$13*$D1842</f>
        <v/>
      </c>
      <c r="AV1842" s="16">
        <f>AV1833*Settings!$C$13*$D1842</f>
        <v/>
      </c>
      <c r="AW1842" s="16">
        <f>AW1833*Settings!$C$13*$D1842</f>
        <v/>
      </c>
      <c r="AX1842" s="16">
        <f>AX1833*Settings!$C$13*$D1842</f>
        <v/>
      </c>
      <c r="AY1842" s="16">
        <f>AY1833*Settings!$C$13*$D1842</f>
        <v/>
      </c>
    </row>
    <row r="1843" hidden="1" outlineLevel="2">
      <c r="A1843" s="14" t="inlineStr">
        <is>
          <t>co2</t>
        </is>
      </c>
      <c r="B1843" s="14" t="inlineStr">
        <is>
          <t>lpg</t>
        </is>
      </c>
      <c r="C1843" s="14" t="inlineStr">
        <is>
          <t>srv</t>
        </is>
      </c>
      <c r="D1843" s="32">
        <f>INDEX(Inputs!$W$5:$W$132,MATCH($B1843&amp;"|"&amp;$C1843,Inputs!$A$5:$A$132,0))</f>
        <v/>
      </c>
      <c r="E1843" s="36" t="n"/>
      <c r="F1843" s="36" t="n"/>
      <c r="G1843" s="36" t="n"/>
      <c r="H1843" s="14">
        <f>INDEX(VarLab,MATCH($A1843,VarKey,0))&amp;INDEX(MemLab,MATCH($C1843&amp;"|"&amp;$B1843,MemKey,0))</f>
        <v/>
      </c>
      <c r="I1843" s="14">
        <f>INDEX(VarUnit,MATCH($A1843,VarKey,0))</f>
        <v/>
      </c>
      <c r="J1843" s="14">
        <f>INDEX(VarSrc,MATCH($A1843,VarKey,0))</f>
        <v/>
      </c>
      <c r="K1843" s="11">
        <f>CodePrefix&amp;$A1843&amp;IF($C1843="","","."&amp;$C1843&amp;"."&amp;$B1843)&amp;INDEX(VarEnd,MATCH($A1843,VarKey,0))&amp;K$5</f>
        <v/>
      </c>
      <c r="L1843" s="15">
        <f>L1834*Settings!$C$13*$D1843</f>
        <v/>
      </c>
      <c r="M1843" s="16">
        <f>M1834*Settings!$C$13*$D1843</f>
        <v/>
      </c>
      <c r="N1843" s="16">
        <f>N1834*Settings!$C$13*$D1843</f>
        <v/>
      </c>
      <c r="O1843" s="16">
        <f>O1834*Settings!$C$13*$D1843</f>
        <v/>
      </c>
      <c r="P1843" s="16">
        <f>P1834*Settings!$C$13*$D1843</f>
        <v/>
      </c>
      <c r="Q1843" s="16">
        <f>Q1834*Settings!$C$13*$D1843</f>
        <v/>
      </c>
      <c r="R1843" s="16">
        <f>R1834*Settings!$C$13*$D1843</f>
        <v/>
      </c>
      <c r="S1843" s="16">
        <f>S1834*Settings!$C$13*$D1843</f>
        <v/>
      </c>
      <c r="T1843" s="16">
        <f>T1834*Settings!$C$13*$D1843</f>
        <v/>
      </c>
      <c r="U1843" s="16">
        <f>U1834*Settings!$C$13*$D1843</f>
        <v/>
      </c>
      <c r="V1843" s="16">
        <f>V1834*Settings!$C$13*$D1843</f>
        <v/>
      </c>
      <c r="W1843" s="16">
        <f>W1834*Settings!$C$13*$D1843</f>
        <v/>
      </c>
      <c r="X1843" s="16">
        <f>X1834*Settings!$C$13*$D1843</f>
        <v/>
      </c>
      <c r="Y1843" s="16">
        <f>Y1834*Settings!$C$13*$D1843</f>
        <v/>
      </c>
      <c r="Z1843" s="16">
        <f>Z1834*Settings!$C$13*$D1843</f>
        <v/>
      </c>
      <c r="AA1843" s="16">
        <f>AA1834*Settings!$C$13*$D1843</f>
        <v/>
      </c>
      <c r="AB1843" s="16">
        <f>AB1834*Settings!$C$13*$D1843</f>
        <v/>
      </c>
      <c r="AC1843" s="16">
        <f>AC1834*Settings!$C$13*$D1843</f>
        <v/>
      </c>
      <c r="AD1843" s="16">
        <f>AD1834*Settings!$C$13*$D1843</f>
        <v/>
      </c>
      <c r="AF1843" s="11">
        <f>CodePrefix&amp;$A1843&amp;IF($C1843="","","."&amp;$C1843&amp;"."&amp;$B1843)&amp;INDEX(VarEnd,MATCH($A1843,VarKey,0))&amp;AF$5</f>
        <v/>
      </c>
      <c r="AG1843" s="15">
        <f>AG1834*Settings!$C$13*$D1843</f>
        <v/>
      </c>
      <c r="AH1843" s="16">
        <f>AH1834*Settings!$C$13*$D1843</f>
        <v/>
      </c>
      <c r="AI1843" s="16">
        <f>AI1834*Settings!$C$13*$D1843</f>
        <v/>
      </c>
      <c r="AJ1843" s="16">
        <f>AJ1834*Settings!$C$13*$D1843</f>
        <v/>
      </c>
      <c r="AK1843" s="16">
        <f>AK1834*Settings!$C$13*$D1843</f>
        <v/>
      </c>
      <c r="AL1843" s="16">
        <f>AL1834*Settings!$C$13*$D1843</f>
        <v/>
      </c>
      <c r="AM1843" s="16">
        <f>AM1834*Settings!$C$13*$D1843</f>
        <v/>
      </c>
      <c r="AN1843" s="16">
        <f>AN1834*Settings!$C$13*$D1843</f>
        <v/>
      </c>
      <c r="AO1843" s="16">
        <f>AO1834*Settings!$C$13*$D1843</f>
        <v/>
      </c>
      <c r="AP1843" s="16">
        <f>AP1834*Settings!$C$13*$D1843</f>
        <v/>
      </c>
      <c r="AQ1843" s="16">
        <f>AQ1834*Settings!$C$13*$D1843</f>
        <v/>
      </c>
      <c r="AR1843" s="16">
        <f>AR1834*Settings!$C$13*$D1843</f>
        <v/>
      </c>
      <c r="AS1843" s="16">
        <f>AS1834*Settings!$C$13*$D1843</f>
        <v/>
      </c>
      <c r="AT1843" s="16">
        <f>AT1834*Settings!$C$13*$D1843</f>
        <v/>
      </c>
      <c r="AU1843" s="16">
        <f>AU1834*Settings!$C$13*$D1843</f>
        <v/>
      </c>
      <c r="AV1843" s="16">
        <f>AV1834*Settings!$C$13*$D1843</f>
        <v/>
      </c>
      <c r="AW1843" s="16">
        <f>AW1834*Settings!$C$13*$D1843</f>
        <v/>
      </c>
      <c r="AX1843" s="16">
        <f>AX1834*Settings!$C$13*$D1843</f>
        <v/>
      </c>
      <c r="AY1843" s="16">
        <f>AY1834*Settings!$C$13*$D1843</f>
        <v/>
      </c>
    </row>
    <row r="1844" hidden="1" outlineLevel="2">
      <c r="A1844" s="14" t="inlineStr">
        <is>
          <t>co2</t>
        </is>
      </c>
      <c r="B1844" s="14" t="inlineStr">
        <is>
          <t>ker</t>
        </is>
      </c>
      <c r="C1844" s="14" t="inlineStr">
        <is>
          <t>srv</t>
        </is>
      </c>
      <c r="D1844" s="32">
        <f>INDEX(Inputs!$W$5:$W$132,MATCH($B1844&amp;"|"&amp;$C1844,Inputs!$A$5:$A$132,0))</f>
        <v/>
      </c>
      <c r="E1844" s="36" t="n"/>
      <c r="F1844" s="36" t="n"/>
      <c r="G1844" s="36" t="n"/>
      <c r="H1844" s="14">
        <f>INDEX(VarLab,MATCH($A1844,VarKey,0))&amp;INDEX(MemLab,MATCH($C1844&amp;"|"&amp;$B1844,MemKey,0))</f>
        <v/>
      </c>
      <c r="I1844" s="14">
        <f>INDEX(VarUnit,MATCH($A1844,VarKey,0))</f>
        <v/>
      </c>
      <c r="J1844" s="14">
        <f>INDEX(VarSrc,MATCH($A1844,VarKey,0))</f>
        <v/>
      </c>
      <c r="K1844" s="11">
        <f>CodePrefix&amp;$A1844&amp;IF($C1844="","","."&amp;$C1844&amp;"."&amp;$B1844)&amp;INDEX(VarEnd,MATCH($A1844,VarKey,0))&amp;K$5</f>
        <v/>
      </c>
      <c r="L1844" s="15">
        <f>L1835*Settings!$C$13*$D1844</f>
        <v/>
      </c>
      <c r="M1844" s="16">
        <f>M1835*Settings!$C$13*$D1844</f>
        <v/>
      </c>
      <c r="N1844" s="16">
        <f>N1835*Settings!$C$13*$D1844</f>
        <v/>
      </c>
      <c r="O1844" s="16">
        <f>O1835*Settings!$C$13*$D1844</f>
        <v/>
      </c>
      <c r="P1844" s="16">
        <f>P1835*Settings!$C$13*$D1844</f>
        <v/>
      </c>
      <c r="Q1844" s="16">
        <f>Q1835*Settings!$C$13*$D1844</f>
        <v/>
      </c>
      <c r="R1844" s="16">
        <f>R1835*Settings!$C$13*$D1844</f>
        <v/>
      </c>
      <c r="S1844" s="16">
        <f>S1835*Settings!$C$13*$D1844</f>
        <v/>
      </c>
      <c r="T1844" s="16">
        <f>T1835*Settings!$C$13*$D1844</f>
        <v/>
      </c>
      <c r="U1844" s="16">
        <f>U1835*Settings!$C$13*$D1844</f>
        <v/>
      </c>
      <c r="V1844" s="16">
        <f>V1835*Settings!$C$13*$D1844</f>
        <v/>
      </c>
      <c r="W1844" s="16">
        <f>W1835*Settings!$C$13*$D1844</f>
        <v/>
      </c>
      <c r="X1844" s="16">
        <f>X1835*Settings!$C$13*$D1844</f>
        <v/>
      </c>
      <c r="Y1844" s="16">
        <f>Y1835*Settings!$C$13*$D1844</f>
        <v/>
      </c>
      <c r="Z1844" s="16">
        <f>Z1835*Settings!$C$13*$D1844</f>
        <v/>
      </c>
      <c r="AA1844" s="16">
        <f>AA1835*Settings!$C$13*$D1844</f>
        <v/>
      </c>
      <c r="AB1844" s="16">
        <f>AB1835*Settings!$C$13*$D1844</f>
        <v/>
      </c>
      <c r="AC1844" s="16">
        <f>AC1835*Settings!$C$13*$D1844</f>
        <v/>
      </c>
      <c r="AD1844" s="16">
        <f>AD1835*Settings!$C$13*$D1844</f>
        <v/>
      </c>
      <c r="AF1844" s="11">
        <f>CodePrefix&amp;$A1844&amp;IF($C1844="","","."&amp;$C1844&amp;"."&amp;$B1844)&amp;INDEX(VarEnd,MATCH($A1844,VarKey,0))&amp;AF$5</f>
        <v/>
      </c>
      <c r="AG1844" s="15">
        <f>AG1835*Settings!$C$13*$D1844</f>
        <v/>
      </c>
      <c r="AH1844" s="16">
        <f>AH1835*Settings!$C$13*$D1844</f>
        <v/>
      </c>
      <c r="AI1844" s="16">
        <f>AI1835*Settings!$C$13*$D1844</f>
        <v/>
      </c>
      <c r="AJ1844" s="16">
        <f>AJ1835*Settings!$C$13*$D1844</f>
        <v/>
      </c>
      <c r="AK1844" s="16">
        <f>AK1835*Settings!$C$13*$D1844</f>
        <v/>
      </c>
      <c r="AL1844" s="16">
        <f>AL1835*Settings!$C$13*$D1844</f>
        <v/>
      </c>
      <c r="AM1844" s="16">
        <f>AM1835*Settings!$C$13*$D1844</f>
        <v/>
      </c>
      <c r="AN1844" s="16">
        <f>AN1835*Settings!$C$13*$D1844</f>
        <v/>
      </c>
      <c r="AO1844" s="16">
        <f>AO1835*Settings!$C$13*$D1844</f>
        <v/>
      </c>
      <c r="AP1844" s="16">
        <f>AP1835*Settings!$C$13*$D1844</f>
        <v/>
      </c>
      <c r="AQ1844" s="16">
        <f>AQ1835*Settings!$C$13*$D1844</f>
        <v/>
      </c>
      <c r="AR1844" s="16">
        <f>AR1835*Settings!$C$13*$D1844</f>
        <v/>
      </c>
      <c r="AS1844" s="16">
        <f>AS1835*Settings!$C$13*$D1844</f>
        <v/>
      </c>
      <c r="AT1844" s="16">
        <f>AT1835*Settings!$C$13*$D1844</f>
        <v/>
      </c>
      <c r="AU1844" s="16">
        <f>AU1835*Settings!$C$13*$D1844</f>
        <v/>
      </c>
      <c r="AV1844" s="16">
        <f>AV1835*Settings!$C$13*$D1844</f>
        <v/>
      </c>
      <c r="AW1844" s="16">
        <f>AW1835*Settings!$C$13*$D1844</f>
        <v/>
      </c>
      <c r="AX1844" s="16">
        <f>AX1835*Settings!$C$13*$D1844</f>
        <v/>
      </c>
      <c r="AY1844" s="16">
        <f>AY1835*Settings!$C$13*$D1844</f>
        <v/>
      </c>
    </row>
    <row r="1845" hidden="1" outlineLevel="2">
      <c r="A1845" s="14" t="inlineStr">
        <is>
          <t>co2</t>
        </is>
      </c>
      <c r="B1845" s="14" t="inlineStr">
        <is>
          <t>oop</t>
        </is>
      </c>
      <c r="C1845" s="14" t="inlineStr">
        <is>
          <t>srv</t>
        </is>
      </c>
      <c r="D1845" s="32">
        <f>INDEX(Inputs!$W$5:$W$132,MATCH($B1845&amp;"|"&amp;$C1845,Inputs!$A$5:$A$132,0))</f>
        <v/>
      </c>
      <c r="E1845" s="36" t="n"/>
      <c r="F1845" s="36" t="n"/>
      <c r="G1845" s="36" t="n"/>
      <c r="H1845" s="14">
        <f>INDEX(VarLab,MATCH($A1845,VarKey,0))&amp;INDEX(MemLab,MATCH($C1845&amp;"|"&amp;$B1845,MemKey,0))</f>
        <v/>
      </c>
      <c r="I1845" s="14">
        <f>INDEX(VarUnit,MATCH($A1845,VarKey,0))</f>
        <v/>
      </c>
      <c r="J1845" s="14">
        <f>INDEX(VarSrc,MATCH($A1845,VarKey,0))</f>
        <v/>
      </c>
      <c r="K1845" s="11">
        <f>CodePrefix&amp;$A1845&amp;IF($C1845="","","."&amp;$C1845&amp;"."&amp;$B1845)&amp;INDEX(VarEnd,MATCH($A1845,VarKey,0))&amp;K$5</f>
        <v/>
      </c>
      <c r="L1845" s="15">
        <f>L1836*Settings!$C$13*$D1845</f>
        <v/>
      </c>
      <c r="M1845" s="16">
        <f>M1836*Settings!$C$13*$D1845</f>
        <v/>
      </c>
      <c r="N1845" s="16">
        <f>N1836*Settings!$C$13*$D1845</f>
        <v/>
      </c>
      <c r="O1845" s="16">
        <f>O1836*Settings!$C$13*$D1845</f>
        <v/>
      </c>
      <c r="P1845" s="16">
        <f>P1836*Settings!$C$13*$D1845</f>
        <v/>
      </c>
      <c r="Q1845" s="16">
        <f>Q1836*Settings!$C$13*$D1845</f>
        <v/>
      </c>
      <c r="R1845" s="16">
        <f>R1836*Settings!$C$13*$D1845</f>
        <v/>
      </c>
      <c r="S1845" s="16">
        <f>S1836*Settings!$C$13*$D1845</f>
        <v/>
      </c>
      <c r="T1845" s="16">
        <f>T1836*Settings!$C$13*$D1845</f>
        <v/>
      </c>
      <c r="U1845" s="16">
        <f>U1836*Settings!$C$13*$D1845</f>
        <v/>
      </c>
      <c r="V1845" s="16">
        <f>V1836*Settings!$C$13*$D1845</f>
        <v/>
      </c>
      <c r="W1845" s="16">
        <f>W1836*Settings!$C$13*$D1845</f>
        <v/>
      </c>
      <c r="X1845" s="16">
        <f>X1836*Settings!$C$13*$D1845</f>
        <v/>
      </c>
      <c r="Y1845" s="16">
        <f>Y1836*Settings!$C$13*$D1845</f>
        <v/>
      </c>
      <c r="Z1845" s="16">
        <f>Z1836*Settings!$C$13*$D1845</f>
        <v/>
      </c>
      <c r="AA1845" s="16">
        <f>AA1836*Settings!$C$13*$D1845</f>
        <v/>
      </c>
      <c r="AB1845" s="16">
        <f>AB1836*Settings!$C$13*$D1845</f>
        <v/>
      </c>
      <c r="AC1845" s="16">
        <f>AC1836*Settings!$C$13*$D1845</f>
        <v/>
      </c>
      <c r="AD1845" s="16">
        <f>AD1836*Settings!$C$13*$D1845</f>
        <v/>
      </c>
      <c r="AF1845" s="11">
        <f>CodePrefix&amp;$A1845&amp;IF($C1845="","","."&amp;$C1845&amp;"."&amp;$B1845)&amp;INDEX(VarEnd,MATCH($A1845,VarKey,0))&amp;AF$5</f>
        <v/>
      </c>
      <c r="AG1845" s="15">
        <f>AG1836*Settings!$C$13*$D1845</f>
        <v/>
      </c>
      <c r="AH1845" s="16">
        <f>AH1836*Settings!$C$13*$D1845</f>
        <v/>
      </c>
      <c r="AI1845" s="16">
        <f>AI1836*Settings!$C$13*$D1845</f>
        <v/>
      </c>
      <c r="AJ1845" s="16">
        <f>AJ1836*Settings!$C$13*$D1845</f>
        <v/>
      </c>
      <c r="AK1845" s="16">
        <f>AK1836*Settings!$C$13*$D1845</f>
        <v/>
      </c>
      <c r="AL1845" s="16">
        <f>AL1836*Settings!$C$13*$D1845</f>
        <v/>
      </c>
      <c r="AM1845" s="16">
        <f>AM1836*Settings!$C$13*$D1845</f>
        <v/>
      </c>
      <c r="AN1845" s="16">
        <f>AN1836*Settings!$C$13*$D1845</f>
        <v/>
      </c>
      <c r="AO1845" s="16">
        <f>AO1836*Settings!$C$13*$D1845</f>
        <v/>
      </c>
      <c r="AP1845" s="16">
        <f>AP1836*Settings!$C$13*$D1845</f>
        <v/>
      </c>
      <c r="AQ1845" s="16">
        <f>AQ1836*Settings!$C$13*$D1845</f>
        <v/>
      </c>
      <c r="AR1845" s="16">
        <f>AR1836*Settings!$C$13*$D1845</f>
        <v/>
      </c>
      <c r="AS1845" s="16">
        <f>AS1836*Settings!$C$13*$D1845</f>
        <v/>
      </c>
      <c r="AT1845" s="16">
        <f>AT1836*Settings!$C$13*$D1845</f>
        <v/>
      </c>
      <c r="AU1845" s="16">
        <f>AU1836*Settings!$C$13*$D1845</f>
        <v/>
      </c>
      <c r="AV1845" s="16">
        <f>AV1836*Settings!$C$13*$D1845</f>
        <v/>
      </c>
      <c r="AW1845" s="16">
        <f>AW1836*Settings!$C$13*$D1845</f>
        <v/>
      </c>
      <c r="AX1845" s="16">
        <f>AX1836*Settings!$C$13*$D1845</f>
        <v/>
      </c>
      <c r="AY1845" s="16">
        <f>AY1836*Settings!$C$13*$D1845</f>
        <v/>
      </c>
    </row>
    <row r="1846" hidden="1" outlineLevel="2">
      <c r="A1846" s="14" t="inlineStr">
        <is>
          <t>co2</t>
        </is>
      </c>
      <c r="B1846" s="14" t="inlineStr">
        <is>
          <t>bio</t>
        </is>
      </c>
      <c r="C1846" s="14" t="inlineStr">
        <is>
          <t>srv</t>
        </is>
      </c>
      <c r="D1846" s="32">
        <f>INDEX(Inputs!$W$5:$W$132,MATCH($B1846&amp;"|"&amp;$C1846,Inputs!$A$5:$A$132,0))</f>
        <v/>
      </c>
      <c r="E1846" s="36" t="n"/>
      <c r="F1846" s="36" t="n"/>
      <c r="G1846" s="36" t="n"/>
      <c r="H1846" s="14">
        <f>INDEX(VarLab,MATCH($A1846,VarKey,0))&amp;INDEX(MemLab,MATCH($C1846&amp;"|"&amp;$B1846,MemKey,0))</f>
        <v/>
      </c>
      <c r="I1846" s="14">
        <f>INDEX(VarUnit,MATCH($A1846,VarKey,0))</f>
        <v/>
      </c>
      <c r="J1846" s="14">
        <f>INDEX(VarSrc,MATCH($A1846,VarKey,0))</f>
        <v/>
      </c>
      <c r="K1846" s="11">
        <f>CodePrefix&amp;$A1846&amp;IF($C1846="","","."&amp;$C1846&amp;"."&amp;$B1846)&amp;INDEX(VarEnd,MATCH($A1846,VarKey,0))&amp;K$5</f>
        <v/>
      </c>
      <c r="L1846" s="15">
        <f>L1837*Settings!$C$13*$D1846</f>
        <v/>
      </c>
      <c r="M1846" s="16">
        <f>M1837*Settings!$C$13*$D1846</f>
        <v/>
      </c>
      <c r="N1846" s="16">
        <f>N1837*Settings!$C$13*$D1846</f>
        <v/>
      </c>
      <c r="O1846" s="16">
        <f>O1837*Settings!$C$13*$D1846</f>
        <v/>
      </c>
      <c r="P1846" s="16">
        <f>P1837*Settings!$C$13*$D1846</f>
        <v/>
      </c>
      <c r="Q1846" s="16">
        <f>Q1837*Settings!$C$13*$D1846</f>
        <v/>
      </c>
      <c r="R1846" s="16">
        <f>R1837*Settings!$C$13*$D1846</f>
        <v/>
      </c>
      <c r="S1846" s="16">
        <f>S1837*Settings!$C$13*$D1846</f>
        <v/>
      </c>
      <c r="T1846" s="16">
        <f>T1837*Settings!$C$13*$D1846</f>
        <v/>
      </c>
      <c r="U1846" s="16">
        <f>U1837*Settings!$C$13*$D1846</f>
        <v/>
      </c>
      <c r="V1846" s="16">
        <f>V1837*Settings!$C$13*$D1846</f>
        <v/>
      </c>
      <c r="W1846" s="16">
        <f>W1837*Settings!$C$13*$D1846</f>
        <v/>
      </c>
      <c r="X1846" s="16">
        <f>X1837*Settings!$C$13*$D1846</f>
        <v/>
      </c>
      <c r="Y1846" s="16">
        <f>Y1837*Settings!$C$13*$D1846</f>
        <v/>
      </c>
      <c r="Z1846" s="16">
        <f>Z1837*Settings!$C$13*$D1846</f>
        <v/>
      </c>
      <c r="AA1846" s="16">
        <f>AA1837*Settings!$C$13*$D1846</f>
        <v/>
      </c>
      <c r="AB1846" s="16">
        <f>AB1837*Settings!$C$13*$D1846</f>
        <v/>
      </c>
      <c r="AC1846" s="16">
        <f>AC1837*Settings!$C$13*$D1846</f>
        <v/>
      </c>
      <c r="AD1846" s="16">
        <f>AD1837*Settings!$C$13*$D1846</f>
        <v/>
      </c>
      <c r="AF1846" s="11">
        <f>CodePrefix&amp;$A1846&amp;IF($C1846="","","."&amp;$C1846&amp;"."&amp;$B1846)&amp;INDEX(VarEnd,MATCH($A1846,VarKey,0))&amp;AF$5</f>
        <v/>
      </c>
      <c r="AG1846" s="15">
        <f>AG1837*Settings!$C$13*$D1846</f>
        <v/>
      </c>
      <c r="AH1846" s="16">
        <f>AH1837*Settings!$C$13*$D1846</f>
        <v/>
      </c>
      <c r="AI1846" s="16">
        <f>AI1837*Settings!$C$13*$D1846</f>
        <v/>
      </c>
      <c r="AJ1846" s="16">
        <f>AJ1837*Settings!$C$13*$D1846</f>
        <v/>
      </c>
      <c r="AK1846" s="16">
        <f>AK1837*Settings!$C$13*$D1846</f>
        <v/>
      </c>
      <c r="AL1846" s="16">
        <f>AL1837*Settings!$C$13*$D1846</f>
        <v/>
      </c>
      <c r="AM1846" s="16">
        <f>AM1837*Settings!$C$13*$D1846</f>
        <v/>
      </c>
      <c r="AN1846" s="16">
        <f>AN1837*Settings!$C$13*$D1846</f>
        <v/>
      </c>
      <c r="AO1846" s="16">
        <f>AO1837*Settings!$C$13*$D1846</f>
        <v/>
      </c>
      <c r="AP1846" s="16">
        <f>AP1837*Settings!$C$13*$D1846</f>
        <v/>
      </c>
      <c r="AQ1846" s="16">
        <f>AQ1837*Settings!$C$13*$D1846</f>
        <v/>
      </c>
      <c r="AR1846" s="16">
        <f>AR1837*Settings!$C$13*$D1846</f>
        <v/>
      </c>
      <c r="AS1846" s="16">
        <f>AS1837*Settings!$C$13*$D1846</f>
        <v/>
      </c>
      <c r="AT1846" s="16">
        <f>AT1837*Settings!$C$13*$D1846</f>
        <v/>
      </c>
      <c r="AU1846" s="16">
        <f>AU1837*Settings!$C$13*$D1846</f>
        <v/>
      </c>
      <c r="AV1846" s="16">
        <f>AV1837*Settings!$C$13*$D1846</f>
        <v/>
      </c>
      <c r="AW1846" s="16">
        <f>AW1837*Settings!$C$13*$D1846</f>
        <v/>
      </c>
      <c r="AX1846" s="16">
        <f>AX1837*Settings!$C$13*$D1846</f>
        <v/>
      </c>
      <c r="AY1846" s="16">
        <f>AY1837*Settings!$C$13*$D1846</f>
        <v/>
      </c>
    </row>
    <row r="1847" hidden="1" outlineLevel="2"/>
    <row r="1848" hidden="1" outlineLevel="2">
      <c r="A1848" s="14" t="inlineStr">
        <is>
          <t>rtx</t>
        </is>
      </c>
      <c r="B1848" s="14" t="inlineStr">
        <is>
          <t>coa</t>
        </is>
      </c>
      <c r="C1848" s="14" t="inlineStr">
        <is>
          <t>srv</t>
        </is>
      </c>
      <c r="D1848" s="32">
        <f>INDEX(Inputs!$U$5:$U$132,MATCH($B1848&amp;"|"&amp;$C1848,Inputs!$A$5:$A$132,0))</f>
        <v/>
      </c>
      <c r="E1848" s="32">
        <f>INDEX(Inputs!$V$5:$V$132,MATCH($B1848&amp;"|"&amp;$C1848,Inputs!$A$5:$A$132,0))</f>
        <v/>
      </c>
      <c r="F1848" s="36" t="n"/>
      <c r="G1848" s="36" t="n"/>
      <c r="H1848" s="14">
        <f>INDEX(VarLab,MATCH($A1848,VarKey,0))&amp;INDEX(MemLab,MATCH($C1848&amp;"|"&amp;$B1848,MemKey,0))</f>
        <v/>
      </c>
      <c r="I1848" s="14">
        <f>INDEX(VarUnit,MATCH($A1848,VarKey,0))</f>
        <v/>
      </c>
      <c r="J1848" s="14">
        <f>INDEX(VarSrc,MATCH($A1848,VarKey,0))</f>
        <v/>
      </c>
      <c r="K1848" s="11">
        <f>CodePrefix&amp;$A1848&amp;IF($C1848="","","."&amp;$C1848&amp;"."&amp;$B1848)&amp;INDEX(VarEnd,MATCH($A1848,VarKey,0))&amp;K$5</f>
        <v/>
      </c>
      <c r="L1848" s="39">
        <f>L1830*Settings!$C$13*(INDEX(L$407:L$418,$D1848)+INDEX(L$394:L$405,$D1848)+L1803*(1+$E1848))</f>
        <v/>
      </c>
      <c r="M1848" s="40">
        <f>M1830*Settings!$C$13*(INDEX(M$407:M$418,$D1848)+INDEX(M$394:M$405,$D1848)+M1803*(1+$E1848))</f>
        <v/>
      </c>
      <c r="N1848" s="40">
        <f>N1830*Settings!$C$13*(INDEX(N$407:N$418,$D1848)+INDEX(N$394:N$405,$D1848)+N1803*(1+$E1848))</f>
        <v/>
      </c>
      <c r="O1848" s="40">
        <f>O1830*Settings!$C$13*(INDEX(O$407:O$418,$D1848)+INDEX(O$394:O$405,$D1848)+O1803*(1+$E1848))</f>
        <v/>
      </c>
      <c r="P1848" s="40">
        <f>P1830*Settings!$C$13*(INDEX(P$407:P$418,$D1848)+INDEX(P$394:P$405,$D1848)+P1803*(1+$E1848))</f>
        <v/>
      </c>
      <c r="Q1848" s="40">
        <f>Q1830*Settings!$C$13*(INDEX(Q$407:Q$418,$D1848)+INDEX(Q$394:Q$405,$D1848)+Q1803*(1+$E1848))</f>
        <v/>
      </c>
      <c r="R1848" s="40">
        <f>R1830*Settings!$C$13*(INDEX(R$407:R$418,$D1848)+INDEX(R$394:R$405,$D1848)+R1803*(1+$E1848))</f>
        <v/>
      </c>
      <c r="S1848" s="40">
        <f>S1830*Settings!$C$13*(INDEX(S$407:S$418,$D1848)+INDEX(S$394:S$405,$D1848)+S1803*(1+$E1848))</f>
        <v/>
      </c>
      <c r="T1848" s="40">
        <f>T1830*Settings!$C$13*(INDEX(T$407:T$418,$D1848)+INDEX(T$394:T$405,$D1848)+T1803*(1+$E1848))</f>
        <v/>
      </c>
      <c r="U1848" s="40">
        <f>U1830*Settings!$C$13*(INDEX(U$407:U$418,$D1848)+INDEX(U$394:U$405,$D1848)+U1803*(1+$E1848))</f>
        <v/>
      </c>
      <c r="V1848" s="40">
        <f>V1830*Settings!$C$13*(INDEX(V$407:V$418,$D1848)+INDEX(V$394:V$405,$D1848)+V1803*(1+$E1848))</f>
        <v/>
      </c>
      <c r="W1848" s="40">
        <f>W1830*Settings!$C$13*(INDEX(W$407:W$418,$D1848)+INDEX(W$394:W$405,$D1848)+W1803*(1+$E1848))</f>
        <v/>
      </c>
      <c r="X1848" s="40">
        <f>X1830*Settings!$C$13*(INDEX(X$407:X$418,$D1848)+INDEX(X$394:X$405,$D1848)+X1803*(1+$E1848))</f>
        <v/>
      </c>
      <c r="Y1848" s="40">
        <f>Y1830*Settings!$C$13*(INDEX(Y$407:Y$418,$D1848)+INDEX(Y$394:Y$405,$D1848)+Y1803*(1+$E1848))</f>
        <v/>
      </c>
      <c r="Z1848" s="40">
        <f>Z1830*Settings!$C$13*(INDEX(Z$407:Z$418,$D1848)+INDEX(Z$394:Z$405,$D1848)+Z1803*(1+$E1848))</f>
        <v/>
      </c>
      <c r="AA1848" s="40">
        <f>AA1830*Settings!$C$13*(INDEX(AA$407:AA$418,$D1848)+INDEX(AA$394:AA$405,$D1848)+AA1803*(1+$E1848))</f>
        <v/>
      </c>
      <c r="AB1848" s="40">
        <f>AB1830*Settings!$C$13*(INDEX(AB$407:AB$418,$D1848)+INDEX(AB$394:AB$405,$D1848)+AB1803*(1+$E1848))</f>
        <v/>
      </c>
      <c r="AC1848" s="40">
        <f>AC1830*Settings!$C$13*(INDEX(AC$407:AC$418,$D1848)+INDEX(AC$394:AC$405,$D1848)+AC1803*(1+$E1848))</f>
        <v/>
      </c>
      <c r="AD1848" s="40">
        <f>AD1830*Settings!$C$13*(INDEX(AD$407:AD$418,$D1848)+INDEX(AD$394:AD$405,$D1848)+AD1803*(1+$E1848))</f>
        <v/>
      </c>
      <c r="AF1848" s="11">
        <f>CodePrefix&amp;$A1848&amp;IF($C1848="","","."&amp;$C1848&amp;"."&amp;$B1848)&amp;INDEX(VarEnd,MATCH($A1848,VarKey,0))&amp;AF$5</f>
        <v/>
      </c>
      <c r="AG1848" s="39">
        <f>AG1830*Settings!$C$13*(INDEX(AG$407:AG$418,$D1848)+INDEX(AG$394:AG$405,$D1848)+AG1803*(1+$E1848))</f>
        <v/>
      </c>
      <c r="AH1848" s="40">
        <f>AH1830*Settings!$C$13*(INDEX(AH$407:AH$418,$D1848)+INDEX(AH$394:AH$405,$D1848)+AH1803*(1+$E1848))</f>
        <v/>
      </c>
      <c r="AI1848" s="40">
        <f>AI1830*Settings!$C$13*(INDEX(AI$407:AI$418,$D1848)+INDEX(AI$394:AI$405,$D1848)+AI1803*(1+$E1848))</f>
        <v/>
      </c>
      <c r="AJ1848" s="40">
        <f>AJ1830*Settings!$C$13*(INDEX(AJ$407:AJ$418,$D1848)+INDEX(AJ$394:AJ$405,$D1848)+AJ1803*(1+$E1848))</f>
        <v/>
      </c>
      <c r="AK1848" s="40">
        <f>AK1830*Settings!$C$13*(INDEX(AK$407:AK$418,$D1848)+INDEX(AK$394:AK$405,$D1848)+AK1803*(1+$E1848))</f>
        <v/>
      </c>
      <c r="AL1848" s="40">
        <f>AL1830*Settings!$C$13*(INDEX(AL$407:AL$418,$D1848)+INDEX(AL$394:AL$405,$D1848)+AL1803*(1+$E1848))</f>
        <v/>
      </c>
      <c r="AM1848" s="40">
        <f>AM1830*Settings!$C$13*(INDEX(AM$407:AM$418,$D1848)+INDEX(AM$394:AM$405,$D1848)+AM1803*(1+$E1848))</f>
        <v/>
      </c>
      <c r="AN1848" s="40">
        <f>AN1830*Settings!$C$13*(INDEX(AN$407:AN$418,$D1848)+INDEX(AN$394:AN$405,$D1848)+AN1803*(1+$E1848))</f>
        <v/>
      </c>
      <c r="AO1848" s="40">
        <f>AO1830*Settings!$C$13*(INDEX(AO$407:AO$418,$D1848)+INDEX(AO$394:AO$405,$D1848)+AO1803*(1+$E1848))</f>
        <v/>
      </c>
      <c r="AP1848" s="40">
        <f>AP1830*Settings!$C$13*(INDEX(AP$407:AP$418,$D1848)+INDEX(AP$394:AP$405,$D1848)+AP1803*(1+$E1848))</f>
        <v/>
      </c>
      <c r="AQ1848" s="40">
        <f>AQ1830*Settings!$C$13*(INDEX(AQ$407:AQ$418,$D1848)+INDEX(AQ$394:AQ$405,$D1848)+AQ1803*(1+$E1848))</f>
        <v/>
      </c>
      <c r="AR1848" s="40">
        <f>AR1830*Settings!$C$13*(INDEX(AR$407:AR$418,$D1848)+INDEX(AR$394:AR$405,$D1848)+AR1803*(1+$E1848))</f>
        <v/>
      </c>
      <c r="AS1848" s="40">
        <f>AS1830*Settings!$C$13*(INDEX(AS$407:AS$418,$D1848)+INDEX(AS$394:AS$405,$D1848)+AS1803*(1+$E1848))</f>
        <v/>
      </c>
      <c r="AT1848" s="40">
        <f>AT1830*Settings!$C$13*(INDEX(AT$407:AT$418,$D1848)+INDEX(AT$394:AT$405,$D1848)+AT1803*(1+$E1848))</f>
        <v/>
      </c>
      <c r="AU1848" s="40">
        <f>AU1830*Settings!$C$13*(INDEX(AU$407:AU$418,$D1848)+INDEX(AU$394:AU$405,$D1848)+AU1803*(1+$E1848))</f>
        <v/>
      </c>
      <c r="AV1848" s="40">
        <f>AV1830*Settings!$C$13*(INDEX(AV$407:AV$418,$D1848)+INDEX(AV$394:AV$405,$D1848)+AV1803*(1+$E1848))</f>
        <v/>
      </c>
      <c r="AW1848" s="40">
        <f>AW1830*Settings!$C$13*(INDEX(AW$407:AW$418,$D1848)+INDEX(AW$394:AW$405,$D1848)+AW1803*(1+$E1848))</f>
        <v/>
      </c>
      <c r="AX1848" s="40">
        <f>AX1830*Settings!$C$13*(INDEX(AX$407:AX$418,$D1848)+INDEX(AX$394:AX$405,$D1848)+AX1803*(1+$E1848))</f>
        <v/>
      </c>
      <c r="AY1848" s="40">
        <f>AY1830*Settings!$C$13*(INDEX(AY$407:AY$418,$D1848)+INDEX(AY$394:AY$405,$D1848)+AY1803*(1+$E1848))</f>
        <v/>
      </c>
    </row>
    <row r="1849" hidden="1" outlineLevel="2">
      <c r="A1849" s="14" t="inlineStr">
        <is>
          <t>rtx</t>
        </is>
      </c>
      <c r="B1849" s="14" t="inlineStr">
        <is>
          <t>nga</t>
        </is>
      </c>
      <c r="C1849" s="14" t="inlineStr">
        <is>
          <t>srv</t>
        </is>
      </c>
      <c r="D1849" s="32">
        <f>INDEX(Inputs!$U$5:$U$132,MATCH($B1849&amp;"|"&amp;$C1849,Inputs!$A$5:$A$132,0))</f>
        <v/>
      </c>
      <c r="E1849" s="32">
        <f>INDEX(Inputs!$V$5:$V$132,MATCH($B1849&amp;"|"&amp;$C1849,Inputs!$A$5:$A$132,0))</f>
        <v/>
      </c>
      <c r="F1849" s="36" t="n"/>
      <c r="G1849" s="36" t="n"/>
      <c r="H1849" s="14">
        <f>INDEX(VarLab,MATCH($A1849,VarKey,0))&amp;INDEX(MemLab,MATCH($C1849&amp;"|"&amp;$B1849,MemKey,0))</f>
        <v/>
      </c>
      <c r="I1849" s="14">
        <f>INDEX(VarUnit,MATCH($A1849,VarKey,0))</f>
        <v/>
      </c>
      <c r="J1849" s="14">
        <f>INDEX(VarSrc,MATCH($A1849,VarKey,0))</f>
        <v/>
      </c>
      <c r="K1849" s="11">
        <f>CodePrefix&amp;$A1849&amp;IF($C1849="","","."&amp;$C1849&amp;"."&amp;$B1849)&amp;INDEX(VarEnd,MATCH($A1849,VarKey,0))&amp;K$5</f>
        <v/>
      </c>
      <c r="L1849" s="39">
        <f>L1831*Settings!$C$13*(INDEX(L$407:L$418,$D1849)+INDEX(L$394:L$405,$D1849)+L1804*(1+$E1849))</f>
        <v/>
      </c>
      <c r="M1849" s="40">
        <f>M1831*Settings!$C$13*(INDEX(M$407:M$418,$D1849)+INDEX(M$394:M$405,$D1849)+M1804*(1+$E1849))</f>
        <v/>
      </c>
      <c r="N1849" s="40">
        <f>N1831*Settings!$C$13*(INDEX(N$407:N$418,$D1849)+INDEX(N$394:N$405,$D1849)+N1804*(1+$E1849))</f>
        <v/>
      </c>
      <c r="O1849" s="40">
        <f>O1831*Settings!$C$13*(INDEX(O$407:O$418,$D1849)+INDEX(O$394:O$405,$D1849)+O1804*(1+$E1849))</f>
        <v/>
      </c>
      <c r="P1849" s="40">
        <f>P1831*Settings!$C$13*(INDEX(P$407:P$418,$D1849)+INDEX(P$394:P$405,$D1849)+P1804*(1+$E1849))</f>
        <v/>
      </c>
      <c r="Q1849" s="40">
        <f>Q1831*Settings!$C$13*(INDEX(Q$407:Q$418,$D1849)+INDEX(Q$394:Q$405,$D1849)+Q1804*(1+$E1849))</f>
        <v/>
      </c>
      <c r="R1849" s="40">
        <f>R1831*Settings!$C$13*(INDEX(R$407:R$418,$D1849)+INDEX(R$394:R$405,$D1849)+R1804*(1+$E1849))</f>
        <v/>
      </c>
      <c r="S1849" s="40">
        <f>S1831*Settings!$C$13*(INDEX(S$407:S$418,$D1849)+INDEX(S$394:S$405,$D1849)+S1804*(1+$E1849))</f>
        <v/>
      </c>
      <c r="T1849" s="40">
        <f>T1831*Settings!$C$13*(INDEX(T$407:T$418,$D1849)+INDEX(T$394:T$405,$D1849)+T1804*(1+$E1849))</f>
        <v/>
      </c>
      <c r="U1849" s="40">
        <f>U1831*Settings!$C$13*(INDEX(U$407:U$418,$D1849)+INDEX(U$394:U$405,$D1849)+U1804*(1+$E1849))</f>
        <v/>
      </c>
      <c r="V1849" s="40">
        <f>V1831*Settings!$C$13*(INDEX(V$407:V$418,$D1849)+INDEX(V$394:V$405,$D1849)+V1804*(1+$E1849))</f>
        <v/>
      </c>
      <c r="W1849" s="40">
        <f>W1831*Settings!$C$13*(INDEX(W$407:W$418,$D1849)+INDEX(W$394:W$405,$D1849)+W1804*(1+$E1849))</f>
        <v/>
      </c>
      <c r="X1849" s="40">
        <f>X1831*Settings!$C$13*(INDEX(X$407:X$418,$D1849)+INDEX(X$394:X$405,$D1849)+X1804*(1+$E1849))</f>
        <v/>
      </c>
      <c r="Y1849" s="40">
        <f>Y1831*Settings!$C$13*(INDEX(Y$407:Y$418,$D1849)+INDEX(Y$394:Y$405,$D1849)+Y1804*(1+$E1849))</f>
        <v/>
      </c>
      <c r="Z1849" s="40">
        <f>Z1831*Settings!$C$13*(INDEX(Z$407:Z$418,$D1849)+INDEX(Z$394:Z$405,$D1849)+Z1804*(1+$E1849))</f>
        <v/>
      </c>
      <c r="AA1849" s="40">
        <f>AA1831*Settings!$C$13*(INDEX(AA$407:AA$418,$D1849)+INDEX(AA$394:AA$405,$D1849)+AA1804*(1+$E1849))</f>
        <v/>
      </c>
      <c r="AB1849" s="40">
        <f>AB1831*Settings!$C$13*(INDEX(AB$407:AB$418,$D1849)+INDEX(AB$394:AB$405,$D1849)+AB1804*(1+$E1849))</f>
        <v/>
      </c>
      <c r="AC1849" s="40">
        <f>AC1831*Settings!$C$13*(INDEX(AC$407:AC$418,$D1849)+INDEX(AC$394:AC$405,$D1849)+AC1804*(1+$E1849))</f>
        <v/>
      </c>
      <c r="AD1849" s="40">
        <f>AD1831*Settings!$C$13*(INDEX(AD$407:AD$418,$D1849)+INDEX(AD$394:AD$405,$D1849)+AD1804*(1+$E1849))</f>
        <v/>
      </c>
      <c r="AF1849" s="11">
        <f>CodePrefix&amp;$A1849&amp;IF($C1849="","","."&amp;$C1849&amp;"."&amp;$B1849)&amp;INDEX(VarEnd,MATCH($A1849,VarKey,0))&amp;AF$5</f>
        <v/>
      </c>
      <c r="AG1849" s="39">
        <f>AG1831*Settings!$C$13*(INDEX(AG$407:AG$418,$D1849)+INDEX(AG$394:AG$405,$D1849)+AG1804*(1+$E1849))</f>
        <v/>
      </c>
      <c r="AH1849" s="40">
        <f>AH1831*Settings!$C$13*(INDEX(AH$407:AH$418,$D1849)+INDEX(AH$394:AH$405,$D1849)+AH1804*(1+$E1849))</f>
        <v/>
      </c>
      <c r="AI1849" s="40">
        <f>AI1831*Settings!$C$13*(INDEX(AI$407:AI$418,$D1849)+INDEX(AI$394:AI$405,$D1849)+AI1804*(1+$E1849))</f>
        <v/>
      </c>
      <c r="AJ1849" s="40">
        <f>AJ1831*Settings!$C$13*(INDEX(AJ$407:AJ$418,$D1849)+INDEX(AJ$394:AJ$405,$D1849)+AJ1804*(1+$E1849))</f>
        <v/>
      </c>
      <c r="AK1849" s="40">
        <f>AK1831*Settings!$C$13*(INDEX(AK$407:AK$418,$D1849)+INDEX(AK$394:AK$405,$D1849)+AK1804*(1+$E1849))</f>
        <v/>
      </c>
      <c r="AL1849" s="40">
        <f>AL1831*Settings!$C$13*(INDEX(AL$407:AL$418,$D1849)+INDEX(AL$394:AL$405,$D1849)+AL1804*(1+$E1849))</f>
        <v/>
      </c>
      <c r="AM1849" s="40">
        <f>AM1831*Settings!$C$13*(INDEX(AM$407:AM$418,$D1849)+INDEX(AM$394:AM$405,$D1849)+AM1804*(1+$E1849))</f>
        <v/>
      </c>
      <c r="AN1849" s="40">
        <f>AN1831*Settings!$C$13*(INDEX(AN$407:AN$418,$D1849)+INDEX(AN$394:AN$405,$D1849)+AN1804*(1+$E1849))</f>
        <v/>
      </c>
      <c r="AO1849" s="40">
        <f>AO1831*Settings!$C$13*(INDEX(AO$407:AO$418,$D1849)+INDEX(AO$394:AO$405,$D1849)+AO1804*(1+$E1849))</f>
        <v/>
      </c>
      <c r="AP1849" s="40">
        <f>AP1831*Settings!$C$13*(INDEX(AP$407:AP$418,$D1849)+INDEX(AP$394:AP$405,$D1849)+AP1804*(1+$E1849))</f>
        <v/>
      </c>
      <c r="AQ1849" s="40">
        <f>AQ1831*Settings!$C$13*(INDEX(AQ$407:AQ$418,$D1849)+INDEX(AQ$394:AQ$405,$D1849)+AQ1804*(1+$E1849))</f>
        <v/>
      </c>
      <c r="AR1849" s="40">
        <f>AR1831*Settings!$C$13*(INDEX(AR$407:AR$418,$D1849)+INDEX(AR$394:AR$405,$D1849)+AR1804*(1+$E1849))</f>
        <v/>
      </c>
      <c r="AS1849" s="40">
        <f>AS1831*Settings!$C$13*(INDEX(AS$407:AS$418,$D1849)+INDEX(AS$394:AS$405,$D1849)+AS1804*(1+$E1849))</f>
        <v/>
      </c>
      <c r="AT1849" s="40">
        <f>AT1831*Settings!$C$13*(INDEX(AT$407:AT$418,$D1849)+INDEX(AT$394:AT$405,$D1849)+AT1804*(1+$E1849))</f>
        <v/>
      </c>
      <c r="AU1849" s="40">
        <f>AU1831*Settings!$C$13*(INDEX(AU$407:AU$418,$D1849)+INDEX(AU$394:AU$405,$D1849)+AU1804*(1+$E1849))</f>
        <v/>
      </c>
      <c r="AV1849" s="40">
        <f>AV1831*Settings!$C$13*(INDEX(AV$407:AV$418,$D1849)+INDEX(AV$394:AV$405,$D1849)+AV1804*(1+$E1849))</f>
        <v/>
      </c>
      <c r="AW1849" s="40">
        <f>AW1831*Settings!$C$13*(INDEX(AW$407:AW$418,$D1849)+INDEX(AW$394:AW$405,$D1849)+AW1804*(1+$E1849))</f>
        <v/>
      </c>
      <c r="AX1849" s="40">
        <f>AX1831*Settings!$C$13*(INDEX(AX$407:AX$418,$D1849)+INDEX(AX$394:AX$405,$D1849)+AX1804*(1+$E1849))</f>
        <v/>
      </c>
      <c r="AY1849" s="40">
        <f>AY1831*Settings!$C$13*(INDEX(AY$407:AY$418,$D1849)+INDEX(AY$394:AY$405,$D1849)+AY1804*(1+$E1849))</f>
        <v/>
      </c>
    </row>
    <row r="1850" hidden="1" outlineLevel="2">
      <c r="A1850" s="14" t="inlineStr">
        <is>
          <t>rtx</t>
        </is>
      </c>
      <c r="B1850" s="14" t="inlineStr">
        <is>
          <t>gso</t>
        </is>
      </c>
      <c r="C1850" s="14" t="inlineStr">
        <is>
          <t>srv</t>
        </is>
      </c>
      <c r="D1850" s="32">
        <f>INDEX(Inputs!$U$5:$U$132,MATCH($B1850&amp;"|"&amp;$C1850,Inputs!$A$5:$A$132,0))</f>
        <v/>
      </c>
      <c r="E1850" s="32">
        <f>INDEX(Inputs!$V$5:$V$132,MATCH($B1850&amp;"|"&amp;$C1850,Inputs!$A$5:$A$132,0))</f>
        <v/>
      </c>
      <c r="F1850" s="36" t="n"/>
      <c r="G1850" s="36" t="n"/>
      <c r="H1850" s="14">
        <f>INDEX(VarLab,MATCH($A1850,VarKey,0))&amp;INDEX(MemLab,MATCH($C1850&amp;"|"&amp;$B1850,MemKey,0))</f>
        <v/>
      </c>
      <c r="I1850" s="14">
        <f>INDEX(VarUnit,MATCH($A1850,VarKey,0))</f>
        <v/>
      </c>
      <c r="J1850" s="14">
        <f>INDEX(VarSrc,MATCH($A1850,VarKey,0))</f>
        <v/>
      </c>
      <c r="K1850" s="11">
        <f>CodePrefix&amp;$A1850&amp;IF($C1850="","","."&amp;$C1850&amp;"."&amp;$B1850)&amp;INDEX(VarEnd,MATCH($A1850,VarKey,0))&amp;K$5</f>
        <v/>
      </c>
      <c r="L1850" s="39">
        <f>L1832*Settings!$C$13*(INDEX(L$407:L$418,$D1850)+INDEX(L$394:L$405,$D1850)+L1805*(1+$E1850))</f>
        <v/>
      </c>
      <c r="M1850" s="40">
        <f>M1832*Settings!$C$13*(INDEX(M$407:M$418,$D1850)+INDEX(M$394:M$405,$D1850)+M1805*(1+$E1850))</f>
        <v/>
      </c>
      <c r="N1850" s="40">
        <f>N1832*Settings!$C$13*(INDEX(N$407:N$418,$D1850)+INDEX(N$394:N$405,$D1850)+N1805*(1+$E1850))</f>
        <v/>
      </c>
      <c r="O1850" s="40">
        <f>O1832*Settings!$C$13*(INDEX(O$407:O$418,$D1850)+INDEX(O$394:O$405,$D1850)+O1805*(1+$E1850))</f>
        <v/>
      </c>
      <c r="P1850" s="40">
        <f>P1832*Settings!$C$13*(INDEX(P$407:P$418,$D1850)+INDEX(P$394:P$405,$D1850)+P1805*(1+$E1850))</f>
        <v/>
      </c>
      <c r="Q1850" s="40">
        <f>Q1832*Settings!$C$13*(INDEX(Q$407:Q$418,$D1850)+INDEX(Q$394:Q$405,$D1850)+Q1805*(1+$E1850))</f>
        <v/>
      </c>
      <c r="R1850" s="40">
        <f>R1832*Settings!$C$13*(INDEX(R$407:R$418,$D1850)+INDEX(R$394:R$405,$D1850)+R1805*(1+$E1850))</f>
        <v/>
      </c>
      <c r="S1850" s="40">
        <f>S1832*Settings!$C$13*(INDEX(S$407:S$418,$D1850)+INDEX(S$394:S$405,$D1850)+S1805*(1+$E1850))</f>
        <v/>
      </c>
      <c r="T1850" s="40">
        <f>T1832*Settings!$C$13*(INDEX(T$407:T$418,$D1850)+INDEX(T$394:T$405,$D1850)+T1805*(1+$E1850))</f>
        <v/>
      </c>
      <c r="U1850" s="40">
        <f>U1832*Settings!$C$13*(INDEX(U$407:U$418,$D1850)+INDEX(U$394:U$405,$D1850)+U1805*(1+$E1850))</f>
        <v/>
      </c>
      <c r="V1850" s="40">
        <f>V1832*Settings!$C$13*(INDEX(V$407:V$418,$D1850)+INDEX(V$394:V$405,$D1850)+V1805*(1+$E1850))</f>
        <v/>
      </c>
      <c r="W1850" s="40">
        <f>W1832*Settings!$C$13*(INDEX(W$407:W$418,$D1850)+INDEX(W$394:W$405,$D1850)+W1805*(1+$E1850))</f>
        <v/>
      </c>
      <c r="X1850" s="40">
        <f>X1832*Settings!$C$13*(INDEX(X$407:X$418,$D1850)+INDEX(X$394:X$405,$D1850)+X1805*(1+$E1850))</f>
        <v/>
      </c>
      <c r="Y1850" s="40">
        <f>Y1832*Settings!$C$13*(INDEX(Y$407:Y$418,$D1850)+INDEX(Y$394:Y$405,$D1850)+Y1805*(1+$E1850))</f>
        <v/>
      </c>
      <c r="Z1850" s="40">
        <f>Z1832*Settings!$C$13*(INDEX(Z$407:Z$418,$D1850)+INDEX(Z$394:Z$405,$D1850)+Z1805*(1+$E1850))</f>
        <v/>
      </c>
      <c r="AA1850" s="40">
        <f>AA1832*Settings!$C$13*(INDEX(AA$407:AA$418,$D1850)+INDEX(AA$394:AA$405,$D1850)+AA1805*(1+$E1850))</f>
        <v/>
      </c>
      <c r="AB1850" s="40">
        <f>AB1832*Settings!$C$13*(INDEX(AB$407:AB$418,$D1850)+INDEX(AB$394:AB$405,$D1850)+AB1805*(1+$E1850))</f>
        <v/>
      </c>
      <c r="AC1850" s="40">
        <f>AC1832*Settings!$C$13*(INDEX(AC$407:AC$418,$D1850)+INDEX(AC$394:AC$405,$D1850)+AC1805*(1+$E1850))</f>
        <v/>
      </c>
      <c r="AD1850" s="40">
        <f>AD1832*Settings!$C$13*(INDEX(AD$407:AD$418,$D1850)+INDEX(AD$394:AD$405,$D1850)+AD1805*(1+$E1850))</f>
        <v/>
      </c>
      <c r="AF1850" s="11">
        <f>CodePrefix&amp;$A1850&amp;IF($C1850="","","."&amp;$C1850&amp;"."&amp;$B1850)&amp;INDEX(VarEnd,MATCH($A1850,VarKey,0))&amp;AF$5</f>
        <v/>
      </c>
      <c r="AG1850" s="39">
        <f>AG1832*Settings!$C$13*(INDEX(AG$407:AG$418,$D1850)+INDEX(AG$394:AG$405,$D1850)+AG1805*(1+$E1850))</f>
        <v/>
      </c>
      <c r="AH1850" s="40">
        <f>AH1832*Settings!$C$13*(INDEX(AH$407:AH$418,$D1850)+INDEX(AH$394:AH$405,$D1850)+AH1805*(1+$E1850))</f>
        <v/>
      </c>
      <c r="AI1850" s="40">
        <f>AI1832*Settings!$C$13*(INDEX(AI$407:AI$418,$D1850)+INDEX(AI$394:AI$405,$D1850)+AI1805*(1+$E1850))</f>
        <v/>
      </c>
      <c r="AJ1850" s="40">
        <f>AJ1832*Settings!$C$13*(INDEX(AJ$407:AJ$418,$D1850)+INDEX(AJ$394:AJ$405,$D1850)+AJ1805*(1+$E1850))</f>
        <v/>
      </c>
      <c r="AK1850" s="40">
        <f>AK1832*Settings!$C$13*(INDEX(AK$407:AK$418,$D1850)+INDEX(AK$394:AK$405,$D1850)+AK1805*(1+$E1850))</f>
        <v/>
      </c>
      <c r="AL1850" s="40">
        <f>AL1832*Settings!$C$13*(INDEX(AL$407:AL$418,$D1850)+INDEX(AL$394:AL$405,$D1850)+AL1805*(1+$E1850))</f>
        <v/>
      </c>
      <c r="AM1850" s="40">
        <f>AM1832*Settings!$C$13*(INDEX(AM$407:AM$418,$D1850)+INDEX(AM$394:AM$405,$D1850)+AM1805*(1+$E1850))</f>
        <v/>
      </c>
      <c r="AN1850" s="40">
        <f>AN1832*Settings!$C$13*(INDEX(AN$407:AN$418,$D1850)+INDEX(AN$394:AN$405,$D1850)+AN1805*(1+$E1850))</f>
        <v/>
      </c>
      <c r="AO1850" s="40">
        <f>AO1832*Settings!$C$13*(INDEX(AO$407:AO$418,$D1850)+INDEX(AO$394:AO$405,$D1850)+AO1805*(1+$E1850))</f>
        <v/>
      </c>
      <c r="AP1850" s="40">
        <f>AP1832*Settings!$C$13*(INDEX(AP$407:AP$418,$D1850)+INDEX(AP$394:AP$405,$D1850)+AP1805*(1+$E1850))</f>
        <v/>
      </c>
      <c r="AQ1850" s="40">
        <f>AQ1832*Settings!$C$13*(INDEX(AQ$407:AQ$418,$D1850)+INDEX(AQ$394:AQ$405,$D1850)+AQ1805*(1+$E1850))</f>
        <v/>
      </c>
      <c r="AR1850" s="40">
        <f>AR1832*Settings!$C$13*(INDEX(AR$407:AR$418,$D1850)+INDEX(AR$394:AR$405,$D1850)+AR1805*(1+$E1850))</f>
        <v/>
      </c>
      <c r="AS1850" s="40">
        <f>AS1832*Settings!$C$13*(INDEX(AS$407:AS$418,$D1850)+INDEX(AS$394:AS$405,$D1850)+AS1805*(1+$E1850))</f>
        <v/>
      </c>
      <c r="AT1850" s="40">
        <f>AT1832*Settings!$C$13*(INDEX(AT$407:AT$418,$D1850)+INDEX(AT$394:AT$405,$D1850)+AT1805*(1+$E1850))</f>
        <v/>
      </c>
      <c r="AU1850" s="40">
        <f>AU1832*Settings!$C$13*(INDEX(AU$407:AU$418,$D1850)+INDEX(AU$394:AU$405,$D1850)+AU1805*(1+$E1850))</f>
        <v/>
      </c>
      <c r="AV1850" s="40">
        <f>AV1832*Settings!$C$13*(INDEX(AV$407:AV$418,$D1850)+INDEX(AV$394:AV$405,$D1850)+AV1805*(1+$E1850))</f>
        <v/>
      </c>
      <c r="AW1850" s="40">
        <f>AW1832*Settings!$C$13*(INDEX(AW$407:AW$418,$D1850)+INDEX(AW$394:AW$405,$D1850)+AW1805*(1+$E1850))</f>
        <v/>
      </c>
      <c r="AX1850" s="40">
        <f>AX1832*Settings!$C$13*(INDEX(AX$407:AX$418,$D1850)+INDEX(AX$394:AX$405,$D1850)+AX1805*(1+$E1850))</f>
        <v/>
      </c>
      <c r="AY1850" s="40">
        <f>AY1832*Settings!$C$13*(INDEX(AY$407:AY$418,$D1850)+INDEX(AY$394:AY$405,$D1850)+AY1805*(1+$E1850))</f>
        <v/>
      </c>
    </row>
    <row r="1851" hidden="1" outlineLevel="2">
      <c r="A1851" s="14" t="inlineStr">
        <is>
          <t>rtx</t>
        </is>
      </c>
      <c r="B1851" s="14" t="inlineStr">
        <is>
          <t>die</t>
        </is>
      </c>
      <c r="C1851" s="14" t="inlineStr">
        <is>
          <t>srv</t>
        </is>
      </c>
      <c r="D1851" s="32">
        <f>INDEX(Inputs!$U$5:$U$132,MATCH($B1851&amp;"|"&amp;$C1851,Inputs!$A$5:$A$132,0))</f>
        <v/>
      </c>
      <c r="E1851" s="32">
        <f>INDEX(Inputs!$V$5:$V$132,MATCH($B1851&amp;"|"&amp;$C1851,Inputs!$A$5:$A$132,0))</f>
        <v/>
      </c>
      <c r="F1851" s="36" t="n"/>
      <c r="G1851" s="36" t="n"/>
      <c r="H1851" s="14">
        <f>INDEX(VarLab,MATCH($A1851,VarKey,0))&amp;INDEX(MemLab,MATCH($C1851&amp;"|"&amp;$B1851,MemKey,0))</f>
        <v/>
      </c>
      <c r="I1851" s="14">
        <f>INDEX(VarUnit,MATCH($A1851,VarKey,0))</f>
        <v/>
      </c>
      <c r="J1851" s="14">
        <f>INDEX(VarSrc,MATCH($A1851,VarKey,0))</f>
        <v/>
      </c>
      <c r="K1851" s="11">
        <f>CodePrefix&amp;$A1851&amp;IF($C1851="","","."&amp;$C1851&amp;"."&amp;$B1851)&amp;INDEX(VarEnd,MATCH($A1851,VarKey,0))&amp;K$5</f>
        <v/>
      </c>
      <c r="L1851" s="39">
        <f>L1833*Settings!$C$13*(INDEX(L$407:L$418,$D1851)+INDEX(L$394:L$405,$D1851)+L1806*(1+$E1851))</f>
        <v/>
      </c>
      <c r="M1851" s="40">
        <f>M1833*Settings!$C$13*(INDEX(M$407:M$418,$D1851)+INDEX(M$394:M$405,$D1851)+M1806*(1+$E1851))</f>
        <v/>
      </c>
      <c r="N1851" s="40">
        <f>N1833*Settings!$C$13*(INDEX(N$407:N$418,$D1851)+INDEX(N$394:N$405,$D1851)+N1806*(1+$E1851))</f>
        <v/>
      </c>
      <c r="O1851" s="40">
        <f>O1833*Settings!$C$13*(INDEX(O$407:O$418,$D1851)+INDEX(O$394:O$405,$D1851)+O1806*(1+$E1851))</f>
        <v/>
      </c>
      <c r="P1851" s="40">
        <f>P1833*Settings!$C$13*(INDEX(P$407:P$418,$D1851)+INDEX(P$394:P$405,$D1851)+P1806*(1+$E1851))</f>
        <v/>
      </c>
      <c r="Q1851" s="40">
        <f>Q1833*Settings!$C$13*(INDEX(Q$407:Q$418,$D1851)+INDEX(Q$394:Q$405,$D1851)+Q1806*(1+$E1851))</f>
        <v/>
      </c>
      <c r="R1851" s="40">
        <f>R1833*Settings!$C$13*(INDEX(R$407:R$418,$D1851)+INDEX(R$394:R$405,$D1851)+R1806*(1+$E1851))</f>
        <v/>
      </c>
      <c r="S1851" s="40">
        <f>S1833*Settings!$C$13*(INDEX(S$407:S$418,$D1851)+INDEX(S$394:S$405,$D1851)+S1806*(1+$E1851))</f>
        <v/>
      </c>
      <c r="T1851" s="40">
        <f>T1833*Settings!$C$13*(INDEX(T$407:T$418,$D1851)+INDEX(T$394:T$405,$D1851)+T1806*(1+$E1851))</f>
        <v/>
      </c>
      <c r="U1851" s="40">
        <f>U1833*Settings!$C$13*(INDEX(U$407:U$418,$D1851)+INDEX(U$394:U$405,$D1851)+U1806*(1+$E1851))</f>
        <v/>
      </c>
      <c r="V1851" s="40">
        <f>V1833*Settings!$C$13*(INDEX(V$407:V$418,$D1851)+INDEX(V$394:V$405,$D1851)+V1806*(1+$E1851))</f>
        <v/>
      </c>
      <c r="W1851" s="40">
        <f>W1833*Settings!$C$13*(INDEX(W$407:W$418,$D1851)+INDEX(W$394:W$405,$D1851)+W1806*(1+$E1851))</f>
        <v/>
      </c>
      <c r="X1851" s="40">
        <f>X1833*Settings!$C$13*(INDEX(X$407:X$418,$D1851)+INDEX(X$394:X$405,$D1851)+X1806*(1+$E1851))</f>
        <v/>
      </c>
      <c r="Y1851" s="40">
        <f>Y1833*Settings!$C$13*(INDEX(Y$407:Y$418,$D1851)+INDEX(Y$394:Y$405,$D1851)+Y1806*(1+$E1851))</f>
        <v/>
      </c>
      <c r="Z1851" s="40">
        <f>Z1833*Settings!$C$13*(INDEX(Z$407:Z$418,$D1851)+INDEX(Z$394:Z$405,$D1851)+Z1806*(1+$E1851))</f>
        <v/>
      </c>
      <c r="AA1851" s="40">
        <f>AA1833*Settings!$C$13*(INDEX(AA$407:AA$418,$D1851)+INDEX(AA$394:AA$405,$D1851)+AA1806*(1+$E1851))</f>
        <v/>
      </c>
      <c r="AB1851" s="40">
        <f>AB1833*Settings!$C$13*(INDEX(AB$407:AB$418,$D1851)+INDEX(AB$394:AB$405,$D1851)+AB1806*(1+$E1851))</f>
        <v/>
      </c>
      <c r="AC1851" s="40">
        <f>AC1833*Settings!$C$13*(INDEX(AC$407:AC$418,$D1851)+INDEX(AC$394:AC$405,$D1851)+AC1806*(1+$E1851))</f>
        <v/>
      </c>
      <c r="AD1851" s="40">
        <f>AD1833*Settings!$C$13*(INDEX(AD$407:AD$418,$D1851)+INDEX(AD$394:AD$405,$D1851)+AD1806*(1+$E1851))</f>
        <v/>
      </c>
      <c r="AF1851" s="11">
        <f>CodePrefix&amp;$A1851&amp;IF($C1851="","","."&amp;$C1851&amp;"."&amp;$B1851)&amp;INDEX(VarEnd,MATCH($A1851,VarKey,0))&amp;AF$5</f>
        <v/>
      </c>
      <c r="AG1851" s="39">
        <f>AG1833*Settings!$C$13*(INDEX(AG$407:AG$418,$D1851)+INDEX(AG$394:AG$405,$D1851)+AG1806*(1+$E1851))</f>
        <v/>
      </c>
      <c r="AH1851" s="40">
        <f>AH1833*Settings!$C$13*(INDEX(AH$407:AH$418,$D1851)+INDEX(AH$394:AH$405,$D1851)+AH1806*(1+$E1851))</f>
        <v/>
      </c>
      <c r="AI1851" s="40">
        <f>AI1833*Settings!$C$13*(INDEX(AI$407:AI$418,$D1851)+INDEX(AI$394:AI$405,$D1851)+AI1806*(1+$E1851))</f>
        <v/>
      </c>
      <c r="AJ1851" s="40">
        <f>AJ1833*Settings!$C$13*(INDEX(AJ$407:AJ$418,$D1851)+INDEX(AJ$394:AJ$405,$D1851)+AJ1806*(1+$E1851))</f>
        <v/>
      </c>
      <c r="AK1851" s="40">
        <f>AK1833*Settings!$C$13*(INDEX(AK$407:AK$418,$D1851)+INDEX(AK$394:AK$405,$D1851)+AK1806*(1+$E1851))</f>
        <v/>
      </c>
      <c r="AL1851" s="40">
        <f>AL1833*Settings!$C$13*(INDEX(AL$407:AL$418,$D1851)+INDEX(AL$394:AL$405,$D1851)+AL1806*(1+$E1851))</f>
        <v/>
      </c>
      <c r="AM1851" s="40">
        <f>AM1833*Settings!$C$13*(INDEX(AM$407:AM$418,$D1851)+INDEX(AM$394:AM$405,$D1851)+AM1806*(1+$E1851))</f>
        <v/>
      </c>
      <c r="AN1851" s="40">
        <f>AN1833*Settings!$C$13*(INDEX(AN$407:AN$418,$D1851)+INDEX(AN$394:AN$405,$D1851)+AN1806*(1+$E1851))</f>
        <v/>
      </c>
      <c r="AO1851" s="40">
        <f>AO1833*Settings!$C$13*(INDEX(AO$407:AO$418,$D1851)+INDEX(AO$394:AO$405,$D1851)+AO1806*(1+$E1851))</f>
        <v/>
      </c>
      <c r="AP1851" s="40">
        <f>AP1833*Settings!$C$13*(INDEX(AP$407:AP$418,$D1851)+INDEX(AP$394:AP$405,$D1851)+AP1806*(1+$E1851))</f>
        <v/>
      </c>
      <c r="AQ1851" s="40">
        <f>AQ1833*Settings!$C$13*(INDEX(AQ$407:AQ$418,$D1851)+INDEX(AQ$394:AQ$405,$D1851)+AQ1806*(1+$E1851))</f>
        <v/>
      </c>
      <c r="AR1851" s="40">
        <f>AR1833*Settings!$C$13*(INDEX(AR$407:AR$418,$D1851)+INDEX(AR$394:AR$405,$D1851)+AR1806*(1+$E1851))</f>
        <v/>
      </c>
      <c r="AS1851" s="40">
        <f>AS1833*Settings!$C$13*(INDEX(AS$407:AS$418,$D1851)+INDEX(AS$394:AS$405,$D1851)+AS1806*(1+$E1851))</f>
        <v/>
      </c>
      <c r="AT1851" s="40">
        <f>AT1833*Settings!$C$13*(INDEX(AT$407:AT$418,$D1851)+INDEX(AT$394:AT$405,$D1851)+AT1806*(1+$E1851))</f>
        <v/>
      </c>
      <c r="AU1851" s="40">
        <f>AU1833*Settings!$C$13*(INDEX(AU$407:AU$418,$D1851)+INDEX(AU$394:AU$405,$D1851)+AU1806*(1+$E1851))</f>
        <v/>
      </c>
      <c r="AV1851" s="40">
        <f>AV1833*Settings!$C$13*(INDEX(AV$407:AV$418,$D1851)+INDEX(AV$394:AV$405,$D1851)+AV1806*(1+$E1851))</f>
        <v/>
      </c>
      <c r="AW1851" s="40">
        <f>AW1833*Settings!$C$13*(INDEX(AW$407:AW$418,$D1851)+INDEX(AW$394:AW$405,$D1851)+AW1806*(1+$E1851))</f>
        <v/>
      </c>
      <c r="AX1851" s="40">
        <f>AX1833*Settings!$C$13*(INDEX(AX$407:AX$418,$D1851)+INDEX(AX$394:AX$405,$D1851)+AX1806*(1+$E1851))</f>
        <v/>
      </c>
      <c r="AY1851" s="40">
        <f>AY1833*Settings!$C$13*(INDEX(AY$407:AY$418,$D1851)+INDEX(AY$394:AY$405,$D1851)+AY1806*(1+$E1851))</f>
        <v/>
      </c>
    </row>
    <row r="1852" hidden="1" outlineLevel="2">
      <c r="A1852" s="14" t="inlineStr">
        <is>
          <t>rtx</t>
        </is>
      </c>
      <c r="B1852" s="14" t="inlineStr">
        <is>
          <t>lpg</t>
        </is>
      </c>
      <c r="C1852" s="14" t="inlineStr">
        <is>
          <t>srv</t>
        </is>
      </c>
      <c r="D1852" s="32">
        <f>INDEX(Inputs!$U$5:$U$132,MATCH($B1852&amp;"|"&amp;$C1852,Inputs!$A$5:$A$132,0))</f>
        <v/>
      </c>
      <c r="E1852" s="32">
        <f>INDEX(Inputs!$V$5:$V$132,MATCH($B1852&amp;"|"&amp;$C1852,Inputs!$A$5:$A$132,0))</f>
        <v/>
      </c>
      <c r="F1852" s="36" t="n"/>
      <c r="G1852" s="36" t="n"/>
      <c r="H1852" s="14">
        <f>INDEX(VarLab,MATCH($A1852,VarKey,0))&amp;INDEX(MemLab,MATCH($C1852&amp;"|"&amp;$B1852,MemKey,0))</f>
        <v/>
      </c>
      <c r="I1852" s="14">
        <f>INDEX(VarUnit,MATCH($A1852,VarKey,0))</f>
        <v/>
      </c>
      <c r="J1852" s="14">
        <f>INDEX(VarSrc,MATCH($A1852,VarKey,0))</f>
        <v/>
      </c>
      <c r="K1852" s="11">
        <f>CodePrefix&amp;$A1852&amp;IF($C1852="","","."&amp;$C1852&amp;"."&amp;$B1852)&amp;INDEX(VarEnd,MATCH($A1852,VarKey,0))&amp;K$5</f>
        <v/>
      </c>
      <c r="L1852" s="39">
        <f>L1834*Settings!$C$13*(INDEX(L$407:L$418,$D1852)+INDEX(L$394:L$405,$D1852)+L1807*(1+$E1852))</f>
        <v/>
      </c>
      <c r="M1852" s="40">
        <f>M1834*Settings!$C$13*(INDEX(M$407:M$418,$D1852)+INDEX(M$394:M$405,$D1852)+M1807*(1+$E1852))</f>
        <v/>
      </c>
      <c r="N1852" s="40">
        <f>N1834*Settings!$C$13*(INDEX(N$407:N$418,$D1852)+INDEX(N$394:N$405,$D1852)+N1807*(1+$E1852))</f>
        <v/>
      </c>
      <c r="O1852" s="40">
        <f>O1834*Settings!$C$13*(INDEX(O$407:O$418,$D1852)+INDEX(O$394:O$405,$D1852)+O1807*(1+$E1852))</f>
        <v/>
      </c>
      <c r="P1852" s="40">
        <f>P1834*Settings!$C$13*(INDEX(P$407:P$418,$D1852)+INDEX(P$394:P$405,$D1852)+P1807*(1+$E1852))</f>
        <v/>
      </c>
      <c r="Q1852" s="40">
        <f>Q1834*Settings!$C$13*(INDEX(Q$407:Q$418,$D1852)+INDEX(Q$394:Q$405,$D1852)+Q1807*(1+$E1852))</f>
        <v/>
      </c>
      <c r="R1852" s="40">
        <f>R1834*Settings!$C$13*(INDEX(R$407:R$418,$D1852)+INDEX(R$394:R$405,$D1852)+R1807*(1+$E1852))</f>
        <v/>
      </c>
      <c r="S1852" s="40">
        <f>S1834*Settings!$C$13*(INDEX(S$407:S$418,$D1852)+INDEX(S$394:S$405,$D1852)+S1807*(1+$E1852))</f>
        <v/>
      </c>
      <c r="T1852" s="40">
        <f>T1834*Settings!$C$13*(INDEX(T$407:T$418,$D1852)+INDEX(T$394:T$405,$D1852)+T1807*(1+$E1852))</f>
        <v/>
      </c>
      <c r="U1852" s="40">
        <f>U1834*Settings!$C$13*(INDEX(U$407:U$418,$D1852)+INDEX(U$394:U$405,$D1852)+U1807*(1+$E1852))</f>
        <v/>
      </c>
      <c r="V1852" s="40">
        <f>V1834*Settings!$C$13*(INDEX(V$407:V$418,$D1852)+INDEX(V$394:V$405,$D1852)+V1807*(1+$E1852))</f>
        <v/>
      </c>
      <c r="W1852" s="40">
        <f>W1834*Settings!$C$13*(INDEX(W$407:W$418,$D1852)+INDEX(W$394:W$405,$D1852)+W1807*(1+$E1852))</f>
        <v/>
      </c>
      <c r="X1852" s="40">
        <f>X1834*Settings!$C$13*(INDEX(X$407:X$418,$D1852)+INDEX(X$394:X$405,$D1852)+X1807*(1+$E1852))</f>
        <v/>
      </c>
      <c r="Y1852" s="40">
        <f>Y1834*Settings!$C$13*(INDEX(Y$407:Y$418,$D1852)+INDEX(Y$394:Y$405,$D1852)+Y1807*(1+$E1852))</f>
        <v/>
      </c>
      <c r="Z1852" s="40">
        <f>Z1834*Settings!$C$13*(INDEX(Z$407:Z$418,$D1852)+INDEX(Z$394:Z$405,$D1852)+Z1807*(1+$E1852))</f>
        <v/>
      </c>
      <c r="AA1852" s="40">
        <f>AA1834*Settings!$C$13*(INDEX(AA$407:AA$418,$D1852)+INDEX(AA$394:AA$405,$D1852)+AA1807*(1+$E1852))</f>
        <v/>
      </c>
      <c r="AB1852" s="40">
        <f>AB1834*Settings!$C$13*(INDEX(AB$407:AB$418,$D1852)+INDEX(AB$394:AB$405,$D1852)+AB1807*(1+$E1852))</f>
        <v/>
      </c>
      <c r="AC1852" s="40">
        <f>AC1834*Settings!$C$13*(INDEX(AC$407:AC$418,$D1852)+INDEX(AC$394:AC$405,$D1852)+AC1807*(1+$E1852))</f>
        <v/>
      </c>
      <c r="AD1852" s="40">
        <f>AD1834*Settings!$C$13*(INDEX(AD$407:AD$418,$D1852)+INDEX(AD$394:AD$405,$D1852)+AD1807*(1+$E1852))</f>
        <v/>
      </c>
      <c r="AF1852" s="11">
        <f>CodePrefix&amp;$A1852&amp;IF($C1852="","","."&amp;$C1852&amp;"."&amp;$B1852)&amp;INDEX(VarEnd,MATCH($A1852,VarKey,0))&amp;AF$5</f>
        <v/>
      </c>
      <c r="AG1852" s="39">
        <f>AG1834*Settings!$C$13*(INDEX(AG$407:AG$418,$D1852)+INDEX(AG$394:AG$405,$D1852)+AG1807*(1+$E1852))</f>
        <v/>
      </c>
      <c r="AH1852" s="40">
        <f>AH1834*Settings!$C$13*(INDEX(AH$407:AH$418,$D1852)+INDEX(AH$394:AH$405,$D1852)+AH1807*(1+$E1852))</f>
        <v/>
      </c>
      <c r="AI1852" s="40">
        <f>AI1834*Settings!$C$13*(INDEX(AI$407:AI$418,$D1852)+INDEX(AI$394:AI$405,$D1852)+AI1807*(1+$E1852))</f>
        <v/>
      </c>
      <c r="AJ1852" s="40">
        <f>AJ1834*Settings!$C$13*(INDEX(AJ$407:AJ$418,$D1852)+INDEX(AJ$394:AJ$405,$D1852)+AJ1807*(1+$E1852))</f>
        <v/>
      </c>
      <c r="AK1852" s="40">
        <f>AK1834*Settings!$C$13*(INDEX(AK$407:AK$418,$D1852)+INDEX(AK$394:AK$405,$D1852)+AK1807*(1+$E1852))</f>
        <v/>
      </c>
      <c r="AL1852" s="40">
        <f>AL1834*Settings!$C$13*(INDEX(AL$407:AL$418,$D1852)+INDEX(AL$394:AL$405,$D1852)+AL1807*(1+$E1852))</f>
        <v/>
      </c>
      <c r="AM1852" s="40">
        <f>AM1834*Settings!$C$13*(INDEX(AM$407:AM$418,$D1852)+INDEX(AM$394:AM$405,$D1852)+AM1807*(1+$E1852))</f>
        <v/>
      </c>
      <c r="AN1852" s="40">
        <f>AN1834*Settings!$C$13*(INDEX(AN$407:AN$418,$D1852)+INDEX(AN$394:AN$405,$D1852)+AN1807*(1+$E1852))</f>
        <v/>
      </c>
      <c r="AO1852" s="40">
        <f>AO1834*Settings!$C$13*(INDEX(AO$407:AO$418,$D1852)+INDEX(AO$394:AO$405,$D1852)+AO1807*(1+$E1852))</f>
        <v/>
      </c>
      <c r="AP1852" s="40">
        <f>AP1834*Settings!$C$13*(INDEX(AP$407:AP$418,$D1852)+INDEX(AP$394:AP$405,$D1852)+AP1807*(1+$E1852))</f>
        <v/>
      </c>
      <c r="AQ1852" s="40">
        <f>AQ1834*Settings!$C$13*(INDEX(AQ$407:AQ$418,$D1852)+INDEX(AQ$394:AQ$405,$D1852)+AQ1807*(1+$E1852))</f>
        <v/>
      </c>
      <c r="AR1852" s="40">
        <f>AR1834*Settings!$C$13*(INDEX(AR$407:AR$418,$D1852)+INDEX(AR$394:AR$405,$D1852)+AR1807*(1+$E1852))</f>
        <v/>
      </c>
      <c r="AS1852" s="40">
        <f>AS1834*Settings!$C$13*(INDEX(AS$407:AS$418,$D1852)+INDEX(AS$394:AS$405,$D1852)+AS1807*(1+$E1852))</f>
        <v/>
      </c>
      <c r="AT1852" s="40">
        <f>AT1834*Settings!$C$13*(INDEX(AT$407:AT$418,$D1852)+INDEX(AT$394:AT$405,$D1852)+AT1807*(1+$E1852))</f>
        <v/>
      </c>
      <c r="AU1852" s="40">
        <f>AU1834*Settings!$C$13*(INDEX(AU$407:AU$418,$D1852)+INDEX(AU$394:AU$405,$D1852)+AU1807*(1+$E1852))</f>
        <v/>
      </c>
      <c r="AV1852" s="40">
        <f>AV1834*Settings!$C$13*(INDEX(AV$407:AV$418,$D1852)+INDEX(AV$394:AV$405,$D1852)+AV1807*(1+$E1852))</f>
        <v/>
      </c>
      <c r="AW1852" s="40">
        <f>AW1834*Settings!$C$13*(INDEX(AW$407:AW$418,$D1852)+INDEX(AW$394:AW$405,$D1852)+AW1807*(1+$E1852))</f>
        <v/>
      </c>
      <c r="AX1852" s="40">
        <f>AX1834*Settings!$C$13*(INDEX(AX$407:AX$418,$D1852)+INDEX(AX$394:AX$405,$D1852)+AX1807*(1+$E1852))</f>
        <v/>
      </c>
      <c r="AY1852" s="40">
        <f>AY1834*Settings!$C$13*(INDEX(AY$407:AY$418,$D1852)+INDEX(AY$394:AY$405,$D1852)+AY1807*(1+$E1852))</f>
        <v/>
      </c>
    </row>
    <row r="1853" hidden="1" outlineLevel="2">
      <c r="A1853" s="14" t="inlineStr">
        <is>
          <t>rtx</t>
        </is>
      </c>
      <c r="B1853" s="14" t="inlineStr">
        <is>
          <t>ker</t>
        </is>
      </c>
      <c r="C1853" s="14" t="inlineStr">
        <is>
          <t>srv</t>
        </is>
      </c>
      <c r="D1853" s="32">
        <f>INDEX(Inputs!$U$5:$U$132,MATCH($B1853&amp;"|"&amp;$C1853,Inputs!$A$5:$A$132,0))</f>
        <v/>
      </c>
      <c r="E1853" s="32">
        <f>INDEX(Inputs!$V$5:$V$132,MATCH($B1853&amp;"|"&amp;$C1853,Inputs!$A$5:$A$132,0))</f>
        <v/>
      </c>
      <c r="F1853" s="36" t="n"/>
      <c r="G1853" s="36" t="n"/>
      <c r="H1853" s="14">
        <f>INDEX(VarLab,MATCH($A1853,VarKey,0))&amp;INDEX(MemLab,MATCH($C1853&amp;"|"&amp;$B1853,MemKey,0))</f>
        <v/>
      </c>
      <c r="I1853" s="14">
        <f>INDEX(VarUnit,MATCH($A1853,VarKey,0))</f>
        <v/>
      </c>
      <c r="J1853" s="14">
        <f>INDEX(VarSrc,MATCH($A1853,VarKey,0))</f>
        <v/>
      </c>
      <c r="K1853" s="11">
        <f>CodePrefix&amp;$A1853&amp;IF($C1853="","","."&amp;$C1853&amp;"."&amp;$B1853)&amp;INDEX(VarEnd,MATCH($A1853,VarKey,0))&amp;K$5</f>
        <v/>
      </c>
      <c r="L1853" s="39">
        <f>L1835*Settings!$C$13*(INDEX(L$407:L$418,$D1853)+INDEX(L$394:L$405,$D1853)+L1808*(1+$E1853))</f>
        <v/>
      </c>
      <c r="M1853" s="40">
        <f>M1835*Settings!$C$13*(INDEX(M$407:M$418,$D1853)+INDEX(M$394:M$405,$D1853)+M1808*(1+$E1853))</f>
        <v/>
      </c>
      <c r="N1853" s="40">
        <f>N1835*Settings!$C$13*(INDEX(N$407:N$418,$D1853)+INDEX(N$394:N$405,$D1853)+N1808*(1+$E1853))</f>
        <v/>
      </c>
      <c r="O1853" s="40">
        <f>O1835*Settings!$C$13*(INDEX(O$407:O$418,$D1853)+INDEX(O$394:O$405,$D1853)+O1808*(1+$E1853))</f>
        <v/>
      </c>
      <c r="P1853" s="40">
        <f>P1835*Settings!$C$13*(INDEX(P$407:P$418,$D1853)+INDEX(P$394:P$405,$D1853)+P1808*(1+$E1853))</f>
        <v/>
      </c>
      <c r="Q1853" s="40">
        <f>Q1835*Settings!$C$13*(INDEX(Q$407:Q$418,$D1853)+INDEX(Q$394:Q$405,$D1853)+Q1808*(1+$E1853))</f>
        <v/>
      </c>
      <c r="R1853" s="40">
        <f>R1835*Settings!$C$13*(INDEX(R$407:R$418,$D1853)+INDEX(R$394:R$405,$D1853)+R1808*(1+$E1853))</f>
        <v/>
      </c>
      <c r="S1853" s="40">
        <f>S1835*Settings!$C$13*(INDEX(S$407:S$418,$D1853)+INDEX(S$394:S$405,$D1853)+S1808*(1+$E1853))</f>
        <v/>
      </c>
      <c r="T1853" s="40">
        <f>T1835*Settings!$C$13*(INDEX(T$407:T$418,$D1853)+INDEX(T$394:T$405,$D1853)+T1808*(1+$E1853))</f>
        <v/>
      </c>
      <c r="U1853" s="40">
        <f>U1835*Settings!$C$13*(INDEX(U$407:U$418,$D1853)+INDEX(U$394:U$405,$D1853)+U1808*(1+$E1853))</f>
        <v/>
      </c>
      <c r="V1853" s="40">
        <f>V1835*Settings!$C$13*(INDEX(V$407:V$418,$D1853)+INDEX(V$394:V$405,$D1853)+V1808*(1+$E1853))</f>
        <v/>
      </c>
      <c r="W1853" s="40">
        <f>W1835*Settings!$C$13*(INDEX(W$407:W$418,$D1853)+INDEX(W$394:W$405,$D1853)+W1808*(1+$E1853))</f>
        <v/>
      </c>
      <c r="X1853" s="40">
        <f>X1835*Settings!$C$13*(INDEX(X$407:X$418,$D1853)+INDEX(X$394:X$405,$D1853)+X1808*(1+$E1853))</f>
        <v/>
      </c>
      <c r="Y1853" s="40">
        <f>Y1835*Settings!$C$13*(INDEX(Y$407:Y$418,$D1853)+INDEX(Y$394:Y$405,$D1853)+Y1808*(1+$E1853))</f>
        <v/>
      </c>
      <c r="Z1853" s="40">
        <f>Z1835*Settings!$C$13*(INDEX(Z$407:Z$418,$D1853)+INDEX(Z$394:Z$405,$D1853)+Z1808*(1+$E1853))</f>
        <v/>
      </c>
      <c r="AA1853" s="40">
        <f>AA1835*Settings!$C$13*(INDEX(AA$407:AA$418,$D1853)+INDEX(AA$394:AA$405,$D1853)+AA1808*(1+$E1853))</f>
        <v/>
      </c>
      <c r="AB1853" s="40">
        <f>AB1835*Settings!$C$13*(INDEX(AB$407:AB$418,$D1853)+INDEX(AB$394:AB$405,$D1853)+AB1808*(1+$E1853))</f>
        <v/>
      </c>
      <c r="AC1853" s="40">
        <f>AC1835*Settings!$C$13*(INDEX(AC$407:AC$418,$D1853)+INDEX(AC$394:AC$405,$D1853)+AC1808*(1+$E1853))</f>
        <v/>
      </c>
      <c r="AD1853" s="40">
        <f>AD1835*Settings!$C$13*(INDEX(AD$407:AD$418,$D1853)+INDEX(AD$394:AD$405,$D1853)+AD1808*(1+$E1853))</f>
        <v/>
      </c>
      <c r="AF1853" s="11">
        <f>CodePrefix&amp;$A1853&amp;IF($C1853="","","."&amp;$C1853&amp;"."&amp;$B1853)&amp;INDEX(VarEnd,MATCH($A1853,VarKey,0))&amp;AF$5</f>
        <v/>
      </c>
      <c r="AG1853" s="39">
        <f>AG1835*Settings!$C$13*(INDEX(AG$407:AG$418,$D1853)+INDEX(AG$394:AG$405,$D1853)+AG1808*(1+$E1853))</f>
        <v/>
      </c>
      <c r="AH1853" s="40">
        <f>AH1835*Settings!$C$13*(INDEX(AH$407:AH$418,$D1853)+INDEX(AH$394:AH$405,$D1853)+AH1808*(1+$E1853))</f>
        <v/>
      </c>
      <c r="AI1853" s="40">
        <f>AI1835*Settings!$C$13*(INDEX(AI$407:AI$418,$D1853)+INDEX(AI$394:AI$405,$D1853)+AI1808*(1+$E1853))</f>
        <v/>
      </c>
      <c r="AJ1853" s="40">
        <f>AJ1835*Settings!$C$13*(INDEX(AJ$407:AJ$418,$D1853)+INDEX(AJ$394:AJ$405,$D1853)+AJ1808*(1+$E1853))</f>
        <v/>
      </c>
      <c r="AK1853" s="40">
        <f>AK1835*Settings!$C$13*(INDEX(AK$407:AK$418,$D1853)+INDEX(AK$394:AK$405,$D1853)+AK1808*(1+$E1853))</f>
        <v/>
      </c>
      <c r="AL1853" s="40">
        <f>AL1835*Settings!$C$13*(INDEX(AL$407:AL$418,$D1853)+INDEX(AL$394:AL$405,$D1853)+AL1808*(1+$E1853))</f>
        <v/>
      </c>
      <c r="AM1853" s="40">
        <f>AM1835*Settings!$C$13*(INDEX(AM$407:AM$418,$D1853)+INDEX(AM$394:AM$405,$D1853)+AM1808*(1+$E1853))</f>
        <v/>
      </c>
      <c r="AN1853" s="40">
        <f>AN1835*Settings!$C$13*(INDEX(AN$407:AN$418,$D1853)+INDEX(AN$394:AN$405,$D1853)+AN1808*(1+$E1853))</f>
        <v/>
      </c>
      <c r="AO1853" s="40">
        <f>AO1835*Settings!$C$13*(INDEX(AO$407:AO$418,$D1853)+INDEX(AO$394:AO$405,$D1853)+AO1808*(1+$E1853))</f>
        <v/>
      </c>
      <c r="AP1853" s="40">
        <f>AP1835*Settings!$C$13*(INDEX(AP$407:AP$418,$D1853)+INDEX(AP$394:AP$405,$D1853)+AP1808*(1+$E1853))</f>
        <v/>
      </c>
      <c r="AQ1853" s="40">
        <f>AQ1835*Settings!$C$13*(INDEX(AQ$407:AQ$418,$D1853)+INDEX(AQ$394:AQ$405,$D1853)+AQ1808*(1+$E1853))</f>
        <v/>
      </c>
      <c r="AR1853" s="40">
        <f>AR1835*Settings!$C$13*(INDEX(AR$407:AR$418,$D1853)+INDEX(AR$394:AR$405,$D1853)+AR1808*(1+$E1853))</f>
        <v/>
      </c>
      <c r="AS1853" s="40">
        <f>AS1835*Settings!$C$13*(INDEX(AS$407:AS$418,$D1853)+INDEX(AS$394:AS$405,$D1853)+AS1808*(1+$E1853))</f>
        <v/>
      </c>
      <c r="AT1853" s="40">
        <f>AT1835*Settings!$C$13*(INDEX(AT$407:AT$418,$D1853)+INDEX(AT$394:AT$405,$D1853)+AT1808*(1+$E1853))</f>
        <v/>
      </c>
      <c r="AU1853" s="40">
        <f>AU1835*Settings!$C$13*(INDEX(AU$407:AU$418,$D1853)+INDEX(AU$394:AU$405,$D1853)+AU1808*(1+$E1853))</f>
        <v/>
      </c>
      <c r="AV1853" s="40">
        <f>AV1835*Settings!$C$13*(INDEX(AV$407:AV$418,$D1853)+INDEX(AV$394:AV$405,$D1853)+AV1808*(1+$E1853))</f>
        <v/>
      </c>
      <c r="AW1853" s="40">
        <f>AW1835*Settings!$C$13*(INDEX(AW$407:AW$418,$D1853)+INDEX(AW$394:AW$405,$D1853)+AW1808*(1+$E1853))</f>
        <v/>
      </c>
      <c r="AX1853" s="40">
        <f>AX1835*Settings!$C$13*(INDEX(AX$407:AX$418,$D1853)+INDEX(AX$394:AX$405,$D1853)+AX1808*(1+$E1853))</f>
        <v/>
      </c>
      <c r="AY1853" s="40">
        <f>AY1835*Settings!$C$13*(INDEX(AY$407:AY$418,$D1853)+INDEX(AY$394:AY$405,$D1853)+AY1808*(1+$E1853))</f>
        <v/>
      </c>
    </row>
    <row r="1854" hidden="1" outlineLevel="2">
      <c r="A1854" s="14" t="inlineStr">
        <is>
          <t>rtx</t>
        </is>
      </c>
      <c r="B1854" s="14" t="inlineStr">
        <is>
          <t>oop</t>
        </is>
      </c>
      <c r="C1854" s="14" t="inlineStr">
        <is>
          <t>srv</t>
        </is>
      </c>
      <c r="D1854" s="32">
        <f>INDEX(Inputs!$U$5:$U$132,MATCH($B1854&amp;"|"&amp;$C1854,Inputs!$A$5:$A$132,0))</f>
        <v/>
      </c>
      <c r="E1854" s="32">
        <f>INDEX(Inputs!$V$5:$V$132,MATCH($B1854&amp;"|"&amp;$C1854,Inputs!$A$5:$A$132,0))</f>
        <v/>
      </c>
      <c r="F1854" s="36" t="n"/>
      <c r="G1854" s="36" t="n"/>
      <c r="H1854" s="14">
        <f>INDEX(VarLab,MATCH($A1854,VarKey,0))&amp;INDEX(MemLab,MATCH($C1854&amp;"|"&amp;$B1854,MemKey,0))</f>
        <v/>
      </c>
      <c r="I1854" s="14">
        <f>INDEX(VarUnit,MATCH($A1854,VarKey,0))</f>
        <v/>
      </c>
      <c r="J1854" s="14">
        <f>INDEX(VarSrc,MATCH($A1854,VarKey,0))</f>
        <v/>
      </c>
      <c r="K1854" s="11">
        <f>CodePrefix&amp;$A1854&amp;IF($C1854="","","."&amp;$C1854&amp;"."&amp;$B1854)&amp;INDEX(VarEnd,MATCH($A1854,VarKey,0))&amp;K$5</f>
        <v/>
      </c>
      <c r="L1854" s="39">
        <f>L1836*Settings!$C$13*(INDEX(L$407:L$418,$D1854)+INDEX(L$394:L$405,$D1854)+L1809*(1+$E1854))</f>
        <v/>
      </c>
      <c r="M1854" s="40">
        <f>M1836*Settings!$C$13*(INDEX(M$407:M$418,$D1854)+INDEX(M$394:M$405,$D1854)+M1809*(1+$E1854))</f>
        <v/>
      </c>
      <c r="N1854" s="40">
        <f>N1836*Settings!$C$13*(INDEX(N$407:N$418,$D1854)+INDEX(N$394:N$405,$D1854)+N1809*(1+$E1854))</f>
        <v/>
      </c>
      <c r="O1854" s="40">
        <f>O1836*Settings!$C$13*(INDEX(O$407:O$418,$D1854)+INDEX(O$394:O$405,$D1854)+O1809*(1+$E1854))</f>
        <v/>
      </c>
      <c r="P1854" s="40">
        <f>P1836*Settings!$C$13*(INDEX(P$407:P$418,$D1854)+INDEX(P$394:P$405,$D1854)+P1809*(1+$E1854))</f>
        <v/>
      </c>
      <c r="Q1854" s="40">
        <f>Q1836*Settings!$C$13*(INDEX(Q$407:Q$418,$D1854)+INDEX(Q$394:Q$405,$D1854)+Q1809*(1+$E1854))</f>
        <v/>
      </c>
      <c r="R1854" s="40">
        <f>R1836*Settings!$C$13*(INDEX(R$407:R$418,$D1854)+INDEX(R$394:R$405,$D1854)+R1809*(1+$E1854))</f>
        <v/>
      </c>
      <c r="S1854" s="40">
        <f>S1836*Settings!$C$13*(INDEX(S$407:S$418,$D1854)+INDEX(S$394:S$405,$D1854)+S1809*(1+$E1854))</f>
        <v/>
      </c>
      <c r="T1854" s="40">
        <f>T1836*Settings!$C$13*(INDEX(T$407:T$418,$D1854)+INDEX(T$394:T$405,$D1854)+T1809*(1+$E1854))</f>
        <v/>
      </c>
      <c r="U1854" s="40">
        <f>U1836*Settings!$C$13*(INDEX(U$407:U$418,$D1854)+INDEX(U$394:U$405,$D1854)+U1809*(1+$E1854))</f>
        <v/>
      </c>
      <c r="V1854" s="40">
        <f>V1836*Settings!$C$13*(INDEX(V$407:V$418,$D1854)+INDEX(V$394:V$405,$D1854)+V1809*(1+$E1854))</f>
        <v/>
      </c>
      <c r="W1854" s="40">
        <f>W1836*Settings!$C$13*(INDEX(W$407:W$418,$D1854)+INDEX(W$394:W$405,$D1854)+W1809*(1+$E1854))</f>
        <v/>
      </c>
      <c r="X1854" s="40">
        <f>X1836*Settings!$C$13*(INDEX(X$407:X$418,$D1854)+INDEX(X$394:X$405,$D1854)+X1809*(1+$E1854))</f>
        <v/>
      </c>
      <c r="Y1854" s="40">
        <f>Y1836*Settings!$C$13*(INDEX(Y$407:Y$418,$D1854)+INDEX(Y$394:Y$405,$D1854)+Y1809*(1+$E1854))</f>
        <v/>
      </c>
      <c r="Z1854" s="40">
        <f>Z1836*Settings!$C$13*(INDEX(Z$407:Z$418,$D1854)+INDEX(Z$394:Z$405,$D1854)+Z1809*(1+$E1854))</f>
        <v/>
      </c>
      <c r="AA1854" s="40">
        <f>AA1836*Settings!$C$13*(INDEX(AA$407:AA$418,$D1854)+INDEX(AA$394:AA$405,$D1854)+AA1809*(1+$E1854))</f>
        <v/>
      </c>
      <c r="AB1854" s="40">
        <f>AB1836*Settings!$C$13*(INDEX(AB$407:AB$418,$D1854)+INDEX(AB$394:AB$405,$D1854)+AB1809*(1+$E1854))</f>
        <v/>
      </c>
      <c r="AC1854" s="40">
        <f>AC1836*Settings!$C$13*(INDEX(AC$407:AC$418,$D1854)+INDEX(AC$394:AC$405,$D1854)+AC1809*(1+$E1854))</f>
        <v/>
      </c>
      <c r="AD1854" s="40">
        <f>AD1836*Settings!$C$13*(INDEX(AD$407:AD$418,$D1854)+INDEX(AD$394:AD$405,$D1854)+AD1809*(1+$E1854))</f>
        <v/>
      </c>
      <c r="AF1854" s="11">
        <f>CodePrefix&amp;$A1854&amp;IF($C1854="","","."&amp;$C1854&amp;"."&amp;$B1854)&amp;INDEX(VarEnd,MATCH($A1854,VarKey,0))&amp;AF$5</f>
        <v/>
      </c>
      <c r="AG1854" s="39">
        <f>AG1836*Settings!$C$13*(INDEX(AG$407:AG$418,$D1854)+INDEX(AG$394:AG$405,$D1854)+AG1809*(1+$E1854))</f>
        <v/>
      </c>
      <c r="AH1854" s="40">
        <f>AH1836*Settings!$C$13*(INDEX(AH$407:AH$418,$D1854)+INDEX(AH$394:AH$405,$D1854)+AH1809*(1+$E1854))</f>
        <v/>
      </c>
      <c r="AI1854" s="40">
        <f>AI1836*Settings!$C$13*(INDEX(AI$407:AI$418,$D1854)+INDEX(AI$394:AI$405,$D1854)+AI1809*(1+$E1854))</f>
        <v/>
      </c>
      <c r="AJ1854" s="40">
        <f>AJ1836*Settings!$C$13*(INDEX(AJ$407:AJ$418,$D1854)+INDEX(AJ$394:AJ$405,$D1854)+AJ1809*(1+$E1854))</f>
        <v/>
      </c>
      <c r="AK1854" s="40">
        <f>AK1836*Settings!$C$13*(INDEX(AK$407:AK$418,$D1854)+INDEX(AK$394:AK$405,$D1854)+AK1809*(1+$E1854))</f>
        <v/>
      </c>
      <c r="AL1854" s="40">
        <f>AL1836*Settings!$C$13*(INDEX(AL$407:AL$418,$D1854)+INDEX(AL$394:AL$405,$D1854)+AL1809*(1+$E1854))</f>
        <v/>
      </c>
      <c r="AM1854" s="40">
        <f>AM1836*Settings!$C$13*(INDEX(AM$407:AM$418,$D1854)+INDEX(AM$394:AM$405,$D1854)+AM1809*(1+$E1854))</f>
        <v/>
      </c>
      <c r="AN1854" s="40">
        <f>AN1836*Settings!$C$13*(INDEX(AN$407:AN$418,$D1854)+INDEX(AN$394:AN$405,$D1854)+AN1809*(1+$E1854))</f>
        <v/>
      </c>
      <c r="AO1854" s="40">
        <f>AO1836*Settings!$C$13*(INDEX(AO$407:AO$418,$D1854)+INDEX(AO$394:AO$405,$D1854)+AO1809*(1+$E1854))</f>
        <v/>
      </c>
      <c r="AP1854" s="40">
        <f>AP1836*Settings!$C$13*(INDEX(AP$407:AP$418,$D1854)+INDEX(AP$394:AP$405,$D1854)+AP1809*(1+$E1854))</f>
        <v/>
      </c>
      <c r="AQ1854" s="40">
        <f>AQ1836*Settings!$C$13*(INDEX(AQ$407:AQ$418,$D1854)+INDEX(AQ$394:AQ$405,$D1854)+AQ1809*(1+$E1854))</f>
        <v/>
      </c>
      <c r="AR1854" s="40">
        <f>AR1836*Settings!$C$13*(INDEX(AR$407:AR$418,$D1854)+INDEX(AR$394:AR$405,$D1854)+AR1809*(1+$E1854))</f>
        <v/>
      </c>
      <c r="AS1854" s="40">
        <f>AS1836*Settings!$C$13*(INDEX(AS$407:AS$418,$D1854)+INDEX(AS$394:AS$405,$D1854)+AS1809*(1+$E1854))</f>
        <v/>
      </c>
      <c r="AT1854" s="40">
        <f>AT1836*Settings!$C$13*(INDEX(AT$407:AT$418,$D1854)+INDEX(AT$394:AT$405,$D1854)+AT1809*(1+$E1854))</f>
        <v/>
      </c>
      <c r="AU1854" s="40">
        <f>AU1836*Settings!$C$13*(INDEX(AU$407:AU$418,$D1854)+INDEX(AU$394:AU$405,$D1854)+AU1809*(1+$E1854))</f>
        <v/>
      </c>
      <c r="AV1854" s="40">
        <f>AV1836*Settings!$C$13*(INDEX(AV$407:AV$418,$D1854)+INDEX(AV$394:AV$405,$D1854)+AV1809*(1+$E1854))</f>
        <v/>
      </c>
      <c r="AW1854" s="40">
        <f>AW1836*Settings!$C$13*(INDEX(AW$407:AW$418,$D1854)+INDEX(AW$394:AW$405,$D1854)+AW1809*(1+$E1854))</f>
        <v/>
      </c>
      <c r="AX1854" s="40">
        <f>AX1836*Settings!$C$13*(INDEX(AX$407:AX$418,$D1854)+INDEX(AX$394:AX$405,$D1854)+AX1809*(1+$E1854))</f>
        <v/>
      </c>
      <c r="AY1854" s="40">
        <f>AY1836*Settings!$C$13*(INDEX(AY$407:AY$418,$D1854)+INDEX(AY$394:AY$405,$D1854)+AY1809*(1+$E1854))</f>
        <v/>
      </c>
    </row>
    <row r="1855" hidden="1" outlineLevel="2">
      <c r="A1855" s="14" t="inlineStr">
        <is>
          <t>rtx</t>
        </is>
      </c>
      <c r="B1855" s="14" t="inlineStr">
        <is>
          <t>bio</t>
        </is>
      </c>
      <c r="C1855" s="14" t="inlineStr">
        <is>
          <t>srv</t>
        </is>
      </c>
      <c r="D1855" s="32">
        <f>INDEX(Inputs!$U$5:$U$132,MATCH($B1855&amp;"|"&amp;$C1855,Inputs!$A$5:$A$132,0))</f>
        <v/>
      </c>
      <c r="E1855" s="32">
        <f>INDEX(Inputs!$V$5:$V$132,MATCH($B1855&amp;"|"&amp;$C1855,Inputs!$A$5:$A$132,0))</f>
        <v/>
      </c>
      <c r="F1855" s="36" t="n"/>
      <c r="G1855" s="36" t="n"/>
      <c r="H1855" s="14">
        <f>INDEX(VarLab,MATCH($A1855,VarKey,0))&amp;INDEX(MemLab,MATCH($C1855&amp;"|"&amp;$B1855,MemKey,0))</f>
        <v/>
      </c>
      <c r="I1855" s="14">
        <f>INDEX(VarUnit,MATCH($A1855,VarKey,0))</f>
        <v/>
      </c>
      <c r="J1855" s="14">
        <f>INDEX(VarSrc,MATCH($A1855,VarKey,0))</f>
        <v/>
      </c>
      <c r="K1855" s="11">
        <f>CodePrefix&amp;$A1855&amp;IF($C1855="","","."&amp;$C1855&amp;"."&amp;$B1855)&amp;INDEX(VarEnd,MATCH($A1855,VarKey,0))&amp;K$5</f>
        <v/>
      </c>
      <c r="L1855" s="39">
        <f>L1837*Settings!$C$13*(INDEX(L$407:L$418,$D1855)+INDEX(L$394:L$405,$D1855)+L1810*(1+$E1855))</f>
        <v/>
      </c>
      <c r="M1855" s="40">
        <f>M1837*Settings!$C$13*(INDEX(M$407:M$418,$D1855)+INDEX(M$394:M$405,$D1855)+M1810*(1+$E1855))</f>
        <v/>
      </c>
      <c r="N1855" s="40">
        <f>N1837*Settings!$C$13*(INDEX(N$407:N$418,$D1855)+INDEX(N$394:N$405,$D1855)+N1810*(1+$E1855))</f>
        <v/>
      </c>
      <c r="O1855" s="40">
        <f>O1837*Settings!$C$13*(INDEX(O$407:O$418,$D1855)+INDEX(O$394:O$405,$D1855)+O1810*(1+$E1855))</f>
        <v/>
      </c>
      <c r="P1855" s="40">
        <f>P1837*Settings!$C$13*(INDEX(P$407:P$418,$D1855)+INDEX(P$394:P$405,$D1855)+P1810*(1+$E1855))</f>
        <v/>
      </c>
      <c r="Q1855" s="40">
        <f>Q1837*Settings!$C$13*(INDEX(Q$407:Q$418,$D1855)+INDEX(Q$394:Q$405,$D1855)+Q1810*(1+$E1855))</f>
        <v/>
      </c>
      <c r="R1855" s="40">
        <f>R1837*Settings!$C$13*(INDEX(R$407:R$418,$D1855)+INDEX(R$394:R$405,$D1855)+R1810*(1+$E1855))</f>
        <v/>
      </c>
      <c r="S1855" s="40">
        <f>S1837*Settings!$C$13*(INDEX(S$407:S$418,$D1855)+INDEX(S$394:S$405,$D1855)+S1810*(1+$E1855))</f>
        <v/>
      </c>
      <c r="T1855" s="40">
        <f>T1837*Settings!$C$13*(INDEX(T$407:T$418,$D1855)+INDEX(T$394:T$405,$D1855)+T1810*(1+$E1855))</f>
        <v/>
      </c>
      <c r="U1855" s="40">
        <f>U1837*Settings!$C$13*(INDEX(U$407:U$418,$D1855)+INDEX(U$394:U$405,$D1855)+U1810*(1+$E1855))</f>
        <v/>
      </c>
      <c r="V1855" s="40">
        <f>V1837*Settings!$C$13*(INDEX(V$407:V$418,$D1855)+INDEX(V$394:V$405,$D1855)+V1810*(1+$E1855))</f>
        <v/>
      </c>
      <c r="W1855" s="40">
        <f>W1837*Settings!$C$13*(INDEX(W$407:W$418,$D1855)+INDEX(W$394:W$405,$D1855)+W1810*(1+$E1855))</f>
        <v/>
      </c>
      <c r="X1855" s="40">
        <f>X1837*Settings!$C$13*(INDEX(X$407:X$418,$D1855)+INDEX(X$394:X$405,$D1855)+X1810*(1+$E1855))</f>
        <v/>
      </c>
      <c r="Y1855" s="40">
        <f>Y1837*Settings!$C$13*(INDEX(Y$407:Y$418,$D1855)+INDEX(Y$394:Y$405,$D1855)+Y1810*(1+$E1855))</f>
        <v/>
      </c>
      <c r="Z1855" s="40">
        <f>Z1837*Settings!$C$13*(INDEX(Z$407:Z$418,$D1855)+INDEX(Z$394:Z$405,$D1855)+Z1810*(1+$E1855))</f>
        <v/>
      </c>
      <c r="AA1855" s="40">
        <f>AA1837*Settings!$C$13*(INDEX(AA$407:AA$418,$D1855)+INDEX(AA$394:AA$405,$D1855)+AA1810*(1+$E1855))</f>
        <v/>
      </c>
      <c r="AB1855" s="40">
        <f>AB1837*Settings!$C$13*(INDEX(AB$407:AB$418,$D1855)+INDEX(AB$394:AB$405,$D1855)+AB1810*(1+$E1855))</f>
        <v/>
      </c>
      <c r="AC1855" s="40">
        <f>AC1837*Settings!$C$13*(INDEX(AC$407:AC$418,$D1855)+INDEX(AC$394:AC$405,$D1855)+AC1810*(1+$E1855))</f>
        <v/>
      </c>
      <c r="AD1855" s="40">
        <f>AD1837*Settings!$C$13*(INDEX(AD$407:AD$418,$D1855)+INDEX(AD$394:AD$405,$D1855)+AD1810*(1+$E1855))</f>
        <v/>
      </c>
      <c r="AF1855" s="11">
        <f>CodePrefix&amp;$A1855&amp;IF($C1855="","","."&amp;$C1855&amp;"."&amp;$B1855)&amp;INDEX(VarEnd,MATCH($A1855,VarKey,0))&amp;AF$5</f>
        <v/>
      </c>
      <c r="AG1855" s="39">
        <f>AG1837*Settings!$C$13*(INDEX(AG$407:AG$418,$D1855)+INDEX(AG$394:AG$405,$D1855)+AG1810*(1+$E1855))</f>
        <v/>
      </c>
      <c r="AH1855" s="40">
        <f>AH1837*Settings!$C$13*(INDEX(AH$407:AH$418,$D1855)+INDEX(AH$394:AH$405,$D1855)+AH1810*(1+$E1855))</f>
        <v/>
      </c>
      <c r="AI1855" s="40">
        <f>AI1837*Settings!$C$13*(INDEX(AI$407:AI$418,$D1855)+INDEX(AI$394:AI$405,$D1855)+AI1810*(1+$E1855))</f>
        <v/>
      </c>
      <c r="AJ1855" s="40">
        <f>AJ1837*Settings!$C$13*(INDEX(AJ$407:AJ$418,$D1855)+INDEX(AJ$394:AJ$405,$D1855)+AJ1810*(1+$E1855))</f>
        <v/>
      </c>
      <c r="AK1855" s="40">
        <f>AK1837*Settings!$C$13*(INDEX(AK$407:AK$418,$D1855)+INDEX(AK$394:AK$405,$D1855)+AK1810*(1+$E1855))</f>
        <v/>
      </c>
      <c r="AL1855" s="40">
        <f>AL1837*Settings!$C$13*(INDEX(AL$407:AL$418,$D1855)+INDEX(AL$394:AL$405,$D1855)+AL1810*(1+$E1855))</f>
        <v/>
      </c>
      <c r="AM1855" s="40">
        <f>AM1837*Settings!$C$13*(INDEX(AM$407:AM$418,$D1855)+INDEX(AM$394:AM$405,$D1855)+AM1810*(1+$E1855))</f>
        <v/>
      </c>
      <c r="AN1855" s="40">
        <f>AN1837*Settings!$C$13*(INDEX(AN$407:AN$418,$D1855)+INDEX(AN$394:AN$405,$D1855)+AN1810*(1+$E1855))</f>
        <v/>
      </c>
      <c r="AO1855" s="40">
        <f>AO1837*Settings!$C$13*(INDEX(AO$407:AO$418,$D1855)+INDEX(AO$394:AO$405,$D1855)+AO1810*(1+$E1855))</f>
        <v/>
      </c>
      <c r="AP1855" s="40">
        <f>AP1837*Settings!$C$13*(INDEX(AP$407:AP$418,$D1855)+INDEX(AP$394:AP$405,$D1855)+AP1810*(1+$E1855))</f>
        <v/>
      </c>
      <c r="AQ1855" s="40">
        <f>AQ1837*Settings!$C$13*(INDEX(AQ$407:AQ$418,$D1855)+INDEX(AQ$394:AQ$405,$D1855)+AQ1810*(1+$E1855))</f>
        <v/>
      </c>
      <c r="AR1855" s="40">
        <f>AR1837*Settings!$C$13*(INDEX(AR$407:AR$418,$D1855)+INDEX(AR$394:AR$405,$D1855)+AR1810*(1+$E1855))</f>
        <v/>
      </c>
      <c r="AS1855" s="40">
        <f>AS1837*Settings!$C$13*(INDEX(AS$407:AS$418,$D1855)+INDEX(AS$394:AS$405,$D1855)+AS1810*(1+$E1855))</f>
        <v/>
      </c>
      <c r="AT1855" s="40">
        <f>AT1837*Settings!$C$13*(INDEX(AT$407:AT$418,$D1855)+INDEX(AT$394:AT$405,$D1855)+AT1810*(1+$E1855))</f>
        <v/>
      </c>
      <c r="AU1855" s="40">
        <f>AU1837*Settings!$C$13*(INDEX(AU$407:AU$418,$D1855)+INDEX(AU$394:AU$405,$D1855)+AU1810*(1+$E1855))</f>
        <v/>
      </c>
      <c r="AV1855" s="40">
        <f>AV1837*Settings!$C$13*(INDEX(AV$407:AV$418,$D1855)+INDEX(AV$394:AV$405,$D1855)+AV1810*(1+$E1855))</f>
        <v/>
      </c>
      <c r="AW1855" s="40">
        <f>AW1837*Settings!$C$13*(INDEX(AW$407:AW$418,$D1855)+INDEX(AW$394:AW$405,$D1855)+AW1810*(1+$E1855))</f>
        <v/>
      </c>
      <c r="AX1855" s="40">
        <f>AX1837*Settings!$C$13*(INDEX(AX$407:AX$418,$D1855)+INDEX(AX$394:AX$405,$D1855)+AX1810*(1+$E1855))</f>
        <v/>
      </c>
      <c r="AY1855" s="40">
        <f>AY1837*Settings!$C$13*(INDEX(AY$407:AY$418,$D1855)+INDEX(AY$394:AY$405,$D1855)+AY1810*(1+$E1855))</f>
        <v/>
      </c>
    </row>
    <row r="1856" hidden="1" outlineLevel="2"/>
    <row r="1857" hidden="1" outlineLevel="2">
      <c r="A1857" s="14" t="inlineStr">
        <is>
          <t>rsub</t>
        </is>
      </c>
      <c r="B1857" s="14" t="inlineStr">
        <is>
          <t>coa</t>
        </is>
      </c>
      <c r="C1857" s="14" t="inlineStr">
        <is>
          <t>srv</t>
        </is>
      </c>
      <c r="D1857" s="32">
        <f>INDEX(Inputs!$U$5:$U$132,MATCH($B1857&amp;"|"&amp;$C1857,Inputs!$A$5:$A$132,0))</f>
        <v/>
      </c>
      <c r="E1857" s="36" t="n"/>
      <c r="F1857" s="36" t="n"/>
      <c r="G1857" s="36" t="n"/>
      <c r="H1857" s="14">
        <f>INDEX(VarLab,MATCH($A1857,VarKey,0))&amp;INDEX(MemLab,MATCH($C1857&amp;"|"&amp;$B1857,MemKey,0))</f>
        <v/>
      </c>
      <c r="I1857" s="14">
        <f>INDEX(VarUnit,MATCH($A1857,VarKey,0))</f>
        <v/>
      </c>
      <c r="J1857" s="14">
        <f>INDEX(VarSrc,MATCH($A1857,VarKey,0))</f>
        <v/>
      </c>
      <c r="K1857" s="11">
        <f>CodePrefix&amp;$A1857&amp;IF($C1857="","","."&amp;$C1857&amp;"."&amp;$B1857)&amp;INDEX(VarEnd,MATCH($A1857,VarKey,0))&amp;K$5</f>
        <v/>
      </c>
      <c r="L1857" s="39">
        <f>L1830*Settings!$C$13*(INDEX(L$420:L$431,$D1857))</f>
        <v/>
      </c>
      <c r="M1857" s="40">
        <f>M1830*Settings!$C$13*(INDEX(M$420:M$431,$D1857))</f>
        <v/>
      </c>
      <c r="N1857" s="40">
        <f>N1830*Settings!$C$13*(INDEX(N$420:N$431,$D1857))</f>
        <v/>
      </c>
      <c r="O1857" s="40">
        <f>O1830*Settings!$C$13*(INDEX(O$420:O$431,$D1857))</f>
        <v/>
      </c>
      <c r="P1857" s="40">
        <f>P1830*Settings!$C$13*(INDEX(P$420:P$431,$D1857))</f>
        <v/>
      </c>
      <c r="Q1857" s="40">
        <f>Q1830*Settings!$C$13*(INDEX(Q$420:Q$431,$D1857))</f>
        <v/>
      </c>
      <c r="R1857" s="40">
        <f>R1830*Settings!$C$13*(INDEX(R$420:R$431,$D1857))</f>
        <v/>
      </c>
      <c r="S1857" s="40">
        <f>S1830*Settings!$C$13*(INDEX(S$420:S$431,$D1857))</f>
        <v/>
      </c>
      <c r="T1857" s="40">
        <f>T1830*Settings!$C$13*(INDEX(T$420:T$431,$D1857))</f>
        <v/>
      </c>
      <c r="U1857" s="40">
        <f>U1830*Settings!$C$13*(INDEX(U$420:U$431,$D1857))</f>
        <v/>
      </c>
      <c r="V1857" s="40">
        <f>V1830*Settings!$C$13*(INDEX(V$420:V$431,$D1857))</f>
        <v/>
      </c>
      <c r="W1857" s="40">
        <f>W1830*Settings!$C$13*(INDEX(W$420:W$431,$D1857))</f>
        <v/>
      </c>
      <c r="X1857" s="40">
        <f>X1830*Settings!$C$13*(INDEX(X$420:X$431,$D1857))</f>
        <v/>
      </c>
      <c r="Y1857" s="40">
        <f>Y1830*Settings!$C$13*(INDEX(Y$420:Y$431,$D1857))</f>
        <v/>
      </c>
      <c r="Z1857" s="40">
        <f>Z1830*Settings!$C$13*(INDEX(Z$420:Z$431,$D1857))</f>
        <v/>
      </c>
      <c r="AA1857" s="40">
        <f>AA1830*Settings!$C$13*(INDEX(AA$420:AA$431,$D1857))</f>
        <v/>
      </c>
      <c r="AB1857" s="40">
        <f>AB1830*Settings!$C$13*(INDEX(AB$420:AB$431,$D1857))</f>
        <v/>
      </c>
      <c r="AC1857" s="40">
        <f>AC1830*Settings!$C$13*(INDEX(AC$420:AC$431,$D1857))</f>
        <v/>
      </c>
      <c r="AD1857" s="40">
        <f>AD1830*Settings!$C$13*(INDEX(AD$420:AD$431,$D1857))</f>
        <v/>
      </c>
      <c r="AF1857" s="11">
        <f>CodePrefix&amp;$A1857&amp;IF($C1857="","","."&amp;$C1857&amp;"."&amp;$B1857)&amp;INDEX(VarEnd,MATCH($A1857,VarKey,0))&amp;AF$5</f>
        <v/>
      </c>
      <c r="AG1857" s="39">
        <f>AG1830*Settings!$C$13*(INDEX(AG$420:AG$431,$D1857))</f>
        <v/>
      </c>
      <c r="AH1857" s="40">
        <f>AH1830*Settings!$C$13*(INDEX(AH$420:AH$431,$D1857))</f>
        <v/>
      </c>
      <c r="AI1857" s="40">
        <f>AI1830*Settings!$C$13*(INDEX(AI$420:AI$431,$D1857))</f>
        <v/>
      </c>
      <c r="AJ1857" s="40">
        <f>AJ1830*Settings!$C$13*(INDEX(AJ$420:AJ$431,$D1857))</f>
        <v/>
      </c>
      <c r="AK1857" s="40">
        <f>AK1830*Settings!$C$13*(INDEX(AK$420:AK$431,$D1857))</f>
        <v/>
      </c>
      <c r="AL1857" s="40">
        <f>AL1830*Settings!$C$13*(INDEX(AL$420:AL$431,$D1857))</f>
        <v/>
      </c>
      <c r="AM1857" s="40">
        <f>AM1830*Settings!$C$13*(INDEX(AM$420:AM$431,$D1857))</f>
        <v/>
      </c>
      <c r="AN1857" s="40">
        <f>AN1830*Settings!$C$13*(INDEX(AN$420:AN$431,$D1857))</f>
        <v/>
      </c>
      <c r="AO1857" s="40">
        <f>AO1830*Settings!$C$13*(INDEX(AO$420:AO$431,$D1857))</f>
        <v/>
      </c>
      <c r="AP1857" s="40">
        <f>AP1830*Settings!$C$13*(INDEX(AP$420:AP$431,$D1857))</f>
        <v/>
      </c>
      <c r="AQ1857" s="40">
        <f>AQ1830*Settings!$C$13*(INDEX(AQ$420:AQ$431,$D1857))</f>
        <v/>
      </c>
      <c r="AR1857" s="40">
        <f>AR1830*Settings!$C$13*(INDEX(AR$420:AR$431,$D1857))</f>
        <v/>
      </c>
      <c r="AS1857" s="40">
        <f>AS1830*Settings!$C$13*(INDEX(AS$420:AS$431,$D1857))</f>
        <v/>
      </c>
      <c r="AT1857" s="40">
        <f>AT1830*Settings!$C$13*(INDEX(AT$420:AT$431,$D1857))</f>
        <v/>
      </c>
      <c r="AU1857" s="40">
        <f>AU1830*Settings!$C$13*(INDEX(AU$420:AU$431,$D1857))</f>
        <v/>
      </c>
      <c r="AV1857" s="40">
        <f>AV1830*Settings!$C$13*(INDEX(AV$420:AV$431,$D1857))</f>
        <v/>
      </c>
      <c r="AW1857" s="40">
        <f>AW1830*Settings!$C$13*(INDEX(AW$420:AW$431,$D1857))</f>
        <v/>
      </c>
      <c r="AX1857" s="40">
        <f>AX1830*Settings!$C$13*(INDEX(AX$420:AX$431,$D1857))</f>
        <v/>
      </c>
      <c r="AY1857" s="40">
        <f>AY1830*Settings!$C$13*(INDEX(AY$420:AY$431,$D1857))</f>
        <v/>
      </c>
    </row>
    <row r="1858" hidden="1" outlineLevel="2">
      <c r="A1858" s="14" t="inlineStr">
        <is>
          <t>rsub</t>
        </is>
      </c>
      <c r="B1858" s="14" t="inlineStr">
        <is>
          <t>nga</t>
        </is>
      </c>
      <c r="C1858" s="14" t="inlineStr">
        <is>
          <t>srv</t>
        </is>
      </c>
      <c r="D1858" s="32">
        <f>INDEX(Inputs!$U$5:$U$132,MATCH($B1858&amp;"|"&amp;$C1858,Inputs!$A$5:$A$132,0))</f>
        <v/>
      </c>
      <c r="E1858" s="36" t="n"/>
      <c r="F1858" s="36" t="n"/>
      <c r="G1858" s="36" t="n"/>
      <c r="H1858" s="14">
        <f>INDEX(VarLab,MATCH($A1858,VarKey,0))&amp;INDEX(MemLab,MATCH($C1858&amp;"|"&amp;$B1858,MemKey,0))</f>
        <v/>
      </c>
      <c r="I1858" s="14">
        <f>INDEX(VarUnit,MATCH($A1858,VarKey,0))</f>
        <v/>
      </c>
      <c r="J1858" s="14">
        <f>INDEX(VarSrc,MATCH($A1858,VarKey,0))</f>
        <v/>
      </c>
      <c r="K1858" s="11">
        <f>CodePrefix&amp;$A1858&amp;IF($C1858="","","."&amp;$C1858&amp;"."&amp;$B1858)&amp;INDEX(VarEnd,MATCH($A1858,VarKey,0))&amp;K$5</f>
        <v/>
      </c>
      <c r="L1858" s="39">
        <f>L1831*Settings!$C$13*(INDEX(L$420:L$431,$D1858))</f>
        <v/>
      </c>
      <c r="M1858" s="40">
        <f>M1831*Settings!$C$13*(INDEX(M$420:M$431,$D1858))</f>
        <v/>
      </c>
      <c r="N1858" s="40">
        <f>N1831*Settings!$C$13*(INDEX(N$420:N$431,$D1858))</f>
        <v/>
      </c>
      <c r="O1858" s="40">
        <f>O1831*Settings!$C$13*(INDEX(O$420:O$431,$D1858))</f>
        <v/>
      </c>
      <c r="P1858" s="40">
        <f>P1831*Settings!$C$13*(INDEX(P$420:P$431,$D1858))</f>
        <v/>
      </c>
      <c r="Q1858" s="40">
        <f>Q1831*Settings!$C$13*(INDEX(Q$420:Q$431,$D1858))</f>
        <v/>
      </c>
      <c r="R1858" s="40">
        <f>R1831*Settings!$C$13*(INDEX(R$420:R$431,$D1858))</f>
        <v/>
      </c>
      <c r="S1858" s="40">
        <f>S1831*Settings!$C$13*(INDEX(S$420:S$431,$D1858))</f>
        <v/>
      </c>
      <c r="T1858" s="40">
        <f>T1831*Settings!$C$13*(INDEX(T$420:T$431,$D1858))</f>
        <v/>
      </c>
      <c r="U1858" s="40">
        <f>U1831*Settings!$C$13*(INDEX(U$420:U$431,$D1858))</f>
        <v/>
      </c>
      <c r="V1858" s="40">
        <f>V1831*Settings!$C$13*(INDEX(V$420:V$431,$D1858))</f>
        <v/>
      </c>
      <c r="W1858" s="40">
        <f>W1831*Settings!$C$13*(INDEX(W$420:W$431,$D1858))</f>
        <v/>
      </c>
      <c r="X1858" s="40">
        <f>X1831*Settings!$C$13*(INDEX(X$420:X$431,$D1858))</f>
        <v/>
      </c>
      <c r="Y1858" s="40">
        <f>Y1831*Settings!$C$13*(INDEX(Y$420:Y$431,$D1858))</f>
        <v/>
      </c>
      <c r="Z1858" s="40">
        <f>Z1831*Settings!$C$13*(INDEX(Z$420:Z$431,$D1858))</f>
        <v/>
      </c>
      <c r="AA1858" s="40">
        <f>AA1831*Settings!$C$13*(INDEX(AA$420:AA$431,$D1858))</f>
        <v/>
      </c>
      <c r="AB1858" s="40">
        <f>AB1831*Settings!$C$13*(INDEX(AB$420:AB$431,$D1858))</f>
        <v/>
      </c>
      <c r="AC1858" s="40">
        <f>AC1831*Settings!$C$13*(INDEX(AC$420:AC$431,$D1858))</f>
        <v/>
      </c>
      <c r="AD1858" s="40">
        <f>AD1831*Settings!$C$13*(INDEX(AD$420:AD$431,$D1858))</f>
        <v/>
      </c>
      <c r="AF1858" s="11">
        <f>CodePrefix&amp;$A1858&amp;IF($C1858="","","."&amp;$C1858&amp;"."&amp;$B1858)&amp;INDEX(VarEnd,MATCH($A1858,VarKey,0))&amp;AF$5</f>
        <v/>
      </c>
      <c r="AG1858" s="39">
        <f>AG1831*Settings!$C$13*(INDEX(AG$420:AG$431,$D1858))</f>
        <v/>
      </c>
      <c r="AH1858" s="40">
        <f>AH1831*Settings!$C$13*(INDEX(AH$420:AH$431,$D1858))</f>
        <v/>
      </c>
      <c r="AI1858" s="40">
        <f>AI1831*Settings!$C$13*(INDEX(AI$420:AI$431,$D1858))</f>
        <v/>
      </c>
      <c r="AJ1858" s="40">
        <f>AJ1831*Settings!$C$13*(INDEX(AJ$420:AJ$431,$D1858))</f>
        <v/>
      </c>
      <c r="AK1858" s="40">
        <f>AK1831*Settings!$C$13*(INDEX(AK$420:AK$431,$D1858))</f>
        <v/>
      </c>
      <c r="AL1858" s="40">
        <f>AL1831*Settings!$C$13*(INDEX(AL$420:AL$431,$D1858))</f>
        <v/>
      </c>
      <c r="AM1858" s="40">
        <f>AM1831*Settings!$C$13*(INDEX(AM$420:AM$431,$D1858))</f>
        <v/>
      </c>
      <c r="AN1858" s="40">
        <f>AN1831*Settings!$C$13*(INDEX(AN$420:AN$431,$D1858))</f>
        <v/>
      </c>
      <c r="AO1858" s="40">
        <f>AO1831*Settings!$C$13*(INDEX(AO$420:AO$431,$D1858))</f>
        <v/>
      </c>
      <c r="AP1858" s="40">
        <f>AP1831*Settings!$C$13*(INDEX(AP$420:AP$431,$D1858))</f>
        <v/>
      </c>
      <c r="AQ1858" s="40">
        <f>AQ1831*Settings!$C$13*(INDEX(AQ$420:AQ$431,$D1858))</f>
        <v/>
      </c>
      <c r="AR1858" s="40">
        <f>AR1831*Settings!$C$13*(INDEX(AR$420:AR$431,$D1858))</f>
        <v/>
      </c>
      <c r="AS1858" s="40">
        <f>AS1831*Settings!$C$13*(INDEX(AS$420:AS$431,$D1858))</f>
        <v/>
      </c>
      <c r="AT1858" s="40">
        <f>AT1831*Settings!$C$13*(INDEX(AT$420:AT$431,$D1858))</f>
        <v/>
      </c>
      <c r="AU1858" s="40">
        <f>AU1831*Settings!$C$13*(INDEX(AU$420:AU$431,$D1858))</f>
        <v/>
      </c>
      <c r="AV1858" s="40">
        <f>AV1831*Settings!$C$13*(INDEX(AV$420:AV$431,$D1858))</f>
        <v/>
      </c>
      <c r="AW1858" s="40">
        <f>AW1831*Settings!$C$13*(INDEX(AW$420:AW$431,$D1858))</f>
        <v/>
      </c>
      <c r="AX1858" s="40">
        <f>AX1831*Settings!$C$13*(INDEX(AX$420:AX$431,$D1858))</f>
        <v/>
      </c>
      <c r="AY1858" s="40">
        <f>AY1831*Settings!$C$13*(INDEX(AY$420:AY$431,$D1858))</f>
        <v/>
      </c>
    </row>
    <row r="1859" hidden="1" outlineLevel="2">
      <c r="A1859" s="14" t="inlineStr">
        <is>
          <t>rsub</t>
        </is>
      </c>
      <c r="B1859" s="14" t="inlineStr">
        <is>
          <t>gso</t>
        </is>
      </c>
      <c r="C1859" s="14" t="inlineStr">
        <is>
          <t>srv</t>
        </is>
      </c>
      <c r="D1859" s="32">
        <f>INDEX(Inputs!$U$5:$U$132,MATCH($B1859&amp;"|"&amp;$C1859,Inputs!$A$5:$A$132,0))</f>
        <v/>
      </c>
      <c r="E1859" s="36" t="n"/>
      <c r="F1859" s="36" t="n"/>
      <c r="G1859" s="36" t="n"/>
      <c r="H1859" s="14">
        <f>INDEX(VarLab,MATCH($A1859,VarKey,0))&amp;INDEX(MemLab,MATCH($C1859&amp;"|"&amp;$B1859,MemKey,0))</f>
        <v/>
      </c>
      <c r="I1859" s="14">
        <f>INDEX(VarUnit,MATCH($A1859,VarKey,0))</f>
        <v/>
      </c>
      <c r="J1859" s="14">
        <f>INDEX(VarSrc,MATCH($A1859,VarKey,0))</f>
        <v/>
      </c>
      <c r="K1859" s="11">
        <f>CodePrefix&amp;$A1859&amp;IF($C1859="","","."&amp;$C1859&amp;"."&amp;$B1859)&amp;INDEX(VarEnd,MATCH($A1859,VarKey,0))&amp;K$5</f>
        <v/>
      </c>
      <c r="L1859" s="39">
        <f>L1832*Settings!$C$13*(INDEX(L$420:L$431,$D1859))</f>
        <v/>
      </c>
      <c r="M1859" s="40">
        <f>M1832*Settings!$C$13*(INDEX(M$420:M$431,$D1859))</f>
        <v/>
      </c>
      <c r="N1859" s="40">
        <f>N1832*Settings!$C$13*(INDEX(N$420:N$431,$D1859))</f>
        <v/>
      </c>
      <c r="O1859" s="40">
        <f>O1832*Settings!$C$13*(INDEX(O$420:O$431,$D1859))</f>
        <v/>
      </c>
      <c r="P1859" s="40">
        <f>P1832*Settings!$C$13*(INDEX(P$420:P$431,$D1859))</f>
        <v/>
      </c>
      <c r="Q1859" s="40">
        <f>Q1832*Settings!$C$13*(INDEX(Q$420:Q$431,$D1859))</f>
        <v/>
      </c>
      <c r="R1859" s="40">
        <f>R1832*Settings!$C$13*(INDEX(R$420:R$431,$D1859))</f>
        <v/>
      </c>
      <c r="S1859" s="40">
        <f>S1832*Settings!$C$13*(INDEX(S$420:S$431,$D1859))</f>
        <v/>
      </c>
      <c r="T1859" s="40">
        <f>T1832*Settings!$C$13*(INDEX(T$420:T$431,$D1859))</f>
        <v/>
      </c>
      <c r="U1859" s="40">
        <f>U1832*Settings!$C$13*(INDEX(U$420:U$431,$D1859))</f>
        <v/>
      </c>
      <c r="V1859" s="40">
        <f>V1832*Settings!$C$13*(INDEX(V$420:V$431,$D1859))</f>
        <v/>
      </c>
      <c r="W1859" s="40">
        <f>W1832*Settings!$C$13*(INDEX(W$420:W$431,$D1859))</f>
        <v/>
      </c>
      <c r="X1859" s="40">
        <f>X1832*Settings!$C$13*(INDEX(X$420:X$431,$D1859))</f>
        <v/>
      </c>
      <c r="Y1859" s="40">
        <f>Y1832*Settings!$C$13*(INDEX(Y$420:Y$431,$D1859))</f>
        <v/>
      </c>
      <c r="Z1859" s="40">
        <f>Z1832*Settings!$C$13*(INDEX(Z$420:Z$431,$D1859))</f>
        <v/>
      </c>
      <c r="AA1859" s="40">
        <f>AA1832*Settings!$C$13*(INDEX(AA$420:AA$431,$D1859))</f>
        <v/>
      </c>
      <c r="AB1859" s="40">
        <f>AB1832*Settings!$C$13*(INDEX(AB$420:AB$431,$D1859))</f>
        <v/>
      </c>
      <c r="AC1859" s="40">
        <f>AC1832*Settings!$C$13*(INDEX(AC$420:AC$431,$D1859))</f>
        <v/>
      </c>
      <c r="AD1859" s="40">
        <f>AD1832*Settings!$C$13*(INDEX(AD$420:AD$431,$D1859))</f>
        <v/>
      </c>
      <c r="AF1859" s="11">
        <f>CodePrefix&amp;$A1859&amp;IF($C1859="","","."&amp;$C1859&amp;"."&amp;$B1859)&amp;INDEX(VarEnd,MATCH($A1859,VarKey,0))&amp;AF$5</f>
        <v/>
      </c>
      <c r="AG1859" s="39">
        <f>AG1832*Settings!$C$13*(INDEX(AG$420:AG$431,$D1859))</f>
        <v/>
      </c>
      <c r="AH1859" s="40">
        <f>AH1832*Settings!$C$13*(INDEX(AH$420:AH$431,$D1859))</f>
        <v/>
      </c>
      <c r="AI1859" s="40">
        <f>AI1832*Settings!$C$13*(INDEX(AI$420:AI$431,$D1859))</f>
        <v/>
      </c>
      <c r="AJ1859" s="40">
        <f>AJ1832*Settings!$C$13*(INDEX(AJ$420:AJ$431,$D1859))</f>
        <v/>
      </c>
      <c r="AK1859" s="40">
        <f>AK1832*Settings!$C$13*(INDEX(AK$420:AK$431,$D1859))</f>
        <v/>
      </c>
      <c r="AL1859" s="40">
        <f>AL1832*Settings!$C$13*(INDEX(AL$420:AL$431,$D1859))</f>
        <v/>
      </c>
      <c r="AM1859" s="40">
        <f>AM1832*Settings!$C$13*(INDEX(AM$420:AM$431,$D1859))</f>
        <v/>
      </c>
      <c r="AN1859" s="40">
        <f>AN1832*Settings!$C$13*(INDEX(AN$420:AN$431,$D1859))</f>
        <v/>
      </c>
      <c r="AO1859" s="40">
        <f>AO1832*Settings!$C$13*(INDEX(AO$420:AO$431,$D1859))</f>
        <v/>
      </c>
      <c r="AP1859" s="40">
        <f>AP1832*Settings!$C$13*(INDEX(AP$420:AP$431,$D1859))</f>
        <v/>
      </c>
      <c r="AQ1859" s="40">
        <f>AQ1832*Settings!$C$13*(INDEX(AQ$420:AQ$431,$D1859))</f>
        <v/>
      </c>
      <c r="AR1859" s="40">
        <f>AR1832*Settings!$C$13*(INDEX(AR$420:AR$431,$D1859))</f>
        <v/>
      </c>
      <c r="AS1859" s="40">
        <f>AS1832*Settings!$C$13*(INDEX(AS$420:AS$431,$D1859))</f>
        <v/>
      </c>
      <c r="AT1859" s="40">
        <f>AT1832*Settings!$C$13*(INDEX(AT$420:AT$431,$D1859))</f>
        <v/>
      </c>
      <c r="AU1859" s="40">
        <f>AU1832*Settings!$C$13*(INDEX(AU$420:AU$431,$D1859))</f>
        <v/>
      </c>
      <c r="AV1859" s="40">
        <f>AV1832*Settings!$C$13*(INDEX(AV$420:AV$431,$D1859))</f>
        <v/>
      </c>
      <c r="AW1859" s="40">
        <f>AW1832*Settings!$C$13*(INDEX(AW$420:AW$431,$D1859))</f>
        <v/>
      </c>
      <c r="AX1859" s="40">
        <f>AX1832*Settings!$C$13*(INDEX(AX$420:AX$431,$D1859))</f>
        <v/>
      </c>
      <c r="AY1859" s="40">
        <f>AY1832*Settings!$C$13*(INDEX(AY$420:AY$431,$D1859))</f>
        <v/>
      </c>
    </row>
    <row r="1860" hidden="1" outlineLevel="2">
      <c r="A1860" s="14" t="inlineStr">
        <is>
          <t>rsub</t>
        </is>
      </c>
      <c r="B1860" s="14" t="inlineStr">
        <is>
          <t>die</t>
        </is>
      </c>
      <c r="C1860" s="14" t="inlineStr">
        <is>
          <t>srv</t>
        </is>
      </c>
      <c r="D1860" s="32">
        <f>INDEX(Inputs!$U$5:$U$132,MATCH($B1860&amp;"|"&amp;$C1860,Inputs!$A$5:$A$132,0))</f>
        <v/>
      </c>
      <c r="E1860" s="36" t="n"/>
      <c r="F1860" s="36" t="n"/>
      <c r="G1860" s="36" t="n"/>
      <c r="H1860" s="14">
        <f>INDEX(VarLab,MATCH($A1860,VarKey,0))&amp;INDEX(MemLab,MATCH($C1860&amp;"|"&amp;$B1860,MemKey,0))</f>
        <v/>
      </c>
      <c r="I1860" s="14">
        <f>INDEX(VarUnit,MATCH($A1860,VarKey,0))</f>
        <v/>
      </c>
      <c r="J1860" s="14">
        <f>INDEX(VarSrc,MATCH($A1860,VarKey,0))</f>
        <v/>
      </c>
      <c r="K1860" s="11">
        <f>CodePrefix&amp;$A1860&amp;IF($C1860="","","."&amp;$C1860&amp;"."&amp;$B1860)&amp;INDEX(VarEnd,MATCH($A1860,VarKey,0))&amp;K$5</f>
        <v/>
      </c>
      <c r="L1860" s="39">
        <f>L1833*Settings!$C$13*(INDEX(L$420:L$431,$D1860))</f>
        <v/>
      </c>
      <c r="M1860" s="40">
        <f>M1833*Settings!$C$13*(INDEX(M$420:M$431,$D1860))</f>
        <v/>
      </c>
      <c r="N1860" s="40">
        <f>N1833*Settings!$C$13*(INDEX(N$420:N$431,$D1860))</f>
        <v/>
      </c>
      <c r="O1860" s="40">
        <f>O1833*Settings!$C$13*(INDEX(O$420:O$431,$D1860))</f>
        <v/>
      </c>
      <c r="P1860" s="40">
        <f>P1833*Settings!$C$13*(INDEX(P$420:P$431,$D1860))</f>
        <v/>
      </c>
      <c r="Q1860" s="40">
        <f>Q1833*Settings!$C$13*(INDEX(Q$420:Q$431,$D1860))</f>
        <v/>
      </c>
      <c r="R1860" s="40">
        <f>R1833*Settings!$C$13*(INDEX(R$420:R$431,$D1860))</f>
        <v/>
      </c>
      <c r="S1860" s="40">
        <f>S1833*Settings!$C$13*(INDEX(S$420:S$431,$D1860))</f>
        <v/>
      </c>
      <c r="T1860" s="40">
        <f>T1833*Settings!$C$13*(INDEX(T$420:T$431,$D1860))</f>
        <v/>
      </c>
      <c r="U1860" s="40">
        <f>U1833*Settings!$C$13*(INDEX(U$420:U$431,$D1860))</f>
        <v/>
      </c>
      <c r="V1860" s="40">
        <f>V1833*Settings!$C$13*(INDEX(V$420:V$431,$D1860))</f>
        <v/>
      </c>
      <c r="W1860" s="40">
        <f>W1833*Settings!$C$13*(INDEX(W$420:W$431,$D1860))</f>
        <v/>
      </c>
      <c r="X1860" s="40">
        <f>X1833*Settings!$C$13*(INDEX(X$420:X$431,$D1860))</f>
        <v/>
      </c>
      <c r="Y1860" s="40">
        <f>Y1833*Settings!$C$13*(INDEX(Y$420:Y$431,$D1860))</f>
        <v/>
      </c>
      <c r="Z1860" s="40">
        <f>Z1833*Settings!$C$13*(INDEX(Z$420:Z$431,$D1860))</f>
        <v/>
      </c>
      <c r="AA1860" s="40">
        <f>AA1833*Settings!$C$13*(INDEX(AA$420:AA$431,$D1860))</f>
        <v/>
      </c>
      <c r="AB1860" s="40">
        <f>AB1833*Settings!$C$13*(INDEX(AB$420:AB$431,$D1860))</f>
        <v/>
      </c>
      <c r="AC1860" s="40">
        <f>AC1833*Settings!$C$13*(INDEX(AC$420:AC$431,$D1860))</f>
        <v/>
      </c>
      <c r="AD1860" s="40">
        <f>AD1833*Settings!$C$13*(INDEX(AD$420:AD$431,$D1860))</f>
        <v/>
      </c>
      <c r="AF1860" s="11">
        <f>CodePrefix&amp;$A1860&amp;IF($C1860="","","."&amp;$C1860&amp;"."&amp;$B1860)&amp;INDEX(VarEnd,MATCH($A1860,VarKey,0))&amp;AF$5</f>
        <v/>
      </c>
      <c r="AG1860" s="39">
        <f>AG1833*Settings!$C$13*(INDEX(AG$420:AG$431,$D1860))</f>
        <v/>
      </c>
      <c r="AH1860" s="40">
        <f>AH1833*Settings!$C$13*(INDEX(AH$420:AH$431,$D1860))</f>
        <v/>
      </c>
      <c r="AI1860" s="40">
        <f>AI1833*Settings!$C$13*(INDEX(AI$420:AI$431,$D1860))</f>
        <v/>
      </c>
      <c r="AJ1860" s="40">
        <f>AJ1833*Settings!$C$13*(INDEX(AJ$420:AJ$431,$D1860))</f>
        <v/>
      </c>
      <c r="AK1860" s="40">
        <f>AK1833*Settings!$C$13*(INDEX(AK$420:AK$431,$D1860))</f>
        <v/>
      </c>
      <c r="AL1860" s="40">
        <f>AL1833*Settings!$C$13*(INDEX(AL$420:AL$431,$D1860))</f>
        <v/>
      </c>
      <c r="AM1860" s="40">
        <f>AM1833*Settings!$C$13*(INDEX(AM$420:AM$431,$D1860))</f>
        <v/>
      </c>
      <c r="AN1860" s="40">
        <f>AN1833*Settings!$C$13*(INDEX(AN$420:AN$431,$D1860))</f>
        <v/>
      </c>
      <c r="AO1860" s="40">
        <f>AO1833*Settings!$C$13*(INDEX(AO$420:AO$431,$D1860))</f>
        <v/>
      </c>
      <c r="AP1860" s="40">
        <f>AP1833*Settings!$C$13*(INDEX(AP$420:AP$431,$D1860))</f>
        <v/>
      </c>
      <c r="AQ1860" s="40">
        <f>AQ1833*Settings!$C$13*(INDEX(AQ$420:AQ$431,$D1860))</f>
        <v/>
      </c>
      <c r="AR1860" s="40">
        <f>AR1833*Settings!$C$13*(INDEX(AR$420:AR$431,$D1860))</f>
        <v/>
      </c>
      <c r="AS1860" s="40">
        <f>AS1833*Settings!$C$13*(INDEX(AS$420:AS$431,$D1860))</f>
        <v/>
      </c>
      <c r="AT1860" s="40">
        <f>AT1833*Settings!$C$13*(INDEX(AT$420:AT$431,$D1860))</f>
        <v/>
      </c>
      <c r="AU1860" s="40">
        <f>AU1833*Settings!$C$13*(INDEX(AU$420:AU$431,$D1860))</f>
        <v/>
      </c>
      <c r="AV1860" s="40">
        <f>AV1833*Settings!$C$13*(INDEX(AV$420:AV$431,$D1860))</f>
        <v/>
      </c>
      <c r="AW1860" s="40">
        <f>AW1833*Settings!$C$13*(INDEX(AW$420:AW$431,$D1860))</f>
        <v/>
      </c>
      <c r="AX1860" s="40">
        <f>AX1833*Settings!$C$13*(INDEX(AX$420:AX$431,$D1860))</f>
        <v/>
      </c>
      <c r="AY1860" s="40">
        <f>AY1833*Settings!$C$13*(INDEX(AY$420:AY$431,$D1860))</f>
        <v/>
      </c>
    </row>
    <row r="1861" hidden="1" outlineLevel="2">
      <c r="A1861" s="14" t="inlineStr">
        <is>
          <t>rsub</t>
        </is>
      </c>
      <c r="B1861" s="14" t="inlineStr">
        <is>
          <t>lpg</t>
        </is>
      </c>
      <c r="C1861" s="14" t="inlineStr">
        <is>
          <t>srv</t>
        </is>
      </c>
      <c r="D1861" s="32">
        <f>INDEX(Inputs!$U$5:$U$132,MATCH($B1861&amp;"|"&amp;$C1861,Inputs!$A$5:$A$132,0))</f>
        <v/>
      </c>
      <c r="E1861" s="36" t="n"/>
      <c r="F1861" s="36" t="n"/>
      <c r="G1861" s="36" t="n"/>
      <c r="H1861" s="14">
        <f>INDEX(VarLab,MATCH($A1861,VarKey,0))&amp;INDEX(MemLab,MATCH($C1861&amp;"|"&amp;$B1861,MemKey,0))</f>
        <v/>
      </c>
      <c r="I1861" s="14">
        <f>INDEX(VarUnit,MATCH($A1861,VarKey,0))</f>
        <v/>
      </c>
      <c r="J1861" s="14">
        <f>INDEX(VarSrc,MATCH($A1861,VarKey,0))</f>
        <v/>
      </c>
      <c r="K1861" s="11">
        <f>CodePrefix&amp;$A1861&amp;IF($C1861="","","."&amp;$C1861&amp;"."&amp;$B1861)&amp;INDEX(VarEnd,MATCH($A1861,VarKey,0))&amp;K$5</f>
        <v/>
      </c>
      <c r="L1861" s="39">
        <f>L1834*Settings!$C$13*(INDEX(L$420:L$431,$D1861))</f>
        <v/>
      </c>
      <c r="M1861" s="40">
        <f>M1834*Settings!$C$13*(INDEX(M$420:M$431,$D1861))</f>
        <v/>
      </c>
      <c r="N1861" s="40">
        <f>N1834*Settings!$C$13*(INDEX(N$420:N$431,$D1861))</f>
        <v/>
      </c>
      <c r="O1861" s="40">
        <f>O1834*Settings!$C$13*(INDEX(O$420:O$431,$D1861))</f>
        <v/>
      </c>
      <c r="P1861" s="40">
        <f>P1834*Settings!$C$13*(INDEX(P$420:P$431,$D1861))</f>
        <v/>
      </c>
      <c r="Q1861" s="40">
        <f>Q1834*Settings!$C$13*(INDEX(Q$420:Q$431,$D1861))</f>
        <v/>
      </c>
      <c r="R1861" s="40">
        <f>R1834*Settings!$C$13*(INDEX(R$420:R$431,$D1861))</f>
        <v/>
      </c>
      <c r="S1861" s="40">
        <f>S1834*Settings!$C$13*(INDEX(S$420:S$431,$D1861))</f>
        <v/>
      </c>
      <c r="T1861" s="40">
        <f>T1834*Settings!$C$13*(INDEX(T$420:T$431,$D1861))</f>
        <v/>
      </c>
      <c r="U1861" s="40">
        <f>U1834*Settings!$C$13*(INDEX(U$420:U$431,$D1861))</f>
        <v/>
      </c>
      <c r="V1861" s="40">
        <f>V1834*Settings!$C$13*(INDEX(V$420:V$431,$D1861))</f>
        <v/>
      </c>
      <c r="W1861" s="40">
        <f>W1834*Settings!$C$13*(INDEX(W$420:W$431,$D1861))</f>
        <v/>
      </c>
      <c r="X1861" s="40">
        <f>X1834*Settings!$C$13*(INDEX(X$420:X$431,$D1861))</f>
        <v/>
      </c>
      <c r="Y1861" s="40">
        <f>Y1834*Settings!$C$13*(INDEX(Y$420:Y$431,$D1861))</f>
        <v/>
      </c>
      <c r="Z1861" s="40">
        <f>Z1834*Settings!$C$13*(INDEX(Z$420:Z$431,$D1861))</f>
        <v/>
      </c>
      <c r="AA1861" s="40">
        <f>AA1834*Settings!$C$13*(INDEX(AA$420:AA$431,$D1861))</f>
        <v/>
      </c>
      <c r="AB1861" s="40">
        <f>AB1834*Settings!$C$13*(INDEX(AB$420:AB$431,$D1861))</f>
        <v/>
      </c>
      <c r="AC1861" s="40">
        <f>AC1834*Settings!$C$13*(INDEX(AC$420:AC$431,$D1861))</f>
        <v/>
      </c>
      <c r="AD1861" s="40">
        <f>AD1834*Settings!$C$13*(INDEX(AD$420:AD$431,$D1861))</f>
        <v/>
      </c>
      <c r="AF1861" s="11">
        <f>CodePrefix&amp;$A1861&amp;IF($C1861="","","."&amp;$C1861&amp;"."&amp;$B1861)&amp;INDEX(VarEnd,MATCH($A1861,VarKey,0))&amp;AF$5</f>
        <v/>
      </c>
      <c r="AG1861" s="39">
        <f>AG1834*Settings!$C$13*(INDEX(AG$420:AG$431,$D1861))</f>
        <v/>
      </c>
      <c r="AH1861" s="40">
        <f>AH1834*Settings!$C$13*(INDEX(AH$420:AH$431,$D1861))</f>
        <v/>
      </c>
      <c r="AI1861" s="40">
        <f>AI1834*Settings!$C$13*(INDEX(AI$420:AI$431,$D1861))</f>
        <v/>
      </c>
      <c r="AJ1861" s="40">
        <f>AJ1834*Settings!$C$13*(INDEX(AJ$420:AJ$431,$D1861))</f>
        <v/>
      </c>
      <c r="AK1861" s="40">
        <f>AK1834*Settings!$C$13*(INDEX(AK$420:AK$431,$D1861))</f>
        <v/>
      </c>
      <c r="AL1861" s="40">
        <f>AL1834*Settings!$C$13*(INDEX(AL$420:AL$431,$D1861))</f>
        <v/>
      </c>
      <c r="AM1861" s="40">
        <f>AM1834*Settings!$C$13*(INDEX(AM$420:AM$431,$D1861))</f>
        <v/>
      </c>
      <c r="AN1861" s="40">
        <f>AN1834*Settings!$C$13*(INDEX(AN$420:AN$431,$D1861))</f>
        <v/>
      </c>
      <c r="AO1861" s="40">
        <f>AO1834*Settings!$C$13*(INDEX(AO$420:AO$431,$D1861))</f>
        <v/>
      </c>
      <c r="AP1861" s="40">
        <f>AP1834*Settings!$C$13*(INDEX(AP$420:AP$431,$D1861))</f>
        <v/>
      </c>
      <c r="AQ1861" s="40">
        <f>AQ1834*Settings!$C$13*(INDEX(AQ$420:AQ$431,$D1861))</f>
        <v/>
      </c>
      <c r="AR1861" s="40">
        <f>AR1834*Settings!$C$13*(INDEX(AR$420:AR$431,$D1861))</f>
        <v/>
      </c>
      <c r="AS1861" s="40">
        <f>AS1834*Settings!$C$13*(INDEX(AS$420:AS$431,$D1861))</f>
        <v/>
      </c>
      <c r="AT1861" s="40">
        <f>AT1834*Settings!$C$13*(INDEX(AT$420:AT$431,$D1861))</f>
        <v/>
      </c>
      <c r="AU1861" s="40">
        <f>AU1834*Settings!$C$13*(INDEX(AU$420:AU$431,$D1861))</f>
        <v/>
      </c>
      <c r="AV1861" s="40">
        <f>AV1834*Settings!$C$13*(INDEX(AV$420:AV$431,$D1861))</f>
        <v/>
      </c>
      <c r="AW1861" s="40">
        <f>AW1834*Settings!$C$13*(INDEX(AW$420:AW$431,$D1861))</f>
        <v/>
      </c>
      <c r="AX1861" s="40">
        <f>AX1834*Settings!$C$13*(INDEX(AX$420:AX$431,$D1861))</f>
        <v/>
      </c>
      <c r="AY1861" s="40">
        <f>AY1834*Settings!$C$13*(INDEX(AY$420:AY$431,$D1861))</f>
        <v/>
      </c>
    </row>
    <row r="1862" hidden="1" outlineLevel="2">
      <c r="A1862" s="14" t="inlineStr">
        <is>
          <t>rsub</t>
        </is>
      </c>
      <c r="B1862" s="14" t="inlineStr">
        <is>
          <t>ker</t>
        </is>
      </c>
      <c r="C1862" s="14" t="inlineStr">
        <is>
          <t>srv</t>
        </is>
      </c>
      <c r="D1862" s="32">
        <f>INDEX(Inputs!$U$5:$U$132,MATCH($B1862&amp;"|"&amp;$C1862,Inputs!$A$5:$A$132,0))</f>
        <v/>
      </c>
      <c r="E1862" s="36" t="n"/>
      <c r="F1862" s="36" t="n"/>
      <c r="G1862" s="36" t="n"/>
      <c r="H1862" s="14">
        <f>INDEX(VarLab,MATCH($A1862,VarKey,0))&amp;INDEX(MemLab,MATCH($C1862&amp;"|"&amp;$B1862,MemKey,0))</f>
        <v/>
      </c>
      <c r="I1862" s="14">
        <f>INDEX(VarUnit,MATCH($A1862,VarKey,0))</f>
        <v/>
      </c>
      <c r="J1862" s="14">
        <f>INDEX(VarSrc,MATCH($A1862,VarKey,0))</f>
        <v/>
      </c>
      <c r="K1862" s="11">
        <f>CodePrefix&amp;$A1862&amp;IF($C1862="","","."&amp;$C1862&amp;"."&amp;$B1862)&amp;INDEX(VarEnd,MATCH($A1862,VarKey,0))&amp;K$5</f>
        <v/>
      </c>
      <c r="L1862" s="39">
        <f>L1835*Settings!$C$13*(INDEX(L$420:L$431,$D1862))</f>
        <v/>
      </c>
      <c r="M1862" s="40">
        <f>M1835*Settings!$C$13*(INDEX(M$420:M$431,$D1862))</f>
        <v/>
      </c>
      <c r="N1862" s="40">
        <f>N1835*Settings!$C$13*(INDEX(N$420:N$431,$D1862))</f>
        <v/>
      </c>
      <c r="O1862" s="40">
        <f>O1835*Settings!$C$13*(INDEX(O$420:O$431,$D1862))</f>
        <v/>
      </c>
      <c r="P1862" s="40">
        <f>P1835*Settings!$C$13*(INDEX(P$420:P$431,$D1862))</f>
        <v/>
      </c>
      <c r="Q1862" s="40">
        <f>Q1835*Settings!$C$13*(INDEX(Q$420:Q$431,$D1862))</f>
        <v/>
      </c>
      <c r="R1862" s="40">
        <f>R1835*Settings!$C$13*(INDEX(R$420:R$431,$D1862))</f>
        <v/>
      </c>
      <c r="S1862" s="40">
        <f>S1835*Settings!$C$13*(INDEX(S$420:S$431,$D1862))</f>
        <v/>
      </c>
      <c r="T1862" s="40">
        <f>T1835*Settings!$C$13*(INDEX(T$420:T$431,$D1862))</f>
        <v/>
      </c>
      <c r="U1862" s="40">
        <f>U1835*Settings!$C$13*(INDEX(U$420:U$431,$D1862))</f>
        <v/>
      </c>
      <c r="V1862" s="40">
        <f>V1835*Settings!$C$13*(INDEX(V$420:V$431,$D1862))</f>
        <v/>
      </c>
      <c r="W1862" s="40">
        <f>W1835*Settings!$C$13*(INDEX(W$420:W$431,$D1862))</f>
        <v/>
      </c>
      <c r="X1862" s="40">
        <f>X1835*Settings!$C$13*(INDEX(X$420:X$431,$D1862))</f>
        <v/>
      </c>
      <c r="Y1862" s="40">
        <f>Y1835*Settings!$C$13*(INDEX(Y$420:Y$431,$D1862))</f>
        <v/>
      </c>
      <c r="Z1862" s="40">
        <f>Z1835*Settings!$C$13*(INDEX(Z$420:Z$431,$D1862))</f>
        <v/>
      </c>
      <c r="AA1862" s="40">
        <f>AA1835*Settings!$C$13*(INDEX(AA$420:AA$431,$D1862))</f>
        <v/>
      </c>
      <c r="AB1862" s="40">
        <f>AB1835*Settings!$C$13*(INDEX(AB$420:AB$431,$D1862))</f>
        <v/>
      </c>
      <c r="AC1862" s="40">
        <f>AC1835*Settings!$C$13*(INDEX(AC$420:AC$431,$D1862))</f>
        <v/>
      </c>
      <c r="AD1862" s="40">
        <f>AD1835*Settings!$C$13*(INDEX(AD$420:AD$431,$D1862))</f>
        <v/>
      </c>
      <c r="AF1862" s="11">
        <f>CodePrefix&amp;$A1862&amp;IF($C1862="","","."&amp;$C1862&amp;"."&amp;$B1862)&amp;INDEX(VarEnd,MATCH($A1862,VarKey,0))&amp;AF$5</f>
        <v/>
      </c>
      <c r="AG1862" s="39">
        <f>AG1835*Settings!$C$13*(INDEX(AG$420:AG$431,$D1862))</f>
        <v/>
      </c>
      <c r="AH1862" s="40">
        <f>AH1835*Settings!$C$13*(INDEX(AH$420:AH$431,$D1862))</f>
        <v/>
      </c>
      <c r="AI1862" s="40">
        <f>AI1835*Settings!$C$13*(INDEX(AI$420:AI$431,$D1862))</f>
        <v/>
      </c>
      <c r="AJ1862" s="40">
        <f>AJ1835*Settings!$C$13*(INDEX(AJ$420:AJ$431,$D1862))</f>
        <v/>
      </c>
      <c r="AK1862" s="40">
        <f>AK1835*Settings!$C$13*(INDEX(AK$420:AK$431,$D1862))</f>
        <v/>
      </c>
      <c r="AL1862" s="40">
        <f>AL1835*Settings!$C$13*(INDEX(AL$420:AL$431,$D1862))</f>
        <v/>
      </c>
      <c r="AM1862" s="40">
        <f>AM1835*Settings!$C$13*(INDEX(AM$420:AM$431,$D1862))</f>
        <v/>
      </c>
      <c r="AN1862" s="40">
        <f>AN1835*Settings!$C$13*(INDEX(AN$420:AN$431,$D1862))</f>
        <v/>
      </c>
      <c r="AO1862" s="40">
        <f>AO1835*Settings!$C$13*(INDEX(AO$420:AO$431,$D1862))</f>
        <v/>
      </c>
      <c r="AP1862" s="40">
        <f>AP1835*Settings!$C$13*(INDEX(AP$420:AP$431,$D1862))</f>
        <v/>
      </c>
      <c r="AQ1862" s="40">
        <f>AQ1835*Settings!$C$13*(INDEX(AQ$420:AQ$431,$D1862))</f>
        <v/>
      </c>
      <c r="AR1862" s="40">
        <f>AR1835*Settings!$C$13*(INDEX(AR$420:AR$431,$D1862))</f>
        <v/>
      </c>
      <c r="AS1862" s="40">
        <f>AS1835*Settings!$C$13*(INDEX(AS$420:AS$431,$D1862))</f>
        <v/>
      </c>
      <c r="AT1862" s="40">
        <f>AT1835*Settings!$C$13*(INDEX(AT$420:AT$431,$D1862))</f>
        <v/>
      </c>
      <c r="AU1862" s="40">
        <f>AU1835*Settings!$C$13*(INDEX(AU$420:AU$431,$D1862))</f>
        <v/>
      </c>
      <c r="AV1862" s="40">
        <f>AV1835*Settings!$C$13*(INDEX(AV$420:AV$431,$D1862))</f>
        <v/>
      </c>
      <c r="AW1862" s="40">
        <f>AW1835*Settings!$C$13*(INDEX(AW$420:AW$431,$D1862))</f>
        <v/>
      </c>
      <c r="AX1862" s="40">
        <f>AX1835*Settings!$C$13*(INDEX(AX$420:AX$431,$D1862))</f>
        <v/>
      </c>
      <c r="AY1862" s="40">
        <f>AY1835*Settings!$C$13*(INDEX(AY$420:AY$431,$D1862))</f>
        <v/>
      </c>
    </row>
    <row r="1863" hidden="1" outlineLevel="2">
      <c r="A1863" s="14" t="inlineStr">
        <is>
          <t>rsub</t>
        </is>
      </c>
      <c r="B1863" s="14" t="inlineStr">
        <is>
          <t>oop</t>
        </is>
      </c>
      <c r="C1863" s="14" t="inlineStr">
        <is>
          <t>srv</t>
        </is>
      </c>
      <c r="D1863" s="32">
        <f>INDEX(Inputs!$U$5:$U$132,MATCH($B1863&amp;"|"&amp;$C1863,Inputs!$A$5:$A$132,0))</f>
        <v/>
      </c>
      <c r="E1863" s="36" t="n"/>
      <c r="F1863" s="36" t="n"/>
      <c r="G1863" s="36" t="n"/>
      <c r="H1863" s="14">
        <f>INDEX(VarLab,MATCH($A1863,VarKey,0))&amp;INDEX(MemLab,MATCH($C1863&amp;"|"&amp;$B1863,MemKey,0))</f>
        <v/>
      </c>
      <c r="I1863" s="14">
        <f>INDEX(VarUnit,MATCH($A1863,VarKey,0))</f>
        <v/>
      </c>
      <c r="J1863" s="14">
        <f>INDEX(VarSrc,MATCH($A1863,VarKey,0))</f>
        <v/>
      </c>
      <c r="K1863" s="11">
        <f>CodePrefix&amp;$A1863&amp;IF($C1863="","","."&amp;$C1863&amp;"."&amp;$B1863)&amp;INDEX(VarEnd,MATCH($A1863,VarKey,0))&amp;K$5</f>
        <v/>
      </c>
      <c r="L1863" s="39">
        <f>L1836*Settings!$C$13*(INDEX(L$420:L$431,$D1863))</f>
        <v/>
      </c>
      <c r="M1863" s="40">
        <f>M1836*Settings!$C$13*(INDEX(M$420:M$431,$D1863))</f>
        <v/>
      </c>
      <c r="N1863" s="40">
        <f>N1836*Settings!$C$13*(INDEX(N$420:N$431,$D1863))</f>
        <v/>
      </c>
      <c r="O1863" s="40">
        <f>O1836*Settings!$C$13*(INDEX(O$420:O$431,$D1863))</f>
        <v/>
      </c>
      <c r="P1863" s="40">
        <f>P1836*Settings!$C$13*(INDEX(P$420:P$431,$D1863))</f>
        <v/>
      </c>
      <c r="Q1863" s="40">
        <f>Q1836*Settings!$C$13*(INDEX(Q$420:Q$431,$D1863))</f>
        <v/>
      </c>
      <c r="R1863" s="40">
        <f>R1836*Settings!$C$13*(INDEX(R$420:R$431,$D1863))</f>
        <v/>
      </c>
      <c r="S1863" s="40">
        <f>S1836*Settings!$C$13*(INDEX(S$420:S$431,$D1863))</f>
        <v/>
      </c>
      <c r="T1863" s="40">
        <f>T1836*Settings!$C$13*(INDEX(T$420:T$431,$D1863))</f>
        <v/>
      </c>
      <c r="U1863" s="40">
        <f>U1836*Settings!$C$13*(INDEX(U$420:U$431,$D1863))</f>
        <v/>
      </c>
      <c r="V1863" s="40">
        <f>V1836*Settings!$C$13*(INDEX(V$420:V$431,$D1863))</f>
        <v/>
      </c>
      <c r="W1863" s="40">
        <f>W1836*Settings!$C$13*(INDEX(W$420:W$431,$D1863))</f>
        <v/>
      </c>
      <c r="X1863" s="40">
        <f>X1836*Settings!$C$13*(INDEX(X$420:X$431,$D1863))</f>
        <v/>
      </c>
      <c r="Y1863" s="40">
        <f>Y1836*Settings!$C$13*(INDEX(Y$420:Y$431,$D1863))</f>
        <v/>
      </c>
      <c r="Z1863" s="40">
        <f>Z1836*Settings!$C$13*(INDEX(Z$420:Z$431,$D1863))</f>
        <v/>
      </c>
      <c r="AA1863" s="40">
        <f>AA1836*Settings!$C$13*(INDEX(AA$420:AA$431,$D1863))</f>
        <v/>
      </c>
      <c r="AB1863" s="40">
        <f>AB1836*Settings!$C$13*(INDEX(AB$420:AB$431,$D1863))</f>
        <v/>
      </c>
      <c r="AC1863" s="40">
        <f>AC1836*Settings!$C$13*(INDEX(AC$420:AC$431,$D1863))</f>
        <v/>
      </c>
      <c r="AD1863" s="40">
        <f>AD1836*Settings!$C$13*(INDEX(AD$420:AD$431,$D1863))</f>
        <v/>
      </c>
      <c r="AF1863" s="11">
        <f>CodePrefix&amp;$A1863&amp;IF($C1863="","","."&amp;$C1863&amp;"."&amp;$B1863)&amp;INDEX(VarEnd,MATCH($A1863,VarKey,0))&amp;AF$5</f>
        <v/>
      </c>
      <c r="AG1863" s="39">
        <f>AG1836*Settings!$C$13*(INDEX(AG$420:AG$431,$D1863))</f>
        <v/>
      </c>
      <c r="AH1863" s="40">
        <f>AH1836*Settings!$C$13*(INDEX(AH$420:AH$431,$D1863))</f>
        <v/>
      </c>
      <c r="AI1863" s="40">
        <f>AI1836*Settings!$C$13*(INDEX(AI$420:AI$431,$D1863))</f>
        <v/>
      </c>
      <c r="AJ1863" s="40">
        <f>AJ1836*Settings!$C$13*(INDEX(AJ$420:AJ$431,$D1863))</f>
        <v/>
      </c>
      <c r="AK1863" s="40">
        <f>AK1836*Settings!$C$13*(INDEX(AK$420:AK$431,$D1863))</f>
        <v/>
      </c>
      <c r="AL1863" s="40">
        <f>AL1836*Settings!$C$13*(INDEX(AL$420:AL$431,$D1863))</f>
        <v/>
      </c>
      <c r="AM1863" s="40">
        <f>AM1836*Settings!$C$13*(INDEX(AM$420:AM$431,$D1863))</f>
        <v/>
      </c>
      <c r="AN1863" s="40">
        <f>AN1836*Settings!$C$13*(INDEX(AN$420:AN$431,$D1863))</f>
        <v/>
      </c>
      <c r="AO1863" s="40">
        <f>AO1836*Settings!$C$13*(INDEX(AO$420:AO$431,$D1863))</f>
        <v/>
      </c>
      <c r="AP1863" s="40">
        <f>AP1836*Settings!$C$13*(INDEX(AP$420:AP$431,$D1863))</f>
        <v/>
      </c>
      <c r="AQ1863" s="40">
        <f>AQ1836*Settings!$C$13*(INDEX(AQ$420:AQ$431,$D1863))</f>
        <v/>
      </c>
      <c r="AR1863" s="40">
        <f>AR1836*Settings!$C$13*(INDEX(AR$420:AR$431,$D1863))</f>
        <v/>
      </c>
      <c r="AS1863" s="40">
        <f>AS1836*Settings!$C$13*(INDEX(AS$420:AS$431,$D1863))</f>
        <v/>
      </c>
      <c r="AT1863" s="40">
        <f>AT1836*Settings!$C$13*(INDEX(AT$420:AT$431,$D1863))</f>
        <v/>
      </c>
      <c r="AU1863" s="40">
        <f>AU1836*Settings!$C$13*(INDEX(AU$420:AU$431,$D1863))</f>
        <v/>
      </c>
      <c r="AV1863" s="40">
        <f>AV1836*Settings!$C$13*(INDEX(AV$420:AV$431,$D1863))</f>
        <v/>
      </c>
      <c r="AW1863" s="40">
        <f>AW1836*Settings!$C$13*(INDEX(AW$420:AW$431,$D1863))</f>
        <v/>
      </c>
      <c r="AX1863" s="40">
        <f>AX1836*Settings!$C$13*(INDEX(AX$420:AX$431,$D1863))</f>
        <v/>
      </c>
      <c r="AY1863" s="40">
        <f>AY1836*Settings!$C$13*(INDEX(AY$420:AY$431,$D1863))</f>
        <v/>
      </c>
    </row>
    <row r="1864" hidden="1" outlineLevel="2">
      <c r="A1864" s="14" t="inlineStr">
        <is>
          <t>rsub</t>
        </is>
      </c>
      <c r="B1864" s="14" t="inlineStr">
        <is>
          <t>bio</t>
        </is>
      </c>
      <c r="C1864" s="14" t="inlineStr">
        <is>
          <t>srv</t>
        </is>
      </c>
      <c r="D1864" s="32">
        <f>INDEX(Inputs!$U$5:$U$132,MATCH($B1864&amp;"|"&amp;$C1864,Inputs!$A$5:$A$132,0))</f>
        <v/>
      </c>
      <c r="E1864" s="36" t="n"/>
      <c r="F1864" s="36" t="n"/>
      <c r="G1864" s="36" t="n"/>
      <c r="H1864" s="14">
        <f>INDEX(VarLab,MATCH($A1864,VarKey,0))&amp;INDEX(MemLab,MATCH($C1864&amp;"|"&amp;$B1864,MemKey,0))</f>
        <v/>
      </c>
      <c r="I1864" s="14">
        <f>INDEX(VarUnit,MATCH($A1864,VarKey,0))</f>
        <v/>
      </c>
      <c r="J1864" s="14">
        <f>INDEX(VarSrc,MATCH($A1864,VarKey,0))</f>
        <v/>
      </c>
      <c r="K1864" s="11">
        <f>CodePrefix&amp;$A1864&amp;IF($C1864="","","."&amp;$C1864&amp;"."&amp;$B1864)&amp;INDEX(VarEnd,MATCH($A1864,VarKey,0))&amp;K$5</f>
        <v/>
      </c>
      <c r="L1864" s="39">
        <f>L1837*Settings!$C$13*(INDEX(L$420:L$431,$D1864))</f>
        <v/>
      </c>
      <c r="M1864" s="40">
        <f>M1837*Settings!$C$13*(INDEX(M$420:M$431,$D1864))</f>
        <v/>
      </c>
      <c r="N1864" s="40">
        <f>N1837*Settings!$C$13*(INDEX(N$420:N$431,$D1864))</f>
        <v/>
      </c>
      <c r="O1864" s="40">
        <f>O1837*Settings!$C$13*(INDEX(O$420:O$431,$D1864))</f>
        <v/>
      </c>
      <c r="P1864" s="40">
        <f>P1837*Settings!$C$13*(INDEX(P$420:P$431,$D1864))</f>
        <v/>
      </c>
      <c r="Q1864" s="40">
        <f>Q1837*Settings!$C$13*(INDEX(Q$420:Q$431,$D1864))</f>
        <v/>
      </c>
      <c r="R1864" s="40">
        <f>R1837*Settings!$C$13*(INDEX(R$420:R$431,$D1864))</f>
        <v/>
      </c>
      <c r="S1864" s="40">
        <f>S1837*Settings!$C$13*(INDEX(S$420:S$431,$D1864))</f>
        <v/>
      </c>
      <c r="T1864" s="40">
        <f>T1837*Settings!$C$13*(INDEX(T$420:T$431,$D1864))</f>
        <v/>
      </c>
      <c r="U1864" s="40">
        <f>U1837*Settings!$C$13*(INDEX(U$420:U$431,$D1864))</f>
        <v/>
      </c>
      <c r="V1864" s="40">
        <f>V1837*Settings!$C$13*(INDEX(V$420:V$431,$D1864))</f>
        <v/>
      </c>
      <c r="W1864" s="40">
        <f>W1837*Settings!$C$13*(INDEX(W$420:W$431,$D1864))</f>
        <v/>
      </c>
      <c r="X1864" s="40">
        <f>X1837*Settings!$C$13*(INDEX(X$420:X$431,$D1864))</f>
        <v/>
      </c>
      <c r="Y1864" s="40">
        <f>Y1837*Settings!$C$13*(INDEX(Y$420:Y$431,$D1864))</f>
        <v/>
      </c>
      <c r="Z1864" s="40">
        <f>Z1837*Settings!$C$13*(INDEX(Z$420:Z$431,$D1864))</f>
        <v/>
      </c>
      <c r="AA1864" s="40">
        <f>AA1837*Settings!$C$13*(INDEX(AA$420:AA$431,$D1864))</f>
        <v/>
      </c>
      <c r="AB1864" s="40">
        <f>AB1837*Settings!$C$13*(INDEX(AB$420:AB$431,$D1864))</f>
        <v/>
      </c>
      <c r="AC1864" s="40">
        <f>AC1837*Settings!$C$13*(INDEX(AC$420:AC$431,$D1864))</f>
        <v/>
      </c>
      <c r="AD1864" s="40">
        <f>AD1837*Settings!$C$13*(INDEX(AD$420:AD$431,$D1864))</f>
        <v/>
      </c>
      <c r="AF1864" s="11">
        <f>CodePrefix&amp;$A1864&amp;IF($C1864="","","."&amp;$C1864&amp;"."&amp;$B1864)&amp;INDEX(VarEnd,MATCH($A1864,VarKey,0))&amp;AF$5</f>
        <v/>
      </c>
      <c r="AG1864" s="39">
        <f>AG1837*Settings!$C$13*(INDEX(AG$420:AG$431,$D1864))</f>
        <v/>
      </c>
      <c r="AH1864" s="40">
        <f>AH1837*Settings!$C$13*(INDEX(AH$420:AH$431,$D1864))</f>
        <v/>
      </c>
      <c r="AI1864" s="40">
        <f>AI1837*Settings!$C$13*(INDEX(AI$420:AI$431,$D1864))</f>
        <v/>
      </c>
      <c r="AJ1864" s="40">
        <f>AJ1837*Settings!$C$13*(INDEX(AJ$420:AJ$431,$D1864))</f>
        <v/>
      </c>
      <c r="AK1864" s="40">
        <f>AK1837*Settings!$C$13*(INDEX(AK$420:AK$431,$D1864))</f>
        <v/>
      </c>
      <c r="AL1864" s="40">
        <f>AL1837*Settings!$C$13*(INDEX(AL$420:AL$431,$D1864))</f>
        <v/>
      </c>
      <c r="AM1864" s="40">
        <f>AM1837*Settings!$C$13*(INDEX(AM$420:AM$431,$D1864))</f>
        <v/>
      </c>
      <c r="AN1864" s="40">
        <f>AN1837*Settings!$C$13*(INDEX(AN$420:AN$431,$D1864))</f>
        <v/>
      </c>
      <c r="AO1864" s="40">
        <f>AO1837*Settings!$C$13*(INDEX(AO$420:AO$431,$D1864))</f>
        <v/>
      </c>
      <c r="AP1864" s="40">
        <f>AP1837*Settings!$C$13*(INDEX(AP$420:AP$431,$D1864))</f>
        <v/>
      </c>
      <c r="AQ1864" s="40">
        <f>AQ1837*Settings!$C$13*(INDEX(AQ$420:AQ$431,$D1864))</f>
        <v/>
      </c>
      <c r="AR1864" s="40">
        <f>AR1837*Settings!$C$13*(INDEX(AR$420:AR$431,$D1864))</f>
        <v/>
      </c>
      <c r="AS1864" s="40">
        <f>AS1837*Settings!$C$13*(INDEX(AS$420:AS$431,$D1864))</f>
        <v/>
      </c>
      <c r="AT1864" s="40">
        <f>AT1837*Settings!$C$13*(INDEX(AT$420:AT$431,$D1864))</f>
        <v/>
      </c>
      <c r="AU1864" s="40">
        <f>AU1837*Settings!$C$13*(INDEX(AU$420:AU$431,$D1864))</f>
        <v/>
      </c>
      <c r="AV1864" s="40">
        <f>AV1837*Settings!$C$13*(INDEX(AV$420:AV$431,$D1864))</f>
        <v/>
      </c>
      <c r="AW1864" s="40">
        <f>AW1837*Settings!$C$13*(INDEX(AW$420:AW$431,$D1864))</f>
        <v/>
      </c>
      <c r="AX1864" s="40">
        <f>AX1837*Settings!$C$13*(INDEX(AX$420:AX$431,$D1864))</f>
        <v/>
      </c>
      <c r="AY1864" s="40">
        <f>AY1837*Settings!$C$13*(INDEX(AY$420:AY$431,$D1864))</f>
        <v/>
      </c>
    </row>
    <row r="1865" hidden="1" outlineLevel="2"/>
    <row r="1866" hidden="1" outlineLevel="2">
      <c r="A1866" s="14" t="inlineStr">
        <is>
          <t>rnew</t>
        </is>
      </c>
      <c r="B1866" s="14" t="inlineStr">
        <is>
          <t>coa</t>
        </is>
      </c>
      <c r="C1866" s="14" t="inlineStr">
        <is>
          <t>srv</t>
        </is>
      </c>
      <c r="D1866" s="32">
        <f>INDEX(Inputs!$V$5:$V$132,MATCH($B1866&amp;"|"&amp;$C1866,Inputs!$A$5:$A$132,0))</f>
        <v/>
      </c>
      <c r="E1866" s="36" t="n"/>
      <c r="F1866" s="36" t="n"/>
      <c r="G1866" s="36" t="n"/>
      <c r="H1866" s="14">
        <f>INDEX(VarLab,MATCH($A1866,VarKey,0))&amp;INDEX(MemLab,MATCH($C1866&amp;"|"&amp;$B1866,MemKey,0))</f>
        <v/>
      </c>
      <c r="I1866" s="14">
        <f>INDEX(VarUnit,MATCH($A1866,VarKey,0))</f>
        <v/>
      </c>
      <c r="J1866" s="14">
        <f>INDEX(VarSrc,MATCH($A1866,VarKey,0))</f>
        <v/>
      </c>
      <c r="K1866" s="11">
        <f>CodePrefix&amp;$A1866&amp;IF($C1866="","","."&amp;$C1866&amp;"."&amp;$B1866)&amp;INDEX(VarEnd,MATCH($A1866,VarKey,0))&amp;K$5</f>
        <v/>
      </c>
      <c r="L1866" s="39">
        <f>L1830*Settings!$C$13*(L1758+L1776+L1767*L$201+L1785*$D1866)</f>
        <v/>
      </c>
      <c r="M1866" s="40">
        <f>M1830*Settings!$C$13*(M1758+M1776+M1767*M$201+M1785*$D1866)</f>
        <v/>
      </c>
      <c r="N1866" s="40">
        <f>N1830*Settings!$C$13*(N1758+N1776+N1767*N$201+N1785*$D1866)</f>
        <v/>
      </c>
      <c r="O1866" s="40">
        <f>O1830*Settings!$C$13*(O1758+O1776+O1767*O$201+O1785*$D1866)</f>
        <v/>
      </c>
      <c r="P1866" s="40">
        <f>P1830*Settings!$C$13*(P1758+P1776+P1767*P$201+P1785*$D1866)</f>
        <v/>
      </c>
      <c r="Q1866" s="40">
        <f>Q1830*Settings!$C$13*(Q1758+Q1776+Q1767*Q$201+Q1785*$D1866)</f>
        <v/>
      </c>
      <c r="R1866" s="40">
        <f>R1830*Settings!$C$13*(R1758+R1776+R1767*R$201+R1785*$D1866)</f>
        <v/>
      </c>
      <c r="S1866" s="40">
        <f>S1830*Settings!$C$13*(S1758+S1776+S1767*S$201+S1785*$D1866)</f>
        <v/>
      </c>
      <c r="T1866" s="40">
        <f>T1830*Settings!$C$13*(T1758+T1776+T1767*T$201+T1785*$D1866)</f>
        <v/>
      </c>
      <c r="U1866" s="40">
        <f>U1830*Settings!$C$13*(U1758+U1776+U1767*U$201+U1785*$D1866)</f>
        <v/>
      </c>
      <c r="V1866" s="40">
        <f>V1830*Settings!$C$13*(V1758+V1776+V1767*V$201+V1785*$D1866)</f>
        <v/>
      </c>
      <c r="W1866" s="40">
        <f>W1830*Settings!$C$13*(W1758+W1776+W1767*W$201+W1785*$D1866)</f>
        <v/>
      </c>
      <c r="X1866" s="40">
        <f>X1830*Settings!$C$13*(X1758+X1776+X1767*X$201+X1785*$D1866)</f>
        <v/>
      </c>
      <c r="Y1866" s="40">
        <f>Y1830*Settings!$C$13*(Y1758+Y1776+Y1767*Y$201+Y1785*$D1866)</f>
        <v/>
      </c>
      <c r="Z1866" s="40">
        <f>Z1830*Settings!$C$13*(Z1758+Z1776+Z1767*Z$201+Z1785*$D1866)</f>
        <v/>
      </c>
      <c r="AA1866" s="40">
        <f>AA1830*Settings!$C$13*(AA1758+AA1776+AA1767*AA$201+AA1785*$D1866)</f>
        <v/>
      </c>
      <c r="AB1866" s="40">
        <f>AB1830*Settings!$C$13*(AB1758+AB1776+AB1767*AB$201+AB1785*$D1866)</f>
        <v/>
      </c>
      <c r="AC1866" s="40">
        <f>AC1830*Settings!$C$13*(AC1758+AC1776+AC1767*AC$201+AC1785*$D1866)</f>
        <v/>
      </c>
      <c r="AD1866" s="40">
        <f>AD1830*Settings!$C$13*(AD1758+AD1776+AD1767*AD$201+AD1785*$D1866)</f>
        <v/>
      </c>
      <c r="AF1866" s="11">
        <f>CodePrefix&amp;$A1866&amp;IF($C1866="","","."&amp;$C1866&amp;"."&amp;$B1866)&amp;INDEX(VarEnd,MATCH($A1866,VarKey,0))&amp;AF$5</f>
        <v/>
      </c>
      <c r="AG1866" s="39">
        <f>AG1830*Settings!$C$13*(AG1758+AG1776+AG1767*AG$201+AG1785*$D1866)</f>
        <v/>
      </c>
      <c r="AH1866" s="40">
        <f>AH1830*Settings!$C$13*(AH1758+AH1776+AH1767*AH$201+AH1785*$D1866)</f>
        <v/>
      </c>
      <c r="AI1866" s="40">
        <f>AI1830*Settings!$C$13*(AI1758+AI1776+AI1767*AI$201+AI1785*$D1866)</f>
        <v/>
      </c>
      <c r="AJ1866" s="40">
        <f>AJ1830*Settings!$C$13*(AJ1758+AJ1776+AJ1767*AJ$201+AJ1785*$D1866)</f>
        <v/>
      </c>
      <c r="AK1866" s="40">
        <f>AK1830*Settings!$C$13*(AK1758+AK1776+AK1767*AK$201+AK1785*$D1866)</f>
        <v/>
      </c>
      <c r="AL1866" s="40">
        <f>AL1830*Settings!$C$13*(AL1758+AL1776+AL1767*AL$201+AL1785*$D1866)</f>
        <v/>
      </c>
      <c r="AM1866" s="40">
        <f>AM1830*Settings!$C$13*(AM1758+AM1776+AM1767*AM$201+AM1785*$D1866)</f>
        <v/>
      </c>
      <c r="AN1866" s="40">
        <f>AN1830*Settings!$C$13*(AN1758+AN1776+AN1767*AN$201+AN1785*$D1866)</f>
        <v/>
      </c>
      <c r="AO1866" s="40">
        <f>AO1830*Settings!$C$13*(AO1758+AO1776+AO1767*AO$201+AO1785*$D1866)</f>
        <v/>
      </c>
      <c r="AP1866" s="40">
        <f>AP1830*Settings!$C$13*(AP1758+AP1776+AP1767*AP$201+AP1785*$D1866)</f>
        <v/>
      </c>
      <c r="AQ1866" s="40">
        <f>AQ1830*Settings!$C$13*(AQ1758+AQ1776+AQ1767*AQ$201+AQ1785*$D1866)</f>
        <v/>
      </c>
      <c r="AR1866" s="40">
        <f>AR1830*Settings!$C$13*(AR1758+AR1776+AR1767*AR$201+AR1785*$D1866)</f>
        <v/>
      </c>
      <c r="AS1866" s="40">
        <f>AS1830*Settings!$C$13*(AS1758+AS1776+AS1767*AS$201+AS1785*$D1866)</f>
        <v/>
      </c>
      <c r="AT1866" s="40">
        <f>AT1830*Settings!$C$13*(AT1758+AT1776+AT1767*AT$201+AT1785*$D1866)</f>
        <v/>
      </c>
      <c r="AU1866" s="40">
        <f>AU1830*Settings!$C$13*(AU1758+AU1776+AU1767*AU$201+AU1785*$D1866)</f>
        <v/>
      </c>
      <c r="AV1866" s="40">
        <f>AV1830*Settings!$C$13*(AV1758+AV1776+AV1767*AV$201+AV1785*$D1866)</f>
        <v/>
      </c>
      <c r="AW1866" s="40">
        <f>AW1830*Settings!$C$13*(AW1758+AW1776+AW1767*AW$201+AW1785*$D1866)</f>
        <v/>
      </c>
      <c r="AX1866" s="40">
        <f>AX1830*Settings!$C$13*(AX1758+AX1776+AX1767*AX$201+AX1785*$D1866)</f>
        <v/>
      </c>
      <c r="AY1866" s="40">
        <f>AY1830*Settings!$C$13*(AY1758+AY1776+AY1767*AY$201+AY1785*$D1866)</f>
        <v/>
      </c>
    </row>
    <row r="1867" hidden="1" outlineLevel="2">
      <c r="A1867" s="14" t="inlineStr">
        <is>
          <t>rnew</t>
        </is>
      </c>
      <c r="B1867" s="14" t="inlineStr">
        <is>
          <t>nga</t>
        </is>
      </c>
      <c r="C1867" s="14" t="inlineStr">
        <is>
          <t>srv</t>
        </is>
      </c>
      <c r="D1867" s="32">
        <f>INDEX(Inputs!$V$5:$V$132,MATCH($B1867&amp;"|"&amp;$C1867,Inputs!$A$5:$A$132,0))</f>
        <v/>
      </c>
      <c r="E1867" s="36" t="n"/>
      <c r="F1867" s="36" t="n"/>
      <c r="G1867" s="36" t="n"/>
      <c r="H1867" s="14">
        <f>INDEX(VarLab,MATCH($A1867,VarKey,0))&amp;INDEX(MemLab,MATCH($C1867&amp;"|"&amp;$B1867,MemKey,0))</f>
        <v/>
      </c>
      <c r="I1867" s="14">
        <f>INDEX(VarUnit,MATCH($A1867,VarKey,0))</f>
        <v/>
      </c>
      <c r="J1867" s="14">
        <f>INDEX(VarSrc,MATCH($A1867,VarKey,0))</f>
        <v/>
      </c>
      <c r="K1867" s="11">
        <f>CodePrefix&amp;$A1867&amp;IF($C1867="","","."&amp;$C1867&amp;"."&amp;$B1867)&amp;INDEX(VarEnd,MATCH($A1867,VarKey,0))&amp;K$5</f>
        <v/>
      </c>
      <c r="L1867" s="39">
        <f>L1831*Settings!$C$13*(L1759+L1777+L1768*L$201+L1786*$D1867)</f>
        <v/>
      </c>
      <c r="M1867" s="40">
        <f>M1831*Settings!$C$13*(M1759+M1777+M1768*M$201+M1786*$D1867)</f>
        <v/>
      </c>
      <c r="N1867" s="40">
        <f>N1831*Settings!$C$13*(N1759+N1777+N1768*N$201+N1786*$D1867)</f>
        <v/>
      </c>
      <c r="O1867" s="40">
        <f>O1831*Settings!$C$13*(O1759+O1777+O1768*O$201+O1786*$D1867)</f>
        <v/>
      </c>
      <c r="P1867" s="40">
        <f>P1831*Settings!$C$13*(P1759+P1777+P1768*P$201+P1786*$D1867)</f>
        <v/>
      </c>
      <c r="Q1867" s="40">
        <f>Q1831*Settings!$C$13*(Q1759+Q1777+Q1768*Q$201+Q1786*$D1867)</f>
        <v/>
      </c>
      <c r="R1867" s="40">
        <f>R1831*Settings!$C$13*(R1759+R1777+R1768*R$201+R1786*$D1867)</f>
        <v/>
      </c>
      <c r="S1867" s="40">
        <f>S1831*Settings!$C$13*(S1759+S1777+S1768*S$201+S1786*$D1867)</f>
        <v/>
      </c>
      <c r="T1867" s="40">
        <f>T1831*Settings!$C$13*(T1759+T1777+T1768*T$201+T1786*$D1867)</f>
        <v/>
      </c>
      <c r="U1867" s="40">
        <f>U1831*Settings!$C$13*(U1759+U1777+U1768*U$201+U1786*$D1867)</f>
        <v/>
      </c>
      <c r="V1867" s="40">
        <f>V1831*Settings!$C$13*(V1759+V1777+V1768*V$201+V1786*$D1867)</f>
        <v/>
      </c>
      <c r="W1867" s="40">
        <f>W1831*Settings!$C$13*(W1759+W1777+W1768*W$201+W1786*$D1867)</f>
        <v/>
      </c>
      <c r="X1867" s="40">
        <f>X1831*Settings!$C$13*(X1759+X1777+X1768*X$201+X1786*$D1867)</f>
        <v/>
      </c>
      <c r="Y1867" s="40">
        <f>Y1831*Settings!$C$13*(Y1759+Y1777+Y1768*Y$201+Y1786*$D1867)</f>
        <v/>
      </c>
      <c r="Z1867" s="40">
        <f>Z1831*Settings!$C$13*(Z1759+Z1777+Z1768*Z$201+Z1786*$D1867)</f>
        <v/>
      </c>
      <c r="AA1867" s="40">
        <f>AA1831*Settings!$C$13*(AA1759+AA1777+AA1768*AA$201+AA1786*$D1867)</f>
        <v/>
      </c>
      <c r="AB1867" s="40">
        <f>AB1831*Settings!$C$13*(AB1759+AB1777+AB1768*AB$201+AB1786*$D1867)</f>
        <v/>
      </c>
      <c r="AC1867" s="40">
        <f>AC1831*Settings!$C$13*(AC1759+AC1777+AC1768*AC$201+AC1786*$D1867)</f>
        <v/>
      </c>
      <c r="AD1867" s="40">
        <f>AD1831*Settings!$C$13*(AD1759+AD1777+AD1768*AD$201+AD1786*$D1867)</f>
        <v/>
      </c>
      <c r="AF1867" s="11">
        <f>CodePrefix&amp;$A1867&amp;IF($C1867="","","."&amp;$C1867&amp;"."&amp;$B1867)&amp;INDEX(VarEnd,MATCH($A1867,VarKey,0))&amp;AF$5</f>
        <v/>
      </c>
      <c r="AG1867" s="39">
        <f>AG1831*Settings!$C$13*(AG1759+AG1777+AG1768*AG$201+AG1786*$D1867)</f>
        <v/>
      </c>
      <c r="AH1867" s="40">
        <f>AH1831*Settings!$C$13*(AH1759+AH1777+AH1768*AH$201+AH1786*$D1867)</f>
        <v/>
      </c>
      <c r="AI1867" s="40">
        <f>AI1831*Settings!$C$13*(AI1759+AI1777+AI1768*AI$201+AI1786*$D1867)</f>
        <v/>
      </c>
      <c r="AJ1867" s="40">
        <f>AJ1831*Settings!$C$13*(AJ1759+AJ1777+AJ1768*AJ$201+AJ1786*$D1867)</f>
        <v/>
      </c>
      <c r="AK1867" s="40">
        <f>AK1831*Settings!$C$13*(AK1759+AK1777+AK1768*AK$201+AK1786*$D1867)</f>
        <v/>
      </c>
      <c r="AL1867" s="40">
        <f>AL1831*Settings!$C$13*(AL1759+AL1777+AL1768*AL$201+AL1786*$D1867)</f>
        <v/>
      </c>
      <c r="AM1867" s="40">
        <f>AM1831*Settings!$C$13*(AM1759+AM1777+AM1768*AM$201+AM1786*$D1867)</f>
        <v/>
      </c>
      <c r="AN1867" s="40">
        <f>AN1831*Settings!$C$13*(AN1759+AN1777+AN1768*AN$201+AN1786*$D1867)</f>
        <v/>
      </c>
      <c r="AO1867" s="40">
        <f>AO1831*Settings!$C$13*(AO1759+AO1777+AO1768*AO$201+AO1786*$D1867)</f>
        <v/>
      </c>
      <c r="AP1867" s="40">
        <f>AP1831*Settings!$C$13*(AP1759+AP1777+AP1768*AP$201+AP1786*$D1867)</f>
        <v/>
      </c>
      <c r="AQ1867" s="40">
        <f>AQ1831*Settings!$C$13*(AQ1759+AQ1777+AQ1768*AQ$201+AQ1786*$D1867)</f>
        <v/>
      </c>
      <c r="AR1867" s="40">
        <f>AR1831*Settings!$C$13*(AR1759+AR1777+AR1768*AR$201+AR1786*$D1867)</f>
        <v/>
      </c>
      <c r="AS1867" s="40">
        <f>AS1831*Settings!$C$13*(AS1759+AS1777+AS1768*AS$201+AS1786*$D1867)</f>
        <v/>
      </c>
      <c r="AT1867" s="40">
        <f>AT1831*Settings!$C$13*(AT1759+AT1777+AT1768*AT$201+AT1786*$D1867)</f>
        <v/>
      </c>
      <c r="AU1867" s="40">
        <f>AU1831*Settings!$C$13*(AU1759+AU1777+AU1768*AU$201+AU1786*$D1867)</f>
        <v/>
      </c>
      <c r="AV1867" s="40">
        <f>AV1831*Settings!$C$13*(AV1759+AV1777+AV1768*AV$201+AV1786*$D1867)</f>
        <v/>
      </c>
      <c r="AW1867" s="40">
        <f>AW1831*Settings!$C$13*(AW1759+AW1777+AW1768*AW$201+AW1786*$D1867)</f>
        <v/>
      </c>
      <c r="AX1867" s="40">
        <f>AX1831*Settings!$C$13*(AX1759+AX1777+AX1768*AX$201+AX1786*$D1867)</f>
        <v/>
      </c>
      <c r="AY1867" s="40">
        <f>AY1831*Settings!$C$13*(AY1759+AY1777+AY1768*AY$201+AY1786*$D1867)</f>
        <v/>
      </c>
    </row>
    <row r="1868" hidden="1" outlineLevel="2">
      <c r="A1868" s="14" t="inlineStr">
        <is>
          <t>rnew</t>
        </is>
      </c>
      <c r="B1868" s="14" t="inlineStr">
        <is>
          <t>gso</t>
        </is>
      </c>
      <c r="C1868" s="14" t="inlineStr">
        <is>
          <t>srv</t>
        </is>
      </c>
      <c r="D1868" s="32">
        <f>INDEX(Inputs!$V$5:$V$132,MATCH($B1868&amp;"|"&amp;$C1868,Inputs!$A$5:$A$132,0))</f>
        <v/>
      </c>
      <c r="E1868" s="36" t="n"/>
      <c r="F1868" s="36" t="n"/>
      <c r="G1868" s="36" t="n"/>
      <c r="H1868" s="14">
        <f>INDEX(VarLab,MATCH($A1868,VarKey,0))&amp;INDEX(MemLab,MATCH($C1868&amp;"|"&amp;$B1868,MemKey,0))</f>
        <v/>
      </c>
      <c r="I1868" s="14">
        <f>INDEX(VarUnit,MATCH($A1868,VarKey,0))</f>
        <v/>
      </c>
      <c r="J1868" s="14">
        <f>INDEX(VarSrc,MATCH($A1868,VarKey,0))</f>
        <v/>
      </c>
      <c r="K1868" s="11">
        <f>CodePrefix&amp;$A1868&amp;IF($C1868="","","."&amp;$C1868&amp;"."&amp;$B1868)&amp;INDEX(VarEnd,MATCH($A1868,VarKey,0))&amp;K$5</f>
        <v/>
      </c>
      <c r="L1868" s="39">
        <f>L1832*Settings!$C$13*(L1760+L1778+L1769*L$201+L1787*$D1868)</f>
        <v/>
      </c>
      <c r="M1868" s="40">
        <f>M1832*Settings!$C$13*(M1760+M1778+M1769*M$201+M1787*$D1868)</f>
        <v/>
      </c>
      <c r="N1868" s="40">
        <f>N1832*Settings!$C$13*(N1760+N1778+N1769*N$201+N1787*$D1868)</f>
        <v/>
      </c>
      <c r="O1868" s="40">
        <f>O1832*Settings!$C$13*(O1760+O1778+O1769*O$201+O1787*$D1868)</f>
        <v/>
      </c>
      <c r="P1868" s="40">
        <f>P1832*Settings!$C$13*(P1760+P1778+P1769*P$201+P1787*$D1868)</f>
        <v/>
      </c>
      <c r="Q1868" s="40">
        <f>Q1832*Settings!$C$13*(Q1760+Q1778+Q1769*Q$201+Q1787*$D1868)</f>
        <v/>
      </c>
      <c r="R1868" s="40">
        <f>R1832*Settings!$C$13*(R1760+R1778+R1769*R$201+R1787*$D1868)</f>
        <v/>
      </c>
      <c r="S1868" s="40">
        <f>S1832*Settings!$C$13*(S1760+S1778+S1769*S$201+S1787*$D1868)</f>
        <v/>
      </c>
      <c r="T1868" s="40">
        <f>T1832*Settings!$C$13*(T1760+T1778+T1769*T$201+T1787*$D1868)</f>
        <v/>
      </c>
      <c r="U1868" s="40">
        <f>U1832*Settings!$C$13*(U1760+U1778+U1769*U$201+U1787*$D1868)</f>
        <v/>
      </c>
      <c r="V1868" s="40">
        <f>V1832*Settings!$C$13*(V1760+V1778+V1769*V$201+V1787*$D1868)</f>
        <v/>
      </c>
      <c r="W1868" s="40">
        <f>W1832*Settings!$C$13*(W1760+W1778+W1769*W$201+W1787*$D1868)</f>
        <v/>
      </c>
      <c r="X1868" s="40">
        <f>X1832*Settings!$C$13*(X1760+X1778+X1769*X$201+X1787*$D1868)</f>
        <v/>
      </c>
      <c r="Y1868" s="40">
        <f>Y1832*Settings!$C$13*(Y1760+Y1778+Y1769*Y$201+Y1787*$D1868)</f>
        <v/>
      </c>
      <c r="Z1868" s="40">
        <f>Z1832*Settings!$C$13*(Z1760+Z1778+Z1769*Z$201+Z1787*$D1868)</f>
        <v/>
      </c>
      <c r="AA1868" s="40">
        <f>AA1832*Settings!$C$13*(AA1760+AA1778+AA1769*AA$201+AA1787*$D1868)</f>
        <v/>
      </c>
      <c r="AB1868" s="40">
        <f>AB1832*Settings!$C$13*(AB1760+AB1778+AB1769*AB$201+AB1787*$D1868)</f>
        <v/>
      </c>
      <c r="AC1868" s="40">
        <f>AC1832*Settings!$C$13*(AC1760+AC1778+AC1769*AC$201+AC1787*$D1868)</f>
        <v/>
      </c>
      <c r="AD1868" s="40">
        <f>AD1832*Settings!$C$13*(AD1760+AD1778+AD1769*AD$201+AD1787*$D1868)</f>
        <v/>
      </c>
      <c r="AF1868" s="11">
        <f>CodePrefix&amp;$A1868&amp;IF($C1868="","","."&amp;$C1868&amp;"."&amp;$B1868)&amp;INDEX(VarEnd,MATCH($A1868,VarKey,0))&amp;AF$5</f>
        <v/>
      </c>
      <c r="AG1868" s="39">
        <f>AG1832*Settings!$C$13*(AG1760+AG1778+AG1769*AG$201+AG1787*$D1868)</f>
        <v/>
      </c>
      <c r="AH1868" s="40">
        <f>AH1832*Settings!$C$13*(AH1760+AH1778+AH1769*AH$201+AH1787*$D1868)</f>
        <v/>
      </c>
      <c r="AI1868" s="40">
        <f>AI1832*Settings!$C$13*(AI1760+AI1778+AI1769*AI$201+AI1787*$D1868)</f>
        <v/>
      </c>
      <c r="AJ1868" s="40">
        <f>AJ1832*Settings!$C$13*(AJ1760+AJ1778+AJ1769*AJ$201+AJ1787*$D1868)</f>
        <v/>
      </c>
      <c r="AK1868" s="40">
        <f>AK1832*Settings!$C$13*(AK1760+AK1778+AK1769*AK$201+AK1787*$D1868)</f>
        <v/>
      </c>
      <c r="AL1868" s="40">
        <f>AL1832*Settings!$C$13*(AL1760+AL1778+AL1769*AL$201+AL1787*$D1868)</f>
        <v/>
      </c>
      <c r="AM1868" s="40">
        <f>AM1832*Settings!$C$13*(AM1760+AM1778+AM1769*AM$201+AM1787*$D1868)</f>
        <v/>
      </c>
      <c r="AN1868" s="40">
        <f>AN1832*Settings!$C$13*(AN1760+AN1778+AN1769*AN$201+AN1787*$D1868)</f>
        <v/>
      </c>
      <c r="AO1868" s="40">
        <f>AO1832*Settings!$C$13*(AO1760+AO1778+AO1769*AO$201+AO1787*$D1868)</f>
        <v/>
      </c>
      <c r="AP1868" s="40">
        <f>AP1832*Settings!$C$13*(AP1760+AP1778+AP1769*AP$201+AP1787*$D1868)</f>
        <v/>
      </c>
      <c r="AQ1868" s="40">
        <f>AQ1832*Settings!$C$13*(AQ1760+AQ1778+AQ1769*AQ$201+AQ1787*$D1868)</f>
        <v/>
      </c>
      <c r="AR1868" s="40">
        <f>AR1832*Settings!$C$13*(AR1760+AR1778+AR1769*AR$201+AR1787*$D1868)</f>
        <v/>
      </c>
      <c r="AS1868" s="40">
        <f>AS1832*Settings!$C$13*(AS1760+AS1778+AS1769*AS$201+AS1787*$D1868)</f>
        <v/>
      </c>
      <c r="AT1868" s="40">
        <f>AT1832*Settings!$C$13*(AT1760+AT1778+AT1769*AT$201+AT1787*$D1868)</f>
        <v/>
      </c>
      <c r="AU1868" s="40">
        <f>AU1832*Settings!$C$13*(AU1760+AU1778+AU1769*AU$201+AU1787*$D1868)</f>
        <v/>
      </c>
      <c r="AV1868" s="40">
        <f>AV1832*Settings!$C$13*(AV1760+AV1778+AV1769*AV$201+AV1787*$D1868)</f>
        <v/>
      </c>
      <c r="AW1868" s="40">
        <f>AW1832*Settings!$C$13*(AW1760+AW1778+AW1769*AW$201+AW1787*$D1868)</f>
        <v/>
      </c>
      <c r="AX1868" s="40">
        <f>AX1832*Settings!$C$13*(AX1760+AX1778+AX1769*AX$201+AX1787*$D1868)</f>
        <v/>
      </c>
      <c r="AY1868" s="40">
        <f>AY1832*Settings!$C$13*(AY1760+AY1778+AY1769*AY$201+AY1787*$D1868)</f>
        <v/>
      </c>
    </row>
    <row r="1869" hidden="1" outlineLevel="2">
      <c r="A1869" s="14" t="inlineStr">
        <is>
          <t>rnew</t>
        </is>
      </c>
      <c r="B1869" s="14" t="inlineStr">
        <is>
          <t>die</t>
        </is>
      </c>
      <c r="C1869" s="14" t="inlineStr">
        <is>
          <t>srv</t>
        </is>
      </c>
      <c r="D1869" s="32">
        <f>INDEX(Inputs!$V$5:$V$132,MATCH($B1869&amp;"|"&amp;$C1869,Inputs!$A$5:$A$132,0))</f>
        <v/>
      </c>
      <c r="E1869" s="36" t="n"/>
      <c r="F1869" s="36" t="n"/>
      <c r="G1869" s="36" t="n"/>
      <c r="H1869" s="14">
        <f>INDEX(VarLab,MATCH($A1869,VarKey,0))&amp;INDEX(MemLab,MATCH($C1869&amp;"|"&amp;$B1869,MemKey,0))</f>
        <v/>
      </c>
      <c r="I1869" s="14">
        <f>INDEX(VarUnit,MATCH($A1869,VarKey,0))</f>
        <v/>
      </c>
      <c r="J1869" s="14">
        <f>INDEX(VarSrc,MATCH($A1869,VarKey,0))</f>
        <v/>
      </c>
      <c r="K1869" s="11">
        <f>CodePrefix&amp;$A1869&amp;IF($C1869="","","."&amp;$C1869&amp;"."&amp;$B1869)&amp;INDEX(VarEnd,MATCH($A1869,VarKey,0))&amp;K$5</f>
        <v/>
      </c>
      <c r="L1869" s="39">
        <f>L1833*Settings!$C$13*(L1761+L1779+L1770*L$201+L1788*$D1869)</f>
        <v/>
      </c>
      <c r="M1869" s="40">
        <f>M1833*Settings!$C$13*(M1761+M1779+M1770*M$201+M1788*$D1869)</f>
        <v/>
      </c>
      <c r="N1869" s="40">
        <f>N1833*Settings!$C$13*(N1761+N1779+N1770*N$201+N1788*$D1869)</f>
        <v/>
      </c>
      <c r="O1869" s="40">
        <f>O1833*Settings!$C$13*(O1761+O1779+O1770*O$201+O1788*$D1869)</f>
        <v/>
      </c>
      <c r="P1869" s="40">
        <f>P1833*Settings!$C$13*(P1761+P1779+P1770*P$201+P1788*$D1869)</f>
        <v/>
      </c>
      <c r="Q1869" s="40">
        <f>Q1833*Settings!$C$13*(Q1761+Q1779+Q1770*Q$201+Q1788*$D1869)</f>
        <v/>
      </c>
      <c r="R1869" s="40">
        <f>R1833*Settings!$C$13*(R1761+R1779+R1770*R$201+R1788*$D1869)</f>
        <v/>
      </c>
      <c r="S1869" s="40">
        <f>S1833*Settings!$C$13*(S1761+S1779+S1770*S$201+S1788*$D1869)</f>
        <v/>
      </c>
      <c r="T1869" s="40">
        <f>T1833*Settings!$C$13*(T1761+T1779+T1770*T$201+T1788*$D1869)</f>
        <v/>
      </c>
      <c r="U1869" s="40">
        <f>U1833*Settings!$C$13*(U1761+U1779+U1770*U$201+U1788*$D1869)</f>
        <v/>
      </c>
      <c r="V1869" s="40">
        <f>V1833*Settings!$C$13*(V1761+V1779+V1770*V$201+V1788*$D1869)</f>
        <v/>
      </c>
      <c r="W1869" s="40">
        <f>W1833*Settings!$C$13*(W1761+W1779+W1770*W$201+W1788*$D1869)</f>
        <v/>
      </c>
      <c r="X1869" s="40">
        <f>X1833*Settings!$C$13*(X1761+X1779+X1770*X$201+X1788*$D1869)</f>
        <v/>
      </c>
      <c r="Y1869" s="40">
        <f>Y1833*Settings!$C$13*(Y1761+Y1779+Y1770*Y$201+Y1788*$D1869)</f>
        <v/>
      </c>
      <c r="Z1869" s="40">
        <f>Z1833*Settings!$C$13*(Z1761+Z1779+Z1770*Z$201+Z1788*$D1869)</f>
        <v/>
      </c>
      <c r="AA1869" s="40">
        <f>AA1833*Settings!$C$13*(AA1761+AA1779+AA1770*AA$201+AA1788*$D1869)</f>
        <v/>
      </c>
      <c r="AB1869" s="40">
        <f>AB1833*Settings!$C$13*(AB1761+AB1779+AB1770*AB$201+AB1788*$D1869)</f>
        <v/>
      </c>
      <c r="AC1869" s="40">
        <f>AC1833*Settings!$C$13*(AC1761+AC1779+AC1770*AC$201+AC1788*$D1869)</f>
        <v/>
      </c>
      <c r="AD1869" s="40">
        <f>AD1833*Settings!$C$13*(AD1761+AD1779+AD1770*AD$201+AD1788*$D1869)</f>
        <v/>
      </c>
      <c r="AF1869" s="11">
        <f>CodePrefix&amp;$A1869&amp;IF($C1869="","","."&amp;$C1869&amp;"."&amp;$B1869)&amp;INDEX(VarEnd,MATCH($A1869,VarKey,0))&amp;AF$5</f>
        <v/>
      </c>
      <c r="AG1869" s="39">
        <f>AG1833*Settings!$C$13*(AG1761+AG1779+AG1770*AG$201+AG1788*$D1869)</f>
        <v/>
      </c>
      <c r="AH1869" s="40">
        <f>AH1833*Settings!$C$13*(AH1761+AH1779+AH1770*AH$201+AH1788*$D1869)</f>
        <v/>
      </c>
      <c r="AI1869" s="40">
        <f>AI1833*Settings!$C$13*(AI1761+AI1779+AI1770*AI$201+AI1788*$D1869)</f>
        <v/>
      </c>
      <c r="AJ1869" s="40">
        <f>AJ1833*Settings!$C$13*(AJ1761+AJ1779+AJ1770*AJ$201+AJ1788*$D1869)</f>
        <v/>
      </c>
      <c r="AK1869" s="40">
        <f>AK1833*Settings!$C$13*(AK1761+AK1779+AK1770*AK$201+AK1788*$D1869)</f>
        <v/>
      </c>
      <c r="AL1869" s="40">
        <f>AL1833*Settings!$C$13*(AL1761+AL1779+AL1770*AL$201+AL1788*$D1869)</f>
        <v/>
      </c>
      <c r="AM1869" s="40">
        <f>AM1833*Settings!$C$13*(AM1761+AM1779+AM1770*AM$201+AM1788*$D1869)</f>
        <v/>
      </c>
      <c r="AN1869" s="40">
        <f>AN1833*Settings!$C$13*(AN1761+AN1779+AN1770*AN$201+AN1788*$D1869)</f>
        <v/>
      </c>
      <c r="AO1869" s="40">
        <f>AO1833*Settings!$C$13*(AO1761+AO1779+AO1770*AO$201+AO1788*$D1869)</f>
        <v/>
      </c>
      <c r="AP1869" s="40">
        <f>AP1833*Settings!$C$13*(AP1761+AP1779+AP1770*AP$201+AP1788*$D1869)</f>
        <v/>
      </c>
      <c r="AQ1869" s="40">
        <f>AQ1833*Settings!$C$13*(AQ1761+AQ1779+AQ1770*AQ$201+AQ1788*$D1869)</f>
        <v/>
      </c>
      <c r="AR1869" s="40">
        <f>AR1833*Settings!$C$13*(AR1761+AR1779+AR1770*AR$201+AR1788*$D1869)</f>
        <v/>
      </c>
      <c r="AS1869" s="40">
        <f>AS1833*Settings!$C$13*(AS1761+AS1779+AS1770*AS$201+AS1788*$D1869)</f>
        <v/>
      </c>
      <c r="AT1869" s="40">
        <f>AT1833*Settings!$C$13*(AT1761+AT1779+AT1770*AT$201+AT1788*$D1869)</f>
        <v/>
      </c>
      <c r="AU1869" s="40">
        <f>AU1833*Settings!$C$13*(AU1761+AU1779+AU1770*AU$201+AU1788*$D1869)</f>
        <v/>
      </c>
      <c r="AV1869" s="40">
        <f>AV1833*Settings!$C$13*(AV1761+AV1779+AV1770*AV$201+AV1788*$D1869)</f>
        <v/>
      </c>
      <c r="AW1869" s="40">
        <f>AW1833*Settings!$C$13*(AW1761+AW1779+AW1770*AW$201+AW1788*$D1869)</f>
        <v/>
      </c>
      <c r="AX1869" s="40">
        <f>AX1833*Settings!$C$13*(AX1761+AX1779+AX1770*AX$201+AX1788*$D1869)</f>
        <v/>
      </c>
      <c r="AY1869" s="40">
        <f>AY1833*Settings!$C$13*(AY1761+AY1779+AY1770*AY$201+AY1788*$D1869)</f>
        <v/>
      </c>
    </row>
    <row r="1870" hidden="1" outlineLevel="2">
      <c r="A1870" s="14" t="inlineStr">
        <is>
          <t>rnew</t>
        </is>
      </c>
      <c r="B1870" s="14" t="inlineStr">
        <is>
          <t>lpg</t>
        </is>
      </c>
      <c r="C1870" s="14" t="inlineStr">
        <is>
          <t>srv</t>
        </is>
      </c>
      <c r="D1870" s="32">
        <f>INDEX(Inputs!$V$5:$V$132,MATCH($B1870&amp;"|"&amp;$C1870,Inputs!$A$5:$A$132,0))</f>
        <v/>
      </c>
      <c r="E1870" s="36" t="n"/>
      <c r="F1870" s="36" t="n"/>
      <c r="G1870" s="36" t="n"/>
      <c r="H1870" s="14">
        <f>INDEX(VarLab,MATCH($A1870,VarKey,0))&amp;INDEX(MemLab,MATCH($C1870&amp;"|"&amp;$B1870,MemKey,0))</f>
        <v/>
      </c>
      <c r="I1870" s="14">
        <f>INDEX(VarUnit,MATCH($A1870,VarKey,0))</f>
        <v/>
      </c>
      <c r="J1870" s="14">
        <f>INDEX(VarSrc,MATCH($A1870,VarKey,0))</f>
        <v/>
      </c>
      <c r="K1870" s="11">
        <f>CodePrefix&amp;$A1870&amp;IF($C1870="","","."&amp;$C1870&amp;"."&amp;$B1870)&amp;INDEX(VarEnd,MATCH($A1870,VarKey,0))&amp;K$5</f>
        <v/>
      </c>
      <c r="L1870" s="39">
        <f>L1834*Settings!$C$13*(L1762+L1780+L1771*L$201+L1789*$D1870)</f>
        <v/>
      </c>
      <c r="M1870" s="40">
        <f>M1834*Settings!$C$13*(M1762+M1780+M1771*M$201+M1789*$D1870)</f>
        <v/>
      </c>
      <c r="N1870" s="40">
        <f>N1834*Settings!$C$13*(N1762+N1780+N1771*N$201+N1789*$D1870)</f>
        <v/>
      </c>
      <c r="O1870" s="40">
        <f>O1834*Settings!$C$13*(O1762+O1780+O1771*O$201+O1789*$D1870)</f>
        <v/>
      </c>
      <c r="P1870" s="40">
        <f>P1834*Settings!$C$13*(P1762+P1780+P1771*P$201+P1789*$D1870)</f>
        <v/>
      </c>
      <c r="Q1870" s="40">
        <f>Q1834*Settings!$C$13*(Q1762+Q1780+Q1771*Q$201+Q1789*$D1870)</f>
        <v/>
      </c>
      <c r="R1870" s="40">
        <f>R1834*Settings!$C$13*(R1762+R1780+R1771*R$201+R1789*$D1870)</f>
        <v/>
      </c>
      <c r="S1870" s="40">
        <f>S1834*Settings!$C$13*(S1762+S1780+S1771*S$201+S1789*$D1870)</f>
        <v/>
      </c>
      <c r="T1870" s="40">
        <f>T1834*Settings!$C$13*(T1762+T1780+T1771*T$201+T1789*$D1870)</f>
        <v/>
      </c>
      <c r="U1870" s="40">
        <f>U1834*Settings!$C$13*(U1762+U1780+U1771*U$201+U1789*$D1870)</f>
        <v/>
      </c>
      <c r="V1870" s="40">
        <f>V1834*Settings!$C$13*(V1762+V1780+V1771*V$201+V1789*$D1870)</f>
        <v/>
      </c>
      <c r="W1870" s="40">
        <f>W1834*Settings!$C$13*(W1762+W1780+W1771*W$201+W1789*$D1870)</f>
        <v/>
      </c>
      <c r="X1870" s="40">
        <f>X1834*Settings!$C$13*(X1762+X1780+X1771*X$201+X1789*$D1870)</f>
        <v/>
      </c>
      <c r="Y1870" s="40">
        <f>Y1834*Settings!$C$13*(Y1762+Y1780+Y1771*Y$201+Y1789*$D1870)</f>
        <v/>
      </c>
      <c r="Z1870" s="40">
        <f>Z1834*Settings!$C$13*(Z1762+Z1780+Z1771*Z$201+Z1789*$D1870)</f>
        <v/>
      </c>
      <c r="AA1870" s="40">
        <f>AA1834*Settings!$C$13*(AA1762+AA1780+AA1771*AA$201+AA1789*$D1870)</f>
        <v/>
      </c>
      <c r="AB1870" s="40">
        <f>AB1834*Settings!$C$13*(AB1762+AB1780+AB1771*AB$201+AB1789*$D1870)</f>
        <v/>
      </c>
      <c r="AC1870" s="40">
        <f>AC1834*Settings!$C$13*(AC1762+AC1780+AC1771*AC$201+AC1789*$D1870)</f>
        <v/>
      </c>
      <c r="AD1870" s="40">
        <f>AD1834*Settings!$C$13*(AD1762+AD1780+AD1771*AD$201+AD1789*$D1870)</f>
        <v/>
      </c>
      <c r="AF1870" s="11">
        <f>CodePrefix&amp;$A1870&amp;IF($C1870="","","."&amp;$C1870&amp;"."&amp;$B1870)&amp;INDEX(VarEnd,MATCH($A1870,VarKey,0))&amp;AF$5</f>
        <v/>
      </c>
      <c r="AG1870" s="39">
        <f>AG1834*Settings!$C$13*(AG1762+AG1780+AG1771*AG$201+AG1789*$D1870)</f>
        <v/>
      </c>
      <c r="AH1870" s="40">
        <f>AH1834*Settings!$C$13*(AH1762+AH1780+AH1771*AH$201+AH1789*$D1870)</f>
        <v/>
      </c>
      <c r="AI1870" s="40">
        <f>AI1834*Settings!$C$13*(AI1762+AI1780+AI1771*AI$201+AI1789*$D1870)</f>
        <v/>
      </c>
      <c r="AJ1870" s="40">
        <f>AJ1834*Settings!$C$13*(AJ1762+AJ1780+AJ1771*AJ$201+AJ1789*$D1870)</f>
        <v/>
      </c>
      <c r="AK1870" s="40">
        <f>AK1834*Settings!$C$13*(AK1762+AK1780+AK1771*AK$201+AK1789*$D1870)</f>
        <v/>
      </c>
      <c r="AL1870" s="40">
        <f>AL1834*Settings!$C$13*(AL1762+AL1780+AL1771*AL$201+AL1789*$D1870)</f>
        <v/>
      </c>
      <c r="AM1870" s="40">
        <f>AM1834*Settings!$C$13*(AM1762+AM1780+AM1771*AM$201+AM1789*$D1870)</f>
        <v/>
      </c>
      <c r="AN1870" s="40">
        <f>AN1834*Settings!$C$13*(AN1762+AN1780+AN1771*AN$201+AN1789*$D1870)</f>
        <v/>
      </c>
      <c r="AO1870" s="40">
        <f>AO1834*Settings!$C$13*(AO1762+AO1780+AO1771*AO$201+AO1789*$D1870)</f>
        <v/>
      </c>
      <c r="AP1870" s="40">
        <f>AP1834*Settings!$C$13*(AP1762+AP1780+AP1771*AP$201+AP1789*$D1870)</f>
        <v/>
      </c>
      <c r="AQ1870" s="40">
        <f>AQ1834*Settings!$C$13*(AQ1762+AQ1780+AQ1771*AQ$201+AQ1789*$D1870)</f>
        <v/>
      </c>
      <c r="AR1870" s="40">
        <f>AR1834*Settings!$C$13*(AR1762+AR1780+AR1771*AR$201+AR1789*$D1870)</f>
        <v/>
      </c>
      <c r="AS1870" s="40">
        <f>AS1834*Settings!$C$13*(AS1762+AS1780+AS1771*AS$201+AS1789*$D1870)</f>
        <v/>
      </c>
      <c r="AT1870" s="40">
        <f>AT1834*Settings!$C$13*(AT1762+AT1780+AT1771*AT$201+AT1789*$D1870)</f>
        <v/>
      </c>
      <c r="AU1870" s="40">
        <f>AU1834*Settings!$C$13*(AU1762+AU1780+AU1771*AU$201+AU1789*$D1870)</f>
        <v/>
      </c>
      <c r="AV1870" s="40">
        <f>AV1834*Settings!$C$13*(AV1762+AV1780+AV1771*AV$201+AV1789*$D1870)</f>
        <v/>
      </c>
      <c r="AW1870" s="40">
        <f>AW1834*Settings!$C$13*(AW1762+AW1780+AW1771*AW$201+AW1789*$D1870)</f>
        <v/>
      </c>
      <c r="AX1870" s="40">
        <f>AX1834*Settings!$C$13*(AX1762+AX1780+AX1771*AX$201+AX1789*$D1870)</f>
        <v/>
      </c>
      <c r="AY1870" s="40">
        <f>AY1834*Settings!$C$13*(AY1762+AY1780+AY1771*AY$201+AY1789*$D1870)</f>
        <v/>
      </c>
    </row>
    <row r="1871" hidden="1" outlineLevel="2">
      <c r="A1871" s="14" t="inlineStr">
        <is>
          <t>rnew</t>
        </is>
      </c>
      <c r="B1871" s="14" t="inlineStr">
        <is>
          <t>ker</t>
        </is>
      </c>
      <c r="C1871" s="14" t="inlineStr">
        <is>
          <t>srv</t>
        </is>
      </c>
      <c r="D1871" s="32">
        <f>INDEX(Inputs!$V$5:$V$132,MATCH($B1871&amp;"|"&amp;$C1871,Inputs!$A$5:$A$132,0))</f>
        <v/>
      </c>
      <c r="E1871" s="36" t="n"/>
      <c r="F1871" s="36" t="n"/>
      <c r="G1871" s="36" t="n"/>
      <c r="H1871" s="14">
        <f>INDEX(VarLab,MATCH($A1871,VarKey,0))&amp;INDEX(MemLab,MATCH($C1871&amp;"|"&amp;$B1871,MemKey,0))</f>
        <v/>
      </c>
      <c r="I1871" s="14">
        <f>INDEX(VarUnit,MATCH($A1871,VarKey,0))</f>
        <v/>
      </c>
      <c r="J1871" s="14">
        <f>INDEX(VarSrc,MATCH($A1871,VarKey,0))</f>
        <v/>
      </c>
      <c r="K1871" s="11">
        <f>CodePrefix&amp;$A1871&amp;IF($C1871="","","."&amp;$C1871&amp;"."&amp;$B1871)&amp;INDEX(VarEnd,MATCH($A1871,VarKey,0))&amp;K$5</f>
        <v/>
      </c>
      <c r="L1871" s="39">
        <f>L1835*Settings!$C$13*(L1763+L1781+L1772*L$201+L1790*$D1871)</f>
        <v/>
      </c>
      <c r="M1871" s="40">
        <f>M1835*Settings!$C$13*(M1763+M1781+M1772*M$201+M1790*$D1871)</f>
        <v/>
      </c>
      <c r="N1871" s="40">
        <f>N1835*Settings!$C$13*(N1763+N1781+N1772*N$201+N1790*$D1871)</f>
        <v/>
      </c>
      <c r="O1871" s="40">
        <f>O1835*Settings!$C$13*(O1763+O1781+O1772*O$201+O1790*$D1871)</f>
        <v/>
      </c>
      <c r="P1871" s="40">
        <f>P1835*Settings!$C$13*(P1763+P1781+P1772*P$201+P1790*$D1871)</f>
        <v/>
      </c>
      <c r="Q1871" s="40">
        <f>Q1835*Settings!$C$13*(Q1763+Q1781+Q1772*Q$201+Q1790*$D1871)</f>
        <v/>
      </c>
      <c r="R1871" s="40">
        <f>R1835*Settings!$C$13*(R1763+R1781+R1772*R$201+R1790*$D1871)</f>
        <v/>
      </c>
      <c r="S1871" s="40">
        <f>S1835*Settings!$C$13*(S1763+S1781+S1772*S$201+S1790*$D1871)</f>
        <v/>
      </c>
      <c r="T1871" s="40">
        <f>T1835*Settings!$C$13*(T1763+T1781+T1772*T$201+T1790*$D1871)</f>
        <v/>
      </c>
      <c r="U1871" s="40">
        <f>U1835*Settings!$C$13*(U1763+U1781+U1772*U$201+U1790*$D1871)</f>
        <v/>
      </c>
      <c r="V1871" s="40">
        <f>V1835*Settings!$C$13*(V1763+V1781+V1772*V$201+V1790*$D1871)</f>
        <v/>
      </c>
      <c r="W1871" s="40">
        <f>W1835*Settings!$C$13*(W1763+W1781+W1772*W$201+W1790*$D1871)</f>
        <v/>
      </c>
      <c r="X1871" s="40">
        <f>X1835*Settings!$C$13*(X1763+X1781+X1772*X$201+X1790*$D1871)</f>
        <v/>
      </c>
      <c r="Y1871" s="40">
        <f>Y1835*Settings!$C$13*(Y1763+Y1781+Y1772*Y$201+Y1790*$D1871)</f>
        <v/>
      </c>
      <c r="Z1871" s="40">
        <f>Z1835*Settings!$C$13*(Z1763+Z1781+Z1772*Z$201+Z1790*$D1871)</f>
        <v/>
      </c>
      <c r="AA1871" s="40">
        <f>AA1835*Settings!$C$13*(AA1763+AA1781+AA1772*AA$201+AA1790*$D1871)</f>
        <v/>
      </c>
      <c r="AB1871" s="40">
        <f>AB1835*Settings!$C$13*(AB1763+AB1781+AB1772*AB$201+AB1790*$D1871)</f>
        <v/>
      </c>
      <c r="AC1871" s="40">
        <f>AC1835*Settings!$C$13*(AC1763+AC1781+AC1772*AC$201+AC1790*$D1871)</f>
        <v/>
      </c>
      <c r="AD1871" s="40">
        <f>AD1835*Settings!$C$13*(AD1763+AD1781+AD1772*AD$201+AD1790*$D1871)</f>
        <v/>
      </c>
      <c r="AF1871" s="11">
        <f>CodePrefix&amp;$A1871&amp;IF($C1871="","","."&amp;$C1871&amp;"."&amp;$B1871)&amp;INDEX(VarEnd,MATCH($A1871,VarKey,0))&amp;AF$5</f>
        <v/>
      </c>
      <c r="AG1871" s="39">
        <f>AG1835*Settings!$C$13*(AG1763+AG1781+AG1772*AG$201+AG1790*$D1871)</f>
        <v/>
      </c>
      <c r="AH1871" s="40">
        <f>AH1835*Settings!$C$13*(AH1763+AH1781+AH1772*AH$201+AH1790*$D1871)</f>
        <v/>
      </c>
      <c r="AI1871" s="40">
        <f>AI1835*Settings!$C$13*(AI1763+AI1781+AI1772*AI$201+AI1790*$D1871)</f>
        <v/>
      </c>
      <c r="AJ1871" s="40">
        <f>AJ1835*Settings!$C$13*(AJ1763+AJ1781+AJ1772*AJ$201+AJ1790*$D1871)</f>
        <v/>
      </c>
      <c r="AK1871" s="40">
        <f>AK1835*Settings!$C$13*(AK1763+AK1781+AK1772*AK$201+AK1790*$D1871)</f>
        <v/>
      </c>
      <c r="AL1871" s="40">
        <f>AL1835*Settings!$C$13*(AL1763+AL1781+AL1772*AL$201+AL1790*$D1871)</f>
        <v/>
      </c>
      <c r="AM1871" s="40">
        <f>AM1835*Settings!$C$13*(AM1763+AM1781+AM1772*AM$201+AM1790*$D1871)</f>
        <v/>
      </c>
      <c r="AN1871" s="40">
        <f>AN1835*Settings!$C$13*(AN1763+AN1781+AN1772*AN$201+AN1790*$D1871)</f>
        <v/>
      </c>
      <c r="AO1871" s="40">
        <f>AO1835*Settings!$C$13*(AO1763+AO1781+AO1772*AO$201+AO1790*$D1871)</f>
        <v/>
      </c>
      <c r="AP1871" s="40">
        <f>AP1835*Settings!$C$13*(AP1763+AP1781+AP1772*AP$201+AP1790*$D1871)</f>
        <v/>
      </c>
      <c r="AQ1871" s="40">
        <f>AQ1835*Settings!$C$13*(AQ1763+AQ1781+AQ1772*AQ$201+AQ1790*$D1871)</f>
        <v/>
      </c>
      <c r="AR1871" s="40">
        <f>AR1835*Settings!$C$13*(AR1763+AR1781+AR1772*AR$201+AR1790*$D1871)</f>
        <v/>
      </c>
      <c r="AS1871" s="40">
        <f>AS1835*Settings!$C$13*(AS1763+AS1781+AS1772*AS$201+AS1790*$D1871)</f>
        <v/>
      </c>
      <c r="AT1871" s="40">
        <f>AT1835*Settings!$C$13*(AT1763+AT1781+AT1772*AT$201+AT1790*$D1871)</f>
        <v/>
      </c>
      <c r="AU1871" s="40">
        <f>AU1835*Settings!$C$13*(AU1763+AU1781+AU1772*AU$201+AU1790*$D1871)</f>
        <v/>
      </c>
      <c r="AV1871" s="40">
        <f>AV1835*Settings!$C$13*(AV1763+AV1781+AV1772*AV$201+AV1790*$D1871)</f>
        <v/>
      </c>
      <c r="AW1871" s="40">
        <f>AW1835*Settings!$C$13*(AW1763+AW1781+AW1772*AW$201+AW1790*$D1871)</f>
        <v/>
      </c>
      <c r="AX1871" s="40">
        <f>AX1835*Settings!$C$13*(AX1763+AX1781+AX1772*AX$201+AX1790*$D1871)</f>
        <v/>
      </c>
      <c r="AY1871" s="40">
        <f>AY1835*Settings!$C$13*(AY1763+AY1781+AY1772*AY$201+AY1790*$D1871)</f>
        <v/>
      </c>
    </row>
    <row r="1872" hidden="1" outlineLevel="2">
      <c r="A1872" s="14" t="inlineStr">
        <is>
          <t>rnew</t>
        </is>
      </c>
      <c r="B1872" s="14" t="inlineStr">
        <is>
          <t>oop</t>
        </is>
      </c>
      <c r="C1872" s="14" t="inlineStr">
        <is>
          <t>srv</t>
        </is>
      </c>
      <c r="D1872" s="32">
        <f>INDEX(Inputs!$V$5:$V$132,MATCH($B1872&amp;"|"&amp;$C1872,Inputs!$A$5:$A$132,0))</f>
        <v/>
      </c>
      <c r="E1872" s="36" t="n"/>
      <c r="F1872" s="36" t="n"/>
      <c r="G1872" s="36" t="n"/>
      <c r="H1872" s="14">
        <f>INDEX(VarLab,MATCH($A1872,VarKey,0))&amp;INDEX(MemLab,MATCH($C1872&amp;"|"&amp;$B1872,MemKey,0))</f>
        <v/>
      </c>
      <c r="I1872" s="14">
        <f>INDEX(VarUnit,MATCH($A1872,VarKey,0))</f>
        <v/>
      </c>
      <c r="J1872" s="14">
        <f>INDEX(VarSrc,MATCH($A1872,VarKey,0))</f>
        <v/>
      </c>
      <c r="K1872" s="11">
        <f>CodePrefix&amp;$A1872&amp;IF($C1872="","","."&amp;$C1872&amp;"."&amp;$B1872)&amp;INDEX(VarEnd,MATCH($A1872,VarKey,0))&amp;K$5</f>
        <v/>
      </c>
      <c r="L1872" s="39">
        <f>L1836*Settings!$C$13*(L1764+L1782+L1773*L$201+L1791*$D1872)</f>
        <v/>
      </c>
      <c r="M1872" s="40">
        <f>M1836*Settings!$C$13*(M1764+M1782+M1773*M$201+M1791*$D1872)</f>
        <v/>
      </c>
      <c r="N1872" s="40">
        <f>N1836*Settings!$C$13*(N1764+N1782+N1773*N$201+N1791*$D1872)</f>
        <v/>
      </c>
      <c r="O1872" s="40">
        <f>O1836*Settings!$C$13*(O1764+O1782+O1773*O$201+O1791*$D1872)</f>
        <v/>
      </c>
      <c r="P1872" s="40">
        <f>P1836*Settings!$C$13*(P1764+P1782+P1773*P$201+P1791*$D1872)</f>
        <v/>
      </c>
      <c r="Q1872" s="40">
        <f>Q1836*Settings!$C$13*(Q1764+Q1782+Q1773*Q$201+Q1791*$D1872)</f>
        <v/>
      </c>
      <c r="R1872" s="40">
        <f>R1836*Settings!$C$13*(R1764+R1782+R1773*R$201+R1791*$D1872)</f>
        <v/>
      </c>
      <c r="S1872" s="40">
        <f>S1836*Settings!$C$13*(S1764+S1782+S1773*S$201+S1791*$D1872)</f>
        <v/>
      </c>
      <c r="T1872" s="40">
        <f>T1836*Settings!$C$13*(T1764+T1782+T1773*T$201+T1791*$D1872)</f>
        <v/>
      </c>
      <c r="U1872" s="40">
        <f>U1836*Settings!$C$13*(U1764+U1782+U1773*U$201+U1791*$D1872)</f>
        <v/>
      </c>
      <c r="V1872" s="40">
        <f>V1836*Settings!$C$13*(V1764+V1782+V1773*V$201+V1791*$D1872)</f>
        <v/>
      </c>
      <c r="W1872" s="40">
        <f>W1836*Settings!$C$13*(W1764+W1782+W1773*W$201+W1791*$D1872)</f>
        <v/>
      </c>
      <c r="X1872" s="40">
        <f>X1836*Settings!$C$13*(X1764+X1782+X1773*X$201+X1791*$D1872)</f>
        <v/>
      </c>
      <c r="Y1872" s="40">
        <f>Y1836*Settings!$C$13*(Y1764+Y1782+Y1773*Y$201+Y1791*$D1872)</f>
        <v/>
      </c>
      <c r="Z1872" s="40">
        <f>Z1836*Settings!$C$13*(Z1764+Z1782+Z1773*Z$201+Z1791*$D1872)</f>
        <v/>
      </c>
      <c r="AA1872" s="40">
        <f>AA1836*Settings!$C$13*(AA1764+AA1782+AA1773*AA$201+AA1791*$D1872)</f>
        <v/>
      </c>
      <c r="AB1872" s="40">
        <f>AB1836*Settings!$C$13*(AB1764+AB1782+AB1773*AB$201+AB1791*$D1872)</f>
        <v/>
      </c>
      <c r="AC1872" s="40">
        <f>AC1836*Settings!$C$13*(AC1764+AC1782+AC1773*AC$201+AC1791*$D1872)</f>
        <v/>
      </c>
      <c r="AD1872" s="40">
        <f>AD1836*Settings!$C$13*(AD1764+AD1782+AD1773*AD$201+AD1791*$D1872)</f>
        <v/>
      </c>
      <c r="AF1872" s="11">
        <f>CodePrefix&amp;$A1872&amp;IF($C1872="","","."&amp;$C1872&amp;"."&amp;$B1872)&amp;INDEX(VarEnd,MATCH($A1872,VarKey,0))&amp;AF$5</f>
        <v/>
      </c>
      <c r="AG1872" s="39">
        <f>AG1836*Settings!$C$13*(AG1764+AG1782+AG1773*AG$201+AG1791*$D1872)</f>
        <v/>
      </c>
      <c r="AH1872" s="40">
        <f>AH1836*Settings!$C$13*(AH1764+AH1782+AH1773*AH$201+AH1791*$D1872)</f>
        <v/>
      </c>
      <c r="AI1872" s="40">
        <f>AI1836*Settings!$C$13*(AI1764+AI1782+AI1773*AI$201+AI1791*$D1872)</f>
        <v/>
      </c>
      <c r="AJ1872" s="40">
        <f>AJ1836*Settings!$C$13*(AJ1764+AJ1782+AJ1773*AJ$201+AJ1791*$D1872)</f>
        <v/>
      </c>
      <c r="AK1872" s="40">
        <f>AK1836*Settings!$C$13*(AK1764+AK1782+AK1773*AK$201+AK1791*$D1872)</f>
        <v/>
      </c>
      <c r="AL1872" s="40">
        <f>AL1836*Settings!$C$13*(AL1764+AL1782+AL1773*AL$201+AL1791*$D1872)</f>
        <v/>
      </c>
      <c r="AM1872" s="40">
        <f>AM1836*Settings!$C$13*(AM1764+AM1782+AM1773*AM$201+AM1791*$D1872)</f>
        <v/>
      </c>
      <c r="AN1872" s="40">
        <f>AN1836*Settings!$C$13*(AN1764+AN1782+AN1773*AN$201+AN1791*$D1872)</f>
        <v/>
      </c>
      <c r="AO1872" s="40">
        <f>AO1836*Settings!$C$13*(AO1764+AO1782+AO1773*AO$201+AO1791*$D1872)</f>
        <v/>
      </c>
      <c r="AP1872" s="40">
        <f>AP1836*Settings!$C$13*(AP1764+AP1782+AP1773*AP$201+AP1791*$D1872)</f>
        <v/>
      </c>
      <c r="AQ1872" s="40">
        <f>AQ1836*Settings!$C$13*(AQ1764+AQ1782+AQ1773*AQ$201+AQ1791*$D1872)</f>
        <v/>
      </c>
      <c r="AR1872" s="40">
        <f>AR1836*Settings!$C$13*(AR1764+AR1782+AR1773*AR$201+AR1791*$D1872)</f>
        <v/>
      </c>
      <c r="AS1872" s="40">
        <f>AS1836*Settings!$C$13*(AS1764+AS1782+AS1773*AS$201+AS1791*$D1872)</f>
        <v/>
      </c>
      <c r="AT1872" s="40">
        <f>AT1836*Settings!$C$13*(AT1764+AT1782+AT1773*AT$201+AT1791*$D1872)</f>
        <v/>
      </c>
      <c r="AU1872" s="40">
        <f>AU1836*Settings!$C$13*(AU1764+AU1782+AU1773*AU$201+AU1791*$D1872)</f>
        <v/>
      </c>
      <c r="AV1872" s="40">
        <f>AV1836*Settings!$C$13*(AV1764+AV1782+AV1773*AV$201+AV1791*$D1872)</f>
        <v/>
      </c>
      <c r="AW1872" s="40">
        <f>AW1836*Settings!$C$13*(AW1764+AW1782+AW1773*AW$201+AW1791*$D1872)</f>
        <v/>
      </c>
      <c r="AX1872" s="40">
        <f>AX1836*Settings!$C$13*(AX1764+AX1782+AX1773*AX$201+AX1791*$D1872)</f>
        <v/>
      </c>
      <c r="AY1872" s="40">
        <f>AY1836*Settings!$C$13*(AY1764+AY1782+AY1773*AY$201+AY1791*$D1872)</f>
        <v/>
      </c>
    </row>
    <row r="1873" hidden="1" outlineLevel="2">
      <c r="A1873" s="14" t="inlineStr">
        <is>
          <t>rnew</t>
        </is>
      </c>
      <c r="B1873" s="14" t="inlineStr">
        <is>
          <t>bio</t>
        </is>
      </c>
      <c r="C1873" s="14" t="inlineStr">
        <is>
          <t>srv</t>
        </is>
      </c>
      <c r="D1873" s="32">
        <f>INDEX(Inputs!$V$5:$V$132,MATCH($B1873&amp;"|"&amp;$C1873,Inputs!$A$5:$A$132,0))</f>
        <v/>
      </c>
      <c r="E1873" s="36" t="n"/>
      <c r="F1873" s="36" t="n"/>
      <c r="G1873" s="36" t="n"/>
      <c r="H1873" s="14">
        <f>INDEX(VarLab,MATCH($A1873,VarKey,0))&amp;INDEX(MemLab,MATCH($C1873&amp;"|"&amp;$B1873,MemKey,0))</f>
        <v/>
      </c>
      <c r="I1873" s="14">
        <f>INDEX(VarUnit,MATCH($A1873,VarKey,0))</f>
        <v/>
      </c>
      <c r="J1873" s="14">
        <f>INDEX(VarSrc,MATCH($A1873,VarKey,0))</f>
        <v/>
      </c>
      <c r="K1873" s="11">
        <f>CodePrefix&amp;$A1873&amp;IF($C1873="","","."&amp;$C1873&amp;"."&amp;$B1873)&amp;INDEX(VarEnd,MATCH($A1873,VarKey,0))&amp;K$5</f>
        <v/>
      </c>
      <c r="L1873" s="39">
        <f>L1837*Settings!$C$13*(L1765+L1783+L1774*L$201+L1792*$D1873)</f>
        <v/>
      </c>
      <c r="M1873" s="40">
        <f>M1837*Settings!$C$13*(M1765+M1783+M1774*M$201+M1792*$D1873)</f>
        <v/>
      </c>
      <c r="N1873" s="40">
        <f>N1837*Settings!$C$13*(N1765+N1783+N1774*N$201+N1792*$D1873)</f>
        <v/>
      </c>
      <c r="O1873" s="40">
        <f>O1837*Settings!$C$13*(O1765+O1783+O1774*O$201+O1792*$D1873)</f>
        <v/>
      </c>
      <c r="P1873" s="40">
        <f>P1837*Settings!$C$13*(P1765+P1783+P1774*P$201+P1792*$D1873)</f>
        <v/>
      </c>
      <c r="Q1873" s="40">
        <f>Q1837*Settings!$C$13*(Q1765+Q1783+Q1774*Q$201+Q1792*$D1873)</f>
        <v/>
      </c>
      <c r="R1873" s="40">
        <f>R1837*Settings!$C$13*(R1765+R1783+R1774*R$201+R1792*$D1873)</f>
        <v/>
      </c>
      <c r="S1873" s="40">
        <f>S1837*Settings!$C$13*(S1765+S1783+S1774*S$201+S1792*$D1873)</f>
        <v/>
      </c>
      <c r="T1873" s="40">
        <f>T1837*Settings!$C$13*(T1765+T1783+T1774*T$201+T1792*$D1873)</f>
        <v/>
      </c>
      <c r="U1873" s="40">
        <f>U1837*Settings!$C$13*(U1765+U1783+U1774*U$201+U1792*$D1873)</f>
        <v/>
      </c>
      <c r="V1873" s="40">
        <f>V1837*Settings!$C$13*(V1765+V1783+V1774*V$201+V1792*$D1873)</f>
        <v/>
      </c>
      <c r="W1873" s="40">
        <f>W1837*Settings!$C$13*(W1765+W1783+W1774*W$201+W1792*$D1873)</f>
        <v/>
      </c>
      <c r="X1873" s="40">
        <f>X1837*Settings!$C$13*(X1765+X1783+X1774*X$201+X1792*$D1873)</f>
        <v/>
      </c>
      <c r="Y1873" s="40">
        <f>Y1837*Settings!$C$13*(Y1765+Y1783+Y1774*Y$201+Y1792*$D1873)</f>
        <v/>
      </c>
      <c r="Z1873" s="40">
        <f>Z1837*Settings!$C$13*(Z1765+Z1783+Z1774*Z$201+Z1792*$D1873)</f>
        <v/>
      </c>
      <c r="AA1873" s="40">
        <f>AA1837*Settings!$C$13*(AA1765+AA1783+AA1774*AA$201+AA1792*$D1873)</f>
        <v/>
      </c>
      <c r="AB1873" s="40">
        <f>AB1837*Settings!$C$13*(AB1765+AB1783+AB1774*AB$201+AB1792*$D1873)</f>
        <v/>
      </c>
      <c r="AC1873" s="40">
        <f>AC1837*Settings!$C$13*(AC1765+AC1783+AC1774*AC$201+AC1792*$D1873)</f>
        <v/>
      </c>
      <c r="AD1873" s="40">
        <f>AD1837*Settings!$C$13*(AD1765+AD1783+AD1774*AD$201+AD1792*$D1873)</f>
        <v/>
      </c>
      <c r="AF1873" s="11">
        <f>CodePrefix&amp;$A1873&amp;IF($C1873="","","."&amp;$C1873&amp;"."&amp;$B1873)&amp;INDEX(VarEnd,MATCH($A1873,VarKey,0))&amp;AF$5</f>
        <v/>
      </c>
      <c r="AG1873" s="39">
        <f>AG1837*Settings!$C$13*(AG1765+AG1783+AG1774*AG$201+AG1792*$D1873)</f>
        <v/>
      </c>
      <c r="AH1873" s="40">
        <f>AH1837*Settings!$C$13*(AH1765+AH1783+AH1774*AH$201+AH1792*$D1873)</f>
        <v/>
      </c>
      <c r="AI1873" s="40">
        <f>AI1837*Settings!$C$13*(AI1765+AI1783+AI1774*AI$201+AI1792*$D1873)</f>
        <v/>
      </c>
      <c r="AJ1873" s="40">
        <f>AJ1837*Settings!$C$13*(AJ1765+AJ1783+AJ1774*AJ$201+AJ1792*$D1873)</f>
        <v/>
      </c>
      <c r="AK1873" s="40">
        <f>AK1837*Settings!$C$13*(AK1765+AK1783+AK1774*AK$201+AK1792*$D1873)</f>
        <v/>
      </c>
      <c r="AL1873" s="40">
        <f>AL1837*Settings!$C$13*(AL1765+AL1783+AL1774*AL$201+AL1792*$D1873)</f>
        <v/>
      </c>
      <c r="AM1873" s="40">
        <f>AM1837*Settings!$C$13*(AM1765+AM1783+AM1774*AM$201+AM1792*$D1873)</f>
        <v/>
      </c>
      <c r="AN1873" s="40">
        <f>AN1837*Settings!$C$13*(AN1765+AN1783+AN1774*AN$201+AN1792*$D1873)</f>
        <v/>
      </c>
      <c r="AO1873" s="40">
        <f>AO1837*Settings!$C$13*(AO1765+AO1783+AO1774*AO$201+AO1792*$D1873)</f>
        <v/>
      </c>
      <c r="AP1873" s="40">
        <f>AP1837*Settings!$C$13*(AP1765+AP1783+AP1774*AP$201+AP1792*$D1873)</f>
        <v/>
      </c>
      <c r="AQ1873" s="40">
        <f>AQ1837*Settings!$C$13*(AQ1765+AQ1783+AQ1774*AQ$201+AQ1792*$D1873)</f>
        <v/>
      </c>
      <c r="AR1873" s="40">
        <f>AR1837*Settings!$C$13*(AR1765+AR1783+AR1774*AR$201+AR1792*$D1873)</f>
        <v/>
      </c>
      <c r="AS1873" s="40">
        <f>AS1837*Settings!$C$13*(AS1765+AS1783+AS1774*AS$201+AS1792*$D1873)</f>
        <v/>
      </c>
      <c r="AT1873" s="40">
        <f>AT1837*Settings!$C$13*(AT1765+AT1783+AT1774*AT$201+AT1792*$D1873)</f>
        <v/>
      </c>
      <c r="AU1873" s="40">
        <f>AU1837*Settings!$C$13*(AU1765+AU1783+AU1774*AU$201+AU1792*$D1873)</f>
        <v/>
      </c>
      <c r="AV1873" s="40">
        <f>AV1837*Settings!$C$13*(AV1765+AV1783+AV1774*AV$201+AV1792*$D1873)</f>
        <v/>
      </c>
      <c r="AW1873" s="40">
        <f>AW1837*Settings!$C$13*(AW1765+AW1783+AW1774*AW$201+AW1792*$D1873)</f>
        <v/>
      </c>
      <c r="AX1873" s="40">
        <f>AX1837*Settings!$C$13*(AX1765+AX1783+AX1774*AX$201+AX1792*$D1873)</f>
        <v/>
      </c>
      <c r="AY1873" s="40">
        <f>AY1837*Settings!$C$13*(AY1765+AY1783+AY1774*AY$201+AY1792*$D1873)</f>
        <v/>
      </c>
    </row>
    <row r="1874" hidden="1" outlineLevel="2"/>
    <row r="1875" hidden="1" outlineLevel="2">
      <c r="A1875" s="14" t="inlineStr">
        <is>
          <t>rxcp</t>
        </is>
      </c>
      <c r="B1875" s="14" t="inlineStr">
        <is>
          <t>coa</t>
        </is>
      </c>
      <c r="C1875" s="14" t="inlineStr">
        <is>
          <t>srv</t>
        </is>
      </c>
      <c r="D1875" s="36" t="n"/>
      <c r="E1875" s="36" t="n"/>
      <c r="F1875" s="36" t="n"/>
      <c r="G1875" s="36" t="n"/>
      <c r="H1875" s="14">
        <f>INDEX(VarLab,MATCH($A1875,VarKey,0))&amp;INDEX(MemLab,MATCH($C1875&amp;"|"&amp;$B1875,MemKey,0))</f>
        <v/>
      </c>
      <c r="I1875" s="14">
        <f>INDEX(VarUnit,MATCH($A1875,VarKey,0))</f>
        <v/>
      </c>
      <c r="J1875" s="14">
        <f>INDEX(VarSrc,MATCH($A1875,VarKey,0))</f>
        <v/>
      </c>
      <c r="K1875" s="11">
        <f>CodePrefix&amp;$A1875&amp;IF($C1875="","","."&amp;$C1875&amp;"."&amp;$B1875)&amp;INDEX(VarEnd,MATCH($A1875,VarKey,0))&amp;K$5</f>
        <v/>
      </c>
      <c r="L1875" s="39">
        <f>L1830*Settings!$C$13*(L1794)</f>
        <v/>
      </c>
      <c r="M1875" s="40">
        <f>M1830*Settings!$C$13*(M1794)</f>
        <v/>
      </c>
      <c r="N1875" s="40">
        <f>N1830*Settings!$C$13*(N1794)</f>
        <v/>
      </c>
      <c r="O1875" s="40">
        <f>O1830*Settings!$C$13*(O1794)</f>
        <v/>
      </c>
      <c r="P1875" s="40">
        <f>P1830*Settings!$C$13*(P1794)</f>
        <v/>
      </c>
      <c r="Q1875" s="40">
        <f>Q1830*Settings!$C$13*(Q1794)</f>
        <v/>
      </c>
      <c r="R1875" s="40">
        <f>R1830*Settings!$C$13*(R1794)</f>
        <v/>
      </c>
      <c r="S1875" s="40">
        <f>S1830*Settings!$C$13*(S1794)</f>
        <v/>
      </c>
      <c r="T1875" s="40">
        <f>T1830*Settings!$C$13*(T1794)</f>
        <v/>
      </c>
      <c r="U1875" s="40">
        <f>U1830*Settings!$C$13*(U1794)</f>
        <v/>
      </c>
      <c r="V1875" s="40">
        <f>V1830*Settings!$C$13*(V1794)</f>
        <v/>
      </c>
      <c r="W1875" s="40">
        <f>W1830*Settings!$C$13*(W1794)</f>
        <v/>
      </c>
      <c r="X1875" s="40">
        <f>X1830*Settings!$C$13*(X1794)</f>
        <v/>
      </c>
      <c r="Y1875" s="40">
        <f>Y1830*Settings!$C$13*(Y1794)</f>
        <v/>
      </c>
      <c r="Z1875" s="40">
        <f>Z1830*Settings!$C$13*(Z1794)</f>
        <v/>
      </c>
      <c r="AA1875" s="40">
        <f>AA1830*Settings!$C$13*(AA1794)</f>
        <v/>
      </c>
      <c r="AB1875" s="40">
        <f>AB1830*Settings!$C$13*(AB1794)</f>
        <v/>
      </c>
      <c r="AC1875" s="40">
        <f>AC1830*Settings!$C$13*(AC1794)</f>
        <v/>
      </c>
      <c r="AD1875" s="40">
        <f>AD1830*Settings!$C$13*(AD1794)</f>
        <v/>
      </c>
      <c r="AF1875" s="11">
        <f>CodePrefix&amp;$A1875&amp;IF($C1875="","","."&amp;$C1875&amp;"."&amp;$B1875)&amp;INDEX(VarEnd,MATCH($A1875,VarKey,0))&amp;AF$5</f>
        <v/>
      </c>
      <c r="AG1875" s="39">
        <f>AG1830*Settings!$C$13*(AG1794)</f>
        <v/>
      </c>
      <c r="AH1875" s="40">
        <f>AH1830*Settings!$C$13*(AH1794)</f>
        <v/>
      </c>
      <c r="AI1875" s="40">
        <f>AI1830*Settings!$C$13*(AI1794)</f>
        <v/>
      </c>
      <c r="AJ1875" s="40">
        <f>AJ1830*Settings!$C$13*(AJ1794)</f>
        <v/>
      </c>
      <c r="AK1875" s="40">
        <f>AK1830*Settings!$C$13*(AK1794)</f>
        <v/>
      </c>
      <c r="AL1875" s="40">
        <f>AL1830*Settings!$C$13*(AL1794)</f>
        <v/>
      </c>
      <c r="AM1875" s="40">
        <f>AM1830*Settings!$C$13*(AM1794)</f>
        <v/>
      </c>
      <c r="AN1875" s="40">
        <f>AN1830*Settings!$C$13*(AN1794)</f>
        <v/>
      </c>
      <c r="AO1875" s="40">
        <f>AO1830*Settings!$C$13*(AO1794)</f>
        <v/>
      </c>
      <c r="AP1875" s="40">
        <f>AP1830*Settings!$C$13*(AP1794)</f>
        <v/>
      </c>
      <c r="AQ1875" s="40">
        <f>AQ1830*Settings!$C$13*(AQ1794)</f>
        <v/>
      </c>
      <c r="AR1875" s="40">
        <f>AR1830*Settings!$C$13*(AR1794)</f>
        <v/>
      </c>
      <c r="AS1875" s="40">
        <f>AS1830*Settings!$C$13*(AS1794)</f>
        <v/>
      </c>
      <c r="AT1875" s="40">
        <f>AT1830*Settings!$C$13*(AT1794)</f>
        <v/>
      </c>
      <c r="AU1875" s="40">
        <f>AU1830*Settings!$C$13*(AU1794)</f>
        <v/>
      </c>
      <c r="AV1875" s="40">
        <f>AV1830*Settings!$C$13*(AV1794)</f>
        <v/>
      </c>
      <c r="AW1875" s="40">
        <f>AW1830*Settings!$C$13*(AW1794)</f>
        <v/>
      </c>
      <c r="AX1875" s="40">
        <f>AX1830*Settings!$C$13*(AX1794)</f>
        <v/>
      </c>
      <c r="AY1875" s="40">
        <f>AY1830*Settings!$C$13*(AY1794)</f>
        <v/>
      </c>
    </row>
    <row r="1876" hidden="1" outlineLevel="2">
      <c r="A1876" s="14" t="inlineStr">
        <is>
          <t>rxcp</t>
        </is>
      </c>
      <c r="B1876" s="14" t="inlineStr">
        <is>
          <t>nga</t>
        </is>
      </c>
      <c r="C1876" s="14" t="inlineStr">
        <is>
          <t>srv</t>
        </is>
      </c>
      <c r="D1876" s="36" t="n"/>
      <c r="E1876" s="36" t="n"/>
      <c r="F1876" s="36" t="n"/>
      <c r="G1876" s="36" t="n"/>
      <c r="H1876" s="14">
        <f>INDEX(VarLab,MATCH($A1876,VarKey,0))&amp;INDEX(MemLab,MATCH($C1876&amp;"|"&amp;$B1876,MemKey,0))</f>
        <v/>
      </c>
      <c r="I1876" s="14">
        <f>INDEX(VarUnit,MATCH($A1876,VarKey,0))</f>
        <v/>
      </c>
      <c r="J1876" s="14">
        <f>INDEX(VarSrc,MATCH($A1876,VarKey,0))</f>
        <v/>
      </c>
      <c r="K1876" s="11">
        <f>CodePrefix&amp;$A1876&amp;IF($C1876="","","."&amp;$C1876&amp;"."&amp;$B1876)&amp;INDEX(VarEnd,MATCH($A1876,VarKey,0))&amp;K$5</f>
        <v/>
      </c>
      <c r="L1876" s="39">
        <f>L1831*Settings!$C$13*(L1795)</f>
        <v/>
      </c>
      <c r="M1876" s="40">
        <f>M1831*Settings!$C$13*(M1795)</f>
        <v/>
      </c>
      <c r="N1876" s="40">
        <f>N1831*Settings!$C$13*(N1795)</f>
        <v/>
      </c>
      <c r="O1876" s="40">
        <f>O1831*Settings!$C$13*(O1795)</f>
        <v/>
      </c>
      <c r="P1876" s="40">
        <f>P1831*Settings!$C$13*(P1795)</f>
        <v/>
      </c>
      <c r="Q1876" s="40">
        <f>Q1831*Settings!$C$13*(Q1795)</f>
        <v/>
      </c>
      <c r="R1876" s="40">
        <f>R1831*Settings!$C$13*(R1795)</f>
        <v/>
      </c>
      <c r="S1876" s="40">
        <f>S1831*Settings!$C$13*(S1795)</f>
        <v/>
      </c>
      <c r="T1876" s="40">
        <f>T1831*Settings!$C$13*(T1795)</f>
        <v/>
      </c>
      <c r="U1876" s="40">
        <f>U1831*Settings!$C$13*(U1795)</f>
        <v/>
      </c>
      <c r="V1876" s="40">
        <f>V1831*Settings!$C$13*(V1795)</f>
        <v/>
      </c>
      <c r="W1876" s="40">
        <f>W1831*Settings!$C$13*(W1795)</f>
        <v/>
      </c>
      <c r="X1876" s="40">
        <f>X1831*Settings!$C$13*(X1795)</f>
        <v/>
      </c>
      <c r="Y1876" s="40">
        <f>Y1831*Settings!$C$13*(Y1795)</f>
        <v/>
      </c>
      <c r="Z1876" s="40">
        <f>Z1831*Settings!$C$13*(Z1795)</f>
        <v/>
      </c>
      <c r="AA1876" s="40">
        <f>AA1831*Settings!$C$13*(AA1795)</f>
        <v/>
      </c>
      <c r="AB1876" s="40">
        <f>AB1831*Settings!$C$13*(AB1795)</f>
        <v/>
      </c>
      <c r="AC1876" s="40">
        <f>AC1831*Settings!$C$13*(AC1795)</f>
        <v/>
      </c>
      <c r="AD1876" s="40">
        <f>AD1831*Settings!$C$13*(AD1795)</f>
        <v/>
      </c>
      <c r="AF1876" s="11">
        <f>CodePrefix&amp;$A1876&amp;IF($C1876="","","."&amp;$C1876&amp;"."&amp;$B1876)&amp;INDEX(VarEnd,MATCH($A1876,VarKey,0))&amp;AF$5</f>
        <v/>
      </c>
      <c r="AG1876" s="39">
        <f>AG1831*Settings!$C$13*(AG1795)</f>
        <v/>
      </c>
      <c r="AH1876" s="40">
        <f>AH1831*Settings!$C$13*(AH1795)</f>
        <v/>
      </c>
      <c r="AI1876" s="40">
        <f>AI1831*Settings!$C$13*(AI1795)</f>
        <v/>
      </c>
      <c r="AJ1876" s="40">
        <f>AJ1831*Settings!$C$13*(AJ1795)</f>
        <v/>
      </c>
      <c r="AK1876" s="40">
        <f>AK1831*Settings!$C$13*(AK1795)</f>
        <v/>
      </c>
      <c r="AL1876" s="40">
        <f>AL1831*Settings!$C$13*(AL1795)</f>
        <v/>
      </c>
      <c r="AM1876" s="40">
        <f>AM1831*Settings!$C$13*(AM1795)</f>
        <v/>
      </c>
      <c r="AN1876" s="40">
        <f>AN1831*Settings!$C$13*(AN1795)</f>
        <v/>
      </c>
      <c r="AO1876" s="40">
        <f>AO1831*Settings!$C$13*(AO1795)</f>
        <v/>
      </c>
      <c r="AP1876" s="40">
        <f>AP1831*Settings!$C$13*(AP1795)</f>
        <v/>
      </c>
      <c r="AQ1876" s="40">
        <f>AQ1831*Settings!$C$13*(AQ1795)</f>
        <v/>
      </c>
      <c r="AR1876" s="40">
        <f>AR1831*Settings!$C$13*(AR1795)</f>
        <v/>
      </c>
      <c r="AS1876" s="40">
        <f>AS1831*Settings!$C$13*(AS1795)</f>
        <v/>
      </c>
      <c r="AT1876" s="40">
        <f>AT1831*Settings!$C$13*(AT1795)</f>
        <v/>
      </c>
      <c r="AU1876" s="40">
        <f>AU1831*Settings!$C$13*(AU1795)</f>
        <v/>
      </c>
      <c r="AV1876" s="40">
        <f>AV1831*Settings!$C$13*(AV1795)</f>
        <v/>
      </c>
      <c r="AW1876" s="40">
        <f>AW1831*Settings!$C$13*(AW1795)</f>
        <v/>
      </c>
      <c r="AX1876" s="40">
        <f>AX1831*Settings!$C$13*(AX1795)</f>
        <v/>
      </c>
      <c r="AY1876" s="40">
        <f>AY1831*Settings!$C$13*(AY1795)</f>
        <v/>
      </c>
    </row>
    <row r="1877" hidden="1" outlineLevel="2">
      <c r="A1877" s="14" t="inlineStr">
        <is>
          <t>rxcp</t>
        </is>
      </c>
      <c r="B1877" s="14" t="inlineStr">
        <is>
          <t>gso</t>
        </is>
      </c>
      <c r="C1877" s="14" t="inlineStr">
        <is>
          <t>srv</t>
        </is>
      </c>
      <c r="D1877" s="36" t="n"/>
      <c r="E1877" s="36" t="n"/>
      <c r="F1877" s="36" t="n"/>
      <c r="G1877" s="36" t="n"/>
      <c r="H1877" s="14">
        <f>INDEX(VarLab,MATCH($A1877,VarKey,0))&amp;INDEX(MemLab,MATCH($C1877&amp;"|"&amp;$B1877,MemKey,0))</f>
        <v/>
      </c>
      <c r="I1877" s="14">
        <f>INDEX(VarUnit,MATCH($A1877,VarKey,0))</f>
        <v/>
      </c>
      <c r="J1877" s="14">
        <f>INDEX(VarSrc,MATCH($A1877,VarKey,0))</f>
        <v/>
      </c>
      <c r="K1877" s="11">
        <f>CodePrefix&amp;$A1877&amp;IF($C1877="","","."&amp;$C1877&amp;"."&amp;$B1877)&amp;INDEX(VarEnd,MATCH($A1877,VarKey,0))&amp;K$5</f>
        <v/>
      </c>
      <c r="L1877" s="39">
        <f>L1832*Settings!$C$13*(L1796)</f>
        <v/>
      </c>
      <c r="M1877" s="40">
        <f>M1832*Settings!$C$13*(M1796)</f>
        <v/>
      </c>
      <c r="N1877" s="40">
        <f>N1832*Settings!$C$13*(N1796)</f>
        <v/>
      </c>
      <c r="O1877" s="40">
        <f>O1832*Settings!$C$13*(O1796)</f>
        <v/>
      </c>
      <c r="P1877" s="40">
        <f>P1832*Settings!$C$13*(P1796)</f>
        <v/>
      </c>
      <c r="Q1877" s="40">
        <f>Q1832*Settings!$C$13*(Q1796)</f>
        <v/>
      </c>
      <c r="R1877" s="40">
        <f>R1832*Settings!$C$13*(R1796)</f>
        <v/>
      </c>
      <c r="S1877" s="40">
        <f>S1832*Settings!$C$13*(S1796)</f>
        <v/>
      </c>
      <c r="T1877" s="40">
        <f>T1832*Settings!$C$13*(T1796)</f>
        <v/>
      </c>
      <c r="U1877" s="40">
        <f>U1832*Settings!$C$13*(U1796)</f>
        <v/>
      </c>
      <c r="V1877" s="40">
        <f>V1832*Settings!$C$13*(V1796)</f>
        <v/>
      </c>
      <c r="W1877" s="40">
        <f>W1832*Settings!$C$13*(W1796)</f>
        <v/>
      </c>
      <c r="X1877" s="40">
        <f>X1832*Settings!$C$13*(X1796)</f>
        <v/>
      </c>
      <c r="Y1877" s="40">
        <f>Y1832*Settings!$C$13*(Y1796)</f>
        <v/>
      </c>
      <c r="Z1877" s="40">
        <f>Z1832*Settings!$C$13*(Z1796)</f>
        <v/>
      </c>
      <c r="AA1877" s="40">
        <f>AA1832*Settings!$C$13*(AA1796)</f>
        <v/>
      </c>
      <c r="AB1877" s="40">
        <f>AB1832*Settings!$C$13*(AB1796)</f>
        <v/>
      </c>
      <c r="AC1877" s="40">
        <f>AC1832*Settings!$C$13*(AC1796)</f>
        <v/>
      </c>
      <c r="AD1877" s="40">
        <f>AD1832*Settings!$C$13*(AD1796)</f>
        <v/>
      </c>
      <c r="AF1877" s="11">
        <f>CodePrefix&amp;$A1877&amp;IF($C1877="","","."&amp;$C1877&amp;"."&amp;$B1877)&amp;INDEX(VarEnd,MATCH($A1877,VarKey,0))&amp;AF$5</f>
        <v/>
      </c>
      <c r="AG1877" s="39">
        <f>AG1832*Settings!$C$13*(AG1796)</f>
        <v/>
      </c>
      <c r="AH1877" s="40">
        <f>AH1832*Settings!$C$13*(AH1796)</f>
        <v/>
      </c>
      <c r="AI1877" s="40">
        <f>AI1832*Settings!$C$13*(AI1796)</f>
        <v/>
      </c>
      <c r="AJ1877" s="40">
        <f>AJ1832*Settings!$C$13*(AJ1796)</f>
        <v/>
      </c>
      <c r="AK1877" s="40">
        <f>AK1832*Settings!$C$13*(AK1796)</f>
        <v/>
      </c>
      <c r="AL1877" s="40">
        <f>AL1832*Settings!$C$13*(AL1796)</f>
        <v/>
      </c>
      <c r="AM1877" s="40">
        <f>AM1832*Settings!$C$13*(AM1796)</f>
        <v/>
      </c>
      <c r="AN1877" s="40">
        <f>AN1832*Settings!$C$13*(AN1796)</f>
        <v/>
      </c>
      <c r="AO1877" s="40">
        <f>AO1832*Settings!$C$13*(AO1796)</f>
        <v/>
      </c>
      <c r="AP1877" s="40">
        <f>AP1832*Settings!$C$13*(AP1796)</f>
        <v/>
      </c>
      <c r="AQ1877" s="40">
        <f>AQ1832*Settings!$C$13*(AQ1796)</f>
        <v/>
      </c>
      <c r="AR1877" s="40">
        <f>AR1832*Settings!$C$13*(AR1796)</f>
        <v/>
      </c>
      <c r="AS1877" s="40">
        <f>AS1832*Settings!$C$13*(AS1796)</f>
        <v/>
      </c>
      <c r="AT1877" s="40">
        <f>AT1832*Settings!$C$13*(AT1796)</f>
        <v/>
      </c>
      <c r="AU1877" s="40">
        <f>AU1832*Settings!$C$13*(AU1796)</f>
        <v/>
      </c>
      <c r="AV1877" s="40">
        <f>AV1832*Settings!$C$13*(AV1796)</f>
        <v/>
      </c>
      <c r="AW1877" s="40">
        <f>AW1832*Settings!$C$13*(AW1796)</f>
        <v/>
      </c>
      <c r="AX1877" s="40">
        <f>AX1832*Settings!$C$13*(AX1796)</f>
        <v/>
      </c>
      <c r="AY1877" s="40">
        <f>AY1832*Settings!$C$13*(AY1796)</f>
        <v/>
      </c>
    </row>
    <row r="1878" hidden="1" outlineLevel="2">
      <c r="A1878" s="14" t="inlineStr">
        <is>
          <t>rxcp</t>
        </is>
      </c>
      <c r="B1878" s="14" t="inlineStr">
        <is>
          <t>die</t>
        </is>
      </c>
      <c r="C1878" s="14" t="inlineStr">
        <is>
          <t>srv</t>
        </is>
      </c>
      <c r="D1878" s="36" t="n"/>
      <c r="E1878" s="36" t="n"/>
      <c r="F1878" s="36" t="n"/>
      <c r="G1878" s="36" t="n"/>
      <c r="H1878" s="14">
        <f>INDEX(VarLab,MATCH($A1878,VarKey,0))&amp;INDEX(MemLab,MATCH($C1878&amp;"|"&amp;$B1878,MemKey,0))</f>
        <v/>
      </c>
      <c r="I1878" s="14">
        <f>INDEX(VarUnit,MATCH($A1878,VarKey,0))</f>
        <v/>
      </c>
      <c r="J1878" s="14">
        <f>INDEX(VarSrc,MATCH($A1878,VarKey,0))</f>
        <v/>
      </c>
      <c r="K1878" s="11">
        <f>CodePrefix&amp;$A1878&amp;IF($C1878="","","."&amp;$C1878&amp;"."&amp;$B1878)&amp;INDEX(VarEnd,MATCH($A1878,VarKey,0))&amp;K$5</f>
        <v/>
      </c>
      <c r="L1878" s="39">
        <f>L1833*Settings!$C$13*(L1797)</f>
        <v/>
      </c>
      <c r="M1878" s="40">
        <f>M1833*Settings!$C$13*(M1797)</f>
        <v/>
      </c>
      <c r="N1878" s="40">
        <f>N1833*Settings!$C$13*(N1797)</f>
        <v/>
      </c>
      <c r="O1878" s="40">
        <f>O1833*Settings!$C$13*(O1797)</f>
        <v/>
      </c>
      <c r="P1878" s="40">
        <f>P1833*Settings!$C$13*(P1797)</f>
        <v/>
      </c>
      <c r="Q1878" s="40">
        <f>Q1833*Settings!$C$13*(Q1797)</f>
        <v/>
      </c>
      <c r="R1878" s="40">
        <f>R1833*Settings!$C$13*(R1797)</f>
        <v/>
      </c>
      <c r="S1878" s="40">
        <f>S1833*Settings!$C$13*(S1797)</f>
        <v/>
      </c>
      <c r="T1878" s="40">
        <f>T1833*Settings!$C$13*(T1797)</f>
        <v/>
      </c>
      <c r="U1878" s="40">
        <f>U1833*Settings!$C$13*(U1797)</f>
        <v/>
      </c>
      <c r="V1878" s="40">
        <f>V1833*Settings!$C$13*(V1797)</f>
        <v/>
      </c>
      <c r="W1878" s="40">
        <f>W1833*Settings!$C$13*(W1797)</f>
        <v/>
      </c>
      <c r="X1878" s="40">
        <f>X1833*Settings!$C$13*(X1797)</f>
        <v/>
      </c>
      <c r="Y1878" s="40">
        <f>Y1833*Settings!$C$13*(Y1797)</f>
        <v/>
      </c>
      <c r="Z1878" s="40">
        <f>Z1833*Settings!$C$13*(Z1797)</f>
        <v/>
      </c>
      <c r="AA1878" s="40">
        <f>AA1833*Settings!$C$13*(AA1797)</f>
        <v/>
      </c>
      <c r="AB1878" s="40">
        <f>AB1833*Settings!$C$13*(AB1797)</f>
        <v/>
      </c>
      <c r="AC1878" s="40">
        <f>AC1833*Settings!$C$13*(AC1797)</f>
        <v/>
      </c>
      <c r="AD1878" s="40">
        <f>AD1833*Settings!$C$13*(AD1797)</f>
        <v/>
      </c>
      <c r="AF1878" s="11">
        <f>CodePrefix&amp;$A1878&amp;IF($C1878="","","."&amp;$C1878&amp;"."&amp;$B1878)&amp;INDEX(VarEnd,MATCH($A1878,VarKey,0))&amp;AF$5</f>
        <v/>
      </c>
      <c r="AG1878" s="39">
        <f>AG1833*Settings!$C$13*(AG1797)</f>
        <v/>
      </c>
      <c r="AH1878" s="40">
        <f>AH1833*Settings!$C$13*(AH1797)</f>
        <v/>
      </c>
      <c r="AI1878" s="40">
        <f>AI1833*Settings!$C$13*(AI1797)</f>
        <v/>
      </c>
      <c r="AJ1878" s="40">
        <f>AJ1833*Settings!$C$13*(AJ1797)</f>
        <v/>
      </c>
      <c r="AK1878" s="40">
        <f>AK1833*Settings!$C$13*(AK1797)</f>
        <v/>
      </c>
      <c r="AL1878" s="40">
        <f>AL1833*Settings!$C$13*(AL1797)</f>
        <v/>
      </c>
      <c r="AM1878" s="40">
        <f>AM1833*Settings!$C$13*(AM1797)</f>
        <v/>
      </c>
      <c r="AN1878" s="40">
        <f>AN1833*Settings!$C$13*(AN1797)</f>
        <v/>
      </c>
      <c r="AO1878" s="40">
        <f>AO1833*Settings!$C$13*(AO1797)</f>
        <v/>
      </c>
      <c r="AP1878" s="40">
        <f>AP1833*Settings!$C$13*(AP1797)</f>
        <v/>
      </c>
      <c r="AQ1878" s="40">
        <f>AQ1833*Settings!$C$13*(AQ1797)</f>
        <v/>
      </c>
      <c r="AR1878" s="40">
        <f>AR1833*Settings!$C$13*(AR1797)</f>
        <v/>
      </c>
      <c r="AS1878" s="40">
        <f>AS1833*Settings!$C$13*(AS1797)</f>
        <v/>
      </c>
      <c r="AT1878" s="40">
        <f>AT1833*Settings!$C$13*(AT1797)</f>
        <v/>
      </c>
      <c r="AU1878" s="40">
        <f>AU1833*Settings!$C$13*(AU1797)</f>
        <v/>
      </c>
      <c r="AV1878" s="40">
        <f>AV1833*Settings!$C$13*(AV1797)</f>
        <v/>
      </c>
      <c r="AW1878" s="40">
        <f>AW1833*Settings!$C$13*(AW1797)</f>
        <v/>
      </c>
      <c r="AX1878" s="40">
        <f>AX1833*Settings!$C$13*(AX1797)</f>
        <v/>
      </c>
      <c r="AY1878" s="40">
        <f>AY1833*Settings!$C$13*(AY1797)</f>
        <v/>
      </c>
    </row>
    <row r="1879" hidden="1" outlineLevel="2">
      <c r="A1879" s="14" t="inlineStr">
        <is>
          <t>rxcp</t>
        </is>
      </c>
      <c r="B1879" s="14" t="inlineStr">
        <is>
          <t>lpg</t>
        </is>
      </c>
      <c r="C1879" s="14" t="inlineStr">
        <is>
          <t>srv</t>
        </is>
      </c>
      <c r="D1879" s="36" t="n"/>
      <c r="E1879" s="36" t="n"/>
      <c r="F1879" s="36" t="n"/>
      <c r="G1879" s="36" t="n"/>
      <c r="H1879" s="14">
        <f>INDEX(VarLab,MATCH($A1879,VarKey,0))&amp;INDEX(MemLab,MATCH($C1879&amp;"|"&amp;$B1879,MemKey,0))</f>
        <v/>
      </c>
      <c r="I1879" s="14">
        <f>INDEX(VarUnit,MATCH($A1879,VarKey,0))</f>
        <v/>
      </c>
      <c r="J1879" s="14">
        <f>INDEX(VarSrc,MATCH($A1879,VarKey,0))</f>
        <v/>
      </c>
      <c r="K1879" s="11">
        <f>CodePrefix&amp;$A1879&amp;IF($C1879="","","."&amp;$C1879&amp;"."&amp;$B1879)&amp;INDEX(VarEnd,MATCH($A1879,VarKey,0))&amp;K$5</f>
        <v/>
      </c>
      <c r="L1879" s="39">
        <f>L1834*Settings!$C$13*(L1798)</f>
        <v/>
      </c>
      <c r="M1879" s="40">
        <f>M1834*Settings!$C$13*(M1798)</f>
        <v/>
      </c>
      <c r="N1879" s="40">
        <f>N1834*Settings!$C$13*(N1798)</f>
        <v/>
      </c>
      <c r="O1879" s="40">
        <f>O1834*Settings!$C$13*(O1798)</f>
        <v/>
      </c>
      <c r="P1879" s="40">
        <f>P1834*Settings!$C$13*(P1798)</f>
        <v/>
      </c>
      <c r="Q1879" s="40">
        <f>Q1834*Settings!$C$13*(Q1798)</f>
        <v/>
      </c>
      <c r="R1879" s="40">
        <f>R1834*Settings!$C$13*(R1798)</f>
        <v/>
      </c>
      <c r="S1879" s="40">
        <f>S1834*Settings!$C$13*(S1798)</f>
        <v/>
      </c>
      <c r="T1879" s="40">
        <f>T1834*Settings!$C$13*(T1798)</f>
        <v/>
      </c>
      <c r="U1879" s="40">
        <f>U1834*Settings!$C$13*(U1798)</f>
        <v/>
      </c>
      <c r="V1879" s="40">
        <f>V1834*Settings!$C$13*(V1798)</f>
        <v/>
      </c>
      <c r="W1879" s="40">
        <f>W1834*Settings!$C$13*(W1798)</f>
        <v/>
      </c>
      <c r="X1879" s="40">
        <f>X1834*Settings!$C$13*(X1798)</f>
        <v/>
      </c>
      <c r="Y1879" s="40">
        <f>Y1834*Settings!$C$13*(Y1798)</f>
        <v/>
      </c>
      <c r="Z1879" s="40">
        <f>Z1834*Settings!$C$13*(Z1798)</f>
        <v/>
      </c>
      <c r="AA1879" s="40">
        <f>AA1834*Settings!$C$13*(AA1798)</f>
        <v/>
      </c>
      <c r="AB1879" s="40">
        <f>AB1834*Settings!$C$13*(AB1798)</f>
        <v/>
      </c>
      <c r="AC1879" s="40">
        <f>AC1834*Settings!$C$13*(AC1798)</f>
        <v/>
      </c>
      <c r="AD1879" s="40">
        <f>AD1834*Settings!$C$13*(AD1798)</f>
        <v/>
      </c>
      <c r="AF1879" s="11">
        <f>CodePrefix&amp;$A1879&amp;IF($C1879="","","."&amp;$C1879&amp;"."&amp;$B1879)&amp;INDEX(VarEnd,MATCH($A1879,VarKey,0))&amp;AF$5</f>
        <v/>
      </c>
      <c r="AG1879" s="39">
        <f>AG1834*Settings!$C$13*(AG1798)</f>
        <v/>
      </c>
      <c r="AH1879" s="40">
        <f>AH1834*Settings!$C$13*(AH1798)</f>
        <v/>
      </c>
      <c r="AI1879" s="40">
        <f>AI1834*Settings!$C$13*(AI1798)</f>
        <v/>
      </c>
      <c r="AJ1879" s="40">
        <f>AJ1834*Settings!$C$13*(AJ1798)</f>
        <v/>
      </c>
      <c r="AK1879" s="40">
        <f>AK1834*Settings!$C$13*(AK1798)</f>
        <v/>
      </c>
      <c r="AL1879" s="40">
        <f>AL1834*Settings!$C$13*(AL1798)</f>
        <v/>
      </c>
      <c r="AM1879" s="40">
        <f>AM1834*Settings!$C$13*(AM1798)</f>
        <v/>
      </c>
      <c r="AN1879" s="40">
        <f>AN1834*Settings!$C$13*(AN1798)</f>
        <v/>
      </c>
      <c r="AO1879" s="40">
        <f>AO1834*Settings!$C$13*(AO1798)</f>
        <v/>
      </c>
      <c r="AP1879" s="40">
        <f>AP1834*Settings!$C$13*(AP1798)</f>
        <v/>
      </c>
      <c r="AQ1879" s="40">
        <f>AQ1834*Settings!$C$13*(AQ1798)</f>
        <v/>
      </c>
      <c r="AR1879" s="40">
        <f>AR1834*Settings!$C$13*(AR1798)</f>
        <v/>
      </c>
      <c r="AS1879" s="40">
        <f>AS1834*Settings!$C$13*(AS1798)</f>
        <v/>
      </c>
      <c r="AT1879" s="40">
        <f>AT1834*Settings!$C$13*(AT1798)</f>
        <v/>
      </c>
      <c r="AU1879" s="40">
        <f>AU1834*Settings!$C$13*(AU1798)</f>
        <v/>
      </c>
      <c r="AV1879" s="40">
        <f>AV1834*Settings!$C$13*(AV1798)</f>
        <v/>
      </c>
      <c r="AW1879" s="40">
        <f>AW1834*Settings!$C$13*(AW1798)</f>
        <v/>
      </c>
      <c r="AX1879" s="40">
        <f>AX1834*Settings!$C$13*(AX1798)</f>
        <v/>
      </c>
      <c r="AY1879" s="40">
        <f>AY1834*Settings!$C$13*(AY1798)</f>
        <v/>
      </c>
    </row>
    <row r="1880" hidden="1" outlineLevel="2">
      <c r="A1880" s="14" t="inlineStr">
        <is>
          <t>rxcp</t>
        </is>
      </c>
      <c r="B1880" s="14" t="inlineStr">
        <is>
          <t>ker</t>
        </is>
      </c>
      <c r="C1880" s="14" t="inlineStr">
        <is>
          <t>srv</t>
        </is>
      </c>
      <c r="D1880" s="36" t="n"/>
      <c r="E1880" s="36" t="n"/>
      <c r="F1880" s="36" t="n"/>
      <c r="G1880" s="36" t="n"/>
      <c r="H1880" s="14">
        <f>INDEX(VarLab,MATCH($A1880,VarKey,0))&amp;INDEX(MemLab,MATCH($C1880&amp;"|"&amp;$B1880,MemKey,0))</f>
        <v/>
      </c>
      <c r="I1880" s="14">
        <f>INDEX(VarUnit,MATCH($A1880,VarKey,0))</f>
        <v/>
      </c>
      <c r="J1880" s="14">
        <f>INDEX(VarSrc,MATCH($A1880,VarKey,0))</f>
        <v/>
      </c>
      <c r="K1880" s="11">
        <f>CodePrefix&amp;$A1880&amp;IF($C1880="","","."&amp;$C1880&amp;"."&amp;$B1880)&amp;INDEX(VarEnd,MATCH($A1880,VarKey,0))&amp;K$5</f>
        <v/>
      </c>
      <c r="L1880" s="39">
        <f>L1835*Settings!$C$13*(L1799)</f>
        <v/>
      </c>
      <c r="M1880" s="40">
        <f>M1835*Settings!$C$13*(M1799)</f>
        <v/>
      </c>
      <c r="N1880" s="40">
        <f>N1835*Settings!$C$13*(N1799)</f>
        <v/>
      </c>
      <c r="O1880" s="40">
        <f>O1835*Settings!$C$13*(O1799)</f>
        <v/>
      </c>
      <c r="P1880" s="40">
        <f>P1835*Settings!$C$13*(P1799)</f>
        <v/>
      </c>
      <c r="Q1880" s="40">
        <f>Q1835*Settings!$C$13*(Q1799)</f>
        <v/>
      </c>
      <c r="R1880" s="40">
        <f>R1835*Settings!$C$13*(R1799)</f>
        <v/>
      </c>
      <c r="S1880" s="40">
        <f>S1835*Settings!$C$13*(S1799)</f>
        <v/>
      </c>
      <c r="T1880" s="40">
        <f>T1835*Settings!$C$13*(T1799)</f>
        <v/>
      </c>
      <c r="U1880" s="40">
        <f>U1835*Settings!$C$13*(U1799)</f>
        <v/>
      </c>
      <c r="V1880" s="40">
        <f>V1835*Settings!$C$13*(V1799)</f>
        <v/>
      </c>
      <c r="W1880" s="40">
        <f>W1835*Settings!$C$13*(W1799)</f>
        <v/>
      </c>
      <c r="X1880" s="40">
        <f>X1835*Settings!$C$13*(X1799)</f>
        <v/>
      </c>
      <c r="Y1880" s="40">
        <f>Y1835*Settings!$C$13*(Y1799)</f>
        <v/>
      </c>
      <c r="Z1880" s="40">
        <f>Z1835*Settings!$C$13*(Z1799)</f>
        <v/>
      </c>
      <c r="AA1880" s="40">
        <f>AA1835*Settings!$C$13*(AA1799)</f>
        <v/>
      </c>
      <c r="AB1880" s="40">
        <f>AB1835*Settings!$C$13*(AB1799)</f>
        <v/>
      </c>
      <c r="AC1880" s="40">
        <f>AC1835*Settings!$C$13*(AC1799)</f>
        <v/>
      </c>
      <c r="AD1880" s="40">
        <f>AD1835*Settings!$C$13*(AD1799)</f>
        <v/>
      </c>
      <c r="AF1880" s="11">
        <f>CodePrefix&amp;$A1880&amp;IF($C1880="","","."&amp;$C1880&amp;"."&amp;$B1880)&amp;INDEX(VarEnd,MATCH($A1880,VarKey,0))&amp;AF$5</f>
        <v/>
      </c>
      <c r="AG1880" s="39">
        <f>AG1835*Settings!$C$13*(AG1799)</f>
        <v/>
      </c>
      <c r="AH1880" s="40">
        <f>AH1835*Settings!$C$13*(AH1799)</f>
        <v/>
      </c>
      <c r="AI1880" s="40">
        <f>AI1835*Settings!$C$13*(AI1799)</f>
        <v/>
      </c>
      <c r="AJ1880" s="40">
        <f>AJ1835*Settings!$C$13*(AJ1799)</f>
        <v/>
      </c>
      <c r="AK1880" s="40">
        <f>AK1835*Settings!$C$13*(AK1799)</f>
        <v/>
      </c>
      <c r="AL1880" s="40">
        <f>AL1835*Settings!$C$13*(AL1799)</f>
        <v/>
      </c>
      <c r="AM1880" s="40">
        <f>AM1835*Settings!$C$13*(AM1799)</f>
        <v/>
      </c>
      <c r="AN1880" s="40">
        <f>AN1835*Settings!$C$13*(AN1799)</f>
        <v/>
      </c>
      <c r="AO1880" s="40">
        <f>AO1835*Settings!$C$13*(AO1799)</f>
        <v/>
      </c>
      <c r="AP1880" s="40">
        <f>AP1835*Settings!$C$13*(AP1799)</f>
        <v/>
      </c>
      <c r="AQ1880" s="40">
        <f>AQ1835*Settings!$C$13*(AQ1799)</f>
        <v/>
      </c>
      <c r="AR1880" s="40">
        <f>AR1835*Settings!$C$13*(AR1799)</f>
        <v/>
      </c>
      <c r="AS1880" s="40">
        <f>AS1835*Settings!$C$13*(AS1799)</f>
        <v/>
      </c>
      <c r="AT1880" s="40">
        <f>AT1835*Settings!$C$13*(AT1799)</f>
        <v/>
      </c>
      <c r="AU1880" s="40">
        <f>AU1835*Settings!$C$13*(AU1799)</f>
        <v/>
      </c>
      <c r="AV1880" s="40">
        <f>AV1835*Settings!$C$13*(AV1799)</f>
        <v/>
      </c>
      <c r="AW1880" s="40">
        <f>AW1835*Settings!$C$13*(AW1799)</f>
        <v/>
      </c>
      <c r="AX1880" s="40">
        <f>AX1835*Settings!$C$13*(AX1799)</f>
        <v/>
      </c>
      <c r="AY1880" s="40">
        <f>AY1835*Settings!$C$13*(AY1799)</f>
        <v/>
      </c>
    </row>
    <row r="1881" hidden="1" outlineLevel="2">
      <c r="A1881" s="14" t="inlineStr">
        <is>
          <t>rxcp</t>
        </is>
      </c>
      <c r="B1881" s="14" t="inlineStr">
        <is>
          <t>oop</t>
        </is>
      </c>
      <c r="C1881" s="14" t="inlineStr">
        <is>
          <t>srv</t>
        </is>
      </c>
      <c r="D1881" s="36" t="n"/>
      <c r="E1881" s="36" t="n"/>
      <c r="F1881" s="36" t="n"/>
      <c r="G1881" s="36" t="n"/>
      <c r="H1881" s="14">
        <f>INDEX(VarLab,MATCH($A1881,VarKey,0))&amp;INDEX(MemLab,MATCH($C1881&amp;"|"&amp;$B1881,MemKey,0))</f>
        <v/>
      </c>
      <c r="I1881" s="14">
        <f>INDEX(VarUnit,MATCH($A1881,VarKey,0))</f>
        <v/>
      </c>
      <c r="J1881" s="14">
        <f>INDEX(VarSrc,MATCH($A1881,VarKey,0))</f>
        <v/>
      </c>
      <c r="K1881" s="11">
        <f>CodePrefix&amp;$A1881&amp;IF($C1881="","","."&amp;$C1881&amp;"."&amp;$B1881)&amp;INDEX(VarEnd,MATCH($A1881,VarKey,0))&amp;K$5</f>
        <v/>
      </c>
      <c r="L1881" s="39">
        <f>L1836*Settings!$C$13*(L1800)</f>
        <v/>
      </c>
      <c r="M1881" s="40">
        <f>M1836*Settings!$C$13*(M1800)</f>
        <v/>
      </c>
      <c r="N1881" s="40">
        <f>N1836*Settings!$C$13*(N1800)</f>
        <v/>
      </c>
      <c r="O1881" s="40">
        <f>O1836*Settings!$C$13*(O1800)</f>
        <v/>
      </c>
      <c r="P1881" s="40">
        <f>P1836*Settings!$C$13*(P1800)</f>
        <v/>
      </c>
      <c r="Q1881" s="40">
        <f>Q1836*Settings!$C$13*(Q1800)</f>
        <v/>
      </c>
      <c r="R1881" s="40">
        <f>R1836*Settings!$C$13*(R1800)</f>
        <v/>
      </c>
      <c r="S1881" s="40">
        <f>S1836*Settings!$C$13*(S1800)</f>
        <v/>
      </c>
      <c r="T1881" s="40">
        <f>T1836*Settings!$C$13*(T1800)</f>
        <v/>
      </c>
      <c r="U1881" s="40">
        <f>U1836*Settings!$C$13*(U1800)</f>
        <v/>
      </c>
      <c r="V1881" s="40">
        <f>V1836*Settings!$C$13*(V1800)</f>
        <v/>
      </c>
      <c r="W1881" s="40">
        <f>W1836*Settings!$C$13*(W1800)</f>
        <v/>
      </c>
      <c r="X1881" s="40">
        <f>X1836*Settings!$C$13*(X1800)</f>
        <v/>
      </c>
      <c r="Y1881" s="40">
        <f>Y1836*Settings!$C$13*(Y1800)</f>
        <v/>
      </c>
      <c r="Z1881" s="40">
        <f>Z1836*Settings!$C$13*(Z1800)</f>
        <v/>
      </c>
      <c r="AA1881" s="40">
        <f>AA1836*Settings!$C$13*(AA1800)</f>
        <v/>
      </c>
      <c r="AB1881" s="40">
        <f>AB1836*Settings!$C$13*(AB1800)</f>
        <v/>
      </c>
      <c r="AC1881" s="40">
        <f>AC1836*Settings!$C$13*(AC1800)</f>
        <v/>
      </c>
      <c r="AD1881" s="40">
        <f>AD1836*Settings!$C$13*(AD1800)</f>
        <v/>
      </c>
      <c r="AF1881" s="11">
        <f>CodePrefix&amp;$A1881&amp;IF($C1881="","","."&amp;$C1881&amp;"."&amp;$B1881)&amp;INDEX(VarEnd,MATCH($A1881,VarKey,0))&amp;AF$5</f>
        <v/>
      </c>
      <c r="AG1881" s="39">
        <f>AG1836*Settings!$C$13*(AG1800)</f>
        <v/>
      </c>
      <c r="AH1881" s="40">
        <f>AH1836*Settings!$C$13*(AH1800)</f>
        <v/>
      </c>
      <c r="AI1881" s="40">
        <f>AI1836*Settings!$C$13*(AI1800)</f>
        <v/>
      </c>
      <c r="AJ1881" s="40">
        <f>AJ1836*Settings!$C$13*(AJ1800)</f>
        <v/>
      </c>
      <c r="AK1881" s="40">
        <f>AK1836*Settings!$C$13*(AK1800)</f>
        <v/>
      </c>
      <c r="AL1881" s="40">
        <f>AL1836*Settings!$C$13*(AL1800)</f>
        <v/>
      </c>
      <c r="AM1881" s="40">
        <f>AM1836*Settings!$C$13*(AM1800)</f>
        <v/>
      </c>
      <c r="AN1881" s="40">
        <f>AN1836*Settings!$C$13*(AN1800)</f>
        <v/>
      </c>
      <c r="AO1881" s="40">
        <f>AO1836*Settings!$C$13*(AO1800)</f>
        <v/>
      </c>
      <c r="AP1881" s="40">
        <f>AP1836*Settings!$C$13*(AP1800)</f>
        <v/>
      </c>
      <c r="AQ1881" s="40">
        <f>AQ1836*Settings!$C$13*(AQ1800)</f>
        <v/>
      </c>
      <c r="AR1881" s="40">
        <f>AR1836*Settings!$C$13*(AR1800)</f>
        <v/>
      </c>
      <c r="AS1881" s="40">
        <f>AS1836*Settings!$C$13*(AS1800)</f>
        <v/>
      </c>
      <c r="AT1881" s="40">
        <f>AT1836*Settings!$C$13*(AT1800)</f>
        <v/>
      </c>
      <c r="AU1881" s="40">
        <f>AU1836*Settings!$C$13*(AU1800)</f>
        <v/>
      </c>
      <c r="AV1881" s="40">
        <f>AV1836*Settings!$C$13*(AV1800)</f>
        <v/>
      </c>
      <c r="AW1881" s="40">
        <f>AW1836*Settings!$C$13*(AW1800)</f>
        <v/>
      </c>
      <c r="AX1881" s="40">
        <f>AX1836*Settings!$C$13*(AX1800)</f>
        <v/>
      </c>
      <c r="AY1881" s="40">
        <f>AY1836*Settings!$C$13*(AY1800)</f>
        <v/>
      </c>
    </row>
    <row r="1882" hidden="1" outlineLevel="2">
      <c r="A1882" s="14" t="inlineStr">
        <is>
          <t>rxcp</t>
        </is>
      </c>
      <c r="B1882" s="14" t="inlineStr">
        <is>
          <t>bio</t>
        </is>
      </c>
      <c r="C1882" s="14" t="inlineStr">
        <is>
          <t>srv</t>
        </is>
      </c>
      <c r="D1882" s="36" t="n"/>
      <c r="E1882" s="36" t="n"/>
      <c r="F1882" s="36" t="n"/>
      <c r="G1882" s="36" t="n"/>
      <c r="H1882" s="14">
        <f>INDEX(VarLab,MATCH($A1882,VarKey,0))&amp;INDEX(MemLab,MATCH($C1882&amp;"|"&amp;$B1882,MemKey,0))</f>
        <v/>
      </c>
      <c r="I1882" s="14">
        <f>INDEX(VarUnit,MATCH($A1882,VarKey,0))</f>
        <v/>
      </c>
      <c r="J1882" s="14">
        <f>INDEX(VarSrc,MATCH($A1882,VarKey,0))</f>
        <v/>
      </c>
      <c r="K1882" s="11">
        <f>CodePrefix&amp;$A1882&amp;IF($C1882="","","."&amp;$C1882&amp;"."&amp;$B1882)&amp;INDEX(VarEnd,MATCH($A1882,VarKey,0))&amp;K$5</f>
        <v/>
      </c>
      <c r="L1882" s="39">
        <f>L1837*Settings!$C$13*(L1801)</f>
        <v/>
      </c>
      <c r="M1882" s="40">
        <f>M1837*Settings!$C$13*(M1801)</f>
        <v/>
      </c>
      <c r="N1882" s="40">
        <f>N1837*Settings!$C$13*(N1801)</f>
        <v/>
      </c>
      <c r="O1882" s="40">
        <f>O1837*Settings!$C$13*(O1801)</f>
        <v/>
      </c>
      <c r="P1882" s="40">
        <f>P1837*Settings!$C$13*(P1801)</f>
        <v/>
      </c>
      <c r="Q1882" s="40">
        <f>Q1837*Settings!$C$13*(Q1801)</f>
        <v/>
      </c>
      <c r="R1882" s="40">
        <f>R1837*Settings!$C$13*(R1801)</f>
        <v/>
      </c>
      <c r="S1882" s="40">
        <f>S1837*Settings!$C$13*(S1801)</f>
        <v/>
      </c>
      <c r="T1882" s="40">
        <f>T1837*Settings!$C$13*(T1801)</f>
        <v/>
      </c>
      <c r="U1882" s="40">
        <f>U1837*Settings!$C$13*(U1801)</f>
        <v/>
      </c>
      <c r="V1882" s="40">
        <f>V1837*Settings!$C$13*(V1801)</f>
        <v/>
      </c>
      <c r="W1882" s="40">
        <f>W1837*Settings!$C$13*(W1801)</f>
        <v/>
      </c>
      <c r="X1882" s="40">
        <f>X1837*Settings!$C$13*(X1801)</f>
        <v/>
      </c>
      <c r="Y1882" s="40">
        <f>Y1837*Settings!$C$13*(Y1801)</f>
        <v/>
      </c>
      <c r="Z1882" s="40">
        <f>Z1837*Settings!$C$13*(Z1801)</f>
        <v/>
      </c>
      <c r="AA1882" s="40">
        <f>AA1837*Settings!$C$13*(AA1801)</f>
        <v/>
      </c>
      <c r="AB1882" s="40">
        <f>AB1837*Settings!$C$13*(AB1801)</f>
        <v/>
      </c>
      <c r="AC1882" s="40">
        <f>AC1837*Settings!$C$13*(AC1801)</f>
        <v/>
      </c>
      <c r="AD1882" s="40">
        <f>AD1837*Settings!$C$13*(AD1801)</f>
        <v/>
      </c>
      <c r="AF1882" s="11">
        <f>CodePrefix&amp;$A1882&amp;IF($C1882="","","."&amp;$C1882&amp;"."&amp;$B1882)&amp;INDEX(VarEnd,MATCH($A1882,VarKey,0))&amp;AF$5</f>
        <v/>
      </c>
      <c r="AG1882" s="39">
        <f>AG1837*Settings!$C$13*(AG1801)</f>
        <v/>
      </c>
      <c r="AH1882" s="40">
        <f>AH1837*Settings!$C$13*(AH1801)</f>
        <v/>
      </c>
      <c r="AI1882" s="40">
        <f>AI1837*Settings!$C$13*(AI1801)</f>
        <v/>
      </c>
      <c r="AJ1882" s="40">
        <f>AJ1837*Settings!$C$13*(AJ1801)</f>
        <v/>
      </c>
      <c r="AK1882" s="40">
        <f>AK1837*Settings!$C$13*(AK1801)</f>
        <v/>
      </c>
      <c r="AL1882" s="40">
        <f>AL1837*Settings!$C$13*(AL1801)</f>
        <v/>
      </c>
      <c r="AM1882" s="40">
        <f>AM1837*Settings!$C$13*(AM1801)</f>
        <v/>
      </c>
      <c r="AN1882" s="40">
        <f>AN1837*Settings!$C$13*(AN1801)</f>
        <v/>
      </c>
      <c r="AO1882" s="40">
        <f>AO1837*Settings!$C$13*(AO1801)</f>
        <v/>
      </c>
      <c r="AP1882" s="40">
        <f>AP1837*Settings!$C$13*(AP1801)</f>
        <v/>
      </c>
      <c r="AQ1882" s="40">
        <f>AQ1837*Settings!$C$13*(AQ1801)</f>
        <v/>
      </c>
      <c r="AR1882" s="40">
        <f>AR1837*Settings!$C$13*(AR1801)</f>
        <v/>
      </c>
      <c r="AS1882" s="40">
        <f>AS1837*Settings!$C$13*(AS1801)</f>
        <v/>
      </c>
      <c r="AT1882" s="40">
        <f>AT1837*Settings!$C$13*(AT1801)</f>
        <v/>
      </c>
      <c r="AU1882" s="40">
        <f>AU1837*Settings!$C$13*(AU1801)</f>
        <v/>
      </c>
      <c r="AV1882" s="40">
        <f>AV1837*Settings!$C$13*(AV1801)</f>
        <v/>
      </c>
      <c r="AW1882" s="40">
        <f>AW1837*Settings!$C$13*(AW1801)</f>
        <v/>
      </c>
      <c r="AX1882" s="40">
        <f>AX1837*Settings!$C$13*(AX1801)</f>
        <v/>
      </c>
      <c r="AY1882" s="40">
        <f>AY1837*Settings!$C$13*(AY1801)</f>
        <v/>
      </c>
    </row>
    <row r="1883" hidden="1" outlineLevel="2"/>
    <row r="1884" collapsed="1"/>
    <row r="1885">
      <c r="A1885" s="4" t="inlineStr">
        <is>
          <t>7. Industrial sector</t>
        </is>
      </c>
      <c r="B1885" s="5" t="n"/>
      <c r="C1885" s="5" t="n"/>
      <c r="D1885" s="5" t="n"/>
      <c r="E1885" s="5" t="n"/>
      <c r="F1885" s="5" t="n"/>
      <c r="G1885" s="5" t="n"/>
      <c r="H1885" s="5" t="n"/>
      <c r="I1885" s="5" t="n"/>
      <c r="J1885" s="5" t="n"/>
      <c r="K1885" s="5" t="n"/>
      <c r="L1885" s="5" t="n"/>
      <c r="M1885" s="5" t="n"/>
      <c r="N1885" s="5" t="n"/>
      <c r="O1885" s="5" t="n"/>
      <c r="P1885" s="5" t="n"/>
      <c r="Q1885" s="5" t="n"/>
      <c r="R1885" s="5" t="n"/>
      <c r="S1885" s="5" t="n"/>
      <c r="T1885" s="5" t="n"/>
      <c r="U1885" s="5" t="n"/>
      <c r="V1885" s="5" t="n"/>
      <c r="W1885" s="5" t="n"/>
      <c r="X1885" s="5" t="n"/>
      <c r="Y1885" s="5" t="n"/>
      <c r="Z1885" s="5" t="n"/>
      <c r="AA1885" s="5" t="n"/>
      <c r="AB1885" s="5" t="n"/>
      <c r="AC1885" s="5" t="n"/>
      <c r="AD1885" s="5" t="n"/>
      <c r="AE1885" s="5" t="n"/>
      <c r="AF1885" s="5" t="n"/>
      <c r="AG1885" s="5" t="n"/>
      <c r="AH1885" s="5" t="n"/>
      <c r="AI1885" s="5" t="n"/>
      <c r="AJ1885" s="5" t="n"/>
      <c r="AK1885" s="5" t="n"/>
      <c r="AL1885" s="5" t="n"/>
      <c r="AM1885" s="5" t="n"/>
      <c r="AN1885" s="5" t="n"/>
      <c r="AO1885" s="5" t="n"/>
      <c r="AP1885" s="5" t="n"/>
      <c r="AQ1885" s="5" t="n"/>
      <c r="AR1885" s="5" t="n"/>
      <c r="AS1885" s="5" t="n"/>
      <c r="AT1885" s="5" t="n"/>
      <c r="AU1885" s="5" t="n"/>
      <c r="AV1885" s="5" t="n"/>
      <c r="AW1885" s="5" t="n"/>
      <c r="AX1885" s="5" t="n"/>
      <c r="AY1885" s="5" t="n"/>
      <c r="AZ1885" s="5" t="n"/>
    </row>
    <row r="1886">
      <c r="A1886" s="1" t="inlineStr">
        <is>
          <t>ener</t>
        </is>
      </c>
      <c r="B1886" s="1" t="inlineStr">
        <is>
          <t>all</t>
        </is>
      </c>
      <c r="C1886" s="1" t="inlineStr">
        <is>
          <t>ind</t>
        </is>
      </c>
      <c r="H1886" s="1">
        <f>INDEX(VarLab,MATCH($A1886,VarKey,0))&amp;INDEX(MemLab,MATCH($C1886&amp;"|"&amp;$B1886,MemKey,0))</f>
        <v/>
      </c>
      <c r="I1886" s="1">
        <f>INDEX(VarUnit,MATCH($A1886,VarKey,0))</f>
        <v/>
      </c>
      <c r="J1886" s="1">
        <f>INDEX(VarSrc,MATCH($A1886,VarKey,0))</f>
        <v/>
      </c>
      <c r="K1886" s="17">
        <f>CodePrefix&amp;$A1886&amp;IF($C1886="","","."&amp;$C1886&amp;"."&amp;$B1886)&amp;INDEX(VarEnd,MATCH($A1886,VarKey,0))&amp;K$5</f>
        <v/>
      </c>
      <c r="L1886" s="57">
        <f>SUMIFS(L1887:L2910,$A1887:$A2910,"ener",$B1887:$B2910,"&lt;&gt;all")</f>
        <v/>
      </c>
      <c r="M1886" s="58">
        <f>SUMIFS(M1887:M2910,$A1887:$A2910,"ener",$B1887:$B2910,"&lt;&gt;all")</f>
        <v/>
      </c>
      <c r="N1886" s="58">
        <f>SUMIFS(N1887:N2910,$A1887:$A2910,"ener",$B1887:$B2910,"&lt;&gt;all")</f>
        <v/>
      </c>
      <c r="O1886" s="58">
        <f>SUMIFS(O1887:O2910,$A1887:$A2910,"ener",$B1887:$B2910,"&lt;&gt;all")</f>
        <v/>
      </c>
      <c r="P1886" s="58">
        <f>SUMIFS(P1887:P2910,$A1887:$A2910,"ener",$B1887:$B2910,"&lt;&gt;all")</f>
        <v/>
      </c>
      <c r="Q1886" s="58">
        <f>SUMIFS(Q1887:Q2910,$A1887:$A2910,"ener",$B1887:$B2910,"&lt;&gt;all")</f>
        <v/>
      </c>
      <c r="R1886" s="58">
        <f>SUMIFS(R1887:R2910,$A1887:$A2910,"ener",$B1887:$B2910,"&lt;&gt;all")</f>
        <v/>
      </c>
      <c r="S1886" s="58">
        <f>SUMIFS(S1887:S2910,$A1887:$A2910,"ener",$B1887:$B2910,"&lt;&gt;all")</f>
        <v/>
      </c>
      <c r="T1886" s="58">
        <f>SUMIFS(T1887:T2910,$A1887:$A2910,"ener",$B1887:$B2910,"&lt;&gt;all")</f>
        <v/>
      </c>
      <c r="U1886" s="58">
        <f>SUMIFS(U1887:U2910,$A1887:$A2910,"ener",$B1887:$B2910,"&lt;&gt;all")</f>
        <v/>
      </c>
      <c r="V1886" s="58">
        <f>SUMIFS(V1887:V2910,$A1887:$A2910,"ener",$B1887:$B2910,"&lt;&gt;all")</f>
        <v/>
      </c>
      <c r="W1886" s="58">
        <f>SUMIFS(W1887:W2910,$A1887:$A2910,"ener",$B1887:$B2910,"&lt;&gt;all")</f>
        <v/>
      </c>
      <c r="X1886" s="58">
        <f>SUMIFS(X1887:X2910,$A1887:$A2910,"ener",$B1887:$B2910,"&lt;&gt;all")</f>
        <v/>
      </c>
      <c r="Y1886" s="58">
        <f>SUMIFS(Y1887:Y2910,$A1887:$A2910,"ener",$B1887:$B2910,"&lt;&gt;all")</f>
        <v/>
      </c>
      <c r="Z1886" s="58">
        <f>SUMIFS(Z1887:Z2910,$A1887:$A2910,"ener",$B1887:$B2910,"&lt;&gt;all")</f>
        <v/>
      </c>
      <c r="AA1886" s="58">
        <f>SUMIFS(AA1887:AA2910,$A1887:$A2910,"ener",$B1887:$B2910,"&lt;&gt;all")</f>
        <v/>
      </c>
      <c r="AB1886" s="58">
        <f>SUMIFS(AB1887:AB2910,$A1887:$A2910,"ener",$B1887:$B2910,"&lt;&gt;all")</f>
        <v/>
      </c>
      <c r="AC1886" s="58">
        <f>SUMIFS(AC1887:AC2910,$A1887:$A2910,"ener",$B1887:$B2910,"&lt;&gt;all")</f>
        <v/>
      </c>
      <c r="AD1886" s="58">
        <f>SUMIFS(AD1887:AD2910,$A1887:$A2910,"ener",$B1887:$B2910,"&lt;&gt;all")</f>
        <v/>
      </c>
      <c r="AF1886" s="17">
        <f>CodePrefix&amp;$A1886&amp;IF($C1886="","","."&amp;$C1886&amp;"."&amp;$B1886)&amp;INDEX(VarEnd,MATCH($A1886,VarKey,0))&amp;AF$5</f>
        <v/>
      </c>
      <c r="AG1886" s="57">
        <f>SUMIFS(AG1887:AG2910,$A1887:$A2910,"ener",$B1887:$B2910,"&lt;&gt;all")</f>
        <v/>
      </c>
      <c r="AH1886" s="58">
        <f>SUMIFS(AH1887:AH2910,$A1887:$A2910,"ener",$B1887:$B2910,"&lt;&gt;all")</f>
        <v/>
      </c>
      <c r="AI1886" s="58">
        <f>SUMIFS(AI1887:AI2910,$A1887:$A2910,"ener",$B1887:$B2910,"&lt;&gt;all")</f>
        <v/>
      </c>
      <c r="AJ1886" s="58">
        <f>SUMIFS(AJ1887:AJ2910,$A1887:$A2910,"ener",$B1887:$B2910,"&lt;&gt;all")</f>
        <v/>
      </c>
      <c r="AK1886" s="58">
        <f>SUMIFS(AK1887:AK2910,$A1887:$A2910,"ener",$B1887:$B2910,"&lt;&gt;all")</f>
        <v/>
      </c>
      <c r="AL1886" s="58">
        <f>SUMIFS(AL1887:AL2910,$A1887:$A2910,"ener",$B1887:$B2910,"&lt;&gt;all")</f>
        <v/>
      </c>
      <c r="AM1886" s="58">
        <f>SUMIFS(AM1887:AM2910,$A1887:$A2910,"ener",$B1887:$B2910,"&lt;&gt;all")</f>
        <v/>
      </c>
      <c r="AN1886" s="58">
        <f>SUMIFS(AN1887:AN2910,$A1887:$A2910,"ener",$B1887:$B2910,"&lt;&gt;all")</f>
        <v/>
      </c>
      <c r="AO1886" s="58">
        <f>SUMIFS(AO1887:AO2910,$A1887:$A2910,"ener",$B1887:$B2910,"&lt;&gt;all")</f>
        <v/>
      </c>
      <c r="AP1886" s="58">
        <f>SUMIFS(AP1887:AP2910,$A1887:$A2910,"ener",$B1887:$B2910,"&lt;&gt;all")</f>
        <v/>
      </c>
      <c r="AQ1886" s="58">
        <f>SUMIFS(AQ1887:AQ2910,$A1887:$A2910,"ener",$B1887:$B2910,"&lt;&gt;all")</f>
        <v/>
      </c>
      <c r="AR1886" s="58">
        <f>SUMIFS(AR1887:AR2910,$A1887:$A2910,"ener",$B1887:$B2910,"&lt;&gt;all")</f>
        <v/>
      </c>
      <c r="AS1886" s="58">
        <f>SUMIFS(AS1887:AS2910,$A1887:$A2910,"ener",$B1887:$B2910,"&lt;&gt;all")</f>
        <v/>
      </c>
      <c r="AT1886" s="58">
        <f>SUMIFS(AT1887:AT2910,$A1887:$A2910,"ener",$B1887:$B2910,"&lt;&gt;all")</f>
        <v/>
      </c>
      <c r="AU1886" s="58">
        <f>SUMIFS(AU1887:AU2910,$A1887:$A2910,"ener",$B1887:$B2910,"&lt;&gt;all")</f>
        <v/>
      </c>
      <c r="AV1886" s="58">
        <f>SUMIFS(AV1887:AV2910,$A1887:$A2910,"ener",$B1887:$B2910,"&lt;&gt;all")</f>
        <v/>
      </c>
      <c r="AW1886" s="58">
        <f>SUMIFS(AW1887:AW2910,$A1887:$A2910,"ener",$B1887:$B2910,"&lt;&gt;all")</f>
        <v/>
      </c>
      <c r="AX1886" s="58">
        <f>SUMIFS(AX1887:AX2910,$A1887:$A2910,"ener",$B1887:$B2910,"&lt;&gt;all")</f>
        <v/>
      </c>
      <c r="AY1886" s="58">
        <f>SUMIFS(AY1887:AY2910,$A1887:$A2910,"ener",$B1887:$B2910,"&lt;&gt;all")</f>
        <v/>
      </c>
    </row>
    <row r="1887" hidden="1" outlineLevel="1">
      <c r="A1887" s="1" t="inlineStr">
        <is>
          <t>ener</t>
        </is>
      </c>
      <c r="B1887" s="1" t="inlineStr">
        <is>
          <t>all</t>
        </is>
      </c>
      <c r="C1887" s="1" t="inlineStr">
        <is>
          <t>mch</t>
        </is>
      </c>
      <c r="H1887" s="1">
        <f>INDEX(VarLab,MATCH($A1887,VarKey,0))&amp;INDEX(MemLab,MATCH($C1887&amp;"|"&amp;$B1887,MemKey,0))</f>
        <v/>
      </c>
      <c r="I1887" s="1">
        <f>INDEX(VarUnit,MATCH($A1887,VarKey,0))</f>
        <v/>
      </c>
      <c r="J1887" s="1">
        <f>INDEX(VarSrc,MATCH($A1887,VarKey,0))</f>
        <v/>
      </c>
      <c r="K1887" s="17">
        <f>CodePrefix&amp;$A1887&amp;IF($C1887="","","."&amp;$C1887&amp;"."&amp;$B1887)&amp;INDEX(VarEnd,MATCH($A1887,VarKey,0))&amp;K$5</f>
        <v/>
      </c>
      <c r="L1887" s="57">
        <f>SUM(L1961:L1968)</f>
        <v/>
      </c>
      <c r="M1887" s="58">
        <f>SUM(M1961:M1968)</f>
        <v/>
      </c>
      <c r="N1887" s="58">
        <f>SUM(N1961:N1968)</f>
        <v/>
      </c>
      <c r="O1887" s="58">
        <f>SUM(O1961:O1968)</f>
        <v/>
      </c>
      <c r="P1887" s="58">
        <f>SUM(P1961:P1968)</f>
        <v/>
      </c>
      <c r="Q1887" s="58">
        <f>SUM(Q1961:Q1968)</f>
        <v/>
      </c>
      <c r="R1887" s="58">
        <f>SUM(R1961:R1968)</f>
        <v/>
      </c>
      <c r="S1887" s="58">
        <f>SUM(S1961:S1968)</f>
        <v/>
      </c>
      <c r="T1887" s="58">
        <f>SUM(T1961:T1968)</f>
        <v/>
      </c>
      <c r="U1887" s="58">
        <f>SUM(U1961:U1968)</f>
        <v/>
      </c>
      <c r="V1887" s="58">
        <f>SUM(V1961:V1968)</f>
        <v/>
      </c>
      <c r="W1887" s="58">
        <f>SUM(W1961:W1968)</f>
        <v/>
      </c>
      <c r="X1887" s="58">
        <f>SUM(X1961:X1968)</f>
        <v/>
      </c>
      <c r="Y1887" s="58">
        <f>SUM(Y1961:Y1968)</f>
        <v/>
      </c>
      <c r="Z1887" s="58">
        <f>SUM(Z1961:Z1968)</f>
        <v/>
      </c>
      <c r="AA1887" s="58">
        <f>SUM(AA1961:AA1968)</f>
        <v/>
      </c>
      <c r="AB1887" s="58">
        <f>SUM(AB1961:AB1968)</f>
        <v/>
      </c>
      <c r="AC1887" s="58">
        <f>SUM(AC1961:AC1968)</f>
        <v/>
      </c>
      <c r="AD1887" s="58">
        <f>SUM(AD1961:AD1968)</f>
        <v/>
      </c>
      <c r="AF1887" s="17">
        <f>CodePrefix&amp;$A1887&amp;IF($C1887="","","."&amp;$C1887&amp;"."&amp;$B1887)&amp;INDEX(VarEnd,MATCH($A1887,VarKey,0))&amp;AF$5</f>
        <v/>
      </c>
      <c r="AG1887" s="57">
        <f>SUM(AG1961:AG1968)</f>
        <v/>
      </c>
      <c r="AH1887" s="58">
        <f>SUM(AH1961:AH1968)</f>
        <v/>
      </c>
      <c r="AI1887" s="58">
        <f>SUM(AI1961:AI1968)</f>
        <v/>
      </c>
      <c r="AJ1887" s="58">
        <f>SUM(AJ1961:AJ1968)</f>
        <v/>
      </c>
      <c r="AK1887" s="58">
        <f>SUM(AK1961:AK1968)</f>
        <v/>
      </c>
      <c r="AL1887" s="58">
        <f>SUM(AL1961:AL1968)</f>
        <v/>
      </c>
      <c r="AM1887" s="58">
        <f>SUM(AM1961:AM1968)</f>
        <v/>
      </c>
      <c r="AN1887" s="58">
        <f>SUM(AN1961:AN1968)</f>
        <v/>
      </c>
      <c r="AO1887" s="58">
        <f>SUM(AO1961:AO1968)</f>
        <v/>
      </c>
      <c r="AP1887" s="58">
        <f>SUM(AP1961:AP1968)</f>
        <v/>
      </c>
      <c r="AQ1887" s="58">
        <f>SUM(AQ1961:AQ1968)</f>
        <v/>
      </c>
      <c r="AR1887" s="58">
        <f>SUM(AR1961:AR1968)</f>
        <v/>
      </c>
      <c r="AS1887" s="58">
        <f>SUM(AS1961:AS1968)</f>
        <v/>
      </c>
      <c r="AT1887" s="58">
        <f>SUM(AT1961:AT1968)</f>
        <v/>
      </c>
      <c r="AU1887" s="58">
        <f>SUM(AU1961:AU1968)</f>
        <v/>
      </c>
      <c r="AV1887" s="58">
        <f>SUM(AV1961:AV1968)</f>
        <v/>
      </c>
      <c r="AW1887" s="58">
        <f>SUM(AW1961:AW1968)</f>
        <v/>
      </c>
      <c r="AX1887" s="58">
        <f>SUM(AX1961:AX1968)</f>
        <v/>
      </c>
      <c r="AY1887" s="58">
        <f>SUM(AY1961:AY1968)</f>
        <v/>
      </c>
    </row>
    <row r="1888" hidden="1" outlineLevel="1">
      <c r="A1888" s="56" t="inlineStr">
        <is>
          <t>eldem</t>
        </is>
      </c>
      <c r="B1888" s="56" t="inlineStr">
        <is>
          <t>ecy</t>
        </is>
      </c>
      <c r="C1888" s="56" t="inlineStr">
        <is>
          <t>mch</t>
        </is>
      </c>
      <c r="H1888" s="56">
        <f>INDEX(VarLab,MATCH($A1888,VarKey,0))&amp;INDEX(MemLab,MATCH($C1888&amp;"|"&amp;$B1888,MemKey,0))</f>
        <v/>
      </c>
      <c r="I1888" s="56">
        <f>INDEX(VarUnit,MATCH($A1888,VarKey,0))</f>
        <v/>
      </c>
      <c r="J1888" s="56">
        <f>INDEX(VarSrc,MATCH($A1888,VarKey,0))</f>
        <v/>
      </c>
      <c r="K1888" s="59">
        <f>CodePrefix&amp;$A1888&amp;IF($C1888="","","."&amp;$C1888&amp;"."&amp;$B1888)&amp;INDEX(VarEnd,MATCH($A1888,VarKey,0))&amp;K$5</f>
        <v/>
      </c>
      <c r="L1888" s="60">
        <f>SUMIF($C$654:$C$668,$C1888,L$654:L$668)</f>
        <v/>
      </c>
      <c r="M1888" s="61">
        <f>SUMIF($C$654:$C$668,$C1888,M$654:M$668)</f>
        <v/>
      </c>
      <c r="N1888" s="61">
        <f>SUMIF($C$654:$C$668,$C1888,N$654:N$668)</f>
        <v/>
      </c>
      <c r="O1888" s="61">
        <f>SUMIF($C$654:$C$668,$C1888,O$654:O$668)</f>
        <v/>
      </c>
      <c r="P1888" s="61">
        <f>SUMIF($C$654:$C$668,$C1888,P$654:P$668)</f>
        <v/>
      </c>
      <c r="Q1888" s="61">
        <f>SUMIF($C$654:$C$668,$C1888,Q$654:Q$668)</f>
        <v/>
      </c>
      <c r="R1888" s="61">
        <f>SUMIF($C$654:$C$668,$C1888,R$654:R$668)</f>
        <v/>
      </c>
      <c r="S1888" s="61">
        <f>SUMIF($C$654:$C$668,$C1888,S$654:S$668)</f>
        <v/>
      </c>
      <c r="T1888" s="61">
        <f>SUMIF($C$654:$C$668,$C1888,T$654:T$668)</f>
        <v/>
      </c>
      <c r="U1888" s="61">
        <f>SUMIF($C$654:$C$668,$C1888,U$654:U$668)</f>
        <v/>
      </c>
      <c r="V1888" s="61">
        <f>SUMIF($C$654:$C$668,$C1888,V$654:V$668)</f>
        <v/>
      </c>
      <c r="W1888" s="61">
        <f>SUMIF($C$654:$C$668,$C1888,W$654:W$668)</f>
        <v/>
      </c>
      <c r="X1888" s="61">
        <f>SUMIF($C$654:$C$668,$C1888,X$654:X$668)</f>
        <v/>
      </c>
      <c r="Y1888" s="61">
        <f>SUMIF($C$654:$C$668,$C1888,Y$654:Y$668)</f>
        <v/>
      </c>
      <c r="Z1888" s="61">
        <f>SUMIF($C$654:$C$668,$C1888,Z$654:Z$668)</f>
        <v/>
      </c>
      <c r="AA1888" s="61">
        <f>SUMIF($C$654:$C$668,$C1888,AA$654:AA$668)</f>
        <v/>
      </c>
      <c r="AB1888" s="61">
        <f>SUMIF($C$654:$C$668,$C1888,AB$654:AB$668)</f>
        <v/>
      </c>
      <c r="AC1888" s="61">
        <f>SUMIF($C$654:$C$668,$C1888,AC$654:AC$668)</f>
        <v/>
      </c>
      <c r="AD1888" s="61">
        <f>SUMIF($C$654:$C$668,$C1888,AD$654:AD$668)</f>
        <v/>
      </c>
      <c r="AF1888" s="59">
        <f>CodePrefix&amp;$A1888&amp;IF($C1888="","","."&amp;$C1888&amp;"."&amp;$B1888)&amp;INDEX(VarEnd,MATCH($A1888,VarKey,0))&amp;AF$5</f>
        <v/>
      </c>
      <c r="AG1888" s="60">
        <f>SUMIF($C$654:$C$668,$C1888,AG$654:AG$668)</f>
        <v/>
      </c>
      <c r="AH1888" s="61">
        <f>SUMIF($C$654:$C$668,$C1888,AH$654:AH$668)</f>
        <v/>
      </c>
      <c r="AI1888" s="61">
        <f>SUMIF($C$654:$C$668,$C1888,AI$654:AI$668)</f>
        <v/>
      </c>
      <c r="AJ1888" s="61">
        <f>SUMIF($C$654:$C$668,$C1888,AJ$654:AJ$668)</f>
        <v/>
      </c>
      <c r="AK1888" s="61">
        <f>SUMIF($C$654:$C$668,$C1888,AK$654:AK$668)</f>
        <v/>
      </c>
      <c r="AL1888" s="61">
        <f>SUMIF($C$654:$C$668,$C1888,AL$654:AL$668)</f>
        <v/>
      </c>
      <c r="AM1888" s="61">
        <f>SUMIF($C$654:$C$668,$C1888,AM$654:AM$668)</f>
        <v/>
      </c>
      <c r="AN1888" s="61">
        <f>SUMIF($C$654:$C$668,$C1888,AN$654:AN$668)</f>
        <v/>
      </c>
      <c r="AO1888" s="61">
        <f>SUMIF($C$654:$C$668,$C1888,AO$654:AO$668)</f>
        <v/>
      </c>
      <c r="AP1888" s="61">
        <f>SUMIF($C$654:$C$668,$C1888,AP$654:AP$668)</f>
        <v/>
      </c>
      <c r="AQ1888" s="61">
        <f>SUMIF($C$654:$C$668,$C1888,AQ$654:AQ$668)</f>
        <v/>
      </c>
      <c r="AR1888" s="61">
        <f>SUMIF($C$654:$C$668,$C1888,AR$654:AR$668)</f>
        <v/>
      </c>
      <c r="AS1888" s="61">
        <f>SUMIF($C$654:$C$668,$C1888,AS$654:AS$668)</f>
        <v/>
      </c>
      <c r="AT1888" s="61">
        <f>SUMIF($C$654:$C$668,$C1888,AT$654:AT$668)</f>
        <v/>
      </c>
      <c r="AU1888" s="61">
        <f>SUMIF($C$654:$C$668,$C1888,AU$654:AU$668)</f>
        <v/>
      </c>
      <c r="AV1888" s="61">
        <f>SUMIF($C$654:$C$668,$C1888,AV$654:AV$668)</f>
        <v/>
      </c>
      <c r="AW1888" s="61">
        <f>SUMIF($C$654:$C$668,$C1888,AW$654:AW$668)</f>
        <v/>
      </c>
      <c r="AX1888" s="61">
        <f>SUMIF($C$654:$C$668,$C1888,AX$654:AX$668)</f>
        <v/>
      </c>
      <c r="AY1888" s="61">
        <f>SUMIF($C$654:$C$668,$C1888,AY$654:AY$668)</f>
        <v/>
      </c>
    </row>
    <row r="1889" hidden="1" outlineLevel="2">
      <c r="A1889" s="14" t="inlineStr">
        <is>
          <t>ctxnew</t>
        </is>
      </c>
      <c r="B1889" s="14" t="inlineStr">
        <is>
          <t>coa</t>
        </is>
      </c>
      <c r="C1889" s="14" t="inlineStr">
        <is>
          <t>mch</t>
        </is>
      </c>
      <c r="D1889" s="32">
        <f>INDEX(Inputs!$W$5:$W$132,MATCH($B1889&amp;"|"&amp;$C1889,Inputs!$A$5:$A$132,0))</f>
        <v/>
      </c>
      <c r="E1889" s="32">
        <f>INDEX(Inputs!$L$5:$L$132,MATCH($B1889&amp;"|"&amp;$C1889,Inputs!$A$5:$A$132,0))</f>
        <v/>
      </c>
      <c r="F1889" s="32">
        <f>INDEX(Inputs!$M$5:$M$132,MATCH($B1889&amp;"|"&amp;$C1889,Inputs!$A$5:$A$132,0))</f>
        <v/>
      </c>
      <c r="G1889" s="36" t="n"/>
      <c r="H1889" s="14">
        <f>INDEX(VarLab,MATCH($A1889,VarKey,0))&amp;INDEX(MemLab,MATCH($C1889&amp;"|"&amp;$B1889,MemKey,0))</f>
        <v/>
      </c>
      <c r="I1889" s="14">
        <f>INDEX(VarUnit,MATCH($A1889,VarKey,0))</f>
        <v/>
      </c>
      <c r="J1889" s="14">
        <f>INDEX(VarSrc,MATCH($A1889,VarKey,0))</f>
        <v/>
      </c>
      <c r="K1889" s="11">
        <f>CodePrefix&amp;$A1889&amp;IF($C1889="","","."&amp;$C1889&amp;"."&amp;$B1889)&amp;INDEX(VarEnd,MATCH($A1889,VarKey,0))&amp;K$5</f>
        <v/>
      </c>
      <c r="L1889" s="37">
        <f>INDEX(L$263:L$279,$F1889)*$D1889*INDEX(L$23:L$30,$E1889)</f>
        <v/>
      </c>
      <c r="M1889" s="32">
        <f>INDEX(M$263:M$279,$F1889)*$D1889*INDEX(M$23:M$30,$E1889)</f>
        <v/>
      </c>
      <c r="N1889" s="32">
        <f>INDEX(N$263:N$279,$F1889)*$D1889*INDEX(N$23:N$30,$E1889)</f>
        <v/>
      </c>
      <c r="O1889" s="32">
        <f>INDEX(O$263:O$279,$F1889)*$D1889*INDEX(O$23:O$30,$E1889)</f>
        <v/>
      </c>
      <c r="P1889" s="32">
        <f>INDEX(P$263:P$279,$F1889)*$D1889*INDEX(P$23:P$30,$E1889)</f>
        <v/>
      </c>
      <c r="Q1889" s="32">
        <f>INDEX(Q$263:Q$279,$F1889)*$D1889*INDEX(Q$23:Q$30,$E1889)</f>
        <v/>
      </c>
      <c r="R1889" s="32">
        <f>INDEX(R$263:R$279,$F1889)*$D1889*INDEX(R$23:R$30,$E1889)</f>
        <v/>
      </c>
      <c r="S1889" s="32">
        <f>INDEX(S$263:S$279,$F1889)*$D1889*INDEX(S$23:S$30,$E1889)</f>
        <v/>
      </c>
      <c r="T1889" s="32">
        <f>INDEX(T$263:T$279,$F1889)*$D1889*INDEX(T$23:T$30,$E1889)</f>
        <v/>
      </c>
      <c r="U1889" s="32">
        <f>INDEX(U$263:U$279,$F1889)*$D1889*INDEX(U$23:U$30,$E1889)</f>
        <v/>
      </c>
      <c r="V1889" s="32">
        <f>INDEX(V$263:V$279,$F1889)*$D1889*INDEX(V$23:V$30,$E1889)</f>
        <v/>
      </c>
      <c r="W1889" s="32">
        <f>INDEX(W$263:W$279,$F1889)*$D1889*INDEX(W$23:W$30,$E1889)</f>
        <v/>
      </c>
      <c r="X1889" s="32">
        <f>INDEX(X$263:X$279,$F1889)*$D1889*INDEX(X$23:X$30,$E1889)</f>
        <v/>
      </c>
      <c r="Y1889" s="32">
        <f>INDEX(Y$263:Y$279,$F1889)*$D1889*INDEX(Y$23:Y$30,$E1889)</f>
        <v/>
      </c>
      <c r="Z1889" s="32">
        <f>INDEX(Z$263:Z$279,$F1889)*$D1889*INDEX(Z$23:Z$30,$E1889)</f>
        <v/>
      </c>
      <c r="AA1889" s="32">
        <f>INDEX(AA$263:AA$279,$F1889)*$D1889*INDEX(AA$23:AA$30,$E1889)</f>
        <v/>
      </c>
      <c r="AB1889" s="32">
        <f>INDEX(AB$263:AB$279,$F1889)*$D1889*INDEX(AB$23:AB$30,$E1889)</f>
        <v/>
      </c>
      <c r="AC1889" s="32">
        <f>INDEX(AC$263:AC$279,$F1889)*$D1889*INDEX(AC$23:AC$30,$E1889)</f>
        <v/>
      </c>
      <c r="AD1889" s="32">
        <f>INDEX(AD$263:AD$279,$F1889)*$D1889*INDEX(AD$23:AD$30,$E1889)</f>
        <v/>
      </c>
      <c r="AF1889" s="11">
        <f>CodePrefix&amp;$A1889&amp;IF($C1889="","","."&amp;$C1889&amp;"."&amp;$B1889)&amp;INDEX(VarEnd,MATCH($A1889,VarKey,0))&amp;AF$5</f>
        <v/>
      </c>
      <c r="AG1889" s="37">
        <f>INDEX(AG$263:AG$279,$F1889)*$D1889*INDEX(AG$23:AG$30,$E1889)</f>
        <v/>
      </c>
      <c r="AH1889" s="32">
        <f>INDEX(AH$263:AH$279,$F1889)*$D1889*INDEX(AH$23:AH$30,$E1889)</f>
        <v/>
      </c>
      <c r="AI1889" s="32">
        <f>INDEX(AI$263:AI$279,$F1889)*$D1889*INDEX(AI$23:AI$30,$E1889)</f>
        <v/>
      </c>
      <c r="AJ1889" s="32">
        <f>INDEX(AJ$263:AJ$279,$F1889)*$D1889*INDEX(AJ$23:AJ$30,$E1889)</f>
        <v/>
      </c>
      <c r="AK1889" s="32">
        <f>INDEX(AK$263:AK$279,$F1889)*$D1889*INDEX(AK$23:AK$30,$E1889)</f>
        <v/>
      </c>
      <c r="AL1889" s="32">
        <f>INDEX(AL$263:AL$279,$F1889)*$D1889*INDEX(AL$23:AL$30,$E1889)</f>
        <v/>
      </c>
      <c r="AM1889" s="32">
        <f>INDEX(AM$263:AM$279,$F1889)*$D1889*INDEX(AM$23:AM$30,$E1889)</f>
        <v/>
      </c>
      <c r="AN1889" s="32">
        <f>INDEX(AN$263:AN$279,$F1889)*$D1889*INDEX(AN$23:AN$30,$E1889)</f>
        <v/>
      </c>
      <c r="AO1889" s="32">
        <f>INDEX(AO$263:AO$279,$F1889)*$D1889*INDEX(AO$23:AO$30,$E1889)</f>
        <v/>
      </c>
      <c r="AP1889" s="32">
        <f>INDEX(AP$263:AP$279,$F1889)*$D1889*INDEX(AP$23:AP$30,$E1889)</f>
        <v/>
      </c>
      <c r="AQ1889" s="32">
        <f>INDEX(AQ$263:AQ$279,$F1889)*$D1889*INDEX(AQ$23:AQ$30,$E1889)</f>
        <v/>
      </c>
      <c r="AR1889" s="32">
        <f>INDEX(AR$263:AR$279,$F1889)*$D1889*INDEX(AR$23:AR$30,$E1889)</f>
        <v/>
      </c>
      <c r="AS1889" s="32">
        <f>INDEX(AS$263:AS$279,$F1889)*$D1889*INDEX(AS$23:AS$30,$E1889)</f>
        <v/>
      </c>
      <c r="AT1889" s="32">
        <f>INDEX(AT$263:AT$279,$F1889)*$D1889*INDEX(AT$23:AT$30,$E1889)</f>
        <v/>
      </c>
      <c r="AU1889" s="32">
        <f>INDEX(AU$263:AU$279,$F1889)*$D1889*INDEX(AU$23:AU$30,$E1889)</f>
        <v/>
      </c>
      <c r="AV1889" s="32">
        <f>INDEX(AV$263:AV$279,$F1889)*$D1889*INDEX(AV$23:AV$30,$E1889)</f>
        <v/>
      </c>
      <c r="AW1889" s="32">
        <f>INDEX(AW$263:AW$279,$F1889)*$D1889*INDEX(AW$23:AW$30,$E1889)</f>
        <v/>
      </c>
      <c r="AX1889" s="32">
        <f>INDEX(AX$263:AX$279,$F1889)*$D1889*INDEX(AX$23:AX$30,$E1889)</f>
        <v/>
      </c>
      <c r="AY1889" s="32">
        <f>INDEX(AY$263:AY$279,$F1889)*$D1889*INDEX(AY$23:AY$30,$E1889)</f>
        <v/>
      </c>
    </row>
    <row r="1890" hidden="1" outlineLevel="2">
      <c r="A1890" s="14" t="inlineStr">
        <is>
          <t>ctxnew</t>
        </is>
      </c>
      <c r="B1890" s="14" t="inlineStr">
        <is>
          <t>nga</t>
        </is>
      </c>
      <c r="C1890" s="14" t="inlineStr">
        <is>
          <t>mch</t>
        </is>
      </c>
      <c r="D1890" s="32">
        <f>INDEX(Inputs!$W$5:$W$132,MATCH($B1890&amp;"|"&amp;$C1890,Inputs!$A$5:$A$132,0))</f>
        <v/>
      </c>
      <c r="E1890" s="32">
        <f>INDEX(Inputs!$L$5:$L$132,MATCH($B1890&amp;"|"&amp;$C1890,Inputs!$A$5:$A$132,0))</f>
        <v/>
      </c>
      <c r="F1890" s="32">
        <f>INDEX(Inputs!$M$5:$M$132,MATCH($B1890&amp;"|"&amp;$C1890,Inputs!$A$5:$A$132,0))</f>
        <v/>
      </c>
      <c r="G1890" s="36" t="n"/>
      <c r="H1890" s="14">
        <f>INDEX(VarLab,MATCH($A1890,VarKey,0))&amp;INDEX(MemLab,MATCH($C1890&amp;"|"&amp;$B1890,MemKey,0))</f>
        <v/>
      </c>
      <c r="I1890" s="14">
        <f>INDEX(VarUnit,MATCH($A1890,VarKey,0))</f>
        <v/>
      </c>
      <c r="J1890" s="14">
        <f>INDEX(VarSrc,MATCH($A1890,VarKey,0))</f>
        <v/>
      </c>
      <c r="K1890" s="11">
        <f>CodePrefix&amp;$A1890&amp;IF($C1890="","","."&amp;$C1890&amp;"."&amp;$B1890)&amp;INDEX(VarEnd,MATCH($A1890,VarKey,0))&amp;K$5</f>
        <v/>
      </c>
      <c r="L1890" s="37">
        <f>INDEX(L$263:L$279,$F1890)*$D1890*INDEX(L$23:L$30,$E1890)</f>
        <v/>
      </c>
      <c r="M1890" s="32">
        <f>INDEX(M$263:M$279,$F1890)*$D1890*INDEX(M$23:M$30,$E1890)</f>
        <v/>
      </c>
      <c r="N1890" s="32">
        <f>INDEX(N$263:N$279,$F1890)*$D1890*INDEX(N$23:N$30,$E1890)</f>
        <v/>
      </c>
      <c r="O1890" s="32">
        <f>INDEX(O$263:O$279,$F1890)*$D1890*INDEX(O$23:O$30,$E1890)</f>
        <v/>
      </c>
      <c r="P1890" s="32">
        <f>INDEX(P$263:P$279,$F1890)*$D1890*INDEX(P$23:P$30,$E1890)</f>
        <v/>
      </c>
      <c r="Q1890" s="32">
        <f>INDEX(Q$263:Q$279,$F1890)*$D1890*INDEX(Q$23:Q$30,$E1890)</f>
        <v/>
      </c>
      <c r="R1890" s="32">
        <f>INDEX(R$263:R$279,$F1890)*$D1890*INDEX(R$23:R$30,$E1890)</f>
        <v/>
      </c>
      <c r="S1890" s="32">
        <f>INDEX(S$263:S$279,$F1890)*$D1890*INDEX(S$23:S$30,$E1890)</f>
        <v/>
      </c>
      <c r="T1890" s="32">
        <f>INDEX(T$263:T$279,$F1890)*$D1890*INDEX(T$23:T$30,$E1890)</f>
        <v/>
      </c>
      <c r="U1890" s="32">
        <f>INDEX(U$263:U$279,$F1890)*$D1890*INDEX(U$23:U$30,$E1890)</f>
        <v/>
      </c>
      <c r="V1890" s="32">
        <f>INDEX(V$263:V$279,$F1890)*$D1890*INDEX(V$23:V$30,$E1890)</f>
        <v/>
      </c>
      <c r="W1890" s="32">
        <f>INDEX(W$263:W$279,$F1890)*$D1890*INDEX(W$23:W$30,$E1890)</f>
        <v/>
      </c>
      <c r="X1890" s="32">
        <f>INDEX(X$263:X$279,$F1890)*$D1890*INDEX(X$23:X$30,$E1890)</f>
        <v/>
      </c>
      <c r="Y1890" s="32">
        <f>INDEX(Y$263:Y$279,$F1890)*$D1890*INDEX(Y$23:Y$30,$E1890)</f>
        <v/>
      </c>
      <c r="Z1890" s="32">
        <f>INDEX(Z$263:Z$279,$F1890)*$D1890*INDEX(Z$23:Z$30,$E1890)</f>
        <v/>
      </c>
      <c r="AA1890" s="32">
        <f>INDEX(AA$263:AA$279,$F1890)*$D1890*INDEX(AA$23:AA$30,$E1890)</f>
        <v/>
      </c>
      <c r="AB1890" s="32">
        <f>INDEX(AB$263:AB$279,$F1890)*$D1890*INDEX(AB$23:AB$30,$E1890)</f>
        <v/>
      </c>
      <c r="AC1890" s="32">
        <f>INDEX(AC$263:AC$279,$F1890)*$D1890*INDEX(AC$23:AC$30,$E1890)</f>
        <v/>
      </c>
      <c r="AD1890" s="32">
        <f>INDEX(AD$263:AD$279,$F1890)*$D1890*INDEX(AD$23:AD$30,$E1890)</f>
        <v/>
      </c>
      <c r="AF1890" s="11">
        <f>CodePrefix&amp;$A1890&amp;IF($C1890="","","."&amp;$C1890&amp;"."&amp;$B1890)&amp;INDEX(VarEnd,MATCH($A1890,VarKey,0))&amp;AF$5</f>
        <v/>
      </c>
      <c r="AG1890" s="37">
        <f>INDEX(AG$263:AG$279,$F1890)*$D1890*INDEX(AG$23:AG$30,$E1890)</f>
        <v/>
      </c>
      <c r="AH1890" s="32">
        <f>INDEX(AH$263:AH$279,$F1890)*$D1890*INDEX(AH$23:AH$30,$E1890)</f>
        <v/>
      </c>
      <c r="AI1890" s="32">
        <f>INDEX(AI$263:AI$279,$F1890)*$D1890*INDEX(AI$23:AI$30,$E1890)</f>
        <v/>
      </c>
      <c r="AJ1890" s="32">
        <f>INDEX(AJ$263:AJ$279,$F1890)*$D1890*INDEX(AJ$23:AJ$30,$E1890)</f>
        <v/>
      </c>
      <c r="AK1890" s="32">
        <f>INDEX(AK$263:AK$279,$F1890)*$D1890*INDEX(AK$23:AK$30,$E1890)</f>
        <v/>
      </c>
      <c r="AL1890" s="32">
        <f>INDEX(AL$263:AL$279,$F1890)*$D1890*INDEX(AL$23:AL$30,$E1890)</f>
        <v/>
      </c>
      <c r="AM1890" s="32">
        <f>INDEX(AM$263:AM$279,$F1890)*$D1890*INDEX(AM$23:AM$30,$E1890)</f>
        <v/>
      </c>
      <c r="AN1890" s="32">
        <f>INDEX(AN$263:AN$279,$F1890)*$D1890*INDEX(AN$23:AN$30,$E1890)</f>
        <v/>
      </c>
      <c r="AO1890" s="32">
        <f>INDEX(AO$263:AO$279,$F1890)*$D1890*INDEX(AO$23:AO$30,$E1890)</f>
        <v/>
      </c>
      <c r="AP1890" s="32">
        <f>INDEX(AP$263:AP$279,$F1890)*$D1890*INDEX(AP$23:AP$30,$E1890)</f>
        <v/>
      </c>
      <c r="AQ1890" s="32">
        <f>INDEX(AQ$263:AQ$279,$F1890)*$D1890*INDEX(AQ$23:AQ$30,$E1890)</f>
        <v/>
      </c>
      <c r="AR1890" s="32">
        <f>INDEX(AR$263:AR$279,$F1890)*$D1890*INDEX(AR$23:AR$30,$E1890)</f>
        <v/>
      </c>
      <c r="AS1890" s="32">
        <f>INDEX(AS$263:AS$279,$F1890)*$D1890*INDEX(AS$23:AS$30,$E1890)</f>
        <v/>
      </c>
      <c r="AT1890" s="32">
        <f>INDEX(AT$263:AT$279,$F1890)*$D1890*INDEX(AT$23:AT$30,$E1890)</f>
        <v/>
      </c>
      <c r="AU1890" s="32">
        <f>INDEX(AU$263:AU$279,$F1890)*$D1890*INDEX(AU$23:AU$30,$E1890)</f>
        <v/>
      </c>
      <c r="AV1890" s="32">
        <f>INDEX(AV$263:AV$279,$F1890)*$D1890*INDEX(AV$23:AV$30,$E1890)</f>
        <v/>
      </c>
      <c r="AW1890" s="32">
        <f>INDEX(AW$263:AW$279,$F1890)*$D1890*INDEX(AW$23:AW$30,$E1890)</f>
        <v/>
      </c>
      <c r="AX1890" s="32">
        <f>INDEX(AX$263:AX$279,$F1890)*$D1890*INDEX(AX$23:AX$30,$E1890)</f>
        <v/>
      </c>
      <c r="AY1890" s="32">
        <f>INDEX(AY$263:AY$279,$F1890)*$D1890*INDEX(AY$23:AY$30,$E1890)</f>
        <v/>
      </c>
    </row>
    <row r="1891" hidden="1" outlineLevel="2">
      <c r="A1891" s="14" t="inlineStr">
        <is>
          <t>ctxnew</t>
        </is>
      </c>
      <c r="B1891" s="14" t="inlineStr">
        <is>
          <t>gso</t>
        </is>
      </c>
      <c r="C1891" s="14" t="inlineStr">
        <is>
          <t>mch</t>
        </is>
      </c>
      <c r="D1891" s="32">
        <f>INDEX(Inputs!$W$5:$W$132,MATCH($B1891&amp;"|"&amp;$C1891,Inputs!$A$5:$A$132,0))</f>
        <v/>
      </c>
      <c r="E1891" s="32">
        <f>INDEX(Inputs!$L$5:$L$132,MATCH($B1891&amp;"|"&amp;$C1891,Inputs!$A$5:$A$132,0))</f>
        <v/>
      </c>
      <c r="F1891" s="32">
        <f>INDEX(Inputs!$M$5:$M$132,MATCH($B1891&amp;"|"&amp;$C1891,Inputs!$A$5:$A$132,0))</f>
        <v/>
      </c>
      <c r="G1891" s="36" t="n"/>
      <c r="H1891" s="14">
        <f>INDEX(VarLab,MATCH($A1891,VarKey,0))&amp;INDEX(MemLab,MATCH($C1891&amp;"|"&amp;$B1891,MemKey,0))</f>
        <v/>
      </c>
      <c r="I1891" s="14">
        <f>INDEX(VarUnit,MATCH($A1891,VarKey,0))</f>
        <v/>
      </c>
      <c r="J1891" s="14">
        <f>INDEX(VarSrc,MATCH($A1891,VarKey,0))</f>
        <v/>
      </c>
      <c r="K1891" s="11">
        <f>CodePrefix&amp;$A1891&amp;IF($C1891="","","."&amp;$C1891&amp;"."&amp;$B1891)&amp;INDEX(VarEnd,MATCH($A1891,VarKey,0))&amp;K$5</f>
        <v/>
      </c>
      <c r="L1891" s="37">
        <f>INDEX(L$263:L$279,$F1891)*$D1891*INDEX(L$23:L$30,$E1891)</f>
        <v/>
      </c>
      <c r="M1891" s="32">
        <f>INDEX(M$263:M$279,$F1891)*$D1891*INDEX(M$23:M$30,$E1891)</f>
        <v/>
      </c>
      <c r="N1891" s="32">
        <f>INDEX(N$263:N$279,$F1891)*$D1891*INDEX(N$23:N$30,$E1891)</f>
        <v/>
      </c>
      <c r="O1891" s="32">
        <f>INDEX(O$263:O$279,$F1891)*$D1891*INDEX(O$23:O$30,$E1891)</f>
        <v/>
      </c>
      <c r="P1891" s="32">
        <f>INDEX(P$263:P$279,$F1891)*$D1891*INDEX(P$23:P$30,$E1891)</f>
        <v/>
      </c>
      <c r="Q1891" s="32">
        <f>INDEX(Q$263:Q$279,$F1891)*$D1891*INDEX(Q$23:Q$30,$E1891)</f>
        <v/>
      </c>
      <c r="R1891" s="32">
        <f>INDEX(R$263:R$279,$F1891)*$D1891*INDEX(R$23:R$30,$E1891)</f>
        <v/>
      </c>
      <c r="S1891" s="32">
        <f>INDEX(S$263:S$279,$F1891)*$D1891*INDEX(S$23:S$30,$E1891)</f>
        <v/>
      </c>
      <c r="T1891" s="32">
        <f>INDEX(T$263:T$279,$F1891)*$D1891*INDEX(T$23:T$30,$E1891)</f>
        <v/>
      </c>
      <c r="U1891" s="32">
        <f>INDEX(U$263:U$279,$F1891)*$D1891*INDEX(U$23:U$30,$E1891)</f>
        <v/>
      </c>
      <c r="V1891" s="32">
        <f>INDEX(V$263:V$279,$F1891)*$D1891*INDEX(V$23:V$30,$E1891)</f>
        <v/>
      </c>
      <c r="W1891" s="32">
        <f>INDEX(W$263:W$279,$F1891)*$D1891*INDEX(W$23:W$30,$E1891)</f>
        <v/>
      </c>
      <c r="X1891" s="32">
        <f>INDEX(X$263:X$279,$F1891)*$D1891*INDEX(X$23:X$30,$E1891)</f>
        <v/>
      </c>
      <c r="Y1891" s="32">
        <f>INDEX(Y$263:Y$279,$F1891)*$D1891*INDEX(Y$23:Y$30,$E1891)</f>
        <v/>
      </c>
      <c r="Z1891" s="32">
        <f>INDEX(Z$263:Z$279,$F1891)*$D1891*INDEX(Z$23:Z$30,$E1891)</f>
        <v/>
      </c>
      <c r="AA1891" s="32">
        <f>INDEX(AA$263:AA$279,$F1891)*$D1891*INDEX(AA$23:AA$30,$E1891)</f>
        <v/>
      </c>
      <c r="AB1891" s="32">
        <f>INDEX(AB$263:AB$279,$F1891)*$D1891*INDEX(AB$23:AB$30,$E1891)</f>
        <v/>
      </c>
      <c r="AC1891" s="32">
        <f>INDEX(AC$263:AC$279,$F1891)*$D1891*INDEX(AC$23:AC$30,$E1891)</f>
        <v/>
      </c>
      <c r="AD1891" s="32">
        <f>INDEX(AD$263:AD$279,$F1891)*$D1891*INDEX(AD$23:AD$30,$E1891)</f>
        <v/>
      </c>
      <c r="AF1891" s="11">
        <f>CodePrefix&amp;$A1891&amp;IF($C1891="","","."&amp;$C1891&amp;"."&amp;$B1891)&amp;INDEX(VarEnd,MATCH($A1891,VarKey,0))&amp;AF$5</f>
        <v/>
      </c>
      <c r="AG1891" s="37">
        <f>INDEX(AG$263:AG$279,$F1891)*$D1891*INDEX(AG$23:AG$30,$E1891)</f>
        <v/>
      </c>
      <c r="AH1891" s="32">
        <f>INDEX(AH$263:AH$279,$F1891)*$D1891*INDEX(AH$23:AH$30,$E1891)</f>
        <v/>
      </c>
      <c r="AI1891" s="32">
        <f>INDEX(AI$263:AI$279,$F1891)*$D1891*INDEX(AI$23:AI$30,$E1891)</f>
        <v/>
      </c>
      <c r="AJ1891" s="32">
        <f>INDEX(AJ$263:AJ$279,$F1891)*$D1891*INDEX(AJ$23:AJ$30,$E1891)</f>
        <v/>
      </c>
      <c r="AK1891" s="32">
        <f>INDEX(AK$263:AK$279,$F1891)*$D1891*INDEX(AK$23:AK$30,$E1891)</f>
        <v/>
      </c>
      <c r="AL1891" s="32">
        <f>INDEX(AL$263:AL$279,$F1891)*$D1891*INDEX(AL$23:AL$30,$E1891)</f>
        <v/>
      </c>
      <c r="AM1891" s="32">
        <f>INDEX(AM$263:AM$279,$F1891)*$D1891*INDEX(AM$23:AM$30,$E1891)</f>
        <v/>
      </c>
      <c r="AN1891" s="32">
        <f>INDEX(AN$263:AN$279,$F1891)*$D1891*INDEX(AN$23:AN$30,$E1891)</f>
        <v/>
      </c>
      <c r="AO1891" s="32">
        <f>INDEX(AO$263:AO$279,$F1891)*$D1891*INDEX(AO$23:AO$30,$E1891)</f>
        <v/>
      </c>
      <c r="AP1891" s="32">
        <f>INDEX(AP$263:AP$279,$F1891)*$D1891*INDEX(AP$23:AP$30,$E1891)</f>
        <v/>
      </c>
      <c r="AQ1891" s="32">
        <f>INDEX(AQ$263:AQ$279,$F1891)*$D1891*INDEX(AQ$23:AQ$30,$E1891)</f>
        <v/>
      </c>
      <c r="AR1891" s="32">
        <f>INDEX(AR$263:AR$279,$F1891)*$D1891*INDEX(AR$23:AR$30,$E1891)</f>
        <v/>
      </c>
      <c r="AS1891" s="32">
        <f>INDEX(AS$263:AS$279,$F1891)*$D1891*INDEX(AS$23:AS$30,$E1891)</f>
        <v/>
      </c>
      <c r="AT1891" s="32">
        <f>INDEX(AT$263:AT$279,$F1891)*$D1891*INDEX(AT$23:AT$30,$E1891)</f>
        <v/>
      </c>
      <c r="AU1891" s="32">
        <f>INDEX(AU$263:AU$279,$F1891)*$D1891*INDEX(AU$23:AU$30,$E1891)</f>
        <v/>
      </c>
      <c r="AV1891" s="32">
        <f>INDEX(AV$263:AV$279,$F1891)*$D1891*INDEX(AV$23:AV$30,$E1891)</f>
        <v/>
      </c>
      <c r="AW1891" s="32">
        <f>INDEX(AW$263:AW$279,$F1891)*$D1891*INDEX(AW$23:AW$30,$E1891)</f>
        <v/>
      </c>
      <c r="AX1891" s="32">
        <f>INDEX(AX$263:AX$279,$F1891)*$D1891*INDEX(AX$23:AX$30,$E1891)</f>
        <v/>
      </c>
      <c r="AY1891" s="32">
        <f>INDEX(AY$263:AY$279,$F1891)*$D1891*INDEX(AY$23:AY$30,$E1891)</f>
        <v/>
      </c>
    </row>
    <row r="1892" hidden="1" outlineLevel="2">
      <c r="A1892" s="14" t="inlineStr">
        <is>
          <t>ctxnew</t>
        </is>
      </c>
      <c r="B1892" s="14" t="inlineStr">
        <is>
          <t>die</t>
        </is>
      </c>
      <c r="C1892" s="14" t="inlineStr">
        <is>
          <t>mch</t>
        </is>
      </c>
      <c r="D1892" s="32">
        <f>INDEX(Inputs!$W$5:$W$132,MATCH($B1892&amp;"|"&amp;$C1892,Inputs!$A$5:$A$132,0))</f>
        <v/>
      </c>
      <c r="E1892" s="32">
        <f>INDEX(Inputs!$L$5:$L$132,MATCH($B1892&amp;"|"&amp;$C1892,Inputs!$A$5:$A$132,0))</f>
        <v/>
      </c>
      <c r="F1892" s="32">
        <f>INDEX(Inputs!$M$5:$M$132,MATCH($B1892&amp;"|"&amp;$C1892,Inputs!$A$5:$A$132,0))</f>
        <v/>
      </c>
      <c r="G1892" s="36" t="n"/>
      <c r="H1892" s="14">
        <f>INDEX(VarLab,MATCH($A1892,VarKey,0))&amp;INDEX(MemLab,MATCH($C1892&amp;"|"&amp;$B1892,MemKey,0))</f>
        <v/>
      </c>
      <c r="I1892" s="14">
        <f>INDEX(VarUnit,MATCH($A1892,VarKey,0))</f>
        <v/>
      </c>
      <c r="J1892" s="14">
        <f>INDEX(VarSrc,MATCH($A1892,VarKey,0))</f>
        <v/>
      </c>
      <c r="K1892" s="11">
        <f>CodePrefix&amp;$A1892&amp;IF($C1892="","","."&amp;$C1892&amp;"."&amp;$B1892)&amp;INDEX(VarEnd,MATCH($A1892,VarKey,0))&amp;K$5</f>
        <v/>
      </c>
      <c r="L1892" s="37">
        <f>INDEX(L$263:L$279,$F1892)*$D1892*INDEX(L$23:L$30,$E1892)</f>
        <v/>
      </c>
      <c r="M1892" s="32">
        <f>INDEX(M$263:M$279,$F1892)*$D1892*INDEX(M$23:M$30,$E1892)</f>
        <v/>
      </c>
      <c r="N1892" s="32">
        <f>INDEX(N$263:N$279,$F1892)*$D1892*INDEX(N$23:N$30,$E1892)</f>
        <v/>
      </c>
      <c r="O1892" s="32">
        <f>INDEX(O$263:O$279,$F1892)*$D1892*INDEX(O$23:O$30,$E1892)</f>
        <v/>
      </c>
      <c r="P1892" s="32">
        <f>INDEX(P$263:P$279,$F1892)*$D1892*INDEX(P$23:P$30,$E1892)</f>
        <v/>
      </c>
      <c r="Q1892" s="32">
        <f>INDEX(Q$263:Q$279,$F1892)*$D1892*INDEX(Q$23:Q$30,$E1892)</f>
        <v/>
      </c>
      <c r="R1892" s="32">
        <f>INDEX(R$263:R$279,$F1892)*$D1892*INDEX(R$23:R$30,$E1892)</f>
        <v/>
      </c>
      <c r="S1892" s="32">
        <f>INDEX(S$263:S$279,$F1892)*$D1892*INDEX(S$23:S$30,$E1892)</f>
        <v/>
      </c>
      <c r="T1892" s="32">
        <f>INDEX(T$263:T$279,$F1892)*$D1892*INDEX(T$23:T$30,$E1892)</f>
        <v/>
      </c>
      <c r="U1892" s="32">
        <f>INDEX(U$263:U$279,$F1892)*$D1892*INDEX(U$23:U$30,$E1892)</f>
        <v/>
      </c>
      <c r="V1892" s="32">
        <f>INDEX(V$263:V$279,$F1892)*$D1892*INDEX(V$23:V$30,$E1892)</f>
        <v/>
      </c>
      <c r="W1892" s="32">
        <f>INDEX(W$263:W$279,$F1892)*$D1892*INDEX(W$23:W$30,$E1892)</f>
        <v/>
      </c>
      <c r="X1892" s="32">
        <f>INDEX(X$263:X$279,$F1892)*$D1892*INDEX(X$23:X$30,$E1892)</f>
        <v/>
      </c>
      <c r="Y1892" s="32">
        <f>INDEX(Y$263:Y$279,$F1892)*$D1892*INDEX(Y$23:Y$30,$E1892)</f>
        <v/>
      </c>
      <c r="Z1892" s="32">
        <f>INDEX(Z$263:Z$279,$F1892)*$D1892*INDEX(Z$23:Z$30,$E1892)</f>
        <v/>
      </c>
      <c r="AA1892" s="32">
        <f>INDEX(AA$263:AA$279,$F1892)*$D1892*INDEX(AA$23:AA$30,$E1892)</f>
        <v/>
      </c>
      <c r="AB1892" s="32">
        <f>INDEX(AB$263:AB$279,$F1892)*$D1892*INDEX(AB$23:AB$30,$E1892)</f>
        <v/>
      </c>
      <c r="AC1892" s="32">
        <f>INDEX(AC$263:AC$279,$F1892)*$D1892*INDEX(AC$23:AC$30,$E1892)</f>
        <v/>
      </c>
      <c r="AD1892" s="32">
        <f>INDEX(AD$263:AD$279,$F1892)*$D1892*INDEX(AD$23:AD$30,$E1892)</f>
        <v/>
      </c>
      <c r="AF1892" s="11">
        <f>CodePrefix&amp;$A1892&amp;IF($C1892="","","."&amp;$C1892&amp;"."&amp;$B1892)&amp;INDEX(VarEnd,MATCH($A1892,VarKey,0))&amp;AF$5</f>
        <v/>
      </c>
      <c r="AG1892" s="37">
        <f>INDEX(AG$263:AG$279,$F1892)*$D1892*INDEX(AG$23:AG$30,$E1892)</f>
        <v/>
      </c>
      <c r="AH1892" s="32">
        <f>INDEX(AH$263:AH$279,$F1892)*$D1892*INDEX(AH$23:AH$30,$E1892)</f>
        <v/>
      </c>
      <c r="AI1892" s="32">
        <f>INDEX(AI$263:AI$279,$F1892)*$D1892*INDEX(AI$23:AI$30,$E1892)</f>
        <v/>
      </c>
      <c r="AJ1892" s="32">
        <f>INDEX(AJ$263:AJ$279,$F1892)*$D1892*INDEX(AJ$23:AJ$30,$E1892)</f>
        <v/>
      </c>
      <c r="AK1892" s="32">
        <f>INDEX(AK$263:AK$279,$F1892)*$D1892*INDEX(AK$23:AK$30,$E1892)</f>
        <v/>
      </c>
      <c r="AL1892" s="32">
        <f>INDEX(AL$263:AL$279,$F1892)*$D1892*INDEX(AL$23:AL$30,$E1892)</f>
        <v/>
      </c>
      <c r="AM1892" s="32">
        <f>INDEX(AM$263:AM$279,$F1892)*$D1892*INDEX(AM$23:AM$30,$E1892)</f>
        <v/>
      </c>
      <c r="AN1892" s="32">
        <f>INDEX(AN$263:AN$279,$F1892)*$D1892*INDEX(AN$23:AN$30,$E1892)</f>
        <v/>
      </c>
      <c r="AO1892" s="32">
        <f>INDEX(AO$263:AO$279,$F1892)*$D1892*INDEX(AO$23:AO$30,$E1892)</f>
        <v/>
      </c>
      <c r="AP1892" s="32">
        <f>INDEX(AP$263:AP$279,$F1892)*$D1892*INDEX(AP$23:AP$30,$E1892)</f>
        <v/>
      </c>
      <c r="AQ1892" s="32">
        <f>INDEX(AQ$263:AQ$279,$F1892)*$D1892*INDEX(AQ$23:AQ$30,$E1892)</f>
        <v/>
      </c>
      <c r="AR1892" s="32">
        <f>INDEX(AR$263:AR$279,$F1892)*$D1892*INDEX(AR$23:AR$30,$E1892)</f>
        <v/>
      </c>
      <c r="AS1892" s="32">
        <f>INDEX(AS$263:AS$279,$F1892)*$D1892*INDEX(AS$23:AS$30,$E1892)</f>
        <v/>
      </c>
      <c r="AT1892" s="32">
        <f>INDEX(AT$263:AT$279,$F1892)*$D1892*INDEX(AT$23:AT$30,$E1892)</f>
        <v/>
      </c>
      <c r="AU1892" s="32">
        <f>INDEX(AU$263:AU$279,$F1892)*$D1892*INDEX(AU$23:AU$30,$E1892)</f>
        <v/>
      </c>
      <c r="AV1892" s="32">
        <f>INDEX(AV$263:AV$279,$F1892)*$D1892*INDEX(AV$23:AV$30,$E1892)</f>
        <v/>
      </c>
      <c r="AW1892" s="32">
        <f>INDEX(AW$263:AW$279,$F1892)*$D1892*INDEX(AW$23:AW$30,$E1892)</f>
        <v/>
      </c>
      <c r="AX1892" s="32">
        <f>INDEX(AX$263:AX$279,$F1892)*$D1892*INDEX(AX$23:AX$30,$E1892)</f>
        <v/>
      </c>
      <c r="AY1892" s="32">
        <f>INDEX(AY$263:AY$279,$F1892)*$D1892*INDEX(AY$23:AY$30,$E1892)</f>
        <v/>
      </c>
    </row>
    <row r="1893" hidden="1" outlineLevel="2">
      <c r="A1893" s="14" t="inlineStr">
        <is>
          <t>ctxnew</t>
        </is>
      </c>
      <c r="B1893" s="14" t="inlineStr">
        <is>
          <t>lpg</t>
        </is>
      </c>
      <c r="C1893" s="14" t="inlineStr">
        <is>
          <t>mch</t>
        </is>
      </c>
      <c r="D1893" s="32">
        <f>INDEX(Inputs!$W$5:$W$132,MATCH($B1893&amp;"|"&amp;$C1893,Inputs!$A$5:$A$132,0))</f>
        <v/>
      </c>
      <c r="E1893" s="32">
        <f>INDEX(Inputs!$L$5:$L$132,MATCH($B1893&amp;"|"&amp;$C1893,Inputs!$A$5:$A$132,0))</f>
        <v/>
      </c>
      <c r="F1893" s="32">
        <f>INDEX(Inputs!$M$5:$M$132,MATCH($B1893&amp;"|"&amp;$C1893,Inputs!$A$5:$A$132,0))</f>
        <v/>
      </c>
      <c r="G1893" s="36" t="n"/>
      <c r="H1893" s="14">
        <f>INDEX(VarLab,MATCH($A1893,VarKey,0))&amp;INDEX(MemLab,MATCH($C1893&amp;"|"&amp;$B1893,MemKey,0))</f>
        <v/>
      </c>
      <c r="I1893" s="14">
        <f>INDEX(VarUnit,MATCH($A1893,VarKey,0))</f>
        <v/>
      </c>
      <c r="J1893" s="14">
        <f>INDEX(VarSrc,MATCH($A1893,VarKey,0))</f>
        <v/>
      </c>
      <c r="K1893" s="11">
        <f>CodePrefix&amp;$A1893&amp;IF($C1893="","","."&amp;$C1893&amp;"."&amp;$B1893)&amp;INDEX(VarEnd,MATCH($A1893,VarKey,0))&amp;K$5</f>
        <v/>
      </c>
      <c r="L1893" s="37">
        <f>INDEX(L$263:L$279,$F1893)*$D1893*INDEX(L$23:L$30,$E1893)</f>
        <v/>
      </c>
      <c r="M1893" s="32">
        <f>INDEX(M$263:M$279,$F1893)*$D1893*INDEX(M$23:M$30,$E1893)</f>
        <v/>
      </c>
      <c r="N1893" s="32">
        <f>INDEX(N$263:N$279,$F1893)*$D1893*INDEX(N$23:N$30,$E1893)</f>
        <v/>
      </c>
      <c r="O1893" s="32">
        <f>INDEX(O$263:O$279,$F1893)*$D1893*INDEX(O$23:O$30,$E1893)</f>
        <v/>
      </c>
      <c r="P1893" s="32">
        <f>INDEX(P$263:P$279,$F1893)*$D1893*INDEX(P$23:P$30,$E1893)</f>
        <v/>
      </c>
      <c r="Q1893" s="32">
        <f>INDEX(Q$263:Q$279,$F1893)*$D1893*INDEX(Q$23:Q$30,$E1893)</f>
        <v/>
      </c>
      <c r="R1893" s="32">
        <f>INDEX(R$263:R$279,$F1893)*$D1893*INDEX(R$23:R$30,$E1893)</f>
        <v/>
      </c>
      <c r="S1893" s="32">
        <f>INDEX(S$263:S$279,$F1893)*$D1893*INDEX(S$23:S$30,$E1893)</f>
        <v/>
      </c>
      <c r="T1893" s="32">
        <f>INDEX(T$263:T$279,$F1893)*$D1893*INDEX(T$23:T$30,$E1893)</f>
        <v/>
      </c>
      <c r="U1893" s="32">
        <f>INDEX(U$263:U$279,$F1893)*$D1893*INDEX(U$23:U$30,$E1893)</f>
        <v/>
      </c>
      <c r="V1893" s="32">
        <f>INDEX(V$263:V$279,$F1893)*$D1893*INDEX(V$23:V$30,$E1893)</f>
        <v/>
      </c>
      <c r="W1893" s="32">
        <f>INDEX(W$263:W$279,$F1893)*$D1893*INDEX(W$23:W$30,$E1893)</f>
        <v/>
      </c>
      <c r="X1893" s="32">
        <f>INDEX(X$263:X$279,$F1893)*$D1893*INDEX(X$23:X$30,$E1893)</f>
        <v/>
      </c>
      <c r="Y1893" s="32">
        <f>INDEX(Y$263:Y$279,$F1893)*$D1893*INDEX(Y$23:Y$30,$E1893)</f>
        <v/>
      </c>
      <c r="Z1893" s="32">
        <f>INDEX(Z$263:Z$279,$F1893)*$D1893*INDEX(Z$23:Z$30,$E1893)</f>
        <v/>
      </c>
      <c r="AA1893" s="32">
        <f>INDEX(AA$263:AA$279,$F1893)*$D1893*INDEX(AA$23:AA$30,$E1893)</f>
        <v/>
      </c>
      <c r="AB1893" s="32">
        <f>INDEX(AB$263:AB$279,$F1893)*$D1893*INDEX(AB$23:AB$30,$E1893)</f>
        <v/>
      </c>
      <c r="AC1893" s="32">
        <f>INDEX(AC$263:AC$279,$F1893)*$D1893*INDEX(AC$23:AC$30,$E1893)</f>
        <v/>
      </c>
      <c r="AD1893" s="32">
        <f>INDEX(AD$263:AD$279,$F1893)*$D1893*INDEX(AD$23:AD$30,$E1893)</f>
        <v/>
      </c>
      <c r="AF1893" s="11">
        <f>CodePrefix&amp;$A1893&amp;IF($C1893="","","."&amp;$C1893&amp;"."&amp;$B1893)&amp;INDEX(VarEnd,MATCH($A1893,VarKey,0))&amp;AF$5</f>
        <v/>
      </c>
      <c r="AG1893" s="37">
        <f>INDEX(AG$263:AG$279,$F1893)*$D1893*INDEX(AG$23:AG$30,$E1893)</f>
        <v/>
      </c>
      <c r="AH1893" s="32">
        <f>INDEX(AH$263:AH$279,$F1893)*$D1893*INDEX(AH$23:AH$30,$E1893)</f>
        <v/>
      </c>
      <c r="AI1893" s="32">
        <f>INDEX(AI$263:AI$279,$F1893)*$D1893*INDEX(AI$23:AI$30,$E1893)</f>
        <v/>
      </c>
      <c r="AJ1893" s="32">
        <f>INDEX(AJ$263:AJ$279,$F1893)*$D1893*INDEX(AJ$23:AJ$30,$E1893)</f>
        <v/>
      </c>
      <c r="AK1893" s="32">
        <f>INDEX(AK$263:AK$279,$F1893)*$D1893*INDEX(AK$23:AK$30,$E1893)</f>
        <v/>
      </c>
      <c r="AL1893" s="32">
        <f>INDEX(AL$263:AL$279,$F1893)*$D1893*INDEX(AL$23:AL$30,$E1893)</f>
        <v/>
      </c>
      <c r="AM1893" s="32">
        <f>INDEX(AM$263:AM$279,$F1893)*$D1893*INDEX(AM$23:AM$30,$E1893)</f>
        <v/>
      </c>
      <c r="AN1893" s="32">
        <f>INDEX(AN$263:AN$279,$F1893)*$D1893*INDEX(AN$23:AN$30,$E1893)</f>
        <v/>
      </c>
      <c r="AO1893" s="32">
        <f>INDEX(AO$263:AO$279,$F1893)*$D1893*INDEX(AO$23:AO$30,$E1893)</f>
        <v/>
      </c>
      <c r="AP1893" s="32">
        <f>INDEX(AP$263:AP$279,$F1893)*$D1893*INDEX(AP$23:AP$30,$E1893)</f>
        <v/>
      </c>
      <c r="AQ1893" s="32">
        <f>INDEX(AQ$263:AQ$279,$F1893)*$D1893*INDEX(AQ$23:AQ$30,$E1893)</f>
        <v/>
      </c>
      <c r="AR1893" s="32">
        <f>INDEX(AR$263:AR$279,$F1893)*$D1893*INDEX(AR$23:AR$30,$E1893)</f>
        <v/>
      </c>
      <c r="AS1893" s="32">
        <f>INDEX(AS$263:AS$279,$F1893)*$D1893*INDEX(AS$23:AS$30,$E1893)</f>
        <v/>
      </c>
      <c r="AT1893" s="32">
        <f>INDEX(AT$263:AT$279,$F1893)*$D1893*INDEX(AT$23:AT$30,$E1893)</f>
        <v/>
      </c>
      <c r="AU1893" s="32">
        <f>INDEX(AU$263:AU$279,$F1893)*$D1893*INDEX(AU$23:AU$30,$E1893)</f>
        <v/>
      </c>
      <c r="AV1893" s="32">
        <f>INDEX(AV$263:AV$279,$F1893)*$D1893*INDEX(AV$23:AV$30,$E1893)</f>
        <v/>
      </c>
      <c r="AW1893" s="32">
        <f>INDEX(AW$263:AW$279,$F1893)*$D1893*INDEX(AW$23:AW$30,$E1893)</f>
        <v/>
      </c>
      <c r="AX1893" s="32">
        <f>INDEX(AX$263:AX$279,$F1893)*$D1893*INDEX(AX$23:AX$30,$E1893)</f>
        <v/>
      </c>
      <c r="AY1893" s="32">
        <f>INDEX(AY$263:AY$279,$F1893)*$D1893*INDEX(AY$23:AY$30,$E1893)</f>
        <v/>
      </c>
    </row>
    <row r="1894" hidden="1" outlineLevel="2">
      <c r="A1894" s="14" t="inlineStr">
        <is>
          <t>ctxnew</t>
        </is>
      </c>
      <c r="B1894" s="14" t="inlineStr">
        <is>
          <t>ker</t>
        </is>
      </c>
      <c r="C1894" s="14" t="inlineStr">
        <is>
          <t>mch</t>
        </is>
      </c>
      <c r="D1894" s="32">
        <f>INDEX(Inputs!$W$5:$W$132,MATCH($B1894&amp;"|"&amp;$C1894,Inputs!$A$5:$A$132,0))</f>
        <v/>
      </c>
      <c r="E1894" s="32">
        <f>INDEX(Inputs!$L$5:$L$132,MATCH($B1894&amp;"|"&amp;$C1894,Inputs!$A$5:$A$132,0))</f>
        <v/>
      </c>
      <c r="F1894" s="32">
        <f>INDEX(Inputs!$M$5:$M$132,MATCH($B1894&amp;"|"&amp;$C1894,Inputs!$A$5:$A$132,0))</f>
        <v/>
      </c>
      <c r="G1894" s="36" t="n"/>
      <c r="H1894" s="14">
        <f>INDEX(VarLab,MATCH($A1894,VarKey,0))&amp;INDEX(MemLab,MATCH($C1894&amp;"|"&amp;$B1894,MemKey,0))</f>
        <v/>
      </c>
      <c r="I1894" s="14">
        <f>INDEX(VarUnit,MATCH($A1894,VarKey,0))</f>
        <v/>
      </c>
      <c r="J1894" s="14">
        <f>INDEX(VarSrc,MATCH($A1894,VarKey,0))</f>
        <v/>
      </c>
      <c r="K1894" s="11">
        <f>CodePrefix&amp;$A1894&amp;IF($C1894="","","."&amp;$C1894&amp;"."&amp;$B1894)&amp;INDEX(VarEnd,MATCH($A1894,VarKey,0))&amp;K$5</f>
        <v/>
      </c>
      <c r="L1894" s="37">
        <f>INDEX(L$263:L$279,$F1894)*$D1894*INDEX(L$23:L$30,$E1894)</f>
        <v/>
      </c>
      <c r="M1894" s="32">
        <f>INDEX(M$263:M$279,$F1894)*$D1894*INDEX(M$23:M$30,$E1894)</f>
        <v/>
      </c>
      <c r="N1894" s="32">
        <f>INDEX(N$263:N$279,$F1894)*$D1894*INDEX(N$23:N$30,$E1894)</f>
        <v/>
      </c>
      <c r="O1894" s="32">
        <f>INDEX(O$263:O$279,$F1894)*$D1894*INDEX(O$23:O$30,$E1894)</f>
        <v/>
      </c>
      <c r="P1894" s="32">
        <f>INDEX(P$263:P$279,$F1894)*$D1894*INDEX(P$23:P$30,$E1894)</f>
        <v/>
      </c>
      <c r="Q1894" s="32">
        <f>INDEX(Q$263:Q$279,$F1894)*$D1894*INDEX(Q$23:Q$30,$E1894)</f>
        <v/>
      </c>
      <c r="R1894" s="32">
        <f>INDEX(R$263:R$279,$F1894)*$D1894*INDEX(R$23:R$30,$E1894)</f>
        <v/>
      </c>
      <c r="S1894" s="32">
        <f>INDEX(S$263:S$279,$F1894)*$D1894*INDEX(S$23:S$30,$E1894)</f>
        <v/>
      </c>
      <c r="T1894" s="32">
        <f>INDEX(T$263:T$279,$F1894)*$D1894*INDEX(T$23:T$30,$E1894)</f>
        <v/>
      </c>
      <c r="U1894" s="32">
        <f>INDEX(U$263:U$279,$F1894)*$D1894*INDEX(U$23:U$30,$E1894)</f>
        <v/>
      </c>
      <c r="V1894" s="32">
        <f>INDEX(V$263:V$279,$F1894)*$D1894*INDEX(V$23:V$30,$E1894)</f>
        <v/>
      </c>
      <c r="W1894" s="32">
        <f>INDEX(W$263:W$279,$F1894)*$D1894*INDEX(W$23:W$30,$E1894)</f>
        <v/>
      </c>
      <c r="X1894" s="32">
        <f>INDEX(X$263:X$279,$F1894)*$D1894*INDEX(X$23:X$30,$E1894)</f>
        <v/>
      </c>
      <c r="Y1894" s="32">
        <f>INDEX(Y$263:Y$279,$F1894)*$D1894*INDEX(Y$23:Y$30,$E1894)</f>
        <v/>
      </c>
      <c r="Z1894" s="32">
        <f>INDEX(Z$263:Z$279,$F1894)*$D1894*INDEX(Z$23:Z$30,$E1894)</f>
        <v/>
      </c>
      <c r="AA1894" s="32">
        <f>INDEX(AA$263:AA$279,$F1894)*$D1894*INDEX(AA$23:AA$30,$E1894)</f>
        <v/>
      </c>
      <c r="AB1894" s="32">
        <f>INDEX(AB$263:AB$279,$F1894)*$D1894*INDEX(AB$23:AB$30,$E1894)</f>
        <v/>
      </c>
      <c r="AC1894" s="32">
        <f>INDEX(AC$263:AC$279,$F1894)*$D1894*INDEX(AC$23:AC$30,$E1894)</f>
        <v/>
      </c>
      <c r="AD1894" s="32">
        <f>INDEX(AD$263:AD$279,$F1894)*$D1894*INDEX(AD$23:AD$30,$E1894)</f>
        <v/>
      </c>
      <c r="AF1894" s="11">
        <f>CodePrefix&amp;$A1894&amp;IF($C1894="","","."&amp;$C1894&amp;"."&amp;$B1894)&amp;INDEX(VarEnd,MATCH($A1894,VarKey,0))&amp;AF$5</f>
        <v/>
      </c>
      <c r="AG1894" s="37">
        <f>INDEX(AG$263:AG$279,$F1894)*$D1894*INDEX(AG$23:AG$30,$E1894)</f>
        <v/>
      </c>
      <c r="AH1894" s="32">
        <f>INDEX(AH$263:AH$279,$F1894)*$D1894*INDEX(AH$23:AH$30,$E1894)</f>
        <v/>
      </c>
      <c r="AI1894" s="32">
        <f>INDEX(AI$263:AI$279,$F1894)*$D1894*INDEX(AI$23:AI$30,$E1894)</f>
        <v/>
      </c>
      <c r="AJ1894" s="32">
        <f>INDEX(AJ$263:AJ$279,$F1894)*$D1894*INDEX(AJ$23:AJ$30,$E1894)</f>
        <v/>
      </c>
      <c r="AK1894" s="32">
        <f>INDEX(AK$263:AK$279,$F1894)*$D1894*INDEX(AK$23:AK$30,$E1894)</f>
        <v/>
      </c>
      <c r="AL1894" s="32">
        <f>INDEX(AL$263:AL$279,$F1894)*$D1894*INDEX(AL$23:AL$30,$E1894)</f>
        <v/>
      </c>
      <c r="AM1894" s="32">
        <f>INDEX(AM$263:AM$279,$F1894)*$D1894*INDEX(AM$23:AM$30,$E1894)</f>
        <v/>
      </c>
      <c r="AN1894" s="32">
        <f>INDEX(AN$263:AN$279,$F1894)*$D1894*INDEX(AN$23:AN$30,$E1894)</f>
        <v/>
      </c>
      <c r="AO1894" s="32">
        <f>INDEX(AO$263:AO$279,$F1894)*$D1894*INDEX(AO$23:AO$30,$E1894)</f>
        <v/>
      </c>
      <c r="AP1894" s="32">
        <f>INDEX(AP$263:AP$279,$F1894)*$D1894*INDEX(AP$23:AP$30,$E1894)</f>
        <v/>
      </c>
      <c r="AQ1894" s="32">
        <f>INDEX(AQ$263:AQ$279,$F1894)*$D1894*INDEX(AQ$23:AQ$30,$E1894)</f>
        <v/>
      </c>
      <c r="AR1894" s="32">
        <f>INDEX(AR$263:AR$279,$F1894)*$D1894*INDEX(AR$23:AR$30,$E1894)</f>
        <v/>
      </c>
      <c r="AS1894" s="32">
        <f>INDEX(AS$263:AS$279,$F1894)*$D1894*INDEX(AS$23:AS$30,$E1894)</f>
        <v/>
      </c>
      <c r="AT1894" s="32">
        <f>INDEX(AT$263:AT$279,$F1894)*$D1894*INDEX(AT$23:AT$30,$E1894)</f>
        <v/>
      </c>
      <c r="AU1894" s="32">
        <f>INDEX(AU$263:AU$279,$F1894)*$D1894*INDEX(AU$23:AU$30,$E1894)</f>
        <v/>
      </c>
      <c r="AV1894" s="32">
        <f>INDEX(AV$263:AV$279,$F1894)*$D1894*INDEX(AV$23:AV$30,$E1894)</f>
        <v/>
      </c>
      <c r="AW1894" s="32">
        <f>INDEX(AW$263:AW$279,$F1894)*$D1894*INDEX(AW$23:AW$30,$E1894)</f>
        <v/>
      </c>
      <c r="AX1894" s="32">
        <f>INDEX(AX$263:AX$279,$F1894)*$D1894*INDEX(AX$23:AX$30,$E1894)</f>
        <v/>
      </c>
      <c r="AY1894" s="32">
        <f>INDEX(AY$263:AY$279,$F1894)*$D1894*INDEX(AY$23:AY$30,$E1894)</f>
        <v/>
      </c>
    </row>
    <row r="1895" hidden="1" outlineLevel="2">
      <c r="A1895" s="14" t="inlineStr">
        <is>
          <t>ctxnew</t>
        </is>
      </c>
      <c r="B1895" s="14" t="inlineStr">
        <is>
          <t>oop</t>
        </is>
      </c>
      <c r="C1895" s="14" t="inlineStr">
        <is>
          <t>mch</t>
        </is>
      </c>
      <c r="D1895" s="32">
        <f>INDEX(Inputs!$W$5:$W$132,MATCH($B1895&amp;"|"&amp;$C1895,Inputs!$A$5:$A$132,0))</f>
        <v/>
      </c>
      <c r="E1895" s="32">
        <f>INDEX(Inputs!$L$5:$L$132,MATCH($B1895&amp;"|"&amp;$C1895,Inputs!$A$5:$A$132,0))</f>
        <v/>
      </c>
      <c r="F1895" s="32">
        <f>INDEX(Inputs!$M$5:$M$132,MATCH($B1895&amp;"|"&amp;$C1895,Inputs!$A$5:$A$132,0))</f>
        <v/>
      </c>
      <c r="G1895" s="36" t="n"/>
      <c r="H1895" s="14">
        <f>INDEX(VarLab,MATCH($A1895,VarKey,0))&amp;INDEX(MemLab,MATCH($C1895&amp;"|"&amp;$B1895,MemKey,0))</f>
        <v/>
      </c>
      <c r="I1895" s="14">
        <f>INDEX(VarUnit,MATCH($A1895,VarKey,0))</f>
        <v/>
      </c>
      <c r="J1895" s="14">
        <f>INDEX(VarSrc,MATCH($A1895,VarKey,0))</f>
        <v/>
      </c>
      <c r="K1895" s="11">
        <f>CodePrefix&amp;$A1895&amp;IF($C1895="","","."&amp;$C1895&amp;"."&amp;$B1895)&amp;INDEX(VarEnd,MATCH($A1895,VarKey,0))&amp;K$5</f>
        <v/>
      </c>
      <c r="L1895" s="37">
        <f>INDEX(L$263:L$279,$F1895)*$D1895*INDEX(L$23:L$30,$E1895)</f>
        <v/>
      </c>
      <c r="M1895" s="32">
        <f>INDEX(M$263:M$279,$F1895)*$D1895*INDEX(M$23:M$30,$E1895)</f>
        <v/>
      </c>
      <c r="N1895" s="32">
        <f>INDEX(N$263:N$279,$F1895)*$D1895*INDEX(N$23:N$30,$E1895)</f>
        <v/>
      </c>
      <c r="O1895" s="32">
        <f>INDEX(O$263:O$279,$F1895)*$D1895*INDEX(O$23:O$30,$E1895)</f>
        <v/>
      </c>
      <c r="P1895" s="32">
        <f>INDEX(P$263:P$279,$F1895)*$D1895*INDEX(P$23:P$30,$E1895)</f>
        <v/>
      </c>
      <c r="Q1895" s="32">
        <f>INDEX(Q$263:Q$279,$F1895)*$D1895*INDEX(Q$23:Q$30,$E1895)</f>
        <v/>
      </c>
      <c r="R1895" s="32">
        <f>INDEX(R$263:R$279,$F1895)*$D1895*INDEX(R$23:R$30,$E1895)</f>
        <v/>
      </c>
      <c r="S1895" s="32">
        <f>INDEX(S$263:S$279,$F1895)*$D1895*INDEX(S$23:S$30,$E1895)</f>
        <v/>
      </c>
      <c r="T1895" s="32">
        <f>INDEX(T$263:T$279,$F1895)*$D1895*INDEX(T$23:T$30,$E1895)</f>
        <v/>
      </c>
      <c r="U1895" s="32">
        <f>INDEX(U$263:U$279,$F1895)*$D1895*INDEX(U$23:U$30,$E1895)</f>
        <v/>
      </c>
      <c r="V1895" s="32">
        <f>INDEX(V$263:V$279,$F1895)*$D1895*INDEX(V$23:V$30,$E1895)</f>
        <v/>
      </c>
      <c r="W1895" s="32">
        <f>INDEX(W$263:W$279,$F1895)*$D1895*INDEX(W$23:W$30,$E1895)</f>
        <v/>
      </c>
      <c r="X1895" s="32">
        <f>INDEX(X$263:X$279,$F1895)*$D1895*INDEX(X$23:X$30,$E1895)</f>
        <v/>
      </c>
      <c r="Y1895" s="32">
        <f>INDEX(Y$263:Y$279,$F1895)*$D1895*INDEX(Y$23:Y$30,$E1895)</f>
        <v/>
      </c>
      <c r="Z1895" s="32">
        <f>INDEX(Z$263:Z$279,$F1895)*$D1895*INDEX(Z$23:Z$30,$E1895)</f>
        <v/>
      </c>
      <c r="AA1895" s="32">
        <f>INDEX(AA$263:AA$279,$F1895)*$D1895*INDEX(AA$23:AA$30,$E1895)</f>
        <v/>
      </c>
      <c r="AB1895" s="32">
        <f>INDEX(AB$263:AB$279,$F1895)*$D1895*INDEX(AB$23:AB$30,$E1895)</f>
        <v/>
      </c>
      <c r="AC1895" s="32">
        <f>INDEX(AC$263:AC$279,$F1895)*$D1895*INDEX(AC$23:AC$30,$E1895)</f>
        <v/>
      </c>
      <c r="AD1895" s="32">
        <f>INDEX(AD$263:AD$279,$F1895)*$D1895*INDEX(AD$23:AD$30,$E1895)</f>
        <v/>
      </c>
      <c r="AF1895" s="11">
        <f>CodePrefix&amp;$A1895&amp;IF($C1895="","","."&amp;$C1895&amp;"."&amp;$B1895)&amp;INDEX(VarEnd,MATCH($A1895,VarKey,0))&amp;AF$5</f>
        <v/>
      </c>
      <c r="AG1895" s="37">
        <f>INDEX(AG$263:AG$279,$F1895)*$D1895*INDEX(AG$23:AG$30,$E1895)</f>
        <v/>
      </c>
      <c r="AH1895" s="32">
        <f>INDEX(AH$263:AH$279,$F1895)*$D1895*INDEX(AH$23:AH$30,$E1895)</f>
        <v/>
      </c>
      <c r="AI1895" s="32">
        <f>INDEX(AI$263:AI$279,$F1895)*$D1895*INDEX(AI$23:AI$30,$E1895)</f>
        <v/>
      </c>
      <c r="AJ1895" s="32">
        <f>INDEX(AJ$263:AJ$279,$F1895)*$D1895*INDEX(AJ$23:AJ$30,$E1895)</f>
        <v/>
      </c>
      <c r="AK1895" s="32">
        <f>INDEX(AK$263:AK$279,$F1895)*$D1895*INDEX(AK$23:AK$30,$E1895)</f>
        <v/>
      </c>
      <c r="AL1895" s="32">
        <f>INDEX(AL$263:AL$279,$F1895)*$D1895*INDEX(AL$23:AL$30,$E1895)</f>
        <v/>
      </c>
      <c r="AM1895" s="32">
        <f>INDEX(AM$263:AM$279,$F1895)*$D1895*INDEX(AM$23:AM$30,$E1895)</f>
        <v/>
      </c>
      <c r="AN1895" s="32">
        <f>INDEX(AN$263:AN$279,$F1895)*$D1895*INDEX(AN$23:AN$30,$E1895)</f>
        <v/>
      </c>
      <c r="AO1895" s="32">
        <f>INDEX(AO$263:AO$279,$F1895)*$D1895*INDEX(AO$23:AO$30,$E1895)</f>
        <v/>
      </c>
      <c r="AP1895" s="32">
        <f>INDEX(AP$263:AP$279,$F1895)*$D1895*INDEX(AP$23:AP$30,$E1895)</f>
        <v/>
      </c>
      <c r="AQ1895" s="32">
        <f>INDEX(AQ$263:AQ$279,$F1895)*$D1895*INDEX(AQ$23:AQ$30,$E1895)</f>
        <v/>
      </c>
      <c r="AR1895" s="32">
        <f>INDEX(AR$263:AR$279,$F1895)*$D1895*INDEX(AR$23:AR$30,$E1895)</f>
        <v/>
      </c>
      <c r="AS1895" s="32">
        <f>INDEX(AS$263:AS$279,$F1895)*$D1895*INDEX(AS$23:AS$30,$E1895)</f>
        <v/>
      </c>
      <c r="AT1895" s="32">
        <f>INDEX(AT$263:AT$279,$F1895)*$D1895*INDEX(AT$23:AT$30,$E1895)</f>
        <v/>
      </c>
      <c r="AU1895" s="32">
        <f>INDEX(AU$263:AU$279,$F1895)*$D1895*INDEX(AU$23:AU$30,$E1895)</f>
        <v/>
      </c>
      <c r="AV1895" s="32">
        <f>INDEX(AV$263:AV$279,$F1895)*$D1895*INDEX(AV$23:AV$30,$E1895)</f>
        <v/>
      </c>
      <c r="AW1895" s="32">
        <f>INDEX(AW$263:AW$279,$F1895)*$D1895*INDEX(AW$23:AW$30,$E1895)</f>
        <v/>
      </c>
      <c r="AX1895" s="32">
        <f>INDEX(AX$263:AX$279,$F1895)*$D1895*INDEX(AX$23:AX$30,$E1895)</f>
        <v/>
      </c>
      <c r="AY1895" s="32">
        <f>INDEX(AY$263:AY$279,$F1895)*$D1895*INDEX(AY$23:AY$30,$E1895)</f>
        <v/>
      </c>
    </row>
    <row r="1896" hidden="1" outlineLevel="2">
      <c r="A1896" s="14" t="inlineStr">
        <is>
          <t>ctxnew</t>
        </is>
      </c>
      <c r="B1896" s="14" t="inlineStr">
        <is>
          <t>bio</t>
        </is>
      </c>
      <c r="C1896" s="14" t="inlineStr">
        <is>
          <t>mch</t>
        </is>
      </c>
      <c r="D1896" s="32">
        <f>INDEX(Inputs!$W$5:$W$132,MATCH($B1896&amp;"|"&amp;$C1896,Inputs!$A$5:$A$132,0))</f>
        <v/>
      </c>
      <c r="E1896" s="32">
        <f>INDEX(Inputs!$L$5:$L$132,MATCH($B1896&amp;"|"&amp;$C1896,Inputs!$A$5:$A$132,0))</f>
        <v/>
      </c>
      <c r="F1896" s="32">
        <f>INDEX(Inputs!$M$5:$M$132,MATCH($B1896&amp;"|"&amp;$C1896,Inputs!$A$5:$A$132,0))</f>
        <v/>
      </c>
      <c r="G1896" s="36" t="n"/>
      <c r="H1896" s="14">
        <f>INDEX(VarLab,MATCH($A1896,VarKey,0))&amp;INDEX(MemLab,MATCH($C1896&amp;"|"&amp;$B1896,MemKey,0))</f>
        <v/>
      </c>
      <c r="I1896" s="14">
        <f>INDEX(VarUnit,MATCH($A1896,VarKey,0))</f>
        <v/>
      </c>
      <c r="J1896" s="14">
        <f>INDEX(VarSrc,MATCH($A1896,VarKey,0))</f>
        <v/>
      </c>
      <c r="K1896" s="11">
        <f>CodePrefix&amp;$A1896&amp;IF($C1896="","","."&amp;$C1896&amp;"."&amp;$B1896)&amp;INDEX(VarEnd,MATCH($A1896,VarKey,0))&amp;K$5</f>
        <v/>
      </c>
      <c r="L1896" s="37">
        <f>INDEX(L$263:L$279,$F1896)*$D1896*INDEX(L$23:L$30,$E1896)</f>
        <v/>
      </c>
      <c r="M1896" s="32">
        <f>INDEX(M$263:M$279,$F1896)*$D1896*INDEX(M$23:M$30,$E1896)</f>
        <v/>
      </c>
      <c r="N1896" s="32">
        <f>INDEX(N$263:N$279,$F1896)*$D1896*INDEX(N$23:N$30,$E1896)</f>
        <v/>
      </c>
      <c r="O1896" s="32">
        <f>INDEX(O$263:O$279,$F1896)*$D1896*INDEX(O$23:O$30,$E1896)</f>
        <v/>
      </c>
      <c r="P1896" s="32">
        <f>INDEX(P$263:P$279,$F1896)*$D1896*INDEX(P$23:P$30,$E1896)</f>
        <v/>
      </c>
      <c r="Q1896" s="32">
        <f>INDEX(Q$263:Q$279,$F1896)*$D1896*INDEX(Q$23:Q$30,$E1896)</f>
        <v/>
      </c>
      <c r="R1896" s="32">
        <f>INDEX(R$263:R$279,$F1896)*$D1896*INDEX(R$23:R$30,$E1896)</f>
        <v/>
      </c>
      <c r="S1896" s="32">
        <f>INDEX(S$263:S$279,$F1896)*$D1896*INDEX(S$23:S$30,$E1896)</f>
        <v/>
      </c>
      <c r="T1896" s="32">
        <f>INDEX(T$263:T$279,$F1896)*$D1896*INDEX(T$23:T$30,$E1896)</f>
        <v/>
      </c>
      <c r="U1896" s="32">
        <f>INDEX(U$263:U$279,$F1896)*$D1896*INDEX(U$23:U$30,$E1896)</f>
        <v/>
      </c>
      <c r="V1896" s="32">
        <f>INDEX(V$263:V$279,$F1896)*$D1896*INDEX(V$23:V$30,$E1896)</f>
        <v/>
      </c>
      <c r="W1896" s="32">
        <f>INDEX(W$263:W$279,$F1896)*$D1896*INDEX(W$23:W$30,$E1896)</f>
        <v/>
      </c>
      <c r="X1896" s="32">
        <f>INDEX(X$263:X$279,$F1896)*$D1896*INDEX(X$23:X$30,$E1896)</f>
        <v/>
      </c>
      <c r="Y1896" s="32">
        <f>INDEX(Y$263:Y$279,$F1896)*$D1896*INDEX(Y$23:Y$30,$E1896)</f>
        <v/>
      </c>
      <c r="Z1896" s="32">
        <f>INDEX(Z$263:Z$279,$F1896)*$D1896*INDEX(Z$23:Z$30,$E1896)</f>
        <v/>
      </c>
      <c r="AA1896" s="32">
        <f>INDEX(AA$263:AA$279,$F1896)*$D1896*INDEX(AA$23:AA$30,$E1896)</f>
        <v/>
      </c>
      <c r="AB1896" s="32">
        <f>INDEX(AB$263:AB$279,$F1896)*$D1896*INDEX(AB$23:AB$30,$E1896)</f>
        <v/>
      </c>
      <c r="AC1896" s="32">
        <f>INDEX(AC$263:AC$279,$F1896)*$D1896*INDEX(AC$23:AC$30,$E1896)</f>
        <v/>
      </c>
      <c r="AD1896" s="32">
        <f>INDEX(AD$263:AD$279,$F1896)*$D1896*INDEX(AD$23:AD$30,$E1896)</f>
        <v/>
      </c>
      <c r="AF1896" s="11">
        <f>CodePrefix&amp;$A1896&amp;IF($C1896="","","."&amp;$C1896&amp;"."&amp;$B1896)&amp;INDEX(VarEnd,MATCH($A1896,VarKey,0))&amp;AF$5</f>
        <v/>
      </c>
      <c r="AG1896" s="37">
        <f>INDEX(AG$263:AG$279,$F1896)*$D1896*INDEX(AG$23:AG$30,$E1896)</f>
        <v/>
      </c>
      <c r="AH1896" s="32">
        <f>INDEX(AH$263:AH$279,$F1896)*$D1896*INDEX(AH$23:AH$30,$E1896)</f>
        <v/>
      </c>
      <c r="AI1896" s="32">
        <f>INDEX(AI$263:AI$279,$F1896)*$D1896*INDEX(AI$23:AI$30,$E1896)</f>
        <v/>
      </c>
      <c r="AJ1896" s="32">
        <f>INDEX(AJ$263:AJ$279,$F1896)*$D1896*INDEX(AJ$23:AJ$30,$E1896)</f>
        <v/>
      </c>
      <c r="AK1896" s="32">
        <f>INDEX(AK$263:AK$279,$F1896)*$D1896*INDEX(AK$23:AK$30,$E1896)</f>
        <v/>
      </c>
      <c r="AL1896" s="32">
        <f>INDEX(AL$263:AL$279,$F1896)*$D1896*INDEX(AL$23:AL$30,$E1896)</f>
        <v/>
      </c>
      <c r="AM1896" s="32">
        <f>INDEX(AM$263:AM$279,$F1896)*$D1896*INDEX(AM$23:AM$30,$E1896)</f>
        <v/>
      </c>
      <c r="AN1896" s="32">
        <f>INDEX(AN$263:AN$279,$F1896)*$D1896*INDEX(AN$23:AN$30,$E1896)</f>
        <v/>
      </c>
      <c r="AO1896" s="32">
        <f>INDEX(AO$263:AO$279,$F1896)*$D1896*INDEX(AO$23:AO$30,$E1896)</f>
        <v/>
      </c>
      <c r="AP1896" s="32">
        <f>INDEX(AP$263:AP$279,$F1896)*$D1896*INDEX(AP$23:AP$30,$E1896)</f>
        <v/>
      </c>
      <c r="AQ1896" s="32">
        <f>INDEX(AQ$263:AQ$279,$F1896)*$D1896*INDEX(AQ$23:AQ$30,$E1896)</f>
        <v/>
      </c>
      <c r="AR1896" s="32">
        <f>INDEX(AR$263:AR$279,$F1896)*$D1896*INDEX(AR$23:AR$30,$E1896)</f>
        <v/>
      </c>
      <c r="AS1896" s="32">
        <f>INDEX(AS$263:AS$279,$F1896)*$D1896*INDEX(AS$23:AS$30,$E1896)</f>
        <v/>
      </c>
      <c r="AT1896" s="32">
        <f>INDEX(AT$263:AT$279,$F1896)*$D1896*INDEX(AT$23:AT$30,$E1896)</f>
        <v/>
      </c>
      <c r="AU1896" s="32">
        <f>INDEX(AU$263:AU$279,$F1896)*$D1896*INDEX(AU$23:AU$30,$E1896)</f>
        <v/>
      </c>
      <c r="AV1896" s="32">
        <f>INDEX(AV$263:AV$279,$F1896)*$D1896*INDEX(AV$23:AV$30,$E1896)</f>
        <v/>
      </c>
      <c r="AW1896" s="32">
        <f>INDEX(AW$263:AW$279,$F1896)*$D1896*INDEX(AW$23:AW$30,$E1896)</f>
        <v/>
      </c>
      <c r="AX1896" s="32">
        <f>INDEX(AX$263:AX$279,$F1896)*$D1896*INDEX(AX$23:AX$30,$E1896)</f>
        <v/>
      </c>
      <c r="AY1896" s="32">
        <f>INDEX(AY$263:AY$279,$F1896)*$D1896*INDEX(AY$23:AY$30,$E1896)</f>
        <v/>
      </c>
    </row>
    <row r="1897" hidden="1" outlineLevel="2"/>
    <row r="1898" hidden="1" outlineLevel="2">
      <c r="A1898" s="14" t="inlineStr">
        <is>
          <t>ets</t>
        </is>
      </c>
      <c r="B1898" s="14" t="inlineStr">
        <is>
          <t>coa</t>
        </is>
      </c>
      <c r="C1898" s="14" t="inlineStr">
        <is>
          <t>mch</t>
        </is>
      </c>
      <c r="D1898" s="32">
        <f>INDEX(Inputs!$W$5:$W$132,MATCH($B1898&amp;"|"&amp;$C1898,Inputs!$A$5:$A$132,0))</f>
        <v/>
      </c>
      <c r="E1898" s="32">
        <f>INDEX(Inputs!$M$5:$M$132,MATCH($B1898&amp;"|"&amp;$C1898,Inputs!$A$5:$A$132,0))</f>
        <v/>
      </c>
      <c r="F1898" s="36" t="n"/>
      <c r="G1898" s="36" t="n"/>
      <c r="H1898" s="14">
        <f>INDEX(VarLab,MATCH($A1898,VarKey,0))&amp;INDEX(MemLab,MATCH($C1898&amp;"|"&amp;$B1898,MemKey,0))</f>
        <v/>
      </c>
      <c r="I1898" s="14">
        <f>INDEX(VarUnit,MATCH($A1898,VarKey,0))</f>
        <v/>
      </c>
      <c r="J1898" s="14">
        <f>INDEX(VarSrc,MATCH($A1898,VarKey,0))</f>
        <v/>
      </c>
      <c r="K1898" s="11">
        <f>CodePrefix&amp;$A1898&amp;IF($C1898="","","."&amp;$C1898&amp;"."&amp;$B1898)&amp;INDEX(VarEnd,MATCH($A1898,VarKey,0))&amp;K$5</f>
        <v/>
      </c>
      <c r="L1898" s="37">
        <f>INDEX(L$280:L$296,$E1898)*$D1898</f>
        <v/>
      </c>
      <c r="M1898" s="32">
        <f>INDEX(M$280:M$296,$E1898)*$D1898</f>
        <v/>
      </c>
      <c r="N1898" s="32">
        <f>INDEX(N$280:N$296,$E1898)*$D1898</f>
        <v/>
      </c>
      <c r="O1898" s="32">
        <f>INDEX(O$280:O$296,$E1898)*$D1898</f>
        <v/>
      </c>
      <c r="P1898" s="32">
        <f>INDEX(P$280:P$296,$E1898)*$D1898</f>
        <v/>
      </c>
      <c r="Q1898" s="32">
        <f>INDEX(Q$280:Q$296,$E1898)*$D1898</f>
        <v/>
      </c>
      <c r="R1898" s="32">
        <f>INDEX(R$280:R$296,$E1898)*$D1898</f>
        <v/>
      </c>
      <c r="S1898" s="32">
        <f>INDEX(S$280:S$296,$E1898)*$D1898</f>
        <v/>
      </c>
      <c r="T1898" s="32">
        <f>INDEX(T$280:T$296,$E1898)*$D1898</f>
        <v/>
      </c>
      <c r="U1898" s="32">
        <f>INDEX(U$280:U$296,$E1898)*$D1898</f>
        <v/>
      </c>
      <c r="V1898" s="32">
        <f>INDEX(V$280:V$296,$E1898)*$D1898</f>
        <v/>
      </c>
      <c r="W1898" s="32">
        <f>INDEX(W$280:W$296,$E1898)*$D1898</f>
        <v/>
      </c>
      <c r="X1898" s="32">
        <f>INDEX(X$280:X$296,$E1898)*$D1898</f>
        <v/>
      </c>
      <c r="Y1898" s="32">
        <f>INDEX(Y$280:Y$296,$E1898)*$D1898</f>
        <v/>
      </c>
      <c r="Z1898" s="32">
        <f>INDEX(Z$280:Z$296,$E1898)*$D1898</f>
        <v/>
      </c>
      <c r="AA1898" s="32">
        <f>INDEX(AA$280:AA$296,$E1898)*$D1898</f>
        <v/>
      </c>
      <c r="AB1898" s="32">
        <f>INDEX(AB$280:AB$296,$E1898)*$D1898</f>
        <v/>
      </c>
      <c r="AC1898" s="32">
        <f>INDEX(AC$280:AC$296,$E1898)*$D1898</f>
        <v/>
      </c>
      <c r="AD1898" s="32">
        <f>INDEX(AD$280:AD$296,$E1898)*$D1898</f>
        <v/>
      </c>
      <c r="AF1898" s="11">
        <f>CodePrefix&amp;$A1898&amp;IF($C1898="","","."&amp;$C1898&amp;"."&amp;$B1898)&amp;INDEX(VarEnd,MATCH($A1898,VarKey,0))&amp;AF$5</f>
        <v/>
      </c>
      <c r="AG1898" s="37">
        <f>INDEX(AG$280:AG$296,$E1898)*$D1898</f>
        <v/>
      </c>
      <c r="AH1898" s="32">
        <f>INDEX(AH$280:AH$296,$E1898)*$D1898</f>
        <v/>
      </c>
      <c r="AI1898" s="32">
        <f>INDEX(AI$280:AI$296,$E1898)*$D1898</f>
        <v/>
      </c>
      <c r="AJ1898" s="32">
        <f>INDEX(AJ$280:AJ$296,$E1898)*$D1898</f>
        <v/>
      </c>
      <c r="AK1898" s="32">
        <f>INDEX(AK$280:AK$296,$E1898)*$D1898</f>
        <v/>
      </c>
      <c r="AL1898" s="32">
        <f>INDEX(AL$280:AL$296,$E1898)*$D1898</f>
        <v/>
      </c>
      <c r="AM1898" s="32">
        <f>INDEX(AM$280:AM$296,$E1898)*$D1898</f>
        <v/>
      </c>
      <c r="AN1898" s="32">
        <f>INDEX(AN$280:AN$296,$E1898)*$D1898</f>
        <v/>
      </c>
      <c r="AO1898" s="32">
        <f>INDEX(AO$280:AO$296,$E1898)*$D1898</f>
        <v/>
      </c>
      <c r="AP1898" s="32">
        <f>INDEX(AP$280:AP$296,$E1898)*$D1898</f>
        <v/>
      </c>
      <c r="AQ1898" s="32">
        <f>INDEX(AQ$280:AQ$296,$E1898)*$D1898</f>
        <v/>
      </c>
      <c r="AR1898" s="32">
        <f>INDEX(AR$280:AR$296,$E1898)*$D1898</f>
        <v/>
      </c>
      <c r="AS1898" s="32">
        <f>INDEX(AS$280:AS$296,$E1898)*$D1898</f>
        <v/>
      </c>
      <c r="AT1898" s="32">
        <f>INDEX(AT$280:AT$296,$E1898)*$D1898</f>
        <v/>
      </c>
      <c r="AU1898" s="32">
        <f>INDEX(AU$280:AU$296,$E1898)*$D1898</f>
        <v/>
      </c>
      <c r="AV1898" s="32">
        <f>INDEX(AV$280:AV$296,$E1898)*$D1898</f>
        <v/>
      </c>
      <c r="AW1898" s="32">
        <f>INDEX(AW$280:AW$296,$E1898)*$D1898</f>
        <v/>
      </c>
      <c r="AX1898" s="32">
        <f>INDEX(AX$280:AX$296,$E1898)*$D1898</f>
        <v/>
      </c>
      <c r="AY1898" s="32">
        <f>INDEX(AY$280:AY$296,$E1898)*$D1898</f>
        <v/>
      </c>
    </row>
    <row r="1899" hidden="1" outlineLevel="2">
      <c r="A1899" s="14" t="inlineStr">
        <is>
          <t>ets</t>
        </is>
      </c>
      <c r="B1899" s="14" t="inlineStr">
        <is>
          <t>nga</t>
        </is>
      </c>
      <c r="C1899" s="14" t="inlineStr">
        <is>
          <t>mch</t>
        </is>
      </c>
      <c r="D1899" s="32">
        <f>INDEX(Inputs!$W$5:$W$132,MATCH($B1899&amp;"|"&amp;$C1899,Inputs!$A$5:$A$132,0))</f>
        <v/>
      </c>
      <c r="E1899" s="32">
        <f>INDEX(Inputs!$M$5:$M$132,MATCH($B1899&amp;"|"&amp;$C1899,Inputs!$A$5:$A$132,0))</f>
        <v/>
      </c>
      <c r="F1899" s="36" t="n"/>
      <c r="G1899" s="36" t="n"/>
      <c r="H1899" s="14">
        <f>INDEX(VarLab,MATCH($A1899,VarKey,0))&amp;INDEX(MemLab,MATCH($C1899&amp;"|"&amp;$B1899,MemKey,0))</f>
        <v/>
      </c>
      <c r="I1899" s="14">
        <f>INDEX(VarUnit,MATCH($A1899,VarKey,0))</f>
        <v/>
      </c>
      <c r="J1899" s="14">
        <f>INDEX(VarSrc,MATCH($A1899,VarKey,0))</f>
        <v/>
      </c>
      <c r="K1899" s="11">
        <f>CodePrefix&amp;$A1899&amp;IF($C1899="","","."&amp;$C1899&amp;"."&amp;$B1899)&amp;INDEX(VarEnd,MATCH($A1899,VarKey,0))&amp;K$5</f>
        <v/>
      </c>
      <c r="L1899" s="37">
        <f>INDEX(L$280:L$296,$E1899)*$D1899</f>
        <v/>
      </c>
      <c r="M1899" s="32">
        <f>INDEX(M$280:M$296,$E1899)*$D1899</f>
        <v/>
      </c>
      <c r="N1899" s="32">
        <f>INDEX(N$280:N$296,$E1899)*$D1899</f>
        <v/>
      </c>
      <c r="O1899" s="32">
        <f>INDEX(O$280:O$296,$E1899)*$D1899</f>
        <v/>
      </c>
      <c r="P1899" s="32">
        <f>INDEX(P$280:P$296,$E1899)*$D1899</f>
        <v/>
      </c>
      <c r="Q1899" s="32">
        <f>INDEX(Q$280:Q$296,$E1899)*$D1899</f>
        <v/>
      </c>
      <c r="R1899" s="32">
        <f>INDEX(R$280:R$296,$E1899)*$D1899</f>
        <v/>
      </c>
      <c r="S1899" s="32">
        <f>INDEX(S$280:S$296,$E1899)*$D1899</f>
        <v/>
      </c>
      <c r="T1899" s="32">
        <f>INDEX(T$280:T$296,$E1899)*$D1899</f>
        <v/>
      </c>
      <c r="U1899" s="32">
        <f>INDEX(U$280:U$296,$E1899)*$D1899</f>
        <v/>
      </c>
      <c r="V1899" s="32">
        <f>INDEX(V$280:V$296,$E1899)*$D1899</f>
        <v/>
      </c>
      <c r="W1899" s="32">
        <f>INDEX(W$280:W$296,$E1899)*$D1899</f>
        <v/>
      </c>
      <c r="X1899" s="32">
        <f>INDEX(X$280:X$296,$E1899)*$D1899</f>
        <v/>
      </c>
      <c r="Y1899" s="32">
        <f>INDEX(Y$280:Y$296,$E1899)*$D1899</f>
        <v/>
      </c>
      <c r="Z1899" s="32">
        <f>INDEX(Z$280:Z$296,$E1899)*$D1899</f>
        <v/>
      </c>
      <c r="AA1899" s="32">
        <f>INDEX(AA$280:AA$296,$E1899)*$D1899</f>
        <v/>
      </c>
      <c r="AB1899" s="32">
        <f>INDEX(AB$280:AB$296,$E1899)*$D1899</f>
        <v/>
      </c>
      <c r="AC1899" s="32">
        <f>INDEX(AC$280:AC$296,$E1899)*$D1899</f>
        <v/>
      </c>
      <c r="AD1899" s="32">
        <f>INDEX(AD$280:AD$296,$E1899)*$D1899</f>
        <v/>
      </c>
      <c r="AF1899" s="11">
        <f>CodePrefix&amp;$A1899&amp;IF($C1899="","","."&amp;$C1899&amp;"."&amp;$B1899)&amp;INDEX(VarEnd,MATCH($A1899,VarKey,0))&amp;AF$5</f>
        <v/>
      </c>
      <c r="AG1899" s="37">
        <f>INDEX(AG$280:AG$296,$E1899)*$D1899</f>
        <v/>
      </c>
      <c r="AH1899" s="32">
        <f>INDEX(AH$280:AH$296,$E1899)*$D1899</f>
        <v/>
      </c>
      <c r="AI1899" s="32">
        <f>INDEX(AI$280:AI$296,$E1899)*$D1899</f>
        <v/>
      </c>
      <c r="AJ1899" s="32">
        <f>INDEX(AJ$280:AJ$296,$E1899)*$D1899</f>
        <v/>
      </c>
      <c r="AK1899" s="32">
        <f>INDEX(AK$280:AK$296,$E1899)*$D1899</f>
        <v/>
      </c>
      <c r="AL1899" s="32">
        <f>INDEX(AL$280:AL$296,$E1899)*$D1899</f>
        <v/>
      </c>
      <c r="AM1899" s="32">
        <f>INDEX(AM$280:AM$296,$E1899)*$D1899</f>
        <v/>
      </c>
      <c r="AN1899" s="32">
        <f>INDEX(AN$280:AN$296,$E1899)*$D1899</f>
        <v/>
      </c>
      <c r="AO1899" s="32">
        <f>INDEX(AO$280:AO$296,$E1899)*$D1899</f>
        <v/>
      </c>
      <c r="AP1899" s="32">
        <f>INDEX(AP$280:AP$296,$E1899)*$D1899</f>
        <v/>
      </c>
      <c r="AQ1899" s="32">
        <f>INDEX(AQ$280:AQ$296,$E1899)*$D1899</f>
        <v/>
      </c>
      <c r="AR1899" s="32">
        <f>INDEX(AR$280:AR$296,$E1899)*$D1899</f>
        <v/>
      </c>
      <c r="AS1899" s="32">
        <f>INDEX(AS$280:AS$296,$E1899)*$D1899</f>
        <v/>
      </c>
      <c r="AT1899" s="32">
        <f>INDEX(AT$280:AT$296,$E1899)*$D1899</f>
        <v/>
      </c>
      <c r="AU1899" s="32">
        <f>INDEX(AU$280:AU$296,$E1899)*$D1899</f>
        <v/>
      </c>
      <c r="AV1899" s="32">
        <f>INDEX(AV$280:AV$296,$E1899)*$D1899</f>
        <v/>
      </c>
      <c r="AW1899" s="32">
        <f>INDEX(AW$280:AW$296,$E1899)*$D1899</f>
        <v/>
      </c>
      <c r="AX1899" s="32">
        <f>INDEX(AX$280:AX$296,$E1899)*$D1899</f>
        <v/>
      </c>
      <c r="AY1899" s="32">
        <f>INDEX(AY$280:AY$296,$E1899)*$D1899</f>
        <v/>
      </c>
    </row>
    <row r="1900" hidden="1" outlineLevel="2">
      <c r="A1900" s="14" t="inlineStr">
        <is>
          <t>ets</t>
        </is>
      </c>
      <c r="B1900" s="14" t="inlineStr">
        <is>
          <t>gso</t>
        </is>
      </c>
      <c r="C1900" s="14" t="inlineStr">
        <is>
          <t>mch</t>
        </is>
      </c>
      <c r="D1900" s="32">
        <f>INDEX(Inputs!$W$5:$W$132,MATCH($B1900&amp;"|"&amp;$C1900,Inputs!$A$5:$A$132,0))</f>
        <v/>
      </c>
      <c r="E1900" s="32">
        <f>INDEX(Inputs!$M$5:$M$132,MATCH($B1900&amp;"|"&amp;$C1900,Inputs!$A$5:$A$132,0))</f>
        <v/>
      </c>
      <c r="F1900" s="36" t="n"/>
      <c r="G1900" s="36" t="n"/>
      <c r="H1900" s="14">
        <f>INDEX(VarLab,MATCH($A1900,VarKey,0))&amp;INDEX(MemLab,MATCH($C1900&amp;"|"&amp;$B1900,MemKey,0))</f>
        <v/>
      </c>
      <c r="I1900" s="14">
        <f>INDEX(VarUnit,MATCH($A1900,VarKey,0))</f>
        <v/>
      </c>
      <c r="J1900" s="14">
        <f>INDEX(VarSrc,MATCH($A1900,VarKey,0))</f>
        <v/>
      </c>
      <c r="K1900" s="11">
        <f>CodePrefix&amp;$A1900&amp;IF($C1900="","","."&amp;$C1900&amp;"."&amp;$B1900)&amp;INDEX(VarEnd,MATCH($A1900,VarKey,0))&amp;K$5</f>
        <v/>
      </c>
      <c r="L1900" s="37">
        <f>INDEX(L$280:L$296,$E1900)*$D1900</f>
        <v/>
      </c>
      <c r="M1900" s="32">
        <f>INDEX(M$280:M$296,$E1900)*$D1900</f>
        <v/>
      </c>
      <c r="N1900" s="32">
        <f>INDEX(N$280:N$296,$E1900)*$D1900</f>
        <v/>
      </c>
      <c r="O1900" s="32">
        <f>INDEX(O$280:O$296,$E1900)*$D1900</f>
        <v/>
      </c>
      <c r="P1900" s="32">
        <f>INDEX(P$280:P$296,$E1900)*$D1900</f>
        <v/>
      </c>
      <c r="Q1900" s="32">
        <f>INDEX(Q$280:Q$296,$E1900)*$D1900</f>
        <v/>
      </c>
      <c r="R1900" s="32">
        <f>INDEX(R$280:R$296,$E1900)*$D1900</f>
        <v/>
      </c>
      <c r="S1900" s="32">
        <f>INDEX(S$280:S$296,$E1900)*$D1900</f>
        <v/>
      </c>
      <c r="T1900" s="32">
        <f>INDEX(T$280:T$296,$E1900)*$D1900</f>
        <v/>
      </c>
      <c r="U1900" s="32">
        <f>INDEX(U$280:U$296,$E1900)*$D1900</f>
        <v/>
      </c>
      <c r="V1900" s="32">
        <f>INDEX(V$280:V$296,$E1900)*$D1900</f>
        <v/>
      </c>
      <c r="W1900" s="32">
        <f>INDEX(W$280:W$296,$E1900)*$D1900</f>
        <v/>
      </c>
      <c r="X1900" s="32">
        <f>INDEX(X$280:X$296,$E1900)*$D1900</f>
        <v/>
      </c>
      <c r="Y1900" s="32">
        <f>INDEX(Y$280:Y$296,$E1900)*$D1900</f>
        <v/>
      </c>
      <c r="Z1900" s="32">
        <f>INDEX(Z$280:Z$296,$E1900)*$D1900</f>
        <v/>
      </c>
      <c r="AA1900" s="32">
        <f>INDEX(AA$280:AA$296,$E1900)*$D1900</f>
        <v/>
      </c>
      <c r="AB1900" s="32">
        <f>INDEX(AB$280:AB$296,$E1900)*$D1900</f>
        <v/>
      </c>
      <c r="AC1900" s="32">
        <f>INDEX(AC$280:AC$296,$E1900)*$D1900</f>
        <v/>
      </c>
      <c r="AD1900" s="32">
        <f>INDEX(AD$280:AD$296,$E1900)*$D1900</f>
        <v/>
      </c>
      <c r="AF1900" s="11">
        <f>CodePrefix&amp;$A1900&amp;IF($C1900="","","."&amp;$C1900&amp;"."&amp;$B1900)&amp;INDEX(VarEnd,MATCH($A1900,VarKey,0))&amp;AF$5</f>
        <v/>
      </c>
      <c r="AG1900" s="37">
        <f>INDEX(AG$280:AG$296,$E1900)*$D1900</f>
        <v/>
      </c>
      <c r="AH1900" s="32">
        <f>INDEX(AH$280:AH$296,$E1900)*$D1900</f>
        <v/>
      </c>
      <c r="AI1900" s="32">
        <f>INDEX(AI$280:AI$296,$E1900)*$D1900</f>
        <v/>
      </c>
      <c r="AJ1900" s="32">
        <f>INDEX(AJ$280:AJ$296,$E1900)*$D1900</f>
        <v/>
      </c>
      <c r="AK1900" s="32">
        <f>INDEX(AK$280:AK$296,$E1900)*$D1900</f>
        <v/>
      </c>
      <c r="AL1900" s="32">
        <f>INDEX(AL$280:AL$296,$E1900)*$D1900</f>
        <v/>
      </c>
      <c r="AM1900" s="32">
        <f>INDEX(AM$280:AM$296,$E1900)*$D1900</f>
        <v/>
      </c>
      <c r="AN1900" s="32">
        <f>INDEX(AN$280:AN$296,$E1900)*$D1900</f>
        <v/>
      </c>
      <c r="AO1900" s="32">
        <f>INDEX(AO$280:AO$296,$E1900)*$D1900</f>
        <v/>
      </c>
      <c r="AP1900" s="32">
        <f>INDEX(AP$280:AP$296,$E1900)*$D1900</f>
        <v/>
      </c>
      <c r="AQ1900" s="32">
        <f>INDEX(AQ$280:AQ$296,$E1900)*$D1900</f>
        <v/>
      </c>
      <c r="AR1900" s="32">
        <f>INDEX(AR$280:AR$296,$E1900)*$D1900</f>
        <v/>
      </c>
      <c r="AS1900" s="32">
        <f>INDEX(AS$280:AS$296,$E1900)*$D1900</f>
        <v/>
      </c>
      <c r="AT1900" s="32">
        <f>INDEX(AT$280:AT$296,$E1900)*$D1900</f>
        <v/>
      </c>
      <c r="AU1900" s="32">
        <f>INDEX(AU$280:AU$296,$E1900)*$D1900</f>
        <v/>
      </c>
      <c r="AV1900" s="32">
        <f>INDEX(AV$280:AV$296,$E1900)*$D1900</f>
        <v/>
      </c>
      <c r="AW1900" s="32">
        <f>INDEX(AW$280:AW$296,$E1900)*$D1900</f>
        <v/>
      </c>
      <c r="AX1900" s="32">
        <f>INDEX(AX$280:AX$296,$E1900)*$D1900</f>
        <v/>
      </c>
      <c r="AY1900" s="32">
        <f>INDEX(AY$280:AY$296,$E1900)*$D1900</f>
        <v/>
      </c>
    </row>
    <row r="1901" hidden="1" outlineLevel="2">
      <c r="A1901" s="14" t="inlineStr">
        <is>
          <t>ets</t>
        </is>
      </c>
      <c r="B1901" s="14" t="inlineStr">
        <is>
          <t>die</t>
        </is>
      </c>
      <c r="C1901" s="14" t="inlineStr">
        <is>
          <t>mch</t>
        </is>
      </c>
      <c r="D1901" s="32">
        <f>INDEX(Inputs!$W$5:$W$132,MATCH($B1901&amp;"|"&amp;$C1901,Inputs!$A$5:$A$132,0))</f>
        <v/>
      </c>
      <c r="E1901" s="32">
        <f>INDEX(Inputs!$M$5:$M$132,MATCH($B1901&amp;"|"&amp;$C1901,Inputs!$A$5:$A$132,0))</f>
        <v/>
      </c>
      <c r="F1901" s="36" t="n"/>
      <c r="G1901" s="36" t="n"/>
      <c r="H1901" s="14">
        <f>INDEX(VarLab,MATCH($A1901,VarKey,0))&amp;INDEX(MemLab,MATCH($C1901&amp;"|"&amp;$B1901,MemKey,0))</f>
        <v/>
      </c>
      <c r="I1901" s="14">
        <f>INDEX(VarUnit,MATCH($A1901,VarKey,0))</f>
        <v/>
      </c>
      <c r="J1901" s="14">
        <f>INDEX(VarSrc,MATCH($A1901,VarKey,0))</f>
        <v/>
      </c>
      <c r="K1901" s="11">
        <f>CodePrefix&amp;$A1901&amp;IF($C1901="","","."&amp;$C1901&amp;"."&amp;$B1901)&amp;INDEX(VarEnd,MATCH($A1901,VarKey,0))&amp;K$5</f>
        <v/>
      </c>
      <c r="L1901" s="37">
        <f>INDEX(L$280:L$296,$E1901)*$D1901</f>
        <v/>
      </c>
      <c r="M1901" s="32">
        <f>INDEX(M$280:M$296,$E1901)*$D1901</f>
        <v/>
      </c>
      <c r="N1901" s="32">
        <f>INDEX(N$280:N$296,$E1901)*$D1901</f>
        <v/>
      </c>
      <c r="O1901" s="32">
        <f>INDEX(O$280:O$296,$E1901)*$D1901</f>
        <v/>
      </c>
      <c r="P1901" s="32">
        <f>INDEX(P$280:P$296,$E1901)*$D1901</f>
        <v/>
      </c>
      <c r="Q1901" s="32">
        <f>INDEX(Q$280:Q$296,$E1901)*$D1901</f>
        <v/>
      </c>
      <c r="R1901" s="32">
        <f>INDEX(R$280:R$296,$E1901)*$D1901</f>
        <v/>
      </c>
      <c r="S1901" s="32">
        <f>INDEX(S$280:S$296,$E1901)*$D1901</f>
        <v/>
      </c>
      <c r="T1901" s="32">
        <f>INDEX(T$280:T$296,$E1901)*$D1901</f>
        <v/>
      </c>
      <c r="U1901" s="32">
        <f>INDEX(U$280:U$296,$E1901)*$D1901</f>
        <v/>
      </c>
      <c r="V1901" s="32">
        <f>INDEX(V$280:V$296,$E1901)*$D1901</f>
        <v/>
      </c>
      <c r="W1901" s="32">
        <f>INDEX(W$280:W$296,$E1901)*$D1901</f>
        <v/>
      </c>
      <c r="X1901" s="32">
        <f>INDEX(X$280:X$296,$E1901)*$D1901</f>
        <v/>
      </c>
      <c r="Y1901" s="32">
        <f>INDEX(Y$280:Y$296,$E1901)*$D1901</f>
        <v/>
      </c>
      <c r="Z1901" s="32">
        <f>INDEX(Z$280:Z$296,$E1901)*$D1901</f>
        <v/>
      </c>
      <c r="AA1901" s="32">
        <f>INDEX(AA$280:AA$296,$E1901)*$D1901</f>
        <v/>
      </c>
      <c r="AB1901" s="32">
        <f>INDEX(AB$280:AB$296,$E1901)*$D1901</f>
        <v/>
      </c>
      <c r="AC1901" s="32">
        <f>INDEX(AC$280:AC$296,$E1901)*$D1901</f>
        <v/>
      </c>
      <c r="AD1901" s="32">
        <f>INDEX(AD$280:AD$296,$E1901)*$D1901</f>
        <v/>
      </c>
      <c r="AF1901" s="11">
        <f>CodePrefix&amp;$A1901&amp;IF($C1901="","","."&amp;$C1901&amp;"."&amp;$B1901)&amp;INDEX(VarEnd,MATCH($A1901,VarKey,0))&amp;AF$5</f>
        <v/>
      </c>
      <c r="AG1901" s="37">
        <f>INDEX(AG$280:AG$296,$E1901)*$D1901</f>
        <v/>
      </c>
      <c r="AH1901" s="32">
        <f>INDEX(AH$280:AH$296,$E1901)*$D1901</f>
        <v/>
      </c>
      <c r="AI1901" s="32">
        <f>INDEX(AI$280:AI$296,$E1901)*$D1901</f>
        <v/>
      </c>
      <c r="AJ1901" s="32">
        <f>INDEX(AJ$280:AJ$296,$E1901)*$D1901</f>
        <v/>
      </c>
      <c r="AK1901" s="32">
        <f>INDEX(AK$280:AK$296,$E1901)*$D1901</f>
        <v/>
      </c>
      <c r="AL1901" s="32">
        <f>INDEX(AL$280:AL$296,$E1901)*$D1901</f>
        <v/>
      </c>
      <c r="AM1901" s="32">
        <f>INDEX(AM$280:AM$296,$E1901)*$D1901</f>
        <v/>
      </c>
      <c r="AN1901" s="32">
        <f>INDEX(AN$280:AN$296,$E1901)*$D1901</f>
        <v/>
      </c>
      <c r="AO1901" s="32">
        <f>INDEX(AO$280:AO$296,$E1901)*$D1901</f>
        <v/>
      </c>
      <c r="AP1901" s="32">
        <f>INDEX(AP$280:AP$296,$E1901)*$D1901</f>
        <v/>
      </c>
      <c r="AQ1901" s="32">
        <f>INDEX(AQ$280:AQ$296,$E1901)*$D1901</f>
        <v/>
      </c>
      <c r="AR1901" s="32">
        <f>INDEX(AR$280:AR$296,$E1901)*$D1901</f>
        <v/>
      </c>
      <c r="AS1901" s="32">
        <f>INDEX(AS$280:AS$296,$E1901)*$D1901</f>
        <v/>
      </c>
      <c r="AT1901" s="32">
        <f>INDEX(AT$280:AT$296,$E1901)*$D1901</f>
        <v/>
      </c>
      <c r="AU1901" s="32">
        <f>INDEX(AU$280:AU$296,$E1901)*$D1901</f>
        <v/>
      </c>
      <c r="AV1901" s="32">
        <f>INDEX(AV$280:AV$296,$E1901)*$D1901</f>
        <v/>
      </c>
      <c r="AW1901" s="32">
        <f>INDEX(AW$280:AW$296,$E1901)*$D1901</f>
        <v/>
      </c>
      <c r="AX1901" s="32">
        <f>INDEX(AX$280:AX$296,$E1901)*$D1901</f>
        <v/>
      </c>
      <c r="AY1901" s="32">
        <f>INDEX(AY$280:AY$296,$E1901)*$D1901</f>
        <v/>
      </c>
    </row>
    <row r="1902" hidden="1" outlineLevel="2">
      <c r="A1902" s="14" t="inlineStr">
        <is>
          <t>ets</t>
        </is>
      </c>
      <c r="B1902" s="14" t="inlineStr">
        <is>
          <t>lpg</t>
        </is>
      </c>
      <c r="C1902" s="14" t="inlineStr">
        <is>
          <t>mch</t>
        </is>
      </c>
      <c r="D1902" s="32">
        <f>INDEX(Inputs!$W$5:$W$132,MATCH($B1902&amp;"|"&amp;$C1902,Inputs!$A$5:$A$132,0))</f>
        <v/>
      </c>
      <c r="E1902" s="32">
        <f>INDEX(Inputs!$M$5:$M$132,MATCH($B1902&amp;"|"&amp;$C1902,Inputs!$A$5:$A$132,0))</f>
        <v/>
      </c>
      <c r="F1902" s="36" t="n"/>
      <c r="G1902" s="36" t="n"/>
      <c r="H1902" s="14">
        <f>INDEX(VarLab,MATCH($A1902,VarKey,0))&amp;INDEX(MemLab,MATCH($C1902&amp;"|"&amp;$B1902,MemKey,0))</f>
        <v/>
      </c>
      <c r="I1902" s="14">
        <f>INDEX(VarUnit,MATCH($A1902,VarKey,0))</f>
        <v/>
      </c>
      <c r="J1902" s="14">
        <f>INDEX(VarSrc,MATCH($A1902,VarKey,0))</f>
        <v/>
      </c>
      <c r="K1902" s="11">
        <f>CodePrefix&amp;$A1902&amp;IF($C1902="","","."&amp;$C1902&amp;"."&amp;$B1902)&amp;INDEX(VarEnd,MATCH($A1902,VarKey,0))&amp;K$5</f>
        <v/>
      </c>
      <c r="L1902" s="37">
        <f>INDEX(L$280:L$296,$E1902)*$D1902</f>
        <v/>
      </c>
      <c r="M1902" s="32">
        <f>INDEX(M$280:M$296,$E1902)*$D1902</f>
        <v/>
      </c>
      <c r="N1902" s="32">
        <f>INDEX(N$280:N$296,$E1902)*$D1902</f>
        <v/>
      </c>
      <c r="O1902" s="32">
        <f>INDEX(O$280:O$296,$E1902)*$D1902</f>
        <v/>
      </c>
      <c r="P1902" s="32">
        <f>INDEX(P$280:P$296,$E1902)*$D1902</f>
        <v/>
      </c>
      <c r="Q1902" s="32">
        <f>INDEX(Q$280:Q$296,$E1902)*$D1902</f>
        <v/>
      </c>
      <c r="R1902" s="32">
        <f>INDEX(R$280:R$296,$E1902)*$D1902</f>
        <v/>
      </c>
      <c r="S1902" s="32">
        <f>INDEX(S$280:S$296,$E1902)*$D1902</f>
        <v/>
      </c>
      <c r="T1902" s="32">
        <f>INDEX(T$280:T$296,$E1902)*$D1902</f>
        <v/>
      </c>
      <c r="U1902" s="32">
        <f>INDEX(U$280:U$296,$E1902)*$D1902</f>
        <v/>
      </c>
      <c r="V1902" s="32">
        <f>INDEX(V$280:V$296,$E1902)*$D1902</f>
        <v/>
      </c>
      <c r="W1902" s="32">
        <f>INDEX(W$280:W$296,$E1902)*$D1902</f>
        <v/>
      </c>
      <c r="X1902" s="32">
        <f>INDEX(X$280:X$296,$E1902)*$D1902</f>
        <v/>
      </c>
      <c r="Y1902" s="32">
        <f>INDEX(Y$280:Y$296,$E1902)*$D1902</f>
        <v/>
      </c>
      <c r="Z1902" s="32">
        <f>INDEX(Z$280:Z$296,$E1902)*$D1902</f>
        <v/>
      </c>
      <c r="AA1902" s="32">
        <f>INDEX(AA$280:AA$296,$E1902)*$D1902</f>
        <v/>
      </c>
      <c r="AB1902" s="32">
        <f>INDEX(AB$280:AB$296,$E1902)*$D1902</f>
        <v/>
      </c>
      <c r="AC1902" s="32">
        <f>INDEX(AC$280:AC$296,$E1902)*$D1902</f>
        <v/>
      </c>
      <c r="AD1902" s="32">
        <f>INDEX(AD$280:AD$296,$E1902)*$D1902</f>
        <v/>
      </c>
      <c r="AF1902" s="11">
        <f>CodePrefix&amp;$A1902&amp;IF($C1902="","","."&amp;$C1902&amp;"."&amp;$B1902)&amp;INDEX(VarEnd,MATCH($A1902,VarKey,0))&amp;AF$5</f>
        <v/>
      </c>
      <c r="AG1902" s="37">
        <f>INDEX(AG$280:AG$296,$E1902)*$D1902</f>
        <v/>
      </c>
      <c r="AH1902" s="32">
        <f>INDEX(AH$280:AH$296,$E1902)*$D1902</f>
        <v/>
      </c>
      <c r="AI1902" s="32">
        <f>INDEX(AI$280:AI$296,$E1902)*$D1902</f>
        <v/>
      </c>
      <c r="AJ1902" s="32">
        <f>INDEX(AJ$280:AJ$296,$E1902)*$D1902</f>
        <v/>
      </c>
      <c r="AK1902" s="32">
        <f>INDEX(AK$280:AK$296,$E1902)*$D1902</f>
        <v/>
      </c>
      <c r="AL1902" s="32">
        <f>INDEX(AL$280:AL$296,$E1902)*$D1902</f>
        <v/>
      </c>
      <c r="AM1902" s="32">
        <f>INDEX(AM$280:AM$296,$E1902)*$D1902</f>
        <v/>
      </c>
      <c r="AN1902" s="32">
        <f>INDEX(AN$280:AN$296,$E1902)*$D1902</f>
        <v/>
      </c>
      <c r="AO1902" s="32">
        <f>INDEX(AO$280:AO$296,$E1902)*$D1902</f>
        <v/>
      </c>
      <c r="AP1902" s="32">
        <f>INDEX(AP$280:AP$296,$E1902)*$D1902</f>
        <v/>
      </c>
      <c r="AQ1902" s="32">
        <f>INDEX(AQ$280:AQ$296,$E1902)*$D1902</f>
        <v/>
      </c>
      <c r="AR1902" s="32">
        <f>INDEX(AR$280:AR$296,$E1902)*$D1902</f>
        <v/>
      </c>
      <c r="AS1902" s="32">
        <f>INDEX(AS$280:AS$296,$E1902)*$D1902</f>
        <v/>
      </c>
      <c r="AT1902" s="32">
        <f>INDEX(AT$280:AT$296,$E1902)*$D1902</f>
        <v/>
      </c>
      <c r="AU1902" s="32">
        <f>INDEX(AU$280:AU$296,$E1902)*$D1902</f>
        <v/>
      </c>
      <c r="AV1902" s="32">
        <f>INDEX(AV$280:AV$296,$E1902)*$D1902</f>
        <v/>
      </c>
      <c r="AW1902" s="32">
        <f>INDEX(AW$280:AW$296,$E1902)*$D1902</f>
        <v/>
      </c>
      <c r="AX1902" s="32">
        <f>INDEX(AX$280:AX$296,$E1902)*$D1902</f>
        <v/>
      </c>
      <c r="AY1902" s="32">
        <f>INDEX(AY$280:AY$296,$E1902)*$D1902</f>
        <v/>
      </c>
    </row>
    <row r="1903" hidden="1" outlineLevel="2">
      <c r="A1903" s="14" t="inlineStr">
        <is>
          <t>ets</t>
        </is>
      </c>
      <c r="B1903" s="14" t="inlineStr">
        <is>
          <t>ker</t>
        </is>
      </c>
      <c r="C1903" s="14" t="inlineStr">
        <is>
          <t>mch</t>
        </is>
      </c>
      <c r="D1903" s="32">
        <f>INDEX(Inputs!$W$5:$W$132,MATCH($B1903&amp;"|"&amp;$C1903,Inputs!$A$5:$A$132,0))</f>
        <v/>
      </c>
      <c r="E1903" s="32">
        <f>INDEX(Inputs!$M$5:$M$132,MATCH($B1903&amp;"|"&amp;$C1903,Inputs!$A$5:$A$132,0))</f>
        <v/>
      </c>
      <c r="F1903" s="36" t="n"/>
      <c r="G1903" s="36" t="n"/>
      <c r="H1903" s="14">
        <f>INDEX(VarLab,MATCH($A1903,VarKey,0))&amp;INDEX(MemLab,MATCH($C1903&amp;"|"&amp;$B1903,MemKey,0))</f>
        <v/>
      </c>
      <c r="I1903" s="14">
        <f>INDEX(VarUnit,MATCH($A1903,VarKey,0))</f>
        <v/>
      </c>
      <c r="J1903" s="14">
        <f>INDEX(VarSrc,MATCH($A1903,VarKey,0))</f>
        <v/>
      </c>
      <c r="K1903" s="11">
        <f>CodePrefix&amp;$A1903&amp;IF($C1903="","","."&amp;$C1903&amp;"."&amp;$B1903)&amp;INDEX(VarEnd,MATCH($A1903,VarKey,0))&amp;K$5</f>
        <v/>
      </c>
      <c r="L1903" s="37">
        <f>INDEX(L$280:L$296,$E1903)*$D1903</f>
        <v/>
      </c>
      <c r="M1903" s="32">
        <f>INDEX(M$280:M$296,$E1903)*$D1903</f>
        <v/>
      </c>
      <c r="N1903" s="32">
        <f>INDEX(N$280:N$296,$E1903)*$D1903</f>
        <v/>
      </c>
      <c r="O1903" s="32">
        <f>INDEX(O$280:O$296,$E1903)*$D1903</f>
        <v/>
      </c>
      <c r="P1903" s="32">
        <f>INDEX(P$280:P$296,$E1903)*$D1903</f>
        <v/>
      </c>
      <c r="Q1903" s="32">
        <f>INDEX(Q$280:Q$296,$E1903)*$D1903</f>
        <v/>
      </c>
      <c r="R1903" s="32">
        <f>INDEX(R$280:R$296,$E1903)*$D1903</f>
        <v/>
      </c>
      <c r="S1903" s="32">
        <f>INDEX(S$280:S$296,$E1903)*$D1903</f>
        <v/>
      </c>
      <c r="T1903" s="32">
        <f>INDEX(T$280:T$296,$E1903)*$D1903</f>
        <v/>
      </c>
      <c r="U1903" s="32">
        <f>INDEX(U$280:U$296,$E1903)*$D1903</f>
        <v/>
      </c>
      <c r="V1903" s="32">
        <f>INDEX(V$280:V$296,$E1903)*$D1903</f>
        <v/>
      </c>
      <c r="W1903" s="32">
        <f>INDEX(W$280:W$296,$E1903)*$D1903</f>
        <v/>
      </c>
      <c r="X1903" s="32">
        <f>INDEX(X$280:X$296,$E1903)*$D1903</f>
        <v/>
      </c>
      <c r="Y1903" s="32">
        <f>INDEX(Y$280:Y$296,$E1903)*$D1903</f>
        <v/>
      </c>
      <c r="Z1903" s="32">
        <f>INDEX(Z$280:Z$296,$E1903)*$D1903</f>
        <v/>
      </c>
      <c r="AA1903" s="32">
        <f>INDEX(AA$280:AA$296,$E1903)*$D1903</f>
        <v/>
      </c>
      <c r="AB1903" s="32">
        <f>INDEX(AB$280:AB$296,$E1903)*$D1903</f>
        <v/>
      </c>
      <c r="AC1903" s="32">
        <f>INDEX(AC$280:AC$296,$E1903)*$D1903</f>
        <v/>
      </c>
      <c r="AD1903" s="32">
        <f>INDEX(AD$280:AD$296,$E1903)*$D1903</f>
        <v/>
      </c>
      <c r="AF1903" s="11">
        <f>CodePrefix&amp;$A1903&amp;IF($C1903="","","."&amp;$C1903&amp;"."&amp;$B1903)&amp;INDEX(VarEnd,MATCH($A1903,VarKey,0))&amp;AF$5</f>
        <v/>
      </c>
      <c r="AG1903" s="37">
        <f>INDEX(AG$280:AG$296,$E1903)*$D1903</f>
        <v/>
      </c>
      <c r="AH1903" s="32">
        <f>INDEX(AH$280:AH$296,$E1903)*$D1903</f>
        <v/>
      </c>
      <c r="AI1903" s="32">
        <f>INDEX(AI$280:AI$296,$E1903)*$D1903</f>
        <v/>
      </c>
      <c r="AJ1903" s="32">
        <f>INDEX(AJ$280:AJ$296,$E1903)*$D1903</f>
        <v/>
      </c>
      <c r="AK1903" s="32">
        <f>INDEX(AK$280:AK$296,$E1903)*$D1903</f>
        <v/>
      </c>
      <c r="AL1903" s="32">
        <f>INDEX(AL$280:AL$296,$E1903)*$D1903</f>
        <v/>
      </c>
      <c r="AM1903" s="32">
        <f>INDEX(AM$280:AM$296,$E1903)*$D1903</f>
        <v/>
      </c>
      <c r="AN1903" s="32">
        <f>INDEX(AN$280:AN$296,$E1903)*$D1903</f>
        <v/>
      </c>
      <c r="AO1903" s="32">
        <f>INDEX(AO$280:AO$296,$E1903)*$D1903</f>
        <v/>
      </c>
      <c r="AP1903" s="32">
        <f>INDEX(AP$280:AP$296,$E1903)*$D1903</f>
        <v/>
      </c>
      <c r="AQ1903" s="32">
        <f>INDEX(AQ$280:AQ$296,$E1903)*$D1903</f>
        <v/>
      </c>
      <c r="AR1903" s="32">
        <f>INDEX(AR$280:AR$296,$E1903)*$D1903</f>
        <v/>
      </c>
      <c r="AS1903" s="32">
        <f>INDEX(AS$280:AS$296,$E1903)*$D1903</f>
        <v/>
      </c>
      <c r="AT1903" s="32">
        <f>INDEX(AT$280:AT$296,$E1903)*$D1903</f>
        <v/>
      </c>
      <c r="AU1903" s="32">
        <f>INDEX(AU$280:AU$296,$E1903)*$D1903</f>
        <v/>
      </c>
      <c r="AV1903" s="32">
        <f>INDEX(AV$280:AV$296,$E1903)*$D1903</f>
        <v/>
      </c>
      <c r="AW1903" s="32">
        <f>INDEX(AW$280:AW$296,$E1903)*$D1903</f>
        <v/>
      </c>
      <c r="AX1903" s="32">
        <f>INDEX(AX$280:AX$296,$E1903)*$D1903</f>
        <v/>
      </c>
      <c r="AY1903" s="32">
        <f>INDEX(AY$280:AY$296,$E1903)*$D1903</f>
        <v/>
      </c>
    </row>
    <row r="1904" hidden="1" outlineLevel="2">
      <c r="A1904" s="14" t="inlineStr">
        <is>
          <t>ets</t>
        </is>
      </c>
      <c r="B1904" s="14" t="inlineStr">
        <is>
          <t>oop</t>
        </is>
      </c>
      <c r="C1904" s="14" t="inlineStr">
        <is>
          <t>mch</t>
        </is>
      </c>
      <c r="D1904" s="32">
        <f>INDEX(Inputs!$W$5:$W$132,MATCH($B1904&amp;"|"&amp;$C1904,Inputs!$A$5:$A$132,0))</f>
        <v/>
      </c>
      <c r="E1904" s="32">
        <f>INDEX(Inputs!$M$5:$M$132,MATCH($B1904&amp;"|"&amp;$C1904,Inputs!$A$5:$A$132,0))</f>
        <v/>
      </c>
      <c r="F1904" s="36" t="n"/>
      <c r="G1904" s="36" t="n"/>
      <c r="H1904" s="14">
        <f>INDEX(VarLab,MATCH($A1904,VarKey,0))&amp;INDEX(MemLab,MATCH($C1904&amp;"|"&amp;$B1904,MemKey,0))</f>
        <v/>
      </c>
      <c r="I1904" s="14">
        <f>INDEX(VarUnit,MATCH($A1904,VarKey,0))</f>
        <v/>
      </c>
      <c r="J1904" s="14">
        <f>INDEX(VarSrc,MATCH($A1904,VarKey,0))</f>
        <v/>
      </c>
      <c r="K1904" s="11">
        <f>CodePrefix&amp;$A1904&amp;IF($C1904="","","."&amp;$C1904&amp;"."&amp;$B1904)&amp;INDEX(VarEnd,MATCH($A1904,VarKey,0))&amp;K$5</f>
        <v/>
      </c>
      <c r="L1904" s="37">
        <f>INDEX(L$280:L$296,$E1904)*$D1904</f>
        <v/>
      </c>
      <c r="M1904" s="32">
        <f>INDEX(M$280:M$296,$E1904)*$D1904</f>
        <v/>
      </c>
      <c r="N1904" s="32">
        <f>INDEX(N$280:N$296,$E1904)*$D1904</f>
        <v/>
      </c>
      <c r="O1904" s="32">
        <f>INDEX(O$280:O$296,$E1904)*$D1904</f>
        <v/>
      </c>
      <c r="P1904" s="32">
        <f>INDEX(P$280:P$296,$E1904)*$D1904</f>
        <v/>
      </c>
      <c r="Q1904" s="32">
        <f>INDEX(Q$280:Q$296,$E1904)*$D1904</f>
        <v/>
      </c>
      <c r="R1904" s="32">
        <f>INDEX(R$280:R$296,$E1904)*$D1904</f>
        <v/>
      </c>
      <c r="S1904" s="32">
        <f>INDEX(S$280:S$296,$E1904)*$D1904</f>
        <v/>
      </c>
      <c r="T1904" s="32">
        <f>INDEX(T$280:T$296,$E1904)*$D1904</f>
        <v/>
      </c>
      <c r="U1904" s="32">
        <f>INDEX(U$280:U$296,$E1904)*$D1904</f>
        <v/>
      </c>
      <c r="V1904" s="32">
        <f>INDEX(V$280:V$296,$E1904)*$D1904</f>
        <v/>
      </c>
      <c r="W1904" s="32">
        <f>INDEX(W$280:W$296,$E1904)*$D1904</f>
        <v/>
      </c>
      <c r="X1904" s="32">
        <f>INDEX(X$280:X$296,$E1904)*$D1904</f>
        <v/>
      </c>
      <c r="Y1904" s="32">
        <f>INDEX(Y$280:Y$296,$E1904)*$D1904</f>
        <v/>
      </c>
      <c r="Z1904" s="32">
        <f>INDEX(Z$280:Z$296,$E1904)*$D1904</f>
        <v/>
      </c>
      <c r="AA1904" s="32">
        <f>INDEX(AA$280:AA$296,$E1904)*$D1904</f>
        <v/>
      </c>
      <c r="AB1904" s="32">
        <f>INDEX(AB$280:AB$296,$E1904)*$D1904</f>
        <v/>
      </c>
      <c r="AC1904" s="32">
        <f>INDEX(AC$280:AC$296,$E1904)*$D1904</f>
        <v/>
      </c>
      <c r="AD1904" s="32">
        <f>INDEX(AD$280:AD$296,$E1904)*$D1904</f>
        <v/>
      </c>
      <c r="AF1904" s="11">
        <f>CodePrefix&amp;$A1904&amp;IF($C1904="","","."&amp;$C1904&amp;"."&amp;$B1904)&amp;INDEX(VarEnd,MATCH($A1904,VarKey,0))&amp;AF$5</f>
        <v/>
      </c>
      <c r="AG1904" s="37">
        <f>INDEX(AG$280:AG$296,$E1904)*$D1904</f>
        <v/>
      </c>
      <c r="AH1904" s="32">
        <f>INDEX(AH$280:AH$296,$E1904)*$D1904</f>
        <v/>
      </c>
      <c r="AI1904" s="32">
        <f>INDEX(AI$280:AI$296,$E1904)*$D1904</f>
        <v/>
      </c>
      <c r="AJ1904" s="32">
        <f>INDEX(AJ$280:AJ$296,$E1904)*$D1904</f>
        <v/>
      </c>
      <c r="AK1904" s="32">
        <f>INDEX(AK$280:AK$296,$E1904)*$D1904</f>
        <v/>
      </c>
      <c r="AL1904" s="32">
        <f>INDEX(AL$280:AL$296,$E1904)*$D1904</f>
        <v/>
      </c>
      <c r="AM1904" s="32">
        <f>INDEX(AM$280:AM$296,$E1904)*$D1904</f>
        <v/>
      </c>
      <c r="AN1904" s="32">
        <f>INDEX(AN$280:AN$296,$E1904)*$D1904</f>
        <v/>
      </c>
      <c r="AO1904" s="32">
        <f>INDEX(AO$280:AO$296,$E1904)*$D1904</f>
        <v/>
      </c>
      <c r="AP1904" s="32">
        <f>INDEX(AP$280:AP$296,$E1904)*$D1904</f>
        <v/>
      </c>
      <c r="AQ1904" s="32">
        <f>INDEX(AQ$280:AQ$296,$E1904)*$D1904</f>
        <v/>
      </c>
      <c r="AR1904" s="32">
        <f>INDEX(AR$280:AR$296,$E1904)*$D1904</f>
        <v/>
      </c>
      <c r="AS1904" s="32">
        <f>INDEX(AS$280:AS$296,$E1904)*$D1904</f>
        <v/>
      </c>
      <c r="AT1904" s="32">
        <f>INDEX(AT$280:AT$296,$E1904)*$D1904</f>
        <v/>
      </c>
      <c r="AU1904" s="32">
        <f>INDEX(AU$280:AU$296,$E1904)*$D1904</f>
        <v/>
      </c>
      <c r="AV1904" s="32">
        <f>INDEX(AV$280:AV$296,$E1904)*$D1904</f>
        <v/>
      </c>
      <c r="AW1904" s="32">
        <f>INDEX(AW$280:AW$296,$E1904)*$D1904</f>
        <v/>
      </c>
      <c r="AX1904" s="32">
        <f>INDEX(AX$280:AX$296,$E1904)*$D1904</f>
        <v/>
      </c>
      <c r="AY1904" s="32">
        <f>INDEX(AY$280:AY$296,$E1904)*$D1904</f>
        <v/>
      </c>
    </row>
    <row r="1905" hidden="1" outlineLevel="2">
      <c r="A1905" s="14" t="inlineStr">
        <is>
          <t>ets</t>
        </is>
      </c>
      <c r="B1905" s="14" t="inlineStr">
        <is>
          <t>bio</t>
        </is>
      </c>
      <c r="C1905" s="14" t="inlineStr">
        <is>
          <t>mch</t>
        </is>
      </c>
      <c r="D1905" s="32">
        <f>INDEX(Inputs!$W$5:$W$132,MATCH($B1905&amp;"|"&amp;$C1905,Inputs!$A$5:$A$132,0))</f>
        <v/>
      </c>
      <c r="E1905" s="32">
        <f>INDEX(Inputs!$M$5:$M$132,MATCH($B1905&amp;"|"&amp;$C1905,Inputs!$A$5:$A$132,0))</f>
        <v/>
      </c>
      <c r="F1905" s="36" t="n"/>
      <c r="G1905" s="36" t="n"/>
      <c r="H1905" s="14">
        <f>INDEX(VarLab,MATCH($A1905,VarKey,0))&amp;INDEX(MemLab,MATCH($C1905&amp;"|"&amp;$B1905,MemKey,0))</f>
        <v/>
      </c>
      <c r="I1905" s="14">
        <f>INDEX(VarUnit,MATCH($A1905,VarKey,0))</f>
        <v/>
      </c>
      <c r="J1905" s="14">
        <f>INDEX(VarSrc,MATCH($A1905,VarKey,0))</f>
        <v/>
      </c>
      <c r="K1905" s="11">
        <f>CodePrefix&amp;$A1905&amp;IF($C1905="","","."&amp;$C1905&amp;"."&amp;$B1905)&amp;INDEX(VarEnd,MATCH($A1905,VarKey,0))&amp;K$5</f>
        <v/>
      </c>
      <c r="L1905" s="37">
        <f>INDEX(L$280:L$296,$E1905)*$D1905</f>
        <v/>
      </c>
      <c r="M1905" s="32">
        <f>INDEX(M$280:M$296,$E1905)*$D1905</f>
        <v/>
      </c>
      <c r="N1905" s="32">
        <f>INDEX(N$280:N$296,$E1905)*$D1905</f>
        <v/>
      </c>
      <c r="O1905" s="32">
        <f>INDEX(O$280:O$296,$E1905)*$D1905</f>
        <v/>
      </c>
      <c r="P1905" s="32">
        <f>INDEX(P$280:P$296,$E1905)*$D1905</f>
        <v/>
      </c>
      <c r="Q1905" s="32">
        <f>INDEX(Q$280:Q$296,$E1905)*$D1905</f>
        <v/>
      </c>
      <c r="R1905" s="32">
        <f>INDEX(R$280:R$296,$E1905)*$D1905</f>
        <v/>
      </c>
      <c r="S1905" s="32">
        <f>INDEX(S$280:S$296,$E1905)*$D1905</f>
        <v/>
      </c>
      <c r="T1905" s="32">
        <f>INDEX(T$280:T$296,$E1905)*$D1905</f>
        <v/>
      </c>
      <c r="U1905" s="32">
        <f>INDEX(U$280:U$296,$E1905)*$D1905</f>
        <v/>
      </c>
      <c r="V1905" s="32">
        <f>INDEX(V$280:V$296,$E1905)*$D1905</f>
        <v/>
      </c>
      <c r="W1905" s="32">
        <f>INDEX(W$280:W$296,$E1905)*$D1905</f>
        <v/>
      </c>
      <c r="X1905" s="32">
        <f>INDEX(X$280:X$296,$E1905)*$D1905</f>
        <v/>
      </c>
      <c r="Y1905" s="32">
        <f>INDEX(Y$280:Y$296,$E1905)*$D1905</f>
        <v/>
      </c>
      <c r="Z1905" s="32">
        <f>INDEX(Z$280:Z$296,$E1905)*$D1905</f>
        <v/>
      </c>
      <c r="AA1905" s="32">
        <f>INDEX(AA$280:AA$296,$E1905)*$D1905</f>
        <v/>
      </c>
      <c r="AB1905" s="32">
        <f>INDEX(AB$280:AB$296,$E1905)*$D1905</f>
        <v/>
      </c>
      <c r="AC1905" s="32">
        <f>INDEX(AC$280:AC$296,$E1905)*$D1905</f>
        <v/>
      </c>
      <c r="AD1905" s="32">
        <f>INDEX(AD$280:AD$296,$E1905)*$D1905</f>
        <v/>
      </c>
      <c r="AF1905" s="11">
        <f>CodePrefix&amp;$A1905&amp;IF($C1905="","","."&amp;$C1905&amp;"."&amp;$B1905)&amp;INDEX(VarEnd,MATCH($A1905,VarKey,0))&amp;AF$5</f>
        <v/>
      </c>
      <c r="AG1905" s="37">
        <f>INDEX(AG$280:AG$296,$E1905)*$D1905</f>
        <v/>
      </c>
      <c r="AH1905" s="32">
        <f>INDEX(AH$280:AH$296,$E1905)*$D1905</f>
        <v/>
      </c>
      <c r="AI1905" s="32">
        <f>INDEX(AI$280:AI$296,$E1905)*$D1905</f>
        <v/>
      </c>
      <c r="AJ1905" s="32">
        <f>INDEX(AJ$280:AJ$296,$E1905)*$D1905</f>
        <v/>
      </c>
      <c r="AK1905" s="32">
        <f>INDEX(AK$280:AK$296,$E1905)*$D1905</f>
        <v/>
      </c>
      <c r="AL1905" s="32">
        <f>INDEX(AL$280:AL$296,$E1905)*$D1905</f>
        <v/>
      </c>
      <c r="AM1905" s="32">
        <f>INDEX(AM$280:AM$296,$E1905)*$D1905</f>
        <v/>
      </c>
      <c r="AN1905" s="32">
        <f>INDEX(AN$280:AN$296,$E1905)*$D1905</f>
        <v/>
      </c>
      <c r="AO1905" s="32">
        <f>INDEX(AO$280:AO$296,$E1905)*$D1905</f>
        <v/>
      </c>
      <c r="AP1905" s="32">
        <f>INDEX(AP$280:AP$296,$E1905)*$D1905</f>
        <v/>
      </c>
      <c r="AQ1905" s="32">
        <f>INDEX(AQ$280:AQ$296,$E1905)*$D1905</f>
        <v/>
      </c>
      <c r="AR1905" s="32">
        <f>INDEX(AR$280:AR$296,$E1905)*$D1905</f>
        <v/>
      </c>
      <c r="AS1905" s="32">
        <f>INDEX(AS$280:AS$296,$E1905)*$D1905</f>
        <v/>
      </c>
      <c r="AT1905" s="32">
        <f>INDEX(AT$280:AT$296,$E1905)*$D1905</f>
        <v/>
      </c>
      <c r="AU1905" s="32">
        <f>INDEX(AU$280:AU$296,$E1905)*$D1905</f>
        <v/>
      </c>
      <c r="AV1905" s="32">
        <f>INDEX(AV$280:AV$296,$E1905)*$D1905</f>
        <v/>
      </c>
      <c r="AW1905" s="32">
        <f>INDEX(AW$280:AW$296,$E1905)*$D1905</f>
        <v/>
      </c>
      <c r="AX1905" s="32">
        <f>INDEX(AX$280:AX$296,$E1905)*$D1905</f>
        <v/>
      </c>
      <c r="AY1905" s="32">
        <f>INDEX(AY$280:AY$296,$E1905)*$D1905</f>
        <v/>
      </c>
    </row>
    <row r="1906" hidden="1" outlineLevel="2"/>
    <row r="1907" hidden="1" outlineLevel="2">
      <c r="A1907" s="14" t="inlineStr">
        <is>
          <t>ntx</t>
        </is>
      </c>
      <c r="B1907" s="14" t="inlineStr">
        <is>
          <t>coa</t>
        </is>
      </c>
      <c r="C1907" s="14" t="inlineStr">
        <is>
          <t>mch</t>
        </is>
      </c>
      <c r="D1907" s="32">
        <f>INDEX(Inputs!$N$5:$N$132,MATCH($B1907&amp;"|"&amp;$C1907,Inputs!$A$5:$A$132,0))</f>
        <v/>
      </c>
      <c r="E1907" s="32">
        <f>INDEX(Inputs!$K$5:$K$132,MATCH($B1907&amp;"|"&amp;$C1907,Inputs!$A$5:$A$132,0))</f>
        <v/>
      </c>
      <c r="F1907" s="36" t="n"/>
      <c r="G1907" s="36" t="n"/>
      <c r="H1907" s="14">
        <f>INDEX(VarLab,MATCH($A1907,VarKey,0))&amp;INDEX(MemLab,MATCH($C1907&amp;"|"&amp;$B1907,MemKey,0))</f>
        <v/>
      </c>
      <c r="I1907" s="14">
        <f>INDEX(VarUnit,MATCH($A1907,VarKey,0))</f>
        <v/>
      </c>
      <c r="J1907" s="14">
        <f>INDEX(VarSrc,MATCH($A1907,VarKey,0))</f>
        <v/>
      </c>
      <c r="K1907" s="11">
        <f>CodePrefix&amp;$A1907&amp;IF($C1907="","","."&amp;$C1907&amp;"."&amp;$B1907)&amp;INDEX(VarEnd,MATCH($A1907,VarKey,0))&amp;K$5</f>
        <v/>
      </c>
      <c r="L1907" s="37">
        <f>INDEX(L$80:L$93,$D1907)/$E1907</f>
        <v/>
      </c>
      <c r="M1907" s="32">
        <f>INDEX(M$80:M$93,$D1907)/$E1907</f>
        <v/>
      </c>
      <c r="N1907" s="32">
        <f>INDEX(N$80:N$93,$D1907)/$E1907</f>
        <v/>
      </c>
      <c r="O1907" s="32">
        <f>INDEX(O$80:O$93,$D1907)/$E1907</f>
        <v/>
      </c>
      <c r="P1907" s="32">
        <f>INDEX(P$80:P$93,$D1907)/$E1907</f>
        <v/>
      </c>
      <c r="Q1907" s="32">
        <f>INDEX(Q$80:Q$93,$D1907)/$E1907</f>
        <v/>
      </c>
      <c r="R1907" s="32">
        <f>INDEX(R$80:R$93,$D1907)/$E1907</f>
        <v/>
      </c>
      <c r="S1907" s="32">
        <f>INDEX(S$80:S$93,$D1907)/$E1907</f>
        <v/>
      </c>
      <c r="T1907" s="32">
        <f>INDEX(T$80:T$93,$D1907)/$E1907</f>
        <v/>
      </c>
      <c r="U1907" s="32">
        <f>INDEX(U$80:U$93,$D1907)/$E1907</f>
        <v/>
      </c>
      <c r="V1907" s="32">
        <f>INDEX(V$80:V$93,$D1907)/$E1907</f>
        <v/>
      </c>
      <c r="W1907" s="32">
        <f>INDEX(W$80:W$93,$D1907)/$E1907</f>
        <v/>
      </c>
      <c r="X1907" s="32">
        <f>INDEX(X$80:X$93,$D1907)/$E1907</f>
        <v/>
      </c>
      <c r="Y1907" s="32">
        <f>INDEX(Y$80:Y$93,$D1907)/$E1907</f>
        <v/>
      </c>
      <c r="Z1907" s="32">
        <f>INDEX(Z$80:Z$93,$D1907)/$E1907</f>
        <v/>
      </c>
      <c r="AA1907" s="32">
        <f>INDEX(AA$80:AA$93,$D1907)/$E1907</f>
        <v/>
      </c>
      <c r="AB1907" s="32">
        <f>INDEX(AB$80:AB$93,$D1907)/$E1907</f>
        <v/>
      </c>
      <c r="AC1907" s="32">
        <f>INDEX(AC$80:AC$93,$D1907)/$E1907</f>
        <v/>
      </c>
      <c r="AD1907" s="32">
        <f>INDEX(AD$80:AD$93,$D1907)/$E1907</f>
        <v/>
      </c>
      <c r="AF1907" s="11">
        <f>CodePrefix&amp;$A1907&amp;IF($C1907="","","."&amp;$C1907&amp;"."&amp;$B1907)&amp;INDEX(VarEnd,MATCH($A1907,VarKey,0))&amp;AF$5</f>
        <v/>
      </c>
      <c r="AG1907" s="37">
        <f>INDEX(AG$80:AG$93,$D1907)/$E1907</f>
        <v/>
      </c>
      <c r="AH1907" s="32">
        <f>INDEX(AH$80:AH$93,$D1907)/$E1907</f>
        <v/>
      </c>
      <c r="AI1907" s="32">
        <f>INDEX(AI$80:AI$93,$D1907)/$E1907</f>
        <v/>
      </c>
      <c r="AJ1907" s="32">
        <f>INDEX(AJ$80:AJ$93,$D1907)/$E1907</f>
        <v/>
      </c>
      <c r="AK1907" s="32">
        <f>INDEX(AK$80:AK$93,$D1907)/$E1907</f>
        <v/>
      </c>
      <c r="AL1907" s="32">
        <f>INDEX(AL$80:AL$93,$D1907)/$E1907</f>
        <v/>
      </c>
      <c r="AM1907" s="32">
        <f>INDEX(AM$80:AM$93,$D1907)/$E1907</f>
        <v/>
      </c>
      <c r="AN1907" s="32">
        <f>INDEX(AN$80:AN$93,$D1907)/$E1907</f>
        <v/>
      </c>
      <c r="AO1907" s="32">
        <f>INDEX(AO$80:AO$93,$D1907)/$E1907</f>
        <v/>
      </c>
      <c r="AP1907" s="32">
        <f>INDEX(AP$80:AP$93,$D1907)/$E1907</f>
        <v/>
      </c>
      <c r="AQ1907" s="32">
        <f>INDEX(AQ$80:AQ$93,$D1907)/$E1907</f>
        <v/>
      </c>
      <c r="AR1907" s="32">
        <f>INDEX(AR$80:AR$93,$D1907)/$E1907</f>
        <v/>
      </c>
      <c r="AS1907" s="32">
        <f>INDEX(AS$80:AS$93,$D1907)/$E1907</f>
        <v/>
      </c>
      <c r="AT1907" s="32">
        <f>INDEX(AT$80:AT$93,$D1907)/$E1907</f>
        <v/>
      </c>
      <c r="AU1907" s="32">
        <f>INDEX(AU$80:AU$93,$D1907)/$E1907</f>
        <v/>
      </c>
      <c r="AV1907" s="32">
        <f>INDEX(AV$80:AV$93,$D1907)/$E1907</f>
        <v/>
      </c>
      <c r="AW1907" s="32">
        <f>INDEX(AW$80:AW$93,$D1907)/$E1907</f>
        <v/>
      </c>
      <c r="AX1907" s="32">
        <f>INDEX(AX$80:AX$93,$D1907)/$E1907</f>
        <v/>
      </c>
      <c r="AY1907" s="32">
        <f>INDEX(AY$80:AY$93,$D1907)/$E1907</f>
        <v/>
      </c>
    </row>
    <row r="1908" hidden="1" outlineLevel="2">
      <c r="A1908" s="14" t="inlineStr">
        <is>
          <t>ntx</t>
        </is>
      </c>
      <c r="B1908" s="14" t="inlineStr">
        <is>
          <t>nga</t>
        </is>
      </c>
      <c r="C1908" s="14" t="inlineStr">
        <is>
          <t>mch</t>
        </is>
      </c>
      <c r="D1908" s="32">
        <f>INDEX(Inputs!$N$5:$N$132,MATCH($B1908&amp;"|"&amp;$C1908,Inputs!$A$5:$A$132,0))</f>
        <v/>
      </c>
      <c r="E1908" s="32">
        <f>INDEX(Inputs!$K$5:$K$132,MATCH($B1908&amp;"|"&amp;$C1908,Inputs!$A$5:$A$132,0))</f>
        <v/>
      </c>
      <c r="F1908" s="36" t="n"/>
      <c r="G1908" s="36" t="n"/>
      <c r="H1908" s="14">
        <f>INDEX(VarLab,MATCH($A1908,VarKey,0))&amp;INDEX(MemLab,MATCH($C1908&amp;"|"&amp;$B1908,MemKey,0))</f>
        <v/>
      </c>
      <c r="I1908" s="14">
        <f>INDEX(VarUnit,MATCH($A1908,VarKey,0))</f>
        <v/>
      </c>
      <c r="J1908" s="14">
        <f>INDEX(VarSrc,MATCH($A1908,VarKey,0))</f>
        <v/>
      </c>
      <c r="K1908" s="11">
        <f>CodePrefix&amp;$A1908&amp;IF($C1908="","","."&amp;$C1908&amp;"."&amp;$B1908)&amp;INDEX(VarEnd,MATCH($A1908,VarKey,0))&amp;K$5</f>
        <v/>
      </c>
      <c r="L1908" s="37">
        <f>INDEX(L$80:L$93,$D1908)/$E1908</f>
        <v/>
      </c>
      <c r="M1908" s="32">
        <f>INDEX(M$80:M$93,$D1908)/$E1908</f>
        <v/>
      </c>
      <c r="N1908" s="32">
        <f>INDEX(N$80:N$93,$D1908)/$E1908</f>
        <v/>
      </c>
      <c r="O1908" s="32">
        <f>INDEX(O$80:O$93,$D1908)/$E1908</f>
        <v/>
      </c>
      <c r="P1908" s="32">
        <f>INDEX(P$80:P$93,$D1908)/$E1908</f>
        <v/>
      </c>
      <c r="Q1908" s="32">
        <f>INDEX(Q$80:Q$93,$D1908)/$E1908</f>
        <v/>
      </c>
      <c r="R1908" s="32">
        <f>INDEX(R$80:R$93,$D1908)/$E1908</f>
        <v/>
      </c>
      <c r="S1908" s="32">
        <f>INDEX(S$80:S$93,$D1908)/$E1908</f>
        <v/>
      </c>
      <c r="T1908" s="32">
        <f>INDEX(T$80:T$93,$D1908)/$E1908</f>
        <v/>
      </c>
      <c r="U1908" s="32">
        <f>INDEX(U$80:U$93,$D1908)/$E1908</f>
        <v/>
      </c>
      <c r="V1908" s="32">
        <f>INDEX(V$80:V$93,$D1908)/$E1908</f>
        <v/>
      </c>
      <c r="W1908" s="32">
        <f>INDEX(W$80:W$93,$D1908)/$E1908</f>
        <v/>
      </c>
      <c r="X1908" s="32">
        <f>INDEX(X$80:X$93,$D1908)/$E1908</f>
        <v/>
      </c>
      <c r="Y1908" s="32">
        <f>INDEX(Y$80:Y$93,$D1908)/$E1908</f>
        <v/>
      </c>
      <c r="Z1908" s="32">
        <f>INDEX(Z$80:Z$93,$D1908)/$E1908</f>
        <v/>
      </c>
      <c r="AA1908" s="32">
        <f>INDEX(AA$80:AA$93,$D1908)/$E1908</f>
        <v/>
      </c>
      <c r="AB1908" s="32">
        <f>INDEX(AB$80:AB$93,$D1908)/$E1908</f>
        <v/>
      </c>
      <c r="AC1908" s="32">
        <f>INDEX(AC$80:AC$93,$D1908)/$E1908</f>
        <v/>
      </c>
      <c r="AD1908" s="32">
        <f>INDEX(AD$80:AD$93,$D1908)/$E1908</f>
        <v/>
      </c>
      <c r="AF1908" s="11">
        <f>CodePrefix&amp;$A1908&amp;IF($C1908="","","."&amp;$C1908&amp;"."&amp;$B1908)&amp;INDEX(VarEnd,MATCH($A1908,VarKey,0))&amp;AF$5</f>
        <v/>
      </c>
      <c r="AG1908" s="37">
        <f>INDEX(AG$80:AG$93,$D1908)/$E1908</f>
        <v/>
      </c>
      <c r="AH1908" s="32">
        <f>INDEX(AH$80:AH$93,$D1908)/$E1908</f>
        <v/>
      </c>
      <c r="AI1908" s="32">
        <f>INDEX(AI$80:AI$93,$D1908)/$E1908</f>
        <v/>
      </c>
      <c r="AJ1908" s="32">
        <f>INDEX(AJ$80:AJ$93,$D1908)/$E1908</f>
        <v/>
      </c>
      <c r="AK1908" s="32">
        <f>INDEX(AK$80:AK$93,$D1908)/$E1908</f>
        <v/>
      </c>
      <c r="AL1908" s="32">
        <f>INDEX(AL$80:AL$93,$D1908)/$E1908</f>
        <v/>
      </c>
      <c r="AM1908" s="32">
        <f>INDEX(AM$80:AM$93,$D1908)/$E1908</f>
        <v/>
      </c>
      <c r="AN1908" s="32">
        <f>INDEX(AN$80:AN$93,$D1908)/$E1908</f>
        <v/>
      </c>
      <c r="AO1908" s="32">
        <f>INDEX(AO$80:AO$93,$D1908)/$E1908</f>
        <v/>
      </c>
      <c r="AP1908" s="32">
        <f>INDEX(AP$80:AP$93,$D1908)/$E1908</f>
        <v/>
      </c>
      <c r="AQ1908" s="32">
        <f>INDEX(AQ$80:AQ$93,$D1908)/$E1908</f>
        <v/>
      </c>
      <c r="AR1908" s="32">
        <f>INDEX(AR$80:AR$93,$D1908)/$E1908</f>
        <v/>
      </c>
      <c r="AS1908" s="32">
        <f>INDEX(AS$80:AS$93,$D1908)/$E1908</f>
        <v/>
      </c>
      <c r="AT1908" s="32">
        <f>INDEX(AT$80:AT$93,$D1908)/$E1908</f>
        <v/>
      </c>
      <c r="AU1908" s="32">
        <f>INDEX(AU$80:AU$93,$D1908)/$E1908</f>
        <v/>
      </c>
      <c r="AV1908" s="32">
        <f>INDEX(AV$80:AV$93,$D1908)/$E1908</f>
        <v/>
      </c>
      <c r="AW1908" s="32">
        <f>INDEX(AW$80:AW$93,$D1908)/$E1908</f>
        <v/>
      </c>
      <c r="AX1908" s="32">
        <f>INDEX(AX$80:AX$93,$D1908)/$E1908</f>
        <v/>
      </c>
      <c r="AY1908" s="32">
        <f>INDEX(AY$80:AY$93,$D1908)/$E1908</f>
        <v/>
      </c>
    </row>
    <row r="1909" hidden="1" outlineLevel="2">
      <c r="A1909" s="14" t="inlineStr">
        <is>
          <t>ntx</t>
        </is>
      </c>
      <c r="B1909" s="14" t="inlineStr">
        <is>
          <t>gso</t>
        </is>
      </c>
      <c r="C1909" s="14" t="inlineStr">
        <is>
          <t>mch</t>
        </is>
      </c>
      <c r="D1909" s="32">
        <f>INDEX(Inputs!$N$5:$N$132,MATCH($B1909&amp;"|"&amp;$C1909,Inputs!$A$5:$A$132,0))</f>
        <v/>
      </c>
      <c r="E1909" s="32">
        <f>INDEX(Inputs!$K$5:$K$132,MATCH($B1909&amp;"|"&amp;$C1909,Inputs!$A$5:$A$132,0))</f>
        <v/>
      </c>
      <c r="F1909" s="36" t="n"/>
      <c r="G1909" s="36" t="n"/>
      <c r="H1909" s="14">
        <f>INDEX(VarLab,MATCH($A1909,VarKey,0))&amp;INDEX(MemLab,MATCH($C1909&amp;"|"&amp;$B1909,MemKey,0))</f>
        <v/>
      </c>
      <c r="I1909" s="14">
        <f>INDEX(VarUnit,MATCH($A1909,VarKey,0))</f>
        <v/>
      </c>
      <c r="J1909" s="14">
        <f>INDEX(VarSrc,MATCH($A1909,VarKey,0))</f>
        <v/>
      </c>
      <c r="K1909" s="11">
        <f>CodePrefix&amp;$A1909&amp;IF($C1909="","","."&amp;$C1909&amp;"."&amp;$B1909)&amp;INDEX(VarEnd,MATCH($A1909,VarKey,0))&amp;K$5</f>
        <v/>
      </c>
      <c r="L1909" s="37">
        <f>INDEX(L$80:L$93,$D1909)/$E1909</f>
        <v/>
      </c>
      <c r="M1909" s="32">
        <f>INDEX(M$80:M$93,$D1909)/$E1909</f>
        <v/>
      </c>
      <c r="N1909" s="32">
        <f>INDEX(N$80:N$93,$D1909)/$E1909</f>
        <v/>
      </c>
      <c r="O1909" s="32">
        <f>INDEX(O$80:O$93,$D1909)/$E1909</f>
        <v/>
      </c>
      <c r="P1909" s="32">
        <f>INDEX(P$80:P$93,$D1909)/$E1909</f>
        <v/>
      </c>
      <c r="Q1909" s="32">
        <f>INDEX(Q$80:Q$93,$D1909)/$E1909</f>
        <v/>
      </c>
      <c r="R1909" s="32">
        <f>INDEX(R$80:R$93,$D1909)/$E1909</f>
        <v/>
      </c>
      <c r="S1909" s="32">
        <f>INDEX(S$80:S$93,$D1909)/$E1909</f>
        <v/>
      </c>
      <c r="T1909" s="32">
        <f>INDEX(T$80:T$93,$D1909)/$E1909</f>
        <v/>
      </c>
      <c r="U1909" s="32">
        <f>INDEX(U$80:U$93,$D1909)/$E1909</f>
        <v/>
      </c>
      <c r="V1909" s="32">
        <f>INDEX(V$80:V$93,$D1909)/$E1909</f>
        <v/>
      </c>
      <c r="W1909" s="32">
        <f>INDEX(W$80:W$93,$D1909)/$E1909</f>
        <v/>
      </c>
      <c r="X1909" s="32">
        <f>INDEX(X$80:X$93,$D1909)/$E1909</f>
        <v/>
      </c>
      <c r="Y1909" s="32">
        <f>INDEX(Y$80:Y$93,$D1909)/$E1909</f>
        <v/>
      </c>
      <c r="Z1909" s="32">
        <f>INDEX(Z$80:Z$93,$D1909)/$E1909</f>
        <v/>
      </c>
      <c r="AA1909" s="32">
        <f>INDEX(AA$80:AA$93,$D1909)/$E1909</f>
        <v/>
      </c>
      <c r="AB1909" s="32">
        <f>INDEX(AB$80:AB$93,$D1909)/$E1909</f>
        <v/>
      </c>
      <c r="AC1909" s="32">
        <f>INDEX(AC$80:AC$93,$D1909)/$E1909</f>
        <v/>
      </c>
      <c r="AD1909" s="32">
        <f>INDEX(AD$80:AD$93,$D1909)/$E1909</f>
        <v/>
      </c>
      <c r="AF1909" s="11">
        <f>CodePrefix&amp;$A1909&amp;IF($C1909="","","."&amp;$C1909&amp;"."&amp;$B1909)&amp;INDEX(VarEnd,MATCH($A1909,VarKey,0))&amp;AF$5</f>
        <v/>
      </c>
      <c r="AG1909" s="37">
        <f>INDEX(AG$80:AG$93,$D1909)/$E1909</f>
        <v/>
      </c>
      <c r="AH1909" s="32">
        <f>INDEX(AH$80:AH$93,$D1909)/$E1909</f>
        <v/>
      </c>
      <c r="AI1909" s="32">
        <f>INDEX(AI$80:AI$93,$D1909)/$E1909</f>
        <v/>
      </c>
      <c r="AJ1909" s="32">
        <f>INDEX(AJ$80:AJ$93,$D1909)/$E1909</f>
        <v/>
      </c>
      <c r="AK1909" s="32">
        <f>INDEX(AK$80:AK$93,$D1909)/$E1909</f>
        <v/>
      </c>
      <c r="AL1909" s="32">
        <f>INDEX(AL$80:AL$93,$D1909)/$E1909</f>
        <v/>
      </c>
      <c r="AM1909" s="32">
        <f>INDEX(AM$80:AM$93,$D1909)/$E1909</f>
        <v/>
      </c>
      <c r="AN1909" s="32">
        <f>INDEX(AN$80:AN$93,$D1909)/$E1909</f>
        <v/>
      </c>
      <c r="AO1909" s="32">
        <f>INDEX(AO$80:AO$93,$D1909)/$E1909</f>
        <v/>
      </c>
      <c r="AP1909" s="32">
        <f>INDEX(AP$80:AP$93,$D1909)/$E1909</f>
        <v/>
      </c>
      <c r="AQ1909" s="32">
        <f>INDEX(AQ$80:AQ$93,$D1909)/$E1909</f>
        <v/>
      </c>
      <c r="AR1909" s="32">
        <f>INDEX(AR$80:AR$93,$D1909)/$E1909</f>
        <v/>
      </c>
      <c r="AS1909" s="32">
        <f>INDEX(AS$80:AS$93,$D1909)/$E1909</f>
        <v/>
      </c>
      <c r="AT1909" s="32">
        <f>INDEX(AT$80:AT$93,$D1909)/$E1909</f>
        <v/>
      </c>
      <c r="AU1909" s="32">
        <f>INDEX(AU$80:AU$93,$D1909)/$E1909</f>
        <v/>
      </c>
      <c r="AV1909" s="32">
        <f>INDEX(AV$80:AV$93,$D1909)/$E1909</f>
        <v/>
      </c>
      <c r="AW1909" s="32">
        <f>INDEX(AW$80:AW$93,$D1909)/$E1909</f>
        <v/>
      </c>
      <c r="AX1909" s="32">
        <f>INDEX(AX$80:AX$93,$D1909)/$E1909</f>
        <v/>
      </c>
      <c r="AY1909" s="32">
        <f>INDEX(AY$80:AY$93,$D1909)/$E1909</f>
        <v/>
      </c>
    </row>
    <row r="1910" hidden="1" outlineLevel="2">
      <c r="A1910" s="14" t="inlineStr">
        <is>
          <t>ntx</t>
        </is>
      </c>
      <c r="B1910" s="14" t="inlineStr">
        <is>
          <t>die</t>
        </is>
      </c>
      <c r="C1910" s="14" t="inlineStr">
        <is>
          <t>mch</t>
        </is>
      </c>
      <c r="D1910" s="32">
        <f>INDEX(Inputs!$N$5:$N$132,MATCH($B1910&amp;"|"&amp;$C1910,Inputs!$A$5:$A$132,0))</f>
        <v/>
      </c>
      <c r="E1910" s="32">
        <f>INDEX(Inputs!$K$5:$K$132,MATCH($B1910&amp;"|"&amp;$C1910,Inputs!$A$5:$A$132,0))</f>
        <v/>
      </c>
      <c r="F1910" s="36" t="n"/>
      <c r="G1910" s="36" t="n"/>
      <c r="H1910" s="14">
        <f>INDEX(VarLab,MATCH($A1910,VarKey,0))&amp;INDEX(MemLab,MATCH($C1910&amp;"|"&amp;$B1910,MemKey,0))</f>
        <v/>
      </c>
      <c r="I1910" s="14">
        <f>INDEX(VarUnit,MATCH($A1910,VarKey,0))</f>
        <v/>
      </c>
      <c r="J1910" s="14">
        <f>INDEX(VarSrc,MATCH($A1910,VarKey,0))</f>
        <v/>
      </c>
      <c r="K1910" s="11">
        <f>CodePrefix&amp;$A1910&amp;IF($C1910="","","."&amp;$C1910&amp;"."&amp;$B1910)&amp;INDEX(VarEnd,MATCH($A1910,VarKey,0))&amp;K$5</f>
        <v/>
      </c>
      <c r="L1910" s="37">
        <f>INDEX(L$80:L$93,$D1910)/$E1910</f>
        <v/>
      </c>
      <c r="M1910" s="32">
        <f>INDEX(M$80:M$93,$D1910)/$E1910</f>
        <v/>
      </c>
      <c r="N1910" s="32">
        <f>INDEX(N$80:N$93,$D1910)/$E1910</f>
        <v/>
      </c>
      <c r="O1910" s="32">
        <f>INDEX(O$80:O$93,$D1910)/$E1910</f>
        <v/>
      </c>
      <c r="P1910" s="32">
        <f>INDEX(P$80:P$93,$D1910)/$E1910</f>
        <v/>
      </c>
      <c r="Q1910" s="32">
        <f>INDEX(Q$80:Q$93,$D1910)/$E1910</f>
        <v/>
      </c>
      <c r="R1910" s="32">
        <f>INDEX(R$80:R$93,$D1910)/$E1910</f>
        <v/>
      </c>
      <c r="S1910" s="32">
        <f>INDEX(S$80:S$93,$D1910)/$E1910</f>
        <v/>
      </c>
      <c r="T1910" s="32">
        <f>INDEX(T$80:T$93,$D1910)/$E1910</f>
        <v/>
      </c>
      <c r="U1910" s="32">
        <f>INDEX(U$80:U$93,$D1910)/$E1910</f>
        <v/>
      </c>
      <c r="V1910" s="32">
        <f>INDEX(V$80:V$93,$D1910)/$E1910</f>
        <v/>
      </c>
      <c r="W1910" s="32">
        <f>INDEX(W$80:W$93,$D1910)/$E1910</f>
        <v/>
      </c>
      <c r="X1910" s="32">
        <f>INDEX(X$80:X$93,$D1910)/$E1910</f>
        <v/>
      </c>
      <c r="Y1910" s="32">
        <f>INDEX(Y$80:Y$93,$D1910)/$E1910</f>
        <v/>
      </c>
      <c r="Z1910" s="32">
        <f>INDEX(Z$80:Z$93,$D1910)/$E1910</f>
        <v/>
      </c>
      <c r="AA1910" s="32">
        <f>INDEX(AA$80:AA$93,$D1910)/$E1910</f>
        <v/>
      </c>
      <c r="AB1910" s="32">
        <f>INDEX(AB$80:AB$93,$D1910)/$E1910</f>
        <v/>
      </c>
      <c r="AC1910" s="32">
        <f>INDEX(AC$80:AC$93,$D1910)/$E1910</f>
        <v/>
      </c>
      <c r="AD1910" s="32">
        <f>INDEX(AD$80:AD$93,$D1910)/$E1910</f>
        <v/>
      </c>
      <c r="AF1910" s="11">
        <f>CodePrefix&amp;$A1910&amp;IF($C1910="","","."&amp;$C1910&amp;"."&amp;$B1910)&amp;INDEX(VarEnd,MATCH($A1910,VarKey,0))&amp;AF$5</f>
        <v/>
      </c>
      <c r="AG1910" s="37">
        <f>INDEX(AG$80:AG$93,$D1910)/$E1910</f>
        <v/>
      </c>
      <c r="AH1910" s="32">
        <f>INDEX(AH$80:AH$93,$D1910)/$E1910</f>
        <v/>
      </c>
      <c r="AI1910" s="32">
        <f>INDEX(AI$80:AI$93,$D1910)/$E1910</f>
        <v/>
      </c>
      <c r="AJ1910" s="32">
        <f>INDEX(AJ$80:AJ$93,$D1910)/$E1910</f>
        <v/>
      </c>
      <c r="AK1910" s="32">
        <f>INDEX(AK$80:AK$93,$D1910)/$E1910</f>
        <v/>
      </c>
      <c r="AL1910" s="32">
        <f>INDEX(AL$80:AL$93,$D1910)/$E1910</f>
        <v/>
      </c>
      <c r="AM1910" s="32">
        <f>INDEX(AM$80:AM$93,$D1910)/$E1910</f>
        <v/>
      </c>
      <c r="AN1910" s="32">
        <f>INDEX(AN$80:AN$93,$D1910)/$E1910</f>
        <v/>
      </c>
      <c r="AO1910" s="32">
        <f>INDEX(AO$80:AO$93,$D1910)/$E1910</f>
        <v/>
      </c>
      <c r="AP1910" s="32">
        <f>INDEX(AP$80:AP$93,$D1910)/$E1910</f>
        <v/>
      </c>
      <c r="AQ1910" s="32">
        <f>INDEX(AQ$80:AQ$93,$D1910)/$E1910</f>
        <v/>
      </c>
      <c r="AR1910" s="32">
        <f>INDEX(AR$80:AR$93,$D1910)/$E1910</f>
        <v/>
      </c>
      <c r="AS1910" s="32">
        <f>INDEX(AS$80:AS$93,$D1910)/$E1910</f>
        <v/>
      </c>
      <c r="AT1910" s="32">
        <f>INDEX(AT$80:AT$93,$D1910)/$E1910</f>
        <v/>
      </c>
      <c r="AU1910" s="32">
        <f>INDEX(AU$80:AU$93,$D1910)/$E1910</f>
        <v/>
      </c>
      <c r="AV1910" s="32">
        <f>INDEX(AV$80:AV$93,$D1910)/$E1910</f>
        <v/>
      </c>
      <c r="AW1910" s="32">
        <f>INDEX(AW$80:AW$93,$D1910)/$E1910</f>
        <v/>
      </c>
      <c r="AX1910" s="32">
        <f>INDEX(AX$80:AX$93,$D1910)/$E1910</f>
        <v/>
      </c>
      <c r="AY1910" s="32">
        <f>INDEX(AY$80:AY$93,$D1910)/$E1910</f>
        <v/>
      </c>
    </row>
    <row r="1911" hidden="1" outlineLevel="2">
      <c r="A1911" s="14" t="inlineStr">
        <is>
          <t>ntx</t>
        </is>
      </c>
      <c r="B1911" s="14" t="inlineStr">
        <is>
          <t>lpg</t>
        </is>
      </c>
      <c r="C1911" s="14" t="inlineStr">
        <is>
          <t>mch</t>
        </is>
      </c>
      <c r="D1911" s="32">
        <f>INDEX(Inputs!$N$5:$N$132,MATCH($B1911&amp;"|"&amp;$C1911,Inputs!$A$5:$A$132,0))</f>
        <v/>
      </c>
      <c r="E1911" s="32">
        <f>INDEX(Inputs!$K$5:$K$132,MATCH($B1911&amp;"|"&amp;$C1911,Inputs!$A$5:$A$132,0))</f>
        <v/>
      </c>
      <c r="F1911" s="36" t="n"/>
      <c r="G1911" s="36" t="n"/>
      <c r="H1911" s="14">
        <f>INDEX(VarLab,MATCH($A1911,VarKey,0))&amp;INDEX(MemLab,MATCH($C1911&amp;"|"&amp;$B1911,MemKey,0))</f>
        <v/>
      </c>
      <c r="I1911" s="14">
        <f>INDEX(VarUnit,MATCH($A1911,VarKey,0))</f>
        <v/>
      </c>
      <c r="J1911" s="14">
        <f>INDEX(VarSrc,MATCH($A1911,VarKey,0))</f>
        <v/>
      </c>
      <c r="K1911" s="11">
        <f>CodePrefix&amp;$A1911&amp;IF($C1911="","","."&amp;$C1911&amp;"."&amp;$B1911)&amp;INDEX(VarEnd,MATCH($A1911,VarKey,0))&amp;K$5</f>
        <v/>
      </c>
      <c r="L1911" s="37">
        <f>INDEX(L$80:L$93,$D1911)/$E1911</f>
        <v/>
      </c>
      <c r="M1911" s="32">
        <f>INDEX(M$80:M$93,$D1911)/$E1911</f>
        <v/>
      </c>
      <c r="N1911" s="32">
        <f>INDEX(N$80:N$93,$D1911)/$E1911</f>
        <v/>
      </c>
      <c r="O1911" s="32">
        <f>INDEX(O$80:O$93,$D1911)/$E1911</f>
        <v/>
      </c>
      <c r="P1911" s="32">
        <f>INDEX(P$80:P$93,$D1911)/$E1911</f>
        <v/>
      </c>
      <c r="Q1911" s="32">
        <f>INDEX(Q$80:Q$93,$D1911)/$E1911</f>
        <v/>
      </c>
      <c r="R1911" s="32">
        <f>INDEX(R$80:R$93,$D1911)/$E1911</f>
        <v/>
      </c>
      <c r="S1911" s="32">
        <f>INDEX(S$80:S$93,$D1911)/$E1911</f>
        <v/>
      </c>
      <c r="T1911" s="32">
        <f>INDEX(T$80:T$93,$D1911)/$E1911</f>
        <v/>
      </c>
      <c r="U1911" s="32">
        <f>INDEX(U$80:U$93,$D1911)/$E1911</f>
        <v/>
      </c>
      <c r="V1911" s="32">
        <f>INDEX(V$80:V$93,$D1911)/$E1911</f>
        <v/>
      </c>
      <c r="W1911" s="32">
        <f>INDEX(W$80:W$93,$D1911)/$E1911</f>
        <v/>
      </c>
      <c r="X1911" s="32">
        <f>INDEX(X$80:X$93,$D1911)/$E1911</f>
        <v/>
      </c>
      <c r="Y1911" s="32">
        <f>INDEX(Y$80:Y$93,$D1911)/$E1911</f>
        <v/>
      </c>
      <c r="Z1911" s="32">
        <f>INDEX(Z$80:Z$93,$D1911)/$E1911</f>
        <v/>
      </c>
      <c r="AA1911" s="32">
        <f>INDEX(AA$80:AA$93,$D1911)/$E1911</f>
        <v/>
      </c>
      <c r="AB1911" s="32">
        <f>INDEX(AB$80:AB$93,$D1911)/$E1911</f>
        <v/>
      </c>
      <c r="AC1911" s="32">
        <f>INDEX(AC$80:AC$93,$D1911)/$E1911</f>
        <v/>
      </c>
      <c r="AD1911" s="32">
        <f>INDEX(AD$80:AD$93,$D1911)/$E1911</f>
        <v/>
      </c>
      <c r="AF1911" s="11">
        <f>CodePrefix&amp;$A1911&amp;IF($C1911="","","."&amp;$C1911&amp;"."&amp;$B1911)&amp;INDEX(VarEnd,MATCH($A1911,VarKey,0))&amp;AF$5</f>
        <v/>
      </c>
      <c r="AG1911" s="37">
        <f>INDEX(AG$80:AG$93,$D1911)/$E1911</f>
        <v/>
      </c>
      <c r="AH1911" s="32">
        <f>INDEX(AH$80:AH$93,$D1911)/$E1911</f>
        <v/>
      </c>
      <c r="AI1911" s="32">
        <f>INDEX(AI$80:AI$93,$D1911)/$E1911</f>
        <v/>
      </c>
      <c r="AJ1911" s="32">
        <f>INDEX(AJ$80:AJ$93,$D1911)/$E1911</f>
        <v/>
      </c>
      <c r="AK1911" s="32">
        <f>INDEX(AK$80:AK$93,$D1911)/$E1911</f>
        <v/>
      </c>
      <c r="AL1911" s="32">
        <f>INDEX(AL$80:AL$93,$D1911)/$E1911</f>
        <v/>
      </c>
      <c r="AM1911" s="32">
        <f>INDEX(AM$80:AM$93,$D1911)/$E1911</f>
        <v/>
      </c>
      <c r="AN1911" s="32">
        <f>INDEX(AN$80:AN$93,$D1911)/$E1911</f>
        <v/>
      </c>
      <c r="AO1911" s="32">
        <f>INDEX(AO$80:AO$93,$D1911)/$E1911</f>
        <v/>
      </c>
      <c r="AP1911" s="32">
        <f>INDEX(AP$80:AP$93,$D1911)/$E1911</f>
        <v/>
      </c>
      <c r="AQ1911" s="32">
        <f>INDEX(AQ$80:AQ$93,$D1911)/$E1911</f>
        <v/>
      </c>
      <c r="AR1911" s="32">
        <f>INDEX(AR$80:AR$93,$D1911)/$E1911</f>
        <v/>
      </c>
      <c r="AS1911" s="32">
        <f>INDEX(AS$80:AS$93,$D1911)/$E1911</f>
        <v/>
      </c>
      <c r="AT1911" s="32">
        <f>INDEX(AT$80:AT$93,$D1911)/$E1911</f>
        <v/>
      </c>
      <c r="AU1911" s="32">
        <f>INDEX(AU$80:AU$93,$D1911)/$E1911</f>
        <v/>
      </c>
      <c r="AV1911" s="32">
        <f>INDEX(AV$80:AV$93,$D1911)/$E1911</f>
        <v/>
      </c>
      <c r="AW1911" s="32">
        <f>INDEX(AW$80:AW$93,$D1911)/$E1911</f>
        <v/>
      </c>
      <c r="AX1911" s="32">
        <f>INDEX(AX$80:AX$93,$D1911)/$E1911</f>
        <v/>
      </c>
      <c r="AY1911" s="32">
        <f>INDEX(AY$80:AY$93,$D1911)/$E1911</f>
        <v/>
      </c>
    </row>
    <row r="1912" hidden="1" outlineLevel="2">
      <c r="A1912" s="14" t="inlineStr">
        <is>
          <t>ntx</t>
        </is>
      </c>
      <c r="B1912" s="14" t="inlineStr">
        <is>
          <t>ker</t>
        </is>
      </c>
      <c r="C1912" s="14" t="inlineStr">
        <is>
          <t>mch</t>
        </is>
      </c>
      <c r="D1912" s="32">
        <f>INDEX(Inputs!$N$5:$N$132,MATCH($B1912&amp;"|"&amp;$C1912,Inputs!$A$5:$A$132,0))</f>
        <v/>
      </c>
      <c r="E1912" s="32">
        <f>INDEX(Inputs!$K$5:$K$132,MATCH($B1912&amp;"|"&amp;$C1912,Inputs!$A$5:$A$132,0))</f>
        <v/>
      </c>
      <c r="F1912" s="36" t="n"/>
      <c r="G1912" s="36" t="n"/>
      <c r="H1912" s="14">
        <f>INDEX(VarLab,MATCH($A1912,VarKey,0))&amp;INDEX(MemLab,MATCH($C1912&amp;"|"&amp;$B1912,MemKey,0))</f>
        <v/>
      </c>
      <c r="I1912" s="14">
        <f>INDEX(VarUnit,MATCH($A1912,VarKey,0))</f>
        <v/>
      </c>
      <c r="J1912" s="14">
        <f>INDEX(VarSrc,MATCH($A1912,VarKey,0))</f>
        <v/>
      </c>
      <c r="K1912" s="11">
        <f>CodePrefix&amp;$A1912&amp;IF($C1912="","","."&amp;$C1912&amp;"."&amp;$B1912)&amp;INDEX(VarEnd,MATCH($A1912,VarKey,0))&amp;K$5</f>
        <v/>
      </c>
      <c r="L1912" s="37">
        <f>INDEX(L$80:L$93,$D1912)/$E1912</f>
        <v/>
      </c>
      <c r="M1912" s="32">
        <f>INDEX(M$80:M$93,$D1912)/$E1912</f>
        <v/>
      </c>
      <c r="N1912" s="32">
        <f>INDEX(N$80:N$93,$D1912)/$E1912</f>
        <v/>
      </c>
      <c r="O1912" s="32">
        <f>INDEX(O$80:O$93,$D1912)/$E1912</f>
        <v/>
      </c>
      <c r="P1912" s="32">
        <f>INDEX(P$80:P$93,$D1912)/$E1912</f>
        <v/>
      </c>
      <c r="Q1912" s="32">
        <f>INDEX(Q$80:Q$93,$D1912)/$E1912</f>
        <v/>
      </c>
      <c r="R1912" s="32">
        <f>INDEX(R$80:R$93,$D1912)/$E1912</f>
        <v/>
      </c>
      <c r="S1912" s="32">
        <f>INDEX(S$80:S$93,$D1912)/$E1912</f>
        <v/>
      </c>
      <c r="T1912" s="32">
        <f>INDEX(T$80:T$93,$D1912)/$E1912</f>
        <v/>
      </c>
      <c r="U1912" s="32">
        <f>INDEX(U$80:U$93,$D1912)/$E1912</f>
        <v/>
      </c>
      <c r="V1912" s="32">
        <f>INDEX(V$80:V$93,$D1912)/$E1912</f>
        <v/>
      </c>
      <c r="W1912" s="32">
        <f>INDEX(W$80:W$93,$D1912)/$E1912</f>
        <v/>
      </c>
      <c r="X1912" s="32">
        <f>INDEX(X$80:X$93,$D1912)/$E1912</f>
        <v/>
      </c>
      <c r="Y1912" s="32">
        <f>INDEX(Y$80:Y$93,$D1912)/$E1912</f>
        <v/>
      </c>
      <c r="Z1912" s="32">
        <f>INDEX(Z$80:Z$93,$D1912)/$E1912</f>
        <v/>
      </c>
      <c r="AA1912" s="32">
        <f>INDEX(AA$80:AA$93,$D1912)/$E1912</f>
        <v/>
      </c>
      <c r="AB1912" s="32">
        <f>INDEX(AB$80:AB$93,$D1912)/$E1912</f>
        <v/>
      </c>
      <c r="AC1912" s="32">
        <f>INDEX(AC$80:AC$93,$D1912)/$E1912</f>
        <v/>
      </c>
      <c r="AD1912" s="32">
        <f>INDEX(AD$80:AD$93,$D1912)/$E1912</f>
        <v/>
      </c>
      <c r="AF1912" s="11">
        <f>CodePrefix&amp;$A1912&amp;IF($C1912="","","."&amp;$C1912&amp;"."&amp;$B1912)&amp;INDEX(VarEnd,MATCH($A1912,VarKey,0))&amp;AF$5</f>
        <v/>
      </c>
      <c r="AG1912" s="37">
        <f>INDEX(AG$80:AG$93,$D1912)/$E1912</f>
        <v/>
      </c>
      <c r="AH1912" s="32">
        <f>INDEX(AH$80:AH$93,$D1912)/$E1912</f>
        <v/>
      </c>
      <c r="AI1912" s="32">
        <f>INDEX(AI$80:AI$93,$D1912)/$E1912</f>
        <v/>
      </c>
      <c r="AJ1912" s="32">
        <f>INDEX(AJ$80:AJ$93,$D1912)/$E1912</f>
        <v/>
      </c>
      <c r="AK1912" s="32">
        <f>INDEX(AK$80:AK$93,$D1912)/$E1912</f>
        <v/>
      </c>
      <c r="AL1912" s="32">
        <f>INDEX(AL$80:AL$93,$D1912)/$E1912</f>
        <v/>
      </c>
      <c r="AM1912" s="32">
        <f>INDEX(AM$80:AM$93,$D1912)/$E1912</f>
        <v/>
      </c>
      <c r="AN1912" s="32">
        <f>INDEX(AN$80:AN$93,$D1912)/$E1912</f>
        <v/>
      </c>
      <c r="AO1912" s="32">
        <f>INDEX(AO$80:AO$93,$D1912)/$E1912</f>
        <v/>
      </c>
      <c r="AP1912" s="32">
        <f>INDEX(AP$80:AP$93,$D1912)/$E1912</f>
        <v/>
      </c>
      <c r="AQ1912" s="32">
        <f>INDEX(AQ$80:AQ$93,$D1912)/$E1912</f>
        <v/>
      </c>
      <c r="AR1912" s="32">
        <f>INDEX(AR$80:AR$93,$D1912)/$E1912</f>
        <v/>
      </c>
      <c r="AS1912" s="32">
        <f>INDEX(AS$80:AS$93,$D1912)/$E1912</f>
        <v/>
      </c>
      <c r="AT1912" s="32">
        <f>INDEX(AT$80:AT$93,$D1912)/$E1912</f>
        <v/>
      </c>
      <c r="AU1912" s="32">
        <f>INDEX(AU$80:AU$93,$D1912)/$E1912</f>
        <v/>
      </c>
      <c r="AV1912" s="32">
        <f>INDEX(AV$80:AV$93,$D1912)/$E1912</f>
        <v/>
      </c>
      <c r="AW1912" s="32">
        <f>INDEX(AW$80:AW$93,$D1912)/$E1912</f>
        <v/>
      </c>
      <c r="AX1912" s="32">
        <f>INDEX(AX$80:AX$93,$D1912)/$E1912</f>
        <v/>
      </c>
      <c r="AY1912" s="32">
        <f>INDEX(AY$80:AY$93,$D1912)/$E1912</f>
        <v/>
      </c>
    </row>
    <row r="1913" hidden="1" outlineLevel="2">
      <c r="A1913" s="14" t="inlineStr">
        <is>
          <t>ntx</t>
        </is>
      </c>
      <c r="B1913" s="14" t="inlineStr">
        <is>
          <t>oop</t>
        </is>
      </c>
      <c r="C1913" s="14" t="inlineStr">
        <is>
          <t>mch</t>
        </is>
      </c>
      <c r="D1913" s="32">
        <f>INDEX(Inputs!$N$5:$N$132,MATCH($B1913&amp;"|"&amp;$C1913,Inputs!$A$5:$A$132,0))</f>
        <v/>
      </c>
      <c r="E1913" s="32">
        <f>INDEX(Inputs!$K$5:$K$132,MATCH($B1913&amp;"|"&amp;$C1913,Inputs!$A$5:$A$132,0))</f>
        <v/>
      </c>
      <c r="F1913" s="36" t="n"/>
      <c r="G1913" s="36" t="n"/>
      <c r="H1913" s="14">
        <f>INDEX(VarLab,MATCH($A1913,VarKey,0))&amp;INDEX(MemLab,MATCH($C1913&amp;"|"&amp;$B1913,MemKey,0))</f>
        <v/>
      </c>
      <c r="I1913" s="14">
        <f>INDEX(VarUnit,MATCH($A1913,VarKey,0))</f>
        <v/>
      </c>
      <c r="J1913" s="14">
        <f>INDEX(VarSrc,MATCH($A1913,VarKey,0))</f>
        <v/>
      </c>
      <c r="K1913" s="11">
        <f>CodePrefix&amp;$A1913&amp;IF($C1913="","","."&amp;$C1913&amp;"."&amp;$B1913)&amp;INDEX(VarEnd,MATCH($A1913,VarKey,0))&amp;K$5</f>
        <v/>
      </c>
      <c r="L1913" s="37">
        <f>INDEX(L$80:L$93,$D1913)/$E1913</f>
        <v/>
      </c>
      <c r="M1913" s="32">
        <f>INDEX(M$80:M$93,$D1913)/$E1913</f>
        <v/>
      </c>
      <c r="N1913" s="32">
        <f>INDEX(N$80:N$93,$D1913)/$E1913</f>
        <v/>
      </c>
      <c r="O1913" s="32">
        <f>INDEX(O$80:O$93,$D1913)/$E1913</f>
        <v/>
      </c>
      <c r="P1913" s="32">
        <f>INDEX(P$80:P$93,$D1913)/$E1913</f>
        <v/>
      </c>
      <c r="Q1913" s="32">
        <f>INDEX(Q$80:Q$93,$D1913)/$E1913</f>
        <v/>
      </c>
      <c r="R1913" s="32">
        <f>INDEX(R$80:R$93,$D1913)/$E1913</f>
        <v/>
      </c>
      <c r="S1913" s="32">
        <f>INDEX(S$80:S$93,$D1913)/$E1913</f>
        <v/>
      </c>
      <c r="T1913" s="32">
        <f>INDEX(T$80:T$93,$D1913)/$E1913</f>
        <v/>
      </c>
      <c r="U1913" s="32">
        <f>INDEX(U$80:U$93,$D1913)/$E1913</f>
        <v/>
      </c>
      <c r="V1913" s="32">
        <f>INDEX(V$80:V$93,$D1913)/$E1913</f>
        <v/>
      </c>
      <c r="W1913" s="32">
        <f>INDEX(W$80:W$93,$D1913)/$E1913</f>
        <v/>
      </c>
      <c r="X1913" s="32">
        <f>INDEX(X$80:X$93,$D1913)/$E1913</f>
        <v/>
      </c>
      <c r="Y1913" s="32">
        <f>INDEX(Y$80:Y$93,$D1913)/$E1913</f>
        <v/>
      </c>
      <c r="Z1913" s="32">
        <f>INDEX(Z$80:Z$93,$D1913)/$E1913</f>
        <v/>
      </c>
      <c r="AA1913" s="32">
        <f>INDEX(AA$80:AA$93,$D1913)/$E1913</f>
        <v/>
      </c>
      <c r="AB1913" s="32">
        <f>INDEX(AB$80:AB$93,$D1913)/$E1913</f>
        <v/>
      </c>
      <c r="AC1913" s="32">
        <f>INDEX(AC$80:AC$93,$D1913)/$E1913</f>
        <v/>
      </c>
      <c r="AD1913" s="32">
        <f>INDEX(AD$80:AD$93,$D1913)/$E1913</f>
        <v/>
      </c>
      <c r="AF1913" s="11">
        <f>CodePrefix&amp;$A1913&amp;IF($C1913="","","."&amp;$C1913&amp;"."&amp;$B1913)&amp;INDEX(VarEnd,MATCH($A1913,VarKey,0))&amp;AF$5</f>
        <v/>
      </c>
      <c r="AG1913" s="37">
        <f>INDEX(AG$80:AG$93,$D1913)/$E1913</f>
        <v/>
      </c>
      <c r="AH1913" s="32">
        <f>INDEX(AH$80:AH$93,$D1913)/$E1913</f>
        <v/>
      </c>
      <c r="AI1913" s="32">
        <f>INDEX(AI$80:AI$93,$D1913)/$E1913</f>
        <v/>
      </c>
      <c r="AJ1913" s="32">
        <f>INDEX(AJ$80:AJ$93,$D1913)/$E1913</f>
        <v/>
      </c>
      <c r="AK1913" s="32">
        <f>INDEX(AK$80:AK$93,$D1913)/$E1913</f>
        <v/>
      </c>
      <c r="AL1913" s="32">
        <f>INDEX(AL$80:AL$93,$D1913)/$E1913</f>
        <v/>
      </c>
      <c r="AM1913" s="32">
        <f>INDEX(AM$80:AM$93,$D1913)/$E1913</f>
        <v/>
      </c>
      <c r="AN1913" s="32">
        <f>INDEX(AN$80:AN$93,$D1913)/$E1913</f>
        <v/>
      </c>
      <c r="AO1913" s="32">
        <f>INDEX(AO$80:AO$93,$D1913)/$E1913</f>
        <v/>
      </c>
      <c r="AP1913" s="32">
        <f>INDEX(AP$80:AP$93,$D1913)/$E1913</f>
        <v/>
      </c>
      <c r="AQ1913" s="32">
        <f>INDEX(AQ$80:AQ$93,$D1913)/$E1913</f>
        <v/>
      </c>
      <c r="AR1913" s="32">
        <f>INDEX(AR$80:AR$93,$D1913)/$E1913</f>
        <v/>
      </c>
      <c r="AS1913" s="32">
        <f>INDEX(AS$80:AS$93,$D1913)/$E1913</f>
        <v/>
      </c>
      <c r="AT1913" s="32">
        <f>INDEX(AT$80:AT$93,$D1913)/$E1913</f>
        <v/>
      </c>
      <c r="AU1913" s="32">
        <f>INDEX(AU$80:AU$93,$D1913)/$E1913</f>
        <v/>
      </c>
      <c r="AV1913" s="32">
        <f>INDEX(AV$80:AV$93,$D1913)/$E1913</f>
        <v/>
      </c>
      <c r="AW1913" s="32">
        <f>INDEX(AW$80:AW$93,$D1913)/$E1913</f>
        <v/>
      </c>
      <c r="AX1913" s="32">
        <f>INDEX(AX$80:AX$93,$D1913)/$E1913</f>
        <v/>
      </c>
      <c r="AY1913" s="32">
        <f>INDEX(AY$80:AY$93,$D1913)/$E1913</f>
        <v/>
      </c>
    </row>
    <row r="1914" hidden="1" outlineLevel="2">
      <c r="A1914" s="14" t="inlineStr">
        <is>
          <t>ntx</t>
        </is>
      </c>
      <c r="B1914" s="14" t="inlineStr">
        <is>
          <t>bio</t>
        </is>
      </c>
      <c r="C1914" s="14" t="inlineStr">
        <is>
          <t>mch</t>
        </is>
      </c>
      <c r="D1914" s="32">
        <f>INDEX(Inputs!$N$5:$N$132,MATCH($B1914&amp;"|"&amp;$C1914,Inputs!$A$5:$A$132,0))</f>
        <v/>
      </c>
      <c r="E1914" s="32">
        <f>INDEX(Inputs!$K$5:$K$132,MATCH($B1914&amp;"|"&amp;$C1914,Inputs!$A$5:$A$132,0))</f>
        <v/>
      </c>
      <c r="F1914" s="36" t="n"/>
      <c r="G1914" s="36" t="n"/>
      <c r="H1914" s="14">
        <f>INDEX(VarLab,MATCH($A1914,VarKey,0))&amp;INDEX(MemLab,MATCH($C1914&amp;"|"&amp;$B1914,MemKey,0))</f>
        <v/>
      </c>
      <c r="I1914" s="14">
        <f>INDEX(VarUnit,MATCH($A1914,VarKey,0))</f>
        <v/>
      </c>
      <c r="J1914" s="14">
        <f>INDEX(VarSrc,MATCH($A1914,VarKey,0))</f>
        <v/>
      </c>
      <c r="K1914" s="11">
        <f>CodePrefix&amp;$A1914&amp;IF($C1914="","","."&amp;$C1914&amp;"."&amp;$B1914)&amp;INDEX(VarEnd,MATCH($A1914,VarKey,0))&amp;K$5</f>
        <v/>
      </c>
      <c r="L1914" s="37">
        <f>INDEX(L$80:L$93,$D1914)/$E1914</f>
        <v/>
      </c>
      <c r="M1914" s="32">
        <f>INDEX(M$80:M$93,$D1914)/$E1914</f>
        <v/>
      </c>
      <c r="N1914" s="32">
        <f>INDEX(N$80:N$93,$D1914)/$E1914</f>
        <v/>
      </c>
      <c r="O1914" s="32">
        <f>INDEX(O$80:O$93,$D1914)/$E1914</f>
        <v/>
      </c>
      <c r="P1914" s="32">
        <f>INDEX(P$80:P$93,$D1914)/$E1914</f>
        <v/>
      </c>
      <c r="Q1914" s="32">
        <f>INDEX(Q$80:Q$93,$D1914)/$E1914</f>
        <v/>
      </c>
      <c r="R1914" s="32">
        <f>INDEX(R$80:R$93,$D1914)/$E1914</f>
        <v/>
      </c>
      <c r="S1914" s="32">
        <f>INDEX(S$80:S$93,$D1914)/$E1914</f>
        <v/>
      </c>
      <c r="T1914" s="32">
        <f>INDEX(T$80:T$93,$D1914)/$E1914</f>
        <v/>
      </c>
      <c r="U1914" s="32">
        <f>INDEX(U$80:U$93,$D1914)/$E1914</f>
        <v/>
      </c>
      <c r="V1914" s="32">
        <f>INDEX(V$80:V$93,$D1914)/$E1914</f>
        <v/>
      </c>
      <c r="W1914" s="32">
        <f>INDEX(W$80:W$93,$D1914)/$E1914</f>
        <v/>
      </c>
      <c r="X1914" s="32">
        <f>INDEX(X$80:X$93,$D1914)/$E1914</f>
        <v/>
      </c>
      <c r="Y1914" s="32">
        <f>INDEX(Y$80:Y$93,$D1914)/$E1914</f>
        <v/>
      </c>
      <c r="Z1914" s="32">
        <f>INDEX(Z$80:Z$93,$D1914)/$E1914</f>
        <v/>
      </c>
      <c r="AA1914" s="32">
        <f>INDEX(AA$80:AA$93,$D1914)/$E1914</f>
        <v/>
      </c>
      <c r="AB1914" s="32">
        <f>INDEX(AB$80:AB$93,$D1914)/$E1914</f>
        <v/>
      </c>
      <c r="AC1914" s="32">
        <f>INDEX(AC$80:AC$93,$D1914)/$E1914</f>
        <v/>
      </c>
      <c r="AD1914" s="32">
        <f>INDEX(AD$80:AD$93,$D1914)/$E1914</f>
        <v/>
      </c>
      <c r="AF1914" s="11">
        <f>CodePrefix&amp;$A1914&amp;IF($C1914="","","."&amp;$C1914&amp;"."&amp;$B1914)&amp;INDEX(VarEnd,MATCH($A1914,VarKey,0))&amp;AF$5</f>
        <v/>
      </c>
      <c r="AG1914" s="37">
        <f>INDEX(AG$80:AG$93,$D1914)/$E1914</f>
        <v/>
      </c>
      <c r="AH1914" s="32">
        <f>INDEX(AH$80:AH$93,$D1914)/$E1914</f>
        <v/>
      </c>
      <c r="AI1914" s="32">
        <f>INDEX(AI$80:AI$93,$D1914)/$E1914</f>
        <v/>
      </c>
      <c r="AJ1914" s="32">
        <f>INDEX(AJ$80:AJ$93,$D1914)/$E1914</f>
        <v/>
      </c>
      <c r="AK1914" s="32">
        <f>INDEX(AK$80:AK$93,$D1914)/$E1914</f>
        <v/>
      </c>
      <c r="AL1914" s="32">
        <f>INDEX(AL$80:AL$93,$D1914)/$E1914</f>
        <v/>
      </c>
      <c r="AM1914" s="32">
        <f>INDEX(AM$80:AM$93,$D1914)/$E1914</f>
        <v/>
      </c>
      <c r="AN1914" s="32">
        <f>INDEX(AN$80:AN$93,$D1914)/$E1914</f>
        <v/>
      </c>
      <c r="AO1914" s="32">
        <f>INDEX(AO$80:AO$93,$D1914)/$E1914</f>
        <v/>
      </c>
      <c r="AP1914" s="32">
        <f>INDEX(AP$80:AP$93,$D1914)/$E1914</f>
        <v/>
      </c>
      <c r="AQ1914" s="32">
        <f>INDEX(AQ$80:AQ$93,$D1914)/$E1914</f>
        <v/>
      </c>
      <c r="AR1914" s="32">
        <f>INDEX(AR$80:AR$93,$D1914)/$E1914</f>
        <v/>
      </c>
      <c r="AS1914" s="32">
        <f>INDEX(AS$80:AS$93,$D1914)/$E1914</f>
        <v/>
      </c>
      <c r="AT1914" s="32">
        <f>INDEX(AT$80:AT$93,$D1914)/$E1914</f>
        <v/>
      </c>
      <c r="AU1914" s="32">
        <f>INDEX(AU$80:AU$93,$D1914)/$E1914</f>
        <v/>
      </c>
      <c r="AV1914" s="32">
        <f>INDEX(AV$80:AV$93,$D1914)/$E1914</f>
        <v/>
      </c>
      <c r="AW1914" s="32">
        <f>INDEX(AW$80:AW$93,$D1914)/$E1914</f>
        <v/>
      </c>
      <c r="AX1914" s="32">
        <f>INDEX(AX$80:AX$93,$D1914)/$E1914</f>
        <v/>
      </c>
      <c r="AY1914" s="32">
        <f>INDEX(AY$80:AY$93,$D1914)/$E1914</f>
        <v/>
      </c>
    </row>
    <row r="1915" hidden="1" outlineLevel="2"/>
    <row r="1916" hidden="1" outlineLevel="2">
      <c r="A1916" s="14" t="inlineStr">
        <is>
          <t>nce</t>
        </is>
      </c>
      <c r="B1916" s="14" t="inlineStr">
        <is>
          <t>coa</t>
        </is>
      </c>
      <c r="C1916" s="14" t="inlineStr">
        <is>
          <t>mch</t>
        </is>
      </c>
      <c r="D1916" s="36" t="n"/>
      <c r="E1916" s="36" t="n"/>
      <c r="F1916" s="36" t="n"/>
      <c r="G1916" s="36" t="n"/>
      <c r="H1916" s="14">
        <f>INDEX(VarLab,MATCH($A1916,VarKey,0))&amp;INDEX(MemLab,MATCH($C1916&amp;"|"&amp;$B1916,MemKey,0))</f>
        <v/>
      </c>
      <c r="I1916" s="14">
        <f>INDEX(VarUnit,MATCH($A1916,VarKey,0))</f>
        <v/>
      </c>
      <c r="J1916" s="14">
        <f>INDEX(VarSrc,MATCH($A1916,VarKey,0))</f>
        <v/>
      </c>
      <c r="K1916" s="11">
        <f>CodePrefix&amp;$A1916&amp;IF($C1916="","","."&amp;$C1916&amp;"."&amp;$B1916)&amp;INDEX(VarEnd,MATCH($A1916,VarKey,0))&amp;K$5</f>
        <v/>
      </c>
      <c r="L1916" s="37">
        <f>L1889+L1898+L1907</f>
        <v/>
      </c>
      <c r="M1916" s="32">
        <f>M1889+M1898+M1907</f>
        <v/>
      </c>
      <c r="N1916" s="32">
        <f>N1889+N1898+N1907</f>
        <v/>
      </c>
      <c r="O1916" s="32">
        <f>O1889+O1898+O1907</f>
        <v/>
      </c>
      <c r="P1916" s="32">
        <f>P1889+P1898+P1907</f>
        <v/>
      </c>
      <c r="Q1916" s="32">
        <f>Q1889+Q1898+Q1907</f>
        <v/>
      </c>
      <c r="R1916" s="32">
        <f>R1889+R1898+R1907</f>
        <v/>
      </c>
      <c r="S1916" s="32">
        <f>S1889+S1898+S1907</f>
        <v/>
      </c>
      <c r="T1916" s="32">
        <f>T1889+T1898+T1907</f>
        <v/>
      </c>
      <c r="U1916" s="32">
        <f>U1889+U1898+U1907</f>
        <v/>
      </c>
      <c r="V1916" s="32">
        <f>V1889+V1898+V1907</f>
        <v/>
      </c>
      <c r="W1916" s="32">
        <f>W1889+W1898+W1907</f>
        <v/>
      </c>
      <c r="X1916" s="32">
        <f>X1889+X1898+X1907</f>
        <v/>
      </c>
      <c r="Y1916" s="32">
        <f>Y1889+Y1898+Y1907</f>
        <v/>
      </c>
      <c r="Z1916" s="32">
        <f>Z1889+Z1898+Z1907</f>
        <v/>
      </c>
      <c r="AA1916" s="32">
        <f>AA1889+AA1898+AA1907</f>
        <v/>
      </c>
      <c r="AB1916" s="32">
        <f>AB1889+AB1898+AB1907</f>
        <v/>
      </c>
      <c r="AC1916" s="32">
        <f>AC1889+AC1898+AC1907</f>
        <v/>
      </c>
      <c r="AD1916" s="32">
        <f>AD1889+AD1898+AD1907</f>
        <v/>
      </c>
      <c r="AF1916" s="11">
        <f>CodePrefix&amp;$A1916&amp;IF($C1916="","","."&amp;$C1916&amp;"."&amp;$B1916)&amp;INDEX(VarEnd,MATCH($A1916,VarKey,0))&amp;AF$5</f>
        <v/>
      </c>
      <c r="AG1916" s="37">
        <f>AG1889+AG1898+AG1907</f>
        <v/>
      </c>
      <c r="AH1916" s="32">
        <f>AH1889+AH1898+AH1907</f>
        <v/>
      </c>
      <c r="AI1916" s="32">
        <f>AI1889+AI1898+AI1907</f>
        <v/>
      </c>
      <c r="AJ1916" s="32">
        <f>AJ1889+AJ1898+AJ1907</f>
        <v/>
      </c>
      <c r="AK1916" s="32">
        <f>AK1889+AK1898+AK1907</f>
        <v/>
      </c>
      <c r="AL1916" s="32">
        <f>AL1889+AL1898+AL1907</f>
        <v/>
      </c>
      <c r="AM1916" s="32">
        <f>AM1889+AM1898+AM1907</f>
        <v/>
      </c>
      <c r="AN1916" s="32">
        <f>AN1889+AN1898+AN1907</f>
        <v/>
      </c>
      <c r="AO1916" s="32">
        <f>AO1889+AO1898+AO1907</f>
        <v/>
      </c>
      <c r="AP1916" s="32">
        <f>AP1889+AP1898+AP1907</f>
        <v/>
      </c>
      <c r="AQ1916" s="32">
        <f>AQ1889+AQ1898+AQ1907</f>
        <v/>
      </c>
      <c r="AR1916" s="32">
        <f>AR1889+AR1898+AR1907</f>
        <v/>
      </c>
      <c r="AS1916" s="32">
        <f>AS1889+AS1898+AS1907</f>
        <v/>
      </c>
      <c r="AT1916" s="32">
        <f>AT1889+AT1898+AT1907</f>
        <v/>
      </c>
      <c r="AU1916" s="32">
        <f>AU1889+AU1898+AU1907</f>
        <v/>
      </c>
      <c r="AV1916" s="32">
        <f>AV1889+AV1898+AV1907</f>
        <v/>
      </c>
      <c r="AW1916" s="32">
        <f>AW1889+AW1898+AW1907</f>
        <v/>
      </c>
      <c r="AX1916" s="32">
        <f>AX1889+AX1898+AX1907</f>
        <v/>
      </c>
      <c r="AY1916" s="32">
        <f>AY1889+AY1898+AY1907</f>
        <v/>
      </c>
    </row>
    <row r="1917" hidden="1" outlineLevel="2">
      <c r="A1917" s="14" t="inlineStr">
        <is>
          <t>nce</t>
        </is>
      </c>
      <c r="B1917" s="14" t="inlineStr">
        <is>
          <t>nga</t>
        </is>
      </c>
      <c r="C1917" s="14" t="inlineStr">
        <is>
          <t>mch</t>
        </is>
      </c>
      <c r="D1917" s="36" t="n"/>
      <c r="E1917" s="36" t="n"/>
      <c r="F1917" s="36" t="n"/>
      <c r="G1917" s="36" t="n"/>
      <c r="H1917" s="14">
        <f>INDEX(VarLab,MATCH($A1917,VarKey,0))&amp;INDEX(MemLab,MATCH($C1917&amp;"|"&amp;$B1917,MemKey,0))</f>
        <v/>
      </c>
      <c r="I1917" s="14">
        <f>INDEX(VarUnit,MATCH($A1917,VarKey,0))</f>
        <v/>
      </c>
      <c r="J1917" s="14">
        <f>INDEX(VarSrc,MATCH($A1917,VarKey,0))</f>
        <v/>
      </c>
      <c r="K1917" s="11">
        <f>CodePrefix&amp;$A1917&amp;IF($C1917="","","."&amp;$C1917&amp;"."&amp;$B1917)&amp;INDEX(VarEnd,MATCH($A1917,VarKey,0))&amp;K$5</f>
        <v/>
      </c>
      <c r="L1917" s="37">
        <f>L1890+L1899+L1908</f>
        <v/>
      </c>
      <c r="M1917" s="32">
        <f>M1890+M1899+M1908</f>
        <v/>
      </c>
      <c r="N1917" s="32">
        <f>N1890+N1899+N1908</f>
        <v/>
      </c>
      <c r="O1917" s="32">
        <f>O1890+O1899+O1908</f>
        <v/>
      </c>
      <c r="P1917" s="32">
        <f>P1890+P1899+P1908</f>
        <v/>
      </c>
      <c r="Q1917" s="32">
        <f>Q1890+Q1899+Q1908</f>
        <v/>
      </c>
      <c r="R1917" s="32">
        <f>R1890+R1899+R1908</f>
        <v/>
      </c>
      <c r="S1917" s="32">
        <f>S1890+S1899+S1908</f>
        <v/>
      </c>
      <c r="T1917" s="32">
        <f>T1890+T1899+T1908</f>
        <v/>
      </c>
      <c r="U1917" s="32">
        <f>U1890+U1899+U1908</f>
        <v/>
      </c>
      <c r="V1917" s="32">
        <f>V1890+V1899+V1908</f>
        <v/>
      </c>
      <c r="W1917" s="32">
        <f>W1890+W1899+W1908</f>
        <v/>
      </c>
      <c r="X1917" s="32">
        <f>X1890+X1899+X1908</f>
        <v/>
      </c>
      <c r="Y1917" s="32">
        <f>Y1890+Y1899+Y1908</f>
        <v/>
      </c>
      <c r="Z1917" s="32">
        <f>Z1890+Z1899+Z1908</f>
        <v/>
      </c>
      <c r="AA1917" s="32">
        <f>AA1890+AA1899+AA1908</f>
        <v/>
      </c>
      <c r="AB1917" s="32">
        <f>AB1890+AB1899+AB1908</f>
        <v/>
      </c>
      <c r="AC1917" s="32">
        <f>AC1890+AC1899+AC1908</f>
        <v/>
      </c>
      <c r="AD1917" s="32">
        <f>AD1890+AD1899+AD1908</f>
        <v/>
      </c>
      <c r="AF1917" s="11">
        <f>CodePrefix&amp;$A1917&amp;IF($C1917="","","."&amp;$C1917&amp;"."&amp;$B1917)&amp;INDEX(VarEnd,MATCH($A1917,VarKey,0))&amp;AF$5</f>
        <v/>
      </c>
      <c r="AG1917" s="37">
        <f>AG1890+AG1899+AG1908</f>
        <v/>
      </c>
      <c r="AH1917" s="32">
        <f>AH1890+AH1899+AH1908</f>
        <v/>
      </c>
      <c r="AI1917" s="32">
        <f>AI1890+AI1899+AI1908</f>
        <v/>
      </c>
      <c r="AJ1917" s="32">
        <f>AJ1890+AJ1899+AJ1908</f>
        <v/>
      </c>
      <c r="AK1917" s="32">
        <f>AK1890+AK1899+AK1908</f>
        <v/>
      </c>
      <c r="AL1917" s="32">
        <f>AL1890+AL1899+AL1908</f>
        <v/>
      </c>
      <c r="AM1917" s="32">
        <f>AM1890+AM1899+AM1908</f>
        <v/>
      </c>
      <c r="AN1917" s="32">
        <f>AN1890+AN1899+AN1908</f>
        <v/>
      </c>
      <c r="AO1917" s="32">
        <f>AO1890+AO1899+AO1908</f>
        <v/>
      </c>
      <c r="AP1917" s="32">
        <f>AP1890+AP1899+AP1908</f>
        <v/>
      </c>
      <c r="AQ1917" s="32">
        <f>AQ1890+AQ1899+AQ1908</f>
        <v/>
      </c>
      <c r="AR1917" s="32">
        <f>AR1890+AR1899+AR1908</f>
        <v/>
      </c>
      <c r="AS1917" s="32">
        <f>AS1890+AS1899+AS1908</f>
        <v/>
      </c>
      <c r="AT1917" s="32">
        <f>AT1890+AT1899+AT1908</f>
        <v/>
      </c>
      <c r="AU1917" s="32">
        <f>AU1890+AU1899+AU1908</f>
        <v/>
      </c>
      <c r="AV1917" s="32">
        <f>AV1890+AV1899+AV1908</f>
        <v/>
      </c>
      <c r="AW1917" s="32">
        <f>AW1890+AW1899+AW1908</f>
        <v/>
      </c>
      <c r="AX1917" s="32">
        <f>AX1890+AX1899+AX1908</f>
        <v/>
      </c>
      <c r="AY1917" s="32">
        <f>AY1890+AY1899+AY1908</f>
        <v/>
      </c>
    </row>
    <row r="1918" hidden="1" outlineLevel="2">
      <c r="A1918" s="14" t="inlineStr">
        <is>
          <t>nce</t>
        </is>
      </c>
      <c r="B1918" s="14" t="inlineStr">
        <is>
          <t>gso</t>
        </is>
      </c>
      <c r="C1918" s="14" t="inlineStr">
        <is>
          <t>mch</t>
        </is>
      </c>
      <c r="D1918" s="36" t="n"/>
      <c r="E1918" s="36" t="n"/>
      <c r="F1918" s="36" t="n"/>
      <c r="G1918" s="36" t="n"/>
      <c r="H1918" s="14">
        <f>INDEX(VarLab,MATCH($A1918,VarKey,0))&amp;INDEX(MemLab,MATCH($C1918&amp;"|"&amp;$B1918,MemKey,0))</f>
        <v/>
      </c>
      <c r="I1918" s="14">
        <f>INDEX(VarUnit,MATCH($A1918,VarKey,0))</f>
        <v/>
      </c>
      <c r="J1918" s="14">
        <f>INDEX(VarSrc,MATCH($A1918,VarKey,0))</f>
        <v/>
      </c>
      <c r="K1918" s="11">
        <f>CodePrefix&amp;$A1918&amp;IF($C1918="","","."&amp;$C1918&amp;"."&amp;$B1918)&amp;INDEX(VarEnd,MATCH($A1918,VarKey,0))&amp;K$5</f>
        <v/>
      </c>
      <c r="L1918" s="37">
        <f>L1891+L1900+L1909</f>
        <v/>
      </c>
      <c r="M1918" s="32">
        <f>M1891+M1900+M1909</f>
        <v/>
      </c>
      <c r="N1918" s="32">
        <f>N1891+N1900+N1909</f>
        <v/>
      </c>
      <c r="O1918" s="32">
        <f>O1891+O1900+O1909</f>
        <v/>
      </c>
      <c r="P1918" s="32">
        <f>P1891+P1900+P1909</f>
        <v/>
      </c>
      <c r="Q1918" s="32">
        <f>Q1891+Q1900+Q1909</f>
        <v/>
      </c>
      <c r="R1918" s="32">
        <f>R1891+R1900+R1909</f>
        <v/>
      </c>
      <c r="S1918" s="32">
        <f>S1891+S1900+S1909</f>
        <v/>
      </c>
      <c r="T1918" s="32">
        <f>T1891+T1900+T1909</f>
        <v/>
      </c>
      <c r="U1918" s="32">
        <f>U1891+U1900+U1909</f>
        <v/>
      </c>
      <c r="V1918" s="32">
        <f>V1891+V1900+V1909</f>
        <v/>
      </c>
      <c r="W1918" s="32">
        <f>W1891+W1900+W1909</f>
        <v/>
      </c>
      <c r="X1918" s="32">
        <f>X1891+X1900+X1909</f>
        <v/>
      </c>
      <c r="Y1918" s="32">
        <f>Y1891+Y1900+Y1909</f>
        <v/>
      </c>
      <c r="Z1918" s="32">
        <f>Z1891+Z1900+Z1909</f>
        <v/>
      </c>
      <c r="AA1918" s="32">
        <f>AA1891+AA1900+AA1909</f>
        <v/>
      </c>
      <c r="AB1918" s="32">
        <f>AB1891+AB1900+AB1909</f>
        <v/>
      </c>
      <c r="AC1918" s="32">
        <f>AC1891+AC1900+AC1909</f>
        <v/>
      </c>
      <c r="AD1918" s="32">
        <f>AD1891+AD1900+AD1909</f>
        <v/>
      </c>
      <c r="AF1918" s="11">
        <f>CodePrefix&amp;$A1918&amp;IF($C1918="","","."&amp;$C1918&amp;"."&amp;$B1918)&amp;INDEX(VarEnd,MATCH($A1918,VarKey,0))&amp;AF$5</f>
        <v/>
      </c>
      <c r="AG1918" s="37">
        <f>AG1891+AG1900+AG1909</f>
        <v/>
      </c>
      <c r="AH1918" s="32">
        <f>AH1891+AH1900+AH1909</f>
        <v/>
      </c>
      <c r="AI1918" s="32">
        <f>AI1891+AI1900+AI1909</f>
        <v/>
      </c>
      <c r="AJ1918" s="32">
        <f>AJ1891+AJ1900+AJ1909</f>
        <v/>
      </c>
      <c r="AK1918" s="32">
        <f>AK1891+AK1900+AK1909</f>
        <v/>
      </c>
      <c r="AL1918" s="32">
        <f>AL1891+AL1900+AL1909</f>
        <v/>
      </c>
      <c r="AM1918" s="32">
        <f>AM1891+AM1900+AM1909</f>
        <v/>
      </c>
      <c r="AN1918" s="32">
        <f>AN1891+AN1900+AN1909</f>
        <v/>
      </c>
      <c r="AO1918" s="32">
        <f>AO1891+AO1900+AO1909</f>
        <v/>
      </c>
      <c r="AP1918" s="32">
        <f>AP1891+AP1900+AP1909</f>
        <v/>
      </c>
      <c r="AQ1918" s="32">
        <f>AQ1891+AQ1900+AQ1909</f>
        <v/>
      </c>
      <c r="AR1918" s="32">
        <f>AR1891+AR1900+AR1909</f>
        <v/>
      </c>
      <c r="AS1918" s="32">
        <f>AS1891+AS1900+AS1909</f>
        <v/>
      </c>
      <c r="AT1918" s="32">
        <f>AT1891+AT1900+AT1909</f>
        <v/>
      </c>
      <c r="AU1918" s="32">
        <f>AU1891+AU1900+AU1909</f>
        <v/>
      </c>
      <c r="AV1918" s="32">
        <f>AV1891+AV1900+AV1909</f>
        <v/>
      </c>
      <c r="AW1918" s="32">
        <f>AW1891+AW1900+AW1909</f>
        <v/>
      </c>
      <c r="AX1918" s="32">
        <f>AX1891+AX1900+AX1909</f>
        <v/>
      </c>
      <c r="AY1918" s="32">
        <f>AY1891+AY1900+AY1909</f>
        <v/>
      </c>
    </row>
    <row r="1919" hidden="1" outlineLevel="2">
      <c r="A1919" s="14" t="inlineStr">
        <is>
          <t>nce</t>
        </is>
      </c>
      <c r="B1919" s="14" t="inlineStr">
        <is>
          <t>die</t>
        </is>
      </c>
      <c r="C1919" s="14" t="inlineStr">
        <is>
          <t>mch</t>
        </is>
      </c>
      <c r="D1919" s="36" t="n"/>
      <c r="E1919" s="36" t="n"/>
      <c r="F1919" s="36" t="n"/>
      <c r="G1919" s="36" t="n"/>
      <c r="H1919" s="14">
        <f>INDEX(VarLab,MATCH($A1919,VarKey,0))&amp;INDEX(MemLab,MATCH($C1919&amp;"|"&amp;$B1919,MemKey,0))</f>
        <v/>
      </c>
      <c r="I1919" s="14">
        <f>INDEX(VarUnit,MATCH($A1919,VarKey,0))</f>
        <v/>
      </c>
      <c r="J1919" s="14">
        <f>INDEX(VarSrc,MATCH($A1919,VarKey,0))</f>
        <v/>
      </c>
      <c r="K1919" s="11">
        <f>CodePrefix&amp;$A1919&amp;IF($C1919="","","."&amp;$C1919&amp;"."&amp;$B1919)&amp;INDEX(VarEnd,MATCH($A1919,VarKey,0))&amp;K$5</f>
        <v/>
      </c>
      <c r="L1919" s="37">
        <f>L1892+L1901+L1910</f>
        <v/>
      </c>
      <c r="M1919" s="32">
        <f>M1892+M1901+M1910</f>
        <v/>
      </c>
      <c r="N1919" s="32">
        <f>N1892+N1901+N1910</f>
        <v/>
      </c>
      <c r="O1919" s="32">
        <f>O1892+O1901+O1910</f>
        <v/>
      </c>
      <c r="P1919" s="32">
        <f>P1892+P1901+P1910</f>
        <v/>
      </c>
      <c r="Q1919" s="32">
        <f>Q1892+Q1901+Q1910</f>
        <v/>
      </c>
      <c r="R1919" s="32">
        <f>R1892+R1901+R1910</f>
        <v/>
      </c>
      <c r="S1919" s="32">
        <f>S1892+S1901+S1910</f>
        <v/>
      </c>
      <c r="T1919" s="32">
        <f>T1892+T1901+T1910</f>
        <v/>
      </c>
      <c r="U1919" s="32">
        <f>U1892+U1901+U1910</f>
        <v/>
      </c>
      <c r="V1919" s="32">
        <f>V1892+V1901+V1910</f>
        <v/>
      </c>
      <c r="W1919" s="32">
        <f>W1892+W1901+W1910</f>
        <v/>
      </c>
      <c r="X1919" s="32">
        <f>X1892+X1901+X1910</f>
        <v/>
      </c>
      <c r="Y1919" s="32">
        <f>Y1892+Y1901+Y1910</f>
        <v/>
      </c>
      <c r="Z1919" s="32">
        <f>Z1892+Z1901+Z1910</f>
        <v/>
      </c>
      <c r="AA1919" s="32">
        <f>AA1892+AA1901+AA1910</f>
        <v/>
      </c>
      <c r="AB1919" s="32">
        <f>AB1892+AB1901+AB1910</f>
        <v/>
      </c>
      <c r="AC1919" s="32">
        <f>AC1892+AC1901+AC1910</f>
        <v/>
      </c>
      <c r="AD1919" s="32">
        <f>AD1892+AD1901+AD1910</f>
        <v/>
      </c>
      <c r="AF1919" s="11">
        <f>CodePrefix&amp;$A1919&amp;IF($C1919="","","."&amp;$C1919&amp;"."&amp;$B1919)&amp;INDEX(VarEnd,MATCH($A1919,VarKey,0))&amp;AF$5</f>
        <v/>
      </c>
      <c r="AG1919" s="37">
        <f>AG1892+AG1901+AG1910</f>
        <v/>
      </c>
      <c r="AH1919" s="32">
        <f>AH1892+AH1901+AH1910</f>
        <v/>
      </c>
      <c r="AI1919" s="32">
        <f>AI1892+AI1901+AI1910</f>
        <v/>
      </c>
      <c r="AJ1919" s="32">
        <f>AJ1892+AJ1901+AJ1910</f>
        <v/>
      </c>
      <c r="AK1919" s="32">
        <f>AK1892+AK1901+AK1910</f>
        <v/>
      </c>
      <c r="AL1919" s="32">
        <f>AL1892+AL1901+AL1910</f>
        <v/>
      </c>
      <c r="AM1919" s="32">
        <f>AM1892+AM1901+AM1910</f>
        <v/>
      </c>
      <c r="AN1919" s="32">
        <f>AN1892+AN1901+AN1910</f>
        <v/>
      </c>
      <c r="AO1919" s="32">
        <f>AO1892+AO1901+AO1910</f>
        <v/>
      </c>
      <c r="AP1919" s="32">
        <f>AP1892+AP1901+AP1910</f>
        <v/>
      </c>
      <c r="AQ1919" s="32">
        <f>AQ1892+AQ1901+AQ1910</f>
        <v/>
      </c>
      <c r="AR1919" s="32">
        <f>AR1892+AR1901+AR1910</f>
        <v/>
      </c>
      <c r="AS1919" s="32">
        <f>AS1892+AS1901+AS1910</f>
        <v/>
      </c>
      <c r="AT1919" s="32">
        <f>AT1892+AT1901+AT1910</f>
        <v/>
      </c>
      <c r="AU1919" s="32">
        <f>AU1892+AU1901+AU1910</f>
        <v/>
      </c>
      <c r="AV1919" s="32">
        <f>AV1892+AV1901+AV1910</f>
        <v/>
      </c>
      <c r="AW1919" s="32">
        <f>AW1892+AW1901+AW1910</f>
        <v/>
      </c>
      <c r="AX1919" s="32">
        <f>AX1892+AX1901+AX1910</f>
        <v/>
      </c>
      <c r="AY1919" s="32">
        <f>AY1892+AY1901+AY1910</f>
        <v/>
      </c>
    </row>
    <row r="1920" hidden="1" outlineLevel="2">
      <c r="A1920" s="14" t="inlineStr">
        <is>
          <t>nce</t>
        </is>
      </c>
      <c r="B1920" s="14" t="inlineStr">
        <is>
          <t>lpg</t>
        </is>
      </c>
      <c r="C1920" s="14" t="inlineStr">
        <is>
          <t>mch</t>
        </is>
      </c>
      <c r="D1920" s="36" t="n"/>
      <c r="E1920" s="36" t="n"/>
      <c r="F1920" s="36" t="n"/>
      <c r="G1920" s="36" t="n"/>
      <c r="H1920" s="14">
        <f>INDEX(VarLab,MATCH($A1920,VarKey,0))&amp;INDEX(MemLab,MATCH($C1920&amp;"|"&amp;$B1920,MemKey,0))</f>
        <v/>
      </c>
      <c r="I1920" s="14">
        <f>INDEX(VarUnit,MATCH($A1920,VarKey,0))</f>
        <v/>
      </c>
      <c r="J1920" s="14">
        <f>INDEX(VarSrc,MATCH($A1920,VarKey,0))</f>
        <v/>
      </c>
      <c r="K1920" s="11">
        <f>CodePrefix&amp;$A1920&amp;IF($C1920="","","."&amp;$C1920&amp;"."&amp;$B1920)&amp;INDEX(VarEnd,MATCH($A1920,VarKey,0))&amp;K$5</f>
        <v/>
      </c>
      <c r="L1920" s="37">
        <f>L1893+L1902+L1911</f>
        <v/>
      </c>
      <c r="M1920" s="32">
        <f>M1893+M1902+M1911</f>
        <v/>
      </c>
      <c r="N1920" s="32">
        <f>N1893+N1902+N1911</f>
        <v/>
      </c>
      <c r="O1920" s="32">
        <f>O1893+O1902+O1911</f>
        <v/>
      </c>
      <c r="P1920" s="32">
        <f>P1893+P1902+P1911</f>
        <v/>
      </c>
      <c r="Q1920" s="32">
        <f>Q1893+Q1902+Q1911</f>
        <v/>
      </c>
      <c r="R1920" s="32">
        <f>R1893+R1902+R1911</f>
        <v/>
      </c>
      <c r="S1920" s="32">
        <f>S1893+S1902+S1911</f>
        <v/>
      </c>
      <c r="T1920" s="32">
        <f>T1893+T1902+T1911</f>
        <v/>
      </c>
      <c r="U1920" s="32">
        <f>U1893+U1902+U1911</f>
        <v/>
      </c>
      <c r="V1920" s="32">
        <f>V1893+V1902+V1911</f>
        <v/>
      </c>
      <c r="W1920" s="32">
        <f>W1893+W1902+W1911</f>
        <v/>
      </c>
      <c r="X1920" s="32">
        <f>X1893+X1902+X1911</f>
        <v/>
      </c>
      <c r="Y1920" s="32">
        <f>Y1893+Y1902+Y1911</f>
        <v/>
      </c>
      <c r="Z1920" s="32">
        <f>Z1893+Z1902+Z1911</f>
        <v/>
      </c>
      <c r="AA1920" s="32">
        <f>AA1893+AA1902+AA1911</f>
        <v/>
      </c>
      <c r="AB1920" s="32">
        <f>AB1893+AB1902+AB1911</f>
        <v/>
      </c>
      <c r="AC1920" s="32">
        <f>AC1893+AC1902+AC1911</f>
        <v/>
      </c>
      <c r="AD1920" s="32">
        <f>AD1893+AD1902+AD1911</f>
        <v/>
      </c>
      <c r="AF1920" s="11">
        <f>CodePrefix&amp;$A1920&amp;IF($C1920="","","."&amp;$C1920&amp;"."&amp;$B1920)&amp;INDEX(VarEnd,MATCH($A1920,VarKey,0))&amp;AF$5</f>
        <v/>
      </c>
      <c r="AG1920" s="37">
        <f>AG1893+AG1902+AG1911</f>
        <v/>
      </c>
      <c r="AH1920" s="32">
        <f>AH1893+AH1902+AH1911</f>
        <v/>
      </c>
      <c r="AI1920" s="32">
        <f>AI1893+AI1902+AI1911</f>
        <v/>
      </c>
      <c r="AJ1920" s="32">
        <f>AJ1893+AJ1902+AJ1911</f>
        <v/>
      </c>
      <c r="AK1920" s="32">
        <f>AK1893+AK1902+AK1911</f>
        <v/>
      </c>
      <c r="AL1920" s="32">
        <f>AL1893+AL1902+AL1911</f>
        <v/>
      </c>
      <c r="AM1920" s="32">
        <f>AM1893+AM1902+AM1911</f>
        <v/>
      </c>
      <c r="AN1920" s="32">
        <f>AN1893+AN1902+AN1911</f>
        <v/>
      </c>
      <c r="AO1920" s="32">
        <f>AO1893+AO1902+AO1911</f>
        <v/>
      </c>
      <c r="AP1920" s="32">
        <f>AP1893+AP1902+AP1911</f>
        <v/>
      </c>
      <c r="AQ1920" s="32">
        <f>AQ1893+AQ1902+AQ1911</f>
        <v/>
      </c>
      <c r="AR1920" s="32">
        <f>AR1893+AR1902+AR1911</f>
        <v/>
      </c>
      <c r="AS1920" s="32">
        <f>AS1893+AS1902+AS1911</f>
        <v/>
      </c>
      <c r="AT1920" s="32">
        <f>AT1893+AT1902+AT1911</f>
        <v/>
      </c>
      <c r="AU1920" s="32">
        <f>AU1893+AU1902+AU1911</f>
        <v/>
      </c>
      <c r="AV1920" s="32">
        <f>AV1893+AV1902+AV1911</f>
        <v/>
      </c>
      <c r="AW1920" s="32">
        <f>AW1893+AW1902+AW1911</f>
        <v/>
      </c>
      <c r="AX1920" s="32">
        <f>AX1893+AX1902+AX1911</f>
        <v/>
      </c>
      <c r="AY1920" s="32">
        <f>AY1893+AY1902+AY1911</f>
        <v/>
      </c>
    </row>
    <row r="1921" hidden="1" outlineLevel="2">
      <c r="A1921" s="14" t="inlineStr">
        <is>
          <t>nce</t>
        </is>
      </c>
      <c r="B1921" s="14" t="inlineStr">
        <is>
          <t>ker</t>
        </is>
      </c>
      <c r="C1921" s="14" t="inlineStr">
        <is>
          <t>mch</t>
        </is>
      </c>
      <c r="D1921" s="36" t="n"/>
      <c r="E1921" s="36" t="n"/>
      <c r="F1921" s="36" t="n"/>
      <c r="G1921" s="36" t="n"/>
      <c r="H1921" s="14">
        <f>INDEX(VarLab,MATCH($A1921,VarKey,0))&amp;INDEX(MemLab,MATCH($C1921&amp;"|"&amp;$B1921,MemKey,0))</f>
        <v/>
      </c>
      <c r="I1921" s="14">
        <f>INDEX(VarUnit,MATCH($A1921,VarKey,0))</f>
        <v/>
      </c>
      <c r="J1921" s="14">
        <f>INDEX(VarSrc,MATCH($A1921,VarKey,0))</f>
        <v/>
      </c>
      <c r="K1921" s="11">
        <f>CodePrefix&amp;$A1921&amp;IF($C1921="","","."&amp;$C1921&amp;"."&amp;$B1921)&amp;INDEX(VarEnd,MATCH($A1921,VarKey,0))&amp;K$5</f>
        <v/>
      </c>
      <c r="L1921" s="37">
        <f>L1894+L1903+L1912</f>
        <v/>
      </c>
      <c r="M1921" s="32">
        <f>M1894+M1903+M1912</f>
        <v/>
      </c>
      <c r="N1921" s="32">
        <f>N1894+N1903+N1912</f>
        <v/>
      </c>
      <c r="O1921" s="32">
        <f>O1894+O1903+O1912</f>
        <v/>
      </c>
      <c r="P1921" s="32">
        <f>P1894+P1903+P1912</f>
        <v/>
      </c>
      <c r="Q1921" s="32">
        <f>Q1894+Q1903+Q1912</f>
        <v/>
      </c>
      <c r="R1921" s="32">
        <f>R1894+R1903+R1912</f>
        <v/>
      </c>
      <c r="S1921" s="32">
        <f>S1894+S1903+S1912</f>
        <v/>
      </c>
      <c r="T1921" s="32">
        <f>T1894+T1903+T1912</f>
        <v/>
      </c>
      <c r="U1921" s="32">
        <f>U1894+U1903+U1912</f>
        <v/>
      </c>
      <c r="V1921" s="32">
        <f>V1894+V1903+V1912</f>
        <v/>
      </c>
      <c r="W1921" s="32">
        <f>W1894+W1903+W1912</f>
        <v/>
      </c>
      <c r="X1921" s="32">
        <f>X1894+X1903+X1912</f>
        <v/>
      </c>
      <c r="Y1921" s="32">
        <f>Y1894+Y1903+Y1912</f>
        <v/>
      </c>
      <c r="Z1921" s="32">
        <f>Z1894+Z1903+Z1912</f>
        <v/>
      </c>
      <c r="AA1921" s="32">
        <f>AA1894+AA1903+AA1912</f>
        <v/>
      </c>
      <c r="AB1921" s="32">
        <f>AB1894+AB1903+AB1912</f>
        <v/>
      </c>
      <c r="AC1921" s="32">
        <f>AC1894+AC1903+AC1912</f>
        <v/>
      </c>
      <c r="AD1921" s="32">
        <f>AD1894+AD1903+AD1912</f>
        <v/>
      </c>
      <c r="AF1921" s="11">
        <f>CodePrefix&amp;$A1921&amp;IF($C1921="","","."&amp;$C1921&amp;"."&amp;$B1921)&amp;INDEX(VarEnd,MATCH($A1921,VarKey,0))&amp;AF$5</f>
        <v/>
      </c>
      <c r="AG1921" s="37">
        <f>AG1894+AG1903+AG1912</f>
        <v/>
      </c>
      <c r="AH1921" s="32">
        <f>AH1894+AH1903+AH1912</f>
        <v/>
      </c>
      <c r="AI1921" s="32">
        <f>AI1894+AI1903+AI1912</f>
        <v/>
      </c>
      <c r="AJ1921" s="32">
        <f>AJ1894+AJ1903+AJ1912</f>
        <v/>
      </c>
      <c r="AK1921" s="32">
        <f>AK1894+AK1903+AK1912</f>
        <v/>
      </c>
      <c r="AL1921" s="32">
        <f>AL1894+AL1903+AL1912</f>
        <v/>
      </c>
      <c r="AM1921" s="32">
        <f>AM1894+AM1903+AM1912</f>
        <v/>
      </c>
      <c r="AN1921" s="32">
        <f>AN1894+AN1903+AN1912</f>
        <v/>
      </c>
      <c r="AO1921" s="32">
        <f>AO1894+AO1903+AO1912</f>
        <v/>
      </c>
      <c r="AP1921" s="32">
        <f>AP1894+AP1903+AP1912</f>
        <v/>
      </c>
      <c r="AQ1921" s="32">
        <f>AQ1894+AQ1903+AQ1912</f>
        <v/>
      </c>
      <c r="AR1921" s="32">
        <f>AR1894+AR1903+AR1912</f>
        <v/>
      </c>
      <c r="AS1921" s="32">
        <f>AS1894+AS1903+AS1912</f>
        <v/>
      </c>
      <c r="AT1921" s="32">
        <f>AT1894+AT1903+AT1912</f>
        <v/>
      </c>
      <c r="AU1921" s="32">
        <f>AU1894+AU1903+AU1912</f>
        <v/>
      </c>
      <c r="AV1921" s="32">
        <f>AV1894+AV1903+AV1912</f>
        <v/>
      </c>
      <c r="AW1921" s="32">
        <f>AW1894+AW1903+AW1912</f>
        <v/>
      </c>
      <c r="AX1921" s="32">
        <f>AX1894+AX1903+AX1912</f>
        <v/>
      </c>
      <c r="AY1921" s="32">
        <f>AY1894+AY1903+AY1912</f>
        <v/>
      </c>
    </row>
    <row r="1922" hidden="1" outlineLevel="2">
      <c r="A1922" s="14" t="inlineStr">
        <is>
          <t>nce</t>
        </is>
      </c>
      <c r="B1922" s="14" t="inlineStr">
        <is>
          <t>oop</t>
        </is>
      </c>
      <c r="C1922" s="14" t="inlineStr">
        <is>
          <t>mch</t>
        </is>
      </c>
      <c r="D1922" s="36" t="n"/>
      <c r="E1922" s="36" t="n"/>
      <c r="F1922" s="36" t="n"/>
      <c r="G1922" s="36" t="n"/>
      <c r="H1922" s="14">
        <f>INDEX(VarLab,MATCH($A1922,VarKey,0))&amp;INDEX(MemLab,MATCH($C1922&amp;"|"&amp;$B1922,MemKey,0))</f>
        <v/>
      </c>
      <c r="I1922" s="14">
        <f>INDEX(VarUnit,MATCH($A1922,VarKey,0))</f>
        <v/>
      </c>
      <c r="J1922" s="14">
        <f>INDEX(VarSrc,MATCH($A1922,VarKey,0))</f>
        <v/>
      </c>
      <c r="K1922" s="11">
        <f>CodePrefix&amp;$A1922&amp;IF($C1922="","","."&amp;$C1922&amp;"."&amp;$B1922)&amp;INDEX(VarEnd,MATCH($A1922,VarKey,0))&amp;K$5</f>
        <v/>
      </c>
      <c r="L1922" s="37">
        <f>L1895+L1904+L1913</f>
        <v/>
      </c>
      <c r="M1922" s="32">
        <f>M1895+M1904+M1913</f>
        <v/>
      </c>
      <c r="N1922" s="32">
        <f>N1895+N1904+N1913</f>
        <v/>
      </c>
      <c r="O1922" s="32">
        <f>O1895+O1904+O1913</f>
        <v/>
      </c>
      <c r="P1922" s="32">
        <f>P1895+P1904+P1913</f>
        <v/>
      </c>
      <c r="Q1922" s="32">
        <f>Q1895+Q1904+Q1913</f>
        <v/>
      </c>
      <c r="R1922" s="32">
        <f>R1895+R1904+R1913</f>
        <v/>
      </c>
      <c r="S1922" s="32">
        <f>S1895+S1904+S1913</f>
        <v/>
      </c>
      <c r="T1922" s="32">
        <f>T1895+T1904+T1913</f>
        <v/>
      </c>
      <c r="U1922" s="32">
        <f>U1895+U1904+U1913</f>
        <v/>
      </c>
      <c r="V1922" s="32">
        <f>V1895+V1904+V1913</f>
        <v/>
      </c>
      <c r="W1922" s="32">
        <f>W1895+W1904+W1913</f>
        <v/>
      </c>
      <c r="X1922" s="32">
        <f>X1895+X1904+X1913</f>
        <v/>
      </c>
      <c r="Y1922" s="32">
        <f>Y1895+Y1904+Y1913</f>
        <v/>
      </c>
      <c r="Z1922" s="32">
        <f>Z1895+Z1904+Z1913</f>
        <v/>
      </c>
      <c r="AA1922" s="32">
        <f>AA1895+AA1904+AA1913</f>
        <v/>
      </c>
      <c r="AB1922" s="32">
        <f>AB1895+AB1904+AB1913</f>
        <v/>
      </c>
      <c r="AC1922" s="32">
        <f>AC1895+AC1904+AC1913</f>
        <v/>
      </c>
      <c r="AD1922" s="32">
        <f>AD1895+AD1904+AD1913</f>
        <v/>
      </c>
      <c r="AF1922" s="11">
        <f>CodePrefix&amp;$A1922&amp;IF($C1922="","","."&amp;$C1922&amp;"."&amp;$B1922)&amp;INDEX(VarEnd,MATCH($A1922,VarKey,0))&amp;AF$5</f>
        <v/>
      </c>
      <c r="AG1922" s="37">
        <f>AG1895+AG1904+AG1913</f>
        <v/>
      </c>
      <c r="AH1922" s="32">
        <f>AH1895+AH1904+AH1913</f>
        <v/>
      </c>
      <c r="AI1922" s="32">
        <f>AI1895+AI1904+AI1913</f>
        <v/>
      </c>
      <c r="AJ1922" s="32">
        <f>AJ1895+AJ1904+AJ1913</f>
        <v/>
      </c>
      <c r="AK1922" s="32">
        <f>AK1895+AK1904+AK1913</f>
        <v/>
      </c>
      <c r="AL1922" s="32">
        <f>AL1895+AL1904+AL1913</f>
        <v/>
      </c>
      <c r="AM1922" s="32">
        <f>AM1895+AM1904+AM1913</f>
        <v/>
      </c>
      <c r="AN1922" s="32">
        <f>AN1895+AN1904+AN1913</f>
        <v/>
      </c>
      <c r="AO1922" s="32">
        <f>AO1895+AO1904+AO1913</f>
        <v/>
      </c>
      <c r="AP1922" s="32">
        <f>AP1895+AP1904+AP1913</f>
        <v/>
      </c>
      <c r="AQ1922" s="32">
        <f>AQ1895+AQ1904+AQ1913</f>
        <v/>
      </c>
      <c r="AR1922" s="32">
        <f>AR1895+AR1904+AR1913</f>
        <v/>
      </c>
      <c r="AS1922" s="32">
        <f>AS1895+AS1904+AS1913</f>
        <v/>
      </c>
      <c r="AT1922" s="32">
        <f>AT1895+AT1904+AT1913</f>
        <v/>
      </c>
      <c r="AU1922" s="32">
        <f>AU1895+AU1904+AU1913</f>
        <v/>
      </c>
      <c r="AV1922" s="32">
        <f>AV1895+AV1904+AV1913</f>
        <v/>
      </c>
      <c r="AW1922" s="32">
        <f>AW1895+AW1904+AW1913</f>
        <v/>
      </c>
      <c r="AX1922" s="32">
        <f>AX1895+AX1904+AX1913</f>
        <v/>
      </c>
      <c r="AY1922" s="32">
        <f>AY1895+AY1904+AY1913</f>
        <v/>
      </c>
    </row>
    <row r="1923" hidden="1" outlineLevel="2">
      <c r="A1923" s="14" t="inlineStr">
        <is>
          <t>nce</t>
        </is>
      </c>
      <c r="B1923" s="14" t="inlineStr">
        <is>
          <t>bio</t>
        </is>
      </c>
      <c r="C1923" s="14" t="inlineStr">
        <is>
          <t>mch</t>
        </is>
      </c>
      <c r="D1923" s="36" t="n"/>
      <c r="E1923" s="36" t="n"/>
      <c r="F1923" s="36" t="n"/>
      <c r="G1923" s="36" t="n"/>
      <c r="H1923" s="14">
        <f>INDEX(VarLab,MATCH($A1923,VarKey,0))&amp;INDEX(MemLab,MATCH($C1923&amp;"|"&amp;$B1923,MemKey,0))</f>
        <v/>
      </c>
      <c r="I1923" s="14">
        <f>INDEX(VarUnit,MATCH($A1923,VarKey,0))</f>
        <v/>
      </c>
      <c r="J1923" s="14">
        <f>INDEX(VarSrc,MATCH($A1923,VarKey,0))</f>
        <v/>
      </c>
      <c r="K1923" s="11">
        <f>CodePrefix&amp;$A1923&amp;IF($C1923="","","."&amp;$C1923&amp;"."&amp;$B1923)&amp;INDEX(VarEnd,MATCH($A1923,VarKey,0))&amp;K$5</f>
        <v/>
      </c>
      <c r="L1923" s="37">
        <f>L1896+L1905+L1914</f>
        <v/>
      </c>
      <c r="M1923" s="32">
        <f>M1896+M1905+M1914</f>
        <v/>
      </c>
      <c r="N1923" s="32">
        <f>N1896+N1905+N1914</f>
        <v/>
      </c>
      <c r="O1923" s="32">
        <f>O1896+O1905+O1914</f>
        <v/>
      </c>
      <c r="P1923" s="32">
        <f>P1896+P1905+P1914</f>
        <v/>
      </c>
      <c r="Q1923" s="32">
        <f>Q1896+Q1905+Q1914</f>
        <v/>
      </c>
      <c r="R1923" s="32">
        <f>R1896+R1905+R1914</f>
        <v/>
      </c>
      <c r="S1923" s="32">
        <f>S1896+S1905+S1914</f>
        <v/>
      </c>
      <c r="T1923" s="32">
        <f>T1896+T1905+T1914</f>
        <v/>
      </c>
      <c r="U1923" s="32">
        <f>U1896+U1905+U1914</f>
        <v/>
      </c>
      <c r="V1923" s="32">
        <f>V1896+V1905+V1914</f>
        <v/>
      </c>
      <c r="W1923" s="32">
        <f>W1896+W1905+W1914</f>
        <v/>
      </c>
      <c r="X1923" s="32">
        <f>X1896+X1905+X1914</f>
        <v/>
      </c>
      <c r="Y1923" s="32">
        <f>Y1896+Y1905+Y1914</f>
        <v/>
      </c>
      <c r="Z1923" s="32">
        <f>Z1896+Z1905+Z1914</f>
        <v/>
      </c>
      <c r="AA1923" s="32">
        <f>AA1896+AA1905+AA1914</f>
        <v/>
      </c>
      <c r="AB1923" s="32">
        <f>AB1896+AB1905+AB1914</f>
        <v/>
      </c>
      <c r="AC1923" s="32">
        <f>AC1896+AC1905+AC1914</f>
        <v/>
      </c>
      <c r="AD1923" s="32">
        <f>AD1896+AD1905+AD1914</f>
        <v/>
      </c>
      <c r="AF1923" s="11">
        <f>CodePrefix&amp;$A1923&amp;IF($C1923="","","."&amp;$C1923&amp;"."&amp;$B1923)&amp;INDEX(VarEnd,MATCH($A1923,VarKey,0))&amp;AF$5</f>
        <v/>
      </c>
      <c r="AG1923" s="37">
        <f>AG1896+AG1905+AG1914</f>
        <v/>
      </c>
      <c r="AH1923" s="32">
        <f>AH1896+AH1905+AH1914</f>
        <v/>
      </c>
      <c r="AI1923" s="32">
        <f>AI1896+AI1905+AI1914</f>
        <v/>
      </c>
      <c r="AJ1923" s="32">
        <f>AJ1896+AJ1905+AJ1914</f>
        <v/>
      </c>
      <c r="AK1923" s="32">
        <f>AK1896+AK1905+AK1914</f>
        <v/>
      </c>
      <c r="AL1923" s="32">
        <f>AL1896+AL1905+AL1914</f>
        <v/>
      </c>
      <c r="AM1923" s="32">
        <f>AM1896+AM1905+AM1914</f>
        <v/>
      </c>
      <c r="AN1923" s="32">
        <f>AN1896+AN1905+AN1914</f>
        <v/>
      </c>
      <c r="AO1923" s="32">
        <f>AO1896+AO1905+AO1914</f>
        <v/>
      </c>
      <c r="AP1923" s="32">
        <f>AP1896+AP1905+AP1914</f>
        <v/>
      </c>
      <c r="AQ1923" s="32">
        <f>AQ1896+AQ1905+AQ1914</f>
        <v/>
      </c>
      <c r="AR1923" s="32">
        <f>AR1896+AR1905+AR1914</f>
        <v/>
      </c>
      <c r="AS1923" s="32">
        <f>AS1896+AS1905+AS1914</f>
        <v/>
      </c>
      <c r="AT1923" s="32">
        <f>AT1896+AT1905+AT1914</f>
        <v/>
      </c>
      <c r="AU1923" s="32">
        <f>AU1896+AU1905+AU1914</f>
        <v/>
      </c>
      <c r="AV1923" s="32">
        <f>AV1896+AV1905+AV1914</f>
        <v/>
      </c>
      <c r="AW1923" s="32">
        <f>AW1896+AW1905+AW1914</f>
        <v/>
      </c>
      <c r="AX1923" s="32">
        <f>AX1896+AX1905+AX1914</f>
        <v/>
      </c>
      <c r="AY1923" s="32">
        <f>AY1896+AY1905+AY1914</f>
        <v/>
      </c>
    </row>
    <row r="1924" hidden="1" outlineLevel="2"/>
    <row r="1925" hidden="1" outlineLevel="2">
      <c r="A1925" s="14" t="inlineStr">
        <is>
          <t>xcp</t>
        </is>
      </c>
      <c r="B1925" s="14" t="inlineStr">
        <is>
          <t>coa</t>
        </is>
      </c>
      <c r="C1925" s="14" t="inlineStr">
        <is>
          <t>mch</t>
        </is>
      </c>
      <c r="D1925" s="32">
        <f>INDEX(Inputs!$W$5:$W$132,MATCH($B1925&amp;"|"&amp;$C1925,Inputs!$A$5:$A$132,0))</f>
        <v/>
      </c>
      <c r="E1925" s="32">
        <f>INDEX(Inputs!$Z$5:$Z$132,MATCH($B1925&amp;"|"&amp;$C1925,Inputs!$A$5:$A$132,0))</f>
        <v/>
      </c>
      <c r="F1925" s="32">
        <f>INDEX(Inputs!$AA$5:$AA$132,MATCH($B1925&amp;"|"&amp;$C1925,Inputs!$A$5:$A$132,0))</f>
        <v/>
      </c>
      <c r="G1925" s="36" t="n"/>
      <c r="H1925" s="14">
        <f>INDEX(VarLab,MATCH($A1925,VarKey,0))&amp;INDEX(MemLab,MATCH($C1925&amp;"|"&amp;$B1925,MemKey,0))</f>
        <v/>
      </c>
      <c r="I1925" s="14">
        <f>INDEX(VarUnit,MATCH($A1925,VarKey,0))</f>
        <v/>
      </c>
      <c r="J1925" s="14">
        <f>INDEX(VarSrc,MATCH($A1925,VarKey,0))</f>
        <v/>
      </c>
      <c r="K1925" s="11">
        <f>CodePrefix&amp;$A1925&amp;IF($C1925="","","."&amp;$C1925&amp;"."&amp;$B1925)&amp;INDEX(VarEnd,MATCH($A1925,VarKey,0))&amp;K$5</f>
        <v/>
      </c>
      <c r="L1925" s="37">
        <f>$D1925*($E1925*L$321+$F1925*L$324)</f>
        <v/>
      </c>
      <c r="M1925" s="32">
        <f>$D1925*($E1925*M$321+$F1925*M$324)</f>
        <v/>
      </c>
      <c r="N1925" s="32">
        <f>$D1925*($E1925*N$321+$F1925*N$324)</f>
        <v/>
      </c>
      <c r="O1925" s="32">
        <f>$D1925*($E1925*O$321+$F1925*O$324)</f>
        <v/>
      </c>
      <c r="P1925" s="32">
        <f>$D1925*($E1925*P$321+$F1925*P$324)</f>
        <v/>
      </c>
      <c r="Q1925" s="32">
        <f>$D1925*($E1925*Q$321+$F1925*Q$324)</f>
        <v/>
      </c>
      <c r="R1925" s="32">
        <f>$D1925*($E1925*R$321+$F1925*R$324)</f>
        <v/>
      </c>
      <c r="S1925" s="32">
        <f>$D1925*($E1925*S$321+$F1925*S$324)</f>
        <v/>
      </c>
      <c r="T1925" s="32">
        <f>$D1925*($E1925*T$321+$F1925*T$324)</f>
        <v/>
      </c>
      <c r="U1925" s="32">
        <f>$D1925*($E1925*U$321+$F1925*U$324)</f>
        <v/>
      </c>
      <c r="V1925" s="32">
        <f>$D1925*($E1925*V$321+$F1925*V$324)</f>
        <v/>
      </c>
      <c r="W1925" s="32">
        <f>$D1925*($E1925*W$321+$F1925*W$324)</f>
        <v/>
      </c>
      <c r="X1925" s="32">
        <f>$D1925*($E1925*X$321+$F1925*X$324)</f>
        <v/>
      </c>
      <c r="Y1925" s="32">
        <f>$D1925*($E1925*Y$321+$F1925*Y$324)</f>
        <v/>
      </c>
      <c r="Z1925" s="32">
        <f>$D1925*($E1925*Z$321+$F1925*Z$324)</f>
        <v/>
      </c>
      <c r="AA1925" s="32">
        <f>$D1925*($E1925*AA$321+$F1925*AA$324)</f>
        <v/>
      </c>
      <c r="AB1925" s="32">
        <f>$D1925*($E1925*AB$321+$F1925*AB$324)</f>
        <v/>
      </c>
      <c r="AC1925" s="32">
        <f>$D1925*($E1925*AC$321+$F1925*AC$324)</f>
        <v/>
      </c>
      <c r="AD1925" s="32">
        <f>$D1925*($E1925*AD$321+$F1925*AD$324)</f>
        <v/>
      </c>
      <c r="AF1925" s="11">
        <f>CodePrefix&amp;$A1925&amp;IF($C1925="","","."&amp;$C1925&amp;"."&amp;$B1925)&amp;INDEX(VarEnd,MATCH($A1925,VarKey,0))&amp;AF$5</f>
        <v/>
      </c>
      <c r="AG1925" s="37">
        <f>$D1925*($E1925*AG$321+$F1925*AG$324)</f>
        <v/>
      </c>
      <c r="AH1925" s="32">
        <f>$D1925*($E1925*AH$321+$F1925*AH$324)</f>
        <v/>
      </c>
      <c r="AI1925" s="32">
        <f>$D1925*($E1925*AI$321+$F1925*AI$324)</f>
        <v/>
      </c>
      <c r="AJ1925" s="32">
        <f>$D1925*($E1925*AJ$321+$F1925*AJ$324)</f>
        <v/>
      </c>
      <c r="AK1925" s="32">
        <f>$D1925*($E1925*AK$321+$F1925*AK$324)</f>
        <v/>
      </c>
      <c r="AL1925" s="32">
        <f>$D1925*($E1925*AL$321+$F1925*AL$324)</f>
        <v/>
      </c>
      <c r="AM1925" s="32">
        <f>$D1925*($E1925*AM$321+$F1925*AM$324)</f>
        <v/>
      </c>
      <c r="AN1925" s="32">
        <f>$D1925*($E1925*AN$321+$F1925*AN$324)</f>
        <v/>
      </c>
      <c r="AO1925" s="32">
        <f>$D1925*($E1925*AO$321+$F1925*AO$324)</f>
        <v/>
      </c>
      <c r="AP1925" s="32">
        <f>$D1925*($E1925*AP$321+$F1925*AP$324)</f>
        <v/>
      </c>
      <c r="AQ1925" s="32">
        <f>$D1925*($E1925*AQ$321+$F1925*AQ$324)</f>
        <v/>
      </c>
      <c r="AR1925" s="32">
        <f>$D1925*($E1925*AR$321+$F1925*AR$324)</f>
        <v/>
      </c>
      <c r="AS1925" s="32">
        <f>$D1925*($E1925*AS$321+$F1925*AS$324)</f>
        <v/>
      </c>
      <c r="AT1925" s="32">
        <f>$D1925*($E1925*AT$321+$F1925*AT$324)</f>
        <v/>
      </c>
      <c r="AU1925" s="32">
        <f>$D1925*($E1925*AU$321+$F1925*AU$324)</f>
        <v/>
      </c>
      <c r="AV1925" s="32">
        <f>$D1925*($E1925*AV$321+$F1925*AV$324)</f>
        <v/>
      </c>
      <c r="AW1925" s="32">
        <f>$D1925*($E1925*AW$321+$F1925*AW$324)</f>
        <v/>
      </c>
      <c r="AX1925" s="32">
        <f>$D1925*($E1925*AX$321+$F1925*AX$324)</f>
        <v/>
      </c>
      <c r="AY1925" s="32">
        <f>$D1925*($E1925*AY$321+$F1925*AY$324)</f>
        <v/>
      </c>
    </row>
    <row r="1926" hidden="1" outlineLevel="2">
      <c r="A1926" s="14" t="inlineStr">
        <is>
          <t>xcp</t>
        </is>
      </c>
      <c r="B1926" s="14" t="inlineStr">
        <is>
          <t>nga</t>
        </is>
      </c>
      <c r="C1926" s="14" t="inlineStr">
        <is>
          <t>mch</t>
        </is>
      </c>
      <c r="D1926" s="32">
        <f>INDEX(Inputs!$W$5:$W$132,MATCH($B1926&amp;"|"&amp;$C1926,Inputs!$A$5:$A$132,0))</f>
        <v/>
      </c>
      <c r="E1926" s="32">
        <f>INDEX(Inputs!$Z$5:$Z$132,MATCH($B1926&amp;"|"&amp;$C1926,Inputs!$A$5:$A$132,0))</f>
        <v/>
      </c>
      <c r="F1926" s="32">
        <f>INDEX(Inputs!$AA$5:$AA$132,MATCH($B1926&amp;"|"&amp;$C1926,Inputs!$A$5:$A$132,0))</f>
        <v/>
      </c>
      <c r="G1926" s="36" t="n"/>
      <c r="H1926" s="14">
        <f>INDEX(VarLab,MATCH($A1926,VarKey,0))&amp;INDEX(MemLab,MATCH($C1926&amp;"|"&amp;$B1926,MemKey,0))</f>
        <v/>
      </c>
      <c r="I1926" s="14">
        <f>INDEX(VarUnit,MATCH($A1926,VarKey,0))</f>
        <v/>
      </c>
      <c r="J1926" s="14">
        <f>INDEX(VarSrc,MATCH($A1926,VarKey,0))</f>
        <v/>
      </c>
      <c r="K1926" s="11">
        <f>CodePrefix&amp;$A1926&amp;IF($C1926="","","."&amp;$C1926&amp;"."&amp;$B1926)&amp;INDEX(VarEnd,MATCH($A1926,VarKey,0))&amp;K$5</f>
        <v/>
      </c>
      <c r="L1926" s="37">
        <f>$D1926*($E1926*L$321+$F1926*L$324)</f>
        <v/>
      </c>
      <c r="M1926" s="32">
        <f>$D1926*($E1926*M$321+$F1926*M$324)</f>
        <v/>
      </c>
      <c r="N1926" s="32">
        <f>$D1926*($E1926*N$321+$F1926*N$324)</f>
        <v/>
      </c>
      <c r="O1926" s="32">
        <f>$D1926*($E1926*O$321+$F1926*O$324)</f>
        <v/>
      </c>
      <c r="P1926" s="32">
        <f>$D1926*($E1926*P$321+$F1926*P$324)</f>
        <v/>
      </c>
      <c r="Q1926" s="32">
        <f>$D1926*($E1926*Q$321+$F1926*Q$324)</f>
        <v/>
      </c>
      <c r="R1926" s="32">
        <f>$D1926*($E1926*R$321+$F1926*R$324)</f>
        <v/>
      </c>
      <c r="S1926" s="32">
        <f>$D1926*($E1926*S$321+$F1926*S$324)</f>
        <v/>
      </c>
      <c r="T1926" s="32">
        <f>$D1926*($E1926*T$321+$F1926*T$324)</f>
        <v/>
      </c>
      <c r="U1926" s="32">
        <f>$D1926*($E1926*U$321+$F1926*U$324)</f>
        <v/>
      </c>
      <c r="V1926" s="32">
        <f>$D1926*($E1926*V$321+$F1926*V$324)</f>
        <v/>
      </c>
      <c r="W1926" s="32">
        <f>$D1926*($E1926*W$321+$F1926*W$324)</f>
        <v/>
      </c>
      <c r="X1926" s="32">
        <f>$D1926*($E1926*X$321+$F1926*X$324)</f>
        <v/>
      </c>
      <c r="Y1926" s="32">
        <f>$D1926*($E1926*Y$321+$F1926*Y$324)</f>
        <v/>
      </c>
      <c r="Z1926" s="32">
        <f>$D1926*($E1926*Z$321+$F1926*Z$324)</f>
        <v/>
      </c>
      <c r="AA1926" s="32">
        <f>$D1926*($E1926*AA$321+$F1926*AA$324)</f>
        <v/>
      </c>
      <c r="AB1926" s="32">
        <f>$D1926*($E1926*AB$321+$F1926*AB$324)</f>
        <v/>
      </c>
      <c r="AC1926" s="32">
        <f>$D1926*($E1926*AC$321+$F1926*AC$324)</f>
        <v/>
      </c>
      <c r="AD1926" s="32">
        <f>$D1926*($E1926*AD$321+$F1926*AD$324)</f>
        <v/>
      </c>
      <c r="AF1926" s="11">
        <f>CodePrefix&amp;$A1926&amp;IF($C1926="","","."&amp;$C1926&amp;"."&amp;$B1926)&amp;INDEX(VarEnd,MATCH($A1926,VarKey,0))&amp;AF$5</f>
        <v/>
      </c>
      <c r="AG1926" s="37">
        <f>$D1926*($E1926*AG$321+$F1926*AG$324)</f>
        <v/>
      </c>
      <c r="AH1926" s="32">
        <f>$D1926*($E1926*AH$321+$F1926*AH$324)</f>
        <v/>
      </c>
      <c r="AI1926" s="32">
        <f>$D1926*($E1926*AI$321+$F1926*AI$324)</f>
        <v/>
      </c>
      <c r="AJ1926" s="32">
        <f>$D1926*($E1926*AJ$321+$F1926*AJ$324)</f>
        <v/>
      </c>
      <c r="AK1926" s="32">
        <f>$D1926*($E1926*AK$321+$F1926*AK$324)</f>
        <v/>
      </c>
      <c r="AL1926" s="32">
        <f>$D1926*($E1926*AL$321+$F1926*AL$324)</f>
        <v/>
      </c>
      <c r="AM1926" s="32">
        <f>$D1926*($E1926*AM$321+$F1926*AM$324)</f>
        <v/>
      </c>
      <c r="AN1926" s="32">
        <f>$D1926*($E1926*AN$321+$F1926*AN$324)</f>
        <v/>
      </c>
      <c r="AO1926" s="32">
        <f>$D1926*($E1926*AO$321+$F1926*AO$324)</f>
        <v/>
      </c>
      <c r="AP1926" s="32">
        <f>$D1926*($E1926*AP$321+$F1926*AP$324)</f>
        <v/>
      </c>
      <c r="AQ1926" s="32">
        <f>$D1926*($E1926*AQ$321+$F1926*AQ$324)</f>
        <v/>
      </c>
      <c r="AR1926" s="32">
        <f>$D1926*($E1926*AR$321+$F1926*AR$324)</f>
        <v/>
      </c>
      <c r="AS1926" s="32">
        <f>$D1926*($E1926*AS$321+$F1926*AS$324)</f>
        <v/>
      </c>
      <c r="AT1926" s="32">
        <f>$D1926*($E1926*AT$321+$F1926*AT$324)</f>
        <v/>
      </c>
      <c r="AU1926" s="32">
        <f>$D1926*($E1926*AU$321+$F1926*AU$324)</f>
        <v/>
      </c>
      <c r="AV1926" s="32">
        <f>$D1926*($E1926*AV$321+$F1926*AV$324)</f>
        <v/>
      </c>
      <c r="AW1926" s="32">
        <f>$D1926*($E1926*AW$321+$F1926*AW$324)</f>
        <v/>
      </c>
      <c r="AX1926" s="32">
        <f>$D1926*($E1926*AX$321+$F1926*AX$324)</f>
        <v/>
      </c>
      <c r="AY1926" s="32">
        <f>$D1926*($E1926*AY$321+$F1926*AY$324)</f>
        <v/>
      </c>
    </row>
    <row r="1927" hidden="1" outlineLevel="2">
      <c r="A1927" s="14" t="inlineStr">
        <is>
          <t>xcp</t>
        </is>
      </c>
      <c r="B1927" s="14" t="inlineStr">
        <is>
          <t>gso</t>
        </is>
      </c>
      <c r="C1927" s="14" t="inlineStr">
        <is>
          <t>mch</t>
        </is>
      </c>
      <c r="D1927" s="32">
        <f>INDEX(Inputs!$W$5:$W$132,MATCH($B1927&amp;"|"&amp;$C1927,Inputs!$A$5:$A$132,0))</f>
        <v/>
      </c>
      <c r="E1927" s="32">
        <f>INDEX(Inputs!$Z$5:$Z$132,MATCH($B1927&amp;"|"&amp;$C1927,Inputs!$A$5:$A$132,0))</f>
        <v/>
      </c>
      <c r="F1927" s="32">
        <f>INDEX(Inputs!$AA$5:$AA$132,MATCH($B1927&amp;"|"&amp;$C1927,Inputs!$A$5:$A$132,0))</f>
        <v/>
      </c>
      <c r="G1927" s="36" t="n"/>
      <c r="H1927" s="14">
        <f>INDEX(VarLab,MATCH($A1927,VarKey,0))&amp;INDEX(MemLab,MATCH($C1927&amp;"|"&amp;$B1927,MemKey,0))</f>
        <v/>
      </c>
      <c r="I1927" s="14">
        <f>INDEX(VarUnit,MATCH($A1927,VarKey,0))</f>
        <v/>
      </c>
      <c r="J1927" s="14">
        <f>INDEX(VarSrc,MATCH($A1927,VarKey,0))</f>
        <v/>
      </c>
      <c r="K1927" s="11">
        <f>CodePrefix&amp;$A1927&amp;IF($C1927="","","."&amp;$C1927&amp;"."&amp;$B1927)&amp;INDEX(VarEnd,MATCH($A1927,VarKey,0))&amp;K$5</f>
        <v/>
      </c>
      <c r="L1927" s="37">
        <f>$D1927*($E1927*L$321+$F1927*L$324)</f>
        <v/>
      </c>
      <c r="M1927" s="32">
        <f>$D1927*($E1927*M$321+$F1927*M$324)</f>
        <v/>
      </c>
      <c r="N1927" s="32">
        <f>$D1927*($E1927*N$321+$F1927*N$324)</f>
        <v/>
      </c>
      <c r="O1927" s="32">
        <f>$D1927*($E1927*O$321+$F1927*O$324)</f>
        <v/>
      </c>
      <c r="P1927" s="32">
        <f>$D1927*($E1927*P$321+$F1927*P$324)</f>
        <v/>
      </c>
      <c r="Q1927" s="32">
        <f>$D1927*($E1927*Q$321+$F1927*Q$324)</f>
        <v/>
      </c>
      <c r="R1927" s="32">
        <f>$D1927*($E1927*R$321+$F1927*R$324)</f>
        <v/>
      </c>
      <c r="S1927" s="32">
        <f>$D1927*($E1927*S$321+$F1927*S$324)</f>
        <v/>
      </c>
      <c r="T1927" s="32">
        <f>$D1927*($E1927*T$321+$F1927*T$324)</f>
        <v/>
      </c>
      <c r="U1927" s="32">
        <f>$D1927*($E1927*U$321+$F1927*U$324)</f>
        <v/>
      </c>
      <c r="V1927" s="32">
        <f>$D1927*($E1927*V$321+$F1927*V$324)</f>
        <v/>
      </c>
      <c r="W1927" s="32">
        <f>$D1927*($E1927*W$321+$F1927*W$324)</f>
        <v/>
      </c>
      <c r="X1927" s="32">
        <f>$D1927*($E1927*X$321+$F1927*X$324)</f>
        <v/>
      </c>
      <c r="Y1927" s="32">
        <f>$D1927*($E1927*Y$321+$F1927*Y$324)</f>
        <v/>
      </c>
      <c r="Z1927" s="32">
        <f>$D1927*($E1927*Z$321+$F1927*Z$324)</f>
        <v/>
      </c>
      <c r="AA1927" s="32">
        <f>$D1927*($E1927*AA$321+$F1927*AA$324)</f>
        <v/>
      </c>
      <c r="AB1927" s="32">
        <f>$D1927*($E1927*AB$321+$F1927*AB$324)</f>
        <v/>
      </c>
      <c r="AC1927" s="32">
        <f>$D1927*($E1927*AC$321+$F1927*AC$324)</f>
        <v/>
      </c>
      <c r="AD1927" s="32">
        <f>$D1927*($E1927*AD$321+$F1927*AD$324)</f>
        <v/>
      </c>
      <c r="AF1927" s="11">
        <f>CodePrefix&amp;$A1927&amp;IF($C1927="","","."&amp;$C1927&amp;"."&amp;$B1927)&amp;INDEX(VarEnd,MATCH($A1927,VarKey,0))&amp;AF$5</f>
        <v/>
      </c>
      <c r="AG1927" s="37">
        <f>$D1927*($E1927*AG$321+$F1927*AG$324)</f>
        <v/>
      </c>
      <c r="AH1927" s="32">
        <f>$D1927*($E1927*AH$321+$F1927*AH$324)</f>
        <v/>
      </c>
      <c r="AI1927" s="32">
        <f>$D1927*($E1927*AI$321+$F1927*AI$324)</f>
        <v/>
      </c>
      <c r="AJ1927" s="32">
        <f>$D1927*($E1927*AJ$321+$F1927*AJ$324)</f>
        <v/>
      </c>
      <c r="AK1927" s="32">
        <f>$D1927*($E1927*AK$321+$F1927*AK$324)</f>
        <v/>
      </c>
      <c r="AL1927" s="32">
        <f>$D1927*($E1927*AL$321+$F1927*AL$324)</f>
        <v/>
      </c>
      <c r="AM1927" s="32">
        <f>$D1927*($E1927*AM$321+$F1927*AM$324)</f>
        <v/>
      </c>
      <c r="AN1927" s="32">
        <f>$D1927*($E1927*AN$321+$F1927*AN$324)</f>
        <v/>
      </c>
      <c r="AO1927" s="32">
        <f>$D1927*($E1927*AO$321+$F1927*AO$324)</f>
        <v/>
      </c>
      <c r="AP1927" s="32">
        <f>$D1927*($E1927*AP$321+$F1927*AP$324)</f>
        <v/>
      </c>
      <c r="AQ1927" s="32">
        <f>$D1927*($E1927*AQ$321+$F1927*AQ$324)</f>
        <v/>
      </c>
      <c r="AR1927" s="32">
        <f>$D1927*($E1927*AR$321+$F1927*AR$324)</f>
        <v/>
      </c>
      <c r="AS1927" s="32">
        <f>$D1927*($E1927*AS$321+$F1927*AS$324)</f>
        <v/>
      </c>
      <c r="AT1927" s="32">
        <f>$D1927*($E1927*AT$321+$F1927*AT$324)</f>
        <v/>
      </c>
      <c r="AU1927" s="32">
        <f>$D1927*($E1927*AU$321+$F1927*AU$324)</f>
        <v/>
      </c>
      <c r="AV1927" s="32">
        <f>$D1927*($E1927*AV$321+$F1927*AV$324)</f>
        <v/>
      </c>
      <c r="AW1927" s="32">
        <f>$D1927*($E1927*AW$321+$F1927*AW$324)</f>
        <v/>
      </c>
      <c r="AX1927" s="32">
        <f>$D1927*($E1927*AX$321+$F1927*AX$324)</f>
        <v/>
      </c>
      <c r="AY1927" s="32">
        <f>$D1927*($E1927*AY$321+$F1927*AY$324)</f>
        <v/>
      </c>
    </row>
    <row r="1928" hidden="1" outlineLevel="2">
      <c r="A1928" s="14" t="inlineStr">
        <is>
          <t>xcp</t>
        </is>
      </c>
      <c r="B1928" s="14" t="inlineStr">
        <is>
          <t>die</t>
        </is>
      </c>
      <c r="C1928" s="14" t="inlineStr">
        <is>
          <t>mch</t>
        </is>
      </c>
      <c r="D1928" s="32">
        <f>INDEX(Inputs!$W$5:$W$132,MATCH($B1928&amp;"|"&amp;$C1928,Inputs!$A$5:$A$132,0))</f>
        <v/>
      </c>
      <c r="E1928" s="32">
        <f>INDEX(Inputs!$Z$5:$Z$132,MATCH($B1928&amp;"|"&amp;$C1928,Inputs!$A$5:$A$132,0))</f>
        <v/>
      </c>
      <c r="F1928" s="32">
        <f>INDEX(Inputs!$AA$5:$AA$132,MATCH($B1928&amp;"|"&amp;$C1928,Inputs!$A$5:$A$132,0))</f>
        <v/>
      </c>
      <c r="G1928" s="36" t="n"/>
      <c r="H1928" s="14">
        <f>INDEX(VarLab,MATCH($A1928,VarKey,0))&amp;INDEX(MemLab,MATCH($C1928&amp;"|"&amp;$B1928,MemKey,0))</f>
        <v/>
      </c>
      <c r="I1928" s="14">
        <f>INDEX(VarUnit,MATCH($A1928,VarKey,0))</f>
        <v/>
      </c>
      <c r="J1928" s="14">
        <f>INDEX(VarSrc,MATCH($A1928,VarKey,0))</f>
        <v/>
      </c>
      <c r="K1928" s="11">
        <f>CodePrefix&amp;$A1928&amp;IF($C1928="","","."&amp;$C1928&amp;"."&amp;$B1928)&amp;INDEX(VarEnd,MATCH($A1928,VarKey,0))&amp;K$5</f>
        <v/>
      </c>
      <c r="L1928" s="37">
        <f>$D1928*($E1928*L$321+$F1928*L$324)</f>
        <v/>
      </c>
      <c r="M1928" s="32">
        <f>$D1928*($E1928*M$321+$F1928*M$324)</f>
        <v/>
      </c>
      <c r="N1928" s="32">
        <f>$D1928*($E1928*N$321+$F1928*N$324)</f>
        <v/>
      </c>
      <c r="O1928" s="32">
        <f>$D1928*($E1928*O$321+$F1928*O$324)</f>
        <v/>
      </c>
      <c r="P1928" s="32">
        <f>$D1928*($E1928*P$321+$F1928*P$324)</f>
        <v/>
      </c>
      <c r="Q1928" s="32">
        <f>$D1928*($E1928*Q$321+$F1928*Q$324)</f>
        <v/>
      </c>
      <c r="R1928" s="32">
        <f>$D1928*($E1928*R$321+$F1928*R$324)</f>
        <v/>
      </c>
      <c r="S1928" s="32">
        <f>$D1928*($E1928*S$321+$F1928*S$324)</f>
        <v/>
      </c>
      <c r="T1928" s="32">
        <f>$D1928*($E1928*T$321+$F1928*T$324)</f>
        <v/>
      </c>
      <c r="U1928" s="32">
        <f>$D1928*($E1928*U$321+$F1928*U$324)</f>
        <v/>
      </c>
      <c r="V1928" s="32">
        <f>$D1928*($E1928*V$321+$F1928*V$324)</f>
        <v/>
      </c>
      <c r="W1928" s="32">
        <f>$D1928*($E1928*W$321+$F1928*W$324)</f>
        <v/>
      </c>
      <c r="X1928" s="32">
        <f>$D1928*($E1928*X$321+$F1928*X$324)</f>
        <v/>
      </c>
      <c r="Y1928" s="32">
        <f>$D1928*($E1928*Y$321+$F1928*Y$324)</f>
        <v/>
      </c>
      <c r="Z1928" s="32">
        <f>$D1928*($E1928*Z$321+$F1928*Z$324)</f>
        <v/>
      </c>
      <c r="AA1928" s="32">
        <f>$D1928*($E1928*AA$321+$F1928*AA$324)</f>
        <v/>
      </c>
      <c r="AB1928" s="32">
        <f>$D1928*($E1928*AB$321+$F1928*AB$324)</f>
        <v/>
      </c>
      <c r="AC1928" s="32">
        <f>$D1928*($E1928*AC$321+$F1928*AC$324)</f>
        <v/>
      </c>
      <c r="AD1928" s="32">
        <f>$D1928*($E1928*AD$321+$F1928*AD$324)</f>
        <v/>
      </c>
      <c r="AF1928" s="11">
        <f>CodePrefix&amp;$A1928&amp;IF($C1928="","","."&amp;$C1928&amp;"."&amp;$B1928)&amp;INDEX(VarEnd,MATCH($A1928,VarKey,0))&amp;AF$5</f>
        <v/>
      </c>
      <c r="AG1928" s="37">
        <f>$D1928*($E1928*AG$321+$F1928*AG$324)</f>
        <v/>
      </c>
      <c r="AH1928" s="32">
        <f>$D1928*($E1928*AH$321+$F1928*AH$324)</f>
        <v/>
      </c>
      <c r="AI1928" s="32">
        <f>$D1928*($E1928*AI$321+$F1928*AI$324)</f>
        <v/>
      </c>
      <c r="AJ1928" s="32">
        <f>$D1928*($E1928*AJ$321+$F1928*AJ$324)</f>
        <v/>
      </c>
      <c r="AK1928" s="32">
        <f>$D1928*($E1928*AK$321+$F1928*AK$324)</f>
        <v/>
      </c>
      <c r="AL1928" s="32">
        <f>$D1928*($E1928*AL$321+$F1928*AL$324)</f>
        <v/>
      </c>
      <c r="AM1928" s="32">
        <f>$D1928*($E1928*AM$321+$F1928*AM$324)</f>
        <v/>
      </c>
      <c r="AN1928" s="32">
        <f>$D1928*($E1928*AN$321+$F1928*AN$324)</f>
        <v/>
      </c>
      <c r="AO1928" s="32">
        <f>$D1928*($E1928*AO$321+$F1928*AO$324)</f>
        <v/>
      </c>
      <c r="AP1928" s="32">
        <f>$D1928*($E1928*AP$321+$F1928*AP$324)</f>
        <v/>
      </c>
      <c r="AQ1928" s="32">
        <f>$D1928*($E1928*AQ$321+$F1928*AQ$324)</f>
        <v/>
      </c>
      <c r="AR1928" s="32">
        <f>$D1928*($E1928*AR$321+$F1928*AR$324)</f>
        <v/>
      </c>
      <c r="AS1928" s="32">
        <f>$D1928*($E1928*AS$321+$F1928*AS$324)</f>
        <v/>
      </c>
      <c r="AT1928" s="32">
        <f>$D1928*($E1928*AT$321+$F1928*AT$324)</f>
        <v/>
      </c>
      <c r="AU1928" s="32">
        <f>$D1928*($E1928*AU$321+$F1928*AU$324)</f>
        <v/>
      </c>
      <c r="AV1928" s="32">
        <f>$D1928*($E1928*AV$321+$F1928*AV$324)</f>
        <v/>
      </c>
      <c r="AW1928" s="32">
        <f>$D1928*($E1928*AW$321+$F1928*AW$324)</f>
        <v/>
      </c>
      <c r="AX1928" s="32">
        <f>$D1928*($E1928*AX$321+$F1928*AX$324)</f>
        <v/>
      </c>
      <c r="AY1928" s="32">
        <f>$D1928*($E1928*AY$321+$F1928*AY$324)</f>
        <v/>
      </c>
    </row>
    <row r="1929" hidden="1" outlineLevel="2">
      <c r="A1929" s="14" t="inlineStr">
        <is>
          <t>xcp</t>
        </is>
      </c>
      <c r="B1929" s="14" t="inlineStr">
        <is>
          <t>lpg</t>
        </is>
      </c>
      <c r="C1929" s="14" t="inlineStr">
        <is>
          <t>mch</t>
        </is>
      </c>
      <c r="D1929" s="32">
        <f>INDEX(Inputs!$W$5:$W$132,MATCH($B1929&amp;"|"&amp;$C1929,Inputs!$A$5:$A$132,0))</f>
        <v/>
      </c>
      <c r="E1929" s="32">
        <f>INDEX(Inputs!$Z$5:$Z$132,MATCH($B1929&amp;"|"&amp;$C1929,Inputs!$A$5:$A$132,0))</f>
        <v/>
      </c>
      <c r="F1929" s="32">
        <f>INDEX(Inputs!$AA$5:$AA$132,MATCH($B1929&amp;"|"&amp;$C1929,Inputs!$A$5:$A$132,0))</f>
        <v/>
      </c>
      <c r="G1929" s="36" t="n"/>
      <c r="H1929" s="14">
        <f>INDEX(VarLab,MATCH($A1929,VarKey,0))&amp;INDEX(MemLab,MATCH($C1929&amp;"|"&amp;$B1929,MemKey,0))</f>
        <v/>
      </c>
      <c r="I1929" s="14">
        <f>INDEX(VarUnit,MATCH($A1929,VarKey,0))</f>
        <v/>
      </c>
      <c r="J1929" s="14">
        <f>INDEX(VarSrc,MATCH($A1929,VarKey,0))</f>
        <v/>
      </c>
      <c r="K1929" s="11">
        <f>CodePrefix&amp;$A1929&amp;IF($C1929="","","."&amp;$C1929&amp;"."&amp;$B1929)&amp;INDEX(VarEnd,MATCH($A1929,VarKey,0))&amp;K$5</f>
        <v/>
      </c>
      <c r="L1929" s="37">
        <f>$D1929*($E1929*L$321+$F1929*L$324)</f>
        <v/>
      </c>
      <c r="M1929" s="32">
        <f>$D1929*($E1929*M$321+$F1929*M$324)</f>
        <v/>
      </c>
      <c r="N1929" s="32">
        <f>$D1929*($E1929*N$321+$F1929*N$324)</f>
        <v/>
      </c>
      <c r="O1929" s="32">
        <f>$D1929*($E1929*O$321+$F1929*O$324)</f>
        <v/>
      </c>
      <c r="P1929" s="32">
        <f>$D1929*($E1929*P$321+$F1929*P$324)</f>
        <v/>
      </c>
      <c r="Q1929" s="32">
        <f>$D1929*($E1929*Q$321+$F1929*Q$324)</f>
        <v/>
      </c>
      <c r="R1929" s="32">
        <f>$D1929*($E1929*R$321+$F1929*R$324)</f>
        <v/>
      </c>
      <c r="S1929" s="32">
        <f>$D1929*($E1929*S$321+$F1929*S$324)</f>
        <v/>
      </c>
      <c r="T1929" s="32">
        <f>$D1929*($E1929*T$321+$F1929*T$324)</f>
        <v/>
      </c>
      <c r="U1929" s="32">
        <f>$D1929*($E1929*U$321+$F1929*U$324)</f>
        <v/>
      </c>
      <c r="V1929" s="32">
        <f>$D1929*($E1929*V$321+$F1929*V$324)</f>
        <v/>
      </c>
      <c r="W1929" s="32">
        <f>$D1929*($E1929*W$321+$F1929*W$324)</f>
        <v/>
      </c>
      <c r="X1929" s="32">
        <f>$D1929*($E1929*X$321+$F1929*X$324)</f>
        <v/>
      </c>
      <c r="Y1929" s="32">
        <f>$D1929*($E1929*Y$321+$F1929*Y$324)</f>
        <v/>
      </c>
      <c r="Z1929" s="32">
        <f>$D1929*($E1929*Z$321+$F1929*Z$324)</f>
        <v/>
      </c>
      <c r="AA1929" s="32">
        <f>$D1929*($E1929*AA$321+$F1929*AA$324)</f>
        <v/>
      </c>
      <c r="AB1929" s="32">
        <f>$D1929*($E1929*AB$321+$F1929*AB$324)</f>
        <v/>
      </c>
      <c r="AC1929" s="32">
        <f>$D1929*($E1929*AC$321+$F1929*AC$324)</f>
        <v/>
      </c>
      <c r="AD1929" s="32">
        <f>$D1929*($E1929*AD$321+$F1929*AD$324)</f>
        <v/>
      </c>
      <c r="AF1929" s="11">
        <f>CodePrefix&amp;$A1929&amp;IF($C1929="","","."&amp;$C1929&amp;"."&amp;$B1929)&amp;INDEX(VarEnd,MATCH($A1929,VarKey,0))&amp;AF$5</f>
        <v/>
      </c>
      <c r="AG1929" s="37">
        <f>$D1929*($E1929*AG$321+$F1929*AG$324)</f>
        <v/>
      </c>
      <c r="AH1929" s="32">
        <f>$D1929*($E1929*AH$321+$F1929*AH$324)</f>
        <v/>
      </c>
      <c r="AI1929" s="32">
        <f>$D1929*($E1929*AI$321+$F1929*AI$324)</f>
        <v/>
      </c>
      <c r="AJ1929" s="32">
        <f>$D1929*($E1929*AJ$321+$F1929*AJ$324)</f>
        <v/>
      </c>
      <c r="AK1929" s="32">
        <f>$D1929*($E1929*AK$321+$F1929*AK$324)</f>
        <v/>
      </c>
      <c r="AL1929" s="32">
        <f>$D1929*($E1929*AL$321+$F1929*AL$324)</f>
        <v/>
      </c>
      <c r="AM1929" s="32">
        <f>$D1929*($E1929*AM$321+$F1929*AM$324)</f>
        <v/>
      </c>
      <c r="AN1929" s="32">
        <f>$D1929*($E1929*AN$321+$F1929*AN$324)</f>
        <v/>
      </c>
      <c r="AO1929" s="32">
        <f>$D1929*($E1929*AO$321+$F1929*AO$324)</f>
        <v/>
      </c>
      <c r="AP1929" s="32">
        <f>$D1929*($E1929*AP$321+$F1929*AP$324)</f>
        <v/>
      </c>
      <c r="AQ1929" s="32">
        <f>$D1929*($E1929*AQ$321+$F1929*AQ$324)</f>
        <v/>
      </c>
      <c r="AR1929" s="32">
        <f>$D1929*($E1929*AR$321+$F1929*AR$324)</f>
        <v/>
      </c>
      <c r="AS1929" s="32">
        <f>$D1929*($E1929*AS$321+$F1929*AS$324)</f>
        <v/>
      </c>
      <c r="AT1929" s="32">
        <f>$D1929*($E1929*AT$321+$F1929*AT$324)</f>
        <v/>
      </c>
      <c r="AU1929" s="32">
        <f>$D1929*($E1929*AU$321+$F1929*AU$324)</f>
        <v/>
      </c>
      <c r="AV1929" s="32">
        <f>$D1929*($E1929*AV$321+$F1929*AV$324)</f>
        <v/>
      </c>
      <c r="AW1929" s="32">
        <f>$D1929*($E1929*AW$321+$F1929*AW$324)</f>
        <v/>
      </c>
      <c r="AX1929" s="32">
        <f>$D1929*($E1929*AX$321+$F1929*AX$324)</f>
        <v/>
      </c>
      <c r="AY1929" s="32">
        <f>$D1929*($E1929*AY$321+$F1929*AY$324)</f>
        <v/>
      </c>
    </row>
    <row r="1930" hidden="1" outlineLevel="2">
      <c r="A1930" s="14" t="inlineStr">
        <is>
          <t>xcp</t>
        </is>
      </c>
      <c r="B1930" s="14" t="inlineStr">
        <is>
          <t>ker</t>
        </is>
      </c>
      <c r="C1930" s="14" t="inlineStr">
        <is>
          <t>mch</t>
        </is>
      </c>
      <c r="D1930" s="32">
        <f>INDEX(Inputs!$W$5:$W$132,MATCH($B1930&amp;"|"&amp;$C1930,Inputs!$A$5:$A$132,0))</f>
        <v/>
      </c>
      <c r="E1930" s="32">
        <f>INDEX(Inputs!$Z$5:$Z$132,MATCH($B1930&amp;"|"&amp;$C1930,Inputs!$A$5:$A$132,0))</f>
        <v/>
      </c>
      <c r="F1930" s="32">
        <f>INDEX(Inputs!$AA$5:$AA$132,MATCH($B1930&amp;"|"&amp;$C1930,Inputs!$A$5:$A$132,0))</f>
        <v/>
      </c>
      <c r="G1930" s="36" t="n"/>
      <c r="H1930" s="14">
        <f>INDEX(VarLab,MATCH($A1930,VarKey,0))&amp;INDEX(MemLab,MATCH($C1930&amp;"|"&amp;$B1930,MemKey,0))</f>
        <v/>
      </c>
      <c r="I1930" s="14">
        <f>INDEX(VarUnit,MATCH($A1930,VarKey,0))</f>
        <v/>
      </c>
      <c r="J1930" s="14">
        <f>INDEX(VarSrc,MATCH($A1930,VarKey,0))</f>
        <v/>
      </c>
      <c r="K1930" s="11">
        <f>CodePrefix&amp;$A1930&amp;IF($C1930="","","."&amp;$C1930&amp;"."&amp;$B1930)&amp;INDEX(VarEnd,MATCH($A1930,VarKey,0))&amp;K$5</f>
        <v/>
      </c>
      <c r="L1930" s="37">
        <f>$D1930*($E1930*L$321+$F1930*L$324)</f>
        <v/>
      </c>
      <c r="M1930" s="32">
        <f>$D1930*($E1930*M$321+$F1930*M$324)</f>
        <v/>
      </c>
      <c r="N1930" s="32">
        <f>$D1930*($E1930*N$321+$F1930*N$324)</f>
        <v/>
      </c>
      <c r="O1930" s="32">
        <f>$D1930*($E1930*O$321+$F1930*O$324)</f>
        <v/>
      </c>
      <c r="P1930" s="32">
        <f>$D1930*($E1930*P$321+$F1930*P$324)</f>
        <v/>
      </c>
      <c r="Q1930" s="32">
        <f>$D1930*($E1930*Q$321+$F1930*Q$324)</f>
        <v/>
      </c>
      <c r="R1930" s="32">
        <f>$D1930*($E1930*R$321+$F1930*R$324)</f>
        <v/>
      </c>
      <c r="S1930" s="32">
        <f>$D1930*($E1930*S$321+$F1930*S$324)</f>
        <v/>
      </c>
      <c r="T1930" s="32">
        <f>$D1930*($E1930*T$321+$F1930*T$324)</f>
        <v/>
      </c>
      <c r="U1930" s="32">
        <f>$D1930*($E1930*U$321+$F1930*U$324)</f>
        <v/>
      </c>
      <c r="V1930" s="32">
        <f>$D1930*($E1930*V$321+$F1930*V$324)</f>
        <v/>
      </c>
      <c r="W1930" s="32">
        <f>$D1930*($E1930*W$321+$F1930*W$324)</f>
        <v/>
      </c>
      <c r="X1930" s="32">
        <f>$D1930*($E1930*X$321+$F1930*X$324)</f>
        <v/>
      </c>
      <c r="Y1930" s="32">
        <f>$D1930*($E1930*Y$321+$F1930*Y$324)</f>
        <v/>
      </c>
      <c r="Z1930" s="32">
        <f>$D1930*($E1930*Z$321+$F1930*Z$324)</f>
        <v/>
      </c>
      <c r="AA1930" s="32">
        <f>$D1930*($E1930*AA$321+$F1930*AA$324)</f>
        <v/>
      </c>
      <c r="AB1930" s="32">
        <f>$D1930*($E1930*AB$321+$F1930*AB$324)</f>
        <v/>
      </c>
      <c r="AC1930" s="32">
        <f>$D1930*($E1930*AC$321+$F1930*AC$324)</f>
        <v/>
      </c>
      <c r="AD1930" s="32">
        <f>$D1930*($E1930*AD$321+$F1930*AD$324)</f>
        <v/>
      </c>
      <c r="AF1930" s="11">
        <f>CodePrefix&amp;$A1930&amp;IF($C1930="","","."&amp;$C1930&amp;"."&amp;$B1930)&amp;INDEX(VarEnd,MATCH($A1930,VarKey,0))&amp;AF$5</f>
        <v/>
      </c>
      <c r="AG1930" s="37">
        <f>$D1930*($E1930*AG$321+$F1930*AG$324)</f>
        <v/>
      </c>
      <c r="AH1930" s="32">
        <f>$D1930*($E1930*AH$321+$F1930*AH$324)</f>
        <v/>
      </c>
      <c r="AI1930" s="32">
        <f>$D1930*($E1930*AI$321+$F1930*AI$324)</f>
        <v/>
      </c>
      <c r="AJ1930" s="32">
        <f>$D1930*($E1930*AJ$321+$F1930*AJ$324)</f>
        <v/>
      </c>
      <c r="AK1930" s="32">
        <f>$D1930*($E1930*AK$321+$F1930*AK$324)</f>
        <v/>
      </c>
      <c r="AL1930" s="32">
        <f>$D1930*($E1930*AL$321+$F1930*AL$324)</f>
        <v/>
      </c>
      <c r="AM1930" s="32">
        <f>$D1930*($E1930*AM$321+$F1930*AM$324)</f>
        <v/>
      </c>
      <c r="AN1930" s="32">
        <f>$D1930*($E1930*AN$321+$F1930*AN$324)</f>
        <v/>
      </c>
      <c r="AO1930" s="32">
        <f>$D1930*($E1930*AO$321+$F1930*AO$324)</f>
        <v/>
      </c>
      <c r="AP1930" s="32">
        <f>$D1930*($E1930*AP$321+$F1930*AP$324)</f>
        <v/>
      </c>
      <c r="AQ1930" s="32">
        <f>$D1930*($E1930*AQ$321+$F1930*AQ$324)</f>
        <v/>
      </c>
      <c r="AR1930" s="32">
        <f>$D1930*($E1930*AR$321+$F1930*AR$324)</f>
        <v/>
      </c>
      <c r="AS1930" s="32">
        <f>$D1930*($E1930*AS$321+$F1930*AS$324)</f>
        <v/>
      </c>
      <c r="AT1930" s="32">
        <f>$D1930*($E1930*AT$321+$F1930*AT$324)</f>
        <v/>
      </c>
      <c r="AU1930" s="32">
        <f>$D1930*($E1930*AU$321+$F1930*AU$324)</f>
        <v/>
      </c>
      <c r="AV1930" s="32">
        <f>$D1930*($E1930*AV$321+$F1930*AV$324)</f>
        <v/>
      </c>
      <c r="AW1930" s="32">
        <f>$D1930*($E1930*AW$321+$F1930*AW$324)</f>
        <v/>
      </c>
      <c r="AX1930" s="32">
        <f>$D1930*($E1930*AX$321+$F1930*AX$324)</f>
        <v/>
      </c>
      <c r="AY1930" s="32">
        <f>$D1930*($E1930*AY$321+$F1930*AY$324)</f>
        <v/>
      </c>
    </row>
    <row r="1931" hidden="1" outlineLevel="2">
      <c r="A1931" s="14" t="inlineStr">
        <is>
          <t>xcp</t>
        </is>
      </c>
      <c r="B1931" s="14" t="inlineStr">
        <is>
          <t>oop</t>
        </is>
      </c>
      <c r="C1931" s="14" t="inlineStr">
        <is>
          <t>mch</t>
        </is>
      </c>
      <c r="D1931" s="32">
        <f>INDEX(Inputs!$W$5:$W$132,MATCH($B1931&amp;"|"&amp;$C1931,Inputs!$A$5:$A$132,0))</f>
        <v/>
      </c>
      <c r="E1931" s="32">
        <f>INDEX(Inputs!$Z$5:$Z$132,MATCH($B1931&amp;"|"&amp;$C1931,Inputs!$A$5:$A$132,0))</f>
        <v/>
      </c>
      <c r="F1931" s="32">
        <f>INDEX(Inputs!$AA$5:$AA$132,MATCH($B1931&amp;"|"&amp;$C1931,Inputs!$A$5:$A$132,0))</f>
        <v/>
      </c>
      <c r="G1931" s="36" t="n"/>
      <c r="H1931" s="14">
        <f>INDEX(VarLab,MATCH($A1931,VarKey,0))&amp;INDEX(MemLab,MATCH($C1931&amp;"|"&amp;$B1931,MemKey,0))</f>
        <v/>
      </c>
      <c r="I1931" s="14">
        <f>INDEX(VarUnit,MATCH($A1931,VarKey,0))</f>
        <v/>
      </c>
      <c r="J1931" s="14">
        <f>INDEX(VarSrc,MATCH($A1931,VarKey,0))</f>
        <v/>
      </c>
      <c r="K1931" s="11">
        <f>CodePrefix&amp;$A1931&amp;IF($C1931="","","."&amp;$C1931&amp;"."&amp;$B1931)&amp;INDEX(VarEnd,MATCH($A1931,VarKey,0))&amp;K$5</f>
        <v/>
      </c>
      <c r="L1931" s="37">
        <f>$D1931*($E1931*L$321+$F1931*L$324)</f>
        <v/>
      </c>
      <c r="M1931" s="32">
        <f>$D1931*($E1931*M$321+$F1931*M$324)</f>
        <v/>
      </c>
      <c r="N1931" s="32">
        <f>$D1931*($E1931*N$321+$F1931*N$324)</f>
        <v/>
      </c>
      <c r="O1931" s="32">
        <f>$D1931*($E1931*O$321+$F1931*O$324)</f>
        <v/>
      </c>
      <c r="P1931" s="32">
        <f>$D1931*($E1931*P$321+$F1931*P$324)</f>
        <v/>
      </c>
      <c r="Q1931" s="32">
        <f>$D1931*($E1931*Q$321+$F1931*Q$324)</f>
        <v/>
      </c>
      <c r="R1931" s="32">
        <f>$D1931*($E1931*R$321+$F1931*R$324)</f>
        <v/>
      </c>
      <c r="S1931" s="32">
        <f>$D1931*($E1931*S$321+$F1931*S$324)</f>
        <v/>
      </c>
      <c r="T1931" s="32">
        <f>$D1931*($E1931*T$321+$F1931*T$324)</f>
        <v/>
      </c>
      <c r="U1931" s="32">
        <f>$D1931*($E1931*U$321+$F1931*U$324)</f>
        <v/>
      </c>
      <c r="V1931" s="32">
        <f>$D1931*($E1931*V$321+$F1931*V$324)</f>
        <v/>
      </c>
      <c r="W1931" s="32">
        <f>$D1931*($E1931*W$321+$F1931*W$324)</f>
        <v/>
      </c>
      <c r="X1931" s="32">
        <f>$D1931*($E1931*X$321+$F1931*X$324)</f>
        <v/>
      </c>
      <c r="Y1931" s="32">
        <f>$D1931*($E1931*Y$321+$F1931*Y$324)</f>
        <v/>
      </c>
      <c r="Z1931" s="32">
        <f>$D1931*($E1931*Z$321+$F1931*Z$324)</f>
        <v/>
      </c>
      <c r="AA1931" s="32">
        <f>$D1931*($E1931*AA$321+$F1931*AA$324)</f>
        <v/>
      </c>
      <c r="AB1931" s="32">
        <f>$D1931*($E1931*AB$321+$F1931*AB$324)</f>
        <v/>
      </c>
      <c r="AC1931" s="32">
        <f>$D1931*($E1931*AC$321+$F1931*AC$324)</f>
        <v/>
      </c>
      <c r="AD1931" s="32">
        <f>$D1931*($E1931*AD$321+$F1931*AD$324)</f>
        <v/>
      </c>
      <c r="AF1931" s="11">
        <f>CodePrefix&amp;$A1931&amp;IF($C1931="","","."&amp;$C1931&amp;"."&amp;$B1931)&amp;INDEX(VarEnd,MATCH($A1931,VarKey,0))&amp;AF$5</f>
        <v/>
      </c>
      <c r="AG1931" s="37">
        <f>$D1931*($E1931*AG$321+$F1931*AG$324)</f>
        <v/>
      </c>
      <c r="AH1931" s="32">
        <f>$D1931*($E1931*AH$321+$F1931*AH$324)</f>
        <v/>
      </c>
      <c r="AI1931" s="32">
        <f>$D1931*($E1931*AI$321+$F1931*AI$324)</f>
        <v/>
      </c>
      <c r="AJ1931" s="32">
        <f>$D1931*($E1931*AJ$321+$F1931*AJ$324)</f>
        <v/>
      </c>
      <c r="AK1931" s="32">
        <f>$D1931*($E1931*AK$321+$F1931*AK$324)</f>
        <v/>
      </c>
      <c r="AL1931" s="32">
        <f>$D1931*($E1931*AL$321+$F1931*AL$324)</f>
        <v/>
      </c>
      <c r="AM1931" s="32">
        <f>$D1931*($E1931*AM$321+$F1931*AM$324)</f>
        <v/>
      </c>
      <c r="AN1931" s="32">
        <f>$D1931*($E1931*AN$321+$F1931*AN$324)</f>
        <v/>
      </c>
      <c r="AO1931" s="32">
        <f>$D1931*($E1931*AO$321+$F1931*AO$324)</f>
        <v/>
      </c>
      <c r="AP1931" s="32">
        <f>$D1931*($E1931*AP$321+$F1931*AP$324)</f>
        <v/>
      </c>
      <c r="AQ1931" s="32">
        <f>$D1931*($E1931*AQ$321+$F1931*AQ$324)</f>
        <v/>
      </c>
      <c r="AR1931" s="32">
        <f>$D1931*($E1931*AR$321+$F1931*AR$324)</f>
        <v/>
      </c>
      <c r="AS1931" s="32">
        <f>$D1931*($E1931*AS$321+$F1931*AS$324)</f>
        <v/>
      </c>
      <c r="AT1931" s="32">
        <f>$D1931*($E1931*AT$321+$F1931*AT$324)</f>
        <v/>
      </c>
      <c r="AU1931" s="32">
        <f>$D1931*($E1931*AU$321+$F1931*AU$324)</f>
        <v/>
      </c>
      <c r="AV1931" s="32">
        <f>$D1931*($E1931*AV$321+$F1931*AV$324)</f>
        <v/>
      </c>
      <c r="AW1931" s="32">
        <f>$D1931*($E1931*AW$321+$F1931*AW$324)</f>
        <v/>
      </c>
      <c r="AX1931" s="32">
        <f>$D1931*($E1931*AX$321+$F1931*AX$324)</f>
        <v/>
      </c>
      <c r="AY1931" s="32">
        <f>$D1931*($E1931*AY$321+$F1931*AY$324)</f>
        <v/>
      </c>
    </row>
    <row r="1932" hidden="1" outlineLevel="2">
      <c r="A1932" s="14" t="inlineStr">
        <is>
          <t>xcp</t>
        </is>
      </c>
      <c r="B1932" s="14" t="inlineStr">
        <is>
          <t>bio</t>
        </is>
      </c>
      <c r="C1932" s="14" t="inlineStr">
        <is>
          <t>mch</t>
        </is>
      </c>
      <c r="D1932" s="32">
        <f>INDEX(Inputs!$W$5:$W$132,MATCH($B1932&amp;"|"&amp;$C1932,Inputs!$A$5:$A$132,0))</f>
        <v/>
      </c>
      <c r="E1932" s="32">
        <f>INDEX(Inputs!$Z$5:$Z$132,MATCH($B1932&amp;"|"&amp;$C1932,Inputs!$A$5:$A$132,0))</f>
        <v/>
      </c>
      <c r="F1932" s="32">
        <f>INDEX(Inputs!$AA$5:$AA$132,MATCH($B1932&amp;"|"&amp;$C1932,Inputs!$A$5:$A$132,0))</f>
        <v/>
      </c>
      <c r="G1932" s="36" t="n"/>
      <c r="H1932" s="14">
        <f>INDEX(VarLab,MATCH($A1932,VarKey,0))&amp;INDEX(MemLab,MATCH($C1932&amp;"|"&amp;$B1932,MemKey,0))</f>
        <v/>
      </c>
      <c r="I1932" s="14">
        <f>INDEX(VarUnit,MATCH($A1932,VarKey,0))</f>
        <v/>
      </c>
      <c r="J1932" s="14">
        <f>INDEX(VarSrc,MATCH($A1932,VarKey,0))</f>
        <v/>
      </c>
      <c r="K1932" s="11">
        <f>CodePrefix&amp;$A1932&amp;IF($C1932="","","."&amp;$C1932&amp;"."&amp;$B1932)&amp;INDEX(VarEnd,MATCH($A1932,VarKey,0))&amp;K$5</f>
        <v/>
      </c>
      <c r="L1932" s="37">
        <f>$D1932*($E1932*L$321+$F1932*L$324)</f>
        <v/>
      </c>
      <c r="M1932" s="32">
        <f>$D1932*($E1932*M$321+$F1932*M$324)</f>
        <v/>
      </c>
      <c r="N1932" s="32">
        <f>$D1932*($E1932*N$321+$F1932*N$324)</f>
        <v/>
      </c>
      <c r="O1932" s="32">
        <f>$D1932*($E1932*O$321+$F1932*O$324)</f>
        <v/>
      </c>
      <c r="P1932" s="32">
        <f>$D1932*($E1932*P$321+$F1932*P$324)</f>
        <v/>
      </c>
      <c r="Q1932" s="32">
        <f>$D1932*($E1932*Q$321+$F1932*Q$324)</f>
        <v/>
      </c>
      <c r="R1932" s="32">
        <f>$D1932*($E1932*R$321+$F1932*R$324)</f>
        <v/>
      </c>
      <c r="S1932" s="32">
        <f>$D1932*($E1932*S$321+$F1932*S$324)</f>
        <v/>
      </c>
      <c r="T1932" s="32">
        <f>$D1932*($E1932*T$321+$F1932*T$324)</f>
        <v/>
      </c>
      <c r="U1932" s="32">
        <f>$D1932*($E1932*U$321+$F1932*U$324)</f>
        <v/>
      </c>
      <c r="V1932" s="32">
        <f>$D1932*($E1932*V$321+$F1932*V$324)</f>
        <v/>
      </c>
      <c r="W1932" s="32">
        <f>$D1932*($E1932*W$321+$F1932*W$324)</f>
        <v/>
      </c>
      <c r="X1932" s="32">
        <f>$D1932*($E1932*X$321+$F1932*X$324)</f>
        <v/>
      </c>
      <c r="Y1932" s="32">
        <f>$D1932*($E1932*Y$321+$F1932*Y$324)</f>
        <v/>
      </c>
      <c r="Z1932" s="32">
        <f>$D1932*($E1932*Z$321+$F1932*Z$324)</f>
        <v/>
      </c>
      <c r="AA1932" s="32">
        <f>$D1932*($E1932*AA$321+$F1932*AA$324)</f>
        <v/>
      </c>
      <c r="AB1932" s="32">
        <f>$D1932*($E1932*AB$321+$F1932*AB$324)</f>
        <v/>
      </c>
      <c r="AC1932" s="32">
        <f>$D1932*($E1932*AC$321+$F1932*AC$324)</f>
        <v/>
      </c>
      <c r="AD1932" s="32">
        <f>$D1932*($E1932*AD$321+$F1932*AD$324)</f>
        <v/>
      </c>
      <c r="AF1932" s="11">
        <f>CodePrefix&amp;$A1932&amp;IF($C1932="","","."&amp;$C1932&amp;"."&amp;$B1932)&amp;INDEX(VarEnd,MATCH($A1932,VarKey,0))&amp;AF$5</f>
        <v/>
      </c>
      <c r="AG1932" s="37">
        <f>$D1932*($E1932*AG$321+$F1932*AG$324)</f>
        <v/>
      </c>
      <c r="AH1932" s="32">
        <f>$D1932*($E1932*AH$321+$F1932*AH$324)</f>
        <v/>
      </c>
      <c r="AI1932" s="32">
        <f>$D1932*($E1932*AI$321+$F1932*AI$324)</f>
        <v/>
      </c>
      <c r="AJ1932" s="32">
        <f>$D1932*($E1932*AJ$321+$F1932*AJ$324)</f>
        <v/>
      </c>
      <c r="AK1932" s="32">
        <f>$D1932*($E1932*AK$321+$F1932*AK$324)</f>
        <v/>
      </c>
      <c r="AL1932" s="32">
        <f>$D1932*($E1932*AL$321+$F1932*AL$324)</f>
        <v/>
      </c>
      <c r="AM1932" s="32">
        <f>$D1932*($E1932*AM$321+$F1932*AM$324)</f>
        <v/>
      </c>
      <c r="AN1932" s="32">
        <f>$D1932*($E1932*AN$321+$F1932*AN$324)</f>
        <v/>
      </c>
      <c r="AO1932" s="32">
        <f>$D1932*($E1932*AO$321+$F1932*AO$324)</f>
        <v/>
      </c>
      <c r="AP1932" s="32">
        <f>$D1932*($E1932*AP$321+$F1932*AP$324)</f>
        <v/>
      </c>
      <c r="AQ1932" s="32">
        <f>$D1932*($E1932*AQ$321+$F1932*AQ$324)</f>
        <v/>
      </c>
      <c r="AR1932" s="32">
        <f>$D1932*($E1932*AR$321+$F1932*AR$324)</f>
        <v/>
      </c>
      <c r="AS1932" s="32">
        <f>$D1932*($E1932*AS$321+$F1932*AS$324)</f>
        <v/>
      </c>
      <c r="AT1932" s="32">
        <f>$D1932*($E1932*AT$321+$F1932*AT$324)</f>
        <v/>
      </c>
      <c r="AU1932" s="32">
        <f>$D1932*($E1932*AU$321+$F1932*AU$324)</f>
        <v/>
      </c>
      <c r="AV1932" s="32">
        <f>$D1932*($E1932*AV$321+$F1932*AV$324)</f>
        <v/>
      </c>
      <c r="AW1932" s="32">
        <f>$D1932*($E1932*AW$321+$F1932*AW$324)</f>
        <v/>
      </c>
      <c r="AX1932" s="32">
        <f>$D1932*($E1932*AX$321+$F1932*AX$324)</f>
        <v/>
      </c>
      <c r="AY1932" s="32">
        <f>$D1932*($E1932*AY$321+$F1932*AY$324)</f>
        <v/>
      </c>
    </row>
    <row r="1933" hidden="1" outlineLevel="2"/>
    <row r="1934" hidden="1" outlineLevel="2">
      <c r="A1934" s="14" t="inlineStr">
        <is>
          <t>xcpd</t>
        </is>
      </c>
      <c r="B1934" s="14" t="inlineStr">
        <is>
          <t>coa</t>
        </is>
      </c>
      <c r="C1934" s="14" t="inlineStr">
        <is>
          <t>mch</t>
        </is>
      </c>
      <c r="D1934" s="32">
        <f>INDEX(Inputs!$W$5:$W$132,MATCH($B1934&amp;"|"&amp;$C1934,Inputs!$A$5:$A$132,0))</f>
        <v/>
      </c>
      <c r="E1934" s="32">
        <f>INDEX(Inputs!$Z$5:$Z$132,MATCH($B1934&amp;"|"&amp;$C1934,Inputs!$A$5:$A$132,0))</f>
        <v/>
      </c>
      <c r="F1934" s="32">
        <f>INDEX(Inputs!$AA$5:$AA$132,MATCH($B1934&amp;"|"&amp;$C1934,Inputs!$A$5:$A$132,0))</f>
        <v/>
      </c>
      <c r="G1934" s="36" t="n"/>
      <c r="H1934" s="14">
        <f>INDEX(VarLab,MATCH($A1934,VarKey,0))&amp;INDEX(MemLab,MATCH($C1934&amp;"|"&amp;$B1934,MemKey,0))</f>
        <v/>
      </c>
      <c r="I1934" s="14">
        <f>INDEX(VarUnit,MATCH($A1934,VarKey,0))</f>
        <v/>
      </c>
      <c r="J1934" s="14">
        <f>INDEX(VarSrc,MATCH($A1934,VarKey,0))</f>
        <v/>
      </c>
      <c r="K1934" s="11">
        <f>CodePrefix&amp;$A1934&amp;IF($C1934="","","."&amp;$C1934&amp;"."&amp;$B1934)&amp;INDEX(VarEnd,MATCH($A1934,VarKey,0))&amp;K$5</f>
        <v/>
      </c>
      <c r="L1934" s="37">
        <f>$D1934*($E1934*(L$321-L$322)+$F1934*(L$324-L$325))</f>
        <v/>
      </c>
      <c r="M1934" s="32">
        <f>$D1934*($E1934*(M$321-M$322)+$F1934*(M$324-M$325))</f>
        <v/>
      </c>
      <c r="N1934" s="32">
        <f>$D1934*($E1934*(N$321-N$322)+$F1934*(N$324-N$325))</f>
        <v/>
      </c>
      <c r="O1934" s="32">
        <f>$D1934*($E1934*(O$321-O$322)+$F1934*(O$324-O$325))</f>
        <v/>
      </c>
      <c r="P1934" s="32">
        <f>$D1934*($E1934*(P$321-P$322)+$F1934*(P$324-P$325))</f>
        <v/>
      </c>
      <c r="Q1934" s="32">
        <f>$D1934*($E1934*(Q$321-Q$322)+$F1934*(Q$324-Q$325))</f>
        <v/>
      </c>
      <c r="R1934" s="32">
        <f>$D1934*($E1934*(R$321-R$322)+$F1934*(R$324-R$325))</f>
        <v/>
      </c>
      <c r="S1934" s="32">
        <f>$D1934*($E1934*(S$321-S$322)+$F1934*(S$324-S$325))</f>
        <v/>
      </c>
      <c r="T1934" s="32">
        <f>$D1934*($E1934*(T$321-T$322)+$F1934*(T$324-T$325))</f>
        <v/>
      </c>
      <c r="U1934" s="32">
        <f>$D1934*($E1934*(U$321-U$322)+$F1934*(U$324-U$325))</f>
        <v/>
      </c>
      <c r="V1934" s="32">
        <f>$D1934*($E1934*(V$321-V$322)+$F1934*(V$324-V$325))</f>
        <v/>
      </c>
      <c r="W1934" s="32">
        <f>$D1934*($E1934*(W$321-W$322)+$F1934*(W$324-W$325))</f>
        <v/>
      </c>
      <c r="X1934" s="32">
        <f>$D1934*($E1934*(X$321-X$322)+$F1934*(X$324-X$325))</f>
        <v/>
      </c>
      <c r="Y1934" s="32">
        <f>$D1934*($E1934*(Y$321-Y$322)+$F1934*(Y$324-Y$325))</f>
        <v/>
      </c>
      <c r="Z1934" s="32">
        <f>$D1934*($E1934*(Z$321-Z$322)+$F1934*(Z$324-Z$325))</f>
        <v/>
      </c>
      <c r="AA1934" s="32">
        <f>$D1934*($E1934*(AA$321-AA$322)+$F1934*(AA$324-AA$325))</f>
        <v/>
      </c>
      <c r="AB1934" s="32">
        <f>$D1934*($E1934*(AB$321-AB$322)+$F1934*(AB$324-AB$325))</f>
        <v/>
      </c>
      <c r="AC1934" s="32">
        <f>$D1934*($E1934*(AC$321-AC$322)+$F1934*(AC$324-AC$325))</f>
        <v/>
      </c>
      <c r="AD1934" s="32">
        <f>$D1934*($E1934*(AD$321-AD$322)+$F1934*(AD$324-AD$325))</f>
        <v/>
      </c>
      <c r="AF1934" s="11">
        <f>CodePrefix&amp;$A1934&amp;IF($C1934="","","."&amp;$C1934&amp;"."&amp;$B1934)&amp;INDEX(VarEnd,MATCH($A1934,VarKey,0))&amp;AF$5</f>
        <v/>
      </c>
      <c r="AG1934" s="37">
        <f>$D1934*($E1934*(AG$321-AG$322)+$F1934*(AG$324-AG$325))</f>
        <v/>
      </c>
      <c r="AH1934" s="32">
        <f>$D1934*($E1934*(AH$321-AH$322)+$F1934*(AH$324-AH$325))</f>
        <v/>
      </c>
      <c r="AI1934" s="32">
        <f>$D1934*($E1934*(AI$321-AI$322)+$F1934*(AI$324-AI$325))</f>
        <v/>
      </c>
      <c r="AJ1934" s="32">
        <f>$D1934*($E1934*(AJ$321-AJ$322)+$F1934*(AJ$324-AJ$325))</f>
        <v/>
      </c>
      <c r="AK1934" s="32">
        <f>$D1934*($E1934*(AK$321-AK$322)+$F1934*(AK$324-AK$325))</f>
        <v/>
      </c>
      <c r="AL1934" s="32">
        <f>$D1934*($E1934*(AL$321-AL$322)+$F1934*(AL$324-AL$325))</f>
        <v/>
      </c>
      <c r="AM1934" s="32">
        <f>$D1934*($E1934*(AM$321-AM$322)+$F1934*(AM$324-AM$325))</f>
        <v/>
      </c>
      <c r="AN1934" s="32">
        <f>$D1934*($E1934*(AN$321-AN$322)+$F1934*(AN$324-AN$325))</f>
        <v/>
      </c>
      <c r="AO1934" s="32">
        <f>$D1934*($E1934*(AO$321-AO$322)+$F1934*(AO$324-AO$325))</f>
        <v/>
      </c>
      <c r="AP1934" s="32">
        <f>$D1934*($E1934*(AP$321-AP$322)+$F1934*(AP$324-AP$325))</f>
        <v/>
      </c>
      <c r="AQ1934" s="32">
        <f>$D1934*($E1934*(AQ$321-AQ$322)+$F1934*(AQ$324-AQ$325))</f>
        <v/>
      </c>
      <c r="AR1934" s="32">
        <f>$D1934*($E1934*(AR$321-AR$322)+$F1934*(AR$324-AR$325))</f>
        <v/>
      </c>
      <c r="AS1934" s="32">
        <f>$D1934*($E1934*(AS$321-AS$322)+$F1934*(AS$324-AS$325))</f>
        <v/>
      </c>
      <c r="AT1934" s="32">
        <f>$D1934*($E1934*(AT$321-AT$322)+$F1934*(AT$324-AT$325))</f>
        <v/>
      </c>
      <c r="AU1934" s="32">
        <f>$D1934*($E1934*(AU$321-AU$322)+$F1934*(AU$324-AU$325))</f>
        <v/>
      </c>
      <c r="AV1934" s="32">
        <f>$D1934*($E1934*(AV$321-AV$322)+$F1934*(AV$324-AV$325))</f>
        <v/>
      </c>
      <c r="AW1934" s="32">
        <f>$D1934*($E1934*(AW$321-AW$322)+$F1934*(AW$324-AW$325))</f>
        <v/>
      </c>
      <c r="AX1934" s="32">
        <f>$D1934*($E1934*(AX$321-AX$322)+$F1934*(AX$324-AX$325))</f>
        <v/>
      </c>
      <c r="AY1934" s="32">
        <f>$D1934*($E1934*(AY$321-AY$322)+$F1934*(AY$324-AY$325))</f>
        <v/>
      </c>
    </row>
    <row r="1935" hidden="1" outlineLevel="2">
      <c r="A1935" s="14" t="inlineStr">
        <is>
          <t>xcpd</t>
        </is>
      </c>
      <c r="B1935" s="14" t="inlineStr">
        <is>
          <t>nga</t>
        </is>
      </c>
      <c r="C1935" s="14" t="inlineStr">
        <is>
          <t>mch</t>
        </is>
      </c>
      <c r="D1935" s="32">
        <f>INDEX(Inputs!$W$5:$W$132,MATCH($B1935&amp;"|"&amp;$C1935,Inputs!$A$5:$A$132,0))</f>
        <v/>
      </c>
      <c r="E1935" s="32">
        <f>INDEX(Inputs!$Z$5:$Z$132,MATCH($B1935&amp;"|"&amp;$C1935,Inputs!$A$5:$A$132,0))</f>
        <v/>
      </c>
      <c r="F1935" s="32">
        <f>INDEX(Inputs!$AA$5:$AA$132,MATCH($B1935&amp;"|"&amp;$C1935,Inputs!$A$5:$A$132,0))</f>
        <v/>
      </c>
      <c r="G1935" s="36" t="n"/>
      <c r="H1935" s="14">
        <f>INDEX(VarLab,MATCH($A1935,VarKey,0))&amp;INDEX(MemLab,MATCH($C1935&amp;"|"&amp;$B1935,MemKey,0))</f>
        <v/>
      </c>
      <c r="I1935" s="14">
        <f>INDEX(VarUnit,MATCH($A1935,VarKey,0))</f>
        <v/>
      </c>
      <c r="J1935" s="14">
        <f>INDEX(VarSrc,MATCH($A1935,VarKey,0))</f>
        <v/>
      </c>
      <c r="K1935" s="11">
        <f>CodePrefix&amp;$A1935&amp;IF($C1935="","","."&amp;$C1935&amp;"."&amp;$B1935)&amp;INDEX(VarEnd,MATCH($A1935,VarKey,0))&amp;K$5</f>
        <v/>
      </c>
      <c r="L1935" s="37">
        <f>$D1935*($E1935*(L$321-L$322)+$F1935*(L$324-L$325))</f>
        <v/>
      </c>
      <c r="M1935" s="32">
        <f>$D1935*($E1935*(M$321-M$322)+$F1935*(M$324-M$325))</f>
        <v/>
      </c>
      <c r="N1935" s="32">
        <f>$D1935*($E1935*(N$321-N$322)+$F1935*(N$324-N$325))</f>
        <v/>
      </c>
      <c r="O1935" s="32">
        <f>$D1935*($E1935*(O$321-O$322)+$F1935*(O$324-O$325))</f>
        <v/>
      </c>
      <c r="P1935" s="32">
        <f>$D1935*($E1935*(P$321-P$322)+$F1935*(P$324-P$325))</f>
        <v/>
      </c>
      <c r="Q1935" s="32">
        <f>$D1935*($E1935*(Q$321-Q$322)+$F1935*(Q$324-Q$325))</f>
        <v/>
      </c>
      <c r="R1935" s="32">
        <f>$D1935*($E1935*(R$321-R$322)+$F1935*(R$324-R$325))</f>
        <v/>
      </c>
      <c r="S1935" s="32">
        <f>$D1935*($E1935*(S$321-S$322)+$F1935*(S$324-S$325))</f>
        <v/>
      </c>
      <c r="T1935" s="32">
        <f>$D1935*($E1935*(T$321-T$322)+$F1935*(T$324-T$325))</f>
        <v/>
      </c>
      <c r="U1935" s="32">
        <f>$D1935*($E1935*(U$321-U$322)+$F1935*(U$324-U$325))</f>
        <v/>
      </c>
      <c r="V1935" s="32">
        <f>$D1935*($E1935*(V$321-V$322)+$F1935*(V$324-V$325))</f>
        <v/>
      </c>
      <c r="W1935" s="32">
        <f>$D1935*($E1935*(W$321-W$322)+$F1935*(W$324-W$325))</f>
        <v/>
      </c>
      <c r="X1935" s="32">
        <f>$D1935*($E1935*(X$321-X$322)+$F1935*(X$324-X$325))</f>
        <v/>
      </c>
      <c r="Y1935" s="32">
        <f>$D1935*($E1935*(Y$321-Y$322)+$F1935*(Y$324-Y$325))</f>
        <v/>
      </c>
      <c r="Z1935" s="32">
        <f>$D1935*($E1935*(Z$321-Z$322)+$F1935*(Z$324-Z$325))</f>
        <v/>
      </c>
      <c r="AA1935" s="32">
        <f>$D1935*($E1935*(AA$321-AA$322)+$F1935*(AA$324-AA$325))</f>
        <v/>
      </c>
      <c r="AB1935" s="32">
        <f>$D1935*($E1935*(AB$321-AB$322)+$F1935*(AB$324-AB$325))</f>
        <v/>
      </c>
      <c r="AC1935" s="32">
        <f>$D1935*($E1935*(AC$321-AC$322)+$F1935*(AC$324-AC$325))</f>
        <v/>
      </c>
      <c r="AD1935" s="32">
        <f>$D1935*($E1935*(AD$321-AD$322)+$F1935*(AD$324-AD$325))</f>
        <v/>
      </c>
      <c r="AF1935" s="11">
        <f>CodePrefix&amp;$A1935&amp;IF($C1935="","","."&amp;$C1935&amp;"."&amp;$B1935)&amp;INDEX(VarEnd,MATCH($A1935,VarKey,0))&amp;AF$5</f>
        <v/>
      </c>
      <c r="AG1935" s="37">
        <f>$D1935*($E1935*(AG$321-AG$322)+$F1935*(AG$324-AG$325))</f>
        <v/>
      </c>
      <c r="AH1935" s="32">
        <f>$D1935*($E1935*(AH$321-AH$322)+$F1935*(AH$324-AH$325))</f>
        <v/>
      </c>
      <c r="AI1935" s="32">
        <f>$D1935*($E1935*(AI$321-AI$322)+$F1935*(AI$324-AI$325))</f>
        <v/>
      </c>
      <c r="AJ1935" s="32">
        <f>$D1935*($E1935*(AJ$321-AJ$322)+$F1935*(AJ$324-AJ$325))</f>
        <v/>
      </c>
      <c r="AK1935" s="32">
        <f>$D1935*($E1935*(AK$321-AK$322)+$F1935*(AK$324-AK$325))</f>
        <v/>
      </c>
      <c r="AL1935" s="32">
        <f>$D1935*($E1935*(AL$321-AL$322)+$F1935*(AL$324-AL$325))</f>
        <v/>
      </c>
      <c r="AM1935" s="32">
        <f>$D1935*($E1935*(AM$321-AM$322)+$F1935*(AM$324-AM$325))</f>
        <v/>
      </c>
      <c r="AN1935" s="32">
        <f>$D1935*($E1935*(AN$321-AN$322)+$F1935*(AN$324-AN$325))</f>
        <v/>
      </c>
      <c r="AO1935" s="32">
        <f>$D1935*($E1935*(AO$321-AO$322)+$F1935*(AO$324-AO$325))</f>
        <v/>
      </c>
      <c r="AP1935" s="32">
        <f>$D1935*($E1935*(AP$321-AP$322)+$F1935*(AP$324-AP$325))</f>
        <v/>
      </c>
      <c r="AQ1935" s="32">
        <f>$D1935*($E1935*(AQ$321-AQ$322)+$F1935*(AQ$324-AQ$325))</f>
        <v/>
      </c>
      <c r="AR1935" s="32">
        <f>$D1935*($E1935*(AR$321-AR$322)+$F1935*(AR$324-AR$325))</f>
        <v/>
      </c>
      <c r="AS1935" s="32">
        <f>$D1935*($E1935*(AS$321-AS$322)+$F1935*(AS$324-AS$325))</f>
        <v/>
      </c>
      <c r="AT1935" s="32">
        <f>$D1935*($E1935*(AT$321-AT$322)+$F1935*(AT$324-AT$325))</f>
        <v/>
      </c>
      <c r="AU1935" s="32">
        <f>$D1935*($E1935*(AU$321-AU$322)+$F1935*(AU$324-AU$325))</f>
        <v/>
      </c>
      <c r="AV1935" s="32">
        <f>$D1935*($E1935*(AV$321-AV$322)+$F1935*(AV$324-AV$325))</f>
        <v/>
      </c>
      <c r="AW1935" s="32">
        <f>$D1935*($E1935*(AW$321-AW$322)+$F1935*(AW$324-AW$325))</f>
        <v/>
      </c>
      <c r="AX1935" s="32">
        <f>$D1935*($E1935*(AX$321-AX$322)+$F1935*(AX$324-AX$325))</f>
        <v/>
      </c>
      <c r="AY1935" s="32">
        <f>$D1935*($E1935*(AY$321-AY$322)+$F1935*(AY$324-AY$325))</f>
        <v/>
      </c>
    </row>
    <row r="1936" hidden="1" outlineLevel="2">
      <c r="A1936" s="14" t="inlineStr">
        <is>
          <t>xcpd</t>
        </is>
      </c>
      <c r="B1936" s="14" t="inlineStr">
        <is>
          <t>gso</t>
        </is>
      </c>
      <c r="C1936" s="14" t="inlineStr">
        <is>
          <t>mch</t>
        </is>
      </c>
      <c r="D1936" s="32">
        <f>INDEX(Inputs!$W$5:$W$132,MATCH($B1936&amp;"|"&amp;$C1936,Inputs!$A$5:$A$132,0))</f>
        <v/>
      </c>
      <c r="E1936" s="32">
        <f>INDEX(Inputs!$Z$5:$Z$132,MATCH($B1936&amp;"|"&amp;$C1936,Inputs!$A$5:$A$132,0))</f>
        <v/>
      </c>
      <c r="F1936" s="32">
        <f>INDEX(Inputs!$AA$5:$AA$132,MATCH($B1936&amp;"|"&amp;$C1936,Inputs!$A$5:$A$132,0))</f>
        <v/>
      </c>
      <c r="G1936" s="36" t="n"/>
      <c r="H1936" s="14">
        <f>INDEX(VarLab,MATCH($A1936,VarKey,0))&amp;INDEX(MemLab,MATCH($C1936&amp;"|"&amp;$B1936,MemKey,0))</f>
        <v/>
      </c>
      <c r="I1936" s="14">
        <f>INDEX(VarUnit,MATCH($A1936,VarKey,0))</f>
        <v/>
      </c>
      <c r="J1936" s="14">
        <f>INDEX(VarSrc,MATCH($A1936,VarKey,0))</f>
        <v/>
      </c>
      <c r="K1936" s="11">
        <f>CodePrefix&amp;$A1936&amp;IF($C1936="","","."&amp;$C1936&amp;"."&amp;$B1936)&amp;INDEX(VarEnd,MATCH($A1936,VarKey,0))&amp;K$5</f>
        <v/>
      </c>
      <c r="L1936" s="37">
        <f>$D1936*($E1936*(L$321-L$322)+$F1936*(L$324-L$325))</f>
        <v/>
      </c>
      <c r="M1936" s="32">
        <f>$D1936*($E1936*(M$321-M$322)+$F1936*(M$324-M$325))</f>
        <v/>
      </c>
      <c r="N1936" s="32">
        <f>$D1936*($E1936*(N$321-N$322)+$F1936*(N$324-N$325))</f>
        <v/>
      </c>
      <c r="O1936" s="32">
        <f>$D1936*($E1936*(O$321-O$322)+$F1936*(O$324-O$325))</f>
        <v/>
      </c>
      <c r="P1936" s="32">
        <f>$D1936*($E1936*(P$321-P$322)+$F1936*(P$324-P$325))</f>
        <v/>
      </c>
      <c r="Q1936" s="32">
        <f>$D1936*($E1936*(Q$321-Q$322)+$F1936*(Q$324-Q$325))</f>
        <v/>
      </c>
      <c r="R1936" s="32">
        <f>$D1936*($E1936*(R$321-R$322)+$F1936*(R$324-R$325))</f>
        <v/>
      </c>
      <c r="S1936" s="32">
        <f>$D1936*($E1936*(S$321-S$322)+$F1936*(S$324-S$325))</f>
        <v/>
      </c>
      <c r="T1936" s="32">
        <f>$D1936*($E1936*(T$321-T$322)+$F1936*(T$324-T$325))</f>
        <v/>
      </c>
      <c r="U1936" s="32">
        <f>$D1936*($E1936*(U$321-U$322)+$F1936*(U$324-U$325))</f>
        <v/>
      </c>
      <c r="V1936" s="32">
        <f>$D1936*($E1936*(V$321-V$322)+$F1936*(V$324-V$325))</f>
        <v/>
      </c>
      <c r="W1936" s="32">
        <f>$D1936*($E1936*(W$321-W$322)+$F1936*(W$324-W$325))</f>
        <v/>
      </c>
      <c r="X1936" s="32">
        <f>$D1936*($E1936*(X$321-X$322)+$F1936*(X$324-X$325))</f>
        <v/>
      </c>
      <c r="Y1936" s="32">
        <f>$D1936*($E1936*(Y$321-Y$322)+$F1936*(Y$324-Y$325))</f>
        <v/>
      </c>
      <c r="Z1936" s="32">
        <f>$D1936*($E1936*(Z$321-Z$322)+$F1936*(Z$324-Z$325))</f>
        <v/>
      </c>
      <c r="AA1936" s="32">
        <f>$D1936*($E1936*(AA$321-AA$322)+$F1936*(AA$324-AA$325))</f>
        <v/>
      </c>
      <c r="AB1936" s="32">
        <f>$D1936*($E1936*(AB$321-AB$322)+$F1936*(AB$324-AB$325))</f>
        <v/>
      </c>
      <c r="AC1936" s="32">
        <f>$D1936*($E1936*(AC$321-AC$322)+$F1936*(AC$324-AC$325))</f>
        <v/>
      </c>
      <c r="AD1936" s="32">
        <f>$D1936*($E1936*(AD$321-AD$322)+$F1936*(AD$324-AD$325))</f>
        <v/>
      </c>
      <c r="AF1936" s="11">
        <f>CodePrefix&amp;$A1936&amp;IF($C1936="","","."&amp;$C1936&amp;"."&amp;$B1936)&amp;INDEX(VarEnd,MATCH($A1936,VarKey,0))&amp;AF$5</f>
        <v/>
      </c>
      <c r="AG1936" s="37">
        <f>$D1936*($E1936*(AG$321-AG$322)+$F1936*(AG$324-AG$325))</f>
        <v/>
      </c>
      <c r="AH1936" s="32">
        <f>$D1936*($E1936*(AH$321-AH$322)+$F1936*(AH$324-AH$325))</f>
        <v/>
      </c>
      <c r="AI1936" s="32">
        <f>$D1936*($E1936*(AI$321-AI$322)+$F1936*(AI$324-AI$325))</f>
        <v/>
      </c>
      <c r="AJ1936" s="32">
        <f>$D1936*($E1936*(AJ$321-AJ$322)+$F1936*(AJ$324-AJ$325))</f>
        <v/>
      </c>
      <c r="AK1936" s="32">
        <f>$D1936*($E1936*(AK$321-AK$322)+$F1936*(AK$324-AK$325))</f>
        <v/>
      </c>
      <c r="AL1936" s="32">
        <f>$D1936*($E1936*(AL$321-AL$322)+$F1936*(AL$324-AL$325))</f>
        <v/>
      </c>
      <c r="AM1936" s="32">
        <f>$D1936*($E1936*(AM$321-AM$322)+$F1936*(AM$324-AM$325))</f>
        <v/>
      </c>
      <c r="AN1936" s="32">
        <f>$D1936*($E1936*(AN$321-AN$322)+$F1936*(AN$324-AN$325))</f>
        <v/>
      </c>
      <c r="AO1936" s="32">
        <f>$D1936*($E1936*(AO$321-AO$322)+$F1936*(AO$324-AO$325))</f>
        <v/>
      </c>
      <c r="AP1936" s="32">
        <f>$D1936*($E1936*(AP$321-AP$322)+$F1936*(AP$324-AP$325))</f>
        <v/>
      </c>
      <c r="AQ1936" s="32">
        <f>$D1936*($E1936*(AQ$321-AQ$322)+$F1936*(AQ$324-AQ$325))</f>
        <v/>
      </c>
      <c r="AR1936" s="32">
        <f>$D1936*($E1936*(AR$321-AR$322)+$F1936*(AR$324-AR$325))</f>
        <v/>
      </c>
      <c r="AS1936" s="32">
        <f>$D1936*($E1936*(AS$321-AS$322)+$F1936*(AS$324-AS$325))</f>
        <v/>
      </c>
      <c r="AT1936" s="32">
        <f>$D1936*($E1936*(AT$321-AT$322)+$F1936*(AT$324-AT$325))</f>
        <v/>
      </c>
      <c r="AU1936" s="32">
        <f>$D1936*($E1936*(AU$321-AU$322)+$F1936*(AU$324-AU$325))</f>
        <v/>
      </c>
      <c r="AV1936" s="32">
        <f>$D1936*($E1936*(AV$321-AV$322)+$F1936*(AV$324-AV$325))</f>
        <v/>
      </c>
      <c r="AW1936" s="32">
        <f>$D1936*($E1936*(AW$321-AW$322)+$F1936*(AW$324-AW$325))</f>
        <v/>
      </c>
      <c r="AX1936" s="32">
        <f>$D1936*($E1936*(AX$321-AX$322)+$F1936*(AX$324-AX$325))</f>
        <v/>
      </c>
      <c r="AY1936" s="32">
        <f>$D1936*($E1936*(AY$321-AY$322)+$F1936*(AY$324-AY$325))</f>
        <v/>
      </c>
    </row>
    <row r="1937" hidden="1" outlineLevel="2">
      <c r="A1937" s="14" t="inlineStr">
        <is>
          <t>xcpd</t>
        </is>
      </c>
      <c r="B1937" s="14" t="inlineStr">
        <is>
          <t>die</t>
        </is>
      </c>
      <c r="C1937" s="14" t="inlineStr">
        <is>
          <t>mch</t>
        </is>
      </c>
      <c r="D1937" s="32">
        <f>INDEX(Inputs!$W$5:$W$132,MATCH($B1937&amp;"|"&amp;$C1937,Inputs!$A$5:$A$132,0))</f>
        <v/>
      </c>
      <c r="E1937" s="32">
        <f>INDEX(Inputs!$Z$5:$Z$132,MATCH($B1937&amp;"|"&amp;$C1937,Inputs!$A$5:$A$132,0))</f>
        <v/>
      </c>
      <c r="F1937" s="32">
        <f>INDEX(Inputs!$AA$5:$AA$132,MATCH($B1937&amp;"|"&amp;$C1937,Inputs!$A$5:$A$132,0))</f>
        <v/>
      </c>
      <c r="G1937" s="36" t="n"/>
      <c r="H1937" s="14">
        <f>INDEX(VarLab,MATCH($A1937,VarKey,0))&amp;INDEX(MemLab,MATCH($C1937&amp;"|"&amp;$B1937,MemKey,0))</f>
        <v/>
      </c>
      <c r="I1937" s="14">
        <f>INDEX(VarUnit,MATCH($A1937,VarKey,0))</f>
        <v/>
      </c>
      <c r="J1937" s="14">
        <f>INDEX(VarSrc,MATCH($A1937,VarKey,0))</f>
        <v/>
      </c>
      <c r="K1937" s="11">
        <f>CodePrefix&amp;$A1937&amp;IF($C1937="","","."&amp;$C1937&amp;"."&amp;$B1937)&amp;INDEX(VarEnd,MATCH($A1937,VarKey,0))&amp;K$5</f>
        <v/>
      </c>
      <c r="L1937" s="37">
        <f>$D1937*($E1937*(L$321-L$322)+$F1937*(L$324-L$325))</f>
        <v/>
      </c>
      <c r="M1937" s="32">
        <f>$D1937*($E1937*(M$321-M$322)+$F1937*(M$324-M$325))</f>
        <v/>
      </c>
      <c r="N1937" s="32">
        <f>$D1937*($E1937*(N$321-N$322)+$F1937*(N$324-N$325))</f>
        <v/>
      </c>
      <c r="O1937" s="32">
        <f>$D1937*($E1937*(O$321-O$322)+$F1937*(O$324-O$325))</f>
        <v/>
      </c>
      <c r="P1937" s="32">
        <f>$D1937*($E1937*(P$321-P$322)+$F1937*(P$324-P$325))</f>
        <v/>
      </c>
      <c r="Q1937" s="32">
        <f>$D1937*($E1937*(Q$321-Q$322)+$F1937*(Q$324-Q$325))</f>
        <v/>
      </c>
      <c r="R1937" s="32">
        <f>$D1937*($E1937*(R$321-R$322)+$F1937*(R$324-R$325))</f>
        <v/>
      </c>
      <c r="S1937" s="32">
        <f>$D1937*($E1937*(S$321-S$322)+$F1937*(S$324-S$325))</f>
        <v/>
      </c>
      <c r="T1937" s="32">
        <f>$D1937*($E1937*(T$321-T$322)+$F1937*(T$324-T$325))</f>
        <v/>
      </c>
      <c r="U1937" s="32">
        <f>$D1937*($E1937*(U$321-U$322)+$F1937*(U$324-U$325))</f>
        <v/>
      </c>
      <c r="V1937" s="32">
        <f>$D1937*($E1937*(V$321-V$322)+$F1937*(V$324-V$325))</f>
        <v/>
      </c>
      <c r="W1937" s="32">
        <f>$D1937*($E1937*(W$321-W$322)+$F1937*(W$324-W$325))</f>
        <v/>
      </c>
      <c r="X1937" s="32">
        <f>$D1937*($E1937*(X$321-X$322)+$F1937*(X$324-X$325))</f>
        <v/>
      </c>
      <c r="Y1937" s="32">
        <f>$D1937*($E1937*(Y$321-Y$322)+$F1937*(Y$324-Y$325))</f>
        <v/>
      </c>
      <c r="Z1937" s="32">
        <f>$D1937*($E1937*(Z$321-Z$322)+$F1937*(Z$324-Z$325))</f>
        <v/>
      </c>
      <c r="AA1937" s="32">
        <f>$D1937*($E1937*(AA$321-AA$322)+$F1937*(AA$324-AA$325))</f>
        <v/>
      </c>
      <c r="AB1937" s="32">
        <f>$D1937*($E1937*(AB$321-AB$322)+$F1937*(AB$324-AB$325))</f>
        <v/>
      </c>
      <c r="AC1937" s="32">
        <f>$D1937*($E1937*(AC$321-AC$322)+$F1937*(AC$324-AC$325))</f>
        <v/>
      </c>
      <c r="AD1937" s="32">
        <f>$D1937*($E1937*(AD$321-AD$322)+$F1937*(AD$324-AD$325))</f>
        <v/>
      </c>
      <c r="AF1937" s="11">
        <f>CodePrefix&amp;$A1937&amp;IF($C1937="","","."&amp;$C1937&amp;"."&amp;$B1937)&amp;INDEX(VarEnd,MATCH($A1937,VarKey,0))&amp;AF$5</f>
        <v/>
      </c>
      <c r="AG1937" s="37">
        <f>$D1937*($E1937*(AG$321-AG$322)+$F1937*(AG$324-AG$325))</f>
        <v/>
      </c>
      <c r="AH1937" s="32">
        <f>$D1937*($E1937*(AH$321-AH$322)+$F1937*(AH$324-AH$325))</f>
        <v/>
      </c>
      <c r="AI1937" s="32">
        <f>$D1937*($E1937*(AI$321-AI$322)+$F1937*(AI$324-AI$325))</f>
        <v/>
      </c>
      <c r="AJ1937" s="32">
        <f>$D1937*($E1937*(AJ$321-AJ$322)+$F1937*(AJ$324-AJ$325))</f>
        <v/>
      </c>
      <c r="AK1937" s="32">
        <f>$D1937*($E1937*(AK$321-AK$322)+$F1937*(AK$324-AK$325))</f>
        <v/>
      </c>
      <c r="AL1937" s="32">
        <f>$D1937*($E1937*(AL$321-AL$322)+$F1937*(AL$324-AL$325))</f>
        <v/>
      </c>
      <c r="AM1937" s="32">
        <f>$D1937*($E1937*(AM$321-AM$322)+$F1937*(AM$324-AM$325))</f>
        <v/>
      </c>
      <c r="AN1937" s="32">
        <f>$D1937*($E1937*(AN$321-AN$322)+$F1937*(AN$324-AN$325))</f>
        <v/>
      </c>
      <c r="AO1937" s="32">
        <f>$D1937*($E1937*(AO$321-AO$322)+$F1937*(AO$324-AO$325))</f>
        <v/>
      </c>
      <c r="AP1937" s="32">
        <f>$D1937*($E1937*(AP$321-AP$322)+$F1937*(AP$324-AP$325))</f>
        <v/>
      </c>
      <c r="AQ1937" s="32">
        <f>$D1937*($E1937*(AQ$321-AQ$322)+$F1937*(AQ$324-AQ$325))</f>
        <v/>
      </c>
      <c r="AR1937" s="32">
        <f>$D1937*($E1937*(AR$321-AR$322)+$F1937*(AR$324-AR$325))</f>
        <v/>
      </c>
      <c r="AS1937" s="32">
        <f>$D1937*($E1937*(AS$321-AS$322)+$F1937*(AS$324-AS$325))</f>
        <v/>
      </c>
      <c r="AT1937" s="32">
        <f>$D1937*($E1937*(AT$321-AT$322)+$F1937*(AT$324-AT$325))</f>
        <v/>
      </c>
      <c r="AU1937" s="32">
        <f>$D1937*($E1937*(AU$321-AU$322)+$F1937*(AU$324-AU$325))</f>
        <v/>
      </c>
      <c r="AV1937" s="32">
        <f>$D1937*($E1937*(AV$321-AV$322)+$F1937*(AV$324-AV$325))</f>
        <v/>
      </c>
      <c r="AW1937" s="32">
        <f>$D1937*($E1937*(AW$321-AW$322)+$F1937*(AW$324-AW$325))</f>
        <v/>
      </c>
      <c r="AX1937" s="32">
        <f>$D1937*($E1937*(AX$321-AX$322)+$F1937*(AX$324-AX$325))</f>
        <v/>
      </c>
      <c r="AY1937" s="32">
        <f>$D1937*($E1937*(AY$321-AY$322)+$F1937*(AY$324-AY$325))</f>
        <v/>
      </c>
    </row>
    <row r="1938" hidden="1" outlineLevel="2">
      <c r="A1938" s="14" t="inlineStr">
        <is>
          <t>xcpd</t>
        </is>
      </c>
      <c r="B1938" s="14" t="inlineStr">
        <is>
          <t>lpg</t>
        </is>
      </c>
      <c r="C1938" s="14" t="inlineStr">
        <is>
          <t>mch</t>
        </is>
      </c>
      <c r="D1938" s="32">
        <f>INDEX(Inputs!$W$5:$W$132,MATCH($B1938&amp;"|"&amp;$C1938,Inputs!$A$5:$A$132,0))</f>
        <v/>
      </c>
      <c r="E1938" s="32">
        <f>INDEX(Inputs!$Z$5:$Z$132,MATCH($B1938&amp;"|"&amp;$C1938,Inputs!$A$5:$A$132,0))</f>
        <v/>
      </c>
      <c r="F1938" s="32">
        <f>INDEX(Inputs!$AA$5:$AA$132,MATCH($B1938&amp;"|"&amp;$C1938,Inputs!$A$5:$A$132,0))</f>
        <v/>
      </c>
      <c r="G1938" s="36" t="n"/>
      <c r="H1938" s="14">
        <f>INDEX(VarLab,MATCH($A1938,VarKey,0))&amp;INDEX(MemLab,MATCH($C1938&amp;"|"&amp;$B1938,MemKey,0))</f>
        <v/>
      </c>
      <c r="I1938" s="14">
        <f>INDEX(VarUnit,MATCH($A1938,VarKey,0))</f>
        <v/>
      </c>
      <c r="J1938" s="14">
        <f>INDEX(VarSrc,MATCH($A1938,VarKey,0))</f>
        <v/>
      </c>
      <c r="K1938" s="11">
        <f>CodePrefix&amp;$A1938&amp;IF($C1938="","","."&amp;$C1938&amp;"."&amp;$B1938)&amp;INDEX(VarEnd,MATCH($A1938,VarKey,0))&amp;K$5</f>
        <v/>
      </c>
      <c r="L1938" s="37">
        <f>$D1938*($E1938*(L$321-L$322)+$F1938*(L$324-L$325))</f>
        <v/>
      </c>
      <c r="M1938" s="32">
        <f>$D1938*($E1938*(M$321-M$322)+$F1938*(M$324-M$325))</f>
        <v/>
      </c>
      <c r="N1938" s="32">
        <f>$D1938*($E1938*(N$321-N$322)+$F1938*(N$324-N$325))</f>
        <v/>
      </c>
      <c r="O1938" s="32">
        <f>$D1938*($E1938*(O$321-O$322)+$F1938*(O$324-O$325))</f>
        <v/>
      </c>
      <c r="P1938" s="32">
        <f>$D1938*($E1938*(P$321-P$322)+$F1938*(P$324-P$325))</f>
        <v/>
      </c>
      <c r="Q1938" s="32">
        <f>$D1938*($E1938*(Q$321-Q$322)+$F1938*(Q$324-Q$325))</f>
        <v/>
      </c>
      <c r="R1938" s="32">
        <f>$D1938*($E1938*(R$321-R$322)+$F1938*(R$324-R$325))</f>
        <v/>
      </c>
      <c r="S1938" s="32">
        <f>$D1938*($E1938*(S$321-S$322)+$F1938*(S$324-S$325))</f>
        <v/>
      </c>
      <c r="T1938" s="32">
        <f>$D1938*($E1938*(T$321-T$322)+$F1938*(T$324-T$325))</f>
        <v/>
      </c>
      <c r="U1938" s="32">
        <f>$D1938*($E1938*(U$321-U$322)+$F1938*(U$324-U$325))</f>
        <v/>
      </c>
      <c r="V1938" s="32">
        <f>$D1938*($E1938*(V$321-V$322)+$F1938*(V$324-V$325))</f>
        <v/>
      </c>
      <c r="W1938" s="32">
        <f>$D1938*($E1938*(W$321-W$322)+$F1938*(W$324-W$325))</f>
        <v/>
      </c>
      <c r="X1938" s="32">
        <f>$D1938*($E1938*(X$321-X$322)+$F1938*(X$324-X$325))</f>
        <v/>
      </c>
      <c r="Y1938" s="32">
        <f>$D1938*($E1938*(Y$321-Y$322)+$F1938*(Y$324-Y$325))</f>
        <v/>
      </c>
      <c r="Z1938" s="32">
        <f>$D1938*($E1938*(Z$321-Z$322)+$F1938*(Z$324-Z$325))</f>
        <v/>
      </c>
      <c r="AA1938" s="32">
        <f>$D1938*($E1938*(AA$321-AA$322)+$F1938*(AA$324-AA$325))</f>
        <v/>
      </c>
      <c r="AB1938" s="32">
        <f>$D1938*($E1938*(AB$321-AB$322)+$F1938*(AB$324-AB$325))</f>
        <v/>
      </c>
      <c r="AC1938" s="32">
        <f>$D1938*($E1938*(AC$321-AC$322)+$F1938*(AC$324-AC$325))</f>
        <v/>
      </c>
      <c r="AD1938" s="32">
        <f>$D1938*($E1938*(AD$321-AD$322)+$F1938*(AD$324-AD$325))</f>
        <v/>
      </c>
      <c r="AF1938" s="11">
        <f>CodePrefix&amp;$A1938&amp;IF($C1938="","","."&amp;$C1938&amp;"."&amp;$B1938)&amp;INDEX(VarEnd,MATCH($A1938,VarKey,0))&amp;AF$5</f>
        <v/>
      </c>
      <c r="AG1938" s="37">
        <f>$D1938*($E1938*(AG$321-AG$322)+$F1938*(AG$324-AG$325))</f>
        <v/>
      </c>
      <c r="AH1938" s="32">
        <f>$D1938*($E1938*(AH$321-AH$322)+$F1938*(AH$324-AH$325))</f>
        <v/>
      </c>
      <c r="AI1938" s="32">
        <f>$D1938*($E1938*(AI$321-AI$322)+$F1938*(AI$324-AI$325))</f>
        <v/>
      </c>
      <c r="AJ1938" s="32">
        <f>$D1938*($E1938*(AJ$321-AJ$322)+$F1938*(AJ$324-AJ$325))</f>
        <v/>
      </c>
      <c r="AK1938" s="32">
        <f>$D1938*($E1938*(AK$321-AK$322)+$F1938*(AK$324-AK$325))</f>
        <v/>
      </c>
      <c r="AL1938" s="32">
        <f>$D1938*($E1938*(AL$321-AL$322)+$F1938*(AL$324-AL$325))</f>
        <v/>
      </c>
      <c r="AM1938" s="32">
        <f>$D1938*($E1938*(AM$321-AM$322)+$F1938*(AM$324-AM$325))</f>
        <v/>
      </c>
      <c r="AN1938" s="32">
        <f>$D1938*($E1938*(AN$321-AN$322)+$F1938*(AN$324-AN$325))</f>
        <v/>
      </c>
      <c r="AO1938" s="32">
        <f>$D1938*($E1938*(AO$321-AO$322)+$F1938*(AO$324-AO$325))</f>
        <v/>
      </c>
      <c r="AP1938" s="32">
        <f>$D1938*($E1938*(AP$321-AP$322)+$F1938*(AP$324-AP$325))</f>
        <v/>
      </c>
      <c r="AQ1938" s="32">
        <f>$D1938*($E1938*(AQ$321-AQ$322)+$F1938*(AQ$324-AQ$325))</f>
        <v/>
      </c>
      <c r="AR1938" s="32">
        <f>$D1938*($E1938*(AR$321-AR$322)+$F1938*(AR$324-AR$325))</f>
        <v/>
      </c>
      <c r="AS1938" s="32">
        <f>$D1938*($E1938*(AS$321-AS$322)+$F1938*(AS$324-AS$325))</f>
        <v/>
      </c>
      <c r="AT1938" s="32">
        <f>$D1938*($E1938*(AT$321-AT$322)+$F1938*(AT$324-AT$325))</f>
        <v/>
      </c>
      <c r="AU1938" s="32">
        <f>$D1938*($E1938*(AU$321-AU$322)+$F1938*(AU$324-AU$325))</f>
        <v/>
      </c>
      <c r="AV1938" s="32">
        <f>$D1938*($E1938*(AV$321-AV$322)+$F1938*(AV$324-AV$325))</f>
        <v/>
      </c>
      <c r="AW1938" s="32">
        <f>$D1938*($E1938*(AW$321-AW$322)+$F1938*(AW$324-AW$325))</f>
        <v/>
      </c>
      <c r="AX1938" s="32">
        <f>$D1938*($E1938*(AX$321-AX$322)+$F1938*(AX$324-AX$325))</f>
        <v/>
      </c>
      <c r="AY1938" s="32">
        <f>$D1938*($E1938*(AY$321-AY$322)+$F1938*(AY$324-AY$325))</f>
        <v/>
      </c>
    </row>
    <row r="1939" hidden="1" outlineLevel="2">
      <c r="A1939" s="14" t="inlineStr">
        <is>
          <t>xcpd</t>
        </is>
      </c>
      <c r="B1939" s="14" t="inlineStr">
        <is>
          <t>ker</t>
        </is>
      </c>
      <c r="C1939" s="14" t="inlineStr">
        <is>
          <t>mch</t>
        </is>
      </c>
      <c r="D1939" s="32">
        <f>INDEX(Inputs!$W$5:$W$132,MATCH($B1939&amp;"|"&amp;$C1939,Inputs!$A$5:$A$132,0))</f>
        <v/>
      </c>
      <c r="E1939" s="32">
        <f>INDEX(Inputs!$Z$5:$Z$132,MATCH($B1939&amp;"|"&amp;$C1939,Inputs!$A$5:$A$132,0))</f>
        <v/>
      </c>
      <c r="F1939" s="32">
        <f>INDEX(Inputs!$AA$5:$AA$132,MATCH($B1939&amp;"|"&amp;$C1939,Inputs!$A$5:$A$132,0))</f>
        <v/>
      </c>
      <c r="G1939" s="36" t="n"/>
      <c r="H1939" s="14">
        <f>INDEX(VarLab,MATCH($A1939,VarKey,0))&amp;INDEX(MemLab,MATCH($C1939&amp;"|"&amp;$B1939,MemKey,0))</f>
        <v/>
      </c>
      <c r="I1939" s="14">
        <f>INDEX(VarUnit,MATCH($A1939,VarKey,0))</f>
        <v/>
      </c>
      <c r="J1939" s="14">
        <f>INDEX(VarSrc,MATCH($A1939,VarKey,0))</f>
        <v/>
      </c>
      <c r="K1939" s="11">
        <f>CodePrefix&amp;$A1939&amp;IF($C1939="","","."&amp;$C1939&amp;"."&amp;$B1939)&amp;INDEX(VarEnd,MATCH($A1939,VarKey,0))&amp;K$5</f>
        <v/>
      </c>
      <c r="L1939" s="37">
        <f>$D1939*($E1939*(L$321-L$322)+$F1939*(L$324-L$325))</f>
        <v/>
      </c>
      <c r="M1939" s="32">
        <f>$D1939*($E1939*(M$321-M$322)+$F1939*(M$324-M$325))</f>
        <v/>
      </c>
      <c r="N1939" s="32">
        <f>$D1939*($E1939*(N$321-N$322)+$F1939*(N$324-N$325))</f>
        <v/>
      </c>
      <c r="O1939" s="32">
        <f>$D1939*($E1939*(O$321-O$322)+$F1939*(O$324-O$325))</f>
        <v/>
      </c>
      <c r="P1939" s="32">
        <f>$D1939*($E1939*(P$321-P$322)+$F1939*(P$324-P$325))</f>
        <v/>
      </c>
      <c r="Q1939" s="32">
        <f>$D1939*($E1939*(Q$321-Q$322)+$F1939*(Q$324-Q$325))</f>
        <v/>
      </c>
      <c r="R1939" s="32">
        <f>$D1939*($E1939*(R$321-R$322)+$F1939*(R$324-R$325))</f>
        <v/>
      </c>
      <c r="S1939" s="32">
        <f>$D1939*($E1939*(S$321-S$322)+$F1939*(S$324-S$325))</f>
        <v/>
      </c>
      <c r="T1939" s="32">
        <f>$D1939*($E1939*(T$321-T$322)+$F1939*(T$324-T$325))</f>
        <v/>
      </c>
      <c r="U1939" s="32">
        <f>$D1939*($E1939*(U$321-U$322)+$F1939*(U$324-U$325))</f>
        <v/>
      </c>
      <c r="V1939" s="32">
        <f>$D1939*($E1939*(V$321-V$322)+$F1939*(V$324-V$325))</f>
        <v/>
      </c>
      <c r="W1939" s="32">
        <f>$D1939*($E1939*(W$321-W$322)+$F1939*(W$324-W$325))</f>
        <v/>
      </c>
      <c r="X1939" s="32">
        <f>$D1939*($E1939*(X$321-X$322)+$F1939*(X$324-X$325))</f>
        <v/>
      </c>
      <c r="Y1939" s="32">
        <f>$D1939*($E1939*(Y$321-Y$322)+$F1939*(Y$324-Y$325))</f>
        <v/>
      </c>
      <c r="Z1939" s="32">
        <f>$D1939*($E1939*(Z$321-Z$322)+$F1939*(Z$324-Z$325))</f>
        <v/>
      </c>
      <c r="AA1939" s="32">
        <f>$D1939*($E1939*(AA$321-AA$322)+$F1939*(AA$324-AA$325))</f>
        <v/>
      </c>
      <c r="AB1939" s="32">
        <f>$D1939*($E1939*(AB$321-AB$322)+$F1939*(AB$324-AB$325))</f>
        <v/>
      </c>
      <c r="AC1939" s="32">
        <f>$D1939*($E1939*(AC$321-AC$322)+$F1939*(AC$324-AC$325))</f>
        <v/>
      </c>
      <c r="AD1939" s="32">
        <f>$D1939*($E1939*(AD$321-AD$322)+$F1939*(AD$324-AD$325))</f>
        <v/>
      </c>
      <c r="AF1939" s="11">
        <f>CodePrefix&amp;$A1939&amp;IF($C1939="","","."&amp;$C1939&amp;"."&amp;$B1939)&amp;INDEX(VarEnd,MATCH($A1939,VarKey,0))&amp;AF$5</f>
        <v/>
      </c>
      <c r="AG1939" s="37">
        <f>$D1939*($E1939*(AG$321-AG$322)+$F1939*(AG$324-AG$325))</f>
        <v/>
      </c>
      <c r="AH1939" s="32">
        <f>$D1939*($E1939*(AH$321-AH$322)+$F1939*(AH$324-AH$325))</f>
        <v/>
      </c>
      <c r="AI1939" s="32">
        <f>$D1939*($E1939*(AI$321-AI$322)+$F1939*(AI$324-AI$325))</f>
        <v/>
      </c>
      <c r="AJ1939" s="32">
        <f>$D1939*($E1939*(AJ$321-AJ$322)+$F1939*(AJ$324-AJ$325))</f>
        <v/>
      </c>
      <c r="AK1939" s="32">
        <f>$D1939*($E1939*(AK$321-AK$322)+$F1939*(AK$324-AK$325))</f>
        <v/>
      </c>
      <c r="AL1939" s="32">
        <f>$D1939*($E1939*(AL$321-AL$322)+$F1939*(AL$324-AL$325))</f>
        <v/>
      </c>
      <c r="AM1939" s="32">
        <f>$D1939*($E1939*(AM$321-AM$322)+$F1939*(AM$324-AM$325))</f>
        <v/>
      </c>
      <c r="AN1939" s="32">
        <f>$D1939*($E1939*(AN$321-AN$322)+$F1939*(AN$324-AN$325))</f>
        <v/>
      </c>
      <c r="AO1939" s="32">
        <f>$D1939*($E1939*(AO$321-AO$322)+$F1939*(AO$324-AO$325))</f>
        <v/>
      </c>
      <c r="AP1939" s="32">
        <f>$D1939*($E1939*(AP$321-AP$322)+$F1939*(AP$324-AP$325))</f>
        <v/>
      </c>
      <c r="AQ1939" s="32">
        <f>$D1939*($E1939*(AQ$321-AQ$322)+$F1939*(AQ$324-AQ$325))</f>
        <v/>
      </c>
      <c r="AR1939" s="32">
        <f>$D1939*($E1939*(AR$321-AR$322)+$F1939*(AR$324-AR$325))</f>
        <v/>
      </c>
      <c r="AS1939" s="32">
        <f>$D1939*($E1939*(AS$321-AS$322)+$F1939*(AS$324-AS$325))</f>
        <v/>
      </c>
      <c r="AT1939" s="32">
        <f>$D1939*($E1939*(AT$321-AT$322)+$F1939*(AT$324-AT$325))</f>
        <v/>
      </c>
      <c r="AU1939" s="32">
        <f>$D1939*($E1939*(AU$321-AU$322)+$F1939*(AU$324-AU$325))</f>
        <v/>
      </c>
      <c r="AV1939" s="32">
        <f>$D1939*($E1939*(AV$321-AV$322)+$F1939*(AV$324-AV$325))</f>
        <v/>
      </c>
      <c r="AW1939" s="32">
        <f>$D1939*($E1939*(AW$321-AW$322)+$F1939*(AW$324-AW$325))</f>
        <v/>
      </c>
      <c r="AX1939" s="32">
        <f>$D1939*($E1939*(AX$321-AX$322)+$F1939*(AX$324-AX$325))</f>
        <v/>
      </c>
      <c r="AY1939" s="32">
        <f>$D1939*($E1939*(AY$321-AY$322)+$F1939*(AY$324-AY$325))</f>
        <v/>
      </c>
    </row>
    <row r="1940" hidden="1" outlineLevel="2">
      <c r="A1940" s="14" t="inlineStr">
        <is>
          <t>xcpd</t>
        </is>
      </c>
      <c r="B1940" s="14" t="inlineStr">
        <is>
          <t>oop</t>
        </is>
      </c>
      <c r="C1940" s="14" t="inlineStr">
        <is>
          <t>mch</t>
        </is>
      </c>
      <c r="D1940" s="32">
        <f>INDEX(Inputs!$W$5:$W$132,MATCH($B1940&amp;"|"&amp;$C1940,Inputs!$A$5:$A$132,0))</f>
        <v/>
      </c>
      <c r="E1940" s="32">
        <f>INDEX(Inputs!$Z$5:$Z$132,MATCH($B1940&amp;"|"&amp;$C1940,Inputs!$A$5:$A$132,0))</f>
        <v/>
      </c>
      <c r="F1940" s="32">
        <f>INDEX(Inputs!$AA$5:$AA$132,MATCH($B1940&amp;"|"&amp;$C1940,Inputs!$A$5:$A$132,0))</f>
        <v/>
      </c>
      <c r="G1940" s="36" t="n"/>
      <c r="H1940" s="14">
        <f>INDEX(VarLab,MATCH($A1940,VarKey,0))&amp;INDEX(MemLab,MATCH($C1940&amp;"|"&amp;$B1940,MemKey,0))</f>
        <v/>
      </c>
      <c r="I1940" s="14">
        <f>INDEX(VarUnit,MATCH($A1940,VarKey,0))</f>
        <v/>
      </c>
      <c r="J1940" s="14">
        <f>INDEX(VarSrc,MATCH($A1940,VarKey,0))</f>
        <v/>
      </c>
      <c r="K1940" s="11">
        <f>CodePrefix&amp;$A1940&amp;IF($C1940="","","."&amp;$C1940&amp;"."&amp;$B1940)&amp;INDEX(VarEnd,MATCH($A1940,VarKey,0))&amp;K$5</f>
        <v/>
      </c>
      <c r="L1940" s="37">
        <f>$D1940*($E1940*(L$321-L$322)+$F1940*(L$324-L$325))</f>
        <v/>
      </c>
      <c r="M1940" s="32">
        <f>$D1940*($E1940*(M$321-M$322)+$F1940*(M$324-M$325))</f>
        <v/>
      </c>
      <c r="N1940" s="32">
        <f>$D1940*($E1940*(N$321-N$322)+$F1940*(N$324-N$325))</f>
        <v/>
      </c>
      <c r="O1940" s="32">
        <f>$D1940*($E1940*(O$321-O$322)+$F1940*(O$324-O$325))</f>
        <v/>
      </c>
      <c r="P1940" s="32">
        <f>$D1940*($E1940*(P$321-P$322)+$F1940*(P$324-P$325))</f>
        <v/>
      </c>
      <c r="Q1940" s="32">
        <f>$D1940*($E1940*(Q$321-Q$322)+$F1940*(Q$324-Q$325))</f>
        <v/>
      </c>
      <c r="R1940" s="32">
        <f>$D1940*($E1940*(R$321-R$322)+$F1940*(R$324-R$325))</f>
        <v/>
      </c>
      <c r="S1940" s="32">
        <f>$D1940*($E1940*(S$321-S$322)+$F1940*(S$324-S$325))</f>
        <v/>
      </c>
      <c r="T1940" s="32">
        <f>$D1940*($E1940*(T$321-T$322)+$F1940*(T$324-T$325))</f>
        <v/>
      </c>
      <c r="U1940" s="32">
        <f>$D1940*($E1940*(U$321-U$322)+$F1940*(U$324-U$325))</f>
        <v/>
      </c>
      <c r="V1940" s="32">
        <f>$D1940*($E1940*(V$321-V$322)+$F1940*(V$324-V$325))</f>
        <v/>
      </c>
      <c r="W1940" s="32">
        <f>$D1940*($E1940*(W$321-W$322)+$F1940*(W$324-W$325))</f>
        <v/>
      </c>
      <c r="X1940" s="32">
        <f>$D1940*($E1940*(X$321-X$322)+$F1940*(X$324-X$325))</f>
        <v/>
      </c>
      <c r="Y1940" s="32">
        <f>$D1940*($E1940*(Y$321-Y$322)+$F1940*(Y$324-Y$325))</f>
        <v/>
      </c>
      <c r="Z1940" s="32">
        <f>$D1940*($E1940*(Z$321-Z$322)+$F1940*(Z$324-Z$325))</f>
        <v/>
      </c>
      <c r="AA1940" s="32">
        <f>$D1940*($E1940*(AA$321-AA$322)+$F1940*(AA$324-AA$325))</f>
        <v/>
      </c>
      <c r="AB1940" s="32">
        <f>$D1940*($E1940*(AB$321-AB$322)+$F1940*(AB$324-AB$325))</f>
        <v/>
      </c>
      <c r="AC1940" s="32">
        <f>$D1940*($E1940*(AC$321-AC$322)+$F1940*(AC$324-AC$325))</f>
        <v/>
      </c>
      <c r="AD1940" s="32">
        <f>$D1940*($E1940*(AD$321-AD$322)+$F1940*(AD$324-AD$325))</f>
        <v/>
      </c>
      <c r="AF1940" s="11">
        <f>CodePrefix&amp;$A1940&amp;IF($C1940="","","."&amp;$C1940&amp;"."&amp;$B1940)&amp;INDEX(VarEnd,MATCH($A1940,VarKey,0))&amp;AF$5</f>
        <v/>
      </c>
      <c r="AG1940" s="37">
        <f>$D1940*($E1940*(AG$321-AG$322)+$F1940*(AG$324-AG$325))</f>
        <v/>
      </c>
      <c r="AH1940" s="32">
        <f>$D1940*($E1940*(AH$321-AH$322)+$F1940*(AH$324-AH$325))</f>
        <v/>
      </c>
      <c r="AI1940" s="32">
        <f>$D1940*($E1940*(AI$321-AI$322)+$F1940*(AI$324-AI$325))</f>
        <v/>
      </c>
      <c r="AJ1940" s="32">
        <f>$D1940*($E1940*(AJ$321-AJ$322)+$F1940*(AJ$324-AJ$325))</f>
        <v/>
      </c>
      <c r="AK1940" s="32">
        <f>$D1940*($E1940*(AK$321-AK$322)+$F1940*(AK$324-AK$325))</f>
        <v/>
      </c>
      <c r="AL1940" s="32">
        <f>$D1940*($E1940*(AL$321-AL$322)+$F1940*(AL$324-AL$325))</f>
        <v/>
      </c>
      <c r="AM1940" s="32">
        <f>$D1940*($E1940*(AM$321-AM$322)+$F1940*(AM$324-AM$325))</f>
        <v/>
      </c>
      <c r="AN1940" s="32">
        <f>$D1940*($E1940*(AN$321-AN$322)+$F1940*(AN$324-AN$325))</f>
        <v/>
      </c>
      <c r="AO1940" s="32">
        <f>$D1940*($E1940*(AO$321-AO$322)+$F1940*(AO$324-AO$325))</f>
        <v/>
      </c>
      <c r="AP1940" s="32">
        <f>$D1940*($E1940*(AP$321-AP$322)+$F1940*(AP$324-AP$325))</f>
        <v/>
      </c>
      <c r="AQ1940" s="32">
        <f>$D1940*($E1940*(AQ$321-AQ$322)+$F1940*(AQ$324-AQ$325))</f>
        <v/>
      </c>
      <c r="AR1940" s="32">
        <f>$D1940*($E1940*(AR$321-AR$322)+$F1940*(AR$324-AR$325))</f>
        <v/>
      </c>
      <c r="AS1940" s="32">
        <f>$D1940*($E1940*(AS$321-AS$322)+$F1940*(AS$324-AS$325))</f>
        <v/>
      </c>
      <c r="AT1940" s="32">
        <f>$D1940*($E1940*(AT$321-AT$322)+$F1940*(AT$324-AT$325))</f>
        <v/>
      </c>
      <c r="AU1940" s="32">
        <f>$D1940*($E1940*(AU$321-AU$322)+$F1940*(AU$324-AU$325))</f>
        <v/>
      </c>
      <c r="AV1940" s="32">
        <f>$D1940*($E1940*(AV$321-AV$322)+$F1940*(AV$324-AV$325))</f>
        <v/>
      </c>
      <c r="AW1940" s="32">
        <f>$D1940*($E1940*(AW$321-AW$322)+$F1940*(AW$324-AW$325))</f>
        <v/>
      </c>
      <c r="AX1940" s="32">
        <f>$D1940*($E1940*(AX$321-AX$322)+$F1940*(AX$324-AX$325))</f>
        <v/>
      </c>
      <c r="AY1940" s="32">
        <f>$D1940*($E1940*(AY$321-AY$322)+$F1940*(AY$324-AY$325))</f>
        <v/>
      </c>
    </row>
    <row r="1941" hidden="1" outlineLevel="2">
      <c r="A1941" s="14" t="inlineStr">
        <is>
          <t>xcpd</t>
        </is>
      </c>
      <c r="B1941" s="14" t="inlineStr">
        <is>
          <t>bio</t>
        </is>
      </c>
      <c r="C1941" s="14" t="inlineStr">
        <is>
          <t>mch</t>
        </is>
      </c>
      <c r="D1941" s="32">
        <f>INDEX(Inputs!$W$5:$W$132,MATCH($B1941&amp;"|"&amp;$C1941,Inputs!$A$5:$A$132,0))</f>
        <v/>
      </c>
      <c r="E1941" s="32">
        <f>INDEX(Inputs!$Z$5:$Z$132,MATCH($B1941&amp;"|"&amp;$C1941,Inputs!$A$5:$A$132,0))</f>
        <v/>
      </c>
      <c r="F1941" s="32">
        <f>INDEX(Inputs!$AA$5:$AA$132,MATCH($B1941&amp;"|"&amp;$C1941,Inputs!$A$5:$A$132,0))</f>
        <v/>
      </c>
      <c r="G1941" s="36" t="n"/>
      <c r="H1941" s="14">
        <f>INDEX(VarLab,MATCH($A1941,VarKey,0))&amp;INDEX(MemLab,MATCH($C1941&amp;"|"&amp;$B1941,MemKey,0))</f>
        <v/>
      </c>
      <c r="I1941" s="14">
        <f>INDEX(VarUnit,MATCH($A1941,VarKey,0))</f>
        <v/>
      </c>
      <c r="J1941" s="14">
        <f>INDEX(VarSrc,MATCH($A1941,VarKey,0))</f>
        <v/>
      </c>
      <c r="K1941" s="11">
        <f>CodePrefix&amp;$A1941&amp;IF($C1941="","","."&amp;$C1941&amp;"."&amp;$B1941)&amp;INDEX(VarEnd,MATCH($A1941,VarKey,0))&amp;K$5</f>
        <v/>
      </c>
      <c r="L1941" s="37">
        <f>$D1941*($E1941*(L$321-L$322)+$F1941*(L$324-L$325))</f>
        <v/>
      </c>
      <c r="M1941" s="32">
        <f>$D1941*($E1941*(M$321-M$322)+$F1941*(M$324-M$325))</f>
        <v/>
      </c>
      <c r="N1941" s="32">
        <f>$D1941*($E1941*(N$321-N$322)+$F1941*(N$324-N$325))</f>
        <v/>
      </c>
      <c r="O1941" s="32">
        <f>$D1941*($E1941*(O$321-O$322)+$F1941*(O$324-O$325))</f>
        <v/>
      </c>
      <c r="P1941" s="32">
        <f>$D1941*($E1941*(P$321-P$322)+$F1941*(P$324-P$325))</f>
        <v/>
      </c>
      <c r="Q1941" s="32">
        <f>$D1941*($E1941*(Q$321-Q$322)+$F1941*(Q$324-Q$325))</f>
        <v/>
      </c>
      <c r="R1941" s="32">
        <f>$D1941*($E1941*(R$321-R$322)+$F1941*(R$324-R$325))</f>
        <v/>
      </c>
      <c r="S1941" s="32">
        <f>$D1941*($E1941*(S$321-S$322)+$F1941*(S$324-S$325))</f>
        <v/>
      </c>
      <c r="T1941" s="32">
        <f>$D1941*($E1941*(T$321-T$322)+$F1941*(T$324-T$325))</f>
        <v/>
      </c>
      <c r="U1941" s="32">
        <f>$D1941*($E1941*(U$321-U$322)+$F1941*(U$324-U$325))</f>
        <v/>
      </c>
      <c r="V1941" s="32">
        <f>$D1941*($E1941*(V$321-V$322)+$F1941*(V$324-V$325))</f>
        <v/>
      </c>
      <c r="W1941" s="32">
        <f>$D1941*($E1941*(W$321-W$322)+$F1941*(W$324-W$325))</f>
        <v/>
      </c>
      <c r="X1941" s="32">
        <f>$D1941*($E1941*(X$321-X$322)+$F1941*(X$324-X$325))</f>
        <v/>
      </c>
      <c r="Y1941" s="32">
        <f>$D1941*($E1941*(Y$321-Y$322)+$F1941*(Y$324-Y$325))</f>
        <v/>
      </c>
      <c r="Z1941" s="32">
        <f>$D1941*($E1941*(Z$321-Z$322)+$F1941*(Z$324-Z$325))</f>
        <v/>
      </c>
      <c r="AA1941" s="32">
        <f>$D1941*($E1941*(AA$321-AA$322)+$F1941*(AA$324-AA$325))</f>
        <v/>
      </c>
      <c r="AB1941" s="32">
        <f>$D1941*($E1941*(AB$321-AB$322)+$F1941*(AB$324-AB$325))</f>
        <v/>
      </c>
      <c r="AC1941" s="32">
        <f>$D1941*($E1941*(AC$321-AC$322)+$F1941*(AC$324-AC$325))</f>
        <v/>
      </c>
      <c r="AD1941" s="32">
        <f>$D1941*($E1941*(AD$321-AD$322)+$F1941*(AD$324-AD$325))</f>
        <v/>
      </c>
      <c r="AF1941" s="11">
        <f>CodePrefix&amp;$A1941&amp;IF($C1941="","","."&amp;$C1941&amp;"."&amp;$B1941)&amp;INDEX(VarEnd,MATCH($A1941,VarKey,0))&amp;AF$5</f>
        <v/>
      </c>
      <c r="AG1941" s="37">
        <f>$D1941*($E1941*(AG$321-AG$322)+$F1941*(AG$324-AG$325))</f>
        <v/>
      </c>
      <c r="AH1941" s="32">
        <f>$D1941*($E1941*(AH$321-AH$322)+$F1941*(AH$324-AH$325))</f>
        <v/>
      </c>
      <c r="AI1941" s="32">
        <f>$D1941*($E1941*(AI$321-AI$322)+$F1941*(AI$324-AI$325))</f>
        <v/>
      </c>
      <c r="AJ1941" s="32">
        <f>$D1941*($E1941*(AJ$321-AJ$322)+$F1941*(AJ$324-AJ$325))</f>
        <v/>
      </c>
      <c r="AK1941" s="32">
        <f>$D1941*($E1941*(AK$321-AK$322)+$F1941*(AK$324-AK$325))</f>
        <v/>
      </c>
      <c r="AL1941" s="32">
        <f>$D1941*($E1941*(AL$321-AL$322)+$F1941*(AL$324-AL$325))</f>
        <v/>
      </c>
      <c r="AM1941" s="32">
        <f>$D1941*($E1941*(AM$321-AM$322)+$F1941*(AM$324-AM$325))</f>
        <v/>
      </c>
      <c r="AN1941" s="32">
        <f>$D1941*($E1941*(AN$321-AN$322)+$F1941*(AN$324-AN$325))</f>
        <v/>
      </c>
      <c r="AO1941" s="32">
        <f>$D1941*($E1941*(AO$321-AO$322)+$F1941*(AO$324-AO$325))</f>
        <v/>
      </c>
      <c r="AP1941" s="32">
        <f>$D1941*($E1941*(AP$321-AP$322)+$F1941*(AP$324-AP$325))</f>
        <v/>
      </c>
      <c r="AQ1941" s="32">
        <f>$D1941*($E1941*(AQ$321-AQ$322)+$F1941*(AQ$324-AQ$325))</f>
        <v/>
      </c>
      <c r="AR1941" s="32">
        <f>$D1941*($E1941*(AR$321-AR$322)+$F1941*(AR$324-AR$325))</f>
        <v/>
      </c>
      <c r="AS1941" s="32">
        <f>$D1941*($E1941*(AS$321-AS$322)+$F1941*(AS$324-AS$325))</f>
        <v/>
      </c>
      <c r="AT1941" s="32">
        <f>$D1941*($E1941*(AT$321-AT$322)+$F1941*(AT$324-AT$325))</f>
        <v/>
      </c>
      <c r="AU1941" s="32">
        <f>$D1941*($E1941*(AU$321-AU$322)+$F1941*(AU$324-AU$325))</f>
        <v/>
      </c>
      <c r="AV1941" s="32">
        <f>$D1941*($E1941*(AV$321-AV$322)+$F1941*(AV$324-AV$325))</f>
        <v/>
      </c>
      <c r="AW1941" s="32">
        <f>$D1941*($E1941*(AW$321-AW$322)+$F1941*(AW$324-AW$325))</f>
        <v/>
      </c>
      <c r="AX1941" s="32">
        <f>$D1941*($E1941*(AX$321-AX$322)+$F1941*(AX$324-AX$325))</f>
        <v/>
      </c>
      <c r="AY1941" s="32">
        <f>$D1941*($E1941*(AY$321-AY$322)+$F1941*(AY$324-AY$325))</f>
        <v/>
      </c>
    </row>
    <row r="1942" hidden="1" outlineLevel="2"/>
    <row r="1943" hidden="1" outlineLevel="2">
      <c r="A1943" s="14" t="inlineStr">
        <is>
          <t>atp</t>
        </is>
      </c>
      <c r="B1943" s="14" t="inlineStr">
        <is>
          <t>coa</t>
        </is>
      </c>
      <c r="C1943" s="14" t="inlineStr">
        <is>
          <t>mch</t>
        </is>
      </c>
      <c r="D1943" s="32">
        <f>INDEX(Inputs!$U$5:$U$132,MATCH($B1943&amp;"|"&amp;$C1943,Inputs!$A$5:$A$132,0))</f>
        <v/>
      </c>
      <c r="E1943" s="32">
        <f>INDEX(Inputs!$V$5:$V$132,MATCH($B1943&amp;"|"&amp;$C1943,Inputs!$A$5:$A$132,0))</f>
        <v/>
      </c>
      <c r="F1943" s="36" t="n"/>
      <c r="G1943" s="36" t="n"/>
      <c r="H1943" s="14">
        <f>INDEX(VarLab,MATCH($A1943,VarKey,0))&amp;INDEX(MemLab,MATCH($C1943&amp;"|"&amp;$B1943,MemKey,0))</f>
        <v/>
      </c>
      <c r="I1943" s="14">
        <f>INDEX(VarUnit,MATCH($A1943,VarKey,0))</f>
        <v/>
      </c>
      <c r="J1943" s="14">
        <f>INDEX(VarSrc,MATCH($A1943,VarKey,0))</f>
        <v/>
      </c>
      <c r="K1943" s="11">
        <f>CodePrefix&amp;$A1943&amp;IF($C1943="","","."&amp;$C1943&amp;"."&amp;$B1943)&amp;INDEX(VarEnd,MATCH($A1943,VarKey,0))&amp;K$5</f>
        <v/>
      </c>
      <c r="L1943" s="37">
        <f>MAX(INDEX(L$381:L$392,$D1943)+(L1916+L1934)*(1+$E1943),0.01)</f>
        <v/>
      </c>
      <c r="M1943" s="32">
        <f>MAX(INDEX(M$381:M$392,$D1943)+(M1916+M1934)*(1+$E1943),0.01)</f>
        <v/>
      </c>
      <c r="N1943" s="32">
        <f>MAX(INDEX(N$381:N$392,$D1943)+(N1916+N1934)*(1+$E1943),0.01)</f>
        <v/>
      </c>
      <c r="O1943" s="32">
        <f>MAX(INDEX(O$381:O$392,$D1943)+(O1916+O1934)*(1+$E1943),0.01)</f>
        <v/>
      </c>
      <c r="P1943" s="32">
        <f>MAX(INDEX(P$381:P$392,$D1943)+(P1916+P1934)*(1+$E1943),0.01)</f>
        <v/>
      </c>
      <c r="Q1943" s="32">
        <f>MAX(INDEX(Q$381:Q$392,$D1943)+(Q1916+Q1934)*(1+$E1943),0.01)</f>
        <v/>
      </c>
      <c r="R1943" s="32">
        <f>MAX(INDEX(R$381:R$392,$D1943)+(R1916+R1934)*(1+$E1943),0.01)</f>
        <v/>
      </c>
      <c r="S1943" s="32">
        <f>MAX(INDEX(S$381:S$392,$D1943)+(S1916+S1934)*(1+$E1943),0.01)</f>
        <v/>
      </c>
      <c r="T1943" s="32">
        <f>MAX(INDEX(T$381:T$392,$D1943)+(T1916+T1934)*(1+$E1943),0.01)</f>
        <v/>
      </c>
      <c r="U1943" s="32">
        <f>MAX(INDEX(U$381:U$392,$D1943)+(U1916+U1934)*(1+$E1943),0.01)</f>
        <v/>
      </c>
      <c r="V1943" s="32">
        <f>MAX(INDEX(V$381:V$392,$D1943)+(V1916+V1934)*(1+$E1943),0.01)</f>
        <v/>
      </c>
      <c r="W1943" s="32">
        <f>MAX(INDEX(W$381:W$392,$D1943)+(W1916+W1934)*(1+$E1943),0.01)</f>
        <v/>
      </c>
      <c r="X1943" s="32">
        <f>MAX(INDEX(X$381:X$392,$D1943)+(X1916+X1934)*(1+$E1943),0.01)</f>
        <v/>
      </c>
      <c r="Y1943" s="32">
        <f>MAX(INDEX(Y$381:Y$392,$D1943)+(Y1916+Y1934)*(1+$E1943),0.01)</f>
        <v/>
      </c>
      <c r="Z1943" s="32">
        <f>MAX(INDEX(Z$381:Z$392,$D1943)+(Z1916+Z1934)*(1+$E1943),0.01)</f>
        <v/>
      </c>
      <c r="AA1943" s="32">
        <f>MAX(INDEX(AA$381:AA$392,$D1943)+(AA1916+AA1934)*(1+$E1943),0.01)</f>
        <v/>
      </c>
      <c r="AB1943" s="32">
        <f>MAX(INDEX(AB$381:AB$392,$D1943)+(AB1916+AB1934)*(1+$E1943),0.01)</f>
        <v/>
      </c>
      <c r="AC1943" s="32">
        <f>MAX(INDEX(AC$381:AC$392,$D1943)+(AC1916+AC1934)*(1+$E1943),0.01)</f>
        <v/>
      </c>
      <c r="AD1943" s="32">
        <f>MAX(INDEX(AD$381:AD$392,$D1943)+(AD1916+AD1934)*(1+$E1943),0.01)</f>
        <v/>
      </c>
      <c r="AF1943" s="11">
        <f>CodePrefix&amp;$A1943&amp;IF($C1943="","","."&amp;$C1943&amp;"."&amp;$B1943)&amp;INDEX(VarEnd,MATCH($A1943,VarKey,0))&amp;AF$5</f>
        <v/>
      </c>
      <c r="AG1943" s="37">
        <f>MAX(INDEX(AG$381:AG$392,$D1943)+(AG1916+AG1934)*(1+$E1943),0.01)</f>
        <v/>
      </c>
      <c r="AH1943" s="32">
        <f>MAX(INDEX(AH$381:AH$392,$D1943)+(AH1916+AH1934)*(1+$E1943),0.01)</f>
        <v/>
      </c>
      <c r="AI1943" s="32">
        <f>MAX(INDEX(AI$381:AI$392,$D1943)+(AI1916+AI1934)*(1+$E1943),0.01)</f>
        <v/>
      </c>
      <c r="AJ1943" s="32">
        <f>MAX(INDEX(AJ$381:AJ$392,$D1943)+(AJ1916+AJ1934)*(1+$E1943),0.01)</f>
        <v/>
      </c>
      <c r="AK1943" s="32">
        <f>MAX(INDEX(AK$381:AK$392,$D1943)+(AK1916+AK1934)*(1+$E1943),0.01)</f>
        <v/>
      </c>
      <c r="AL1943" s="32">
        <f>MAX(INDEX(AL$381:AL$392,$D1943)+(AL1916+AL1934)*(1+$E1943),0.01)</f>
        <v/>
      </c>
      <c r="AM1943" s="32">
        <f>MAX(INDEX(AM$381:AM$392,$D1943)+(AM1916+AM1934)*(1+$E1943),0.01)</f>
        <v/>
      </c>
      <c r="AN1943" s="32">
        <f>MAX(INDEX(AN$381:AN$392,$D1943)+(AN1916+AN1934)*(1+$E1943),0.01)</f>
        <v/>
      </c>
      <c r="AO1943" s="32">
        <f>MAX(INDEX(AO$381:AO$392,$D1943)+(AO1916+AO1934)*(1+$E1943),0.01)</f>
        <v/>
      </c>
      <c r="AP1943" s="32">
        <f>MAX(INDEX(AP$381:AP$392,$D1943)+(AP1916+AP1934)*(1+$E1943),0.01)</f>
        <v/>
      </c>
      <c r="AQ1943" s="32">
        <f>MAX(INDEX(AQ$381:AQ$392,$D1943)+(AQ1916+AQ1934)*(1+$E1943),0.01)</f>
        <v/>
      </c>
      <c r="AR1943" s="32">
        <f>MAX(INDEX(AR$381:AR$392,$D1943)+(AR1916+AR1934)*(1+$E1943),0.01)</f>
        <v/>
      </c>
      <c r="AS1943" s="32">
        <f>MAX(INDEX(AS$381:AS$392,$D1943)+(AS1916+AS1934)*(1+$E1943),0.01)</f>
        <v/>
      </c>
      <c r="AT1943" s="32">
        <f>MAX(INDEX(AT$381:AT$392,$D1943)+(AT1916+AT1934)*(1+$E1943),0.01)</f>
        <v/>
      </c>
      <c r="AU1943" s="32">
        <f>MAX(INDEX(AU$381:AU$392,$D1943)+(AU1916+AU1934)*(1+$E1943),0.01)</f>
        <v/>
      </c>
      <c r="AV1943" s="32">
        <f>MAX(INDEX(AV$381:AV$392,$D1943)+(AV1916+AV1934)*(1+$E1943),0.01)</f>
        <v/>
      </c>
      <c r="AW1943" s="32">
        <f>MAX(INDEX(AW$381:AW$392,$D1943)+(AW1916+AW1934)*(1+$E1943),0.01)</f>
        <v/>
      </c>
      <c r="AX1943" s="32">
        <f>MAX(INDEX(AX$381:AX$392,$D1943)+(AX1916+AX1934)*(1+$E1943),0.01)</f>
        <v/>
      </c>
      <c r="AY1943" s="32">
        <f>MAX(INDEX(AY$381:AY$392,$D1943)+(AY1916+AY1934)*(1+$E1943),0.01)</f>
        <v/>
      </c>
    </row>
    <row r="1944" hidden="1" outlineLevel="2">
      <c r="A1944" s="14" t="inlineStr">
        <is>
          <t>atp</t>
        </is>
      </c>
      <c r="B1944" s="14" t="inlineStr">
        <is>
          <t>nga</t>
        </is>
      </c>
      <c r="C1944" s="14" t="inlineStr">
        <is>
          <t>mch</t>
        </is>
      </c>
      <c r="D1944" s="32">
        <f>INDEX(Inputs!$U$5:$U$132,MATCH($B1944&amp;"|"&amp;$C1944,Inputs!$A$5:$A$132,0))</f>
        <v/>
      </c>
      <c r="E1944" s="32">
        <f>INDEX(Inputs!$V$5:$V$132,MATCH($B1944&amp;"|"&amp;$C1944,Inputs!$A$5:$A$132,0))</f>
        <v/>
      </c>
      <c r="F1944" s="36" t="n"/>
      <c r="G1944" s="36" t="n"/>
      <c r="H1944" s="14">
        <f>INDEX(VarLab,MATCH($A1944,VarKey,0))&amp;INDEX(MemLab,MATCH($C1944&amp;"|"&amp;$B1944,MemKey,0))</f>
        <v/>
      </c>
      <c r="I1944" s="14">
        <f>INDEX(VarUnit,MATCH($A1944,VarKey,0))</f>
        <v/>
      </c>
      <c r="J1944" s="14">
        <f>INDEX(VarSrc,MATCH($A1944,VarKey,0))</f>
        <v/>
      </c>
      <c r="K1944" s="11">
        <f>CodePrefix&amp;$A1944&amp;IF($C1944="","","."&amp;$C1944&amp;"."&amp;$B1944)&amp;INDEX(VarEnd,MATCH($A1944,VarKey,0))&amp;K$5</f>
        <v/>
      </c>
      <c r="L1944" s="37">
        <f>MAX(INDEX(L$381:L$392,$D1944)+(L1917+L1935)*(1+$E1944),0.01)</f>
        <v/>
      </c>
      <c r="M1944" s="32">
        <f>MAX(INDEX(M$381:M$392,$D1944)+(M1917+M1935)*(1+$E1944),0.01)</f>
        <v/>
      </c>
      <c r="N1944" s="32">
        <f>MAX(INDEX(N$381:N$392,$D1944)+(N1917+N1935)*(1+$E1944),0.01)</f>
        <v/>
      </c>
      <c r="O1944" s="32">
        <f>MAX(INDEX(O$381:O$392,$D1944)+(O1917+O1935)*(1+$E1944),0.01)</f>
        <v/>
      </c>
      <c r="P1944" s="32">
        <f>MAX(INDEX(P$381:P$392,$D1944)+(P1917+P1935)*(1+$E1944),0.01)</f>
        <v/>
      </c>
      <c r="Q1944" s="32">
        <f>MAX(INDEX(Q$381:Q$392,$D1944)+(Q1917+Q1935)*(1+$E1944),0.01)</f>
        <v/>
      </c>
      <c r="R1944" s="32">
        <f>MAX(INDEX(R$381:R$392,$D1944)+(R1917+R1935)*(1+$E1944),0.01)</f>
        <v/>
      </c>
      <c r="S1944" s="32">
        <f>MAX(INDEX(S$381:S$392,$D1944)+(S1917+S1935)*(1+$E1944),0.01)</f>
        <v/>
      </c>
      <c r="T1944" s="32">
        <f>MAX(INDEX(T$381:T$392,$D1944)+(T1917+T1935)*(1+$E1944),0.01)</f>
        <v/>
      </c>
      <c r="U1944" s="32">
        <f>MAX(INDEX(U$381:U$392,$D1944)+(U1917+U1935)*(1+$E1944),0.01)</f>
        <v/>
      </c>
      <c r="V1944" s="32">
        <f>MAX(INDEX(V$381:V$392,$D1944)+(V1917+V1935)*(1+$E1944),0.01)</f>
        <v/>
      </c>
      <c r="W1944" s="32">
        <f>MAX(INDEX(W$381:W$392,$D1944)+(W1917+W1935)*(1+$E1944),0.01)</f>
        <v/>
      </c>
      <c r="X1944" s="32">
        <f>MAX(INDEX(X$381:X$392,$D1944)+(X1917+X1935)*(1+$E1944),0.01)</f>
        <v/>
      </c>
      <c r="Y1944" s="32">
        <f>MAX(INDEX(Y$381:Y$392,$D1944)+(Y1917+Y1935)*(1+$E1944),0.01)</f>
        <v/>
      </c>
      <c r="Z1944" s="32">
        <f>MAX(INDEX(Z$381:Z$392,$D1944)+(Z1917+Z1935)*(1+$E1944),0.01)</f>
        <v/>
      </c>
      <c r="AA1944" s="32">
        <f>MAX(INDEX(AA$381:AA$392,$D1944)+(AA1917+AA1935)*(1+$E1944),0.01)</f>
        <v/>
      </c>
      <c r="AB1944" s="32">
        <f>MAX(INDEX(AB$381:AB$392,$D1944)+(AB1917+AB1935)*(1+$E1944),0.01)</f>
        <v/>
      </c>
      <c r="AC1944" s="32">
        <f>MAX(INDEX(AC$381:AC$392,$D1944)+(AC1917+AC1935)*(1+$E1944),0.01)</f>
        <v/>
      </c>
      <c r="AD1944" s="32">
        <f>MAX(INDEX(AD$381:AD$392,$D1944)+(AD1917+AD1935)*(1+$E1944),0.01)</f>
        <v/>
      </c>
      <c r="AF1944" s="11">
        <f>CodePrefix&amp;$A1944&amp;IF($C1944="","","."&amp;$C1944&amp;"."&amp;$B1944)&amp;INDEX(VarEnd,MATCH($A1944,VarKey,0))&amp;AF$5</f>
        <v/>
      </c>
      <c r="AG1944" s="37">
        <f>MAX(INDEX(AG$381:AG$392,$D1944)+(AG1917+AG1935)*(1+$E1944),0.01)</f>
        <v/>
      </c>
      <c r="AH1944" s="32">
        <f>MAX(INDEX(AH$381:AH$392,$D1944)+(AH1917+AH1935)*(1+$E1944),0.01)</f>
        <v/>
      </c>
      <c r="AI1944" s="32">
        <f>MAX(INDEX(AI$381:AI$392,$D1944)+(AI1917+AI1935)*(1+$E1944),0.01)</f>
        <v/>
      </c>
      <c r="AJ1944" s="32">
        <f>MAX(INDEX(AJ$381:AJ$392,$D1944)+(AJ1917+AJ1935)*(1+$E1944),0.01)</f>
        <v/>
      </c>
      <c r="AK1944" s="32">
        <f>MAX(INDEX(AK$381:AK$392,$D1944)+(AK1917+AK1935)*(1+$E1944),0.01)</f>
        <v/>
      </c>
      <c r="AL1944" s="32">
        <f>MAX(INDEX(AL$381:AL$392,$D1944)+(AL1917+AL1935)*(1+$E1944),0.01)</f>
        <v/>
      </c>
      <c r="AM1944" s="32">
        <f>MAX(INDEX(AM$381:AM$392,$D1944)+(AM1917+AM1935)*(1+$E1944),0.01)</f>
        <v/>
      </c>
      <c r="AN1944" s="32">
        <f>MAX(INDEX(AN$381:AN$392,$D1944)+(AN1917+AN1935)*(1+$E1944),0.01)</f>
        <v/>
      </c>
      <c r="AO1944" s="32">
        <f>MAX(INDEX(AO$381:AO$392,$D1944)+(AO1917+AO1935)*(1+$E1944),0.01)</f>
        <v/>
      </c>
      <c r="AP1944" s="32">
        <f>MAX(INDEX(AP$381:AP$392,$D1944)+(AP1917+AP1935)*(1+$E1944),0.01)</f>
        <v/>
      </c>
      <c r="AQ1944" s="32">
        <f>MAX(INDEX(AQ$381:AQ$392,$D1944)+(AQ1917+AQ1935)*(1+$E1944),0.01)</f>
        <v/>
      </c>
      <c r="AR1944" s="32">
        <f>MAX(INDEX(AR$381:AR$392,$D1944)+(AR1917+AR1935)*(1+$E1944),0.01)</f>
        <v/>
      </c>
      <c r="AS1944" s="32">
        <f>MAX(INDEX(AS$381:AS$392,$D1944)+(AS1917+AS1935)*(1+$E1944),0.01)</f>
        <v/>
      </c>
      <c r="AT1944" s="32">
        <f>MAX(INDEX(AT$381:AT$392,$D1944)+(AT1917+AT1935)*(1+$E1944),0.01)</f>
        <v/>
      </c>
      <c r="AU1944" s="32">
        <f>MAX(INDEX(AU$381:AU$392,$D1944)+(AU1917+AU1935)*(1+$E1944),0.01)</f>
        <v/>
      </c>
      <c r="AV1944" s="32">
        <f>MAX(INDEX(AV$381:AV$392,$D1944)+(AV1917+AV1935)*(1+$E1944),0.01)</f>
        <v/>
      </c>
      <c r="AW1944" s="32">
        <f>MAX(INDEX(AW$381:AW$392,$D1944)+(AW1917+AW1935)*(1+$E1944),0.01)</f>
        <v/>
      </c>
      <c r="AX1944" s="32">
        <f>MAX(INDEX(AX$381:AX$392,$D1944)+(AX1917+AX1935)*(1+$E1944),0.01)</f>
        <v/>
      </c>
      <c r="AY1944" s="32">
        <f>MAX(INDEX(AY$381:AY$392,$D1944)+(AY1917+AY1935)*(1+$E1944),0.01)</f>
        <v/>
      </c>
    </row>
    <row r="1945" hidden="1" outlineLevel="2">
      <c r="A1945" s="14" t="inlineStr">
        <is>
          <t>atp</t>
        </is>
      </c>
      <c r="B1945" s="14" t="inlineStr">
        <is>
          <t>gso</t>
        </is>
      </c>
      <c r="C1945" s="14" t="inlineStr">
        <is>
          <t>mch</t>
        </is>
      </c>
      <c r="D1945" s="32">
        <f>INDEX(Inputs!$U$5:$U$132,MATCH($B1945&amp;"|"&amp;$C1945,Inputs!$A$5:$A$132,0))</f>
        <v/>
      </c>
      <c r="E1945" s="32">
        <f>INDEX(Inputs!$V$5:$V$132,MATCH($B1945&amp;"|"&amp;$C1945,Inputs!$A$5:$A$132,0))</f>
        <v/>
      </c>
      <c r="F1945" s="36" t="n"/>
      <c r="G1945" s="36" t="n"/>
      <c r="H1945" s="14">
        <f>INDEX(VarLab,MATCH($A1945,VarKey,0))&amp;INDEX(MemLab,MATCH($C1945&amp;"|"&amp;$B1945,MemKey,0))</f>
        <v/>
      </c>
      <c r="I1945" s="14">
        <f>INDEX(VarUnit,MATCH($A1945,VarKey,0))</f>
        <v/>
      </c>
      <c r="J1945" s="14">
        <f>INDEX(VarSrc,MATCH($A1945,VarKey,0))</f>
        <v/>
      </c>
      <c r="K1945" s="11">
        <f>CodePrefix&amp;$A1945&amp;IF($C1945="","","."&amp;$C1945&amp;"."&amp;$B1945)&amp;INDEX(VarEnd,MATCH($A1945,VarKey,0))&amp;K$5</f>
        <v/>
      </c>
      <c r="L1945" s="37">
        <f>MAX(INDEX(L$381:L$392,$D1945)+(L1918+L1936)*(1+$E1945),0.01)</f>
        <v/>
      </c>
      <c r="M1945" s="32">
        <f>MAX(INDEX(M$381:M$392,$D1945)+(M1918+M1936)*(1+$E1945),0.01)</f>
        <v/>
      </c>
      <c r="N1945" s="32">
        <f>MAX(INDEX(N$381:N$392,$D1945)+(N1918+N1936)*(1+$E1945),0.01)</f>
        <v/>
      </c>
      <c r="O1945" s="32">
        <f>MAX(INDEX(O$381:O$392,$D1945)+(O1918+O1936)*(1+$E1945),0.01)</f>
        <v/>
      </c>
      <c r="P1945" s="32">
        <f>MAX(INDEX(P$381:P$392,$D1945)+(P1918+P1936)*(1+$E1945),0.01)</f>
        <v/>
      </c>
      <c r="Q1945" s="32">
        <f>MAX(INDEX(Q$381:Q$392,$D1945)+(Q1918+Q1936)*(1+$E1945),0.01)</f>
        <v/>
      </c>
      <c r="R1945" s="32">
        <f>MAX(INDEX(R$381:R$392,$D1945)+(R1918+R1936)*(1+$E1945),0.01)</f>
        <v/>
      </c>
      <c r="S1945" s="32">
        <f>MAX(INDEX(S$381:S$392,$D1945)+(S1918+S1936)*(1+$E1945),0.01)</f>
        <v/>
      </c>
      <c r="T1945" s="32">
        <f>MAX(INDEX(T$381:T$392,$D1945)+(T1918+T1936)*(1+$E1945),0.01)</f>
        <v/>
      </c>
      <c r="U1945" s="32">
        <f>MAX(INDEX(U$381:U$392,$D1945)+(U1918+U1936)*(1+$E1945),0.01)</f>
        <v/>
      </c>
      <c r="V1945" s="32">
        <f>MAX(INDEX(V$381:V$392,$D1945)+(V1918+V1936)*(1+$E1945),0.01)</f>
        <v/>
      </c>
      <c r="W1945" s="32">
        <f>MAX(INDEX(W$381:W$392,$D1945)+(W1918+W1936)*(1+$E1945),0.01)</f>
        <v/>
      </c>
      <c r="X1945" s="32">
        <f>MAX(INDEX(X$381:X$392,$D1945)+(X1918+X1936)*(1+$E1945),0.01)</f>
        <v/>
      </c>
      <c r="Y1945" s="32">
        <f>MAX(INDEX(Y$381:Y$392,$D1945)+(Y1918+Y1936)*(1+$E1945),0.01)</f>
        <v/>
      </c>
      <c r="Z1945" s="32">
        <f>MAX(INDEX(Z$381:Z$392,$D1945)+(Z1918+Z1936)*(1+$E1945),0.01)</f>
        <v/>
      </c>
      <c r="AA1945" s="32">
        <f>MAX(INDEX(AA$381:AA$392,$D1945)+(AA1918+AA1936)*(1+$E1945),0.01)</f>
        <v/>
      </c>
      <c r="AB1945" s="32">
        <f>MAX(INDEX(AB$381:AB$392,$D1945)+(AB1918+AB1936)*(1+$E1945),0.01)</f>
        <v/>
      </c>
      <c r="AC1945" s="32">
        <f>MAX(INDEX(AC$381:AC$392,$D1945)+(AC1918+AC1936)*(1+$E1945),0.01)</f>
        <v/>
      </c>
      <c r="AD1945" s="32">
        <f>MAX(INDEX(AD$381:AD$392,$D1945)+(AD1918+AD1936)*(1+$E1945),0.01)</f>
        <v/>
      </c>
      <c r="AF1945" s="11">
        <f>CodePrefix&amp;$A1945&amp;IF($C1945="","","."&amp;$C1945&amp;"."&amp;$B1945)&amp;INDEX(VarEnd,MATCH($A1945,VarKey,0))&amp;AF$5</f>
        <v/>
      </c>
      <c r="AG1945" s="37">
        <f>MAX(INDEX(AG$381:AG$392,$D1945)+(AG1918+AG1936)*(1+$E1945),0.01)</f>
        <v/>
      </c>
      <c r="AH1945" s="32">
        <f>MAX(INDEX(AH$381:AH$392,$D1945)+(AH1918+AH1936)*(1+$E1945),0.01)</f>
        <v/>
      </c>
      <c r="AI1945" s="32">
        <f>MAX(INDEX(AI$381:AI$392,$D1945)+(AI1918+AI1936)*(1+$E1945),0.01)</f>
        <v/>
      </c>
      <c r="AJ1945" s="32">
        <f>MAX(INDEX(AJ$381:AJ$392,$D1945)+(AJ1918+AJ1936)*(1+$E1945),0.01)</f>
        <v/>
      </c>
      <c r="AK1945" s="32">
        <f>MAX(INDEX(AK$381:AK$392,$D1945)+(AK1918+AK1936)*(1+$E1945),0.01)</f>
        <v/>
      </c>
      <c r="AL1945" s="32">
        <f>MAX(INDEX(AL$381:AL$392,$D1945)+(AL1918+AL1936)*(1+$E1945),0.01)</f>
        <v/>
      </c>
      <c r="AM1945" s="32">
        <f>MAX(INDEX(AM$381:AM$392,$D1945)+(AM1918+AM1936)*(1+$E1945),0.01)</f>
        <v/>
      </c>
      <c r="AN1945" s="32">
        <f>MAX(INDEX(AN$381:AN$392,$D1945)+(AN1918+AN1936)*(1+$E1945),0.01)</f>
        <v/>
      </c>
      <c r="AO1945" s="32">
        <f>MAX(INDEX(AO$381:AO$392,$D1945)+(AO1918+AO1936)*(1+$E1945),0.01)</f>
        <v/>
      </c>
      <c r="AP1945" s="32">
        <f>MAX(INDEX(AP$381:AP$392,$D1945)+(AP1918+AP1936)*(1+$E1945),0.01)</f>
        <v/>
      </c>
      <c r="AQ1945" s="32">
        <f>MAX(INDEX(AQ$381:AQ$392,$D1945)+(AQ1918+AQ1936)*(1+$E1945),0.01)</f>
        <v/>
      </c>
      <c r="AR1945" s="32">
        <f>MAX(INDEX(AR$381:AR$392,$D1945)+(AR1918+AR1936)*(1+$E1945),0.01)</f>
        <v/>
      </c>
      <c r="AS1945" s="32">
        <f>MAX(INDEX(AS$381:AS$392,$D1945)+(AS1918+AS1936)*(1+$E1945),0.01)</f>
        <v/>
      </c>
      <c r="AT1945" s="32">
        <f>MAX(INDEX(AT$381:AT$392,$D1945)+(AT1918+AT1936)*(1+$E1945),0.01)</f>
        <v/>
      </c>
      <c r="AU1945" s="32">
        <f>MAX(INDEX(AU$381:AU$392,$D1945)+(AU1918+AU1936)*(1+$E1945),0.01)</f>
        <v/>
      </c>
      <c r="AV1945" s="32">
        <f>MAX(INDEX(AV$381:AV$392,$D1945)+(AV1918+AV1936)*(1+$E1945),0.01)</f>
        <v/>
      </c>
      <c r="AW1945" s="32">
        <f>MAX(INDEX(AW$381:AW$392,$D1945)+(AW1918+AW1936)*(1+$E1945),0.01)</f>
        <v/>
      </c>
      <c r="AX1945" s="32">
        <f>MAX(INDEX(AX$381:AX$392,$D1945)+(AX1918+AX1936)*(1+$E1945),0.01)</f>
        <v/>
      </c>
      <c r="AY1945" s="32">
        <f>MAX(INDEX(AY$381:AY$392,$D1945)+(AY1918+AY1936)*(1+$E1945),0.01)</f>
        <v/>
      </c>
    </row>
    <row r="1946" hidden="1" outlineLevel="2">
      <c r="A1946" s="14" t="inlineStr">
        <is>
          <t>atp</t>
        </is>
      </c>
      <c r="B1946" s="14" t="inlineStr">
        <is>
          <t>die</t>
        </is>
      </c>
      <c r="C1946" s="14" t="inlineStr">
        <is>
          <t>mch</t>
        </is>
      </c>
      <c r="D1946" s="32">
        <f>INDEX(Inputs!$U$5:$U$132,MATCH($B1946&amp;"|"&amp;$C1946,Inputs!$A$5:$A$132,0))</f>
        <v/>
      </c>
      <c r="E1946" s="32">
        <f>INDEX(Inputs!$V$5:$V$132,MATCH($B1946&amp;"|"&amp;$C1946,Inputs!$A$5:$A$132,0))</f>
        <v/>
      </c>
      <c r="F1946" s="36" t="n"/>
      <c r="G1946" s="36" t="n"/>
      <c r="H1946" s="14">
        <f>INDEX(VarLab,MATCH($A1946,VarKey,0))&amp;INDEX(MemLab,MATCH($C1946&amp;"|"&amp;$B1946,MemKey,0))</f>
        <v/>
      </c>
      <c r="I1946" s="14">
        <f>INDEX(VarUnit,MATCH($A1946,VarKey,0))</f>
        <v/>
      </c>
      <c r="J1946" s="14">
        <f>INDEX(VarSrc,MATCH($A1946,VarKey,0))</f>
        <v/>
      </c>
      <c r="K1946" s="11">
        <f>CodePrefix&amp;$A1946&amp;IF($C1946="","","."&amp;$C1946&amp;"."&amp;$B1946)&amp;INDEX(VarEnd,MATCH($A1946,VarKey,0))&amp;K$5</f>
        <v/>
      </c>
      <c r="L1946" s="37">
        <f>MAX(INDEX(L$381:L$392,$D1946)+(L1919+L1937)*(1+$E1946),0.01)</f>
        <v/>
      </c>
      <c r="M1946" s="32">
        <f>MAX(INDEX(M$381:M$392,$D1946)+(M1919+M1937)*(1+$E1946),0.01)</f>
        <v/>
      </c>
      <c r="N1946" s="32">
        <f>MAX(INDEX(N$381:N$392,$D1946)+(N1919+N1937)*(1+$E1946),0.01)</f>
        <v/>
      </c>
      <c r="O1946" s="32">
        <f>MAX(INDEX(O$381:O$392,$D1946)+(O1919+O1937)*(1+$E1946),0.01)</f>
        <v/>
      </c>
      <c r="P1946" s="32">
        <f>MAX(INDEX(P$381:P$392,$D1946)+(P1919+P1937)*(1+$E1946),0.01)</f>
        <v/>
      </c>
      <c r="Q1946" s="32">
        <f>MAX(INDEX(Q$381:Q$392,$D1946)+(Q1919+Q1937)*(1+$E1946),0.01)</f>
        <v/>
      </c>
      <c r="R1946" s="32">
        <f>MAX(INDEX(R$381:R$392,$D1946)+(R1919+R1937)*(1+$E1946),0.01)</f>
        <v/>
      </c>
      <c r="S1946" s="32">
        <f>MAX(INDEX(S$381:S$392,$D1946)+(S1919+S1937)*(1+$E1946),0.01)</f>
        <v/>
      </c>
      <c r="T1946" s="32">
        <f>MAX(INDEX(T$381:T$392,$D1946)+(T1919+T1937)*(1+$E1946),0.01)</f>
        <v/>
      </c>
      <c r="U1946" s="32">
        <f>MAX(INDEX(U$381:U$392,$D1946)+(U1919+U1937)*(1+$E1946),0.01)</f>
        <v/>
      </c>
      <c r="V1946" s="32">
        <f>MAX(INDEX(V$381:V$392,$D1946)+(V1919+V1937)*(1+$E1946),0.01)</f>
        <v/>
      </c>
      <c r="W1946" s="32">
        <f>MAX(INDEX(W$381:W$392,$D1946)+(W1919+W1937)*(1+$E1946),0.01)</f>
        <v/>
      </c>
      <c r="X1946" s="32">
        <f>MAX(INDEX(X$381:X$392,$D1946)+(X1919+X1937)*(1+$E1946),0.01)</f>
        <v/>
      </c>
      <c r="Y1946" s="32">
        <f>MAX(INDEX(Y$381:Y$392,$D1946)+(Y1919+Y1937)*(1+$E1946),0.01)</f>
        <v/>
      </c>
      <c r="Z1946" s="32">
        <f>MAX(INDEX(Z$381:Z$392,$D1946)+(Z1919+Z1937)*(1+$E1946),0.01)</f>
        <v/>
      </c>
      <c r="AA1946" s="32">
        <f>MAX(INDEX(AA$381:AA$392,$D1946)+(AA1919+AA1937)*(1+$E1946),0.01)</f>
        <v/>
      </c>
      <c r="AB1946" s="32">
        <f>MAX(INDEX(AB$381:AB$392,$D1946)+(AB1919+AB1937)*(1+$E1946),0.01)</f>
        <v/>
      </c>
      <c r="AC1946" s="32">
        <f>MAX(INDEX(AC$381:AC$392,$D1946)+(AC1919+AC1937)*(1+$E1946),0.01)</f>
        <v/>
      </c>
      <c r="AD1946" s="32">
        <f>MAX(INDEX(AD$381:AD$392,$D1946)+(AD1919+AD1937)*(1+$E1946),0.01)</f>
        <v/>
      </c>
      <c r="AF1946" s="11">
        <f>CodePrefix&amp;$A1946&amp;IF($C1946="","","."&amp;$C1946&amp;"."&amp;$B1946)&amp;INDEX(VarEnd,MATCH($A1946,VarKey,0))&amp;AF$5</f>
        <v/>
      </c>
      <c r="AG1946" s="37">
        <f>MAX(INDEX(AG$381:AG$392,$D1946)+(AG1919+AG1937)*(1+$E1946),0.01)</f>
        <v/>
      </c>
      <c r="AH1946" s="32">
        <f>MAX(INDEX(AH$381:AH$392,$D1946)+(AH1919+AH1937)*(1+$E1946),0.01)</f>
        <v/>
      </c>
      <c r="AI1946" s="32">
        <f>MAX(INDEX(AI$381:AI$392,$D1946)+(AI1919+AI1937)*(1+$E1946),0.01)</f>
        <v/>
      </c>
      <c r="AJ1946" s="32">
        <f>MAX(INDEX(AJ$381:AJ$392,$D1946)+(AJ1919+AJ1937)*(1+$E1946),0.01)</f>
        <v/>
      </c>
      <c r="AK1946" s="32">
        <f>MAX(INDEX(AK$381:AK$392,$D1946)+(AK1919+AK1937)*(1+$E1946),0.01)</f>
        <v/>
      </c>
      <c r="AL1946" s="32">
        <f>MAX(INDEX(AL$381:AL$392,$D1946)+(AL1919+AL1937)*(1+$E1946),0.01)</f>
        <v/>
      </c>
      <c r="AM1946" s="32">
        <f>MAX(INDEX(AM$381:AM$392,$D1946)+(AM1919+AM1937)*(1+$E1946),0.01)</f>
        <v/>
      </c>
      <c r="AN1946" s="32">
        <f>MAX(INDEX(AN$381:AN$392,$D1946)+(AN1919+AN1937)*(1+$E1946),0.01)</f>
        <v/>
      </c>
      <c r="AO1946" s="32">
        <f>MAX(INDEX(AO$381:AO$392,$D1946)+(AO1919+AO1937)*(1+$E1946),0.01)</f>
        <v/>
      </c>
      <c r="AP1946" s="32">
        <f>MAX(INDEX(AP$381:AP$392,$D1946)+(AP1919+AP1937)*(1+$E1946),0.01)</f>
        <v/>
      </c>
      <c r="AQ1946" s="32">
        <f>MAX(INDEX(AQ$381:AQ$392,$D1946)+(AQ1919+AQ1937)*(1+$E1946),0.01)</f>
        <v/>
      </c>
      <c r="AR1946" s="32">
        <f>MAX(INDEX(AR$381:AR$392,$D1946)+(AR1919+AR1937)*(1+$E1946),0.01)</f>
        <v/>
      </c>
      <c r="AS1946" s="32">
        <f>MAX(INDEX(AS$381:AS$392,$D1946)+(AS1919+AS1937)*(1+$E1946),0.01)</f>
        <v/>
      </c>
      <c r="AT1946" s="32">
        <f>MAX(INDEX(AT$381:AT$392,$D1946)+(AT1919+AT1937)*(1+$E1946),0.01)</f>
        <v/>
      </c>
      <c r="AU1946" s="32">
        <f>MAX(INDEX(AU$381:AU$392,$D1946)+(AU1919+AU1937)*(1+$E1946),0.01)</f>
        <v/>
      </c>
      <c r="AV1946" s="32">
        <f>MAX(INDEX(AV$381:AV$392,$D1946)+(AV1919+AV1937)*(1+$E1946),0.01)</f>
        <v/>
      </c>
      <c r="AW1946" s="32">
        <f>MAX(INDEX(AW$381:AW$392,$D1946)+(AW1919+AW1937)*(1+$E1946),0.01)</f>
        <v/>
      </c>
      <c r="AX1946" s="32">
        <f>MAX(INDEX(AX$381:AX$392,$D1946)+(AX1919+AX1937)*(1+$E1946),0.01)</f>
        <v/>
      </c>
      <c r="AY1946" s="32">
        <f>MAX(INDEX(AY$381:AY$392,$D1946)+(AY1919+AY1937)*(1+$E1946),0.01)</f>
        <v/>
      </c>
    </row>
    <row r="1947" hidden="1" outlineLevel="2">
      <c r="A1947" s="14" t="inlineStr">
        <is>
          <t>atp</t>
        </is>
      </c>
      <c r="B1947" s="14" t="inlineStr">
        <is>
          <t>lpg</t>
        </is>
      </c>
      <c r="C1947" s="14" t="inlineStr">
        <is>
          <t>mch</t>
        </is>
      </c>
      <c r="D1947" s="32">
        <f>INDEX(Inputs!$U$5:$U$132,MATCH($B1947&amp;"|"&amp;$C1947,Inputs!$A$5:$A$132,0))</f>
        <v/>
      </c>
      <c r="E1947" s="32">
        <f>INDEX(Inputs!$V$5:$V$132,MATCH($B1947&amp;"|"&amp;$C1947,Inputs!$A$5:$A$132,0))</f>
        <v/>
      </c>
      <c r="F1947" s="36" t="n"/>
      <c r="G1947" s="36" t="n"/>
      <c r="H1947" s="14">
        <f>INDEX(VarLab,MATCH($A1947,VarKey,0))&amp;INDEX(MemLab,MATCH($C1947&amp;"|"&amp;$B1947,MemKey,0))</f>
        <v/>
      </c>
      <c r="I1947" s="14">
        <f>INDEX(VarUnit,MATCH($A1947,VarKey,0))</f>
        <v/>
      </c>
      <c r="J1947" s="14">
        <f>INDEX(VarSrc,MATCH($A1947,VarKey,0))</f>
        <v/>
      </c>
      <c r="K1947" s="11">
        <f>CodePrefix&amp;$A1947&amp;IF($C1947="","","."&amp;$C1947&amp;"."&amp;$B1947)&amp;INDEX(VarEnd,MATCH($A1947,VarKey,0))&amp;K$5</f>
        <v/>
      </c>
      <c r="L1947" s="37">
        <f>MAX(INDEX(L$381:L$392,$D1947)+(L1920+L1938)*(1+$E1947),0.01)</f>
        <v/>
      </c>
      <c r="M1947" s="32">
        <f>MAX(INDEX(M$381:M$392,$D1947)+(M1920+M1938)*(1+$E1947),0.01)</f>
        <v/>
      </c>
      <c r="N1947" s="32">
        <f>MAX(INDEX(N$381:N$392,$D1947)+(N1920+N1938)*(1+$E1947),0.01)</f>
        <v/>
      </c>
      <c r="O1947" s="32">
        <f>MAX(INDEX(O$381:O$392,$D1947)+(O1920+O1938)*(1+$E1947),0.01)</f>
        <v/>
      </c>
      <c r="P1947" s="32">
        <f>MAX(INDEX(P$381:P$392,$D1947)+(P1920+P1938)*(1+$E1947),0.01)</f>
        <v/>
      </c>
      <c r="Q1947" s="32">
        <f>MAX(INDEX(Q$381:Q$392,$D1947)+(Q1920+Q1938)*(1+$E1947),0.01)</f>
        <v/>
      </c>
      <c r="R1947" s="32">
        <f>MAX(INDEX(R$381:R$392,$D1947)+(R1920+R1938)*(1+$E1947),0.01)</f>
        <v/>
      </c>
      <c r="S1947" s="32">
        <f>MAX(INDEX(S$381:S$392,$D1947)+(S1920+S1938)*(1+$E1947),0.01)</f>
        <v/>
      </c>
      <c r="T1947" s="32">
        <f>MAX(INDEX(T$381:T$392,$D1947)+(T1920+T1938)*(1+$E1947),0.01)</f>
        <v/>
      </c>
      <c r="U1947" s="32">
        <f>MAX(INDEX(U$381:U$392,$D1947)+(U1920+U1938)*(1+$E1947),0.01)</f>
        <v/>
      </c>
      <c r="V1947" s="32">
        <f>MAX(INDEX(V$381:V$392,$D1947)+(V1920+V1938)*(1+$E1947),0.01)</f>
        <v/>
      </c>
      <c r="W1947" s="32">
        <f>MAX(INDEX(W$381:W$392,$D1947)+(W1920+W1938)*(1+$E1947),0.01)</f>
        <v/>
      </c>
      <c r="X1947" s="32">
        <f>MAX(INDEX(X$381:X$392,$D1947)+(X1920+X1938)*(1+$E1947),0.01)</f>
        <v/>
      </c>
      <c r="Y1947" s="32">
        <f>MAX(INDEX(Y$381:Y$392,$D1947)+(Y1920+Y1938)*(1+$E1947),0.01)</f>
        <v/>
      </c>
      <c r="Z1947" s="32">
        <f>MAX(INDEX(Z$381:Z$392,$D1947)+(Z1920+Z1938)*(1+$E1947),0.01)</f>
        <v/>
      </c>
      <c r="AA1947" s="32">
        <f>MAX(INDEX(AA$381:AA$392,$D1947)+(AA1920+AA1938)*(1+$E1947),0.01)</f>
        <v/>
      </c>
      <c r="AB1947" s="32">
        <f>MAX(INDEX(AB$381:AB$392,$D1947)+(AB1920+AB1938)*(1+$E1947),0.01)</f>
        <v/>
      </c>
      <c r="AC1947" s="32">
        <f>MAX(INDEX(AC$381:AC$392,$D1947)+(AC1920+AC1938)*(1+$E1947),0.01)</f>
        <v/>
      </c>
      <c r="AD1947" s="32">
        <f>MAX(INDEX(AD$381:AD$392,$D1947)+(AD1920+AD1938)*(1+$E1947),0.01)</f>
        <v/>
      </c>
      <c r="AF1947" s="11">
        <f>CodePrefix&amp;$A1947&amp;IF($C1947="","","."&amp;$C1947&amp;"."&amp;$B1947)&amp;INDEX(VarEnd,MATCH($A1947,VarKey,0))&amp;AF$5</f>
        <v/>
      </c>
      <c r="AG1947" s="37">
        <f>MAX(INDEX(AG$381:AG$392,$D1947)+(AG1920+AG1938)*(1+$E1947),0.01)</f>
        <v/>
      </c>
      <c r="AH1947" s="32">
        <f>MAX(INDEX(AH$381:AH$392,$D1947)+(AH1920+AH1938)*(1+$E1947),0.01)</f>
        <v/>
      </c>
      <c r="AI1947" s="32">
        <f>MAX(INDEX(AI$381:AI$392,$D1947)+(AI1920+AI1938)*(1+$E1947),0.01)</f>
        <v/>
      </c>
      <c r="AJ1947" s="32">
        <f>MAX(INDEX(AJ$381:AJ$392,$D1947)+(AJ1920+AJ1938)*(1+$E1947),0.01)</f>
        <v/>
      </c>
      <c r="AK1947" s="32">
        <f>MAX(INDEX(AK$381:AK$392,$D1947)+(AK1920+AK1938)*(1+$E1947),0.01)</f>
        <v/>
      </c>
      <c r="AL1947" s="32">
        <f>MAX(INDEX(AL$381:AL$392,$D1947)+(AL1920+AL1938)*(1+$E1947),0.01)</f>
        <v/>
      </c>
      <c r="AM1947" s="32">
        <f>MAX(INDEX(AM$381:AM$392,$D1947)+(AM1920+AM1938)*(1+$E1947),0.01)</f>
        <v/>
      </c>
      <c r="AN1947" s="32">
        <f>MAX(INDEX(AN$381:AN$392,$D1947)+(AN1920+AN1938)*(1+$E1947),0.01)</f>
        <v/>
      </c>
      <c r="AO1947" s="32">
        <f>MAX(INDEX(AO$381:AO$392,$D1947)+(AO1920+AO1938)*(1+$E1947),0.01)</f>
        <v/>
      </c>
      <c r="AP1947" s="32">
        <f>MAX(INDEX(AP$381:AP$392,$D1947)+(AP1920+AP1938)*(1+$E1947),0.01)</f>
        <v/>
      </c>
      <c r="AQ1947" s="32">
        <f>MAX(INDEX(AQ$381:AQ$392,$D1947)+(AQ1920+AQ1938)*(1+$E1947),0.01)</f>
        <v/>
      </c>
      <c r="AR1947" s="32">
        <f>MAX(INDEX(AR$381:AR$392,$D1947)+(AR1920+AR1938)*(1+$E1947),0.01)</f>
        <v/>
      </c>
      <c r="AS1947" s="32">
        <f>MAX(INDEX(AS$381:AS$392,$D1947)+(AS1920+AS1938)*(1+$E1947),0.01)</f>
        <v/>
      </c>
      <c r="AT1947" s="32">
        <f>MAX(INDEX(AT$381:AT$392,$D1947)+(AT1920+AT1938)*(1+$E1947),0.01)</f>
        <v/>
      </c>
      <c r="AU1947" s="32">
        <f>MAX(INDEX(AU$381:AU$392,$D1947)+(AU1920+AU1938)*(1+$E1947),0.01)</f>
        <v/>
      </c>
      <c r="AV1947" s="32">
        <f>MAX(INDEX(AV$381:AV$392,$D1947)+(AV1920+AV1938)*(1+$E1947),0.01)</f>
        <v/>
      </c>
      <c r="AW1947" s="32">
        <f>MAX(INDEX(AW$381:AW$392,$D1947)+(AW1920+AW1938)*(1+$E1947),0.01)</f>
        <v/>
      </c>
      <c r="AX1947" s="32">
        <f>MAX(INDEX(AX$381:AX$392,$D1947)+(AX1920+AX1938)*(1+$E1947),0.01)</f>
        <v/>
      </c>
      <c r="AY1947" s="32">
        <f>MAX(INDEX(AY$381:AY$392,$D1947)+(AY1920+AY1938)*(1+$E1947),0.01)</f>
        <v/>
      </c>
    </row>
    <row r="1948" hidden="1" outlineLevel="2">
      <c r="A1948" s="14" t="inlineStr">
        <is>
          <t>atp</t>
        </is>
      </c>
      <c r="B1948" s="14" t="inlineStr">
        <is>
          <t>ker</t>
        </is>
      </c>
      <c r="C1948" s="14" t="inlineStr">
        <is>
          <t>mch</t>
        </is>
      </c>
      <c r="D1948" s="32">
        <f>INDEX(Inputs!$U$5:$U$132,MATCH($B1948&amp;"|"&amp;$C1948,Inputs!$A$5:$A$132,0))</f>
        <v/>
      </c>
      <c r="E1948" s="32">
        <f>INDEX(Inputs!$V$5:$V$132,MATCH($B1948&amp;"|"&amp;$C1948,Inputs!$A$5:$A$132,0))</f>
        <v/>
      </c>
      <c r="F1948" s="36" t="n"/>
      <c r="G1948" s="36" t="n"/>
      <c r="H1948" s="14">
        <f>INDEX(VarLab,MATCH($A1948,VarKey,0))&amp;INDEX(MemLab,MATCH($C1948&amp;"|"&amp;$B1948,MemKey,0))</f>
        <v/>
      </c>
      <c r="I1948" s="14">
        <f>INDEX(VarUnit,MATCH($A1948,VarKey,0))</f>
        <v/>
      </c>
      <c r="J1948" s="14">
        <f>INDEX(VarSrc,MATCH($A1948,VarKey,0))</f>
        <v/>
      </c>
      <c r="K1948" s="11">
        <f>CodePrefix&amp;$A1948&amp;IF($C1948="","","."&amp;$C1948&amp;"."&amp;$B1948)&amp;INDEX(VarEnd,MATCH($A1948,VarKey,0))&amp;K$5</f>
        <v/>
      </c>
      <c r="L1948" s="37">
        <f>MAX(INDEX(L$381:L$392,$D1948)+(L1921+L1939)*(1+$E1948),0.01)</f>
        <v/>
      </c>
      <c r="M1948" s="32">
        <f>MAX(INDEX(M$381:M$392,$D1948)+(M1921+M1939)*(1+$E1948),0.01)</f>
        <v/>
      </c>
      <c r="N1948" s="32">
        <f>MAX(INDEX(N$381:N$392,$D1948)+(N1921+N1939)*(1+$E1948),0.01)</f>
        <v/>
      </c>
      <c r="O1948" s="32">
        <f>MAX(INDEX(O$381:O$392,$D1948)+(O1921+O1939)*(1+$E1948),0.01)</f>
        <v/>
      </c>
      <c r="P1948" s="32">
        <f>MAX(INDEX(P$381:P$392,$D1948)+(P1921+P1939)*(1+$E1948),0.01)</f>
        <v/>
      </c>
      <c r="Q1948" s="32">
        <f>MAX(INDEX(Q$381:Q$392,$D1948)+(Q1921+Q1939)*(1+$E1948),0.01)</f>
        <v/>
      </c>
      <c r="R1948" s="32">
        <f>MAX(INDEX(R$381:R$392,$D1948)+(R1921+R1939)*(1+$E1948),0.01)</f>
        <v/>
      </c>
      <c r="S1948" s="32">
        <f>MAX(INDEX(S$381:S$392,$D1948)+(S1921+S1939)*(1+$E1948),0.01)</f>
        <v/>
      </c>
      <c r="T1948" s="32">
        <f>MAX(INDEX(T$381:T$392,$D1948)+(T1921+T1939)*(1+$E1948),0.01)</f>
        <v/>
      </c>
      <c r="U1948" s="32">
        <f>MAX(INDEX(U$381:U$392,$D1948)+(U1921+U1939)*(1+$E1948),0.01)</f>
        <v/>
      </c>
      <c r="V1948" s="32">
        <f>MAX(INDEX(V$381:V$392,$D1948)+(V1921+V1939)*(1+$E1948),0.01)</f>
        <v/>
      </c>
      <c r="W1948" s="32">
        <f>MAX(INDEX(W$381:W$392,$D1948)+(W1921+W1939)*(1+$E1948),0.01)</f>
        <v/>
      </c>
      <c r="X1948" s="32">
        <f>MAX(INDEX(X$381:X$392,$D1948)+(X1921+X1939)*(1+$E1948),0.01)</f>
        <v/>
      </c>
      <c r="Y1948" s="32">
        <f>MAX(INDEX(Y$381:Y$392,$D1948)+(Y1921+Y1939)*(1+$E1948),0.01)</f>
        <v/>
      </c>
      <c r="Z1948" s="32">
        <f>MAX(INDEX(Z$381:Z$392,$D1948)+(Z1921+Z1939)*(1+$E1948),0.01)</f>
        <v/>
      </c>
      <c r="AA1948" s="32">
        <f>MAX(INDEX(AA$381:AA$392,$D1948)+(AA1921+AA1939)*(1+$E1948),0.01)</f>
        <v/>
      </c>
      <c r="AB1948" s="32">
        <f>MAX(INDEX(AB$381:AB$392,$D1948)+(AB1921+AB1939)*(1+$E1948),0.01)</f>
        <v/>
      </c>
      <c r="AC1948" s="32">
        <f>MAX(INDEX(AC$381:AC$392,$D1948)+(AC1921+AC1939)*(1+$E1948),0.01)</f>
        <v/>
      </c>
      <c r="AD1948" s="32">
        <f>MAX(INDEX(AD$381:AD$392,$D1948)+(AD1921+AD1939)*(1+$E1948),0.01)</f>
        <v/>
      </c>
      <c r="AF1948" s="11">
        <f>CodePrefix&amp;$A1948&amp;IF($C1948="","","."&amp;$C1948&amp;"."&amp;$B1948)&amp;INDEX(VarEnd,MATCH($A1948,VarKey,0))&amp;AF$5</f>
        <v/>
      </c>
      <c r="AG1948" s="37">
        <f>MAX(INDEX(AG$381:AG$392,$D1948)+(AG1921+AG1939)*(1+$E1948),0.01)</f>
        <v/>
      </c>
      <c r="AH1948" s="32">
        <f>MAX(INDEX(AH$381:AH$392,$D1948)+(AH1921+AH1939)*(1+$E1948),0.01)</f>
        <v/>
      </c>
      <c r="AI1948" s="32">
        <f>MAX(INDEX(AI$381:AI$392,$D1948)+(AI1921+AI1939)*(1+$E1948),0.01)</f>
        <v/>
      </c>
      <c r="AJ1948" s="32">
        <f>MAX(INDEX(AJ$381:AJ$392,$D1948)+(AJ1921+AJ1939)*(1+$E1948),0.01)</f>
        <v/>
      </c>
      <c r="AK1948" s="32">
        <f>MAX(INDEX(AK$381:AK$392,$D1948)+(AK1921+AK1939)*(1+$E1948),0.01)</f>
        <v/>
      </c>
      <c r="AL1948" s="32">
        <f>MAX(INDEX(AL$381:AL$392,$D1948)+(AL1921+AL1939)*(1+$E1948),0.01)</f>
        <v/>
      </c>
      <c r="AM1948" s="32">
        <f>MAX(INDEX(AM$381:AM$392,$D1948)+(AM1921+AM1939)*(1+$E1948),0.01)</f>
        <v/>
      </c>
      <c r="AN1948" s="32">
        <f>MAX(INDEX(AN$381:AN$392,$D1948)+(AN1921+AN1939)*(1+$E1948),0.01)</f>
        <v/>
      </c>
      <c r="AO1948" s="32">
        <f>MAX(INDEX(AO$381:AO$392,$D1948)+(AO1921+AO1939)*(1+$E1948),0.01)</f>
        <v/>
      </c>
      <c r="AP1948" s="32">
        <f>MAX(INDEX(AP$381:AP$392,$D1948)+(AP1921+AP1939)*(1+$E1948),0.01)</f>
        <v/>
      </c>
      <c r="AQ1948" s="32">
        <f>MAX(INDEX(AQ$381:AQ$392,$D1948)+(AQ1921+AQ1939)*(1+$E1948),0.01)</f>
        <v/>
      </c>
      <c r="AR1948" s="32">
        <f>MAX(INDEX(AR$381:AR$392,$D1948)+(AR1921+AR1939)*(1+$E1948),0.01)</f>
        <v/>
      </c>
      <c r="AS1948" s="32">
        <f>MAX(INDEX(AS$381:AS$392,$D1948)+(AS1921+AS1939)*(1+$E1948),0.01)</f>
        <v/>
      </c>
      <c r="AT1948" s="32">
        <f>MAX(INDEX(AT$381:AT$392,$D1948)+(AT1921+AT1939)*(1+$E1948),0.01)</f>
        <v/>
      </c>
      <c r="AU1948" s="32">
        <f>MAX(INDEX(AU$381:AU$392,$D1948)+(AU1921+AU1939)*(1+$E1948),0.01)</f>
        <v/>
      </c>
      <c r="AV1948" s="32">
        <f>MAX(INDEX(AV$381:AV$392,$D1948)+(AV1921+AV1939)*(1+$E1948),0.01)</f>
        <v/>
      </c>
      <c r="AW1948" s="32">
        <f>MAX(INDEX(AW$381:AW$392,$D1948)+(AW1921+AW1939)*(1+$E1948),0.01)</f>
        <v/>
      </c>
      <c r="AX1948" s="32">
        <f>MAX(INDEX(AX$381:AX$392,$D1948)+(AX1921+AX1939)*(1+$E1948),0.01)</f>
        <v/>
      </c>
      <c r="AY1948" s="32">
        <f>MAX(INDEX(AY$381:AY$392,$D1948)+(AY1921+AY1939)*(1+$E1948),0.01)</f>
        <v/>
      </c>
    </row>
    <row r="1949" hidden="1" outlineLevel="2">
      <c r="A1949" s="14" t="inlineStr">
        <is>
          <t>atp</t>
        </is>
      </c>
      <c r="B1949" s="14" t="inlineStr">
        <is>
          <t>oop</t>
        </is>
      </c>
      <c r="C1949" s="14" t="inlineStr">
        <is>
          <t>mch</t>
        </is>
      </c>
      <c r="D1949" s="32">
        <f>INDEX(Inputs!$U$5:$U$132,MATCH($B1949&amp;"|"&amp;$C1949,Inputs!$A$5:$A$132,0))</f>
        <v/>
      </c>
      <c r="E1949" s="32">
        <f>INDEX(Inputs!$V$5:$V$132,MATCH($B1949&amp;"|"&amp;$C1949,Inputs!$A$5:$A$132,0))</f>
        <v/>
      </c>
      <c r="F1949" s="36" t="n"/>
      <c r="G1949" s="36" t="n"/>
      <c r="H1949" s="14">
        <f>INDEX(VarLab,MATCH($A1949,VarKey,0))&amp;INDEX(MemLab,MATCH($C1949&amp;"|"&amp;$B1949,MemKey,0))</f>
        <v/>
      </c>
      <c r="I1949" s="14">
        <f>INDEX(VarUnit,MATCH($A1949,VarKey,0))</f>
        <v/>
      </c>
      <c r="J1949" s="14">
        <f>INDEX(VarSrc,MATCH($A1949,VarKey,0))</f>
        <v/>
      </c>
      <c r="K1949" s="11">
        <f>CodePrefix&amp;$A1949&amp;IF($C1949="","","."&amp;$C1949&amp;"."&amp;$B1949)&amp;INDEX(VarEnd,MATCH($A1949,VarKey,0))&amp;K$5</f>
        <v/>
      </c>
      <c r="L1949" s="37">
        <f>MAX(INDEX(L$381:L$392,$D1949)+(L1922+L1940)*(1+$E1949),0.01)</f>
        <v/>
      </c>
      <c r="M1949" s="32">
        <f>MAX(INDEX(M$381:M$392,$D1949)+(M1922+M1940)*(1+$E1949),0.01)</f>
        <v/>
      </c>
      <c r="N1949" s="32">
        <f>MAX(INDEX(N$381:N$392,$D1949)+(N1922+N1940)*(1+$E1949),0.01)</f>
        <v/>
      </c>
      <c r="O1949" s="32">
        <f>MAX(INDEX(O$381:O$392,$D1949)+(O1922+O1940)*(1+$E1949),0.01)</f>
        <v/>
      </c>
      <c r="P1949" s="32">
        <f>MAX(INDEX(P$381:P$392,$D1949)+(P1922+P1940)*(1+$E1949),0.01)</f>
        <v/>
      </c>
      <c r="Q1949" s="32">
        <f>MAX(INDEX(Q$381:Q$392,$D1949)+(Q1922+Q1940)*(1+$E1949),0.01)</f>
        <v/>
      </c>
      <c r="R1949" s="32">
        <f>MAX(INDEX(R$381:R$392,$D1949)+(R1922+R1940)*(1+$E1949),0.01)</f>
        <v/>
      </c>
      <c r="S1949" s="32">
        <f>MAX(INDEX(S$381:S$392,$D1949)+(S1922+S1940)*(1+$E1949),0.01)</f>
        <v/>
      </c>
      <c r="T1949" s="32">
        <f>MAX(INDEX(T$381:T$392,$D1949)+(T1922+T1940)*(1+$E1949),0.01)</f>
        <v/>
      </c>
      <c r="U1949" s="32">
        <f>MAX(INDEX(U$381:U$392,$D1949)+(U1922+U1940)*(1+$E1949),0.01)</f>
        <v/>
      </c>
      <c r="V1949" s="32">
        <f>MAX(INDEX(V$381:V$392,$D1949)+(V1922+V1940)*(1+$E1949),0.01)</f>
        <v/>
      </c>
      <c r="W1949" s="32">
        <f>MAX(INDEX(W$381:W$392,$D1949)+(W1922+W1940)*(1+$E1949),0.01)</f>
        <v/>
      </c>
      <c r="X1949" s="32">
        <f>MAX(INDEX(X$381:X$392,$D1949)+(X1922+X1940)*(1+$E1949),0.01)</f>
        <v/>
      </c>
      <c r="Y1949" s="32">
        <f>MAX(INDEX(Y$381:Y$392,$D1949)+(Y1922+Y1940)*(1+$E1949),0.01)</f>
        <v/>
      </c>
      <c r="Z1949" s="32">
        <f>MAX(INDEX(Z$381:Z$392,$D1949)+(Z1922+Z1940)*(1+$E1949),0.01)</f>
        <v/>
      </c>
      <c r="AA1949" s="32">
        <f>MAX(INDEX(AA$381:AA$392,$D1949)+(AA1922+AA1940)*(1+$E1949),0.01)</f>
        <v/>
      </c>
      <c r="AB1949" s="32">
        <f>MAX(INDEX(AB$381:AB$392,$D1949)+(AB1922+AB1940)*(1+$E1949),0.01)</f>
        <v/>
      </c>
      <c r="AC1949" s="32">
        <f>MAX(INDEX(AC$381:AC$392,$D1949)+(AC1922+AC1940)*(1+$E1949),0.01)</f>
        <v/>
      </c>
      <c r="AD1949" s="32">
        <f>MAX(INDEX(AD$381:AD$392,$D1949)+(AD1922+AD1940)*(1+$E1949),0.01)</f>
        <v/>
      </c>
      <c r="AF1949" s="11">
        <f>CodePrefix&amp;$A1949&amp;IF($C1949="","","."&amp;$C1949&amp;"."&amp;$B1949)&amp;INDEX(VarEnd,MATCH($A1949,VarKey,0))&amp;AF$5</f>
        <v/>
      </c>
      <c r="AG1949" s="37">
        <f>MAX(INDEX(AG$381:AG$392,$D1949)+(AG1922+AG1940)*(1+$E1949),0.01)</f>
        <v/>
      </c>
      <c r="AH1949" s="32">
        <f>MAX(INDEX(AH$381:AH$392,$D1949)+(AH1922+AH1940)*(1+$E1949),0.01)</f>
        <v/>
      </c>
      <c r="AI1949" s="32">
        <f>MAX(INDEX(AI$381:AI$392,$D1949)+(AI1922+AI1940)*(1+$E1949),0.01)</f>
        <v/>
      </c>
      <c r="AJ1949" s="32">
        <f>MAX(INDEX(AJ$381:AJ$392,$D1949)+(AJ1922+AJ1940)*(1+$E1949),0.01)</f>
        <v/>
      </c>
      <c r="AK1949" s="32">
        <f>MAX(INDEX(AK$381:AK$392,$D1949)+(AK1922+AK1940)*(1+$E1949),0.01)</f>
        <v/>
      </c>
      <c r="AL1949" s="32">
        <f>MAX(INDEX(AL$381:AL$392,$D1949)+(AL1922+AL1940)*(1+$E1949),0.01)</f>
        <v/>
      </c>
      <c r="AM1949" s="32">
        <f>MAX(INDEX(AM$381:AM$392,$D1949)+(AM1922+AM1940)*(1+$E1949),0.01)</f>
        <v/>
      </c>
      <c r="AN1949" s="32">
        <f>MAX(INDEX(AN$381:AN$392,$D1949)+(AN1922+AN1940)*(1+$E1949),0.01)</f>
        <v/>
      </c>
      <c r="AO1949" s="32">
        <f>MAX(INDEX(AO$381:AO$392,$D1949)+(AO1922+AO1940)*(1+$E1949),0.01)</f>
        <v/>
      </c>
      <c r="AP1949" s="32">
        <f>MAX(INDEX(AP$381:AP$392,$D1949)+(AP1922+AP1940)*(1+$E1949),0.01)</f>
        <v/>
      </c>
      <c r="AQ1949" s="32">
        <f>MAX(INDEX(AQ$381:AQ$392,$D1949)+(AQ1922+AQ1940)*(1+$E1949),0.01)</f>
        <v/>
      </c>
      <c r="AR1949" s="32">
        <f>MAX(INDEX(AR$381:AR$392,$D1949)+(AR1922+AR1940)*(1+$E1949),0.01)</f>
        <v/>
      </c>
      <c r="AS1949" s="32">
        <f>MAX(INDEX(AS$381:AS$392,$D1949)+(AS1922+AS1940)*(1+$E1949),0.01)</f>
        <v/>
      </c>
      <c r="AT1949" s="32">
        <f>MAX(INDEX(AT$381:AT$392,$D1949)+(AT1922+AT1940)*(1+$E1949),0.01)</f>
        <v/>
      </c>
      <c r="AU1949" s="32">
        <f>MAX(INDEX(AU$381:AU$392,$D1949)+(AU1922+AU1940)*(1+$E1949),0.01)</f>
        <v/>
      </c>
      <c r="AV1949" s="32">
        <f>MAX(INDEX(AV$381:AV$392,$D1949)+(AV1922+AV1940)*(1+$E1949),0.01)</f>
        <v/>
      </c>
      <c r="AW1949" s="32">
        <f>MAX(INDEX(AW$381:AW$392,$D1949)+(AW1922+AW1940)*(1+$E1949),0.01)</f>
        <v/>
      </c>
      <c r="AX1949" s="32">
        <f>MAX(INDEX(AX$381:AX$392,$D1949)+(AX1922+AX1940)*(1+$E1949),0.01)</f>
        <v/>
      </c>
      <c r="AY1949" s="32">
        <f>MAX(INDEX(AY$381:AY$392,$D1949)+(AY1922+AY1940)*(1+$E1949),0.01)</f>
        <v/>
      </c>
    </row>
    <row r="1950" hidden="1" outlineLevel="2">
      <c r="A1950" s="14" t="inlineStr">
        <is>
          <t>atp</t>
        </is>
      </c>
      <c r="B1950" s="14" t="inlineStr">
        <is>
          <t>bio</t>
        </is>
      </c>
      <c r="C1950" s="14" t="inlineStr">
        <is>
          <t>mch</t>
        </is>
      </c>
      <c r="D1950" s="32">
        <f>INDEX(Inputs!$U$5:$U$132,MATCH($B1950&amp;"|"&amp;$C1950,Inputs!$A$5:$A$132,0))</f>
        <v/>
      </c>
      <c r="E1950" s="32">
        <f>INDEX(Inputs!$V$5:$V$132,MATCH($B1950&amp;"|"&amp;$C1950,Inputs!$A$5:$A$132,0))</f>
        <v/>
      </c>
      <c r="F1950" s="36" t="n"/>
      <c r="G1950" s="36" t="n"/>
      <c r="H1950" s="14">
        <f>INDEX(VarLab,MATCH($A1950,VarKey,0))&amp;INDEX(MemLab,MATCH($C1950&amp;"|"&amp;$B1950,MemKey,0))</f>
        <v/>
      </c>
      <c r="I1950" s="14">
        <f>INDEX(VarUnit,MATCH($A1950,VarKey,0))</f>
        <v/>
      </c>
      <c r="J1950" s="14">
        <f>INDEX(VarSrc,MATCH($A1950,VarKey,0))</f>
        <v/>
      </c>
      <c r="K1950" s="11">
        <f>CodePrefix&amp;$A1950&amp;IF($C1950="","","."&amp;$C1950&amp;"."&amp;$B1950)&amp;INDEX(VarEnd,MATCH($A1950,VarKey,0))&amp;K$5</f>
        <v/>
      </c>
      <c r="L1950" s="37">
        <f>MAX(INDEX(L$381:L$392,$D1950)+(L1923+L1941)*(1+$E1950),0.01)</f>
        <v/>
      </c>
      <c r="M1950" s="32">
        <f>MAX(INDEX(M$381:M$392,$D1950)+(M1923+M1941)*(1+$E1950),0.01)</f>
        <v/>
      </c>
      <c r="N1950" s="32">
        <f>MAX(INDEX(N$381:N$392,$D1950)+(N1923+N1941)*(1+$E1950),0.01)</f>
        <v/>
      </c>
      <c r="O1950" s="32">
        <f>MAX(INDEX(O$381:O$392,$D1950)+(O1923+O1941)*(1+$E1950),0.01)</f>
        <v/>
      </c>
      <c r="P1950" s="32">
        <f>MAX(INDEX(P$381:P$392,$D1950)+(P1923+P1941)*(1+$E1950),0.01)</f>
        <v/>
      </c>
      <c r="Q1950" s="32">
        <f>MAX(INDEX(Q$381:Q$392,$D1950)+(Q1923+Q1941)*(1+$E1950),0.01)</f>
        <v/>
      </c>
      <c r="R1950" s="32">
        <f>MAX(INDEX(R$381:R$392,$D1950)+(R1923+R1941)*(1+$E1950),0.01)</f>
        <v/>
      </c>
      <c r="S1950" s="32">
        <f>MAX(INDEX(S$381:S$392,$D1950)+(S1923+S1941)*(1+$E1950),0.01)</f>
        <v/>
      </c>
      <c r="T1950" s="32">
        <f>MAX(INDEX(T$381:T$392,$D1950)+(T1923+T1941)*(1+$E1950),0.01)</f>
        <v/>
      </c>
      <c r="U1950" s="32">
        <f>MAX(INDEX(U$381:U$392,$D1950)+(U1923+U1941)*(1+$E1950),0.01)</f>
        <v/>
      </c>
      <c r="V1950" s="32">
        <f>MAX(INDEX(V$381:V$392,$D1950)+(V1923+V1941)*(1+$E1950),0.01)</f>
        <v/>
      </c>
      <c r="W1950" s="32">
        <f>MAX(INDEX(W$381:W$392,$D1950)+(W1923+W1941)*(1+$E1950),0.01)</f>
        <v/>
      </c>
      <c r="X1950" s="32">
        <f>MAX(INDEX(X$381:X$392,$D1950)+(X1923+X1941)*(1+$E1950),0.01)</f>
        <v/>
      </c>
      <c r="Y1950" s="32">
        <f>MAX(INDEX(Y$381:Y$392,$D1950)+(Y1923+Y1941)*(1+$E1950),0.01)</f>
        <v/>
      </c>
      <c r="Z1950" s="32">
        <f>MAX(INDEX(Z$381:Z$392,$D1950)+(Z1923+Z1941)*(1+$E1950),0.01)</f>
        <v/>
      </c>
      <c r="AA1950" s="32">
        <f>MAX(INDEX(AA$381:AA$392,$D1950)+(AA1923+AA1941)*(1+$E1950),0.01)</f>
        <v/>
      </c>
      <c r="AB1950" s="32">
        <f>MAX(INDEX(AB$381:AB$392,$D1950)+(AB1923+AB1941)*(1+$E1950),0.01)</f>
        <v/>
      </c>
      <c r="AC1950" s="32">
        <f>MAX(INDEX(AC$381:AC$392,$D1950)+(AC1923+AC1941)*(1+$E1950),0.01)</f>
        <v/>
      </c>
      <c r="AD1950" s="32">
        <f>MAX(INDEX(AD$381:AD$392,$D1950)+(AD1923+AD1941)*(1+$E1950),0.01)</f>
        <v/>
      </c>
      <c r="AF1950" s="11">
        <f>CodePrefix&amp;$A1950&amp;IF($C1950="","","."&amp;$C1950&amp;"."&amp;$B1950)&amp;INDEX(VarEnd,MATCH($A1950,VarKey,0))&amp;AF$5</f>
        <v/>
      </c>
      <c r="AG1950" s="37">
        <f>MAX(INDEX(AG$381:AG$392,$D1950)+(AG1923+AG1941)*(1+$E1950),0.01)</f>
        <v/>
      </c>
      <c r="AH1950" s="32">
        <f>MAX(INDEX(AH$381:AH$392,$D1950)+(AH1923+AH1941)*(1+$E1950),0.01)</f>
        <v/>
      </c>
      <c r="AI1950" s="32">
        <f>MAX(INDEX(AI$381:AI$392,$D1950)+(AI1923+AI1941)*(1+$E1950),0.01)</f>
        <v/>
      </c>
      <c r="AJ1950" s="32">
        <f>MAX(INDEX(AJ$381:AJ$392,$D1950)+(AJ1923+AJ1941)*(1+$E1950),0.01)</f>
        <v/>
      </c>
      <c r="AK1950" s="32">
        <f>MAX(INDEX(AK$381:AK$392,$D1950)+(AK1923+AK1941)*(1+$E1950),0.01)</f>
        <v/>
      </c>
      <c r="AL1950" s="32">
        <f>MAX(INDEX(AL$381:AL$392,$D1950)+(AL1923+AL1941)*(1+$E1950),0.01)</f>
        <v/>
      </c>
      <c r="AM1950" s="32">
        <f>MAX(INDEX(AM$381:AM$392,$D1950)+(AM1923+AM1941)*(1+$E1950),0.01)</f>
        <v/>
      </c>
      <c r="AN1950" s="32">
        <f>MAX(INDEX(AN$381:AN$392,$D1950)+(AN1923+AN1941)*(1+$E1950),0.01)</f>
        <v/>
      </c>
      <c r="AO1950" s="32">
        <f>MAX(INDEX(AO$381:AO$392,$D1950)+(AO1923+AO1941)*(1+$E1950),0.01)</f>
        <v/>
      </c>
      <c r="AP1950" s="32">
        <f>MAX(INDEX(AP$381:AP$392,$D1950)+(AP1923+AP1941)*(1+$E1950),0.01)</f>
        <v/>
      </c>
      <c r="AQ1950" s="32">
        <f>MAX(INDEX(AQ$381:AQ$392,$D1950)+(AQ1923+AQ1941)*(1+$E1950),0.01)</f>
        <v/>
      </c>
      <c r="AR1950" s="32">
        <f>MAX(INDEX(AR$381:AR$392,$D1950)+(AR1923+AR1941)*(1+$E1950),0.01)</f>
        <v/>
      </c>
      <c r="AS1950" s="32">
        <f>MAX(INDEX(AS$381:AS$392,$D1950)+(AS1923+AS1941)*(1+$E1950),0.01)</f>
        <v/>
      </c>
      <c r="AT1950" s="32">
        <f>MAX(INDEX(AT$381:AT$392,$D1950)+(AT1923+AT1941)*(1+$E1950),0.01)</f>
        <v/>
      </c>
      <c r="AU1950" s="32">
        <f>MAX(INDEX(AU$381:AU$392,$D1950)+(AU1923+AU1941)*(1+$E1950),0.01)</f>
        <v/>
      </c>
      <c r="AV1950" s="32">
        <f>MAX(INDEX(AV$381:AV$392,$D1950)+(AV1923+AV1941)*(1+$E1950),0.01)</f>
        <v/>
      </c>
      <c r="AW1950" s="32">
        <f>MAX(INDEX(AW$381:AW$392,$D1950)+(AW1923+AW1941)*(1+$E1950),0.01)</f>
        <v/>
      </c>
      <c r="AX1950" s="32">
        <f>MAX(INDEX(AX$381:AX$392,$D1950)+(AX1923+AX1941)*(1+$E1950),0.01)</f>
        <v/>
      </c>
      <c r="AY1950" s="32">
        <f>MAX(INDEX(AY$381:AY$392,$D1950)+(AY1923+AY1941)*(1+$E1950),0.01)</f>
        <v/>
      </c>
    </row>
    <row r="1951" hidden="1" outlineLevel="2"/>
    <row r="1952" hidden="1" outlineLevel="2">
      <c r="A1952" s="14" t="inlineStr">
        <is>
          <t>shp</t>
        </is>
      </c>
      <c r="B1952" s="14" t="inlineStr">
        <is>
          <t>coa</t>
        </is>
      </c>
      <c r="C1952" s="14" t="inlineStr">
        <is>
          <t>mch</t>
        </is>
      </c>
      <c r="D1952" s="32">
        <f>INDEX(Inputs!$W$5:$W$132,MATCH($B1952&amp;"|"&amp;$C1952,Inputs!$A$5:$A$132,0))</f>
        <v/>
      </c>
      <c r="E1952" s="32">
        <f>INDEX(Inputs!$M$5:$M$132,MATCH($B1952&amp;"|"&amp;$C1952,Inputs!$A$5:$A$132,0))</f>
        <v/>
      </c>
      <c r="F1952" s="36" t="n"/>
      <c r="G1952" s="36" t="n"/>
      <c r="H1952" s="14">
        <f>INDEX(VarLab,MATCH($A1952,VarKey,0))&amp;INDEX(MemLab,MATCH($C1952&amp;"|"&amp;$B1952,MemKey,0))</f>
        <v/>
      </c>
      <c r="I1952" s="14">
        <f>INDEX(VarUnit,MATCH($A1952,VarKey,0))</f>
        <v/>
      </c>
      <c r="J1952" s="14">
        <f>INDEX(VarSrc,MATCH($A1952,VarKey,0))</f>
        <v/>
      </c>
      <c r="K1952" s="11">
        <f>CodePrefix&amp;$A1952&amp;IF($C1952="","","."&amp;$C1952&amp;"."&amp;$B1952)&amp;INDEX(VarEnd,MATCH($A1952,VarKey,0))&amp;K$5</f>
        <v/>
      </c>
      <c r="L1952" s="37">
        <f>INDEX(L$297:L$313,$E1952)*$D1952</f>
        <v/>
      </c>
      <c r="M1952" s="32">
        <f>INDEX(M$297:M$313,$E1952)*$D1952</f>
        <v/>
      </c>
      <c r="N1952" s="32">
        <f>INDEX(N$297:N$313,$E1952)*$D1952</f>
        <v/>
      </c>
      <c r="O1952" s="32">
        <f>INDEX(O$297:O$313,$E1952)*$D1952</f>
        <v/>
      </c>
      <c r="P1952" s="32">
        <f>INDEX(P$297:P$313,$E1952)*$D1952</f>
        <v/>
      </c>
      <c r="Q1952" s="32">
        <f>INDEX(Q$297:Q$313,$E1952)*$D1952</f>
        <v/>
      </c>
      <c r="R1952" s="32">
        <f>INDEX(R$297:R$313,$E1952)*$D1952</f>
        <v/>
      </c>
      <c r="S1952" s="32">
        <f>INDEX(S$297:S$313,$E1952)*$D1952</f>
        <v/>
      </c>
      <c r="T1952" s="32">
        <f>INDEX(T$297:T$313,$E1952)*$D1952</f>
        <v/>
      </c>
      <c r="U1952" s="32">
        <f>INDEX(U$297:U$313,$E1952)*$D1952</f>
        <v/>
      </c>
      <c r="V1952" s="32">
        <f>INDEX(V$297:V$313,$E1952)*$D1952</f>
        <v/>
      </c>
      <c r="W1952" s="32">
        <f>INDEX(W$297:W$313,$E1952)*$D1952</f>
        <v/>
      </c>
      <c r="X1952" s="32">
        <f>INDEX(X$297:X$313,$E1952)*$D1952</f>
        <v/>
      </c>
      <c r="Y1952" s="32">
        <f>INDEX(Y$297:Y$313,$E1952)*$D1952</f>
        <v/>
      </c>
      <c r="Z1952" s="32">
        <f>INDEX(Z$297:Z$313,$E1952)*$D1952</f>
        <v/>
      </c>
      <c r="AA1952" s="32">
        <f>INDEX(AA$297:AA$313,$E1952)*$D1952</f>
        <v/>
      </c>
      <c r="AB1952" s="32">
        <f>INDEX(AB$297:AB$313,$E1952)*$D1952</f>
        <v/>
      </c>
      <c r="AC1952" s="32">
        <f>INDEX(AC$297:AC$313,$E1952)*$D1952</f>
        <v/>
      </c>
      <c r="AD1952" s="32">
        <f>INDEX(AD$297:AD$313,$E1952)*$D1952</f>
        <v/>
      </c>
      <c r="AF1952" s="11">
        <f>CodePrefix&amp;$A1952&amp;IF($C1952="","","."&amp;$C1952&amp;"."&amp;$B1952)&amp;INDEX(VarEnd,MATCH($A1952,VarKey,0))&amp;AF$5</f>
        <v/>
      </c>
      <c r="AG1952" s="37">
        <f>INDEX(AG$297:AG$313,$E1952)*$D1952</f>
        <v/>
      </c>
      <c r="AH1952" s="32">
        <f>INDEX(AH$297:AH$313,$E1952)*$D1952</f>
        <v/>
      </c>
      <c r="AI1952" s="32">
        <f>INDEX(AI$297:AI$313,$E1952)*$D1952</f>
        <v/>
      </c>
      <c r="AJ1952" s="32">
        <f>INDEX(AJ$297:AJ$313,$E1952)*$D1952</f>
        <v/>
      </c>
      <c r="AK1952" s="32">
        <f>INDEX(AK$297:AK$313,$E1952)*$D1952</f>
        <v/>
      </c>
      <c r="AL1952" s="32">
        <f>INDEX(AL$297:AL$313,$E1952)*$D1952</f>
        <v/>
      </c>
      <c r="AM1952" s="32">
        <f>INDEX(AM$297:AM$313,$E1952)*$D1952</f>
        <v/>
      </c>
      <c r="AN1952" s="32">
        <f>INDEX(AN$297:AN$313,$E1952)*$D1952</f>
        <v/>
      </c>
      <c r="AO1952" s="32">
        <f>INDEX(AO$297:AO$313,$E1952)*$D1952</f>
        <v/>
      </c>
      <c r="AP1952" s="32">
        <f>INDEX(AP$297:AP$313,$E1952)*$D1952</f>
        <v/>
      </c>
      <c r="AQ1952" s="32">
        <f>INDEX(AQ$297:AQ$313,$E1952)*$D1952</f>
        <v/>
      </c>
      <c r="AR1952" s="32">
        <f>INDEX(AR$297:AR$313,$E1952)*$D1952</f>
        <v/>
      </c>
      <c r="AS1952" s="32">
        <f>INDEX(AS$297:AS$313,$E1952)*$D1952</f>
        <v/>
      </c>
      <c r="AT1952" s="32">
        <f>INDEX(AT$297:AT$313,$E1952)*$D1952</f>
        <v/>
      </c>
      <c r="AU1952" s="32">
        <f>INDEX(AU$297:AU$313,$E1952)*$D1952</f>
        <v/>
      </c>
      <c r="AV1952" s="32">
        <f>INDEX(AV$297:AV$313,$E1952)*$D1952</f>
        <v/>
      </c>
      <c r="AW1952" s="32">
        <f>INDEX(AW$297:AW$313,$E1952)*$D1952</f>
        <v/>
      </c>
      <c r="AX1952" s="32">
        <f>INDEX(AX$297:AX$313,$E1952)*$D1952</f>
        <v/>
      </c>
      <c r="AY1952" s="32">
        <f>INDEX(AY$297:AY$313,$E1952)*$D1952</f>
        <v/>
      </c>
    </row>
    <row r="1953" hidden="1" outlineLevel="2">
      <c r="A1953" s="14" t="inlineStr">
        <is>
          <t>shp</t>
        </is>
      </c>
      <c r="B1953" s="14" t="inlineStr">
        <is>
          <t>nga</t>
        </is>
      </c>
      <c r="C1953" s="14" t="inlineStr">
        <is>
          <t>mch</t>
        </is>
      </c>
      <c r="D1953" s="32">
        <f>INDEX(Inputs!$W$5:$W$132,MATCH($B1953&amp;"|"&amp;$C1953,Inputs!$A$5:$A$132,0))</f>
        <v/>
      </c>
      <c r="E1953" s="32">
        <f>INDEX(Inputs!$M$5:$M$132,MATCH($B1953&amp;"|"&amp;$C1953,Inputs!$A$5:$A$132,0))</f>
        <v/>
      </c>
      <c r="F1953" s="36" t="n"/>
      <c r="G1953" s="36" t="n"/>
      <c r="H1953" s="14">
        <f>INDEX(VarLab,MATCH($A1953,VarKey,0))&amp;INDEX(MemLab,MATCH($C1953&amp;"|"&amp;$B1953,MemKey,0))</f>
        <v/>
      </c>
      <c r="I1953" s="14">
        <f>INDEX(VarUnit,MATCH($A1953,VarKey,0))</f>
        <v/>
      </c>
      <c r="J1953" s="14">
        <f>INDEX(VarSrc,MATCH($A1953,VarKey,0))</f>
        <v/>
      </c>
      <c r="K1953" s="11">
        <f>CodePrefix&amp;$A1953&amp;IF($C1953="","","."&amp;$C1953&amp;"."&amp;$B1953)&amp;INDEX(VarEnd,MATCH($A1953,VarKey,0))&amp;K$5</f>
        <v/>
      </c>
      <c r="L1953" s="37">
        <f>INDEX(L$297:L$313,$E1953)*$D1953</f>
        <v/>
      </c>
      <c r="M1953" s="32">
        <f>INDEX(M$297:M$313,$E1953)*$D1953</f>
        <v/>
      </c>
      <c r="N1953" s="32">
        <f>INDEX(N$297:N$313,$E1953)*$D1953</f>
        <v/>
      </c>
      <c r="O1953" s="32">
        <f>INDEX(O$297:O$313,$E1953)*$D1953</f>
        <v/>
      </c>
      <c r="P1953" s="32">
        <f>INDEX(P$297:P$313,$E1953)*$D1953</f>
        <v/>
      </c>
      <c r="Q1953" s="32">
        <f>INDEX(Q$297:Q$313,$E1953)*$D1953</f>
        <v/>
      </c>
      <c r="R1953" s="32">
        <f>INDEX(R$297:R$313,$E1953)*$D1953</f>
        <v/>
      </c>
      <c r="S1953" s="32">
        <f>INDEX(S$297:S$313,$E1953)*$D1953</f>
        <v/>
      </c>
      <c r="T1953" s="32">
        <f>INDEX(T$297:T$313,$E1953)*$D1953</f>
        <v/>
      </c>
      <c r="U1953" s="32">
        <f>INDEX(U$297:U$313,$E1953)*$D1953</f>
        <v/>
      </c>
      <c r="V1953" s="32">
        <f>INDEX(V$297:V$313,$E1953)*$D1953</f>
        <v/>
      </c>
      <c r="W1953" s="32">
        <f>INDEX(W$297:W$313,$E1953)*$D1953</f>
        <v/>
      </c>
      <c r="X1953" s="32">
        <f>INDEX(X$297:X$313,$E1953)*$D1953</f>
        <v/>
      </c>
      <c r="Y1953" s="32">
        <f>INDEX(Y$297:Y$313,$E1953)*$D1953</f>
        <v/>
      </c>
      <c r="Z1953" s="32">
        <f>INDEX(Z$297:Z$313,$E1953)*$D1953</f>
        <v/>
      </c>
      <c r="AA1953" s="32">
        <f>INDEX(AA$297:AA$313,$E1953)*$D1953</f>
        <v/>
      </c>
      <c r="AB1953" s="32">
        <f>INDEX(AB$297:AB$313,$E1953)*$D1953</f>
        <v/>
      </c>
      <c r="AC1953" s="32">
        <f>INDEX(AC$297:AC$313,$E1953)*$D1953</f>
        <v/>
      </c>
      <c r="AD1953" s="32">
        <f>INDEX(AD$297:AD$313,$E1953)*$D1953</f>
        <v/>
      </c>
      <c r="AF1953" s="11">
        <f>CodePrefix&amp;$A1953&amp;IF($C1953="","","."&amp;$C1953&amp;"."&amp;$B1953)&amp;INDEX(VarEnd,MATCH($A1953,VarKey,0))&amp;AF$5</f>
        <v/>
      </c>
      <c r="AG1953" s="37">
        <f>INDEX(AG$297:AG$313,$E1953)*$D1953</f>
        <v/>
      </c>
      <c r="AH1953" s="32">
        <f>INDEX(AH$297:AH$313,$E1953)*$D1953</f>
        <v/>
      </c>
      <c r="AI1953" s="32">
        <f>INDEX(AI$297:AI$313,$E1953)*$D1953</f>
        <v/>
      </c>
      <c r="AJ1953" s="32">
        <f>INDEX(AJ$297:AJ$313,$E1953)*$D1953</f>
        <v/>
      </c>
      <c r="AK1953" s="32">
        <f>INDEX(AK$297:AK$313,$E1953)*$D1953</f>
        <v/>
      </c>
      <c r="AL1953" s="32">
        <f>INDEX(AL$297:AL$313,$E1953)*$D1953</f>
        <v/>
      </c>
      <c r="AM1953" s="32">
        <f>INDEX(AM$297:AM$313,$E1953)*$D1953</f>
        <v/>
      </c>
      <c r="AN1953" s="32">
        <f>INDEX(AN$297:AN$313,$E1953)*$D1953</f>
        <v/>
      </c>
      <c r="AO1953" s="32">
        <f>INDEX(AO$297:AO$313,$E1953)*$D1953</f>
        <v/>
      </c>
      <c r="AP1953" s="32">
        <f>INDEX(AP$297:AP$313,$E1953)*$D1953</f>
        <v/>
      </c>
      <c r="AQ1953" s="32">
        <f>INDEX(AQ$297:AQ$313,$E1953)*$D1953</f>
        <v/>
      </c>
      <c r="AR1953" s="32">
        <f>INDEX(AR$297:AR$313,$E1953)*$D1953</f>
        <v/>
      </c>
      <c r="AS1953" s="32">
        <f>INDEX(AS$297:AS$313,$E1953)*$D1953</f>
        <v/>
      </c>
      <c r="AT1953" s="32">
        <f>INDEX(AT$297:AT$313,$E1953)*$D1953</f>
        <v/>
      </c>
      <c r="AU1953" s="32">
        <f>INDEX(AU$297:AU$313,$E1953)*$D1953</f>
        <v/>
      </c>
      <c r="AV1953" s="32">
        <f>INDEX(AV$297:AV$313,$E1953)*$D1953</f>
        <v/>
      </c>
      <c r="AW1953" s="32">
        <f>INDEX(AW$297:AW$313,$E1953)*$D1953</f>
        <v/>
      </c>
      <c r="AX1953" s="32">
        <f>INDEX(AX$297:AX$313,$E1953)*$D1953</f>
        <v/>
      </c>
      <c r="AY1953" s="32">
        <f>INDEX(AY$297:AY$313,$E1953)*$D1953</f>
        <v/>
      </c>
    </row>
    <row r="1954" hidden="1" outlineLevel="2">
      <c r="A1954" s="14" t="inlineStr">
        <is>
          <t>shp</t>
        </is>
      </c>
      <c r="B1954" s="14" t="inlineStr">
        <is>
          <t>gso</t>
        </is>
      </c>
      <c r="C1954" s="14" t="inlineStr">
        <is>
          <t>mch</t>
        </is>
      </c>
      <c r="D1954" s="32">
        <f>INDEX(Inputs!$W$5:$W$132,MATCH($B1954&amp;"|"&amp;$C1954,Inputs!$A$5:$A$132,0))</f>
        <v/>
      </c>
      <c r="E1954" s="32">
        <f>INDEX(Inputs!$M$5:$M$132,MATCH($B1954&amp;"|"&amp;$C1954,Inputs!$A$5:$A$132,0))</f>
        <v/>
      </c>
      <c r="F1954" s="36" t="n"/>
      <c r="G1954" s="36" t="n"/>
      <c r="H1954" s="14">
        <f>INDEX(VarLab,MATCH($A1954,VarKey,0))&amp;INDEX(MemLab,MATCH($C1954&amp;"|"&amp;$B1954,MemKey,0))</f>
        <v/>
      </c>
      <c r="I1954" s="14">
        <f>INDEX(VarUnit,MATCH($A1954,VarKey,0))</f>
        <v/>
      </c>
      <c r="J1954" s="14">
        <f>INDEX(VarSrc,MATCH($A1954,VarKey,0))</f>
        <v/>
      </c>
      <c r="K1954" s="11">
        <f>CodePrefix&amp;$A1954&amp;IF($C1954="","","."&amp;$C1954&amp;"."&amp;$B1954)&amp;INDEX(VarEnd,MATCH($A1954,VarKey,0))&amp;K$5</f>
        <v/>
      </c>
      <c r="L1954" s="37">
        <f>INDEX(L$297:L$313,$E1954)*$D1954</f>
        <v/>
      </c>
      <c r="M1954" s="32">
        <f>INDEX(M$297:M$313,$E1954)*$D1954</f>
        <v/>
      </c>
      <c r="N1954" s="32">
        <f>INDEX(N$297:N$313,$E1954)*$D1954</f>
        <v/>
      </c>
      <c r="O1954" s="32">
        <f>INDEX(O$297:O$313,$E1954)*$D1954</f>
        <v/>
      </c>
      <c r="P1954" s="32">
        <f>INDEX(P$297:P$313,$E1954)*$D1954</f>
        <v/>
      </c>
      <c r="Q1954" s="32">
        <f>INDEX(Q$297:Q$313,$E1954)*$D1954</f>
        <v/>
      </c>
      <c r="R1954" s="32">
        <f>INDEX(R$297:R$313,$E1954)*$D1954</f>
        <v/>
      </c>
      <c r="S1954" s="32">
        <f>INDEX(S$297:S$313,$E1954)*$D1954</f>
        <v/>
      </c>
      <c r="T1954" s="32">
        <f>INDEX(T$297:T$313,$E1954)*$D1954</f>
        <v/>
      </c>
      <c r="U1954" s="32">
        <f>INDEX(U$297:U$313,$E1954)*$D1954</f>
        <v/>
      </c>
      <c r="V1954" s="32">
        <f>INDEX(V$297:V$313,$E1954)*$D1954</f>
        <v/>
      </c>
      <c r="W1954" s="32">
        <f>INDEX(W$297:W$313,$E1954)*$D1954</f>
        <v/>
      </c>
      <c r="X1954" s="32">
        <f>INDEX(X$297:X$313,$E1954)*$D1954</f>
        <v/>
      </c>
      <c r="Y1954" s="32">
        <f>INDEX(Y$297:Y$313,$E1954)*$D1954</f>
        <v/>
      </c>
      <c r="Z1954" s="32">
        <f>INDEX(Z$297:Z$313,$E1954)*$D1954</f>
        <v/>
      </c>
      <c r="AA1954" s="32">
        <f>INDEX(AA$297:AA$313,$E1954)*$D1954</f>
        <v/>
      </c>
      <c r="AB1954" s="32">
        <f>INDEX(AB$297:AB$313,$E1954)*$D1954</f>
        <v/>
      </c>
      <c r="AC1954" s="32">
        <f>INDEX(AC$297:AC$313,$E1954)*$D1954</f>
        <v/>
      </c>
      <c r="AD1954" s="32">
        <f>INDEX(AD$297:AD$313,$E1954)*$D1954</f>
        <v/>
      </c>
      <c r="AF1954" s="11">
        <f>CodePrefix&amp;$A1954&amp;IF($C1954="","","."&amp;$C1954&amp;"."&amp;$B1954)&amp;INDEX(VarEnd,MATCH($A1954,VarKey,0))&amp;AF$5</f>
        <v/>
      </c>
      <c r="AG1954" s="37">
        <f>INDEX(AG$297:AG$313,$E1954)*$D1954</f>
        <v/>
      </c>
      <c r="AH1954" s="32">
        <f>INDEX(AH$297:AH$313,$E1954)*$D1954</f>
        <v/>
      </c>
      <c r="AI1954" s="32">
        <f>INDEX(AI$297:AI$313,$E1954)*$D1954</f>
        <v/>
      </c>
      <c r="AJ1954" s="32">
        <f>INDEX(AJ$297:AJ$313,$E1954)*$D1954</f>
        <v/>
      </c>
      <c r="AK1954" s="32">
        <f>INDEX(AK$297:AK$313,$E1954)*$D1954</f>
        <v/>
      </c>
      <c r="AL1954" s="32">
        <f>INDEX(AL$297:AL$313,$E1954)*$D1954</f>
        <v/>
      </c>
      <c r="AM1954" s="32">
        <f>INDEX(AM$297:AM$313,$E1954)*$D1954</f>
        <v/>
      </c>
      <c r="AN1954" s="32">
        <f>INDEX(AN$297:AN$313,$E1954)*$D1954</f>
        <v/>
      </c>
      <c r="AO1954" s="32">
        <f>INDEX(AO$297:AO$313,$E1954)*$D1954</f>
        <v/>
      </c>
      <c r="AP1954" s="32">
        <f>INDEX(AP$297:AP$313,$E1954)*$D1954</f>
        <v/>
      </c>
      <c r="AQ1954" s="32">
        <f>INDEX(AQ$297:AQ$313,$E1954)*$D1954</f>
        <v/>
      </c>
      <c r="AR1954" s="32">
        <f>INDEX(AR$297:AR$313,$E1954)*$D1954</f>
        <v/>
      </c>
      <c r="AS1954" s="32">
        <f>INDEX(AS$297:AS$313,$E1954)*$D1954</f>
        <v/>
      </c>
      <c r="AT1954" s="32">
        <f>INDEX(AT$297:AT$313,$E1954)*$D1954</f>
        <v/>
      </c>
      <c r="AU1954" s="32">
        <f>INDEX(AU$297:AU$313,$E1954)*$D1954</f>
        <v/>
      </c>
      <c r="AV1954" s="32">
        <f>INDEX(AV$297:AV$313,$E1954)*$D1954</f>
        <v/>
      </c>
      <c r="AW1954" s="32">
        <f>INDEX(AW$297:AW$313,$E1954)*$D1954</f>
        <v/>
      </c>
      <c r="AX1954" s="32">
        <f>INDEX(AX$297:AX$313,$E1954)*$D1954</f>
        <v/>
      </c>
      <c r="AY1954" s="32">
        <f>INDEX(AY$297:AY$313,$E1954)*$D1954</f>
        <v/>
      </c>
    </row>
    <row r="1955" hidden="1" outlineLevel="2">
      <c r="A1955" s="14" t="inlineStr">
        <is>
          <t>shp</t>
        </is>
      </c>
      <c r="B1955" s="14" t="inlineStr">
        <is>
          <t>die</t>
        </is>
      </c>
      <c r="C1955" s="14" t="inlineStr">
        <is>
          <t>mch</t>
        </is>
      </c>
      <c r="D1955" s="32">
        <f>INDEX(Inputs!$W$5:$W$132,MATCH($B1955&amp;"|"&amp;$C1955,Inputs!$A$5:$A$132,0))</f>
        <v/>
      </c>
      <c r="E1955" s="32">
        <f>INDEX(Inputs!$M$5:$M$132,MATCH($B1955&amp;"|"&amp;$C1955,Inputs!$A$5:$A$132,0))</f>
        <v/>
      </c>
      <c r="F1955" s="36" t="n"/>
      <c r="G1955" s="36" t="n"/>
      <c r="H1955" s="14">
        <f>INDEX(VarLab,MATCH($A1955,VarKey,0))&amp;INDEX(MemLab,MATCH($C1955&amp;"|"&amp;$B1955,MemKey,0))</f>
        <v/>
      </c>
      <c r="I1955" s="14">
        <f>INDEX(VarUnit,MATCH($A1955,VarKey,0))</f>
        <v/>
      </c>
      <c r="J1955" s="14">
        <f>INDEX(VarSrc,MATCH($A1955,VarKey,0))</f>
        <v/>
      </c>
      <c r="K1955" s="11">
        <f>CodePrefix&amp;$A1955&amp;IF($C1955="","","."&amp;$C1955&amp;"."&amp;$B1955)&amp;INDEX(VarEnd,MATCH($A1955,VarKey,0))&amp;K$5</f>
        <v/>
      </c>
      <c r="L1955" s="37">
        <f>INDEX(L$297:L$313,$E1955)*$D1955</f>
        <v/>
      </c>
      <c r="M1955" s="32">
        <f>INDEX(M$297:M$313,$E1955)*$D1955</f>
        <v/>
      </c>
      <c r="N1955" s="32">
        <f>INDEX(N$297:N$313,$E1955)*$D1955</f>
        <v/>
      </c>
      <c r="O1955" s="32">
        <f>INDEX(O$297:O$313,$E1955)*$D1955</f>
        <v/>
      </c>
      <c r="P1955" s="32">
        <f>INDEX(P$297:P$313,$E1955)*$D1955</f>
        <v/>
      </c>
      <c r="Q1955" s="32">
        <f>INDEX(Q$297:Q$313,$E1955)*$D1955</f>
        <v/>
      </c>
      <c r="R1955" s="32">
        <f>INDEX(R$297:R$313,$E1955)*$D1955</f>
        <v/>
      </c>
      <c r="S1955" s="32">
        <f>INDEX(S$297:S$313,$E1955)*$D1955</f>
        <v/>
      </c>
      <c r="T1955" s="32">
        <f>INDEX(T$297:T$313,$E1955)*$D1955</f>
        <v/>
      </c>
      <c r="U1955" s="32">
        <f>INDEX(U$297:U$313,$E1955)*$D1955</f>
        <v/>
      </c>
      <c r="V1955" s="32">
        <f>INDEX(V$297:V$313,$E1955)*$D1955</f>
        <v/>
      </c>
      <c r="W1955" s="32">
        <f>INDEX(W$297:W$313,$E1955)*$D1955</f>
        <v/>
      </c>
      <c r="X1955" s="32">
        <f>INDEX(X$297:X$313,$E1955)*$D1955</f>
        <v/>
      </c>
      <c r="Y1955" s="32">
        <f>INDEX(Y$297:Y$313,$E1955)*$D1955</f>
        <v/>
      </c>
      <c r="Z1955" s="32">
        <f>INDEX(Z$297:Z$313,$E1955)*$D1955</f>
        <v/>
      </c>
      <c r="AA1955" s="32">
        <f>INDEX(AA$297:AA$313,$E1955)*$D1955</f>
        <v/>
      </c>
      <c r="AB1955" s="32">
        <f>INDEX(AB$297:AB$313,$E1955)*$D1955</f>
        <v/>
      </c>
      <c r="AC1955" s="32">
        <f>INDEX(AC$297:AC$313,$E1955)*$D1955</f>
        <v/>
      </c>
      <c r="AD1955" s="32">
        <f>INDEX(AD$297:AD$313,$E1955)*$D1955</f>
        <v/>
      </c>
      <c r="AF1955" s="11">
        <f>CodePrefix&amp;$A1955&amp;IF($C1955="","","."&amp;$C1955&amp;"."&amp;$B1955)&amp;INDEX(VarEnd,MATCH($A1955,VarKey,0))&amp;AF$5</f>
        <v/>
      </c>
      <c r="AG1955" s="37">
        <f>INDEX(AG$297:AG$313,$E1955)*$D1955</f>
        <v/>
      </c>
      <c r="AH1955" s="32">
        <f>INDEX(AH$297:AH$313,$E1955)*$D1955</f>
        <v/>
      </c>
      <c r="AI1955" s="32">
        <f>INDEX(AI$297:AI$313,$E1955)*$D1955</f>
        <v/>
      </c>
      <c r="AJ1955" s="32">
        <f>INDEX(AJ$297:AJ$313,$E1955)*$D1955</f>
        <v/>
      </c>
      <c r="AK1955" s="32">
        <f>INDEX(AK$297:AK$313,$E1955)*$D1955</f>
        <v/>
      </c>
      <c r="AL1955" s="32">
        <f>INDEX(AL$297:AL$313,$E1955)*$D1955</f>
        <v/>
      </c>
      <c r="AM1955" s="32">
        <f>INDEX(AM$297:AM$313,$E1955)*$D1955</f>
        <v/>
      </c>
      <c r="AN1955" s="32">
        <f>INDEX(AN$297:AN$313,$E1955)*$D1955</f>
        <v/>
      </c>
      <c r="AO1955" s="32">
        <f>INDEX(AO$297:AO$313,$E1955)*$D1955</f>
        <v/>
      </c>
      <c r="AP1955" s="32">
        <f>INDEX(AP$297:AP$313,$E1955)*$D1955</f>
        <v/>
      </c>
      <c r="AQ1955" s="32">
        <f>INDEX(AQ$297:AQ$313,$E1955)*$D1955</f>
        <v/>
      </c>
      <c r="AR1955" s="32">
        <f>INDEX(AR$297:AR$313,$E1955)*$D1955</f>
        <v/>
      </c>
      <c r="AS1955" s="32">
        <f>INDEX(AS$297:AS$313,$E1955)*$D1955</f>
        <v/>
      </c>
      <c r="AT1955" s="32">
        <f>INDEX(AT$297:AT$313,$E1955)*$D1955</f>
        <v/>
      </c>
      <c r="AU1955" s="32">
        <f>INDEX(AU$297:AU$313,$E1955)*$D1955</f>
        <v/>
      </c>
      <c r="AV1955" s="32">
        <f>INDEX(AV$297:AV$313,$E1955)*$D1955</f>
        <v/>
      </c>
      <c r="AW1955" s="32">
        <f>INDEX(AW$297:AW$313,$E1955)*$D1955</f>
        <v/>
      </c>
      <c r="AX1955" s="32">
        <f>INDEX(AX$297:AX$313,$E1955)*$D1955</f>
        <v/>
      </c>
      <c r="AY1955" s="32">
        <f>INDEX(AY$297:AY$313,$E1955)*$D1955</f>
        <v/>
      </c>
    </row>
    <row r="1956" hidden="1" outlineLevel="2">
      <c r="A1956" s="14" t="inlineStr">
        <is>
          <t>shp</t>
        </is>
      </c>
      <c r="B1956" s="14" t="inlineStr">
        <is>
          <t>lpg</t>
        </is>
      </c>
      <c r="C1956" s="14" t="inlineStr">
        <is>
          <t>mch</t>
        </is>
      </c>
      <c r="D1956" s="32">
        <f>INDEX(Inputs!$W$5:$W$132,MATCH($B1956&amp;"|"&amp;$C1956,Inputs!$A$5:$A$132,0))</f>
        <v/>
      </c>
      <c r="E1956" s="32">
        <f>INDEX(Inputs!$M$5:$M$132,MATCH($B1956&amp;"|"&amp;$C1956,Inputs!$A$5:$A$132,0))</f>
        <v/>
      </c>
      <c r="F1956" s="36" t="n"/>
      <c r="G1956" s="36" t="n"/>
      <c r="H1956" s="14">
        <f>INDEX(VarLab,MATCH($A1956,VarKey,0))&amp;INDEX(MemLab,MATCH($C1956&amp;"|"&amp;$B1956,MemKey,0))</f>
        <v/>
      </c>
      <c r="I1956" s="14">
        <f>INDEX(VarUnit,MATCH($A1956,VarKey,0))</f>
        <v/>
      </c>
      <c r="J1956" s="14">
        <f>INDEX(VarSrc,MATCH($A1956,VarKey,0))</f>
        <v/>
      </c>
      <c r="K1956" s="11">
        <f>CodePrefix&amp;$A1956&amp;IF($C1956="","","."&amp;$C1956&amp;"."&amp;$B1956)&amp;INDEX(VarEnd,MATCH($A1956,VarKey,0))&amp;K$5</f>
        <v/>
      </c>
      <c r="L1956" s="37">
        <f>INDEX(L$297:L$313,$E1956)*$D1956</f>
        <v/>
      </c>
      <c r="M1956" s="32">
        <f>INDEX(M$297:M$313,$E1956)*$D1956</f>
        <v/>
      </c>
      <c r="N1956" s="32">
        <f>INDEX(N$297:N$313,$E1956)*$D1956</f>
        <v/>
      </c>
      <c r="O1956" s="32">
        <f>INDEX(O$297:O$313,$E1956)*$D1956</f>
        <v/>
      </c>
      <c r="P1956" s="32">
        <f>INDEX(P$297:P$313,$E1956)*$D1956</f>
        <v/>
      </c>
      <c r="Q1956" s="32">
        <f>INDEX(Q$297:Q$313,$E1956)*$D1956</f>
        <v/>
      </c>
      <c r="R1956" s="32">
        <f>INDEX(R$297:R$313,$E1956)*$D1956</f>
        <v/>
      </c>
      <c r="S1956" s="32">
        <f>INDEX(S$297:S$313,$E1956)*$D1956</f>
        <v/>
      </c>
      <c r="T1956" s="32">
        <f>INDEX(T$297:T$313,$E1956)*$D1956</f>
        <v/>
      </c>
      <c r="U1956" s="32">
        <f>INDEX(U$297:U$313,$E1956)*$D1956</f>
        <v/>
      </c>
      <c r="V1956" s="32">
        <f>INDEX(V$297:V$313,$E1956)*$D1956</f>
        <v/>
      </c>
      <c r="W1956" s="32">
        <f>INDEX(W$297:W$313,$E1956)*$D1956</f>
        <v/>
      </c>
      <c r="X1956" s="32">
        <f>INDEX(X$297:X$313,$E1956)*$D1956</f>
        <v/>
      </c>
      <c r="Y1956" s="32">
        <f>INDEX(Y$297:Y$313,$E1956)*$D1956</f>
        <v/>
      </c>
      <c r="Z1956" s="32">
        <f>INDEX(Z$297:Z$313,$E1956)*$D1956</f>
        <v/>
      </c>
      <c r="AA1956" s="32">
        <f>INDEX(AA$297:AA$313,$E1956)*$D1956</f>
        <v/>
      </c>
      <c r="AB1956" s="32">
        <f>INDEX(AB$297:AB$313,$E1956)*$D1956</f>
        <v/>
      </c>
      <c r="AC1956" s="32">
        <f>INDEX(AC$297:AC$313,$E1956)*$D1956</f>
        <v/>
      </c>
      <c r="AD1956" s="32">
        <f>INDEX(AD$297:AD$313,$E1956)*$D1956</f>
        <v/>
      </c>
      <c r="AF1956" s="11">
        <f>CodePrefix&amp;$A1956&amp;IF($C1956="","","."&amp;$C1956&amp;"."&amp;$B1956)&amp;INDEX(VarEnd,MATCH($A1956,VarKey,0))&amp;AF$5</f>
        <v/>
      </c>
      <c r="AG1956" s="37">
        <f>INDEX(AG$297:AG$313,$E1956)*$D1956</f>
        <v/>
      </c>
      <c r="AH1956" s="32">
        <f>INDEX(AH$297:AH$313,$E1956)*$D1956</f>
        <v/>
      </c>
      <c r="AI1956" s="32">
        <f>INDEX(AI$297:AI$313,$E1956)*$D1956</f>
        <v/>
      </c>
      <c r="AJ1956" s="32">
        <f>INDEX(AJ$297:AJ$313,$E1956)*$D1956</f>
        <v/>
      </c>
      <c r="AK1956" s="32">
        <f>INDEX(AK$297:AK$313,$E1956)*$D1956</f>
        <v/>
      </c>
      <c r="AL1956" s="32">
        <f>INDEX(AL$297:AL$313,$E1956)*$D1956</f>
        <v/>
      </c>
      <c r="AM1956" s="32">
        <f>INDEX(AM$297:AM$313,$E1956)*$D1956</f>
        <v/>
      </c>
      <c r="AN1956" s="32">
        <f>INDEX(AN$297:AN$313,$E1956)*$D1956</f>
        <v/>
      </c>
      <c r="AO1956" s="32">
        <f>INDEX(AO$297:AO$313,$E1956)*$D1956</f>
        <v/>
      </c>
      <c r="AP1956" s="32">
        <f>INDEX(AP$297:AP$313,$E1956)*$D1956</f>
        <v/>
      </c>
      <c r="AQ1956" s="32">
        <f>INDEX(AQ$297:AQ$313,$E1956)*$D1956</f>
        <v/>
      </c>
      <c r="AR1956" s="32">
        <f>INDEX(AR$297:AR$313,$E1956)*$D1956</f>
        <v/>
      </c>
      <c r="AS1956" s="32">
        <f>INDEX(AS$297:AS$313,$E1956)*$D1956</f>
        <v/>
      </c>
      <c r="AT1956" s="32">
        <f>INDEX(AT$297:AT$313,$E1956)*$D1956</f>
        <v/>
      </c>
      <c r="AU1956" s="32">
        <f>INDEX(AU$297:AU$313,$E1956)*$D1956</f>
        <v/>
      </c>
      <c r="AV1956" s="32">
        <f>INDEX(AV$297:AV$313,$E1956)*$D1956</f>
        <v/>
      </c>
      <c r="AW1956" s="32">
        <f>INDEX(AW$297:AW$313,$E1956)*$D1956</f>
        <v/>
      </c>
      <c r="AX1956" s="32">
        <f>INDEX(AX$297:AX$313,$E1956)*$D1956</f>
        <v/>
      </c>
      <c r="AY1956" s="32">
        <f>INDEX(AY$297:AY$313,$E1956)*$D1956</f>
        <v/>
      </c>
    </row>
    <row r="1957" hidden="1" outlineLevel="2">
      <c r="A1957" s="14" t="inlineStr">
        <is>
          <t>shp</t>
        </is>
      </c>
      <c r="B1957" s="14" t="inlineStr">
        <is>
          <t>ker</t>
        </is>
      </c>
      <c r="C1957" s="14" t="inlineStr">
        <is>
          <t>mch</t>
        </is>
      </c>
      <c r="D1957" s="32">
        <f>INDEX(Inputs!$W$5:$W$132,MATCH($B1957&amp;"|"&amp;$C1957,Inputs!$A$5:$A$132,0))</f>
        <v/>
      </c>
      <c r="E1957" s="32">
        <f>INDEX(Inputs!$M$5:$M$132,MATCH($B1957&amp;"|"&amp;$C1957,Inputs!$A$5:$A$132,0))</f>
        <v/>
      </c>
      <c r="F1957" s="36" t="n"/>
      <c r="G1957" s="36" t="n"/>
      <c r="H1957" s="14">
        <f>INDEX(VarLab,MATCH($A1957,VarKey,0))&amp;INDEX(MemLab,MATCH($C1957&amp;"|"&amp;$B1957,MemKey,0))</f>
        <v/>
      </c>
      <c r="I1957" s="14">
        <f>INDEX(VarUnit,MATCH($A1957,VarKey,0))</f>
        <v/>
      </c>
      <c r="J1957" s="14">
        <f>INDEX(VarSrc,MATCH($A1957,VarKey,0))</f>
        <v/>
      </c>
      <c r="K1957" s="11">
        <f>CodePrefix&amp;$A1957&amp;IF($C1957="","","."&amp;$C1957&amp;"."&amp;$B1957)&amp;INDEX(VarEnd,MATCH($A1957,VarKey,0))&amp;K$5</f>
        <v/>
      </c>
      <c r="L1957" s="37">
        <f>INDEX(L$297:L$313,$E1957)*$D1957</f>
        <v/>
      </c>
      <c r="M1957" s="32">
        <f>INDEX(M$297:M$313,$E1957)*$D1957</f>
        <v/>
      </c>
      <c r="N1957" s="32">
        <f>INDEX(N$297:N$313,$E1957)*$D1957</f>
        <v/>
      </c>
      <c r="O1957" s="32">
        <f>INDEX(O$297:O$313,$E1957)*$D1957</f>
        <v/>
      </c>
      <c r="P1957" s="32">
        <f>INDEX(P$297:P$313,$E1957)*$D1957</f>
        <v/>
      </c>
      <c r="Q1957" s="32">
        <f>INDEX(Q$297:Q$313,$E1957)*$D1957</f>
        <v/>
      </c>
      <c r="R1957" s="32">
        <f>INDEX(R$297:R$313,$E1957)*$D1957</f>
        <v/>
      </c>
      <c r="S1957" s="32">
        <f>INDEX(S$297:S$313,$E1957)*$D1957</f>
        <v/>
      </c>
      <c r="T1957" s="32">
        <f>INDEX(T$297:T$313,$E1957)*$D1957</f>
        <v/>
      </c>
      <c r="U1957" s="32">
        <f>INDEX(U$297:U$313,$E1957)*$D1957</f>
        <v/>
      </c>
      <c r="V1957" s="32">
        <f>INDEX(V$297:V$313,$E1957)*$D1957</f>
        <v/>
      </c>
      <c r="W1957" s="32">
        <f>INDEX(W$297:W$313,$E1957)*$D1957</f>
        <v/>
      </c>
      <c r="X1957" s="32">
        <f>INDEX(X$297:X$313,$E1957)*$D1957</f>
        <v/>
      </c>
      <c r="Y1957" s="32">
        <f>INDEX(Y$297:Y$313,$E1957)*$D1957</f>
        <v/>
      </c>
      <c r="Z1957" s="32">
        <f>INDEX(Z$297:Z$313,$E1957)*$D1957</f>
        <v/>
      </c>
      <c r="AA1957" s="32">
        <f>INDEX(AA$297:AA$313,$E1957)*$D1957</f>
        <v/>
      </c>
      <c r="AB1957" s="32">
        <f>INDEX(AB$297:AB$313,$E1957)*$D1957</f>
        <v/>
      </c>
      <c r="AC1957" s="32">
        <f>INDEX(AC$297:AC$313,$E1957)*$D1957</f>
        <v/>
      </c>
      <c r="AD1957" s="32">
        <f>INDEX(AD$297:AD$313,$E1957)*$D1957</f>
        <v/>
      </c>
      <c r="AF1957" s="11">
        <f>CodePrefix&amp;$A1957&amp;IF($C1957="","","."&amp;$C1957&amp;"."&amp;$B1957)&amp;INDEX(VarEnd,MATCH($A1957,VarKey,0))&amp;AF$5</f>
        <v/>
      </c>
      <c r="AG1957" s="37">
        <f>INDEX(AG$297:AG$313,$E1957)*$D1957</f>
        <v/>
      </c>
      <c r="AH1957" s="32">
        <f>INDEX(AH$297:AH$313,$E1957)*$D1957</f>
        <v/>
      </c>
      <c r="AI1957" s="32">
        <f>INDEX(AI$297:AI$313,$E1957)*$D1957</f>
        <v/>
      </c>
      <c r="AJ1957" s="32">
        <f>INDEX(AJ$297:AJ$313,$E1957)*$D1957</f>
        <v/>
      </c>
      <c r="AK1957" s="32">
        <f>INDEX(AK$297:AK$313,$E1957)*$D1957</f>
        <v/>
      </c>
      <c r="AL1957" s="32">
        <f>INDEX(AL$297:AL$313,$E1957)*$D1957</f>
        <v/>
      </c>
      <c r="AM1957" s="32">
        <f>INDEX(AM$297:AM$313,$E1957)*$D1957</f>
        <v/>
      </c>
      <c r="AN1957" s="32">
        <f>INDEX(AN$297:AN$313,$E1957)*$D1957</f>
        <v/>
      </c>
      <c r="AO1957" s="32">
        <f>INDEX(AO$297:AO$313,$E1957)*$D1957</f>
        <v/>
      </c>
      <c r="AP1957" s="32">
        <f>INDEX(AP$297:AP$313,$E1957)*$D1957</f>
        <v/>
      </c>
      <c r="AQ1957" s="32">
        <f>INDEX(AQ$297:AQ$313,$E1957)*$D1957</f>
        <v/>
      </c>
      <c r="AR1957" s="32">
        <f>INDEX(AR$297:AR$313,$E1957)*$D1957</f>
        <v/>
      </c>
      <c r="AS1957" s="32">
        <f>INDEX(AS$297:AS$313,$E1957)*$D1957</f>
        <v/>
      </c>
      <c r="AT1957" s="32">
        <f>INDEX(AT$297:AT$313,$E1957)*$D1957</f>
        <v/>
      </c>
      <c r="AU1957" s="32">
        <f>INDEX(AU$297:AU$313,$E1957)*$D1957</f>
        <v/>
      </c>
      <c r="AV1957" s="32">
        <f>INDEX(AV$297:AV$313,$E1957)*$D1957</f>
        <v/>
      </c>
      <c r="AW1957" s="32">
        <f>INDEX(AW$297:AW$313,$E1957)*$D1957</f>
        <v/>
      </c>
      <c r="AX1957" s="32">
        <f>INDEX(AX$297:AX$313,$E1957)*$D1957</f>
        <v/>
      </c>
      <c r="AY1957" s="32">
        <f>INDEX(AY$297:AY$313,$E1957)*$D1957</f>
        <v/>
      </c>
    </row>
    <row r="1958" hidden="1" outlineLevel="2">
      <c r="A1958" s="14" t="inlineStr">
        <is>
          <t>shp</t>
        </is>
      </c>
      <c r="B1958" s="14" t="inlineStr">
        <is>
          <t>oop</t>
        </is>
      </c>
      <c r="C1958" s="14" t="inlineStr">
        <is>
          <t>mch</t>
        </is>
      </c>
      <c r="D1958" s="32">
        <f>INDEX(Inputs!$W$5:$W$132,MATCH($B1958&amp;"|"&amp;$C1958,Inputs!$A$5:$A$132,0))</f>
        <v/>
      </c>
      <c r="E1958" s="32">
        <f>INDEX(Inputs!$M$5:$M$132,MATCH($B1958&amp;"|"&amp;$C1958,Inputs!$A$5:$A$132,0))</f>
        <v/>
      </c>
      <c r="F1958" s="36" t="n"/>
      <c r="G1958" s="36" t="n"/>
      <c r="H1958" s="14">
        <f>INDEX(VarLab,MATCH($A1958,VarKey,0))&amp;INDEX(MemLab,MATCH($C1958&amp;"|"&amp;$B1958,MemKey,0))</f>
        <v/>
      </c>
      <c r="I1958" s="14">
        <f>INDEX(VarUnit,MATCH($A1958,VarKey,0))</f>
        <v/>
      </c>
      <c r="J1958" s="14">
        <f>INDEX(VarSrc,MATCH($A1958,VarKey,0))</f>
        <v/>
      </c>
      <c r="K1958" s="11">
        <f>CodePrefix&amp;$A1958&amp;IF($C1958="","","."&amp;$C1958&amp;"."&amp;$B1958)&amp;INDEX(VarEnd,MATCH($A1958,VarKey,0))&amp;K$5</f>
        <v/>
      </c>
      <c r="L1958" s="37">
        <f>INDEX(L$297:L$313,$E1958)*$D1958</f>
        <v/>
      </c>
      <c r="M1958" s="32">
        <f>INDEX(M$297:M$313,$E1958)*$D1958</f>
        <v/>
      </c>
      <c r="N1958" s="32">
        <f>INDEX(N$297:N$313,$E1958)*$D1958</f>
        <v/>
      </c>
      <c r="O1958" s="32">
        <f>INDEX(O$297:O$313,$E1958)*$D1958</f>
        <v/>
      </c>
      <c r="P1958" s="32">
        <f>INDEX(P$297:P$313,$E1958)*$D1958</f>
        <v/>
      </c>
      <c r="Q1958" s="32">
        <f>INDEX(Q$297:Q$313,$E1958)*$D1958</f>
        <v/>
      </c>
      <c r="R1958" s="32">
        <f>INDEX(R$297:R$313,$E1958)*$D1958</f>
        <v/>
      </c>
      <c r="S1958" s="32">
        <f>INDEX(S$297:S$313,$E1958)*$D1958</f>
        <v/>
      </c>
      <c r="T1958" s="32">
        <f>INDEX(T$297:T$313,$E1958)*$D1958</f>
        <v/>
      </c>
      <c r="U1958" s="32">
        <f>INDEX(U$297:U$313,$E1958)*$D1958</f>
        <v/>
      </c>
      <c r="V1958" s="32">
        <f>INDEX(V$297:V$313,$E1958)*$D1958</f>
        <v/>
      </c>
      <c r="W1958" s="32">
        <f>INDEX(W$297:W$313,$E1958)*$D1958</f>
        <v/>
      </c>
      <c r="X1958" s="32">
        <f>INDEX(X$297:X$313,$E1958)*$D1958</f>
        <v/>
      </c>
      <c r="Y1958" s="32">
        <f>INDEX(Y$297:Y$313,$E1958)*$D1958</f>
        <v/>
      </c>
      <c r="Z1958" s="32">
        <f>INDEX(Z$297:Z$313,$E1958)*$D1958</f>
        <v/>
      </c>
      <c r="AA1958" s="32">
        <f>INDEX(AA$297:AA$313,$E1958)*$D1958</f>
        <v/>
      </c>
      <c r="AB1958" s="32">
        <f>INDEX(AB$297:AB$313,$E1958)*$D1958</f>
        <v/>
      </c>
      <c r="AC1958" s="32">
        <f>INDEX(AC$297:AC$313,$E1958)*$D1958</f>
        <v/>
      </c>
      <c r="AD1958" s="32">
        <f>INDEX(AD$297:AD$313,$E1958)*$D1958</f>
        <v/>
      </c>
      <c r="AF1958" s="11">
        <f>CodePrefix&amp;$A1958&amp;IF($C1958="","","."&amp;$C1958&amp;"."&amp;$B1958)&amp;INDEX(VarEnd,MATCH($A1958,VarKey,0))&amp;AF$5</f>
        <v/>
      </c>
      <c r="AG1958" s="37">
        <f>INDEX(AG$297:AG$313,$E1958)*$D1958</f>
        <v/>
      </c>
      <c r="AH1958" s="32">
        <f>INDEX(AH$297:AH$313,$E1958)*$D1958</f>
        <v/>
      </c>
      <c r="AI1958" s="32">
        <f>INDEX(AI$297:AI$313,$E1958)*$D1958</f>
        <v/>
      </c>
      <c r="AJ1958" s="32">
        <f>INDEX(AJ$297:AJ$313,$E1958)*$D1958</f>
        <v/>
      </c>
      <c r="AK1958" s="32">
        <f>INDEX(AK$297:AK$313,$E1958)*$D1958</f>
        <v/>
      </c>
      <c r="AL1958" s="32">
        <f>INDEX(AL$297:AL$313,$E1958)*$D1958</f>
        <v/>
      </c>
      <c r="AM1958" s="32">
        <f>INDEX(AM$297:AM$313,$E1958)*$D1958</f>
        <v/>
      </c>
      <c r="AN1958" s="32">
        <f>INDEX(AN$297:AN$313,$E1958)*$D1958</f>
        <v/>
      </c>
      <c r="AO1958" s="32">
        <f>INDEX(AO$297:AO$313,$E1958)*$D1958</f>
        <v/>
      </c>
      <c r="AP1958" s="32">
        <f>INDEX(AP$297:AP$313,$E1958)*$D1958</f>
        <v/>
      </c>
      <c r="AQ1958" s="32">
        <f>INDEX(AQ$297:AQ$313,$E1958)*$D1958</f>
        <v/>
      </c>
      <c r="AR1958" s="32">
        <f>INDEX(AR$297:AR$313,$E1958)*$D1958</f>
        <v/>
      </c>
      <c r="AS1958" s="32">
        <f>INDEX(AS$297:AS$313,$E1958)*$D1958</f>
        <v/>
      </c>
      <c r="AT1958" s="32">
        <f>INDEX(AT$297:AT$313,$E1958)*$D1958</f>
        <v/>
      </c>
      <c r="AU1958" s="32">
        <f>INDEX(AU$297:AU$313,$E1958)*$D1958</f>
        <v/>
      </c>
      <c r="AV1958" s="32">
        <f>INDEX(AV$297:AV$313,$E1958)*$D1958</f>
        <v/>
      </c>
      <c r="AW1958" s="32">
        <f>INDEX(AW$297:AW$313,$E1958)*$D1958</f>
        <v/>
      </c>
      <c r="AX1958" s="32">
        <f>INDEX(AX$297:AX$313,$E1958)*$D1958</f>
        <v/>
      </c>
      <c r="AY1958" s="32">
        <f>INDEX(AY$297:AY$313,$E1958)*$D1958</f>
        <v/>
      </c>
    </row>
    <row r="1959" hidden="1" outlineLevel="2">
      <c r="A1959" s="14" t="inlineStr">
        <is>
          <t>shp</t>
        </is>
      </c>
      <c r="B1959" s="14" t="inlineStr">
        <is>
          <t>bio</t>
        </is>
      </c>
      <c r="C1959" s="14" t="inlineStr">
        <is>
          <t>mch</t>
        </is>
      </c>
      <c r="D1959" s="32">
        <f>INDEX(Inputs!$W$5:$W$132,MATCH($B1959&amp;"|"&amp;$C1959,Inputs!$A$5:$A$132,0))</f>
        <v/>
      </c>
      <c r="E1959" s="32">
        <f>INDEX(Inputs!$M$5:$M$132,MATCH($B1959&amp;"|"&amp;$C1959,Inputs!$A$5:$A$132,0))</f>
        <v/>
      </c>
      <c r="F1959" s="36" t="n"/>
      <c r="G1959" s="36" t="n"/>
      <c r="H1959" s="14">
        <f>INDEX(VarLab,MATCH($A1959,VarKey,0))&amp;INDEX(MemLab,MATCH($C1959&amp;"|"&amp;$B1959,MemKey,0))</f>
        <v/>
      </c>
      <c r="I1959" s="14">
        <f>INDEX(VarUnit,MATCH($A1959,VarKey,0))</f>
        <v/>
      </c>
      <c r="J1959" s="14">
        <f>INDEX(VarSrc,MATCH($A1959,VarKey,0))</f>
        <v/>
      </c>
      <c r="K1959" s="11">
        <f>CodePrefix&amp;$A1959&amp;IF($C1959="","","."&amp;$C1959&amp;"."&amp;$B1959)&amp;INDEX(VarEnd,MATCH($A1959,VarKey,0))&amp;K$5</f>
        <v/>
      </c>
      <c r="L1959" s="37">
        <f>INDEX(L$297:L$313,$E1959)*$D1959</f>
        <v/>
      </c>
      <c r="M1959" s="32">
        <f>INDEX(M$297:M$313,$E1959)*$D1959</f>
        <v/>
      </c>
      <c r="N1959" s="32">
        <f>INDEX(N$297:N$313,$E1959)*$D1959</f>
        <v/>
      </c>
      <c r="O1959" s="32">
        <f>INDEX(O$297:O$313,$E1959)*$D1959</f>
        <v/>
      </c>
      <c r="P1959" s="32">
        <f>INDEX(P$297:P$313,$E1959)*$D1959</f>
        <v/>
      </c>
      <c r="Q1959" s="32">
        <f>INDEX(Q$297:Q$313,$E1959)*$D1959</f>
        <v/>
      </c>
      <c r="R1959" s="32">
        <f>INDEX(R$297:R$313,$E1959)*$D1959</f>
        <v/>
      </c>
      <c r="S1959" s="32">
        <f>INDEX(S$297:S$313,$E1959)*$D1959</f>
        <v/>
      </c>
      <c r="T1959" s="32">
        <f>INDEX(T$297:T$313,$E1959)*$D1959</f>
        <v/>
      </c>
      <c r="U1959" s="32">
        <f>INDEX(U$297:U$313,$E1959)*$D1959</f>
        <v/>
      </c>
      <c r="V1959" s="32">
        <f>INDEX(V$297:V$313,$E1959)*$D1959</f>
        <v/>
      </c>
      <c r="W1959" s="32">
        <f>INDEX(W$297:W$313,$E1959)*$D1959</f>
        <v/>
      </c>
      <c r="X1959" s="32">
        <f>INDEX(X$297:X$313,$E1959)*$D1959</f>
        <v/>
      </c>
      <c r="Y1959" s="32">
        <f>INDEX(Y$297:Y$313,$E1959)*$D1959</f>
        <v/>
      </c>
      <c r="Z1959" s="32">
        <f>INDEX(Z$297:Z$313,$E1959)*$D1959</f>
        <v/>
      </c>
      <c r="AA1959" s="32">
        <f>INDEX(AA$297:AA$313,$E1959)*$D1959</f>
        <v/>
      </c>
      <c r="AB1959" s="32">
        <f>INDEX(AB$297:AB$313,$E1959)*$D1959</f>
        <v/>
      </c>
      <c r="AC1959" s="32">
        <f>INDEX(AC$297:AC$313,$E1959)*$D1959</f>
        <v/>
      </c>
      <c r="AD1959" s="32">
        <f>INDEX(AD$297:AD$313,$E1959)*$D1959</f>
        <v/>
      </c>
      <c r="AF1959" s="11">
        <f>CodePrefix&amp;$A1959&amp;IF($C1959="","","."&amp;$C1959&amp;"."&amp;$B1959)&amp;INDEX(VarEnd,MATCH($A1959,VarKey,0))&amp;AF$5</f>
        <v/>
      </c>
      <c r="AG1959" s="37">
        <f>INDEX(AG$297:AG$313,$E1959)*$D1959</f>
        <v/>
      </c>
      <c r="AH1959" s="32">
        <f>INDEX(AH$297:AH$313,$E1959)*$D1959</f>
        <v/>
      </c>
      <c r="AI1959" s="32">
        <f>INDEX(AI$297:AI$313,$E1959)*$D1959</f>
        <v/>
      </c>
      <c r="AJ1959" s="32">
        <f>INDEX(AJ$297:AJ$313,$E1959)*$D1959</f>
        <v/>
      </c>
      <c r="AK1959" s="32">
        <f>INDEX(AK$297:AK$313,$E1959)*$D1959</f>
        <v/>
      </c>
      <c r="AL1959" s="32">
        <f>INDEX(AL$297:AL$313,$E1959)*$D1959</f>
        <v/>
      </c>
      <c r="AM1959" s="32">
        <f>INDEX(AM$297:AM$313,$E1959)*$D1959</f>
        <v/>
      </c>
      <c r="AN1959" s="32">
        <f>INDEX(AN$297:AN$313,$E1959)*$D1959</f>
        <v/>
      </c>
      <c r="AO1959" s="32">
        <f>INDEX(AO$297:AO$313,$E1959)*$D1959</f>
        <v/>
      </c>
      <c r="AP1959" s="32">
        <f>INDEX(AP$297:AP$313,$E1959)*$D1959</f>
        <v/>
      </c>
      <c r="AQ1959" s="32">
        <f>INDEX(AQ$297:AQ$313,$E1959)*$D1959</f>
        <v/>
      </c>
      <c r="AR1959" s="32">
        <f>INDEX(AR$297:AR$313,$E1959)*$D1959</f>
        <v/>
      </c>
      <c r="AS1959" s="32">
        <f>INDEX(AS$297:AS$313,$E1959)*$D1959</f>
        <v/>
      </c>
      <c r="AT1959" s="32">
        <f>INDEX(AT$297:AT$313,$E1959)*$D1959</f>
        <v/>
      </c>
      <c r="AU1959" s="32">
        <f>INDEX(AU$297:AU$313,$E1959)*$D1959</f>
        <v/>
      </c>
      <c r="AV1959" s="32">
        <f>INDEX(AV$297:AV$313,$E1959)*$D1959</f>
        <v/>
      </c>
      <c r="AW1959" s="32">
        <f>INDEX(AW$297:AW$313,$E1959)*$D1959</f>
        <v/>
      </c>
      <c r="AX1959" s="32">
        <f>INDEX(AX$297:AX$313,$E1959)*$D1959</f>
        <v/>
      </c>
      <c r="AY1959" s="32">
        <f>INDEX(AY$297:AY$313,$E1959)*$D1959</f>
        <v/>
      </c>
    </row>
    <row r="1960" hidden="1" outlineLevel="2"/>
    <row r="1961" hidden="1" outlineLevel="2">
      <c r="A1961" s="14" t="inlineStr">
        <is>
          <t>ener</t>
        </is>
      </c>
      <c r="B1961" s="14" t="inlineStr">
        <is>
          <t>coa</t>
        </is>
      </c>
      <c r="C1961" s="14" t="inlineStr">
        <is>
          <t>mch</t>
        </is>
      </c>
      <c r="D1961" s="32">
        <f>INDEX(Inputs!$O$5:$O$132,MATCH($B1961&amp;"|"&amp;$C1961,Inputs!$A$5:$A$132,0))</f>
        <v/>
      </c>
      <c r="E1961" s="32">
        <f>INDEX(Inputs!$P$5:$P$132,MATCH($B1961&amp;"|"&amp;$C1961,Inputs!$A$5:$A$132,0))</f>
        <v/>
      </c>
      <c r="F1961" s="32">
        <f>INDEX(Inputs!$T$5:$T$132,MATCH($B1961&amp;"|"&amp;$C1961,Inputs!$A$5:$A$132,0))</f>
        <v/>
      </c>
      <c r="G1961" s="32">
        <f>INDEX(Inputs!$S$5:$S$132,MATCH($B1961&amp;"|"&amp;$C1961,Inputs!$A$5:$A$132,0))</f>
        <v/>
      </c>
      <c r="H1961" s="14">
        <f>INDEX(VarLab,MATCH($A1961,VarKey,0))&amp;INDEX(MemLab,MATCH($C1961&amp;"|"&amp;$B1961,MemKey,0))</f>
        <v/>
      </c>
      <c r="I1961" s="14">
        <f>INDEX(VarUnit,MATCH($A1961,VarKey,0))</f>
        <v/>
      </c>
      <c r="J1961" s="14">
        <f>INDEX(VarSrc,MATCH($A1961,VarKey,0))</f>
        <v/>
      </c>
      <c r="K1961" s="11">
        <f>CodePrefix&amp;$A1961&amp;IF($C1961="","","."&amp;$C1961&amp;"."&amp;$B1961)&amp;INDEX(VarEnd,MATCH($A1961,VarKey,0))&amp;K$5</f>
        <v/>
      </c>
      <c r="L1961" s="39">
        <f>INDEX(Inputs!$X$5:$X$132,MATCH($B1961&amp;"|"&amp;$C1961,Inputs!$A$5:$A$132,0))</f>
        <v/>
      </c>
      <c r="M1961" s="40">
        <f>L1961*$G1961*(1+M$7)^$D1961*(M1943/L1943)^$E1961*((M1943+M1952)/(L1943+L1952))^$F1961</f>
        <v/>
      </c>
      <c r="N1961" s="40">
        <f>M1961*$G1961*(1+N$7)^$D1961*(N1943/M1943)^$E1961*((N1943+N1952)/(M1943+M1952))^$F1961</f>
        <v/>
      </c>
      <c r="O1961" s="40">
        <f>N1961*$G1961*(1+O$7)^$D1961*(O1943/N1943)^$E1961*((O1943+O1952)/(N1943+N1952))^$F1961</f>
        <v/>
      </c>
      <c r="P1961" s="40">
        <f>O1961*$G1961*(1+P$7)^$D1961*(P1943/O1943)^$E1961*((P1943+P1952)/(O1943+O1952))^$F1961</f>
        <v/>
      </c>
      <c r="Q1961" s="40">
        <f>P1961*$G1961*(1+Q$7)^$D1961*(Q1943/P1943)^$E1961*((Q1943+Q1952)/(P1943+P1952))^$F1961</f>
        <v/>
      </c>
      <c r="R1961" s="40">
        <f>Q1961*$G1961*(1+R$7)^$D1961*(R1943/Q1943)^$E1961*((R1943+R1952)/(Q1943+Q1952))^$F1961</f>
        <v/>
      </c>
      <c r="S1961" s="40">
        <f>R1961*$G1961*(1+S$7)^$D1961*(S1943/R1943)^$E1961*((S1943+S1952)/(R1943+R1952))^$F1961</f>
        <v/>
      </c>
      <c r="T1961" s="40">
        <f>S1961*$G1961*(1+T$7)^$D1961*(T1943/S1943)^$E1961*((T1943+T1952)/(S1943+S1952))^$F1961</f>
        <v/>
      </c>
      <c r="U1961" s="40">
        <f>T1961*$G1961*(1+U$7)^$D1961*(U1943/T1943)^$E1961*((U1943+U1952)/(T1943+T1952))^$F1961</f>
        <v/>
      </c>
      <c r="V1961" s="40">
        <f>U1961*$G1961*(1+V$7)^$D1961*(V1943/U1943)^$E1961*((V1943+V1952)/(U1943+U1952))^$F1961</f>
        <v/>
      </c>
      <c r="W1961" s="40">
        <f>V1961*$G1961*(1+W$7)^$D1961*(W1943/V1943)^$E1961*((W1943+W1952)/(V1943+V1952))^$F1961</f>
        <v/>
      </c>
      <c r="X1961" s="40">
        <f>W1961*$G1961*(1+X$7)^$D1961*(X1943/W1943)^$E1961*((X1943+X1952)/(W1943+W1952))^$F1961</f>
        <v/>
      </c>
      <c r="Y1961" s="40">
        <f>X1961*$G1961*(1+Y$7)^$D1961*(Y1943/X1943)^$E1961*((Y1943+Y1952)/(X1943+X1952))^$F1961</f>
        <v/>
      </c>
      <c r="Z1961" s="40">
        <f>Y1961*$G1961*(1+Z$7)^$D1961*(Z1943/Y1943)^$E1961*((Z1943+Z1952)/(Y1943+Y1952))^$F1961</f>
        <v/>
      </c>
      <c r="AA1961" s="40">
        <f>Z1961*$G1961*(1+AA$7)^$D1961*(AA1943/Z1943)^$E1961*((AA1943+AA1952)/(Z1943+Z1952))^$F1961</f>
        <v/>
      </c>
      <c r="AB1961" s="40">
        <f>AA1961*$G1961*(1+AB$7)^$D1961*(AB1943/AA1943)^$E1961*((AB1943+AB1952)/(AA1943+AA1952))^$F1961</f>
        <v/>
      </c>
      <c r="AC1961" s="40">
        <f>AB1961*$G1961*(1+AC$7)^$D1961*(AC1943/AB1943)^$E1961*((AC1943+AC1952)/(AB1943+AB1952))^$F1961</f>
        <v/>
      </c>
      <c r="AD1961" s="40">
        <f>AC1961*$G1961*(1+AD$7)^$D1961*(AD1943/AC1943)^$E1961*((AD1943+AD1952)/(AC1943+AC1952))^$F1961</f>
        <v/>
      </c>
      <c r="AF1961" s="11">
        <f>CodePrefix&amp;$A1961&amp;IF($C1961="","","."&amp;$C1961&amp;"."&amp;$B1961)&amp;INDEX(VarEnd,MATCH($A1961,VarKey,0))&amp;AF$5</f>
        <v/>
      </c>
      <c r="AG1961" s="39">
        <f>INDEX(Inputs!$X$5:$X$132,MATCH($B1961&amp;"|"&amp;$C1961,Inputs!$A$5:$A$132,0))</f>
        <v/>
      </c>
      <c r="AH1961" s="40">
        <f>AG1961*$G1961*(1+AH$7)^$D1961*(AH1943/AG1943)^$E1961*((AH1943+AH1952)/(AG1943+AG1952))^$F1961</f>
        <v/>
      </c>
      <c r="AI1961" s="40">
        <f>AH1961*$G1961*(1+AI$7)^$D1961*(AI1943/AH1943)^$E1961*((AI1943+AI1952)/(AH1943+AH1952))^$F1961</f>
        <v/>
      </c>
      <c r="AJ1961" s="40">
        <f>AI1961*$G1961*(1+AJ$7)^$D1961*(AJ1943/AI1943)^$E1961*((AJ1943+AJ1952)/(AI1943+AI1952))^$F1961</f>
        <v/>
      </c>
      <c r="AK1961" s="40">
        <f>AJ1961*$G1961*(1+AK$7)^$D1961*(AK1943/AJ1943)^$E1961*((AK1943+AK1952)/(AJ1943+AJ1952))^$F1961</f>
        <v/>
      </c>
      <c r="AL1961" s="40">
        <f>AK1961*$G1961*(1+AL$7)^$D1961*(AL1943/AK1943)^$E1961*((AL1943+AL1952)/(AK1943+AK1952))^$F1961</f>
        <v/>
      </c>
      <c r="AM1961" s="40">
        <f>AL1961*$G1961*(1+AM$7)^$D1961*(AM1943/AL1943)^$E1961*((AM1943+AM1952)/(AL1943+AL1952))^$F1961</f>
        <v/>
      </c>
      <c r="AN1961" s="40">
        <f>AM1961*$G1961*(1+AN$7)^$D1961*(AN1943/AM1943)^$E1961*((AN1943+AN1952)/(AM1943+AM1952))^$F1961</f>
        <v/>
      </c>
      <c r="AO1961" s="40">
        <f>AN1961*$G1961*(1+AO$7)^$D1961*(AO1943/AN1943)^$E1961*((AO1943+AO1952)/(AN1943+AN1952))^$F1961</f>
        <v/>
      </c>
      <c r="AP1961" s="40">
        <f>AO1961*$G1961*(1+AP$7)^$D1961*(AP1943/AO1943)^$E1961*((AP1943+AP1952)/(AO1943+AO1952))^$F1961</f>
        <v/>
      </c>
      <c r="AQ1961" s="40">
        <f>AP1961*$G1961*(1+AQ$7)^$D1961*(AQ1943/AP1943)^$E1961*((AQ1943+AQ1952)/(AP1943+AP1952))^$F1961</f>
        <v/>
      </c>
      <c r="AR1961" s="40">
        <f>AQ1961*$G1961*(1+AR$7)^$D1961*(AR1943/AQ1943)^$E1961*((AR1943+AR1952)/(AQ1943+AQ1952))^$F1961</f>
        <v/>
      </c>
      <c r="AS1961" s="40">
        <f>AR1961*$G1961*(1+AS$7)^$D1961*(AS1943/AR1943)^$E1961*((AS1943+AS1952)/(AR1943+AR1952))^$F1961</f>
        <v/>
      </c>
      <c r="AT1961" s="40">
        <f>AS1961*$G1961*(1+AT$7)^$D1961*(AT1943/AS1943)^$E1961*((AT1943+AT1952)/(AS1943+AS1952))^$F1961</f>
        <v/>
      </c>
      <c r="AU1961" s="40">
        <f>AT1961*$G1961*(1+AU$7)^$D1961*(AU1943/AT1943)^$E1961*((AU1943+AU1952)/(AT1943+AT1952))^$F1961</f>
        <v/>
      </c>
      <c r="AV1961" s="40">
        <f>AU1961*$G1961*(1+AV$7)^$D1961*(AV1943/AU1943)^$E1961*((AV1943+AV1952)/(AU1943+AU1952))^$F1961</f>
        <v/>
      </c>
      <c r="AW1961" s="40">
        <f>AV1961*$G1961*(1+AW$7)^$D1961*(AW1943/AV1943)^$E1961*((AW1943+AW1952)/(AV1943+AV1952))^$F1961</f>
        <v/>
      </c>
      <c r="AX1961" s="40">
        <f>AW1961*$G1961*(1+AX$7)^$D1961*(AX1943/AW1943)^$E1961*((AX1943+AX1952)/(AW1943+AW1952))^$F1961</f>
        <v/>
      </c>
      <c r="AY1961" s="40">
        <f>AX1961*$G1961*(1+AY$7)^$D1961*(AY1943/AX1943)^$E1961*((AY1943+AY1952)/(AX1943+AX1952))^$F1961</f>
        <v/>
      </c>
    </row>
    <row r="1962" hidden="1" outlineLevel="2">
      <c r="A1962" s="14" t="inlineStr">
        <is>
          <t>ener</t>
        </is>
      </c>
      <c r="B1962" s="14" t="inlineStr">
        <is>
          <t>nga</t>
        </is>
      </c>
      <c r="C1962" s="14" t="inlineStr">
        <is>
          <t>mch</t>
        </is>
      </c>
      <c r="D1962" s="32">
        <f>INDEX(Inputs!$O$5:$O$132,MATCH($B1962&amp;"|"&amp;$C1962,Inputs!$A$5:$A$132,0))</f>
        <v/>
      </c>
      <c r="E1962" s="32">
        <f>INDEX(Inputs!$P$5:$P$132,MATCH($B1962&amp;"|"&amp;$C1962,Inputs!$A$5:$A$132,0))</f>
        <v/>
      </c>
      <c r="F1962" s="32">
        <f>INDEX(Inputs!$T$5:$T$132,MATCH($B1962&amp;"|"&amp;$C1962,Inputs!$A$5:$A$132,0))</f>
        <v/>
      </c>
      <c r="G1962" s="32">
        <f>INDEX(Inputs!$S$5:$S$132,MATCH($B1962&amp;"|"&amp;$C1962,Inputs!$A$5:$A$132,0))</f>
        <v/>
      </c>
      <c r="H1962" s="14">
        <f>INDEX(VarLab,MATCH($A1962,VarKey,0))&amp;INDEX(MemLab,MATCH($C1962&amp;"|"&amp;$B1962,MemKey,0))</f>
        <v/>
      </c>
      <c r="I1962" s="14">
        <f>INDEX(VarUnit,MATCH($A1962,VarKey,0))</f>
        <v/>
      </c>
      <c r="J1962" s="14">
        <f>INDEX(VarSrc,MATCH($A1962,VarKey,0))</f>
        <v/>
      </c>
      <c r="K1962" s="11">
        <f>CodePrefix&amp;$A1962&amp;IF($C1962="","","."&amp;$C1962&amp;"."&amp;$B1962)&amp;INDEX(VarEnd,MATCH($A1962,VarKey,0))&amp;K$5</f>
        <v/>
      </c>
      <c r="L1962" s="39">
        <f>INDEX(Inputs!$X$5:$X$132,MATCH($B1962&amp;"|"&amp;$C1962,Inputs!$A$5:$A$132,0))</f>
        <v/>
      </c>
      <c r="M1962" s="40">
        <f>L1962*$G1962*(1+M$7)^$D1962*(M1944/L1944)^$E1962*((M1944+M1953)/(L1944+L1953))^$F1962</f>
        <v/>
      </c>
      <c r="N1962" s="40">
        <f>M1962*$G1962*(1+N$7)^$D1962*(N1944/M1944)^$E1962*((N1944+N1953)/(M1944+M1953))^$F1962</f>
        <v/>
      </c>
      <c r="O1962" s="40">
        <f>N1962*$G1962*(1+O$7)^$D1962*(O1944/N1944)^$E1962*((O1944+O1953)/(N1944+N1953))^$F1962</f>
        <v/>
      </c>
      <c r="P1962" s="40">
        <f>O1962*$G1962*(1+P$7)^$D1962*(P1944/O1944)^$E1962*((P1944+P1953)/(O1944+O1953))^$F1962</f>
        <v/>
      </c>
      <c r="Q1962" s="40">
        <f>P1962*$G1962*(1+Q$7)^$D1962*(Q1944/P1944)^$E1962*((Q1944+Q1953)/(P1944+P1953))^$F1962</f>
        <v/>
      </c>
      <c r="R1962" s="40">
        <f>Q1962*$G1962*(1+R$7)^$D1962*(R1944/Q1944)^$E1962*((R1944+R1953)/(Q1944+Q1953))^$F1962</f>
        <v/>
      </c>
      <c r="S1962" s="40">
        <f>R1962*$G1962*(1+S$7)^$D1962*(S1944/R1944)^$E1962*((S1944+S1953)/(R1944+R1953))^$F1962</f>
        <v/>
      </c>
      <c r="T1962" s="40">
        <f>S1962*$G1962*(1+T$7)^$D1962*(T1944/S1944)^$E1962*((T1944+T1953)/(S1944+S1953))^$F1962</f>
        <v/>
      </c>
      <c r="U1962" s="40">
        <f>T1962*$G1962*(1+U$7)^$D1962*(U1944/T1944)^$E1962*((U1944+U1953)/(T1944+T1953))^$F1962</f>
        <v/>
      </c>
      <c r="V1962" s="40">
        <f>U1962*$G1962*(1+V$7)^$D1962*(V1944/U1944)^$E1962*((V1944+V1953)/(U1944+U1953))^$F1962</f>
        <v/>
      </c>
      <c r="W1962" s="40">
        <f>V1962*$G1962*(1+W$7)^$D1962*(W1944/V1944)^$E1962*((W1944+W1953)/(V1944+V1953))^$F1962</f>
        <v/>
      </c>
      <c r="X1962" s="40">
        <f>W1962*$G1962*(1+X$7)^$D1962*(X1944/W1944)^$E1962*((X1944+X1953)/(W1944+W1953))^$F1962</f>
        <v/>
      </c>
      <c r="Y1962" s="40">
        <f>X1962*$G1962*(1+Y$7)^$D1962*(Y1944/X1944)^$E1962*((Y1944+Y1953)/(X1944+X1953))^$F1962</f>
        <v/>
      </c>
      <c r="Z1962" s="40">
        <f>Y1962*$G1962*(1+Z$7)^$D1962*(Z1944/Y1944)^$E1962*((Z1944+Z1953)/(Y1944+Y1953))^$F1962</f>
        <v/>
      </c>
      <c r="AA1962" s="40">
        <f>Z1962*$G1962*(1+AA$7)^$D1962*(AA1944/Z1944)^$E1962*((AA1944+AA1953)/(Z1944+Z1953))^$F1962</f>
        <v/>
      </c>
      <c r="AB1962" s="40">
        <f>AA1962*$G1962*(1+AB$7)^$D1962*(AB1944/AA1944)^$E1962*((AB1944+AB1953)/(AA1944+AA1953))^$F1962</f>
        <v/>
      </c>
      <c r="AC1962" s="40">
        <f>AB1962*$G1962*(1+AC$7)^$D1962*(AC1944/AB1944)^$E1962*((AC1944+AC1953)/(AB1944+AB1953))^$F1962</f>
        <v/>
      </c>
      <c r="AD1962" s="40">
        <f>AC1962*$G1962*(1+AD$7)^$D1962*(AD1944/AC1944)^$E1962*((AD1944+AD1953)/(AC1944+AC1953))^$F1962</f>
        <v/>
      </c>
      <c r="AF1962" s="11">
        <f>CodePrefix&amp;$A1962&amp;IF($C1962="","","."&amp;$C1962&amp;"."&amp;$B1962)&amp;INDEX(VarEnd,MATCH($A1962,VarKey,0))&amp;AF$5</f>
        <v/>
      </c>
      <c r="AG1962" s="39">
        <f>INDEX(Inputs!$X$5:$X$132,MATCH($B1962&amp;"|"&amp;$C1962,Inputs!$A$5:$A$132,0))</f>
        <v/>
      </c>
      <c r="AH1962" s="40">
        <f>AG1962*$G1962*(1+AH$7)^$D1962*(AH1944/AG1944)^$E1962*((AH1944+AH1953)/(AG1944+AG1953))^$F1962</f>
        <v/>
      </c>
      <c r="AI1962" s="40">
        <f>AH1962*$G1962*(1+AI$7)^$D1962*(AI1944/AH1944)^$E1962*((AI1944+AI1953)/(AH1944+AH1953))^$F1962</f>
        <v/>
      </c>
      <c r="AJ1962" s="40">
        <f>AI1962*$G1962*(1+AJ$7)^$D1962*(AJ1944/AI1944)^$E1962*((AJ1944+AJ1953)/(AI1944+AI1953))^$F1962</f>
        <v/>
      </c>
      <c r="AK1962" s="40">
        <f>AJ1962*$G1962*(1+AK$7)^$D1962*(AK1944/AJ1944)^$E1962*((AK1944+AK1953)/(AJ1944+AJ1953))^$F1962</f>
        <v/>
      </c>
      <c r="AL1962" s="40">
        <f>AK1962*$G1962*(1+AL$7)^$D1962*(AL1944/AK1944)^$E1962*((AL1944+AL1953)/(AK1944+AK1953))^$F1962</f>
        <v/>
      </c>
      <c r="AM1962" s="40">
        <f>AL1962*$G1962*(1+AM$7)^$D1962*(AM1944/AL1944)^$E1962*((AM1944+AM1953)/(AL1944+AL1953))^$F1962</f>
        <v/>
      </c>
      <c r="AN1962" s="40">
        <f>AM1962*$G1962*(1+AN$7)^$D1962*(AN1944/AM1944)^$E1962*((AN1944+AN1953)/(AM1944+AM1953))^$F1962</f>
        <v/>
      </c>
      <c r="AO1962" s="40">
        <f>AN1962*$G1962*(1+AO$7)^$D1962*(AO1944/AN1944)^$E1962*((AO1944+AO1953)/(AN1944+AN1953))^$F1962</f>
        <v/>
      </c>
      <c r="AP1962" s="40">
        <f>AO1962*$G1962*(1+AP$7)^$D1962*(AP1944/AO1944)^$E1962*((AP1944+AP1953)/(AO1944+AO1953))^$F1962</f>
        <v/>
      </c>
      <c r="AQ1962" s="40">
        <f>AP1962*$G1962*(1+AQ$7)^$D1962*(AQ1944/AP1944)^$E1962*((AQ1944+AQ1953)/(AP1944+AP1953))^$F1962</f>
        <v/>
      </c>
      <c r="AR1962" s="40">
        <f>AQ1962*$G1962*(1+AR$7)^$D1962*(AR1944/AQ1944)^$E1962*((AR1944+AR1953)/(AQ1944+AQ1953))^$F1962</f>
        <v/>
      </c>
      <c r="AS1962" s="40">
        <f>AR1962*$G1962*(1+AS$7)^$D1962*(AS1944/AR1944)^$E1962*((AS1944+AS1953)/(AR1944+AR1953))^$F1962</f>
        <v/>
      </c>
      <c r="AT1962" s="40">
        <f>AS1962*$G1962*(1+AT$7)^$D1962*(AT1944/AS1944)^$E1962*((AT1944+AT1953)/(AS1944+AS1953))^$F1962</f>
        <v/>
      </c>
      <c r="AU1962" s="40">
        <f>AT1962*$G1962*(1+AU$7)^$D1962*(AU1944/AT1944)^$E1962*((AU1944+AU1953)/(AT1944+AT1953))^$F1962</f>
        <v/>
      </c>
      <c r="AV1962" s="40">
        <f>AU1962*$G1962*(1+AV$7)^$D1962*(AV1944/AU1944)^$E1962*((AV1944+AV1953)/(AU1944+AU1953))^$F1962</f>
        <v/>
      </c>
      <c r="AW1962" s="40">
        <f>AV1962*$G1962*(1+AW$7)^$D1962*(AW1944/AV1944)^$E1962*((AW1944+AW1953)/(AV1944+AV1953))^$F1962</f>
        <v/>
      </c>
      <c r="AX1962" s="40">
        <f>AW1962*$G1962*(1+AX$7)^$D1962*(AX1944/AW1944)^$E1962*((AX1944+AX1953)/(AW1944+AW1953))^$F1962</f>
        <v/>
      </c>
      <c r="AY1962" s="40">
        <f>AX1962*$G1962*(1+AY$7)^$D1962*(AY1944/AX1944)^$E1962*((AY1944+AY1953)/(AX1944+AX1953))^$F1962</f>
        <v/>
      </c>
    </row>
    <row r="1963" hidden="1" outlineLevel="2">
      <c r="A1963" s="14" t="inlineStr">
        <is>
          <t>ener</t>
        </is>
      </c>
      <c r="B1963" s="14" t="inlineStr">
        <is>
          <t>gso</t>
        </is>
      </c>
      <c r="C1963" s="14" t="inlineStr">
        <is>
          <t>mch</t>
        </is>
      </c>
      <c r="D1963" s="32">
        <f>INDEX(Inputs!$O$5:$O$132,MATCH($B1963&amp;"|"&amp;$C1963,Inputs!$A$5:$A$132,0))</f>
        <v/>
      </c>
      <c r="E1963" s="32">
        <f>INDEX(Inputs!$P$5:$P$132,MATCH($B1963&amp;"|"&amp;$C1963,Inputs!$A$5:$A$132,0))</f>
        <v/>
      </c>
      <c r="F1963" s="32">
        <f>INDEX(Inputs!$T$5:$T$132,MATCH($B1963&amp;"|"&amp;$C1963,Inputs!$A$5:$A$132,0))</f>
        <v/>
      </c>
      <c r="G1963" s="32">
        <f>INDEX(Inputs!$S$5:$S$132,MATCH($B1963&amp;"|"&amp;$C1963,Inputs!$A$5:$A$132,0))</f>
        <v/>
      </c>
      <c r="H1963" s="14">
        <f>INDEX(VarLab,MATCH($A1963,VarKey,0))&amp;INDEX(MemLab,MATCH($C1963&amp;"|"&amp;$B1963,MemKey,0))</f>
        <v/>
      </c>
      <c r="I1963" s="14">
        <f>INDEX(VarUnit,MATCH($A1963,VarKey,0))</f>
        <v/>
      </c>
      <c r="J1963" s="14">
        <f>INDEX(VarSrc,MATCH($A1963,VarKey,0))</f>
        <v/>
      </c>
      <c r="K1963" s="11">
        <f>CodePrefix&amp;$A1963&amp;IF($C1963="","","."&amp;$C1963&amp;"."&amp;$B1963)&amp;INDEX(VarEnd,MATCH($A1963,VarKey,0))&amp;K$5</f>
        <v/>
      </c>
      <c r="L1963" s="39">
        <f>INDEX(Inputs!$X$5:$X$132,MATCH($B1963&amp;"|"&amp;$C1963,Inputs!$A$5:$A$132,0))</f>
        <v/>
      </c>
      <c r="M1963" s="40">
        <f>L1963*$G1963*(1+M$7)^$D1963*(M1945/L1945)^$E1963*((M1945+M1954)/(L1945+L1954))^$F1963</f>
        <v/>
      </c>
      <c r="N1963" s="40">
        <f>M1963*$G1963*(1+N$7)^$D1963*(N1945/M1945)^$E1963*((N1945+N1954)/(M1945+M1954))^$F1963</f>
        <v/>
      </c>
      <c r="O1963" s="40">
        <f>N1963*$G1963*(1+O$7)^$D1963*(O1945/N1945)^$E1963*((O1945+O1954)/(N1945+N1954))^$F1963</f>
        <v/>
      </c>
      <c r="P1963" s="40">
        <f>O1963*$G1963*(1+P$7)^$D1963*(P1945/O1945)^$E1963*((P1945+P1954)/(O1945+O1954))^$F1963</f>
        <v/>
      </c>
      <c r="Q1963" s="40">
        <f>P1963*$G1963*(1+Q$7)^$D1963*(Q1945/P1945)^$E1963*((Q1945+Q1954)/(P1945+P1954))^$F1963</f>
        <v/>
      </c>
      <c r="R1963" s="40">
        <f>Q1963*$G1963*(1+R$7)^$D1963*(R1945/Q1945)^$E1963*((R1945+R1954)/(Q1945+Q1954))^$F1963</f>
        <v/>
      </c>
      <c r="S1963" s="40">
        <f>R1963*$G1963*(1+S$7)^$D1963*(S1945/R1945)^$E1963*((S1945+S1954)/(R1945+R1954))^$F1963</f>
        <v/>
      </c>
      <c r="T1963" s="40">
        <f>S1963*$G1963*(1+T$7)^$D1963*(T1945/S1945)^$E1963*((T1945+T1954)/(S1945+S1954))^$F1963</f>
        <v/>
      </c>
      <c r="U1963" s="40">
        <f>T1963*$G1963*(1+U$7)^$D1963*(U1945/T1945)^$E1963*((U1945+U1954)/(T1945+T1954))^$F1963</f>
        <v/>
      </c>
      <c r="V1963" s="40">
        <f>U1963*$G1963*(1+V$7)^$D1963*(V1945/U1945)^$E1963*((V1945+V1954)/(U1945+U1954))^$F1963</f>
        <v/>
      </c>
      <c r="W1963" s="40">
        <f>V1963*$G1963*(1+W$7)^$D1963*(W1945/V1945)^$E1963*((W1945+W1954)/(V1945+V1954))^$F1963</f>
        <v/>
      </c>
      <c r="X1963" s="40">
        <f>W1963*$G1963*(1+X$7)^$D1963*(X1945/W1945)^$E1963*((X1945+X1954)/(W1945+W1954))^$F1963</f>
        <v/>
      </c>
      <c r="Y1963" s="40">
        <f>X1963*$G1963*(1+Y$7)^$D1963*(Y1945/X1945)^$E1963*((Y1945+Y1954)/(X1945+X1954))^$F1963</f>
        <v/>
      </c>
      <c r="Z1963" s="40">
        <f>Y1963*$G1963*(1+Z$7)^$D1963*(Z1945/Y1945)^$E1963*((Z1945+Z1954)/(Y1945+Y1954))^$F1963</f>
        <v/>
      </c>
      <c r="AA1963" s="40">
        <f>Z1963*$G1963*(1+AA$7)^$D1963*(AA1945/Z1945)^$E1963*((AA1945+AA1954)/(Z1945+Z1954))^$F1963</f>
        <v/>
      </c>
      <c r="AB1963" s="40">
        <f>AA1963*$G1963*(1+AB$7)^$D1963*(AB1945/AA1945)^$E1963*((AB1945+AB1954)/(AA1945+AA1954))^$F1963</f>
        <v/>
      </c>
      <c r="AC1963" s="40">
        <f>AB1963*$G1963*(1+AC$7)^$D1963*(AC1945/AB1945)^$E1963*((AC1945+AC1954)/(AB1945+AB1954))^$F1963</f>
        <v/>
      </c>
      <c r="AD1963" s="40">
        <f>AC1963*$G1963*(1+AD$7)^$D1963*(AD1945/AC1945)^$E1963*((AD1945+AD1954)/(AC1945+AC1954))^$F1963</f>
        <v/>
      </c>
      <c r="AF1963" s="11">
        <f>CodePrefix&amp;$A1963&amp;IF($C1963="","","."&amp;$C1963&amp;"."&amp;$B1963)&amp;INDEX(VarEnd,MATCH($A1963,VarKey,0))&amp;AF$5</f>
        <v/>
      </c>
      <c r="AG1963" s="39">
        <f>INDEX(Inputs!$X$5:$X$132,MATCH($B1963&amp;"|"&amp;$C1963,Inputs!$A$5:$A$132,0))</f>
        <v/>
      </c>
      <c r="AH1963" s="40">
        <f>AG1963*$G1963*(1+AH$7)^$D1963*(AH1945/AG1945)^$E1963*((AH1945+AH1954)/(AG1945+AG1954))^$F1963</f>
        <v/>
      </c>
      <c r="AI1963" s="40">
        <f>AH1963*$G1963*(1+AI$7)^$D1963*(AI1945/AH1945)^$E1963*((AI1945+AI1954)/(AH1945+AH1954))^$F1963</f>
        <v/>
      </c>
      <c r="AJ1963" s="40">
        <f>AI1963*$G1963*(1+AJ$7)^$D1963*(AJ1945/AI1945)^$E1963*((AJ1945+AJ1954)/(AI1945+AI1954))^$F1963</f>
        <v/>
      </c>
      <c r="AK1963" s="40">
        <f>AJ1963*$G1963*(1+AK$7)^$D1963*(AK1945/AJ1945)^$E1963*((AK1945+AK1954)/(AJ1945+AJ1954))^$F1963</f>
        <v/>
      </c>
      <c r="AL1963" s="40">
        <f>AK1963*$G1963*(1+AL$7)^$D1963*(AL1945/AK1945)^$E1963*((AL1945+AL1954)/(AK1945+AK1954))^$F1963</f>
        <v/>
      </c>
      <c r="AM1963" s="40">
        <f>AL1963*$G1963*(1+AM$7)^$D1963*(AM1945/AL1945)^$E1963*((AM1945+AM1954)/(AL1945+AL1954))^$F1963</f>
        <v/>
      </c>
      <c r="AN1963" s="40">
        <f>AM1963*$G1963*(1+AN$7)^$D1963*(AN1945/AM1945)^$E1963*((AN1945+AN1954)/(AM1945+AM1954))^$F1963</f>
        <v/>
      </c>
      <c r="AO1963" s="40">
        <f>AN1963*$G1963*(1+AO$7)^$D1963*(AO1945/AN1945)^$E1963*((AO1945+AO1954)/(AN1945+AN1954))^$F1963</f>
        <v/>
      </c>
      <c r="AP1963" s="40">
        <f>AO1963*$G1963*(1+AP$7)^$D1963*(AP1945/AO1945)^$E1963*((AP1945+AP1954)/(AO1945+AO1954))^$F1963</f>
        <v/>
      </c>
      <c r="AQ1963" s="40">
        <f>AP1963*$G1963*(1+AQ$7)^$D1963*(AQ1945/AP1945)^$E1963*((AQ1945+AQ1954)/(AP1945+AP1954))^$F1963</f>
        <v/>
      </c>
      <c r="AR1963" s="40">
        <f>AQ1963*$G1963*(1+AR$7)^$D1963*(AR1945/AQ1945)^$E1963*((AR1945+AR1954)/(AQ1945+AQ1954))^$F1963</f>
        <v/>
      </c>
      <c r="AS1963" s="40">
        <f>AR1963*$G1963*(1+AS$7)^$D1963*(AS1945/AR1945)^$E1963*((AS1945+AS1954)/(AR1945+AR1954))^$F1963</f>
        <v/>
      </c>
      <c r="AT1963" s="40">
        <f>AS1963*$G1963*(1+AT$7)^$D1963*(AT1945/AS1945)^$E1963*((AT1945+AT1954)/(AS1945+AS1954))^$F1963</f>
        <v/>
      </c>
      <c r="AU1963" s="40">
        <f>AT1963*$G1963*(1+AU$7)^$D1963*(AU1945/AT1945)^$E1963*((AU1945+AU1954)/(AT1945+AT1954))^$F1963</f>
        <v/>
      </c>
      <c r="AV1963" s="40">
        <f>AU1963*$G1963*(1+AV$7)^$D1963*(AV1945/AU1945)^$E1963*((AV1945+AV1954)/(AU1945+AU1954))^$F1963</f>
        <v/>
      </c>
      <c r="AW1963" s="40">
        <f>AV1963*$G1963*(1+AW$7)^$D1963*(AW1945/AV1945)^$E1963*((AW1945+AW1954)/(AV1945+AV1954))^$F1963</f>
        <v/>
      </c>
      <c r="AX1963" s="40">
        <f>AW1963*$G1963*(1+AX$7)^$D1963*(AX1945/AW1945)^$E1963*((AX1945+AX1954)/(AW1945+AW1954))^$F1963</f>
        <v/>
      </c>
      <c r="AY1963" s="40">
        <f>AX1963*$G1963*(1+AY$7)^$D1963*(AY1945/AX1945)^$E1963*((AY1945+AY1954)/(AX1945+AX1954))^$F1963</f>
        <v/>
      </c>
    </row>
    <row r="1964" hidden="1" outlineLevel="2">
      <c r="A1964" s="14" t="inlineStr">
        <is>
          <t>ener</t>
        </is>
      </c>
      <c r="B1964" s="14" t="inlineStr">
        <is>
          <t>die</t>
        </is>
      </c>
      <c r="C1964" s="14" t="inlineStr">
        <is>
          <t>mch</t>
        </is>
      </c>
      <c r="D1964" s="32">
        <f>INDEX(Inputs!$O$5:$O$132,MATCH($B1964&amp;"|"&amp;$C1964,Inputs!$A$5:$A$132,0))</f>
        <v/>
      </c>
      <c r="E1964" s="32">
        <f>INDEX(Inputs!$P$5:$P$132,MATCH($B1964&amp;"|"&amp;$C1964,Inputs!$A$5:$A$132,0))</f>
        <v/>
      </c>
      <c r="F1964" s="32">
        <f>INDEX(Inputs!$T$5:$T$132,MATCH($B1964&amp;"|"&amp;$C1964,Inputs!$A$5:$A$132,0))</f>
        <v/>
      </c>
      <c r="G1964" s="32">
        <f>INDEX(Inputs!$S$5:$S$132,MATCH($B1964&amp;"|"&amp;$C1964,Inputs!$A$5:$A$132,0))</f>
        <v/>
      </c>
      <c r="H1964" s="14">
        <f>INDEX(VarLab,MATCH($A1964,VarKey,0))&amp;INDEX(MemLab,MATCH($C1964&amp;"|"&amp;$B1964,MemKey,0))</f>
        <v/>
      </c>
      <c r="I1964" s="14">
        <f>INDEX(VarUnit,MATCH($A1964,VarKey,0))</f>
        <v/>
      </c>
      <c r="J1964" s="14">
        <f>INDEX(VarSrc,MATCH($A1964,VarKey,0))</f>
        <v/>
      </c>
      <c r="K1964" s="11">
        <f>CodePrefix&amp;$A1964&amp;IF($C1964="","","."&amp;$C1964&amp;"."&amp;$B1964)&amp;INDEX(VarEnd,MATCH($A1964,VarKey,0))&amp;K$5</f>
        <v/>
      </c>
      <c r="L1964" s="39">
        <f>INDEX(Inputs!$X$5:$X$132,MATCH($B1964&amp;"|"&amp;$C1964,Inputs!$A$5:$A$132,0))</f>
        <v/>
      </c>
      <c r="M1964" s="40">
        <f>L1964*$G1964*(1+M$7)^$D1964*(M1946/L1946)^$E1964*((M1946+M1955)/(L1946+L1955))^$F1964</f>
        <v/>
      </c>
      <c r="N1964" s="40">
        <f>M1964*$G1964*(1+N$7)^$D1964*(N1946/M1946)^$E1964*((N1946+N1955)/(M1946+M1955))^$F1964</f>
        <v/>
      </c>
      <c r="O1964" s="40">
        <f>N1964*$G1964*(1+O$7)^$D1964*(O1946/N1946)^$E1964*((O1946+O1955)/(N1946+N1955))^$F1964</f>
        <v/>
      </c>
      <c r="P1964" s="40">
        <f>O1964*$G1964*(1+P$7)^$D1964*(P1946/O1946)^$E1964*((P1946+P1955)/(O1946+O1955))^$F1964</f>
        <v/>
      </c>
      <c r="Q1964" s="40">
        <f>P1964*$G1964*(1+Q$7)^$D1964*(Q1946/P1946)^$E1964*((Q1946+Q1955)/(P1946+P1955))^$F1964</f>
        <v/>
      </c>
      <c r="R1964" s="40">
        <f>Q1964*$G1964*(1+R$7)^$D1964*(R1946/Q1946)^$E1964*((R1946+R1955)/(Q1946+Q1955))^$F1964</f>
        <v/>
      </c>
      <c r="S1964" s="40">
        <f>R1964*$G1964*(1+S$7)^$D1964*(S1946/R1946)^$E1964*((S1946+S1955)/(R1946+R1955))^$F1964</f>
        <v/>
      </c>
      <c r="T1964" s="40">
        <f>S1964*$G1964*(1+T$7)^$D1964*(T1946/S1946)^$E1964*((T1946+T1955)/(S1946+S1955))^$F1964</f>
        <v/>
      </c>
      <c r="U1964" s="40">
        <f>T1964*$G1964*(1+U$7)^$D1964*(U1946/T1946)^$E1964*((U1946+U1955)/(T1946+T1955))^$F1964</f>
        <v/>
      </c>
      <c r="V1964" s="40">
        <f>U1964*$G1964*(1+V$7)^$D1964*(V1946/U1946)^$E1964*((V1946+V1955)/(U1946+U1955))^$F1964</f>
        <v/>
      </c>
      <c r="W1964" s="40">
        <f>V1964*$G1964*(1+W$7)^$D1964*(W1946/V1946)^$E1964*((W1946+W1955)/(V1946+V1955))^$F1964</f>
        <v/>
      </c>
      <c r="X1964" s="40">
        <f>W1964*$G1964*(1+X$7)^$D1964*(X1946/W1946)^$E1964*((X1946+X1955)/(W1946+W1955))^$F1964</f>
        <v/>
      </c>
      <c r="Y1964" s="40">
        <f>X1964*$G1964*(1+Y$7)^$D1964*(Y1946/X1946)^$E1964*((Y1946+Y1955)/(X1946+X1955))^$F1964</f>
        <v/>
      </c>
      <c r="Z1964" s="40">
        <f>Y1964*$G1964*(1+Z$7)^$D1964*(Z1946/Y1946)^$E1964*((Z1946+Z1955)/(Y1946+Y1955))^$F1964</f>
        <v/>
      </c>
      <c r="AA1964" s="40">
        <f>Z1964*$G1964*(1+AA$7)^$D1964*(AA1946/Z1946)^$E1964*((AA1946+AA1955)/(Z1946+Z1955))^$F1964</f>
        <v/>
      </c>
      <c r="AB1964" s="40">
        <f>AA1964*$G1964*(1+AB$7)^$D1964*(AB1946/AA1946)^$E1964*((AB1946+AB1955)/(AA1946+AA1955))^$F1964</f>
        <v/>
      </c>
      <c r="AC1964" s="40">
        <f>AB1964*$G1964*(1+AC$7)^$D1964*(AC1946/AB1946)^$E1964*((AC1946+AC1955)/(AB1946+AB1955))^$F1964</f>
        <v/>
      </c>
      <c r="AD1964" s="40">
        <f>AC1964*$G1964*(1+AD$7)^$D1964*(AD1946/AC1946)^$E1964*((AD1946+AD1955)/(AC1946+AC1955))^$F1964</f>
        <v/>
      </c>
      <c r="AF1964" s="11">
        <f>CodePrefix&amp;$A1964&amp;IF($C1964="","","."&amp;$C1964&amp;"."&amp;$B1964)&amp;INDEX(VarEnd,MATCH($A1964,VarKey,0))&amp;AF$5</f>
        <v/>
      </c>
      <c r="AG1964" s="39">
        <f>INDEX(Inputs!$X$5:$X$132,MATCH($B1964&amp;"|"&amp;$C1964,Inputs!$A$5:$A$132,0))</f>
        <v/>
      </c>
      <c r="AH1964" s="40">
        <f>AG1964*$G1964*(1+AH$7)^$D1964*(AH1946/AG1946)^$E1964*((AH1946+AH1955)/(AG1946+AG1955))^$F1964</f>
        <v/>
      </c>
      <c r="AI1964" s="40">
        <f>AH1964*$G1964*(1+AI$7)^$D1964*(AI1946/AH1946)^$E1964*((AI1946+AI1955)/(AH1946+AH1955))^$F1964</f>
        <v/>
      </c>
      <c r="AJ1964" s="40">
        <f>AI1964*$G1964*(1+AJ$7)^$D1964*(AJ1946/AI1946)^$E1964*((AJ1946+AJ1955)/(AI1946+AI1955))^$F1964</f>
        <v/>
      </c>
      <c r="AK1964" s="40">
        <f>AJ1964*$G1964*(1+AK$7)^$D1964*(AK1946/AJ1946)^$E1964*((AK1946+AK1955)/(AJ1946+AJ1955))^$F1964</f>
        <v/>
      </c>
      <c r="AL1964" s="40">
        <f>AK1964*$G1964*(1+AL$7)^$D1964*(AL1946/AK1946)^$E1964*((AL1946+AL1955)/(AK1946+AK1955))^$F1964</f>
        <v/>
      </c>
      <c r="AM1964" s="40">
        <f>AL1964*$G1964*(1+AM$7)^$D1964*(AM1946/AL1946)^$E1964*((AM1946+AM1955)/(AL1946+AL1955))^$F1964</f>
        <v/>
      </c>
      <c r="AN1964" s="40">
        <f>AM1964*$G1964*(1+AN$7)^$D1964*(AN1946/AM1946)^$E1964*((AN1946+AN1955)/(AM1946+AM1955))^$F1964</f>
        <v/>
      </c>
      <c r="AO1964" s="40">
        <f>AN1964*$G1964*(1+AO$7)^$D1964*(AO1946/AN1946)^$E1964*((AO1946+AO1955)/(AN1946+AN1955))^$F1964</f>
        <v/>
      </c>
      <c r="AP1964" s="40">
        <f>AO1964*$G1964*(1+AP$7)^$D1964*(AP1946/AO1946)^$E1964*((AP1946+AP1955)/(AO1946+AO1955))^$F1964</f>
        <v/>
      </c>
      <c r="AQ1964" s="40">
        <f>AP1964*$G1964*(1+AQ$7)^$D1964*(AQ1946/AP1946)^$E1964*((AQ1946+AQ1955)/(AP1946+AP1955))^$F1964</f>
        <v/>
      </c>
      <c r="AR1964" s="40">
        <f>AQ1964*$G1964*(1+AR$7)^$D1964*(AR1946/AQ1946)^$E1964*((AR1946+AR1955)/(AQ1946+AQ1955))^$F1964</f>
        <v/>
      </c>
      <c r="AS1964" s="40">
        <f>AR1964*$G1964*(1+AS$7)^$D1964*(AS1946/AR1946)^$E1964*((AS1946+AS1955)/(AR1946+AR1955))^$F1964</f>
        <v/>
      </c>
      <c r="AT1964" s="40">
        <f>AS1964*$G1964*(1+AT$7)^$D1964*(AT1946/AS1946)^$E1964*((AT1946+AT1955)/(AS1946+AS1955))^$F1964</f>
        <v/>
      </c>
      <c r="AU1964" s="40">
        <f>AT1964*$G1964*(1+AU$7)^$D1964*(AU1946/AT1946)^$E1964*((AU1946+AU1955)/(AT1946+AT1955))^$F1964</f>
        <v/>
      </c>
      <c r="AV1964" s="40">
        <f>AU1964*$G1964*(1+AV$7)^$D1964*(AV1946/AU1946)^$E1964*((AV1946+AV1955)/(AU1946+AU1955))^$F1964</f>
        <v/>
      </c>
      <c r="AW1964" s="40">
        <f>AV1964*$G1964*(1+AW$7)^$D1964*(AW1946/AV1946)^$E1964*((AW1946+AW1955)/(AV1946+AV1955))^$F1964</f>
        <v/>
      </c>
      <c r="AX1964" s="40">
        <f>AW1964*$G1964*(1+AX$7)^$D1964*(AX1946/AW1946)^$E1964*((AX1946+AX1955)/(AW1946+AW1955))^$F1964</f>
        <v/>
      </c>
      <c r="AY1964" s="40">
        <f>AX1964*$G1964*(1+AY$7)^$D1964*(AY1946/AX1946)^$E1964*((AY1946+AY1955)/(AX1946+AX1955))^$F1964</f>
        <v/>
      </c>
    </row>
    <row r="1965" hidden="1" outlineLevel="2">
      <c r="A1965" s="14" t="inlineStr">
        <is>
          <t>ener</t>
        </is>
      </c>
      <c r="B1965" s="14" t="inlineStr">
        <is>
          <t>lpg</t>
        </is>
      </c>
      <c r="C1965" s="14" t="inlineStr">
        <is>
          <t>mch</t>
        </is>
      </c>
      <c r="D1965" s="32">
        <f>INDEX(Inputs!$O$5:$O$132,MATCH($B1965&amp;"|"&amp;$C1965,Inputs!$A$5:$A$132,0))</f>
        <v/>
      </c>
      <c r="E1965" s="32">
        <f>INDEX(Inputs!$P$5:$P$132,MATCH($B1965&amp;"|"&amp;$C1965,Inputs!$A$5:$A$132,0))</f>
        <v/>
      </c>
      <c r="F1965" s="32">
        <f>INDEX(Inputs!$T$5:$T$132,MATCH($B1965&amp;"|"&amp;$C1965,Inputs!$A$5:$A$132,0))</f>
        <v/>
      </c>
      <c r="G1965" s="32">
        <f>INDEX(Inputs!$S$5:$S$132,MATCH($B1965&amp;"|"&amp;$C1965,Inputs!$A$5:$A$132,0))</f>
        <v/>
      </c>
      <c r="H1965" s="14">
        <f>INDEX(VarLab,MATCH($A1965,VarKey,0))&amp;INDEX(MemLab,MATCH($C1965&amp;"|"&amp;$B1965,MemKey,0))</f>
        <v/>
      </c>
      <c r="I1965" s="14">
        <f>INDEX(VarUnit,MATCH($A1965,VarKey,0))</f>
        <v/>
      </c>
      <c r="J1965" s="14">
        <f>INDEX(VarSrc,MATCH($A1965,VarKey,0))</f>
        <v/>
      </c>
      <c r="K1965" s="11">
        <f>CodePrefix&amp;$A1965&amp;IF($C1965="","","."&amp;$C1965&amp;"."&amp;$B1965)&amp;INDEX(VarEnd,MATCH($A1965,VarKey,0))&amp;K$5</f>
        <v/>
      </c>
      <c r="L1965" s="39">
        <f>INDEX(Inputs!$X$5:$X$132,MATCH($B1965&amp;"|"&amp;$C1965,Inputs!$A$5:$A$132,0))</f>
        <v/>
      </c>
      <c r="M1965" s="40">
        <f>L1965*$G1965*(1+M$7)^$D1965*(M1947/L1947)^$E1965*((M1947+M1956)/(L1947+L1956))^$F1965</f>
        <v/>
      </c>
      <c r="N1965" s="40">
        <f>M1965*$G1965*(1+N$7)^$D1965*(N1947/M1947)^$E1965*((N1947+N1956)/(M1947+M1956))^$F1965</f>
        <v/>
      </c>
      <c r="O1965" s="40">
        <f>N1965*$G1965*(1+O$7)^$D1965*(O1947/N1947)^$E1965*((O1947+O1956)/(N1947+N1956))^$F1965</f>
        <v/>
      </c>
      <c r="P1965" s="40">
        <f>O1965*$G1965*(1+P$7)^$D1965*(P1947/O1947)^$E1965*((P1947+P1956)/(O1947+O1956))^$F1965</f>
        <v/>
      </c>
      <c r="Q1965" s="40">
        <f>P1965*$G1965*(1+Q$7)^$D1965*(Q1947/P1947)^$E1965*((Q1947+Q1956)/(P1947+P1956))^$F1965</f>
        <v/>
      </c>
      <c r="R1965" s="40">
        <f>Q1965*$G1965*(1+R$7)^$D1965*(R1947/Q1947)^$E1965*((R1947+R1956)/(Q1947+Q1956))^$F1965</f>
        <v/>
      </c>
      <c r="S1965" s="40">
        <f>R1965*$G1965*(1+S$7)^$D1965*(S1947/R1947)^$E1965*((S1947+S1956)/(R1947+R1956))^$F1965</f>
        <v/>
      </c>
      <c r="T1965" s="40">
        <f>S1965*$G1965*(1+T$7)^$D1965*(T1947/S1947)^$E1965*((T1947+T1956)/(S1947+S1956))^$F1965</f>
        <v/>
      </c>
      <c r="U1965" s="40">
        <f>T1965*$G1965*(1+U$7)^$D1965*(U1947/T1947)^$E1965*((U1947+U1956)/(T1947+T1956))^$F1965</f>
        <v/>
      </c>
      <c r="V1965" s="40">
        <f>U1965*$G1965*(1+V$7)^$D1965*(V1947/U1947)^$E1965*((V1947+V1956)/(U1947+U1956))^$F1965</f>
        <v/>
      </c>
      <c r="W1965" s="40">
        <f>V1965*$G1965*(1+W$7)^$D1965*(W1947/V1947)^$E1965*((W1947+W1956)/(V1947+V1956))^$F1965</f>
        <v/>
      </c>
      <c r="X1965" s="40">
        <f>W1965*$G1965*(1+X$7)^$D1965*(X1947/W1947)^$E1965*((X1947+X1956)/(W1947+W1956))^$F1965</f>
        <v/>
      </c>
      <c r="Y1965" s="40">
        <f>X1965*$G1965*(1+Y$7)^$D1965*(Y1947/X1947)^$E1965*((Y1947+Y1956)/(X1947+X1956))^$F1965</f>
        <v/>
      </c>
      <c r="Z1965" s="40">
        <f>Y1965*$G1965*(1+Z$7)^$D1965*(Z1947/Y1947)^$E1965*((Z1947+Z1956)/(Y1947+Y1956))^$F1965</f>
        <v/>
      </c>
      <c r="AA1965" s="40">
        <f>Z1965*$G1965*(1+AA$7)^$D1965*(AA1947/Z1947)^$E1965*((AA1947+AA1956)/(Z1947+Z1956))^$F1965</f>
        <v/>
      </c>
      <c r="AB1965" s="40">
        <f>AA1965*$G1965*(1+AB$7)^$D1965*(AB1947/AA1947)^$E1965*((AB1947+AB1956)/(AA1947+AA1956))^$F1965</f>
        <v/>
      </c>
      <c r="AC1965" s="40">
        <f>AB1965*$G1965*(1+AC$7)^$D1965*(AC1947/AB1947)^$E1965*((AC1947+AC1956)/(AB1947+AB1956))^$F1965</f>
        <v/>
      </c>
      <c r="AD1965" s="40">
        <f>AC1965*$G1965*(1+AD$7)^$D1965*(AD1947/AC1947)^$E1965*((AD1947+AD1956)/(AC1947+AC1956))^$F1965</f>
        <v/>
      </c>
      <c r="AF1965" s="11">
        <f>CodePrefix&amp;$A1965&amp;IF($C1965="","","."&amp;$C1965&amp;"."&amp;$B1965)&amp;INDEX(VarEnd,MATCH($A1965,VarKey,0))&amp;AF$5</f>
        <v/>
      </c>
      <c r="AG1965" s="39">
        <f>INDEX(Inputs!$X$5:$X$132,MATCH($B1965&amp;"|"&amp;$C1965,Inputs!$A$5:$A$132,0))</f>
        <v/>
      </c>
      <c r="AH1965" s="40">
        <f>AG1965*$G1965*(1+AH$7)^$D1965*(AH1947/AG1947)^$E1965*((AH1947+AH1956)/(AG1947+AG1956))^$F1965</f>
        <v/>
      </c>
      <c r="AI1965" s="40">
        <f>AH1965*$G1965*(1+AI$7)^$D1965*(AI1947/AH1947)^$E1965*((AI1947+AI1956)/(AH1947+AH1956))^$F1965</f>
        <v/>
      </c>
      <c r="AJ1965" s="40">
        <f>AI1965*$G1965*(1+AJ$7)^$D1965*(AJ1947/AI1947)^$E1965*((AJ1947+AJ1956)/(AI1947+AI1956))^$F1965</f>
        <v/>
      </c>
      <c r="AK1965" s="40">
        <f>AJ1965*$G1965*(1+AK$7)^$D1965*(AK1947/AJ1947)^$E1965*((AK1947+AK1956)/(AJ1947+AJ1956))^$F1965</f>
        <v/>
      </c>
      <c r="AL1965" s="40">
        <f>AK1965*$G1965*(1+AL$7)^$D1965*(AL1947/AK1947)^$E1965*((AL1947+AL1956)/(AK1947+AK1956))^$F1965</f>
        <v/>
      </c>
      <c r="AM1965" s="40">
        <f>AL1965*$G1965*(1+AM$7)^$D1965*(AM1947/AL1947)^$E1965*((AM1947+AM1956)/(AL1947+AL1956))^$F1965</f>
        <v/>
      </c>
      <c r="AN1965" s="40">
        <f>AM1965*$G1965*(1+AN$7)^$D1965*(AN1947/AM1947)^$E1965*((AN1947+AN1956)/(AM1947+AM1956))^$F1965</f>
        <v/>
      </c>
      <c r="AO1965" s="40">
        <f>AN1965*$G1965*(1+AO$7)^$D1965*(AO1947/AN1947)^$E1965*((AO1947+AO1956)/(AN1947+AN1956))^$F1965</f>
        <v/>
      </c>
      <c r="AP1965" s="40">
        <f>AO1965*$G1965*(1+AP$7)^$D1965*(AP1947/AO1947)^$E1965*((AP1947+AP1956)/(AO1947+AO1956))^$F1965</f>
        <v/>
      </c>
      <c r="AQ1965" s="40">
        <f>AP1965*$G1965*(1+AQ$7)^$D1965*(AQ1947/AP1947)^$E1965*((AQ1947+AQ1956)/(AP1947+AP1956))^$F1965</f>
        <v/>
      </c>
      <c r="AR1965" s="40">
        <f>AQ1965*$G1965*(1+AR$7)^$D1965*(AR1947/AQ1947)^$E1965*((AR1947+AR1956)/(AQ1947+AQ1956))^$F1965</f>
        <v/>
      </c>
      <c r="AS1965" s="40">
        <f>AR1965*$G1965*(1+AS$7)^$D1965*(AS1947/AR1947)^$E1965*((AS1947+AS1956)/(AR1947+AR1956))^$F1965</f>
        <v/>
      </c>
      <c r="AT1965" s="40">
        <f>AS1965*$G1965*(1+AT$7)^$D1965*(AT1947/AS1947)^$E1965*((AT1947+AT1956)/(AS1947+AS1956))^$F1965</f>
        <v/>
      </c>
      <c r="AU1965" s="40">
        <f>AT1965*$G1965*(1+AU$7)^$D1965*(AU1947/AT1947)^$E1965*((AU1947+AU1956)/(AT1947+AT1956))^$F1965</f>
        <v/>
      </c>
      <c r="AV1965" s="40">
        <f>AU1965*$G1965*(1+AV$7)^$D1965*(AV1947/AU1947)^$E1965*((AV1947+AV1956)/(AU1947+AU1956))^$F1965</f>
        <v/>
      </c>
      <c r="AW1965" s="40">
        <f>AV1965*$G1965*(1+AW$7)^$D1965*(AW1947/AV1947)^$E1965*((AW1947+AW1956)/(AV1947+AV1956))^$F1965</f>
        <v/>
      </c>
      <c r="AX1965" s="40">
        <f>AW1965*$G1965*(1+AX$7)^$D1965*(AX1947/AW1947)^$E1965*((AX1947+AX1956)/(AW1947+AW1956))^$F1965</f>
        <v/>
      </c>
      <c r="AY1965" s="40">
        <f>AX1965*$G1965*(1+AY$7)^$D1965*(AY1947/AX1947)^$E1965*((AY1947+AY1956)/(AX1947+AX1956))^$F1965</f>
        <v/>
      </c>
    </row>
    <row r="1966" hidden="1" outlineLevel="2">
      <c r="A1966" s="14" t="inlineStr">
        <is>
          <t>ener</t>
        </is>
      </c>
      <c r="B1966" s="14" t="inlineStr">
        <is>
          <t>ker</t>
        </is>
      </c>
      <c r="C1966" s="14" t="inlineStr">
        <is>
          <t>mch</t>
        </is>
      </c>
      <c r="D1966" s="32">
        <f>INDEX(Inputs!$O$5:$O$132,MATCH($B1966&amp;"|"&amp;$C1966,Inputs!$A$5:$A$132,0))</f>
        <v/>
      </c>
      <c r="E1966" s="32">
        <f>INDEX(Inputs!$P$5:$P$132,MATCH($B1966&amp;"|"&amp;$C1966,Inputs!$A$5:$A$132,0))</f>
        <v/>
      </c>
      <c r="F1966" s="32">
        <f>INDEX(Inputs!$T$5:$T$132,MATCH($B1966&amp;"|"&amp;$C1966,Inputs!$A$5:$A$132,0))</f>
        <v/>
      </c>
      <c r="G1966" s="32">
        <f>INDEX(Inputs!$S$5:$S$132,MATCH($B1966&amp;"|"&amp;$C1966,Inputs!$A$5:$A$132,0))</f>
        <v/>
      </c>
      <c r="H1966" s="14">
        <f>INDEX(VarLab,MATCH($A1966,VarKey,0))&amp;INDEX(MemLab,MATCH($C1966&amp;"|"&amp;$B1966,MemKey,0))</f>
        <v/>
      </c>
      <c r="I1966" s="14">
        <f>INDEX(VarUnit,MATCH($A1966,VarKey,0))</f>
        <v/>
      </c>
      <c r="J1966" s="14">
        <f>INDEX(VarSrc,MATCH($A1966,VarKey,0))</f>
        <v/>
      </c>
      <c r="K1966" s="11">
        <f>CodePrefix&amp;$A1966&amp;IF($C1966="","","."&amp;$C1966&amp;"."&amp;$B1966)&amp;INDEX(VarEnd,MATCH($A1966,VarKey,0))&amp;K$5</f>
        <v/>
      </c>
      <c r="L1966" s="39">
        <f>INDEX(Inputs!$X$5:$X$132,MATCH($B1966&amp;"|"&amp;$C1966,Inputs!$A$5:$A$132,0))</f>
        <v/>
      </c>
      <c r="M1966" s="40">
        <f>L1966*$G1966*(1+M$7)^$D1966*(M1948/L1948)^$E1966*((M1948+M1957)/(L1948+L1957))^$F1966</f>
        <v/>
      </c>
      <c r="N1966" s="40">
        <f>M1966*$G1966*(1+N$7)^$D1966*(N1948/M1948)^$E1966*((N1948+N1957)/(M1948+M1957))^$F1966</f>
        <v/>
      </c>
      <c r="O1966" s="40">
        <f>N1966*$G1966*(1+O$7)^$D1966*(O1948/N1948)^$E1966*((O1948+O1957)/(N1948+N1957))^$F1966</f>
        <v/>
      </c>
      <c r="P1966" s="40">
        <f>O1966*$G1966*(1+P$7)^$D1966*(P1948/O1948)^$E1966*((P1948+P1957)/(O1948+O1957))^$F1966</f>
        <v/>
      </c>
      <c r="Q1966" s="40">
        <f>P1966*$G1966*(1+Q$7)^$D1966*(Q1948/P1948)^$E1966*((Q1948+Q1957)/(P1948+P1957))^$F1966</f>
        <v/>
      </c>
      <c r="R1966" s="40">
        <f>Q1966*$G1966*(1+R$7)^$D1966*(R1948/Q1948)^$E1966*((R1948+R1957)/(Q1948+Q1957))^$F1966</f>
        <v/>
      </c>
      <c r="S1966" s="40">
        <f>R1966*$G1966*(1+S$7)^$D1966*(S1948/R1948)^$E1966*((S1948+S1957)/(R1948+R1957))^$F1966</f>
        <v/>
      </c>
      <c r="T1966" s="40">
        <f>S1966*$G1966*(1+T$7)^$D1966*(T1948/S1948)^$E1966*((T1948+T1957)/(S1948+S1957))^$F1966</f>
        <v/>
      </c>
      <c r="U1966" s="40">
        <f>T1966*$G1966*(1+U$7)^$D1966*(U1948/T1948)^$E1966*((U1948+U1957)/(T1948+T1957))^$F1966</f>
        <v/>
      </c>
      <c r="V1966" s="40">
        <f>U1966*$G1966*(1+V$7)^$D1966*(V1948/U1948)^$E1966*((V1948+V1957)/(U1948+U1957))^$F1966</f>
        <v/>
      </c>
      <c r="W1966" s="40">
        <f>V1966*$G1966*(1+W$7)^$D1966*(W1948/V1948)^$E1966*((W1948+W1957)/(V1948+V1957))^$F1966</f>
        <v/>
      </c>
      <c r="X1966" s="40">
        <f>W1966*$G1966*(1+X$7)^$D1966*(X1948/W1948)^$E1966*((X1948+X1957)/(W1948+W1957))^$F1966</f>
        <v/>
      </c>
      <c r="Y1966" s="40">
        <f>X1966*$G1966*(1+Y$7)^$D1966*(Y1948/X1948)^$E1966*((Y1948+Y1957)/(X1948+X1957))^$F1966</f>
        <v/>
      </c>
      <c r="Z1966" s="40">
        <f>Y1966*$G1966*(1+Z$7)^$D1966*(Z1948/Y1948)^$E1966*((Z1948+Z1957)/(Y1948+Y1957))^$F1966</f>
        <v/>
      </c>
      <c r="AA1966" s="40">
        <f>Z1966*$G1966*(1+AA$7)^$D1966*(AA1948/Z1948)^$E1966*((AA1948+AA1957)/(Z1948+Z1957))^$F1966</f>
        <v/>
      </c>
      <c r="AB1966" s="40">
        <f>AA1966*$G1966*(1+AB$7)^$D1966*(AB1948/AA1948)^$E1966*((AB1948+AB1957)/(AA1948+AA1957))^$F1966</f>
        <v/>
      </c>
      <c r="AC1966" s="40">
        <f>AB1966*$G1966*(1+AC$7)^$D1966*(AC1948/AB1948)^$E1966*((AC1948+AC1957)/(AB1948+AB1957))^$F1966</f>
        <v/>
      </c>
      <c r="AD1966" s="40">
        <f>AC1966*$G1966*(1+AD$7)^$D1966*(AD1948/AC1948)^$E1966*((AD1948+AD1957)/(AC1948+AC1957))^$F1966</f>
        <v/>
      </c>
      <c r="AF1966" s="11">
        <f>CodePrefix&amp;$A1966&amp;IF($C1966="","","."&amp;$C1966&amp;"."&amp;$B1966)&amp;INDEX(VarEnd,MATCH($A1966,VarKey,0))&amp;AF$5</f>
        <v/>
      </c>
      <c r="AG1966" s="39">
        <f>INDEX(Inputs!$X$5:$X$132,MATCH($B1966&amp;"|"&amp;$C1966,Inputs!$A$5:$A$132,0))</f>
        <v/>
      </c>
      <c r="AH1966" s="40">
        <f>AG1966*$G1966*(1+AH$7)^$D1966*(AH1948/AG1948)^$E1966*((AH1948+AH1957)/(AG1948+AG1957))^$F1966</f>
        <v/>
      </c>
      <c r="AI1966" s="40">
        <f>AH1966*$G1966*(1+AI$7)^$D1966*(AI1948/AH1948)^$E1966*((AI1948+AI1957)/(AH1948+AH1957))^$F1966</f>
        <v/>
      </c>
      <c r="AJ1966" s="40">
        <f>AI1966*$G1966*(1+AJ$7)^$D1966*(AJ1948/AI1948)^$E1966*((AJ1948+AJ1957)/(AI1948+AI1957))^$F1966</f>
        <v/>
      </c>
      <c r="AK1966" s="40">
        <f>AJ1966*$G1966*(1+AK$7)^$D1966*(AK1948/AJ1948)^$E1966*((AK1948+AK1957)/(AJ1948+AJ1957))^$F1966</f>
        <v/>
      </c>
      <c r="AL1966" s="40">
        <f>AK1966*$G1966*(1+AL$7)^$D1966*(AL1948/AK1948)^$E1966*((AL1948+AL1957)/(AK1948+AK1957))^$F1966</f>
        <v/>
      </c>
      <c r="AM1966" s="40">
        <f>AL1966*$G1966*(1+AM$7)^$D1966*(AM1948/AL1948)^$E1966*((AM1948+AM1957)/(AL1948+AL1957))^$F1966</f>
        <v/>
      </c>
      <c r="AN1966" s="40">
        <f>AM1966*$G1966*(1+AN$7)^$D1966*(AN1948/AM1948)^$E1966*((AN1948+AN1957)/(AM1948+AM1957))^$F1966</f>
        <v/>
      </c>
      <c r="AO1966" s="40">
        <f>AN1966*$G1966*(1+AO$7)^$D1966*(AO1948/AN1948)^$E1966*((AO1948+AO1957)/(AN1948+AN1957))^$F1966</f>
        <v/>
      </c>
      <c r="AP1966" s="40">
        <f>AO1966*$G1966*(1+AP$7)^$D1966*(AP1948/AO1948)^$E1966*((AP1948+AP1957)/(AO1948+AO1957))^$F1966</f>
        <v/>
      </c>
      <c r="AQ1966" s="40">
        <f>AP1966*$G1966*(1+AQ$7)^$D1966*(AQ1948/AP1948)^$E1966*((AQ1948+AQ1957)/(AP1948+AP1957))^$F1966</f>
        <v/>
      </c>
      <c r="AR1966" s="40">
        <f>AQ1966*$G1966*(1+AR$7)^$D1966*(AR1948/AQ1948)^$E1966*((AR1948+AR1957)/(AQ1948+AQ1957))^$F1966</f>
        <v/>
      </c>
      <c r="AS1966" s="40">
        <f>AR1966*$G1966*(1+AS$7)^$D1966*(AS1948/AR1948)^$E1966*((AS1948+AS1957)/(AR1948+AR1957))^$F1966</f>
        <v/>
      </c>
      <c r="AT1966" s="40">
        <f>AS1966*$G1966*(1+AT$7)^$D1966*(AT1948/AS1948)^$E1966*((AT1948+AT1957)/(AS1948+AS1957))^$F1966</f>
        <v/>
      </c>
      <c r="AU1966" s="40">
        <f>AT1966*$G1966*(1+AU$7)^$D1966*(AU1948/AT1948)^$E1966*((AU1948+AU1957)/(AT1948+AT1957))^$F1966</f>
        <v/>
      </c>
      <c r="AV1966" s="40">
        <f>AU1966*$G1966*(1+AV$7)^$D1966*(AV1948/AU1948)^$E1966*((AV1948+AV1957)/(AU1948+AU1957))^$F1966</f>
        <v/>
      </c>
      <c r="AW1966" s="40">
        <f>AV1966*$G1966*(1+AW$7)^$D1966*(AW1948/AV1948)^$E1966*((AW1948+AW1957)/(AV1948+AV1957))^$F1966</f>
        <v/>
      </c>
      <c r="AX1966" s="40">
        <f>AW1966*$G1966*(1+AX$7)^$D1966*(AX1948/AW1948)^$E1966*((AX1948+AX1957)/(AW1948+AW1957))^$F1966</f>
        <v/>
      </c>
      <c r="AY1966" s="40">
        <f>AX1966*$G1966*(1+AY$7)^$D1966*(AY1948/AX1948)^$E1966*((AY1948+AY1957)/(AX1948+AX1957))^$F1966</f>
        <v/>
      </c>
    </row>
    <row r="1967" hidden="1" outlineLevel="2">
      <c r="A1967" s="14" t="inlineStr">
        <is>
          <t>ener</t>
        </is>
      </c>
      <c r="B1967" s="14" t="inlineStr">
        <is>
          <t>oop</t>
        </is>
      </c>
      <c r="C1967" s="14" t="inlineStr">
        <is>
          <t>mch</t>
        </is>
      </c>
      <c r="D1967" s="32">
        <f>INDEX(Inputs!$O$5:$O$132,MATCH($B1967&amp;"|"&amp;$C1967,Inputs!$A$5:$A$132,0))</f>
        <v/>
      </c>
      <c r="E1967" s="32">
        <f>INDEX(Inputs!$P$5:$P$132,MATCH($B1967&amp;"|"&amp;$C1967,Inputs!$A$5:$A$132,0))</f>
        <v/>
      </c>
      <c r="F1967" s="32">
        <f>INDEX(Inputs!$T$5:$T$132,MATCH($B1967&amp;"|"&amp;$C1967,Inputs!$A$5:$A$132,0))</f>
        <v/>
      </c>
      <c r="G1967" s="32">
        <f>INDEX(Inputs!$S$5:$S$132,MATCH($B1967&amp;"|"&amp;$C1967,Inputs!$A$5:$A$132,0))</f>
        <v/>
      </c>
      <c r="H1967" s="14">
        <f>INDEX(VarLab,MATCH($A1967,VarKey,0))&amp;INDEX(MemLab,MATCH($C1967&amp;"|"&amp;$B1967,MemKey,0))</f>
        <v/>
      </c>
      <c r="I1967" s="14">
        <f>INDEX(VarUnit,MATCH($A1967,VarKey,0))</f>
        <v/>
      </c>
      <c r="J1967" s="14">
        <f>INDEX(VarSrc,MATCH($A1967,VarKey,0))</f>
        <v/>
      </c>
      <c r="K1967" s="11">
        <f>CodePrefix&amp;$A1967&amp;IF($C1967="","","."&amp;$C1967&amp;"."&amp;$B1967)&amp;INDEX(VarEnd,MATCH($A1967,VarKey,0))&amp;K$5</f>
        <v/>
      </c>
      <c r="L1967" s="39">
        <f>INDEX(Inputs!$X$5:$X$132,MATCH($B1967&amp;"|"&amp;$C1967,Inputs!$A$5:$A$132,0))</f>
        <v/>
      </c>
      <c r="M1967" s="40">
        <f>L1967*$G1967*(1+M$7)^$D1967*(M1949/L1949)^$E1967*((M1949+M1958)/(L1949+L1958))^$F1967</f>
        <v/>
      </c>
      <c r="N1967" s="40">
        <f>M1967*$G1967*(1+N$7)^$D1967*(N1949/M1949)^$E1967*((N1949+N1958)/(M1949+M1958))^$F1967</f>
        <v/>
      </c>
      <c r="O1967" s="40">
        <f>N1967*$G1967*(1+O$7)^$D1967*(O1949/N1949)^$E1967*((O1949+O1958)/(N1949+N1958))^$F1967</f>
        <v/>
      </c>
      <c r="P1967" s="40">
        <f>O1967*$G1967*(1+P$7)^$D1967*(P1949/O1949)^$E1967*((P1949+P1958)/(O1949+O1958))^$F1967</f>
        <v/>
      </c>
      <c r="Q1967" s="40">
        <f>P1967*$G1967*(1+Q$7)^$D1967*(Q1949/P1949)^$E1967*((Q1949+Q1958)/(P1949+P1958))^$F1967</f>
        <v/>
      </c>
      <c r="R1967" s="40">
        <f>Q1967*$G1967*(1+R$7)^$D1967*(R1949/Q1949)^$E1967*((R1949+R1958)/(Q1949+Q1958))^$F1967</f>
        <v/>
      </c>
      <c r="S1967" s="40">
        <f>R1967*$G1967*(1+S$7)^$D1967*(S1949/R1949)^$E1967*((S1949+S1958)/(R1949+R1958))^$F1967</f>
        <v/>
      </c>
      <c r="T1967" s="40">
        <f>S1967*$G1967*(1+T$7)^$D1967*(T1949/S1949)^$E1967*((T1949+T1958)/(S1949+S1958))^$F1967</f>
        <v/>
      </c>
      <c r="U1967" s="40">
        <f>T1967*$G1967*(1+U$7)^$D1967*(U1949/T1949)^$E1967*((U1949+U1958)/(T1949+T1958))^$F1967</f>
        <v/>
      </c>
      <c r="V1967" s="40">
        <f>U1967*$G1967*(1+V$7)^$D1967*(V1949/U1949)^$E1967*((V1949+V1958)/(U1949+U1958))^$F1967</f>
        <v/>
      </c>
      <c r="W1967" s="40">
        <f>V1967*$G1967*(1+W$7)^$D1967*(W1949/V1949)^$E1967*((W1949+W1958)/(V1949+V1958))^$F1967</f>
        <v/>
      </c>
      <c r="X1967" s="40">
        <f>W1967*$G1967*(1+X$7)^$D1967*(X1949/W1949)^$E1967*((X1949+X1958)/(W1949+W1958))^$F1967</f>
        <v/>
      </c>
      <c r="Y1967" s="40">
        <f>X1967*$G1967*(1+Y$7)^$D1967*(Y1949/X1949)^$E1967*((Y1949+Y1958)/(X1949+X1958))^$F1967</f>
        <v/>
      </c>
      <c r="Z1967" s="40">
        <f>Y1967*$G1967*(1+Z$7)^$D1967*(Z1949/Y1949)^$E1967*((Z1949+Z1958)/(Y1949+Y1958))^$F1967</f>
        <v/>
      </c>
      <c r="AA1967" s="40">
        <f>Z1967*$G1967*(1+AA$7)^$D1967*(AA1949/Z1949)^$E1967*((AA1949+AA1958)/(Z1949+Z1958))^$F1967</f>
        <v/>
      </c>
      <c r="AB1967" s="40">
        <f>AA1967*$G1967*(1+AB$7)^$D1967*(AB1949/AA1949)^$E1967*((AB1949+AB1958)/(AA1949+AA1958))^$F1967</f>
        <v/>
      </c>
      <c r="AC1967" s="40">
        <f>AB1967*$G1967*(1+AC$7)^$D1967*(AC1949/AB1949)^$E1967*((AC1949+AC1958)/(AB1949+AB1958))^$F1967</f>
        <v/>
      </c>
      <c r="AD1967" s="40">
        <f>AC1967*$G1967*(1+AD$7)^$D1967*(AD1949/AC1949)^$E1967*((AD1949+AD1958)/(AC1949+AC1958))^$F1967</f>
        <v/>
      </c>
      <c r="AF1967" s="11">
        <f>CodePrefix&amp;$A1967&amp;IF($C1967="","","."&amp;$C1967&amp;"."&amp;$B1967)&amp;INDEX(VarEnd,MATCH($A1967,VarKey,0))&amp;AF$5</f>
        <v/>
      </c>
      <c r="AG1967" s="39">
        <f>INDEX(Inputs!$X$5:$X$132,MATCH($B1967&amp;"|"&amp;$C1967,Inputs!$A$5:$A$132,0))</f>
        <v/>
      </c>
      <c r="AH1967" s="40">
        <f>AG1967*$G1967*(1+AH$7)^$D1967*(AH1949/AG1949)^$E1967*((AH1949+AH1958)/(AG1949+AG1958))^$F1967</f>
        <v/>
      </c>
      <c r="AI1967" s="40">
        <f>AH1967*$G1967*(1+AI$7)^$D1967*(AI1949/AH1949)^$E1967*((AI1949+AI1958)/(AH1949+AH1958))^$F1967</f>
        <v/>
      </c>
      <c r="AJ1967" s="40">
        <f>AI1967*$G1967*(1+AJ$7)^$D1967*(AJ1949/AI1949)^$E1967*((AJ1949+AJ1958)/(AI1949+AI1958))^$F1967</f>
        <v/>
      </c>
      <c r="AK1967" s="40">
        <f>AJ1967*$G1967*(1+AK$7)^$D1967*(AK1949/AJ1949)^$E1967*((AK1949+AK1958)/(AJ1949+AJ1958))^$F1967</f>
        <v/>
      </c>
      <c r="AL1967" s="40">
        <f>AK1967*$G1967*(1+AL$7)^$D1967*(AL1949/AK1949)^$E1967*((AL1949+AL1958)/(AK1949+AK1958))^$F1967</f>
        <v/>
      </c>
      <c r="AM1967" s="40">
        <f>AL1967*$G1967*(1+AM$7)^$D1967*(AM1949/AL1949)^$E1967*((AM1949+AM1958)/(AL1949+AL1958))^$F1967</f>
        <v/>
      </c>
      <c r="AN1967" s="40">
        <f>AM1967*$G1967*(1+AN$7)^$D1967*(AN1949/AM1949)^$E1967*((AN1949+AN1958)/(AM1949+AM1958))^$F1967</f>
        <v/>
      </c>
      <c r="AO1967" s="40">
        <f>AN1967*$G1967*(1+AO$7)^$D1967*(AO1949/AN1949)^$E1967*((AO1949+AO1958)/(AN1949+AN1958))^$F1967</f>
        <v/>
      </c>
      <c r="AP1967" s="40">
        <f>AO1967*$G1967*(1+AP$7)^$D1967*(AP1949/AO1949)^$E1967*((AP1949+AP1958)/(AO1949+AO1958))^$F1967</f>
        <v/>
      </c>
      <c r="AQ1967" s="40">
        <f>AP1967*$G1967*(1+AQ$7)^$D1967*(AQ1949/AP1949)^$E1967*((AQ1949+AQ1958)/(AP1949+AP1958))^$F1967</f>
        <v/>
      </c>
      <c r="AR1967" s="40">
        <f>AQ1967*$G1967*(1+AR$7)^$D1967*(AR1949/AQ1949)^$E1967*((AR1949+AR1958)/(AQ1949+AQ1958))^$F1967</f>
        <v/>
      </c>
      <c r="AS1967" s="40">
        <f>AR1967*$G1967*(1+AS$7)^$D1967*(AS1949/AR1949)^$E1967*((AS1949+AS1958)/(AR1949+AR1958))^$F1967</f>
        <v/>
      </c>
      <c r="AT1967" s="40">
        <f>AS1967*$G1967*(1+AT$7)^$D1967*(AT1949/AS1949)^$E1967*((AT1949+AT1958)/(AS1949+AS1958))^$F1967</f>
        <v/>
      </c>
      <c r="AU1967" s="40">
        <f>AT1967*$G1967*(1+AU$7)^$D1967*(AU1949/AT1949)^$E1967*((AU1949+AU1958)/(AT1949+AT1958))^$F1967</f>
        <v/>
      </c>
      <c r="AV1967" s="40">
        <f>AU1967*$G1967*(1+AV$7)^$D1967*(AV1949/AU1949)^$E1967*((AV1949+AV1958)/(AU1949+AU1958))^$F1967</f>
        <v/>
      </c>
      <c r="AW1967" s="40">
        <f>AV1967*$G1967*(1+AW$7)^$D1967*(AW1949/AV1949)^$E1967*((AW1949+AW1958)/(AV1949+AV1958))^$F1967</f>
        <v/>
      </c>
      <c r="AX1967" s="40">
        <f>AW1967*$G1967*(1+AX$7)^$D1967*(AX1949/AW1949)^$E1967*((AX1949+AX1958)/(AW1949+AW1958))^$F1967</f>
        <v/>
      </c>
      <c r="AY1967" s="40">
        <f>AX1967*$G1967*(1+AY$7)^$D1967*(AY1949/AX1949)^$E1967*((AY1949+AY1958)/(AX1949+AX1958))^$F1967</f>
        <v/>
      </c>
    </row>
    <row r="1968" hidden="1" outlineLevel="2">
      <c r="A1968" s="14" t="inlineStr">
        <is>
          <t>ener</t>
        </is>
      </c>
      <c r="B1968" s="14" t="inlineStr">
        <is>
          <t>bio</t>
        </is>
      </c>
      <c r="C1968" s="14" t="inlineStr">
        <is>
          <t>mch</t>
        </is>
      </c>
      <c r="D1968" s="32">
        <f>INDEX(Inputs!$O$5:$O$132,MATCH($B1968&amp;"|"&amp;$C1968,Inputs!$A$5:$A$132,0))</f>
        <v/>
      </c>
      <c r="E1968" s="32">
        <f>INDEX(Inputs!$P$5:$P$132,MATCH($B1968&amp;"|"&amp;$C1968,Inputs!$A$5:$A$132,0))</f>
        <v/>
      </c>
      <c r="F1968" s="32">
        <f>INDEX(Inputs!$T$5:$T$132,MATCH($B1968&amp;"|"&amp;$C1968,Inputs!$A$5:$A$132,0))</f>
        <v/>
      </c>
      <c r="G1968" s="32">
        <f>INDEX(Inputs!$S$5:$S$132,MATCH($B1968&amp;"|"&amp;$C1968,Inputs!$A$5:$A$132,0))</f>
        <v/>
      </c>
      <c r="H1968" s="14">
        <f>INDEX(VarLab,MATCH($A1968,VarKey,0))&amp;INDEX(MemLab,MATCH($C1968&amp;"|"&amp;$B1968,MemKey,0))</f>
        <v/>
      </c>
      <c r="I1968" s="14">
        <f>INDEX(VarUnit,MATCH($A1968,VarKey,0))</f>
        <v/>
      </c>
      <c r="J1968" s="14">
        <f>INDEX(VarSrc,MATCH($A1968,VarKey,0))</f>
        <v/>
      </c>
      <c r="K1968" s="11">
        <f>CodePrefix&amp;$A1968&amp;IF($C1968="","","."&amp;$C1968&amp;"."&amp;$B1968)&amp;INDEX(VarEnd,MATCH($A1968,VarKey,0))&amp;K$5</f>
        <v/>
      </c>
      <c r="L1968" s="39">
        <f>INDEX(Inputs!$X$5:$X$132,MATCH($B1968&amp;"|"&amp;$C1968,Inputs!$A$5:$A$132,0))</f>
        <v/>
      </c>
      <c r="M1968" s="40">
        <f>L1968*$G1968*(1+M$7)^$D1968*(M1950/L1950)^$E1968*((M1950+M1959)/(L1950+L1959))^$F1968</f>
        <v/>
      </c>
      <c r="N1968" s="40">
        <f>M1968*$G1968*(1+N$7)^$D1968*(N1950/M1950)^$E1968*((N1950+N1959)/(M1950+M1959))^$F1968</f>
        <v/>
      </c>
      <c r="O1968" s="40">
        <f>N1968*$G1968*(1+O$7)^$D1968*(O1950/N1950)^$E1968*((O1950+O1959)/(N1950+N1959))^$F1968</f>
        <v/>
      </c>
      <c r="P1968" s="40">
        <f>O1968*$G1968*(1+P$7)^$D1968*(P1950/O1950)^$E1968*((P1950+P1959)/(O1950+O1959))^$F1968</f>
        <v/>
      </c>
      <c r="Q1968" s="40">
        <f>P1968*$G1968*(1+Q$7)^$D1968*(Q1950/P1950)^$E1968*((Q1950+Q1959)/(P1950+P1959))^$F1968</f>
        <v/>
      </c>
      <c r="R1968" s="40">
        <f>Q1968*$G1968*(1+R$7)^$D1968*(R1950/Q1950)^$E1968*((R1950+R1959)/(Q1950+Q1959))^$F1968</f>
        <v/>
      </c>
      <c r="S1968" s="40">
        <f>R1968*$G1968*(1+S$7)^$D1968*(S1950/R1950)^$E1968*((S1950+S1959)/(R1950+R1959))^$F1968</f>
        <v/>
      </c>
      <c r="T1968" s="40">
        <f>S1968*$G1968*(1+T$7)^$D1968*(T1950/S1950)^$E1968*((T1950+T1959)/(S1950+S1959))^$F1968</f>
        <v/>
      </c>
      <c r="U1968" s="40">
        <f>T1968*$G1968*(1+U$7)^$D1968*(U1950/T1950)^$E1968*((U1950+U1959)/(T1950+T1959))^$F1968</f>
        <v/>
      </c>
      <c r="V1968" s="40">
        <f>U1968*$G1968*(1+V$7)^$D1968*(V1950/U1950)^$E1968*((V1950+V1959)/(U1950+U1959))^$F1968</f>
        <v/>
      </c>
      <c r="W1968" s="40">
        <f>V1968*$G1968*(1+W$7)^$D1968*(W1950/V1950)^$E1968*((W1950+W1959)/(V1950+V1959))^$F1968</f>
        <v/>
      </c>
      <c r="X1968" s="40">
        <f>W1968*$G1968*(1+X$7)^$D1968*(X1950/W1950)^$E1968*((X1950+X1959)/(W1950+W1959))^$F1968</f>
        <v/>
      </c>
      <c r="Y1968" s="40">
        <f>X1968*$G1968*(1+Y$7)^$D1968*(Y1950/X1950)^$E1968*((Y1950+Y1959)/(X1950+X1959))^$F1968</f>
        <v/>
      </c>
      <c r="Z1968" s="40">
        <f>Y1968*$G1968*(1+Z$7)^$D1968*(Z1950/Y1950)^$E1968*((Z1950+Z1959)/(Y1950+Y1959))^$F1968</f>
        <v/>
      </c>
      <c r="AA1968" s="40">
        <f>Z1968*$G1968*(1+AA$7)^$D1968*(AA1950/Z1950)^$E1968*((AA1950+AA1959)/(Z1950+Z1959))^$F1968</f>
        <v/>
      </c>
      <c r="AB1968" s="40">
        <f>AA1968*$G1968*(1+AB$7)^$D1968*(AB1950/AA1950)^$E1968*((AB1950+AB1959)/(AA1950+AA1959))^$F1968</f>
        <v/>
      </c>
      <c r="AC1968" s="40">
        <f>AB1968*$G1968*(1+AC$7)^$D1968*(AC1950/AB1950)^$E1968*((AC1950+AC1959)/(AB1950+AB1959))^$F1968</f>
        <v/>
      </c>
      <c r="AD1968" s="40">
        <f>AC1968*$G1968*(1+AD$7)^$D1968*(AD1950/AC1950)^$E1968*((AD1950+AD1959)/(AC1950+AC1959))^$F1968</f>
        <v/>
      </c>
      <c r="AF1968" s="11">
        <f>CodePrefix&amp;$A1968&amp;IF($C1968="","","."&amp;$C1968&amp;"."&amp;$B1968)&amp;INDEX(VarEnd,MATCH($A1968,VarKey,0))&amp;AF$5</f>
        <v/>
      </c>
      <c r="AG1968" s="39">
        <f>INDEX(Inputs!$X$5:$X$132,MATCH($B1968&amp;"|"&amp;$C1968,Inputs!$A$5:$A$132,0))</f>
        <v/>
      </c>
      <c r="AH1968" s="40">
        <f>AG1968*$G1968*(1+AH$7)^$D1968*(AH1950/AG1950)^$E1968*((AH1950+AH1959)/(AG1950+AG1959))^$F1968</f>
        <v/>
      </c>
      <c r="AI1968" s="40">
        <f>AH1968*$G1968*(1+AI$7)^$D1968*(AI1950/AH1950)^$E1968*((AI1950+AI1959)/(AH1950+AH1959))^$F1968</f>
        <v/>
      </c>
      <c r="AJ1968" s="40">
        <f>AI1968*$G1968*(1+AJ$7)^$D1968*(AJ1950/AI1950)^$E1968*((AJ1950+AJ1959)/(AI1950+AI1959))^$F1968</f>
        <v/>
      </c>
      <c r="AK1968" s="40">
        <f>AJ1968*$G1968*(1+AK$7)^$D1968*(AK1950/AJ1950)^$E1968*((AK1950+AK1959)/(AJ1950+AJ1959))^$F1968</f>
        <v/>
      </c>
      <c r="AL1968" s="40">
        <f>AK1968*$G1968*(1+AL$7)^$D1968*(AL1950/AK1950)^$E1968*((AL1950+AL1959)/(AK1950+AK1959))^$F1968</f>
        <v/>
      </c>
      <c r="AM1968" s="40">
        <f>AL1968*$G1968*(1+AM$7)^$D1968*(AM1950/AL1950)^$E1968*((AM1950+AM1959)/(AL1950+AL1959))^$F1968</f>
        <v/>
      </c>
      <c r="AN1968" s="40">
        <f>AM1968*$G1968*(1+AN$7)^$D1968*(AN1950/AM1950)^$E1968*((AN1950+AN1959)/(AM1950+AM1959))^$F1968</f>
        <v/>
      </c>
      <c r="AO1968" s="40">
        <f>AN1968*$G1968*(1+AO$7)^$D1968*(AO1950/AN1950)^$E1968*((AO1950+AO1959)/(AN1950+AN1959))^$F1968</f>
        <v/>
      </c>
      <c r="AP1968" s="40">
        <f>AO1968*$G1968*(1+AP$7)^$D1968*(AP1950/AO1950)^$E1968*((AP1950+AP1959)/(AO1950+AO1959))^$F1968</f>
        <v/>
      </c>
      <c r="AQ1968" s="40">
        <f>AP1968*$G1968*(1+AQ$7)^$D1968*(AQ1950/AP1950)^$E1968*((AQ1950+AQ1959)/(AP1950+AP1959))^$F1968</f>
        <v/>
      </c>
      <c r="AR1968" s="40">
        <f>AQ1968*$G1968*(1+AR$7)^$D1968*(AR1950/AQ1950)^$E1968*((AR1950+AR1959)/(AQ1950+AQ1959))^$F1968</f>
        <v/>
      </c>
      <c r="AS1968" s="40">
        <f>AR1968*$G1968*(1+AS$7)^$D1968*(AS1950/AR1950)^$E1968*((AS1950+AS1959)/(AR1950+AR1959))^$F1968</f>
        <v/>
      </c>
      <c r="AT1968" s="40">
        <f>AS1968*$G1968*(1+AT$7)^$D1968*(AT1950/AS1950)^$E1968*((AT1950+AT1959)/(AS1950+AS1959))^$F1968</f>
        <v/>
      </c>
      <c r="AU1968" s="40">
        <f>AT1968*$G1968*(1+AU$7)^$D1968*(AU1950/AT1950)^$E1968*((AU1950+AU1959)/(AT1950+AT1959))^$F1968</f>
        <v/>
      </c>
      <c r="AV1968" s="40">
        <f>AU1968*$G1968*(1+AV$7)^$D1968*(AV1950/AU1950)^$E1968*((AV1950+AV1959)/(AU1950+AU1959))^$F1968</f>
        <v/>
      </c>
      <c r="AW1968" s="40">
        <f>AV1968*$G1968*(1+AW$7)^$D1968*(AW1950/AV1950)^$E1968*((AW1950+AW1959)/(AV1950+AV1959))^$F1968</f>
        <v/>
      </c>
      <c r="AX1968" s="40">
        <f>AW1968*$G1968*(1+AX$7)^$D1968*(AX1950/AW1950)^$E1968*((AX1950+AX1959)/(AW1950+AW1959))^$F1968</f>
        <v/>
      </c>
      <c r="AY1968" s="40">
        <f>AX1968*$G1968*(1+AY$7)^$D1968*(AY1950/AX1950)^$E1968*((AY1950+AY1959)/(AX1950+AX1959))^$F1968</f>
        <v/>
      </c>
    </row>
    <row r="1969" hidden="1" outlineLevel="2"/>
    <row r="1970" hidden="1" outlineLevel="2">
      <c r="A1970" s="14" t="inlineStr">
        <is>
          <t>co2</t>
        </is>
      </c>
      <c r="B1970" s="14" t="inlineStr">
        <is>
          <t>coa</t>
        </is>
      </c>
      <c r="C1970" s="14" t="inlineStr">
        <is>
          <t>mch</t>
        </is>
      </c>
      <c r="D1970" s="32">
        <f>INDEX(Inputs!$W$5:$W$132,MATCH($B1970&amp;"|"&amp;$C1970,Inputs!$A$5:$A$132,0))</f>
        <v/>
      </c>
      <c r="E1970" s="36" t="n"/>
      <c r="F1970" s="36" t="n"/>
      <c r="G1970" s="36" t="n"/>
      <c r="H1970" s="14">
        <f>INDEX(VarLab,MATCH($A1970,VarKey,0))&amp;INDEX(MemLab,MATCH($C1970&amp;"|"&amp;$B1970,MemKey,0))</f>
        <v/>
      </c>
      <c r="I1970" s="14">
        <f>INDEX(VarUnit,MATCH($A1970,VarKey,0))</f>
        <v/>
      </c>
      <c r="J1970" s="14">
        <f>INDEX(VarSrc,MATCH($A1970,VarKey,0))</f>
        <v/>
      </c>
      <c r="K1970" s="11">
        <f>CodePrefix&amp;$A1970&amp;IF($C1970="","","."&amp;$C1970&amp;"."&amp;$B1970)&amp;INDEX(VarEnd,MATCH($A1970,VarKey,0))&amp;K$5</f>
        <v/>
      </c>
      <c r="L1970" s="15">
        <f>L1961*Settings!$C$13*$D1970</f>
        <v/>
      </c>
      <c r="M1970" s="16">
        <f>M1961*Settings!$C$13*$D1970</f>
        <v/>
      </c>
      <c r="N1970" s="16">
        <f>N1961*Settings!$C$13*$D1970</f>
        <v/>
      </c>
      <c r="O1970" s="16">
        <f>O1961*Settings!$C$13*$D1970</f>
        <v/>
      </c>
      <c r="P1970" s="16">
        <f>P1961*Settings!$C$13*$D1970</f>
        <v/>
      </c>
      <c r="Q1970" s="16">
        <f>Q1961*Settings!$C$13*$D1970</f>
        <v/>
      </c>
      <c r="R1970" s="16">
        <f>R1961*Settings!$C$13*$D1970</f>
        <v/>
      </c>
      <c r="S1970" s="16">
        <f>S1961*Settings!$C$13*$D1970</f>
        <v/>
      </c>
      <c r="T1970" s="16">
        <f>T1961*Settings!$C$13*$D1970</f>
        <v/>
      </c>
      <c r="U1970" s="16">
        <f>U1961*Settings!$C$13*$D1970</f>
        <v/>
      </c>
      <c r="V1970" s="16">
        <f>V1961*Settings!$C$13*$D1970</f>
        <v/>
      </c>
      <c r="W1970" s="16">
        <f>W1961*Settings!$C$13*$D1970</f>
        <v/>
      </c>
      <c r="X1970" s="16">
        <f>X1961*Settings!$C$13*$D1970</f>
        <v/>
      </c>
      <c r="Y1970" s="16">
        <f>Y1961*Settings!$C$13*$D1970</f>
        <v/>
      </c>
      <c r="Z1970" s="16">
        <f>Z1961*Settings!$C$13*$D1970</f>
        <v/>
      </c>
      <c r="AA1970" s="16">
        <f>AA1961*Settings!$C$13*$D1970</f>
        <v/>
      </c>
      <c r="AB1970" s="16">
        <f>AB1961*Settings!$C$13*$D1970</f>
        <v/>
      </c>
      <c r="AC1970" s="16">
        <f>AC1961*Settings!$C$13*$D1970</f>
        <v/>
      </c>
      <c r="AD1970" s="16">
        <f>AD1961*Settings!$C$13*$D1970</f>
        <v/>
      </c>
      <c r="AF1970" s="11">
        <f>CodePrefix&amp;$A1970&amp;IF($C1970="","","."&amp;$C1970&amp;"."&amp;$B1970)&amp;INDEX(VarEnd,MATCH($A1970,VarKey,0))&amp;AF$5</f>
        <v/>
      </c>
      <c r="AG1970" s="15">
        <f>AG1961*Settings!$C$13*$D1970</f>
        <v/>
      </c>
      <c r="AH1970" s="16">
        <f>AH1961*Settings!$C$13*$D1970</f>
        <v/>
      </c>
      <c r="AI1970" s="16">
        <f>AI1961*Settings!$C$13*$D1970</f>
        <v/>
      </c>
      <c r="AJ1970" s="16">
        <f>AJ1961*Settings!$C$13*$D1970</f>
        <v/>
      </c>
      <c r="AK1970" s="16">
        <f>AK1961*Settings!$C$13*$D1970</f>
        <v/>
      </c>
      <c r="AL1970" s="16">
        <f>AL1961*Settings!$C$13*$D1970</f>
        <v/>
      </c>
      <c r="AM1970" s="16">
        <f>AM1961*Settings!$C$13*$D1970</f>
        <v/>
      </c>
      <c r="AN1970" s="16">
        <f>AN1961*Settings!$C$13*$D1970</f>
        <v/>
      </c>
      <c r="AO1970" s="16">
        <f>AO1961*Settings!$C$13*$D1970</f>
        <v/>
      </c>
      <c r="AP1970" s="16">
        <f>AP1961*Settings!$C$13*$D1970</f>
        <v/>
      </c>
      <c r="AQ1970" s="16">
        <f>AQ1961*Settings!$C$13*$D1970</f>
        <v/>
      </c>
      <c r="AR1970" s="16">
        <f>AR1961*Settings!$C$13*$D1970</f>
        <v/>
      </c>
      <c r="AS1970" s="16">
        <f>AS1961*Settings!$C$13*$D1970</f>
        <v/>
      </c>
      <c r="AT1970" s="16">
        <f>AT1961*Settings!$C$13*$D1970</f>
        <v/>
      </c>
      <c r="AU1970" s="16">
        <f>AU1961*Settings!$C$13*$D1970</f>
        <v/>
      </c>
      <c r="AV1970" s="16">
        <f>AV1961*Settings!$C$13*$D1970</f>
        <v/>
      </c>
      <c r="AW1970" s="16">
        <f>AW1961*Settings!$C$13*$D1970</f>
        <v/>
      </c>
      <c r="AX1970" s="16">
        <f>AX1961*Settings!$C$13*$D1970</f>
        <v/>
      </c>
      <c r="AY1970" s="16">
        <f>AY1961*Settings!$C$13*$D1970</f>
        <v/>
      </c>
    </row>
    <row r="1971" hidden="1" outlineLevel="2">
      <c r="A1971" s="14" t="inlineStr">
        <is>
          <t>co2</t>
        </is>
      </c>
      <c r="B1971" s="14" t="inlineStr">
        <is>
          <t>nga</t>
        </is>
      </c>
      <c r="C1971" s="14" t="inlineStr">
        <is>
          <t>mch</t>
        </is>
      </c>
      <c r="D1971" s="32">
        <f>INDEX(Inputs!$W$5:$W$132,MATCH($B1971&amp;"|"&amp;$C1971,Inputs!$A$5:$A$132,0))</f>
        <v/>
      </c>
      <c r="E1971" s="36" t="n"/>
      <c r="F1971" s="36" t="n"/>
      <c r="G1971" s="36" t="n"/>
      <c r="H1971" s="14">
        <f>INDEX(VarLab,MATCH($A1971,VarKey,0))&amp;INDEX(MemLab,MATCH($C1971&amp;"|"&amp;$B1971,MemKey,0))</f>
        <v/>
      </c>
      <c r="I1971" s="14">
        <f>INDEX(VarUnit,MATCH($A1971,VarKey,0))</f>
        <v/>
      </c>
      <c r="J1971" s="14">
        <f>INDEX(VarSrc,MATCH($A1971,VarKey,0))</f>
        <v/>
      </c>
      <c r="K1971" s="11">
        <f>CodePrefix&amp;$A1971&amp;IF($C1971="","","."&amp;$C1971&amp;"."&amp;$B1971)&amp;INDEX(VarEnd,MATCH($A1971,VarKey,0))&amp;K$5</f>
        <v/>
      </c>
      <c r="L1971" s="15">
        <f>L1962*Settings!$C$13*$D1971</f>
        <v/>
      </c>
      <c r="M1971" s="16">
        <f>M1962*Settings!$C$13*$D1971</f>
        <v/>
      </c>
      <c r="N1971" s="16">
        <f>N1962*Settings!$C$13*$D1971</f>
        <v/>
      </c>
      <c r="O1971" s="16">
        <f>O1962*Settings!$C$13*$D1971</f>
        <v/>
      </c>
      <c r="P1971" s="16">
        <f>P1962*Settings!$C$13*$D1971</f>
        <v/>
      </c>
      <c r="Q1971" s="16">
        <f>Q1962*Settings!$C$13*$D1971</f>
        <v/>
      </c>
      <c r="R1971" s="16">
        <f>R1962*Settings!$C$13*$D1971</f>
        <v/>
      </c>
      <c r="S1971" s="16">
        <f>S1962*Settings!$C$13*$D1971</f>
        <v/>
      </c>
      <c r="T1971" s="16">
        <f>T1962*Settings!$C$13*$D1971</f>
        <v/>
      </c>
      <c r="U1971" s="16">
        <f>U1962*Settings!$C$13*$D1971</f>
        <v/>
      </c>
      <c r="V1971" s="16">
        <f>V1962*Settings!$C$13*$D1971</f>
        <v/>
      </c>
      <c r="W1971" s="16">
        <f>W1962*Settings!$C$13*$D1971</f>
        <v/>
      </c>
      <c r="X1971" s="16">
        <f>X1962*Settings!$C$13*$D1971</f>
        <v/>
      </c>
      <c r="Y1971" s="16">
        <f>Y1962*Settings!$C$13*$D1971</f>
        <v/>
      </c>
      <c r="Z1971" s="16">
        <f>Z1962*Settings!$C$13*$D1971</f>
        <v/>
      </c>
      <c r="AA1971" s="16">
        <f>AA1962*Settings!$C$13*$D1971</f>
        <v/>
      </c>
      <c r="AB1971" s="16">
        <f>AB1962*Settings!$C$13*$D1971</f>
        <v/>
      </c>
      <c r="AC1971" s="16">
        <f>AC1962*Settings!$C$13*$D1971</f>
        <v/>
      </c>
      <c r="AD1971" s="16">
        <f>AD1962*Settings!$C$13*$D1971</f>
        <v/>
      </c>
      <c r="AF1971" s="11">
        <f>CodePrefix&amp;$A1971&amp;IF($C1971="","","."&amp;$C1971&amp;"."&amp;$B1971)&amp;INDEX(VarEnd,MATCH($A1971,VarKey,0))&amp;AF$5</f>
        <v/>
      </c>
      <c r="AG1971" s="15">
        <f>AG1962*Settings!$C$13*$D1971</f>
        <v/>
      </c>
      <c r="AH1971" s="16">
        <f>AH1962*Settings!$C$13*$D1971</f>
        <v/>
      </c>
      <c r="AI1971" s="16">
        <f>AI1962*Settings!$C$13*$D1971</f>
        <v/>
      </c>
      <c r="AJ1971" s="16">
        <f>AJ1962*Settings!$C$13*$D1971</f>
        <v/>
      </c>
      <c r="AK1971" s="16">
        <f>AK1962*Settings!$C$13*$D1971</f>
        <v/>
      </c>
      <c r="AL1971" s="16">
        <f>AL1962*Settings!$C$13*$D1971</f>
        <v/>
      </c>
      <c r="AM1971" s="16">
        <f>AM1962*Settings!$C$13*$D1971</f>
        <v/>
      </c>
      <c r="AN1971" s="16">
        <f>AN1962*Settings!$C$13*$D1971</f>
        <v/>
      </c>
      <c r="AO1971" s="16">
        <f>AO1962*Settings!$C$13*$D1971</f>
        <v/>
      </c>
      <c r="AP1971" s="16">
        <f>AP1962*Settings!$C$13*$D1971</f>
        <v/>
      </c>
      <c r="AQ1971" s="16">
        <f>AQ1962*Settings!$C$13*$D1971</f>
        <v/>
      </c>
      <c r="AR1971" s="16">
        <f>AR1962*Settings!$C$13*$D1971</f>
        <v/>
      </c>
      <c r="AS1971" s="16">
        <f>AS1962*Settings!$C$13*$D1971</f>
        <v/>
      </c>
      <c r="AT1971" s="16">
        <f>AT1962*Settings!$C$13*$D1971</f>
        <v/>
      </c>
      <c r="AU1971" s="16">
        <f>AU1962*Settings!$C$13*$D1971</f>
        <v/>
      </c>
      <c r="AV1971" s="16">
        <f>AV1962*Settings!$C$13*$D1971</f>
        <v/>
      </c>
      <c r="AW1971" s="16">
        <f>AW1962*Settings!$C$13*$D1971</f>
        <v/>
      </c>
      <c r="AX1971" s="16">
        <f>AX1962*Settings!$C$13*$D1971</f>
        <v/>
      </c>
      <c r="AY1971" s="16">
        <f>AY1962*Settings!$C$13*$D1971</f>
        <v/>
      </c>
    </row>
    <row r="1972" hidden="1" outlineLevel="2">
      <c r="A1972" s="14" t="inlineStr">
        <is>
          <t>co2</t>
        </is>
      </c>
      <c r="B1972" s="14" t="inlineStr">
        <is>
          <t>gso</t>
        </is>
      </c>
      <c r="C1972" s="14" t="inlineStr">
        <is>
          <t>mch</t>
        </is>
      </c>
      <c r="D1972" s="32">
        <f>INDEX(Inputs!$W$5:$W$132,MATCH($B1972&amp;"|"&amp;$C1972,Inputs!$A$5:$A$132,0))</f>
        <v/>
      </c>
      <c r="E1972" s="36" t="n"/>
      <c r="F1972" s="36" t="n"/>
      <c r="G1972" s="36" t="n"/>
      <c r="H1972" s="14">
        <f>INDEX(VarLab,MATCH($A1972,VarKey,0))&amp;INDEX(MemLab,MATCH($C1972&amp;"|"&amp;$B1972,MemKey,0))</f>
        <v/>
      </c>
      <c r="I1972" s="14">
        <f>INDEX(VarUnit,MATCH($A1972,VarKey,0))</f>
        <v/>
      </c>
      <c r="J1972" s="14">
        <f>INDEX(VarSrc,MATCH($A1972,VarKey,0))</f>
        <v/>
      </c>
      <c r="K1972" s="11">
        <f>CodePrefix&amp;$A1972&amp;IF($C1972="","","."&amp;$C1972&amp;"."&amp;$B1972)&amp;INDEX(VarEnd,MATCH($A1972,VarKey,0))&amp;K$5</f>
        <v/>
      </c>
      <c r="L1972" s="15">
        <f>L1963*Settings!$C$13*$D1972</f>
        <v/>
      </c>
      <c r="M1972" s="16">
        <f>M1963*Settings!$C$13*$D1972</f>
        <v/>
      </c>
      <c r="N1972" s="16">
        <f>N1963*Settings!$C$13*$D1972</f>
        <v/>
      </c>
      <c r="O1972" s="16">
        <f>O1963*Settings!$C$13*$D1972</f>
        <v/>
      </c>
      <c r="P1972" s="16">
        <f>P1963*Settings!$C$13*$D1972</f>
        <v/>
      </c>
      <c r="Q1972" s="16">
        <f>Q1963*Settings!$C$13*$D1972</f>
        <v/>
      </c>
      <c r="R1972" s="16">
        <f>R1963*Settings!$C$13*$D1972</f>
        <v/>
      </c>
      <c r="S1972" s="16">
        <f>S1963*Settings!$C$13*$D1972</f>
        <v/>
      </c>
      <c r="T1972" s="16">
        <f>T1963*Settings!$C$13*$D1972</f>
        <v/>
      </c>
      <c r="U1972" s="16">
        <f>U1963*Settings!$C$13*$D1972</f>
        <v/>
      </c>
      <c r="V1972" s="16">
        <f>V1963*Settings!$C$13*$D1972</f>
        <v/>
      </c>
      <c r="W1972" s="16">
        <f>W1963*Settings!$C$13*$D1972</f>
        <v/>
      </c>
      <c r="X1972" s="16">
        <f>X1963*Settings!$C$13*$D1972</f>
        <v/>
      </c>
      <c r="Y1972" s="16">
        <f>Y1963*Settings!$C$13*$D1972</f>
        <v/>
      </c>
      <c r="Z1972" s="16">
        <f>Z1963*Settings!$C$13*$D1972</f>
        <v/>
      </c>
      <c r="AA1972" s="16">
        <f>AA1963*Settings!$C$13*$D1972</f>
        <v/>
      </c>
      <c r="AB1972" s="16">
        <f>AB1963*Settings!$C$13*$D1972</f>
        <v/>
      </c>
      <c r="AC1972" s="16">
        <f>AC1963*Settings!$C$13*$D1972</f>
        <v/>
      </c>
      <c r="AD1972" s="16">
        <f>AD1963*Settings!$C$13*$D1972</f>
        <v/>
      </c>
      <c r="AF1972" s="11">
        <f>CodePrefix&amp;$A1972&amp;IF($C1972="","","."&amp;$C1972&amp;"."&amp;$B1972)&amp;INDEX(VarEnd,MATCH($A1972,VarKey,0))&amp;AF$5</f>
        <v/>
      </c>
      <c r="AG1972" s="15">
        <f>AG1963*Settings!$C$13*$D1972</f>
        <v/>
      </c>
      <c r="AH1972" s="16">
        <f>AH1963*Settings!$C$13*$D1972</f>
        <v/>
      </c>
      <c r="AI1972" s="16">
        <f>AI1963*Settings!$C$13*$D1972</f>
        <v/>
      </c>
      <c r="AJ1972" s="16">
        <f>AJ1963*Settings!$C$13*$D1972</f>
        <v/>
      </c>
      <c r="AK1972" s="16">
        <f>AK1963*Settings!$C$13*$D1972</f>
        <v/>
      </c>
      <c r="AL1972" s="16">
        <f>AL1963*Settings!$C$13*$D1972</f>
        <v/>
      </c>
      <c r="AM1972" s="16">
        <f>AM1963*Settings!$C$13*$D1972</f>
        <v/>
      </c>
      <c r="AN1972" s="16">
        <f>AN1963*Settings!$C$13*$D1972</f>
        <v/>
      </c>
      <c r="AO1972" s="16">
        <f>AO1963*Settings!$C$13*$D1972</f>
        <v/>
      </c>
      <c r="AP1972" s="16">
        <f>AP1963*Settings!$C$13*$D1972</f>
        <v/>
      </c>
      <c r="AQ1972" s="16">
        <f>AQ1963*Settings!$C$13*$D1972</f>
        <v/>
      </c>
      <c r="AR1972" s="16">
        <f>AR1963*Settings!$C$13*$D1972</f>
        <v/>
      </c>
      <c r="AS1972" s="16">
        <f>AS1963*Settings!$C$13*$D1972</f>
        <v/>
      </c>
      <c r="AT1972" s="16">
        <f>AT1963*Settings!$C$13*$D1972</f>
        <v/>
      </c>
      <c r="AU1972" s="16">
        <f>AU1963*Settings!$C$13*$D1972</f>
        <v/>
      </c>
      <c r="AV1972" s="16">
        <f>AV1963*Settings!$C$13*$D1972</f>
        <v/>
      </c>
      <c r="AW1972" s="16">
        <f>AW1963*Settings!$C$13*$D1972</f>
        <v/>
      </c>
      <c r="AX1972" s="16">
        <f>AX1963*Settings!$C$13*$D1972</f>
        <v/>
      </c>
      <c r="AY1972" s="16">
        <f>AY1963*Settings!$C$13*$D1972</f>
        <v/>
      </c>
    </row>
    <row r="1973" hidden="1" outlineLevel="2">
      <c r="A1973" s="14" t="inlineStr">
        <is>
          <t>co2</t>
        </is>
      </c>
      <c r="B1973" s="14" t="inlineStr">
        <is>
          <t>die</t>
        </is>
      </c>
      <c r="C1973" s="14" t="inlineStr">
        <is>
          <t>mch</t>
        </is>
      </c>
      <c r="D1973" s="32">
        <f>INDEX(Inputs!$W$5:$W$132,MATCH($B1973&amp;"|"&amp;$C1973,Inputs!$A$5:$A$132,0))</f>
        <v/>
      </c>
      <c r="E1973" s="36" t="n"/>
      <c r="F1973" s="36" t="n"/>
      <c r="G1973" s="36" t="n"/>
      <c r="H1973" s="14">
        <f>INDEX(VarLab,MATCH($A1973,VarKey,0))&amp;INDEX(MemLab,MATCH($C1973&amp;"|"&amp;$B1973,MemKey,0))</f>
        <v/>
      </c>
      <c r="I1973" s="14">
        <f>INDEX(VarUnit,MATCH($A1973,VarKey,0))</f>
        <v/>
      </c>
      <c r="J1973" s="14">
        <f>INDEX(VarSrc,MATCH($A1973,VarKey,0))</f>
        <v/>
      </c>
      <c r="K1973" s="11">
        <f>CodePrefix&amp;$A1973&amp;IF($C1973="","","."&amp;$C1973&amp;"."&amp;$B1973)&amp;INDEX(VarEnd,MATCH($A1973,VarKey,0))&amp;K$5</f>
        <v/>
      </c>
      <c r="L1973" s="15">
        <f>L1964*Settings!$C$13*$D1973</f>
        <v/>
      </c>
      <c r="M1973" s="16">
        <f>M1964*Settings!$C$13*$D1973</f>
        <v/>
      </c>
      <c r="N1973" s="16">
        <f>N1964*Settings!$C$13*$D1973</f>
        <v/>
      </c>
      <c r="O1973" s="16">
        <f>O1964*Settings!$C$13*$D1973</f>
        <v/>
      </c>
      <c r="P1973" s="16">
        <f>P1964*Settings!$C$13*$D1973</f>
        <v/>
      </c>
      <c r="Q1973" s="16">
        <f>Q1964*Settings!$C$13*$D1973</f>
        <v/>
      </c>
      <c r="R1973" s="16">
        <f>R1964*Settings!$C$13*$D1973</f>
        <v/>
      </c>
      <c r="S1973" s="16">
        <f>S1964*Settings!$C$13*$D1973</f>
        <v/>
      </c>
      <c r="T1973" s="16">
        <f>T1964*Settings!$C$13*$D1973</f>
        <v/>
      </c>
      <c r="U1973" s="16">
        <f>U1964*Settings!$C$13*$D1973</f>
        <v/>
      </c>
      <c r="V1973" s="16">
        <f>V1964*Settings!$C$13*$D1973</f>
        <v/>
      </c>
      <c r="W1973" s="16">
        <f>W1964*Settings!$C$13*$D1973</f>
        <v/>
      </c>
      <c r="X1973" s="16">
        <f>X1964*Settings!$C$13*$D1973</f>
        <v/>
      </c>
      <c r="Y1973" s="16">
        <f>Y1964*Settings!$C$13*$D1973</f>
        <v/>
      </c>
      <c r="Z1973" s="16">
        <f>Z1964*Settings!$C$13*$D1973</f>
        <v/>
      </c>
      <c r="AA1973" s="16">
        <f>AA1964*Settings!$C$13*$D1973</f>
        <v/>
      </c>
      <c r="AB1973" s="16">
        <f>AB1964*Settings!$C$13*$D1973</f>
        <v/>
      </c>
      <c r="AC1973" s="16">
        <f>AC1964*Settings!$C$13*$D1973</f>
        <v/>
      </c>
      <c r="AD1973" s="16">
        <f>AD1964*Settings!$C$13*$D1973</f>
        <v/>
      </c>
      <c r="AF1973" s="11">
        <f>CodePrefix&amp;$A1973&amp;IF($C1973="","","."&amp;$C1973&amp;"."&amp;$B1973)&amp;INDEX(VarEnd,MATCH($A1973,VarKey,0))&amp;AF$5</f>
        <v/>
      </c>
      <c r="AG1973" s="15">
        <f>AG1964*Settings!$C$13*$D1973</f>
        <v/>
      </c>
      <c r="AH1973" s="16">
        <f>AH1964*Settings!$C$13*$D1973</f>
        <v/>
      </c>
      <c r="AI1973" s="16">
        <f>AI1964*Settings!$C$13*$D1973</f>
        <v/>
      </c>
      <c r="AJ1973" s="16">
        <f>AJ1964*Settings!$C$13*$D1973</f>
        <v/>
      </c>
      <c r="AK1973" s="16">
        <f>AK1964*Settings!$C$13*$D1973</f>
        <v/>
      </c>
      <c r="AL1973" s="16">
        <f>AL1964*Settings!$C$13*$D1973</f>
        <v/>
      </c>
      <c r="AM1973" s="16">
        <f>AM1964*Settings!$C$13*$D1973</f>
        <v/>
      </c>
      <c r="AN1973" s="16">
        <f>AN1964*Settings!$C$13*$D1973</f>
        <v/>
      </c>
      <c r="AO1973" s="16">
        <f>AO1964*Settings!$C$13*$D1973</f>
        <v/>
      </c>
      <c r="AP1973" s="16">
        <f>AP1964*Settings!$C$13*$D1973</f>
        <v/>
      </c>
      <c r="AQ1973" s="16">
        <f>AQ1964*Settings!$C$13*$D1973</f>
        <v/>
      </c>
      <c r="AR1973" s="16">
        <f>AR1964*Settings!$C$13*$D1973</f>
        <v/>
      </c>
      <c r="AS1973" s="16">
        <f>AS1964*Settings!$C$13*$D1973</f>
        <v/>
      </c>
      <c r="AT1973" s="16">
        <f>AT1964*Settings!$C$13*$D1973</f>
        <v/>
      </c>
      <c r="AU1973" s="16">
        <f>AU1964*Settings!$C$13*$D1973</f>
        <v/>
      </c>
      <c r="AV1973" s="16">
        <f>AV1964*Settings!$C$13*$D1973</f>
        <v/>
      </c>
      <c r="AW1973" s="16">
        <f>AW1964*Settings!$C$13*$D1973</f>
        <v/>
      </c>
      <c r="AX1973" s="16">
        <f>AX1964*Settings!$C$13*$D1973</f>
        <v/>
      </c>
      <c r="AY1973" s="16">
        <f>AY1964*Settings!$C$13*$D1973</f>
        <v/>
      </c>
    </row>
    <row r="1974" hidden="1" outlineLevel="2">
      <c r="A1974" s="14" t="inlineStr">
        <is>
          <t>co2</t>
        </is>
      </c>
      <c r="B1974" s="14" t="inlineStr">
        <is>
          <t>lpg</t>
        </is>
      </c>
      <c r="C1974" s="14" t="inlineStr">
        <is>
          <t>mch</t>
        </is>
      </c>
      <c r="D1974" s="32">
        <f>INDEX(Inputs!$W$5:$W$132,MATCH($B1974&amp;"|"&amp;$C1974,Inputs!$A$5:$A$132,0))</f>
        <v/>
      </c>
      <c r="E1974" s="36" t="n"/>
      <c r="F1974" s="36" t="n"/>
      <c r="G1974" s="36" t="n"/>
      <c r="H1974" s="14">
        <f>INDEX(VarLab,MATCH($A1974,VarKey,0))&amp;INDEX(MemLab,MATCH($C1974&amp;"|"&amp;$B1974,MemKey,0))</f>
        <v/>
      </c>
      <c r="I1974" s="14">
        <f>INDEX(VarUnit,MATCH($A1974,VarKey,0))</f>
        <v/>
      </c>
      <c r="J1974" s="14">
        <f>INDEX(VarSrc,MATCH($A1974,VarKey,0))</f>
        <v/>
      </c>
      <c r="K1974" s="11">
        <f>CodePrefix&amp;$A1974&amp;IF($C1974="","","."&amp;$C1974&amp;"."&amp;$B1974)&amp;INDEX(VarEnd,MATCH($A1974,VarKey,0))&amp;K$5</f>
        <v/>
      </c>
      <c r="L1974" s="15">
        <f>L1965*Settings!$C$13*$D1974</f>
        <v/>
      </c>
      <c r="M1974" s="16">
        <f>M1965*Settings!$C$13*$D1974</f>
        <v/>
      </c>
      <c r="N1974" s="16">
        <f>N1965*Settings!$C$13*$D1974</f>
        <v/>
      </c>
      <c r="O1974" s="16">
        <f>O1965*Settings!$C$13*$D1974</f>
        <v/>
      </c>
      <c r="P1974" s="16">
        <f>P1965*Settings!$C$13*$D1974</f>
        <v/>
      </c>
      <c r="Q1974" s="16">
        <f>Q1965*Settings!$C$13*$D1974</f>
        <v/>
      </c>
      <c r="R1974" s="16">
        <f>R1965*Settings!$C$13*$D1974</f>
        <v/>
      </c>
      <c r="S1974" s="16">
        <f>S1965*Settings!$C$13*$D1974</f>
        <v/>
      </c>
      <c r="T1974" s="16">
        <f>T1965*Settings!$C$13*$D1974</f>
        <v/>
      </c>
      <c r="U1974" s="16">
        <f>U1965*Settings!$C$13*$D1974</f>
        <v/>
      </c>
      <c r="V1974" s="16">
        <f>V1965*Settings!$C$13*$D1974</f>
        <v/>
      </c>
      <c r="W1974" s="16">
        <f>W1965*Settings!$C$13*$D1974</f>
        <v/>
      </c>
      <c r="X1974" s="16">
        <f>X1965*Settings!$C$13*$D1974</f>
        <v/>
      </c>
      <c r="Y1974" s="16">
        <f>Y1965*Settings!$C$13*$D1974</f>
        <v/>
      </c>
      <c r="Z1974" s="16">
        <f>Z1965*Settings!$C$13*$D1974</f>
        <v/>
      </c>
      <c r="AA1974" s="16">
        <f>AA1965*Settings!$C$13*$D1974</f>
        <v/>
      </c>
      <c r="AB1974" s="16">
        <f>AB1965*Settings!$C$13*$D1974</f>
        <v/>
      </c>
      <c r="AC1974" s="16">
        <f>AC1965*Settings!$C$13*$D1974</f>
        <v/>
      </c>
      <c r="AD1974" s="16">
        <f>AD1965*Settings!$C$13*$D1974</f>
        <v/>
      </c>
      <c r="AF1974" s="11">
        <f>CodePrefix&amp;$A1974&amp;IF($C1974="","","."&amp;$C1974&amp;"."&amp;$B1974)&amp;INDEX(VarEnd,MATCH($A1974,VarKey,0))&amp;AF$5</f>
        <v/>
      </c>
      <c r="AG1974" s="15">
        <f>AG1965*Settings!$C$13*$D1974</f>
        <v/>
      </c>
      <c r="AH1974" s="16">
        <f>AH1965*Settings!$C$13*$D1974</f>
        <v/>
      </c>
      <c r="AI1974" s="16">
        <f>AI1965*Settings!$C$13*$D1974</f>
        <v/>
      </c>
      <c r="AJ1974" s="16">
        <f>AJ1965*Settings!$C$13*$D1974</f>
        <v/>
      </c>
      <c r="AK1974" s="16">
        <f>AK1965*Settings!$C$13*$D1974</f>
        <v/>
      </c>
      <c r="AL1974" s="16">
        <f>AL1965*Settings!$C$13*$D1974</f>
        <v/>
      </c>
      <c r="AM1974" s="16">
        <f>AM1965*Settings!$C$13*$D1974</f>
        <v/>
      </c>
      <c r="AN1974" s="16">
        <f>AN1965*Settings!$C$13*$D1974</f>
        <v/>
      </c>
      <c r="AO1974" s="16">
        <f>AO1965*Settings!$C$13*$D1974</f>
        <v/>
      </c>
      <c r="AP1974" s="16">
        <f>AP1965*Settings!$C$13*$D1974</f>
        <v/>
      </c>
      <c r="AQ1974" s="16">
        <f>AQ1965*Settings!$C$13*$D1974</f>
        <v/>
      </c>
      <c r="AR1974" s="16">
        <f>AR1965*Settings!$C$13*$D1974</f>
        <v/>
      </c>
      <c r="AS1974" s="16">
        <f>AS1965*Settings!$C$13*$D1974</f>
        <v/>
      </c>
      <c r="AT1974" s="16">
        <f>AT1965*Settings!$C$13*$D1974</f>
        <v/>
      </c>
      <c r="AU1974" s="16">
        <f>AU1965*Settings!$C$13*$D1974</f>
        <v/>
      </c>
      <c r="AV1974" s="16">
        <f>AV1965*Settings!$C$13*$D1974</f>
        <v/>
      </c>
      <c r="AW1974" s="16">
        <f>AW1965*Settings!$C$13*$D1974</f>
        <v/>
      </c>
      <c r="AX1974" s="16">
        <f>AX1965*Settings!$C$13*$D1974</f>
        <v/>
      </c>
      <c r="AY1974" s="16">
        <f>AY1965*Settings!$C$13*$D1974</f>
        <v/>
      </c>
    </row>
    <row r="1975" hidden="1" outlineLevel="2">
      <c r="A1975" s="14" t="inlineStr">
        <is>
          <t>co2</t>
        </is>
      </c>
      <c r="B1975" s="14" t="inlineStr">
        <is>
          <t>ker</t>
        </is>
      </c>
      <c r="C1975" s="14" t="inlineStr">
        <is>
          <t>mch</t>
        </is>
      </c>
      <c r="D1975" s="32">
        <f>INDEX(Inputs!$W$5:$W$132,MATCH($B1975&amp;"|"&amp;$C1975,Inputs!$A$5:$A$132,0))</f>
        <v/>
      </c>
      <c r="E1975" s="36" t="n"/>
      <c r="F1975" s="36" t="n"/>
      <c r="G1975" s="36" t="n"/>
      <c r="H1975" s="14">
        <f>INDEX(VarLab,MATCH($A1975,VarKey,0))&amp;INDEX(MemLab,MATCH($C1975&amp;"|"&amp;$B1975,MemKey,0))</f>
        <v/>
      </c>
      <c r="I1975" s="14">
        <f>INDEX(VarUnit,MATCH($A1975,VarKey,0))</f>
        <v/>
      </c>
      <c r="J1975" s="14">
        <f>INDEX(VarSrc,MATCH($A1975,VarKey,0))</f>
        <v/>
      </c>
      <c r="K1975" s="11">
        <f>CodePrefix&amp;$A1975&amp;IF($C1975="","","."&amp;$C1975&amp;"."&amp;$B1975)&amp;INDEX(VarEnd,MATCH($A1975,VarKey,0))&amp;K$5</f>
        <v/>
      </c>
      <c r="L1975" s="15">
        <f>L1966*Settings!$C$13*$D1975</f>
        <v/>
      </c>
      <c r="M1975" s="16">
        <f>M1966*Settings!$C$13*$D1975</f>
        <v/>
      </c>
      <c r="N1975" s="16">
        <f>N1966*Settings!$C$13*$D1975</f>
        <v/>
      </c>
      <c r="O1975" s="16">
        <f>O1966*Settings!$C$13*$D1975</f>
        <v/>
      </c>
      <c r="P1975" s="16">
        <f>P1966*Settings!$C$13*$D1975</f>
        <v/>
      </c>
      <c r="Q1975" s="16">
        <f>Q1966*Settings!$C$13*$D1975</f>
        <v/>
      </c>
      <c r="R1975" s="16">
        <f>R1966*Settings!$C$13*$D1975</f>
        <v/>
      </c>
      <c r="S1975" s="16">
        <f>S1966*Settings!$C$13*$D1975</f>
        <v/>
      </c>
      <c r="T1975" s="16">
        <f>T1966*Settings!$C$13*$D1975</f>
        <v/>
      </c>
      <c r="U1975" s="16">
        <f>U1966*Settings!$C$13*$D1975</f>
        <v/>
      </c>
      <c r="V1975" s="16">
        <f>V1966*Settings!$C$13*$D1975</f>
        <v/>
      </c>
      <c r="W1975" s="16">
        <f>W1966*Settings!$C$13*$D1975</f>
        <v/>
      </c>
      <c r="X1975" s="16">
        <f>X1966*Settings!$C$13*$D1975</f>
        <v/>
      </c>
      <c r="Y1975" s="16">
        <f>Y1966*Settings!$C$13*$D1975</f>
        <v/>
      </c>
      <c r="Z1975" s="16">
        <f>Z1966*Settings!$C$13*$D1975</f>
        <v/>
      </c>
      <c r="AA1975" s="16">
        <f>AA1966*Settings!$C$13*$D1975</f>
        <v/>
      </c>
      <c r="AB1975" s="16">
        <f>AB1966*Settings!$C$13*$D1975</f>
        <v/>
      </c>
      <c r="AC1975" s="16">
        <f>AC1966*Settings!$C$13*$D1975</f>
        <v/>
      </c>
      <c r="AD1975" s="16">
        <f>AD1966*Settings!$C$13*$D1975</f>
        <v/>
      </c>
      <c r="AF1975" s="11">
        <f>CodePrefix&amp;$A1975&amp;IF($C1975="","","."&amp;$C1975&amp;"."&amp;$B1975)&amp;INDEX(VarEnd,MATCH($A1975,VarKey,0))&amp;AF$5</f>
        <v/>
      </c>
      <c r="AG1975" s="15">
        <f>AG1966*Settings!$C$13*$D1975</f>
        <v/>
      </c>
      <c r="AH1975" s="16">
        <f>AH1966*Settings!$C$13*$D1975</f>
        <v/>
      </c>
      <c r="AI1975" s="16">
        <f>AI1966*Settings!$C$13*$D1975</f>
        <v/>
      </c>
      <c r="AJ1975" s="16">
        <f>AJ1966*Settings!$C$13*$D1975</f>
        <v/>
      </c>
      <c r="AK1975" s="16">
        <f>AK1966*Settings!$C$13*$D1975</f>
        <v/>
      </c>
      <c r="AL1975" s="16">
        <f>AL1966*Settings!$C$13*$D1975</f>
        <v/>
      </c>
      <c r="AM1975" s="16">
        <f>AM1966*Settings!$C$13*$D1975</f>
        <v/>
      </c>
      <c r="AN1975" s="16">
        <f>AN1966*Settings!$C$13*$D1975</f>
        <v/>
      </c>
      <c r="AO1975" s="16">
        <f>AO1966*Settings!$C$13*$D1975</f>
        <v/>
      </c>
      <c r="AP1975" s="16">
        <f>AP1966*Settings!$C$13*$D1975</f>
        <v/>
      </c>
      <c r="AQ1975" s="16">
        <f>AQ1966*Settings!$C$13*$D1975</f>
        <v/>
      </c>
      <c r="AR1975" s="16">
        <f>AR1966*Settings!$C$13*$D1975</f>
        <v/>
      </c>
      <c r="AS1975" s="16">
        <f>AS1966*Settings!$C$13*$D1975</f>
        <v/>
      </c>
      <c r="AT1975" s="16">
        <f>AT1966*Settings!$C$13*$D1975</f>
        <v/>
      </c>
      <c r="AU1975" s="16">
        <f>AU1966*Settings!$C$13*$D1975</f>
        <v/>
      </c>
      <c r="AV1975" s="16">
        <f>AV1966*Settings!$C$13*$D1975</f>
        <v/>
      </c>
      <c r="AW1975" s="16">
        <f>AW1966*Settings!$C$13*$D1975</f>
        <v/>
      </c>
      <c r="AX1975" s="16">
        <f>AX1966*Settings!$C$13*$D1975</f>
        <v/>
      </c>
      <c r="AY1975" s="16">
        <f>AY1966*Settings!$C$13*$D1975</f>
        <v/>
      </c>
    </row>
    <row r="1976" hidden="1" outlineLevel="2">
      <c r="A1976" s="14" t="inlineStr">
        <is>
          <t>co2</t>
        </is>
      </c>
      <c r="B1976" s="14" t="inlineStr">
        <is>
          <t>oop</t>
        </is>
      </c>
      <c r="C1976" s="14" t="inlineStr">
        <is>
          <t>mch</t>
        </is>
      </c>
      <c r="D1976" s="32">
        <f>INDEX(Inputs!$W$5:$W$132,MATCH($B1976&amp;"|"&amp;$C1976,Inputs!$A$5:$A$132,0))</f>
        <v/>
      </c>
      <c r="E1976" s="36" t="n"/>
      <c r="F1976" s="36" t="n"/>
      <c r="G1976" s="36" t="n"/>
      <c r="H1976" s="14">
        <f>INDEX(VarLab,MATCH($A1976,VarKey,0))&amp;INDEX(MemLab,MATCH($C1976&amp;"|"&amp;$B1976,MemKey,0))</f>
        <v/>
      </c>
      <c r="I1976" s="14">
        <f>INDEX(VarUnit,MATCH($A1976,VarKey,0))</f>
        <v/>
      </c>
      <c r="J1976" s="14">
        <f>INDEX(VarSrc,MATCH($A1976,VarKey,0))</f>
        <v/>
      </c>
      <c r="K1976" s="11">
        <f>CodePrefix&amp;$A1976&amp;IF($C1976="","","."&amp;$C1976&amp;"."&amp;$B1976)&amp;INDEX(VarEnd,MATCH($A1976,VarKey,0))&amp;K$5</f>
        <v/>
      </c>
      <c r="L1976" s="15">
        <f>L1967*Settings!$C$13*$D1976</f>
        <v/>
      </c>
      <c r="M1976" s="16">
        <f>M1967*Settings!$C$13*$D1976</f>
        <v/>
      </c>
      <c r="N1976" s="16">
        <f>N1967*Settings!$C$13*$D1976</f>
        <v/>
      </c>
      <c r="O1976" s="16">
        <f>O1967*Settings!$C$13*$D1976</f>
        <v/>
      </c>
      <c r="P1976" s="16">
        <f>P1967*Settings!$C$13*$D1976</f>
        <v/>
      </c>
      <c r="Q1976" s="16">
        <f>Q1967*Settings!$C$13*$D1976</f>
        <v/>
      </c>
      <c r="R1976" s="16">
        <f>R1967*Settings!$C$13*$D1976</f>
        <v/>
      </c>
      <c r="S1976" s="16">
        <f>S1967*Settings!$C$13*$D1976</f>
        <v/>
      </c>
      <c r="T1976" s="16">
        <f>T1967*Settings!$C$13*$D1976</f>
        <v/>
      </c>
      <c r="U1976" s="16">
        <f>U1967*Settings!$C$13*$D1976</f>
        <v/>
      </c>
      <c r="V1976" s="16">
        <f>V1967*Settings!$C$13*$D1976</f>
        <v/>
      </c>
      <c r="W1976" s="16">
        <f>W1967*Settings!$C$13*$D1976</f>
        <v/>
      </c>
      <c r="X1976" s="16">
        <f>X1967*Settings!$C$13*$D1976</f>
        <v/>
      </c>
      <c r="Y1976" s="16">
        <f>Y1967*Settings!$C$13*$D1976</f>
        <v/>
      </c>
      <c r="Z1976" s="16">
        <f>Z1967*Settings!$C$13*$D1976</f>
        <v/>
      </c>
      <c r="AA1976" s="16">
        <f>AA1967*Settings!$C$13*$D1976</f>
        <v/>
      </c>
      <c r="AB1976" s="16">
        <f>AB1967*Settings!$C$13*$D1976</f>
        <v/>
      </c>
      <c r="AC1976" s="16">
        <f>AC1967*Settings!$C$13*$D1976</f>
        <v/>
      </c>
      <c r="AD1976" s="16">
        <f>AD1967*Settings!$C$13*$D1976</f>
        <v/>
      </c>
      <c r="AF1976" s="11">
        <f>CodePrefix&amp;$A1976&amp;IF($C1976="","","."&amp;$C1976&amp;"."&amp;$B1976)&amp;INDEX(VarEnd,MATCH($A1976,VarKey,0))&amp;AF$5</f>
        <v/>
      </c>
      <c r="AG1976" s="15">
        <f>AG1967*Settings!$C$13*$D1976</f>
        <v/>
      </c>
      <c r="AH1976" s="16">
        <f>AH1967*Settings!$C$13*$D1976</f>
        <v/>
      </c>
      <c r="AI1976" s="16">
        <f>AI1967*Settings!$C$13*$D1976</f>
        <v/>
      </c>
      <c r="AJ1976" s="16">
        <f>AJ1967*Settings!$C$13*$D1976</f>
        <v/>
      </c>
      <c r="AK1976" s="16">
        <f>AK1967*Settings!$C$13*$D1976</f>
        <v/>
      </c>
      <c r="AL1976" s="16">
        <f>AL1967*Settings!$C$13*$D1976</f>
        <v/>
      </c>
      <c r="AM1976" s="16">
        <f>AM1967*Settings!$C$13*$D1976</f>
        <v/>
      </c>
      <c r="AN1976" s="16">
        <f>AN1967*Settings!$C$13*$D1976</f>
        <v/>
      </c>
      <c r="AO1976" s="16">
        <f>AO1967*Settings!$C$13*$D1976</f>
        <v/>
      </c>
      <c r="AP1976" s="16">
        <f>AP1967*Settings!$C$13*$D1976</f>
        <v/>
      </c>
      <c r="AQ1976" s="16">
        <f>AQ1967*Settings!$C$13*$D1976</f>
        <v/>
      </c>
      <c r="AR1976" s="16">
        <f>AR1967*Settings!$C$13*$D1976</f>
        <v/>
      </c>
      <c r="AS1976" s="16">
        <f>AS1967*Settings!$C$13*$D1976</f>
        <v/>
      </c>
      <c r="AT1976" s="16">
        <f>AT1967*Settings!$C$13*$D1976</f>
        <v/>
      </c>
      <c r="AU1976" s="16">
        <f>AU1967*Settings!$C$13*$D1976</f>
        <v/>
      </c>
      <c r="AV1976" s="16">
        <f>AV1967*Settings!$C$13*$D1976</f>
        <v/>
      </c>
      <c r="AW1976" s="16">
        <f>AW1967*Settings!$C$13*$D1976</f>
        <v/>
      </c>
      <c r="AX1976" s="16">
        <f>AX1967*Settings!$C$13*$D1976</f>
        <v/>
      </c>
      <c r="AY1976" s="16">
        <f>AY1967*Settings!$C$13*$D1976</f>
        <v/>
      </c>
    </row>
    <row r="1977" hidden="1" outlineLevel="2">
      <c r="A1977" s="14" t="inlineStr">
        <is>
          <t>co2</t>
        </is>
      </c>
      <c r="B1977" s="14" t="inlineStr">
        <is>
          <t>bio</t>
        </is>
      </c>
      <c r="C1977" s="14" t="inlineStr">
        <is>
          <t>mch</t>
        </is>
      </c>
      <c r="D1977" s="32">
        <f>INDEX(Inputs!$W$5:$W$132,MATCH($B1977&amp;"|"&amp;$C1977,Inputs!$A$5:$A$132,0))</f>
        <v/>
      </c>
      <c r="E1977" s="36" t="n"/>
      <c r="F1977" s="36" t="n"/>
      <c r="G1977" s="36" t="n"/>
      <c r="H1977" s="14">
        <f>INDEX(VarLab,MATCH($A1977,VarKey,0))&amp;INDEX(MemLab,MATCH($C1977&amp;"|"&amp;$B1977,MemKey,0))</f>
        <v/>
      </c>
      <c r="I1977" s="14">
        <f>INDEX(VarUnit,MATCH($A1977,VarKey,0))</f>
        <v/>
      </c>
      <c r="J1977" s="14">
        <f>INDEX(VarSrc,MATCH($A1977,VarKey,0))</f>
        <v/>
      </c>
      <c r="K1977" s="11">
        <f>CodePrefix&amp;$A1977&amp;IF($C1977="","","."&amp;$C1977&amp;"."&amp;$B1977)&amp;INDEX(VarEnd,MATCH($A1977,VarKey,0))&amp;K$5</f>
        <v/>
      </c>
      <c r="L1977" s="15">
        <f>L1968*Settings!$C$13*$D1977</f>
        <v/>
      </c>
      <c r="M1977" s="16">
        <f>M1968*Settings!$C$13*$D1977</f>
        <v/>
      </c>
      <c r="N1977" s="16">
        <f>N1968*Settings!$C$13*$D1977</f>
        <v/>
      </c>
      <c r="O1977" s="16">
        <f>O1968*Settings!$C$13*$D1977</f>
        <v/>
      </c>
      <c r="P1977" s="16">
        <f>P1968*Settings!$C$13*$D1977</f>
        <v/>
      </c>
      <c r="Q1977" s="16">
        <f>Q1968*Settings!$C$13*$D1977</f>
        <v/>
      </c>
      <c r="R1977" s="16">
        <f>R1968*Settings!$C$13*$D1977</f>
        <v/>
      </c>
      <c r="S1977" s="16">
        <f>S1968*Settings!$C$13*$D1977</f>
        <v/>
      </c>
      <c r="T1977" s="16">
        <f>T1968*Settings!$C$13*$D1977</f>
        <v/>
      </c>
      <c r="U1977" s="16">
        <f>U1968*Settings!$C$13*$D1977</f>
        <v/>
      </c>
      <c r="V1977" s="16">
        <f>V1968*Settings!$C$13*$D1977</f>
        <v/>
      </c>
      <c r="W1977" s="16">
        <f>W1968*Settings!$C$13*$D1977</f>
        <v/>
      </c>
      <c r="X1977" s="16">
        <f>X1968*Settings!$C$13*$D1977</f>
        <v/>
      </c>
      <c r="Y1977" s="16">
        <f>Y1968*Settings!$C$13*$D1977</f>
        <v/>
      </c>
      <c r="Z1977" s="16">
        <f>Z1968*Settings!$C$13*$D1977</f>
        <v/>
      </c>
      <c r="AA1977" s="16">
        <f>AA1968*Settings!$C$13*$D1977</f>
        <v/>
      </c>
      <c r="AB1977" s="16">
        <f>AB1968*Settings!$C$13*$D1977</f>
        <v/>
      </c>
      <c r="AC1977" s="16">
        <f>AC1968*Settings!$C$13*$D1977</f>
        <v/>
      </c>
      <c r="AD1977" s="16">
        <f>AD1968*Settings!$C$13*$D1977</f>
        <v/>
      </c>
      <c r="AF1977" s="11">
        <f>CodePrefix&amp;$A1977&amp;IF($C1977="","","."&amp;$C1977&amp;"."&amp;$B1977)&amp;INDEX(VarEnd,MATCH($A1977,VarKey,0))&amp;AF$5</f>
        <v/>
      </c>
      <c r="AG1977" s="15">
        <f>AG1968*Settings!$C$13*$D1977</f>
        <v/>
      </c>
      <c r="AH1977" s="16">
        <f>AH1968*Settings!$C$13*$D1977</f>
        <v/>
      </c>
      <c r="AI1977" s="16">
        <f>AI1968*Settings!$C$13*$D1977</f>
        <v/>
      </c>
      <c r="AJ1977" s="16">
        <f>AJ1968*Settings!$C$13*$D1977</f>
        <v/>
      </c>
      <c r="AK1977" s="16">
        <f>AK1968*Settings!$C$13*$D1977</f>
        <v/>
      </c>
      <c r="AL1977" s="16">
        <f>AL1968*Settings!$C$13*$D1977</f>
        <v/>
      </c>
      <c r="AM1977" s="16">
        <f>AM1968*Settings!$C$13*$D1977</f>
        <v/>
      </c>
      <c r="AN1977" s="16">
        <f>AN1968*Settings!$C$13*$D1977</f>
        <v/>
      </c>
      <c r="AO1977" s="16">
        <f>AO1968*Settings!$C$13*$D1977</f>
        <v/>
      </c>
      <c r="AP1977" s="16">
        <f>AP1968*Settings!$C$13*$D1977</f>
        <v/>
      </c>
      <c r="AQ1977" s="16">
        <f>AQ1968*Settings!$C$13*$D1977</f>
        <v/>
      </c>
      <c r="AR1977" s="16">
        <f>AR1968*Settings!$C$13*$D1977</f>
        <v/>
      </c>
      <c r="AS1977" s="16">
        <f>AS1968*Settings!$C$13*$D1977</f>
        <v/>
      </c>
      <c r="AT1977" s="16">
        <f>AT1968*Settings!$C$13*$D1977</f>
        <v/>
      </c>
      <c r="AU1977" s="16">
        <f>AU1968*Settings!$C$13*$D1977</f>
        <v/>
      </c>
      <c r="AV1977" s="16">
        <f>AV1968*Settings!$C$13*$D1977</f>
        <v/>
      </c>
      <c r="AW1977" s="16">
        <f>AW1968*Settings!$C$13*$D1977</f>
        <v/>
      </c>
      <c r="AX1977" s="16">
        <f>AX1968*Settings!$C$13*$D1977</f>
        <v/>
      </c>
      <c r="AY1977" s="16">
        <f>AY1968*Settings!$C$13*$D1977</f>
        <v/>
      </c>
    </row>
    <row r="1978" hidden="1" outlineLevel="2"/>
    <row r="1979" hidden="1" outlineLevel="2">
      <c r="A1979" s="14" t="inlineStr">
        <is>
          <t>rtx</t>
        </is>
      </c>
      <c r="B1979" s="14" t="inlineStr">
        <is>
          <t>coa</t>
        </is>
      </c>
      <c r="C1979" s="14" t="inlineStr">
        <is>
          <t>mch</t>
        </is>
      </c>
      <c r="D1979" s="32">
        <f>INDEX(Inputs!$U$5:$U$132,MATCH($B1979&amp;"|"&amp;$C1979,Inputs!$A$5:$A$132,0))</f>
        <v/>
      </c>
      <c r="E1979" s="32">
        <f>INDEX(Inputs!$V$5:$V$132,MATCH($B1979&amp;"|"&amp;$C1979,Inputs!$A$5:$A$132,0))</f>
        <v/>
      </c>
      <c r="F1979" s="36" t="n"/>
      <c r="G1979" s="36" t="n"/>
      <c r="H1979" s="14">
        <f>INDEX(VarLab,MATCH($A1979,VarKey,0))&amp;INDEX(MemLab,MATCH($C1979&amp;"|"&amp;$B1979,MemKey,0))</f>
        <v/>
      </c>
      <c r="I1979" s="14">
        <f>INDEX(VarUnit,MATCH($A1979,VarKey,0))</f>
        <v/>
      </c>
      <c r="J1979" s="14">
        <f>INDEX(VarSrc,MATCH($A1979,VarKey,0))</f>
        <v/>
      </c>
      <c r="K1979" s="11">
        <f>CodePrefix&amp;$A1979&amp;IF($C1979="","","."&amp;$C1979&amp;"."&amp;$B1979)&amp;INDEX(VarEnd,MATCH($A1979,VarKey,0))&amp;K$5</f>
        <v/>
      </c>
      <c r="L1979" s="39">
        <f>L1961*Settings!$C$13*(INDEX(L$407:L$418,$D1979)+INDEX(L$394:L$405,$D1979)+L1934*(1+$E1979))</f>
        <v/>
      </c>
      <c r="M1979" s="40">
        <f>M1961*Settings!$C$13*(INDEX(M$407:M$418,$D1979)+INDEX(M$394:M$405,$D1979)+M1934*(1+$E1979))</f>
        <v/>
      </c>
      <c r="N1979" s="40">
        <f>N1961*Settings!$C$13*(INDEX(N$407:N$418,$D1979)+INDEX(N$394:N$405,$D1979)+N1934*(1+$E1979))</f>
        <v/>
      </c>
      <c r="O1979" s="40">
        <f>O1961*Settings!$C$13*(INDEX(O$407:O$418,$D1979)+INDEX(O$394:O$405,$D1979)+O1934*(1+$E1979))</f>
        <v/>
      </c>
      <c r="P1979" s="40">
        <f>P1961*Settings!$C$13*(INDEX(P$407:P$418,$D1979)+INDEX(P$394:P$405,$D1979)+P1934*(1+$E1979))</f>
        <v/>
      </c>
      <c r="Q1979" s="40">
        <f>Q1961*Settings!$C$13*(INDEX(Q$407:Q$418,$D1979)+INDEX(Q$394:Q$405,$D1979)+Q1934*(1+$E1979))</f>
        <v/>
      </c>
      <c r="R1979" s="40">
        <f>R1961*Settings!$C$13*(INDEX(R$407:R$418,$D1979)+INDEX(R$394:R$405,$D1979)+R1934*(1+$E1979))</f>
        <v/>
      </c>
      <c r="S1979" s="40">
        <f>S1961*Settings!$C$13*(INDEX(S$407:S$418,$D1979)+INDEX(S$394:S$405,$D1979)+S1934*(1+$E1979))</f>
        <v/>
      </c>
      <c r="T1979" s="40">
        <f>T1961*Settings!$C$13*(INDEX(T$407:T$418,$D1979)+INDEX(T$394:T$405,$D1979)+T1934*(1+$E1979))</f>
        <v/>
      </c>
      <c r="U1979" s="40">
        <f>U1961*Settings!$C$13*(INDEX(U$407:U$418,$D1979)+INDEX(U$394:U$405,$D1979)+U1934*(1+$E1979))</f>
        <v/>
      </c>
      <c r="V1979" s="40">
        <f>V1961*Settings!$C$13*(INDEX(V$407:V$418,$D1979)+INDEX(V$394:V$405,$D1979)+V1934*(1+$E1979))</f>
        <v/>
      </c>
      <c r="W1979" s="40">
        <f>W1961*Settings!$C$13*(INDEX(W$407:W$418,$D1979)+INDEX(W$394:W$405,$D1979)+W1934*(1+$E1979))</f>
        <v/>
      </c>
      <c r="X1979" s="40">
        <f>X1961*Settings!$C$13*(INDEX(X$407:X$418,$D1979)+INDEX(X$394:X$405,$D1979)+X1934*(1+$E1979))</f>
        <v/>
      </c>
      <c r="Y1979" s="40">
        <f>Y1961*Settings!$C$13*(INDEX(Y$407:Y$418,$D1979)+INDEX(Y$394:Y$405,$D1979)+Y1934*(1+$E1979))</f>
        <v/>
      </c>
      <c r="Z1979" s="40">
        <f>Z1961*Settings!$C$13*(INDEX(Z$407:Z$418,$D1979)+INDEX(Z$394:Z$405,$D1979)+Z1934*(1+$E1979))</f>
        <v/>
      </c>
      <c r="AA1979" s="40">
        <f>AA1961*Settings!$C$13*(INDEX(AA$407:AA$418,$D1979)+INDEX(AA$394:AA$405,$D1979)+AA1934*(1+$E1979))</f>
        <v/>
      </c>
      <c r="AB1979" s="40">
        <f>AB1961*Settings!$C$13*(INDEX(AB$407:AB$418,$D1979)+INDEX(AB$394:AB$405,$D1979)+AB1934*(1+$E1979))</f>
        <v/>
      </c>
      <c r="AC1979" s="40">
        <f>AC1961*Settings!$C$13*(INDEX(AC$407:AC$418,$D1979)+INDEX(AC$394:AC$405,$D1979)+AC1934*(1+$E1979))</f>
        <v/>
      </c>
      <c r="AD1979" s="40">
        <f>AD1961*Settings!$C$13*(INDEX(AD$407:AD$418,$D1979)+INDEX(AD$394:AD$405,$D1979)+AD1934*(1+$E1979))</f>
        <v/>
      </c>
      <c r="AF1979" s="11">
        <f>CodePrefix&amp;$A1979&amp;IF($C1979="","","."&amp;$C1979&amp;"."&amp;$B1979)&amp;INDEX(VarEnd,MATCH($A1979,VarKey,0))&amp;AF$5</f>
        <v/>
      </c>
      <c r="AG1979" s="39">
        <f>AG1961*Settings!$C$13*(INDEX(AG$407:AG$418,$D1979)+INDEX(AG$394:AG$405,$D1979)+AG1934*(1+$E1979))</f>
        <v/>
      </c>
      <c r="AH1979" s="40">
        <f>AH1961*Settings!$C$13*(INDEX(AH$407:AH$418,$D1979)+INDEX(AH$394:AH$405,$D1979)+AH1934*(1+$E1979))</f>
        <v/>
      </c>
      <c r="AI1979" s="40">
        <f>AI1961*Settings!$C$13*(INDEX(AI$407:AI$418,$D1979)+INDEX(AI$394:AI$405,$D1979)+AI1934*(1+$E1979))</f>
        <v/>
      </c>
      <c r="AJ1979" s="40">
        <f>AJ1961*Settings!$C$13*(INDEX(AJ$407:AJ$418,$D1979)+INDEX(AJ$394:AJ$405,$D1979)+AJ1934*(1+$E1979))</f>
        <v/>
      </c>
      <c r="AK1979" s="40">
        <f>AK1961*Settings!$C$13*(INDEX(AK$407:AK$418,$D1979)+INDEX(AK$394:AK$405,$D1979)+AK1934*(1+$E1979))</f>
        <v/>
      </c>
      <c r="AL1979" s="40">
        <f>AL1961*Settings!$C$13*(INDEX(AL$407:AL$418,$D1979)+INDEX(AL$394:AL$405,$D1979)+AL1934*(1+$E1979))</f>
        <v/>
      </c>
      <c r="AM1979" s="40">
        <f>AM1961*Settings!$C$13*(INDEX(AM$407:AM$418,$D1979)+INDEX(AM$394:AM$405,$D1979)+AM1934*(1+$E1979))</f>
        <v/>
      </c>
      <c r="AN1979" s="40">
        <f>AN1961*Settings!$C$13*(INDEX(AN$407:AN$418,$D1979)+INDEX(AN$394:AN$405,$D1979)+AN1934*(1+$E1979))</f>
        <v/>
      </c>
      <c r="AO1979" s="40">
        <f>AO1961*Settings!$C$13*(INDEX(AO$407:AO$418,$D1979)+INDEX(AO$394:AO$405,$D1979)+AO1934*(1+$E1979))</f>
        <v/>
      </c>
      <c r="AP1979" s="40">
        <f>AP1961*Settings!$C$13*(INDEX(AP$407:AP$418,$D1979)+INDEX(AP$394:AP$405,$D1979)+AP1934*(1+$E1979))</f>
        <v/>
      </c>
      <c r="AQ1979" s="40">
        <f>AQ1961*Settings!$C$13*(INDEX(AQ$407:AQ$418,$D1979)+INDEX(AQ$394:AQ$405,$D1979)+AQ1934*(1+$E1979))</f>
        <v/>
      </c>
      <c r="AR1979" s="40">
        <f>AR1961*Settings!$C$13*(INDEX(AR$407:AR$418,$D1979)+INDEX(AR$394:AR$405,$D1979)+AR1934*(1+$E1979))</f>
        <v/>
      </c>
      <c r="AS1979" s="40">
        <f>AS1961*Settings!$C$13*(INDEX(AS$407:AS$418,$D1979)+INDEX(AS$394:AS$405,$D1979)+AS1934*(1+$E1979))</f>
        <v/>
      </c>
      <c r="AT1979" s="40">
        <f>AT1961*Settings!$C$13*(INDEX(AT$407:AT$418,$D1979)+INDEX(AT$394:AT$405,$D1979)+AT1934*(1+$E1979))</f>
        <v/>
      </c>
      <c r="AU1979" s="40">
        <f>AU1961*Settings!$C$13*(INDEX(AU$407:AU$418,$D1979)+INDEX(AU$394:AU$405,$D1979)+AU1934*(1+$E1979))</f>
        <v/>
      </c>
      <c r="AV1979" s="40">
        <f>AV1961*Settings!$C$13*(INDEX(AV$407:AV$418,$D1979)+INDEX(AV$394:AV$405,$D1979)+AV1934*(1+$E1979))</f>
        <v/>
      </c>
      <c r="AW1979" s="40">
        <f>AW1961*Settings!$C$13*(INDEX(AW$407:AW$418,$D1979)+INDEX(AW$394:AW$405,$D1979)+AW1934*(1+$E1979))</f>
        <v/>
      </c>
      <c r="AX1979" s="40">
        <f>AX1961*Settings!$C$13*(INDEX(AX$407:AX$418,$D1979)+INDEX(AX$394:AX$405,$D1979)+AX1934*(1+$E1979))</f>
        <v/>
      </c>
      <c r="AY1979" s="40">
        <f>AY1961*Settings!$C$13*(INDEX(AY$407:AY$418,$D1979)+INDEX(AY$394:AY$405,$D1979)+AY1934*(1+$E1979))</f>
        <v/>
      </c>
    </row>
    <row r="1980" hidden="1" outlineLevel="2">
      <c r="A1980" s="14" t="inlineStr">
        <is>
          <t>rtx</t>
        </is>
      </c>
      <c r="B1980" s="14" t="inlineStr">
        <is>
          <t>nga</t>
        </is>
      </c>
      <c r="C1980" s="14" t="inlineStr">
        <is>
          <t>mch</t>
        </is>
      </c>
      <c r="D1980" s="32">
        <f>INDEX(Inputs!$U$5:$U$132,MATCH($B1980&amp;"|"&amp;$C1980,Inputs!$A$5:$A$132,0))</f>
        <v/>
      </c>
      <c r="E1980" s="32">
        <f>INDEX(Inputs!$V$5:$V$132,MATCH($B1980&amp;"|"&amp;$C1980,Inputs!$A$5:$A$132,0))</f>
        <v/>
      </c>
      <c r="F1980" s="36" t="n"/>
      <c r="G1980" s="36" t="n"/>
      <c r="H1980" s="14">
        <f>INDEX(VarLab,MATCH($A1980,VarKey,0))&amp;INDEX(MemLab,MATCH($C1980&amp;"|"&amp;$B1980,MemKey,0))</f>
        <v/>
      </c>
      <c r="I1980" s="14">
        <f>INDEX(VarUnit,MATCH($A1980,VarKey,0))</f>
        <v/>
      </c>
      <c r="J1980" s="14">
        <f>INDEX(VarSrc,MATCH($A1980,VarKey,0))</f>
        <v/>
      </c>
      <c r="K1980" s="11">
        <f>CodePrefix&amp;$A1980&amp;IF($C1980="","","."&amp;$C1980&amp;"."&amp;$B1980)&amp;INDEX(VarEnd,MATCH($A1980,VarKey,0))&amp;K$5</f>
        <v/>
      </c>
      <c r="L1980" s="39">
        <f>L1962*Settings!$C$13*(INDEX(L$407:L$418,$D1980)+INDEX(L$394:L$405,$D1980)+L1935*(1+$E1980))</f>
        <v/>
      </c>
      <c r="M1980" s="40">
        <f>M1962*Settings!$C$13*(INDEX(M$407:M$418,$D1980)+INDEX(M$394:M$405,$D1980)+M1935*(1+$E1980))</f>
        <v/>
      </c>
      <c r="N1980" s="40">
        <f>N1962*Settings!$C$13*(INDEX(N$407:N$418,$D1980)+INDEX(N$394:N$405,$D1980)+N1935*(1+$E1980))</f>
        <v/>
      </c>
      <c r="O1980" s="40">
        <f>O1962*Settings!$C$13*(INDEX(O$407:O$418,$D1980)+INDEX(O$394:O$405,$D1980)+O1935*(1+$E1980))</f>
        <v/>
      </c>
      <c r="P1980" s="40">
        <f>P1962*Settings!$C$13*(INDEX(P$407:P$418,$D1980)+INDEX(P$394:P$405,$D1980)+P1935*(1+$E1980))</f>
        <v/>
      </c>
      <c r="Q1980" s="40">
        <f>Q1962*Settings!$C$13*(INDEX(Q$407:Q$418,$D1980)+INDEX(Q$394:Q$405,$D1980)+Q1935*(1+$E1980))</f>
        <v/>
      </c>
      <c r="R1980" s="40">
        <f>R1962*Settings!$C$13*(INDEX(R$407:R$418,$D1980)+INDEX(R$394:R$405,$D1980)+R1935*(1+$E1980))</f>
        <v/>
      </c>
      <c r="S1980" s="40">
        <f>S1962*Settings!$C$13*(INDEX(S$407:S$418,$D1980)+INDEX(S$394:S$405,$D1980)+S1935*(1+$E1980))</f>
        <v/>
      </c>
      <c r="T1980" s="40">
        <f>T1962*Settings!$C$13*(INDEX(T$407:T$418,$D1980)+INDEX(T$394:T$405,$D1980)+T1935*(1+$E1980))</f>
        <v/>
      </c>
      <c r="U1980" s="40">
        <f>U1962*Settings!$C$13*(INDEX(U$407:U$418,$D1980)+INDEX(U$394:U$405,$D1980)+U1935*(1+$E1980))</f>
        <v/>
      </c>
      <c r="V1980" s="40">
        <f>V1962*Settings!$C$13*(INDEX(V$407:V$418,$D1980)+INDEX(V$394:V$405,$D1980)+V1935*(1+$E1980))</f>
        <v/>
      </c>
      <c r="W1980" s="40">
        <f>W1962*Settings!$C$13*(INDEX(W$407:W$418,$D1980)+INDEX(W$394:W$405,$D1980)+W1935*(1+$E1980))</f>
        <v/>
      </c>
      <c r="X1980" s="40">
        <f>X1962*Settings!$C$13*(INDEX(X$407:X$418,$D1980)+INDEX(X$394:X$405,$D1980)+X1935*(1+$E1980))</f>
        <v/>
      </c>
      <c r="Y1980" s="40">
        <f>Y1962*Settings!$C$13*(INDEX(Y$407:Y$418,$D1980)+INDEX(Y$394:Y$405,$D1980)+Y1935*(1+$E1980))</f>
        <v/>
      </c>
      <c r="Z1980" s="40">
        <f>Z1962*Settings!$C$13*(INDEX(Z$407:Z$418,$D1980)+INDEX(Z$394:Z$405,$D1980)+Z1935*(1+$E1980))</f>
        <v/>
      </c>
      <c r="AA1980" s="40">
        <f>AA1962*Settings!$C$13*(INDEX(AA$407:AA$418,$D1980)+INDEX(AA$394:AA$405,$D1980)+AA1935*(1+$E1980))</f>
        <v/>
      </c>
      <c r="AB1980" s="40">
        <f>AB1962*Settings!$C$13*(INDEX(AB$407:AB$418,$D1980)+INDEX(AB$394:AB$405,$D1980)+AB1935*(1+$E1980))</f>
        <v/>
      </c>
      <c r="AC1980" s="40">
        <f>AC1962*Settings!$C$13*(INDEX(AC$407:AC$418,$D1980)+INDEX(AC$394:AC$405,$D1980)+AC1935*(1+$E1980))</f>
        <v/>
      </c>
      <c r="AD1980" s="40">
        <f>AD1962*Settings!$C$13*(INDEX(AD$407:AD$418,$D1980)+INDEX(AD$394:AD$405,$D1980)+AD1935*(1+$E1980))</f>
        <v/>
      </c>
      <c r="AF1980" s="11">
        <f>CodePrefix&amp;$A1980&amp;IF($C1980="","","."&amp;$C1980&amp;"."&amp;$B1980)&amp;INDEX(VarEnd,MATCH($A1980,VarKey,0))&amp;AF$5</f>
        <v/>
      </c>
      <c r="AG1980" s="39">
        <f>AG1962*Settings!$C$13*(INDEX(AG$407:AG$418,$D1980)+INDEX(AG$394:AG$405,$D1980)+AG1935*(1+$E1980))</f>
        <v/>
      </c>
      <c r="AH1980" s="40">
        <f>AH1962*Settings!$C$13*(INDEX(AH$407:AH$418,$D1980)+INDEX(AH$394:AH$405,$D1980)+AH1935*(1+$E1980))</f>
        <v/>
      </c>
      <c r="AI1980" s="40">
        <f>AI1962*Settings!$C$13*(INDEX(AI$407:AI$418,$D1980)+INDEX(AI$394:AI$405,$D1980)+AI1935*(1+$E1980))</f>
        <v/>
      </c>
      <c r="AJ1980" s="40">
        <f>AJ1962*Settings!$C$13*(INDEX(AJ$407:AJ$418,$D1980)+INDEX(AJ$394:AJ$405,$D1980)+AJ1935*(1+$E1980))</f>
        <v/>
      </c>
      <c r="AK1980" s="40">
        <f>AK1962*Settings!$C$13*(INDEX(AK$407:AK$418,$D1980)+INDEX(AK$394:AK$405,$D1980)+AK1935*(1+$E1980))</f>
        <v/>
      </c>
      <c r="AL1980" s="40">
        <f>AL1962*Settings!$C$13*(INDEX(AL$407:AL$418,$D1980)+INDEX(AL$394:AL$405,$D1980)+AL1935*(1+$E1980))</f>
        <v/>
      </c>
      <c r="AM1980" s="40">
        <f>AM1962*Settings!$C$13*(INDEX(AM$407:AM$418,$D1980)+INDEX(AM$394:AM$405,$D1980)+AM1935*(1+$E1980))</f>
        <v/>
      </c>
      <c r="AN1980" s="40">
        <f>AN1962*Settings!$C$13*(INDEX(AN$407:AN$418,$D1980)+INDEX(AN$394:AN$405,$D1980)+AN1935*(1+$E1980))</f>
        <v/>
      </c>
      <c r="AO1980" s="40">
        <f>AO1962*Settings!$C$13*(INDEX(AO$407:AO$418,$D1980)+INDEX(AO$394:AO$405,$D1980)+AO1935*(1+$E1980))</f>
        <v/>
      </c>
      <c r="AP1980" s="40">
        <f>AP1962*Settings!$C$13*(INDEX(AP$407:AP$418,$D1980)+INDEX(AP$394:AP$405,$D1980)+AP1935*(1+$E1980))</f>
        <v/>
      </c>
      <c r="AQ1980" s="40">
        <f>AQ1962*Settings!$C$13*(INDEX(AQ$407:AQ$418,$D1980)+INDEX(AQ$394:AQ$405,$D1980)+AQ1935*(1+$E1980))</f>
        <v/>
      </c>
      <c r="AR1980" s="40">
        <f>AR1962*Settings!$C$13*(INDEX(AR$407:AR$418,$D1980)+INDEX(AR$394:AR$405,$D1980)+AR1935*(1+$E1980))</f>
        <v/>
      </c>
      <c r="AS1980" s="40">
        <f>AS1962*Settings!$C$13*(INDEX(AS$407:AS$418,$D1980)+INDEX(AS$394:AS$405,$D1980)+AS1935*(1+$E1980))</f>
        <v/>
      </c>
      <c r="AT1980" s="40">
        <f>AT1962*Settings!$C$13*(INDEX(AT$407:AT$418,$D1980)+INDEX(AT$394:AT$405,$D1980)+AT1935*(1+$E1980))</f>
        <v/>
      </c>
      <c r="AU1980" s="40">
        <f>AU1962*Settings!$C$13*(INDEX(AU$407:AU$418,$D1980)+INDEX(AU$394:AU$405,$D1980)+AU1935*(1+$E1980))</f>
        <v/>
      </c>
      <c r="AV1980" s="40">
        <f>AV1962*Settings!$C$13*(INDEX(AV$407:AV$418,$D1980)+INDEX(AV$394:AV$405,$D1980)+AV1935*(1+$E1980))</f>
        <v/>
      </c>
      <c r="AW1980" s="40">
        <f>AW1962*Settings!$C$13*(INDEX(AW$407:AW$418,$D1980)+INDEX(AW$394:AW$405,$D1980)+AW1935*(1+$E1980))</f>
        <v/>
      </c>
      <c r="AX1980" s="40">
        <f>AX1962*Settings!$C$13*(INDEX(AX$407:AX$418,$D1980)+INDEX(AX$394:AX$405,$D1980)+AX1935*(1+$E1980))</f>
        <v/>
      </c>
      <c r="AY1980" s="40">
        <f>AY1962*Settings!$C$13*(INDEX(AY$407:AY$418,$D1980)+INDEX(AY$394:AY$405,$D1980)+AY1935*(1+$E1980))</f>
        <v/>
      </c>
    </row>
    <row r="1981" hidden="1" outlineLevel="2">
      <c r="A1981" s="14" t="inlineStr">
        <is>
          <t>rtx</t>
        </is>
      </c>
      <c r="B1981" s="14" t="inlineStr">
        <is>
          <t>gso</t>
        </is>
      </c>
      <c r="C1981" s="14" t="inlineStr">
        <is>
          <t>mch</t>
        </is>
      </c>
      <c r="D1981" s="32">
        <f>INDEX(Inputs!$U$5:$U$132,MATCH($B1981&amp;"|"&amp;$C1981,Inputs!$A$5:$A$132,0))</f>
        <v/>
      </c>
      <c r="E1981" s="32">
        <f>INDEX(Inputs!$V$5:$V$132,MATCH($B1981&amp;"|"&amp;$C1981,Inputs!$A$5:$A$132,0))</f>
        <v/>
      </c>
      <c r="F1981" s="36" t="n"/>
      <c r="G1981" s="36" t="n"/>
      <c r="H1981" s="14">
        <f>INDEX(VarLab,MATCH($A1981,VarKey,0))&amp;INDEX(MemLab,MATCH($C1981&amp;"|"&amp;$B1981,MemKey,0))</f>
        <v/>
      </c>
      <c r="I1981" s="14">
        <f>INDEX(VarUnit,MATCH($A1981,VarKey,0))</f>
        <v/>
      </c>
      <c r="J1981" s="14">
        <f>INDEX(VarSrc,MATCH($A1981,VarKey,0))</f>
        <v/>
      </c>
      <c r="K1981" s="11">
        <f>CodePrefix&amp;$A1981&amp;IF($C1981="","","."&amp;$C1981&amp;"."&amp;$B1981)&amp;INDEX(VarEnd,MATCH($A1981,VarKey,0))&amp;K$5</f>
        <v/>
      </c>
      <c r="L1981" s="39">
        <f>L1963*Settings!$C$13*(INDEX(L$407:L$418,$D1981)+INDEX(L$394:L$405,$D1981)+L1936*(1+$E1981))</f>
        <v/>
      </c>
      <c r="M1981" s="40">
        <f>M1963*Settings!$C$13*(INDEX(M$407:M$418,$D1981)+INDEX(M$394:M$405,$D1981)+M1936*(1+$E1981))</f>
        <v/>
      </c>
      <c r="N1981" s="40">
        <f>N1963*Settings!$C$13*(INDEX(N$407:N$418,$D1981)+INDEX(N$394:N$405,$D1981)+N1936*(1+$E1981))</f>
        <v/>
      </c>
      <c r="O1981" s="40">
        <f>O1963*Settings!$C$13*(INDEX(O$407:O$418,$D1981)+INDEX(O$394:O$405,$D1981)+O1936*(1+$E1981))</f>
        <v/>
      </c>
      <c r="P1981" s="40">
        <f>P1963*Settings!$C$13*(INDEX(P$407:P$418,$D1981)+INDEX(P$394:P$405,$D1981)+P1936*(1+$E1981))</f>
        <v/>
      </c>
      <c r="Q1981" s="40">
        <f>Q1963*Settings!$C$13*(INDEX(Q$407:Q$418,$D1981)+INDEX(Q$394:Q$405,$D1981)+Q1936*(1+$E1981))</f>
        <v/>
      </c>
      <c r="R1981" s="40">
        <f>R1963*Settings!$C$13*(INDEX(R$407:R$418,$D1981)+INDEX(R$394:R$405,$D1981)+R1936*(1+$E1981))</f>
        <v/>
      </c>
      <c r="S1981" s="40">
        <f>S1963*Settings!$C$13*(INDEX(S$407:S$418,$D1981)+INDEX(S$394:S$405,$D1981)+S1936*(1+$E1981))</f>
        <v/>
      </c>
      <c r="T1981" s="40">
        <f>T1963*Settings!$C$13*(INDEX(T$407:T$418,$D1981)+INDEX(T$394:T$405,$D1981)+T1936*(1+$E1981))</f>
        <v/>
      </c>
      <c r="U1981" s="40">
        <f>U1963*Settings!$C$13*(INDEX(U$407:U$418,$D1981)+INDEX(U$394:U$405,$D1981)+U1936*(1+$E1981))</f>
        <v/>
      </c>
      <c r="V1981" s="40">
        <f>V1963*Settings!$C$13*(INDEX(V$407:V$418,$D1981)+INDEX(V$394:V$405,$D1981)+V1936*(1+$E1981))</f>
        <v/>
      </c>
      <c r="W1981" s="40">
        <f>W1963*Settings!$C$13*(INDEX(W$407:W$418,$D1981)+INDEX(W$394:W$405,$D1981)+W1936*(1+$E1981))</f>
        <v/>
      </c>
      <c r="X1981" s="40">
        <f>X1963*Settings!$C$13*(INDEX(X$407:X$418,$D1981)+INDEX(X$394:X$405,$D1981)+X1936*(1+$E1981))</f>
        <v/>
      </c>
      <c r="Y1981" s="40">
        <f>Y1963*Settings!$C$13*(INDEX(Y$407:Y$418,$D1981)+INDEX(Y$394:Y$405,$D1981)+Y1936*(1+$E1981))</f>
        <v/>
      </c>
      <c r="Z1981" s="40">
        <f>Z1963*Settings!$C$13*(INDEX(Z$407:Z$418,$D1981)+INDEX(Z$394:Z$405,$D1981)+Z1936*(1+$E1981))</f>
        <v/>
      </c>
      <c r="AA1981" s="40">
        <f>AA1963*Settings!$C$13*(INDEX(AA$407:AA$418,$D1981)+INDEX(AA$394:AA$405,$D1981)+AA1936*(1+$E1981))</f>
        <v/>
      </c>
      <c r="AB1981" s="40">
        <f>AB1963*Settings!$C$13*(INDEX(AB$407:AB$418,$D1981)+INDEX(AB$394:AB$405,$D1981)+AB1936*(1+$E1981))</f>
        <v/>
      </c>
      <c r="AC1981" s="40">
        <f>AC1963*Settings!$C$13*(INDEX(AC$407:AC$418,$D1981)+INDEX(AC$394:AC$405,$D1981)+AC1936*(1+$E1981))</f>
        <v/>
      </c>
      <c r="AD1981" s="40">
        <f>AD1963*Settings!$C$13*(INDEX(AD$407:AD$418,$D1981)+INDEX(AD$394:AD$405,$D1981)+AD1936*(1+$E1981))</f>
        <v/>
      </c>
      <c r="AF1981" s="11">
        <f>CodePrefix&amp;$A1981&amp;IF($C1981="","","."&amp;$C1981&amp;"."&amp;$B1981)&amp;INDEX(VarEnd,MATCH($A1981,VarKey,0))&amp;AF$5</f>
        <v/>
      </c>
      <c r="AG1981" s="39">
        <f>AG1963*Settings!$C$13*(INDEX(AG$407:AG$418,$D1981)+INDEX(AG$394:AG$405,$D1981)+AG1936*(1+$E1981))</f>
        <v/>
      </c>
      <c r="AH1981" s="40">
        <f>AH1963*Settings!$C$13*(INDEX(AH$407:AH$418,$D1981)+INDEX(AH$394:AH$405,$D1981)+AH1936*(1+$E1981))</f>
        <v/>
      </c>
      <c r="AI1981" s="40">
        <f>AI1963*Settings!$C$13*(INDEX(AI$407:AI$418,$D1981)+INDEX(AI$394:AI$405,$D1981)+AI1936*(1+$E1981))</f>
        <v/>
      </c>
      <c r="AJ1981" s="40">
        <f>AJ1963*Settings!$C$13*(INDEX(AJ$407:AJ$418,$D1981)+INDEX(AJ$394:AJ$405,$D1981)+AJ1936*(1+$E1981))</f>
        <v/>
      </c>
      <c r="AK1981" s="40">
        <f>AK1963*Settings!$C$13*(INDEX(AK$407:AK$418,$D1981)+INDEX(AK$394:AK$405,$D1981)+AK1936*(1+$E1981))</f>
        <v/>
      </c>
      <c r="AL1981" s="40">
        <f>AL1963*Settings!$C$13*(INDEX(AL$407:AL$418,$D1981)+INDEX(AL$394:AL$405,$D1981)+AL1936*(1+$E1981))</f>
        <v/>
      </c>
      <c r="AM1981" s="40">
        <f>AM1963*Settings!$C$13*(INDEX(AM$407:AM$418,$D1981)+INDEX(AM$394:AM$405,$D1981)+AM1936*(1+$E1981))</f>
        <v/>
      </c>
      <c r="AN1981" s="40">
        <f>AN1963*Settings!$C$13*(INDEX(AN$407:AN$418,$D1981)+INDEX(AN$394:AN$405,$D1981)+AN1936*(1+$E1981))</f>
        <v/>
      </c>
      <c r="AO1981" s="40">
        <f>AO1963*Settings!$C$13*(INDEX(AO$407:AO$418,$D1981)+INDEX(AO$394:AO$405,$D1981)+AO1936*(1+$E1981))</f>
        <v/>
      </c>
      <c r="AP1981" s="40">
        <f>AP1963*Settings!$C$13*(INDEX(AP$407:AP$418,$D1981)+INDEX(AP$394:AP$405,$D1981)+AP1936*(1+$E1981))</f>
        <v/>
      </c>
      <c r="AQ1981" s="40">
        <f>AQ1963*Settings!$C$13*(INDEX(AQ$407:AQ$418,$D1981)+INDEX(AQ$394:AQ$405,$D1981)+AQ1936*(1+$E1981))</f>
        <v/>
      </c>
      <c r="AR1981" s="40">
        <f>AR1963*Settings!$C$13*(INDEX(AR$407:AR$418,$D1981)+INDEX(AR$394:AR$405,$D1981)+AR1936*(1+$E1981))</f>
        <v/>
      </c>
      <c r="AS1981" s="40">
        <f>AS1963*Settings!$C$13*(INDEX(AS$407:AS$418,$D1981)+INDEX(AS$394:AS$405,$D1981)+AS1936*(1+$E1981))</f>
        <v/>
      </c>
      <c r="AT1981" s="40">
        <f>AT1963*Settings!$C$13*(INDEX(AT$407:AT$418,$D1981)+INDEX(AT$394:AT$405,$D1981)+AT1936*(1+$E1981))</f>
        <v/>
      </c>
      <c r="AU1981" s="40">
        <f>AU1963*Settings!$C$13*(INDEX(AU$407:AU$418,$D1981)+INDEX(AU$394:AU$405,$D1981)+AU1936*(1+$E1981))</f>
        <v/>
      </c>
      <c r="AV1981" s="40">
        <f>AV1963*Settings!$C$13*(INDEX(AV$407:AV$418,$D1981)+INDEX(AV$394:AV$405,$D1981)+AV1936*(1+$E1981))</f>
        <v/>
      </c>
      <c r="AW1981" s="40">
        <f>AW1963*Settings!$C$13*(INDEX(AW$407:AW$418,$D1981)+INDEX(AW$394:AW$405,$D1981)+AW1936*(1+$E1981))</f>
        <v/>
      </c>
      <c r="AX1981" s="40">
        <f>AX1963*Settings!$C$13*(INDEX(AX$407:AX$418,$D1981)+INDEX(AX$394:AX$405,$D1981)+AX1936*(1+$E1981))</f>
        <v/>
      </c>
      <c r="AY1981" s="40">
        <f>AY1963*Settings!$C$13*(INDEX(AY$407:AY$418,$D1981)+INDEX(AY$394:AY$405,$D1981)+AY1936*(1+$E1981))</f>
        <v/>
      </c>
    </row>
    <row r="1982" hidden="1" outlineLevel="2">
      <c r="A1982" s="14" t="inlineStr">
        <is>
          <t>rtx</t>
        </is>
      </c>
      <c r="B1982" s="14" t="inlineStr">
        <is>
          <t>die</t>
        </is>
      </c>
      <c r="C1982" s="14" t="inlineStr">
        <is>
          <t>mch</t>
        </is>
      </c>
      <c r="D1982" s="32">
        <f>INDEX(Inputs!$U$5:$U$132,MATCH($B1982&amp;"|"&amp;$C1982,Inputs!$A$5:$A$132,0))</f>
        <v/>
      </c>
      <c r="E1982" s="32">
        <f>INDEX(Inputs!$V$5:$V$132,MATCH($B1982&amp;"|"&amp;$C1982,Inputs!$A$5:$A$132,0))</f>
        <v/>
      </c>
      <c r="F1982" s="36" t="n"/>
      <c r="G1982" s="36" t="n"/>
      <c r="H1982" s="14">
        <f>INDEX(VarLab,MATCH($A1982,VarKey,0))&amp;INDEX(MemLab,MATCH($C1982&amp;"|"&amp;$B1982,MemKey,0))</f>
        <v/>
      </c>
      <c r="I1982" s="14">
        <f>INDEX(VarUnit,MATCH($A1982,VarKey,0))</f>
        <v/>
      </c>
      <c r="J1982" s="14">
        <f>INDEX(VarSrc,MATCH($A1982,VarKey,0))</f>
        <v/>
      </c>
      <c r="K1982" s="11">
        <f>CodePrefix&amp;$A1982&amp;IF($C1982="","","."&amp;$C1982&amp;"."&amp;$B1982)&amp;INDEX(VarEnd,MATCH($A1982,VarKey,0))&amp;K$5</f>
        <v/>
      </c>
      <c r="L1982" s="39">
        <f>L1964*Settings!$C$13*(INDEX(L$407:L$418,$D1982)+INDEX(L$394:L$405,$D1982)+L1937*(1+$E1982))</f>
        <v/>
      </c>
      <c r="M1982" s="40">
        <f>M1964*Settings!$C$13*(INDEX(M$407:M$418,$D1982)+INDEX(M$394:M$405,$D1982)+M1937*(1+$E1982))</f>
        <v/>
      </c>
      <c r="N1982" s="40">
        <f>N1964*Settings!$C$13*(INDEX(N$407:N$418,$D1982)+INDEX(N$394:N$405,$D1982)+N1937*(1+$E1982))</f>
        <v/>
      </c>
      <c r="O1982" s="40">
        <f>O1964*Settings!$C$13*(INDEX(O$407:O$418,$D1982)+INDEX(O$394:O$405,$D1982)+O1937*(1+$E1982))</f>
        <v/>
      </c>
      <c r="P1982" s="40">
        <f>P1964*Settings!$C$13*(INDEX(P$407:P$418,$D1982)+INDEX(P$394:P$405,$D1982)+P1937*(1+$E1982))</f>
        <v/>
      </c>
      <c r="Q1982" s="40">
        <f>Q1964*Settings!$C$13*(INDEX(Q$407:Q$418,$D1982)+INDEX(Q$394:Q$405,$D1982)+Q1937*(1+$E1982))</f>
        <v/>
      </c>
      <c r="R1982" s="40">
        <f>R1964*Settings!$C$13*(INDEX(R$407:R$418,$D1982)+INDEX(R$394:R$405,$D1982)+R1937*(1+$E1982))</f>
        <v/>
      </c>
      <c r="S1982" s="40">
        <f>S1964*Settings!$C$13*(INDEX(S$407:S$418,$D1982)+INDEX(S$394:S$405,$D1982)+S1937*(1+$E1982))</f>
        <v/>
      </c>
      <c r="T1982" s="40">
        <f>T1964*Settings!$C$13*(INDEX(T$407:T$418,$D1982)+INDEX(T$394:T$405,$D1982)+T1937*(1+$E1982))</f>
        <v/>
      </c>
      <c r="U1982" s="40">
        <f>U1964*Settings!$C$13*(INDEX(U$407:U$418,$D1982)+INDEX(U$394:U$405,$D1982)+U1937*(1+$E1982))</f>
        <v/>
      </c>
      <c r="V1982" s="40">
        <f>V1964*Settings!$C$13*(INDEX(V$407:V$418,$D1982)+INDEX(V$394:V$405,$D1982)+V1937*(1+$E1982))</f>
        <v/>
      </c>
      <c r="W1982" s="40">
        <f>W1964*Settings!$C$13*(INDEX(W$407:W$418,$D1982)+INDEX(W$394:W$405,$D1982)+W1937*(1+$E1982))</f>
        <v/>
      </c>
      <c r="X1982" s="40">
        <f>X1964*Settings!$C$13*(INDEX(X$407:X$418,$D1982)+INDEX(X$394:X$405,$D1982)+X1937*(1+$E1982))</f>
        <v/>
      </c>
      <c r="Y1982" s="40">
        <f>Y1964*Settings!$C$13*(INDEX(Y$407:Y$418,$D1982)+INDEX(Y$394:Y$405,$D1982)+Y1937*(1+$E1982))</f>
        <v/>
      </c>
      <c r="Z1982" s="40">
        <f>Z1964*Settings!$C$13*(INDEX(Z$407:Z$418,$D1982)+INDEX(Z$394:Z$405,$D1982)+Z1937*(1+$E1982))</f>
        <v/>
      </c>
      <c r="AA1982" s="40">
        <f>AA1964*Settings!$C$13*(INDEX(AA$407:AA$418,$D1982)+INDEX(AA$394:AA$405,$D1982)+AA1937*(1+$E1982))</f>
        <v/>
      </c>
      <c r="AB1982" s="40">
        <f>AB1964*Settings!$C$13*(INDEX(AB$407:AB$418,$D1982)+INDEX(AB$394:AB$405,$D1982)+AB1937*(1+$E1982))</f>
        <v/>
      </c>
      <c r="AC1982" s="40">
        <f>AC1964*Settings!$C$13*(INDEX(AC$407:AC$418,$D1982)+INDEX(AC$394:AC$405,$D1982)+AC1937*(1+$E1982))</f>
        <v/>
      </c>
      <c r="AD1982" s="40">
        <f>AD1964*Settings!$C$13*(INDEX(AD$407:AD$418,$D1982)+INDEX(AD$394:AD$405,$D1982)+AD1937*(1+$E1982))</f>
        <v/>
      </c>
      <c r="AF1982" s="11">
        <f>CodePrefix&amp;$A1982&amp;IF($C1982="","","."&amp;$C1982&amp;"."&amp;$B1982)&amp;INDEX(VarEnd,MATCH($A1982,VarKey,0))&amp;AF$5</f>
        <v/>
      </c>
      <c r="AG1982" s="39">
        <f>AG1964*Settings!$C$13*(INDEX(AG$407:AG$418,$D1982)+INDEX(AG$394:AG$405,$D1982)+AG1937*(1+$E1982))</f>
        <v/>
      </c>
      <c r="AH1982" s="40">
        <f>AH1964*Settings!$C$13*(INDEX(AH$407:AH$418,$D1982)+INDEX(AH$394:AH$405,$D1982)+AH1937*(1+$E1982))</f>
        <v/>
      </c>
      <c r="AI1982" s="40">
        <f>AI1964*Settings!$C$13*(INDEX(AI$407:AI$418,$D1982)+INDEX(AI$394:AI$405,$D1982)+AI1937*(1+$E1982))</f>
        <v/>
      </c>
      <c r="AJ1982" s="40">
        <f>AJ1964*Settings!$C$13*(INDEX(AJ$407:AJ$418,$D1982)+INDEX(AJ$394:AJ$405,$D1982)+AJ1937*(1+$E1982))</f>
        <v/>
      </c>
      <c r="AK1982" s="40">
        <f>AK1964*Settings!$C$13*(INDEX(AK$407:AK$418,$D1982)+INDEX(AK$394:AK$405,$D1982)+AK1937*(1+$E1982))</f>
        <v/>
      </c>
      <c r="AL1982" s="40">
        <f>AL1964*Settings!$C$13*(INDEX(AL$407:AL$418,$D1982)+INDEX(AL$394:AL$405,$D1982)+AL1937*(1+$E1982))</f>
        <v/>
      </c>
      <c r="AM1982" s="40">
        <f>AM1964*Settings!$C$13*(INDEX(AM$407:AM$418,$D1982)+INDEX(AM$394:AM$405,$D1982)+AM1937*(1+$E1982))</f>
        <v/>
      </c>
      <c r="AN1982" s="40">
        <f>AN1964*Settings!$C$13*(INDEX(AN$407:AN$418,$D1982)+INDEX(AN$394:AN$405,$D1982)+AN1937*(1+$E1982))</f>
        <v/>
      </c>
      <c r="AO1982" s="40">
        <f>AO1964*Settings!$C$13*(INDEX(AO$407:AO$418,$D1982)+INDEX(AO$394:AO$405,$D1982)+AO1937*(1+$E1982))</f>
        <v/>
      </c>
      <c r="AP1982" s="40">
        <f>AP1964*Settings!$C$13*(INDEX(AP$407:AP$418,$D1982)+INDEX(AP$394:AP$405,$D1982)+AP1937*(1+$E1982))</f>
        <v/>
      </c>
      <c r="AQ1982" s="40">
        <f>AQ1964*Settings!$C$13*(INDEX(AQ$407:AQ$418,$D1982)+INDEX(AQ$394:AQ$405,$D1982)+AQ1937*(1+$E1982))</f>
        <v/>
      </c>
      <c r="AR1982" s="40">
        <f>AR1964*Settings!$C$13*(INDEX(AR$407:AR$418,$D1982)+INDEX(AR$394:AR$405,$D1982)+AR1937*(1+$E1982))</f>
        <v/>
      </c>
      <c r="AS1982" s="40">
        <f>AS1964*Settings!$C$13*(INDEX(AS$407:AS$418,$D1982)+INDEX(AS$394:AS$405,$D1982)+AS1937*(1+$E1982))</f>
        <v/>
      </c>
      <c r="AT1982" s="40">
        <f>AT1964*Settings!$C$13*(INDEX(AT$407:AT$418,$D1982)+INDEX(AT$394:AT$405,$D1982)+AT1937*(1+$E1982))</f>
        <v/>
      </c>
      <c r="AU1982" s="40">
        <f>AU1964*Settings!$C$13*(INDEX(AU$407:AU$418,$D1982)+INDEX(AU$394:AU$405,$D1982)+AU1937*(1+$E1982))</f>
        <v/>
      </c>
      <c r="AV1982" s="40">
        <f>AV1964*Settings!$C$13*(INDEX(AV$407:AV$418,$D1982)+INDEX(AV$394:AV$405,$D1982)+AV1937*(1+$E1982))</f>
        <v/>
      </c>
      <c r="AW1982" s="40">
        <f>AW1964*Settings!$C$13*(INDEX(AW$407:AW$418,$D1982)+INDEX(AW$394:AW$405,$D1982)+AW1937*(1+$E1982))</f>
        <v/>
      </c>
      <c r="AX1982" s="40">
        <f>AX1964*Settings!$C$13*(INDEX(AX$407:AX$418,$D1982)+INDEX(AX$394:AX$405,$D1982)+AX1937*(1+$E1982))</f>
        <v/>
      </c>
      <c r="AY1982" s="40">
        <f>AY1964*Settings!$C$13*(INDEX(AY$407:AY$418,$D1982)+INDEX(AY$394:AY$405,$D1982)+AY1937*(1+$E1982))</f>
        <v/>
      </c>
    </row>
    <row r="1983" hidden="1" outlineLevel="2">
      <c r="A1983" s="14" t="inlineStr">
        <is>
          <t>rtx</t>
        </is>
      </c>
      <c r="B1983" s="14" t="inlineStr">
        <is>
          <t>lpg</t>
        </is>
      </c>
      <c r="C1983" s="14" t="inlineStr">
        <is>
          <t>mch</t>
        </is>
      </c>
      <c r="D1983" s="32">
        <f>INDEX(Inputs!$U$5:$U$132,MATCH($B1983&amp;"|"&amp;$C1983,Inputs!$A$5:$A$132,0))</f>
        <v/>
      </c>
      <c r="E1983" s="32">
        <f>INDEX(Inputs!$V$5:$V$132,MATCH($B1983&amp;"|"&amp;$C1983,Inputs!$A$5:$A$132,0))</f>
        <v/>
      </c>
      <c r="F1983" s="36" t="n"/>
      <c r="G1983" s="36" t="n"/>
      <c r="H1983" s="14">
        <f>INDEX(VarLab,MATCH($A1983,VarKey,0))&amp;INDEX(MemLab,MATCH($C1983&amp;"|"&amp;$B1983,MemKey,0))</f>
        <v/>
      </c>
      <c r="I1983" s="14">
        <f>INDEX(VarUnit,MATCH($A1983,VarKey,0))</f>
        <v/>
      </c>
      <c r="J1983" s="14">
        <f>INDEX(VarSrc,MATCH($A1983,VarKey,0))</f>
        <v/>
      </c>
      <c r="K1983" s="11">
        <f>CodePrefix&amp;$A1983&amp;IF($C1983="","","."&amp;$C1983&amp;"."&amp;$B1983)&amp;INDEX(VarEnd,MATCH($A1983,VarKey,0))&amp;K$5</f>
        <v/>
      </c>
      <c r="L1983" s="39">
        <f>L1965*Settings!$C$13*(INDEX(L$407:L$418,$D1983)+INDEX(L$394:L$405,$D1983)+L1938*(1+$E1983))</f>
        <v/>
      </c>
      <c r="M1983" s="40">
        <f>M1965*Settings!$C$13*(INDEX(M$407:M$418,$D1983)+INDEX(M$394:M$405,$D1983)+M1938*(1+$E1983))</f>
        <v/>
      </c>
      <c r="N1983" s="40">
        <f>N1965*Settings!$C$13*(INDEX(N$407:N$418,$D1983)+INDEX(N$394:N$405,$D1983)+N1938*(1+$E1983))</f>
        <v/>
      </c>
      <c r="O1983" s="40">
        <f>O1965*Settings!$C$13*(INDEX(O$407:O$418,$D1983)+INDEX(O$394:O$405,$D1983)+O1938*(1+$E1983))</f>
        <v/>
      </c>
      <c r="P1983" s="40">
        <f>P1965*Settings!$C$13*(INDEX(P$407:P$418,$D1983)+INDEX(P$394:P$405,$D1983)+P1938*(1+$E1983))</f>
        <v/>
      </c>
      <c r="Q1983" s="40">
        <f>Q1965*Settings!$C$13*(INDEX(Q$407:Q$418,$D1983)+INDEX(Q$394:Q$405,$D1983)+Q1938*(1+$E1983))</f>
        <v/>
      </c>
      <c r="R1983" s="40">
        <f>R1965*Settings!$C$13*(INDEX(R$407:R$418,$D1983)+INDEX(R$394:R$405,$D1983)+R1938*(1+$E1983))</f>
        <v/>
      </c>
      <c r="S1983" s="40">
        <f>S1965*Settings!$C$13*(INDEX(S$407:S$418,$D1983)+INDEX(S$394:S$405,$D1983)+S1938*(1+$E1983))</f>
        <v/>
      </c>
      <c r="T1983" s="40">
        <f>T1965*Settings!$C$13*(INDEX(T$407:T$418,$D1983)+INDEX(T$394:T$405,$D1983)+T1938*(1+$E1983))</f>
        <v/>
      </c>
      <c r="U1983" s="40">
        <f>U1965*Settings!$C$13*(INDEX(U$407:U$418,$D1983)+INDEX(U$394:U$405,$D1983)+U1938*(1+$E1983))</f>
        <v/>
      </c>
      <c r="V1983" s="40">
        <f>V1965*Settings!$C$13*(INDEX(V$407:V$418,$D1983)+INDEX(V$394:V$405,$D1983)+V1938*(1+$E1983))</f>
        <v/>
      </c>
      <c r="W1983" s="40">
        <f>W1965*Settings!$C$13*(INDEX(W$407:W$418,$D1983)+INDEX(W$394:W$405,$D1983)+W1938*(1+$E1983))</f>
        <v/>
      </c>
      <c r="X1983" s="40">
        <f>X1965*Settings!$C$13*(INDEX(X$407:X$418,$D1983)+INDEX(X$394:X$405,$D1983)+X1938*(1+$E1983))</f>
        <v/>
      </c>
      <c r="Y1983" s="40">
        <f>Y1965*Settings!$C$13*(INDEX(Y$407:Y$418,$D1983)+INDEX(Y$394:Y$405,$D1983)+Y1938*(1+$E1983))</f>
        <v/>
      </c>
      <c r="Z1983" s="40">
        <f>Z1965*Settings!$C$13*(INDEX(Z$407:Z$418,$D1983)+INDEX(Z$394:Z$405,$D1983)+Z1938*(1+$E1983))</f>
        <v/>
      </c>
      <c r="AA1983" s="40">
        <f>AA1965*Settings!$C$13*(INDEX(AA$407:AA$418,$D1983)+INDEX(AA$394:AA$405,$D1983)+AA1938*(1+$E1983))</f>
        <v/>
      </c>
      <c r="AB1983" s="40">
        <f>AB1965*Settings!$C$13*(INDEX(AB$407:AB$418,$D1983)+INDEX(AB$394:AB$405,$D1983)+AB1938*(1+$E1983))</f>
        <v/>
      </c>
      <c r="AC1983" s="40">
        <f>AC1965*Settings!$C$13*(INDEX(AC$407:AC$418,$D1983)+INDEX(AC$394:AC$405,$D1983)+AC1938*(1+$E1983))</f>
        <v/>
      </c>
      <c r="AD1983" s="40">
        <f>AD1965*Settings!$C$13*(INDEX(AD$407:AD$418,$D1983)+INDEX(AD$394:AD$405,$D1983)+AD1938*(1+$E1983))</f>
        <v/>
      </c>
      <c r="AF1983" s="11">
        <f>CodePrefix&amp;$A1983&amp;IF($C1983="","","."&amp;$C1983&amp;"."&amp;$B1983)&amp;INDEX(VarEnd,MATCH($A1983,VarKey,0))&amp;AF$5</f>
        <v/>
      </c>
      <c r="AG1983" s="39">
        <f>AG1965*Settings!$C$13*(INDEX(AG$407:AG$418,$D1983)+INDEX(AG$394:AG$405,$D1983)+AG1938*(1+$E1983))</f>
        <v/>
      </c>
      <c r="AH1983" s="40">
        <f>AH1965*Settings!$C$13*(INDEX(AH$407:AH$418,$D1983)+INDEX(AH$394:AH$405,$D1983)+AH1938*(1+$E1983))</f>
        <v/>
      </c>
      <c r="AI1983" s="40">
        <f>AI1965*Settings!$C$13*(INDEX(AI$407:AI$418,$D1983)+INDEX(AI$394:AI$405,$D1983)+AI1938*(1+$E1983))</f>
        <v/>
      </c>
      <c r="AJ1983" s="40">
        <f>AJ1965*Settings!$C$13*(INDEX(AJ$407:AJ$418,$D1983)+INDEX(AJ$394:AJ$405,$D1983)+AJ1938*(1+$E1983))</f>
        <v/>
      </c>
      <c r="AK1983" s="40">
        <f>AK1965*Settings!$C$13*(INDEX(AK$407:AK$418,$D1983)+INDEX(AK$394:AK$405,$D1983)+AK1938*(1+$E1983))</f>
        <v/>
      </c>
      <c r="AL1983" s="40">
        <f>AL1965*Settings!$C$13*(INDEX(AL$407:AL$418,$D1983)+INDEX(AL$394:AL$405,$D1983)+AL1938*(1+$E1983))</f>
        <v/>
      </c>
      <c r="AM1983" s="40">
        <f>AM1965*Settings!$C$13*(INDEX(AM$407:AM$418,$D1983)+INDEX(AM$394:AM$405,$D1983)+AM1938*(1+$E1983))</f>
        <v/>
      </c>
      <c r="AN1983" s="40">
        <f>AN1965*Settings!$C$13*(INDEX(AN$407:AN$418,$D1983)+INDEX(AN$394:AN$405,$D1983)+AN1938*(1+$E1983))</f>
        <v/>
      </c>
      <c r="AO1983" s="40">
        <f>AO1965*Settings!$C$13*(INDEX(AO$407:AO$418,$D1983)+INDEX(AO$394:AO$405,$D1983)+AO1938*(1+$E1983))</f>
        <v/>
      </c>
      <c r="AP1983" s="40">
        <f>AP1965*Settings!$C$13*(INDEX(AP$407:AP$418,$D1983)+INDEX(AP$394:AP$405,$D1983)+AP1938*(1+$E1983))</f>
        <v/>
      </c>
      <c r="AQ1983" s="40">
        <f>AQ1965*Settings!$C$13*(INDEX(AQ$407:AQ$418,$D1983)+INDEX(AQ$394:AQ$405,$D1983)+AQ1938*(1+$E1983))</f>
        <v/>
      </c>
      <c r="AR1983" s="40">
        <f>AR1965*Settings!$C$13*(INDEX(AR$407:AR$418,$D1983)+INDEX(AR$394:AR$405,$D1983)+AR1938*(1+$E1983))</f>
        <v/>
      </c>
      <c r="AS1983" s="40">
        <f>AS1965*Settings!$C$13*(INDEX(AS$407:AS$418,$D1983)+INDEX(AS$394:AS$405,$D1983)+AS1938*(1+$E1983))</f>
        <v/>
      </c>
      <c r="AT1983" s="40">
        <f>AT1965*Settings!$C$13*(INDEX(AT$407:AT$418,$D1983)+INDEX(AT$394:AT$405,$D1983)+AT1938*(1+$E1983))</f>
        <v/>
      </c>
      <c r="AU1983" s="40">
        <f>AU1965*Settings!$C$13*(INDEX(AU$407:AU$418,$D1983)+INDEX(AU$394:AU$405,$D1983)+AU1938*(1+$E1983))</f>
        <v/>
      </c>
      <c r="AV1983" s="40">
        <f>AV1965*Settings!$C$13*(INDEX(AV$407:AV$418,$D1983)+INDEX(AV$394:AV$405,$D1983)+AV1938*(1+$E1983))</f>
        <v/>
      </c>
      <c r="AW1983" s="40">
        <f>AW1965*Settings!$C$13*(INDEX(AW$407:AW$418,$D1983)+INDEX(AW$394:AW$405,$D1983)+AW1938*(1+$E1983))</f>
        <v/>
      </c>
      <c r="AX1983" s="40">
        <f>AX1965*Settings!$C$13*(INDEX(AX$407:AX$418,$D1983)+INDEX(AX$394:AX$405,$D1983)+AX1938*(1+$E1983))</f>
        <v/>
      </c>
      <c r="AY1983" s="40">
        <f>AY1965*Settings!$C$13*(INDEX(AY$407:AY$418,$D1983)+INDEX(AY$394:AY$405,$D1983)+AY1938*(1+$E1983))</f>
        <v/>
      </c>
    </row>
    <row r="1984" hidden="1" outlineLevel="2">
      <c r="A1984" s="14" t="inlineStr">
        <is>
          <t>rtx</t>
        </is>
      </c>
      <c r="B1984" s="14" t="inlineStr">
        <is>
          <t>ker</t>
        </is>
      </c>
      <c r="C1984" s="14" t="inlineStr">
        <is>
          <t>mch</t>
        </is>
      </c>
      <c r="D1984" s="32">
        <f>INDEX(Inputs!$U$5:$U$132,MATCH($B1984&amp;"|"&amp;$C1984,Inputs!$A$5:$A$132,0))</f>
        <v/>
      </c>
      <c r="E1984" s="32">
        <f>INDEX(Inputs!$V$5:$V$132,MATCH($B1984&amp;"|"&amp;$C1984,Inputs!$A$5:$A$132,0))</f>
        <v/>
      </c>
      <c r="F1984" s="36" t="n"/>
      <c r="G1984" s="36" t="n"/>
      <c r="H1984" s="14">
        <f>INDEX(VarLab,MATCH($A1984,VarKey,0))&amp;INDEX(MemLab,MATCH($C1984&amp;"|"&amp;$B1984,MemKey,0))</f>
        <v/>
      </c>
      <c r="I1984" s="14">
        <f>INDEX(VarUnit,MATCH($A1984,VarKey,0))</f>
        <v/>
      </c>
      <c r="J1984" s="14">
        <f>INDEX(VarSrc,MATCH($A1984,VarKey,0))</f>
        <v/>
      </c>
      <c r="K1984" s="11">
        <f>CodePrefix&amp;$A1984&amp;IF($C1984="","","."&amp;$C1984&amp;"."&amp;$B1984)&amp;INDEX(VarEnd,MATCH($A1984,VarKey,0))&amp;K$5</f>
        <v/>
      </c>
      <c r="L1984" s="39">
        <f>L1966*Settings!$C$13*(INDEX(L$407:L$418,$D1984)+INDEX(L$394:L$405,$D1984)+L1939*(1+$E1984))</f>
        <v/>
      </c>
      <c r="M1984" s="40">
        <f>M1966*Settings!$C$13*(INDEX(M$407:M$418,$D1984)+INDEX(M$394:M$405,$D1984)+M1939*(1+$E1984))</f>
        <v/>
      </c>
      <c r="N1984" s="40">
        <f>N1966*Settings!$C$13*(INDEX(N$407:N$418,$D1984)+INDEX(N$394:N$405,$D1984)+N1939*(1+$E1984))</f>
        <v/>
      </c>
      <c r="O1984" s="40">
        <f>O1966*Settings!$C$13*(INDEX(O$407:O$418,$D1984)+INDEX(O$394:O$405,$D1984)+O1939*(1+$E1984))</f>
        <v/>
      </c>
      <c r="P1984" s="40">
        <f>P1966*Settings!$C$13*(INDEX(P$407:P$418,$D1984)+INDEX(P$394:P$405,$D1984)+P1939*(1+$E1984))</f>
        <v/>
      </c>
      <c r="Q1984" s="40">
        <f>Q1966*Settings!$C$13*(INDEX(Q$407:Q$418,$D1984)+INDEX(Q$394:Q$405,$D1984)+Q1939*(1+$E1984))</f>
        <v/>
      </c>
      <c r="R1984" s="40">
        <f>R1966*Settings!$C$13*(INDEX(R$407:R$418,$D1984)+INDEX(R$394:R$405,$D1984)+R1939*(1+$E1984))</f>
        <v/>
      </c>
      <c r="S1984" s="40">
        <f>S1966*Settings!$C$13*(INDEX(S$407:S$418,$D1984)+INDEX(S$394:S$405,$D1984)+S1939*(1+$E1984))</f>
        <v/>
      </c>
      <c r="T1984" s="40">
        <f>T1966*Settings!$C$13*(INDEX(T$407:T$418,$D1984)+INDEX(T$394:T$405,$D1984)+T1939*(1+$E1984))</f>
        <v/>
      </c>
      <c r="U1984" s="40">
        <f>U1966*Settings!$C$13*(INDEX(U$407:U$418,$D1984)+INDEX(U$394:U$405,$D1984)+U1939*(1+$E1984))</f>
        <v/>
      </c>
      <c r="V1984" s="40">
        <f>V1966*Settings!$C$13*(INDEX(V$407:V$418,$D1984)+INDEX(V$394:V$405,$D1984)+V1939*(1+$E1984))</f>
        <v/>
      </c>
      <c r="W1984" s="40">
        <f>W1966*Settings!$C$13*(INDEX(W$407:W$418,$D1984)+INDEX(W$394:W$405,$D1984)+W1939*(1+$E1984))</f>
        <v/>
      </c>
      <c r="X1984" s="40">
        <f>X1966*Settings!$C$13*(INDEX(X$407:X$418,$D1984)+INDEX(X$394:X$405,$D1984)+X1939*(1+$E1984))</f>
        <v/>
      </c>
      <c r="Y1984" s="40">
        <f>Y1966*Settings!$C$13*(INDEX(Y$407:Y$418,$D1984)+INDEX(Y$394:Y$405,$D1984)+Y1939*(1+$E1984))</f>
        <v/>
      </c>
      <c r="Z1984" s="40">
        <f>Z1966*Settings!$C$13*(INDEX(Z$407:Z$418,$D1984)+INDEX(Z$394:Z$405,$D1984)+Z1939*(1+$E1984))</f>
        <v/>
      </c>
      <c r="AA1984" s="40">
        <f>AA1966*Settings!$C$13*(INDEX(AA$407:AA$418,$D1984)+INDEX(AA$394:AA$405,$D1984)+AA1939*(1+$E1984))</f>
        <v/>
      </c>
      <c r="AB1984" s="40">
        <f>AB1966*Settings!$C$13*(INDEX(AB$407:AB$418,$D1984)+INDEX(AB$394:AB$405,$D1984)+AB1939*(1+$E1984))</f>
        <v/>
      </c>
      <c r="AC1984" s="40">
        <f>AC1966*Settings!$C$13*(INDEX(AC$407:AC$418,$D1984)+INDEX(AC$394:AC$405,$D1984)+AC1939*(1+$E1984))</f>
        <v/>
      </c>
      <c r="AD1984" s="40">
        <f>AD1966*Settings!$C$13*(INDEX(AD$407:AD$418,$D1984)+INDEX(AD$394:AD$405,$D1984)+AD1939*(1+$E1984))</f>
        <v/>
      </c>
      <c r="AF1984" s="11">
        <f>CodePrefix&amp;$A1984&amp;IF($C1984="","","."&amp;$C1984&amp;"."&amp;$B1984)&amp;INDEX(VarEnd,MATCH($A1984,VarKey,0))&amp;AF$5</f>
        <v/>
      </c>
      <c r="AG1984" s="39">
        <f>AG1966*Settings!$C$13*(INDEX(AG$407:AG$418,$D1984)+INDEX(AG$394:AG$405,$D1984)+AG1939*(1+$E1984))</f>
        <v/>
      </c>
      <c r="AH1984" s="40">
        <f>AH1966*Settings!$C$13*(INDEX(AH$407:AH$418,$D1984)+INDEX(AH$394:AH$405,$D1984)+AH1939*(1+$E1984))</f>
        <v/>
      </c>
      <c r="AI1984" s="40">
        <f>AI1966*Settings!$C$13*(INDEX(AI$407:AI$418,$D1984)+INDEX(AI$394:AI$405,$D1984)+AI1939*(1+$E1984))</f>
        <v/>
      </c>
      <c r="AJ1984" s="40">
        <f>AJ1966*Settings!$C$13*(INDEX(AJ$407:AJ$418,$D1984)+INDEX(AJ$394:AJ$405,$D1984)+AJ1939*(1+$E1984))</f>
        <v/>
      </c>
      <c r="AK1984" s="40">
        <f>AK1966*Settings!$C$13*(INDEX(AK$407:AK$418,$D1984)+INDEX(AK$394:AK$405,$D1984)+AK1939*(1+$E1984))</f>
        <v/>
      </c>
      <c r="AL1984" s="40">
        <f>AL1966*Settings!$C$13*(INDEX(AL$407:AL$418,$D1984)+INDEX(AL$394:AL$405,$D1984)+AL1939*(1+$E1984))</f>
        <v/>
      </c>
      <c r="AM1984" s="40">
        <f>AM1966*Settings!$C$13*(INDEX(AM$407:AM$418,$D1984)+INDEX(AM$394:AM$405,$D1984)+AM1939*(1+$E1984))</f>
        <v/>
      </c>
      <c r="AN1984" s="40">
        <f>AN1966*Settings!$C$13*(INDEX(AN$407:AN$418,$D1984)+INDEX(AN$394:AN$405,$D1984)+AN1939*(1+$E1984))</f>
        <v/>
      </c>
      <c r="AO1984" s="40">
        <f>AO1966*Settings!$C$13*(INDEX(AO$407:AO$418,$D1984)+INDEX(AO$394:AO$405,$D1984)+AO1939*(1+$E1984))</f>
        <v/>
      </c>
      <c r="AP1984" s="40">
        <f>AP1966*Settings!$C$13*(INDEX(AP$407:AP$418,$D1984)+INDEX(AP$394:AP$405,$D1984)+AP1939*(1+$E1984))</f>
        <v/>
      </c>
      <c r="AQ1984" s="40">
        <f>AQ1966*Settings!$C$13*(INDEX(AQ$407:AQ$418,$D1984)+INDEX(AQ$394:AQ$405,$D1984)+AQ1939*(1+$E1984))</f>
        <v/>
      </c>
      <c r="AR1984" s="40">
        <f>AR1966*Settings!$C$13*(INDEX(AR$407:AR$418,$D1984)+INDEX(AR$394:AR$405,$D1984)+AR1939*(1+$E1984))</f>
        <v/>
      </c>
      <c r="AS1984" s="40">
        <f>AS1966*Settings!$C$13*(INDEX(AS$407:AS$418,$D1984)+INDEX(AS$394:AS$405,$D1984)+AS1939*(1+$E1984))</f>
        <v/>
      </c>
      <c r="AT1984" s="40">
        <f>AT1966*Settings!$C$13*(INDEX(AT$407:AT$418,$D1984)+INDEX(AT$394:AT$405,$D1984)+AT1939*(1+$E1984))</f>
        <v/>
      </c>
      <c r="AU1984" s="40">
        <f>AU1966*Settings!$C$13*(INDEX(AU$407:AU$418,$D1984)+INDEX(AU$394:AU$405,$D1984)+AU1939*(1+$E1984))</f>
        <v/>
      </c>
      <c r="AV1984" s="40">
        <f>AV1966*Settings!$C$13*(INDEX(AV$407:AV$418,$D1984)+INDEX(AV$394:AV$405,$D1984)+AV1939*(1+$E1984))</f>
        <v/>
      </c>
      <c r="AW1984" s="40">
        <f>AW1966*Settings!$C$13*(INDEX(AW$407:AW$418,$D1984)+INDEX(AW$394:AW$405,$D1984)+AW1939*(1+$E1984))</f>
        <v/>
      </c>
      <c r="AX1984" s="40">
        <f>AX1966*Settings!$C$13*(INDEX(AX$407:AX$418,$D1984)+INDEX(AX$394:AX$405,$D1984)+AX1939*(1+$E1984))</f>
        <v/>
      </c>
      <c r="AY1984" s="40">
        <f>AY1966*Settings!$C$13*(INDEX(AY$407:AY$418,$D1984)+INDEX(AY$394:AY$405,$D1984)+AY1939*(1+$E1984))</f>
        <v/>
      </c>
    </row>
    <row r="1985" hidden="1" outlineLevel="2">
      <c r="A1985" s="14" t="inlineStr">
        <is>
          <t>rtx</t>
        </is>
      </c>
      <c r="B1985" s="14" t="inlineStr">
        <is>
          <t>oop</t>
        </is>
      </c>
      <c r="C1985" s="14" t="inlineStr">
        <is>
          <t>mch</t>
        </is>
      </c>
      <c r="D1985" s="32">
        <f>INDEX(Inputs!$U$5:$U$132,MATCH($B1985&amp;"|"&amp;$C1985,Inputs!$A$5:$A$132,0))</f>
        <v/>
      </c>
      <c r="E1985" s="32">
        <f>INDEX(Inputs!$V$5:$V$132,MATCH($B1985&amp;"|"&amp;$C1985,Inputs!$A$5:$A$132,0))</f>
        <v/>
      </c>
      <c r="F1985" s="36" t="n"/>
      <c r="G1985" s="36" t="n"/>
      <c r="H1985" s="14">
        <f>INDEX(VarLab,MATCH($A1985,VarKey,0))&amp;INDEX(MemLab,MATCH($C1985&amp;"|"&amp;$B1985,MemKey,0))</f>
        <v/>
      </c>
      <c r="I1985" s="14">
        <f>INDEX(VarUnit,MATCH($A1985,VarKey,0))</f>
        <v/>
      </c>
      <c r="J1985" s="14">
        <f>INDEX(VarSrc,MATCH($A1985,VarKey,0))</f>
        <v/>
      </c>
      <c r="K1985" s="11">
        <f>CodePrefix&amp;$A1985&amp;IF($C1985="","","."&amp;$C1985&amp;"."&amp;$B1985)&amp;INDEX(VarEnd,MATCH($A1985,VarKey,0))&amp;K$5</f>
        <v/>
      </c>
      <c r="L1985" s="39">
        <f>L1967*Settings!$C$13*(INDEX(L$407:L$418,$D1985)+INDEX(L$394:L$405,$D1985)+L1940*(1+$E1985))</f>
        <v/>
      </c>
      <c r="M1985" s="40">
        <f>M1967*Settings!$C$13*(INDEX(M$407:M$418,$D1985)+INDEX(M$394:M$405,$D1985)+M1940*(1+$E1985))</f>
        <v/>
      </c>
      <c r="N1985" s="40">
        <f>N1967*Settings!$C$13*(INDEX(N$407:N$418,$D1985)+INDEX(N$394:N$405,$D1985)+N1940*(1+$E1985))</f>
        <v/>
      </c>
      <c r="O1985" s="40">
        <f>O1967*Settings!$C$13*(INDEX(O$407:O$418,$D1985)+INDEX(O$394:O$405,$D1985)+O1940*(1+$E1985))</f>
        <v/>
      </c>
      <c r="P1985" s="40">
        <f>P1967*Settings!$C$13*(INDEX(P$407:P$418,$D1985)+INDEX(P$394:P$405,$D1985)+P1940*(1+$E1985))</f>
        <v/>
      </c>
      <c r="Q1985" s="40">
        <f>Q1967*Settings!$C$13*(INDEX(Q$407:Q$418,$D1985)+INDEX(Q$394:Q$405,$D1985)+Q1940*(1+$E1985))</f>
        <v/>
      </c>
      <c r="R1985" s="40">
        <f>R1967*Settings!$C$13*(INDEX(R$407:R$418,$D1985)+INDEX(R$394:R$405,$D1985)+R1940*(1+$E1985))</f>
        <v/>
      </c>
      <c r="S1985" s="40">
        <f>S1967*Settings!$C$13*(INDEX(S$407:S$418,$D1985)+INDEX(S$394:S$405,$D1985)+S1940*(1+$E1985))</f>
        <v/>
      </c>
      <c r="T1985" s="40">
        <f>T1967*Settings!$C$13*(INDEX(T$407:T$418,$D1985)+INDEX(T$394:T$405,$D1985)+T1940*(1+$E1985))</f>
        <v/>
      </c>
      <c r="U1985" s="40">
        <f>U1967*Settings!$C$13*(INDEX(U$407:U$418,$D1985)+INDEX(U$394:U$405,$D1985)+U1940*(1+$E1985))</f>
        <v/>
      </c>
      <c r="V1985" s="40">
        <f>V1967*Settings!$C$13*(INDEX(V$407:V$418,$D1985)+INDEX(V$394:V$405,$D1985)+V1940*(1+$E1985))</f>
        <v/>
      </c>
      <c r="W1985" s="40">
        <f>W1967*Settings!$C$13*(INDEX(W$407:W$418,$D1985)+INDEX(W$394:W$405,$D1985)+W1940*(1+$E1985))</f>
        <v/>
      </c>
      <c r="X1985" s="40">
        <f>X1967*Settings!$C$13*(INDEX(X$407:X$418,$D1985)+INDEX(X$394:X$405,$D1985)+X1940*(1+$E1985))</f>
        <v/>
      </c>
      <c r="Y1985" s="40">
        <f>Y1967*Settings!$C$13*(INDEX(Y$407:Y$418,$D1985)+INDEX(Y$394:Y$405,$D1985)+Y1940*(1+$E1985))</f>
        <v/>
      </c>
      <c r="Z1985" s="40">
        <f>Z1967*Settings!$C$13*(INDEX(Z$407:Z$418,$D1985)+INDEX(Z$394:Z$405,$D1985)+Z1940*(1+$E1985))</f>
        <v/>
      </c>
      <c r="AA1985" s="40">
        <f>AA1967*Settings!$C$13*(INDEX(AA$407:AA$418,$D1985)+INDEX(AA$394:AA$405,$D1985)+AA1940*(1+$E1985))</f>
        <v/>
      </c>
      <c r="AB1985" s="40">
        <f>AB1967*Settings!$C$13*(INDEX(AB$407:AB$418,$D1985)+INDEX(AB$394:AB$405,$D1985)+AB1940*(1+$E1985))</f>
        <v/>
      </c>
      <c r="AC1985" s="40">
        <f>AC1967*Settings!$C$13*(INDEX(AC$407:AC$418,$D1985)+INDEX(AC$394:AC$405,$D1985)+AC1940*(1+$E1985))</f>
        <v/>
      </c>
      <c r="AD1985" s="40">
        <f>AD1967*Settings!$C$13*(INDEX(AD$407:AD$418,$D1985)+INDEX(AD$394:AD$405,$D1985)+AD1940*(1+$E1985))</f>
        <v/>
      </c>
      <c r="AF1985" s="11">
        <f>CodePrefix&amp;$A1985&amp;IF($C1985="","","."&amp;$C1985&amp;"."&amp;$B1985)&amp;INDEX(VarEnd,MATCH($A1985,VarKey,0))&amp;AF$5</f>
        <v/>
      </c>
      <c r="AG1985" s="39">
        <f>AG1967*Settings!$C$13*(INDEX(AG$407:AG$418,$D1985)+INDEX(AG$394:AG$405,$D1985)+AG1940*(1+$E1985))</f>
        <v/>
      </c>
      <c r="AH1985" s="40">
        <f>AH1967*Settings!$C$13*(INDEX(AH$407:AH$418,$D1985)+INDEX(AH$394:AH$405,$D1985)+AH1940*(1+$E1985))</f>
        <v/>
      </c>
      <c r="AI1985" s="40">
        <f>AI1967*Settings!$C$13*(INDEX(AI$407:AI$418,$D1985)+INDEX(AI$394:AI$405,$D1985)+AI1940*(1+$E1985))</f>
        <v/>
      </c>
      <c r="AJ1985" s="40">
        <f>AJ1967*Settings!$C$13*(INDEX(AJ$407:AJ$418,$D1985)+INDEX(AJ$394:AJ$405,$D1985)+AJ1940*(1+$E1985))</f>
        <v/>
      </c>
      <c r="AK1985" s="40">
        <f>AK1967*Settings!$C$13*(INDEX(AK$407:AK$418,$D1985)+INDEX(AK$394:AK$405,$D1985)+AK1940*(1+$E1985))</f>
        <v/>
      </c>
      <c r="AL1985" s="40">
        <f>AL1967*Settings!$C$13*(INDEX(AL$407:AL$418,$D1985)+INDEX(AL$394:AL$405,$D1985)+AL1940*(1+$E1985))</f>
        <v/>
      </c>
      <c r="AM1985" s="40">
        <f>AM1967*Settings!$C$13*(INDEX(AM$407:AM$418,$D1985)+INDEX(AM$394:AM$405,$D1985)+AM1940*(1+$E1985))</f>
        <v/>
      </c>
      <c r="AN1985" s="40">
        <f>AN1967*Settings!$C$13*(INDEX(AN$407:AN$418,$D1985)+INDEX(AN$394:AN$405,$D1985)+AN1940*(1+$E1985))</f>
        <v/>
      </c>
      <c r="AO1985" s="40">
        <f>AO1967*Settings!$C$13*(INDEX(AO$407:AO$418,$D1985)+INDEX(AO$394:AO$405,$D1985)+AO1940*(1+$E1985))</f>
        <v/>
      </c>
      <c r="AP1985" s="40">
        <f>AP1967*Settings!$C$13*(INDEX(AP$407:AP$418,$D1985)+INDEX(AP$394:AP$405,$D1985)+AP1940*(1+$E1985))</f>
        <v/>
      </c>
      <c r="AQ1985" s="40">
        <f>AQ1967*Settings!$C$13*(INDEX(AQ$407:AQ$418,$D1985)+INDEX(AQ$394:AQ$405,$D1985)+AQ1940*(1+$E1985))</f>
        <v/>
      </c>
      <c r="AR1985" s="40">
        <f>AR1967*Settings!$C$13*(INDEX(AR$407:AR$418,$D1985)+INDEX(AR$394:AR$405,$D1985)+AR1940*(1+$E1985))</f>
        <v/>
      </c>
      <c r="AS1985" s="40">
        <f>AS1967*Settings!$C$13*(INDEX(AS$407:AS$418,$D1985)+INDEX(AS$394:AS$405,$D1985)+AS1940*(1+$E1985))</f>
        <v/>
      </c>
      <c r="AT1985" s="40">
        <f>AT1967*Settings!$C$13*(INDEX(AT$407:AT$418,$D1985)+INDEX(AT$394:AT$405,$D1985)+AT1940*(1+$E1985))</f>
        <v/>
      </c>
      <c r="AU1985" s="40">
        <f>AU1967*Settings!$C$13*(INDEX(AU$407:AU$418,$D1985)+INDEX(AU$394:AU$405,$D1985)+AU1940*(1+$E1985))</f>
        <v/>
      </c>
      <c r="AV1985" s="40">
        <f>AV1967*Settings!$C$13*(INDEX(AV$407:AV$418,$D1985)+INDEX(AV$394:AV$405,$D1985)+AV1940*(1+$E1985))</f>
        <v/>
      </c>
      <c r="AW1985" s="40">
        <f>AW1967*Settings!$C$13*(INDEX(AW$407:AW$418,$D1985)+INDEX(AW$394:AW$405,$D1985)+AW1940*(1+$E1985))</f>
        <v/>
      </c>
      <c r="AX1985" s="40">
        <f>AX1967*Settings!$C$13*(INDEX(AX$407:AX$418,$D1985)+INDEX(AX$394:AX$405,$D1985)+AX1940*(1+$E1985))</f>
        <v/>
      </c>
      <c r="AY1985" s="40">
        <f>AY1967*Settings!$C$13*(INDEX(AY$407:AY$418,$D1985)+INDEX(AY$394:AY$405,$D1985)+AY1940*(1+$E1985))</f>
        <v/>
      </c>
    </row>
    <row r="1986" hidden="1" outlineLevel="2">
      <c r="A1986" s="14" t="inlineStr">
        <is>
          <t>rtx</t>
        </is>
      </c>
      <c r="B1986" s="14" t="inlineStr">
        <is>
          <t>bio</t>
        </is>
      </c>
      <c r="C1986" s="14" t="inlineStr">
        <is>
          <t>mch</t>
        </is>
      </c>
      <c r="D1986" s="32">
        <f>INDEX(Inputs!$U$5:$U$132,MATCH($B1986&amp;"|"&amp;$C1986,Inputs!$A$5:$A$132,0))</f>
        <v/>
      </c>
      <c r="E1986" s="32">
        <f>INDEX(Inputs!$V$5:$V$132,MATCH($B1986&amp;"|"&amp;$C1986,Inputs!$A$5:$A$132,0))</f>
        <v/>
      </c>
      <c r="F1986" s="36" t="n"/>
      <c r="G1986" s="36" t="n"/>
      <c r="H1986" s="14">
        <f>INDEX(VarLab,MATCH($A1986,VarKey,0))&amp;INDEX(MemLab,MATCH($C1986&amp;"|"&amp;$B1986,MemKey,0))</f>
        <v/>
      </c>
      <c r="I1986" s="14">
        <f>INDEX(VarUnit,MATCH($A1986,VarKey,0))</f>
        <v/>
      </c>
      <c r="J1986" s="14">
        <f>INDEX(VarSrc,MATCH($A1986,VarKey,0))</f>
        <v/>
      </c>
      <c r="K1986" s="11">
        <f>CodePrefix&amp;$A1986&amp;IF($C1986="","","."&amp;$C1986&amp;"."&amp;$B1986)&amp;INDEX(VarEnd,MATCH($A1986,VarKey,0))&amp;K$5</f>
        <v/>
      </c>
      <c r="L1986" s="39">
        <f>L1968*Settings!$C$13*(INDEX(L$407:L$418,$D1986)+INDEX(L$394:L$405,$D1986)+L1941*(1+$E1986))</f>
        <v/>
      </c>
      <c r="M1986" s="40">
        <f>M1968*Settings!$C$13*(INDEX(M$407:M$418,$D1986)+INDEX(M$394:M$405,$D1986)+M1941*(1+$E1986))</f>
        <v/>
      </c>
      <c r="N1986" s="40">
        <f>N1968*Settings!$C$13*(INDEX(N$407:N$418,$D1986)+INDEX(N$394:N$405,$D1986)+N1941*(1+$E1986))</f>
        <v/>
      </c>
      <c r="O1986" s="40">
        <f>O1968*Settings!$C$13*(INDEX(O$407:O$418,$D1986)+INDEX(O$394:O$405,$D1986)+O1941*(1+$E1986))</f>
        <v/>
      </c>
      <c r="P1986" s="40">
        <f>P1968*Settings!$C$13*(INDEX(P$407:P$418,$D1986)+INDEX(P$394:P$405,$D1986)+P1941*(1+$E1986))</f>
        <v/>
      </c>
      <c r="Q1986" s="40">
        <f>Q1968*Settings!$C$13*(INDEX(Q$407:Q$418,$D1986)+INDEX(Q$394:Q$405,$D1986)+Q1941*(1+$E1986))</f>
        <v/>
      </c>
      <c r="R1986" s="40">
        <f>R1968*Settings!$C$13*(INDEX(R$407:R$418,$D1986)+INDEX(R$394:R$405,$D1986)+R1941*(1+$E1986))</f>
        <v/>
      </c>
      <c r="S1986" s="40">
        <f>S1968*Settings!$C$13*(INDEX(S$407:S$418,$D1986)+INDEX(S$394:S$405,$D1986)+S1941*(1+$E1986))</f>
        <v/>
      </c>
      <c r="T1986" s="40">
        <f>T1968*Settings!$C$13*(INDEX(T$407:T$418,$D1986)+INDEX(T$394:T$405,$D1986)+T1941*(1+$E1986))</f>
        <v/>
      </c>
      <c r="U1986" s="40">
        <f>U1968*Settings!$C$13*(INDEX(U$407:U$418,$D1986)+INDEX(U$394:U$405,$D1986)+U1941*(1+$E1986))</f>
        <v/>
      </c>
      <c r="V1986" s="40">
        <f>V1968*Settings!$C$13*(INDEX(V$407:V$418,$D1986)+INDEX(V$394:V$405,$D1986)+V1941*(1+$E1986))</f>
        <v/>
      </c>
      <c r="W1986" s="40">
        <f>W1968*Settings!$C$13*(INDEX(W$407:W$418,$D1986)+INDEX(W$394:W$405,$D1986)+W1941*(1+$E1986))</f>
        <v/>
      </c>
      <c r="X1986" s="40">
        <f>X1968*Settings!$C$13*(INDEX(X$407:X$418,$D1986)+INDEX(X$394:X$405,$D1986)+X1941*(1+$E1986))</f>
        <v/>
      </c>
      <c r="Y1986" s="40">
        <f>Y1968*Settings!$C$13*(INDEX(Y$407:Y$418,$D1986)+INDEX(Y$394:Y$405,$D1986)+Y1941*(1+$E1986))</f>
        <v/>
      </c>
      <c r="Z1986" s="40">
        <f>Z1968*Settings!$C$13*(INDEX(Z$407:Z$418,$D1986)+INDEX(Z$394:Z$405,$D1986)+Z1941*(1+$E1986))</f>
        <v/>
      </c>
      <c r="AA1986" s="40">
        <f>AA1968*Settings!$C$13*(INDEX(AA$407:AA$418,$D1986)+INDEX(AA$394:AA$405,$D1986)+AA1941*(1+$E1986))</f>
        <v/>
      </c>
      <c r="AB1986" s="40">
        <f>AB1968*Settings!$C$13*(INDEX(AB$407:AB$418,$D1986)+INDEX(AB$394:AB$405,$D1986)+AB1941*(1+$E1986))</f>
        <v/>
      </c>
      <c r="AC1986" s="40">
        <f>AC1968*Settings!$C$13*(INDEX(AC$407:AC$418,$D1986)+INDEX(AC$394:AC$405,$D1986)+AC1941*(1+$E1986))</f>
        <v/>
      </c>
      <c r="AD1986" s="40">
        <f>AD1968*Settings!$C$13*(INDEX(AD$407:AD$418,$D1986)+INDEX(AD$394:AD$405,$D1986)+AD1941*(1+$E1986))</f>
        <v/>
      </c>
      <c r="AF1986" s="11">
        <f>CodePrefix&amp;$A1986&amp;IF($C1986="","","."&amp;$C1986&amp;"."&amp;$B1986)&amp;INDEX(VarEnd,MATCH($A1986,VarKey,0))&amp;AF$5</f>
        <v/>
      </c>
      <c r="AG1986" s="39">
        <f>AG1968*Settings!$C$13*(INDEX(AG$407:AG$418,$D1986)+INDEX(AG$394:AG$405,$D1986)+AG1941*(1+$E1986))</f>
        <v/>
      </c>
      <c r="AH1986" s="40">
        <f>AH1968*Settings!$C$13*(INDEX(AH$407:AH$418,$D1986)+INDEX(AH$394:AH$405,$D1986)+AH1941*(1+$E1986))</f>
        <v/>
      </c>
      <c r="AI1986" s="40">
        <f>AI1968*Settings!$C$13*(INDEX(AI$407:AI$418,$D1986)+INDEX(AI$394:AI$405,$D1986)+AI1941*(1+$E1986))</f>
        <v/>
      </c>
      <c r="AJ1986" s="40">
        <f>AJ1968*Settings!$C$13*(INDEX(AJ$407:AJ$418,$D1986)+INDEX(AJ$394:AJ$405,$D1986)+AJ1941*(1+$E1986))</f>
        <v/>
      </c>
      <c r="AK1986" s="40">
        <f>AK1968*Settings!$C$13*(INDEX(AK$407:AK$418,$D1986)+INDEX(AK$394:AK$405,$D1986)+AK1941*(1+$E1986))</f>
        <v/>
      </c>
      <c r="AL1986" s="40">
        <f>AL1968*Settings!$C$13*(INDEX(AL$407:AL$418,$D1986)+INDEX(AL$394:AL$405,$D1986)+AL1941*(1+$E1986))</f>
        <v/>
      </c>
      <c r="AM1986" s="40">
        <f>AM1968*Settings!$C$13*(INDEX(AM$407:AM$418,$D1986)+INDEX(AM$394:AM$405,$D1986)+AM1941*(1+$E1986))</f>
        <v/>
      </c>
      <c r="AN1986" s="40">
        <f>AN1968*Settings!$C$13*(INDEX(AN$407:AN$418,$D1986)+INDEX(AN$394:AN$405,$D1986)+AN1941*(1+$E1986))</f>
        <v/>
      </c>
      <c r="AO1986" s="40">
        <f>AO1968*Settings!$C$13*(INDEX(AO$407:AO$418,$D1986)+INDEX(AO$394:AO$405,$D1986)+AO1941*(1+$E1986))</f>
        <v/>
      </c>
      <c r="AP1986" s="40">
        <f>AP1968*Settings!$C$13*(INDEX(AP$407:AP$418,$D1986)+INDEX(AP$394:AP$405,$D1986)+AP1941*(1+$E1986))</f>
        <v/>
      </c>
      <c r="AQ1986" s="40">
        <f>AQ1968*Settings!$C$13*(INDEX(AQ$407:AQ$418,$D1986)+INDEX(AQ$394:AQ$405,$D1986)+AQ1941*(1+$E1986))</f>
        <v/>
      </c>
      <c r="AR1986" s="40">
        <f>AR1968*Settings!$C$13*(INDEX(AR$407:AR$418,$D1986)+INDEX(AR$394:AR$405,$D1986)+AR1941*(1+$E1986))</f>
        <v/>
      </c>
      <c r="AS1986" s="40">
        <f>AS1968*Settings!$C$13*(INDEX(AS$407:AS$418,$D1986)+INDEX(AS$394:AS$405,$D1986)+AS1941*(1+$E1986))</f>
        <v/>
      </c>
      <c r="AT1986" s="40">
        <f>AT1968*Settings!$C$13*(INDEX(AT$407:AT$418,$D1986)+INDEX(AT$394:AT$405,$D1986)+AT1941*(1+$E1986))</f>
        <v/>
      </c>
      <c r="AU1986" s="40">
        <f>AU1968*Settings!$C$13*(INDEX(AU$407:AU$418,$D1986)+INDEX(AU$394:AU$405,$D1986)+AU1941*(1+$E1986))</f>
        <v/>
      </c>
      <c r="AV1986" s="40">
        <f>AV1968*Settings!$C$13*(INDEX(AV$407:AV$418,$D1986)+INDEX(AV$394:AV$405,$D1986)+AV1941*(1+$E1986))</f>
        <v/>
      </c>
      <c r="AW1986" s="40">
        <f>AW1968*Settings!$C$13*(INDEX(AW$407:AW$418,$D1986)+INDEX(AW$394:AW$405,$D1986)+AW1941*(1+$E1986))</f>
        <v/>
      </c>
      <c r="AX1986" s="40">
        <f>AX1968*Settings!$C$13*(INDEX(AX$407:AX$418,$D1986)+INDEX(AX$394:AX$405,$D1986)+AX1941*(1+$E1986))</f>
        <v/>
      </c>
      <c r="AY1986" s="40">
        <f>AY1968*Settings!$C$13*(INDEX(AY$407:AY$418,$D1986)+INDEX(AY$394:AY$405,$D1986)+AY1941*(1+$E1986))</f>
        <v/>
      </c>
    </row>
    <row r="1987" hidden="1" outlineLevel="2"/>
    <row r="1988" hidden="1" outlineLevel="2">
      <c r="A1988" s="14" t="inlineStr">
        <is>
          <t>rsub</t>
        </is>
      </c>
      <c r="B1988" s="14" t="inlineStr">
        <is>
          <t>coa</t>
        </is>
      </c>
      <c r="C1988" s="14" t="inlineStr">
        <is>
          <t>mch</t>
        </is>
      </c>
      <c r="D1988" s="32">
        <f>INDEX(Inputs!$U$5:$U$132,MATCH($B1988&amp;"|"&amp;$C1988,Inputs!$A$5:$A$132,0))</f>
        <v/>
      </c>
      <c r="E1988" s="36" t="n"/>
      <c r="F1988" s="36" t="n"/>
      <c r="G1988" s="36" t="n"/>
      <c r="H1988" s="14">
        <f>INDEX(VarLab,MATCH($A1988,VarKey,0))&amp;INDEX(MemLab,MATCH($C1988&amp;"|"&amp;$B1988,MemKey,0))</f>
        <v/>
      </c>
      <c r="I1988" s="14">
        <f>INDEX(VarUnit,MATCH($A1988,VarKey,0))</f>
        <v/>
      </c>
      <c r="J1988" s="14">
        <f>INDEX(VarSrc,MATCH($A1988,VarKey,0))</f>
        <v/>
      </c>
      <c r="K1988" s="11">
        <f>CodePrefix&amp;$A1988&amp;IF($C1988="","","."&amp;$C1988&amp;"."&amp;$B1988)&amp;INDEX(VarEnd,MATCH($A1988,VarKey,0))&amp;K$5</f>
        <v/>
      </c>
      <c r="L1988" s="39">
        <f>L1961*Settings!$C$13*(INDEX(L$420:L$431,$D1988))</f>
        <v/>
      </c>
      <c r="M1988" s="40">
        <f>M1961*Settings!$C$13*(INDEX(M$420:M$431,$D1988))</f>
        <v/>
      </c>
      <c r="N1988" s="40">
        <f>N1961*Settings!$C$13*(INDEX(N$420:N$431,$D1988))</f>
        <v/>
      </c>
      <c r="O1988" s="40">
        <f>O1961*Settings!$C$13*(INDEX(O$420:O$431,$D1988))</f>
        <v/>
      </c>
      <c r="P1988" s="40">
        <f>P1961*Settings!$C$13*(INDEX(P$420:P$431,$D1988))</f>
        <v/>
      </c>
      <c r="Q1988" s="40">
        <f>Q1961*Settings!$C$13*(INDEX(Q$420:Q$431,$D1988))</f>
        <v/>
      </c>
      <c r="R1988" s="40">
        <f>R1961*Settings!$C$13*(INDEX(R$420:R$431,$D1988))</f>
        <v/>
      </c>
      <c r="S1988" s="40">
        <f>S1961*Settings!$C$13*(INDEX(S$420:S$431,$D1988))</f>
        <v/>
      </c>
      <c r="T1988" s="40">
        <f>T1961*Settings!$C$13*(INDEX(T$420:T$431,$D1988))</f>
        <v/>
      </c>
      <c r="U1988" s="40">
        <f>U1961*Settings!$C$13*(INDEX(U$420:U$431,$D1988))</f>
        <v/>
      </c>
      <c r="V1988" s="40">
        <f>V1961*Settings!$C$13*(INDEX(V$420:V$431,$D1988))</f>
        <v/>
      </c>
      <c r="W1988" s="40">
        <f>W1961*Settings!$C$13*(INDEX(W$420:W$431,$D1988))</f>
        <v/>
      </c>
      <c r="X1988" s="40">
        <f>X1961*Settings!$C$13*(INDEX(X$420:X$431,$D1988))</f>
        <v/>
      </c>
      <c r="Y1988" s="40">
        <f>Y1961*Settings!$C$13*(INDEX(Y$420:Y$431,$D1988))</f>
        <v/>
      </c>
      <c r="Z1988" s="40">
        <f>Z1961*Settings!$C$13*(INDEX(Z$420:Z$431,$D1988))</f>
        <v/>
      </c>
      <c r="AA1988" s="40">
        <f>AA1961*Settings!$C$13*(INDEX(AA$420:AA$431,$D1988))</f>
        <v/>
      </c>
      <c r="AB1988" s="40">
        <f>AB1961*Settings!$C$13*(INDEX(AB$420:AB$431,$D1988))</f>
        <v/>
      </c>
      <c r="AC1988" s="40">
        <f>AC1961*Settings!$C$13*(INDEX(AC$420:AC$431,$D1988))</f>
        <v/>
      </c>
      <c r="AD1988" s="40">
        <f>AD1961*Settings!$C$13*(INDEX(AD$420:AD$431,$D1988))</f>
        <v/>
      </c>
      <c r="AF1988" s="11">
        <f>CodePrefix&amp;$A1988&amp;IF($C1988="","","."&amp;$C1988&amp;"."&amp;$B1988)&amp;INDEX(VarEnd,MATCH($A1988,VarKey,0))&amp;AF$5</f>
        <v/>
      </c>
      <c r="AG1988" s="39">
        <f>AG1961*Settings!$C$13*(INDEX(AG$420:AG$431,$D1988))</f>
        <v/>
      </c>
      <c r="AH1988" s="40">
        <f>AH1961*Settings!$C$13*(INDEX(AH$420:AH$431,$D1988))</f>
        <v/>
      </c>
      <c r="AI1988" s="40">
        <f>AI1961*Settings!$C$13*(INDEX(AI$420:AI$431,$D1988))</f>
        <v/>
      </c>
      <c r="AJ1988" s="40">
        <f>AJ1961*Settings!$C$13*(INDEX(AJ$420:AJ$431,$D1988))</f>
        <v/>
      </c>
      <c r="AK1988" s="40">
        <f>AK1961*Settings!$C$13*(INDEX(AK$420:AK$431,$D1988))</f>
        <v/>
      </c>
      <c r="AL1988" s="40">
        <f>AL1961*Settings!$C$13*(INDEX(AL$420:AL$431,$D1988))</f>
        <v/>
      </c>
      <c r="AM1988" s="40">
        <f>AM1961*Settings!$C$13*(INDEX(AM$420:AM$431,$D1988))</f>
        <v/>
      </c>
      <c r="AN1988" s="40">
        <f>AN1961*Settings!$C$13*(INDEX(AN$420:AN$431,$D1988))</f>
        <v/>
      </c>
      <c r="AO1988" s="40">
        <f>AO1961*Settings!$C$13*(INDEX(AO$420:AO$431,$D1988))</f>
        <v/>
      </c>
      <c r="AP1988" s="40">
        <f>AP1961*Settings!$C$13*(INDEX(AP$420:AP$431,$D1988))</f>
        <v/>
      </c>
      <c r="AQ1988" s="40">
        <f>AQ1961*Settings!$C$13*(INDEX(AQ$420:AQ$431,$D1988))</f>
        <v/>
      </c>
      <c r="AR1988" s="40">
        <f>AR1961*Settings!$C$13*(INDEX(AR$420:AR$431,$D1988))</f>
        <v/>
      </c>
      <c r="AS1988" s="40">
        <f>AS1961*Settings!$C$13*(INDEX(AS$420:AS$431,$D1988))</f>
        <v/>
      </c>
      <c r="AT1988" s="40">
        <f>AT1961*Settings!$C$13*(INDEX(AT$420:AT$431,$D1988))</f>
        <v/>
      </c>
      <c r="AU1988" s="40">
        <f>AU1961*Settings!$C$13*(INDEX(AU$420:AU$431,$D1988))</f>
        <v/>
      </c>
      <c r="AV1988" s="40">
        <f>AV1961*Settings!$C$13*(INDEX(AV$420:AV$431,$D1988))</f>
        <v/>
      </c>
      <c r="AW1988" s="40">
        <f>AW1961*Settings!$C$13*(INDEX(AW$420:AW$431,$D1988))</f>
        <v/>
      </c>
      <c r="AX1988" s="40">
        <f>AX1961*Settings!$C$13*(INDEX(AX$420:AX$431,$D1988))</f>
        <v/>
      </c>
      <c r="AY1988" s="40">
        <f>AY1961*Settings!$C$13*(INDEX(AY$420:AY$431,$D1988))</f>
        <v/>
      </c>
    </row>
    <row r="1989" hidden="1" outlineLevel="2">
      <c r="A1989" s="14" t="inlineStr">
        <is>
          <t>rsub</t>
        </is>
      </c>
      <c r="B1989" s="14" t="inlineStr">
        <is>
          <t>nga</t>
        </is>
      </c>
      <c r="C1989" s="14" t="inlineStr">
        <is>
          <t>mch</t>
        </is>
      </c>
      <c r="D1989" s="32">
        <f>INDEX(Inputs!$U$5:$U$132,MATCH($B1989&amp;"|"&amp;$C1989,Inputs!$A$5:$A$132,0))</f>
        <v/>
      </c>
      <c r="E1989" s="36" t="n"/>
      <c r="F1989" s="36" t="n"/>
      <c r="G1989" s="36" t="n"/>
      <c r="H1989" s="14">
        <f>INDEX(VarLab,MATCH($A1989,VarKey,0))&amp;INDEX(MemLab,MATCH($C1989&amp;"|"&amp;$B1989,MemKey,0))</f>
        <v/>
      </c>
      <c r="I1989" s="14">
        <f>INDEX(VarUnit,MATCH($A1989,VarKey,0))</f>
        <v/>
      </c>
      <c r="J1989" s="14">
        <f>INDEX(VarSrc,MATCH($A1989,VarKey,0))</f>
        <v/>
      </c>
      <c r="K1989" s="11">
        <f>CodePrefix&amp;$A1989&amp;IF($C1989="","","."&amp;$C1989&amp;"."&amp;$B1989)&amp;INDEX(VarEnd,MATCH($A1989,VarKey,0))&amp;K$5</f>
        <v/>
      </c>
      <c r="L1989" s="39">
        <f>L1962*Settings!$C$13*(INDEX(L$420:L$431,$D1989))</f>
        <v/>
      </c>
      <c r="M1989" s="40">
        <f>M1962*Settings!$C$13*(INDEX(M$420:M$431,$D1989))</f>
        <v/>
      </c>
      <c r="N1989" s="40">
        <f>N1962*Settings!$C$13*(INDEX(N$420:N$431,$D1989))</f>
        <v/>
      </c>
      <c r="O1989" s="40">
        <f>O1962*Settings!$C$13*(INDEX(O$420:O$431,$D1989))</f>
        <v/>
      </c>
      <c r="P1989" s="40">
        <f>P1962*Settings!$C$13*(INDEX(P$420:P$431,$D1989))</f>
        <v/>
      </c>
      <c r="Q1989" s="40">
        <f>Q1962*Settings!$C$13*(INDEX(Q$420:Q$431,$D1989))</f>
        <v/>
      </c>
      <c r="R1989" s="40">
        <f>R1962*Settings!$C$13*(INDEX(R$420:R$431,$D1989))</f>
        <v/>
      </c>
      <c r="S1989" s="40">
        <f>S1962*Settings!$C$13*(INDEX(S$420:S$431,$D1989))</f>
        <v/>
      </c>
      <c r="T1989" s="40">
        <f>T1962*Settings!$C$13*(INDEX(T$420:T$431,$D1989))</f>
        <v/>
      </c>
      <c r="U1989" s="40">
        <f>U1962*Settings!$C$13*(INDEX(U$420:U$431,$D1989))</f>
        <v/>
      </c>
      <c r="V1989" s="40">
        <f>V1962*Settings!$C$13*(INDEX(V$420:V$431,$D1989))</f>
        <v/>
      </c>
      <c r="W1989" s="40">
        <f>W1962*Settings!$C$13*(INDEX(W$420:W$431,$D1989))</f>
        <v/>
      </c>
      <c r="X1989" s="40">
        <f>X1962*Settings!$C$13*(INDEX(X$420:X$431,$D1989))</f>
        <v/>
      </c>
      <c r="Y1989" s="40">
        <f>Y1962*Settings!$C$13*(INDEX(Y$420:Y$431,$D1989))</f>
        <v/>
      </c>
      <c r="Z1989" s="40">
        <f>Z1962*Settings!$C$13*(INDEX(Z$420:Z$431,$D1989))</f>
        <v/>
      </c>
      <c r="AA1989" s="40">
        <f>AA1962*Settings!$C$13*(INDEX(AA$420:AA$431,$D1989))</f>
        <v/>
      </c>
      <c r="AB1989" s="40">
        <f>AB1962*Settings!$C$13*(INDEX(AB$420:AB$431,$D1989))</f>
        <v/>
      </c>
      <c r="AC1989" s="40">
        <f>AC1962*Settings!$C$13*(INDEX(AC$420:AC$431,$D1989))</f>
        <v/>
      </c>
      <c r="AD1989" s="40">
        <f>AD1962*Settings!$C$13*(INDEX(AD$420:AD$431,$D1989))</f>
        <v/>
      </c>
      <c r="AF1989" s="11">
        <f>CodePrefix&amp;$A1989&amp;IF($C1989="","","."&amp;$C1989&amp;"."&amp;$B1989)&amp;INDEX(VarEnd,MATCH($A1989,VarKey,0))&amp;AF$5</f>
        <v/>
      </c>
      <c r="AG1989" s="39">
        <f>AG1962*Settings!$C$13*(INDEX(AG$420:AG$431,$D1989))</f>
        <v/>
      </c>
      <c r="AH1989" s="40">
        <f>AH1962*Settings!$C$13*(INDEX(AH$420:AH$431,$D1989))</f>
        <v/>
      </c>
      <c r="AI1989" s="40">
        <f>AI1962*Settings!$C$13*(INDEX(AI$420:AI$431,$D1989))</f>
        <v/>
      </c>
      <c r="AJ1989" s="40">
        <f>AJ1962*Settings!$C$13*(INDEX(AJ$420:AJ$431,$D1989))</f>
        <v/>
      </c>
      <c r="AK1989" s="40">
        <f>AK1962*Settings!$C$13*(INDEX(AK$420:AK$431,$D1989))</f>
        <v/>
      </c>
      <c r="AL1989" s="40">
        <f>AL1962*Settings!$C$13*(INDEX(AL$420:AL$431,$D1989))</f>
        <v/>
      </c>
      <c r="AM1989" s="40">
        <f>AM1962*Settings!$C$13*(INDEX(AM$420:AM$431,$D1989))</f>
        <v/>
      </c>
      <c r="AN1989" s="40">
        <f>AN1962*Settings!$C$13*(INDEX(AN$420:AN$431,$D1989))</f>
        <v/>
      </c>
      <c r="AO1989" s="40">
        <f>AO1962*Settings!$C$13*(INDEX(AO$420:AO$431,$D1989))</f>
        <v/>
      </c>
      <c r="AP1989" s="40">
        <f>AP1962*Settings!$C$13*(INDEX(AP$420:AP$431,$D1989))</f>
        <v/>
      </c>
      <c r="AQ1989" s="40">
        <f>AQ1962*Settings!$C$13*(INDEX(AQ$420:AQ$431,$D1989))</f>
        <v/>
      </c>
      <c r="AR1989" s="40">
        <f>AR1962*Settings!$C$13*(INDEX(AR$420:AR$431,$D1989))</f>
        <v/>
      </c>
      <c r="AS1989" s="40">
        <f>AS1962*Settings!$C$13*(INDEX(AS$420:AS$431,$D1989))</f>
        <v/>
      </c>
      <c r="AT1989" s="40">
        <f>AT1962*Settings!$C$13*(INDEX(AT$420:AT$431,$D1989))</f>
        <v/>
      </c>
      <c r="AU1989" s="40">
        <f>AU1962*Settings!$C$13*(INDEX(AU$420:AU$431,$D1989))</f>
        <v/>
      </c>
      <c r="AV1989" s="40">
        <f>AV1962*Settings!$C$13*(INDEX(AV$420:AV$431,$D1989))</f>
        <v/>
      </c>
      <c r="AW1989" s="40">
        <f>AW1962*Settings!$C$13*(INDEX(AW$420:AW$431,$D1989))</f>
        <v/>
      </c>
      <c r="AX1989" s="40">
        <f>AX1962*Settings!$C$13*(INDEX(AX$420:AX$431,$D1989))</f>
        <v/>
      </c>
      <c r="AY1989" s="40">
        <f>AY1962*Settings!$C$13*(INDEX(AY$420:AY$431,$D1989))</f>
        <v/>
      </c>
    </row>
    <row r="1990" hidden="1" outlineLevel="2">
      <c r="A1990" s="14" t="inlineStr">
        <is>
          <t>rsub</t>
        </is>
      </c>
      <c r="B1990" s="14" t="inlineStr">
        <is>
          <t>gso</t>
        </is>
      </c>
      <c r="C1990" s="14" t="inlineStr">
        <is>
          <t>mch</t>
        </is>
      </c>
      <c r="D1990" s="32">
        <f>INDEX(Inputs!$U$5:$U$132,MATCH($B1990&amp;"|"&amp;$C1990,Inputs!$A$5:$A$132,0))</f>
        <v/>
      </c>
      <c r="E1990" s="36" t="n"/>
      <c r="F1990" s="36" t="n"/>
      <c r="G1990" s="36" t="n"/>
      <c r="H1990" s="14">
        <f>INDEX(VarLab,MATCH($A1990,VarKey,0))&amp;INDEX(MemLab,MATCH($C1990&amp;"|"&amp;$B1990,MemKey,0))</f>
        <v/>
      </c>
      <c r="I1990" s="14">
        <f>INDEX(VarUnit,MATCH($A1990,VarKey,0))</f>
        <v/>
      </c>
      <c r="J1990" s="14">
        <f>INDEX(VarSrc,MATCH($A1990,VarKey,0))</f>
        <v/>
      </c>
      <c r="K1990" s="11">
        <f>CodePrefix&amp;$A1990&amp;IF($C1990="","","."&amp;$C1990&amp;"."&amp;$B1990)&amp;INDEX(VarEnd,MATCH($A1990,VarKey,0))&amp;K$5</f>
        <v/>
      </c>
      <c r="L1990" s="39">
        <f>L1963*Settings!$C$13*(INDEX(L$420:L$431,$D1990))</f>
        <v/>
      </c>
      <c r="M1990" s="40">
        <f>M1963*Settings!$C$13*(INDEX(M$420:M$431,$D1990))</f>
        <v/>
      </c>
      <c r="N1990" s="40">
        <f>N1963*Settings!$C$13*(INDEX(N$420:N$431,$D1990))</f>
        <v/>
      </c>
      <c r="O1990" s="40">
        <f>O1963*Settings!$C$13*(INDEX(O$420:O$431,$D1990))</f>
        <v/>
      </c>
      <c r="P1990" s="40">
        <f>P1963*Settings!$C$13*(INDEX(P$420:P$431,$D1990))</f>
        <v/>
      </c>
      <c r="Q1990" s="40">
        <f>Q1963*Settings!$C$13*(INDEX(Q$420:Q$431,$D1990))</f>
        <v/>
      </c>
      <c r="R1990" s="40">
        <f>R1963*Settings!$C$13*(INDEX(R$420:R$431,$D1990))</f>
        <v/>
      </c>
      <c r="S1990" s="40">
        <f>S1963*Settings!$C$13*(INDEX(S$420:S$431,$D1990))</f>
        <v/>
      </c>
      <c r="T1990" s="40">
        <f>T1963*Settings!$C$13*(INDEX(T$420:T$431,$D1990))</f>
        <v/>
      </c>
      <c r="U1990" s="40">
        <f>U1963*Settings!$C$13*(INDEX(U$420:U$431,$D1990))</f>
        <v/>
      </c>
      <c r="V1990" s="40">
        <f>V1963*Settings!$C$13*(INDEX(V$420:V$431,$D1990))</f>
        <v/>
      </c>
      <c r="W1990" s="40">
        <f>W1963*Settings!$C$13*(INDEX(W$420:W$431,$D1990))</f>
        <v/>
      </c>
      <c r="X1990" s="40">
        <f>X1963*Settings!$C$13*(INDEX(X$420:X$431,$D1990))</f>
        <v/>
      </c>
      <c r="Y1990" s="40">
        <f>Y1963*Settings!$C$13*(INDEX(Y$420:Y$431,$D1990))</f>
        <v/>
      </c>
      <c r="Z1990" s="40">
        <f>Z1963*Settings!$C$13*(INDEX(Z$420:Z$431,$D1990))</f>
        <v/>
      </c>
      <c r="AA1990" s="40">
        <f>AA1963*Settings!$C$13*(INDEX(AA$420:AA$431,$D1990))</f>
        <v/>
      </c>
      <c r="AB1990" s="40">
        <f>AB1963*Settings!$C$13*(INDEX(AB$420:AB$431,$D1990))</f>
        <v/>
      </c>
      <c r="AC1990" s="40">
        <f>AC1963*Settings!$C$13*(INDEX(AC$420:AC$431,$D1990))</f>
        <v/>
      </c>
      <c r="AD1990" s="40">
        <f>AD1963*Settings!$C$13*(INDEX(AD$420:AD$431,$D1990))</f>
        <v/>
      </c>
      <c r="AF1990" s="11">
        <f>CodePrefix&amp;$A1990&amp;IF($C1990="","","."&amp;$C1990&amp;"."&amp;$B1990)&amp;INDEX(VarEnd,MATCH($A1990,VarKey,0))&amp;AF$5</f>
        <v/>
      </c>
      <c r="AG1990" s="39">
        <f>AG1963*Settings!$C$13*(INDEX(AG$420:AG$431,$D1990))</f>
        <v/>
      </c>
      <c r="AH1990" s="40">
        <f>AH1963*Settings!$C$13*(INDEX(AH$420:AH$431,$D1990))</f>
        <v/>
      </c>
      <c r="AI1990" s="40">
        <f>AI1963*Settings!$C$13*(INDEX(AI$420:AI$431,$D1990))</f>
        <v/>
      </c>
      <c r="AJ1990" s="40">
        <f>AJ1963*Settings!$C$13*(INDEX(AJ$420:AJ$431,$D1990))</f>
        <v/>
      </c>
      <c r="AK1990" s="40">
        <f>AK1963*Settings!$C$13*(INDEX(AK$420:AK$431,$D1990))</f>
        <v/>
      </c>
      <c r="AL1990" s="40">
        <f>AL1963*Settings!$C$13*(INDEX(AL$420:AL$431,$D1990))</f>
        <v/>
      </c>
      <c r="AM1990" s="40">
        <f>AM1963*Settings!$C$13*(INDEX(AM$420:AM$431,$D1990))</f>
        <v/>
      </c>
      <c r="AN1990" s="40">
        <f>AN1963*Settings!$C$13*(INDEX(AN$420:AN$431,$D1990))</f>
        <v/>
      </c>
      <c r="AO1990" s="40">
        <f>AO1963*Settings!$C$13*(INDEX(AO$420:AO$431,$D1990))</f>
        <v/>
      </c>
      <c r="AP1990" s="40">
        <f>AP1963*Settings!$C$13*(INDEX(AP$420:AP$431,$D1990))</f>
        <v/>
      </c>
      <c r="AQ1990" s="40">
        <f>AQ1963*Settings!$C$13*(INDEX(AQ$420:AQ$431,$D1990))</f>
        <v/>
      </c>
      <c r="AR1990" s="40">
        <f>AR1963*Settings!$C$13*(INDEX(AR$420:AR$431,$D1990))</f>
        <v/>
      </c>
      <c r="AS1990" s="40">
        <f>AS1963*Settings!$C$13*(INDEX(AS$420:AS$431,$D1990))</f>
        <v/>
      </c>
      <c r="AT1990" s="40">
        <f>AT1963*Settings!$C$13*(INDEX(AT$420:AT$431,$D1990))</f>
        <v/>
      </c>
      <c r="AU1990" s="40">
        <f>AU1963*Settings!$C$13*(INDEX(AU$420:AU$431,$D1990))</f>
        <v/>
      </c>
      <c r="AV1990" s="40">
        <f>AV1963*Settings!$C$13*(INDEX(AV$420:AV$431,$D1990))</f>
        <v/>
      </c>
      <c r="AW1990" s="40">
        <f>AW1963*Settings!$C$13*(INDEX(AW$420:AW$431,$D1990))</f>
        <v/>
      </c>
      <c r="AX1990" s="40">
        <f>AX1963*Settings!$C$13*(INDEX(AX$420:AX$431,$D1990))</f>
        <v/>
      </c>
      <c r="AY1990" s="40">
        <f>AY1963*Settings!$C$13*(INDEX(AY$420:AY$431,$D1990))</f>
        <v/>
      </c>
    </row>
    <row r="1991" hidden="1" outlineLevel="2">
      <c r="A1991" s="14" t="inlineStr">
        <is>
          <t>rsub</t>
        </is>
      </c>
      <c r="B1991" s="14" t="inlineStr">
        <is>
          <t>die</t>
        </is>
      </c>
      <c r="C1991" s="14" t="inlineStr">
        <is>
          <t>mch</t>
        </is>
      </c>
      <c r="D1991" s="32">
        <f>INDEX(Inputs!$U$5:$U$132,MATCH($B1991&amp;"|"&amp;$C1991,Inputs!$A$5:$A$132,0))</f>
        <v/>
      </c>
      <c r="E1991" s="36" t="n"/>
      <c r="F1991" s="36" t="n"/>
      <c r="G1991" s="36" t="n"/>
      <c r="H1991" s="14">
        <f>INDEX(VarLab,MATCH($A1991,VarKey,0))&amp;INDEX(MemLab,MATCH($C1991&amp;"|"&amp;$B1991,MemKey,0))</f>
        <v/>
      </c>
      <c r="I1991" s="14">
        <f>INDEX(VarUnit,MATCH($A1991,VarKey,0))</f>
        <v/>
      </c>
      <c r="J1991" s="14">
        <f>INDEX(VarSrc,MATCH($A1991,VarKey,0))</f>
        <v/>
      </c>
      <c r="K1991" s="11">
        <f>CodePrefix&amp;$A1991&amp;IF($C1991="","","."&amp;$C1991&amp;"."&amp;$B1991)&amp;INDEX(VarEnd,MATCH($A1991,VarKey,0))&amp;K$5</f>
        <v/>
      </c>
      <c r="L1991" s="39">
        <f>L1964*Settings!$C$13*(INDEX(L$420:L$431,$D1991))</f>
        <v/>
      </c>
      <c r="M1991" s="40">
        <f>M1964*Settings!$C$13*(INDEX(M$420:M$431,$D1991))</f>
        <v/>
      </c>
      <c r="N1991" s="40">
        <f>N1964*Settings!$C$13*(INDEX(N$420:N$431,$D1991))</f>
        <v/>
      </c>
      <c r="O1991" s="40">
        <f>O1964*Settings!$C$13*(INDEX(O$420:O$431,$D1991))</f>
        <v/>
      </c>
      <c r="P1991" s="40">
        <f>P1964*Settings!$C$13*(INDEX(P$420:P$431,$D1991))</f>
        <v/>
      </c>
      <c r="Q1991" s="40">
        <f>Q1964*Settings!$C$13*(INDEX(Q$420:Q$431,$D1991))</f>
        <v/>
      </c>
      <c r="R1991" s="40">
        <f>R1964*Settings!$C$13*(INDEX(R$420:R$431,$D1991))</f>
        <v/>
      </c>
      <c r="S1991" s="40">
        <f>S1964*Settings!$C$13*(INDEX(S$420:S$431,$D1991))</f>
        <v/>
      </c>
      <c r="T1991" s="40">
        <f>T1964*Settings!$C$13*(INDEX(T$420:T$431,$D1991))</f>
        <v/>
      </c>
      <c r="U1991" s="40">
        <f>U1964*Settings!$C$13*(INDEX(U$420:U$431,$D1991))</f>
        <v/>
      </c>
      <c r="V1991" s="40">
        <f>V1964*Settings!$C$13*(INDEX(V$420:V$431,$D1991))</f>
        <v/>
      </c>
      <c r="W1991" s="40">
        <f>W1964*Settings!$C$13*(INDEX(W$420:W$431,$D1991))</f>
        <v/>
      </c>
      <c r="X1991" s="40">
        <f>X1964*Settings!$C$13*(INDEX(X$420:X$431,$D1991))</f>
        <v/>
      </c>
      <c r="Y1991" s="40">
        <f>Y1964*Settings!$C$13*(INDEX(Y$420:Y$431,$D1991))</f>
        <v/>
      </c>
      <c r="Z1991" s="40">
        <f>Z1964*Settings!$C$13*(INDEX(Z$420:Z$431,$D1991))</f>
        <v/>
      </c>
      <c r="AA1991" s="40">
        <f>AA1964*Settings!$C$13*(INDEX(AA$420:AA$431,$D1991))</f>
        <v/>
      </c>
      <c r="AB1991" s="40">
        <f>AB1964*Settings!$C$13*(INDEX(AB$420:AB$431,$D1991))</f>
        <v/>
      </c>
      <c r="AC1991" s="40">
        <f>AC1964*Settings!$C$13*(INDEX(AC$420:AC$431,$D1991))</f>
        <v/>
      </c>
      <c r="AD1991" s="40">
        <f>AD1964*Settings!$C$13*(INDEX(AD$420:AD$431,$D1991))</f>
        <v/>
      </c>
      <c r="AF1991" s="11">
        <f>CodePrefix&amp;$A1991&amp;IF($C1991="","","."&amp;$C1991&amp;"."&amp;$B1991)&amp;INDEX(VarEnd,MATCH($A1991,VarKey,0))&amp;AF$5</f>
        <v/>
      </c>
      <c r="AG1991" s="39">
        <f>AG1964*Settings!$C$13*(INDEX(AG$420:AG$431,$D1991))</f>
        <v/>
      </c>
      <c r="AH1991" s="40">
        <f>AH1964*Settings!$C$13*(INDEX(AH$420:AH$431,$D1991))</f>
        <v/>
      </c>
      <c r="AI1991" s="40">
        <f>AI1964*Settings!$C$13*(INDEX(AI$420:AI$431,$D1991))</f>
        <v/>
      </c>
      <c r="AJ1991" s="40">
        <f>AJ1964*Settings!$C$13*(INDEX(AJ$420:AJ$431,$D1991))</f>
        <v/>
      </c>
      <c r="AK1991" s="40">
        <f>AK1964*Settings!$C$13*(INDEX(AK$420:AK$431,$D1991))</f>
        <v/>
      </c>
      <c r="AL1991" s="40">
        <f>AL1964*Settings!$C$13*(INDEX(AL$420:AL$431,$D1991))</f>
        <v/>
      </c>
      <c r="AM1991" s="40">
        <f>AM1964*Settings!$C$13*(INDEX(AM$420:AM$431,$D1991))</f>
        <v/>
      </c>
      <c r="AN1991" s="40">
        <f>AN1964*Settings!$C$13*(INDEX(AN$420:AN$431,$D1991))</f>
        <v/>
      </c>
      <c r="AO1991" s="40">
        <f>AO1964*Settings!$C$13*(INDEX(AO$420:AO$431,$D1991))</f>
        <v/>
      </c>
      <c r="AP1991" s="40">
        <f>AP1964*Settings!$C$13*(INDEX(AP$420:AP$431,$D1991))</f>
        <v/>
      </c>
      <c r="AQ1991" s="40">
        <f>AQ1964*Settings!$C$13*(INDEX(AQ$420:AQ$431,$D1991))</f>
        <v/>
      </c>
      <c r="AR1991" s="40">
        <f>AR1964*Settings!$C$13*(INDEX(AR$420:AR$431,$D1991))</f>
        <v/>
      </c>
      <c r="AS1991" s="40">
        <f>AS1964*Settings!$C$13*(INDEX(AS$420:AS$431,$D1991))</f>
        <v/>
      </c>
      <c r="AT1991" s="40">
        <f>AT1964*Settings!$C$13*(INDEX(AT$420:AT$431,$D1991))</f>
        <v/>
      </c>
      <c r="AU1991" s="40">
        <f>AU1964*Settings!$C$13*(INDEX(AU$420:AU$431,$D1991))</f>
        <v/>
      </c>
      <c r="AV1991" s="40">
        <f>AV1964*Settings!$C$13*(INDEX(AV$420:AV$431,$D1991))</f>
        <v/>
      </c>
      <c r="AW1991" s="40">
        <f>AW1964*Settings!$C$13*(INDEX(AW$420:AW$431,$D1991))</f>
        <v/>
      </c>
      <c r="AX1991" s="40">
        <f>AX1964*Settings!$C$13*(INDEX(AX$420:AX$431,$D1991))</f>
        <v/>
      </c>
      <c r="AY1991" s="40">
        <f>AY1964*Settings!$C$13*(INDEX(AY$420:AY$431,$D1991))</f>
        <v/>
      </c>
    </row>
    <row r="1992" hidden="1" outlineLevel="2">
      <c r="A1992" s="14" t="inlineStr">
        <is>
          <t>rsub</t>
        </is>
      </c>
      <c r="B1992" s="14" t="inlineStr">
        <is>
          <t>lpg</t>
        </is>
      </c>
      <c r="C1992" s="14" t="inlineStr">
        <is>
          <t>mch</t>
        </is>
      </c>
      <c r="D1992" s="32">
        <f>INDEX(Inputs!$U$5:$U$132,MATCH($B1992&amp;"|"&amp;$C1992,Inputs!$A$5:$A$132,0))</f>
        <v/>
      </c>
      <c r="E1992" s="36" t="n"/>
      <c r="F1992" s="36" t="n"/>
      <c r="G1992" s="36" t="n"/>
      <c r="H1992" s="14">
        <f>INDEX(VarLab,MATCH($A1992,VarKey,0))&amp;INDEX(MemLab,MATCH($C1992&amp;"|"&amp;$B1992,MemKey,0))</f>
        <v/>
      </c>
      <c r="I1992" s="14">
        <f>INDEX(VarUnit,MATCH($A1992,VarKey,0))</f>
        <v/>
      </c>
      <c r="J1992" s="14">
        <f>INDEX(VarSrc,MATCH($A1992,VarKey,0))</f>
        <v/>
      </c>
      <c r="K1992" s="11">
        <f>CodePrefix&amp;$A1992&amp;IF($C1992="","","."&amp;$C1992&amp;"."&amp;$B1992)&amp;INDEX(VarEnd,MATCH($A1992,VarKey,0))&amp;K$5</f>
        <v/>
      </c>
      <c r="L1992" s="39">
        <f>L1965*Settings!$C$13*(INDEX(L$420:L$431,$D1992))</f>
        <v/>
      </c>
      <c r="M1992" s="40">
        <f>M1965*Settings!$C$13*(INDEX(M$420:M$431,$D1992))</f>
        <v/>
      </c>
      <c r="N1992" s="40">
        <f>N1965*Settings!$C$13*(INDEX(N$420:N$431,$D1992))</f>
        <v/>
      </c>
      <c r="O1992" s="40">
        <f>O1965*Settings!$C$13*(INDEX(O$420:O$431,$D1992))</f>
        <v/>
      </c>
      <c r="P1992" s="40">
        <f>P1965*Settings!$C$13*(INDEX(P$420:P$431,$D1992))</f>
        <v/>
      </c>
      <c r="Q1992" s="40">
        <f>Q1965*Settings!$C$13*(INDEX(Q$420:Q$431,$D1992))</f>
        <v/>
      </c>
      <c r="R1992" s="40">
        <f>R1965*Settings!$C$13*(INDEX(R$420:R$431,$D1992))</f>
        <v/>
      </c>
      <c r="S1992" s="40">
        <f>S1965*Settings!$C$13*(INDEX(S$420:S$431,$D1992))</f>
        <v/>
      </c>
      <c r="T1992" s="40">
        <f>T1965*Settings!$C$13*(INDEX(T$420:T$431,$D1992))</f>
        <v/>
      </c>
      <c r="U1992" s="40">
        <f>U1965*Settings!$C$13*(INDEX(U$420:U$431,$D1992))</f>
        <v/>
      </c>
      <c r="V1992" s="40">
        <f>V1965*Settings!$C$13*(INDEX(V$420:V$431,$D1992))</f>
        <v/>
      </c>
      <c r="W1992" s="40">
        <f>W1965*Settings!$C$13*(INDEX(W$420:W$431,$D1992))</f>
        <v/>
      </c>
      <c r="X1992" s="40">
        <f>X1965*Settings!$C$13*(INDEX(X$420:X$431,$D1992))</f>
        <v/>
      </c>
      <c r="Y1992" s="40">
        <f>Y1965*Settings!$C$13*(INDEX(Y$420:Y$431,$D1992))</f>
        <v/>
      </c>
      <c r="Z1992" s="40">
        <f>Z1965*Settings!$C$13*(INDEX(Z$420:Z$431,$D1992))</f>
        <v/>
      </c>
      <c r="AA1992" s="40">
        <f>AA1965*Settings!$C$13*(INDEX(AA$420:AA$431,$D1992))</f>
        <v/>
      </c>
      <c r="AB1992" s="40">
        <f>AB1965*Settings!$C$13*(INDEX(AB$420:AB$431,$D1992))</f>
        <v/>
      </c>
      <c r="AC1992" s="40">
        <f>AC1965*Settings!$C$13*(INDEX(AC$420:AC$431,$D1992))</f>
        <v/>
      </c>
      <c r="AD1992" s="40">
        <f>AD1965*Settings!$C$13*(INDEX(AD$420:AD$431,$D1992))</f>
        <v/>
      </c>
      <c r="AF1992" s="11">
        <f>CodePrefix&amp;$A1992&amp;IF($C1992="","","."&amp;$C1992&amp;"."&amp;$B1992)&amp;INDEX(VarEnd,MATCH($A1992,VarKey,0))&amp;AF$5</f>
        <v/>
      </c>
      <c r="AG1992" s="39">
        <f>AG1965*Settings!$C$13*(INDEX(AG$420:AG$431,$D1992))</f>
        <v/>
      </c>
      <c r="AH1992" s="40">
        <f>AH1965*Settings!$C$13*(INDEX(AH$420:AH$431,$D1992))</f>
        <v/>
      </c>
      <c r="AI1992" s="40">
        <f>AI1965*Settings!$C$13*(INDEX(AI$420:AI$431,$D1992))</f>
        <v/>
      </c>
      <c r="AJ1992" s="40">
        <f>AJ1965*Settings!$C$13*(INDEX(AJ$420:AJ$431,$D1992))</f>
        <v/>
      </c>
      <c r="AK1992" s="40">
        <f>AK1965*Settings!$C$13*(INDEX(AK$420:AK$431,$D1992))</f>
        <v/>
      </c>
      <c r="AL1992" s="40">
        <f>AL1965*Settings!$C$13*(INDEX(AL$420:AL$431,$D1992))</f>
        <v/>
      </c>
      <c r="AM1992" s="40">
        <f>AM1965*Settings!$C$13*(INDEX(AM$420:AM$431,$D1992))</f>
        <v/>
      </c>
      <c r="AN1992" s="40">
        <f>AN1965*Settings!$C$13*(INDEX(AN$420:AN$431,$D1992))</f>
        <v/>
      </c>
      <c r="AO1992" s="40">
        <f>AO1965*Settings!$C$13*(INDEX(AO$420:AO$431,$D1992))</f>
        <v/>
      </c>
      <c r="AP1992" s="40">
        <f>AP1965*Settings!$C$13*(INDEX(AP$420:AP$431,$D1992))</f>
        <v/>
      </c>
      <c r="AQ1992" s="40">
        <f>AQ1965*Settings!$C$13*(INDEX(AQ$420:AQ$431,$D1992))</f>
        <v/>
      </c>
      <c r="AR1992" s="40">
        <f>AR1965*Settings!$C$13*(INDEX(AR$420:AR$431,$D1992))</f>
        <v/>
      </c>
      <c r="AS1992" s="40">
        <f>AS1965*Settings!$C$13*(INDEX(AS$420:AS$431,$D1992))</f>
        <v/>
      </c>
      <c r="AT1992" s="40">
        <f>AT1965*Settings!$C$13*(INDEX(AT$420:AT$431,$D1992))</f>
        <v/>
      </c>
      <c r="AU1992" s="40">
        <f>AU1965*Settings!$C$13*(INDEX(AU$420:AU$431,$D1992))</f>
        <v/>
      </c>
      <c r="AV1992" s="40">
        <f>AV1965*Settings!$C$13*(INDEX(AV$420:AV$431,$D1992))</f>
        <v/>
      </c>
      <c r="AW1992" s="40">
        <f>AW1965*Settings!$C$13*(INDEX(AW$420:AW$431,$D1992))</f>
        <v/>
      </c>
      <c r="AX1992" s="40">
        <f>AX1965*Settings!$C$13*(INDEX(AX$420:AX$431,$D1992))</f>
        <v/>
      </c>
      <c r="AY1992" s="40">
        <f>AY1965*Settings!$C$13*(INDEX(AY$420:AY$431,$D1992))</f>
        <v/>
      </c>
    </row>
    <row r="1993" hidden="1" outlineLevel="2">
      <c r="A1993" s="14" t="inlineStr">
        <is>
          <t>rsub</t>
        </is>
      </c>
      <c r="B1993" s="14" t="inlineStr">
        <is>
          <t>ker</t>
        </is>
      </c>
      <c r="C1993" s="14" t="inlineStr">
        <is>
          <t>mch</t>
        </is>
      </c>
      <c r="D1993" s="32">
        <f>INDEX(Inputs!$U$5:$U$132,MATCH($B1993&amp;"|"&amp;$C1993,Inputs!$A$5:$A$132,0))</f>
        <v/>
      </c>
      <c r="E1993" s="36" t="n"/>
      <c r="F1993" s="36" t="n"/>
      <c r="G1993" s="36" t="n"/>
      <c r="H1993" s="14">
        <f>INDEX(VarLab,MATCH($A1993,VarKey,0))&amp;INDEX(MemLab,MATCH($C1993&amp;"|"&amp;$B1993,MemKey,0))</f>
        <v/>
      </c>
      <c r="I1993" s="14">
        <f>INDEX(VarUnit,MATCH($A1993,VarKey,0))</f>
        <v/>
      </c>
      <c r="J1993" s="14">
        <f>INDEX(VarSrc,MATCH($A1993,VarKey,0))</f>
        <v/>
      </c>
      <c r="K1993" s="11">
        <f>CodePrefix&amp;$A1993&amp;IF($C1993="","","."&amp;$C1993&amp;"."&amp;$B1993)&amp;INDEX(VarEnd,MATCH($A1993,VarKey,0))&amp;K$5</f>
        <v/>
      </c>
      <c r="L1993" s="39">
        <f>L1966*Settings!$C$13*(INDEX(L$420:L$431,$D1993))</f>
        <v/>
      </c>
      <c r="M1993" s="40">
        <f>M1966*Settings!$C$13*(INDEX(M$420:M$431,$D1993))</f>
        <v/>
      </c>
      <c r="N1993" s="40">
        <f>N1966*Settings!$C$13*(INDEX(N$420:N$431,$D1993))</f>
        <v/>
      </c>
      <c r="O1993" s="40">
        <f>O1966*Settings!$C$13*(INDEX(O$420:O$431,$D1993))</f>
        <v/>
      </c>
      <c r="P1993" s="40">
        <f>P1966*Settings!$C$13*(INDEX(P$420:P$431,$D1993))</f>
        <v/>
      </c>
      <c r="Q1993" s="40">
        <f>Q1966*Settings!$C$13*(INDEX(Q$420:Q$431,$D1993))</f>
        <v/>
      </c>
      <c r="R1993" s="40">
        <f>R1966*Settings!$C$13*(INDEX(R$420:R$431,$D1993))</f>
        <v/>
      </c>
      <c r="S1993" s="40">
        <f>S1966*Settings!$C$13*(INDEX(S$420:S$431,$D1993))</f>
        <v/>
      </c>
      <c r="T1993" s="40">
        <f>T1966*Settings!$C$13*(INDEX(T$420:T$431,$D1993))</f>
        <v/>
      </c>
      <c r="U1993" s="40">
        <f>U1966*Settings!$C$13*(INDEX(U$420:U$431,$D1993))</f>
        <v/>
      </c>
      <c r="V1993" s="40">
        <f>V1966*Settings!$C$13*(INDEX(V$420:V$431,$D1993))</f>
        <v/>
      </c>
      <c r="W1993" s="40">
        <f>W1966*Settings!$C$13*(INDEX(W$420:W$431,$D1993))</f>
        <v/>
      </c>
      <c r="X1993" s="40">
        <f>X1966*Settings!$C$13*(INDEX(X$420:X$431,$D1993))</f>
        <v/>
      </c>
      <c r="Y1993" s="40">
        <f>Y1966*Settings!$C$13*(INDEX(Y$420:Y$431,$D1993))</f>
        <v/>
      </c>
      <c r="Z1993" s="40">
        <f>Z1966*Settings!$C$13*(INDEX(Z$420:Z$431,$D1993))</f>
        <v/>
      </c>
      <c r="AA1993" s="40">
        <f>AA1966*Settings!$C$13*(INDEX(AA$420:AA$431,$D1993))</f>
        <v/>
      </c>
      <c r="AB1993" s="40">
        <f>AB1966*Settings!$C$13*(INDEX(AB$420:AB$431,$D1993))</f>
        <v/>
      </c>
      <c r="AC1993" s="40">
        <f>AC1966*Settings!$C$13*(INDEX(AC$420:AC$431,$D1993))</f>
        <v/>
      </c>
      <c r="AD1993" s="40">
        <f>AD1966*Settings!$C$13*(INDEX(AD$420:AD$431,$D1993))</f>
        <v/>
      </c>
      <c r="AF1993" s="11">
        <f>CodePrefix&amp;$A1993&amp;IF($C1993="","","."&amp;$C1993&amp;"."&amp;$B1993)&amp;INDEX(VarEnd,MATCH($A1993,VarKey,0))&amp;AF$5</f>
        <v/>
      </c>
      <c r="AG1993" s="39">
        <f>AG1966*Settings!$C$13*(INDEX(AG$420:AG$431,$D1993))</f>
        <v/>
      </c>
      <c r="AH1993" s="40">
        <f>AH1966*Settings!$C$13*(INDEX(AH$420:AH$431,$D1993))</f>
        <v/>
      </c>
      <c r="AI1993" s="40">
        <f>AI1966*Settings!$C$13*(INDEX(AI$420:AI$431,$D1993))</f>
        <v/>
      </c>
      <c r="AJ1993" s="40">
        <f>AJ1966*Settings!$C$13*(INDEX(AJ$420:AJ$431,$D1993))</f>
        <v/>
      </c>
      <c r="AK1993" s="40">
        <f>AK1966*Settings!$C$13*(INDEX(AK$420:AK$431,$D1993))</f>
        <v/>
      </c>
      <c r="AL1993" s="40">
        <f>AL1966*Settings!$C$13*(INDEX(AL$420:AL$431,$D1993))</f>
        <v/>
      </c>
      <c r="AM1993" s="40">
        <f>AM1966*Settings!$C$13*(INDEX(AM$420:AM$431,$D1993))</f>
        <v/>
      </c>
      <c r="AN1993" s="40">
        <f>AN1966*Settings!$C$13*(INDEX(AN$420:AN$431,$D1993))</f>
        <v/>
      </c>
      <c r="AO1993" s="40">
        <f>AO1966*Settings!$C$13*(INDEX(AO$420:AO$431,$D1993))</f>
        <v/>
      </c>
      <c r="AP1993" s="40">
        <f>AP1966*Settings!$C$13*(INDEX(AP$420:AP$431,$D1993))</f>
        <v/>
      </c>
      <c r="AQ1993" s="40">
        <f>AQ1966*Settings!$C$13*(INDEX(AQ$420:AQ$431,$D1993))</f>
        <v/>
      </c>
      <c r="AR1993" s="40">
        <f>AR1966*Settings!$C$13*(INDEX(AR$420:AR$431,$D1993))</f>
        <v/>
      </c>
      <c r="AS1993" s="40">
        <f>AS1966*Settings!$C$13*(INDEX(AS$420:AS$431,$D1993))</f>
        <v/>
      </c>
      <c r="AT1993" s="40">
        <f>AT1966*Settings!$C$13*(INDEX(AT$420:AT$431,$D1993))</f>
        <v/>
      </c>
      <c r="AU1993" s="40">
        <f>AU1966*Settings!$C$13*(INDEX(AU$420:AU$431,$D1993))</f>
        <v/>
      </c>
      <c r="AV1993" s="40">
        <f>AV1966*Settings!$C$13*(INDEX(AV$420:AV$431,$D1993))</f>
        <v/>
      </c>
      <c r="AW1993" s="40">
        <f>AW1966*Settings!$C$13*(INDEX(AW$420:AW$431,$D1993))</f>
        <v/>
      </c>
      <c r="AX1993" s="40">
        <f>AX1966*Settings!$C$13*(INDEX(AX$420:AX$431,$D1993))</f>
        <v/>
      </c>
      <c r="AY1993" s="40">
        <f>AY1966*Settings!$C$13*(INDEX(AY$420:AY$431,$D1993))</f>
        <v/>
      </c>
    </row>
    <row r="1994" hidden="1" outlineLevel="2">
      <c r="A1994" s="14" t="inlineStr">
        <is>
          <t>rsub</t>
        </is>
      </c>
      <c r="B1994" s="14" t="inlineStr">
        <is>
          <t>oop</t>
        </is>
      </c>
      <c r="C1994" s="14" t="inlineStr">
        <is>
          <t>mch</t>
        </is>
      </c>
      <c r="D1994" s="32">
        <f>INDEX(Inputs!$U$5:$U$132,MATCH($B1994&amp;"|"&amp;$C1994,Inputs!$A$5:$A$132,0))</f>
        <v/>
      </c>
      <c r="E1994" s="36" t="n"/>
      <c r="F1994" s="36" t="n"/>
      <c r="G1994" s="36" t="n"/>
      <c r="H1994" s="14">
        <f>INDEX(VarLab,MATCH($A1994,VarKey,0))&amp;INDEX(MemLab,MATCH($C1994&amp;"|"&amp;$B1994,MemKey,0))</f>
        <v/>
      </c>
      <c r="I1994" s="14">
        <f>INDEX(VarUnit,MATCH($A1994,VarKey,0))</f>
        <v/>
      </c>
      <c r="J1994" s="14">
        <f>INDEX(VarSrc,MATCH($A1994,VarKey,0))</f>
        <v/>
      </c>
      <c r="K1994" s="11">
        <f>CodePrefix&amp;$A1994&amp;IF($C1994="","","."&amp;$C1994&amp;"."&amp;$B1994)&amp;INDEX(VarEnd,MATCH($A1994,VarKey,0))&amp;K$5</f>
        <v/>
      </c>
      <c r="L1994" s="39">
        <f>L1967*Settings!$C$13*(INDEX(L$420:L$431,$D1994))</f>
        <v/>
      </c>
      <c r="M1994" s="40">
        <f>M1967*Settings!$C$13*(INDEX(M$420:M$431,$D1994))</f>
        <v/>
      </c>
      <c r="N1994" s="40">
        <f>N1967*Settings!$C$13*(INDEX(N$420:N$431,$D1994))</f>
        <v/>
      </c>
      <c r="O1994" s="40">
        <f>O1967*Settings!$C$13*(INDEX(O$420:O$431,$D1994))</f>
        <v/>
      </c>
      <c r="P1994" s="40">
        <f>P1967*Settings!$C$13*(INDEX(P$420:P$431,$D1994))</f>
        <v/>
      </c>
      <c r="Q1994" s="40">
        <f>Q1967*Settings!$C$13*(INDEX(Q$420:Q$431,$D1994))</f>
        <v/>
      </c>
      <c r="R1994" s="40">
        <f>R1967*Settings!$C$13*(INDEX(R$420:R$431,$D1994))</f>
        <v/>
      </c>
      <c r="S1994" s="40">
        <f>S1967*Settings!$C$13*(INDEX(S$420:S$431,$D1994))</f>
        <v/>
      </c>
      <c r="T1994" s="40">
        <f>T1967*Settings!$C$13*(INDEX(T$420:T$431,$D1994))</f>
        <v/>
      </c>
      <c r="U1994" s="40">
        <f>U1967*Settings!$C$13*(INDEX(U$420:U$431,$D1994))</f>
        <v/>
      </c>
      <c r="V1994" s="40">
        <f>V1967*Settings!$C$13*(INDEX(V$420:V$431,$D1994))</f>
        <v/>
      </c>
      <c r="W1994" s="40">
        <f>W1967*Settings!$C$13*(INDEX(W$420:W$431,$D1994))</f>
        <v/>
      </c>
      <c r="X1994" s="40">
        <f>X1967*Settings!$C$13*(INDEX(X$420:X$431,$D1994))</f>
        <v/>
      </c>
      <c r="Y1994" s="40">
        <f>Y1967*Settings!$C$13*(INDEX(Y$420:Y$431,$D1994))</f>
        <v/>
      </c>
      <c r="Z1994" s="40">
        <f>Z1967*Settings!$C$13*(INDEX(Z$420:Z$431,$D1994))</f>
        <v/>
      </c>
      <c r="AA1994" s="40">
        <f>AA1967*Settings!$C$13*(INDEX(AA$420:AA$431,$D1994))</f>
        <v/>
      </c>
      <c r="AB1994" s="40">
        <f>AB1967*Settings!$C$13*(INDEX(AB$420:AB$431,$D1994))</f>
        <v/>
      </c>
      <c r="AC1994" s="40">
        <f>AC1967*Settings!$C$13*(INDEX(AC$420:AC$431,$D1994))</f>
        <v/>
      </c>
      <c r="AD1994" s="40">
        <f>AD1967*Settings!$C$13*(INDEX(AD$420:AD$431,$D1994))</f>
        <v/>
      </c>
      <c r="AF1994" s="11">
        <f>CodePrefix&amp;$A1994&amp;IF($C1994="","","."&amp;$C1994&amp;"."&amp;$B1994)&amp;INDEX(VarEnd,MATCH($A1994,VarKey,0))&amp;AF$5</f>
        <v/>
      </c>
      <c r="AG1994" s="39">
        <f>AG1967*Settings!$C$13*(INDEX(AG$420:AG$431,$D1994))</f>
        <v/>
      </c>
      <c r="AH1994" s="40">
        <f>AH1967*Settings!$C$13*(INDEX(AH$420:AH$431,$D1994))</f>
        <v/>
      </c>
      <c r="AI1994" s="40">
        <f>AI1967*Settings!$C$13*(INDEX(AI$420:AI$431,$D1994))</f>
        <v/>
      </c>
      <c r="AJ1994" s="40">
        <f>AJ1967*Settings!$C$13*(INDEX(AJ$420:AJ$431,$D1994))</f>
        <v/>
      </c>
      <c r="AK1994" s="40">
        <f>AK1967*Settings!$C$13*(INDEX(AK$420:AK$431,$D1994))</f>
        <v/>
      </c>
      <c r="AL1994" s="40">
        <f>AL1967*Settings!$C$13*(INDEX(AL$420:AL$431,$D1994))</f>
        <v/>
      </c>
      <c r="AM1994" s="40">
        <f>AM1967*Settings!$C$13*(INDEX(AM$420:AM$431,$D1994))</f>
        <v/>
      </c>
      <c r="AN1994" s="40">
        <f>AN1967*Settings!$C$13*(INDEX(AN$420:AN$431,$D1994))</f>
        <v/>
      </c>
      <c r="AO1994" s="40">
        <f>AO1967*Settings!$C$13*(INDEX(AO$420:AO$431,$D1994))</f>
        <v/>
      </c>
      <c r="AP1994" s="40">
        <f>AP1967*Settings!$C$13*(INDEX(AP$420:AP$431,$D1994))</f>
        <v/>
      </c>
      <c r="AQ1994" s="40">
        <f>AQ1967*Settings!$C$13*(INDEX(AQ$420:AQ$431,$D1994))</f>
        <v/>
      </c>
      <c r="AR1994" s="40">
        <f>AR1967*Settings!$C$13*(INDEX(AR$420:AR$431,$D1994))</f>
        <v/>
      </c>
      <c r="AS1994" s="40">
        <f>AS1967*Settings!$C$13*(INDEX(AS$420:AS$431,$D1994))</f>
        <v/>
      </c>
      <c r="AT1994" s="40">
        <f>AT1967*Settings!$C$13*(INDEX(AT$420:AT$431,$D1994))</f>
        <v/>
      </c>
      <c r="AU1994" s="40">
        <f>AU1967*Settings!$C$13*(INDEX(AU$420:AU$431,$D1994))</f>
        <v/>
      </c>
      <c r="AV1994" s="40">
        <f>AV1967*Settings!$C$13*(INDEX(AV$420:AV$431,$D1994))</f>
        <v/>
      </c>
      <c r="AW1994" s="40">
        <f>AW1967*Settings!$C$13*(INDEX(AW$420:AW$431,$D1994))</f>
        <v/>
      </c>
      <c r="AX1994" s="40">
        <f>AX1967*Settings!$C$13*(INDEX(AX$420:AX$431,$D1994))</f>
        <v/>
      </c>
      <c r="AY1994" s="40">
        <f>AY1967*Settings!$C$13*(INDEX(AY$420:AY$431,$D1994))</f>
        <v/>
      </c>
    </row>
    <row r="1995" hidden="1" outlineLevel="2">
      <c r="A1995" s="14" t="inlineStr">
        <is>
          <t>rsub</t>
        </is>
      </c>
      <c r="B1995" s="14" t="inlineStr">
        <is>
          <t>bio</t>
        </is>
      </c>
      <c r="C1995" s="14" t="inlineStr">
        <is>
          <t>mch</t>
        </is>
      </c>
      <c r="D1995" s="32">
        <f>INDEX(Inputs!$U$5:$U$132,MATCH($B1995&amp;"|"&amp;$C1995,Inputs!$A$5:$A$132,0))</f>
        <v/>
      </c>
      <c r="E1995" s="36" t="n"/>
      <c r="F1995" s="36" t="n"/>
      <c r="G1995" s="36" t="n"/>
      <c r="H1995" s="14">
        <f>INDEX(VarLab,MATCH($A1995,VarKey,0))&amp;INDEX(MemLab,MATCH($C1995&amp;"|"&amp;$B1995,MemKey,0))</f>
        <v/>
      </c>
      <c r="I1995" s="14">
        <f>INDEX(VarUnit,MATCH($A1995,VarKey,0))</f>
        <v/>
      </c>
      <c r="J1995" s="14">
        <f>INDEX(VarSrc,MATCH($A1995,VarKey,0))</f>
        <v/>
      </c>
      <c r="K1995" s="11">
        <f>CodePrefix&amp;$A1995&amp;IF($C1995="","","."&amp;$C1995&amp;"."&amp;$B1995)&amp;INDEX(VarEnd,MATCH($A1995,VarKey,0))&amp;K$5</f>
        <v/>
      </c>
      <c r="L1995" s="39">
        <f>L1968*Settings!$C$13*(INDEX(L$420:L$431,$D1995))</f>
        <v/>
      </c>
      <c r="M1995" s="40">
        <f>M1968*Settings!$C$13*(INDEX(M$420:M$431,$D1995))</f>
        <v/>
      </c>
      <c r="N1995" s="40">
        <f>N1968*Settings!$C$13*(INDEX(N$420:N$431,$D1995))</f>
        <v/>
      </c>
      <c r="O1995" s="40">
        <f>O1968*Settings!$C$13*(INDEX(O$420:O$431,$D1995))</f>
        <v/>
      </c>
      <c r="P1995" s="40">
        <f>P1968*Settings!$C$13*(INDEX(P$420:P$431,$D1995))</f>
        <v/>
      </c>
      <c r="Q1995" s="40">
        <f>Q1968*Settings!$C$13*(INDEX(Q$420:Q$431,$D1995))</f>
        <v/>
      </c>
      <c r="R1995" s="40">
        <f>R1968*Settings!$C$13*(INDEX(R$420:R$431,$D1995))</f>
        <v/>
      </c>
      <c r="S1995" s="40">
        <f>S1968*Settings!$C$13*(INDEX(S$420:S$431,$D1995))</f>
        <v/>
      </c>
      <c r="T1995" s="40">
        <f>T1968*Settings!$C$13*(INDEX(T$420:T$431,$D1995))</f>
        <v/>
      </c>
      <c r="U1995" s="40">
        <f>U1968*Settings!$C$13*(INDEX(U$420:U$431,$D1995))</f>
        <v/>
      </c>
      <c r="V1995" s="40">
        <f>V1968*Settings!$C$13*(INDEX(V$420:V$431,$D1995))</f>
        <v/>
      </c>
      <c r="W1995" s="40">
        <f>W1968*Settings!$C$13*(INDEX(W$420:W$431,$D1995))</f>
        <v/>
      </c>
      <c r="X1995" s="40">
        <f>X1968*Settings!$C$13*(INDEX(X$420:X$431,$D1995))</f>
        <v/>
      </c>
      <c r="Y1995" s="40">
        <f>Y1968*Settings!$C$13*(INDEX(Y$420:Y$431,$D1995))</f>
        <v/>
      </c>
      <c r="Z1995" s="40">
        <f>Z1968*Settings!$C$13*(INDEX(Z$420:Z$431,$D1995))</f>
        <v/>
      </c>
      <c r="AA1995" s="40">
        <f>AA1968*Settings!$C$13*(INDEX(AA$420:AA$431,$D1995))</f>
        <v/>
      </c>
      <c r="AB1995" s="40">
        <f>AB1968*Settings!$C$13*(INDEX(AB$420:AB$431,$D1995))</f>
        <v/>
      </c>
      <c r="AC1995" s="40">
        <f>AC1968*Settings!$C$13*(INDEX(AC$420:AC$431,$D1995))</f>
        <v/>
      </c>
      <c r="AD1995" s="40">
        <f>AD1968*Settings!$C$13*(INDEX(AD$420:AD$431,$D1995))</f>
        <v/>
      </c>
      <c r="AF1995" s="11">
        <f>CodePrefix&amp;$A1995&amp;IF($C1995="","","."&amp;$C1995&amp;"."&amp;$B1995)&amp;INDEX(VarEnd,MATCH($A1995,VarKey,0))&amp;AF$5</f>
        <v/>
      </c>
      <c r="AG1995" s="39">
        <f>AG1968*Settings!$C$13*(INDEX(AG$420:AG$431,$D1995))</f>
        <v/>
      </c>
      <c r="AH1995" s="40">
        <f>AH1968*Settings!$C$13*(INDEX(AH$420:AH$431,$D1995))</f>
        <v/>
      </c>
      <c r="AI1995" s="40">
        <f>AI1968*Settings!$C$13*(INDEX(AI$420:AI$431,$D1995))</f>
        <v/>
      </c>
      <c r="AJ1995" s="40">
        <f>AJ1968*Settings!$C$13*(INDEX(AJ$420:AJ$431,$D1995))</f>
        <v/>
      </c>
      <c r="AK1995" s="40">
        <f>AK1968*Settings!$C$13*(INDEX(AK$420:AK$431,$D1995))</f>
        <v/>
      </c>
      <c r="AL1995" s="40">
        <f>AL1968*Settings!$C$13*(INDEX(AL$420:AL$431,$D1995))</f>
        <v/>
      </c>
      <c r="AM1995" s="40">
        <f>AM1968*Settings!$C$13*(INDEX(AM$420:AM$431,$D1995))</f>
        <v/>
      </c>
      <c r="AN1995" s="40">
        <f>AN1968*Settings!$C$13*(INDEX(AN$420:AN$431,$D1995))</f>
        <v/>
      </c>
      <c r="AO1995" s="40">
        <f>AO1968*Settings!$C$13*(INDEX(AO$420:AO$431,$D1995))</f>
        <v/>
      </c>
      <c r="AP1995" s="40">
        <f>AP1968*Settings!$C$13*(INDEX(AP$420:AP$431,$D1995))</f>
        <v/>
      </c>
      <c r="AQ1995" s="40">
        <f>AQ1968*Settings!$C$13*(INDEX(AQ$420:AQ$431,$D1995))</f>
        <v/>
      </c>
      <c r="AR1995" s="40">
        <f>AR1968*Settings!$C$13*(INDEX(AR$420:AR$431,$D1995))</f>
        <v/>
      </c>
      <c r="AS1995" s="40">
        <f>AS1968*Settings!$C$13*(INDEX(AS$420:AS$431,$D1995))</f>
        <v/>
      </c>
      <c r="AT1995" s="40">
        <f>AT1968*Settings!$C$13*(INDEX(AT$420:AT$431,$D1995))</f>
        <v/>
      </c>
      <c r="AU1995" s="40">
        <f>AU1968*Settings!$C$13*(INDEX(AU$420:AU$431,$D1995))</f>
        <v/>
      </c>
      <c r="AV1995" s="40">
        <f>AV1968*Settings!$C$13*(INDEX(AV$420:AV$431,$D1995))</f>
        <v/>
      </c>
      <c r="AW1995" s="40">
        <f>AW1968*Settings!$C$13*(INDEX(AW$420:AW$431,$D1995))</f>
        <v/>
      </c>
      <c r="AX1995" s="40">
        <f>AX1968*Settings!$C$13*(INDEX(AX$420:AX$431,$D1995))</f>
        <v/>
      </c>
      <c r="AY1995" s="40">
        <f>AY1968*Settings!$C$13*(INDEX(AY$420:AY$431,$D1995))</f>
        <v/>
      </c>
    </row>
    <row r="1996" hidden="1" outlineLevel="2"/>
    <row r="1997" hidden="1" outlineLevel="2">
      <c r="A1997" s="14" t="inlineStr">
        <is>
          <t>rnew</t>
        </is>
      </c>
      <c r="B1997" s="14" t="inlineStr">
        <is>
          <t>coa</t>
        </is>
      </c>
      <c r="C1997" s="14" t="inlineStr">
        <is>
          <t>mch</t>
        </is>
      </c>
      <c r="D1997" s="32">
        <f>INDEX(Inputs!$V$5:$V$132,MATCH($B1997&amp;"|"&amp;$C1997,Inputs!$A$5:$A$132,0))</f>
        <v/>
      </c>
      <c r="E1997" s="36" t="n"/>
      <c r="F1997" s="36" t="n"/>
      <c r="G1997" s="36" t="n"/>
      <c r="H1997" s="14">
        <f>INDEX(VarLab,MATCH($A1997,VarKey,0))&amp;INDEX(MemLab,MATCH($C1997&amp;"|"&amp;$B1997,MemKey,0))</f>
        <v/>
      </c>
      <c r="I1997" s="14">
        <f>INDEX(VarUnit,MATCH($A1997,VarKey,0))</f>
        <v/>
      </c>
      <c r="J1997" s="14">
        <f>INDEX(VarSrc,MATCH($A1997,VarKey,0))</f>
        <v/>
      </c>
      <c r="K1997" s="11">
        <f>CodePrefix&amp;$A1997&amp;IF($C1997="","","."&amp;$C1997&amp;"."&amp;$B1997)&amp;INDEX(VarEnd,MATCH($A1997,VarKey,0))&amp;K$5</f>
        <v/>
      </c>
      <c r="L1997" s="39">
        <f>L1961*Settings!$C$13*(L1889+L1907+L1898*L$201+L1916*$D1997)</f>
        <v/>
      </c>
      <c r="M1997" s="40">
        <f>M1961*Settings!$C$13*(M1889+M1907+M1898*M$201+M1916*$D1997)</f>
        <v/>
      </c>
      <c r="N1997" s="40">
        <f>N1961*Settings!$C$13*(N1889+N1907+N1898*N$201+N1916*$D1997)</f>
        <v/>
      </c>
      <c r="O1997" s="40">
        <f>O1961*Settings!$C$13*(O1889+O1907+O1898*O$201+O1916*$D1997)</f>
        <v/>
      </c>
      <c r="P1997" s="40">
        <f>P1961*Settings!$C$13*(P1889+P1907+P1898*P$201+P1916*$D1997)</f>
        <v/>
      </c>
      <c r="Q1997" s="40">
        <f>Q1961*Settings!$C$13*(Q1889+Q1907+Q1898*Q$201+Q1916*$D1997)</f>
        <v/>
      </c>
      <c r="R1997" s="40">
        <f>R1961*Settings!$C$13*(R1889+R1907+R1898*R$201+R1916*$D1997)</f>
        <v/>
      </c>
      <c r="S1997" s="40">
        <f>S1961*Settings!$C$13*(S1889+S1907+S1898*S$201+S1916*$D1997)</f>
        <v/>
      </c>
      <c r="T1997" s="40">
        <f>T1961*Settings!$C$13*(T1889+T1907+T1898*T$201+T1916*$D1997)</f>
        <v/>
      </c>
      <c r="U1997" s="40">
        <f>U1961*Settings!$C$13*(U1889+U1907+U1898*U$201+U1916*$D1997)</f>
        <v/>
      </c>
      <c r="V1997" s="40">
        <f>V1961*Settings!$C$13*(V1889+V1907+V1898*V$201+V1916*$D1997)</f>
        <v/>
      </c>
      <c r="W1997" s="40">
        <f>W1961*Settings!$C$13*(W1889+W1907+W1898*W$201+W1916*$D1997)</f>
        <v/>
      </c>
      <c r="X1997" s="40">
        <f>X1961*Settings!$C$13*(X1889+X1907+X1898*X$201+X1916*$D1997)</f>
        <v/>
      </c>
      <c r="Y1997" s="40">
        <f>Y1961*Settings!$C$13*(Y1889+Y1907+Y1898*Y$201+Y1916*$D1997)</f>
        <v/>
      </c>
      <c r="Z1997" s="40">
        <f>Z1961*Settings!$C$13*(Z1889+Z1907+Z1898*Z$201+Z1916*$D1997)</f>
        <v/>
      </c>
      <c r="AA1997" s="40">
        <f>AA1961*Settings!$C$13*(AA1889+AA1907+AA1898*AA$201+AA1916*$D1997)</f>
        <v/>
      </c>
      <c r="AB1997" s="40">
        <f>AB1961*Settings!$C$13*(AB1889+AB1907+AB1898*AB$201+AB1916*$D1997)</f>
        <v/>
      </c>
      <c r="AC1997" s="40">
        <f>AC1961*Settings!$C$13*(AC1889+AC1907+AC1898*AC$201+AC1916*$D1997)</f>
        <v/>
      </c>
      <c r="AD1997" s="40">
        <f>AD1961*Settings!$C$13*(AD1889+AD1907+AD1898*AD$201+AD1916*$D1997)</f>
        <v/>
      </c>
      <c r="AF1997" s="11">
        <f>CodePrefix&amp;$A1997&amp;IF($C1997="","","."&amp;$C1997&amp;"."&amp;$B1997)&amp;INDEX(VarEnd,MATCH($A1997,VarKey,0))&amp;AF$5</f>
        <v/>
      </c>
      <c r="AG1997" s="39">
        <f>AG1961*Settings!$C$13*(AG1889+AG1907+AG1898*AG$201+AG1916*$D1997)</f>
        <v/>
      </c>
      <c r="AH1997" s="40">
        <f>AH1961*Settings!$C$13*(AH1889+AH1907+AH1898*AH$201+AH1916*$D1997)</f>
        <v/>
      </c>
      <c r="AI1997" s="40">
        <f>AI1961*Settings!$C$13*(AI1889+AI1907+AI1898*AI$201+AI1916*$D1997)</f>
        <v/>
      </c>
      <c r="AJ1997" s="40">
        <f>AJ1961*Settings!$C$13*(AJ1889+AJ1907+AJ1898*AJ$201+AJ1916*$D1997)</f>
        <v/>
      </c>
      <c r="AK1997" s="40">
        <f>AK1961*Settings!$C$13*(AK1889+AK1907+AK1898*AK$201+AK1916*$D1997)</f>
        <v/>
      </c>
      <c r="AL1997" s="40">
        <f>AL1961*Settings!$C$13*(AL1889+AL1907+AL1898*AL$201+AL1916*$D1997)</f>
        <v/>
      </c>
      <c r="AM1997" s="40">
        <f>AM1961*Settings!$C$13*(AM1889+AM1907+AM1898*AM$201+AM1916*$D1997)</f>
        <v/>
      </c>
      <c r="AN1997" s="40">
        <f>AN1961*Settings!$C$13*(AN1889+AN1907+AN1898*AN$201+AN1916*$D1997)</f>
        <v/>
      </c>
      <c r="AO1997" s="40">
        <f>AO1961*Settings!$C$13*(AO1889+AO1907+AO1898*AO$201+AO1916*$D1997)</f>
        <v/>
      </c>
      <c r="AP1997" s="40">
        <f>AP1961*Settings!$C$13*(AP1889+AP1907+AP1898*AP$201+AP1916*$D1997)</f>
        <v/>
      </c>
      <c r="AQ1997" s="40">
        <f>AQ1961*Settings!$C$13*(AQ1889+AQ1907+AQ1898*AQ$201+AQ1916*$D1997)</f>
        <v/>
      </c>
      <c r="AR1997" s="40">
        <f>AR1961*Settings!$C$13*(AR1889+AR1907+AR1898*AR$201+AR1916*$D1997)</f>
        <v/>
      </c>
      <c r="AS1997" s="40">
        <f>AS1961*Settings!$C$13*(AS1889+AS1907+AS1898*AS$201+AS1916*$D1997)</f>
        <v/>
      </c>
      <c r="AT1997" s="40">
        <f>AT1961*Settings!$C$13*(AT1889+AT1907+AT1898*AT$201+AT1916*$D1997)</f>
        <v/>
      </c>
      <c r="AU1997" s="40">
        <f>AU1961*Settings!$C$13*(AU1889+AU1907+AU1898*AU$201+AU1916*$D1997)</f>
        <v/>
      </c>
      <c r="AV1997" s="40">
        <f>AV1961*Settings!$C$13*(AV1889+AV1907+AV1898*AV$201+AV1916*$D1997)</f>
        <v/>
      </c>
      <c r="AW1997" s="40">
        <f>AW1961*Settings!$C$13*(AW1889+AW1907+AW1898*AW$201+AW1916*$D1997)</f>
        <v/>
      </c>
      <c r="AX1997" s="40">
        <f>AX1961*Settings!$C$13*(AX1889+AX1907+AX1898*AX$201+AX1916*$D1997)</f>
        <v/>
      </c>
      <c r="AY1997" s="40">
        <f>AY1961*Settings!$C$13*(AY1889+AY1907+AY1898*AY$201+AY1916*$D1997)</f>
        <v/>
      </c>
    </row>
    <row r="1998" hidden="1" outlineLevel="2">
      <c r="A1998" s="14" t="inlineStr">
        <is>
          <t>rnew</t>
        </is>
      </c>
      <c r="B1998" s="14" t="inlineStr">
        <is>
          <t>nga</t>
        </is>
      </c>
      <c r="C1998" s="14" t="inlineStr">
        <is>
          <t>mch</t>
        </is>
      </c>
      <c r="D1998" s="32">
        <f>INDEX(Inputs!$V$5:$V$132,MATCH($B1998&amp;"|"&amp;$C1998,Inputs!$A$5:$A$132,0))</f>
        <v/>
      </c>
      <c r="E1998" s="36" t="n"/>
      <c r="F1998" s="36" t="n"/>
      <c r="G1998" s="36" t="n"/>
      <c r="H1998" s="14">
        <f>INDEX(VarLab,MATCH($A1998,VarKey,0))&amp;INDEX(MemLab,MATCH($C1998&amp;"|"&amp;$B1998,MemKey,0))</f>
        <v/>
      </c>
      <c r="I1998" s="14">
        <f>INDEX(VarUnit,MATCH($A1998,VarKey,0))</f>
        <v/>
      </c>
      <c r="J1998" s="14">
        <f>INDEX(VarSrc,MATCH($A1998,VarKey,0))</f>
        <v/>
      </c>
      <c r="K1998" s="11">
        <f>CodePrefix&amp;$A1998&amp;IF($C1998="","","."&amp;$C1998&amp;"."&amp;$B1998)&amp;INDEX(VarEnd,MATCH($A1998,VarKey,0))&amp;K$5</f>
        <v/>
      </c>
      <c r="L1998" s="39">
        <f>L1962*Settings!$C$13*(L1890+L1908+L1899*L$201+L1917*$D1998)</f>
        <v/>
      </c>
      <c r="M1998" s="40">
        <f>M1962*Settings!$C$13*(M1890+M1908+M1899*M$201+M1917*$D1998)</f>
        <v/>
      </c>
      <c r="N1998" s="40">
        <f>N1962*Settings!$C$13*(N1890+N1908+N1899*N$201+N1917*$D1998)</f>
        <v/>
      </c>
      <c r="O1998" s="40">
        <f>O1962*Settings!$C$13*(O1890+O1908+O1899*O$201+O1917*$D1998)</f>
        <v/>
      </c>
      <c r="P1998" s="40">
        <f>P1962*Settings!$C$13*(P1890+P1908+P1899*P$201+P1917*$D1998)</f>
        <v/>
      </c>
      <c r="Q1998" s="40">
        <f>Q1962*Settings!$C$13*(Q1890+Q1908+Q1899*Q$201+Q1917*$D1998)</f>
        <v/>
      </c>
      <c r="R1998" s="40">
        <f>R1962*Settings!$C$13*(R1890+R1908+R1899*R$201+R1917*$D1998)</f>
        <v/>
      </c>
      <c r="S1998" s="40">
        <f>S1962*Settings!$C$13*(S1890+S1908+S1899*S$201+S1917*$D1998)</f>
        <v/>
      </c>
      <c r="T1998" s="40">
        <f>T1962*Settings!$C$13*(T1890+T1908+T1899*T$201+T1917*$D1998)</f>
        <v/>
      </c>
      <c r="U1998" s="40">
        <f>U1962*Settings!$C$13*(U1890+U1908+U1899*U$201+U1917*$D1998)</f>
        <v/>
      </c>
      <c r="V1998" s="40">
        <f>V1962*Settings!$C$13*(V1890+V1908+V1899*V$201+V1917*$D1998)</f>
        <v/>
      </c>
      <c r="W1998" s="40">
        <f>W1962*Settings!$C$13*(W1890+W1908+W1899*W$201+W1917*$D1998)</f>
        <v/>
      </c>
      <c r="X1998" s="40">
        <f>X1962*Settings!$C$13*(X1890+X1908+X1899*X$201+X1917*$D1998)</f>
        <v/>
      </c>
      <c r="Y1998" s="40">
        <f>Y1962*Settings!$C$13*(Y1890+Y1908+Y1899*Y$201+Y1917*$D1998)</f>
        <v/>
      </c>
      <c r="Z1998" s="40">
        <f>Z1962*Settings!$C$13*(Z1890+Z1908+Z1899*Z$201+Z1917*$D1998)</f>
        <v/>
      </c>
      <c r="AA1998" s="40">
        <f>AA1962*Settings!$C$13*(AA1890+AA1908+AA1899*AA$201+AA1917*$D1998)</f>
        <v/>
      </c>
      <c r="AB1998" s="40">
        <f>AB1962*Settings!$C$13*(AB1890+AB1908+AB1899*AB$201+AB1917*$D1998)</f>
        <v/>
      </c>
      <c r="AC1998" s="40">
        <f>AC1962*Settings!$C$13*(AC1890+AC1908+AC1899*AC$201+AC1917*$D1998)</f>
        <v/>
      </c>
      <c r="AD1998" s="40">
        <f>AD1962*Settings!$C$13*(AD1890+AD1908+AD1899*AD$201+AD1917*$D1998)</f>
        <v/>
      </c>
      <c r="AF1998" s="11">
        <f>CodePrefix&amp;$A1998&amp;IF($C1998="","","."&amp;$C1998&amp;"."&amp;$B1998)&amp;INDEX(VarEnd,MATCH($A1998,VarKey,0))&amp;AF$5</f>
        <v/>
      </c>
      <c r="AG1998" s="39">
        <f>AG1962*Settings!$C$13*(AG1890+AG1908+AG1899*AG$201+AG1917*$D1998)</f>
        <v/>
      </c>
      <c r="AH1998" s="40">
        <f>AH1962*Settings!$C$13*(AH1890+AH1908+AH1899*AH$201+AH1917*$D1998)</f>
        <v/>
      </c>
      <c r="AI1998" s="40">
        <f>AI1962*Settings!$C$13*(AI1890+AI1908+AI1899*AI$201+AI1917*$D1998)</f>
        <v/>
      </c>
      <c r="AJ1998" s="40">
        <f>AJ1962*Settings!$C$13*(AJ1890+AJ1908+AJ1899*AJ$201+AJ1917*$D1998)</f>
        <v/>
      </c>
      <c r="AK1998" s="40">
        <f>AK1962*Settings!$C$13*(AK1890+AK1908+AK1899*AK$201+AK1917*$D1998)</f>
        <v/>
      </c>
      <c r="AL1998" s="40">
        <f>AL1962*Settings!$C$13*(AL1890+AL1908+AL1899*AL$201+AL1917*$D1998)</f>
        <v/>
      </c>
      <c r="AM1998" s="40">
        <f>AM1962*Settings!$C$13*(AM1890+AM1908+AM1899*AM$201+AM1917*$D1998)</f>
        <v/>
      </c>
      <c r="AN1998" s="40">
        <f>AN1962*Settings!$C$13*(AN1890+AN1908+AN1899*AN$201+AN1917*$D1998)</f>
        <v/>
      </c>
      <c r="AO1998" s="40">
        <f>AO1962*Settings!$C$13*(AO1890+AO1908+AO1899*AO$201+AO1917*$D1998)</f>
        <v/>
      </c>
      <c r="AP1998" s="40">
        <f>AP1962*Settings!$C$13*(AP1890+AP1908+AP1899*AP$201+AP1917*$D1998)</f>
        <v/>
      </c>
      <c r="AQ1998" s="40">
        <f>AQ1962*Settings!$C$13*(AQ1890+AQ1908+AQ1899*AQ$201+AQ1917*$D1998)</f>
        <v/>
      </c>
      <c r="AR1998" s="40">
        <f>AR1962*Settings!$C$13*(AR1890+AR1908+AR1899*AR$201+AR1917*$D1998)</f>
        <v/>
      </c>
      <c r="AS1998" s="40">
        <f>AS1962*Settings!$C$13*(AS1890+AS1908+AS1899*AS$201+AS1917*$D1998)</f>
        <v/>
      </c>
      <c r="AT1998" s="40">
        <f>AT1962*Settings!$C$13*(AT1890+AT1908+AT1899*AT$201+AT1917*$D1998)</f>
        <v/>
      </c>
      <c r="AU1998" s="40">
        <f>AU1962*Settings!$C$13*(AU1890+AU1908+AU1899*AU$201+AU1917*$D1998)</f>
        <v/>
      </c>
      <c r="AV1998" s="40">
        <f>AV1962*Settings!$C$13*(AV1890+AV1908+AV1899*AV$201+AV1917*$D1998)</f>
        <v/>
      </c>
      <c r="AW1998" s="40">
        <f>AW1962*Settings!$C$13*(AW1890+AW1908+AW1899*AW$201+AW1917*$D1998)</f>
        <v/>
      </c>
      <c r="AX1998" s="40">
        <f>AX1962*Settings!$C$13*(AX1890+AX1908+AX1899*AX$201+AX1917*$D1998)</f>
        <v/>
      </c>
      <c r="AY1998" s="40">
        <f>AY1962*Settings!$C$13*(AY1890+AY1908+AY1899*AY$201+AY1917*$D1998)</f>
        <v/>
      </c>
    </row>
    <row r="1999" hidden="1" outlineLevel="2">
      <c r="A1999" s="14" t="inlineStr">
        <is>
          <t>rnew</t>
        </is>
      </c>
      <c r="B1999" s="14" t="inlineStr">
        <is>
          <t>gso</t>
        </is>
      </c>
      <c r="C1999" s="14" t="inlineStr">
        <is>
          <t>mch</t>
        </is>
      </c>
      <c r="D1999" s="32">
        <f>INDEX(Inputs!$V$5:$V$132,MATCH($B1999&amp;"|"&amp;$C1999,Inputs!$A$5:$A$132,0))</f>
        <v/>
      </c>
      <c r="E1999" s="36" t="n"/>
      <c r="F1999" s="36" t="n"/>
      <c r="G1999" s="36" t="n"/>
      <c r="H1999" s="14">
        <f>INDEX(VarLab,MATCH($A1999,VarKey,0))&amp;INDEX(MemLab,MATCH($C1999&amp;"|"&amp;$B1999,MemKey,0))</f>
        <v/>
      </c>
      <c r="I1999" s="14">
        <f>INDEX(VarUnit,MATCH($A1999,VarKey,0))</f>
        <v/>
      </c>
      <c r="J1999" s="14">
        <f>INDEX(VarSrc,MATCH($A1999,VarKey,0))</f>
        <v/>
      </c>
      <c r="K1999" s="11">
        <f>CodePrefix&amp;$A1999&amp;IF($C1999="","","."&amp;$C1999&amp;"."&amp;$B1999)&amp;INDEX(VarEnd,MATCH($A1999,VarKey,0))&amp;K$5</f>
        <v/>
      </c>
      <c r="L1999" s="39">
        <f>L1963*Settings!$C$13*(L1891+L1909+L1900*L$201+L1918*$D1999)</f>
        <v/>
      </c>
      <c r="M1999" s="40">
        <f>M1963*Settings!$C$13*(M1891+M1909+M1900*M$201+M1918*$D1999)</f>
        <v/>
      </c>
      <c r="N1999" s="40">
        <f>N1963*Settings!$C$13*(N1891+N1909+N1900*N$201+N1918*$D1999)</f>
        <v/>
      </c>
      <c r="O1999" s="40">
        <f>O1963*Settings!$C$13*(O1891+O1909+O1900*O$201+O1918*$D1999)</f>
        <v/>
      </c>
      <c r="P1999" s="40">
        <f>P1963*Settings!$C$13*(P1891+P1909+P1900*P$201+P1918*$D1999)</f>
        <v/>
      </c>
      <c r="Q1999" s="40">
        <f>Q1963*Settings!$C$13*(Q1891+Q1909+Q1900*Q$201+Q1918*$D1999)</f>
        <v/>
      </c>
      <c r="R1999" s="40">
        <f>R1963*Settings!$C$13*(R1891+R1909+R1900*R$201+R1918*$D1999)</f>
        <v/>
      </c>
      <c r="S1999" s="40">
        <f>S1963*Settings!$C$13*(S1891+S1909+S1900*S$201+S1918*$D1999)</f>
        <v/>
      </c>
      <c r="T1999" s="40">
        <f>T1963*Settings!$C$13*(T1891+T1909+T1900*T$201+T1918*$D1999)</f>
        <v/>
      </c>
      <c r="U1999" s="40">
        <f>U1963*Settings!$C$13*(U1891+U1909+U1900*U$201+U1918*$D1999)</f>
        <v/>
      </c>
      <c r="V1999" s="40">
        <f>V1963*Settings!$C$13*(V1891+V1909+V1900*V$201+V1918*$D1999)</f>
        <v/>
      </c>
      <c r="W1999" s="40">
        <f>W1963*Settings!$C$13*(W1891+W1909+W1900*W$201+W1918*$D1999)</f>
        <v/>
      </c>
      <c r="X1999" s="40">
        <f>X1963*Settings!$C$13*(X1891+X1909+X1900*X$201+X1918*$D1999)</f>
        <v/>
      </c>
      <c r="Y1999" s="40">
        <f>Y1963*Settings!$C$13*(Y1891+Y1909+Y1900*Y$201+Y1918*$D1999)</f>
        <v/>
      </c>
      <c r="Z1999" s="40">
        <f>Z1963*Settings!$C$13*(Z1891+Z1909+Z1900*Z$201+Z1918*$D1999)</f>
        <v/>
      </c>
      <c r="AA1999" s="40">
        <f>AA1963*Settings!$C$13*(AA1891+AA1909+AA1900*AA$201+AA1918*$D1999)</f>
        <v/>
      </c>
      <c r="AB1999" s="40">
        <f>AB1963*Settings!$C$13*(AB1891+AB1909+AB1900*AB$201+AB1918*$D1999)</f>
        <v/>
      </c>
      <c r="AC1999" s="40">
        <f>AC1963*Settings!$C$13*(AC1891+AC1909+AC1900*AC$201+AC1918*$D1999)</f>
        <v/>
      </c>
      <c r="AD1999" s="40">
        <f>AD1963*Settings!$C$13*(AD1891+AD1909+AD1900*AD$201+AD1918*$D1999)</f>
        <v/>
      </c>
      <c r="AF1999" s="11">
        <f>CodePrefix&amp;$A1999&amp;IF($C1999="","","."&amp;$C1999&amp;"."&amp;$B1999)&amp;INDEX(VarEnd,MATCH($A1999,VarKey,0))&amp;AF$5</f>
        <v/>
      </c>
      <c r="AG1999" s="39">
        <f>AG1963*Settings!$C$13*(AG1891+AG1909+AG1900*AG$201+AG1918*$D1999)</f>
        <v/>
      </c>
      <c r="AH1999" s="40">
        <f>AH1963*Settings!$C$13*(AH1891+AH1909+AH1900*AH$201+AH1918*$D1999)</f>
        <v/>
      </c>
      <c r="AI1999" s="40">
        <f>AI1963*Settings!$C$13*(AI1891+AI1909+AI1900*AI$201+AI1918*$D1999)</f>
        <v/>
      </c>
      <c r="AJ1999" s="40">
        <f>AJ1963*Settings!$C$13*(AJ1891+AJ1909+AJ1900*AJ$201+AJ1918*$D1999)</f>
        <v/>
      </c>
      <c r="AK1999" s="40">
        <f>AK1963*Settings!$C$13*(AK1891+AK1909+AK1900*AK$201+AK1918*$D1999)</f>
        <v/>
      </c>
      <c r="AL1999" s="40">
        <f>AL1963*Settings!$C$13*(AL1891+AL1909+AL1900*AL$201+AL1918*$D1999)</f>
        <v/>
      </c>
      <c r="AM1999" s="40">
        <f>AM1963*Settings!$C$13*(AM1891+AM1909+AM1900*AM$201+AM1918*$D1999)</f>
        <v/>
      </c>
      <c r="AN1999" s="40">
        <f>AN1963*Settings!$C$13*(AN1891+AN1909+AN1900*AN$201+AN1918*$D1999)</f>
        <v/>
      </c>
      <c r="AO1999" s="40">
        <f>AO1963*Settings!$C$13*(AO1891+AO1909+AO1900*AO$201+AO1918*$D1999)</f>
        <v/>
      </c>
      <c r="AP1999" s="40">
        <f>AP1963*Settings!$C$13*(AP1891+AP1909+AP1900*AP$201+AP1918*$D1999)</f>
        <v/>
      </c>
      <c r="AQ1999" s="40">
        <f>AQ1963*Settings!$C$13*(AQ1891+AQ1909+AQ1900*AQ$201+AQ1918*$D1999)</f>
        <v/>
      </c>
      <c r="AR1999" s="40">
        <f>AR1963*Settings!$C$13*(AR1891+AR1909+AR1900*AR$201+AR1918*$D1999)</f>
        <v/>
      </c>
      <c r="AS1999" s="40">
        <f>AS1963*Settings!$C$13*(AS1891+AS1909+AS1900*AS$201+AS1918*$D1999)</f>
        <v/>
      </c>
      <c r="AT1999" s="40">
        <f>AT1963*Settings!$C$13*(AT1891+AT1909+AT1900*AT$201+AT1918*$D1999)</f>
        <v/>
      </c>
      <c r="AU1999" s="40">
        <f>AU1963*Settings!$C$13*(AU1891+AU1909+AU1900*AU$201+AU1918*$D1999)</f>
        <v/>
      </c>
      <c r="AV1999" s="40">
        <f>AV1963*Settings!$C$13*(AV1891+AV1909+AV1900*AV$201+AV1918*$D1999)</f>
        <v/>
      </c>
      <c r="AW1999" s="40">
        <f>AW1963*Settings!$C$13*(AW1891+AW1909+AW1900*AW$201+AW1918*$D1999)</f>
        <v/>
      </c>
      <c r="AX1999" s="40">
        <f>AX1963*Settings!$C$13*(AX1891+AX1909+AX1900*AX$201+AX1918*$D1999)</f>
        <v/>
      </c>
      <c r="AY1999" s="40">
        <f>AY1963*Settings!$C$13*(AY1891+AY1909+AY1900*AY$201+AY1918*$D1999)</f>
        <v/>
      </c>
    </row>
    <row r="2000" hidden="1" outlineLevel="2">
      <c r="A2000" s="14" t="inlineStr">
        <is>
          <t>rnew</t>
        </is>
      </c>
      <c r="B2000" s="14" t="inlineStr">
        <is>
          <t>die</t>
        </is>
      </c>
      <c r="C2000" s="14" t="inlineStr">
        <is>
          <t>mch</t>
        </is>
      </c>
      <c r="D2000" s="32">
        <f>INDEX(Inputs!$V$5:$V$132,MATCH($B2000&amp;"|"&amp;$C2000,Inputs!$A$5:$A$132,0))</f>
        <v/>
      </c>
      <c r="E2000" s="36" t="n"/>
      <c r="F2000" s="36" t="n"/>
      <c r="G2000" s="36" t="n"/>
      <c r="H2000" s="14">
        <f>INDEX(VarLab,MATCH($A2000,VarKey,0))&amp;INDEX(MemLab,MATCH($C2000&amp;"|"&amp;$B2000,MemKey,0))</f>
        <v/>
      </c>
      <c r="I2000" s="14">
        <f>INDEX(VarUnit,MATCH($A2000,VarKey,0))</f>
        <v/>
      </c>
      <c r="J2000" s="14">
        <f>INDEX(VarSrc,MATCH($A2000,VarKey,0))</f>
        <v/>
      </c>
      <c r="K2000" s="11">
        <f>CodePrefix&amp;$A2000&amp;IF($C2000="","","."&amp;$C2000&amp;"."&amp;$B2000)&amp;INDEX(VarEnd,MATCH($A2000,VarKey,0))&amp;K$5</f>
        <v/>
      </c>
      <c r="L2000" s="39">
        <f>L1964*Settings!$C$13*(L1892+L1910+L1901*L$201+L1919*$D2000)</f>
        <v/>
      </c>
      <c r="M2000" s="40">
        <f>M1964*Settings!$C$13*(M1892+M1910+M1901*M$201+M1919*$D2000)</f>
        <v/>
      </c>
      <c r="N2000" s="40">
        <f>N1964*Settings!$C$13*(N1892+N1910+N1901*N$201+N1919*$D2000)</f>
        <v/>
      </c>
      <c r="O2000" s="40">
        <f>O1964*Settings!$C$13*(O1892+O1910+O1901*O$201+O1919*$D2000)</f>
        <v/>
      </c>
      <c r="P2000" s="40">
        <f>P1964*Settings!$C$13*(P1892+P1910+P1901*P$201+P1919*$D2000)</f>
        <v/>
      </c>
      <c r="Q2000" s="40">
        <f>Q1964*Settings!$C$13*(Q1892+Q1910+Q1901*Q$201+Q1919*$D2000)</f>
        <v/>
      </c>
      <c r="R2000" s="40">
        <f>R1964*Settings!$C$13*(R1892+R1910+R1901*R$201+R1919*$D2000)</f>
        <v/>
      </c>
      <c r="S2000" s="40">
        <f>S1964*Settings!$C$13*(S1892+S1910+S1901*S$201+S1919*$D2000)</f>
        <v/>
      </c>
      <c r="T2000" s="40">
        <f>T1964*Settings!$C$13*(T1892+T1910+T1901*T$201+T1919*$D2000)</f>
        <v/>
      </c>
      <c r="U2000" s="40">
        <f>U1964*Settings!$C$13*(U1892+U1910+U1901*U$201+U1919*$D2000)</f>
        <v/>
      </c>
      <c r="V2000" s="40">
        <f>V1964*Settings!$C$13*(V1892+V1910+V1901*V$201+V1919*$D2000)</f>
        <v/>
      </c>
      <c r="W2000" s="40">
        <f>W1964*Settings!$C$13*(W1892+W1910+W1901*W$201+W1919*$D2000)</f>
        <v/>
      </c>
      <c r="X2000" s="40">
        <f>X1964*Settings!$C$13*(X1892+X1910+X1901*X$201+X1919*$D2000)</f>
        <v/>
      </c>
      <c r="Y2000" s="40">
        <f>Y1964*Settings!$C$13*(Y1892+Y1910+Y1901*Y$201+Y1919*$D2000)</f>
        <v/>
      </c>
      <c r="Z2000" s="40">
        <f>Z1964*Settings!$C$13*(Z1892+Z1910+Z1901*Z$201+Z1919*$D2000)</f>
        <v/>
      </c>
      <c r="AA2000" s="40">
        <f>AA1964*Settings!$C$13*(AA1892+AA1910+AA1901*AA$201+AA1919*$D2000)</f>
        <v/>
      </c>
      <c r="AB2000" s="40">
        <f>AB1964*Settings!$C$13*(AB1892+AB1910+AB1901*AB$201+AB1919*$D2000)</f>
        <v/>
      </c>
      <c r="AC2000" s="40">
        <f>AC1964*Settings!$C$13*(AC1892+AC1910+AC1901*AC$201+AC1919*$D2000)</f>
        <v/>
      </c>
      <c r="AD2000" s="40">
        <f>AD1964*Settings!$C$13*(AD1892+AD1910+AD1901*AD$201+AD1919*$D2000)</f>
        <v/>
      </c>
      <c r="AF2000" s="11">
        <f>CodePrefix&amp;$A2000&amp;IF($C2000="","","."&amp;$C2000&amp;"."&amp;$B2000)&amp;INDEX(VarEnd,MATCH($A2000,VarKey,0))&amp;AF$5</f>
        <v/>
      </c>
      <c r="AG2000" s="39">
        <f>AG1964*Settings!$C$13*(AG1892+AG1910+AG1901*AG$201+AG1919*$D2000)</f>
        <v/>
      </c>
      <c r="AH2000" s="40">
        <f>AH1964*Settings!$C$13*(AH1892+AH1910+AH1901*AH$201+AH1919*$D2000)</f>
        <v/>
      </c>
      <c r="AI2000" s="40">
        <f>AI1964*Settings!$C$13*(AI1892+AI1910+AI1901*AI$201+AI1919*$D2000)</f>
        <v/>
      </c>
      <c r="AJ2000" s="40">
        <f>AJ1964*Settings!$C$13*(AJ1892+AJ1910+AJ1901*AJ$201+AJ1919*$D2000)</f>
        <v/>
      </c>
      <c r="AK2000" s="40">
        <f>AK1964*Settings!$C$13*(AK1892+AK1910+AK1901*AK$201+AK1919*$D2000)</f>
        <v/>
      </c>
      <c r="AL2000" s="40">
        <f>AL1964*Settings!$C$13*(AL1892+AL1910+AL1901*AL$201+AL1919*$D2000)</f>
        <v/>
      </c>
      <c r="AM2000" s="40">
        <f>AM1964*Settings!$C$13*(AM1892+AM1910+AM1901*AM$201+AM1919*$D2000)</f>
        <v/>
      </c>
      <c r="AN2000" s="40">
        <f>AN1964*Settings!$C$13*(AN1892+AN1910+AN1901*AN$201+AN1919*$D2000)</f>
        <v/>
      </c>
      <c r="AO2000" s="40">
        <f>AO1964*Settings!$C$13*(AO1892+AO1910+AO1901*AO$201+AO1919*$D2000)</f>
        <v/>
      </c>
      <c r="AP2000" s="40">
        <f>AP1964*Settings!$C$13*(AP1892+AP1910+AP1901*AP$201+AP1919*$D2000)</f>
        <v/>
      </c>
      <c r="AQ2000" s="40">
        <f>AQ1964*Settings!$C$13*(AQ1892+AQ1910+AQ1901*AQ$201+AQ1919*$D2000)</f>
        <v/>
      </c>
      <c r="AR2000" s="40">
        <f>AR1964*Settings!$C$13*(AR1892+AR1910+AR1901*AR$201+AR1919*$D2000)</f>
        <v/>
      </c>
      <c r="AS2000" s="40">
        <f>AS1964*Settings!$C$13*(AS1892+AS1910+AS1901*AS$201+AS1919*$D2000)</f>
        <v/>
      </c>
      <c r="AT2000" s="40">
        <f>AT1964*Settings!$C$13*(AT1892+AT1910+AT1901*AT$201+AT1919*$D2000)</f>
        <v/>
      </c>
      <c r="AU2000" s="40">
        <f>AU1964*Settings!$C$13*(AU1892+AU1910+AU1901*AU$201+AU1919*$D2000)</f>
        <v/>
      </c>
      <c r="AV2000" s="40">
        <f>AV1964*Settings!$C$13*(AV1892+AV1910+AV1901*AV$201+AV1919*$D2000)</f>
        <v/>
      </c>
      <c r="AW2000" s="40">
        <f>AW1964*Settings!$C$13*(AW1892+AW1910+AW1901*AW$201+AW1919*$D2000)</f>
        <v/>
      </c>
      <c r="AX2000" s="40">
        <f>AX1964*Settings!$C$13*(AX1892+AX1910+AX1901*AX$201+AX1919*$D2000)</f>
        <v/>
      </c>
      <c r="AY2000" s="40">
        <f>AY1964*Settings!$C$13*(AY1892+AY1910+AY1901*AY$201+AY1919*$D2000)</f>
        <v/>
      </c>
    </row>
    <row r="2001" hidden="1" outlineLevel="2">
      <c r="A2001" s="14" t="inlineStr">
        <is>
          <t>rnew</t>
        </is>
      </c>
      <c r="B2001" s="14" t="inlineStr">
        <is>
          <t>lpg</t>
        </is>
      </c>
      <c r="C2001" s="14" t="inlineStr">
        <is>
          <t>mch</t>
        </is>
      </c>
      <c r="D2001" s="32">
        <f>INDEX(Inputs!$V$5:$V$132,MATCH($B2001&amp;"|"&amp;$C2001,Inputs!$A$5:$A$132,0))</f>
        <v/>
      </c>
      <c r="E2001" s="36" t="n"/>
      <c r="F2001" s="36" t="n"/>
      <c r="G2001" s="36" t="n"/>
      <c r="H2001" s="14">
        <f>INDEX(VarLab,MATCH($A2001,VarKey,0))&amp;INDEX(MemLab,MATCH($C2001&amp;"|"&amp;$B2001,MemKey,0))</f>
        <v/>
      </c>
      <c r="I2001" s="14">
        <f>INDEX(VarUnit,MATCH($A2001,VarKey,0))</f>
        <v/>
      </c>
      <c r="J2001" s="14">
        <f>INDEX(VarSrc,MATCH($A2001,VarKey,0))</f>
        <v/>
      </c>
      <c r="K2001" s="11">
        <f>CodePrefix&amp;$A2001&amp;IF($C2001="","","."&amp;$C2001&amp;"."&amp;$B2001)&amp;INDEX(VarEnd,MATCH($A2001,VarKey,0))&amp;K$5</f>
        <v/>
      </c>
      <c r="L2001" s="39">
        <f>L1965*Settings!$C$13*(L1893+L1911+L1902*L$201+L1920*$D2001)</f>
        <v/>
      </c>
      <c r="M2001" s="40">
        <f>M1965*Settings!$C$13*(M1893+M1911+M1902*M$201+M1920*$D2001)</f>
        <v/>
      </c>
      <c r="N2001" s="40">
        <f>N1965*Settings!$C$13*(N1893+N1911+N1902*N$201+N1920*$D2001)</f>
        <v/>
      </c>
      <c r="O2001" s="40">
        <f>O1965*Settings!$C$13*(O1893+O1911+O1902*O$201+O1920*$D2001)</f>
        <v/>
      </c>
      <c r="P2001" s="40">
        <f>P1965*Settings!$C$13*(P1893+P1911+P1902*P$201+P1920*$D2001)</f>
        <v/>
      </c>
      <c r="Q2001" s="40">
        <f>Q1965*Settings!$C$13*(Q1893+Q1911+Q1902*Q$201+Q1920*$D2001)</f>
        <v/>
      </c>
      <c r="R2001" s="40">
        <f>R1965*Settings!$C$13*(R1893+R1911+R1902*R$201+R1920*$D2001)</f>
        <v/>
      </c>
      <c r="S2001" s="40">
        <f>S1965*Settings!$C$13*(S1893+S1911+S1902*S$201+S1920*$D2001)</f>
        <v/>
      </c>
      <c r="T2001" s="40">
        <f>T1965*Settings!$C$13*(T1893+T1911+T1902*T$201+T1920*$D2001)</f>
        <v/>
      </c>
      <c r="U2001" s="40">
        <f>U1965*Settings!$C$13*(U1893+U1911+U1902*U$201+U1920*$D2001)</f>
        <v/>
      </c>
      <c r="V2001" s="40">
        <f>V1965*Settings!$C$13*(V1893+V1911+V1902*V$201+V1920*$D2001)</f>
        <v/>
      </c>
      <c r="W2001" s="40">
        <f>W1965*Settings!$C$13*(W1893+W1911+W1902*W$201+W1920*$D2001)</f>
        <v/>
      </c>
      <c r="X2001" s="40">
        <f>X1965*Settings!$C$13*(X1893+X1911+X1902*X$201+X1920*$D2001)</f>
        <v/>
      </c>
      <c r="Y2001" s="40">
        <f>Y1965*Settings!$C$13*(Y1893+Y1911+Y1902*Y$201+Y1920*$D2001)</f>
        <v/>
      </c>
      <c r="Z2001" s="40">
        <f>Z1965*Settings!$C$13*(Z1893+Z1911+Z1902*Z$201+Z1920*$D2001)</f>
        <v/>
      </c>
      <c r="AA2001" s="40">
        <f>AA1965*Settings!$C$13*(AA1893+AA1911+AA1902*AA$201+AA1920*$D2001)</f>
        <v/>
      </c>
      <c r="AB2001" s="40">
        <f>AB1965*Settings!$C$13*(AB1893+AB1911+AB1902*AB$201+AB1920*$D2001)</f>
        <v/>
      </c>
      <c r="AC2001" s="40">
        <f>AC1965*Settings!$C$13*(AC1893+AC1911+AC1902*AC$201+AC1920*$D2001)</f>
        <v/>
      </c>
      <c r="AD2001" s="40">
        <f>AD1965*Settings!$C$13*(AD1893+AD1911+AD1902*AD$201+AD1920*$D2001)</f>
        <v/>
      </c>
      <c r="AF2001" s="11">
        <f>CodePrefix&amp;$A2001&amp;IF($C2001="","","."&amp;$C2001&amp;"."&amp;$B2001)&amp;INDEX(VarEnd,MATCH($A2001,VarKey,0))&amp;AF$5</f>
        <v/>
      </c>
      <c r="AG2001" s="39">
        <f>AG1965*Settings!$C$13*(AG1893+AG1911+AG1902*AG$201+AG1920*$D2001)</f>
        <v/>
      </c>
      <c r="AH2001" s="40">
        <f>AH1965*Settings!$C$13*(AH1893+AH1911+AH1902*AH$201+AH1920*$D2001)</f>
        <v/>
      </c>
      <c r="AI2001" s="40">
        <f>AI1965*Settings!$C$13*(AI1893+AI1911+AI1902*AI$201+AI1920*$D2001)</f>
        <v/>
      </c>
      <c r="AJ2001" s="40">
        <f>AJ1965*Settings!$C$13*(AJ1893+AJ1911+AJ1902*AJ$201+AJ1920*$D2001)</f>
        <v/>
      </c>
      <c r="AK2001" s="40">
        <f>AK1965*Settings!$C$13*(AK1893+AK1911+AK1902*AK$201+AK1920*$D2001)</f>
        <v/>
      </c>
      <c r="AL2001" s="40">
        <f>AL1965*Settings!$C$13*(AL1893+AL1911+AL1902*AL$201+AL1920*$D2001)</f>
        <v/>
      </c>
      <c r="AM2001" s="40">
        <f>AM1965*Settings!$C$13*(AM1893+AM1911+AM1902*AM$201+AM1920*$D2001)</f>
        <v/>
      </c>
      <c r="AN2001" s="40">
        <f>AN1965*Settings!$C$13*(AN1893+AN1911+AN1902*AN$201+AN1920*$D2001)</f>
        <v/>
      </c>
      <c r="AO2001" s="40">
        <f>AO1965*Settings!$C$13*(AO1893+AO1911+AO1902*AO$201+AO1920*$D2001)</f>
        <v/>
      </c>
      <c r="AP2001" s="40">
        <f>AP1965*Settings!$C$13*(AP1893+AP1911+AP1902*AP$201+AP1920*$D2001)</f>
        <v/>
      </c>
      <c r="AQ2001" s="40">
        <f>AQ1965*Settings!$C$13*(AQ1893+AQ1911+AQ1902*AQ$201+AQ1920*$D2001)</f>
        <v/>
      </c>
      <c r="AR2001" s="40">
        <f>AR1965*Settings!$C$13*(AR1893+AR1911+AR1902*AR$201+AR1920*$D2001)</f>
        <v/>
      </c>
      <c r="AS2001" s="40">
        <f>AS1965*Settings!$C$13*(AS1893+AS1911+AS1902*AS$201+AS1920*$D2001)</f>
        <v/>
      </c>
      <c r="AT2001" s="40">
        <f>AT1965*Settings!$C$13*(AT1893+AT1911+AT1902*AT$201+AT1920*$D2001)</f>
        <v/>
      </c>
      <c r="AU2001" s="40">
        <f>AU1965*Settings!$C$13*(AU1893+AU1911+AU1902*AU$201+AU1920*$D2001)</f>
        <v/>
      </c>
      <c r="AV2001" s="40">
        <f>AV1965*Settings!$C$13*(AV1893+AV1911+AV1902*AV$201+AV1920*$D2001)</f>
        <v/>
      </c>
      <c r="AW2001" s="40">
        <f>AW1965*Settings!$C$13*(AW1893+AW1911+AW1902*AW$201+AW1920*$D2001)</f>
        <v/>
      </c>
      <c r="AX2001" s="40">
        <f>AX1965*Settings!$C$13*(AX1893+AX1911+AX1902*AX$201+AX1920*$D2001)</f>
        <v/>
      </c>
      <c r="AY2001" s="40">
        <f>AY1965*Settings!$C$13*(AY1893+AY1911+AY1902*AY$201+AY1920*$D2001)</f>
        <v/>
      </c>
    </row>
    <row r="2002" hidden="1" outlineLevel="2">
      <c r="A2002" s="14" t="inlineStr">
        <is>
          <t>rnew</t>
        </is>
      </c>
      <c r="B2002" s="14" t="inlineStr">
        <is>
          <t>ker</t>
        </is>
      </c>
      <c r="C2002" s="14" t="inlineStr">
        <is>
          <t>mch</t>
        </is>
      </c>
      <c r="D2002" s="32">
        <f>INDEX(Inputs!$V$5:$V$132,MATCH($B2002&amp;"|"&amp;$C2002,Inputs!$A$5:$A$132,0))</f>
        <v/>
      </c>
      <c r="E2002" s="36" t="n"/>
      <c r="F2002" s="36" t="n"/>
      <c r="G2002" s="36" t="n"/>
      <c r="H2002" s="14">
        <f>INDEX(VarLab,MATCH($A2002,VarKey,0))&amp;INDEX(MemLab,MATCH($C2002&amp;"|"&amp;$B2002,MemKey,0))</f>
        <v/>
      </c>
      <c r="I2002" s="14">
        <f>INDEX(VarUnit,MATCH($A2002,VarKey,0))</f>
        <v/>
      </c>
      <c r="J2002" s="14">
        <f>INDEX(VarSrc,MATCH($A2002,VarKey,0))</f>
        <v/>
      </c>
      <c r="K2002" s="11">
        <f>CodePrefix&amp;$A2002&amp;IF($C2002="","","."&amp;$C2002&amp;"."&amp;$B2002)&amp;INDEX(VarEnd,MATCH($A2002,VarKey,0))&amp;K$5</f>
        <v/>
      </c>
      <c r="L2002" s="39">
        <f>L1966*Settings!$C$13*(L1894+L1912+L1903*L$201+L1921*$D2002)</f>
        <v/>
      </c>
      <c r="M2002" s="40">
        <f>M1966*Settings!$C$13*(M1894+M1912+M1903*M$201+M1921*$D2002)</f>
        <v/>
      </c>
      <c r="N2002" s="40">
        <f>N1966*Settings!$C$13*(N1894+N1912+N1903*N$201+N1921*$D2002)</f>
        <v/>
      </c>
      <c r="O2002" s="40">
        <f>O1966*Settings!$C$13*(O1894+O1912+O1903*O$201+O1921*$D2002)</f>
        <v/>
      </c>
      <c r="P2002" s="40">
        <f>P1966*Settings!$C$13*(P1894+P1912+P1903*P$201+P1921*$D2002)</f>
        <v/>
      </c>
      <c r="Q2002" s="40">
        <f>Q1966*Settings!$C$13*(Q1894+Q1912+Q1903*Q$201+Q1921*$D2002)</f>
        <v/>
      </c>
      <c r="R2002" s="40">
        <f>R1966*Settings!$C$13*(R1894+R1912+R1903*R$201+R1921*$D2002)</f>
        <v/>
      </c>
      <c r="S2002" s="40">
        <f>S1966*Settings!$C$13*(S1894+S1912+S1903*S$201+S1921*$D2002)</f>
        <v/>
      </c>
      <c r="T2002" s="40">
        <f>T1966*Settings!$C$13*(T1894+T1912+T1903*T$201+T1921*$D2002)</f>
        <v/>
      </c>
      <c r="U2002" s="40">
        <f>U1966*Settings!$C$13*(U1894+U1912+U1903*U$201+U1921*$D2002)</f>
        <v/>
      </c>
      <c r="V2002" s="40">
        <f>V1966*Settings!$C$13*(V1894+V1912+V1903*V$201+V1921*$D2002)</f>
        <v/>
      </c>
      <c r="W2002" s="40">
        <f>W1966*Settings!$C$13*(W1894+W1912+W1903*W$201+W1921*$D2002)</f>
        <v/>
      </c>
      <c r="X2002" s="40">
        <f>X1966*Settings!$C$13*(X1894+X1912+X1903*X$201+X1921*$D2002)</f>
        <v/>
      </c>
      <c r="Y2002" s="40">
        <f>Y1966*Settings!$C$13*(Y1894+Y1912+Y1903*Y$201+Y1921*$D2002)</f>
        <v/>
      </c>
      <c r="Z2002" s="40">
        <f>Z1966*Settings!$C$13*(Z1894+Z1912+Z1903*Z$201+Z1921*$D2002)</f>
        <v/>
      </c>
      <c r="AA2002" s="40">
        <f>AA1966*Settings!$C$13*(AA1894+AA1912+AA1903*AA$201+AA1921*$D2002)</f>
        <v/>
      </c>
      <c r="AB2002" s="40">
        <f>AB1966*Settings!$C$13*(AB1894+AB1912+AB1903*AB$201+AB1921*$D2002)</f>
        <v/>
      </c>
      <c r="AC2002" s="40">
        <f>AC1966*Settings!$C$13*(AC1894+AC1912+AC1903*AC$201+AC1921*$D2002)</f>
        <v/>
      </c>
      <c r="AD2002" s="40">
        <f>AD1966*Settings!$C$13*(AD1894+AD1912+AD1903*AD$201+AD1921*$D2002)</f>
        <v/>
      </c>
      <c r="AF2002" s="11">
        <f>CodePrefix&amp;$A2002&amp;IF($C2002="","","."&amp;$C2002&amp;"."&amp;$B2002)&amp;INDEX(VarEnd,MATCH($A2002,VarKey,0))&amp;AF$5</f>
        <v/>
      </c>
      <c r="AG2002" s="39">
        <f>AG1966*Settings!$C$13*(AG1894+AG1912+AG1903*AG$201+AG1921*$D2002)</f>
        <v/>
      </c>
      <c r="AH2002" s="40">
        <f>AH1966*Settings!$C$13*(AH1894+AH1912+AH1903*AH$201+AH1921*$D2002)</f>
        <v/>
      </c>
      <c r="AI2002" s="40">
        <f>AI1966*Settings!$C$13*(AI1894+AI1912+AI1903*AI$201+AI1921*$D2002)</f>
        <v/>
      </c>
      <c r="AJ2002" s="40">
        <f>AJ1966*Settings!$C$13*(AJ1894+AJ1912+AJ1903*AJ$201+AJ1921*$D2002)</f>
        <v/>
      </c>
      <c r="AK2002" s="40">
        <f>AK1966*Settings!$C$13*(AK1894+AK1912+AK1903*AK$201+AK1921*$D2002)</f>
        <v/>
      </c>
      <c r="AL2002" s="40">
        <f>AL1966*Settings!$C$13*(AL1894+AL1912+AL1903*AL$201+AL1921*$D2002)</f>
        <v/>
      </c>
      <c r="AM2002" s="40">
        <f>AM1966*Settings!$C$13*(AM1894+AM1912+AM1903*AM$201+AM1921*$D2002)</f>
        <v/>
      </c>
      <c r="AN2002" s="40">
        <f>AN1966*Settings!$C$13*(AN1894+AN1912+AN1903*AN$201+AN1921*$D2002)</f>
        <v/>
      </c>
      <c r="AO2002" s="40">
        <f>AO1966*Settings!$C$13*(AO1894+AO1912+AO1903*AO$201+AO1921*$D2002)</f>
        <v/>
      </c>
      <c r="AP2002" s="40">
        <f>AP1966*Settings!$C$13*(AP1894+AP1912+AP1903*AP$201+AP1921*$D2002)</f>
        <v/>
      </c>
      <c r="AQ2002" s="40">
        <f>AQ1966*Settings!$C$13*(AQ1894+AQ1912+AQ1903*AQ$201+AQ1921*$D2002)</f>
        <v/>
      </c>
      <c r="AR2002" s="40">
        <f>AR1966*Settings!$C$13*(AR1894+AR1912+AR1903*AR$201+AR1921*$D2002)</f>
        <v/>
      </c>
      <c r="AS2002" s="40">
        <f>AS1966*Settings!$C$13*(AS1894+AS1912+AS1903*AS$201+AS1921*$D2002)</f>
        <v/>
      </c>
      <c r="AT2002" s="40">
        <f>AT1966*Settings!$C$13*(AT1894+AT1912+AT1903*AT$201+AT1921*$D2002)</f>
        <v/>
      </c>
      <c r="AU2002" s="40">
        <f>AU1966*Settings!$C$13*(AU1894+AU1912+AU1903*AU$201+AU1921*$D2002)</f>
        <v/>
      </c>
      <c r="AV2002" s="40">
        <f>AV1966*Settings!$C$13*(AV1894+AV1912+AV1903*AV$201+AV1921*$D2002)</f>
        <v/>
      </c>
      <c r="AW2002" s="40">
        <f>AW1966*Settings!$C$13*(AW1894+AW1912+AW1903*AW$201+AW1921*$D2002)</f>
        <v/>
      </c>
      <c r="AX2002" s="40">
        <f>AX1966*Settings!$C$13*(AX1894+AX1912+AX1903*AX$201+AX1921*$D2002)</f>
        <v/>
      </c>
      <c r="AY2002" s="40">
        <f>AY1966*Settings!$C$13*(AY1894+AY1912+AY1903*AY$201+AY1921*$D2002)</f>
        <v/>
      </c>
    </row>
    <row r="2003" hidden="1" outlineLevel="2">
      <c r="A2003" s="14" t="inlineStr">
        <is>
          <t>rnew</t>
        </is>
      </c>
      <c r="B2003" s="14" t="inlineStr">
        <is>
          <t>oop</t>
        </is>
      </c>
      <c r="C2003" s="14" t="inlineStr">
        <is>
          <t>mch</t>
        </is>
      </c>
      <c r="D2003" s="32">
        <f>INDEX(Inputs!$V$5:$V$132,MATCH($B2003&amp;"|"&amp;$C2003,Inputs!$A$5:$A$132,0))</f>
        <v/>
      </c>
      <c r="E2003" s="36" t="n"/>
      <c r="F2003" s="36" t="n"/>
      <c r="G2003" s="36" t="n"/>
      <c r="H2003" s="14">
        <f>INDEX(VarLab,MATCH($A2003,VarKey,0))&amp;INDEX(MemLab,MATCH($C2003&amp;"|"&amp;$B2003,MemKey,0))</f>
        <v/>
      </c>
      <c r="I2003" s="14">
        <f>INDEX(VarUnit,MATCH($A2003,VarKey,0))</f>
        <v/>
      </c>
      <c r="J2003" s="14">
        <f>INDEX(VarSrc,MATCH($A2003,VarKey,0))</f>
        <v/>
      </c>
      <c r="K2003" s="11">
        <f>CodePrefix&amp;$A2003&amp;IF($C2003="","","."&amp;$C2003&amp;"."&amp;$B2003)&amp;INDEX(VarEnd,MATCH($A2003,VarKey,0))&amp;K$5</f>
        <v/>
      </c>
      <c r="L2003" s="39">
        <f>L1967*Settings!$C$13*(L1895+L1913+L1904*L$201+L1922*$D2003)</f>
        <v/>
      </c>
      <c r="M2003" s="40">
        <f>M1967*Settings!$C$13*(M1895+M1913+M1904*M$201+M1922*$D2003)</f>
        <v/>
      </c>
      <c r="N2003" s="40">
        <f>N1967*Settings!$C$13*(N1895+N1913+N1904*N$201+N1922*$D2003)</f>
        <v/>
      </c>
      <c r="O2003" s="40">
        <f>O1967*Settings!$C$13*(O1895+O1913+O1904*O$201+O1922*$D2003)</f>
        <v/>
      </c>
      <c r="P2003" s="40">
        <f>P1967*Settings!$C$13*(P1895+P1913+P1904*P$201+P1922*$D2003)</f>
        <v/>
      </c>
      <c r="Q2003" s="40">
        <f>Q1967*Settings!$C$13*(Q1895+Q1913+Q1904*Q$201+Q1922*$D2003)</f>
        <v/>
      </c>
      <c r="R2003" s="40">
        <f>R1967*Settings!$C$13*(R1895+R1913+R1904*R$201+R1922*$D2003)</f>
        <v/>
      </c>
      <c r="S2003" s="40">
        <f>S1967*Settings!$C$13*(S1895+S1913+S1904*S$201+S1922*$D2003)</f>
        <v/>
      </c>
      <c r="T2003" s="40">
        <f>T1967*Settings!$C$13*(T1895+T1913+T1904*T$201+T1922*$D2003)</f>
        <v/>
      </c>
      <c r="U2003" s="40">
        <f>U1967*Settings!$C$13*(U1895+U1913+U1904*U$201+U1922*$D2003)</f>
        <v/>
      </c>
      <c r="V2003" s="40">
        <f>V1967*Settings!$C$13*(V1895+V1913+V1904*V$201+V1922*$D2003)</f>
        <v/>
      </c>
      <c r="W2003" s="40">
        <f>W1967*Settings!$C$13*(W1895+W1913+W1904*W$201+W1922*$D2003)</f>
        <v/>
      </c>
      <c r="X2003" s="40">
        <f>X1967*Settings!$C$13*(X1895+X1913+X1904*X$201+X1922*$D2003)</f>
        <v/>
      </c>
      <c r="Y2003" s="40">
        <f>Y1967*Settings!$C$13*(Y1895+Y1913+Y1904*Y$201+Y1922*$D2003)</f>
        <v/>
      </c>
      <c r="Z2003" s="40">
        <f>Z1967*Settings!$C$13*(Z1895+Z1913+Z1904*Z$201+Z1922*$D2003)</f>
        <v/>
      </c>
      <c r="AA2003" s="40">
        <f>AA1967*Settings!$C$13*(AA1895+AA1913+AA1904*AA$201+AA1922*$D2003)</f>
        <v/>
      </c>
      <c r="AB2003" s="40">
        <f>AB1967*Settings!$C$13*(AB1895+AB1913+AB1904*AB$201+AB1922*$D2003)</f>
        <v/>
      </c>
      <c r="AC2003" s="40">
        <f>AC1967*Settings!$C$13*(AC1895+AC1913+AC1904*AC$201+AC1922*$D2003)</f>
        <v/>
      </c>
      <c r="AD2003" s="40">
        <f>AD1967*Settings!$C$13*(AD1895+AD1913+AD1904*AD$201+AD1922*$D2003)</f>
        <v/>
      </c>
      <c r="AF2003" s="11">
        <f>CodePrefix&amp;$A2003&amp;IF($C2003="","","."&amp;$C2003&amp;"."&amp;$B2003)&amp;INDEX(VarEnd,MATCH($A2003,VarKey,0))&amp;AF$5</f>
        <v/>
      </c>
      <c r="AG2003" s="39">
        <f>AG1967*Settings!$C$13*(AG1895+AG1913+AG1904*AG$201+AG1922*$D2003)</f>
        <v/>
      </c>
      <c r="AH2003" s="40">
        <f>AH1967*Settings!$C$13*(AH1895+AH1913+AH1904*AH$201+AH1922*$D2003)</f>
        <v/>
      </c>
      <c r="AI2003" s="40">
        <f>AI1967*Settings!$C$13*(AI1895+AI1913+AI1904*AI$201+AI1922*$D2003)</f>
        <v/>
      </c>
      <c r="AJ2003" s="40">
        <f>AJ1967*Settings!$C$13*(AJ1895+AJ1913+AJ1904*AJ$201+AJ1922*$D2003)</f>
        <v/>
      </c>
      <c r="AK2003" s="40">
        <f>AK1967*Settings!$C$13*(AK1895+AK1913+AK1904*AK$201+AK1922*$D2003)</f>
        <v/>
      </c>
      <c r="AL2003" s="40">
        <f>AL1967*Settings!$C$13*(AL1895+AL1913+AL1904*AL$201+AL1922*$D2003)</f>
        <v/>
      </c>
      <c r="AM2003" s="40">
        <f>AM1967*Settings!$C$13*(AM1895+AM1913+AM1904*AM$201+AM1922*$D2003)</f>
        <v/>
      </c>
      <c r="AN2003" s="40">
        <f>AN1967*Settings!$C$13*(AN1895+AN1913+AN1904*AN$201+AN1922*$D2003)</f>
        <v/>
      </c>
      <c r="AO2003" s="40">
        <f>AO1967*Settings!$C$13*(AO1895+AO1913+AO1904*AO$201+AO1922*$D2003)</f>
        <v/>
      </c>
      <c r="AP2003" s="40">
        <f>AP1967*Settings!$C$13*(AP1895+AP1913+AP1904*AP$201+AP1922*$D2003)</f>
        <v/>
      </c>
      <c r="AQ2003" s="40">
        <f>AQ1967*Settings!$C$13*(AQ1895+AQ1913+AQ1904*AQ$201+AQ1922*$D2003)</f>
        <v/>
      </c>
      <c r="AR2003" s="40">
        <f>AR1967*Settings!$C$13*(AR1895+AR1913+AR1904*AR$201+AR1922*$D2003)</f>
        <v/>
      </c>
      <c r="AS2003" s="40">
        <f>AS1967*Settings!$C$13*(AS1895+AS1913+AS1904*AS$201+AS1922*$D2003)</f>
        <v/>
      </c>
      <c r="AT2003" s="40">
        <f>AT1967*Settings!$C$13*(AT1895+AT1913+AT1904*AT$201+AT1922*$D2003)</f>
        <v/>
      </c>
      <c r="AU2003" s="40">
        <f>AU1967*Settings!$C$13*(AU1895+AU1913+AU1904*AU$201+AU1922*$D2003)</f>
        <v/>
      </c>
      <c r="AV2003" s="40">
        <f>AV1967*Settings!$C$13*(AV1895+AV1913+AV1904*AV$201+AV1922*$D2003)</f>
        <v/>
      </c>
      <c r="AW2003" s="40">
        <f>AW1967*Settings!$C$13*(AW1895+AW1913+AW1904*AW$201+AW1922*$D2003)</f>
        <v/>
      </c>
      <c r="AX2003" s="40">
        <f>AX1967*Settings!$C$13*(AX1895+AX1913+AX1904*AX$201+AX1922*$D2003)</f>
        <v/>
      </c>
      <c r="AY2003" s="40">
        <f>AY1967*Settings!$C$13*(AY1895+AY1913+AY1904*AY$201+AY1922*$D2003)</f>
        <v/>
      </c>
    </row>
    <row r="2004" hidden="1" outlineLevel="2">
      <c r="A2004" s="14" t="inlineStr">
        <is>
          <t>rnew</t>
        </is>
      </c>
      <c r="B2004" s="14" t="inlineStr">
        <is>
          <t>bio</t>
        </is>
      </c>
      <c r="C2004" s="14" t="inlineStr">
        <is>
          <t>mch</t>
        </is>
      </c>
      <c r="D2004" s="32">
        <f>INDEX(Inputs!$V$5:$V$132,MATCH($B2004&amp;"|"&amp;$C2004,Inputs!$A$5:$A$132,0))</f>
        <v/>
      </c>
      <c r="E2004" s="36" t="n"/>
      <c r="F2004" s="36" t="n"/>
      <c r="G2004" s="36" t="n"/>
      <c r="H2004" s="14">
        <f>INDEX(VarLab,MATCH($A2004,VarKey,0))&amp;INDEX(MemLab,MATCH($C2004&amp;"|"&amp;$B2004,MemKey,0))</f>
        <v/>
      </c>
      <c r="I2004" s="14">
        <f>INDEX(VarUnit,MATCH($A2004,VarKey,0))</f>
        <v/>
      </c>
      <c r="J2004" s="14">
        <f>INDEX(VarSrc,MATCH($A2004,VarKey,0))</f>
        <v/>
      </c>
      <c r="K2004" s="11">
        <f>CodePrefix&amp;$A2004&amp;IF($C2004="","","."&amp;$C2004&amp;"."&amp;$B2004)&amp;INDEX(VarEnd,MATCH($A2004,VarKey,0))&amp;K$5</f>
        <v/>
      </c>
      <c r="L2004" s="39">
        <f>L1968*Settings!$C$13*(L1896+L1914+L1905*L$201+L1923*$D2004)</f>
        <v/>
      </c>
      <c r="M2004" s="40">
        <f>M1968*Settings!$C$13*(M1896+M1914+M1905*M$201+M1923*$D2004)</f>
        <v/>
      </c>
      <c r="N2004" s="40">
        <f>N1968*Settings!$C$13*(N1896+N1914+N1905*N$201+N1923*$D2004)</f>
        <v/>
      </c>
      <c r="O2004" s="40">
        <f>O1968*Settings!$C$13*(O1896+O1914+O1905*O$201+O1923*$D2004)</f>
        <v/>
      </c>
      <c r="P2004" s="40">
        <f>P1968*Settings!$C$13*(P1896+P1914+P1905*P$201+P1923*$D2004)</f>
        <v/>
      </c>
      <c r="Q2004" s="40">
        <f>Q1968*Settings!$C$13*(Q1896+Q1914+Q1905*Q$201+Q1923*$D2004)</f>
        <v/>
      </c>
      <c r="R2004" s="40">
        <f>R1968*Settings!$C$13*(R1896+R1914+R1905*R$201+R1923*$D2004)</f>
        <v/>
      </c>
      <c r="S2004" s="40">
        <f>S1968*Settings!$C$13*(S1896+S1914+S1905*S$201+S1923*$D2004)</f>
        <v/>
      </c>
      <c r="T2004" s="40">
        <f>T1968*Settings!$C$13*(T1896+T1914+T1905*T$201+T1923*$D2004)</f>
        <v/>
      </c>
      <c r="U2004" s="40">
        <f>U1968*Settings!$C$13*(U1896+U1914+U1905*U$201+U1923*$D2004)</f>
        <v/>
      </c>
      <c r="V2004" s="40">
        <f>V1968*Settings!$C$13*(V1896+V1914+V1905*V$201+V1923*$D2004)</f>
        <v/>
      </c>
      <c r="W2004" s="40">
        <f>W1968*Settings!$C$13*(W1896+W1914+W1905*W$201+W1923*$D2004)</f>
        <v/>
      </c>
      <c r="X2004" s="40">
        <f>X1968*Settings!$C$13*(X1896+X1914+X1905*X$201+X1923*$D2004)</f>
        <v/>
      </c>
      <c r="Y2004" s="40">
        <f>Y1968*Settings!$C$13*(Y1896+Y1914+Y1905*Y$201+Y1923*$D2004)</f>
        <v/>
      </c>
      <c r="Z2004" s="40">
        <f>Z1968*Settings!$C$13*(Z1896+Z1914+Z1905*Z$201+Z1923*$D2004)</f>
        <v/>
      </c>
      <c r="AA2004" s="40">
        <f>AA1968*Settings!$C$13*(AA1896+AA1914+AA1905*AA$201+AA1923*$D2004)</f>
        <v/>
      </c>
      <c r="AB2004" s="40">
        <f>AB1968*Settings!$C$13*(AB1896+AB1914+AB1905*AB$201+AB1923*$D2004)</f>
        <v/>
      </c>
      <c r="AC2004" s="40">
        <f>AC1968*Settings!$C$13*(AC1896+AC1914+AC1905*AC$201+AC1923*$D2004)</f>
        <v/>
      </c>
      <c r="AD2004" s="40">
        <f>AD1968*Settings!$C$13*(AD1896+AD1914+AD1905*AD$201+AD1923*$D2004)</f>
        <v/>
      </c>
      <c r="AF2004" s="11">
        <f>CodePrefix&amp;$A2004&amp;IF($C2004="","","."&amp;$C2004&amp;"."&amp;$B2004)&amp;INDEX(VarEnd,MATCH($A2004,VarKey,0))&amp;AF$5</f>
        <v/>
      </c>
      <c r="AG2004" s="39">
        <f>AG1968*Settings!$C$13*(AG1896+AG1914+AG1905*AG$201+AG1923*$D2004)</f>
        <v/>
      </c>
      <c r="AH2004" s="40">
        <f>AH1968*Settings!$C$13*(AH1896+AH1914+AH1905*AH$201+AH1923*$D2004)</f>
        <v/>
      </c>
      <c r="AI2004" s="40">
        <f>AI1968*Settings!$C$13*(AI1896+AI1914+AI1905*AI$201+AI1923*$D2004)</f>
        <v/>
      </c>
      <c r="AJ2004" s="40">
        <f>AJ1968*Settings!$C$13*(AJ1896+AJ1914+AJ1905*AJ$201+AJ1923*$D2004)</f>
        <v/>
      </c>
      <c r="AK2004" s="40">
        <f>AK1968*Settings!$C$13*(AK1896+AK1914+AK1905*AK$201+AK1923*$D2004)</f>
        <v/>
      </c>
      <c r="AL2004" s="40">
        <f>AL1968*Settings!$C$13*(AL1896+AL1914+AL1905*AL$201+AL1923*$D2004)</f>
        <v/>
      </c>
      <c r="AM2004" s="40">
        <f>AM1968*Settings!$C$13*(AM1896+AM1914+AM1905*AM$201+AM1923*$D2004)</f>
        <v/>
      </c>
      <c r="AN2004" s="40">
        <f>AN1968*Settings!$C$13*(AN1896+AN1914+AN1905*AN$201+AN1923*$D2004)</f>
        <v/>
      </c>
      <c r="AO2004" s="40">
        <f>AO1968*Settings!$C$13*(AO1896+AO1914+AO1905*AO$201+AO1923*$D2004)</f>
        <v/>
      </c>
      <c r="AP2004" s="40">
        <f>AP1968*Settings!$C$13*(AP1896+AP1914+AP1905*AP$201+AP1923*$D2004)</f>
        <v/>
      </c>
      <c r="AQ2004" s="40">
        <f>AQ1968*Settings!$C$13*(AQ1896+AQ1914+AQ1905*AQ$201+AQ1923*$D2004)</f>
        <v/>
      </c>
      <c r="AR2004" s="40">
        <f>AR1968*Settings!$C$13*(AR1896+AR1914+AR1905*AR$201+AR1923*$D2004)</f>
        <v/>
      </c>
      <c r="AS2004" s="40">
        <f>AS1968*Settings!$C$13*(AS1896+AS1914+AS1905*AS$201+AS1923*$D2004)</f>
        <v/>
      </c>
      <c r="AT2004" s="40">
        <f>AT1968*Settings!$C$13*(AT1896+AT1914+AT1905*AT$201+AT1923*$D2004)</f>
        <v/>
      </c>
      <c r="AU2004" s="40">
        <f>AU1968*Settings!$C$13*(AU1896+AU1914+AU1905*AU$201+AU1923*$D2004)</f>
        <v/>
      </c>
      <c r="AV2004" s="40">
        <f>AV1968*Settings!$C$13*(AV1896+AV1914+AV1905*AV$201+AV1923*$D2004)</f>
        <v/>
      </c>
      <c r="AW2004" s="40">
        <f>AW1968*Settings!$C$13*(AW1896+AW1914+AW1905*AW$201+AW1923*$D2004)</f>
        <v/>
      </c>
      <c r="AX2004" s="40">
        <f>AX1968*Settings!$C$13*(AX1896+AX1914+AX1905*AX$201+AX1923*$D2004)</f>
        <v/>
      </c>
      <c r="AY2004" s="40">
        <f>AY1968*Settings!$C$13*(AY1896+AY1914+AY1905*AY$201+AY1923*$D2004)</f>
        <v/>
      </c>
    </row>
    <row r="2005" hidden="1" outlineLevel="2"/>
    <row r="2006" hidden="1" outlineLevel="2">
      <c r="A2006" s="14" t="inlineStr">
        <is>
          <t>rxcp</t>
        </is>
      </c>
      <c r="B2006" s="14" t="inlineStr">
        <is>
          <t>coa</t>
        </is>
      </c>
      <c r="C2006" s="14" t="inlineStr">
        <is>
          <t>mch</t>
        </is>
      </c>
      <c r="D2006" s="36" t="n"/>
      <c r="E2006" s="36" t="n"/>
      <c r="F2006" s="36" t="n"/>
      <c r="G2006" s="36" t="n"/>
      <c r="H2006" s="14">
        <f>INDEX(VarLab,MATCH($A2006,VarKey,0))&amp;INDEX(MemLab,MATCH($C2006&amp;"|"&amp;$B2006,MemKey,0))</f>
        <v/>
      </c>
      <c r="I2006" s="14">
        <f>INDEX(VarUnit,MATCH($A2006,VarKey,0))</f>
        <v/>
      </c>
      <c r="J2006" s="14">
        <f>INDEX(VarSrc,MATCH($A2006,VarKey,0))</f>
        <v/>
      </c>
      <c r="K2006" s="11">
        <f>CodePrefix&amp;$A2006&amp;IF($C2006="","","."&amp;$C2006&amp;"."&amp;$B2006)&amp;INDEX(VarEnd,MATCH($A2006,VarKey,0))&amp;K$5</f>
        <v/>
      </c>
      <c r="L2006" s="39">
        <f>L1961*Settings!$C$13*(L1925)</f>
        <v/>
      </c>
      <c r="M2006" s="40">
        <f>M1961*Settings!$C$13*(M1925)</f>
        <v/>
      </c>
      <c r="N2006" s="40">
        <f>N1961*Settings!$C$13*(N1925)</f>
        <v/>
      </c>
      <c r="O2006" s="40">
        <f>O1961*Settings!$C$13*(O1925)</f>
        <v/>
      </c>
      <c r="P2006" s="40">
        <f>P1961*Settings!$C$13*(P1925)</f>
        <v/>
      </c>
      <c r="Q2006" s="40">
        <f>Q1961*Settings!$C$13*(Q1925)</f>
        <v/>
      </c>
      <c r="R2006" s="40">
        <f>R1961*Settings!$C$13*(R1925)</f>
        <v/>
      </c>
      <c r="S2006" s="40">
        <f>S1961*Settings!$C$13*(S1925)</f>
        <v/>
      </c>
      <c r="T2006" s="40">
        <f>T1961*Settings!$C$13*(T1925)</f>
        <v/>
      </c>
      <c r="U2006" s="40">
        <f>U1961*Settings!$C$13*(U1925)</f>
        <v/>
      </c>
      <c r="V2006" s="40">
        <f>V1961*Settings!$C$13*(V1925)</f>
        <v/>
      </c>
      <c r="W2006" s="40">
        <f>W1961*Settings!$C$13*(W1925)</f>
        <v/>
      </c>
      <c r="X2006" s="40">
        <f>X1961*Settings!$C$13*(X1925)</f>
        <v/>
      </c>
      <c r="Y2006" s="40">
        <f>Y1961*Settings!$C$13*(Y1925)</f>
        <v/>
      </c>
      <c r="Z2006" s="40">
        <f>Z1961*Settings!$C$13*(Z1925)</f>
        <v/>
      </c>
      <c r="AA2006" s="40">
        <f>AA1961*Settings!$C$13*(AA1925)</f>
        <v/>
      </c>
      <c r="AB2006" s="40">
        <f>AB1961*Settings!$C$13*(AB1925)</f>
        <v/>
      </c>
      <c r="AC2006" s="40">
        <f>AC1961*Settings!$C$13*(AC1925)</f>
        <v/>
      </c>
      <c r="AD2006" s="40">
        <f>AD1961*Settings!$C$13*(AD1925)</f>
        <v/>
      </c>
      <c r="AF2006" s="11">
        <f>CodePrefix&amp;$A2006&amp;IF($C2006="","","."&amp;$C2006&amp;"."&amp;$B2006)&amp;INDEX(VarEnd,MATCH($A2006,VarKey,0))&amp;AF$5</f>
        <v/>
      </c>
      <c r="AG2006" s="39">
        <f>AG1961*Settings!$C$13*(AG1925)</f>
        <v/>
      </c>
      <c r="AH2006" s="40">
        <f>AH1961*Settings!$C$13*(AH1925)</f>
        <v/>
      </c>
      <c r="AI2006" s="40">
        <f>AI1961*Settings!$C$13*(AI1925)</f>
        <v/>
      </c>
      <c r="AJ2006" s="40">
        <f>AJ1961*Settings!$C$13*(AJ1925)</f>
        <v/>
      </c>
      <c r="AK2006" s="40">
        <f>AK1961*Settings!$C$13*(AK1925)</f>
        <v/>
      </c>
      <c r="AL2006" s="40">
        <f>AL1961*Settings!$C$13*(AL1925)</f>
        <v/>
      </c>
      <c r="AM2006" s="40">
        <f>AM1961*Settings!$C$13*(AM1925)</f>
        <v/>
      </c>
      <c r="AN2006" s="40">
        <f>AN1961*Settings!$C$13*(AN1925)</f>
        <v/>
      </c>
      <c r="AO2006" s="40">
        <f>AO1961*Settings!$C$13*(AO1925)</f>
        <v/>
      </c>
      <c r="AP2006" s="40">
        <f>AP1961*Settings!$C$13*(AP1925)</f>
        <v/>
      </c>
      <c r="AQ2006" s="40">
        <f>AQ1961*Settings!$C$13*(AQ1925)</f>
        <v/>
      </c>
      <c r="AR2006" s="40">
        <f>AR1961*Settings!$C$13*(AR1925)</f>
        <v/>
      </c>
      <c r="AS2006" s="40">
        <f>AS1961*Settings!$C$13*(AS1925)</f>
        <v/>
      </c>
      <c r="AT2006" s="40">
        <f>AT1961*Settings!$C$13*(AT1925)</f>
        <v/>
      </c>
      <c r="AU2006" s="40">
        <f>AU1961*Settings!$C$13*(AU1925)</f>
        <v/>
      </c>
      <c r="AV2006" s="40">
        <f>AV1961*Settings!$C$13*(AV1925)</f>
        <v/>
      </c>
      <c r="AW2006" s="40">
        <f>AW1961*Settings!$C$13*(AW1925)</f>
        <v/>
      </c>
      <c r="AX2006" s="40">
        <f>AX1961*Settings!$C$13*(AX1925)</f>
        <v/>
      </c>
      <c r="AY2006" s="40">
        <f>AY1961*Settings!$C$13*(AY1925)</f>
        <v/>
      </c>
    </row>
    <row r="2007" hidden="1" outlineLevel="2">
      <c r="A2007" s="14" t="inlineStr">
        <is>
          <t>rxcp</t>
        </is>
      </c>
      <c r="B2007" s="14" t="inlineStr">
        <is>
          <t>nga</t>
        </is>
      </c>
      <c r="C2007" s="14" t="inlineStr">
        <is>
          <t>mch</t>
        </is>
      </c>
      <c r="D2007" s="36" t="n"/>
      <c r="E2007" s="36" t="n"/>
      <c r="F2007" s="36" t="n"/>
      <c r="G2007" s="36" t="n"/>
      <c r="H2007" s="14">
        <f>INDEX(VarLab,MATCH($A2007,VarKey,0))&amp;INDEX(MemLab,MATCH($C2007&amp;"|"&amp;$B2007,MemKey,0))</f>
        <v/>
      </c>
      <c r="I2007" s="14">
        <f>INDEX(VarUnit,MATCH($A2007,VarKey,0))</f>
        <v/>
      </c>
      <c r="J2007" s="14">
        <f>INDEX(VarSrc,MATCH($A2007,VarKey,0))</f>
        <v/>
      </c>
      <c r="K2007" s="11">
        <f>CodePrefix&amp;$A2007&amp;IF($C2007="","","."&amp;$C2007&amp;"."&amp;$B2007)&amp;INDEX(VarEnd,MATCH($A2007,VarKey,0))&amp;K$5</f>
        <v/>
      </c>
      <c r="L2007" s="39">
        <f>L1962*Settings!$C$13*(L1926)</f>
        <v/>
      </c>
      <c r="M2007" s="40">
        <f>M1962*Settings!$C$13*(M1926)</f>
        <v/>
      </c>
      <c r="N2007" s="40">
        <f>N1962*Settings!$C$13*(N1926)</f>
        <v/>
      </c>
      <c r="O2007" s="40">
        <f>O1962*Settings!$C$13*(O1926)</f>
        <v/>
      </c>
      <c r="P2007" s="40">
        <f>P1962*Settings!$C$13*(P1926)</f>
        <v/>
      </c>
      <c r="Q2007" s="40">
        <f>Q1962*Settings!$C$13*(Q1926)</f>
        <v/>
      </c>
      <c r="R2007" s="40">
        <f>R1962*Settings!$C$13*(R1926)</f>
        <v/>
      </c>
      <c r="S2007" s="40">
        <f>S1962*Settings!$C$13*(S1926)</f>
        <v/>
      </c>
      <c r="T2007" s="40">
        <f>T1962*Settings!$C$13*(T1926)</f>
        <v/>
      </c>
      <c r="U2007" s="40">
        <f>U1962*Settings!$C$13*(U1926)</f>
        <v/>
      </c>
      <c r="V2007" s="40">
        <f>V1962*Settings!$C$13*(V1926)</f>
        <v/>
      </c>
      <c r="W2007" s="40">
        <f>W1962*Settings!$C$13*(W1926)</f>
        <v/>
      </c>
      <c r="X2007" s="40">
        <f>X1962*Settings!$C$13*(X1926)</f>
        <v/>
      </c>
      <c r="Y2007" s="40">
        <f>Y1962*Settings!$C$13*(Y1926)</f>
        <v/>
      </c>
      <c r="Z2007" s="40">
        <f>Z1962*Settings!$C$13*(Z1926)</f>
        <v/>
      </c>
      <c r="AA2007" s="40">
        <f>AA1962*Settings!$C$13*(AA1926)</f>
        <v/>
      </c>
      <c r="AB2007" s="40">
        <f>AB1962*Settings!$C$13*(AB1926)</f>
        <v/>
      </c>
      <c r="AC2007" s="40">
        <f>AC1962*Settings!$C$13*(AC1926)</f>
        <v/>
      </c>
      <c r="AD2007" s="40">
        <f>AD1962*Settings!$C$13*(AD1926)</f>
        <v/>
      </c>
      <c r="AF2007" s="11">
        <f>CodePrefix&amp;$A2007&amp;IF($C2007="","","."&amp;$C2007&amp;"."&amp;$B2007)&amp;INDEX(VarEnd,MATCH($A2007,VarKey,0))&amp;AF$5</f>
        <v/>
      </c>
      <c r="AG2007" s="39">
        <f>AG1962*Settings!$C$13*(AG1926)</f>
        <v/>
      </c>
      <c r="AH2007" s="40">
        <f>AH1962*Settings!$C$13*(AH1926)</f>
        <v/>
      </c>
      <c r="AI2007" s="40">
        <f>AI1962*Settings!$C$13*(AI1926)</f>
        <v/>
      </c>
      <c r="AJ2007" s="40">
        <f>AJ1962*Settings!$C$13*(AJ1926)</f>
        <v/>
      </c>
      <c r="AK2007" s="40">
        <f>AK1962*Settings!$C$13*(AK1926)</f>
        <v/>
      </c>
      <c r="AL2007" s="40">
        <f>AL1962*Settings!$C$13*(AL1926)</f>
        <v/>
      </c>
      <c r="AM2007" s="40">
        <f>AM1962*Settings!$C$13*(AM1926)</f>
        <v/>
      </c>
      <c r="AN2007" s="40">
        <f>AN1962*Settings!$C$13*(AN1926)</f>
        <v/>
      </c>
      <c r="AO2007" s="40">
        <f>AO1962*Settings!$C$13*(AO1926)</f>
        <v/>
      </c>
      <c r="AP2007" s="40">
        <f>AP1962*Settings!$C$13*(AP1926)</f>
        <v/>
      </c>
      <c r="AQ2007" s="40">
        <f>AQ1962*Settings!$C$13*(AQ1926)</f>
        <v/>
      </c>
      <c r="AR2007" s="40">
        <f>AR1962*Settings!$C$13*(AR1926)</f>
        <v/>
      </c>
      <c r="AS2007" s="40">
        <f>AS1962*Settings!$C$13*(AS1926)</f>
        <v/>
      </c>
      <c r="AT2007" s="40">
        <f>AT1962*Settings!$C$13*(AT1926)</f>
        <v/>
      </c>
      <c r="AU2007" s="40">
        <f>AU1962*Settings!$C$13*(AU1926)</f>
        <v/>
      </c>
      <c r="AV2007" s="40">
        <f>AV1962*Settings!$C$13*(AV1926)</f>
        <v/>
      </c>
      <c r="AW2007" s="40">
        <f>AW1962*Settings!$C$13*(AW1926)</f>
        <v/>
      </c>
      <c r="AX2007" s="40">
        <f>AX1962*Settings!$C$13*(AX1926)</f>
        <v/>
      </c>
      <c r="AY2007" s="40">
        <f>AY1962*Settings!$C$13*(AY1926)</f>
        <v/>
      </c>
    </row>
    <row r="2008" hidden="1" outlineLevel="2">
      <c r="A2008" s="14" t="inlineStr">
        <is>
          <t>rxcp</t>
        </is>
      </c>
      <c r="B2008" s="14" t="inlineStr">
        <is>
          <t>gso</t>
        </is>
      </c>
      <c r="C2008" s="14" t="inlineStr">
        <is>
          <t>mch</t>
        </is>
      </c>
      <c r="D2008" s="36" t="n"/>
      <c r="E2008" s="36" t="n"/>
      <c r="F2008" s="36" t="n"/>
      <c r="G2008" s="36" t="n"/>
      <c r="H2008" s="14">
        <f>INDEX(VarLab,MATCH($A2008,VarKey,0))&amp;INDEX(MemLab,MATCH($C2008&amp;"|"&amp;$B2008,MemKey,0))</f>
        <v/>
      </c>
      <c r="I2008" s="14">
        <f>INDEX(VarUnit,MATCH($A2008,VarKey,0))</f>
        <v/>
      </c>
      <c r="J2008" s="14">
        <f>INDEX(VarSrc,MATCH($A2008,VarKey,0))</f>
        <v/>
      </c>
      <c r="K2008" s="11">
        <f>CodePrefix&amp;$A2008&amp;IF($C2008="","","."&amp;$C2008&amp;"."&amp;$B2008)&amp;INDEX(VarEnd,MATCH($A2008,VarKey,0))&amp;K$5</f>
        <v/>
      </c>
      <c r="L2008" s="39">
        <f>L1963*Settings!$C$13*(L1927)</f>
        <v/>
      </c>
      <c r="M2008" s="40">
        <f>M1963*Settings!$C$13*(M1927)</f>
        <v/>
      </c>
      <c r="N2008" s="40">
        <f>N1963*Settings!$C$13*(N1927)</f>
        <v/>
      </c>
      <c r="O2008" s="40">
        <f>O1963*Settings!$C$13*(O1927)</f>
        <v/>
      </c>
      <c r="P2008" s="40">
        <f>P1963*Settings!$C$13*(P1927)</f>
        <v/>
      </c>
      <c r="Q2008" s="40">
        <f>Q1963*Settings!$C$13*(Q1927)</f>
        <v/>
      </c>
      <c r="R2008" s="40">
        <f>R1963*Settings!$C$13*(R1927)</f>
        <v/>
      </c>
      <c r="S2008" s="40">
        <f>S1963*Settings!$C$13*(S1927)</f>
        <v/>
      </c>
      <c r="T2008" s="40">
        <f>T1963*Settings!$C$13*(T1927)</f>
        <v/>
      </c>
      <c r="U2008" s="40">
        <f>U1963*Settings!$C$13*(U1927)</f>
        <v/>
      </c>
      <c r="V2008" s="40">
        <f>V1963*Settings!$C$13*(V1927)</f>
        <v/>
      </c>
      <c r="W2008" s="40">
        <f>W1963*Settings!$C$13*(W1927)</f>
        <v/>
      </c>
      <c r="X2008" s="40">
        <f>X1963*Settings!$C$13*(X1927)</f>
        <v/>
      </c>
      <c r="Y2008" s="40">
        <f>Y1963*Settings!$C$13*(Y1927)</f>
        <v/>
      </c>
      <c r="Z2008" s="40">
        <f>Z1963*Settings!$C$13*(Z1927)</f>
        <v/>
      </c>
      <c r="AA2008" s="40">
        <f>AA1963*Settings!$C$13*(AA1927)</f>
        <v/>
      </c>
      <c r="AB2008" s="40">
        <f>AB1963*Settings!$C$13*(AB1927)</f>
        <v/>
      </c>
      <c r="AC2008" s="40">
        <f>AC1963*Settings!$C$13*(AC1927)</f>
        <v/>
      </c>
      <c r="AD2008" s="40">
        <f>AD1963*Settings!$C$13*(AD1927)</f>
        <v/>
      </c>
      <c r="AF2008" s="11">
        <f>CodePrefix&amp;$A2008&amp;IF($C2008="","","."&amp;$C2008&amp;"."&amp;$B2008)&amp;INDEX(VarEnd,MATCH($A2008,VarKey,0))&amp;AF$5</f>
        <v/>
      </c>
      <c r="AG2008" s="39">
        <f>AG1963*Settings!$C$13*(AG1927)</f>
        <v/>
      </c>
      <c r="AH2008" s="40">
        <f>AH1963*Settings!$C$13*(AH1927)</f>
        <v/>
      </c>
      <c r="AI2008" s="40">
        <f>AI1963*Settings!$C$13*(AI1927)</f>
        <v/>
      </c>
      <c r="AJ2008" s="40">
        <f>AJ1963*Settings!$C$13*(AJ1927)</f>
        <v/>
      </c>
      <c r="AK2008" s="40">
        <f>AK1963*Settings!$C$13*(AK1927)</f>
        <v/>
      </c>
      <c r="AL2008" s="40">
        <f>AL1963*Settings!$C$13*(AL1927)</f>
        <v/>
      </c>
      <c r="AM2008" s="40">
        <f>AM1963*Settings!$C$13*(AM1927)</f>
        <v/>
      </c>
      <c r="AN2008" s="40">
        <f>AN1963*Settings!$C$13*(AN1927)</f>
        <v/>
      </c>
      <c r="AO2008" s="40">
        <f>AO1963*Settings!$C$13*(AO1927)</f>
        <v/>
      </c>
      <c r="AP2008" s="40">
        <f>AP1963*Settings!$C$13*(AP1927)</f>
        <v/>
      </c>
      <c r="AQ2008" s="40">
        <f>AQ1963*Settings!$C$13*(AQ1927)</f>
        <v/>
      </c>
      <c r="AR2008" s="40">
        <f>AR1963*Settings!$C$13*(AR1927)</f>
        <v/>
      </c>
      <c r="AS2008" s="40">
        <f>AS1963*Settings!$C$13*(AS1927)</f>
        <v/>
      </c>
      <c r="AT2008" s="40">
        <f>AT1963*Settings!$C$13*(AT1927)</f>
        <v/>
      </c>
      <c r="AU2008" s="40">
        <f>AU1963*Settings!$C$13*(AU1927)</f>
        <v/>
      </c>
      <c r="AV2008" s="40">
        <f>AV1963*Settings!$C$13*(AV1927)</f>
        <v/>
      </c>
      <c r="AW2008" s="40">
        <f>AW1963*Settings!$C$13*(AW1927)</f>
        <v/>
      </c>
      <c r="AX2008" s="40">
        <f>AX1963*Settings!$C$13*(AX1927)</f>
        <v/>
      </c>
      <c r="AY2008" s="40">
        <f>AY1963*Settings!$C$13*(AY1927)</f>
        <v/>
      </c>
    </row>
    <row r="2009" hidden="1" outlineLevel="2">
      <c r="A2009" s="14" t="inlineStr">
        <is>
          <t>rxcp</t>
        </is>
      </c>
      <c r="B2009" s="14" t="inlineStr">
        <is>
          <t>die</t>
        </is>
      </c>
      <c r="C2009" s="14" t="inlineStr">
        <is>
          <t>mch</t>
        </is>
      </c>
      <c r="D2009" s="36" t="n"/>
      <c r="E2009" s="36" t="n"/>
      <c r="F2009" s="36" t="n"/>
      <c r="G2009" s="36" t="n"/>
      <c r="H2009" s="14">
        <f>INDEX(VarLab,MATCH($A2009,VarKey,0))&amp;INDEX(MemLab,MATCH($C2009&amp;"|"&amp;$B2009,MemKey,0))</f>
        <v/>
      </c>
      <c r="I2009" s="14">
        <f>INDEX(VarUnit,MATCH($A2009,VarKey,0))</f>
        <v/>
      </c>
      <c r="J2009" s="14">
        <f>INDEX(VarSrc,MATCH($A2009,VarKey,0))</f>
        <v/>
      </c>
      <c r="K2009" s="11">
        <f>CodePrefix&amp;$A2009&amp;IF($C2009="","","."&amp;$C2009&amp;"."&amp;$B2009)&amp;INDEX(VarEnd,MATCH($A2009,VarKey,0))&amp;K$5</f>
        <v/>
      </c>
      <c r="L2009" s="39">
        <f>L1964*Settings!$C$13*(L1928)</f>
        <v/>
      </c>
      <c r="M2009" s="40">
        <f>M1964*Settings!$C$13*(M1928)</f>
        <v/>
      </c>
      <c r="N2009" s="40">
        <f>N1964*Settings!$C$13*(N1928)</f>
        <v/>
      </c>
      <c r="O2009" s="40">
        <f>O1964*Settings!$C$13*(O1928)</f>
        <v/>
      </c>
      <c r="P2009" s="40">
        <f>P1964*Settings!$C$13*(P1928)</f>
        <v/>
      </c>
      <c r="Q2009" s="40">
        <f>Q1964*Settings!$C$13*(Q1928)</f>
        <v/>
      </c>
      <c r="R2009" s="40">
        <f>R1964*Settings!$C$13*(R1928)</f>
        <v/>
      </c>
      <c r="S2009" s="40">
        <f>S1964*Settings!$C$13*(S1928)</f>
        <v/>
      </c>
      <c r="T2009" s="40">
        <f>T1964*Settings!$C$13*(T1928)</f>
        <v/>
      </c>
      <c r="U2009" s="40">
        <f>U1964*Settings!$C$13*(U1928)</f>
        <v/>
      </c>
      <c r="V2009" s="40">
        <f>V1964*Settings!$C$13*(V1928)</f>
        <v/>
      </c>
      <c r="W2009" s="40">
        <f>W1964*Settings!$C$13*(W1928)</f>
        <v/>
      </c>
      <c r="X2009" s="40">
        <f>X1964*Settings!$C$13*(X1928)</f>
        <v/>
      </c>
      <c r="Y2009" s="40">
        <f>Y1964*Settings!$C$13*(Y1928)</f>
        <v/>
      </c>
      <c r="Z2009" s="40">
        <f>Z1964*Settings!$C$13*(Z1928)</f>
        <v/>
      </c>
      <c r="AA2009" s="40">
        <f>AA1964*Settings!$C$13*(AA1928)</f>
        <v/>
      </c>
      <c r="AB2009" s="40">
        <f>AB1964*Settings!$C$13*(AB1928)</f>
        <v/>
      </c>
      <c r="AC2009" s="40">
        <f>AC1964*Settings!$C$13*(AC1928)</f>
        <v/>
      </c>
      <c r="AD2009" s="40">
        <f>AD1964*Settings!$C$13*(AD1928)</f>
        <v/>
      </c>
      <c r="AF2009" s="11">
        <f>CodePrefix&amp;$A2009&amp;IF($C2009="","","."&amp;$C2009&amp;"."&amp;$B2009)&amp;INDEX(VarEnd,MATCH($A2009,VarKey,0))&amp;AF$5</f>
        <v/>
      </c>
      <c r="AG2009" s="39">
        <f>AG1964*Settings!$C$13*(AG1928)</f>
        <v/>
      </c>
      <c r="AH2009" s="40">
        <f>AH1964*Settings!$C$13*(AH1928)</f>
        <v/>
      </c>
      <c r="AI2009" s="40">
        <f>AI1964*Settings!$C$13*(AI1928)</f>
        <v/>
      </c>
      <c r="AJ2009" s="40">
        <f>AJ1964*Settings!$C$13*(AJ1928)</f>
        <v/>
      </c>
      <c r="AK2009" s="40">
        <f>AK1964*Settings!$C$13*(AK1928)</f>
        <v/>
      </c>
      <c r="AL2009" s="40">
        <f>AL1964*Settings!$C$13*(AL1928)</f>
        <v/>
      </c>
      <c r="AM2009" s="40">
        <f>AM1964*Settings!$C$13*(AM1928)</f>
        <v/>
      </c>
      <c r="AN2009" s="40">
        <f>AN1964*Settings!$C$13*(AN1928)</f>
        <v/>
      </c>
      <c r="AO2009" s="40">
        <f>AO1964*Settings!$C$13*(AO1928)</f>
        <v/>
      </c>
      <c r="AP2009" s="40">
        <f>AP1964*Settings!$C$13*(AP1928)</f>
        <v/>
      </c>
      <c r="AQ2009" s="40">
        <f>AQ1964*Settings!$C$13*(AQ1928)</f>
        <v/>
      </c>
      <c r="AR2009" s="40">
        <f>AR1964*Settings!$C$13*(AR1928)</f>
        <v/>
      </c>
      <c r="AS2009" s="40">
        <f>AS1964*Settings!$C$13*(AS1928)</f>
        <v/>
      </c>
      <c r="AT2009" s="40">
        <f>AT1964*Settings!$C$13*(AT1928)</f>
        <v/>
      </c>
      <c r="AU2009" s="40">
        <f>AU1964*Settings!$C$13*(AU1928)</f>
        <v/>
      </c>
      <c r="AV2009" s="40">
        <f>AV1964*Settings!$C$13*(AV1928)</f>
        <v/>
      </c>
      <c r="AW2009" s="40">
        <f>AW1964*Settings!$C$13*(AW1928)</f>
        <v/>
      </c>
      <c r="AX2009" s="40">
        <f>AX1964*Settings!$C$13*(AX1928)</f>
        <v/>
      </c>
      <c r="AY2009" s="40">
        <f>AY1964*Settings!$C$13*(AY1928)</f>
        <v/>
      </c>
    </row>
    <row r="2010" hidden="1" outlineLevel="2">
      <c r="A2010" s="14" t="inlineStr">
        <is>
          <t>rxcp</t>
        </is>
      </c>
      <c r="B2010" s="14" t="inlineStr">
        <is>
          <t>lpg</t>
        </is>
      </c>
      <c r="C2010" s="14" t="inlineStr">
        <is>
          <t>mch</t>
        </is>
      </c>
      <c r="D2010" s="36" t="n"/>
      <c r="E2010" s="36" t="n"/>
      <c r="F2010" s="36" t="n"/>
      <c r="G2010" s="36" t="n"/>
      <c r="H2010" s="14">
        <f>INDEX(VarLab,MATCH($A2010,VarKey,0))&amp;INDEX(MemLab,MATCH($C2010&amp;"|"&amp;$B2010,MemKey,0))</f>
        <v/>
      </c>
      <c r="I2010" s="14">
        <f>INDEX(VarUnit,MATCH($A2010,VarKey,0))</f>
        <v/>
      </c>
      <c r="J2010" s="14">
        <f>INDEX(VarSrc,MATCH($A2010,VarKey,0))</f>
        <v/>
      </c>
      <c r="K2010" s="11">
        <f>CodePrefix&amp;$A2010&amp;IF($C2010="","","."&amp;$C2010&amp;"."&amp;$B2010)&amp;INDEX(VarEnd,MATCH($A2010,VarKey,0))&amp;K$5</f>
        <v/>
      </c>
      <c r="L2010" s="39">
        <f>L1965*Settings!$C$13*(L1929)</f>
        <v/>
      </c>
      <c r="M2010" s="40">
        <f>M1965*Settings!$C$13*(M1929)</f>
        <v/>
      </c>
      <c r="N2010" s="40">
        <f>N1965*Settings!$C$13*(N1929)</f>
        <v/>
      </c>
      <c r="O2010" s="40">
        <f>O1965*Settings!$C$13*(O1929)</f>
        <v/>
      </c>
      <c r="P2010" s="40">
        <f>P1965*Settings!$C$13*(P1929)</f>
        <v/>
      </c>
      <c r="Q2010" s="40">
        <f>Q1965*Settings!$C$13*(Q1929)</f>
        <v/>
      </c>
      <c r="R2010" s="40">
        <f>R1965*Settings!$C$13*(R1929)</f>
        <v/>
      </c>
      <c r="S2010" s="40">
        <f>S1965*Settings!$C$13*(S1929)</f>
        <v/>
      </c>
      <c r="T2010" s="40">
        <f>T1965*Settings!$C$13*(T1929)</f>
        <v/>
      </c>
      <c r="U2010" s="40">
        <f>U1965*Settings!$C$13*(U1929)</f>
        <v/>
      </c>
      <c r="V2010" s="40">
        <f>V1965*Settings!$C$13*(V1929)</f>
        <v/>
      </c>
      <c r="W2010" s="40">
        <f>W1965*Settings!$C$13*(W1929)</f>
        <v/>
      </c>
      <c r="X2010" s="40">
        <f>X1965*Settings!$C$13*(X1929)</f>
        <v/>
      </c>
      <c r="Y2010" s="40">
        <f>Y1965*Settings!$C$13*(Y1929)</f>
        <v/>
      </c>
      <c r="Z2010" s="40">
        <f>Z1965*Settings!$C$13*(Z1929)</f>
        <v/>
      </c>
      <c r="AA2010" s="40">
        <f>AA1965*Settings!$C$13*(AA1929)</f>
        <v/>
      </c>
      <c r="AB2010" s="40">
        <f>AB1965*Settings!$C$13*(AB1929)</f>
        <v/>
      </c>
      <c r="AC2010" s="40">
        <f>AC1965*Settings!$C$13*(AC1929)</f>
        <v/>
      </c>
      <c r="AD2010" s="40">
        <f>AD1965*Settings!$C$13*(AD1929)</f>
        <v/>
      </c>
      <c r="AF2010" s="11">
        <f>CodePrefix&amp;$A2010&amp;IF($C2010="","","."&amp;$C2010&amp;"."&amp;$B2010)&amp;INDEX(VarEnd,MATCH($A2010,VarKey,0))&amp;AF$5</f>
        <v/>
      </c>
      <c r="AG2010" s="39">
        <f>AG1965*Settings!$C$13*(AG1929)</f>
        <v/>
      </c>
      <c r="AH2010" s="40">
        <f>AH1965*Settings!$C$13*(AH1929)</f>
        <v/>
      </c>
      <c r="AI2010" s="40">
        <f>AI1965*Settings!$C$13*(AI1929)</f>
        <v/>
      </c>
      <c r="AJ2010" s="40">
        <f>AJ1965*Settings!$C$13*(AJ1929)</f>
        <v/>
      </c>
      <c r="AK2010" s="40">
        <f>AK1965*Settings!$C$13*(AK1929)</f>
        <v/>
      </c>
      <c r="AL2010" s="40">
        <f>AL1965*Settings!$C$13*(AL1929)</f>
        <v/>
      </c>
      <c r="AM2010" s="40">
        <f>AM1965*Settings!$C$13*(AM1929)</f>
        <v/>
      </c>
      <c r="AN2010" s="40">
        <f>AN1965*Settings!$C$13*(AN1929)</f>
        <v/>
      </c>
      <c r="AO2010" s="40">
        <f>AO1965*Settings!$C$13*(AO1929)</f>
        <v/>
      </c>
      <c r="AP2010" s="40">
        <f>AP1965*Settings!$C$13*(AP1929)</f>
        <v/>
      </c>
      <c r="AQ2010" s="40">
        <f>AQ1965*Settings!$C$13*(AQ1929)</f>
        <v/>
      </c>
      <c r="AR2010" s="40">
        <f>AR1965*Settings!$C$13*(AR1929)</f>
        <v/>
      </c>
      <c r="AS2010" s="40">
        <f>AS1965*Settings!$C$13*(AS1929)</f>
        <v/>
      </c>
      <c r="AT2010" s="40">
        <f>AT1965*Settings!$C$13*(AT1929)</f>
        <v/>
      </c>
      <c r="AU2010" s="40">
        <f>AU1965*Settings!$C$13*(AU1929)</f>
        <v/>
      </c>
      <c r="AV2010" s="40">
        <f>AV1965*Settings!$C$13*(AV1929)</f>
        <v/>
      </c>
      <c r="AW2010" s="40">
        <f>AW1965*Settings!$C$13*(AW1929)</f>
        <v/>
      </c>
      <c r="AX2010" s="40">
        <f>AX1965*Settings!$C$13*(AX1929)</f>
        <v/>
      </c>
      <c r="AY2010" s="40">
        <f>AY1965*Settings!$C$13*(AY1929)</f>
        <v/>
      </c>
    </row>
    <row r="2011" hidden="1" outlineLevel="2">
      <c r="A2011" s="14" t="inlineStr">
        <is>
          <t>rxcp</t>
        </is>
      </c>
      <c r="B2011" s="14" t="inlineStr">
        <is>
          <t>ker</t>
        </is>
      </c>
      <c r="C2011" s="14" t="inlineStr">
        <is>
          <t>mch</t>
        </is>
      </c>
      <c r="D2011" s="36" t="n"/>
      <c r="E2011" s="36" t="n"/>
      <c r="F2011" s="36" t="n"/>
      <c r="G2011" s="36" t="n"/>
      <c r="H2011" s="14">
        <f>INDEX(VarLab,MATCH($A2011,VarKey,0))&amp;INDEX(MemLab,MATCH($C2011&amp;"|"&amp;$B2011,MemKey,0))</f>
        <v/>
      </c>
      <c r="I2011" s="14">
        <f>INDEX(VarUnit,MATCH($A2011,VarKey,0))</f>
        <v/>
      </c>
      <c r="J2011" s="14">
        <f>INDEX(VarSrc,MATCH($A2011,VarKey,0))</f>
        <v/>
      </c>
      <c r="K2011" s="11">
        <f>CodePrefix&amp;$A2011&amp;IF($C2011="","","."&amp;$C2011&amp;"."&amp;$B2011)&amp;INDEX(VarEnd,MATCH($A2011,VarKey,0))&amp;K$5</f>
        <v/>
      </c>
      <c r="L2011" s="39">
        <f>L1966*Settings!$C$13*(L1930)</f>
        <v/>
      </c>
      <c r="M2011" s="40">
        <f>M1966*Settings!$C$13*(M1930)</f>
        <v/>
      </c>
      <c r="N2011" s="40">
        <f>N1966*Settings!$C$13*(N1930)</f>
        <v/>
      </c>
      <c r="O2011" s="40">
        <f>O1966*Settings!$C$13*(O1930)</f>
        <v/>
      </c>
      <c r="P2011" s="40">
        <f>P1966*Settings!$C$13*(P1930)</f>
        <v/>
      </c>
      <c r="Q2011" s="40">
        <f>Q1966*Settings!$C$13*(Q1930)</f>
        <v/>
      </c>
      <c r="R2011" s="40">
        <f>R1966*Settings!$C$13*(R1930)</f>
        <v/>
      </c>
      <c r="S2011" s="40">
        <f>S1966*Settings!$C$13*(S1930)</f>
        <v/>
      </c>
      <c r="T2011" s="40">
        <f>T1966*Settings!$C$13*(T1930)</f>
        <v/>
      </c>
      <c r="U2011" s="40">
        <f>U1966*Settings!$C$13*(U1930)</f>
        <v/>
      </c>
      <c r="V2011" s="40">
        <f>V1966*Settings!$C$13*(V1930)</f>
        <v/>
      </c>
      <c r="W2011" s="40">
        <f>W1966*Settings!$C$13*(W1930)</f>
        <v/>
      </c>
      <c r="X2011" s="40">
        <f>X1966*Settings!$C$13*(X1930)</f>
        <v/>
      </c>
      <c r="Y2011" s="40">
        <f>Y1966*Settings!$C$13*(Y1930)</f>
        <v/>
      </c>
      <c r="Z2011" s="40">
        <f>Z1966*Settings!$C$13*(Z1930)</f>
        <v/>
      </c>
      <c r="AA2011" s="40">
        <f>AA1966*Settings!$C$13*(AA1930)</f>
        <v/>
      </c>
      <c r="AB2011" s="40">
        <f>AB1966*Settings!$C$13*(AB1930)</f>
        <v/>
      </c>
      <c r="AC2011" s="40">
        <f>AC1966*Settings!$C$13*(AC1930)</f>
        <v/>
      </c>
      <c r="AD2011" s="40">
        <f>AD1966*Settings!$C$13*(AD1930)</f>
        <v/>
      </c>
      <c r="AF2011" s="11">
        <f>CodePrefix&amp;$A2011&amp;IF($C2011="","","."&amp;$C2011&amp;"."&amp;$B2011)&amp;INDEX(VarEnd,MATCH($A2011,VarKey,0))&amp;AF$5</f>
        <v/>
      </c>
      <c r="AG2011" s="39">
        <f>AG1966*Settings!$C$13*(AG1930)</f>
        <v/>
      </c>
      <c r="AH2011" s="40">
        <f>AH1966*Settings!$C$13*(AH1930)</f>
        <v/>
      </c>
      <c r="AI2011" s="40">
        <f>AI1966*Settings!$C$13*(AI1930)</f>
        <v/>
      </c>
      <c r="AJ2011" s="40">
        <f>AJ1966*Settings!$C$13*(AJ1930)</f>
        <v/>
      </c>
      <c r="AK2011" s="40">
        <f>AK1966*Settings!$C$13*(AK1930)</f>
        <v/>
      </c>
      <c r="AL2011" s="40">
        <f>AL1966*Settings!$C$13*(AL1930)</f>
        <v/>
      </c>
      <c r="AM2011" s="40">
        <f>AM1966*Settings!$C$13*(AM1930)</f>
        <v/>
      </c>
      <c r="AN2011" s="40">
        <f>AN1966*Settings!$C$13*(AN1930)</f>
        <v/>
      </c>
      <c r="AO2011" s="40">
        <f>AO1966*Settings!$C$13*(AO1930)</f>
        <v/>
      </c>
      <c r="AP2011" s="40">
        <f>AP1966*Settings!$C$13*(AP1930)</f>
        <v/>
      </c>
      <c r="AQ2011" s="40">
        <f>AQ1966*Settings!$C$13*(AQ1930)</f>
        <v/>
      </c>
      <c r="AR2011" s="40">
        <f>AR1966*Settings!$C$13*(AR1930)</f>
        <v/>
      </c>
      <c r="AS2011" s="40">
        <f>AS1966*Settings!$C$13*(AS1930)</f>
        <v/>
      </c>
      <c r="AT2011" s="40">
        <f>AT1966*Settings!$C$13*(AT1930)</f>
        <v/>
      </c>
      <c r="AU2011" s="40">
        <f>AU1966*Settings!$C$13*(AU1930)</f>
        <v/>
      </c>
      <c r="AV2011" s="40">
        <f>AV1966*Settings!$C$13*(AV1930)</f>
        <v/>
      </c>
      <c r="AW2011" s="40">
        <f>AW1966*Settings!$C$13*(AW1930)</f>
        <v/>
      </c>
      <c r="AX2011" s="40">
        <f>AX1966*Settings!$C$13*(AX1930)</f>
        <v/>
      </c>
      <c r="AY2011" s="40">
        <f>AY1966*Settings!$C$13*(AY1930)</f>
        <v/>
      </c>
    </row>
    <row r="2012" hidden="1" outlineLevel="2">
      <c r="A2012" s="14" t="inlineStr">
        <is>
          <t>rxcp</t>
        </is>
      </c>
      <c r="B2012" s="14" t="inlineStr">
        <is>
          <t>oop</t>
        </is>
      </c>
      <c r="C2012" s="14" t="inlineStr">
        <is>
          <t>mch</t>
        </is>
      </c>
      <c r="D2012" s="36" t="n"/>
      <c r="E2012" s="36" t="n"/>
      <c r="F2012" s="36" t="n"/>
      <c r="G2012" s="36" t="n"/>
      <c r="H2012" s="14">
        <f>INDEX(VarLab,MATCH($A2012,VarKey,0))&amp;INDEX(MemLab,MATCH($C2012&amp;"|"&amp;$B2012,MemKey,0))</f>
        <v/>
      </c>
      <c r="I2012" s="14">
        <f>INDEX(VarUnit,MATCH($A2012,VarKey,0))</f>
        <v/>
      </c>
      <c r="J2012" s="14">
        <f>INDEX(VarSrc,MATCH($A2012,VarKey,0))</f>
        <v/>
      </c>
      <c r="K2012" s="11">
        <f>CodePrefix&amp;$A2012&amp;IF($C2012="","","."&amp;$C2012&amp;"."&amp;$B2012)&amp;INDEX(VarEnd,MATCH($A2012,VarKey,0))&amp;K$5</f>
        <v/>
      </c>
      <c r="L2012" s="39">
        <f>L1967*Settings!$C$13*(L1931)</f>
        <v/>
      </c>
      <c r="M2012" s="40">
        <f>M1967*Settings!$C$13*(M1931)</f>
        <v/>
      </c>
      <c r="N2012" s="40">
        <f>N1967*Settings!$C$13*(N1931)</f>
        <v/>
      </c>
      <c r="O2012" s="40">
        <f>O1967*Settings!$C$13*(O1931)</f>
        <v/>
      </c>
      <c r="P2012" s="40">
        <f>P1967*Settings!$C$13*(P1931)</f>
        <v/>
      </c>
      <c r="Q2012" s="40">
        <f>Q1967*Settings!$C$13*(Q1931)</f>
        <v/>
      </c>
      <c r="R2012" s="40">
        <f>R1967*Settings!$C$13*(R1931)</f>
        <v/>
      </c>
      <c r="S2012" s="40">
        <f>S1967*Settings!$C$13*(S1931)</f>
        <v/>
      </c>
      <c r="T2012" s="40">
        <f>T1967*Settings!$C$13*(T1931)</f>
        <v/>
      </c>
      <c r="U2012" s="40">
        <f>U1967*Settings!$C$13*(U1931)</f>
        <v/>
      </c>
      <c r="V2012" s="40">
        <f>V1967*Settings!$C$13*(V1931)</f>
        <v/>
      </c>
      <c r="W2012" s="40">
        <f>W1967*Settings!$C$13*(W1931)</f>
        <v/>
      </c>
      <c r="X2012" s="40">
        <f>X1967*Settings!$C$13*(X1931)</f>
        <v/>
      </c>
      <c r="Y2012" s="40">
        <f>Y1967*Settings!$C$13*(Y1931)</f>
        <v/>
      </c>
      <c r="Z2012" s="40">
        <f>Z1967*Settings!$C$13*(Z1931)</f>
        <v/>
      </c>
      <c r="AA2012" s="40">
        <f>AA1967*Settings!$C$13*(AA1931)</f>
        <v/>
      </c>
      <c r="AB2012" s="40">
        <f>AB1967*Settings!$C$13*(AB1931)</f>
        <v/>
      </c>
      <c r="AC2012" s="40">
        <f>AC1967*Settings!$C$13*(AC1931)</f>
        <v/>
      </c>
      <c r="AD2012" s="40">
        <f>AD1967*Settings!$C$13*(AD1931)</f>
        <v/>
      </c>
      <c r="AF2012" s="11">
        <f>CodePrefix&amp;$A2012&amp;IF($C2012="","","."&amp;$C2012&amp;"."&amp;$B2012)&amp;INDEX(VarEnd,MATCH($A2012,VarKey,0))&amp;AF$5</f>
        <v/>
      </c>
      <c r="AG2012" s="39">
        <f>AG1967*Settings!$C$13*(AG1931)</f>
        <v/>
      </c>
      <c r="AH2012" s="40">
        <f>AH1967*Settings!$C$13*(AH1931)</f>
        <v/>
      </c>
      <c r="AI2012" s="40">
        <f>AI1967*Settings!$C$13*(AI1931)</f>
        <v/>
      </c>
      <c r="AJ2012" s="40">
        <f>AJ1967*Settings!$C$13*(AJ1931)</f>
        <v/>
      </c>
      <c r="AK2012" s="40">
        <f>AK1967*Settings!$C$13*(AK1931)</f>
        <v/>
      </c>
      <c r="AL2012" s="40">
        <f>AL1967*Settings!$C$13*(AL1931)</f>
        <v/>
      </c>
      <c r="AM2012" s="40">
        <f>AM1967*Settings!$C$13*(AM1931)</f>
        <v/>
      </c>
      <c r="AN2012" s="40">
        <f>AN1967*Settings!$C$13*(AN1931)</f>
        <v/>
      </c>
      <c r="AO2012" s="40">
        <f>AO1967*Settings!$C$13*(AO1931)</f>
        <v/>
      </c>
      <c r="AP2012" s="40">
        <f>AP1967*Settings!$C$13*(AP1931)</f>
        <v/>
      </c>
      <c r="AQ2012" s="40">
        <f>AQ1967*Settings!$C$13*(AQ1931)</f>
        <v/>
      </c>
      <c r="AR2012" s="40">
        <f>AR1967*Settings!$C$13*(AR1931)</f>
        <v/>
      </c>
      <c r="AS2012" s="40">
        <f>AS1967*Settings!$C$13*(AS1931)</f>
        <v/>
      </c>
      <c r="AT2012" s="40">
        <f>AT1967*Settings!$C$13*(AT1931)</f>
        <v/>
      </c>
      <c r="AU2012" s="40">
        <f>AU1967*Settings!$C$13*(AU1931)</f>
        <v/>
      </c>
      <c r="AV2012" s="40">
        <f>AV1967*Settings!$C$13*(AV1931)</f>
        <v/>
      </c>
      <c r="AW2012" s="40">
        <f>AW1967*Settings!$C$13*(AW1931)</f>
        <v/>
      </c>
      <c r="AX2012" s="40">
        <f>AX1967*Settings!$C$13*(AX1931)</f>
        <v/>
      </c>
      <c r="AY2012" s="40">
        <f>AY1967*Settings!$C$13*(AY1931)</f>
        <v/>
      </c>
    </row>
    <row r="2013" hidden="1" outlineLevel="2">
      <c r="A2013" s="14" t="inlineStr">
        <is>
          <t>rxcp</t>
        </is>
      </c>
      <c r="B2013" s="14" t="inlineStr">
        <is>
          <t>bio</t>
        </is>
      </c>
      <c r="C2013" s="14" t="inlineStr">
        <is>
          <t>mch</t>
        </is>
      </c>
      <c r="D2013" s="36" t="n"/>
      <c r="E2013" s="36" t="n"/>
      <c r="F2013" s="36" t="n"/>
      <c r="G2013" s="36" t="n"/>
      <c r="H2013" s="14">
        <f>INDEX(VarLab,MATCH($A2013,VarKey,0))&amp;INDEX(MemLab,MATCH($C2013&amp;"|"&amp;$B2013,MemKey,0))</f>
        <v/>
      </c>
      <c r="I2013" s="14">
        <f>INDEX(VarUnit,MATCH($A2013,VarKey,0))</f>
        <v/>
      </c>
      <c r="J2013" s="14">
        <f>INDEX(VarSrc,MATCH($A2013,VarKey,0))</f>
        <v/>
      </c>
      <c r="K2013" s="11">
        <f>CodePrefix&amp;$A2013&amp;IF($C2013="","","."&amp;$C2013&amp;"."&amp;$B2013)&amp;INDEX(VarEnd,MATCH($A2013,VarKey,0))&amp;K$5</f>
        <v/>
      </c>
      <c r="L2013" s="39">
        <f>L1968*Settings!$C$13*(L1932)</f>
        <v/>
      </c>
      <c r="M2013" s="40">
        <f>M1968*Settings!$C$13*(M1932)</f>
        <v/>
      </c>
      <c r="N2013" s="40">
        <f>N1968*Settings!$C$13*(N1932)</f>
        <v/>
      </c>
      <c r="O2013" s="40">
        <f>O1968*Settings!$C$13*(O1932)</f>
        <v/>
      </c>
      <c r="P2013" s="40">
        <f>P1968*Settings!$C$13*(P1932)</f>
        <v/>
      </c>
      <c r="Q2013" s="40">
        <f>Q1968*Settings!$C$13*(Q1932)</f>
        <v/>
      </c>
      <c r="R2013" s="40">
        <f>R1968*Settings!$C$13*(R1932)</f>
        <v/>
      </c>
      <c r="S2013" s="40">
        <f>S1968*Settings!$C$13*(S1932)</f>
        <v/>
      </c>
      <c r="T2013" s="40">
        <f>T1968*Settings!$C$13*(T1932)</f>
        <v/>
      </c>
      <c r="U2013" s="40">
        <f>U1968*Settings!$C$13*(U1932)</f>
        <v/>
      </c>
      <c r="V2013" s="40">
        <f>V1968*Settings!$C$13*(V1932)</f>
        <v/>
      </c>
      <c r="W2013" s="40">
        <f>W1968*Settings!$C$13*(W1932)</f>
        <v/>
      </c>
      <c r="X2013" s="40">
        <f>X1968*Settings!$C$13*(X1932)</f>
        <v/>
      </c>
      <c r="Y2013" s="40">
        <f>Y1968*Settings!$C$13*(Y1932)</f>
        <v/>
      </c>
      <c r="Z2013" s="40">
        <f>Z1968*Settings!$C$13*(Z1932)</f>
        <v/>
      </c>
      <c r="AA2013" s="40">
        <f>AA1968*Settings!$C$13*(AA1932)</f>
        <v/>
      </c>
      <c r="AB2013" s="40">
        <f>AB1968*Settings!$C$13*(AB1932)</f>
        <v/>
      </c>
      <c r="AC2013" s="40">
        <f>AC1968*Settings!$C$13*(AC1932)</f>
        <v/>
      </c>
      <c r="AD2013" s="40">
        <f>AD1968*Settings!$C$13*(AD1932)</f>
        <v/>
      </c>
      <c r="AF2013" s="11">
        <f>CodePrefix&amp;$A2013&amp;IF($C2013="","","."&amp;$C2013&amp;"."&amp;$B2013)&amp;INDEX(VarEnd,MATCH($A2013,VarKey,0))&amp;AF$5</f>
        <v/>
      </c>
      <c r="AG2013" s="39">
        <f>AG1968*Settings!$C$13*(AG1932)</f>
        <v/>
      </c>
      <c r="AH2013" s="40">
        <f>AH1968*Settings!$C$13*(AH1932)</f>
        <v/>
      </c>
      <c r="AI2013" s="40">
        <f>AI1968*Settings!$C$13*(AI1932)</f>
        <v/>
      </c>
      <c r="AJ2013" s="40">
        <f>AJ1968*Settings!$C$13*(AJ1932)</f>
        <v/>
      </c>
      <c r="AK2013" s="40">
        <f>AK1968*Settings!$C$13*(AK1932)</f>
        <v/>
      </c>
      <c r="AL2013" s="40">
        <f>AL1968*Settings!$C$13*(AL1932)</f>
        <v/>
      </c>
      <c r="AM2013" s="40">
        <f>AM1968*Settings!$C$13*(AM1932)</f>
        <v/>
      </c>
      <c r="AN2013" s="40">
        <f>AN1968*Settings!$C$13*(AN1932)</f>
        <v/>
      </c>
      <c r="AO2013" s="40">
        <f>AO1968*Settings!$C$13*(AO1932)</f>
        <v/>
      </c>
      <c r="AP2013" s="40">
        <f>AP1968*Settings!$C$13*(AP1932)</f>
        <v/>
      </c>
      <c r="AQ2013" s="40">
        <f>AQ1968*Settings!$C$13*(AQ1932)</f>
        <v/>
      </c>
      <c r="AR2013" s="40">
        <f>AR1968*Settings!$C$13*(AR1932)</f>
        <v/>
      </c>
      <c r="AS2013" s="40">
        <f>AS1968*Settings!$C$13*(AS1932)</f>
        <v/>
      </c>
      <c r="AT2013" s="40">
        <f>AT1968*Settings!$C$13*(AT1932)</f>
        <v/>
      </c>
      <c r="AU2013" s="40">
        <f>AU1968*Settings!$C$13*(AU1932)</f>
        <v/>
      </c>
      <c r="AV2013" s="40">
        <f>AV1968*Settings!$C$13*(AV1932)</f>
        <v/>
      </c>
      <c r="AW2013" s="40">
        <f>AW1968*Settings!$C$13*(AW1932)</f>
        <v/>
      </c>
      <c r="AX2013" s="40">
        <f>AX1968*Settings!$C$13*(AX1932)</f>
        <v/>
      </c>
      <c r="AY2013" s="40">
        <f>AY1968*Settings!$C$13*(AY1932)</f>
        <v/>
      </c>
    </row>
    <row r="2014" hidden="1" outlineLevel="2"/>
    <row r="2015" hidden="1" outlineLevel="1" collapsed="1">
      <c r="A2015" s="1" t="inlineStr">
        <is>
          <t>ener</t>
        </is>
      </c>
      <c r="B2015" s="1" t="inlineStr">
        <is>
          <t>all</t>
        </is>
      </c>
      <c r="C2015" s="1" t="inlineStr">
        <is>
          <t>irn</t>
        </is>
      </c>
      <c r="H2015" s="1">
        <f>INDEX(VarLab,MATCH($A2015,VarKey,0))&amp;INDEX(MemLab,MATCH($C2015&amp;"|"&amp;$B2015,MemKey,0))</f>
        <v/>
      </c>
      <c r="I2015" s="1">
        <f>INDEX(VarUnit,MATCH($A2015,VarKey,0))</f>
        <v/>
      </c>
      <c r="J2015" s="1">
        <f>INDEX(VarSrc,MATCH($A2015,VarKey,0))</f>
        <v/>
      </c>
      <c r="K2015" s="17">
        <f>CodePrefix&amp;$A2015&amp;IF($C2015="","","."&amp;$C2015&amp;"."&amp;$B2015)&amp;INDEX(VarEnd,MATCH($A2015,VarKey,0))&amp;K$5</f>
        <v/>
      </c>
      <c r="L2015" s="57">
        <f>SUM(L2089:L2096)</f>
        <v/>
      </c>
      <c r="M2015" s="58">
        <f>SUM(M2089:M2096)</f>
        <v/>
      </c>
      <c r="N2015" s="58">
        <f>SUM(N2089:N2096)</f>
        <v/>
      </c>
      <c r="O2015" s="58">
        <f>SUM(O2089:O2096)</f>
        <v/>
      </c>
      <c r="P2015" s="58">
        <f>SUM(P2089:P2096)</f>
        <v/>
      </c>
      <c r="Q2015" s="58">
        <f>SUM(Q2089:Q2096)</f>
        <v/>
      </c>
      <c r="R2015" s="58">
        <f>SUM(R2089:R2096)</f>
        <v/>
      </c>
      <c r="S2015" s="58">
        <f>SUM(S2089:S2096)</f>
        <v/>
      </c>
      <c r="T2015" s="58">
        <f>SUM(T2089:T2096)</f>
        <v/>
      </c>
      <c r="U2015" s="58">
        <f>SUM(U2089:U2096)</f>
        <v/>
      </c>
      <c r="V2015" s="58">
        <f>SUM(V2089:V2096)</f>
        <v/>
      </c>
      <c r="W2015" s="58">
        <f>SUM(W2089:W2096)</f>
        <v/>
      </c>
      <c r="X2015" s="58">
        <f>SUM(X2089:X2096)</f>
        <v/>
      </c>
      <c r="Y2015" s="58">
        <f>SUM(Y2089:Y2096)</f>
        <v/>
      </c>
      <c r="Z2015" s="58">
        <f>SUM(Z2089:Z2096)</f>
        <v/>
      </c>
      <c r="AA2015" s="58">
        <f>SUM(AA2089:AA2096)</f>
        <v/>
      </c>
      <c r="AB2015" s="58">
        <f>SUM(AB2089:AB2096)</f>
        <v/>
      </c>
      <c r="AC2015" s="58">
        <f>SUM(AC2089:AC2096)</f>
        <v/>
      </c>
      <c r="AD2015" s="58">
        <f>SUM(AD2089:AD2096)</f>
        <v/>
      </c>
      <c r="AF2015" s="17">
        <f>CodePrefix&amp;$A2015&amp;IF($C2015="","","."&amp;$C2015&amp;"."&amp;$B2015)&amp;INDEX(VarEnd,MATCH($A2015,VarKey,0))&amp;AF$5</f>
        <v/>
      </c>
      <c r="AG2015" s="57">
        <f>SUM(AG2089:AG2096)</f>
        <v/>
      </c>
      <c r="AH2015" s="58">
        <f>SUM(AH2089:AH2096)</f>
        <v/>
      </c>
      <c r="AI2015" s="58">
        <f>SUM(AI2089:AI2096)</f>
        <v/>
      </c>
      <c r="AJ2015" s="58">
        <f>SUM(AJ2089:AJ2096)</f>
        <v/>
      </c>
      <c r="AK2015" s="58">
        <f>SUM(AK2089:AK2096)</f>
        <v/>
      </c>
      <c r="AL2015" s="58">
        <f>SUM(AL2089:AL2096)</f>
        <v/>
      </c>
      <c r="AM2015" s="58">
        <f>SUM(AM2089:AM2096)</f>
        <v/>
      </c>
      <c r="AN2015" s="58">
        <f>SUM(AN2089:AN2096)</f>
        <v/>
      </c>
      <c r="AO2015" s="58">
        <f>SUM(AO2089:AO2096)</f>
        <v/>
      </c>
      <c r="AP2015" s="58">
        <f>SUM(AP2089:AP2096)</f>
        <v/>
      </c>
      <c r="AQ2015" s="58">
        <f>SUM(AQ2089:AQ2096)</f>
        <v/>
      </c>
      <c r="AR2015" s="58">
        <f>SUM(AR2089:AR2096)</f>
        <v/>
      </c>
      <c r="AS2015" s="58">
        <f>SUM(AS2089:AS2096)</f>
        <v/>
      </c>
      <c r="AT2015" s="58">
        <f>SUM(AT2089:AT2096)</f>
        <v/>
      </c>
      <c r="AU2015" s="58">
        <f>SUM(AU2089:AU2096)</f>
        <v/>
      </c>
      <c r="AV2015" s="58">
        <f>SUM(AV2089:AV2096)</f>
        <v/>
      </c>
      <c r="AW2015" s="58">
        <f>SUM(AW2089:AW2096)</f>
        <v/>
      </c>
      <c r="AX2015" s="58">
        <f>SUM(AX2089:AX2096)</f>
        <v/>
      </c>
      <c r="AY2015" s="58">
        <f>SUM(AY2089:AY2096)</f>
        <v/>
      </c>
    </row>
    <row r="2016" hidden="1" outlineLevel="1">
      <c r="A2016" s="56" t="inlineStr">
        <is>
          <t>eldem</t>
        </is>
      </c>
      <c r="B2016" s="56" t="inlineStr">
        <is>
          <t>ecy</t>
        </is>
      </c>
      <c r="C2016" s="56" t="inlineStr">
        <is>
          <t>irn</t>
        </is>
      </c>
      <c r="H2016" s="56">
        <f>INDEX(VarLab,MATCH($A2016,VarKey,0))&amp;INDEX(MemLab,MATCH($C2016&amp;"|"&amp;$B2016,MemKey,0))</f>
        <v/>
      </c>
      <c r="I2016" s="56">
        <f>INDEX(VarUnit,MATCH($A2016,VarKey,0))</f>
        <v/>
      </c>
      <c r="J2016" s="56">
        <f>INDEX(VarSrc,MATCH($A2016,VarKey,0))</f>
        <v/>
      </c>
      <c r="K2016" s="59">
        <f>CodePrefix&amp;$A2016&amp;IF($C2016="","","."&amp;$C2016&amp;"."&amp;$B2016)&amp;INDEX(VarEnd,MATCH($A2016,VarKey,0))&amp;K$5</f>
        <v/>
      </c>
      <c r="L2016" s="60">
        <f>SUMIF($C$654:$C$668,$C2016,L$654:L$668)</f>
        <v/>
      </c>
      <c r="M2016" s="61">
        <f>SUMIF($C$654:$C$668,$C2016,M$654:M$668)</f>
        <v/>
      </c>
      <c r="N2016" s="61">
        <f>SUMIF($C$654:$C$668,$C2016,N$654:N$668)</f>
        <v/>
      </c>
      <c r="O2016" s="61">
        <f>SUMIF($C$654:$C$668,$C2016,O$654:O$668)</f>
        <v/>
      </c>
      <c r="P2016" s="61">
        <f>SUMIF($C$654:$C$668,$C2016,P$654:P$668)</f>
        <v/>
      </c>
      <c r="Q2016" s="61">
        <f>SUMIF($C$654:$C$668,$C2016,Q$654:Q$668)</f>
        <v/>
      </c>
      <c r="R2016" s="61">
        <f>SUMIF($C$654:$C$668,$C2016,R$654:R$668)</f>
        <v/>
      </c>
      <c r="S2016" s="61">
        <f>SUMIF($C$654:$C$668,$C2016,S$654:S$668)</f>
        <v/>
      </c>
      <c r="T2016" s="61">
        <f>SUMIF($C$654:$C$668,$C2016,T$654:T$668)</f>
        <v/>
      </c>
      <c r="U2016" s="61">
        <f>SUMIF($C$654:$C$668,$C2016,U$654:U$668)</f>
        <v/>
      </c>
      <c r="V2016" s="61">
        <f>SUMIF($C$654:$C$668,$C2016,V$654:V$668)</f>
        <v/>
      </c>
      <c r="W2016" s="61">
        <f>SUMIF($C$654:$C$668,$C2016,W$654:W$668)</f>
        <v/>
      </c>
      <c r="X2016" s="61">
        <f>SUMIF($C$654:$C$668,$C2016,X$654:X$668)</f>
        <v/>
      </c>
      <c r="Y2016" s="61">
        <f>SUMIF($C$654:$C$668,$C2016,Y$654:Y$668)</f>
        <v/>
      </c>
      <c r="Z2016" s="61">
        <f>SUMIF($C$654:$C$668,$C2016,Z$654:Z$668)</f>
        <v/>
      </c>
      <c r="AA2016" s="61">
        <f>SUMIF($C$654:$C$668,$C2016,AA$654:AA$668)</f>
        <v/>
      </c>
      <c r="AB2016" s="61">
        <f>SUMIF($C$654:$C$668,$C2016,AB$654:AB$668)</f>
        <v/>
      </c>
      <c r="AC2016" s="61">
        <f>SUMIF($C$654:$C$668,$C2016,AC$654:AC$668)</f>
        <v/>
      </c>
      <c r="AD2016" s="61">
        <f>SUMIF($C$654:$C$668,$C2016,AD$654:AD$668)</f>
        <v/>
      </c>
      <c r="AF2016" s="59">
        <f>CodePrefix&amp;$A2016&amp;IF($C2016="","","."&amp;$C2016&amp;"."&amp;$B2016)&amp;INDEX(VarEnd,MATCH($A2016,VarKey,0))&amp;AF$5</f>
        <v/>
      </c>
      <c r="AG2016" s="60">
        <f>SUMIF($C$654:$C$668,$C2016,AG$654:AG$668)</f>
        <v/>
      </c>
      <c r="AH2016" s="61">
        <f>SUMIF($C$654:$C$668,$C2016,AH$654:AH$668)</f>
        <v/>
      </c>
      <c r="AI2016" s="61">
        <f>SUMIF($C$654:$C$668,$C2016,AI$654:AI$668)</f>
        <v/>
      </c>
      <c r="AJ2016" s="61">
        <f>SUMIF($C$654:$C$668,$C2016,AJ$654:AJ$668)</f>
        <v/>
      </c>
      <c r="AK2016" s="61">
        <f>SUMIF($C$654:$C$668,$C2016,AK$654:AK$668)</f>
        <v/>
      </c>
      <c r="AL2016" s="61">
        <f>SUMIF($C$654:$C$668,$C2016,AL$654:AL$668)</f>
        <v/>
      </c>
      <c r="AM2016" s="61">
        <f>SUMIF($C$654:$C$668,$C2016,AM$654:AM$668)</f>
        <v/>
      </c>
      <c r="AN2016" s="61">
        <f>SUMIF($C$654:$C$668,$C2016,AN$654:AN$668)</f>
        <v/>
      </c>
      <c r="AO2016" s="61">
        <f>SUMIF($C$654:$C$668,$C2016,AO$654:AO$668)</f>
        <v/>
      </c>
      <c r="AP2016" s="61">
        <f>SUMIF($C$654:$C$668,$C2016,AP$654:AP$668)</f>
        <v/>
      </c>
      <c r="AQ2016" s="61">
        <f>SUMIF($C$654:$C$668,$C2016,AQ$654:AQ$668)</f>
        <v/>
      </c>
      <c r="AR2016" s="61">
        <f>SUMIF($C$654:$C$668,$C2016,AR$654:AR$668)</f>
        <v/>
      </c>
      <c r="AS2016" s="61">
        <f>SUMIF($C$654:$C$668,$C2016,AS$654:AS$668)</f>
        <v/>
      </c>
      <c r="AT2016" s="61">
        <f>SUMIF($C$654:$C$668,$C2016,AT$654:AT$668)</f>
        <v/>
      </c>
      <c r="AU2016" s="61">
        <f>SUMIF($C$654:$C$668,$C2016,AU$654:AU$668)</f>
        <v/>
      </c>
      <c r="AV2016" s="61">
        <f>SUMIF($C$654:$C$668,$C2016,AV$654:AV$668)</f>
        <v/>
      </c>
      <c r="AW2016" s="61">
        <f>SUMIF($C$654:$C$668,$C2016,AW$654:AW$668)</f>
        <v/>
      </c>
      <c r="AX2016" s="61">
        <f>SUMIF($C$654:$C$668,$C2016,AX$654:AX$668)</f>
        <v/>
      </c>
      <c r="AY2016" s="61">
        <f>SUMIF($C$654:$C$668,$C2016,AY$654:AY$668)</f>
        <v/>
      </c>
    </row>
    <row r="2017" hidden="1" outlineLevel="2">
      <c r="A2017" s="14" t="inlineStr">
        <is>
          <t>ctxnew</t>
        </is>
      </c>
      <c r="B2017" s="14" t="inlineStr">
        <is>
          <t>coa</t>
        </is>
      </c>
      <c r="C2017" s="14" t="inlineStr">
        <is>
          <t>irn</t>
        </is>
      </c>
      <c r="D2017" s="32">
        <f>INDEX(Inputs!$W$5:$W$132,MATCH($B2017&amp;"|"&amp;$C2017,Inputs!$A$5:$A$132,0))</f>
        <v/>
      </c>
      <c r="E2017" s="32">
        <f>INDEX(Inputs!$L$5:$L$132,MATCH($B2017&amp;"|"&amp;$C2017,Inputs!$A$5:$A$132,0))</f>
        <v/>
      </c>
      <c r="F2017" s="32">
        <f>INDEX(Inputs!$M$5:$M$132,MATCH($B2017&amp;"|"&amp;$C2017,Inputs!$A$5:$A$132,0))</f>
        <v/>
      </c>
      <c r="G2017" s="36" t="n"/>
      <c r="H2017" s="14">
        <f>INDEX(VarLab,MATCH($A2017,VarKey,0))&amp;INDEX(MemLab,MATCH($C2017&amp;"|"&amp;$B2017,MemKey,0))</f>
        <v/>
      </c>
      <c r="I2017" s="14">
        <f>INDEX(VarUnit,MATCH($A2017,VarKey,0))</f>
        <v/>
      </c>
      <c r="J2017" s="14">
        <f>INDEX(VarSrc,MATCH($A2017,VarKey,0))</f>
        <v/>
      </c>
      <c r="K2017" s="11">
        <f>CodePrefix&amp;$A2017&amp;IF($C2017="","","."&amp;$C2017&amp;"."&amp;$B2017)&amp;INDEX(VarEnd,MATCH($A2017,VarKey,0))&amp;K$5</f>
        <v/>
      </c>
      <c r="L2017" s="37">
        <f>INDEX(L$263:L$279,$F2017)*$D2017*INDEX(L$23:L$30,$E2017)</f>
        <v/>
      </c>
      <c r="M2017" s="32">
        <f>INDEX(M$263:M$279,$F2017)*$D2017*INDEX(M$23:M$30,$E2017)</f>
        <v/>
      </c>
      <c r="N2017" s="32">
        <f>INDEX(N$263:N$279,$F2017)*$D2017*INDEX(N$23:N$30,$E2017)</f>
        <v/>
      </c>
      <c r="O2017" s="32">
        <f>INDEX(O$263:O$279,$F2017)*$D2017*INDEX(O$23:O$30,$E2017)</f>
        <v/>
      </c>
      <c r="P2017" s="32">
        <f>INDEX(P$263:P$279,$F2017)*$D2017*INDEX(P$23:P$30,$E2017)</f>
        <v/>
      </c>
      <c r="Q2017" s="32">
        <f>INDEX(Q$263:Q$279,$F2017)*$D2017*INDEX(Q$23:Q$30,$E2017)</f>
        <v/>
      </c>
      <c r="R2017" s="32">
        <f>INDEX(R$263:R$279,$F2017)*$D2017*INDEX(R$23:R$30,$E2017)</f>
        <v/>
      </c>
      <c r="S2017" s="32">
        <f>INDEX(S$263:S$279,$F2017)*$D2017*INDEX(S$23:S$30,$E2017)</f>
        <v/>
      </c>
      <c r="T2017" s="32">
        <f>INDEX(T$263:T$279,$F2017)*$D2017*INDEX(T$23:T$30,$E2017)</f>
        <v/>
      </c>
      <c r="U2017" s="32">
        <f>INDEX(U$263:U$279,$F2017)*$D2017*INDEX(U$23:U$30,$E2017)</f>
        <v/>
      </c>
      <c r="V2017" s="32">
        <f>INDEX(V$263:V$279,$F2017)*$D2017*INDEX(V$23:V$30,$E2017)</f>
        <v/>
      </c>
      <c r="W2017" s="32">
        <f>INDEX(W$263:W$279,$F2017)*$D2017*INDEX(W$23:W$30,$E2017)</f>
        <v/>
      </c>
      <c r="X2017" s="32">
        <f>INDEX(X$263:X$279,$F2017)*$D2017*INDEX(X$23:X$30,$E2017)</f>
        <v/>
      </c>
      <c r="Y2017" s="32">
        <f>INDEX(Y$263:Y$279,$F2017)*$D2017*INDEX(Y$23:Y$30,$E2017)</f>
        <v/>
      </c>
      <c r="Z2017" s="32">
        <f>INDEX(Z$263:Z$279,$F2017)*$D2017*INDEX(Z$23:Z$30,$E2017)</f>
        <v/>
      </c>
      <c r="AA2017" s="32">
        <f>INDEX(AA$263:AA$279,$F2017)*$D2017*INDEX(AA$23:AA$30,$E2017)</f>
        <v/>
      </c>
      <c r="AB2017" s="32">
        <f>INDEX(AB$263:AB$279,$F2017)*$D2017*INDEX(AB$23:AB$30,$E2017)</f>
        <v/>
      </c>
      <c r="AC2017" s="32">
        <f>INDEX(AC$263:AC$279,$F2017)*$D2017*INDEX(AC$23:AC$30,$E2017)</f>
        <v/>
      </c>
      <c r="AD2017" s="32">
        <f>INDEX(AD$263:AD$279,$F2017)*$D2017*INDEX(AD$23:AD$30,$E2017)</f>
        <v/>
      </c>
      <c r="AF2017" s="11">
        <f>CodePrefix&amp;$A2017&amp;IF($C2017="","","."&amp;$C2017&amp;"."&amp;$B2017)&amp;INDEX(VarEnd,MATCH($A2017,VarKey,0))&amp;AF$5</f>
        <v/>
      </c>
      <c r="AG2017" s="37">
        <f>INDEX(AG$263:AG$279,$F2017)*$D2017*INDEX(AG$23:AG$30,$E2017)</f>
        <v/>
      </c>
      <c r="AH2017" s="32">
        <f>INDEX(AH$263:AH$279,$F2017)*$D2017*INDEX(AH$23:AH$30,$E2017)</f>
        <v/>
      </c>
      <c r="AI2017" s="32">
        <f>INDEX(AI$263:AI$279,$F2017)*$D2017*INDEX(AI$23:AI$30,$E2017)</f>
        <v/>
      </c>
      <c r="AJ2017" s="32">
        <f>INDEX(AJ$263:AJ$279,$F2017)*$D2017*INDEX(AJ$23:AJ$30,$E2017)</f>
        <v/>
      </c>
      <c r="AK2017" s="32">
        <f>INDEX(AK$263:AK$279,$F2017)*$D2017*INDEX(AK$23:AK$30,$E2017)</f>
        <v/>
      </c>
      <c r="AL2017" s="32">
        <f>INDEX(AL$263:AL$279,$F2017)*$D2017*INDEX(AL$23:AL$30,$E2017)</f>
        <v/>
      </c>
      <c r="AM2017" s="32">
        <f>INDEX(AM$263:AM$279,$F2017)*$D2017*INDEX(AM$23:AM$30,$E2017)</f>
        <v/>
      </c>
      <c r="AN2017" s="32">
        <f>INDEX(AN$263:AN$279,$F2017)*$D2017*INDEX(AN$23:AN$30,$E2017)</f>
        <v/>
      </c>
      <c r="AO2017" s="32">
        <f>INDEX(AO$263:AO$279,$F2017)*$D2017*INDEX(AO$23:AO$30,$E2017)</f>
        <v/>
      </c>
      <c r="AP2017" s="32">
        <f>INDEX(AP$263:AP$279,$F2017)*$D2017*INDEX(AP$23:AP$30,$E2017)</f>
        <v/>
      </c>
      <c r="AQ2017" s="32">
        <f>INDEX(AQ$263:AQ$279,$F2017)*$D2017*INDEX(AQ$23:AQ$30,$E2017)</f>
        <v/>
      </c>
      <c r="AR2017" s="32">
        <f>INDEX(AR$263:AR$279,$F2017)*$D2017*INDEX(AR$23:AR$30,$E2017)</f>
        <v/>
      </c>
      <c r="AS2017" s="32">
        <f>INDEX(AS$263:AS$279,$F2017)*$D2017*INDEX(AS$23:AS$30,$E2017)</f>
        <v/>
      </c>
      <c r="AT2017" s="32">
        <f>INDEX(AT$263:AT$279,$F2017)*$D2017*INDEX(AT$23:AT$30,$E2017)</f>
        <v/>
      </c>
      <c r="AU2017" s="32">
        <f>INDEX(AU$263:AU$279,$F2017)*$D2017*INDEX(AU$23:AU$30,$E2017)</f>
        <v/>
      </c>
      <c r="AV2017" s="32">
        <f>INDEX(AV$263:AV$279,$F2017)*$D2017*INDEX(AV$23:AV$30,$E2017)</f>
        <v/>
      </c>
      <c r="AW2017" s="32">
        <f>INDEX(AW$263:AW$279,$F2017)*$D2017*INDEX(AW$23:AW$30,$E2017)</f>
        <v/>
      </c>
      <c r="AX2017" s="32">
        <f>INDEX(AX$263:AX$279,$F2017)*$D2017*INDEX(AX$23:AX$30,$E2017)</f>
        <v/>
      </c>
      <c r="AY2017" s="32">
        <f>INDEX(AY$263:AY$279,$F2017)*$D2017*INDEX(AY$23:AY$30,$E2017)</f>
        <v/>
      </c>
    </row>
    <row r="2018" hidden="1" outlineLevel="2">
      <c r="A2018" s="14" t="inlineStr">
        <is>
          <t>ctxnew</t>
        </is>
      </c>
      <c r="B2018" s="14" t="inlineStr">
        <is>
          <t>nga</t>
        </is>
      </c>
      <c r="C2018" s="14" t="inlineStr">
        <is>
          <t>irn</t>
        </is>
      </c>
      <c r="D2018" s="32">
        <f>INDEX(Inputs!$W$5:$W$132,MATCH($B2018&amp;"|"&amp;$C2018,Inputs!$A$5:$A$132,0))</f>
        <v/>
      </c>
      <c r="E2018" s="32">
        <f>INDEX(Inputs!$L$5:$L$132,MATCH($B2018&amp;"|"&amp;$C2018,Inputs!$A$5:$A$132,0))</f>
        <v/>
      </c>
      <c r="F2018" s="32">
        <f>INDEX(Inputs!$M$5:$M$132,MATCH($B2018&amp;"|"&amp;$C2018,Inputs!$A$5:$A$132,0))</f>
        <v/>
      </c>
      <c r="G2018" s="36" t="n"/>
      <c r="H2018" s="14">
        <f>INDEX(VarLab,MATCH($A2018,VarKey,0))&amp;INDEX(MemLab,MATCH($C2018&amp;"|"&amp;$B2018,MemKey,0))</f>
        <v/>
      </c>
      <c r="I2018" s="14">
        <f>INDEX(VarUnit,MATCH($A2018,VarKey,0))</f>
        <v/>
      </c>
      <c r="J2018" s="14">
        <f>INDEX(VarSrc,MATCH($A2018,VarKey,0))</f>
        <v/>
      </c>
      <c r="K2018" s="11">
        <f>CodePrefix&amp;$A2018&amp;IF($C2018="","","."&amp;$C2018&amp;"."&amp;$B2018)&amp;INDEX(VarEnd,MATCH($A2018,VarKey,0))&amp;K$5</f>
        <v/>
      </c>
      <c r="L2018" s="37">
        <f>INDEX(L$263:L$279,$F2018)*$D2018*INDEX(L$23:L$30,$E2018)</f>
        <v/>
      </c>
      <c r="M2018" s="32">
        <f>INDEX(M$263:M$279,$F2018)*$D2018*INDEX(M$23:M$30,$E2018)</f>
        <v/>
      </c>
      <c r="N2018" s="32">
        <f>INDEX(N$263:N$279,$F2018)*$D2018*INDEX(N$23:N$30,$E2018)</f>
        <v/>
      </c>
      <c r="O2018" s="32">
        <f>INDEX(O$263:O$279,$F2018)*$D2018*INDEX(O$23:O$30,$E2018)</f>
        <v/>
      </c>
      <c r="P2018" s="32">
        <f>INDEX(P$263:P$279,$F2018)*$D2018*INDEX(P$23:P$30,$E2018)</f>
        <v/>
      </c>
      <c r="Q2018" s="32">
        <f>INDEX(Q$263:Q$279,$F2018)*$D2018*INDEX(Q$23:Q$30,$E2018)</f>
        <v/>
      </c>
      <c r="R2018" s="32">
        <f>INDEX(R$263:R$279,$F2018)*$D2018*INDEX(R$23:R$30,$E2018)</f>
        <v/>
      </c>
      <c r="S2018" s="32">
        <f>INDEX(S$263:S$279,$F2018)*$D2018*INDEX(S$23:S$30,$E2018)</f>
        <v/>
      </c>
      <c r="T2018" s="32">
        <f>INDEX(T$263:T$279,$F2018)*$D2018*INDEX(T$23:T$30,$E2018)</f>
        <v/>
      </c>
      <c r="U2018" s="32">
        <f>INDEX(U$263:U$279,$F2018)*$D2018*INDEX(U$23:U$30,$E2018)</f>
        <v/>
      </c>
      <c r="V2018" s="32">
        <f>INDEX(V$263:V$279,$F2018)*$D2018*INDEX(V$23:V$30,$E2018)</f>
        <v/>
      </c>
      <c r="W2018" s="32">
        <f>INDEX(W$263:W$279,$F2018)*$D2018*INDEX(W$23:W$30,$E2018)</f>
        <v/>
      </c>
      <c r="X2018" s="32">
        <f>INDEX(X$263:X$279,$F2018)*$D2018*INDEX(X$23:X$30,$E2018)</f>
        <v/>
      </c>
      <c r="Y2018" s="32">
        <f>INDEX(Y$263:Y$279,$F2018)*$D2018*INDEX(Y$23:Y$30,$E2018)</f>
        <v/>
      </c>
      <c r="Z2018" s="32">
        <f>INDEX(Z$263:Z$279,$F2018)*$D2018*INDEX(Z$23:Z$30,$E2018)</f>
        <v/>
      </c>
      <c r="AA2018" s="32">
        <f>INDEX(AA$263:AA$279,$F2018)*$D2018*INDEX(AA$23:AA$30,$E2018)</f>
        <v/>
      </c>
      <c r="AB2018" s="32">
        <f>INDEX(AB$263:AB$279,$F2018)*$D2018*INDEX(AB$23:AB$30,$E2018)</f>
        <v/>
      </c>
      <c r="AC2018" s="32">
        <f>INDEX(AC$263:AC$279,$F2018)*$D2018*INDEX(AC$23:AC$30,$E2018)</f>
        <v/>
      </c>
      <c r="AD2018" s="32">
        <f>INDEX(AD$263:AD$279,$F2018)*$D2018*INDEX(AD$23:AD$30,$E2018)</f>
        <v/>
      </c>
      <c r="AF2018" s="11">
        <f>CodePrefix&amp;$A2018&amp;IF($C2018="","","."&amp;$C2018&amp;"."&amp;$B2018)&amp;INDEX(VarEnd,MATCH($A2018,VarKey,0))&amp;AF$5</f>
        <v/>
      </c>
      <c r="AG2018" s="37">
        <f>INDEX(AG$263:AG$279,$F2018)*$D2018*INDEX(AG$23:AG$30,$E2018)</f>
        <v/>
      </c>
      <c r="AH2018" s="32">
        <f>INDEX(AH$263:AH$279,$F2018)*$D2018*INDEX(AH$23:AH$30,$E2018)</f>
        <v/>
      </c>
      <c r="AI2018" s="32">
        <f>INDEX(AI$263:AI$279,$F2018)*$D2018*INDEX(AI$23:AI$30,$E2018)</f>
        <v/>
      </c>
      <c r="AJ2018" s="32">
        <f>INDEX(AJ$263:AJ$279,$F2018)*$D2018*INDEX(AJ$23:AJ$30,$E2018)</f>
        <v/>
      </c>
      <c r="AK2018" s="32">
        <f>INDEX(AK$263:AK$279,$F2018)*$D2018*INDEX(AK$23:AK$30,$E2018)</f>
        <v/>
      </c>
      <c r="AL2018" s="32">
        <f>INDEX(AL$263:AL$279,$F2018)*$D2018*INDEX(AL$23:AL$30,$E2018)</f>
        <v/>
      </c>
      <c r="AM2018" s="32">
        <f>INDEX(AM$263:AM$279,$F2018)*$D2018*INDEX(AM$23:AM$30,$E2018)</f>
        <v/>
      </c>
      <c r="AN2018" s="32">
        <f>INDEX(AN$263:AN$279,$F2018)*$D2018*INDEX(AN$23:AN$30,$E2018)</f>
        <v/>
      </c>
      <c r="AO2018" s="32">
        <f>INDEX(AO$263:AO$279,$F2018)*$D2018*INDEX(AO$23:AO$30,$E2018)</f>
        <v/>
      </c>
      <c r="AP2018" s="32">
        <f>INDEX(AP$263:AP$279,$F2018)*$D2018*INDEX(AP$23:AP$30,$E2018)</f>
        <v/>
      </c>
      <c r="AQ2018" s="32">
        <f>INDEX(AQ$263:AQ$279,$F2018)*$D2018*INDEX(AQ$23:AQ$30,$E2018)</f>
        <v/>
      </c>
      <c r="AR2018" s="32">
        <f>INDEX(AR$263:AR$279,$F2018)*$D2018*INDEX(AR$23:AR$30,$E2018)</f>
        <v/>
      </c>
      <c r="AS2018" s="32">
        <f>INDEX(AS$263:AS$279,$F2018)*$D2018*INDEX(AS$23:AS$30,$E2018)</f>
        <v/>
      </c>
      <c r="AT2018" s="32">
        <f>INDEX(AT$263:AT$279,$F2018)*$D2018*INDEX(AT$23:AT$30,$E2018)</f>
        <v/>
      </c>
      <c r="AU2018" s="32">
        <f>INDEX(AU$263:AU$279,$F2018)*$D2018*INDEX(AU$23:AU$30,$E2018)</f>
        <v/>
      </c>
      <c r="AV2018" s="32">
        <f>INDEX(AV$263:AV$279,$F2018)*$D2018*INDEX(AV$23:AV$30,$E2018)</f>
        <v/>
      </c>
      <c r="AW2018" s="32">
        <f>INDEX(AW$263:AW$279,$F2018)*$D2018*INDEX(AW$23:AW$30,$E2018)</f>
        <v/>
      </c>
      <c r="AX2018" s="32">
        <f>INDEX(AX$263:AX$279,$F2018)*$D2018*INDEX(AX$23:AX$30,$E2018)</f>
        <v/>
      </c>
      <c r="AY2018" s="32">
        <f>INDEX(AY$263:AY$279,$F2018)*$D2018*INDEX(AY$23:AY$30,$E2018)</f>
        <v/>
      </c>
    </row>
    <row r="2019" hidden="1" outlineLevel="2">
      <c r="A2019" s="14" t="inlineStr">
        <is>
          <t>ctxnew</t>
        </is>
      </c>
      <c r="B2019" s="14" t="inlineStr">
        <is>
          <t>gso</t>
        </is>
      </c>
      <c r="C2019" s="14" t="inlineStr">
        <is>
          <t>irn</t>
        </is>
      </c>
      <c r="D2019" s="32">
        <f>INDEX(Inputs!$W$5:$W$132,MATCH($B2019&amp;"|"&amp;$C2019,Inputs!$A$5:$A$132,0))</f>
        <v/>
      </c>
      <c r="E2019" s="32">
        <f>INDEX(Inputs!$L$5:$L$132,MATCH($B2019&amp;"|"&amp;$C2019,Inputs!$A$5:$A$132,0))</f>
        <v/>
      </c>
      <c r="F2019" s="32">
        <f>INDEX(Inputs!$M$5:$M$132,MATCH($B2019&amp;"|"&amp;$C2019,Inputs!$A$5:$A$132,0))</f>
        <v/>
      </c>
      <c r="G2019" s="36" t="n"/>
      <c r="H2019" s="14">
        <f>INDEX(VarLab,MATCH($A2019,VarKey,0))&amp;INDEX(MemLab,MATCH($C2019&amp;"|"&amp;$B2019,MemKey,0))</f>
        <v/>
      </c>
      <c r="I2019" s="14">
        <f>INDEX(VarUnit,MATCH($A2019,VarKey,0))</f>
        <v/>
      </c>
      <c r="J2019" s="14">
        <f>INDEX(VarSrc,MATCH($A2019,VarKey,0))</f>
        <v/>
      </c>
      <c r="K2019" s="11">
        <f>CodePrefix&amp;$A2019&amp;IF($C2019="","","."&amp;$C2019&amp;"."&amp;$B2019)&amp;INDEX(VarEnd,MATCH($A2019,VarKey,0))&amp;K$5</f>
        <v/>
      </c>
      <c r="L2019" s="37">
        <f>INDEX(L$263:L$279,$F2019)*$D2019*INDEX(L$23:L$30,$E2019)</f>
        <v/>
      </c>
      <c r="M2019" s="32">
        <f>INDEX(M$263:M$279,$F2019)*$D2019*INDEX(M$23:M$30,$E2019)</f>
        <v/>
      </c>
      <c r="N2019" s="32">
        <f>INDEX(N$263:N$279,$F2019)*$D2019*INDEX(N$23:N$30,$E2019)</f>
        <v/>
      </c>
      <c r="O2019" s="32">
        <f>INDEX(O$263:O$279,$F2019)*$D2019*INDEX(O$23:O$30,$E2019)</f>
        <v/>
      </c>
      <c r="P2019" s="32">
        <f>INDEX(P$263:P$279,$F2019)*$D2019*INDEX(P$23:P$30,$E2019)</f>
        <v/>
      </c>
      <c r="Q2019" s="32">
        <f>INDEX(Q$263:Q$279,$F2019)*$D2019*INDEX(Q$23:Q$30,$E2019)</f>
        <v/>
      </c>
      <c r="R2019" s="32">
        <f>INDEX(R$263:R$279,$F2019)*$D2019*INDEX(R$23:R$30,$E2019)</f>
        <v/>
      </c>
      <c r="S2019" s="32">
        <f>INDEX(S$263:S$279,$F2019)*$D2019*INDEX(S$23:S$30,$E2019)</f>
        <v/>
      </c>
      <c r="T2019" s="32">
        <f>INDEX(T$263:T$279,$F2019)*$D2019*INDEX(T$23:T$30,$E2019)</f>
        <v/>
      </c>
      <c r="U2019" s="32">
        <f>INDEX(U$263:U$279,$F2019)*$D2019*INDEX(U$23:U$30,$E2019)</f>
        <v/>
      </c>
      <c r="V2019" s="32">
        <f>INDEX(V$263:V$279,$F2019)*$D2019*INDEX(V$23:V$30,$E2019)</f>
        <v/>
      </c>
      <c r="W2019" s="32">
        <f>INDEX(W$263:W$279,$F2019)*$D2019*INDEX(W$23:W$30,$E2019)</f>
        <v/>
      </c>
      <c r="X2019" s="32">
        <f>INDEX(X$263:X$279,$F2019)*$D2019*INDEX(X$23:X$30,$E2019)</f>
        <v/>
      </c>
      <c r="Y2019" s="32">
        <f>INDEX(Y$263:Y$279,$F2019)*$D2019*INDEX(Y$23:Y$30,$E2019)</f>
        <v/>
      </c>
      <c r="Z2019" s="32">
        <f>INDEX(Z$263:Z$279,$F2019)*$D2019*INDEX(Z$23:Z$30,$E2019)</f>
        <v/>
      </c>
      <c r="AA2019" s="32">
        <f>INDEX(AA$263:AA$279,$F2019)*$D2019*INDEX(AA$23:AA$30,$E2019)</f>
        <v/>
      </c>
      <c r="AB2019" s="32">
        <f>INDEX(AB$263:AB$279,$F2019)*$D2019*INDEX(AB$23:AB$30,$E2019)</f>
        <v/>
      </c>
      <c r="AC2019" s="32">
        <f>INDEX(AC$263:AC$279,$F2019)*$D2019*INDEX(AC$23:AC$30,$E2019)</f>
        <v/>
      </c>
      <c r="AD2019" s="32">
        <f>INDEX(AD$263:AD$279,$F2019)*$D2019*INDEX(AD$23:AD$30,$E2019)</f>
        <v/>
      </c>
      <c r="AF2019" s="11">
        <f>CodePrefix&amp;$A2019&amp;IF($C2019="","","."&amp;$C2019&amp;"."&amp;$B2019)&amp;INDEX(VarEnd,MATCH($A2019,VarKey,0))&amp;AF$5</f>
        <v/>
      </c>
      <c r="AG2019" s="37">
        <f>INDEX(AG$263:AG$279,$F2019)*$D2019*INDEX(AG$23:AG$30,$E2019)</f>
        <v/>
      </c>
      <c r="AH2019" s="32">
        <f>INDEX(AH$263:AH$279,$F2019)*$D2019*INDEX(AH$23:AH$30,$E2019)</f>
        <v/>
      </c>
      <c r="AI2019" s="32">
        <f>INDEX(AI$263:AI$279,$F2019)*$D2019*INDEX(AI$23:AI$30,$E2019)</f>
        <v/>
      </c>
      <c r="AJ2019" s="32">
        <f>INDEX(AJ$263:AJ$279,$F2019)*$D2019*INDEX(AJ$23:AJ$30,$E2019)</f>
        <v/>
      </c>
      <c r="AK2019" s="32">
        <f>INDEX(AK$263:AK$279,$F2019)*$D2019*INDEX(AK$23:AK$30,$E2019)</f>
        <v/>
      </c>
      <c r="AL2019" s="32">
        <f>INDEX(AL$263:AL$279,$F2019)*$D2019*INDEX(AL$23:AL$30,$E2019)</f>
        <v/>
      </c>
      <c r="AM2019" s="32">
        <f>INDEX(AM$263:AM$279,$F2019)*$D2019*INDEX(AM$23:AM$30,$E2019)</f>
        <v/>
      </c>
      <c r="AN2019" s="32">
        <f>INDEX(AN$263:AN$279,$F2019)*$D2019*INDEX(AN$23:AN$30,$E2019)</f>
        <v/>
      </c>
      <c r="AO2019" s="32">
        <f>INDEX(AO$263:AO$279,$F2019)*$D2019*INDEX(AO$23:AO$30,$E2019)</f>
        <v/>
      </c>
      <c r="AP2019" s="32">
        <f>INDEX(AP$263:AP$279,$F2019)*$D2019*INDEX(AP$23:AP$30,$E2019)</f>
        <v/>
      </c>
      <c r="AQ2019" s="32">
        <f>INDEX(AQ$263:AQ$279,$F2019)*$D2019*INDEX(AQ$23:AQ$30,$E2019)</f>
        <v/>
      </c>
      <c r="AR2019" s="32">
        <f>INDEX(AR$263:AR$279,$F2019)*$D2019*INDEX(AR$23:AR$30,$E2019)</f>
        <v/>
      </c>
      <c r="AS2019" s="32">
        <f>INDEX(AS$263:AS$279,$F2019)*$D2019*INDEX(AS$23:AS$30,$E2019)</f>
        <v/>
      </c>
      <c r="AT2019" s="32">
        <f>INDEX(AT$263:AT$279,$F2019)*$D2019*INDEX(AT$23:AT$30,$E2019)</f>
        <v/>
      </c>
      <c r="AU2019" s="32">
        <f>INDEX(AU$263:AU$279,$F2019)*$D2019*INDEX(AU$23:AU$30,$E2019)</f>
        <v/>
      </c>
      <c r="AV2019" s="32">
        <f>INDEX(AV$263:AV$279,$F2019)*$D2019*INDEX(AV$23:AV$30,$E2019)</f>
        <v/>
      </c>
      <c r="AW2019" s="32">
        <f>INDEX(AW$263:AW$279,$F2019)*$D2019*INDEX(AW$23:AW$30,$E2019)</f>
        <v/>
      </c>
      <c r="AX2019" s="32">
        <f>INDEX(AX$263:AX$279,$F2019)*$D2019*INDEX(AX$23:AX$30,$E2019)</f>
        <v/>
      </c>
      <c r="AY2019" s="32">
        <f>INDEX(AY$263:AY$279,$F2019)*$D2019*INDEX(AY$23:AY$30,$E2019)</f>
        <v/>
      </c>
    </row>
    <row r="2020" hidden="1" outlineLevel="2">
      <c r="A2020" s="14" t="inlineStr">
        <is>
          <t>ctxnew</t>
        </is>
      </c>
      <c r="B2020" s="14" t="inlineStr">
        <is>
          <t>die</t>
        </is>
      </c>
      <c r="C2020" s="14" t="inlineStr">
        <is>
          <t>irn</t>
        </is>
      </c>
      <c r="D2020" s="32">
        <f>INDEX(Inputs!$W$5:$W$132,MATCH($B2020&amp;"|"&amp;$C2020,Inputs!$A$5:$A$132,0))</f>
        <v/>
      </c>
      <c r="E2020" s="32">
        <f>INDEX(Inputs!$L$5:$L$132,MATCH($B2020&amp;"|"&amp;$C2020,Inputs!$A$5:$A$132,0))</f>
        <v/>
      </c>
      <c r="F2020" s="32">
        <f>INDEX(Inputs!$M$5:$M$132,MATCH($B2020&amp;"|"&amp;$C2020,Inputs!$A$5:$A$132,0))</f>
        <v/>
      </c>
      <c r="G2020" s="36" t="n"/>
      <c r="H2020" s="14">
        <f>INDEX(VarLab,MATCH($A2020,VarKey,0))&amp;INDEX(MemLab,MATCH($C2020&amp;"|"&amp;$B2020,MemKey,0))</f>
        <v/>
      </c>
      <c r="I2020" s="14">
        <f>INDEX(VarUnit,MATCH($A2020,VarKey,0))</f>
        <v/>
      </c>
      <c r="J2020" s="14">
        <f>INDEX(VarSrc,MATCH($A2020,VarKey,0))</f>
        <v/>
      </c>
      <c r="K2020" s="11">
        <f>CodePrefix&amp;$A2020&amp;IF($C2020="","","."&amp;$C2020&amp;"."&amp;$B2020)&amp;INDEX(VarEnd,MATCH($A2020,VarKey,0))&amp;K$5</f>
        <v/>
      </c>
      <c r="L2020" s="37">
        <f>INDEX(L$263:L$279,$F2020)*$D2020*INDEX(L$23:L$30,$E2020)</f>
        <v/>
      </c>
      <c r="M2020" s="32">
        <f>INDEX(M$263:M$279,$F2020)*$D2020*INDEX(M$23:M$30,$E2020)</f>
        <v/>
      </c>
      <c r="N2020" s="32">
        <f>INDEX(N$263:N$279,$F2020)*$D2020*INDEX(N$23:N$30,$E2020)</f>
        <v/>
      </c>
      <c r="O2020" s="32">
        <f>INDEX(O$263:O$279,$F2020)*$D2020*INDEX(O$23:O$30,$E2020)</f>
        <v/>
      </c>
      <c r="P2020" s="32">
        <f>INDEX(P$263:P$279,$F2020)*$D2020*INDEX(P$23:P$30,$E2020)</f>
        <v/>
      </c>
      <c r="Q2020" s="32">
        <f>INDEX(Q$263:Q$279,$F2020)*$D2020*INDEX(Q$23:Q$30,$E2020)</f>
        <v/>
      </c>
      <c r="R2020" s="32">
        <f>INDEX(R$263:R$279,$F2020)*$D2020*INDEX(R$23:R$30,$E2020)</f>
        <v/>
      </c>
      <c r="S2020" s="32">
        <f>INDEX(S$263:S$279,$F2020)*$D2020*INDEX(S$23:S$30,$E2020)</f>
        <v/>
      </c>
      <c r="T2020" s="32">
        <f>INDEX(T$263:T$279,$F2020)*$D2020*INDEX(T$23:T$30,$E2020)</f>
        <v/>
      </c>
      <c r="U2020" s="32">
        <f>INDEX(U$263:U$279,$F2020)*$D2020*INDEX(U$23:U$30,$E2020)</f>
        <v/>
      </c>
      <c r="V2020" s="32">
        <f>INDEX(V$263:V$279,$F2020)*$D2020*INDEX(V$23:V$30,$E2020)</f>
        <v/>
      </c>
      <c r="W2020" s="32">
        <f>INDEX(W$263:W$279,$F2020)*$D2020*INDEX(W$23:W$30,$E2020)</f>
        <v/>
      </c>
      <c r="X2020" s="32">
        <f>INDEX(X$263:X$279,$F2020)*$D2020*INDEX(X$23:X$30,$E2020)</f>
        <v/>
      </c>
      <c r="Y2020" s="32">
        <f>INDEX(Y$263:Y$279,$F2020)*$D2020*INDEX(Y$23:Y$30,$E2020)</f>
        <v/>
      </c>
      <c r="Z2020" s="32">
        <f>INDEX(Z$263:Z$279,$F2020)*$D2020*INDEX(Z$23:Z$30,$E2020)</f>
        <v/>
      </c>
      <c r="AA2020" s="32">
        <f>INDEX(AA$263:AA$279,$F2020)*$D2020*INDEX(AA$23:AA$30,$E2020)</f>
        <v/>
      </c>
      <c r="AB2020" s="32">
        <f>INDEX(AB$263:AB$279,$F2020)*$D2020*INDEX(AB$23:AB$30,$E2020)</f>
        <v/>
      </c>
      <c r="AC2020" s="32">
        <f>INDEX(AC$263:AC$279,$F2020)*$D2020*INDEX(AC$23:AC$30,$E2020)</f>
        <v/>
      </c>
      <c r="AD2020" s="32">
        <f>INDEX(AD$263:AD$279,$F2020)*$D2020*INDEX(AD$23:AD$30,$E2020)</f>
        <v/>
      </c>
      <c r="AF2020" s="11">
        <f>CodePrefix&amp;$A2020&amp;IF($C2020="","","."&amp;$C2020&amp;"."&amp;$B2020)&amp;INDEX(VarEnd,MATCH($A2020,VarKey,0))&amp;AF$5</f>
        <v/>
      </c>
      <c r="AG2020" s="37">
        <f>INDEX(AG$263:AG$279,$F2020)*$D2020*INDEX(AG$23:AG$30,$E2020)</f>
        <v/>
      </c>
      <c r="AH2020" s="32">
        <f>INDEX(AH$263:AH$279,$F2020)*$D2020*INDEX(AH$23:AH$30,$E2020)</f>
        <v/>
      </c>
      <c r="AI2020" s="32">
        <f>INDEX(AI$263:AI$279,$F2020)*$D2020*INDEX(AI$23:AI$30,$E2020)</f>
        <v/>
      </c>
      <c r="AJ2020" s="32">
        <f>INDEX(AJ$263:AJ$279,$F2020)*$D2020*INDEX(AJ$23:AJ$30,$E2020)</f>
        <v/>
      </c>
      <c r="AK2020" s="32">
        <f>INDEX(AK$263:AK$279,$F2020)*$D2020*INDEX(AK$23:AK$30,$E2020)</f>
        <v/>
      </c>
      <c r="AL2020" s="32">
        <f>INDEX(AL$263:AL$279,$F2020)*$D2020*INDEX(AL$23:AL$30,$E2020)</f>
        <v/>
      </c>
      <c r="AM2020" s="32">
        <f>INDEX(AM$263:AM$279,$F2020)*$D2020*INDEX(AM$23:AM$30,$E2020)</f>
        <v/>
      </c>
      <c r="AN2020" s="32">
        <f>INDEX(AN$263:AN$279,$F2020)*$D2020*INDEX(AN$23:AN$30,$E2020)</f>
        <v/>
      </c>
      <c r="AO2020" s="32">
        <f>INDEX(AO$263:AO$279,$F2020)*$D2020*INDEX(AO$23:AO$30,$E2020)</f>
        <v/>
      </c>
      <c r="AP2020" s="32">
        <f>INDEX(AP$263:AP$279,$F2020)*$D2020*INDEX(AP$23:AP$30,$E2020)</f>
        <v/>
      </c>
      <c r="AQ2020" s="32">
        <f>INDEX(AQ$263:AQ$279,$F2020)*$D2020*INDEX(AQ$23:AQ$30,$E2020)</f>
        <v/>
      </c>
      <c r="AR2020" s="32">
        <f>INDEX(AR$263:AR$279,$F2020)*$D2020*INDEX(AR$23:AR$30,$E2020)</f>
        <v/>
      </c>
      <c r="AS2020" s="32">
        <f>INDEX(AS$263:AS$279,$F2020)*$D2020*INDEX(AS$23:AS$30,$E2020)</f>
        <v/>
      </c>
      <c r="AT2020" s="32">
        <f>INDEX(AT$263:AT$279,$F2020)*$D2020*INDEX(AT$23:AT$30,$E2020)</f>
        <v/>
      </c>
      <c r="AU2020" s="32">
        <f>INDEX(AU$263:AU$279,$F2020)*$D2020*INDEX(AU$23:AU$30,$E2020)</f>
        <v/>
      </c>
      <c r="AV2020" s="32">
        <f>INDEX(AV$263:AV$279,$F2020)*$D2020*INDEX(AV$23:AV$30,$E2020)</f>
        <v/>
      </c>
      <c r="AW2020" s="32">
        <f>INDEX(AW$263:AW$279,$F2020)*$D2020*INDEX(AW$23:AW$30,$E2020)</f>
        <v/>
      </c>
      <c r="AX2020" s="32">
        <f>INDEX(AX$263:AX$279,$F2020)*$D2020*INDEX(AX$23:AX$30,$E2020)</f>
        <v/>
      </c>
      <c r="AY2020" s="32">
        <f>INDEX(AY$263:AY$279,$F2020)*$D2020*INDEX(AY$23:AY$30,$E2020)</f>
        <v/>
      </c>
    </row>
    <row r="2021" hidden="1" outlineLevel="2">
      <c r="A2021" s="14" t="inlineStr">
        <is>
          <t>ctxnew</t>
        </is>
      </c>
      <c r="B2021" s="14" t="inlineStr">
        <is>
          <t>lpg</t>
        </is>
      </c>
      <c r="C2021" s="14" t="inlineStr">
        <is>
          <t>irn</t>
        </is>
      </c>
      <c r="D2021" s="32">
        <f>INDEX(Inputs!$W$5:$W$132,MATCH($B2021&amp;"|"&amp;$C2021,Inputs!$A$5:$A$132,0))</f>
        <v/>
      </c>
      <c r="E2021" s="32">
        <f>INDEX(Inputs!$L$5:$L$132,MATCH($B2021&amp;"|"&amp;$C2021,Inputs!$A$5:$A$132,0))</f>
        <v/>
      </c>
      <c r="F2021" s="32">
        <f>INDEX(Inputs!$M$5:$M$132,MATCH($B2021&amp;"|"&amp;$C2021,Inputs!$A$5:$A$132,0))</f>
        <v/>
      </c>
      <c r="G2021" s="36" t="n"/>
      <c r="H2021" s="14">
        <f>INDEX(VarLab,MATCH($A2021,VarKey,0))&amp;INDEX(MemLab,MATCH($C2021&amp;"|"&amp;$B2021,MemKey,0))</f>
        <v/>
      </c>
      <c r="I2021" s="14">
        <f>INDEX(VarUnit,MATCH($A2021,VarKey,0))</f>
        <v/>
      </c>
      <c r="J2021" s="14">
        <f>INDEX(VarSrc,MATCH($A2021,VarKey,0))</f>
        <v/>
      </c>
      <c r="K2021" s="11">
        <f>CodePrefix&amp;$A2021&amp;IF($C2021="","","."&amp;$C2021&amp;"."&amp;$B2021)&amp;INDEX(VarEnd,MATCH($A2021,VarKey,0))&amp;K$5</f>
        <v/>
      </c>
      <c r="L2021" s="37">
        <f>INDEX(L$263:L$279,$F2021)*$D2021*INDEX(L$23:L$30,$E2021)</f>
        <v/>
      </c>
      <c r="M2021" s="32">
        <f>INDEX(M$263:M$279,$F2021)*$D2021*INDEX(M$23:M$30,$E2021)</f>
        <v/>
      </c>
      <c r="N2021" s="32">
        <f>INDEX(N$263:N$279,$F2021)*$D2021*INDEX(N$23:N$30,$E2021)</f>
        <v/>
      </c>
      <c r="O2021" s="32">
        <f>INDEX(O$263:O$279,$F2021)*$D2021*INDEX(O$23:O$30,$E2021)</f>
        <v/>
      </c>
      <c r="P2021" s="32">
        <f>INDEX(P$263:P$279,$F2021)*$D2021*INDEX(P$23:P$30,$E2021)</f>
        <v/>
      </c>
      <c r="Q2021" s="32">
        <f>INDEX(Q$263:Q$279,$F2021)*$D2021*INDEX(Q$23:Q$30,$E2021)</f>
        <v/>
      </c>
      <c r="R2021" s="32">
        <f>INDEX(R$263:R$279,$F2021)*$D2021*INDEX(R$23:R$30,$E2021)</f>
        <v/>
      </c>
      <c r="S2021" s="32">
        <f>INDEX(S$263:S$279,$F2021)*$D2021*INDEX(S$23:S$30,$E2021)</f>
        <v/>
      </c>
      <c r="T2021" s="32">
        <f>INDEX(T$263:T$279,$F2021)*$D2021*INDEX(T$23:T$30,$E2021)</f>
        <v/>
      </c>
      <c r="U2021" s="32">
        <f>INDEX(U$263:U$279,$F2021)*$D2021*INDEX(U$23:U$30,$E2021)</f>
        <v/>
      </c>
      <c r="V2021" s="32">
        <f>INDEX(V$263:V$279,$F2021)*$D2021*INDEX(V$23:V$30,$E2021)</f>
        <v/>
      </c>
      <c r="W2021" s="32">
        <f>INDEX(W$263:W$279,$F2021)*$D2021*INDEX(W$23:W$30,$E2021)</f>
        <v/>
      </c>
      <c r="X2021" s="32">
        <f>INDEX(X$263:X$279,$F2021)*$D2021*INDEX(X$23:X$30,$E2021)</f>
        <v/>
      </c>
      <c r="Y2021" s="32">
        <f>INDEX(Y$263:Y$279,$F2021)*$D2021*INDEX(Y$23:Y$30,$E2021)</f>
        <v/>
      </c>
      <c r="Z2021" s="32">
        <f>INDEX(Z$263:Z$279,$F2021)*$D2021*INDEX(Z$23:Z$30,$E2021)</f>
        <v/>
      </c>
      <c r="AA2021" s="32">
        <f>INDEX(AA$263:AA$279,$F2021)*$D2021*INDEX(AA$23:AA$30,$E2021)</f>
        <v/>
      </c>
      <c r="AB2021" s="32">
        <f>INDEX(AB$263:AB$279,$F2021)*$D2021*INDEX(AB$23:AB$30,$E2021)</f>
        <v/>
      </c>
      <c r="AC2021" s="32">
        <f>INDEX(AC$263:AC$279,$F2021)*$D2021*INDEX(AC$23:AC$30,$E2021)</f>
        <v/>
      </c>
      <c r="AD2021" s="32">
        <f>INDEX(AD$263:AD$279,$F2021)*$D2021*INDEX(AD$23:AD$30,$E2021)</f>
        <v/>
      </c>
      <c r="AF2021" s="11">
        <f>CodePrefix&amp;$A2021&amp;IF($C2021="","","."&amp;$C2021&amp;"."&amp;$B2021)&amp;INDEX(VarEnd,MATCH($A2021,VarKey,0))&amp;AF$5</f>
        <v/>
      </c>
      <c r="AG2021" s="37">
        <f>INDEX(AG$263:AG$279,$F2021)*$D2021*INDEX(AG$23:AG$30,$E2021)</f>
        <v/>
      </c>
      <c r="AH2021" s="32">
        <f>INDEX(AH$263:AH$279,$F2021)*$D2021*INDEX(AH$23:AH$30,$E2021)</f>
        <v/>
      </c>
      <c r="AI2021" s="32">
        <f>INDEX(AI$263:AI$279,$F2021)*$D2021*INDEX(AI$23:AI$30,$E2021)</f>
        <v/>
      </c>
      <c r="AJ2021" s="32">
        <f>INDEX(AJ$263:AJ$279,$F2021)*$D2021*INDEX(AJ$23:AJ$30,$E2021)</f>
        <v/>
      </c>
      <c r="AK2021" s="32">
        <f>INDEX(AK$263:AK$279,$F2021)*$D2021*INDEX(AK$23:AK$30,$E2021)</f>
        <v/>
      </c>
      <c r="AL2021" s="32">
        <f>INDEX(AL$263:AL$279,$F2021)*$D2021*INDEX(AL$23:AL$30,$E2021)</f>
        <v/>
      </c>
      <c r="AM2021" s="32">
        <f>INDEX(AM$263:AM$279,$F2021)*$D2021*INDEX(AM$23:AM$30,$E2021)</f>
        <v/>
      </c>
      <c r="AN2021" s="32">
        <f>INDEX(AN$263:AN$279,$F2021)*$D2021*INDEX(AN$23:AN$30,$E2021)</f>
        <v/>
      </c>
      <c r="AO2021" s="32">
        <f>INDEX(AO$263:AO$279,$F2021)*$D2021*INDEX(AO$23:AO$30,$E2021)</f>
        <v/>
      </c>
      <c r="AP2021" s="32">
        <f>INDEX(AP$263:AP$279,$F2021)*$D2021*INDEX(AP$23:AP$30,$E2021)</f>
        <v/>
      </c>
      <c r="AQ2021" s="32">
        <f>INDEX(AQ$263:AQ$279,$F2021)*$D2021*INDEX(AQ$23:AQ$30,$E2021)</f>
        <v/>
      </c>
      <c r="AR2021" s="32">
        <f>INDEX(AR$263:AR$279,$F2021)*$D2021*INDEX(AR$23:AR$30,$E2021)</f>
        <v/>
      </c>
      <c r="AS2021" s="32">
        <f>INDEX(AS$263:AS$279,$F2021)*$D2021*INDEX(AS$23:AS$30,$E2021)</f>
        <v/>
      </c>
      <c r="AT2021" s="32">
        <f>INDEX(AT$263:AT$279,$F2021)*$D2021*INDEX(AT$23:AT$30,$E2021)</f>
        <v/>
      </c>
      <c r="AU2021" s="32">
        <f>INDEX(AU$263:AU$279,$F2021)*$D2021*INDEX(AU$23:AU$30,$E2021)</f>
        <v/>
      </c>
      <c r="AV2021" s="32">
        <f>INDEX(AV$263:AV$279,$F2021)*$D2021*INDEX(AV$23:AV$30,$E2021)</f>
        <v/>
      </c>
      <c r="AW2021" s="32">
        <f>INDEX(AW$263:AW$279,$F2021)*$D2021*INDEX(AW$23:AW$30,$E2021)</f>
        <v/>
      </c>
      <c r="AX2021" s="32">
        <f>INDEX(AX$263:AX$279,$F2021)*$D2021*INDEX(AX$23:AX$30,$E2021)</f>
        <v/>
      </c>
      <c r="AY2021" s="32">
        <f>INDEX(AY$263:AY$279,$F2021)*$D2021*INDEX(AY$23:AY$30,$E2021)</f>
        <v/>
      </c>
    </row>
    <row r="2022" hidden="1" outlineLevel="2">
      <c r="A2022" s="14" t="inlineStr">
        <is>
          <t>ctxnew</t>
        </is>
      </c>
      <c r="B2022" s="14" t="inlineStr">
        <is>
          <t>ker</t>
        </is>
      </c>
      <c r="C2022" s="14" t="inlineStr">
        <is>
          <t>irn</t>
        </is>
      </c>
      <c r="D2022" s="32">
        <f>INDEX(Inputs!$W$5:$W$132,MATCH($B2022&amp;"|"&amp;$C2022,Inputs!$A$5:$A$132,0))</f>
        <v/>
      </c>
      <c r="E2022" s="32">
        <f>INDEX(Inputs!$L$5:$L$132,MATCH($B2022&amp;"|"&amp;$C2022,Inputs!$A$5:$A$132,0))</f>
        <v/>
      </c>
      <c r="F2022" s="32">
        <f>INDEX(Inputs!$M$5:$M$132,MATCH($B2022&amp;"|"&amp;$C2022,Inputs!$A$5:$A$132,0))</f>
        <v/>
      </c>
      <c r="G2022" s="36" t="n"/>
      <c r="H2022" s="14">
        <f>INDEX(VarLab,MATCH($A2022,VarKey,0))&amp;INDEX(MemLab,MATCH($C2022&amp;"|"&amp;$B2022,MemKey,0))</f>
        <v/>
      </c>
      <c r="I2022" s="14">
        <f>INDEX(VarUnit,MATCH($A2022,VarKey,0))</f>
        <v/>
      </c>
      <c r="J2022" s="14">
        <f>INDEX(VarSrc,MATCH($A2022,VarKey,0))</f>
        <v/>
      </c>
      <c r="K2022" s="11">
        <f>CodePrefix&amp;$A2022&amp;IF($C2022="","","."&amp;$C2022&amp;"."&amp;$B2022)&amp;INDEX(VarEnd,MATCH($A2022,VarKey,0))&amp;K$5</f>
        <v/>
      </c>
      <c r="L2022" s="37">
        <f>INDEX(L$263:L$279,$F2022)*$D2022*INDEX(L$23:L$30,$E2022)</f>
        <v/>
      </c>
      <c r="M2022" s="32">
        <f>INDEX(M$263:M$279,$F2022)*$D2022*INDEX(M$23:M$30,$E2022)</f>
        <v/>
      </c>
      <c r="N2022" s="32">
        <f>INDEX(N$263:N$279,$F2022)*$D2022*INDEX(N$23:N$30,$E2022)</f>
        <v/>
      </c>
      <c r="O2022" s="32">
        <f>INDEX(O$263:O$279,$F2022)*$D2022*INDEX(O$23:O$30,$E2022)</f>
        <v/>
      </c>
      <c r="P2022" s="32">
        <f>INDEX(P$263:P$279,$F2022)*$D2022*INDEX(P$23:P$30,$E2022)</f>
        <v/>
      </c>
      <c r="Q2022" s="32">
        <f>INDEX(Q$263:Q$279,$F2022)*$D2022*INDEX(Q$23:Q$30,$E2022)</f>
        <v/>
      </c>
      <c r="R2022" s="32">
        <f>INDEX(R$263:R$279,$F2022)*$D2022*INDEX(R$23:R$30,$E2022)</f>
        <v/>
      </c>
      <c r="S2022" s="32">
        <f>INDEX(S$263:S$279,$F2022)*$D2022*INDEX(S$23:S$30,$E2022)</f>
        <v/>
      </c>
      <c r="T2022" s="32">
        <f>INDEX(T$263:T$279,$F2022)*$D2022*INDEX(T$23:T$30,$E2022)</f>
        <v/>
      </c>
      <c r="U2022" s="32">
        <f>INDEX(U$263:U$279,$F2022)*$D2022*INDEX(U$23:U$30,$E2022)</f>
        <v/>
      </c>
      <c r="V2022" s="32">
        <f>INDEX(V$263:V$279,$F2022)*$D2022*INDEX(V$23:V$30,$E2022)</f>
        <v/>
      </c>
      <c r="W2022" s="32">
        <f>INDEX(W$263:W$279,$F2022)*$D2022*INDEX(W$23:W$30,$E2022)</f>
        <v/>
      </c>
      <c r="X2022" s="32">
        <f>INDEX(X$263:X$279,$F2022)*$D2022*INDEX(X$23:X$30,$E2022)</f>
        <v/>
      </c>
      <c r="Y2022" s="32">
        <f>INDEX(Y$263:Y$279,$F2022)*$D2022*INDEX(Y$23:Y$30,$E2022)</f>
        <v/>
      </c>
      <c r="Z2022" s="32">
        <f>INDEX(Z$263:Z$279,$F2022)*$D2022*INDEX(Z$23:Z$30,$E2022)</f>
        <v/>
      </c>
      <c r="AA2022" s="32">
        <f>INDEX(AA$263:AA$279,$F2022)*$D2022*INDEX(AA$23:AA$30,$E2022)</f>
        <v/>
      </c>
      <c r="AB2022" s="32">
        <f>INDEX(AB$263:AB$279,$F2022)*$D2022*INDEX(AB$23:AB$30,$E2022)</f>
        <v/>
      </c>
      <c r="AC2022" s="32">
        <f>INDEX(AC$263:AC$279,$F2022)*$D2022*INDEX(AC$23:AC$30,$E2022)</f>
        <v/>
      </c>
      <c r="AD2022" s="32">
        <f>INDEX(AD$263:AD$279,$F2022)*$D2022*INDEX(AD$23:AD$30,$E2022)</f>
        <v/>
      </c>
      <c r="AF2022" s="11">
        <f>CodePrefix&amp;$A2022&amp;IF($C2022="","","."&amp;$C2022&amp;"."&amp;$B2022)&amp;INDEX(VarEnd,MATCH($A2022,VarKey,0))&amp;AF$5</f>
        <v/>
      </c>
      <c r="AG2022" s="37">
        <f>INDEX(AG$263:AG$279,$F2022)*$D2022*INDEX(AG$23:AG$30,$E2022)</f>
        <v/>
      </c>
      <c r="AH2022" s="32">
        <f>INDEX(AH$263:AH$279,$F2022)*$D2022*INDEX(AH$23:AH$30,$E2022)</f>
        <v/>
      </c>
      <c r="AI2022" s="32">
        <f>INDEX(AI$263:AI$279,$F2022)*$D2022*INDEX(AI$23:AI$30,$E2022)</f>
        <v/>
      </c>
      <c r="AJ2022" s="32">
        <f>INDEX(AJ$263:AJ$279,$F2022)*$D2022*INDEX(AJ$23:AJ$30,$E2022)</f>
        <v/>
      </c>
      <c r="AK2022" s="32">
        <f>INDEX(AK$263:AK$279,$F2022)*$D2022*INDEX(AK$23:AK$30,$E2022)</f>
        <v/>
      </c>
      <c r="AL2022" s="32">
        <f>INDEX(AL$263:AL$279,$F2022)*$D2022*INDEX(AL$23:AL$30,$E2022)</f>
        <v/>
      </c>
      <c r="AM2022" s="32">
        <f>INDEX(AM$263:AM$279,$F2022)*$D2022*INDEX(AM$23:AM$30,$E2022)</f>
        <v/>
      </c>
      <c r="AN2022" s="32">
        <f>INDEX(AN$263:AN$279,$F2022)*$D2022*INDEX(AN$23:AN$30,$E2022)</f>
        <v/>
      </c>
      <c r="AO2022" s="32">
        <f>INDEX(AO$263:AO$279,$F2022)*$D2022*INDEX(AO$23:AO$30,$E2022)</f>
        <v/>
      </c>
      <c r="AP2022" s="32">
        <f>INDEX(AP$263:AP$279,$F2022)*$D2022*INDEX(AP$23:AP$30,$E2022)</f>
        <v/>
      </c>
      <c r="AQ2022" s="32">
        <f>INDEX(AQ$263:AQ$279,$F2022)*$D2022*INDEX(AQ$23:AQ$30,$E2022)</f>
        <v/>
      </c>
      <c r="AR2022" s="32">
        <f>INDEX(AR$263:AR$279,$F2022)*$D2022*INDEX(AR$23:AR$30,$E2022)</f>
        <v/>
      </c>
      <c r="AS2022" s="32">
        <f>INDEX(AS$263:AS$279,$F2022)*$D2022*INDEX(AS$23:AS$30,$E2022)</f>
        <v/>
      </c>
      <c r="AT2022" s="32">
        <f>INDEX(AT$263:AT$279,$F2022)*$D2022*INDEX(AT$23:AT$30,$E2022)</f>
        <v/>
      </c>
      <c r="AU2022" s="32">
        <f>INDEX(AU$263:AU$279,$F2022)*$D2022*INDEX(AU$23:AU$30,$E2022)</f>
        <v/>
      </c>
      <c r="AV2022" s="32">
        <f>INDEX(AV$263:AV$279,$F2022)*$D2022*INDEX(AV$23:AV$30,$E2022)</f>
        <v/>
      </c>
      <c r="AW2022" s="32">
        <f>INDEX(AW$263:AW$279,$F2022)*$D2022*INDEX(AW$23:AW$30,$E2022)</f>
        <v/>
      </c>
      <c r="AX2022" s="32">
        <f>INDEX(AX$263:AX$279,$F2022)*$D2022*INDEX(AX$23:AX$30,$E2022)</f>
        <v/>
      </c>
      <c r="AY2022" s="32">
        <f>INDEX(AY$263:AY$279,$F2022)*$D2022*INDEX(AY$23:AY$30,$E2022)</f>
        <v/>
      </c>
    </row>
    <row r="2023" hidden="1" outlineLevel="2">
      <c r="A2023" s="14" t="inlineStr">
        <is>
          <t>ctxnew</t>
        </is>
      </c>
      <c r="B2023" s="14" t="inlineStr">
        <is>
          <t>oop</t>
        </is>
      </c>
      <c r="C2023" s="14" t="inlineStr">
        <is>
          <t>irn</t>
        </is>
      </c>
      <c r="D2023" s="32">
        <f>INDEX(Inputs!$W$5:$W$132,MATCH($B2023&amp;"|"&amp;$C2023,Inputs!$A$5:$A$132,0))</f>
        <v/>
      </c>
      <c r="E2023" s="32">
        <f>INDEX(Inputs!$L$5:$L$132,MATCH($B2023&amp;"|"&amp;$C2023,Inputs!$A$5:$A$132,0))</f>
        <v/>
      </c>
      <c r="F2023" s="32">
        <f>INDEX(Inputs!$M$5:$M$132,MATCH($B2023&amp;"|"&amp;$C2023,Inputs!$A$5:$A$132,0))</f>
        <v/>
      </c>
      <c r="G2023" s="36" t="n"/>
      <c r="H2023" s="14">
        <f>INDEX(VarLab,MATCH($A2023,VarKey,0))&amp;INDEX(MemLab,MATCH($C2023&amp;"|"&amp;$B2023,MemKey,0))</f>
        <v/>
      </c>
      <c r="I2023" s="14">
        <f>INDEX(VarUnit,MATCH($A2023,VarKey,0))</f>
        <v/>
      </c>
      <c r="J2023" s="14">
        <f>INDEX(VarSrc,MATCH($A2023,VarKey,0))</f>
        <v/>
      </c>
      <c r="K2023" s="11">
        <f>CodePrefix&amp;$A2023&amp;IF($C2023="","","."&amp;$C2023&amp;"."&amp;$B2023)&amp;INDEX(VarEnd,MATCH($A2023,VarKey,0))&amp;K$5</f>
        <v/>
      </c>
      <c r="L2023" s="37">
        <f>INDEX(L$263:L$279,$F2023)*$D2023*INDEX(L$23:L$30,$E2023)</f>
        <v/>
      </c>
      <c r="M2023" s="32">
        <f>INDEX(M$263:M$279,$F2023)*$D2023*INDEX(M$23:M$30,$E2023)</f>
        <v/>
      </c>
      <c r="N2023" s="32">
        <f>INDEX(N$263:N$279,$F2023)*$D2023*INDEX(N$23:N$30,$E2023)</f>
        <v/>
      </c>
      <c r="O2023" s="32">
        <f>INDEX(O$263:O$279,$F2023)*$D2023*INDEX(O$23:O$30,$E2023)</f>
        <v/>
      </c>
      <c r="P2023" s="32">
        <f>INDEX(P$263:P$279,$F2023)*$D2023*INDEX(P$23:P$30,$E2023)</f>
        <v/>
      </c>
      <c r="Q2023" s="32">
        <f>INDEX(Q$263:Q$279,$F2023)*$D2023*INDEX(Q$23:Q$30,$E2023)</f>
        <v/>
      </c>
      <c r="R2023" s="32">
        <f>INDEX(R$263:R$279,$F2023)*$D2023*INDEX(R$23:R$30,$E2023)</f>
        <v/>
      </c>
      <c r="S2023" s="32">
        <f>INDEX(S$263:S$279,$F2023)*$D2023*INDEX(S$23:S$30,$E2023)</f>
        <v/>
      </c>
      <c r="T2023" s="32">
        <f>INDEX(T$263:T$279,$F2023)*$D2023*INDEX(T$23:T$30,$E2023)</f>
        <v/>
      </c>
      <c r="U2023" s="32">
        <f>INDEX(U$263:U$279,$F2023)*$D2023*INDEX(U$23:U$30,$E2023)</f>
        <v/>
      </c>
      <c r="V2023" s="32">
        <f>INDEX(V$263:V$279,$F2023)*$D2023*INDEX(V$23:V$30,$E2023)</f>
        <v/>
      </c>
      <c r="W2023" s="32">
        <f>INDEX(W$263:W$279,$F2023)*$D2023*INDEX(W$23:W$30,$E2023)</f>
        <v/>
      </c>
      <c r="X2023" s="32">
        <f>INDEX(X$263:X$279,$F2023)*$D2023*INDEX(X$23:X$30,$E2023)</f>
        <v/>
      </c>
      <c r="Y2023" s="32">
        <f>INDEX(Y$263:Y$279,$F2023)*$D2023*INDEX(Y$23:Y$30,$E2023)</f>
        <v/>
      </c>
      <c r="Z2023" s="32">
        <f>INDEX(Z$263:Z$279,$F2023)*$D2023*INDEX(Z$23:Z$30,$E2023)</f>
        <v/>
      </c>
      <c r="AA2023" s="32">
        <f>INDEX(AA$263:AA$279,$F2023)*$D2023*INDEX(AA$23:AA$30,$E2023)</f>
        <v/>
      </c>
      <c r="AB2023" s="32">
        <f>INDEX(AB$263:AB$279,$F2023)*$D2023*INDEX(AB$23:AB$30,$E2023)</f>
        <v/>
      </c>
      <c r="AC2023" s="32">
        <f>INDEX(AC$263:AC$279,$F2023)*$D2023*INDEX(AC$23:AC$30,$E2023)</f>
        <v/>
      </c>
      <c r="AD2023" s="32">
        <f>INDEX(AD$263:AD$279,$F2023)*$D2023*INDEX(AD$23:AD$30,$E2023)</f>
        <v/>
      </c>
      <c r="AF2023" s="11">
        <f>CodePrefix&amp;$A2023&amp;IF($C2023="","","."&amp;$C2023&amp;"."&amp;$B2023)&amp;INDEX(VarEnd,MATCH($A2023,VarKey,0))&amp;AF$5</f>
        <v/>
      </c>
      <c r="AG2023" s="37">
        <f>INDEX(AG$263:AG$279,$F2023)*$D2023*INDEX(AG$23:AG$30,$E2023)</f>
        <v/>
      </c>
      <c r="AH2023" s="32">
        <f>INDEX(AH$263:AH$279,$F2023)*$D2023*INDEX(AH$23:AH$30,$E2023)</f>
        <v/>
      </c>
      <c r="AI2023" s="32">
        <f>INDEX(AI$263:AI$279,$F2023)*$D2023*INDEX(AI$23:AI$30,$E2023)</f>
        <v/>
      </c>
      <c r="AJ2023" s="32">
        <f>INDEX(AJ$263:AJ$279,$F2023)*$D2023*INDEX(AJ$23:AJ$30,$E2023)</f>
        <v/>
      </c>
      <c r="AK2023" s="32">
        <f>INDEX(AK$263:AK$279,$F2023)*$D2023*INDEX(AK$23:AK$30,$E2023)</f>
        <v/>
      </c>
      <c r="AL2023" s="32">
        <f>INDEX(AL$263:AL$279,$F2023)*$D2023*INDEX(AL$23:AL$30,$E2023)</f>
        <v/>
      </c>
      <c r="AM2023" s="32">
        <f>INDEX(AM$263:AM$279,$F2023)*$D2023*INDEX(AM$23:AM$30,$E2023)</f>
        <v/>
      </c>
      <c r="AN2023" s="32">
        <f>INDEX(AN$263:AN$279,$F2023)*$D2023*INDEX(AN$23:AN$30,$E2023)</f>
        <v/>
      </c>
      <c r="AO2023" s="32">
        <f>INDEX(AO$263:AO$279,$F2023)*$D2023*INDEX(AO$23:AO$30,$E2023)</f>
        <v/>
      </c>
      <c r="AP2023" s="32">
        <f>INDEX(AP$263:AP$279,$F2023)*$D2023*INDEX(AP$23:AP$30,$E2023)</f>
        <v/>
      </c>
      <c r="AQ2023" s="32">
        <f>INDEX(AQ$263:AQ$279,$F2023)*$D2023*INDEX(AQ$23:AQ$30,$E2023)</f>
        <v/>
      </c>
      <c r="AR2023" s="32">
        <f>INDEX(AR$263:AR$279,$F2023)*$D2023*INDEX(AR$23:AR$30,$E2023)</f>
        <v/>
      </c>
      <c r="AS2023" s="32">
        <f>INDEX(AS$263:AS$279,$F2023)*$D2023*INDEX(AS$23:AS$30,$E2023)</f>
        <v/>
      </c>
      <c r="AT2023" s="32">
        <f>INDEX(AT$263:AT$279,$F2023)*$D2023*INDEX(AT$23:AT$30,$E2023)</f>
        <v/>
      </c>
      <c r="AU2023" s="32">
        <f>INDEX(AU$263:AU$279,$F2023)*$D2023*INDEX(AU$23:AU$30,$E2023)</f>
        <v/>
      </c>
      <c r="AV2023" s="32">
        <f>INDEX(AV$263:AV$279,$F2023)*$D2023*INDEX(AV$23:AV$30,$E2023)</f>
        <v/>
      </c>
      <c r="AW2023" s="32">
        <f>INDEX(AW$263:AW$279,$F2023)*$D2023*INDEX(AW$23:AW$30,$E2023)</f>
        <v/>
      </c>
      <c r="AX2023" s="32">
        <f>INDEX(AX$263:AX$279,$F2023)*$D2023*INDEX(AX$23:AX$30,$E2023)</f>
        <v/>
      </c>
      <c r="AY2023" s="32">
        <f>INDEX(AY$263:AY$279,$F2023)*$D2023*INDEX(AY$23:AY$30,$E2023)</f>
        <v/>
      </c>
    </row>
    <row r="2024" hidden="1" outlineLevel="2">
      <c r="A2024" s="14" t="inlineStr">
        <is>
          <t>ctxnew</t>
        </is>
      </c>
      <c r="B2024" s="14" t="inlineStr">
        <is>
          <t>bio</t>
        </is>
      </c>
      <c r="C2024" s="14" t="inlineStr">
        <is>
          <t>irn</t>
        </is>
      </c>
      <c r="D2024" s="32">
        <f>INDEX(Inputs!$W$5:$W$132,MATCH($B2024&amp;"|"&amp;$C2024,Inputs!$A$5:$A$132,0))</f>
        <v/>
      </c>
      <c r="E2024" s="32">
        <f>INDEX(Inputs!$L$5:$L$132,MATCH($B2024&amp;"|"&amp;$C2024,Inputs!$A$5:$A$132,0))</f>
        <v/>
      </c>
      <c r="F2024" s="32">
        <f>INDEX(Inputs!$M$5:$M$132,MATCH($B2024&amp;"|"&amp;$C2024,Inputs!$A$5:$A$132,0))</f>
        <v/>
      </c>
      <c r="G2024" s="36" t="n"/>
      <c r="H2024" s="14">
        <f>INDEX(VarLab,MATCH($A2024,VarKey,0))&amp;INDEX(MemLab,MATCH($C2024&amp;"|"&amp;$B2024,MemKey,0))</f>
        <v/>
      </c>
      <c r="I2024" s="14">
        <f>INDEX(VarUnit,MATCH($A2024,VarKey,0))</f>
        <v/>
      </c>
      <c r="J2024" s="14">
        <f>INDEX(VarSrc,MATCH($A2024,VarKey,0))</f>
        <v/>
      </c>
      <c r="K2024" s="11">
        <f>CodePrefix&amp;$A2024&amp;IF($C2024="","","."&amp;$C2024&amp;"."&amp;$B2024)&amp;INDEX(VarEnd,MATCH($A2024,VarKey,0))&amp;K$5</f>
        <v/>
      </c>
      <c r="L2024" s="37">
        <f>INDEX(L$263:L$279,$F2024)*$D2024*INDEX(L$23:L$30,$E2024)</f>
        <v/>
      </c>
      <c r="M2024" s="32">
        <f>INDEX(M$263:M$279,$F2024)*$D2024*INDEX(M$23:M$30,$E2024)</f>
        <v/>
      </c>
      <c r="N2024" s="32">
        <f>INDEX(N$263:N$279,$F2024)*$D2024*INDEX(N$23:N$30,$E2024)</f>
        <v/>
      </c>
      <c r="O2024" s="32">
        <f>INDEX(O$263:O$279,$F2024)*$D2024*INDEX(O$23:O$30,$E2024)</f>
        <v/>
      </c>
      <c r="P2024" s="32">
        <f>INDEX(P$263:P$279,$F2024)*$D2024*INDEX(P$23:P$30,$E2024)</f>
        <v/>
      </c>
      <c r="Q2024" s="32">
        <f>INDEX(Q$263:Q$279,$F2024)*$D2024*INDEX(Q$23:Q$30,$E2024)</f>
        <v/>
      </c>
      <c r="R2024" s="32">
        <f>INDEX(R$263:R$279,$F2024)*$D2024*INDEX(R$23:R$30,$E2024)</f>
        <v/>
      </c>
      <c r="S2024" s="32">
        <f>INDEX(S$263:S$279,$F2024)*$D2024*INDEX(S$23:S$30,$E2024)</f>
        <v/>
      </c>
      <c r="T2024" s="32">
        <f>INDEX(T$263:T$279,$F2024)*$D2024*INDEX(T$23:T$30,$E2024)</f>
        <v/>
      </c>
      <c r="U2024" s="32">
        <f>INDEX(U$263:U$279,$F2024)*$D2024*INDEX(U$23:U$30,$E2024)</f>
        <v/>
      </c>
      <c r="V2024" s="32">
        <f>INDEX(V$263:V$279,$F2024)*$D2024*INDEX(V$23:V$30,$E2024)</f>
        <v/>
      </c>
      <c r="W2024" s="32">
        <f>INDEX(W$263:W$279,$F2024)*$D2024*INDEX(W$23:W$30,$E2024)</f>
        <v/>
      </c>
      <c r="X2024" s="32">
        <f>INDEX(X$263:X$279,$F2024)*$D2024*INDEX(X$23:X$30,$E2024)</f>
        <v/>
      </c>
      <c r="Y2024" s="32">
        <f>INDEX(Y$263:Y$279,$F2024)*$D2024*INDEX(Y$23:Y$30,$E2024)</f>
        <v/>
      </c>
      <c r="Z2024" s="32">
        <f>INDEX(Z$263:Z$279,$F2024)*$D2024*INDEX(Z$23:Z$30,$E2024)</f>
        <v/>
      </c>
      <c r="AA2024" s="32">
        <f>INDEX(AA$263:AA$279,$F2024)*$D2024*INDEX(AA$23:AA$30,$E2024)</f>
        <v/>
      </c>
      <c r="AB2024" s="32">
        <f>INDEX(AB$263:AB$279,$F2024)*$D2024*INDEX(AB$23:AB$30,$E2024)</f>
        <v/>
      </c>
      <c r="AC2024" s="32">
        <f>INDEX(AC$263:AC$279,$F2024)*$D2024*INDEX(AC$23:AC$30,$E2024)</f>
        <v/>
      </c>
      <c r="AD2024" s="32">
        <f>INDEX(AD$263:AD$279,$F2024)*$D2024*INDEX(AD$23:AD$30,$E2024)</f>
        <v/>
      </c>
      <c r="AF2024" s="11">
        <f>CodePrefix&amp;$A2024&amp;IF($C2024="","","."&amp;$C2024&amp;"."&amp;$B2024)&amp;INDEX(VarEnd,MATCH($A2024,VarKey,0))&amp;AF$5</f>
        <v/>
      </c>
      <c r="AG2024" s="37">
        <f>INDEX(AG$263:AG$279,$F2024)*$D2024*INDEX(AG$23:AG$30,$E2024)</f>
        <v/>
      </c>
      <c r="AH2024" s="32">
        <f>INDEX(AH$263:AH$279,$F2024)*$D2024*INDEX(AH$23:AH$30,$E2024)</f>
        <v/>
      </c>
      <c r="AI2024" s="32">
        <f>INDEX(AI$263:AI$279,$F2024)*$D2024*INDEX(AI$23:AI$30,$E2024)</f>
        <v/>
      </c>
      <c r="AJ2024" s="32">
        <f>INDEX(AJ$263:AJ$279,$F2024)*$D2024*INDEX(AJ$23:AJ$30,$E2024)</f>
        <v/>
      </c>
      <c r="AK2024" s="32">
        <f>INDEX(AK$263:AK$279,$F2024)*$D2024*INDEX(AK$23:AK$30,$E2024)</f>
        <v/>
      </c>
      <c r="AL2024" s="32">
        <f>INDEX(AL$263:AL$279,$F2024)*$D2024*INDEX(AL$23:AL$30,$E2024)</f>
        <v/>
      </c>
      <c r="AM2024" s="32">
        <f>INDEX(AM$263:AM$279,$F2024)*$D2024*INDEX(AM$23:AM$30,$E2024)</f>
        <v/>
      </c>
      <c r="AN2024" s="32">
        <f>INDEX(AN$263:AN$279,$F2024)*$D2024*INDEX(AN$23:AN$30,$E2024)</f>
        <v/>
      </c>
      <c r="AO2024" s="32">
        <f>INDEX(AO$263:AO$279,$F2024)*$D2024*INDEX(AO$23:AO$30,$E2024)</f>
        <v/>
      </c>
      <c r="AP2024" s="32">
        <f>INDEX(AP$263:AP$279,$F2024)*$D2024*INDEX(AP$23:AP$30,$E2024)</f>
        <v/>
      </c>
      <c r="AQ2024" s="32">
        <f>INDEX(AQ$263:AQ$279,$F2024)*$D2024*INDEX(AQ$23:AQ$30,$E2024)</f>
        <v/>
      </c>
      <c r="AR2024" s="32">
        <f>INDEX(AR$263:AR$279,$F2024)*$D2024*INDEX(AR$23:AR$30,$E2024)</f>
        <v/>
      </c>
      <c r="AS2024" s="32">
        <f>INDEX(AS$263:AS$279,$F2024)*$D2024*INDEX(AS$23:AS$30,$E2024)</f>
        <v/>
      </c>
      <c r="AT2024" s="32">
        <f>INDEX(AT$263:AT$279,$F2024)*$D2024*INDEX(AT$23:AT$30,$E2024)</f>
        <v/>
      </c>
      <c r="AU2024" s="32">
        <f>INDEX(AU$263:AU$279,$F2024)*$D2024*INDEX(AU$23:AU$30,$E2024)</f>
        <v/>
      </c>
      <c r="AV2024" s="32">
        <f>INDEX(AV$263:AV$279,$F2024)*$D2024*INDEX(AV$23:AV$30,$E2024)</f>
        <v/>
      </c>
      <c r="AW2024" s="32">
        <f>INDEX(AW$263:AW$279,$F2024)*$D2024*INDEX(AW$23:AW$30,$E2024)</f>
        <v/>
      </c>
      <c r="AX2024" s="32">
        <f>INDEX(AX$263:AX$279,$F2024)*$D2024*INDEX(AX$23:AX$30,$E2024)</f>
        <v/>
      </c>
      <c r="AY2024" s="32">
        <f>INDEX(AY$263:AY$279,$F2024)*$D2024*INDEX(AY$23:AY$30,$E2024)</f>
        <v/>
      </c>
    </row>
    <row r="2025" hidden="1" outlineLevel="2"/>
    <row r="2026" hidden="1" outlineLevel="2">
      <c r="A2026" s="14" t="inlineStr">
        <is>
          <t>ets</t>
        </is>
      </c>
      <c r="B2026" s="14" t="inlineStr">
        <is>
          <t>coa</t>
        </is>
      </c>
      <c r="C2026" s="14" t="inlineStr">
        <is>
          <t>irn</t>
        </is>
      </c>
      <c r="D2026" s="32">
        <f>INDEX(Inputs!$W$5:$W$132,MATCH($B2026&amp;"|"&amp;$C2026,Inputs!$A$5:$A$132,0))</f>
        <v/>
      </c>
      <c r="E2026" s="32">
        <f>INDEX(Inputs!$M$5:$M$132,MATCH($B2026&amp;"|"&amp;$C2026,Inputs!$A$5:$A$132,0))</f>
        <v/>
      </c>
      <c r="F2026" s="36" t="n"/>
      <c r="G2026" s="36" t="n"/>
      <c r="H2026" s="14">
        <f>INDEX(VarLab,MATCH($A2026,VarKey,0))&amp;INDEX(MemLab,MATCH($C2026&amp;"|"&amp;$B2026,MemKey,0))</f>
        <v/>
      </c>
      <c r="I2026" s="14">
        <f>INDEX(VarUnit,MATCH($A2026,VarKey,0))</f>
        <v/>
      </c>
      <c r="J2026" s="14">
        <f>INDEX(VarSrc,MATCH($A2026,VarKey,0))</f>
        <v/>
      </c>
      <c r="K2026" s="11">
        <f>CodePrefix&amp;$A2026&amp;IF($C2026="","","."&amp;$C2026&amp;"."&amp;$B2026)&amp;INDEX(VarEnd,MATCH($A2026,VarKey,0))&amp;K$5</f>
        <v/>
      </c>
      <c r="L2026" s="37">
        <f>INDEX(L$280:L$296,$E2026)*$D2026</f>
        <v/>
      </c>
      <c r="M2026" s="32">
        <f>INDEX(M$280:M$296,$E2026)*$D2026</f>
        <v/>
      </c>
      <c r="N2026" s="32">
        <f>INDEX(N$280:N$296,$E2026)*$D2026</f>
        <v/>
      </c>
      <c r="O2026" s="32">
        <f>INDEX(O$280:O$296,$E2026)*$D2026</f>
        <v/>
      </c>
      <c r="P2026" s="32">
        <f>INDEX(P$280:P$296,$E2026)*$D2026</f>
        <v/>
      </c>
      <c r="Q2026" s="32">
        <f>INDEX(Q$280:Q$296,$E2026)*$D2026</f>
        <v/>
      </c>
      <c r="R2026" s="32">
        <f>INDEX(R$280:R$296,$E2026)*$D2026</f>
        <v/>
      </c>
      <c r="S2026" s="32">
        <f>INDEX(S$280:S$296,$E2026)*$D2026</f>
        <v/>
      </c>
      <c r="T2026" s="32">
        <f>INDEX(T$280:T$296,$E2026)*$D2026</f>
        <v/>
      </c>
      <c r="U2026" s="32">
        <f>INDEX(U$280:U$296,$E2026)*$D2026</f>
        <v/>
      </c>
      <c r="V2026" s="32">
        <f>INDEX(V$280:V$296,$E2026)*$D2026</f>
        <v/>
      </c>
      <c r="W2026" s="32">
        <f>INDEX(W$280:W$296,$E2026)*$D2026</f>
        <v/>
      </c>
      <c r="X2026" s="32">
        <f>INDEX(X$280:X$296,$E2026)*$D2026</f>
        <v/>
      </c>
      <c r="Y2026" s="32">
        <f>INDEX(Y$280:Y$296,$E2026)*$D2026</f>
        <v/>
      </c>
      <c r="Z2026" s="32">
        <f>INDEX(Z$280:Z$296,$E2026)*$D2026</f>
        <v/>
      </c>
      <c r="AA2026" s="32">
        <f>INDEX(AA$280:AA$296,$E2026)*$D2026</f>
        <v/>
      </c>
      <c r="AB2026" s="32">
        <f>INDEX(AB$280:AB$296,$E2026)*$D2026</f>
        <v/>
      </c>
      <c r="AC2026" s="32">
        <f>INDEX(AC$280:AC$296,$E2026)*$D2026</f>
        <v/>
      </c>
      <c r="AD2026" s="32">
        <f>INDEX(AD$280:AD$296,$E2026)*$D2026</f>
        <v/>
      </c>
      <c r="AF2026" s="11">
        <f>CodePrefix&amp;$A2026&amp;IF($C2026="","","."&amp;$C2026&amp;"."&amp;$B2026)&amp;INDEX(VarEnd,MATCH($A2026,VarKey,0))&amp;AF$5</f>
        <v/>
      </c>
      <c r="AG2026" s="37">
        <f>INDEX(AG$280:AG$296,$E2026)*$D2026</f>
        <v/>
      </c>
      <c r="AH2026" s="32">
        <f>INDEX(AH$280:AH$296,$E2026)*$D2026</f>
        <v/>
      </c>
      <c r="AI2026" s="32">
        <f>INDEX(AI$280:AI$296,$E2026)*$D2026</f>
        <v/>
      </c>
      <c r="AJ2026" s="32">
        <f>INDEX(AJ$280:AJ$296,$E2026)*$D2026</f>
        <v/>
      </c>
      <c r="AK2026" s="32">
        <f>INDEX(AK$280:AK$296,$E2026)*$D2026</f>
        <v/>
      </c>
      <c r="AL2026" s="32">
        <f>INDEX(AL$280:AL$296,$E2026)*$D2026</f>
        <v/>
      </c>
      <c r="AM2026" s="32">
        <f>INDEX(AM$280:AM$296,$E2026)*$D2026</f>
        <v/>
      </c>
      <c r="AN2026" s="32">
        <f>INDEX(AN$280:AN$296,$E2026)*$D2026</f>
        <v/>
      </c>
      <c r="AO2026" s="32">
        <f>INDEX(AO$280:AO$296,$E2026)*$D2026</f>
        <v/>
      </c>
      <c r="AP2026" s="32">
        <f>INDEX(AP$280:AP$296,$E2026)*$D2026</f>
        <v/>
      </c>
      <c r="AQ2026" s="32">
        <f>INDEX(AQ$280:AQ$296,$E2026)*$D2026</f>
        <v/>
      </c>
      <c r="AR2026" s="32">
        <f>INDEX(AR$280:AR$296,$E2026)*$D2026</f>
        <v/>
      </c>
      <c r="AS2026" s="32">
        <f>INDEX(AS$280:AS$296,$E2026)*$D2026</f>
        <v/>
      </c>
      <c r="AT2026" s="32">
        <f>INDEX(AT$280:AT$296,$E2026)*$D2026</f>
        <v/>
      </c>
      <c r="AU2026" s="32">
        <f>INDEX(AU$280:AU$296,$E2026)*$D2026</f>
        <v/>
      </c>
      <c r="AV2026" s="32">
        <f>INDEX(AV$280:AV$296,$E2026)*$D2026</f>
        <v/>
      </c>
      <c r="AW2026" s="32">
        <f>INDEX(AW$280:AW$296,$E2026)*$D2026</f>
        <v/>
      </c>
      <c r="AX2026" s="32">
        <f>INDEX(AX$280:AX$296,$E2026)*$D2026</f>
        <v/>
      </c>
      <c r="AY2026" s="32">
        <f>INDEX(AY$280:AY$296,$E2026)*$D2026</f>
        <v/>
      </c>
    </row>
    <row r="2027" hidden="1" outlineLevel="2">
      <c r="A2027" s="14" t="inlineStr">
        <is>
          <t>ets</t>
        </is>
      </c>
      <c r="B2027" s="14" t="inlineStr">
        <is>
          <t>nga</t>
        </is>
      </c>
      <c r="C2027" s="14" t="inlineStr">
        <is>
          <t>irn</t>
        </is>
      </c>
      <c r="D2027" s="32">
        <f>INDEX(Inputs!$W$5:$W$132,MATCH($B2027&amp;"|"&amp;$C2027,Inputs!$A$5:$A$132,0))</f>
        <v/>
      </c>
      <c r="E2027" s="32">
        <f>INDEX(Inputs!$M$5:$M$132,MATCH($B2027&amp;"|"&amp;$C2027,Inputs!$A$5:$A$132,0))</f>
        <v/>
      </c>
      <c r="F2027" s="36" t="n"/>
      <c r="G2027" s="36" t="n"/>
      <c r="H2027" s="14">
        <f>INDEX(VarLab,MATCH($A2027,VarKey,0))&amp;INDEX(MemLab,MATCH($C2027&amp;"|"&amp;$B2027,MemKey,0))</f>
        <v/>
      </c>
      <c r="I2027" s="14">
        <f>INDEX(VarUnit,MATCH($A2027,VarKey,0))</f>
        <v/>
      </c>
      <c r="J2027" s="14">
        <f>INDEX(VarSrc,MATCH($A2027,VarKey,0))</f>
        <v/>
      </c>
      <c r="K2027" s="11">
        <f>CodePrefix&amp;$A2027&amp;IF($C2027="","","."&amp;$C2027&amp;"."&amp;$B2027)&amp;INDEX(VarEnd,MATCH($A2027,VarKey,0))&amp;K$5</f>
        <v/>
      </c>
      <c r="L2027" s="37">
        <f>INDEX(L$280:L$296,$E2027)*$D2027</f>
        <v/>
      </c>
      <c r="M2027" s="32">
        <f>INDEX(M$280:M$296,$E2027)*$D2027</f>
        <v/>
      </c>
      <c r="N2027" s="32">
        <f>INDEX(N$280:N$296,$E2027)*$D2027</f>
        <v/>
      </c>
      <c r="O2027" s="32">
        <f>INDEX(O$280:O$296,$E2027)*$D2027</f>
        <v/>
      </c>
      <c r="P2027" s="32">
        <f>INDEX(P$280:P$296,$E2027)*$D2027</f>
        <v/>
      </c>
      <c r="Q2027" s="32">
        <f>INDEX(Q$280:Q$296,$E2027)*$D2027</f>
        <v/>
      </c>
      <c r="R2027" s="32">
        <f>INDEX(R$280:R$296,$E2027)*$D2027</f>
        <v/>
      </c>
      <c r="S2027" s="32">
        <f>INDEX(S$280:S$296,$E2027)*$D2027</f>
        <v/>
      </c>
      <c r="T2027" s="32">
        <f>INDEX(T$280:T$296,$E2027)*$D2027</f>
        <v/>
      </c>
      <c r="U2027" s="32">
        <f>INDEX(U$280:U$296,$E2027)*$D2027</f>
        <v/>
      </c>
      <c r="V2027" s="32">
        <f>INDEX(V$280:V$296,$E2027)*$D2027</f>
        <v/>
      </c>
      <c r="W2027" s="32">
        <f>INDEX(W$280:W$296,$E2027)*$D2027</f>
        <v/>
      </c>
      <c r="X2027" s="32">
        <f>INDEX(X$280:X$296,$E2027)*$D2027</f>
        <v/>
      </c>
      <c r="Y2027" s="32">
        <f>INDEX(Y$280:Y$296,$E2027)*$D2027</f>
        <v/>
      </c>
      <c r="Z2027" s="32">
        <f>INDEX(Z$280:Z$296,$E2027)*$D2027</f>
        <v/>
      </c>
      <c r="AA2027" s="32">
        <f>INDEX(AA$280:AA$296,$E2027)*$D2027</f>
        <v/>
      </c>
      <c r="AB2027" s="32">
        <f>INDEX(AB$280:AB$296,$E2027)*$D2027</f>
        <v/>
      </c>
      <c r="AC2027" s="32">
        <f>INDEX(AC$280:AC$296,$E2027)*$D2027</f>
        <v/>
      </c>
      <c r="AD2027" s="32">
        <f>INDEX(AD$280:AD$296,$E2027)*$D2027</f>
        <v/>
      </c>
      <c r="AF2027" s="11">
        <f>CodePrefix&amp;$A2027&amp;IF($C2027="","","."&amp;$C2027&amp;"."&amp;$B2027)&amp;INDEX(VarEnd,MATCH($A2027,VarKey,0))&amp;AF$5</f>
        <v/>
      </c>
      <c r="AG2027" s="37">
        <f>INDEX(AG$280:AG$296,$E2027)*$D2027</f>
        <v/>
      </c>
      <c r="AH2027" s="32">
        <f>INDEX(AH$280:AH$296,$E2027)*$D2027</f>
        <v/>
      </c>
      <c r="AI2027" s="32">
        <f>INDEX(AI$280:AI$296,$E2027)*$D2027</f>
        <v/>
      </c>
      <c r="AJ2027" s="32">
        <f>INDEX(AJ$280:AJ$296,$E2027)*$D2027</f>
        <v/>
      </c>
      <c r="AK2027" s="32">
        <f>INDEX(AK$280:AK$296,$E2027)*$D2027</f>
        <v/>
      </c>
      <c r="AL2027" s="32">
        <f>INDEX(AL$280:AL$296,$E2027)*$D2027</f>
        <v/>
      </c>
      <c r="AM2027" s="32">
        <f>INDEX(AM$280:AM$296,$E2027)*$D2027</f>
        <v/>
      </c>
      <c r="AN2027" s="32">
        <f>INDEX(AN$280:AN$296,$E2027)*$D2027</f>
        <v/>
      </c>
      <c r="AO2027" s="32">
        <f>INDEX(AO$280:AO$296,$E2027)*$D2027</f>
        <v/>
      </c>
      <c r="AP2027" s="32">
        <f>INDEX(AP$280:AP$296,$E2027)*$D2027</f>
        <v/>
      </c>
      <c r="AQ2027" s="32">
        <f>INDEX(AQ$280:AQ$296,$E2027)*$D2027</f>
        <v/>
      </c>
      <c r="AR2027" s="32">
        <f>INDEX(AR$280:AR$296,$E2027)*$D2027</f>
        <v/>
      </c>
      <c r="AS2027" s="32">
        <f>INDEX(AS$280:AS$296,$E2027)*$D2027</f>
        <v/>
      </c>
      <c r="AT2027" s="32">
        <f>INDEX(AT$280:AT$296,$E2027)*$D2027</f>
        <v/>
      </c>
      <c r="AU2027" s="32">
        <f>INDEX(AU$280:AU$296,$E2027)*$D2027</f>
        <v/>
      </c>
      <c r="AV2027" s="32">
        <f>INDEX(AV$280:AV$296,$E2027)*$D2027</f>
        <v/>
      </c>
      <c r="AW2027" s="32">
        <f>INDEX(AW$280:AW$296,$E2027)*$D2027</f>
        <v/>
      </c>
      <c r="AX2027" s="32">
        <f>INDEX(AX$280:AX$296,$E2027)*$D2027</f>
        <v/>
      </c>
      <c r="AY2027" s="32">
        <f>INDEX(AY$280:AY$296,$E2027)*$D2027</f>
        <v/>
      </c>
    </row>
    <row r="2028" hidden="1" outlineLevel="2">
      <c r="A2028" s="14" t="inlineStr">
        <is>
          <t>ets</t>
        </is>
      </c>
      <c r="B2028" s="14" t="inlineStr">
        <is>
          <t>gso</t>
        </is>
      </c>
      <c r="C2028" s="14" t="inlineStr">
        <is>
          <t>irn</t>
        </is>
      </c>
      <c r="D2028" s="32">
        <f>INDEX(Inputs!$W$5:$W$132,MATCH($B2028&amp;"|"&amp;$C2028,Inputs!$A$5:$A$132,0))</f>
        <v/>
      </c>
      <c r="E2028" s="32">
        <f>INDEX(Inputs!$M$5:$M$132,MATCH($B2028&amp;"|"&amp;$C2028,Inputs!$A$5:$A$132,0))</f>
        <v/>
      </c>
      <c r="F2028" s="36" t="n"/>
      <c r="G2028" s="36" t="n"/>
      <c r="H2028" s="14">
        <f>INDEX(VarLab,MATCH($A2028,VarKey,0))&amp;INDEX(MemLab,MATCH($C2028&amp;"|"&amp;$B2028,MemKey,0))</f>
        <v/>
      </c>
      <c r="I2028" s="14">
        <f>INDEX(VarUnit,MATCH($A2028,VarKey,0))</f>
        <v/>
      </c>
      <c r="J2028" s="14">
        <f>INDEX(VarSrc,MATCH($A2028,VarKey,0))</f>
        <v/>
      </c>
      <c r="K2028" s="11">
        <f>CodePrefix&amp;$A2028&amp;IF($C2028="","","."&amp;$C2028&amp;"."&amp;$B2028)&amp;INDEX(VarEnd,MATCH($A2028,VarKey,0))&amp;K$5</f>
        <v/>
      </c>
      <c r="L2028" s="37">
        <f>INDEX(L$280:L$296,$E2028)*$D2028</f>
        <v/>
      </c>
      <c r="M2028" s="32">
        <f>INDEX(M$280:M$296,$E2028)*$D2028</f>
        <v/>
      </c>
      <c r="N2028" s="32">
        <f>INDEX(N$280:N$296,$E2028)*$D2028</f>
        <v/>
      </c>
      <c r="O2028" s="32">
        <f>INDEX(O$280:O$296,$E2028)*$D2028</f>
        <v/>
      </c>
      <c r="P2028" s="32">
        <f>INDEX(P$280:P$296,$E2028)*$D2028</f>
        <v/>
      </c>
      <c r="Q2028" s="32">
        <f>INDEX(Q$280:Q$296,$E2028)*$D2028</f>
        <v/>
      </c>
      <c r="R2028" s="32">
        <f>INDEX(R$280:R$296,$E2028)*$D2028</f>
        <v/>
      </c>
      <c r="S2028" s="32">
        <f>INDEX(S$280:S$296,$E2028)*$D2028</f>
        <v/>
      </c>
      <c r="T2028" s="32">
        <f>INDEX(T$280:T$296,$E2028)*$D2028</f>
        <v/>
      </c>
      <c r="U2028" s="32">
        <f>INDEX(U$280:U$296,$E2028)*$D2028</f>
        <v/>
      </c>
      <c r="V2028" s="32">
        <f>INDEX(V$280:V$296,$E2028)*$D2028</f>
        <v/>
      </c>
      <c r="W2028" s="32">
        <f>INDEX(W$280:W$296,$E2028)*$D2028</f>
        <v/>
      </c>
      <c r="X2028" s="32">
        <f>INDEX(X$280:X$296,$E2028)*$D2028</f>
        <v/>
      </c>
      <c r="Y2028" s="32">
        <f>INDEX(Y$280:Y$296,$E2028)*$D2028</f>
        <v/>
      </c>
      <c r="Z2028" s="32">
        <f>INDEX(Z$280:Z$296,$E2028)*$D2028</f>
        <v/>
      </c>
      <c r="AA2028" s="32">
        <f>INDEX(AA$280:AA$296,$E2028)*$D2028</f>
        <v/>
      </c>
      <c r="AB2028" s="32">
        <f>INDEX(AB$280:AB$296,$E2028)*$D2028</f>
        <v/>
      </c>
      <c r="AC2028" s="32">
        <f>INDEX(AC$280:AC$296,$E2028)*$D2028</f>
        <v/>
      </c>
      <c r="AD2028" s="32">
        <f>INDEX(AD$280:AD$296,$E2028)*$D2028</f>
        <v/>
      </c>
      <c r="AF2028" s="11">
        <f>CodePrefix&amp;$A2028&amp;IF($C2028="","","."&amp;$C2028&amp;"."&amp;$B2028)&amp;INDEX(VarEnd,MATCH($A2028,VarKey,0))&amp;AF$5</f>
        <v/>
      </c>
      <c r="AG2028" s="37">
        <f>INDEX(AG$280:AG$296,$E2028)*$D2028</f>
        <v/>
      </c>
      <c r="AH2028" s="32">
        <f>INDEX(AH$280:AH$296,$E2028)*$D2028</f>
        <v/>
      </c>
      <c r="AI2028" s="32">
        <f>INDEX(AI$280:AI$296,$E2028)*$D2028</f>
        <v/>
      </c>
      <c r="AJ2028" s="32">
        <f>INDEX(AJ$280:AJ$296,$E2028)*$D2028</f>
        <v/>
      </c>
      <c r="AK2028" s="32">
        <f>INDEX(AK$280:AK$296,$E2028)*$D2028</f>
        <v/>
      </c>
      <c r="AL2028" s="32">
        <f>INDEX(AL$280:AL$296,$E2028)*$D2028</f>
        <v/>
      </c>
      <c r="AM2028" s="32">
        <f>INDEX(AM$280:AM$296,$E2028)*$D2028</f>
        <v/>
      </c>
      <c r="AN2028" s="32">
        <f>INDEX(AN$280:AN$296,$E2028)*$D2028</f>
        <v/>
      </c>
      <c r="AO2028" s="32">
        <f>INDEX(AO$280:AO$296,$E2028)*$D2028</f>
        <v/>
      </c>
      <c r="AP2028" s="32">
        <f>INDEX(AP$280:AP$296,$E2028)*$D2028</f>
        <v/>
      </c>
      <c r="AQ2028" s="32">
        <f>INDEX(AQ$280:AQ$296,$E2028)*$D2028</f>
        <v/>
      </c>
      <c r="AR2028" s="32">
        <f>INDEX(AR$280:AR$296,$E2028)*$D2028</f>
        <v/>
      </c>
      <c r="AS2028" s="32">
        <f>INDEX(AS$280:AS$296,$E2028)*$D2028</f>
        <v/>
      </c>
      <c r="AT2028" s="32">
        <f>INDEX(AT$280:AT$296,$E2028)*$D2028</f>
        <v/>
      </c>
      <c r="AU2028" s="32">
        <f>INDEX(AU$280:AU$296,$E2028)*$D2028</f>
        <v/>
      </c>
      <c r="AV2028" s="32">
        <f>INDEX(AV$280:AV$296,$E2028)*$D2028</f>
        <v/>
      </c>
      <c r="AW2028" s="32">
        <f>INDEX(AW$280:AW$296,$E2028)*$D2028</f>
        <v/>
      </c>
      <c r="AX2028" s="32">
        <f>INDEX(AX$280:AX$296,$E2028)*$D2028</f>
        <v/>
      </c>
      <c r="AY2028" s="32">
        <f>INDEX(AY$280:AY$296,$E2028)*$D2028</f>
        <v/>
      </c>
    </row>
    <row r="2029" hidden="1" outlineLevel="2">
      <c r="A2029" s="14" t="inlineStr">
        <is>
          <t>ets</t>
        </is>
      </c>
      <c r="B2029" s="14" t="inlineStr">
        <is>
          <t>die</t>
        </is>
      </c>
      <c r="C2029" s="14" t="inlineStr">
        <is>
          <t>irn</t>
        </is>
      </c>
      <c r="D2029" s="32">
        <f>INDEX(Inputs!$W$5:$W$132,MATCH($B2029&amp;"|"&amp;$C2029,Inputs!$A$5:$A$132,0))</f>
        <v/>
      </c>
      <c r="E2029" s="32">
        <f>INDEX(Inputs!$M$5:$M$132,MATCH($B2029&amp;"|"&amp;$C2029,Inputs!$A$5:$A$132,0))</f>
        <v/>
      </c>
      <c r="F2029" s="36" t="n"/>
      <c r="G2029" s="36" t="n"/>
      <c r="H2029" s="14">
        <f>INDEX(VarLab,MATCH($A2029,VarKey,0))&amp;INDEX(MemLab,MATCH($C2029&amp;"|"&amp;$B2029,MemKey,0))</f>
        <v/>
      </c>
      <c r="I2029" s="14">
        <f>INDEX(VarUnit,MATCH($A2029,VarKey,0))</f>
        <v/>
      </c>
      <c r="J2029" s="14">
        <f>INDEX(VarSrc,MATCH($A2029,VarKey,0))</f>
        <v/>
      </c>
      <c r="K2029" s="11">
        <f>CodePrefix&amp;$A2029&amp;IF($C2029="","","."&amp;$C2029&amp;"."&amp;$B2029)&amp;INDEX(VarEnd,MATCH($A2029,VarKey,0))&amp;K$5</f>
        <v/>
      </c>
      <c r="L2029" s="37">
        <f>INDEX(L$280:L$296,$E2029)*$D2029</f>
        <v/>
      </c>
      <c r="M2029" s="32">
        <f>INDEX(M$280:M$296,$E2029)*$D2029</f>
        <v/>
      </c>
      <c r="N2029" s="32">
        <f>INDEX(N$280:N$296,$E2029)*$D2029</f>
        <v/>
      </c>
      <c r="O2029" s="32">
        <f>INDEX(O$280:O$296,$E2029)*$D2029</f>
        <v/>
      </c>
      <c r="P2029" s="32">
        <f>INDEX(P$280:P$296,$E2029)*$D2029</f>
        <v/>
      </c>
      <c r="Q2029" s="32">
        <f>INDEX(Q$280:Q$296,$E2029)*$D2029</f>
        <v/>
      </c>
      <c r="R2029" s="32">
        <f>INDEX(R$280:R$296,$E2029)*$D2029</f>
        <v/>
      </c>
      <c r="S2029" s="32">
        <f>INDEX(S$280:S$296,$E2029)*$D2029</f>
        <v/>
      </c>
      <c r="T2029" s="32">
        <f>INDEX(T$280:T$296,$E2029)*$D2029</f>
        <v/>
      </c>
      <c r="U2029" s="32">
        <f>INDEX(U$280:U$296,$E2029)*$D2029</f>
        <v/>
      </c>
      <c r="V2029" s="32">
        <f>INDEX(V$280:V$296,$E2029)*$D2029</f>
        <v/>
      </c>
      <c r="W2029" s="32">
        <f>INDEX(W$280:W$296,$E2029)*$D2029</f>
        <v/>
      </c>
      <c r="X2029" s="32">
        <f>INDEX(X$280:X$296,$E2029)*$D2029</f>
        <v/>
      </c>
      <c r="Y2029" s="32">
        <f>INDEX(Y$280:Y$296,$E2029)*$D2029</f>
        <v/>
      </c>
      <c r="Z2029" s="32">
        <f>INDEX(Z$280:Z$296,$E2029)*$D2029</f>
        <v/>
      </c>
      <c r="AA2029" s="32">
        <f>INDEX(AA$280:AA$296,$E2029)*$D2029</f>
        <v/>
      </c>
      <c r="AB2029" s="32">
        <f>INDEX(AB$280:AB$296,$E2029)*$D2029</f>
        <v/>
      </c>
      <c r="AC2029" s="32">
        <f>INDEX(AC$280:AC$296,$E2029)*$D2029</f>
        <v/>
      </c>
      <c r="AD2029" s="32">
        <f>INDEX(AD$280:AD$296,$E2029)*$D2029</f>
        <v/>
      </c>
      <c r="AF2029" s="11">
        <f>CodePrefix&amp;$A2029&amp;IF($C2029="","","."&amp;$C2029&amp;"."&amp;$B2029)&amp;INDEX(VarEnd,MATCH($A2029,VarKey,0))&amp;AF$5</f>
        <v/>
      </c>
      <c r="AG2029" s="37">
        <f>INDEX(AG$280:AG$296,$E2029)*$D2029</f>
        <v/>
      </c>
      <c r="AH2029" s="32">
        <f>INDEX(AH$280:AH$296,$E2029)*$D2029</f>
        <v/>
      </c>
      <c r="AI2029" s="32">
        <f>INDEX(AI$280:AI$296,$E2029)*$D2029</f>
        <v/>
      </c>
      <c r="AJ2029" s="32">
        <f>INDEX(AJ$280:AJ$296,$E2029)*$D2029</f>
        <v/>
      </c>
      <c r="AK2029" s="32">
        <f>INDEX(AK$280:AK$296,$E2029)*$D2029</f>
        <v/>
      </c>
      <c r="AL2029" s="32">
        <f>INDEX(AL$280:AL$296,$E2029)*$D2029</f>
        <v/>
      </c>
      <c r="AM2029" s="32">
        <f>INDEX(AM$280:AM$296,$E2029)*$D2029</f>
        <v/>
      </c>
      <c r="AN2029" s="32">
        <f>INDEX(AN$280:AN$296,$E2029)*$D2029</f>
        <v/>
      </c>
      <c r="AO2029" s="32">
        <f>INDEX(AO$280:AO$296,$E2029)*$D2029</f>
        <v/>
      </c>
      <c r="AP2029" s="32">
        <f>INDEX(AP$280:AP$296,$E2029)*$D2029</f>
        <v/>
      </c>
      <c r="AQ2029" s="32">
        <f>INDEX(AQ$280:AQ$296,$E2029)*$D2029</f>
        <v/>
      </c>
      <c r="AR2029" s="32">
        <f>INDEX(AR$280:AR$296,$E2029)*$D2029</f>
        <v/>
      </c>
      <c r="AS2029" s="32">
        <f>INDEX(AS$280:AS$296,$E2029)*$D2029</f>
        <v/>
      </c>
      <c r="AT2029" s="32">
        <f>INDEX(AT$280:AT$296,$E2029)*$D2029</f>
        <v/>
      </c>
      <c r="AU2029" s="32">
        <f>INDEX(AU$280:AU$296,$E2029)*$D2029</f>
        <v/>
      </c>
      <c r="AV2029" s="32">
        <f>INDEX(AV$280:AV$296,$E2029)*$D2029</f>
        <v/>
      </c>
      <c r="AW2029" s="32">
        <f>INDEX(AW$280:AW$296,$E2029)*$D2029</f>
        <v/>
      </c>
      <c r="AX2029" s="32">
        <f>INDEX(AX$280:AX$296,$E2029)*$D2029</f>
        <v/>
      </c>
      <c r="AY2029" s="32">
        <f>INDEX(AY$280:AY$296,$E2029)*$D2029</f>
        <v/>
      </c>
    </row>
    <row r="2030" hidden="1" outlineLevel="2">
      <c r="A2030" s="14" t="inlineStr">
        <is>
          <t>ets</t>
        </is>
      </c>
      <c r="B2030" s="14" t="inlineStr">
        <is>
          <t>lpg</t>
        </is>
      </c>
      <c r="C2030" s="14" t="inlineStr">
        <is>
          <t>irn</t>
        </is>
      </c>
      <c r="D2030" s="32">
        <f>INDEX(Inputs!$W$5:$W$132,MATCH($B2030&amp;"|"&amp;$C2030,Inputs!$A$5:$A$132,0))</f>
        <v/>
      </c>
      <c r="E2030" s="32">
        <f>INDEX(Inputs!$M$5:$M$132,MATCH($B2030&amp;"|"&amp;$C2030,Inputs!$A$5:$A$132,0))</f>
        <v/>
      </c>
      <c r="F2030" s="36" t="n"/>
      <c r="G2030" s="36" t="n"/>
      <c r="H2030" s="14">
        <f>INDEX(VarLab,MATCH($A2030,VarKey,0))&amp;INDEX(MemLab,MATCH($C2030&amp;"|"&amp;$B2030,MemKey,0))</f>
        <v/>
      </c>
      <c r="I2030" s="14">
        <f>INDEX(VarUnit,MATCH($A2030,VarKey,0))</f>
        <v/>
      </c>
      <c r="J2030" s="14">
        <f>INDEX(VarSrc,MATCH($A2030,VarKey,0))</f>
        <v/>
      </c>
      <c r="K2030" s="11">
        <f>CodePrefix&amp;$A2030&amp;IF($C2030="","","."&amp;$C2030&amp;"."&amp;$B2030)&amp;INDEX(VarEnd,MATCH($A2030,VarKey,0))&amp;K$5</f>
        <v/>
      </c>
      <c r="L2030" s="37">
        <f>INDEX(L$280:L$296,$E2030)*$D2030</f>
        <v/>
      </c>
      <c r="M2030" s="32">
        <f>INDEX(M$280:M$296,$E2030)*$D2030</f>
        <v/>
      </c>
      <c r="N2030" s="32">
        <f>INDEX(N$280:N$296,$E2030)*$D2030</f>
        <v/>
      </c>
      <c r="O2030" s="32">
        <f>INDEX(O$280:O$296,$E2030)*$D2030</f>
        <v/>
      </c>
      <c r="P2030" s="32">
        <f>INDEX(P$280:P$296,$E2030)*$D2030</f>
        <v/>
      </c>
      <c r="Q2030" s="32">
        <f>INDEX(Q$280:Q$296,$E2030)*$D2030</f>
        <v/>
      </c>
      <c r="R2030" s="32">
        <f>INDEX(R$280:R$296,$E2030)*$D2030</f>
        <v/>
      </c>
      <c r="S2030" s="32">
        <f>INDEX(S$280:S$296,$E2030)*$D2030</f>
        <v/>
      </c>
      <c r="T2030" s="32">
        <f>INDEX(T$280:T$296,$E2030)*$D2030</f>
        <v/>
      </c>
      <c r="U2030" s="32">
        <f>INDEX(U$280:U$296,$E2030)*$D2030</f>
        <v/>
      </c>
      <c r="V2030" s="32">
        <f>INDEX(V$280:V$296,$E2030)*$D2030</f>
        <v/>
      </c>
      <c r="W2030" s="32">
        <f>INDEX(W$280:W$296,$E2030)*$D2030</f>
        <v/>
      </c>
      <c r="X2030" s="32">
        <f>INDEX(X$280:X$296,$E2030)*$D2030</f>
        <v/>
      </c>
      <c r="Y2030" s="32">
        <f>INDEX(Y$280:Y$296,$E2030)*$D2030</f>
        <v/>
      </c>
      <c r="Z2030" s="32">
        <f>INDEX(Z$280:Z$296,$E2030)*$D2030</f>
        <v/>
      </c>
      <c r="AA2030" s="32">
        <f>INDEX(AA$280:AA$296,$E2030)*$D2030</f>
        <v/>
      </c>
      <c r="AB2030" s="32">
        <f>INDEX(AB$280:AB$296,$E2030)*$D2030</f>
        <v/>
      </c>
      <c r="AC2030" s="32">
        <f>INDEX(AC$280:AC$296,$E2030)*$D2030</f>
        <v/>
      </c>
      <c r="AD2030" s="32">
        <f>INDEX(AD$280:AD$296,$E2030)*$D2030</f>
        <v/>
      </c>
      <c r="AF2030" s="11">
        <f>CodePrefix&amp;$A2030&amp;IF($C2030="","","."&amp;$C2030&amp;"."&amp;$B2030)&amp;INDEX(VarEnd,MATCH($A2030,VarKey,0))&amp;AF$5</f>
        <v/>
      </c>
      <c r="AG2030" s="37">
        <f>INDEX(AG$280:AG$296,$E2030)*$D2030</f>
        <v/>
      </c>
      <c r="AH2030" s="32">
        <f>INDEX(AH$280:AH$296,$E2030)*$D2030</f>
        <v/>
      </c>
      <c r="AI2030" s="32">
        <f>INDEX(AI$280:AI$296,$E2030)*$D2030</f>
        <v/>
      </c>
      <c r="AJ2030" s="32">
        <f>INDEX(AJ$280:AJ$296,$E2030)*$D2030</f>
        <v/>
      </c>
      <c r="AK2030" s="32">
        <f>INDEX(AK$280:AK$296,$E2030)*$D2030</f>
        <v/>
      </c>
      <c r="AL2030" s="32">
        <f>INDEX(AL$280:AL$296,$E2030)*$D2030</f>
        <v/>
      </c>
      <c r="AM2030" s="32">
        <f>INDEX(AM$280:AM$296,$E2030)*$D2030</f>
        <v/>
      </c>
      <c r="AN2030" s="32">
        <f>INDEX(AN$280:AN$296,$E2030)*$D2030</f>
        <v/>
      </c>
      <c r="AO2030" s="32">
        <f>INDEX(AO$280:AO$296,$E2030)*$D2030</f>
        <v/>
      </c>
      <c r="AP2030" s="32">
        <f>INDEX(AP$280:AP$296,$E2030)*$D2030</f>
        <v/>
      </c>
      <c r="AQ2030" s="32">
        <f>INDEX(AQ$280:AQ$296,$E2030)*$D2030</f>
        <v/>
      </c>
      <c r="AR2030" s="32">
        <f>INDEX(AR$280:AR$296,$E2030)*$D2030</f>
        <v/>
      </c>
      <c r="AS2030" s="32">
        <f>INDEX(AS$280:AS$296,$E2030)*$D2030</f>
        <v/>
      </c>
      <c r="AT2030" s="32">
        <f>INDEX(AT$280:AT$296,$E2030)*$D2030</f>
        <v/>
      </c>
      <c r="AU2030" s="32">
        <f>INDEX(AU$280:AU$296,$E2030)*$D2030</f>
        <v/>
      </c>
      <c r="AV2030" s="32">
        <f>INDEX(AV$280:AV$296,$E2030)*$D2030</f>
        <v/>
      </c>
      <c r="AW2030" s="32">
        <f>INDEX(AW$280:AW$296,$E2030)*$D2030</f>
        <v/>
      </c>
      <c r="AX2030" s="32">
        <f>INDEX(AX$280:AX$296,$E2030)*$D2030</f>
        <v/>
      </c>
      <c r="AY2030" s="32">
        <f>INDEX(AY$280:AY$296,$E2030)*$D2030</f>
        <v/>
      </c>
    </row>
    <row r="2031" hidden="1" outlineLevel="2">
      <c r="A2031" s="14" t="inlineStr">
        <is>
          <t>ets</t>
        </is>
      </c>
      <c r="B2031" s="14" t="inlineStr">
        <is>
          <t>ker</t>
        </is>
      </c>
      <c r="C2031" s="14" t="inlineStr">
        <is>
          <t>irn</t>
        </is>
      </c>
      <c r="D2031" s="32">
        <f>INDEX(Inputs!$W$5:$W$132,MATCH($B2031&amp;"|"&amp;$C2031,Inputs!$A$5:$A$132,0))</f>
        <v/>
      </c>
      <c r="E2031" s="32">
        <f>INDEX(Inputs!$M$5:$M$132,MATCH($B2031&amp;"|"&amp;$C2031,Inputs!$A$5:$A$132,0))</f>
        <v/>
      </c>
      <c r="F2031" s="36" t="n"/>
      <c r="G2031" s="36" t="n"/>
      <c r="H2031" s="14">
        <f>INDEX(VarLab,MATCH($A2031,VarKey,0))&amp;INDEX(MemLab,MATCH($C2031&amp;"|"&amp;$B2031,MemKey,0))</f>
        <v/>
      </c>
      <c r="I2031" s="14">
        <f>INDEX(VarUnit,MATCH($A2031,VarKey,0))</f>
        <v/>
      </c>
      <c r="J2031" s="14">
        <f>INDEX(VarSrc,MATCH($A2031,VarKey,0))</f>
        <v/>
      </c>
      <c r="K2031" s="11">
        <f>CodePrefix&amp;$A2031&amp;IF($C2031="","","."&amp;$C2031&amp;"."&amp;$B2031)&amp;INDEX(VarEnd,MATCH($A2031,VarKey,0))&amp;K$5</f>
        <v/>
      </c>
      <c r="L2031" s="37">
        <f>INDEX(L$280:L$296,$E2031)*$D2031</f>
        <v/>
      </c>
      <c r="M2031" s="32">
        <f>INDEX(M$280:M$296,$E2031)*$D2031</f>
        <v/>
      </c>
      <c r="N2031" s="32">
        <f>INDEX(N$280:N$296,$E2031)*$D2031</f>
        <v/>
      </c>
      <c r="O2031" s="32">
        <f>INDEX(O$280:O$296,$E2031)*$D2031</f>
        <v/>
      </c>
      <c r="P2031" s="32">
        <f>INDEX(P$280:P$296,$E2031)*$D2031</f>
        <v/>
      </c>
      <c r="Q2031" s="32">
        <f>INDEX(Q$280:Q$296,$E2031)*$D2031</f>
        <v/>
      </c>
      <c r="R2031" s="32">
        <f>INDEX(R$280:R$296,$E2031)*$D2031</f>
        <v/>
      </c>
      <c r="S2031" s="32">
        <f>INDEX(S$280:S$296,$E2031)*$D2031</f>
        <v/>
      </c>
      <c r="T2031" s="32">
        <f>INDEX(T$280:T$296,$E2031)*$D2031</f>
        <v/>
      </c>
      <c r="U2031" s="32">
        <f>INDEX(U$280:U$296,$E2031)*$D2031</f>
        <v/>
      </c>
      <c r="V2031" s="32">
        <f>INDEX(V$280:V$296,$E2031)*$D2031</f>
        <v/>
      </c>
      <c r="W2031" s="32">
        <f>INDEX(W$280:W$296,$E2031)*$D2031</f>
        <v/>
      </c>
      <c r="X2031" s="32">
        <f>INDEX(X$280:X$296,$E2031)*$D2031</f>
        <v/>
      </c>
      <c r="Y2031" s="32">
        <f>INDEX(Y$280:Y$296,$E2031)*$D2031</f>
        <v/>
      </c>
      <c r="Z2031" s="32">
        <f>INDEX(Z$280:Z$296,$E2031)*$D2031</f>
        <v/>
      </c>
      <c r="AA2031" s="32">
        <f>INDEX(AA$280:AA$296,$E2031)*$D2031</f>
        <v/>
      </c>
      <c r="AB2031" s="32">
        <f>INDEX(AB$280:AB$296,$E2031)*$D2031</f>
        <v/>
      </c>
      <c r="AC2031" s="32">
        <f>INDEX(AC$280:AC$296,$E2031)*$D2031</f>
        <v/>
      </c>
      <c r="AD2031" s="32">
        <f>INDEX(AD$280:AD$296,$E2031)*$D2031</f>
        <v/>
      </c>
      <c r="AF2031" s="11">
        <f>CodePrefix&amp;$A2031&amp;IF($C2031="","","."&amp;$C2031&amp;"."&amp;$B2031)&amp;INDEX(VarEnd,MATCH($A2031,VarKey,0))&amp;AF$5</f>
        <v/>
      </c>
      <c r="AG2031" s="37">
        <f>INDEX(AG$280:AG$296,$E2031)*$D2031</f>
        <v/>
      </c>
      <c r="AH2031" s="32">
        <f>INDEX(AH$280:AH$296,$E2031)*$D2031</f>
        <v/>
      </c>
      <c r="AI2031" s="32">
        <f>INDEX(AI$280:AI$296,$E2031)*$D2031</f>
        <v/>
      </c>
      <c r="AJ2031" s="32">
        <f>INDEX(AJ$280:AJ$296,$E2031)*$D2031</f>
        <v/>
      </c>
      <c r="AK2031" s="32">
        <f>INDEX(AK$280:AK$296,$E2031)*$D2031</f>
        <v/>
      </c>
      <c r="AL2031" s="32">
        <f>INDEX(AL$280:AL$296,$E2031)*$D2031</f>
        <v/>
      </c>
      <c r="AM2031" s="32">
        <f>INDEX(AM$280:AM$296,$E2031)*$D2031</f>
        <v/>
      </c>
      <c r="AN2031" s="32">
        <f>INDEX(AN$280:AN$296,$E2031)*$D2031</f>
        <v/>
      </c>
      <c r="AO2031" s="32">
        <f>INDEX(AO$280:AO$296,$E2031)*$D2031</f>
        <v/>
      </c>
      <c r="AP2031" s="32">
        <f>INDEX(AP$280:AP$296,$E2031)*$D2031</f>
        <v/>
      </c>
      <c r="AQ2031" s="32">
        <f>INDEX(AQ$280:AQ$296,$E2031)*$D2031</f>
        <v/>
      </c>
      <c r="AR2031" s="32">
        <f>INDEX(AR$280:AR$296,$E2031)*$D2031</f>
        <v/>
      </c>
      <c r="AS2031" s="32">
        <f>INDEX(AS$280:AS$296,$E2031)*$D2031</f>
        <v/>
      </c>
      <c r="AT2031" s="32">
        <f>INDEX(AT$280:AT$296,$E2031)*$D2031</f>
        <v/>
      </c>
      <c r="AU2031" s="32">
        <f>INDEX(AU$280:AU$296,$E2031)*$D2031</f>
        <v/>
      </c>
      <c r="AV2031" s="32">
        <f>INDEX(AV$280:AV$296,$E2031)*$D2031</f>
        <v/>
      </c>
      <c r="AW2031" s="32">
        <f>INDEX(AW$280:AW$296,$E2031)*$D2031</f>
        <v/>
      </c>
      <c r="AX2031" s="32">
        <f>INDEX(AX$280:AX$296,$E2031)*$D2031</f>
        <v/>
      </c>
      <c r="AY2031" s="32">
        <f>INDEX(AY$280:AY$296,$E2031)*$D2031</f>
        <v/>
      </c>
    </row>
    <row r="2032" hidden="1" outlineLevel="2">
      <c r="A2032" s="14" t="inlineStr">
        <is>
          <t>ets</t>
        </is>
      </c>
      <c r="B2032" s="14" t="inlineStr">
        <is>
          <t>oop</t>
        </is>
      </c>
      <c r="C2032" s="14" t="inlineStr">
        <is>
          <t>irn</t>
        </is>
      </c>
      <c r="D2032" s="32">
        <f>INDEX(Inputs!$W$5:$W$132,MATCH($B2032&amp;"|"&amp;$C2032,Inputs!$A$5:$A$132,0))</f>
        <v/>
      </c>
      <c r="E2032" s="32">
        <f>INDEX(Inputs!$M$5:$M$132,MATCH($B2032&amp;"|"&amp;$C2032,Inputs!$A$5:$A$132,0))</f>
        <v/>
      </c>
      <c r="F2032" s="36" t="n"/>
      <c r="G2032" s="36" t="n"/>
      <c r="H2032" s="14">
        <f>INDEX(VarLab,MATCH($A2032,VarKey,0))&amp;INDEX(MemLab,MATCH($C2032&amp;"|"&amp;$B2032,MemKey,0))</f>
        <v/>
      </c>
      <c r="I2032" s="14">
        <f>INDEX(VarUnit,MATCH($A2032,VarKey,0))</f>
        <v/>
      </c>
      <c r="J2032" s="14">
        <f>INDEX(VarSrc,MATCH($A2032,VarKey,0))</f>
        <v/>
      </c>
      <c r="K2032" s="11">
        <f>CodePrefix&amp;$A2032&amp;IF($C2032="","","."&amp;$C2032&amp;"."&amp;$B2032)&amp;INDEX(VarEnd,MATCH($A2032,VarKey,0))&amp;K$5</f>
        <v/>
      </c>
      <c r="L2032" s="37">
        <f>INDEX(L$280:L$296,$E2032)*$D2032</f>
        <v/>
      </c>
      <c r="M2032" s="32">
        <f>INDEX(M$280:M$296,$E2032)*$D2032</f>
        <v/>
      </c>
      <c r="N2032" s="32">
        <f>INDEX(N$280:N$296,$E2032)*$D2032</f>
        <v/>
      </c>
      <c r="O2032" s="32">
        <f>INDEX(O$280:O$296,$E2032)*$D2032</f>
        <v/>
      </c>
      <c r="P2032" s="32">
        <f>INDEX(P$280:P$296,$E2032)*$D2032</f>
        <v/>
      </c>
      <c r="Q2032" s="32">
        <f>INDEX(Q$280:Q$296,$E2032)*$D2032</f>
        <v/>
      </c>
      <c r="R2032" s="32">
        <f>INDEX(R$280:R$296,$E2032)*$D2032</f>
        <v/>
      </c>
      <c r="S2032" s="32">
        <f>INDEX(S$280:S$296,$E2032)*$D2032</f>
        <v/>
      </c>
      <c r="T2032" s="32">
        <f>INDEX(T$280:T$296,$E2032)*$D2032</f>
        <v/>
      </c>
      <c r="U2032" s="32">
        <f>INDEX(U$280:U$296,$E2032)*$D2032</f>
        <v/>
      </c>
      <c r="V2032" s="32">
        <f>INDEX(V$280:V$296,$E2032)*$D2032</f>
        <v/>
      </c>
      <c r="W2032" s="32">
        <f>INDEX(W$280:W$296,$E2032)*$D2032</f>
        <v/>
      </c>
      <c r="X2032" s="32">
        <f>INDEX(X$280:X$296,$E2032)*$D2032</f>
        <v/>
      </c>
      <c r="Y2032" s="32">
        <f>INDEX(Y$280:Y$296,$E2032)*$D2032</f>
        <v/>
      </c>
      <c r="Z2032" s="32">
        <f>INDEX(Z$280:Z$296,$E2032)*$D2032</f>
        <v/>
      </c>
      <c r="AA2032" s="32">
        <f>INDEX(AA$280:AA$296,$E2032)*$D2032</f>
        <v/>
      </c>
      <c r="AB2032" s="32">
        <f>INDEX(AB$280:AB$296,$E2032)*$D2032</f>
        <v/>
      </c>
      <c r="AC2032" s="32">
        <f>INDEX(AC$280:AC$296,$E2032)*$D2032</f>
        <v/>
      </c>
      <c r="AD2032" s="32">
        <f>INDEX(AD$280:AD$296,$E2032)*$D2032</f>
        <v/>
      </c>
      <c r="AF2032" s="11">
        <f>CodePrefix&amp;$A2032&amp;IF($C2032="","","."&amp;$C2032&amp;"."&amp;$B2032)&amp;INDEX(VarEnd,MATCH($A2032,VarKey,0))&amp;AF$5</f>
        <v/>
      </c>
      <c r="AG2032" s="37">
        <f>INDEX(AG$280:AG$296,$E2032)*$D2032</f>
        <v/>
      </c>
      <c r="AH2032" s="32">
        <f>INDEX(AH$280:AH$296,$E2032)*$D2032</f>
        <v/>
      </c>
      <c r="AI2032" s="32">
        <f>INDEX(AI$280:AI$296,$E2032)*$D2032</f>
        <v/>
      </c>
      <c r="AJ2032" s="32">
        <f>INDEX(AJ$280:AJ$296,$E2032)*$D2032</f>
        <v/>
      </c>
      <c r="AK2032" s="32">
        <f>INDEX(AK$280:AK$296,$E2032)*$D2032</f>
        <v/>
      </c>
      <c r="AL2032" s="32">
        <f>INDEX(AL$280:AL$296,$E2032)*$D2032</f>
        <v/>
      </c>
      <c r="AM2032" s="32">
        <f>INDEX(AM$280:AM$296,$E2032)*$D2032</f>
        <v/>
      </c>
      <c r="AN2032" s="32">
        <f>INDEX(AN$280:AN$296,$E2032)*$D2032</f>
        <v/>
      </c>
      <c r="AO2032" s="32">
        <f>INDEX(AO$280:AO$296,$E2032)*$D2032</f>
        <v/>
      </c>
      <c r="AP2032" s="32">
        <f>INDEX(AP$280:AP$296,$E2032)*$D2032</f>
        <v/>
      </c>
      <c r="AQ2032" s="32">
        <f>INDEX(AQ$280:AQ$296,$E2032)*$D2032</f>
        <v/>
      </c>
      <c r="AR2032" s="32">
        <f>INDEX(AR$280:AR$296,$E2032)*$D2032</f>
        <v/>
      </c>
      <c r="AS2032" s="32">
        <f>INDEX(AS$280:AS$296,$E2032)*$D2032</f>
        <v/>
      </c>
      <c r="AT2032" s="32">
        <f>INDEX(AT$280:AT$296,$E2032)*$D2032</f>
        <v/>
      </c>
      <c r="AU2032" s="32">
        <f>INDEX(AU$280:AU$296,$E2032)*$D2032</f>
        <v/>
      </c>
      <c r="AV2032" s="32">
        <f>INDEX(AV$280:AV$296,$E2032)*$D2032</f>
        <v/>
      </c>
      <c r="AW2032" s="32">
        <f>INDEX(AW$280:AW$296,$E2032)*$D2032</f>
        <v/>
      </c>
      <c r="AX2032" s="32">
        <f>INDEX(AX$280:AX$296,$E2032)*$D2032</f>
        <v/>
      </c>
      <c r="AY2032" s="32">
        <f>INDEX(AY$280:AY$296,$E2032)*$D2032</f>
        <v/>
      </c>
    </row>
    <row r="2033" hidden="1" outlineLevel="2">
      <c r="A2033" s="14" t="inlineStr">
        <is>
          <t>ets</t>
        </is>
      </c>
      <c r="B2033" s="14" t="inlineStr">
        <is>
          <t>bio</t>
        </is>
      </c>
      <c r="C2033" s="14" t="inlineStr">
        <is>
          <t>irn</t>
        </is>
      </c>
      <c r="D2033" s="32">
        <f>INDEX(Inputs!$W$5:$W$132,MATCH($B2033&amp;"|"&amp;$C2033,Inputs!$A$5:$A$132,0))</f>
        <v/>
      </c>
      <c r="E2033" s="32">
        <f>INDEX(Inputs!$M$5:$M$132,MATCH($B2033&amp;"|"&amp;$C2033,Inputs!$A$5:$A$132,0))</f>
        <v/>
      </c>
      <c r="F2033" s="36" t="n"/>
      <c r="G2033" s="36" t="n"/>
      <c r="H2033" s="14">
        <f>INDEX(VarLab,MATCH($A2033,VarKey,0))&amp;INDEX(MemLab,MATCH($C2033&amp;"|"&amp;$B2033,MemKey,0))</f>
        <v/>
      </c>
      <c r="I2033" s="14">
        <f>INDEX(VarUnit,MATCH($A2033,VarKey,0))</f>
        <v/>
      </c>
      <c r="J2033" s="14">
        <f>INDEX(VarSrc,MATCH($A2033,VarKey,0))</f>
        <v/>
      </c>
      <c r="K2033" s="11">
        <f>CodePrefix&amp;$A2033&amp;IF($C2033="","","."&amp;$C2033&amp;"."&amp;$B2033)&amp;INDEX(VarEnd,MATCH($A2033,VarKey,0))&amp;K$5</f>
        <v/>
      </c>
      <c r="L2033" s="37">
        <f>INDEX(L$280:L$296,$E2033)*$D2033</f>
        <v/>
      </c>
      <c r="M2033" s="32">
        <f>INDEX(M$280:M$296,$E2033)*$D2033</f>
        <v/>
      </c>
      <c r="N2033" s="32">
        <f>INDEX(N$280:N$296,$E2033)*$D2033</f>
        <v/>
      </c>
      <c r="O2033" s="32">
        <f>INDEX(O$280:O$296,$E2033)*$D2033</f>
        <v/>
      </c>
      <c r="P2033" s="32">
        <f>INDEX(P$280:P$296,$E2033)*$D2033</f>
        <v/>
      </c>
      <c r="Q2033" s="32">
        <f>INDEX(Q$280:Q$296,$E2033)*$D2033</f>
        <v/>
      </c>
      <c r="R2033" s="32">
        <f>INDEX(R$280:R$296,$E2033)*$D2033</f>
        <v/>
      </c>
      <c r="S2033" s="32">
        <f>INDEX(S$280:S$296,$E2033)*$D2033</f>
        <v/>
      </c>
      <c r="T2033" s="32">
        <f>INDEX(T$280:T$296,$E2033)*$D2033</f>
        <v/>
      </c>
      <c r="U2033" s="32">
        <f>INDEX(U$280:U$296,$E2033)*$D2033</f>
        <v/>
      </c>
      <c r="V2033" s="32">
        <f>INDEX(V$280:V$296,$E2033)*$D2033</f>
        <v/>
      </c>
      <c r="W2033" s="32">
        <f>INDEX(W$280:W$296,$E2033)*$D2033</f>
        <v/>
      </c>
      <c r="X2033" s="32">
        <f>INDEX(X$280:X$296,$E2033)*$D2033</f>
        <v/>
      </c>
      <c r="Y2033" s="32">
        <f>INDEX(Y$280:Y$296,$E2033)*$D2033</f>
        <v/>
      </c>
      <c r="Z2033" s="32">
        <f>INDEX(Z$280:Z$296,$E2033)*$D2033</f>
        <v/>
      </c>
      <c r="AA2033" s="32">
        <f>INDEX(AA$280:AA$296,$E2033)*$D2033</f>
        <v/>
      </c>
      <c r="AB2033" s="32">
        <f>INDEX(AB$280:AB$296,$E2033)*$D2033</f>
        <v/>
      </c>
      <c r="AC2033" s="32">
        <f>INDEX(AC$280:AC$296,$E2033)*$D2033</f>
        <v/>
      </c>
      <c r="AD2033" s="32">
        <f>INDEX(AD$280:AD$296,$E2033)*$D2033</f>
        <v/>
      </c>
      <c r="AF2033" s="11">
        <f>CodePrefix&amp;$A2033&amp;IF($C2033="","","."&amp;$C2033&amp;"."&amp;$B2033)&amp;INDEX(VarEnd,MATCH($A2033,VarKey,0))&amp;AF$5</f>
        <v/>
      </c>
      <c r="AG2033" s="37">
        <f>INDEX(AG$280:AG$296,$E2033)*$D2033</f>
        <v/>
      </c>
      <c r="AH2033" s="32">
        <f>INDEX(AH$280:AH$296,$E2033)*$D2033</f>
        <v/>
      </c>
      <c r="AI2033" s="32">
        <f>INDEX(AI$280:AI$296,$E2033)*$D2033</f>
        <v/>
      </c>
      <c r="AJ2033" s="32">
        <f>INDEX(AJ$280:AJ$296,$E2033)*$D2033</f>
        <v/>
      </c>
      <c r="AK2033" s="32">
        <f>INDEX(AK$280:AK$296,$E2033)*$D2033</f>
        <v/>
      </c>
      <c r="AL2033" s="32">
        <f>INDEX(AL$280:AL$296,$E2033)*$D2033</f>
        <v/>
      </c>
      <c r="AM2033" s="32">
        <f>INDEX(AM$280:AM$296,$E2033)*$D2033</f>
        <v/>
      </c>
      <c r="AN2033" s="32">
        <f>INDEX(AN$280:AN$296,$E2033)*$D2033</f>
        <v/>
      </c>
      <c r="AO2033" s="32">
        <f>INDEX(AO$280:AO$296,$E2033)*$D2033</f>
        <v/>
      </c>
      <c r="AP2033" s="32">
        <f>INDEX(AP$280:AP$296,$E2033)*$D2033</f>
        <v/>
      </c>
      <c r="AQ2033" s="32">
        <f>INDEX(AQ$280:AQ$296,$E2033)*$D2033</f>
        <v/>
      </c>
      <c r="AR2033" s="32">
        <f>INDEX(AR$280:AR$296,$E2033)*$D2033</f>
        <v/>
      </c>
      <c r="AS2033" s="32">
        <f>INDEX(AS$280:AS$296,$E2033)*$D2033</f>
        <v/>
      </c>
      <c r="AT2033" s="32">
        <f>INDEX(AT$280:AT$296,$E2033)*$D2033</f>
        <v/>
      </c>
      <c r="AU2033" s="32">
        <f>INDEX(AU$280:AU$296,$E2033)*$D2033</f>
        <v/>
      </c>
      <c r="AV2033" s="32">
        <f>INDEX(AV$280:AV$296,$E2033)*$D2033</f>
        <v/>
      </c>
      <c r="AW2033" s="32">
        <f>INDEX(AW$280:AW$296,$E2033)*$D2033</f>
        <v/>
      </c>
      <c r="AX2033" s="32">
        <f>INDEX(AX$280:AX$296,$E2033)*$D2033</f>
        <v/>
      </c>
      <c r="AY2033" s="32">
        <f>INDEX(AY$280:AY$296,$E2033)*$D2033</f>
        <v/>
      </c>
    </row>
    <row r="2034" hidden="1" outlineLevel="2"/>
    <row r="2035" hidden="1" outlineLevel="2">
      <c r="A2035" s="14" t="inlineStr">
        <is>
          <t>ntx</t>
        </is>
      </c>
      <c r="B2035" s="14" t="inlineStr">
        <is>
          <t>coa</t>
        </is>
      </c>
      <c r="C2035" s="14" t="inlineStr">
        <is>
          <t>irn</t>
        </is>
      </c>
      <c r="D2035" s="32">
        <f>INDEX(Inputs!$N$5:$N$132,MATCH($B2035&amp;"|"&amp;$C2035,Inputs!$A$5:$A$132,0))</f>
        <v/>
      </c>
      <c r="E2035" s="32">
        <f>INDEX(Inputs!$K$5:$K$132,MATCH($B2035&amp;"|"&amp;$C2035,Inputs!$A$5:$A$132,0))</f>
        <v/>
      </c>
      <c r="F2035" s="36" t="n"/>
      <c r="G2035" s="36" t="n"/>
      <c r="H2035" s="14">
        <f>INDEX(VarLab,MATCH($A2035,VarKey,0))&amp;INDEX(MemLab,MATCH($C2035&amp;"|"&amp;$B2035,MemKey,0))</f>
        <v/>
      </c>
      <c r="I2035" s="14">
        <f>INDEX(VarUnit,MATCH($A2035,VarKey,0))</f>
        <v/>
      </c>
      <c r="J2035" s="14">
        <f>INDEX(VarSrc,MATCH($A2035,VarKey,0))</f>
        <v/>
      </c>
      <c r="K2035" s="11">
        <f>CodePrefix&amp;$A2035&amp;IF($C2035="","","."&amp;$C2035&amp;"."&amp;$B2035)&amp;INDEX(VarEnd,MATCH($A2035,VarKey,0))&amp;K$5</f>
        <v/>
      </c>
      <c r="L2035" s="37">
        <f>INDEX(L$80:L$93,$D2035)/$E2035</f>
        <v/>
      </c>
      <c r="M2035" s="32">
        <f>INDEX(M$80:M$93,$D2035)/$E2035</f>
        <v/>
      </c>
      <c r="N2035" s="32">
        <f>INDEX(N$80:N$93,$D2035)/$E2035</f>
        <v/>
      </c>
      <c r="O2035" s="32">
        <f>INDEX(O$80:O$93,$D2035)/$E2035</f>
        <v/>
      </c>
      <c r="P2035" s="32">
        <f>INDEX(P$80:P$93,$D2035)/$E2035</f>
        <v/>
      </c>
      <c r="Q2035" s="32">
        <f>INDEX(Q$80:Q$93,$D2035)/$E2035</f>
        <v/>
      </c>
      <c r="R2035" s="32">
        <f>INDEX(R$80:R$93,$D2035)/$E2035</f>
        <v/>
      </c>
      <c r="S2035" s="32">
        <f>INDEX(S$80:S$93,$D2035)/$E2035</f>
        <v/>
      </c>
      <c r="T2035" s="32">
        <f>INDEX(T$80:T$93,$D2035)/$E2035</f>
        <v/>
      </c>
      <c r="U2035" s="32">
        <f>INDEX(U$80:U$93,$D2035)/$E2035</f>
        <v/>
      </c>
      <c r="V2035" s="32">
        <f>INDEX(V$80:V$93,$D2035)/$E2035</f>
        <v/>
      </c>
      <c r="W2035" s="32">
        <f>INDEX(W$80:W$93,$D2035)/$E2035</f>
        <v/>
      </c>
      <c r="X2035" s="32">
        <f>INDEX(X$80:X$93,$D2035)/$E2035</f>
        <v/>
      </c>
      <c r="Y2035" s="32">
        <f>INDEX(Y$80:Y$93,$D2035)/$E2035</f>
        <v/>
      </c>
      <c r="Z2035" s="32">
        <f>INDEX(Z$80:Z$93,$D2035)/$E2035</f>
        <v/>
      </c>
      <c r="AA2035" s="32">
        <f>INDEX(AA$80:AA$93,$D2035)/$E2035</f>
        <v/>
      </c>
      <c r="AB2035" s="32">
        <f>INDEX(AB$80:AB$93,$D2035)/$E2035</f>
        <v/>
      </c>
      <c r="AC2035" s="32">
        <f>INDEX(AC$80:AC$93,$D2035)/$E2035</f>
        <v/>
      </c>
      <c r="AD2035" s="32">
        <f>INDEX(AD$80:AD$93,$D2035)/$E2035</f>
        <v/>
      </c>
      <c r="AF2035" s="11">
        <f>CodePrefix&amp;$A2035&amp;IF($C2035="","","."&amp;$C2035&amp;"."&amp;$B2035)&amp;INDEX(VarEnd,MATCH($A2035,VarKey,0))&amp;AF$5</f>
        <v/>
      </c>
      <c r="AG2035" s="37">
        <f>INDEX(AG$80:AG$93,$D2035)/$E2035</f>
        <v/>
      </c>
      <c r="AH2035" s="32">
        <f>INDEX(AH$80:AH$93,$D2035)/$E2035</f>
        <v/>
      </c>
      <c r="AI2035" s="32">
        <f>INDEX(AI$80:AI$93,$D2035)/$E2035</f>
        <v/>
      </c>
      <c r="AJ2035" s="32">
        <f>INDEX(AJ$80:AJ$93,$D2035)/$E2035</f>
        <v/>
      </c>
      <c r="AK2035" s="32">
        <f>INDEX(AK$80:AK$93,$D2035)/$E2035</f>
        <v/>
      </c>
      <c r="AL2035" s="32">
        <f>INDEX(AL$80:AL$93,$D2035)/$E2035</f>
        <v/>
      </c>
      <c r="AM2035" s="32">
        <f>INDEX(AM$80:AM$93,$D2035)/$E2035</f>
        <v/>
      </c>
      <c r="AN2035" s="32">
        <f>INDEX(AN$80:AN$93,$D2035)/$E2035</f>
        <v/>
      </c>
      <c r="AO2035" s="32">
        <f>INDEX(AO$80:AO$93,$D2035)/$E2035</f>
        <v/>
      </c>
      <c r="AP2035" s="32">
        <f>INDEX(AP$80:AP$93,$D2035)/$E2035</f>
        <v/>
      </c>
      <c r="AQ2035" s="32">
        <f>INDEX(AQ$80:AQ$93,$D2035)/$E2035</f>
        <v/>
      </c>
      <c r="AR2035" s="32">
        <f>INDEX(AR$80:AR$93,$D2035)/$E2035</f>
        <v/>
      </c>
      <c r="AS2035" s="32">
        <f>INDEX(AS$80:AS$93,$D2035)/$E2035</f>
        <v/>
      </c>
      <c r="AT2035" s="32">
        <f>INDEX(AT$80:AT$93,$D2035)/$E2035</f>
        <v/>
      </c>
      <c r="AU2035" s="32">
        <f>INDEX(AU$80:AU$93,$D2035)/$E2035</f>
        <v/>
      </c>
      <c r="AV2035" s="32">
        <f>INDEX(AV$80:AV$93,$D2035)/$E2035</f>
        <v/>
      </c>
      <c r="AW2035" s="32">
        <f>INDEX(AW$80:AW$93,$D2035)/$E2035</f>
        <v/>
      </c>
      <c r="AX2035" s="32">
        <f>INDEX(AX$80:AX$93,$D2035)/$E2035</f>
        <v/>
      </c>
      <c r="AY2035" s="32">
        <f>INDEX(AY$80:AY$93,$D2035)/$E2035</f>
        <v/>
      </c>
    </row>
    <row r="2036" hidden="1" outlineLevel="2">
      <c r="A2036" s="14" t="inlineStr">
        <is>
          <t>ntx</t>
        </is>
      </c>
      <c r="B2036" s="14" t="inlineStr">
        <is>
          <t>nga</t>
        </is>
      </c>
      <c r="C2036" s="14" t="inlineStr">
        <is>
          <t>irn</t>
        </is>
      </c>
      <c r="D2036" s="32">
        <f>INDEX(Inputs!$N$5:$N$132,MATCH($B2036&amp;"|"&amp;$C2036,Inputs!$A$5:$A$132,0))</f>
        <v/>
      </c>
      <c r="E2036" s="32">
        <f>INDEX(Inputs!$K$5:$K$132,MATCH($B2036&amp;"|"&amp;$C2036,Inputs!$A$5:$A$132,0))</f>
        <v/>
      </c>
      <c r="F2036" s="36" t="n"/>
      <c r="G2036" s="36" t="n"/>
      <c r="H2036" s="14">
        <f>INDEX(VarLab,MATCH($A2036,VarKey,0))&amp;INDEX(MemLab,MATCH($C2036&amp;"|"&amp;$B2036,MemKey,0))</f>
        <v/>
      </c>
      <c r="I2036" s="14">
        <f>INDEX(VarUnit,MATCH($A2036,VarKey,0))</f>
        <v/>
      </c>
      <c r="J2036" s="14">
        <f>INDEX(VarSrc,MATCH($A2036,VarKey,0))</f>
        <v/>
      </c>
      <c r="K2036" s="11">
        <f>CodePrefix&amp;$A2036&amp;IF($C2036="","","."&amp;$C2036&amp;"."&amp;$B2036)&amp;INDEX(VarEnd,MATCH($A2036,VarKey,0))&amp;K$5</f>
        <v/>
      </c>
      <c r="L2036" s="37">
        <f>INDEX(L$80:L$93,$D2036)/$E2036</f>
        <v/>
      </c>
      <c r="M2036" s="32">
        <f>INDEX(M$80:M$93,$D2036)/$E2036</f>
        <v/>
      </c>
      <c r="N2036" s="32">
        <f>INDEX(N$80:N$93,$D2036)/$E2036</f>
        <v/>
      </c>
      <c r="O2036" s="32">
        <f>INDEX(O$80:O$93,$D2036)/$E2036</f>
        <v/>
      </c>
      <c r="P2036" s="32">
        <f>INDEX(P$80:P$93,$D2036)/$E2036</f>
        <v/>
      </c>
      <c r="Q2036" s="32">
        <f>INDEX(Q$80:Q$93,$D2036)/$E2036</f>
        <v/>
      </c>
      <c r="R2036" s="32">
        <f>INDEX(R$80:R$93,$D2036)/$E2036</f>
        <v/>
      </c>
      <c r="S2036" s="32">
        <f>INDEX(S$80:S$93,$D2036)/$E2036</f>
        <v/>
      </c>
      <c r="T2036" s="32">
        <f>INDEX(T$80:T$93,$D2036)/$E2036</f>
        <v/>
      </c>
      <c r="U2036" s="32">
        <f>INDEX(U$80:U$93,$D2036)/$E2036</f>
        <v/>
      </c>
      <c r="V2036" s="32">
        <f>INDEX(V$80:V$93,$D2036)/$E2036</f>
        <v/>
      </c>
      <c r="W2036" s="32">
        <f>INDEX(W$80:W$93,$D2036)/$E2036</f>
        <v/>
      </c>
      <c r="X2036" s="32">
        <f>INDEX(X$80:X$93,$D2036)/$E2036</f>
        <v/>
      </c>
      <c r="Y2036" s="32">
        <f>INDEX(Y$80:Y$93,$D2036)/$E2036</f>
        <v/>
      </c>
      <c r="Z2036" s="32">
        <f>INDEX(Z$80:Z$93,$D2036)/$E2036</f>
        <v/>
      </c>
      <c r="AA2036" s="32">
        <f>INDEX(AA$80:AA$93,$D2036)/$E2036</f>
        <v/>
      </c>
      <c r="AB2036" s="32">
        <f>INDEX(AB$80:AB$93,$D2036)/$E2036</f>
        <v/>
      </c>
      <c r="AC2036" s="32">
        <f>INDEX(AC$80:AC$93,$D2036)/$E2036</f>
        <v/>
      </c>
      <c r="AD2036" s="32">
        <f>INDEX(AD$80:AD$93,$D2036)/$E2036</f>
        <v/>
      </c>
      <c r="AF2036" s="11">
        <f>CodePrefix&amp;$A2036&amp;IF($C2036="","","."&amp;$C2036&amp;"."&amp;$B2036)&amp;INDEX(VarEnd,MATCH($A2036,VarKey,0))&amp;AF$5</f>
        <v/>
      </c>
      <c r="AG2036" s="37">
        <f>INDEX(AG$80:AG$93,$D2036)/$E2036</f>
        <v/>
      </c>
      <c r="AH2036" s="32">
        <f>INDEX(AH$80:AH$93,$D2036)/$E2036</f>
        <v/>
      </c>
      <c r="AI2036" s="32">
        <f>INDEX(AI$80:AI$93,$D2036)/$E2036</f>
        <v/>
      </c>
      <c r="AJ2036" s="32">
        <f>INDEX(AJ$80:AJ$93,$D2036)/$E2036</f>
        <v/>
      </c>
      <c r="AK2036" s="32">
        <f>INDEX(AK$80:AK$93,$D2036)/$E2036</f>
        <v/>
      </c>
      <c r="AL2036" s="32">
        <f>INDEX(AL$80:AL$93,$D2036)/$E2036</f>
        <v/>
      </c>
      <c r="AM2036" s="32">
        <f>INDEX(AM$80:AM$93,$D2036)/$E2036</f>
        <v/>
      </c>
      <c r="AN2036" s="32">
        <f>INDEX(AN$80:AN$93,$D2036)/$E2036</f>
        <v/>
      </c>
      <c r="AO2036" s="32">
        <f>INDEX(AO$80:AO$93,$D2036)/$E2036</f>
        <v/>
      </c>
      <c r="AP2036" s="32">
        <f>INDEX(AP$80:AP$93,$D2036)/$E2036</f>
        <v/>
      </c>
      <c r="AQ2036" s="32">
        <f>INDEX(AQ$80:AQ$93,$D2036)/$E2036</f>
        <v/>
      </c>
      <c r="AR2036" s="32">
        <f>INDEX(AR$80:AR$93,$D2036)/$E2036</f>
        <v/>
      </c>
      <c r="AS2036" s="32">
        <f>INDEX(AS$80:AS$93,$D2036)/$E2036</f>
        <v/>
      </c>
      <c r="AT2036" s="32">
        <f>INDEX(AT$80:AT$93,$D2036)/$E2036</f>
        <v/>
      </c>
      <c r="AU2036" s="32">
        <f>INDEX(AU$80:AU$93,$D2036)/$E2036</f>
        <v/>
      </c>
      <c r="AV2036" s="32">
        <f>INDEX(AV$80:AV$93,$D2036)/$E2036</f>
        <v/>
      </c>
      <c r="AW2036" s="32">
        <f>INDEX(AW$80:AW$93,$D2036)/$E2036</f>
        <v/>
      </c>
      <c r="AX2036" s="32">
        <f>INDEX(AX$80:AX$93,$D2036)/$E2036</f>
        <v/>
      </c>
      <c r="AY2036" s="32">
        <f>INDEX(AY$80:AY$93,$D2036)/$E2036</f>
        <v/>
      </c>
    </row>
    <row r="2037" hidden="1" outlineLevel="2">
      <c r="A2037" s="14" t="inlineStr">
        <is>
          <t>ntx</t>
        </is>
      </c>
      <c r="B2037" s="14" t="inlineStr">
        <is>
          <t>gso</t>
        </is>
      </c>
      <c r="C2037" s="14" t="inlineStr">
        <is>
          <t>irn</t>
        </is>
      </c>
      <c r="D2037" s="32">
        <f>INDEX(Inputs!$N$5:$N$132,MATCH($B2037&amp;"|"&amp;$C2037,Inputs!$A$5:$A$132,0))</f>
        <v/>
      </c>
      <c r="E2037" s="32">
        <f>INDEX(Inputs!$K$5:$K$132,MATCH($B2037&amp;"|"&amp;$C2037,Inputs!$A$5:$A$132,0))</f>
        <v/>
      </c>
      <c r="F2037" s="36" t="n"/>
      <c r="G2037" s="36" t="n"/>
      <c r="H2037" s="14">
        <f>INDEX(VarLab,MATCH($A2037,VarKey,0))&amp;INDEX(MemLab,MATCH($C2037&amp;"|"&amp;$B2037,MemKey,0))</f>
        <v/>
      </c>
      <c r="I2037" s="14">
        <f>INDEX(VarUnit,MATCH($A2037,VarKey,0))</f>
        <v/>
      </c>
      <c r="J2037" s="14">
        <f>INDEX(VarSrc,MATCH($A2037,VarKey,0))</f>
        <v/>
      </c>
      <c r="K2037" s="11">
        <f>CodePrefix&amp;$A2037&amp;IF($C2037="","","."&amp;$C2037&amp;"."&amp;$B2037)&amp;INDEX(VarEnd,MATCH($A2037,VarKey,0))&amp;K$5</f>
        <v/>
      </c>
      <c r="L2037" s="37">
        <f>INDEX(L$80:L$93,$D2037)/$E2037</f>
        <v/>
      </c>
      <c r="M2037" s="32">
        <f>INDEX(M$80:M$93,$D2037)/$E2037</f>
        <v/>
      </c>
      <c r="N2037" s="32">
        <f>INDEX(N$80:N$93,$D2037)/$E2037</f>
        <v/>
      </c>
      <c r="O2037" s="32">
        <f>INDEX(O$80:O$93,$D2037)/$E2037</f>
        <v/>
      </c>
      <c r="P2037" s="32">
        <f>INDEX(P$80:P$93,$D2037)/$E2037</f>
        <v/>
      </c>
      <c r="Q2037" s="32">
        <f>INDEX(Q$80:Q$93,$D2037)/$E2037</f>
        <v/>
      </c>
      <c r="R2037" s="32">
        <f>INDEX(R$80:R$93,$D2037)/$E2037</f>
        <v/>
      </c>
      <c r="S2037" s="32">
        <f>INDEX(S$80:S$93,$D2037)/$E2037</f>
        <v/>
      </c>
      <c r="T2037" s="32">
        <f>INDEX(T$80:T$93,$D2037)/$E2037</f>
        <v/>
      </c>
      <c r="U2037" s="32">
        <f>INDEX(U$80:U$93,$D2037)/$E2037</f>
        <v/>
      </c>
      <c r="V2037" s="32">
        <f>INDEX(V$80:V$93,$D2037)/$E2037</f>
        <v/>
      </c>
      <c r="W2037" s="32">
        <f>INDEX(W$80:W$93,$D2037)/$E2037</f>
        <v/>
      </c>
      <c r="X2037" s="32">
        <f>INDEX(X$80:X$93,$D2037)/$E2037</f>
        <v/>
      </c>
      <c r="Y2037" s="32">
        <f>INDEX(Y$80:Y$93,$D2037)/$E2037</f>
        <v/>
      </c>
      <c r="Z2037" s="32">
        <f>INDEX(Z$80:Z$93,$D2037)/$E2037</f>
        <v/>
      </c>
      <c r="AA2037" s="32">
        <f>INDEX(AA$80:AA$93,$D2037)/$E2037</f>
        <v/>
      </c>
      <c r="AB2037" s="32">
        <f>INDEX(AB$80:AB$93,$D2037)/$E2037</f>
        <v/>
      </c>
      <c r="AC2037" s="32">
        <f>INDEX(AC$80:AC$93,$D2037)/$E2037</f>
        <v/>
      </c>
      <c r="AD2037" s="32">
        <f>INDEX(AD$80:AD$93,$D2037)/$E2037</f>
        <v/>
      </c>
      <c r="AF2037" s="11">
        <f>CodePrefix&amp;$A2037&amp;IF($C2037="","","."&amp;$C2037&amp;"."&amp;$B2037)&amp;INDEX(VarEnd,MATCH($A2037,VarKey,0))&amp;AF$5</f>
        <v/>
      </c>
      <c r="AG2037" s="37">
        <f>INDEX(AG$80:AG$93,$D2037)/$E2037</f>
        <v/>
      </c>
      <c r="AH2037" s="32">
        <f>INDEX(AH$80:AH$93,$D2037)/$E2037</f>
        <v/>
      </c>
      <c r="AI2037" s="32">
        <f>INDEX(AI$80:AI$93,$D2037)/$E2037</f>
        <v/>
      </c>
      <c r="AJ2037" s="32">
        <f>INDEX(AJ$80:AJ$93,$D2037)/$E2037</f>
        <v/>
      </c>
      <c r="AK2037" s="32">
        <f>INDEX(AK$80:AK$93,$D2037)/$E2037</f>
        <v/>
      </c>
      <c r="AL2037" s="32">
        <f>INDEX(AL$80:AL$93,$D2037)/$E2037</f>
        <v/>
      </c>
      <c r="AM2037" s="32">
        <f>INDEX(AM$80:AM$93,$D2037)/$E2037</f>
        <v/>
      </c>
      <c r="AN2037" s="32">
        <f>INDEX(AN$80:AN$93,$D2037)/$E2037</f>
        <v/>
      </c>
      <c r="AO2037" s="32">
        <f>INDEX(AO$80:AO$93,$D2037)/$E2037</f>
        <v/>
      </c>
      <c r="AP2037" s="32">
        <f>INDEX(AP$80:AP$93,$D2037)/$E2037</f>
        <v/>
      </c>
      <c r="AQ2037" s="32">
        <f>INDEX(AQ$80:AQ$93,$D2037)/$E2037</f>
        <v/>
      </c>
      <c r="AR2037" s="32">
        <f>INDEX(AR$80:AR$93,$D2037)/$E2037</f>
        <v/>
      </c>
      <c r="AS2037" s="32">
        <f>INDEX(AS$80:AS$93,$D2037)/$E2037</f>
        <v/>
      </c>
      <c r="AT2037" s="32">
        <f>INDEX(AT$80:AT$93,$D2037)/$E2037</f>
        <v/>
      </c>
      <c r="AU2037" s="32">
        <f>INDEX(AU$80:AU$93,$D2037)/$E2037</f>
        <v/>
      </c>
      <c r="AV2037" s="32">
        <f>INDEX(AV$80:AV$93,$D2037)/$E2037</f>
        <v/>
      </c>
      <c r="AW2037" s="32">
        <f>INDEX(AW$80:AW$93,$D2037)/$E2037</f>
        <v/>
      </c>
      <c r="AX2037" s="32">
        <f>INDEX(AX$80:AX$93,$D2037)/$E2037</f>
        <v/>
      </c>
      <c r="AY2037" s="32">
        <f>INDEX(AY$80:AY$93,$D2037)/$E2037</f>
        <v/>
      </c>
    </row>
    <row r="2038" hidden="1" outlineLevel="2">
      <c r="A2038" s="14" t="inlineStr">
        <is>
          <t>ntx</t>
        </is>
      </c>
      <c r="B2038" s="14" t="inlineStr">
        <is>
          <t>die</t>
        </is>
      </c>
      <c r="C2038" s="14" t="inlineStr">
        <is>
          <t>irn</t>
        </is>
      </c>
      <c r="D2038" s="32">
        <f>INDEX(Inputs!$N$5:$N$132,MATCH($B2038&amp;"|"&amp;$C2038,Inputs!$A$5:$A$132,0))</f>
        <v/>
      </c>
      <c r="E2038" s="32">
        <f>INDEX(Inputs!$K$5:$K$132,MATCH($B2038&amp;"|"&amp;$C2038,Inputs!$A$5:$A$132,0))</f>
        <v/>
      </c>
      <c r="F2038" s="36" t="n"/>
      <c r="G2038" s="36" t="n"/>
      <c r="H2038" s="14">
        <f>INDEX(VarLab,MATCH($A2038,VarKey,0))&amp;INDEX(MemLab,MATCH($C2038&amp;"|"&amp;$B2038,MemKey,0))</f>
        <v/>
      </c>
      <c r="I2038" s="14">
        <f>INDEX(VarUnit,MATCH($A2038,VarKey,0))</f>
        <v/>
      </c>
      <c r="J2038" s="14">
        <f>INDEX(VarSrc,MATCH($A2038,VarKey,0))</f>
        <v/>
      </c>
      <c r="K2038" s="11">
        <f>CodePrefix&amp;$A2038&amp;IF($C2038="","","."&amp;$C2038&amp;"."&amp;$B2038)&amp;INDEX(VarEnd,MATCH($A2038,VarKey,0))&amp;K$5</f>
        <v/>
      </c>
      <c r="L2038" s="37">
        <f>INDEX(L$80:L$93,$D2038)/$E2038</f>
        <v/>
      </c>
      <c r="M2038" s="32">
        <f>INDEX(M$80:M$93,$D2038)/$E2038</f>
        <v/>
      </c>
      <c r="N2038" s="32">
        <f>INDEX(N$80:N$93,$D2038)/$E2038</f>
        <v/>
      </c>
      <c r="O2038" s="32">
        <f>INDEX(O$80:O$93,$D2038)/$E2038</f>
        <v/>
      </c>
      <c r="P2038" s="32">
        <f>INDEX(P$80:P$93,$D2038)/$E2038</f>
        <v/>
      </c>
      <c r="Q2038" s="32">
        <f>INDEX(Q$80:Q$93,$D2038)/$E2038</f>
        <v/>
      </c>
      <c r="R2038" s="32">
        <f>INDEX(R$80:R$93,$D2038)/$E2038</f>
        <v/>
      </c>
      <c r="S2038" s="32">
        <f>INDEX(S$80:S$93,$D2038)/$E2038</f>
        <v/>
      </c>
      <c r="T2038" s="32">
        <f>INDEX(T$80:T$93,$D2038)/$E2038</f>
        <v/>
      </c>
      <c r="U2038" s="32">
        <f>INDEX(U$80:U$93,$D2038)/$E2038</f>
        <v/>
      </c>
      <c r="V2038" s="32">
        <f>INDEX(V$80:V$93,$D2038)/$E2038</f>
        <v/>
      </c>
      <c r="W2038" s="32">
        <f>INDEX(W$80:W$93,$D2038)/$E2038</f>
        <v/>
      </c>
      <c r="X2038" s="32">
        <f>INDEX(X$80:X$93,$D2038)/$E2038</f>
        <v/>
      </c>
      <c r="Y2038" s="32">
        <f>INDEX(Y$80:Y$93,$D2038)/$E2038</f>
        <v/>
      </c>
      <c r="Z2038" s="32">
        <f>INDEX(Z$80:Z$93,$D2038)/$E2038</f>
        <v/>
      </c>
      <c r="AA2038" s="32">
        <f>INDEX(AA$80:AA$93,$D2038)/$E2038</f>
        <v/>
      </c>
      <c r="AB2038" s="32">
        <f>INDEX(AB$80:AB$93,$D2038)/$E2038</f>
        <v/>
      </c>
      <c r="AC2038" s="32">
        <f>INDEX(AC$80:AC$93,$D2038)/$E2038</f>
        <v/>
      </c>
      <c r="AD2038" s="32">
        <f>INDEX(AD$80:AD$93,$D2038)/$E2038</f>
        <v/>
      </c>
      <c r="AF2038" s="11">
        <f>CodePrefix&amp;$A2038&amp;IF($C2038="","","."&amp;$C2038&amp;"."&amp;$B2038)&amp;INDEX(VarEnd,MATCH($A2038,VarKey,0))&amp;AF$5</f>
        <v/>
      </c>
      <c r="AG2038" s="37">
        <f>INDEX(AG$80:AG$93,$D2038)/$E2038</f>
        <v/>
      </c>
      <c r="AH2038" s="32">
        <f>INDEX(AH$80:AH$93,$D2038)/$E2038</f>
        <v/>
      </c>
      <c r="AI2038" s="32">
        <f>INDEX(AI$80:AI$93,$D2038)/$E2038</f>
        <v/>
      </c>
      <c r="AJ2038" s="32">
        <f>INDEX(AJ$80:AJ$93,$D2038)/$E2038</f>
        <v/>
      </c>
      <c r="AK2038" s="32">
        <f>INDEX(AK$80:AK$93,$D2038)/$E2038</f>
        <v/>
      </c>
      <c r="AL2038" s="32">
        <f>INDEX(AL$80:AL$93,$D2038)/$E2038</f>
        <v/>
      </c>
      <c r="AM2038" s="32">
        <f>INDEX(AM$80:AM$93,$D2038)/$E2038</f>
        <v/>
      </c>
      <c r="AN2038" s="32">
        <f>INDEX(AN$80:AN$93,$D2038)/$E2038</f>
        <v/>
      </c>
      <c r="AO2038" s="32">
        <f>INDEX(AO$80:AO$93,$D2038)/$E2038</f>
        <v/>
      </c>
      <c r="AP2038" s="32">
        <f>INDEX(AP$80:AP$93,$D2038)/$E2038</f>
        <v/>
      </c>
      <c r="AQ2038" s="32">
        <f>INDEX(AQ$80:AQ$93,$D2038)/$E2038</f>
        <v/>
      </c>
      <c r="AR2038" s="32">
        <f>INDEX(AR$80:AR$93,$D2038)/$E2038</f>
        <v/>
      </c>
      <c r="AS2038" s="32">
        <f>INDEX(AS$80:AS$93,$D2038)/$E2038</f>
        <v/>
      </c>
      <c r="AT2038" s="32">
        <f>INDEX(AT$80:AT$93,$D2038)/$E2038</f>
        <v/>
      </c>
      <c r="AU2038" s="32">
        <f>INDEX(AU$80:AU$93,$D2038)/$E2038</f>
        <v/>
      </c>
      <c r="AV2038" s="32">
        <f>INDEX(AV$80:AV$93,$D2038)/$E2038</f>
        <v/>
      </c>
      <c r="AW2038" s="32">
        <f>INDEX(AW$80:AW$93,$D2038)/$E2038</f>
        <v/>
      </c>
      <c r="AX2038" s="32">
        <f>INDEX(AX$80:AX$93,$D2038)/$E2038</f>
        <v/>
      </c>
      <c r="AY2038" s="32">
        <f>INDEX(AY$80:AY$93,$D2038)/$E2038</f>
        <v/>
      </c>
    </row>
    <row r="2039" hidden="1" outlineLevel="2">
      <c r="A2039" s="14" t="inlineStr">
        <is>
          <t>ntx</t>
        </is>
      </c>
      <c r="B2039" s="14" t="inlineStr">
        <is>
          <t>lpg</t>
        </is>
      </c>
      <c r="C2039" s="14" t="inlineStr">
        <is>
          <t>irn</t>
        </is>
      </c>
      <c r="D2039" s="32">
        <f>INDEX(Inputs!$N$5:$N$132,MATCH($B2039&amp;"|"&amp;$C2039,Inputs!$A$5:$A$132,0))</f>
        <v/>
      </c>
      <c r="E2039" s="32">
        <f>INDEX(Inputs!$K$5:$K$132,MATCH($B2039&amp;"|"&amp;$C2039,Inputs!$A$5:$A$132,0))</f>
        <v/>
      </c>
      <c r="F2039" s="36" t="n"/>
      <c r="G2039" s="36" t="n"/>
      <c r="H2039" s="14">
        <f>INDEX(VarLab,MATCH($A2039,VarKey,0))&amp;INDEX(MemLab,MATCH($C2039&amp;"|"&amp;$B2039,MemKey,0))</f>
        <v/>
      </c>
      <c r="I2039" s="14">
        <f>INDEX(VarUnit,MATCH($A2039,VarKey,0))</f>
        <v/>
      </c>
      <c r="J2039" s="14">
        <f>INDEX(VarSrc,MATCH($A2039,VarKey,0))</f>
        <v/>
      </c>
      <c r="K2039" s="11">
        <f>CodePrefix&amp;$A2039&amp;IF($C2039="","","."&amp;$C2039&amp;"."&amp;$B2039)&amp;INDEX(VarEnd,MATCH($A2039,VarKey,0))&amp;K$5</f>
        <v/>
      </c>
      <c r="L2039" s="37">
        <f>INDEX(L$80:L$93,$D2039)/$E2039</f>
        <v/>
      </c>
      <c r="M2039" s="32">
        <f>INDEX(M$80:M$93,$D2039)/$E2039</f>
        <v/>
      </c>
      <c r="N2039" s="32">
        <f>INDEX(N$80:N$93,$D2039)/$E2039</f>
        <v/>
      </c>
      <c r="O2039" s="32">
        <f>INDEX(O$80:O$93,$D2039)/$E2039</f>
        <v/>
      </c>
      <c r="P2039" s="32">
        <f>INDEX(P$80:P$93,$D2039)/$E2039</f>
        <v/>
      </c>
      <c r="Q2039" s="32">
        <f>INDEX(Q$80:Q$93,$D2039)/$E2039</f>
        <v/>
      </c>
      <c r="R2039" s="32">
        <f>INDEX(R$80:R$93,$D2039)/$E2039</f>
        <v/>
      </c>
      <c r="S2039" s="32">
        <f>INDEX(S$80:S$93,$D2039)/$E2039</f>
        <v/>
      </c>
      <c r="T2039" s="32">
        <f>INDEX(T$80:T$93,$D2039)/$E2039</f>
        <v/>
      </c>
      <c r="U2039" s="32">
        <f>INDEX(U$80:U$93,$D2039)/$E2039</f>
        <v/>
      </c>
      <c r="V2039" s="32">
        <f>INDEX(V$80:V$93,$D2039)/$E2039</f>
        <v/>
      </c>
      <c r="W2039" s="32">
        <f>INDEX(W$80:W$93,$D2039)/$E2039</f>
        <v/>
      </c>
      <c r="X2039" s="32">
        <f>INDEX(X$80:X$93,$D2039)/$E2039</f>
        <v/>
      </c>
      <c r="Y2039" s="32">
        <f>INDEX(Y$80:Y$93,$D2039)/$E2039</f>
        <v/>
      </c>
      <c r="Z2039" s="32">
        <f>INDEX(Z$80:Z$93,$D2039)/$E2039</f>
        <v/>
      </c>
      <c r="AA2039" s="32">
        <f>INDEX(AA$80:AA$93,$D2039)/$E2039</f>
        <v/>
      </c>
      <c r="AB2039" s="32">
        <f>INDEX(AB$80:AB$93,$D2039)/$E2039</f>
        <v/>
      </c>
      <c r="AC2039" s="32">
        <f>INDEX(AC$80:AC$93,$D2039)/$E2039</f>
        <v/>
      </c>
      <c r="AD2039" s="32">
        <f>INDEX(AD$80:AD$93,$D2039)/$E2039</f>
        <v/>
      </c>
      <c r="AF2039" s="11">
        <f>CodePrefix&amp;$A2039&amp;IF($C2039="","","."&amp;$C2039&amp;"."&amp;$B2039)&amp;INDEX(VarEnd,MATCH($A2039,VarKey,0))&amp;AF$5</f>
        <v/>
      </c>
      <c r="AG2039" s="37">
        <f>INDEX(AG$80:AG$93,$D2039)/$E2039</f>
        <v/>
      </c>
      <c r="AH2039" s="32">
        <f>INDEX(AH$80:AH$93,$D2039)/$E2039</f>
        <v/>
      </c>
      <c r="AI2039" s="32">
        <f>INDEX(AI$80:AI$93,$D2039)/$E2039</f>
        <v/>
      </c>
      <c r="AJ2039" s="32">
        <f>INDEX(AJ$80:AJ$93,$D2039)/$E2039</f>
        <v/>
      </c>
      <c r="AK2039" s="32">
        <f>INDEX(AK$80:AK$93,$D2039)/$E2039</f>
        <v/>
      </c>
      <c r="AL2039" s="32">
        <f>INDEX(AL$80:AL$93,$D2039)/$E2039</f>
        <v/>
      </c>
      <c r="AM2039" s="32">
        <f>INDEX(AM$80:AM$93,$D2039)/$E2039</f>
        <v/>
      </c>
      <c r="AN2039" s="32">
        <f>INDEX(AN$80:AN$93,$D2039)/$E2039</f>
        <v/>
      </c>
      <c r="AO2039" s="32">
        <f>INDEX(AO$80:AO$93,$D2039)/$E2039</f>
        <v/>
      </c>
      <c r="AP2039" s="32">
        <f>INDEX(AP$80:AP$93,$D2039)/$E2039</f>
        <v/>
      </c>
      <c r="AQ2039" s="32">
        <f>INDEX(AQ$80:AQ$93,$D2039)/$E2039</f>
        <v/>
      </c>
      <c r="AR2039" s="32">
        <f>INDEX(AR$80:AR$93,$D2039)/$E2039</f>
        <v/>
      </c>
      <c r="AS2039" s="32">
        <f>INDEX(AS$80:AS$93,$D2039)/$E2039</f>
        <v/>
      </c>
      <c r="AT2039" s="32">
        <f>INDEX(AT$80:AT$93,$D2039)/$E2039</f>
        <v/>
      </c>
      <c r="AU2039" s="32">
        <f>INDEX(AU$80:AU$93,$D2039)/$E2039</f>
        <v/>
      </c>
      <c r="AV2039" s="32">
        <f>INDEX(AV$80:AV$93,$D2039)/$E2039</f>
        <v/>
      </c>
      <c r="AW2039" s="32">
        <f>INDEX(AW$80:AW$93,$D2039)/$E2039</f>
        <v/>
      </c>
      <c r="AX2039" s="32">
        <f>INDEX(AX$80:AX$93,$D2039)/$E2039</f>
        <v/>
      </c>
      <c r="AY2039" s="32">
        <f>INDEX(AY$80:AY$93,$D2039)/$E2039</f>
        <v/>
      </c>
    </row>
    <row r="2040" hidden="1" outlineLevel="2">
      <c r="A2040" s="14" t="inlineStr">
        <is>
          <t>ntx</t>
        </is>
      </c>
      <c r="B2040" s="14" t="inlineStr">
        <is>
          <t>ker</t>
        </is>
      </c>
      <c r="C2040" s="14" t="inlineStr">
        <is>
          <t>irn</t>
        </is>
      </c>
      <c r="D2040" s="32">
        <f>INDEX(Inputs!$N$5:$N$132,MATCH($B2040&amp;"|"&amp;$C2040,Inputs!$A$5:$A$132,0))</f>
        <v/>
      </c>
      <c r="E2040" s="32">
        <f>INDEX(Inputs!$K$5:$K$132,MATCH($B2040&amp;"|"&amp;$C2040,Inputs!$A$5:$A$132,0))</f>
        <v/>
      </c>
      <c r="F2040" s="36" t="n"/>
      <c r="G2040" s="36" t="n"/>
      <c r="H2040" s="14">
        <f>INDEX(VarLab,MATCH($A2040,VarKey,0))&amp;INDEX(MemLab,MATCH($C2040&amp;"|"&amp;$B2040,MemKey,0))</f>
        <v/>
      </c>
      <c r="I2040" s="14">
        <f>INDEX(VarUnit,MATCH($A2040,VarKey,0))</f>
        <v/>
      </c>
      <c r="J2040" s="14">
        <f>INDEX(VarSrc,MATCH($A2040,VarKey,0))</f>
        <v/>
      </c>
      <c r="K2040" s="11">
        <f>CodePrefix&amp;$A2040&amp;IF($C2040="","","."&amp;$C2040&amp;"."&amp;$B2040)&amp;INDEX(VarEnd,MATCH($A2040,VarKey,0))&amp;K$5</f>
        <v/>
      </c>
      <c r="L2040" s="37">
        <f>INDEX(L$80:L$93,$D2040)/$E2040</f>
        <v/>
      </c>
      <c r="M2040" s="32">
        <f>INDEX(M$80:M$93,$D2040)/$E2040</f>
        <v/>
      </c>
      <c r="N2040" s="32">
        <f>INDEX(N$80:N$93,$D2040)/$E2040</f>
        <v/>
      </c>
      <c r="O2040" s="32">
        <f>INDEX(O$80:O$93,$D2040)/$E2040</f>
        <v/>
      </c>
      <c r="P2040" s="32">
        <f>INDEX(P$80:P$93,$D2040)/$E2040</f>
        <v/>
      </c>
      <c r="Q2040" s="32">
        <f>INDEX(Q$80:Q$93,$D2040)/$E2040</f>
        <v/>
      </c>
      <c r="R2040" s="32">
        <f>INDEX(R$80:R$93,$D2040)/$E2040</f>
        <v/>
      </c>
      <c r="S2040" s="32">
        <f>INDEX(S$80:S$93,$D2040)/$E2040</f>
        <v/>
      </c>
      <c r="T2040" s="32">
        <f>INDEX(T$80:T$93,$D2040)/$E2040</f>
        <v/>
      </c>
      <c r="U2040" s="32">
        <f>INDEX(U$80:U$93,$D2040)/$E2040</f>
        <v/>
      </c>
      <c r="V2040" s="32">
        <f>INDEX(V$80:V$93,$D2040)/$E2040</f>
        <v/>
      </c>
      <c r="W2040" s="32">
        <f>INDEX(W$80:W$93,$D2040)/$E2040</f>
        <v/>
      </c>
      <c r="X2040" s="32">
        <f>INDEX(X$80:X$93,$D2040)/$E2040</f>
        <v/>
      </c>
      <c r="Y2040" s="32">
        <f>INDEX(Y$80:Y$93,$D2040)/$E2040</f>
        <v/>
      </c>
      <c r="Z2040" s="32">
        <f>INDEX(Z$80:Z$93,$D2040)/$E2040</f>
        <v/>
      </c>
      <c r="AA2040" s="32">
        <f>INDEX(AA$80:AA$93,$D2040)/$E2040</f>
        <v/>
      </c>
      <c r="AB2040" s="32">
        <f>INDEX(AB$80:AB$93,$D2040)/$E2040</f>
        <v/>
      </c>
      <c r="AC2040" s="32">
        <f>INDEX(AC$80:AC$93,$D2040)/$E2040</f>
        <v/>
      </c>
      <c r="AD2040" s="32">
        <f>INDEX(AD$80:AD$93,$D2040)/$E2040</f>
        <v/>
      </c>
      <c r="AF2040" s="11">
        <f>CodePrefix&amp;$A2040&amp;IF($C2040="","","."&amp;$C2040&amp;"."&amp;$B2040)&amp;INDEX(VarEnd,MATCH($A2040,VarKey,0))&amp;AF$5</f>
        <v/>
      </c>
      <c r="AG2040" s="37">
        <f>INDEX(AG$80:AG$93,$D2040)/$E2040</f>
        <v/>
      </c>
      <c r="AH2040" s="32">
        <f>INDEX(AH$80:AH$93,$D2040)/$E2040</f>
        <v/>
      </c>
      <c r="AI2040" s="32">
        <f>INDEX(AI$80:AI$93,$D2040)/$E2040</f>
        <v/>
      </c>
      <c r="AJ2040" s="32">
        <f>INDEX(AJ$80:AJ$93,$D2040)/$E2040</f>
        <v/>
      </c>
      <c r="AK2040" s="32">
        <f>INDEX(AK$80:AK$93,$D2040)/$E2040</f>
        <v/>
      </c>
      <c r="AL2040" s="32">
        <f>INDEX(AL$80:AL$93,$D2040)/$E2040</f>
        <v/>
      </c>
      <c r="AM2040" s="32">
        <f>INDEX(AM$80:AM$93,$D2040)/$E2040</f>
        <v/>
      </c>
      <c r="AN2040" s="32">
        <f>INDEX(AN$80:AN$93,$D2040)/$E2040</f>
        <v/>
      </c>
      <c r="AO2040" s="32">
        <f>INDEX(AO$80:AO$93,$D2040)/$E2040</f>
        <v/>
      </c>
      <c r="AP2040" s="32">
        <f>INDEX(AP$80:AP$93,$D2040)/$E2040</f>
        <v/>
      </c>
      <c r="AQ2040" s="32">
        <f>INDEX(AQ$80:AQ$93,$D2040)/$E2040</f>
        <v/>
      </c>
      <c r="AR2040" s="32">
        <f>INDEX(AR$80:AR$93,$D2040)/$E2040</f>
        <v/>
      </c>
      <c r="AS2040" s="32">
        <f>INDEX(AS$80:AS$93,$D2040)/$E2040</f>
        <v/>
      </c>
      <c r="AT2040" s="32">
        <f>INDEX(AT$80:AT$93,$D2040)/$E2040</f>
        <v/>
      </c>
      <c r="AU2040" s="32">
        <f>INDEX(AU$80:AU$93,$D2040)/$E2040</f>
        <v/>
      </c>
      <c r="AV2040" s="32">
        <f>INDEX(AV$80:AV$93,$D2040)/$E2040</f>
        <v/>
      </c>
      <c r="AW2040" s="32">
        <f>INDEX(AW$80:AW$93,$D2040)/$E2040</f>
        <v/>
      </c>
      <c r="AX2040" s="32">
        <f>INDEX(AX$80:AX$93,$D2040)/$E2040</f>
        <v/>
      </c>
      <c r="AY2040" s="32">
        <f>INDEX(AY$80:AY$93,$D2040)/$E2040</f>
        <v/>
      </c>
    </row>
    <row r="2041" hidden="1" outlineLevel="2">
      <c r="A2041" s="14" t="inlineStr">
        <is>
          <t>ntx</t>
        </is>
      </c>
      <c r="B2041" s="14" t="inlineStr">
        <is>
          <t>oop</t>
        </is>
      </c>
      <c r="C2041" s="14" t="inlineStr">
        <is>
          <t>irn</t>
        </is>
      </c>
      <c r="D2041" s="32">
        <f>INDEX(Inputs!$N$5:$N$132,MATCH($B2041&amp;"|"&amp;$C2041,Inputs!$A$5:$A$132,0))</f>
        <v/>
      </c>
      <c r="E2041" s="32">
        <f>INDEX(Inputs!$K$5:$K$132,MATCH($B2041&amp;"|"&amp;$C2041,Inputs!$A$5:$A$132,0))</f>
        <v/>
      </c>
      <c r="F2041" s="36" t="n"/>
      <c r="G2041" s="36" t="n"/>
      <c r="H2041" s="14">
        <f>INDEX(VarLab,MATCH($A2041,VarKey,0))&amp;INDEX(MemLab,MATCH($C2041&amp;"|"&amp;$B2041,MemKey,0))</f>
        <v/>
      </c>
      <c r="I2041" s="14">
        <f>INDEX(VarUnit,MATCH($A2041,VarKey,0))</f>
        <v/>
      </c>
      <c r="J2041" s="14">
        <f>INDEX(VarSrc,MATCH($A2041,VarKey,0))</f>
        <v/>
      </c>
      <c r="K2041" s="11">
        <f>CodePrefix&amp;$A2041&amp;IF($C2041="","","."&amp;$C2041&amp;"."&amp;$B2041)&amp;INDEX(VarEnd,MATCH($A2041,VarKey,0))&amp;K$5</f>
        <v/>
      </c>
      <c r="L2041" s="37">
        <f>INDEX(L$80:L$93,$D2041)/$E2041</f>
        <v/>
      </c>
      <c r="M2041" s="32">
        <f>INDEX(M$80:M$93,$D2041)/$E2041</f>
        <v/>
      </c>
      <c r="N2041" s="32">
        <f>INDEX(N$80:N$93,$D2041)/$E2041</f>
        <v/>
      </c>
      <c r="O2041" s="32">
        <f>INDEX(O$80:O$93,$D2041)/$E2041</f>
        <v/>
      </c>
      <c r="P2041" s="32">
        <f>INDEX(P$80:P$93,$D2041)/$E2041</f>
        <v/>
      </c>
      <c r="Q2041" s="32">
        <f>INDEX(Q$80:Q$93,$D2041)/$E2041</f>
        <v/>
      </c>
      <c r="R2041" s="32">
        <f>INDEX(R$80:R$93,$D2041)/$E2041</f>
        <v/>
      </c>
      <c r="S2041" s="32">
        <f>INDEX(S$80:S$93,$D2041)/$E2041</f>
        <v/>
      </c>
      <c r="T2041" s="32">
        <f>INDEX(T$80:T$93,$D2041)/$E2041</f>
        <v/>
      </c>
      <c r="U2041" s="32">
        <f>INDEX(U$80:U$93,$D2041)/$E2041</f>
        <v/>
      </c>
      <c r="V2041" s="32">
        <f>INDEX(V$80:V$93,$D2041)/$E2041</f>
        <v/>
      </c>
      <c r="W2041" s="32">
        <f>INDEX(W$80:W$93,$D2041)/$E2041</f>
        <v/>
      </c>
      <c r="X2041" s="32">
        <f>INDEX(X$80:X$93,$D2041)/$E2041</f>
        <v/>
      </c>
      <c r="Y2041" s="32">
        <f>INDEX(Y$80:Y$93,$D2041)/$E2041</f>
        <v/>
      </c>
      <c r="Z2041" s="32">
        <f>INDEX(Z$80:Z$93,$D2041)/$E2041</f>
        <v/>
      </c>
      <c r="AA2041" s="32">
        <f>INDEX(AA$80:AA$93,$D2041)/$E2041</f>
        <v/>
      </c>
      <c r="AB2041" s="32">
        <f>INDEX(AB$80:AB$93,$D2041)/$E2041</f>
        <v/>
      </c>
      <c r="AC2041" s="32">
        <f>INDEX(AC$80:AC$93,$D2041)/$E2041</f>
        <v/>
      </c>
      <c r="AD2041" s="32">
        <f>INDEX(AD$80:AD$93,$D2041)/$E2041</f>
        <v/>
      </c>
      <c r="AF2041" s="11">
        <f>CodePrefix&amp;$A2041&amp;IF($C2041="","","."&amp;$C2041&amp;"."&amp;$B2041)&amp;INDEX(VarEnd,MATCH($A2041,VarKey,0))&amp;AF$5</f>
        <v/>
      </c>
      <c r="AG2041" s="37">
        <f>INDEX(AG$80:AG$93,$D2041)/$E2041</f>
        <v/>
      </c>
      <c r="AH2041" s="32">
        <f>INDEX(AH$80:AH$93,$D2041)/$E2041</f>
        <v/>
      </c>
      <c r="AI2041" s="32">
        <f>INDEX(AI$80:AI$93,$D2041)/$E2041</f>
        <v/>
      </c>
      <c r="AJ2041" s="32">
        <f>INDEX(AJ$80:AJ$93,$D2041)/$E2041</f>
        <v/>
      </c>
      <c r="AK2041" s="32">
        <f>INDEX(AK$80:AK$93,$D2041)/$E2041</f>
        <v/>
      </c>
      <c r="AL2041" s="32">
        <f>INDEX(AL$80:AL$93,$D2041)/$E2041</f>
        <v/>
      </c>
      <c r="AM2041" s="32">
        <f>INDEX(AM$80:AM$93,$D2041)/$E2041</f>
        <v/>
      </c>
      <c r="AN2041" s="32">
        <f>INDEX(AN$80:AN$93,$D2041)/$E2041</f>
        <v/>
      </c>
      <c r="AO2041" s="32">
        <f>INDEX(AO$80:AO$93,$D2041)/$E2041</f>
        <v/>
      </c>
      <c r="AP2041" s="32">
        <f>INDEX(AP$80:AP$93,$D2041)/$E2041</f>
        <v/>
      </c>
      <c r="AQ2041" s="32">
        <f>INDEX(AQ$80:AQ$93,$D2041)/$E2041</f>
        <v/>
      </c>
      <c r="AR2041" s="32">
        <f>INDEX(AR$80:AR$93,$D2041)/$E2041</f>
        <v/>
      </c>
      <c r="AS2041" s="32">
        <f>INDEX(AS$80:AS$93,$D2041)/$E2041</f>
        <v/>
      </c>
      <c r="AT2041" s="32">
        <f>INDEX(AT$80:AT$93,$D2041)/$E2041</f>
        <v/>
      </c>
      <c r="AU2041" s="32">
        <f>INDEX(AU$80:AU$93,$D2041)/$E2041</f>
        <v/>
      </c>
      <c r="AV2041" s="32">
        <f>INDEX(AV$80:AV$93,$D2041)/$E2041</f>
        <v/>
      </c>
      <c r="AW2041" s="32">
        <f>INDEX(AW$80:AW$93,$D2041)/$E2041</f>
        <v/>
      </c>
      <c r="AX2041" s="32">
        <f>INDEX(AX$80:AX$93,$D2041)/$E2041</f>
        <v/>
      </c>
      <c r="AY2041" s="32">
        <f>INDEX(AY$80:AY$93,$D2041)/$E2041</f>
        <v/>
      </c>
    </row>
    <row r="2042" hidden="1" outlineLevel="2">
      <c r="A2042" s="14" t="inlineStr">
        <is>
          <t>ntx</t>
        </is>
      </c>
      <c r="B2042" s="14" t="inlineStr">
        <is>
          <t>bio</t>
        </is>
      </c>
      <c r="C2042" s="14" t="inlineStr">
        <is>
          <t>irn</t>
        </is>
      </c>
      <c r="D2042" s="32">
        <f>INDEX(Inputs!$N$5:$N$132,MATCH($B2042&amp;"|"&amp;$C2042,Inputs!$A$5:$A$132,0))</f>
        <v/>
      </c>
      <c r="E2042" s="32">
        <f>INDEX(Inputs!$K$5:$K$132,MATCH($B2042&amp;"|"&amp;$C2042,Inputs!$A$5:$A$132,0))</f>
        <v/>
      </c>
      <c r="F2042" s="36" t="n"/>
      <c r="G2042" s="36" t="n"/>
      <c r="H2042" s="14">
        <f>INDEX(VarLab,MATCH($A2042,VarKey,0))&amp;INDEX(MemLab,MATCH($C2042&amp;"|"&amp;$B2042,MemKey,0))</f>
        <v/>
      </c>
      <c r="I2042" s="14">
        <f>INDEX(VarUnit,MATCH($A2042,VarKey,0))</f>
        <v/>
      </c>
      <c r="J2042" s="14">
        <f>INDEX(VarSrc,MATCH($A2042,VarKey,0))</f>
        <v/>
      </c>
      <c r="K2042" s="11">
        <f>CodePrefix&amp;$A2042&amp;IF($C2042="","","."&amp;$C2042&amp;"."&amp;$B2042)&amp;INDEX(VarEnd,MATCH($A2042,VarKey,0))&amp;K$5</f>
        <v/>
      </c>
      <c r="L2042" s="37">
        <f>INDEX(L$80:L$93,$D2042)/$E2042</f>
        <v/>
      </c>
      <c r="M2042" s="32">
        <f>INDEX(M$80:M$93,$D2042)/$E2042</f>
        <v/>
      </c>
      <c r="N2042" s="32">
        <f>INDEX(N$80:N$93,$D2042)/$E2042</f>
        <v/>
      </c>
      <c r="O2042" s="32">
        <f>INDEX(O$80:O$93,$D2042)/$E2042</f>
        <v/>
      </c>
      <c r="P2042" s="32">
        <f>INDEX(P$80:P$93,$D2042)/$E2042</f>
        <v/>
      </c>
      <c r="Q2042" s="32">
        <f>INDEX(Q$80:Q$93,$D2042)/$E2042</f>
        <v/>
      </c>
      <c r="R2042" s="32">
        <f>INDEX(R$80:R$93,$D2042)/$E2042</f>
        <v/>
      </c>
      <c r="S2042" s="32">
        <f>INDEX(S$80:S$93,$D2042)/$E2042</f>
        <v/>
      </c>
      <c r="T2042" s="32">
        <f>INDEX(T$80:T$93,$D2042)/$E2042</f>
        <v/>
      </c>
      <c r="U2042" s="32">
        <f>INDEX(U$80:U$93,$D2042)/$E2042</f>
        <v/>
      </c>
      <c r="V2042" s="32">
        <f>INDEX(V$80:V$93,$D2042)/$E2042</f>
        <v/>
      </c>
      <c r="W2042" s="32">
        <f>INDEX(W$80:W$93,$D2042)/$E2042</f>
        <v/>
      </c>
      <c r="X2042" s="32">
        <f>INDEX(X$80:X$93,$D2042)/$E2042</f>
        <v/>
      </c>
      <c r="Y2042" s="32">
        <f>INDEX(Y$80:Y$93,$D2042)/$E2042</f>
        <v/>
      </c>
      <c r="Z2042" s="32">
        <f>INDEX(Z$80:Z$93,$D2042)/$E2042</f>
        <v/>
      </c>
      <c r="AA2042" s="32">
        <f>INDEX(AA$80:AA$93,$D2042)/$E2042</f>
        <v/>
      </c>
      <c r="AB2042" s="32">
        <f>INDEX(AB$80:AB$93,$D2042)/$E2042</f>
        <v/>
      </c>
      <c r="AC2042" s="32">
        <f>INDEX(AC$80:AC$93,$D2042)/$E2042</f>
        <v/>
      </c>
      <c r="AD2042" s="32">
        <f>INDEX(AD$80:AD$93,$D2042)/$E2042</f>
        <v/>
      </c>
      <c r="AF2042" s="11">
        <f>CodePrefix&amp;$A2042&amp;IF($C2042="","","."&amp;$C2042&amp;"."&amp;$B2042)&amp;INDEX(VarEnd,MATCH($A2042,VarKey,0))&amp;AF$5</f>
        <v/>
      </c>
      <c r="AG2042" s="37">
        <f>INDEX(AG$80:AG$93,$D2042)/$E2042</f>
        <v/>
      </c>
      <c r="AH2042" s="32">
        <f>INDEX(AH$80:AH$93,$D2042)/$E2042</f>
        <v/>
      </c>
      <c r="AI2042" s="32">
        <f>INDEX(AI$80:AI$93,$D2042)/$E2042</f>
        <v/>
      </c>
      <c r="AJ2042" s="32">
        <f>INDEX(AJ$80:AJ$93,$D2042)/$E2042</f>
        <v/>
      </c>
      <c r="AK2042" s="32">
        <f>INDEX(AK$80:AK$93,$D2042)/$E2042</f>
        <v/>
      </c>
      <c r="AL2042" s="32">
        <f>INDEX(AL$80:AL$93,$D2042)/$E2042</f>
        <v/>
      </c>
      <c r="AM2042" s="32">
        <f>INDEX(AM$80:AM$93,$D2042)/$E2042</f>
        <v/>
      </c>
      <c r="AN2042" s="32">
        <f>INDEX(AN$80:AN$93,$D2042)/$E2042</f>
        <v/>
      </c>
      <c r="AO2042" s="32">
        <f>INDEX(AO$80:AO$93,$D2042)/$E2042</f>
        <v/>
      </c>
      <c r="AP2042" s="32">
        <f>INDEX(AP$80:AP$93,$D2042)/$E2042</f>
        <v/>
      </c>
      <c r="AQ2042" s="32">
        <f>INDEX(AQ$80:AQ$93,$D2042)/$E2042</f>
        <v/>
      </c>
      <c r="AR2042" s="32">
        <f>INDEX(AR$80:AR$93,$D2042)/$E2042</f>
        <v/>
      </c>
      <c r="AS2042" s="32">
        <f>INDEX(AS$80:AS$93,$D2042)/$E2042</f>
        <v/>
      </c>
      <c r="AT2042" s="32">
        <f>INDEX(AT$80:AT$93,$D2042)/$E2042</f>
        <v/>
      </c>
      <c r="AU2042" s="32">
        <f>INDEX(AU$80:AU$93,$D2042)/$E2042</f>
        <v/>
      </c>
      <c r="AV2042" s="32">
        <f>INDEX(AV$80:AV$93,$D2042)/$E2042</f>
        <v/>
      </c>
      <c r="AW2042" s="32">
        <f>INDEX(AW$80:AW$93,$D2042)/$E2042</f>
        <v/>
      </c>
      <c r="AX2042" s="32">
        <f>INDEX(AX$80:AX$93,$D2042)/$E2042</f>
        <v/>
      </c>
      <c r="AY2042" s="32">
        <f>INDEX(AY$80:AY$93,$D2042)/$E2042</f>
        <v/>
      </c>
    </row>
    <row r="2043" hidden="1" outlineLevel="2"/>
    <row r="2044" hidden="1" outlineLevel="2">
      <c r="A2044" s="14" t="inlineStr">
        <is>
          <t>nce</t>
        </is>
      </c>
      <c r="B2044" s="14" t="inlineStr">
        <is>
          <t>coa</t>
        </is>
      </c>
      <c r="C2044" s="14" t="inlineStr">
        <is>
          <t>irn</t>
        </is>
      </c>
      <c r="D2044" s="36" t="n"/>
      <c r="E2044" s="36" t="n"/>
      <c r="F2044" s="36" t="n"/>
      <c r="G2044" s="36" t="n"/>
      <c r="H2044" s="14">
        <f>INDEX(VarLab,MATCH($A2044,VarKey,0))&amp;INDEX(MemLab,MATCH($C2044&amp;"|"&amp;$B2044,MemKey,0))</f>
        <v/>
      </c>
      <c r="I2044" s="14">
        <f>INDEX(VarUnit,MATCH($A2044,VarKey,0))</f>
        <v/>
      </c>
      <c r="J2044" s="14">
        <f>INDEX(VarSrc,MATCH($A2044,VarKey,0))</f>
        <v/>
      </c>
      <c r="K2044" s="11">
        <f>CodePrefix&amp;$A2044&amp;IF($C2044="","","."&amp;$C2044&amp;"."&amp;$B2044)&amp;INDEX(VarEnd,MATCH($A2044,VarKey,0))&amp;K$5</f>
        <v/>
      </c>
      <c r="L2044" s="37">
        <f>L2017+L2026+L2035</f>
        <v/>
      </c>
      <c r="M2044" s="32">
        <f>M2017+M2026+M2035</f>
        <v/>
      </c>
      <c r="N2044" s="32">
        <f>N2017+N2026+N2035</f>
        <v/>
      </c>
      <c r="O2044" s="32">
        <f>O2017+O2026+O2035</f>
        <v/>
      </c>
      <c r="P2044" s="32">
        <f>P2017+P2026+P2035</f>
        <v/>
      </c>
      <c r="Q2044" s="32">
        <f>Q2017+Q2026+Q2035</f>
        <v/>
      </c>
      <c r="R2044" s="32">
        <f>R2017+R2026+R2035</f>
        <v/>
      </c>
      <c r="S2044" s="32">
        <f>S2017+S2026+S2035</f>
        <v/>
      </c>
      <c r="T2044" s="32">
        <f>T2017+T2026+T2035</f>
        <v/>
      </c>
      <c r="U2044" s="32">
        <f>U2017+U2026+U2035</f>
        <v/>
      </c>
      <c r="V2044" s="32">
        <f>V2017+V2026+V2035</f>
        <v/>
      </c>
      <c r="W2044" s="32">
        <f>W2017+W2026+W2035</f>
        <v/>
      </c>
      <c r="X2044" s="32">
        <f>X2017+X2026+X2035</f>
        <v/>
      </c>
      <c r="Y2044" s="32">
        <f>Y2017+Y2026+Y2035</f>
        <v/>
      </c>
      <c r="Z2044" s="32">
        <f>Z2017+Z2026+Z2035</f>
        <v/>
      </c>
      <c r="AA2044" s="32">
        <f>AA2017+AA2026+AA2035</f>
        <v/>
      </c>
      <c r="AB2044" s="32">
        <f>AB2017+AB2026+AB2035</f>
        <v/>
      </c>
      <c r="AC2044" s="32">
        <f>AC2017+AC2026+AC2035</f>
        <v/>
      </c>
      <c r="AD2044" s="32">
        <f>AD2017+AD2026+AD2035</f>
        <v/>
      </c>
      <c r="AF2044" s="11">
        <f>CodePrefix&amp;$A2044&amp;IF($C2044="","","."&amp;$C2044&amp;"."&amp;$B2044)&amp;INDEX(VarEnd,MATCH($A2044,VarKey,0))&amp;AF$5</f>
        <v/>
      </c>
      <c r="AG2044" s="37">
        <f>AG2017+AG2026+AG2035</f>
        <v/>
      </c>
      <c r="AH2044" s="32">
        <f>AH2017+AH2026+AH2035</f>
        <v/>
      </c>
      <c r="AI2044" s="32">
        <f>AI2017+AI2026+AI2035</f>
        <v/>
      </c>
      <c r="AJ2044" s="32">
        <f>AJ2017+AJ2026+AJ2035</f>
        <v/>
      </c>
      <c r="AK2044" s="32">
        <f>AK2017+AK2026+AK2035</f>
        <v/>
      </c>
      <c r="AL2044" s="32">
        <f>AL2017+AL2026+AL2035</f>
        <v/>
      </c>
      <c r="AM2044" s="32">
        <f>AM2017+AM2026+AM2035</f>
        <v/>
      </c>
      <c r="AN2044" s="32">
        <f>AN2017+AN2026+AN2035</f>
        <v/>
      </c>
      <c r="AO2044" s="32">
        <f>AO2017+AO2026+AO2035</f>
        <v/>
      </c>
      <c r="AP2044" s="32">
        <f>AP2017+AP2026+AP2035</f>
        <v/>
      </c>
      <c r="AQ2044" s="32">
        <f>AQ2017+AQ2026+AQ2035</f>
        <v/>
      </c>
      <c r="AR2044" s="32">
        <f>AR2017+AR2026+AR2035</f>
        <v/>
      </c>
      <c r="AS2044" s="32">
        <f>AS2017+AS2026+AS2035</f>
        <v/>
      </c>
      <c r="AT2044" s="32">
        <f>AT2017+AT2026+AT2035</f>
        <v/>
      </c>
      <c r="AU2044" s="32">
        <f>AU2017+AU2026+AU2035</f>
        <v/>
      </c>
      <c r="AV2044" s="32">
        <f>AV2017+AV2026+AV2035</f>
        <v/>
      </c>
      <c r="AW2044" s="32">
        <f>AW2017+AW2026+AW2035</f>
        <v/>
      </c>
      <c r="AX2044" s="32">
        <f>AX2017+AX2026+AX2035</f>
        <v/>
      </c>
      <c r="AY2044" s="32">
        <f>AY2017+AY2026+AY2035</f>
        <v/>
      </c>
    </row>
    <row r="2045" hidden="1" outlineLevel="2">
      <c r="A2045" s="14" t="inlineStr">
        <is>
          <t>nce</t>
        </is>
      </c>
      <c r="B2045" s="14" t="inlineStr">
        <is>
          <t>nga</t>
        </is>
      </c>
      <c r="C2045" s="14" t="inlineStr">
        <is>
          <t>irn</t>
        </is>
      </c>
      <c r="D2045" s="36" t="n"/>
      <c r="E2045" s="36" t="n"/>
      <c r="F2045" s="36" t="n"/>
      <c r="G2045" s="36" t="n"/>
      <c r="H2045" s="14">
        <f>INDEX(VarLab,MATCH($A2045,VarKey,0))&amp;INDEX(MemLab,MATCH($C2045&amp;"|"&amp;$B2045,MemKey,0))</f>
        <v/>
      </c>
      <c r="I2045" s="14">
        <f>INDEX(VarUnit,MATCH($A2045,VarKey,0))</f>
        <v/>
      </c>
      <c r="J2045" s="14">
        <f>INDEX(VarSrc,MATCH($A2045,VarKey,0))</f>
        <v/>
      </c>
      <c r="K2045" s="11">
        <f>CodePrefix&amp;$A2045&amp;IF($C2045="","","."&amp;$C2045&amp;"."&amp;$B2045)&amp;INDEX(VarEnd,MATCH($A2045,VarKey,0))&amp;K$5</f>
        <v/>
      </c>
      <c r="L2045" s="37">
        <f>L2018+L2027+L2036</f>
        <v/>
      </c>
      <c r="M2045" s="32">
        <f>M2018+M2027+M2036</f>
        <v/>
      </c>
      <c r="N2045" s="32">
        <f>N2018+N2027+N2036</f>
        <v/>
      </c>
      <c r="O2045" s="32">
        <f>O2018+O2027+O2036</f>
        <v/>
      </c>
      <c r="P2045" s="32">
        <f>P2018+P2027+P2036</f>
        <v/>
      </c>
      <c r="Q2045" s="32">
        <f>Q2018+Q2027+Q2036</f>
        <v/>
      </c>
      <c r="R2045" s="32">
        <f>R2018+R2027+R2036</f>
        <v/>
      </c>
      <c r="S2045" s="32">
        <f>S2018+S2027+S2036</f>
        <v/>
      </c>
      <c r="T2045" s="32">
        <f>T2018+T2027+T2036</f>
        <v/>
      </c>
      <c r="U2045" s="32">
        <f>U2018+U2027+U2036</f>
        <v/>
      </c>
      <c r="V2045" s="32">
        <f>V2018+V2027+V2036</f>
        <v/>
      </c>
      <c r="W2045" s="32">
        <f>W2018+W2027+W2036</f>
        <v/>
      </c>
      <c r="X2045" s="32">
        <f>X2018+X2027+X2036</f>
        <v/>
      </c>
      <c r="Y2045" s="32">
        <f>Y2018+Y2027+Y2036</f>
        <v/>
      </c>
      <c r="Z2045" s="32">
        <f>Z2018+Z2027+Z2036</f>
        <v/>
      </c>
      <c r="AA2045" s="32">
        <f>AA2018+AA2027+AA2036</f>
        <v/>
      </c>
      <c r="AB2045" s="32">
        <f>AB2018+AB2027+AB2036</f>
        <v/>
      </c>
      <c r="AC2045" s="32">
        <f>AC2018+AC2027+AC2036</f>
        <v/>
      </c>
      <c r="AD2045" s="32">
        <f>AD2018+AD2027+AD2036</f>
        <v/>
      </c>
      <c r="AF2045" s="11">
        <f>CodePrefix&amp;$A2045&amp;IF($C2045="","","."&amp;$C2045&amp;"."&amp;$B2045)&amp;INDEX(VarEnd,MATCH($A2045,VarKey,0))&amp;AF$5</f>
        <v/>
      </c>
      <c r="AG2045" s="37">
        <f>AG2018+AG2027+AG2036</f>
        <v/>
      </c>
      <c r="AH2045" s="32">
        <f>AH2018+AH2027+AH2036</f>
        <v/>
      </c>
      <c r="AI2045" s="32">
        <f>AI2018+AI2027+AI2036</f>
        <v/>
      </c>
      <c r="AJ2045" s="32">
        <f>AJ2018+AJ2027+AJ2036</f>
        <v/>
      </c>
      <c r="AK2045" s="32">
        <f>AK2018+AK2027+AK2036</f>
        <v/>
      </c>
      <c r="AL2045" s="32">
        <f>AL2018+AL2027+AL2036</f>
        <v/>
      </c>
      <c r="AM2045" s="32">
        <f>AM2018+AM2027+AM2036</f>
        <v/>
      </c>
      <c r="AN2045" s="32">
        <f>AN2018+AN2027+AN2036</f>
        <v/>
      </c>
      <c r="AO2045" s="32">
        <f>AO2018+AO2027+AO2036</f>
        <v/>
      </c>
      <c r="AP2045" s="32">
        <f>AP2018+AP2027+AP2036</f>
        <v/>
      </c>
      <c r="AQ2045" s="32">
        <f>AQ2018+AQ2027+AQ2036</f>
        <v/>
      </c>
      <c r="AR2045" s="32">
        <f>AR2018+AR2027+AR2036</f>
        <v/>
      </c>
      <c r="AS2045" s="32">
        <f>AS2018+AS2027+AS2036</f>
        <v/>
      </c>
      <c r="AT2045" s="32">
        <f>AT2018+AT2027+AT2036</f>
        <v/>
      </c>
      <c r="AU2045" s="32">
        <f>AU2018+AU2027+AU2036</f>
        <v/>
      </c>
      <c r="AV2045" s="32">
        <f>AV2018+AV2027+AV2036</f>
        <v/>
      </c>
      <c r="AW2045" s="32">
        <f>AW2018+AW2027+AW2036</f>
        <v/>
      </c>
      <c r="AX2045" s="32">
        <f>AX2018+AX2027+AX2036</f>
        <v/>
      </c>
      <c r="AY2045" s="32">
        <f>AY2018+AY2027+AY2036</f>
        <v/>
      </c>
    </row>
    <row r="2046" hidden="1" outlineLevel="2">
      <c r="A2046" s="14" t="inlineStr">
        <is>
          <t>nce</t>
        </is>
      </c>
      <c r="B2046" s="14" t="inlineStr">
        <is>
          <t>gso</t>
        </is>
      </c>
      <c r="C2046" s="14" t="inlineStr">
        <is>
          <t>irn</t>
        </is>
      </c>
      <c r="D2046" s="36" t="n"/>
      <c r="E2046" s="36" t="n"/>
      <c r="F2046" s="36" t="n"/>
      <c r="G2046" s="36" t="n"/>
      <c r="H2046" s="14">
        <f>INDEX(VarLab,MATCH($A2046,VarKey,0))&amp;INDEX(MemLab,MATCH($C2046&amp;"|"&amp;$B2046,MemKey,0))</f>
        <v/>
      </c>
      <c r="I2046" s="14">
        <f>INDEX(VarUnit,MATCH($A2046,VarKey,0))</f>
        <v/>
      </c>
      <c r="J2046" s="14">
        <f>INDEX(VarSrc,MATCH($A2046,VarKey,0))</f>
        <v/>
      </c>
      <c r="K2046" s="11">
        <f>CodePrefix&amp;$A2046&amp;IF($C2046="","","."&amp;$C2046&amp;"."&amp;$B2046)&amp;INDEX(VarEnd,MATCH($A2046,VarKey,0))&amp;K$5</f>
        <v/>
      </c>
      <c r="L2046" s="37">
        <f>L2019+L2028+L2037</f>
        <v/>
      </c>
      <c r="M2046" s="32">
        <f>M2019+M2028+M2037</f>
        <v/>
      </c>
      <c r="N2046" s="32">
        <f>N2019+N2028+N2037</f>
        <v/>
      </c>
      <c r="O2046" s="32">
        <f>O2019+O2028+O2037</f>
        <v/>
      </c>
      <c r="P2046" s="32">
        <f>P2019+P2028+P2037</f>
        <v/>
      </c>
      <c r="Q2046" s="32">
        <f>Q2019+Q2028+Q2037</f>
        <v/>
      </c>
      <c r="R2046" s="32">
        <f>R2019+R2028+R2037</f>
        <v/>
      </c>
      <c r="S2046" s="32">
        <f>S2019+S2028+S2037</f>
        <v/>
      </c>
      <c r="T2046" s="32">
        <f>T2019+T2028+T2037</f>
        <v/>
      </c>
      <c r="U2046" s="32">
        <f>U2019+U2028+U2037</f>
        <v/>
      </c>
      <c r="V2046" s="32">
        <f>V2019+V2028+V2037</f>
        <v/>
      </c>
      <c r="W2046" s="32">
        <f>W2019+W2028+W2037</f>
        <v/>
      </c>
      <c r="X2046" s="32">
        <f>X2019+X2028+X2037</f>
        <v/>
      </c>
      <c r="Y2046" s="32">
        <f>Y2019+Y2028+Y2037</f>
        <v/>
      </c>
      <c r="Z2046" s="32">
        <f>Z2019+Z2028+Z2037</f>
        <v/>
      </c>
      <c r="AA2046" s="32">
        <f>AA2019+AA2028+AA2037</f>
        <v/>
      </c>
      <c r="AB2046" s="32">
        <f>AB2019+AB2028+AB2037</f>
        <v/>
      </c>
      <c r="AC2046" s="32">
        <f>AC2019+AC2028+AC2037</f>
        <v/>
      </c>
      <c r="AD2046" s="32">
        <f>AD2019+AD2028+AD2037</f>
        <v/>
      </c>
      <c r="AF2046" s="11">
        <f>CodePrefix&amp;$A2046&amp;IF($C2046="","","."&amp;$C2046&amp;"."&amp;$B2046)&amp;INDEX(VarEnd,MATCH($A2046,VarKey,0))&amp;AF$5</f>
        <v/>
      </c>
      <c r="AG2046" s="37">
        <f>AG2019+AG2028+AG2037</f>
        <v/>
      </c>
      <c r="AH2046" s="32">
        <f>AH2019+AH2028+AH2037</f>
        <v/>
      </c>
      <c r="AI2046" s="32">
        <f>AI2019+AI2028+AI2037</f>
        <v/>
      </c>
      <c r="AJ2046" s="32">
        <f>AJ2019+AJ2028+AJ2037</f>
        <v/>
      </c>
      <c r="AK2046" s="32">
        <f>AK2019+AK2028+AK2037</f>
        <v/>
      </c>
      <c r="AL2046" s="32">
        <f>AL2019+AL2028+AL2037</f>
        <v/>
      </c>
      <c r="AM2046" s="32">
        <f>AM2019+AM2028+AM2037</f>
        <v/>
      </c>
      <c r="AN2046" s="32">
        <f>AN2019+AN2028+AN2037</f>
        <v/>
      </c>
      <c r="AO2046" s="32">
        <f>AO2019+AO2028+AO2037</f>
        <v/>
      </c>
      <c r="AP2046" s="32">
        <f>AP2019+AP2028+AP2037</f>
        <v/>
      </c>
      <c r="AQ2046" s="32">
        <f>AQ2019+AQ2028+AQ2037</f>
        <v/>
      </c>
      <c r="AR2046" s="32">
        <f>AR2019+AR2028+AR2037</f>
        <v/>
      </c>
      <c r="AS2046" s="32">
        <f>AS2019+AS2028+AS2037</f>
        <v/>
      </c>
      <c r="AT2046" s="32">
        <f>AT2019+AT2028+AT2037</f>
        <v/>
      </c>
      <c r="AU2046" s="32">
        <f>AU2019+AU2028+AU2037</f>
        <v/>
      </c>
      <c r="AV2046" s="32">
        <f>AV2019+AV2028+AV2037</f>
        <v/>
      </c>
      <c r="AW2046" s="32">
        <f>AW2019+AW2028+AW2037</f>
        <v/>
      </c>
      <c r="AX2046" s="32">
        <f>AX2019+AX2028+AX2037</f>
        <v/>
      </c>
      <c r="AY2046" s="32">
        <f>AY2019+AY2028+AY2037</f>
        <v/>
      </c>
    </row>
    <row r="2047" hidden="1" outlineLevel="2">
      <c r="A2047" s="14" t="inlineStr">
        <is>
          <t>nce</t>
        </is>
      </c>
      <c r="B2047" s="14" t="inlineStr">
        <is>
          <t>die</t>
        </is>
      </c>
      <c r="C2047" s="14" t="inlineStr">
        <is>
          <t>irn</t>
        </is>
      </c>
      <c r="D2047" s="36" t="n"/>
      <c r="E2047" s="36" t="n"/>
      <c r="F2047" s="36" t="n"/>
      <c r="G2047" s="36" t="n"/>
      <c r="H2047" s="14">
        <f>INDEX(VarLab,MATCH($A2047,VarKey,0))&amp;INDEX(MemLab,MATCH($C2047&amp;"|"&amp;$B2047,MemKey,0))</f>
        <v/>
      </c>
      <c r="I2047" s="14">
        <f>INDEX(VarUnit,MATCH($A2047,VarKey,0))</f>
        <v/>
      </c>
      <c r="J2047" s="14">
        <f>INDEX(VarSrc,MATCH($A2047,VarKey,0))</f>
        <v/>
      </c>
      <c r="K2047" s="11">
        <f>CodePrefix&amp;$A2047&amp;IF($C2047="","","."&amp;$C2047&amp;"."&amp;$B2047)&amp;INDEX(VarEnd,MATCH($A2047,VarKey,0))&amp;K$5</f>
        <v/>
      </c>
      <c r="L2047" s="37">
        <f>L2020+L2029+L2038</f>
        <v/>
      </c>
      <c r="M2047" s="32">
        <f>M2020+M2029+M2038</f>
        <v/>
      </c>
      <c r="N2047" s="32">
        <f>N2020+N2029+N2038</f>
        <v/>
      </c>
      <c r="O2047" s="32">
        <f>O2020+O2029+O2038</f>
        <v/>
      </c>
      <c r="P2047" s="32">
        <f>P2020+P2029+P2038</f>
        <v/>
      </c>
      <c r="Q2047" s="32">
        <f>Q2020+Q2029+Q2038</f>
        <v/>
      </c>
      <c r="R2047" s="32">
        <f>R2020+R2029+R2038</f>
        <v/>
      </c>
      <c r="S2047" s="32">
        <f>S2020+S2029+S2038</f>
        <v/>
      </c>
      <c r="T2047" s="32">
        <f>T2020+T2029+T2038</f>
        <v/>
      </c>
      <c r="U2047" s="32">
        <f>U2020+U2029+U2038</f>
        <v/>
      </c>
      <c r="V2047" s="32">
        <f>V2020+V2029+V2038</f>
        <v/>
      </c>
      <c r="W2047" s="32">
        <f>W2020+W2029+W2038</f>
        <v/>
      </c>
      <c r="X2047" s="32">
        <f>X2020+X2029+X2038</f>
        <v/>
      </c>
      <c r="Y2047" s="32">
        <f>Y2020+Y2029+Y2038</f>
        <v/>
      </c>
      <c r="Z2047" s="32">
        <f>Z2020+Z2029+Z2038</f>
        <v/>
      </c>
      <c r="AA2047" s="32">
        <f>AA2020+AA2029+AA2038</f>
        <v/>
      </c>
      <c r="AB2047" s="32">
        <f>AB2020+AB2029+AB2038</f>
        <v/>
      </c>
      <c r="AC2047" s="32">
        <f>AC2020+AC2029+AC2038</f>
        <v/>
      </c>
      <c r="AD2047" s="32">
        <f>AD2020+AD2029+AD2038</f>
        <v/>
      </c>
      <c r="AF2047" s="11">
        <f>CodePrefix&amp;$A2047&amp;IF($C2047="","","."&amp;$C2047&amp;"."&amp;$B2047)&amp;INDEX(VarEnd,MATCH($A2047,VarKey,0))&amp;AF$5</f>
        <v/>
      </c>
      <c r="AG2047" s="37">
        <f>AG2020+AG2029+AG2038</f>
        <v/>
      </c>
      <c r="AH2047" s="32">
        <f>AH2020+AH2029+AH2038</f>
        <v/>
      </c>
      <c r="AI2047" s="32">
        <f>AI2020+AI2029+AI2038</f>
        <v/>
      </c>
      <c r="AJ2047" s="32">
        <f>AJ2020+AJ2029+AJ2038</f>
        <v/>
      </c>
      <c r="AK2047" s="32">
        <f>AK2020+AK2029+AK2038</f>
        <v/>
      </c>
      <c r="AL2047" s="32">
        <f>AL2020+AL2029+AL2038</f>
        <v/>
      </c>
      <c r="AM2047" s="32">
        <f>AM2020+AM2029+AM2038</f>
        <v/>
      </c>
      <c r="AN2047" s="32">
        <f>AN2020+AN2029+AN2038</f>
        <v/>
      </c>
      <c r="AO2047" s="32">
        <f>AO2020+AO2029+AO2038</f>
        <v/>
      </c>
      <c r="AP2047" s="32">
        <f>AP2020+AP2029+AP2038</f>
        <v/>
      </c>
      <c r="AQ2047" s="32">
        <f>AQ2020+AQ2029+AQ2038</f>
        <v/>
      </c>
      <c r="AR2047" s="32">
        <f>AR2020+AR2029+AR2038</f>
        <v/>
      </c>
      <c r="AS2047" s="32">
        <f>AS2020+AS2029+AS2038</f>
        <v/>
      </c>
      <c r="AT2047" s="32">
        <f>AT2020+AT2029+AT2038</f>
        <v/>
      </c>
      <c r="AU2047" s="32">
        <f>AU2020+AU2029+AU2038</f>
        <v/>
      </c>
      <c r="AV2047" s="32">
        <f>AV2020+AV2029+AV2038</f>
        <v/>
      </c>
      <c r="AW2047" s="32">
        <f>AW2020+AW2029+AW2038</f>
        <v/>
      </c>
      <c r="AX2047" s="32">
        <f>AX2020+AX2029+AX2038</f>
        <v/>
      </c>
      <c r="AY2047" s="32">
        <f>AY2020+AY2029+AY2038</f>
        <v/>
      </c>
    </row>
    <row r="2048" hidden="1" outlineLevel="2">
      <c r="A2048" s="14" t="inlineStr">
        <is>
          <t>nce</t>
        </is>
      </c>
      <c r="B2048" s="14" t="inlineStr">
        <is>
          <t>lpg</t>
        </is>
      </c>
      <c r="C2048" s="14" t="inlineStr">
        <is>
          <t>irn</t>
        </is>
      </c>
      <c r="D2048" s="36" t="n"/>
      <c r="E2048" s="36" t="n"/>
      <c r="F2048" s="36" t="n"/>
      <c r="G2048" s="36" t="n"/>
      <c r="H2048" s="14">
        <f>INDEX(VarLab,MATCH($A2048,VarKey,0))&amp;INDEX(MemLab,MATCH($C2048&amp;"|"&amp;$B2048,MemKey,0))</f>
        <v/>
      </c>
      <c r="I2048" s="14">
        <f>INDEX(VarUnit,MATCH($A2048,VarKey,0))</f>
        <v/>
      </c>
      <c r="J2048" s="14">
        <f>INDEX(VarSrc,MATCH($A2048,VarKey,0))</f>
        <v/>
      </c>
      <c r="K2048" s="11">
        <f>CodePrefix&amp;$A2048&amp;IF($C2048="","","."&amp;$C2048&amp;"."&amp;$B2048)&amp;INDEX(VarEnd,MATCH($A2048,VarKey,0))&amp;K$5</f>
        <v/>
      </c>
      <c r="L2048" s="37">
        <f>L2021+L2030+L2039</f>
        <v/>
      </c>
      <c r="M2048" s="32">
        <f>M2021+M2030+M2039</f>
        <v/>
      </c>
      <c r="N2048" s="32">
        <f>N2021+N2030+N2039</f>
        <v/>
      </c>
      <c r="O2048" s="32">
        <f>O2021+O2030+O2039</f>
        <v/>
      </c>
      <c r="P2048" s="32">
        <f>P2021+P2030+P2039</f>
        <v/>
      </c>
      <c r="Q2048" s="32">
        <f>Q2021+Q2030+Q2039</f>
        <v/>
      </c>
      <c r="R2048" s="32">
        <f>R2021+R2030+R2039</f>
        <v/>
      </c>
      <c r="S2048" s="32">
        <f>S2021+S2030+S2039</f>
        <v/>
      </c>
      <c r="T2048" s="32">
        <f>T2021+T2030+T2039</f>
        <v/>
      </c>
      <c r="U2048" s="32">
        <f>U2021+U2030+U2039</f>
        <v/>
      </c>
      <c r="V2048" s="32">
        <f>V2021+V2030+V2039</f>
        <v/>
      </c>
      <c r="W2048" s="32">
        <f>W2021+W2030+W2039</f>
        <v/>
      </c>
      <c r="X2048" s="32">
        <f>X2021+X2030+X2039</f>
        <v/>
      </c>
      <c r="Y2048" s="32">
        <f>Y2021+Y2030+Y2039</f>
        <v/>
      </c>
      <c r="Z2048" s="32">
        <f>Z2021+Z2030+Z2039</f>
        <v/>
      </c>
      <c r="AA2048" s="32">
        <f>AA2021+AA2030+AA2039</f>
        <v/>
      </c>
      <c r="AB2048" s="32">
        <f>AB2021+AB2030+AB2039</f>
        <v/>
      </c>
      <c r="AC2048" s="32">
        <f>AC2021+AC2030+AC2039</f>
        <v/>
      </c>
      <c r="AD2048" s="32">
        <f>AD2021+AD2030+AD2039</f>
        <v/>
      </c>
      <c r="AF2048" s="11">
        <f>CodePrefix&amp;$A2048&amp;IF($C2048="","","."&amp;$C2048&amp;"."&amp;$B2048)&amp;INDEX(VarEnd,MATCH($A2048,VarKey,0))&amp;AF$5</f>
        <v/>
      </c>
      <c r="AG2048" s="37">
        <f>AG2021+AG2030+AG2039</f>
        <v/>
      </c>
      <c r="AH2048" s="32">
        <f>AH2021+AH2030+AH2039</f>
        <v/>
      </c>
      <c r="AI2048" s="32">
        <f>AI2021+AI2030+AI2039</f>
        <v/>
      </c>
      <c r="AJ2048" s="32">
        <f>AJ2021+AJ2030+AJ2039</f>
        <v/>
      </c>
      <c r="AK2048" s="32">
        <f>AK2021+AK2030+AK2039</f>
        <v/>
      </c>
      <c r="AL2048" s="32">
        <f>AL2021+AL2030+AL2039</f>
        <v/>
      </c>
      <c r="AM2048" s="32">
        <f>AM2021+AM2030+AM2039</f>
        <v/>
      </c>
      <c r="AN2048" s="32">
        <f>AN2021+AN2030+AN2039</f>
        <v/>
      </c>
      <c r="AO2048" s="32">
        <f>AO2021+AO2030+AO2039</f>
        <v/>
      </c>
      <c r="AP2048" s="32">
        <f>AP2021+AP2030+AP2039</f>
        <v/>
      </c>
      <c r="AQ2048" s="32">
        <f>AQ2021+AQ2030+AQ2039</f>
        <v/>
      </c>
      <c r="AR2048" s="32">
        <f>AR2021+AR2030+AR2039</f>
        <v/>
      </c>
      <c r="AS2048" s="32">
        <f>AS2021+AS2030+AS2039</f>
        <v/>
      </c>
      <c r="AT2048" s="32">
        <f>AT2021+AT2030+AT2039</f>
        <v/>
      </c>
      <c r="AU2048" s="32">
        <f>AU2021+AU2030+AU2039</f>
        <v/>
      </c>
      <c r="AV2048" s="32">
        <f>AV2021+AV2030+AV2039</f>
        <v/>
      </c>
      <c r="AW2048" s="32">
        <f>AW2021+AW2030+AW2039</f>
        <v/>
      </c>
      <c r="AX2048" s="32">
        <f>AX2021+AX2030+AX2039</f>
        <v/>
      </c>
      <c r="AY2048" s="32">
        <f>AY2021+AY2030+AY2039</f>
        <v/>
      </c>
    </row>
    <row r="2049" hidden="1" outlineLevel="2">
      <c r="A2049" s="14" t="inlineStr">
        <is>
          <t>nce</t>
        </is>
      </c>
      <c r="B2049" s="14" t="inlineStr">
        <is>
          <t>ker</t>
        </is>
      </c>
      <c r="C2049" s="14" t="inlineStr">
        <is>
          <t>irn</t>
        </is>
      </c>
      <c r="D2049" s="36" t="n"/>
      <c r="E2049" s="36" t="n"/>
      <c r="F2049" s="36" t="n"/>
      <c r="G2049" s="36" t="n"/>
      <c r="H2049" s="14">
        <f>INDEX(VarLab,MATCH($A2049,VarKey,0))&amp;INDEX(MemLab,MATCH($C2049&amp;"|"&amp;$B2049,MemKey,0))</f>
        <v/>
      </c>
      <c r="I2049" s="14">
        <f>INDEX(VarUnit,MATCH($A2049,VarKey,0))</f>
        <v/>
      </c>
      <c r="J2049" s="14">
        <f>INDEX(VarSrc,MATCH($A2049,VarKey,0))</f>
        <v/>
      </c>
      <c r="K2049" s="11">
        <f>CodePrefix&amp;$A2049&amp;IF($C2049="","","."&amp;$C2049&amp;"."&amp;$B2049)&amp;INDEX(VarEnd,MATCH($A2049,VarKey,0))&amp;K$5</f>
        <v/>
      </c>
      <c r="L2049" s="37">
        <f>L2022+L2031+L2040</f>
        <v/>
      </c>
      <c r="M2049" s="32">
        <f>M2022+M2031+M2040</f>
        <v/>
      </c>
      <c r="N2049" s="32">
        <f>N2022+N2031+N2040</f>
        <v/>
      </c>
      <c r="O2049" s="32">
        <f>O2022+O2031+O2040</f>
        <v/>
      </c>
      <c r="P2049" s="32">
        <f>P2022+P2031+P2040</f>
        <v/>
      </c>
      <c r="Q2049" s="32">
        <f>Q2022+Q2031+Q2040</f>
        <v/>
      </c>
      <c r="R2049" s="32">
        <f>R2022+R2031+R2040</f>
        <v/>
      </c>
      <c r="S2049" s="32">
        <f>S2022+S2031+S2040</f>
        <v/>
      </c>
      <c r="T2049" s="32">
        <f>T2022+T2031+T2040</f>
        <v/>
      </c>
      <c r="U2049" s="32">
        <f>U2022+U2031+U2040</f>
        <v/>
      </c>
      <c r="V2049" s="32">
        <f>V2022+V2031+V2040</f>
        <v/>
      </c>
      <c r="W2049" s="32">
        <f>W2022+W2031+W2040</f>
        <v/>
      </c>
      <c r="X2049" s="32">
        <f>X2022+X2031+X2040</f>
        <v/>
      </c>
      <c r="Y2049" s="32">
        <f>Y2022+Y2031+Y2040</f>
        <v/>
      </c>
      <c r="Z2049" s="32">
        <f>Z2022+Z2031+Z2040</f>
        <v/>
      </c>
      <c r="AA2049" s="32">
        <f>AA2022+AA2031+AA2040</f>
        <v/>
      </c>
      <c r="AB2049" s="32">
        <f>AB2022+AB2031+AB2040</f>
        <v/>
      </c>
      <c r="AC2049" s="32">
        <f>AC2022+AC2031+AC2040</f>
        <v/>
      </c>
      <c r="AD2049" s="32">
        <f>AD2022+AD2031+AD2040</f>
        <v/>
      </c>
      <c r="AF2049" s="11">
        <f>CodePrefix&amp;$A2049&amp;IF($C2049="","","."&amp;$C2049&amp;"."&amp;$B2049)&amp;INDEX(VarEnd,MATCH($A2049,VarKey,0))&amp;AF$5</f>
        <v/>
      </c>
      <c r="AG2049" s="37">
        <f>AG2022+AG2031+AG2040</f>
        <v/>
      </c>
      <c r="AH2049" s="32">
        <f>AH2022+AH2031+AH2040</f>
        <v/>
      </c>
      <c r="AI2049" s="32">
        <f>AI2022+AI2031+AI2040</f>
        <v/>
      </c>
      <c r="AJ2049" s="32">
        <f>AJ2022+AJ2031+AJ2040</f>
        <v/>
      </c>
      <c r="AK2049" s="32">
        <f>AK2022+AK2031+AK2040</f>
        <v/>
      </c>
      <c r="AL2049" s="32">
        <f>AL2022+AL2031+AL2040</f>
        <v/>
      </c>
      <c r="AM2049" s="32">
        <f>AM2022+AM2031+AM2040</f>
        <v/>
      </c>
      <c r="AN2049" s="32">
        <f>AN2022+AN2031+AN2040</f>
        <v/>
      </c>
      <c r="AO2049" s="32">
        <f>AO2022+AO2031+AO2040</f>
        <v/>
      </c>
      <c r="AP2049" s="32">
        <f>AP2022+AP2031+AP2040</f>
        <v/>
      </c>
      <c r="AQ2049" s="32">
        <f>AQ2022+AQ2031+AQ2040</f>
        <v/>
      </c>
      <c r="AR2049" s="32">
        <f>AR2022+AR2031+AR2040</f>
        <v/>
      </c>
      <c r="AS2049" s="32">
        <f>AS2022+AS2031+AS2040</f>
        <v/>
      </c>
      <c r="AT2049" s="32">
        <f>AT2022+AT2031+AT2040</f>
        <v/>
      </c>
      <c r="AU2049" s="32">
        <f>AU2022+AU2031+AU2040</f>
        <v/>
      </c>
      <c r="AV2049" s="32">
        <f>AV2022+AV2031+AV2040</f>
        <v/>
      </c>
      <c r="AW2049" s="32">
        <f>AW2022+AW2031+AW2040</f>
        <v/>
      </c>
      <c r="AX2049" s="32">
        <f>AX2022+AX2031+AX2040</f>
        <v/>
      </c>
      <c r="AY2049" s="32">
        <f>AY2022+AY2031+AY2040</f>
        <v/>
      </c>
    </row>
    <row r="2050" hidden="1" outlineLevel="2">
      <c r="A2050" s="14" t="inlineStr">
        <is>
          <t>nce</t>
        </is>
      </c>
      <c r="B2050" s="14" t="inlineStr">
        <is>
          <t>oop</t>
        </is>
      </c>
      <c r="C2050" s="14" t="inlineStr">
        <is>
          <t>irn</t>
        </is>
      </c>
      <c r="D2050" s="36" t="n"/>
      <c r="E2050" s="36" t="n"/>
      <c r="F2050" s="36" t="n"/>
      <c r="G2050" s="36" t="n"/>
      <c r="H2050" s="14">
        <f>INDEX(VarLab,MATCH($A2050,VarKey,0))&amp;INDEX(MemLab,MATCH($C2050&amp;"|"&amp;$B2050,MemKey,0))</f>
        <v/>
      </c>
      <c r="I2050" s="14">
        <f>INDEX(VarUnit,MATCH($A2050,VarKey,0))</f>
        <v/>
      </c>
      <c r="J2050" s="14">
        <f>INDEX(VarSrc,MATCH($A2050,VarKey,0))</f>
        <v/>
      </c>
      <c r="K2050" s="11">
        <f>CodePrefix&amp;$A2050&amp;IF($C2050="","","."&amp;$C2050&amp;"."&amp;$B2050)&amp;INDEX(VarEnd,MATCH($A2050,VarKey,0))&amp;K$5</f>
        <v/>
      </c>
      <c r="L2050" s="37">
        <f>L2023+L2032+L2041</f>
        <v/>
      </c>
      <c r="M2050" s="32">
        <f>M2023+M2032+M2041</f>
        <v/>
      </c>
      <c r="N2050" s="32">
        <f>N2023+N2032+N2041</f>
        <v/>
      </c>
      <c r="O2050" s="32">
        <f>O2023+O2032+O2041</f>
        <v/>
      </c>
      <c r="P2050" s="32">
        <f>P2023+P2032+P2041</f>
        <v/>
      </c>
      <c r="Q2050" s="32">
        <f>Q2023+Q2032+Q2041</f>
        <v/>
      </c>
      <c r="R2050" s="32">
        <f>R2023+R2032+R2041</f>
        <v/>
      </c>
      <c r="S2050" s="32">
        <f>S2023+S2032+S2041</f>
        <v/>
      </c>
      <c r="T2050" s="32">
        <f>T2023+T2032+T2041</f>
        <v/>
      </c>
      <c r="U2050" s="32">
        <f>U2023+U2032+U2041</f>
        <v/>
      </c>
      <c r="V2050" s="32">
        <f>V2023+V2032+V2041</f>
        <v/>
      </c>
      <c r="W2050" s="32">
        <f>W2023+W2032+W2041</f>
        <v/>
      </c>
      <c r="X2050" s="32">
        <f>X2023+X2032+X2041</f>
        <v/>
      </c>
      <c r="Y2050" s="32">
        <f>Y2023+Y2032+Y2041</f>
        <v/>
      </c>
      <c r="Z2050" s="32">
        <f>Z2023+Z2032+Z2041</f>
        <v/>
      </c>
      <c r="AA2050" s="32">
        <f>AA2023+AA2032+AA2041</f>
        <v/>
      </c>
      <c r="AB2050" s="32">
        <f>AB2023+AB2032+AB2041</f>
        <v/>
      </c>
      <c r="AC2050" s="32">
        <f>AC2023+AC2032+AC2041</f>
        <v/>
      </c>
      <c r="AD2050" s="32">
        <f>AD2023+AD2032+AD2041</f>
        <v/>
      </c>
      <c r="AF2050" s="11">
        <f>CodePrefix&amp;$A2050&amp;IF($C2050="","","."&amp;$C2050&amp;"."&amp;$B2050)&amp;INDEX(VarEnd,MATCH($A2050,VarKey,0))&amp;AF$5</f>
        <v/>
      </c>
      <c r="AG2050" s="37">
        <f>AG2023+AG2032+AG2041</f>
        <v/>
      </c>
      <c r="AH2050" s="32">
        <f>AH2023+AH2032+AH2041</f>
        <v/>
      </c>
      <c r="AI2050" s="32">
        <f>AI2023+AI2032+AI2041</f>
        <v/>
      </c>
      <c r="AJ2050" s="32">
        <f>AJ2023+AJ2032+AJ2041</f>
        <v/>
      </c>
      <c r="AK2050" s="32">
        <f>AK2023+AK2032+AK2041</f>
        <v/>
      </c>
      <c r="AL2050" s="32">
        <f>AL2023+AL2032+AL2041</f>
        <v/>
      </c>
      <c r="AM2050" s="32">
        <f>AM2023+AM2032+AM2041</f>
        <v/>
      </c>
      <c r="AN2050" s="32">
        <f>AN2023+AN2032+AN2041</f>
        <v/>
      </c>
      <c r="AO2050" s="32">
        <f>AO2023+AO2032+AO2041</f>
        <v/>
      </c>
      <c r="AP2050" s="32">
        <f>AP2023+AP2032+AP2041</f>
        <v/>
      </c>
      <c r="AQ2050" s="32">
        <f>AQ2023+AQ2032+AQ2041</f>
        <v/>
      </c>
      <c r="AR2050" s="32">
        <f>AR2023+AR2032+AR2041</f>
        <v/>
      </c>
      <c r="AS2050" s="32">
        <f>AS2023+AS2032+AS2041</f>
        <v/>
      </c>
      <c r="AT2050" s="32">
        <f>AT2023+AT2032+AT2041</f>
        <v/>
      </c>
      <c r="AU2050" s="32">
        <f>AU2023+AU2032+AU2041</f>
        <v/>
      </c>
      <c r="AV2050" s="32">
        <f>AV2023+AV2032+AV2041</f>
        <v/>
      </c>
      <c r="AW2050" s="32">
        <f>AW2023+AW2032+AW2041</f>
        <v/>
      </c>
      <c r="AX2050" s="32">
        <f>AX2023+AX2032+AX2041</f>
        <v/>
      </c>
      <c r="AY2050" s="32">
        <f>AY2023+AY2032+AY2041</f>
        <v/>
      </c>
    </row>
    <row r="2051" hidden="1" outlineLevel="2">
      <c r="A2051" s="14" t="inlineStr">
        <is>
          <t>nce</t>
        </is>
      </c>
      <c r="B2051" s="14" t="inlineStr">
        <is>
          <t>bio</t>
        </is>
      </c>
      <c r="C2051" s="14" t="inlineStr">
        <is>
          <t>irn</t>
        </is>
      </c>
      <c r="D2051" s="36" t="n"/>
      <c r="E2051" s="36" t="n"/>
      <c r="F2051" s="36" t="n"/>
      <c r="G2051" s="36" t="n"/>
      <c r="H2051" s="14">
        <f>INDEX(VarLab,MATCH($A2051,VarKey,0))&amp;INDEX(MemLab,MATCH($C2051&amp;"|"&amp;$B2051,MemKey,0))</f>
        <v/>
      </c>
      <c r="I2051" s="14">
        <f>INDEX(VarUnit,MATCH($A2051,VarKey,0))</f>
        <v/>
      </c>
      <c r="J2051" s="14">
        <f>INDEX(VarSrc,MATCH($A2051,VarKey,0))</f>
        <v/>
      </c>
      <c r="K2051" s="11">
        <f>CodePrefix&amp;$A2051&amp;IF($C2051="","","."&amp;$C2051&amp;"."&amp;$B2051)&amp;INDEX(VarEnd,MATCH($A2051,VarKey,0))&amp;K$5</f>
        <v/>
      </c>
      <c r="L2051" s="37">
        <f>L2024+L2033+L2042</f>
        <v/>
      </c>
      <c r="M2051" s="32">
        <f>M2024+M2033+M2042</f>
        <v/>
      </c>
      <c r="N2051" s="32">
        <f>N2024+N2033+N2042</f>
        <v/>
      </c>
      <c r="O2051" s="32">
        <f>O2024+O2033+O2042</f>
        <v/>
      </c>
      <c r="P2051" s="32">
        <f>P2024+P2033+P2042</f>
        <v/>
      </c>
      <c r="Q2051" s="32">
        <f>Q2024+Q2033+Q2042</f>
        <v/>
      </c>
      <c r="R2051" s="32">
        <f>R2024+R2033+R2042</f>
        <v/>
      </c>
      <c r="S2051" s="32">
        <f>S2024+S2033+S2042</f>
        <v/>
      </c>
      <c r="T2051" s="32">
        <f>T2024+T2033+T2042</f>
        <v/>
      </c>
      <c r="U2051" s="32">
        <f>U2024+U2033+U2042</f>
        <v/>
      </c>
      <c r="V2051" s="32">
        <f>V2024+V2033+V2042</f>
        <v/>
      </c>
      <c r="W2051" s="32">
        <f>W2024+W2033+W2042</f>
        <v/>
      </c>
      <c r="X2051" s="32">
        <f>X2024+X2033+X2042</f>
        <v/>
      </c>
      <c r="Y2051" s="32">
        <f>Y2024+Y2033+Y2042</f>
        <v/>
      </c>
      <c r="Z2051" s="32">
        <f>Z2024+Z2033+Z2042</f>
        <v/>
      </c>
      <c r="AA2051" s="32">
        <f>AA2024+AA2033+AA2042</f>
        <v/>
      </c>
      <c r="AB2051" s="32">
        <f>AB2024+AB2033+AB2042</f>
        <v/>
      </c>
      <c r="AC2051" s="32">
        <f>AC2024+AC2033+AC2042</f>
        <v/>
      </c>
      <c r="AD2051" s="32">
        <f>AD2024+AD2033+AD2042</f>
        <v/>
      </c>
      <c r="AF2051" s="11">
        <f>CodePrefix&amp;$A2051&amp;IF($C2051="","","."&amp;$C2051&amp;"."&amp;$B2051)&amp;INDEX(VarEnd,MATCH($A2051,VarKey,0))&amp;AF$5</f>
        <v/>
      </c>
      <c r="AG2051" s="37">
        <f>AG2024+AG2033+AG2042</f>
        <v/>
      </c>
      <c r="AH2051" s="32">
        <f>AH2024+AH2033+AH2042</f>
        <v/>
      </c>
      <c r="AI2051" s="32">
        <f>AI2024+AI2033+AI2042</f>
        <v/>
      </c>
      <c r="AJ2051" s="32">
        <f>AJ2024+AJ2033+AJ2042</f>
        <v/>
      </c>
      <c r="AK2051" s="32">
        <f>AK2024+AK2033+AK2042</f>
        <v/>
      </c>
      <c r="AL2051" s="32">
        <f>AL2024+AL2033+AL2042</f>
        <v/>
      </c>
      <c r="AM2051" s="32">
        <f>AM2024+AM2033+AM2042</f>
        <v/>
      </c>
      <c r="AN2051" s="32">
        <f>AN2024+AN2033+AN2042</f>
        <v/>
      </c>
      <c r="AO2051" s="32">
        <f>AO2024+AO2033+AO2042</f>
        <v/>
      </c>
      <c r="AP2051" s="32">
        <f>AP2024+AP2033+AP2042</f>
        <v/>
      </c>
      <c r="AQ2051" s="32">
        <f>AQ2024+AQ2033+AQ2042</f>
        <v/>
      </c>
      <c r="AR2051" s="32">
        <f>AR2024+AR2033+AR2042</f>
        <v/>
      </c>
      <c r="AS2051" s="32">
        <f>AS2024+AS2033+AS2042</f>
        <v/>
      </c>
      <c r="AT2051" s="32">
        <f>AT2024+AT2033+AT2042</f>
        <v/>
      </c>
      <c r="AU2051" s="32">
        <f>AU2024+AU2033+AU2042</f>
        <v/>
      </c>
      <c r="AV2051" s="32">
        <f>AV2024+AV2033+AV2042</f>
        <v/>
      </c>
      <c r="AW2051" s="32">
        <f>AW2024+AW2033+AW2042</f>
        <v/>
      </c>
      <c r="AX2051" s="32">
        <f>AX2024+AX2033+AX2042</f>
        <v/>
      </c>
      <c r="AY2051" s="32">
        <f>AY2024+AY2033+AY2042</f>
        <v/>
      </c>
    </row>
    <row r="2052" hidden="1" outlineLevel="2"/>
    <row r="2053" hidden="1" outlineLevel="2">
      <c r="A2053" s="14" t="inlineStr">
        <is>
          <t>xcp</t>
        </is>
      </c>
      <c r="B2053" s="14" t="inlineStr">
        <is>
          <t>coa</t>
        </is>
      </c>
      <c r="C2053" s="14" t="inlineStr">
        <is>
          <t>irn</t>
        </is>
      </c>
      <c r="D2053" s="32">
        <f>INDEX(Inputs!$W$5:$W$132,MATCH($B2053&amp;"|"&amp;$C2053,Inputs!$A$5:$A$132,0))</f>
        <v/>
      </c>
      <c r="E2053" s="32">
        <f>INDEX(Inputs!$Z$5:$Z$132,MATCH($B2053&amp;"|"&amp;$C2053,Inputs!$A$5:$A$132,0))</f>
        <v/>
      </c>
      <c r="F2053" s="32">
        <f>INDEX(Inputs!$AA$5:$AA$132,MATCH($B2053&amp;"|"&amp;$C2053,Inputs!$A$5:$A$132,0))</f>
        <v/>
      </c>
      <c r="G2053" s="36" t="n"/>
      <c r="H2053" s="14">
        <f>INDEX(VarLab,MATCH($A2053,VarKey,0))&amp;INDEX(MemLab,MATCH($C2053&amp;"|"&amp;$B2053,MemKey,0))</f>
        <v/>
      </c>
      <c r="I2053" s="14">
        <f>INDEX(VarUnit,MATCH($A2053,VarKey,0))</f>
        <v/>
      </c>
      <c r="J2053" s="14">
        <f>INDEX(VarSrc,MATCH($A2053,VarKey,0))</f>
        <v/>
      </c>
      <c r="K2053" s="11">
        <f>CodePrefix&amp;$A2053&amp;IF($C2053="","","."&amp;$C2053&amp;"."&amp;$B2053)&amp;INDEX(VarEnd,MATCH($A2053,VarKey,0))&amp;K$5</f>
        <v/>
      </c>
      <c r="L2053" s="37">
        <f>$D2053*($E2053*L$321+$F2053*L$324)</f>
        <v/>
      </c>
      <c r="M2053" s="32">
        <f>$D2053*($E2053*M$321+$F2053*M$324)</f>
        <v/>
      </c>
      <c r="N2053" s="32">
        <f>$D2053*($E2053*N$321+$F2053*N$324)</f>
        <v/>
      </c>
      <c r="O2053" s="32">
        <f>$D2053*($E2053*O$321+$F2053*O$324)</f>
        <v/>
      </c>
      <c r="P2053" s="32">
        <f>$D2053*($E2053*P$321+$F2053*P$324)</f>
        <v/>
      </c>
      <c r="Q2053" s="32">
        <f>$D2053*($E2053*Q$321+$F2053*Q$324)</f>
        <v/>
      </c>
      <c r="R2053" s="32">
        <f>$D2053*($E2053*R$321+$F2053*R$324)</f>
        <v/>
      </c>
      <c r="S2053" s="32">
        <f>$D2053*($E2053*S$321+$F2053*S$324)</f>
        <v/>
      </c>
      <c r="T2053" s="32">
        <f>$D2053*($E2053*T$321+$F2053*T$324)</f>
        <v/>
      </c>
      <c r="U2053" s="32">
        <f>$D2053*($E2053*U$321+$F2053*U$324)</f>
        <v/>
      </c>
      <c r="V2053" s="32">
        <f>$D2053*($E2053*V$321+$F2053*V$324)</f>
        <v/>
      </c>
      <c r="W2053" s="32">
        <f>$D2053*($E2053*W$321+$F2053*W$324)</f>
        <v/>
      </c>
      <c r="X2053" s="32">
        <f>$D2053*($E2053*X$321+$F2053*X$324)</f>
        <v/>
      </c>
      <c r="Y2053" s="32">
        <f>$D2053*($E2053*Y$321+$F2053*Y$324)</f>
        <v/>
      </c>
      <c r="Z2053" s="32">
        <f>$D2053*($E2053*Z$321+$F2053*Z$324)</f>
        <v/>
      </c>
      <c r="AA2053" s="32">
        <f>$D2053*($E2053*AA$321+$F2053*AA$324)</f>
        <v/>
      </c>
      <c r="AB2053" s="32">
        <f>$D2053*($E2053*AB$321+$F2053*AB$324)</f>
        <v/>
      </c>
      <c r="AC2053" s="32">
        <f>$D2053*($E2053*AC$321+$F2053*AC$324)</f>
        <v/>
      </c>
      <c r="AD2053" s="32">
        <f>$D2053*($E2053*AD$321+$F2053*AD$324)</f>
        <v/>
      </c>
      <c r="AF2053" s="11">
        <f>CodePrefix&amp;$A2053&amp;IF($C2053="","","."&amp;$C2053&amp;"."&amp;$B2053)&amp;INDEX(VarEnd,MATCH($A2053,VarKey,0))&amp;AF$5</f>
        <v/>
      </c>
      <c r="AG2053" s="37">
        <f>$D2053*($E2053*AG$321+$F2053*AG$324)</f>
        <v/>
      </c>
      <c r="AH2053" s="32">
        <f>$D2053*($E2053*AH$321+$F2053*AH$324)</f>
        <v/>
      </c>
      <c r="AI2053" s="32">
        <f>$D2053*($E2053*AI$321+$F2053*AI$324)</f>
        <v/>
      </c>
      <c r="AJ2053" s="32">
        <f>$D2053*($E2053*AJ$321+$F2053*AJ$324)</f>
        <v/>
      </c>
      <c r="AK2053" s="32">
        <f>$D2053*($E2053*AK$321+$F2053*AK$324)</f>
        <v/>
      </c>
      <c r="AL2053" s="32">
        <f>$D2053*($E2053*AL$321+$F2053*AL$324)</f>
        <v/>
      </c>
      <c r="AM2053" s="32">
        <f>$D2053*($E2053*AM$321+$F2053*AM$324)</f>
        <v/>
      </c>
      <c r="AN2053" s="32">
        <f>$D2053*($E2053*AN$321+$F2053*AN$324)</f>
        <v/>
      </c>
      <c r="AO2053" s="32">
        <f>$D2053*($E2053*AO$321+$F2053*AO$324)</f>
        <v/>
      </c>
      <c r="AP2053" s="32">
        <f>$D2053*($E2053*AP$321+$F2053*AP$324)</f>
        <v/>
      </c>
      <c r="AQ2053" s="32">
        <f>$D2053*($E2053*AQ$321+$F2053*AQ$324)</f>
        <v/>
      </c>
      <c r="AR2053" s="32">
        <f>$D2053*($E2053*AR$321+$F2053*AR$324)</f>
        <v/>
      </c>
      <c r="AS2053" s="32">
        <f>$D2053*($E2053*AS$321+$F2053*AS$324)</f>
        <v/>
      </c>
      <c r="AT2053" s="32">
        <f>$D2053*($E2053*AT$321+$F2053*AT$324)</f>
        <v/>
      </c>
      <c r="AU2053" s="32">
        <f>$D2053*($E2053*AU$321+$F2053*AU$324)</f>
        <v/>
      </c>
      <c r="AV2053" s="32">
        <f>$D2053*($E2053*AV$321+$F2053*AV$324)</f>
        <v/>
      </c>
      <c r="AW2053" s="32">
        <f>$D2053*($E2053*AW$321+$F2053*AW$324)</f>
        <v/>
      </c>
      <c r="AX2053" s="32">
        <f>$D2053*($E2053*AX$321+$F2053*AX$324)</f>
        <v/>
      </c>
      <c r="AY2053" s="32">
        <f>$D2053*($E2053*AY$321+$F2053*AY$324)</f>
        <v/>
      </c>
    </row>
    <row r="2054" hidden="1" outlineLevel="2">
      <c r="A2054" s="14" t="inlineStr">
        <is>
          <t>xcp</t>
        </is>
      </c>
      <c r="B2054" s="14" t="inlineStr">
        <is>
          <t>nga</t>
        </is>
      </c>
      <c r="C2054" s="14" t="inlineStr">
        <is>
          <t>irn</t>
        </is>
      </c>
      <c r="D2054" s="32">
        <f>INDEX(Inputs!$W$5:$W$132,MATCH($B2054&amp;"|"&amp;$C2054,Inputs!$A$5:$A$132,0))</f>
        <v/>
      </c>
      <c r="E2054" s="32">
        <f>INDEX(Inputs!$Z$5:$Z$132,MATCH($B2054&amp;"|"&amp;$C2054,Inputs!$A$5:$A$132,0))</f>
        <v/>
      </c>
      <c r="F2054" s="32">
        <f>INDEX(Inputs!$AA$5:$AA$132,MATCH($B2054&amp;"|"&amp;$C2054,Inputs!$A$5:$A$132,0))</f>
        <v/>
      </c>
      <c r="G2054" s="36" t="n"/>
      <c r="H2054" s="14">
        <f>INDEX(VarLab,MATCH($A2054,VarKey,0))&amp;INDEX(MemLab,MATCH($C2054&amp;"|"&amp;$B2054,MemKey,0))</f>
        <v/>
      </c>
      <c r="I2054" s="14">
        <f>INDEX(VarUnit,MATCH($A2054,VarKey,0))</f>
        <v/>
      </c>
      <c r="J2054" s="14">
        <f>INDEX(VarSrc,MATCH($A2054,VarKey,0))</f>
        <v/>
      </c>
      <c r="K2054" s="11">
        <f>CodePrefix&amp;$A2054&amp;IF($C2054="","","."&amp;$C2054&amp;"."&amp;$B2054)&amp;INDEX(VarEnd,MATCH($A2054,VarKey,0))&amp;K$5</f>
        <v/>
      </c>
      <c r="L2054" s="37">
        <f>$D2054*($E2054*L$321+$F2054*L$324)</f>
        <v/>
      </c>
      <c r="M2054" s="32">
        <f>$D2054*($E2054*M$321+$F2054*M$324)</f>
        <v/>
      </c>
      <c r="N2054" s="32">
        <f>$D2054*($E2054*N$321+$F2054*N$324)</f>
        <v/>
      </c>
      <c r="O2054" s="32">
        <f>$D2054*($E2054*O$321+$F2054*O$324)</f>
        <v/>
      </c>
      <c r="P2054" s="32">
        <f>$D2054*($E2054*P$321+$F2054*P$324)</f>
        <v/>
      </c>
      <c r="Q2054" s="32">
        <f>$D2054*($E2054*Q$321+$F2054*Q$324)</f>
        <v/>
      </c>
      <c r="R2054" s="32">
        <f>$D2054*($E2054*R$321+$F2054*R$324)</f>
        <v/>
      </c>
      <c r="S2054" s="32">
        <f>$D2054*($E2054*S$321+$F2054*S$324)</f>
        <v/>
      </c>
      <c r="T2054" s="32">
        <f>$D2054*($E2054*T$321+$F2054*T$324)</f>
        <v/>
      </c>
      <c r="U2054" s="32">
        <f>$D2054*($E2054*U$321+$F2054*U$324)</f>
        <v/>
      </c>
      <c r="V2054" s="32">
        <f>$D2054*($E2054*V$321+$F2054*V$324)</f>
        <v/>
      </c>
      <c r="W2054" s="32">
        <f>$D2054*($E2054*W$321+$F2054*W$324)</f>
        <v/>
      </c>
      <c r="X2054" s="32">
        <f>$D2054*($E2054*X$321+$F2054*X$324)</f>
        <v/>
      </c>
      <c r="Y2054" s="32">
        <f>$D2054*($E2054*Y$321+$F2054*Y$324)</f>
        <v/>
      </c>
      <c r="Z2054" s="32">
        <f>$D2054*($E2054*Z$321+$F2054*Z$324)</f>
        <v/>
      </c>
      <c r="AA2054" s="32">
        <f>$D2054*($E2054*AA$321+$F2054*AA$324)</f>
        <v/>
      </c>
      <c r="AB2054" s="32">
        <f>$D2054*($E2054*AB$321+$F2054*AB$324)</f>
        <v/>
      </c>
      <c r="AC2054" s="32">
        <f>$D2054*($E2054*AC$321+$F2054*AC$324)</f>
        <v/>
      </c>
      <c r="AD2054" s="32">
        <f>$D2054*($E2054*AD$321+$F2054*AD$324)</f>
        <v/>
      </c>
      <c r="AF2054" s="11">
        <f>CodePrefix&amp;$A2054&amp;IF($C2054="","","."&amp;$C2054&amp;"."&amp;$B2054)&amp;INDEX(VarEnd,MATCH($A2054,VarKey,0))&amp;AF$5</f>
        <v/>
      </c>
      <c r="AG2054" s="37">
        <f>$D2054*($E2054*AG$321+$F2054*AG$324)</f>
        <v/>
      </c>
      <c r="AH2054" s="32">
        <f>$D2054*($E2054*AH$321+$F2054*AH$324)</f>
        <v/>
      </c>
      <c r="AI2054" s="32">
        <f>$D2054*($E2054*AI$321+$F2054*AI$324)</f>
        <v/>
      </c>
      <c r="AJ2054" s="32">
        <f>$D2054*($E2054*AJ$321+$F2054*AJ$324)</f>
        <v/>
      </c>
      <c r="AK2054" s="32">
        <f>$D2054*($E2054*AK$321+$F2054*AK$324)</f>
        <v/>
      </c>
      <c r="AL2054" s="32">
        <f>$D2054*($E2054*AL$321+$F2054*AL$324)</f>
        <v/>
      </c>
      <c r="AM2054" s="32">
        <f>$D2054*($E2054*AM$321+$F2054*AM$324)</f>
        <v/>
      </c>
      <c r="AN2054" s="32">
        <f>$D2054*($E2054*AN$321+$F2054*AN$324)</f>
        <v/>
      </c>
      <c r="AO2054" s="32">
        <f>$D2054*($E2054*AO$321+$F2054*AO$324)</f>
        <v/>
      </c>
      <c r="AP2054" s="32">
        <f>$D2054*($E2054*AP$321+$F2054*AP$324)</f>
        <v/>
      </c>
      <c r="AQ2054" s="32">
        <f>$D2054*($E2054*AQ$321+$F2054*AQ$324)</f>
        <v/>
      </c>
      <c r="AR2054" s="32">
        <f>$D2054*($E2054*AR$321+$F2054*AR$324)</f>
        <v/>
      </c>
      <c r="AS2054" s="32">
        <f>$D2054*($E2054*AS$321+$F2054*AS$324)</f>
        <v/>
      </c>
      <c r="AT2054" s="32">
        <f>$D2054*($E2054*AT$321+$F2054*AT$324)</f>
        <v/>
      </c>
      <c r="AU2054" s="32">
        <f>$D2054*($E2054*AU$321+$F2054*AU$324)</f>
        <v/>
      </c>
      <c r="AV2054" s="32">
        <f>$D2054*($E2054*AV$321+$F2054*AV$324)</f>
        <v/>
      </c>
      <c r="AW2054" s="32">
        <f>$D2054*($E2054*AW$321+$F2054*AW$324)</f>
        <v/>
      </c>
      <c r="AX2054" s="32">
        <f>$D2054*($E2054*AX$321+$F2054*AX$324)</f>
        <v/>
      </c>
      <c r="AY2054" s="32">
        <f>$D2054*($E2054*AY$321+$F2054*AY$324)</f>
        <v/>
      </c>
    </row>
    <row r="2055" hidden="1" outlineLevel="2">
      <c r="A2055" s="14" t="inlineStr">
        <is>
          <t>xcp</t>
        </is>
      </c>
      <c r="B2055" s="14" t="inlineStr">
        <is>
          <t>gso</t>
        </is>
      </c>
      <c r="C2055" s="14" t="inlineStr">
        <is>
          <t>irn</t>
        </is>
      </c>
      <c r="D2055" s="32">
        <f>INDEX(Inputs!$W$5:$W$132,MATCH($B2055&amp;"|"&amp;$C2055,Inputs!$A$5:$A$132,0))</f>
        <v/>
      </c>
      <c r="E2055" s="32">
        <f>INDEX(Inputs!$Z$5:$Z$132,MATCH($B2055&amp;"|"&amp;$C2055,Inputs!$A$5:$A$132,0))</f>
        <v/>
      </c>
      <c r="F2055" s="32">
        <f>INDEX(Inputs!$AA$5:$AA$132,MATCH($B2055&amp;"|"&amp;$C2055,Inputs!$A$5:$A$132,0))</f>
        <v/>
      </c>
      <c r="G2055" s="36" t="n"/>
      <c r="H2055" s="14">
        <f>INDEX(VarLab,MATCH($A2055,VarKey,0))&amp;INDEX(MemLab,MATCH($C2055&amp;"|"&amp;$B2055,MemKey,0))</f>
        <v/>
      </c>
      <c r="I2055" s="14">
        <f>INDEX(VarUnit,MATCH($A2055,VarKey,0))</f>
        <v/>
      </c>
      <c r="J2055" s="14">
        <f>INDEX(VarSrc,MATCH($A2055,VarKey,0))</f>
        <v/>
      </c>
      <c r="K2055" s="11">
        <f>CodePrefix&amp;$A2055&amp;IF($C2055="","","."&amp;$C2055&amp;"."&amp;$B2055)&amp;INDEX(VarEnd,MATCH($A2055,VarKey,0))&amp;K$5</f>
        <v/>
      </c>
      <c r="L2055" s="37">
        <f>$D2055*($E2055*L$321+$F2055*L$324)</f>
        <v/>
      </c>
      <c r="M2055" s="32">
        <f>$D2055*($E2055*M$321+$F2055*M$324)</f>
        <v/>
      </c>
      <c r="N2055" s="32">
        <f>$D2055*($E2055*N$321+$F2055*N$324)</f>
        <v/>
      </c>
      <c r="O2055" s="32">
        <f>$D2055*($E2055*O$321+$F2055*O$324)</f>
        <v/>
      </c>
      <c r="P2055" s="32">
        <f>$D2055*($E2055*P$321+$F2055*P$324)</f>
        <v/>
      </c>
      <c r="Q2055" s="32">
        <f>$D2055*($E2055*Q$321+$F2055*Q$324)</f>
        <v/>
      </c>
      <c r="R2055" s="32">
        <f>$D2055*($E2055*R$321+$F2055*R$324)</f>
        <v/>
      </c>
      <c r="S2055" s="32">
        <f>$D2055*($E2055*S$321+$F2055*S$324)</f>
        <v/>
      </c>
      <c r="T2055" s="32">
        <f>$D2055*($E2055*T$321+$F2055*T$324)</f>
        <v/>
      </c>
      <c r="U2055" s="32">
        <f>$D2055*($E2055*U$321+$F2055*U$324)</f>
        <v/>
      </c>
      <c r="V2055" s="32">
        <f>$D2055*($E2055*V$321+$F2055*V$324)</f>
        <v/>
      </c>
      <c r="W2055" s="32">
        <f>$D2055*($E2055*W$321+$F2055*W$324)</f>
        <v/>
      </c>
      <c r="X2055" s="32">
        <f>$D2055*($E2055*X$321+$F2055*X$324)</f>
        <v/>
      </c>
      <c r="Y2055" s="32">
        <f>$D2055*($E2055*Y$321+$F2055*Y$324)</f>
        <v/>
      </c>
      <c r="Z2055" s="32">
        <f>$D2055*($E2055*Z$321+$F2055*Z$324)</f>
        <v/>
      </c>
      <c r="AA2055" s="32">
        <f>$D2055*($E2055*AA$321+$F2055*AA$324)</f>
        <v/>
      </c>
      <c r="AB2055" s="32">
        <f>$D2055*($E2055*AB$321+$F2055*AB$324)</f>
        <v/>
      </c>
      <c r="AC2055" s="32">
        <f>$D2055*($E2055*AC$321+$F2055*AC$324)</f>
        <v/>
      </c>
      <c r="AD2055" s="32">
        <f>$D2055*($E2055*AD$321+$F2055*AD$324)</f>
        <v/>
      </c>
      <c r="AF2055" s="11">
        <f>CodePrefix&amp;$A2055&amp;IF($C2055="","","."&amp;$C2055&amp;"."&amp;$B2055)&amp;INDEX(VarEnd,MATCH($A2055,VarKey,0))&amp;AF$5</f>
        <v/>
      </c>
      <c r="AG2055" s="37">
        <f>$D2055*($E2055*AG$321+$F2055*AG$324)</f>
        <v/>
      </c>
      <c r="AH2055" s="32">
        <f>$D2055*($E2055*AH$321+$F2055*AH$324)</f>
        <v/>
      </c>
      <c r="AI2055" s="32">
        <f>$D2055*($E2055*AI$321+$F2055*AI$324)</f>
        <v/>
      </c>
      <c r="AJ2055" s="32">
        <f>$D2055*($E2055*AJ$321+$F2055*AJ$324)</f>
        <v/>
      </c>
      <c r="AK2055" s="32">
        <f>$D2055*($E2055*AK$321+$F2055*AK$324)</f>
        <v/>
      </c>
      <c r="AL2055" s="32">
        <f>$D2055*($E2055*AL$321+$F2055*AL$324)</f>
        <v/>
      </c>
      <c r="AM2055" s="32">
        <f>$D2055*($E2055*AM$321+$F2055*AM$324)</f>
        <v/>
      </c>
      <c r="AN2055" s="32">
        <f>$D2055*($E2055*AN$321+$F2055*AN$324)</f>
        <v/>
      </c>
      <c r="AO2055" s="32">
        <f>$D2055*($E2055*AO$321+$F2055*AO$324)</f>
        <v/>
      </c>
      <c r="AP2055" s="32">
        <f>$D2055*($E2055*AP$321+$F2055*AP$324)</f>
        <v/>
      </c>
      <c r="AQ2055" s="32">
        <f>$D2055*($E2055*AQ$321+$F2055*AQ$324)</f>
        <v/>
      </c>
      <c r="AR2055" s="32">
        <f>$D2055*($E2055*AR$321+$F2055*AR$324)</f>
        <v/>
      </c>
      <c r="AS2055" s="32">
        <f>$D2055*($E2055*AS$321+$F2055*AS$324)</f>
        <v/>
      </c>
      <c r="AT2055" s="32">
        <f>$D2055*($E2055*AT$321+$F2055*AT$324)</f>
        <v/>
      </c>
      <c r="AU2055" s="32">
        <f>$D2055*($E2055*AU$321+$F2055*AU$324)</f>
        <v/>
      </c>
      <c r="AV2055" s="32">
        <f>$D2055*($E2055*AV$321+$F2055*AV$324)</f>
        <v/>
      </c>
      <c r="AW2055" s="32">
        <f>$D2055*($E2055*AW$321+$F2055*AW$324)</f>
        <v/>
      </c>
      <c r="AX2055" s="32">
        <f>$D2055*($E2055*AX$321+$F2055*AX$324)</f>
        <v/>
      </c>
      <c r="AY2055" s="32">
        <f>$D2055*($E2055*AY$321+$F2055*AY$324)</f>
        <v/>
      </c>
    </row>
    <row r="2056" hidden="1" outlineLevel="2">
      <c r="A2056" s="14" t="inlineStr">
        <is>
          <t>xcp</t>
        </is>
      </c>
      <c r="B2056" s="14" t="inlineStr">
        <is>
          <t>die</t>
        </is>
      </c>
      <c r="C2056" s="14" t="inlineStr">
        <is>
          <t>irn</t>
        </is>
      </c>
      <c r="D2056" s="32">
        <f>INDEX(Inputs!$W$5:$W$132,MATCH($B2056&amp;"|"&amp;$C2056,Inputs!$A$5:$A$132,0))</f>
        <v/>
      </c>
      <c r="E2056" s="32">
        <f>INDEX(Inputs!$Z$5:$Z$132,MATCH($B2056&amp;"|"&amp;$C2056,Inputs!$A$5:$A$132,0))</f>
        <v/>
      </c>
      <c r="F2056" s="32">
        <f>INDEX(Inputs!$AA$5:$AA$132,MATCH($B2056&amp;"|"&amp;$C2056,Inputs!$A$5:$A$132,0))</f>
        <v/>
      </c>
      <c r="G2056" s="36" t="n"/>
      <c r="H2056" s="14">
        <f>INDEX(VarLab,MATCH($A2056,VarKey,0))&amp;INDEX(MemLab,MATCH($C2056&amp;"|"&amp;$B2056,MemKey,0))</f>
        <v/>
      </c>
      <c r="I2056" s="14">
        <f>INDEX(VarUnit,MATCH($A2056,VarKey,0))</f>
        <v/>
      </c>
      <c r="J2056" s="14">
        <f>INDEX(VarSrc,MATCH($A2056,VarKey,0))</f>
        <v/>
      </c>
      <c r="K2056" s="11">
        <f>CodePrefix&amp;$A2056&amp;IF($C2056="","","."&amp;$C2056&amp;"."&amp;$B2056)&amp;INDEX(VarEnd,MATCH($A2056,VarKey,0))&amp;K$5</f>
        <v/>
      </c>
      <c r="L2056" s="37">
        <f>$D2056*($E2056*L$321+$F2056*L$324)</f>
        <v/>
      </c>
      <c r="M2056" s="32">
        <f>$D2056*($E2056*M$321+$F2056*M$324)</f>
        <v/>
      </c>
      <c r="N2056" s="32">
        <f>$D2056*($E2056*N$321+$F2056*N$324)</f>
        <v/>
      </c>
      <c r="O2056" s="32">
        <f>$D2056*($E2056*O$321+$F2056*O$324)</f>
        <v/>
      </c>
      <c r="P2056" s="32">
        <f>$D2056*($E2056*P$321+$F2056*P$324)</f>
        <v/>
      </c>
      <c r="Q2056" s="32">
        <f>$D2056*($E2056*Q$321+$F2056*Q$324)</f>
        <v/>
      </c>
      <c r="R2056" s="32">
        <f>$D2056*($E2056*R$321+$F2056*R$324)</f>
        <v/>
      </c>
      <c r="S2056" s="32">
        <f>$D2056*($E2056*S$321+$F2056*S$324)</f>
        <v/>
      </c>
      <c r="T2056" s="32">
        <f>$D2056*($E2056*T$321+$F2056*T$324)</f>
        <v/>
      </c>
      <c r="U2056" s="32">
        <f>$D2056*($E2056*U$321+$F2056*U$324)</f>
        <v/>
      </c>
      <c r="V2056" s="32">
        <f>$D2056*($E2056*V$321+$F2056*V$324)</f>
        <v/>
      </c>
      <c r="W2056" s="32">
        <f>$D2056*($E2056*W$321+$F2056*W$324)</f>
        <v/>
      </c>
      <c r="X2056" s="32">
        <f>$D2056*($E2056*X$321+$F2056*X$324)</f>
        <v/>
      </c>
      <c r="Y2056" s="32">
        <f>$D2056*($E2056*Y$321+$F2056*Y$324)</f>
        <v/>
      </c>
      <c r="Z2056" s="32">
        <f>$D2056*($E2056*Z$321+$F2056*Z$324)</f>
        <v/>
      </c>
      <c r="AA2056" s="32">
        <f>$D2056*($E2056*AA$321+$F2056*AA$324)</f>
        <v/>
      </c>
      <c r="AB2056" s="32">
        <f>$D2056*($E2056*AB$321+$F2056*AB$324)</f>
        <v/>
      </c>
      <c r="AC2056" s="32">
        <f>$D2056*($E2056*AC$321+$F2056*AC$324)</f>
        <v/>
      </c>
      <c r="AD2056" s="32">
        <f>$D2056*($E2056*AD$321+$F2056*AD$324)</f>
        <v/>
      </c>
      <c r="AF2056" s="11">
        <f>CodePrefix&amp;$A2056&amp;IF($C2056="","","."&amp;$C2056&amp;"."&amp;$B2056)&amp;INDEX(VarEnd,MATCH($A2056,VarKey,0))&amp;AF$5</f>
        <v/>
      </c>
      <c r="AG2056" s="37">
        <f>$D2056*($E2056*AG$321+$F2056*AG$324)</f>
        <v/>
      </c>
      <c r="AH2056" s="32">
        <f>$D2056*($E2056*AH$321+$F2056*AH$324)</f>
        <v/>
      </c>
      <c r="AI2056" s="32">
        <f>$D2056*($E2056*AI$321+$F2056*AI$324)</f>
        <v/>
      </c>
      <c r="AJ2056" s="32">
        <f>$D2056*($E2056*AJ$321+$F2056*AJ$324)</f>
        <v/>
      </c>
      <c r="AK2056" s="32">
        <f>$D2056*($E2056*AK$321+$F2056*AK$324)</f>
        <v/>
      </c>
      <c r="AL2056" s="32">
        <f>$D2056*($E2056*AL$321+$F2056*AL$324)</f>
        <v/>
      </c>
      <c r="AM2056" s="32">
        <f>$D2056*($E2056*AM$321+$F2056*AM$324)</f>
        <v/>
      </c>
      <c r="AN2056" s="32">
        <f>$D2056*($E2056*AN$321+$F2056*AN$324)</f>
        <v/>
      </c>
      <c r="AO2056" s="32">
        <f>$D2056*($E2056*AO$321+$F2056*AO$324)</f>
        <v/>
      </c>
      <c r="AP2056" s="32">
        <f>$D2056*($E2056*AP$321+$F2056*AP$324)</f>
        <v/>
      </c>
      <c r="AQ2056" s="32">
        <f>$D2056*($E2056*AQ$321+$F2056*AQ$324)</f>
        <v/>
      </c>
      <c r="AR2056" s="32">
        <f>$D2056*($E2056*AR$321+$F2056*AR$324)</f>
        <v/>
      </c>
      <c r="AS2056" s="32">
        <f>$D2056*($E2056*AS$321+$F2056*AS$324)</f>
        <v/>
      </c>
      <c r="AT2056" s="32">
        <f>$D2056*($E2056*AT$321+$F2056*AT$324)</f>
        <v/>
      </c>
      <c r="AU2056" s="32">
        <f>$D2056*($E2056*AU$321+$F2056*AU$324)</f>
        <v/>
      </c>
      <c r="AV2056" s="32">
        <f>$D2056*($E2056*AV$321+$F2056*AV$324)</f>
        <v/>
      </c>
      <c r="AW2056" s="32">
        <f>$D2056*($E2056*AW$321+$F2056*AW$324)</f>
        <v/>
      </c>
      <c r="AX2056" s="32">
        <f>$D2056*($E2056*AX$321+$F2056*AX$324)</f>
        <v/>
      </c>
      <c r="AY2056" s="32">
        <f>$D2056*($E2056*AY$321+$F2056*AY$324)</f>
        <v/>
      </c>
    </row>
    <row r="2057" hidden="1" outlineLevel="2">
      <c r="A2057" s="14" t="inlineStr">
        <is>
          <t>xcp</t>
        </is>
      </c>
      <c r="B2057" s="14" t="inlineStr">
        <is>
          <t>lpg</t>
        </is>
      </c>
      <c r="C2057" s="14" t="inlineStr">
        <is>
          <t>irn</t>
        </is>
      </c>
      <c r="D2057" s="32">
        <f>INDEX(Inputs!$W$5:$W$132,MATCH($B2057&amp;"|"&amp;$C2057,Inputs!$A$5:$A$132,0))</f>
        <v/>
      </c>
      <c r="E2057" s="32">
        <f>INDEX(Inputs!$Z$5:$Z$132,MATCH($B2057&amp;"|"&amp;$C2057,Inputs!$A$5:$A$132,0))</f>
        <v/>
      </c>
      <c r="F2057" s="32">
        <f>INDEX(Inputs!$AA$5:$AA$132,MATCH($B2057&amp;"|"&amp;$C2057,Inputs!$A$5:$A$132,0))</f>
        <v/>
      </c>
      <c r="G2057" s="36" t="n"/>
      <c r="H2057" s="14">
        <f>INDEX(VarLab,MATCH($A2057,VarKey,0))&amp;INDEX(MemLab,MATCH($C2057&amp;"|"&amp;$B2057,MemKey,0))</f>
        <v/>
      </c>
      <c r="I2057" s="14">
        <f>INDEX(VarUnit,MATCH($A2057,VarKey,0))</f>
        <v/>
      </c>
      <c r="J2057" s="14">
        <f>INDEX(VarSrc,MATCH($A2057,VarKey,0))</f>
        <v/>
      </c>
      <c r="K2057" s="11">
        <f>CodePrefix&amp;$A2057&amp;IF($C2057="","","."&amp;$C2057&amp;"."&amp;$B2057)&amp;INDEX(VarEnd,MATCH($A2057,VarKey,0))&amp;K$5</f>
        <v/>
      </c>
      <c r="L2057" s="37">
        <f>$D2057*($E2057*L$321+$F2057*L$324)</f>
        <v/>
      </c>
      <c r="M2057" s="32">
        <f>$D2057*($E2057*M$321+$F2057*M$324)</f>
        <v/>
      </c>
      <c r="N2057" s="32">
        <f>$D2057*($E2057*N$321+$F2057*N$324)</f>
        <v/>
      </c>
      <c r="O2057" s="32">
        <f>$D2057*($E2057*O$321+$F2057*O$324)</f>
        <v/>
      </c>
      <c r="P2057" s="32">
        <f>$D2057*($E2057*P$321+$F2057*P$324)</f>
        <v/>
      </c>
      <c r="Q2057" s="32">
        <f>$D2057*($E2057*Q$321+$F2057*Q$324)</f>
        <v/>
      </c>
      <c r="R2057" s="32">
        <f>$D2057*($E2057*R$321+$F2057*R$324)</f>
        <v/>
      </c>
      <c r="S2057" s="32">
        <f>$D2057*($E2057*S$321+$F2057*S$324)</f>
        <v/>
      </c>
      <c r="T2057" s="32">
        <f>$D2057*($E2057*T$321+$F2057*T$324)</f>
        <v/>
      </c>
      <c r="U2057" s="32">
        <f>$D2057*($E2057*U$321+$F2057*U$324)</f>
        <v/>
      </c>
      <c r="V2057" s="32">
        <f>$D2057*($E2057*V$321+$F2057*V$324)</f>
        <v/>
      </c>
      <c r="W2057" s="32">
        <f>$D2057*($E2057*W$321+$F2057*W$324)</f>
        <v/>
      </c>
      <c r="X2057" s="32">
        <f>$D2057*($E2057*X$321+$F2057*X$324)</f>
        <v/>
      </c>
      <c r="Y2057" s="32">
        <f>$D2057*($E2057*Y$321+$F2057*Y$324)</f>
        <v/>
      </c>
      <c r="Z2057" s="32">
        <f>$D2057*($E2057*Z$321+$F2057*Z$324)</f>
        <v/>
      </c>
      <c r="AA2057" s="32">
        <f>$D2057*($E2057*AA$321+$F2057*AA$324)</f>
        <v/>
      </c>
      <c r="AB2057" s="32">
        <f>$D2057*($E2057*AB$321+$F2057*AB$324)</f>
        <v/>
      </c>
      <c r="AC2057" s="32">
        <f>$D2057*($E2057*AC$321+$F2057*AC$324)</f>
        <v/>
      </c>
      <c r="AD2057" s="32">
        <f>$D2057*($E2057*AD$321+$F2057*AD$324)</f>
        <v/>
      </c>
      <c r="AF2057" s="11">
        <f>CodePrefix&amp;$A2057&amp;IF($C2057="","","."&amp;$C2057&amp;"."&amp;$B2057)&amp;INDEX(VarEnd,MATCH($A2057,VarKey,0))&amp;AF$5</f>
        <v/>
      </c>
      <c r="AG2057" s="37">
        <f>$D2057*($E2057*AG$321+$F2057*AG$324)</f>
        <v/>
      </c>
      <c r="AH2057" s="32">
        <f>$D2057*($E2057*AH$321+$F2057*AH$324)</f>
        <v/>
      </c>
      <c r="AI2057" s="32">
        <f>$D2057*($E2057*AI$321+$F2057*AI$324)</f>
        <v/>
      </c>
      <c r="AJ2057" s="32">
        <f>$D2057*($E2057*AJ$321+$F2057*AJ$324)</f>
        <v/>
      </c>
      <c r="AK2057" s="32">
        <f>$D2057*($E2057*AK$321+$F2057*AK$324)</f>
        <v/>
      </c>
      <c r="AL2057" s="32">
        <f>$D2057*($E2057*AL$321+$F2057*AL$324)</f>
        <v/>
      </c>
      <c r="AM2057" s="32">
        <f>$D2057*($E2057*AM$321+$F2057*AM$324)</f>
        <v/>
      </c>
      <c r="AN2057" s="32">
        <f>$D2057*($E2057*AN$321+$F2057*AN$324)</f>
        <v/>
      </c>
      <c r="AO2057" s="32">
        <f>$D2057*($E2057*AO$321+$F2057*AO$324)</f>
        <v/>
      </c>
      <c r="AP2057" s="32">
        <f>$D2057*($E2057*AP$321+$F2057*AP$324)</f>
        <v/>
      </c>
      <c r="AQ2057" s="32">
        <f>$D2057*($E2057*AQ$321+$F2057*AQ$324)</f>
        <v/>
      </c>
      <c r="AR2057" s="32">
        <f>$D2057*($E2057*AR$321+$F2057*AR$324)</f>
        <v/>
      </c>
      <c r="AS2057" s="32">
        <f>$D2057*($E2057*AS$321+$F2057*AS$324)</f>
        <v/>
      </c>
      <c r="AT2057" s="32">
        <f>$D2057*($E2057*AT$321+$F2057*AT$324)</f>
        <v/>
      </c>
      <c r="AU2057" s="32">
        <f>$D2057*($E2057*AU$321+$F2057*AU$324)</f>
        <v/>
      </c>
      <c r="AV2057" s="32">
        <f>$D2057*($E2057*AV$321+$F2057*AV$324)</f>
        <v/>
      </c>
      <c r="AW2057" s="32">
        <f>$D2057*($E2057*AW$321+$F2057*AW$324)</f>
        <v/>
      </c>
      <c r="AX2057" s="32">
        <f>$D2057*($E2057*AX$321+$F2057*AX$324)</f>
        <v/>
      </c>
      <c r="AY2057" s="32">
        <f>$D2057*($E2057*AY$321+$F2057*AY$324)</f>
        <v/>
      </c>
    </row>
    <row r="2058" hidden="1" outlineLevel="2">
      <c r="A2058" s="14" t="inlineStr">
        <is>
          <t>xcp</t>
        </is>
      </c>
      <c r="B2058" s="14" t="inlineStr">
        <is>
          <t>ker</t>
        </is>
      </c>
      <c r="C2058" s="14" t="inlineStr">
        <is>
          <t>irn</t>
        </is>
      </c>
      <c r="D2058" s="32">
        <f>INDEX(Inputs!$W$5:$W$132,MATCH($B2058&amp;"|"&amp;$C2058,Inputs!$A$5:$A$132,0))</f>
        <v/>
      </c>
      <c r="E2058" s="32">
        <f>INDEX(Inputs!$Z$5:$Z$132,MATCH($B2058&amp;"|"&amp;$C2058,Inputs!$A$5:$A$132,0))</f>
        <v/>
      </c>
      <c r="F2058" s="32">
        <f>INDEX(Inputs!$AA$5:$AA$132,MATCH($B2058&amp;"|"&amp;$C2058,Inputs!$A$5:$A$132,0))</f>
        <v/>
      </c>
      <c r="G2058" s="36" t="n"/>
      <c r="H2058" s="14">
        <f>INDEX(VarLab,MATCH($A2058,VarKey,0))&amp;INDEX(MemLab,MATCH($C2058&amp;"|"&amp;$B2058,MemKey,0))</f>
        <v/>
      </c>
      <c r="I2058" s="14">
        <f>INDEX(VarUnit,MATCH($A2058,VarKey,0))</f>
        <v/>
      </c>
      <c r="J2058" s="14">
        <f>INDEX(VarSrc,MATCH($A2058,VarKey,0))</f>
        <v/>
      </c>
      <c r="K2058" s="11">
        <f>CodePrefix&amp;$A2058&amp;IF($C2058="","","."&amp;$C2058&amp;"."&amp;$B2058)&amp;INDEX(VarEnd,MATCH($A2058,VarKey,0))&amp;K$5</f>
        <v/>
      </c>
      <c r="L2058" s="37">
        <f>$D2058*($E2058*L$321+$F2058*L$324)</f>
        <v/>
      </c>
      <c r="M2058" s="32">
        <f>$D2058*($E2058*M$321+$F2058*M$324)</f>
        <v/>
      </c>
      <c r="N2058" s="32">
        <f>$D2058*($E2058*N$321+$F2058*N$324)</f>
        <v/>
      </c>
      <c r="O2058" s="32">
        <f>$D2058*($E2058*O$321+$F2058*O$324)</f>
        <v/>
      </c>
      <c r="P2058" s="32">
        <f>$D2058*($E2058*P$321+$F2058*P$324)</f>
        <v/>
      </c>
      <c r="Q2058" s="32">
        <f>$D2058*($E2058*Q$321+$F2058*Q$324)</f>
        <v/>
      </c>
      <c r="R2058" s="32">
        <f>$D2058*($E2058*R$321+$F2058*R$324)</f>
        <v/>
      </c>
      <c r="S2058" s="32">
        <f>$D2058*($E2058*S$321+$F2058*S$324)</f>
        <v/>
      </c>
      <c r="T2058" s="32">
        <f>$D2058*($E2058*T$321+$F2058*T$324)</f>
        <v/>
      </c>
      <c r="U2058" s="32">
        <f>$D2058*($E2058*U$321+$F2058*U$324)</f>
        <v/>
      </c>
      <c r="V2058" s="32">
        <f>$D2058*($E2058*V$321+$F2058*V$324)</f>
        <v/>
      </c>
      <c r="W2058" s="32">
        <f>$D2058*($E2058*W$321+$F2058*W$324)</f>
        <v/>
      </c>
      <c r="X2058" s="32">
        <f>$D2058*($E2058*X$321+$F2058*X$324)</f>
        <v/>
      </c>
      <c r="Y2058" s="32">
        <f>$D2058*($E2058*Y$321+$F2058*Y$324)</f>
        <v/>
      </c>
      <c r="Z2058" s="32">
        <f>$D2058*($E2058*Z$321+$F2058*Z$324)</f>
        <v/>
      </c>
      <c r="AA2058" s="32">
        <f>$D2058*($E2058*AA$321+$F2058*AA$324)</f>
        <v/>
      </c>
      <c r="AB2058" s="32">
        <f>$D2058*($E2058*AB$321+$F2058*AB$324)</f>
        <v/>
      </c>
      <c r="AC2058" s="32">
        <f>$D2058*($E2058*AC$321+$F2058*AC$324)</f>
        <v/>
      </c>
      <c r="AD2058" s="32">
        <f>$D2058*($E2058*AD$321+$F2058*AD$324)</f>
        <v/>
      </c>
      <c r="AF2058" s="11">
        <f>CodePrefix&amp;$A2058&amp;IF($C2058="","","."&amp;$C2058&amp;"."&amp;$B2058)&amp;INDEX(VarEnd,MATCH($A2058,VarKey,0))&amp;AF$5</f>
        <v/>
      </c>
      <c r="AG2058" s="37">
        <f>$D2058*($E2058*AG$321+$F2058*AG$324)</f>
        <v/>
      </c>
      <c r="AH2058" s="32">
        <f>$D2058*($E2058*AH$321+$F2058*AH$324)</f>
        <v/>
      </c>
      <c r="AI2058" s="32">
        <f>$D2058*($E2058*AI$321+$F2058*AI$324)</f>
        <v/>
      </c>
      <c r="AJ2058" s="32">
        <f>$D2058*($E2058*AJ$321+$F2058*AJ$324)</f>
        <v/>
      </c>
      <c r="AK2058" s="32">
        <f>$D2058*($E2058*AK$321+$F2058*AK$324)</f>
        <v/>
      </c>
      <c r="AL2058" s="32">
        <f>$D2058*($E2058*AL$321+$F2058*AL$324)</f>
        <v/>
      </c>
      <c r="AM2058" s="32">
        <f>$D2058*($E2058*AM$321+$F2058*AM$324)</f>
        <v/>
      </c>
      <c r="AN2058" s="32">
        <f>$D2058*($E2058*AN$321+$F2058*AN$324)</f>
        <v/>
      </c>
      <c r="AO2058" s="32">
        <f>$D2058*($E2058*AO$321+$F2058*AO$324)</f>
        <v/>
      </c>
      <c r="AP2058" s="32">
        <f>$D2058*($E2058*AP$321+$F2058*AP$324)</f>
        <v/>
      </c>
      <c r="AQ2058" s="32">
        <f>$D2058*($E2058*AQ$321+$F2058*AQ$324)</f>
        <v/>
      </c>
      <c r="AR2058" s="32">
        <f>$D2058*($E2058*AR$321+$F2058*AR$324)</f>
        <v/>
      </c>
      <c r="AS2058" s="32">
        <f>$D2058*($E2058*AS$321+$F2058*AS$324)</f>
        <v/>
      </c>
      <c r="AT2058" s="32">
        <f>$D2058*($E2058*AT$321+$F2058*AT$324)</f>
        <v/>
      </c>
      <c r="AU2058" s="32">
        <f>$D2058*($E2058*AU$321+$F2058*AU$324)</f>
        <v/>
      </c>
      <c r="AV2058" s="32">
        <f>$D2058*($E2058*AV$321+$F2058*AV$324)</f>
        <v/>
      </c>
      <c r="AW2058" s="32">
        <f>$D2058*($E2058*AW$321+$F2058*AW$324)</f>
        <v/>
      </c>
      <c r="AX2058" s="32">
        <f>$D2058*($E2058*AX$321+$F2058*AX$324)</f>
        <v/>
      </c>
      <c r="AY2058" s="32">
        <f>$D2058*($E2058*AY$321+$F2058*AY$324)</f>
        <v/>
      </c>
    </row>
    <row r="2059" hidden="1" outlineLevel="2">
      <c r="A2059" s="14" t="inlineStr">
        <is>
          <t>xcp</t>
        </is>
      </c>
      <c r="B2059" s="14" t="inlineStr">
        <is>
          <t>oop</t>
        </is>
      </c>
      <c r="C2059" s="14" t="inlineStr">
        <is>
          <t>irn</t>
        </is>
      </c>
      <c r="D2059" s="32">
        <f>INDEX(Inputs!$W$5:$W$132,MATCH($B2059&amp;"|"&amp;$C2059,Inputs!$A$5:$A$132,0))</f>
        <v/>
      </c>
      <c r="E2059" s="32">
        <f>INDEX(Inputs!$Z$5:$Z$132,MATCH($B2059&amp;"|"&amp;$C2059,Inputs!$A$5:$A$132,0))</f>
        <v/>
      </c>
      <c r="F2059" s="32">
        <f>INDEX(Inputs!$AA$5:$AA$132,MATCH($B2059&amp;"|"&amp;$C2059,Inputs!$A$5:$A$132,0))</f>
        <v/>
      </c>
      <c r="G2059" s="36" t="n"/>
      <c r="H2059" s="14">
        <f>INDEX(VarLab,MATCH($A2059,VarKey,0))&amp;INDEX(MemLab,MATCH($C2059&amp;"|"&amp;$B2059,MemKey,0))</f>
        <v/>
      </c>
      <c r="I2059" s="14">
        <f>INDEX(VarUnit,MATCH($A2059,VarKey,0))</f>
        <v/>
      </c>
      <c r="J2059" s="14">
        <f>INDEX(VarSrc,MATCH($A2059,VarKey,0))</f>
        <v/>
      </c>
      <c r="K2059" s="11">
        <f>CodePrefix&amp;$A2059&amp;IF($C2059="","","."&amp;$C2059&amp;"."&amp;$B2059)&amp;INDEX(VarEnd,MATCH($A2059,VarKey,0))&amp;K$5</f>
        <v/>
      </c>
      <c r="L2059" s="37">
        <f>$D2059*($E2059*L$321+$F2059*L$324)</f>
        <v/>
      </c>
      <c r="M2059" s="32">
        <f>$D2059*($E2059*M$321+$F2059*M$324)</f>
        <v/>
      </c>
      <c r="N2059" s="32">
        <f>$D2059*($E2059*N$321+$F2059*N$324)</f>
        <v/>
      </c>
      <c r="O2059" s="32">
        <f>$D2059*($E2059*O$321+$F2059*O$324)</f>
        <v/>
      </c>
      <c r="P2059" s="32">
        <f>$D2059*($E2059*P$321+$F2059*P$324)</f>
        <v/>
      </c>
      <c r="Q2059" s="32">
        <f>$D2059*($E2059*Q$321+$F2059*Q$324)</f>
        <v/>
      </c>
      <c r="R2059" s="32">
        <f>$D2059*($E2059*R$321+$F2059*R$324)</f>
        <v/>
      </c>
      <c r="S2059" s="32">
        <f>$D2059*($E2059*S$321+$F2059*S$324)</f>
        <v/>
      </c>
      <c r="T2059" s="32">
        <f>$D2059*($E2059*T$321+$F2059*T$324)</f>
        <v/>
      </c>
      <c r="U2059" s="32">
        <f>$D2059*($E2059*U$321+$F2059*U$324)</f>
        <v/>
      </c>
      <c r="V2059" s="32">
        <f>$D2059*($E2059*V$321+$F2059*V$324)</f>
        <v/>
      </c>
      <c r="W2059" s="32">
        <f>$D2059*($E2059*W$321+$F2059*W$324)</f>
        <v/>
      </c>
      <c r="X2059" s="32">
        <f>$D2059*($E2059*X$321+$F2059*X$324)</f>
        <v/>
      </c>
      <c r="Y2059" s="32">
        <f>$D2059*($E2059*Y$321+$F2059*Y$324)</f>
        <v/>
      </c>
      <c r="Z2059" s="32">
        <f>$D2059*($E2059*Z$321+$F2059*Z$324)</f>
        <v/>
      </c>
      <c r="AA2059" s="32">
        <f>$D2059*($E2059*AA$321+$F2059*AA$324)</f>
        <v/>
      </c>
      <c r="AB2059" s="32">
        <f>$D2059*($E2059*AB$321+$F2059*AB$324)</f>
        <v/>
      </c>
      <c r="AC2059" s="32">
        <f>$D2059*($E2059*AC$321+$F2059*AC$324)</f>
        <v/>
      </c>
      <c r="AD2059" s="32">
        <f>$D2059*($E2059*AD$321+$F2059*AD$324)</f>
        <v/>
      </c>
      <c r="AF2059" s="11">
        <f>CodePrefix&amp;$A2059&amp;IF($C2059="","","."&amp;$C2059&amp;"."&amp;$B2059)&amp;INDEX(VarEnd,MATCH($A2059,VarKey,0))&amp;AF$5</f>
        <v/>
      </c>
      <c r="AG2059" s="37">
        <f>$D2059*($E2059*AG$321+$F2059*AG$324)</f>
        <v/>
      </c>
      <c r="AH2059" s="32">
        <f>$D2059*($E2059*AH$321+$F2059*AH$324)</f>
        <v/>
      </c>
      <c r="AI2059" s="32">
        <f>$D2059*($E2059*AI$321+$F2059*AI$324)</f>
        <v/>
      </c>
      <c r="AJ2059" s="32">
        <f>$D2059*($E2059*AJ$321+$F2059*AJ$324)</f>
        <v/>
      </c>
      <c r="AK2059" s="32">
        <f>$D2059*($E2059*AK$321+$F2059*AK$324)</f>
        <v/>
      </c>
      <c r="AL2059" s="32">
        <f>$D2059*($E2059*AL$321+$F2059*AL$324)</f>
        <v/>
      </c>
      <c r="AM2059" s="32">
        <f>$D2059*($E2059*AM$321+$F2059*AM$324)</f>
        <v/>
      </c>
      <c r="AN2059" s="32">
        <f>$D2059*($E2059*AN$321+$F2059*AN$324)</f>
        <v/>
      </c>
      <c r="AO2059" s="32">
        <f>$D2059*($E2059*AO$321+$F2059*AO$324)</f>
        <v/>
      </c>
      <c r="AP2059" s="32">
        <f>$D2059*($E2059*AP$321+$F2059*AP$324)</f>
        <v/>
      </c>
      <c r="AQ2059" s="32">
        <f>$D2059*($E2059*AQ$321+$F2059*AQ$324)</f>
        <v/>
      </c>
      <c r="AR2059" s="32">
        <f>$D2059*($E2059*AR$321+$F2059*AR$324)</f>
        <v/>
      </c>
      <c r="AS2059" s="32">
        <f>$D2059*($E2059*AS$321+$F2059*AS$324)</f>
        <v/>
      </c>
      <c r="AT2059" s="32">
        <f>$D2059*($E2059*AT$321+$F2059*AT$324)</f>
        <v/>
      </c>
      <c r="AU2059" s="32">
        <f>$D2059*($E2059*AU$321+$F2059*AU$324)</f>
        <v/>
      </c>
      <c r="AV2059" s="32">
        <f>$D2059*($E2059*AV$321+$F2059*AV$324)</f>
        <v/>
      </c>
      <c r="AW2059" s="32">
        <f>$D2059*($E2059*AW$321+$F2059*AW$324)</f>
        <v/>
      </c>
      <c r="AX2059" s="32">
        <f>$D2059*($E2059*AX$321+$F2059*AX$324)</f>
        <v/>
      </c>
      <c r="AY2059" s="32">
        <f>$D2059*($E2059*AY$321+$F2059*AY$324)</f>
        <v/>
      </c>
    </row>
    <row r="2060" hidden="1" outlineLevel="2">
      <c r="A2060" s="14" t="inlineStr">
        <is>
          <t>xcp</t>
        </is>
      </c>
      <c r="B2060" s="14" t="inlineStr">
        <is>
          <t>bio</t>
        </is>
      </c>
      <c r="C2060" s="14" t="inlineStr">
        <is>
          <t>irn</t>
        </is>
      </c>
      <c r="D2060" s="32">
        <f>INDEX(Inputs!$W$5:$W$132,MATCH($B2060&amp;"|"&amp;$C2060,Inputs!$A$5:$A$132,0))</f>
        <v/>
      </c>
      <c r="E2060" s="32">
        <f>INDEX(Inputs!$Z$5:$Z$132,MATCH($B2060&amp;"|"&amp;$C2060,Inputs!$A$5:$A$132,0))</f>
        <v/>
      </c>
      <c r="F2060" s="32">
        <f>INDEX(Inputs!$AA$5:$AA$132,MATCH($B2060&amp;"|"&amp;$C2060,Inputs!$A$5:$A$132,0))</f>
        <v/>
      </c>
      <c r="G2060" s="36" t="n"/>
      <c r="H2060" s="14">
        <f>INDEX(VarLab,MATCH($A2060,VarKey,0))&amp;INDEX(MemLab,MATCH($C2060&amp;"|"&amp;$B2060,MemKey,0))</f>
        <v/>
      </c>
      <c r="I2060" s="14">
        <f>INDEX(VarUnit,MATCH($A2060,VarKey,0))</f>
        <v/>
      </c>
      <c r="J2060" s="14">
        <f>INDEX(VarSrc,MATCH($A2060,VarKey,0))</f>
        <v/>
      </c>
      <c r="K2060" s="11">
        <f>CodePrefix&amp;$A2060&amp;IF($C2060="","","."&amp;$C2060&amp;"."&amp;$B2060)&amp;INDEX(VarEnd,MATCH($A2060,VarKey,0))&amp;K$5</f>
        <v/>
      </c>
      <c r="L2060" s="37">
        <f>$D2060*($E2060*L$321+$F2060*L$324)</f>
        <v/>
      </c>
      <c r="M2060" s="32">
        <f>$D2060*($E2060*M$321+$F2060*M$324)</f>
        <v/>
      </c>
      <c r="N2060" s="32">
        <f>$D2060*($E2060*N$321+$F2060*N$324)</f>
        <v/>
      </c>
      <c r="O2060" s="32">
        <f>$D2060*($E2060*O$321+$F2060*O$324)</f>
        <v/>
      </c>
      <c r="P2060" s="32">
        <f>$D2060*($E2060*P$321+$F2060*P$324)</f>
        <v/>
      </c>
      <c r="Q2060" s="32">
        <f>$D2060*($E2060*Q$321+$F2060*Q$324)</f>
        <v/>
      </c>
      <c r="R2060" s="32">
        <f>$D2060*($E2060*R$321+$F2060*R$324)</f>
        <v/>
      </c>
      <c r="S2060" s="32">
        <f>$D2060*($E2060*S$321+$F2060*S$324)</f>
        <v/>
      </c>
      <c r="T2060" s="32">
        <f>$D2060*($E2060*T$321+$F2060*T$324)</f>
        <v/>
      </c>
      <c r="U2060" s="32">
        <f>$D2060*($E2060*U$321+$F2060*U$324)</f>
        <v/>
      </c>
      <c r="V2060" s="32">
        <f>$D2060*($E2060*V$321+$F2060*V$324)</f>
        <v/>
      </c>
      <c r="W2060" s="32">
        <f>$D2060*($E2060*W$321+$F2060*W$324)</f>
        <v/>
      </c>
      <c r="X2060" s="32">
        <f>$D2060*($E2060*X$321+$F2060*X$324)</f>
        <v/>
      </c>
      <c r="Y2060" s="32">
        <f>$D2060*($E2060*Y$321+$F2060*Y$324)</f>
        <v/>
      </c>
      <c r="Z2060" s="32">
        <f>$D2060*($E2060*Z$321+$F2060*Z$324)</f>
        <v/>
      </c>
      <c r="AA2060" s="32">
        <f>$D2060*($E2060*AA$321+$F2060*AA$324)</f>
        <v/>
      </c>
      <c r="AB2060" s="32">
        <f>$D2060*($E2060*AB$321+$F2060*AB$324)</f>
        <v/>
      </c>
      <c r="AC2060" s="32">
        <f>$D2060*($E2060*AC$321+$F2060*AC$324)</f>
        <v/>
      </c>
      <c r="AD2060" s="32">
        <f>$D2060*($E2060*AD$321+$F2060*AD$324)</f>
        <v/>
      </c>
      <c r="AF2060" s="11">
        <f>CodePrefix&amp;$A2060&amp;IF($C2060="","","."&amp;$C2060&amp;"."&amp;$B2060)&amp;INDEX(VarEnd,MATCH($A2060,VarKey,0))&amp;AF$5</f>
        <v/>
      </c>
      <c r="AG2060" s="37">
        <f>$D2060*($E2060*AG$321+$F2060*AG$324)</f>
        <v/>
      </c>
      <c r="AH2060" s="32">
        <f>$D2060*($E2060*AH$321+$F2060*AH$324)</f>
        <v/>
      </c>
      <c r="AI2060" s="32">
        <f>$D2060*($E2060*AI$321+$F2060*AI$324)</f>
        <v/>
      </c>
      <c r="AJ2060" s="32">
        <f>$D2060*($E2060*AJ$321+$F2060*AJ$324)</f>
        <v/>
      </c>
      <c r="AK2060" s="32">
        <f>$D2060*($E2060*AK$321+$F2060*AK$324)</f>
        <v/>
      </c>
      <c r="AL2060" s="32">
        <f>$D2060*($E2060*AL$321+$F2060*AL$324)</f>
        <v/>
      </c>
      <c r="AM2060" s="32">
        <f>$D2060*($E2060*AM$321+$F2060*AM$324)</f>
        <v/>
      </c>
      <c r="AN2060" s="32">
        <f>$D2060*($E2060*AN$321+$F2060*AN$324)</f>
        <v/>
      </c>
      <c r="AO2060" s="32">
        <f>$D2060*($E2060*AO$321+$F2060*AO$324)</f>
        <v/>
      </c>
      <c r="AP2060" s="32">
        <f>$D2060*($E2060*AP$321+$F2060*AP$324)</f>
        <v/>
      </c>
      <c r="AQ2060" s="32">
        <f>$D2060*($E2060*AQ$321+$F2060*AQ$324)</f>
        <v/>
      </c>
      <c r="AR2060" s="32">
        <f>$D2060*($E2060*AR$321+$F2060*AR$324)</f>
        <v/>
      </c>
      <c r="AS2060" s="32">
        <f>$D2060*($E2060*AS$321+$F2060*AS$324)</f>
        <v/>
      </c>
      <c r="AT2060" s="32">
        <f>$D2060*($E2060*AT$321+$F2060*AT$324)</f>
        <v/>
      </c>
      <c r="AU2060" s="32">
        <f>$D2060*($E2060*AU$321+$F2060*AU$324)</f>
        <v/>
      </c>
      <c r="AV2060" s="32">
        <f>$D2060*($E2060*AV$321+$F2060*AV$324)</f>
        <v/>
      </c>
      <c r="AW2060" s="32">
        <f>$D2060*($E2060*AW$321+$F2060*AW$324)</f>
        <v/>
      </c>
      <c r="AX2060" s="32">
        <f>$D2060*($E2060*AX$321+$F2060*AX$324)</f>
        <v/>
      </c>
      <c r="AY2060" s="32">
        <f>$D2060*($E2060*AY$321+$F2060*AY$324)</f>
        <v/>
      </c>
    </row>
    <row r="2061" hidden="1" outlineLevel="2"/>
    <row r="2062" hidden="1" outlineLevel="2">
      <c r="A2062" s="14" t="inlineStr">
        <is>
          <t>xcpd</t>
        </is>
      </c>
      <c r="B2062" s="14" t="inlineStr">
        <is>
          <t>coa</t>
        </is>
      </c>
      <c r="C2062" s="14" t="inlineStr">
        <is>
          <t>irn</t>
        </is>
      </c>
      <c r="D2062" s="32">
        <f>INDEX(Inputs!$W$5:$W$132,MATCH($B2062&amp;"|"&amp;$C2062,Inputs!$A$5:$A$132,0))</f>
        <v/>
      </c>
      <c r="E2062" s="32">
        <f>INDEX(Inputs!$Z$5:$Z$132,MATCH($B2062&amp;"|"&amp;$C2062,Inputs!$A$5:$A$132,0))</f>
        <v/>
      </c>
      <c r="F2062" s="32">
        <f>INDEX(Inputs!$AA$5:$AA$132,MATCH($B2062&amp;"|"&amp;$C2062,Inputs!$A$5:$A$132,0))</f>
        <v/>
      </c>
      <c r="G2062" s="36" t="n"/>
      <c r="H2062" s="14">
        <f>INDEX(VarLab,MATCH($A2062,VarKey,0))&amp;INDEX(MemLab,MATCH($C2062&amp;"|"&amp;$B2062,MemKey,0))</f>
        <v/>
      </c>
      <c r="I2062" s="14">
        <f>INDEX(VarUnit,MATCH($A2062,VarKey,0))</f>
        <v/>
      </c>
      <c r="J2062" s="14">
        <f>INDEX(VarSrc,MATCH($A2062,VarKey,0))</f>
        <v/>
      </c>
      <c r="K2062" s="11">
        <f>CodePrefix&amp;$A2062&amp;IF($C2062="","","."&amp;$C2062&amp;"."&amp;$B2062)&amp;INDEX(VarEnd,MATCH($A2062,VarKey,0))&amp;K$5</f>
        <v/>
      </c>
      <c r="L2062" s="37">
        <f>$D2062*($E2062*(L$321-L$322)+$F2062*(L$324-L$325))</f>
        <v/>
      </c>
      <c r="M2062" s="32">
        <f>$D2062*($E2062*(M$321-M$322)+$F2062*(M$324-M$325))</f>
        <v/>
      </c>
      <c r="N2062" s="32">
        <f>$D2062*($E2062*(N$321-N$322)+$F2062*(N$324-N$325))</f>
        <v/>
      </c>
      <c r="O2062" s="32">
        <f>$D2062*($E2062*(O$321-O$322)+$F2062*(O$324-O$325))</f>
        <v/>
      </c>
      <c r="P2062" s="32">
        <f>$D2062*($E2062*(P$321-P$322)+$F2062*(P$324-P$325))</f>
        <v/>
      </c>
      <c r="Q2062" s="32">
        <f>$D2062*($E2062*(Q$321-Q$322)+$F2062*(Q$324-Q$325))</f>
        <v/>
      </c>
      <c r="R2062" s="32">
        <f>$D2062*($E2062*(R$321-R$322)+$F2062*(R$324-R$325))</f>
        <v/>
      </c>
      <c r="S2062" s="32">
        <f>$D2062*($E2062*(S$321-S$322)+$F2062*(S$324-S$325))</f>
        <v/>
      </c>
      <c r="T2062" s="32">
        <f>$D2062*($E2062*(T$321-T$322)+$F2062*(T$324-T$325))</f>
        <v/>
      </c>
      <c r="U2062" s="32">
        <f>$D2062*($E2062*(U$321-U$322)+$F2062*(U$324-U$325))</f>
        <v/>
      </c>
      <c r="V2062" s="32">
        <f>$D2062*($E2062*(V$321-V$322)+$F2062*(V$324-V$325))</f>
        <v/>
      </c>
      <c r="W2062" s="32">
        <f>$D2062*($E2062*(W$321-W$322)+$F2062*(W$324-W$325))</f>
        <v/>
      </c>
      <c r="X2062" s="32">
        <f>$D2062*($E2062*(X$321-X$322)+$F2062*(X$324-X$325))</f>
        <v/>
      </c>
      <c r="Y2062" s="32">
        <f>$D2062*($E2062*(Y$321-Y$322)+$F2062*(Y$324-Y$325))</f>
        <v/>
      </c>
      <c r="Z2062" s="32">
        <f>$D2062*($E2062*(Z$321-Z$322)+$F2062*(Z$324-Z$325))</f>
        <v/>
      </c>
      <c r="AA2062" s="32">
        <f>$D2062*($E2062*(AA$321-AA$322)+$F2062*(AA$324-AA$325))</f>
        <v/>
      </c>
      <c r="AB2062" s="32">
        <f>$D2062*($E2062*(AB$321-AB$322)+$F2062*(AB$324-AB$325))</f>
        <v/>
      </c>
      <c r="AC2062" s="32">
        <f>$D2062*($E2062*(AC$321-AC$322)+$F2062*(AC$324-AC$325))</f>
        <v/>
      </c>
      <c r="AD2062" s="32">
        <f>$D2062*($E2062*(AD$321-AD$322)+$F2062*(AD$324-AD$325))</f>
        <v/>
      </c>
      <c r="AF2062" s="11">
        <f>CodePrefix&amp;$A2062&amp;IF($C2062="","","."&amp;$C2062&amp;"."&amp;$B2062)&amp;INDEX(VarEnd,MATCH($A2062,VarKey,0))&amp;AF$5</f>
        <v/>
      </c>
      <c r="AG2062" s="37">
        <f>$D2062*($E2062*(AG$321-AG$322)+$F2062*(AG$324-AG$325))</f>
        <v/>
      </c>
      <c r="AH2062" s="32">
        <f>$D2062*($E2062*(AH$321-AH$322)+$F2062*(AH$324-AH$325))</f>
        <v/>
      </c>
      <c r="AI2062" s="32">
        <f>$D2062*($E2062*(AI$321-AI$322)+$F2062*(AI$324-AI$325))</f>
        <v/>
      </c>
      <c r="AJ2062" s="32">
        <f>$D2062*($E2062*(AJ$321-AJ$322)+$F2062*(AJ$324-AJ$325))</f>
        <v/>
      </c>
      <c r="AK2062" s="32">
        <f>$D2062*($E2062*(AK$321-AK$322)+$F2062*(AK$324-AK$325))</f>
        <v/>
      </c>
      <c r="AL2062" s="32">
        <f>$D2062*($E2062*(AL$321-AL$322)+$F2062*(AL$324-AL$325))</f>
        <v/>
      </c>
      <c r="AM2062" s="32">
        <f>$D2062*($E2062*(AM$321-AM$322)+$F2062*(AM$324-AM$325))</f>
        <v/>
      </c>
      <c r="AN2062" s="32">
        <f>$D2062*($E2062*(AN$321-AN$322)+$F2062*(AN$324-AN$325))</f>
        <v/>
      </c>
      <c r="AO2062" s="32">
        <f>$D2062*($E2062*(AO$321-AO$322)+$F2062*(AO$324-AO$325))</f>
        <v/>
      </c>
      <c r="AP2062" s="32">
        <f>$D2062*($E2062*(AP$321-AP$322)+$F2062*(AP$324-AP$325))</f>
        <v/>
      </c>
      <c r="AQ2062" s="32">
        <f>$D2062*($E2062*(AQ$321-AQ$322)+$F2062*(AQ$324-AQ$325))</f>
        <v/>
      </c>
      <c r="AR2062" s="32">
        <f>$D2062*($E2062*(AR$321-AR$322)+$F2062*(AR$324-AR$325))</f>
        <v/>
      </c>
      <c r="AS2062" s="32">
        <f>$D2062*($E2062*(AS$321-AS$322)+$F2062*(AS$324-AS$325))</f>
        <v/>
      </c>
      <c r="AT2062" s="32">
        <f>$D2062*($E2062*(AT$321-AT$322)+$F2062*(AT$324-AT$325))</f>
        <v/>
      </c>
      <c r="AU2062" s="32">
        <f>$D2062*($E2062*(AU$321-AU$322)+$F2062*(AU$324-AU$325))</f>
        <v/>
      </c>
      <c r="AV2062" s="32">
        <f>$D2062*($E2062*(AV$321-AV$322)+$F2062*(AV$324-AV$325))</f>
        <v/>
      </c>
      <c r="AW2062" s="32">
        <f>$D2062*($E2062*(AW$321-AW$322)+$F2062*(AW$324-AW$325))</f>
        <v/>
      </c>
      <c r="AX2062" s="32">
        <f>$D2062*($E2062*(AX$321-AX$322)+$F2062*(AX$324-AX$325))</f>
        <v/>
      </c>
      <c r="AY2062" s="32">
        <f>$D2062*($E2062*(AY$321-AY$322)+$F2062*(AY$324-AY$325))</f>
        <v/>
      </c>
    </row>
    <row r="2063" hidden="1" outlineLevel="2">
      <c r="A2063" s="14" t="inlineStr">
        <is>
          <t>xcpd</t>
        </is>
      </c>
      <c r="B2063" s="14" t="inlineStr">
        <is>
          <t>nga</t>
        </is>
      </c>
      <c r="C2063" s="14" t="inlineStr">
        <is>
          <t>irn</t>
        </is>
      </c>
      <c r="D2063" s="32">
        <f>INDEX(Inputs!$W$5:$W$132,MATCH($B2063&amp;"|"&amp;$C2063,Inputs!$A$5:$A$132,0))</f>
        <v/>
      </c>
      <c r="E2063" s="32">
        <f>INDEX(Inputs!$Z$5:$Z$132,MATCH($B2063&amp;"|"&amp;$C2063,Inputs!$A$5:$A$132,0))</f>
        <v/>
      </c>
      <c r="F2063" s="32">
        <f>INDEX(Inputs!$AA$5:$AA$132,MATCH($B2063&amp;"|"&amp;$C2063,Inputs!$A$5:$A$132,0))</f>
        <v/>
      </c>
      <c r="G2063" s="36" t="n"/>
      <c r="H2063" s="14">
        <f>INDEX(VarLab,MATCH($A2063,VarKey,0))&amp;INDEX(MemLab,MATCH($C2063&amp;"|"&amp;$B2063,MemKey,0))</f>
        <v/>
      </c>
      <c r="I2063" s="14">
        <f>INDEX(VarUnit,MATCH($A2063,VarKey,0))</f>
        <v/>
      </c>
      <c r="J2063" s="14">
        <f>INDEX(VarSrc,MATCH($A2063,VarKey,0))</f>
        <v/>
      </c>
      <c r="K2063" s="11">
        <f>CodePrefix&amp;$A2063&amp;IF($C2063="","","."&amp;$C2063&amp;"."&amp;$B2063)&amp;INDEX(VarEnd,MATCH($A2063,VarKey,0))&amp;K$5</f>
        <v/>
      </c>
      <c r="L2063" s="37">
        <f>$D2063*($E2063*(L$321-L$322)+$F2063*(L$324-L$325))</f>
        <v/>
      </c>
      <c r="M2063" s="32">
        <f>$D2063*($E2063*(M$321-M$322)+$F2063*(M$324-M$325))</f>
        <v/>
      </c>
      <c r="N2063" s="32">
        <f>$D2063*($E2063*(N$321-N$322)+$F2063*(N$324-N$325))</f>
        <v/>
      </c>
      <c r="O2063" s="32">
        <f>$D2063*($E2063*(O$321-O$322)+$F2063*(O$324-O$325))</f>
        <v/>
      </c>
      <c r="P2063" s="32">
        <f>$D2063*($E2063*(P$321-P$322)+$F2063*(P$324-P$325))</f>
        <v/>
      </c>
      <c r="Q2063" s="32">
        <f>$D2063*($E2063*(Q$321-Q$322)+$F2063*(Q$324-Q$325))</f>
        <v/>
      </c>
      <c r="R2063" s="32">
        <f>$D2063*($E2063*(R$321-R$322)+$F2063*(R$324-R$325))</f>
        <v/>
      </c>
      <c r="S2063" s="32">
        <f>$D2063*($E2063*(S$321-S$322)+$F2063*(S$324-S$325))</f>
        <v/>
      </c>
      <c r="T2063" s="32">
        <f>$D2063*($E2063*(T$321-T$322)+$F2063*(T$324-T$325))</f>
        <v/>
      </c>
      <c r="U2063" s="32">
        <f>$D2063*($E2063*(U$321-U$322)+$F2063*(U$324-U$325))</f>
        <v/>
      </c>
      <c r="V2063" s="32">
        <f>$D2063*($E2063*(V$321-V$322)+$F2063*(V$324-V$325))</f>
        <v/>
      </c>
      <c r="W2063" s="32">
        <f>$D2063*($E2063*(W$321-W$322)+$F2063*(W$324-W$325))</f>
        <v/>
      </c>
      <c r="X2063" s="32">
        <f>$D2063*($E2063*(X$321-X$322)+$F2063*(X$324-X$325))</f>
        <v/>
      </c>
      <c r="Y2063" s="32">
        <f>$D2063*($E2063*(Y$321-Y$322)+$F2063*(Y$324-Y$325))</f>
        <v/>
      </c>
      <c r="Z2063" s="32">
        <f>$D2063*($E2063*(Z$321-Z$322)+$F2063*(Z$324-Z$325))</f>
        <v/>
      </c>
      <c r="AA2063" s="32">
        <f>$D2063*($E2063*(AA$321-AA$322)+$F2063*(AA$324-AA$325))</f>
        <v/>
      </c>
      <c r="AB2063" s="32">
        <f>$D2063*($E2063*(AB$321-AB$322)+$F2063*(AB$324-AB$325))</f>
        <v/>
      </c>
      <c r="AC2063" s="32">
        <f>$D2063*($E2063*(AC$321-AC$322)+$F2063*(AC$324-AC$325))</f>
        <v/>
      </c>
      <c r="AD2063" s="32">
        <f>$D2063*($E2063*(AD$321-AD$322)+$F2063*(AD$324-AD$325))</f>
        <v/>
      </c>
      <c r="AF2063" s="11">
        <f>CodePrefix&amp;$A2063&amp;IF($C2063="","","."&amp;$C2063&amp;"."&amp;$B2063)&amp;INDEX(VarEnd,MATCH($A2063,VarKey,0))&amp;AF$5</f>
        <v/>
      </c>
      <c r="AG2063" s="37">
        <f>$D2063*($E2063*(AG$321-AG$322)+$F2063*(AG$324-AG$325))</f>
        <v/>
      </c>
      <c r="AH2063" s="32">
        <f>$D2063*($E2063*(AH$321-AH$322)+$F2063*(AH$324-AH$325))</f>
        <v/>
      </c>
      <c r="AI2063" s="32">
        <f>$D2063*($E2063*(AI$321-AI$322)+$F2063*(AI$324-AI$325))</f>
        <v/>
      </c>
      <c r="AJ2063" s="32">
        <f>$D2063*($E2063*(AJ$321-AJ$322)+$F2063*(AJ$324-AJ$325))</f>
        <v/>
      </c>
      <c r="AK2063" s="32">
        <f>$D2063*($E2063*(AK$321-AK$322)+$F2063*(AK$324-AK$325))</f>
        <v/>
      </c>
      <c r="AL2063" s="32">
        <f>$D2063*($E2063*(AL$321-AL$322)+$F2063*(AL$324-AL$325))</f>
        <v/>
      </c>
      <c r="AM2063" s="32">
        <f>$D2063*($E2063*(AM$321-AM$322)+$F2063*(AM$324-AM$325))</f>
        <v/>
      </c>
      <c r="AN2063" s="32">
        <f>$D2063*($E2063*(AN$321-AN$322)+$F2063*(AN$324-AN$325))</f>
        <v/>
      </c>
      <c r="AO2063" s="32">
        <f>$D2063*($E2063*(AO$321-AO$322)+$F2063*(AO$324-AO$325))</f>
        <v/>
      </c>
      <c r="AP2063" s="32">
        <f>$D2063*($E2063*(AP$321-AP$322)+$F2063*(AP$324-AP$325))</f>
        <v/>
      </c>
      <c r="AQ2063" s="32">
        <f>$D2063*($E2063*(AQ$321-AQ$322)+$F2063*(AQ$324-AQ$325))</f>
        <v/>
      </c>
      <c r="AR2063" s="32">
        <f>$D2063*($E2063*(AR$321-AR$322)+$F2063*(AR$324-AR$325))</f>
        <v/>
      </c>
      <c r="AS2063" s="32">
        <f>$D2063*($E2063*(AS$321-AS$322)+$F2063*(AS$324-AS$325))</f>
        <v/>
      </c>
      <c r="AT2063" s="32">
        <f>$D2063*($E2063*(AT$321-AT$322)+$F2063*(AT$324-AT$325))</f>
        <v/>
      </c>
      <c r="AU2063" s="32">
        <f>$D2063*($E2063*(AU$321-AU$322)+$F2063*(AU$324-AU$325))</f>
        <v/>
      </c>
      <c r="AV2063" s="32">
        <f>$D2063*($E2063*(AV$321-AV$322)+$F2063*(AV$324-AV$325))</f>
        <v/>
      </c>
      <c r="AW2063" s="32">
        <f>$D2063*($E2063*(AW$321-AW$322)+$F2063*(AW$324-AW$325))</f>
        <v/>
      </c>
      <c r="AX2063" s="32">
        <f>$D2063*($E2063*(AX$321-AX$322)+$F2063*(AX$324-AX$325))</f>
        <v/>
      </c>
      <c r="AY2063" s="32">
        <f>$D2063*($E2063*(AY$321-AY$322)+$F2063*(AY$324-AY$325))</f>
        <v/>
      </c>
    </row>
    <row r="2064" hidden="1" outlineLevel="2">
      <c r="A2064" s="14" t="inlineStr">
        <is>
          <t>xcpd</t>
        </is>
      </c>
      <c r="B2064" s="14" t="inlineStr">
        <is>
          <t>gso</t>
        </is>
      </c>
      <c r="C2064" s="14" t="inlineStr">
        <is>
          <t>irn</t>
        </is>
      </c>
      <c r="D2064" s="32">
        <f>INDEX(Inputs!$W$5:$W$132,MATCH($B2064&amp;"|"&amp;$C2064,Inputs!$A$5:$A$132,0))</f>
        <v/>
      </c>
      <c r="E2064" s="32">
        <f>INDEX(Inputs!$Z$5:$Z$132,MATCH($B2064&amp;"|"&amp;$C2064,Inputs!$A$5:$A$132,0))</f>
        <v/>
      </c>
      <c r="F2064" s="32">
        <f>INDEX(Inputs!$AA$5:$AA$132,MATCH($B2064&amp;"|"&amp;$C2064,Inputs!$A$5:$A$132,0))</f>
        <v/>
      </c>
      <c r="G2064" s="36" t="n"/>
      <c r="H2064" s="14">
        <f>INDEX(VarLab,MATCH($A2064,VarKey,0))&amp;INDEX(MemLab,MATCH($C2064&amp;"|"&amp;$B2064,MemKey,0))</f>
        <v/>
      </c>
      <c r="I2064" s="14">
        <f>INDEX(VarUnit,MATCH($A2064,VarKey,0))</f>
        <v/>
      </c>
      <c r="J2064" s="14">
        <f>INDEX(VarSrc,MATCH($A2064,VarKey,0))</f>
        <v/>
      </c>
      <c r="K2064" s="11">
        <f>CodePrefix&amp;$A2064&amp;IF($C2064="","","."&amp;$C2064&amp;"."&amp;$B2064)&amp;INDEX(VarEnd,MATCH($A2064,VarKey,0))&amp;K$5</f>
        <v/>
      </c>
      <c r="L2064" s="37">
        <f>$D2064*($E2064*(L$321-L$322)+$F2064*(L$324-L$325))</f>
        <v/>
      </c>
      <c r="M2064" s="32">
        <f>$D2064*($E2064*(M$321-M$322)+$F2064*(M$324-M$325))</f>
        <v/>
      </c>
      <c r="N2064" s="32">
        <f>$D2064*($E2064*(N$321-N$322)+$F2064*(N$324-N$325))</f>
        <v/>
      </c>
      <c r="O2064" s="32">
        <f>$D2064*($E2064*(O$321-O$322)+$F2064*(O$324-O$325))</f>
        <v/>
      </c>
      <c r="P2064" s="32">
        <f>$D2064*($E2064*(P$321-P$322)+$F2064*(P$324-P$325))</f>
        <v/>
      </c>
      <c r="Q2064" s="32">
        <f>$D2064*($E2064*(Q$321-Q$322)+$F2064*(Q$324-Q$325))</f>
        <v/>
      </c>
      <c r="R2064" s="32">
        <f>$D2064*($E2064*(R$321-R$322)+$F2064*(R$324-R$325))</f>
        <v/>
      </c>
      <c r="S2064" s="32">
        <f>$D2064*($E2064*(S$321-S$322)+$F2064*(S$324-S$325))</f>
        <v/>
      </c>
      <c r="T2064" s="32">
        <f>$D2064*($E2064*(T$321-T$322)+$F2064*(T$324-T$325))</f>
        <v/>
      </c>
      <c r="U2064" s="32">
        <f>$D2064*($E2064*(U$321-U$322)+$F2064*(U$324-U$325))</f>
        <v/>
      </c>
      <c r="V2064" s="32">
        <f>$D2064*($E2064*(V$321-V$322)+$F2064*(V$324-V$325))</f>
        <v/>
      </c>
      <c r="W2064" s="32">
        <f>$D2064*($E2064*(W$321-W$322)+$F2064*(W$324-W$325))</f>
        <v/>
      </c>
      <c r="X2064" s="32">
        <f>$D2064*($E2064*(X$321-X$322)+$F2064*(X$324-X$325))</f>
        <v/>
      </c>
      <c r="Y2064" s="32">
        <f>$D2064*($E2064*(Y$321-Y$322)+$F2064*(Y$324-Y$325))</f>
        <v/>
      </c>
      <c r="Z2064" s="32">
        <f>$D2064*($E2064*(Z$321-Z$322)+$F2064*(Z$324-Z$325))</f>
        <v/>
      </c>
      <c r="AA2064" s="32">
        <f>$D2064*($E2064*(AA$321-AA$322)+$F2064*(AA$324-AA$325))</f>
        <v/>
      </c>
      <c r="AB2064" s="32">
        <f>$D2064*($E2064*(AB$321-AB$322)+$F2064*(AB$324-AB$325))</f>
        <v/>
      </c>
      <c r="AC2064" s="32">
        <f>$D2064*($E2064*(AC$321-AC$322)+$F2064*(AC$324-AC$325))</f>
        <v/>
      </c>
      <c r="AD2064" s="32">
        <f>$D2064*($E2064*(AD$321-AD$322)+$F2064*(AD$324-AD$325))</f>
        <v/>
      </c>
      <c r="AF2064" s="11">
        <f>CodePrefix&amp;$A2064&amp;IF($C2064="","","."&amp;$C2064&amp;"."&amp;$B2064)&amp;INDEX(VarEnd,MATCH($A2064,VarKey,0))&amp;AF$5</f>
        <v/>
      </c>
      <c r="AG2064" s="37">
        <f>$D2064*($E2064*(AG$321-AG$322)+$F2064*(AG$324-AG$325))</f>
        <v/>
      </c>
      <c r="AH2064" s="32">
        <f>$D2064*($E2064*(AH$321-AH$322)+$F2064*(AH$324-AH$325))</f>
        <v/>
      </c>
      <c r="AI2064" s="32">
        <f>$D2064*($E2064*(AI$321-AI$322)+$F2064*(AI$324-AI$325))</f>
        <v/>
      </c>
      <c r="AJ2064" s="32">
        <f>$D2064*($E2064*(AJ$321-AJ$322)+$F2064*(AJ$324-AJ$325))</f>
        <v/>
      </c>
      <c r="AK2064" s="32">
        <f>$D2064*($E2064*(AK$321-AK$322)+$F2064*(AK$324-AK$325))</f>
        <v/>
      </c>
      <c r="AL2064" s="32">
        <f>$D2064*($E2064*(AL$321-AL$322)+$F2064*(AL$324-AL$325))</f>
        <v/>
      </c>
      <c r="AM2064" s="32">
        <f>$D2064*($E2064*(AM$321-AM$322)+$F2064*(AM$324-AM$325))</f>
        <v/>
      </c>
      <c r="AN2064" s="32">
        <f>$D2064*($E2064*(AN$321-AN$322)+$F2064*(AN$324-AN$325))</f>
        <v/>
      </c>
      <c r="AO2064" s="32">
        <f>$D2064*($E2064*(AO$321-AO$322)+$F2064*(AO$324-AO$325))</f>
        <v/>
      </c>
      <c r="AP2064" s="32">
        <f>$D2064*($E2064*(AP$321-AP$322)+$F2064*(AP$324-AP$325))</f>
        <v/>
      </c>
      <c r="AQ2064" s="32">
        <f>$D2064*($E2064*(AQ$321-AQ$322)+$F2064*(AQ$324-AQ$325))</f>
        <v/>
      </c>
      <c r="AR2064" s="32">
        <f>$D2064*($E2064*(AR$321-AR$322)+$F2064*(AR$324-AR$325))</f>
        <v/>
      </c>
      <c r="AS2064" s="32">
        <f>$D2064*($E2064*(AS$321-AS$322)+$F2064*(AS$324-AS$325))</f>
        <v/>
      </c>
      <c r="AT2064" s="32">
        <f>$D2064*($E2064*(AT$321-AT$322)+$F2064*(AT$324-AT$325))</f>
        <v/>
      </c>
      <c r="AU2064" s="32">
        <f>$D2064*($E2064*(AU$321-AU$322)+$F2064*(AU$324-AU$325))</f>
        <v/>
      </c>
      <c r="AV2064" s="32">
        <f>$D2064*($E2064*(AV$321-AV$322)+$F2064*(AV$324-AV$325))</f>
        <v/>
      </c>
      <c r="AW2064" s="32">
        <f>$D2064*($E2064*(AW$321-AW$322)+$F2064*(AW$324-AW$325))</f>
        <v/>
      </c>
      <c r="AX2064" s="32">
        <f>$D2064*($E2064*(AX$321-AX$322)+$F2064*(AX$324-AX$325))</f>
        <v/>
      </c>
      <c r="AY2064" s="32">
        <f>$D2064*($E2064*(AY$321-AY$322)+$F2064*(AY$324-AY$325))</f>
        <v/>
      </c>
    </row>
    <row r="2065" hidden="1" outlineLevel="2">
      <c r="A2065" s="14" t="inlineStr">
        <is>
          <t>xcpd</t>
        </is>
      </c>
      <c r="B2065" s="14" t="inlineStr">
        <is>
          <t>die</t>
        </is>
      </c>
      <c r="C2065" s="14" t="inlineStr">
        <is>
          <t>irn</t>
        </is>
      </c>
      <c r="D2065" s="32">
        <f>INDEX(Inputs!$W$5:$W$132,MATCH($B2065&amp;"|"&amp;$C2065,Inputs!$A$5:$A$132,0))</f>
        <v/>
      </c>
      <c r="E2065" s="32">
        <f>INDEX(Inputs!$Z$5:$Z$132,MATCH($B2065&amp;"|"&amp;$C2065,Inputs!$A$5:$A$132,0))</f>
        <v/>
      </c>
      <c r="F2065" s="32">
        <f>INDEX(Inputs!$AA$5:$AA$132,MATCH($B2065&amp;"|"&amp;$C2065,Inputs!$A$5:$A$132,0))</f>
        <v/>
      </c>
      <c r="G2065" s="36" t="n"/>
      <c r="H2065" s="14">
        <f>INDEX(VarLab,MATCH($A2065,VarKey,0))&amp;INDEX(MemLab,MATCH($C2065&amp;"|"&amp;$B2065,MemKey,0))</f>
        <v/>
      </c>
      <c r="I2065" s="14">
        <f>INDEX(VarUnit,MATCH($A2065,VarKey,0))</f>
        <v/>
      </c>
      <c r="J2065" s="14">
        <f>INDEX(VarSrc,MATCH($A2065,VarKey,0))</f>
        <v/>
      </c>
      <c r="K2065" s="11">
        <f>CodePrefix&amp;$A2065&amp;IF($C2065="","","."&amp;$C2065&amp;"."&amp;$B2065)&amp;INDEX(VarEnd,MATCH($A2065,VarKey,0))&amp;K$5</f>
        <v/>
      </c>
      <c r="L2065" s="37">
        <f>$D2065*($E2065*(L$321-L$322)+$F2065*(L$324-L$325))</f>
        <v/>
      </c>
      <c r="M2065" s="32">
        <f>$D2065*($E2065*(M$321-M$322)+$F2065*(M$324-M$325))</f>
        <v/>
      </c>
      <c r="N2065" s="32">
        <f>$D2065*($E2065*(N$321-N$322)+$F2065*(N$324-N$325))</f>
        <v/>
      </c>
      <c r="O2065" s="32">
        <f>$D2065*($E2065*(O$321-O$322)+$F2065*(O$324-O$325))</f>
        <v/>
      </c>
      <c r="P2065" s="32">
        <f>$D2065*($E2065*(P$321-P$322)+$F2065*(P$324-P$325))</f>
        <v/>
      </c>
      <c r="Q2065" s="32">
        <f>$D2065*($E2065*(Q$321-Q$322)+$F2065*(Q$324-Q$325))</f>
        <v/>
      </c>
      <c r="R2065" s="32">
        <f>$D2065*($E2065*(R$321-R$322)+$F2065*(R$324-R$325))</f>
        <v/>
      </c>
      <c r="S2065" s="32">
        <f>$D2065*($E2065*(S$321-S$322)+$F2065*(S$324-S$325))</f>
        <v/>
      </c>
      <c r="T2065" s="32">
        <f>$D2065*($E2065*(T$321-T$322)+$F2065*(T$324-T$325))</f>
        <v/>
      </c>
      <c r="U2065" s="32">
        <f>$D2065*($E2065*(U$321-U$322)+$F2065*(U$324-U$325))</f>
        <v/>
      </c>
      <c r="V2065" s="32">
        <f>$D2065*($E2065*(V$321-V$322)+$F2065*(V$324-V$325))</f>
        <v/>
      </c>
      <c r="W2065" s="32">
        <f>$D2065*($E2065*(W$321-W$322)+$F2065*(W$324-W$325))</f>
        <v/>
      </c>
      <c r="X2065" s="32">
        <f>$D2065*($E2065*(X$321-X$322)+$F2065*(X$324-X$325))</f>
        <v/>
      </c>
      <c r="Y2065" s="32">
        <f>$D2065*($E2065*(Y$321-Y$322)+$F2065*(Y$324-Y$325))</f>
        <v/>
      </c>
      <c r="Z2065" s="32">
        <f>$D2065*($E2065*(Z$321-Z$322)+$F2065*(Z$324-Z$325))</f>
        <v/>
      </c>
      <c r="AA2065" s="32">
        <f>$D2065*($E2065*(AA$321-AA$322)+$F2065*(AA$324-AA$325))</f>
        <v/>
      </c>
      <c r="AB2065" s="32">
        <f>$D2065*($E2065*(AB$321-AB$322)+$F2065*(AB$324-AB$325))</f>
        <v/>
      </c>
      <c r="AC2065" s="32">
        <f>$D2065*($E2065*(AC$321-AC$322)+$F2065*(AC$324-AC$325))</f>
        <v/>
      </c>
      <c r="AD2065" s="32">
        <f>$D2065*($E2065*(AD$321-AD$322)+$F2065*(AD$324-AD$325))</f>
        <v/>
      </c>
      <c r="AF2065" s="11">
        <f>CodePrefix&amp;$A2065&amp;IF($C2065="","","."&amp;$C2065&amp;"."&amp;$B2065)&amp;INDEX(VarEnd,MATCH($A2065,VarKey,0))&amp;AF$5</f>
        <v/>
      </c>
      <c r="AG2065" s="37">
        <f>$D2065*($E2065*(AG$321-AG$322)+$F2065*(AG$324-AG$325))</f>
        <v/>
      </c>
      <c r="AH2065" s="32">
        <f>$D2065*($E2065*(AH$321-AH$322)+$F2065*(AH$324-AH$325))</f>
        <v/>
      </c>
      <c r="AI2065" s="32">
        <f>$D2065*($E2065*(AI$321-AI$322)+$F2065*(AI$324-AI$325))</f>
        <v/>
      </c>
      <c r="AJ2065" s="32">
        <f>$D2065*($E2065*(AJ$321-AJ$322)+$F2065*(AJ$324-AJ$325))</f>
        <v/>
      </c>
      <c r="AK2065" s="32">
        <f>$D2065*($E2065*(AK$321-AK$322)+$F2065*(AK$324-AK$325))</f>
        <v/>
      </c>
      <c r="AL2065" s="32">
        <f>$D2065*($E2065*(AL$321-AL$322)+$F2065*(AL$324-AL$325))</f>
        <v/>
      </c>
      <c r="AM2065" s="32">
        <f>$D2065*($E2065*(AM$321-AM$322)+$F2065*(AM$324-AM$325))</f>
        <v/>
      </c>
      <c r="AN2065" s="32">
        <f>$D2065*($E2065*(AN$321-AN$322)+$F2065*(AN$324-AN$325))</f>
        <v/>
      </c>
      <c r="AO2065" s="32">
        <f>$D2065*($E2065*(AO$321-AO$322)+$F2065*(AO$324-AO$325))</f>
        <v/>
      </c>
      <c r="AP2065" s="32">
        <f>$D2065*($E2065*(AP$321-AP$322)+$F2065*(AP$324-AP$325))</f>
        <v/>
      </c>
      <c r="AQ2065" s="32">
        <f>$D2065*($E2065*(AQ$321-AQ$322)+$F2065*(AQ$324-AQ$325))</f>
        <v/>
      </c>
      <c r="AR2065" s="32">
        <f>$D2065*($E2065*(AR$321-AR$322)+$F2065*(AR$324-AR$325))</f>
        <v/>
      </c>
      <c r="AS2065" s="32">
        <f>$D2065*($E2065*(AS$321-AS$322)+$F2065*(AS$324-AS$325))</f>
        <v/>
      </c>
      <c r="AT2065" s="32">
        <f>$D2065*($E2065*(AT$321-AT$322)+$F2065*(AT$324-AT$325))</f>
        <v/>
      </c>
      <c r="AU2065" s="32">
        <f>$D2065*($E2065*(AU$321-AU$322)+$F2065*(AU$324-AU$325))</f>
        <v/>
      </c>
      <c r="AV2065" s="32">
        <f>$D2065*($E2065*(AV$321-AV$322)+$F2065*(AV$324-AV$325))</f>
        <v/>
      </c>
      <c r="AW2065" s="32">
        <f>$D2065*($E2065*(AW$321-AW$322)+$F2065*(AW$324-AW$325))</f>
        <v/>
      </c>
      <c r="AX2065" s="32">
        <f>$D2065*($E2065*(AX$321-AX$322)+$F2065*(AX$324-AX$325))</f>
        <v/>
      </c>
      <c r="AY2065" s="32">
        <f>$D2065*($E2065*(AY$321-AY$322)+$F2065*(AY$324-AY$325))</f>
        <v/>
      </c>
    </row>
    <row r="2066" hidden="1" outlineLevel="2">
      <c r="A2066" s="14" t="inlineStr">
        <is>
          <t>xcpd</t>
        </is>
      </c>
      <c r="B2066" s="14" t="inlineStr">
        <is>
          <t>lpg</t>
        </is>
      </c>
      <c r="C2066" s="14" t="inlineStr">
        <is>
          <t>irn</t>
        </is>
      </c>
      <c r="D2066" s="32">
        <f>INDEX(Inputs!$W$5:$W$132,MATCH($B2066&amp;"|"&amp;$C2066,Inputs!$A$5:$A$132,0))</f>
        <v/>
      </c>
      <c r="E2066" s="32">
        <f>INDEX(Inputs!$Z$5:$Z$132,MATCH($B2066&amp;"|"&amp;$C2066,Inputs!$A$5:$A$132,0))</f>
        <v/>
      </c>
      <c r="F2066" s="32">
        <f>INDEX(Inputs!$AA$5:$AA$132,MATCH($B2066&amp;"|"&amp;$C2066,Inputs!$A$5:$A$132,0))</f>
        <v/>
      </c>
      <c r="G2066" s="36" t="n"/>
      <c r="H2066" s="14">
        <f>INDEX(VarLab,MATCH($A2066,VarKey,0))&amp;INDEX(MemLab,MATCH($C2066&amp;"|"&amp;$B2066,MemKey,0))</f>
        <v/>
      </c>
      <c r="I2066" s="14">
        <f>INDEX(VarUnit,MATCH($A2066,VarKey,0))</f>
        <v/>
      </c>
      <c r="J2066" s="14">
        <f>INDEX(VarSrc,MATCH($A2066,VarKey,0))</f>
        <v/>
      </c>
      <c r="K2066" s="11">
        <f>CodePrefix&amp;$A2066&amp;IF($C2066="","","."&amp;$C2066&amp;"."&amp;$B2066)&amp;INDEX(VarEnd,MATCH($A2066,VarKey,0))&amp;K$5</f>
        <v/>
      </c>
      <c r="L2066" s="37">
        <f>$D2066*($E2066*(L$321-L$322)+$F2066*(L$324-L$325))</f>
        <v/>
      </c>
      <c r="M2066" s="32">
        <f>$D2066*($E2066*(M$321-M$322)+$F2066*(M$324-M$325))</f>
        <v/>
      </c>
      <c r="N2066" s="32">
        <f>$D2066*($E2066*(N$321-N$322)+$F2066*(N$324-N$325))</f>
        <v/>
      </c>
      <c r="O2066" s="32">
        <f>$D2066*($E2066*(O$321-O$322)+$F2066*(O$324-O$325))</f>
        <v/>
      </c>
      <c r="P2066" s="32">
        <f>$D2066*($E2066*(P$321-P$322)+$F2066*(P$324-P$325))</f>
        <v/>
      </c>
      <c r="Q2066" s="32">
        <f>$D2066*($E2066*(Q$321-Q$322)+$F2066*(Q$324-Q$325))</f>
        <v/>
      </c>
      <c r="R2066" s="32">
        <f>$D2066*($E2066*(R$321-R$322)+$F2066*(R$324-R$325))</f>
        <v/>
      </c>
      <c r="S2066" s="32">
        <f>$D2066*($E2066*(S$321-S$322)+$F2066*(S$324-S$325))</f>
        <v/>
      </c>
      <c r="T2066" s="32">
        <f>$D2066*($E2066*(T$321-T$322)+$F2066*(T$324-T$325))</f>
        <v/>
      </c>
      <c r="U2066" s="32">
        <f>$D2066*($E2066*(U$321-U$322)+$F2066*(U$324-U$325))</f>
        <v/>
      </c>
      <c r="V2066" s="32">
        <f>$D2066*($E2066*(V$321-V$322)+$F2066*(V$324-V$325))</f>
        <v/>
      </c>
      <c r="W2066" s="32">
        <f>$D2066*($E2066*(W$321-W$322)+$F2066*(W$324-W$325))</f>
        <v/>
      </c>
      <c r="X2066" s="32">
        <f>$D2066*($E2066*(X$321-X$322)+$F2066*(X$324-X$325))</f>
        <v/>
      </c>
      <c r="Y2066" s="32">
        <f>$D2066*($E2066*(Y$321-Y$322)+$F2066*(Y$324-Y$325))</f>
        <v/>
      </c>
      <c r="Z2066" s="32">
        <f>$D2066*($E2066*(Z$321-Z$322)+$F2066*(Z$324-Z$325))</f>
        <v/>
      </c>
      <c r="AA2066" s="32">
        <f>$D2066*($E2066*(AA$321-AA$322)+$F2066*(AA$324-AA$325))</f>
        <v/>
      </c>
      <c r="AB2066" s="32">
        <f>$D2066*($E2066*(AB$321-AB$322)+$F2066*(AB$324-AB$325))</f>
        <v/>
      </c>
      <c r="AC2066" s="32">
        <f>$D2066*($E2066*(AC$321-AC$322)+$F2066*(AC$324-AC$325))</f>
        <v/>
      </c>
      <c r="AD2066" s="32">
        <f>$D2066*($E2066*(AD$321-AD$322)+$F2066*(AD$324-AD$325))</f>
        <v/>
      </c>
      <c r="AF2066" s="11">
        <f>CodePrefix&amp;$A2066&amp;IF($C2066="","","."&amp;$C2066&amp;"."&amp;$B2066)&amp;INDEX(VarEnd,MATCH($A2066,VarKey,0))&amp;AF$5</f>
        <v/>
      </c>
      <c r="AG2066" s="37">
        <f>$D2066*($E2066*(AG$321-AG$322)+$F2066*(AG$324-AG$325))</f>
        <v/>
      </c>
      <c r="AH2066" s="32">
        <f>$D2066*($E2066*(AH$321-AH$322)+$F2066*(AH$324-AH$325))</f>
        <v/>
      </c>
      <c r="AI2066" s="32">
        <f>$D2066*($E2066*(AI$321-AI$322)+$F2066*(AI$324-AI$325))</f>
        <v/>
      </c>
      <c r="AJ2066" s="32">
        <f>$D2066*($E2066*(AJ$321-AJ$322)+$F2066*(AJ$324-AJ$325))</f>
        <v/>
      </c>
      <c r="AK2066" s="32">
        <f>$D2066*($E2066*(AK$321-AK$322)+$F2066*(AK$324-AK$325))</f>
        <v/>
      </c>
      <c r="AL2066" s="32">
        <f>$D2066*($E2066*(AL$321-AL$322)+$F2066*(AL$324-AL$325))</f>
        <v/>
      </c>
      <c r="AM2066" s="32">
        <f>$D2066*($E2066*(AM$321-AM$322)+$F2066*(AM$324-AM$325))</f>
        <v/>
      </c>
      <c r="AN2066" s="32">
        <f>$D2066*($E2066*(AN$321-AN$322)+$F2066*(AN$324-AN$325))</f>
        <v/>
      </c>
      <c r="AO2066" s="32">
        <f>$D2066*($E2066*(AO$321-AO$322)+$F2066*(AO$324-AO$325))</f>
        <v/>
      </c>
      <c r="AP2066" s="32">
        <f>$D2066*($E2066*(AP$321-AP$322)+$F2066*(AP$324-AP$325))</f>
        <v/>
      </c>
      <c r="AQ2066" s="32">
        <f>$D2066*($E2066*(AQ$321-AQ$322)+$F2066*(AQ$324-AQ$325))</f>
        <v/>
      </c>
      <c r="AR2066" s="32">
        <f>$D2066*($E2066*(AR$321-AR$322)+$F2066*(AR$324-AR$325))</f>
        <v/>
      </c>
      <c r="AS2066" s="32">
        <f>$D2066*($E2066*(AS$321-AS$322)+$F2066*(AS$324-AS$325))</f>
        <v/>
      </c>
      <c r="AT2066" s="32">
        <f>$D2066*($E2066*(AT$321-AT$322)+$F2066*(AT$324-AT$325))</f>
        <v/>
      </c>
      <c r="AU2066" s="32">
        <f>$D2066*($E2066*(AU$321-AU$322)+$F2066*(AU$324-AU$325))</f>
        <v/>
      </c>
      <c r="AV2066" s="32">
        <f>$D2066*($E2066*(AV$321-AV$322)+$F2066*(AV$324-AV$325))</f>
        <v/>
      </c>
      <c r="AW2066" s="32">
        <f>$D2066*($E2066*(AW$321-AW$322)+$F2066*(AW$324-AW$325))</f>
        <v/>
      </c>
      <c r="AX2066" s="32">
        <f>$D2066*($E2066*(AX$321-AX$322)+$F2066*(AX$324-AX$325))</f>
        <v/>
      </c>
      <c r="AY2066" s="32">
        <f>$D2066*($E2066*(AY$321-AY$322)+$F2066*(AY$324-AY$325))</f>
        <v/>
      </c>
    </row>
    <row r="2067" hidden="1" outlineLevel="2">
      <c r="A2067" s="14" t="inlineStr">
        <is>
          <t>xcpd</t>
        </is>
      </c>
      <c r="B2067" s="14" t="inlineStr">
        <is>
          <t>ker</t>
        </is>
      </c>
      <c r="C2067" s="14" t="inlineStr">
        <is>
          <t>irn</t>
        </is>
      </c>
      <c r="D2067" s="32">
        <f>INDEX(Inputs!$W$5:$W$132,MATCH($B2067&amp;"|"&amp;$C2067,Inputs!$A$5:$A$132,0))</f>
        <v/>
      </c>
      <c r="E2067" s="32">
        <f>INDEX(Inputs!$Z$5:$Z$132,MATCH($B2067&amp;"|"&amp;$C2067,Inputs!$A$5:$A$132,0))</f>
        <v/>
      </c>
      <c r="F2067" s="32">
        <f>INDEX(Inputs!$AA$5:$AA$132,MATCH($B2067&amp;"|"&amp;$C2067,Inputs!$A$5:$A$132,0))</f>
        <v/>
      </c>
      <c r="G2067" s="36" t="n"/>
      <c r="H2067" s="14">
        <f>INDEX(VarLab,MATCH($A2067,VarKey,0))&amp;INDEX(MemLab,MATCH($C2067&amp;"|"&amp;$B2067,MemKey,0))</f>
        <v/>
      </c>
      <c r="I2067" s="14">
        <f>INDEX(VarUnit,MATCH($A2067,VarKey,0))</f>
        <v/>
      </c>
      <c r="J2067" s="14">
        <f>INDEX(VarSrc,MATCH($A2067,VarKey,0))</f>
        <v/>
      </c>
      <c r="K2067" s="11">
        <f>CodePrefix&amp;$A2067&amp;IF($C2067="","","."&amp;$C2067&amp;"."&amp;$B2067)&amp;INDEX(VarEnd,MATCH($A2067,VarKey,0))&amp;K$5</f>
        <v/>
      </c>
      <c r="L2067" s="37">
        <f>$D2067*($E2067*(L$321-L$322)+$F2067*(L$324-L$325))</f>
        <v/>
      </c>
      <c r="M2067" s="32">
        <f>$D2067*($E2067*(M$321-M$322)+$F2067*(M$324-M$325))</f>
        <v/>
      </c>
      <c r="N2067" s="32">
        <f>$D2067*($E2067*(N$321-N$322)+$F2067*(N$324-N$325))</f>
        <v/>
      </c>
      <c r="O2067" s="32">
        <f>$D2067*($E2067*(O$321-O$322)+$F2067*(O$324-O$325))</f>
        <v/>
      </c>
      <c r="P2067" s="32">
        <f>$D2067*($E2067*(P$321-P$322)+$F2067*(P$324-P$325))</f>
        <v/>
      </c>
      <c r="Q2067" s="32">
        <f>$D2067*($E2067*(Q$321-Q$322)+$F2067*(Q$324-Q$325))</f>
        <v/>
      </c>
      <c r="R2067" s="32">
        <f>$D2067*($E2067*(R$321-R$322)+$F2067*(R$324-R$325))</f>
        <v/>
      </c>
      <c r="S2067" s="32">
        <f>$D2067*($E2067*(S$321-S$322)+$F2067*(S$324-S$325))</f>
        <v/>
      </c>
      <c r="T2067" s="32">
        <f>$D2067*($E2067*(T$321-T$322)+$F2067*(T$324-T$325))</f>
        <v/>
      </c>
      <c r="U2067" s="32">
        <f>$D2067*($E2067*(U$321-U$322)+$F2067*(U$324-U$325))</f>
        <v/>
      </c>
      <c r="V2067" s="32">
        <f>$D2067*($E2067*(V$321-V$322)+$F2067*(V$324-V$325))</f>
        <v/>
      </c>
      <c r="W2067" s="32">
        <f>$D2067*($E2067*(W$321-W$322)+$F2067*(W$324-W$325))</f>
        <v/>
      </c>
      <c r="X2067" s="32">
        <f>$D2067*($E2067*(X$321-X$322)+$F2067*(X$324-X$325))</f>
        <v/>
      </c>
      <c r="Y2067" s="32">
        <f>$D2067*($E2067*(Y$321-Y$322)+$F2067*(Y$324-Y$325))</f>
        <v/>
      </c>
      <c r="Z2067" s="32">
        <f>$D2067*($E2067*(Z$321-Z$322)+$F2067*(Z$324-Z$325))</f>
        <v/>
      </c>
      <c r="AA2067" s="32">
        <f>$D2067*($E2067*(AA$321-AA$322)+$F2067*(AA$324-AA$325))</f>
        <v/>
      </c>
      <c r="AB2067" s="32">
        <f>$D2067*($E2067*(AB$321-AB$322)+$F2067*(AB$324-AB$325))</f>
        <v/>
      </c>
      <c r="AC2067" s="32">
        <f>$D2067*($E2067*(AC$321-AC$322)+$F2067*(AC$324-AC$325))</f>
        <v/>
      </c>
      <c r="AD2067" s="32">
        <f>$D2067*($E2067*(AD$321-AD$322)+$F2067*(AD$324-AD$325))</f>
        <v/>
      </c>
      <c r="AF2067" s="11">
        <f>CodePrefix&amp;$A2067&amp;IF($C2067="","","."&amp;$C2067&amp;"."&amp;$B2067)&amp;INDEX(VarEnd,MATCH($A2067,VarKey,0))&amp;AF$5</f>
        <v/>
      </c>
      <c r="AG2067" s="37">
        <f>$D2067*($E2067*(AG$321-AG$322)+$F2067*(AG$324-AG$325))</f>
        <v/>
      </c>
      <c r="AH2067" s="32">
        <f>$D2067*($E2067*(AH$321-AH$322)+$F2067*(AH$324-AH$325))</f>
        <v/>
      </c>
      <c r="AI2067" s="32">
        <f>$D2067*($E2067*(AI$321-AI$322)+$F2067*(AI$324-AI$325))</f>
        <v/>
      </c>
      <c r="AJ2067" s="32">
        <f>$D2067*($E2067*(AJ$321-AJ$322)+$F2067*(AJ$324-AJ$325))</f>
        <v/>
      </c>
      <c r="AK2067" s="32">
        <f>$D2067*($E2067*(AK$321-AK$322)+$F2067*(AK$324-AK$325))</f>
        <v/>
      </c>
      <c r="AL2067" s="32">
        <f>$D2067*($E2067*(AL$321-AL$322)+$F2067*(AL$324-AL$325))</f>
        <v/>
      </c>
      <c r="AM2067" s="32">
        <f>$D2067*($E2067*(AM$321-AM$322)+$F2067*(AM$324-AM$325))</f>
        <v/>
      </c>
      <c r="AN2067" s="32">
        <f>$D2067*($E2067*(AN$321-AN$322)+$F2067*(AN$324-AN$325))</f>
        <v/>
      </c>
      <c r="AO2067" s="32">
        <f>$D2067*($E2067*(AO$321-AO$322)+$F2067*(AO$324-AO$325))</f>
        <v/>
      </c>
      <c r="AP2067" s="32">
        <f>$D2067*($E2067*(AP$321-AP$322)+$F2067*(AP$324-AP$325))</f>
        <v/>
      </c>
      <c r="AQ2067" s="32">
        <f>$D2067*($E2067*(AQ$321-AQ$322)+$F2067*(AQ$324-AQ$325))</f>
        <v/>
      </c>
      <c r="AR2067" s="32">
        <f>$D2067*($E2067*(AR$321-AR$322)+$F2067*(AR$324-AR$325))</f>
        <v/>
      </c>
      <c r="AS2067" s="32">
        <f>$D2067*($E2067*(AS$321-AS$322)+$F2067*(AS$324-AS$325))</f>
        <v/>
      </c>
      <c r="AT2067" s="32">
        <f>$D2067*($E2067*(AT$321-AT$322)+$F2067*(AT$324-AT$325))</f>
        <v/>
      </c>
      <c r="AU2067" s="32">
        <f>$D2067*($E2067*(AU$321-AU$322)+$F2067*(AU$324-AU$325))</f>
        <v/>
      </c>
      <c r="AV2067" s="32">
        <f>$D2067*($E2067*(AV$321-AV$322)+$F2067*(AV$324-AV$325))</f>
        <v/>
      </c>
      <c r="AW2067" s="32">
        <f>$D2067*($E2067*(AW$321-AW$322)+$F2067*(AW$324-AW$325))</f>
        <v/>
      </c>
      <c r="AX2067" s="32">
        <f>$D2067*($E2067*(AX$321-AX$322)+$F2067*(AX$324-AX$325))</f>
        <v/>
      </c>
      <c r="AY2067" s="32">
        <f>$D2067*($E2067*(AY$321-AY$322)+$F2067*(AY$324-AY$325))</f>
        <v/>
      </c>
    </row>
    <row r="2068" hidden="1" outlineLevel="2">
      <c r="A2068" s="14" t="inlineStr">
        <is>
          <t>xcpd</t>
        </is>
      </c>
      <c r="B2068" s="14" t="inlineStr">
        <is>
          <t>oop</t>
        </is>
      </c>
      <c r="C2068" s="14" t="inlineStr">
        <is>
          <t>irn</t>
        </is>
      </c>
      <c r="D2068" s="32">
        <f>INDEX(Inputs!$W$5:$W$132,MATCH($B2068&amp;"|"&amp;$C2068,Inputs!$A$5:$A$132,0))</f>
        <v/>
      </c>
      <c r="E2068" s="32">
        <f>INDEX(Inputs!$Z$5:$Z$132,MATCH($B2068&amp;"|"&amp;$C2068,Inputs!$A$5:$A$132,0))</f>
        <v/>
      </c>
      <c r="F2068" s="32">
        <f>INDEX(Inputs!$AA$5:$AA$132,MATCH($B2068&amp;"|"&amp;$C2068,Inputs!$A$5:$A$132,0))</f>
        <v/>
      </c>
      <c r="G2068" s="36" t="n"/>
      <c r="H2068" s="14">
        <f>INDEX(VarLab,MATCH($A2068,VarKey,0))&amp;INDEX(MemLab,MATCH($C2068&amp;"|"&amp;$B2068,MemKey,0))</f>
        <v/>
      </c>
      <c r="I2068" s="14">
        <f>INDEX(VarUnit,MATCH($A2068,VarKey,0))</f>
        <v/>
      </c>
      <c r="J2068" s="14">
        <f>INDEX(VarSrc,MATCH($A2068,VarKey,0))</f>
        <v/>
      </c>
      <c r="K2068" s="11">
        <f>CodePrefix&amp;$A2068&amp;IF($C2068="","","."&amp;$C2068&amp;"."&amp;$B2068)&amp;INDEX(VarEnd,MATCH($A2068,VarKey,0))&amp;K$5</f>
        <v/>
      </c>
      <c r="L2068" s="37">
        <f>$D2068*($E2068*(L$321-L$322)+$F2068*(L$324-L$325))</f>
        <v/>
      </c>
      <c r="M2068" s="32">
        <f>$D2068*($E2068*(M$321-M$322)+$F2068*(M$324-M$325))</f>
        <v/>
      </c>
      <c r="N2068" s="32">
        <f>$D2068*($E2068*(N$321-N$322)+$F2068*(N$324-N$325))</f>
        <v/>
      </c>
      <c r="O2068" s="32">
        <f>$D2068*($E2068*(O$321-O$322)+$F2068*(O$324-O$325))</f>
        <v/>
      </c>
      <c r="P2068" s="32">
        <f>$D2068*($E2068*(P$321-P$322)+$F2068*(P$324-P$325))</f>
        <v/>
      </c>
      <c r="Q2068" s="32">
        <f>$D2068*($E2068*(Q$321-Q$322)+$F2068*(Q$324-Q$325))</f>
        <v/>
      </c>
      <c r="R2068" s="32">
        <f>$D2068*($E2068*(R$321-R$322)+$F2068*(R$324-R$325))</f>
        <v/>
      </c>
      <c r="S2068" s="32">
        <f>$D2068*($E2068*(S$321-S$322)+$F2068*(S$324-S$325))</f>
        <v/>
      </c>
      <c r="T2068" s="32">
        <f>$D2068*($E2068*(T$321-T$322)+$F2068*(T$324-T$325))</f>
        <v/>
      </c>
      <c r="U2068" s="32">
        <f>$D2068*($E2068*(U$321-U$322)+$F2068*(U$324-U$325))</f>
        <v/>
      </c>
      <c r="V2068" s="32">
        <f>$D2068*($E2068*(V$321-V$322)+$F2068*(V$324-V$325))</f>
        <v/>
      </c>
      <c r="W2068" s="32">
        <f>$D2068*($E2068*(W$321-W$322)+$F2068*(W$324-W$325))</f>
        <v/>
      </c>
      <c r="X2068" s="32">
        <f>$D2068*($E2068*(X$321-X$322)+$F2068*(X$324-X$325))</f>
        <v/>
      </c>
      <c r="Y2068" s="32">
        <f>$D2068*($E2068*(Y$321-Y$322)+$F2068*(Y$324-Y$325))</f>
        <v/>
      </c>
      <c r="Z2068" s="32">
        <f>$D2068*($E2068*(Z$321-Z$322)+$F2068*(Z$324-Z$325))</f>
        <v/>
      </c>
      <c r="AA2068" s="32">
        <f>$D2068*($E2068*(AA$321-AA$322)+$F2068*(AA$324-AA$325))</f>
        <v/>
      </c>
      <c r="AB2068" s="32">
        <f>$D2068*($E2068*(AB$321-AB$322)+$F2068*(AB$324-AB$325))</f>
        <v/>
      </c>
      <c r="AC2068" s="32">
        <f>$D2068*($E2068*(AC$321-AC$322)+$F2068*(AC$324-AC$325))</f>
        <v/>
      </c>
      <c r="AD2068" s="32">
        <f>$D2068*($E2068*(AD$321-AD$322)+$F2068*(AD$324-AD$325))</f>
        <v/>
      </c>
      <c r="AF2068" s="11">
        <f>CodePrefix&amp;$A2068&amp;IF($C2068="","","."&amp;$C2068&amp;"."&amp;$B2068)&amp;INDEX(VarEnd,MATCH($A2068,VarKey,0))&amp;AF$5</f>
        <v/>
      </c>
      <c r="AG2068" s="37">
        <f>$D2068*($E2068*(AG$321-AG$322)+$F2068*(AG$324-AG$325))</f>
        <v/>
      </c>
      <c r="AH2068" s="32">
        <f>$D2068*($E2068*(AH$321-AH$322)+$F2068*(AH$324-AH$325))</f>
        <v/>
      </c>
      <c r="AI2068" s="32">
        <f>$D2068*($E2068*(AI$321-AI$322)+$F2068*(AI$324-AI$325))</f>
        <v/>
      </c>
      <c r="AJ2068" s="32">
        <f>$D2068*($E2068*(AJ$321-AJ$322)+$F2068*(AJ$324-AJ$325))</f>
        <v/>
      </c>
      <c r="AK2068" s="32">
        <f>$D2068*($E2068*(AK$321-AK$322)+$F2068*(AK$324-AK$325))</f>
        <v/>
      </c>
      <c r="AL2068" s="32">
        <f>$D2068*($E2068*(AL$321-AL$322)+$F2068*(AL$324-AL$325))</f>
        <v/>
      </c>
      <c r="AM2068" s="32">
        <f>$D2068*($E2068*(AM$321-AM$322)+$F2068*(AM$324-AM$325))</f>
        <v/>
      </c>
      <c r="AN2068" s="32">
        <f>$D2068*($E2068*(AN$321-AN$322)+$F2068*(AN$324-AN$325))</f>
        <v/>
      </c>
      <c r="AO2068" s="32">
        <f>$D2068*($E2068*(AO$321-AO$322)+$F2068*(AO$324-AO$325))</f>
        <v/>
      </c>
      <c r="AP2068" s="32">
        <f>$D2068*($E2068*(AP$321-AP$322)+$F2068*(AP$324-AP$325))</f>
        <v/>
      </c>
      <c r="AQ2068" s="32">
        <f>$D2068*($E2068*(AQ$321-AQ$322)+$F2068*(AQ$324-AQ$325))</f>
        <v/>
      </c>
      <c r="AR2068" s="32">
        <f>$D2068*($E2068*(AR$321-AR$322)+$F2068*(AR$324-AR$325))</f>
        <v/>
      </c>
      <c r="AS2068" s="32">
        <f>$D2068*($E2068*(AS$321-AS$322)+$F2068*(AS$324-AS$325))</f>
        <v/>
      </c>
      <c r="AT2068" s="32">
        <f>$D2068*($E2068*(AT$321-AT$322)+$F2068*(AT$324-AT$325))</f>
        <v/>
      </c>
      <c r="AU2068" s="32">
        <f>$D2068*($E2068*(AU$321-AU$322)+$F2068*(AU$324-AU$325))</f>
        <v/>
      </c>
      <c r="AV2068" s="32">
        <f>$D2068*($E2068*(AV$321-AV$322)+$F2068*(AV$324-AV$325))</f>
        <v/>
      </c>
      <c r="AW2068" s="32">
        <f>$D2068*($E2068*(AW$321-AW$322)+$F2068*(AW$324-AW$325))</f>
        <v/>
      </c>
      <c r="AX2068" s="32">
        <f>$D2068*($E2068*(AX$321-AX$322)+$F2068*(AX$324-AX$325))</f>
        <v/>
      </c>
      <c r="AY2068" s="32">
        <f>$D2068*($E2068*(AY$321-AY$322)+$F2068*(AY$324-AY$325))</f>
        <v/>
      </c>
    </row>
    <row r="2069" hidden="1" outlineLevel="2">
      <c r="A2069" s="14" t="inlineStr">
        <is>
          <t>xcpd</t>
        </is>
      </c>
      <c r="B2069" s="14" t="inlineStr">
        <is>
          <t>bio</t>
        </is>
      </c>
      <c r="C2069" s="14" t="inlineStr">
        <is>
          <t>irn</t>
        </is>
      </c>
      <c r="D2069" s="32">
        <f>INDEX(Inputs!$W$5:$W$132,MATCH($B2069&amp;"|"&amp;$C2069,Inputs!$A$5:$A$132,0))</f>
        <v/>
      </c>
      <c r="E2069" s="32">
        <f>INDEX(Inputs!$Z$5:$Z$132,MATCH($B2069&amp;"|"&amp;$C2069,Inputs!$A$5:$A$132,0))</f>
        <v/>
      </c>
      <c r="F2069" s="32">
        <f>INDEX(Inputs!$AA$5:$AA$132,MATCH($B2069&amp;"|"&amp;$C2069,Inputs!$A$5:$A$132,0))</f>
        <v/>
      </c>
      <c r="G2069" s="36" t="n"/>
      <c r="H2069" s="14">
        <f>INDEX(VarLab,MATCH($A2069,VarKey,0))&amp;INDEX(MemLab,MATCH($C2069&amp;"|"&amp;$B2069,MemKey,0))</f>
        <v/>
      </c>
      <c r="I2069" s="14">
        <f>INDEX(VarUnit,MATCH($A2069,VarKey,0))</f>
        <v/>
      </c>
      <c r="J2069" s="14">
        <f>INDEX(VarSrc,MATCH($A2069,VarKey,0))</f>
        <v/>
      </c>
      <c r="K2069" s="11">
        <f>CodePrefix&amp;$A2069&amp;IF($C2069="","","."&amp;$C2069&amp;"."&amp;$B2069)&amp;INDEX(VarEnd,MATCH($A2069,VarKey,0))&amp;K$5</f>
        <v/>
      </c>
      <c r="L2069" s="37">
        <f>$D2069*($E2069*(L$321-L$322)+$F2069*(L$324-L$325))</f>
        <v/>
      </c>
      <c r="M2069" s="32">
        <f>$D2069*($E2069*(M$321-M$322)+$F2069*(M$324-M$325))</f>
        <v/>
      </c>
      <c r="N2069" s="32">
        <f>$D2069*($E2069*(N$321-N$322)+$F2069*(N$324-N$325))</f>
        <v/>
      </c>
      <c r="O2069" s="32">
        <f>$D2069*($E2069*(O$321-O$322)+$F2069*(O$324-O$325))</f>
        <v/>
      </c>
      <c r="P2069" s="32">
        <f>$D2069*($E2069*(P$321-P$322)+$F2069*(P$324-P$325))</f>
        <v/>
      </c>
      <c r="Q2069" s="32">
        <f>$D2069*($E2069*(Q$321-Q$322)+$F2069*(Q$324-Q$325))</f>
        <v/>
      </c>
      <c r="R2069" s="32">
        <f>$D2069*($E2069*(R$321-R$322)+$F2069*(R$324-R$325))</f>
        <v/>
      </c>
      <c r="S2069" s="32">
        <f>$D2069*($E2069*(S$321-S$322)+$F2069*(S$324-S$325))</f>
        <v/>
      </c>
      <c r="T2069" s="32">
        <f>$D2069*($E2069*(T$321-T$322)+$F2069*(T$324-T$325))</f>
        <v/>
      </c>
      <c r="U2069" s="32">
        <f>$D2069*($E2069*(U$321-U$322)+$F2069*(U$324-U$325))</f>
        <v/>
      </c>
      <c r="V2069" s="32">
        <f>$D2069*($E2069*(V$321-V$322)+$F2069*(V$324-V$325))</f>
        <v/>
      </c>
      <c r="W2069" s="32">
        <f>$D2069*($E2069*(W$321-W$322)+$F2069*(W$324-W$325))</f>
        <v/>
      </c>
      <c r="X2069" s="32">
        <f>$D2069*($E2069*(X$321-X$322)+$F2069*(X$324-X$325))</f>
        <v/>
      </c>
      <c r="Y2069" s="32">
        <f>$D2069*($E2069*(Y$321-Y$322)+$F2069*(Y$324-Y$325))</f>
        <v/>
      </c>
      <c r="Z2069" s="32">
        <f>$D2069*($E2069*(Z$321-Z$322)+$F2069*(Z$324-Z$325))</f>
        <v/>
      </c>
      <c r="AA2069" s="32">
        <f>$D2069*($E2069*(AA$321-AA$322)+$F2069*(AA$324-AA$325))</f>
        <v/>
      </c>
      <c r="AB2069" s="32">
        <f>$D2069*($E2069*(AB$321-AB$322)+$F2069*(AB$324-AB$325))</f>
        <v/>
      </c>
      <c r="AC2069" s="32">
        <f>$D2069*($E2069*(AC$321-AC$322)+$F2069*(AC$324-AC$325))</f>
        <v/>
      </c>
      <c r="AD2069" s="32">
        <f>$D2069*($E2069*(AD$321-AD$322)+$F2069*(AD$324-AD$325))</f>
        <v/>
      </c>
      <c r="AF2069" s="11">
        <f>CodePrefix&amp;$A2069&amp;IF($C2069="","","."&amp;$C2069&amp;"."&amp;$B2069)&amp;INDEX(VarEnd,MATCH($A2069,VarKey,0))&amp;AF$5</f>
        <v/>
      </c>
      <c r="AG2069" s="37">
        <f>$D2069*($E2069*(AG$321-AG$322)+$F2069*(AG$324-AG$325))</f>
        <v/>
      </c>
      <c r="AH2069" s="32">
        <f>$D2069*($E2069*(AH$321-AH$322)+$F2069*(AH$324-AH$325))</f>
        <v/>
      </c>
      <c r="AI2069" s="32">
        <f>$D2069*($E2069*(AI$321-AI$322)+$F2069*(AI$324-AI$325))</f>
        <v/>
      </c>
      <c r="AJ2069" s="32">
        <f>$D2069*($E2069*(AJ$321-AJ$322)+$F2069*(AJ$324-AJ$325))</f>
        <v/>
      </c>
      <c r="AK2069" s="32">
        <f>$D2069*($E2069*(AK$321-AK$322)+$F2069*(AK$324-AK$325))</f>
        <v/>
      </c>
      <c r="AL2069" s="32">
        <f>$D2069*($E2069*(AL$321-AL$322)+$F2069*(AL$324-AL$325))</f>
        <v/>
      </c>
      <c r="AM2069" s="32">
        <f>$D2069*($E2069*(AM$321-AM$322)+$F2069*(AM$324-AM$325))</f>
        <v/>
      </c>
      <c r="AN2069" s="32">
        <f>$D2069*($E2069*(AN$321-AN$322)+$F2069*(AN$324-AN$325))</f>
        <v/>
      </c>
      <c r="AO2069" s="32">
        <f>$D2069*($E2069*(AO$321-AO$322)+$F2069*(AO$324-AO$325))</f>
        <v/>
      </c>
      <c r="AP2069" s="32">
        <f>$D2069*($E2069*(AP$321-AP$322)+$F2069*(AP$324-AP$325))</f>
        <v/>
      </c>
      <c r="AQ2069" s="32">
        <f>$D2069*($E2069*(AQ$321-AQ$322)+$F2069*(AQ$324-AQ$325))</f>
        <v/>
      </c>
      <c r="AR2069" s="32">
        <f>$D2069*($E2069*(AR$321-AR$322)+$F2069*(AR$324-AR$325))</f>
        <v/>
      </c>
      <c r="AS2069" s="32">
        <f>$D2069*($E2069*(AS$321-AS$322)+$F2069*(AS$324-AS$325))</f>
        <v/>
      </c>
      <c r="AT2069" s="32">
        <f>$D2069*($E2069*(AT$321-AT$322)+$F2069*(AT$324-AT$325))</f>
        <v/>
      </c>
      <c r="AU2069" s="32">
        <f>$D2069*($E2069*(AU$321-AU$322)+$F2069*(AU$324-AU$325))</f>
        <v/>
      </c>
      <c r="AV2069" s="32">
        <f>$D2069*($E2069*(AV$321-AV$322)+$F2069*(AV$324-AV$325))</f>
        <v/>
      </c>
      <c r="AW2069" s="32">
        <f>$D2069*($E2069*(AW$321-AW$322)+$F2069*(AW$324-AW$325))</f>
        <v/>
      </c>
      <c r="AX2069" s="32">
        <f>$D2069*($E2069*(AX$321-AX$322)+$F2069*(AX$324-AX$325))</f>
        <v/>
      </c>
      <c r="AY2069" s="32">
        <f>$D2069*($E2069*(AY$321-AY$322)+$F2069*(AY$324-AY$325))</f>
        <v/>
      </c>
    </row>
    <row r="2070" hidden="1" outlineLevel="2"/>
    <row r="2071" hidden="1" outlineLevel="2">
      <c r="A2071" s="14" t="inlineStr">
        <is>
          <t>atp</t>
        </is>
      </c>
      <c r="B2071" s="14" t="inlineStr">
        <is>
          <t>coa</t>
        </is>
      </c>
      <c r="C2071" s="14" t="inlineStr">
        <is>
          <t>irn</t>
        </is>
      </c>
      <c r="D2071" s="32">
        <f>INDEX(Inputs!$U$5:$U$132,MATCH($B2071&amp;"|"&amp;$C2071,Inputs!$A$5:$A$132,0))</f>
        <v/>
      </c>
      <c r="E2071" s="32">
        <f>INDEX(Inputs!$V$5:$V$132,MATCH($B2071&amp;"|"&amp;$C2071,Inputs!$A$5:$A$132,0))</f>
        <v/>
      </c>
      <c r="F2071" s="36" t="n"/>
      <c r="G2071" s="36" t="n"/>
      <c r="H2071" s="14">
        <f>INDEX(VarLab,MATCH($A2071,VarKey,0))&amp;INDEX(MemLab,MATCH($C2071&amp;"|"&amp;$B2071,MemKey,0))</f>
        <v/>
      </c>
      <c r="I2071" s="14">
        <f>INDEX(VarUnit,MATCH($A2071,VarKey,0))</f>
        <v/>
      </c>
      <c r="J2071" s="14">
        <f>INDEX(VarSrc,MATCH($A2071,VarKey,0))</f>
        <v/>
      </c>
      <c r="K2071" s="11">
        <f>CodePrefix&amp;$A2071&amp;IF($C2071="","","."&amp;$C2071&amp;"."&amp;$B2071)&amp;INDEX(VarEnd,MATCH($A2071,VarKey,0))&amp;K$5</f>
        <v/>
      </c>
      <c r="L2071" s="37">
        <f>MAX(INDEX(L$381:L$392,$D2071)+(L2044+L2062)*(1+$E2071),0.01)</f>
        <v/>
      </c>
      <c r="M2071" s="32">
        <f>MAX(INDEX(M$381:M$392,$D2071)+(M2044+M2062)*(1+$E2071),0.01)</f>
        <v/>
      </c>
      <c r="N2071" s="32">
        <f>MAX(INDEX(N$381:N$392,$D2071)+(N2044+N2062)*(1+$E2071),0.01)</f>
        <v/>
      </c>
      <c r="O2071" s="32">
        <f>MAX(INDEX(O$381:O$392,$D2071)+(O2044+O2062)*(1+$E2071),0.01)</f>
        <v/>
      </c>
      <c r="P2071" s="32">
        <f>MAX(INDEX(P$381:P$392,$D2071)+(P2044+P2062)*(1+$E2071),0.01)</f>
        <v/>
      </c>
      <c r="Q2071" s="32">
        <f>MAX(INDEX(Q$381:Q$392,$D2071)+(Q2044+Q2062)*(1+$E2071),0.01)</f>
        <v/>
      </c>
      <c r="R2071" s="32">
        <f>MAX(INDEX(R$381:R$392,$D2071)+(R2044+R2062)*(1+$E2071),0.01)</f>
        <v/>
      </c>
      <c r="S2071" s="32">
        <f>MAX(INDEX(S$381:S$392,$D2071)+(S2044+S2062)*(1+$E2071),0.01)</f>
        <v/>
      </c>
      <c r="T2071" s="32">
        <f>MAX(INDEX(T$381:T$392,$D2071)+(T2044+T2062)*(1+$E2071),0.01)</f>
        <v/>
      </c>
      <c r="U2071" s="32">
        <f>MAX(INDEX(U$381:U$392,$D2071)+(U2044+U2062)*(1+$E2071),0.01)</f>
        <v/>
      </c>
      <c r="V2071" s="32">
        <f>MAX(INDEX(V$381:V$392,$D2071)+(V2044+V2062)*(1+$E2071),0.01)</f>
        <v/>
      </c>
      <c r="W2071" s="32">
        <f>MAX(INDEX(W$381:W$392,$D2071)+(W2044+W2062)*(1+$E2071),0.01)</f>
        <v/>
      </c>
      <c r="X2071" s="32">
        <f>MAX(INDEX(X$381:X$392,$D2071)+(X2044+X2062)*(1+$E2071),0.01)</f>
        <v/>
      </c>
      <c r="Y2071" s="32">
        <f>MAX(INDEX(Y$381:Y$392,$D2071)+(Y2044+Y2062)*(1+$E2071),0.01)</f>
        <v/>
      </c>
      <c r="Z2071" s="32">
        <f>MAX(INDEX(Z$381:Z$392,$D2071)+(Z2044+Z2062)*(1+$E2071),0.01)</f>
        <v/>
      </c>
      <c r="AA2071" s="32">
        <f>MAX(INDEX(AA$381:AA$392,$D2071)+(AA2044+AA2062)*(1+$E2071),0.01)</f>
        <v/>
      </c>
      <c r="AB2071" s="32">
        <f>MAX(INDEX(AB$381:AB$392,$D2071)+(AB2044+AB2062)*(1+$E2071),0.01)</f>
        <v/>
      </c>
      <c r="AC2071" s="32">
        <f>MAX(INDEX(AC$381:AC$392,$D2071)+(AC2044+AC2062)*(1+$E2071),0.01)</f>
        <v/>
      </c>
      <c r="AD2071" s="32">
        <f>MAX(INDEX(AD$381:AD$392,$D2071)+(AD2044+AD2062)*(1+$E2071),0.01)</f>
        <v/>
      </c>
      <c r="AF2071" s="11">
        <f>CodePrefix&amp;$A2071&amp;IF($C2071="","","."&amp;$C2071&amp;"."&amp;$B2071)&amp;INDEX(VarEnd,MATCH($A2071,VarKey,0))&amp;AF$5</f>
        <v/>
      </c>
      <c r="AG2071" s="37">
        <f>MAX(INDEX(AG$381:AG$392,$D2071)+(AG2044+AG2062)*(1+$E2071),0.01)</f>
        <v/>
      </c>
      <c r="AH2071" s="32">
        <f>MAX(INDEX(AH$381:AH$392,$D2071)+(AH2044+AH2062)*(1+$E2071),0.01)</f>
        <v/>
      </c>
      <c r="AI2071" s="32">
        <f>MAX(INDEX(AI$381:AI$392,$D2071)+(AI2044+AI2062)*(1+$E2071),0.01)</f>
        <v/>
      </c>
      <c r="AJ2071" s="32">
        <f>MAX(INDEX(AJ$381:AJ$392,$D2071)+(AJ2044+AJ2062)*(1+$E2071),0.01)</f>
        <v/>
      </c>
      <c r="AK2071" s="32">
        <f>MAX(INDEX(AK$381:AK$392,$D2071)+(AK2044+AK2062)*(1+$E2071),0.01)</f>
        <v/>
      </c>
      <c r="AL2071" s="32">
        <f>MAX(INDEX(AL$381:AL$392,$D2071)+(AL2044+AL2062)*(1+$E2071),0.01)</f>
        <v/>
      </c>
      <c r="AM2071" s="32">
        <f>MAX(INDEX(AM$381:AM$392,$D2071)+(AM2044+AM2062)*(1+$E2071),0.01)</f>
        <v/>
      </c>
      <c r="AN2071" s="32">
        <f>MAX(INDEX(AN$381:AN$392,$D2071)+(AN2044+AN2062)*(1+$E2071),0.01)</f>
        <v/>
      </c>
      <c r="AO2071" s="32">
        <f>MAX(INDEX(AO$381:AO$392,$D2071)+(AO2044+AO2062)*(1+$E2071),0.01)</f>
        <v/>
      </c>
      <c r="AP2071" s="32">
        <f>MAX(INDEX(AP$381:AP$392,$D2071)+(AP2044+AP2062)*(1+$E2071),0.01)</f>
        <v/>
      </c>
      <c r="AQ2071" s="32">
        <f>MAX(INDEX(AQ$381:AQ$392,$D2071)+(AQ2044+AQ2062)*(1+$E2071),0.01)</f>
        <v/>
      </c>
      <c r="AR2071" s="32">
        <f>MAX(INDEX(AR$381:AR$392,$D2071)+(AR2044+AR2062)*(1+$E2071),0.01)</f>
        <v/>
      </c>
      <c r="AS2071" s="32">
        <f>MAX(INDEX(AS$381:AS$392,$D2071)+(AS2044+AS2062)*(1+$E2071),0.01)</f>
        <v/>
      </c>
      <c r="AT2071" s="32">
        <f>MAX(INDEX(AT$381:AT$392,$D2071)+(AT2044+AT2062)*(1+$E2071),0.01)</f>
        <v/>
      </c>
      <c r="AU2071" s="32">
        <f>MAX(INDEX(AU$381:AU$392,$D2071)+(AU2044+AU2062)*(1+$E2071),0.01)</f>
        <v/>
      </c>
      <c r="AV2071" s="32">
        <f>MAX(INDEX(AV$381:AV$392,$D2071)+(AV2044+AV2062)*(1+$E2071),0.01)</f>
        <v/>
      </c>
      <c r="AW2071" s="32">
        <f>MAX(INDEX(AW$381:AW$392,$D2071)+(AW2044+AW2062)*(1+$E2071),0.01)</f>
        <v/>
      </c>
      <c r="AX2071" s="32">
        <f>MAX(INDEX(AX$381:AX$392,$D2071)+(AX2044+AX2062)*(1+$E2071),0.01)</f>
        <v/>
      </c>
      <c r="AY2071" s="32">
        <f>MAX(INDEX(AY$381:AY$392,$D2071)+(AY2044+AY2062)*(1+$E2071),0.01)</f>
        <v/>
      </c>
    </row>
    <row r="2072" hidden="1" outlineLevel="2">
      <c r="A2072" s="14" t="inlineStr">
        <is>
          <t>atp</t>
        </is>
      </c>
      <c r="B2072" s="14" t="inlineStr">
        <is>
          <t>nga</t>
        </is>
      </c>
      <c r="C2072" s="14" t="inlineStr">
        <is>
          <t>irn</t>
        </is>
      </c>
      <c r="D2072" s="32">
        <f>INDEX(Inputs!$U$5:$U$132,MATCH($B2072&amp;"|"&amp;$C2072,Inputs!$A$5:$A$132,0))</f>
        <v/>
      </c>
      <c r="E2072" s="32">
        <f>INDEX(Inputs!$V$5:$V$132,MATCH($B2072&amp;"|"&amp;$C2072,Inputs!$A$5:$A$132,0))</f>
        <v/>
      </c>
      <c r="F2072" s="36" t="n"/>
      <c r="G2072" s="36" t="n"/>
      <c r="H2072" s="14">
        <f>INDEX(VarLab,MATCH($A2072,VarKey,0))&amp;INDEX(MemLab,MATCH($C2072&amp;"|"&amp;$B2072,MemKey,0))</f>
        <v/>
      </c>
      <c r="I2072" s="14">
        <f>INDEX(VarUnit,MATCH($A2072,VarKey,0))</f>
        <v/>
      </c>
      <c r="J2072" s="14">
        <f>INDEX(VarSrc,MATCH($A2072,VarKey,0))</f>
        <v/>
      </c>
      <c r="K2072" s="11">
        <f>CodePrefix&amp;$A2072&amp;IF($C2072="","","."&amp;$C2072&amp;"."&amp;$B2072)&amp;INDEX(VarEnd,MATCH($A2072,VarKey,0))&amp;K$5</f>
        <v/>
      </c>
      <c r="L2072" s="37">
        <f>MAX(INDEX(L$381:L$392,$D2072)+(L2045+L2063)*(1+$E2072),0.01)</f>
        <v/>
      </c>
      <c r="M2072" s="32">
        <f>MAX(INDEX(M$381:M$392,$D2072)+(M2045+M2063)*(1+$E2072),0.01)</f>
        <v/>
      </c>
      <c r="N2072" s="32">
        <f>MAX(INDEX(N$381:N$392,$D2072)+(N2045+N2063)*(1+$E2072),0.01)</f>
        <v/>
      </c>
      <c r="O2072" s="32">
        <f>MAX(INDEX(O$381:O$392,$D2072)+(O2045+O2063)*(1+$E2072),0.01)</f>
        <v/>
      </c>
      <c r="P2072" s="32">
        <f>MAX(INDEX(P$381:P$392,$D2072)+(P2045+P2063)*(1+$E2072),0.01)</f>
        <v/>
      </c>
      <c r="Q2072" s="32">
        <f>MAX(INDEX(Q$381:Q$392,$D2072)+(Q2045+Q2063)*(1+$E2072),0.01)</f>
        <v/>
      </c>
      <c r="R2072" s="32">
        <f>MAX(INDEX(R$381:R$392,$D2072)+(R2045+R2063)*(1+$E2072),0.01)</f>
        <v/>
      </c>
      <c r="S2072" s="32">
        <f>MAX(INDEX(S$381:S$392,$D2072)+(S2045+S2063)*(1+$E2072),0.01)</f>
        <v/>
      </c>
      <c r="T2072" s="32">
        <f>MAX(INDEX(T$381:T$392,$D2072)+(T2045+T2063)*(1+$E2072),0.01)</f>
        <v/>
      </c>
      <c r="U2072" s="32">
        <f>MAX(INDEX(U$381:U$392,$D2072)+(U2045+U2063)*(1+$E2072),0.01)</f>
        <v/>
      </c>
      <c r="V2072" s="32">
        <f>MAX(INDEX(V$381:V$392,$D2072)+(V2045+V2063)*(1+$E2072),0.01)</f>
        <v/>
      </c>
      <c r="W2072" s="32">
        <f>MAX(INDEX(W$381:W$392,$D2072)+(W2045+W2063)*(1+$E2072),0.01)</f>
        <v/>
      </c>
      <c r="X2072" s="32">
        <f>MAX(INDEX(X$381:X$392,$D2072)+(X2045+X2063)*(1+$E2072),0.01)</f>
        <v/>
      </c>
      <c r="Y2072" s="32">
        <f>MAX(INDEX(Y$381:Y$392,$D2072)+(Y2045+Y2063)*(1+$E2072),0.01)</f>
        <v/>
      </c>
      <c r="Z2072" s="32">
        <f>MAX(INDEX(Z$381:Z$392,$D2072)+(Z2045+Z2063)*(1+$E2072),0.01)</f>
        <v/>
      </c>
      <c r="AA2072" s="32">
        <f>MAX(INDEX(AA$381:AA$392,$D2072)+(AA2045+AA2063)*(1+$E2072),0.01)</f>
        <v/>
      </c>
      <c r="AB2072" s="32">
        <f>MAX(INDEX(AB$381:AB$392,$D2072)+(AB2045+AB2063)*(1+$E2072),0.01)</f>
        <v/>
      </c>
      <c r="AC2072" s="32">
        <f>MAX(INDEX(AC$381:AC$392,$D2072)+(AC2045+AC2063)*(1+$E2072),0.01)</f>
        <v/>
      </c>
      <c r="AD2072" s="32">
        <f>MAX(INDEX(AD$381:AD$392,$D2072)+(AD2045+AD2063)*(1+$E2072),0.01)</f>
        <v/>
      </c>
      <c r="AF2072" s="11">
        <f>CodePrefix&amp;$A2072&amp;IF($C2072="","","."&amp;$C2072&amp;"."&amp;$B2072)&amp;INDEX(VarEnd,MATCH($A2072,VarKey,0))&amp;AF$5</f>
        <v/>
      </c>
      <c r="AG2072" s="37">
        <f>MAX(INDEX(AG$381:AG$392,$D2072)+(AG2045+AG2063)*(1+$E2072),0.01)</f>
        <v/>
      </c>
      <c r="AH2072" s="32">
        <f>MAX(INDEX(AH$381:AH$392,$D2072)+(AH2045+AH2063)*(1+$E2072),0.01)</f>
        <v/>
      </c>
      <c r="AI2072" s="32">
        <f>MAX(INDEX(AI$381:AI$392,$D2072)+(AI2045+AI2063)*(1+$E2072),0.01)</f>
        <v/>
      </c>
      <c r="AJ2072" s="32">
        <f>MAX(INDEX(AJ$381:AJ$392,$D2072)+(AJ2045+AJ2063)*(1+$E2072),0.01)</f>
        <v/>
      </c>
      <c r="AK2072" s="32">
        <f>MAX(INDEX(AK$381:AK$392,$D2072)+(AK2045+AK2063)*(1+$E2072),0.01)</f>
        <v/>
      </c>
      <c r="AL2072" s="32">
        <f>MAX(INDEX(AL$381:AL$392,$D2072)+(AL2045+AL2063)*(1+$E2072),0.01)</f>
        <v/>
      </c>
      <c r="AM2072" s="32">
        <f>MAX(INDEX(AM$381:AM$392,$D2072)+(AM2045+AM2063)*(1+$E2072),0.01)</f>
        <v/>
      </c>
      <c r="AN2072" s="32">
        <f>MAX(INDEX(AN$381:AN$392,$D2072)+(AN2045+AN2063)*(1+$E2072),0.01)</f>
        <v/>
      </c>
      <c r="AO2072" s="32">
        <f>MAX(INDEX(AO$381:AO$392,$D2072)+(AO2045+AO2063)*(1+$E2072),0.01)</f>
        <v/>
      </c>
      <c r="AP2072" s="32">
        <f>MAX(INDEX(AP$381:AP$392,$D2072)+(AP2045+AP2063)*(1+$E2072),0.01)</f>
        <v/>
      </c>
      <c r="AQ2072" s="32">
        <f>MAX(INDEX(AQ$381:AQ$392,$D2072)+(AQ2045+AQ2063)*(1+$E2072),0.01)</f>
        <v/>
      </c>
      <c r="AR2072" s="32">
        <f>MAX(INDEX(AR$381:AR$392,$D2072)+(AR2045+AR2063)*(1+$E2072),0.01)</f>
        <v/>
      </c>
      <c r="AS2072" s="32">
        <f>MAX(INDEX(AS$381:AS$392,$D2072)+(AS2045+AS2063)*(1+$E2072),0.01)</f>
        <v/>
      </c>
      <c r="AT2072" s="32">
        <f>MAX(INDEX(AT$381:AT$392,$D2072)+(AT2045+AT2063)*(1+$E2072),0.01)</f>
        <v/>
      </c>
      <c r="AU2072" s="32">
        <f>MAX(INDEX(AU$381:AU$392,$D2072)+(AU2045+AU2063)*(1+$E2072),0.01)</f>
        <v/>
      </c>
      <c r="AV2072" s="32">
        <f>MAX(INDEX(AV$381:AV$392,$D2072)+(AV2045+AV2063)*(1+$E2072),0.01)</f>
        <v/>
      </c>
      <c r="AW2072" s="32">
        <f>MAX(INDEX(AW$381:AW$392,$D2072)+(AW2045+AW2063)*(1+$E2072),0.01)</f>
        <v/>
      </c>
      <c r="AX2072" s="32">
        <f>MAX(INDEX(AX$381:AX$392,$D2072)+(AX2045+AX2063)*(1+$E2072),0.01)</f>
        <v/>
      </c>
      <c r="AY2072" s="32">
        <f>MAX(INDEX(AY$381:AY$392,$D2072)+(AY2045+AY2063)*(1+$E2072),0.01)</f>
        <v/>
      </c>
    </row>
    <row r="2073" hidden="1" outlineLevel="2">
      <c r="A2073" s="14" t="inlineStr">
        <is>
          <t>atp</t>
        </is>
      </c>
      <c r="B2073" s="14" t="inlineStr">
        <is>
          <t>gso</t>
        </is>
      </c>
      <c r="C2073" s="14" t="inlineStr">
        <is>
          <t>irn</t>
        </is>
      </c>
      <c r="D2073" s="32">
        <f>INDEX(Inputs!$U$5:$U$132,MATCH($B2073&amp;"|"&amp;$C2073,Inputs!$A$5:$A$132,0))</f>
        <v/>
      </c>
      <c r="E2073" s="32">
        <f>INDEX(Inputs!$V$5:$V$132,MATCH($B2073&amp;"|"&amp;$C2073,Inputs!$A$5:$A$132,0))</f>
        <v/>
      </c>
      <c r="F2073" s="36" t="n"/>
      <c r="G2073" s="36" t="n"/>
      <c r="H2073" s="14">
        <f>INDEX(VarLab,MATCH($A2073,VarKey,0))&amp;INDEX(MemLab,MATCH($C2073&amp;"|"&amp;$B2073,MemKey,0))</f>
        <v/>
      </c>
      <c r="I2073" s="14">
        <f>INDEX(VarUnit,MATCH($A2073,VarKey,0))</f>
        <v/>
      </c>
      <c r="J2073" s="14">
        <f>INDEX(VarSrc,MATCH($A2073,VarKey,0))</f>
        <v/>
      </c>
      <c r="K2073" s="11">
        <f>CodePrefix&amp;$A2073&amp;IF($C2073="","","."&amp;$C2073&amp;"."&amp;$B2073)&amp;INDEX(VarEnd,MATCH($A2073,VarKey,0))&amp;K$5</f>
        <v/>
      </c>
      <c r="L2073" s="37">
        <f>MAX(INDEX(L$381:L$392,$D2073)+(L2046+L2064)*(1+$E2073),0.01)</f>
        <v/>
      </c>
      <c r="M2073" s="32">
        <f>MAX(INDEX(M$381:M$392,$D2073)+(M2046+M2064)*(1+$E2073),0.01)</f>
        <v/>
      </c>
      <c r="N2073" s="32">
        <f>MAX(INDEX(N$381:N$392,$D2073)+(N2046+N2064)*(1+$E2073),0.01)</f>
        <v/>
      </c>
      <c r="O2073" s="32">
        <f>MAX(INDEX(O$381:O$392,$D2073)+(O2046+O2064)*(1+$E2073),0.01)</f>
        <v/>
      </c>
      <c r="P2073" s="32">
        <f>MAX(INDEX(P$381:P$392,$D2073)+(P2046+P2064)*(1+$E2073),0.01)</f>
        <v/>
      </c>
      <c r="Q2073" s="32">
        <f>MAX(INDEX(Q$381:Q$392,$D2073)+(Q2046+Q2064)*(1+$E2073),0.01)</f>
        <v/>
      </c>
      <c r="R2073" s="32">
        <f>MAX(INDEX(R$381:R$392,$D2073)+(R2046+R2064)*(1+$E2073),0.01)</f>
        <v/>
      </c>
      <c r="S2073" s="32">
        <f>MAX(INDEX(S$381:S$392,$D2073)+(S2046+S2064)*(1+$E2073),0.01)</f>
        <v/>
      </c>
      <c r="T2073" s="32">
        <f>MAX(INDEX(T$381:T$392,$D2073)+(T2046+T2064)*(1+$E2073),0.01)</f>
        <v/>
      </c>
      <c r="U2073" s="32">
        <f>MAX(INDEX(U$381:U$392,$D2073)+(U2046+U2064)*(1+$E2073),0.01)</f>
        <v/>
      </c>
      <c r="V2073" s="32">
        <f>MAX(INDEX(V$381:V$392,$D2073)+(V2046+V2064)*(1+$E2073),0.01)</f>
        <v/>
      </c>
      <c r="W2073" s="32">
        <f>MAX(INDEX(W$381:W$392,$D2073)+(W2046+W2064)*(1+$E2073),0.01)</f>
        <v/>
      </c>
      <c r="X2073" s="32">
        <f>MAX(INDEX(X$381:X$392,$D2073)+(X2046+X2064)*(1+$E2073),0.01)</f>
        <v/>
      </c>
      <c r="Y2073" s="32">
        <f>MAX(INDEX(Y$381:Y$392,$D2073)+(Y2046+Y2064)*(1+$E2073),0.01)</f>
        <v/>
      </c>
      <c r="Z2073" s="32">
        <f>MAX(INDEX(Z$381:Z$392,$D2073)+(Z2046+Z2064)*(1+$E2073),0.01)</f>
        <v/>
      </c>
      <c r="AA2073" s="32">
        <f>MAX(INDEX(AA$381:AA$392,$D2073)+(AA2046+AA2064)*(1+$E2073),0.01)</f>
        <v/>
      </c>
      <c r="AB2073" s="32">
        <f>MAX(INDEX(AB$381:AB$392,$D2073)+(AB2046+AB2064)*(1+$E2073),0.01)</f>
        <v/>
      </c>
      <c r="AC2073" s="32">
        <f>MAX(INDEX(AC$381:AC$392,$D2073)+(AC2046+AC2064)*(1+$E2073),0.01)</f>
        <v/>
      </c>
      <c r="AD2073" s="32">
        <f>MAX(INDEX(AD$381:AD$392,$D2073)+(AD2046+AD2064)*(1+$E2073),0.01)</f>
        <v/>
      </c>
      <c r="AF2073" s="11">
        <f>CodePrefix&amp;$A2073&amp;IF($C2073="","","."&amp;$C2073&amp;"."&amp;$B2073)&amp;INDEX(VarEnd,MATCH($A2073,VarKey,0))&amp;AF$5</f>
        <v/>
      </c>
      <c r="AG2073" s="37">
        <f>MAX(INDEX(AG$381:AG$392,$D2073)+(AG2046+AG2064)*(1+$E2073),0.01)</f>
        <v/>
      </c>
      <c r="AH2073" s="32">
        <f>MAX(INDEX(AH$381:AH$392,$D2073)+(AH2046+AH2064)*(1+$E2073),0.01)</f>
        <v/>
      </c>
      <c r="AI2073" s="32">
        <f>MAX(INDEX(AI$381:AI$392,$D2073)+(AI2046+AI2064)*(1+$E2073),0.01)</f>
        <v/>
      </c>
      <c r="AJ2073" s="32">
        <f>MAX(INDEX(AJ$381:AJ$392,$D2073)+(AJ2046+AJ2064)*(1+$E2073),0.01)</f>
        <v/>
      </c>
      <c r="AK2073" s="32">
        <f>MAX(INDEX(AK$381:AK$392,$D2073)+(AK2046+AK2064)*(1+$E2073),0.01)</f>
        <v/>
      </c>
      <c r="AL2073" s="32">
        <f>MAX(INDEX(AL$381:AL$392,$D2073)+(AL2046+AL2064)*(1+$E2073),0.01)</f>
        <v/>
      </c>
      <c r="AM2073" s="32">
        <f>MAX(INDEX(AM$381:AM$392,$D2073)+(AM2046+AM2064)*(1+$E2073),0.01)</f>
        <v/>
      </c>
      <c r="AN2073" s="32">
        <f>MAX(INDEX(AN$381:AN$392,$D2073)+(AN2046+AN2064)*(1+$E2073),0.01)</f>
        <v/>
      </c>
      <c r="AO2073" s="32">
        <f>MAX(INDEX(AO$381:AO$392,$D2073)+(AO2046+AO2064)*(1+$E2073),0.01)</f>
        <v/>
      </c>
      <c r="AP2073" s="32">
        <f>MAX(INDEX(AP$381:AP$392,$D2073)+(AP2046+AP2064)*(1+$E2073),0.01)</f>
        <v/>
      </c>
      <c r="AQ2073" s="32">
        <f>MAX(INDEX(AQ$381:AQ$392,$D2073)+(AQ2046+AQ2064)*(1+$E2073),0.01)</f>
        <v/>
      </c>
      <c r="AR2073" s="32">
        <f>MAX(INDEX(AR$381:AR$392,$D2073)+(AR2046+AR2064)*(1+$E2073),0.01)</f>
        <v/>
      </c>
      <c r="AS2073" s="32">
        <f>MAX(INDEX(AS$381:AS$392,$D2073)+(AS2046+AS2064)*(1+$E2073),0.01)</f>
        <v/>
      </c>
      <c r="AT2073" s="32">
        <f>MAX(INDEX(AT$381:AT$392,$D2073)+(AT2046+AT2064)*(1+$E2073),0.01)</f>
        <v/>
      </c>
      <c r="AU2073" s="32">
        <f>MAX(INDEX(AU$381:AU$392,$D2073)+(AU2046+AU2064)*(1+$E2073),0.01)</f>
        <v/>
      </c>
      <c r="AV2073" s="32">
        <f>MAX(INDEX(AV$381:AV$392,$D2073)+(AV2046+AV2064)*(1+$E2073),0.01)</f>
        <v/>
      </c>
      <c r="AW2073" s="32">
        <f>MAX(INDEX(AW$381:AW$392,$D2073)+(AW2046+AW2064)*(1+$E2073),0.01)</f>
        <v/>
      </c>
      <c r="AX2073" s="32">
        <f>MAX(INDEX(AX$381:AX$392,$D2073)+(AX2046+AX2064)*(1+$E2073),0.01)</f>
        <v/>
      </c>
      <c r="AY2073" s="32">
        <f>MAX(INDEX(AY$381:AY$392,$D2073)+(AY2046+AY2064)*(1+$E2073),0.01)</f>
        <v/>
      </c>
    </row>
    <row r="2074" hidden="1" outlineLevel="2">
      <c r="A2074" s="14" t="inlineStr">
        <is>
          <t>atp</t>
        </is>
      </c>
      <c r="B2074" s="14" t="inlineStr">
        <is>
          <t>die</t>
        </is>
      </c>
      <c r="C2074" s="14" t="inlineStr">
        <is>
          <t>irn</t>
        </is>
      </c>
      <c r="D2074" s="32">
        <f>INDEX(Inputs!$U$5:$U$132,MATCH($B2074&amp;"|"&amp;$C2074,Inputs!$A$5:$A$132,0))</f>
        <v/>
      </c>
      <c r="E2074" s="32">
        <f>INDEX(Inputs!$V$5:$V$132,MATCH($B2074&amp;"|"&amp;$C2074,Inputs!$A$5:$A$132,0))</f>
        <v/>
      </c>
      <c r="F2074" s="36" t="n"/>
      <c r="G2074" s="36" t="n"/>
      <c r="H2074" s="14">
        <f>INDEX(VarLab,MATCH($A2074,VarKey,0))&amp;INDEX(MemLab,MATCH($C2074&amp;"|"&amp;$B2074,MemKey,0))</f>
        <v/>
      </c>
      <c r="I2074" s="14">
        <f>INDEX(VarUnit,MATCH($A2074,VarKey,0))</f>
        <v/>
      </c>
      <c r="J2074" s="14">
        <f>INDEX(VarSrc,MATCH($A2074,VarKey,0))</f>
        <v/>
      </c>
      <c r="K2074" s="11">
        <f>CodePrefix&amp;$A2074&amp;IF($C2074="","","."&amp;$C2074&amp;"."&amp;$B2074)&amp;INDEX(VarEnd,MATCH($A2074,VarKey,0))&amp;K$5</f>
        <v/>
      </c>
      <c r="L2074" s="37">
        <f>MAX(INDEX(L$381:L$392,$D2074)+(L2047+L2065)*(1+$E2074),0.01)</f>
        <v/>
      </c>
      <c r="M2074" s="32">
        <f>MAX(INDEX(M$381:M$392,$D2074)+(M2047+M2065)*(1+$E2074),0.01)</f>
        <v/>
      </c>
      <c r="N2074" s="32">
        <f>MAX(INDEX(N$381:N$392,$D2074)+(N2047+N2065)*(1+$E2074),0.01)</f>
        <v/>
      </c>
      <c r="O2074" s="32">
        <f>MAX(INDEX(O$381:O$392,$D2074)+(O2047+O2065)*(1+$E2074),0.01)</f>
        <v/>
      </c>
      <c r="P2074" s="32">
        <f>MAX(INDEX(P$381:P$392,$D2074)+(P2047+P2065)*(1+$E2074),0.01)</f>
        <v/>
      </c>
      <c r="Q2074" s="32">
        <f>MAX(INDEX(Q$381:Q$392,$D2074)+(Q2047+Q2065)*(1+$E2074),0.01)</f>
        <v/>
      </c>
      <c r="R2074" s="32">
        <f>MAX(INDEX(R$381:R$392,$D2074)+(R2047+R2065)*(1+$E2074),0.01)</f>
        <v/>
      </c>
      <c r="S2074" s="32">
        <f>MAX(INDEX(S$381:S$392,$D2074)+(S2047+S2065)*(1+$E2074),0.01)</f>
        <v/>
      </c>
      <c r="T2074" s="32">
        <f>MAX(INDEX(T$381:T$392,$D2074)+(T2047+T2065)*(1+$E2074),0.01)</f>
        <v/>
      </c>
      <c r="U2074" s="32">
        <f>MAX(INDEX(U$381:U$392,$D2074)+(U2047+U2065)*(1+$E2074),0.01)</f>
        <v/>
      </c>
      <c r="V2074" s="32">
        <f>MAX(INDEX(V$381:V$392,$D2074)+(V2047+V2065)*(1+$E2074),0.01)</f>
        <v/>
      </c>
      <c r="W2074" s="32">
        <f>MAX(INDEX(W$381:W$392,$D2074)+(W2047+W2065)*(1+$E2074),0.01)</f>
        <v/>
      </c>
      <c r="X2074" s="32">
        <f>MAX(INDEX(X$381:X$392,$D2074)+(X2047+X2065)*(1+$E2074),0.01)</f>
        <v/>
      </c>
      <c r="Y2074" s="32">
        <f>MAX(INDEX(Y$381:Y$392,$D2074)+(Y2047+Y2065)*(1+$E2074),0.01)</f>
        <v/>
      </c>
      <c r="Z2074" s="32">
        <f>MAX(INDEX(Z$381:Z$392,$D2074)+(Z2047+Z2065)*(1+$E2074),0.01)</f>
        <v/>
      </c>
      <c r="AA2074" s="32">
        <f>MAX(INDEX(AA$381:AA$392,$D2074)+(AA2047+AA2065)*(1+$E2074),0.01)</f>
        <v/>
      </c>
      <c r="AB2074" s="32">
        <f>MAX(INDEX(AB$381:AB$392,$D2074)+(AB2047+AB2065)*(1+$E2074),0.01)</f>
        <v/>
      </c>
      <c r="AC2074" s="32">
        <f>MAX(INDEX(AC$381:AC$392,$D2074)+(AC2047+AC2065)*(1+$E2074),0.01)</f>
        <v/>
      </c>
      <c r="AD2074" s="32">
        <f>MAX(INDEX(AD$381:AD$392,$D2074)+(AD2047+AD2065)*(1+$E2074),0.01)</f>
        <v/>
      </c>
      <c r="AF2074" s="11">
        <f>CodePrefix&amp;$A2074&amp;IF($C2074="","","."&amp;$C2074&amp;"."&amp;$B2074)&amp;INDEX(VarEnd,MATCH($A2074,VarKey,0))&amp;AF$5</f>
        <v/>
      </c>
      <c r="AG2074" s="37">
        <f>MAX(INDEX(AG$381:AG$392,$D2074)+(AG2047+AG2065)*(1+$E2074),0.01)</f>
        <v/>
      </c>
      <c r="AH2074" s="32">
        <f>MAX(INDEX(AH$381:AH$392,$D2074)+(AH2047+AH2065)*(1+$E2074),0.01)</f>
        <v/>
      </c>
      <c r="AI2074" s="32">
        <f>MAX(INDEX(AI$381:AI$392,$D2074)+(AI2047+AI2065)*(1+$E2074),0.01)</f>
        <v/>
      </c>
      <c r="AJ2074" s="32">
        <f>MAX(INDEX(AJ$381:AJ$392,$D2074)+(AJ2047+AJ2065)*(1+$E2074),0.01)</f>
        <v/>
      </c>
      <c r="AK2074" s="32">
        <f>MAX(INDEX(AK$381:AK$392,$D2074)+(AK2047+AK2065)*(1+$E2074),0.01)</f>
        <v/>
      </c>
      <c r="AL2074" s="32">
        <f>MAX(INDEX(AL$381:AL$392,$D2074)+(AL2047+AL2065)*(1+$E2074),0.01)</f>
        <v/>
      </c>
      <c r="AM2074" s="32">
        <f>MAX(INDEX(AM$381:AM$392,$D2074)+(AM2047+AM2065)*(1+$E2074),0.01)</f>
        <v/>
      </c>
      <c r="AN2074" s="32">
        <f>MAX(INDEX(AN$381:AN$392,$D2074)+(AN2047+AN2065)*(1+$E2074),0.01)</f>
        <v/>
      </c>
      <c r="AO2074" s="32">
        <f>MAX(INDEX(AO$381:AO$392,$D2074)+(AO2047+AO2065)*(1+$E2074),0.01)</f>
        <v/>
      </c>
      <c r="AP2074" s="32">
        <f>MAX(INDEX(AP$381:AP$392,$D2074)+(AP2047+AP2065)*(1+$E2074),0.01)</f>
        <v/>
      </c>
      <c r="AQ2074" s="32">
        <f>MAX(INDEX(AQ$381:AQ$392,$D2074)+(AQ2047+AQ2065)*(1+$E2074),0.01)</f>
        <v/>
      </c>
      <c r="AR2074" s="32">
        <f>MAX(INDEX(AR$381:AR$392,$D2074)+(AR2047+AR2065)*(1+$E2074),0.01)</f>
        <v/>
      </c>
      <c r="AS2074" s="32">
        <f>MAX(INDEX(AS$381:AS$392,$D2074)+(AS2047+AS2065)*(1+$E2074),0.01)</f>
        <v/>
      </c>
      <c r="AT2074" s="32">
        <f>MAX(INDEX(AT$381:AT$392,$D2074)+(AT2047+AT2065)*(1+$E2074),0.01)</f>
        <v/>
      </c>
      <c r="AU2074" s="32">
        <f>MAX(INDEX(AU$381:AU$392,$D2074)+(AU2047+AU2065)*(1+$E2074),0.01)</f>
        <v/>
      </c>
      <c r="AV2074" s="32">
        <f>MAX(INDEX(AV$381:AV$392,$D2074)+(AV2047+AV2065)*(1+$E2074),0.01)</f>
        <v/>
      </c>
      <c r="AW2074" s="32">
        <f>MAX(INDEX(AW$381:AW$392,$D2074)+(AW2047+AW2065)*(1+$E2074),0.01)</f>
        <v/>
      </c>
      <c r="AX2074" s="32">
        <f>MAX(INDEX(AX$381:AX$392,$D2074)+(AX2047+AX2065)*(1+$E2074),0.01)</f>
        <v/>
      </c>
      <c r="AY2074" s="32">
        <f>MAX(INDEX(AY$381:AY$392,$D2074)+(AY2047+AY2065)*(1+$E2074),0.01)</f>
        <v/>
      </c>
    </row>
    <row r="2075" hidden="1" outlineLevel="2">
      <c r="A2075" s="14" t="inlineStr">
        <is>
          <t>atp</t>
        </is>
      </c>
      <c r="B2075" s="14" t="inlineStr">
        <is>
          <t>lpg</t>
        </is>
      </c>
      <c r="C2075" s="14" t="inlineStr">
        <is>
          <t>irn</t>
        </is>
      </c>
      <c r="D2075" s="32">
        <f>INDEX(Inputs!$U$5:$U$132,MATCH($B2075&amp;"|"&amp;$C2075,Inputs!$A$5:$A$132,0))</f>
        <v/>
      </c>
      <c r="E2075" s="32">
        <f>INDEX(Inputs!$V$5:$V$132,MATCH($B2075&amp;"|"&amp;$C2075,Inputs!$A$5:$A$132,0))</f>
        <v/>
      </c>
      <c r="F2075" s="36" t="n"/>
      <c r="G2075" s="36" t="n"/>
      <c r="H2075" s="14">
        <f>INDEX(VarLab,MATCH($A2075,VarKey,0))&amp;INDEX(MemLab,MATCH($C2075&amp;"|"&amp;$B2075,MemKey,0))</f>
        <v/>
      </c>
      <c r="I2075" s="14">
        <f>INDEX(VarUnit,MATCH($A2075,VarKey,0))</f>
        <v/>
      </c>
      <c r="J2075" s="14">
        <f>INDEX(VarSrc,MATCH($A2075,VarKey,0))</f>
        <v/>
      </c>
      <c r="K2075" s="11">
        <f>CodePrefix&amp;$A2075&amp;IF($C2075="","","."&amp;$C2075&amp;"."&amp;$B2075)&amp;INDEX(VarEnd,MATCH($A2075,VarKey,0))&amp;K$5</f>
        <v/>
      </c>
      <c r="L2075" s="37">
        <f>MAX(INDEX(L$381:L$392,$D2075)+(L2048+L2066)*(1+$E2075),0.01)</f>
        <v/>
      </c>
      <c r="M2075" s="32">
        <f>MAX(INDEX(M$381:M$392,$D2075)+(M2048+M2066)*(1+$E2075),0.01)</f>
        <v/>
      </c>
      <c r="N2075" s="32">
        <f>MAX(INDEX(N$381:N$392,$D2075)+(N2048+N2066)*(1+$E2075),0.01)</f>
        <v/>
      </c>
      <c r="O2075" s="32">
        <f>MAX(INDEX(O$381:O$392,$D2075)+(O2048+O2066)*(1+$E2075),0.01)</f>
        <v/>
      </c>
      <c r="P2075" s="32">
        <f>MAX(INDEX(P$381:P$392,$D2075)+(P2048+P2066)*(1+$E2075),0.01)</f>
        <v/>
      </c>
      <c r="Q2075" s="32">
        <f>MAX(INDEX(Q$381:Q$392,$D2075)+(Q2048+Q2066)*(1+$E2075),0.01)</f>
        <v/>
      </c>
      <c r="R2075" s="32">
        <f>MAX(INDEX(R$381:R$392,$D2075)+(R2048+R2066)*(1+$E2075),0.01)</f>
        <v/>
      </c>
      <c r="S2075" s="32">
        <f>MAX(INDEX(S$381:S$392,$D2075)+(S2048+S2066)*(1+$E2075),0.01)</f>
        <v/>
      </c>
      <c r="T2075" s="32">
        <f>MAX(INDEX(T$381:T$392,$D2075)+(T2048+T2066)*(1+$E2075),0.01)</f>
        <v/>
      </c>
      <c r="U2075" s="32">
        <f>MAX(INDEX(U$381:U$392,$D2075)+(U2048+U2066)*(1+$E2075),0.01)</f>
        <v/>
      </c>
      <c r="V2075" s="32">
        <f>MAX(INDEX(V$381:V$392,$D2075)+(V2048+V2066)*(1+$E2075),0.01)</f>
        <v/>
      </c>
      <c r="W2075" s="32">
        <f>MAX(INDEX(W$381:W$392,$D2075)+(W2048+W2066)*(1+$E2075),0.01)</f>
        <v/>
      </c>
      <c r="X2075" s="32">
        <f>MAX(INDEX(X$381:X$392,$D2075)+(X2048+X2066)*(1+$E2075),0.01)</f>
        <v/>
      </c>
      <c r="Y2075" s="32">
        <f>MAX(INDEX(Y$381:Y$392,$D2075)+(Y2048+Y2066)*(1+$E2075),0.01)</f>
        <v/>
      </c>
      <c r="Z2075" s="32">
        <f>MAX(INDEX(Z$381:Z$392,$D2075)+(Z2048+Z2066)*(1+$E2075),0.01)</f>
        <v/>
      </c>
      <c r="AA2075" s="32">
        <f>MAX(INDEX(AA$381:AA$392,$D2075)+(AA2048+AA2066)*(1+$E2075),0.01)</f>
        <v/>
      </c>
      <c r="AB2075" s="32">
        <f>MAX(INDEX(AB$381:AB$392,$D2075)+(AB2048+AB2066)*(1+$E2075),0.01)</f>
        <v/>
      </c>
      <c r="AC2075" s="32">
        <f>MAX(INDEX(AC$381:AC$392,$D2075)+(AC2048+AC2066)*(1+$E2075),0.01)</f>
        <v/>
      </c>
      <c r="AD2075" s="32">
        <f>MAX(INDEX(AD$381:AD$392,$D2075)+(AD2048+AD2066)*(1+$E2075),0.01)</f>
        <v/>
      </c>
      <c r="AF2075" s="11">
        <f>CodePrefix&amp;$A2075&amp;IF($C2075="","","."&amp;$C2075&amp;"."&amp;$B2075)&amp;INDEX(VarEnd,MATCH($A2075,VarKey,0))&amp;AF$5</f>
        <v/>
      </c>
      <c r="AG2075" s="37">
        <f>MAX(INDEX(AG$381:AG$392,$D2075)+(AG2048+AG2066)*(1+$E2075),0.01)</f>
        <v/>
      </c>
      <c r="AH2075" s="32">
        <f>MAX(INDEX(AH$381:AH$392,$D2075)+(AH2048+AH2066)*(1+$E2075),0.01)</f>
        <v/>
      </c>
      <c r="AI2075" s="32">
        <f>MAX(INDEX(AI$381:AI$392,$D2075)+(AI2048+AI2066)*(1+$E2075),0.01)</f>
        <v/>
      </c>
      <c r="AJ2075" s="32">
        <f>MAX(INDEX(AJ$381:AJ$392,$D2075)+(AJ2048+AJ2066)*(1+$E2075),0.01)</f>
        <v/>
      </c>
      <c r="AK2075" s="32">
        <f>MAX(INDEX(AK$381:AK$392,$D2075)+(AK2048+AK2066)*(1+$E2075),0.01)</f>
        <v/>
      </c>
      <c r="AL2075" s="32">
        <f>MAX(INDEX(AL$381:AL$392,$D2075)+(AL2048+AL2066)*(1+$E2075),0.01)</f>
        <v/>
      </c>
      <c r="AM2075" s="32">
        <f>MAX(INDEX(AM$381:AM$392,$D2075)+(AM2048+AM2066)*(1+$E2075),0.01)</f>
        <v/>
      </c>
      <c r="AN2075" s="32">
        <f>MAX(INDEX(AN$381:AN$392,$D2075)+(AN2048+AN2066)*(1+$E2075),0.01)</f>
        <v/>
      </c>
      <c r="AO2075" s="32">
        <f>MAX(INDEX(AO$381:AO$392,$D2075)+(AO2048+AO2066)*(1+$E2075),0.01)</f>
        <v/>
      </c>
      <c r="AP2075" s="32">
        <f>MAX(INDEX(AP$381:AP$392,$D2075)+(AP2048+AP2066)*(1+$E2075),0.01)</f>
        <v/>
      </c>
      <c r="AQ2075" s="32">
        <f>MAX(INDEX(AQ$381:AQ$392,$D2075)+(AQ2048+AQ2066)*(1+$E2075),0.01)</f>
        <v/>
      </c>
      <c r="AR2075" s="32">
        <f>MAX(INDEX(AR$381:AR$392,$D2075)+(AR2048+AR2066)*(1+$E2075),0.01)</f>
        <v/>
      </c>
      <c r="AS2075" s="32">
        <f>MAX(INDEX(AS$381:AS$392,$D2075)+(AS2048+AS2066)*(1+$E2075),0.01)</f>
        <v/>
      </c>
      <c r="AT2075" s="32">
        <f>MAX(INDEX(AT$381:AT$392,$D2075)+(AT2048+AT2066)*(1+$E2075),0.01)</f>
        <v/>
      </c>
      <c r="AU2075" s="32">
        <f>MAX(INDEX(AU$381:AU$392,$D2075)+(AU2048+AU2066)*(1+$E2075),0.01)</f>
        <v/>
      </c>
      <c r="AV2075" s="32">
        <f>MAX(INDEX(AV$381:AV$392,$D2075)+(AV2048+AV2066)*(1+$E2075),0.01)</f>
        <v/>
      </c>
      <c r="AW2075" s="32">
        <f>MAX(INDEX(AW$381:AW$392,$D2075)+(AW2048+AW2066)*(1+$E2075),0.01)</f>
        <v/>
      </c>
      <c r="AX2075" s="32">
        <f>MAX(INDEX(AX$381:AX$392,$D2075)+(AX2048+AX2066)*(1+$E2075),0.01)</f>
        <v/>
      </c>
      <c r="AY2075" s="32">
        <f>MAX(INDEX(AY$381:AY$392,$D2075)+(AY2048+AY2066)*(1+$E2075),0.01)</f>
        <v/>
      </c>
    </row>
    <row r="2076" hidden="1" outlineLevel="2">
      <c r="A2076" s="14" t="inlineStr">
        <is>
          <t>atp</t>
        </is>
      </c>
      <c r="B2076" s="14" t="inlineStr">
        <is>
          <t>ker</t>
        </is>
      </c>
      <c r="C2076" s="14" t="inlineStr">
        <is>
          <t>irn</t>
        </is>
      </c>
      <c r="D2076" s="32">
        <f>INDEX(Inputs!$U$5:$U$132,MATCH($B2076&amp;"|"&amp;$C2076,Inputs!$A$5:$A$132,0))</f>
        <v/>
      </c>
      <c r="E2076" s="32">
        <f>INDEX(Inputs!$V$5:$V$132,MATCH($B2076&amp;"|"&amp;$C2076,Inputs!$A$5:$A$132,0))</f>
        <v/>
      </c>
      <c r="F2076" s="36" t="n"/>
      <c r="G2076" s="36" t="n"/>
      <c r="H2076" s="14">
        <f>INDEX(VarLab,MATCH($A2076,VarKey,0))&amp;INDEX(MemLab,MATCH($C2076&amp;"|"&amp;$B2076,MemKey,0))</f>
        <v/>
      </c>
      <c r="I2076" s="14">
        <f>INDEX(VarUnit,MATCH($A2076,VarKey,0))</f>
        <v/>
      </c>
      <c r="J2076" s="14">
        <f>INDEX(VarSrc,MATCH($A2076,VarKey,0))</f>
        <v/>
      </c>
      <c r="K2076" s="11">
        <f>CodePrefix&amp;$A2076&amp;IF($C2076="","","."&amp;$C2076&amp;"."&amp;$B2076)&amp;INDEX(VarEnd,MATCH($A2076,VarKey,0))&amp;K$5</f>
        <v/>
      </c>
      <c r="L2076" s="37">
        <f>MAX(INDEX(L$381:L$392,$D2076)+(L2049+L2067)*(1+$E2076),0.01)</f>
        <v/>
      </c>
      <c r="M2076" s="32">
        <f>MAX(INDEX(M$381:M$392,$D2076)+(M2049+M2067)*(1+$E2076),0.01)</f>
        <v/>
      </c>
      <c r="N2076" s="32">
        <f>MAX(INDEX(N$381:N$392,$D2076)+(N2049+N2067)*(1+$E2076),0.01)</f>
        <v/>
      </c>
      <c r="O2076" s="32">
        <f>MAX(INDEX(O$381:O$392,$D2076)+(O2049+O2067)*(1+$E2076),0.01)</f>
        <v/>
      </c>
      <c r="P2076" s="32">
        <f>MAX(INDEX(P$381:P$392,$D2076)+(P2049+P2067)*(1+$E2076),0.01)</f>
        <v/>
      </c>
      <c r="Q2076" s="32">
        <f>MAX(INDEX(Q$381:Q$392,$D2076)+(Q2049+Q2067)*(1+$E2076),0.01)</f>
        <v/>
      </c>
      <c r="R2076" s="32">
        <f>MAX(INDEX(R$381:R$392,$D2076)+(R2049+R2067)*(1+$E2076),0.01)</f>
        <v/>
      </c>
      <c r="S2076" s="32">
        <f>MAX(INDEX(S$381:S$392,$D2076)+(S2049+S2067)*(1+$E2076),0.01)</f>
        <v/>
      </c>
      <c r="T2076" s="32">
        <f>MAX(INDEX(T$381:T$392,$D2076)+(T2049+T2067)*(1+$E2076),0.01)</f>
        <v/>
      </c>
      <c r="U2076" s="32">
        <f>MAX(INDEX(U$381:U$392,$D2076)+(U2049+U2067)*(1+$E2076),0.01)</f>
        <v/>
      </c>
      <c r="V2076" s="32">
        <f>MAX(INDEX(V$381:V$392,$D2076)+(V2049+V2067)*(1+$E2076),0.01)</f>
        <v/>
      </c>
      <c r="W2076" s="32">
        <f>MAX(INDEX(W$381:W$392,$D2076)+(W2049+W2067)*(1+$E2076),0.01)</f>
        <v/>
      </c>
      <c r="X2076" s="32">
        <f>MAX(INDEX(X$381:X$392,$D2076)+(X2049+X2067)*(1+$E2076),0.01)</f>
        <v/>
      </c>
      <c r="Y2076" s="32">
        <f>MAX(INDEX(Y$381:Y$392,$D2076)+(Y2049+Y2067)*(1+$E2076),0.01)</f>
        <v/>
      </c>
      <c r="Z2076" s="32">
        <f>MAX(INDEX(Z$381:Z$392,$D2076)+(Z2049+Z2067)*(1+$E2076),0.01)</f>
        <v/>
      </c>
      <c r="AA2076" s="32">
        <f>MAX(INDEX(AA$381:AA$392,$D2076)+(AA2049+AA2067)*(1+$E2076),0.01)</f>
        <v/>
      </c>
      <c r="AB2076" s="32">
        <f>MAX(INDEX(AB$381:AB$392,$D2076)+(AB2049+AB2067)*(1+$E2076),0.01)</f>
        <v/>
      </c>
      <c r="AC2076" s="32">
        <f>MAX(INDEX(AC$381:AC$392,$D2076)+(AC2049+AC2067)*(1+$E2076),0.01)</f>
        <v/>
      </c>
      <c r="AD2076" s="32">
        <f>MAX(INDEX(AD$381:AD$392,$D2076)+(AD2049+AD2067)*(1+$E2076),0.01)</f>
        <v/>
      </c>
      <c r="AF2076" s="11">
        <f>CodePrefix&amp;$A2076&amp;IF($C2076="","","."&amp;$C2076&amp;"."&amp;$B2076)&amp;INDEX(VarEnd,MATCH($A2076,VarKey,0))&amp;AF$5</f>
        <v/>
      </c>
      <c r="AG2076" s="37">
        <f>MAX(INDEX(AG$381:AG$392,$D2076)+(AG2049+AG2067)*(1+$E2076),0.01)</f>
        <v/>
      </c>
      <c r="AH2076" s="32">
        <f>MAX(INDEX(AH$381:AH$392,$D2076)+(AH2049+AH2067)*(1+$E2076),0.01)</f>
        <v/>
      </c>
      <c r="AI2076" s="32">
        <f>MAX(INDEX(AI$381:AI$392,$D2076)+(AI2049+AI2067)*(1+$E2076),0.01)</f>
        <v/>
      </c>
      <c r="AJ2076" s="32">
        <f>MAX(INDEX(AJ$381:AJ$392,$D2076)+(AJ2049+AJ2067)*(1+$E2076),0.01)</f>
        <v/>
      </c>
      <c r="AK2076" s="32">
        <f>MAX(INDEX(AK$381:AK$392,$D2076)+(AK2049+AK2067)*(1+$E2076),0.01)</f>
        <v/>
      </c>
      <c r="AL2076" s="32">
        <f>MAX(INDEX(AL$381:AL$392,$D2076)+(AL2049+AL2067)*(1+$E2076),0.01)</f>
        <v/>
      </c>
      <c r="AM2076" s="32">
        <f>MAX(INDEX(AM$381:AM$392,$D2076)+(AM2049+AM2067)*(1+$E2076),0.01)</f>
        <v/>
      </c>
      <c r="AN2076" s="32">
        <f>MAX(INDEX(AN$381:AN$392,$D2076)+(AN2049+AN2067)*(1+$E2076),0.01)</f>
        <v/>
      </c>
      <c r="AO2076" s="32">
        <f>MAX(INDEX(AO$381:AO$392,$D2076)+(AO2049+AO2067)*(1+$E2076),0.01)</f>
        <v/>
      </c>
      <c r="AP2076" s="32">
        <f>MAX(INDEX(AP$381:AP$392,$D2076)+(AP2049+AP2067)*(1+$E2076),0.01)</f>
        <v/>
      </c>
      <c r="AQ2076" s="32">
        <f>MAX(INDEX(AQ$381:AQ$392,$D2076)+(AQ2049+AQ2067)*(1+$E2076),0.01)</f>
        <v/>
      </c>
      <c r="AR2076" s="32">
        <f>MAX(INDEX(AR$381:AR$392,$D2076)+(AR2049+AR2067)*(1+$E2076),0.01)</f>
        <v/>
      </c>
      <c r="AS2076" s="32">
        <f>MAX(INDEX(AS$381:AS$392,$D2076)+(AS2049+AS2067)*(1+$E2076),0.01)</f>
        <v/>
      </c>
      <c r="AT2076" s="32">
        <f>MAX(INDEX(AT$381:AT$392,$D2076)+(AT2049+AT2067)*(1+$E2076),0.01)</f>
        <v/>
      </c>
      <c r="AU2076" s="32">
        <f>MAX(INDEX(AU$381:AU$392,$D2076)+(AU2049+AU2067)*(1+$E2076),0.01)</f>
        <v/>
      </c>
      <c r="AV2076" s="32">
        <f>MAX(INDEX(AV$381:AV$392,$D2076)+(AV2049+AV2067)*(1+$E2076),0.01)</f>
        <v/>
      </c>
      <c r="AW2076" s="32">
        <f>MAX(INDEX(AW$381:AW$392,$D2076)+(AW2049+AW2067)*(1+$E2076),0.01)</f>
        <v/>
      </c>
      <c r="AX2076" s="32">
        <f>MAX(INDEX(AX$381:AX$392,$D2076)+(AX2049+AX2067)*(1+$E2076),0.01)</f>
        <v/>
      </c>
      <c r="AY2076" s="32">
        <f>MAX(INDEX(AY$381:AY$392,$D2076)+(AY2049+AY2067)*(1+$E2076),0.01)</f>
        <v/>
      </c>
    </row>
    <row r="2077" hidden="1" outlineLevel="2">
      <c r="A2077" s="14" t="inlineStr">
        <is>
          <t>atp</t>
        </is>
      </c>
      <c r="B2077" s="14" t="inlineStr">
        <is>
          <t>oop</t>
        </is>
      </c>
      <c r="C2077" s="14" t="inlineStr">
        <is>
          <t>irn</t>
        </is>
      </c>
      <c r="D2077" s="32">
        <f>INDEX(Inputs!$U$5:$U$132,MATCH($B2077&amp;"|"&amp;$C2077,Inputs!$A$5:$A$132,0))</f>
        <v/>
      </c>
      <c r="E2077" s="32">
        <f>INDEX(Inputs!$V$5:$V$132,MATCH($B2077&amp;"|"&amp;$C2077,Inputs!$A$5:$A$132,0))</f>
        <v/>
      </c>
      <c r="F2077" s="36" t="n"/>
      <c r="G2077" s="36" t="n"/>
      <c r="H2077" s="14">
        <f>INDEX(VarLab,MATCH($A2077,VarKey,0))&amp;INDEX(MemLab,MATCH($C2077&amp;"|"&amp;$B2077,MemKey,0))</f>
        <v/>
      </c>
      <c r="I2077" s="14">
        <f>INDEX(VarUnit,MATCH($A2077,VarKey,0))</f>
        <v/>
      </c>
      <c r="J2077" s="14">
        <f>INDEX(VarSrc,MATCH($A2077,VarKey,0))</f>
        <v/>
      </c>
      <c r="K2077" s="11">
        <f>CodePrefix&amp;$A2077&amp;IF($C2077="","","."&amp;$C2077&amp;"."&amp;$B2077)&amp;INDEX(VarEnd,MATCH($A2077,VarKey,0))&amp;K$5</f>
        <v/>
      </c>
      <c r="L2077" s="37">
        <f>MAX(INDEX(L$381:L$392,$D2077)+(L2050+L2068)*(1+$E2077),0.01)</f>
        <v/>
      </c>
      <c r="M2077" s="32">
        <f>MAX(INDEX(M$381:M$392,$D2077)+(M2050+M2068)*(1+$E2077),0.01)</f>
        <v/>
      </c>
      <c r="N2077" s="32">
        <f>MAX(INDEX(N$381:N$392,$D2077)+(N2050+N2068)*(1+$E2077),0.01)</f>
        <v/>
      </c>
      <c r="O2077" s="32">
        <f>MAX(INDEX(O$381:O$392,$D2077)+(O2050+O2068)*(1+$E2077),0.01)</f>
        <v/>
      </c>
      <c r="P2077" s="32">
        <f>MAX(INDEX(P$381:P$392,$D2077)+(P2050+P2068)*(1+$E2077),0.01)</f>
        <v/>
      </c>
      <c r="Q2077" s="32">
        <f>MAX(INDEX(Q$381:Q$392,$D2077)+(Q2050+Q2068)*(1+$E2077),0.01)</f>
        <v/>
      </c>
      <c r="R2077" s="32">
        <f>MAX(INDEX(R$381:R$392,$D2077)+(R2050+R2068)*(1+$E2077),0.01)</f>
        <v/>
      </c>
      <c r="S2077" s="32">
        <f>MAX(INDEX(S$381:S$392,$D2077)+(S2050+S2068)*(1+$E2077),0.01)</f>
        <v/>
      </c>
      <c r="T2077" s="32">
        <f>MAX(INDEX(T$381:T$392,$D2077)+(T2050+T2068)*(1+$E2077),0.01)</f>
        <v/>
      </c>
      <c r="U2077" s="32">
        <f>MAX(INDEX(U$381:U$392,$D2077)+(U2050+U2068)*(1+$E2077),0.01)</f>
        <v/>
      </c>
      <c r="V2077" s="32">
        <f>MAX(INDEX(V$381:V$392,$D2077)+(V2050+V2068)*(1+$E2077),0.01)</f>
        <v/>
      </c>
      <c r="W2077" s="32">
        <f>MAX(INDEX(W$381:W$392,$D2077)+(W2050+W2068)*(1+$E2077),0.01)</f>
        <v/>
      </c>
      <c r="X2077" s="32">
        <f>MAX(INDEX(X$381:X$392,$D2077)+(X2050+X2068)*(1+$E2077),0.01)</f>
        <v/>
      </c>
      <c r="Y2077" s="32">
        <f>MAX(INDEX(Y$381:Y$392,$D2077)+(Y2050+Y2068)*(1+$E2077),0.01)</f>
        <v/>
      </c>
      <c r="Z2077" s="32">
        <f>MAX(INDEX(Z$381:Z$392,$D2077)+(Z2050+Z2068)*(1+$E2077),0.01)</f>
        <v/>
      </c>
      <c r="AA2077" s="32">
        <f>MAX(INDEX(AA$381:AA$392,$D2077)+(AA2050+AA2068)*(1+$E2077),0.01)</f>
        <v/>
      </c>
      <c r="AB2077" s="32">
        <f>MAX(INDEX(AB$381:AB$392,$D2077)+(AB2050+AB2068)*(1+$E2077),0.01)</f>
        <v/>
      </c>
      <c r="AC2077" s="32">
        <f>MAX(INDEX(AC$381:AC$392,$D2077)+(AC2050+AC2068)*(1+$E2077),0.01)</f>
        <v/>
      </c>
      <c r="AD2077" s="32">
        <f>MAX(INDEX(AD$381:AD$392,$D2077)+(AD2050+AD2068)*(1+$E2077),0.01)</f>
        <v/>
      </c>
      <c r="AF2077" s="11">
        <f>CodePrefix&amp;$A2077&amp;IF($C2077="","","."&amp;$C2077&amp;"."&amp;$B2077)&amp;INDEX(VarEnd,MATCH($A2077,VarKey,0))&amp;AF$5</f>
        <v/>
      </c>
      <c r="AG2077" s="37">
        <f>MAX(INDEX(AG$381:AG$392,$D2077)+(AG2050+AG2068)*(1+$E2077),0.01)</f>
        <v/>
      </c>
      <c r="AH2077" s="32">
        <f>MAX(INDEX(AH$381:AH$392,$D2077)+(AH2050+AH2068)*(1+$E2077),0.01)</f>
        <v/>
      </c>
      <c r="AI2077" s="32">
        <f>MAX(INDEX(AI$381:AI$392,$D2077)+(AI2050+AI2068)*(1+$E2077),0.01)</f>
        <v/>
      </c>
      <c r="AJ2077" s="32">
        <f>MAX(INDEX(AJ$381:AJ$392,$D2077)+(AJ2050+AJ2068)*(1+$E2077),0.01)</f>
        <v/>
      </c>
      <c r="AK2077" s="32">
        <f>MAX(INDEX(AK$381:AK$392,$D2077)+(AK2050+AK2068)*(1+$E2077),0.01)</f>
        <v/>
      </c>
      <c r="AL2077" s="32">
        <f>MAX(INDEX(AL$381:AL$392,$D2077)+(AL2050+AL2068)*(1+$E2077),0.01)</f>
        <v/>
      </c>
      <c r="AM2077" s="32">
        <f>MAX(INDEX(AM$381:AM$392,$D2077)+(AM2050+AM2068)*(1+$E2077),0.01)</f>
        <v/>
      </c>
      <c r="AN2077" s="32">
        <f>MAX(INDEX(AN$381:AN$392,$D2077)+(AN2050+AN2068)*(1+$E2077),0.01)</f>
        <v/>
      </c>
      <c r="AO2077" s="32">
        <f>MAX(INDEX(AO$381:AO$392,$D2077)+(AO2050+AO2068)*(1+$E2077),0.01)</f>
        <v/>
      </c>
      <c r="AP2077" s="32">
        <f>MAX(INDEX(AP$381:AP$392,$D2077)+(AP2050+AP2068)*(1+$E2077),0.01)</f>
        <v/>
      </c>
      <c r="AQ2077" s="32">
        <f>MAX(INDEX(AQ$381:AQ$392,$D2077)+(AQ2050+AQ2068)*(1+$E2077),0.01)</f>
        <v/>
      </c>
      <c r="AR2077" s="32">
        <f>MAX(INDEX(AR$381:AR$392,$D2077)+(AR2050+AR2068)*(1+$E2077),0.01)</f>
        <v/>
      </c>
      <c r="AS2077" s="32">
        <f>MAX(INDEX(AS$381:AS$392,$D2077)+(AS2050+AS2068)*(1+$E2077),0.01)</f>
        <v/>
      </c>
      <c r="AT2077" s="32">
        <f>MAX(INDEX(AT$381:AT$392,$D2077)+(AT2050+AT2068)*(1+$E2077),0.01)</f>
        <v/>
      </c>
      <c r="AU2077" s="32">
        <f>MAX(INDEX(AU$381:AU$392,$D2077)+(AU2050+AU2068)*(1+$E2077),0.01)</f>
        <v/>
      </c>
      <c r="AV2077" s="32">
        <f>MAX(INDEX(AV$381:AV$392,$D2077)+(AV2050+AV2068)*(1+$E2077),0.01)</f>
        <v/>
      </c>
      <c r="AW2077" s="32">
        <f>MAX(INDEX(AW$381:AW$392,$D2077)+(AW2050+AW2068)*(1+$E2077),0.01)</f>
        <v/>
      </c>
      <c r="AX2077" s="32">
        <f>MAX(INDEX(AX$381:AX$392,$D2077)+(AX2050+AX2068)*(1+$E2077),0.01)</f>
        <v/>
      </c>
      <c r="AY2077" s="32">
        <f>MAX(INDEX(AY$381:AY$392,$D2077)+(AY2050+AY2068)*(1+$E2077),0.01)</f>
        <v/>
      </c>
    </row>
    <row r="2078" hidden="1" outlineLevel="2">
      <c r="A2078" s="14" t="inlineStr">
        <is>
          <t>atp</t>
        </is>
      </c>
      <c r="B2078" s="14" t="inlineStr">
        <is>
          <t>bio</t>
        </is>
      </c>
      <c r="C2078" s="14" t="inlineStr">
        <is>
          <t>irn</t>
        </is>
      </c>
      <c r="D2078" s="32">
        <f>INDEX(Inputs!$U$5:$U$132,MATCH($B2078&amp;"|"&amp;$C2078,Inputs!$A$5:$A$132,0))</f>
        <v/>
      </c>
      <c r="E2078" s="32">
        <f>INDEX(Inputs!$V$5:$V$132,MATCH($B2078&amp;"|"&amp;$C2078,Inputs!$A$5:$A$132,0))</f>
        <v/>
      </c>
      <c r="F2078" s="36" t="n"/>
      <c r="G2078" s="36" t="n"/>
      <c r="H2078" s="14">
        <f>INDEX(VarLab,MATCH($A2078,VarKey,0))&amp;INDEX(MemLab,MATCH($C2078&amp;"|"&amp;$B2078,MemKey,0))</f>
        <v/>
      </c>
      <c r="I2078" s="14">
        <f>INDEX(VarUnit,MATCH($A2078,VarKey,0))</f>
        <v/>
      </c>
      <c r="J2078" s="14">
        <f>INDEX(VarSrc,MATCH($A2078,VarKey,0))</f>
        <v/>
      </c>
      <c r="K2078" s="11">
        <f>CodePrefix&amp;$A2078&amp;IF($C2078="","","."&amp;$C2078&amp;"."&amp;$B2078)&amp;INDEX(VarEnd,MATCH($A2078,VarKey,0))&amp;K$5</f>
        <v/>
      </c>
      <c r="L2078" s="37">
        <f>MAX(INDEX(L$381:L$392,$D2078)+(L2051+L2069)*(1+$E2078),0.01)</f>
        <v/>
      </c>
      <c r="M2078" s="32">
        <f>MAX(INDEX(M$381:M$392,$D2078)+(M2051+M2069)*(1+$E2078),0.01)</f>
        <v/>
      </c>
      <c r="N2078" s="32">
        <f>MAX(INDEX(N$381:N$392,$D2078)+(N2051+N2069)*(1+$E2078),0.01)</f>
        <v/>
      </c>
      <c r="O2078" s="32">
        <f>MAX(INDEX(O$381:O$392,$D2078)+(O2051+O2069)*(1+$E2078),0.01)</f>
        <v/>
      </c>
      <c r="P2078" s="32">
        <f>MAX(INDEX(P$381:P$392,$D2078)+(P2051+P2069)*(1+$E2078),0.01)</f>
        <v/>
      </c>
      <c r="Q2078" s="32">
        <f>MAX(INDEX(Q$381:Q$392,$D2078)+(Q2051+Q2069)*(1+$E2078),0.01)</f>
        <v/>
      </c>
      <c r="R2078" s="32">
        <f>MAX(INDEX(R$381:R$392,$D2078)+(R2051+R2069)*(1+$E2078),0.01)</f>
        <v/>
      </c>
      <c r="S2078" s="32">
        <f>MAX(INDEX(S$381:S$392,$D2078)+(S2051+S2069)*(1+$E2078),0.01)</f>
        <v/>
      </c>
      <c r="T2078" s="32">
        <f>MAX(INDEX(T$381:T$392,$D2078)+(T2051+T2069)*(1+$E2078),0.01)</f>
        <v/>
      </c>
      <c r="U2078" s="32">
        <f>MAX(INDEX(U$381:U$392,$D2078)+(U2051+U2069)*(1+$E2078),0.01)</f>
        <v/>
      </c>
      <c r="V2078" s="32">
        <f>MAX(INDEX(V$381:V$392,$D2078)+(V2051+V2069)*(1+$E2078),0.01)</f>
        <v/>
      </c>
      <c r="W2078" s="32">
        <f>MAX(INDEX(W$381:W$392,$D2078)+(W2051+W2069)*(1+$E2078),0.01)</f>
        <v/>
      </c>
      <c r="X2078" s="32">
        <f>MAX(INDEX(X$381:X$392,$D2078)+(X2051+X2069)*(1+$E2078),0.01)</f>
        <v/>
      </c>
      <c r="Y2078" s="32">
        <f>MAX(INDEX(Y$381:Y$392,$D2078)+(Y2051+Y2069)*(1+$E2078),0.01)</f>
        <v/>
      </c>
      <c r="Z2078" s="32">
        <f>MAX(INDEX(Z$381:Z$392,$D2078)+(Z2051+Z2069)*(1+$E2078),0.01)</f>
        <v/>
      </c>
      <c r="AA2078" s="32">
        <f>MAX(INDEX(AA$381:AA$392,$D2078)+(AA2051+AA2069)*(1+$E2078),0.01)</f>
        <v/>
      </c>
      <c r="AB2078" s="32">
        <f>MAX(INDEX(AB$381:AB$392,$D2078)+(AB2051+AB2069)*(1+$E2078),0.01)</f>
        <v/>
      </c>
      <c r="AC2078" s="32">
        <f>MAX(INDEX(AC$381:AC$392,$D2078)+(AC2051+AC2069)*(1+$E2078),0.01)</f>
        <v/>
      </c>
      <c r="AD2078" s="32">
        <f>MAX(INDEX(AD$381:AD$392,$D2078)+(AD2051+AD2069)*(1+$E2078),0.01)</f>
        <v/>
      </c>
      <c r="AF2078" s="11">
        <f>CodePrefix&amp;$A2078&amp;IF($C2078="","","."&amp;$C2078&amp;"."&amp;$B2078)&amp;INDEX(VarEnd,MATCH($A2078,VarKey,0))&amp;AF$5</f>
        <v/>
      </c>
      <c r="AG2078" s="37">
        <f>MAX(INDEX(AG$381:AG$392,$D2078)+(AG2051+AG2069)*(1+$E2078),0.01)</f>
        <v/>
      </c>
      <c r="AH2078" s="32">
        <f>MAX(INDEX(AH$381:AH$392,$D2078)+(AH2051+AH2069)*(1+$E2078),0.01)</f>
        <v/>
      </c>
      <c r="AI2078" s="32">
        <f>MAX(INDEX(AI$381:AI$392,$D2078)+(AI2051+AI2069)*(1+$E2078),0.01)</f>
        <v/>
      </c>
      <c r="AJ2078" s="32">
        <f>MAX(INDEX(AJ$381:AJ$392,$D2078)+(AJ2051+AJ2069)*(1+$E2078),0.01)</f>
        <v/>
      </c>
      <c r="AK2078" s="32">
        <f>MAX(INDEX(AK$381:AK$392,$D2078)+(AK2051+AK2069)*(1+$E2078),0.01)</f>
        <v/>
      </c>
      <c r="AL2078" s="32">
        <f>MAX(INDEX(AL$381:AL$392,$D2078)+(AL2051+AL2069)*(1+$E2078),0.01)</f>
        <v/>
      </c>
      <c r="AM2078" s="32">
        <f>MAX(INDEX(AM$381:AM$392,$D2078)+(AM2051+AM2069)*(1+$E2078),0.01)</f>
        <v/>
      </c>
      <c r="AN2078" s="32">
        <f>MAX(INDEX(AN$381:AN$392,$D2078)+(AN2051+AN2069)*(1+$E2078),0.01)</f>
        <v/>
      </c>
      <c r="AO2078" s="32">
        <f>MAX(INDEX(AO$381:AO$392,$D2078)+(AO2051+AO2069)*(1+$E2078),0.01)</f>
        <v/>
      </c>
      <c r="AP2078" s="32">
        <f>MAX(INDEX(AP$381:AP$392,$D2078)+(AP2051+AP2069)*(1+$E2078),0.01)</f>
        <v/>
      </c>
      <c r="AQ2078" s="32">
        <f>MAX(INDEX(AQ$381:AQ$392,$D2078)+(AQ2051+AQ2069)*(1+$E2078),0.01)</f>
        <v/>
      </c>
      <c r="AR2078" s="32">
        <f>MAX(INDEX(AR$381:AR$392,$D2078)+(AR2051+AR2069)*(1+$E2078),0.01)</f>
        <v/>
      </c>
      <c r="AS2078" s="32">
        <f>MAX(INDEX(AS$381:AS$392,$D2078)+(AS2051+AS2069)*(1+$E2078),0.01)</f>
        <v/>
      </c>
      <c r="AT2078" s="32">
        <f>MAX(INDEX(AT$381:AT$392,$D2078)+(AT2051+AT2069)*(1+$E2078),0.01)</f>
        <v/>
      </c>
      <c r="AU2078" s="32">
        <f>MAX(INDEX(AU$381:AU$392,$D2078)+(AU2051+AU2069)*(1+$E2078),0.01)</f>
        <v/>
      </c>
      <c r="AV2078" s="32">
        <f>MAX(INDEX(AV$381:AV$392,$D2078)+(AV2051+AV2069)*(1+$E2078),0.01)</f>
        <v/>
      </c>
      <c r="AW2078" s="32">
        <f>MAX(INDEX(AW$381:AW$392,$D2078)+(AW2051+AW2069)*(1+$E2078),0.01)</f>
        <v/>
      </c>
      <c r="AX2078" s="32">
        <f>MAX(INDEX(AX$381:AX$392,$D2078)+(AX2051+AX2069)*(1+$E2078),0.01)</f>
        <v/>
      </c>
      <c r="AY2078" s="32">
        <f>MAX(INDEX(AY$381:AY$392,$D2078)+(AY2051+AY2069)*(1+$E2078),0.01)</f>
        <v/>
      </c>
    </row>
    <row r="2079" hidden="1" outlineLevel="2"/>
    <row r="2080" hidden="1" outlineLevel="2">
      <c r="A2080" s="14" t="inlineStr">
        <is>
          <t>shp</t>
        </is>
      </c>
      <c r="B2080" s="14" t="inlineStr">
        <is>
          <t>coa</t>
        </is>
      </c>
      <c r="C2080" s="14" t="inlineStr">
        <is>
          <t>irn</t>
        </is>
      </c>
      <c r="D2080" s="32">
        <f>INDEX(Inputs!$W$5:$W$132,MATCH($B2080&amp;"|"&amp;$C2080,Inputs!$A$5:$A$132,0))</f>
        <v/>
      </c>
      <c r="E2080" s="32">
        <f>INDEX(Inputs!$M$5:$M$132,MATCH($B2080&amp;"|"&amp;$C2080,Inputs!$A$5:$A$132,0))</f>
        <v/>
      </c>
      <c r="F2080" s="36" t="n"/>
      <c r="G2080" s="36" t="n"/>
      <c r="H2080" s="14">
        <f>INDEX(VarLab,MATCH($A2080,VarKey,0))&amp;INDEX(MemLab,MATCH($C2080&amp;"|"&amp;$B2080,MemKey,0))</f>
        <v/>
      </c>
      <c r="I2080" s="14">
        <f>INDEX(VarUnit,MATCH($A2080,VarKey,0))</f>
        <v/>
      </c>
      <c r="J2080" s="14">
        <f>INDEX(VarSrc,MATCH($A2080,VarKey,0))</f>
        <v/>
      </c>
      <c r="K2080" s="11">
        <f>CodePrefix&amp;$A2080&amp;IF($C2080="","","."&amp;$C2080&amp;"."&amp;$B2080)&amp;INDEX(VarEnd,MATCH($A2080,VarKey,0))&amp;K$5</f>
        <v/>
      </c>
      <c r="L2080" s="37">
        <f>INDEX(L$297:L$313,$E2080)*$D2080</f>
        <v/>
      </c>
      <c r="M2080" s="32">
        <f>INDEX(M$297:M$313,$E2080)*$D2080</f>
        <v/>
      </c>
      <c r="N2080" s="32">
        <f>INDEX(N$297:N$313,$E2080)*$D2080</f>
        <v/>
      </c>
      <c r="O2080" s="32">
        <f>INDEX(O$297:O$313,$E2080)*$D2080</f>
        <v/>
      </c>
      <c r="P2080" s="32">
        <f>INDEX(P$297:P$313,$E2080)*$D2080</f>
        <v/>
      </c>
      <c r="Q2080" s="32">
        <f>INDEX(Q$297:Q$313,$E2080)*$D2080</f>
        <v/>
      </c>
      <c r="R2080" s="32">
        <f>INDEX(R$297:R$313,$E2080)*$D2080</f>
        <v/>
      </c>
      <c r="S2080" s="32">
        <f>INDEX(S$297:S$313,$E2080)*$D2080</f>
        <v/>
      </c>
      <c r="T2080" s="32">
        <f>INDEX(T$297:T$313,$E2080)*$D2080</f>
        <v/>
      </c>
      <c r="U2080" s="32">
        <f>INDEX(U$297:U$313,$E2080)*$D2080</f>
        <v/>
      </c>
      <c r="V2080" s="32">
        <f>INDEX(V$297:V$313,$E2080)*$D2080</f>
        <v/>
      </c>
      <c r="W2080" s="32">
        <f>INDEX(W$297:W$313,$E2080)*$D2080</f>
        <v/>
      </c>
      <c r="X2080" s="32">
        <f>INDEX(X$297:X$313,$E2080)*$D2080</f>
        <v/>
      </c>
      <c r="Y2080" s="32">
        <f>INDEX(Y$297:Y$313,$E2080)*$D2080</f>
        <v/>
      </c>
      <c r="Z2080" s="32">
        <f>INDEX(Z$297:Z$313,$E2080)*$D2080</f>
        <v/>
      </c>
      <c r="AA2080" s="32">
        <f>INDEX(AA$297:AA$313,$E2080)*$D2080</f>
        <v/>
      </c>
      <c r="AB2080" s="32">
        <f>INDEX(AB$297:AB$313,$E2080)*$D2080</f>
        <v/>
      </c>
      <c r="AC2080" s="32">
        <f>INDEX(AC$297:AC$313,$E2080)*$D2080</f>
        <v/>
      </c>
      <c r="AD2080" s="32">
        <f>INDEX(AD$297:AD$313,$E2080)*$D2080</f>
        <v/>
      </c>
      <c r="AF2080" s="11">
        <f>CodePrefix&amp;$A2080&amp;IF($C2080="","","."&amp;$C2080&amp;"."&amp;$B2080)&amp;INDEX(VarEnd,MATCH($A2080,VarKey,0))&amp;AF$5</f>
        <v/>
      </c>
      <c r="AG2080" s="37">
        <f>INDEX(AG$297:AG$313,$E2080)*$D2080</f>
        <v/>
      </c>
      <c r="AH2080" s="32">
        <f>INDEX(AH$297:AH$313,$E2080)*$D2080</f>
        <v/>
      </c>
      <c r="AI2080" s="32">
        <f>INDEX(AI$297:AI$313,$E2080)*$D2080</f>
        <v/>
      </c>
      <c r="AJ2080" s="32">
        <f>INDEX(AJ$297:AJ$313,$E2080)*$D2080</f>
        <v/>
      </c>
      <c r="AK2080" s="32">
        <f>INDEX(AK$297:AK$313,$E2080)*$D2080</f>
        <v/>
      </c>
      <c r="AL2080" s="32">
        <f>INDEX(AL$297:AL$313,$E2080)*$D2080</f>
        <v/>
      </c>
      <c r="AM2080" s="32">
        <f>INDEX(AM$297:AM$313,$E2080)*$D2080</f>
        <v/>
      </c>
      <c r="AN2080" s="32">
        <f>INDEX(AN$297:AN$313,$E2080)*$D2080</f>
        <v/>
      </c>
      <c r="AO2080" s="32">
        <f>INDEX(AO$297:AO$313,$E2080)*$D2080</f>
        <v/>
      </c>
      <c r="AP2080" s="32">
        <f>INDEX(AP$297:AP$313,$E2080)*$D2080</f>
        <v/>
      </c>
      <c r="AQ2080" s="32">
        <f>INDEX(AQ$297:AQ$313,$E2080)*$D2080</f>
        <v/>
      </c>
      <c r="AR2080" s="32">
        <f>INDEX(AR$297:AR$313,$E2080)*$D2080</f>
        <v/>
      </c>
      <c r="AS2080" s="32">
        <f>INDEX(AS$297:AS$313,$E2080)*$D2080</f>
        <v/>
      </c>
      <c r="AT2080" s="32">
        <f>INDEX(AT$297:AT$313,$E2080)*$D2080</f>
        <v/>
      </c>
      <c r="AU2080" s="32">
        <f>INDEX(AU$297:AU$313,$E2080)*$D2080</f>
        <v/>
      </c>
      <c r="AV2080" s="32">
        <f>INDEX(AV$297:AV$313,$E2080)*$D2080</f>
        <v/>
      </c>
      <c r="AW2080" s="32">
        <f>INDEX(AW$297:AW$313,$E2080)*$D2080</f>
        <v/>
      </c>
      <c r="AX2080" s="32">
        <f>INDEX(AX$297:AX$313,$E2080)*$D2080</f>
        <v/>
      </c>
      <c r="AY2080" s="32">
        <f>INDEX(AY$297:AY$313,$E2080)*$D2080</f>
        <v/>
      </c>
    </row>
    <row r="2081" hidden="1" outlineLevel="2">
      <c r="A2081" s="14" t="inlineStr">
        <is>
          <t>shp</t>
        </is>
      </c>
      <c r="B2081" s="14" t="inlineStr">
        <is>
          <t>nga</t>
        </is>
      </c>
      <c r="C2081" s="14" t="inlineStr">
        <is>
          <t>irn</t>
        </is>
      </c>
      <c r="D2081" s="32">
        <f>INDEX(Inputs!$W$5:$W$132,MATCH($B2081&amp;"|"&amp;$C2081,Inputs!$A$5:$A$132,0))</f>
        <v/>
      </c>
      <c r="E2081" s="32">
        <f>INDEX(Inputs!$M$5:$M$132,MATCH($B2081&amp;"|"&amp;$C2081,Inputs!$A$5:$A$132,0))</f>
        <v/>
      </c>
      <c r="F2081" s="36" t="n"/>
      <c r="G2081" s="36" t="n"/>
      <c r="H2081" s="14">
        <f>INDEX(VarLab,MATCH($A2081,VarKey,0))&amp;INDEX(MemLab,MATCH($C2081&amp;"|"&amp;$B2081,MemKey,0))</f>
        <v/>
      </c>
      <c r="I2081" s="14">
        <f>INDEX(VarUnit,MATCH($A2081,VarKey,0))</f>
        <v/>
      </c>
      <c r="J2081" s="14">
        <f>INDEX(VarSrc,MATCH($A2081,VarKey,0))</f>
        <v/>
      </c>
      <c r="K2081" s="11">
        <f>CodePrefix&amp;$A2081&amp;IF($C2081="","","."&amp;$C2081&amp;"."&amp;$B2081)&amp;INDEX(VarEnd,MATCH($A2081,VarKey,0))&amp;K$5</f>
        <v/>
      </c>
      <c r="L2081" s="37">
        <f>INDEX(L$297:L$313,$E2081)*$D2081</f>
        <v/>
      </c>
      <c r="M2081" s="32">
        <f>INDEX(M$297:M$313,$E2081)*$D2081</f>
        <v/>
      </c>
      <c r="N2081" s="32">
        <f>INDEX(N$297:N$313,$E2081)*$D2081</f>
        <v/>
      </c>
      <c r="O2081" s="32">
        <f>INDEX(O$297:O$313,$E2081)*$D2081</f>
        <v/>
      </c>
      <c r="P2081" s="32">
        <f>INDEX(P$297:P$313,$E2081)*$D2081</f>
        <v/>
      </c>
      <c r="Q2081" s="32">
        <f>INDEX(Q$297:Q$313,$E2081)*$D2081</f>
        <v/>
      </c>
      <c r="R2081" s="32">
        <f>INDEX(R$297:R$313,$E2081)*$D2081</f>
        <v/>
      </c>
      <c r="S2081" s="32">
        <f>INDEX(S$297:S$313,$E2081)*$D2081</f>
        <v/>
      </c>
      <c r="T2081" s="32">
        <f>INDEX(T$297:T$313,$E2081)*$D2081</f>
        <v/>
      </c>
      <c r="U2081" s="32">
        <f>INDEX(U$297:U$313,$E2081)*$D2081</f>
        <v/>
      </c>
      <c r="V2081" s="32">
        <f>INDEX(V$297:V$313,$E2081)*$D2081</f>
        <v/>
      </c>
      <c r="W2081" s="32">
        <f>INDEX(W$297:W$313,$E2081)*$D2081</f>
        <v/>
      </c>
      <c r="X2081" s="32">
        <f>INDEX(X$297:X$313,$E2081)*$D2081</f>
        <v/>
      </c>
      <c r="Y2081" s="32">
        <f>INDEX(Y$297:Y$313,$E2081)*$D2081</f>
        <v/>
      </c>
      <c r="Z2081" s="32">
        <f>INDEX(Z$297:Z$313,$E2081)*$D2081</f>
        <v/>
      </c>
      <c r="AA2081" s="32">
        <f>INDEX(AA$297:AA$313,$E2081)*$D2081</f>
        <v/>
      </c>
      <c r="AB2081" s="32">
        <f>INDEX(AB$297:AB$313,$E2081)*$D2081</f>
        <v/>
      </c>
      <c r="AC2081" s="32">
        <f>INDEX(AC$297:AC$313,$E2081)*$D2081</f>
        <v/>
      </c>
      <c r="AD2081" s="32">
        <f>INDEX(AD$297:AD$313,$E2081)*$D2081</f>
        <v/>
      </c>
      <c r="AF2081" s="11">
        <f>CodePrefix&amp;$A2081&amp;IF($C2081="","","."&amp;$C2081&amp;"."&amp;$B2081)&amp;INDEX(VarEnd,MATCH($A2081,VarKey,0))&amp;AF$5</f>
        <v/>
      </c>
      <c r="AG2081" s="37">
        <f>INDEX(AG$297:AG$313,$E2081)*$D2081</f>
        <v/>
      </c>
      <c r="AH2081" s="32">
        <f>INDEX(AH$297:AH$313,$E2081)*$D2081</f>
        <v/>
      </c>
      <c r="AI2081" s="32">
        <f>INDEX(AI$297:AI$313,$E2081)*$D2081</f>
        <v/>
      </c>
      <c r="AJ2081" s="32">
        <f>INDEX(AJ$297:AJ$313,$E2081)*$D2081</f>
        <v/>
      </c>
      <c r="AK2081" s="32">
        <f>INDEX(AK$297:AK$313,$E2081)*$D2081</f>
        <v/>
      </c>
      <c r="AL2081" s="32">
        <f>INDEX(AL$297:AL$313,$E2081)*$D2081</f>
        <v/>
      </c>
      <c r="AM2081" s="32">
        <f>INDEX(AM$297:AM$313,$E2081)*$D2081</f>
        <v/>
      </c>
      <c r="AN2081" s="32">
        <f>INDEX(AN$297:AN$313,$E2081)*$D2081</f>
        <v/>
      </c>
      <c r="AO2081" s="32">
        <f>INDEX(AO$297:AO$313,$E2081)*$D2081</f>
        <v/>
      </c>
      <c r="AP2081" s="32">
        <f>INDEX(AP$297:AP$313,$E2081)*$D2081</f>
        <v/>
      </c>
      <c r="AQ2081" s="32">
        <f>INDEX(AQ$297:AQ$313,$E2081)*$D2081</f>
        <v/>
      </c>
      <c r="AR2081" s="32">
        <f>INDEX(AR$297:AR$313,$E2081)*$D2081</f>
        <v/>
      </c>
      <c r="AS2081" s="32">
        <f>INDEX(AS$297:AS$313,$E2081)*$D2081</f>
        <v/>
      </c>
      <c r="AT2081" s="32">
        <f>INDEX(AT$297:AT$313,$E2081)*$D2081</f>
        <v/>
      </c>
      <c r="AU2081" s="32">
        <f>INDEX(AU$297:AU$313,$E2081)*$D2081</f>
        <v/>
      </c>
      <c r="AV2081" s="32">
        <f>INDEX(AV$297:AV$313,$E2081)*$D2081</f>
        <v/>
      </c>
      <c r="AW2081" s="32">
        <f>INDEX(AW$297:AW$313,$E2081)*$D2081</f>
        <v/>
      </c>
      <c r="AX2081" s="32">
        <f>INDEX(AX$297:AX$313,$E2081)*$D2081</f>
        <v/>
      </c>
      <c r="AY2081" s="32">
        <f>INDEX(AY$297:AY$313,$E2081)*$D2081</f>
        <v/>
      </c>
    </row>
    <row r="2082" hidden="1" outlineLevel="2">
      <c r="A2082" s="14" t="inlineStr">
        <is>
          <t>shp</t>
        </is>
      </c>
      <c r="B2082" s="14" t="inlineStr">
        <is>
          <t>gso</t>
        </is>
      </c>
      <c r="C2082" s="14" t="inlineStr">
        <is>
          <t>irn</t>
        </is>
      </c>
      <c r="D2082" s="32">
        <f>INDEX(Inputs!$W$5:$W$132,MATCH($B2082&amp;"|"&amp;$C2082,Inputs!$A$5:$A$132,0))</f>
        <v/>
      </c>
      <c r="E2082" s="32">
        <f>INDEX(Inputs!$M$5:$M$132,MATCH($B2082&amp;"|"&amp;$C2082,Inputs!$A$5:$A$132,0))</f>
        <v/>
      </c>
      <c r="F2082" s="36" t="n"/>
      <c r="G2082" s="36" t="n"/>
      <c r="H2082" s="14">
        <f>INDEX(VarLab,MATCH($A2082,VarKey,0))&amp;INDEX(MemLab,MATCH($C2082&amp;"|"&amp;$B2082,MemKey,0))</f>
        <v/>
      </c>
      <c r="I2082" s="14">
        <f>INDEX(VarUnit,MATCH($A2082,VarKey,0))</f>
        <v/>
      </c>
      <c r="J2082" s="14">
        <f>INDEX(VarSrc,MATCH($A2082,VarKey,0))</f>
        <v/>
      </c>
      <c r="K2082" s="11">
        <f>CodePrefix&amp;$A2082&amp;IF($C2082="","","."&amp;$C2082&amp;"."&amp;$B2082)&amp;INDEX(VarEnd,MATCH($A2082,VarKey,0))&amp;K$5</f>
        <v/>
      </c>
      <c r="L2082" s="37">
        <f>INDEX(L$297:L$313,$E2082)*$D2082</f>
        <v/>
      </c>
      <c r="M2082" s="32">
        <f>INDEX(M$297:M$313,$E2082)*$D2082</f>
        <v/>
      </c>
      <c r="N2082" s="32">
        <f>INDEX(N$297:N$313,$E2082)*$D2082</f>
        <v/>
      </c>
      <c r="O2082" s="32">
        <f>INDEX(O$297:O$313,$E2082)*$D2082</f>
        <v/>
      </c>
      <c r="P2082" s="32">
        <f>INDEX(P$297:P$313,$E2082)*$D2082</f>
        <v/>
      </c>
      <c r="Q2082" s="32">
        <f>INDEX(Q$297:Q$313,$E2082)*$D2082</f>
        <v/>
      </c>
      <c r="R2082" s="32">
        <f>INDEX(R$297:R$313,$E2082)*$D2082</f>
        <v/>
      </c>
      <c r="S2082" s="32">
        <f>INDEX(S$297:S$313,$E2082)*$D2082</f>
        <v/>
      </c>
      <c r="T2082" s="32">
        <f>INDEX(T$297:T$313,$E2082)*$D2082</f>
        <v/>
      </c>
      <c r="U2082" s="32">
        <f>INDEX(U$297:U$313,$E2082)*$D2082</f>
        <v/>
      </c>
      <c r="V2082" s="32">
        <f>INDEX(V$297:V$313,$E2082)*$D2082</f>
        <v/>
      </c>
      <c r="W2082" s="32">
        <f>INDEX(W$297:W$313,$E2082)*$D2082</f>
        <v/>
      </c>
      <c r="X2082" s="32">
        <f>INDEX(X$297:X$313,$E2082)*$D2082</f>
        <v/>
      </c>
      <c r="Y2082" s="32">
        <f>INDEX(Y$297:Y$313,$E2082)*$D2082</f>
        <v/>
      </c>
      <c r="Z2082" s="32">
        <f>INDEX(Z$297:Z$313,$E2082)*$D2082</f>
        <v/>
      </c>
      <c r="AA2082" s="32">
        <f>INDEX(AA$297:AA$313,$E2082)*$D2082</f>
        <v/>
      </c>
      <c r="AB2082" s="32">
        <f>INDEX(AB$297:AB$313,$E2082)*$D2082</f>
        <v/>
      </c>
      <c r="AC2082" s="32">
        <f>INDEX(AC$297:AC$313,$E2082)*$D2082</f>
        <v/>
      </c>
      <c r="AD2082" s="32">
        <f>INDEX(AD$297:AD$313,$E2082)*$D2082</f>
        <v/>
      </c>
      <c r="AF2082" s="11">
        <f>CodePrefix&amp;$A2082&amp;IF($C2082="","","."&amp;$C2082&amp;"."&amp;$B2082)&amp;INDEX(VarEnd,MATCH($A2082,VarKey,0))&amp;AF$5</f>
        <v/>
      </c>
      <c r="AG2082" s="37">
        <f>INDEX(AG$297:AG$313,$E2082)*$D2082</f>
        <v/>
      </c>
      <c r="AH2082" s="32">
        <f>INDEX(AH$297:AH$313,$E2082)*$D2082</f>
        <v/>
      </c>
      <c r="AI2082" s="32">
        <f>INDEX(AI$297:AI$313,$E2082)*$D2082</f>
        <v/>
      </c>
      <c r="AJ2082" s="32">
        <f>INDEX(AJ$297:AJ$313,$E2082)*$D2082</f>
        <v/>
      </c>
      <c r="AK2082" s="32">
        <f>INDEX(AK$297:AK$313,$E2082)*$D2082</f>
        <v/>
      </c>
      <c r="AL2082" s="32">
        <f>INDEX(AL$297:AL$313,$E2082)*$D2082</f>
        <v/>
      </c>
      <c r="AM2082" s="32">
        <f>INDEX(AM$297:AM$313,$E2082)*$D2082</f>
        <v/>
      </c>
      <c r="AN2082" s="32">
        <f>INDEX(AN$297:AN$313,$E2082)*$D2082</f>
        <v/>
      </c>
      <c r="AO2082" s="32">
        <f>INDEX(AO$297:AO$313,$E2082)*$D2082</f>
        <v/>
      </c>
      <c r="AP2082" s="32">
        <f>INDEX(AP$297:AP$313,$E2082)*$D2082</f>
        <v/>
      </c>
      <c r="AQ2082" s="32">
        <f>INDEX(AQ$297:AQ$313,$E2082)*$D2082</f>
        <v/>
      </c>
      <c r="AR2082" s="32">
        <f>INDEX(AR$297:AR$313,$E2082)*$D2082</f>
        <v/>
      </c>
      <c r="AS2082" s="32">
        <f>INDEX(AS$297:AS$313,$E2082)*$D2082</f>
        <v/>
      </c>
      <c r="AT2082" s="32">
        <f>INDEX(AT$297:AT$313,$E2082)*$D2082</f>
        <v/>
      </c>
      <c r="AU2082" s="32">
        <f>INDEX(AU$297:AU$313,$E2082)*$D2082</f>
        <v/>
      </c>
      <c r="AV2082" s="32">
        <f>INDEX(AV$297:AV$313,$E2082)*$D2082</f>
        <v/>
      </c>
      <c r="AW2082" s="32">
        <f>INDEX(AW$297:AW$313,$E2082)*$D2082</f>
        <v/>
      </c>
      <c r="AX2082" s="32">
        <f>INDEX(AX$297:AX$313,$E2082)*$D2082</f>
        <v/>
      </c>
      <c r="AY2082" s="32">
        <f>INDEX(AY$297:AY$313,$E2082)*$D2082</f>
        <v/>
      </c>
    </row>
    <row r="2083" hidden="1" outlineLevel="2">
      <c r="A2083" s="14" t="inlineStr">
        <is>
          <t>shp</t>
        </is>
      </c>
      <c r="B2083" s="14" t="inlineStr">
        <is>
          <t>die</t>
        </is>
      </c>
      <c r="C2083" s="14" t="inlineStr">
        <is>
          <t>irn</t>
        </is>
      </c>
      <c r="D2083" s="32">
        <f>INDEX(Inputs!$W$5:$W$132,MATCH($B2083&amp;"|"&amp;$C2083,Inputs!$A$5:$A$132,0))</f>
        <v/>
      </c>
      <c r="E2083" s="32">
        <f>INDEX(Inputs!$M$5:$M$132,MATCH($B2083&amp;"|"&amp;$C2083,Inputs!$A$5:$A$132,0))</f>
        <v/>
      </c>
      <c r="F2083" s="36" t="n"/>
      <c r="G2083" s="36" t="n"/>
      <c r="H2083" s="14">
        <f>INDEX(VarLab,MATCH($A2083,VarKey,0))&amp;INDEX(MemLab,MATCH($C2083&amp;"|"&amp;$B2083,MemKey,0))</f>
        <v/>
      </c>
      <c r="I2083" s="14">
        <f>INDEX(VarUnit,MATCH($A2083,VarKey,0))</f>
        <v/>
      </c>
      <c r="J2083" s="14">
        <f>INDEX(VarSrc,MATCH($A2083,VarKey,0))</f>
        <v/>
      </c>
      <c r="K2083" s="11">
        <f>CodePrefix&amp;$A2083&amp;IF($C2083="","","."&amp;$C2083&amp;"."&amp;$B2083)&amp;INDEX(VarEnd,MATCH($A2083,VarKey,0))&amp;K$5</f>
        <v/>
      </c>
      <c r="L2083" s="37">
        <f>INDEX(L$297:L$313,$E2083)*$D2083</f>
        <v/>
      </c>
      <c r="M2083" s="32">
        <f>INDEX(M$297:M$313,$E2083)*$D2083</f>
        <v/>
      </c>
      <c r="N2083" s="32">
        <f>INDEX(N$297:N$313,$E2083)*$D2083</f>
        <v/>
      </c>
      <c r="O2083" s="32">
        <f>INDEX(O$297:O$313,$E2083)*$D2083</f>
        <v/>
      </c>
      <c r="P2083" s="32">
        <f>INDEX(P$297:P$313,$E2083)*$D2083</f>
        <v/>
      </c>
      <c r="Q2083" s="32">
        <f>INDEX(Q$297:Q$313,$E2083)*$D2083</f>
        <v/>
      </c>
      <c r="R2083" s="32">
        <f>INDEX(R$297:R$313,$E2083)*$D2083</f>
        <v/>
      </c>
      <c r="S2083" s="32">
        <f>INDEX(S$297:S$313,$E2083)*$D2083</f>
        <v/>
      </c>
      <c r="T2083" s="32">
        <f>INDEX(T$297:T$313,$E2083)*$D2083</f>
        <v/>
      </c>
      <c r="U2083" s="32">
        <f>INDEX(U$297:U$313,$E2083)*$D2083</f>
        <v/>
      </c>
      <c r="V2083" s="32">
        <f>INDEX(V$297:V$313,$E2083)*$D2083</f>
        <v/>
      </c>
      <c r="W2083" s="32">
        <f>INDEX(W$297:W$313,$E2083)*$D2083</f>
        <v/>
      </c>
      <c r="X2083" s="32">
        <f>INDEX(X$297:X$313,$E2083)*$D2083</f>
        <v/>
      </c>
      <c r="Y2083" s="32">
        <f>INDEX(Y$297:Y$313,$E2083)*$D2083</f>
        <v/>
      </c>
      <c r="Z2083" s="32">
        <f>INDEX(Z$297:Z$313,$E2083)*$D2083</f>
        <v/>
      </c>
      <c r="AA2083" s="32">
        <f>INDEX(AA$297:AA$313,$E2083)*$D2083</f>
        <v/>
      </c>
      <c r="AB2083" s="32">
        <f>INDEX(AB$297:AB$313,$E2083)*$D2083</f>
        <v/>
      </c>
      <c r="AC2083" s="32">
        <f>INDEX(AC$297:AC$313,$E2083)*$D2083</f>
        <v/>
      </c>
      <c r="AD2083" s="32">
        <f>INDEX(AD$297:AD$313,$E2083)*$D2083</f>
        <v/>
      </c>
      <c r="AF2083" s="11">
        <f>CodePrefix&amp;$A2083&amp;IF($C2083="","","."&amp;$C2083&amp;"."&amp;$B2083)&amp;INDEX(VarEnd,MATCH($A2083,VarKey,0))&amp;AF$5</f>
        <v/>
      </c>
      <c r="AG2083" s="37">
        <f>INDEX(AG$297:AG$313,$E2083)*$D2083</f>
        <v/>
      </c>
      <c r="AH2083" s="32">
        <f>INDEX(AH$297:AH$313,$E2083)*$D2083</f>
        <v/>
      </c>
      <c r="AI2083" s="32">
        <f>INDEX(AI$297:AI$313,$E2083)*$D2083</f>
        <v/>
      </c>
      <c r="AJ2083" s="32">
        <f>INDEX(AJ$297:AJ$313,$E2083)*$D2083</f>
        <v/>
      </c>
      <c r="AK2083" s="32">
        <f>INDEX(AK$297:AK$313,$E2083)*$D2083</f>
        <v/>
      </c>
      <c r="AL2083" s="32">
        <f>INDEX(AL$297:AL$313,$E2083)*$D2083</f>
        <v/>
      </c>
      <c r="AM2083" s="32">
        <f>INDEX(AM$297:AM$313,$E2083)*$D2083</f>
        <v/>
      </c>
      <c r="AN2083" s="32">
        <f>INDEX(AN$297:AN$313,$E2083)*$D2083</f>
        <v/>
      </c>
      <c r="AO2083" s="32">
        <f>INDEX(AO$297:AO$313,$E2083)*$D2083</f>
        <v/>
      </c>
      <c r="AP2083" s="32">
        <f>INDEX(AP$297:AP$313,$E2083)*$D2083</f>
        <v/>
      </c>
      <c r="AQ2083" s="32">
        <f>INDEX(AQ$297:AQ$313,$E2083)*$D2083</f>
        <v/>
      </c>
      <c r="AR2083" s="32">
        <f>INDEX(AR$297:AR$313,$E2083)*$D2083</f>
        <v/>
      </c>
      <c r="AS2083" s="32">
        <f>INDEX(AS$297:AS$313,$E2083)*$D2083</f>
        <v/>
      </c>
      <c r="AT2083" s="32">
        <f>INDEX(AT$297:AT$313,$E2083)*$D2083</f>
        <v/>
      </c>
      <c r="AU2083" s="32">
        <f>INDEX(AU$297:AU$313,$E2083)*$D2083</f>
        <v/>
      </c>
      <c r="AV2083" s="32">
        <f>INDEX(AV$297:AV$313,$E2083)*$D2083</f>
        <v/>
      </c>
      <c r="AW2083" s="32">
        <f>INDEX(AW$297:AW$313,$E2083)*$D2083</f>
        <v/>
      </c>
      <c r="AX2083" s="32">
        <f>INDEX(AX$297:AX$313,$E2083)*$D2083</f>
        <v/>
      </c>
      <c r="AY2083" s="32">
        <f>INDEX(AY$297:AY$313,$E2083)*$D2083</f>
        <v/>
      </c>
    </row>
    <row r="2084" hidden="1" outlineLevel="2">
      <c r="A2084" s="14" t="inlineStr">
        <is>
          <t>shp</t>
        </is>
      </c>
      <c r="B2084" s="14" t="inlineStr">
        <is>
          <t>lpg</t>
        </is>
      </c>
      <c r="C2084" s="14" t="inlineStr">
        <is>
          <t>irn</t>
        </is>
      </c>
      <c r="D2084" s="32">
        <f>INDEX(Inputs!$W$5:$W$132,MATCH($B2084&amp;"|"&amp;$C2084,Inputs!$A$5:$A$132,0))</f>
        <v/>
      </c>
      <c r="E2084" s="32">
        <f>INDEX(Inputs!$M$5:$M$132,MATCH($B2084&amp;"|"&amp;$C2084,Inputs!$A$5:$A$132,0))</f>
        <v/>
      </c>
      <c r="F2084" s="36" t="n"/>
      <c r="G2084" s="36" t="n"/>
      <c r="H2084" s="14">
        <f>INDEX(VarLab,MATCH($A2084,VarKey,0))&amp;INDEX(MemLab,MATCH($C2084&amp;"|"&amp;$B2084,MemKey,0))</f>
        <v/>
      </c>
      <c r="I2084" s="14">
        <f>INDEX(VarUnit,MATCH($A2084,VarKey,0))</f>
        <v/>
      </c>
      <c r="J2084" s="14">
        <f>INDEX(VarSrc,MATCH($A2084,VarKey,0))</f>
        <v/>
      </c>
      <c r="K2084" s="11">
        <f>CodePrefix&amp;$A2084&amp;IF($C2084="","","."&amp;$C2084&amp;"."&amp;$B2084)&amp;INDEX(VarEnd,MATCH($A2084,VarKey,0))&amp;K$5</f>
        <v/>
      </c>
      <c r="L2084" s="37">
        <f>INDEX(L$297:L$313,$E2084)*$D2084</f>
        <v/>
      </c>
      <c r="M2084" s="32">
        <f>INDEX(M$297:M$313,$E2084)*$D2084</f>
        <v/>
      </c>
      <c r="N2084" s="32">
        <f>INDEX(N$297:N$313,$E2084)*$D2084</f>
        <v/>
      </c>
      <c r="O2084" s="32">
        <f>INDEX(O$297:O$313,$E2084)*$D2084</f>
        <v/>
      </c>
      <c r="P2084" s="32">
        <f>INDEX(P$297:P$313,$E2084)*$D2084</f>
        <v/>
      </c>
      <c r="Q2084" s="32">
        <f>INDEX(Q$297:Q$313,$E2084)*$D2084</f>
        <v/>
      </c>
      <c r="R2084" s="32">
        <f>INDEX(R$297:R$313,$E2084)*$D2084</f>
        <v/>
      </c>
      <c r="S2084" s="32">
        <f>INDEX(S$297:S$313,$E2084)*$D2084</f>
        <v/>
      </c>
      <c r="T2084" s="32">
        <f>INDEX(T$297:T$313,$E2084)*$D2084</f>
        <v/>
      </c>
      <c r="U2084" s="32">
        <f>INDEX(U$297:U$313,$E2084)*$D2084</f>
        <v/>
      </c>
      <c r="V2084" s="32">
        <f>INDEX(V$297:V$313,$E2084)*$D2084</f>
        <v/>
      </c>
      <c r="W2084" s="32">
        <f>INDEX(W$297:W$313,$E2084)*$D2084</f>
        <v/>
      </c>
      <c r="X2084" s="32">
        <f>INDEX(X$297:X$313,$E2084)*$D2084</f>
        <v/>
      </c>
      <c r="Y2084" s="32">
        <f>INDEX(Y$297:Y$313,$E2084)*$D2084</f>
        <v/>
      </c>
      <c r="Z2084" s="32">
        <f>INDEX(Z$297:Z$313,$E2084)*$D2084</f>
        <v/>
      </c>
      <c r="AA2084" s="32">
        <f>INDEX(AA$297:AA$313,$E2084)*$D2084</f>
        <v/>
      </c>
      <c r="AB2084" s="32">
        <f>INDEX(AB$297:AB$313,$E2084)*$D2084</f>
        <v/>
      </c>
      <c r="AC2084" s="32">
        <f>INDEX(AC$297:AC$313,$E2084)*$D2084</f>
        <v/>
      </c>
      <c r="AD2084" s="32">
        <f>INDEX(AD$297:AD$313,$E2084)*$D2084</f>
        <v/>
      </c>
      <c r="AF2084" s="11">
        <f>CodePrefix&amp;$A2084&amp;IF($C2084="","","."&amp;$C2084&amp;"."&amp;$B2084)&amp;INDEX(VarEnd,MATCH($A2084,VarKey,0))&amp;AF$5</f>
        <v/>
      </c>
      <c r="AG2084" s="37">
        <f>INDEX(AG$297:AG$313,$E2084)*$D2084</f>
        <v/>
      </c>
      <c r="AH2084" s="32">
        <f>INDEX(AH$297:AH$313,$E2084)*$D2084</f>
        <v/>
      </c>
      <c r="AI2084" s="32">
        <f>INDEX(AI$297:AI$313,$E2084)*$D2084</f>
        <v/>
      </c>
      <c r="AJ2084" s="32">
        <f>INDEX(AJ$297:AJ$313,$E2084)*$D2084</f>
        <v/>
      </c>
      <c r="AK2084" s="32">
        <f>INDEX(AK$297:AK$313,$E2084)*$D2084</f>
        <v/>
      </c>
      <c r="AL2084" s="32">
        <f>INDEX(AL$297:AL$313,$E2084)*$D2084</f>
        <v/>
      </c>
      <c r="AM2084" s="32">
        <f>INDEX(AM$297:AM$313,$E2084)*$D2084</f>
        <v/>
      </c>
      <c r="AN2084" s="32">
        <f>INDEX(AN$297:AN$313,$E2084)*$D2084</f>
        <v/>
      </c>
      <c r="AO2084" s="32">
        <f>INDEX(AO$297:AO$313,$E2084)*$D2084</f>
        <v/>
      </c>
      <c r="AP2084" s="32">
        <f>INDEX(AP$297:AP$313,$E2084)*$D2084</f>
        <v/>
      </c>
      <c r="AQ2084" s="32">
        <f>INDEX(AQ$297:AQ$313,$E2084)*$D2084</f>
        <v/>
      </c>
      <c r="AR2084" s="32">
        <f>INDEX(AR$297:AR$313,$E2084)*$D2084</f>
        <v/>
      </c>
      <c r="AS2084" s="32">
        <f>INDEX(AS$297:AS$313,$E2084)*$D2084</f>
        <v/>
      </c>
      <c r="AT2084" s="32">
        <f>INDEX(AT$297:AT$313,$E2084)*$D2084</f>
        <v/>
      </c>
      <c r="AU2084" s="32">
        <f>INDEX(AU$297:AU$313,$E2084)*$D2084</f>
        <v/>
      </c>
      <c r="AV2084" s="32">
        <f>INDEX(AV$297:AV$313,$E2084)*$D2084</f>
        <v/>
      </c>
      <c r="AW2084" s="32">
        <f>INDEX(AW$297:AW$313,$E2084)*$D2084</f>
        <v/>
      </c>
      <c r="AX2084" s="32">
        <f>INDEX(AX$297:AX$313,$E2084)*$D2084</f>
        <v/>
      </c>
      <c r="AY2084" s="32">
        <f>INDEX(AY$297:AY$313,$E2084)*$D2084</f>
        <v/>
      </c>
    </row>
    <row r="2085" hidden="1" outlineLevel="2">
      <c r="A2085" s="14" t="inlineStr">
        <is>
          <t>shp</t>
        </is>
      </c>
      <c r="B2085" s="14" t="inlineStr">
        <is>
          <t>ker</t>
        </is>
      </c>
      <c r="C2085" s="14" t="inlineStr">
        <is>
          <t>irn</t>
        </is>
      </c>
      <c r="D2085" s="32">
        <f>INDEX(Inputs!$W$5:$W$132,MATCH($B2085&amp;"|"&amp;$C2085,Inputs!$A$5:$A$132,0))</f>
        <v/>
      </c>
      <c r="E2085" s="32">
        <f>INDEX(Inputs!$M$5:$M$132,MATCH($B2085&amp;"|"&amp;$C2085,Inputs!$A$5:$A$132,0))</f>
        <v/>
      </c>
      <c r="F2085" s="36" t="n"/>
      <c r="G2085" s="36" t="n"/>
      <c r="H2085" s="14">
        <f>INDEX(VarLab,MATCH($A2085,VarKey,0))&amp;INDEX(MemLab,MATCH($C2085&amp;"|"&amp;$B2085,MemKey,0))</f>
        <v/>
      </c>
      <c r="I2085" s="14">
        <f>INDEX(VarUnit,MATCH($A2085,VarKey,0))</f>
        <v/>
      </c>
      <c r="J2085" s="14">
        <f>INDEX(VarSrc,MATCH($A2085,VarKey,0))</f>
        <v/>
      </c>
      <c r="K2085" s="11">
        <f>CodePrefix&amp;$A2085&amp;IF($C2085="","","."&amp;$C2085&amp;"."&amp;$B2085)&amp;INDEX(VarEnd,MATCH($A2085,VarKey,0))&amp;K$5</f>
        <v/>
      </c>
      <c r="L2085" s="37">
        <f>INDEX(L$297:L$313,$E2085)*$D2085</f>
        <v/>
      </c>
      <c r="M2085" s="32">
        <f>INDEX(M$297:M$313,$E2085)*$D2085</f>
        <v/>
      </c>
      <c r="N2085" s="32">
        <f>INDEX(N$297:N$313,$E2085)*$D2085</f>
        <v/>
      </c>
      <c r="O2085" s="32">
        <f>INDEX(O$297:O$313,$E2085)*$D2085</f>
        <v/>
      </c>
      <c r="P2085" s="32">
        <f>INDEX(P$297:P$313,$E2085)*$D2085</f>
        <v/>
      </c>
      <c r="Q2085" s="32">
        <f>INDEX(Q$297:Q$313,$E2085)*$D2085</f>
        <v/>
      </c>
      <c r="R2085" s="32">
        <f>INDEX(R$297:R$313,$E2085)*$D2085</f>
        <v/>
      </c>
      <c r="S2085" s="32">
        <f>INDEX(S$297:S$313,$E2085)*$D2085</f>
        <v/>
      </c>
      <c r="T2085" s="32">
        <f>INDEX(T$297:T$313,$E2085)*$D2085</f>
        <v/>
      </c>
      <c r="U2085" s="32">
        <f>INDEX(U$297:U$313,$E2085)*$D2085</f>
        <v/>
      </c>
      <c r="V2085" s="32">
        <f>INDEX(V$297:V$313,$E2085)*$D2085</f>
        <v/>
      </c>
      <c r="W2085" s="32">
        <f>INDEX(W$297:W$313,$E2085)*$D2085</f>
        <v/>
      </c>
      <c r="X2085" s="32">
        <f>INDEX(X$297:X$313,$E2085)*$D2085</f>
        <v/>
      </c>
      <c r="Y2085" s="32">
        <f>INDEX(Y$297:Y$313,$E2085)*$D2085</f>
        <v/>
      </c>
      <c r="Z2085" s="32">
        <f>INDEX(Z$297:Z$313,$E2085)*$D2085</f>
        <v/>
      </c>
      <c r="AA2085" s="32">
        <f>INDEX(AA$297:AA$313,$E2085)*$D2085</f>
        <v/>
      </c>
      <c r="AB2085" s="32">
        <f>INDEX(AB$297:AB$313,$E2085)*$D2085</f>
        <v/>
      </c>
      <c r="AC2085" s="32">
        <f>INDEX(AC$297:AC$313,$E2085)*$D2085</f>
        <v/>
      </c>
      <c r="AD2085" s="32">
        <f>INDEX(AD$297:AD$313,$E2085)*$D2085</f>
        <v/>
      </c>
      <c r="AF2085" s="11">
        <f>CodePrefix&amp;$A2085&amp;IF($C2085="","","."&amp;$C2085&amp;"."&amp;$B2085)&amp;INDEX(VarEnd,MATCH($A2085,VarKey,0))&amp;AF$5</f>
        <v/>
      </c>
      <c r="AG2085" s="37">
        <f>INDEX(AG$297:AG$313,$E2085)*$D2085</f>
        <v/>
      </c>
      <c r="AH2085" s="32">
        <f>INDEX(AH$297:AH$313,$E2085)*$D2085</f>
        <v/>
      </c>
      <c r="AI2085" s="32">
        <f>INDEX(AI$297:AI$313,$E2085)*$D2085</f>
        <v/>
      </c>
      <c r="AJ2085" s="32">
        <f>INDEX(AJ$297:AJ$313,$E2085)*$D2085</f>
        <v/>
      </c>
      <c r="AK2085" s="32">
        <f>INDEX(AK$297:AK$313,$E2085)*$D2085</f>
        <v/>
      </c>
      <c r="AL2085" s="32">
        <f>INDEX(AL$297:AL$313,$E2085)*$D2085</f>
        <v/>
      </c>
      <c r="AM2085" s="32">
        <f>INDEX(AM$297:AM$313,$E2085)*$D2085</f>
        <v/>
      </c>
      <c r="AN2085" s="32">
        <f>INDEX(AN$297:AN$313,$E2085)*$D2085</f>
        <v/>
      </c>
      <c r="AO2085" s="32">
        <f>INDEX(AO$297:AO$313,$E2085)*$D2085</f>
        <v/>
      </c>
      <c r="AP2085" s="32">
        <f>INDEX(AP$297:AP$313,$E2085)*$D2085</f>
        <v/>
      </c>
      <c r="AQ2085" s="32">
        <f>INDEX(AQ$297:AQ$313,$E2085)*$D2085</f>
        <v/>
      </c>
      <c r="AR2085" s="32">
        <f>INDEX(AR$297:AR$313,$E2085)*$D2085</f>
        <v/>
      </c>
      <c r="AS2085" s="32">
        <f>INDEX(AS$297:AS$313,$E2085)*$D2085</f>
        <v/>
      </c>
      <c r="AT2085" s="32">
        <f>INDEX(AT$297:AT$313,$E2085)*$D2085</f>
        <v/>
      </c>
      <c r="AU2085" s="32">
        <f>INDEX(AU$297:AU$313,$E2085)*$D2085</f>
        <v/>
      </c>
      <c r="AV2085" s="32">
        <f>INDEX(AV$297:AV$313,$E2085)*$D2085</f>
        <v/>
      </c>
      <c r="AW2085" s="32">
        <f>INDEX(AW$297:AW$313,$E2085)*$D2085</f>
        <v/>
      </c>
      <c r="AX2085" s="32">
        <f>INDEX(AX$297:AX$313,$E2085)*$D2085</f>
        <v/>
      </c>
      <c r="AY2085" s="32">
        <f>INDEX(AY$297:AY$313,$E2085)*$D2085</f>
        <v/>
      </c>
    </row>
    <row r="2086" hidden="1" outlineLevel="2">
      <c r="A2086" s="14" t="inlineStr">
        <is>
          <t>shp</t>
        </is>
      </c>
      <c r="B2086" s="14" t="inlineStr">
        <is>
          <t>oop</t>
        </is>
      </c>
      <c r="C2086" s="14" t="inlineStr">
        <is>
          <t>irn</t>
        </is>
      </c>
      <c r="D2086" s="32">
        <f>INDEX(Inputs!$W$5:$W$132,MATCH($B2086&amp;"|"&amp;$C2086,Inputs!$A$5:$A$132,0))</f>
        <v/>
      </c>
      <c r="E2086" s="32">
        <f>INDEX(Inputs!$M$5:$M$132,MATCH($B2086&amp;"|"&amp;$C2086,Inputs!$A$5:$A$132,0))</f>
        <v/>
      </c>
      <c r="F2086" s="36" t="n"/>
      <c r="G2086" s="36" t="n"/>
      <c r="H2086" s="14">
        <f>INDEX(VarLab,MATCH($A2086,VarKey,0))&amp;INDEX(MemLab,MATCH($C2086&amp;"|"&amp;$B2086,MemKey,0))</f>
        <v/>
      </c>
      <c r="I2086" s="14">
        <f>INDEX(VarUnit,MATCH($A2086,VarKey,0))</f>
        <v/>
      </c>
      <c r="J2086" s="14">
        <f>INDEX(VarSrc,MATCH($A2086,VarKey,0))</f>
        <v/>
      </c>
      <c r="K2086" s="11">
        <f>CodePrefix&amp;$A2086&amp;IF($C2086="","","."&amp;$C2086&amp;"."&amp;$B2086)&amp;INDEX(VarEnd,MATCH($A2086,VarKey,0))&amp;K$5</f>
        <v/>
      </c>
      <c r="L2086" s="37">
        <f>INDEX(L$297:L$313,$E2086)*$D2086</f>
        <v/>
      </c>
      <c r="M2086" s="32">
        <f>INDEX(M$297:M$313,$E2086)*$D2086</f>
        <v/>
      </c>
      <c r="N2086" s="32">
        <f>INDEX(N$297:N$313,$E2086)*$D2086</f>
        <v/>
      </c>
      <c r="O2086" s="32">
        <f>INDEX(O$297:O$313,$E2086)*$D2086</f>
        <v/>
      </c>
      <c r="P2086" s="32">
        <f>INDEX(P$297:P$313,$E2086)*$D2086</f>
        <v/>
      </c>
      <c r="Q2086" s="32">
        <f>INDEX(Q$297:Q$313,$E2086)*$D2086</f>
        <v/>
      </c>
      <c r="R2086" s="32">
        <f>INDEX(R$297:R$313,$E2086)*$D2086</f>
        <v/>
      </c>
      <c r="S2086" s="32">
        <f>INDEX(S$297:S$313,$E2086)*$D2086</f>
        <v/>
      </c>
      <c r="T2086" s="32">
        <f>INDEX(T$297:T$313,$E2086)*$D2086</f>
        <v/>
      </c>
      <c r="U2086" s="32">
        <f>INDEX(U$297:U$313,$E2086)*$D2086</f>
        <v/>
      </c>
      <c r="V2086" s="32">
        <f>INDEX(V$297:V$313,$E2086)*$D2086</f>
        <v/>
      </c>
      <c r="W2086" s="32">
        <f>INDEX(W$297:W$313,$E2086)*$D2086</f>
        <v/>
      </c>
      <c r="X2086" s="32">
        <f>INDEX(X$297:X$313,$E2086)*$D2086</f>
        <v/>
      </c>
      <c r="Y2086" s="32">
        <f>INDEX(Y$297:Y$313,$E2086)*$D2086</f>
        <v/>
      </c>
      <c r="Z2086" s="32">
        <f>INDEX(Z$297:Z$313,$E2086)*$D2086</f>
        <v/>
      </c>
      <c r="AA2086" s="32">
        <f>INDEX(AA$297:AA$313,$E2086)*$D2086</f>
        <v/>
      </c>
      <c r="AB2086" s="32">
        <f>INDEX(AB$297:AB$313,$E2086)*$D2086</f>
        <v/>
      </c>
      <c r="AC2086" s="32">
        <f>INDEX(AC$297:AC$313,$E2086)*$D2086</f>
        <v/>
      </c>
      <c r="AD2086" s="32">
        <f>INDEX(AD$297:AD$313,$E2086)*$D2086</f>
        <v/>
      </c>
      <c r="AF2086" s="11">
        <f>CodePrefix&amp;$A2086&amp;IF($C2086="","","."&amp;$C2086&amp;"."&amp;$B2086)&amp;INDEX(VarEnd,MATCH($A2086,VarKey,0))&amp;AF$5</f>
        <v/>
      </c>
      <c r="AG2086" s="37">
        <f>INDEX(AG$297:AG$313,$E2086)*$D2086</f>
        <v/>
      </c>
      <c r="AH2086" s="32">
        <f>INDEX(AH$297:AH$313,$E2086)*$D2086</f>
        <v/>
      </c>
      <c r="AI2086" s="32">
        <f>INDEX(AI$297:AI$313,$E2086)*$D2086</f>
        <v/>
      </c>
      <c r="AJ2086" s="32">
        <f>INDEX(AJ$297:AJ$313,$E2086)*$D2086</f>
        <v/>
      </c>
      <c r="AK2086" s="32">
        <f>INDEX(AK$297:AK$313,$E2086)*$D2086</f>
        <v/>
      </c>
      <c r="AL2086" s="32">
        <f>INDEX(AL$297:AL$313,$E2086)*$D2086</f>
        <v/>
      </c>
      <c r="AM2086" s="32">
        <f>INDEX(AM$297:AM$313,$E2086)*$D2086</f>
        <v/>
      </c>
      <c r="AN2086" s="32">
        <f>INDEX(AN$297:AN$313,$E2086)*$D2086</f>
        <v/>
      </c>
      <c r="AO2086" s="32">
        <f>INDEX(AO$297:AO$313,$E2086)*$D2086</f>
        <v/>
      </c>
      <c r="AP2086" s="32">
        <f>INDEX(AP$297:AP$313,$E2086)*$D2086</f>
        <v/>
      </c>
      <c r="AQ2086" s="32">
        <f>INDEX(AQ$297:AQ$313,$E2086)*$D2086</f>
        <v/>
      </c>
      <c r="AR2086" s="32">
        <f>INDEX(AR$297:AR$313,$E2086)*$D2086</f>
        <v/>
      </c>
      <c r="AS2086" s="32">
        <f>INDEX(AS$297:AS$313,$E2086)*$D2086</f>
        <v/>
      </c>
      <c r="AT2086" s="32">
        <f>INDEX(AT$297:AT$313,$E2086)*$D2086</f>
        <v/>
      </c>
      <c r="AU2086" s="32">
        <f>INDEX(AU$297:AU$313,$E2086)*$D2086</f>
        <v/>
      </c>
      <c r="AV2086" s="32">
        <f>INDEX(AV$297:AV$313,$E2086)*$D2086</f>
        <v/>
      </c>
      <c r="AW2086" s="32">
        <f>INDEX(AW$297:AW$313,$E2086)*$D2086</f>
        <v/>
      </c>
      <c r="AX2086" s="32">
        <f>INDEX(AX$297:AX$313,$E2086)*$D2086</f>
        <v/>
      </c>
      <c r="AY2086" s="32">
        <f>INDEX(AY$297:AY$313,$E2086)*$D2086</f>
        <v/>
      </c>
    </row>
    <row r="2087" hidden="1" outlineLevel="2">
      <c r="A2087" s="14" t="inlineStr">
        <is>
          <t>shp</t>
        </is>
      </c>
      <c r="B2087" s="14" t="inlineStr">
        <is>
          <t>bio</t>
        </is>
      </c>
      <c r="C2087" s="14" t="inlineStr">
        <is>
          <t>irn</t>
        </is>
      </c>
      <c r="D2087" s="32">
        <f>INDEX(Inputs!$W$5:$W$132,MATCH($B2087&amp;"|"&amp;$C2087,Inputs!$A$5:$A$132,0))</f>
        <v/>
      </c>
      <c r="E2087" s="32">
        <f>INDEX(Inputs!$M$5:$M$132,MATCH($B2087&amp;"|"&amp;$C2087,Inputs!$A$5:$A$132,0))</f>
        <v/>
      </c>
      <c r="F2087" s="36" t="n"/>
      <c r="G2087" s="36" t="n"/>
      <c r="H2087" s="14">
        <f>INDEX(VarLab,MATCH($A2087,VarKey,0))&amp;INDEX(MemLab,MATCH($C2087&amp;"|"&amp;$B2087,MemKey,0))</f>
        <v/>
      </c>
      <c r="I2087" s="14">
        <f>INDEX(VarUnit,MATCH($A2087,VarKey,0))</f>
        <v/>
      </c>
      <c r="J2087" s="14">
        <f>INDEX(VarSrc,MATCH($A2087,VarKey,0))</f>
        <v/>
      </c>
      <c r="K2087" s="11">
        <f>CodePrefix&amp;$A2087&amp;IF($C2087="","","."&amp;$C2087&amp;"."&amp;$B2087)&amp;INDEX(VarEnd,MATCH($A2087,VarKey,0))&amp;K$5</f>
        <v/>
      </c>
      <c r="L2087" s="37">
        <f>INDEX(L$297:L$313,$E2087)*$D2087</f>
        <v/>
      </c>
      <c r="M2087" s="32">
        <f>INDEX(M$297:M$313,$E2087)*$D2087</f>
        <v/>
      </c>
      <c r="N2087" s="32">
        <f>INDEX(N$297:N$313,$E2087)*$D2087</f>
        <v/>
      </c>
      <c r="O2087" s="32">
        <f>INDEX(O$297:O$313,$E2087)*$D2087</f>
        <v/>
      </c>
      <c r="P2087" s="32">
        <f>INDEX(P$297:P$313,$E2087)*$D2087</f>
        <v/>
      </c>
      <c r="Q2087" s="32">
        <f>INDEX(Q$297:Q$313,$E2087)*$D2087</f>
        <v/>
      </c>
      <c r="R2087" s="32">
        <f>INDEX(R$297:R$313,$E2087)*$D2087</f>
        <v/>
      </c>
      <c r="S2087" s="32">
        <f>INDEX(S$297:S$313,$E2087)*$D2087</f>
        <v/>
      </c>
      <c r="T2087" s="32">
        <f>INDEX(T$297:T$313,$E2087)*$D2087</f>
        <v/>
      </c>
      <c r="U2087" s="32">
        <f>INDEX(U$297:U$313,$E2087)*$D2087</f>
        <v/>
      </c>
      <c r="V2087" s="32">
        <f>INDEX(V$297:V$313,$E2087)*$D2087</f>
        <v/>
      </c>
      <c r="W2087" s="32">
        <f>INDEX(W$297:W$313,$E2087)*$D2087</f>
        <v/>
      </c>
      <c r="X2087" s="32">
        <f>INDEX(X$297:X$313,$E2087)*$D2087</f>
        <v/>
      </c>
      <c r="Y2087" s="32">
        <f>INDEX(Y$297:Y$313,$E2087)*$D2087</f>
        <v/>
      </c>
      <c r="Z2087" s="32">
        <f>INDEX(Z$297:Z$313,$E2087)*$D2087</f>
        <v/>
      </c>
      <c r="AA2087" s="32">
        <f>INDEX(AA$297:AA$313,$E2087)*$D2087</f>
        <v/>
      </c>
      <c r="AB2087" s="32">
        <f>INDEX(AB$297:AB$313,$E2087)*$D2087</f>
        <v/>
      </c>
      <c r="AC2087" s="32">
        <f>INDEX(AC$297:AC$313,$E2087)*$D2087</f>
        <v/>
      </c>
      <c r="AD2087" s="32">
        <f>INDEX(AD$297:AD$313,$E2087)*$D2087</f>
        <v/>
      </c>
      <c r="AF2087" s="11">
        <f>CodePrefix&amp;$A2087&amp;IF($C2087="","","."&amp;$C2087&amp;"."&amp;$B2087)&amp;INDEX(VarEnd,MATCH($A2087,VarKey,0))&amp;AF$5</f>
        <v/>
      </c>
      <c r="AG2087" s="37">
        <f>INDEX(AG$297:AG$313,$E2087)*$D2087</f>
        <v/>
      </c>
      <c r="AH2087" s="32">
        <f>INDEX(AH$297:AH$313,$E2087)*$D2087</f>
        <v/>
      </c>
      <c r="AI2087" s="32">
        <f>INDEX(AI$297:AI$313,$E2087)*$D2087</f>
        <v/>
      </c>
      <c r="AJ2087" s="32">
        <f>INDEX(AJ$297:AJ$313,$E2087)*$D2087</f>
        <v/>
      </c>
      <c r="AK2087" s="32">
        <f>INDEX(AK$297:AK$313,$E2087)*$D2087</f>
        <v/>
      </c>
      <c r="AL2087" s="32">
        <f>INDEX(AL$297:AL$313,$E2087)*$D2087</f>
        <v/>
      </c>
      <c r="AM2087" s="32">
        <f>INDEX(AM$297:AM$313,$E2087)*$D2087</f>
        <v/>
      </c>
      <c r="AN2087" s="32">
        <f>INDEX(AN$297:AN$313,$E2087)*$D2087</f>
        <v/>
      </c>
      <c r="AO2087" s="32">
        <f>INDEX(AO$297:AO$313,$E2087)*$D2087</f>
        <v/>
      </c>
      <c r="AP2087" s="32">
        <f>INDEX(AP$297:AP$313,$E2087)*$D2087</f>
        <v/>
      </c>
      <c r="AQ2087" s="32">
        <f>INDEX(AQ$297:AQ$313,$E2087)*$D2087</f>
        <v/>
      </c>
      <c r="AR2087" s="32">
        <f>INDEX(AR$297:AR$313,$E2087)*$D2087</f>
        <v/>
      </c>
      <c r="AS2087" s="32">
        <f>INDEX(AS$297:AS$313,$E2087)*$D2087</f>
        <v/>
      </c>
      <c r="AT2087" s="32">
        <f>INDEX(AT$297:AT$313,$E2087)*$D2087</f>
        <v/>
      </c>
      <c r="AU2087" s="32">
        <f>INDEX(AU$297:AU$313,$E2087)*$D2087</f>
        <v/>
      </c>
      <c r="AV2087" s="32">
        <f>INDEX(AV$297:AV$313,$E2087)*$D2087</f>
        <v/>
      </c>
      <c r="AW2087" s="32">
        <f>INDEX(AW$297:AW$313,$E2087)*$D2087</f>
        <v/>
      </c>
      <c r="AX2087" s="32">
        <f>INDEX(AX$297:AX$313,$E2087)*$D2087</f>
        <v/>
      </c>
      <c r="AY2087" s="32">
        <f>INDEX(AY$297:AY$313,$E2087)*$D2087</f>
        <v/>
      </c>
    </row>
    <row r="2088" hidden="1" outlineLevel="2"/>
    <row r="2089" hidden="1" outlineLevel="2">
      <c r="A2089" s="14" t="inlineStr">
        <is>
          <t>ener</t>
        </is>
      </c>
      <c r="B2089" s="14" t="inlineStr">
        <is>
          <t>coa</t>
        </is>
      </c>
      <c r="C2089" s="14" t="inlineStr">
        <is>
          <t>irn</t>
        </is>
      </c>
      <c r="D2089" s="32">
        <f>INDEX(Inputs!$O$5:$O$132,MATCH($B2089&amp;"|"&amp;$C2089,Inputs!$A$5:$A$132,0))</f>
        <v/>
      </c>
      <c r="E2089" s="32">
        <f>INDEX(Inputs!$P$5:$P$132,MATCH($B2089&amp;"|"&amp;$C2089,Inputs!$A$5:$A$132,0))</f>
        <v/>
      </c>
      <c r="F2089" s="32">
        <f>INDEX(Inputs!$T$5:$T$132,MATCH($B2089&amp;"|"&amp;$C2089,Inputs!$A$5:$A$132,0))</f>
        <v/>
      </c>
      <c r="G2089" s="32">
        <f>INDEX(Inputs!$S$5:$S$132,MATCH($B2089&amp;"|"&amp;$C2089,Inputs!$A$5:$A$132,0))</f>
        <v/>
      </c>
      <c r="H2089" s="14">
        <f>INDEX(VarLab,MATCH($A2089,VarKey,0))&amp;INDEX(MemLab,MATCH($C2089&amp;"|"&amp;$B2089,MemKey,0))</f>
        <v/>
      </c>
      <c r="I2089" s="14">
        <f>INDEX(VarUnit,MATCH($A2089,VarKey,0))</f>
        <v/>
      </c>
      <c r="J2089" s="14">
        <f>INDEX(VarSrc,MATCH($A2089,VarKey,0))</f>
        <v/>
      </c>
      <c r="K2089" s="11">
        <f>CodePrefix&amp;$A2089&amp;IF($C2089="","","."&amp;$C2089&amp;"."&amp;$B2089)&amp;INDEX(VarEnd,MATCH($A2089,VarKey,0))&amp;K$5</f>
        <v/>
      </c>
      <c r="L2089" s="39">
        <f>INDEX(Inputs!$X$5:$X$132,MATCH($B2089&amp;"|"&amp;$C2089,Inputs!$A$5:$A$132,0))</f>
        <v/>
      </c>
      <c r="M2089" s="40">
        <f>L2089*$G2089*(1+M$7)^$D2089*(M2071/L2071)^$E2089*((M2071+M2080)/(L2071+L2080))^$F2089</f>
        <v/>
      </c>
      <c r="N2089" s="40">
        <f>M2089*$G2089*(1+N$7)^$D2089*(N2071/M2071)^$E2089*((N2071+N2080)/(M2071+M2080))^$F2089</f>
        <v/>
      </c>
      <c r="O2089" s="40">
        <f>N2089*$G2089*(1+O$7)^$D2089*(O2071/N2071)^$E2089*((O2071+O2080)/(N2071+N2080))^$F2089</f>
        <v/>
      </c>
      <c r="P2089" s="40">
        <f>O2089*$G2089*(1+P$7)^$D2089*(P2071/O2071)^$E2089*((P2071+P2080)/(O2071+O2080))^$F2089</f>
        <v/>
      </c>
      <c r="Q2089" s="40">
        <f>P2089*$G2089*(1+Q$7)^$D2089*(Q2071/P2071)^$E2089*((Q2071+Q2080)/(P2071+P2080))^$F2089</f>
        <v/>
      </c>
      <c r="R2089" s="40">
        <f>Q2089*$G2089*(1+R$7)^$D2089*(R2071/Q2071)^$E2089*((R2071+R2080)/(Q2071+Q2080))^$F2089</f>
        <v/>
      </c>
      <c r="S2089" s="40">
        <f>R2089*$G2089*(1+S$7)^$D2089*(S2071/R2071)^$E2089*((S2071+S2080)/(R2071+R2080))^$F2089</f>
        <v/>
      </c>
      <c r="T2089" s="40">
        <f>S2089*$G2089*(1+T$7)^$D2089*(T2071/S2071)^$E2089*((T2071+T2080)/(S2071+S2080))^$F2089</f>
        <v/>
      </c>
      <c r="U2089" s="40">
        <f>T2089*$G2089*(1+U$7)^$D2089*(U2071/T2071)^$E2089*((U2071+U2080)/(T2071+T2080))^$F2089</f>
        <v/>
      </c>
      <c r="V2089" s="40">
        <f>U2089*$G2089*(1+V$7)^$D2089*(V2071/U2071)^$E2089*((V2071+V2080)/(U2071+U2080))^$F2089</f>
        <v/>
      </c>
      <c r="W2089" s="40">
        <f>V2089*$G2089*(1+W$7)^$D2089*(W2071/V2071)^$E2089*((W2071+W2080)/(V2071+V2080))^$F2089</f>
        <v/>
      </c>
      <c r="X2089" s="40">
        <f>W2089*$G2089*(1+X$7)^$D2089*(X2071/W2071)^$E2089*((X2071+X2080)/(W2071+W2080))^$F2089</f>
        <v/>
      </c>
      <c r="Y2089" s="40">
        <f>X2089*$G2089*(1+Y$7)^$D2089*(Y2071/X2071)^$E2089*((Y2071+Y2080)/(X2071+X2080))^$F2089</f>
        <v/>
      </c>
      <c r="Z2089" s="40">
        <f>Y2089*$G2089*(1+Z$7)^$D2089*(Z2071/Y2071)^$E2089*((Z2071+Z2080)/(Y2071+Y2080))^$F2089</f>
        <v/>
      </c>
      <c r="AA2089" s="40">
        <f>Z2089*$G2089*(1+AA$7)^$D2089*(AA2071/Z2071)^$E2089*((AA2071+AA2080)/(Z2071+Z2080))^$F2089</f>
        <v/>
      </c>
      <c r="AB2089" s="40">
        <f>AA2089*$G2089*(1+AB$7)^$D2089*(AB2071/AA2071)^$E2089*((AB2071+AB2080)/(AA2071+AA2080))^$F2089</f>
        <v/>
      </c>
      <c r="AC2089" s="40">
        <f>AB2089*$G2089*(1+AC$7)^$D2089*(AC2071/AB2071)^$E2089*((AC2071+AC2080)/(AB2071+AB2080))^$F2089</f>
        <v/>
      </c>
      <c r="AD2089" s="40">
        <f>AC2089*$G2089*(1+AD$7)^$D2089*(AD2071/AC2071)^$E2089*((AD2071+AD2080)/(AC2071+AC2080))^$F2089</f>
        <v/>
      </c>
      <c r="AF2089" s="11">
        <f>CodePrefix&amp;$A2089&amp;IF($C2089="","","."&amp;$C2089&amp;"."&amp;$B2089)&amp;INDEX(VarEnd,MATCH($A2089,VarKey,0))&amp;AF$5</f>
        <v/>
      </c>
      <c r="AG2089" s="39">
        <f>INDEX(Inputs!$X$5:$X$132,MATCH($B2089&amp;"|"&amp;$C2089,Inputs!$A$5:$A$132,0))</f>
        <v/>
      </c>
      <c r="AH2089" s="40">
        <f>AG2089*$G2089*(1+AH$7)^$D2089*(AH2071/AG2071)^$E2089*((AH2071+AH2080)/(AG2071+AG2080))^$F2089</f>
        <v/>
      </c>
      <c r="AI2089" s="40">
        <f>AH2089*$G2089*(1+AI$7)^$D2089*(AI2071/AH2071)^$E2089*((AI2071+AI2080)/(AH2071+AH2080))^$F2089</f>
        <v/>
      </c>
      <c r="AJ2089" s="40">
        <f>AI2089*$G2089*(1+AJ$7)^$D2089*(AJ2071/AI2071)^$E2089*((AJ2071+AJ2080)/(AI2071+AI2080))^$F2089</f>
        <v/>
      </c>
      <c r="AK2089" s="40">
        <f>AJ2089*$G2089*(1+AK$7)^$D2089*(AK2071/AJ2071)^$E2089*((AK2071+AK2080)/(AJ2071+AJ2080))^$F2089</f>
        <v/>
      </c>
      <c r="AL2089" s="40">
        <f>AK2089*$G2089*(1+AL$7)^$D2089*(AL2071/AK2071)^$E2089*((AL2071+AL2080)/(AK2071+AK2080))^$F2089</f>
        <v/>
      </c>
      <c r="AM2089" s="40">
        <f>AL2089*$G2089*(1+AM$7)^$D2089*(AM2071/AL2071)^$E2089*((AM2071+AM2080)/(AL2071+AL2080))^$F2089</f>
        <v/>
      </c>
      <c r="AN2089" s="40">
        <f>AM2089*$G2089*(1+AN$7)^$D2089*(AN2071/AM2071)^$E2089*((AN2071+AN2080)/(AM2071+AM2080))^$F2089</f>
        <v/>
      </c>
      <c r="AO2089" s="40">
        <f>AN2089*$G2089*(1+AO$7)^$D2089*(AO2071/AN2071)^$E2089*((AO2071+AO2080)/(AN2071+AN2080))^$F2089</f>
        <v/>
      </c>
      <c r="AP2089" s="40">
        <f>AO2089*$G2089*(1+AP$7)^$D2089*(AP2071/AO2071)^$E2089*((AP2071+AP2080)/(AO2071+AO2080))^$F2089</f>
        <v/>
      </c>
      <c r="AQ2089" s="40">
        <f>AP2089*$G2089*(1+AQ$7)^$D2089*(AQ2071/AP2071)^$E2089*((AQ2071+AQ2080)/(AP2071+AP2080))^$F2089</f>
        <v/>
      </c>
      <c r="AR2089" s="40">
        <f>AQ2089*$G2089*(1+AR$7)^$D2089*(AR2071/AQ2071)^$E2089*((AR2071+AR2080)/(AQ2071+AQ2080))^$F2089</f>
        <v/>
      </c>
      <c r="AS2089" s="40">
        <f>AR2089*$G2089*(1+AS$7)^$D2089*(AS2071/AR2071)^$E2089*((AS2071+AS2080)/(AR2071+AR2080))^$F2089</f>
        <v/>
      </c>
      <c r="AT2089" s="40">
        <f>AS2089*$G2089*(1+AT$7)^$D2089*(AT2071/AS2071)^$E2089*((AT2071+AT2080)/(AS2071+AS2080))^$F2089</f>
        <v/>
      </c>
      <c r="AU2089" s="40">
        <f>AT2089*$G2089*(1+AU$7)^$D2089*(AU2071/AT2071)^$E2089*((AU2071+AU2080)/(AT2071+AT2080))^$F2089</f>
        <v/>
      </c>
      <c r="AV2089" s="40">
        <f>AU2089*$G2089*(1+AV$7)^$D2089*(AV2071/AU2071)^$E2089*((AV2071+AV2080)/(AU2071+AU2080))^$F2089</f>
        <v/>
      </c>
      <c r="AW2089" s="40">
        <f>AV2089*$G2089*(1+AW$7)^$D2089*(AW2071/AV2071)^$E2089*((AW2071+AW2080)/(AV2071+AV2080))^$F2089</f>
        <v/>
      </c>
      <c r="AX2089" s="40">
        <f>AW2089*$G2089*(1+AX$7)^$D2089*(AX2071/AW2071)^$E2089*((AX2071+AX2080)/(AW2071+AW2080))^$F2089</f>
        <v/>
      </c>
      <c r="AY2089" s="40">
        <f>AX2089*$G2089*(1+AY$7)^$D2089*(AY2071/AX2071)^$E2089*((AY2071+AY2080)/(AX2071+AX2080))^$F2089</f>
        <v/>
      </c>
    </row>
    <row r="2090" hidden="1" outlineLevel="2">
      <c r="A2090" s="14" t="inlineStr">
        <is>
          <t>ener</t>
        </is>
      </c>
      <c r="B2090" s="14" t="inlineStr">
        <is>
          <t>nga</t>
        </is>
      </c>
      <c r="C2090" s="14" t="inlineStr">
        <is>
          <t>irn</t>
        </is>
      </c>
      <c r="D2090" s="32">
        <f>INDEX(Inputs!$O$5:$O$132,MATCH($B2090&amp;"|"&amp;$C2090,Inputs!$A$5:$A$132,0))</f>
        <v/>
      </c>
      <c r="E2090" s="32">
        <f>INDEX(Inputs!$P$5:$P$132,MATCH($B2090&amp;"|"&amp;$C2090,Inputs!$A$5:$A$132,0))</f>
        <v/>
      </c>
      <c r="F2090" s="32">
        <f>INDEX(Inputs!$T$5:$T$132,MATCH($B2090&amp;"|"&amp;$C2090,Inputs!$A$5:$A$132,0))</f>
        <v/>
      </c>
      <c r="G2090" s="32">
        <f>INDEX(Inputs!$S$5:$S$132,MATCH($B2090&amp;"|"&amp;$C2090,Inputs!$A$5:$A$132,0))</f>
        <v/>
      </c>
      <c r="H2090" s="14">
        <f>INDEX(VarLab,MATCH($A2090,VarKey,0))&amp;INDEX(MemLab,MATCH($C2090&amp;"|"&amp;$B2090,MemKey,0))</f>
        <v/>
      </c>
      <c r="I2090" s="14">
        <f>INDEX(VarUnit,MATCH($A2090,VarKey,0))</f>
        <v/>
      </c>
      <c r="J2090" s="14">
        <f>INDEX(VarSrc,MATCH($A2090,VarKey,0))</f>
        <v/>
      </c>
      <c r="K2090" s="11">
        <f>CodePrefix&amp;$A2090&amp;IF($C2090="","","."&amp;$C2090&amp;"."&amp;$B2090)&amp;INDEX(VarEnd,MATCH($A2090,VarKey,0))&amp;K$5</f>
        <v/>
      </c>
      <c r="L2090" s="39">
        <f>INDEX(Inputs!$X$5:$X$132,MATCH($B2090&amp;"|"&amp;$C2090,Inputs!$A$5:$A$132,0))</f>
        <v/>
      </c>
      <c r="M2090" s="40">
        <f>L2090*$G2090*(1+M$7)^$D2090*(M2072/L2072)^$E2090*((M2072+M2081)/(L2072+L2081))^$F2090</f>
        <v/>
      </c>
      <c r="N2090" s="40">
        <f>M2090*$G2090*(1+N$7)^$D2090*(N2072/M2072)^$E2090*((N2072+N2081)/(M2072+M2081))^$F2090</f>
        <v/>
      </c>
      <c r="O2090" s="40">
        <f>N2090*$G2090*(1+O$7)^$D2090*(O2072/N2072)^$E2090*((O2072+O2081)/(N2072+N2081))^$F2090</f>
        <v/>
      </c>
      <c r="P2090" s="40">
        <f>O2090*$G2090*(1+P$7)^$D2090*(P2072/O2072)^$E2090*((P2072+P2081)/(O2072+O2081))^$F2090</f>
        <v/>
      </c>
      <c r="Q2090" s="40">
        <f>P2090*$G2090*(1+Q$7)^$D2090*(Q2072/P2072)^$E2090*((Q2072+Q2081)/(P2072+P2081))^$F2090</f>
        <v/>
      </c>
      <c r="R2090" s="40">
        <f>Q2090*$G2090*(1+R$7)^$D2090*(R2072/Q2072)^$E2090*((R2072+R2081)/(Q2072+Q2081))^$F2090</f>
        <v/>
      </c>
      <c r="S2090" s="40">
        <f>R2090*$G2090*(1+S$7)^$D2090*(S2072/R2072)^$E2090*((S2072+S2081)/(R2072+R2081))^$F2090</f>
        <v/>
      </c>
      <c r="T2090" s="40">
        <f>S2090*$G2090*(1+T$7)^$D2090*(T2072/S2072)^$E2090*((T2072+T2081)/(S2072+S2081))^$F2090</f>
        <v/>
      </c>
      <c r="U2090" s="40">
        <f>T2090*$G2090*(1+U$7)^$D2090*(U2072/T2072)^$E2090*((U2072+U2081)/(T2072+T2081))^$F2090</f>
        <v/>
      </c>
      <c r="V2090" s="40">
        <f>U2090*$G2090*(1+V$7)^$D2090*(V2072/U2072)^$E2090*((V2072+V2081)/(U2072+U2081))^$F2090</f>
        <v/>
      </c>
      <c r="W2090" s="40">
        <f>V2090*$G2090*(1+W$7)^$D2090*(W2072/V2072)^$E2090*((W2072+W2081)/(V2072+V2081))^$F2090</f>
        <v/>
      </c>
      <c r="X2090" s="40">
        <f>W2090*$G2090*(1+X$7)^$D2090*(X2072/W2072)^$E2090*((X2072+X2081)/(W2072+W2081))^$F2090</f>
        <v/>
      </c>
      <c r="Y2090" s="40">
        <f>X2090*$G2090*(1+Y$7)^$D2090*(Y2072/X2072)^$E2090*((Y2072+Y2081)/(X2072+X2081))^$F2090</f>
        <v/>
      </c>
      <c r="Z2090" s="40">
        <f>Y2090*$G2090*(1+Z$7)^$D2090*(Z2072/Y2072)^$E2090*((Z2072+Z2081)/(Y2072+Y2081))^$F2090</f>
        <v/>
      </c>
      <c r="AA2090" s="40">
        <f>Z2090*$G2090*(1+AA$7)^$D2090*(AA2072/Z2072)^$E2090*((AA2072+AA2081)/(Z2072+Z2081))^$F2090</f>
        <v/>
      </c>
      <c r="AB2090" s="40">
        <f>AA2090*$G2090*(1+AB$7)^$D2090*(AB2072/AA2072)^$E2090*((AB2072+AB2081)/(AA2072+AA2081))^$F2090</f>
        <v/>
      </c>
      <c r="AC2090" s="40">
        <f>AB2090*$G2090*(1+AC$7)^$D2090*(AC2072/AB2072)^$E2090*((AC2072+AC2081)/(AB2072+AB2081))^$F2090</f>
        <v/>
      </c>
      <c r="AD2090" s="40">
        <f>AC2090*$G2090*(1+AD$7)^$D2090*(AD2072/AC2072)^$E2090*((AD2072+AD2081)/(AC2072+AC2081))^$F2090</f>
        <v/>
      </c>
      <c r="AF2090" s="11">
        <f>CodePrefix&amp;$A2090&amp;IF($C2090="","","."&amp;$C2090&amp;"."&amp;$B2090)&amp;INDEX(VarEnd,MATCH($A2090,VarKey,0))&amp;AF$5</f>
        <v/>
      </c>
      <c r="AG2090" s="39">
        <f>INDEX(Inputs!$X$5:$X$132,MATCH($B2090&amp;"|"&amp;$C2090,Inputs!$A$5:$A$132,0))</f>
        <v/>
      </c>
      <c r="AH2090" s="40">
        <f>AG2090*$G2090*(1+AH$7)^$D2090*(AH2072/AG2072)^$E2090*((AH2072+AH2081)/(AG2072+AG2081))^$F2090</f>
        <v/>
      </c>
      <c r="AI2090" s="40">
        <f>AH2090*$G2090*(1+AI$7)^$D2090*(AI2072/AH2072)^$E2090*((AI2072+AI2081)/(AH2072+AH2081))^$F2090</f>
        <v/>
      </c>
      <c r="AJ2090" s="40">
        <f>AI2090*$G2090*(1+AJ$7)^$D2090*(AJ2072/AI2072)^$E2090*((AJ2072+AJ2081)/(AI2072+AI2081))^$F2090</f>
        <v/>
      </c>
      <c r="AK2090" s="40">
        <f>AJ2090*$G2090*(1+AK$7)^$D2090*(AK2072/AJ2072)^$E2090*((AK2072+AK2081)/(AJ2072+AJ2081))^$F2090</f>
        <v/>
      </c>
      <c r="AL2090" s="40">
        <f>AK2090*$G2090*(1+AL$7)^$D2090*(AL2072/AK2072)^$E2090*((AL2072+AL2081)/(AK2072+AK2081))^$F2090</f>
        <v/>
      </c>
      <c r="AM2090" s="40">
        <f>AL2090*$G2090*(1+AM$7)^$D2090*(AM2072/AL2072)^$E2090*((AM2072+AM2081)/(AL2072+AL2081))^$F2090</f>
        <v/>
      </c>
      <c r="AN2090" s="40">
        <f>AM2090*$G2090*(1+AN$7)^$D2090*(AN2072/AM2072)^$E2090*((AN2072+AN2081)/(AM2072+AM2081))^$F2090</f>
        <v/>
      </c>
      <c r="AO2090" s="40">
        <f>AN2090*$G2090*(1+AO$7)^$D2090*(AO2072/AN2072)^$E2090*((AO2072+AO2081)/(AN2072+AN2081))^$F2090</f>
        <v/>
      </c>
      <c r="AP2090" s="40">
        <f>AO2090*$G2090*(1+AP$7)^$D2090*(AP2072/AO2072)^$E2090*((AP2072+AP2081)/(AO2072+AO2081))^$F2090</f>
        <v/>
      </c>
      <c r="AQ2090" s="40">
        <f>AP2090*$G2090*(1+AQ$7)^$D2090*(AQ2072/AP2072)^$E2090*((AQ2072+AQ2081)/(AP2072+AP2081))^$F2090</f>
        <v/>
      </c>
      <c r="AR2090" s="40">
        <f>AQ2090*$G2090*(1+AR$7)^$D2090*(AR2072/AQ2072)^$E2090*((AR2072+AR2081)/(AQ2072+AQ2081))^$F2090</f>
        <v/>
      </c>
      <c r="AS2090" s="40">
        <f>AR2090*$G2090*(1+AS$7)^$D2090*(AS2072/AR2072)^$E2090*((AS2072+AS2081)/(AR2072+AR2081))^$F2090</f>
        <v/>
      </c>
      <c r="AT2090" s="40">
        <f>AS2090*$G2090*(1+AT$7)^$D2090*(AT2072/AS2072)^$E2090*((AT2072+AT2081)/(AS2072+AS2081))^$F2090</f>
        <v/>
      </c>
      <c r="AU2090" s="40">
        <f>AT2090*$G2090*(1+AU$7)^$D2090*(AU2072/AT2072)^$E2090*((AU2072+AU2081)/(AT2072+AT2081))^$F2090</f>
        <v/>
      </c>
      <c r="AV2090" s="40">
        <f>AU2090*$G2090*(1+AV$7)^$D2090*(AV2072/AU2072)^$E2090*((AV2072+AV2081)/(AU2072+AU2081))^$F2090</f>
        <v/>
      </c>
      <c r="AW2090" s="40">
        <f>AV2090*$G2090*(1+AW$7)^$D2090*(AW2072/AV2072)^$E2090*((AW2072+AW2081)/(AV2072+AV2081))^$F2090</f>
        <v/>
      </c>
      <c r="AX2090" s="40">
        <f>AW2090*$G2090*(1+AX$7)^$D2090*(AX2072/AW2072)^$E2090*((AX2072+AX2081)/(AW2072+AW2081))^$F2090</f>
        <v/>
      </c>
      <c r="AY2090" s="40">
        <f>AX2090*$G2090*(1+AY$7)^$D2090*(AY2072/AX2072)^$E2090*((AY2072+AY2081)/(AX2072+AX2081))^$F2090</f>
        <v/>
      </c>
    </row>
    <row r="2091" hidden="1" outlineLevel="2">
      <c r="A2091" s="14" t="inlineStr">
        <is>
          <t>ener</t>
        </is>
      </c>
      <c r="B2091" s="14" t="inlineStr">
        <is>
          <t>gso</t>
        </is>
      </c>
      <c r="C2091" s="14" t="inlineStr">
        <is>
          <t>irn</t>
        </is>
      </c>
      <c r="D2091" s="32">
        <f>INDEX(Inputs!$O$5:$O$132,MATCH($B2091&amp;"|"&amp;$C2091,Inputs!$A$5:$A$132,0))</f>
        <v/>
      </c>
      <c r="E2091" s="32">
        <f>INDEX(Inputs!$P$5:$P$132,MATCH($B2091&amp;"|"&amp;$C2091,Inputs!$A$5:$A$132,0))</f>
        <v/>
      </c>
      <c r="F2091" s="32">
        <f>INDEX(Inputs!$T$5:$T$132,MATCH($B2091&amp;"|"&amp;$C2091,Inputs!$A$5:$A$132,0))</f>
        <v/>
      </c>
      <c r="G2091" s="32">
        <f>INDEX(Inputs!$S$5:$S$132,MATCH($B2091&amp;"|"&amp;$C2091,Inputs!$A$5:$A$132,0))</f>
        <v/>
      </c>
      <c r="H2091" s="14">
        <f>INDEX(VarLab,MATCH($A2091,VarKey,0))&amp;INDEX(MemLab,MATCH($C2091&amp;"|"&amp;$B2091,MemKey,0))</f>
        <v/>
      </c>
      <c r="I2091" s="14">
        <f>INDEX(VarUnit,MATCH($A2091,VarKey,0))</f>
        <v/>
      </c>
      <c r="J2091" s="14">
        <f>INDEX(VarSrc,MATCH($A2091,VarKey,0))</f>
        <v/>
      </c>
      <c r="K2091" s="11">
        <f>CodePrefix&amp;$A2091&amp;IF($C2091="","","."&amp;$C2091&amp;"."&amp;$B2091)&amp;INDEX(VarEnd,MATCH($A2091,VarKey,0))&amp;K$5</f>
        <v/>
      </c>
      <c r="L2091" s="39">
        <f>INDEX(Inputs!$X$5:$X$132,MATCH($B2091&amp;"|"&amp;$C2091,Inputs!$A$5:$A$132,0))</f>
        <v/>
      </c>
      <c r="M2091" s="40">
        <f>L2091*$G2091*(1+M$7)^$D2091*(M2073/L2073)^$E2091*((M2073+M2082)/(L2073+L2082))^$F2091</f>
        <v/>
      </c>
      <c r="N2091" s="40">
        <f>M2091*$G2091*(1+N$7)^$D2091*(N2073/M2073)^$E2091*((N2073+N2082)/(M2073+M2082))^$F2091</f>
        <v/>
      </c>
      <c r="O2091" s="40">
        <f>N2091*$G2091*(1+O$7)^$D2091*(O2073/N2073)^$E2091*((O2073+O2082)/(N2073+N2082))^$F2091</f>
        <v/>
      </c>
      <c r="P2091" s="40">
        <f>O2091*$G2091*(1+P$7)^$D2091*(P2073/O2073)^$E2091*((P2073+P2082)/(O2073+O2082))^$F2091</f>
        <v/>
      </c>
      <c r="Q2091" s="40">
        <f>P2091*$G2091*(1+Q$7)^$D2091*(Q2073/P2073)^$E2091*((Q2073+Q2082)/(P2073+P2082))^$F2091</f>
        <v/>
      </c>
      <c r="R2091" s="40">
        <f>Q2091*$G2091*(1+R$7)^$D2091*(R2073/Q2073)^$E2091*((R2073+R2082)/(Q2073+Q2082))^$F2091</f>
        <v/>
      </c>
      <c r="S2091" s="40">
        <f>R2091*$G2091*(1+S$7)^$D2091*(S2073/R2073)^$E2091*((S2073+S2082)/(R2073+R2082))^$F2091</f>
        <v/>
      </c>
      <c r="T2091" s="40">
        <f>S2091*$G2091*(1+T$7)^$D2091*(T2073/S2073)^$E2091*((T2073+T2082)/(S2073+S2082))^$F2091</f>
        <v/>
      </c>
      <c r="U2091" s="40">
        <f>T2091*$G2091*(1+U$7)^$D2091*(U2073/T2073)^$E2091*((U2073+U2082)/(T2073+T2082))^$F2091</f>
        <v/>
      </c>
      <c r="V2091" s="40">
        <f>U2091*$G2091*(1+V$7)^$D2091*(V2073/U2073)^$E2091*((V2073+V2082)/(U2073+U2082))^$F2091</f>
        <v/>
      </c>
      <c r="W2091" s="40">
        <f>V2091*$G2091*(1+W$7)^$D2091*(W2073/V2073)^$E2091*((W2073+W2082)/(V2073+V2082))^$F2091</f>
        <v/>
      </c>
      <c r="X2091" s="40">
        <f>W2091*$G2091*(1+X$7)^$D2091*(X2073/W2073)^$E2091*((X2073+X2082)/(W2073+W2082))^$F2091</f>
        <v/>
      </c>
      <c r="Y2091" s="40">
        <f>X2091*$G2091*(1+Y$7)^$D2091*(Y2073/X2073)^$E2091*((Y2073+Y2082)/(X2073+X2082))^$F2091</f>
        <v/>
      </c>
      <c r="Z2091" s="40">
        <f>Y2091*$G2091*(1+Z$7)^$D2091*(Z2073/Y2073)^$E2091*((Z2073+Z2082)/(Y2073+Y2082))^$F2091</f>
        <v/>
      </c>
      <c r="AA2091" s="40">
        <f>Z2091*$G2091*(1+AA$7)^$D2091*(AA2073/Z2073)^$E2091*((AA2073+AA2082)/(Z2073+Z2082))^$F2091</f>
        <v/>
      </c>
      <c r="AB2091" s="40">
        <f>AA2091*$G2091*(1+AB$7)^$D2091*(AB2073/AA2073)^$E2091*((AB2073+AB2082)/(AA2073+AA2082))^$F2091</f>
        <v/>
      </c>
      <c r="AC2091" s="40">
        <f>AB2091*$G2091*(1+AC$7)^$D2091*(AC2073/AB2073)^$E2091*((AC2073+AC2082)/(AB2073+AB2082))^$F2091</f>
        <v/>
      </c>
      <c r="AD2091" s="40">
        <f>AC2091*$G2091*(1+AD$7)^$D2091*(AD2073/AC2073)^$E2091*((AD2073+AD2082)/(AC2073+AC2082))^$F2091</f>
        <v/>
      </c>
      <c r="AF2091" s="11">
        <f>CodePrefix&amp;$A2091&amp;IF($C2091="","","."&amp;$C2091&amp;"."&amp;$B2091)&amp;INDEX(VarEnd,MATCH($A2091,VarKey,0))&amp;AF$5</f>
        <v/>
      </c>
      <c r="AG2091" s="39">
        <f>INDEX(Inputs!$X$5:$X$132,MATCH($B2091&amp;"|"&amp;$C2091,Inputs!$A$5:$A$132,0))</f>
        <v/>
      </c>
      <c r="AH2091" s="40">
        <f>AG2091*$G2091*(1+AH$7)^$D2091*(AH2073/AG2073)^$E2091*((AH2073+AH2082)/(AG2073+AG2082))^$F2091</f>
        <v/>
      </c>
      <c r="AI2091" s="40">
        <f>AH2091*$G2091*(1+AI$7)^$D2091*(AI2073/AH2073)^$E2091*((AI2073+AI2082)/(AH2073+AH2082))^$F2091</f>
        <v/>
      </c>
      <c r="AJ2091" s="40">
        <f>AI2091*$G2091*(1+AJ$7)^$D2091*(AJ2073/AI2073)^$E2091*((AJ2073+AJ2082)/(AI2073+AI2082))^$F2091</f>
        <v/>
      </c>
      <c r="AK2091" s="40">
        <f>AJ2091*$G2091*(1+AK$7)^$D2091*(AK2073/AJ2073)^$E2091*((AK2073+AK2082)/(AJ2073+AJ2082))^$F2091</f>
        <v/>
      </c>
      <c r="AL2091" s="40">
        <f>AK2091*$G2091*(1+AL$7)^$D2091*(AL2073/AK2073)^$E2091*((AL2073+AL2082)/(AK2073+AK2082))^$F2091</f>
        <v/>
      </c>
      <c r="AM2091" s="40">
        <f>AL2091*$G2091*(1+AM$7)^$D2091*(AM2073/AL2073)^$E2091*((AM2073+AM2082)/(AL2073+AL2082))^$F2091</f>
        <v/>
      </c>
      <c r="AN2091" s="40">
        <f>AM2091*$G2091*(1+AN$7)^$D2091*(AN2073/AM2073)^$E2091*((AN2073+AN2082)/(AM2073+AM2082))^$F2091</f>
        <v/>
      </c>
      <c r="AO2091" s="40">
        <f>AN2091*$G2091*(1+AO$7)^$D2091*(AO2073/AN2073)^$E2091*((AO2073+AO2082)/(AN2073+AN2082))^$F2091</f>
        <v/>
      </c>
      <c r="AP2091" s="40">
        <f>AO2091*$G2091*(1+AP$7)^$D2091*(AP2073/AO2073)^$E2091*((AP2073+AP2082)/(AO2073+AO2082))^$F2091</f>
        <v/>
      </c>
      <c r="AQ2091" s="40">
        <f>AP2091*$G2091*(1+AQ$7)^$D2091*(AQ2073/AP2073)^$E2091*((AQ2073+AQ2082)/(AP2073+AP2082))^$F2091</f>
        <v/>
      </c>
      <c r="AR2091" s="40">
        <f>AQ2091*$G2091*(1+AR$7)^$D2091*(AR2073/AQ2073)^$E2091*((AR2073+AR2082)/(AQ2073+AQ2082))^$F2091</f>
        <v/>
      </c>
      <c r="AS2091" s="40">
        <f>AR2091*$G2091*(1+AS$7)^$D2091*(AS2073/AR2073)^$E2091*((AS2073+AS2082)/(AR2073+AR2082))^$F2091</f>
        <v/>
      </c>
      <c r="AT2091" s="40">
        <f>AS2091*$G2091*(1+AT$7)^$D2091*(AT2073/AS2073)^$E2091*((AT2073+AT2082)/(AS2073+AS2082))^$F2091</f>
        <v/>
      </c>
      <c r="AU2091" s="40">
        <f>AT2091*$G2091*(1+AU$7)^$D2091*(AU2073/AT2073)^$E2091*((AU2073+AU2082)/(AT2073+AT2082))^$F2091</f>
        <v/>
      </c>
      <c r="AV2091" s="40">
        <f>AU2091*$G2091*(1+AV$7)^$D2091*(AV2073/AU2073)^$E2091*((AV2073+AV2082)/(AU2073+AU2082))^$F2091</f>
        <v/>
      </c>
      <c r="AW2091" s="40">
        <f>AV2091*$G2091*(1+AW$7)^$D2091*(AW2073/AV2073)^$E2091*((AW2073+AW2082)/(AV2073+AV2082))^$F2091</f>
        <v/>
      </c>
      <c r="AX2091" s="40">
        <f>AW2091*$G2091*(1+AX$7)^$D2091*(AX2073/AW2073)^$E2091*((AX2073+AX2082)/(AW2073+AW2082))^$F2091</f>
        <v/>
      </c>
      <c r="AY2091" s="40">
        <f>AX2091*$G2091*(1+AY$7)^$D2091*(AY2073/AX2073)^$E2091*((AY2073+AY2082)/(AX2073+AX2082))^$F2091</f>
        <v/>
      </c>
    </row>
    <row r="2092" hidden="1" outlineLevel="2">
      <c r="A2092" s="14" t="inlineStr">
        <is>
          <t>ener</t>
        </is>
      </c>
      <c r="B2092" s="14" t="inlineStr">
        <is>
          <t>die</t>
        </is>
      </c>
      <c r="C2092" s="14" t="inlineStr">
        <is>
          <t>irn</t>
        </is>
      </c>
      <c r="D2092" s="32">
        <f>INDEX(Inputs!$O$5:$O$132,MATCH($B2092&amp;"|"&amp;$C2092,Inputs!$A$5:$A$132,0))</f>
        <v/>
      </c>
      <c r="E2092" s="32">
        <f>INDEX(Inputs!$P$5:$P$132,MATCH($B2092&amp;"|"&amp;$C2092,Inputs!$A$5:$A$132,0))</f>
        <v/>
      </c>
      <c r="F2092" s="32">
        <f>INDEX(Inputs!$T$5:$T$132,MATCH($B2092&amp;"|"&amp;$C2092,Inputs!$A$5:$A$132,0))</f>
        <v/>
      </c>
      <c r="G2092" s="32">
        <f>INDEX(Inputs!$S$5:$S$132,MATCH($B2092&amp;"|"&amp;$C2092,Inputs!$A$5:$A$132,0))</f>
        <v/>
      </c>
      <c r="H2092" s="14">
        <f>INDEX(VarLab,MATCH($A2092,VarKey,0))&amp;INDEX(MemLab,MATCH($C2092&amp;"|"&amp;$B2092,MemKey,0))</f>
        <v/>
      </c>
      <c r="I2092" s="14">
        <f>INDEX(VarUnit,MATCH($A2092,VarKey,0))</f>
        <v/>
      </c>
      <c r="J2092" s="14">
        <f>INDEX(VarSrc,MATCH($A2092,VarKey,0))</f>
        <v/>
      </c>
      <c r="K2092" s="11">
        <f>CodePrefix&amp;$A2092&amp;IF($C2092="","","."&amp;$C2092&amp;"."&amp;$B2092)&amp;INDEX(VarEnd,MATCH($A2092,VarKey,0))&amp;K$5</f>
        <v/>
      </c>
      <c r="L2092" s="39">
        <f>INDEX(Inputs!$X$5:$X$132,MATCH($B2092&amp;"|"&amp;$C2092,Inputs!$A$5:$A$132,0))</f>
        <v/>
      </c>
      <c r="M2092" s="40">
        <f>L2092*$G2092*(1+M$7)^$D2092*(M2074/L2074)^$E2092*((M2074+M2083)/(L2074+L2083))^$F2092</f>
        <v/>
      </c>
      <c r="N2092" s="40">
        <f>M2092*$G2092*(1+N$7)^$D2092*(N2074/M2074)^$E2092*((N2074+N2083)/(M2074+M2083))^$F2092</f>
        <v/>
      </c>
      <c r="O2092" s="40">
        <f>N2092*$G2092*(1+O$7)^$D2092*(O2074/N2074)^$E2092*((O2074+O2083)/(N2074+N2083))^$F2092</f>
        <v/>
      </c>
      <c r="P2092" s="40">
        <f>O2092*$G2092*(1+P$7)^$D2092*(P2074/O2074)^$E2092*((P2074+P2083)/(O2074+O2083))^$F2092</f>
        <v/>
      </c>
      <c r="Q2092" s="40">
        <f>P2092*$G2092*(1+Q$7)^$D2092*(Q2074/P2074)^$E2092*((Q2074+Q2083)/(P2074+P2083))^$F2092</f>
        <v/>
      </c>
      <c r="R2092" s="40">
        <f>Q2092*$G2092*(1+R$7)^$D2092*(R2074/Q2074)^$E2092*((R2074+R2083)/(Q2074+Q2083))^$F2092</f>
        <v/>
      </c>
      <c r="S2092" s="40">
        <f>R2092*$G2092*(1+S$7)^$D2092*(S2074/R2074)^$E2092*((S2074+S2083)/(R2074+R2083))^$F2092</f>
        <v/>
      </c>
      <c r="T2092" s="40">
        <f>S2092*$G2092*(1+T$7)^$D2092*(T2074/S2074)^$E2092*((T2074+T2083)/(S2074+S2083))^$F2092</f>
        <v/>
      </c>
      <c r="U2092" s="40">
        <f>T2092*$G2092*(1+U$7)^$D2092*(U2074/T2074)^$E2092*((U2074+U2083)/(T2074+T2083))^$F2092</f>
        <v/>
      </c>
      <c r="V2092" s="40">
        <f>U2092*$G2092*(1+V$7)^$D2092*(V2074/U2074)^$E2092*((V2074+V2083)/(U2074+U2083))^$F2092</f>
        <v/>
      </c>
      <c r="W2092" s="40">
        <f>V2092*$G2092*(1+W$7)^$D2092*(W2074/V2074)^$E2092*((W2074+W2083)/(V2074+V2083))^$F2092</f>
        <v/>
      </c>
      <c r="X2092" s="40">
        <f>W2092*$G2092*(1+X$7)^$D2092*(X2074/W2074)^$E2092*((X2074+X2083)/(W2074+W2083))^$F2092</f>
        <v/>
      </c>
      <c r="Y2092" s="40">
        <f>X2092*$G2092*(1+Y$7)^$D2092*(Y2074/X2074)^$E2092*((Y2074+Y2083)/(X2074+X2083))^$F2092</f>
        <v/>
      </c>
      <c r="Z2092" s="40">
        <f>Y2092*$G2092*(1+Z$7)^$D2092*(Z2074/Y2074)^$E2092*((Z2074+Z2083)/(Y2074+Y2083))^$F2092</f>
        <v/>
      </c>
      <c r="AA2092" s="40">
        <f>Z2092*$G2092*(1+AA$7)^$D2092*(AA2074/Z2074)^$E2092*((AA2074+AA2083)/(Z2074+Z2083))^$F2092</f>
        <v/>
      </c>
      <c r="AB2092" s="40">
        <f>AA2092*$G2092*(1+AB$7)^$D2092*(AB2074/AA2074)^$E2092*((AB2074+AB2083)/(AA2074+AA2083))^$F2092</f>
        <v/>
      </c>
      <c r="AC2092" s="40">
        <f>AB2092*$G2092*(1+AC$7)^$D2092*(AC2074/AB2074)^$E2092*((AC2074+AC2083)/(AB2074+AB2083))^$F2092</f>
        <v/>
      </c>
      <c r="AD2092" s="40">
        <f>AC2092*$G2092*(1+AD$7)^$D2092*(AD2074/AC2074)^$E2092*((AD2074+AD2083)/(AC2074+AC2083))^$F2092</f>
        <v/>
      </c>
      <c r="AF2092" s="11">
        <f>CodePrefix&amp;$A2092&amp;IF($C2092="","","."&amp;$C2092&amp;"."&amp;$B2092)&amp;INDEX(VarEnd,MATCH($A2092,VarKey,0))&amp;AF$5</f>
        <v/>
      </c>
      <c r="AG2092" s="39">
        <f>INDEX(Inputs!$X$5:$X$132,MATCH($B2092&amp;"|"&amp;$C2092,Inputs!$A$5:$A$132,0))</f>
        <v/>
      </c>
      <c r="AH2092" s="40">
        <f>AG2092*$G2092*(1+AH$7)^$D2092*(AH2074/AG2074)^$E2092*((AH2074+AH2083)/(AG2074+AG2083))^$F2092</f>
        <v/>
      </c>
      <c r="AI2092" s="40">
        <f>AH2092*$G2092*(1+AI$7)^$D2092*(AI2074/AH2074)^$E2092*((AI2074+AI2083)/(AH2074+AH2083))^$F2092</f>
        <v/>
      </c>
      <c r="AJ2092" s="40">
        <f>AI2092*$G2092*(1+AJ$7)^$D2092*(AJ2074/AI2074)^$E2092*((AJ2074+AJ2083)/(AI2074+AI2083))^$F2092</f>
        <v/>
      </c>
      <c r="AK2092" s="40">
        <f>AJ2092*$G2092*(1+AK$7)^$D2092*(AK2074/AJ2074)^$E2092*((AK2074+AK2083)/(AJ2074+AJ2083))^$F2092</f>
        <v/>
      </c>
      <c r="AL2092" s="40">
        <f>AK2092*$G2092*(1+AL$7)^$D2092*(AL2074/AK2074)^$E2092*((AL2074+AL2083)/(AK2074+AK2083))^$F2092</f>
        <v/>
      </c>
      <c r="AM2092" s="40">
        <f>AL2092*$G2092*(1+AM$7)^$D2092*(AM2074/AL2074)^$E2092*((AM2074+AM2083)/(AL2074+AL2083))^$F2092</f>
        <v/>
      </c>
      <c r="AN2092" s="40">
        <f>AM2092*$G2092*(1+AN$7)^$D2092*(AN2074/AM2074)^$E2092*((AN2074+AN2083)/(AM2074+AM2083))^$F2092</f>
        <v/>
      </c>
      <c r="AO2092" s="40">
        <f>AN2092*$G2092*(1+AO$7)^$D2092*(AO2074/AN2074)^$E2092*((AO2074+AO2083)/(AN2074+AN2083))^$F2092</f>
        <v/>
      </c>
      <c r="AP2092" s="40">
        <f>AO2092*$G2092*(1+AP$7)^$D2092*(AP2074/AO2074)^$E2092*((AP2074+AP2083)/(AO2074+AO2083))^$F2092</f>
        <v/>
      </c>
      <c r="AQ2092" s="40">
        <f>AP2092*$G2092*(1+AQ$7)^$D2092*(AQ2074/AP2074)^$E2092*((AQ2074+AQ2083)/(AP2074+AP2083))^$F2092</f>
        <v/>
      </c>
      <c r="AR2092" s="40">
        <f>AQ2092*$G2092*(1+AR$7)^$D2092*(AR2074/AQ2074)^$E2092*((AR2074+AR2083)/(AQ2074+AQ2083))^$F2092</f>
        <v/>
      </c>
      <c r="AS2092" s="40">
        <f>AR2092*$G2092*(1+AS$7)^$D2092*(AS2074/AR2074)^$E2092*((AS2074+AS2083)/(AR2074+AR2083))^$F2092</f>
        <v/>
      </c>
      <c r="AT2092" s="40">
        <f>AS2092*$G2092*(1+AT$7)^$D2092*(AT2074/AS2074)^$E2092*((AT2074+AT2083)/(AS2074+AS2083))^$F2092</f>
        <v/>
      </c>
      <c r="AU2092" s="40">
        <f>AT2092*$G2092*(1+AU$7)^$D2092*(AU2074/AT2074)^$E2092*((AU2074+AU2083)/(AT2074+AT2083))^$F2092</f>
        <v/>
      </c>
      <c r="AV2092" s="40">
        <f>AU2092*$G2092*(1+AV$7)^$D2092*(AV2074/AU2074)^$E2092*((AV2074+AV2083)/(AU2074+AU2083))^$F2092</f>
        <v/>
      </c>
      <c r="AW2092" s="40">
        <f>AV2092*$G2092*(1+AW$7)^$D2092*(AW2074/AV2074)^$E2092*((AW2074+AW2083)/(AV2074+AV2083))^$F2092</f>
        <v/>
      </c>
      <c r="AX2092" s="40">
        <f>AW2092*$G2092*(1+AX$7)^$D2092*(AX2074/AW2074)^$E2092*((AX2074+AX2083)/(AW2074+AW2083))^$F2092</f>
        <v/>
      </c>
      <c r="AY2092" s="40">
        <f>AX2092*$G2092*(1+AY$7)^$D2092*(AY2074/AX2074)^$E2092*((AY2074+AY2083)/(AX2074+AX2083))^$F2092</f>
        <v/>
      </c>
    </row>
    <row r="2093" hidden="1" outlineLevel="2">
      <c r="A2093" s="14" t="inlineStr">
        <is>
          <t>ener</t>
        </is>
      </c>
      <c r="B2093" s="14" t="inlineStr">
        <is>
          <t>lpg</t>
        </is>
      </c>
      <c r="C2093" s="14" t="inlineStr">
        <is>
          <t>irn</t>
        </is>
      </c>
      <c r="D2093" s="32">
        <f>INDEX(Inputs!$O$5:$O$132,MATCH($B2093&amp;"|"&amp;$C2093,Inputs!$A$5:$A$132,0))</f>
        <v/>
      </c>
      <c r="E2093" s="32">
        <f>INDEX(Inputs!$P$5:$P$132,MATCH($B2093&amp;"|"&amp;$C2093,Inputs!$A$5:$A$132,0))</f>
        <v/>
      </c>
      <c r="F2093" s="32">
        <f>INDEX(Inputs!$T$5:$T$132,MATCH($B2093&amp;"|"&amp;$C2093,Inputs!$A$5:$A$132,0))</f>
        <v/>
      </c>
      <c r="G2093" s="32">
        <f>INDEX(Inputs!$S$5:$S$132,MATCH($B2093&amp;"|"&amp;$C2093,Inputs!$A$5:$A$132,0))</f>
        <v/>
      </c>
      <c r="H2093" s="14">
        <f>INDEX(VarLab,MATCH($A2093,VarKey,0))&amp;INDEX(MemLab,MATCH($C2093&amp;"|"&amp;$B2093,MemKey,0))</f>
        <v/>
      </c>
      <c r="I2093" s="14">
        <f>INDEX(VarUnit,MATCH($A2093,VarKey,0))</f>
        <v/>
      </c>
      <c r="J2093" s="14">
        <f>INDEX(VarSrc,MATCH($A2093,VarKey,0))</f>
        <v/>
      </c>
      <c r="K2093" s="11">
        <f>CodePrefix&amp;$A2093&amp;IF($C2093="","","."&amp;$C2093&amp;"."&amp;$B2093)&amp;INDEX(VarEnd,MATCH($A2093,VarKey,0))&amp;K$5</f>
        <v/>
      </c>
      <c r="L2093" s="39">
        <f>INDEX(Inputs!$X$5:$X$132,MATCH($B2093&amp;"|"&amp;$C2093,Inputs!$A$5:$A$132,0))</f>
        <v/>
      </c>
      <c r="M2093" s="40">
        <f>L2093*$G2093*(1+M$7)^$D2093*(M2075/L2075)^$E2093*((M2075+M2084)/(L2075+L2084))^$F2093</f>
        <v/>
      </c>
      <c r="N2093" s="40">
        <f>M2093*$G2093*(1+N$7)^$D2093*(N2075/M2075)^$E2093*((N2075+N2084)/(M2075+M2084))^$F2093</f>
        <v/>
      </c>
      <c r="O2093" s="40">
        <f>N2093*$G2093*(1+O$7)^$D2093*(O2075/N2075)^$E2093*((O2075+O2084)/(N2075+N2084))^$F2093</f>
        <v/>
      </c>
      <c r="P2093" s="40">
        <f>O2093*$G2093*(1+P$7)^$D2093*(P2075/O2075)^$E2093*((P2075+P2084)/(O2075+O2084))^$F2093</f>
        <v/>
      </c>
      <c r="Q2093" s="40">
        <f>P2093*$G2093*(1+Q$7)^$D2093*(Q2075/P2075)^$E2093*((Q2075+Q2084)/(P2075+P2084))^$F2093</f>
        <v/>
      </c>
      <c r="R2093" s="40">
        <f>Q2093*$G2093*(1+R$7)^$D2093*(R2075/Q2075)^$E2093*((R2075+R2084)/(Q2075+Q2084))^$F2093</f>
        <v/>
      </c>
      <c r="S2093" s="40">
        <f>R2093*$G2093*(1+S$7)^$D2093*(S2075/R2075)^$E2093*((S2075+S2084)/(R2075+R2084))^$F2093</f>
        <v/>
      </c>
      <c r="T2093" s="40">
        <f>S2093*$G2093*(1+T$7)^$D2093*(T2075/S2075)^$E2093*((T2075+T2084)/(S2075+S2084))^$F2093</f>
        <v/>
      </c>
      <c r="U2093" s="40">
        <f>T2093*$G2093*(1+U$7)^$D2093*(U2075/T2075)^$E2093*((U2075+U2084)/(T2075+T2084))^$F2093</f>
        <v/>
      </c>
      <c r="V2093" s="40">
        <f>U2093*$G2093*(1+V$7)^$D2093*(V2075/U2075)^$E2093*((V2075+V2084)/(U2075+U2084))^$F2093</f>
        <v/>
      </c>
      <c r="W2093" s="40">
        <f>V2093*$G2093*(1+W$7)^$D2093*(W2075/V2075)^$E2093*((W2075+W2084)/(V2075+V2084))^$F2093</f>
        <v/>
      </c>
      <c r="X2093" s="40">
        <f>W2093*$G2093*(1+X$7)^$D2093*(X2075/W2075)^$E2093*((X2075+X2084)/(W2075+W2084))^$F2093</f>
        <v/>
      </c>
      <c r="Y2093" s="40">
        <f>X2093*$G2093*(1+Y$7)^$D2093*(Y2075/X2075)^$E2093*((Y2075+Y2084)/(X2075+X2084))^$F2093</f>
        <v/>
      </c>
      <c r="Z2093" s="40">
        <f>Y2093*$G2093*(1+Z$7)^$D2093*(Z2075/Y2075)^$E2093*((Z2075+Z2084)/(Y2075+Y2084))^$F2093</f>
        <v/>
      </c>
      <c r="AA2093" s="40">
        <f>Z2093*$G2093*(1+AA$7)^$D2093*(AA2075/Z2075)^$E2093*((AA2075+AA2084)/(Z2075+Z2084))^$F2093</f>
        <v/>
      </c>
      <c r="AB2093" s="40">
        <f>AA2093*$G2093*(1+AB$7)^$D2093*(AB2075/AA2075)^$E2093*((AB2075+AB2084)/(AA2075+AA2084))^$F2093</f>
        <v/>
      </c>
      <c r="AC2093" s="40">
        <f>AB2093*$G2093*(1+AC$7)^$D2093*(AC2075/AB2075)^$E2093*((AC2075+AC2084)/(AB2075+AB2084))^$F2093</f>
        <v/>
      </c>
      <c r="AD2093" s="40">
        <f>AC2093*$G2093*(1+AD$7)^$D2093*(AD2075/AC2075)^$E2093*((AD2075+AD2084)/(AC2075+AC2084))^$F2093</f>
        <v/>
      </c>
      <c r="AF2093" s="11">
        <f>CodePrefix&amp;$A2093&amp;IF($C2093="","","."&amp;$C2093&amp;"."&amp;$B2093)&amp;INDEX(VarEnd,MATCH($A2093,VarKey,0))&amp;AF$5</f>
        <v/>
      </c>
      <c r="AG2093" s="39">
        <f>INDEX(Inputs!$X$5:$X$132,MATCH($B2093&amp;"|"&amp;$C2093,Inputs!$A$5:$A$132,0))</f>
        <v/>
      </c>
      <c r="AH2093" s="40">
        <f>AG2093*$G2093*(1+AH$7)^$D2093*(AH2075/AG2075)^$E2093*((AH2075+AH2084)/(AG2075+AG2084))^$F2093</f>
        <v/>
      </c>
      <c r="AI2093" s="40">
        <f>AH2093*$G2093*(1+AI$7)^$D2093*(AI2075/AH2075)^$E2093*((AI2075+AI2084)/(AH2075+AH2084))^$F2093</f>
        <v/>
      </c>
      <c r="AJ2093" s="40">
        <f>AI2093*$G2093*(1+AJ$7)^$D2093*(AJ2075/AI2075)^$E2093*((AJ2075+AJ2084)/(AI2075+AI2084))^$F2093</f>
        <v/>
      </c>
      <c r="AK2093" s="40">
        <f>AJ2093*$G2093*(1+AK$7)^$D2093*(AK2075/AJ2075)^$E2093*((AK2075+AK2084)/(AJ2075+AJ2084))^$F2093</f>
        <v/>
      </c>
      <c r="AL2093" s="40">
        <f>AK2093*$G2093*(1+AL$7)^$D2093*(AL2075/AK2075)^$E2093*((AL2075+AL2084)/(AK2075+AK2084))^$F2093</f>
        <v/>
      </c>
      <c r="AM2093" s="40">
        <f>AL2093*$G2093*(1+AM$7)^$D2093*(AM2075/AL2075)^$E2093*((AM2075+AM2084)/(AL2075+AL2084))^$F2093</f>
        <v/>
      </c>
      <c r="AN2093" s="40">
        <f>AM2093*$G2093*(1+AN$7)^$D2093*(AN2075/AM2075)^$E2093*((AN2075+AN2084)/(AM2075+AM2084))^$F2093</f>
        <v/>
      </c>
      <c r="AO2093" s="40">
        <f>AN2093*$G2093*(1+AO$7)^$D2093*(AO2075/AN2075)^$E2093*((AO2075+AO2084)/(AN2075+AN2084))^$F2093</f>
        <v/>
      </c>
      <c r="AP2093" s="40">
        <f>AO2093*$G2093*(1+AP$7)^$D2093*(AP2075/AO2075)^$E2093*((AP2075+AP2084)/(AO2075+AO2084))^$F2093</f>
        <v/>
      </c>
      <c r="AQ2093" s="40">
        <f>AP2093*$G2093*(1+AQ$7)^$D2093*(AQ2075/AP2075)^$E2093*((AQ2075+AQ2084)/(AP2075+AP2084))^$F2093</f>
        <v/>
      </c>
      <c r="AR2093" s="40">
        <f>AQ2093*$G2093*(1+AR$7)^$D2093*(AR2075/AQ2075)^$E2093*((AR2075+AR2084)/(AQ2075+AQ2084))^$F2093</f>
        <v/>
      </c>
      <c r="AS2093" s="40">
        <f>AR2093*$G2093*(1+AS$7)^$D2093*(AS2075/AR2075)^$E2093*((AS2075+AS2084)/(AR2075+AR2084))^$F2093</f>
        <v/>
      </c>
      <c r="AT2093" s="40">
        <f>AS2093*$G2093*(1+AT$7)^$D2093*(AT2075/AS2075)^$E2093*((AT2075+AT2084)/(AS2075+AS2084))^$F2093</f>
        <v/>
      </c>
      <c r="AU2093" s="40">
        <f>AT2093*$G2093*(1+AU$7)^$D2093*(AU2075/AT2075)^$E2093*((AU2075+AU2084)/(AT2075+AT2084))^$F2093</f>
        <v/>
      </c>
      <c r="AV2093" s="40">
        <f>AU2093*$G2093*(1+AV$7)^$D2093*(AV2075/AU2075)^$E2093*((AV2075+AV2084)/(AU2075+AU2084))^$F2093</f>
        <v/>
      </c>
      <c r="AW2093" s="40">
        <f>AV2093*$G2093*(1+AW$7)^$D2093*(AW2075/AV2075)^$E2093*((AW2075+AW2084)/(AV2075+AV2084))^$F2093</f>
        <v/>
      </c>
      <c r="AX2093" s="40">
        <f>AW2093*$G2093*(1+AX$7)^$D2093*(AX2075/AW2075)^$E2093*((AX2075+AX2084)/(AW2075+AW2084))^$F2093</f>
        <v/>
      </c>
      <c r="AY2093" s="40">
        <f>AX2093*$G2093*(1+AY$7)^$D2093*(AY2075/AX2075)^$E2093*((AY2075+AY2084)/(AX2075+AX2084))^$F2093</f>
        <v/>
      </c>
    </row>
    <row r="2094" hidden="1" outlineLevel="2">
      <c r="A2094" s="14" t="inlineStr">
        <is>
          <t>ener</t>
        </is>
      </c>
      <c r="B2094" s="14" t="inlineStr">
        <is>
          <t>ker</t>
        </is>
      </c>
      <c r="C2094" s="14" t="inlineStr">
        <is>
          <t>irn</t>
        </is>
      </c>
      <c r="D2094" s="32">
        <f>INDEX(Inputs!$O$5:$O$132,MATCH($B2094&amp;"|"&amp;$C2094,Inputs!$A$5:$A$132,0))</f>
        <v/>
      </c>
      <c r="E2094" s="32">
        <f>INDEX(Inputs!$P$5:$P$132,MATCH($B2094&amp;"|"&amp;$C2094,Inputs!$A$5:$A$132,0))</f>
        <v/>
      </c>
      <c r="F2094" s="32">
        <f>INDEX(Inputs!$T$5:$T$132,MATCH($B2094&amp;"|"&amp;$C2094,Inputs!$A$5:$A$132,0))</f>
        <v/>
      </c>
      <c r="G2094" s="32">
        <f>INDEX(Inputs!$S$5:$S$132,MATCH($B2094&amp;"|"&amp;$C2094,Inputs!$A$5:$A$132,0))</f>
        <v/>
      </c>
      <c r="H2094" s="14">
        <f>INDEX(VarLab,MATCH($A2094,VarKey,0))&amp;INDEX(MemLab,MATCH($C2094&amp;"|"&amp;$B2094,MemKey,0))</f>
        <v/>
      </c>
      <c r="I2094" s="14">
        <f>INDEX(VarUnit,MATCH($A2094,VarKey,0))</f>
        <v/>
      </c>
      <c r="J2094" s="14">
        <f>INDEX(VarSrc,MATCH($A2094,VarKey,0))</f>
        <v/>
      </c>
      <c r="K2094" s="11">
        <f>CodePrefix&amp;$A2094&amp;IF($C2094="","","."&amp;$C2094&amp;"."&amp;$B2094)&amp;INDEX(VarEnd,MATCH($A2094,VarKey,0))&amp;K$5</f>
        <v/>
      </c>
      <c r="L2094" s="39">
        <f>INDEX(Inputs!$X$5:$X$132,MATCH($B2094&amp;"|"&amp;$C2094,Inputs!$A$5:$A$132,0))</f>
        <v/>
      </c>
      <c r="M2094" s="40">
        <f>L2094*$G2094*(1+M$7)^$D2094*(M2076/L2076)^$E2094*((M2076+M2085)/(L2076+L2085))^$F2094</f>
        <v/>
      </c>
      <c r="N2094" s="40">
        <f>M2094*$G2094*(1+N$7)^$D2094*(N2076/M2076)^$E2094*((N2076+N2085)/(M2076+M2085))^$F2094</f>
        <v/>
      </c>
      <c r="O2094" s="40">
        <f>N2094*$G2094*(1+O$7)^$D2094*(O2076/N2076)^$E2094*((O2076+O2085)/(N2076+N2085))^$F2094</f>
        <v/>
      </c>
      <c r="P2094" s="40">
        <f>O2094*$G2094*(1+P$7)^$D2094*(P2076/O2076)^$E2094*((P2076+P2085)/(O2076+O2085))^$F2094</f>
        <v/>
      </c>
      <c r="Q2094" s="40">
        <f>P2094*$G2094*(1+Q$7)^$D2094*(Q2076/P2076)^$E2094*((Q2076+Q2085)/(P2076+P2085))^$F2094</f>
        <v/>
      </c>
      <c r="R2094" s="40">
        <f>Q2094*$G2094*(1+R$7)^$D2094*(R2076/Q2076)^$E2094*((R2076+R2085)/(Q2076+Q2085))^$F2094</f>
        <v/>
      </c>
      <c r="S2094" s="40">
        <f>R2094*$G2094*(1+S$7)^$D2094*(S2076/R2076)^$E2094*((S2076+S2085)/(R2076+R2085))^$F2094</f>
        <v/>
      </c>
      <c r="T2094" s="40">
        <f>S2094*$G2094*(1+T$7)^$D2094*(T2076/S2076)^$E2094*((T2076+T2085)/(S2076+S2085))^$F2094</f>
        <v/>
      </c>
      <c r="U2094" s="40">
        <f>T2094*$G2094*(1+U$7)^$D2094*(U2076/T2076)^$E2094*((U2076+U2085)/(T2076+T2085))^$F2094</f>
        <v/>
      </c>
      <c r="V2094" s="40">
        <f>U2094*$G2094*(1+V$7)^$D2094*(V2076/U2076)^$E2094*((V2076+V2085)/(U2076+U2085))^$F2094</f>
        <v/>
      </c>
      <c r="W2094" s="40">
        <f>V2094*$G2094*(1+W$7)^$D2094*(W2076/V2076)^$E2094*((W2076+W2085)/(V2076+V2085))^$F2094</f>
        <v/>
      </c>
      <c r="X2094" s="40">
        <f>W2094*$G2094*(1+X$7)^$D2094*(X2076/W2076)^$E2094*((X2076+X2085)/(W2076+W2085))^$F2094</f>
        <v/>
      </c>
      <c r="Y2094" s="40">
        <f>X2094*$G2094*(1+Y$7)^$D2094*(Y2076/X2076)^$E2094*((Y2076+Y2085)/(X2076+X2085))^$F2094</f>
        <v/>
      </c>
      <c r="Z2094" s="40">
        <f>Y2094*$G2094*(1+Z$7)^$D2094*(Z2076/Y2076)^$E2094*((Z2076+Z2085)/(Y2076+Y2085))^$F2094</f>
        <v/>
      </c>
      <c r="AA2094" s="40">
        <f>Z2094*$G2094*(1+AA$7)^$D2094*(AA2076/Z2076)^$E2094*((AA2076+AA2085)/(Z2076+Z2085))^$F2094</f>
        <v/>
      </c>
      <c r="AB2094" s="40">
        <f>AA2094*$G2094*(1+AB$7)^$D2094*(AB2076/AA2076)^$E2094*((AB2076+AB2085)/(AA2076+AA2085))^$F2094</f>
        <v/>
      </c>
      <c r="AC2094" s="40">
        <f>AB2094*$G2094*(1+AC$7)^$D2094*(AC2076/AB2076)^$E2094*((AC2076+AC2085)/(AB2076+AB2085))^$F2094</f>
        <v/>
      </c>
      <c r="AD2094" s="40">
        <f>AC2094*$G2094*(1+AD$7)^$D2094*(AD2076/AC2076)^$E2094*((AD2076+AD2085)/(AC2076+AC2085))^$F2094</f>
        <v/>
      </c>
      <c r="AF2094" s="11">
        <f>CodePrefix&amp;$A2094&amp;IF($C2094="","","."&amp;$C2094&amp;"."&amp;$B2094)&amp;INDEX(VarEnd,MATCH($A2094,VarKey,0))&amp;AF$5</f>
        <v/>
      </c>
      <c r="AG2094" s="39">
        <f>INDEX(Inputs!$X$5:$X$132,MATCH($B2094&amp;"|"&amp;$C2094,Inputs!$A$5:$A$132,0))</f>
        <v/>
      </c>
      <c r="AH2094" s="40">
        <f>AG2094*$G2094*(1+AH$7)^$D2094*(AH2076/AG2076)^$E2094*((AH2076+AH2085)/(AG2076+AG2085))^$F2094</f>
        <v/>
      </c>
      <c r="AI2094" s="40">
        <f>AH2094*$G2094*(1+AI$7)^$D2094*(AI2076/AH2076)^$E2094*((AI2076+AI2085)/(AH2076+AH2085))^$F2094</f>
        <v/>
      </c>
      <c r="AJ2094" s="40">
        <f>AI2094*$G2094*(1+AJ$7)^$D2094*(AJ2076/AI2076)^$E2094*((AJ2076+AJ2085)/(AI2076+AI2085))^$F2094</f>
        <v/>
      </c>
      <c r="AK2094" s="40">
        <f>AJ2094*$G2094*(1+AK$7)^$D2094*(AK2076/AJ2076)^$E2094*((AK2076+AK2085)/(AJ2076+AJ2085))^$F2094</f>
        <v/>
      </c>
      <c r="AL2094" s="40">
        <f>AK2094*$G2094*(1+AL$7)^$D2094*(AL2076/AK2076)^$E2094*((AL2076+AL2085)/(AK2076+AK2085))^$F2094</f>
        <v/>
      </c>
      <c r="AM2094" s="40">
        <f>AL2094*$G2094*(1+AM$7)^$D2094*(AM2076/AL2076)^$E2094*((AM2076+AM2085)/(AL2076+AL2085))^$F2094</f>
        <v/>
      </c>
      <c r="AN2094" s="40">
        <f>AM2094*$G2094*(1+AN$7)^$D2094*(AN2076/AM2076)^$E2094*((AN2076+AN2085)/(AM2076+AM2085))^$F2094</f>
        <v/>
      </c>
      <c r="AO2094" s="40">
        <f>AN2094*$G2094*(1+AO$7)^$D2094*(AO2076/AN2076)^$E2094*((AO2076+AO2085)/(AN2076+AN2085))^$F2094</f>
        <v/>
      </c>
      <c r="AP2094" s="40">
        <f>AO2094*$G2094*(1+AP$7)^$D2094*(AP2076/AO2076)^$E2094*((AP2076+AP2085)/(AO2076+AO2085))^$F2094</f>
        <v/>
      </c>
      <c r="AQ2094" s="40">
        <f>AP2094*$G2094*(1+AQ$7)^$D2094*(AQ2076/AP2076)^$E2094*((AQ2076+AQ2085)/(AP2076+AP2085))^$F2094</f>
        <v/>
      </c>
      <c r="AR2094" s="40">
        <f>AQ2094*$G2094*(1+AR$7)^$D2094*(AR2076/AQ2076)^$E2094*((AR2076+AR2085)/(AQ2076+AQ2085))^$F2094</f>
        <v/>
      </c>
      <c r="AS2094" s="40">
        <f>AR2094*$G2094*(1+AS$7)^$D2094*(AS2076/AR2076)^$E2094*((AS2076+AS2085)/(AR2076+AR2085))^$F2094</f>
        <v/>
      </c>
      <c r="AT2094" s="40">
        <f>AS2094*$G2094*(1+AT$7)^$D2094*(AT2076/AS2076)^$E2094*((AT2076+AT2085)/(AS2076+AS2085))^$F2094</f>
        <v/>
      </c>
      <c r="AU2094" s="40">
        <f>AT2094*$G2094*(1+AU$7)^$D2094*(AU2076/AT2076)^$E2094*((AU2076+AU2085)/(AT2076+AT2085))^$F2094</f>
        <v/>
      </c>
      <c r="AV2094" s="40">
        <f>AU2094*$G2094*(1+AV$7)^$D2094*(AV2076/AU2076)^$E2094*((AV2076+AV2085)/(AU2076+AU2085))^$F2094</f>
        <v/>
      </c>
      <c r="AW2094" s="40">
        <f>AV2094*$G2094*(1+AW$7)^$D2094*(AW2076/AV2076)^$E2094*((AW2076+AW2085)/(AV2076+AV2085))^$F2094</f>
        <v/>
      </c>
      <c r="AX2094" s="40">
        <f>AW2094*$G2094*(1+AX$7)^$D2094*(AX2076/AW2076)^$E2094*((AX2076+AX2085)/(AW2076+AW2085))^$F2094</f>
        <v/>
      </c>
      <c r="AY2094" s="40">
        <f>AX2094*$G2094*(1+AY$7)^$D2094*(AY2076/AX2076)^$E2094*((AY2076+AY2085)/(AX2076+AX2085))^$F2094</f>
        <v/>
      </c>
    </row>
    <row r="2095" hidden="1" outlineLevel="2">
      <c r="A2095" s="14" t="inlineStr">
        <is>
          <t>ener</t>
        </is>
      </c>
      <c r="B2095" s="14" t="inlineStr">
        <is>
          <t>oop</t>
        </is>
      </c>
      <c r="C2095" s="14" t="inlineStr">
        <is>
          <t>irn</t>
        </is>
      </c>
      <c r="D2095" s="32">
        <f>INDEX(Inputs!$O$5:$O$132,MATCH($B2095&amp;"|"&amp;$C2095,Inputs!$A$5:$A$132,0))</f>
        <v/>
      </c>
      <c r="E2095" s="32">
        <f>INDEX(Inputs!$P$5:$P$132,MATCH($B2095&amp;"|"&amp;$C2095,Inputs!$A$5:$A$132,0))</f>
        <v/>
      </c>
      <c r="F2095" s="32">
        <f>INDEX(Inputs!$T$5:$T$132,MATCH($B2095&amp;"|"&amp;$C2095,Inputs!$A$5:$A$132,0))</f>
        <v/>
      </c>
      <c r="G2095" s="32">
        <f>INDEX(Inputs!$S$5:$S$132,MATCH($B2095&amp;"|"&amp;$C2095,Inputs!$A$5:$A$132,0))</f>
        <v/>
      </c>
      <c r="H2095" s="14">
        <f>INDEX(VarLab,MATCH($A2095,VarKey,0))&amp;INDEX(MemLab,MATCH($C2095&amp;"|"&amp;$B2095,MemKey,0))</f>
        <v/>
      </c>
      <c r="I2095" s="14">
        <f>INDEX(VarUnit,MATCH($A2095,VarKey,0))</f>
        <v/>
      </c>
      <c r="J2095" s="14">
        <f>INDEX(VarSrc,MATCH($A2095,VarKey,0))</f>
        <v/>
      </c>
      <c r="K2095" s="11">
        <f>CodePrefix&amp;$A2095&amp;IF($C2095="","","."&amp;$C2095&amp;"."&amp;$B2095)&amp;INDEX(VarEnd,MATCH($A2095,VarKey,0))&amp;K$5</f>
        <v/>
      </c>
      <c r="L2095" s="39">
        <f>INDEX(Inputs!$X$5:$X$132,MATCH($B2095&amp;"|"&amp;$C2095,Inputs!$A$5:$A$132,0))</f>
        <v/>
      </c>
      <c r="M2095" s="40">
        <f>L2095*$G2095*(1+M$7)^$D2095*(M2077/L2077)^$E2095*((M2077+M2086)/(L2077+L2086))^$F2095</f>
        <v/>
      </c>
      <c r="N2095" s="40">
        <f>M2095*$G2095*(1+N$7)^$D2095*(N2077/M2077)^$E2095*((N2077+N2086)/(M2077+M2086))^$F2095</f>
        <v/>
      </c>
      <c r="O2095" s="40">
        <f>N2095*$G2095*(1+O$7)^$D2095*(O2077/N2077)^$E2095*((O2077+O2086)/(N2077+N2086))^$F2095</f>
        <v/>
      </c>
      <c r="P2095" s="40">
        <f>O2095*$G2095*(1+P$7)^$D2095*(P2077/O2077)^$E2095*((P2077+P2086)/(O2077+O2086))^$F2095</f>
        <v/>
      </c>
      <c r="Q2095" s="40">
        <f>P2095*$G2095*(1+Q$7)^$D2095*(Q2077/P2077)^$E2095*((Q2077+Q2086)/(P2077+P2086))^$F2095</f>
        <v/>
      </c>
      <c r="R2095" s="40">
        <f>Q2095*$G2095*(1+R$7)^$D2095*(R2077/Q2077)^$E2095*((R2077+R2086)/(Q2077+Q2086))^$F2095</f>
        <v/>
      </c>
      <c r="S2095" s="40">
        <f>R2095*$G2095*(1+S$7)^$D2095*(S2077/R2077)^$E2095*((S2077+S2086)/(R2077+R2086))^$F2095</f>
        <v/>
      </c>
      <c r="T2095" s="40">
        <f>S2095*$G2095*(1+T$7)^$D2095*(T2077/S2077)^$E2095*((T2077+T2086)/(S2077+S2086))^$F2095</f>
        <v/>
      </c>
      <c r="U2095" s="40">
        <f>T2095*$G2095*(1+U$7)^$D2095*(U2077/T2077)^$E2095*((U2077+U2086)/(T2077+T2086))^$F2095</f>
        <v/>
      </c>
      <c r="V2095" s="40">
        <f>U2095*$G2095*(1+V$7)^$D2095*(V2077/U2077)^$E2095*((V2077+V2086)/(U2077+U2086))^$F2095</f>
        <v/>
      </c>
      <c r="W2095" s="40">
        <f>V2095*$G2095*(1+W$7)^$D2095*(W2077/V2077)^$E2095*((W2077+W2086)/(V2077+V2086))^$F2095</f>
        <v/>
      </c>
      <c r="X2095" s="40">
        <f>W2095*$G2095*(1+X$7)^$D2095*(X2077/W2077)^$E2095*((X2077+X2086)/(W2077+W2086))^$F2095</f>
        <v/>
      </c>
      <c r="Y2095" s="40">
        <f>X2095*$G2095*(1+Y$7)^$D2095*(Y2077/X2077)^$E2095*((Y2077+Y2086)/(X2077+X2086))^$F2095</f>
        <v/>
      </c>
      <c r="Z2095" s="40">
        <f>Y2095*$G2095*(1+Z$7)^$D2095*(Z2077/Y2077)^$E2095*((Z2077+Z2086)/(Y2077+Y2086))^$F2095</f>
        <v/>
      </c>
      <c r="AA2095" s="40">
        <f>Z2095*$G2095*(1+AA$7)^$D2095*(AA2077/Z2077)^$E2095*((AA2077+AA2086)/(Z2077+Z2086))^$F2095</f>
        <v/>
      </c>
      <c r="AB2095" s="40">
        <f>AA2095*$G2095*(1+AB$7)^$D2095*(AB2077/AA2077)^$E2095*((AB2077+AB2086)/(AA2077+AA2086))^$F2095</f>
        <v/>
      </c>
      <c r="AC2095" s="40">
        <f>AB2095*$G2095*(1+AC$7)^$D2095*(AC2077/AB2077)^$E2095*((AC2077+AC2086)/(AB2077+AB2086))^$F2095</f>
        <v/>
      </c>
      <c r="AD2095" s="40">
        <f>AC2095*$G2095*(1+AD$7)^$D2095*(AD2077/AC2077)^$E2095*((AD2077+AD2086)/(AC2077+AC2086))^$F2095</f>
        <v/>
      </c>
      <c r="AF2095" s="11">
        <f>CodePrefix&amp;$A2095&amp;IF($C2095="","","."&amp;$C2095&amp;"."&amp;$B2095)&amp;INDEX(VarEnd,MATCH($A2095,VarKey,0))&amp;AF$5</f>
        <v/>
      </c>
      <c r="AG2095" s="39">
        <f>INDEX(Inputs!$X$5:$X$132,MATCH($B2095&amp;"|"&amp;$C2095,Inputs!$A$5:$A$132,0))</f>
        <v/>
      </c>
      <c r="AH2095" s="40">
        <f>AG2095*$G2095*(1+AH$7)^$D2095*(AH2077/AG2077)^$E2095*((AH2077+AH2086)/(AG2077+AG2086))^$F2095</f>
        <v/>
      </c>
      <c r="AI2095" s="40">
        <f>AH2095*$G2095*(1+AI$7)^$D2095*(AI2077/AH2077)^$E2095*((AI2077+AI2086)/(AH2077+AH2086))^$F2095</f>
        <v/>
      </c>
      <c r="AJ2095" s="40">
        <f>AI2095*$G2095*(1+AJ$7)^$D2095*(AJ2077/AI2077)^$E2095*((AJ2077+AJ2086)/(AI2077+AI2086))^$F2095</f>
        <v/>
      </c>
      <c r="AK2095" s="40">
        <f>AJ2095*$G2095*(1+AK$7)^$D2095*(AK2077/AJ2077)^$E2095*((AK2077+AK2086)/(AJ2077+AJ2086))^$F2095</f>
        <v/>
      </c>
      <c r="AL2095" s="40">
        <f>AK2095*$G2095*(1+AL$7)^$D2095*(AL2077/AK2077)^$E2095*((AL2077+AL2086)/(AK2077+AK2086))^$F2095</f>
        <v/>
      </c>
      <c r="AM2095" s="40">
        <f>AL2095*$G2095*(1+AM$7)^$D2095*(AM2077/AL2077)^$E2095*((AM2077+AM2086)/(AL2077+AL2086))^$F2095</f>
        <v/>
      </c>
      <c r="AN2095" s="40">
        <f>AM2095*$G2095*(1+AN$7)^$D2095*(AN2077/AM2077)^$E2095*((AN2077+AN2086)/(AM2077+AM2086))^$F2095</f>
        <v/>
      </c>
      <c r="AO2095" s="40">
        <f>AN2095*$G2095*(1+AO$7)^$D2095*(AO2077/AN2077)^$E2095*((AO2077+AO2086)/(AN2077+AN2086))^$F2095</f>
        <v/>
      </c>
      <c r="AP2095" s="40">
        <f>AO2095*$G2095*(1+AP$7)^$D2095*(AP2077/AO2077)^$E2095*((AP2077+AP2086)/(AO2077+AO2086))^$F2095</f>
        <v/>
      </c>
      <c r="AQ2095" s="40">
        <f>AP2095*$G2095*(1+AQ$7)^$D2095*(AQ2077/AP2077)^$E2095*((AQ2077+AQ2086)/(AP2077+AP2086))^$F2095</f>
        <v/>
      </c>
      <c r="AR2095" s="40">
        <f>AQ2095*$G2095*(1+AR$7)^$D2095*(AR2077/AQ2077)^$E2095*((AR2077+AR2086)/(AQ2077+AQ2086))^$F2095</f>
        <v/>
      </c>
      <c r="AS2095" s="40">
        <f>AR2095*$G2095*(1+AS$7)^$D2095*(AS2077/AR2077)^$E2095*((AS2077+AS2086)/(AR2077+AR2086))^$F2095</f>
        <v/>
      </c>
      <c r="AT2095" s="40">
        <f>AS2095*$G2095*(1+AT$7)^$D2095*(AT2077/AS2077)^$E2095*((AT2077+AT2086)/(AS2077+AS2086))^$F2095</f>
        <v/>
      </c>
      <c r="AU2095" s="40">
        <f>AT2095*$G2095*(1+AU$7)^$D2095*(AU2077/AT2077)^$E2095*((AU2077+AU2086)/(AT2077+AT2086))^$F2095</f>
        <v/>
      </c>
      <c r="AV2095" s="40">
        <f>AU2095*$G2095*(1+AV$7)^$D2095*(AV2077/AU2077)^$E2095*((AV2077+AV2086)/(AU2077+AU2086))^$F2095</f>
        <v/>
      </c>
      <c r="AW2095" s="40">
        <f>AV2095*$G2095*(1+AW$7)^$D2095*(AW2077/AV2077)^$E2095*((AW2077+AW2086)/(AV2077+AV2086))^$F2095</f>
        <v/>
      </c>
      <c r="AX2095" s="40">
        <f>AW2095*$G2095*(1+AX$7)^$D2095*(AX2077/AW2077)^$E2095*((AX2077+AX2086)/(AW2077+AW2086))^$F2095</f>
        <v/>
      </c>
      <c r="AY2095" s="40">
        <f>AX2095*$G2095*(1+AY$7)^$D2095*(AY2077/AX2077)^$E2095*((AY2077+AY2086)/(AX2077+AX2086))^$F2095</f>
        <v/>
      </c>
    </row>
    <row r="2096" hidden="1" outlineLevel="2">
      <c r="A2096" s="14" t="inlineStr">
        <is>
          <t>ener</t>
        </is>
      </c>
      <c r="B2096" s="14" t="inlineStr">
        <is>
          <t>bio</t>
        </is>
      </c>
      <c r="C2096" s="14" t="inlineStr">
        <is>
          <t>irn</t>
        </is>
      </c>
      <c r="D2096" s="32">
        <f>INDEX(Inputs!$O$5:$O$132,MATCH($B2096&amp;"|"&amp;$C2096,Inputs!$A$5:$A$132,0))</f>
        <v/>
      </c>
      <c r="E2096" s="32">
        <f>INDEX(Inputs!$P$5:$P$132,MATCH($B2096&amp;"|"&amp;$C2096,Inputs!$A$5:$A$132,0))</f>
        <v/>
      </c>
      <c r="F2096" s="32">
        <f>INDEX(Inputs!$T$5:$T$132,MATCH($B2096&amp;"|"&amp;$C2096,Inputs!$A$5:$A$132,0))</f>
        <v/>
      </c>
      <c r="G2096" s="32">
        <f>INDEX(Inputs!$S$5:$S$132,MATCH($B2096&amp;"|"&amp;$C2096,Inputs!$A$5:$A$132,0))</f>
        <v/>
      </c>
      <c r="H2096" s="14">
        <f>INDEX(VarLab,MATCH($A2096,VarKey,0))&amp;INDEX(MemLab,MATCH($C2096&amp;"|"&amp;$B2096,MemKey,0))</f>
        <v/>
      </c>
      <c r="I2096" s="14">
        <f>INDEX(VarUnit,MATCH($A2096,VarKey,0))</f>
        <v/>
      </c>
      <c r="J2096" s="14">
        <f>INDEX(VarSrc,MATCH($A2096,VarKey,0))</f>
        <v/>
      </c>
      <c r="K2096" s="11">
        <f>CodePrefix&amp;$A2096&amp;IF($C2096="","","."&amp;$C2096&amp;"."&amp;$B2096)&amp;INDEX(VarEnd,MATCH($A2096,VarKey,0))&amp;K$5</f>
        <v/>
      </c>
      <c r="L2096" s="39">
        <f>INDEX(Inputs!$X$5:$X$132,MATCH($B2096&amp;"|"&amp;$C2096,Inputs!$A$5:$A$132,0))</f>
        <v/>
      </c>
      <c r="M2096" s="40">
        <f>L2096*$G2096*(1+M$7)^$D2096*(M2078/L2078)^$E2096*((M2078+M2087)/(L2078+L2087))^$F2096</f>
        <v/>
      </c>
      <c r="N2096" s="40">
        <f>M2096*$G2096*(1+N$7)^$D2096*(N2078/M2078)^$E2096*((N2078+N2087)/(M2078+M2087))^$F2096</f>
        <v/>
      </c>
      <c r="O2096" s="40">
        <f>N2096*$G2096*(1+O$7)^$D2096*(O2078/N2078)^$E2096*((O2078+O2087)/(N2078+N2087))^$F2096</f>
        <v/>
      </c>
      <c r="P2096" s="40">
        <f>O2096*$G2096*(1+P$7)^$D2096*(P2078/O2078)^$E2096*((P2078+P2087)/(O2078+O2087))^$F2096</f>
        <v/>
      </c>
      <c r="Q2096" s="40">
        <f>P2096*$G2096*(1+Q$7)^$D2096*(Q2078/P2078)^$E2096*((Q2078+Q2087)/(P2078+P2087))^$F2096</f>
        <v/>
      </c>
      <c r="R2096" s="40">
        <f>Q2096*$G2096*(1+R$7)^$D2096*(R2078/Q2078)^$E2096*((R2078+R2087)/(Q2078+Q2087))^$F2096</f>
        <v/>
      </c>
      <c r="S2096" s="40">
        <f>R2096*$G2096*(1+S$7)^$D2096*(S2078/R2078)^$E2096*((S2078+S2087)/(R2078+R2087))^$F2096</f>
        <v/>
      </c>
      <c r="T2096" s="40">
        <f>S2096*$G2096*(1+T$7)^$D2096*(T2078/S2078)^$E2096*((T2078+T2087)/(S2078+S2087))^$F2096</f>
        <v/>
      </c>
      <c r="U2096" s="40">
        <f>T2096*$G2096*(1+U$7)^$D2096*(U2078/T2078)^$E2096*((U2078+U2087)/(T2078+T2087))^$F2096</f>
        <v/>
      </c>
      <c r="V2096" s="40">
        <f>U2096*$G2096*(1+V$7)^$D2096*(V2078/U2078)^$E2096*((V2078+V2087)/(U2078+U2087))^$F2096</f>
        <v/>
      </c>
      <c r="W2096" s="40">
        <f>V2096*$G2096*(1+W$7)^$D2096*(W2078/V2078)^$E2096*((W2078+W2087)/(V2078+V2087))^$F2096</f>
        <v/>
      </c>
      <c r="X2096" s="40">
        <f>W2096*$G2096*(1+X$7)^$D2096*(X2078/W2078)^$E2096*((X2078+X2087)/(W2078+W2087))^$F2096</f>
        <v/>
      </c>
      <c r="Y2096" s="40">
        <f>X2096*$G2096*(1+Y$7)^$D2096*(Y2078/X2078)^$E2096*((Y2078+Y2087)/(X2078+X2087))^$F2096</f>
        <v/>
      </c>
      <c r="Z2096" s="40">
        <f>Y2096*$G2096*(1+Z$7)^$D2096*(Z2078/Y2078)^$E2096*((Z2078+Z2087)/(Y2078+Y2087))^$F2096</f>
        <v/>
      </c>
      <c r="AA2096" s="40">
        <f>Z2096*$G2096*(1+AA$7)^$D2096*(AA2078/Z2078)^$E2096*((AA2078+AA2087)/(Z2078+Z2087))^$F2096</f>
        <v/>
      </c>
      <c r="AB2096" s="40">
        <f>AA2096*$G2096*(1+AB$7)^$D2096*(AB2078/AA2078)^$E2096*((AB2078+AB2087)/(AA2078+AA2087))^$F2096</f>
        <v/>
      </c>
      <c r="AC2096" s="40">
        <f>AB2096*$G2096*(1+AC$7)^$D2096*(AC2078/AB2078)^$E2096*((AC2078+AC2087)/(AB2078+AB2087))^$F2096</f>
        <v/>
      </c>
      <c r="AD2096" s="40">
        <f>AC2096*$G2096*(1+AD$7)^$D2096*(AD2078/AC2078)^$E2096*((AD2078+AD2087)/(AC2078+AC2087))^$F2096</f>
        <v/>
      </c>
      <c r="AF2096" s="11">
        <f>CodePrefix&amp;$A2096&amp;IF($C2096="","","."&amp;$C2096&amp;"."&amp;$B2096)&amp;INDEX(VarEnd,MATCH($A2096,VarKey,0))&amp;AF$5</f>
        <v/>
      </c>
      <c r="AG2096" s="39">
        <f>INDEX(Inputs!$X$5:$X$132,MATCH($B2096&amp;"|"&amp;$C2096,Inputs!$A$5:$A$132,0))</f>
        <v/>
      </c>
      <c r="AH2096" s="40">
        <f>AG2096*$G2096*(1+AH$7)^$D2096*(AH2078/AG2078)^$E2096*((AH2078+AH2087)/(AG2078+AG2087))^$F2096</f>
        <v/>
      </c>
      <c r="AI2096" s="40">
        <f>AH2096*$G2096*(1+AI$7)^$D2096*(AI2078/AH2078)^$E2096*((AI2078+AI2087)/(AH2078+AH2087))^$F2096</f>
        <v/>
      </c>
      <c r="AJ2096" s="40">
        <f>AI2096*$G2096*(1+AJ$7)^$D2096*(AJ2078/AI2078)^$E2096*((AJ2078+AJ2087)/(AI2078+AI2087))^$F2096</f>
        <v/>
      </c>
      <c r="AK2096" s="40">
        <f>AJ2096*$G2096*(1+AK$7)^$D2096*(AK2078/AJ2078)^$E2096*((AK2078+AK2087)/(AJ2078+AJ2087))^$F2096</f>
        <v/>
      </c>
      <c r="AL2096" s="40">
        <f>AK2096*$G2096*(1+AL$7)^$D2096*(AL2078/AK2078)^$E2096*((AL2078+AL2087)/(AK2078+AK2087))^$F2096</f>
        <v/>
      </c>
      <c r="AM2096" s="40">
        <f>AL2096*$G2096*(1+AM$7)^$D2096*(AM2078/AL2078)^$E2096*((AM2078+AM2087)/(AL2078+AL2087))^$F2096</f>
        <v/>
      </c>
      <c r="AN2096" s="40">
        <f>AM2096*$G2096*(1+AN$7)^$D2096*(AN2078/AM2078)^$E2096*((AN2078+AN2087)/(AM2078+AM2087))^$F2096</f>
        <v/>
      </c>
      <c r="AO2096" s="40">
        <f>AN2096*$G2096*(1+AO$7)^$D2096*(AO2078/AN2078)^$E2096*((AO2078+AO2087)/(AN2078+AN2087))^$F2096</f>
        <v/>
      </c>
      <c r="AP2096" s="40">
        <f>AO2096*$G2096*(1+AP$7)^$D2096*(AP2078/AO2078)^$E2096*((AP2078+AP2087)/(AO2078+AO2087))^$F2096</f>
        <v/>
      </c>
      <c r="AQ2096" s="40">
        <f>AP2096*$G2096*(1+AQ$7)^$D2096*(AQ2078/AP2078)^$E2096*((AQ2078+AQ2087)/(AP2078+AP2087))^$F2096</f>
        <v/>
      </c>
      <c r="AR2096" s="40">
        <f>AQ2096*$G2096*(1+AR$7)^$D2096*(AR2078/AQ2078)^$E2096*((AR2078+AR2087)/(AQ2078+AQ2087))^$F2096</f>
        <v/>
      </c>
      <c r="AS2096" s="40">
        <f>AR2096*$G2096*(1+AS$7)^$D2096*(AS2078/AR2078)^$E2096*((AS2078+AS2087)/(AR2078+AR2087))^$F2096</f>
        <v/>
      </c>
      <c r="AT2096" s="40">
        <f>AS2096*$G2096*(1+AT$7)^$D2096*(AT2078/AS2078)^$E2096*((AT2078+AT2087)/(AS2078+AS2087))^$F2096</f>
        <v/>
      </c>
      <c r="AU2096" s="40">
        <f>AT2096*$G2096*(1+AU$7)^$D2096*(AU2078/AT2078)^$E2096*((AU2078+AU2087)/(AT2078+AT2087))^$F2096</f>
        <v/>
      </c>
      <c r="AV2096" s="40">
        <f>AU2096*$G2096*(1+AV$7)^$D2096*(AV2078/AU2078)^$E2096*((AV2078+AV2087)/(AU2078+AU2087))^$F2096</f>
        <v/>
      </c>
      <c r="AW2096" s="40">
        <f>AV2096*$G2096*(1+AW$7)^$D2096*(AW2078/AV2078)^$E2096*((AW2078+AW2087)/(AV2078+AV2087))^$F2096</f>
        <v/>
      </c>
      <c r="AX2096" s="40">
        <f>AW2096*$G2096*(1+AX$7)^$D2096*(AX2078/AW2078)^$E2096*((AX2078+AX2087)/(AW2078+AW2087))^$F2096</f>
        <v/>
      </c>
      <c r="AY2096" s="40">
        <f>AX2096*$G2096*(1+AY$7)^$D2096*(AY2078/AX2078)^$E2096*((AY2078+AY2087)/(AX2078+AX2087))^$F2096</f>
        <v/>
      </c>
    </row>
    <row r="2097" hidden="1" outlineLevel="2"/>
    <row r="2098" hidden="1" outlineLevel="2">
      <c r="A2098" s="14" t="inlineStr">
        <is>
          <t>co2</t>
        </is>
      </c>
      <c r="B2098" s="14" t="inlineStr">
        <is>
          <t>coa</t>
        </is>
      </c>
      <c r="C2098" s="14" t="inlineStr">
        <is>
          <t>irn</t>
        </is>
      </c>
      <c r="D2098" s="32">
        <f>INDEX(Inputs!$W$5:$W$132,MATCH($B2098&amp;"|"&amp;$C2098,Inputs!$A$5:$A$132,0))</f>
        <v/>
      </c>
      <c r="E2098" s="36" t="n"/>
      <c r="F2098" s="36" t="n"/>
      <c r="G2098" s="36" t="n"/>
      <c r="H2098" s="14">
        <f>INDEX(VarLab,MATCH($A2098,VarKey,0))&amp;INDEX(MemLab,MATCH($C2098&amp;"|"&amp;$B2098,MemKey,0))</f>
        <v/>
      </c>
      <c r="I2098" s="14">
        <f>INDEX(VarUnit,MATCH($A2098,VarKey,0))</f>
        <v/>
      </c>
      <c r="J2098" s="14">
        <f>INDEX(VarSrc,MATCH($A2098,VarKey,0))</f>
        <v/>
      </c>
      <c r="K2098" s="11">
        <f>CodePrefix&amp;$A2098&amp;IF($C2098="","","."&amp;$C2098&amp;"."&amp;$B2098)&amp;INDEX(VarEnd,MATCH($A2098,VarKey,0))&amp;K$5</f>
        <v/>
      </c>
      <c r="L2098" s="15">
        <f>L2089*Settings!$C$13*$D2098</f>
        <v/>
      </c>
      <c r="M2098" s="16">
        <f>M2089*Settings!$C$13*$D2098</f>
        <v/>
      </c>
      <c r="N2098" s="16">
        <f>N2089*Settings!$C$13*$D2098</f>
        <v/>
      </c>
      <c r="O2098" s="16">
        <f>O2089*Settings!$C$13*$D2098</f>
        <v/>
      </c>
      <c r="P2098" s="16">
        <f>P2089*Settings!$C$13*$D2098</f>
        <v/>
      </c>
      <c r="Q2098" s="16">
        <f>Q2089*Settings!$C$13*$D2098</f>
        <v/>
      </c>
      <c r="R2098" s="16">
        <f>R2089*Settings!$C$13*$D2098</f>
        <v/>
      </c>
      <c r="S2098" s="16">
        <f>S2089*Settings!$C$13*$D2098</f>
        <v/>
      </c>
      <c r="T2098" s="16">
        <f>T2089*Settings!$C$13*$D2098</f>
        <v/>
      </c>
      <c r="U2098" s="16">
        <f>U2089*Settings!$C$13*$D2098</f>
        <v/>
      </c>
      <c r="V2098" s="16">
        <f>V2089*Settings!$C$13*$D2098</f>
        <v/>
      </c>
      <c r="W2098" s="16">
        <f>W2089*Settings!$C$13*$D2098</f>
        <v/>
      </c>
      <c r="X2098" s="16">
        <f>X2089*Settings!$C$13*$D2098</f>
        <v/>
      </c>
      <c r="Y2098" s="16">
        <f>Y2089*Settings!$C$13*$D2098</f>
        <v/>
      </c>
      <c r="Z2098" s="16">
        <f>Z2089*Settings!$C$13*$D2098</f>
        <v/>
      </c>
      <c r="AA2098" s="16">
        <f>AA2089*Settings!$C$13*$D2098</f>
        <v/>
      </c>
      <c r="AB2098" s="16">
        <f>AB2089*Settings!$C$13*$D2098</f>
        <v/>
      </c>
      <c r="AC2098" s="16">
        <f>AC2089*Settings!$C$13*$D2098</f>
        <v/>
      </c>
      <c r="AD2098" s="16">
        <f>AD2089*Settings!$C$13*$D2098</f>
        <v/>
      </c>
      <c r="AF2098" s="11">
        <f>CodePrefix&amp;$A2098&amp;IF($C2098="","","."&amp;$C2098&amp;"."&amp;$B2098)&amp;INDEX(VarEnd,MATCH($A2098,VarKey,0))&amp;AF$5</f>
        <v/>
      </c>
      <c r="AG2098" s="15">
        <f>AG2089*Settings!$C$13*$D2098</f>
        <v/>
      </c>
      <c r="AH2098" s="16">
        <f>AH2089*Settings!$C$13*$D2098</f>
        <v/>
      </c>
      <c r="AI2098" s="16">
        <f>AI2089*Settings!$C$13*$D2098</f>
        <v/>
      </c>
      <c r="AJ2098" s="16">
        <f>AJ2089*Settings!$C$13*$D2098</f>
        <v/>
      </c>
      <c r="AK2098" s="16">
        <f>AK2089*Settings!$C$13*$D2098</f>
        <v/>
      </c>
      <c r="AL2098" s="16">
        <f>AL2089*Settings!$C$13*$D2098</f>
        <v/>
      </c>
      <c r="AM2098" s="16">
        <f>AM2089*Settings!$C$13*$D2098</f>
        <v/>
      </c>
      <c r="AN2098" s="16">
        <f>AN2089*Settings!$C$13*$D2098</f>
        <v/>
      </c>
      <c r="AO2098" s="16">
        <f>AO2089*Settings!$C$13*$D2098</f>
        <v/>
      </c>
      <c r="AP2098" s="16">
        <f>AP2089*Settings!$C$13*$D2098</f>
        <v/>
      </c>
      <c r="AQ2098" s="16">
        <f>AQ2089*Settings!$C$13*$D2098</f>
        <v/>
      </c>
      <c r="AR2098" s="16">
        <f>AR2089*Settings!$C$13*$D2098</f>
        <v/>
      </c>
      <c r="AS2098" s="16">
        <f>AS2089*Settings!$C$13*$D2098</f>
        <v/>
      </c>
      <c r="AT2098" s="16">
        <f>AT2089*Settings!$C$13*$D2098</f>
        <v/>
      </c>
      <c r="AU2098" s="16">
        <f>AU2089*Settings!$C$13*$D2098</f>
        <v/>
      </c>
      <c r="AV2098" s="16">
        <f>AV2089*Settings!$C$13*$D2098</f>
        <v/>
      </c>
      <c r="AW2098" s="16">
        <f>AW2089*Settings!$C$13*$D2098</f>
        <v/>
      </c>
      <c r="AX2098" s="16">
        <f>AX2089*Settings!$C$13*$D2098</f>
        <v/>
      </c>
      <c r="AY2098" s="16">
        <f>AY2089*Settings!$C$13*$D2098</f>
        <v/>
      </c>
    </row>
    <row r="2099" hidden="1" outlineLevel="2">
      <c r="A2099" s="14" t="inlineStr">
        <is>
          <t>co2</t>
        </is>
      </c>
      <c r="B2099" s="14" t="inlineStr">
        <is>
          <t>nga</t>
        </is>
      </c>
      <c r="C2099" s="14" t="inlineStr">
        <is>
          <t>irn</t>
        </is>
      </c>
      <c r="D2099" s="32">
        <f>INDEX(Inputs!$W$5:$W$132,MATCH($B2099&amp;"|"&amp;$C2099,Inputs!$A$5:$A$132,0))</f>
        <v/>
      </c>
      <c r="E2099" s="36" t="n"/>
      <c r="F2099" s="36" t="n"/>
      <c r="G2099" s="36" t="n"/>
      <c r="H2099" s="14">
        <f>INDEX(VarLab,MATCH($A2099,VarKey,0))&amp;INDEX(MemLab,MATCH($C2099&amp;"|"&amp;$B2099,MemKey,0))</f>
        <v/>
      </c>
      <c r="I2099" s="14">
        <f>INDEX(VarUnit,MATCH($A2099,VarKey,0))</f>
        <v/>
      </c>
      <c r="J2099" s="14">
        <f>INDEX(VarSrc,MATCH($A2099,VarKey,0))</f>
        <v/>
      </c>
      <c r="K2099" s="11">
        <f>CodePrefix&amp;$A2099&amp;IF($C2099="","","."&amp;$C2099&amp;"."&amp;$B2099)&amp;INDEX(VarEnd,MATCH($A2099,VarKey,0))&amp;K$5</f>
        <v/>
      </c>
      <c r="L2099" s="15">
        <f>L2090*Settings!$C$13*$D2099</f>
        <v/>
      </c>
      <c r="M2099" s="16">
        <f>M2090*Settings!$C$13*$D2099</f>
        <v/>
      </c>
      <c r="N2099" s="16">
        <f>N2090*Settings!$C$13*$D2099</f>
        <v/>
      </c>
      <c r="O2099" s="16">
        <f>O2090*Settings!$C$13*$D2099</f>
        <v/>
      </c>
      <c r="P2099" s="16">
        <f>P2090*Settings!$C$13*$D2099</f>
        <v/>
      </c>
      <c r="Q2099" s="16">
        <f>Q2090*Settings!$C$13*$D2099</f>
        <v/>
      </c>
      <c r="R2099" s="16">
        <f>R2090*Settings!$C$13*$D2099</f>
        <v/>
      </c>
      <c r="S2099" s="16">
        <f>S2090*Settings!$C$13*$D2099</f>
        <v/>
      </c>
      <c r="T2099" s="16">
        <f>T2090*Settings!$C$13*$D2099</f>
        <v/>
      </c>
      <c r="U2099" s="16">
        <f>U2090*Settings!$C$13*$D2099</f>
        <v/>
      </c>
      <c r="V2099" s="16">
        <f>V2090*Settings!$C$13*$D2099</f>
        <v/>
      </c>
      <c r="W2099" s="16">
        <f>W2090*Settings!$C$13*$D2099</f>
        <v/>
      </c>
      <c r="X2099" s="16">
        <f>X2090*Settings!$C$13*$D2099</f>
        <v/>
      </c>
      <c r="Y2099" s="16">
        <f>Y2090*Settings!$C$13*$D2099</f>
        <v/>
      </c>
      <c r="Z2099" s="16">
        <f>Z2090*Settings!$C$13*$D2099</f>
        <v/>
      </c>
      <c r="AA2099" s="16">
        <f>AA2090*Settings!$C$13*$D2099</f>
        <v/>
      </c>
      <c r="AB2099" s="16">
        <f>AB2090*Settings!$C$13*$D2099</f>
        <v/>
      </c>
      <c r="AC2099" s="16">
        <f>AC2090*Settings!$C$13*$D2099</f>
        <v/>
      </c>
      <c r="AD2099" s="16">
        <f>AD2090*Settings!$C$13*$D2099</f>
        <v/>
      </c>
      <c r="AF2099" s="11">
        <f>CodePrefix&amp;$A2099&amp;IF($C2099="","","."&amp;$C2099&amp;"."&amp;$B2099)&amp;INDEX(VarEnd,MATCH($A2099,VarKey,0))&amp;AF$5</f>
        <v/>
      </c>
      <c r="AG2099" s="15">
        <f>AG2090*Settings!$C$13*$D2099</f>
        <v/>
      </c>
      <c r="AH2099" s="16">
        <f>AH2090*Settings!$C$13*$D2099</f>
        <v/>
      </c>
      <c r="AI2099" s="16">
        <f>AI2090*Settings!$C$13*$D2099</f>
        <v/>
      </c>
      <c r="AJ2099" s="16">
        <f>AJ2090*Settings!$C$13*$D2099</f>
        <v/>
      </c>
      <c r="AK2099" s="16">
        <f>AK2090*Settings!$C$13*$D2099</f>
        <v/>
      </c>
      <c r="AL2099" s="16">
        <f>AL2090*Settings!$C$13*$D2099</f>
        <v/>
      </c>
      <c r="AM2099" s="16">
        <f>AM2090*Settings!$C$13*$D2099</f>
        <v/>
      </c>
      <c r="AN2099" s="16">
        <f>AN2090*Settings!$C$13*$D2099</f>
        <v/>
      </c>
      <c r="AO2099" s="16">
        <f>AO2090*Settings!$C$13*$D2099</f>
        <v/>
      </c>
      <c r="AP2099" s="16">
        <f>AP2090*Settings!$C$13*$D2099</f>
        <v/>
      </c>
      <c r="AQ2099" s="16">
        <f>AQ2090*Settings!$C$13*$D2099</f>
        <v/>
      </c>
      <c r="AR2099" s="16">
        <f>AR2090*Settings!$C$13*$D2099</f>
        <v/>
      </c>
      <c r="AS2099" s="16">
        <f>AS2090*Settings!$C$13*$D2099</f>
        <v/>
      </c>
      <c r="AT2099" s="16">
        <f>AT2090*Settings!$C$13*$D2099</f>
        <v/>
      </c>
      <c r="AU2099" s="16">
        <f>AU2090*Settings!$C$13*$D2099</f>
        <v/>
      </c>
      <c r="AV2099" s="16">
        <f>AV2090*Settings!$C$13*$D2099</f>
        <v/>
      </c>
      <c r="AW2099" s="16">
        <f>AW2090*Settings!$C$13*$D2099</f>
        <v/>
      </c>
      <c r="AX2099" s="16">
        <f>AX2090*Settings!$C$13*$D2099</f>
        <v/>
      </c>
      <c r="AY2099" s="16">
        <f>AY2090*Settings!$C$13*$D2099</f>
        <v/>
      </c>
    </row>
    <row r="2100" hidden="1" outlineLevel="2">
      <c r="A2100" s="14" t="inlineStr">
        <is>
          <t>co2</t>
        </is>
      </c>
      <c r="B2100" s="14" t="inlineStr">
        <is>
          <t>gso</t>
        </is>
      </c>
      <c r="C2100" s="14" t="inlineStr">
        <is>
          <t>irn</t>
        </is>
      </c>
      <c r="D2100" s="32">
        <f>INDEX(Inputs!$W$5:$W$132,MATCH($B2100&amp;"|"&amp;$C2100,Inputs!$A$5:$A$132,0))</f>
        <v/>
      </c>
      <c r="E2100" s="36" t="n"/>
      <c r="F2100" s="36" t="n"/>
      <c r="G2100" s="36" t="n"/>
      <c r="H2100" s="14">
        <f>INDEX(VarLab,MATCH($A2100,VarKey,0))&amp;INDEX(MemLab,MATCH($C2100&amp;"|"&amp;$B2100,MemKey,0))</f>
        <v/>
      </c>
      <c r="I2100" s="14">
        <f>INDEX(VarUnit,MATCH($A2100,VarKey,0))</f>
        <v/>
      </c>
      <c r="J2100" s="14">
        <f>INDEX(VarSrc,MATCH($A2100,VarKey,0))</f>
        <v/>
      </c>
      <c r="K2100" s="11">
        <f>CodePrefix&amp;$A2100&amp;IF($C2100="","","."&amp;$C2100&amp;"."&amp;$B2100)&amp;INDEX(VarEnd,MATCH($A2100,VarKey,0))&amp;K$5</f>
        <v/>
      </c>
      <c r="L2100" s="15">
        <f>L2091*Settings!$C$13*$D2100</f>
        <v/>
      </c>
      <c r="M2100" s="16">
        <f>M2091*Settings!$C$13*$D2100</f>
        <v/>
      </c>
      <c r="N2100" s="16">
        <f>N2091*Settings!$C$13*$D2100</f>
        <v/>
      </c>
      <c r="O2100" s="16">
        <f>O2091*Settings!$C$13*$D2100</f>
        <v/>
      </c>
      <c r="P2100" s="16">
        <f>P2091*Settings!$C$13*$D2100</f>
        <v/>
      </c>
      <c r="Q2100" s="16">
        <f>Q2091*Settings!$C$13*$D2100</f>
        <v/>
      </c>
      <c r="R2100" s="16">
        <f>R2091*Settings!$C$13*$D2100</f>
        <v/>
      </c>
      <c r="S2100" s="16">
        <f>S2091*Settings!$C$13*$D2100</f>
        <v/>
      </c>
      <c r="T2100" s="16">
        <f>T2091*Settings!$C$13*$D2100</f>
        <v/>
      </c>
      <c r="U2100" s="16">
        <f>U2091*Settings!$C$13*$D2100</f>
        <v/>
      </c>
      <c r="V2100" s="16">
        <f>V2091*Settings!$C$13*$D2100</f>
        <v/>
      </c>
      <c r="W2100" s="16">
        <f>W2091*Settings!$C$13*$D2100</f>
        <v/>
      </c>
      <c r="X2100" s="16">
        <f>X2091*Settings!$C$13*$D2100</f>
        <v/>
      </c>
      <c r="Y2100" s="16">
        <f>Y2091*Settings!$C$13*$D2100</f>
        <v/>
      </c>
      <c r="Z2100" s="16">
        <f>Z2091*Settings!$C$13*$D2100</f>
        <v/>
      </c>
      <c r="AA2100" s="16">
        <f>AA2091*Settings!$C$13*$D2100</f>
        <v/>
      </c>
      <c r="AB2100" s="16">
        <f>AB2091*Settings!$C$13*$D2100</f>
        <v/>
      </c>
      <c r="AC2100" s="16">
        <f>AC2091*Settings!$C$13*$D2100</f>
        <v/>
      </c>
      <c r="AD2100" s="16">
        <f>AD2091*Settings!$C$13*$D2100</f>
        <v/>
      </c>
      <c r="AF2100" s="11">
        <f>CodePrefix&amp;$A2100&amp;IF($C2100="","","."&amp;$C2100&amp;"."&amp;$B2100)&amp;INDEX(VarEnd,MATCH($A2100,VarKey,0))&amp;AF$5</f>
        <v/>
      </c>
      <c r="AG2100" s="15">
        <f>AG2091*Settings!$C$13*$D2100</f>
        <v/>
      </c>
      <c r="AH2100" s="16">
        <f>AH2091*Settings!$C$13*$D2100</f>
        <v/>
      </c>
      <c r="AI2100" s="16">
        <f>AI2091*Settings!$C$13*$D2100</f>
        <v/>
      </c>
      <c r="AJ2100" s="16">
        <f>AJ2091*Settings!$C$13*$D2100</f>
        <v/>
      </c>
      <c r="AK2100" s="16">
        <f>AK2091*Settings!$C$13*$D2100</f>
        <v/>
      </c>
      <c r="AL2100" s="16">
        <f>AL2091*Settings!$C$13*$D2100</f>
        <v/>
      </c>
      <c r="AM2100" s="16">
        <f>AM2091*Settings!$C$13*$D2100</f>
        <v/>
      </c>
      <c r="AN2100" s="16">
        <f>AN2091*Settings!$C$13*$D2100</f>
        <v/>
      </c>
      <c r="AO2100" s="16">
        <f>AO2091*Settings!$C$13*$D2100</f>
        <v/>
      </c>
      <c r="AP2100" s="16">
        <f>AP2091*Settings!$C$13*$D2100</f>
        <v/>
      </c>
      <c r="AQ2100" s="16">
        <f>AQ2091*Settings!$C$13*$D2100</f>
        <v/>
      </c>
      <c r="AR2100" s="16">
        <f>AR2091*Settings!$C$13*$D2100</f>
        <v/>
      </c>
      <c r="AS2100" s="16">
        <f>AS2091*Settings!$C$13*$D2100</f>
        <v/>
      </c>
      <c r="AT2100" s="16">
        <f>AT2091*Settings!$C$13*$D2100</f>
        <v/>
      </c>
      <c r="AU2100" s="16">
        <f>AU2091*Settings!$C$13*$D2100</f>
        <v/>
      </c>
      <c r="AV2100" s="16">
        <f>AV2091*Settings!$C$13*$D2100</f>
        <v/>
      </c>
      <c r="AW2100" s="16">
        <f>AW2091*Settings!$C$13*$D2100</f>
        <v/>
      </c>
      <c r="AX2100" s="16">
        <f>AX2091*Settings!$C$13*$D2100</f>
        <v/>
      </c>
      <c r="AY2100" s="16">
        <f>AY2091*Settings!$C$13*$D2100</f>
        <v/>
      </c>
    </row>
    <row r="2101" hidden="1" outlineLevel="2">
      <c r="A2101" s="14" t="inlineStr">
        <is>
          <t>co2</t>
        </is>
      </c>
      <c r="B2101" s="14" t="inlineStr">
        <is>
          <t>die</t>
        </is>
      </c>
      <c r="C2101" s="14" t="inlineStr">
        <is>
          <t>irn</t>
        </is>
      </c>
      <c r="D2101" s="32">
        <f>INDEX(Inputs!$W$5:$W$132,MATCH($B2101&amp;"|"&amp;$C2101,Inputs!$A$5:$A$132,0))</f>
        <v/>
      </c>
      <c r="E2101" s="36" t="n"/>
      <c r="F2101" s="36" t="n"/>
      <c r="G2101" s="36" t="n"/>
      <c r="H2101" s="14">
        <f>INDEX(VarLab,MATCH($A2101,VarKey,0))&amp;INDEX(MemLab,MATCH($C2101&amp;"|"&amp;$B2101,MemKey,0))</f>
        <v/>
      </c>
      <c r="I2101" s="14">
        <f>INDEX(VarUnit,MATCH($A2101,VarKey,0))</f>
        <v/>
      </c>
      <c r="J2101" s="14">
        <f>INDEX(VarSrc,MATCH($A2101,VarKey,0))</f>
        <v/>
      </c>
      <c r="K2101" s="11">
        <f>CodePrefix&amp;$A2101&amp;IF($C2101="","","."&amp;$C2101&amp;"."&amp;$B2101)&amp;INDEX(VarEnd,MATCH($A2101,VarKey,0))&amp;K$5</f>
        <v/>
      </c>
      <c r="L2101" s="15">
        <f>L2092*Settings!$C$13*$D2101</f>
        <v/>
      </c>
      <c r="M2101" s="16">
        <f>M2092*Settings!$C$13*$D2101</f>
        <v/>
      </c>
      <c r="N2101" s="16">
        <f>N2092*Settings!$C$13*$D2101</f>
        <v/>
      </c>
      <c r="O2101" s="16">
        <f>O2092*Settings!$C$13*$D2101</f>
        <v/>
      </c>
      <c r="P2101" s="16">
        <f>P2092*Settings!$C$13*$D2101</f>
        <v/>
      </c>
      <c r="Q2101" s="16">
        <f>Q2092*Settings!$C$13*$D2101</f>
        <v/>
      </c>
      <c r="R2101" s="16">
        <f>R2092*Settings!$C$13*$D2101</f>
        <v/>
      </c>
      <c r="S2101" s="16">
        <f>S2092*Settings!$C$13*$D2101</f>
        <v/>
      </c>
      <c r="T2101" s="16">
        <f>T2092*Settings!$C$13*$D2101</f>
        <v/>
      </c>
      <c r="U2101" s="16">
        <f>U2092*Settings!$C$13*$D2101</f>
        <v/>
      </c>
      <c r="V2101" s="16">
        <f>V2092*Settings!$C$13*$D2101</f>
        <v/>
      </c>
      <c r="W2101" s="16">
        <f>W2092*Settings!$C$13*$D2101</f>
        <v/>
      </c>
      <c r="X2101" s="16">
        <f>X2092*Settings!$C$13*$D2101</f>
        <v/>
      </c>
      <c r="Y2101" s="16">
        <f>Y2092*Settings!$C$13*$D2101</f>
        <v/>
      </c>
      <c r="Z2101" s="16">
        <f>Z2092*Settings!$C$13*$D2101</f>
        <v/>
      </c>
      <c r="AA2101" s="16">
        <f>AA2092*Settings!$C$13*$D2101</f>
        <v/>
      </c>
      <c r="AB2101" s="16">
        <f>AB2092*Settings!$C$13*$D2101</f>
        <v/>
      </c>
      <c r="AC2101" s="16">
        <f>AC2092*Settings!$C$13*$D2101</f>
        <v/>
      </c>
      <c r="AD2101" s="16">
        <f>AD2092*Settings!$C$13*$D2101</f>
        <v/>
      </c>
      <c r="AF2101" s="11">
        <f>CodePrefix&amp;$A2101&amp;IF($C2101="","","."&amp;$C2101&amp;"."&amp;$B2101)&amp;INDEX(VarEnd,MATCH($A2101,VarKey,0))&amp;AF$5</f>
        <v/>
      </c>
      <c r="AG2101" s="15">
        <f>AG2092*Settings!$C$13*$D2101</f>
        <v/>
      </c>
      <c r="AH2101" s="16">
        <f>AH2092*Settings!$C$13*$D2101</f>
        <v/>
      </c>
      <c r="AI2101" s="16">
        <f>AI2092*Settings!$C$13*$D2101</f>
        <v/>
      </c>
      <c r="AJ2101" s="16">
        <f>AJ2092*Settings!$C$13*$D2101</f>
        <v/>
      </c>
      <c r="AK2101" s="16">
        <f>AK2092*Settings!$C$13*$D2101</f>
        <v/>
      </c>
      <c r="AL2101" s="16">
        <f>AL2092*Settings!$C$13*$D2101</f>
        <v/>
      </c>
      <c r="AM2101" s="16">
        <f>AM2092*Settings!$C$13*$D2101</f>
        <v/>
      </c>
      <c r="AN2101" s="16">
        <f>AN2092*Settings!$C$13*$D2101</f>
        <v/>
      </c>
      <c r="AO2101" s="16">
        <f>AO2092*Settings!$C$13*$D2101</f>
        <v/>
      </c>
      <c r="AP2101" s="16">
        <f>AP2092*Settings!$C$13*$D2101</f>
        <v/>
      </c>
      <c r="AQ2101" s="16">
        <f>AQ2092*Settings!$C$13*$D2101</f>
        <v/>
      </c>
      <c r="AR2101" s="16">
        <f>AR2092*Settings!$C$13*$D2101</f>
        <v/>
      </c>
      <c r="AS2101" s="16">
        <f>AS2092*Settings!$C$13*$D2101</f>
        <v/>
      </c>
      <c r="AT2101" s="16">
        <f>AT2092*Settings!$C$13*$D2101</f>
        <v/>
      </c>
      <c r="AU2101" s="16">
        <f>AU2092*Settings!$C$13*$D2101</f>
        <v/>
      </c>
      <c r="AV2101" s="16">
        <f>AV2092*Settings!$C$13*$D2101</f>
        <v/>
      </c>
      <c r="AW2101" s="16">
        <f>AW2092*Settings!$C$13*$D2101</f>
        <v/>
      </c>
      <c r="AX2101" s="16">
        <f>AX2092*Settings!$C$13*$D2101</f>
        <v/>
      </c>
      <c r="AY2101" s="16">
        <f>AY2092*Settings!$C$13*$D2101</f>
        <v/>
      </c>
    </row>
    <row r="2102" hidden="1" outlineLevel="2">
      <c r="A2102" s="14" t="inlineStr">
        <is>
          <t>co2</t>
        </is>
      </c>
      <c r="B2102" s="14" t="inlineStr">
        <is>
          <t>lpg</t>
        </is>
      </c>
      <c r="C2102" s="14" t="inlineStr">
        <is>
          <t>irn</t>
        </is>
      </c>
      <c r="D2102" s="32">
        <f>INDEX(Inputs!$W$5:$W$132,MATCH($B2102&amp;"|"&amp;$C2102,Inputs!$A$5:$A$132,0))</f>
        <v/>
      </c>
      <c r="E2102" s="36" t="n"/>
      <c r="F2102" s="36" t="n"/>
      <c r="G2102" s="36" t="n"/>
      <c r="H2102" s="14">
        <f>INDEX(VarLab,MATCH($A2102,VarKey,0))&amp;INDEX(MemLab,MATCH($C2102&amp;"|"&amp;$B2102,MemKey,0))</f>
        <v/>
      </c>
      <c r="I2102" s="14">
        <f>INDEX(VarUnit,MATCH($A2102,VarKey,0))</f>
        <v/>
      </c>
      <c r="J2102" s="14">
        <f>INDEX(VarSrc,MATCH($A2102,VarKey,0))</f>
        <v/>
      </c>
      <c r="K2102" s="11">
        <f>CodePrefix&amp;$A2102&amp;IF($C2102="","","."&amp;$C2102&amp;"."&amp;$B2102)&amp;INDEX(VarEnd,MATCH($A2102,VarKey,0))&amp;K$5</f>
        <v/>
      </c>
      <c r="L2102" s="15">
        <f>L2093*Settings!$C$13*$D2102</f>
        <v/>
      </c>
      <c r="M2102" s="16">
        <f>M2093*Settings!$C$13*$D2102</f>
        <v/>
      </c>
      <c r="N2102" s="16">
        <f>N2093*Settings!$C$13*$D2102</f>
        <v/>
      </c>
      <c r="O2102" s="16">
        <f>O2093*Settings!$C$13*$D2102</f>
        <v/>
      </c>
      <c r="P2102" s="16">
        <f>P2093*Settings!$C$13*$D2102</f>
        <v/>
      </c>
      <c r="Q2102" s="16">
        <f>Q2093*Settings!$C$13*$D2102</f>
        <v/>
      </c>
      <c r="R2102" s="16">
        <f>R2093*Settings!$C$13*$D2102</f>
        <v/>
      </c>
      <c r="S2102" s="16">
        <f>S2093*Settings!$C$13*$D2102</f>
        <v/>
      </c>
      <c r="T2102" s="16">
        <f>T2093*Settings!$C$13*$D2102</f>
        <v/>
      </c>
      <c r="U2102" s="16">
        <f>U2093*Settings!$C$13*$D2102</f>
        <v/>
      </c>
      <c r="V2102" s="16">
        <f>V2093*Settings!$C$13*$D2102</f>
        <v/>
      </c>
      <c r="W2102" s="16">
        <f>W2093*Settings!$C$13*$D2102</f>
        <v/>
      </c>
      <c r="X2102" s="16">
        <f>X2093*Settings!$C$13*$D2102</f>
        <v/>
      </c>
      <c r="Y2102" s="16">
        <f>Y2093*Settings!$C$13*$D2102</f>
        <v/>
      </c>
      <c r="Z2102" s="16">
        <f>Z2093*Settings!$C$13*$D2102</f>
        <v/>
      </c>
      <c r="AA2102" s="16">
        <f>AA2093*Settings!$C$13*$D2102</f>
        <v/>
      </c>
      <c r="AB2102" s="16">
        <f>AB2093*Settings!$C$13*$D2102</f>
        <v/>
      </c>
      <c r="AC2102" s="16">
        <f>AC2093*Settings!$C$13*$D2102</f>
        <v/>
      </c>
      <c r="AD2102" s="16">
        <f>AD2093*Settings!$C$13*$D2102</f>
        <v/>
      </c>
      <c r="AF2102" s="11">
        <f>CodePrefix&amp;$A2102&amp;IF($C2102="","","."&amp;$C2102&amp;"."&amp;$B2102)&amp;INDEX(VarEnd,MATCH($A2102,VarKey,0))&amp;AF$5</f>
        <v/>
      </c>
      <c r="AG2102" s="15">
        <f>AG2093*Settings!$C$13*$D2102</f>
        <v/>
      </c>
      <c r="AH2102" s="16">
        <f>AH2093*Settings!$C$13*$D2102</f>
        <v/>
      </c>
      <c r="AI2102" s="16">
        <f>AI2093*Settings!$C$13*$D2102</f>
        <v/>
      </c>
      <c r="AJ2102" s="16">
        <f>AJ2093*Settings!$C$13*$D2102</f>
        <v/>
      </c>
      <c r="AK2102" s="16">
        <f>AK2093*Settings!$C$13*$D2102</f>
        <v/>
      </c>
      <c r="AL2102" s="16">
        <f>AL2093*Settings!$C$13*$D2102</f>
        <v/>
      </c>
      <c r="AM2102" s="16">
        <f>AM2093*Settings!$C$13*$D2102</f>
        <v/>
      </c>
      <c r="AN2102" s="16">
        <f>AN2093*Settings!$C$13*$D2102</f>
        <v/>
      </c>
      <c r="AO2102" s="16">
        <f>AO2093*Settings!$C$13*$D2102</f>
        <v/>
      </c>
      <c r="AP2102" s="16">
        <f>AP2093*Settings!$C$13*$D2102</f>
        <v/>
      </c>
      <c r="AQ2102" s="16">
        <f>AQ2093*Settings!$C$13*$D2102</f>
        <v/>
      </c>
      <c r="AR2102" s="16">
        <f>AR2093*Settings!$C$13*$D2102</f>
        <v/>
      </c>
      <c r="AS2102" s="16">
        <f>AS2093*Settings!$C$13*$D2102</f>
        <v/>
      </c>
      <c r="AT2102" s="16">
        <f>AT2093*Settings!$C$13*$D2102</f>
        <v/>
      </c>
      <c r="AU2102" s="16">
        <f>AU2093*Settings!$C$13*$D2102</f>
        <v/>
      </c>
      <c r="AV2102" s="16">
        <f>AV2093*Settings!$C$13*$D2102</f>
        <v/>
      </c>
      <c r="AW2102" s="16">
        <f>AW2093*Settings!$C$13*$D2102</f>
        <v/>
      </c>
      <c r="AX2102" s="16">
        <f>AX2093*Settings!$C$13*$D2102</f>
        <v/>
      </c>
      <c r="AY2102" s="16">
        <f>AY2093*Settings!$C$13*$D2102</f>
        <v/>
      </c>
    </row>
    <row r="2103" hidden="1" outlineLevel="2">
      <c r="A2103" s="14" t="inlineStr">
        <is>
          <t>co2</t>
        </is>
      </c>
      <c r="B2103" s="14" t="inlineStr">
        <is>
          <t>ker</t>
        </is>
      </c>
      <c r="C2103" s="14" t="inlineStr">
        <is>
          <t>irn</t>
        </is>
      </c>
      <c r="D2103" s="32">
        <f>INDEX(Inputs!$W$5:$W$132,MATCH($B2103&amp;"|"&amp;$C2103,Inputs!$A$5:$A$132,0))</f>
        <v/>
      </c>
      <c r="E2103" s="36" t="n"/>
      <c r="F2103" s="36" t="n"/>
      <c r="G2103" s="36" t="n"/>
      <c r="H2103" s="14">
        <f>INDEX(VarLab,MATCH($A2103,VarKey,0))&amp;INDEX(MemLab,MATCH($C2103&amp;"|"&amp;$B2103,MemKey,0))</f>
        <v/>
      </c>
      <c r="I2103" s="14">
        <f>INDEX(VarUnit,MATCH($A2103,VarKey,0))</f>
        <v/>
      </c>
      <c r="J2103" s="14">
        <f>INDEX(VarSrc,MATCH($A2103,VarKey,0))</f>
        <v/>
      </c>
      <c r="K2103" s="11">
        <f>CodePrefix&amp;$A2103&amp;IF($C2103="","","."&amp;$C2103&amp;"."&amp;$B2103)&amp;INDEX(VarEnd,MATCH($A2103,VarKey,0))&amp;K$5</f>
        <v/>
      </c>
      <c r="L2103" s="15">
        <f>L2094*Settings!$C$13*$D2103</f>
        <v/>
      </c>
      <c r="M2103" s="16">
        <f>M2094*Settings!$C$13*$D2103</f>
        <v/>
      </c>
      <c r="N2103" s="16">
        <f>N2094*Settings!$C$13*$D2103</f>
        <v/>
      </c>
      <c r="O2103" s="16">
        <f>O2094*Settings!$C$13*$D2103</f>
        <v/>
      </c>
      <c r="P2103" s="16">
        <f>P2094*Settings!$C$13*$D2103</f>
        <v/>
      </c>
      <c r="Q2103" s="16">
        <f>Q2094*Settings!$C$13*$D2103</f>
        <v/>
      </c>
      <c r="R2103" s="16">
        <f>R2094*Settings!$C$13*$D2103</f>
        <v/>
      </c>
      <c r="S2103" s="16">
        <f>S2094*Settings!$C$13*$D2103</f>
        <v/>
      </c>
      <c r="T2103" s="16">
        <f>T2094*Settings!$C$13*$D2103</f>
        <v/>
      </c>
      <c r="U2103" s="16">
        <f>U2094*Settings!$C$13*$D2103</f>
        <v/>
      </c>
      <c r="V2103" s="16">
        <f>V2094*Settings!$C$13*$D2103</f>
        <v/>
      </c>
      <c r="W2103" s="16">
        <f>W2094*Settings!$C$13*$D2103</f>
        <v/>
      </c>
      <c r="X2103" s="16">
        <f>X2094*Settings!$C$13*$D2103</f>
        <v/>
      </c>
      <c r="Y2103" s="16">
        <f>Y2094*Settings!$C$13*$D2103</f>
        <v/>
      </c>
      <c r="Z2103" s="16">
        <f>Z2094*Settings!$C$13*$D2103</f>
        <v/>
      </c>
      <c r="AA2103" s="16">
        <f>AA2094*Settings!$C$13*$D2103</f>
        <v/>
      </c>
      <c r="AB2103" s="16">
        <f>AB2094*Settings!$C$13*$D2103</f>
        <v/>
      </c>
      <c r="AC2103" s="16">
        <f>AC2094*Settings!$C$13*$D2103</f>
        <v/>
      </c>
      <c r="AD2103" s="16">
        <f>AD2094*Settings!$C$13*$D2103</f>
        <v/>
      </c>
      <c r="AF2103" s="11">
        <f>CodePrefix&amp;$A2103&amp;IF($C2103="","","."&amp;$C2103&amp;"."&amp;$B2103)&amp;INDEX(VarEnd,MATCH($A2103,VarKey,0))&amp;AF$5</f>
        <v/>
      </c>
      <c r="AG2103" s="15">
        <f>AG2094*Settings!$C$13*$D2103</f>
        <v/>
      </c>
      <c r="AH2103" s="16">
        <f>AH2094*Settings!$C$13*$D2103</f>
        <v/>
      </c>
      <c r="AI2103" s="16">
        <f>AI2094*Settings!$C$13*$D2103</f>
        <v/>
      </c>
      <c r="AJ2103" s="16">
        <f>AJ2094*Settings!$C$13*$D2103</f>
        <v/>
      </c>
      <c r="AK2103" s="16">
        <f>AK2094*Settings!$C$13*$D2103</f>
        <v/>
      </c>
      <c r="AL2103" s="16">
        <f>AL2094*Settings!$C$13*$D2103</f>
        <v/>
      </c>
      <c r="AM2103" s="16">
        <f>AM2094*Settings!$C$13*$D2103</f>
        <v/>
      </c>
      <c r="AN2103" s="16">
        <f>AN2094*Settings!$C$13*$D2103</f>
        <v/>
      </c>
      <c r="AO2103" s="16">
        <f>AO2094*Settings!$C$13*$D2103</f>
        <v/>
      </c>
      <c r="AP2103" s="16">
        <f>AP2094*Settings!$C$13*$D2103</f>
        <v/>
      </c>
      <c r="AQ2103" s="16">
        <f>AQ2094*Settings!$C$13*$D2103</f>
        <v/>
      </c>
      <c r="AR2103" s="16">
        <f>AR2094*Settings!$C$13*$D2103</f>
        <v/>
      </c>
      <c r="AS2103" s="16">
        <f>AS2094*Settings!$C$13*$D2103</f>
        <v/>
      </c>
      <c r="AT2103" s="16">
        <f>AT2094*Settings!$C$13*$D2103</f>
        <v/>
      </c>
      <c r="AU2103" s="16">
        <f>AU2094*Settings!$C$13*$D2103</f>
        <v/>
      </c>
      <c r="AV2103" s="16">
        <f>AV2094*Settings!$C$13*$D2103</f>
        <v/>
      </c>
      <c r="AW2103" s="16">
        <f>AW2094*Settings!$C$13*$D2103</f>
        <v/>
      </c>
      <c r="AX2103" s="16">
        <f>AX2094*Settings!$C$13*$D2103</f>
        <v/>
      </c>
      <c r="AY2103" s="16">
        <f>AY2094*Settings!$C$13*$D2103</f>
        <v/>
      </c>
    </row>
    <row r="2104" hidden="1" outlineLevel="2">
      <c r="A2104" s="14" t="inlineStr">
        <is>
          <t>co2</t>
        </is>
      </c>
      <c r="B2104" s="14" t="inlineStr">
        <is>
          <t>oop</t>
        </is>
      </c>
      <c r="C2104" s="14" t="inlineStr">
        <is>
          <t>irn</t>
        </is>
      </c>
      <c r="D2104" s="32">
        <f>INDEX(Inputs!$W$5:$W$132,MATCH($B2104&amp;"|"&amp;$C2104,Inputs!$A$5:$A$132,0))</f>
        <v/>
      </c>
      <c r="E2104" s="36" t="n"/>
      <c r="F2104" s="36" t="n"/>
      <c r="G2104" s="36" t="n"/>
      <c r="H2104" s="14">
        <f>INDEX(VarLab,MATCH($A2104,VarKey,0))&amp;INDEX(MemLab,MATCH($C2104&amp;"|"&amp;$B2104,MemKey,0))</f>
        <v/>
      </c>
      <c r="I2104" s="14">
        <f>INDEX(VarUnit,MATCH($A2104,VarKey,0))</f>
        <v/>
      </c>
      <c r="J2104" s="14">
        <f>INDEX(VarSrc,MATCH($A2104,VarKey,0))</f>
        <v/>
      </c>
      <c r="K2104" s="11">
        <f>CodePrefix&amp;$A2104&amp;IF($C2104="","","."&amp;$C2104&amp;"."&amp;$B2104)&amp;INDEX(VarEnd,MATCH($A2104,VarKey,0))&amp;K$5</f>
        <v/>
      </c>
      <c r="L2104" s="15">
        <f>L2095*Settings!$C$13*$D2104</f>
        <v/>
      </c>
      <c r="M2104" s="16">
        <f>M2095*Settings!$C$13*$D2104</f>
        <v/>
      </c>
      <c r="N2104" s="16">
        <f>N2095*Settings!$C$13*$D2104</f>
        <v/>
      </c>
      <c r="O2104" s="16">
        <f>O2095*Settings!$C$13*$D2104</f>
        <v/>
      </c>
      <c r="P2104" s="16">
        <f>P2095*Settings!$C$13*$D2104</f>
        <v/>
      </c>
      <c r="Q2104" s="16">
        <f>Q2095*Settings!$C$13*$D2104</f>
        <v/>
      </c>
      <c r="R2104" s="16">
        <f>R2095*Settings!$C$13*$D2104</f>
        <v/>
      </c>
      <c r="S2104" s="16">
        <f>S2095*Settings!$C$13*$D2104</f>
        <v/>
      </c>
      <c r="T2104" s="16">
        <f>T2095*Settings!$C$13*$D2104</f>
        <v/>
      </c>
      <c r="U2104" s="16">
        <f>U2095*Settings!$C$13*$D2104</f>
        <v/>
      </c>
      <c r="V2104" s="16">
        <f>V2095*Settings!$C$13*$D2104</f>
        <v/>
      </c>
      <c r="W2104" s="16">
        <f>W2095*Settings!$C$13*$D2104</f>
        <v/>
      </c>
      <c r="X2104" s="16">
        <f>X2095*Settings!$C$13*$D2104</f>
        <v/>
      </c>
      <c r="Y2104" s="16">
        <f>Y2095*Settings!$C$13*$D2104</f>
        <v/>
      </c>
      <c r="Z2104" s="16">
        <f>Z2095*Settings!$C$13*$D2104</f>
        <v/>
      </c>
      <c r="AA2104" s="16">
        <f>AA2095*Settings!$C$13*$D2104</f>
        <v/>
      </c>
      <c r="AB2104" s="16">
        <f>AB2095*Settings!$C$13*$D2104</f>
        <v/>
      </c>
      <c r="AC2104" s="16">
        <f>AC2095*Settings!$C$13*$D2104</f>
        <v/>
      </c>
      <c r="AD2104" s="16">
        <f>AD2095*Settings!$C$13*$D2104</f>
        <v/>
      </c>
      <c r="AF2104" s="11">
        <f>CodePrefix&amp;$A2104&amp;IF($C2104="","","."&amp;$C2104&amp;"."&amp;$B2104)&amp;INDEX(VarEnd,MATCH($A2104,VarKey,0))&amp;AF$5</f>
        <v/>
      </c>
      <c r="AG2104" s="15">
        <f>AG2095*Settings!$C$13*$D2104</f>
        <v/>
      </c>
      <c r="AH2104" s="16">
        <f>AH2095*Settings!$C$13*$D2104</f>
        <v/>
      </c>
      <c r="AI2104" s="16">
        <f>AI2095*Settings!$C$13*$D2104</f>
        <v/>
      </c>
      <c r="AJ2104" s="16">
        <f>AJ2095*Settings!$C$13*$D2104</f>
        <v/>
      </c>
      <c r="AK2104" s="16">
        <f>AK2095*Settings!$C$13*$D2104</f>
        <v/>
      </c>
      <c r="AL2104" s="16">
        <f>AL2095*Settings!$C$13*$D2104</f>
        <v/>
      </c>
      <c r="AM2104" s="16">
        <f>AM2095*Settings!$C$13*$D2104</f>
        <v/>
      </c>
      <c r="AN2104" s="16">
        <f>AN2095*Settings!$C$13*$D2104</f>
        <v/>
      </c>
      <c r="AO2104" s="16">
        <f>AO2095*Settings!$C$13*$D2104</f>
        <v/>
      </c>
      <c r="AP2104" s="16">
        <f>AP2095*Settings!$C$13*$D2104</f>
        <v/>
      </c>
      <c r="AQ2104" s="16">
        <f>AQ2095*Settings!$C$13*$D2104</f>
        <v/>
      </c>
      <c r="AR2104" s="16">
        <f>AR2095*Settings!$C$13*$D2104</f>
        <v/>
      </c>
      <c r="AS2104" s="16">
        <f>AS2095*Settings!$C$13*$D2104</f>
        <v/>
      </c>
      <c r="AT2104" s="16">
        <f>AT2095*Settings!$C$13*$D2104</f>
        <v/>
      </c>
      <c r="AU2104" s="16">
        <f>AU2095*Settings!$C$13*$D2104</f>
        <v/>
      </c>
      <c r="AV2104" s="16">
        <f>AV2095*Settings!$C$13*$D2104</f>
        <v/>
      </c>
      <c r="AW2104" s="16">
        <f>AW2095*Settings!$C$13*$D2104</f>
        <v/>
      </c>
      <c r="AX2104" s="16">
        <f>AX2095*Settings!$C$13*$D2104</f>
        <v/>
      </c>
      <c r="AY2104" s="16">
        <f>AY2095*Settings!$C$13*$D2104</f>
        <v/>
      </c>
    </row>
    <row r="2105" hidden="1" outlineLevel="2">
      <c r="A2105" s="14" t="inlineStr">
        <is>
          <t>co2</t>
        </is>
      </c>
      <c r="B2105" s="14" t="inlineStr">
        <is>
          <t>bio</t>
        </is>
      </c>
      <c r="C2105" s="14" t="inlineStr">
        <is>
          <t>irn</t>
        </is>
      </c>
      <c r="D2105" s="32">
        <f>INDEX(Inputs!$W$5:$W$132,MATCH($B2105&amp;"|"&amp;$C2105,Inputs!$A$5:$A$132,0))</f>
        <v/>
      </c>
      <c r="E2105" s="36" t="n"/>
      <c r="F2105" s="36" t="n"/>
      <c r="G2105" s="36" t="n"/>
      <c r="H2105" s="14">
        <f>INDEX(VarLab,MATCH($A2105,VarKey,0))&amp;INDEX(MemLab,MATCH($C2105&amp;"|"&amp;$B2105,MemKey,0))</f>
        <v/>
      </c>
      <c r="I2105" s="14">
        <f>INDEX(VarUnit,MATCH($A2105,VarKey,0))</f>
        <v/>
      </c>
      <c r="J2105" s="14">
        <f>INDEX(VarSrc,MATCH($A2105,VarKey,0))</f>
        <v/>
      </c>
      <c r="K2105" s="11">
        <f>CodePrefix&amp;$A2105&amp;IF($C2105="","","."&amp;$C2105&amp;"."&amp;$B2105)&amp;INDEX(VarEnd,MATCH($A2105,VarKey,0))&amp;K$5</f>
        <v/>
      </c>
      <c r="L2105" s="15">
        <f>L2096*Settings!$C$13*$D2105</f>
        <v/>
      </c>
      <c r="M2105" s="16">
        <f>M2096*Settings!$C$13*$D2105</f>
        <v/>
      </c>
      <c r="N2105" s="16">
        <f>N2096*Settings!$C$13*$D2105</f>
        <v/>
      </c>
      <c r="O2105" s="16">
        <f>O2096*Settings!$C$13*$D2105</f>
        <v/>
      </c>
      <c r="P2105" s="16">
        <f>P2096*Settings!$C$13*$D2105</f>
        <v/>
      </c>
      <c r="Q2105" s="16">
        <f>Q2096*Settings!$C$13*$D2105</f>
        <v/>
      </c>
      <c r="R2105" s="16">
        <f>R2096*Settings!$C$13*$D2105</f>
        <v/>
      </c>
      <c r="S2105" s="16">
        <f>S2096*Settings!$C$13*$D2105</f>
        <v/>
      </c>
      <c r="T2105" s="16">
        <f>T2096*Settings!$C$13*$D2105</f>
        <v/>
      </c>
      <c r="U2105" s="16">
        <f>U2096*Settings!$C$13*$D2105</f>
        <v/>
      </c>
      <c r="V2105" s="16">
        <f>V2096*Settings!$C$13*$D2105</f>
        <v/>
      </c>
      <c r="W2105" s="16">
        <f>W2096*Settings!$C$13*$D2105</f>
        <v/>
      </c>
      <c r="X2105" s="16">
        <f>X2096*Settings!$C$13*$D2105</f>
        <v/>
      </c>
      <c r="Y2105" s="16">
        <f>Y2096*Settings!$C$13*$D2105</f>
        <v/>
      </c>
      <c r="Z2105" s="16">
        <f>Z2096*Settings!$C$13*$D2105</f>
        <v/>
      </c>
      <c r="AA2105" s="16">
        <f>AA2096*Settings!$C$13*$D2105</f>
        <v/>
      </c>
      <c r="AB2105" s="16">
        <f>AB2096*Settings!$C$13*$D2105</f>
        <v/>
      </c>
      <c r="AC2105" s="16">
        <f>AC2096*Settings!$C$13*$D2105</f>
        <v/>
      </c>
      <c r="AD2105" s="16">
        <f>AD2096*Settings!$C$13*$D2105</f>
        <v/>
      </c>
      <c r="AF2105" s="11">
        <f>CodePrefix&amp;$A2105&amp;IF($C2105="","","."&amp;$C2105&amp;"."&amp;$B2105)&amp;INDEX(VarEnd,MATCH($A2105,VarKey,0))&amp;AF$5</f>
        <v/>
      </c>
      <c r="AG2105" s="15">
        <f>AG2096*Settings!$C$13*$D2105</f>
        <v/>
      </c>
      <c r="AH2105" s="16">
        <f>AH2096*Settings!$C$13*$D2105</f>
        <v/>
      </c>
      <c r="AI2105" s="16">
        <f>AI2096*Settings!$C$13*$D2105</f>
        <v/>
      </c>
      <c r="AJ2105" s="16">
        <f>AJ2096*Settings!$C$13*$D2105</f>
        <v/>
      </c>
      <c r="AK2105" s="16">
        <f>AK2096*Settings!$C$13*$D2105</f>
        <v/>
      </c>
      <c r="AL2105" s="16">
        <f>AL2096*Settings!$C$13*$D2105</f>
        <v/>
      </c>
      <c r="AM2105" s="16">
        <f>AM2096*Settings!$C$13*$D2105</f>
        <v/>
      </c>
      <c r="AN2105" s="16">
        <f>AN2096*Settings!$C$13*$D2105</f>
        <v/>
      </c>
      <c r="AO2105" s="16">
        <f>AO2096*Settings!$C$13*$D2105</f>
        <v/>
      </c>
      <c r="AP2105" s="16">
        <f>AP2096*Settings!$C$13*$D2105</f>
        <v/>
      </c>
      <c r="AQ2105" s="16">
        <f>AQ2096*Settings!$C$13*$D2105</f>
        <v/>
      </c>
      <c r="AR2105" s="16">
        <f>AR2096*Settings!$C$13*$D2105</f>
        <v/>
      </c>
      <c r="AS2105" s="16">
        <f>AS2096*Settings!$C$13*$D2105</f>
        <v/>
      </c>
      <c r="AT2105" s="16">
        <f>AT2096*Settings!$C$13*$D2105</f>
        <v/>
      </c>
      <c r="AU2105" s="16">
        <f>AU2096*Settings!$C$13*$D2105</f>
        <v/>
      </c>
      <c r="AV2105" s="16">
        <f>AV2096*Settings!$C$13*$D2105</f>
        <v/>
      </c>
      <c r="AW2105" s="16">
        <f>AW2096*Settings!$C$13*$D2105</f>
        <v/>
      </c>
      <c r="AX2105" s="16">
        <f>AX2096*Settings!$C$13*$D2105</f>
        <v/>
      </c>
      <c r="AY2105" s="16">
        <f>AY2096*Settings!$C$13*$D2105</f>
        <v/>
      </c>
    </row>
    <row r="2106" hidden="1" outlineLevel="2"/>
    <row r="2107" hidden="1" outlineLevel="2">
      <c r="A2107" s="14" t="inlineStr">
        <is>
          <t>rtx</t>
        </is>
      </c>
      <c r="B2107" s="14" t="inlineStr">
        <is>
          <t>coa</t>
        </is>
      </c>
      <c r="C2107" s="14" t="inlineStr">
        <is>
          <t>irn</t>
        </is>
      </c>
      <c r="D2107" s="32">
        <f>INDEX(Inputs!$U$5:$U$132,MATCH($B2107&amp;"|"&amp;$C2107,Inputs!$A$5:$A$132,0))</f>
        <v/>
      </c>
      <c r="E2107" s="32">
        <f>INDEX(Inputs!$V$5:$V$132,MATCH($B2107&amp;"|"&amp;$C2107,Inputs!$A$5:$A$132,0))</f>
        <v/>
      </c>
      <c r="F2107" s="36" t="n"/>
      <c r="G2107" s="36" t="n"/>
      <c r="H2107" s="14">
        <f>INDEX(VarLab,MATCH($A2107,VarKey,0))&amp;INDEX(MemLab,MATCH($C2107&amp;"|"&amp;$B2107,MemKey,0))</f>
        <v/>
      </c>
      <c r="I2107" s="14">
        <f>INDEX(VarUnit,MATCH($A2107,VarKey,0))</f>
        <v/>
      </c>
      <c r="J2107" s="14">
        <f>INDEX(VarSrc,MATCH($A2107,VarKey,0))</f>
        <v/>
      </c>
      <c r="K2107" s="11">
        <f>CodePrefix&amp;$A2107&amp;IF($C2107="","","."&amp;$C2107&amp;"."&amp;$B2107)&amp;INDEX(VarEnd,MATCH($A2107,VarKey,0))&amp;K$5</f>
        <v/>
      </c>
      <c r="L2107" s="39">
        <f>L2089*Settings!$C$13*(INDEX(L$407:L$418,$D2107)+INDEX(L$394:L$405,$D2107)+L2062*(1+$E2107))</f>
        <v/>
      </c>
      <c r="M2107" s="40">
        <f>M2089*Settings!$C$13*(INDEX(M$407:M$418,$D2107)+INDEX(M$394:M$405,$D2107)+M2062*(1+$E2107))</f>
        <v/>
      </c>
      <c r="N2107" s="40">
        <f>N2089*Settings!$C$13*(INDEX(N$407:N$418,$D2107)+INDEX(N$394:N$405,$D2107)+N2062*(1+$E2107))</f>
        <v/>
      </c>
      <c r="O2107" s="40">
        <f>O2089*Settings!$C$13*(INDEX(O$407:O$418,$D2107)+INDEX(O$394:O$405,$D2107)+O2062*(1+$E2107))</f>
        <v/>
      </c>
      <c r="P2107" s="40">
        <f>P2089*Settings!$C$13*(INDEX(P$407:P$418,$D2107)+INDEX(P$394:P$405,$D2107)+P2062*(1+$E2107))</f>
        <v/>
      </c>
      <c r="Q2107" s="40">
        <f>Q2089*Settings!$C$13*(INDEX(Q$407:Q$418,$D2107)+INDEX(Q$394:Q$405,$D2107)+Q2062*(1+$E2107))</f>
        <v/>
      </c>
      <c r="R2107" s="40">
        <f>R2089*Settings!$C$13*(INDEX(R$407:R$418,$D2107)+INDEX(R$394:R$405,$D2107)+R2062*(1+$E2107))</f>
        <v/>
      </c>
      <c r="S2107" s="40">
        <f>S2089*Settings!$C$13*(INDEX(S$407:S$418,$D2107)+INDEX(S$394:S$405,$D2107)+S2062*(1+$E2107))</f>
        <v/>
      </c>
      <c r="T2107" s="40">
        <f>T2089*Settings!$C$13*(INDEX(T$407:T$418,$D2107)+INDEX(T$394:T$405,$D2107)+T2062*(1+$E2107))</f>
        <v/>
      </c>
      <c r="U2107" s="40">
        <f>U2089*Settings!$C$13*(INDEX(U$407:U$418,$D2107)+INDEX(U$394:U$405,$D2107)+U2062*(1+$E2107))</f>
        <v/>
      </c>
      <c r="V2107" s="40">
        <f>V2089*Settings!$C$13*(INDEX(V$407:V$418,$D2107)+INDEX(V$394:V$405,$D2107)+V2062*(1+$E2107))</f>
        <v/>
      </c>
      <c r="W2107" s="40">
        <f>W2089*Settings!$C$13*(INDEX(W$407:W$418,$D2107)+INDEX(W$394:W$405,$D2107)+W2062*(1+$E2107))</f>
        <v/>
      </c>
      <c r="X2107" s="40">
        <f>X2089*Settings!$C$13*(INDEX(X$407:X$418,$D2107)+INDEX(X$394:X$405,$D2107)+X2062*(1+$E2107))</f>
        <v/>
      </c>
      <c r="Y2107" s="40">
        <f>Y2089*Settings!$C$13*(INDEX(Y$407:Y$418,$D2107)+INDEX(Y$394:Y$405,$D2107)+Y2062*(1+$E2107))</f>
        <v/>
      </c>
      <c r="Z2107" s="40">
        <f>Z2089*Settings!$C$13*(INDEX(Z$407:Z$418,$D2107)+INDEX(Z$394:Z$405,$D2107)+Z2062*(1+$E2107))</f>
        <v/>
      </c>
      <c r="AA2107" s="40">
        <f>AA2089*Settings!$C$13*(INDEX(AA$407:AA$418,$D2107)+INDEX(AA$394:AA$405,$D2107)+AA2062*(1+$E2107))</f>
        <v/>
      </c>
      <c r="AB2107" s="40">
        <f>AB2089*Settings!$C$13*(INDEX(AB$407:AB$418,$D2107)+INDEX(AB$394:AB$405,$D2107)+AB2062*(1+$E2107))</f>
        <v/>
      </c>
      <c r="AC2107" s="40">
        <f>AC2089*Settings!$C$13*(INDEX(AC$407:AC$418,$D2107)+INDEX(AC$394:AC$405,$D2107)+AC2062*(1+$E2107))</f>
        <v/>
      </c>
      <c r="AD2107" s="40">
        <f>AD2089*Settings!$C$13*(INDEX(AD$407:AD$418,$D2107)+INDEX(AD$394:AD$405,$D2107)+AD2062*(1+$E2107))</f>
        <v/>
      </c>
      <c r="AF2107" s="11">
        <f>CodePrefix&amp;$A2107&amp;IF($C2107="","","."&amp;$C2107&amp;"."&amp;$B2107)&amp;INDEX(VarEnd,MATCH($A2107,VarKey,0))&amp;AF$5</f>
        <v/>
      </c>
      <c r="AG2107" s="39">
        <f>AG2089*Settings!$C$13*(INDEX(AG$407:AG$418,$D2107)+INDEX(AG$394:AG$405,$D2107)+AG2062*(1+$E2107))</f>
        <v/>
      </c>
      <c r="AH2107" s="40">
        <f>AH2089*Settings!$C$13*(INDEX(AH$407:AH$418,$D2107)+INDEX(AH$394:AH$405,$D2107)+AH2062*(1+$E2107))</f>
        <v/>
      </c>
      <c r="AI2107" s="40">
        <f>AI2089*Settings!$C$13*(INDEX(AI$407:AI$418,$D2107)+INDEX(AI$394:AI$405,$D2107)+AI2062*(1+$E2107))</f>
        <v/>
      </c>
      <c r="AJ2107" s="40">
        <f>AJ2089*Settings!$C$13*(INDEX(AJ$407:AJ$418,$D2107)+INDEX(AJ$394:AJ$405,$D2107)+AJ2062*(1+$E2107))</f>
        <v/>
      </c>
      <c r="AK2107" s="40">
        <f>AK2089*Settings!$C$13*(INDEX(AK$407:AK$418,$D2107)+INDEX(AK$394:AK$405,$D2107)+AK2062*(1+$E2107))</f>
        <v/>
      </c>
      <c r="AL2107" s="40">
        <f>AL2089*Settings!$C$13*(INDEX(AL$407:AL$418,$D2107)+INDEX(AL$394:AL$405,$D2107)+AL2062*(1+$E2107))</f>
        <v/>
      </c>
      <c r="AM2107" s="40">
        <f>AM2089*Settings!$C$13*(INDEX(AM$407:AM$418,$D2107)+INDEX(AM$394:AM$405,$D2107)+AM2062*(1+$E2107))</f>
        <v/>
      </c>
      <c r="AN2107" s="40">
        <f>AN2089*Settings!$C$13*(INDEX(AN$407:AN$418,$D2107)+INDEX(AN$394:AN$405,$D2107)+AN2062*(1+$E2107))</f>
        <v/>
      </c>
      <c r="AO2107" s="40">
        <f>AO2089*Settings!$C$13*(INDEX(AO$407:AO$418,$D2107)+INDEX(AO$394:AO$405,$D2107)+AO2062*(1+$E2107))</f>
        <v/>
      </c>
      <c r="AP2107" s="40">
        <f>AP2089*Settings!$C$13*(INDEX(AP$407:AP$418,$D2107)+INDEX(AP$394:AP$405,$D2107)+AP2062*(1+$E2107))</f>
        <v/>
      </c>
      <c r="AQ2107" s="40">
        <f>AQ2089*Settings!$C$13*(INDEX(AQ$407:AQ$418,$D2107)+INDEX(AQ$394:AQ$405,$D2107)+AQ2062*(1+$E2107))</f>
        <v/>
      </c>
      <c r="AR2107" s="40">
        <f>AR2089*Settings!$C$13*(INDEX(AR$407:AR$418,$D2107)+INDEX(AR$394:AR$405,$D2107)+AR2062*(1+$E2107))</f>
        <v/>
      </c>
      <c r="AS2107" s="40">
        <f>AS2089*Settings!$C$13*(INDEX(AS$407:AS$418,$D2107)+INDEX(AS$394:AS$405,$D2107)+AS2062*(1+$E2107))</f>
        <v/>
      </c>
      <c r="AT2107" s="40">
        <f>AT2089*Settings!$C$13*(INDEX(AT$407:AT$418,$D2107)+INDEX(AT$394:AT$405,$D2107)+AT2062*(1+$E2107))</f>
        <v/>
      </c>
      <c r="AU2107" s="40">
        <f>AU2089*Settings!$C$13*(INDEX(AU$407:AU$418,$D2107)+INDEX(AU$394:AU$405,$D2107)+AU2062*(1+$E2107))</f>
        <v/>
      </c>
      <c r="AV2107" s="40">
        <f>AV2089*Settings!$C$13*(INDEX(AV$407:AV$418,$D2107)+INDEX(AV$394:AV$405,$D2107)+AV2062*(1+$E2107))</f>
        <v/>
      </c>
      <c r="AW2107" s="40">
        <f>AW2089*Settings!$C$13*(INDEX(AW$407:AW$418,$D2107)+INDEX(AW$394:AW$405,$D2107)+AW2062*(1+$E2107))</f>
        <v/>
      </c>
      <c r="AX2107" s="40">
        <f>AX2089*Settings!$C$13*(INDEX(AX$407:AX$418,$D2107)+INDEX(AX$394:AX$405,$D2107)+AX2062*(1+$E2107))</f>
        <v/>
      </c>
      <c r="AY2107" s="40">
        <f>AY2089*Settings!$C$13*(INDEX(AY$407:AY$418,$D2107)+INDEX(AY$394:AY$405,$D2107)+AY2062*(1+$E2107))</f>
        <v/>
      </c>
    </row>
    <row r="2108" hidden="1" outlineLevel="2">
      <c r="A2108" s="14" t="inlineStr">
        <is>
          <t>rtx</t>
        </is>
      </c>
      <c r="B2108" s="14" t="inlineStr">
        <is>
          <t>nga</t>
        </is>
      </c>
      <c r="C2108" s="14" t="inlineStr">
        <is>
          <t>irn</t>
        </is>
      </c>
      <c r="D2108" s="32">
        <f>INDEX(Inputs!$U$5:$U$132,MATCH($B2108&amp;"|"&amp;$C2108,Inputs!$A$5:$A$132,0))</f>
        <v/>
      </c>
      <c r="E2108" s="32">
        <f>INDEX(Inputs!$V$5:$V$132,MATCH($B2108&amp;"|"&amp;$C2108,Inputs!$A$5:$A$132,0))</f>
        <v/>
      </c>
      <c r="F2108" s="36" t="n"/>
      <c r="G2108" s="36" t="n"/>
      <c r="H2108" s="14">
        <f>INDEX(VarLab,MATCH($A2108,VarKey,0))&amp;INDEX(MemLab,MATCH($C2108&amp;"|"&amp;$B2108,MemKey,0))</f>
        <v/>
      </c>
      <c r="I2108" s="14">
        <f>INDEX(VarUnit,MATCH($A2108,VarKey,0))</f>
        <v/>
      </c>
      <c r="J2108" s="14">
        <f>INDEX(VarSrc,MATCH($A2108,VarKey,0))</f>
        <v/>
      </c>
      <c r="K2108" s="11">
        <f>CodePrefix&amp;$A2108&amp;IF($C2108="","","."&amp;$C2108&amp;"."&amp;$B2108)&amp;INDEX(VarEnd,MATCH($A2108,VarKey,0))&amp;K$5</f>
        <v/>
      </c>
      <c r="L2108" s="39">
        <f>L2090*Settings!$C$13*(INDEX(L$407:L$418,$D2108)+INDEX(L$394:L$405,$D2108)+L2063*(1+$E2108))</f>
        <v/>
      </c>
      <c r="M2108" s="40">
        <f>M2090*Settings!$C$13*(INDEX(M$407:M$418,$D2108)+INDEX(M$394:M$405,$D2108)+M2063*(1+$E2108))</f>
        <v/>
      </c>
      <c r="N2108" s="40">
        <f>N2090*Settings!$C$13*(INDEX(N$407:N$418,$D2108)+INDEX(N$394:N$405,$D2108)+N2063*(1+$E2108))</f>
        <v/>
      </c>
      <c r="O2108" s="40">
        <f>O2090*Settings!$C$13*(INDEX(O$407:O$418,$D2108)+INDEX(O$394:O$405,$D2108)+O2063*(1+$E2108))</f>
        <v/>
      </c>
      <c r="P2108" s="40">
        <f>P2090*Settings!$C$13*(INDEX(P$407:P$418,$D2108)+INDEX(P$394:P$405,$D2108)+P2063*(1+$E2108))</f>
        <v/>
      </c>
      <c r="Q2108" s="40">
        <f>Q2090*Settings!$C$13*(INDEX(Q$407:Q$418,$D2108)+INDEX(Q$394:Q$405,$D2108)+Q2063*(1+$E2108))</f>
        <v/>
      </c>
      <c r="R2108" s="40">
        <f>R2090*Settings!$C$13*(INDEX(R$407:R$418,$D2108)+INDEX(R$394:R$405,$D2108)+R2063*(1+$E2108))</f>
        <v/>
      </c>
      <c r="S2108" s="40">
        <f>S2090*Settings!$C$13*(INDEX(S$407:S$418,$D2108)+INDEX(S$394:S$405,$D2108)+S2063*(1+$E2108))</f>
        <v/>
      </c>
      <c r="T2108" s="40">
        <f>T2090*Settings!$C$13*(INDEX(T$407:T$418,$D2108)+INDEX(T$394:T$405,$D2108)+T2063*(1+$E2108))</f>
        <v/>
      </c>
      <c r="U2108" s="40">
        <f>U2090*Settings!$C$13*(INDEX(U$407:U$418,$D2108)+INDEX(U$394:U$405,$D2108)+U2063*(1+$E2108))</f>
        <v/>
      </c>
      <c r="V2108" s="40">
        <f>V2090*Settings!$C$13*(INDEX(V$407:V$418,$D2108)+INDEX(V$394:V$405,$D2108)+V2063*(1+$E2108))</f>
        <v/>
      </c>
      <c r="W2108" s="40">
        <f>W2090*Settings!$C$13*(INDEX(W$407:W$418,$D2108)+INDEX(W$394:W$405,$D2108)+W2063*(1+$E2108))</f>
        <v/>
      </c>
      <c r="X2108" s="40">
        <f>X2090*Settings!$C$13*(INDEX(X$407:X$418,$D2108)+INDEX(X$394:X$405,$D2108)+X2063*(1+$E2108))</f>
        <v/>
      </c>
      <c r="Y2108" s="40">
        <f>Y2090*Settings!$C$13*(INDEX(Y$407:Y$418,$D2108)+INDEX(Y$394:Y$405,$D2108)+Y2063*(1+$E2108))</f>
        <v/>
      </c>
      <c r="Z2108" s="40">
        <f>Z2090*Settings!$C$13*(INDEX(Z$407:Z$418,$D2108)+INDEX(Z$394:Z$405,$D2108)+Z2063*(1+$E2108))</f>
        <v/>
      </c>
      <c r="AA2108" s="40">
        <f>AA2090*Settings!$C$13*(INDEX(AA$407:AA$418,$D2108)+INDEX(AA$394:AA$405,$D2108)+AA2063*(1+$E2108))</f>
        <v/>
      </c>
      <c r="AB2108" s="40">
        <f>AB2090*Settings!$C$13*(INDEX(AB$407:AB$418,$D2108)+INDEX(AB$394:AB$405,$D2108)+AB2063*(1+$E2108))</f>
        <v/>
      </c>
      <c r="AC2108" s="40">
        <f>AC2090*Settings!$C$13*(INDEX(AC$407:AC$418,$D2108)+INDEX(AC$394:AC$405,$D2108)+AC2063*(1+$E2108))</f>
        <v/>
      </c>
      <c r="AD2108" s="40">
        <f>AD2090*Settings!$C$13*(INDEX(AD$407:AD$418,$D2108)+INDEX(AD$394:AD$405,$D2108)+AD2063*(1+$E2108))</f>
        <v/>
      </c>
      <c r="AF2108" s="11">
        <f>CodePrefix&amp;$A2108&amp;IF($C2108="","","."&amp;$C2108&amp;"."&amp;$B2108)&amp;INDEX(VarEnd,MATCH($A2108,VarKey,0))&amp;AF$5</f>
        <v/>
      </c>
      <c r="AG2108" s="39">
        <f>AG2090*Settings!$C$13*(INDEX(AG$407:AG$418,$D2108)+INDEX(AG$394:AG$405,$D2108)+AG2063*(1+$E2108))</f>
        <v/>
      </c>
      <c r="AH2108" s="40">
        <f>AH2090*Settings!$C$13*(INDEX(AH$407:AH$418,$D2108)+INDEX(AH$394:AH$405,$D2108)+AH2063*(1+$E2108))</f>
        <v/>
      </c>
      <c r="AI2108" s="40">
        <f>AI2090*Settings!$C$13*(INDEX(AI$407:AI$418,$D2108)+INDEX(AI$394:AI$405,$D2108)+AI2063*(1+$E2108))</f>
        <v/>
      </c>
      <c r="AJ2108" s="40">
        <f>AJ2090*Settings!$C$13*(INDEX(AJ$407:AJ$418,$D2108)+INDEX(AJ$394:AJ$405,$D2108)+AJ2063*(1+$E2108))</f>
        <v/>
      </c>
      <c r="AK2108" s="40">
        <f>AK2090*Settings!$C$13*(INDEX(AK$407:AK$418,$D2108)+INDEX(AK$394:AK$405,$D2108)+AK2063*(1+$E2108))</f>
        <v/>
      </c>
      <c r="AL2108" s="40">
        <f>AL2090*Settings!$C$13*(INDEX(AL$407:AL$418,$D2108)+INDEX(AL$394:AL$405,$D2108)+AL2063*(1+$E2108))</f>
        <v/>
      </c>
      <c r="AM2108" s="40">
        <f>AM2090*Settings!$C$13*(INDEX(AM$407:AM$418,$D2108)+INDEX(AM$394:AM$405,$D2108)+AM2063*(1+$E2108))</f>
        <v/>
      </c>
      <c r="AN2108" s="40">
        <f>AN2090*Settings!$C$13*(INDEX(AN$407:AN$418,$D2108)+INDEX(AN$394:AN$405,$D2108)+AN2063*(1+$E2108))</f>
        <v/>
      </c>
      <c r="AO2108" s="40">
        <f>AO2090*Settings!$C$13*(INDEX(AO$407:AO$418,$D2108)+INDEX(AO$394:AO$405,$D2108)+AO2063*(1+$E2108))</f>
        <v/>
      </c>
      <c r="AP2108" s="40">
        <f>AP2090*Settings!$C$13*(INDEX(AP$407:AP$418,$D2108)+INDEX(AP$394:AP$405,$D2108)+AP2063*(1+$E2108))</f>
        <v/>
      </c>
      <c r="AQ2108" s="40">
        <f>AQ2090*Settings!$C$13*(INDEX(AQ$407:AQ$418,$D2108)+INDEX(AQ$394:AQ$405,$D2108)+AQ2063*(1+$E2108))</f>
        <v/>
      </c>
      <c r="AR2108" s="40">
        <f>AR2090*Settings!$C$13*(INDEX(AR$407:AR$418,$D2108)+INDEX(AR$394:AR$405,$D2108)+AR2063*(1+$E2108))</f>
        <v/>
      </c>
      <c r="AS2108" s="40">
        <f>AS2090*Settings!$C$13*(INDEX(AS$407:AS$418,$D2108)+INDEX(AS$394:AS$405,$D2108)+AS2063*(1+$E2108))</f>
        <v/>
      </c>
      <c r="AT2108" s="40">
        <f>AT2090*Settings!$C$13*(INDEX(AT$407:AT$418,$D2108)+INDEX(AT$394:AT$405,$D2108)+AT2063*(1+$E2108))</f>
        <v/>
      </c>
      <c r="AU2108" s="40">
        <f>AU2090*Settings!$C$13*(INDEX(AU$407:AU$418,$D2108)+INDEX(AU$394:AU$405,$D2108)+AU2063*(1+$E2108))</f>
        <v/>
      </c>
      <c r="AV2108" s="40">
        <f>AV2090*Settings!$C$13*(INDEX(AV$407:AV$418,$D2108)+INDEX(AV$394:AV$405,$D2108)+AV2063*(1+$E2108))</f>
        <v/>
      </c>
      <c r="AW2108" s="40">
        <f>AW2090*Settings!$C$13*(INDEX(AW$407:AW$418,$D2108)+INDEX(AW$394:AW$405,$D2108)+AW2063*(1+$E2108))</f>
        <v/>
      </c>
      <c r="AX2108" s="40">
        <f>AX2090*Settings!$C$13*(INDEX(AX$407:AX$418,$D2108)+INDEX(AX$394:AX$405,$D2108)+AX2063*(1+$E2108))</f>
        <v/>
      </c>
      <c r="AY2108" s="40">
        <f>AY2090*Settings!$C$13*(INDEX(AY$407:AY$418,$D2108)+INDEX(AY$394:AY$405,$D2108)+AY2063*(1+$E2108))</f>
        <v/>
      </c>
    </row>
    <row r="2109" hidden="1" outlineLevel="2">
      <c r="A2109" s="14" t="inlineStr">
        <is>
          <t>rtx</t>
        </is>
      </c>
      <c r="B2109" s="14" t="inlineStr">
        <is>
          <t>gso</t>
        </is>
      </c>
      <c r="C2109" s="14" t="inlineStr">
        <is>
          <t>irn</t>
        </is>
      </c>
      <c r="D2109" s="32">
        <f>INDEX(Inputs!$U$5:$U$132,MATCH($B2109&amp;"|"&amp;$C2109,Inputs!$A$5:$A$132,0))</f>
        <v/>
      </c>
      <c r="E2109" s="32">
        <f>INDEX(Inputs!$V$5:$V$132,MATCH($B2109&amp;"|"&amp;$C2109,Inputs!$A$5:$A$132,0))</f>
        <v/>
      </c>
      <c r="F2109" s="36" t="n"/>
      <c r="G2109" s="36" t="n"/>
      <c r="H2109" s="14">
        <f>INDEX(VarLab,MATCH($A2109,VarKey,0))&amp;INDEX(MemLab,MATCH($C2109&amp;"|"&amp;$B2109,MemKey,0))</f>
        <v/>
      </c>
      <c r="I2109" s="14">
        <f>INDEX(VarUnit,MATCH($A2109,VarKey,0))</f>
        <v/>
      </c>
      <c r="J2109" s="14">
        <f>INDEX(VarSrc,MATCH($A2109,VarKey,0))</f>
        <v/>
      </c>
      <c r="K2109" s="11">
        <f>CodePrefix&amp;$A2109&amp;IF($C2109="","","."&amp;$C2109&amp;"."&amp;$B2109)&amp;INDEX(VarEnd,MATCH($A2109,VarKey,0))&amp;K$5</f>
        <v/>
      </c>
      <c r="L2109" s="39">
        <f>L2091*Settings!$C$13*(INDEX(L$407:L$418,$D2109)+INDEX(L$394:L$405,$D2109)+L2064*(1+$E2109))</f>
        <v/>
      </c>
      <c r="M2109" s="40">
        <f>M2091*Settings!$C$13*(INDEX(M$407:M$418,$D2109)+INDEX(M$394:M$405,$D2109)+M2064*(1+$E2109))</f>
        <v/>
      </c>
      <c r="N2109" s="40">
        <f>N2091*Settings!$C$13*(INDEX(N$407:N$418,$D2109)+INDEX(N$394:N$405,$D2109)+N2064*(1+$E2109))</f>
        <v/>
      </c>
      <c r="O2109" s="40">
        <f>O2091*Settings!$C$13*(INDEX(O$407:O$418,$D2109)+INDEX(O$394:O$405,$D2109)+O2064*(1+$E2109))</f>
        <v/>
      </c>
      <c r="P2109" s="40">
        <f>P2091*Settings!$C$13*(INDEX(P$407:P$418,$D2109)+INDEX(P$394:P$405,$D2109)+P2064*(1+$E2109))</f>
        <v/>
      </c>
      <c r="Q2109" s="40">
        <f>Q2091*Settings!$C$13*(INDEX(Q$407:Q$418,$D2109)+INDEX(Q$394:Q$405,$D2109)+Q2064*(1+$E2109))</f>
        <v/>
      </c>
      <c r="R2109" s="40">
        <f>R2091*Settings!$C$13*(INDEX(R$407:R$418,$D2109)+INDEX(R$394:R$405,$D2109)+R2064*(1+$E2109))</f>
        <v/>
      </c>
      <c r="S2109" s="40">
        <f>S2091*Settings!$C$13*(INDEX(S$407:S$418,$D2109)+INDEX(S$394:S$405,$D2109)+S2064*(1+$E2109))</f>
        <v/>
      </c>
      <c r="T2109" s="40">
        <f>T2091*Settings!$C$13*(INDEX(T$407:T$418,$D2109)+INDEX(T$394:T$405,$D2109)+T2064*(1+$E2109))</f>
        <v/>
      </c>
      <c r="U2109" s="40">
        <f>U2091*Settings!$C$13*(INDEX(U$407:U$418,$D2109)+INDEX(U$394:U$405,$D2109)+U2064*(1+$E2109))</f>
        <v/>
      </c>
      <c r="V2109" s="40">
        <f>V2091*Settings!$C$13*(INDEX(V$407:V$418,$D2109)+INDEX(V$394:V$405,$D2109)+V2064*(1+$E2109))</f>
        <v/>
      </c>
      <c r="W2109" s="40">
        <f>W2091*Settings!$C$13*(INDEX(W$407:W$418,$D2109)+INDEX(W$394:W$405,$D2109)+W2064*(1+$E2109))</f>
        <v/>
      </c>
      <c r="X2109" s="40">
        <f>X2091*Settings!$C$13*(INDEX(X$407:X$418,$D2109)+INDEX(X$394:X$405,$D2109)+X2064*(1+$E2109))</f>
        <v/>
      </c>
      <c r="Y2109" s="40">
        <f>Y2091*Settings!$C$13*(INDEX(Y$407:Y$418,$D2109)+INDEX(Y$394:Y$405,$D2109)+Y2064*(1+$E2109))</f>
        <v/>
      </c>
      <c r="Z2109" s="40">
        <f>Z2091*Settings!$C$13*(INDEX(Z$407:Z$418,$D2109)+INDEX(Z$394:Z$405,$D2109)+Z2064*(1+$E2109))</f>
        <v/>
      </c>
      <c r="AA2109" s="40">
        <f>AA2091*Settings!$C$13*(INDEX(AA$407:AA$418,$D2109)+INDEX(AA$394:AA$405,$D2109)+AA2064*(1+$E2109))</f>
        <v/>
      </c>
      <c r="AB2109" s="40">
        <f>AB2091*Settings!$C$13*(INDEX(AB$407:AB$418,$D2109)+INDEX(AB$394:AB$405,$D2109)+AB2064*(1+$E2109))</f>
        <v/>
      </c>
      <c r="AC2109" s="40">
        <f>AC2091*Settings!$C$13*(INDEX(AC$407:AC$418,$D2109)+INDEX(AC$394:AC$405,$D2109)+AC2064*(1+$E2109))</f>
        <v/>
      </c>
      <c r="AD2109" s="40">
        <f>AD2091*Settings!$C$13*(INDEX(AD$407:AD$418,$D2109)+INDEX(AD$394:AD$405,$D2109)+AD2064*(1+$E2109))</f>
        <v/>
      </c>
      <c r="AF2109" s="11">
        <f>CodePrefix&amp;$A2109&amp;IF($C2109="","","."&amp;$C2109&amp;"."&amp;$B2109)&amp;INDEX(VarEnd,MATCH($A2109,VarKey,0))&amp;AF$5</f>
        <v/>
      </c>
      <c r="AG2109" s="39">
        <f>AG2091*Settings!$C$13*(INDEX(AG$407:AG$418,$D2109)+INDEX(AG$394:AG$405,$D2109)+AG2064*(1+$E2109))</f>
        <v/>
      </c>
      <c r="AH2109" s="40">
        <f>AH2091*Settings!$C$13*(INDEX(AH$407:AH$418,$D2109)+INDEX(AH$394:AH$405,$D2109)+AH2064*(1+$E2109))</f>
        <v/>
      </c>
      <c r="AI2109" s="40">
        <f>AI2091*Settings!$C$13*(INDEX(AI$407:AI$418,$D2109)+INDEX(AI$394:AI$405,$D2109)+AI2064*(1+$E2109))</f>
        <v/>
      </c>
      <c r="AJ2109" s="40">
        <f>AJ2091*Settings!$C$13*(INDEX(AJ$407:AJ$418,$D2109)+INDEX(AJ$394:AJ$405,$D2109)+AJ2064*(1+$E2109))</f>
        <v/>
      </c>
      <c r="AK2109" s="40">
        <f>AK2091*Settings!$C$13*(INDEX(AK$407:AK$418,$D2109)+INDEX(AK$394:AK$405,$D2109)+AK2064*(1+$E2109))</f>
        <v/>
      </c>
      <c r="AL2109" s="40">
        <f>AL2091*Settings!$C$13*(INDEX(AL$407:AL$418,$D2109)+INDEX(AL$394:AL$405,$D2109)+AL2064*(1+$E2109))</f>
        <v/>
      </c>
      <c r="AM2109" s="40">
        <f>AM2091*Settings!$C$13*(INDEX(AM$407:AM$418,$D2109)+INDEX(AM$394:AM$405,$D2109)+AM2064*(1+$E2109))</f>
        <v/>
      </c>
      <c r="AN2109" s="40">
        <f>AN2091*Settings!$C$13*(INDEX(AN$407:AN$418,$D2109)+INDEX(AN$394:AN$405,$D2109)+AN2064*(1+$E2109))</f>
        <v/>
      </c>
      <c r="AO2109" s="40">
        <f>AO2091*Settings!$C$13*(INDEX(AO$407:AO$418,$D2109)+INDEX(AO$394:AO$405,$D2109)+AO2064*(1+$E2109))</f>
        <v/>
      </c>
      <c r="AP2109" s="40">
        <f>AP2091*Settings!$C$13*(INDEX(AP$407:AP$418,$D2109)+INDEX(AP$394:AP$405,$D2109)+AP2064*(1+$E2109))</f>
        <v/>
      </c>
      <c r="AQ2109" s="40">
        <f>AQ2091*Settings!$C$13*(INDEX(AQ$407:AQ$418,$D2109)+INDEX(AQ$394:AQ$405,$D2109)+AQ2064*(1+$E2109))</f>
        <v/>
      </c>
      <c r="AR2109" s="40">
        <f>AR2091*Settings!$C$13*(INDEX(AR$407:AR$418,$D2109)+INDEX(AR$394:AR$405,$D2109)+AR2064*(1+$E2109))</f>
        <v/>
      </c>
      <c r="AS2109" s="40">
        <f>AS2091*Settings!$C$13*(INDEX(AS$407:AS$418,$D2109)+INDEX(AS$394:AS$405,$D2109)+AS2064*(1+$E2109))</f>
        <v/>
      </c>
      <c r="AT2109" s="40">
        <f>AT2091*Settings!$C$13*(INDEX(AT$407:AT$418,$D2109)+INDEX(AT$394:AT$405,$D2109)+AT2064*(1+$E2109))</f>
        <v/>
      </c>
      <c r="AU2109" s="40">
        <f>AU2091*Settings!$C$13*(INDEX(AU$407:AU$418,$D2109)+INDEX(AU$394:AU$405,$D2109)+AU2064*(1+$E2109))</f>
        <v/>
      </c>
      <c r="AV2109" s="40">
        <f>AV2091*Settings!$C$13*(INDEX(AV$407:AV$418,$D2109)+INDEX(AV$394:AV$405,$D2109)+AV2064*(1+$E2109))</f>
        <v/>
      </c>
      <c r="AW2109" s="40">
        <f>AW2091*Settings!$C$13*(INDEX(AW$407:AW$418,$D2109)+INDEX(AW$394:AW$405,$D2109)+AW2064*(1+$E2109))</f>
        <v/>
      </c>
      <c r="AX2109" s="40">
        <f>AX2091*Settings!$C$13*(INDEX(AX$407:AX$418,$D2109)+INDEX(AX$394:AX$405,$D2109)+AX2064*(1+$E2109))</f>
        <v/>
      </c>
      <c r="AY2109" s="40">
        <f>AY2091*Settings!$C$13*(INDEX(AY$407:AY$418,$D2109)+INDEX(AY$394:AY$405,$D2109)+AY2064*(1+$E2109))</f>
        <v/>
      </c>
    </row>
    <row r="2110" hidden="1" outlineLevel="2">
      <c r="A2110" s="14" t="inlineStr">
        <is>
          <t>rtx</t>
        </is>
      </c>
      <c r="B2110" s="14" t="inlineStr">
        <is>
          <t>die</t>
        </is>
      </c>
      <c r="C2110" s="14" t="inlineStr">
        <is>
          <t>irn</t>
        </is>
      </c>
      <c r="D2110" s="32">
        <f>INDEX(Inputs!$U$5:$U$132,MATCH($B2110&amp;"|"&amp;$C2110,Inputs!$A$5:$A$132,0))</f>
        <v/>
      </c>
      <c r="E2110" s="32">
        <f>INDEX(Inputs!$V$5:$V$132,MATCH($B2110&amp;"|"&amp;$C2110,Inputs!$A$5:$A$132,0))</f>
        <v/>
      </c>
      <c r="F2110" s="36" t="n"/>
      <c r="G2110" s="36" t="n"/>
      <c r="H2110" s="14">
        <f>INDEX(VarLab,MATCH($A2110,VarKey,0))&amp;INDEX(MemLab,MATCH($C2110&amp;"|"&amp;$B2110,MemKey,0))</f>
        <v/>
      </c>
      <c r="I2110" s="14">
        <f>INDEX(VarUnit,MATCH($A2110,VarKey,0))</f>
        <v/>
      </c>
      <c r="J2110" s="14">
        <f>INDEX(VarSrc,MATCH($A2110,VarKey,0))</f>
        <v/>
      </c>
      <c r="K2110" s="11">
        <f>CodePrefix&amp;$A2110&amp;IF($C2110="","","."&amp;$C2110&amp;"."&amp;$B2110)&amp;INDEX(VarEnd,MATCH($A2110,VarKey,0))&amp;K$5</f>
        <v/>
      </c>
      <c r="L2110" s="39">
        <f>L2092*Settings!$C$13*(INDEX(L$407:L$418,$D2110)+INDEX(L$394:L$405,$D2110)+L2065*(1+$E2110))</f>
        <v/>
      </c>
      <c r="M2110" s="40">
        <f>M2092*Settings!$C$13*(INDEX(M$407:M$418,$D2110)+INDEX(M$394:M$405,$D2110)+M2065*(1+$E2110))</f>
        <v/>
      </c>
      <c r="N2110" s="40">
        <f>N2092*Settings!$C$13*(INDEX(N$407:N$418,$D2110)+INDEX(N$394:N$405,$D2110)+N2065*(1+$E2110))</f>
        <v/>
      </c>
      <c r="O2110" s="40">
        <f>O2092*Settings!$C$13*(INDEX(O$407:O$418,$D2110)+INDEX(O$394:O$405,$D2110)+O2065*(1+$E2110))</f>
        <v/>
      </c>
      <c r="P2110" s="40">
        <f>P2092*Settings!$C$13*(INDEX(P$407:P$418,$D2110)+INDEX(P$394:P$405,$D2110)+P2065*(1+$E2110))</f>
        <v/>
      </c>
      <c r="Q2110" s="40">
        <f>Q2092*Settings!$C$13*(INDEX(Q$407:Q$418,$D2110)+INDEX(Q$394:Q$405,$D2110)+Q2065*(1+$E2110))</f>
        <v/>
      </c>
      <c r="R2110" s="40">
        <f>R2092*Settings!$C$13*(INDEX(R$407:R$418,$D2110)+INDEX(R$394:R$405,$D2110)+R2065*(1+$E2110))</f>
        <v/>
      </c>
      <c r="S2110" s="40">
        <f>S2092*Settings!$C$13*(INDEX(S$407:S$418,$D2110)+INDEX(S$394:S$405,$D2110)+S2065*(1+$E2110))</f>
        <v/>
      </c>
      <c r="T2110" s="40">
        <f>T2092*Settings!$C$13*(INDEX(T$407:T$418,$D2110)+INDEX(T$394:T$405,$D2110)+T2065*(1+$E2110))</f>
        <v/>
      </c>
      <c r="U2110" s="40">
        <f>U2092*Settings!$C$13*(INDEX(U$407:U$418,$D2110)+INDEX(U$394:U$405,$D2110)+U2065*(1+$E2110))</f>
        <v/>
      </c>
      <c r="V2110" s="40">
        <f>V2092*Settings!$C$13*(INDEX(V$407:V$418,$D2110)+INDEX(V$394:V$405,$D2110)+V2065*(1+$E2110))</f>
        <v/>
      </c>
      <c r="W2110" s="40">
        <f>W2092*Settings!$C$13*(INDEX(W$407:W$418,$D2110)+INDEX(W$394:W$405,$D2110)+W2065*(1+$E2110))</f>
        <v/>
      </c>
      <c r="X2110" s="40">
        <f>X2092*Settings!$C$13*(INDEX(X$407:X$418,$D2110)+INDEX(X$394:X$405,$D2110)+X2065*(1+$E2110))</f>
        <v/>
      </c>
      <c r="Y2110" s="40">
        <f>Y2092*Settings!$C$13*(INDEX(Y$407:Y$418,$D2110)+INDEX(Y$394:Y$405,$D2110)+Y2065*(1+$E2110))</f>
        <v/>
      </c>
      <c r="Z2110" s="40">
        <f>Z2092*Settings!$C$13*(INDEX(Z$407:Z$418,$D2110)+INDEX(Z$394:Z$405,$D2110)+Z2065*(1+$E2110))</f>
        <v/>
      </c>
      <c r="AA2110" s="40">
        <f>AA2092*Settings!$C$13*(INDEX(AA$407:AA$418,$D2110)+INDEX(AA$394:AA$405,$D2110)+AA2065*(1+$E2110))</f>
        <v/>
      </c>
      <c r="AB2110" s="40">
        <f>AB2092*Settings!$C$13*(INDEX(AB$407:AB$418,$D2110)+INDEX(AB$394:AB$405,$D2110)+AB2065*(1+$E2110))</f>
        <v/>
      </c>
      <c r="AC2110" s="40">
        <f>AC2092*Settings!$C$13*(INDEX(AC$407:AC$418,$D2110)+INDEX(AC$394:AC$405,$D2110)+AC2065*(1+$E2110))</f>
        <v/>
      </c>
      <c r="AD2110" s="40">
        <f>AD2092*Settings!$C$13*(INDEX(AD$407:AD$418,$D2110)+INDEX(AD$394:AD$405,$D2110)+AD2065*(1+$E2110))</f>
        <v/>
      </c>
      <c r="AF2110" s="11">
        <f>CodePrefix&amp;$A2110&amp;IF($C2110="","","."&amp;$C2110&amp;"."&amp;$B2110)&amp;INDEX(VarEnd,MATCH($A2110,VarKey,0))&amp;AF$5</f>
        <v/>
      </c>
      <c r="AG2110" s="39">
        <f>AG2092*Settings!$C$13*(INDEX(AG$407:AG$418,$D2110)+INDEX(AG$394:AG$405,$D2110)+AG2065*(1+$E2110))</f>
        <v/>
      </c>
      <c r="AH2110" s="40">
        <f>AH2092*Settings!$C$13*(INDEX(AH$407:AH$418,$D2110)+INDEX(AH$394:AH$405,$D2110)+AH2065*(1+$E2110))</f>
        <v/>
      </c>
      <c r="AI2110" s="40">
        <f>AI2092*Settings!$C$13*(INDEX(AI$407:AI$418,$D2110)+INDEX(AI$394:AI$405,$D2110)+AI2065*(1+$E2110))</f>
        <v/>
      </c>
      <c r="AJ2110" s="40">
        <f>AJ2092*Settings!$C$13*(INDEX(AJ$407:AJ$418,$D2110)+INDEX(AJ$394:AJ$405,$D2110)+AJ2065*(1+$E2110))</f>
        <v/>
      </c>
      <c r="AK2110" s="40">
        <f>AK2092*Settings!$C$13*(INDEX(AK$407:AK$418,$D2110)+INDEX(AK$394:AK$405,$D2110)+AK2065*(1+$E2110))</f>
        <v/>
      </c>
      <c r="AL2110" s="40">
        <f>AL2092*Settings!$C$13*(INDEX(AL$407:AL$418,$D2110)+INDEX(AL$394:AL$405,$D2110)+AL2065*(1+$E2110))</f>
        <v/>
      </c>
      <c r="AM2110" s="40">
        <f>AM2092*Settings!$C$13*(INDEX(AM$407:AM$418,$D2110)+INDEX(AM$394:AM$405,$D2110)+AM2065*(1+$E2110))</f>
        <v/>
      </c>
      <c r="AN2110" s="40">
        <f>AN2092*Settings!$C$13*(INDEX(AN$407:AN$418,$D2110)+INDEX(AN$394:AN$405,$D2110)+AN2065*(1+$E2110))</f>
        <v/>
      </c>
      <c r="AO2110" s="40">
        <f>AO2092*Settings!$C$13*(INDEX(AO$407:AO$418,$D2110)+INDEX(AO$394:AO$405,$D2110)+AO2065*(1+$E2110))</f>
        <v/>
      </c>
      <c r="AP2110" s="40">
        <f>AP2092*Settings!$C$13*(INDEX(AP$407:AP$418,$D2110)+INDEX(AP$394:AP$405,$D2110)+AP2065*(1+$E2110))</f>
        <v/>
      </c>
      <c r="AQ2110" s="40">
        <f>AQ2092*Settings!$C$13*(INDEX(AQ$407:AQ$418,$D2110)+INDEX(AQ$394:AQ$405,$D2110)+AQ2065*(1+$E2110))</f>
        <v/>
      </c>
      <c r="AR2110" s="40">
        <f>AR2092*Settings!$C$13*(INDEX(AR$407:AR$418,$D2110)+INDEX(AR$394:AR$405,$D2110)+AR2065*(1+$E2110))</f>
        <v/>
      </c>
      <c r="AS2110" s="40">
        <f>AS2092*Settings!$C$13*(INDEX(AS$407:AS$418,$D2110)+INDEX(AS$394:AS$405,$D2110)+AS2065*(1+$E2110))</f>
        <v/>
      </c>
      <c r="AT2110" s="40">
        <f>AT2092*Settings!$C$13*(INDEX(AT$407:AT$418,$D2110)+INDEX(AT$394:AT$405,$D2110)+AT2065*(1+$E2110))</f>
        <v/>
      </c>
      <c r="AU2110" s="40">
        <f>AU2092*Settings!$C$13*(INDEX(AU$407:AU$418,$D2110)+INDEX(AU$394:AU$405,$D2110)+AU2065*(1+$E2110))</f>
        <v/>
      </c>
      <c r="AV2110" s="40">
        <f>AV2092*Settings!$C$13*(INDEX(AV$407:AV$418,$D2110)+INDEX(AV$394:AV$405,$D2110)+AV2065*(1+$E2110))</f>
        <v/>
      </c>
      <c r="AW2110" s="40">
        <f>AW2092*Settings!$C$13*(INDEX(AW$407:AW$418,$D2110)+INDEX(AW$394:AW$405,$D2110)+AW2065*(1+$E2110))</f>
        <v/>
      </c>
      <c r="AX2110" s="40">
        <f>AX2092*Settings!$C$13*(INDEX(AX$407:AX$418,$D2110)+INDEX(AX$394:AX$405,$D2110)+AX2065*(1+$E2110))</f>
        <v/>
      </c>
      <c r="AY2110" s="40">
        <f>AY2092*Settings!$C$13*(INDEX(AY$407:AY$418,$D2110)+INDEX(AY$394:AY$405,$D2110)+AY2065*(1+$E2110))</f>
        <v/>
      </c>
    </row>
    <row r="2111" hidden="1" outlineLevel="2">
      <c r="A2111" s="14" t="inlineStr">
        <is>
          <t>rtx</t>
        </is>
      </c>
      <c r="B2111" s="14" t="inlineStr">
        <is>
          <t>lpg</t>
        </is>
      </c>
      <c r="C2111" s="14" t="inlineStr">
        <is>
          <t>irn</t>
        </is>
      </c>
      <c r="D2111" s="32">
        <f>INDEX(Inputs!$U$5:$U$132,MATCH($B2111&amp;"|"&amp;$C2111,Inputs!$A$5:$A$132,0))</f>
        <v/>
      </c>
      <c r="E2111" s="32">
        <f>INDEX(Inputs!$V$5:$V$132,MATCH($B2111&amp;"|"&amp;$C2111,Inputs!$A$5:$A$132,0))</f>
        <v/>
      </c>
      <c r="F2111" s="36" t="n"/>
      <c r="G2111" s="36" t="n"/>
      <c r="H2111" s="14">
        <f>INDEX(VarLab,MATCH($A2111,VarKey,0))&amp;INDEX(MemLab,MATCH($C2111&amp;"|"&amp;$B2111,MemKey,0))</f>
        <v/>
      </c>
      <c r="I2111" s="14">
        <f>INDEX(VarUnit,MATCH($A2111,VarKey,0))</f>
        <v/>
      </c>
      <c r="J2111" s="14">
        <f>INDEX(VarSrc,MATCH($A2111,VarKey,0))</f>
        <v/>
      </c>
      <c r="K2111" s="11">
        <f>CodePrefix&amp;$A2111&amp;IF($C2111="","","."&amp;$C2111&amp;"."&amp;$B2111)&amp;INDEX(VarEnd,MATCH($A2111,VarKey,0))&amp;K$5</f>
        <v/>
      </c>
      <c r="L2111" s="39">
        <f>L2093*Settings!$C$13*(INDEX(L$407:L$418,$D2111)+INDEX(L$394:L$405,$D2111)+L2066*(1+$E2111))</f>
        <v/>
      </c>
      <c r="M2111" s="40">
        <f>M2093*Settings!$C$13*(INDEX(M$407:M$418,$D2111)+INDEX(M$394:M$405,$D2111)+M2066*(1+$E2111))</f>
        <v/>
      </c>
      <c r="N2111" s="40">
        <f>N2093*Settings!$C$13*(INDEX(N$407:N$418,$D2111)+INDEX(N$394:N$405,$D2111)+N2066*(1+$E2111))</f>
        <v/>
      </c>
      <c r="O2111" s="40">
        <f>O2093*Settings!$C$13*(INDEX(O$407:O$418,$D2111)+INDEX(O$394:O$405,$D2111)+O2066*(1+$E2111))</f>
        <v/>
      </c>
      <c r="P2111" s="40">
        <f>P2093*Settings!$C$13*(INDEX(P$407:P$418,$D2111)+INDEX(P$394:P$405,$D2111)+P2066*(1+$E2111))</f>
        <v/>
      </c>
      <c r="Q2111" s="40">
        <f>Q2093*Settings!$C$13*(INDEX(Q$407:Q$418,$D2111)+INDEX(Q$394:Q$405,$D2111)+Q2066*(1+$E2111))</f>
        <v/>
      </c>
      <c r="R2111" s="40">
        <f>R2093*Settings!$C$13*(INDEX(R$407:R$418,$D2111)+INDEX(R$394:R$405,$D2111)+R2066*(1+$E2111))</f>
        <v/>
      </c>
      <c r="S2111" s="40">
        <f>S2093*Settings!$C$13*(INDEX(S$407:S$418,$D2111)+INDEX(S$394:S$405,$D2111)+S2066*(1+$E2111))</f>
        <v/>
      </c>
      <c r="T2111" s="40">
        <f>T2093*Settings!$C$13*(INDEX(T$407:T$418,$D2111)+INDEX(T$394:T$405,$D2111)+T2066*(1+$E2111))</f>
        <v/>
      </c>
      <c r="U2111" s="40">
        <f>U2093*Settings!$C$13*(INDEX(U$407:U$418,$D2111)+INDEX(U$394:U$405,$D2111)+U2066*(1+$E2111))</f>
        <v/>
      </c>
      <c r="V2111" s="40">
        <f>V2093*Settings!$C$13*(INDEX(V$407:V$418,$D2111)+INDEX(V$394:V$405,$D2111)+V2066*(1+$E2111))</f>
        <v/>
      </c>
      <c r="W2111" s="40">
        <f>W2093*Settings!$C$13*(INDEX(W$407:W$418,$D2111)+INDEX(W$394:W$405,$D2111)+W2066*(1+$E2111))</f>
        <v/>
      </c>
      <c r="X2111" s="40">
        <f>X2093*Settings!$C$13*(INDEX(X$407:X$418,$D2111)+INDEX(X$394:X$405,$D2111)+X2066*(1+$E2111))</f>
        <v/>
      </c>
      <c r="Y2111" s="40">
        <f>Y2093*Settings!$C$13*(INDEX(Y$407:Y$418,$D2111)+INDEX(Y$394:Y$405,$D2111)+Y2066*(1+$E2111))</f>
        <v/>
      </c>
      <c r="Z2111" s="40">
        <f>Z2093*Settings!$C$13*(INDEX(Z$407:Z$418,$D2111)+INDEX(Z$394:Z$405,$D2111)+Z2066*(1+$E2111))</f>
        <v/>
      </c>
      <c r="AA2111" s="40">
        <f>AA2093*Settings!$C$13*(INDEX(AA$407:AA$418,$D2111)+INDEX(AA$394:AA$405,$D2111)+AA2066*(1+$E2111))</f>
        <v/>
      </c>
      <c r="AB2111" s="40">
        <f>AB2093*Settings!$C$13*(INDEX(AB$407:AB$418,$D2111)+INDEX(AB$394:AB$405,$D2111)+AB2066*(1+$E2111))</f>
        <v/>
      </c>
      <c r="AC2111" s="40">
        <f>AC2093*Settings!$C$13*(INDEX(AC$407:AC$418,$D2111)+INDEX(AC$394:AC$405,$D2111)+AC2066*(1+$E2111))</f>
        <v/>
      </c>
      <c r="AD2111" s="40">
        <f>AD2093*Settings!$C$13*(INDEX(AD$407:AD$418,$D2111)+INDEX(AD$394:AD$405,$D2111)+AD2066*(1+$E2111))</f>
        <v/>
      </c>
      <c r="AF2111" s="11">
        <f>CodePrefix&amp;$A2111&amp;IF($C2111="","","."&amp;$C2111&amp;"."&amp;$B2111)&amp;INDEX(VarEnd,MATCH($A2111,VarKey,0))&amp;AF$5</f>
        <v/>
      </c>
      <c r="AG2111" s="39">
        <f>AG2093*Settings!$C$13*(INDEX(AG$407:AG$418,$D2111)+INDEX(AG$394:AG$405,$D2111)+AG2066*(1+$E2111))</f>
        <v/>
      </c>
      <c r="AH2111" s="40">
        <f>AH2093*Settings!$C$13*(INDEX(AH$407:AH$418,$D2111)+INDEX(AH$394:AH$405,$D2111)+AH2066*(1+$E2111))</f>
        <v/>
      </c>
      <c r="AI2111" s="40">
        <f>AI2093*Settings!$C$13*(INDEX(AI$407:AI$418,$D2111)+INDEX(AI$394:AI$405,$D2111)+AI2066*(1+$E2111))</f>
        <v/>
      </c>
      <c r="AJ2111" s="40">
        <f>AJ2093*Settings!$C$13*(INDEX(AJ$407:AJ$418,$D2111)+INDEX(AJ$394:AJ$405,$D2111)+AJ2066*(1+$E2111))</f>
        <v/>
      </c>
      <c r="AK2111" s="40">
        <f>AK2093*Settings!$C$13*(INDEX(AK$407:AK$418,$D2111)+INDEX(AK$394:AK$405,$D2111)+AK2066*(1+$E2111))</f>
        <v/>
      </c>
      <c r="AL2111" s="40">
        <f>AL2093*Settings!$C$13*(INDEX(AL$407:AL$418,$D2111)+INDEX(AL$394:AL$405,$D2111)+AL2066*(1+$E2111))</f>
        <v/>
      </c>
      <c r="AM2111" s="40">
        <f>AM2093*Settings!$C$13*(INDEX(AM$407:AM$418,$D2111)+INDEX(AM$394:AM$405,$D2111)+AM2066*(1+$E2111))</f>
        <v/>
      </c>
      <c r="AN2111" s="40">
        <f>AN2093*Settings!$C$13*(INDEX(AN$407:AN$418,$D2111)+INDEX(AN$394:AN$405,$D2111)+AN2066*(1+$E2111))</f>
        <v/>
      </c>
      <c r="AO2111" s="40">
        <f>AO2093*Settings!$C$13*(INDEX(AO$407:AO$418,$D2111)+INDEX(AO$394:AO$405,$D2111)+AO2066*(1+$E2111))</f>
        <v/>
      </c>
      <c r="AP2111" s="40">
        <f>AP2093*Settings!$C$13*(INDEX(AP$407:AP$418,$D2111)+INDEX(AP$394:AP$405,$D2111)+AP2066*(1+$E2111))</f>
        <v/>
      </c>
      <c r="AQ2111" s="40">
        <f>AQ2093*Settings!$C$13*(INDEX(AQ$407:AQ$418,$D2111)+INDEX(AQ$394:AQ$405,$D2111)+AQ2066*(1+$E2111))</f>
        <v/>
      </c>
      <c r="AR2111" s="40">
        <f>AR2093*Settings!$C$13*(INDEX(AR$407:AR$418,$D2111)+INDEX(AR$394:AR$405,$D2111)+AR2066*(1+$E2111))</f>
        <v/>
      </c>
      <c r="AS2111" s="40">
        <f>AS2093*Settings!$C$13*(INDEX(AS$407:AS$418,$D2111)+INDEX(AS$394:AS$405,$D2111)+AS2066*(1+$E2111))</f>
        <v/>
      </c>
      <c r="AT2111" s="40">
        <f>AT2093*Settings!$C$13*(INDEX(AT$407:AT$418,$D2111)+INDEX(AT$394:AT$405,$D2111)+AT2066*(1+$E2111))</f>
        <v/>
      </c>
      <c r="AU2111" s="40">
        <f>AU2093*Settings!$C$13*(INDEX(AU$407:AU$418,$D2111)+INDEX(AU$394:AU$405,$D2111)+AU2066*(1+$E2111))</f>
        <v/>
      </c>
      <c r="AV2111" s="40">
        <f>AV2093*Settings!$C$13*(INDEX(AV$407:AV$418,$D2111)+INDEX(AV$394:AV$405,$D2111)+AV2066*(1+$E2111))</f>
        <v/>
      </c>
      <c r="AW2111" s="40">
        <f>AW2093*Settings!$C$13*(INDEX(AW$407:AW$418,$D2111)+INDEX(AW$394:AW$405,$D2111)+AW2066*(1+$E2111))</f>
        <v/>
      </c>
      <c r="AX2111" s="40">
        <f>AX2093*Settings!$C$13*(INDEX(AX$407:AX$418,$D2111)+INDEX(AX$394:AX$405,$D2111)+AX2066*(1+$E2111))</f>
        <v/>
      </c>
      <c r="AY2111" s="40">
        <f>AY2093*Settings!$C$13*(INDEX(AY$407:AY$418,$D2111)+INDEX(AY$394:AY$405,$D2111)+AY2066*(1+$E2111))</f>
        <v/>
      </c>
    </row>
    <row r="2112" hidden="1" outlineLevel="2">
      <c r="A2112" s="14" t="inlineStr">
        <is>
          <t>rtx</t>
        </is>
      </c>
      <c r="B2112" s="14" t="inlineStr">
        <is>
          <t>ker</t>
        </is>
      </c>
      <c r="C2112" s="14" t="inlineStr">
        <is>
          <t>irn</t>
        </is>
      </c>
      <c r="D2112" s="32">
        <f>INDEX(Inputs!$U$5:$U$132,MATCH($B2112&amp;"|"&amp;$C2112,Inputs!$A$5:$A$132,0))</f>
        <v/>
      </c>
      <c r="E2112" s="32">
        <f>INDEX(Inputs!$V$5:$V$132,MATCH($B2112&amp;"|"&amp;$C2112,Inputs!$A$5:$A$132,0))</f>
        <v/>
      </c>
      <c r="F2112" s="36" t="n"/>
      <c r="G2112" s="36" t="n"/>
      <c r="H2112" s="14">
        <f>INDEX(VarLab,MATCH($A2112,VarKey,0))&amp;INDEX(MemLab,MATCH($C2112&amp;"|"&amp;$B2112,MemKey,0))</f>
        <v/>
      </c>
      <c r="I2112" s="14">
        <f>INDEX(VarUnit,MATCH($A2112,VarKey,0))</f>
        <v/>
      </c>
      <c r="J2112" s="14">
        <f>INDEX(VarSrc,MATCH($A2112,VarKey,0))</f>
        <v/>
      </c>
      <c r="K2112" s="11">
        <f>CodePrefix&amp;$A2112&amp;IF($C2112="","","."&amp;$C2112&amp;"."&amp;$B2112)&amp;INDEX(VarEnd,MATCH($A2112,VarKey,0))&amp;K$5</f>
        <v/>
      </c>
      <c r="L2112" s="39">
        <f>L2094*Settings!$C$13*(INDEX(L$407:L$418,$D2112)+INDEX(L$394:L$405,$D2112)+L2067*(1+$E2112))</f>
        <v/>
      </c>
      <c r="M2112" s="40">
        <f>M2094*Settings!$C$13*(INDEX(M$407:M$418,$D2112)+INDEX(M$394:M$405,$D2112)+M2067*(1+$E2112))</f>
        <v/>
      </c>
      <c r="N2112" s="40">
        <f>N2094*Settings!$C$13*(INDEX(N$407:N$418,$D2112)+INDEX(N$394:N$405,$D2112)+N2067*(1+$E2112))</f>
        <v/>
      </c>
      <c r="O2112" s="40">
        <f>O2094*Settings!$C$13*(INDEX(O$407:O$418,$D2112)+INDEX(O$394:O$405,$D2112)+O2067*(1+$E2112))</f>
        <v/>
      </c>
      <c r="P2112" s="40">
        <f>P2094*Settings!$C$13*(INDEX(P$407:P$418,$D2112)+INDEX(P$394:P$405,$D2112)+P2067*(1+$E2112))</f>
        <v/>
      </c>
      <c r="Q2112" s="40">
        <f>Q2094*Settings!$C$13*(INDEX(Q$407:Q$418,$D2112)+INDEX(Q$394:Q$405,$D2112)+Q2067*(1+$E2112))</f>
        <v/>
      </c>
      <c r="R2112" s="40">
        <f>R2094*Settings!$C$13*(INDEX(R$407:R$418,$D2112)+INDEX(R$394:R$405,$D2112)+R2067*(1+$E2112))</f>
        <v/>
      </c>
      <c r="S2112" s="40">
        <f>S2094*Settings!$C$13*(INDEX(S$407:S$418,$D2112)+INDEX(S$394:S$405,$D2112)+S2067*(1+$E2112))</f>
        <v/>
      </c>
      <c r="T2112" s="40">
        <f>T2094*Settings!$C$13*(INDEX(T$407:T$418,$D2112)+INDEX(T$394:T$405,$D2112)+T2067*(1+$E2112))</f>
        <v/>
      </c>
      <c r="U2112" s="40">
        <f>U2094*Settings!$C$13*(INDEX(U$407:U$418,$D2112)+INDEX(U$394:U$405,$D2112)+U2067*(1+$E2112))</f>
        <v/>
      </c>
      <c r="V2112" s="40">
        <f>V2094*Settings!$C$13*(INDEX(V$407:V$418,$D2112)+INDEX(V$394:V$405,$D2112)+V2067*(1+$E2112))</f>
        <v/>
      </c>
      <c r="W2112" s="40">
        <f>W2094*Settings!$C$13*(INDEX(W$407:W$418,$D2112)+INDEX(W$394:W$405,$D2112)+W2067*(1+$E2112))</f>
        <v/>
      </c>
      <c r="X2112" s="40">
        <f>X2094*Settings!$C$13*(INDEX(X$407:X$418,$D2112)+INDEX(X$394:X$405,$D2112)+X2067*(1+$E2112))</f>
        <v/>
      </c>
      <c r="Y2112" s="40">
        <f>Y2094*Settings!$C$13*(INDEX(Y$407:Y$418,$D2112)+INDEX(Y$394:Y$405,$D2112)+Y2067*(1+$E2112))</f>
        <v/>
      </c>
      <c r="Z2112" s="40">
        <f>Z2094*Settings!$C$13*(INDEX(Z$407:Z$418,$D2112)+INDEX(Z$394:Z$405,$D2112)+Z2067*(1+$E2112))</f>
        <v/>
      </c>
      <c r="AA2112" s="40">
        <f>AA2094*Settings!$C$13*(INDEX(AA$407:AA$418,$D2112)+INDEX(AA$394:AA$405,$D2112)+AA2067*(1+$E2112))</f>
        <v/>
      </c>
      <c r="AB2112" s="40">
        <f>AB2094*Settings!$C$13*(INDEX(AB$407:AB$418,$D2112)+INDEX(AB$394:AB$405,$D2112)+AB2067*(1+$E2112))</f>
        <v/>
      </c>
      <c r="AC2112" s="40">
        <f>AC2094*Settings!$C$13*(INDEX(AC$407:AC$418,$D2112)+INDEX(AC$394:AC$405,$D2112)+AC2067*(1+$E2112))</f>
        <v/>
      </c>
      <c r="AD2112" s="40">
        <f>AD2094*Settings!$C$13*(INDEX(AD$407:AD$418,$D2112)+INDEX(AD$394:AD$405,$D2112)+AD2067*(1+$E2112))</f>
        <v/>
      </c>
      <c r="AF2112" s="11">
        <f>CodePrefix&amp;$A2112&amp;IF($C2112="","","."&amp;$C2112&amp;"."&amp;$B2112)&amp;INDEX(VarEnd,MATCH($A2112,VarKey,0))&amp;AF$5</f>
        <v/>
      </c>
      <c r="AG2112" s="39">
        <f>AG2094*Settings!$C$13*(INDEX(AG$407:AG$418,$D2112)+INDEX(AG$394:AG$405,$D2112)+AG2067*(1+$E2112))</f>
        <v/>
      </c>
      <c r="AH2112" s="40">
        <f>AH2094*Settings!$C$13*(INDEX(AH$407:AH$418,$D2112)+INDEX(AH$394:AH$405,$D2112)+AH2067*(1+$E2112))</f>
        <v/>
      </c>
      <c r="AI2112" s="40">
        <f>AI2094*Settings!$C$13*(INDEX(AI$407:AI$418,$D2112)+INDEX(AI$394:AI$405,$D2112)+AI2067*(1+$E2112))</f>
        <v/>
      </c>
      <c r="AJ2112" s="40">
        <f>AJ2094*Settings!$C$13*(INDEX(AJ$407:AJ$418,$D2112)+INDEX(AJ$394:AJ$405,$D2112)+AJ2067*(1+$E2112))</f>
        <v/>
      </c>
      <c r="AK2112" s="40">
        <f>AK2094*Settings!$C$13*(INDEX(AK$407:AK$418,$D2112)+INDEX(AK$394:AK$405,$D2112)+AK2067*(1+$E2112))</f>
        <v/>
      </c>
      <c r="AL2112" s="40">
        <f>AL2094*Settings!$C$13*(INDEX(AL$407:AL$418,$D2112)+INDEX(AL$394:AL$405,$D2112)+AL2067*(1+$E2112))</f>
        <v/>
      </c>
      <c r="AM2112" s="40">
        <f>AM2094*Settings!$C$13*(INDEX(AM$407:AM$418,$D2112)+INDEX(AM$394:AM$405,$D2112)+AM2067*(1+$E2112))</f>
        <v/>
      </c>
      <c r="AN2112" s="40">
        <f>AN2094*Settings!$C$13*(INDEX(AN$407:AN$418,$D2112)+INDEX(AN$394:AN$405,$D2112)+AN2067*(1+$E2112))</f>
        <v/>
      </c>
      <c r="AO2112" s="40">
        <f>AO2094*Settings!$C$13*(INDEX(AO$407:AO$418,$D2112)+INDEX(AO$394:AO$405,$D2112)+AO2067*(1+$E2112))</f>
        <v/>
      </c>
      <c r="AP2112" s="40">
        <f>AP2094*Settings!$C$13*(INDEX(AP$407:AP$418,$D2112)+INDEX(AP$394:AP$405,$D2112)+AP2067*(1+$E2112))</f>
        <v/>
      </c>
      <c r="AQ2112" s="40">
        <f>AQ2094*Settings!$C$13*(INDEX(AQ$407:AQ$418,$D2112)+INDEX(AQ$394:AQ$405,$D2112)+AQ2067*(1+$E2112))</f>
        <v/>
      </c>
      <c r="AR2112" s="40">
        <f>AR2094*Settings!$C$13*(INDEX(AR$407:AR$418,$D2112)+INDEX(AR$394:AR$405,$D2112)+AR2067*(1+$E2112))</f>
        <v/>
      </c>
      <c r="AS2112" s="40">
        <f>AS2094*Settings!$C$13*(INDEX(AS$407:AS$418,$D2112)+INDEX(AS$394:AS$405,$D2112)+AS2067*(1+$E2112))</f>
        <v/>
      </c>
      <c r="AT2112" s="40">
        <f>AT2094*Settings!$C$13*(INDEX(AT$407:AT$418,$D2112)+INDEX(AT$394:AT$405,$D2112)+AT2067*(1+$E2112))</f>
        <v/>
      </c>
      <c r="AU2112" s="40">
        <f>AU2094*Settings!$C$13*(INDEX(AU$407:AU$418,$D2112)+INDEX(AU$394:AU$405,$D2112)+AU2067*(1+$E2112))</f>
        <v/>
      </c>
      <c r="AV2112" s="40">
        <f>AV2094*Settings!$C$13*(INDEX(AV$407:AV$418,$D2112)+INDEX(AV$394:AV$405,$D2112)+AV2067*(1+$E2112))</f>
        <v/>
      </c>
      <c r="AW2112" s="40">
        <f>AW2094*Settings!$C$13*(INDEX(AW$407:AW$418,$D2112)+INDEX(AW$394:AW$405,$D2112)+AW2067*(1+$E2112))</f>
        <v/>
      </c>
      <c r="AX2112" s="40">
        <f>AX2094*Settings!$C$13*(INDEX(AX$407:AX$418,$D2112)+INDEX(AX$394:AX$405,$D2112)+AX2067*(1+$E2112))</f>
        <v/>
      </c>
      <c r="AY2112" s="40">
        <f>AY2094*Settings!$C$13*(INDEX(AY$407:AY$418,$D2112)+INDEX(AY$394:AY$405,$D2112)+AY2067*(1+$E2112))</f>
        <v/>
      </c>
    </row>
    <row r="2113" hidden="1" outlineLevel="2">
      <c r="A2113" s="14" t="inlineStr">
        <is>
          <t>rtx</t>
        </is>
      </c>
      <c r="B2113" s="14" t="inlineStr">
        <is>
          <t>oop</t>
        </is>
      </c>
      <c r="C2113" s="14" t="inlineStr">
        <is>
          <t>irn</t>
        </is>
      </c>
      <c r="D2113" s="32">
        <f>INDEX(Inputs!$U$5:$U$132,MATCH($B2113&amp;"|"&amp;$C2113,Inputs!$A$5:$A$132,0))</f>
        <v/>
      </c>
      <c r="E2113" s="32">
        <f>INDEX(Inputs!$V$5:$V$132,MATCH($B2113&amp;"|"&amp;$C2113,Inputs!$A$5:$A$132,0))</f>
        <v/>
      </c>
      <c r="F2113" s="36" t="n"/>
      <c r="G2113" s="36" t="n"/>
      <c r="H2113" s="14">
        <f>INDEX(VarLab,MATCH($A2113,VarKey,0))&amp;INDEX(MemLab,MATCH($C2113&amp;"|"&amp;$B2113,MemKey,0))</f>
        <v/>
      </c>
      <c r="I2113" s="14">
        <f>INDEX(VarUnit,MATCH($A2113,VarKey,0))</f>
        <v/>
      </c>
      <c r="J2113" s="14">
        <f>INDEX(VarSrc,MATCH($A2113,VarKey,0))</f>
        <v/>
      </c>
      <c r="K2113" s="11">
        <f>CodePrefix&amp;$A2113&amp;IF($C2113="","","."&amp;$C2113&amp;"."&amp;$B2113)&amp;INDEX(VarEnd,MATCH($A2113,VarKey,0))&amp;K$5</f>
        <v/>
      </c>
      <c r="L2113" s="39">
        <f>L2095*Settings!$C$13*(INDEX(L$407:L$418,$D2113)+INDEX(L$394:L$405,$D2113)+L2068*(1+$E2113))</f>
        <v/>
      </c>
      <c r="M2113" s="40">
        <f>M2095*Settings!$C$13*(INDEX(M$407:M$418,$D2113)+INDEX(M$394:M$405,$D2113)+M2068*(1+$E2113))</f>
        <v/>
      </c>
      <c r="N2113" s="40">
        <f>N2095*Settings!$C$13*(INDEX(N$407:N$418,$D2113)+INDEX(N$394:N$405,$D2113)+N2068*(1+$E2113))</f>
        <v/>
      </c>
      <c r="O2113" s="40">
        <f>O2095*Settings!$C$13*(INDEX(O$407:O$418,$D2113)+INDEX(O$394:O$405,$D2113)+O2068*(1+$E2113))</f>
        <v/>
      </c>
      <c r="P2113" s="40">
        <f>P2095*Settings!$C$13*(INDEX(P$407:P$418,$D2113)+INDEX(P$394:P$405,$D2113)+P2068*(1+$E2113))</f>
        <v/>
      </c>
      <c r="Q2113" s="40">
        <f>Q2095*Settings!$C$13*(INDEX(Q$407:Q$418,$D2113)+INDEX(Q$394:Q$405,$D2113)+Q2068*(1+$E2113))</f>
        <v/>
      </c>
      <c r="R2113" s="40">
        <f>R2095*Settings!$C$13*(INDEX(R$407:R$418,$D2113)+INDEX(R$394:R$405,$D2113)+R2068*(1+$E2113))</f>
        <v/>
      </c>
      <c r="S2113" s="40">
        <f>S2095*Settings!$C$13*(INDEX(S$407:S$418,$D2113)+INDEX(S$394:S$405,$D2113)+S2068*(1+$E2113))</f>
        <v/>
      </c>
      <c r="T2113" s="40">
        <f>T2095*Settings!$C$13*(INDEX(T$407:T$418,$D2113)+INDEX(T$394:T$405,$D2113)+T2068*(1+$E2113))</f>
        <v/>
      </c>
      <c r="U2113" s="40">
        <f>U2095*Settings!$C$13*(INDEX(U$407:U$418,$D2113)+INDEX(U$394:U$405,$D2113)+U2068*(1+$E2113))</f>
        <v/>
      </c>
      <c r="V2113" s="40">
        <f>V2095*Settings!$C$13*(INDEX(V$407:V$418,$D2113)+INDEX(V$394:V$405,$D2113)+V2068*(1+$E2113))</f>
        <v/>
      </c>
      <c r="W2113" s="40">
        <f>W2095*Settings!$C$13*(INDEX(W$407:W$418,$D2113)+INDEX(W$394:W$405,$D2113)+W2068*(1+$E2113))</f>
        <v/>
      </c>
      <c r="X2113" s="40">
        <f>X2095*Settings!$C$13*(INDEX(X$407:X$418,$D2113)+INDEX(X$394:X$405,$D2113)+X2068*(1+$E2113))</f>
        <v/>
      </c>
      <c r="Y2113" s="40">
        <f>Y2095*Settings!$C$13*(INDEX(Y$407:Y$418,$D2113)+INDEX(Y$394:Y$405,$D2113)+Y2068*(1+$E2113))</f>
        <v/>
      </c>
      <c r="Z2113" s="40">
        <f>Z2095*Settings!$C$13*(INDEX(Z$407:Z$418,$D2113)+INDEX(Z$394:Z$405,$D2113)+Z2068*(1+$E2113))</f>
        <v/>
      </c>
      <c r="AA2113" s="40">
        <f>AA2095*Settings!$C$13*(INDEX(AA$407:AA$418,$D2113)+INDEX(AA$394:AA$405,$D2113)+AA2068*(1+$E2113))</f>
        <v/>
      </c>
      <c r="AB2113" s="40">
        <f>AB2095*Settings!$C$13*(INDEX(AB$407:AB$418,$D2113)+INDEX(AB$394:AB$405,$D2113)+AB2068*(1+$E2113))</f>
        <v/>
      </c>
      <c r="AC2113" s="40">
        <f>AC2095*Settings!$C$13*(INDEX(AC$407:AC$418,$D2113)+INDEX(AC$394:AC$405,$D2113)+AC2068*(1+$E2113))</f>
        <v/>
      </c>
      <c r="AD2113" s="40">
        <f>AD2095*Settings!$C$13*(INDEX(AD$407:AD$418,$D2113)+INDEX(AD$394:AD$405,$D2113)+AD2068*(1+$E2113))</f>
        <v/>
      </c>
      <c r="AF2113" s="11">
        <f>CodePrefix&amp;$A2113&amp;IF($C2113="","","."&amp;$C2113&amp;"."&amp;$B2113)&amp;INDEX(VarEnd,MATCH($A2113,VarKey,0))&amp;AF$5</f>
        <v/>
      </c>
      <c r="AG2113" s="39">
        <f>AG2095*Settings!$C$13*(INDEX(AG$407:AG$418,$D2113)+INDEX(AG$394:AG$405,$D2113)+AG2068*(1+$E2113))</f>
        <v/>
      </c>
      <c r="AH2113" s="40">
        <f>AH2095*Settings!$C$13*(INDEX(AH$407:AH$418,$D2113)+INDEX(AH$394:AH$405,$D2113)+AH2068*(1+$E2113))</f>
        <v/>
      </c>
      <c r="AI2113" s="40">
        <f>AI2095*Settings!$C$13*(INDEX(AI$407:AI$418,$D2113)+INDEX(AI$394:AI$405,$D2113)+AI2068*(1+$E2113))</f>
        <v/>
      </c>
      <c r="AJ2113" s="40">
        <f>AJ2095*Settings!$C$13*(INDEX(AJ$407:AJ$418,$D2113)+INDEX(AJ$394:AJ$405,$D2113)+AJ2068*(1+$E2113))</f>
        <v/>
      </c>
      <c r="AK2113" s="40">
        <f>AK2095*Settings!$C$13*(INDEX(AK$407:AK$418,$D2113)+INDEX(AK$394:AK$405,$D2113)+AK2068*(1+$E2113))</f>
        <v/>
      </c>
      <c r="AL2113" s="40">
        <f>AL2095*Settings!$C$13*(INDEX(AL$407:AL$418,$D2113)+INDEX(AL$394:AL$405,$D2113)+AL2068*(1+$E2113))</f>
        <v/>
      </c>
      <c r="AM2113" s="40">
        <f>AM2095*Settings!$C$13*(INDEX(AM$407:AM$418,$D2113)+INDEX(AM$394:AM$405,$D2113)+AM2068*(1+$E2113))</f>
        <v/>
      </c>
      <c r="AN2113" s="40">
        <f>AN2095*Settings!$C$13*(INDEX(AN$407:AN$418,$D2113)+INDEX(AN$394:AN$405,$D2113)+AN2068*(1+$E2113))</f>
        <v/>
      </c>
      <c r="AO2113" s="40">
        <f>AO2095*Settings!$C$13*(INDEX(AO$407:AO$418,$D2113)+INDEX(AO$394:AO$405,$D2113)+AO2068*(1+$E2113))</f>
        <v/>
      </c>
      <c r="AP2113" s="40">
        <f>AP2095*Settings!$C$13*(INDEX(AP$407:AP$418,$D2113)+INDEX(AP$394:AP$405,$D2113)+AP2068*(1+$E2113))</f>
        <v/>
      </c>
      <c r="AQ2113" s="40">
        <f>AQ2095*Settings!$C$13*(INDEX(AQ$407:AQ$418,$D2113)+INDEX(AQ$394:AQ$405,$D2113)+AQ2068*(1+$E2113))</f>
        <v/>
      </c>
      <c r="AR2113" s="40">
        <f>AR2095*Settings!$C$13*(INDEX(AR$407:AR$418,$D2113)+INDEX(AR$394:AR$405,$D2113)+AR2068*(1+$E2113))</f>
        <v/>
      </c>
      <c r="AS2113" s="40">
        <f>AS2095*Settings!$C$13*(INDEX(AS$407:AS$418,$D2113)+INDEX(AS$394:AS$405,$D2113)+AS2068*(1+$E2113))</f>
        <v/>
      </c>
      <c r="AT2113" s="40">
        <f>AT2095*Settings!$C$13*(INDEX(AT$407:AT$418,$D2113)+INDEX(AT$394:AT$405,$D2113)+AT2068*(1+$E2113))</f>
        <v/>
      </c>
      <c r="AU2113" s="40">
        <f>AU2095*Settings!$C$13*(INDEX(AU$407:AU$418,$D2113)+INDEX(AU$394:AU$405,$D2113)+AU2068*(1+$E2113))</f>
        <v/>
      </c>
      <c r="AV2113" s="40">
        <f>AV2095*Settings!$C$13*(INDEX(AV$407:AV$418,$D2113)+INDEX(AV$394:AV$405,$D2113)+AV2068*(1+$E2113))</f>
        <v/>
      </c>
      <c r="AW2113" s="40">
        <f>AW2095*Settings!$C$13*(INDEX(AW$407:AW$418,$D2113)+INDEX(AW$394:AW$405,$D2113)+AW2068*(1+$E2113))</f>
        <v/>
      </c>
      <c r="AX2113" s="40">
        <f>AX2095*Settings!$C$13*(INDEX(AX$407:AX$418,$D2113)+INDEX(AX$394:AX$405,$D2113)+AX2068*(1+$E2113))</f>
        <v/>
      </c>
      <c r="AY2113" s="40">
        <f>AY2095*Settings!$C$13*(INDEX(AY$407:AY$418,$D2113)+INDEX(AY$394:AY$405,$D2113)+AY2068*(1+$E2113))</f>
        <v/>
      </c>
    </row>
    <row r="2114" hidden="1" outlineLevel="2">
      <c r="A2114" s="14" t="inlineStr">
        <is>
          <t>rtx</t>
        </is>
      </c>
      <c r="B2114" s="14" t="inlineStr">
        <is>
          <t>bio</t>
        </is>
      </c>
      <c r="C2114" s="14" t="inlineStr">
        <is>
          <t>irn</t>
        </is>
      </c>
      <c r="D2114" s="32">
        <f>INDEX(Inputs!$U$5:$U$132,MATCH($B2114&amp;"|"&amp;$C2114,Inputs!$A$5:$A$132,0))</f>
        <v/>
      </c>
      <c r="E2114" s="32">
        <f>INDEX(Inputs!$V$5:$V$132,MATCH($B2114&amp;"|"&amp;$C2114,Inputs!$A$5:$A$132,0))</f>
        <v/>
      </c>
      <c r="F2114" s="36" t="n"/>
      <c r="G2114" s="36" t="n"/>
      <c r="H2114" s="14">
        <f>INDEX(VarLab,MATCH($A2114,VarKey,0))&amp;INDEX(MemLab,MATCH($C2114&amp;"|"&amp;$B2114,MemKey,0))</f>
        <v/>
      </c>
      <c r="I2114" s="14">
        <f>INDEX(VarUnit,MATCH($A2114,VarKey,0))</f>
        <v/>
      </c>
      <c r="J2114" s="14">
        <f>INDEX(VarSrc,MATCH($A2114,VarKey,0))</f>
        <v/>
      </c>
      <c r="K2114" s="11">
        <f>CodePrefix&amp;$A2114&amp;IF($C2114="","","."&amp;$C2114&amp;"."&amp;$B2114)&amp;INDEX(VarEnd,MATCH($A2114,VarKey,0))&amp;K$5</f>
        <v/>
      </c>
      <c r="L2114" s="39">
        <f>L2096*Settings!$C$13*(INDEX(L$407:L$418,$D2114)+INDEX(L$394:L$405,$D2114)+L2069*(1+$E2114))</f>
        <v/>
      </c>
      <c r="M2114" s="40">
        <f>M2096*Settings!$C$13*(INDEX(M$407:M$418,$D2114)+INDEX(M$394:M$405,$D2114)+M2069*(1+$E2114))</f>
        <v/>
      </c>
      <c r="N2114" s="40">
        <f>N2096*Settings!$C$13*(INDEX(N$407:N$418,$D2114)+INDEX(N$394:N$405,$D2114)+N2069*(1+$E2114))</f>
        <v/>
      </c>
      <c r="O2114" s="40">
        <f>O2096*Settings!$C$13*(INDEX(O$407:O$418,$D2114)+INDEX(O$394:O$405,$D2114)+O2069*(1+$E2114))</f>
        <v/>
      </c>
      <c r="P2114" s="40">
        <f>P2096*Settings!$C$13*(INDEX(P$407:P$418,$D2114)+INDEX(P$394:P$405,$D2114)+P2069*(1+$E2114))</f>
        <v/>
      </c>
      <c r="Q2114" s="40">
        <f>Q2096*Settings!$C$13*(INDEX(Q$407:Q$418,$D2114)+INDEX(Q$394:Q$405,$D2114)+Q2069*(1+$E2114))</f>
        <v/>
      </c>
      <c r="R2114" s="40">
        <f>R2096*Settings!$C$13*(INDEX(R$407:R$418,$D2114)+INDEX(R$394:R$405,$D2114)+R2069*(1+$E2114))</f>
        <v/>
      </c>
      <c r="S2114" s="40">
        <f>S2096*Settings!$C$13*(INDEX(S$407:S$418,$D2114)+INDEX(S$394:S$405,$D2114)+S2069*(1+$E2114))</f>
        <v/>
      </c>
      <c r="T2114" s="40">
        <f>T2096*Settings!$C$13*(INDEX(T$407:T$418,$D2114)+INDEX(T$394:T$405,$D2114)+T2069*(1+$E2114))</f>
        <v/>
      </c>
      <c r="U2114" s="40">
        <f>U2096*Settings!$C$13*(INDEX(U$407:U$418,$D2114)+INDEX(U$394:U$405,$D2114)+U2069*(1+$E2114))</f>
        <v/>
      </c>
      <c r="V2114" s="40">
        <f>V2096*Settings!$C$13*(INDEX(V$407:V$418,$D2114)+INDEX(V$394:V$405,$D2114)+V2069*(1+$E2114))</f>
        <v/>
      </c>
      <c r="W2114" s="40">
        <f>W2096*Settings!$C$13*(INDEX(W$407:W$418,$D2114)+INDEX(W$394:W$405,$D2114)+W2069*(1+$E2114))</f>
        <v/>
      </c>
      <c r="X2114" s="40">
        <f>X2096*Settings!$C$13*(INDEX(X$407:X$418,$D2114)+INDEX(X$394:X$405,$D2114)+X2069*(1+$E2114))</f>
        <v/>
      </c>
      <c r="Y2114" s="40">
        <f>Y2096*Settings!$C$13*(INDEX(Y$407:Y$418,$D2114)+INDEX(Y$394:Y$405,$D2114)+Y2069*(1+$E2114))</f>
        <v/>
      </c>
      <c r="Z2114" s="40">
        <f>Z2096*Settings!$C$13*(INDEX(Z$407:Z$418,$D2114)+INDEX(Z$394:Z$405,$D2114)+Z2069*(1+$E2114))</f>
        <v/>
      </c>
      <c r="AA2114" s="40">
        <f>AA2096*Settings!$C$13*(INDEX(AA$407:AA$418,$D2114)+INDEX(AA$394:AA$405,$D2114)+AA2069*(1+$E2114))</f>
        <v/>
      </c>
      <c r="AB2114" s="40">
        <f>AB2096*Settings!$C$13*(INDEX(AB$407:AB$418,$D2114)+INDEX(AB$394:AB$405,$D2114)+AB2069*(1+$E2114))</f>
        <v/>
      </c>
      <c r="AC2114" s="40">
        <f>AC2096*Settings!$C$13*(INDEX(AC$407:AC$418,$D2114)+INDEX(AC$394:AC$405,$D2114)+AC2069*(1+$E2114))</f>
        <v/>
      </c>
      <c r="AD2114" s="40">
        <f>AD2096*Settings!$C$13*(INDEX(AD$407:AD$418,$D2114)+INDEX(AD$394:AD$405,$D2114)+AD2069*(1+$E2114))</f>
        <v/>
      </c>
      <c r="AF2114" s="11">
        <f>CodePrefix&amp;$A2114&amp;IF($C2114="","","."&amp;$C2114&amp;"."&amp;$B2114)&amp;INDEX(VarEnd,MATCH($A2114,VarKey,0))&amp;AF$5</f>
        <v/>
      </c>
      <c r="AG2114" s="39">
        <f>AG2096*Settings!$C$13*(INDEX(AG$407:AG$418,$D2114)+INDEX(AG$394:AG$405,$D2114)+AG2069*(1+$E2114))</f>
        <v/>
      </c>
      <c r="AH2114" s="40">
        <f>AH2096*Settings!$C$13*(INDEX(AH$407:AH$418,$D2114)+INDEX(AH$394:AH$405,$D2114)+AH2069*(1+$E2114))</f>
        <v/>
      </c>
      <c r="AI2114" s="40">
        <f>AI2096*Settings!$C$13*(INDEX(AI$407:AI$418,$D2114)+INDEX(AI$394:AI$405,$D2114)+AI2069*(1+$E2114))</f>
        <v/>
      </c>
      <c r="AJ2114" s="40">
        <f>AJ2096*Settings!$C$13*(INDEX(AJ$407:AJ$418,$D2114)+INDEX(AJ$394:AJ$405,$D2114)+AJ2069*(1+$E2114))</f>
        <v/>
      </c>
      <c r="AK2114" s="40">
        <f>AK2096*Settings!$C$13*(INDEX(AK$407:AK$418,$D2114)+INDEX(AK$394:AK$405,$D2114)+AK2069*(1+$E2114))</f>
        <v/>
      </c>
      <c r="AL2114" s="40">
        <f>AL2096*Settings!$C$13*(INDEX(AL$407:AL$418,$D2114)+INDEX(AL$394:AL$405,$D2114)+AL2069*(1+$E2114))</f>
        <v/>
      </c>
      <c r="AM2114" s="40">
        <f>AM2096*Settings!$C$13*(INDEX(AM$407:AM$418,$D2114)+INDEX(AM$394:AM$405,$D2114)+AM2069*(1+$E2114))</f>
        <v/>
      </c>
      <c r="AN2114" s="40">
        <f>AN2096*Settings!$C$13*(INDEX(AN$407:AN$418,$D2114)+INDEX(AN$394:AN$405,$D2114)+AN2069*(1+$E2114))</f>
        <v/>
      </c>
      <c r="AO2114" s="40">
        <f>AO2096*Settings!$C$13*(INDEX(AO$407:AO$418,$D2114)+INDEX(AO$394:AO$405,$D2114)+AO2069*(1+$E2114))</f>
        <v/>
      </c>
      <c r="AP2114" s="40">
        <f>AP2096*Settings!$C$13*(INDEX(AP$407:AP$418,$D2114)+INDEX(AP$394:AP$405,$D2114)+AP2069*(1+$E2114))</f>
        <v/>
      </c>
      <c r="AQ2114" s="40">
        <f>AQ2096*Settings!$C$13*(INDEX(AQ$407:AQ$418,$D2114)+INDEX(AQ$394:AQ$405,$D2114)+AQ2069*(1+$E2114))</f>
        <v/>
      </c>
      <c r="AR2114" s="40">
        <f>AR2096*Settings!$C$13*(INDEX(AR$407:AR$418,$D2114)+INDEX(AR$394:AR$405,$D2114)+AR2069*(1+$E2114))</f>
        <v/>
      </c>
      <c r="AS2114" s="40">
        <f>AS2096*Settings!$C$13*(INDEX(AS$407:AS$418,$D2114)+INDEX(AS$394:AS$405,$D2114)+AS2069*(1+$E2114))</f>
        <v/>
      </c>
      <c r="AT2114" s="40">
        <f>AT2096*Settings!$C$13*(INDEX(AT$407:AT$418,$D2114)+INDEX(AT$394:AT$405,$D2114)+AT2069*(1+$E2114))</f>
        <v/>
      </c>
      <c r="AU2114" s="40">
        <f>AU2096*Settings!$C$13*(INDEX(AU$407:AU$418,$D2114)+INDEX(AU$394:AU$405,$D2114)+AU2069*(1+$E2114))</f>
        <v/>
      </c>
      <c r="AV2114" s="40">
        <f>AV2096*Settings!$C$13*(INDEX(AV$407:AV$418,$D2114)+INDEX(AV$394:AV$405,$D2114)+AV2069*(1+$E2114))</f>
        <v/>
      </c>
      <c r="AW2114" s="40">
        <f>AW2096*Settings!$C$13*(INDEX(AW$407:AW$418,$D2114)+INDEX(AW$394:AW$405,$D2114)+AW2069*(1+$E2114))</f>
        <v/>
      </c>
      <c r="AX2114" s="40">
        <f>AX2096*Settings!$C$13*(INDEX(AX$407:AX$418,$D2114)+INDEX(AX$394:AX$405,$D2114)+AX2069*(1+$E2114))</f>
        <v/>
      </c>
      <c r="AY2114" s="40">
        <f>AY2096*Settings!$C$13*(INDEX(AY$407:AY$418,$D2114)+INDEX(AY$394:AY$405,$D2114)+AY2069*(1+$E2114))</f>
        <v/>
      </c>
    </row>
    <row r="2115" hidden="1" outlineLevel="2"/>
    <row r="2116" hidden="1" outlineLevel="2">
      <c r="A2116" s="14" t="inlineStr">
        <is>
          <t>rsub</t>
        </is>
      </c>
      <c r="B2116" s="14" t="inlineStr">
        <is>
          <t>coa</t>
        </is>
      </c>
      <c r="C2116" s="14" t="inlineStr">
        <is>
          <t>irn</t>
        </is>
      </c>
      <c r="D2116" s="32">
        <f>INDEX(Inputs!$U$5:$U$132,MATCH($B2116&amp;"|"&amp;$C2116,Inputs!$A$5:$A$132,0))</f>
        <v/>
      </c>
      <c r="E2116" s="36" t="n"/>
      <c r="F2116" s="36" t="n"/>
      <c r="G2116" s="36" t="n"/>
      <c r="H2116" s="14">
        <f>INDEX(VarLab,MATCH($A2116,VarKey,0))&amp;INDEX(MemLab,MATCH($C2116&amp;"|"&amp;$B2116,MemKey,0))</f>
        <v/>
      </c>
      <c r="I2116" s="14">
        <f>INDEX(VarUnit,MATCH($A2116,VarKey,0))</f>
        <v/>
      </c>
      <c r="J2116" s="14">
        <f>INDEX(VarSrc,MATCH($A2116,VarKey,0))</f>
        <v/>
      </c>
      <c r="K2116" s="11">
        <f>CodePrefix&amp;$A2116&amp;IF($C2116="","","."&amp;$C2116&amp;"."&amp;$B2116)&amp;INDEX(VarEnd,MATCH($A2116,VarKey,0))&amp;K$5</f>
        <v/>
      </c>
      <c r="L2116" s="39">
        <f>L2089*Settings!$C$13*(INDEX(L$420:L$431,$D2116))</f>
        <v/>
      </c>
      <c r="M2116" s="40">
        <f>M2089*Settings!$C$13*(INDEX(M$420:M$431,$D2116))</f>
        <v/>
      </c>
      <c r="N2116" s="40">
        <f>N2089*Settings!$C$13*(INDEX(N$420:N$431,$D2116))</f>
        <v/>
      </c>
      <c r="O2116" s="40">
        <f>O2089*Settings!$C$13*(INDEX(O$420:O$431,$D2116))</f>
        <v/>
      </c>
      <c r="P2116" s="40">
        <f>P2089*Settings!$C$13*(INDEX(P$420:P$431,$D2116))</f>
        <v/>
      </c>
      <c r="Q2116" s="40">
        <f>Q2089*Settings!$C$13*(INDEX(Q$420:Q$431,$D2116))</f>
        <v/>
      </c>
      <c r="R2116" s="40">
        <f>R2089*Settings!$C$13*(INDEX(R$420:R$431,$D2116))</f>
        <v/>
      </c>
      <c r="S2116" s="40">
        <f>S2089*Settings!$C$13*(INDEX(S$420:S$431,$D2116))</f>
        <v/>
      </c>
      <c r="T2116" s="40">
        <f>T2089*Settings!$C$13*(INDEX(T$420:T$431,$D2116))</f>
        <v/>
      </c>
      <c r="U2116" s="40">
        <f>U2089*Settings!$C$13*(INDEX(U$420:U$431,$D2116))</f>
        <v/>
      </c>
      <c r="V2116" s="40">
        <f>V2089*Settings!$C$13*(INDEX(V$420:V$431,$D2116))</f>
        <v/>
      </c>
      <c r="W2116" s="40">
        <f>W2089*Settings!$C$13*(INDEX(W$420:W$431,$D2116))</f>
        <v/>
      </c>
      <c r="X2116" s="40">
        <f>X2089*Settings!$C$13*(INDEX(X$420:X$431,$D2116))</f>
        <v/>
      </c>
      <c r="Y2116" s="40">
        <f>Y2089*Settings!$C$13*(INDEX(Y$420:Y$431,$D2116))</f>
        <v/>
      </c>
      <c r="Z2116" s="40">
        <f>Z2089*Settings!$C$13*(INDEX(Z$420:Z$431,$D2116))</f>
        <v/>
      </c>
      <c r="AA2116" s="40">
        <f>AA2089*Settings!$C$13*(INDEX(AA$420:AA$431,$D2116))</f>
        <v/>
      </c>
      <c r="AB2116" s="40">
        <f>AB2089*Settings!$C$13*(INDEX(AB$420:AB$431,$D2116))</f>
        <v/>
      </c>
      <c r="AC2116" s="40">
        <f>AC2089*Settings!$C$13*(INDEX(AC$420:AC$431,$D2116))</f>
        <v/>
      </c>
      <c r="AD2116" s="40">
        <f>AD2089*Settings!$C$13*(INDEX(AD$420:AD$431,$D2116))</f>
        <v/>
      </c>
      <c r="AF2116" s="11">
        <f>CodePrefix&amp;$A2116&amp;IF($C2116="","","."&amp;$C2116&amp;"."&amp;$B2116)&amp;INDEX(VarEnd,MATCH($A2116,VarKey,0))&amp;AF$5</f>
        <v/>
      </c>
      <c r="AG2116" s="39">
        <f>AG2089*Settings!$C$13*(INDEX(AG$420:AG$431,$D2116))</f>
        <v/>
      </c>
      <c r="AH2116" s="40">
        <f>AH2089*Settings!$C$13*(INDEX(AH$420:AH$431,$D2116))</f>
        <v/>
      </c>
      <c r="AI2116" s="40">
        <f>AI2089*Settings!$C$13*(INDEX(AI$420:AI$431,$D2116))</f>
        <v/>
      </c>
      <c r="AJ2116" s="40">
        <f>AJ2089*Settings!$C$13*(INDEX(AJ$420:AJ$431,$D2116))</f>
        <v/>
      </c>
      <c r="AK2116" s="40">
        <f>AK2089*Settings!$C$13*(INDEX(AK$420:AK$431,$D2116))</f>
        <v/>
      </c>
      <c r="AL2116" s="40">
        <f>AL2089*Settings!$C$13*(INDEX(AL$420:AL$431,$D2116))</f>
        <v/>
      </c>
      <c r="AM2116" s="40">
        <f>AM2089*Settings!$C$13*(INDEX(AM$420:AM$431,$D2116))</f>
        <v/>
      </c>
      <c r="AN2116" s="40">
        <f>AN2089*Settings!$C$13*(INDEX(AN$420:AN$431,$D2116))</f>
        <v/>
      </c>
      <c r="AO2116" s="40">
        <f>AO2089*Settings!$C$13*(INDEX(AO$420:AO$431,$D2116))</f>
        <v/>
      </c>
      <c r="AP2116" s="40">
        <f>AP2089*Settings!$C$13*(INDEX(AP$420:AP$431,$D2116))</f>
        <v/>
      </c>
      <c r="AQ2116" s="40">
        <f>AQ2089*Settings!$C$13*(INDEX(AQ$420:AQ$431,$D2116))</f>
        <v/>
      </c>
      <c r="AR2116" s="40">
        <f>AR2089*Settings!$C$13*(INDEX(AR$420:AR$431,$D2116))</f>
        <v/>
      </c>
      <c r="AS2116" s="40">
        <f>AS2089*Settings!$C$13*(INDEX(AS$420:AS$431,$D2116))</f>
        <v/>
      </c>
      <c r="AT2116" s="40">
        <f>AT2089*Settings!$C$13*(INDEX(AT$420:AT$431,$D2116))</f>
        <v/>
      </c>
      <c r="AU2116" s="40">
        <f>AU2089*Settings!$C$13*(INDEX(AU$420:AU$431,$D2116))</f>
        <v/>
      </c>
      <c r="AV2116" s="40">
        <f>AV2089*Settings!$C$13*(INDEX(AV$420:AV$431,$D2116))</f>
        <v/>
      </c>
      <c r="AW2116" s="40">
        <f>AW2089*Settings!$C$13*(INDEX(AW$420:AW$431,$D2116))</f>
        <v/>
      </c>
      <c r="AX2116" s="40">
        <f>AX2089*Settings!$C$13*(INDEX(AX$420:AX$431,$D2116))</f>
        <v/>
      </c>
      <c r="AY2116" s="40">
        <f>AY2089*Settings!$C$13*(INDEX(AY$420:AY$431,$D2116))</f>
        <v/>
      </c>
    </row>
    <row r="2117" hidden="1" outlineLevel="2">
      <c r="A2117" s="14" t="inlineStr">
        <is>
          <t>rsub</t>
        </is>
      </c>
      <c r="B2117" s="14" t="inlineStr">
        <is>
          <t>nga</t>
        </is>
      </c>
      <c r="C2117" s="14" t="inlineStr">
        <is>
          <t>irn</t>
        </is>
      </c>
      <c r="D2117" s="32">
        <f>INDEX(Inputs!$U$5:$U$132,MATCH($B2117&amp;"|"&amp;$C2117,Inputs!$A$5:$A$132,0))</f>
        <v/>
      </c>
      <c r="E2117" s="36" t="n"/>
      <c r="F2117" s="36" t="n"/>
      <c r="G2117" s="36" t="n"/>
      <c r="H2117" s="14">
        <f>INDEX(VarLab,MATCH($A2117,VarKey,0))&amp;INDEX(MemLab,MATCH($C2117&amp;"|"&amp;$B2117,MemKey,0))</f>
        <v/>
      </c>
      <c r="I2117" s="14">
        <f>INDEX(VarUnit,MATCH($A2117,VarKey,0))</f>
        <v/>
      </c>
      <c r="J2117" s="14">
        <f>INDEX(VarSrc,MATCH($A2117,VarKey,0))</f>
        <v/>
      </c>
      <c r="K2117" s="11">
        <f>CodePrefix&amp;$A2117&amp;IF($C2117="","","."&amp;$C2117&amp;"."&amp;$B2117)&amp;INDEX(VarEnd,MATCH($A2117,VarKey,0))&amp;K$5</f>
        <v/>
      </c>
      <c r="L2117" s="39">
        <f>L2090*Settings!$C$13*(INDEX(L$420:L$431,$D2117))</f>
        <v/>
      </c>
      <c r="M2117" s="40">
        <f>M2090*Settings!$C$13*(INDEX(M$420:M$431,$D2117))</f>
        <v/>
      </c>
      <c r="N2117" s="40">
        <f>N2090*Settings!$C$13*(INDEX(N$420:N$431,$D2117))</f>
        <v/>
      </c>
      <c r="O2117" s="40">
        <f>O2090*Settings!$C$13*(INDEX(O$420:O$431,$D2117))</f>
        <v/>
      </c>
      <c r="P2117" s="40">
        <f>P2090*Settings!$C$13*(INDEX(P$420:P$431,$D2117))</f>
        <v/>
      </c>
      <c r="Q2117" s="40">
        <f>Q2090*Settings!$C$13*(INDEX(Q$420:Q$431,$D2117))</f>
        <v/>
      </c>
      <c r="R2117" s="40">
        <f>R2090*Settings!$C$13*(INDEX(R$420:R$431,$D2117))</f>
        <v/>
      </c>
      <c r="S2117" s="40">
        <f>S2090*Settings!$C$13*(INDEX(S$420:S$431,$D2117))</f>
        <v/>
      </c>
      <c r="T2117" s="40">
        <f>T2090*Settings!$C$13*(INDEX(T$420:T$431,$D2117))</f>
        <v/>
      </c>
      <c r="U2117" s="40">
        <f>U2090*Settings!$C$13*(INDEX(U$420:U$431,$D2117))</f>
        <v/>
      </c>
      <c r="V2117" s="40">
        <f>V2090*Settings!$C$13*(INDEX(V$420:V$431,$D2117))</f>
        <v/>
      </c>
      <c r="W2117" s="40">
        <f>W2090*Settings!$C$13*(INDEX(W$420:W$431,$D2117))</f>
        <v/>
      </c>
      <c r="X2117" s="40">
        <f>X2090*Settings!$C$13*(INDEX(X$420:X$431,$D2117))</f>
        <v/>
      </c>
      <c r="Y2117" s="40">
        <f>Y2090*Settings!$C$13*(INDEX(Y$420:Y$431,$D2117))</f>
        <v/>
      </c>
      <c r="Z2117" s="40">
        <f>Z2090*Settings!$C$13*(INDEX(Z$420:Z$431,$D2117))</f>
        <v/>
      </c>
      <c r="AA2117" s="40">
        <f>AA2090*Settings!$C$13*(INDEX(AA$420:AA$431,$D2117))</f>
        <v/>
      </c>
      <c r="AB2117" s="40">
        <f>AB2090*Settings!$C$13*(INDEX(AB$420:AB$431,$D2117))</f>
        <v/>
      </c>
      <c r="AC2117" s="40">
        <f>AC2090*Settings!$C$13*(INDEX(AC$420:AC$431,$D2117))</f>
        <v/>
      </c>
      <c r="AD2117" s="40">
        <f>AD2090*Settings!$C$13*(INDEX(AD$420:AD$431,$D2117))</f>
        <v/>
      </c>
      <c r="AF2117" s="11">
        <f>CodePrefix&amp;$A2117&amp;IF($C2117="","","."&amp;$C2117&amp;"."&amp;$B2117)&amp;INDEX(VarEnd,MATCH($A2117,VarKey,0))&amp;AF$5</f>
        <v/>
      </c>
      <c r="AG2117" s="39">
        <f>AG2090*Settings!$C$13*(INDEX(AG$420:AG$431,$D2117))</f>
        <v/>
      </c>
      <c r="AH2117" s="40">
        <f>AH2090*Settings!$C$13*(INDEX(AH$420:AH$431,$D2117))</f>
        <v/>
      </c>
      <c r="AI2117" s="40">
        <f>AI2090*Settings!$C$13*(INDEX(AI$420:AI$431,$D2117))</f>
        <v/>
      </c>
      <c r="AJ2117" s="40">
        <f>AJ2090*Settings!$C$13*(INDEX(AJ$420:AJ$431,$D2117))</f>
        <v/>
      </c>
      <c r="AK2117" s="40">
        <f>AK2090*Settings!$C$13*(INDEX(AK$420:AK$431,$D2117))</f>
        <v/>
      </c>
      <c r="AL2117" s="40">
        <f>AL2090*Settings!$C$13*(INDEX(AL$420:AL$431,$D2117))</f>
        <v/>
      </c>
      <c r="AM2117" s="40">
        <f>AM2090*Settings!$C$13*(INDEX(AM$420:AM$431,$D2117))</f>
        <v/>
      </c>
      <c r="AN2117" s="40">
        <f>AN2090*Settings!$C$13*(INDEX(AN$420:AN$431,$D2117))</f>
        <v/>
      </c>
      <c r="AO2117" s="40">
        <f>AO2090*Settings!$C$13*(INDEX(AO$420:AO$431,$D2117))</f>
        <v/>
      </c>
      <c r="AP2117" s="40">
        <f>AP2090*Settings!$C$13*(INDEX(AP$420:AP$431,$D2117))</f>
        <v/>
      </c>
      <c r="AQ2117" s="40">
        <f>AQ2090*Settings!$C$13*(INDEX(AQ$420:AQ$431,$D2117))</f>
        <v/>
      </c>
      <c r="AR2117" s="40">
        <f>AR2090*Settings!$C$13*(INDEX(AR$420:AR$431,$D2117))</f>
        <v/>
      </c>
      <c r="AS2117" s="40">
        <f>AS2090*Settings!$C$13*(INDEX(AS$420:AS$431,$D2117))</f>
        <v/>
      </c>
      <c r="AT2117" s="40">
        <f>AT2090*Settings!$C$13*(INDEX(AT$420:AT$431,$D2117))</f>
        <v/>
      </c>
      <c r="AU2117" s="40">
        <f>AU2090*Settings!$C$13*(INDEX(AU$420:AU$431,$D2117))</f>
        <v/>
      </c>
      <c r="AV2117" s="40">
        <f>AV2090*Settings!$C$13*(INDEX(AV$420:AV$431,$D2117))</f>
        <v/>
      </c>
      <c r="AW2117" s="40">
        <f>AW2090*Settings!$C$13*(INDEX(AW$420:AW$431,$D2117))</f>
        <v/>
      </c>
      <c r="AX2117" s="40">
        <f>AX2090*Settings!$C$13*(INDEX(AX$420:AX$431,$D2117))</f>
        <v/>
      </c>
      <c r="AY2117" s="40">
        <f>AY2090*Settings!$C$13*(INDEX(AY$420:AY$431,$D2117))</f>
        <v/>
      </c>
    </row>
    <row r="2118" hidden="1" outlineLevel="2">
      <c r="A2118" s="14" t="inlineStr">
        <is>
          <t>rsub</t>
        </is>
      </c>
      <c r="B2118" s="14" t="inlineStr">
        <is>
          <t>gso</t>
        </is>
      </c>
      <c r="C2118" s="14" t="inlineStr">
        <is>
          <t>irn</t>
        </is>
      </c>
      <c r="D2118" s="32">
        <f>INDEX(Inputs!$U$5:$U$132,MATCH($B2118&amp;"|"&amp;$C2118,Inputs!$A$5:$A$132,0))</f>
        <v/>
      </c>
      <c r="E2118" s="36" t="n"/>
      <c r="F2118" s="36" t="n"/>
      <c r="G2118" s="36" t="n"/>
      <c r="H2118" s="14">
        <f>INDEX(VarLab,MATCH($A2118,VarKey,0))&amp;INDEX(MemLab,MATCH($C2118&amp;"|"&amp;$B2118,MemKey,0))</f>
        <v/>
      </c>
      <c r="I2118" s="14">
        <f>INDEX(VarUnit,MATCH($A2118,VarKey,0))</f>
        <v/>
      </c>
      <c r="J2118" s="14">
        <f>INDEX(VarSrc,MATCH($A2118,VarKey,0))</f>
        <v/>
      </c>
      <c r="K2118" s="11">
        <f>CodePrefix&amp;$A2118&amp;IF($C2118="","","."&amp;$C2118&amp;"."&amp;$B2118)&amp;INDEX(VarEnd,MATCH($A2118,VarKey,0))&amp;K$5</f>
        <v/>
      </c>
      <c r="L2118" s="39">
        <f>L2091*Settings!$C$13*(INDEX(L$420:L$431,$D2118))</f>
        <v/>
      </c>
      <c r="M2118" s="40">
        <f>M2091*Settings!$C$13*(INDEX(M$420:M$431,$D2118))</f>
        <v/>
      </c>
      <c r="N2118" s="40">
        <f>N2091*Settings!$C$13*(INDEX(N$420:N$431,$D2118))</f>
        <v/>
      </c>
      <c r="O2118" s="40">
        <f>O2091*Settings!$C$13*(INDEX(O$420:O$431,$D2118))</f>
        <v/>
      </c>
      <c r="P2118" s="40">
        <f>P2091*Settings!$C$13*(INDEX(P$420:P$431,$D2118))</f>
        <v/>
      </c>
      <c r="Q2118" s="40">
        <f>Q2091*Settings!$C$13*(INDEX(Q$420:Q$431,$D2118))</f>
        <v/>
      </c>
      <c r="R2118" s="40">
        <f>R2091*Settings!$C$13*(INDEX(R$420:R$431,$D2118))</f>
        <v/>
      </c>
      <c r="S2118" s="40">
        <f>S2091*Settings!$C$13*(INDEX(S$420:S$431,$D2118))</f>
        <v/>
      </c>
      <c r="T2118" s="40">
        <f>T2091*Settings!$C$13*(INDEX(T$420:T$431,$D2118))</f>
        <v/>
      </c>
      <c r="U2118" s="40">
        <f>U2091*Settings!$C$13*(INDEX(U$420:U$431,$D2118))</f>
        <v/>
      </c>
      <c r="V2118" s="40">
        <f>V2091*Settings!$C$13*(INDEX(V$420:V$431,$D2118))</f>
        <v/>
      </c>
      <c r="W2118" s="40">
        <f>W2091*Settings!$C$13*(INDEX(W$420:W$431,$D2118))</f>
        <v/>
      </c>
      <c r="X2118" s="40">
        <f>X2091*Settings!$C$13*(INDEX(X$420:X$431,$D2118))</f>
        <v/>
      </c>
      <c r="Y2118" s="40">
        <f>Y2091*Settings!$C$13*(INDEX(Y$420:Y$431,$D2118))</f>
        <v/>
      </c>
      <c r="Z2118" s="40">
        <f>Z2091*Settings!$C$13*(INDEX(Z$420:Z$431,$D2118))</f>
        <v/>
      </c>
      <c r="AA2118" s="40">
        <f>AA2091*Settings!$C$13*(INDEX(AA$420:AA$431,$D2118))</f>
        <v/>
      </c>
      <c r="AB2118" s="40">
        <f>AB2091*Settings!$C$13*(INDEX(AB$420:AB$431,$D2118))</f>
        <v/>
      </c>
      <c r="AC2118" s="40">
        <f>AC2091*Settings!$C$13*(INDEX(AC$420:AC$431,$D2118))</f>
        <v/>
      </c>
      <c r="AD2118" s="40">
        <f>AD2091*Settings!$C$13*(INDEX(AD$420:AD$431,$D2118))</f>
        <v/>
      </c>
      <c r="AF2118" s="11">
        <f>CodePrefix&amp;$A2118&amp;IF($C2118="","","."&amp;$C2118&amp;"."&amp;$B2118)&amp;INDEX(VarEnd,MATCH($A2118,VarKey,0))&amp;AF$5</f>
        <v/>
      </c>
      <c r="AG2118" s="39">
        <f>AG2091*Settings!$C$13*(INDEX(AG$420:AG$431,$D2118))</f>
        <v/>
      </c>
      <c r="AH2118" s="40">
        <f>AH2091*Settings!$C$13*(INDEX(AH$420:AH$431,$D2118))</f>
        <v/>
      </c>
      <c r="AI2118" s="40">
        <f>AI2091*Settings!$C$13*(INDEX(AI$420:AI$431,$D2118))</f>
        <v/>
      </c>
      <c r="AJ2118" s="40">
        <f>AJ2091*Settings!$C$13*(INDEX(AJ$420:AJ$431,$D2118))</f>
        <v/>
      </c>
      <c r="AK2118" s="40">
        <f>AK2091*Settings!$C$13*(INDEX(AK$420:AK$431,$D2118))</f>
        <v/>
      </c>
      <c r="AL2118" s="40">
        <f>AL2091*Settings!$C$13*(INDEX(AL$420:AL$431,$D2118))</f>
        <v/>
      </c>
      <c r="AM2118" s="40">
        <f>AM2091*Settings!$C$13*(INDEX(AM$420:AM$431,$D2118))</f>
        <v/>
      </c>
      <c r="AN2118" s="40">
        <f>AN2091*Settings!$C$13*(INDEX(AN$420:AN$431,$D2118))</f>
        <v/>
      </c>
      <c r="AO2118" s="40">
        <f>AO2091*Settings!$C$13*(INDEX(AO$420:AO$431,$D2118))</f>
        <v/>
      </c>
      <c r="AP2118" s="40">
        <f>AP2091*Settings!$C$13*(INDEX(AP$420:AP$431,$D2118))</f>
        <v/>
      </c>
      <c r="AQ2118" s="40">
        <f>AQ2091*Settings!$C$13*(INDEX(AQ$420:AQ$431,$D2118))</f>
        <v/>
      </c>
      <c r="AR2118" s="40">
        <f>AR2091*Settings!$C$13*(INDEX(AR$420:AR$431,$D2118))</f>
        <v/>
      </c>
      <c r="AS2118" s="40">
        <f>AS2091*Settings!$C$13*(INDEX(AS$420:AS$431,$D2118))</f>
        <v/>
      </c>
      <c r="AT2118" s="40">
        <f>AT2091*Settings!$C$13*(INDEX(AT$420:AT$431,$D2118))</f>
        <v/>
      </c>
      <c r="AU2118" s="40">
        <f>AU2091*Settings!$C$13*(INDEX(AU$420:AU$431,$D2118))</f>
        <v/>
      </c>
      <c r="AV2118" s="40">
        <f>AV2091*Settings!$C$13*(INDEX(AV$420:AV$431,$D2118))</f>
        <v/>
      </c>
      <c r="AW2118" s="40">
        <f>AW2091*Settings!$C$13*(INDEX(AW$420:AW$431,$D2118))</f>
        <v/>
      </c>
      <c r="AX2118" s="40">
        <f>AX2091*Settings!$C$13*(INDEX(AX$420:AX$431,$D2118))</f>
        <v/>
      </c>
      <c r="AY2118" s="40">
        <f>AY2091*Settings!$C$13*(INDEX(AY$420:AY$431,$D2118))</f>
        <v/>
      </c>
    </row>
    <row r="2119" hidden="1" outlineLevel="2">
      <c r="A2119" s="14" t="inlineStr">
        <is>
          <t>rsub</t>
        </is>
      </c>
      <c r="B2119" s="14" t="inlineStr">
        <is>
          <t>die</t>
        </is>
      </c>
      <c r="C2119" s="14" t="inlineStr">
        <is>
          <t>irn</t>
        </is>
      </c>
      <c r="D2119" s="32">
        <f>INDEX(Inputs!$U$5:$U$132,MATCH($B2119&amp;"|"&amp;$C2119,Inputs!$A$5:$A$132,0))</f>
        <v/>
      </c>
      <c r="E2119" s="36" t="n"/>
      <c r="F2119" s="36" t="n"/>
      <c r="G2119" s="36" t="n"/>
      <c r="H2119" s="14">
        <f>INDEX(VarLab,MATCH($A2119,VarKey,0))&amp;INDEX(MemLab,MATCH($C2119&amp;"|"&amp;$B2119,MemKey,0))</f>
        <v/>
      </c>
      <c r="I2119" s="14">
        <f>INDEX(VarUnit,MATCH($A2119,VarKey,0))</f>
        <v/>
      </c>
      <c r="J2119" s="14">
        <f>INDEX(VarSrc,MATCH($A2119,VarKey,0))</f>
        <v/>
      </c>
      <c r="K2119" s="11">
        <f>CodePrefix&amp;$A2119&amp;IF($C2119="","","."&amp;$C2119&amp;"."&amp;$B2119)&amp;INDEX(VarEnd,MATCH($A2119,VarKey,0))&amp;K$5</f>
        <v/>
      </c>
      <c r="L2119" s="39">
        <f>L2092*Settings!$C$13*(INDEX(L$420:L$431,$D2119))</f>
        <v/>
      </c>
      <c r="M2119" s="40">
        <f>M2092*Settings!$C$13*(INDEX(M$420:M$431,$D2119))</f>
        <v/>
      </c>
      <c r="N2119" s="40">
        <f>N2092*Settings!$C$13*(INDEX(N$420:N$431,$D2119))</f>
        <v/>
      </c>
      <c r="O2119" s="40">
        <f>O2092*Settings!$C$13*(INDEX(O$420:O$431,$D2119))</f>
        <v/>
      </c>
      <c r="P2119" s="40">
        <f>P2092*Settings!$C$13*(INDEX(P$420:P$431,$D2119))</f>
        <v/>
      </c>
      <c r="Q2119" s="40">
        <f>Q2092*Settings!$C$13*(INDEX(Q$420:Q$431,$D2119))</f>
        <v/>
      </c>
      <c r="R2119" s="40">
        <f>R2092*Settings!$C$13*(INDEX(R$420:R$431,$D2119))</f>
        <v/>
      </c>
      <c r="S2119" s="40">
        <f>S2092*Settings!$C$13*(INDEX(S$420:S$431,$D2119))</f>
        <v/>
      </c>
      <c r="T2119" s="40">
        <f>T2092*Settings!$C$13*(INDEX(T$420:T$431,$D2119))</f>
        <v/>
      </c>
      <c r="U2119" s="40">
        <f>U2092*Settings!$C$13*(INDEX(U$420:U$431,$D2119))</f>
        <v/>
      </c>
      <c r="V2119" s="40">
        <f>V2092*Settings!$C$13*(INDEX(V$420:V$431,$D2119))</f>
        <v/>
      </c>
      <c r="W2119" s="40">
        <f>W2092*Settings!$C$13*(INDEX(W$420:W$431,$D2119))</f>
        <v/>
      </c>
      <c r="X2119" s="40">
        <f>X2092*Settings!$C$13*(INDEX(X$420:X$431,$D2119))</f>
        <v/>
      </c>
      <c r="Y2119" s="40">
        <f>Y2092*Settings!$C$13*(INDEX(Y$420:Y$431,$D2119))</f>
        <v/>
      </c>
      <c r="Z2119" s="40">
        <f>Z2092*Settings!$C$13*(INDEX(Z$420:Z$431,$D2119))</f>
        <v/>
      </c>
      <c r="AA2119" s="40">
        <f>AA2092*Settings!$C$13*(INDEX(AA$420:AA$431,$D2119))</f>
        <v/>
      </c>
      <c r="AB2119" s="40">
        <f>AB2092*Settings!$C$13*(INDEX(AB$420:AB$431,$D2119))</f>
        <v/>
      </c>
      <c r="AC2119" s="40">
        <f>AC2092*Settings!$C$13*(INDEX(AC$420:AC$431,$D2119))</f>
        <v/>
      </c>
      <c r="AD2119" s="40">
        <f>AD2092*Settings!$C$13*(INDEX(AD$420:AD$431,$D2119))</f>
        <v/>
      </c>
      <c r="AF2119" s="11">
        <f>CodePrefix&amp;$A2119&amp;IF($C2119="","","."&amp;$C2119&amp;"."&amp;$B2119)&amp;INDEX(VarEnd,MATCH($A2119,VarKey,0))&amp;AF$5</f>
        <v/>
      </c>
      <c r="AG2119" s="39">
        <f>AG2092*Settings!$C$13*(INDEX(AG$420:AG$431,$D2119))</f>
        <v/>
      </c>
      <c r="AH2119" s="40">
        <f>AH2092*Settings!$C$13*(INDEX(AH$420:AH$431,$D2119))</f>
        <v/>
      </c>
      <c r="AI2119" s="40">
        <f>AI2092*Settings!$C$13*(INDEX(AI$420:AI$431,$D2119))</f>
        <v/>
      </c>
      <c r="AJ2119" s="40">
        <f>AJ2092*Settings!$C$13*(INDEX(AJ$420:AJ$431,$D2119))</f>
        <v/>
      </c>
      <c r="AK2119" s="40">
        <f>AK2092*Settings!$C$13*(INDEX(AK$420:AK$431,$D2119))</f>
        <v/>
      </c>
      <c r="AL2119" s="40">
        <f>AL2092*Settings!$C$13*(INDEX(AL$420:AL$431,$D2119))</f>
        <v/>
      </c>
      <c r="AM2119" s="40">
        <f>AM2092*Settings!$C$13*(INDEX(AM$420:AM$431,$D2119))</f>
        <v/>
      </c>
      <c r="AN2119" s="40">
        <f>AN2092*Settings!$C$13*(INDEX(AN$420:AN$431,$D2119))</f>
        <v/>
      </c>
      <c r="AO2119" s="40">
        <f>AO2092*Settings!$C$13*(INDEX(AO$420:AO$431,$D2119))</f>
        <v/>
      </c>
      <c r="AP2119" s="40">
        <f>AP2092*Settings!$C$13*(INDEX(AP$420:AP$431,$D2119))</f>
        <v/>
      </c>
      <c r="AQ2119" s="40">
        <f>AQ2092*Settings!$C$13*(INDEX(AQ$420:AQ$431,$D2119))</f>
        <v/>
      </c>
      <c r="AR2119" s="40">
        <f>AR2092*Settings!$C$13*(INDEX(AR$420:AR$431,$D2119))</f>
        <v/>
      </c>
      <c r="AS2119" s="40">
        <f>AS2092*Settings!$C$13*(INDEX(AS$420:AS$431,$D2119))</f>
        <v/>
      </c>
      <c r="AT2119" s="40">
        <f>AT2092*Settings!$C$13*(INDEX(AT$420:AT$431,$D2119))</f>
        <v/>
      </c>
      <c r="AU2119" s="40">
        <f>AU2092*Settings!$C$13*(INDEX(AU$420:AU$431,$D2119))</f>
        <v/>
      </c>
      <c r="AV2119" s="40">
        <f>AV2092*Settings!$C$13*(INDEX(AV$420:AV$431,$D2119))</f>
        <v/>
      </c>
      <c r="AW2119" s="40">
        <f>AW2092*Settings!$C$13*(INDEX(AW$420:AW$431,$D2119))</f>
        <v/>
      </c>
      <c r="AX2119" s="40">
        <f>AX2092*Settings!$C$13*(INDEX(AX$420:AX$431,$D2119))</f>
        <v/>
      </c>
      <c r="AY2119" s="40">
        <f>AY2092*Settings!$C$13*(INDEX(AY$420:AY$431,$D2119))</f>
        <v/>
      </c>
    </row>
    <row r="2120" hidden="1" outlineLevel="2">
      <c r="A2120" s="14" t="inlineStr">
        <is>
          <t>rsub</t>
        </is>
      </c>
      <c r="B2120" s="14" t="inlineStr">
        <is>
          <t>lpg</t>
        </is>
      </c>
      <c r="C2120" s="14" t="inlineStr">
        <is>
          <t>irn</t>
        </is>
      </c>
      <c r="D2120" s="32">
        <f>INDEX(Inputs!$U$5:$U$132,MATCH($B2120&amp;"|"&amp;$C2120,Inputs!$A$5:$A$132,0))</f>
        <v/>
      </c>
      <c r="E2120" s="36" t="n"/>
      <c r="F2120" s="36" t="n"/>
      <c r="G2120" s="36" t="n"/>
      <c r="H2120" s="14">
        <f>INDEX(VarLab,MATCH($A2120,VarKey,0))&amp;INDEX(MemLab,MATCH($C2120&amp;"|"&amp;$B2120,MemKey,0))</f>
        <v/>
      </c>
      <c r="I2120" s="14">
        <f>INDEX(VarUnit,MATCH($A2120,VarKey,0))</f>
        <v/>
      </c>
      <c r="J2120" s="14">
        <f>INDEX(VarSrc,MATCH($A2120,VarKey,0))</f>
        <v/>
      </c>
      <c r="K2120" s="11">
        <f>CodePrefix&amp;$A2120&amp;IF($C2120="","","."&amp;$C2120&amp;"."&amp;$B2120)&amp;INDEX(VarEnd,MATCH($A2120,VarKey,0))&amp;K$5</f>
        <v/>
      </c>
      <c r="L2120" s="39">
        <f>L2093*Settings!$C$13*(INDEX(L$420:L$431,$D2120))</f>
        <v/>
      </c>
      <c r="M2120" s="40">
        <f>M2093*Settings!$C$13*(INDEX(M$420:M$431,$D2120))</f>
        <v/>
      </c>
      <c r="N2120" s="40">
        <f>N2093*Settings!$C$13*(INDEX(N$420:N$431,$D2120))</f>
        <v/>
      </c>
      <c r="O2120" s="40">
        <f>O2093*Settings!$C$13*(INDEX(O$420:O$431,$D2120))</f>
        <v/>
      </c>
      <c r="P2120" s="40">
        <f>P2093*Settings!$C$13*(INDEX(P$420:P$431,$D2120))</f>
        <v/>
      </c>
      <c r="Q2120" s="40">
        <f>Q2093*Settings!$C$13*(INDEX(Q$420:Q$431,$D2120))</f>
        <v/>
      </c>
      <c r="R2120" s="40">
        <f>R2093*Settings!$C$13*(INDEX(R$420:R$431,$D2120))</f>
        <v/>
      </c>
      <c r="S2120" s="40">
        <f>S2093*Settings!$C$13*(INDEX(S$420:S$431,$D2120))</f>
        <v/>
      </c>
      <c r="T2120" s="40">
        <f>T2093*Settings!$C$13*(INDEX(T$420:T$431,$D2120))</f>
        <v/>
      </c>
      <c r="U2120" s="40">
        <f>U2093*Settings!$C$13*(INDEX(U$420:U$431,$D2120))</f>
        <v/>
      </c>
      <c r="V2120" s="40">
        <f>V2093*Settings!$C$13*(INDEX(V$420:V$431,$D2120))</f>
        <v/>
      </c>
      <c r="W2120" s="40">
        <f>W2093*Settings!$C$13*(INDEX(W$420:W$431,$D2120))</f>
        <v/>
      </c>
      <c r="X2120" s="40">
        <f>X2093*Settings!$C$13*(INDEX(X$420:X$431,$D2120))</f>
        <v/>
      </c>
      <c r="Y2120" s="40">
        <f>Y2093*Settings!$C$13*(INDEX(Y$420:Y$431,$D2120))</f>
        <v/>
      </c>
      <c r="Z2120" s="40">
        <f>Z2093*Settings!$C$13*(INDEX(Z$420:Z$431,$D2120))</f>
        <v/>
      </c>
      <c r="AA2120" s="40">
        <f>AA2093*Settings!$C$13*(INDEX(AA$420:AA$431,$D2120))</f>
        <v/>
      </c>
      <c r="AB2120" s="40">
        <f>AB2093*Settings!$C$13*(INDEX(AB$420:AB$431,$D2120))</f>
        <v/>
      </c>
      <c r="AC2120" s="40">
        <f>AC2093*Settings!$C$13*(INDEX(AC$420:AC$431,$D2120))</f>
        <v/>
      </c>
      <c r="AD2120" s="40">
        <f>AD2093*Settings!$C$13*(INDEX(AD$420:AD$431,$D2120))</f>
        <v/>
      </c>
      <c r="AF2120" s="11">
        <f>CodePrefix&amp;$A2120&amp;IF($C2120="","","."&amp;$C2120&amp;"."&amp;$B2120)&amp;INDEX(VarEnd,MATCH($A2120,VarKey,0))&amp;AF$5</f>
        <v/>
      </c>
      <c r="AG2120" s="39">
        <f>AG2093*Settings!$C$13*(INDEX(AG$420:AG$431,$D2120))</f>
        <v/>
      </c>
      <c r="AH2120" s="40">
        <f>AH2093*Settings!$C$13*(INDEX(AH$420:AH$431,$D2120))</f>
        <v/>
      </c>
      <c r="AI2120" s="40">
        <f>AI2093*Settings!$C$13*(INDEX(AI$420:AI$431,$D2120))</f>
        <v/>
      </c>
      <c r="AJ2120" s="40">
        <f>AJ2093*Settings!$C$13*(INDEX(AJ$420:AJ$431,$D2120))</f>
        <v/>
      </c>
      <c r="AK2120" s="40">
        <f>AK2093*Settings!$C$13*(INDEX(AK$420:AK$431,$D2120))</f>
        <v/>
      </c>
      <c r="AL2120" s="40">
        <f>AL2093*Settings!$C$13*(INDEX(AL$420:AL$431,$D2120))</f>
        <v/>
      </c>
      <c r="AM2120" s="40">
        <f>AM2093*Settings!$C$13*(INDEX(AM$420:AM$431,$D2120))</f>
        <v/>
      </c>
      <c r="AN2120" s="40">
        <f>AN2093*Settings!$C$13*(INDEX(AN$420:AN$431,$D2120))</f>
        <v/>
      </c>
      <c r="AO2120" s="40">
        <f>AO2093*Settings!$C$13*(INDEX(AO$420:AO$431,$D2120))</f>
        <v/>
      </c>
      <c r="AP2120" s="40">
        <f>AP2093*Settings!$C$13*(INDEX(AP$420:AP$431,$D2120))</f>
        <v/>
      </c>
      <c r="AQ2120" s="40">
        <f>AQ2093*Settings!$C$13*(INDEX(AQ$420:AQ$431,$D2120))</f>
        <v/>
      </c>
      <c r="AR2120" s="40">
        <f>AR2093*Settings!$C$13*(INDEX(AR$420:AR$431,$D2120))</f>
        <v/>
      </c>
      <c r="AS2120" s="40">
        <f>AS2093*Settings!$C$13*(INDEX(AS$420:AS$431,$D2120))</f>
        <v/>
      </c>
      <c r="AT2120" s="40">
        <f>AT2093*Settings!$C$13*(INDEX(AT$420:AT$431,$D2120))</f>
        <v/>
      </c>
      <c r="AU2120" s="40">
        <f>AU2093*Settings!$C$13*(INDEX(AU$420:AU$431,$D2120))</f>
        <v/>
      </c>
      <c r="AV2120" s="40">
        <f>AV2093*Settings!$C$13*(INDEX(AV$420:AV$431,$D2120))</f>
        <v/>
      </c>
      <c r="AW2120" s="40">
        <f>AW2093*Settings!$C$13*(INDEX(AW$420:AW$431,$D2120))</f>
        <v/>
      </c>
      <c r="AX2120" s="40">
        <f>AX2093*Settings!$C$13*(INDEX(AX$420:AX$431,$D2120))</f>
        <v/>
      </c>
      <c r="AY2120" s="40">
        <f>AY2093*Settings!$C$13*(INDEX(AY$420:AY$431,$D2120))</f>
        <v/>
      </c>
    </row>
    <row r="2121" hidden="1" outlineLevel="2">
      <c r="A2121" s="14" t="inlineStr">
        <is>
          <t>rsub</t>
        </is>
      </c>
      <c r="B2121" s="14" t="inlineStr">
        <is>
          <t>ker</t>
        </is>
      </c>
      <c r="C2121" s="14" t="inlineStr">
        <is>
          <t>irn</t>
        </is>
      </c>
      <c r="D2121" s="32">
        <f>INDEX(Inputs!$U$5:$U$132,MATCH($B2121&amp;"|"&amp;$C2121,Inputs!$A$5:$A$132,0))</f>
        <v/>
      </c>
      <c r="E2121" s="36" t="n"/>
      <c r="F2121" s="36" t="n"/>
      <c r="G2121" s="36" t="n"/>
      <c r="H2121" s="14">
        <f>INDEX(VarLab,MATCH($A2121,VarKey,0))&amp;INDEX(MemLab,MATCH($C2121&amp;"|"&amp;$B2121,MemKey,0))</f>
        <v/>
      </c>
      <c r="I2121" s="14">
        <f>INDEX(VarUnit,MATCH($A2121,VarKey,0))</f>
        <v/>
      </c>
      <c r="J2121" s="14">
        <f>INDEX(VarSrc,MATCH($A2121,VarKey,0))</f>
        <v/>
      </c>
      <c r="K2121" s="11">
        <f>CodePrefix&amp;$A2121&amp;IF($C2121="","","."&amp;$C2121&amp;"."&amp;$B2121)&amp;INDEX(VarEnd,MATCH($A2121,VarKey,0))&amp;K$5</f>
        <v/>
      </c>
      <c r="L2121" s="39">
        <f>L2094*Settings!$C$13*(INDEX(L$420:L$431,$D2121))</f>
        <v/>
      </c>
      <c r="M2121" s="40">
        <f>M2094*Settings!$C$13*(INDEX(M$420:M$431,$D2121))</f>
        <v/>
      </c>
      <c r="N2121" s="40">
        <f>N2094*Settings!$C$13*(INDEX(N$420:N$431,$D2121))</f>
        <v/>
      </c>
      <c r="O2121" s="40">
        <f>O2094*Settings!$C$13*(INDEX(O$420:O$431,$D2121))</f>
        <v/>
      </c>
      <c r="P2121" s="40">
        <f>P2094*Settings!$C$13*(INDEX(P$420:P$431,$D2121))</f>
        <v/>
      </c>
      <c r="Q2121" s="40">
        <f>Q2094*Settings!$C$13*(INDEX(Q$420:Q$431,$D2121))</f>
        <v/>
      </c>
      <c r="R2121" s="40">
        <f>R2094*Settings!$C$13*(INDEX(R$420:R$431,$D2121))</f>
        <v/>
      </c>
      <c r="S2121" s="40">
        <f>S2094*Settings!$C$13*(INDEX(S$420:S$431,$D2121))</f>
        <v/>
      </c>
      <c r="T2121" s="40">
        <f>T2094*Settings!$C$13*(INDEX(T$420:T$431,$D2121))</f>
        <v/>
      </c>
      <c r="U2121" s="40">
        <f>U2094*Settings!$C$13*(INDEX(U$420:U$431,$D2121))</f>
        <v/>
      </c>
      <c r="V2121" s="40">
        <f>V2094*Settings!$C$13*(INDEX(V$420:V$431,$D2121))</f>
        <v/>
      </c>
      <c r="W2121" s="40">
        <f>W2094*Settings!$C$13*(INDEX(W$420:W$431,$D2121))</f>
        <v/>
      </c>
      <c r="X2121" s="40">
        <f>X2094*Settings!$C$13*(INDEX(X$420:X$431,$D2121))</f>
        <v/>
      </c>
      <c r="Y2121" s="40">
        <f>Y2094*Settings!$C$13*(INDEX(Y$420:Y$431,$D2121))</f>
        <v/>
      </c>
      <c r="Z2121" s="40">
        <f>Z2094*Settings!$C$13*(INDEX(Z$420:Z$431,$D2121))</f>
        <v/>
      </c>
      <c r="AA2121" s="40">
        <f>AA2094*Settings!$C$13*(INDEX(AA$420:AA$431,$D2121))</f>
        <v/>
      </c>
      <c r="AB2121" s="40">
        <f>AB2094*Settings!$C$13*(INDEX(AB$420:AB$431,$D2121))</f>
        <v/>
      </c>
      <c r="AC2121" s="40">
        <f>AC2094*Settings!$C$13*(INDEX(AC$420:AC$431,$D2121))</f>
        <v/>
      </c>
      <c r="AD2121" s="40">
        <f>AD2094*Settings!$C$13*(INDEX(AD$420:AD$431,$D2121))</f>
        <v/>
      </c>
      <c r="AF2121" s="11">
        <f>CodePrefix&amp;$A2121&amp;IF($C2121="","","."&amp;$C2121&amp;"."&amp;$B2121)&amp;INDEX(VarEnd,MATCH($A2121,VarKey,0))&amp;AF$5</f>
        <v/>
      </c>
      <c r="AG2121" s="39">
        <f>AG2094*Settings!$C$13*(INDEX(AG$420:AG$431,$D2121))</f>
        <v/>
      </c>
      <c r="AH2121" s="40">
        <f>AH2094*Settings!$C$13*(INDEX(AH$420:AH$431,$D2121))</f>
        <v/>
      </c>
      <c r="AI2121" s="40">
        <f>AI2094*Settings!$C$13*(INDEX(AI$420:AI$431,$D2121))</f>
        <v/>
      </c>
      <c r="AJ2121" s="40">
        <f>AJ2094*Settings!$C$13*(INDEX(AJ$420:AJ$431,$D2121))</f>
        <v/>
      </c>
      <c r="AK2121" s="40">
        <f>AK2094*Settings!$C$13*(INDEX(AK$420:AK$431,$D2121))</f>
        <v/>
      </c>
      <c r="AL2121" s="40">
        <f>AL2094*Settings!$C$13*(INDEX(AL$420:AL$431,$D2121))</f>
        <v/>
      </c>
      <c r="AM2121" s="40">
        <f>AM2094*Settings!$C$13*(INDEX(AM$420:AM$431,$D2121))</f>
        <v/>
      </c>
      <c r="AN2121" s="40">
        <f>AN2094*Settings!$C$13*(INDEX(AN$420:AN$431,$D2121))</f>
        <v/>
      </c>
      <c r="AO2121" s="40">
        <f>AO2094*Settings!$C$13*(INDEX(AO$420:AO$431,$D2121))</f>
        <v/>
      </c>
      <c r="AP2121" s="40">
        <f>AP2094*Settings!$C$13*(INDEX(AP$420:AP$431,$D2121))</f>
        <v/>
      </c>
      <c r="AQ2121" s="40">
        <f>AQ2094*Settings!$C$13*(INDEX(AQ$420:AQ$431,$D2121))</f>
        <v/>
      </c>
      <c r="AR2121" s="40">
        <f>AR2094*Settings!$C$13*(INDEX(AR$420:AR$431,$D2121))</f>
        <v/>
      </c>
      <c r="AS2121" s="40">
        <f>AS2094*Settings!$C$13*(INDEX(AS$420:AS$431,$D2121))</f>
        <v/>
      </c>
      <c r="AT2121" s="40">
        <f>AT2094*Settings!$C$13*(INDEX(AT$420:AT$431,$D2121))</f>
        <v/>
      </c>
      <c r="AU2121" s="40">
        <f>AU2094*Settings!$C$13*(INDEX(AU$420:AU$431,$D2121))</f>
        <v/>
      </c>
      <c r="AV2121" s="40">
        <f>AV2094*Settings!$C$13*(INDEX(AV$420:AV$431,$D2121))</f>
        <v/>
      </c>
      <c r="AW2121" s="40">
        <f>AW2094*Settings!$C$13*(INDEX(AW$420:AW$431,$D2121))</f>
        <v/>
      </c>
      <c r="AX2121" s="40">
        <f>AX2094*Settings!$C$13*(INDEX(AX$420:AX$431,$D2121))</f>
        <v/>
      </c>
      <c r="AY2121" s="40">
        <f>AY2094*Settings!$C$13*(INDEX(AY$420:AY$431,$D2121))</f>
        <v/>
      </c>
    </row>
    <row r="2122" hidden="1" outlineLevel="2">
      <c r="A2122" s="14" t="inlineStr">
        <is>
          <t>rsub</t>
        </is>
      </c>
      <c r="B2122" s="14" t="inlineStr">
        <is>
          <t>oop</t>
        </is>
      </c>
      <c r="C2122" s="14" t="inlineStr">
        <is>
          <t>irn</t>
        </is>
      </c>
      <c r="D2122" s="32">
        <f>INDEX(Inputs!$U$5:$U$132,MATCH($B2122&amp;"|"&amp;$C2122,Inputs!$A$5:$A$132,0))</f>
        <v/>
      </c>
      <c r="E2122" s="36" t="n"/>
      <c r="F2122" s="36" t="n"/>
      <c r="G2122" s="36" t="n"/>
      <c r="H2122" s="14">
        <f>INDEX(VarLab,MATCH($A2122,VarKey,0))&amp;INDEX(MemLab,MATCH($C2122&amp;"|"&amp;$B2122,MemKey,0))</f>
        <v/>
      </c>
      <c r="I2122" s="14">
        <f>INDEX(VarUnit,MATCH($A2122,VarKey,0))</f>
        <v/>
      </c>
      <c r="J2122" s="14">
        <f>INDEX(VarSrc,MATCH($A2122,VarKey,0))</f>
        <v/>
      </c>
      <c r="K2122" s="11">
        <f>CodePrefix&amp;$A2122&amp;IF($C2122="","","."&amp;$C2122&amp;"."&amp;$B2122)&amp;INDEX(VarEnd,MATCH($A2122,VarKey,0))&amp;K$5</f>
        <v/>
      </c>
      <c r="L2122" s="39">
        <f>L2095*Settings!$C$13*(INDEX(L$420:L$431,$D2122))</f>
        <v/>
      </c>
      <c r="M2122" s="40">
        <f>M2095*Settings!$C$13*(INDEX(M$420:M$431,$D2122))</f>
        <v/>
      </c>
      <c r="N2122" s="40">
        <f>N2095*Settings!$C$13*(INDEX(N$420:N$431,$D2122))</f>
        <v/>
      </c>
      <c r="O2122" s="40">
        <f>O2095*Settings!$C$13*(INDEX(O$420:O$431,$D2122))</f>
        <v/>
      </c>
      <c r="P2122" s="40">
        <f>P2095*Settings!$C$13*(INDEX(P$420:P$431,$D2122))</f>
        <v/>
      </c>
      <c r="Q2122" s="40">
        <f>Q2095*Settings!$C$13*(INDEX(Q$420:Q$431,$D2122))</f>
        <v/>
      </c>
      <c r="R2122" s="40">
        <f>R2095*Settings!$C$13*(INDEX(R$420:R$431,$D2122))</f>
        <v/>
      </c>
      <c r="S2122" s="40">
        <f>S2095*Settings!$C$13*(INDEX(S$420:S$431,$D2122))</f>
        <v/>
      </c>
      <c r="T2122" s="40">
        <f>T2095*Settings!$C$13*(INDEX(T$420:T$431,$D2122))</f>
        <v/>
      </c>
      <c r="U2122" s="40">
        <f>U2095*Settings!$C$13*(INDEX(U$420:U$431,$D2122))</f>
        <v/>
      </c>
      <c r="V2122" s="40">
        <f>V2095*Settings!$C$13*(INDEX(V$420:V$431,$D2122))</f>
        <v/>
      </c>
      <c r="W2122" s="40">
        <f>W2095*Settings!$C$13*(INDEX(W$420:W$431,$D2122))</f>
        <v/>
      </c>
      <c r="X2122" s="40">
        <f>X2095*Settings!$C$13*(INDEX(X$420:X$431,$D2122))</f>
        <v/>
      </c>
      <c r="Y2122" s="40">
        <f>Y2095*Settings!$C$13*(INDEX(Y$420:Y$431,$D2122))</f>
        <v/>
      </c>
      <c r="Z2122" s="40">
        <f>Z2095*Settings!$C$13*(INDEX(Z$420:Z$431,$D2122))</f>
        <v/>
      </c>
      <c r="AA2122" s="40">
        <f>AA2095*Settings!$C$13*(INDEX(AA$420:AA$431,$D2122))</f>
        <v/>
      </c>
      <c r="AB2122" s="40">
        <f>AB2095*Settings!$C$13*(INDEX(AB$420:AB$431,$D2122))</f>
        <v/>
      </c>
      <c r="AC2122" s="40">
        <f>AC2095*Settings!$C$13*(INDEX(AC$420:AC$431,$D2122))</f>
        <v/>
      </c>
      <c r="AD2122" s="40">
        <f>AD2095*Settings!$C$13*(INDEX(AD$420:AD$431,$D2122))</f>
        <v/>
      </c>
      <c r="AF2122" s="11">
        <f>CodePrefix&amp;$A2122&amp;IF($C2122="","","."&amp;$C2122&amp;"."&amp;$B2122)&amp;INDEX(VarEnd,MATCH($A2122,VarKey,0))&amp;AF$5</f>
        <v/>
      </c>
      <c r="AG2122" s="39">
        <f>AG2095*Settings!$C$13*(INDEX(AG$420:AG$431,$D2122))</f>
        <v/>
      </c>
      <c r="AH2122" s="40">
        <f>AH2095*Settings!$C$13*(INDEX(AH$420:AH$431,$D2122))</f>
        <v/>
      </c>
      <c r="AI2122" s="40">
        <f>AI2095*Settings!$C$13*(INDEX(AI$420:AI$431,$D2122))</f>
        <v/>
      </c>
      <c r="AJ2122" s="40">
        <f>AJ2095*Settings!$C$13*(INDEX(AJ$420:AJ$431,$D2122))</f>
        <v/>
      </c>
      <c r="AK2122" s="40">
        <f>AK2095*Settings!$C$13*(INDEX(AK$420:AK$431,$D2122))</f>
        <v/>
      </c>
      <c r="AL2122" s="40">
        <f>AL2095*Settings!$C$13*(INDEX(AL$420:AL$431,$D2122))</f>
        <v/>
      </c>
      <c r="AM2122" s="40">
        <f>AM2095*Settings!$C$13*(INDEX(AM$420:AM$431,$D2122))</f>
        <v/>
      </c>
      <c r="AN2122" s="40">
        <f>AN2095*Settings!$C$13*(INDEX(AN$420:AN$431,$D2122))</f>
        <v/>
      </c>
      <c r="AO2122" s="40">
        <f>AO2095*Settings!$C$13*(INDEX(AO$420:AO$431,$D2122))</f>
        <v/>
      </c>
      <c r="AP2122" s="40">
        <f>AP2095*Settings!$C$13*(INDEX(AP$420:AP$431,$D2122))</f>
        <v/>
      </c>
      <c r="AQ2122" s="40">
        <f>AQ2095*Settings!$C$13*(INDEX(AQ$420:AQ$431,$D2122))</f>
        <v/>
      </c>
      <c r="AR2122" s="40">
        <f>AR2095*Settings!$C$13*(INDEX(AR$420:AR$431,$D2122))</f>
        <v/>
      </c>
      <c r="AS2122" s="40">
        <f>AS2095*Settings!$C$13*(INDEX(AS$420:AS$431,$D2122))</f>
        <v/>
      </c>
      <c r="AT2122" s="40">
        <f>AT2095*Settings!$C$13*(INDEX(AT$420:AT$431,$D2122))</f>
        <v/>
      </c>
      <c r="AU2122" s="40">
        <f>AU2095*Settings!$C$13*(INDEX(AU$420:AU$431,$D2122))</f>
        <v/>
      </c>
      <c r="AV2122" s="40">
        <f>AV2095*Settings!$C$13*(INDEX(AV$420:AV$431,$D2122))</f>
        <v/>
      </c>
      <c r="AW2122" s="40">
        <f>AW2095*Settings!$C$13*(INDEX(AW$420:AW$431,$D2122))</f>
        <v/>
      </c>
      <c r="AX2122" s="40">
        <f>AX2095*Settings!$C$13*(INDEX(AX$420:AX$431,$D2122))</f>
        <v/>
      </c>
      <c r="AY2122" s="40">
        <f>AY2095*Settings!$C$13*(INDEX(AY$420:AY$431,$D2122))</f>
        <v/>
      </c>
    </row>
    <row r="2123" hidden="1" outlineLevel="2">
      <c r="A2123" s="14" t="inlineStr">
        <is>
          <t>rsub</t>
        </is>
      </c>
      <c r="B2123" s="14" t="inlineStr">
        <is>
          <t>bio</t>
        </is>
      </c>
      <c r="C2123" s="14" t="inlineStr">
        <is>
          <t>irn</t>
        </is>
      </c>
      <c r="D2123" s="32">
        <f>INDEX(Inputs!$U$5:$U$132,MATCH($B2123&amp;"|"&amp;$C2123,Inputs!$A$5:$A$132,0))</f>
        <v/>
      </c>
      <c r="E2123" s="36" t="n"/>
      <c r="F2123" s="36" t="n"/>
      <c r="G2123" s="36" t="n"/>
      <c r="H2123" s="14">
        <f>INDEX(VarLab,MATCH($A2123,VarKey,0))&amp;INDEX(MemLab,MATCH($C2123&amp;"|"&amp;$B2123,MemKey,0))</f>
        <v/>
      </c>
      <c r="I2123" s="14">
        <f>INDEX(VarUnit,MATCH($A2123,VarKey,0))</f>
        <v/>
      </c>
      <c r="J2123" s="14">
        <f>INDEX(VarSrc,MATCH($A2123,VarKey,0))</f>
        <v/>
      </c>
      <c r="K2123" s="11">
        <f>CodePrefix&amp;$A2123&amp;IF($C2123="","","."&amp;$C2123&amp;"."&amp;$B2123)&amp;INDEX(VarEnd,MATCH($A2123,VarKey,0))&amp;K$5</f>
        <v/>
      </c>
      <c r="L2123" s="39">
        <f>L2096*Settings!$C$13*(INDEX(L$420:L$431,$D2123))</f>
        <v/>
      </c>
      <c r="M2123" s="40">
        <f>M2096*Settings!$C$13*(INDEX(M$420:M$431,$D2123))</f>
        <v/>
      </c>
      <c r="N2123" s="40">
        <f>N2096*Settings!$C$13*(INDEX(N$420:N$431,$D2123))</f>
        <v/>
      </c>
      <c r="O2123" s="40">
        <f>O2096*Settings!$C$13*(INDEX(O$420:O$431,$D2123))</f>
        <v/>
      </c>
      <c r="P2123" s="40">
        <f>P2096*Settings!$C$13*(INDEX(P$420:P$431,$D2123))</f>
        <v/>
      </c>
      <c r="Q2123" s="40">
        <f>Q2096*Settings!$C$13*(INDEX(Q$420:Q$431,$D2123))</f>
        <v/>
      </c>
      <c r="R2123" s="40">
        <f>R2096*Settings!$C$13*(INDEX(R$420:R$431,$D2123))</f>
        <v/>
      </c>
      <c r="S2123" s="40">
        <f>S2096*Settings!$C$13*(INDEX(S$420:S$431,$D2123))</f>
        <v/>
      </c>
      <c r="T2123" s="40">
        <f>T2096*Settings!$C$13*(INDEX(T$420:T$431,$D2123))</f>
        <v/>
      </c>
      <c r="U2123" s="40">
        <f>U2096*Settings!$C$13*(INDEX(U$420:U$431,$D2123))</f>
        <v/>
      </c>
      <c r="V2123" s="40">
        <f>V2096*Settings!$C$13*(INDEX(V$420:V$431,$D2123))</f>
        <v/>
      </c>
      <c r="W2123" s="40">
        <f>W2096*Settings!$C$13*(INDEX(W$420:W$431,$D2123))</f>
        <v/>
      </c>
      <c r="X2123" s="40">
        <f>X2096*Settings!$C$13*(INDEX(X$420:X$431,$D2123))</f>
        <v/>
      </c>
      <c r="Y2123" s="40">
        <f>Y2096*Settings!$C$13*(INDEX(Y$420:Y$431,$D2123))</f>
        <v/>
      </c>
      <c r="Z2123" s="40">
        <f>Z2096*Settings!$C$13*(INDEX(Z$420:Z$431,$D2123))</f>
        <v/>
      </c>
      <c r="AA2123" s="40">
        <f>AA2096*Settings!$C$13*(INDEX(AA$420:AA$431,$D2123))</f>
        <v/>
      </c>
      <c r="AB2123" s="40">
        <f>AB2096*Settings!$C$13*(INDEX(AB$420:AB$431,$D2123))</f>
        <v/>
      </c>
      <c r="AC2123" s="40">
        <f>AC2096*Settings!$C$13*(INDEX(AC$420:AC$431,$D2123))</f>
        <v/>
      </c>
      <c r="AD2123" s="40">
        <f>AD2096*Settings!$C$13*(INDEX(AD$420:AD$431,$D2123))</f>
        <v/>
      </c>
      <c r="AF2123" s="11">
        <f>CodePrefix&amp;$A2123&amp;IF($C2123="","","."&amp;$C2123&amp;"."&amp;$B2123)&amp;INDEX(VarEnd,MATCH($A2123,VarKey,0))&amp;AF$5</f>
        <v/>
      </c>
      <c r="AG2123" s="39">
        <f>AG2096*Settings!$C$13*(INDEX(AG$420:AG$431,$D2123))</f>
        <v/>
      </c>
      <c r="AH2123" s="40">
        <f>AH2096*Settings!$C$13*(INDEX(AH$420:AH$431,$D2123))</f>
        <v/>
      </c>
      <c r="AI2123" s="40">
        <f>AI2096*Settings!$C$13*(INDEX(AI$420:AI$431,$D2123))</f>
        <v/>
      </c>
      <c r="AJ2123" s="40">
        <f>AJ2096*Settings!$C$13*(INDEX(AJ$420:AJ$431,$D2123))</f>
        <v/>
      </c>
      <c r="AK2123" s="40">
        <f>AK2096*Settings!$C$13*(INDEX(AK$420:AK$431,$D2123))</f>
        <v/>
      </c>
      <c r="AL2123" s="40">
        <f>AL2096*Settings!$C$13*(INDEX(AL$420:AL$431,$D2123))</f>
        <v/>
      </c>
      <c r="AM2123" s="40">
        <f>AM2096*Settings!$C$13*(INDEX(AM$420:AM$431,$D2123))</f>
        <v/>
      </c>
      <c r="AN2123" s="40">
        <f>AN2096*Settings!$C$13*(INDEX(AN$420:AN$431,$D2123))</f>
        <v/>
      </c>
      <c r="AO2123" s="40">
        <f>AO2096*Settings!$C$13*(INDEX(AO$420:AO$431,$D2123))</f>
        <v/>
      </c>
      <c r="AP2123" s="40">
        <f>AP2096*Settings!$C$13*(INDEX(AP$420:AP$431,$D2123))</f>
        <v/>
      </c>
      <c r="AQ2123" s="40">
        <f>AQ2096*Settings!$C$13*(INDEX(AQ$420:AQ$431,$D2123))</f>
        <v/>
      </c>
      <c r="AR2123" s="40">
        <f>AR2096*Settings!$C$13*(INDEX(AR$420:AR$431,$D2123))</f>
        <v/>
      </c>
      <c r="AS2123" s="40">
        <f>AS2096*Settings!$C$13*(INDEX(AS$420:AS$431,$D2123))</f>
        <v/>
      </c>
      <c r="AT2123" s="40">
        <f>AT2096*Settings!$C$13*(INDEX(AT$420:AT$431,$D2123))</f>
        <v/>
      </c>
      <c r="AU2123" s="40">
        <f>AU2096*Settings!$C$13*(INDEX(AU$420:AU$431,$D2123))</f>
        <v/>
      </c>
      <c r="AV2123" s="40">
        <f>AV2096*Settings!$C$13*(INDEX(AV$420:AV$431,$D2123))</f>
        <v/>
      </c>
      <c r="AW2123" s="40">
        <f>AW2096*Settings!$C$13*(INDEX(AW$420:AW$431,$D2123))</f>
        <v/>
      </c>
      <c r="AX2123" s="40">
        <f>AX2096*Settings!$C$13*(INDEX(AX$420:AX$431,$D2123))</f>
        <v/>
      </c>
      <c r="AY2123" s="40">
        <f>AY2096*Settings!$C$13*(INDEX(AY$420:AY$431,$D2123))</f>
        <v/>
      </c>
    </row>
    <row r="2124" hidden="1" outlineLevel="2"/>
    <row r="2125" hidden="1" outlineLevel="2">
      <c r="A2125" s="14" t="inlineStr">
        <is>
          <t>rnew</t>
        </is>
      </c>
      <c r="B2125" s="14" t="inlineStr">
        <is>
          <t>coa</t>
        </is>
      </c>
      <c r="C2125" s="14" t="inlineStr">
        <is>
          <t>irn</t>
        </is>
      </c>
      <c r="D2125" s="32">
        <f>INDEX(Inputs!$V$5:$V$132,MATCH($B2125&amp;"|"&amp;$C2125,Inputs!$A$5:$A$132,0))</f>
        <v/>
      </c>
      <c r="E2125" s="36" t="n"/>
      <c r="F2125" s="36" t="n"/>
      <c r="G2125" s="36" t="n"/>
      <c r="H2125" s="14">
        <f>INDEX(VarLab,MATCH($A2125,VarKey,0))&amp;INDEX(MemLab,MATCH($C2125&amp;"|"&amp;$B2125,MemKey,0))</f>
        <v/>
      </c>
      <c r="I2125" s="14">
        <f>INDEX(VarUnit,MATCH($A2125,VarKey,0))</f>
        <v/>
      </c>
      <c r="J2125" s="14">
        <f>INDEX(VarSrc,MATCH($A2125,VarKey,0))</f>
        <v/>
      </c>
      <c r="K2125" s="11">
        <f>CodePrefix&amp;$A2125&amp;IF($C2125="","","."&amp;$C2125&amp;"."&amp;$B2125)&amp;INDEX(VarEnd,MATCH($A2125,VarKey,0))&amp;K$5</f>
        <v/>
      </c>
      <c r="L2125" s="39">
        <f>L2089*Settings!$C$13*(L2017+L2035+L2026*L$201+L2044*$D2125)</f>
        <v/>
      </c>
      <c r="M2125" s="40">
        <f>M2089*Settings!$C$13*(M2017+M2035+M2026*M$201+M2044*$D2125)</f>
        <v/>
      </c>
      <c r="N2125" s="40">
        <f>N2089*Settings!$C$13*(N2017+N2035+N2026*N$201+N2044*$D2125)</f>
        <v/>
      </c>
      <c r="O2125" s="40">
        <f>O2089*Settings!$C$13*(O2017+O2035+O2026*O$201+O2044*$D2125)</f>
        <v/>
      </c>
      <c r="P2125" s="40">
        <f>P2089*Settings!$C$13*(P2017+P2035+P2026*P$201+P2044*$D2125)</f>
        <v/>
      </c>
      <c r="Q2125" s="40">
        <f>Q2089*Settings!$C$13*(Q2017+Q2035+Q2026*Q$201+Q2044*$D2125)</f>
        <v/>
      </c>
      <c r="R2125" s="40">
        <f>R2089*Settings!$C$13*(R2017+R2035+R2026*R$201+R2044*$D2125)</f>
        <v/>
      </c>
      <c r="S2125" s="40">
        <f>S2089*Settings!$C$13*(S2017+S2035+S2026*S$201+S2044*$D2125)</f>
        <v/>
      </c>
      <c r="T2125" s="40">
        <f>T2089*Settings!$C$13*(T2017+T2035+T2026*T$201+T2044*$D2125)</f>
        <v/>
      </c>
      <c r="U2125" s="40">
        <f>U2089*Settings!$C$13*(U2017+U2035+U2026*U$201+U2044*$D2125)</f>
        <v/>
      </c>
      <c r="V2125" s="40">
        <f>V2089*Settings!$C$13*(V2017+V2035+V2026*V$201+V2044*$D2125)</f>
        <v/>
      </c>
      <c r="W2125" s="40">
        <f>W2089*Settings!$C$13*(W2017+W2035+W2026*W$201+W2044*$D2125)</f>
        <v/>
      </c>
      <c r="X2125" s="40">
        <f>X2089*Settings!$C$13*(X2017+X2035+X2026*X$201+X2044*$D2125)</f>
        <v/>
      </c>
      <c r="Y2125" s="40">
        <f>Y2089*Settings!$C$13*(Y2017+Y2035+Y2026*Y$201+Y2044*$D2125)</f>
        <v/>
      </c>
      <c r="Z2125" s="40">
        <f>Z2089*Settings!$C$13*(Z2017+Z2035+Z2026*Z$201+Z2044*$D2125)</f>
        <v/>
      </c>
      <c r="AA2125" s="40">
        <f>AA2089*Settings!$C$13*(AA2017+AA2035+AA2026*AA$201+AA2044*$D2125)</f>
        <v/>
      </c>
      <c r="AB2125" s="40">
        <f>AB2089*Settings!$C$13*(AB2017+AB2035+AB2026*AB$201+AB2044*$D2125)</f>
        <v/>
      </c>
      <c r="AC2125" s="40">
        <f>AC2089*Settings!$C$13*(AC2017+AC2035+AC2026*AC$201+AC2044*$D2125)</f>
        <v/>
      </c>
      <c r="AD2125" s="40">
        <f>AD2089*Settings!$C$13*(AD2017+AD2035+AD2026*AD$201+AD2044*$D2125)</f>
        <v/>
      </c>
      <c r="AF2125" s="11">
        <f>CodePrefix&amp;$A2125&amp;IF($C2125="","","."&amp;$C2125&amp;"."&amp;$B2125)&amp;INDEX(VarEnd,MATCH($A2125,VarKey,0))&amp;AF$5</f>
        <v/>
      </c>
      <c r="AG2125" s="39">
        <f>AG2089*Settings!$C$13*(AG2017+AG2035+AG2026*AG$201+AG2044*$D2125)</f>
        <v/>
      </c>
      <c r="AH2125" s="40">
        <f>AH2089*Settings!$C$13*(AH2017+AH2035+AH2026*AH$201+AH2044*$D2125)</f>
        <v/>
      </c>
      <c r="AI2125" s="40">
        <f>AI2089*Settings!$C$13*(AI2017+AI2035+AI2026*AI$201+AI2044*$D2125)</f>
        <v/>
      </c>
      <c r="AJ2125" s="40">
        <f>AJ2089*Settings!$C$13*(AJ2017+AJ2035+AJ2026*AJ$201+AJ2044*$D2125)</f>
        <v/>
      </c>
      <c r="AK2125" s="40">
        <f>AK2089*Settings!$C$13*(AK2017+AK2035+AK2026*AK$201+AK2044*$D2125)</f>
        <v/>
      </c>
      <c r="AL2125" s="40">
        <f>AL2089*Settings!$C$13*(AL2017+AL2035+AL2026*AL$201+AL2044*$D2125)</f>
        <v/>
      </c>
      <c r="AM2125" s="40">
        <f>AM2089*Settings!$C$13*(AM2017+AM2035+AM2026*AM$201+AM2044*$D2125)</f>
        <v/>
      </c>
      <c r="AN2125" s="40">
        <f>AN2089*Settings!$C$13*(AN2017+AN2035+AN2026*AN$201+AN2044*$D2125)</f>
        <v/>
      </c>
      <c r="AO2125" s="40">
        <f>AO2089*Settings!$C$13*(AO2017+AO2035+AO2026*AO$201+AO2044*$D2125)</f>
        <v/>
      </c>
      <c r="AP2125" s="40">
        <f>AP2089*Settings!$C$13*(AP2017+AP2035+AP2026*AP$201+AP2044*$D2125)</f>
        <v/>
      </c>
      <c r="AQ2125" s="40">
        <f>AQ2089*Settings!$C$13*(AQ2017+AQ2035+AQ2026*AQ$201+AQ2044*$D2125)</f>
        <v/>
      </c>
      <c r="AR2125" s="40">
        <f>AR2089*Settings!$C$13*(AR2017+AR2035+AR2026*AR$201+AR2044*$D2125)</f>
        <v/>
      </c>
      <c r="AS2125" s="40">
        <f>AS2089*Settings!$C$13*(AS2017+AS2035+AS2026*AS$201+AS2044*$D2125)</f>
        <v/>
      </c>
      <c r="AT2125" s="40">
        <f>AT2089*Settings!$C$13*(AT2017+AT2035+AT2026*AT$201+AT2044*$D2125)</f>
        <v/>
      </c>
      <c r="AU2125" s="40">
        <f>AU2089*Settings!$C$13*(AU2017+AU2035+AU2026*AU$201+AU2044*$D2125)</f>
        <v/>
      </c>
      <c r="AV2125" s="40">
        <f>AV2089*Settings!$C$13*(AV2017+AV2035+AV2026*AV$201+AV2044*$D2125)</f>
        <v/>
      </c>
      <c r="AW2125" s="40">
        <f>AW2089*Settings!$C$13*(AW2017+AW2035+AW2026*AW$201+AW2044*$D2125)</f>
        <v/>
      </c>
      <c r="AX2125" s="40">
        <f>AX2089*Settings!$C$13*(AX2017+AX2035+AX2026*AX$201+AX2044*$D2125)</f>
        <v/>
      </c>
      <c r="AY2125" s="40">
        <f>AY2089*Settings!$C$13*(AY2017+AY2035+AY2026*AY$201+AY2044*$D2125)</f>
        <v/>
      </c>
    </row>
    <row r="2126" hidden="1" outlineLevel="2">
      <c r="A2126" s="14" t="inlineStr">
        <is>
          <t>rnew</t>
        </is>
      </c>
      <c r="B2126" s="14" t="inlineStr">
        <is>
          <t>nga</t>
        </is>
      </c>
      <c r="C2126" s="14" t="inlineStr">
        <is>
          <t>irn</t>
        </is>
      </c>
      <c r="D2126" s="32">
        <f>INDEX(Inputs!$V$5:$V$132,MATCH($B2126&amp;"|"&amp;$C2126,Inputs!$A$5:$A$132,0))</f>
        <v/>
      </c>
      <c r="E2126" s="36" t="n"/>
      <c r="F2126" s="36" t="n"/>
      <c r="G2126" s="36" t="n"/>
      <c r="H2126" s="14">
        <f>INDEX(VarLab,MATCH($A2126,VarKey,0))&amp;INDEX(MemLab,MATCH($C2126&amp;"|"&amp;$B2126,MemKey,0))</f>
        <v/>
      </c>
      <c r="I2126" s="14">
        <f>INDEX(VarUnit,MATCH($A2126,VarKey,0))</f>
        <v/>
      </c>
      <c r="J2126" s="14">
        <f>INDEX(VarSrc,MATCH($A2126,VarKey,0))</f>
        <v/>
      </c>
      <c r="K2126" s="11">
        <f>CodePrefix&amp;$A2126&amp;IF($C2126="","","."&amp;$C2126&amp;"."&amp;$B2126)&amp;INDEX(VarEnd,MATCH($A2126,VarKey,0))&amp;K$5</f>
        <v/>
      </c>
      <c r="L2126" s="39">
        <f>L2090*Settings!$C$13*(L2018+L2036+L2027*L$201+L2045*$D2126)</f>
        <v/>
      </c>
      <c r="M2126" s="40">
        <f>M2090*Settings!$C$13*(M2018+M2036+M2027*M$201+M2045*$D2126)</f>
        <v/>
      </c>
      <c r="N2126" s="40">
        <f>N2090*Settings!$C$13*(N2018+N2036+N2027*N$201+N2045*$D2126)</f>
        <v/>
      </c>
      <c r="O2126" s="40">
        <f>O2090*Settings!$C$13*(O2018+O2036+O2027*O$201+O2045*$D2126)</f>
        <v/>
      </c>
      <c r="P2126" s="40">
        <f>P2090*Settings!$C$13*(P2018+P2036+P2027*P$201+P2045*$D2126)</f>
        <v/>
      </c>
      <c r="Q2126" s="40">
        <f>Q2090*Settings!$C$13*(Q2018+Q2036+Q2027*Q$201+Q2045*$D2126)</f>
        <v/>
      </c>
      <c r="R2126" s="40">
        <f>R2090*Settings!$C$13*(R2018+R2036+R2027*R$201+R2045*$D2126)</f>
        <v/>
      </c>
      <c r="S2126" s="40">
        <f>S2090*Settings!$C$13*(S2018+S2036+S2027*S$201+S2045*$D2126)</f>
        <v/>
      </c>
      <c r="T2126" s="40">
        <f>T2090*Settings!$C$13*(T2018+T2036+T2027*T$201+T2045*$D2126)</f>
        <v/>
      </c>
      <c r="U2126" s="40">
        <f>U2090*Settings!$C$13*(U2018+U2036+U2027*U$201+U2045*$D2126)</f>
        <v/>
      </c>
      <c r="V2126" s="40">
        <f>V2090*Settings!$C$13*(V2018+V2036+V2027*V$201+V2045*$D2126)</f>
        <v/>
      </c>
      <c r="W2126" s="40">
        <f>W2090*Settings!$C$13*(W2018+W2036+W2027*W$201+W2045*$D2126)</f>
        <v/>
      </c>
      <c r="X2126" s="40">
        <f>X2090*Settings!$C$13*(X2018+X2036+X2027*X$201+X2045*$D2126)</f>
        <v/>
      </c>
      <c r="Y2126" s="40">
        <f>Y2090*Settings!$C$13*(Y2018+Y2036+Y2027*Y$201+Y2045*$D2126)</f>
        <v/>
      </c>
      <c r="Z2126" s="40">
        <f>Z2090*Settings!$C$13*(Z2018+Z2036+Z2027*Z$201+Z2045*$D2126)</f>
        <v/>
      </c>
      <c r="AA2126" s="40">
        <f>AA2090*Settings!$C$13*(AA2018+AA2036+AA2027*AA$201+AA2045*$D2126)</f>
        <v/>
      </c>
      <c r="AB2126" s="40">
        <f>AB2090*Settings!$C$13*(AB2018+AB2036+AB2027*AB$201+AB2045*$D2126)</f>
        <v/>
      </c>
      <c r="AC2126" s="40">
        <f>AC2090*Settings!$C$13*(AC2018+AC2036+AC2027*AC$201+AC2045*$D2126)</f>
        <v/>
      </c>
      <c r="AD2126" s="40">
        <f>AD2090*Settings!$C$13*(AD2018+AD2036+AD2027*AD$201+AD2045*$D2126)</f>
        <v/>
      </c>
      <c r="AF2126" s="11">
        <f>CodePrefix&amp;$A2126&amp;IF($C2126="","","."&amp;$C2126&amp;"."&amp;$B2126)&amp;INDEX(VarEnd,MATCH($A2126,VarKey,0))&amp;AF$5</f>
        <v/>
      </c>
      <c r="AG2126" s="39">
        <f>AG2090*Settings!$C$13*(AG2018+AG2036+AG2027*AG$201+AG2045*$D2126)</f>
        <v/>
      </c>
      <c r="AH2126" s="40">
        <f>AH2090*Settings!$C$13*(AH2018+AH2036+AH2027*AH$201+AH2045*$D2126)</f>
        <v/>
      </c>
      <c r="AI2126" s="40">
        <f>AI2090*Settings!$C$13*(AI2018+AI2036+AI2027*AI$201+AI2045*$D2126)</f>
        <v/>
      </c>
      <c r="AJ2126" s="40">
        <f>AJ2090*Settings!$C$13*(AJ2018+AJ2036+AJ2027*AJ$201+AJ2045*$D2126)</f>
        <v/>
      </c>
      <c r="AK2126" s="40">
        <f>AK2090*Settings!$C$13*(AK2018+AK2036+AK2027*AK$201+AK2045*$D2126)</f>
        <v/>
      </c>
      <c r="AL2126" s="40">
        <f>AL2090*Settings!$C$13*(AL2018+AL2036+AL2027*AL$201+AL2045*$D2126)</f>
        <v/>
      </c>
      <c r="AM2126" s="40">
        <f>AM2090*Settings!$C$13*(AM2018+AM2036+AM2027*AM$201+AM2045*$D2126)</f>
        <v/>
      </c>
      <c r="AN2126" s="40">
        <f>AN2090*Settings!$C$13*(AN2018+AN2036+AN2027*AN$201+AN2045*$D2126)</f>
        <v/>
      </c>
      <c r="AO2126" s="40">
        <f>AO2090*Settings!$C$13*(AO2018+AO2036+AO2027*AO$201+AO2045*$D2126)</f>
        <v/>
      </c>
      <c r="AP2126" s="40">
        <f>AP2090*Settings!$C$13*(AP2018+AP2036+AP2027*AP$201+AP2045*$D2126)</f>
        <v/>
      </c>
      <c r="AQ2126" s="40">
        <f>AQ2090*Settings!$C$13*(AQ2018+AQ2036+AQ2027*AQ$201+AQ2045*$D2126)</f>
        <v/>
      </c>
      <c r="AR2126" s="40">
        <f>AR2090*Settings!$C$13*(AR2018+AR2036+AR2027*AR$201+AR2045*$D2126)</f>
        <v/>
      </c>
      <c r="AS2126" s="40">
        <f>AS2090*Settings!$C$13*(AS2018+AS2036+AS2027*AS$201+AS2045*$D2126)</f>
        <v/>
      </c>
      <c r="AT2126" s="40">
        <f>AT2090*Settings!$C$13*(AT2018+AT2036+AT2027*AT$201+AT2045*$D2126)</f>
        <v/>
      </c>
      <c r="AU2126" s="40">
        <f>AU2090*Settings!$C$13*(AU2018+AU2036+AU2027*AU$201+AU2045*$D2126)</f>
        <v/>
      </c>
      <c r="AV2126" s="40">
        <f>AV2090*Settings!$C$13*(AV2018+AV2036+AV2027*AV$201+AV2045*$D2126)</f>
        <v/>
      </c>
      <c r="AW2126" s="40">
        <f>AW2090*Settings!$C$13*(AW2018+AW2036+AW2027*AW$201+AW2045*$D2126)</f>
        <v/>
      </c>
      <c r="AX2126" s="40">
        <f>AX2090*Settings!$C$13*(AX2018+AX2036+AX2027*AX$201+AX2045*$D2126)</f>
        <v/>
      </c>
      <c r="AY2126" s="40">
        <f>AY2090*Settings!$C$13*(AY2018+AY2036+AY2027*AY$201+AY2045*$D2126)</f>
        <v/>
      </c>
    </row>
    <row r="2127" hidden="1" outlineLevel="2">
      <c r="A2127" s="14" t="inlineStr">
        <is>
          <t>rnew</t>
        </is>
      </c>
      <c r="B2127" s="14" t="inlineStr">
        <is>
          <t>gso</t>
        </is>
      </c>
      <c r="C2127" s="14" t="inlineStr">
        <is>
          <t>irn</t>
        </is>
      </c>
      <c r="D2127" s="32">
        <f>INDEX(Inputs!$V$5:$V$132,MATCH($B2127&amp;"|"&amp;$C2127,Inputs!$A$5:$A$132,0))</f>
        <v/>
      </c>
      <c r="E2127" s="36" t="n"/>
      <c r="F2127" s="36" t="n"/>
      <c r="G2127" s="36" t="n"/>
      <c r="H2127" s="14">
        <f>INDEX(VarLab,MATCH($A2127,VarKey,0))&amp;INDEX(MemLab,MATCH($C2127&amp;"|"&amp;$B2127,MemKey,0))</f>
        <v/>
      </c>
      <c r="I2127" s="14">
        <f>INDEX(VarUnit,MATCH($A2127,VarKey,0))</f>
        <v/>
      </c>
      <c r="J2127" s="14">
        <f>INDEX(VarSrc,MATCH($A2127,VarKey,0))</f>
        <v/>
      </c>
      <c r="K2127" s="11">
        <f>CodePrefix&amp;$A2127&amp;IF($C2127="","","."&amp;$C2127&amp;"."&amp;$B2127)&amp;INDEX(VarEnd,MATCH($A2127,VarKey,0))&amp;K$5</f>
        <v/>
      </c>
      <c r="L2127" s="39">
        <f>L2091*Settings!$C$13*(L2019+L2037+L2028*L$201+L2046*$D2127)</f>
        <v/>
      </c>
      <c r="M2127" s="40">
        <f>M2091*Settings!$C$13*(M2019+M2037+M2028*M$201+M2046*$D2127)</f>
        <v/>
      </c>
      <c r="N2127" s="40">
        <f>N2091*Settings!$C$13*(N2019+N2037+N2028*N$201+N2046*$D2127)</f>
        <v/>
      </c>
      <c r="O2127" s="40">
        <f>O2091*Settings!$C$13*(O2019+O2037+O2028*O$201+O2046*$D2127)</f>
        <v/>
      </c>
      <c r="P2127" s="40">
        <f>P2091*Settings!$C$13*(P2019+P2037+P2028*P$201+P2046*$D2127)</f>
        <v/>
      </c>
      <c r="Q2127" s="40">
        <f>Q2091*Settings!$C$13*(Q2019+Q2037+Q2028*Q$201+Q2046*$D2127)</f>
        <v/>
      </c>
      <c r="R2127" s="40">
        <f>R2091*Settings!$C$13*(R2019+R2037+R2028*R$201+R2046*$D2127)</f>
        <v/>
      </c>
      <c r="S2127" s="40">
        <f>S2091*Settings!$C$13*(S2019+S2037+S2028*S$201+S2046*$D2127)</f>
        <v/>
      </c>
      <c r="T2127" s="40">
        <f>T2091*Settings!$C$13*(T2019+T2037+T2028*T$201+T2046*$D2127)</f>
        <v/>
      </c>
      <c r="U2127" s="40">
        <f>U2091*Settings!$C$13*(U2019+U2037+U2028*U$201+U2046*$D2127)</f>
        <v/>
      </c>
      <c r="V2127" s="40">
        <f>V2091*Settings!$C$13*(V2019+V2037+V2028*V$201+V2046*$D2127)</f>
        <v/>
      </c>
      <c r="W2127" s="40">
        <f>W2091*Settings!$C$13*(W2019+W2037+W2028*W$201+W2046*$D2127)</f>
        <v/>
      </c>
      <c r="X2127" s="40">
        <f>X2091*Settings!$C$13*(X2019+X2037+X2028*X$201+X2046*$D2127)</f>
        <v/>
      </c>
      <c r="Y2127" s="40">
        <f>Y2091*Settings!$C$13*(Y2019+Y2037+Y2028*Y$201+Y2046*$D2127)</f>
        <v/>
      </c>
      <c r="Z2127" s="40">
        <f>Z2091*Settings!$C$13*(Z2019+Z2037+Z2028*Z$201+Z2046*$D2127)</f>
        <v/>
      </c>
      <c r="AA2127" s="40">
        <f>AA2091*Settings!$C$13*(AA2019+AA2037+AA2028*AA$201+AA2046*$D2127)</f>
        <v/>
      </c>
      <c r="AB2127" s="40">
        <f>AB2091*Settings!$C$13*(AB2019+AB2037+AB2028*AB$201+AB2046*$D2127)</f>
        <v/>
      </c>
      <c r="AC2127" s="40">
        <f>AC2091*Settings!$C$13*(AC2019+AC2037+AC2028*AC$201+AC2046*$D2127)</f>
        <v/>
      </c>
      <c r="AD2127" s="40">
        <f>AD2091*Settings!$C$13*(AD2019+AD2037+AD2028*AD$201+AD2046*$D2127)</f>
        <v/>
      </c>
      <c r="AF2127" s="11">
        <f>CodePrefix&amp;$A2127&amp;IF($C2127="","","."&amp;$C2127&amp;"."&amp;$B2127)&amp;INDEX(VarEnd,MATCH($A2127,VarKey,0))&amp;AF$5</f>
        <v/>
      </c>
      <c r="AG2127" s="39">
        <f>AG2091*Settings!$C$13*(AG2019+AG2037+AG2028*AG$201+AG2046*$D2127)</f>
        <v/>
      </c>
      <c r="AH2127" s="40">
        <f>AH2091*Settings!$C$13*(AH2019+AH2037+AH2028*AH$201+AH2046*$D2127)</f>
        <v/>
      </c>
      <c r="AI2127" s="40">
        <f>AI2091*Settings!$C$13*(AI2019+AI2037+AI2028*AI$201+AI2046*$D2127)</f>
        <v/>
      </c>
      <c r="AJ2127" s="40">
        <f>AJ2091*Settings!$C$13*(AJ2019+AJ2037+AJ2028*AJ$201+AJ2046*$D2127)</f>
        <v/>
      </c>
      <c r="AK2127" s="40">
        <f>AK2091*Settings!$C$13*(AK2019+AK2037+AK2028*AK$201+AK2046*$D2127)</f>
        <v/>
      </c>
      <c r="AL2127" s="40">
        <f>AL2091*Settings!$C$13*(AL2019+AL2037+AL2028*AL$201+AL2046*$D2127)</f>
        <v/>
      </c>
      <c r="AM2127" s="40">
        <f>AM2091*Settings!$C$13*(AM2019+AM2037+AM2028*AM$201+AM2046*$D2127)</f>
        <v/>
      </c>
      <c r="AN2127" s="40">
        <f>AN2091*Settings!$C$13*(AN2019+AN2037+AN2028*AN$201+AN2046*$D2127)</f>
        <v/>
      </c>
      <c r="AO2127" s="40">
        <f>AO2091*Settings!$C$13*(AO2019+AO2037+AO2028*AO$201+AO2046*$D2127)</f>
        <v/>
      </c>
      <c r="AP2127" s="40">
        <f>AP2091*Settings!$C$13*(AP2019+AP2037+AP2028*AP$201+AP2046*$D2127)</f>
        <v/>
      </c>
      <c r="AQ2127" s="40">
        <f>AQ2091*Settings!$C$13*(AQ2019+AQ2037+AQ2028*AQ$201+AQ2046*$D2127)</f>
        <v/>
      </c>
      <c r="AR2127" s="40">
        <f>AR2091*Settings!$C$13*(AR2019+AR2037+AR2028*AR$201+AR2046*$D2127)</f>
        <v/>
      </c>
      <c r="AS2127" s="40">
        <f>AS2091*Settings!$C$13*(AS2019+AS2037+AS2028*AS$201+AS2046*$D2127)</f>
        <v/>
      </c>
      <c r="AT2127" s="40">
        <f>AT2091*Settings!$C$13*(AT2019+AT2037+AT2028*AT$201+AT2046*$D2127)</f>
        <v/>
      </c>
      <c r="AU2127" s="40">
        <f>AU2091*Settings!$C$13*(AU2019+AU2037+AU2028*AU$201+AU2046*$D2127)</f>
        <v/>
      </c>
      <c r="AV2127" s="40">
        <f>AV2091*Settings!$C$13*(AV2019+AV2037+AV2028*AV$201+AV2046*$D2127)</f>
        <v/>
      </c>
      <c r="AW2127" s="40">
        <f>AW2091*Settings!$C$13*(AW2019+AW2037+AW2028*AW$201+AW2046*$D2127)</f>
        <v/>
      </c>
      <c r="AX2127" s="40">
        <f>AX2091*Settings!$C$13*(AX2019+AX2037+AX2028*AX$201+AX2046*$D2127)</f>
        <v/>
      </c>
      <c r="AY2127" s="40">
        <f>AY2091*Settings!$C$13*(AY2019+AY2037+AY2028*AY$201+AY2046*$D2127)</f>
        <v/>
      </c>
    </row>
    <row r="2128" hidden="1" outlineLevel="2">
      <c r="A2128" s="14" t="inlineStr">
        <is>
          <t>rnew</t>
        </is>
      </c>
      <c r="B2128" s="14" t="inlineStr">
        <is>
          <t>die</t>
        </is>
      </c>
      <c r="C2128" s="14" t="inlineStr">
        <is>
          <t>irn</t>
        </is>
      </c>
      <c r="D2128" s="32">
        <f>INDEX(Inputs!$V$5:$V$132,MATCH($B2128&amp;"|"&amp;$C2128,Inputs!$A$5:$A$132,0))</f>
        <v/>
      </c>
      <c r="E2128" s="36" t="n"/>
      <c r="F2128" s="36" t="n"/>
      <c r="G2128" s="36" t="n"/>
      <c r="H2128" s="14">
        <f>INDEX(VarLab,MATCH($A2128,VarKey,0))&amp;INDEX(MemLab,MATCH($C2128&amp;"|"&amp;$B2128,MemKey,0))</f>
        <v/>
      </c>
      <c r="I2128" s="14">
        <f>INDEX(VarUnit,MATCH($A2128,VarKey,0))</f>
        <v/>
      </c>
      <c r="J2128" s="14">
        <f>INDEX(VarSrc,MATCH($A2128,VarKey,0))</f>
        <v/>
      </c>
      <c r="K2128" s="11">
        <f>CodePrefix&amp;$A2128&amp;IF($C2128="","","."&amp;$C2128&amp;"."&amp;$B2128)&amp;INDEX(VarEnd,MATCH($A2128,VarKey,0))&amp;K$5</f>
        <v/>
      </c>
      <c r="L2128" s="39">
        <f>L2092*Settings!$C$13*(L2020+L2038+L2029*L$201+L2047*$D2128)</f>
        <v/>
      </c>
      <c r="M2128" s="40">
        <f>M2092*Settings!$C$13*(M2020+M2038+M2029*M$201+M2047*$D2128)</f>
        <v/>
      </c>
      <c r="N2128" s="40">
        <f>N2092*Settings!$C$13*(N2020+N2038+N2029*N$201+N2047*$D2128)</f>
        <v/>
      </c>
      <c r="O2128" s="40">
        <f>O2092*Settings!$C$13*(O2020+O2038+O2029*O$201+O2047*$D2128)</f>
        <v/>
      </c>
      <c r="P2128" s="40">
        <f>P2092*Settings!$C$13*(P2020+P2038+P2029*P$201+P2047*$D2128)</f>
        <v/>
      </c>
      <c r="Q2128" s="40">
        <f>Q2092*Settings!$C$13*(Q2020+Q2038+Q2029*Q$201+Q2047*$D2128)</f>
        <v/>
      </c>
      <c r="R2128" s="40">
        <f>R2092*Settings!$C$13*(R2020+R2038+R2029*R$201+R2047*$D2128)</f>
        <v/>
      </c>
      <c r="S2128" s="40">
        <f>S2092*Settings!$C$13*(S2020+S2038+S2029*S$201+S2047*$D2128)</f>
        <v/>
      </c>
      <c r="T2128" s="40">
        <f>T2092*Settings!$C$13*(T2020+T2038+T2029*T$201+T2047*$D2128)</f>
        <v/>
      </c>
      <c r="U2128" s="40">
        <f>U2092*Settings!$C$13*(U2020+U2038+U2029*U$201+U2047*$D2128)</f>
        <v/>
      </c>
      <c r="V2128" s="40">
        <f>V2092*Settings!$C$13*(V2020+V2038+V2029*V$201+V2047*$D2128)</f>
        <v/>
      </c>
      <c r="W2128" s="40">
        <f>W2092*Settings!$C$13*(W2020+W2038+W2029*W$201+W2047*$D2128)</f>
        <v/>
      </c>
      <c r="X2128" s="40">
        <f>X2092*Settings!$C$13*(X2020+X2038+X2029*X$201+X2047*$D2128)</f>
        <v/>
      </c>
      <c r="Y2128" s="40">
        <f>Y2092*Settings!$C$13*(Y2020+Y2038+Y2029*Y$201+Y2047*$D2128)</f>
        <v/>
      </c>
      <c r="Z2128" s="40">
        <f>Z2092*Settings!$C$13*(Z2020+Z2038+Z2029*Z$201+Z2047*$D2128)</f>
        <v/>
      </c>
      <c r="AA2128" s="40">
        <f>AA2092*Settings!$C$13*(AA2020+AA2038+AA2029*AA$201+AA2047*$D2128)</f>
        <v/>
      </c>
      <c r="AB2128" s="40">
        <f>AB2092*Settings!$C$13*(AB2020+AB2038+AB2029*AB$201+AB2047*$D2128)</f>
        <v/>
      </c>
      <c r="AC2128" s="40">
        <f>AC2092*Settings!$C$13*(AC2020+AC2038+AC2029*AC$201+AC2047*$D2128)</f>
        <v/>
      </c>
      <c r="AD2128" s="40">
        <f>AD2092*Settings!$C$13*(AD2020+AD2038+AD2029*AD$201+AD2047*$D2128)</f>
        <v/>
      </c>
      <c r="AF2128" s="11">
        <f>CodePrefix&amp;$A2128&amp;IF($C2128="","","."&amp;$C2128&amp;"."&amp;$B2128)&amp;INDEX(VarEnd,MATCH($A2128,VarKey,0))&amp;AF$5</f>
        <v/>
      </c>
      <c r="AG2128" s="39">
        <f>AG2092*Settings!$C$13*(AG2020+AG2038+AG2029*AG$201+AG2047*$D2128)</f>
        <v/>
      </c>
      <c r="AH2128" s="40">
        <f>AH2092*Settings!$C$13*(AH2020+AH2038+AH2029*AH$201+AH2047*$D2128)</f>
        <v/>
      </c>
      <c r="AI2128" s="40">
        <f>AI2092*Settings!$C$13*(AI2020+AI2038+AI2029*AI$201+AI2047*$D2128)</f>
        <v/>
      </c>
      <c r="AJ2128" s="40">
        <f>AJ2092*Settings!$C$13*(AJ2020+AJ2038+AJ2029*AJ$201+AJ2047*$D2128)</f>
        <v/>
      </c>
      <c r="AK2128" s="40">
        <f>AK2092*Settings!$C$13*(AK2020+AK2038+AK2029*AK$201+AK2047*$D2128)</f>
        <v/>
      </c>
      <c r="AL2128" s="40">
        <f>AL2092*Settings!$C$13*(AL2020+AL2038+AL2029*AL$201+AL2047*$D2128)</f>
        <v/>
      </c>
      <c r="AM2128" s="40">
        <f>AM2092*Settings!$C$13*(AM2020+AM2038+AM2029*AM$201+AM2047*$D2128)</f>
        <v/>
      </c>
      <c r="AN2128" s="40">
        <f>AN2092*Settings!$C$13*(AN2020+AN2038+AN2029*AN$201+AN2047*$D2128)</f>
        <v/>
      </c>
      <c r="AO2128" s="40">
        <f>AO2092*Settings!$C$13*(AO2020+AO2038+AO2029*AO$201+AO2047*$D2128)</f>
        <v/>
      </c>
      <c r="AP2128" s="40">
        <f>AP2092*Settings!$C$13*(AP2020+AP2038+AP2029*AP$201+AP2047*$D2128)</f>
        <v/>
      </c>
      <c r="AQ2128" s="40">
        <f>AQ2092*Settings!$C$13*(AQ2020+AQ2038+AQ2029*AQ$201+AQ2047*$D2128)</f>
        <v/>
      </c>
      <c r="AR2128" s="40">
        <f>AR2092*Settings!$C$13*(AR2020+AR2038+AR2029*AR$201+AR2047*$D2128)</f>
        <v/>
      </c>
      <c r="AS2128" s="40">
        <f>AS2092*Settings!$C$13*(AS2020+AS2038+AS2029*AS$201+AS2047*$D2128)</f>
        <v/>
      </c>
      <c r="AT2128" s="40">
        <f>AT2092*Settings!$C$13*(AT2020+AT2038+AT2029*AT$201+AT2047*$D2128)</f>
        <v/>
      </c>
      <c r="AU2128" s="40">
        <f>AU2092*Settings!$C$13*(AU2020+AU2038+AU2029*AU$201+AU2047*$D2128)</f>
        <v/>
      </c>
      <c r="AV2128" s="40">
        <f>AV2092*Settings!$C$13*(AV2020+AV2038+AV2029*AV$201+AV2047*$D2128)</f>
        <v/>
      </c>
      <c r="AW2128" s="40">
        <f>AW2092*Settings!$C$13*(AW2020+AW2038+AW2029*AW$201+AW2047*$D2128)</f>
        <v/>
      </c>
      <c r="AX2128" s="40">
        <f>AX2092*Settings!$C$13*(AX2020+AX2038+AX2029*AX$201+AX2047*$D2128)</f>
        <v/>
      </c>
      <c r="AY2128" s="40">
        <f>AY2092*Settings!$C$13*(AY2020+AY2038+AY2029*AY$201+AY2047*$D2128)</f>
        <v/>
      </c>
    </row>
    <row r="2129" hidden="1" outlineLevel="2">
      <c r="A2129" s="14" t="inlineStr">
        <is>
          <t>rnew</t>
        </is>
      </c>
      <c r="B2129" s="14" t="inlineStr">
        <is>
          <t>lpg</t>
        </is>
      </c>
      <c r="C2129" s="14" t="inlineStr">
        <is>
          <t>irn</t>
        </is>
      </c>
      <c r="D2129" s="32">
        <f>INDEX(Inputs!$V$5:$V$132,MATCH($B2129&amp;"|"&amp;$C2129,Inputs!$A$5:$A$132,0))</f>
        <v/>
      </c>
      <c r="E2129" s="36" t="n"/>
      <c r="F2129" s="36" t="n"/>
      <c r="G2129" s="36" t="n"/>
      <c r="H2129" s="14">
        <f>INDEX(VarLab,MATCH($A2129,VarKey,0))&amp;INDEX(MemLab,MATCH($C2129&amp;"|"&amp;$B2129,MemKey,0))</f>
        <v/>
      </c>
      <c r="I2129" s="14">
        <f>INDEX(VarUnit,MATCH($A2129,VarKey,0))</f>
        <v/>
      </c>
      <c r="J2129" s="14">
        <f>INDEX(VarSrc,MATCH($A2129,VarKey,0))</f>
        <v/>
      </c>
      <c r="K2129" s="11">
        <f>CodePrefix&amp;$A2129&amp;IF($C2129="","","."&amp;$C2129&amp;"."&amp;$B2129)&amp;INDEX(VarEnd,MATCH($A2129,VarKey,0))&amp;K$5</f>
        <v/>
      </c>
      <c r="L2129" s="39">
        <f>L2093*Settings!$C$13*(L2021+L2039+L2030*L$201+L2048*$D2129)</f>
        <v/>
      </c>
      <c r="M2129" s="40">
        <f>M2093*Settings!$C$13*(M2021+M2039+M2030*M$201+M2048*$D2129)</f>
        <v/>
      </c>
      <c r="N2129" s="40">
        <f>N2093*Settings!$C$13*(N2021+N2039+N2030*N$201+N2048*$D2129)</f>
        <v/>
      </c>
      <c r="O2129" s="40">
        <f>O2093*Settings!$C$13*(O2021+O2039+O2030*O$201+O2048*$D2129)</f>
        <v/>
      </c>
      <c r="P2129" s="40">
        <f>P2093*Settings!$C$13*(P2021+P2039+P2030*P$201+P2048*$D2129)</f>
        <v/>
      </c>
      <c r="Q2129" s="40">
        <f>Q2093*Settings!$C$13*(Q2021+Q2039+Q2030*Q$201+Q2048*$D2129)</f>
        <v/>
      </c>
      <c r="R2129" s="40">
        <f>R2093*Settings!$C$13*(R2021+R2039+R2030*R$201+R2048*$D2129)</f>
        <v/>
      </c>
      <c r="S2129" s="40">
        <f>S2093*Settings!$C$13*(S2021+S2039+S2030*S$201+S2048*$D2129)</f>
        <v/>
      </c>
      <c r="T2129" s="40">
        <f>T2093*Settings!$C$13*(T2021+T2039+T2030*T$201+T2048*$D2129)</f>
        <v/>
      </c>
      <c r="U2129" s="40">
        <f>U2093*Settings!$C$13*(U2021+U2039+U2030*U$201+U2048*$D2129)</f>
        <v/>
      </c>
      <c r="V2129" s="40">
        <f>V2093*Settings!$C$13*(V2021+V2039+V2030*V$201+V2048*$D2129)</f>
        <v/>
      </c>
      <c r="W2129" s="40">
        <f>W2093*Settings!$C$13*(W2021+W2039+W2030*W$201+W2048*$D2129)</f>
        <v/>
      </c>
      <c r="X2129" s="40">
        <f>X2093*Settings!$C$13*(X2021+X2039+X2030*X$201+X2048*$D2129)</f>
        <v/>
      </c>
      <c r="Y2129" s="40">
        <f>Y2093*Settings!$C$13*(Y2021+Y2039+Y2030*Y$201+Y2048*$D2129)</f>
        <v/>
      </c>
      <c r="Z2129" s="40">
        <f>Z2093*Settings!$C$13*(Z2021+Z2039+Z2030*Z$201+Z2048*$D2129)</f>
        <v/>
      </c>
      <c r="AA2129" s="40">
        <f>AA2093*Settings!$C$13*(AA2021+AA2039+AA2030*AA$201+AA2048*$D2129)</f>
        <v/>
      </c>
      <c r="AB2129" s="40">
        <f>AB2093*Settings!$C$13*(AB2021+AB2039+AB2030*AB$201+AB2048*$D2129)</f>
        <v/>
      </c>
      <c r="AC2129" s="40">
        <f>AC2093*Settings!$C$13*(AC2021+AC2039+AC2030*AC$201+AC2048*$D2129)</f>
        <v/>
      </c>
      <c r="AD2129" s="40">
        <f>AD2093*Settings!$C$13*(AD2021+AD2039+AD2030*AD$201+AD2048*$D2129)</f>
        <v/>
      </c>
      <c r="AF2129" s="11">
        <f>CodePrefix&amp;$A2129&amp;IF($C2129="","","."&amp;$C2129&amp;"."&amp;$B2129)&amp;INDEX(VarEnd,MATCH($A2129,VarKey,0))&amp;AF$5</f>
        <v/>
      </c>
      <c r="AG2129" s="39">
        <f>AG2093*Settings!$C$13*(AG2021+AG2039+AG2030*AG$201+AG2048*$D2129)</f>
        <v/>
      </c>
      <c r="AH2129" s="40">
        <f>AH2093*Settings!$C$13*(AH2021+AH2039+AH2030*AH$201+AH2048*$D2129)</f>
        <v/>
      </c>
      <c r="AI2129" s="40">
        <f>AI2093*Settings!$C$13*(AI2021+AI2039+AI2030*AI$201+AI2048*$D2129)</f>
        <v/>
      </c>
      <c r="AJ2129" s="40">
        <f>AJ2093*Settings!$C$13*(AJ2021+AJ2039+AJ2030*AJ$201+AJ2048*$D2129)</f>
        <v/>
      </c>
      <c r="AK2129" s="40">
        <f>AK2093*Settings!$C$13*(AK2021+AK2039+AK2030*AK$201+AK2048*$D2129)</f>
        <v/>
      </c>
      <c r="AL2129" s="40">
        <f>AL2093*Settings!$C$13*(AL2021+AL2039+AL2030*AL$201+AL2048*$D2129)</f>
        <v/>
      </c>
      <c r="AM2129" s="40">
        <f>AM2093*Settings!$C$13*(AM2021+AM2039+AM2030*AM$201+AM2048*$D2129)</f>
        <v/>
      </c>
      <c r="AN2129" s="40">
        <f>AN2093*Settings!$C$13*(AN2021+AN2039+AN2030*AN$201+AN2048*$D2129)</f>
        <v/>
      </c>
      <c r="AO2129" s="40">
        <f>AO2093*Settings!$C$13*(AO2021+AO2039+AO2030*AO$201+AO2048*$D2129)</f>
        <v/>
      </c>
      <c r="AP2129" s="40">
        <f>AP2093*Settings!$C$13*(AP2021+AP2039+AP2030*AP$201+AP2048*$D2129)</f>
        <v/>
      </c>
      <c r="AQ2129" s="40">
        <f>AQ2093*Settings!$C$13*(AQ2021+AQ2039+AQ2030*AQ$201+AQ2048*$D2129)</f>
        <v/>
      </c>
      <c r="AR2129" s="40">
        <f>AR2093*Settings!$C$13*(AR2021+AR2039+AR2030*AR$201+AR2048*$D2129)</f>
        <v/>
      </c>
      <c r="AS2129" s="40">
        <f>AS2093*Settings!$C$13*(AS2021+AS2039+AS2030*AS$201+AS2048*$D2129)</f>
        <v/>
      </c>
      <c r="AT2129" s="40">
        <f>AT2093*Settings!$C$13*(AT2021+AT2039+AT2030*AT$201+AT2048*$D2129)</f>
        <v/>
      </c>
      <c r="AU2129" s="40">
        <f>AU2093*Settings!$C$13*(AU2021+AU2039+AU2030*AU$201+AU2048*$D2129)</f>
        <v/>
      </c>
      <c r="AV2129" s="40">
        <f>AV2093*Settings!$C$13*(AV2021+AV2039+AV2030*AV$201+AV2048*$D2129)</f>
        <v/>
      </c>
      <c r="AW2129" s="40">
        <f>AW2093*Settings!$C$13*(AW2021+AW2039+AW2030*AW$201+AW2048*$D2129)</f>
        <v/>
      </c>
      <c r="AX2129" s="40">
        <f>AX2093*Settings!$C$13*(AX2021+AX2039+AX2030*AX$201+AX2048*$D2129)</f>
        <v/>
      </c>
      <c r="AY2129" s="40">
        <f>AY2093*Settings!$C$13*(AY2021+AY2039+AY2030*AY$201+AY2048*$D2129)</f>
        <v/>
      </c>
    </row>
    <row r="2130" hidden="1" outlineLevel="2">
      <c r="A2130" s="14" t="inlineStr">
        <is>
          <t>rnew</t>
        </is>
      </c>
      <c r="B2130" s="14" t="inlineStr">
        <is>
          <t>ker</t>
        </is>
      </c>
      <c r="C2130" s="14" t="inlineStr">
        <is>
          <t>irn</t>
        </is>
      </c>
      <c r="D2130" s="32">
        <f>INDEX(Inputs!$V$5:$V$132,MATCH($B2130&amp;"|"&amp;$C2130,Inputs!$A$5:$A$132,0))</f>
        <v/>
      </c>
      <c r="E2130" s="36" t="n"/>
      <c r="F2130" s="36" t="n"/>
      <c r="G2130" s="36" t="n"/>
      <c r="H2130" s="14">
        <f>INDEX(VarLab,MATCH($A2130,VarKey,0))&amp;INDEX(MemLab,MATCH($C2130&amp;"|"&amp;$B2130,MemKey,0))</f>
        <v/>
      </c>
      <c r="I2130" s="14">
        <f>INDEX(VarUnit,MATCH($A2130,VarKey,0))</f>
        <v/>
      </c>
      <c r="J2130" s="14">
        <f>INDEX(VarSrc,MATCH($A2130,VarKey,0))</f>
        <v/>
      </c>
      <c r="K2130" s="11">
        <f>CodePrefix&amp;$A2130&amp;IF($C2130="","","."&amp;$C2130&amp;"."&amp;$B2130)&amp;INDEX(VarEnd,MATCH($A2130,VarKey,0))&amp;K$5</f>
        <v/>
      </c>
      <c r="L2130" s="39">
        <f>L2094*Settings!$C$13*(L2022+L2040+L2031*L$201+L2049*$D2130)</f>
        <v/>
      </c>
      <c r="M2130" s="40">
        <f>M2094*Settings!$C$13*(M2022+M2040+M2031*M$201+M2049*$D2130)</f>
        <v/>
      </c>
      <c r="N2130" s="40">
        <f>N2094*Settings!$C$13*(N2022+N2040+N2031*N$201+N2049*$D2130)</f>
        <v/>
      </c>
      <c r="O2130" s="40">
        <f>O2094*Settings!$C$13*(O2022+O2040+O2031*O$201+O2049*$D2130)</f>
        <v/>
      </c>
      <c r="P2130" s="40">
        <f>P2094*Settings!$C$13*(P2022+P2040+P2031*P$201+P2049*$D2130)</f>
        <v/>
      </c>
      <c r="Q2130" s="40">
        <f>Q2094*Settings!$C$13*(Q2022+Q2040+Q2031*Q$201+Q2049*$D2130)</f>
        <v/>
      </c>
      <c r="R2130" s="40">
        <f>R2094*Settings!$C$13*(R2022+R2040+R2031*R$201+R2049*$D2130)</f>
        <v/>
      </c>
      <c r="S2130" s="40">
        <f>S2094*Settings!$C$13*(S2022+S2040+S2031*S$201+S2049*$D2130)</f>
        <v/>
      </c>
      <c r="T2130" s="40">
        <f>T2094*Settings!$C$13*(T2022+T2040+T2031*T$201+T2049*$D2130)</f>
        <v/>
      </c>
      <c r="U2130" s="40">
        <f>U2094*Settings!$C$13*(U2022+U2040+U2031*U$201+U2049*$D2130)</f>
        <v/>
      </c>
      <c r="V2130" s="40">
        <f>V2094*Settings!$C$13*(V2022+V2040+V2031*V$201+V2049*$D2130)</f>
        <v/>
      </c>
      <c r="W2130" s="40">
        <f>W2094*Settings!$C$13*(W2022+W2040+W2031*W$201+W2049*$D2130)</f>
        <v/>
      </c>
      <c r="X2130" s="40">
        <f>X2094*Settings!$C$13*(X2022+X2040+X2031*X$201+X2049*$D2130)</f>
        <v/>
      </c>
      <c r="Y2130" s="40">
        <f>Y2094*Settings!$C$13*(Y2022+Y2040+Y2031*Y$201+Y2049*$D2130)</f>
        <v/>
      </c>
      <c r="Z2130" s="40">
        <f>Z2094*Settings!$C$13*(Z2022+Z2040+Z2031*Z$201+Z2049*$D2130)</f>
        <v/>
      </c>
      <c r="AA2130" s="40">
        <f>AA2094*Settings!$C$13*(AA2022+AA2040+AA2031*AA$201+AA2049*$D2130)</f>
        <v/>
      </c>
      <c r="AB2130" s="40">
        <f>AB2094*Settings!$C$13*(AB2022+AB2040+AB2031*AB$201+AB2049*$D2130)</f>
        <v/>
      </c>
      <c r="AC2130" s="40">
        <f>AC2094*Settings!$C$13*(AC2022+AC2040+AC2031*AC$201+AC2049*$D2130)</f>
        <v/>
      </c>
      <c r="AD2130" s="40">
        <f>AD2094*Settings!$C$13*(AD2022+AD2040+AD2031*AD$201+AD2049*$D2130)</f>
        <v/>
      </c>
      <c r="AF2130" s="11">
        <f>CodePrefix&amp;$A2130&amp;IF($C2130="","","."&amp;$C2130&amp;"."&amp;$B2130)&amp;INDEX(VarEnd,MATCH($A2130,VarKey,0))&amp;AF$5</f>
        <v/>
      </c>
      <c r="AG2130" s="39">
        <f>AG2094*Settings!$C$13*(AG2022+AG2040+AG2031*AG$201+AG2049*$D2130)</f>
        <v/>
      </c>
      <c r="AH2130" s="40">
        <f>AH2094*Settings!$C$13*(AH2022+AH2040+AH2031*AH$201+AH2049*$D2130)</f>
        <v/>
      </c>
      <c r="AI2130" s="40">
        <f>AI2094*Settings!$C$13*(AI2022+AI2040+AI2031*AI$201+AI2049*$D2130)</f>
        <v/>
      </c>
      <c r="AJ2130" s="40">
        <f>AJ2094*Settings!$C$13*(AJ2022+AJ2040+AJ2031*AJ$201+AJ2049*$D2130)</f>
        <v/>
      </c>
      <c r="AK2130" s="40">
        <f>AK2094*Settings!$C$13*(AK2022+AK2040+AK2031*AK$201+AK2049*$D2130)</f>
        <v/>
      </c>
      <c r="AL2130" s="40">
        <f>AL2094*Settings!$C$13*(AL2022+AL2040+AL2031*AL$201+AL2049*$D2130)</f>
        <v/>
      </c>
      <c r="AM2130" s="40">
        <f>AM2094*Settings!$C$13*(AM2022+AM2040+AM2031*AM$201+AM2049*$D2130)</f>
        <v/>
      </c>
      <c r="AN2130" s="40">
        <f>AN2094*Settings!$C$13*(AN2022+AN2040+AN2031*AN$201+AN2049*$D2130)</f>
        <v/>
      </c>
      <c r="AO2130" s="40">
        <f>AO2094*Settings!$C$13*(AO2022+AO2040+AO2031*AO$201+AO2049*$D2130)</f>
        <v/>
      </c>
      <c r="AP2130" s="40">
        <f>AP2094*Settings!$C$13*(AP2022+AP2040+AP2031*AP$201+AP2049*$D2130)</f>
        <v/>
      </c>
      <c r="AQ2130" s="40">
        <f>AQ2094*Settings!$C$13*(AQ2022+AQ2040+AQ2031*AQ$201+AQ2049*$D2130)</f>
        <v/>
      </c>
      <c r="AR2130" s="40">
        <f>AR2094*Settings!$C$13*(AR2022+AR2040+AR2031*AR$201+AR2049*$D2130)</f>
        <v/>
      </c>
      <c r="AS2130" s="40">
        <f>AS2094*Settings!$C$13*(AS2022+AS2040+AS2031*AS$201+AS2049*$D2130)</f>
        <v/>
      </c>
      <c r="AT2130" s="40">
        <f>AT2094*Settings!$C$13*(AT2022+AT2040+AT2031*AT$201+AT2049*$D2130)</f>
        <v/>
      </c>
      <c r="AU2130" s="40">
        <f>AU2094*Settings!$C$13*(AU2022+AU2040+AU2031*AU$201+AU2049*$D2130)</f>
        <v/>
      </c>
      <c r="AV2130" s="40">
        <f>AV2094*Settings!$C$13*(AV2022+AV2040+AV2031*AV$201+AV2049*$D2130)</f>
        <v/>
      </c>
      <c r="AW2130" s="40">
        <f>AW2094*Settings!$C$13*(AW2022+AW2040+AW2031*AW$201+AW2049*$D2130)</f>
        <v/>
      </c>
      <c r="AX2130" s="40">
        <f>AX2094*Settings!$C$13*(AX2022+AX2040+AX2031*AX$201+AX2049*$D2130)</f>
        <v/>
      </c>
      <c r="AY2130" s="40">
        <f>AY2094*Settings!$C$13*(AY2022+AY2040+AY2031*AY$201+AY2049*$D2130)</f>
        <v/>
      </c>
    </row>
    <row r="2131" hidden="1" outlineLevel="2">
      <c r="A2131" s="14" t="inlineStr">
        <is>
          <t>rnew</t>
        </is>
      </c>
      <c r="B2131" s="14" t="inlineStr">
        <is>
          <t>oop</t>
        </is>
      </c>
      <c r="C2131" s="14" t="inlineStr">
        <is>
          <t>irn</t>
        </is>
      </c>
      <c r="D2131" s="32">
        <f>INDEX(Inputs!$V$5:$V$132,MATCH($B2131&amp;"|"&amp;$C2131,Inputs!$A$5:$A$132,0))</f>
        <v/>
      </c>
      <c r="E2131" s="36" t="n"/>
      <c r="F2131" s="36" t="n"/>
      <c r="G2131" s="36" t="n"/>
      <c r="H2131" s="14">
        <f>INDEX(VarLab,MATCH($A2131,VarKey,0))&amp;INDEX(MemLab,MATCH($C2131&amp;"|"&amp;$B2131,MemKey,0))</f>
        <v/>
      </c>
      <c r="I2131" s="14">
        <f>INDEX(VarUnit,MATCH($A2131,VarKey,0))</f>
        <v/>
      </c>
      <c r="J2131" s="14">
        <f>INDEX(VarSrc,MATCH($A2131,VarKey,0))</f>
        <v/>
      </c>
      <c r="K2131" s="11">
        <f>CodePrefix&amp;$A2131&amp;IF($C2131="","","."&amp;$C2131&amp;"."&amp;$B2131)&amp;INDEX(VarEnd,MATCH($A2131,VarKey,0))&amp;K$5</f>
        <v/>
      </c>
      <c r="L2131" s="39">
        <f>L2095*Settings!$C$13*(L2023+L2041+L2032*L$201+L2050*$D2131)</f>
        <v/>
      </c>
      <c r="M2131" s="40">
        <f>M2095*Settings!$C$13*(M2023+M2041+M2032*M$201+M2050*$D2131)</f>
        <v/>
      </c>
      <c r="N2131" s="40">
        <f>N2095*Settings!$C$13*(N2023+N2041+N2032*N$201+N2050*$D2131)</f>
        <v/>
      </c>
      <c r="O2131" s="40">
        <f>O2095*Settings!$C$13*(O2023+O2041+O2032*O$201+O2050*$D2131)</f>
        <v/>
      </c>
      <c r="P2131" s="40">
        <f>P2095*Settings!$C$13*(P2023+P2041+P2032*P$201+P2050*$D2131)</f>
        <v/>
      </c>
      <c r="Q2131" s="40">
        <f>Q2095*Settings!$C$13*(Q2023+Q2041+Q2032*Q$201+Q2050*$D2131)</f>
        <v/>
      </c>
      <c r="R2131" s="40">
        <f>R2095*Settings!$C$13*(R2023+R2041+R2032*R$201+R2050*$D2131)</f>
        <v/>
      </c>
      <c r="S2131" s="40">
        <f>S2095*Settings!$C$13*(S2023+S2041+S2032*S$201+S2050*$D2131)</f>
        <v/>
      </c>
      <c r="T2131" s="40">
        <f>T2095*Settings!$C$13*(T2023+T2041+T2032*T$201+T2050*$D2131)</f>
        <v/>
      </c>
      <c r="U2131" s="40">
        <f>U2095*Settings!$C$13*(U2023+U2041+U2032*U$201+U2050*$D2131)</f>
        <v/>
      </c>
      <c r="V2131" s="40">
        <f>V2095*Settings!$C$13*(V2023+V2041+V2032*V$201+V2050*$D2131)</f>
        <v/>
      </c>
      <c r="W2131" s="40">
        <f>W2095*Settings!$C$13*(W2023+W2041+W2032*W$201+W2050*$D2131)</f>
        <v/>
      </c>
      <c r="X2131" s="40">
        <f>X2095*Settings!$C$13*(X2023+X2041+X2032*X$201+X2050*$D2131)</f>
        <v/>
      </c>
      <c r="Y2131" s="40">
        <f>Y2095*Settings!$C$13*(Y2023+Y2041+Y2032*Y$201+Y2050*$D2131)</f>
        <v/>
      </c>
      <c r="Z2131" s="40">
        <f>Z2095*Settings!$C$13*(Z2023+Z2041+Z2032*Z$201+Z2050*$D2131)</f>
        <v/>
      </c>
      <c r="AA2131" s="40">
        <f>AA2095*Settings!$C$13*(AA2023+AA2041+AA2032*AA$201+AA2050*$D2131)</f>
        <v/>
      </c>
      <c r="AB2131" s="40">
        <f>AB2095*Settings!$C$13*(AB2023+AB2041+AB2032*AB$201+AB2050*$D2131)</f>
        <v/>
      </c>
      <c r="AC2131" s="40">
        <f>AC2095*Settings!$C$13*(AC2023+AC2041+AC2032*AC$201+AC2050*$D2131)</f>
        <v/>
      </c>
      <c r="AD2131" s="40">
        <f>AD2095*Settings!$C$13*(AD2023+AD2041+AD2032*AD$201+AD2050*$D2131)</f>
        <v/>
      </c>
      <c r="AF2131" s="11">
        <f>CodePrefix&amp;$A2131&amp;IF($C2131="","","."&amp;$C2131&amp;"."&amp;$B2131)&amp;INDEX(VarEnd,MATCH($A2131,VarKey,0))&amp;AF$5</f>
        <v/>
      </c>
      <c r="AG2131" s="39">
        <f>AG2095*Settings!$C$13*(AG2023+AG2041+AG2032*AG$201+AG2050*$D2131)</f>
        <v/>
      </c>
      <c r="AH2131" s="40">
        <f>AH2095*Settings!$C$13*(AH2023+AH2041+AH2032*AH$201+AH2050*$D2131)</f>
        <v/>
      </c>
      <c r="AI2131" s="40">
        <f>AI2095*Settings!$C$13*(AI2023+AI2041+AI2032*AI$201+AI2050*$D2131)</f>
        <v/>
      </c>
      <c r="AJ2131" s="40">
        <f>AJ2095*Settings!$C$13*(AJ2023+AJ2041+AJ2032*AJ$201+AJ2050*$D2131)</f>
        <v/>
      </c>
      <c r="AK2131" s="40">
        <f>AK2095*Settings!$C$13*(AK2023+AK2041+AK2032*AK$201+AK2050*$D2131)</f>
        <v/>
      </c>
      <c r="AL2131" s="40">
        <f>AL2095*Settings!$C$13*(AL2023+AL2041+AL2032*AL$201+AL2050*$D2131)</f>
        <v/>
      </c>
      <c r="AM2131" s="40">
        <f>AM2095*Settings!$C$13*(AM2023+AM2041+AM2032*AM$201+AM2050*$D2131)</f>
        <v/>
      </c>
      <c r="AN2131" s="40">
        <f>AN2095*Settings!$C$13*(AN2023+AN2041+AN2032*AN$201+AN2050*$D2131)</f>
        <v/>
      </c>
      <c r="AO2131" s="40">
        <f>AO2095*Settings!$C$13*(AO2023+AO2041+AO2032*AO$201+AO2050*$D2131)</f>
        <v/>
      </c>
      <c r="AP2131" s="40">
        <f>AP2095*Settings!$C$13*(AP2023+AP2041+AP2032*AP$201+AP2050*$D2131)</f>
        <v/>
      </c>
      <c r="AQ2131" s="40">
        <f>AQ2095*Settings!$C$13*(AQ2023+AQ2041+AQ2032*AQ$201+AQ2050*$D2131)</f>
        <v/>
      </c>
      <c r="AR2131" s="40">
        <f>AR2095*Settings!$C$13*(AR2023+AR2041+AR2032*AR$201+AR2050*$D2131)</f>
        <v/>
      </c>
      <c r="AS2131" s="40">
        <f>AS2095*Settings!$C$13*(AS2023+AS2041+AS2032*AS$201+AS2050*$D2131)</f>
        <v/>
      </c>
      <c r="AT2131" s="40">
        <f>AT2095*Settings!$C$13*(AT2023+AT2041+AT2032*AT$201+AT2050*$D2131)</f>
        <v/>
      </c>
      <c r="AU2131" s="40">
        <f>AU2095*Settings!$C$13*(AU2023+AU2041+AU2032*AU$201+AU2050*$D2131)</f>
        <v/>
      </c>
      <c r="AV2131" s="40">
        <f>AV2095*Settings!$C$13*(AV2023+AV2041+AV2032*AV$201+AV2050*$D2131)</f>
        <v/>
      </c>
      <c r="AW2131" s="40">
        <f>AW2095*Settings!$C$13*(AW2023+AW2041+AW2032*AW$201+AW2050*$D2131)</f>
        <v/>
      </c>
      <c r="AX2131" s="40">
        <f>AX2095*Settings!$C$13*(AX2023+AX2041+AX2032*AX$201+AX2050*$D2131)</f>
        <v/>
      </c>
      <c r="AY2131" s="40">
        <f>AY2095*Settings!$C$13*(AY2023+AY2041+AY2032*AY$201+AY2050*$D2131)</f>
        <v/>
      </c>
    </row>
    <row r="2132" hidden="1" outlineLevel="2">
      <c r="A2132" s="14" t="inlineStr">
        <is>
          <t>rnew</t>
        </is>
      </c>
      <c r="B2132" s="14" t="inlineStr">
        <is>
          <t>bio</t>
        </is>
      </c>
      <c r="C2132" s="14" t="inlineStr">
        <is>
          <t>irn</t>
        </is>
      </c>
      <c r="D2132" s="32">
        <f>INDEX(Inputs!$V$5:$V$132,MATCH($B2132&amp;"|"&amp;$C2132,Inputs!$A$5:$A$132,0))</f>
        <v/>
      </c>
      <c r="E2132" s="36" t="n"/>
      <c r="F2132" s="36" t="n"/>
      <c r="G2132" s="36" t="n"/>
      <c r="H2132" s="14">
        <f>INDEX(VarLab,MATCH($A2132,VarKey,0))&amp;INDEX(MemLab,MATCH($C2132&amp;"|"&amp;$B2132,MemKey,0))</f>
        <v/>
      </c>
      <c r="I2132" s="14">
        <f>INDEX(VarUnit,MATCH($A2132,VarKey,0))</f>
        <v/>
      </c>
      <c r="J2132" s="14">
        <f>INDEX(VarSrc,MATCH($A2132,VarKey,0))</f>
        <v/>
      </c>
      <c r="K2132" s="11">
        <f>CodePrefix&amp;$A2132&amp;IF($C2132="","","."&amp;$C2132&amp;"."&amp;$B2132)&amp;INDEX(VarEnd,MATCH($A2132,VarKey,0))&amp;K$5</f>
        <v/>
      </c>
      <c r="L2132" s="39">
        <f>L2096*Settings!$C$13*(L2024+L2042+L2033*L$201+L2051*$D2132)</f>
        <v/>
      </c>
      <c r="M2132" s="40">
        <f>M2096*Settings!$C$13*(M2024+M2042+M2033*M$201+M2051*$D2132)</f>
        <v/>
      </c>
      <c r="N2132" s="40">
        <f>N2096*Settings!$C$13*(N2024+N2042+N2033*N$201+N2051*$D2132)</f>
        <v/>
      </c>
      <c r="O2132" s="40">
        <f>O2096*Settings!$C$13*(O2024+O2042+O2033*O$201+O2051*$D2132)</f>
        <v/>
      </c>
      <c r="P2132" s="40">
        <f>P2096*Settings!$C$13*(P2024+P2042+P2033*P$201+P2051*$D2132)</f>
        <v/>
      </c>
      <c r="Q2132" s="40">
        <f>Q2096*Settings!$C$13*(Q2024+Q2042+Q2033*Q$201+Q2051*$D2132)</f>
        <v/>
      </c>
      <c r="R2132" s="40">
        <f>R2096*Settings!$C$13*(R2024+R2042+R2033*R$201+R2051*$D2132)</f>
        <v/>
      </c>
      <c r="S2132" s="40">
        <f>S2096*Settings!$C$13*(S2024+S2042+S2033*S$201+S2051*$D2132)</f>
        <v/>
      </c>
      <c r="T2132" s="40">
        <f>T2096*Settings!$C$13*(T2024+T2042+T2033*T$201+T2051*$D2132)</f>
        <v/>
      </c>
      <c r="U2132" s="40">
        <f>U2096*Settings!$C$13*(U2024+U2042+U2033*U$201+U2051*$D2132)</f>
        <v/>
      </c>
      <c r="V2132" s="40">
        <f>V2096*Settings!$C$13*(V2024+V2042+V2033*V$201+V2051*$D2132)</f>
        <v/>
      </c>
      <c r="W2132" s="40">
        <f>W2096*Settings!$C$13*(W2024+W2042+W2033*W$201+W2051*$D2132)</f>
        <v/>
      </c>
      <c r="X2132" s="40">
        <f>X2096*Settings!$C$13*(X2024+X2042+X2033*X$201+X2051*$D2132)</f>
        <v/>
      </c>
      <c r="Y2132" s="40">
        <f>Y2096*Settings!$C$13*(Y2024+Y2042+Y2033*Y$201+Y2051*$D2132)</f>
        <v/>
      </c>
      <c r="Z2132" s="40">
        <f>Z2096*Settings!$C$13*(Z2024+Z2042+Z2033*Z$201+Z2051*$D2132)</f>
        <v/>
      </c>
      <c r="AA2132" s="40">
        <f>AA2096*Settings!$C$13*(AA2024+AA2042+AA2033*AA$201+AA2051*$D2132)</f>
        <v/>
      </c>
      <c r="AB2132" s="40">
        <f>AB2096*Settings!$C$13*(AB2024+AB2042+AB2033*AB$201+AB2051*$D2132)</f>
        <v/>
      </c>
      <c r="AC2132" s="40">
        <f>AC2096*Settings!$C$13*(AC2024+AC2042+AC2033*AC$201+AC2051*$D2132)</f>
        <v/>
      </c>
      <c r="AD2132" s="40">
        <f>AD2096*Settings!$C$13*(AD2024+AD2042+AD2033*AD$201+AD2051*$D2132)</f>
        <v/>
      </c>
      <c r="AF2132" s="11">
        <f>CodePrefix&amp;$A2132&amp;IF($C2132="","","."&amp;$C2132&amp;"."&amp;$B2132)&amp;INDEX(VarEnd,MATCH($A2132,VarKey,0))&amp;AF$5</f>
        <v/>
      </c>
      <c r="AG2132" s="39">
        <f>AG2096*Settings!$C$13*(AG2024+AG2042+AG2033*AG$201+AG2051*$D2132)</f>
        <v/>
      </c>
      <c r="AH2132" s="40">
        <f>AH2096*Settings!$C$13*(AH2024+AH2042+AH2033*AH$201+AH2051*$D2132)</f>
        <v/>
      </c>
      <c r="AI2132" s="40">
        <f>AI2096*Settings!$C$13*(AI2024+AI2042+AI2033*AI$201+AI2051*$D2132)</f>
        <v/>
      </c>
      <c r="AJ2132" s="40">
        <f>AJ2096*Settings!$C$13*(AJ2024+AJ2042+AJ2033*AJ$201+AJ2051*$D2132)</f>
        <v/>
      </c>
      <c r="AK2132" s="40">
        <f>AK2096*Settings!$C$13*(AK2024+AK2042+AK2033*AK$201+AK2051*$D2132)</f>
        <v/>
      </c>
      <c r="AL2132" s="40">
        <f>AL2096*Settings!$C$13*(AL2024+AL2042+AL2033*AL$201+AL2051*$D2132)</f>
        <v/>
      </c>
      <c r="AM2132" s="40">
        <f>AM2096*Settings!$C$13*(AM2024+AM2042+AM2033*AM$201+AM2051*$D2132)</f>
        <v/>
      </c>
      <c r="AN2132" s="40">
        <f>AN2096*Settings!$C$13*(AN2024+AN2042+AN2033*AN$201+AN2051*$D2132)</f>
        <v/>
      </c>
      <c r="AO2132" s="40">
        <f>AO2096*Settings!$C$13*(AO2024+AO2042+AO2033*AO$201+AO2051*$D2132)</f>
        <v/>
      </c>
      <c r="AP2132" s="40">
        <f>AP2096*Settings!$C$13*(AP2024+AP2042+AP2033*AP$201+AP2051*$D2132)</f>
        <v/>
      </c>
      <c r="AQ2132" s="40">
        <f>AQ2096*Settings!$C$13*(AQ2024+AQ2042+AQ2033*AQ$201+AQ2051*$D2132)</f>
        <v/>
      </c>
      <c r="AR2132" s="40">
        <f>AR2096*Settings!$C$13*(AR2024+AR2042+AR2033*AR$201+AR2051*$D2132)</f>
        <v/>
      </c>
      <c r="AS2132" s="40">
        <f>AS2096*Settings!$C$13*(AS2024+AS2042+AS2033*AS$201+AS2051*$D2132)</f>
        <v/>
      </c>
      <c r="AT2132" s="40">
        <f>AT2096*Settings!$C$13*(AT2024+AT2042+AT2033*AT$201+AT2051*$D2132)</f>
        <v/>
      </c>
      <c r="AU2132" s="40">
        <f>AU2096*Settings!$C$13*(AU2024+AU2042+AU2033*AU$201+AU2051*$D2132)</f>
        <v/>
      </c>
      <c r="AV2132" s="40">
        <f>AV2096*Settings!$C$13*(AV2024+AV2042+AV2033*AV$201+AV2051*$D2132)</f>
        <v/>
      </c>
      <c r="AW2132" s="40">
        <f>AW2096*Settings!$C$13*(AW2024+AW2042+AW2033*AW$201+AW2051*$D2132)</f>
        <v/>
      </c>
      <c r="AX2132" s="40">
        <f>AX2096*Settings!$C$13*(AX2024+AX2042+AX2033*AX$201+AX2051*$D2132)</f>
        <v/>
      </c>
      <c r="AY2132" s="40">
        <f>AY2096*Settings!$C$13*(AY2024+AY2042+AY2033*AY$201+AY2051*$D2132)</f>
        <v/>
      </c>
    </row>
    <row r="2133" hidden="1" outlineLevel="2"/>
    <row r="2134" hidden="1" outlineLevel="2">
      <c r="A2134" s="14" t="inlineStr">
        <is>
          <t>rxcp</t>
        </is>
      </c>
      <c r="B2134" s="14" t="inlineStr">
        <is>
          <t>coa</t>
        </is>
      </c>
      <c r="C2134" s="14" t="inlineStr">
        <is>
          <t>irn</t>
        </is>
      </c>
      <c r="D2134" s="36" t="n"/>
      <c r="E2134" s="36" t="n"/>
      <c r="F2134" s="36" t="n"/>
      <c r="G2134" s="36" t="n"/>
      <c r="H2134" s="14">
        <f>INDEX(VarLab,MATCH($A2134,VarKey,0))&amp;INDEX(MemLab,MATCH($C2134&amp;"|"&amp;$B2134,MemKey,0))</f>
        <v/>
      </c>
      <c r="I2134" s="14">
        <f>INDEX(VarUnit,MATCH($A2134,VarKey,0))</f>
        <v/>
      </c>
      <c r="J2134" s="14">
        <f>INDEX(VarSrc,MATCH($A2134,VarKey,0))</f>
        <v/>
      </c>
      <c r="K2134" s="11">
        <f>CodePrefix&amp;$A2134&amp;IF($C2134="","","."&amp;$C2134&amp;"."&amp;$B2134)&amp;INDEX(VarEnd,MATCH($A2134,VarKey,0))&amp;K$5</f>
        <v/>
      </c>
      <c r="L2134" s="39">
        <f>L2089*Settings!$C$13*(L2053)</f>
        <v/>
      </c>
      <c r="M2134" s="40">
        <f>M2089*Settings!$C$13*(M2053)</f>
        <v/>
      </c>
      <c r="N2134" s="40">
        <f>N2089*Settings!$C$13*(N2053)</f>
        <v/>
      </c>
      <c r="O2134" s="40">
        <f>O2089*Settings!$C$13*(O2053)</f>
        <v/>
      </c>
      <c r="P2134" s="40">
        <f>P2089*Settings!$C$13*(P2053)</f>
        <v/>
      </c>
      <c r="Q2134" s="40">
        <f>Q2089*Settings!$C$13*(Q2053)</f>
        <v/>
      </c>
      <c r="R2134" s="40">
        <f>R2089*Settings!$C$13*(R2053)</f>
        <v/>
      </c>
      <c r="S2134" s="40">
        <f>S2089*Settings!$C$13*(S2053)</f>
        <v/>
      </c>
      <c r="T2134" s="40">
        <f>T2089*Settings!$C$13*(T2053)</f>
        <v/>
      </c>
      <c r="U2134" s="40">
        <f>U2089*Settings!$C$13*(U2053)</f>
        <v/>
      </c>
      <c r="V2134" s="40">
        <f>V2089*Settings!$C$13*(V2053)</f>
        <v/>
      </c>
      <c r="W2134" s="40">
        <f>W2089*Settings!$C$13*(W2053)</f>
        <v/>
      </c>
      <c r="X2134" s="40">
        <f>X2089*Settings!$C$13*(X2053)</f>
        <v/>
      </c>
      <c r="Y2134" s="40">
        <f>Y2089*Settings!$C$13*(Y2053)</f>
        <v/>
      </c>
      <c r="Z2134" s="40">
        <f>Z2089*Settings!$C$13*(Z2053)</f>
        <v/>
      </c>
      <c r="AA2134" s="40">
        <f>AA2089*Settings!$C$13*(AA2053)</f>
        <v/>
      </c>
      <c r="AB2134" s="40">
        <f>AB2089*Settings!$C$13*(AB2053)</f>
        <v/>
      </c>
      <c r="AC2134" s="40">
        <f>AC2089*Settings!$C$13*(AC2053)</f>
        <v/>
      </c>
      <c r="AD2134" s="40">
        <f>AD2089*Settings!$C$13*(AD2053)</f>
        <v/>
      </c>
      <c r="AF2134" s="11">
        <f>CodePrefix&amp;$A2134&amp;IF($C2134="","","."&amp;$C2134&amp;"."&amp;$B2134)&amp;INDEX(VarEnd,MATCH($A2134,VarKey,0))&amp;AF$5</f>
        <v/>
      </c>
      <c r="AG2134" s="39">
        <f>AG2089*Settings!$C$13*(AG2053)</f>
        <v/>
      </c>
      <c r="AH2134" s="40">
        <f>AH2089*Settings!$C$13*(AH2053)</f>
        <v/>
      </c>
      <c r="AI2134" s="40">
        <f>AI2089*Settings!$C$13*(AI2053)</f>
        <v/>
      </c>
      <c r="AJ2134" s="40">
        <f>AJ2089*Settings!$C$13*(AJ2053)</f>
        <v/>
      </c>
      <c r="AK2134" s="40">
        <f>AK2089*Settings!$C$13*(AK2053)</f>
        <v/>
      </c>
      <c r="AL2134" s="40">
        <f>AL2089*Settings!$C$13*(AL2053)</f>
        <v/>
      </c>
      <c r="AM2134" s="40">
        <f>AM2089*Settings!$C$13*(AM2053)</f>
        <v/>
      </c>
      <c r="AN2134" s="40">
        <f>AN2089*Settings!$C$13*(AN2053)</f>
        <v/>
      </c>
      <c r="AO2134" s="40">
        <f>AO2089*Settings!$C$13*(AO2053)</f>
        <v/>
      </c>
      <c r="AP2134" s="40">
        <f>AP2089*Settings!$C$13*(AP2053)</f>
        <v/>
      </c>
      <c r="AQ2134" s="40">
        <f>AQ2089*Settings!$C$13*(AQ2053)</f>
        <v/>
      </c>
      <c r="AR2134" s="40">
        <f>AR2089*Settings!$C$13*(AR2053)</f>
        <v/>
      </c>
      <c r="AS2134" s="40">
        <f>AS2089*Settings!$C$13*(AS2053)</f>
        <v/>
      </c>
      <c r="AT2134" s="40">
        <f>AT2089*Settings!$C$13*(AT2053)</f>
        <v/>
      </c>
      <c r="AU2134" s="40">
        <f>AU2089*Settings!$C$13*(AU2053)</f>
        <v/>
      </c>
      <c r="AV2134" s="40">
        <f>AV2089*Settings!$C$13*(AV2053)</f>
        <v/>
      </c>
      <c r="AW2134" s="40">
        <f>AW2089*Settings!$C$13*(AW2053)</f>
        <v/>
      </c>
      <c r="AX2134" s="40">
        <f>AX2089*Settings!$C$13*(AX2053)</f>
        <v/>
      </c>
      <c r="AY2134" s="40">
        <f>AY2089*Settings!$C$13*(AY2053)</f>
        <v/>
      </c>
    </row>
    <row r="2135" hidden="1" outlineLevel="2">
      <c r="A2135" s="14" t="inlineStr">
        <is>
          <t>rxcp</t>
        </is>
      </c>
      <c r="B2135" s="14" t="inlineStr">
        <is>
          <t>nga</t>
        </is>
      </c>
      <c r="C2135" s="14" t="inlineStr">
        <is>
          <t>irn</t>
        </is>
      </c>
      <c r="D2135" s="36" t="n"/>
      <c r="E2135" s="36" t="n"/>
      <c r="F2135" s="36" t="n"/>
      <c r="G2135" s="36" t="n"/>
      <c r="H2135" s="14">
        <f>INDEX(VarLab,MATCH($A2135,VarKey,0))&amp;INDEX(MemLab,MATCH($C2135&amp;"|"&amp;$B2135,MemKey,0))</f>
        <v/>
      </c>
      <c r="I2135" s="14">
        <f>INDEX(VarUnit,MATCH($A2135,VarKey,0))</f>
        <v/>
      </c>
      <c r="J2135" s="14">
        <f>INDEX(VarSrc,MATCH($A2135,VarKey,0))</f>
        <v/>
      </c>
      <c r="K2135" s="11">
        <f>CodePrefix&amp;$A2135&amp;IF($C2135="","","."&amp;$C2135&amp;"."&amp;$B2135)&amp;INDEX(VarEnd,MATCH($A2135,VarKey,0))&amp;K$5</f>
        <v/>
      </c>
      <c r="L2135" s="39">
        <f>L2090*Settings!$C$13*(L2054)</f>
        <v/>
      </c>
      <c r="M2135" s="40">
        <f>M2090*Settings!$C$13*(M2054)</f>
        <v/>
      </c>
      <c r="N2135" s="40">
        <f>N2090*Settings!$C$13*(N2054)</f>
        <v/>
      </c>
      <c r="O2135" s="40">
        <f>O2090*Settings!$C$13*(O2054)</f>
        <v/>
      </c>
      <c r="P2135" s="40">
        <f>P2090*Settings!$C$13*(P2054)</f>
        <v/>
      </c>
      <c r="Q2135" s="40">
        <f>Q2090*Settings!$C$13*(Q2054)</f>
        <v/>
      </c>
      <c r="R2135" s="40">
        <f>R2090*Settings!$C$13*(R2054)</f>
        <v/>
      </c>
      <c r="S2135" s="40">
        <f>S2090*Settings!$C$13*(S2054)</f>
        <v/>
      </c>
      <c r="T2135" s="40">
        <f>T2090*Settings!$C$13*(T2054)</f>
        <v/>
      </c>
      <c r="U2135" s="40">
        <f>U2090*Settings!$C$13*(U2054)</f>
        <v/>
      </c>
      <c r="V2135" s="40">
        <f>V2090*Settings!$C$13*(V2054)</f>
        <v/>
      </c>
      <c r="W2135" s="40">
        <f>W2090*Settings!$C$13*(W2054)</f>
        <v/>
      </c>
      <c r="X2135" s="40">
        <f>X2090*Settings!$C$13*(X2054)</f>
        <v/>
      </c>
      <c r="Y2135" s="40">
        <f>Y2090*Settings!$C$13*(Y2054)</f>
        <v/>
      </c>
      <c r="Z2135" s="40">
        <f>Z2090*Settings!$C$13*(Z2054)</f>
        <v/>
      </c>
      <c r="AA2135" s="40">
        <f>AA2090*Settings!$C$13*(AA2054)</f>
        <v/>
      </c>
      <c r="AB2135" s="40">
        <f>AB2090*Settings!$C$13*(AB2054)</f>
        <v/>
      </c>
      <c r="AC2135" s="40">
        <f>AC2090*Settings!$C$13*(AC2054)</f>
        <v/>
      </c>
      <c r="AD2135" s="40">
        <f>AD2090*Settings!$C$13*(AD2054)</f>
        <v/>
      </c>
      <c r="AF2135" s="11">
        <f>CodePrefix&amp;$A2135&amp;IF($C2135="","","."&amp;$C2135&amp;"."&amp;$B2135)&amp;INDEX(VarEnd,MATCH($A2135,VarKey,0))&amp;AF$5</f>
        <v/>
      </c>
      <c r="AG2135" s="39">
        <f>AG2090*Settings!$C$13*(AG2054)</f>
        <v/>
      </c>
      <c r="AH2135" s="40">
        <f>AH2090*Settings!$C$13*(AH2054)</f>
        <v/>
      </c>
      <c r="AI2135" s="40">
        <f>AI2090*Settings!$C$13*(AI2054)</f>
        <v/>
      </c>
      <c r="AJ2135" s="40">
        <f>AJ2090*Settings!$C$13*(AJ2054)</f>
        <v/>
      </c>
      <c r="AK2135" s="40">
        <f>AK2090*Settings!$C$13*(AK2054)</f>
        <v/>
      </c>
      <c r="AL2135" s="40">
        <f>AL2090*Settings!$C$13*(AL2054)</f>
        <v/>
      </c>
      <c r="AM2135" s="40">
        <f>AM2090*Settings!$C$13*(AM2054)</f>
        <v/>
      </c>
      <c r="AN2135" s="40">
        <f>AN2090*Settings!$C$13*(AN2054)</f>
        <v/>
      </c>
      <c r="AO2135" s="40">
        <f>AO2090*Settings!$C$13*(AO2054)</f>
        <v/>
      </c>
      <c r="AP2135" s="40">
        <f>AP2090*Settings!$C$13*(AP2054)</f>
        <v/>
      </c>
      <c r="AQ2135" s="40">
        <f>AQ2090*Settings!$C$13*(AQ2054)</f>
        <v/>
      </c>
      <c r="AR2135" s="40">
        <f>AR2090*Settings!$C$13*(AR2054)</f>
        <v/>
      </c>
      <c r="AS2135" s="40">
        <f>AS2090*Settings!$C$13*(AS2054)</f>
        <v/>
      </c>
      <c r="AT2135" s="40">
        <f>AT2090*Settings!$C$13*(AT2054)</f>
        <v/>
      </c>
      <c r="AU2135" s="40">
        <f>AU2090*Settings!$C$13*(AU2054)</f>
        <v/>
      </c>
      <c r="AV2135" s="40">
        <f>AV2090*Settings!$C$13*(AV2054)</f>
        <v/>
      </c>
      <c r="AW2135" s="40">
        <f>AW2090*Settings!$C$13*(AW2054)</f>
        <v/>
      </c>
      <c r="AX2135" s="40">
        <f>AX2090*Settings!$C$13*(AX2054)</f>
        <v/>
      </c>
      <c r="AY2135" s="40">
        <f>AY2090*Settings!$C$13*(AY2054)</f>
        <v/>
      </c>
    </row>
    <row r="2136" hidden="1" outlineLevel="2">
      <c r="A2136" s="14" t="inlineStr">
        <is>
          <t>rxcp</t>
        </is>
      </c>
      <c r="B2136" s="14" t="inlineStr">
        <is>
          <t>gso</t>
        </is>
      </c>
      <c r="C2136" s="14" t="inlineStr">
        <is>
          <t>irn</t>
        </is>
      </c>
      <c r="D2136" s="36" t="n"/>
      <c r="E2136" s="36" t="n"/>
      <c r="F2136" s="36" t="n"/>
      <c r="G2136" s="36" t="n"/>
      <c r="H2136" s="14">
        <f>INDEX(VarLab,MATCH($A2136,VarKey,0))&amp;INDEX(MemLab,MATCH($C2136&amp;"|"&amp;$B2136,MemKey,0))</f>
        <v/>
      </c>
      <c r="I2136" s="14">
        <f>INDEX(VarUnit,MATCH($A2136,VarKey,0))</f>
        <v/>
      </c>
      <c r="J2136" s="14">
        <f>INDEX(VarSrc,MATCH($A2136,VarKey,0))</f>
        <v/>
      </c>
      <c r="K2136" s="11">
        <f>CodePrefix&amp;$A2136&amp;IF($C2136="","","."&amp;$C2136&amp;"."&amp;$B2136)&amp;INDEX(VarEnd,MATCH($A2136,VarKey,0))&amp;K$5</f>
        <v/>
      </c>
      <c r="L2136" s="39">
        <f>L2091*Settings!$C$13*(L2055)</f>
        <v/>
      </c>
      <c r="M2136" s="40">
        <f>M2091*Settings!$C$13*(M2055)</f>
        <v/>
      </c>
      <c r="N2136" s="40">
        <f>N2091*Settings!$C$13*(N2055)</f>
        <v/>
      </c>
      <c r="O2136" s="40">
        <f>O2091*Settings!$C$13*(O2055)</f>
        <v/>
      </c>
      <c r="P2136" s="40">
        <f>P2091*Settings!$C$13*(P2055)</f>
        <v/>
      </c>
      <c r="Q2136" s="40">
        <f>Q2091*Settings!$C$13*(Q2055)</f>
        <v/>
      </c>
      <c r="R2136" s="40">
        <f>R2091*Settings!$C$13*(R2055)</f>
        <v/>
      </c>
      <c r="S2136" s="40">
        <f>S2091*Settings!$C$13*(S2055)</f>
        <v/>
      </c>
      <c r="T2136" s="40">
        <f>T2091*Settings!$C$13*(T2055)</f>
        <v/>
      </c>
      <c r="U2136" s="40">
        <f>U2091*Settings!$C$13*(U2055)</f>
        <v/>
      </c>
      <c r="V2136" s="40">
        <f>V2091*Settings!$C$13*(V2055)</f>
        <v/>
      </c>
      <c r="W2136" s="40">
        <f>W2091*Settings!$C$13*(W2055)</f>
        <v/>
      </c>
      <c r="X2136" s="40">
        <f>X2091*Settings!$C$13*(X2055)</f>
        <v/>
      </c>
      <c r="Y2136" s="40">
        <f>Y2091*Settings!$C$13*(Y2055)</f>
        <v/>
      </c>
      <c r="Z2136" s="40">
        <f>Z2091*Settings!$C$13*(Z2055)</f>
        <v/>
      </c>
      <c r="AA2136" s="40">
        <f>AA2091*Settings!$C$13*(AA2055)</f>
        <v/>
      </c>
      <c r="AB2136" s="40">
        <f>AB2091*Settings!$C$13*(AB2055)</f>
        <v/>
      </c>
      <c r="AC2136" s="40">
        <f>AC2091*Settings!$C$13*(AC2055)</f>
        <v/>
      </c>
      <c r="AD2136" s="40">
        <f>AD2091*Settings!$C$13*(AD2055)</f>
        <v/>
      </c>
      <c r="AF2136" s="11">
        <f>CodePrefix&amp;$A2136&amp;IF($C2136="","","."&amp;$C2136&amp;"."&amp;$B2136)&amp;INDEX(VarEnd,MATCH($A2136,VarKey,0))&amp;AF$5</f>
        <v/>
      </c>
      <c r="AG2136" s="39">
        <f>AG2091*Settings!$C$13*(AG2055)</f>
        <v/>
      </c>
      <c r="AH2136" s="40">
        <f>AH2091*Settings!$C$13*(AH2055)</f>
        <v/>
      </c>
      <c r="AI2136" s="40">
        <f>AI2091*Settings!$C$13*(AI2055)</f>
        <v/>
      </c>
      <c r="AJ2136" s="40">
        <f>AJ2091*Settings!$C$13*(AJ2055)</f>
        <v/>
      </c>
      <c r="AK2136" s="40">
        <f>AK2091*Settings!$C$13*(AK2055)</f>
        <v/>
      </c>
      <c r="AL2136" s="40">
        <f>AL2091*Settings!$C$13*(AL2055)</f>
        <v/>
      </c>
      <c r="AM2136" s="40">
        <f>AM2091*Settings!$C$13*(AM2055)</f>
        <v/>
      </c>
      <c r="AN2136" s="40">
        <f>AN2091*Settings!$C$13*(AN2055)</f>
        <v/>
      </c>
      <c r="AO2136" s="40">
        <f>AO2091*Settings!$C$13*(AO2055)</f>
        <v/>
      </c>
      <c r="AP2136" s="40">
        <f>AP2091*Settings!$C$13*(AP2055)</f>
        <v/>
      </c>
      <c r="AQ2136" s="40">
        <f>AQ2091*Settings!$C$13*(AQ2055)</f>
        <v/>
      </c>
      <c r="AR2136" s="40">
        <f>AR2091*Settings!$C$13*(AR2055)</f>
        <v/>
      </c>
      <c r="AS2136" s="40">
        <f>AS2091*Settings!$C$13*(AS2055)</f>
        <v/>
      </c>
      <c r="AT2136" s="40">
        <f>AT2091*Settings!$C$13*(AT2055)</f>
        <v/>
      </c>
      <c r="AU2136" s="40">
        <f>AU2091*Settings!$C$13*(AU2055)</f>
        <v/>
      </c>
      <c r="AV2136" s="40">
        <f>AV2091*Settings!$C$13*(AV2055)</f>
        <v/>
      </c>
      <c r="AW2136" s="40">
        <f>AW2091*Settings!$C$13*(AW2055)</f>
        <v/>
      </c>
      <c r="AX2136" s="40">
        <f>AX2091*Settings!$C$13*(AX2055)</f>
        <v/>
      </c>
      <c r="AY2136" s="40">
        <f>AY2091*Settings!$C$13*(AY2055)</f>
        <v/>
      </c>
    </row>
    <row r="2137" hidden="1" outlineLevel="2">
      <c r="A2137" s="14" t="inlineStr">
        <is>
          <t>rxcp</t>
        </is>
      </c>
      <c r="B2137" s="14" t="inlineStr">
        <is>
          <t>die</t>
        </is>
      </c>
      <c r="C2137" s="14" t="inlineStr">
        <is>
          <t>irn</t>
        </is>
      </c>
      <c r="D2137" s="36" t="n"/>
      <c r="E2137" s="36" t="n"/>
      <c r="F2137" s="36" t="n"/>
      <c r="G2137" s="36" t="n"/>
      <c r="H2137" s="14">
        <f>INDEX(VarLab,MATCH($A2137,VarKey,0))&amp;INDEX(MemLab,MATCH($C2137&amp;"|"&amp;$B2137,MemKey,0))</f>
        <v/>
      </c>
      <c r="I2137" s="14">
        <f>INDEX(VarUnit,MATCH($A2137,VarKey,0))</f>
        <v/>
      </c>
      <c r="J2137" s="14">
        <f>INDEX(VarSrc,MATCH($A2137,VarKey,0))</f>
        <v/>
      </c>
      <c r="K2137" s="11">
        <f>CodePrefix&amp;$A2137&amp;IF($C2137="","","."&amp;$C2137&amp;"."&amp;$B2137)&amp;INDEX(VarEnd,MATCH($A2137,VarKey,0))&amp;K$5</f>
        <v/>
      </c>
      <c r="L2137" s="39">
        <f>L2092*Settings!$C$13*(L2056)</f>
        <v/>
      </c>
      <c r="M2137" s="40">
        <f>M2092*Settings!$C$13*(M2056)</f>
        <v/>
      </c>
      <c r="N2137" s="40">
        <f>N2092*Settings!$C$13*(N2056)</f>
        <v/>
      </c>
      <c r="O2137" s="40">
        <f>O2092*Settings!$C$13*(O2056)</f>
        <v/>
      </c>
      <c r="P2137" s="40">
        <f>P2092*Settings!$C$13*(P2056)</f>
        <v/>
      </c>
      <c r="Q2137" s="40">
        <f>Q2092*Settings!$C$13*(Q2056)</f>
        <v/>
      </c>
      <c r="R2137" s="40">
        <f>R2092*Settings!$C$13*(R2056)</f>
        <v/>
      </c>
      <c r="S2137" s="40">
        <f>S2092*Settings!$C$13*(S2056)</f>
        <v/>
      </c>
      <c r="T2137" s="40">
        <f>T2092*Settings!$C$13*(T2056)</f>
        <v/>
      </c>
      <c r="U2137" s="40">
        <f>U2092*Settings!$C$13*(U2056)</f>
        <v/>
      </c>
      <c r="V2137" s="40">
        <f>V2092*Settings!$C$13*(V2056)</f>
        <v/>
      </c>
      <c r="W2137" s="40">
        <f>W2092*Settings!$C$13*(W2056)</f>
        <v/>
      </c>
      <c r="X2137" s="40">
        <f>X2092*Settings!$C$13*(X2056)</f>
        <v/>
      </c>
      <c r="Y2137" s="40">
        <f>Y2092*Settings!$C$13*(Y2056)</f>
        <v/>
      </c>
      <c r="Z2137" s="40">
        <f>Z2092*Settings!$C$13*(Z2056)</f>
        <v/>
      </c>
      <c r="AA2137" s="40">
        <f>AA2092*Settings!$C$13*(AA2056)</f>
        <v/>
      </c>
      <c r="AB2137" s="40">
        <f>AB2092*Settings!$C$13*(AB2056)</f>
        <v/>
      </c>
      <c r="AC2137" s="40">
        <f>AC2092*Settings!$C$13*(AC2056)</f>
        <v/>
      </c>
      <c r="AD2137" s="40">
        <f>AD2092*Settings!$C$13*(AD2056)</f>
        <v/>
      </c>
      <c r="AF2137" s="11">
        <f>CodePrefix&amp;$A2137&amp;IF($C2137="","","."&amp;$C2137&amp;"."&amp;$B2137)&amp;INDEX(VarEnd,MATCH($A2137,VarKey,0))&amp;AF$5</f>
        <v/>
      </c>
      <c r="AG2137" s="39">
        <f>AG2092*Settings!$C$13*(AG2056)</f>
        <v/>
      </c>
      <c r="AH2137" s="40">
        <f>AH2092*Settings!$C$13*(AH2056)</f>
        <v/>
      </c>
      <c r="AI2137" s="40">
        <f>AI2092*Settings!$C$13*(AI2056)</f>
        <v/>
      </c>
      <c r="AJ2137" s="40">
        <f>AJ2092*Settings!$C$13*(AJ2056)</f>
        <v/>
      </c>
      <c r="AK2137" s="40">
        <f>AK2092*Settings!$C$13*(AK2056)</f>
        <v/>
      </c>
      <c r="AL2137" s="40">
        <f>AL2092*Settings!$C$13*(AL2056)</f>
        <v/>
      </c>
      <c r="AM2137" s="40">
        <f>AM2092*Settings!$C$13*(AM2056)</f>
        <v/>
      </c>
      <c r="AN2137" s="40">
        <f>AN2092*Settings!$C$13*(AN2056)</f>
        <v/>
      </c>
      <c r="AO2137" s="40">
        <f>AO2092*Settings!$C$13*(AO2056)</f>
        <v/>
      </c>
      <c r="AP2137" s="40">
        <f>AP2092*Settings!$C$13*(AP2056)</f>
        <v/>
      </c>
      <c r="AQ2137" s="40">
        <f>AQ2092*Settings!$C$13*(AQ2056)</f>
        <v/>
      </c>
      <c r="AR2137" s="40">
        <f>AR2092*Settings!$C$13*(AR2056)</f>
        <v/>
      </c>
      <c r="AS2137" s="40">
        <f>AS2092*Settings!$C$13*(AS2056)</f>
        <v/>
      </c>
      <c r="AT2137" s="40">
        <f>AT2092*Settings!$C$13*(AT2056)</f>
        <v/>
      </c>
      <c r="AU2137" s="40">
        <f>AU2092*Settings!$C$13*(AU2056)</f>
        <v/>
      </c>
      <c r="AV2137" s="40">
        <f>AV2092*Settings!$C$13*(AV2056)</f>
        <v/>
      </c>
      <c r="AW2137" s="40">
        <f>AW2092*Settings!$C$13*(AW2056)</f>
        <v/>
      </c>
      <c r="AX2137" s="40">
        <f>AX2092*Settings!$C$13*(AX2056)</f>
        <v/>
      </c>
      <c r="AY2137" s="40">
        <f>AY2092*Settings!$C$13*(AY2056)</f>
        <v/>
      </c>
    </row>
    <row r="2138" hidden="1" outlineLevel="2">
      <c r="A2138" s="14" t="inlineStr">
        <is>
          <t>rxcp</t>
        </is>
      </c>
      <c r="B2138" s="14" t="inlineStr">
        <is>
          <t>lpg</t>
        </is>
      </c>
      <c r="C2138" s="14" t="inlineStr">
        <is>
          <t>irn</t>
        </is>
      </c>
      <c r="D2138" s="36" t="n"/>
      <c r="E2138" s="36" t="n"/>
      <c r="F2138" s="36" t="n"/>
      <c r="G2138" s="36" t="n"/>
      <c r="H2138" s="14">
        <f>INDEX(VarLab,MATCH($A2138,VarKey,0))&amp;INDEX(MemLab,MATCH($C2138&amp;"|"&amp;$B2138,MemKey,0))</f>
        <v/>
      </c>
      <c r="I2138" s="14">
        <f>INDEX(VarUnit,MATCH($A2138,VarKey,0))</f>
        <v/>
      </c>
      <c r="J2138" s="14">
        <f>INDEX(VarSrc,MATCH($A2138,VarKey,0))</f>
        <v/>
      </c>
      <c r="K2138" s="11">
        <f>CodePrefix&amp;$A2138&amp;IF($C2138="","","."&amp;$C2138&amp;"."&amp;$B2138)&amp;INDEX(VarEnd,MATCH($A2138,VarKey,0))&amp;K$5</f>
        <v/>
      </c>
      <c r="L2138" s="39">
        <f>L2093*Settings!$C$13*(L2057)</f>
        <v/>
      </c>
      <c r="M2138" s="40">
        <f>M2093*Settings!$C$13*(M2057)</f>
        <v/>
      </c>
      <c r="N2138" s="40">
        <f>N2093*Settings!$C$13*(N2057)</f>
        <v/>
      </c>
      <c r="O2138" s="40">
        <f>O2093*Settings!$C$13*(O2057)</f>
        <v/>
      </c>
      <c r="P2138" s="40">
        <f>P2093*Settings!$C$13*(P2057)</f>
        <v/>
      </c>
      <c r="Q2138" s="40">
        <f>Q2093*Settings!$C$13*(Q2057)</f>
        <v/>
      </c>
      <c r="R2138" s="40">
        <f>R2093*Settings!$C$13*(R2057)</f>
        <v/>
      </c>
      <c r="S2138" s="40">
        <f>S2093*Settings!$C$13*(S2057)</f>
        <v/>
      </c>
      <c r="T2138" s="40">
        <f>T2093*Settings!$C$13*(T2057)</f>
        <v/>
      </c>
      <c r="U2138" s="40">
        <f>U2093*Settings!$C$13*(U2057)</f>
        <v/>
      </c>
      <c r="V2138" s="40">
        <f>V2093*Settings!$C$13*(V2057)</f>
        <v/>
      </c>
      <c r="W2138" s="40">
        <f>W2093*Settings!$C$13*(W2057)</f>
        <v/>
      </c>
      <c r="X2138" s="40">
        <f>X2093*Settings!$C$13*(X2057)</f>
        <v/>
      </c>
      <c r="Y2138" s="40">
        <f>Y2093*Settings!$C$13*(Y2057)</f>
        <v/>
      </c>
      <c r="Z2138" s="40">
        <f>Z2093*Settings!$C$13*(Z2057)</f>
        <v/>
      </c>
      <c r="AA2138" s="40">
        <f>AA2093*Settings!$C$13*(AA2057)</f>
        <v/>
      </c>
      <c r="AB2138" s="40">
        <f>AB2093*Settings!$C$13*(AB2057)</f>
        <v/>
      </c>
      <c r="AC2138" s="40">
        <f>AC2093*Settings!$C$13*(AC2057)</f>
        <v/>
      </c>
      <c r="AD2138" s="40">
        <f>AD2093*Settings!$C$13*(AD2057)</f>
        <v/>
      </c>
      <c r="AF2138" s="11">
        <f>CodePrefix&amp;$A2138&amp;IF($C2138="","","."&amp;$C2138&amp;"."&amp;$B2138)&amp;INDEX(VarEnd,MATCH($A2138,VarKey,0))&amp;AF$5</f>
        <v/>
      </c>
      <c r="AG2138" s="39">
        <f>AG2093*Settings!$C$13*(AG2057)</f>
        <v/>
      </c>
      <c r="AH2138" s="40">
        <f>AH2093*Settings!$C$13*(AH2057)</f>
        <v/>
      </c>
      <c r="AI2138" s="40">
        <f>AI2093*Settings!$C$13*(AI2057)</f>
        <v/>
      </c>
      <c r="AJ2138" s="40">
        <f>AJ2093*Settings!$C$13*(AJ2057)</f>
        <v/>
      </c>
      <c r="AK2138" s="40">
        <f>AK2093*Settings!$C$13*(AK2057)</f>
        <v/>
      </c>
      <c r="AL2138" s="40">
        <f>AL2093*Settings!$C$13*(AL2057)</f>
        <v/>
      </c>
      <c r="AM2138" s="40">
        <f>AM2093*Settings!$C$13*(AM2057)</f>
        <v/>
      </c>
      <c r="AN2138" s="40">
        <f>AN2093*Settings!$C$13*(AN2057)</f>
        <v/>
      </c>
      <c r="AO2138" s="40">
        <f>AO2093*Settings!$C$13*(AO2057)</f>
        <v/>
      </c>
      <c r="AP2138" s="40">
        <f>AP2093*Settings!$C$13*(AP2057)</f>
        <v/>
      </c>
      <c r="AQ2138" s="40">
        <f>AQ2093*Settings!$C$13*(AQ2057)</f>
        <v/>
      </c>
      <c r="AR2138" s="40">
        <f>AR2093*Settings!$C$13*(AR2057)</f>
        <v/>
      </c>
      <c r="AS2138" s="40">
        <f>AS2093*Settings!$C$13*(AS2057)</f>
        <v/>
      </c>
      <c r="AT2138" s="40">
        <f>AT2093*Settings!$C$13*(AT2057)</f>
        <v/>
      </c>
      <c r="AU2138" s="40">
        <f>AU2093*Settings!$C$13*(AU2057)</f>
        <v/>
      </c>
      <c r="AV2138" s="40">
        <f>AV2093*Settings!$C$13*(AV2057)</f>
        <v/>
      </c>
      <c r="AW2138" s="40">
        <f>AW2093*Settings!$C$13*(AW2057)</f>
        <v/>
      </c>
      <c r="AX2138" s="40">
        <f>AX2093*Settings!$C$13*(AX2057)</f>
        <v/>
      </c>
      <c r="AY2138" s="40">
        <f>AY2093*Settings!$C$13*(AY2057)</f>
        <v/>
      </c>
    </row>
    <row r="2139" hidden="1" outlineLevel="2">
      <c r="A2139" s="14" t="inlineStr">
        <is>
          <t>rxcp</t>
        </is>
      </c>
      <c r="B2139" s="14" t="inlineStr">
        <is>
          <t>ker</t>
        </is>
      </c>
      <c r="C2139" s="14" t="inlineStr">
        <is>
          <t>irn</t>
        </is>
      </c>
      <c r="D2139" s="36" t="n"/>
      <c r="E2139" s="36" t="n"/>
      <c r="F2139" s="36" t="n"/>
      <c r="G2139" s="36" t="n"/>
      <c r="H2139" s="14">
        <f>INDEX(VarLab,MATCH($A2139,VarKey,0))&amp;INDEX(MemLab,MATCH($C2139&amp;"|"&amp;$B2139,MemKey,0))</f>
        <v/>
      </c>
      <c r="I2139" s="14">
        <f>INDEX(VarUnit,MATCH($A2139,VarKey,0))</f>
        <v/>
      </c>
      <c r="J2139" s="14">
        <f>INDEX(VarSrc,MATCH($A2139,VarKey,0))</f>
        <v/>
      </c>
      <c r="K2139" s="11">
        <f>CodePrefix&amp;$A2139&amp;IF($C2139="","","."&amp;$C2139&amp;"."&amp;$B2139)&amp;INDEX(VarEnd,MATCH($A2139,VarKey,0))&amp;K$5</f>
        <v/>
      </c>
      <c r="L2139" s="39">
        <f>L2094*Settings!$C$13*(L2058)</f>
        <v/>
      </c>
      <c r="M2139" s="40">
        <f>M2094*Settings!$C$13*(M2058)</f>
        <v/>
      </c>
      <c r="N2139" s="40">
        <f>N2094*Settings!$C$13*(N2058)</f>
        <v/>
      </c>
      <c r="O2139" s="40">
        <f>O2094*Settings!$C$13*(O2058)</f>
        <v/>
      </c>
      <c r="P2139" s="40">
        <f>P2094*Settings!$C$13*(P2058)</f>
        <v/>
      </c>
      <c r="Q2139" s="40">
        <f>Q2094*Settings!$C$13*(Q2058)</f>
        <v/>
      </c>
      <c r="R2139" s="40">
        <f>R2094*Settings!$C$13*(R2058)</f>
        <v/>
      </c>
      <c r="S2139" s="40">
        <f>S2094*Settings!$C$13*(S2058)</f>
        <v/>
      </c>
      <c r="T2139" s="40">
        <f>T2094*Settings!$C$13*(T2058)</f>
        <v/>
      </c>
      <c r="U2139" s="40">
        <f>U2094*Settings!$C$13*(U2058)</f>
        <v/>
      </c>
      <c r="V2139" s="40">
        <f>V2094*Settings!$C$13*(V2058)</f>
        <v/>
      </c>
      <c r="W2139" s="40">
        <f>W2094*Settings!$C$13*(W2058)</f>
        <v/>
      </c>
      <c r="X2139" s="40">
        <f>X2094*Settings!$C$13*(X2058)</f>
        <v/>
      </c>
      <c r="Y2139" s="40">
        <f>Y2094*Settings!$C$13*(Y2058)</f>
        <v/>
      </c>
      <c r="Z2139" s="40">
        <f>Z2094*Settings!$C$13*(Z2058)</f>
        <v/>
      </c>
      <c r="AA2139" s="40">
        <f>AA2094*Settings!$C$13*(AA2058)</f>
        <v/>
      </c>
      <c r="AB2139" s="40">
        <f>AB2094*Settings!$C$13*(AB2058)</f>
        <v/>
      </c>
      <c r="AC2139" s="40">
        <f>AC2094*Settings!$C$13*(AC2058)</f>
        <v/>
      </c>
      <c r="AD2139" s="40">
        <f>AD2094*Settings!$C$13*(AD2058)</f>
        <v/>
      </c>
      <c r="AF2139" s="11">
        <f>CodePrefix&amp;$A2139&amp;IF($C2139="","","."&amp;$C2139&amp;"."&amp;$B2139)&amp;INDEX(VarEnd,MATCH($A2139,VarKey,0))&amp;AF$5</f>
        <v/>
      </c>
      <c r="AG2139" s="39">
        <f>AG2094*Settings!$C$13*(AG2058)</f>
        <v/>
      </c>
      <c r="AH2139" s="40">
        <f>AH2094*Settings!$C$13*(AH2058)</f>
        <v/>
      </c>
      <c r="AI2139" s="40">
        <f>AI2094*Settings!$C$13*(AI2058)</f>
        <v/>
      </c>
      <c r="AJ2139" s="40">
        <f>AJ2094*Settings!$C$13*(AJ2058)</f>
        <v/>
      </c>
      <c r="AK2139" s="40">
        <f>AK2094*Settings!$C$13*(AK2058)</f>
        <v/>
      </c>
      <c r="AL2139" s="40">
        <f>AL2094*Settings!$C$13*(AL2058)</f>
        <v/>
      </c>
      <c r="AM2139" s="40">
        <f>AM2094*Settings!$C$13*(AM2058)</f>
        <v/>
      </c>
      <c r="AN2139" s="40">
        <f>AN2094*Settings!$C$13*(AN2058)</f>
        <v/>
      </c>
      <c r="AO2139" s="40">
        <f>AO2094*Settings!$C$13*(AO2058)</f>
        <v/>
      </c>
      <c r="AP2139" s="40">
        <f>AP2094*Settings!$C$13*(AP2058)</f>
        <v/>
      </c>
      <c r="AQ2139" s="40">
        <f>AQ2094*Settings!$C$13*(AQ2058)</f>
        <v/>
      </c>
      <c r="AR2139" s="40">
        <f>AR2094*Settings!$C$13*(AR2058)</f>
        <v/>
      </c>
      <c r="AS2139" s="40">
        <f>AS2094*Settings!$C$13*(AS2058)</f>
        <v/>
      </c>
      <c r="AT2139" s="40">
        <f>AT2094*Settings!$C$13*(AT2058)</f>
        <v/>
      </c>
      <c r="AU2139" s="40">
        <f>AU2094*Settings!$C$13*(AU2058)</f>
        <v/>
      </c>
      <c r="AV2139" s="40">
        <f>AV2094*Settings!$C$13*(AV2058)</f>
        <v/>
      </c>
      <c r="AW2139" s="40">
        <f>AW2094*Settings!$C$13*(AW2058)</f>
        <v/>
      </c>
      <c r="AX2139" s="40">
        <f>AX2094*Settings!$C$13*(AX2058)</f>
        <v/>
      </c>
      <c r="AY2139" s="40">
        <f>AY2094*Settings!$C$13*(AY2058)</f>
        <v/>
      </c>
    </row>
    <row r="2140" hidden="1" outlineLevel="2">
      <c r="A2140" s="14" t="inlineStr">
        <is>
          <t>rxcp</t>
        </is>
      </c>
      <c r="B2140" s="14" t="inlineStr">
        <is>
          <t>oop</t>
        </is>
      </c>
      <c r="C2140" s="14" t="inlineStr">
        <is>
          <t>irn</t>
        </is>
      </c>
      <c r="D2140" s="36" t="n"/>
      <c r="E2140" s="36" t="n"/>
      <c r="F2140" s="36" t="n"/>
      <c r="G2140" s="36" t="n"/>
      <c r="H2140" s="14">
        <f>INDEX(VarLab,MATCH($A2140,VarKey,0))&amp;INDEX(MemLab,MATCH($C2140&amp;"|"&amp;$B2140,MemKey,0))</f>
        <v/>
      </c>
      <c r="I2140" s="14">
        <f>INDEX(VarUnit,MATCH($A2140,VarKey,0))</f>
        <v/>
      </c>
      <c r="J2140" s="14">
        <f>INDEX(VarSrc,MATCH($A2140,VarKey,0))</f>
        <v/>
      </c>
      <c r="K2140" s="11">
        <f>CodePrefix&amp;$A2140&amp;IF($C2140="","","."&amp;$C2140&amp;"."&amp;$B2140)&amp;INDEX(VarEnd,MATCH($A2140,VarKey,0))&amp;K$5</f>
        <v/>
      </c>
      <c r="L2140" s="39">
        <f>L2095*Settings!$C$13*(L2059)</f>
        <v/>
      </c>
      <c r="M2140" s="40">
        <f>M2095*Settings!$C$13*(M2059)</f>
        <v/>
      </c>
      <c r="N2140" s="40">
        <f>N2095*Settings!$C$13*(N2059)</f>
        <v/>
      </c>
      <c r="O2140" s="40">
        <f>O2095*Settings!$C$13*(O2059)</f>
        <v/>
      </c>
      <c r="P2140" s="40">
        <f>P2095*Settings!$C$13*(P2059)</f>
        <v/>
      </c>
      <c r="Q2140" s="40">
        <f>Q2095*Settings!$C$13*(Q2059)</f>
        <v/>
      </c>
      <c r="R2140" s="40">
        <f>R2095*Settings!$C$13*(R2059)</f>
        <v/>
      </c>
      <c r="S2140" s="40">
        <f>S2095*Settings!$C$13*(S2059)</f>
        <v/>
      </c>
      <c r="T2140" s="40">
        <f>T2095*Settings!$C$13*(T2059)</f>
        <v/>
      </c>
      <c r="U2140" s="40">
        <f>U2095*Settings!$C$13*(U2059)</f>
        <v/>
      </c>
      <c r="V2140" s="40">
        <f>V2095*Settings!$C$13*(V2059)</f>
        <v/>
      </c>
      <c r="W2140" s="40">
        <f>W2095*Settings!$C$13*(W2059)</f>
        <v/>
      </c>
      <c r="X2140" s="40">
        <f>X2095*Settings!$C$13*(X2059)</f>
        <v/>
      </c>
      <c r="Y2140" s="40">
        <f>Y2095*Settings!$C$13*(Y2059)</f>
        <v/>
      </c>
      <c r="Z2140" s="40">
        <f>Z2095*Settings!$C$13*(Z2059)</f>
        <v/>
      </c>
      <c r="AA2140" s="40">
        <f>AA2095*Settings!$C$13*(AA2059)</f>
        <v/>
      </c>
      <c r="AB2140" s="40">
        <f>AB2095*Settings!$C$13*(AB2059)</f>
        <v/>
      </c>
      <c r="AC2140" s="40">
        <f>AC2095*Settings!$C$13*(AC2059)</f>
        <v/>
      </c>
      <c r="AD2140" s="40">
        <f>AD2095*Settings!$C$13*(AD2059)</f>
        <v/>
      </c>
      <c r="AF2140" s="11">
        <f>CodePrefix&amp;$A2140&amp;IF($C2140="","","."&amp;$C2140&amp;"."&amp;$B2140)&amp;INDEX(VarEnd,MATCH($A2140,VarKey,0))&amp;AF$5</f>
        <v/>
      </c>
      <c r="AG2140" s="39">
        <f>AG2095*Settings!$C$13*(AG2059)</f>
        <v/>
      </c>
      <c r="AH2140" s="40">
        <f>AH2095*Settings!$C$13*(AH2059)</f>
        <v/>
      </c>
      <c r="AI2140" s="40">
        <f>AI2095*Settings!$C$13*(AI2059)</f>
        <v/>
      </c>
      <c r="AJ2140" s="40">
        <f>AJ2095*Settings!$C$13*(AJ2059)</f>
        <v/>
      </c>
      <c r="AK2140" s="40">
        <f>AK2095*Settings!$C$13*(AK2059)</f>
        <v/>
      </c>
      <c r="AL2140" s="40">
        <f>AL2095*Settings!$C$13*(AL2059)</f>
        <v/>
      </c>
      <c r="AM2140" s="40">
        <f>AM2095*Settings!$C$13*(AM2059)</f>
        <v/>
      </c>
      <c r="AN2140" s="40">
        <f>AN2095*Settings!$C$13*(AN2059)</f>
        <v/>
      </c>
      <c r="AO2140" s="40">
        <f>AO2095*Settings!$C$13*(AO2059)</f>
        <v/>
      </c>
      <c r="AP2140" s="40">
        <f>AP2095*Settings!$C$13*(AP2059)</f>
        <v/>
      </c>
      <c r="AQ2140" s="40">
        <f>AQ2095*Settings!$C$13*(AQ2059)</f>
        <v/>
      </c>
      <c r="AR2140" s="40">
        <f>AR2095*Settings!$C$13*(AR2059)</f>
        <v/>
      </c>
      <c r="AS2140" s="40">
        <f>AS2095*Settings!$C$13*(AS2059)</f>
        <v/>
      </c>
      <c r="AT2140" s="40">
        <f>AT2095*Settings!$C$13*(AT2059)</f>
        <v/>
      </c>
      <c r="AU2140" s="40">
        <f>AU2095*Settings!$C$13*(AU2059)</f>
        <v/>
      </c>
      <c r="AV2140" s="40">
        <f>AV2095*Settings!$C$13*(AV2059)</f>
        <v/>
      </c>
      <c r="AW2140" s="40">
        <f>AW2095*Settings!$C$13*(AW2059)</f>
        <v/>
      </c>
      <c r="AX2140" s="40">
        <f>AX2095*Settings!$C$13*(AX2059)</f>
        <v/>
      </c>
      <c r="AY2140" s="40">
        <f>AY2095*Settings!$C$13*(AY2059)</f>
        <v/>
      </c>
    </row>
    <row r="2141" hidden="1" outlineLevel="2">
      <c r="A2141" s="14" t="inlineStr">
        <is>
          <t>rxcp</t>
        </is>
      </c>
      <c r="B2141" s="14" t="inlineStr">
        <is>
          <t>bio</t>
        </is>
      </c>
      <c r="C2141" s="14" t="inlineStr">
        <is>
          <t>irn</t>
        </is>
      </c>
      <c r="D2141" s="36" t="n"/>
      <c r="E2141" s="36" t="n"/>
      <c r="F2141" s="36" t="n"/>
      <c r="G2141" s="36" t="n"/>
      <c r="H2141" s="14">
        <f>INDEX(VarLab,MATCH($A2141,VarKey,0))&amp;INDEX(MemLab,MATCH($C2141&amp;"|"&amp;$B2141,MemKey,0))</f>
        <v/>
      </c>
      <c r="I2141" s="14">
        <f>INDEX(VarUnit,MATCH($A2141,VarKey,0))</f>
        <v/>
      </c>
      <c r="J2141" s="14">
        <f>INDEX(VarSrc,MATCH($A2141,VarKey,0))</f>
        <v/>
      </c>
      <c r="K2141" s="11">
        <f>CodePrefix&amp;$A2141&amp;IF($C2141="","","."&amp;$C2141&amp;"."&amp;$B2141)&amp;INDEX(VarEnd,MATCH($A2141,VarKey,0))&amp;K$5</f>
        <v/>
      </c>
      <c r="L2141" s="39">
        <f>L2096*Settings!$C$13*(L2060)</f>
        <v/>
      </c>
      <c r="M2141" s="40">
        <f>M2096*Settings!$C$13*(M2060)</f>
        <v/>
      </c>
      <c r="N2141" s="40">
        <f>N2096*Settings!$C$13*(N2060)</f>
        <v/>
      </c>
      <c r="O2141" s="40">
        <f>O2096*Settings!$C$13*(O2060)</f>
        <v/>
      </c>
      <c r="P2141" s="40">
        <f>P2096*Settings!$C$13*(P2060)</f>
        <v/>
      </c>
      <c r="Q2141" s="40">
        <f>Q2096*Settings!$C$13*(Q2060)</f>
        <v/>
      </c>
      <c r="R2141" s="40">
        <f>R2096*Settings!$C$13*(R2060)</f>
        <v/>
      </c>
      <c r="S2141" s="40">
        <f>S2096*Settings!$C$13*(S2060)</f>
        <v/>
      </c>
      <c r="T2141" s="40">
        <f>T2096*Settings!$C$13*(T2060)</f>
        <v/>
      </c>
      <c r="U2141" s="40">
        <f>U2096*Settings!$C$13*(U2060)</f>
        <v/>
      </c>
      <c r="V2141" s="40">
        <f>V2096*Settings!$C$13*(V2060)</f>
        <v/>
      </c>
      <c r="W2141" s="40">
        <f>W2096*Settings!$C$13*(W2060)</f>
        <v/>
      </c>
      <c r="X2141" s="40">
        <f>X2096*Settings!$C$13*(X2060)</f>
        <v/>
      </c>
      <c r="Y2141" s="40">
        <f>Y2096*Settings!$C$13*(Y2060)</f>
        <v/>
      </c>
      <c r="Z2141" s="40">
        <f>Z2096*Settings!$C$13*(Z2060)</f>
        <v/>
      </c>
      <c r="AA2141" s="40">
        <f>AA2096*Settings!$C$13*(AA2060)</f>
        <v/>
      </c>
      <c r="AB2141" s="40">
        <f>AB2096*Settings!$C$13*(AB2060)</f>
        <v/>
      </c>
      <c r="AC2141" s="40">
        <f>AC2096*Settings!$C$13*(AC2060)</f>
        <v/>
      </c>
      <c r="AD2141" s="40">
        <f>AD2096*Settings!$C$13*(AD2060)</f>
        <v/>
      </c>
      <c r="AF2141" s="11">
        <f>CodePrefix&amp;$A2141&amp;IF($C2141="","","."&amp;$C2141&amp;"."&amp;$B2141)&amp;INDEX(VarEnd,MATCH($A2141,VarKey,0))&amp;AF$5</f>
        <v/>
      </c>
      <c r="AG2141" s="39">
        <f>AG2096*Settings!$C$13*(AG2060)</f>
        <v/>
      </c>
      <c r="AH2141" s="40">
        <f>AH2096*Settings!$C$13*(AH2060)</f>
        <v/>
      </c>
      <c r="AI2141" s="40">
        <f>AI2096*Settings!$C$13*(AI2060)</f>
        <v/>
      </c>
      <c r="AJ2141" s="40">
        <f>AJ2096*Settings!$C$13*(AJ2060)</f>
        <v/>
      </c>
      <c r="AK2141" s="40">
        <f>AK2096*Settings!$C$13*(AK2060)</f>
        <v/>
      </c>
      <c r="AL2141" s="40">
        <f>AL2096*Settings!$C$13*(AL2060)</f>
        <v/>
      </c>
      <c r="AM2141" s="40">
        <f>AM2096*Settings!$C$13*(AM2060)</f>
        <v/>
      </c>
      <c r="AN2141" s="40">
        <f>AN2096*Settings!$C$13*(AN2060)</f>
        <v/>
      </c>
      <c r="AO2141" s="40">
        <f>AO2096*Settings!$C$13*(AO2060)</f>
        <v/>
      </c>
      <c r="AP2141" s="40">
        <f>AP2096*Settings!$C$13*(AP2060)</f>
        <v/>
      </c>
      <c r="AQ2141" s="40">
        <f>AQ2096*Settings!$C$13*(AQ2060)</f>
        <v/>
      </c>
      <c r="AR2141" s="40">
        <f>AR2096*Settings!$C$13*(AR2060)</f>
        <v/>
      </c>
      <c r="AS2141" s="40">
        <f>AS2096*Settings!$C$13*(AS2060)</f>
        <v/>
      </c>
      <c r="AT2141" s="40">
        <f>AT2096*Settings!$C$13*(AT2060)</f>
        <v/>
      </c>
      <c r="AU2141" s="40">
        <f>AU2096*Settings!$C$13*(AU2060)</f>
        <v/>
      </c>
      <c r="AV2141" s="40">
        <f>AV2096*Settings!$C$13*(AV2060)</f>
        <v/>
      </c>
      <c r="AW2141" s="40">
        <f>AW2096*Settings!$C$13*(AW2060)</f>
        <v/>
      </c>
      <c r="AX2141" s="40">
        <f>AX2096*Settings!$C$13*(AX2060)</f>
        <v/>
      </c>
      <c r="AY2141" s="40">
        <f>AY2096*Settings!$C$13*(AY2060)</f>
        <v/>
      </c>
    </row>
    <row r="2142" hidden="1" outlineLevel="2"/>
    <row r="2143" hidden="1" outlineLevel="1" collapsed="1">
      <c r="A2143" s="1" t="inlineStr">
        <is>
          <t>ener</t>
        </is>
      </c>
      <c r="B2143" s="1" t="inlineStr">
        <is>
          <t>all</t>
        </is>
      </c>
      <c r="C2143" s="1" t="inlineStr">
        <is>
          <t>nfm</t>
        </is>
      </c>
      <c r="H2143" s="1">
        <f>INDEX(VarLab,MATCH($A2143,VarKey,0))&amp;INDEX(MemLab,MATCH($C2143&amp;"|"&amp;$B2143,MemKey,0))</f>
        <v/>
      </c>
      <c r="I2143" s="1">
        <f>INDEX(VarUnit,MATCH($A2143,VarKey,0))</f>
        <v/>
      </c>
      <c r="J2143" s="1">
        <f>INDEX(VarSrc,MATCH($A2143,VarKey,0))</f>
        <v/>
      </c>
      <c r="K2143" s="17">
        <f>CodePrefix&amp;$A2143&amp;IF($C2143="","","."&amp;$C2143&amp;"."&amp;$B2143)&amp;INDEX(VarEnd,MATCH($A2143,VarKey,0))&amp;K$5</f>
        <v/>
      </c>
      <c r="L2143" s="57">
        <f>SUM(L2217:L2224)</f>
        <v/>
      </c>
      <c r="M2143" s="58">
        <f>SUM(M2217:M2224)</f>
        <v/>
      </c>
      <c r="N2143" s="58">
        <f>SUM(N2217:N2224)</f>
        <v/>
      </c>
      <c r="O2143" s="58">
        <f>SUM(O2217:O2224)</f>
        <v/>
      </c>
      <c r="P2143" s="58">
        <f>SUM(P2217:P2224)</f>
        <v/>
      </c>
      <c r="Q2143" s="58">
        <f>SUM(Q2217:Q2224)</f>
        <v/>
      </c>
      <c r="R2143" s="58">
        <f>SUM(R2217:R2224)</f>
        <v/>
      </c>
      <c r="S2143" s="58">
        <f>SUM(S2217:S2224)</f>
        <v/>
      </c>
      <c r="T2143" s="58">
        <f>SUM(T2217:T2224)</f>
        <v/>
      </c>
      <c r="U2143" s="58">
        <f>SUM(U2217:U2224)</f>
        <v/>
      </c>
      <c r="V2143" s="58">
        <f>SUM(V2217:V2224)</f>
        <v/>
      </c>
      <c r="W2143" s="58">
        <f>SUM(W2217:W2224)</f>
        <v/>
      </c>
      <c r="X2143" s="58">
        <f>SUM(X2217:X2224)</f>
        <v/>
      </c>
      <c r="Y2143" s="58">
        <f>SUM(Y2217:Y2224)</f>
        <v/>
      </c>
      <c r="Z2143" s="58">
        <f>SUM(Z2217:Z2224)</f>
        <v/>
      </c>
      <c r="AA2143" s="58">
        <f>SUM(AA2217:AA2224)</f>
        <v/>
      </c>
      <c r="AB2143" s="58">
        <f>SUM(AB2217:AB2224)</f>
        <v/>
      </c>
      <c r="AC2143" s="58">
        <f>SUM(AC2217:AC2224)</f>
        <v/>
      </c>
      <c r="AD2143" s="58">
        <f>SUM(AD2217:AD2224)</f>
        <v/>
      </c>
      <c r="AF2143" s="17">
        <f>CodePrefix&amp;$A2143&amp;IF($C2143="","","."&amp;$C2143&amp;"."&amp;$B2143)&amp;INDEX(VarEnd,MATCH($A2143,VarKey,0))&amp;AF$5</f>
        <v/>
      </c>
      <c r="AG2143" s="57">
        <f>SUM(AG2217:AG2224)</f>
        <v/>
      </c>
      <c r="AH2143" s="58">
        <f>SUM(AH2217:AH2224)</f>
        <v/>
      </c>
      <c r="AI2143" s="58">
        <f>SUM(AI2217:AI2224)</f>
        <v/>
      </c>
      <c r="AJ2143" s="58">
        <f>SUM(AJ2217:AJ2224)</f>
        <v/>
      </c>
      <c r="AK2143" s="58">
        <f>SUM(AK2217:AK2224)</f>
        <v/>
      </c>
      <c r="AL2143" s="58">
        <f>SUM(AL2217:AL2224)</f>
        <v/>
      </c>
      <c r="AM2143" s="58">
        <f>SUM(AM2217:AM2224)</f>
        <v/>
      </c>
      <c r="AN2143" s="58">
        <f>SUM(AN2217:AN2224)</f>
        <v/>
      </c>
      <c r="AO2143" s="58">
        <f>SUM(AO2217:AO2224)</f>
        <v/>
      </c>
      <c r="AP2143" s="58">
        <f>SUM(AP2217:AP2224)</f>
        <v/>
      </c>
      <c r="AQ2143" s="58">
        <f>SUM(AQ2217:AQ2224)</f>
        <v/>
      </c>
      <c r="AR2143" s="58">
        <f>SUM(AR2217:AR2224)</f>
        <v/>
      </c>
      <c r="AS2143" s="58">
        <f>SUM(AS2217:AS2224)</f>
        <v/>
      </c>
      <c r="AT2143" s="58">
        <f>SUM(AT2217:AT2224)</f>
        <v/>
      </c>
      <c r="AU2143" s="58">
        <f>SUM(AU2217:AU2224)</f>
        <v/>
      </c>
      <c r="AV2143" s="58">
        <f>SUM(AV2217:AV2224)</f>
        <v/>
      </c>
      <c r="AW2143" s="58">
        <f>SUM(AW2217:AW2224)</f>
        <v/>
      </c>
      <c r="AX2143" s="58">
        <f>SUM(AX2217:AX2224)</f>
        <v/>
      </c>
      <c r="AY2143" s="58">
        <f>SUM(AY2217:AY2224)</f>
        <v/>
      </c>
    </row>
    <row r="2144" hidden="1" outlineLevel="1">
      <c r="A2144" s="56" t="inlineStr">
        <is>
          <t>eldem</t>
        </is>
      </c>
      <c r="B2144" s="56" t="inlineStr">
        <is>
          <t>ecy</t>
        </is>
      </c>
      <c r="C2144" s="56" t="inlineStr">
        <is>
          <t>nfm</t>
        </is>
      </c>
      <c r="H2144" s="56">
        <f>INDEX(VarLab,MATCH($A2144,VarKey,0))&amp;INDEX(MemLab,MATCH($C2144&amp;"|"&amp;$B2144,MemKey,0))</f>
        <v/>
      </c>
      <c r="I2144" s="56">
        <f>INDEX(VarUnit,MATCH($A2144,VarKey,0))</f>
        <v/>
      </c>
      <c r="J2144" s="56">
        <f>INDEX(VarSrc,MATCH($A2144,VarKey,0))</f>
        <v/>
      </c>
      <c r="K2144" s="59">
        <f>CodePrefix&amp;$A2144&amp;IF($C2144="","","."&amp;$C2144&amp;"."&amp;$B2144)&amp;INDEX(VarEnd,MATCH($A2144,VarKey,0))&amp;K$5</f>
        <v/>
      </c>
      <c r="L2144" s="60">
        <f>SUMIF($C$654:$C$668,$C2144,L$654:L$668)</f>
        <v/>
      </c>
      <c r="M2144" s="61">
        <f>SUMIF($C$654:$C$668,$C2144,M$654:M$668)</f>
        <v/>
      </c>
      <c r="N2144" s="61">
        <f>SUMIF($C$654:$C$668,$C2144,N$654:N$668)</f>
        <v/>
      </c>
      <c r="O2144" s="61">
        <f>SUMIF($C$654:$C$668,$C2144,O$654:O$668)</f>
        <v/>
      </c>
      <c r="P2144" s="61">
        <f>SUMIF($C$654:$C$668,$C2144,P$654:P$668)</f>
        <v/>
      </c>
      <c r="Q2144" s="61">
        <f>SUMIF($C$654:$C$668,$C2144,Q$654:Q$668)</f>
        <v/>
      </c>
      <c r="R2144" s="61">
        <f>SUMIF($C$654:$C$668,$C2144,R$654:R$668)</f>
        <v/>
      </c>
      <c r="S2144" s="61">
        <f>SUMIF($C$654:$C$668,$C2144,S$654:S$668)</f>
        <v/>
      </c>
      <c r="T2144" s="61">
        <f>SUMIF($C$654:$C$668,$C2144,T$654:T$668)</f>
        <v/>
      </c>
      <c r="U2144" s="61">
        <f>SUMIF($C$654:$C$668,$C2144,U$654:U$668)</f>
        <v/>
      </c>
      <c r="V2144" s="61">
        <f>SUMIF($C$654:$C$668,$C2144,V$654:V$668)</f>
        <v/>
      </c>
      <c r="W2144" s="61">
        <f>SUMIF($C$654:$C$668,$C2144,W$654:W$668)</f>
        <v/>
      </c>
      <c r="X2144" s="61">
        <f>SUMIF($C$654:$C$668,$C2144,X$654:X$668)</f>
        <v/>
      </c>
      <c r="Y2144" s="61">
        <f>SUMIF($C$654:$C$668,$C2144,Y$654:Y$668)</f>
        <v/>
      </c>
      <c r="Z2144" s="61">
        <f>SUMIF($C$654:$C$668,$C2144,Z$654:Z$668)</f>
        <v/>
      </c>
      <c r="AA2144" s="61">
        <f>SUMIF($C$654:$C$668,$C2144,AA$654:AA$668)</f>
        <v/>
      </c>
      <c r="AB2144" s="61">
        <f>SUMIF($C$654:$C$668,$C2144,AB$654:AB$668)</f>
        <v/>
      </c>
      <c r="AC2144" s="61">
        <f>SUMIF($C$654:$C$668,$C2144,AC$654:AC$668)</f>
        <v/>
      </c>
      <c r="AD2144" s="61">
        <f>SUMIF($C$654:$C$668,$C2144,AD$654:AD$668)</f>
        <v/>
      </c>
      <c r="AF2144" s="59">
        <f>CodePrefix&amp;$A2144&amp;IF($C2144="","","."&amp;$C2144&amp;"."&amp;$B2144)&amp;INDEX(VarEnd,MATCH($A2144,VarKey,0))&amp;AF$5</f>
        <v/>
      </c>
      <c r="AG2144" s="60">
        <f>SUMIF($C$654:$C$668,$C2144,AG$654:AG$668)</f>
        <v/>
      </c>
      <c r="AH2144" s="61">
        <f>SUMIF($C$654:$C$668,$C2144,AH$654:AH$668)</f>
        <v/>
      </c>
      <c r="AI2144" s="61">
        <f>SUMIF($C$654:$C$668,$C2144,AI$654:AI$668)</f>
        <v/>
      </c>
      <c r="AJ2144" s="61">
        <f>SUMIF($C$654:$C$668,$C2144,AJ$654:AJ$668)</f>
        <v/>
      </c>
      <c r="AK2144" s="61">
        <f>SUMIF($C$654:$C$668,$C2144,AK$654:AK$668)</f>
        <v/>
      </c>
      <c r="AL2144" s="61">
        <f>SUMIF($C$654:$C$668,$C2144,AL$654:AL$668)</f>
        <v/>
      </c>
      <c r="AM2144" s="61">
        <f>SUMIF($C$654:$C$668,$C2144,AM$654:AM$668)</f>
        <v/>
      </c>
      <c r="AN2144" s="61">
        <f>SUMIF($C$654:$C$668,$C2144,AN$654:AN$668)</f>
        <v/>
      </c>
      <c r="AO2144" s="61">
        <f>SUMIF($C$654:$C$668,$C2144,AO$654:AO$668)</f>
        <v/>
      </c>
      <c r="AP2144" s="61">
        <f>SUMIF($C$654:$C$668,$C2144,AP$654:AP$668)</f>
        <v/>
      </c>
      <c r="AQ2144" s="61">
        <f>SUMIF($C$654:$C$668,$C2144,AQ$654:AQ$668)</f>
        <v/>
      </c>
      <c r="AR2144" s="61">
        <f>SUMIF($C$654:$C$668,$C2144,AR$654:AR$668)</f>
        <v/>
      </c>
      <c r="AS2144" s="61">
        <f>SUMIF($C$654:$C$668,$C2144,AS$654:AS$668)</f>
        <v/>
      </c>
      <c r="AT2144" s="61">
        <f>SUMIF($C$654:$C$668,$C2144,AT$654:AT$668)</f>
        <v/>
      </c>
      <c r="AU2144" s="61">
        <f>SUMIF($C$654:$C$668,$C2144,AU$654:AU$668)</f>
        <v/>
      </c>
      <c r="AV2144" s="61">
        <f>SUMIF($C$654:$C$668,$C2144,AV$654:AV$668)</f>
        <v/>
      </c>
      <c r="AW2144" s="61">
        <f>SUMIF($C$654:$C$668,$C2144,AW$654:AW$668)</f>
        <v/>
      </c>
      <c r="AX2144" s="61">
        <f>SUMIF($C$654:$C$668,$C2144,AX$654:AX$668)</f>
        <v/>
      </c>
      <c r="AY2144" s="61">
        <f>SUMIF($C$654:$C$668,$C2144,AY$654:AY$668)</f>
        <v/>
      </c>
    </row>
    <row r="2145" hidden="1" outlineLevel="2">
      <c r="A2145" s="14" t="inlineStr">
        <is>
          <t>ctxnew</t>
        </is>
      </c>
      <c r="B2145" s="14" t="inlineStr">
        <is>
          <t>coa</t>
        </is>
      </c>
      <c r="C2145" s="14" t="inlineStr">
        <is>
          <t>nfm</t>
        </is>
      </c>
      <c r="D2145" s="32">
        <f>INDEX(Inputs!$W$5:$W$132,MATCH($B2145&amp;"|"&amp;$C2145,Inputs!$A$5:$A$132,0))</f>
        <v/>
      </c>
      <c r="E2145" s="32">
        <f>INDEX(Inputs!$L$5:$L$132,MATCH($B2145&amp;"|"&amp;$C2145,Inputs!$A$5:$A$132,0))</f>
        <v/>
      </c>
      <c r="F2145" s="32">
        <f>INDEX(Inputs!$M$5:$M$132,MATCH($B2145&amp;"|"&amp;$C2145,Inputs!$A$5:$A$132,0))</f>
        <v/>
      </c>
      <c r="G2145" s="36" t="n"/>
      <c r="H2145" s="14">
        <f>INDEX(VarLab,MATCH($A2145,VarKey,0))&amp;INDEX(MemLab,MATCH($C2145&amp;"|"&amp;$B2145,MemKey,0))</f>
        <v/>
      </c>
      <c r="I2145" s="14">
        <f>INDEX(VarUnit,MATCH($A2145,VarKey,0))</f>
        <v/>
      </c>
      <c r="J2145" s="14">
        <f>INDEX(VarSrc,MATCH($A2145,VarKey,0))</f>
        <v/>
      </c>
      <c r="K2145" s="11">
        <f>CodePrefix&amp;$A2145&amp;IF($C2145="","","."&amp;$C2145&amp;"."&amp;$B2145)&amp;INDEX(VarEnd,MATCH($A2145,VarKey,0))&amp;K$5</f>
        <v/>
      </c>
      <c r="L2145" s="37">
        <f>INDEX(L$263:L$279,$F2145)*$D2145*INDEX(L$23:L$30,$E2145)</f>
        <v/>
      </c>
      <c r="M2145" s="32">
        <f>INDEX(M$263:M$279,$F2145)*$D2145*INDEX(M$23:M$30,$E2145)</f>
        <v/>
      </c>
      <c r="N2145" s="32">
        <f>INDEX(N$263:N$279,$F2145)*$D2145*INDEX(N$23:N$30,$E2145)</f>
        <v/>
      </c>
      <c r="O2145" s="32">
        <f>INDEX(O$263:O$279,$F2145)*$D2145*INDEX(O$23:O$30,$E2145)</f>
        <v/>
      </c>
      <c r="P2145" s="32">
        <f>INDEX(P$263:P$279,$F2145)*$D2145*INDEX(P$23:P$30,$E2145)</f>
        <v/>
      </c>
      <c r="Q2145" s="32">
        <f>INDEX(Q$263:Q$279,$F2145)*$D2145*INDEX(Q$23:Q$30,$E2145)</f>
        <v/>
      </c>
      <c r="R2145" s="32">
        <f>INDEX(R$263:R$279,$F2145)*$D2145*INDEX(R$23:R$30,$E2145)</f>
        <v/>
      </c>
      <c r="S2145" s="32">
        <f>INDEX(S$263:S$279,$F2145)*$D2145*INDEX(S$23:S$30,$E2145)</f>
        <v/>
      </c>
      <c r="T2145" s="32">
        <f>INDEX(T$263:T$279,$F2145)*$D2145*INDEX(T$23:T$30,$E2145)</f>
        <v/>
      </c>
      <c r="U2145" s="32">
        <f>INDEX(U$263:U$279,$F2145)*$D2145*INDEX(U$23:U$30,$E2145)</f>
        <v/>
      </c>
      <c r="V2145" s="32">
        <f>INDEX(V$263:V$279,$F2145)*$D2145*INDEX(V$23:V$30,$E2145)</f>
        <v/>
      </c>
      <c r="W2145" s="32">
        <f>INDEX(W$263:W$279,$F2145)*$D2145*INDEX(W$23:W$30,$E2145)</f>
        <v/>
      </c>
      <c r="X2145" s="32">
        <f>INDEX(X$263:X$279,$F2145)*$D2145*INDEX(X$23:X$30,$E2145)</f>
        <v/>
      </c>
      <c r="Y2145" s="32">
        <f>INDEX(Y$263:Y$279,$F2145)*$D2145*INDEX(Y$23:Y$30,$E2145)</f>
        <v/>
      </c>
      <c r="Z2145" s="32">
        <f>INDEX(Z$263:Z$279,$F2145)*$D2145*INDEX(Z$23:Z$30,$E2145)</f>
        <v/>
      </c>
      <c r="AA2145" s="32">
        <f>INDEX(AA$263:AA$279,$F2145)*$D2145*INDEX(AA$23:AA$30,$E2145)</f>
        <v/>
      </c>
      <c r="AB2145" s="32">
        <f>INDEX(AB$263:AB$279,$F2145)*$D2145*INDEX(AB$23:AB$30,$E2145)</f>
        <v/>
      </c>
      <c r="AC2145" s="32">
        <f>INDEX(AC$263:AC$279,$F2145)*$D2145*INDEX(AC$23:AC$30,$E2145)</f>
        <v/>
      </c>
      <c r="AD2145" s="32">
        <f>INDEX(AD$263:AD$279,$F2145)*$D2145*INDEX(AD$23:AD$30,$E2145)</f>
        <v/>
      </c>
      <c r="AF2145" s="11">
        <f>CodePrefix&amp;$A2145&amp;IF($C2145="","","."&amp;$C2145&amp;"."&amp;$B2145)&amp;INDEX(VarEnd,MATCH($A2145,VarKey,0))&amp;AF$5</f>
        <v/>
      </c>
      <c r="AG2145" s="37">
        <f>INDEX(AG$263:AG$279,$F2145)*$D2145*INDEX(AG$23:AG$30,$E2145)</f>
        <v/>
      </c>
      <c r="AH2145" s="32">
        <f>INDEX(AH$263:AH$279,$F2145)*$D2145*INDEX(AH$23:AH$30,$E2145)</f>
        <v/>
      </c>
      <c r="AI2145" s="32">
        <f>INDEX(AI$263:AI$279,$F2145)*$D2145*INDEX(AI$23:AI$30,$E2145)</f>
        <v/>
      </c>
      <c r="AJ2145" s="32">
        <f>INDEX(AJ$263:AJ$279,$F2145)*$D2145*INDEX(AJ$23:AJ$30,$E2145)</f>
        <v/>
      </c>
      <c r="AK2145" s="32">
        <f>INDEX(AK$263:AK$279,$F2145)*$D2145*INDEX(AK$23:AK$30,$E2145)</f>
        <v/>
      </c>
      <c r="AL2145" s="32">
        <f>INDEX(AL$263:AL$279,$F2145)*$D2145*INDEX(AL$23:AL$30,$E2145)</f>
        <v/>
      </c>
      <c r="AM2145" s="32">
        <f>INDEX(AM$263:AM$279,$F2145)*$D2145*INDEX(AM$23:AM$30,$E2145)</f>
        <v/>
      </c>
      <c r="AN2145" s="32">
        <f>INDEX(AN$263:AN$279,$F2145)*$D2145*INDEX(AN$23:AN$30,$E2145)</f>
        <v/>
      </c>
      <c r="AO2145" s="32">
        <f>INDEX(AO$263:AO$279,$F2145)*$D2145*INDEX(AO$23:AO$30,$E2145)</f>
        <v/>
      </c>
      <c r="AP2145" s="32">
        <f>INDEX(AP$263:AP$279,$F2145)*$D2145*INDEX(AP$23:AP$30,$E2145)</f>
        <v/>
      </c>
      <c r="AQ2145" s="32">
        <f>INDEX(AQ$263:AQ$279,$F2145)*$D2145*INDEX(AQ$23:AQ$30,$E2145)</f>
        <v/>
      </c>
      <c r="AR2145" s="32">
        <f>INDEX(AR$263:AR$279,$F2145)*$D2145*INDEX(AR$23:AR$30,$E2145)</f>
        <v/>
      </c>
      <c r="AS2145" s="32">
        <f>INDEX(AS$263:AS$279,$F2145)*$D2145*INDEX(AS$23:AS$30,$E2145)</f>
        <v/>
      </c>
      <c r="AT2145" s="32">
        <f>INDEX(AT$263:AT$279,$F2145)*$D2145*INDEX(AT$23:AT$30,$E2145)</f>
        <v/>
      </c>
      <c r="AU2145" s="32">
        <f>INDEX(AU$263:AU$279,$F2145)*$D2145*INDEX(AU$23:AU$30,$E2145)</f>
        <v/>
      </c>
      <c r="AV2145" s="32">
        <f>INDEX(AV$263:AV$279,$F2145)*$D2145*INDEX(AV$23:AV$30,$E2145)</f>
        <v/>
      </c>
      <c r="AW2145" s="32">
        <f>INDEX(AW$263:AW$279,$F2145)*$D2145*INDEX(AW$23:AW$30,$E2145)</f>
        <v/>
      </c>
      <c r="AX2145" s="32">
        <f>INDEX(AX$263:AX$279,$F2145)*$D2145*INDEX(AX$23:AX$30,$E2145)</f>
        <v/>
      </c>
      <c r="AY2145" s="32">
        <f>INDEX(AY$263:AY$279,$F2145)*$D2145*INDEX(AY$23:AY$30,$E2145)</f>
        <v/>
      </c>
    </row>
    <row r="2146" hidden="1" outlineLevel="2">
      <c r="A2146" s="14" t="inlineStr">
        <is>
          <t>ctxnew</t>
        </is>
      </c>
      <c r="B2146" s="14" t="inlineStr">
        <is>
          <t>nga</t>
        </is>
      </c>
      <c r="C2146" s="14" t="inlineStr">
        <is>
          <t>nfm</t>
        </is>
      </c>
      <c r="D2146" s="32">
        <f>INDEX(Inputs!$W$5:$W$132,MATCH($B2146&amp;"|"&amp;$C2146,Inputs!$A$5:$A$132,0))</f>
        <v/>
      </c>
      <c r="E2146" s="32">
        <f>INDEX(Inputs!$L$5:$L$132,MATCH($B2146&amp;"|"&amp;$C2146,Inputs!$A$5:$A$132,0))</f>
        <v/>
      </c>
      <c r="F2146" s="32">
        <f>INDEX(Inputs!$M$5:$M$132,MATCH($B2146&amp;"|"&amp;$C2146,Inputs!$A$5:$A$132,0))</f>
        <v/>
      </c>
      <c r="G2146" s="36" t="n"/>
      <c r="H2146" s="14">
        <f>INDEX(VarLab,MATCH($A2146,VarKey,0))&amp;INDEX(MemLab,MATCH($C2146&amp;"|"&amp;$B2146,MemKey,0))</f>
        <v/>
      </c>
      <c r="I2146" s="14">
        <f>INDEX(VarUnit,MATCH($A2146,VarKey,0))</f>
        <v/>
      </c>
      <c r="J2146" s="14">
        <f>INDEX(VarSrc,MATCH($A2146,VarKey,0))</f>
        <v/>
      </c>
      <c r="K2146" s="11">
        <f>CodePrefix&amp;$A2146&amp;IF($C2146="","","."&amp;$C2146&amp;"."&amp;$B2146)&amp;INDEX(VarEnd,MATCH($A2146,VarKey,0))&amp;K$5</f>
        <v/>
      </c>
      <c r="L2146" s="37">
        <f>INDEX(L$263:L$279,$F2146)*$D2146*INDEX(L$23:L$30,$E2146)</f>
        <v/>
      </c>
      <c r="M2146" s="32">
        <f>INDEX(M$263:M$279,$F2146)*$D2146*INDEX(M$23:M$30,$E2146)</f>
        <v/>
      </c>
      <c r="N2146" s="32">
        <f>INDEX(N$263:N$279,$F2146)*$D2146*INDEX(N$23:N$30,$E2146)</f>
        <v/>
      </c>
      <c r="O2146" s="32">
        <f>INDEX(O$263:O$279,$F2146)*$D2146*INDEX(O$23:O$30,$E2146)</f>
        <v/>
      </c>
      <c r="P2146" s="32">
        <f>INDEX(P$263:P$279,$F2146)*$D2146*INDEX(P$23:P$30,$E2146)</f>
        <v/>
      </c>
      <c r="Q2146" s="32">
        <f>INDEX(Q$263:Q$279,$F2146)*$D2146*INDEX(Q$23:Q$30,$E2146)</f>
        <v/>
      </c>
      <c r="R2146" s="32">
        <f>INDEX(R$263:R$279,$F2146)*$D2146*INDEX(R$23:R$30,$E2146)</f>
        <v/>
      </c>
      <c r="S2146" s="32">
        <f>INDEX(S$263:S$279,$F2146)*$D2146*INDEX(S$23:S$30,$E2146)</f>
        <v/>
      </c>
      <c r="T2146" s="32">
        <f>INDEX(T$263:T$279,$F2146)*$D2146*INDEX(T$23:T$30,$E2146)</f>
        <v/>
      </c>
      <c r="U2146" s="32">
        <f>INDEX(U$263:U$279,$F2146)*$D2146*INDEX(U$23:U$30,$E2146)</f>
        <v/>
      </c>
      <c r="V2146" s="32">
        <f>INDEX(V$263:V$279,$F2146)*$D2146*INDEX(V$23:V$30,$E2146)</f>
        <v/>
      </c>
      <c r="W2146" s="32">
        <f>INDEX(W$263:W$279,$F2146)*$D2146*INDEX(W$23:W$30,$E2146)</f>
        <v/>
      </c>
      <c r="X2146" s="32">
        <f>INDEX(X$263:X$279,$F2146)*$D2146*INDEX(X$23:X$30,$E2146)</f>
        <v/>
      </c>
      <c r="Y2146" s="32">
        <f>INDEX(Y$263:Y$279,$F2146)*$D2146*INDEX(Y$23:Y$30,$E2146)</f>
        <v/>
      </c>
      <c r="Z2146" s="32">
        <f>INDEX(Z$263:Z$279,$F2146)*$D2146*INDEX(Z$23:Z$30,$E2146)</f>
        <v/>
      </c>
      <c r="AA2146" s="32">
        <f>INDEX(AA$263:AA$279,$F2146)*$D2146*INDEX(AA$23:AA$30,$E2146)</f>
        <v/>
      </c>
      <c r="AB2146" s="32">
        <f>INDEX(AB$263:AB$279,$F2146)*$D2146*INDEX(AB$23:AB$30,$E2146)</f>
        <v/>
      </c>
      <c r="AC2146" s="32">
        <f>INDEX(AC$263:AC$279,$F2146)*$D2146*INDEX(AC$23:AC$30,$E2146)</f>
        <v/>
      </c>
      <c r="AD2146" s="32">
        <f>INDEX(AD$263:AD$279,$F2146)*$D2146*INDEX(AD$23:AD$30,$E2146)</f>
        <v/>
      </c>
      <c r="AF2146" s="11">
        <f>CodePrefix&amp;$A2146&amp;IF($C2146="","","."&amp;$C2146&amp;"."&amp;$B2146)&amp;INDEX(VarEnd,MATCH($A2146,VarKey,0))&amp;AF$5</f>
        <v/>
      </c>
      <c r="AG2146" s="37">
        <f>INDEX(AG$263:AG$279,$F2146)*$D2146*INDEX(AG$23:AG$30,$E2146)</f>
        <v/>
      </c>
      <c r="AH2146" s="32">
        <f>INDEX(AH$263:AH$279,$F2146)*$D2146*INDEX(AH$23:AH$30,$E2146)</f>
        <v/>
      </c>
      <c r="AI2146" s="32">
        <f>INDEX(AI$263:AI$279,$F2146)*$D2146*INDEX(AI$23:AI$30,$E2146)</f>
        <v/>
      </c>
      <c r="AJ2146" s="32">
        <f>INDEX(AJ$263:AJ$279,$F2146)*$D2146*INDEX(AJ$23:AJ$30,$E2146)</f>
        <v/>
      </c>
      <c r="AK2146" s="32">
        <f>INDEX(AK$263:AK$279,$F2146)*$D2146*INDEX(AK$23:AK$30,$E2146)</f>
        <v/>
      </c>
      <c r="AL2146" s="32">
        <f>INDEX(AL$263:AL$279,$F2146)*$D2146*INDEX(AL$23:AL$30,$E2146)</f>
        <v/>
      </c>
      <c r="AM2146" s="32">
        <f>INDEX(AM$263:AM$279,$F2146)*$D2146*INDEX(AM$23:AM$30,$E2146)</f>
        <v/>
      </c>
      <c r="AN2146" s="32">
        <f>INDEX(AN$263:AN$279,$F2146)*$D2146*INDEX(AN$23:AN$30,$E2146)</f>
        <v/>
      </c>
      <c r="AO2146" s="32">
        <f>INDEX(AO$263:AO$279,$F2146)*$D2146*INDEX(AO$23:AO$30,$E2146)</f>
        <v/>
      </c>
      <c r="AP2146" s="32">
        <f>INDEX(AP$263:AP$279,$F2146)*$D2146*INDEX(AP$23:AP$30,$E2146)</f>
        <v/>
      </c>
      <c r="AQ2146" s="32">
        <f>INDEX(AQ$263:AQ$279,$F2146)*$D2146*INDEX(AQ$23:AQ$30,$E2146)</f>
        <v/>
      </c>
      <c r="AR2146" s="32">
        <f>INDEX(AR$263:AR$279,$F2146)*$D2146*INDEX(AR$23:AR$30,$E2146)</f>
        <v/>
      </c>
      <c r="AS2146" s="32">
        <f>INDEX(AS$263:AS$279,$F2146)*$D2146*INDEX(AS$23:AS$30,$E2146)</f>
        <v/>
      </c>
      <c r="AT2146" s="32">
        <f>INDEX(AT$263:AT$279,$F2146)*$D2146*INDEX(AT$23:AT$30,$E2146)</f>
        <v/>
      </c>
      <c r="AU2146" s="32">
        <f>INDEX(AU$263:AU$279,$F2146)*$D2146*INDEX(AU$23:AU$30,$E2146)</f>
        <v/>
      </c>
      <c r="AV2146" s="32">
        <f>INDEX(AV$263:AV$279,$F2146)*$D2146*INDEX(AV$23:AV$30,$E2146)</f>
        <v/>
      </c>
      <c r="AW2146" s="32">
        <f>INDEX(AW$263:AW$279,$F2146)*$D2146*INDEX(AW$23:AW$30,$E2146)</f>
        <v/>
      </c>
      <c r="AX2146" s="32">
        <f>INDEX(AX$263:AX$279,$F2146)*$D2146*INDEX(AX$23:AX$30,$E2146)</f>
        <v/>
      </c>
      <c r="AY2146" s="32">
        <f>INDEX(AY$263:AY$279,$F2146)*$D2146*INDEX(AY$23:AY$30,$E2146)</f>
        <v/>
      </c>
    </row>
    <row r="2147" hidden="1" outlineLevel="2">
      <c r="A2147" s="14" t="inlineStr">
        <is>
          <t>ctxnew</t>
        </is>
      </c>
      <c r="B2147" s="14" t="inlineStr">
        <is>
          <t>gso</t>
        </is>
      </c>
      <c r="C2147" s="14" t="inlineStr">
        <is>
          <t>nfm</t>
        </is>
      </c>
      <c r="D2147" s="32">
        <f>INDEX(Inputs!$W$5:$W$132,MATCH($B2147&amp;"|"&amp;$C2147,Inputs!$A$5:$A$132,0))</f>
        <v/>
      </c>
      <c r="E2147" s="32">
        <f>INDEX(Inputs!$L$5:$L$132,MATCH($B2147&amp;"|"&amp;$C2147,Inputs!$A$5:$A$132,0))</f>
        <v/>
      </c>
      <c r="F2147" s="32">
        <f>INDEX(Inputs!$M$5:$M$132,MATCH($B2147&amp;"|"&amp;$C2147,Inputs!$A$5:$A$132,0))</f>
        <v/>
      </c>
      <c r="G2147" s="36" t="n"/>
      <c r="H2147" s="14">
        <f>INDEX(VarLab,MATCH($A2147,VarKey,0))&amp;INDEX(MemLab,MATCH($C2147&amp;"|"&amp;$B2147,MemKey,0))</f>
        <v/>
      </c>
      <c r="I2147" s="14">
        <f>INDEX(VarUnit,MATCH($A2147,VarKey,0))</f>
        <v/>
      </c>
      <c r="J2147" s="14">
        <f>INDEX(VarSrc,MATCH($A2147,VarKey,0))</f>
        <v/>
      </c>
      <c r="K2147" s="11">
        <f>CodePrefix&amp;$A2147&amp;IF($C2147="","","."&amp;$C2147&amp;"."&amp;$B2147)&amp;INDEX(VarEnd,MATCH($A2147,VarKey,0))&amp;K$5</f>
        <v/>
      </c>
      <c r="L2147" s="37">
        <f>INDEX(L$263:L$279,$F2147)*$D2147*INDEX(L$23:L$30,$E2147)</f>
        <v/>
      </c>
      <c r="M2147" s="32">
        <f>INDEX(M$263:M$279,$F2147)*$D2147*INDEX(M$23:M$30,$E2147)</f>
        <v/>
      </c>
      <c r="N2147" s="32">
        <f>INDEX(N$263:N$279,$F2147)*$D2147*INDEX(N$23:N$30,$E2147)</f>
        <v/>
      </c>
      <c r="O2147" s="32">
        <f>INDEX(O$263:O$279,$F2147)*$D2147*INDEX(O$23:O$30,$E2147)</f>
        <v/>
      </c>
      <c r="P2147" s="32">
        <f>INDEX(P$263:P$279,$F2147)*$D2147*INDEX(P$23:P$30,$E2147)</f>
        <v/>
      </c>
      <c r="Q2147" s="32">
        <f>INDEX(Q$263:Q$279,$F2147)*$D2147*INDEX(Q$23:Q$30,$E2147)</f>
        <v/>
      </c>
      <c r="R2147" s="32">
        <f>INDEX(R$263:R$279,$F2147)*$D2147*INDEX(R$23:R$30,$E2147)</f>
        <v/>
      </c>
      <c r="S2147" s="32">
        <f>INDEX(S$263:S$279,$F2147)*$D2147*INDEX(S$23:S$30,$E2147)</f>
        <v/>
      </c>
      <c r="T2147" s="32">
        <f>INDEX(T$263:T$279,$F2147)*$D2147*INDEX(T$23:T$30,$E2147)</f>
        <v/>
      </c>
      <c r="U2147" s="32">
        <f>INDEX(U$263:U$279,$F2147)*$D2147*INDEX(U$23:U$30,$E2147)</f>
        <v/>
      </c>
      <c r="V2147" s="32">
        <f>INDEX(V$263:V$279,$F2147)*$D2147*INDEX(V$23:V$30,$E2147)</f>
        <v/>
      </c>
      <c r="W2147" s="32">
        <f>INDEX(W$263:W$279,$F2147)*$D2147*INDEX(W$23:W$30,$E2147)</f>
        <v/>
      </c>
      <c r="X2147" s="32">
        <f>INDEX(X$263:X$279,$F2147)*$D2147*INDEX(X$23:X$30,$E2147)</f>
        <v/>
      </c>
      <c r="Y2147" s="32">
        <f>INDEX(Y$263:Y$279,$F2147)*$D2147*INDEX(Y$23:Y$30,$E2147)</f>
        <v/>
      </c>
      <c r="Z2147" s="32">
        <f>INDEX(Z$263:Z$279,$F2147)*$D2147*INDEX(Z$23:Z$30,$E2147)</f>
        <v/>
      </c>
      <c r="AA2147" s="32">
        <f>INDEX(AA$263:AA$279,$F2147)*$D2147*INDEX(AA$23:AA$30,$E2147)</f>
        <v/>
      </c>
      <c r="AB2147" s="32">
        <f>INDEX(AB$263:AB$279,$F2147)*$D2147*INDEX(AB$23:AB$30,$E2147)</f>
        <v/>
      </c>
      <c r="AC2147" s="32">
        <f>INDEX(AC$263:AC$279,$F2147)*$D2147*INDEX(AC$23:AC$30,$E2147)</f>
        <v/>
      </c>
      <c r="AD2147" s="32">
        <f>INDEX(AD$263:AD$279,$F2147)*$D2147*INDEX(AD$23:AD$30,$E2147)</f>
        <v/>
      </c>
      <c r="AF2147" s="11">
        <f>CodePrefix&amp;$A2147&amp;IF($C2147="","","."&amp;$C2147&amp;"."&amp;$B2147)&amp;INDEX(VarEnd,MATCH($A2147,VarKey,0))&amp;AF$5</f>
        <v/>
      </c>
      <c r="AG2147" s="37">
        <f>INDEX(AG$263:AG$279,$F2147)*$D2147*INDEX(AG$23:AG$30,$E2147)</f>
        <v/>
      </c>
      <c r="AH2147" s="32">
        <f>INDEX(AH$263:AH$279,$F2147)*$D2147*INDEX(AH$23:AH$30,$E2147)</f>
        <v/>
      </c>
      <c r="AI2147" s="32">
        <f>INDEX(AI$263:AI$279,$F2147)*$D2147*INDEX(AI$23:AI$30,$E2147)</f>
        <v/>
      </c>
      <c r="AJ2147" s="32">
        <f>INDEX(AJ$263:AJ$279,$F2147)*$D2147*INDEX(AJ$23:AJ$30,$E2147)</f>
        <v/>
      </c>
      <c r="AK2147" s="32">
        <f>INDEX(AK$263:AK$279,$F2147)*$D2147*INDEX(AK$23:AK$30,$E2147)</f>
        <v/>
      </c>
      <c r="AL2147" s="32">
        <f>INDEX(AL$263:AL$279,$F2147)*$D2147*INDEX(AL$23:AL$30,$E2147)</f>
        <v/>
      </c>
      <c r="AM2147" s="32">
        <f>INDEX(AM$263:AM$279,$F2147)*$D2147*INDEX(AM$23:AM$30,$E2147)</f>
        <v/>
      </c>
      <c r="AN2147" s="32">
        <f>INDEX(AN$263:AN$279,$F2147)*$D2147*INDEX(AN$23:AN$30,$E2147)</f>
        <v/>
      </c>
      <c r="AO2147" s="32">
        <f>INDEX(AO$263:AO$279,$F2147)*$D2147*INDEX(AO$23:AO$30,$E2147)</f>
        <v/>
      </c>
      <c r="AP2147" s="32">
        <f>INDEX(AP$263:AP$279,$F2147)*$D2147*INDEX(AP$23:AP$30,$E2147)</f>
        <v/>
      </c>
      <c r="AQ2147" s="32">
        <f>INDEX(AQ$263:AQ$279,$F2147)*$D2147*INDEX(AQ$23:AQ$30,$E2147)</f>
        <v/>
      </c>
      <c r="AR2147" s="32">
        <f>INDEX(AR$263:AR$279,$F2147)*$D2147*INDEX(AR$23:AR$30,$E2147)</f>
        <v/>
      </c>
      <c r="AS2147" s="32">
        <f>INDEX(AS$263:AS$279,$F2147)*$D2147*INDEX(AS$23:AS$30,$E2147)</f>
        <v/>
      </c>
      <c r="AT2147" s="32">
        <f>INDEX(AT$263:AT$279,$F2147)*$D2147*INDEX(AT$23:AT$30,$E2147)</f>
        <v/>
      </c>
      <c r="AU2147" s="32">
        <f>INDEX(AU$263:AU$279,$F2147)*$D2147*INDEX(AU$23:AU$30,$E2147)</f>
        <v/>
      </c>
      <c r="AV2147" s="32">
        <f>INDEX(AV$263:AV$279,$F2147)*$D2147*INDEX(AV$23:AV$30,$E2147)</f>
        <v/>
      </c>
      <c r="AW2147" s="32">
        <f>INDEX(AW$263:AW$279,$F2147)*$D2147*INDEX(AW$23:AW$30,$E2147)</f>
        <v/>
      </c>
      <c r="AX2147" s="32">
        <f>INDEX(AX$263:AX$279,$F2147)*$D2147*INDEX(AX$23:AX$30,$E2147)</f>
        <v/>
      </c>
      <c r="AY2147" s="32">
        <f>INDEX(AY$263:AY$279,$F2147)*$D2147*INDEX(AY$23:AY$30,$E2147)</f>
        <v/>
      </c>
    </row>
    <row r="2148" hidden="1" outlineLevel="2">
      <c r="A2148" s="14" t="inlineStr">
        <is>
          <t>ctxnew</t>
        </is>
      </c>
      <c r="B2148" s="14" t="inlineStr">
        <is>
          <t>die</t>
        </is>
      </c>
      <c r="C2148" s="14" t="inlineStr">
        <is>
          <t>nfm</t>
        </is>
      </c>
      <c r="D2148" s="32">
        <f>INDEX(Inputs!$W$5:$W$132,MATCH($B2148&amp;"|"&amp;$C2148,Inputs!$A$5:$A$132,0))</f>
        <v/>
      </c>
      <c r="E2148" s="32">
        <f>INDEX(Inputs!$L$5:$L$132,MATCH($B2148&amp;"|"&amp;$C2148,Inputs!$A$5:$A$132,0))</f>
        <v/>
      </c>
      <c r="F2148" s="32">
        <f>INDEX(Inputs!$M$5:$M$132,MATCH($B2148&amp;"|"&amp;$C2148,Inputs!$A$5:$A$132,0))</f>
        <v/>
      </c>
      <c r="G2148" s="36" t="n"/>
      <c r="H2148" s="14">
        <f>INDEX(VarLab,MATCH($A2148,VarKey,0))&amp;INDEX(MemLab,MATCH($C2148&amp;"|"&amp;$B2148,MemKey,0))</f>
        <v/>
      </c>
      <c r="I2148" s="14">
        <f>INDEX(VarUnit,MATCH($A2148,VarKey,0))</f>
        <v/>
      </c>
      <c r="J2148" s="14">
        <f>INDEX(VarSrc,MATCH($A2148,VarKey,0))</f>
        <v/>
      </c>
      <c r="K2148" s="11">
        <f>CodePrefix&amp;$A2148&amp;IF($C2148="","","."&amp;$C2148&amp;"."&amp;$B2148)&amp;INDEX(VarEnd,MATCH($A2148,VarKey,0))&amp;K$5</f>
        <v/>
      </c>
      <c r="L2148" s="37">
        <f>INDEX(L$263:L$279,$F2148)*$D2148*INDEX(L$23:L$30,$E2148)</f>
        <v/>
      </c>
      <c r="M2148" s="32">
        <f>INDEX(M$263:M$279,$F2148)*$D2148*INDEX(M$23:M$30,$E2148)</f>
        <v/>
      </c>
      <c r="N2148" s="32">
        <f>INDEX(N$263:N$279,$F2148)*$D2148*INDEX(N$23:N$30,$E2148)</f>
        <v/>
      </c>
      <c r="O2148" s="32">
        <f>INDEX(O$263:O$279,$F2148)*$D2148*INDEX(O$23:O$30,$E2148)</f>
        <v/>
      </c>
      <c r="P2148" s="32">
        <f>INDEX(P$263:P$279,$F2148)*$D2148*INDEX(P$23:P$30,$E2148)</f>
        <v/>
      </c>
      <c r="Q2148" s="32">
        <f>INDEX(Q$263:Q$279,$F2148)*$D2148*INDEX(Q$23:Q$30,$E2148)</f>
        <v/>
      </c>
      <c r="R2148" s="32">
        <f>INDEX(R$263:R$279,$F2148)*$D2148*INDEX(R$23:R$30,$E2148)</f>
        <v/>
      </c>
      <c r="S2148" s="32">
        <f>INDEX(S$263:S$279,$F2148)*$D2148*INDEX(S$23:S$30,$E2148)</f>
        <v/>
      </c>
      <c r="T2148" s="32">
        <f>INDEX(T$263:T$279,$F2148)*$D2148*INDEX(T$23:T$30,$E2148)</f>
        <v/>
      </c>
      <c r="U2148" s="32">
        <f>INDEX(U$263:U$279,$F2148)*$D2148*INDEX(U$23:U$30,$E2148)</f>
        <v/>
      </c>
      <c r="V2148" s="32">
        <f>INDEX(V$263:V$279,$F2148)*$D2148*INDEX(V$23:V$30,$E2148)</f>
        <v/>
      </c>
      <c r="W2148" s="32">
        <f>INDEX(W$263:W$279,$F2148)*$D2148*INDEX(W$23:W$30,$E2148)</f>
        <v/>
      </c>
      <c r="X2148" s="32">
        <f>INDEX(X$263:X$279,$F2148)*$D2148*INDEX(X$23:X$30,$E2148)</f>
        <v/>
      </c>
      <c r="Y2148" s="32">
        <f>INDEX(Y$263:Y$279,$F2148)*$D2148*INDEX(Y$23:Y$30,$E2148)</f>
        <v/>
      </c>
      <c r="Z2148" s="32">
        <f>INDEX(Z$263:Z$279,$F2148)*$D2148*INDEX(Z$23:Z$30,$E2148)</f>
        <v/>
      </c>
      <c r="AA2148" s="32">
        <f>INDEX(AA$263:AA$279,$F2148)*$D2148*INDEX(AA$23:AA$30,$E2148)</f>
        <v/>
      </c>
      <c r="AB2148" s="32">
        <f>INDEX(AB$263:AB$279,$F2148)*$D2148*INDEX(AB$23:AB$30,$E2148)</f>
        <v/>
      </c>
      <c r="AC2148" s="32">
        <f>INDEX(AC$263:AC$279,$F2148)*$D2148*INDEX(AC$23:AC$30,$E2148)</f>
        <v/>
      </c>
      <c r="AD2148" s="32">
        <f>INDEX(AD$263:AD$279,$F2148)*$D2148*INDEX(AD$23:AD$30,$E2148)</f>
        <v/>
      </c>
      <c r="AF2148" s="11">
        <f>CodePrefix&amp;$A2148&amp;IF($C2148="","","."&amp;$C2148&amp;"."&amp;$B2148)&amp;INDEX(VarEnd,MATCH($A2148,VarKey,0))&amp;AF$5</f>
        <v/>
      </c>
      <c r="AG2148" s="37">
        <f>INDEX(AG$263:AG$279,$F2148)*$D2148*INDEX(AG$23:AG$30,$E2148)</f>
        <v/>
      </c>
      <c r="AH2148" s="32">
        <f>INDEX(AH$263:AH$279,$F2148)*$D2148*INDEX(AH$23:AH$30,$E2148)</f>
        <v/>
      </c>
      <c r="AI2148" s="32">
        <f>INDEX(AI$263:AI$279,$F2148)*$D2148*INDEX(AI$23:AI$30,$E2148)</f>
        <v/>
      </c>
      <c r="AJ2148" s="32">
        <f>INDEX(AJ$263:AJ$279,$F2148)*$D2148*INDEX(AJ$23:AJ$30,$E2148)</f>
        <v/>
      </c>
      <c r="AK2148" s="32">
        <f>INDEX(AK$263:AK$279,$F2148)*$D2148*INDEX(AK$23:AK$30,$E2148)</f>
        <v/>
      </c>
      <c r="AL2148" s="32">
        <f>INDEX(AL$263:AL$279,$F2148)*$D2148*INDEX(AL$23:AL$30,$E2148)</f>
        <v/>
      </c>
      <c r="AM2148" s="32">
        <f>INDEX(AM$263:AM$279,$F2148)*$D2148*INDEX(AM$23:AM$30,$E2148)</f>
        <v/>
      </c>
      <c r="AN2148" s="32">
        <f>INDEX(AN$263:AN$279,$F2148)*$D2148*INDEX(AN$23:AN$30,$E2148)</f>
        <v/>
      </c>
      <c r="AO2148" s="32">
        <f>INDEX(AO$263:AO$279,$F2148)*$D2148*INDEX(AO$23:AO$30,$E2148)</f>
        <v/>
      </c>
      <c r="AP2148" s="32">
        <f>INDEX(AP$263:AP$279,$F2148)*$D2148*INDEX(AP$23:AP$30,$E2148)</f>
        <v/>
      </c>
      <c r="AQ2148" s="32">
        <f>INDEX(AQ$263:AQ$279,$F2148)*$D2148*INDEX(AQ$23:AQ$30,$E2148)</f>
        <v/>
      </c>
      <c r="AR2148" s="32">
        <f>INDEX(AR$263:AR$279,$F2148)*$D2148*INDEX(AR$23:AR$30,$E2148)</f>
        <v/>
      </c>
      <c r="AS2148" s="32">
        <f>INDEX(AS$263:AS$279,$F2148)*$D2148*INDEX(AS$23:AS$30,$E2148)</f>
        <v/>
      </c>
      <c r="AT2148" s="32">
        <f>INDEX(AT$263:AT$279,$F2148)*$D2148*INDEX(AT$23:AT$30,$E2148)</f>
        <v/>
      </c>
      <c r="AU2148" s="32">
        <f>INDEX(AU$263:AU$279,$F2148)*$D2148*INDEX(AU$23:AU$30,$E2148)</f>
        <v/>
      </c>
      <c r="AV2148" s="32">
        <f>INDEX(AV$263:AV$279,$F2148)*$D2148*INDEX(AV$23:AV$30,$E2148)</f>
        <v/>
      </c>
      <c r="AW2148" s="32">
        <f>INDEX(AW$263:AW$279,$F2148)*$D2148*INDEX(AW$23:AW$30,$E2148)</f>
        <v/>
      </c>
      <c r="AX2148" s="32">
        <f>INDEX(AX$263:AX$279,$F2148)*$D2148*INDEX(AX$23:AX$30,$E2148)</f>
        <v/>
      </c>
      <c r="AY2148" s="32">
        <f>INDEX(AY$263:AY$279,$F2148)*$D2148*INDEX(AY$23:AY$30,$E2148)</f>
        <v/>
      </c>
    </row>
    <row r="2149" hidden="1" outlineLevel="2">
      <c r="A2149" s="14" t="inlineStr">
        <is>
          <t>ctxnew</t>
        </is>
      </c>
      <c r="B2149" s="14" t="inlineStr">
        <is>
          <t>lpg</t>
        </is>
      </c>
      <c r="C2149" s="14" t="inlineStr">
        <is>
          <t>nfm</t>
        </is>
      </c>
      <c r="D2149" s="32">
        <f>INDEX(Inputs!$W$5:$W$132,MATCH($B2149&amp;"|"&amp;$C2149,Inputs!$A$5:$A$132,0))</f>
        <v/>
      </c>
      <c r="E2149" s="32">
        <f>INDEX(Inputs!$L$5:$L$132,MATCH($B2149&amp;"|"&amp;$C2149,Inputs!$A$5:$A$132,0))</f>
        <v/>
      </c>
      <c r="F2149" s="32">
        <f>INDEX(Inputs!$M$5:$M$132,MATCH($B2149&amp;"|"&amp;$C2149,Inputs!$A$5:$A$132,0))</f>
        <v/>
      </c>
      <c r="G2149" s="36" t="n"/>
      <c r="H2149" s="14">
        <f>INDEX(VarLab,MATCH($A2149,VarKey,0))&amp;INDEX(MemLab,MATCH($C2149&amp;"|"&amp;$B2149,MemKey,0))</f>
        <v/>
      </c>
      <c r="I2149" s="14">
        <f>INDEX(VarUnit,MATCH($A2149,VarKey,0))</f>
        <v/>
      </c>
      <c r="J2149" s="14">
        <f>INDEX(VarSrc,MATCH($A2149,VarKey,0))</f>
        <v/>
      </c>
      <c r="K2149" s="11">
        <f>CodePrefix&amp;$A2149&amp;IF($C2149="","","."&amp;$C2149&amp;"."&amp;$B2149)&amp;INDEX(VarEnd,MATCH($A2149,VarKey,0))&amp;K$5</f>
        <v/>
      </c>
      <c r="L2149" s="37">
        <f>INDEX(L$263:L$279,$F2149)*$D2149*INDEX(L$23:L$30,$E2149)</f>
        <v/>
      </c>
      <c r="M2149" s="32">
        <f>INDEX(M$263:M$279,$F2149)*$D2149*INDEX(M$23:M$30,$E2149)</f>
        <v/>
      </c>
      <c r="N2149" s="32">
        <f>INDEX(N$263:N$279,$F2149)*$D2149*INDEX(N$23:N$30,$E2149)</f>
        <v/>
      </c>
      <c r="O2149" s="32">
        <f>INDEX(O$263:O$279,$F2149)*$D2149*INDEX(O$23:O$30,$E2149)</f>
        <v/>
      </c>
      <c r="P2149" s="32">
        <f>INDEX(P$263:P$279,$F2149)*$D2149*INDEX(P$23:P$30,$E2149)</f>
        <v/>
      </c>
      <c r="Q2149" s="32">
        <f>INDEX(Q$263:Q$279,$F2149)*$D2149*INDEX(Q$23:Q$30,$E2149)</f>
        <v/>
      </c>
      <c r="R2149" s="32">
        <f>INDEX(R$263:R$279,$F2149)*$D2149*INDEX(R$23:R$30,$E2149)</f>
        <v/>
      </c>
      <c r="S2149" s="32">
        <f>INDEX(S$263:S$279,$F2149)*$D2149*INDEX(S$23:S$30,$E2149)</f>
        <v/>
      </c>
      <c r="T2149" s="32">
        <f>INDEX(T$263:T$279,$F2149)*$D2149*INDEX(T$23:T$30,$E2149)</f>
        <v/>
      </c>
      <c r="U2149" s="32">
        <f>INDEX(U$263:U$279,$F2149)*$D2149*INDEX(U$23:U$30,$E2149)</f>
        <v/>
      </c>
      <c r="V2149" s="32">
        <f>INDEX(V$263:V$279,$F2149)*$D2149*INDEX(V$23:V$30,$E2149)</f>
        <v/>
      </c>
      <c r="W2149" s="32">
        <f>INDEX(W$263:W$279,$F2149)*$D2149*INDEX(W$23:W$30,$E2149)</f>
        <v/>
      </c>
      <c r="X2149" s="32">
        <f>INDEX(X$263:X$279,$F2149)*$D2149*INDEX(X$23:X$30,$E2149)</f>
        <v/>
      </c>
      <c r="Y2149" s="32">
        <f>INDEX(Y$263:Y$279,$F2149)*$D2149*INDEX(Y$23:Y$30,$E2149)</f>
        <v/>
      </c>
      <c r="Z2149" s="32">
        <f>INDEX(Z$263:Z$279,$F2149)*$D2149*INDEX(Z$23:Z$30,$E2149)</f>
        <v/>
      </c>
      <c r="AA2149" s="32">
        <f>INDEX(AA$263:AA$279,$F2149)*$D2149*INDEX(AA$23:AA$30,$E2149)</f>
        <v/>
      </c>
      <c r="AB2149" s="32">
        <f>INDEX(AB$263:AB$279,$F2149)*$D2149*INDEX(AB$23:AB$30,$E2149)</f>
        <v/>
      </c>
      <c r="AC2149" s="32">
        <f>INDEX(AC$263:AC$279,$F2149)*$D2149*INDEX(AC$23:AC$30,$E2149)</f>
        <v/>
      </c>
      <c r="AD2149" s="32">
        <f>INDEX(AD$263:AD$279,$F2149)*$D2149*INDEX(AD$23:AD$30,$E2149)</f>
        <v/>
      </c>
      <c r="AF2149" s="11">
        <f>CodePrefix&amp;$A2149&amp;IF($C2149="","","."&amp;$C2149&amp;"."&amp;$B2149)&amp;INDEX(VarEnd,MATCH($A2149,VarKey,0))&amp;AF$5</f>
        <v/>
      </c>
      <c r="AG2149" s="37">
        <f>INDEX(AG$263:AG$279,$F2149)*$D2149*INDEX(AG$23:AG$30,$E2149)</f>
        <v/>
      </c>
      <c r="AH2149" s="32">
        <f>INDEX(AH$263:AH$279,$F2149)*$D2149*INDEX(AH$23:AH$30,$E2149)</f>
        <v/>
      </c>
      <c r="AI2149" s="32">
        <f>INDEX(AI$263:AI$279,$F2149)*$D2149*INDEX(AI$23:AI$30,$E2149)</f>
        <v/>
      </c>
      <c r="AJ2149" s="32">
        <f>INDEX(AJ$263:AJ$279,$F2149)*$D2149*INDEX(AJ$23:AJ$30,$E2149)</f>
        <v/>
      </c>
      <c r="AK2149" s="32">
        <f>INDEX(AK$263:AK$279,$F2149)*$D2149*INDEX(AK$23:AK$30,$E2149)</f>
        <v/>
      </c>
      <c r="AL2149" s="32">
        <f>INDEX(AL$263:AL$279,$F2149)*$D2149*INDEX(AL$23:AL$30,$E2149)</f>
        <v/>
      </c>
      <c r="AM2149" s="32">
        <f>INDEX(AM$263:AM$279,$F2149)*$D2149*INDEX(AM$23:AM$30,$E2149)</f>
        <v/>
      </c>
      <c r="AN2149" s="32">
        <f>INDEX(AN$263:AN$279,$F2149)*$D2149*INDEX(AN$23:AN$30,$E2149)</f>
        <v/>
      </c>
      <c r="AO2149" s="32">
        <f>INDEX(AO$263:AO$279,$F2149)*$D2149*INDEX(AO$23:AO$30,$E2149)</f>
        <v/>
      </c>
      <c r="AP2149" s="32">
        <f>INDEX(AP$263:AP$279,$F2149)*$D2149*INDEX(AP$23:AP$30,$E2149)</f>
        <v/>
      </c>
      <c r="AQ2149" s="32">
        <f>INDEX(AQ$263:AQ$279,$F2149)*$D2149*INDEX(AQ$23:AQ$30,$E2149)</f>
        <v/>
      </c>
      <c r="AR2149" s="32">
        <f>INDEX(AR$263:AR$279,$F2149)*$D2149*INDEX(AR$23:AR$30,$E2149)</f>
        <v/>
      </c>
      <c r="AS2149" s="32">
        <f>INDEX(AS$263:AS$279,$F2149)*$D2149*INDEX(AS$23:AS$30,$E2149)</f>
        <v/>
      </c>
      <c r="AT2149" s="32">
        <f>INDEX(AT$263:AT$279,$F2149)*$D2149*INDEX(AT$23:AT$30,$E2149)</f>
        <v/>
      </c>
      <c r="AU2149" s="32">
        <f>INDEX(AU$263:AU$279,$F2149)*$D2149*INDEX(AU$23:AU$30,$E2149)</f>
        <v/>
      </c>
      <c r="AV2149" s="32">
        <f>INDEX(AV$263:AV$279,$F2149)*$D2149*INDEX(AV$23:AV$30,$E2149)</f>
        <v/>
      </c>
      <c r="AW2149" s="32">
        <f>INDEX(AW$263:AW$279,$F2149)*$D2149*INDEX(AW$23:AW$30,$E2149)</f>
        <v/>
      </c>
      <c r="AX2149" s="32">
        <f>INDEX(AX$263:AX$279,$F2149)*$D2149*INDEX(AX$23:AX$30,$E2149)</f>
        <v/>
      </c>
      <c r="AY2149" s="32">
        <f>INDEX(AY$263:AY$279,$F2149)*$D2149*INDEX(AY$23:AY$30,$E2149)</f>
        <v/>
      </c>
    </row>
    <row r="2150" hidden="1" outlineLevel="2">
      <c r="A2150" s="14" t="inlineStr">
        <is>
          <t>ctxnew</t>
        </is>
      </c>
      <c r="B2150" s="14" t="inlineStr">
        <is>
          <t>ker</t>
        </is>
      </c>
      <c r="C2150" s="14" t="inlineStr">
        <is>
          <t>nfm</t>
        </is>
      </c>
      <c r="D2150" s="32">
        <f>INDEX(Inputs!$W$5:$W$132,MATCH($B2150&amp;"|"&amp;$C2150,Inputs!$A$5:$A$132,0))</f>
        <v/>
      </c>
      <c r="E2150" s="32">
        <f>INDEX(Inputs!$L$5:$L$132,MATCH($B2150&amp;"|"&amp;$C2150,Inputs!$A$5:$A$132,0))</f>
        <v/>
      </c>
      <c r="F2150" s="32">
        <f>INDEX(Inputs!$M$5:$M$132,MATCH($B2150&amp;"|"&amp;$C2150,Inputs!$A$5:$A$132,0))</f>
        <v/>
      </c>
      <c r="G2150" s="36" t="n"/>
      <c r="H2150" s="14">
        <f>INDEX(VarLab,MATCH($A2150,VarKey,0))&amp;INDEX(MemLab,MATCH($C2150&amp;"|"&amp;$B2150,MemKey,0))</f>
        <v/>
      </c>
      <c r="I2150" s="14">
        <f>INDEX(VarUnit,MATCH($A2150,VarKey,0))</f>
        <v/>
      </c>
      <c r="J2150" s="14">
        <f>INDEX(VarSrc,MATCH($A2150,VarKey,0))</f>
        <v/>
      </c>
      <c r="K2150" s="11">
        <f>CodePrefix&amp;$A2150&amp;IF($C2150="","","."&amp;$C2150&amp;"."&amp;$B2150)&amp;INDEX(VarEnd,MATCH($A2150,VarKey,0))&amp;K$5</f>
        <v/>
      </c>
      <c r="L2150" s="37">
        <f>INDEX(L$263:L$279,$F2150)*$D2150*INDEX(L$23:L$30,$E2150)</f>
        <v/>
      </c>
      <c r="M2150" s="32">
        <f>INDEX(M$263:M$279,$F2150)*$D2150*INDEX(M$23:M$30,$E2150)</f>
        <v/>
      </c>
      <c r="N2150" s="32">
        <f>INDEX(N$263:N$279,$F2150)*$D2150*INDEX(N$23:N$30,$E2150)</f>
        <v/>
      </c>
      <c r="O2150" s="32">
        <f>INDEX(O$263:O$279,$F2150)*$D2150*INDEX(O$23:O$30,$E2150)</f>
        <v/>
      </c>
      <c r="P2150" s="32">
        <f>INDEX(P$263:P$279,$F2150)*$D2150*INDEX(P$23:P$30,$E2150)</f>
        <v/>
      </c>
      <c r="Q2150" s="32">
        <f>INDEX(Q$263:Q$279,$F2150)*$D2150*INDEX(Q$23:Q$30,$E2150)</f>
        <v/>
      </c>
      <c r="R2150" s="32">
        <f>INDEX(R$263:R$279,$F2150)*$D2150*INDEX(R$23:R$30,$E2150)</f>
        <v/>
      </c>
      <c r="S2150" s="32">
        <f>INDEX(S$263:S$279,$F2150)*$D2150*INDEX(S$23:S$30,$E2150)</f>
        <v/>
      </c>
      <c r="T2150" s="32">
        <f>INDEX(T$263:T$279,$F2150)*$D2150*INDEX(T$23:T$30,$E2150)</f>
        <v/>
      </c>
      <c r="U2150" s="32">
        <f>INDEX(U$263:U$279,$F2150)*$D2150*INDEX(U$23:U$30,$E2150)</f>
        <v/>
      </c>
      <c r="V2150" s="32">
        <f>INDEX(V$263:V$279,$F2150)*$D2150*INDEX(V$23:V$30,$E2150)</f>
        <v/>
      </c>
      <c r="W2150" s="32">
        <f>INDEX(W$263:W$279,$F2150)*$D2150*INDEX(W$23:W$30,$E2150)</f>
        <v/>
      </c>
      <c r="X2150" s="32">
        <f>INDEX(X$263:X$279,$F2150)*$D2150*INDEX(X$23:X$30,$E2150)</f>
        <v/>
      </c>
      <c r="Y2150" s="32">
        <f>INDEX(Y$263:Y$279,$F2150)*$D2150*INDEX(Y$23:Y$30,$E2150)</f>
        <v/>
      </c>
      <c r="Z2150" s="32">
        <f>INDEX(Z$263:Z$279,$F2150)*$D2150*INDEX(Z$23:Z$30,$E2150)</f>
        <v/>
      </c>
      <c r="AA2150" s="32">
        <f>INDEX(AA$263:AA$279,$F2150)*$D2150*INDEX(AA$23:AA$30,$E2150)</f>
        <v/>
      </c>
      <c r="AB2150" s="32">
        <f>INDEX(AB$263:AB$279,$F2150)*$D2150*INDEX(AB$23:AB$30,$E2150)</f>
        <v/>
      </c>
      <c r="AC2150" s="32">
        <f>INDEX(AC$263:AC$279,$F2150)*$D2150*INDEX(AC$23:AC$30,$E2150)</f>
        <v/>
      </c>
      <c r="AD2150" s="32">
        <f>INDEX(AD$263:AD$279,$F2150)*$D2150*INDEX(AD$23:AD$30,$E2150)</f>
        <v/>
      </c>
      <c r="AF2150" s="11">
        <f>CodePrefix&amp;$A2150&amp;IF($C2150="","","."&amp;$C2150&amp;"."&amp;$B2150)&amp;INDEX(VarEnd,MATCH($A2150,VarKey,0))&amp;AF$5</f>
        <v/>
      </c>
      <c r="AG2150" s="37">
        <f>INDEX(AG$263:AG$279,$F2150)*$D2150*INDEX(AG$23:AG$30,$E2150)</f>
        <v/>
      </c>
      <c r="AH2150" s="32">
        <f>INDEX(AH$263:AH$279,$F2150)*$D2150*INDEX(AH$23:AH$30,$E2150)</f>
        <v/>
      </c>
      <c r="AI2150" s="32">
        <f>INDEX(AI$263:AI$279,$F2150)*$D2150*INDEX(AI$23:AI$30,$E2150)</f>
        <v/>
      </c>
      <c r="AJ2150" s="32">
        <f>INDEX(AJ$263:AJ$279,$F2150)*$D2150*INDEX(AJ$23:AJ$30,$E2150)</f>
        <v/>
      </c>
      <c r="AK2150" s="32">
        <f>INDEX(AK$263:AK$279,$F2150)*$D2150*INDEX(AK$23:AK$30,$E2150)</f>
        <v/>
      </c>
      <c r="AL2150" s="32">
        <f>INDEX(AL$263:AL$279,$F2150)*$D2150*INDEX(AL$23:AL$30,$E2150)</f>
        <v/>
      </c>
      <c r="AM2150" s="32">
        <f>INDEX(AM$263:AM$279,$F2150)*$D2150*INDEX(AM$23:AM$30,$E2150)</f>
        <v/>
      </c>
      <c r="AN2150" s="32">
        <f>INDEX(AN$263:AN$279,$F2150)*$D2150*INDEX(AN$23:AN$30,$E2150)</f>
        <v/>
      </c>
      <c r="AO2150" s="32">
        <f>INDEX(AO$263:AO$279,$F2150)*$D2150*INDEX(AO$23:AO$30,$E2150)</f>
        <v/>
      </c>
      <c r="AP2150" s="32">
        <f>INDEX(AP$263:AP$279,$F2150)*$D2150*INDEX(AP$23:AP$30,$E2150)</f>
        <v/>
      </c>
      <c r="AQ2150" s="32">
        <f>INDEX(AQ$263:AQ$279,$F2150)*$D2150*INDEX(AQ$23:AQ$30,$E2150)</f>
        <v/>
      </c>
      <c r="AR2150" s="32">
        <f>INDEX(AR$263:AR$279,$F2150)*$D2150*INDEX(AR$23:AR$30,$E2150)</f>
        <v/>
      </c>
      <c r="AS2150" s="32">
        <f>INDEX(AS$263:AS$279,$F2150)*$D2150*INDEX(AS$23:AS$30,$E2150)</f>
        <v/>
      </c>
      <c r="AT2150" s="32">
        <f>INDEX(AT$263:AT$279,$F2150)*$D2150*INDEX(AT$23:AT$30,$E2150)</f>
        <v/>
      </c>
      <c r="AU2150" s="32">
        <f>INDEX(AU$263:AU$279,$F2150)*$D2150*INDEX(AU$23:AU$30,$E2150)</f>
        <v/>
      </c>
      <c r="AV2150" s="32">
        <f>INDEX(AV$263:AV$279,$F2150)*$D2150*INDEX(AV$23:AV$30,$E2150)</f>
        <v/>
      </c>
      <c r="AW2150" s="32">
        <f>INDEX(AW$263:AW$279,$F2150)*$D2150*INDEX(AW$23:AW$30,$E2150)</f>
        <v/>
      </c>
      <c r="AX2150" s="32">
        <f>INDEX(AX$263:AX$279,$F2150)*$D2150*INDEX(AX$23:AX$30,$E2150)</f>
        <v/>
      </c>
      <c r="AY2150" s="32">
        <f>INDEX(AY$263:AY$279,$F2150)*$D2150*INDEX(AY$23:AY$30,$E2150)</f>
        <v/>
      </c>
    </row>
    <row r="2151" hidden="1" outlineLevel="2">
      <c r="A2151" s="14" t="inlineStr">
        <is>
          <t>ctxnew</t>
        </is>
      </c>
      <c r="B2151" s="14" t="inlineStr">
        <is>
          <t>oop</t>
        </is>
      </c>
      <c r="C2151" s="14" t="inlineStr">
        <is>
          <t>nfm</t>
        </is>
      </c>
      <c r="D2151" s="32">
        <f>INDEX(Inputs!$W$5:$W$132,MATCH($B2151&amp;"|"&amp;$C2151,Inputs!$A$5:$A$132,0))</f>
        <v/>
      </c>
      <c r="E2151" s="32">
        <f>INDEX(Inputs!$L$5:$L$132,MATCH($B2151&amp;"|"&amp;$C2151,Inputs!$A$5:$A$132,0))</f>
        <v/>
      </c>
      <c r="F2151" s="32">
        <f>INDEX(Inputs!$M$5:$M$132,MATCH($B2151&amp;"|"&amp;$C2151,Inputs!$A$5:$A$132,0))</f>
        <v/>
      </c>
      <c r="G2151" s="36" t="n"/>
      <c r="H2151" s="14">
        <f>INDEX(VarLab,MATCH($A2151,VarKey,0))&amp;INDEX(MemLab,MATCH($C2151&amp;"|"&amp;$B2151,MemKey,0))</f>
        <v/>
      </c>
      <c r="I2151" s="14">
        <f>INDEX(VarUnit,MATCH($A2151,VarKey,0))</f>
        <v/>
      </c>
      <c r="J2151" s="14">
        <f>INDEX(VarSrc,MATCH($A2151,VarKey,0))</f>
        <v/>
      </c>
      <c r="K2151" s="11">
        <f>CodePrefix&amp;$A2151&amp;IF($C2151="","","."&amp;$C2151&amp;"."&amp;$B2151)&amp;INDEX(VarEnd,MATCH($A2151,VarKey,0))&amp;K$5</f>
        <v/>
      </c>
      <c r="L2151" s="37">
        <f>INDEX(L$263:L$279,$F2151)*$D2151*INDEX(L$23:L$30,$E2151)</f>
        <v/>
      </c>
      <c r="M2151" s="32">
        <f>INDEX(M$263:M$279,$F2151)*$D2151*INDEX(M$23:M$30,$E2151)</f>
        <v/>
      </c>
      <c r="N2151" s="32">
        <f>INDEX(N$263:N$279,$F2151)*$D2151*INDEX(N$23:N$30,$E2151)</f>
        <v/>
      </c>
      <c r="O2151" s="32">
        <f>INDEX(O$263:O$279,$F2151)*$D2151*INDEX(O$23:O$30,$E2151)</f>
        <v/>
      </c>
      <c r="P2151" s="32">
        <f>INDEX(P$263:P$279,$F2151)*$D2151*INDEX(P$23:P$30,$E2151)</f>
        <v/>
      </c>
      <c r="Q2151" s="32">
        <f>INDEX(Q$263:Q$279,$F2151)*$D2151*INDEX(Q$23:Q$30,$E2151)</f>
        <v/>
      </c>
      <c r="R2151" s="32">
        <f>INDEX(R$263:R$279,$F2151)*$D2151*INDEX(R$23:R$30,$E2151)</f>
        <v/>
      </c>
      <c r="S2151" s="32">
        <f>INDEX(S$263:S$279,$F2151)*$D2151*INDEX(S$23:S$30,$E2151)</f>
        <v/>
      </c>
      <c r="T2151" s="32">
        <f>INDEX(T$263:T$279,$F2151)*$D2151*INDEX(T$23:T$30,$E2151)</f>
        <v/>
      </c>
      <c r="U2151" s="32">
        <f>INDEX(U$263:U$279,$F2151)*$D2151*INDEX(U$23:U$30,$E2151)</f>
        <v/>
      </c>
      <c r="V2151" s="32">
        <f>INDEX(V$263:V$279,$F2151)*$D2151*INDEX(V$23:V$30,$E2151)</f>
        <v/>
      </c>
      <c r="W2151" s="32">
        <f>INDEX(W$263:W$279,$F2151)*$D2151*INDEX(W$23:W$30,$E2151)</f>
        <v/>
      </c>
      <c r="X2151" s="32">
        <f>INDEX(X$263:X$279,$F2151)*$D2151*INDEX(X$23:X$30,$E2151)</f>
        <v/>
      </c>
      <c r="Y2151" s="32">
        <f>INDEX(Y$263:Y$279,$F2151)*$D2151*INDEX(Y$23:Y$30,$E2151)</f>
        <v/>
      </c>
      <c r="Z2151" s="32">
        <f>INDEX(Z$263:Z$279,$F2151)*$D2151*INDEX(Z$23:Z$30,$E2151)</f>
        <v/>
      </c>
      <c r="AA2151" s="32">
        <f>INDEX(AA$263:AA$279,$F2151)*$D2151*INDEX(AA$23:AA$30,$E2151)</f>
        <v/>
      </c>
      <c r="AB2151" s="32">
        <f>INDEX(AB$263:AB$279,$F2151)*$D2151*INDEX(AB$23:AB$30,$E2151)</f>
        <v/>
      </c>
      <c r="AC2151" s="32">
        <f>INDEX(AC$263:AC$279,$F2151)*$D2151*INDEX(AC$23:AC$30,$E2151)</f>
        <v/>
      </c>
      <c r="AD2151" s="32">
        <f>INDEX(AD$263:AD$279,$F2151)*$D2151*INDEX(AD$23:AD$30,$E2151)</f>
        <v/>
      </c>
      <c r="AF2151" s="11">
        <f>CodePrefix&amp;$A2151&amp;IF($C2151="","","."&amp;$C2151&amp;"."&amp;$B2151)&amp;INDEX(VarEnd,MATCH($A2151,VarKey,0))&amp;AF$5</f>
        <v/>
      </c>
      <c r="AG2151" s="37">
        <f>INDEX(AG$263:AG$279,$F2151)*$D2151*INDEX(AG$23:AG$30,$E2151)</f>
        <v/>
      </c>
      <c r="AH2151" s="32">
        <f>INDEX(AH$263:AH$279,$F2151)*$D2151*INDEX(AH$23:AH$30,$E2151)</f>
        <v/>
      </c>
      <c r="AI2151" s="32">
        <f>INDEX(AI$263:AI$279,$F2151)*$D2151*INDEX(AI$23:AI$30,$E2151)</f>
        <v/>
      </c>
      <c r="AJ2151" s="32">
        <f>INDEX(AJ$263:AJ$279,$F2151)*$D2151*INDEX(AJ$23:AJ$30,$E2151)</f>
        <v/>
      </c>
      <c r="AK2151" s="32">
        <f>INDEX(AK$263:AK$279,$F2151)*$D2151*INDEX(AK$23:AK$30,$E2151)</f>
        <v/>
      </c>
      <c r="AL2151" s="32">
        <f>INDEX(AL$263:AL$279,$F2151)*$D2151*INDEX(AL$23:AL$30,$E2151)</f>
        <v/>
      </c>
      <c r="AM2151" s="32">
        <f>INDEX(AM$263:AM$279,$F2151)*$D2151*INDEX(AM$23:AM$30,$E2151)</f>
        <v/>
      </c>
      <c r="AN2151" s="32">
        <f>INDEX(AN$263:AN$279,$F2151)*$D2151*INDEX(AN$23:AN$30,$E2151)</f>
        <v/>
      </c>
      <c r="AO2151" s="32">
        <f>INDEX(AO$263:AO$279,$F2151)*$D2151*INDEX(AO$23:AO$30,$E2151)</f>
        <v/>
      </c>
      <c r="AP2151" s="32">
        <f>INDEX(AP$263:AP$279,$F2151)*$D2151*INDEX(AP$23:AP$30,$E2151)</f>
        <v/>
      </c>
      <c r="AQ2151" s="32">
        <f>INDEX(AQ$263:AQ$279,$F2151)*$D2151*INDEX(AQ$23:AQ$30,$E2151)</f>
        <v/>
      </c>
      <c r="AR2151" s="32">
        <f>INDEX(AR$263:AR$279,$F2151)*$D2151*INDEX(AR$23:AR$30,$E2151)</f>
        <v/>
      </c>
      <c r="AS2151" s="32">
        <f>INDEX(AS$263:AS$279,$F2151)*$D2151*INDEX(AS$23:AS$30,$E2151)</f>
        <v/>
      </c>
      <c r="AT2151" s="32">
        <f>INDEX(AT$263:AT$279,$F2151)*$D2151*INDEX(AT$23:AT$30,$E2151)</f>
        <v/>
      </c>
      <c r="AU2151" s="32">
        <f>INDEX(AU$263:AU$279,$F2151)*$D2151*INDEX(AU$23:AU$30,$E2151)</f>
        <v/>
      </c>
      <c r="AV2151" s="32">
        <f>INDEX(AV$263:AV$279,$F2151)*$D2151*INDEX(AV$23:AV$30,$E2151)</f>
        <v/>
      </c>
      <c r="AW2151" s="32">
        <f>INDEX(AW$263:AW$279,$F2151)*$D2151*INDEX(AW$23:AW$30,$E2151)</f>
        <v/>
      </c>
      <c r="AX2151" s="32">
        <f>INDEX(AX$263:AX$279,$F2151)*$D2151*INDEX(AX$23:AX$30,$E2151)</f>
        <v/>
      </c>
      <c r="AY2151" s="32">
        <f>INDEX(AY$263:AY$279,$F2151)*$D2151*INDEX(AY$23:AY$30,$E2151)</f>
        <v/>
      </c>
    </row>
    <row r="2152" hidden="1" outlineLevel="2">
      <c r="A2152" s="14" t="inlineStr">
        <is>
          <t>ctxnew</t>
        </is>
      </c>
      <c r="B2152" s="14" t="inlineStr">
        <is>
          <t>bio</t>
        </is>
      </c>
      <c r="C2152" s="14" t="inlineStr">
        <is>
          <t>nfm</t>
        </is>
      </c>
      <c r="D2152" s="32">
        <f>INDEX(Inputs!$W$5:$W$132,MATCH($B2152&amp;"|"&amp;$C2152,Inputs!$A$5:$A$132,0))</f>
        <v/>
      </c>
      <c r="E2152" s="32">
        <f>INDEX(Inputs!$L$5:$L$132,MATCH($B2152&amp;"|"&amp;$C2152,Inputs!$A$5:$A$132,0))</f>
        <v/>
      </c>
      <c r="F2152" s="32">
        <f>INDEX(Inputs!$M$5:$M$132,MATCH($B2152&amp;"|"&amp;$C2152,Inputs!$A$5:$A$132,0))</f>
        <v/>
      </c>
      <c r="G2152" s="36" t="n"/>
      <c r="H2152" s="14">
        <f>INDEX(VarLab,MATCH($A2152,VarKey,0))&amp;INDEX(MemLab,MATCH($C2152&amp;"|"&amp;$B2152,MemKey,0))</f>
        <v/>
      </c>
      <c r="I2152" s="14">
        <f>INDEX(VarUnit,MATCH($A2152,VarKey,0))</f>
        <v/>
      </c>
      <c r="J2152" s="14">
        <f>INDEX(VarSrc,MATCH($A2152,VarKey,0))</f>
        <v/>
      </c>
      <c r="K2152" s="11">
        <f>CodePrefix&amp;$A2152&amp;IF($C2152="","","."&amp;$C2152&amp;"."&amp;$B2152)&amp;INDEX(VarEnd,MATCH($A2152,VarKey,0))&amp;K$5</f>
        <v/>
      </c>
      <c r="L2152" s="37">
        <f>INDEX(L$263:L$279,$F2152)*$D2152*INDEX(L$23:L$30,$E2152)</f>
        <v/>
      </c>
      <c r="M2152" s="32">
        <f>INDEX(M$263:M$279,$F2152)*$D2152*INDEX(M$23:M$30,$E2152)</f>
        <v/>
      </c>
      <c r="N2152" s="32">
        <f>INDEX(N$263:N$279,$F2152)*$D2152*INDEX(N$23:N$30,$E2152)</f>
        <v/>
      </c>
      <c r="O2152" s="32">
        <f>INDEX(O$263:O$279,$F2152)*$D2152*INDEX(O$23:O$30,$E2152)</f>
        <v/>
      </c>
      <c r="P2152" s="32">
        <f>INDEX(P$263:P$279,$F2152)*$D2152*INDEX(P$23:P$30,$E2152)</f>
        <v/>
      </c>
      <c r="Q2152" s="32">
        <f>INDEX(Q$263:Q$279,$F2152)*$D2152*INDEX(Q$23:Q$30,$E2152)</f>
        <v/>
      </c>
      <c r="R2152" s="32">
        <f>INDEX(R$263:R$279,$F2152)*$D2152*INDEX(R$23:R$30,$E2152)</f>
        <v/>
      </c>
      <c r="S2152" s="32">
        <f>INDEX(S$263:S$279,$F2152)*$D2152*INDEX(S$23:S$30,$E2152)</f>
        <v/>
      </c>
      <c r="T2152" s="32">
        <f>INDEX(T$263:T$279,$F2152)*$D2152*INDEX(T$23:T$30,$E2152)</f>
        <v/>
      </c>
      <c r="U2152" s="32">
        <f>INDEX(U$263:U$279,$F2152)*$D2152*INDEX(U$23:U$30,$E2152)</f>
        <v/>
      </c>
      <c r="V2152" s="32">
        <f>INDEX(V$263:V$279,$F2152)*$D2152*INDEX(V$23:V$30,$E2152)</f>
        <v/>
      </c>
      <c r="W2152" s="32">
        <f>INDEX(W$263:W$279,$F2152)*$D2152*INDEX(W$23:W$30,$E2152)</f>
        <v/>
      </c>
      <c r="X2152" s="32">
        <f>INDEX(X$263:X$279,$F2152)*$D2152*INDEX(X$23:X$30,$E2152)</f>
        <v/>
      </c>
      <c r="Y2152" s="32">
        <f>INDEX(Y$263:Y$279,$F2152)*$D2152*INDEX(Y$23:Y$30,$E2152)</f>
        <v/>
      </c>
      <c r="Z2152" s="32">
        <f>INDEX(Z$263:Z$279,$F2152)*$D2152*INDEX(Z$23:Z$30,$E2152)</f>
        <v/>
      </c>
      <c r="AA2152" s="32">
        <f>INDEX(AA$263:AA$279,$F2152)*$D2152*INDEX(AA$23:AA$30,$E2152)</f>
        <v/>
      </c>
      <c r="AB2152" s="32">
        <f>INDEX(AB$263:AB$279,$F2152)*$D2152*INDEX(AB$23:AB$30,$E2152)</f>
        <v/>
      </c>
      <c r="AC2152" s="32">
        <f>INDEX(AC$263:AC$279,$F2152)*$D2152*INDEX(AC$23:AC$30,$E2152)</f>
        <v/>
      </c>
      <c r="AD2152" s="32">
        <f>INDEX(AD$263:AD$279,$F2152)*$D2152*INDEX(AD$23:AD$30,$E2152)</f>
        <v/>
      </c>
      <c r="AF2152" s="11">
        <f>CodePrefix&amp;$A2152&amp;IF($C2152="","","."&amp;$C2152&amp;"."&amp;$B2152)&amp;INDEX(VarEnd,MATCH($A2152,VarKey,0))&amp;AF$5</f>
        <v/>
      </c>
      <c r="AG2152" s="37">
        <f>INDEX(AG$263:AG$279,$F2152)*$D2152*INDEX(AG$23:AG$30,$E2152)</f>
        <v/>
      </c>
      <c r="AH2152" s="32">
        <f>INDEX(AH$263:AH$279,$F2152)*$D2152*INDEX(AH$23:AH$30,$E2152)</f>
        <v/>
      </c>
      <c r="AI2152" s="32">
        <f>INDEX(AI$263:AI$279,$F2152)*$D2152*INDEX(AI$23:AI$30,$E2152)</f>
        <v/>
      </c>
      <c r="AJ2152" s="32">
        <f>INDEX(AJ$263:AJ$279,$F2152)*$D2152*INDEX(AJ$23:AJ$30,$E2152)</f>
        <v/>
      </c>
      <c r="AK2152" s="32">
        <f>INDEX(AK$263:AK$279,$F2152)*$D2152*INDEX(AK$23:AK$30,$E2152)</f>
        <v/>
      </c>
      <c r="AL2152" s="32">
        <f>INDEX(AL$263:AL$279,$F2152)*$D2152*INDEX(AL$23:AL$30,$E2152)</f>
        <v/>
      </c>
      <c r="AM2152" s="32">
        <f>INDEX(AM$263:AM$279,$F2152)*$D2152*INDEX(AM$23:AM$30,$E2152)</f>
        <v/>
      </c>
      <c r="AN2152" s="32">
        <f>INDEX(AN$263:AN$279,$F2152)*$D2152*INDEX(AN$23:AN$30,$E2152)</f>
        <v/>
      </c>
      <c r="AO2152" s="32">
        <f>INDEX(AO$263:AO$279,$F2152)*$D2152*INDEX(AO$23:AO$30,$E2152)</f>
        <v/>
      </c>
      <c r="AP2152" s="32">
        <f>INDEX(AP$263:AP$279,$F2152)*$D2152*INDEX(AP$23:AP$30,$E2152)</f>
        <v/>
      </c>
      <c r="AQ2152" s="32">
        <f>INDEX(AQ$263:AQ$279,$F2152)*$D2152*INDEX(AQ$23:AQ$30,$E2152)</f>
        <v/>
      </c>
      <c r="AR2152" s="32">
        <f>INDEX(AR$263:AR$279,$F2152)*$D2152*INDEX(AR$23:AR$30,$E2152)</f>
        <v/>
      </c>
      <c r="AS2152" s="32">
        <f>INDEX(AS$263:AS$279,$F2152)*$D2152*INDEX(AS$23:AS$30,$E2152)</f>
        <v/>
      </c>
      <c r="AT2152" s="32">
        <f>INDEX(AT$263:AT$279,$F2152)*$D2152*INDEX(AT$23:AT$30,$E2152)</f>
        <v/>
      </c>
      <c r="AU2152" s="32">
        <f>INDEX(AU$263:AU$279,$F2152)*$D2152*INDEX(AU$23:AU$30,$E2152)</f>
        <v/>
      </c>
      <c r="AV2152" s="32">
        <f>INDEX(AV$263:AV$279,$F2152)*$D2152*INDEX(AV$23:AV$30,$E2152)</f>
        <v/>
      </c>
      <c r="AW2152" s="32">
        <f>INDEX(AW$263:AW$279,$F2152)*$D2152*INDEX(AW$23:AW$30,$E2152)</f>
        <v/>
      </c>
      <c r="AX2152" s="32">
        <f>INDEX(AX$263:AX$279,$F2152)*$D2152*INDEX(AX$23:AX$30,$E2152)</f>
        <v/>
      </c>
      <c r="AY2152" s="32">
        <f>INDEX(AY$263:AY$279,$F2152)*$D2152*INDEX(AY$23:AY$30,$E2152)</f>
        <v/>
      </c>
    </row>
    <row r="2153" hidden="1" outlineLevel="2"/>
    <row r="2154" hidden="1" outlineLevel="2">
      <c r="A2154" s="14" t="inlineStr">
        <is>
          <t>ets</t>
        </is>
      </c>
      <c r="B2154" s="14" t="inlineStr">
        <is>
          <t>coa</t>
        </is>
      </c>
      <c r="C2154" s="14" t="inlineStr">
        <is>
          <t>nfm</t>
        </is>
      </c>
      <c r="D2154" s="32">
        <f>INDEX(Inputs!$W$5:$W$132,MATCH($B2154&amp;"|"&amp;$C2154,Inputs!$A$5:$A$132,0))</f>
        <v/>
      </c>
      <c r="E2154" s="32">
        <f>INDEX(Inputs!$M$5:$M$132,MATCH($B2154&amp;"|"&amp;$C2154,Inputs!$A$5:$A$132,0))</f>
        <v/>
      </c>
      <c r="F2154" s="36" t="n"/>
      <c r="G2154" s="36" t="n"/>
      <c r="H2154" s="14">
        <f>INDEX(VarLab,MATCH($A2154,VarKey,0))&amp;INDEX(MemLab,MATCH($C2154&amp;"|"&amp;$B2154,MemKey,0))</f>
        <v/>
      </c>
      <c r="I2154" s="14">
        <f>INDEX(VarUnit,MATCH($A2154,VarKey,0))</f>
        <v/>
      </c>
      <c r="J2154" s="14">
        <f>INDEX(VarSrc,MATCH($A2154,VarKey,0))</f>
        <v/>
      </c>
      <c r="K2154" s="11">
        <f>CodePrefix&amp;$A2154&amp;IF($C2154="","","."&amp;$C2154&amp;"."&amp;$B2154)&amp;INDEX(VarEnd,MATCH($A2154,VarKey,0))&amp;K$5</f>
        <v/>
      </c>
      <c r="L2154" s="37">
        <f>INDEX(L$280:L$296,$E2154)*$D2154</f>
        <v/>
      </c>
      <c r="M2154" s="32">
        <f>INDEX(M$280:M$296,$E2154)*$D2154</f>
        <v/>
      </c>
      <c r="N2154" s="32">
        <f>INDEX(N$280:N$296,$E2154)*$D2154</f>
        <v/>
      </c>
      <c r="O2154" s="32">
        <f>INDEX(O$280:O$296,$E2154)*$D2154</f>
        <v/>
      </c>
      <c r="P2154" s="32">
        <f>INDEX(P$280:P$296,$E2154)*$D2154</f>
        <v/>
      </c>
      <c r="Q2154" s="32">
        <f>INDEX(Q$280:Q$296,$E2154)*$D2154</f>
        <v/>
      </c>
      <c r="R2154" s="32">
        <f>INDEX(R$280:R$296,$E2154)*$D2154</f>
        <v/>
      </c>
      <c r="S2154" s="32">
        <f>INDEX(S$280:S$296,$E2154)*$D2154</f>
        <v/>
      </c>
      <c r="T2154" s="32">
        <f>INDEX(T$280:T$296,$E2154)*$D2154</f>
        <v/>
      </c>
      <c r="U2154" s="32">
        <f>INDEX(U$280:U$296,$E2154)*$D2154</f>
        <v/>
      </c>
      <c r="V2154" s="32">
        <f>INDEX(V$280:V$296,$E2154)*$D2154</f>
        <v/>
      </c>
      <c r="W2154" s="32">
        <f>INDEX(W$280:W$296,$E2154)*$D2154</f>
        <v/>
      </c>
      <c r="X2154" s="32">
        <f>INDEX(X$280:X$296,$E2154)*$D2154</f>
        <v/>
      </c>
      <c r="Y2154" s="32">
        <f>INDEX(Y$280:Y$296,$E2154)*$D2154</f>
        <v/>
      </c>
      <c r="Z2154" s="32">
        <f>INDEX(Z$280:Z$296,$E2154)*$D2154</f>
        <v/>
      </c>
      <c r="AA2154" s="32">
        <f>INDEX(AA$280:AA$296,$E2154)*$D2154</f>
        <v/>
      </c>
      <c r="AB2154" s="32">
        <f>INDEX(AB$280:AB$296,$E2154)*$D2154</f>
        <v/>
      </c>
      <c r="AC2154" s="32">
        <f>INDEX(AC$280:AC$296,$E2154)*$D2154</f>
        <v/>
      </c>
      <c r="AD2154" s="32">
        <f>INDEX(AD$280:AD$296,$E2154)*$D2154</f>
        <v/>
      </c>
      <c r="AF2154" s="11">
        <f>CodePrefix&amp;$A2154&amp;IF($C2154="","","."&amp;$C2154&amp;"."&amp;$B2154)&amp;INDEX(VarEnd,MATCH($A2154,VarKey,0))&amp;AF$5</f>
        <v/>
      </c>
      <c r="AG2154" s="37">
        <f>INDEX(AG$280:AG$296,$E2154)*$D2154</f>
        <v/>
      </c>
      <c r="AH2154" s="32">
        <f>INDEX(AH$280:AH$296,$E2154)*$D2154</f>
        <v/>
      </c>
      <c r="AI2154" s="32">
        <f>INDEX(AI$280:AI$296,$E2154)*$D2154</f>
        <v/>
      </c>
      <c r="AJ2154" s="32">
        <f>INDEX(AJ$280:AJ$296,$E2154)*$D2154</f>
        <v/>
      </c>
      <c r="AK2154" s="32">
        <f>INDEX(AK$280:AK$296,$E2154)*$D2154</f>
        <v/>
      </c>
      <c r="AL2154" s="32">
        <f>INDEX(AL$280:AL$296,$E2154)*$D2154</f>
        <v/>
      </c>
      <c r="AM2154" s="32">
        <f>INDEX(AM$280:AM$296,$E2154)*$D2154</f>
        <v/>
      </c>
      <c r="AN2154" s="32">
        <f>INDEX(AN$280:AN$296,$E2154)*$D2154</f>
        <v/>
      </c>
      <c r="AO2154" s="32">
        <f>INDEX(AO$280:AO$296,$E2154)*$D2154</f>
        <v/>
      </c>
      <c r="AP2154" s="32">
        <f>INDEX(AP$280:AP$296,$E2154)*$D2154</f>
        <v/>
      </c>
      <c r="AQ2154" s="32">
        <f>INDEX(AQ$280:AQ$296,$E2154)*$D2154</f>
        <v/>
      </c>
      <c r="AR2154" s="32">
        <f>INDEX(AR$280:AR$296,$E2154)*$D2154</f>
        <v/>
      </c>
      <c r="AS2154" s="32">
        <f>INDEX(AS$280:AS$296,$E2154)*$D2154</f>
        <v/>
      </c>
      <c r="AT2154" s="32">
        <f>INDEX(AT$280:AT$296,$E2154)*$D2154</f>
        <v/>
      </c>
      <c r="AU2154" s="32">
        <f>INDEX(AU$280:AU$296,$E2154)*$D2154</f>
        <v/>
      </c>
      <c r="AV2154" s="32">
        <f>INDEX(AV$280:AV$296,$E2154)*$D2154</f>
        <v/>
      </c>
      <c r="AW2154" s="32">
        <f>INDEX(AW$280:AW$296,$E2154)*$D2154</f>
        <v/>
      </c>
      <c r="AX2154" s="32">
        <f>INDEX(AX$280:AX$296,$E2154)*$D2154</f>
        <v/>
      </c>
      <c r="AY2154" s="32">
        <f>INDEX(AY$280:AY$296,$E2154)*$D2154</f>
        <v/>
      </c>
    </row>
    <row r="2155" hidden="1" outlineLevel="2">
      <c r="A2155" s="14" t="inlineStr">
        <is>
          <t>ets</t>
        </is>
      </c>
      <c r="B2155" s="14" t="inlineStr">
        <is>
          <t>nga</t>
        </is>
      </c>
      <c r="C2155" s="14" t="inlineStr">
        <is>
          <t>nfm</t>
        </is>
      </c>
      <c r="D2155" s="32">
        <f>INDEX(Inputs!$W$5:$W$132,MATCH($B2155&amp;"|"&amp;$C2155,Inputs!$A$5:$A$132,0))</f>
        <v/>
      </c>
      <c r="E2155" s="32">
        <f>INDEX(Inputs!$M$5:$M$132,MATCH($B2155&amp;"|"&amp;$C2155,Inputs!$A$5:$A$132,0))</f>
        <v/>
      </c>
      <c r="F2155" s="36" t="n"/>
      <c r="G2155" s="36" t="n"/>
      <c r="H2155" s="14">
        <f>INDEX(VarLab,MATCH($A2155,VarKey,0))&amp;INDEX(MemLab,MATCH($C2155&amp;"|"&amp;$B2155,MemKey,0))</f>
        <v/>
      </c>
      <c r="I2155" s="14">
        <f>INDEX(VarUnit,MATCH($A2155,VarKey,0))</f>
        <v/>
      </c>
      <c r="J2155" s="14">
        <f>INDEX(VarSrc,MATCH($A2155,VarKey,0))</f>
        <v/>
      </c>
      <c r="K2155" s="11">
        <f>CodePrefix&amp;$A2155&amp;IF($C2155="","","."&amp;$C2155&amp;"."&amp;$B2155)&amp;INDEX(VarEnd,MATCH($A2155,VarKey,0))&amp;K$5</f>
        <v/>
      </c>
      <c r="L2155" s="37">
        <f>INDEX(L$280:L$296,$E2155)*$D2155</f>
        <v/>
      </c>
      <c r="M2155" s="32">
        <f>INDEX(M$280:M$296,$E2155)*$D2155</f>
        <v/>
      </c>
      <c r="N2155" s="32">
        <f>INDEX(N$280:N$296,$E2155)*$D2155</f>
        <v/>
      </c>
      <c r="O2155" s="32">
        <f>INDEX(O$280:O$296,$E2155)*$D2155</f>
        <v/>
      </c>
      <c r="P2155" s="32">
        <f>INDEX(P$280:P$296,$E2155)*$D2155</f>
        <v/>
      </c>
      <c r="Q2155" s="32">
        <f>INDEX(Q$280:Q$296,$E2155)*$D2155</f>
        <v/>
      </c>
      <c r="R2155" s="32">
        <f>INDEX(R$280:R$296,$E2155)*$D2155</f>
        <v/>
      </c>
      <c r="S2155" s="32">
        <f>INDEX(S$280:S$296,$E2155)*$D2155</f>
        <v/>
      </c>
      <c r="T2155" s="32">
        <f>INDEX(T$280:T$296,$E2155)*$D2155</f>
        <v/>
      </c>
      <c r="U2155" s="32">
        <f>INDEX(U$280:U$296,$E2155)*$D2155</f>
        <v/>
      </c>
      <c r="V2155" s="32">
        <f>INDEX(V$280:V$296,$E2155)*$D2155</f>
        <v/>
      </c>
      <c r="W2155" s="32">
        <f>INDEX(W$280:W$296,$E2155)*$D2155</f>
        <v/>
      </c>
      <c r="X2155" s="32">
        <f>INDEX(X$280:X$296,$E2155)*$D2155</f>
        <v/>
      </c>
      <c r="Y2155" s="32">
        <f>INDEX(Y$280:Y$296,$E2155)*$D2155</f>
        <v/>
      </c>
      <c r="Z2155" s="32">
        <f>INDEX(Z$280:Z$296,$E2155)*$D2155</f>
        <v/>
      </c>
      <c r="AA2155" s="32">
        <f>INDEX(AA$280:AA$296,$E2155)*$D2155</f>
        <v/>
      </c>
      <c r="AB2155" s="32">
        <f>INDEX(AB$280:AB$296,$E2155)*$D2155</f>
        <v/>
      </c>
      <c r="AC2155" s="32">
        <f>INDEX(AC$280:AC$296,$E2155)*$D2155</f>
        <v/>
      </c>
      <c r="AD2155" s="32">
        <f>INDEX(AD$280:AD$296,$E2155)*$D2155</f>
        <v/>
      </c>
      <c r="AF2155" s="11">
        <f>CodePrefix&amp;$A2155&amp;IF($C2155="","","."&amp;$C2155&amp;"."&amp;$B2155)&amp;INDEX(VarEnd,MATCH($A2155,VarKey,0))&amp;AF$5</f>
        <v/>
      </c>
      <c r="AG2155" s="37">
        <f>INDEX(AG$280:AG$296,$E2155)*$D2155</f>
        <v/>
      </c>
      <c r="AH2155" s="32">
        <f>INDEX(AH$280:AH$296,$E2155)*$D2155</f>
        <v/>
      </c>
      <c r="AI2155" s="32">
        <f>INDEX(AI$280:AI$296,$E2155)*$D2155</f>
        <v/>
      </c>
      <c r="AJ2155" s="32">
        <f>INDEX(AJ$280:AJ$296,$E2155)*$D2155</f>
        <v/>
      </c>
      <c r="AK2155" s="32">
        <f>INDEX(AK$280:AK$296,$E2155)*$D2155</f>
        <v/>
      </c>
      <c r="AL2155" s="32">
        <f>INDEX(AL$280:AL$296,$E2155)*$D2155</f>
        <v/>
      </c>
      <c r="AM2155" s="32">
        <f>INDEX(AM$280:AM$296,$E2155)*$D2155</f>
        <v/>
      </c>
      <c r="AN2155" s="32">
        <f>INDEX(AN$280:AN$296,$E2155)*$D2155</f>
        <v/>
      </c>
      <c r="AO2155" s="32">
        <f>INDEX(AO$280:AO$296,$E2155)*$D2155</f>
        <v/>
      </c>
      <c r="AP2155" s="32">
        <f>INDEX(AP$280:AP$296,$E2155)*$D2155</f>
        <v/>
      </c>
      <c r="AQ2155" s="32">
        <f>INDEX(AQ$280:AQ$296,$E2155)*$D2155</f>
        <v/>
      </c>
      <c r="AR2155" s="32">
        <f>INDEX(AR$280:AR$296,$E2155)*$D2155</f>
        <v/>
      </c>
      <c r="AS2155" s="32">
        <f>INDEX(AS$280:AS$296,$E2155)*$D2155</f>
        <v/>
      </c>
      <c r="AT2155" s="32">
        <f>INDEX(AT$280:AT$296,$E2155)*$D2155</f>
        <v/>
      </c>
      <c r="AU2155" s="32">
        <f>INDEX(AU$280:AU$296,$E2155)*$D2155</f>
        <v/>
      </c>
      <c r="AV2155" s="32">
        <f>INDEX(AV$280:AV$296,$E2155)*$D2155</f>
        <v/>
      </c>
      <c r="AW2155" s="32">
        <f>INDEX(AW$280:AW$296,$E2155)*$D2155</f>
        <v/>
      </c>
      <c r="AX2155" s="32">
        <f>INDEX(AX$280:AX$296,$E2155)*$D2155</f>
        <v/>
      </c>
      <c r="AY2155" s="32">
        <f>INDEX(AY$280:AY$296,$E2155)*$D2155</f>
        <v/>
      </c>
    </row>
    <row r="2156" hidden="1" outlineLevel="2">
      <c r="A2156" s="14" t="inlineStr">
        <is>
          <t>ets</t>
        </is>
      </c>
      <c r="B2156" s="14" t="inlineStr">
        <is>
          <t>gso</t>
        </is>
      </c>
      <c r="C2156" s="14" t="inlineStr">
        <is>
          <t>nfm</t>
        </is>
      </c>
      <c r="D2156" s="32">
        <f>INDEX(Inputs!$W$5:$W$132,MATCH($B2156&amp;"|"&amp;$C2156,Inputs!$A$5:$A$132,0))</f>
        <v/>
      </c>
      <c r="E2156" s="32">
        <f>INDEX(Inputs!$M$5:$M$132,MATCH($B2156&amp;"|"&amp;$C2156,Inputs!$A$5:$A$132,0))</f>
        <v/>
      </c>
      <c r="F2156" s="36" t="n"/>
      <c r="G2156" s="36" t="n"/>
      <c r="H2156" s="14">
        <f>INDEX(VarLab,MATCH($A2156,VarKey,0))&amp;INDEX(MemLab,MATCH($C2156&amp;"|"&amp;$B2156,MemKey,0))</f>
        <v/>
      </c>
      <c r="I2156" s="14">
        <f>INDEX(VarUnit,MATCH($A2156,VarKey,0))</f>
        <v/>
      </c>
      <c r="J2156" s="14">
        <f>INDEX(VarSrc,MATCH($A2156,VarKey,0))</f>
        <v/>
      </c>
      <c r="K2156" s="11">
        <f>CodePrefix&amp;$A2156&amp;IF($C2156="","","."&amp;$C2156&amp;"."&amp;$B2156)&amp;INDEX(VarEnd,MATCH($A2156,VarKey,0))&amp;K$5</f>
        <v/>
      </c>
      <c r="L2156" s="37">
        <f>INDEX(L$280:L$296,$E2156)*$D2156</f>
        <v/>
      </c>
      <c r="M2156" s="32">
        <f>INDEX(M$280:M$296,$E2156)*$D2156</f>
        <v/>
      </c>
      <c r="N2156" s="32">
        <f>INDEX(N$280:N$296,$E2156)*$D2156</f>
        <v/>
      </c>
      <c r="O2156" s="32">
        <f>INDEX(O$280:O$296,$E2156)*$D2156</f>
        <v/>
      </c>
      <c r="P2156" s="32">
        <f>INDEX(P$280:P$296,$E2156)*$D2156</f>
        <v/>
      </c>
      <c r="Q2156" s="32">
        <f>INDEX(Q$280:Q$296,$E2156)*$D2156</f>
        <v/>
      </c>
      <c r="R2156" s="32">
        <f>INDEX(R$280:R$296,$E2156)*$D2156</f>
        <v/>
      </c>
      <c r="S2156" s="32">
        <f>INDEX(S$280:S$296,$E2156)*$D2156</f>
        <v/>
      </c>
      <c r="T2156" s="32">
        <f>INDEX(T$280:T$296,$E2156)*$D2156</f>
        <v/>
      </c>
      <c r="U2156" s="32">
        <f>INDEX(U$280:U$296,$E2156)*$D2156</f>
        <v/>
      </c>
      <c r="V2156" s="32">
        <f>INDEX(V$280:V$296,$E2156)*$D2156</f>
        <v/>
      </c>
      <c r="W2156" s="32">
        <f>INDEX(W$280:W$296,$E2156)*$D2156</f>
        <v/>
      </c>
      <c r="X2156" s="32">
        <f>INDEX(X$280:X$296,$E2156)*$D2156</f>
        <v/>
      </c>
      <c r="Y2156" s="32">
        <f>INDEX(Y$280:Y$296,$E2156)*$D2156</f>
        <v/>
      </c>
      <c r="Z2156" s="32">
        <f>INDEX(Z$280:Z$296,$E2156)*$D2156</f>
        <v/>
      </c>
      <c r="AA2156" s="32">
        <f>INDEX(AA$280:AA$296,$E2156)*$D2156</f>
        <v/>
      </c>
      <c r="AB2156" s="32">
        <f>INDEX(AB$280:AB$296,$E2156)*$D2156</f>
        <v/>
      </c>
      <c r="AC2156" s="32">
        <f>INDEX(AC$280:AC$296,$E2156)*$D2156</f>
        <v/>
      </c>
      <c r="AD2156" s="32">
        <f>INDEX(AD$280:AD$296,$E2156)*$D2156</f>
        <v/>
      </c>
      <c r="AF2156" s="11">
        <f>CodePrefix&amp;$A2156&amp;IF($C2156="","","."&amp;$C2156&amp;"."&amp;$B2156)&amp;INDEX(VarEnd,MATCH($A2156,VarKey,0))&amp;AF$5</f>
        <v/>
      </c>
      <c r="AG2156" s="37">
        <f>INDEX(AG$280:AG$296,$E2156)*$D2156</f>
        <v/>
      </c>
      <c r="AH2156" s="32">
        <f>INDEX(AH$280:AH$296,$E2156)*$D2156</f>
        <v/>
      </c>
      <c r="AI2156" s="32">
        <f>INDEX(AI$280:AI$296,$E2156)*$D2156</f>
        <v/>
      </c>
      <c r="AJ2156" s="32">
        <f>INDEX(AJ$280:AJ$296,$E2156)*$D2156</f>
        <v/>
      </c>
      <c r="AK2156" s="32">
        <f>INDEX(AK$280:AK$296,$E2156)*$D2156</f>
        <v/>
      </c>
      <c r="AL2156" s="32">
        <f>INDEX(AL$280:AL$296,$E2156)*$D2156</f>
        <v/>
      </c>
      <c r="AM2156" s="32">
        <f>INDEX(AM$280:AM$296,$E2156)*$D2156</f>
        <v/>
      </c>
      <c r="AN2156" s="32">
        <f>INDEX(AN$280:AN$296,$E2156)*$D2156</f>
        <v/>
      </c>
      <c r="AO2156" s="32">
        <f>INDEX(AO$280:AO$296,$E2156)*$D2156</f>
        <v/>
      </c>
      <c r="AP2156" s="32">
        <f>INDEX(AP$280:AP$296,$E2156)*$D2156</f>
        <v/>
      </c>
      <c r="AQ2156" s="32">
        <f>INDEX(AQ$280:AQ$296,$E2156)*$D2156</f>
        <v/>
      </c>
      <c r="AR2156" s="32">
        <f>INDEX(AR$280:AR$296,$E2156)*$D2156</f>
        <v/>
      </c>
      <c r="AS2156" s="32">
        <f>INDEX(AS$280:AS$296,$E2156)*$D2156</f>
        <v/>
      </c>
      <c r="AT2156" s="32">
        <f>INDEX(AT$280:AT$296,$E2156)*$D2156</f>
        <v/>
      </c>
      <c r="AU2156" s="32">
        <f>INDEX(AU$280:AU$296,$E2156)*$D2156</f>
        <v/>
      </c>
      <c r="AV2156" s="32">
        <f>INDEX(AV$280:AV$296,$E2156)*$D2156</f>
        <v/>
      </c>
      <c r="AW2156" s="32">
        <f>INDEX(AW$280:AW$296,$E2156)*$D2156</f>
        <v/>
      </c>
      <c r="AX2156" s="32">
        <f>INDEX(AX$280:AX$296,$E2156)*$D2156</f>
        <v/>
      </c>
      <c r="AY2156" s="32">
        <f>INDEX(AY$280:AY$296,$E2156)*$D2156</f>
        <v/>
      </c>
    </row>
    <row r="2157" hidden="1" outlineLevel="2">
      <c r="A2157" s="14" t="inlineStr">
        <is>
          <t>ets</t>
        </is>
      </c>
      <c r="B2157" s="14" t="inlineStr">
        <is>
          <t>die</t>
        </is>
      </c>
      <c r="C2157" s="14" t="inlineStr">
        <is>
          <t>nfm</t>
        </is>
      </c>
      <c r="D2157" s="32">
        <f>INDEX(Inputs!$W$5:$W$132,MATCH($B2157&amp;"|"&amp;$C2157,Inputs!$A$5:$A$132,0))</f>
        <v/>
      </c>
      <c r="E2157" s="32">
        <f>INDEX(Inputs!$M$5:$M$132,MATCH($B2157&amp;"|"&amp;$C2157,Inputs!$A$5:$A$132,0))</f>
        <v/>
      </c>
      <c r="F2157" s="36" t="n"/>
      <c r="G2157" s="36" t="n"/>
      <c r="H2157" s="14">
        <f>INDEX(VarLab,MATCH($A2157,VarKey,0))&amp;INDEX(MemLab,MATCH($C2157&amp;"|"&amp;$B2157,MemKey,0))</f>
        <v/>
      </c>
      <c r="I2157" s="14">
        <f>INDEX(VarUnit,MATCH($A2157,VarKey,0))</f>
        <v/>
      </c>
      <c r="J2157" s="14">
        <f>INDEX(VarSrc,MATCH($A2157,VarKey,0))</f>
        <v/>
      </c>
      <c r="K2157" s="11">
        <f>CodePrefix&amp;$A2157&amp;IF($C2157="","","."&amp;$C2157&amp;"."&amp;$B2157)&amp;INDEX(VarEnd,MATCH($A2157,VarKey,0))&amp;K$5</f>
        <v/>
      </c>
      <c r="L2157" s="37">
        <f>INDEX(L$280:L$296,$E2157)*$D2157</f>
        <v/>
      </c>
      <c r="M2157" s="32">
        <f>INDEX(M$280:M$296,$E2157)*$D2157</f>
        <v/>
      </c>
      <c r="N2157" s="32">
        <f>INDEX(N$280:N$296,$E2157)*$D2157</f>
        <v/>
      </c>
      <c r="O2157" s="32">
        <f>INDEX(O$280:O$296,$E2157)*$D2157</f>
        <v/>
      </c>
      <c r="P2157" s="32">
        <f>INDEX(P$280:P$296,$E2157)*$D2157</f>
        <v/>
      </c>
      <c r="Q2157" s="32">
        <f>INDEX(Q$280:Q$296,$E2157)*$D2157</f>
        <v/>
      </c>
      <c r="R2157" s="32">
        <f>INDEX(R$280:R$296,$E2157)*$D2157</f>
        <v/>
      </c>
      <c r="S2157" s="32">
        <f>INDEX(S$280:S$296,$E2157)*$D2157</f>
        <v/>
      </c>
      <c r="T2157" s="32">
        <f>INDEX(T$280:T$296,$E2157)*$D2157</f>
        <v/>
      </c>
      <c r="U2157" s="32">
        <f>INDEX(U$280:U$296,$E2157)*$D2157</f>
        <v/>
      </c>
      <c r="V2157" s="32">
        <f>INDEX(V$280:V$296,$E2157)*$D2157</f>
        <v/>
      </c>
      <c r="W2157" s="32">
        <f>INDEX(W$280:W$296,$E2157)*$D2157</f>
        <v/>
      </c>
      <c r="X2157" s="32">
        <f>INDEX(X$280:X$296,$E2157)*$D2157</f>
        <v/>
      </c>
      <c r="Y2157" s="32">
        <f>INDEX(Y$280:Y$296,$E2157)*$D2157</f>
        <v/>
      </c>
      <c r="Z2157" s="32">
        <f>INDEX(Z$280:Z$296,$E2157)*$D2157</f>
        <v/>
      </c>
      <c r="AA2157" s="32">
        <f>INDEX(AA$280:AA$296,$E2157)*$D2157</f>
        <v/>
      </c>
      <c r="AB2157" s="32">
        <f>INDEX(AB$280:AB$296,$E2157)*$D2157</f>
        <v/>
      </c>
      <c r="AC2157" s="32">
        <f>INDEX(AC$280:AC$296,$E2157)*$D2157</f>
        <v/>
      </c>
      <c r="AD2157" s="32">
        <f>INDEX(AD$280:AD$296,$E2157)*$D2157</f>
        <v/>
      </c>
      <c r="AF2157" s="11">
        <f>CodePrefix&amp;$A2157&amp;IF($C2157="","","."&amp;$C2157&amp;"."&amp;$B2157)&amp;INDEX(VarEnd,MATCH($A2157,VarKey,0))&amp;AF$5</f>
        <v/>
      </c>
      <c r="AG2157" s="37">
        <f>INDEX(AG$280:AG$296,$E2157)*$D2157</f>
        <v/>
      </c>
      <c r="AH2157" s="32">
        <f>INDEX(AH$280:AH$296,$E2157)*$D2157</f>
        <v/>
      </c>
      <c r="AI2157" s="32">
        <f>INDEX(AI$280:AI$296,$E2157)*$D2157</f>
        <v/>
      </c>
      <c r="AJ2157" s="32">
        <f>INDEX(AJ$280:AJ$296,$E2157)*$D2157</f>
        <v/>
      </c>
      <c r="AK2157" s="32">
        <f>INDEX(AK$280:AK$296,$E2157)*$D2157</f>
        <v/>
      </c>
      <c r="AL2157" s="32">
        <f>INDEX(AL$280:AL$296,$E2157)*$D2157</f>
        <v/>
      </c>
      <c r="AM2157" s="32">
        <f>INDEX(AM$280:AM$296,$E2157)*$D2157</f>
        <v/>
      </c>
      <c r="AN2157" s="32">
        <f>INDEX(AN$280:AN$296,$E2157)*$D2157</f>
        <v/>
      </c>
      <c r="AO2157" s="32">
        <f>INDEX(AO$280:AO$296,$E2157)*$D2157</f>
        <v/>
      </c>
      <c r="AP2157" s="32">
        <f>INDEX(AP$280:AP$296,$E2157)*$D2157</f>
        <v/>
      </c>
      <c r="AQ2157" s="32">
        <f>INDEX(AQ$280:AQ$296,$E2157)*$D2157</f>
        <v/>
      </c>
      <c r="AR2157" s="32">
        <f>INDEX(AR$280:AR$296,$E2157)*$D2157</f>
        <v/>
      </c>
      <c r="AS2157" s="32">
        <f>INDEX(AS$280:AS$296,$E2157)*$D2157</f>
        <v/>
      </c>
      <c r="AT2157" s="32">
        <f>INDEX(AT$280:AT$296,$E2157)*$D2157</f>
        <v/>
      </c>
      <c r="AU2157" s="32">
        <f>INDEX(AU$280:AU$296,$E2157)*$D2157</f>
        <v/>
      </c>
      <c r="AV2157" s="32">
        <f>INDEX(AV$280:AV$296,$E2157)*$D2157</f>
        <v/>
      </c>
      <c r="AW2157" s="32">
        <f>INDEX(AW$280:AW$296,$E2157)*$D2157</f>
        <v/>
      </c>
      <c r="AX2157" s="32">
        <f>INDEX(AX$280:AX$296,$E2157)*$D2157</f>
        <v/>
      </c>
      <c r="AY2157" s="32">
        <f>INDEX(AY$280:AY$296,$E2157)*$D2157</f>
        <v/>
      </c>
    </row>
    <row r="2158" hidden="1" outlineLevel="2">
      <c r="A2158" s="14" t="inlineStr">
        <is>
          <t>ets</t>
        </is>
      </c>
      <c r="B2158" s="14" t="inlineStr">
        <is>
          <t>lpg</t>
        </is>
      </c>
      <c r="C2158" s="14" t="inlineStr">
        <is>
          <t>nfm</t>
        </is>
      </c>
      <c r="D2158" s="32">
        <f>INDEX(Inputs!$W$5:$W$132,MATCH($B2158&amp;"|"&amp;$C2158,Inputs!$A$5:$A$132,0))</f>
        <v/>
      </c>
      <c r="E2158" s="32">
        <f>INDEX(Inputs!$M$5:$M$132,MATCH($B2158&amp;"|"&amp;$C2158,Inputs!$A$5:$A$132,0))</f>
        <v/>
      </c>
      <c r="F2158" s="36" t="n"/>
      <c r="G2158" s="36" t="n"/>
      <c r="H2158" s="14">
        <f>INDEX(VarLab,MATCH($A2158,VarKey,0))&amp;INDEX(MemLab,MATCH($C2158&amp;"|"&amp;$B2158,MemKey,0))</f>
        <v/>
      </c>
      <c r="I2158" s="14">
        <f>INDEX(VarUnit,MATCH($A2158,VarKey,0))</f>
        <v/>
      </c>
      <c r="J2158" s="14">
        <f>INDEX(VarSrc,MATCH($A2158,VarKey,0))</f>
        <v/>
      </c>
      <c r="K2158" s="11">
        <f>CodePrefix&amp;$A2158&amp;IF($C2158="","","."&amp;$C2158&amp;"."&amp;$B2158)&amp;INDEX(VarEnd,MATCH($A2158,VarKey,0))&amp;K$5</f>
        <v/>
      </c>
      <c r="L2158" s="37">
        <f>INDEX(L$280:L$296,$E2158)*$D2158</f>
        <v/>
      </c>
      <c r="M2158" s="32">
        <f>INDEX(M$280:M$296,$E2158)*$D2158</f>
        <v/>
      </c>
      <c r="N2158" s="32">
        <f>INDEX(N$280:N$296,$E2158)*$D2158</f>
        <v/>
      </c>
      <c r="O2158" s="32">
        <f>INDEX(O$280:O$296,$E2158)*$D2158</f>
        <v/>
      </c>
      <c r="P2158" s="32">
        <f>INDEX(P$280:P$296,$E2158)*$D2158</f>
        <v/>
      </c>
      <c r="Q2158" s="32">
        <f>INDEX(Q$280:Q$296,$E2158)*$D2158</f>
        <v/>
      </c>
      <c r="R2158" s="32">
        <f>INDEX(R$280:R$296,$E2158)*$D2158</f>
        <v/>
      </c>
      <c r="S2158" s="32">
        <f>INDEX(S$280:S$296,$E2158)*$D2158</f>
        <v/>
      </c>
      <c r="T2158" s="32">
        <f>INDEX(T$280:T$296,$E2158)*$D2158</f>
        <v/>
      </c>
      <c r="U2158" s="32">
        <f>INDEX(U$280:U$296,$E2158)*$D2158</f>
        <v/>
      </c>
      <c r="V2158" s="32">
        <f>INDEX(V$280:V$296,$E2158)*$D2158</f>
        <v/>
      </c>
      <c r="W2158" s="32">
        <f>INDEX(W$280:W$296,$E2158)*$D2158</f>
        <v/>
      </c>
      <c r="X2158" s="32">
        <f>INDEX(X$280:X$296,$E2158)*$D2158</f>
        <v/>
      </c>
      <c r="Y2158" s="32">
        <f>INDEX(Y$280:Y$296,$E2158)*$D2158</f>
        <v/>
      </c>
      <c r="Z2158" s="32">
        <f>INDEX(Z$280:Z$296,$E2158)*$D2158</f>
        <v/>
      </c>
      <c r="AA2158" s="32">
        <f>INDEX(AA$280:AA$296,$E2158)*$D2158</f>
        <v/>
      </c>
      <c r="AB2158" s="32">
        <f>INDEX(AB$280:AB$296,$E2158)*$D2158</f>
        <v/>
      </c>
      <c r="AC2158" s="32">
        <f>INDEX(AC$280:AC$296,$E2158)*$D2158</f>
        <v/>
      </c>
      <c r="AD2158" s="32">
        <f>INDEX(AD$280:AD$296,$E2158)*$D2158</f>
        <v/>
      </c>
      <c r="AF2158" s="11">
        <f>CodePrefix&amp;$A2158&amp;IF($C2158="","","."&amp;$C2158&amp;"."&amp;$B2158)&amp;INDEX(VarEnd,MATCH($A2158,VarKey,0))&amp;AF$5</f>
        <v/>
      </c>
      <c r="AG2158" s="37">
        <f>INDEX(AG$280:AG$296,$E2158)*$D2158</f>
        <v/>
      </c>
      <c r="AH2158" s="32">
        <f>INDEX(AH$280:AH$296,$E2158)*$D2158</f>
        <v/>
      </c>
      <c r="AI2158" s="32">
        <f>INDEX(AI$280:AI$296,$E2158)*$D2158</f>
        <v/>
      </c>
      <c r="AJ2158" s="32">
        <f>INDEX(AJ$280:AJ$296,$E2158)*$D2158</f>
        <v/>
      </c>
      <c r="AK2158" s="32">
        <f>INDEX(AK$280:AK$296,$E2158)*$D2158</f>
        <v/>
      </c>
      <c r="AL2158" s="32">
        <f>INDEX(AL$280:AL$296,$E2158)*$D2158</f>
        <v/>
      </c>
      <c r="AM2158" s="32">
        <f>INDEX(AM$280:AM$296,$E2158)*$D2158</f>
        <v/>
      </c>
      <c r="AN2158" s="32">
        <f>INDEX(AN$280:AN$296,$E2158)*$D2158</f>
        <v/>
      </c>
      <c r="AO2158" s="32">
        <f>INDEX(AO$280:AO$296,$E2158)*$D2158</f>
        <v/>
      </c>
      <c r="AP2158" s="32">
        <f>INDEX(AP$280:AP$296,$E2158)*$D2158</f>
        <v/>
      </c>
      <c r="AQ2158" s="32">
        <f>INDEX(AQ$280:AQ$296,$E2158)*$D2158</f>
        <v/>
      </c>
      <c r="AR2158" s="32">
        <f>INDEX(AR$280:AR$296,$E2158)*$D2158</f>
        <v/>
      </c>
      <c r="AS2158" s="32">
        <f>INDEX(AS$280:AS$296,$E2158)*$D2158</f>
        <v/>
      </c>
      <c r="AT2158" s="32">
        <f>INDEX(AT$280:AT$296,$E2158)*$D2158</f>
        <v/>
      </c>
      <c r="AU2158" s="32">
        <f>INDEX(AU$280:AU$296,$E2158)*$D2158</f>
        <v/>
      </c>
      <c r="AV2158" s="32">
        <f>INDEX(AV$280:AV$296,$E2158)*$D2158</f>
        <v/>
      </c>
      <c r="AW2158" s="32">
        <f>INDEX(AW$280:AW$296,$E2158)*$D2158</f>
        <v/>
      </c>
      <c r="AX2158" s="32">
        <f>INDEX(AX$280:AX$296,$E2158)*$D2158</f>
        <v/>
      </c>
      <c r="AY2158" s="32">
        <f>INDEX(AY$280:AY$296,$E2158)*$D2158</f>
        <v/>
      </c>
    </row>
    <row r="2159" hidden="1" outlineLevel="2">
      <c r="A2159" s="14" t="inlineStr">
        <is>
          <t>ets</t>
        </is>
      </c>
      <c r="B2159" s="14" t="inlineStr">
        <is>
          <t>ker</t>
        </is>
      </c>
      <c r="C2159" s="14" t="inlineStr">
        <is>
          <t>nfm</t>
        </is>
      </c>
      <c r="D2159" s="32">
        <f>INDEX(Inputs!$W$5:$W$132,MATCH($B2159&amp;"|"&amp;$C2159,Inputs!$A$5:$A$132,0))</f>
        <v/>
      </c>
      <c r="E2159" s="32">
        <f>INDEX(Inputs!$M$5:$M$132,MATCH($B2159&amp;"|"&amp;$C2159,Inputs!$A$5:$A$132,0))</f>
        <v/>
      </c>
      <c r="F2159" s="36" t="n"/>
      <c r="G2159" s="36" t="n"/>
      <c r="H2159" s="14">
        <f>INDEX(VarLab,MATCH($A2159,VarKey,0))&amp;INDEX(MemLab,MATCH($C2159&amp;"|"&amp;$B2159,MemKey,0))</f>
        <v/>
      </c>
      <c r="I2159" s="14">
        <f>INDEX(VarUnit,MATCH($A2159,VarKey,0))</f>
        <v/>
      </c>
      <c r="J2159" s="14">
        <f>INDEX(VarSrc,MATCH($A2159,VarKey,0))</f>
        <v/>
      </c>
      <c r="K2159" s="11">
        <f>CodePrefix&amp;$A2159&amp;IF($C2159="","","."&amp;$C2159&amp;"."&amp;$B2159)&amp;INDEX(VarEnd,MATCH($A2159,VarKey,0))&amp;K$5</f>
        <v/>
      </c>
      <c r="L2159" s="37">
        <f>INDEX(L$280:L$296,$E2159)*$D2159</f>
        <v/>
      </c>
      <c r="M2159" s="32">
        <f>INDEX(M$280:M$296,$E2159)*$D2159</f>
        <v/>
      </c>
      <c r="N2159" s="32">
        <f>INDEX(N$280:N$296,$E2159)*$D2159</f>
        <v/>
      </c>
      <c r="O2159" s="32">
        <f>INDEX(O$280:O$296,$E2159)*$D2159</f>
        <v/>
      </c>
      <c r="P2159" s="32">
        <f>INDEX(P$280:P$296,$E2159)*$D2159</f>
        <v/>
      </c>
      <c r="Q2159" s="32">
        <f>INDEX(Q$280:Q$296,$E2159)*$D2159</f>
        <v/>
      </c>
      <c r="R2159" s="32">
        <f>INDEX(R$280:R$296,$E2159)*$D2159</f>
        <v/>
      </c>
      <c r="S2159" s="32">
        <f>INDEX(S$280:S$296,$E2159)*$D2159</f>
        <v/>
      </c>
      <c r="T2159" s="32">
        <f>INDEX(T$280:T$296,$E2159)*$D2159</f>
        <v/>
      </c>
      <c r="U2159" s="32">
        <f>INDEX(U$280:U$296,$E2159)*$D2159</f>
        <v/>
      </c>
      <c r="V2159" s="32">
        <f>INDEX(V$280:V$296,$E2159)*$D2159</f>
        <v/>
      </c>
      <c r="W2159" s="32">
        <f>INDEX(W$280:W$296,$E2159)*$D2159</f>
        <v/>
      </c>
      <c r="X2159" s="32">
        <f>INDEX(X$280:X$296,$E2159)*$D2159</f>
        <v/>
      </c>
      <c r="Y2159" s="32">
        <f>INDEX(Y$280:Y$296,$E2159)*$D2159</f>
        <v/>
      </c>
      <c r="Z2159" s="32">
        <f>INDEX(Z$280:Z$296,$E2159)*$D2159</f>
        <v/>
      </c>
      <c r="AA2159" s="32">
        <f>INDEX(AA$280:AA$296,$E2159)*$D2159</f>
        <v/>
      </c>
      <c r="AB2159" s="32">
        <f>INDEX(AB$280:AB$296,$E2159)*$D2159</f>
        <v/>
      </c>
      <c r="AC2159" s="32">
        <f>INDEX(AC$280:AC$296,$E2159)*$D2159</f>
        <v/>
      </c>
      <c r="AD2159" s="32">
        <f>INDEX(AD$280:AD$296,$E2159)*$D2159</f>
        <v/>
      </c>
      <c r="AF2159" s="11">
        <f>CodePrefix&amp;$A2159&amp;IF($C2159="","","."&amp;$C2159&amp;"."&amp;$B2159)&amp;INDEX(VarEnd,MATCH($A2159,VarKey,0))&amp;AF$5</f>
        <v/>
      </c>
      <c r="AG2159" s="37">
        <f>INDEX(AG$280:AG$296,$E2159)*$D2159</f>
        <v/>
      </c>
      <c r="AH2159" s="32">
        <f>INDEX(AH$280:AH$296,$E2159)*$D2159</f>
        <v/>
      </c>
      <c r="AI2159" s="32">
        <f>INDEX(AI$280:AI$296,$E2159)*$D2159</f>
        <v/>
      </c>
      <c r="AJ2159" s="32">
        <f>INDEX(AJ$280:AJ$296,$E2159)*$D2159</f>
        <v/>
      </c>
      <c r="AK2159" s="32">
        <f>INDEX(AK$280:AK$296,$E2159)*$D2159</f>
        <v/>
      </c>
      <c r="AL2159" s="32">
        <f>INDEX(AL$280:AL$296,$E2159)*$D2159</f>
        <v/>
      </c>
      <c r="AM2159" s="32">
        <f>INDEX(AM$280:AM$296,$E2159)*$D2159</f>
        <v/>
      </c>
      <c r="AN2159" s="32">
        <f>INDEX(AN$280:AN$296,$E2159)*$D2159</f>
        <v/>
      </c>
      <c r="AO2159" s="32">
        <f>INDEX(AO$280:AO$296,$E2159)*$D2159</f>
        <v/>
      </c>
      <c r="AP2159" s="32">
        <f>INDEX(AP$280:AP$296,$E2159)*$D2159</f>
        <v/>
      </c>
      <c r="AQ2159" s="32">
        <f>INDEX(AQ$280:AQ$296,$E2159)*$D2159</f>
        <v/>
      </c>
      <c r="AR2159" s="32">
        <f>INDEX(AR$280:AR$296,$E2159)*$D2159</f>
        <v/>
      </c>
      <c r="AS2159" s="32">
        <f>INDEX(AS$280:AS$296,$E2159)*$D2159</f>
        <v/>
      </c>
      <c r="AT2159" s="32">
        <f>INDEX(AT$280:AT$296,$E2159)*$D2159</f>
        <v/>
      </c>
      <c r="AU2159" s="32">
        <f>INDEX(AU$280:AU$296,$E2159)*$D2159</f>
        <v/>
      </c>
      <c r="AV2159" s="32">
        <f>INDEX(AV$280:AV$296,$E2159)*$D2159</f>
        <v/>
      </c>
      <c r="AW2159" s="32">
        <f>INDEX(AW$280:AW$296,$E2159)*$D2159</f>
        <v/>
      </c>
      <c r="AX2159" s="32">
        <f>INDEX(AX$280:AX$296,$E2159)*$D2159</f>
        <v/>
      </c>
      <c r="AY2159" s="32">
        <f>INDEX(AY$280:AY$296,$E2159)*$D2159</f>
        <v/>
      </c>
    </row>
    <row r="2160" hidden="1" outlineLevel="2">
      <c r="A2160" s="14" t="inlineStr">
        <is>
          <t>ets</t>
        </is>
      </c>
      <c r="B2160" s="14" t="inlineStr">
        <is>
          <t>oop</t>
        </is>
      </c>
      <c r="C2160" s="14" t="inlineStr">
        <is>
          <t>nfm</t>
        </is>
      </c>
      <c r="D2160" s="32">
        <f>INDEX(Inputs!$W$5:$W$132,MATCH($B2160&amp;"|"&amp;$C2160,Inputs!$A$5:$A$132,0))</f>
        <v/>
      </c>
      <c r="E2160" s="32">
        <f>INDEX(Inputs!$M$5:$M$132,MATCH($B2160&amp;"|"&amp;$C2160,Inputs!$A$5:$A$132,0))</f>
        <v/>
      </c>
      <c r="F2160" s="36" t="n"/>
      <c r="G2160" s="36" t="n"/>
      <c r="H2160" s="14">
        <f>INDEX(VarLab,MATCH($A2160,VarKey,0))&amp;INDEX(MemLab,MATCH($C2160&amp;"|"&amp;$B2160,MemKey,0))</f>
        <v/>
      </c>
      <c r="I2160" s="14">
        <f>INDEX(VarUnit,MATCH($A2160,VarKey,0))</f>
        <v/>
      </c>
      <c r="J2160" s="14">
        <f>INDEX(VarSrc,MATCH($A2160,VarKey,0))</f>
        <v/>
      </c>
      <c r="K2160" s="11">
        <f>CodePrefix&amp;$A2160&amp;IF($C2160="","","."&amp;$C2160&amp;"."&amp;$B2160)&amp;INDEX(VarEnd,MATCH($A2160,VarKey,0))&amp;K$5</f>
        <v/>
      </c>
      <c r="L2160" s="37">
        <f>INDEX(L$280:L$296,$E2160)*$D2160</f>
        <v/>
      </c>
      <c r="M2160" s="32">
        <f>INDEX(M$280:M$296,$E2160)*$D2160</f>
        <v/>
      </c>
      <c r="N2160" s="32">
        <f>INDEX(N$280:N$296,$E2160)*$D2160</f>
        <v/>
      </c>
      <c r="O2160" s="32">
        <f>INDEX(O$280:O$296,$E2160)*$D2160</f>
        <v/>
      </c>
      <c r="P2160" s="32">
        <f>INDEX(P$280:P$296,$E2160)*$D2160</f>
        <v/>
      </c>
      <c r="Q2160" s="32">
        <f>INDEX(Q$280:Q$296,$E2160)*$D2160</f>
        <v/>
      </c>
      <c r="R2160" s="32">
        <f>INDEX(R$280:R$296,$E2160)*$D2160</f>
        <v/>
      </c>
      <c r="S2160" s="32">
        <f>INDEX(S$280:S$296,$E2160)*$D2160</f>
        <v/>
      </c>
      <c r="T2160" s="32">
        <f>INDEX(T$280:T$296,$E2160)*$D2160</f>
        <v/>
      </c>
      <c r="U2160" s="32">
        <f>INDEX(U$280:U$296,$E2160)*$D2160</f>
        <v/>
      </c>
      <c r="V2160" s="32">
        <f>INDEX(V$280:V$296,$E2160)*$D2160</f>
        <v/>
      </c>
      <c r="W2160" s="32">
        <f>INDEX(W$280:W$296,$E2160)*$D2160</f>
        <v/>
      </c>
      <c r="X2160" s="32">
        <f>INDEX(X$280:X$296,$E2160)*$D2160</f>
        <v/>
      </c>
      <c r="Y2160" s="32">
        <f>INDEX(Y$280:Y$296,$E2160)*$D2160</f>
        <v/>
      </c>
      <c r="Z2160" s="32">
        <f>INDEX(Z$280:Z$296,$E2160)*$D2160</f>
        <v/>
      </c>
      <c r="AA2160" s="32">
        <f>INDEX(AA$280:AA$296,$E2160)*$D2160</f>
        <v/>
      </c>
      <c r="AB2160" s="32">
        <f>INDEX(AB$280:AB$296,$E2160)*$D2160</f>
        <v/>
      </c>
      <c r="AC2160" s="32">
        <f>INDEX(AC$280:AC$296,$E2160)*$D2160</f>
        <v/>
      </c>
      <c r="AD2160" s="32">
        <f>INDEX(AD$280:AD$296,$E2160)*$D2160</f>
        <v/>
      </c>
      <c r="AF2160" s="11">
        <f>CodePrefix&amp;$A2160&amp;IF($C2160="","","."&amp;$C2160&amp;"."&amp;$B2160)&amp;INDEX(VarEnd,MATCH($A2160,VarKey,0))&amp;AF$5</f>
        <v/>
      </c>
      <c r="AG2160" s="37">
        <f>INDEX(AG$280:AG$296,$E2160)*$D2160</f>
        <v/>
      </c>
      <c r="AH2160" s="32">
        <f>INDEX(AH$280:AH$296,$E2160)*$D2160</f>
        <v/>
      </c>
      <c r="AI2160" s="32">
        <f>INDEX(AI$280:AI$296,$E2160)*$D2160</f>
        <v/>
      </c>
      <c r="AJ2160" s="32">
        <f>INDEX(AJ$280:AJ$296,$E2160)*$D2160</f>
        <v/>
      </c>
      <c r="AK2160" s="32">
        <f>INDEX(AK$280:AK$296,$E2160)*$D2160</f>
        <v/>
      </c>
      <c r="AL2160" s="32">
        <f>INDEX(AL$280:AL$296,$E2160)*$D2160</f>
        <v/>
      </c>
      <c r="AM2160" s="32">
        <f>INDEX(AM$280:AM$296,$E2160)*$D2160</f>
        <v/>
      </c>
      <c r="AN2160" s="32">
        <f>INDEX(AN$280:AN$296,$E2160)*$D2160</f>
        <v/>
      </c>
      <c r="AO2160" s="32">
        <f>INDEX(AO$280:AO$296,$E2160)*$D2160</f>
        <v/>
      </c>
      <c r="AP2160" s="32">
        <f>INDEX(AP$280:AP$296,$E2160)*$D2160</f>
        <v/>
      </c>
      <c r="AQ2160" s="32">
        <f>INDEX(AQ$280:AQ$296,$E2160)*$D2160</f>
        <v/>
      </c>
      <c r="AR2160" s="32">
        <f>INDEX(AR$280:AR$296,$E2160)*$D2160</f>
        <v/>
      </c>
      <c r="AS2160" s="32">
        <f>INDEX(AS$280:AS$296,$E2160)*$D2160</f>
        <v/>
      </c>
      <c r="AT2160" s="32">
        <f>INDEX(AT$280:AT$296,$E2160)*$D2160</f>
        <v/>
      </c>
      <c r="AU2160" s="32">
        <f>INDEX(AU$280:AU$296,$E2160)*$D2160</f>
        <v/>
      </c>
      <c r="AV2160" s="32">
        <f>INDEX(AV$280:AV$296,$E2160)*$D2160</f>
        <v/>
      </c>
      <c r="AW2160" s="32">
        <f>INDEX(AW$280:AW$296,$E2160)*$D2160</f>
        <v/>
      </c>
      <c r="AX2160" s="32">
        <f>INDEX(AX$280:AX$296,$E2160)*$D2160</f>
        <v/>
      </c>
      <c r="AY2160" s="32">
        <f>INDEX(AY$280:AY$296,$E2160)*$D2160</f>
        <v/>
      </c>
    </row>
    <row r="2161" hidden="1" outlineLevel="2">
      <c r="A2161" s="14" t="inlineStr">
        <is>
          <t>ets</t>
        </is>
      </c>
      <c r="B2161" s="14" t="inlineStr">
        <is>
          <t>bio</t>
        </is>
      </c>
      <c r="C2161" s="14" t="inlineStr">
        <is>
          <t>nfm</t>
        </is>
      </c>
      <c r="D2161" s="32">
        <f>INDEX(Inputs!$W$5:$W$132,MATCH($B2161&amp;"|"&amp;$C2161,Inputs!$A$5:$A$132,0))</f>
        <v/>
      </c>
      <c r="E2161" s="32">
        <f>INDEX(Inputs!$M$5:$M$132,MATCH($B2161&amp;"|"&amp;$C2161,Inputs!$A$5:$A$132,0))</f>
        <v/>
      </c>
      <c r="F2161" s="36" t="n"/>
      <c r="G2161" s="36" t="n"/>
      <c r="H2161" s="14">
        <f>INDEX(VarLab,MATCH($A2161,VarKey,0))&amp;INDEX(MemLab,MATCH($C2161&amp;"|"&amp;$B2161,MemKey,0))</f>
        <v/>
      </c>
      <c r="I2161" s="14">
        <f>INDEX(VarUnit,MATCH($A2161,VarKey,0))</f>
        <v/>
      </c>
      <c r="J2161" s="14">
        <f>INDEX(VarSrc,MATCH($A2161,VarKey,0))</f>
        <v/>
      </c>
      <c r="K2161" s="11">
        <f>CodePrefix&amp;$A2161&amp;IF($C2161="","","."&amp;$C2161&amp;"."&amp;$B2161)&amp;INDEX(VarEnd,MATCH($A2161,VarKey,0))&amp;K$5</f>
        <v/>
      </c>
      <c r="L2161" s="37">
        <f>INDEX(L$280:L$296,$E2161)*$D2161</f>
        <v/>
      </c>
      <c r="M2161" s="32">
        <f>INDEX(M$280:M$296,$E2161)*$D2161</f>
        <v/>
      </c>
      <c r="N2161" s="32">
        <f>INDEX(N$280:N$296,$E2161)*$D2161</f>
        <v/>
      </c>
      <c r="O2161" s="32">
        <f>INDEX(O$280:O$296,$E2161)*$D2161</f>
        <v/>
      </c>
      <c r="P2161" s="32">
        <f>INDEX(P$280:P$296,$E2161)*$D2161</f>
        <v/>
      </c>
      <c r="Q2161" s="32">
        <f>INDEX(Q$280:Q$296,$E2161)*$D2161</f>
        <v/>
      </c>
      <c r="R2161" s="32">
        <f>INDEX(R$280:R$296,$E2161)*$D2161</f>
        <v/>
      </c>
      <c r="S2161" s="32">
        <f>INDEX(S$280:S$296,$E2161)*$D2161</f>
        <v/>
      </c>
      <c r="T2161" s="32">
        <f>INDEX(T$280:T$296,$E2161)*$D2161</f>
        <v/>
      </c>
      <c r="U2161" s="32">
        <f>INDEX(U$280:U$296,$E2161)*$D2161</f>
        <v/>
      </c>
      <c r="V2161" s="32">
        <f>INDEX(V$280:V$296,$E2161)*$D2161</f>
        <v/>
      </c>
      <c r="W2161" s="32">
        <f>INDEX(W$280:W$296,$E2161)*$D2161</f>
        <v/>
      </c>
      <c r="X2161" s="32">
        <f>INDEX(X$280:X$296,$E2161)*$D2161</f>
        <v/>
      </c>
      <c r="Y2161" s="32">
        <f>INDEX(Y$280:Y$296,$E2161)*$D2161</f>
        <v/>
      </c>
      <c r="Z2161" s="32">
        <f>INDEX(Z$280:Z$296,$E2161)*$D2161</f>
        <v/>
      </c>
      <c r="AA2161" s="32">
        <f>INDEX(AA$280:AA$296,$E2161)*$D2161</f>
        <v/>
      </c>
      <c r="AB2161" s="32">
        <f>INDEX(AB$280:AB$296,$E2161)*$D2161</f>
        <v/>
      </c>
      <c r="AC2161" s="32">
        <f>INDEX(AC$280:AC$296,$E2161)*$D2161</f>
        <v/>
      </c>
      <c r="AD2161" s="32">
        <f>INDEX(AD$280:AD$296,$E2161)*$D2161</f>
        <v/>
      </c>
      <c r="AF2161" s="11">
        <f>CodePrefix&amp;$A2161&amp;IF($C2161="","","."&amp;$C2161&amp;"."&amp;$B2161)&amp;INDEX(VarEnd,MATCH($A2161,VarKey,0))&amp;AF$5</f>
        <v/>
      </c>
      <c r="AG2161" s="37">
        <f>INDEX(AG$280:AG$296,$E2161)*$D2161</f>
        <v/>
      </c>
      <c r="AH2161" s="32">
        <f>INDEX(AH$280:AH$296,$E2161)*$D2161</f>
        <v/>
      </c>
      <c r="AI2161" s="32">
        <f>INDEX(AI$280:AI$296,$E2161)*$D2161</f>
        <v/>
      </c>
      <c r="AJ2161" s="32">
        <f>INDEX(AJ$280:AJ$296,$E2161)*$D2161</f>
        <v/>
      </c>
      <c r="AK2161" s="32">
        <f>INDEX(AK$280:AK$296,$E2161)*$D2161</f>
        <v/>
      </c>
      <c r="AL2161" s="32">
        <f>INDEX(AL$280:AL$296,$E2161)*$D2161</f>
        <v/>
      </c>
      <c r="AM2161" s="32">
        <f>INDEX(AM$280:AM$296,$E2161)*$D2161</f>
        <v/>
      </c>
      <c r="AN2161" s="32">
        <f>INDEX(AN$280:AN$296,$E2161)*$D2161</f>
        <v/>
      </c>
      <c r="AO2161" s="32">
        <f>INDEX(AO$280:AO$296,$E2161)*$D2161</f>
        <v/>
      </c>
      <c r="AP2161" s="32">
        <f>INDEX(AP$280:AP$296,$E2161)*$D2161</f>
        <v/>
      </c>
      <c r="AQ2161" s="32">
        <f>INDEX(AQ$280:AQ$296,$E2161)*$D2161</f>
        <v/>
      </c>
      <c r="AR2161" s="32">
        <f>INDEX(AR$280:AR$296,$E2161)*$D2161</f>
        <v/>
      </c>
      <c r="AS2161" s="32">
        <f>INDEX(AS$280:AS$296,$E2161)*$D2161</f>
        <v/>
      </c>
      <c r="AT2161" s="32">
        <f>INDEX(AT$280:AT$296,$E2161)*$D2161</f>
        <v/>
      </c>
      <c r="AU2161" s="32">
        <f>INDEX(AU$280:AU$296,$E2161)*$D2161</f>
        <v/>
      </c>
      <c r="AV2161" s="32">
        <f>INDEX(AV$280:AV$296,$E2161)*$D2161</f>
        <v/>
      </c>
      <c r="AW2161" s="32">
        <f>INDEX(AW$280:AW$296,$E2161)*$D2161</f>
        <v/>
      </c>
      <c r="AX2161" s="32">
        <f>INDEX(AX$280:AX$296,$E2161)*$D2161</f>
        <v/>
      </c>
      <c r="AY2161" s="32">
        <f>INDEX(AY$280:AY$296,$E2161)*$D2161</f>
        <v/>
      </c>
    </row>
    <row r="2162" hidden="1" outlineLevel="2"/>
    <row r="2163" hidden="1" outlineLevel="2">
      <c r="A2163" s="14" t="inlineStr">
        <is>
          <t>ntx</t>
        </is>
      </c>
      <c r="B2163" s="14" t="inlineStr">
        <is>
          <t>coa</t>
        </is>
      </c>
      <c r="C2163" s="14" t="inlineStr">
        <is>
          <t>nfm</t>
        </is>
      </c>
      <c r="D2163" s="32">
        <f>INDEX(Inputs!$N$5:$N$132,MATCH($B2163&amp;"|"&amp;$C2163,Inputs!$A$5:$A$132,0))</f>
        <v/>
      </c>
      <c r="E2163" s="32">
        <f>INDEX(Inputs!$K$5:$K$132,MATCH($B2163&amp;"|"&amp;$C2163,Inputs!$A$5:$A$132,0))</f>
        <v/>
      </c>
      <c r="F2163" s="36" t="n"/>
      <c r="G2163" s="36" t="n"/>
      <c r="H2163" s="14">
        <f>INDEX(VarLab,MATCH($A2163,VarKey,0))&amp;INDEX(MemLab,MATCH($C2163&amp;"|"&amp;$B2163,MemKey,0))</f>
        <v/>
      </c>
      <c r="I2163" s="14">
        <f>INDEX(VarUnit,MATCH($A2163,VarKey,0))</f>
        <v/>
      </c>
      <c r="J2163" s="14">
        <f>INDEX(VarSrc,MATCH($A2163,VarKey,0))</f>
        <v/>
      </c>
      <c r="K2163" s="11">
        <f>CodePrefix&amp;$A2163&amp;IF($C2163="","","."&amp;$C2163&amp;"."&amp;$B2163)&amp;INDEX(VarEnd,MATCH($A2163,VarKey,0))&amp;K$5</f>
        <v/>
      </c>
      <c r="L2163" s="37">
        <f>INDEX(L$80:L$93,$D2163)/$E2163</f>
        <v/>
      </c>
      <c r="M2163" s="32">
        <f>INDEX(M$80:M$93,$D2163)/$E2163</f>
        <v/>
      </c>
      <c r="N2163" s="32">
        <f>INDEX(N$80:N$93,$D2163)/$E2163</f>
        <v/>
      </c>
      <c r="O2163" s="32">
        <f>INDEX(O$80:O$93,$D2163)/$E2163</f>
        <v/>
      </c>
      <c r="P2163" s="32">
        <f>INDEX(P$80:P$93,$D2163)/$E2163</f>
        <v/>
      </c>
      <c r="Q2163" s="32">
        <f>INDEX(Q$80:Q$93,$D2163)/$E2163</f>
        <v/>
      </c>
      <c r="R2163" s="32">
        <f>INDEX(R$80:R$93,$D2163)/$E2163</f>
        <v/>
      </c>
      <c r="S2163" s="32">
        <f>INDEX(S$80:S$93,$D2163)/$E2163</f>
        <v/>
      </c>
      <c r="T2163" s="32">
        <f>INDEX(T$80:T$93,$D2163)/$E2163</f>
        <v/>
      </c>
      <c r="U2163" s="32">
        <f>INDEX(U$80:U$93,$D2163)/$E2163</f>
        <v/>
      </c>
      <c r="V2163" s="32">
        <f>INDEX(V$80:V$93,$D2163)/$E2163</f>
        <v/>
      </c>
      <c r="W2163" s="32">
        <f>INDEX(W$80:W$93,$D2163)/$E2163</f>
        <v/>
      </c>
      <c r="X2163" s="32">
        <f>INDEX(X$80:X$93,$D2163)/$E2163</f>
        <v/>
      </c>
      <c r="Y2163" s="32">
        <f>INDEX(Y$80:Y$93,$D2163)/$E2163</f>
        <v/>
      </c>
      <c r="Z2163" s="32">
        <f>INDEX(Z$80:Z$93,$D2163)/$E2163</f>
        <v/>
      </c>
      <c r="AA2163" s="32">
        <f>INDEX(AA$80:AA$93,$D2163)/$E2163</f>
        <v/>
      </c>
      <c r="AB2163" s="32">
        <f>INDEX(AB$80:AB$93,$D2163)/$E2163</f>
        <v/>
      </c>
      <c r="AC2163" s="32">
        <f>INDEX(AC$80:AC$93,$D2163)/$E2163</f>
        <v/>
      </c>
      <c r="AD2163" s="32">
        <f>INDEX(AD$80:AD$93,$D2163)/$E2163</f>
        <v/>
      </c>
      <c r="AF2163" s="11">
        <f>CodePrefix&amp;$A2163&amp;IF($C2163="","","."&amp;$C2163&amp;"."&amp;$B2163)&amp;INDEX(VarEnd,MATCH($A2163,VarKey,0))&amp;AF$5</f>
        <v/>
      </c>
      <c r="AG2163" s="37">
        <f>INDEX(AG$80:AG$93,$D2163)/$E2163</f>
        <v/>
      </c>
      <c r="AH2163" s="32">
        <f>INDEX(AH$80:AH$93,$D2163)/$E2163</f>
        <v/>
      </c>
      <c r="AI2163" s="32">
        <f>INDEX(AI$80:AI$93,$D2163)/$E2163</f>
        <v/>
      </c>
      <c r="AJ2163" s="32">
        <f>INDEX(AJ$80:AJ$93,$D2163)/$E2163</f>
        <v/>
      </c>
      <c r="AK2163" s="32">
        <f>INDEX(AK$80:AK$93,$D2163)/$E2163</f>
        <v/>
      </c>
      <c r="AL2163" s="32">
        <f>INDEX(AL$80:AL$93,$D2163)/$E2163</f>
        <v/>
      </c>
      <c r="AM2163" s="32">
        <f>INDEX(AM$80:AM$93,$D2163)/$E2163</f>
        <v/>
      </c>
      <c r="AN2163" s="32">
        <f>INDEX(AN$80:AN$93,$D2163)/$E2163</f>
        <v/>
      </c>
      <c r="AO2163" s="32">
        <f>INDEX(AO$80:AO$93,$D2163)/$E2163</f>
        <v/>
      </c>
      <c r="AP2163" s="32">
        <f>INDEX(AP$80:AP$93,$D2163)/$E2163</f>
        <v/>
      </c>
      <c r="AQ2163" s="32">
        <f>INDEX(AQ$80:AQ$93,$D2163)/$E2163</f>
        <v/>
      </c>
      <c r="AR2163" s="32">
        <f>INDEX(AR$80:AR$93,$D2163)/$E2163</f>
        <v/>
      </c>
      <c r="AS2163" s="32">
        <f>INDEX(AS$80:AS$93,$D2163)/$E2163</f>
        <v/>
      </c>
      <c r="AT2163" s="32">
        <f>INDEX(AT$80:AT$93,$D2163)/$E2163</f>
        <v/>
      </c>
      <c r="AU2163" s="32">
        <f>INDEX(AU$80:AU$93,$D2163)/$E2163</f>
        <v/>
      </c>
      <c r="AV2163" s="32">
        <f>INDEX(AV$80:AV$93,$D2163)/$E2163</f>
        <v/>
      </c>
      <c r="AW2163" s="32">
        <f>INDEX(AW$80:AW$93,$D2163)/$E2163</f>
        <v/>
      </c>
      <c r="AX2163" s="32">
        <f>INDEX(AX$80:AX$93,$D2163)/$E2163</f>
        <v/>
      </c>
      <c r="AY2163" s="32">
        <f>INDEX(AY$80:AY$93,$D2163)/$E2163</f>
        <v/>
      </c>
    </row>
    <row r="2164" hidden="1" outlineLevel="2">
      <c r="A2164" s="14" t="inlineStr">
        <is>
          <t>ntx</t>
        </is>
      </c>
      <c r="B2164" s="14" t="inlineStr">
        <is>
          <t>nga</t>
        </is>
      </c>
      <c r="C2164" s="14" t="inlineStr">
        <is>
          <t>nfm</t>
        </is>
      </c>
      <c r="D2164" s="32">
        <f>INDEX(Inputs!$N$5:$N$132,MATCH($B2164&amp;"|"&amp;$C2164,Inputs!$A$5:$A$132,0))</f>
        <v/>
      </c>
      <c r="E2164" s="32">
        <f>INDEX(Inputs!$K$5:$K$132,MATCH($B2164&amp;"|"&amp;$C2164,Inputs!$A$5:$A$132,0))</f>
        <v/>
      </c>
      <c r="F2164" s="36" t="n"/>
      <c r="G2164" s="36" t="n"/>
      <c r="H2164" s="14">
        <f>INDEX(VarLab,MATCH($A2164,VarKey,0))&amp;INDEX(MemLab,MATCH($C2164&amp;"|"&amp;$B2164,MemKey,0))</f>
        <v/>
      </c>
      <c r="I2164" s="14">
        <f>INDEX(VarUnit,MATCH($A2164,VarKey,0))</f>
        <v/>
      </c>
      <c r="J2164" s="14">
        <f>INDEX(VarSrc,MATCH($A2164,VarKey,0))</f>
        <v/>
      </c>
      <c r="K2164" s="11">
        <f>CodePrefix&amp;$A2164&amp;IF($C2164="","","."&amp;$C2164&amp;"."&amp;$B2164)&amp;INDEX(VarEnd,MATCH($A2164,VarKey,0))&amp;K$5</f>
        <v/>
      </c>
      <c r="L2164" s="37">
        <f>INDEX(L$80:L$93,$D2164)/$E2164</f>
        <v/>
      </c>
      <c r="M2164" s="32">
        <f>INDEX(M$80:M$93,$D2164)/$E2164</f>
        <v/>
      </c>
      <c r="N2164" s="32">
        <f>INDEX(N$80:N$93,$D2164)/$E2164</f>
        <v/>
      </c>
      <c r="O2164" s="32">
        <f>INDEX(O$80:O$93,$D2164)/$E2164</f>
        <v/>
      </c>
      <c r="P2164" s="32">
        <f>INDEX(P$80:P$93,$D2164)/$E2164</f>
        <v/>
      </c>
      <c r="Q2164" s="32">
        <f>INDEX(Q$80:Q$93,$D2164)/$E2164</f>
        <v/>
      </c>
      <c r="R2164" s="32">
        <f>INDEX(R$80:R$93,$D2164)/$E2164</f>
        <v/>
      </c>
      <c r="S2164" s="32">
        <f>INDEX(S$80:S$93,$D2164)/$E2164</f>
        <v/>
      </c>
      <c r="T2164" s="32">
        <f>INDEX(T$80:T$93,$D2164)/$E2164</f>
        <v/>
      </c>
      <c r="U2164" s="32">
        <f>INDEX(U$80:U$93,$D2164)/$E2164</f>
        <v/>
      </c>
      <c r="V2164" s="32">
        <f>INDEX(V$80:V$93,$D2164)/$E2164</f>
        <v/>
      </c>
      <c r="W2164" s="32">
        <f>INDEX(W$80:W$93,$D2164)/$E2164</f>
        <v/>
      </c>
      <c r="X2164" s="32">
        <f>INDEX(X$80:X$93,$D2164)/$E2164</f>
        <v/>
      </c>
      <c r="Y2164" s="32">
        <f>INDEX(Y$80:Y$93,$D2164)/$E2164</f>
        <v/>
      </c>
      <c r="Z2164" s="32">
        <f>INDEX(Z$80:Z$93,$D2164)/$E2164</f>
        <v/>
      </c>
      <c r="AA2164" s="32">
        <f>INDEX(AA$80:AA$93,$D2164)/$E2164</f>
        <v/>
      </c>
      <c r="AB2164" s="32">
        <f>INDEX(AB$80:AB$93,$D2164)/$E2164</f>
        <v/>
      </c>
      <c r="AC2164" s="32">
        <f>INDEX(AC$80:AC$93,$D2164)/$E2164</f>
        <v/>
      </c>
      <c r="AD2164" s="32">
        <f>INDEX(AD$80:AD$93,$D2164)/$E2164</f>
        <v/>
      </c>
      <c r="AF2164" s="11">
        <f>CodePrefix&amp;$A2164&amp;IF($C2164="","","."&amp;$C2164&amp;"."&amp;$B2164)&amp;INDEX(VarEnd,MATCH($A2164,VarKey,0))&amp;AF$5</f>
        <v/>
      </c>
      <c r="AG2164" s="37">
        <f>INDEX(AG$80:AG$93,$D2164)/$E2164</f>
        <v/>
      </c>
      <c r="AH2164" s="32">
        <f>INDEX(AH$80:AH$93,$D2164)/$E2164</f>
        <v/>
      </c>
      <c r="AI2164" s="32">
        <f>INDEX(AI$80:AI$93,$D2164)/$E2164</f>
        <v/>
      </c>
      <c r="AJ2164" s="32">
        <f>INDEX(AJ$80:AJ$93,$D2164)/$E2164</f>
        <v/>
      </c>
      <c r="AK2164" s="32">
        <f>INDEX(AK$80:AK$93,$D2164)/$E2164</f>
        <v/>
      </c>
      <c r="AL2164" s="32">
        <f>INDEX(AL$80:AL$93,$D2164)/$E2164</f>
        <v/>
      </c>
      <c r="AM2164" s="32">
        <f>INDEX(AM$80:AM$93,$D2164)/$E2164</f>
        <v/>
      </c>
      <c r="AN2164" s="32">
        <f>INDEX(AN$80:AN$93,$D2164)/$E2164</f>
        <v/>
      </c>
      <c r="AO2164" s="32">
        <f>INDEX(AO$80:AO$93,$D2164)/$E2164</f>
        <v/>
      </c>
      <c r="AP2164" s="32">
        <f>INDEX(AP$80:AP$93,$D2164)/$E2164</f>
        <v/>
      </c>
      <c r="AQ2164" s="32">
        <f>INDEX(AQ$80:AQ$93,$D2164)/$E2164</f>
        <v/>
      </c>
      <c r="AR2164" s="32">
        <f>INDEX(AR$80:AR$93,$D2164)/$E2164</f>
        <v/>
      </c>
      <c r="AS2164" s="32">
        <f>INDEX(AS$80:AS$93,$D2164)/$E2164</f>
        <v/>
      </c>
      <c r="AT2164" s="32">
        <f>INDEX(AT$80:AT$93,$D2164)/$E2164</f>
        <v/>
      </c>
      <c r="AU2164" s="32">
        <f>INDEX(AU$80:AU$93,$D2164)/$E2164</f>
        <v/>
      </c>
      <c r="AV2164" s="32">
        <f>INDEX(AV$80:AV$93,$D2164)/$E2164</f>
        <v/>
      </c>
      <c r="AW2164" s="32">
        <f>INDEX(AW$80:AW$93,$D2164)/$E2164</f>
        <v/>
      </c>
      <c r="AX2164" s="32">
        <f>INDEX(AX$80:AX$93,$D2164)/$E2164</f>
        <v/>
      </c>
      <c r="AY2164" s="32">
        <f>INDEX(AY$80:AY$93,$D2164)/$E2164</f>
        <v/>
      </c>
    </row>
    <row r="2165" hidden="1" outlineLevel="2">
      <c r="A2165" s="14" t="inlineStr">
        <is>
          <t>ntx</t>
        </is>
      </c>
      <c r="B2165" s="14" t="inlineStr">
        <is>
          <t>gso</t>
        </is>
      </c>
      <c r="C2165" s="14" t="inlineStr">
        <is>
          <t>nfm</t>
        </is>
      </c>
      <c r="D2165" s="32">
        <f>INDEX(Inputs!$N$5:$N$132,MATCH($B2165&amp;"|"&amp;$C2165,Inputs!$A$5:$A$132,0))</f>
        <v/>
      </c>
      <c r="E2165" s="32">
        <f>INDEX(Inputs!$K$5:$K$132,MATCH($B2165&amp;"|"&amp;$C2165,Inputs!$A$5:$A$132,0))</f>
        <v/>
      </c>
      <c r="F2165" s="36" t="n"/>
      <c r="G2165" s="36" t="n"/>
      <c r="H2165" s="14">
        <f>INDEX(VarLab,MATCH($A2165,VarKey,0))&amp;INDEX(MemLab,MATCH($C2165&amp;"|"&amp;$B2165,MemKey,0))</f>
        <v/>
      </c>
      <c r="I2165" s="14">
        <f>INDEX(VarUnit,MATCH($A2165,VarKey,0))</f>
        <v/>
      </c>
      <c r="J2165" s="14">
        <f>INDEX(VarSrc,MATCH($A2165,VarKey,0))</f>
        <v/>
      </c>
      <c r="K2165" s="11">
        <f>CodePrefix&amp;$A2165&amp;IF($C2165="","","."&amp;$C2165&amp;"."&amp;$B2165)&amp;INDEX(VarEnd,MATCH($A2165,VarKey,0))&amp;K$5</f>
        <v/>
      </c>
      <c r="L2165" s="37">
        <f>INDEX(L$80:L$93,$D2165)/$E2165</f>
        <v/>
      </c>
      <c r="M2165" s="32">
        <f>INDEX(M$80:M$93,$D2165)/$E2165</f>
        <v/>
      </c>
      <c r="N2165" s="32">
        <f>INDEX(N$80:N$93,$D2165)/$E2165</f>
        <v/>
      </c>
      <c r="O2165" s="32">
        <f>INDEX(O$80:O$93,$D2165)/$E2165</f>
        <v/>
      </c>
      <c r="P2165" s="32">
        <f>INDEX(P$80:P$93,$D2165)/$E2165</f>
        <v/>
      </c>
      <c r="Q2165" s="32">
        <f>INDEX(Q$80:Q$93,$D2165)/$E2165</f>
        <v/>
      </c>
      <c r="R2165" s="32">
        <f>INDEX(R$80:R$93,$D2165)/$E2165</f>
        <v/>
      </c>
      <c r="S2165" s="32">
        <f>INDEX(S$80:S$93,$D2165)/$E2165</f>
        <v/>
      </c>
      <c r="T2165" s="32">
        <f>INDEX(T$80:T$93,$D2165)/$E2165</f>
        <v/>
      </c>
      <c r="U2165" s="32">
        <f>INDEX(U$80:U$93,$D2165)/$E2165</f>
        <v/>
      </c>
      <c r="V2165" s="32">
        <f>INDEX(V$80:V$93,$D2165)/$E2165</f>
        <v/>
      </c>
      <c r="W2165" s="32">
        <f>INDEX(W$80:W$93,$D2165)/$E2165</f>
        <v/>
      </c>
      <c r="X2165" s="32">
        <f>INDEX(X$80:X$93,$D2165)/$E2165</f>
        <v/>
      </c>
      <c r="Y2165" s="32">
        <f>INDEX(Y$80:Y$93,$D2165)/$E2165</f>
        <v/>
      </c>
      <c r="Z2165" s="32">
        <f>INDEX(Z$80:Z$93,$D2165)/$E2165</f>
        <v/>
      </c>
      <c r="AA2165" s="32">
        <f>INDEX(AA$80:AA$93,$D2165)/$E2165</f>
        <v/>
      </c>
      <c r="AB2165" s="32">
        <f>INDEX(AB$80:AB$93,$D2165)/$E2165</f>
        <v/>
      </c>
      <c r="AC2165" s="32">
        <f>INDEX(AC$80:AC$93,$D2165)/$E2165</f>
        <v/>
      </c>
      <c r="AD2165" s="32">
        <f>INDEX(AD$80:AD$93,$D2165)/$E2165</f>
        <v/>
      </c>
      <c r="AF2165" s="11">
        <f>CodePrefix&amp;$A2165&amp;IF($C2165="","","."&amp;$C2165&amp;"."&amp;$B2165)&amp;INDEX(VarEnd,MATCH($A2165,VarKey,0))&amp;AF$5</f>
        <v/>
      </c>
      <c r="AG2165" s="37">
        <f>INDEX(AG$80:AG$93,$D2165)/$E2165</f>
        <v/>
      </c>
      <c r="AH2165" s="32">
        <f>INDEX(AH$80:AH$93,$D2165)/$E2165</f>
        <v/>
      </c>
      <c r="AI2165" s="32">
        <f>INDEX(AI$80:AI$93,$D2165)/$E2165</f>
        <v/>
      </c>
      <c r="AJ2165" s="32">
        <f>INDEX(AJ$80:AJ$93,$D2165)/$E2165</f>
        <v/>
      </c>
      <c r="AK2165" s="32">
        <f>INDEX(AK$80:AK$93,$D2165)/$E2165</f>
        <v/>
      </c>
      <c r="AL2165" s="32">
        <f>INDEX(AL$80:AL$93,$D2165)/$E2165</f>
        <v/>
      </c>
      <c r="AM2165" s="32">
        <f>INDEX(AM$80:AM$93,$D2165)/$E2165</f>
        <v/>
      </c>
      <c r="AN2165" s="32">
        <f>INDEX(AN$80:AN$93,$D2165)/$E2165</f>
        <v/>
      </c>
      <c r="AO2165" s="32">
        <f>INDEX(AO$80:AO$93,$D2165)/$E2165</f>
        <v/>
      </c>
      <c r="AP2165" s="32">
        <f>INDEX(AP$80:AP$93,$D2165)/$E2165</f>
        <v/>
      </c>
      <c r="AQ2165" s="32">
        <f>INDEX(AQ$80:AQ$93,$D2165)/$E2165</f>
        <v/>
      </c>
      <c r="AR2165" s="32">
        <f>INDEX(AR$80:AR$93,$D2165)/$E2165</f>
        <v/>
      </c>
      <c r="AS2165" s="32">
        <f>INDEX(AS$80:AS$93,$D2165)/$E2165</f>
        <v/>
      </c>
      <c r="AT2165" s="32">
        <f>INDEX(AT$80:AT$93,$D2165)/$E2165</f>
        <v/>
      </c>
      <c r="AU2165" s="32">
        <f>INDEX(AU$80:AU$93,$D2165)/$E2165</f>
        <v/>
      </c>
      <c r="AV2165" s="32">
        <f>INDEX(AV$80:AV$93,$D2165)/$E2165</f>
        <v/>
      </c>
      <c r="AW2165" s="32">
        <f>INDEX(AW$80:AW$93,$D2165)/$E2165</f>
        <v/>
      </c>
      <c r="AX2165" s="32">
        <f>INDEX(AX$80:AX$93,$D2165)/$E2165</f>
        <v/>
      </c>
      <c r="AY2165" s="32">
        <f>INDEX(AY$80:AY$93,$D2165)/$E2165</f>
        <v/>
      </c>
    </row>
    <row r="2166" hidden="1" outlineLevel="2">
      <c r="A2166" s="14" t="inlineStr">
        <is>
          <t>ntx</t>
        </is>
      </c>
      <c r="B2166" s="14" t="inlineStr">
        <is>
          <t>die</t>
        </is>
      </c>
      <c r="C2166" s="14" t="inlineStr">
        <is>
          <t>nfm</t>
        </is>
      </c>
      <c r="D2166" s="32">
        <f>INDEX(Inputs!$N$5:$N$132,MATCH($B2166&amp;"|"&amp;$C2166,Inputs!$A$5:$A$132,0))</f>
        <v/>
      </c>
      <c r="E2166" s="32">
        <f>INDEX(Inputs!$K$5:$K$132,MATCH($B2166&amp;"|"&amp;$C2166,Inputs!$A$5:$A$132,0))</f>
        <v/>
      </c>
      <c r="F2166" s="36" t="n"/>
      <c r="G2166" s="36" t="n"/>
      <c r="H2166" s="14">
        <f>INDEX(VarLab,MATCH($A2166,VarKey,0))&amp;INDEX(MemLab,MATCH($C2166&amp;"|"&amp;$B2166,MemKey,0))</f>
        <v/>
      </c>
      <c r="I2166" s="14">
        <f>INDEX(VarUnit,MATCH($A2166,VarKey,0))</f>
        <v/>
      </c>
      <c r="J2166" s="14">
        <f>INDEX(VarSrc,MATCH($A2166,VarKey,0))</f>
        <v/>
      </c>
      <c r="K2166" s="11">
        <f>CodePrefix&amp;$A2166&amp;IF($C2166="","","."&amp;$C2166&amp;"."&amp;$B2166)&amp;INDEX(VarEnd,MATCH($A2166,VarKey,0))&amp;K$5</f>
        <v/>
      </c>
      <c r="L2166" s="37">
        <f>INDEX(L$80:L$93,$D2166)/$E2166</f>
        <v/>
      </c>
      <c r="M2166" s="32">
        <f>INDEX(M$80:M$93,$D2166)/$E2166</f>
        <v/>
      </c>
      <c r="N2166" s="32">
        <f>INDEX(N$80:N$93,$D2166)/$E2166</f>
        <v/>
      </c>
      <c r="O2166" s="32">
        <f>INDEX(O$80:O$93,$D2166)/$E2166</f>
        <v/>
      </c>
      <c r="P2166" s="32">
        <f>INDEX(P$80:P$93,$D2166)/$E2166</f>
        <v/>
      </c>
      <c r="Q2166" s="32">
        <f>INDEX(Q$80:Q$93,$D2166)/$E2166</f>
        <v/>
      </c>
      <c r="R2166" s="32">
        <f>INDEX(R$80:R$93,$D2166)/$E2166</f>
        <v/>
      </c>
      <c r="S2166" s="32">
        <f>INDEX(S$80:S$93,$D2166)/$E2166</f>
        <v/>
      </c>
      <c r="T2166" s="32">
        <f>INDEX(T$80:T$93,$D2166)/$E2166</f>
        <v/>
      </c>
      <c r="U2166" s="32">
        <f>INDEX(U$80:U$93,$D2166)/$E2166</f>
        <v/>
      </c>
      <c r="V2166" s="32">
        <f>INDEX(V$80:V$93,$D2166)/$E2166</f>
        <v/>
      </c>
      <c r="W2166" s="32">
        <f>INDEX(W$80:W$93,$D2166)/$E2166</f>
        <v/>
      </c>
      <c r="X2166" s="32">
        <f>INDEX(X$80:X$93,$D2166)/$E2166</f>
        <v/>
      </c>
      <c r="Y2166" s="32">
        <f>INDEX(Y$80:Y$93,$D2166)/$E2166</f>
        <v/>
      </c>
      <c r="Z2166" s="32">
        <f>INDEX(Z$80:Z$93,$D2166)/$E2166</f>
        <v/>
      </c>
      <c r="AA2166" s="32">
        <f>INDEX(AA$80:AA$93,$D2166)/$E2166</f>
        <v/>
      </c>
      <c r="AB2166" s="32">
        <f>INDEX(AB$80:AB$93,$D2166)/$E2166</f>
        <v/>
      </c>
      <c r="AC2166" s="32">
        <f>INDEX(AC$80:AC$93,$D2166)/$E2166</f>
        <v/>
      </c>
      <c r="AD2166" s="32">
        <f>INDEX(AD$80:AD$93,$D2166)/$E2166</f>
        <v/>
      </c>
      <c r="AF2166" s="11">
        <f>CodePrefix&amp;$A2166&amp;IF($C2166="","","."&amp;$C2166&amp;"."&amp;$B2166)&amp;INDEX(VarEnd,MATCH($A2166,VarKey,0))&amp;AF$5</f>
        <v/>
      </c>
      <c r="AG2166" s="37">
        <f>INDEX(AG$80:AG$93,$D2166)/$E2166</f>
        <v/>
      </c>
      <c r="AH2166" s="32">
        <f>INDEX(AH$80:AH$93,$D2166)/$E2166</f>
        <v/>
      </c>
      <c r="AI2166" s="32">
        <f>INDEX(AI$80:AI$93,$D2166)/$E2166</f>
        <v/>
      </c>
      <c r="AJ2166" s="32">
        <f>INDEX(AJ$80:AJ$93,$D2166)/$E2166</f>
        <v/>
      </c>
      <c r="AK2166" s="32">
        <f>INDEX(AK$80:AK$93,$D2166)/$E2166</f>
        <v/>
      </c>
      <c r="AL2166" s="32">
        <f>INDEX(AL$80:AL$93,$D2166)/$E2166</f>
        <v/>
      </c>
      <c r="AM2166" s="32">
        <f>INDEX(AM$80:AM$93,$D2166)/$E2166</f>
        <v/>
      </c>
      <c r="AN2166" s="32">
        <f>INDEX(AN$80:AN$93,$D2166)/$E2166</f>
        <v/>
      </c>
      <c r="AO2166" s="32">
        <f>INDEX(AO$80:AO$93,$D2166)/$E2166</f>
        <v/>
      </c>
      <c r="AP2166" s="32">
        <f>INDEX(AP$80:AP$93,$D2166)/$E2166</f>
        <v/>
      </c>
      <c r="AQ2166" s="32">
        <f>INDEX(AQ$80:AQ$93,$D2166)/$E2166</f>
        <v/>
      </c>
      <c r="AR2166" s="32">
        <f>INDEX(AR$80:AR$93,$D2166)/$E2166</f>
        <v/>
      </c>
      <c r="AS2166" s="32">
        <f>INDEX(AS$80:AS$93,$D2166)/$E2166</f>
        <v/>
      </c>
      <c r="AT2166" s="32">
        <f>INDEX(AT$80:AT$93,$D2166)/$E2166</f>
        <v/>
      </c>
      <c r="AU2166" s="32">
        <f>INDEX(AU$80:AU$93,$D2166)/$E2166</f>
        <v/>
      </c>
      <c r="AV2166" s="32">
        <f>INDEX(AV$80:AV$93,$D2166)/$E2166</f>
        <v/>
      </c>
      <c r="AW2166" s="32">
        <f>INDEX(AW$80:AW$93,$D2166)/$E2166</f>
        <v/>
      </c>
      <c r="AX2166" s="32">
        <f>INDEX(AX$80:AX$93,$D2166)/$E2166</f>
        <v/>
      </c>
      <c r="AY2166" s="32">
        <f>INDEX(AY$80:AY$93,$D2166)/$E2166</f>
        <v/>
      </c>
    </row>
    <row r="2167" hidden="1" outlineLevel="2">
      <c r="A2167" s="14" t="inlineStr">
        <is>
          <t>ntx</t>
        </is>
      </c>
      <c r="B2167" s="14" t="inlineStr">
        <is>
          <t>lpg</t>
        </is>
      </c>
      <c r="C2167" s="14" t="inlineStr">
        <is>
          <t>nfm</t>
        </is>
      </c>
      <c r="D2167" s="32">
        <f>INDEX(Inputs!$N$5:$N$132,MATCH($B2167&amp;"|"&amp;$C2167,Inputs!$A$5:$A$132,0))</f>
        <v/>
      </c>
      <c r="E2167" s="32">
        <f>INDEX(Inputs!$K$5:$K$132,MATCH($B2167&amp;"|"&amp;$C2167,Inputs!$A$5:$A$132,0))</f>
        <v/>
      </c>
      <c r="F2167" s="36" t="n"/>
      <c r="G2167" s="36" t="n"/>
      <c r="H2167" s="14">
        <f>INDEX(VarLab,MATCH($A2167,VarKey,0))&amp;INDEX(MemLab,MATCH($C2167&amp;"|"&amp;$B2167,MemKey,0))</f>
        <v/>
      </c>
      <c r="I2167" s="14">
        <f>INDEX(VarUnit,MATCH($A2167,VarKey,0))</f>
        <v/>
      </c>
      <c r="J2167" s="14">
        <f>INDEX(VarSrc,MATCH($A2167,VarKey,0))</f>
        <v/>
      </c>
      <c r="K2167" s="11">
        <f>CodePrefix&amp;$A2167&amp;IF($C2167="","","."&amp;$C2167&amp;"."&amp;$B2167)&amp;INDEX(VarEnd,MATCH($A2167,VarKey,0))&amp;K$5</f>
        <v/>
      </c>
      <c r="L2167" s="37">
        <f>INDEX(L$80:L$93,$D2167)/$E2167</f>
        <v/>
      </c>
      <c r="M2167" s="32">
        <f>INDEX(M$80:M$93,$D2167)/$E2167</f>
        <v/>
      </c>
      <c r="N2167" s="32">
        <f>INDEX(N$80:N$93,$D2167)/$E2167</f>
        <v/>
      </c>
      <c r="O2167" s="32">
        <f>INDEX(O$80:O$93,$D2167)/$E2167</f>
        <v/>
      </c>
      <c r="P2167" s="32">
        <f>INDEX(P$80:P$93,$D2167)/$E2167</f>
        <v/>
      </c>
      <c r="Q2167" s="32">
        <f>INDEX(Q$80:Q$93,$D2167)/$E2167</f>
        <v/>
      </c>
      <c r="R2167" s="32">
        <f>INDEX(R$80:R$93,$D2167)/$E2167</f>
        <v/>
      </c>
      <c r="S2167" s="32">
        <f>INDEX(S$80:S$93,$D2167)/$E2167</f>
        <v/>
      </c>
      <c r="T2167" s="32">
        <f>INDEX(T$80:T$93,$D2167)/$E2167</f>
        <v/>
      </c>
      <c r="U2167" s="32">
        <f>INDEX(U$80:U$93,$D2167)/$E2167</f>
        <v/>
      </c>
      <c r="V2167" s="32">
        <f>INDEX(V$80:V$93,$D2167)/$E2167</f>
        <v/>
      </c>
      <c r="W2167" s="32">
        <f>INDEX(W$80:W$93,$D2167)/$E2167</f>
        <v/>
      </c>
      <c r="X2167" s="32">
        <f>INDEX(X$80:X$93,$D2167)/$E2167</f>
        <v/>
      </c>
      <c r="Y2167" s="32">
        <f>INDEX(Y$80:Y$93,$D2167)/$E2167</f>
        <v/>
      </c>
      <c r="Z2167" s="32">
        <f>INDEX(Z$80:Z$93,$D2167)/$E2167</f>
        <v/>
      </c>
      <c r="AA2167" s="32">
        <f>INDEX(AA$80:AA$93,$D2167)/$E2167</f>
        <v/>
      </c>
      <c r="AB2167" s="32">
        <f>INDEX(AB$80:AB$93,$D2167)/$E2167</f>
        <v/>
      </c>
      <c r="AC2167" s="32">
        <f>INDEX(AC$80:AC$93,$D2167)/$E2167</f>
        <v/>
      </c>
      <c r="AD2167" s="32">
        <f>INDEX(AD$80:AD$93,$D2167)/$E2167</f>
        <v/>
      </c>
      <c r="AF2167" s="11">
        <f>CodePrefix&amp;$A2167&amp;IF($C2167="","","."&amp;$C2167&amp;"."&amp;$B2167)&amp;INDEX(VarEnd,MATCH($A2167,VarKey,0))&amp;AF$5</f>
        <v/>
      </c>
      <c r="AG2167" s="37">
        <f>INDEX(AG$80:AG$93,$D2167)/$E2167</f>
        <v/>
      </c>
      <c r="AH2167" s="32">
        <f>INDEX(AH$80:AH$93,$D2167)/$E2167</f>
        <v/>
      </c>
      <c r="AI2167" s="32">
        <f>INDEX(AI$80:AI$93,$D2167)/$E2167</f>
        <v/>
      </c>
      <c r="AJ2167" s="32">
        <f>INDEX(AJ$80:AJ$93,$D2167)/$E2167</f>
        <v/>
      </c>
      <c r="AK2167" s="32">
        <f>INDEX(AK$80:AK$93,$D2167)/$E2167</f>
        <v/>
      </c>
      <c r="AL2167" s="32">
        <f>INDEX(AL$80:AL$93,$D2167)/$E2167</f>
        <v/>
      </c>
      <c r="AM2167" s="32">
        <f>INDEX(AM$80:AM$93,$D2167)/$E2167</f>
        <v/>
      </c>
      <c r="AN2167" s="32">
        <f>INDEX(AN$80:AN$93,$D2167)/$E2167</f>
        <v/>
      </c>
      <c r="AO2167" s="32">
        <f>INDEX(AO$80:AO$93,$D2167)/$E2167</f>
        <v/>
      </c>
      <c r="AP2167" s="32">
        <f>INDEX(AP$80:AP$93,$D2167)/$E2167</f>
        <v/>
      </c>
      <c r="AQ2167" s="32">
        <f>INDEX(AQ$80:AQ$93,$D2167)/$E2167</f>
        <v/>
      </c>
      <c r="AR2167" s="32">
        <f>INDEX(AR$80:AR$93,$D2167)/$E2167</f>
        <v/>
      </c>
      <c r="AS2167" s="32">
        <f>INDEX(AS$80:AS$93,$D2167)/$E2167</f>
        <v/>
      </c>
      <c r="AT2167" s="32">
        <f>INDEX(AT$80:AT$93,$D2167)/$E2167</f>
        <v/>
      </c>
      <c r="AU2167" s="32">
        <f>INDEX(AU$80:AU$93,$D2167)/$E2167</f>
        <v/>
      </c>
      <c r="AV2167" s="32">
        <f>INDEX(AV$80:AV$93,$D2167)/$E2167</f>
        <v/>
      </c>
      <c r="AW2167" s="32">
        <f>INDEX(AW$80:AW$93,$D2167)/$E2167</f>
        <v/>
      </c>
      <c r="AX2167" s="32">
        <f>INDEX(AX$80:AX$93,$D2167)/$E2167</f>
        <v/>
      </c>
      <c r="AY2167" s="32">
        <f>INDEX(AY$80:AY$93,$D2167)/$E2167</f>
        <v/>
      </c>
    </row>
    <row r="2168" hidden="1" outlineLevel="2">
      <c r="A2168" s="14" t="inlineStr">
        <is>
          <t>ntx</t>
        </is>
      </c>
      <c r="B2168" s="14" t="inlineStr">
        <is>
          <t>ker</t>
        </is>
      </c>
      <c r="C2168" s="14" t="inlineStr">
        <is>
          <t>nfm</t>
        </is>
      </c>
      <c r="D2168" s="32">
        <f>INDEX(Inputs!$N$5:$N$132,MATCH($B2168&amp;"|"&amp;$C2168,Inputs!$A$5:$A$132,0))</f>
        <v/>
      </c>
      <c r="E2168" s="32">
        <f>INDEX(Inputs!$K$5:$K$132,MATCH($B2168&amp;"|"&amp;$C2168,Inputs!$A$5:$A$132,0))</f>
        <v/>
      </c>
      <c r="F2168" s="36" t="n"/>
      <c r="G2168" s="36" t="n"/>
      <c r="H2168" s="14">
        <f>INDEX(VarLab,MATCH($A2168,VarKey,0))&amp;INDEX(MemLab,MATCH($C2168&amp;"|"&amp;$B2168,MemKey,0))</f>
        <v/>
      </c>
      <c r="I2168" s="14">
        <f>INDEX(VarUnit,MATCH($A2168,VarKey,0))</f>
        <v/>
      </c>
      <c r="J2168" s="14">
        <f>INDEX(VarSrc,MATCH($A2168,VarKey,0))</f>
        <v/>
      </c>
      <c r="K2168" s="11">
        <f>CodePrefix&amp;$A2168&amp;IF($C2168="","","."&amp;$C2168&amp;"."&amp;$B2168)&amp;INDEX(VarEnd,MATCH($A2168,VarKey,0))&amp;K$5</f>
        <v/>
      </c>
      <c r="L2168" s="37">
        <f>INDEX(L$80:L$93,$D2168)/$E2168</f>
        <v/>
      </c>
      <c r="M2168" s="32">
        <f>INDEX(M$80:M$93,$D2168)/$E2168</f>
        <v/>
      </c>
      <c r="N2168" s="32">
        <f>INDEX(N$80:N$93,$D2168)/$E2168</f>
        <v/>
      </c>
      <c r="O2168" s="32">
        <f>INDEX(O$80:O$93,$D2168)/$E2168</f>
        <v/>
      </c>
      <c r="P2168" s="32">
        <f>INDEX(P$80:P$93,$D2168)/$E2168</f>
        <v/>
      </c>
      <c r="Q2168" s="32">
        <f>INDEX(Q$80:Q$93,$D2168)/$E2168</f>
        <v/>
      </c>
      <c r="R2168" s="32">
        <f>INDEX(R$80:R$93,$D2168)/$E2168</f>
        <v/>
      </c>
      <c r="S2168" s="32">
        <f>INDEX(S$80:S$93,$D2168)/$E2168</f>
        <v/>
      </c>
      <c r="T2168" s="32">
        <f>INDEX(T$80:T$93,$D2168)/$E2168</f>
        <v/>
      </c>
      <c r="U2168" s="32">
        <f>INDEX(U$80:U$93,$D2168)/$E2168</f>
        <v/>
      </c>
      <c r="V2168" s="32">
        <f>INDEX(V$80:V$93,$D2168)/$E2168</f>
        <v/>
      </c>
      <c r="W2168" s="32">
        <f>INDEX(W$80:W$93,$D2168)/$E2168</f>
        <v/>
      </c>
      <c r="X2168" s="32">
        <f>INDEX(X$80:X$93,$D2168)/$E2168</f>
        <v/>
      </c>
      <c r="Y2168" s="32">
        <f>INDEX(Y$80:Y$93,$D2168)/$E2168</f>
        <v/>
      </c>
      <c r="Z2168" s="32">
        <f>INDEX(Z$80:Z$93,$D2168)/$E2168</f>
        <v/>
      </c>
      <c r="AA2168" s="32">
        <f>INDEX(AA$80:AA$93,$D2168)/$E2168</f>
        <v/>
      </c>
      <c r="AB2168" s="32">
        <f>INDEX(AB$80:AB$93,$D2168)/$E2168</f>
        <v/>
      </c>
      <c r="AC2168" s="32">
        <f>INDEX(AC$80:AC$93,$D2168)/$E2168</f>
        <v/>
      </c>
      <c r="AD2168" s="32">
        <f>INDEX(AD$80:AD$93,$D2168)/$E2168</f>
        <v/>
      </c>
      <c r="AF2168" s="11">
        <f>CodePrefix&amp;$A2168&amp;IF($C2168="","","."&amp;$C2168&amp;"."&amp;$B2168)&amp;INDEX(VarEnd,MATCH($A2168,VarKey,0))&amp;AF$5</f>
        <v/>
      </c>
      <c r="AG2168" s="37">
        <f>INDEX(AG$80:AG$93,$D2168)/$E2168</f>
        <v/>
      </c>
      <c r="AH2168" s="32">
        <f>INDEX(AH$80:AH$93,$D2168)/$E2168</f>
        <v/>
      </c>
      <c r="AI2168" s="32">
        <f>INDEX(AI$80:AI$93,$D2168)/$E2168</f>
        <v/>
      </c>
      <c r="AJ2168" s="32">
        <f>INDEX(AJ$80:AJ$93,$D2168)/$E2168</f>
        <v/>
      </c>
      <c r="AK2168" s="32">
        <f>INDEX(AK$80:AK$93,$D2168)/$E2168</f>
        <v/>
      </c>
      <c r="AL2168" s="32">
        <f>INDEX(AL$80:AL$93,$D2168)/$E2168</f>
        <v/>
      </c>
      <c r="AM2168" s="32">
        <f>INDEX(AM$80:AM$93,$D2168)/$E2168</f>
        <v/>
      </c>
      <c r="AN2168" s="32">
        <f>INDEX(AN$80:AN$93,$D2168)/$E2168</f>
        <v/>
      </c>
      <c r="AO2168" s="32">
        <f>INDEX(AO$80:AO$93,$D2168)/$E2168</f>
        <v/>
      </c>
      <c r="AP2168" s="32">
        <f>INDEX(AP$80:AP$93,$D2168)/$E2168</f>
        <v/>
      </c>
      <c r="AQ2168" s="32">
        <f>INDEX(AQ$80:AQ$93,$D2168)/$E2168</f>
        <v/>
      </c>
      <c r="AR2168" s="32">
        <f>INDEX(AR$80:AR$93,$D2168)/$E2168</f>
        <v/>
      </c>
      <c r="AS2168" s="32">
        <f>INDEX(AS$80:AS$93,$D2168)/$E2168</f>
        <v/>
      </c>
      <c r="AT2168" s="32">
        <f>INDEX(AT$80:AT$93,$D2168)/$E2168</f>
        <v/>
      </c>
      <c r="AU2168" s="32">
        <f>INDEX(AU$80:AU$93,$D2168)/$E2168</f>
        <v/>
      </c>
      <c r="AV2168" s="32">
        <f>INDEX(AV$80:AV$93,$D2168)/$E2168</f>
        <v/>
      </c>
      <c r="AW2168" s="32">
        <f>INDEX(AW$80:AW$93,$D2168)/$E2168</f>
        <v/>
      </c>
      <c r="AX2168" s="32">
        <f>INDEX(AX$80:AX$93,$D2168)/$E2168</f>
        <v/>
      </c>
      <c r="AY2168" s="32">
        <f>INDEX(AY$80:AY$93,$D2168)/$E2168</f>
        <v/>
      </c>
    </row>
    <row r="2169" hidden="1" outlineLevel="2">
      <c r="A2169" s="14" t="inlineStr">
        <is>
          <t>ntx</t>
        </is>
      </c>
      <c r="B2169" s="14" t="inlineStr">
        <is>
          <t>oop</t>
        </is>
      </c>
      <c r="C2169" s="14" t="inlineStr">
        <is>
          <t>nfm</t>
        </is>
      </c>
      <c r="D2169" s="32">
        <f>INDEX(Inputs!$N$5:$N$132,MATCH($B2169&amp;"|"&amp;$C2169,Inputs!$A$5:$A$132,0))</f>
        <v/>
      </c>
      <c r="E2169" s="32">
        <f>INDEX(Inputs!$K$5:$K$132,MATCH($B2169&amp;"|"&amp;$C2169,Inputs!$A$5:$A$132,0))</f>
        <v/>
      </c>
      <c r="F2169" s="36" t="n"/>
      <c r="G2169" s="36" t="n"/>
      <c r="H2169" s="14">
        <f>INDEX(VarLab,MATCH($A2169,VarKey,0))&amp;INDEX(MemLab,MATCH($C2169&amp;"|"&amp;$B2169,MemKey,0))</f>
        <v/>
      </c>
      <c r="I2169" s="14">
        <f>INDEX(VarUnit,MATCH($A2169,VarKey,0))</f>
        <v/>
      </c>
      <c r="J2169" s="14">
        <f>INDEX(VarSrc,MATCH($A2169,VarKey,0))</f>
        <v/>
      </c>
      <c r="K2169" s="11">
        <f>CodePrefix&amp;$A2169&amp;IF($C2169="","","."&amp;$C2169&amp;"."&amp;$B2169)&amp;INDEX(VarEnd,MATCH($A2169,VarKey,0))&amp;K$5</f>
        <v/>
      </c>
      <c r="L2169" s="37">
        <f>INDEX(L$80:L$93,$D2169)/$E2169</f>
        <v/>
      </c>
      <c r="M2169" s="32">
        <f>INDEX(M$80:M$93,$D2169)/$E2169</f>
        <v/>
      </c>
      <c r="N2169" s="32">
        <f>INDEX(N$80:N$93,$D2169)/$E2169</f>
        <v/>
      </c>
      <c r="O2169" s="32">
        <f>INDEX(O$80:O$93,$D2169)/$E2169</f>
        <v/>
      </c>
      <c r="P2169" s="32">
        <f>INDEX(P$80:P$93,$D2169)/$E2169</f>
        <v/>
      </c>
      <c r="Q2169" s="32">
        <f>INDEX(Q$80:Q$93,$D2169)/$E2169</f>
        <v/>
      </c>
      <c r="R2169" s="32">
        <f>INDEX(R$80:R$93,$D2169)/$E2169</f>
        <v/>
      </c>
      <c r="S2169" s="32">
        <f>INDEX(S$80:S$93,$D2169)/$E2169</f>
        <v/>
      </c>
      <c r="T2169" s="32">
        <f>INDEX(T$80:T$93,$D2169)/$E2169</f>
        <v/>
      </c>
      <c r="U2169" s="32">
        <f>INDEX(U$80:U$93,$D2169)/$E2169</f>
        <v/>
      </c>
      <c r="V2169" s="32">
        <f>INDEX(V$80:V$93,$D2169)/$E2169</f>
        <v/>
      </c>
      <c r="W2169" s="32">
        <f>INDEX(W$80:W$93,$D2169)/$E2169</f>
        <v/>
      </c>
      <c r="X2169" s="32">
        <f>INDEX(X$80:X$93,$D2169)/$E2169</f>
        <v/>
      </c>
      <c r="Y2169" s="32">
        <f>INDEX(Y$80:Y$93,$D2169)/$E2169</f>
        <v/>
      </c>
      <c r="Z2169" s="32">
        <f>INDEX(Z$80:Z$93,$D2169)/$E2169</f>
        <v/>
      </c>
      <c r="AA2169" s="32">
        <f>INDEX(AA$80:AA$93,$D2169)/$E2169</f>
        <v/>
      </c>
      <c r="AB2169" s="32">
        <f>INDEX(AB$80:AB$93,$D2169)/$E2169</f>
        <v/>
      </c>
      <c r="AC2169" s="32">
        <f>INDEX(AC$80:AC$93,$D2169)/$E2169</f>
        <v/>
      </c>
      <c r="AD2169" s="32">
        <f>INDEX(AD$80:AD$93,$D2169)/$E2169</f>
        <v/>
      </c>
      <c r="AF2169" s="11">
        <f>CodePrefix&amp;$A2169&amp;IF($C2169="","","."&amp;$C2169&amp;"."&amp;$B2169)&amp;INDEX(VarEnd,MATCH($A2169,VarKey,0))&amp;AF$5</f>
        <v/>
      </c>
      <c r="AG2169" s="37">
        <f>INDEX(AG$80:AG$93,$D2169)/$E2169</f>
        <v/>
      </c>
      <c r="AH2169" s="32">
        <f>INDEX(AH$80:AH$93,$D2169)/$E2169</f>
        <v/>
      </c>
      <c r="AI2169" s="32">
        <f>INDEX(AI$80:AI$93,$D2169)/$E2169</f>
        <v/>
      </c>
      <c r="AJ2169" s="32">
        <f>INDEX(AJ$80:AJ$93,$D2169)/$E2169</f>
        <v/>
      </c>
      <c r="AK2169" s="32">
        <f>INDEX(AK$80:AK$93,$D2169)/$E2169</f>
        <v/>
      </c>
      <c r="AL2169" s="32">
        <f>INDEX(AL$80:AL$93,$D2169)/$E2169</f>
        <v/>
      </c>
      <c r="AM2169" s="32">
        <f>INDEX(AM$80:AM$93,$D2169)/$E2169</f>
        <v/>
      </c>
      <c r="AN2169" s="32">
        <f>INDEX(AN$80:AN$93,$D2169)/$E2169</f>
        <v/>
      </c>
      <c r="AO2169" s="32">
        <f>INDEX(AO$80:AO$93,$D2169)/$E2169</f>
        <v/>
      </c>
      <c r="AP2169" s="32">
        <f>INDEX(AP$80:AP$93,$D2169)/$E2169</f>
        <v/>
      </c>
      <c r="AQ2169" s="32">
        <f>INDEX(AQ$80:AQ$93,$D2169)/$E2169</f>
        <v/>
      </c>
      <c r="AR2169" s="32">
        <f>INDEX(AR$80:AR$93,$D2169)/$E2169</f>
        <v/>
      </c>
      <c r="AS2169" s="32">
        <f>INDEX(AS$80:AS$93,$D2169)/$E2169</f>
        <v/>
      </c>
      <c r="AT2169" s="32">
        <f>INDEX(AT$80:AT$93,$D2169)/$E2169</f>
        <v/>
      </c>
      <c r="AU2169" s="32">
        <f>INDEX(AU$80:AU$93,$D2169)/$E2169</f>
        <v/>
      </c>
      <c r="AV2169" s="32">
        <f>INDEX(AV$80:AV$93,$D2169)/$E2169</f>
        <v/>
      </c>
      <c r="AW2169" s="32">
        <f>INDEX(AW$80:AW$93,$D2169)/$E2169</f>
        <v/>
      </c>
      <c r="AX2169" s="32">
        <f>INDEX(AX$80:AX$93,$D2169)/$E2169</f>
        <v/>
      </c>
      <c r="AY2169" s="32">
        <f>INDEX(AY$80:AY$93,$D2169)/$E2169</f>
        <v/>
      </c>
    </row>
    <row r="2170" hidden="1" outlineLevel="2">
      <c r="A2170" s="14" t="inlineStr">
        <is>
          <t>ntx</t>
        </is>
      </c>
      <c r="B2170" s="14" t="inlineStr">
        <is>
          <t>bio</t>
        </is>
      </c>
      <c r="C2170" s="14" t="inlineStr">
        <is>
          <t>nfm</t>
        </is>
      </c>
      <c r="D2170" s="32">
        <f>INDEX(Inputs!$N$5:$N$132,MATCH($B2170&amp;"|"&amp;$C2170,Inputs!$A$5:$A$132,0))</f>
        <v/>
      </c>
      <c r="E2170" s="32">
        <f>INDEX(Inputs!$K$5:$K$132,MATCH($B2170&amp;"|"&amp;$C2170,Inputs!$A$5:$A$132,0))</f>
        <v/>
      </c>
      <c r="F2170" s="36" t="n"/>
      <c r="G2170" s="36" t="n"/>
      <c r="H2170" s="14">
        <f>INDEX(VarLab,MATCH($A2170,VarKey,0))&amp;INDEX(MemLab,MATCH($C2170&amp;"|"&amp;$B2170,MemKey,0))</f>
        <v/>
      </c>
      <c r="I2170" s="14">
        <f>INDEX(VarUnit,MATCH($A2170,VarKey,0))</f>
        <v/>
      </c>
      <c r="J2170" s="14">
        <f>INDEX(VarSrc,MATCH($A2170,VarKey,0))</f>
        <v/>
      </c>
      <c r="K2170" s="11">
        <f>CodePrefix&amp;$A2170&amp;IF($C2170="","","."&amp;$C2170&amp;"."&amp;$B2170)&amp;INDEX(VarEnd,MATCH($A2170,VarKey,0))&amp;K$5</f>
        <v/>
      </c>
      <c r="L2170" s="37">
        <f>INDEX(L$80:L$93,$D2170)/$E2170</f>
        <v/>
      </c>
      <c r="M2170" s="32">
        <f>INDEX(M$80:M$93,$D2170)/$E2170</f>
        <v/>
      </c>
      <c r="N2170" s="32">
        <f>INDEX(N$80:N$93,$D2170)/$E2170</f>
        <v/>
      </c>
      <c r="O2170" s="32">
        <f>INDEX(O$80:O$93,$D2170)/$E2170</f>
        <v/>
      </c>
      <c r="P2170" s="32">
        <f>INDEX(P$80:P$93,$D2170)/$E2170</f>
        <v/>
      </c>
      <c r="Q2170" s="32">
        <f>INDEX(Q$80:Q$93,$D2170)/$E2170</f>
        <v/>
      </c>
      <c r="R2170" s="32">
        <f>INDEX(R$80:R$93,$D2170)/$E2170</f>
        <v/>
      </c>
      <c r="S2170" s="32">
        <f>INDEX(S$80:S$93,$D2170)/$E2170</f>
        <v/>
      </c>
      <c r="T2170" s="32">
        <f>INDEX(T$80:T$93,$D2170)/$E2170</f>
        <v/>
      </c>
      <c r="U2170" s="32">
        <f>INDEX(U$80:U$93,$D2170)/$E2170</f>
        <v/>
      </c>
      <c r="V2170" s="32">
        <f>INDEX(V$80:V$93,$D2170)/$E2170</f>
        <v/>
      </c>
      <c r="W2170" s="32">
        <f>INDEX(W$80:W$93,$D2170)/$E2170</f>
        <v/>
      </c>
      <c r="X2170" s="32">
        <f>INDEX(X$80:X$93,$D2170)/$E2170</f>
        <v/>
      </c>
      <c r="Y2170" s="32">
        <f>INDEX(Y$80:Y$93,$D2170)/$E2170</f>
        <v/>
      </c>
      <c r="Z2170" s="32">
        <f>INDEX(Z$80:Z$93,$D2170)/$E2170</f>
        <v/>
      </c>
      <c r="AA2170" s="32">
        <f>INDEX(AA$80:AA$93,$D2170)/$E2170</f>
        <v/>
      </c>
      <c r="AB2170" s="32">
        <f>INDEX(AB$80:AB$93,$D2170)/$E2170</f>
        <v/>
      </c>
      <c r="AC2170" s="32">
        <f>INDEX(AC$80:AC$93,$D2170)/$E2170</f>
        <v/>
      </c>
      <c r="AD2170" s="32">
        <f>INDEX(AD$80:AD$93,$D2170)/$E2170</f>
        <v/>
      </c>
      <c r="AF2170" s="11">
        <f>CodePrefix&amp;$A2170&amp;IF($C2170="","","."&amp;$C2170&amp;"."&amp;$B2170)&amp;INDEX(VarEnd,MATCH($A2170,VarKey,0))&amp;AF$5</f>
        <v/>
      </c>
      <c r="AG2170" s="37">
        <f>INDEX(AG$80:AG$93,$D2170)/$E2170</f>
        <v/>
      </c>
      <c r="AH2170" s="32">
        <f>INDEX(AH$80:AH$93,$D2170)/$E2170</f>
        <v/>
      </c>
      <c r="AI2170" s="32">
        <f>INDEX(AI$80:AI$93,$D2170)/$E2170</f>
        <v/>
      </c>
      <c r="AJ2170" s="32">
        <f>INDEX(AJ$80:AJ$93,$D2170)/$E2170</f>
        <v/>
      </c>
      <c r="AK2170" s="32">
        <f>INDEX(AK$80:AK$93,$D2170)/$E2170</f>
        <v/>
      </c>
      <c r="AL2170" s="32">
        <f>INDEX(AL$80:AL$93,$D2170)/$E2170</f>
        <v/>
      </c>
      <c r="AM2170" s="32">
        <f>INDEX(AM$80:AM$93,$D2170)/$E2170</f>
        <v/>
      </c>
      <c r="AN2170" s="32">
        <f>INDEX(AN$80:AN$93,$D2170)/$E2170</f>
        <v/>
      </c>
      <c r="AO2170" s="32">
        <f>INDEX(AO$80:AO$93,$D2170)/$E2170</f>
        <v/>
      </c>
      <c r="AP2170" s="32">
        <f>INDEX(AP$80:AP$93,$D2170)/$E2170</f>
        <v/>
      </c>
      <c r="AQ2170" s="32">
        <f>INDEX(AQ$80:AQ$93,$D2170)/$E2170</f>
        <v/>
      </c>
      <c r="AR2170" s="32">
        <f>INDEX(AR$80:AR$93,$D2170)/$E2170</f>
        <v/>
      </c>
      <c r="AS2170" s="32">
        <f>INDEX(AS$80:AS$93,$D2170)/$E2170</f>
        <v/>
      </c>
      <c r="AT2170" s="32">
        <f>INDEX(AT$80:AT$93,$D2170)/$E2170</f>
        <v/>
      </c>
      <c r="AU2170" s="32">
        <f>INDEX(AU$80:AU$93,$D2170)/$E2170</f>
        <v/>
      </c>
      <c r="AV2170" s="32">
        <f>INDEX(AV$80:AV$93,$D2170)/$E2170</f>
        <v/>
      </c>
      <c r="AW2170" s="32">
        <f>INDEX(AW$80:AW$93,$D2170)/$E2170</f>
        <v/>
      </c>
      <c r="AX2170" s="32">
        <f>INDEX(AX$80:AX$93,$D2170)/$E2170</f>
        <v/>
      </c>
      <c r="AY2170" s="32">
        <f>INDEX(AY$80:AY$93,$D2170)/$E2170</f>
        <v/>
      </c>
    </row>
    <row r="2171" hidden="1" outlineLevel="2"/>
    <row r="2172" hidden="1" outlineLevel="2">
      <c r="A2172" s="14" t="inlineStr">
        <is>
          <t>nce</t>
        </is>
      </c>
      <c r="B2172" s="14" t="inlineStr">
        <is>
          <t>coa</t>
        </is>
      </c>
      <c r="C2172" s="14" t="inlineStr">
        <is>
          <t>nfm</t>
        </is>
      </c>
      <c r="D2172" s="36" t="n"/>
      <c r="E2172" s="36" t="n"/>
      <c r="F2172" s="36" t="n"/>
      <c r="G2172" s="36" t="n"/>
      <c r="H2172" s="14">
        <f>INDEX(VarLab,MATCH($A2172,VarKey,0))&amp;INDEX(MemLab,MATCH($C2172&amp;"|"&amp;$B2172,MemKey,0))</f>
        <v/>
      </c>
      <c r="I2172" s="14">
        <f>INDEX(VarUnit,MATCH($A2172,VarKey,0))</f>
        <v/>
      </c>
      <c r="J2172" s="14">
        <f>INDEX(VarSrc,MATCH($A2172,VarKey,0))</f>
        <v/>
      </c>
      <c r="K2172" s="11">
        <f>CodePrefix&amp;$A2172&amp;IF($C2172="","","."&amp;$C2172&amp;"."&amp;$B2172)&amp;INDEX(VarEnd,MATCH($A2172,VarKey,0))&amp;K$5</f>
        <v/>
      </c>
      <c r="L2172" s="37">
        <f>L2145+L2154+L2163</f>
        <v/>
      </c>
      <c r="M2172" s="32">
        <f>M2145+M2154+M2163</f>
        <v/>
      </c>
      <c r="N2172" s="32">
        <f>N2145+N2154+N2163</f>
        <v/>
      </c>
      <c r="O2172" s="32">
        <f>O2145+O2154+O2163</f>
        <v/>
      </c>
      <c r="P2172" s="32">
        <f>P2145+P2154+P2163</f>
        <v/>
      </c>
      <c r="Q2172" s="32">
        <f>Q2145+Q2154+Q2163</f>
        <v/>
      </c>
      <c r="R2172" s="32">
        <f>R2145+R2154+R2163</f>
        <v/>
      </c>
      <c r="S2172" s="32">
        <f>S2145+S2154+S2163</f>
        <v/>
      </c>
      <c r="T2172" s="32">
        <f>T2145+T2154+T2163</f>
        <v/>
      </c>
      <c r="U2172" s="32">
        <f>U2145+U2154+U2163</f>
        <v/>
      </c>
      <c r="V2172" s="32">
        <f>V2145+V2154+V2163</f>
        <v/>
      </c>
      <c r="W2172" s="32">
        <f>W2145+W2154+W2163</f>
        <v/>
      </c>
      <c r="X2172" s="32">
        <f>X2145+X2154+X2163</f>
        <v/>
      </c>
      <c r="Y2172" s="32">
        <f>Y2145+Y2154+Y2163</f>
        <v/>
      </c>
      <c r="Z2172" s="32">
        <f>Z2145+Z2154+Z2163</f>
        <v/>
      </c>
      <c r="AA2172" s="32">
        <f>AA2145+AA2154+AA2163</f>
        <v/>
      </c>
      <c r="AB2172" s="32">
        <f>AB2145+AB2154+AB2163</f>
        <v/>
      </c>
      <c r="AC2172" s="32">
        <f>AC2145+AC2154+AC2163</f>
        <v/>
      </c>
      <c r="AD2172" s="32">
        <f>AD2145+AD2154+AD2163</f>
        <v/>
      </c>
      <c r="AF2172" s="11">
        <f>CodePrefix&amp;$A2172&amp;IF($C2172="","","."&amp;$C2172&amp;"."&amp;$B2172)&amp;INDEX(VarEnd,MATCH($A2172,VarKey,0))&amp;AF$5</f>
        <v/>
      </c>
      <c r="AG2172" s="37">
        <f>AG2145+AG2154+AG2163</f>
        <v/>
      </c>
      <c r="AH2172" s="32">
        <f>AH2145+AH2154+AH2163</f>
        <v/>
      </c>
      <c r="AI2172" s="32">
        <f>AI2145+AI2154+AI2163</f>
        <v/>
      </c>
      <c r="AJ2172" s="32">
        <f>AJ2145+AJ2154+AJ2163</f>
        <v/>
      </c>
      <c r="AK2172" s="32">
        <f>AK2145+AK2154+AK2163</f>
        <v/>
      </c>
      <c r="AL2172" s="32">
        <f>AL2145+AL2154+AL2163</f>
        <v/>
      </c>
      <c r="AM2172" s="32">
        <f>AM2145+AM2154+AM2163</f>
        <v/>
      </c>
      <c r="AN2172" s="32">
        <f>AN2145+AN2154+AN2163</f>
        <v/>
      </c>
      <c r="AO2172" s="32">
        <f>AO2145+AO2154+AO2163</f>
        <v/>
      </c>
      <c r="AP2172" s="32">
        <f>AP2145+AP2154+AP2163</f>
        <v/>
      </c>
      <c r="AQ2172" s="32">
        <f>AQ2145+AQ2154+AQ2163</f>
        <v/>
      </c>
      <c r="AR2172" s="32">
        <f>AR2145+AR2154+AR2163</f>
        <v/>
      </c>
      <c r="AS2172" s="32">
        <f>AS2145+AS2154+AS2163</f>
        <v/>
      </c>
      <c r="AT2172" s="32">
        <f>AT2145+AT2154+AT2163</f>
        <v/>
      </c>
      <c r="AU2172" s="32">
        <f>AU2145+AU2154+AU2163</f>
        <v/>
      </c>
      <c r="AV2172" s="32">
        <f>AV2145+AV2154+AV2163</f>
        <v/>
      </c>
      <c r="AW2172" s="32">
        <f>AW2145+AW2154+AW2163</f>
        <v/>
      </c>
      <c r="AX2172" s="32">
        <f>AX2145+AX2154+AX2163</f>
        <v/>
      </c>
      <c r="AY2172" s="32">
        <f>AY2145+AY2154+AY2163</f>
        <v/>
      </c>
    </row>
    <row r="2173" hidden="1" outlineLevel="2">
      <c r="A2173" s="14" t="inlineStr">
        <is>
          <t>nce</t>
        </is>
      </c>
      <c r="B2173" s="14" t="inlineStr">
        <is>
          <t>nga</t>
        </is>
      </c>
      <c r="C2173" s="14" t="inlineStr">
        <is>
          <t>nfm</t>
        </is>
      </c>
      <c r="D2173" s="36" t="n"/>
      <c r="E2173" s="36" t="n"/>
      <c r="F2173" s="36" t="n"/>
      <c r="G2173" s="36" t="n"/>
      <c r="H2173" s="14">
        <f>INDEX(VarLab,MATCH($A2173,VarKey,0))&amp;INDEX(MemLab,MATCH($C2173&amp;"|"&amp;$B2173,MemKey,0))</f>
        <v/>
      </c>
      <c r="I2173" s="14">
        <f>INDEX(VarUnit,MATCH($A2173,VarKey,0))</f>
        <v/>
      </c>
      <c r="J2173" s="14">
        <f>INDEX(VarSrc,MATCH($A2173,VarKey,0))</f>
        <v/>
      </c>
      <c r="K2173" s="11">
        <f>CodePrefix&amp;$A2173&amp;IF($C2173="","","."&amp;$C2173&amp;"."&amp;$B2173)&amp;INDEX(VarEnd,MATCH($A2173,VarKey,0))&amp;K$5</f>
        <v/>
      </c>
      <c r="L2173" s="37">
        <f>L2146+L2155+L2164</f>
        <v/>
      </c>
      <c r="M2173" s="32">
        <f>M2146+M2155+M2164</f>
        <v/>
      </c>
      <c r="N2173" s="32">
        <f>N2146+N2155+N2164</f>
        <v/>
      </c>
      <c r="O2173" s="32">
        <f>O2146+O2155+O2164</f>
        <v/>
      </c>
      <c r="P2173" s="32">
        <f>P2146+P2155+P2164</f>
        <v/>
      </c>
      <c r="Q2173" s="32">
        <f>Q2146+Q2155+Q2164</f>
        <v/>
      </c>
      <c r="R2173" s="32">
        <f>R2146+R2155+R2164</f>
        <v/>
      </c>
      <c r="S2173" s="32">
        <f>S2146+S2155+S2164</f>
        <v/>
      </c>
      <c r="T2173" s="32">
        <f>T2146+T2155+T2164</f>
        <v/>
      </c>
      <c r="U2173" s="32">
        <f>U2146+U2155+U2164</f>
        <v/>
      </c>
      <c r="V2173" s="32">
        <f>V2146+V2155+V2164</f>
        <v/>
      </c>
      <c r="W2173" s="32">
        <f>W2146+W2155+W2164</f>
        <v/>
      </c>
      <c r="X2173" s="32">
        <f>X2146+X2155+X2164</f>
        <v/>
      </c>
      <c r="Y2173" s="32">
        <f>Y2146+Y2155+Y2164</f>
        <v/>
      </c>
      <c r="Z2173" s="32">
        <f>Z2146+Z2155+Z2164</f>
        <v/>
      </c>
      <c r="AA2173" s="32">
        <f>AA2146+AA2155+AA2164</f>
        <v/>
      </c>
      <c r="AB2173" s="32">
        <f>AB2146+AB2155+AB2164</f>
        <v/>
      </c>
      <c r="AC2173" s="32">
        <f>AC2146+AC2155+AC2164</f>
        <v/>
      </c>
      <c r="AD2173" s="32">
        <f>AD2146+AD2155+AD2164</f>
        <v/>
      </c>
      <c r="AF2173" s="11">
        <f>CodePrefix&amp;$A2173&amp;IF($C2173="","","."&amp;$C2173&amp;"."&amp;$B2173)&amp;INDEX(VarEnd,MATCH($A2173,VarKey,0))&amp;AF$5</f>
        <v/>
      </c>
      <c r="AG2173" s="37">
        <f>AG2146+AG2155+AG2164</f>
        <v/>
      </c>
      <c r="AH2173" s="32">
        <f>AH2146+AH2155+AH2164</f>
        <v/>
      </c>
      <c r="AI2173" s="32">
        <f>AI2146+AI2155+AI2164</f>
        <v/>
      </c>
      <c r="AJ2173" s="32">
        <f>AJ2146+AJ2155+AJ2164</f>
        <v/>
      </c>
      <c r="AK2173" s="32">
        <f>AK2146+AK2155+AK2164</f>
        <v/>
      </c>
      <c r="AL2173" s="32">
        <f>AL2146+AL2155+AL2164</f>
        <v/>
      </c>
      <c r="AM2173" s="32">
        <f>AM2146+AM2155+AM2164</f>
        <v/>
      </c>
      <c r="AN2173" s="32">
        <f>AN2146+AN2155+AN2164</f>
        <v/>
      </c>
      <c r="AO2173" s="32">
        <f>AO2146+AO2155+AO2164</f>
        <v/>
      </c>
      <c r="AP2173" s="32">
        <f>AP2146+AP2155+AP2164</f>
        <v/>
      </c>
      <c r="AQ2173" s="32">
        <f>AQ2146+AQ2155+AQ2164</f>
        <v/>
      </c>
      <c r="AR2173" s="32">
        <f>AR2146+AR2155+AR2164</f>
        <v/>
      </c>
      <c r="AS2173" s="32">
        <f>AS2146+AS2155+AS2164</f>
        <v/>
      </c>
      <c r="AT2173" s="32">
        <f>AT2146+AT2155+AT2164</f>
        <v/>
      </c>
      <c r="AU2173" s="32">
        <f>AU2146+AU2155+AU2164</f>
        <v/>
      </c>
      <c r="AV2173" s="32">
        <f>AV2146+AV2155+AV2164</f>
        <v/>
      </c>
      <c r="AW2173" s="32">
        <f>AW2146+AW2155+AW2164</f>
        <v/>
      </c>
      <c r="AX2173" s="32">
        <f>AX2146+AX2155+AX2164</f>
        <v/>
      </c>
      <c r="AY2173" s="32">
        <f>AY2146+AY2155+AY2164</f>
        <v/>
      </c>
    </row>
    <row r="2174" hidden="1" outlineLevel="2">
      <c r="A2174" s="14" t="inlineStr">
        <is>
          <t>nce</t>
        </is>
      </c>
      <c r="B2174" s="14" t="inlineStr">
        <is>
          <t>gso</t>
        </is>
      </c>
      <c r="C2174" s="14" t="inlineStr">
        <is>
          <t>nfm</t>
        </is>
      </c>
      <c r="D2174" s="36" t="n"/>
      <c r="E2174" s="36" t="n"/>
      <c r="F2174" s="36" t="n"/>
      <c r="G2174" s="36" t="n"/>
      <c r="H2174" s="14">
        <f>INDEX(VarLab,MATCH($A2174,VarKey,0))&amp;INDEX(MemLab,MATCH($C2174&amp;"|"&amp;$B2174,MemKey,0))</f>
        <v/>
      </c>
      <c r="I2174" s="14">
        <f>INDEX(VarUnit,MATCH($A2174,VarKey,0))</f>
        <v/>
      </c>
      <c r="J2174" s="14">
        <f>INDEX(VarSrc,MATCH($A2174,VarKey,0))</f>
        <v/>
      </c>
      <c r="K2174" s="11">
        <f>CodePrefix&amp;$A2174&amp;IF($C2174="","","."&amp;$C2174&amp;"."&amp;$B2174)&amp;INDEX(VarEnd,MATCH($A2174,VarKey,0))&amp;K$5</f>
        <v/>
      </c>
      <c r="L2174" s="37">
        <f>L2147+L2156+L2165</f>
        <v/>
      </c>
      <c r="M2174" s="32">
        <f>M2147+M2156+M2165</f>
        <v/>
      </c>
      <c r="N2174" s="32">
        <f>N2147+N2156+N2165</f>
        <v/>
      </c>
      <c r="O2174" s="32">
        <f>O2147+O2156+O2165</f>
        <v/>
      </c>
      <c r="P2174" s="32">
        <f>P2147+P2156+P2165</f>
        <v/>
      </c>
      <c r="Q2174" s="32">
        <f>Q2147+Q2156+Q2165</f>
        <v/>
      </c>
      <c r="R2174" s="32">
        <f>R2147+R2156+R2165</f>
        <v/>
      </c>
      <c r="S2174" s="32">
        <f>S2147+S2156+S2165</f>
        <v/>
      </c>
      <c r="T2174" s="32">
        <f>T2147+T2156+T2165</f>
        <v/>
      </c>
      <c r="U2174" s="32">
        <f>U2147+U2156+U2165</f>
        <v/>
      </c>
      <c r="V2174" s="32">
        <f>V2147+V2156+V2165</f>
        <v/>
      </c>
      <c r="W2174" s="32">
        <f>W2147+W2156+W2165</f>
        <v/>
      </c>
      <c r="X2174" s="32">
        <f>X2147+X2156+X2165</f>
        <v/>
      </c>
      <c r="Y2174" s="32">
        <f>Y2147+Y2156+Y2165</f>
        <v/>
      </c>
      <c r="Z2174" s="32">
        <f>Z2147+Z2156+Z2165</f>
        <v/>
      </c>
      <c r="AA2174" s="32">
        <f>AA2147+AA2156+AA2165</f>
        <v/>
      </c>
      <c r="AB2174" s="32">
        <f>AB2147+AB2156+AB2165</f>
        <v/>
      </c>
      <c r="AC2174" s="32">
        <f>AC2147+AC2156+AC2165</f>
        <v/>
      </c>
      <c r="AD2174" s="32">
        <f>AD2147+AD2156+AD2165</f>
        <v/>
      </c>
      <c r="AF2174" s="11">
        <f>CodePrefix&amp;$A2174&amp;IF($C2174="","","."&amp;$C2174&amp;"."&amp;$B2174)&amp;INDEX(VarEnd,MATCH($A2174,VarKey,0))&amp;AF$5</f>
        <v/>
      </c>
      <c r="AG2174" s="37">
        <f>AG2147+AG2156+AG2165</f>
        <v/>
      </c>
      <c r="AH2174" s="32">
        <f>AH2147+AH2156+AH2165</f>
        <v/>
      </c>
      <c r="AI2174" s="32">
        <f>AI2147+AI2156+AI2165</f>
        <v/>
      </c>
      <c r="AJ2174" s="32">
        <f>AJ2147+AJ2156+AJ2165</f>
        <v/>
      </c>
      <c r="AK2174" s="32">
        <f>AK2147+AK2156+AK2165</f>
        <v/>
      </c>
      <c r="AL2174" s="32">
        <f>AL2147+AL2156+AL2165</f>
        <v/>
      </c>
      <c r="AM2174" s="32">
        <f>AM2147+AM2156+AM2165</f>
        <v/>
      </c>
      <c r="AN2174" s="32">
        <f>AN2147+AN2156+AN2165</f>
        <v/>
      </c>
      <c r="AO2174" s="32">
        <f>AO2147+AO2156+AO2165</f>
        <v/>
      </c>
      <c r="AP2174" s="32">
        <f>AP2147+AP2156+AP2165</f>
        <v/>
      </c>
      <c r="AQ2174" s="32">
        <f>AQ2147+AQ2156+AQ2165</f>
        <v/>
      </c>
      <c r="AR2174" s="32">
        <f>AR2147+AR2156+AR2165</f>
        <v/>
      </c>
      <c r="AS2174" s="32">
        <f>AS2147+AS2156+AS2165</f>
        <v/>
      </c>
      <c r="AT2174" s="32">
        <f>AT2147+AT2156+AT2165</f>
        <v/>
      </c>
      <c r="AU2174" s="32">
        <f>AU2147+AU2156+AU2165</f>
        <v/>
      </c>
      <c r="AV2174" s="32">
        <f>AV2147+AV2156+AV2165</f>
        <v/>
      </c>
      <c r="AW2174" s="32">
        <f>AW2147+AW2156+AW2165</f>
        <v/>
      </c>
      <c r="AX2174" s="32">
        <f>AX2147+AX2156+AX2165</f>
        <v/>
      </c>
      <c r="AY2174" s="32">
        <f>AY2147+AY2156+AY2165</f>
        <v/>
      </c>
    </row>
    <row r="2175" hidden="1" outlineLevel="2">
      <c r="A2175" s="14" t="inlineStr">
        <is>
          <t>nce</t>
        </is>
      </c>
      <c r="B2175" s="14" t="inlineStr">
        <is>
          <t>die</t>
        </is>
      </c>
      <c r="C2175" s="14" t="inlineStr">
        <is>
          <t>nfm</t>
        </is>
      </c>
      <c r="D2175" s="36" t="n"/>
      <c r="E2175" s="36" t="n"/>
      <c r="F2175" s="36" t="n"/>
      <c r="G2175" s="36" t="n"/>
      <c r="H2175" s="14">
        <f>INDEX(VarLab,MATCH($A2175,VarKey,0))&amp;INDEX(MemLab,MATCH($C2175&amp;"|"&amp;$B2175,MemKey,0))</f>
        <v/>
      </c>
      <c r="I2175" s="14">
        <f>INDEX(VarUnit,MATCH($A2175,VarKey,0))</f>
        <v/>
      </c>
      <c r="J2175" s="14">
        <f>INDEX(VarSrc,MATCH($A2175,VarKey,0))</f>
        <v/>
      </c>
      <c r="K2175" s="11">
        <f>CodePrefix&amp;$A2175&amp;IF($C2175="","","."&amp;$C2175&amp;"."&amp;$B2175)&amp;INDEX(VarEnd,MATCH($A2175,VarKey,0))&amp;K$5</f>
        <v/>
      </c>
      <c r="L2175" s="37">
        <f>L2148+L2157+L2166</f>
        <v/>
      </c>
      <c r="M2175" s="32">
        <f>M2148+M2157+M2166</f>
        <v/>
      </c>
      <c r="N2175" s="32">
        <f>N2148+N2157+N2166</f>
        <v/>
      </c>
      <c r="O2175" s="32">
        <f>O2148+O2157+O2166</f>
        <v/>
      </c>
      <c r="P2175" s="32">
        <f>P2148+P2157+P2166</f>
        <v/>
      </c>
      <c r="Q2175" s="32">
        <f>Q2148+Q2157+Q2166</f>
        <v/>
      </c>
      <c r="R2175" s="32">
        <f>R2148+R2157+R2166</f>
        <v/>
      </c>
      <c r="S2175" s="32">
        <f>S2148+S2157+S2166</f>
        <v/>
      </c>
      <c r="T2175" s="32">
        <f>T2148+T2157+T2166</f>
        <v/>
      </c>
      <c r="U2175" s="32">
        <f>U2148+U2157+U2166</f>
        <v/>
      </c>
      <c r="V2175" s="32">
        <f>V2148+V2157+V2166</f>
        <v/>
      </c>
      <c r="W2175" s="32">
        <f>W2148+W2157+W2166</f>
        <v/>
      </c>
      <c r="X2175" s="32">
        <f>X2148+X2157+X2166</f>
        <v/>
      </c>
      <c r="Y2175" s="32">
        <f>Y2148+Y2157+Y2166</f>
        <v/>
      </c>
      <c r="Z2175" s="32">
        <f>Z2148+Z2157+Z2166</f>
        <v/>
      </c>
      <c r="AA2175" s="32">
        <f>AA2148+AA2157+AA2166</f>
        <v/>
      </c>
      <c r="AB2175" s="32">
        <f>AB2148+AB2157+AB2166</f>
        <v/>
      </c>
      <c r="AC2175" s="32">
        <f>AC2148+AC2157+AC2166</f>
        <v/>
      </c>
      <c r="AD2175" s="32">
        <f>AD2148+AD2157+AD2166</f>
        <v/>
      </c>
      <c r="AF2175" s="11">
        <f>CodePrefix&amp;$A2175&amp;IF($C2175="","","."&amp;$C2175&amp;"."&amp;$B2175)&amp;INDEX(VarEnd,MATCH($A2175,VarKey,0))&amp;AF$5</f>
        <v/>
      </c>
      <c r="AG2175" s="37">
        <f>AG2148+AG2157+AG2166</f>
        <v/>
      </c>
      <c r="AH2175" s="32">
        <f>AH2148+AH2157+AH2166</f>
        <v/>
      </c>
      <c r="AI2175" s="32">
        <f>AI2148+AI2157+AI2166</f>
        <v/>
      </c>
      <c r="AJ2175" s="32">
        <f>AJ2148+AJ2157+AJ2166</f>
        <v/>
      </c>
      <c r="AK2175" s="32">
        <f>AK2148+AK2157+AK2166</f>
        <v/>
      </c>
      <c r="AL2175" s="32">
        <f>AL2148+AL2157+AL2166</f>
        <v/>
      </c>
      <c r="AM2175" s="32">
        <f>AM2148+AM2157+AM2166</f>
        <v/>
      </c>
      <c r="AN2175" s="32">
        <f>AN2148+AN2157+AN2166</f>
        <v/>
      </c>
      <c r="AO2175" s="32">
        <f>AO2148+AO2157+AO2166</f>
        <v/>
      </c>
      <c r="AP2175" s="32">
        <f>AP2148+AP2157+AP2166</f>
        <v/>
      </c>
      <c r="AQ2175" s="32">
        <f>AQ2148+AQ2157+AQ2166</f>
        <v/>
      </c>
      <c r="AR2175" s="32">
        <f>AR2148+AR2157+AR2166</f>
        <v/>
      </c>
      <c r="AS2175" s="32">
        <f>AS2148+AS2157+AS2166</f>
        <v/>
      </c>
      <c r="AT2175" s="32">
        <f>AT2148+AT2157+AT2166</f>
        <v/>
      </c>
      <c r="AU2175" s="32">
        <f>AU2148+AU2157+AU2166</f>
        <v/>
      </c>
      <c r="AV2175" s="32">
        <f>AV2148+AV2157+AV2166</f>
        <v/>
      </c>
      <c r="AW2175" s="32">
        <f>AW2148+AW2157+AW2166</f>
        <v/>
      </c>
      <c r="AX2175" s="32">
        <f>AX2148+AX2157+AX2166</f>
        <v/>
      </c>
      <c r="AY2175" s="32">
        <f>AY2148+AY2157+AY2166</f>
        <v/>
      </c>
    </row>
    <row r="2176" hidden="1" outlineLevel="2">
      <c r="A2176" s="14" t="inlineStr">
        <is>
          <t>nce</t>
        </is>
      </c>
      <c r="B2176" s="14" t="inlineStr">
        <is>
          <t>lpg</t>
        </is>
      </c>
      <c r="C2176" s="14" t="inlineStr">
        <is>
          <t>nfm</t>
        </is>
      </c>
      <c r="D2176" s="36" t="n"/>
      <c r="E2176" s="36" t="n"/>
      <c r="F2176" s="36" t="n"/>
      <c r="G2176" s="36" t="n"/>
      <c r="H2176" s="14">
        <f>INDEX(VarLab,MATCH($A2176,VarKey,0))&amp;INDEX(MemLab,MATCH($C2176&amp;"|"&amp;$B2176,MemKey,0))</f>
        <v/>
      </c>
      <c r="I2176" s="14">
        <f>INDEX(VarUnit,MATCH($A2176,VarKey,0))</f>
        <v/>
      </c>
      <c r="J2176" s="14">
        <f>INDEX(VarSrc,MATCH($A2176,VarKey,0))</f>
        <v/>
      </c>
      <c r="K2176" s="11">
        <f>CodePrefix&amp;$A2176&amp;IF($C2176="","","."&amp;$C2176&amp;"."&amp;$B2176)&amp;INDEX(VarEnd,MATCH($A2176,VarKey,0))&amp;K$5</f>
        <v/>
      </c>
      <c r="L2176" s="37">
        <f>L2149+L2158+L2167</f>
        <v/>
      </c>
      <c r="M2176" s="32">
        <f>M2149+M2158+M2167</f>
        <v/>
      </c>
      <c r="N2176" s="32">
        <f>N2149+N2158+N2167</f>
        <v/>
      </c>
      <c r="O2176" s="32">
        <f>O2149+O2158+O2167</f>
        <v/>
      </c>
      <c r="P2176" s="32">
        <f>P2149+P2158+P2167</f>
        <v/>
      </c>
      <c r="Q2176" s="32">
        <f>Q2149+Q2158+Q2167</f>
        <v/>
      </c>
      <c r="R2176" s="32">
        <f>R2149+R2158+R2167</f>
        <v/>
      </c>
      <c r="S2176" s="32">
        <f>S2149+S2158+S2167</f>
        <v/>
      </c>
      <c r="T2176" s="32">
        <f>T2149+T2158+T2167</f>
        <v/>
      </c>
      <c r="U2176" s="32">
        <f>U2149+U2158+U2167</f>
        <v/>
      </c>
      <c r="V2176" s="32">
        <f>V2149+V2158+V2167</f>
        <v/>
      </c>
      <c r="W2176" s="32">
        <f>W2149+W2158+W2167</f>
        <v/>
      </c>
      <c r="X2176" s="32">
        <f>X2149+X2158+X2167</f>
        <v/>
      </c>
      <c r="Y2176" s="32">
        <f>Y2149+Y2158+Y2167</f>
        <v/>
      </c>
      <c r="Z2176" s="32">
        <f>Z2149+Z2158+Z2167</f>
        <v/>
      </c>
      <c r="AA2176" s="32">
        <f>AA2149+AA2158+AA2167</f>
        <v/>
      </c>
      <c r="AB2176" s="32">
        <f>AB2149+AB2158+AB2167</f>
        <v/>
      </c>
      <c r="AC2176" s="32">
        <f>AC2149+AC2158+AC2167</f>
        <v/>
      </c>
      <c r="AD2176" s="32">
        <f>AD2149+AD2158+AD2167</f>
        <v/>
      </c>
      <c r="AF2176" s="11">
        <f>CodePrefix&amp;$A2176&amp;IF($C2176="","","."&amp;$C2176&amp;"."&amp;$B2176)&amp;INDEX(VarEnd,MATCH($A2176,VarKey,0))&amp;AF$5</f>
        <v/>
      </c>
      <c r="AG2176" s="37">
        <f>AG2149+AG2158+AG2167</f>
        <v/>
      </c>
      <c r="AH2176" s="32">
        <f>AH2149+AH2158+AH2167</f>
        <v/>
      </c>
      <c r="AI2176" s="32">
        <f>AI2149+AI2158+AI2167</f>
        <v/>
      </c>
      <c r="AJ2176" s="32">
        <f>AJ2149+AJ2158+AJ2167</f>
        <v/>
      </c>
      <c r="AK2176" s="32">
        <f>AK2149+AK2158+AK2167</f>
        <v/>
      </c>
      <c r="AL2176" s="32">
        <f>AL2149+AL2158+AL2167</f>
        <v/>
      </c>
      <c r="AM2176" s="32">
        <f>AM2149+AM2158+AM2167</f>
        <v/>
      </c>
      <c r="AN2176" s="32">
        <f>AN2149+AN2158+AN2167</f>
        <v/>
      </c>
      <c r="AO2176" s="32">
        <f>AO2149+AO2158+AO2167</f>
        <v/>
      </c>
      <c r="AP2176" s="32">
        <f>AP2149+AP2158+AP2167</f>
        <v/>
      </c>
      <c r="AQ2176" s="32">
        <f>AQ2149+AQ2158+AQ2167</f>
        <v/>
      </c>
      <c r="AR2176" s="32">
        <f>AR2149+AR2158+AR2167</f>
        <v/>
      </c>
      <c r="AS2176" s="32">
        <f>AS2149+AS2158+AS2167</f>
        <v/>
      </c>
      <c r="AT2176" s="32">
        <f>AT2149+AT2158+AT2167</f>
        <v/>
      </c>
      <c r="AU2176" s="32">
        <f>AU2149+AU2158+AU2167</f>
        <v/>
      </c>
      <c r="AV2176" s="32">
        <f>AV2149+AV2158+AV2167</f>
        <v/>
      </c>
      <c r="AW2176" s="32">
        <f>AW2149+AW2158+AW2167</f>
        <v/>
      </c>
      <c r="AX2176" s="32">
        <f>AX2149+AX2158+AX2167</f>
        <v/>
      </c>
      <c r="AY2176" s="32">
        <f>AY2149+AY2158+AY2167</f>
        <v/>
      </c>
    </row>
    <row r="2177" hidden="1" outlineLevel="2">
      <c r="A2177" s="14" t="inlineStr">
        <is>
          <t>nce</t>
        </is>
      </c>
      <c r="B2177" s="14" t="inlineStr">
        <is>
          <t>ker</t>
        </is>
      </c>
      <c r="C2177" s="14" t="inlineStr">
        <is>
          <t>nfm</t>
        </is>
      </c>
      <c r="D2177" s="36" t="n"/>
      <c r="E2177" s="36" t="n"/>
      <c r="F2177" s="36" t="n"/>
      <c r="G2177" s="36" t="n"/>
      <c r="H2177" s="14">
        <f>INDEX(VarLab,MATCH($A2177,VarKey,0))&amp;INDEX(MemLab,MATCH($C2177&amp;"|"&amp;$B2177,MemKey,0))</f>
        <v/>
      </c>
      <c r="I2177" s="14">
        <f>INDEX(VarUnit,MATCH($A2177,VarKey,0))</f>
        <v/>
      </c>
      <c r="J2177" s="14">
        <f>INDEX(VarSrc,MATCH($A2177,VarKey,0))</f>
        <v/>
      </c>
      <c r="K2177" s="11">
        <f>CodePrefix&amp;$A2177&amp;IF($C2177="","","."&amp;$C2177&amp;"."&amp;$B2177)&amp;INDEX(VarEnd,MATCH($A2177,VarKey,0))&amp;K$5</f>
        <v/>
      </c>
      <c r="L2177" s="37">
        <f>L2150+L2159+L2168</f>
        <v/>
      </c>
      <c r="M2177" s="32">
        <f>M2150+M2159+M2168</f>
        <v/>
      </c>
      <c r="N2177" s="32">
        <f>N2150+N2159+N2168</f>
        <v/>
      </c>
      <c r="O2177" s="32">
        <f>O2150+O2159+O2168</f>
        <v/>
      </c>
      <c r="P2177" s="32">
        <f>P2150+P2159+P2168</f>
        <v/>
      </c>
      <c r="Q2177" s="32">
        <f>Q2150+Q2159+Q2168</f>
        <v/>
      </c>
      <c r="R2177" s="32">
        <f>R2150+R2159+R2168</f>
        <v/>
      </c>
      <c r="S2177" s="32">
        <f>S2150+S2159+S2168</f>
        <v/>
      </c>
      <c r="T2177" s="32">
        <f>T2150+T2159+T2168</f>
        <v/>
      </c>
      <c r="U2177" s="32">
        <f>U2150+U2159+U2168</f>
        <v/>
      </c>
      <c r="V2177" s="32">
        <f>V2150+V2159+V2168</f>
        <v/>
      </c>
      <c r="W2177" s="32">
        <f>W2150+W2159+W2168</f>
        <v/>
      </c>
      <c r="X2177" s="32">
        <f>X2150+X2159+X2168</f>
        <v/>
      </c>
      <c r="Y2177" s="32">
        <f>Y2150+Y2159+Y2168</f>
        <v/>
      </c>
      <c r="Z2177" s="32">
        <f>Z2150+Z2159+Z2168</f>
        <v/>
      </c>
      <c r="AA2177" s="32">
        <f>AA2150+AA2159+AA2168</f>
        <v/>
      </c>
      <c r="AB2177" s="32">
        <f>AB2150+AB2159+AB2168</f>
        <v/>
      </c>
      <c r="AC2177" s="32">
        <f>AC2150+AC2159+AC2168</f>
        <v/>
      </c>
      <c r="AD2177" s="32">
        <f>AD2150+AD2159+AD2168</f>
        <v/>
      </c>
      <c r="AF2177" s="11">
        <f>CodePrefix&amp;$A2177&amp;IF($C2177="","","."&amp;$C2177&amp;"."&amp;$B2177)&amp;INDEX(VarEnd,MATCH($A2177,VarKey,0))&amp;AF$5</f>
        <v/>
      </c>
      <c r="AG2177" s="37">
        <f>AG2150+AG2159+AG2168</f>
        <v/>
      </c>
      <c r="AH2177" s="32">
        <f>AH2150+AH2159+AH2168</f>
        <v/>
      </c>
      <c r="AI2177" s="32">
        <f>AI2150+AI2159+AI2168</f>
        <v/>
      </c>
      <c r="AJ2177" s="32">
        <f>AJ2150+AJ2159+AJ2168</f>
        <v/>
      </c>
      <c r="AK2177" s="32">
        <f>AK2150+AK2159+AK2168</f>
        <v/>
      </c>
      <c r="AL2177" s="32">
        <f>AL2150+AL2159+AL2168</f>
        <v/>
      </c>
      <c r="AM2177" s="32">
        <f>AM2150+AM2159+AM2168</f>
        <v/>
      </c>
      <c r="AN2177" s="32">
        <f>AN2150+AN2159+AN2168</f>
        <v/>
      </c>
      <c r="AO2177" s="32">
        <f>AO2150+AO2159+AO2168</f>
        <v/>
      </c>
      <c r="AP2177" s="32">
        <f>AP2150+AP2159+AP2168</f>
        <v/>
      </c>
      <c r="AQ2177" s="32">
        <f>AQ2150+AQ2159+AQ2168</f>
        <v/>
      </c>
      <c r="AR2177" s="32">
        <f>AR2150+AR2159+AR2168</f>
        <v/>
      </c>
      <c r="AS2177" s="32">
        <f>AS2150+AS2159+AS2168</f>
        <v/>
      </c>
      <c r="AT2177" s="32">
        <f>AT2150+AT2159+AT2168</f>
        <v/>
      </c>
      <c r="AU2177" s="32">
        <f>AU2150+AU2159+AU2168</f>
        <v/>
      </c>
      <c r="AV2177" s="32">
        <f>AV2150+AV2159+AV2168</f>
        <v/>
      </c>
      <c r="AW2177" s="32">
        <f>AW2150+AW2159+AW2168</f>
        <v/>
      </c>
      <c r="AX2177" s="32">
        <f>AX2150+AX2159+AX2168</f>
        <v/>
      </c>
      <c r="AY2177" s="32">
        <f>AY2150+AY2159+AY2168</f>
        <v/>
      </c>
    </row>
    <row r="2178" hidden="1" outlineLevel="2">
      <c r="A2178" s="14" t="inlineStr">
        <is>
          <t>nce</t>
        </is>
      </c>
      <c r="B2178" s="14" t="inlineStr">
        <is>
          <t>oop</t>
        </is>
      </c>
      <c r="C2178" s="14" t="inlineStr">
        <is>
          <t>nfm</t>
        </is>
      </c>
      <c r="D2178" s="36" t="n"/>
      <c r="E2178" s="36" t="n"/>
      <c r="F2178" s="36" t="n"/>
      <c r="G2178" s="36" t="n"/>
      <c r="H2178" s="14">
        <f>INDEX(VarLab,MATCH($A2178,VarKey,0))&amp;INDEX(MemLab,MATCH($C2178&amp;"|"&amp;$B2178,MemKey,0))</f>
        <v/>
      </c>
      <c r="I2178" s="14">
        <f>INDEX(VarUnit,MATCH($A2178,VarKey,0))</f>
        <v/>
      </c>
      <c r="J2178" s="14">
        <f>INDEX(VarSrc,MATCH($A2178,VarKey,0))</f>
        <v/>
      </c>
      <c r="K2178" s="11">
        <f>CodePrefix&amp;$A2178&amp;IF($C2178="","","."&amp;$C2178&amp;"."&amp;$B2178)&amp;INDEX(VarEnd,MATCH($A2178,VarKey,0))&amp;K$5</f>
        <v/>
      </c>
      <c r="L2178" s="37">
        <f>L2151+L2160+L2169</f>
        <v/>
      </c>
      <c r="M2178" s="32">
        <f>M2151+M2160+M2169</f>
        <v/>
      </c>
      <c r="N2178" s="32">
        <f>N2151+N2160+N2169</f>
        <v/>
      </c>
      <c r="O2178" s="32">
        <f>O2151+O2160+O2169</f>
        <v/>
      </c>
      <c r="P2178" s="32">
        <f>P2151+P2160+P2169</f>
        <v/>
      </c>
      <c r="Q2178" s="32">
        <f>Q2151+Q2160+Q2169</f>
        <v/>
      </c>
      <c r="R2178" s="32">
        <f>R2151+R2160+R2169</f>
        <v/>
      </c>
      <c r="S2178" s="32">
        <f>S2151+S2160+S2169</f>
        <v/>
      </c>
      <c r="T2178" s="32">
        <f>T2151+T2160+T2169</f>
        <v/>
      </c>
      <c r="U2178" s="32">
        <f>U2151+U2160+U2169</f>
        <v/>
      </c>
      <c r="V2178" s="32">
        <f>V2151+V2160+V2169</f>
        <v/>
      </c>
      <c r="W2178" s="32">
        <f>W2151+W2160+W2169</f>
        <v/>
      </c>
      <c r="X2178" s="32">
        <f>X2151+X2160+X2169</f>
        <v/>
      </c>
      <c r="Y2178" s="32">
        <f>Y2151+Y2160+Y2169</f>
        <v/>
      </c>
      <c r="Z2178" s="32">
        <f>Z2151+Z2160+Z2169</f>
        <v/>
      </c>
      <c r="AA2178" s="32">
        <f>AA2151+AA2160+AA2169</f>
        <v/>
      </c>
      <c r="AB2178" s="32">
        <f>AB2151+AB2160+AB2169</f>
        <v/>
      </c>
      <c r="AC2178" s="32">
        <f>AC2151+AC2160+AC2169</f>
        <v/>
      </c>
      <c r="AD2178" s="32">
        <f>AD2151+AD2160+AD2169</f>
        <v/>
      </c>
      <c r="AF2178" s="11">
        <f>CodePrefix&amp;$A2178&amp;IF($C2178="","","."&amp;$C2178&amp;"."&amp;$B2178)&amp;INDEX(VarEnd,MATCH($A2178,VarKey,0))&amp;AF$5</f>
        <v/>
      </c>
      <c r="AG2178" s="37">
        <f>AG2151+AG2160+AG2169</f>
        <v/>
      </c>
      <c r="AH2178" s="32">
        <f>AH2151+AH2160+AH2169</f>
        <v/>
      </c>
      <c r="AI2178" s="32">
        <f>AI2151+AI2160+AI2169</f>
        <v/>
      </c>
      <c r="AJ2178" s="32">
        <f>AJ2151+AJ2160+AJ2169</f>
        <v/>
      </c>
      <c r="AK2178" s="32">
        <f>AK2151+AK2160+AK2169</f>
        <v/>
      </c>
      <c r="AL2178" s="32">
        <f>AL2151+AL2160+AL2169</f>
        <v/>
      </c>
      <c r="AM2178" s="32">
        <f>AM2151+AM2160+AM2169</f>
        <v/>
      </c>
      <c r="AN2178" s="32">
        <f>AN2151+AN2160+AN2169</f>
        <v/>
      </c>
      <c r="AO2178" s="32">
        <f>AO2151+AO2160+AO2169</f>
        <v/>
      </c>
      <c r="AP2178" s="32">
        <f>AP2151+AP2160+AP2169</f>
        <v/>
      </c>
      <c r="AQ2178" s="32">
        <f>AQ2151+AQ2160+AQ2169</f>
        <v/>
      </c>
      <c r="AR2178" s="32">
        <f>AR2151+AR2160+AR2169</f>
        <v/>
      </c>
      <c r="AS2178" s="32">
        <f>AS2151+AS2160+AS2169</f>
        <v/>
      </c>
      <c r="AT2178" s="32">
        <f>AT2151+AT2160+AT2169</f>
        <v/>
      </c>
      <c r="AU2178" s="32">
        <f>AU2151+AU2160+AU2169</f>
        <v/>
      </c>
      <c r="AV2178" s="32">
        <f>AV2151+AV2160+AV2169</f>
        <v/>
      </c>
      <c r="AW2178" s="32">
        <f>AW2151+AW2160+AW2169</f>
        <v/>
      </c>
      <c r="AX2178" s="32">
        <f>AX2151+AX2160+AX2169</f>
        <v/>
      </c>
      <c r="AY2178" s="32">
        <f>AY2151+AY2160+AY2169</f>
        <v/>
      </c>
    </row>
    <row r="2179" hidden="1" outlineLevel="2">
      <c r="A2179" s="14" t="inlineStr">
        <is>
          <t>nce</t>
        </is>
      </c>
      <c r="B2179" s="14" t="inlineStr">
        <is>
          <t>bio</t>
        </is>
      </c>
      <c r="C2179" s="14" t="inlineStr">
        <is>
          <t>nfm</t>
        </is>
      </c>
      <c r="D2179" s="36" t="n"/>
      <c r="E2179" s="36" t="n"/>
      <c r="F2179" s="36" t="n"/>
      <c r="G2179" s="36" t="n"/>
      <c r="H2179" s="14">
        <f>INDEX(VarLab,MATCH($A2179,VarKey,0))&amp;INDEX(MemLab,MATCH($C2179&amp;"|"&amp;$B2179,MemKey,0))</f>
        <v/>
      </c>
      <c r="I2179" s="14">
        <f>INDEX(VarUnit,MATCH($A2179,VarKey,0))</f>
        <v/>
      </c>
      <c r="J2179" s="14">
        <f>INDEX(VarSrc,MATCH($A2179,VarKey,0))</f>
        <v/>
      </c>
      <c r="K2179" s="11">
        <f>CodePrefix&amp;$A2179&amp;IF($C2179="","","."&amp;$C2179&amp;"."&amp;$B2179)&amp;INDEX(VarEnd,MATCH($A2179,VarKey,0))&amp;K$5</f>
        <v/>
      </c>
      <c r="L2179" s="37">
        <f>L2152+L2161+L2170</f>
        <v/>
      </c>
      <c r="M2179" s="32">
        <f>M2152+M2161+M2170</f>
        <v/>
      </c>
      <c r="N2179" s="32">
        <f>N2152+N2161+N2170</f>
        <v/>
      </c>
      <c r="O2179" s="32">
        <f>O2152+O2161+O2170</f>
        <v/>
      </c>
      <c r="P2179" s="32">
        <f>P2152+P2161+P2170</f>
        <v/>
      </c>
      <c r="Q2179" s="32">
        <f>Q2152+Q2161+Q2170</f>
        <v/>
      </c>
      <c r="R2179" s="32">
        <f>R2152+R2161+R2170</f>
        <v/>
      </c>
      <c r="S2179" s="32">
        <f>S2152+S2161+S2170</f>
        <v/>
      </c>
      <c r="T2179" s="32">
        <f>T2152+T2161+T2170</f>
        <v/>
      </c>
      <c r="U2179" s="32">
        <f>U2152+U2161+U2170</f>
        <v/>
      </c>
      <c r="V2179" s="32">
        <f>V2152+V2161+V2170</f>
        <v/>
      </c>
      <c r="W2179" s="32">
        <f>W2152+W2161+W2170</f>
        <v/>
      </c>
      <c r="X2179" s="32">
        <f>X2152+X2161+X2170</f>
        <v/>
      </c>
      <c r="Y2179" s="32">
        <f>Y2152+Y2161+Y2170</f>
        <v/>
      </c>
      <c r="Z2179" s="32">
        <f>Z2152+Z2161+Z2170</f>
        <v/>
      </c>
      <c r="AA2179" s="32">
        <f>AA2152+AA2161+AA2170</f>
        <v/>
      </c>
      <c r="AB2179" s="32">
        <f>AB2152+AB2161+AB2170</f>
        <v/>
      </c>
      <c r="AC2179" s="32">
        <f>AC2152+AC2161+AC2170</f>
        <v/>
      </c>
      <c r="AD2179" s="32">
        <f>AD2152+AD2161+AD2170</f>
        <v/>
      </c>
      <c r="AF2179" s="11">
        <f>CodePrefix&amp;$A2179&amp;IF($C2179="","","."&amp;$C2179&amp;"."&amp;$B2179)&amp;INDEX(VarEnd,MATCH($A2179,VarKey,0))&amp;AF$5</f>
        <v/>
      </c>
      <c r="AG2179" s="37">
        <f>AG2152+AG2161+AG2170</f>
        <v/>
      </c>
      <c r="AH2179" s="32">
        <f>AH2152+AH2161+AH2170</f>
        <v/>
      </c>
      <c r="AI2179" s="32">
        <f>AI2152+AI2161+AI2170</f>
        <v/>
      </c>
      <c r="AJ2179" s="32">
        <f>AJ2152+AJ2161+AJ2170</f>
        <v/>
      </c>
      <c r="AK2179" s="32">
        <f>AK2152+AK2161+AK2170</f>
        <v/>
      </c>
      <c r="AL2179" s="32">
        <f>AL2152+AL2161+AL2170</f>
        <v/>
      </c>
      <c r="AM2179" s="32">
        <f>AM2152+AM2161+AM2170</f>
        <v/>
      </c>
      <c r="AN2179" s="32">
        <f>AN2152+AN2161+AN2170</f>
        <v/>
      </c>
      <c r="AO2179" s="32">
        <f>AO2152+AO2161+AO2170</f>
        <v/>
      </c>
      <c r="AP2179" s="32">
        <f>AP2152+AP2161+AP2170</f>
        <v/>
      </c>
      <c r="AQ2179" s="32">
        <f>AQ2152+AQ2161+AQ2170</f>
        <v/>
      </c>
      <c r="AR2179" s="32">
        <f>AR2152+AR2161+AR2170</f>
        <v/>
      </c>
      <c r="AS2179" s="32">
        <f>AS2152+AS2161+AS2170</f>
        <v/>
      </c>
      <c r="AT2179" s="32">
        <f>AT2152+AT2161+AT2170</f>
        <v/>
      </c>
      <c r="AU2179" s="32">
        <f>AU2152+AU2161+AU2170</f>
        <v/>
      </c>
      <c r="AV2179" s="32">
        <f>AV2152+AV2161+AV2170</f>
        <v/>
      </c>
      <c r="AW2179" s="32">
        <f>AW2152+AW2161+AW2170</f>
        <v/>
      </c>
      <c r="AX2179" s="32">
        <f>AX2152+AX2161+AX2170</f>
        <v/>
      </c>
      <c r="AY2179" s="32">
        <f>AY2152+AY2161+AY2170</f>
        <v/>
      </c>
    </row>
    <row r="2180" hidden="1" outlineLevel="2"/>
    <row r="2181" hidden="1" outlineLevel="2">
      <c r="A2181" s="14" t="inlineStr">
        <is>
          <t>xcp</t>
        </is>
      </c>
      <c r="B2181" s="14" t="inlineStr">
        <is>
          <t>coa</t>
        </is>
      </c>
      <c r="C2181" s="14" t="inlineStr">
        <is>
          <t>nfm</t>
        </is>
      </c>
      <c r="D2181" s="32">
        <f>INDEX(Inputs!$W$5:$W$132,MATCH($B2181&amp;"|"&amp;$C2181,Inputs!$A$5:$A$132,0))</f>
        <v/>
      </c>
      <c r="E2181" s="32">
        <f>INDEX(Inputs!$Z$5:$Z$132,MATCH($B2181&amp;"|"&amp;$C2181,Inputs!$A$5:$A$132,0))</f>
        <v/>
      </c>
      <c r="F2181" s="32">
        <f>INDEX(Inputs!$AA$5:$AA$132,MATCH($B2181&amp;"|"&amp;$C2181,Inputs!$A$5:$A$132,0))</f>
        <v/>
      </c>
      <c r="G2181" s="36" t="n"/>
      <c r="H2181" s="14">
        <f>INDEX(VarLab,MATCH($A2181,VarKey,0))&amp;INDEX(MemLab,MATCH($C2181&amp;"|"&amp;$B2181,MemKey,0))</f>
        <v/>
      </c>
      <c r="I2181" s="14">
        <f>INDEX(VarUnit,MATCH($A2181,VarKey,0))</f>
        <v/>
      </c>
      <c r="J2181" s="14">
        <f>INDEX(VarSrc,MATCH($A2181,VarKey,0))</f>
        <v/>
      </c>
      <c r="K2181" s="11">
        <f>CodePrefix&amp;$A2181&amp;IF($C2181="","","."&amp;$C2181&amp;"."&amp;$B2181)&amp;INDEX(VarEnd,MATCH($A2181,VarKey,0))&amp;K$5</f>
        <v/>
      </c>
      <c r="L2181" s="37">
        <f>$D2181*($E2181*L$321+$F2181*L$324)</f>
        <v/>
      </c>
      <c r="M2181" s="32">
        <f>$D2181*($E2181*M$321+$F2181*M$324)</f>
        <v/>
      </c>
      <c r="N2181" s="32">
        <f>$D2181*($E2181*N$321+$F2181*N$324)</f>
        <v/>
      </c>
      <c r="O2181" s="32">
        <f>$D2181*($E2181*O$321+$F2181*O$324)</f>
        <v/>
      </c>
      <c r="P2181" s="32">
        <f>$D2181*($E2181*P$321+$F2181*P$324)</f>
        <v/>
      </c>
      <c r="Q2181" s="32">
        <f>$D2181*($E2181*Q$321+$F2181*Q$324)</f>
        <v/>
      </c>
      <c r="R2181" s="32">
        <f>$D2181*($E2181*R$321+$F2181*R$324)</f>
        <v/>
      </c>
      <c r="S2181" s="32">
        <f>$D2181*($E2181*S$321+$F2181*S$324)</f>
        <v/>
      </c>
      <c r="T2181" s="32">
        <f>$D2181*($E2181*T$321+$F2181*T$324)</f>
        <v/>
      </c>
      <c r="U2181" s="32">
        <f>$D2181*($E2181*U$321+$F2181*U$324)</f>
        <v/>
      </c>
      <c r="V2181" s="32">
        <f>$D2181*($E2181*V$321+$F2181*V$324)</f>
        <v/>
      </c>
      <c r="W2181" s="32">
        <f>$D2181*($E2181*W$321+$F2181*W$324)</f>
        <v/>
      </c>
      <c r="X2181" s="32">
        <f>$D2181*($E2181*X$321+$F2181*X$324)</f>
        <v/>
      </c>
      <c r="Y2181" s="32">
        <f>$D2181*($E2181*Y$321+$F2181*Y$324)</f>
        <v/>
      </c>
      <c r="Z2181" s="32">
        <f>$D2181*($E2181*Z$321+$F2181*Z$324)</f>
        <v/>
      </c>
      <c r="AA2181" s="32">
        <f>$D2181*($E2181*AA$321+$F2181*AA$324)</f>
        <v/>
      </c>
      <c r="AB2181" s="32">
        <f>$D2181*($E2181*AB$321+$F2181*AB$324)</f>
        <v/>
      </c>
      <c r="AC2181" s="32">
        <f>$D2181*($E2181*AC$321+$F2181*AC$324)</f>
        <v/>
      </c>
      <c r="AD2181" s="32">
        <f>$D2181*($E2181*AD$321+$F2181*AD$324)</f>
        <v/>
      </c>
      <c r="AF2181" s="11">
        <f>CodePrefix&amp;$A2181&amp;IF($C2181="","","."&amp;$C2181&amp;"."&amp;$B2181)&amp;INDEX(VarEnd,MATCH($A2181,VarKey,0))&amp;AF$5</f>
        <v/>
      </c>
      <c r="AG2181" s="37">
        <f>$D2181*($E2181*AG$321+$F2181*AG$324)</f>
        <v/>
      </c>
      <c r="AH2181" s="32">
        <f>$D2181*($E2181*AH$321+$F2181*AH$324)</f>
        <v/>
      </c>
      <c r="AI2181" s="32">
        <f>$D2181*($E2181*AI$321+$F2181*AI$324)</f>
        <v/>
      </c>
      <c r="AJ2181" s="32">
        <f>$D2181*($E2181*AJ$321+$F2181*AJ$324)</f>
        <v/>
      </c>
      <c r="AK2181" s="32">
        <f>$D2181*($E2181*AK$321+$F2181*AK$324)</f>
        <v/>
      </c>
      <c r="AL2181" s="32">
        <f>$D2181*($E2181*AL$321+$F2181*AL$324)</f>
        <v/>
      </c>
      <c r="AM2181" s="32">
        <f>$D2181*($E2181*AM$321+$F2181*AM$324)</f>
        <v/>
      </c>
      <c r="AN2181" s="32">
        <f>$D2181*($E2181*AN$321+$F2181*AN$324)</f>
        <v/>
      </c>
      <c r="AO2181" s="32">
        <f>$D2181*($E2181*AO$321+$F2181*AO$324)</f>
        <v/>
      </c>
      <c r="AP2181" s="32">
        <f>$D2181*($E2181*AP$321+$F2181*AP$324)</f>
        <v/>
      </c>
      <c r="AQ2181" s="32">
        <f>$D2181*($E2181*AQ$321+$F2181*AQ$324)</f>
        <v/>
      </c>
      <c r="AR2181" s="32">
        <f>$D2181*($E2181*AR$321+$F2181*AR$324)</f>
        <v/>
      </c>
      <c r="AS2181" s="32">
        <f>$D2181*($E2181*AS$321+$F2181*AS$324)</f>
        <v/>
      </c>
      <c r="AT2181" s="32">
        <f>$D2181*($E2181*AT$321+$F2181*AT$324)</f>
        <v/>
      </c>
      <c r="AU2181" s="32">
        <f>$D2181*($E2181*AU$321+$F2181*AU$324)</f>
        <v/>
      </c>
      <c r="AV2181" s="32">
        <f>$D2181*($E2181*AV$321+$F2181*AV$324)</f>
        <v/>
      </c>
      <c r="AW2181" s="32">
        <f>$D2181*($E2181*AW$321+$F2181*AW$324)</f>
        <v/>
      </c>
      <c r="AX2181" s="32">
        <f>$D2181*($E2181*AX$321+$F2181*AX$324)</f>
        <v/>
      </c>
      <c r="AY2181" s="32">
        <f>$D2181*($E2181*AY$321+$F2181*AY$324)</f>
        <v/>
      </c>
    </row>
    <row r="2182" hidden="1" outlineLevel="2">
      <c r="A2182" s="14" t="inlineStr">
        <is>
          <t>xcp</t>
        </is>
      </c>
      <c r="B2182" s="14" t="inlineStr">
        <is>
          <t>nga</t>
        </is>
      </c>
      <c r="C2182" s="14" t="inlineStr">
        <is>
          <t>nfm</t>
        </is>
      </c>
      <c r="D2182" s="32">
        <f>INDEX(Inputs!$W$5:$W$132,MATCH($B2182&amp;"|"&amp;$C2182,Inputs!$A$5:$A$132,0))</f>
        <v/>
      </c>
      <c r="E2182" s="32">
        <f>INDEX(Inputs!$Z$5:$Z$132,MATCH($B2182&amp;"|"&amp;$C2182,Inputs!$A$5:$A$132,0))</f>
        <v/>
      </c>
      <c r="F2182" s="32">
        <f>INDEX(Inputs!$AA$5:$AA$132,MATCH($B2182&amp;"|"&amp;$C2182,Inputs!$A$5:$A$132,0))</f>
        <v/>
      </c>
      <c r="G2182" s="36" t="n"/>
      <c r="H2182" s="14">
        <f>INDEX(VarLab,MATCH($A2182,VarKey,0))&amp;INDEX(MemLab,MATCH($C2182&amp;"|"&amp;$B2182,MemKey,0))</f>
        <v/>
      </c>
      <c r="I2182" s="14">
        <f>INDEX(VarUnit,MATCH($A2182,VarKey,0))</f>
        <v/>
      </c>
      <c r="J2182" s="14">
        <f>INDEX(VarSrc,MATCH($A2182,VarKey,0))</f>
        <v/>
      </c>
      <c r="K2182" s="11">
        <f>CodePrefix&amp;$A2182&amp;IF($C2182="","","."&amp;$C2182&amp;"."&amp;$B2182)&amp;INDEX(VarEnd,MATCH($A2182,VarKey,0))&amp;K$5</f>
        <v/>
      </c>
      <c r="L2182" s="37">
        <f>$D2182*($E2182*L$321+$F2182*L$324)</f>
        <v/>
      </c>
      <c r="M2182" s="32">
        <f>$D2182*($E2182*M$321+$F2182*M$324)</f>
        <v/>
      </c>
      <c r="N2182" s="32">
        <f>$D2182*($E2182*N$321+$F2182*N$324)</f>
        <v/>
      </c>
      <c r="O2182" s="32">
        <f>$D2182*($E2182*O$321+$F2182*O$324)</f>
        <v/>
      </c>
      <c r="P2182" s="32">
        <f>$D2182*($E2182*P$321+$F2182*P$324)</f>
        <v/>
      </c>
      <c r="Q2182" s="32">
        <f>$D2182*($E2182*Q$321+$F2182*Q$324)</f>
        <v/>
      </c>
      <c r="R2182" s="32">
        <f>$D2182*($E2182*R$321+$F2182*R$324)</f>
        <v/>
      </c>
      <c r="S2182" s="32">
        <f>$D2182*($E2182*S$321+$F2182*S$324)</f>
        <v/>
      </c>
      <c r="T2182" s="32">
        <f>$D2182*($E2182*T$321+$F2182*T$324)</f>
        <v/>
      </c>
      <c r="U2182" s="32">
        <f>$D2182*($E2182*U$321+$F2182*U$324)</f>
        <v/>
      </c>
      <c r="V2182" s="32">
        <f>$D2182*($E2182*V$321+$F2182*V$324)</f>
        <v/>
      </c>
      <c r="W2182" s="32">
        <f>$D2182*($E2182*W$321+$F2182*W$324)</f>
        <v/>
      </c>
      <c r="X2182" s="32">
        <f>$D2182*($E2182*X$321+$F2182*X$324)</f>
        <v/>
      </c>
      <c r="Y2182" s="32">
        <f>$D2182*($E2182*Y$321+$F2182*Y$324)</f>
        <v/>
      </c>
      <c r="Z2182" s="32">
        <f>$D2182*($E2182*Z$321+$F2182*Z$324)</f>
        <v/>
      </c>
      <c r="AA2182" s="32">
        <f>$D2182*($E2182*AA$321+$F2182*AA$324)</f>
        <v/>
      </c>
      <c r="AB2182" s="32">
        <f>$D2182*($E2182*AB$321+$F2182*AB$324)</f>
        <v/>
      </c>
      <c r="AC2182" s="32">
        <f>$D2182*($E2182*AC$321+$F2182*AC$324)</f>
        <v/>
      </c>
      <c r="AD2182" s="32">
        <f>$D2182*($E2182*AD$321+$F2182*AD$324)</f>
        <v/>
      </c>
      <c r="AF2182" s="11">
        <f>CodePrefix&amp;$A2182&amp;IF($C2182="","","."&amp;$C2182&amp;"."&amp;$B2182)&amp;INDEX(VarEnd,MATCH($A2182,VarKey,0))&amp;AF$5</f>
        <v/>
      </c>
      <c r="AG2182" s="37">
        <f>$D2182*($E2182*AG$321+$F2182*AG$324)</f>
        <v/>
      </c>
      <c r="AH2182" s="32">
        <f>$D2182*($E2182*AH$321+$F2182*AH$324)</f>
        <v/>
      </c>
      <c r="AI2182" s="32">
        <f>$D2182*($E2182*AI$321+$F2182*AI$324)</f>
        <v/>
      </c>
      <c r="AJ2182" s="32">
        <f>$D2182*($E2182*AJ$321+$F2182*AJ$324)</f>
        <v/>
      </c>
      <c r="AK2182" s="32">
        <f>$D2182*($E2182*AK$321+$F2182*AK$324)</f>
        <v/>
      </c>
      <c r="AL2182" s="32">
        <f>$D2182*($E2182*AL$321+$F2182*AL$324)</f>
        <v/>
      </c>
      <c r="AM2182" s="32">
        <f>$D2182*($E2182*AM$321+$F2182*AM$324)</f>
        <v/>
      </c>
      <c r="AN2182" s="32">
        <f>$D2182*($E2182*AN$321+$F2182*AN$324)</f>
        <v/>
      </c>
      <c r="AO2182" s="32">
        <f>$D2182*($E2182*AO$321+$F2182*AO$324)</f>
        <v/>
      </c>
      <c r="AP2182" s="32">
        <f>$D2182*($E2182*AP$321+$F2182*AP$324)</f>
        <v/>
      </c>
      <c r="AQ2182" s="32">
        <f>$D2182*($E2182*AQ$321+$F2182*AQ$324)</f>
        <v/>
      </c>
      <c r="AR2182" s="32">
        <f>$D2182*($E2182*AR$321+$F2182*AR$324)</f>
        <v/>
      </c>
      <c r="AS2182" s="32">
        <f>$D2182*($E2182*AS$321+$F2182*AS$324)</f>
        <v/>
      </c>
      <c r="AT2182" s="32">
        <f>$D2182*($E2182*AT$321+$F2182*AT$324)</f>
        <v/>
      </c>
      <c r="AU2182" s="32">
        <f>$D2182*($E2182*AU$321+$F2182*AU$324)</f>
        <v/>
      </c>
      <c r="AV2182" s="32">
        <f>$D2182*($E2182*AV$321+$F2182*AV$324)</f>
        <v/>
      </c>
      <c r="AW2182" s="32">
        <f>$D2182*($E2182*AW$321+$F2182*AW$324)</f>
        <v/>
      </c>
      <c r="AX2182" s="32">
        <f>$D2182*($E2182*AX$321+$F2182*AX$324)</f>
        <v/>
      </c>
      <c r="AY2182" s="32">
        <f>$D2182*($E2182*AY$321+$F2182*AY$324)</f>
        <v/>
      </c>
    </row>
    <row r="2183" hidden="1" outlineLevel="2">
      <c r="A2183" s="14" t="inlineStr">
        <is>
          <t>xcp</t>
        </is>
      </c>
      <c r="B2183" s="14" t="inlineStr">
        <is>
          <t>gso</t>
        </is>
      </c>
      <c r="C2183" s="14" t="inlineStr">
        <is>
          <t>nfm</t>
        </is>
      </c>
      <c r="D2183" s="32">
        <f>INDEX(Inputs!$W$5:$W$132,MATCH($B2183&amp;"|"&amp;$C2183,Inputs!$A$5:$A$132,0))</f>
        <v/>
      </c>
      <c r="E2183" s="32">
        <f>INDEX(Inputs!$Z$5:$Z$132,MATCH($B2183&amp;"|"&amp;$C2183,Inputs!$A$5:$A$132,0))</f>
        <v/>
      </c>
      <c r="F2183" s="32">
        <f>INDEX(Inputs!$AA$5:$AA$132,MATCH($B2183&amp;"|"&amp;$C2183,Inputs!$A$5:$A$132,0))</f>
        <v/>
      </c>
      <c r="G2183" s="36" t="n"/>
      <c r="H2183" s="14">
        <f>INDEX(VarLab,MATCH($A2183,VarKey,0))&amp;INDEX(MemLab,MATCH($C2183&amp;"|"&amp;$B2183,MemKey,0))</f>
        <v/>
      </c>
      <c r="I2183" s="14">
        <f>INDEX(VarUnit,MATCH($A2183,VarKey,0))</f>
        <v/>
      </c>
      <c r="J2183" s="14">
        <f>INDEX(VarSrc,MATCH($A2183,VarKey,0))</f>
        <v/>
      </c>
      <c r="K2183" s="11">
        <f>CodePrefix&amp;$A2183&amp;IF($C2183="","","."&amp;$C2183&amp;"."&amp;$B2183)&amp;INDEX(VarEnd,MATCH($A2183,VarKey,0))&amp;K$5</f>
        <v/>
      </c>
      <c r="L2183" s="37">
        <f>$D2183*($E2183*L$321+$F2183*L$324)</f>
        <v/>
      </c>
      <c r="M2183" s="32">
        <f>$D2183*($E2183*M$321+$F2183*M$324)</f>
        <v/>
      </c>
      <c r="N2183" s="32">
        <f>$D2183*($E2183*N$321+$F2183*N$324)</f>
        <v/>
      </c>
      <c r="O2183" s="32">
        <f>$D2183*($E2183*O$321+$F2183*O$324)</f>
        <v/>
      </c>
      <c r="P2183" s="32">
        <f>$D2183*($E2183*P$321+$F2183*P$324)</f>
        <v/>
      </c>
      <c r="Q2183" s="32">
        <f>$D2183*($E2183*Q$321+$F2183*Q$324)</f>
        <v/>
      </c>
      <c r="R2183" s="32">
        <f>$D2183*($E2183*R$321+$F2183*R$324)</f>
        <v/>
      </c>
      <c r="S2183" s="32">
        <f>$D2183*($E2183*S$321+$F2183*S$324)</f>
        <v/>
      </c>
      <c r="T2183" s="32">
        <f>$D2183*($E2183*T$321+$F2183*T$324)</f>
        <v/>
      </c>
      <c r="U2183" s="32">
        <f>$D2183*($E2183*U$321+$F2183*U$324)</f>
        <v/>
      </c>
      <c r="V2183" s="32">
        <f>$D2183*($E2183*V$321+$F2183*V$324)</f>
        <v/>
      </c>
      <c r="W2183" s="32">
        <f>$D2183*($E2183*W$321+$F2183*W$324)</f>
        <v/>
      </c>
      <c r="X2183" s="32">
        <f>$D2183*($E2183*X$321+$F2183*X$324)</f>
        <v/>
      </c>
      <c r="Y2183" s="32">
        <f>$D2183*($E2183*Y$321+$F2183*Y$324)</f>
        <v/>
      </c>
      <c r="Z2183" s="32">
        <f>$D2183*($E2183*Z$321+$F2183*Z$324)</f>
        <v/>
      </c>
      <c r="AA2183" s="32">
        <f>$D2183*($E2183*AA$321+$F2183*AA$324)</f>
        <v/>
      </c>
      <c r="AB2183" s="32">
        <f>$D2183*($E2183*AB$321+$F2183*AB$324)</f>
        <v/>
      </c>
      <c r="AC2183" s="32">
        <f>$D2183*($E2183*AC$321+$F2183*AC$324)</f>
        <v/>
      </c>
      <c r="AD2183" s="32">
        <f>$D2183*($E2183*AD$321+$F2183*AD$324)</f>
        <v/>
      </c>
      <c r="AF2183" s="11">
        <f>CodePrefix&amp;$A2183&amp;IF($C2183="","","."&amp;$C2183&amp;"."&amp;$B2183)&amp;INDEX(VarEnd,MATCH($A2183,VarKey,0))&amp;AF$5</f>
        <v/>
      </c>
      <c r="AG2183" s="37">
        <f>$D2183*($E2183*AG$321+$F2183*AG$324)</f>
        <v/>
      </c>
      <c r="AH2183" s="32">
        <f>$D2183*($E2183*AH$321+$F2183*AH$324)</f>
        <v/>
      </c>
      <c r="AI2183" s="32">
        <f>$D2183*($E2183*AI$321+$F2183*AI$324)</f>
        <v/>
      </c>
      <c r="AJ2183" s="32">
        <f>$D2183*($E2183*AJ$321+$F2183*AJ$324)</f>
        <v/>
      </c>
      <c r="AK2183" s="32">
        <f>$D2183*($E2183*AK$321+$F2183*AK$324)</f>
        <v/>
      </c>
      <c r="AL2183" s="32">
        <f>$D2183*($E2183*AL$321+$F2183*AL$324)</f>
        <v/>
      </c>
      <c r="AM2183" s="32">
        <f>$D2183*($E2183*AM$321+$F2183*AM$324)</f>
        <v/>
      </c>
      <c r="AN2183" s="32">
        <f>$D2183*($E2183*AN$321+$F2183*AN$324)</f>
        <v/>
      </c>
      <c r="AO2183" s="32">
        <f>$D2183*($E2183*AO$321+$F2183*AO$324)</f>
        <v/>
      </c>
      <c r="AP2183" s="32">
        <f>$D2183*($E2183*AP$321+$F2183*AP$324)</f>
        <v/>
      </c>
      <c r="AQ2183" s="32">
        <f>$D2183*($E2183*AQ$321+$F2183*AQ$324)</f>
        <v/>
      </c>
      <c r="AR2183" s="32">
        <f>$D2183*($E2183*AR$321+$F2183*AR$324)</f>
        <v/>
      </c>
      <c r="AS2183" s="32">
        <f>$D2183*($E2183*AS$321+$F2183*AS$324)</f>
        <v/>
      </c>
      <c r="AT2183" s="32">
        <f>$D2183*($E2183*AT$321+$F2183*AT$324)</f>
        <v/>
      </c>
      <c r="AU2183" s="32">
        <f>$D2183*($E2183*AU$321+$F2183*AU$324)</f>
        <v/>
      </c>
      <c r="AV2183" s="32">
        <f>$D2183*($E2183*AV$321+$F2183*AV$324)</f>
        <v/>
      </c>
      <c r="AW2183" s="32">
        <f>$D2183*($E2183*AW$321+$F2183*AW$324)</f>
        <v/>
      </c>
      <c r="AX2183" s="32">
        <f>$D2183*($E2183*AX$321+$F2183*AX$324)</f>
        <v/>
      </c>
      <c r="AY2183" s="32">
        <f>$D2183*($E2183*AY$321+$F2183*AY$324)</f>
        <v/>
      </c>
    </row>
    <row r="2184" hidden="1" outlineLevel="2">
      <c r="A2184" s="14" t="inlineStr">
        <is>
          <t>xcp</t>
        </is>
      </c>
      <c r="B2184" s="14" t="inlineStr">
        <is>
          <t>die</t>
        </is>
      </c>
      <c r="C2184" s="14" t="inlineStr">
        <is>
          <t>nfm</t>
        </is>
      </c>
      <c r="D2184" s="32">
        <f>INDEX(Inputs!$W$5:$W$132,MATCH($B2184&amp;"|"&amp;$C2184,Inputs!$A$5:$A$132,0))</f>
        <v/>
      </c>
      <c r="E2184" s="32">
        <f>INDEX(Inputs!$Z$5:$Z$132,MATCH($B2184&amp;"|"&amp;$C2184,Inputs!$A$5:$A$132,0))</f>
        <v/>
      </c>
      <c r="F2184" s="32">
        <f>INDEX(Inputs!$AA$5:$AA$132,MATCH($B2184&amp;"|"&amp;$C2184,Inputs!$A$5:$A$132,0))</f>
        <v/>
      </c>
      <c r="G2184" s="36" t="n"/>
      <c r="H2184" s="14">
        <f>INDEX(VarLab,MATCH($A2184,VarKey,0))&amp;INDEX(MemLab,MATCH($C2184&amp;"|"&amp;$B2184,MemKey,0))</f>
        <v/>
      </c>
      <c r="I2184" s="14">
        <f>INDEX(VarUnit,MATCH($A2184,VarKey,0))</f>
        <v/>
      </c>
      <c r="J2184" s="14">
        <f>INDEX(VarSrc,MATCH($A2184,VarKey,0))</f>
        <v/>
      </c>
      <c r="K2184" s="11">
        <f>CodePrefix&amp;$A2184&amp;IF($C2184="","","."&amp;$C2184&amp;"."&amp;$B2184)&amp;INDEX(VarEnd,MATCH($A2184,VarKey,0))&amp;K$5</f>
        <v/>
      </c>
      <c r="L2184" s="37">
        <f>$D2184*($E2184*L$321+$F2184*L$324)</f>
        <v/>
      </c>
      <c r="M2184" s="32">
        <f>$D2184*($E2184*M$321+$F2184*M$324)</f>
        <v/>
      </c>
      <c r="N2184" s="32">
        <f>$D2184*($E2184*N$321+$F2184*N$324)</f>
        <v/>
      </c>
      <c r="O2184" s="32">
        <f>$D2184*($E2184*O$321+$F2184*O$324)</f>
        <v/>
      </c>
      <c r="P2184" s="32">
        <f>$D2184*($E2184*P$321+$F2184*P$324)</f>
        <v/>
      </c>
      <c r="Q2184" s="32">
        <f>$D2184*($E2184*Q$321+$F2184*Q$324)</f>
        <v/>
      </c>
      <c r="R2184" s="32">
        <f>$D2184*($E2184*R$321+$F2184*R$324)</f>
        <v/>
      </c>
      <c r="S2184" s="32">
        <f>$D2184*($E2184*S$321+$F2184*S$324)</f>
        <v/>
      </c>
      <c r="T2184" s="32">
        <f>$D2184*($E2184*T$321+$F2184*T$324)</f>
        <v/>
      </c>
      <c r="U2184" s="32">
        <f>$D2184*($E2184*U$321+$F2184*U$324)</f>
        <v/>
      </c>
      <c r="V2184" s="32">
        <f>$D2184*($E2184*V$321+$F2184*V$324)</f>
        <v/>
      </c>
      <c r="W2184" s="32">
        <f>$D2184*($E2184*W$321+$F2184*W$324)</f>
        <v/>
      </c>
      <c r="X2184" s="32">
        <f>$D2184*($E2184*X$321+$F2184*X$324)</f>
        <v/>
      </c>
      <c r="Y2184" s="32">
        <f>$D2184*($E2184*Y$321+$F2184*Y$324)</f>
        <v/>
      </c>
      <c r="Z2184" s="32">
        <f>$D2184*($E2184*Z$321+$F2184*Z$324)</f>
        <v/>
      </c>
      <c r="AA2184" s="32">
        <f>$D2184*($E2184*AA$321+$F2184*AA$324)</f>
        <v/>
      </c>
      <c r="AB2184" s="32">
        <f>$D2184*($E2184*AB$321+$F2184*AB$324)</f>
        <v/>
      </c>
      <c r="AC2184" s="32">
        <f>$D2184*($E2184*AC$321+$F2184*AC$324)</f>
        <v/>
      </c>
      <c r="AD2184" s="32">
        <f>$D2184*($E2184*AD$321+$F2184*AD$324)</f>
        <v/>
      </c>
      <c r="AF2184" s="11">
        <f>CodePrefix&amp;$A2184&amp;IF($C2184="","","."&amp;$C2184&amp;"."&amp;$B2184)&amp;INDEX(VarEnd,MATCH($A2184,VarKey,0))&amp;AF$5</f>
        <v/>
      </c>
      <c r="AG2184" s="37">
        <f>$D2184*($E2184*AG$321+$F2184*AG$324)</f>
        <v/>
      </c>
      <c r="AH2184" s="32">
        <f>$D2184*($E2184*AH$321+$F2184*AH$324)</f>
        <v/>
      </c>
      <c r="AI2184" s="32">
        <f>$D2184*($E2184*AI$321+$F2184*AI$324)</f>
        <v/>
      </c>
      <c r="AJ2184" s="32">
        <f>$D2184*($E2184*AJ$321+$F2184*AJ$324)</f>
        <v/>
      </c>
      <c r="AK2184" s="32">
        <f>$D2184*($E2184*AK$321+$F2184*AK$324)</f>
        <v/>
      </c>
      <c r="AL2184" s="32">
        <f>$D2184*($E2184*AL$321+$F2184*AL$324)</f>
        <v/>
      </c>
      <c r="AM2184" s="32">
        <f>$D2184*($E2184*AM$321+$F2184*AM$324)</f>
        <v/>
      </c>
      <c r="AN2184" s="32">
        <f>$D2184*($E2184*AN$321+$F2184*AN$324)</f>
        <v/>
      </c>
      <c r="AO2184" s="32">
        <f>$D2184*($E2184*AO$321+$F2184*AO$324)</f>
        <v/>
      </c>
      <c r="AP2184" s="32">
        <f>$D2184*($E2184*AP$321+$F2184*AP$324)</f>
        <v/>
      </c>
      <c r="AQ2184" s="32">
        <f>$D2184*($E2184*AQ$321+$F2184*AQ$324)</f>
        <v/>
      </c>
      <c r="AR2184" s="32">
        <f>$D2184*($E2184*AR$321+$F2184*AR$324)</f>
        <v/>
      </c>
      <c r="AS2184" s="32">
        <f>$D2184*($E2184*AS$321+$F2184*AS$324)</f>
        <v/>
      </c>
      <c r="AT2184" s="32">
        <f>$D2184*($E2184*AT$321+$F2184*AT$324)</f>
        <v/>
      </c>
      <c r="AU2184" s="32">
        <f>$D2184*($E2184*AU$321+$F2184*AU$324)</f>
        <v/>
      </c>
      <c r="AV2184" s="32">
        <f>$D2184*($E2184*AV$321+$F2184*AV$324)</f>
        <v/>
      </c>
      <c r="AW2184" s="32">
        <f>$D2184*($E2184*AW$321+$F2184*AW$324)</f>
        <v/>
      </c>
      <c r="AX2184" s="32">
        <f>$D2184*($E2184*AX$321+$F2184*AX$324)</f>
        <v/>
      </c>
      <c r="AY2184" s="32">
        <f>$D2184*($E2184*AY$321+$F2184*AY$324)</f>
        <v/>
      </c>
    </row>
    <row r="2185" hidden="1" outlineLevel="2">
      <c r="A2185" s="14" t="inlineStr">
        <is>
          <t>xcp</t>
        </is>
      </c>
      <c r="B2185" s="14" t="inlineStr">
        <is>
          <t>lpg</t>
        </is>
      </c>
      <c r="C2185" s="14" t="inlineStr">
        <is>
          <t>nfm</t>
        </is>
      </c>
      <c r="D2185" s="32">
        <f>INDEX(Inputs!$W$5:$W$132,MATCH($B2185&amp;"|"&amp;$C2185,Inputs!$A$5:$A$132,0))</f>
        <v/>
      </c>
      <c r="E2185" s="32">
        <f>INDEX(Inputs!$Z$5:$Z$132,MATCH($B2185&amp;"|"&amp;$C2185,Inputs!$A$5:$A$132,0))</f>
        <v/>
      </c>
      <c r="F2185" s="32">
        <f>INDEX(Inputs!$AA$5:$AA$132,MATCH($B2185&amp;"|"&amp;$C2185,Inputs!$A$5:$A$132,0))</f>
        <v/>
      </c>
      <c r="G2185" s="36" t="n"/>
      <c r="H2185" s="14">
        <f>INDEX(VarLab,MATCH($A2185,VarKey,0))&amp;INDEX(MemLab,MATCH($C2185&amp;"|"&amp;$B2185,MemKey,0))</f>
        <v/>
      </c>
      <c r="I2185" s="14">
        <f>INDEX(VarUnit,MATCH($A2185,VarKey,0))</f>
        <v/>
      </c>
      <c r="J2185" s="14">
        <f>INDEX(VarSrc,MATCH($A2185,VarKey,0))</f>
        <v/>
      </c>
      <c r="K2185" s="11">
        <f>CodePrefix&amp;$A2185&amp;IF($C2185="","","."&amp;$C2185&amp;"."&amp;$B2185)&amp;INDEX(VarEnd,MATCH($A2185,VarKey,0))&amp;K$5</f>
        <v/>
      </c>
      <c r="L2185" s="37">
        <f>$D2185*($E2185*L$321+$F2185*L$324)</f>
        <v/>
      </c>
      <c r="M2185" s="32">
        <f>$D2185*($E2185*M$321+$F2185*M$324)</f>
        <v/>
      </c>
      <c r="N2185" s="32">
        <f>$D2185*($E2185*N$321+$F2185*N$324)</f>
        <v/>
      </c>
      <c r="O2185" s="32">
        <f>$D2185*($E2185*O$321+$F2185*O$324)</f>
        <v/>
      </c>
      <c r="P2185" s="32">
        <f>$D2185*($E2185*P$321+$F2185*P$324)</f>
        <v/>
      </c>
      <c r="Q2185" s="32">
        <f>$D2185*($E2185*Q$321+$F2185*Q$324)</f>
        <v/>
      </c>
      <c r="R2185" s="32">
        <f>$D2185*($E2185*R$321+$F2185*R$324)</f>
        <v/>
      </c>
      <c r="S2185" s="32">
        <f>$D2185*($E2185*S$321+$F2185*S$324)</f>
        <v/>
      </c>
      <c r="T2185" s="32">
        <f>$D2185*($E2185*T$321+$F2185*T$324)</f>
        <v/>
      </c>
      <c r="U2185" s="32">
        <f>$D2185*($E2185*U$321+$F2185*U$324)</f>
        <v/>
      </c>
      <c r="V2185" s="32">
        <f>$D2185*($E2185*V$321+$F2185*V$324)</f>
        <v/>
      </c>
      <c r="W2185" s="32">
        <f>$D2185*($E2185*W$321+$F2185*W$324)</f>
        <v/>
      </c>
      <c r="X2185" s="32">
        <f>$D2185*($E2185*X$321+$F2185*X$324)</f>
        <v/>
      </c>
      <c r="Y2185" s="32">
        <f>$D2185*($E2185*Y$321+$F2185*Y$324)</f>
        <v/>
      </c>
      <c r="Z2185" s="32">
        <f>$D2185*($E2185*Z$321+$F2185*Z$324)</f>
        <v/>
      </c>
      <c r="AA2185" s="32">
        <f>$D2185*($E2185*AA$321+$F2185*AA$324)</f>
        <v/>
      </c>
      <c r="AB2185" s="32">
        <f>$D2185*($E2185*AB$321+$F2185*AB$324)</f>
        <v/>
      </c>
      <c r="AC2185" s="32">
        <f>$D2185*($E2185*AC$321+$F2185*AC$324)</f>
        <v/>
      </c>
      <c r="AD2185" s="32">
        <f>$D2185*($E2185*AD$321+$F2185*AD$324)</f>
        <v/>
      </c>
      <c r="AF2185" s="11">
        <f>CodePrefix&amp;$A2185&amp;IF($C2185="","","."&amp;$C2185&amp;"."&amp;$B2185)&amp;INDEX(VarEnd,MATCH($A2185,VarKey,0))&amp;AF$5</f>
        <v/>
      </c>
      <c r="AG2185" s="37">
        <f>$D2185*($E2185*AG$321+$F2185*AG$324)</f>
        <v/>
      </c>
      <c r="AH2185" s="32">
        <f>$D2185*($E2185*AH$321+$F2185*AH$324)</f>
        <v/>
      </c>
      <c r="AI2185" s="32">
        <f>$D2185*($E2185*AI$321+$F2185*AI$324)</f>
        <v/>
      </c>
      <c r="AJ2185" s="32">
        <f>$D2185*($E2185*AJ$321+$F2185*AJ$324)</f>
        <v/>
      </c>
      <c r="AK2185" s="32">
        <f>$D2185*($E2185*AK$321+$F2185*AK$324)</f>
        <v/>
      </c>
      <c r="AL2185" s="32">
        <f>$D2185*($E2185*AL$321+$F2185*AL$324)</f>
        <v/>
      </c>
      <c r="AM2185" s="32">
        <f>$D2185*($E2185*AM$321+$F2185*AM$324)</f>
        <v/>
      </c>
      <c r="AN2185" s="32">
        <f>$D2185*($E2185*AN$321+$F2185*AN$324)</f>
        <v/>
      </c>
      <c r="AO2185" s="32">
        <f>$D2185*($E2185*AO$321+$F2185*AO$324)</f>
        <v/>
      </c>
      <c r="AP2185" s="32">
        <f>$D2185*($E2185*AP$321+$F2185*AP$324)</f>
        <v/>
      </c>
      <c r="AQ2185" s="32">
        <f>$D2185*($E2185*AQ$321+$F2185*AQ$324)</f>
        <v/>
      </c>
      <c r="AR2185" s="32">
        <f>$D2185*($E2185*AR$321+$F2185*AR$324)</f>
        <v/>
      </c>
      <c r="AS2185" s="32">
        <f>$D2185*($E2185*AS$321+$F2185*AS$324)</f>
        <v/>
      </c>
      <c r="AT2185" s="32">
        <f>$D2185*($E2185*AT$321+$F2185*AT$324)</f>
        <v/>
      </c>
      <c r="AU2185" s="32">
        <f>$D2185*($E2185*AU$321+$F2185*AU$324)</f>
        <v/>
      </c>
      <c r="AV2185" s="32">
        <f>$D2185*($E2185*AV$321+$F2185*AV$324)</f>
        <v/>
      </c>
      <c r="AW2185" s="32">
        <f>$D2185*($E2185*AW$321+$F2185*AW$324)</f>
        <v/>
      </c>
      <c r="AX2185" s="32">
        <f>$D2185*($E2185*AX$321+$F2185*AX$324)</f>
        <v/>
      </c>
      <c r="AY2185" s="32">
        <f>$D2185*($E2185*AY$321+$F2185*AY$324)</f>
        <v/>
      </c>
    </row>
    <row r="2186" hidden="1" outlineLevel="2">
      <c r="A2186" s="14" t="inlineStr">
        <is>
          <t>xcp</t>
        </is>
      </c>
      <c r="B2186" s="14" t="inlineStr">
        <is>
          <t>ker</t>
        </is>
      </c>
      <c r="C2186" s="14" t="inlineStr">
        <is>
          <t>nfm</t>
        </is>
      </c>
      <c r="D2186" s="32">
        <f>INDEX(Inputs!$W$5:$W$132,MATCH($B2186&amp;"|"&amp;$C2186,Inputs!$A$5:$A$132,0))</f>
        <v/>
      </c>
      <c r="E2186" s="32">
        <f>INDEX(Inputs!$Z$5:$Z$132,MATCH($B2186&amp;"|"&amp;$C2186,Inputs!$A$5:$A$132,0))</f>
        <v/>
      </c>
      <c r="F2186" s="32">
        <f>INDEX(Inputs!$AA$5:$AA$132,MATCH($B2186&amp;"|"&amp;$C2186,Inputs!$A$5:$A$132,0))</f>
        <v/>
      </c>
      <c r="G2186" s="36" t="n"/>
      <c r="H2186" s="14">
        <f>INDEX(VarLab,MATCH($A2186,VarKey,0))&amp;INDEX(MemLab,MATCH($C2186&amp;"|"&amp;$B2186,MemKey,0))</f>
        <v/>
      </c>
      <c r="I2186" s="14">
        <f>INDEX(VarUnit,MATCH($A2186,VarKey,0))</f>
        <v/>
      </c>
      <c r="J2186" s="14">
        <f>INDEX(VarSrc,MATCH($A2186,VarKey,0))</f>
        <v/>
      </c>
      <c r="K2186" s="11">
        <f>CodePrefix&amp;$A2186&amp;IF($C2186="","","."&amp;$C2186&amp;"."&amp;$B2186)&amp;INDEX(VarEnd,MATCH($A2186,VarKey,0))&amp;K$5</f>
        <v/>
      </c>
      <c r="L2186" s="37">
        <f>$D2186*($E2186*L$321+$F2186*L$324)</f>
        <v/>
      </c>
      <c r="M2186" s="32">
        <f>$D2186*($E2186*M$321+$F2186*M$324)</f>
        <v/>
      </c>
      <c r="N2186" s="32">
        <f>$D2186*($E2186*N$321+$F2186*N$324)</f>
        <v/>
      </c>
      <c r="O2186" s="32">
        <f>$D2186*($E2186*O$321+$F2186*O$324)</f>
        <v/>
      </c>
      <c r="P2186" s="32">
        <f>$D2186*($E2186*P$321+$F2186*P$324)</f>
        <v/>
      </c>
      <c r="Q2186" s="32">
        <f>$D2186*($E2186*Q$321+$F2186*Q$324)</f>
        <v/>
      </c>
      <c r="R2186" s="32">
        <f>$D2186*($E2186*R$321+$F2186*R$324)</f>
        <v/>
      </c>
      <c r="S2186" s="32">
        <f>$D2186*($E2186*S$321+$F2186*S$324)</f>
        <v/>
      </c>
      <c r="T2186" s="32">
        <f>$D2186*($E2186*T$321+$F2186*T$324)</f>
        <v/>
      </c>
      <c r="U2186" s="32">
        <f>$D2186*($E2186*U$321+$F2186*U$324)</f>
        <v/>
      </c>
      <c r="V2186" s="32">
        <f>$D2186*($E2186*V$321+$F2186*V$324)</f>
        <v/>
      </c>
      <c r="W2186" s="32">
        <f>$D2186*($E2186*W$321+$F2186*W$324)</f>
        <v/>
      </c>
      <c r="X2186" s="32">
        <f>$D2186*($E2186*X$321+$F2186*X$324)</f>
        <v/>
      </c>
      <c r="Y2186" s="32">
        <f>$D2186*($E2186*Y$321+$F2186*Y$324)</f>
        <v/>
      </c>
      <c r="Z2186" s="32">
        <f>$D2186*($E2186*Z$321+$F2186*Z$324)</f>
        <v/>
      </c>
      <c r="AA2186" s="32">
        <f>$D2186*($E2186*AA$321+$F2186*AA$324)</f>
        <v/>
      </c>
      <c r="AB2186" s="32">
        <f>$D2186*($E2186*AB$321+$F2186*AB$324)</f>
        <v/>
      </c>
      <c r="AC2186" s="32">
        <f>$D2186*($E2186*AC$321+$F2186*AC$324)</f>
        <v/>
      </c>
      <c r="AD2186" s="32">
        <f>$D2186*($E2186*AD$321+$F2186*AD$324)</f>
        <v/>
      </c>
      <c r="AF2186" s="11">
        <f>CodePrefix&amp;$A2186&amp;IF($C2186="","","."&amp;$C2186&amp;"."&amp;$B2186)&amp;INDEX(VarEnd,MATCH($A2186,VarKey,0))&amp;AF$5</f>
        <v/>
      </c>
      <c r="AG2186" s="37">
        <f>$D2186*($E2186*AG$321+$F2186*AG$324)</f>
        <v/>
      </c>
      <c r="AH2186" s="32">
        <f>$D2186*($E2186*AH$321+$F2186*AH$324)</f>
        <v/>
      </c>
      <c r="AI2186" s="32">
        <f>$D2186*($E2186*AI$321+$F2186*AI$324)</f>
        <v/>
      </c>
      <c r="AJ2186" s="32">
        <f>$D2186*($E2186*AJ$321+$F2186*AJ$324)</f>
        <v/>
      </c>
      <c r="AK2186" s="32">
        <f>$D2186*($E2186*AK$321+$F2186*AK$324)</f>
        <v/>
      </c>
      <c r="AL2186" s="32">
        <f>$D2186*($E2186*AL$321+$F2186*AL$324)</f>
        <v/>
      </c>
      <c r="AM2186" s="32">
        <f>$D2186*($E2186*AM$321+$F2186*AM$324)</f>
        <v/>
      </c>
      <c r="AN2186" s="32">
        <f>$D2186*($E2186*AN$321+$F2186*AN$324)</f>
        <v/>
      </c>
      <c r="AO2186" s="32">
        <f>$D2186*($E2186*AO$321+$F2186*AO$324)</f>
        <v/>
      </c>
      <c r="AP2186" s="32">
        <f>$D2186*($E2186*AP$321+$F2186*AP$324)</f>
        <v/>
      </c>
      <c r="AQ2186" s="32">
        <f>$D2186*($E2186*AQ$321+$F2186*AQ$324)</f>
        <v/>
      </c>
      <c r="AR2186" s="32">
        <f>$D2186*($E2186*AR$321+$F2186*AR$324)</f>
        <v/>
      </c>
      <c r="AS2186" s="32">
        <f>$D2186*($E2186*AS$321+$F2186*AS$324)</f>
        <v/>
      </c>
      <c r="AT2186" s="32">
        <f>$D2186*($E2186*AT$321+$F2186*AT$324)</f>
        <v/>
      </c>
      <c r="AU2186" s="32">
        <f>$D2186*($E2186*AU$321+$F2186*AU$324)</f>
        <v/>
      </c>
      <c r="AV2186" s="32">
        <f>$D2186*($E2186*AV$321+$F2186*AV$324)</f>
        <v/>
      </c>
      <c r="AW2186" s="32">
        <f>$D2186*($E2186*AW$321+$F2186*AW$324)</f>
        <v/>
      </c>
      <c r="AX2186" s="32">
        <f>$D2186*($E2186*AX$321+$F2186*AX$324)</f>
        <v/>
      </c>
      <c r="AY2186" s="32">
        <f>$D2186*($E2186*AY$321+$F2186*AY$324)</f>
        <v/>
      </c>
    </row>
    <row r="2187" hidden="1" outlineLevel="2">
      <c r="A2187" s="14" t="inlineStr">
        <is>
          <t>xcp</t>
        </is>
      </c>
      <c r="B2187" s="14" t="inlineStr">
        <is>
          <t>oop</t>
        </is>
      </c>
      <c r="C2187" s="14" t="inlineStr">
        <is>
          <t>nfm</t>
        </is>
      </c>
      <c r="D2187" s="32">
        <f>INDEX(Inputs!$W$5:$W$132,MATCH($B2187&amp;"|"&amp;$C2187,Inputs!$A$5:$A$132,0))</f>
        <v/>
      </c>
      <c r="E2187" s="32">
        <f>INDEX(Inputs!$Z$5:$Z$132,MATCH($B2187&amp;"|"&amp;$C2187,Inputs!$A$5:$A$132,0))</f>
        <v/>
      </c>
      <c r="F2187" s="32">
        <f>INDEX(Inputs!$AA$5:$AA$132,MATCH($B2187&amp;"|"&amp;$C2187,Inputs!$A$5:$A$132,0))</f>
        <v/>
      </c>
      <c r="G2187" s="36" t="n"/>
      <c r="H2187" s="14">
        <f>INDEX(VarLab,MATCH($A2187,VarKey,0))&amp;INDEX(MemLab,MATCH($C2187&amp;"|"&amp;$B2187,MemKey,0))</f>
        <v/>
      </c>
      <c r="I2187" s="14">
        <f>INDEX(VarUnit,MATCH($A2187,VarKey,0))</f>
        <v/>
      </c>
      <c r="J2187" s="14">
        <f>INDEX(VarSrc,MATCH($A2187,VarKey,0))</f>
        <v/>
      </c>
      <c r="K2187" s="11">
        <f>CodePrefix&amp;$A2187&amp;IF($C2187="","","."&amp;$C2187&amp;"."&amp;$B2187)&amp;INDEX(VarEnd,MATCH($A2187,VarKey,0))&amp;K$5</f>
        <v/>
      </c>
      <c r="L2187" s="37">
        <f>$D2187*($E2187*L$321+$F2187*L$324)</f>
        <v/>
      </c>
      <c r="M2187" s="32">
        <f>$D2187*($E2187*M$321+$F2187*M$324)</f>
        <v/>
      </c>
      <c r="N2187" s="32">
        <f>$D2187*($E2187*N$321+$F2187*N$324)</f>
        <v/>
      </c>
      <c r="O2187" s="32">
        <f>$D2187*($E2187*O$321+$F2187*O$324)</f>
        <v/>
      </c>
      <c r="P2187" s="32">
        <f>$D2187*($E2187*P$321+$F2187*P$324)</f>
        <v/>
      </c>
      <c r="Q2187" s="32">
        <f>$D2187*($E2187*Q$321+$F2187*Q$324)</f>
        <v/>
      </c>
      <c r="R2187" s="32">
        <f>$D2187*($E2187*R$321+$F2187*R$324)</f>
        <v/>
      </c>
      <c r="S2187" s="32">
        <f>$D2187*($E2187*S$321+$F2187*S$324)</f>
        <v/>
      </c>
      <c r="T2187" s="32">
        <f>$D2187*($E2187*T$321+$F2187*T$324)</f>
        <v/>
      </c>
      <c r="U2187" s="32">
        <f>$D2187*($E2187*U$321+$F2187*U$324)</f>
        <v/>
      </c>
      <c r="V2187" s="32">
        <f>$D2187*($E2187*V$321+$F2187*V$324)</f>
        <v/>
      </c>
      <c r="W2187" s="32">
        <f>$D2187*($E2187*W$321+$F2187*W$324)</f>
        <v/>
      </c>
      <c r="X2187" s="32">
        <f>$D2187*($E2187*X$321+$F2187*X$324)</f>
        <v/>
      </c>
      <c r="Y2187" s="32">
        <f>$D2187*($E2187*Y$321+$F2187*Y$324)</f>
        <v/>
      </c>
      <c r="Z2187" s="32">
        <f>$D2187*($E2187*Z$321+$F2187*Z$324)</f>
        <v/>
      </c>
      <c r="AA2187" s="32">
        <f>$D2187*($E2187*AA$321+$F2187*AA$324)</f>
        <v/>
      </c>
      <c r="AB2187" s="32">
        <f>$D2187*($E2187*AB$321+$F2187*AB$324)</f>
        <v/>
      </c>
      <c r="AC2187" s="32">
        <f>$D2187*($E2187*AC$321+$F2187*AC$324)</f>
        <v/>
      </c>
      <c r="AD2187" s="32">
        <f>$D2187*($E2187*AD$321+$F2187*AD$324)</f>
        <v/>
      </c>
      <c r="AF2187" s="11">
        <f>CodePrefix&amp;$A2187&amp;IF($C2187="","","."&amp;$C2187&amp;"."&amp;$B2187)&amp;INDEX(VarEnd,MATCH($A2187,VarKey,0))&amp;AF$5</f>
        <v/>
      </c>
      <c r="AG2187" s="37">
        <f>$D2187*($E2187*AG$321+$F2187*AG$324)</f>
        <v/>
      </c>
      <c r="AH2187" s="32">
        <f>$D2187*($E2187*AH$321+$F2187*AH$324)</f>
        <v/>
      </c>
      <c r="AI2187" s="32">
        <f>$D2187*($E2187*AI$321+$F2187*AI$324)</f>
        <v/>
      </c>
      <c r="AJ2187" s="32">
        <f>$D2187*($E2187*AJ$321+$F2187*AJ$324)</f>
        <v/>
      </c>
      <c r="AK2187" s="32">
        <f>$D2187*($E2187*AK$321+$F2187*AK$324)</f>
        <v/>
      </c>
      <c r="AL2187" s="32">
        <f>$D2187*($E2187*AL$321+$F2187*AL$324)</f>
        <v/>
      </c>
      <c r="AM2187" s="32">
        <f>$D2187*($E2187*AM$321+$F2187*AM$324)</f>
        <v/>
      </c>
      <c r="AN2187" s="32">
        <f>$D2187*($E2187*AN$321+$F2187*AN$324)</f>
        <v/>
      </c>
      <c r="AO2187" s="32">
        <f>$D2187*($E2187*AO$321+$F2187*AO$324)</f>
        <v/>
      </c>
      <c r="AP2187" s="32">
        <f>$D2187*($E2187*AP$321+$F2187*AP$324)</f>
        <v/>
      </c>
      <c r="AQ2187" s="32">
        <f>$D2187*($E2187*AQ$321+$F2187*AQ$324)</f>
        <v/>
      </c>
      <c r="AR2187" s="32">
        <f>$D2187*($E2187*AR$321+$F2187*AR$324)</f>
        <v/>
      </c>
      <c r="AS2187" s="32">
        <f>$D2187*($E2187*AS$321+$F2187*AS$324)</f>
        <v/>
      </c>
      <c r="AT2187" s="32">
        <f>$D2187*($E2187*AT$321+$F2187*AT$324)</f>
        <v/>
      </c>
      <c r="AU2187" s="32">
        <f>$D2187*($E2187*AU$321+$F2187*AU$324)</f>
        <v/>
      </c>
      <c r="AV2187" s="32">
        <f>$D2187*($E2187*AV$321+$F2187*AV$324)</f>
        <v/>
      </c>
      <c r="AW2187" s="32">
        <f>$D2187*($E2187*AW$321+$F2187*AW$324)</f>
        <v/>
      </c>
      <c r="AX2187" s="32">
        <f>$D2187*($E2187*AX$321+$F2187*AX$324)</f>
        <v/>
      </c>
      <c r="AY2187" s="32">
        <f>$D2187*($E2187*AY$321+$F2187*AY$324)</f>
        <v/>
      </c>
    </row>
    <row r="2188" hidden="1" outlineLevel="2">
      <c r="A2188" s="14" t="inlineStr">
        <is>
          <t>xcp</t>
        </is>
      </c>
      <c r="B2188" s="14" t="inlineStr">
        <is>
          <t>bio</t>
        </is>
      </c>
      <c r="C2188" s="14" t="inlineStr">
        <is>
          <t>nfm</t>
        </is>
      </c>
      <c r="D2188" s="32">
        <f>INDEX(Inputs!$W$5:$W$132,MATCH($B2188&amp;"|"&amp;$C2188,Inputs!$A$5:$A$132,0))</f>
        <v/>
      </c>
      <c r="E2188" s="32">
        <f>INDEX(Inputs!$Z$5:$Z$132,MATCH($B2188&amp;"|"&amp;$C2188,Inputs!$A$5:$A$132,0))</f>
        <v/>
      </c>
      <c r="F2188" s="32">
        <f>INDEX(Inputs!$AA$5:$AA$132,MATCH($B2188&amp;"|"&amp;$C2188,Inputs!$A$5:$A$132,0))</f>
        <v/>
      </c>
      <c r="G2188" s="36" t="n"/>
      <c r="H2188" s="14">
        <f>INDEX(VarLab,MATCH($A2188,VarKey,0))&amp;INDEX(MemLab,MATCH($C2188&amp;"|"&amp;$B2188,MemKey,0))</f>
        <v/>
      </c>
      <c r="I2188" s="14">
        <f>INDEX(VarUnit,MATCH($A2188,VarKey,0))</f>
        <v/>
      </c>
      <c r="J2188" s="14">
        <f>INDEX(VarSrc,MATCH($A2188,VarKey,0))</f>
        <v/>
      </c>
      <c r="K2188" s="11">
        <f>CodePrefix&amp;$A2188&amp;IF($C2188="","","."&amp;$C2188&amp;"."&amp;$B2188)&amp;INDEX(VarEnd,MATCH($A2188,VarKey,0))&amp;K$5</f>
        <v/>
      </c>
      <c r="L2188" s="37">
        <f>$D2188*($E2188*L$321+$F2188*L$324)</f>
        <v/>
      </c>
      <c r="M2188" s="32">
        <f>$D2188*($E2188*M$321+$F2188*M$324)</f>
        <v/>
      </c>
      <c r="N2188" s="32">
        <f>$D2188*($E2188*N$321+$F2188*N$324)</f>
        <v/>
      </c>
      <c r="O2188" s="32">
        <f>$D2188*($E2188*O$321+$F2188*O$324)</f>
        <v/>
      </c>
      <c r="P2188" s="32">
        <f>$D2188*($E2188*P$321+$F2188*P$324)</f>
        <v/>
      </c>
      <c r="Q2188" s="32">
        <f>$D2188*($E2188*Q$321+$F2188*Q$324)</f>
        <v/>
      </c>
      <c r="R2188" s="32">
        <f>$D2188*($E2188*R$321+$F2188*R$324)</f>
        <v/>
      </c>
      <c r="S2188" s="32">
        <f>$D2188*($E2188*S$321+$F2188*S$324)</f>
        <v/>
      </c>
      <c r="T2188" s="32">
        <f>$D2188*($E2188*T$321+$F2188*T$324)</f>
        <v/>
      </c>
      <c r="U2188" s="32">
        <f>$D2188*($E2188*U$321+$F2188*U$324)</f>
        <v/>
      </c>
      <c r="V2188" s="32">
        <f>$D2188*($E2188*V$321+$F2188*V$324)</f>
        <v/>
      </c>
      <c r="W2188" s="32">
        <f>$D2188*($E2188*W$321+$F2188*W$324)</f>
        <v/>
      </c>
      <c r="X2188" s="32">
        <f>$D2188*($E2188*X$321+$F2188*X$324)</f>
        <v/>
      </c>
      <c r="Y2188" s="32">
        <f>$D2188*($E2188*Y$321+$F2188*Y$324)</f>
        <v/>
      </c>
      <c r="Z2188" s="32">
        <f>$D2188*($E2188*Z$321+$F2188*Z$324)</f>
        <v/>
      </c>
      <c r="AA2188" s="32">
        <f>$D2188*($E2188*AA$321+$F2188*AA$324)</f>
        <v/>
      </c>
      <c r="AB2188" s="32">
        <f>$D2188*($E2188*AB$321+$F2188*AB$324)</f>
        <v/>
      </c>
      <c r="AC2188" s="32">
        <f>$D2188*($E2188*AC$321+$F2188*AC$324)</f>
        <v/>
      </c>
      <c r="AD2188" s="32">
        <f>$D2188*($E2188*AD$321+$F2188*AD$324)</f>
        <v/>
      </c>
      <c r="AF2188" s="11">
        <f>CodePrefix&amp;$A2188&amp;IF($C2188="","","."&amp;$C2188&amp;"."&amp;$B2188)&amp;INDEX(VarEnd,MATCH($A2188,VarKey,0))&amp;AF$5</f>
        <v/>
      </c>
      <c r="AG2188" s="37">
        <f>$D2188*($E2188*AG$321+$F2188*AG$324)</f>
        <v/>
      </c>
      <c r="AH2188" s="32">
        <f>$D2188*($E2188*AH$321+$F2188*AH$324)</f>
        <v/>
      </c>
      <c r="AI2188" s="32">
        <f>$D2188*($E2188*AI$321+$F2188*AI$324)</f>
        <v/>
      </c>
      <c r="AJ2188" s="32">
        <f>$D2188*($E2188*AJ$321+$F2188*AJ$324)</f>
        <v/>
      </c>
      <c r="AK2188" s="32">
        <f>$D2188*($E2188*AK$321+$F2188*AK$324)</f>
        <v/>
      </c>
      <c r="AL2188" s="32">
        <f>$D2188*($E2188*AL$321+$F2188*AL$324)</f>
        <v/>
      </c>
      <c r="AM2188" s="32">
        <f>$D2188*($E2188*AM$321+$F2188*AM$324)</f>
        <v/>
      </c>
      <c r="AN2188" s="32">
        <f>$D2188*($E2188*AN$321+$F2188*AN$324)</f>
        <v/>
      </c>
      <c r="AO2188" s="32">
        <f>$D2188*($E2188*AO$321+$F2188*AO$324)</f>
        <v/>
      </c>
      <c r="AP2188" s="32">
        <f>$D2188*($E2188*AP$321+$F2188*AP$324)</f>
        <v/>
      </c>
      <c r="AQ2188" s="32">
        <f>$D2188*($E2188*AQ$321+$F2188*AQ$324)</f>
        <v/>
      </c>
      <c r="AR2188" s="32">
        <f>$D2188*($E2188*AR$321+$F2188*AR$324)</f>
        <v/>
      </c>
      <c r="AS2188" s="32">
        <f>$D2188*($E2188*AS$321+$F2188*AS$324)</f>
        <v/>
      </c>
      <c r="AT2188" s="32">
        <f>$D2188*($E2188*AT$321+$F2188*AT$324)</f>
        <v/>
      </c>
      <c r="AU2188" s="32">
        <f>$D2188*($E2188*AU$321+$F2188*AU$324)</f>
        <v/>
      </c>
      <c r="AV2188" s="32">
        <f>$D2188*($E2188*AV$321+$F2188*AV$324)</f>
        <v/>
      </c>
      <c r="AW2188" s="32">
        <f>$D2188*($E2188*AW$321+$F2188*AW$324)</f>
        <v/>
      </c>
      <c r="AX2188" s="32">
        <f>$D2188*($E2188*AX$321+$F2188*AX$324)</f>
        <v/>
      </c>
      <c r="AY2188" s="32">
        <f>$D2188*($E2188*AY$321+$F2188*AY$324)</f>
        <v/>
      </c>
    </row>
    <row r="2189" hidden="1" outlineLevel="2"/>
    <row r="2190" hidden="1" outlineLevel="2">
      <c r="A2190" s="14" t="inlineStr">
        <is>
          <t>xcpd</t>
        </is>
      </c>
      <c r="B2190" s="14" t="inlineStr">
        <is>
          <t>coa</t>
        </is>
      </c>
      <c r="C2190" s="14" t="inlineStr">
        <is>
          <t>nfm</t>
        </is>
      </c>
      <c r="D2190" s="32">
        <f>INDEX(Inputs!$W$5:$W$132,MATCH($B2190&amp;"|"&amp;$C2190,Inputs!$A$5:$A$132,0))</f>
        <v/>
      </c>
      <c r="E2190" s="32">
        <f>INDEX(Inputs!$Z$5:$Z$132,MATCH($B2190&amp;"|"&amp;$C2190,Inputs!$A$5:$A$132,0))</f>
        <v/>
      </c>
      <c r="F2190" s="32">
        <f>INDEX(Inputs!$AA$5:$AA$132,MATCH($B2190&amp;"|"&amp;$C2190,Inputs!$A$5:$A$132,0))</f>
        <v/>
      </c>
      <c r="G2190" s="36" t="n"/>
      <c r="H2190" s="14">
        <f>INDEX(VarLab,MATCH($A2190,VarKey,0))&amp;INDEX(MemLab,MATCH($C2190&amp;"|"&amp;$B2190,MemKey,0))</f>
        <v/>
      </c>
      <c r="I2190" s="14">
        <f>INDEX(VarUnit,MATCH($A2190,VarKey,0))</f>
        <v/>
      </c>
      <c r="J2190" s="14">
        <f>INDEX(VarSrc,MATCH($A2190,VarKey,0))</f>
        <v/>
      </c>
      <c r="K2190" s="11">
        <f>CodePrefix&amp;$A2190&amp;IF($C2190="","","."&amp;$C2190&amp;"."&amp;$B2190)&amp;INDEX(VarEnd,MATCH($A2190,VarKey,0))&amp;K$5</f>
        <v/>
      </c>
      <c r="L2190" s="37">
        <f>$D2190*($E2190*(L$321-L$322)+$F2190*(L$324-L$325))</f>
        <v/>
      </c>
      <c r="M2190" s="32">
        <f>$D2190*($E2190*(M$321-M$322)+$F2190*(M$324-M$325))</f>
        <v/>
      </c>
      <c r="N2190" s="32">
        <f>$D2190*($E2190*(N$321-N$322)+$F2190*(N$324-N$325))</f>
        <v/>
      </c>
      <c r="O2190" s="32">
        <f>$D2190*($E2190*(O$321-O$322)+$F2190*(O$324-O$325))</f>
        <v/>
      </c>
      <c r="P2190" s="32">
        <f>$D2190*($E2190*(P$321-P$322)+$F2190*(P$324-P$325))</f>
        <v/>
      </c>
      <c r="Q2190" s="32">
        <f>$D2190*($E2190*(Q$321-Q$322)+$F2190*(Q$324-Q$325))</f>
        <v/>
      </c>
      <c r="R2190" s="32">
        <f>$D2190*($E2190*(R$321-R$322)+$F2190*(R$324-R$325))</f>
        <v/>
      </c>
      <c r="S2190" s="32">
        <f>$D2190*($E2190*(S$321-S$322)+$F2190*(S$324-S$325))</f>
        <v/>
      </c>
      <c r="T2190" s="32">
        <f>$D2190*($E2190*(T$321-T$322)+$F2190*(T$324-T$325))</f>
        <v/>
      </c>
      <c r="U2190" s="32">
        <f>$D2190*($E2190*(U$321-U$322)+$F2190*(U$324-U$325))</f>
        <v/>
      </c>
      <c r="V2190" s="32">
        <f>$D2190*($E2190*(V$321-V$322)+$F2190*(V$324-V$325))</f>
        <v/>
      </c>
      <c r="W2190" s="32">
        <f>$D2190*($E2190*(W$321-W$322)+$F2190*(W$324-W$325))</f>
        <v/>
      </c>
      <c r="X2190" s="32">
        <f>$D2190*($E2190*(X$321-X$322)+$F2190*(X$324-X$325))</f>
        <v/>
      </c>
      <c r="Y2190" s="32">
        <f>$D2190*($E2190*(Y$321-Y$322)+$F2190*(Y$324-Y$325))</f>
        <v/>
      </c>
      <c r="Z2190" s="32">
        <f>$D2190*($E2190*(Z$321-Z$322)+$F2190*(Z$324-Z$325))</f>
        <v/>
      </c>
      <c r="AA2190" s="32">
        <f>$D2190*($E2190*(AA$321-AA$322)+$F2190*(AA$324-AA$325))</f>
        <v/>
      </c>
      <c r="AB2190" s="32">
        <f>$D2190*($E2190*(AB$321-AB$322)+$F2190*(AB$324-AB$325))</f>
        <v/>
      </c>
      <c r="AC2190" s="32">
        <f>$D2190*($E2190*(AC$321-AC$322)+$F2190*(AC$324-AC$325))</f>
        <v/>
      </c>
      <c r="AD2190" s="32">
        <f>$D2190*($E2190*(AD$321-AD$322)+$F2190*(AD$324-AD$325))</f>
        <v/>
      </c>
      <c r="AF2190" s="11">
        <f>CodePrefix&amp;$A2190&amp;IF($C2190="","","."&amp;$C2190&amp;"."&amp;$B2190)&amp;INDEX(VarEnd,MATCH($A2190,VarKey,0))&amp;AF$5</f>
        <v/>
      </c>
      <c r="AG2190" s="37">
        <f>$D2190*($E2190*(AG$321-AG$322)+$F2190*(AG$324-AG$325))</f>
        <v/>
      </c>
      <c r="AH2190" s="32">
        <f>$D2190*($E2190*(AH$321-AH$322)+$F2190*(AH$324-AH$325))</f>
        <v/>
      </c>
      <c r="AI2190" s="32">
        <f>$D2190*($E2190*(AI$321-AI$322)+$F2190*(AI$324-AI$325))</f>
        <v/>
      </c>
      <c r="AJ2190" s="32">
        <f>$D2190*($E2190*(AJ$321-AJ$322)+$F2190*(AJ$324-AJ$325))</f>
        <v/>
      </c>
      <c r="AK2190" s="32">
        <f>$D2190*($E2190*(AK$321-AK$322)+$F2190*(AK$324-AK$325))</f>
        <v/>
      </c>
      <c r="AL2190" s="32">
        <f>$D2190*($E2190*(AL$321-AL$322)+$F2190*(AL$324-AL$325))</f>
        <v/>
      </c>
      <c r="AM2190" s="32">
        <f>$D2190*($E2190*(AM$321-AM$322)+$F2190*(AM$324-AM$325))</f>
        <v/>
      </c>
      <c r="AN2190" s="32">
        <f>$D2190*($E2190*(AN$321-AN$322)+$F2190*(AN$324-AN$325))</f>
        <v/>
      </c>
      <c r="AO2190" s="32">
        <f>$D2190*($E2190*(AO$321-AO$322)+$F2190*(AO$324-AO$325))</f>
        <v/>
      </c>
      <c r="AP2190" s="32">
        <f>$D2190*($E2190*(AP$321-AP$322)+$F2190*(AP$324-AP$325))</f>
        <v/>
      </c>
      <c r="AQ2190" s="32">
        <f>$D2190*($E2190*(AQ$321-AQ$322)+$F2190*(AQ$324-AQ$325))</f>
        <v/>
      </c>
      <c r="AR2190" s="32">
        <f>$D2190*($E2190*(AR$321-AR$322)+$F2190*(AR$324-AR$325))</f>
        <v/>
      </c>
      <c r="AS2190" s="32">
        <f>$D2190*($E2190*(AS$321-AS$322)+$F2190*(AS$324-AS$325))</f>
        <v/>
      </c>
      <c r="AT2190" s="32">
        <f>$D2190*($E2190*(AT$321-AT$322)+$F2190*(AT$324-AT$325))</f>
        <v/>
      </c>
      <c r="AU2190" s="32">
        <f>$D2190*($E2190*(AU$321-AU$322)+$F2190*(AU$324-AU$325))</f>
        <v/>
      </c>
      <c r="AV2190" s="32">
        <f>$D2190*($E2190*(AV$321-AV$322)+$F2190*(AV$324-AV$325))</f>
        <v/>
      </c>
      <c r="AW2190" s="32">
        <f>$D2190*($E2190*(AW$321-AW$322)+$F2190*(AW$324-AW$325))</f>
        <v/>
      </c>
      <c r="AX2190" s="32">
        <f>$D2190*($E2190*(AX$321-AX$322)+$F2190*(AX$324-AX$325))</f>
        <v/>
      </c>
      <c r="AY2190" s="32">
        <f>$D2190*($E2190*(AY$321-AY$322)+$F2190*(AY$324-AY$325))</f>
        <v/>
      </c>
    </row>
    <row r="2191" hidden="1" outlineLevel="2">
      <c r="A2191" s="14" t="inlineStr">
        <is>
          <t>xcpd</t>
        </is>
      </c>
      <c r="B2191" s="14" t="inlineStr">
        <is>
          <t>nga</t>
        </is>
      </c>
      <c r="C2191" s="14" t="inlineStr">
        <is>
          <t>nfm</t>
        </is>
      </c>
      <c r="D2191" s="32">
        <f>INDEX(Inputs!$W$5:$W$132,MATCH($B2191&amp;"|"&amp;$C2191,Inputs!$A$5:$A$132,0))</f>
        <v/>
      </c>
      <c r="E2191" s="32">
        <f>INDEX(Inputs!$Z$5:$Z$132,MATCH($B2191&amp;"|"&amp;$C2191,Inputs!$A$5:$A$132,0))</f>
        <v/>
      </c>
      <c r="F2191" s="32">
        <f>INDEX(Inputs!$AA$5:$AA$132,MATCH($B2191&amp;"|"&amp;$C2191,Inputs!$A$5:$A$132,0))</f>
        <v/>
      </c>
      <c r="G2191" s="36" t="n"/>
      <c r="H2191" s="14">
        <f>INDEX(VarLab,MATCH($A2191,VarKey,0))&amp;INDEX(MemLab,MATCH($C2191&amp;"|"&amp;$B2191,MemKey,0))</f>
        <v/>
      </c>
      <c r="I2191" s="14">
        <f>INDEX(VarUnit,MATCH($A2191,VarKey,0))</f>
        <v/>
      </c>
      <c r="J2191" s="14">
        <f>INDEX(VarSrc,MATCH($A2191,VarKey,0))</f>
        <v/>
      </c>
      <c r="K2191" s="11">
        <f>CodePrefix&amp;$A2191&amp;IF($C2191="","","."&amp;$C2191&amp;"."&amp;$B2191)&amp;INDEX(VarEnd,MATCH($A2191,VarKey,0))&amp;K$5</f>
        <v/>
      </c>
      <c r="L2191" s="37">
        <f>$D2191*($E2191*(L$321-L$322)+$F2191*(L$324-L$325))</f>
        <v/>
      </c>
      <c r="M2191" s="32">
        <f>$D2191*($E2191*(M$321-M$322)+$F2191*(M$324-M$325))</f>
        <v/>
      </c>
      <c r="N2191" s="32">
        <f>$D2191*($E2191*(N$321-N$322)+$F2191*(N$324-N$325))</f>
        <v/>
      </c>
      <c r="O2191" s="32">
        <f>$D2191*($E2191*(O$321-O$322)+$F2191*(O$324-O$325))</f>
        <v/>
      </c>
      <c r="P2191" s="32">
        <f>$D2191*($E2191*(P$321-P$322)+$F2191*(P$324-P$325))</f>
        <v/>
      </c>
      <c r="Q2191" s="32">
        <f>$D2191*($E2191*(Q$321-Q$322)+$F2191*(Q$324-Q$325))</f>
        <v/>
      </c>
      <c r="R2191" s="32">
        <f>$D2191*($E2191*(R$321-R$322)+$F2191*(R$324-R$325))</f>
        <v/>
      </c>
      <c r="S2191" s="32">
        <f>$D2191*($E2191*(S$321-S$322)+$F2191*(S$324-S$325))</f>
        <v/>
      </c>
      <c r="T2191" s="32">
        <f>$D2191*($E2191*(T$321-T$322)+$F2191*(T$324-T$325))</f>
        <v/>
      </c>
      <c r="U2191" s="32">
        <f>$D2191*($E2191*(U$321-U$322)+$F2191*(U$324-U$325))</f>
        <v/>
      </c>
      <c r="V2191" s="32">
        <f>$D2191*($E2191*(V$321-V$322)+$F2191*(V$324-V$325))</f>
        <v/>
      </c>
      <c r="W2191" s="32">
        <f>$D2191*($E2191*(W$321-W$322)+$F2191*(W$324-W$325))</f>
        <v/>
      </c>
      <c r="X2191" s="32">
        <f>$D2191*($E2191*(X$321-X$322)+$F2191*(X$324-X$325))</f>
        <v/>
      </c>
      <c r="Y2191" s="32">
        <f>$D2191*($E2191*(Y$321-Y$322)+$F2191*(Y$324-Y$325))</f>
        <v/>
      </c>
      <c r="Z2191" s="32">
        <f>$D2191*($E2191*(Z$321-Z$322)+$F2191*(Z$324-Z$325))</f>
        <v/>
      </c>
      <c r="AA2191" s="32">
        <f>$D2191*($E2191*(AA$321-AA$322)+$F2191*(AA$324-AA$325))</f>
        <v/>
      </c>
      <c r="AB2191" s="32">
        <f>$D2191*($E2191*(AB$321-AB$322)+$F2191*(AB$324-AB$325))</f>
        <v/>
      </c>
      <c r="AC2191" s="32">
        <f>$D2191*($E2191*(AC$321-AC$322)+$F2191*(AC$324-AC$325))</f>
        <v/>
      </c>
      <c r="AD2191" s="32">
        <f>$D2191*($E2191*(AD$321-AD$322)+$F2191*(AD$324-AD$325))</f>
        <v/>
      </c>
      <c r="AF2191" s="11">
        <f>CodePrefix&amp;$A2191&amp;IF($C2191="","","."&amp;$C2191&amp;"."&amp;$B2191)&amp;INDEX(VarEnd,MATCH($A2191,VarKey,0))&amp;AF$5</f>
        <v/>
      </c>
      <c r="AG2191" s="37">
        <f>$D2191*($E2191*(AG$321-AG$322)+$F2191*(AG$324-AG$325))</f>
        <v/>
      </c>
      <c r="AH2191" s="32">
        <f>$D2191*($E2191*(AH$321-AH$322)+$F2191*(AH$324-AH$325))</f>
        <v/>
      </c>
      <c r="AI2191" s="32">
        <f>$D2191*($E2191*(AI$321-AI$322)+$F2191*(AI$324-AI$325))</f>
        <v/>
      </c>
      <c r="AJ2191" s="32">
        <f>$D2191*($E2191*(AJ$321-AJ$322)+$F2191*(AJ$324-AJ$325))</f>
        <v/>
      </c>
      <c r="AK2191" s="32">
        <f>$D2191*($E2191*(AK$321-AK$322)+$F2191*(AK$324-AK$325))</f>
        <v/>
      </c>
      <c r="AL2191" s="32">
        <f>$D2191*($E2191*(AL$321-AL$322)+$F2191*(AL$324-AL$325))</f>
        <v/>
      </c>
      <c r="AM2191" s="32">
        <f>$D2191*($E2191*(AM$321-AM$322)+$F2191*(AM$324-AM$325))</f>
        <v/>
      </c>
      <c r="AN2191" s="32">
        <f>$D2191*($E2191*(AN$321-AN$322)+$F2191*(AN$324-AN$325))</f>
        <v/>
      </c>
      <c r="AO2191" s="32">
        <f>$D2191*($E2191*(AO$321-AO$322)+$F2191*(AO$324-AO$325))</f>
        <v/>
      </c>
      <c r="AP2191" s="32">
        <f>$D2191*($E2191*(AP$321-AP$322)+$F2191*(AP$324-AP$325))</f>
        <v/>
      </c>
      <c r="AQ2191" s="32">
        <f>$D2191*($E2191*(AQ$321-AQ$322)+$F2191*(AQ$324-AQ$325))</f>
        <v/>
      </c>
      <c r="AR2191" s="32">
        <f>$D2191*($E2191*(AR$321-AR$322)+$F2191*(AR$324-AR$325))</f>
        <v/>
      </c>
      <c r="AS2191" s="32">
        <f>$D2191*($E2191*(AS$321-AS$322)+$F2191*(AS$324-AS$325))</f>
        <v/>
      </c>
      <c r="AT2191" s="32">
        <f>$D2191*($E2191*(AT$321-AT$322)+$F2191*(AT$324-AT$325))</f>
        <v/>
      </c>
      <c r="AU2191" s="32">
        <f>$D2191*($E2191*(AU$321-AU$322)+$F2191*(AU$324-AU$325))</f>
        <v/>
      </c>
      <c r="AV2191" s="32">
        <f>$D2191*($E2191*(AV$321-AV$322)+$F2191*(AV$324-AV$325))</f>
        <v/>
      </c>
      <c r="AW2191" s="32">
        <f>$D2191*($E2191*(AW$321-AW$322)+$F2191*(AW$324-AW$325))</f>
        <v/>
      </c>
      <c r="AX2191" s="32">
        <f>$D2191*($E2191*(AX$321-AX$322)+$F2191*(AX$324-AX$325))</f>
        <v/>
      </c>
      <c r="AY2191" s="32">
        <f>$D2191*($E2191*(AY$321-AY$322)+$F2191*(AY$324-AY$325))</f>
        <v/>
      </c>
    </row>
    <row r="2192" hidden="1" outlineLevel="2">
      <c r="A2192" s="14" t="inlineStr">
        <is>
          <t>xcpd</t>
        </is>
      </c>
      <c r="B2192" s="14" t="inlineStr">
        <is>
          <t>gso</t>
        </is>
      </c>
      <c r="C2192" s="14" t="inlineStr">
        <is>
          <t>nfm</t>
        </is>
      </c>
      <c r="D2192" s="32">
        <f>INDEX(Inputs!$W$5:$W$132,MATCH($B2192&amp;"|"&amp;$C2192,Inputs!$A$5:$A$132,0))</f>
        <v/>
      </c>
      <c r="E2192" s="32">
        <f>INDEX(Inputs!$Z$5:$Z$132,MATCH($B2192&amp;"|"&amp;$C2192,Inputs!$A$5:$A$132,0))</f>
        <v/>
      </c>
      <c r="F2192" s="32">
        <f>INDEX(Inputs!$AA$5:$AA$132,MATCH($B2192&amp;"|"&amp;$C2192,Inputs!$A$5:$A$132,0))</f>
        <v/>
      </c>
      <c r="G2192" s="36" t="n"/>
      <c r="H2192" s="14">
        <f>INDEX(VarLab,MATCH($A2192,VarKey,0))&amp;INDEX(MemLab,MATCH($C2192&amp;"|"&amp;$B2192,MemKey,0))</f>
        <v/>
      </c>
      <c r="I2192" s="14">
        <f>INDEX(VarUnit,MATCH($A2192,VarKey,0))</f>
        <v/>
      </c>
      <c r="J2192" s="14">
        <f>INDEX(VarSrc,MATCH($A2192,VarKey,0))</f>
        <v/>
      </c>
      <c r="K2192" s="11">
        <f>CodePrefix&amp;$A2192&amp;IF($C2192="","","."&amp;$C2192&amp;"."&amp;$B2192)&amp;INDEX(VarEnd,MATCH($A2192,VarKey,0))&amp;K$5</f>
        <v/>
      </c>
      <c r="L2192" s="37">
        <f>$D2192*($E2192*(L$321-L$322)+$F2192*(L$324-L$325))</f>
        <v/>
      </c>
      <c r="M2192" s="32">
        <f>$D2192*($E2192*(M$321-M$322)+$F2192*(M$324-M$325))</f>
        <v/>
      </c>
      <c r="N2192" s="32">
        <f>$D2192*($E2192*(N$321-N$322)+$F2192*(N$324-N$325))</f>
        <v/>
      </c>
      <c r="O2192" s="32">
        <f>$D2192*($E2192*(O$321-O$322)+$F2192*(O$324-O$325))</f>
        <v/>
      </c>
      <c r="P2192" s="32">
        <f>$D2192*($E2192*(P$321-P$322)+$F2192*(P$324-P$325))</f>
        <v/>
      </c>
      <c r="Q2192" s="32">
        <f>$D2192*($E2192*(Q$321-Q$322)+$F2192*(Q$324-Q$325))</f>
        <v/>
      </c>
      <c r="R2192" s="32">
        <f>$D2192*($E2192*(R$321-R$322)+$F2192*(R$324-R$325))</f>
        <v/>
      </c>
      <c r="S2192" s="32">
        <f>$D2192*($E2192*(S$321-S$322)+$F2192*(S$324-S$325))</f>
        <v/>
      </c>
      <c r="T2192" s="32">
        <f>$D2192*($E2192*(T$321-T$322)+$F2192*(T$324-T$325))</f>
        <v/>
      </c>
      <c r="U2192" s="32">
        <f>$D2192*($E2192*(U$321-U$322)+$F2192*(U$324-U$325))</f>
        <v/>
      </c>
      <c r="V2192" s="32">
        <f>$D2192*($E2192*(V$321-V$322)+$F2192*(V$324-V$325))</f>
        <v/>
      </c>
      <c r="W2192" s="32">
        <f>$D2192*($E2192*(W$321-W$322)+$F2192*(W$324-W$325))</f>
        <v/>
      </c>
      <c r="X2192" s="32">
        <f>$D2192*($E2192*(X$321-X$322)+$F2192*(X$324-X$325))</f>
        <v/>
      </c>
      <c r="Y2192" s="32">
        <f>$D2192*($E2192*(Y$321-Y$322)+$F2192*(Y$324-Y$325))</f>
        <v/>
      </c>
      <c r="Z2192" s="32">
        <f>$D2192*($E2192*(Z$321-Z$322)+$F2192*(Z$324-Z$325))</f>
        <v/>
      </c>
      <c r="AA2192" s="32">
        <f>$D2192*($E2192*(AA$321-AA$322)+$F2192*(AA$324-AA$325))</f>
        <v/>
      </c>
      <c r="AB2192" s="32">
        <f>$D2192*($E2192*(AB$321-AB$322)+$F2192*(AB$324-AB$325))</f>
        <v/>
      </c>
      <c r="AC2192" s="32">
        <f>$D2192*($E2192*(AC$321-AC$322)+$F2192*(AC$324-AC$325))</f>
        <v/>
      </c>
      <c r="AD2192" s="32">
        <f>$D2192*($E2192*(AD$321-AD$322)+$F2192*(AD$324-AD$325))</f>
        <v/>
      </c>
      <c r="AF2192" s="11">
        <f>CodePrefix&amp;$A2192&amp;IF($C2192="","","."&amp;$C2192&amp;"."&amp;$B2192)&amp;INDEX(VarEnd,MATCH($A2192,VarKey,0))&amp;AF$5</f>
        <v/>
      </c>
      <c r="AG2192" s="37">
        <f>$D2192*($E2192*(AG$321-AG$322)+$F2192*(AG$324-AG$325))</f>
        <v/>
      </c>
      <c r="AH2192" s="32">
        <f>$D2192*($E2192*(AH$321-AH$322)+$F2192*(AH$324-AH$325))</f>
        <v/>
      </c>
      <c r="AI2192" s="32">
        <f>$D2192*($E2192*(AI$321-AI$322)+$F2192*(AI$324-AI$325))</f>
        <v/>
      </c>
      <c r="AJ2192" s="32">
        <f>$D2192*($E2192*(AJ$321-AJ$322)+$F2192*(AJ$324-AJ$325))</f>
        <v/>
      </c>
      <c r="AK2192" s="32">
        <f>$D2192*($E2192*(AK$321-AK$322)+$F2192*(AK$324-AK$325))</f>
        <v/>
      </c>
      <c r="AL2192" s="32">
        <f>$D2192*($E2192*(AL$321-AL$322)+$F2192*(AL$324-AL$325))</f>
        <v/>
      </c>
      <c r="AM2192" s="32">
        <f>$D2192*($E2192*(AM$321-AM$322)+$F2192*(AM$324-AM$325))</f>
        <v/>
      </c>
      <c r="AN2192" s="32">
        <f>$D2192*($E2192*(AN$321-AN$322)+$F2192*(AN$324-AN$325))</f>
        <v/>
      </c>
      <c r="AO2192" s="32">
        <f>$D2192*($E2192*(AO$321-AO$322)+$F2192*(AO$324-AO$325))</f>
        <v/>
      </c>
      <c r="AP2192" s="32">
        <f>$D2192*($E2192*(AP$321-AP$322)+$F2192*(AP$324-AP$325))</f>
        <v/>
      </c>
      <c r="AQ2192" s="32">
        <f>$D2192*($E2192*(AQ$321-AQ$322)+$F2192*(AQ$324-AQ$325))</f>
        <v/>
      </c>
      <c r="AR2192" s="32">
        <f>$D2192*($E2192*(AR$321-AR$322)+$F2192*(AR$324-AR$325))</f>
        <v/>
      </c>
      <c r="AS2192" s="32">
        <f>$D2192*($E2192*(AS$321-AS$322)+$F2192*(AS$324-AS$325))</f>
        <v/>
      </c>
      <c r="AT2192" s="32">
        <f>$D2192*($E2192*(AT$321-AT$322)+$F2192*(AT$324-AT$325))</f>
        <v/>
      </c>
      <c r="AU2192" s="32">
        <f>$D2192*($E2192*(AU$321-AU$322)+$F2192*(AU$324-AU$325))</f>
        <v/>
      </c>
      <c r="AV2192" s="32">
        <f>$D2192*($E2192*(AV$321-AV$322)+$F2192*(AV$324-AV$325))</f>
        <v/>
      </c>
      <c r="AW2192" s="32">
        <f>$D2192*($E2192*(AW$321-AW$322)+$F2192*(AW$324-AW$325))</f>
        <v/>
      </c>
      <c r="AX2192" s="32">
        <f>$D2192*($E2192*(AX$321-AX$322)+$F2192*(AX$324-AX$325))</f>
        <v/>
      </c>
      <c r="AY2192" s="32">
        <f>$D2192*($E2192*(AY$321-AY$322)+$F2192*(AY$324-AY$325))</f>
        <v/>
      </c>
    </row>
    <row r="2193" hidden="1" outlineLevel="2">
      <c r="A2193" s="14" t="inlineStr">
        <is>
          <t>xcpd</t>
        </is>
      </c>
      <c r="B2193" s="14" t="inlineStr">
        <is>
          <t>die</t>
        </is>
      </c>
      <c r="C2193" s="14" t="inlineStr">
        <is>
          <t>nfm</t>
        </is>
      </c>
      <c r="D2193" s="32">
        <f>INDEX(Inputs!$W$5:$W$132,MATCH($B2193&amp;"|"&amp;$C2193,Inputs!$A$5:$A$132,0))</f>
        <v/>
      </c>
      <c r="E2193" s="32">
        <f>INDEX(Inputs!$Z$5:$Z$132,MATCH($B2193&amp;"|"&amp;$C2193,Inputs!$A$5:$A$132,0))</f>
        <v/>
      </c>
      <c r="F2193" s="32">
        <f>INDEX(Inputs!$AA$5:$AA$132,MATCH($B2193&amp;"|"&amp;$C2193,Inputs!$A$5:$A$132,0))</f>
        <v/>
      </c>
      <c r="G2193" s="36" t="n"/>
      <c r="H2193" s="14">
        <f>INDEX(VarLab,MATCH($A2193,VarKey,0))&amp;INDEX(MemLab,MATCH($C2193&amp;"|"&amp;$B2193,MemKey,0))</f>
        <v/>
      </c>
      <c r="I2193" s="14">
        <f>INDEX(VarUnit,MATCH($A2193,VarKey,0))</f>
        <v/>
      </c>
      <c r="J2193" s="14">
        <f>INDEX(VarSrc,MATCH($A2193,VarKey,0))</f>
        <v/>
      </c>
      <c r="K2193" s="11">
        <f>CodePrefix&amp;$A2193&amp;IF($C2193="","","."&amp;$C2193&amp;"."&amp;$B2193)&amp;INDEX(VarEnd,MATCH($A2193,VarKey,0))&amp;K$5</f>
        <v/>
      </c>
      <c r="L2193" s="37">
        <f>$D2193*($E2193*(L$321-L$322)+$F2193*(L$324-L$325))</f>
        <v/>
      </c>
      <c r="M2193" s="32">
        <f>$D2193*($E2193*(M$321-M$322)+$F2193*(M$324-M$325))</f>
        <v/>
      </c>
      <c r="N2193" s="32">
        <f>$D2193*($E2193*(N$321-N$322)+$F2193*(N$324-N$325))</f>
        <v/>
      </c>
      <c r="O2193" s="32">
        <f>$D2193*($E2193*(O$321-O$322)+$F2193*(O$324-O$325))</f>
        <v/>
      </c>
      <c r="P2193" s="32">
        <f>$D2193*($E2193*(P$321-P$322)+$F2193*(P$324-P$325))</f>
        <v/>
      </c>
      <c r="Q2193" s="32">
        <f>$D2193*($E2193*(Q$321-Q$322)+$F2193*(Q$324-Q$325))</f>
        <v/>
      </c>
      <c r="R2193" s="32">
        <f>$D2193*($E2193*(R$321-R$322)+$F2193*(R$324-R$325))</f>
        <v/>
      </c>
      <c r="S2193" s="32">
        <f>$D2193*($E2193*(S$321-S$322)+$F2193*(S$324-S$325))</f>
        <v/>
      </c>
      <c r="T2193" s="32">
        <f>$D2193*($E2193*(T$321-T$322)+$F2193*(T$324-T$325))</f>
        <v/>
      </c>
      <c r="U2193" s="32">
        <f>$D2193*($E2193*(U$321-U$322)+$F2193*(U$324-U$325))</f>
        <v/>
      </c>
      <c r="V2193" s="32">
        <f>$D2193*($E2193*(V$321-V$322)+$F2193*(V$324-V$325))</f>
        <v/>
      </c>
      <c r="W2193" s="32">
        <f>$D2193*($E2193*(W$321-W$322)+$F2193*(W$324-W$325))</f>
        <v/>
      </c>
      <c r="X2193" s="32">
        <f>$D2193*($E2193*(X$321-X$322)+$F2193*(X$324-X$325))</f>
        <v/>
      </c>
      <c r="Y2193" s="32">
        <f>$D2193*($E2193*(Y$321-Y$322)+$F2193*(Y$324-Y$325))</f>
        <v/>
      </c>
      <c r="Z2193" s="32">
        <f>$D2193*($E2193*(Z$321-Z$322)+$F2193*(Z$324-Z$325))</f>
        <v/>
      </c>
      <c r="AA2193" s="32">
        <f>$D2193*($E2193*(AA$321-AA$322)+$F2193*(AA$324-AA$325))</f>
        <v/>
      </c>
      <c r="AB2193" s="32">
        <f>$D2193*($E2193*(AB$321-AB$322)+$F2193*(AB$324-AB$325))</f>
        <v/>
      </c>
      <c r="AC2193" s="32">
        <f>$D2193*($E2193*(AC$321-AC$322)+$F2193*(AC$324-AC$325))</f>
        <v/>
      </c>
      <c r="AD2193" s="32">
        <f>$D2193*($E2193*(AD$321-AD$322)+$F2193*(AD$324-AD$325))</f>
        <v/>
      </c>
      <c r="AF2193" s="11">
        <f>CodePrefix&amp;$A2193&amp;IF($C2193="","","."&amp;$C2193&amp;"."&amp;$B2193)&amp;INDEX(VarEnd,MATCH($A2193,VarKey,0))&amp;AF$5</f>
        <v/>
      </c>
      <c r="AG2193" s="37">
        <f>$D2193*($E2193*(AG$321-AG$322)+$F2193*(AG$324-AG$325))</f>
        <v/>
      </c>
      <c r="AH2193" s="32">
        <f>$D2193*($E2193*(AH$321-AH$322)+$F2193*(AH$324-AH$325))</f>
        <v/>
      </c>
      <c r="AI2193" s="32">
        <f>$D2193*($E2193*(AI$321-AI$322)+$F2193*(AI$324-AI$325))</f>
        <v/>
      </c>
      <c r="AJ2193" s="32">
        <f>$D2193*($E2193*(AJ$321-AJ$322)+$F2193*(AJ$324-AJ$325))</f>
        <v/>
      </c>
      <c r="AK2193" s="32">
        <f>$D2193*($E2193*(AK$321-AK$322)+$F2193*(AK$324-AK$325))</f>
        <v/>
      </c>
      <c r="AL2193" s="32">
        <f>$D2193*($E2193*(AL$321-AL$322)+$F2193*(AL$324-AL$325))</f>
        <v/>
      </c>
      <c r="AM2193" s="32">
        <f>$D2193*($E2193*(AM$321-AM$322)+$F2193*(AM$324-AM$325))</f>
        <v/>
      </c>
      <c r="AN2193" s="32">
        <f>$D2193*($E2193*(AN$321-AN$322)+$F2193*(AN$324-AN$325))</f>
        <v/>
      </c>
      <c r="AO2193" s="32">
        <f>$D2193*($E2193*(AO$321-AO$322)+$F2193*(AO$324-AO$325))</f>
        <v/>
      </c>
      <c r="AP2193" s="32">
        <f>$D2193*($E2193*(AP$321-AP$322)+$F2193*(AP$324-AP$325))</f>
        <v/>
      </c>
      <c r="AQ2193" s="32">
        <f>$D2193*($E2193*(AQ$321-AQ$322)+$F2193*(AQ$324-AQ$325))</f>
        <v/>
      </c>
      <c r="AR2193" s="32">
        <f>$D2193*($E2193*(AR$321-AR$322)+$F2193*(AR$324-AR$325))</f>
        <v/>
      </c>
      <c r="AS2193" s="32">
        <f>$D2193*($E2193*(AS$321-AS$322)+$F2193*(AS$324-AS$325))</f>
        <v/>
      </c>
      <c r="AT2193" s="32">
        <f>$D2193*($E2193*(AT$321-AT$322)+$F2193*(AT$324-AT$325))</f>
        <v/>
      </c>
      <c r="AU2193" s="32">
        <f>$D2193*($E2193*(AU$321-AU$322)+$F2193*(AU$324-AU$325))</f>
        <v/>
      </c>
      <c r="AV2193" s="32">
        <f>$D2193*($E2193*(AV$321-AV$322)+$F2193*(AV$324-AV$325))</f>
        <v/>
      </c>
      <c r="AW2193" s="32">
        <f>$D2193*($E2193*(AW$321-AW$322)+$F2193*(AW$324-AW$325))</f>
        <v/>
      </c>
      <c r="AX2193" s="32">
        <f>$D2193*($E2193*(AX$321-AX$322)+$F2193*(AX$324-AX$325))</f>
        <v/>
      </c>
      <c r="AY2193" s="32">
        <f>$D2193*($E2193*(AY$321-AY$322)+$F2193*(AY$324-AY$325))</f>
        <v/>
      </c>
    </row>
    <row r="2194" hidden="1" outlineLevel="2">
      <c r="A2194" s="14" t="inlineStr">
        <is>
          <t>xcpd</t>
        </is>
      </c>
      <c r="B2194" s="14" t="inlineStr">
        <is>
          <t>lpg</t>
        </is>
      </c>
      <c r="C2194" s="14" t="inlineStr">
        <is>
          <t>nfm</t>
        </is>
      </c>
      <c r="D2194" s="32">
        <f>INDEX(Inputs!$W$5:$W$132,MATCH($B2194&amp;"|"&amp;$C2194,Inputs!$A$5:$A$132,0))</f>
        <v/>
      </c>
      <c r="E2194" s="32">
        <f>INDEX(Inputs!$Z$5:$Z$132,MATCH($B2194&amp;"|"&amp;$C2194,Inputs!$A$5:$A$132,0))</f>
        <v/>
      </c>
      <c r="F2194" s="32">
        <f>INDEX(Inputs!$AA$5:$AA$132,MATCH($B2194&amp;"|"&amp;$C2194,Inputs!$A$5:$A$132,0))</f>
        <v/>
      </c>
      <c r="G2194" s="36" t="n"/>
      <c r="H2194" s="14">
        <f>INDEX(VarLab,MATCH($A2194,VarKey,0))&amp;INDEX(MemLab,MATCH($C2194&amp;"|"&amp;$B2194,MemKey,0))</f>
        <v/>
      </c>
      <c r="I2194" s="14">
        <f>INDEX(VarUnit,MATCH($A2194,VarKey,0))</f>
        <v/>
      </c>
      <c r="J2194" s="14">
        <f>INDEX(VarSrc,MATCH($A2194,VarKey,0))</f>
        <v/>
      </c>
      <c r="K2194" s="11">
        <f>CodePrefix&amp;$A2194&amp;IF($C2194="","","."&amp;$C2194&amp;"."&amp;$B2194)&amp;INDEX(VarEnd,MATCH($A2194,VarKey,0))&amp;K$5</f>
        <v/>
      </c>
      <c r="L2194" s="37">
        <f>$D2194*($E2194*(L$321-L$322)+$F2194*(L$324-L$325))</f>
        <v/>
      </c>
      <c r="M2194" s="32">
        <f>$D2194*($E2194*(M$321-M$322)+$F2194*(M$324-M$325))</f>
        <v/>
      </c>
      <c r="N2194" s="32">
        <f>$D2194*($E2194*(N$321-N$322)+$F2194*(N$324-N$325))</f>
        <v/>
      </c>
      <c r="O2194" s="32">
        <f>$D2194*($E2194*(O$321-O$322)+$F2194*(O$324-O$325))</f>
        <v/>
      </c>
      <c r="P2194" s="32">
        <f>$D2194*($E2194*(P$321-P$322)+$F2194*(P$324-P$325))</f>
        <v/>
      </c>
      <c r="Q2194" s="32">
        <f>$D2194*($E2194*(Q$321-Q$322)+$F2194*(Q$324-Q$325))</f>
        <v/>
      </c>
      <c r="R2194" s="32">
        <f>$D2194*($E2194*(R$321-R$322)+$F2194*(R$324-R$325))</f>
        <v/>
      </c>
      <c r="S2194" s="32">
        <f>$D2194*($E2194*(S$321-S$322)+$F2194*(S$324-S$325))</f>
        <v/>
      </c>
      <c r="T2194" s="32">
        <f>$D2194*($E2194*(T$321-T$322)+$F2194*(T$324-T$325))</f>
        <v/>
      </c>
      <c r="U2194" s="32">
        <f>$D2194*($E2194*(U$321-U$322)+$F2194*(U$324-U$325))</f>
        <v/>
      </c>
      <c r="V2194" s="32">
        <f>$D2194*($E2194*(V$321-V$322)+$F2194*(V$324-V$325))</f>
        <v/>
      </c>
      <c r="W2194" s="32">
        <f>$D2194*($E2194*(W$321-W$322)+$F2194*(W$324-W$325))</f>
        <v/>
      </c>
      <c r="X2194" s="32">
        <f>$D2194*($E2194*(X$321-X$322)+$F2194*(X$324-X$325))</f>
        <v/>
      </c>
      <c r="Y2194" s="32">
        <f>$D2194*($E2194*(Y$321-Y$322)+$F2194*(Y$324-Y$325))</f>
        <v/>
      </c>
      <c r="Z2194" s="32">
        <f>$D2194*($E2194*(Z$321-Z$322)+$F2194*(Z$324-Z$325))</f>
        <v/>
      </c>
      <c r="AA2194" s="32">
        <f>$D2194*($E2194*(AA$321-AA$322)+$F2194*(AA$324-AA$325))</f>
        <v/>
      </c>
      <c r="AB2194" s="32">
        <f>$D2194*($E2194*(AB$321-AB$322)+$F2194*(AB$324-AB$325))</f>
        <v/>
      </c>
      <c r="AC2194" s="32">
        <f>$D2194*($E2194*(AC$321-AC$322)+$F2194*(AC$324-AC$325))</f>
        <v/>
      </c>
      <c r="AD2194" s="32">
        <f>$D2194*($E2194*(AD$321-AD$322)+$F2194*(AD$324-AD$325))</f>
        <v/>
      </c>
      <c r="AF2194" s="11">
        <f>CodePrefix&amp;$A2194&amp;IF($C2194="","","."&amp;$C2194&amp;"."&amp;$B2194)&amp;INDEX(VarEnd,MATCH($A2194,VarKey,0))&amp;AF$5</f>
        <v/>
      </c>
      <c r="AG2194" s="37">
        <f>$D2194*($E2194*(AG$321-AG$322)+$F2194*(AG$324-AG$325))</f>
        <v/>
      </c>
      <c r="AH2194" s="32">
        <f>$D2194*($E2194*(AH$321-AH$322)+$F2194*(AH$324-AH$325))</f>
        <v/>
      </c>
      <c r="AI2194" s="32">
        <f>$D2194*($E2194*(AI$321-AI$322)+$F2194*(AI$324-AI$325))</f>
        <v/>
      </c>
      <c r="AJ2194" s="32">
        <f>$D2194*($E2194*(AJ$321-AJ$322)+$F2194*(AJ$324-AJ$325))</f>
        <v/>
      </c>
      <c r="AK2194" s="32">
        <f>$D2194*($E2194*(AK$321-AK$322)+$F2194*(AK$324-AK$325))</f>
        <v/>
      </c>
      <c r="AL2194" s="32">
        <f>$D2194*($E2194*(AL$321-AL$322)+$F2194*(AL$324-AL$325))</f>
        <v/>
      </c>
      <c r="AM2194" s="32">
        <f>$D2194*($E2194*(AM$321-AM$322)+$F2194*(AM$324-AM$325))</f>
        <v/>
      </c>
      <c r="AN2194" s="32">
        <f>$D2194*($E2194*(AN$321-AN$322)+$F2194*(AN$324-AN$325))</f>
        <v/>
      </c>
      <c r="AO2194" s="32">
        <f>$D2194*($E2194*(AO$321-AO$322)+$F2194*(AO$324-AO$325))</f>
        <v/>
      </c>
      <c r="AP2194" s="32">
        <f>$D2194*($E2194*(AP$321-AP$322)+$F2194*(AP$324-AP$325))</f>
        <v/>
      </c>
      <c r="AQ2194" s="32">
        <f>$D2194*($E2194*(AQ$321-AQ$322)+$F2194*(AQ$324-AQ$325))</f>
        <v/>
      </c>
      <c r="AR2194" s="32">
        <f>$D2194*($E2194*(AR$321-AR$322)+$F2194*(AR$324-AR$325))</f>
        <v/>
      </c>
      <c r="AS2194" s="32">
        <f>$D2194*($E2194*(AS$321-AS$322)+$F2194*(AS$324-AS$325))</f>
        <v/>
      </c>
      <c r="AT2194" s="32">
        <f>$D2194*($E2194*(AT$321-AT$322)+$F2194*(AT$324-AT$325))</f>
        <v/>
      </c>
      <c r="AU2194" s="32">
        <f>$D2194*($E2194*(AU$321-AU$322)+$F2194*(AU$324-AU$325))</f>
        <v/>
      </c>
      <c r="AV2194" s="32">
        <f>$D2194*($E2194*(AV$321-AV$322)+$F2194*(AV$324-AV$325))</f>
        <v/>
      </c>
      <c r="AW2194" s="32">
        <f>$D2194*($E2194*(AW$321-AW$322)+$F2194*(AW$324-AW$325))</f>
        <v/>
      </c>
      <c r="AX2194" s="32">
        <f>$D2194*($E2194*(AX$321-AX$322)+$F2194*(AX$324-AX$325))</f>
        <v/>
      </c>
      <c r="AY2194" s="32">
        <f>$D2194*($E2194*(AY$321-AY$322)+$F2194*(AY$324-AY$325))</f>
        <v/>
      </c>
    </row>
    <row r="2195" hidden="1" outlineLevel="2">
      <c r="A2195" s="14" t="inlineStr">
        <is>
          <t>xcpd</t>
        </is>
      </c>
      <c r="B2195" s="14" t="inlineStr">
        <is>
          <t>ker</t>
        </is>
      </c>
      <c r="C2195" s="14" t="inlineStr">
        <is>
          <t>nfm</t>
        </is>
      </c>
      <c r="D2195" s="32">
        <f>INDEX(Inputs!$W$5:$W$132,MATCH($B2195&amp;"|"&amp;$C2195,Inputs!$A$5:$A$132,0))</f>
        <v/>
      </c>
      <c r="E2195" s="32">
        <f>INDEX(Inputs!$Z$5:$Z$132,MATCH($B2195&amp;"|"&amp;$C2195,Inputs!$A$5:$A$132,0))</f>
        <v/>
      </c>
      <c r="F2195" s="32">
        <f>INDEX(Inputs!$AA$5:$AA$132,MATCH($B2195&amp;"|"&amp;$C2195,Inputs!$A$5:$A$132,0))</f>
        <v/>
      </c>
      <c r="G2195" s="36" t="n"/>
      <c r="H2195" s="14">
        <f>INDEX(VarLab,MATCH($A2195,VarKey,0))&amp;INDEX(MemLab,MATCH($C2195&amp;"|"&amp;$B2195,MemKey,0))</f>
        <v/>
      </c>
      <c r="I2195" s="14">
        <f>INDEX(VarUnit,MATCH($A2195,VarKey,0))</f>
        <v/>
      </c>
      <c r="J2195" s="14">
        <f>INDEX(VarSrc,MATCH($A2195,VarKey,0))</f>
        <v/>
      </c>
      <c r="K2195" s="11">
        <f>CodePrefix&amp;$A2195&amp;IF($C2195="","","."&amp;$C2195&amp;"."&amp;$B2195)&amp;INDEX(VarEnd,MATCH($A2195,VarKey,0))&amp;K$5</f>
        <v/>
      </c>
      <c r="L2195" s="37">
        <f>$D2195*($E2195*(L$321-L$322)+$F2195*(L$324-L$325))</f>
        <v/>
      </c>
      <c r="M2195" s="32">
        <f>$D2195*($E2195*(M$321-M$322)+$F2195*(M$324-M$325))</f>
        <v/>
      </c>
      <c r="N2195" s="32">
        <f>$D2195*($E2195*(N$321-N$322)+$F2195*(N$324-N$325))</f>
        <v/>
      </c>
      <c r="O2195" s="32">
        <f>$D2195*($E2195*(O$321-O$322)+$F2195*(O$324-O$325))</f>
        <v/>
      </c>
      <c r="P2195" s="32">
        <f>$D2195*($E2195*(P$321-P$322)+$F2195*(P$324-P$325))</f>
        <v/>
      </c>
      <c r="Q2195" s="32">
        <f>$D2195*($E2195*(Q$321-Q$322)+$F2195*(Q$324-Q$325))</f>
        <v/>
      </c>
      <c r="R2195" s="32">
        <f>$D2195*($E2195*(R$321-R$322)+$F2195*(R$324-R$325))</f>
        <v/>
      </c>
      <c r="S2195" s="32">
        <f>$D2195*($E2195*(S$321-S$322)+$F2195*(S$324-S$325))</f>
        <v/>
      </c>
      <c r="T2195" s="32">
        <f>$D2195*($E2195*(T$321-T$322)+$F2195*(T$324-T$325))</f>
        <v/>
      </c>
      <c r="U2195" s="32">
        <f>$D2195*($E2195*(U$321-U$322)+$F2195*(U$324-U$325))</f>
        <v/>
      </c>
      <c r="V2195" s="32">
        <f>$D2195*($E2195*(V$321-V$322)+$F2195*(V$324-V$325))</f>
        <v/>
      </c>
      <c r="W2195" s="32">
        <f>$D2195*($E2195*(W$321-W$322)+$F2195*(W$324-W$325))</f>
        <v/>
      </c>
      <c r="X2195" s="32">
        <f>$D2195*($E2195*(X$321-X$322)+$F2195*(X$324-X$325))</f>
        <v/>
      </c>
      <c r="Y2195" s="32">
        <f>$D2195*($E2195*(Y$321-Y$322)+$F2195*(Y$324-Y$325))</f>
        <v/>
      </c>
      <c r="Z2195" s="32">
        <f>$D2195*($E2195*(Z$321-Z$322)+$F2195*(Z$324-Z$325))</f>
        <v/>
      </c>
      <c r="AA2195" s="32">
        <f>$D2195*($E2195*(AA$321-AA$322)+$F2195*(AA$324-AA$325))</f>
        <v/>
      </c>
      <c r="AB2195" s="32">
        <f>$D2195*($E2195*(AB$321-AB$322)+$F2195*(AB$324-AB$325))</f>
        <v/>
      </c>
      <c r="AC2195" s="32">
        <f>$D2195*($E2195*(AC$321-AC$322)+$F2195*(AC$324-AC$325))</f>
        <v/>
      </c>
      <c r="AD2195" s="32">
        <f>$D2195*($E2195*(AD$321-AD$322)+$F2195*(AD$324-AD$325))</f>
        <v/>
      </c>
      <c r="AF2195" s="11">
        <f>CodePrefix&amp;$A2195&amp;IF($C2195="","","."&amp;$C2195&amp;"."&amp;$B2195)&amp;INDEX(VarEnd,MATCH($A2195,VarKey,0))&amp;AF$5</f>
        <v/>
      </c>
      <c r="AG2195" s="37">
        <f>$D2195*($E2195*(AG$321-AG$322)+$F2195*(AG$324-AG$325))</f>
        <v/>
      </c>
      <c r="AH2195" s="32">
        <f>$D2195*($E2195*(AH$321-AH$322)+$F2195*(AH$324-AH$325))</f>
        <v/>
      </c>
      <c r="AI2195" s="32">
        <f>$D2195*($E2195*(AI$321-AI$322)+$F2195*(AI$324-AI$325))</f>
        <v/>
      </c>
      <c r="AJ2195" s="32">
        <f>$D2195*($E2195*(AJ$321-AJ$322)+$F2195*(AJ$324-AJ$325))</f>
        <v/>
      </c>
      <c r="AK2195" s="32">
        <f>$D2195*($E2195*(AK$321-AK$322)+$F2195*(AK$324-AK$325))</f>
        <v/>
      </c>
      <c r="AL2195" s="32">
        <f>$D2195*($E2195*(AL$321-AL$322)+$F2195*(AL$324-AL$325))</f>
        <v/>
      </c>
      <c r="AM2195" s="32">
        <f>$D2195*($E2195*(AM$321-AM$322)+$F2195*(AM$324-AM$325))</f>
        <v/>
      </c>
      <c r="AN2195" s="32">
        <f>$D2195*($E2195*(AN$321-AN$322)+$F2195*(AN$324-AN$325))</f>
        <v/>
      </c>
      <c r="AO2195" s="32">
        <f>$D2195*($E2195*(AO$321-AO$322)+$F2195*(AO$324-AO$325))</f>
        <v/>
      </c>
      <c r="AP2195" s="32">
        <f>$D2195*($E2195*(AP$321-AP$322)+$F2195*(AP$324-AP$325))</f>
        <v/>
      </c>
      <c r="AQ2195" s="32">
        <f>$D2195*($E2195*(AQ$321-AQ$322)+$F2195*(AQ$324-AQ$325))</f>
        <v/>
      </c>
      <c r="AR2195" s="32">
        <f>$D2195*($E2195*(AR$321-AR$322)+$F2195*(AR$324-AR$325))</f>
        <v/>
      </c>
      <c r="AS2195" s="32">
        <f>$D2195*($E2195*(AS$321-AS$322)+$F2195*(AS$324-AS$325))</f>
        <v/>
      </c>
      <c r="AT2195" s="32">
        <f>$D2195*($E2195*(AT$321-AT$322)+$F2195*(AT$324-AT$325))</f>
        <v/>
      </c>
      <c r="AU2195" s="32">
        <f>$D2195*($E2195*(AU$321-AU$322)+$F2195*(AU$324-AU$325))</f>
        <v/>
      </c>
      <c r="AV2195" s="32">
        <f>$D2195*($E2195*(AV$321-AV$322)+$F2195*(AV$324-AV$325))</f>
        <v/>
      </c>
      <c r="AW2195" s="32">
        <f>$D2195*($E2195*(AW$321-AW$322)+$F2195*(AW$324-AW$325))</f>
        <v/>
      </c>
      <c r="AX2195" s="32">
        <f>$D2195*($E2195*(AX$321-AX$322)+$F2195*(AX$324-AX$325))</f>
        <v/>
      </c>
      <c r="AY2195" s="32">
        <f>$D2195*($E2195*(AY$321-AY$322)+$F2195*(AY$324-AY$325))</f>
        <v/>
      </c>
    </row>
    <row r="2196" hidden="1" outlineLevel="2">
      <c r="A2196" s="14" t="inlineStr">
        <is>
          <t>xcpd</t>
        </is>
      </c>
      <c r="B2196" s="14" t="inlineStr">
        <is>
          <t>oop</t>
        </is>
      </c>
      <c r="C2196" s="14" t="inlineStr">
        <is>
          <t>nfm</t>
        </is>
      </c>
      <c r="D2196" s="32">
        <f>INDEX(Inputs!$W$5:$W$132,MATCH($B2196&amp;"|"&amp;$C2196,Inputs!$A$5:$A$132,0))</f>
        <v/>
      </c>
      <c r="E2196" s="32">
        <f>INDEX(Inputs!$Z$5:$Z$132,MATCH($B2196&amp;"|"&amp;$C2196,Inputs!$A$5:$A$132,0))</f>
        <v/>
      </c>
      <c r="F2196" s="32">
        <f>INDEX(Inputs!$AA$5:$AA$132,MATCH($B2196&amp;"|"&amp;$C2196,Inputs!$A$5:$A$132,0))</f>
        <v/>
      </c>
      <c r="G2196" s="36" t="n"/>
      <c r="H2196" s="14">
        <f>INDEX(VarLab,MATCH($A2196,VarKey,0))&amp;INDEX(MemLab,MATCH($C2196&amp;"|"&amp;$B2196,MemKey,0))</f>
        <v/>
      </c>
      <c r="I2196" s="14">
        <f>INDEX(VarUnit,MATCH($A2196,VarKey,0))</f>
        <v/>
      </c>
      <c r="J2196" s="14">
        <f>INDEX(VarSrc,MATCH($A2196,VarKey,0))</f>
        <v/>
      </c>
      <c r="K2196" s="11">
        <f>CodePrefix&amp;$A2196&amp;IF($C2196="","","."&amp;$C2196&amp;"."&amp;$B2196)&amp;INDEX(VarEnd,MATCH($A2196,VarKey,0))&amp;K$5</f>
        <v/>
      </c>
      <c r="L2196" s="37">
        <f>$D2196*($E2196*(L$321-L$322)+$F2196*(L$324-L$325))</f>
        <v/>
      </c>
      <c r="M2196" s="32">
        <f>$D2196*($E2196*(M$321-M$322)+$F2196*(M$324-M$325))</f>
        <v/>
      </c>
      <c r="N2196" s="32">
        <f>$D2196*($E2196*(N$321-N$322)+$F2196*(N$324-N$325))</f>
        <v/>
      </c>
      <c r="O2196" s="32">
        <f>$D2196*($E2196*(O$321-O$322)+$F2196*(O$324-O$325))</f>
        <v/>
      </c>
      <c r="P2196" s="32">
        <f>$D2196*($E2196*(P$321-P$322)+$F2196*(P$324-P$325))</f>
        <v/>
      </c>
      <c r="Q2196" s="32">
        <f>$D2196*($E2196*(Q$321-Q$322)+$F2196*(Q$324-Q$325))</f>
        <v/>
      </c>
      <c r="R2196" s="32">
        <f>$D2196*($E2196*(R$321-R$322)+$F2196*(R$324-R$325))</f>
        <v/>
      </c>
      <c r="S2196" s="32">
        <f>$D2196*($E2196*(S$321-S$322)+$F2196*(S$324-S$325))</f>
        <v/>
      </c>
      <c r="T2196" s="32">
        <f>$D2196*($E2196*(T$321-T$322)+$F2196*(T$324-T$325))</f>
        <v/>
      </c>
      <c r="U2196" s="32">
        <f>$D2196*($E2196*(U$321-U$322)+$F2196*(U$324-U$325))</f>
        <v/>
      </c>
      <c r="V2196" s="32">
        <f>$D2196*($E2196*(V$321-V$322)+$F2196*(V$324-V$325))</f>
        <v/>
      </c>
      <c r="W2196" s="32">
        <f>$D2196*($E2196*(W$321-W$322)+$F2196*(W$324-W$325))</f>
        <v/>
      </c>
      <c r="X2196" s="32">
        <f>$D2196*($E2196*(X$321-X$322)+$F2196*(X$324-X$325))</f>
        <v/>
      </c>
      <c r="Y2196" s="32">
        <f>$D2196*($E2196*(Y$321-Y$322)+$F2196*(Y$324-Y$325))</f>
        <v/>
      </c>
      <c r="Z2196" s="32">
        <f>$D2196*($E2196*(Z$321-Z$322)+$F2196*(Z$324-Z$325))</f>
        <v/>
      </c>
      <c r="AA2196" s="32">
        <f>$D2196*($E2196*(AA$321-AA$322)+$F2196*(AA$324-AA$325))</f>
        <v/>
      </c>
      <c r="AB2196" s="32">
        <f>$D2196*($E2196*(AB$321-AB$322)+$F2196*(AB$324-AB$325))</f>
        <v/>
      </c>
      <c r="AC2196" s="32">
        <f>$D2196*($E2196*(AC$321-AC$322)+$F2196*(AC$324-AC$325))</f>
        <v/>
      </c>
      <c r="AD2196" s="32">
        <f>$D2196*($E2196*(AD$321-AD$322)+$F2196*(AD$324-AD$325))</f>
        <v/>
      </c>
      <c r="AF2196" s="11">
        <f>CodePrefix&amp;$A2196&amp;IF($C2196="","","."&amp;$C2196&amp;"."&amp;$B2196)&amp;INDEX(VarEnd,MATCH($A2196,VarKey,0))&amp;AF$5</f>
        <v/>
      </c>
      <c r="AG2196" s="37">
        <f>$D2196*($E2196*(AG$321-AG$322)+$F2196*(AG$324-AG$325))</f>
        <v/>
      </c>
      <c r="AH2196" s="32">
        <f>$D2196*($E2196*(AH$321-AH$322)+$F2196*(AH$324-AH$325))</f>
        <v/>
      </c>
      <c r="AI2196" s="32">
        <f>$D2196*($E2196*(AI$321-AI$322)+$F2196*(AI$324-AI$325))</f>
        <v/>
      </c>
      <c r="AJ2196" s="32">
        <f>$D2196*($E2196*(AJ$321-AJ$322)+$F2196*(AJ$324-AJ$325))</f>
        <v/>
      </c>
      <c r="AK2196" s="32">
        <f>$D2196*($E2196*(AK$321-AK$322)+$F2196*(AK$324-AK$325))</f>
        <v/>
      </c>
      <c r="AL2196" s="32">
        <f>$D2196*($E2196*(AL$321-AL$322)+$F2196*(AL$324-AL$325))</f>
        <v/>
      </c>
      <c r="AM2196" s="32">
        <f>$D2196*($E2196*(AM$321-AM$322)+$F2196*(AM$324-AM$325))</f>
        <v/>
      </c>
      <c r="AN2196" s="32">
        <f>$D2196*($E2196*(AN$321-AN$322)+$F2196*(AN$324-AN$325))</f>
        <v/>
      </c>
      <c r="AO2196" s="32">
        <f>$D2196*($E2196*(AO$321-AO$322)+$F2196*(AO$324-AO$325))</f>
        <v/>
      </c>
      <c r="AP2196" s="32">
        <f>$D2196*($E2196*(AP$321-AP$322)+$F2196*(AP$324-AP$325))</f>
        <v/>
      </c>
      <c r="AQ2196" s="32">
        <f>$D2196*($E2196*(AQ$321-AQ$322)+$F2196*(AQ$324-AQ$325))</f>
        <v/>
      </c>
      <c r="AR2196" s="32">
        <f>$D2196*($E2196*(AR$321-AR$322)+$F2196*(AR$324-AR$325))</f>
        <v/>
      </c>
      <c r="AS2196" s="32">
        <f>$D2196*($E2196*(AS$321-AS$322)+$F2196*(AS$324-AS$325))</f>
        <v/>
      </c>
      <c r="AT2196" s="32">
        <f>$D2196*($E2196*(AT$321-AT$322)+$F2196*(AT$324-AT$325))</f>
        <v/>
      </c>
      <c r="AU2196" s="32">
        <f>$D2196*($E2196*(AU$321-AU$322)+$F2196*(AU$324-AU$325))</f>
        <v/>
      </c>
      <c r="AV2196" s="32">
        <f>$D2196*($E2196*(AV$321-AV$322)+$F2196*(AV$324-AV$325))</f>
        <v/>
      </c>
      <c r="AW2196" s="32">
        <f>$D2196*($E2196*(AW$321-AW$322)+$F2196*(AW$324-AW$325))</f>
        <v/>
      </c>
      <c r="AX2196" s="32">
        <f>$D2196*($E2196*(AX$321-AX$322)+$F2196*(AX$324-AX$325))</f>
        <v/>
      </c>
      <c r="AY2196" s="32">
        <f>$D2196*($E2196*(AY$321-AY$322)+$F2196*(AY$324-AY$325))</f>
        <v/>
      </c>
    </row>
    <row r="2197" hidden="1" outlineLevel="2">
      <c r="A2197" s="14" t="inlineStr">
        <is>
          <t>xcpd</t>
        </is>
      </c>
      <c r="B2197" s="14" t="inlineStr">
        <is>
          <t>bio</t>
        </is>
      </c>
      <c r="C2197" s="14" t="inlineStr">
        <is>
          <t>nfm</t>
        </is>
      </c>
      <c r="D2197" s="32">
        <f>INDEX(Inputs!$W$5:$W$132,MATCH($B2197&amp;"|"&amp;$C2197,Inputs!$A$5:$A$132,0))</f>
        <v/>
      </c>
      <c r="E2197" s="32">
        <f>INDEX(Inputs!$Z$5:$Z$132,MATCH($B2197&amp;"|"&amp;$C2197,Inputs!$A$5:$A$132,0))</f>
        <v/>
      </c>
      <c r="F2197" s="32">
        <f>INDEX(Inputs!$AA$5:$AA$132,MATCH($B2197&amp;"|"&amp;$C2197,Inputs!$A$5:$A$132,0))</f>
        <v/>
      </c>
      <c r="G2197" s="36" t="n"/>
      <c r="H2197" s="14">
        <f>INDEX(VarLab,MATCH($A2197,VarKey,0))&amp;INDEX(MemLab,MATCH($C2197&amp;"|"&amp;$B2197,MemKey,0))</f>
        <v/>
      </c>
      <c r="I2197" s="14">
        <f>INDEX(VarUnit,MATCH($A2197,VarKey,0))</f>
        <v/>
      </c>
      <c r="J2197" s="14">
        <f>INDEX(VarSrc,MATCH($A2197,VarKey,0))</f>
        <v/>
      </c>
      <c r="K2197" s="11">
        <f>CodePrefix&amp;$A2197&amp;IF($C2197="","","."&amp;$C2197&amp;"."&amp;$B2197)&amp;INDEX(VarEnd,MATCH($A2197,VarKey,0))&amp;K$5</f>
        <v/>
      </c>
      <c r="L2197" s="37">
        <f>$D2197*($E2197*(L$321-L$322)+$F2197*(L$324-L$325))</f>
        <v/>
      </c>
      <c r="M2197" s="32">
        <f>$D2197*($E2197*(M$321-M$322)+$F2197*(M$324-M$325))</f>
        <v/>
      </c>
      <c r="N2197" s="32">
        <f>$D2197*($E2197*(N$321-N$322)+$F2197*(N$324-N$325))</f>
        <v/>
      </c>
      <c r="O2197" s="32">
        <f>$D2197*($E2197*(O$321-O$322)+$F2197*(O$324-O$325))</f>
        <v/>
      </c>
      <c r="P2197" s="32">
        <f>$D2197*($E2197*(P$321-P$322)+$F2197*(P$324-P$325))</f>
        <v/>
      </c>
      <c r="Q2197" s="32">
        <f>$D2197*($E2197*(Q$321-Q$322)+$F2197*(Q$324-Q$325))</f>
        <v/>
      </c>
      <c r="R2197" s="32">
        <f>$D2197*($E2197*(R$321-R$322)+$F2197*(R$324-R$325))</f>
        <v/>
      </c>
      <c r="S2197" s="32">
        <f>$D2197*($E2197*(S$321-S$322)+$F2197*(S$324-S$325))</f>
        <v/>
      </c>
      <c r="T2197" s="32">
        <f>$D2197*($E2197*(T$321-T$322)+$F2197*(T$324-T$325))</f>
        <v/>
      </c>
      <c r="U2197" s="32">
        <f>$D2197*($E2197*(U$321-U$322)+$F2197*(U$324-U$325))</f>
        <v/>
      </c>
      <c r="V2197" s="32">
        <f>$D2197*($E2197*(V$321-V$322)+$F2197*(V$324-V$325))</f>
        <v/>
      </c>
      <c r="W2197" s="32">
        <f>$D2197*($E2197*(W$321-W$322)+$F2197*(W$324-W$325))</f>
        <v/>
      </c>
      <c r="X2197" s="32">
        <f>$D2197*($E2197*(X$321-X$322)+$F2197*(X$324-X$325))</f>
        <v/>
      </c>
      <c r="Y2197" s="32">
        <f>$D2197*($E2197*(Y$321-Y$322)+$F2197*(Y$324-Y$325))</f>
        <v/>
      </c>
      <c r="Z2197" s="32">
        <f>$D2197*($E2197*(Z$321-Z$322)+$F2197*(Z$324-Z$325))</f>
        <v/>
      </c>
      <c r="AA2197" s="32">
        <f>$D2197*($E2197*(AA$321-AA$322)+$F2197*(AA$324-AA$325))</f>
        <v/>
      </c>
      <c r="AB2197" s="32">
        <f>$D2197*($E2197*(AB$321-AB$322)+$F2197*(AB$324-AB$325))</f>
        <v/>
      </c>
      <c r="AC2197" s="32">
        <f>$D2197*($E2197*(AC$321-AC$322)+$F2197*(AC$324-AC$325))</f>
        <v/>
      </c>
      <c r="AD2197" s="32">
        <f>$D2197*($E2197*(AD$321-AD$322)+$F2197*(AD$324-AD$325))</f>
        <v/>
      </c>
      <c r="AF2197" s="11">
        <f>CodePrefix&amp;$A2197&amp;IF($C2197="","","."&amp;$C2197&amp;"."&amp;$B2197)&amp;INDEX(VarEnd,MATCH($A2197,VarKey,0))&amp;AF$5</f>
        <v/>
      </c>
      <c r="AG2197" s="37">
        <f>$D2197*($E2197*(AG$321-AG$322)+$F2197*(AG$324-AG$325))</f>
        <v/>
      </c>
      <c r="AH2197" s="32">
        <f>$D2197*($E2197*(AH$321-AH$322)+$F2197*(AH$324-AH$325))</f>
        <v/>
      </c>
      <c r="AI2197" s="32">
        <f>$D2197*($E2197*(AI$321-AI$322)+$F2197*(AI$324-AI$325))</f>
        <v/>
      </c>
      <c r="AJ2197" s="32">
        <f>$D2197*($E2197*(AJ$321-AJ$322)+$F2197*(AJ$324-AJ$325))</f>
        <v/>
      </c>
      <c r="AK2197" s="32">
        <f>$D2197*($E2197*(AK$321-AK$322)+$F2197*(AK$324-AK$325))</f>
        <v/>
      </c>
      <c r="AL2197" s="32">
        <f>$D2197*($E2197*(AL$321-AL$322)+$F2197*(AL$324-AL$325))</f>
        <v/>
      </c>
      <c r="AM2197" s="32">
        <f>$D2197*($E2197*(AM$321-AM$322)+$F2197*(AM$324-AM$325))</f>
        <v/>
      </c>
      <c r="AN2197" s="32">
        <f>$D2197*($E2197*(AN$321-AN$322)+$F2197*(AN$324-AN$325))</f>
        <v/>
      </c>
      <c r="AO2197" s="32">
        <f>$D2197*($E2197*(AO$321-AO$322)+$F2197*(AO$324-AO$325))</f>
        <v/>
      </c>
      <c r="AP2197" s="32">
        <f>$D2197*($E2197*(AP$321-AP$322)+$F2197*(AP$324-AP$325))</f>
        <v/>
      </c>
      <c r="AQ2197" s="32">
        <f>$D2197*($E2197*(AQ$321-AQ$322)+$F2197*(AQ$324-AQ$325))</f>
        <v/>
      </c>
      <c r="AR2197" s="32">
        <f>$D2197*($E2197*(AR$321-AR$322)+$F2197*(AR$324-AR$325))</f>
        <v/>
      </c>
      <c r="AS2197" s="32">
        <f>$D2197*($E2197*(AS$321-AS$322)+$F2197*(AS$324-AS$325))</f>
        <v/>
      </c>
      <c r="AT2197" s="32">
        <f>$D2197*($E2197*(AT$321-AT$322)+$F2197*(AT$324-AT$325))</f>
        <v/>
      </c>
      <c r="AU2197" s="32">
        <f>$D2197*($E2197*(AU$321-AU$322)+$F2197*(AU$324-AU$325))</f>
        <v/>
      </c>
      <c r="AV2197" s="32">
        <f>$D2197*($E2197*(AV$321-AV$322)+$F2197*(AV$324-AV$325))</f>
        <v/>
      </c>
      <c r="AW2197" s="32">
        <f>$D2197*($E2197*(AW$321-AW$322)+$F2197*(AW$324-AW$325))</f>
        <v/>
      </c>
      <c r="AX2197" s="32">
        <f>$D2197*($E2197*(AX$321-AX$322)+$F2197*(AX$324-AX$325))</f>
        <v/>
      </c>
      <c r="AY2197" s="32">
        <f>$D2197*($E2197*(AY$321-AY$322)+$F2197*(AY$324-AY$325))</f>
        <v/>
      </c>
    </row>
    <row r="2198" hidden="1" outlineLevel="2"/>
    <row r="2199" hidden="1" outlineLevel="2">
      <c r="A2199" s="14" t="inlineStr">
        <is>
          <t>atp</t>
        </is>
      </c>
      <c r="B2199" s="14" t="inlineStr">
        <is>
          <t>coa</t>
        </is>
      </c>
      <c r="C2199" s="14" t="inlineStr">
        <is>
          <t>nfm</t>
        </is>
      </c>
      <c r="D2199" s="32">
        <f>INDEX(Inputs!$U$5:$U$132,MATCH($B2199&amp;"|"&amp;$C2199,Inputs!$A$5:$A$132,0))</f>
        <v/>
      </c>
      <c r="E2199" s="32">
        <f>INDEX(Inputs!$V$5:$V$132,MATCH($B2199&amp;"|"&amp;$C2199,Inputs!$A$5:$A$132,0))</f>
        <v/>
      </c>
      <c r="F2199" s="36" t="n"/>
      <c r="G2199" s="36" t="n"/>
      <c r="H2199" s="14">
        <f>INDEX(VarLab,MATCH($A2199,VarKey,0))&amp;INDEX(MemLab,MATCH($C2199&amp;"|"&amp;$B2199,MemKey,0))</f>
        <v/>
      </c>
      <c r="I2199" s="14">
        <f>INDEX(VarUnit,MATCH($A2199,VarKey,0))</f>
        <v/>
      </c>
      <c r="J2199" s="14">
        <f>INDEX(VarSrc,MATCH($A2199,VarKey,0))</f>
        <v/>
      </c>
      <c r="K2199" s="11">
        <f>CodePrefix&amp;$A2199&amp;IF($C2199="","","."&amp;$C2199&amp;"."&amp;$B2199)&amp;INDEX(VarEnd,MATCH($A2199,VarKey,0))&amp;K$5</f>
        <v/>
      </c>
      <c r="L2199" s="37">
        <f>MAX(INDEX(L$381:L$392,$D2199)+(L2172+L2190)*(1+$E2199),0.01)</f>
        <v/>
      </c>
      <c r="M2199" s="32">
        <f>MAX(INDEX(M$381:M$392,$D2199)+(M2172+M2190)*(1+$E2199),0.01)</f>
        <v/>
      </c>
      <c r="N2199" s="32">
        <f>MAX(INDEX(N$381:N$392,$D2199)+(N2172+N2190)*(1+$E2199),0.01)</f>
        <v/>
      </c>
      <c r="O2199" s="32">
        <f>MAX(INDEX(O$381:O$392,$D2199)+(O2172+O2190)*(1+$E2199),0.01)</f>
        <v/>
      </c>
      <c r="P2199" s="32">
        <f>MAX(INDEX(P$381:P$392,$D2199)+(P2172+P2190)*(1+$E2199),0.01)</f>
        <v/>
      </c>
      <c r="Q2199" s="32">
        <f>MAX(INDEX(Q$381:Q$392,$D2199)+(Q2172+Q2190)*(1+$E2199),0.01)</f>
        <v/>
      </c>
      <c r="R2199" s="32">
        <f>MAX(INDEX(R$381:R$392,$D2199)+(R2172+R2190)*(1+$E2199),0.01)</f>
        <v/>
      </c>
      <c r="S2199" s="32">
        <f>MAX(INDEX(S$381:S$392,$D2199)+(S2172+S2190)*(1+$E2199),0.01)</f>
        <v/>
      </c>
      <c r="T2199" s="32">
        <f>MAX(INDEX(T$381:T$392,$D2199)+(T2172+T2190)*(1+$E2199),0.01)</f>
        <v/>
      </c>
      <c r="U2199" s="32">
        <f>MAX(INDEX(U$381:U$392,$D2199)+(U2172+U2190)*(1+$E2199),0.01)</f>
        <v/>
      </c>
      <c r="V2199" s="32">
        <f>MAX(INDEX(V$381:V$392,$D2199)+(V2172+V2190)*(1+$E2199),0.01)</f>
        <v/>
      </c>
      <c r="W2199" s="32">
        <f>MAX(INDEX(W$381:W$392,$D2199)+(W2172+W2190)*(1+$E2199),0.01)</f>
        <v/>
      </c>
      <c r="X2199" s="32">
        <f>MAX(INDEX(X$381:X$392,$D2199)+(X2172+X2190)*(1+$E2199),0.01)</f>
        <v/>
      </c>
      <c r="Y2199" s="32">
        <f>MAX(INDEX(Y$381:Y$392,$D2199)+(Y2172+Y2190)*(1+$E2199),0.01)</f>
        <v/>
      </c>
      <c r="Z2199" s="32">
        <f>MAX(INDEX(Z$381:Z$392,$D2199)+(Z2172+Z2190)*(1+$E2199),0.01)</f>
        <v/>
      </c>
      <c r="AA2199" s="32">
        <f>MAX(INDEX(AA$381:AA$392,$D2199)+(AA2172+AA2190)*(1+$E2199),0.01)</f>
        <v/>
      </c>
      <c r="AB2199" s="32">
        <f>MAX(INDEX(AB$381:AB$392,$D2199)+(AB2172+AB2190)*(1+$E2199),0.01)</f>
        <v/>
      </c>
      <c r="AC2199" s="32">
        <f>MAX(INDEX(AC$381:AC$392,$D2199)+(AC2172+AC2190)*(1+$E2199),0.01)</f>
        <v/>
      </c>
      <c r="AD2199" s="32">
        <f>MAX(INDEX(AD$381:AD$392,$D2199)+(AD2172+AD2190)*(1+$E2199),0.01)</f>
        <v/>
      </c>
      <c r="AF2199" s="11">
        <f>CodePrefix&amp;$A2199&amp;IF($C2199="","","."&amp;$C2199&amp;"."&amp;$B2199)&amp;INDEX(VarEnd,MATCH($A2199,VarKey,0))&amp;AF$5</f>
        <v/>
      </c>
      <c r="AG2199" s="37">
        <f>MAX(INDEX(AG$381:AG$392,$D2199)+(AG2172+AG2190)*(1+$E2199),0.01)</f>
        <v/>
      </c>
      <c r="AH2199" s="32">
        <f>MAX(INDEX(AH$381:AH$392,$D2199)+(AH2172+AH2190)*(1+$E2199),0.01)</f>
        <v/>
      </c>
      <c r="AI2199" s="32">
        <f>MAX(INDEX(AI$381:AI$392,$D2199)+(AI2172+AI2190)*(1+$E2199),0.01)</f>
        <v/>
      </c>
      <c r="AJ2199" s="32">
        <f>MAX(INDEX(AJ$381:AJ$392,$D2199)+(AJ2172+AJ2190)*(1+$E2199),0.01)</f>
        <v/>
      </c>
      <c r="AK2199" s="32">
        <f>MAX(INDEX(AK$381:AK$392,$D2199)+(AK2172+AK2190)*(1+$E2199),0.01)</f>
        <v/>
      </c>
      <c r="AL2199" s="32">
        <f>MAX(INDEX(AL$381:AL$392,$D2199)+(AL2172+AL2190)*(1+$E2199),0.01)</f>
        <v/>
      </c>
      <c r="AM2199" s="32">
        <f>MAX(INDEX(AM$381:AM$392,$D2199)+(AM2172+AM2190)*(1+$E2199),0.01)</f>
        <v/>
      </c>
      <c r="AN2199" s="32">
        <f>MAX(INDEX(AN$381:AN$392,$D2199)+(AN2172+AN2190)*(1+$E2199),0.01)</f>
        <v/>
      </c>
      <c r="AO2199" s="32">
        <f>MAX(INDEX(AO$381:AO$392,$D2199)+(AO2172+AO2190)*(1+$E2199),0.01)</f>
        <v/>
      </c>
      <c r="AP2199" s="32">
        <f>MAX(INDEX(AP$381:AP$392,$D2199)+(AP2172+AP2190)*(1+$E2199),0.01)</f>
        <v/>
      </c>
      <c r="AQ2199" s="32">
        <f>MAX(INDEX(AQ$381:AQ$392,$D2199)+(AQ2172+AQ2190)*(1+$E2199),0.01)</f>
        <v/>
      </c>
      <c r="AR2199" s="32">
        <f>MAX(INDEX(AR$381:AR$392,$D2199)+(AR2172+AR2190)*(1+$E2199),0.01)</f>
        <v/>
      </c>
      <c r="AS2199" s="32">
        <f>MAX(INDEX(AS$381:AS$392,$D2199)+(AS2172+AS2190)*(1+$E2199),0.01)</f>
        <v/>
      </c>
      <c r="AT2199" s="32">
        <f>MAX(INDEX(AT$381:AT$392,$D2199)+(AT2172+AT2190)*(1+$E2199),0.01)</f>
        <v/>
      </c>
      <c r="AU2199" s="32">
        <f>MAX(INDEX(AU$381:AU$392,$D2199)+(AU2172+AU2190)*(1+$E2199),0.01)</f>
        <v/>
      </c>
      <c r="AV2199" s="32">
        <f>MAX(INDEX(AV$381:AV$392,$D2199)+(AV2172+AV2190)*(1+$E2199),0.01)</f>
        <v/>
      </c>
      <c r="AW2199" s="32">
        <f>MAX(INDEX(AW$381:AW$392,$D2199)+(AW2172+AW2190)*(1+$E2199),0.01)</f>
        <v/>
      </c>
      <c r="AX2199" s="32">
        <f>MAX(INDEX(AX$381:AX$392,$D2199)+(AX2172+AX2190)*(1+$E2199),0.01)</f>
        <v/>
      </c>
      <c r="AY2199" s="32">
        <f>MAX(INDEX(AY$381:AY$392,$D2199)+(AY2172+AY2190)*(1+$E2199),0.01)</f>
        <v/>
      </c>
    </row>
    <row r="2200" hidden="1" outlineLevel="2">
      <c r="A2200" s="14" t="inlineStr">
        <is>
          <t>atp</t>
        </is>
      </c>
      <c r="B2200" s="14" t="inlineStr">
        <is>
          <t>nga</t>
        </is>
      </c>
      <c r="C2200" s="14" t="inlineStr">
        <is>
          <t>nfm</t>
        </is>
      </c>
      <c r="D2200" s="32">
        <f>INDEX(Inputs!$U$5:$U$132,MATCH($B2200&amp;"|"&amp;$C2200,Inputs!$A$5:$A$132,0))</f>
        <v/>
      </c>
      <c r="E2200" s="32">
        <f>INDEX(Inputs!$V$5:$V$132,MATCH($B2200&amp;"|"&amp;$C2200,Inputs!$A$5:$A$132,0))</f>
        <v/>
      </c>
      <c r="F2200" s="36" t="n"/>
      <c r="G2200" s="36" t="n"/>
      <c r="H2200" s="14">
        <f>INDEX(VarLab,MATCH($A2200,VarKey,0))&amp;INDEX(MemLab,MATCH($C2200&amp;"|"&amp;$B2200,MemKey,0))</f>
        <v/>
      </c>
      <c r="I2200" s="14">
        <f>INDEX(VarUnit,MATCH($A2200,VarKey,0))</f>
        <v/>
      </c>
      <c r="J2200" s="14">
        <f>INDEX(VarSrc,MATCH($A2200,VarKey,0))</f>
        <v/>
      </c>
      <c r="K2200" s="11">
        <f>CodePrefix&amp;$A2200&amp;IF($C2200="","","."&amp;$C2200&amp;"."&amp;$B2200)&amp;INDEX(VarEnd,MATCH($A2200,VarKey,0))&amp;K$5</f>
        <v/>
      </c>
      <c r="L2200" s="37">
        <f>MAX(INDEX(L$381:L$392,$D2200)+(L2173+L2191)*(1+$E2200),0.01)</f>
        <v/>
      </c>
      <c r="M2200" s="32">
        <f>MAX(INDEX(M$381:M$392,$D2200)+(M2173+M2191)*(1+$E2200),0.01)</f>
        <v/>
      </c>
      <c r="N2200" s="32">
        <f>MAX(INDEX(N$381:N$392,$D2200)+(N2173+N2191)*(1+$E2200),0.01)</f>
        <v/>
      </c>
      <c r="O2200" s="32">
        <f>MAX(INDEX(O$381:O$392,$D2200)+(O2173+O2191)*(1+$E2200),0.01)</f>
        <v/>
      </c>
      <c r="P2200" s="32">
        <f>MAX(INDEX(P$381:P$392,$D2200)+(P2173+P2191)*(1+$E2200),0.01)</f>
        <v/>
      </c>
      <c r="Q2200" s="32">
        <f>MAX(INDEX(Q$381:Q$392,$D2200)+(Q2173+Q2191)*(1+$E2200),0.01)</f>
        <v/>
      </c>
      <c r="R2200" s="32">
        <f>MAX(INDEX(R$381:R$392,$D2200)+(R2173+R2191)*(1+$E2200),0.01)</f>
        <v/>
      </c>
      <c r="S2200" s="32">
        <f>MAX(INDEX(S$381:S$392,$D2200)+(S2173+S2191)*(1+$E2200),0.01)</f>
        <v/>
      </c>
      <c r="T2200" s="32">
        <f>MAX(INDEX(T$381:T$392,$D2200)+(T2173+T2191)*(1+$E2200),0.01)</f>
        <v/>
      </c>
      <c r="U2200" s="32">
        <f>MAX(INDEX(U$381:U$392,$D2200)+(U2173+U2191)*(1+$E2200),0.01)</f>
        <v/>
      </c>
      <c r="V2200" s="32">
        <f>MAX(INDEX(V$381:V$392,$D2200)+(V2173+V2191)*(1+$E2200),0.01)</f>
        <v/>
      </c>
      <c r="W2200" s="32">
        <f>MAX(INDEX(W$381:W$392,$D2200)+(W2173+W2191)*(1+$E2200),0.01)</f>
        <v/>
      </c>
      <c r="X2200" s="32">
        <f>MAX(INDEX(X$381:X$392,$D2200)+(X2173+X2191)*(1+$E2200),0.01)</f>
        <v/>
      </c>
      <c r="Y2200" s="32">
        <f>MAX(INDEX(Y$381:Y$392,$D2200)+(Y2173+Y2191)*(1+$E2200),0.01)</f>
        <v/>
      </c>
      <c r="Z2200" s="32">
        <f>MAX(INDEX(Z$381:Z$392,$D2200)+(Z2173+Z2191)*(1+$E2200),0.01)</f>
        <v/>
      </c>
      <c r="AA2200" s="32">
        <f>MAX(INDEX(AA$381:AA$392,$D2200)+(AA2173+AA2191)*(1+$E2200),0.01)</f>
        <v/>
      </c>
      <c r="AB2200" s="32">
        <f>MAX(INDEX(AB$381:AB$392,$D2200)+(AB2173+AB2191)*(1+$E2200),0.01)</f>
        <v/>
      </c>
      <c r="AC2200" s="32">
        <f>MAX(INDEX(AC$381:AC$392,$D2200)+(AC2173+AC2191)*(1+$E2200),0.01)</f>
        <v/>
      </c>
      <c r="AD2200" s="32">
        <f>MAX(INDEX(AD$381:AD$392,$D2200)+(AD2173+AD2191)*(1+$E2200),0.01)</f>
        <v/>
      </c>
      <c r="AF2200" s="11">
        <f>CodePrefix&amp;$A2200&amp;IF($C2200="","","."&amp;$C2200&amp;"."&amp;$B2200)&amp;INDEX(VarEnd,MATCH($A2200,VarKey,0))&amp;AF$5</f>
        <v/>
      </c>
      <c r="AG2200" s="37">
        <f>MAX(INDEX(AG$381:AG$392,$D2200)+(AG2173+AG2191)*(1+$E2200),0.01)</f>
        <v/>
      </c>
      <c r="AH2200" s="32">
        <f>MAX(INDEX(AH$381:AH$392,$D2200)+(AH2173+AH2191)*(1+$E2200),0.01)</f>
        <v/>
      </c>
      <c r="AI2200" s="32">
        <f>MAX(INDEX(AI$381:AI$392,$D2200)+(AI2173+AI2191)*(1+$E2200),0.01)</f>
        <v/>
      </c>
      <c r="AJ2200" s="32">
        <f>MAX(INDEX(AJ$381:AJ$392,$D2200)+(AJ2173+AJ2191)*(1+$E2200),0.01)</f>
        <v/>
      </c>
      <c r="AK2200" s="32">
        <f>MAX(INDEX(AK$381:AK$392,$D2200)+(AK2173+AK2191)*(1+$E2200),0.01)</f>
        <v/>
      </c>
      <c r="AL2200" s="32">
        <f>MAX(INDEX(AL$381:AL$392,$D2200)+(AL2173+AL2191)*(1+$E2200),0.01)</f>
        <v/>
      </c>
      <c r="AM2200" s="32">
        <f>MAX(INDEX(AM$381:AM$392,$D2200)+(AM2173+AM2191)*(1+$E2200),0.01)</f>
        <v/>
      </c>
      <c r="AN2200" s="32">
        <f>MAX(INDEX(AN$381:AN$392,$D2200)+(AN2173+AN2191)*(1+$E2200),0.01)</f>
        <v/>
      </c>
      <c r="AO2200" s="32">
        <f>MAX(INDEX(AO$381:AO$392,$D2200)+(AO2173+AO2191)*(1+$E2200),0.01)</f>
        <v/>
      </c>
      <c r="AP2200" s="32">
        <f>MAX(INDEX(AP$381:AP$392,$D2200)+(AP2173+AP2191)*(1+$E2200),0.01)</f>
        <v/>
      </c>
      <c r="AQ2200" s="32">
        <f>MAX(INDEX(AQ$381:AQ$392,$D2200)+(AQ2173+AQ2191)*(1+$E2200),0.01)</f>
        <v/>
      </c>
      <c r="AR2200" s="32">
        <f>MAX(INDEX(AR$381:AR$392,$D2200)+(AR2173+AR2191)*(1+$E2200),0.01)</f>
        <v/>
      </c>
      <c r="AS2200" s="32">
        <f>MAX(INDEX(AS$381:AS$392,$D2200)+(AS2173+AS2191)*(1+$E2200),0.01)</f>
        <v/>
      </c>
      <c r="AT2200" s="32">
        <f>MAX(INDEX(AT$381:AT$392,$D2200)+(AT2173+AT2191)*(1+$E2200),0.01)</f>
        <v/>
      </c>
      <c r="AU2200" s="32">
        <f>MAX(INDEX(AU$381:AU$392,$D2200)+(AU2173+AU2191)*(1+$E2200),0.01)</f>
        <v/>
      </c>
      <c r="AV2200" s="32">
        <f>MAX(INDEX(AV$381:AV$392,$D2200)+(AV2173+AV2191)*(1+$E2200),0.01)</f>
        <v/>
      </c>
      <c r="AW2200" s="32">
        <f>MAX(INDEX(AW$381:AW$392,$D2200)+(AW2173+AW2191)*(1+$E2200),0.01)</f>
        <v/>
      </c>
      <c r="AX2200" s="32">
        <f>MAX(INDEX(AX$381:AX$392,$D2200)+(AX2173+AX2191)*(1+$E2200),0.01)</f>
        <v/>
      </c>
      <c r="AY2200" s="32">
        <f>MAX(INDEX(AY$381:AY$392,$D2200)+(AY2173+AY2191)*(1+$E2200),0.01)</f>
        <v/>
      </c>
    </row>
    <row r="2201" hidden="1" outlineLevel="2">
      <c r="A2201" s="14" t="inlineStr">
        <is>
          <t>atp</t>
        </is>
      </c>
      <c r="B2201" s="14" t="inlineStr">
        <is>
          <t>gso</t>
        </is>
      </c>
      <c r="C2201" s="14" t="inlineStr">
        <is>
          <t>nfm</t>
        </is>
      </c>
      <c r="D2201" s="32">
        <f>INDEX(Inputs!$U$5:$U$132,MATCH($B2201&amp;"|"&amp;$C2201,Inputs!$A$5:$A$132,0))</f>
        <v/>
      </c>
      <c r="E2201" s="32">
        <f>INDEX(Inputs!$V$5:$V$132,MATCH($B2201&amp;"|"&amp;$C2201,Inputs!$A$5:$A$132,0))</f>
        <v/>
      </c>
      <c r="F2201" s="36" t="n"/>
      <c r="G2201" s="36" t="n"/>
      <c r="H2201" s="14">
        <f>INDEX(VarLab,MATCH($A2201,VarKey,0))&amp;INDEX(MemLab,MATCH($C2201&amp;"|"&amp;$B2201,MemKey,0))</f>
        <v/>
      </c>
      <c r="I2201" s="14">
        <f>INDEX(VarUnit,MATCH($A2201,VarKey,0))</f>
        <v/>
      </c>
      <c r="J2201" s="14">
        <f>INDEX(VarSrc,MATCH($A2201,VarKey,0))</f>
        <v/>
      </c>
      <c r="K2201" s="11">
        <f>CodePrefix&amp;$A2201&amp;IF($C2201="","","."&amp;$C2201&amp;"."&amp;$B2201)&amp;INDEX(VarEnd,MATCH($A2201,VarKey,0))&amp;K$5</f>
        <v/>
      </c>
      <c r="L2201" s="37">
        <f>MAX(INDEX(L$381:L$392,$D2201)+(L2174+L2192)*(1+$E2201),0.01)</f>
        <v/>
      </c>
      <c r="M2201" s="32">
        <f>MAX(INDEX(M$381:M$392,$D2201)+(M2174+M2192)*(1+$E2201),0.01)</f>
        <v/>
      </c>
      <c r="N2201" s="32">
        <f>MAX(INDEX(N$381:N$392,$D2201)+(N2174+N2192)*(1+$E2201),0.01)</f>
        <v/>
      </c>
      <c r="O2201" s="32">
        <f>MAX(INDEX(O$381:O$392,$D2201)+(O2174+O2192)*(1+$E2201),0.01)</f>
        <v/>
      </c>
      <c r="P2201" s="32">
        <f>MAX(INDEX(P$381:P$392,$D2201)+(P2174+P2192)*(1+$E2201),0.01)</f>
        <v/>
      </c>
      <c r="Q2201" s="32">
        <f>MAX(INDEX(Q$381:Q$392,$D2201)+(Q2174+Q2192)*(1+$E2201),0.01)</f>
        <v/>
      </c>
      <c r="R2201" s="32">
        <f>MAX(INDEX(R$381:R$392,$D2201)+(R2174+R2192)*(1+$E2201),0.01)</f>
        <v/>
      </c>
      <c r="S2201" s="32">
        <f>MAX(INDEX(S$381:S$392,$D2201)+(S2174+S2192)*(1+$E2201),0.01)</f>
        <v/>
      </c>
      <c r="T2201" s="32">
        <f>MAX(INDEX(T$381:T$392,$D2201)+(T2174+T2192)*(1+$E2201),0.01)</f>
        <v/>
      </c>
      <c r="U2201" s="32">
        <f>MAX(INDEX(U$381:U$392,$D2201)+(U2174+U2192)*(1+$E2201),0.01)</f>
        <v/>
      </c>
      <c r="V2201" s="32">
        <f>MAX(INDEX(V$381:V$392,$D2201)+(V2174+V2192)*(1+$E2201),0.01)</f>
        <v/>
      </c>
      <c r="W2201" s="32">
        <f>MAX(INDEX(W$381:W$392,$D2201)+(W2174+W2192)*(1+$E2201),0.01)</f>
        <v/>
      </c>
      <c r="X2201" s="32">
        <f>MAX(INDEX(X$381:X$392,$D2201)+(X2174+X2192)*(1+$E2201),0.01)</f>
        <v/>
      </c>
      <c r="Y2201" s="32">
        <f>MAX(INDEX(Y$381:Y$392,$D2201)+(Y2174+Y2192)*(1+$E2201),0.01)</f>
        <v/>
      </c>
      <c r="Z2201" s="32">
        <f>MAX(INDEX(Z$381:Z$392,$D2201)+(Z2174+Z2192)*(1+$E2201),0.01)</f>
        <v/>
      </c>
      <c r="AA2201" s="32">
        <f>MAX(INDEX(AA$381:AA$392,$D2201)+(AA2174+AA2192)*(1+$E2201),0.01)</f>
        <v/>
      </c>
      <c r="AB2201" s="32">
        <f>MAX(INDEX(AB$381:AB$392,$D2201)+(AB2174+AB2192)*(1+$E2201),0.01)</f>
        <v/>
      </c>
      <c r="AC2201" s="32">
        <f>MAX(INDEX(AC$381:AC$392,$D2201)+(AC2174+AC2192)*(1+$E2201),0.01)</f>
        <v/>
      </c>
      <c r="AD2201" s="32">
        <f>MAX(INDEX(AD$381:AD$392,$D2201)+(AD2174+AD2192)*(1+$E2201),0.01)</f>
        <v/>
      </c>
      <c r="AF2201" s="11">
        <f>CodePrefix&amp;$A2201&amp;IF($C2201="","","."&amp;$C2201&amp;"."&amp;$B2201)&amp;INDEX(VarEnd,MATCH($A2201,VarKey,0))&amp;AF$5</f>
        <v/>
      </c>
      <c r="AG2201" s="37">
        <f>MAX(INDEX(AG$381:AG$392,$D2201)+(AG2174+AG2192)*(1+$E2201),0.01)</f>
        <v/>
      </c>
      <c r="AH2201" s="32">
        <f>MAX(INDEX(AH$381:AH$392,$D2201)+(AH2174+AH2192)*(1+$E2201),0.01)</f>
        <v/>
      </c>
      <c r="AI2201" s="32">
        <f>MAX(INDEX(AI$381:AI$392,$D2201)+(AI2174+AI2192)*(1+$E2201),0.01)</f>
        <v/>
      </c>
      <c r="AJ2201" s="32">
        <f>MAX(INDEX(AJ$381:AJ$392,$D2201)+(AJ2174+AJ2192)*(1+$E2201),0.01)</f>
        <v/>
      </c>
      <c r="AK2201" s="32">
        <f>MAX(INDEX(AK$381:AK$392,$D2201)+(AK2174+AK2192)*(1+$E2201),0.01)</f>
        <v/>
      </c>
      <c r="AL2201" s="32">
        <f>MAX(INDEX(AL$381:AL$392,$D2201)+(AL2174+AL2192)*(1+$E2201),0.01)</f>
        <v/>
      </c>
      <c r="AM2201" s="32">
        <f>MAX(INDEX(AM$381:AM$392,$D2201)+(AM2174+AM2192)*(1+$E2201),0.01)</f>
        <v/>
      </c>
      <c r="AN2201" s="32">
        <f>MAX(INDEX(AN$381:AN$392,$D2201)+(AN2174+AN2192)*(1+$E2201),0.01)</f>
        <v/>
      </c>
      <c r="AO2201" s="32">
        <f>MAX(INDEX(AO$381:AO$392,$D2201)+(AO2174+AO2192)*(1+$E2201),0.01)</f>
        <v/>
      </c>
      <c r="AP2201" s="32">
        <f>MAX(INDEX(AP$381:AP$392,$D2201)+(AP2174+AP2192)*(1+$E2201),0.01)</f>
        <v/>
      </c>
      <c r="AQ2201" s="32">
        <f>MAX(INDEX(AQ$381:AQ$392,$D2201)+(AQ2174+AQ2192)*(1+$E2201),0.01)</f>
        <v/>
      </c>
      <c r="AR2201" s="32">
        <f>MAX(INDEX(AR$381:AR$392,$D2201)+(AR2174+AR2192)*(1+$E2201),0.01)</f>
        <v/>
      </c>
      <c r="AS2201" s="32">
        <f>MAX(INDEX(AS$381:AS$392,$D2201)+(AS2174+AS2192)*(1+$E2201),0.01)</f>
        <v/>
      </c>
      <c r="AT2201" s="32">
        <f>MAX(INDEX(AT$381:AT$392,$D2201)+(AT2174+AT2192)*(1+$E2201),0.01)</f>
        <v/>
      </c>
      <c r="AU2201" s="32">
        <f>MAX(INDEX(AU$381:AU$392,$D2201)+(AU2174+AU2192)*(1+$E2201),0.01)</f>
        <v/>
      </c>
      <c r="AV2201" s="32">
        <f>MAX(INDEX(AV$381:AV$392,$D2201)+(AV2174+AV2192)*(1+$E2201),0.01)</f>
        <v/>
      </c>
      <c r="AW2201" s="32">
        <f>MAX(INDEX(AW$381:AW$392,$D2201)+(AW2174+AW2192)*(1+$E2201),0.01)</f>
        <v/>
      </c>
      <c r="AX2201" s="32">
        <f>MAX(INDEX(AX$381:AX$392,$D2201)+(AX2174+AX2192)*(1+$E2201),0.01)</f>
        <v/>
      </c>
      <c r="AY2201" s="32">
        <f>MAX(INDEX(AY$381:AY$392,$D2201)+(AY2174+AY2192)*(1+$E2201),0.01)</f>
        <v/>
      </c>
    </row>
    <row r="2202" hidden="1" outlineLevel="2">
      <c r="A2202" s="14" t="inlineStr">
        <is>
          <t>atp</t>
        </is>
      </c>
      <c r="B2202" s="14" t="inlineStr">
        <is>
          <t>die</t>
        </is>
      </c>
      <c r="C2202" s="14" t="inlineStr">
        <is>
          <t>nfm</t>
        </is>
      </c>
      <c r="D2202" s="32">
        <f>INDEX(Inputs!$U$5:$U$132,MATCH($B2202&amp;"|"&amp;$C2202,Inputs!$A$5:$A$132,0))</f>
        <v/>
      </c>
      <c r="E2202" s="32">
        <f>INDEX(Inputs!$V$5:$V$132,MATCH($B2202&amp;"|"&amp;$C2202,Inputs!$A$5:$A$132,0))</f>
        <v/>
      </c>
      <c r="F2202" s="36" t="n"/>
      <c r="G2202" s="36" t="n"/>
      <c r="H2202" s="14">
        <f>INDEX(VarLab,MATCH($A2202,VarKey,0))&amp;INDEX(MemLab,MATCH($C2202&amp;"|"&amp;$B2202,MemKey,0))</f>
        <v/>
      </c>
      <c r="I2202" s="14">
        <f>INDEX(VarUnit,MATCH($A2202,VarKey,0))</f>
        <v/>
      </c>
      <c r="J2202" s="14">
        <f>INDEX(VarSrc,MATCH($A2202,VarKey,0))</f>
        <v/>
      </c>
      <c r="K2202" s="11">
        <f>CodePrefix&amp;$A2202&amp;IF($C2202="","","."&amp;$C2202&amp;"."&amp;$B2202)&amp;INDEX(VarEnd,MATCH($A2202,VarKey,0))&amp;K$5</f>
        <v/>
      </c>
      <c r="L2202" s="37">
        <f>MAX(INDEX(L$381:L$392,$D2202)+(L2175+L2193)*(1+$E2202),0.01)</f>
        <v/>
      </c>
      <c r="M2202" s="32">
        <f>MAX(INDEX(M$381:M$392,$D2202)+(M2175+M2193)*(1+$E2202),0.01)</f>
        <v/>
      </c>
      <c r="N2202" s="32">
        <f>MAX(INDEX(N$381:N$392,$D2202)+(N2175+N2193)*(1+$E2202),0.01)</f>
        <v/>
      </c>
      <c r="O2202" s="32">
        <f>MAX(INDEX(O$381:O$392,$D2202)+(O2175+O2193)*(1+$E2202),0.01)</f>
        <v/>
      </c>
      <c r="P2202" s="32">
        <f>MAX(INDEX(P$381:P$392,$D2202)+(P2175+P2193)*(1+$E2202),0.01)</f>
        <v/>
      </c>
      <c r="Q2202" s="32">
        <f>MAX(INDEX(Q$381:Q$392,$D2202)+(Q2175+Q2193)*(1+$E2202),0.01)</f>
        <v/>
      </c>
      <c r="R2202" s="32">
        <f>MAX(INDEX(R$381:R$392,$D2202)+(R2175+R2193)*(1+$E2202),0.01)</f>
        <v/>
      </c>
      <c r="S2202" s="32">
        <f>MAX(INDEX(S$381:S$392,$D2202)+(S2175+S2193)*(1+$E2202),0.01)</f>
        <v/>
      </c>
      <c r="T2202" s="32">
        <f>MAX(INDEX(T$381:T$392,$D2202)+(T2175+T2193)*(1+$E2202),0.01)</f>
        <v/>
      </c>
      <c r="U2202" s="32">
        <f>MAX(INDEX(U$381:U$392,$D2202)+(U2175+U2193)*(1+$E2202),0.01)</f>
        <v/>
      </c>
      <c r="V2202" s="32">
        <f>MAX(INDEX(V$381:V$392,$D2202)+(V2175+V2193)*(1+$E2202),0.01)</f>
        <v/>
      </c>
      <c r="W2202" s="32">
        <f>MAX(INDEX(W$381:W$392,$D2202)+(W2175+W2193)*(1+$E2202),0.01)</f>
        <v/>
      </c>
      <c r="X2202" s="32">
        <f>MAX(INDEX(X$381:X$392,$D2202)+(X2175+X2193)*(1+$E2202),0.01)</f>
        <v/>
      </c>
      <c r="Y2202" s="32">
        <f>MAX(INDEX(Y$381:Y$392,$D2202)+(Y2175+Y2193)*(1+$E2202),0.01)</f>
        <v/>
      </c>
      <c r="Z2202" s="32">
        <f>MAX(INDEX(Z$381:Z$392,$D2202)+(Z2175+Z2193)*(1+$E2202),0.01)</f>
        <v/>
      </c>
      <c r="AA2202" s="32">
        <f>MAX(INDEX(AA$381:AA$392,$D2202)+(AA2175+AA2193)*(1+$E2202),0.01)</f>
        <v/>
      </c>
      <c r="AB2202" s="32">
        <f>MAX(INDEX(AB$381:AB$392,$D2202)+(AB2175+AB2193)*(1+$E2202),0.01)</f>
        <v/>
      </c>
      <c r="AC2202" s="32">
        <f>MAX(INDEX(AC$381:AC$392,$D2202)+(AC2175+AC2193)*(1+$E2202),0.01)</f>
        <v/>
      </c>
      <c r="AD2202" s="32">
        <f>MAX(INDEX(AD$381:AD$392,$D2202)+(AD2175+AD2193)*(1+$E2202),0.01)</f>
        <v/>
      </c>
      <c r="AF2202" s="11">
        <f>CodePrefix&amp;$A2202&amp;IF($C2202="","","."&amp;$C2202&amp;"."&amp;$B2202)&amp;INDEX(VarEnd,MATCH($A2202,VarKey,0))&amp;AF$5</f>
        <v/>
      </c>
      <c r="AG2202" s="37">
        <f>MAX(INDEX(AG$381:AG$392,$D2202)+(AG2175+AG2193)*(1+$E2202),0.01)</f>
        <v/>
      </c>
      <c r="AH2202" s="32">
        <f>MAX(INDEX(AH$381:AH$392,$D2202)+(AH2175+AH2193)*(1+$E2202),0.01)</f>
        <v/>
      </c>
      <c r="AI2202" s="32">
        <f>MAX(INDEX(AI$381:AI$392,$D2202)+(AI2175+AI2193)*(1+$E2202),0.01)</f>
        <v/>
      </c>
      <c r="AJ2202" s="32">
        <f>MAX(INDEX(AJ$381:AJ$392,$D2202)+(AJ2175+AJ2193)*(1+$E2202),0.01)</f>
        <v/>
      </c>
      <c r="AK2202" s="32">
        <f>MAX(INDEX(AK$381:AK$392,$D2202)+(AK2175+AK2193)*(1+$E2202),0.01)</f>
        <v/>
      </c>
      <c r="AL2202" s="32">
        <f>MAX(INDEX(AL$381:AL$392,$D2202)+(AL2175+AL2193)*(1+$E2202),0.01)</f>
        <v/>
      </c>
      <c r="AM2202" s="32">
        <f>MAX(INDEX(AM$381:AM$392,$D2202)+(AM2175+AM2193)*(1+$E2202),0.01)</f>
        <v/>
      </c>
      <c r="AN2202" s="32">
        <f>MAX(INDEX(AN$381:AN$392,$D2202)+(AN2175+AN2193)*(1+$E2202),0.01)</f>
        <v/>
      </c>
      <c r="AO2202" s="32">
        <f>MAX(INDEX(AO$381:AO$392,$D2202)+(AO2175+AO2193)*(1+$E2202),0.01)</f>
        <v/>
      </c>
      <c r="AP2202" s="32">
        <f>MAX(INDEX(AP$381:AP$392,$D2202)+(AP2175+AP2193)*(1+$E2202),0.01)</f>
        <v/>
      </c>
      <c r="AQ2202" s="32">
        <f>MAX(INDEX(AQ$381:AQ$392,$D2202)+(AQ2175+AQ2193)*(1+$E2202),0.01)</f>
        <v/>
      </c>
      <c r="AR2202" s="32">
        <f>MAX(INDEX(AR$381:AR$392,$D2202)+(AR2175+AR2193)*(1+$E2202),0.01)</f>
        <v/>
      </c>
      <c r="AS2202" s="32">
        <f>MAX(INDEX(AS$381:AS$392,$D2202)+(AS2175+AS2193)*(1+$E2202),0.01)</f>
        <v/>
      </c>
      <c r="AT2202" s="32">
        <f>MAX(INDEX(AT$381:AT$392,$D2202)+(AT2175+AT2193)*(1+$E2202),0.01)</f>
        <v/>
      </c>
      <c r="AU2202" s="32">
        <f>MAX(INDEX(AU$381:AU$392,$D2202)+(AU2175+AU2193)*(1+$E2202),0.01)</f>
        <v/>
      </c>
      <c r="AV2202" s="32">
        <f>MAX(INDEX(AV$381:AV$392,$D2202)+(AV2175+AV2193)*(1+$E2202),0.01)</f>
        <v/>
      </c>
      <c r="AW2202" s="32">
        <f>MAX(INDEX(AW$381:AW$392,$D2202)+(AW2175+AW2193)*(1+$E2202),0.01)</f>
        <v/>
      </c>
      <c r="AX2202" s="32">
        <f>MAX(INDEX(AX$381:AX$392,$D2202)+(AX2175+AX2193)*(1+$E2202),0.01)</f>
        <v/>
      </c>
      <c r="AY2202" s="32">
        <f>MAX(INDEX(AY$381:AY$392,$D2202)+(AY2175+AY2193)*(1+$E2202),0.01)</f>
        <v/>
      </c>
    </row>
    <row r="2203" hidden="1" outlineLevel="2">
      <c r="A2203" s="14" t="inlineStr">
        <is>
          <t>atp</t>
        </is>
      </c>
      <c r="B2203" s="14" t="inlineStr">
        <is>
          <t>lpg</t>
        </is>
      </c>
      <c r="C2203" s="14" t="inlineStr">
        <is>
          <t>nfm</t>
        </is>
      </c>
      <c r="D2203" s="32">
        <f>INDEX(Inputs!$U$5:$U$132,MATCH($B2203&amp;"|"&amp;$C2203,Inputs!$A$5:$A$132,0))</f>
        <v/>
      </c>
      <c r="E2203" s="32">
        <f>INDEX(Inputs!$V$5:$V$132,MATCH($B2203&amp;"|"&amp;$C2203,Inputs!$A$5:$A$132,0))</f>
        <v/>
      </c>
      <c r="F2203" s="36" t="n"/>
      <c r="G2203" s="36" t="n"/>
      <c r="H2203" s="14">
        <f>INDEX(VarLab,MATCH($A2203,VarKey,0))&amp;INDEX(MemLab,MATCH($C2203&amp;"|"&amp;$B2203,MemKey,0))</f>
        <v/>
      </c>
      <c r="I2203" s="14">
        <f>INDEX(VarUnit,MATCH($A2203,VarKey,0))</f>
        <v/>
      </c>
      <c r="J2203" s="14">
        <f>INDEX(VarSrc,MATCH($A2203,VarKey,0))</f>
        <v/>
      </c>
      <c r="K2203" s="11">
        <f>CodePrefix&amp;$A2203&amp;IF($C2203="","","."&amp;$C2203&amp;"."&amp;$B2203)&amp;INDEX(VarEnd,MATCH($A2203,VarKey,0))&amp;K$5</f>
        <v/>
      </c>
      <c r="L2203" s="37">
        <f>MAX(INDEX(L$381:L$392,$D2203)+(L2176+L2194)*(1+$E2203),0.01)</f>
        <v/>
      </c>
      <c r="M2203" s="32">
        <f>MAX(INDEX(M$381:M$392,$D2203)+(M2176+M2194)*(1+$E2203),0.01)</f>
        <v/>
      </c>
      <c r="N2203" s="32">
        <f>MAX(INDEX(N$381:N$392,$D2203)+(N2176+N2194)*(1+$E2203),0.01)</f>
        <v/>
      </c>
      <c r="O2203" s="32">
        <f>MAX(INDEX(O$381:O$392,$D2203)+(O2176+O2194)*(1+$E2203),0.01)</f>
        <v/>
      </c>
      <c r="P2203" s="32">
        <f>MAX(INDEX(P$381:P$392,$D2203)+(P2176+P2194)*(1+$E2203),0.01)</f>
        <v/>
      </c>
      <c r="Q2203" s="32">
        <f>MAX(INDEX(Q$381:Q$392,$D2203)+(Q2176+Q2194)*(1+$E2203),0.01)</f>
        <v/>
      </c>
      <c r="R2203" s="32">
        <f>MAX(INDEX(R$381:R$392,$D2203)+(R2176+R2194)*(1+$E2203),0.01)</f>
        <v/>
      </c>
      <c r="S2203" s="32">
        <f>MAX(INDEX(S$381:S$392,$D2203)+(S2176+S2194)*(1+$E2203),0.01)</f>
        <v/>
      </c>
      <c r="T2203" s="32">
        <f>MAX(INDEX(T$381:T$392,$D2203)+(T2176+T2194)*(1+$E2203),0.01)</f>
        <v/>
      </c>
      <c r="U2203" s="32">
        <f>MAX(INDEX(U$381:U$392,$D2203)+(U2176+U2194)*(1+$E2203),0.01)</f>
        <v/>
      </c>
      <c r="V2203" s="32">
        <f>MAX(INDEX(V$381:V$392,$D2203)+(V2176+V2194)*(1+$E2203),0.01)</f>
        <v/>
      </c>
      <c r="W2203" s="32">
        <f>MAX(INDEX(W$381:W$392,$D2203)+(W2176+W2194)*(1+$E2203),0.01)</f>
        <v/>
      </c>
      <c r="X2203" s="32">
        <f>MAX(INDEX(X$381:X$392,$D2203)+(X2176+X2194)*(1+$E2203),0.01)</f>
        <v/>
      </c>
      <c r="Y2203" s="32">
        <f>MAX(INDEX(Y$381:Y$392,$D2203)+(Y2176+Y2194)*(1+$E2203),0.01)</f>
        <v/>
      </c>
      <c r="Z2203" s="32">
        <f>MAX(INDEX(Z$381:Z$392,$D2203)+(Z2176+Z2194)*(1+$E2203),0.01)</f>
        <v/>
      </c>
      <c r="AA2203" s="32">
        <f>MAX(INDEX(AA$381:AA$392,$D2203)+(AA2176+AA2194)*(1+$E2203),0.01)</f>
        <v/>
      </c>
      <c r="AB2203" s="32">
        <f>MAX(INDEX(AB$381:AB$392,$D2203)+(AB2176+AB2194)*(1+$E2203),0.01)</f>
        <v/>
      </c>
      <c r="AC2203" s="32">
        <f>MAX(INDEX(AC$381:AC$392,$D2203)+(AC2176+AC2194)*(1+$E2203),0.01)</f>
        <v/>
      </c>
      <c r="AD2203" s="32">
        <f>MAX(INDEX(AD$381:AD$392,$D2203)+(AD2176+AD2194)*(1+$E2203),0.01)</f>
        <v/>
      </c>
      <c r="AF2203" s="11">
        <f>CodePrefix&amp;$A2203&amp;IF($C2203="","","."&amp;$C2203&amp;"."&amp;$B2203)&amp;INDEX(VarEnd,MATCH($A2203,VarKey,0))&amp;AF$5</f>
        <v/>
      </c>
      <c r="AG2203" s="37">
        <f>MAX(INDEX(AG$381:AG$392,$D2203)+(AG2176+AG2194)*(1+$E2203),0.01)</f>
        <v/>
      </c>
      <c r="AH2203" s="32">
        <f>MAX(INDEX(AH$381:AH$392,$D2203)+(AH2176+AH2194)*(1+$E2203),0.01)</f>
        <v/>
      </c>
      <c r="AI2203" s="32">
        <f>MAX(INDEX(AI$381:AI$392,$D2203)+(AI2176+AI2194)*(1+$E2203),0.01)</f>
        <v/>
      </c>
      <c r="AJ2203" s="32">
        <f>MAX(INDEX(AJ$381:AJ$392,$D2203)+(AJ2176+AJ2194)*(1+$E2203),0.01)</f>
        <v/>
      </c>
      <c r="AK2203" s="32">
        <f>MAX(INDEX(AK$381:AK$392,$D2203)+(AK2176+AK2194)*(1+$E2203),0.01)</f>
        <v/>
      </c>
      <c r="AL2203" s="32">
        <f>MAX(INDEX(AL$381:AL$392,$D2203)+(AL2176+AL2194)*(1+$E2203),0.01)</f>
        <v/>
      </c>
      <c r="AM2203" s="32">
        <f>MAX(INDEX(AM$381:AM$392,$D2203)+(AM2176+AM2194)*(1+$E2203),0.01)</f>
        <v/>
      </c>
      <c r="AN2203" s="32">
        <f>MAX(INDEX(AN$381:AN$392,$D2203)+(AN2176+AN2194)*(1+$E2203),0.01)</f>
        <v/>
      </c>
      <c r="AO2203" s="32">
        <f>MAX(INDEX(AO$381:AO$392,$D2203)+(AO2176+AO2194)*(1+$E2203),0.01)</f>
        <v/>
      </c>
      <c r="AP2203" s="32">
        <f>MAX(INDEX(AP$381:AP$392,$D2203)+(AP2176+AP2194)*(1+$E2203),0.01)</f>
        <v/>
      </c>
      <c r="AQ2203" s="32">
        <f>MAX(INDEX(AQ$381:AQ$392,$D2203)+(AQ2176+AQ2194)*(1+$E2203),0.01)</f>
        <v/>
      </c>
      <c r="AR2203" s="32">
        <f>MAX(INDEX(AR$381:AR$392,$D2203)+(AR2176+AR2194)*(1+$E2203),0.01)</f>
        <v/>
      </c>
      <c r="AS2203" s="32">
        <f>MAX(INDEX(AS$381:AS$392,$D2203)+(AS2176+AS2194)*(1+$E2203),0.01)</f>
        <v/>
      </c>
      <c r="AT2203" s="32">
        <f>MAX(INDEX(AT$381:AT$392,$D2203)+(AT2176+AT2194)*(1+$E2203),0.01)</f>
        <v/>
      </c>
      <c r="AU2203" s="32">
        <f>MAX(INDEX(AU$381:AU$392,$D2203)+(AU2176+AU2194)*(1+$E2203),0.01)</f>
        <v/>
      </c>
      <c r="AV2203" s="32">
        <f>MAX(INDEX(AV$381:AV$392,$D2203)+(AV2176+AV2194)*(1+$E2203),0.01)</f>
        <v/>
      </c>
      <c r="AW2203" s="32">
        <f>MAX(INDEX(AW$381:AW$392,$D2203)+(AW2176+AW2194)*(1+$E2203),0.01)</f>
        <v/>
      </c>
      <c r="AX2203" s="32">
        <f>MAX(INDEX(AX$381:AX$392,$D2203)+(AX2176+AX2194)*(1+$E2203),0.01)</f>
        <v/>
      </c>
      <c r="AY2203" s="32">
        <f>MAX(INDEX(AY$381:AY$392,$D2203)+(AY2176+AY2194)*(1+$E2203),0.01)</f>
        <v/>
      </c>
    </row>
    <row r="2204" hidden="1" outlineLevel="2">
      <c r="A2204" s="14" t="inlineStr">
        <is>
          <t>atp</t>
        </is>
      </c>
      <c r="B2204" s="14" t="inlineStr">
        <is>
          <t>ker</t>
        </is>
      </c>
      <c r="C2204" s="14" t="inlineStr">
        <is>
          <t>nfm</t>
        </is>
      </c>
      <c r="D2204" s="32">
        <f>INDEX(Inputs!$U$5:$U$132,MATCH($B2204&amp;"|"&amp;$C2204,Inputs!$A$5:$A$132,0))</f>
        <v/>
      </c>
      <c r="E2204" s="32">
        <f>INDEX(Inputs!$V$5:$V$132,MATCH($B2204&amp;"|"&amp;$C2204,Inputs!$A$5:$A$132,0))</f>
        <v/>
      </c>
      <c r="F2204" s="36" t="n"/>
      <c r="G2204" s="36" t="n"/>
      <c r="H2204" s="14">
        <f>INDEX(VarLab,MATCH($A2204,VarKey,0))&amp;INDEX(MemLab,MATCH($C2204&amp;"|"&amp;$B2204,MemKey,0))</f>
        <v/>
      </c>
      <c r="I2204" s="14">
        <f>INDEX(VarUnit,MATCH($A2204,VarKey,0))</f>
        <v/>
      </c>
      <c r="J2204" s="14">
        <f>INDEX(VarSrc,MATCH($A2204,VarKey,0))</f>
        <v/>
      </c>
      <c r="K2204" s="11">
        <f>CodePrefix&amp;$A2204&amp;IF($C2204="","","."&amp;$C2204&amp;"."&amp;$B2204)&amp;INDEX(VarEnd,MATCH($A2204,VarKey,0))&amp;K$5</f>
        <v/>
      </c>
      <c r="L2204" s="37">
        <f>MAX(INDEX(L$381:L$392,$D2204)+(L2177+L2195)*(1+$E2204),0.01)</f>
        <v/>
      </c>
      <c r="M2204" s="32">
        <f>MAX(INDEX(M$381:M$392,$D2204)+(M2177+M2195)*(1+$E2204),0.01)</f>
        <v/>
      </c>
      <c r="N2204" s="32">
        <f>MAX(INDEX(N$381:N$392,$D2204)+(N2177+N2195)*(1+$E2204),0.01)</f>
        <v/>
      </c>
      <c r="O2204" s="32">
        <f>MAX(INDEX(O$381:O$392,$D2204)+(O2177+O2195)*(1+$E2204),0.01)</f>
        <v/>
      </c>
      <c r="P2204" s="32">
        <f>MAX(INDEX(P$381:P$392,$D2204)+(P2177+P2195)*(1+$E2204),0.01)</f>
        <v/>
      </c>
      <c r="Q2204" s="32">
        <f>MAX(INDEX(Q$381:Q$392,$D2204)+(Q2177+Q2195)*(1+$E2204),0.01)</f>
        <v/>
      </c>
      <c r="R2204" s="32">
        <f>MAX(INDEX(R$381:R$392,$D2204)+(R2177+R2195)*(1+$E2204),0.01)</f>
        <v/>
      </c>
      <c r="S2204" s="32">
        <f>MAX(INDEX(S$381:S$392,$D2204)+(S2177+S2195)*(1+$E2204),0.01)</f>
        <v/>
      </c>
      <c r="T2204" s="32">
        <f>MAX(INDEX(T$381:T$392,$D2204)+(T2177+T2195)*(1+$E2204),0.01)</f>
        <v/>
      </c>
      <c r="U2204" s="32">
        <f>MAX(INDEX(U$381:U$392,$D2204)+(U2177+U2195)*(1+$E2204),0.01)</f>
        <v/>
      </c>
      <c r="V2204" s="32">
        <f>MAX(INDEX(V$381:V$392,$D2204)+(V2177+V2195)*(1+$E2204),0.01)</f>
        <v/>
      </c>
      <c r="W2204" s="32">
        <f>MAX(INDEX(W$381:W$392,$D2204)+(W2177+W2195)*(1+$E2204),0.01)</f>
        <v/>
      </c>
      <c r="X2204" s="32">
        <f>MAX(INDEX(X$381:X$392,$D2204)+(X2177+X2195)*(1+$E2204),0.01)</f>
        <v/>
      </c>
      <c r="Y2204" s="32">
        <f>MAX(INDEX(Y$381:Y$392,$D2204)+(Y2177+Y2195)*(1+$E2204),0.01)</f>
        <v/>
      </c>
      <c r="Z2204" s="32">
        <f>MAX(INDEX(Z$381:Z$392,$D2204)+(Z2177+Z2195)*(1+$E2204),0.01)</f>
        <v/>
      </c>
      <c r="AA2204" s="32">
        <f>MAX(INDEX(AA$381:AA$392,$D2204)+(AA2177+AA2195)*(1+$E2204),0.01)</f>
        <v/>
      </c>
      <c r="AB2204" s="32">
        <f>MAX(INDEX(AB$381:AB$392,$D2204)+(AB2177+AB2195)*(1+$E2204),0.01)</f>
        <v/>
      </c>
      <c r="AC2204" s="32">
        <f>MAX(INDEX(AC$381:AC$392,$D2204)+(AC2177+AC2195)*(1+$E2204),0.01)</f>
        <v/>
      </c>
      <c r="AD2204" s="32">
        <f>MAX(INDEX(AD$381:AD$392,$D2204)+(AD2177+AD2195)*(1+$E2204),0.01)</f>
        <v/>
      </c>
      <c r="AF2204" s="11">
        <f>CodePrefix&amp;$A2204&amp;IF($C2204="","","."&amp;$C2204&amp;"."&amp;$B2204)&amp;INDEX(VarEnd,MATCH($A2204,VarKey,0))&amp;AF$5</f>
        <v/>
      </c>
      <c r="AG2204" s="37">
        <f>MAX(INDEX(AG$381:AG$392,$D2204)+(AG2177+AG2195)*(1+$E2204),0.01)</f>
        <v/>
      </c>
      <c r="AH2204" s="32">
        <f>MAX(INDEX(AH$381:AH$392,$D2204)+(AH2177+AH2195)*(1+$E2204),0.01)</f>
        <v/>
      </c>
      <c r="AI2204" s="32">
        <f>MAX(INDEX(AI$381:AI$392,$D2204)+(AI2177+AI2195)*(1+$E2204),0.01)</f>
        <v/>
      </c>
      <c r="AJ2204" s="32">
        <f>MAX(INDEX(AJ$381:AJ$392,$D2204)+(AJ2177+AJ2195)*(1+$E2204),0.01)</f>
        <v/>
      </c>
      <c r="AK2204" s="32">
        <f>MAX(INDEX(AK$381:AK$392,$D2204)+(AK2177+AK2195)*(1+$E2204),0.01)</f>
        <v/>
      </c>
      <c r="AL2204" s="32">
        <f>MAX(INDEX(AL$381:AL$392,$D2204)+(AL2177+AL2195)*(1+$E2204),0.01)</f>
        <v/>
      </c>
      <c r="AM2204" s="32">
        <f>MAX(INDEX(AM$381:AM$392,$D2204)+(AM2177+AM2195)*(1+$E2204),0.01)</f>
        <v/>
      </c>
      <c r="AN2204" s="32">
        <f>MAX(INDEX(AN$381:AN$392,$D2204)+(AN2177+AN2195)*(1+$E2204),0.01)</f>
        <v/>
      </c>
      <c r="AO2204" s="32">
        <f>MAX(INDEX(AO$381:AO$392,$D2204)+(AO2177+AO2195)*(1+$E2204),0.01)</f>
        <v/>
      </c>
      <c r="AP2204" s="32">
        <f>MAX(INDEX(AP$381:AP$392,$D2204)+(AP2177+AP2195)*(1+$E2204),0.01)</f>
        <v/>
      </c>
      <c r="AQ2204" s="32">
        <f>MAX(INDEX(AQ$381:AQ$392,$D2204)+(AQ2177+AQ2195)*(1+$E2204),0.01)</f>
        <v/>
      </c>
      <c r="AR2204" s="32">
        <f>MAX(INDEX(AR$381:AR$392,$D2204)+(AR2177+AR2195)*(1+$E2204),0.01)</f>
        <v/>
      </c>
      <c r="AS2204" s="32">
        <f>MAX(INDEX(AS$381:AS$392,$D2204)+(AS2177+AS2195)*(1+$E2204),0.01)</f>
        <v/>
      </c>
      <c r="AT2204" s="32">
        <f>MAX(INDEX(AT$381:AT$392,$D2204)+(AT2177+AT2195)*(1+$E2204),0.01)</f>
        <v/>
      </c>
      <c r="AU2204" s="32">
        <f>MAX(INDEX(AU$381:AU$392,$D2204)+(AU2177+AU2195)*(1+$E2204),0.01)</f>
        <v/>
      </c>
      <c r="AV2204" s="32">
        <f>MAX(INDEX(AV$381:AV$392,$D2204)+(AV2177+AV2195)*(1+$E2204),0.01)</f>
        <v/>
      </c>
      <c r="AW2204" s="32">
        <f>MAX(INDEX(AW$381:AW$392,$D2204)+(AW2177+AW2195)*(1+$E2204),0.01)</f>
        <v/>
      </c>
      <c r="AX2204" s="32">
        <f>MAX(INDEX(AX$381:AX$392,$D2204)+(AX2177+AX2195)*(1+$E2204),0.01)</f>
        <v/>
      </c>
      <c r="AY2204" s="32">
        <f>MAX(INDEX(AY$381:AY$392,$D2204)+(AY2177+AY2195)*(1+$E2204),0.01)</f>
        <v/>
      </c>
    </row>
    <row r="2205" hidden="1" outlineLevel="2">
      <c r="A2205" s="14" t="inlineStr">
        <is>
          <t>atp</t>
        </is>
      </c>
      <c r="B2205" s="14" t="inlineStr">
        <is>
          <t>oop</t>
        </is>
      </c>
      <c r="C2205" s="14" t="inlineStr">
        <is>
          <t>nfm</t>
        </is>
      </c>
      <c r="D2205" s="32">
        <f>INDEX(Inputs!$U$5:$U$132,MATCH($B2205&amp;"|"&amp;$C2205,Inputs!$A$5:$A$132,0))</f>
        <v/>
      </c>
      <c r="E2205" s="32">
        <f>INDEX(Inputs!$V$5:$V$132,MATCH($B2205&amp;"|"&amp;$C2205,Inputs!$A$5:$A$132,0))</f>
        <v/>
      </c>
      <c r="F2205" s="36" t="n"/>
      <c r="G2205" s="36" t="n"/>
      <c r="H2205" s="14">
        <f>INDEX(VarLab,MATCH($A2205,VarKey,0))&amp;INDEX(MemLab,MATCH($C2205&amp;"|"&amp;$B2205,MemKey,0))</f>
        <v/>
      </c>
      <c r="I2205" s="14">
        <f>INDEX(VarUnit,MATCH($A2205,VarKey,0))</f>
        <v/>
      </c>
      <c r="J2205" s="14">
        <f>INDEX(VarSrc,MATCH($A2205,VarKey,0))</f>
        <v/>
      </c>
      <c r="K2205" s="11">
        <f>CodePrefix&amp;$A2205&amp;IF($C2205="","","."&amp;$C2205&amp;"."&amp;$B2205)&amp;INDEX(VarEnd,MATCH($A2205,VarKey,0))&amp;K$5</f>
        <v/>
      </c>
      <c r="L2205" s="37">
        <f>MAX(INDEX(L$381:L$392,$D2205)+(L2178+L2196)*(1+$E2205),0.01)</f>
        <v/>
      </c>
      <c r="M2205" s="32">
        <f>MAX(INDEX(M$381:M$392,$D2205)+(M2178+M2196)*(1+$E2205),0.01)</f>
        <v/>
      </c>
      <c r="N2205" s="32">
        <f>MAX(INDEX(N$381:N$392,$D2205)+(N2178+N2196)*(1+$E2205),0.01)</f>
        <v/>
      </c>
      <c r="O2205" s="32">
        <f>MAX(INDEX(O$381:O$392,$D2205)+(O2178+O2196)*(1+$E2205),0.01)</f>
        <v/>
      </c>
      <c r="P2205" s="32">
        <f>MAX(INDEX(P$381:P$392,$D2205)+(P2178+P2196)*(1+$E2205),0.01)</f>
        <v/>
      </c>
      <c r="Q2205" s="32">
        <f>MAX(INDEX(Q$381:Q$392,$D2205)+(Q2178+Q2196)*(1+$E2205),0.01)</f>
        <v/>
      </c>
      <c r="R2205" s="32">
        <f>MAX(INDEX(R$381:R$392,$D2205)+(R2178+R2196)*(1+$E2205),0.01)</f>
        <v/>
      </c>
      <c r="S2205" s="32">
        <f>MAX(INDEX(S$381:S$392,$D2205)+(S2178+S2196)*(1+$E2205),0.01)</f>
        <v/>
      </c>
      <c r="T2205" s="32">
        <f>MAX(INDEX(T$381:T$392,$D2205)+(T2178+T2196)*(1+$E2205),0.01)</f>
        <v/>
      </c>
      <c r="U2205" s="32">
        <f>MAX(INDEX(U$381:U$392,$D2205)+(U2178+U2196)*(1+$E2205),0.01)</f>
        <v/>
      </c>
      <c r="V2205" s="32">
        <f>MAX(INDEX(V$381:V$392,$D2205)+(V2178+V2196)*(1+$E2205),0.01)</f>
        <v/>
      </c>
      <c r="W2205" s="32">
        <f>MAX(INDEX(W$381:W$392,$D2205)+(W2178+W2196)*(1+$E2205),0.01)</f>
        <v/>
      </c>
      <c r="X2205" s="32">
        <f>MAX(INDEX(X$381:X$392,$D2205)+(X2178+X2196)*(1+$E2205),0.01)</f>
        <v/>
      </c>
      <c r="Y2205" s="32">
        <f>MAX(INDEX(Y$381:Y$392,$D2205)+(Y2178+Y2196)*(1+$E2205),0.01)</f>
        <v/>
      </c>
      <c r="Z2205" s="32">
        <f>MAX(INDEX(Z$381:Z$392,$D2205)+(Z2178+Z2196)*(1+$E2205),0.01)</f>
        <v/>
      </c>
      <c r="AA2205" s="32">
        <f>MAX(INDEX(AA$381:AA$392,$D2205)+(AA2178+AA2196)*(1+$E2205),0.01)</f>
        <v/>
      </c>
      <c r="AB2205" s="32">
        <f>MAX(INDEX(AB$381:AB$392,$D2205)+(AB2178+AB2196)*(1+$E2205),0.01)</f>
        <v/>
      </c>
      <c r="AC2205" s="32">
        <f>MAX(INDEX(AC$381:AC$392,$D2205)+(AC2178+AC2196)*(1+$E2205),0.01)</f>
        <v/>
      </c>
      <c r="AD2205" s="32">
        <f>MAX(INDEX(AD$381:AD$392,$D2205)+(AD2178+AD2196)*(1+$E2205),0.01)</f>
        <v/>
      </c>
      <c r="AF2205" s="11">
        <f>CodePrefix&amp;$A2205&amp;IF($C2205="","","."&amp;$C2205&amp;"."&amp;$B2205)&amp;INDEX(VarEnd,MATCH($A2205,VarKey,0))&amp;AF$5</f>
        <v/>
      </c>
      <c r="AG2205" s="37">
        <f>MAX(INDEX(AG$381:AG$392,$D2205)+(AG2178+AG2196)*(1+$E2205),0.01)</f>
        <v/>
      </c>
      <c r="AH2205" s="32">
        <f>MAX(INDEX(AH$381:AH$392,$D2205)+(AH2178+AH2196)*(1+$E2205),0.01)</f>
        <v/>
      </c>
      <c r="AI2205" s="32">
        <f>MAX(INDEX(AI$381:AI$392,$D2205)+(AI2178+AI2196)*(1+$E2205),0.01)</f>
        <v/>
      </c>
      <c r="AJ2205" s="32">
        <f>MAX(INDEX(AJ$381:AJ$392,$D2205)+(AJ2178+AJ2196)*(1+$E2205),0.01)</f>
        <v/>
      </c>
      <c r="AK2205" s="32">
        <f>MAX(INDEX(AK$381:AK$392,$D2205)+(AK2178+AK2196)*(1+$E2205),0.01)</f>
        <v/>
      </c>
      <c r="AL2205" s="32">
        <f>MAX(INDEX(AL$381:AL$392,$D2205)+(AL2178+AL2196)*(1+$E2205),0.01)</f>
        <v/>
      </c>
      <c r="AM2205" s="32">
        <f>MAX(INDEX(AM$381:AM$392,$D2205)+(AM2178+AM2196)*(1+$E2205),0.01)</f>
        <v/>
      </c>
      <c r="AN2205" s="32">
        <f>MAX(INDEX(AN$381:AN$392,$D2205)+(AN2178+AN2196)*(1+$E2205),0.01)</f>
        <v/>
      </c>
      <c r="AO2205" s="32">
        <f>MAX(INDEX(AO$381:AO$392,$D2205)+(AO2178+AO2196)*(1+$E2205),0.01)</f>
        <v/>
      </c>
      <c r="AP2205" s="32">
        <f>MAX(INDEX(AP$381:AP$392,$D2205)+(AP2178+AP2196)*(1+$E2205),0.01)</f>
        <v/>
      </c>
      <c r="AQ2205" s="32">
        <f>MAX(INDEX(AQ$381:AQ$392,$D2205)+(AQ2178+AQ2196)*(1+$E2205),0.01)</f>
        <v/>
      </c>
      <c r="AR2205" s="32">
        <f>MAX(INDEX(AR$381:AR$392,$D2205)+(AR2178+AR2196)*(1+$E2205),0.01)</f>
        <v/>
      </c>
      <c r="AS2205" s="32">
        <f>MAX(INDEX(AS$381:AS$392,$D2205)+(AS2178+AS2196)*(1+$E2205),0.01)</f>
        <v/>
      </c>
      <c r="AT2205" s="32">
        <f>MAX(INDEX(AT$381:AT$392,$D2205)+(AT2178+AT2196)*(1+$E2205),0.01)</f>
        <v/>
      </c>
      <c r="AU2205" s="32">
        <f>MAX(INDEX(AU$381:AU$392,$D2205)+(AU2178+AU2196)*(1+$E2205),0.01)</f>
        <v/>
      </c>
      <c r="AV2205" s="32">
        <f>MAX(INDEX(AV$381:AV$392,$D2205)+(AV2178+AV2196)*(1+$E2205),0.01)</f>
        <v/>
      </c>
      <c r="AW2205" s="32">
        <f>MAX(INDEX(AW$381:AW$392,$D2205)+(AW2178+AW2196)*(1+$E2205),0.01)</f>
        <v/>
      </c>
      <c r="AX2205" s="32">
        <f>MAX(INDEX(AX$381:AX$392,$D2205)+(AX2178+AX2196)*(1+$E2205),0.01)</f>
        <v/>
      </c>
      <c r="AY2205" s="32">
        <f>MAX(INDEX(AY$381:AY$392,$D2205)+(AY2178+AY2196)*(1+$E2205),0.01)</f>
        <v/>
      </c>
    </row>
    <row r="2206" hidden="1" outlineLevel="2">
      <c r="A2206" s="14" t="inlineStr">
        <is>
          <t>atp</t>
        </is>
      </c>
      <c r="B2206" s="14" t="inlineStr">
        <is>
          <t>bio</t>
        </is>
      </c>
      <c r="C2206" s="14" t="inlineStr">
        <is>
          <t>nfm</t>
        </is>
      </c>
      <c r="D2206" s="32">
        <f>INDEX(Inputs!$U$5:$U$132,MATCH($B2206&amp;"|"&amp;$C2206,Inputs!$A$5:$A$132,0))</f>
        <v/>
      </c>
      <c r="E2206" s="32">
        <f>INDEX(Inputs!$V$5:$V$132,MATCH($B2206&amp;"|"&amp;$C2206,Inputs!$A$5:$A$132,0))</f>
        <v/>
      </c>
      <c r="F2206" s="36" t="n"/>
      <c r="G2206" s="36" t="n"/>
      <c r="H2206" s="14">
        <f>INDEX(VarLab,MATCH($A2206,VarKey,0))&amp;INDEX(MemLab,MATCH($C2206&amp;"|"&amp;$B2206,MemKey,0))</f>
        <v/>
      </c>
      <c r="I2206" s="14">
        <f>INDEX(VarUnit,MATCH($A2206,VarKey,0))</f>
        <v/>
      </c>
      <c r="J2206" s="14">
        <f>INDEX(VarSrc,MATCH($A2206,VarKey,0))</f>
        <v/>
      </c>
      <c r="K2206" s="11">
        <f>CodePrefix&amp;$A2206&amp;IF($C2206="","","."&amp;$C2206&amp;"."&amp;$B2206)&amp;INDEX(VarEnd,MATCH($A2206,VarKey,0))&amp;K$5</f>
        <v/>
      </c>
      <c r="L2206" s="37">
        <f>MAX(INDEX(L$381:L$392,$D2206)+(L2179+L2197)*(1+$E2206),0.01)</f>
        <v/>
      </c>
      <c r="M2206" s="32">
        <f>MAX(INDEX(M$381:M$392,$D2206)+(M2179+M2197)*(1+$E2206),0.01)</f>
        <v/>
      </c>
      <c r="N2206" s="32">
        <f>MAX(INDEX(N$381:N$392,$D2206)+(N2179+N2197)*(1+$E2206),0.01)</f>
        <v/>
      </c>
      <c r="O2206" s="32">
        <f>MAX(INDEX(O$381:O$392,$D2206)+(O2179+O2197)*(1+$E2206),0.01)</f>
        <v/>
      </c>
      <c r="P2206" s="32">
        <f>MAX(INDEX(P$381:P$392,$D2206)+(P2179+P2197)*(1+$E2206),0.01)</f>
        <v/>
      </c>
      <c r="Q2206" s="32">
        <f>MAX(INDEX(Q$381:Q$392,$D2206)+(Q2179+Q2197)*(1+$E2206),0.01)</f>
        <v/>
      </c>
      <c r="R2206" s="32">
        <f>MAX(INDEX(R$381:R$392,$D2206)+(R2179+R2197)*(1+$E2206),0.01)</f>
        <v/>
      </c>
      <c r="S2206" s="32">
        <f>MAX(INDEX(S$381:S$392,$D2206)+(S2179+S2197)*(1+$E2206),0.01)</f>
        <v/>
      </c>
      <c r="T2206" s="32">
        <f>MAX(INDEX(T$381:T$392,$D2206)+(T2179+T2197)*(1+$E2206),0.01)</f>
        <v/>
      </c>
      <c r="U2206" s="32">
        <f>MAX(INDEX(U$381:U$392,$D2206)+(U2179+U2197)*(1+$E2206),0.01)</f>
        <v/>
      </c>
      <c r="V2206" s="32">
        <f>MAX(INDEX(V$381:V$392,$D2206)+(V2179+V2197)*(1+$E2206),0.01)</f>
        <v/>
      </c>
      <c r="W2206" s="32">
        <f>MAX(INDEX(W$381:W$392,$D2206)+(W2179+W2197)*(1+$E2206),0.01)</f>
        <v/>
      </c>
      <c r="X2206" s="32">
        <f>MAX(INDEX(X$381:X$392,$D2206)+(X2179+X2197)*(1+$E2206),0.01)</f>
        <v/>
      </c>
      <c r="Y2206" s="32">
        <f>MAX(INDEX(Y$381:Y$392,$D2206)+(Y2179+Y2197)*(1+$E2206),0.01)</f>
        <v/>
      </c>
      <c r="Z2206" s="32">
        <f>MAX(INDEX(Z$381:Z$392,$D2206)+(Z2179+Z2197)*(1+$E2206),0.01)</f>
        <v/>
      </c>
      <c r="AA2206" s="32">
        <f>MAX(INDEX(AA$381:AA$392,$D2206)+(AA2179+AA2197)*(1+$E2206),0.01)</f>
        <v/>
      </c>
      <c r="AB2206" s="32">
        <f>MAX(INDEX(AB$381:AB$392,$D2206)+(AB2179+AB2197)*(1+$E2206),0.01)</f>
        <v/>
      </c>
      <c r="AC2206" s="32">
        <f>MAX(INDEX(AC$381:AC$392,$D2206)+(AC2179+AC2197)*(1+$E2206),0.01)</f>
        <v/>
      </c>
      <c r="AD2206" s="32">
        <f>MAX(INDEX(AD$381:AD$392,$D2206)+(AD2179+AD2197)*(1+$E2206),0.01)</f>
        <v/>
      </c>
      <c r="AF2206" s="11">
        <f>CodePrefix&amp;$A2206&amp;IF($C2206="","","."&amp;$C2206&amp;"."&amp;$B2206)&amp;INDEX(VarEnd,MATCH($A2206,VarKey,0))&amp;AF$5</f>
        <v/>
      </c>
      <c r="AG2206" s="37">
        <f>MAX(INDEX(AG$381:AG$392,$D2206)+(AG2179+AG2197)*(1+$E2206),0.01)</f>
        <v/>
      </c>
      <c r="AH2206" s="32">
        <f>MAX(INDEX(AH$381:AH$392,$D2206)+(AH2179+AH2197)*(1+$E2206),0.01)</f>
        <v/>
      </c>
      <c r="AI2206" s="32">
        <f>MAX(INDEX(AI$381:AI$392,$D2206)+(AI2179+AI2197)*(1+$E2206),0.01)</f>
        <v/>
      </c>
      <c r="AJ2206" s="32">
        <f>MAX(INDEX(AJ$381:AJ$392,$D2206)+(AJ2179+AJ2197)*(1+$E2206),0.01)</f>
        <v/>
      </c>
      <c r="AK2206" s="32">
        <f>MAX(INDEX(AK$381:AK$392,$D2206)+(AK2179+AK2197)*(1+$E2206),0.01)</f>
        <v/>
      </c>
      <c r="AL2206" s="32">
        <f>MAX(INDEX(AL$381:AL$392,$D2206)+(AL2179+AL2197)*(1+$E2206),0.01)</f>
        <v/>
      </c>
      <c r="AM2206" s="32">
        <f>MAX(INDEX(AM$381:AM$392,$D2206)+(AM2179+AM2197)*(1+$E2206),0.01)</f>
        <v/>
      </c>
      <c r="AN2206" s="32">
        <f>MAX(INDEX(AN$381:AN$392,$D2206)+(AN2179+AN2197)*(1+$E2206),0.01)</f>
        <v/>
      </c>
      <c r="AO2206" s="32">
        <f>MAX(INDEX(AO$381:AO$392,$D2206)+(AO2179+AO2197)*(1+$E2206),0.01)</f>
        <v/>
      </c>
      <c r="AP2206" s="32">
        <f>MAX(INDEX(AP$381:AP$392,$D2206)+(AP2179+AP2197)*(1+$E2206),0.01)</f>
        <v/>
      </c>
      <c r="AQ2206" s="32">
        <f>MAX(INDEX(AQ$381:AQ$392,$D2206)+(AQ2179+AQ2197)*(1+$E2206),0.01)</f>
        <v/>
      </c>
      <c r="AR2206" s="32">
        <f>MAX(INDEX(AR$381:AR$392,$D2206)+(AR2179+AR2197)*(1+$E2206),0.01)</f>
        <v/>
      </c>
      <c r="AS2206" s="32">
        <f>MAX(INDEX(AS$381:AS$392,$D2206)+(AS2179+AS2197)*(1+$E2206),0.01)</f>
        <v/>
      </c>
      <c r="AT2206" s="32">
        <f>MAX(INDEX(AT$381:AT$392,$D2206)+(AT2179+AT2197)*(1+$E2206),0.01)</f>
        <v/>
      </c>
      <c r="AU2206" s="32">
        <f>MAX(INDEX(AU$381:AU$392,$D2206)+(AU2179+AU2197)*(1+$E2206),0.01)</f>
        <v/>
      </c>
      <c r="AV2206" s="32">
        <f>MAX(INDEX(AV$381:AV$392,$D2206)+(AV2179+AV2197)*(1+$E2206),0.01)</f>
        <v/>
      </c>
      <c r="AW2206" s="32">
        <f>MAX(INDEX(AW$381:AW$392,$D2206)+(AW2179+AW2197)*(1+$E2206),0.01)</f>
        <v/>
      </c>
      <c r="AX2206" s="32">
        <f>MAX(INDEX(AX$381:AX$392,$D2206)+(AX2179+AX2197)*(1+$E2206),0.01)</f>
        <v/>
      </c>
      <c r="AY2206" s="32">
        <f>MAX(INDEX(AY$381:AY$392,$D2206)+(AY2179+AY2197)*(1+$E2206),0.01)</f>
        <v/>
      </c>
    </row>
    <row r="2207" hidden="1" outlineLevel="2"/>
    <row r="2208" hidden="1" outlineLevel="2">
      <c r="A2208" s="14" t="inlineStr">
        <is>
          <t>shp</t>
        </is>
      </c>
      <c r="B2208" s="14" t="inlineStr">
        <is>
          <t>coa</t>
        </is>
      </c>
      <c r="C2208" s="14" t="inlineStr">
        <is>
          <t>nfm</t>
        </is>
      </c>
      <c r="D2208" s="32">
        <f>INDEX(Inputs!$W$5:$W$132,MATCH($B2208&amp;"|"&amp;$C2208,Inputs!$A$5:$A$132,0))</f>
        <v/>
      </c>
      <c r="E2208" s="32">
        <f>INDEX(Inputs!$M$5:$M$132,MATCH($B2208&amp;"|"&amp;$C2208,Inputs!$A$5:$A$132,0))</f>
        <v/>
      </c>
      <c r="F2208" s="36" t="n"/>
      <c r="G2208" s="36" t="n"/>
      <c r="H2208" s="14">
        <f>INDEX(VarLab,MATCH($A2208,VarKey,0))&amp;INDEX(MemLab,MATCH($C2208&amp;"|"&amp;$B2208,MemKey,0))</f>
        <v/>
      </c>
      <c r="I2208" s="14">
        <f>INDEX(VarUnit,MATCH($A2208,VarKey,0))</f>
        <v/>
      </c>
      <c r="J2208" s="14">
        <f>INDEX(VarSrc,MATCH($A2208,VarKey,0))</f>
        <v/>
      </c>
      <c r="K2208" s="11">
        <f>CodePrefix&amp;$A2208&amp;IF($C2208="","","."&amp;$C2208&amp;"."&amp;$B2208)&amp;INDEX(VarEnd,MATCH($A2208,VarKey,0))&amp;K$5</f>
        <v/>
      </c>
      <c r="L2208" s="37">
        <f>INDEX(L$297:L$313,$E2208)*$D2208</f>
        <v/>
      </c>
      <c r="M2208" s="32">
        <f>INDEX(M$297:M$313,$E2208)*$D2208</f>
        <v/>
      </c>
      <c r="N2208" s="32">
        <f>INDEX(N$297:N$313,$E2208)*$D2208</f>
        <v/>
      </c>
      <c r="O2208" s="32">
        <f>INDEX(O$297:O$313,$E2208)*$D2208</f>
        <v/>
      </c>
      <c r="P2208" s="32">
        <f>INDEX(P$297:P$313,$E2208)*$D2208</f>
        <v/>
      </c>
      <c r="Q2208" s="32">
        <f>INDEX(Q$297:Q$313,$E2208)*$D2208</f>
        <v/>
      </c>
      <c r="R2208" s="32">
        <f>INDEX(R$297:R$313,$E2208)*$D2208</f>
        <v/>
      </c>
      <c r="S2208" s="32">
        <f>INDEX(S$297:S$313,$E2208)*$D2208</f>
        <v/>
      </c>
      <c r="T2208" s="32">
        <f>INDEX(T$297:T$313,$E2208)*$D2208</f>
        <v/>
      </c>
      <c r="U2208" s="32">
        <f>INDEX(U$297:U$313,$E2208)*$D2208</f>
        <v/>
      </c>
      <c r="V2208" s="32">
        <f>INDEX(V$297:V$313,$E2208)*$D2208</f>
        <v/>
      </c>
      <c r="W2208" s="32">
        <f>INDEX(W$297:W$313,$E2208)*$D2208</f>
        <v/>
      </c>
      <c r="X2208" s="32">
        <f>INDEX(X$297:X$313,$E2208)*$D2208</f>
        <v/>
      </c>
      <c r="Y2208" s="32">
        <f>INDEX(Y$297:Y$313,$E2208)*$D2208</f>
        <v/>
      </c>
      <c r="Z2208" s="32">
        <f>INDEX(Z$297:Z$313,$E2208)*$D2208</f>
        <v/>
      </c>
      <c r="AA2208" s="32">
        <f>INDEX(AA$297:AA$313,$E2208)*$D2208</f>
        <v/>
      </c>
      <c r="AB2208" s="32">
        <f>INDEX(AB$297:AB$313,$E2208)*$D2208</f>
        <v/>
      </c>
      <c r="AC2208" s="32">
        <f>INDEX(AC$297:AC$313,$E2208)*$D2208</f>
        <v/>
      </c>
      <c r="AD2208" s="32">
        <f>INDEX(AD$297:AD$313,$E2208)*$D2208</f>
        <v/>
      </c>
      <c r="AF2208" s="11">
        <f>CodePrefix&amp;$A2208&amp;IF($C2208="","","."&amp;$C2208&amp;"."&amp;$B2208)&amp;INDEX(VarEnd,MATCH($A2208,VarKey,0))&amp;AF$5</f>
        <v/>
      </c>
      <c r="AG2208" s="37">
        <f>INDEX(AG$297:AG$313,$E2208)*$D2208</f>
        <v/>
      </c>
      <c r="AH2208" s="32">
        <f>INDEX(AH$297:AH$313,$E2208)*$D2208</f>
        <v/>
      </c>
      <c r="AI2208" s="32">
        <f>INDEX(AI$297:AI$313,$E2208)*$D2208</f>
        <v/>
      </c>
      <c r="AJ2208" s="32">
        <f>INDEX(AJ$297:AJ$313,$E2208)*$D2208</f>
        <v/>
      </c>
      <c r="AK2208" s="32">
        <f>INDEX(AK$297:AK$313,$E2208)*$D2208</f>
        <v/>
      </c>
      <c r="AL2208" s="32">
        <f>INDEX(AL$297:AL$313,$E2208)*$D2208</f>
        <v/>
      </c>
      <c r="AM2208" s="32">
        <f>INDEX(AM$297:AM$313,$E2208)*$D2208</f>
        <v/>
      </c>
      <c r="AN2208" s="32">
        <f>INDEX(AN$297:AN$313,$E2208)*$D2208</f>
        <v/>
      </c>
      <c r="AO2208" s="32">
        <f>INDEX(AO$297:AO$313,$E2208)*$D2208</f>
        <v/>
      </c>
      <c r="AP2208" s="32">
        <f>INDEX(AP$297:AP$313,$E2208)*$D2208</f>
        <v/>
      </c>
      <c r="AQ2208" s="32">
        <f>INDEX(AQ$297:AQ$313,$E2208)*$D2208</f>
        <v/>
      </c>
      <c r="AR2208" s="32">
        <f>INDEX(AR$297:AR$313,$E2208)*$D2208</f>
        <v/>
      </c>
      <c r="AS2208" s="32">
        <f>INDEX(AS$297:AS$313,$E2208)*$D2208</f>
        <v/>
      </c>
      <c r="AT2208" s="32">
        <f>INDEX(AT$297:AT$313,$E2208)*$D2208</f>
        <v/>
      </c>
      <c r="AU2208" s="32">
        <f>INDEX(AU$297:AU$313,$E2208)*$D2208</f>
        <v/>
      </c>
      <c r="AV2208" s="32">
        <f>INDEX(AV$297:AV$313,$E2208)*$D2208</f>
        <v/>
      </c>
      <c r="AW2208" s="32">
        <f>INDEX(AW$297:AW$313,$E2208)*$D2208</f>
        <v/>
      </c>
      <c r="AX2208" s="32">
        <f>INDEX(AX$297:AX$313,$E2208)*$D2208</f>
        <v/>
      </c>
      <c r="AY2208" s="32">
        <f>INDEX(AY$297:AY$313,$E2208)*$D2208</f>
        <v/>
      </c>
    </row>
    <row r="2209" hidden="1" outlineLevel="2">
      <c r="A2209" s="14" t="inlineStr">
        <is>
          <t>shp</t>
        </is>
      </c>
      <c r="B2209" s="14" t="inlineStr">
        <is>
          <t>nga</t>
        </is>
      </c>
      <c r="C2209" s="14" t="inlineStr">
        <is>
          <t>nfm</t>
        </is>
      </c>
      <c r="D2209" s="32">
        <f>INDEX(Inputs!$W$5:$W$132,MATCH($B2209&amp;"|"&amp;$C2209,Inputs!$A$5:$A$132,0))</f>
        <v/>
      </c>
      <c r="E2209" s="32">
        <f>INDEX(Inputs!$M$5:$M$132,MATCH($B2209&amp;"|"&amp;$C2209,Inputs!$A$5:$A$132,0))</f>
        <v/>
      </c>
      <c r="F2209" s="36" t="n"/>
      <c r="G2209" s="36" t="n"/>
      <c r="H2209" s="14">
        <f>INDEX(VarLab,MATCH($A2209,VarKey,0))&amp;INDEX(MemLab,MATCH($C2209&amp;"|"&amp;$B2209,MemKey,0))</f>
        <v/>
      </c>
      <c r="I2209" s="14">
        <f>INDEX(VarUnit,MATCH($A2209,VarKey,0))</f>
        <v/>
      </c>
      <c r="J2209" s="14">
        <f>INDEX(VarSrc,MATCH($A2209,VarKey,0))</f>
        <v/>
      </c>
      <c r="K2209" s="11">
        <f>CodePrefix&amp;$A2209&amp;IF($C2209="","","."&amp;$C2209&amp;"."&amp;$B2209)&amp;INDEX(VarEnd,MATCH($A2209,VarKey,0))&amp;K$5</f>
        <v/>
      </c>
      <c r="L2209" s="37">
        <f>INDEX(L$297:L$313,$E2209)*$D2209</f>
        <v/>
      </c>
      <c r="M2209" s="32">
        <f>INDEX(M$297:M$313,$E2209)*$D2209</f>
        <v/>
      </c>
      <c r="N2209" s="32">
        <f>INDEX(N$297:N$313,$E2209)*$D2209</f>
        <v/>
      </c>
      <c r="O2209" s="32">
        <f>INDEX(O$297:O$313,$E2209)*$D2209</f>
        <v/>
      </c>
      <c r="P2209" s="32">
        <f>INDEX(P$297:P$313,$E2209)*$D2209</f>
        <v/>
      </c>
      <c r="Q2209" s="32">
        <f>INDEX(Q$297:Q$313,$E2209)*$D2209</f>
        <v/>
      </c>
      <c r="R2209" s="32">
        <f>INDEX(R$297:R$313,$E2209)*$D2209</f>
        <v/>
      </c>
      <c r="S2209" s="32">
        <f>INDEX(S$297:S$313,$E2209)*$D2209</f>
        <v/>
      </c>
      <c r="T2209" s="32">
        <f>INDEX(T$297:T$313,$E2209)*$D2209</f>
        <v/>
      </c>
      <c r="U2209" s="32">
        <f>INDEX(U$297:U$313,$E2209)*$D2209</f>
        <v/>
      </c>
      <c r="V2209" s="32">
        <f>INDEX(V$297:V$313,$E2209)*$D2209</f>
        <v/>
      </c>
      <c r="W2209" s="32">
        <f>INDEX(W$297:W$313,$E2209)*$D2209</f>
        <v/>
      </c>
      <c r="X2209" s="32">
        <f>INDEX(X$297:X$313,$E2209)*$D2209</f>
        <v/>
      </c>
      <c r="Y2209" s="32">
        <f>INDEX(Y$297:Y$313,$E2209)*$D2209</f>
        <v/>
      </c>
      <c r="Z2209" s="32">
        <f>INDEX(Z$297:Z$313,$E2209)*$D2209</f>
        <v/>
      </c>
      <c r="AA2209" s="32">
        <f>INDEX(AA$297:AA$313,$E2209)*$D2209</f>
        <v/>
      </c>
      <c r="AB2209" s="32">
        <f>INDEX(AB$297:AB$313,$E2209)*$D2209</f>
        <v/>
      </c>
      <c r="AC2209" s="32">
        <f>INDEX(AC$297:AC$313,$E2209)*$D2209</f>
        <v/>
      </c>
      <c r="AD2209" s="32">
        <f>INDEX(AD$297:AD$313,$E2209)*$D2209</f>
        <v/>
      </c>
      <c r="AF2209" s="11">
        <f>CodePrefix&amp;$A2209&amp;IF($C2209="","","."&amp;$C2209&amp;"."&amp;$B2209)&amp;INDEX(VarEnd,MATCH($A2209,VarKey,0))&amp;AF$5</f>
        <v/>
      </c>
      <c r="AG2209" s="37">
        <f>INDEX(AG$297:AG$313,$E2209)*$D2209</f>
        <v/>
      </c>
      <c r="AH2209" s="32">
        <f>INDEX(AH$297:AH$313,$E2209)*$D2209</f>
        <v/>
      </c>
      <c r="AI2209" s="32">
        <f>INDEX(AI$297:AI$313,$E2209)*$D2209</f>
        <v/>
      </c>
      <c r="AJ2209" s="32">
        <f>INDEX(AJ$297:AJ$313,$E2209)*$D2209</f>
        <v/>
      </c>
      <c r="AK2209" s="32">
        <f>INDEX(AK$297:AK$313,$E2209)*$D2209</f>
        <v/>
      </c>
      <c r="AL2209" s="32">
        <f>INDEX(AL$297:AL$313,$E2209)*$D2209</f>
        <v/>
      </c>
      <c r="AM2209" s="32">
        <f>INDEX(AM$297:AM$313,$E2209)*$D2209</f>
        <v/>
      </c>
      <c r="AN2209" s="32">
        <f>INDEX(AN$297:AN$313,$E2209)*$D2209</f>
        <v/>
      </c>
      <c r="AO2209" s="32">
        <f>INDEX(AO$297:AO$313,$E2209)*$D2209</f>
        <v/>
      </c>
      <c r="AP2209" s="32">
        <f>INDEX(AP$297:AP$313,$E2209)*$D2209</f>
        <v/>
      </c>
      <c r="AQ2209" s="32">
        <f>INDEX(AQ$297:AQ$313,$E2209)*$D2209</f>
        <v/>
      </c>
      <c r="AR2209" s="32">
        <f>INDEX(AR$297:AR$313,$E2209)*$D2209</f>
        <v/>
      </c>
      <c r="AS2209" s="32">
        <f>INDEX(AS$297:AS$313,$E2209)*$D2209</f>
        <v/>
      </c>
      <c r="AT2209" s="32">
        <f>INDEX(AT$297:AT$313,$E2209)*$D2209</f>
        <v/>
      </c>
      <c r="AU2209" s="32">
        <f>INDEX(AU$297:AU$313,$E2209)*$D2209</f>
        <v/>
      </c>
      <c r="AV2209" s="32">
        <f>INDEX(AV$297:AV$313,$E2209)*$D2209</f>
        <v/>
      </c>
      <c r="AW2209" s="32">
        <f>INDEX(AW$297:AW$313,$E2209)*$D2209</f>
        <v/>
      </c>
      <c r="AX2209" s="32">
        <f>INDEX(AX$297:AX$313,$E2209)*$D2209</f>
        <v/>
      </c>
      <c r="AY2209" s="32">
        <f>INDEX(AY$297:AY$313,$E2209)*$D2209</f>
        <v/>
      </c>
    </row>
    <row r="2210" hidden="1" outlineLevel="2">
      <c r="A2210" s="14" t="inlineStr">
        <is>
          <t>shp</t>
        </is>
      </c>
      <c r="B2210" s="14" t="inlineStr">
        <is>
          <t>gso</t>
        </is>
      </c>
      <c r="C2210" s="14" t="inlineStr">
        <is>
          <t>nfm</t>
        </is>
      </c>
      <c r="D2210" s="32">
        <f>INDEX(Inputs!$W$5:$W$132,MATCH($B2210&amp;"|"&amp;$C2210,Inputs!$A$5:$A$132,0))</f>
        <v/>
      </c>
      <c r="E2210" s="32">
        <f>INDEX(Inputs!$M$5:$M$132,MATCH($B2210&amp;"|"&amp;$C2210,Inputs!$A$5:$A$132,0))</f>
        <v/>
      </c>
      <c r="F2210" s="36" t="n"/>
      <c r="G2210" s="36" t="n"/>
      <c r="H2210" s="14">
        <f>INDEX(VarLab,MATCH($A2210,VarKey,0))&amp;INDEX(MemLab,MATCH($C2210&amp;"|"&amp;$B2210,MemKey,0))</f>
        <v/>
      </c>
      <c r="I2210" s="14">
        <f>INDEX(VarUnit,MATCH($A2210,VarKey,0))</f>
        <v/>
      </c>
      <c r="J2210" s="14">
        <f>INDEX(VarSrc,MATCH($A2210,VarKey,0))</f>
        <v/>
      </c>
      <c r="K2210" s="11">
        <f>CodePrefix&amp;$A2210&amp;IF($C2210="","","."&amp;$C2210&amp;"."&amp;$B2210)&amp;INDEX(VarEnd,MATCH($A2210,VarKey,0))&amp;K$5</f>
        <v/>
      </c>
      <c r="L2210" s="37">
        <f>INDEX(L$297:L$313,$E2210)*$D2210</f>
        <v/>
      </c>
      <c r="M2210" s="32">
        <f>INDEX(M$297:M$313,$E2210)*$D2210</f>
        <v/>
      </c>
      <c r="N2210" s="32">
        <f>INDEX(N$297:N$313,$E2210)*$D2210</f>
        <v/>
      </c>
      <c r="O2210" s="32">
        <f>INDEX(O$297:O$313,$E2210)*$D2210</f>
        <v/>
      </c>
      <c r="P2210" s="32">
        <f>INDEX(P$297:P$313,$E2210)*$D2210</f>
        <v/>
      </c>
      <c r="Q2210" s="32">
        <f>INDEX(Q$297:Q$313,$E2210)*$D2210</f>
        <v/>
      </c>
      <c r="R2210" s="32">
        <f>INDEX(R$297:R$313,$E2210)*$D2210</f>
        <v/>
      </c>
      <c r="S2210" s="32">
        <f>INDEX(S$297:S$313,$E2210)*$D2210</f>
        <v/>
      </c>
      <c r="T2210" s="32">
        <f>INDEX(T$297:T$313,$E2210)*$D2210</f>
        <v/>
      </c>
      <c r="U2210" s="32">
        <f>INDEX(U$297:U$313,$E2210)*$D2210</f>
        <v/>
      </c>
      <c r="V2210" s="32">
        <f>INDEX(V$297:V$313,$E2210)*$D2210</f>
        <v/>
      </c>
      <c r="W2210" s="32">
        <f>INDEX(W$297:W$313,$E2210)*$D2210</f>
        <v/>
      </c>
      <c r="X2210" s="32">
        <f>INDEX(X$297:X$313,$E2210)*$D2210</f>
        <v/>
      </c>
      <c r="Y2210" s="32">
        <f>INDEX(Y$297:Y$313,$E2210)*$D2210</f>
        <v/>
      </c>
      <c r="Z2210" s="32">
        <f>INDEX(Z$297:Z$313,$E2210)*$D2210</f>
        <v/>
      </c>
      <c r="AA2210" s="32">
        <f>INDEX(AA$297:AA$313,$E2210)*$D2210</f>
        <v/>
      </c>
      <c r="AB2210" s="32">
        <f>INDEX(AB$297:AB$313,$E2210)*$D2210</f>
        <v/>
      </c>
      <c r="AC2210" s="32">
        <f>INDEX(AC$297:AC$313,$E2210)*$D2210</f>
        <v/>
      </c>
      <c r="AD2210" s="32">
        <f>INDEX(AD$297:AD$313,$E2210)*$D2210</f>
        <v/>
      </c>
      <c r="AF2210" s="11">
        <f>CodePrefix&amp;$A2210&amp;IF($C2210="","","."&amp;$C2210&amp;"."&amp;$B2210)&amp;INDEX(VarEnd,MATCH($A2210,VarKey,0))&amp;AF$5</f>
        <v/>
      </c>
      <c r="AG2210" s="37">
        <f>INDEX(AG$297:AG$313,$E2210)*$D2210</f>
        <v/>
      </c>
      <c r="AH2210" s="32">
        <f>INDEX(AH$297:AH$313,$E2210)*$D2210</f>
        <v/>
      </c>
      <c r="AI2210" s="32">
        <f>INDEX(AI$297:AI$313,$E2210)*$D2210</f>
        <v/>
      </c>
      <c r="AJ2210" s="32">
        <f>INDEX(AJ$297:AJ$313,$E2210)*$D2210</f>
        <v/>
      </c>
      <c r="AK2210" s="32">
        <f>INDEX(AK$297:AK$313,$E2210)*$D2210</f>
        <v/>
      </c>
      <c r="AL2210" s="32">
        <f>INDEX(AL$297:AL$313,$E2210)*$D2210</f>
        <v/>
      </c>
      <c r="AM2210" s="32">
        <f>INDEX(AM$297:AM$313,$E2210)*$D2210</f>
        <v/>
      </c>
      <c r="AN2210" s="32">
        <f>INDEX(AN$297:AN$313,$E2210)*$D2210</f>
        <v/>
      </c>
      <c r="AO2210" s="32">
        <f>INDEX(AO$297:AO$313,$E2210)*$D2210</f>
        <v/>
      </c>
      <c r="AP2210" s="32">
        <f>INDEX(AP$297:AP$313,$E2210)*$D2210</f>
        <v/>
      </c>
      <c r="AQ2210" s="32">
        <f>INDEX(AQ$297:AQ$313,$E2210)*$D2210</f>
        <v/>
      </c>
      <c r="AR2210" s="32">
        <f>INDEX(AR$297:AR$313,$E2210)*$D2210</f>
        <v/>
      </c>
      <c r="AS2210" s="32">
        <f>INDEX(AS$297:AS$313,$E2210)*$D2210</f>
        <v/>
      </c>
      <c r="AT2210" s="32">
        <f>INDEX(AT$297:AT$313,$E2210)*$D2210</f>
        <v/>
      </c>
      <c r="AU2210" s="32">
        <f>INDEX(AU$297:AU$313,$E2210)*$D2210</f>
        <v/>
      </c>
      <c r="AV2210" s="32">
        <f>INDEX(AV$297:AV$313,$E2210)*$D2210</f>
        <v/>
      </c>
      <c r="AW2210" s="32">
        <f>INDEX(AW$297:AW$313,$E2210)*$D2210</f>
        <v/>
      </c>
      <c r="AX2210" s="32">
        <f>INDEX(AX$297:AX$313,$E2210)*$D2210</f>
        <v/>
      </c>
      <c r="AY2210" s="32">
        <f>INDEX(AY$297:AY$313,$E2210)*$D2210</f>
        <v/>
      </c>
    </row>
    <row r="2211" hidden="1" outlineLevel="2">
      <c r="A2211" s="14" t="inlineStr">
        <is>
          <t>shp</t>
        </is>
      </c>
      <c r="B2211" s="14" t="inlineStr">
        <is>
          <t>die</t>
        </is>
      </c>
      <c r="C2211" s="14" t="inlineStr">
        <is>
          <t>nfm</t>
        </is>
      </c>
      <c r="D2211" s="32">
        <f>INDEX(Inputs!$W$5:$W$132,MATCH($B2211&amp;"|"&amp;$C2211,Inputs!$A$5:$A$132,0))</f>
        <v/>
      </c>
      <c r="E2211" s="32">
        <f>INDEX(Inputs!$M$5:$M$132,MATCH($B2211&amp;"|"&amp;$C2211,Inputs!$A$5:$A$132,0))</f>
        <v/>
      </c>
      <c r="F2211" s="36" t="n"/>
      <c r="G2211" s="36" t="n"/>
      <c r="H2211" s="14">
        <f>INDEX(VarLab,MATCH($A2211,VarKey,0))&amp;INDEX(MemLab,MATCH($C2211&amp;"|"&amp;$B2211,MemKey,0))</f>
        <v/>
      </c>
      <c r="I2211" s="14">
        <f>INDEX(VarUnit,MATCH($A2211,VarKey,0))</f>
        <v/>
      </c>
      <c r="J2211" s="14">
        <f>INDEX(VarSrc,MATCH($A2211,VarKey,0))</f>
        <v/>
      </c>
      <c r="K2211" s="11">
        <f>CodePrefix&amp;$A2211&amp;IF($C2211="","","."&amp;$C2211&amp;"."&amp;$B2211)&amp;INDEX(VarEnd,MATCH($A2211,VarKey,0))&amp;K$5</f>
        <v/>
      </c>
      <c r="L2211" s="37">
        <f>INDEX(L$297:L$313,$E2211)*$D2211</f>
        <v/>
      </c>
      <c r="M2211" s="32">
        <f>INDEX(M$297:M$313,$E2211)*$D2211</f>
        <v/>
      </c>
      <c r="N2211" s="32">
        <f>INDEX(N$297:N$313,$E2211)*$D2211</f>
        <v/>
      </c>
      <c r="O2211" s="32">
        <f>INDEX(O$297:O$313,$E2211)*$D2211</f>
        <v/>
      </c>
      <c r="P2211" s="32">
        <f>INDEX(P$297:P$313,$E2211)*$D2211</f>
        <v/>
      </c>
      <c r="Q2211" s="32">
        <f>INDEX(Q$297:Q$313,$E2211)*$D2211</f>
        <v/>
      </c>
      <c r="R2211" s="32">
        <f>INDEX(R$297:R$313,$E2211)*$D2211</f>
        <v/>
      </c>
      <c r="S2211" s="32">
        <f>INDEX(S$297:S$313,$E2211)*$D2211</f>
        <v/>
      </c>
      <c r="T2211" s="32">
        <f>INDEX(T$297:T$313,$E2211)*$D2211</f>
        <v/>
      </c>
      <c r="U2211" s="32">
        <f>INDEX(U$297:U$313,$E2211)*$D2211</f>
        <v/>
      </c>
      <c r="V2211" s="32">
        <f>INDEX(V$297:V$313,$E2211)*$D2211</f>
        <v/>
      </c>
      <c r="W2211" s="32">
        <f>INDEX(W$297:W$313,$E2211)*$D2211</f>
        <v/>
      </c>
      <c r="X2211" s="32">
        <f>INDEX(X$297:X$313,$E2211)*$D2211</f>
        <v/>
      </c>
      <c r="Y2211" s="32">
        <f>INDEX(Y$297:Y$313,$E2211)*$D2211</f>
        <v/>
      </c>
      <c r="Z2211" s="32">
        <f>INDEX(Z$297:Z$313,$E2211)*$D2211</f>
        <v/>
      </c>
      <c r="AA2211" s="32">
        <f>INDEX(AA$297:AA$313,$E2211)*$D2211</f>
        <v/>
      </c>
      <c r="AB2211" s="32">
        <f>INDEX(AB$297:AB$313,$E2211)*$D2211</f>
        <v/>
      </c>
      <c r="AC2211" s="32">
        <f>INDEX(AC$297:AC$313,$E2211)*$D2211</f>
        <v/>
      </c>
      <c r="AD2211" s="32">
        <f>INDEX(AD$297:AD$313,$E2211)*$D2211</f>
        <v/>
      </c>
      <c r="AF2211" s="11">
        <f>CodePrefix&amp;$A2211&amp;IF($C2211="","","."&amp;$C2211&amp;"."&amp;$B2211)&amp;INDEX(VarEnd,MATCH($A2211,VarKey,0))&amp;AF$5</f>
        <v/>
      </c>
      <c r="AG2211" s="37">
        <f>INDEX(AG$297:AG$313,$E2211)*$D2211</f>
        <v/>
      </c>
      <c r="AH2211" s="32">
        <f>INDEX(AH$297:AH$313,$E2211)*$D2211</f>
        <v/>
      </c>
      <c r="AI2211" s="32">
        <f>INDEX(AI$297:AI$313,$E2211)*$D2211</f>
        <v/>
      </c>
      <c r="AJ2211" s="32">
        <f>INDEX(AJ$297:AJ$313,$E2211)*$D2211</f>
        <v/>
      </c>
      <c r="AK2211" s="32">
        <f>INDEX(AK$297:AK$313,$E2211)*$D2211</f>
        <v/>
      </c>
      <c r="AL2211" s="32">
        <f>INDEX(AL$297:AL$313,$E2211)*$D2211</f>
        <v/>
      </c>
      <c r="AM2211" s="32">
        <f>INDEX(AM$297:AM$313,$E2211)*$D2211</f>
        <v/>
      </c>
      <c r="AN2211" s="32">
        <f>INDEX(AN$297:AN$313,$E2211)*$D2211</f>
        <v/>
      </c>
      <c r="AO2211" s="32">
        <f>INDEX(AO$297:AO$313,$E2211)*$D2211</f>
        <v/>
      </c>
      <c r="AP2211" s="32">
        <f>INDEX(AP$297:AP$313,$E2211)*$D2211</f>
        <v/>
      </c>
      <c r="AQ2211" s="32">
        <f>INDEX(AQ$297:AQ$313,$E2211)*$D2211</f>
        <v/>
      </c>
      <c r="AR2211" s="32">
        <f>INDEX(AR$297:AR$313,$E2211)*$D2211</f>
        <v/>
      </c>
      <c r="AS2211" s="32">
        <f>INDEX(AS$297:AS$313,$E2211)*$D2211</f>
        <v/>
      </c>
      <c r="AT2211" s="32">
        <f>INDEX(AT$297:AT$313,$E2211)*$D2211</f>
        <v/>
      </c>
      <c r="AU2211" s="32">
        <f>INDEX(AU$297:AU$313,$E2211)*$D2211</f>
        <v/>
      </c>
      <c r="AV2211" s="32">
        <f>INDEX(AV$297:AV$313,$E2211)*$D2211</f>
        <v/>
      </c>
      <c r="AW2211" s="32">
        <f>INDEX(AW$297:AW$313,$E2211)*$D2211</f>
        <v/>
      </c>
      <c r="AX2211" s="32">
        <f>INDEX(AX$297:AX$313,$E2211)*$D2211</f>
        <v/>
      </c>
      <c r="AY2211" s="32">
        <f>INDEX(AY$297:AY$313,$E2211)*$D2211</f>
        <v/>
      </c>
    </row>
    <row r="2212" hidden="1" outlineLevel="2">
      <c r="A2212" s="14" t="inlineStr">
        <is>
          <t>shp</t>
        </is>
      </c>
      <c r="B2212" s="14" t="inlineStr">
        <is>
          <t>lpg</t>
        </is>
      </c>
      <c r="C2212" s="14" t="inlineStr">
        <is>
          <t>nfm</t>
        </is>
      </c>
      <c r="D2212" s="32">
        <f>INDEX(Inputs!$W$5:$W$132,MATCH($B2212&amp;"|"&amp;$C2212,Inputs!$A$5:$A$132,0))</f>
        <v/>
      </c>
      <c r="E2212" s="32">
        <f>INDEX(Inputs!$M$5:$M$132,MATCH($B2212&amp;"|"&amp;$C2212,Inputs!$A$5:$A$132,0))</f>
        <v/>
      </c>
      <c r="F2212" s="36" t="n"/>
      <c r="G2212" s="36" t="n"/>
      <c r="H2212" s="14">
        <f>INDEX(VarLab,MATCH($A2212,VarKey,0))&amp;INDEX(MemLab,MATCH($C2212&amp;"|"&amp;$B2212,MemKey,0))</f>
        <v/>
      </c>
      <c r="I2212" s="14">
        <f>INDEX(VarUnit,MATCH($A2212,VarKey,0))</f>
        <v/>
      </c>
      <c r="J2212" s="14">
        <f>INDEX(VarSrc,MATCH($A2212,VarKey,0))</f>
        <v/>
      </c>
      <c r="K2212" s="11">
        <f>CodePrefix&amp;$A2212&amp;IF($C2212="","","."&amp;$C2212&amp;"."&amp;$B2212)&amp;INDEX(VarEnd,MATCH($A2212,VarKey,0))&amp;K$5</f>
        <v/>
      </c>
      <c r="L2212" s="37">
        <f>INDEX(L$297:L$313,$E2212)*$D2212</f>
        <v/>
      </c>
      <c r="M2212" s="32">
        <f>INDEX(M$297:M$313,$E2212)*$D2212</f>
        <v/>
      </c>
      <c r="N2212" s="32">
        <f>INDEX(N$297:N$313,$E2212)*$D2212</f>
        <v/>
      </c>
      <c r="O2212" s="32">
        <f>INDEX(O$297:O$313,$E2212)*$D2212</f>
        <v/>
      </c>
      <c r="P2212" s="32">
        <f>INDEX(P$297:P$313,$E2212)*$D2212</f>
        <v/>
      </c>
      <c r="Q2212" s="32">
        <f>INDEX(Q$297:Q$313,$E2212)*$D2212</f>
        <v/>
      </c>
      <c r="R2212" s="32">
        <f>INDEX(R$297:R$313,$E2212)*$D2212</f>
        <v/>
      </c>
      <c r="S2212" s="32">
        <f>INDEX(S$297:S$313,$E2212)*$D2212</f>
        <v/>
      </c>
      <c r="T2212" s="32">
        <f>INDEX(T$297:T$313,$E2212)*$D2212</f>
        <v/>
      </c>
      <c r="U2212" s="32">
        <f>INDEX(U$297:U$313,$E2212)*$D2212</f>
        <v/>
      </c>
      <c r="V2212" s="32">
        <f>INDEX(V$297:V$313,$E2212)*$D2212</f>
        <v/>
      </c>
      <c r="W2212" s="32">
        <f>INDEX(W$297:W$313,$E2212)*$D2212</f>
        <v/>
      </c>
      <c r="X2212" s="32">
        <f>INDEX(X$297:X$313,$E2212)*$D2212</f>
        <v/>
      </c>
      <c r="Y2212" s="32">
        <f>INDEX(Y$297:Y$313,$E2212)*$D2212</f>
        <v/>
      </c>
      <c r="Z2212" s="32">
        <f>INDEX(Z$297:Z$313,$E2212)*$D2212</f>
        <v/>
      </c>
      <c r="AA2212" s="32">
        <f>INDEX(AA$297:AA$313,$E2212)*$D2212</f>
        <v/>
      </c>
      <c r="AB2212" s="32">
        <f>INDEX(AB$297:AB$313,$E2212)*$D2212</f>
        <v/>
      </c>
      <c r="AC2212" s="32">
        <f>INDEX(AC$297:AC$313,$E2212)*$D2212</f>
        <v/>
      </c>
      <c r="AD2212" s="32">
        <f>INDEX(AD$297:AD$313,$E2212)*$D2212</f>
        <v/>
      </c>
      <c r="AF2212" s="11">
        <f>CodePrefix&amp;$A2212&amp;IF($C2212="","","."&amp;$C2212&amp;"."&amp;$B2212)&amp;INDEX(VarEnd,MATCH($A2212,VarKey,0))&amp;AF$5</f>
        <v/>
      </c>
      <c r="AG2212" s="37">
        <f>INDEX(AG$297:AG$313,$E2212)*$D2212</f>
        <v/>
      </c>
      <c r="AH2212" s="32">
        <f>INDEX(AH$297:AH$313,$E2212)*$D2212</f>
        <v/>
      </c>
      <c r="AI2212" s="32">
        <f>INDEX(AI$297:AI$313,$E2212)*$D2212</f>
        <v/>
      </c>
      <c r="AJ2212" s="32">
        <f>INDEX(AJ$297:AJ$313,$E2212)*$D2212</f>
        <v/>
      </c>
      <c r="AK2212" s="32">
        <f>INDEX(AK$297:AK$313,$E2212)*$D2212</f>
        <v/>
      </c>
      <c r="AL2212" s="32">
        <f>INDEX(AL$297:AL$313,$E2212)*$D2212</f>
        <v/>
      </c>
      <c r="AM2212" s="32">
        <f>INDEX(AM$297:AM$313,$E2212)*$D2212</f>
        <v/>
      </c>
      <c r="AN2212" s="32">
        <f>INDEX(AN$297:AN$313,$E2212)*$D2212</f>
        <v/>
      </c>
      <c r="AO2212" s="32">
        <f>INDEX(AO$297:AO$313,$E2212)*$D2212</f>
        <v/>
      </c>
      <c r="AP2212" s="32">
        <f>INDEX(AP$297:AP$313,$E2212)*$D2212</f>
        <v/>
      </c>
      <c r="AQ2212" s="32">
        <f>INDEX(AQ$297:AQ$313,$E2212)*$D2212</f>
        <v/>
      </c>
      <c r="AR2212" s="32">
        <f>INDEX(AR$297:AR$313,$E2212)*$D2212</f>
        <v/>
      </c>
      <c r="AS2212" s="32">
        <f>INDEX(AS$297:AS$313,$E2212)*$D2212</f>
        <v/>
      </c>
      <c r="AT2212" s="32">
        <f>INDEX(AT$297:AT$313,$E2212)*$D2212</f>
        <v/>
      </c>
      <c r="AU2212" s="32">
        <f>INDEX(AU$297:AU$313,$E2212)*$D2212</f>
        <v/>
      </c>
      <c r="AV2212" s="32">
        <f>INDEX(AV$297:AV$313,$E2212)*$D2212</f>
        <v/>
      </c>
      <c r="AW2212" s="32">
        <f>INDEX(AW$297:AW$313,$E2212)*$D2212</f>
        <v/>
      </c>
      <c r="AX2212" s="32">
        <f>INDEX(AX$297:AX$313,$E2212)*$D2212</f>
        <v/>
      </c>
      <c r="AY2212" s="32">
        <f>INDEX(AY$297:AY$313,$E2212)*$D2212</f>
        <v/>
      </c>
    </row>
    <row r="2213" hidden="1" outlineLevel="2">
      <c r="A2213" s="14" t="inlineStr">
        <is>
          <t>shp</t>
        </is>
      </c>
      <c r="B2213" s="14" t="inlineStr">
        <is>
          <t>ker</t>
        </is>
      </c>
      <c r="C2213" s="14" t="inlineStr">
        <is>
          <t>nfm</t>
        </is>
      </c>
      <c r="D2213" s="32">
        <f>INDEX(Inputs!$W$5:$W$132,MATCH($B2213&amp;"|"&amp;$C2213,Inputs!$A$5:$A$132,0))</f>
        <v/>
      </c>
      <c r="E2213" s="32">
        <f>INDEX(Inputs!$M$5:$M$132,MATCH($B2213&amp;"|"&amp;$C2213,Inputs!$A$5:$A$132,0))</f>
        <v/>
      </c>
      <c r="F2213" s="36" t="n"/>
      <c r="G2213" s="36" t="n"/>
      <c r="H2213" s="14">
        <f>INDEX(VarLab,MATCH($A2213,VarKey,0))&amp;INDEX(MemLab,MATCH($C2213&amp;"|"&amp;$B2213,MemKey,0))</f>
        <v/>
      </c>
      <c r="I2213" s="14">
        <f>INDEX(VarUnit,MATCH($A2213,VarKey,0))</f>
        <v/>
      </c>
      <c r="J2213" s="14">
        <f>INDEX(VarSrc,MATCH($A2213,VarKey,0))</f>
        <v/>
      </c>
      <c r="K2213" s="11">
        <f>CodePrefix&amp;$A2213&amp;IF($C2213="","","."&amp;$C2213&amp;"."&amp;$B2213)&amp;INDEX(VarEnd,MATCH($A2213,VarKey,0))&amp;K$5</f>
        <v/>
      </c>
      <c r="L2213" s="37">
        <f>INDEX(L$297:L$313,$E2213)*$D2213</f>
        <v/>
      </c>
      <c r="M2213" s="32">
        <f>INDEX(M$297:M$313,$E2213)*$D2213</f>
        <v/>
      </c>
      <c r="N2213" s="32">
        <f>INDEX(N$297:N$313,$E2213)*$D2213</f>
        <v/>
      </c>
      <c r="O2213" s="32">
        <f>INDEX(O$297:O$313,$E2213)*$D2213</f>
        <v/>
      </c>
      <c r="P2213" s="32">
        <f>INDEX(P$297:P$313,$E2213)*$D2213</f>
        <v/>
      </c>
      <c r="Q2213" s="32">
        <f>INDEX(Q$297:Q$313,$E2213)*$D2213</f>
        <v/>
      </c>
      <c r="R2213" s="32">
        <f>INDEX(R$297:R$313,$E2213)*$D2213</f>
        <v/>
      </c>
      <c r="S2213" s="32">
        <f>INDEX(S$297:S$313,$E2213)*$D2213</f>
        <v/>
      </c>
      <c r="T2213" s="32">
        <f>INDEX(T$297:T$313,$E2213)*$D2213</f>
        <v/>
      </c>
      <c r="U2213" s="32">
        <f>INDEX(U$297:U$313,$E2213)*$D2213</f>
        <v/>
      </c>
      <c r="V2213" s="32">
        <f>INDEX(V$297:V$313,$E2213)*$D2213</f>
        <v/>
      </c>
      <c r="W2213" s="32">
        <f>INDEX(W$297:W$313,$E2213)*$D2213</f>
        <v/>
      </c>
      <c r="X2213" s="32">
        <f>INDEX(X$297:X$313,$E2213)*$D2213</f>
        <v/>
      </c>
      <c r="Y2213" s="32">
        <f>INDEX(Y$297:Y$313,$E2213)*$D2213</f>
        <v/>
      </c>
      <c r="Z2213" s="32">
        <f>INDEX(Z$297:Z$313,$E2213)*$D2213</f>
        <v/>
      </c>
      <c r="AA2213" s="32">
        <f>INDEX(AA$297:AA$313,$E2213)*$D2213</f>
        <v/>
      </c>
      <c r="AB2213" s="32">
        <f>INDEX(AB$297:AB$313,$E2213)*$D2213</f>
        <v/>
      </c>
      <c r="AC2213" s="32">
        <f>INDEX(AC$297:AC$313,$E2213)*$D2213</f>
        <v/>
      </c>
      <c r="AD2213" s="32">
        <f>INDEX(AD$297:AD$313,$E2213)*$D2213</f>
        <v/>
      </c>
      <c r="AF2213" s="11">
        <f>CodePrefix&amp;$A2213&amp;IF($C2213="","","."&amp;$C2213&amp;"."&amp;$B2213)&amp;INDEX(VarEnd,MATCH($A2213,VarKey,0))&amp;AF$5</f>
        <v/>
      </c>
      <c r="AG2213" s="37">
        <f>INDEX(AG$297:AG$313,$E2213)*$D2213</f>
        <v/>
      </c>
      <c r="AH2213" s="32">
        <f>INDEX(AH$297:AH$313,$E2213)*$D2213</f>
        <v/>
      </c>
      <c r="AI2213" s="32">
        <f>INDEX(AI$297:AI$313,$E2213)*$D2213</f>
        <v/>
      </c>
      <c r="AJ2213" s="32">
        <f>INDEX(AJ$297:AJ$313,$E2213)*$D2213</f>
        <v/>
      </c>
      <c r="AK2213" s="32">
        <f>INDEX(AK$297:AK$313,$E2213)*$D2213</f>
        <v/>
      </c>
      <c r="AL2213" s="32">
        <f>INDEX(AL$297:AL$313,$E2213)*$D2213</f>
        <v/>
      </c>
      <c r="AM2213" s="32">
        <f>INDEX(AM$297:AM$313,$E2213)*$D2213</f>
        <v/>
      </c>
      <c r="AN2213" s="32">
        <f>INDEX(AN$297:AN$313,$E2213)*$D2213</f>
        <v/>
      </c>
      <c r="AO2213" s="32">
        <f>INDEX(AO$297:AO$313,$E2213)*$D2213</f>
        <v/>
      </c>
      <c r="AP2213" s="32">
        <f>INDEX(AP$297:AP$313,$E2213)*$D2213</f>
        <v/>
      </c>
      <c r="AQ2213" s="32">
        <f>INDEX(AQ$297:AQ$313,$E2213)*$D2213</f>
        <v/>
      </c>
      <c r="AR2213" s="32">
        <f>INDEX(AR$297:AR$313,$E2213)*$D2213</f>
        <v/>
      </c>
      <c r="AS2213" s="32">
        <f>INDEX(AS$297:AS$313,$E2213)*$D2213</f>
        <v/>
      </c>
      <c r="AT2213" s="32">
        <f>INDEX(AT$297:AT$313,$E2213)*$D2213</f>
        <v/>
      </c>
      <c r="AU2213" s="32">
        <f>INDEX(AU$297:AU$313,$E2213)*$D2213</f>
        <v/>
      </c>
      <c r="AV2213" s="32">
        <f>INDEX(AV$297:AV$313,$E2213)*$D2213</f>
        <v/>
      </c>
      <c r="AW2213" s="32">
        <f>INDEX(AW$297:AW$313,$E2213)*$D2213</f>
        <v/>
      </c>
      <c r="AX2213" s="32">
        <f>INDEX(AX$297:AX$313,$E2213)*$D2213</f>
        <v/>
      </c>
      <c r="AY2213" s="32">
        <f>INDEX(AY$297:AY$313,$E2213)*$D2213</f>
        <v/>
      </c>
    </row>
    <row r="2214" hidden="1" outlineLevel="2">
      <c r="A2214" s="14" t="inlineStr">
        <is>
          <t>shp</t>
        </is>
      </c>
      <c r="B2214" s="14" t="inlineStr">
        <is>
          <t>oop</t>
        </is>
      </c>
      <c r="C2214" s="14" t="inlineStr">
        <is>
          <t>nfm</t>
        </is>
      </c>
      <c r="D2214" s="32">
        <f>INDEX(Inputs!$W$5:$W$132,MATCH($B2214&amp;"|"&amp;$C2214,Inputs!$A$5:$A$132,0))</f>
        <v/>
      </c>
      <c r="E2214" s="32">
        <f>INDEX(Inputs!$M$5:$M$132,MATCH($B2214&amp;"|"&amp;$C2214,Inputs!$A$5:$A$132,0))</f>
        <v/>
      </c>
      <c r="F2214" s="36" t="n"/>
      <c r="G2214" s="36" t="n"/>
      <c r="H2214" s="14">
        <f>INDEX(VarLab,MATCH($A2214,VarKey,0))&amp;INDEX(MemLab,MATCH($C2214&amp;"|"&amp;$B2214,MemKey,0))</f>
        <v/>
      </c>
      <c r="I2214" s="14">
        <f>INDEX(VarUnit,MATCH($A2214,VarKey,0))</f>
        <v/>
      </c>
      <c r="J2214" s="14">
        <f>INDEX(VarSrc,MATCH($A2214,VarKey,0))</f>
        <v/>
      </c>
      <c r="K2214" s="11">
        <f>CodePrefix&amp;$A2214&amp;IF($C2214="","","."&amp;$C2214&amp;"."&amp;$B2214)&amp;INDEX(VarEnd,MATCH($A2214,VarKey,0))&amp;K$5</f>
        <v/>
      </c>
      <c r="L2214" s="37">
        <f>INDEX(L$297:L$313,$E2214)*$D2214</f>
        <v/>
      </c>
      <c r="M2214" s="32">
        <f>INDEX(M$297:M$313,$E2214)*$D2214</f>
        <v/>
      </c>
      <c r="N2214" s="32">
        <f>INDEX(N$297:N$313,$E2214)*$D2214</f>
        <v/>
      </c>
      <c r="O2214" s="32">
        <f>INDEX(O$297:O$313,$E2214)*$D2214</f>
        <v/>
      </c>
      <c r="P2214" s="32">
        <f>INDEX(P$297:P$313,$E2214)*$D2214</f>
        <v/>
      </c>
      <c r="Q2214" s="32">
        <f>INDEX(Q$297:Q$313,$E2214)*$D2214</f>
        <v/>
      </c>
      <c r="R2214" s="32">
        <f>INDEX(R$297:R$313,$E2214)*$D2214</f>
        <v/>
      </c>
      <c r="S2214" s="32">
        <f>INDEX(S$297:S$313,$E2214)*$D2214</f>
        <v/>
      </c>
      <c r="T2214" s="32">
        <f>INDEX(T$297:T$313,$E2214)*$D2214</f>
        <v/>
      </c>
      <c r="U2214" s="32">
        <f>INDEX(U$297:U$313,$E2214)*$D2214</f>
        <v/>
      </c>
      <c r="V2214" s="32">
        <f>INDEX(V$297:V$313,$E2214)*$D2214</f>
        <v/>
      </c>
      <c r="W2214" s="32">
        <f>INDEX(W$297:W$313,$E2214)*$D2214</f>
        <v/>
      </c>
      <c r="X2214" s="32">
        <f>INDEX(X$297:X$313,$E2214)*$D2214</f>
        <v/>
      </c>
      <c r="Y2214" s="32">
        <f>INDEX(Y$297:Y$313,$E2214)*$D2214</f>
        <v/>
      </c>
      <c r="Z2214" s="32">
        <f>INDEX(Z$297:Z$313,$E2214)*$D2214</f>
        <v/>
      </c>
      <c r="AA2214" s="32">
        <f>INDEX(AA$297:AA$313,$E2214)*$D2214</f>
        <v/>
      </c>
      <c r="AB2214" s="32">
        <f>INDEX(AB$297:AB$313,$E2214)*$D2214</f>
        <v/>
      </c>
      <c r="AC2214" s="32">
        <f>INDEX(AC$297:AC$313,$E2214)*$D2214</f>
        <v/>
      </c>
      <c r="AD2214" s="32">
        <f>INDEX(AD$297:AD$313,$E2214)*$D2214</f>
        <v/>
      </c>
      <c r="AF2214" s="11">
        <f>CodePrefix&amp;$A2214&amp;IF($C2214="","","."&amp;$C2214&amp;"."&amp;$B2214)&amp;INDEX(VarEnd,MATCH($A2214,VarKey,0))&amp;AF$5</f>
        <v/>
      </c>
      <c r="AG2214" s="37">
        <f>INDEX(AG$297:AG$313,$E2214)*$D2214</f>
        <v/>
      </c>
      <c r="AH2214" s="32">
        <f>INDEX(AH$297:AH$313,$E2214)*$D2214</f>
        <v/>
      </c>
      <c r="AI2214" s="32">
        <f>INDEX(AI$297:AI$313,$E2214)*$D2214</f>
        <v/>
      </c>
      <c r="AJ2214" s="32">
        <f>INDEX(AJ$297:AJ$313,$E2214)*$D2214</f>
        <v/>
      </c>
      <c r="AK2214" s="32">
        <f>INDEX(AK$297:AK$313,$E2214)*$D2214</f>
        <v/>
      </c>
      <c r="AL2214" s="32">
        <f>INDEX(AL$297:AL$313,$E2214)*$D2214</f>
        <v/>
      </c>
      <c r="AM2214" s="32">
        <f>INDEX(AM$297:AM$313,$E2214)*$D2214</f>
        <v/>
      </c>
      <c r="AN2214" s="32">
        <f>INDEX(AN$297:AN$313,$E2214)*$D2214</f>
        <v/>
      </c>
      <c r="AO2214" s="32">
        <f>INDEX(AO$297:AO$313,$E2214)*$D2214</f>
        <v/>
      </c>
      <c r="AP2214" s="32">
        <f>INDEX(AP$297:AP$313,$E2214)*$D2214</f>
        <v/>
      </c>
      <c r="AQ2214" s="32">
        <f>INDEX(AQ$297:AQ$313,$E2214)*$D2214</f>
        <v/>
      </c>
      <c r="AR2214" s="32">
        <f>INDEX(AR$297:AR$313,$E2214)*$D2214</f>
        <v/>
      </c>
      <c r="AS2214" s="32">
        <f>INDEX(AS$297:AS$313,$E2214)*$D2214</f>
        <v/>
      </c>
      <c r="AT2214" s="32">
        <f>INDEX(AT$297:AT$313,$E2214)*$D2214</f>
        <v/>
      </c>
      <c r="AU2214" s="32">
        <f>INDEX(AU$297:AU$313,$E2214)*$D2214</f>
        <v/>
      </c>
      <c r="AV2214" s="32">
        <f>INDEX(AV$297:AV$313,$E2214)*$D2214</f>
        <v/>
      </c>
      <c r="AW2214" s="32">
        <f>INDEX(AW$297:AW$313,$E2214)*$D2214</f>
        <v/>
      </c>
      <c r="AX2214" s="32">
        <f>INDEX(AX$297:AX$313,$E2214)*$D2214</f>
        <v/>
      </c>
      <c r="AY2214" s="32">
        <f>INDEX(AY$297:AY$313,$E2214)*$D2214</f>
        <v/>
      </c>
    </row>
    <row r="2215" hidden="1" outlineLevel="2">
      <c r="A2215" s="14" t="inlineStr">
        <is>
          <t>shp</t>
        </is>
      </c>
      <c r="B2215" s="14" t="inlineStr">
        <is>
          <t>bio</t>
        </is>
      </c>
      <c r="C2215" s="14" t="inlineStr">
        <is>
          <t>nfm</t>
        </is>
      </c>
      <c r="D2215" s="32">
        <f>INDEX(Inputs!$W$5:$W$132,MATCH($B2215&amp;"|"&amp;$C2215,Inputs!$A$5:$A$132,0))</f>
        <v/>
      </c>
      <c r="E2215" s="32">
        <f>INDEX(Inputs!$M$5:$M$132,MATCH($B2215&amp;"|"&amp;$C2215,Inputs!$A$5:$A$132,0))</f>
        <v/>
      </c>
      <c r="F2215" s="36" t="n"/>
      <c r="G2215" s="36" t="n"/>
      <c r="H2215" s="14">
        <f>INDEX(VarLab,MATCH($A2215,VarKey,0))&amp;INDEX(MemLab,MATCH($C2215&amp;"|"&amp;$B2215,MemKey,0))</f>
        <v/>
      </c>
      <c r="I2215" s="14">
        <f>INDEX(VarUnit,MATCH($A2215,VarKey,0))</f>
        <v/>
      </c>
      <c r="J2215" s="14">
        <f>INDEX(VarSrc,MATCH($A2215,VarKey,0))</f>
        <v/>
      </c>
      <c r="K2215" s="11">
        <f>CodePrefix&amp;$A2215&amp;IF($C2215="","","."&amp;$C2215&amp;"."&amp;$B2215)&amp;INDEX(VarEnd,MATCH($A2215,VarKey,0))&amp;K$5</f>
        <v/>
      </c>
      <c r="L2215" s="37">
        <f>INDEX(L$297:L$313,$E2215)*$D2215</f>
        <v/>
      </c>
      <c r="M2215" s="32">
        <f>INDEX(M$297:M$313,$E2215)*$D2215</f>
        <v/>
      </c>
      <c r="N2215" s="32">
        <f>INDEX(N$297:N$313,$E2215)*$D2215</f>
        <v/>
      </c>
      <c r="O2215" s="32">
        <f>INDEX(O$297:O$313,$E2215)*$D2215</f>
        <v/>
      </c>
      <c r="P2215" s="32">
        <f>INDEX(P$297:P$313,$E2215)*$D2215</f>
        <v/>
      </c>
      <c r="Q2215" s="32">
        <f>INDEX(Q$297:Q$313,$E2215)*$D2215</f>
        <v/>
      </c>
      <c r="R2215" s="32">
        <f>INDEX(R$297:R$313,$E2215)*$D2215</f>
        <v/>
      </c>
      <c r="S2215" s="32">
        <f>INDEX(S$297:S$313,$E2215)*$D2215</f>
        <v/>
      </c>
      <c r="T2215" s="32">
        <f>INDEX(T$297:T$313,$E2215)*$D2215</f>
        <v/>
      </c>
      <c r="U2215" s="32">
        <f>INDEX(U$297:U$313,$E2215)*$D2215</f>
        <v/>
      </c>
      <c r="V2215" s="32">
        <f>INDEX(V$297:V$313,$E2215)*$D2215</f>
        <v/>
      </c>
      <c r="W2215" s="32">
        <f>INDEX(W$297:W$313,$E2215)*$D2215</f>
        <v/>
      </c>
      <c r="X2215" s="32">
        <f>INDEX(X$297:X$313,$E2215)*$D2215</f>
        <v/>
      </c>
      <c r="Y2215" s="32">
        <f>INDEX(Y$297:Y$313,$E2215)*$D2215</f>
        <v/>
      </c>
      <c r="Z2215" s="32">
        <f>INDEX(Z$297:Z$313,$E2215)*$D2215</f>
        <v/>
      </c>
      <c r="AA2215" s="32">
        <f>INDEX(AA$297:AA$313,$E2215)*$D2215</f>
        <v/>
      </c>
      <c r="AB2215" s="32">
        <f>INDEX(AB$297:AB$313,$E2215)*$D2215</f>
        <v/>
      </c>
      <c r="AC2215" s="32">
        <f>INDEX(AC$297:AC$313,$E2215)*$D2215</f>
        <v/>
      </c>
      <c r="AD2215" s="32">
        <f>INDEX(AD$297:AD$313,$E2215)*$D2215</f>
        <v/>
      </c>
      <c r="AF2215" s="11">
        <f>CodePrefix&amp;$A2215&amp;IF($C2215="","","."&amp;$C2215&amp;"."&amp;$B2215)&amp;INDEX(VarEnd,MATCH($A2215,VarKey,0))&amp;AF$5</f>
        <v/>
      </c>
      <c r="AG2215" s="37">
        <f>INDEX(AG$297:AG$313,$E2215)*$D2215</f>
        <v/>
      </c>
      <c r="AH2215" s="32">
        <f>INDEX(AH$297:AH$313,$E2215)*$D2215</f>
        <v/>
      </c>
      <c r="AI2215" s="32">
        <f>INDEX(AI$297:AI$313,$E2215)*$D2215</f>
        <v/>
      </c>
      <c r="AJ2215" s="32">
        <f>INDEX(AJ$297:AJ$313,$E2215)*$D2215</f>
        <v/>
      </c>
      <c r="AK2215" s="32">
        <f>INDEX(AK$297:AK$313,$E2215)*$D2215</f>
        <v/>
      </c>
      <c r="AL2215" s="32">
        <f>INDEX(AL$297:AL$313,$E2215)*$D2215</f>
        <v/>
      </c>
      <c r="AM2215" s="32">
        <f>INDEX(AM$297:AM$313,$E2215)*$D2215</f>
        <v/>
      </c>
      <c r="AN2215" s="32">
        <f>INDEX(AN$297:AN$313,$E2215)*$D2215</f>
        <v/>
      </c>
      <c r="AO2215" s="32">
        <f>INDEX(AO$297:AO$313,$E2215)*$D2215</f>
        <v/>
      </c>
      <c r="AP2215" s="32">
        <f>INDEX(AP$297:AP$313,$E2215)*$D2215</f>
        <v/>
      </c>
      <c r="AQ2215" s="32">
        <f>INDEX(AQ$297:AQ$313,$E2215)*$D2215</f>
        <v/>
      </c>
      <c r="AR2215" s="32">
        <f>INDEX(AR$297:AR$313,$E2215)*$D2215</f>
        <v/>
      </c>
      <c r="AS2215" s="32">
        <f>INDEX(AS$297:AS$313,$E2215)*$D2215</f>
        <v/>
      </c>
      <c r="AT2215" s="32">
        <f>INDEX(AT$297:AT$313,$E2215)*$D2215</f>
        <v/>
      </c>
      <c r="AU2215" s="32">
        <f>INDEX(AU$297:AU$313,$E2215)*$D2215</f>
        <v/>
      </c>
      <c r="AV2215" s="32">
        <f>INDEX(AV$297:AV$313,$E2215)*$D2215</f>
        <v/>
      </c>
      <c r="AW2215" s="32">
        <f>INDEX(AW$297:AW$313,$E2215)*$D2215</f>
        <v/>
      </c>
      <c r="AX2215" s="32">
        <f>INDEX(AX$297:AX$313,$E2215)*$D2215</f>
        <v/>
      </c>
      <c r="AY2215" s="32">
        <f>INDEX(AY$297:AY$313,$E2215)*$D2215</f>
        <v/>
      </c>
    </row>
    <row r="2216" hidden="1" outlineLevel="2"/>
    <row r="2217" hidden="1" outlineLevel="2">
      <c r="A2217" s="14" t="inlineStr">
        <is>
          <t>ener</t>
        </is>
      </c>
      <c r="B2217" s="14" t="inlineStr">
        <is>
          <t>coa</t>
        </is>
      </c>
      <c r="C2217" s="14" t="inlineStr">
        <is>
          <t>nfm</t>
        </is>
      </c>
      <c r="D2217" s="32">
        <f>INDEX(Inputs!$O$5:$O$132,MATCH($B2217&amp;"|"&amp;$C2217,Inputs!$A$5:$A$132,0))</f>
        <v/>
      </c>
      <c r="E2217" s="32">
        <f>INDEX(Inputs!$P$5:$P$132,MATCH($B2217&amp;"|"&amp;$C2217,Inputs!$A$5:$A$132,0))</f>
        <v/>
      </c>
      <c r="F2217" s="32">
        <f>INDEX(Inputs!$T$5:$T$132,MATCH($B2217&amp;"|"&amp;$C2217,Inputs!$A$5:$A$132,0))</f>
        <v/>
      </c>
      <c r="G2217" s="32">
        <f>INDEX(Inputs!$S$5:$S$132,MATCH($B2217&amp;"|"&amp;$C2217,Inputs!$A$5:$A$132,0))</f>
        <v/>
      </c>
      <c r="H2217" s="14">
        <f>INDEX(VarLab,MATCH($A2217,VarKey,0))&amp;INDEX(MemLab,MATCH($C2217&amp;"|"&amp;$B2217,MemKey,0))</f>
        <v/>
      </c>
      <c r="I2217" s="14">
        <f>INDEX(VarUnit,MATCH($A2217,VarKey,0))</f>
        <v/>
      </c>
      <c r="J2217" s="14">
        <f>INDEX(VarSrc,MATCH($A2217,VarKey,0))</f>
        <v/>
      </c>
      <c r="K2217" s="11">
        <f>CodePrefix&amp;$A2217&amp;IF($C2217="","","."&amp;$C2217&amp;"."&amp;$B2217)&amp;INDEX(VarEnd,MATCH($A2217,VarKey,0))&amp;K$5</f>
        <v/>
      </c>
      <c r="L2217" s="39">
        <f>INDEX(Inputs!$X$5:$X$132,MATCH($B2217&amp;"|"&amp;$C2217,Inputs!$A$5:$A$132,0))</f>
        <v/>
      </c>
      <c r="M2217" s="40">
        <f>L2217*$G2217*(1+M$7)^$D2217*(M2199/L2199)^$E2217*((M2199+M2208)/(L2199+L2208))^$F2217</f>
        <v/>
      </c>
      <c r="N2217" s="40">
        <f>M2217*$G2217*(1+N$7)^$D2217*(N2199/M2199)^$E2217*((N2199+N2208)/(M2199+M2208))^$F2217</f>
        <v/>
      </c>
      <c r="O2217" s="40">
        <f>N2217*$G2217*(1+O$7)^$D2217*(O2199/N2199)^$E2217*((O2199+O2208)/(N2199+N2208))^$F2217</f>
        <v/>
      </c>
      <c r="P2217" s="40">
        <f>O2217*$G2217*(1+P$7)^$D2217*(P2199/O2199)^$E2217*((P2199+P2208)/(O2199+O2208))^$F2217</f>
        <v/>
      </c>
      <c r="Q2217" s="40">
        <f>P2217*$G2217*(1+Q$7)^$D2217*(Q2199/P2199)^$E2217*((Q2199+Q2208)/(P2199+P2208))^$F2217</f>
        <v/>
      </c>
      <c r="R2217" s="40">
        <f>Q2217*$G2217*(1+R$7)^$D2217*(R2199/Q2199)^$E2217*((R2199+R2208)/(Q2199+Q2208))^$F2217</f>
        <v/>
      </c>
      <c r="S2217" s="40">
        <f>R2217*$G2217*(1+S$7)^$D2217*(S2199/R2199)^$E2217*((S2199+S2208)/(R2199+R2208))^$F2217</f>
        <v/>
      </c>
      <c r="T2217" s="40">
        <f>S2217*$G2217*(1+T$7)^$D2217*(T2199/S2199)^$E2217*((T2199+T2208)/(S2199+S2208))^$F2217</f>
        <v/>
      </c>
      <c r="U2217" s="40">
        <f>T2217*$G2217*(1+U$7)^$D2217*(U2199/T2199)^$E2217*((U2199+U2208)/(T2199+T2208))^$F2217</f>
        <v/>
      </c>
      <c r="V2217" s="40">
        <f>U2217*$G2217*(1+V$7)^$D2217*(V2199/U2199)^$E2217*((V2199+V2208)/(U2199+U2208))^$F2217</f>
        <v/>
      </c>
      <c r="W2217" s="40">
        <f>V2217*$G2217*(1+W$7)^$D2217*(W2199/V2199)^$E2217*((W2199+W2208)/(V2199+V2208))^$F2217</f>
        <v/>
      </c>
      <c r="X2217" s="40">
        <f>W2217*$G2217*(1+X$7)^$D2217*(X2199/W2199)^$E2217*((X2199+X2208)/(W2199+W2208))^$F2217</f>
        <v/>
      </c>
      <c r="Y2217" s="40">
        <f>X2217*$G2217*(1+Y$7)^$D2217*(Y2199/X2199)^$E2217*((Y2199+Y2208)/(X2199+X2208))^$F2217</f>
        <v/>
      </c>
      <c r="Z2217" s="40">
        <f>Y2217*$G2217*(1+Z$7)^$D2217*(Z2199/Y2199)^$E2217*((Z2199+Z2208)/(Y2199+Y2208))^$F2217</f>
        <v/>
      </c>
      <c r="AA2217" s="40">
        <f>Z2217*$G2217*(1+AA$7)^$D2217*(AA2199/Z2199)^$E2217*((AA2199+AA2208)/(Z2199+Z2208))^$F2217</f>
        <v/>
      </c>
      <c r="AB2217" s="40">
        <f>AA2217*$G2217*(1+AB$7)^$D2217*(AB2199/AA2199)^$E2217*((AB2199+AB2208)/(AA2199+AA2208))^$F2217</f>
        <v/>
      </c>
      <c r="AC2217" s="40">
        <f>AB2217*$G2217*(1+AC$7)^$D2217*(AC2199/AB2199)^$E2217*((AC2199+AC2208)/(AB2199+AB2208))^$F2217</f>
        <v/>
      </c>
      <c r="AD2217" s="40">
        <f>AC2217*$G2217*(1+AD$7)^$D2217*(AD2199/AC2199)^$E2217*((AD2199+AD2208)/(AC2199+AC2208))^$F2217</f>
        <v/>
      </c>
      <c r="AF2217" s="11">
        <f>CodePrefix&amp;$A2217&amp;IF($C2217="","","."&amp;$C2217&amp;"."&amp;$B2217)&amp;INDEX(VarEnd,MATCH($A2217,VarKey,0))&amp;AF$5</f>
        <v/>
      </c>
      <c r="AG2217" s="39">
        <f>INDEX(Inputs!$X$5:$X$132,MATCH($B2217&amp;"|"&amp;$C2217,Inputs!$A$5:$A$132,0))</f>
        <v/>
      </c>
      <c r="AH2217" s="40">
        <f>AG2217*$G2217*(1+AH$7)^$D2217*(AH2199/AG2199)^$E2217*((AH2199+AH2208)/(AG2199+AG2208))^$F2217</f>
        <v/>
      </c>
      <c r="AI2217" s="40">
        <f>AH2217*$G2217*(1+AI$7)^$D2217*(AI2199/AH2199)^$E2217*((AI2199+AI2208)/(AH2199+AH2208))^$F2217</f>
        <v/>
      </c>
      <c r="AJ2217" s="40">
        <f>AI2217*$G2217*(1+AJ$7)^$D2217*(AJ2199/AI2199)^$E2217*((AJ2199+AJ2208)/(AI2199+AI2208))^$F2217</f>
        <v/>
      </c>
      <c r="AK2217" s="40">
        <f>AJ2217*$G2217*(1+AK$7)^$D2217*(AK2199/AJ2199)^$E2217*((AK2199+AK2208)/(AJ2199+AJ2208))^$F2217</f>
        <v/>
      </c>
      <c r="AL2217" s="40">
        <f>AK2217*$G2217*(1+AL$7)^$D2217*(AL2199/AK2199)^$E2217*((AL2199+AL2208)/(AK2199+AK2208))^$F2217</f>
        <v/>
      </c>
      <c r="AM2217" s="40">
        <f>AL2217*$G2217*(1+AM$7)^$D2217*(AM2199/AL2199)^$E2217*((AM2199+AM2208)/(AL2199+AL2208))^$F2217</f>
        <v/>
      </c>
      <c r="AN2217" s="40">
        <f>AM2217*$G2217*(1+AN$7)^$D2217*(AN2199/AM2199)^$E2217*((AN2199+AN2208)/(AM2199+AM2208))^$F2217</f>
        <v/>
      </c>
      <c r="AO2217" s="40">
        <f>AN2217*$G2217*(1+AO$7)^$D2217*(AO2199/AN2199)^$E2217*((AO2199+AO2208)/(AN2199+AN2208))^$F2217</f>
        <v/>
      </c>
      <c r="AP2217" s="40">
        <f>AO2217*$G2217*(1+AP$7)^$D2217*(AP2199/AO2199)^$E2217*((AP2199+AP2208)/(AO2199+AO2208))^$F2217</f>
        <v/>
      </c>
      <c r="AQ2217" s="40">
        <f>AP2217*$G2217*(1+AQ$7)^$D2217*(AQ2199/AP2199)^$E2217*((AQ2199+AQ2208)/(AP2199+AP2208))^$F2217</f>
        <v/>
      </c>
      <c r="AR2217" s="40">
        <f>AQ2217*$G2217*(1+AR$7)^$D2217*(AR2199/AQ2199)^$E2217*((AR2199+AR2208)/(AQ2199+AQ2208))^$F2217</f>
        <v/>
      </c>
      <c r="AS2217" s="40">
        <f>AR2217*$G2217*(1+AS$7)^$D2217*(AS2199/AR2199)^$E2217*((AS2199+AS2208)/(AR2199+AR2208))^$F2217</f>
        <v/>
      </c>
      <c r="AT2217" s="40">
        <f>AS2217*$G2217*(1+AT$7)^$D2217*(AT2199/AS2199)^$E2217*((AT2199+AT2208)/(AS2199+AS2208))^$F2217</f>
        <v/>
      </c>
      <c r="AU2217" s="40">
        <f>AT2217*$G2217*(1+AU$7)^$D2217*(AU2199/AT2199)^$E2217*((AU2199+AU2208)/(AT2199+AT2208))^$F2217</f>
        <v/>
      </c>
      <c r="AV2217" s="40">
        <f>AU2217*$G2217*(1+AV$7)^$D2217*(AV2199/AU2199)^$E2217*((AV2199+AV2208)/(AU2199+AU2208))^$F2217</f>
        <v/>
      </c>
      <c r="AW2217" s="40">
        <f>AV2217*$G2217*(1+AW$7)^$D2217*(AW2199/AV2199)^$E2217*((AW2199+AW2208)/(AV2199+AV2208))^$F2217</f>
        <v/>
      </c>
      <c r="AX2217" s="40">
        <f>AW2217*$G2217*(1+AX$7)^$D2217*(AX2199/AW2199)^$E2217*((AX2199+AX2208)/(AW2199+AW2208))^$F2217</f>
        <v/>
      </c>
      <c r="AY2217" s="40">
        <f>AX2217*$G2217*(1+AY$7)^$D2217*(AY2199/AX2199)^$E2217*((AY2199+AY2208)/(AX2199+AX2208))^$F2217</f>
        <v/>
      </c>
    </row>
    <row r="2218" hidden="1" outlineLevel="2">
      <c r="A2218" s="14" t="inlineStr">
        <is>
          <t>ener</t>
        </is>
      </c>
      <c r="B2218" s="14" t="inlineStr">
        <is>
          <t>nga</t>
        </is>
      </c>
      <c r="C2218" s="14" t="inlineStr">
        <is>
          <t>nfm</t>
        </is>
      </c>
      <c r="D2218" s="32">
        <f>INDEX(Inputs!$O$5:$O$132,MATCH($B2218&amp;"|"&amp;$C2218,Inputs!$A$5:$A$132,0))</f>
        <v/>
      </c>
      <c r="E2218" s="32">
        <f>INDEX(Inputs!$P$5:$P$132,MATCH($B2218&amp;"|"&amp;$C2218,Inputs!$A$5:$A$132,0))</f>
        <v/>
      </c>
      <c r="F2218" s="32">
        <f>INDEX(Inputs!$T$5:$T$132,MATCH($B2218&amp;"|"&amp;$C2218,Inputs!$A$5:$A$132,0))</f>
        <v/>
      </c>
      <c r="G2218" s="32">
        <f>INDEX(Inputs!$S$5:$S$132,MATCH($B2218&amp;"|"&amp;$C2218,Inputs!$A$5:$A$132,0))</f>
        <v/>
      </c>
      <c r="H2218" s="14">
        <f>INDEX(VarLab,MATCH($A2218,VarKey,0))&amp;INDEX(MemLab,MATCH($C2218&amp;"|"&amp;$B2218,MemKey,0))</f>
        <v/>
      </c>
      <c r="I2218" s="14">
        <f>INDEX(VarUnit,MATCH($A2218,VarKey,0))</f>
        <v/>
      </c>
      <c r="J2218" s="14">
        <f>INDEX(VarSrc,MATCH($A2218,VarKey,0))</f>
        <v/>
      </c>
      <c r="K2218" s="11">
        <f>CodePrefix&amp;$A2218&amp;IF($C2218="","","."&amp;$C2218&amp;"."&amp;$B2218)&amp;INDEX(VarEnd,MATCH($A2218,VarKey,0))&amp;K$5</f>
        <v/>
      </c>
      <c r="L2218" s="39">
        <f>INDEX(Inputs!$X$5:$X$132,MATCH($B2218&amp;"|"&amp;$C2218,Inputs!$A$5:$A$132,0))</f>
        <v/>
      </c>
      <c r="M2218" s="40">
        <f>L2218*$G2218*(1+M$7)^$D2218*(M2200/L2200)^$E2218*((M2200+M2209)/(L2200+L2209))^$F2218</f>
        <v/>
      </c>
      <c r="N2218" s="40">
        <f>M2218*$G2218*(1+N$7)^$D2218*(N2200/M2200)^$E2218*((N2200+N2209)/(M2200+M2209))^$F2218</f>
        <v/>
      </c>
      <c r="O2218" s="40">
        <f>N2218*$G2218*(1+O$7)^$D2218*(O2200/N2200)^$E2218*((O2200+O2209)/(N2200+N2209))^$F2218</f>
        <v/>
      </c>
      <c r="P2218" s="40">
        <f>O2218*$G2218*(1+P$7)^$D2218*(P2200/O2200)^$E2218*((P2200+P2209)/(O2200+O2209))^$F2218</f>
        <v/>
      </c>
      <c r="Q2218" s="40">
        <f>P2218*$G2218*(1+Q$7)^$D2218*(Q2200/P2200)^$E2218*((Q2200+Q2209)/(P2200+P2209))^$F2218</f>
        <v/>
      </c>
      <c r="R2218" s="40">
        <f>Q2218*$G2218*(1+R$7)^$D2218*(R2200/Q2200)^$E2218*((R2200+R2209)/(Q2200+Q2209))^$F2218</f>
        <v/>
      </c>
      <c r="S2218" s="40">
        <f>R2218*$G2218*(1+S$7)^$D2218*(S2200/R2200)^$E2218*((S2200+S2209)/(R2200+R2209))^$F2218</f>
        <v/>
      </c>
      <c r="T2218" s="40">
        <f>S2218*$G2218*(1+T$7)^$D2218*(T2200/S2200)^$E2218*((T2200+T2209)/(S2200+S2209))^$F2218</f>
        <v/>
      </c>
      <c r="U2218" s="40">
        <f>T2218*$G2218*(1+U$7)^$D2218*(U2200/T2200)^$E2218*((U2200+U2209)/(T2200+T2209))^$F2218</f>
        <v/>
      </c>
      <c r="V2218" s="40">
        <f>U2218*$G2218*(1+V$7)^$D2218*(V2200/U2200)^$E2218*((V2200+V2209)/(U2200+U2209))^$F2218</f>
        <v/>
      </c>
      <c r="W2218" s="40">
        <f>V2218*$G2218*(1+W$7)^$D2218*(W2200/V2200)^$E2218*((W2200+W2209)/(V2200+V2209))^$F2218</f>
        <v/>
      </c>
      <c r="X2218" s="40">
        <f>W2218*$G2218*(1+X$7)^$D2218*(X2200/W2200)^$E2218*((X2200+X2209)/(W2200+W2209))^$F2218</f>
        <v/>
      </c>
      <c r="Y2218" s="40">
        <f>X2218*$G2218*(1+Y$7)^$D2218*(Y2200/X2200)^$E2218*((Y2200+Y2209)/(X2200+X2209))^$F2218</f>
        <v/>
      </c>
      <c r="Z2218" s="40">
        <f>Y2218*$G2218*(1+Z$7)^$D2218*(Z2200/Y2200)^$E2218*((Z2200+Z2209)/(Y2200+Y2209))^$F2218</f>
        <v/>
      </c>
      <c r="AA2218" s="40">
        <f>Z2218*$G2218*(1+AA$7)^$D2218*(AA2200/Z2200)^$E2218*((AA2200+AA2209)/(Z2200+Z2209))^$F2218</f>
        <v/>
      </c>
      <c r="AB2218" s="40">
        <f>AA2218*$G2218*(1+AB$7)^$D2218*(AB2200/AA2200)^$E2218*((AB2200+AB2209)/(AA2200+AA2209))^$F2218</f>
        <v/>
      </c>
      <c r="AC2218" s="40">
        <f>AB2218*$G2218*(1+AC$7)^$D2218*(AC2200/AB2200)^$E2218*((AC2200+AC2209)/(AB2200+AB2209))^$F2218</f>
        <v/>
      </c>
      <c r="AD2218" s="40">
        <f>AC2218*$G2218*(1+AD$7)^$D2218*(AD2200/AC2200)^$E2218*((AD2200+AD2209)/(AC2200+AC2209))^$F2218</f>
        <v/>
      </c>
      <c r="AF2218" s="11">
        <f>CodePrefix&amp;$A2218&amp;IF($C2218="","","."&amp;$C2218&amp;"."&amp;$B2218)&amp;INDEX(VarEnd,MATCH($A2218,VarKey,0))&amp;AF$5</f>
        <v/>
      </c>
      <c r="AG2218" s="39">
        <f>INDEX(Inputs!$X$5:$X$132,MATCH($B2218&amp;"|"&amp;$C2218,Inputs!$A$5:$A$132,0))</f>
        <v/>
      </c>
      <c r="AH2218" s="40">
        <f>AG2218*$G2218*(1+AH$7)^$D2218*(AH2200/AG2200)^$E2218*((AH2200+AH2209)/(AG2200+AG2209))^$F2218</f>
        <v/>
      </c>
      <c r="AI2218" s="40">
        <f>AH2218*$G2218*(1+AI$7)^$D2218*(AI2200/AH2200)^$E2218*((AI2200+AI2209)/(AH2200+AH2209))^$F2218</f>
        <v/>
      </c>
      <c r="AJ2218" s="40">
        <f>AI2218*$G2218*(1+AJ$7)^$D2218*(AJ2200/AI2200)^$E2218*((AJ2200+AJ2209)/(AI2200+AI2209))^$F2218</f>
        <v/>
      </c>
      <c r="AK2218" s="40">
        <f>AJ2218*$G2218*(1+AK$7)^$D2218*(AK2200/AJ2200)^$E2218*((AK2200+AK2209)/(AJ2200+AJ2209))^$F2218</f>
        <v/>
      </c>
      <c r="AL2218" s="40">
        <f>AK2218*$G2218*(1+AL$7)^$D2218*(AL2200/AK2200)^$E2218*((AL2200+AL2209)/(AK2200+AK2209))^$F2218</f>
        <v/>
      </c>
      <c r="AM2218" s="40">
        <f>AL2218*$G2218*(1+AM$7)^$D2218*(AM2200/AL2200)^$E2218*((AM2200+AM2209)/(AL2200+AL2209))^$F2218</f>
        <v/>
      </c>
      <c r="AN2218" s="40">
        <f>AM2218*$G2218*(1+AN$7)^$D2218*(AN2200/AM2200)^$E2218*((AN2200+AN2209)/(AM2200+AM2209))^$F2218</f>
        <v/>
      </c>
      <c r="AO2218" s="40">
        <f>AN2218*$G2218*(1+AO$7)^$D2218*(AO2200/AN2200)^$E2218*((AO2200+AO2209)/(AN2200+AN2209))^$F2218</f>
        <v/>
      </c>
      <c r="AP2218" s="40">
        <f>AO2218*$G2218*(1+AP$7)^$D2218*(AP2200/AO2200)^$E2218*((AP2200+AP2209)/(AO2200+AO2209))^$F2218</f>
        <v/>
      </c>
      <c r="AQ2218" s="40">
        <f>AP2218*$G2218*(1+AQ$7)^$D2218*(AQ2200/AP2200)^$E2218*((AQ2200+AQ2209)/(AP2200+AP2209))^$F2218</f>
        <v/>
      </c>
      <c r="AR2218" s="40">
        <f>AQ2218*$G2218*(1+AR$7)^$D2218*(AR2200/AQ2200)^$E2218*((AR2200+AR2209)/(AQ2200+AQ2209))^$F2218</f>
        <v/>
      </c>
      <c r="AS2218" s="40">
        <f>AR2218*$G2218*(1+AS$7)^$D2218*(AS2200/AR2200)^$E2218*((AS2200+AS2209)/(AR2200+AR2209))^$F2218</f>
        <v/>
      </c>
      <c r="AT2218" s="40">
        <f>AS2218*$G2218*(1+AT$7)^$D2218*(AT2200/AS2200)^$E2218*((AT2200+AT2209)/(AS2200+AS2209))^$F2218</f>
        <v/>
      </c>
      <c r="AU2218" s="40">
        <f>AT2218*$G2218*(1+AU$7)^$D2218*(AU2200/AT2200)^$E2218*((AU2200+AU2209)/(AT2200+AT2209))^$F2218</f>
        <v/>
      </c>
      <c r="AV2218" s="40">
        <f>AU2218*$G2218*(1+AV$7)^$D2218*(AV2200/AU2200)^$E2218*((AV2200+AV2209)/(AU2200+AU2209))^$F2218</f>
        <v/>
      </c>
      <c r="AW2218" s="40">
        <f>AV2218*$G2218*(1+AW$7)^$D2218*(AW2200/AV2200)^$E2218*((AW2200+AW2209)/(AV2200+AV2209))^$F2218</f>
        <v/>
      </c>
      <c r="AX2218" s="40">
        <f>AW2218*$G2218*(1+AX$7)^$D2218*(AX2200/AW2200)^$E2218*((AX2200+AX2209)/(AW2200+AW2209))^$F2218</f>
        <v/>
      </c>
      <c r="AY2218" s="40">
        <f>AX2218*$G2218*(1+AY$7)^$D2218*(AY2200/AX2200)^$E2218*((AY2200+AY2209)/(AX2200+AX2209))^$F2218</f>
        <v/>
      </c>
    </row>
    <row r="2219" hidden="1" outlineLevel="2">
      <c r="A2219" s="14" t="inlineStr">
        <is>
          <t>ener</t>
        </is>
      </c>
      <c r="B2219" s="14" t="inlineStr">
        <is>
          <t>gso</t>
        </is>
      </c>
      <c r="C2219" s="14" t="inlineStr">
        <is>
          <t>nfm</t>
        </is>
      </c>
      <c r="D2219" s="32">
        <f>INDEX(Inputs!$O$5:$O$132,MATCH($B2219&amp;"|"&amp;$C2219,Inputs!$A$5:$A$132,0))</f>
        <v/>
      </c>
      <c r="E2219" s="32">
        <f>INDEX(Inputs!$P$5:$P$132,MATCH($B2219&amp;"|"&amp;$C2219,Inputs!$A$5:$A$132,0))</f>
        <v/>
      </c>
      <c r="F2219" s="32">
        <f>INDEX(Inputs!$T$5:$T$132,MATCH($B2219&amp;"|"&amp;$C2219,Inputs!$A$5:$A$132,0))</f>
        <v/>
      </c>
      <c r="G2219" s="32">
        <f>INDEX(Inputs!$S$5:$S$132,MATCH($B2219&amp;"|"&amp;$C2219,Inputs!$A$5:$A$132,0))</f>
        <v/>
      </c>
      <c r="H2219" s="14">
        <f>INDEX(VarLab,MATCH($A2219,VarKey,0))&amp;INDEX(MemLab,MATCH($C2219&amp;"|"&amp;$B2219,MemKey,0))</f>
        <v/>
      </c>
      <c r="I2219" s="14">
        <f>INDEX(VarUnit,MATCH($A2219,VarKey,0))</f>
        <v/>
      </c>
      <c r="J2219" s="14">
        <f>INDEX(VarSrc,MATCH($A2219,VarKey,0))</f>
        <v/>
      </c>
      <c r="K2219" s="11">
        <f>CodePrefix&amp;$A2219&amp;IF($C2219="","","."&amp;$C2219&amp;"."&amp;$B2219)&amp;INDEX(VarEnd,MATCH($A2219,VarKey,0))&amp;K$5</f>
        <v/>
      </c>
      <c r="L2219" s="39">
        <f>INDEX(Inputs!$X$5:$X$132,MATCH($B2219&amp;"|"&amp;$C2219,Inputs!$A$5:$A$132,0))</f>
        <v/>
      </c>
      <c r="M2219" s="40">
        <f>L2219*$G2219*(1+M$7)^$D2219*(M2201/L2201)^$E2219*((M2201+M2210)/(L2201+L2210))^$F2219</f>
        <v/>
      </c>
      <c r="N2219" s="40">
        <f>M2219*$G2219*(1+N$7)^$D2219*(N2201/M2201)^$E2219*((N2201+N2210)/(M2201+M2210))^$F2219</f>
        <v/>
      </c>
      <c r="O2219" s="40">
        <f>N2219*$G2219*(1+O$7)^$D2219*(O2201/N2201)^$E2219*((O2201+O2210)/(N2201+N2210))^$F2219</f>
        <v/>
      </c>
      <c r="P2219" s="40">
        <f>O2219*$G2219*(1+P$7)^$D2219*(P2201/O2201)^$E2219*((P2201+P2210)/(O2201+O2210))^$F2219</f>
        <v/>
      </c>
      <c r="Q2219" s="40">
        <f>P2219*$G2219*(1+Q$7)^$D2219*(Q2201/P2201)^$E2219*((Q2201+Q2210)/(P2201+P2210))^$F2219</f>
        <v/>
      </c>
      <c r="R2219" s="40">
        <f>Q2219*$G2219*(1+R$7)^$D2219*(R2201/Q2201)^$E2219*((R2201+R2210)/(Q2201+Q2210))^$F2219</f>
        <v/>
      </c>
      <c r="S2219" s="40">
        <f>R2219*$G2219*(1+S$7)^$D2219*(S2201/R2201)^$E2219*((S2201+S2210)/(R2201+R2210))^$F2219</f>
        <v/>
      </c>
      <c r="T2219" s="40">
        <f>S2219*$G2219*(1+T$7)^$D2219*(T2201/S2201)^$E2219*((T2201+T2210)/(S2201+S2210))^$F2219</f>
        <v/>
      </c>
      <c r="U2219" s="40">
        <f>T2219*$G2219*(1+U$7)^$D2219*(U2201/T2201)^$E2219*((U2201+U2210)/(T2201+T2210))^$F2219</f>
        <v/>
      </c>
      <c r="V2219" s="40">
        <f>U2219*$G2219*(1+V$7)^$D2219*(V2201/U2201)^$E2219*((V2201+V2210)/(U2201+U2210))^$F2219</f>
        <v/>
      </c>
      <c r="W2219" s="40">
        <f>V2219*$G2219*(1+W$7)^$D2219*(W2201/V2201)^$E2219*((W2201+W2210)/(V2201+V2210))^$F2219</f>
        <v/>
      </c>
      <c r="X2219" s="40">
        <f>W2219*$G2219*(1+X$7)^$D2219*(X2201/W2201)^$E2219*((X2201+X2210)/(W2201+W2210))^$F2219</f>
        <v/>
      </c>
      <c r="Y2219" s="40">
        <f>X2219*$G2219*(1+Y$7)^$D2219*(Y2201/X2201)^$E2219*((Y2201+Y2210)/(X2201+X2210))^$F2219</f>
        <v/>
      </c>
      <c r="Z2219" s="40">
        <f>Y2219*$G2219*(1+Z$7)^$D2219*(Z2201/Y2201)^$E2219*((Z2201+Z2210)/(Y2201+Y2210))^$F2219</f>
        <v/>
      </c>
      <c r="AA2219" s="40">
        <f>Z2219*$G2219*(1+AA$7)^$D2219*(AA2201/Z2201)^$E2219*((AA2201+AA2210)/(Z2201+Z2210))^$F2219</f>
        <v/>
      </c>
      <c r="AB2219" s="40">
        <f>AA2219*$G2219*(1+AB$7)^$D2219*(AB2201/AA2201)^$E2219*((AB2201+AB2210)/(AA2201+AA2210))^$F2219</f>
        <v/>
      </c>
      <c r="AC2219" s="40">
        <f>AB2219*$G2219*(1+AC$7)^$D2219*(AC2201/AB2201)^$E2219*((AC2201+AC2210)/(AB2201+AB2210))^$F2219</f>
        <v/>
      </c>
      <c r="AD2219" s="40">
        <f>AC2219*$G2219*(1+AD$7)^$D2219*(AD2201/AC2201)^$E2219*((AD2201+AD2210)/(AC2201+AC2210))^$F2219</f>
        <v/>
      </c>
      <c r="AF2219" s="11">
        <f>CodePrefix&amp;$A2219&amp;IF($C2219="","","."&amp;$C2219&amp;"."&amp;$B2219)&amp;INDEX(VarEnd,MATCH($A2219,VarKey,0))&amp;AF$5</f>
        <v/>
      </c>
      <c r="AG2219" s="39">
        <f>INDEX(Inputs!$X$5:$X$132,MATCH($B2219&amp;"|"&amp;$C2219,Inputs!$A$5:$A$132,0))</f>
        <v/>
      </c>
      <c r="AH2219" s="40">
        <f>AG2219*$G2219*(1+AH$7)^$D2219*(AH2201/AG2201)^$E2219*((AH2201+AH2210)/(AG2201+AG2210))^$F2219</f>
        <v/>
      </c>
      <c r="AI2219" s="40">
        <f>AH2219*$G2219*(1+AI$7)^$D2219*(AI2201/AH2201)^$E2219*((AI2201+AI2210)/(AH2201+AH2210))^$F2219</f>
        <v/>
      </c>
      <c r="AJ2219" s="40">
        <f>AI2219*$G2219*(1+AJ$7)^$D2219*(AJ2201/AI2201)^$E2219*((AJ2201+AJ2210)/(AI2201+AI2210))^$F2219</f>
        <v/>
      </c>
      <c r="AK2219" s="40">
        <f>AJ2219*$G2219*(1+AK$7)^$D2219*(AK2201/AJ2201)^$E2219*((AK2201+AK2210)/(AJ2201+AJ2210))^$F2219</f>
        <v/>
      </c>
      <c r="AL2219" s="40">
        <f>AK2219*$G2219*(1+AL$7)^$D2219*(AL2201/AK2201)^$E2219*((AL2201+AL2210)/(AK2201+AK2210))^$F2219</f>
        <v/>
      </c>
      <c r="AM2219" s="40">
        <f>AL2219*$G2219*(1+AM$7)^$D2219*(AM2201/AL2201)^$E2219*((AM2201+AM2210)/(AL2201+AL2210))^$F2219</f>
        <v/>
      </c>
      <c r="AN2219" s="40">
        <f>AM2219*$G2219*(1+AN$7)^$D2219*(AN2201/AM2201)^$E2219*((AN2201+AN2210)/(AM2201+AM2210))^$F2219</f>
        <v/>
      </c>
      <c r="AO2219" s="40">
        <f>AN2219*$G2219*(1+AO$7)^$D2219*(AO2201/AN2201)^$E2219*((AO2201+AO2210)/(AN2201+AN2210))^$F2219</f>
        <v/>
      </c>
      <c r="AP2219" s="40">
        <f>AO2219*$G2219*(1+AP$7)^$D2219*(AP2201/AO2201)^$E2219*((AP2201+AP2210)/(AO2201+AO2210))^$F2219</f>
        <v/>
      </c>
      <c r="AQ2219" s="40">
        <f>AP2219*$G2219*(1+AQ$7)^$D2219*(AQ2201/AP2201)^$E2219*((AQ2201+AQ2210)/(AP2201+AP2210))^$F2219</f>
        <v/>
      </c>
      <c r="AR2219" s="40">
        <f>AQ2219*$G2219*(1+AR$7)^$D2219*(AR2201/AQ2201)^$E2219*((AR2201+AR2210)/(AQ2201+AQ2210))^$F2219</f>
        <v/>
      </c>
      <c r="AS2219" s="40">
        <f>AR2219*$G2219*(1+AS$7)^$D2219*(AS2201/AR2201)^$E2219*((AS2201+AS2210)/(AR2201+AR2210))^$F2219</f>
        <v/>
      </c>
      <c r="AT2219" s="40">
        <f>AS2219*$G2219*(1+AT$7)^$D2219*(AT2201/AS2201)^$E2219*((AT2201+AT2210)/(AS2201+AS2210))^$F2219</f>
        <v/>
      </c>
      <c r="AU2219" s="40">
        <f>AT2219*$G2219*(1+AU$7)^$D2219*(AU2201/AT2201)^$E2219*((AU2201+AU2210)/(AT2201+AT2210))^$F2219</f>
        <v/>
      </c>
      <c r="AV2219" s="40">
        <f>AU2219*$G2219*(1+AV$7)^$D2219*(AV2201/AU2201)^$E2219*((AV2201+AV2210)/(AU2201+AU2210))^$F2219</f>
        <v/>
      </c>
      <c r="AW2219" s="40">
        <f>AV2219*$G2219*(1+AW$7)^$D2219*(AW2201/AV2201)^$E2219*((AW2201+AW2210)/(AV2201+AV2210))^$F2219</f>
        <v/>
      </c>
      <c r="AX2219" s="40">
        <f>AW2219*$G2219*(1+AX$7)^$D2219*(AX2201/AW2201)^$E2219*((AX2201+AX2210)/(AW2201+AW2210))^$F2219</f>
        <v/>
      </c>
      <c r="AY2219" s="40">
        <f>AX2219*$G2219*(1+AY$7)^$D2219*(AY2201/AX2201)^$E2219*((AY2201+AY2210)/(AX2201+AX2210))^$F2219</f>
        <v/>
      </c>
    </row>
    <row r="2220" hidden="1" outlineLevel="2">
      <c r="A2220" s="14" t="inlineStr">
        <is>
          <t>ener</t>
        </is>
      </c>
      <c r="B2220" s="14" t="inlineStr">
        <is>
          <t>die</t>
        </is>
      </c>
      <c r="C2220" s="14" t="inlineStr">
        <is>
          <t>nfm</t>
        </is>
      </c>
      <c r="D2220" s="32">
        <f>INDEX(Inputs!$O$5:$O$132,MATCH($B2220&amp;"|"&amp;$C2220,Inputs!$A$5:$A$132,0))</f>
        <v/>
      </c>
      <c r="E2220" s="32">
        <f>INDEX(Inputs!$P$5:$P$132,MATCH($B2220&amp;"|"&amp;$C2220,Inputs!$A$5:$A$132,0))</f>
        <v/>
      </c>
      <c r="F2220" s="32">
        <f>INDEX(Inputs!$T$5:$T$132,MATCH($B2220&amp;"|"&amp;$C2220,Inputs!$A$5:$A$132,0))</f>
        <v/>
      </c>
      <c r="G2220" s="32">
        <f>INDEX(Inputs!$S$5:$S$132,MATCH($B2220&amp;"|"&amp;$C2220,Inputs!$A$5:$A$132,0))</f>
        <v/>
      </c>
      <c r="H2220" s="14">
        <f>INDEX(VarLab,MATCH($A2220,VarKey,0))&amp;INDEX(MemLab,MATCH($C2220&amp;"|"&amp;$B2220,MemKey,0))</f>
        <v/>
      </c>
      <c r="I2220" s="14">
        <f>INDEX(VarUnit,MATCH($A2220,VarKey,0))</f>
        <v/>
      </c>
      <c r="J2220" s="14">
        <f>INDEX(VarSrc,MATCH($A2220,VarKey,0))</f>
        <v/>
      </c>
      <c r="K2220" s="11">
        <f>CodePrefix&amp;$A2220&amp;IF($C2220="","","."&amp;$C2220&amp;"."&amp;$B2220)&amp;INDEX(VarEnd,MATCH($A2220,VarKey,0))&amp;K$5</f>
        <v/>
      </c>
      <c r="L2220" s="39">
        <f>INDEX(Inputs!$X$5:$X$132,MATCH($B2220&amp;"|"&amp;$C2220,Inputs!$A$5:$A$132,0))</f>
        <v/>
      </c>
      <c r="M2220" s="40">
        <f>L2220*$G2220*(1+M$7)^$D2220*(M2202/L2202)^$E2220*((M2202+M2211)/(L2202+L2211))^$F2220</f>
        <v/>
      </c>
      <c r="N2220" s="40">
        <f>M2220*$G2220*(1+N$7)^$D2220*(N2202/M2202)^$E2220*((N2202+N2211)/(M2202+M2211))^$F2220</f>
        <v/>
      </c>
      <c r="O2220" s="40">
        <f>N2220*$G2220*(1+O$7)^$D2220*(O2202/N2202)^$E2220*((O2202+O2211)/(N2202+N2211))^$F2220</f>
        <v/>
      </c>
      <c r="P2220" s="40">
        <f>O2220*$G2220*(1+P$7)^$D2220*(P2202/O2202)^$E2220*((P2202+P2211)/(O2202+O2211))^$F2220</f>
        <v/>
      </c>
      <c r="Q2220" s="40">
        <f>P2220*$G2220*(1+Q$7)^$D2220*(Q2202/P2202)^$E2220*((Q2202+Q2211)/(P2202+P2211))^$F2220</f>
        <v/>
      </c>
      <c r="R2220" s="40">
        <f>Q2220*$G2220*(1+R$7)^$D2220*(R2202/Q2202)^$E2220*((R2202+R2211)/(Q2202+Q2211))^$F2220</f>
        <v/>
      </c>
      <c r="S2220" s="40">
        <f>R2220*$G2220*(1+S$7)^$D2220*(S2202/R2202)^$E2220*((S2202+S2211)/(R2202+R2211))^$F2220</f>
        <v/>
      </c>
      <c r="T2220" s="40">
        <f>S2220*$G2220*(1+T$7)^$D2220*(T2202/S2202)^$E2220*((T2202+T2211)/(S2202+S2211))^$F2220</f>
        <v/>
      </c>
      <c r="U2220" s="40">
        <f>T2220*$G2220*(1+U$7)^$D2220*(U2202/T2202)^$E2220*((U2202+U2211)/(T2202+T2211))^$F2220</f>
        <v/>
      </c>
      <c r="V2220" s="40">
        <f>U2220*$G2220*(1+V$7)^$D2220*(V2202/U2202)^$E2220*((V2202+V2211)/(U2202+U2211))^$F2220</f>
        <v/>
      </c>
      <c r="W2220" s="40">
        <f>V2220*$G2220*(1+W$7)^$D2220*(W2202/V2202)^$E2220*((W2202+W2211)/(V2202+V2211))^$F2220</f>
        <v/>
      </c>
      <c r="X2220" s="40">
        <f>W2220*$G2220*(1+X$7)^$D2220*(X2202/W2202)^$E2220*((X2202+X2211)/(W2202+W2211))^$F2220</f>
        <v/>
      </c>
      <c r="Y2220" s="40">
        <f>X2220*$G2220*(1+Y$7)^$D2220*(Y2202/X2202)^$E2220*((Y2202+Y2211)/(X2202+X2211))^$F2220</f>
        <v/>
      </c>
      <c r="Z2220" s="40">
        <f>Y2220*$G2220*(1+Z$7)^$D2220*(Z2202/Y2202)^$E2220*((Z2202+Z2211)/(Y2202+Y2211))^$F2220</f>
        <v/>
      </c>
      <c r="AA2220" s="40">
        <f>Z2220*$G2220*(1+AA$7)^$D2220*(AA2202/Z2202)^$E2220*((AA2202+AA2211)/(Z2202+Z2211))^$F2220</f>
        <v/>
      </c>
      <c r="AB2220" s="40">
        <f>AA2220*$G2220*(1+AB$7)^$D2220*(AB2202/AA2202)^$E2220*((AB2202+AB2211)/(AA2202+AA2211))^$F2220</f>
        <v/>
      </c>
      <c r="AC2220" s="40">
        <f>AB2220*$G2220*(1+AC$7)^$D2220*(AC2202/AB2202)^$E2220*((AC2202+AC2211)/(AB2202+AB2211))^$F2220</f>
        <v/>
      </c>
      <c r="AD2220" s="40">
        <f>AC2220*$G2220*(1+AD$7)^$D2220*(AD2202/AC2202)^$E2220*((AD2202+AD2211)/(AC2202+AC2211))^$F2220</f>
        <v/>
      </c>
      <c r="AF2220" s="11">
        <f>CodePrefix&amp;$A2220&amp;IF($C2220="","","."&amp;$C2220&amp;"."&amp;$B2220)&amp;INDEX(VarEnd,MATCH($A2220,VarKey,0))&amp;AF$5</f>
        <v/>
      </c>
      <c r="AG2220" s="39">
        <f>INDEX(Inputs!$X$5:$X$132,MATCH($B2220&amp;"|"&amp;$C2220,Inputs!$A$5:$A$132,0))</f>
        <v/>
      </c>
      <c r="AH2220" s="40">
        <f>AG2220*$G2220*(1+AH$7)^$D2220*(AH2202/AG2202)^$E2220*((AH2202+AH2211)/(AG2202+AG2211))^$F2220</f>
        <v/>
      </c>
      <c r="AI2220" s="40">
        <f>AH2220*$G2220*(1+AI$7)^$D2220*(AI2202/AH2202)^$E2220*((AI2202+AI2211)/(AH2202+AH2211))^$F2220</f>
        <v/>
      </c>
      <c r="AJ2220" s="40">
        <f>AI2220*$G2220*(1+AJ$7)^$D2220*(AJ2202/AI2202)^$E2220*((AJ2202+AJ2211)/(AI2202+AI2211))^$F2220</f>
        <v/>
      </c>
      <c r="AK2220" s="40">
        <f>AJ2220*$G2220*(1+AK$7)^$D2220*(AK2202/AJ2202)^$E2220*((AK2202+AK2211)/(AJ2202+AJ2211))^$F2220</f>
        <v/>
      </c>
      <c r="AL2220" s="40">
        <f>AK2220*$G2220*(1+AL$7)^$D2220*(AL2202/AK2202)^$E2220*((AL2202+AL2211)/(AK2202+AK2211))^$F2220</f>
        <v/>
      </c>
      <c r="AM2220" s="40">
        <f>AL2220*$G2220*(1+AM$7)^$D2220*(AM2202/AL2202)^$E2220*((AM2202+AM2211)/(AL2202+AL2211))^$F2220</f>
        <v/>
      </c>
      <c r="AN2220" s="40">
        <f>AM2220*$G2220*(1+AN$7)^$D2220*(AN2202/AM2202)^$E2220*((AN2202+AN2211)/(AM2202+AM2211))^$F2220</f>
        <v/>
      </c>
      <c r="AO2220" s="40">
        <f>AN2220*$G2220*(1+AO$7)^$D2220*(AO2202/AN2202)^$E2220*((AO2202+AO2211)/(AN2202+AN2211))^$F2220</f>
        <v/>
      </c>
      <c r="AP2220" s="40">
        <f>AO2220*$G2220*(1+AP$7)^$D2220*(AP2202/AO2202)^$E2220*((AP2202+AP2211)/(AO2202+AO2211))^$F2220</f>
        <v/>
      </c>
      <c r="AQ2220" s="40">
        <f>AP2220*$G2220*(1+AQ$7)^$D2220*(AQ2202/AP2202)^$E2220*((AQ2202+AQ2211)/(AP2202+AP2211))^$F2220</f>
        <v/>
      </c>
      <c r="AR2220" s="40">
        <f>AQ2220*$G2220*(1+AR$7)^$D2220*(AR2202/AQ2202)^$E2220*((AR2202+AR2211)/(AQ2202+AQ2211))^$F2220</f>
        <v/>
      </c>
      <c r="AS2220" s="40">
        <f>AR2220*$G2220*(1+AS$7)^$D2220*(AS2202/AR2202)^$E2220*((AS2202+AS2211)/(AR2202+AR2211))^$F2220</f>
        <v/>
      </c>
      <c r="AT2220" s="40">
        <f>AS2220*$G2220*(1+AT$7)^$D2220*(AT2202/AS2202)^$E2220*((AT2202+AT2211)/(AS2202+AS2211))^$F2220</f>
        <v/>
      </c>
      <c r="AU2220" s="40">
        <f>AT2220*$G2220*(1+AU$7)^$D2220*(AU2202/AT2202)^$E2220*((AU2202+AU2211)/(AT2202+AT2211))^$F2220</f>
        <v/>
      </c>
      <c r="AV2220" s="40">
        <f>AU2220*$G2220*(1+AV$7)^$D2220*(AV2202/AU2202)^$E2220*((AV2202+AV2211)/(AU2202+AU2211))^$F2220</f>
        <v/>
      </c>
      <c r="AW2220" s="40">
        <f>AV2220*$G2220*(1+AW$7)^$D2220*(AW2202/AV2202)^$E2220*((AW2202+AW2211)/(AV2202+AV2211))^$F2220</f>
        <v/>
      </c>
      <c r="AX2220" s="40">
        <f>AW2220*$G2220*(1+AX$7)^$D2220*(AX2202/AW2202)^$E2220*((AX2202+AX2211)/(AW2202+AW2211))^$F2220</f>
        <v/>
      </c>
      <c r="AY2220" s="40">
        <f>AX2220*$G2220*(1+AY$7)^$D2220*(AY2202/AX2202)^$E2220*((AY2202+AY2211)/(AX2202+AX2211))^$F2220</f>
        <v/>
      </c>
    </row>
    <row r="2221" hidden="1" outlineLevel="2">
      <c r="A2221" s="14" t="inlineStr">
        <is>
          <t>ener</t>
        </is>
      </c>
      <c r="B2221" s="14" t="inlineStr">
        <is>
          <t>lpg</t>
        </is>
      </c>
      <c r="C2221" s="14" t="inlineStr">
        <is>
          <t>nfm</t>
        </is>
      </c>
      <c r="D2221" s="32">
        <f>INDEX(Inputs!$O$5:$O$132,MATCH($B2221&amp;"|"&amp;$C2221,Inputs!$A$5:$A$132,0))</f>
        <v/>
      </c>
      <c r="E2221" s="32">
        <f>INDEX(Inputs!$P$5:$P$132,MATCH($B2221&amp;"|"&amp;$C2221,Inputs!$A$5:$A$132,0))</f>
        <v/>
      </c>
      <c r="F2221" s="32">
        <f>INDEX(Inputs!$T$5:$T$132,MATCH($B2221&amp;"|"&amp;$C2221,Inputs!$A$5:$A$132,0))</f>
        <v/>
      </c>
      <c r="G2221" s="32">
        <f>INDEX(Inputs!$S$5:$S$132,MATCH($B2221&amp;"|"&amp;$C2221,Inputs!$A$5:$A$132,0))</f>
        <v/>
      </c>
      <c r="H2221" s="14">
        <f>INDEX(VarLab,MATCH($A2221,VarKey,0))&amp;INDEX(MemLab,MATCH($C2221&amp;"|"&amp;$B2221,MemKey,0))</f>
        <v/>
      </c>
      <c r="I2221" s="14">
        <f>INDEX(VarUnit,MATCH($A2221,VarKey,0))</f>
        <v/>
      </c>
      <c r="J2221" s="14">
        <f>INDEX(VarSrc,MATCH($A2221,VarKey,0))</f>
        <v/>
      </c>
      <c r="K2221" s="11">
        <f>CodePrefix&amp;$A2221&amp;IF($C2221="","","."&amp;$C2221&amp;"."&amp;$B2221)&amp;INDEX(VarEnd,MATCH($A2221,VarKey,0))&amp;K$5</f>
        <v/>
      </c>
      <c r="L2221" s="39">
        <f>INDEX(Inputs!$X$5:$X$132,MATCH($B2221&amp;"|"&amp;$C2221,Inputs!$A$5:$A$132,0))</f>
        <v/>
      </c>
      <c r="M2221" s="40">
        <f>L2221*$G2221*(1+M$7)^$D2221*(M2203/L2203)^$E2221*((M2203+M2212)/(L2203+L2212))^$F2221</f>
        <v/>
      </c>
      <c r="N2221" s="40">
        <f>M2221*$G2221*(1+N$7)^$D2221*(N2203/M2203)^$E2221*((N2203+N2212)/(M2203+M2212))^$F2221</f>
        <v/>
      </c>
      <c r="O2221" s="40">
        <f>N2221*$G2221*(1+O$7)^$D2221*(O2203/N2203)^$E2221*((O2203+O2212)/(N2203+N2212))^$F2221</f>
        <v/>
      </c>
      <c r="P2221" s="40">
        <f>O2221*$G2221*(1+P$7)^$D2221*(P2203/O2203)^$E2221*((P2203+P2212)/(O2203+O2212))^$F2221</f>
        <v/>
      </c>
      <c r="Q2221" s="40">
        <f>P2221*$G2221*(1+Q$7)^$D2221*(Q2203/P2203)^$E2221*((Q2203+Q2212)/(P2203+P2212))^$F2221</f>
        <v/>
      </c>
      <c r="R2221" s="40">
        <f>Q2221*$G2221*(1+R$7)^$D2221*(R2203/Q2203)^$E2221*((R2203+R2212)/(Q2203+Q2212))^$F2221</f>
        <v/>
      </c>
      <c r="S2221" s="40">
        <f>R2221*$G2221*(1+S$7)^$D2221*(S2203/R2203)^$E2221*((S2203+S2212)/(R2203+R2212))^$F2221</f>
        <v/>
      </c>
      <c r="T2221" s="40">
        <f>S2221*$G2221*(1+T$7)^$D2221*(T2203/S2203)^$E2221*((T2203+T2212)/(S2203+S2212))^$F2221</f>
        <v/>
      </c>
      <c r="U2221" s="40">
        <f>T2221*$G2221*(1+U$7)^$D2221*(U2203/T2203)^$E2221*((U2203+U2212)/(T2203+T2212))^$F2221</f>
        <v/>
      </c>
      <c r="V2221" s="40">
        <f>U2221*$G2221*(1+V$7)^$D2221*(V2203/U2203)^$E2221*((V2203+V2212)/(U2203+U2212))^$F2221</f>
        <v/>
      </c>
      <c r="W2221" s="40">
        <f>V2221*$G2221*(1+W$7)^$D2221*(W2203/V2203)^$E2221*((W2203+W2212)/(V2203+V2212))^$F2221</f>
        <v/>
      </c>
      <c r="X2221" s="40">
        <f>W2221*$G2221*(1+X$7)^$D2221*(X2203/W2203)^$E2221*((X2203+X2212)/(W2203+W2212))^$F2221</f>
        <v/>
      </c>
      <c r="Y2221" s="40">
        <f>X2221*$G2221*(1+Y$7)^$D2221*(Y2203/X2203)^$E2221*((Y2203+Y2212)/(X2203+X2212))^$F2221</f>
        <v/>
      </c>
      <c r="Z2221" s="40">
        <f>Y2221*$G2221*(1+Z$7)^$D2221*(Z2203/Y2203)^$E2221*((Z2203+Z2212)/(Y2203+Y2212))^$F2221</f>
        <v/>
      </c>
      <c r="AA2221" s="40">
        <f>Z2221*$G2221*(1+AA$7)^$D2221*(AA2203/Z2203)^$E2221*((AA2203+AA2212)/(Z2203+Z2212))^$F2221</f>
        <v/>
      </c>
      <c r="AB2221" s="40">
        <f>AA2221*$G2221*(1+AB$7)^$D2221*(AB2203/AA2203)^$E2221*((AB2203+AB2212)/(AA2203+AA2212))^$F2221</f>
        <v/>
      </c>
      <c r="AC2221" s="40">
        <f>AB2221*$G2221*(1+AC$7)^$D2221*(AC2203/AB2203)^$E2221*((AC2203+AC2212)/(AB2203+AB2212))^$F2221</f>
        <v/>
      </c>
      <c r="AD2221" s="40">
        <f>AC2221*$G2221*(1+AD$7)^$D2221*(AD2203/AC2203)^$E2221*((AD2203+AD2212)/(AC2203+AC2212))^$F2221</f>
        <v/>
      </c>
      <c r="AF2221" s="11">
        <f>CodePrefix&amp;$A2221&amp;IF($C2221="","","."&amp;$C2221&amp;"."&amp;$B2221)&amp;INDEX(VarEnd,MATCH($A2221,VarKey,0))&amp;AF$5</f>
        <v/>
      </c>
      <c r="AG2221" s="39">
        <f>INDEX(Inputs!$X$5:$X$132,MATCH($B2221&amp;"|"&amp;$C2221,Inputs!$A$5:$A$132,0))</f>
        <v/>
      </c>
      <c r="AH2221" s="40">
        <f>AG2221*$G2221*(1+AH$7)^$D2221*(AH2203/AG2203)^$E2221*((AH2203+AH2212)/(AG2203+AG2212))^$F2221</f>
        <v/>
      </c>
      <c r="AI2221" s="40">
        <f>AH2221*$G2221*(1+AI$7)^$D2221*(AI2203/AH2203)^$E2221*((AI2203+AI2212)/(AH2203+AH2212))^$F2221</f>
        <v/>
      </c>
      <c r="AJ2221" s="40">
        <f>AI2221*$G2221*(1+AJ$7)^$D2221*(AJ2203/AI2203)^$E2221*((AJ2203+AJ2212)/(AI2203+AI2212))^$F2221</f>
        <v/>
      </c>
      <c r="AK2221" s="40">
        <f>AJ2221*$G2221*(1+AK$7)^$D2221*(AK2203/AJ2203)^$E2221*((AK2203+AK2212)/(AJ2203+AJ2212))^$F2221</f>
        <v/>
      </c>
      <c r="AL2221" s="40">
        <f>AK2221*$G2221*(1+AL$7)^$D2221*(AL2203/AK2203)^$E2221*((AL2203+AL2212)/(AK2203+AK2212))^$F2221</f>
        <v/>
      </c>
      <c r="AM2221" s="40">
        <f>AL2221*$G2221*(1+AM$7)^$D2221*(AM2203/AL2203)^$E2221*((AM2203+AM2212)/(AL2203+AL2212))^$F2221</f>
        <v/>
      </c>
      <c r="AN2221" s="40">
        <f>AM2221*$G2221*(1+AN$7)^$D2221*(AN2203/AM2203)^$E2221*((AN2203+AN2212)/(AM2203+AM2212))^$F2221</f>
        <v/>
      </c>
      <c r="AO2221" s="40">
        <f>AN2221*$G2221*(1+AO$7)^$D2221*(AO2203/AN2203)^$E2221*((AO2203+AO2212)/(AN2203+AN2212))^$F2221</f>
        <v/>
      </c>
      <c r="AP2221" s="40">
        <f>AO2221*$G2221*(1+AP$7)^$D2221*(AP2203/AO2203)^$E2221*((AP2203+AP2212)/(AO2203+AO2212))^$F2221</f>
        <v/>
      </c>
      <c r="AQ2221" s="40">
        <f>AP2221*$G2221*(1+AQ$7)^$D2221*(AQ2203/AP2203)^$E2221*((AQ2203+AQ2212)/(AP2203+AP2212))^$F2221</f>
        <v/>
      </c>
      <c r="AR2221" s="40">
        <f>AQ2221*$G2221*(1+AR$7)^$D2221*(AR2203/AQ2203)^$E2221*((AR2203+AR2212)/(AQ2203+AQ2212))^$F2221</f>
        <v/>
      </c>
      <c r="AS2221" s="40">
        <f>AR2221*$G2221*(1+AS$7)^$D2221*(AS2203/AR2203)^$E2221*((AS2203+AS2212)/(AR2203+AR2212))^$F2221</f>
        <v/>
      </c>
      <c r="AT2221" s="40">
        <f>AS2221*$G2221*(1+AT$7)^$D2221*(AT2203/AS2203)^$E2221*((AT2203+AT2212)/(AS2203+AS2212))^$F2221</f>
        <v/>
      </c>
      <c r="AU2221" s="40">
        <f>AT2221*$G2221*(1+AU$7)^$D2221*(AU2203/AT2203)^$E2221*((AU2203+AU2212)/(AT2203+AT2212))^$F2221</f>
        <v/>
      </c>
      <c r="AV2221" s="40">
        <f>AU2221*$G2221*(1+AV$7)^$D2221*(AV2203/AU2203)^$E2221*((AV2203+AV2212)/(AU2203+AU2212))^$F2221</f>
        <v/>
      </c>
      <c r="AW2221" s="40">
        <f>AV2221*$G2221*(1+AW$7)^$D2221*(AW2203/AV2203)^$E2221*((AW2203+AW2212)/(AV2203+AV2212))^$F2221</f>
        <v/>
      </c>
      <c r="AX2221" s="40">
        <f>AW2221*$G2221*(1+AX$7)^$D2221*(AX2203/AW2203)^$E2221*((AX2203+AX2212)/(AW2203+AW2212))^$F2221</f>
        <v/>
      </c>
      <c r="AY2221" s="40">
        <f>AX2221*$G2221*(1+AY$7)^$D2221*(AY2203/AX2203)^$E2221*((AY2203+AY2212)/(AX2203+AX2212))^$F2221</f>
        <v/>
      </c>
    </row>
    <row r="2222" hidden="1" outlineLevel="2">
      <c r="A2222" s="14" t="inlineStr">
        <is>
          <t>ener</t>
        </is>
      </c>
      <c r="B2222" s="14" t="inlineStr">
        <is>
          <t>ker</t>
        </is>
      </c>
      <c r="C2222" s="14" t="inlineStr">
        <is>
          <t>nfm</t>
        </is>
      </c>
      <c r="D2222" s="32">
        <f>INDEX(Inputs!$O$5:$O$132,MATCH($B2222&amp;"|"&amp;$C2222,Inputs!$A$5:$A$132,0))</f>
        <v/>
      </c>
      <c r="E2222" s="32">
        <f>INDEX(Inputs!$P$5:$P$132,MATCH($B2222&amp;"|"&amp;$C2222,Inputs!$A$5:$A$132,0))</f>
        <v/>
      </c>
      <c r="F2222" s="32">
        <f>INDEX(Inputs!$T$5:$T$132,MATCH($B2222&amp;"|"&amp;$C2222,Inputs!$A$5:$A$132,0))</f>
        <v/>
      </c>
      <c r="G2222" s="32">
        <f>INDEX(Inputs!$S$5:$S$132,MATCH($B2222&amp;"|"&amp;$C2222,Inputs!$A$5:$A$132,0))</f>
        <v/>
      </c>
      <c r="H2222" s="14">
        <f>INDEX(VarLab,MATCH($A2222,VarKey,0))&amp;INDEX(MemLab,MATCH($C2222&amp;"|"&amp;$B2222,MemKey,0))</f>
        <v/>
      </c>
      <c r="I2222" s="14">
        <f>INDEX(VarUnit,MATCH($A2222,VarKey,0))</f>
        <v/>
      </c>
      <c r="J2222" s="14">
        <f>INDEX(VarSrc,MATCH($A2222,VarKey,0))</f>
        <v/>
      </c>
      <c r="K2222" s="11">
        <f>CodePrefix&amp;$A2222&amp;IF($C2222="","","."&amp;$C2222&amp;"."&amp;$B2222)&amp;INDEX(VarEnd,MATCH($A2222,VarKey,0))&amp;K$5</f>
        <v/>
      </c>
      <c r="L2222" s="39">
        <f>INDEX(Inputs!$X$5:$X$132,MATCH($B2222&amp;"|"&amp;$C2222,Inputs!$A$5:$A$132,0))</f>
        <v/>
      </c>
      <c r="M2222" s="40">
        <f>L2222*$G2222*(1+M$7)^$D2222*(M2204/L2204)^$E2222*((M2204+M2213)/(L2204+L2213))^$F2222</f>
        <v/>
      </c>
      <c r="N2222" s="40">
        <f>M2222*$G2222*(1+N$7)^$D2222*(N2204/M2204)^$E2222*((N2204+N2213)/(M2204+M2213))^$F2222</f>
        <v/>
      </c>
      <c r="O2222" s="40">
        <f>N2222*$G2222*(1+O$7)^$D2222*(O2204/N2204)^$E2222*((O2204+O2213)/(N2204+N2213))^$F2222</f>
        <v/>
      </c>
      <c r="P2222" s="40">
        <f>O2222*$G2222*(1+P$7)^$D2222*(P2204/O2204)^$E2222*((P2204+P2213)/(O2204+O2213))^$F2222</f>
        <v/>
      </c>
      <c r="Q2222" s="40">
        <f>P2222*$G2222*(1+Q$7)^$D2222*(Q2204/P2204)^$E2222*((Q2204+Q2213)/(P2204+P2213))^$F2222</f>
        <v/>
      </c>
      <c r="R2222" s="40">
        <f>Q2222*$G2222*(1+R$7)^$D2222*(R2204/Q2204)^$E2222*((R2204+R2213)/(Q2204+Q2213))^$F2222</f>
        <v/>
      </c>
      <c r="S2222" s="40">
        <f>R2222*$G2222*(1+S$7)^$D2222*(S2204/R2204)^$E2222*((S2204+S2213)/(R2204+R2213))^$F2222</f>
        <v/>
      </c>
      <c r="T2222" s="40">
        <f>S2222*$G2222*(1+T$7)^$D2222*(T2204/S2204)^$E2222*((T2204+T2213)/(S2204+S2213))^$F2222</f>
        <v/>
      </c>
      <c r="U2222" s="40">
        <f>T2222*$G2222*(1+U$7)^$D2222*(U2204/T2204)^$E2222*((U2204+U2213)/(T2204+T2213))^$F2222</f>
        <v/>
      </c>
      <c r="V2222" s="40">
        <f>U2222*$G2222*(1+V$7)^$D2222*(V2204/U2204)^$E2222*((V2204+V2213)/(U2204+U2213))^$F2222</f>
        <v/>
      </c>
      <c r="W2222" s="40">
        <f>V2222*$G2222*(1+W$7)^$D2222*(W2204/V2204)^$E2222*((W2204+W2213)/(V2204+V2213))^$F2222</f>
        <v/>
      </c>
      <c r="X2222" s="40">
        <f>W2222*$G2222*(1+X$7)^$D2222*(X2204/W2204)^$E2222*((X2204+X2213)/(W2204+W2213))^$F2222</f>
        <v/>
      </c>
      <c r="Y2222" s="40">
        <f>X2222*$G2222*(1+Y$7)^$D2222*(Y2204/X2204)^$E2222*((Y2204+Y2213)/(X2204+X2213))^$F2222</f>
        <v/>
      </c>
      <c r="Z2222" s="40">
        <f>Y2222*$G2222*(1+Z$7)^$D2222*(Z2204/Y2204)^$E2222*((Z2204+Z2213)/(Y2204+Y2213))^$F2222</f>
        <v/>
      </c>
      <c r="AA2222" s="40">
        <f>Z2222*$G2222*(1+AA$7)^$D2222*(AA2204/Z2204)^$E2222*((AA2204+AA2213)/(Z2204+Z2213))^$F2222</f>
        <v/>
      </c>
      <c r="AB2222" s="40">
        <f>AA2222*$G2222*(1+AB$7)^$D2222*(AB2204/AA2204)^$E2222*((AB2204+AB2213)/(AA2204+AA2213))^$F2222</f>
        <v/>
      </c>
      <c r="AC2222" s="40">
        <f>AB2222*$G2222*(1+AC$7)^$D2222*(AC2204/AB2204)^$E2222*((AC2204+AC2213)/(AB2204+AB2213))^$F2222</f>
        <v/>
      </c>
      <c r="AD2222" s="40">
        <f>AC2222*$G2222*(1+AD$7)^$D2222*(AD2204/AC2204)^$E2222*((AD2204+AD2213)/(AC2204+AC2213))^$F2222</f>
        <v/>
      </c>
      <c r="AF2222" s="11">
        <f>CodePrefix&amp;$A2222&amp;IF($C2222="","","."&amp;$C2222&amp;"."&amp;$B2222)&amp;INDEX(VarEnd,MATCH($A2222,VarKey,0))&amp;AF$5</f>
        <v/>
      </c>
      <c r="AG2222" s="39">
        <f>INDEX(Inputs!$X$5:$X$132,MATCH($B2222&amp;"|"&amp;$C2222,Inputs!$A$5:$A$132,0))</f>
        <v/>
      </c>
      <c r="AH2222" s="40">
        <f>AG2222*$G2222*(1+AH$7)^$D2222*(AH2204/AG2204)^$E2222*((AH2204+AH2213)/(AG2204+AG2213))^$F2222</f>
        <v/>
      </c>
      <c r="AI2222" s="40">
        <f>AH2222*$G2222*(1+AI$7)^$D2222*(AI2204/AH2204)^$E2222*((AI2204+AI2213)/(AH2204+AH2213))^$F2222</f>
        <v/>
      </c>
      <c r="AJ2222" s="40">
        <f>AI2222*$G2222*(1+AJ$7)^$D2222*(AJ2204/AI2204)^$E2222*((AJ2204+AJ2213)/(AI2204+AI2213))^$F2222</f>
        <v/>
      </c>
      <c r="AK2222" s="40">
        <f>AJ2222*$G2222*(1+AK$7)^$D2222*(AK2204/AJ2204)^$E2222*((AK2204+AK2213)/(AJ2204+AJ2213))^$F2222</f>
        <v/>
      </c>
      <c r="AL2222" s="40">
        <f>AK2222*$G2222*(1+AL$7)^$D2222*(AL2204/AK2204)^$E2222*((AL2204+AL2213)/(AK2204+AK2213))^$F2222</f>
        <v/>
      </c>
      <c r="AM2222" s="40">
        <f>AL2222*$G2222*(1+AM$7)^$D2222*(AM2204/AL2204)^$E2222*((AM2204+AM2213)/(AL2204+AL2213))^$F2222</f>
        <v/>
      </c>
      <c r="AN2222" s="40">
        <f>AM2222*$G2222*(1+AN$7)^$D2222*(AN2204/AM2204)^$E2222*((AN2204+AN2213)/(AM2204+AM2213))^$F2222</f>
        <v/>
      </c>
      <c r="AO2222" s="40">
        <f>AN2222*$G2222*(1+AO$7)^$D2222*(AO2204/AN2204)^$E2222*((AO2204+AO2213)/(AN2204+AN2213))^$F2222</f>
        <v/>
      </c>
      <c r="AP2222" s="40">
        <f>AO2222*$G2222*(1+AP$7)^$D2222*(AP2204/AO2204)^$E2222*((AP2204+AP2213)/(AO2204+AO2213))^$F2222</f>
        <v/>
      </c>
      <c r="AQ2222" s="40">
        <f>AP2222*$G2222*(1+AQ$7)^$D2222*(AQ2204/AP2204)^$E2222*((AQ2204+AQ2213)/(AP2204+AP2213))^$F2222</f>
        <v/>
      </c>
      <c r="AR2222" s="40">
        <f>AQ2222*$G2222*(1+AR$7)^$D2222*(AR2204/AQ2204)^$E2222*((AR2204+AR2213)/(AQ2204+AQ2213))^$F2222</f>
        <v/>
      </c>
      <c r="AS2222" s="40">
        <f>AR2222*$G2222*(1+AS$7)^$D2222*(AS2204/AR2204)^$E2222*((AS2204+AS2213)/(AR2204+AR2213))^$F2222</f>
        <v/>
      </c>
      <c r="AT2222" s="40">
        <f>AS2222*$G2222*(1+AT$7)^$D2222*(AT2204/AS2204)^$E2222*((AT2204+AT2213)/(AS2204+AS2213))^$F2222</f>
        <v/>
      </c>
      <c r="AU2222" s="40">
        <f>AT2222*$G2222*(1+AU$7)^$D2222*(AU2204/AT2204)^$E2222*((AU2204+AU2213)/(AT2204+AT2213))^$F2222</f>
        <v/>
      </c>
      <c r="AV2222" s="40">
        <f>AU2222*$G2222*(1+AV$7)^$D2222*(AV2204/AU2204)^$E2222*((AV2204+AV2213)/(AU2204+AU2213))^$F2222</f>
        <v/>
      </c>
      <c r="AW2222" s="40">
        <f>AV2222*$G2222*(1+AW$7)^$D2222*(AW2204/AV2204)^$E2222*((AW2204+AW2213)/(AV2204+AV2213))^$F2222</f>
        <v/>
      </c>
      <c r="AX2222" s="40">
        <f>AW2222*$G2222*(1+AX$7)^$D2222*(AX2204/AW2204)^$E2222*((AX2204+AX2213)/(AW2204+AW2213))^$F2222</f>
        <v/>
      </c>
      <c r="AY2222" s="40">
        <f>AX2222*$G2222*(1+AY$7)^$D2222*(AY2204/AX2204)^$E2222*((AY2204+AY2213)/(AX2204+AX2213))^$F2222</f>
        <v/>
      </c>
    </row>
    <row r="2223" hidden="1" outlineLevel="2">
      <c r="A2223" s="14" t="inlineStr">
        <is>
          <t>ener</t>
        </is>
      </c>
      <c r="B2223" s="14" t="inlineStr">
        <is>
          <t>oop</t>
        </is>
      </c>
      <c r="C2223" s="14" t="inlineStr">
        <is>
          <t>nfm</t>
        </is>
      </c>
      <c r="D2223" s="32">
        <f>INDEX(Inputs!$O$5:$O$132,MATCH($B2223&amp;"|"&amp;$C2223,Inputs!$A$5:$A$132,0))</f>
        <v/>
      </c>
      <c r="E2223" s="32">
        <f>INDEX(Inputs!$P$5:$P$132,MATCH($B2223&amp;"|"&amp;$C2223,Inputs!$A$5:$A$132,0))</f>
        <v/>
      </c>
      <c r="F2223" s="32">
        <f>INDEX(Inputs!$T$5:$T$132,MATCH($B2223&amp;"|"&amp;$C2223,Inputs!$A$5:$A$132,0))</f>
        <v/>
      </c>
      <c r="G2223" s="32">
        <f>INDEX(Inputs!$S$5:$S$132,MATCH($B2223&amp;"|"&amp;$C2223,Inputs!$A$5:$A$132,0))</f>
        <v/>
      </c>
      <c r="H2223" s="14">
        <f>INDEX(VarLab,MATCH($A2223,VarKey,0))&amp;INDEX(MemLab,MATCH($C2223&amp;"|"&amp;$B2223,MemKey,0))</f>
        <v/>
      </c>
      <c r="I2223" s="14">
        <f>INDEX(VarUnit,MATCH($A2223,VarKey,0))</f>
        <v/>
      </c>
      <c r="J2223" s="14">
        <f>INDEX(VarSrc,MATCH($A2223,VarKey,0))</f>
        <v/>
      </c>
      <c r="K2223" s="11">
        <f>CodePrefix&amp;$A2223&amp;IF($C2223="","","."&amp;$C2223&amp;"."&amp;$B2223)&amp;INDEX(VarEnd,MATCH($A2223,VarKey,0))&amp;K$5</f>
        <v/>
      </c>
      <c r="L2223" s="39">
        <f>INDEX(Inputs!$X$5:$X$132,MATCH($B2223&amp;"|"&amp;$C2223,Inputs!$A$5:$A$132,0))</f>
        <v/>
      </c>
      <c r="M2223" s="40">
        <f>L2223*$G2223*(1+M$7)^$D2223*(M2205/L2205)^$E2223*((M2205+M2214)/(L2205+L2214))^$F2223</f>
        <v/>
      </c>
      <c r="N2223" s="40">
        <f>M2223*$G2223*(1+N$7)^$D2223*(N2205/M2205)^$E2223*((N2205+N2214)/(M2205+M2214))^$F2223</f>
        <v/>
      </c>
      <c r="O2223" s="40">
        <f>N2223*$G2223*(1+O$7)^$D2223*(O2205/N2205)^$E2223*((O2205+O2214)/(N2205+N2214))^$F2223</f>
        <v/>
      </c>
      <c r="P2223" s="40">
        <f>O2223*$G2223*(1+P$7)^$D2223*(P2205/O2205)^$E2223*((P2205+P2214)/(O2205+O2214))^$F2223</f>
        <v/>
      </c>
      <c r="Q2223" s="40">
        <f>P2223*$G2223*(1+Q$7)^$D2223*(Q2205/P2205)^$E2223*((Q2205+Q2214)/(P2205+P2214))^$F2223</f>
        <v/>
      </c>
      <c r="R2223" s="40">
        <f>Q2223*$G2223*(1+R$7)^$D2223*(R2205/Q2205)^$E2223*((R2205+R2214)/(Q2205+Q2214))^$F2223</f>
        <v/>
      </c>
      <c r="S2223" s="40">
        <f>R2223*$G2223*(1+S$7)^$D2223*(S2205/R2205)^$E2223*((S2205+S2214)/(R2205+R2214))^$F2223</f>
        <v/>
      </c>
      <c r="T2223" s="40">
        <f>S2223*$G2223*(1+T$7)^$D2223*(T2205/S2205)^$E2223*((T2205+T2214)/(S2205+S2214))^$F2223</f>
        <v/>
      </c>
      <c r="U2223" s="40">
        <f>T2223*$G2223*(1+U$7)^$D2223*(U2205/T2205)^$E2223*((U2205+U2214)/(T2205+T2214))^$F2223</f>
        <v/>
      </c>
      <c r="V2223" s="40">
        <f>U2223*$G2223*(1+V$7)^$D2223*(V2205/U2205)^$E2223*((V2205+V2214)/(U2205+U2214))^$F2223</f>
        <v/>
      </c>
      <c r="W2223" s="40">
        <f>V2223*$G2223*(1+W$7)^$D2223*(W2205/V2205)^$E2223*((W2205+W2214)/(V2205+V2214))^$F2223</f>
        <v/>
      </c>
      <c r="X2223" s="40">
        <f>W2223*$G2223*(1+X$7)^$D2223*(X2205/W2205)^$E2223*((X2205+X2214)/(W2205+W2214))^$F2223</f>
        <v/>
      </c>
      <c r="Y2223" s="40">
        <f>X2223*$G2223*(1+Y$7)^$D2223*(Y2205/X2205)^$E2223*((Y2205+Y2214)/(X2205+X2214))^$F2223</f>
        <v/>
      </c>
      <c r="Z2223" s="40">
        <f>Y2223*$G2223*(1+Z$7)^$D2223*(Z2205/Y2205)^$E2223*((Z2205+Z2214)/(Y2205+Y2214))^$F2223</f>
        <v/>
      </c>
      <c r="AA2223" s="40">
        <f>Z2223*$G2223*(1+AA$7)^$D2223*(AA2205/Z2205)^$E2223*((AA2205+AA2214)/(Z2205+Z2214))^$F2223</f>
        <v/>
      </c>
      <c r="AB2223" s="40">
        <f>AA2223*$G2223*(1+AB$7)^$D2223*(AB2205/AA2205)^$E2223*((AB2205+AB2214)/(AA2205+AA2214))^$F2223</f>
        <v/>
      </c>
      <c r="AC2223" s="40">
        <f>AB2223*$G2223*(1+AC$7)^$D2223*(AC2205/AB2205)^$E2223*((AC2205+AC2214)/(AB2205+AB2214))^$F2223</f>
        <v/>
      </c>
      <c r="AD2223" s="40">
        <f>AC2223*$G2223*(1+AD$7)^$D2223*(AD2205/AC2205)^$E2223*((AD2205+AD2214)/(AC2205+AC2214))^$F2223</f>
        <v/>
      </c>
      <c r="AF2223" s="11">
        <f>CodePrefix&amp;$A2223&amp;IF($C2223="","","."&amp;$C2223&amp;"."&amp;$B2223)&amp;INDEX(VarEnd,MATCH($A2223,VarKey,0))&amp;AF$5</f>
        <v/>
      </c>
      <c r="AG2223" s="39">
        <f>INDEX(Inputs!$X$5:$X$132,MATCH($B2223&amp;"|"&amp;$C2223,Inputs!$A$5:$A$132,0))</f>
        <v/>
      </c>
      <c r="AH2223" s="40">
        <f>AG2223*$G2223*(1+AH$7)^$D2223*(AH2205/AG2205)^$E2223*((AH2205+AH2214)/(AG2205+AG2214))^$F2223</f>
        <v/>
      </c>
      <c r="AI2223" s="40">
        <f>AH2223*$G2223*(1+AI$7)^$D2223*(AI2205/AH2205)^$E2223*((AI2205+AI2214)/(AH2205+AH2214))^$F2223</f>
        <v/>
      </c>
      <c r="AJ2223" s="40">
        <f>AI2223*$G2223*(1+AJ$7)^$D2223*(AJ2205/AI2205)^$E2223*((AJ2205+AJ2214)/(AI2205+AI2214))^$F2223</f>
        <v/>
      </c>
      <c r="AK2223" s="40">
        <f>AJ2223*$G2223*(1+AK$7)^$D2223*(AK2205/AJ2205)^$E2223*((AK2205+AK2214)/(AJ2205+AJ2214))^$F2223</f>
        <v/>
      </c>
      <c r="AL2223" s="40">
        <f>AK2223*$G2223*(1+AL$7)^$D2223*(AL2205/AK2205)^$E2223*((AL2205+AL2214)/(AK2205+AK2214))^$F2223</f>
        <v/>
      </c>
      <c r="AM2223" s="40">
        <f>AL2223*$G2223*(1+AM$7)^$D2223*(AM2205/AL2205)^$E2223*((AM2205+AM2214)/(AL2205+AL2214))^$F2223</f>
        <v/>
      </c>
      <c r="AN2223" s="40">
        <f>AM2223*$G2223*(1+AN$7)^$D2223*(AN2205/AM2205)^$E2223*((AN2205+AN2214)/(AM2205+AM2214))^$F2223</f>
        <v/>
      </c>
      <c r="AO2223" s="40">
        <f>AN2223*$G2223*(1+AO$7)^$D2223*(AO2205/AN2205)^$E2223*((AO2205+AO2214)/(AN2205+AN2214))^$F2223</f>
        <v/>
      </c>
      <c r="AP2223" s="40">
        <f>AO2223*$G2223*(1+AP$7)^$D2223*(AP2205/AO2205)^$E2223*((AP2205+AP2214)/(AO2205+AO2214))^$F2223</f>
        <v/>
      </c>
      <c r="AQ2223" s="40">
        <f>AP2223*$G2223*(1+AQ$7)^$D2223*(AQ2205/AP2205)^$E2223*((AQ2205+AQ2214)/(AP2205+AP2214))^$F2223</f>
        <v/>
      </c>
      <c r="AR2223" s="40">
        <f>AQ2223*$G2223*(1+AR$7)^$D2223*(AR2205/AQ2205)^$E2223*((AR2205+AR2214)/(AQ2205+AQ2214))^$F2223</f>
        <v/>
      </c>
      <c r="AS2223" s="40">
        <f>AR2223*$G2223*(1+AS$7)^$D2223*(AS2205/AR2205)^$E2223*((AS2205+AS2214)/(AR2205+AR2214))^$F2223</f>
        <v/>
      </c>
      <c r="AT2223" s="40">
        <f>AS2223*$G2223*(1+AT$7)^$D2223*(AT2205/AS2205)^$E2223*((AT2205+AT2214)/(AS2205+AS2214))^$F2223</f>
        <v/>
      </c>
      <c r="AU2223" s="40">
        <f>AT2223*$G2223*(1+AU$7)^$D2223*(AU2205/AT2205)^$E2223*((AU2205+AU2214)/(AT2205+AT2214))^$F2223</f>
        <v/>
      </c>
      <c r="AV2223" s="40">
        <f>AU2223*$G2223*(1+AV$7)^$D2223*(AV2205/AU2205)^$E2223*((AV2205+AV2214)/(AU2205+AU2214))^$F2223</f>
        <v/>
      </c>
      <c r="AW2223" s="40">
        <f>AV2223*$G2223*(1+AW$7)^$D2223*(AW2205/AV2205)^$E2223*((AW2205+AW2214)/(AV2205+AV2214))^$F2223</f>
        <v/>
      </c>
      <c r="AX2223" s="40">
        <f>AW2223*$G2223*(1+AX$7)^$D2223*(AX2205/AW2205)^$E2223*((AX2205+AX2214)/(AW2205+AW2214))^$F2223</f>
        <v/>
      </c>
      <c r="AY2223" s="40">
        <f>AX2223*$G2223*(1+AY$7)^$D2223*(AY2205/AX2205)^$E2223*((AY2205+AY2214)/(AX2205+AX2214))^$F2223</f>
        <v/>
      </c>
    </row>
    <row r="2224" hidden="1" outlineLevel="2">
      <c r="A2224" s="14" t="inlineStr">
        <is>
          <t>ener</t>
        </is>
      </c>
      <c r="B2224" s="14" t="inlineStr">
        <is>
          <t>bio</t>
        </is>
      </c>
      <c r="C2224" s="14" t="inlineStr">
        <is>
          <t>nfm</t>
        </is>
      </c>
      <c r="D2224" s="32">
        <f>INDEX(Inputs!$O$5:$O$132,MATCH($B2224&amp;"|"&amp;$C2224,Inputs!$A$5:$A$132,0))</f>
        <v/>
      </c>
      <c r="E2224" s="32">
        <f>INDEX(Inputs!$P$5:$P$132,MATCH($B2224&amp;"|"&amp;$C2224,Inputs!$A$5:$A$132,0))</f>
        <v/>
      </c>
      <c r="F2224" s="32">
        <f>INDEX(Inputs!$T$5:$T$132,MATCH($B2224&amp;"|"&amp;$C2224,Inputs!$A$5:$A$132,0))</f>
        <v/>
      </c>
      <c r="G2224" s="32">
        <f>INDEX(Inputs!$S$5:$S$132,MATCH($B2224&amp;"|"&amp;$C2224,Inputs!$A$5:$A$132,0))</f>
        <v/>
      </c>
      <c r="H2224" s="14">
        <f>INDEX(VarLab,MATCH($A2224,VarKey,0))&amp;INDEX(MemLab,MATCH($C2224&amp;"|"&amp;$B2224,MemKey,0))</f>
        <v/>
      </c>
      <c r="I2224" s="14">
        <f>INDEX(VarUnit,MATCH($A2224,VarKey,0))</f>
        <v/>
      </c>
      <c r="J2224" s="14">
        <f>INDEX(VarSrc,MATCH($A2224,VarKey,0))</f>
        <v/>
      </c>
      <c r="K2224" s="11">
        <f>CodePrefix&amp;$A2224&amp;IF($C2224="","","."&amp;$C2224&amp;"."&amp;$B2224)&amp;INDEX(VarEnd,MATCH($A2224,VarKey,0))&amp;K$5</f>
        <v/>
      </c>
      <c r="L2224" s="39">
        <f>INDEX(Inputs!$X$5:$X$132,MATCH($B2224&amp;"|"&amp;$C2224,Inputs!$A$5:$A$132,0))</f>
        <v/>
      </c>
      <c r="M2224" s="40">
        <f>L2224*$G2224*(1+M$7)^$D2224*(M2206/L2206)^$E2224*((M2206+M2215)/(L2206+L2215))^$F2224</f>
        <v/>
      </c>
      <c r="N2224" s="40">
        <f>M2224*$G2224*(1+N$7)^$D2224*(N2206/M2206)^$E2224*((N2206+N2215)/(M2206+M2215))^$F2224</f>
        <v/>
      </c>
      <c r="O2224" s="40">
        <f>N2224*$G2224*(1+O$7)^$D2224*(O2206/N2206)^$E2224*((O2206+O2215)/(N2206+N2215))^$F2224</f>
        <v/>
      </c>
      <c r="P2224" s="40">
        <f>O2224*$G2224*(1+P$7)^$D2224*(P2206/O2206)^$E2224*((P2206+P2215)/(O2206+O2215))^$F2224</f>
        <v/>
      </c>
      <c r="Q2224" s="40">
        <f>P2224*$G2224*(1+Q$7)^$D2224*(Q2206/P2206)^$E2224*((Q2206+Q2215)/(P2206+P2215))^$F2224</f>
        <v/>
      </c>
      <c r="R2224" s="40">
        <f>Q2224*$G2224*(1+R$7)^$D2224*(R2206/Q2206)^$E2224*((R2206+R2215)/(Q2206+Q2215))^$F2224</f>
        <v/>
      </c>
      <c r="S2224" s="40">
        <f>R2224*$G2224*(1+S$7)^$D2224*(S2206/R2206)^$E2224*((S2206+S2215)/(R2206+R2215))^$F2224</f>
        <v/>
      </c>
      <c r="T2224" s="40">
        <f>S2224*$G2224*(1+T$7)^$D2224*(T2206/S2206)^$E2224*((T2206+T2215)/(S2206+S2215))^$F2224</f>
        <v/>
      </c>
      <c r="U2224" s="40">
        <f>T2224*$G2224*(1+U$7)^$D2224*(U2206/T2206)^$E2224*((U2206+U2215)/(T2206+T2215))^$F2224</f>
        <v/>
      </c>
      <c r="V2224" s="40">
        <f>U2224*$G2224*(1+V$7)^$D2224*(V2206/U2206)^$E2224*((V2206+V2215)/(U2206+U2215))^$F2224</f>
        <v/>
      </c>
      <c r="W2224" s="40">
        <f>V2224*$G2224*(1+W$7)^$D2224*(W2206/V2206)^$E2224*((W2206+W2215)/(V2206+V2215))^$F2224</f>
        <v/>
      </c>
      <c r="X2224" s="40">
        <f>W2224*$G2224*(1+X$7)^$D2224*(X2206/W2206)^$E2224*((X2206+X2215)/(W2206+W2215))^$F2224</f>
        <v/>
      </c>
      <c r="Y2224" s="40">
        <f>X2224*$G2224*(1+Y$7)^$D2224*(Y2206/X2206)^$E2224*((Y2206+Y2215)/(X2206+X2215))^$F2224</f>
        <v/>
      </c>
      <c r="Z2224" s="40">
        <f>Y2224*$G2224*(1+Z$7)^$D2224*(Z2206/Y2206)^$E2224*((Z2206+Z2215)/(Y2206+Y2215))^$F2224</f>
        <v/>
      </c>
      <c r="AA2224" s="40">
        <f>Z2224*$G2224*(1+AA$7)^$D2224*(AA2206/Z2206)^$E2224*((AA2206+AA2215)/(Z2206+Z2215))^$F2224</f>
        <v/>
      </c>
      <c r="AB2224" s="40">
        <f>AA2224*$G2224*(1+AB$7)^$D2224*(AB2206/AA2206)^$E2224*((AB2206+AB2215)/(AA2206+AA2215))^$F2224</f>
        <v/>
      </c>
      <c r="AC2224" s="40">
        <f>AB2224*$G2224*(1+AC$7)^$D2224*(AC2206/AB2206)^$E2224*((AC2206+AC2215)/(AB2206+AB2215))^$F2224</f>
        <v/>
      </c>
      <c r="AD2224" s="40">
        <f>AC2224*$G2224*(1+AD$7)^$D2224*(AD2206/AC2206)^$E2224*((AD2206+AD2215)/(AC2206+AC2215))^$F2224</f>
        <v/>
      </c>
      <c r="AF2224" s="11">
        <f>CodePrefix&amp;$A2224&amp;IF($C2224="","","."&amp;$C2224&amp;"."&amp;$B2224)&amp;INDEX(VarEnd,MATCH($A2224,VarKey,0))&amp;AF$5</f>
        <v/>
      </c>
      <c r="AG2224" s="39">
        <f>INDEX(Inputs!$X$5:$X$132,MATCH($B2224&amp;"|"&amp;$C2224,Inputs!$A$5:$A$132,0))</f>
        <v/>
      </c>
      <c r="AH2224" s="40">
        <f>AG2224*$G2224*(1+AH$7)^$D2224*(AH2206/AG2206)^$E2224*((AH2206+AH2215)/(AG2206+AG2215))^$F2224</f>
        <v/>
      </c>
      <c r="AI2224" s="40">
        <f>AH2224*$G2224*(1+AI$7)^$D2224*(AI2206/AH2206)^$E2224*((AI2206+AI2215)/(AH2206+AH2215))^$F2224</f>
        <v/>
      </c>
      <c r="AJ2224" s="40">
        <f>AI2224*$G2224*(1+AJ$7)^$D2224*(AJ2206/AI2206)^$E2224*((AJ2206+AJ2215)/(AI2206+AI2215))^$F2224</f>
        <v/>
      </c>
      <c r="AK2224" s="40">
        <f>AJ2224*$G2224*(1+AK$7)^$D2224*(AK2206/AJ2206)^$E2224*((AK2206+AK2215)/(AJ2206+AJ2215))^$F2224</f>
        <v/>
      </c>
      <c r="AL2224" s="40">
        <f>AK2224*$G2224*(1+AL$7)^$D2224*(AL2206/AK2206)^$E2224*((AL2206+AL2215)/(AK2206+AK2215))^$F2224</f>
        <v/>
      </c>
      <c r="AM2224" s="40">
        <f>AL2224*$G2224*(1+AM$7)^$D2224*(AM2206/AL2206)^$E2224*((AM2206+AM2215)/(AL2206+AL2215))^$F2224</f>
        <v/>
      </c>
      <c r="AN2224" s="40">
        <f>AM2224*$G2224*(1+AN$7)^$D2224*(AN2206/AM2206)^$E2224*((AN2206+AN2215)/(AM2206+AM2215))^$F2224</f>
        <v/>
      </c>
      <c r="AO2224" s="40">
        <f>AN2224*$G2224*(1+AO$7)^$D2224*(AO2206/AN2206)^$E2224*((AO2206+AO2215)/(AN2206+AN2215))^$F2224</f>
        <v/>
      </c>
      <c r="AP2224" s="40">
        <f>AO2224*$G2224*(1+AP$7)^$D2224*(AP2206/AO2206)^$E2224*((AP2206+AP2215)/(AO2206+AO2215))^$F2224</f>
        <v/>
      </c>
      <c r="AQ2224" s="40">
        <f>AP2224*$G2224*(1+AQ$7)^$D2224*(AQ2206/AP2206)^$E2224*((AQ2206+AQ2215)/(AP2206+AP2215))^$F2224</f>
        <v/>
      </c>
      <c r="AR2224" s="40">
        <f>AQ2224*$G2224*(1+AR$7)^$D2224*(AR2206/AQ2206)^$E2224*((AR2206+AR2215)/(AQ2206+AQ2215))^$F2224</f>
        <v/>
      </c>
      <c r="AS2224" s="40">
        <f>AR2224*$G2224*(1+AS$7)^$D2224*(AS2206/AR2206)^$E2224*((AS2206+AS2215)/(AR2206+AR2215))^$F2224</f>
        <v/>
      </c>
      <c r="AT2224" s="40">
        <f>AS2224*$G2224*(1+AT$7)^$D2224*(AT2206/AS2206)^$E2224*((AT2206+AT2215)/(AS2206+AS2215))^$F2224</f>
        <v/>
      </c>
      <c r="AU2224" s="40">
        <f>AT2224*$G2224*(1+AU$7)^$D2224*(AU2206/AT2206)^$E2224*((AU2206+AU2215)/(AT2206+AT2215))^$F2224</f>
        <v/>
      </c>
      <c r="AV2224" s="40">
        <f>AU2224*$G2224*(1+AV$7)^$D2224*(AV2206/AU2206)^$E2224*((AV2206+AV2215)/(AU2206+AU2215))^$F2224</f>
        <v/>
      </c>
      <c r="AW2224" s="40">
        <f>AV2224*$G2224*(1+AW$7)^$D2224*(AW2206/AV2206)^$E2224*((AW2206+AW2215)/(AV2206+AV2215))^$F2224</f>
        <v/>
      </c>
      <c r="AX2224" s="40">
        <f>AW2224*$G2224*(1+AX$7)^$D2224*(AX2206/AW2206)^$E2224*((AX2206+AX2215)/(AW2206+AW2215))^$F2224</f>
        <v/>
      </c>
      <c r="AY2224" s="40">
        <f>AX2224*$G2224*(1+AY$7)^$D2224*(AY2206/AX2206)^$E2224*((AY2206+AY2215)/(AX2206+AX2215))^$F2224</f>
        <v/>
      </c>
    </row>
    <row r="2225" hidden="1" outlineLevel="2"/>
    <row r="2226" hidden="1" outlineLevel="2">
      <c r="A2226" s="14" t="inlineStr">
        <is>
          <t>co2</t>
        </is>
      </c>
      <c r="B2226" s="14" t="inlineStr">
        <is>
          <t>coa</t>
        </is>
      </c>
      <c r="C2226" s="14" t="inlineStr">
        <is>
          <t>nfm</t>
        </is>
      </c>
      <c r="D2226" s="32">
        <f>INDEX(Inputs!$W$5:$W$132,MATCH($B2226&amp;"|"&amp;$C2226,Inputs!$A$5:$A$132,0))</f>
        <v/>
      </c>
      <c r="E2226" s="36" t="n"/>
      <c r="F2226" s="36" t="n"/>
      <c r="G2226" s="36" t="n"/>
      <c r="H2226" s="14">
        <f>INDEX(VarLab,MATCH($A2226,VarKey,0))&amp;INDEX(MemLab,MATCH($C2226&amp;"|"&amp;$B2226,MemKey,0))</f>
        <v/>
      </c>
      <c r="I2226" s="14">
        <f>INDEX(VarUnit,MATCH($A2226,VarKey,0))</f>
        <v/>
      </c>
      <c r="J2226" s="14">
        <f>INDEX(VarSrc,MATCH($A2226,VarKey,0))</f>
        <v/>
      </c>
      <c r="K2226" s="11">
        <f>CodePrefix&amp;$A2226&amp;IF($C2226="","","."&amp;$C2226&amp;"."&amp;$B2226)&amp;INDEX(VarEnd,MATCH($A2226,VarKey,0))&amp;K$5</f>
        <v/>
      </c>
      <c r="L2226" s="15">
        <f>L2217*Settings!$C$13*$D2226</f>
        <v/>
      </c>
      <c r="M2226" s="16">
        <f>M2217*Settings!$C$13*$D2226</f>
        <v/>
      </c>
      <c r="N2226" s="16">
        <f>N2217*Settings!$C$13*$D2226</f>
        <v/>
      </c>
      <c r="O2226" s="16">
        <f>O2217*Settings!$C$13*$D2226</f>
        <v/>
      </c>
      <c r="P2226" s="16">
        <f>P2217*Settings!$C$13*$D2226</f>
        <v/>
      </c>
      <c r="Q2226" s="16">
        <f>Q2217*Settings!$C$13*$D2226</f>
        <v/>
      </c>
      <c r="R2226" s="16">
        <f>R2217*Settings!$C$13*$D2226</f>
        <v/>
      </c>
      <c r="S2226" s="16">
        <f>S2217*Settings!$C$13*$D2226</f>
        <v/>
      </c>
      <c r="T2226" s="16">
        <f>T2217*Settings!$C$13*$D2226</f>
        <v/>
      </c>
      <c r="U2226" s="16">
        <f>U2217*Settings!$C$13*$D2226</f>
        <v/>
      </c>
      <c r="V2226" s="16">
        <f>V2217*Settings!$C$13*$D2226</f>
        <v/>
      </c>
      <c r="W2226" s="16">
        <f>W2217*Settings!$C$13*$D2226</f>
        <v/>
      </c>
      <c r="X2226" s="16">
        <f>X2217*Settings!$C$13*$D2226</f>
        <v/>
      </c>
      <c r="Y2226" s="16">
        <f>Y2217*Settings!$C$13*$D2226</f>
        <v/>
      </c>
      <c r="Z2226" s="16">
        <f>Z2217*Settings!$C$13*$D2226</f>
        <v/>
      </c>
      <c r="AA2226" s="16">
        <f>AA2217*Settings!$C$13*$D2226</f>
        <v/>
      </c>
      <c r="AB2226" s="16">
        <f>AB2217*Settings!$C$13*$D2226</f>
        <v/>
      </c>
      <c r="AC2226" s="16">
        <f>AC2217*Settings!$C$13*$D2226</f>
        <v/>
      </c>
      <c r="AD2226" s="16">
        <f>AD2217*Settings!$C$13*$D2226</f>
        <v/>
      </c>
      <c r="AF2226" s="11">
        <f>CodePrefix&amp;$A2226&amp;IF($C2226="","","."&amp;$C2226&amp;"."&amp;$B2226)&amp;INDEX(VarEnd,MATCH($A2226,VarKey,0))&amp;AF$5</f>
        <v/>
      </c>
      <c r="AG2226" s="15">
        <f>AG2217*Settings!$C$13*$D2226</f>
        <v/>
      </c>
      <c r="AH2226" s="16">
        <f>AH2217*Settings!$C$13*$D2226</f>
        <v/>
      </c>
      <c r="AI2226" s="16">
        <f>AI2217*Settings!$C$13*$D2226</f>
        <v/>
      </c>
      <c r="AJ2226" s="16">
        <f>AJ2217*Settings!$C$13*$D2226</f>
        <v/>
      </c>
      <c r="AK2226" s="16">
        <f>AK2217*Settings!$C$13*$D2226</f>
        <v/>
      </c>
      <c r="AL2226" s="16">
        <f>AL2217*Settings!$C$13*$D2226</f>
        <v/>
      </c>
      <c r="AM2226" s="16">
        <f>AM2217*Settings!$C$13*$D2226</f>
        <v/>
      </c>
      <c r="AN2226" s="16">
        <f>AN2217*Settings!$C$13*$D2226</f>
        <v/>
      </c>
      <c r="AO2226" s="16">
        <f>AO2217*Settings!$C$13*$D2226</f>
        <v/>
      </c>
      <c r="AP2226" s="16">
        <f>AP2217*Settings!$C$13*$D2226</f>
        <v/>
      </c>
      <c r="AQ2226" s="16">
        <f>AQ2217*Settings!$C$13*$D2226</f>
        <v/>
      </c>
      <c r="AR2226" s="16">
        <f>AR2217*Settings!$C$13*$D2226</f>
        <v/>
      </c>
      <c r="AS2226" s="16">
        <f>AS2217*Settings!$C$13*$D2226</f>
        <v/>
      </c>
      <c r="AT2226" s="16">
        <f>AT2217*Settings!$C$13*$D2226</f>
        <v/>
      </c>
      <c r="AU2226" s="16">
        <f>AU2217*Settings!$C$13*$D2226</f>
        <v/>
      </c>
      <c r="AV2226" s="16">
        <f>AV2217*Settings!$C$13*$D2226</f>
        <v/>
      </c>
      <c r="AW2226" s="16">
        <f>AW2217*Settings!$C$13*$D2226</f>
        <v/>
      </c>
      <c r="AX2226" s="16">
        <f>AX2217*Settings!$C$13*$D2226</f>
        <v/>
      </c>
      <c r="AY2226" s="16">
        <f>AY2217*Settings!$C$13*$D2226</f>
        <v/>
      </c>
    </row>
    <row r="2227" hidden="1" outlineLevel="2">
      <c r="A2227" s="14" t="inlineStr">
        <is>
          <t>co2</t>
        </is>
      </c>
      <c r="B2227" s="14" t="inlineStr">
        <is>
          <t>nga</t>
        </is>
      </c>
      <c r="C2227" s="14" t="inlineStr">
        <is>
          <t>nfm</t>
        </is>
      </c>
      <c r="D2227" s="32">
        <f>INDEX(Inputs!$W$5:$W$132,MATCH($B2227&amp;"|"&amp;$C2227,Inputs!$A$5:$A$132,0))</f>
        <v/>
      </c>
      <c r="E2227" s="36" t="n"/>
      <c r="F2227" s="36" t="n"/>
      <c r="G2227" s="36" t="n"/>
      <c r="H2227" s="14">
        <f>INDEX(VarLab,MATCH($A2227,VarKey,0))&amp;INDEX(MemLab,MATCH($C2227&amp;"|"&amp;$B2227,MemKey,0))</f>
        <v/>
      </c>
      <c r="I2227" s="14">
        <f>INDEX(VarUnit,MATCH($A2227,VarKey,0))</f>
        <v/>
      </c>
      <c r="J2227" s="14">
        <f>INDEX(VarSrc,MATCH($A2227,VarKey,0))</f>
        <v/>
      </c>
      <c r="K2227" s="11">
        <f>CodePrefix&amp;$A2227&amp;IF($C2227="","","."&amp;$C2227&amp;"."&amp;$B2227)&amp;INDEX(VarEnd,MATCH($A2227,VarKey,0))&amp;K$5</f>
        <v/>
      </c>
      <c r="L2227" s="15">
        <f>L2218*Settings!$C$13*$D2227</f>
        <v/>
      </c>
      <c r="M2227" s="16">
        <f>M2218*Settings!$C$13*$D2227</f>
        <v/>
      </c>
      <c r="N2227" s="16">
        <f>N2218*Settings!$C$13*$D2227</f>
        <v/>
      </c>
      <c r="O2227" s="16">
        <f>O2218*Settings!$C$13*$D2227</f>
        <v/>
      </c>
      <c r="P2227" s="16">
        <f>P2218*Settings!$C$13*$D2227</f>
        <v/>
      </c>
      <c r="Q2227" s="16">
        <f>Q2218*Settings!$C$13*$D2227</f>
        <v/>
      </c>
      <c r="R2227" s="16">
        <f>R2218*Settings!$C$13*$D2227</f>
        <v/>
      </c>
      <c r="S2227" s="16">
        <f>S2218*Settings!$C$13*$D2227</f>
        <v/>
      </c>
      <c r="T2227" s="16">
        <f>T2218*Settings!$C$13*$D2227</f>
        <v/>
      </c>
      <c r="U2227" s="16">
        <f>U2218*Settings!$C$13*$D2227</f>
        <v/>
      </c>
      <c r="V2227" s="16">
        <f>V2218*Settings!$C$13*$D2227</f>
        <v/>
      </c>
      <c r="W2227" s="16">
        <f>W2218*Settings!$C$13*$D2227</f>
        <v/>
      </c>
      <c r="X2227" s="16">
        <f>X2218*Settings!$C$13*$D2227</f>
        <v/>
      </c>
      <c r="Y2227" s="16">
        <f>Y2218*Settings!$C$13*$D2227</f>
        <v/>
      </c>
      <c r="Z2227" s="16">
        <f>Z2218*Settings!$C$13*$D2227</f>
        <v/>
      </c>
      <c r="AA2227" s="16">
        <f>AA2218*Settings!$C$13*$D2227</f>
        <v/>
      </c>
      <c r="AB2227" s="16">
        <f>AB2218*Settings!$C$13*$D2227</f>
        <v/>
      </c>
      <c r="AC2227" s="16">
        <f>AC2218*Settings!$C$13*$D2227</f>
        <v/>
      </c>
      <c r="AD2227" s="16">
        <f>AD2218*Settings!$C$13*$D2227</f>
        <v/>
      </c>
      <c r="AF2227" s="11">
        <f>CodePrefix&amp;$A2227&amp;IF($C2227="","","."&amp;$C2227&amp;"."&amp;$B2227)&amp;INDEX(VarEnd,MATCH($A2227,VarKey,0))&amp;AF$5</f>
        <v/>
      </c>
      <c r="AG2227" s="15">
        <f>AG2218*Settings!$C$13*$D2227</f>
        <v/>
      </c>
      <c r="AH2227" s="16">
        <f>AH2218*Settings!$C$13*$D2227</f>
        <v/>
      </c>
      <c r="AI2227" s="16">
        <f>AI2218*Settings!$C$13*$D2227</f>
        <v/>
      </c>
      <c r="AJ2227" s="16">
        <f>AJ2218*Settings!$C$13*$D2227</f>
        <v/>
      </c>
      <c r="AK2227" s="16">
        <f>AK2218*Settings!$C$13*$D2227</f>
        <v/>
      </c>
      <c r="AL2227" s="16">
        <f>AL2218*Settings!$C$13*$D2227</f>
        <v/>
      </c>
      <c r="AM2227" s="16">
        <f>AM2218*Settings!$C$13*$D2227</f>
        <v/>
      </c>
      <c r="AN2227" s="16">
        <f>AN2218*Settings!$C$13*$D2227</f>
        <v/>
      </c>
      <c r="AO2227" s="16">
        <f>AO2218*Settings!$C$13*$D2227</f>
        <v/>
      </c>
      <c r="AP2227" s="16">
        <f>AP2218*Settings!$C$13*$D2227</f>
        <v/>
      </c>
      <c r="AQ2227" s="16">
        <f>AQ2218*Settings!$C$13*$D2227</f>
        <v/>
      </c>
      <c r="AR2227" s="16">
        <f>AR2218*Settings!$C$13*$D2227</f>
        <v/>
      </c>
      <c r="AS2227" s="16">
        <f>AS2218*Settings!$C$13*$D2227</f>
        <v/>
      </c>
      <c r="AT2227" s="16">
        <f>AT2218*Settings!$C$13*$D2227</f>
        <v/>
      </c>
      <c r="AU2227" s="16">
        <f>AU2218*Settings!$C$13*$D2227</f>
        <v/>
      </c>
      <c r="AV2227" s="16">
        <f>AV2218*Settings!$C$13*$D2227</f>
        <v/>
      </c>
      <c r="AW2227" s="16">
        <f>AW2218*Settings!$C$13*$D2227</f>
        <v/>
      </c>
      <c r="AX2227" s="16">
        <f>AX2218*Settings!$C$13*$D2227</f>
        <v/>
      </c>
      <c r="AY2227" s="16">
        <f>AY2218*Settings!$C$13*$D2227</f>
        <v/>
      </c>
    </row>
    <row r="2228" hidden="1" outlineLevel="2">
      <c r="A2228" s="14" t="inlineStr">
        <is>
          <t>co2</t>
        </is>
      </c>
      <c r="B2228" s="14" t="inlineStr">
        <is>
          <t>gso</t>
        </is>
      </c>
      <c r="C2228" s="14" t="inlineStr">
        <is>
          <t>nfm</t>
        </is>
      </c>
      <c r="D2228" s="32">
        <f>INDEX(Inputs!$W$5:$W$132,MATCH($B2228&amp;"|"&amp;$C2228,Inputs!$A$5:$A$132,0))</f>
        <v/>
      </c>
      <c r="E2228" s="36" t="n"/>
      <c r="F2228" s="36" t="n"/>
      <c r="G2228" s="36" t="n"/>
      <c r="H2228" s="14">
        <f>INDEX(VarLab,MATCH($A2228,VarKey,0))&amp;INDEX(MemLab,MATCH($C2228&amp;"|"&amp;$B2228,MemKey,0))</f>
        <v/>
      </c>
      <c r="I2228" s="14">
        <f>INDEX(VarUnit,MATCH($A2228,VarKey,0))</f>
        <v/>
      </c>
      <c r="J2228" s="14">
        <f>INDEX(VarSrc,MATCH($A2228,VarKey,0))</f>
        <v/>
      </c>
      <c r="K2228" s="11">
        <f>CodePrefix&amp;$A2228&amp;IF($C2228="","","."&amp;$C2228&amp;"."&amp;$B2228)&amp;INDEX(VarEnd,MATCH($A2228,VarKey,0))&amp;K$5</f>
        <v/>
      </c>
      <c r="L2228" s="15">
        <f>L2219*Settings!$C$13*$D2228</f>
        <v/>
      </c>
      <c r="M2228" s="16">
        <f>M2219*Settings!$C$13*$D2228</f>
        <v/>
      </c>
      <c r="N2228" s="16">
        <f>N2219*Settings!$C$13*$D2228</f>
        <v/>
      </c>
      <c r="O2228" s="16">
        <f>O2219*Settings!$C$13*$D2228</f>
        <v/>
      </c>
      <c r="P2228" s="16">
        <f>P2219*Settings!$C$13*$D2228</f>
        <v/>
      </c>
      <c r="Q2228" s="16">
        <f>Q2219*Settings!$C$13*$D2228</f>
        <v/>
      </c>
      <c r="R2228" s="16">
        <f>R2219*Settings!$C$13*$D2228</f>
        <v/>
      </c>
      <c r="S2228" s="16">
        <f>S2219*Settings!$C$13*$D2228</f>
        <v/>
      </c>
      <c r="T2228" s="16">
        <f>T2219*Settings!$C$13*$D2228</f>
        <v/>
      </c>
      <c r="U2228" s="16">
        <f>U2219*Settings!$C$13*$D2228</f>
        <v/>
      </c>
      <c r="V2228" s="16">
        <f>V2219*Settings!$C$13*$D2228</f>
        <v/>
      </c>
      <c r="W2228" s="16">
        <f>W2219*Settings!$C$13*$D2228</f>
        <v/>
      </c>
      <c r="X2228" s="16">
        <f>X2219*Settings!$C$13*$D2228</f>
        <v/>
      </c>
      <c r="Y2228" s="16">
        <f>Y2219*Settings!$C$13*$D2228</f>
        <v/>
      </c>
      <c r="Z2228" s="16">
        <f>Z2219*Settings!$C$13*$D2228</f>
        <v/>
      </c>
      <c r="AA2228" s="16">
        <f>AA2219*Settings!$C$13*$D2228</f>
        <v/>
      </c>
      <c r="AB2228" s="16">
        <f>AB2219*Settings!$C$13*$D2228</f>
        <v/>
      </c>
      <c r="AC2228" s="16">
        <f>AC2219*Settings!$C$13*$D2228</f>
        <v/>
      </c>
      <c r="AD2228" s="16">
        <f>AD2219*Settings!$C$13*$D2228</f>
        <v/>
      </c>
      <c r="AF2228" s="11">
        <f>CodePrefix&amp;$A2228&amp;IF($C2228="","","."&amp;$C2228&amp;"."&amp;$B2228)&amp;INDEX(VarEnd,MATCH($A2228,VarKey,0))&amp;AF$5</f>
        <v/>
      </c>
      <c r="AG2228" s="15">
        <f>AG2219*Settings!$C$13*$D2228</f>
        <v/>
      </c>
      <c r="AH2228" s="16">
        <f>AH2219*Settings!$C$13*$D2228</f>
        <v/>
      </c>
      <c r="AI2228" s="16">
        <f>AI2219*Settings!$C$13*$D2228</f>
        <v/>
      </c>
      <c r="AJ2228" s="16">
        <f>AJ2219*Settings!$C$13*$D2228</f>
        <v/>
      </c>
      <c r="AK2228" s="16">
        <f>AK2219*Settings!$C$13*$D2228</f>
        <v/>
      </c>
      <c r="AL2228" s="16">
        <f>AL2219*Settings!$C$13*$D2228</f>
        <v/>
      </c>
      <c r="AM2228" s="16">
        <f>AM2219*Settings!$C$13*$D2228</f>
        <v/>
      </c>
      <c r="AN2228" s="16">
        <f>AN2219*Settings!$C$13*$D2228</f>
        <v/>
      </c>
      <c r="AO2228" s="16">
        <f>AO2219*Settings!$C$13*$D2228</f>
        <v/>
      </c>
      <c r="AP2228" s="16">
        <f>AP2219*Settings!$C$13*$D2228</f>
        <v/>
      </c>
      <c r="AQ2228" s="16">
        <f>AQ2219*Settings!$C$13*$D2228</f>
        <v/>
      </c>
      <c r="AR2228" s="16">
        <f>AR2219*Settings!$C$13*$D2228</f>
        <v/>
      </c>
      <c r="AS2228" s="16">
        <f>AS2219*Settings!$C$13*$D2228</f>
        <v/>
      </c>
      <c r="AT2228" s="16">
        <f>AT2219*Settings!$C$13*$D2228</f>
        <v/>
      </c>
      <c r="AU2228" s="16">
        <f>AU2219*Settings!$C$13*$D2228</f>
        <v/>
      </c>
      <c r="AV2228" s="16">
        <f>AV2219*Settings!$C$13*$D2228</f>
        <v/>
      </c>
      <c r="AW2228" s="16">
        <f>AW2219*Settings!$C$13*$D2228</f>
        <v/>
      </c>
      <c r="AX2228" s="16">
        <f>AX2219*Settings!$C$13*$D2228</f>
        <v/>
      </c>
      <c r="AY2228" s="16">
        <f>AY2219*Settings!$C$13*$D2228</f>
        <v/>
      </c>
    </row>
    <row r="2229" hidden="1" outlineLevel="2">
      <c r="A2229" s="14" t="inlineStr">
        <is>
          <t>co2</t>
        </is>
      </c>
      <c r="B2229" s="14" t="inlineStr">
        <is>
          <t>die</t>
        </is>
      </c>
      <c r="C2229" s="14" t="inlineStr">
        <is>
          <t>nfm</t>
        </is>
      </c>
      <c r="D2229" s="32">
        <f>INDEX(Inputs!$W$5:$W$132,MATCH($B2229&amp;"|"&amp;$C2229,Inputs!$A$5:$A$132,0))</f>
        <v/>
      </c>
      <c r="E2229" s="36" t="n"/>
      <c r="F2229" s="36" t="n"/>
      <c r="G2229" s="36" t="n"/>
      <c r="H2229" s="14">
        <f>INDEX(VarLab,MATCH($A2229,VarKey,0))&amp;INDEX(MemLab,MATCH($C2229&amp;"|"&amp;$B2229,MemKey,0))</f>
        <v/>
      </c>
      <c r="I2229" s="14">
        <f>INDEX(VarUnit,MATCH($A2229,VarKey,0))</f>
        <v/>
      </c>
      <c r="J2229" s="14">
        <f>INDEX(VarSrc,MATCH($A2229,VarKey,0))</f>
        <v/>
      </c>
      <c r="K2229" s="11">
        <f>CodePrefix&amp;$A2229&amp;IF($C2229="","","."&amp;$C2229&amp;"."&amp;$B2229)&amp;INDEX(VarEnd,MATCH($A2229,VarKey,0))&amp;K$5</f>
        <v/>
      </c>
      <c r="L2229" s="15">
        <f>L2220*Settings!$C$13*$D2229</f>
        <v/>
      </c>
      <c r="M2229" s="16">
        <f>M2220*Settings!$C$13*$D2229</f>
        <v/>
      </c>
      <c r="N2229" s="16">
        <f>N2220*Settings!$C$13*$D2229</f>
        <v/>
      </c>
      <c r="O2229" s="16">
        <f>O2220*Settings!$C$13*$D2229</f>
        <v/>
      </c>
      <c r="P2229" s="16">
        <f>P2220*Settings!$C$13*$D2229</f>
        <v/>
      </c>
      <c r="Q2229" s="16">
        <f>Q2220*Settings!$C$13*$D2229</f>
        <v/>
      </c>
      <c r="R2229" s="16">
        <f>R2220*Settings!$C$13*$D2229</f>
        <v/>
      </c>
      <c r="S2229" s="16">
        <f>S2220*Settings!$C$13*$D2229</f>
        <v/>
      </c>
      <c r="T2229" s="16">
        <f>T2220*Settings!$C$13*$D2229</f>
        <v/>
      </c>
      <c r="U2229" s="16">
        <f>U2220*Settings!$C$13*$D2229</f>
        <v/>
      </c>
      <c r="V2229" s="16">
        <f>V2220*Settings!$C$13*$D2229</f>
        <v/>
      </c>
      <c r="W2229" s="16">
        <f>W2220*Settings!$C$13*$D2229</f>
        <v/>
      </c>
      <c r="X2229" s="16">
        <f>X2220*Settings!$C$13*$D2229</f>
        <v/>
      </c>
      <c r="Y2229" s="16">
        <f>Y2220*Settings!$C$13*$D2229</f>
        <v/>
      </c>
      <c r="Z2229" s="16">
        <f>Z2220*Settings!$C$13*$D2229</f>
        <v/>
      </c>
      <c r="AA2229" s="16">
        <f>AA2220*Settings!$C$13*$D2229</f>
        <v/>
      </c>
      <c r="AB2229" s="16">
        <f>AB2220*Settings!$C$13*$D2229</f>
        <v/>
      </c>
      <c r="AC2229" s="16">
        <f>AC2220*Settings!$C$13*$D2229</f>
        <v/>
      </c>
      <c r="AD2229" s="16">
        <f>AD2220*Settings!$C$13*$D2229</f>
        <v/>
      </c>
      <c r="AF2229" s="11">
        <f>CodePrefix&amp;$A2229&amp;IF($C2229="","","."&amp;$C2229&amp;"."&amp;$B2229)&amp;INDEX(VarEnd,MATCH($A2229,VarKey,0))&amp;AF$5</f>
        <v/>
      </c>
      <c r="AG2229" s="15">
        <f>AG2220*Settings!$C$13*$D2229</f>
        <v/>
      </c>
      <c r="AH2229" s="16">
        <f>AH2220*Settings!$C$13*$D2229</f>
        <v/>
      </c>
      <c r="AI2229" s="16">
        <f>AI2220*Settings!$C$13*$D2229</f>
        <v/>
      </c>
      <c r="AJ2229" s="16">
        <f>AJ2220*Settings!$C$13*$D2229</f>
        <v/>
      </c>
      <c r="AK2229" s="16">
        <f>AK2220*Settings!$C$13*$D2229</f>
        <v/>
      </c>
      <c r="AL2229" s="16">
        <f>AL2220*Settings!$C$13*$D2229</f>
        <v/>
      </c>
      <c r="AM2229" s="16">
        <f>AM2220*Settings!$C$13*$D2229</f>
        <v/>
      </c>
      <c r="AN2229" s="16">
        <f>AN2220*Settings!$C$13*$D2229</f>
        <v/>
      </c>
      <c r="AO2229" s="16">
        <f>AO2220*Settings!$C$13*$D2229</f>
        <v/>
      </c>
      <c r="AP2229" s="16">
        <f>AP2220*Settings!$C$13*$D2229</f>
        <v/>
      </c>
      <c r="AQ2229" s="16">
        <f>AQ2220*Settings!$C$13*$D2229</f>
        <v/>
      </c>
      <c r="AR2229" s="16">
        <f>AR2220*Settings!$C$13*$D2229</f>
        <v/>
      </c>
      <c r="AS2229" s="16">
        <f>AS2220*Settings!$C$13*$D2229</f>
        <v/>
      </c>
      <c r="AT2229" s="16">
        <f>AT2220*Settings!$C$13*$D2229</f>
        <v/>
      </c>
      <c r="AU2229" s="16">
        <f>AU2220*Settings!$C$13*$D2229</f>
        <v/>
      </c>
      <c r="AV2229" s="16">
        <f>AV2220*Settings!$C$13*$D2229</f>
        <v/>
      </c>
      <c r="AW2229" s="16">
        <f>AW2220*Settings!$C$13*$D2229</f>
        <v/>
      </c>
      <c r="AX2229" s="16">
        <f>AX2220*Settings!$C$13*$D2229</f>
        <v/>
      </c>
      <c r="AY2229" s="16">
        <f>AY2220*Settings!$C$13*$D2229</f>
        <v/>
      </c>
    </row>
    <row r="2230" hidden="1" outlineLevel="2">
      <c r="A2230" s="14" t="inlineStr">
        <is>
          <t>co2</t>
        </is>
      </c>
      <c r="B2230" s="14" t="inlineStr">
        <is>
          <t>lpg</t>
        </is>
      </c>
      <c r="C2230" s="14" t="inlineStr">
        <is>
          <t>nfm</t>
        </is>
      </c>
      <c r="D2230" s="32">
        <f>INDEX(Inputs!$W$5:$W$132,MATCH($B2230&amp;"|"&amp;$C2230,Inputs!$A$5:$A$132,0))</f>
        <v/>
      </c>
      <c r="E2230" s="36" t="n"/>
      <c r="F2230" s="36" t="n"/>
      <c r="G2230" s="36" t="n"/>
      <c r="H2230" s="14">
        <f>INDEX(VarLab,MATCH($A2230,VarKey,0))&amp;INDEX(MemLab,MATCH($C2230&amp;"|"&amp;$B2230,MemKey,0))</f>
        <v/>
      </c>
      <c r="I2230" s="14">
        <f>INDEX(VarUnit,MATCH($A2230,VarKey,0))</f>
        <v/>
      </c>
      <c r="J2230" s="14">
        <f>INDEX(VarSrc,MATCH($A2230,VarKey,0))</f>
        <v/>
      </c>
      <c r="K2230" s="11">
        <f>CodePrefix&amp;$A2230&amp;IF($C2230="","","."&amp;$C2230&amp;"."&amp;$B2230)&amp;INDEX(VarEnd,MATCH($A2230,VarKey,0))&amp;K$5</f>
        <v/>
      </c>
      <c r="L2230" s="15">
        <f>L2221*Settings!$C$13*$D2230</f>
        <v/>
      </c>
      <c r="M2230" s="16">
        <f>M2221*Settings!$C$13*$D2230</f>
        <v/>
      </c>
      <c r="N2230" s="16">
        <f>N2221*Settings!$C$13*$D2230</f>
        <v/>
      </c>
      <c r="O2230" s="16">
        <f>O2221*Settings!$C$13*$D2230</f>
        <v/>
      </c>
      <c r="P2230" s="16">
        <f>P2221*Settings!$C$13*$D2230</f>
        <v/>
      </c>
      <c r="Q2230" s="16">
        <f>Q2221*Settings!$C$13*$D2230</f>
        <v/>
      </c>
      <c r="R2230" s="16">
        <f>R2221*Settings!$C$13*$D2230</f>
        <v/>
      </c>
      <c r="S2230" s="16">
        <f>S2221*Settings!$C$13*$D2230</f>
        <v/>
      </c>
      <c r="T2230" s="16">
        <f>T2221*Settings!$C$13*$D2230</f>
        <v/>
      </c>
      <c r="U2230" s="16">
        <f>U2221*Settings!$C$13*$D2230</f>
        <v/>
      </c>
      <c r="V2230" s="16">
        <f>V2221*Settings!$C$13*$D2230</f>
        <v/>
      </c>
      <c r="W2230" s="16">
        <f>W2221*Settings!$C$13*$D2230</f>
        <v/>
      </c>
      <c r="X2230" s="16">
        <f>X2221*Settings!$C$13*$D2230</f>
        <v/>
      </c>
      <c r="Y2230" s="16">
        <f>Y2221*Settings!$C$13*$D2230</f>
        <v/>
      </c>
      <c r="Z2230" s="16">
        <f>Z2221*Settings!$C$13*$D2230</f>
        <v/>
      </c>
      <c r="AA2230" s="16">
        <f>AA2221*Settings!$C$13*$D2230</f>
        <v/>
      </c>
      <c r="AB2230" s="16">
        <f>AB2221*Settings!$C$13*$D2230</f>
        <v/>
      </c>
      <c r="AC2230" s="16">
        <f>AC2221*Settings!$C$13*$D2230</f>
        <v/>
      </c>
      <c r="AD2230" s="16">
        <f>AD2221*Settings!$C$13*$D2230</f>
        <v/>
      </c>
      <c r="AF2230" s="11">
        <f>CodePrefix&amp;$A2230&amp;IF($C2230="","","."&amp;$C2230&amp;"."&amp;$B2230)&amp;INDEX(VarEnd,MATCH($A2230,VarKey,0))&amp;AF$5</f>
        <v/>
      </c>
      <c r="AG2230" s="15">
        <f>AG2221*Settings!$C$13*$D2230</f>
        <v/>
      </c>
      <c r="AH2230" s="16">
        <f>AH2221*Settings!$C$13*$D2230</f>
        <v/>
      </c>
      <c r="AI2230" s="16">
        <f>AI2221*Settings!$C$13*$D2230</f>
        <v/>
      </c>
      <c r="AJ2230" s="16">
        <f>AJ2221*Settings!$C$13*$D2230</f>
        <v/>
      </c>
      <c r="AK2230" s="16">
        <f>AK2221*Settings!$C$13*$D2230</f>
        <v/>
      </c>
      <c r="AL2230" s="16">
        <f>AL2221*Settings!$C$13*$D2230</f>
        <v/>
      </c>
      <c r="AM2230" s="16">
        <f>AM2221*Settings!$C$13*$D2230</f>
        <v/>
      </c>
      <c r="AN2230" s="16">
        <f>AN2221*Settings!$C$13*$D2230</f>
        <v/>
      </c>
      <c r="AO2230" s="16">
        <f>AO2221*Settings!$C$13*$D2230</f>
        <v/>
      </c>
      <c r="AP2230" s="16">
        <f>AP2221*Settings!$C$13*$D2230</f>
        <v/>
      </c>
      <c r="AQ2230" s="16">
        <f>AQ2221*Settings!$C$13*$D2230</f>
        <v/>
      </c>
      <c r="AR2230" s="16">
        <f>AR2221*Settings!$C$13*$D2230</f>
        <v/>
      </c>
      <c r="AS2230" s="16">
        <f>AS2221*Settings!$C$13*$D2230</f>
        <v/>
      </c>
      <c r="AT2230" s="16">
        <f>AT2221*Settings!$C$13*$D2230</f>
        <v/>
      </c>
      <c r="AU2230" s="16">
        <f>AU2221*Settings!$C$13*$D2230</f>
        <v/>
      </c>
      <c r="AV2230" s="16">
        <f>AV2221*Settings!$C$13*$D2230</f>
        <v/>
      </c>
      <c r="AW2230" s="16">
        <f>AW2221*Settings!$C$13*$D2230</f>
        <v/>
      </c>
      <c r="AX2230" s="16">
        <f>AX2221*Settings!$C$13*$D2230</f>
        <v/>
      </c>
      <c r="AY2230" s="16">
        <f>AY2221*Settings!$C$13*$D2230</f>
        <v/>
      </c>
    </row>
    <row r="2231" hidden="1" outlineLevel="2">
      <c r="A2231" s="14" t="inlineStr">
        <is>
          <t>co2</t>
        </is>
      </c>
      <c r="B2231" s="14" t="inlineStr">
        <is>
          <t>ker</t>
        </is>
      </c>
      <c r="C2231" s="14" t="inlineStr">
        <is>
          <t>nfm</t>
        </is>
      </c>
      <c r="D2231" s="32">
        <f>INDEX(Inputs!$W$5:$W$132,MATCH($B2231&amp;"|"&amp;$C2231,Inputs!$A$5:$A$132,0))</f>
        <v/>
      </c>
      <c r="E2231" s="36" t="n"/>
      <c r="F2231" s="36" t="n"/>
      <c r="G2231" s="36" t="n"/>
      <c r="H2231" s="14">
        <f>INDEX(VarLab,MATCH($A2231,VarKey,0))&amp;INDEX(MemLab,MATCH($C2231&amp;"|"&amp;$B2231,MemKey,0))</f>
        <v/>
      </c>
      <c r="I2231" s="14">
        <f>INDEX(VarUnit,MATCH($A2231,VarKey,0))</f>
        <v/>
      </c>
      <c r="J2231" s="14">
        <f>INDEX(VarSrc,MATCH($A2231,VarKey,0))</f>
        <v/>
      </c>
      <c r="K2231" s="11">
        <f>CodePrefix&amp;$A2231&amp;IF($C2231="","","."&amp;$C2231&amp;"."&amp;$B2231)&amp;INDEX(VarEnd,MATCH($A2231,VarKey,0))&amp;K$5</f>
        <v/>
      </c>
      <c r="L2231" s="15">
        <f>L2222*Settings!$C$13*$D2231</f>
        <v/>
      </c>
      <c r="M2231" s="16">
        <f>M2222*Settings!$C$13*$D2231</f>
        <v/>
      </c>
      <c r="N2231" s="16">
        <f>N2222*Settings!$C$13*$D2231</f>
        <v/>
      </c>
      <c r="O2231" s="16">
        <f>O2222*Settings!$C$13*$D2231</f>
        <v/>
      </c>
      <c r="P2231" s="16">
        <f>P2222*Settings!$C$13*$D2231</f>
        <v/>
      </c>
      <c r="Q2231" s="16">
        <f>Q2222*Settings!$C$13*$D2231</f>
        <v/>
      </c>
      <c r="R2231" s="16">
        <f>R2222*Settings!$C$13*$D2231</f>
        <v/>
      </c>
      <c r="S2231" s="16">
        <f>S2222*Settings!$C$13*$D2231</f>
        <v/>
      </c>
      <c r="T2231" s="16">
        <f>T2222*Settings!$C$13*$D2231</f>
        <v/>
      </c>
      <c r="U2231" s="16">
        <f>U2222*Settings!$C$13*$D2231</f>
        <v/>
      </c>
      <c r="V2231" s="16">
        <f>V2222*Settings!$C$13*$D2231</f>
        <v/>
      </c>
      <c r="W2231" s="16">
        <f>W2222*Settings!$C$13*$D2231</f>
        <v/>
      </c>
      <c r="X2231" s="16">
        <f>X2222*Settings!$C$13*$D2231</f>
        <v/>
      </c>
      <c r="Y2231" s="16">
        <f>Y2222*Settings!$C$13*$D2231</f>
        <v/>
      </c>
      <c r="Z2231" s="16">
        <f>Z2222*Settings!$C$13*$D2231</f>
        <v/>
      </c>
      <c r="AA2231" s="16">
        <f>AA2222*Settings!$C$13*$D2231</f>
        <v/>
      </c>
      <c r="AB2231" s="16">
        <f>AB2222*Settings!$C$13*$D2231</f>
        <v/>
      </c>
      <c r="AC2231" s="16">
        <f>AC2222*Settings!$C$13*$D2231</f>
        <v/>
      </c>
      <c r="AD2231" s="16">
        <f>AD2222*Settings!$C$13*$D2231</f>
        <v/>
      </c>
      <c r="AF2231" s="11">
        <f>CodePrefix&amp;$A2231&amp;IF($C2231="","","."&amp;$C2231&amp;"."&amp;$B2231)&amp;INDEX(VarEnd,MATCH($A2231,VarKey,0))&amp;AF$5</f>
        <v/>
      </c>
      <c r="AG2231" s="15">
        <f>AG2222*Settings!$C$13*$D2231</f>
        <v/>
      </c>
      <c r="AH2231" s="16">
        <f>AH2222*Settings!$C$13*$D2231</f>
        <v/>
      </c>
      <c r="AI2231" s="16">
        <f>AI2222*Settings!$C$13*$D2231</f>
        <v/>
      </c>
      <c r="AJ2231" s="16">
        <f>AJ2222*Settings!$C$13*$D2231</f>
        <v/>
      </c>
      <c r="AK2231" s="16">
        <f>AK2222*Settings!$C$13*$D2231</f>
        <v/>
      </c>
      <c r="AL2231" s="16">
        <f>AL2222*Settings!$C$13*$D2231</f>
        <v/>
      </c>
      <c r="AM2231" s="16">
        <f>AM2222*Settings!$C$13*$D2231</f>
        <v/>
      </c>
      <c r="AN2231" s="16">
        <f>AN2222*Settings!$C$13*$D2231</f>
        <v/>
      </c>
      <c r="AO2231" s="16">
        <f>AO2222*Settings!$C$13*$D2231</f>
        <v/>
      </c>
      <c r="AP2231" s="16">
        <f>AP2222*Settings!$C$13*$D2231</f>
        <v/>
      </c>
      <c r="AQ2231" s="16">
        <f>AQ2222*Settings!$C$13*$D2231</f>
        <v/>
      </c>
      <c r="AR2231" s="16">
        <f>AR2222*Settings!$C$13*$D2231</f>
        <v/>
      </c>
      <c r="AS2231" s="16">
        <f>AS2222*Settings!$C$13*$D2231</f>
        <v/>
      </c>
      <c r="AT2231" s="16">
        <f>AT2222*Settings!$C$13*$D2231</f>
        <v/>
      </c>
      <c r="AU2231" s="16">
        <f>AU2222*Settings!$C$13*$D2231</f>
        <v/>
      </c>
      <c r="AV2231" s="16">
        <f>AV2222*Settings!$C$13*$D2231</f>
        <v/>
      </c>
      <c r="AW2231" s="16">
        <f>AW2222*Settings!$C$13*$D2231</f>
        <v/>
      </c>
      <c r="AX2231" s="16">
        <f>AX2222*Settings!$C$13*$D2231</f>
        <v/>
      </c>
      <c r="AY2231" s="16">
        <f>AY2222*Settings!$C$13*$D2231</f>
        <v/>
      </c>
    </row>
    <row r="2232" hidden="1" outlineLevel="2">
      <c r="A2232" s="14" t="inlineStr">
        <is>
          <t>co2</t>
        </is>
      </c>
      <c r="B2232" s="14" t="inlineStr">
        <is>
          <t>oop</t>
        </is>
      </c>
      <c r="C2232" s="14" t="inlineStr">
        <is>
          <t>nfm</t>
        </is>
      </c>
      <c r="D2232" s="32">
        <f>INDEX(Inputs!$W$5:$W$132,MATCH($B2232&amp;"|"&amp;$C2232,Inputs!$A$5:$A$132,0))</f>
        <v/>
      </c>
      <c r="E2232" s="36" t="n"/>
      <c r="F2232" s="36" t="n"/>
      <c r="G2232" s="36" t="n"/>
      <c r="H2232" s="14">
        <f>INDEX(VarLab,MATCH($A2232,VarKey,0))&amp;INDEX(MemLab,MATCH($C2232&amp;"|"&amp;$B2232,MemKey,0))</f>
        <v/>
      </c>
      <c r="I2232" s="14">
        <f>INDEX(VarUnit,MATCH($A2232,VarKey,0))</f>
        <v/>
      </c>
      <c r="J2232" s="14">
        <f>INDEX(VarSrc,MATCH($A2232,VarKey,0))</f>
        <v/>
      </c>
      <c r="K2232" s="11">
        <f>CodePrefix&amp;$A2232&amp;IF($C2232="","","."&amp;$C2232&amp;"."&amp;$B2232)&amp;INDEX(VarEnd,MATCH($A2232,VarKey,0))&amp;K$5</f>
        <v/>
      </c>
      <c r="L2232" s="15">
        <f>L2223*Settings!$C$13*$D2232</f>
        <v/>
      </c>
      <c r="M2232" s="16">
        <f>M2223*Settings!$C$13*$D2232</f>
        <v/>
      </c>
      <c r="N2232" s="16">
        <f>N2223*Settings!$C$13*$D2232</f>
        <v/>
      </c>
      <c r="O2232" s="16">
        <f>O2223*Settings!$C$13*$D2232</f>
        <v/>
      </c>
      <c r="P2232" s="16">
        <f>P2223*Settings!$C$13*$D2232</f>
        <v/>
      </c>
      <c r="Q2232" s="16">
        <f>Q2223*Settings!$C$13*$D2232</f>
        <v/>
      </c>
      <c r="R2232" s="16">
        <f>R2223*Settings!$C$13*$D2232</f>
        <v/>
      </c>
      <c r="S2232" s="16">
        <f>S2223*Settings!$C$13*$D2232</f>
        <v/>
      </c>
      <c r="T2232" s="16">
        <f>T2223*Settings!$C$13*$D2232</f>
        <v/>
      </c>
      <c r="U2232" s="16">
        <f>U2223*Settings!$C$13*$D2232</f>
        <v/>
      </c>
      <c r="V2232" s="16">
        <f>V2223*Settings!$C$13*$D2232</f>
        <v/>
      </c>
      <c r="W2232" s="16">
        <f>W2223*Settings!$C$13*$D2232</f>
        <v/>
      </c>
      <c r="X2232" s="16">
        <f>X2223*Settings!$C$13*$D2232</f>
        <v/>
      </c>
      <c r="Y2232" s="16">
        <f>Y2223*Settings!$C$13*$D2232</f>
        <v/>
      </c>
      <c r="Z2232" s="16">
        <f>Z2223*Settings!$C$13*$D2232</f>
        <v/>
      </c>
      <c r="AA2232" s="16">
        <f>AA2223*Settings!$C$13*$D2232</f>
        <v/>
      </c>
      <c r="AB2232" s="16">
        <f>AB2223*Settings!$C$13*$D2232</f>
        <v/>
      </c>
      <c r="AC2232" s="16">
        <f>AC2223*Settings!$C$13*$D2232</f>
        <v/>
      </c>
      <c r="AD2232" s="16">
        <f>AD2223*Settings!$C$13*$D2232</f>
        <v/>
      </c>
      <c r="AF2232" s="11">
        <f>CodePrefix&amp;$A2232&amp;IF($C2232="","","."&amp;$C2232&amp;"."&amp;$B2232)&amp;INDEX(VarEnd,MATCH($A2232,VarKey,0))&amp;AF$5</f>
        <v/>
      </c>
      <c r="AG2232" s="15">
        <f>AG2223*Settings!$C$13*$D2232</f>
        <v/>
      </c>
      <c r="AH2232" s="16">
        <f>AH2223*Settings!$C$13*$D2232</f>
        <v/>
      </c>
      <c r="AI2232" s="16">
        <f>AI2223*Settings!$C$13*$D2232</f>
        <v/>
      </c>
      <c r="AJ2232" s="16">
        <f>AJ2223*Settings!$C$13*$D2232</f>
        <v/>
      </c>
      <c r="AK2232" s="16">
        <f>AK2223*Settings!$C$13*$D2232</f>
        <v/>
      </c>
      <c r="AL2232" s="16">
        <f>AL2223*Settings!$C$13*$D2232</f>
        <v/>
      </c>
      <c r="AM2232" s="16">
        <f>AM2223*Settings!$C$13*$D2232</f>
        <v/>
      </c>
      <c r="AN2232" s="16">
        <f>AN2223*Settings!$C$13*$D2232</f>
        <v/>
      </c>
      <c r="AO2232" s="16">
        <f>AO2223*Settings!$C$13*$D2232</f>
        <v/>
      </c>
      <c r="AP2232" s="16">
        <f>AP2223*Settings!$C$13*$D2232</f>
        <v/>
      </c>
      <c r="AQ2232" s="16">
        <f>AQ2223*Settings!$C$13*$D2232</f>
        <v/>
      </c>
      <c r="AR2232" s="16">
        <f>AR2223*Settings!$C$13*$D2232</f>
        <v/>
      </c>
      <c r="AS2232" s="16">
        <f>AS2223*Settings!$C$13*$D2232</f>
        <v/>
      </c>
      <c r="AT2232" s="16">
        <f>AT2223*Settings!$C$13*$D2232</f>
        <v/>
      </c>
      <c r="AU2232" s="16">
        <f>AU2223*Settings!$C$13*$D2232</f>
        <v/>
      </c>
      <c r="AV2232" s="16">
        <f>AV2223*Settings!$C$13*$D2232</f>
        <v/>
      </c>
      <c r="AW2232" s="16">
        <f>AW2223*Settings!$C$13*$D2232</f>
        <v/>
      </c>
      <c r="AX2232" s="16">
        <f>AX2223*Settings!$C$13*$D2232</f>
        <v/>
      </c>
      <c r="AY2232" s="16">
        <f>AY2223*Settings!$C$13*$D2232</f>
        <v/>
      </c>
    </row>
    <row r="2233" hidden="1" outlineLevel="2">
      <c r="A2233" s="14" t="inlineStr">
        <is>
          <t>co2</t>
        </is>
      </c>
      <c r="B2233" s="14" t="inlineStr">
        <is>
          <t>bio</t>
        </is>
      </c>
      <c r="C2233" s="14" t="inlineStr">
        <is>
          <t>nfm</t>
        </is>
      </c>
      <c r="D2233" s="32">
        <f>INDEX(Inputs!$W$5:$W$132,MATCH($B2233&amp;"|"&amp;$C2233,Inputs!$A$5:$A$132,0))</f>
        <v/>
      </c>
      <c r="E2233" s="36" t="n"/>
      <c r="F2233" s="36" t="n"/>
      <c r="G2233" s="36" t="n"/>
      <c r="H2233" s="14">
        <f>INDEX(VarLab,MATCH($A2233,VarKey,0))&amp;INDEX(MemLab,MATCH($C2233&amp;"|"&amp;$B2233,MemKey,0))</f>
        <v/>
      </c>
      <c r="I2233" s="14">
        <f>INDEX(VarUnit,MATCH($A2233,VarKey,0))</f>
        <v/>
      </c>
      <c r="J2233" s="14">
        <f>INDEX(VarSrc,MATCH($A2233,VarKey,0))</f>
        <v/>
      </c>
      <c r="K2233" s="11">
        <f>CodePrefix&amp;$A2233&amp;IF($C2233="","","."&amp;$C2233&amp;"."&amp;$B2233)&amp;INDEX(VarEnd,MATCH($A2233,VarKey,0))&amp;K$5</f>
        <v/>
      </c>
      <c r="L2233" s="15">
        <f>L2224*Settings!$C$13*$D2233</f>
        <v/>
      </c>
      <c r="M2233" s="16">
        <f>M2224*Settings!$C$13*$D2233</f>
        <v/>
      </c>
      <c r="N2233" s="16">
        <f>N2224*Settings!$C$13*$D2233</f>
        <v/>
      </c>
      <c r="O2233" s="16">
        <f>O2224*Settings!$C$13*$D2233</f>
        <v/>
      </c>
      <c r="P2233" s="16">
        <f>P2224*Settings!$C$13*$D2233</f>
        <v/>
      </c>
      <c r="Q2233" s="16">
        <f>Q2224*Settings!$C$13*$D2233</f>
        <v/>
      </c>
      <c r="R2233" s="16">
        <f>R2224*Settings!$C$13*$D2233</f>
        <v/>
      </c>
      <c r="S2233" s="16">
        <f>S2224*Settings!$C$13*$D2233</f>
        <v/>
      </c>
      <c r="T2233" s="16">
        <f>T2224*Settings!$C$13*$D2233</f>
        <v/>
      </c>
      <c r="U2233" s="16">
        <f>U2224*Settings!$C$13*$D2233</f>
        <v/>
      </c>
      <c r="V2233" s="16">
        <f>V2224*Settings!$C$13*$D2233</f>
        <v/>
      </c>
      <c r="W2233" s="16">
        <f>W2224*Settings!$C$13*$D2233</f>
        <v/>
      </c>
      <c r="X2233" s="16">
        <f>X2224*Settings!$C$13*$D2233</f>
        <v/>
      </c>
      <c r="Y2233" s="16">
        <f>Y2224*Settings!$C$13*$D2233</f>
        <v/>
      </c>
      <c r="Z2233" s="16">
        <f>Z2224*Settings!$C$13*$D2233</f>
        <v/>
      </c>
      <c r="AA2233" s="16">
        <f>AA2224*Settings!$C$13*$D2233</f>
        <v/>
      </c>
      <c r="AB2233" s="16">
        <f>AB2224*Settings!$C$13*$D2233</f>
        <v/>
      </c>
      <c r="AC2233" s="16">
        <f>AC2224*Settings!$C$13*$D2233</f>
        <v/>
      </c>
      <c r="AD2233" s="16">
        <f>AD2224*Settings!$C$13*$D2233</f>
        <v/>
      </c>
      <c r="AF2233" s="11">
        <f>CodePrefix&amp;$A2233&amp;IF($C2233="","","."&amp;$C2233&amp;"."&amp;$B2233)&amp;INDEX(VarEnd,MATCH($A2233,VarKey,0))&amp;AF$5</f>
        <v/>
      </c>
      <c r="AG2233" s="15">
        <f>AG2224*Settings!$C$13*$D2233</f>
        <v/>
      </c>
      <c r="AH2233" s="16">
        <f>AH2224*Settings!$C$13*$D2233</f>
        <v/>
      </c>
      <c r="AI2233" s="16">
        <f>AI2224*Settings!$C$13*$D2233</f>
        <v/>
      </c>
      <c r="AJ2233" s="16">
        <f>AJ2224*Settings!$C$13*$D2233</f>
        <v/>
      </c>
      <c r="AK2233" s="16">
        <f>AK2224*Settings!$C$13*$D2233</f>
        <v/>
      </c>
      <c r="AL2233" s="16">
        <f>AL2224*Settings!$C$13*$D2233</f>
        <v/>
      </c>
      <c r="AM2233" s="16">
        <f>AM2224*Settings!$C$13*$D2233</f>
        <v/>
      </c>
      <c r="AN2233" s="16">
        <f>AN2224*Settings!$C$13*$D2233</f>
        <v/>
      </c>
      <c r="AO2233" s="16">
        <f>AO2224*Settings!$C$13*$D2233</f>
        <v/>
      </c>
      <c r="AP2233" s="16">
        <f>AP2224*Settings!$C$13*$D2233</f>
        <v/>
      </c>
      <c r="AQ2233" s="16">
        <f>AQ2224*Settings!$C$13*$D2233</f>
        <v/>
      </c>
      <c r="AR2233" s="16">
        <f>AR2224*Settings!$C$13*$D2233</f>
        <v/>
      </c>
      <c r="AS2233" s="16">
        <f>AS2224*Settings!$C$13*$D2233</f>
        <v/>
      </c>
      <c r="AT2233" s="16">
        <f>AT2224*Settings!$C$13*$D2233</f>
        <v/>
      </c>
      <c r="AU2233" s="16">
        <f>AU2224*Settings!$C$13*$D2233</f>
        <v/>
      </c>
      <c r="AV2233" s="16">
        <f>AV2224*Settings!$C$13*$D2233</f>
        <v/>
      </c>
      <c r="AW2233" s="16">
        <f>AW2224*Settings!$C$13*$D2233</f>
        <v/>
      </c>
      <c r="AX2233" s="16">
        <f>AX2224*Settings!$C$13*$D2233</f>
        <v/>
      </c>
      <c r="AY2233" s="16">
        <f>AY2224*Settings!$C$13*$D2233</f>
        <v/>
      </c>
    </row>
    <row r="2234" hidden="1" outlineLevel="2"/>
    <row r="2235" hidden="1" outlineLevel="2">
      <c r="A2235" s="14" t="inlineStr">
        <is>
          <t>rtx</t>
        </is>
      </c>
      <c r="B2235" s="14" t="inlineStr">
        <is>
          <t>coa</t>
        </is>
      </c>
      <c r="C2235" s="14" t="inlineStr">
        <is>
          <t>nfm</t>
        </is>
      </c>
      <c r="D2235" s="32">
        <f>INDEX(Inputs!$U$5:$U$132,MATCH($B2235&amp;"|"&amp;$C2235,Inputs!$A$5:$A$132,0))</f>
        <v/>
      </c>
      <c r="E2235" s="32">
        <f>INDEX(Inputs!$V$5:$V$132,MATCH($B2235&amp;"|"&amp;$C2235,Inputs!$A$5:$A$132,0))</f>
        <v/>
      </c>
      <c r="F2235" s="36" t="n"/>
      <c r="G2235" s="36" t="n"/>
      <c r="H2235" s="14">
        <f>INDEX(VarLab,MATCH($A2235,VarKey,0))&amp;INDEX(MemLab,MATCH($C2235&amp;"|"&amp;$B2235,MemKey,0))</f>
        <v/>
      </c>
      <c r="I2235" s="14">
        <f>INDEX(VarUnit,MATCH($A2235,VarKey,0))</f>
        <v/>
      </c>
      <c r="J2235" s="14">
        <f>INDEX(VarSrc,MATCH($A2235,VarKey,0))</f>
        <v/>
      </c>
      <c r="K2235" s="11">
        <f>CodePrefix&amp;$A2235&amp;IF($C2235="","","."&amp;$C2235&amp;"."&amp;$B2235)&amp;INDEX(VarEnd,MATCH($A2235,VarKey,0))&amp;K$5</f>
        <v/>
      </c>
      <c r="L2235" s="39">
        <f>L2217*Settings!$C$13*(INDEX(L$407:L$418,$D2235)+INDEX(L$394:L$405,$D2235)+L2190*(1+$E2235))</f>
        <v/>
      </c>
      <c r="M2235" s="40">
        <f>M2217*Settings!$C$13*(INDEX(M$407:M$418,$D2235)+INDEX(M$394:M$405,$D2235)+M2190*(1+$E2235))</f>
        <v/>
      </c>
      <c r="N2235" s="40">
        <f>N2217*Settings!$C$13*(INDEX(N$407:N$418,$D2235)+INDEX(N$394:N$405,$D2235)+N2190*(1+$E2235))</f>
        <v/>
      </c>
      <c r="O2235" s="40">
        <f>O2217*Settings!$C$13*(INDEX(O$407:O$418,$D2235)+INDEX(O$394:O$405,$D2235)+O2190*(1+$E2235))</f>
        <v/>
      </c>
      <c r="P2235" s="40">
        <f>P2217*Settings!$C$13*(INDEX(P$407:P$418,$D2235)+INDEX(P$394:P$405,$D2235)+P2190*(1+$E2235))</f>
        <v/>
      </c>
      <c r="Q2235" s="40">
        <f>Q2217*Settings!$C$13*(INDEX(Q$407:Q$418,$D2235)+INDEX(Q$394:Q$405,$D2235)+Q2190*(1+$E2235))</f>
        <v/>
      </c>
      <c r="R2235" s="40">
        <f>R2217*Settings!$C$13*(INDEX(R$407:R$418,$D2235)+INDEX(R$394:R$405,$D2235)+R2190*(1+$E2235))</f>
        <v/>
      </c>
      <c r="S2235" s="40">
        <f>S2217*Settings!$C$13*(INDEX(S$407:S$418,$D2235)+INDEX(S$394:S$405,$D2235)+S2190*(1+$E2235))</f>
        <v/>
      </c>
      <c r="T2235" s="40">
        <f>T2217*Settings!$C$13*(INDEX(T$407:T$418,$D2235)+INDEX(T$394:T$405,$D2235)+T2190*(1+$E2235))</f>
        <v/>
      </c>
      <c r="U2235" s="40">
        <f>U2217*Settings!$C$13*(INDEX(U$407:U$418,$D2235)+INDEX(U$394:U$405,$D2235)+U2190*(1+$E2235))</f>
        <v/>
      </c>
      <c r="V2235" s="40">
        <f>V2217*Settings!$C$13*(INDEX(V$407:V$418,$D2235)+INDEX(V$394:V$405,$D2235)+V2190*(1+$E2235))</f>
        <v/>
      </c>
      <c r="W2235" s="40">
        <f>W2217*Settings!$C$13*(INDEX(W$407:W$418,$D2235)+INDEX(W$394:W$405,$D2235)+W2190*(1+$E2235))</f>
        <v/>
      </c>
      <c r="X2235" s="40">
        <f>X2217*Settings!$C$13*(INDEX(X$407:X$418,$D2235)+INDEX(X$394:X$405,$D2235)+X2190*(1+$E2235))</f>
        <v/>
      </c>
      <c r="Y2235" s="40">
        <f>Y2217*Settings!$C$13*(INDEX(Y$407:Y$418,$D2235)+INDEX(Y$394:Y$405,$D2235)+Y2190*(1+$E2235))</f>
        <v/>
      </c>
      <c r="Z2235" s="40">
        <f>Z2217*Settings!$C$13*(INDEX(Z$407:Z$418,$D2235)+INDEX(Z$394:Z$405,$D2235)+Z2190*(1+$E2235))</f>
        <v/>
      </c>
      <c r="AA2235" s="40">
        <f>AA2217*Settings!$C$13*(INDEX(AA$407:AA$418,$D2235)+INDEX(AA$394:AA$405,$D2235)+AA2190*(1+$E2235))</f>
        <v/>
      </c>
      <c r="AB2235" s="40">
        <f>AB2217*Settings!$C$13*(INDEX(AB$407:AB$418,$D2235)+INDEX(AB$394:AB$405,$D2235)+AB2190*(1+$E2235))</f>
        <v/>
      </c>
      <c r="AC2235" s="40">
        <f>AC2217*Settings!$C$13*(INDEX(AC$407:AC$418,$D2235)+INDEX(AC$394:AC$405,$D2235)+AC2190*(1+$E2235))</f>
        <v/>
      </c>
      <c r="AD2235" s="40">
        <f>AD2217*Settings!$C$13*(INDEX(AD$407:AD$418,$D2235)+INDEX(AD$394:AD$405,$D2235)+AD2190*(1+$E2235))</f>
        <v/>
      </c>
      <c r="AF2235" s="11">
        <f>CodePrefix&amp;$A2235&amp;IF($C2235="","","."&amp;$C2235&amp;"."&amp;$B2235)&amp;INDEX(VarEnd,MATCH($A2235,VarKey,0))&amp;AF$5</f>
        <v/>
      </c>
      <c r="AG2235" s="39">
        <f>AG2217*Settings!$C$13*(INDEX(AG$407:AG$418,$D2235)+INDEX(AG$394:AG$405,$D2235)+AG2190*(1+$E2235))</f>
        <v/>
      </c>
      <c r="AH2235" s="40">
        <f>AH2217*Settings!$C$13*(INDEX(AH$407:AH$418,$D2235)+INDEX(AH$394:AH$405,$D2235)+AH2190*(1+$E2235))</f>
        <v/>
      </c>
      <c r="AI2235" s="40">
        <f>AI2217*Settings!$C$13*(INDEX(AI$407:AI$418,$D2235)+INDEX(AI$394:AI$405,$D2235)+AI2190*(1+$E2235))</f>
        <v/>
      </c>
      <c r="AJ2235" s="40">
        <f>AJ2217*Settings!$C$13*(INDEX(AJ$407:AJ$418,$D2235)+INDEX(AJ$394:AJ$405,$D2235)+AJ2190*(1+$E2235))</f>
        <v/>
      </c>
      <c r="AK2235" s="40">
        <f>AK2217*Settings!$C$13*(INDEX(AK$407:AK$418,$D2235)+INDEX(AK$394:AK$405,$D2235)+AK2190*(1+$E2235))</f>
        <v/>
      </c>
      <c r="AL2235" s="40">
        <f>AL2217*Settings!$C$13*(INDEX(AL$407:AL$418,$D2235)+INDEX(AL$394:AL$405,$D2235)+AL2190*(1+$E2235))</f>
        <v/>
      </c>
      <c r="AM2235" s="40">
        <f>AM2217*Settings!$C$13*(INDEX(AM$407:AM$418,$D2235)+INDEX(AM$394:AM$405,$D2235)+AM2190*(1+$E2235))</f>
        <v/>
      </c>
      <c r="AN2235" s="40">
        <f>AN2217*Settings!$C$13*(INDEX(AN$407:AN$418,$D2235)+INDEX(AN$394:AN$405,$D2235)+AN2190*(1+$E2235))</f>
        <v/>
      </c>
      <c r="AO2235" s="40">
        <f>AO2217*Settings!$C$13*(INDEX(AO$407:AO$418,$D2235)+INDEX(AO$394:AO$405,$D2235)+AO2190*(1+$E2235))</f>
        <v/>
      </c>
      <c r="AP2235" s="40">
        <f>AP2217*Settings!$C$13*(INDEX(AP$407:AP$418,$D2235)+INDEX(AP$394:AP$405,$D2235)+AP2190*(1+$E2235))</f>
        <v/>
      </c>
      <c r="AQ2235" s="40">
        <f>AQ2217*Settings!$C$13*(INDEX(AQ$407:AQ$418,$D2235)+INDEX(AQ$394:AQ$405,$D2235)+AQ2190*(1+$E2235))</f>
        <v/>
      </c>
      <c r="AR2235" s="40">
        <f>AR2217*Settings!$C$13*(INDEX(AR$407:AR$418,$D2235)+INDEX(AR$394:AR$405,$D2235)+AR2190*(1+$E2235))</f>
        <v/>
      </c>
      <c r="AS2235" s="40">
        <f>AS2217*Settings!$C$13*(INDEX(AS$407:AS$418,$D2235)+INDEX(AS$394:AS$405,$D2235)+AS2190*(1+$E2235))</f>
        <v/>
      </c>
      <c r="AT2235" s="40">
        <f>AT2217*Settings!$C$13*(INDEX(AT$407:AT$418,$D2235)+INDEX(AT$394:AT$405,$D2235)+AT2190*(1+$E2235))</f>
        <v/>
      </c>
      <c r="AU2235" s="40">
        <f>AU2217*Settings!$C$13*(INDEX(AU$407:AU$418,$D2235)+INDEX(AU$394:AU$405,$D2235)+AU2190*(1+$E2235))</f>
        <v/>
      </c>
      <c r="AV2235" s="40">
        <f>AV2217*Settings!$C$13*(INDEX(AV$407:AV$418,$D2235)+INDEX(AV$394:AV$405,$D2235)+AV2190*(1+$E2235))</f>
        <v/>
      </c>
      <c r="AW2235" s="40">
        <f>AW2217*Settings!$C$13*(INDEX(AW$407:AW$418,$D2235)+INDEX(AW$394:AW$405,$D2235)+AW2190*(1+$E2235))</f>
        <v/>
      </c>
      <c r="AX2235" s="40">
        <f>AX2217*Settings!$C$13*(INDEX(AX$407:AX$418,$D2235)+INDEX(AX$394:AX$405,$D2235)+AX2190*(1+$E2235))</f>
        <v/>
      </c>
      <c r="AY2235" s="40">
        <f>AY2217*Settings!$C$13*(INDEX(AY$407:AY$418,$D2235)+INDEX(AY$394:AY$405,$D2235)+AY2190*(1+$E2235))</f>
        <v/>
      </c>
    </row>
    <row r="2236" hidden="1" outlineLevel="2">
      <c r="A2236" s="14" t="inlineStr">
        <is>
          <t>rtx</t>
        </is>
      </c>
      <c r="B2236" s="14" t="inlineStr">
        <is>
          <t>nga</t>
        </is>
      </c>
      <c r="C2236" s="14" t="inlineStr">
        <is>
          <t>nfm</t>
        </is>
      </c>
      <c r="D2236" s="32">
        <f>INDEX(Inputs!$U$5:$U$132,MATCH($B2236&amp;"|"&amp;$C2236,Inputs!$A$5:$A$132,0))</f>
        <v/>
      </c>
      <c r="E2236" s="32">
        <f>INDEX(Inputs!$V$5:$V$132,MATCH($B2236&amp;"|"&amp;$C2236,Inputs!$A$5:$A$132,0))</f>
        <v/>
      </c>
      <c r="F2236" s="36" t="n"/>
      <c r="G2236" s="36" t="n"/>
      <c r="H2236" s="14">
        <f>INDEX(VarLab,MATCH($A2236,VarKey,0))&amp;INDEX(MemLab,MATCH($C2236&amp;"|"&amp;$B2236,MemKey,0))</f>
        <v/>
      </c>
      <c r="I2236" s="14">
        <f>INDEX(VarUnit,MATCH($A2236,VarKey,0))</f>
        <v/>
      </c>
      <c r="J2236" s="14">
        <f>INDEX(VarSrc,MATCH($A2236,VarKey,0))</f>
        <v/>
      </c>
      <c r="K2236" s="11">
        <f>CodePrefix&amp;$A2236&amp;IF($C2236="","","."&amp;$C2236&amp;"."&amp;$B2236)&amp;INDEX(VarEnd,MATCH($A2236,VarKey,0))&amp;K$5</f>
        <v/>
      </c>
      <c r="L2236" s="39">
        <f>L2218*Settings!$C$13*(INDEX(L$407:L$418,$D2236)+INDEX(L$394:L$405,$D2236)+L2191*(1+$E2236))</f>
        <v/>
      </c>
      <c r="M2236" s="40">
        <f>M2218*Settings!$C$13*(INDEX(M$407:M$418,$D2236)+INDEX(M$394:M$405,$D2236)+M2191*(1+$E2236))</f>
        <v/>
      </c>
      <c r="N2236" s="40">
        <f>N2218*Settings!$C$13*(INDEX(N$407:N$418,$D2236)+INDEX(N$394:N$405,$D2236)+N2191*(1+$E2236))</f>
        <v/>
      </c>
      <c r="O2236" s="40">
        <f>O2218*Settings!$C$13*(INDEX(O$407:O$418,$D2236)+INDEX(O$394:O$405,$D2236)+O2191*(1+$E2236))</f>
        <v/>
      </c>
      <c r="P2236" s="40">
        <f>P2218*Settings!$C$13*(INDEX(P$407:P$418,$D2236)+INDEX(P$394:P$405,$D2236)+P2191*(1+$E2236))</f>
        <v/>
      </c>
      <c r="Q2236" s="40">
        <f>Q2218*Settings!$C$13*(INDEX(Q$407:Q$418,$D2236)+INDEX(Q$394:Q$405,$D2236)+Q2191*(1+$E2236))</f>
        <v/>
      </c>
      <c r="R2236" s="40">
        <f>R2218*Settings!$C$13*(INDEX(R$407:R$418,$D2236)+INDEX(R$394:R$405,$D2236)+R2191*(1+$E2236))</f>
        <v/>
      </c>
      <c r="S2236" s="40">
        <f>S2218*Settings!$C$13*(INDEX(S$407:S$418,$D2236)+INDEX(S$394:S$405,$D2236)+S2191*(1+$E2236))</f>
        <v/>
      </c>
      <c r="T2236" s="40">
        <f>T2218*Settings!$C$13*(INDEX(T$407:T$418,$D2236)+INDEX(T$394:T$405,$D2236)+T2191*(1+$E2236))</f>
        <v/>
      </c>
      <c r="U2236" s="40">
        <f>U2218*Settings!$C$13*(INDEX(U$407:U$418,$D2236)+INDEX(U$394:U$405,$D2236)+U2191*(1+$E2236))</f>
        <v/>
      </c>
      <c r="V2236" s="40">
        <f>V2218*Settings!$C$13*(INDEX(V$407:V$418,$D2236)+INDEX(V$394:V$405,$D2236)+V2191*(1+$E2236))</f>
        <v/>
      </c>
      <c r="W2236" s="40">
        <f>W2218*Settings!$C$13*(INDEX(W$407:W$418,$D2236)+INDEX(W$394:W$405,$D2236)+W2191*(1+$E2236))</f>
        <v/>
      </c>
      <c r="X2236" s="40">
        <f>X2218*Settings!$C$13*(INDEX(X$407:X$418,$D2236)+INDEX(X$394:X$405,$D2236)+X2191*(1+$E2236))</f>
        <v/>
      </c>
      <c r="Y2236" s="40">
        <f>Y2218*Settings!$C$13*(INDEX(Y$407:Y$418,$D2236)+INDEX(Y$394:Y$405,$D2236)+Y2191*(1+$E2236))</f>
        <v/>
      </c>
      <c r="Z2236" s="40">
        <f>Z2218*Settings!$C$13*(INDEX(Z$407:Z$418,$D2236)+INDEX(Z$394:Z$405,$D2236)+Z2191*(1+$E2236))</f>
        <v/>
      </c>
      <c r="AA2236" s="40">
        <f>AA2218*Settings!$C$13*(INDEX(AA$407:AA$418,$D2236)+INDEX(AA$394:AA$405,$D2236)+AA2191*(1+$E2236))</f>
        <v/>
      </c>
      <c r="AB2236" s="40">
        <f>AB2218*Settings!$C$13*(INDEX(AB$407:AB$418,$D2236)+INDEX(AB$394:AB$405,$D2236)+AB2191*(1+$E2236))</f>
        <v/>
      </c>
      <c r="AC2236" s="40">
        <f>AC2218*Settings!$C$13*(INDEX(AC$407:AC$418,$D2236)+INDEX(AC$394:AC$405,$D2236)+AC2191*(1+$E2236))</f>
        <v/>
      </c>
      <c r="AD2236" s="40">
        <f>AD2218*Settings!$C$13*(INDEX(AD$407:AD$418,$D2236)+INDEX(AD$394:AD$405,$D2236)+AD2191*(1+$E2236))</f>
        <v/>
      </c>
      <c r="AF2236" s="11">
        <f>CodePrefix&amp;$A2236&amp;IF($C2236="","","."&amp;$C2236&amp;"."&amp;$B2236)&amp;INDEX(VarEnd,MATCH($A2236,VarKey,0))&amp;AF$5</f>
        <v/>
      </c>
      <c r="AG2236" s="39">
        <f>AG2218*Settings!$C$13*(INDEX(AG$407:AG$418,$D2236)+INDEX(AG$394:AG$405,$D2236)+AG2191*(1+$E2236))</f>
        <v/>
      </c>
      <c r="AH2236" s="40">
        <f>AH2218*Settings!$C$13*(INDEX(AH$407:AH$418,$D2236)+INDEX(AH$394:AH$405,$D2236)+AH2191*(1+$E2236))</f>
        <v/>
      </c>
      <c r="AI2236" s="40">
        <f>AI2218*Settings!$C$13*(INDEX(AI$407:AI$418,$D2236)+INDEX(AI$394:AI$405,$D2236)+AI2191*(1+$E2236))</f>
        <v/>
      </c>
      <c r="AJ2236" s="40">
        <f>AJ2218*Settings!$C$13*(INDEX(AJ$407:AJ$418,$D2236)+INDEX(AJ$394:AJ$405,$D2236)+AJ2191*(1+$E2236))</f>
        <v/>
      </c>
      <c r="AK2236" s="40">
        <f>AK2218*Settings!$C$13*(INDEX(AK$407:AK$418,$D2236)+INDEX(AK$394:AK$405,$D2236)+AK2191*(1+$E2236))</f>
        <v/>
      </c>
      <c r="AL2236" s="40">
        <f>AL2218*Settings!$C$13*(INDEX(AL$407:AL$418,$D2236)+INDEX(AL$394:AL$405,$D2236)+AL2191*(1+$E2236))</f>
        <v/>
      </c>
      <c r="AM2236" s="40">
        <f>AM2218*Settings!$C$13*(INDEX(AM$407:AM$418,$D2236)+INDEX(AM$394:AM$405,$D2236)+AM2191*(1+$E2236))</f>
        <v/>
      </c>
      <c r="AN2236" s="40">
        <f>AN2218*Settings!$C$13*(INDEX(AN$407:AN$418,$D2236)+INDEX(AN$394:AN$405,$D2236)+AN2191*(1+$E2236))</f>
        <v/>
      </c>
      <c r="AO2236" s="40">
        <f>AO2218*Settings!$C$13*(INDEX(AO$407:AO$418,$D2236)+INDEX(AO$394:AO$405,$D2236)+AO2191*(1+$E2236))</f>
        <v/>
      </c>
      <c r="AP2236" s="40">
        <f>AP2218*Settings!$C$13*(INDEX(AP$407:AP$418,$D2236)+INDEX(AP$394:AP$405,$D2236)+AP2191*(1+$E2236))</f>
        <v/>
      </c>
      <c r="AQ2236" s="40">
        <f>AQ2218*Settings!$C$13*(INDEX(AQ$407:AQ$418,$D2236)+INDEX(AQ$394:AQ$405,$D2236)+AQ2191*(1+$E2236))</f>
        <v/>
      </c>
      <c r="AR2236" s="40">
        <f>AR2218*Settings!$C$13*(INDEX(AR$407:AR$418,$D2236)+INDEX(AR$394:AR$405,$D2236)+AR2191*(1+$E2236))</f>
        <v/>
      </c>
      <c r="AS2236" s="40">
        <f>AS2218*Settings!$C$13*(INDEX(AS$407:AS$418,$D2236)+INDEX(AS$394:AS$405,$D2236)+AS2191*(1+$E2236))</f>
        <v/>
      </c>
      <c r="AT2236" s="40">
        <f>AT2218*Settings!$C$13*(INDEX(AT$407:AT$418,$D2236)+INDEX(AT$394:AT$405,$D2236)+AT2191*(1+$E2236))</f>
        <v/>
      </c>
      <c r="AU2236" s="40">
        <f>AU2218*Settings!$C$13*(INDEX(AU$407:AU$418,$D2236)+INDEX(AU$394:AU$405,$D2236)+AU2191*(1+$E2236))</f>
        <v/>
      </c>
      <c r="AV2236" s="40">
        <f>AV2218*Settings!$C$13*(INDEX(AV$407:AV$418,$D2236)+INDEX(AV$394:AV$405,$D2236)+AV2191*(1+$E2236))</f>
        <v/>
      </c>
      <c r="AW2236" s="40">
        <f>AW2218*Settings!$C$13*(INDEX(AW$407:AW$418,$D2236)+INDEX(AW$394:AW$405,$D2236)+AW2191*(1+$E2236))</f>
        <v/>
      </c>
      <c r="AX2236" s="40">
        <f>AX2218*Settings!$C$13*(INDEX(AX$407:AX$418,$D2236)+INDEX(AX$394:AX$405,$D2236)+AX2191*(1+$E2236))</f>
        <v/>
      </c>
      <c r="AY2236" s="40">
        <f>AY2218*Settings!$C$13*(INDEX(AY$407:AY$418,$D2236)+INDEX(AY$394:AY$405,$D2236)+AY2191*(1+$E2236))</f>
        <v/>
      </c>
    </row>
    <row r="2237" hidden="1" outlineLevel="2">
      <c r="A2237" s="14" t="inlineStr">
        <is>
          <t>rtx</t>
        </is>
      </c>
      <c r="B2237" s="14" t="inlineStr">
        <is>
          <t>gso</t>
        </is>
      </c>
      <c r="C2237" s="14" t="inlineStr">
        <is>
          <t>nfm</t>
        </is>
      </c>
      <c r="D2237" s="32">
        <f>INDEX(Inputs!$U$5:$U$132,MATCH($B2237&amp;"|"&amp;$C2237,Inputs!$A$5:$A$132,0))</f>
        <v/>
      </c>
      <c r="E2237" s="32">
        <f>INDEX(Inputs!$V$5:$V$132,MATCH($B2237&amp;"|"&amp;$C2237,Inputs!$A$5:$A$132,0))</f>
        <v/>
      </c>
      <c r="F2237" s="36" t="n"/>
      <c r="G2237" s="36" t="n"/>
      <c r="H2237" s="14">
        <f>INDEX(VarLab,MATCH($A2237,VarKey,0))&amp;INDEX(MemLab,MATCH($C2237&amp;"|"&amp;$B2237,MemKey,0))</f>
        <v/>
      </c>
      <c r="I2237" s="14">
        <f>INDEX(VarUnit,MATCH($A2237,VarKey,0))</f>
        <v/>
      </c>
      <c r="J2237" s="14">
        <f>INDEX(VarSrc,MATCH($A2237,VarKey,0))</f>
        <v/>
      </c>
      <c r="K2237" s="11">
        <f>CodePrefix&amp;$A2237&amp;IF($C2237="","","."&amp;$C2237&amp;"."&amp;$B2237)&amp;INDEX(VarEnd,MATCH($A2237,VarKey,0))&amp;K$5</f>
        <v/>
      </c>
      <c r="L2237" s="39">
        <f>L2219*Settings!$C$13*(INDEX(L$407:L$418,$D2237)+INDEX(L$394:L$405,$D2237)+L2192*(1+$E2237))</f>
        <v/>
      </c>
      <c r="M2237" s="40">
        <f>M2219*Settings!$C$13*(INDEX(M$407:M$418,$D2237)+INDEX(M$394:M$405,$D2237)+M2192*(1+$E2237))</f>
        <v/>
      </c>
      <c r="N2237" s="40">
        <f>N2219*Settings!$C$13*(INDEX(N$407:N$418,$D2237)+INDEX(N$394:N$405,$D2237)+N2192*(1+$E2237))</f>
        <v/>
      </c>
      <c r="O2237" s="40">
        <f>O2219*Settings!$C$13*(INDEX(O$407:O$418,$D2237)+INDEX(O$394:O$405,$D2237)+O2192*(1+$E2237))</f>
        <v/>
      </c>
      <c r="P2237" s="40">
        <f>P2219*Settings!$C$13*(INDEX(P$407:P$418,$D2237)+INDEX(P$394:P$405,$D2237)+P2192*(1+$E2237))</f>
        <v/>
      </c>
      <c r="Q2237" s="40">
        <f>Q2219*Settings!$C$13*(INDEX(Q$407:Q$418,$D2237)+INDEX(Q$394:Q$405,$D2237)+Q2192*(1+$E2237))</f>
        <v/>
      </c>
      <c r="R2237" s="40">
        <f>R2219*Settings!$C$13*(INDEX(R$407:R$418,$D2237)+INDEX(R$394:R$405,$D2237)+R2192*(1+$E2237))</f>
        <v/>
      </c>
      <c r="S2237" s="40">
        <f>S2219*Settings!$C$13*(INDEX(S$407:S$418,$D2237)+INDEX(S$394:S$405,$D2237)+S2192*(1+$E2237))</f>
        <v/>
      </c>
      <c r="T2237" s="40">
        <f>T2219*Settings!$C$13*(INDEX(T$407:T$418,$D2237)+INDEX(T$394:T$405,$D2237)+T2192*(1+$E2237))</f>
        <v/>
      </c>
      <c r="U2237" s="40">
        <f>U2219*Settings!$C$13*(INDEX(U$407:U$418,$D2237)+INDEX(U$394:U$405,$D2237)+U2192*(1+$E2237))</f>
        <v/>
      </c>
      <c r="V2237" s="40">
        <f>V2219*Settings!$C$13*(INDEX(V$407:V$418,$D2237)+INDEX(V$394:V$405,$D2237)+V2192*(1+$E2237))</f>
        <v/>
      </c>
      <c r="W2237" s="40">
        <f>W2219*Settings!$C$13*(INDEX(W$407:W$418,$D2237)+INDEX(W$394:W$405,$D2237)+W2192*(1+$E2237))</f>
        <v/>
      </c>
      <c r="X2237" s="40">
        <f>X2219*Settings!$C$13*(INDEX(X$407:X$418,$D2237)+INDEX(X$394:X$405,$D2237)+X2192*(1+$E2237))</f>
        <v/>
      </c>
      <c r="Y2237" s="40">
        <f>Y2219*Settings!$C$13*(INDEX(Y$407:Y$418,$D2237)+INDEX(Y$394:Y$405,$D2237)+Y2192*(1+$E2237))</f>
        <v/>
      </c>
      <c r="Z2237" s="40">
        <f>Z2219*Settings!$C$13*(INDEX(Z$407:Z$418,$D2237)+INDEX(Z$394:Z$405,$D2237)+Z2192*(1+$E2237))</f>
        <v/>
      </c>
      <c r="AA2237" s="40">
        <f>AA2219*Settings!$C$13*(INDEX(AA$407:AA$418,$D2237)+INDEX(AA$394:AA$405,$D2237)+AA2192*(1+$E2237))</f>
        <v/>
      </c>
      <c r="AB2237" s="40">
        <f>AB2219*Settings!$C$13*(INDEX(AB$407:AB$418,$D2237)+INDEX(AB$394:AB$405,$D2237)+AB2192*(1+$E2237))</f>
        <v/>
      </c>
      <c r="AC2237" s="40">
        <f>AC2219*Settings!$C$13*(INDEX(AC$407:AC$418,$D2237)+INDEX(AC$394:AC$405,$D2237)+AC2192*(1+$E2237))</f>
        <v/>
      </c>
      <c r="AD2237" s="40">
        <f>AD2219*Settings!$C$13*(INDEX(AD$407:AD$418,$D2237)+INDEX(AD$394:AD$405,$D2237)+AD2192*(1+$E2237))</f>
        <v/>
      </c>
      <c r="AF2237" s="11">
        <f>CodePrefix&amp;$A2237&amp;IF($C2237="","","."&amp;$C2237&amp;"."&amp;$B2237)&amp;INDEX(VarEnd,MATCH($A2237,VarKey,0))&amp;AF$5</f>
        <v/>
      </c>
      <c r="AG2237" s="39">
        <f>AG2219*Settings!$C$13*(INDEX(AG$407:AG$418,$D2237)+INDEX(AG$394:AG$405,$D2237)+AG2192*(1+$E2237))</f>
        <v/>
      </c>
      <c r="AH2237" s="40">
        <f>AH2219*Settings!$C$13*(INDEX(AH$407:AH$418,$D2237)+INDEX(AH$394:AH$405,$D2237)+AH2192*(1+$E2237))</f>
        <v/>
      </c>
      <c r="AI2237" s="40">
        <f>AI2219*Settings!$C$13*(INDEX(AI$407:AI$418,$D2237)+INDEX(AI$394:AI$405,$D2237)+AI2192*(1+$E2237))</f>
        <v/>
      </c>
      <c r="AJ2237" s="40">
        <f>AJ2219*Settings!$C$13*(INDEX(AJ$407:AJ$418,$D2237)+INDEX(AJ$394:AJ$405,$D2237)+AJ2192*(1+$E2237))</f>
        <v/>
      </c>
      <c r="AK2237" s="40">
        <f>AK2219*Settings!$C$13*(INDEX(AK$407:AK$418,$D2237)+INDEX(AK$394:AK$405,$D2237)+AK2192*(1+$E2237))</f>
        <v/>
      </c>
      <c r="AL2237" s="40">
        <f>AL2219*Settings!$C$13*(INDEX(AL$407:AL$418,$D2237)+INDEX(AL$394:AL$405,$D2237)+AL2192*(1+$E2237))</f>
        <v/>
      </c>
      <c r="AM2237" s="40">
        <f>AM2219*Settings!$C$13*(INDEX(AM$407:AM$418,$D2237)+INDEX(AM$394:AM$405,$D2237)+AM2192*(1+$E2237))</f>
        <v/>
      </c>
      <c r="AN2237" s="40">
        <f>AN2219*Settings!$C$13*(INDEX(AN$407:AN$418,$D2237)+INDEX(AN$394:AN$405,$D2237)+AN2192*(1+$E2237))</f>
        <v/>
      </c>
      <c r="AO2237" s="40">
        <f>AO2219*Settings!$C$13*(INDEX(AO$407:AO$418,$D2237)+INDEX(AO$394:AO$405,$D2237)+AO2192*(1+$E2237))</f>
        <v/>
      </c>
      <c r="AP2237" s="40">
        <f>AP2219*Settings!$C$13*(INDEX(AP$407:AP$418,$D2237)+INDEX(AP$394:AP$405,$D2237)+AP2192*(1+$E2237))</f>
        <v/>
      </c>
      <c r="AQ2237" s="40">
        <f>AQ2219*Settings!$C$13*(INDEX(AQ$407:AQ$418,$D2237)+INDEX(AQ$394:AQ$405,$D2237)+AQ2192*(1+$E2237))</f>
        <v/>
      </c>
      <c r="AR2237" s="40">
        <f>AR2219*Settings!$C$13*(INDEX(AR$407:AR$418,$D2237)+INDEX(AR$394:AR$405,$D2237)+AR2192*(1+$E2237))</f>
        <v/>
      </c>
      <c r="AS2237" s="40">
        <f>AS2219*Settings!$C$13*(INDEX(AS$407:AS$418,$D2237)+INDEX(AS$394:AS$405,$D2237)+AS2192*(1+$E2237))</f>
        <v/>
      </c>
      <c r="AT2237" s="40">
        <f>AT2219*Settings!$C$13*(INDEX(AT$407:AT$418,$D2237)+INDEX(AT$394:AT$405,$D2237)+AT2192*(1+$E2237))</f>
        <v/>
      </c>
      <c r="AU2237" s="40">
        <f>AU2219*Settings!$C$13*(INDEX(AU$407:AU$418,$D2237)+INDEX(AU$394:AU$405,$D2237)+AU2192*(1+$E2237))</f>
        <v/>
      </c>
      <c r="AV2237" s="40">
        <f>AV2219*Settings!$C$13*(INDEX(AV$407:AV$418,$D2237)+INDEX(AV$394:AV$405,$D2237)+AV2192*(1+$E2237))</f>
        <v/>
      </c>
      <c r="AW2237" s="40">
        <f>AW2219*Settings!$C$13*(INDEX(AW$407:AW$418,$D2237)+INDEX(AW$394:AW$405,$D2237)+AW2192*(1+$E2237))</f>
        <v/>
      </c>
      <c r="AX2237" s="40">
        <f>AX2219*Settings!$C$13*(INDEX(AX$407:AX$418,$D2237)+INDEX(AX$394:AX$405,$D2237)+AX2192*(1+$E2237))</f>
        <v/>
      </c>
      <c r="AY2237" s="40">
        <f>AY2219*Settings!$C$13*(INDEX(AY$407:AY$418,$D2237)+INDEX(AY$394:AY$405,$D2237)+AY2192*(1+$E2237))</f>
        <v/>
      </c>
    </row>
    <row r="2238" hidden="1" outlineLevel="2">
      <c r="A2238" s="14" t="inlineStr">
        <is>
          <t>rtx</t>
        </is>
      </c>
      <c r="B2238" s="14" t="inlineStr">
        <is>
          <t>die</t>
        </is>
      </c>
      <c r="C2238" s="14" t="inlineStr">
        <is>
          <t>nfm</t>
        </is>
      </c>
      <c r="D2238" s="32">
        <f>INDEX(Inputs!$U$5:$U$132,MATCH($B2238&amp;"|"&amp;$C2238,Inputs!$A$5:$A$132,0))</f>
        <v/>
      </c>
      <c r="E2238" s="32">
        <f>INDEX(Inputs!$V$5:$V$132,MATCH($B2238&amp;"|"&amp;$C2238,Inputs!$A$5:$A$132,0))</f>
        <v/>
      </c>
      <c r="F2238" s="36" t="n"/>
      <c r="G2238" s="36" t="n"/>
      <c r="H2238" s="14">
        <f>INDEX(VarLab,MATCH($A2238,VarKey,0))&amp;INDEX(MemLab,MATCH($C2238&amp;"|"&amp;$B2238,MemKey,0))</f>
        <v/>
      </c>
      <c r="I2238" s="14">
        <f>INDEX(VarUnit,MATCH($A2238,VarKey,0))</f>
        <v/>
      </c>
      <c r="J2238" s="14">
        <f>INDEX(VarSrc,MATCH($A2238,VarKey,0))</f>
        <v/>
      </c>
      <c r="K2238" s="11">
        <f>CodePrefix&amp;$A2238&amp;IF($C2238="","","."&amp;$C2238&amp;"."&amp;$B2238)&amp;INDEX(VarEnd,MATCH($A2238,VarKey,0))&amp;K$5</f>
        <v/>
      </c>
      <c r="L2238" s="39">
        <f>L2220*Settings!$C$13*(INDEX(L$407:L$418,$D2238)+INDEX(L$394:L$405,$D2238)+L2193*(1+$E2238))</f>
        <v/>
      </c>
      <c r="M2238" s="40">
        <f>M2220*Settings!$C$13*(INDEX(M$407:M$418,$D2238)+INDEX(M$394:M$405,$D2238)+M2193*(1+$E2238))</f>
        <v/>
      </c>
      <c r="N2238" s="40">
        <f>N2220*Settings!$C$13*(INDEX(N$407:N$418,$D2238)+INDEX(N$394:N$405,$D2238)+N2193*(1+$E2238))</f>
        <v/>
      </c>
      <c r="O2238" s="40">
        <f>O2220*Settings!$C$13*(INDEX(O$407:O$418,$D2238)+INDEX(O$394:O$405,$D2238)+O2193*(1+$E2238))</f>
        <v/>
      </c>
      <c r="P2238" s="40">
        <f>P2220*Settings!$C$13*(INDEX(P$407:P$418,$D2238)+INDEX(P$394:P$405,$D2238)+P2193*(1+$E2238))</f>
        <v/>
      </c>
      <c r="Q2238" s="40">
        <f>Q2220*Settings!$C$13*(INDEX(Q$407:Q$418,$D2238)+INDEX(Q$394:Q$405,$D2238)+Q2193*(1+$E2238))</f>
        <v/>
      </c>
      <c r="R2238" s="40">
        <f>R2220*Settings!$C$13*(INDEX(R$407:R$418,$D2238)+INDEX(R$394:R$405,$D2238)+R2193*(1+$E2238))</f>
        <v/>
      </c>
      <c r="S2238" s="40">
        <f>S2220*Settings!$C$13*(INDEX(S$407:S$418,$D2238)+INDEX(S$394:S$405,$D2238)+S2193*(1+$E2238))</f>
        <v/>
      </c>
      <c r="T2238" s="40">
        <f>T2220*Settings!$C$13*(INDEX(T$407:T$418,$D2238)+INDEX(T$394:T$405,$D2238)+T2193*(1+$E2238))</f>
        <v/>
      </c>
      <c r="U2238" s="40">
        <f>U2220*Settings!$C$13*(INDEX(U$407:U$418,$D2238)+INDEX(U$394:U$405,$D2238)+U2193*(1+$E2238))</f>
        <v/>
      </c>
      <c r="V2238" s="40">
        <f>V2220*Settings!$C$13*(INDEX(V$407:V$418,$D2238)+INDEX(V$394:V$405,$D2238)+V2193*(1+$E2238))</f>
        <v/>
      </c>
      <c r="W2238" s="40">
        <f>W2220*Settings!$C$13*(INDEX(W$407:W$418,$D2238)+INDEX(W$394:W$405,$D2238)+W2193*(1+$E2238))</f>
        <v/>
      </c>
      <c r="X2238" s="40">
        <f>X2220*Settings!$C$13*(INDEX(X$407:X$418,$D2238)+INDEX(X$394:X$405,$D2238)+X2193*(1+$E2238))</f>
        <v/>
      </c>
      <c r="Y2238" s="40">
        <f>Y2220*Settings!$C$13*(INDEX(Y$407:Y$418,$D2238)+INDEX(Y$394:Y$405,$D2238)+Y2193*(1+$E2238))</f>
        <v/>
      </c>
      <c r="Z2238" s="40">
        <f>Z2220*Settings!$C$13*(INDEX(Z$407:Z$418,$D2238)+INDEX(Z$394:Z$405,$D2238)+Z2193*(1+$E2238))</f>
        <v/>
      </c>
      <c r="AA2238" s="40">
        <f>AA2220*Settings!$C$13*(INDEX(AA$407:AA$418,$D2238)+INDEX(AA$394:AA$405,$D2238)+AA2193*(1+$E2238))</f>
        <v/>
      </c>
      <c r="AB2238" s="40">
        <f>AB2220*Settings!$C$13*(INDEX(AB$407:AB$418,$D2238)+INDEX(AB$394:AB$405,$D2238)+AB2193*(1+$E2238))</f>
        <v/>
      </c>
      <c r="AC2238" s="40">
        <f>AC2220*Settings!$C$13*(INDEX(AC$407:AC$418,$D2238)+INDEX(AC$394:AC$405,$D2238)+AC2193*(1+$E2238))</f>
        <v/>
      </c>
      <c r="AD2238" s="40">
        <f>AD2220*Settings!$C$13*(INDEX(AD$407:AD$418,$D2238)+INDEX(AD$394:AD$405,$D2238)+AD2193*(1+$E2238))</f>
        <v/>
      </c>
      <c r="AF2238" s="11">
        <f>CodePrefix&amp;$A2238&amp;IF($C2238="","","."&amp;$C2238&amp;"."&amp;$B2238)&amp;INDEX(VarEnd,MATCH($A2238,VarKey,0))&amp;AF$5</f>
        <v/>
      </c>
      <c r="AG2238" s="39">
        <f>AG2220*Settings!$C$13*(INDEX(AG$407:AG$418,$D2238)+INDEX(AG$394:AG$405,$D2238)+AG2193*(1+$E2238))</f>
        <v/>
      </c>
      <c r="AH2238" s="40">
        <f>AH2220*Settings!$C$13*(INDEX(AH$407:AH$418,$D2238)+INDEX(AH$394:AH$405,$D2238)+AH2193*(1+$E2238))</f>
        <v/>
      </c>
      <c r="AI2238" s="40">
        <f>AI2220*Settings!$C$13*(INDEX(AI$407:AI$418,$D2238)+INDEX(AI$394:AI$405,$D2238)+AI2193*(1+$E2238))</f>
        <v/>
      </c>
      <c r="AJ2238" s="40">
        <f>AJ2220*Settings!$C$13*(INDEX(AJ$407:AJ$418,$D2238)+INDEX(AJ$394:AJ$405,$D2238)+AJ2193*(1+$E2238))</f>
        <v/>
      </c>
      <c r="AK2238" s="40">
        <f>AK2220*Settings!$C$13*(INDEX(AK$407:AK$418,$D2238)+INDEX(AK$394:AK$405,$D2238)+AK2193*(1+$E2238))</f>
        <v/>
      </c>
      <c r="AL2238" s="40">
        <f>AL2220*Settings!$C$13*(INDEX(AL$407:AL$418,$D2238)+INDEX(AL$394:AL$405,$D2238)+AL2193*(1+$E2238))</f>
        <v/>
      </c>
      <c r="AM2238" s="40">
        <f>AM2220*Settings!$C$13*(INDEX(AM$407:AM$418,$D2238)+INDEX(AM$394:AM$405,$D2238)+AM2193*(1+$E2238))</f>
        <v/>
      </c>
      <c r="AN2238" s="40">
        <f>AN2220*Settings!$C$13*(INDEX(AN$407:AN$418,$D2238)+INDEX(AN$394:AN$405,$D2238)+AN2193*(1+$E2238))</f>
        <v/>
      </c>
      <c r="AO2238" s="40">
        <f>AO2220*Settings!$C$13*(INDEX(AO$407:AO$418,$D2238)+INDEX(AO$394:AO$405,$D2238)+AO2193*(1+$E2238))</f>
        <v/>
      </c>
      <c r="AP2238" s="40">
        <f>AP2220*Settings!$C$13*(INDEX(AP$407:AP$418,$D2238)+INDEX(AP$394:AP$405,$D2238)+AP2193*(1+$E2238))</f>
        <v/>
      </c>
      <c r="AQ2238" s="40">
        <f>AQ2220*Settings!$C$13*(INDEX(AQ$407:AQ$418,$D2238)+INDEX(AQ$394:AQ$405,$D2238)+AQ2193*(1+$E2238))</f>
        <v/>
      </c>
      <c r="AR2238" s="40">
        <f>AR2220*Settings!$C$13*(INDEX(AR$407:AR$418,$D2238)+INDEX(AR$394:AR$405,$D2238)+AR2193*(1+$E2238))</f>
        <v/>
      </c>
      <c r="AS2238" s="40">
        <f>AS2220*Settings!$C$13*(INDEX(AS$407:AS$418,$D2238)+INDEX(AS$394:AS$405,$D2238)+AS2193*(1+$E2238))</f>
        <v/>
      </c>
      <c r="AT2238" s="40">
        <f>AT2220*Settings!$C$13*(INDEX(AT$407:AT$418,$D2238)+INDEX(AT$394:AT$405,$D2238)+AT2193*(1+$E2238))</f>
        <v/>
      </c>
      <c r="AU2238" s="40">
        <f>AU2220*Settings!$C$13*(INDEX(AU$407:AU$418,$D2238)+INDEX(AU$394:AU$405,$D2238)+AU2193*(1+$E2238))</f>
        <v/>
      </c>
      <c r="AV2238" s="40">
        <f>AV2220*Settings!$C$13*(INDEX(AV$407:AV$418,$D2238)+INDEX(AV$394:AV$405,$D2238)+AV2193*(1+$E2238))</f>
        <v/>
      </c>
      <c r="AW2238" s="40">
        <f>AW2220*Settings!$C$13*(INDEX(AW$407:AW$418,$D2238)+INDEX(AW$394:AW$405,$D2238)+AW2193*(1+$E2238))</f>
        <v/>
      </c>
      <c r="AX2238" s="40">
        <f>AX2220*Settings!$C$13*(INDEX(AX$407:AX$418,$D2238)+INDEX(AX$394:AX$405,$D2238)+AX2193*(1+$E2238))</f>
        <v/>
      </c>
      <c r="AY2238" s="40">
        <f>AY2220*Settings!$C$13*(INDEX(AY$407:AY$418,$D2238)+INDEX(AY$394:AY$405,$D2238)+AY2193*(1+$E2238))</f>
        <v/>
      </c>
    </row>
    <row r="2239" hidden="1" outlineLevel="2">
      <c r="A2239" s="14" t="inlineStr">
        <is>
          <t>rtx</t>
        </is>
      </c>
      <c r="B2239" s="14" t="inlineStr">
        <is>
          <t>lpg</t>
        </is>
      </c>
      <c r="C2239" s="14" t="inlineStr">
        <is>
          <t>nfm</t>
        </is>
      </c>
      <c r="D2239" s="32">
        <f>INDEX(Inputs!$U$5:$U$132,MATCH($B2239&amp;"|"&amp;$C2239,Inputs!$A$5:$A$132,0))</f>
        <v/>
      </c>
      <c r="E2239" s="32">
        <f>INDEX(Inputs!$V$5:$V$132,MATCH($B2239&amp;"|"&amp;$C2239,Inputs!$A$5:$A$132,0))</f>
        <v/>
      </c>
      <c r="F2239" s="36" t="n"/>
      <c r="G2239" s="36" t="n"/>
      <c r="H2239" s="14">
        <f>INDEX(VarLab,MATCH($A2239,VarKey,0))&amp;INDEX(MemLab,MATCH($C2239&amp;"|"&amp;$B2239,MemKey,0))</f>
        <v/>
      </c>
      <c r="I2239" s="14">
        <f>INDEX(VarUnit,MATCH($A2239,VarKey,0))</f>
        <v/>
      </c>
      <c r="J2239" s="14">
        <f>INDEX(VarSrc,MATCH($A2239,VarKey,0))</f>
        <v/>
      </c>
      <c r="K2239" s="11">
        <f>CodePrefix&amp;$A2239&amp;IF($C2239="","","."&amp;$C2239&amp;"."&amp;$B2239)&amp;INDEX(VarEnd,MATCH($A2239,VarKey,0))&amp;K$5</f>
        <v/>
      </c>
      <c r="L2239" s="39">
        <f>L2221*Settings!$C$13*(INDEX(L$407:L$418,$D2239)+INDEX(L$394:L$405,$D2239)+L2194*(1+$E2239))</f>
        <v/>
      </c>
      <c r="M2239" s="40">
        <f>M2221*Settings!$C$13*(INDEX(M$407:M$418,$D2239)+INDEX(M$394:M$405,$D2239)+M2194*(1+$E2239))</f>
        <v/>
      </c>
      <c r="N2239" s="40">
        <f>N2221*Settings!$C$13*(INDEX(N$407:N$418,$D2239)+INDEX(N$394:N$405,$D2239)+N2194*(1+$E2239))</f>
        <v/>
      </c>
      <c r="O2239" s="40">
        <f>O2221*Settings!$C$13*(INDEX(O$407:O$418,$D2239)+INDEX(O$394:O$405,$D2239)+O2194*(1+$E2239))</f>
        <v/>
      </c>
      <c r="P2239" s="40">
        <f>P2221*Settings!$C$13*(INDEX(P$407:P$418,$D2239)+INDEX(P$394:P$405,$D2239)+P2194*(1+$E2239))</f>
        <v/>
      </c>
      <c r="Q2239" s="40">
        <f>Q2221*Settings!$C$13*(INDEX(Q$407:Q$418,$D2239)+INDEX(Q$394:Q$405,$D2239)+Q2194*(1+$E2239))</f>
        <v/>
      </c>
      <c r="R2239" s="40">
        <f>R2221*Settings!$C$13*(INDEX(R$407:R$418,$D2239)+INDEX(R$394:R$405,$D2239)+R2194*(1+$E2239))</f>
        <v/>
      </c>
      <c r="S2239" s="40">
        <f>S2221*Settings!$C$13*(INDEX(S$407:S$418,$D2239)+INDEX(S$394:S$405,$D2239)+S2194*(1+$E2239))</f>
        <v/>
      </c>
      <c r="T2239" s="40">
        <f>T2221*Settings!$C$13*(INDEX(T$407:T$418,$D2239)+INDEX(T$394:T$405,$D2239)+T2194*(1+$E2239))</f>
        <v/>
      </c>
      <c r="U2239" s="40">
        <f>U2221*Settings!$C$13*(INDEX(U$407:U$418,$D2239)+INDEX(U$394:U$405,$D2239)+U2194*(1+$E2239))</f>
        <v/>
      </c>
      <c r="V2239" s="40">
        <f>V2221*Settings!$C$13*(INDEX(V$407:V$418,$D2239)+INDEX(V$394:V$405,$D2239)+V2194*(1+$E2239))</f>
        <v/>
      </c>
      <c r="W2239" s="40">
        <f>W2221*Settings!$C$13*(INDEX(W$407:W$418,$D2239)+INDEX(W$394:W$405,$D2239)+W2194*(1+$E2239))</f>
        <v/>
      </c>
      <c r="X2239" s="40">
        <f>X2221*Settings!$C$13*(INDEX(X$407:X$418,$D2239)+INDEX(X$394:X$405,$D2239)+X2194*(1+$E2239))</f>
        <v/>
      </c>
      <c r="Y2239" s="40">
        <f>Y2221*Settings!$C$13*(INDEX(Y$407:Y$418,$D2239)+INDEX(Y$394:Y$405,$D2239)+Y2194*(1+$E2239))</f>
        <v/>
      </c>
      <c r="Z2239" s="40">
        <f>Z2221*Settings!$C$13*(INDEX(Z$407:Z$418,$D2239)+INDEX(Z$394:Z$405,$D2239)+Z2194*(1+$E2239))</f>
        <v/>
      </c>
      <c r="AA2239" s="40">
        <f>AA2221*Settings!$C$13*(INDEX(AA$407:AA$418,$D2239)+INDEX(AA$394:AA$405,$D2239)+AA2194*(1+$E2239))</f>
        <v/>
      </c>
      <c r="AB2239" s="40">
        <f>AB2221*Settings!$C$13*(INDEX(AB$407:AB$418,$D2239)+INDEX(AB$394:AB$405,$D2239)+AB2194*(1+$E2239))</f>
        <v/>
      </c>
      <c r="AC2239" s="40">
        <f>AC2221*Settings!$C$13*(INDEX(AC$407:AC$418,$D2239)+INDEX(AC$394:AC$405,$D2239)+AC2194*(1+$E2239))</f>
        <v/>
      </c>
      <c r="AD2239" s="40">
        <f>AD2221*Settings!$C$13*(INDEX(AD$407:AD$418,$D2239)+INDEX(AD$394:AD$405,$D2239)+AD2194*(1+$E2239))</f>
        <v/>
      </c>
      <c r="AF2239" s="11">
        <f>CodePrefix&amp;$A2239&amp;IF($C2239="","","."&amp;$C2239&amp;"."&amp;$B2239)&amp;INDEX(VarEnd,MATCH($A2239,VarKey,0))&amp;AF$5</f>
        <v/>
      </c>
      <c r="AG2239" s="39">
        <f>AG2221*Settings!$C$13*(INDEX(AG$407:AG$418,$D2239)+INDEX(AG$394:AG$405,$D2239)+AG2194*(1+$E2239))</f>
        <v/>
      </c>
      <c r="AH2239" s="40">
        <f>AH2221*Settings!$C$13*(INDEX(AH$407:AH$418,$D2239)+INDEX(AH$394:AH$405,$D2239)+AH2194*(1+$E2239))</f>
        <v/>
      </c>
      <c r="AI2239" s="40">
        <f>AI2221*Settings!$C$13*(INDEX(AI$407:AI$418,$D2239)+INDEX(AI$394:AI$405,$D2239)+AI2194*(1+$E2239))</f>
        <v/>
      </c>
      <c r="AJ2239" s="40">
        <f>AJ2221*Settings!$C$13*(INDEX(AJ$407:AJ$418,$D2239)+INDEX(AJ$394:AJ$405,$D2239)+AJ2194*(1+$E2239))</f>
        <v/>
      </c>
      <c r="AK2239" s="40">
        <f>AK2221*Settings!$C$13*(INDEX(AK$407:AK$418,$D2239)+INDEX(AK$394:AK$405,$D2239)+AK2194*(1+$E2239))</f>
        <v/>
      </c>
      <c r="AL2239" s="40">
        <f>AL2221*Settings!$C$13*(INDEX(AL$407:AL$418,$D2239)+INDEX(AL$394:AL$405,$D2239)+AL2194*(1+$E2239))</f>
        <v/>
      </c>
      <c r="AM2239" s="40">
        <f>AM2221*Settings!$C$13*(INDEX(AM$407:AM$418,$D2239)+INDEX(AM$394:AM$405,$D2239)+AM2194*(1+$E2239))</f>
        <v/>
      </c>
      <c r="AN2239" s="40">
        <f>AN2221*Settings!$C$13*(INDEX(AN$407:AN$418,$D2239)+INDEX(AN$394:AN$405,$D2239)+AN2194*(1+$E2239))</f>
        <v/>
      </c>
      <c r="AO2239" s="40">
        <f>AO2221*Settings!$C$13*(INDEX(AO$407:AO$418,$D2239)+INDEX(AO$394:AO$405,$D2239)+AO2194*(1+$E2239))</f>
        <v/>
      </c>
      <c r="AP2239" s="40">
        <f>AP2221*Settings!$C$13*(INDEX(AP$407:AP$418,$D2239)+INDEX(AP$394:AP$405,$D2239)+AP2194*(1+$E2239))</f>
        <v/>
      </c>
      <c r="AQ2239" s="40">
        <f>AQ2221*Settings!$C$13*(INDEX(AQ$407:AQ$418,$D2239)+INDEX(AQ$394:AQ$405,$D2239)+AQ2194*(1+$E2239))</f>
        <v/>
      </c>
      <c r="AR2239" s="40">
        <f>AR2221*Settings!$C$13*(INDEX(AR$407:AR$418,$D2239)+INDEX(AR$394:AR$405,$D2239)+AR2194*(1+$E2239))</f>
        <v/>
      </c>
      <c r="AS2239" s="40">
        <f>AS2221*Settings!$C$13*(INDEX(AS$407:AS$418,$D2239)+INDEX(AS$394:AS$405,$D2239)+AS2194*(1+$E2239))</f>
        <v/>
      </c>
      <c r="AT2239" s="40">
        <f>AT2221*Settings!$C$13*(INDEX(AT$407:AT$418,$D2239)+INDEX(AT$394:AT$405,$D2239)+AT2194*(1+$E2239))</f>
        <v/>
      </c>
      <c r="AU2239" s="40">
        <f>AU2221*Settings!$C$13*(INDEX(AU$407:AU$418,$D2239)+INDEX(AU$394:AU$405,$D2239)+AU2194*(1+$E2239))</f>
        <v/>
      </c>
      <c r="AV2239" s="40">
        <f>AV2221*Settings!$C$13*(INDEX(AV$407:AV$418,$D2239)+INDEX(AV$394:AV$405,$D2239)+AV2194*(1+$E2239))</f>
        <v/>
      </c>
      <c r="AW2239" s="40">
        <f>AW2221*Settings!$C$13*(INDEX(AW$407:AW$418,$D2239)+INDEX(AW$394:AW$405,$D2239)+AW2194*(1+$E2239))</f>
        <v/>
      </c>
      <c r="AX2239" s="40">
        <f>AX2221*Settings!$C$13*(INDEX(AX$407:AX$418,$D2239)+INDEX(AX$394:AX$405,$D2239)+AX2194*(1+$E2239))</f>
        <v/>
      </c>
      <c r="AY2239" s="40">
        <f>AY2221*Settings!$C$13*(INDEX(AY$407:AY$418,$D2239)+INDEX(AY$394:AY$405,$D2239)+AY2194*(1+$E2239))</f>
        <v/>
      </c>
    </row>
    <row r="2240" hidden="1" outlineLevel="2">
      <c r="A2240" s="14" t="inlineStr">
        <is>
          <t>rtx</t>
        </is>
      </c>
      <c r="B2240" s="14" t="inlineStr">
        <is>
          <t>ker</t>
        </is>
      </c>
      <c r="C2240" s="14" t="inlineStr">
        <is>
          <t>nfm</t>
        </is>
      </c>
      <c r="D2240" s="32">
        <f>INDEX(Inputs!$U$5:$U$132,MATCH($B2240&amp;"|"&amp;$C2240,Inputs!$A$5:$A$132,0))</f>
        <v/>
      </c>
      <c r="E2240" s="32">
        <f>INDEX(Inputs!$V$5:$V$132,MATCH($B2240&amp;"|"&amp;$C2240,Inputs!$A$5:$A$132,0))</f>
        <v/>
      </c>
      <c r="F2240" s="36" t="n"/>
      <c r="G2240" s="36" t="n"/>
      <c r="H2240" s="14">
        <f>INDEX(VarLab,MATCH($A2240,VarKey,0))&amp;INDEX(MemLab,MATCH($C2240&amp;"|"&amp;$B2240,MemKey,0))</f>
        <v/>
      </c>
      <c r="I2240" s="14">
        <f>INDEX(VarUnit,MATCH($A2240,VarKey,0))</f>
        <v/>
      </c>
      <c r="J2240" s="14">
        <f>INDEX(VarSrc,MATCH($A2240,VarKey,0))</f>
        <v/>
      </c>
      <c r="K2240" s="11">
        <f>CodePrefix&amp;$A2240&amp;IF($C2240="","","."&amp;$C2240&amp;"."&amp;$B2240)&amp;INDEX(VarEnd,MATCH($A2240,VarKey,0))&amp;K$5</f>
        <v/>
      </c>
      <c r="L2240" s="39">
        <f>L2222*Settings!$C$13*(INDEX(L$407:L$418,$D2240)+INDEX(L$394:L$405,$D2240)+L2195*(1+$E2240))</f>
        <v/>
      </c>
      <c r="M2240" s="40">
        <f>M2222*Settings!$C$13*(INDEX(M$407:M$418,$D2240)+INDEX(M$394:M$405,$D2240)+M2195*(1+$E2240))</f>
        <v/>
      </c>
      <c r="N2240" s="40">
        <f>N2222*Settings!$C$13*(INDEX(N$407:N$418,$D2240)+INDEX(N$394:N$405,$D2240)+N2195*(1+$E2240))</f>
        <v/>
      </c>
      <c r="O2240" s="40">
        <f>O2222*Settings!$C$13*(INDEX(O$407:O$418,$D2240)+INDEX(O$394:O$405,$D2240)+O2195*(1+$E2240))</f>
        <v/>
      </c>
      <c r="P2240" s="40">
        <f>P2222*Settings!$C$13*(INDEX(P$407:P$418,$D2240)+INDEX(P$394:P$405,$D2240)+P2195*(1+$E2240))</f>
        <v/>
      </c>
      <c r="Q2240" s="40">
        <f>Q2222*Settings!$C$13*(INDEX(Q$407:Q$418,$D2240)+INDEX(Q$394:Q$405,$D2240)+Q2195*(1+$E2240))</f>
        <v/>
      </c>
      <c r="R2240" s="40">
        <f>R2222*Settings!$C$13*(INDEX(R$407:R$418,$D2240)+INDEX(R$394:R$405,$D2240)+R2195*(1+$E2240))</f>
        <v/>
      </c>
      <c r="S2240" s="40">
        <f>S2222*Settings!$C$13*(INDEX(S$407:S$418,$D2240)+INDEX(S$394:S$405,$D2240)+S2195*(1+$E2240))</f>
        <v/>
      </c>
      <c r="T2240" s="40">
        <f>T2222*Settings!$C$13*(INDEX(T$407:T$418,$D2240)+INDEX(T$394:T$405,$D2240)+T2195*(1+$E2240))</f>
        <v/>
      </c>
      <c r="U2240" s="40">
        <f>U2222*Settings!$C$13*(INDEX(U$407:U$418,$D2240)+INDEX(U$394:U$405,$D2240)+U2195*(1+$E2240))</f>
        <v/>
      </c>
      <c r="V2240" s="40">
        <f>V2222*Settings!$C$13*(INDEX(V$407:V$418,$D2240)+INDEX(V$394:V$405,$D2240)+V2195*(1+$E2240))</f>
        <v/>
      </c>
      <c r="W2240" s="40">
        <f>W2222*Settings!$C$13*(INDEX(W$407:W$418,$D2240)+INDEX(W$394:W$405,$D2240)+W2195*(1+$E2240))</f>
        <v/>
      </c>
      <c r="X2240" s="40">
        <f>X2222*Settings!$C$13*(INDEX(X$407:X$418,$D2240)+INDEX(X$394:X$405,$D2240)+X2195*(1+$E2240))</f>
        <v/>
      </c>
      <c r="Y2240" s="40">
        <f>Y2222*Settings!$C$13*(INDEX(Y$407:Y$418,$D2240)+INDEX(Y$394:Y$405,$D2240)+Y2195*(1+$E2240))</f>
        <v/>
      </c>
      <c r="Z2240" s="40">
        <f>Z2222*Settings!$C$13*(INDEX(Z$407:Z$418,$D2240)+INDEX(Z$394:Z$405,$D2240)+Z2195*(1+$E2240))</f>
        <v/>
      </c>
      <c r="AA2240" s="40">
        <f>AA2222*Settings!$C$13*(INDEX(AA$407:AA$418,$D2240)+INDEX(AA$394:AA$405,$D2240)+AA2195*(1+$E2240))</f>
        <v/>
      </c>
      <c r="AB2240" s="40">
        <f>AB2222*Settings!$C$13*(INDEX(AB$407:AB$418,$D2240)+INDEX(AB$394:AB$405,$D2240)+AB2195*(1+$E2240))</f>
        <v/>
      </c>
      <c r="AC2240" s="40">
        <f>AC2222*Settings!$C$13*(INDEX(AC$407:AC$418,$D2240)+INDEX(AC$394:AC$405,$D2240)+AC2195*(1+$E2240))</f>
        <v/>
      </c>
      <c r="AD2240" s="40">
        <f>AD2222*Settings!$C$13*(INDEX(AD$407:AD$418,$D2240)+INDEX(AD$394:AD$405,$D2240)+AD2195*(1+$E2240))</f>
        <v/>
      </c>
      <c r="AF2240" s="11">
        <f>CodePrefix&amp;$A2240&amp;IF($C2240="","","."&amp;$C2240&amp;"."&amp;$B2240)&amp;INDEX(VarEnd,MATCH($A2240,VarKey,0))&amp;AF$5</f>
        <v/>
      </c>
      <c r="AG2240" s="39">
        <f>AG2222*Settings!$C$13*(INDEX(AG$407:AG$418,$D2240)+INDEX(AG$394:AG$405,$D2240)+AG2195*(1+$E2240))</f>
        <v/>
      </c>
      <c r="AH2240" s="40">
        <f>AH2222*Settings!$C$13*(INDEX(AH$407:AH$418,$D2240)+INDEX(AH$394:AH$405,$D2240)+AH2195*(1+$E2240))</f>
        <v/>
      </c>
      <c r="AI2240" s="40">
        <f>AI2222*Settings!$C$13*(INDEX(AI$407:AI$418,$D2240)+INDEX(AI$394:AI$405,$D2240)+AI2195*(1+$E2240))</f>
        <v/>
      </c>
      <c r="AJ2240" s="40">
        <f>AJ2222*Settings!$C$13*(INDEX(AJ$407:AJ$418,$D2240)+INDEX(AJ$394:AJ$405,$D2240)+AJ2195*(1+$E2240))</f>
        <v/>
      </c>
      <c r="AK2240" s="40">
        <f>AK2222*Settings!$C$13*(INDEX(AK$407:AK$418,$D2240)+INDEX(AK$394:AK$405,$D2240)+AK2195*(1+$E2240))</f>
        <v/>
      </c>
      <c r="AL2240" s="40">
        <f>AL2222*Settings!$C$13*(INDEX(AL$407:AL$418,$D2240)+INDEX(AL$394:AL$405,$D2240)+AL2195*(1+$E2240))</f>
        <v/>
      </c>
      <c r="AM2240" s="40">
        <f>AM2222*Settings!$C$13*(INDEX(AM$407:AM$418,$D2240)+INDEX(AM$394:AM$405,$D2240)+AM2195*(1+$E2240))</f>
        <v/>
      </c>
      <c r="AN2240" s="40">
        <f>AN2222*Settings!$C$13*(INDEX(AN$407:AN$418,$D2240)+INDEX(AN$394:AN$405,$D2240)+AN2195*(1+$E2240))</f>
        <v/>
      </c>
      <c r="AO2240" s="40">
        <f>AO2222*Settings!$C$13*(INDEX(AO$407:AO$418,$D2240)+INDEX(AO$394:AO$405,$D2240)+AO2195*(1+$E2240))</f>
        <v/>
      </c>
      <c r="AP2240" s="40">
        <f>AP2222*Settings!$C$13*(INDEX(AP$407:AP$418,$D2240)+INDEX(AP$394:AP$405,$D2240)+AP2195*(1+$E2240))</f>
        <v/>
      </c>
      <c r="AQ2240" s="40">
        <f>AQ2222*Settings!$C$13*(INDEX(AQ$407:AQ$418,$D2240)+INDEX(AQ$394:AQ$405,$D2240)+AQ2195*(1+$E2240))</f>
        <v/>
      </c>
      <c r="AR2240" s="40">
        <f>AR2222*Settings!$C$13*(INDEX(AR$407:AR$418,$D2240)+INDEX(AR$394:AR$405,$D2240)+AR2195*(1+$E2240))</f>
        <v/>
      </c>
      <c r="AS2240" s="40">
        <f>AS2222*Settings!$C$13*(INDEX(AS$407:AS$418,$D2240)+INDEX(AS$394:AS$405,$D2240)+AS2195*(1+$E2240))</f>
        <v/>
      </c>
      <c r="AT2240" s="40">
        <f>AT2222*Settings!$C$13*(INDEX(AT$407:AT$418,$D2240)+INDEX(AT$394:AT$405,$D2240)+AT2195*(1+$E2240))</f>
        <v/>
      </c>
      <c r="AU2240" s="40">
        <f>AU2222*Settings!$C$13*(INDEX(AU$407:AU$418,$D2240)+INDEX(AU$394:AU$405,$D2240)+AU2195*(1+$E2240))</f>
        <v/>
      </c>
      <c r="AV2240" s="40">
        <f>AV2222*Settings!$C$13*(INDEX(AV$407:AV$418,$D2240)+INDEX(AV$394:AV$405,$D2240)+AV2195*(1+$E2240))</f>
        <v/>
      </c>
      <c r="AW2240" s="40">
        <f>AW2222*Settings!$C$13*(INDEX(AW$407:AW$418,$D2240)+INDEX(AW$394:AW$405,$D2240)+AW2195*(1+$E2240))</f>
        <v/>
      </c>
      <c r="AX2240" s="40">
        <f>AX2222*Settings!$C$13*(INDEX(AX$407:AX$418,$D2240)+INDEX(AX$394:AX$405,$D2240)+AX2195*(1+$E2240))</f>
        <v/>
      </c>
      <c r="AY2240" s="40">
        <f>AY2222*Settings!$C$13*(INDEX(AY$407:AY$418,$D2240)+INDEX(AY$394:AY$405,$D2240)+AY2195*(1+$E2240))</f>
        <v/>
      </c>
    </row>
    <row r="2241" hidden="1" outlineLevel="2">
      <c r="A2241" s="14" t="inlineStr">
        <is>
          <t>rtx</t>
        </is>
      </c>
      <c r="B2241" s="14" t="inlineStr">
        <is>
          <t>oop</t>
        </is>
      </c>
      <c r="C2241" s="14" t="inlineStr">
        <is>
          <t>nfm</t>
        </is>
      </c>
      <c r="D2241" s="32">
        <f>INDEX(Inputs!$U$5:$U$132,MATCH($B2241&amp;"|"&amp;$C2241,Inputs!$A$5:$A$132,0))</f>
        <v/>
      </c>
      <c r="E2241" s="32">
        <f>INDEX(Inputs!$V$5:$V$132,MATCH($B2241&amp;"|"&amp;$C2241,Inputs!$A$5:$A$132,0))</f>
        <v/>
      </c>
      <c r="F2241" s="36" t="n"/>
      <c r="G2241" s="36" t="n"/>
      <c r="H2241" s="14">
        <f>INDEX(VarLab,MATCH($A2241,VarKey,0))&amp;INDEX(MemLab,MATCH($C2241&amp;"|"&amp;$B2241,MemKey,0))</f>
        <v/>
      </c>
      <c r="I2241" s="14">
        <f>INDEX(VarUnit,MATCH($A2241,VarKey,0))</f>
        <v/>
      </c>
      <c r="J2241" s="14">
        <f>INDEX(VarSrc,MATCH($A2241,VarKey,0))</f>
        <v/>
      </c>
      <c r="K2241" s="11">
        <f>CodePrefix&amp;$A2241&amp;IF($C2241="","","."&amp;$C2241&amp;"."&amp;$B2241)&amp;INDEX(VarEnd,MATCH($A2241,VarKey,0))&amp;K$5</f>
        <v/>
      </c>
      <c r="L2241" s="39">
        <f>L2223*Settings!$C$13*(INDEX(L$407:L$418,$D2241)+INDEX(L$394:L$405,$D2241)+L2196*(1+$E2241))</f>
        <v/>
      </c>
      <c r="M2241" s="40">
        <f>M2223*Settings!$C$13*(INDEX(M$407:M$418,$D2241)+INDEX(M$394:M$405,$D2241)+M2196*(1+$E2241))</f>
        <v/>
      </c>
      <c r="N2241" s="40">
        <f>N2223*Settings!$C$13*(INDEX(N$407:N$418,$D2241)+INDEX(N$394:N$405,$D2241)+N2196*(1+$E2241))</f>
        <v/>
      </c>
      <c r="O2241" s="40">
        <f>O2223*Settings!$C$13*(INDEX(O$407:O$418,$D2241)+INDEX(O$394:O$405,$D2241)+O2196*(1+$E2241))</f>
        <v/>
      </c>
      <c r="P2241" s="40">
        <f>P2223*Settings!$C$13*(INDEX(P$407:P$418,$D2241)+INDEX(P$394:P$405,$D2241)+P2196*(1+$E2241))</f>
        <v/>
      </c>
      <c r="Q2241" s="40">
        <f>Q2223*Settings!$C$13*(INDEX(Q$407:Q$418,$D2241)+INDEX(Q$394:Q$405,$D2241)+Q2196*(1+$E2241))</f>
        <v/>
      </c>
      <c r="R2241" s="40">
        <f>R2223*Settings!$C$13*(INDEX(R$407:R$418,$D2241)+INDEX(R$394:R$405,$D2241)+R2196*(1+$E2241))</f>
        <v/>
      </c>
      <c r="S2241" s="40">
        <f>S2223*Settings!$C$13*(INDEX(S$407:S$418,$D2241)+INDEX(S$394:S$405,$D2241)+S2196*(1+$E2241))</f>
        <v/>
      </c>
      <c r="T2241" s="40">
        <f>T2223*Settings!$C$13*(INDEX(T$407:T$418,$D2241)+INDEX(T$394:T$405,$D2241)+T2196*(1+$E2241))</f>
        <v/>
      </c>
      <c r="U2241" s="40">
        <f>U2223*Settings!$C$13*(INDEX(U$407:U$418,$D2241)+INDEX(U$394:U$405,$D2241)+U2196*(1+$E2241))</f>
        <v/>
      </c>
      <c r="V2241" s="40">
        <f>V2223*Settings!$C$13*(INDEX(V$407:V$418,$D2241)+INDEX(V$394:V$405,$D2241)+V2196*(1+$E2241))</f>
        <v/>
      </c>
      <c r="W2241" s="40">
        <f>W2223*Settings!$C$13*(INDEX(W$407:W$418,$D2241)+INDEX(W$394:W$405,$D2241)+W2196*(1+$E2241))</f>
        <v/>
      </c>
      <c r="X2241" s="40">
        <f>X2223*Settings!$C$13*(INDEX(X$407:X$418,$D2241)+INDEX(X$394:X$405,$D2241)+X2196*(1+$E2241))</f>
        <v/>
      </c>
      <c r="Y2241" s="40">
        <f>Y2223*Settings!$C$13*(INDEX(Y$407:Y$418,$D2241)+INDEX(Y$394:Y$405,$D2241)+Y2196*(1+$E2241))</f>
        <v/>
      </c>
      <c r="Z2241" s="40">
        <f>Z2223*Settings!$C$13*(INDEX(Z$407:Z$418,$D2241)+INDEX(Z$394:Z$405,$D2241)+Z2196*(1+$E2241))</f>
        <v/>
      </c>
      <c r="AA2241" s="40">
        <f>AA2223*Settings!$C$13*(INDEX(AA$407:AA$418,$D2241)+INDEX(AA$394:AA$405,$D2241)+AA2196*(1+$E2241))</f>
        <v/>
      </c>
      <c r="AB2241" s="40">
        <f>AB2223*Settings!$C$13*(INDEX(AB$407:AB$418,$D2241)+INDEX(AB$394:AB$405,$D2241)+AB2196*(1+$E2241))</f>
        <v/>
      </c>
      <c r="AC2241" s="40">
        <f>AC2223*Settings!$C$13*(INDEX(AC$407:AC$418,$D2241)+INDEX(AC$394:AC$405,$D2241)+AC2196*(1+$E2241))</f>
        <v/>
      </c>
      <c r="AD2241" s="40">
        <f>AD2223*Settings!$C$13*(INDEX(AD$407:AD$418,$D2241)+INDEX(AD$394:AD$405,$D2241)+AD2196*(1+$E2241))</f>
        <v/>
      </c>
      <c r="AF2241" s="11">
        <f>CodePrefix&amp;$A2241&amp;IF($C2241="","","."&amp;$C2241&amp;"."&amp;$B2241)&amp;INDEX(VarEnd,MATCH($A2241,VarKey,0))&amp;AF$5</f>
        <v/>
      </c>
      <c r="AG2241" s="39">
        <f>AG2223*Settings!$C$13*(INDEX(AG$407:AG$418,$D2241)+INDEX(AG$394:AG$405,$D2241)+AG2196*(1+$E2241))</f>
        <v/>
      </c>
      <c r="AH2241" s="40">
        <f>AH2223*Settings!$C$13*(INDEX(AH$407:AH$418,$D2241)+INDEX(AH$394:AH$405,$D2241)+AH2196*(1+$E2241))</f>
        <v/>
      </c>
      <c r="AI2241" s="40">
        <f>AI2223*Settings!$C$13*(INDEX(AI$407:AI$418,$D2241)+INDEX(AI$394:AI$405,$D2241)+AI2196*(1+$E2241))</f>
        <v/>
      </c>
      <c r="AJ2241" s="40">
        <f>AJ2223*Settings!$C$13*(INDEX(AJ$407:AJ$418,$D2241)+INDEX(AJ$394:AJ$405,$D2241)+AJ2196*(1+$E2241))</f>
        <v/>
      </c>
      <c r="AK2241" s="40">
        <f>AK2223*Settings!$C$13*(INDEX(AK$407:AK$418,$D2241)+INDEX(AK$394:AK$405,$D2241)+AK2196*(1+$E2241))</f>
        <v/>
      </c>
      <c r="AL2241" s="40">
        <f>AL2223*Settings!$C$13*(INDEX(AL$407:AL$418,$D2241)+INDEX(AL$394:AL$405,$D2241)+AL2196*(1+$E2241))</f>
        <v/>
      </c>
      <c r="AM2241" s="40">
        <f>AM2223*Settings!$C$13*(INDEX(AM$407:AM$418,$D2241)+INDEX(AM$394:AM$405,$D2241)+AM2196*(1+$E2241))</f>
        <v/>
      </c>
      <c r="AN2241" s="40">
        <f>AN2223*Settings!$C$13*(INDEX(AN$407:AN$418,$D2241)+INDEX(AN$394:AN$405,$D2241)+AN2196*(1+$E2241))</f>
        <v/>
      </c>
      <c r="AO2241" s="40">
        <f>AO2223*Settings!$C$13*(INDEX(AO$407:AO$418,$D2241)+INDEX(AO$394:AO$405,$D2241)+AO2196*(1+$E2241))</f>
        <v/>
      </c>
      <c r="AP2241" s="40">
        <f>AP2223*Settings!$C$13*(INDEX(AP$407:AP$418,$D2241)+INDEX(AP$394:AP$405,$D2241)+AP2196*(1+$E2241))</f>
        <v/>
      </c>
      <c r="AQ2241" s="40">
        <f>AQ2223*Settings!$C$13*(INDEX(AQ$407:AQ$418,$D2241)+INDEX(AQ$394:AQ$405,$D2241)+AQ2196*(1+$E2241))</f>
        <v/>
      </c>
      <c r="AR2241" s="40">
        <f>AR2223*Settings!$C$13*(INDEX(AR$407:AR$418,$D2241)+INDEX(AR$394:AR$405,$D2241)+AR2196*(1+$E2241))</f>
        <v/>
      </c>
      <c r="AS2241" s="40">
        <f>AS2223*Settings!$C$13*(INDEX(AS$407:AS$418,$D2241)+INDEX(AS$394:AS$405,$D2241)+AS2196*(1+$E2241))</f>
        <v/>
      </c>
      <c r="AT2241" s="40">
        <f>AT2223*Settings!$C$13*(INDEX(AT$407:AT$418,$D2241)+INDEX(AT$394:AT$405,$D2241)+AT2196*(1+$E2241))</f>
        <v/>
      </c>
      <c r="AU2241" s="40">
        <f>AU2223*Settings!$C$13*(INDEX(AU$407:AU$418,$D2241)+INDEX(AU$394:AU$405,$D2241)+AU2196*(1+$E2241))</f>
        <v/>
      </c>
      <c r="AV2241" s="40">
        <f>AV2223*Settings!$C$13*(INDEX(AV$407:AV$418,$D2241)+INDEX(AV$394:AV$405,$D2241)+AV2196*(1+$E2241))</f>
        <v/>
      </c>
      <c r="AW2241" s="40">
        <f>AW2223*Settings!$C$13*(INDEX(AW$407:AW$418,$D2241)+INDEX(AW$394:AW$405,$D2241)+AW2196*(1+$E2241))</f>
        <v/>
      </c>
      <c r="AX2241" s="40">
        <f>AX2223*Settings!$C$13*(INDEX(AX$407:AX$418,$D2241)+INDEX(AX$394:AX$405,$D2241)+AX2196*(1+$E2241))</f>
        <v/>
      </c>
      <c r="AY2241" s="40">
        <f>AY2223*Settings!$C$13*(INDEX(AY$407:AY$418,$D2241)+INDEX(AY$394:AY$405,$D2241)+AY2196*(1+$E2241))</f>
        <v/>
      </c>
    </row>
    <row r="2242" hidden="1" outlineLevel="2">
      <c r="A2242" s="14" t="inlineStr">
        <is>
          <t>rtx</t>
        </is>
      </c>
      <c r="B2242" s="14" t="inlineStr">
        <is>
          <t>bio</t>
        </is>
      </c>
      <c r="C2242" s="14" t="inlineStr">
        <is>
          <t>nfm</t>
        </is>
      </c>
      <c r="D2242" s="32">
        <f>INDEX(Inputs!$U$5:$U$132,MATCH($B2242&amp;"|"&amp;$C2242,Inputs!$A$5:$A$132,0))</f>
        <v/>
      </c>
      <c r="E2242" s="32">
        <f>INDEX(Inputs!$V$5:$V$132,MATCH($B2242&amp;"|"&amp;$C2242,Inputs!$A$5:$A$132,0))</f>
        <v/>
      </c>
      <c r="F2242" s="36" t="n"/>
      <c r="G2242" s="36" t="n"/>
      <c r="H2242" s="14">
        <f>INDEX(VarLab,MATCH($A2242,VarKey,0))&amp;INDEX(MemLab,MATCH($C2242&amp;"|"&amp;$B2242,MemKey,0))</f>
        <v/>
      </c>
      <c r="I2242" s="14">
        <f>INDEX(VarUnit,MATCH($A2242,VarKey,0))</f>
        <v/>
      </c>
      <c r="J2242" s="14">
        <f>INDEX(VarSrc,MATCH($A2242,VarKey,0))</f>
        <v/>
      </c>
      <c r="K2242" s="11">
        <f>CodePrefix&amp;$A2242&amp;IF($C2242="","","."&amp;$C2242&amp;"."&amp;$B2242)&amp;INDEX(VarEnd,MATCH($A2242,VarKey,0))&amp;K$5</f>
        <v/>
      </c>
      <c r="L2242" s="39">
        <f>L2224*Settings!$C$13*(INDEX(L$407:L$418,$D2242)+INDEX(L$394:L$405,$D2242)+L2197*(1+$E2242))</f>
        <v/>
      </c>
      <c r="M2242" s="40">
        <f>M2224*Settings!$C$13*(INDEX(M$407:M$418,$D2242)+INDEX(M$394:M$405,$D2242)+M2197*(1+$E2242))</f>
        <v/>
      </c>
      <c r="N2242" s="40">
        <f>N2224*Settings!$C$13*(INDEX(N$407:N$418,$D2242)+INDEX(N$394:N$405,$D2242)+N2197*(1+$E2242))</f>
        <v/>
      </c>
      <c r="O2242" s="40">
        <f>O2224*Settings!$C$13*(INDEX(O$407:O$418,$D2242)+INDEX(O$394:O$405,$D2242)+O2197*(1+$E2242))</f>
        <v/>
      </c>
      <c r="P2242" s="40">
        <f>P2224*Settings!$C$13*(INDEX(P$407:P$418,$D2242)+INDEX(P$394:P$405,$D2242)+P2197*(1+$E2242))</f>
        <v/>
      </c>
      <c r="Q2242" s="40">
        <f>Q2224*Settings!$C$13*(INDEX(Q$407:Q$418,$D2242)+INDEX(Q$394:Q$405,$D2242)+Q2197*(1+$E2242))</f>
        <v/>
      </c>
      <c r="R2242" s="40">
        <f>R2224*Settings!$C$13*(INDEX(R$407:R$418,$D2242)+INDEX(R$394:R$405,$D2242)+R2197*(1+$E2242))</f>
        <v/>
      </c>
      <c r="S2242" s="40">
        <f>S2224*Settings!$C$13*(INDEX(S$407:S$418,$D2242)+INDEX(S$394:S$405,$D2242)+S2197*(1+$E2242))</f>
        <v/>
      </c>
      <c r="T2242" s="40">
        <f>T2224*Settings!$C$13*(INDEX(T$407:T$418,$D2242)+INDEX(T$394:T$405,$D2242)+T2197*(1+$E2242))</f>
        <v/>
      </c>
      <c r="U2242" s="40">
        <f>U2224*Settings!$C$13*(INDEX(U$407:U$418,$D2242)+INDEX(U$394:U$405,$D2242)+U2197*(1+$E2242))</f>
        <v/>
      </c>
      <c r="V2242" s="40">
        <f>V2224*Settings!$C$13*(INDEX(V$407:V$418,$D2242)+INDEX(V$394:V$405,$D2242)+V2197*(1+$E2242))</f>
        <v/>
      </c>
      <c r="W2242" s="40">
        <f>W2224*Settings!$C$13*(INDEX(W$407:W$418,$D2242)+INDEX(W$394:W$405,$D2242)+W2197*(1+$E2242))</f>
        <v/>
      </c>
      <c r="X2242" s="40">
        <f>X2224*Settings!$C$13*(INDEX(X$407:X$418,$D2242)+INDEX(X$394:X$405,$D2242)+X2197*(1+$E2242))</f>
        <v/>
      </c>
      <c r="Y2242" s="40">
        <f>Y2224*Settings!$C$13*(INDEX(Y$407:Y$418,$D2242)+INDEX(Y$394:Y$405,$D2242)+Y2197*(1+$E2242))</f>
        <v/>
      </c>
      <c r="Z2242" s="40">
        <f>Z2224*Settings!$C$13*(INDEX(Z$407:Z$418,$D2242)+INDEX(Z$394:Z$405,$D2242)+Z2197*(1+$E2242))</f>
        <v/>
      </c>
      <c r="AA2242" s="40">
        <f>AA2224*Settings!$C$13*(INDEX(AA$407:AA$418,$D2242)+INDEX(AA$394:AA$405,$D2242)+AA2197*(1+$E2242))</f>
        <v/>
      </c>
      <c r="AB2242" s="40">
        <f>AB2224*Settings!$C$13*(INDEX(AB$407:AB$418,$D2242)+INDEX(AB$394:AB$405,$D2242)+AB2197*(1+$E2242))</f>
        <v/>
      </c>
      <c r="AC2242" s="40">
        <f>AC2224*Settings!$C$13*(INDEX(AC$407:AC$418,$D2242)+INDEX(AC$394:AC$405,$D2242)+AC2197*(1+$E2242))</f>
        <v/>
      </c>
      <c r="AD2242" s="40">
        <f>AD2224*Settings!$C$13*(INDEX(AD$407:AD$418,$D2242)+INDEX(AD$394:AD$405,$D2242)+AD2197*(1+$E2242))</f>
        <v/>
      </c>
      <c r="AF2242" s="11">
        <f>CodePrefix&amp;$A2242&amp;IF($C2242="","","."&amp;$C2242&amp;"."&amp;$B2242)&amp;INDEX(VarEnd,MATCH($A2242,VarKey,0))&amp;AF$5</f>
        <v/>
      </c>
      <c r="AG2242" s="39">
        <f>AG2224*Settings!$C$13*(INDEX(AG$407:AG$418,$D2242)+INDEX(AG$394:AG$405,$D2242)+AG2197*(1+$E2242))</f>
        <v/>
      </c>
      <c r="AH2242" s="40">
        <f>AH2224*Settings!$C$13*(INDEX(AH$407:AH$418,$D2242)+INDEX(AH$394:AH$405,$D2242)+AH2197*(1+$E2242))</f>
        <v/>
      </c>
      <c r="AI2242" s="40">
        <f>AI2224*Settings!$C$13*(INDEX(AI$407:AI$418,$D2242)+INDEX(AI$394:AI$405,$D2242)+AI2197*(1+$E2242))</f>
        <v/>
      </c>
      <c r="AJ2242" s="40">
        <f>AJ2224*Settings!$C$13*(INDEX(AJ$407:AJ$418,$D2242)+INDEX(AJ$394:AJ$405,$D2242)+AJ2197*(1+$E2242))</f>
        <v/>
      </c>
      <c r="AK2242" s="40">
        <f>AK2224*Settings!$C$13*(INDEX(AK$407:AK$418,$D2242)+INDEX(AK$394:AK$405,$D2242)+AK2197*(1+$E2242))</f>
        <v/>
      </c>
      <c r="AL2242" s="40">
        <f>AL2224*Settings!$C$13*(INDEX(AL$407:AL$418,$D2242)+INDEX(AL$394:AL$405,$D2242)+AL2197*(1+$E2242))</f>
        <v/>
      </c>
      <c r="AM2242" s="40">
        <f>AM2224*Settings!$C$13*(INDEX(AM$407:AM$418,$D2242)+INDEX(AM$394:AM$405,$D2242)+AM2197*(1+$E2242))</f>
        <v/>
      </c>
      <c r="AN2242" s="40">
        <f>AN2224*Settings!$C$13*(INDEX(AN$407:AN$418,$D2242)+INDEX(AN$394:AN$405,$D2242)+AN2197*(1+$E2242))</f>
        <v/>
      </c>
      <c r="AO2242" s="40">
        <f>AO2224*Settings!$C$13*(INDEX(AO$407:AO$418,$D2242)+INDEX(AO$394:AO$405,$D2242)+AO2197*(1+$E2242))</f>
        <v/>
      </c>
      <c r="AP2242" s="40">
        <f>AP2224*Settings!$C$13*(INDEX(AP$407:AP$418,$D2242)+INDEX(AP$394:AP$405,$D2242)+AP2197*(1+$E2242))</f>
        <v/>
      </c>
      <c r="AQ2242" s="40">
        <f>AQ2224*Settings!$C$13*(INDEX(AQ$407:AQ$418,$D2242)+INDEX(AQ$394:AQ$405,$D2242)+AQ2197*(1+$E2242))</f>
        <v/>
      </c>
      <c r="AR2242" s="40">
        <f>AR2224*Settings!$C$13*(INDEX(AR$407:AR$418,$D2242)+INDEX(AR$394:AR$405,$D2242)+AR2197*(1+$E2242))</f>
        <v/>
      </c>
      <c r="AS2242" s="40">
        <f>AS2224*Settings!$C$13*(INDEX(AS$407:AS$418,$D2242)+INDEX(AS$394:AS$405,$D2242)+AS2197*(1+$E2242))</f>
        <v/>
      </c>
      <c r="AT2242" s="40">
        <f>AT2224*Settings!$C$13*(INDEX(AT$407:AT$418,$D2242)+INDEX(AT$394:AT$405,$D2242)+AT2197*(1+$E2242))</f>
        <v/>
      </c>
      <c r="AU2242" s="40">
        <f>AU2224*Settings!$C$13*(INDEX(AU$407:AU$418,$D2242)+INDEX(AU$394:AU$405,$D2242)+AU2197*(1+$E2242))</f>
        <v/>
      </c>
      <c r="AV2242" s="40">
        <f>AV2224*Settings!$C$13*(INDEX(AV$407:AV$418,$D2242)+INDEX(AV$394:AV$405,$D2242)+AV2197*(1+$E2242))</f>
        <v/>
      </c>
      <c r="AW2242" s="40">
        <f>AW2224*Settings!$C$13*(INDEX(AW$407:AW$418,$D2242)+INDEX(AW$394:AW$405,$D2242)+AW2197*(1+$E2242))</f>
        <v/>
      </c>
      <c r="AX2242" s="40">
        <f>AX2224*Settings!$C$13*(INDEX(AX$407:AX$418,$D2242)+INDEX(AX$394:AX$405,$D2242)+AX2197*(1+$E2242))</f>
        <v/>
      </c>
      <c r="AY2242" s="40">
        <f>AY2224*Settings!$C$13*(INDEX(AY$407:AY$418,$D2242)+INDEX(AY$394:AY$405,$D2242)+AY2197*(1+$E2242))</f>
        <v/>
      </c>
    </row>
    <row r="2243" hidden="1" outlineLevel="2"/>
    <row r="2244" hidden="1" outlineLevel="2">
      <c r="A2244" s="14" t="inlineStr">
        <is>
          <t>rsub</t>
        </is>
      </c>
      <c r="B2244" s="14" t="inlineStr">
        <is>
          <t>coa</t>
        </is>
      </c>
      <c r="C2244" s="14" t="inlineStr">
        <is>
          <t>nfm</t>
        </is>
      </c>
      <c r="D2244" s="32">
        <f>INDEX(Inputs!$U$5:$U$132,MATCH($B2244&amp;"|"&amp;$C2244,Inputs!$A$5:$A$132,0))</f>
        <v/>
      </c>
      <c r="E2244" s="36" t="n"/>
      <c r="F2244" s="36" t="n"/>
      <c r="G2244" s="36" t="n"/>
      <c r="H2244" s="14">
        <f>INDEX(VarLab,MATCH($A2244,VarKey,0))&amp;INDEX(MemLab,MATCH($C2244&amp;"|"&amp;$B2244,MemKey,0))</f>
        <v/>
      </c>
      <c r="I2244" s="14">
        <f>INDEX(VarUnit,MATCH($A2244,VarKey,0))</f>
        <v/>
      </c>
      <c r="J2244" s="14">
        <f>INDEX(VarSrc,MATCH($A2244,VarKey,0))</f>
        <v/>
      </c>
      <c r="K2244" s="11">
        <f>CodePrefix&amp;$A2244&amp;IF($C2244="","","."&amp;$C2244&amp;"."&amp;$B2244)&amp;INDEX(VarEnd,MATCH($A2244,VarKey,0))&amp;K$5</f>
        <v/>
      </c>
      <c r="L2244" s="39">
        <f>L2217*Settings!$C$13*(INDEX(L$420:L$431,$D2244))</f>
        <v/>
      </c>
      <c r="M2244" s="40">
        <f>M2217*Settings!$C$13*(INDEX(M$420:M$431,$D2244))</f>
        <v/>
      </c>
      <c r="N2244" s="40">
        <f>N2217*Settings!$C$13*(INDEX(N$420:N$431,$D2244))</f>
        <v/>
      </c>
      <c r="O2244" s="40">
        <f>O2217*Settings!$C$13*(INDEX(O$420:O$431,$D2244))</f>
        <v/>
      </c>
      <c r="P2244" s="40">
        <f>P2217*Settings!$C$13*(INDEX(P$420:P$431,$D2244))</f>
        <v/>
      </c>
      <c r="Q2244" s="40">
        <f>Q2217*Settings!$C$13*(INDEX(Q$420:Q$431,$D2244))</f>
        <v/>
      </c>
      <c r="R2244" s="40">
        <f>R2217*Settings!$C$13*(INDEX(R$420:R$431,$D2244))</f>
        <v/>
      </c>
      <c r="S2244" s="40">
        <f>S2217*Settings!$C$13*(INDEX(S$420:S$431,$D2244))</f>
        <v/>
      </c>
      <c r="T2244" s="40">
        <f>T2217*Settings!$C$13*(INDEX(T$420:T$431,$D2244))</f>
        <v/>
      </c>
      <c r="U2244" s="40">
        <f>U2217*Settings!$C$13*(INDEX(U$420:U$431,$D2244))</f>
        <v/>
      </c>
      <c r="V2244" s="40">
        <f>V2217*Settings!$C$13*(INDEX(V$420:V$431,$D2244))</f>
        <v/>
      </c>
      <c r="W2244" s="40">
        <f>W2217*Settings!$C$13*(INDEX(W$420:W$431,$D2244))</f>
        <v/>
      </c>
      <c r="X2244" s="40">
        <f>X2217*Settings!$C$13*(INDEX(X$420:X$431,$D2244))</f>
        <v/>
      </c>
      <c r="Y2244" s="40">
        <f>Y2217*Settings!$C$13*(INDEX(Y$420:Y$431,$D2244))</f>
        <v/>
      </c>
      <c r="Z2244" s="40">
        <f>Z2217*Settings!$C$13*(INDEX(Z$420:Z$431,$D2244))</f>
        <v/>
      </c>
      <c r="AA2244" s="40">
        <f>AA2217*Settings!$C$13*(INDEX(AA$420:AA$431,$D2244))</f>
        <v/>
      </c>
      <c r="AB2244" s="40">
        <f>AB2217*Settings!$C$13*(INDEX(AB$420:AB$431,$D2244))</f>
        <v/>
      </c>
      <c r="AC2244" s="40">
        <f>AC2217*Settings!$C$13*(INDEX(AC$420:AC$431,$D2244))</f>
        <v/>
      </c>
      <c r="AD2244" s="40">
        <f>AD2217*Settings!$C$13*(INDEX(AD$420:AD$431,$D2244))</f>
        <v/>
      </c>
      <c r="AF2244" s="11">
        <f>CodePrefix&amp;$A2244&amp;IF($C2244="","","."&amp;$C2244&amp;"."&amp;$B2244)&amp;INDEX(VarEnd,MATCH($A2244,VarKey,0))&amp;AF$5</f>
        <v/>
      </c>
      <c r="AG2244" s="39">
        <f>AG2217*Settings!$C$13*(INDEX(AG$420:AG$431,$D2244))</f>
        <v/>
      </c>
      <c r="AH2244" s="40">
        <f>AH2217*Settings!$C$13*(INDEX(AH$420:AH$431,$D2244))</f>
        <v/>
      </c>
      <c r="AI2244" s="40">
        <f>AI2217*Settings!$C$13*(INDEX(AI$420:AI$431,$D2244))</f>
        <v/>
      </c>
      <c r="AJ2244" s="40">
        <f>AJ2217*Settings!$C$13*(INDEX(AJ$420:AJ$431,$D2244))</f>
        <v/>
      </c>
      <c r="AK2244" s="40">
        <f>AK2217*Settings!$C$13*(INDEX(AK$420:AK$431,$D2244))</f>
        <v/>
      </c>
      <c r="AL2244" s="40">
        <f>AL2217*Settings!$C$13*(INDEX(AL$420:AL$431,$D2244))</f>
        <v/>
      </c>
      <c r="AM2244" s="40">
        <f>AM2217*Settings!$C$13*(INDEX(AM$420:AM$431,$D2244))</f>
        <v/>
      </c>
      <c r="AN2244" s="40">
        <f>AN2217*Settings!$C$13*(INDEX(AN$420:AN$431,$D2244))</f>
        <v/>
      </c>
      <c r="AO2244" s="40">
        <f>AO2217*Settings!$C$13*(INDEX(AO$420:AO$431,$D2244))</f>
        <v/>
      </c>
      <c r="AP2244" s="40">
        <f>AP2217*Settings!$C$13*(INDEX(AP$420:AP$431,$D2244))</f>
        <v/>
      </c>
      <c r="AQ2244" s="40">
        <f>AQ2217*Settings!$C$13*(INDEX(AQ$420:AQ$431,$D2244))</f>
        <v/>
      </c>
      <c r="AR2244" s="40">
        <f>AR2217*Settings!$C$13*(INDEX(AR$420:AR$431,$D2244))</f>
        <v/>
      </c>
      <c r="AS2244" s="40">
        <f>AS2217*Settings!$C$13*(INDEX(AS$420:AS$431,$D2244))</f>
        <v/>
      </c>
      <c r="AT2244" s="40">
        <f>AT2217*Settings!$C$13*(INDEX(AT$420:AT$431,$D2244))</f>
        <v/>
      </c>
      <c r="AU2244" s="40">
        <f>AU2217*Settings!$C$13*(INDEX(AU$420:AU$431,$D2244))</f>
        <v/>
      </c>
      <c r="AV2244" s="40">
        <f>AV2217*Settings!$C$13*(INDEX(AV$420:AV$431,$D2244))</f>
        <v/>
      </c>
      <c r="AW2244" s="40">
        <f>AW2217*Settings!$C$13*(INDEX(AW$420:AW$431,$D2244))</f>
        <v/>
      </c>
      <c r="AX2244" s="40">
        <f>AX2217*Settings!$C$13*(INDEX(AX$420:AX$431,$D2244))</f>
        <v/>
      </c>
      <c r="AY2244" s="40">
        <f>AY2217*Settings!$C$13*(INDEX(AY$420:AY$431,$D2244))</f>
        <v/>
      </c>
    </row>
    <row r="2245" hidden="1" outlineLevel="2">
      <c r="A2245" s="14" t="inlineStr">
        <is>
          <t>rsub</t>
        </is>
      </c>
      <c r="B2245" s="14" t="inlineStr">
        <is>
          <t>nga</t>
        </is>
      </c>
      <c r="C2245" s="14" t="inlineStr">
        <is>
          <t>nfm</t>
        </is>
      </c>
      <c r="D2245" s="32">
        <f>INDEX(Inputs!$U$5:$U$132,MATCH($B2245&amp;"|"&amp;$C2245,Inputs!$A$5:$A$132,0))</f>
        <v/>
      </c>
      <c r="E2245" s="36" t="n"/>
      <c r="F2245" s="36" t="n"/>
      <c r="G2245" s="36" t="n"/>
      <c r="H2245" s="14">
        <f>INDEX(VarLab,MATCH($A2245,VarKey,0))&amp;INDEX(MemLab,MATCH($C2245&amp;"|"&amp;$B2245,MemKey,0))</f>
        <v/>
      </c>
      <c r="I2245" s="14">
        <f>INDEX(VarUnit,MATCH($A2245,VarKey,0))</f>
        <v/>
      </c>
      <c r="J2245" s="14">
        <f>INDEX(VarSrc,MATCH($A2245,VarKey,0))</f>
        <v/>
      </c>
      <c r="K2245" s="11">
        <f>CodePrefix&amp;$A2245&amp;IF($C2245="","","."&amp;$C2245&amp;"."&amp;$B2245)&amp;INDEX(VarEnd,MATCH($A2245,VarKey,0))&amp;K$5</f>
        <v/>
      </c>
      <c r="L2245" s="39">
        <f>L2218*Settings!$C$13*(INDEX(L$420:L$431,$D2245))</f>
        <v/>
      </c>
      <c r="M2245" s="40">
        <f>M2218*Settings!$C$13*(INDEX(M$420:M$431,$D2245))</f>
        <v/>
      </c>
      <c r="N2245" s="40">
        <f>N2218*Settings!$C$13*(INDEX(N$420:N$431,$D2245))</f>
        <v/>
      </c>
      <c r="O2245" s="40">
        <f>O2218*Settings!$C$13*(INDEX(O$420:O$431,$D2245))</f>
        <v/>
      </c>
      <c r="P2245" s="40">
        <f>P2218*Settings!$C$13*(INDEX(P$420:P$431,$D2245))</f>
        <v/>
      </c>
      <c r="Q2245" s="40">
        <f>Q2218*Settings!$C$13*(INDEX(Q$420:Q$431,$D2245))</f>
        <v/>
      </c>
      <c r="R2245" s="40">
        <f>R2218*Settings!$C$13*(INDEX(R$420:R$431,$D2245))</f>
        <v/>
      </c>
      <c r="S2245" s="40">
        <f>S2218*Settings!$C$13*(INDEX(S$420:S$431,$D2245))</f>
        <v/>
      </c>
      <c r="T2245" s="40">
        <f>T2218*Settings!$C$13*(INDEX(T$420:T$431,$D2245))</f>
        <v/>
      </c>
      <c r="U2245" s="40">
        <f>U2218*Settings!$C$13*(INDEX(U$420:U$431,$D2245))</f>
        <v/>
      </c>
      <c r="V2245" s="40">
        <f>V2218*Settings!$C$13*(INDEX(V$420:V$431,$D2245))</f>
        <v/>
      </c>
      <c r="W2245" s="40">
        <f>W2218*Settings!$C$13*(INDEX(W$420:W$431,$D2245))</f>
        <v/>
      </c>
      <c r="X2245" s="40">
        <f>X2218*Settings!$C$13*(INDEX(X$420:X$431,$D2245))</f>
        <v/>
      </c>
      <c r="Y2245" s="40">
        <f>Y2218*Settings!$C$13*(INDEX(Y$420:Y$431,$D2245))</f>
        <v/>
      </c>
      <c r="Z2245" s="40">
        <f>Z2218*Settings!$C$13*(INDEX(Z$420:Z$431,$D2245))</f>
        <v/>
      </c>
      <c r="AA2245" s="40">
        <f>AA2218*Settings!$C$13*(INDEX(AA$420:AA$431,$D2245))</f>
        <v/>
      </c>
      <c r="AB2245" s="40">
        <f>AB2218*Settings!$C$13*(INDEX(AB$420:AB$431,$D2245))</f>
        <v/>
      </c>
      <c r="AC2245" s="40">
        <f>AC2218*Settings!$C$13*(INDEX(AC$420:AC$431,$D2245))</f>
        <v/>
      </c>
      <c r="AD2245" s="40">
        <f>AD2218*Settings!$C$13*(INDEX(AD$420:AD$431,$D2245))</f>
        <v/>
      </c>
      <c r="AF2245" s="11">
        <f>CodePrefix&amp;$A2245&amp;IF($C2245="","","."&amp;$C2245&amp;"."&amp;$B2245)&amp;INDEX(VarEnd,MATCH($A2245,VarKey,0))&amp;AF$5</f>
        <v/>
      </c>
      <c r="AG2245" s="39">
        <f>AG2218*Settings!$C$13*(INDEX(AG$420:AG$431,$D2245))</f>
        <v/>
      </c>
      <c r="AH2245" s="40">
        <f>AH2218*Settings!$C$13*(INDEX(AH$420:AH$431,$D2245))</f>
        <v/>
      </c>
      <c r="AI2245" s="40">
        <f>AI2218*Settings!$C$13*(INDEX(AI$420:AI$431,$D2245))</f>
        <v/>
      </c>
      <c r="AJ2245" s="40">
        <f>AJ2218*Settings!$C$13*(INDEX(AJ$420:AJ$431,$D2245))</f>
        <v/>
      </c>
      <c r="AK2245" s="40">
        <f>AK2218*Settings!$C$13*(INDEX(AK$420:AK$431,$D2245))</f>
        <v/>
      </c>
      <c r="AL2245" s="40">
        <f>AL2218*Settings!$C$13*(INDEX(AL$420:AL$431,$D2245))</f>
        <v/>
      </c>
      <c r="AM2245" s="40">
        <f>AM2218*Settings!$C$13*(INDEX(AM$420:AM$431,$D2245))</f>
        <v/>
      </c>
      <c r="AN2245" s="40">
        <f>AN2218*Settings!$C$13*(INDEX(AN$420:AN$431,$D2245))</f>
        <v/>
      </c>
      <c r="AO2245" s="40">
        <f>AO2218*Settings!$C$13*(INDEX(AO$420:AO$431,$D2245))</f>
        <v/>
      </c>
      <c r="AP2245" s="40">
        <f>AP2218*Settings!$C$13*(INDEX(AP$420:AP$431,$D2245))</f>
        <v/>
      </c>
      <c r="AQ2245" s="40">
        <f>AQ2218*Settings!$C$13*(INDEX(AQ$420:AQ$431,$D2245))</f>
        <v/>
      </c>
      <c r="AR2245" s="40">
        <f>AR2218*Settings!$C$13*(INDEX(AR$420:AR$431,$D2245))</f>
        <v/>
      </c>
      <c r="AS2245" s="40">
        <f>AS2218*Settings!$C$13*(INDEX(AS$420:AS$431,$D2245))</f>
        <v/>
      </c>
      <c r="AT2245" s="40">
        <f>AT2218*Settings!$C$13*(INDEX(AT$420:AT$431,$D2245))</f>
        <v/>
      </c>
      <c r="AU2245" s="40">
        <f>AU2218*Settings!$C$13*(INDEX(AU$420:AU$431,$D2245))</f>
        <v/>
      </c>
      <c r="AV2245" s="40">
        <f>AV2218*Settings!$C$13*(INDEX(AV$420:AV$431,$D2245))</f>
        <v/>
      </c>
      <c r="AW2245" s="40">
        <f>AW2218*Settings!$C$13*(INDEX(AW$420:AW$431,$D2245))</f>
        <v/>
      </c>
      <c r="AX2245" s="40">
        <f>AX2218*Settings!$C$13*(INDEX(AX$420:AX$431,$D2245))</f>
        <v/>
      </c>
      <c r="AY2245" s="40">
        <f>AY2218*Settings!$C$13*(INDEX(AY$420:AY$431,$D2245))</f>
        <v/>
      </c>
    </row>
    <row r="2246" hidden="1" outlineLevel="2">
      <c r="A2246" s="14" t="inlineStr">
        <is>
          <t>rsub</t>
        </is>
      </c>
      <c r="B2246" s="14" t="inlineStr">
        <is>
          <t>gso</t>
        </is>
      </c>
      <c r="C2246" s="14" t="inlineStr">
        <is>
          <t>nfm</t>
        </is>
      </c>
      <c r="D2246" s="32">
        <f>INDEX(Inputs!$U$5:$U$132,MATCH($B2246&amp;"|"&amp;$C2246,Inputs!$A$5:$A$132,0))</f>
        <v/>
      </c>
      <c r="E2246" s="36" t="n"/>
      <c r="F2246" s="36" t="n"/>
      <c r="G2246" s="36" t="n"/>
      <c r="H2246" s="14">
        <f>INDEX(VarLab,MATCH($A2246,VarKey,0))&amp;INDEX(MemLab,MATCH($C2246&amp;"|"&amp;$B2246,MemKey,0))</f>
        <v/>
      </c>
      <c r="I2246" s="14">
        <f>INDEX(VarUnit,MATCH($A2246,VarKey,0))</f>
        <v/>
      </c>
      <c r="J2246" s="14">
        <f>INDEX(VarSrc,MATCH($A2246,VarKey,0))</f>
        <v/>
      </c>
      <c r="K2246" s="11">
        <f>CodePrefix&amp;$A2246&amp;IF($C2246="","","."&amp;$C2246&amp;"."&amp;$B2246)&amp;INDEX(VarEnd,MATCH($A2246,VarKey,0))&amp;K$5</f>
        <v/>
      </c>
      <c r="L2246" s="39">
        <f>L2219*Settings!$C$13*(INDEX(L$420:L$431,$D2246))</f>
        <v/>
      </c>
      <c r="M2246" s="40">
        <f>M2219*Settings!$C$13*(INDEX(M$420:M$431,$D2246))</f>
        <v/>
      </c>
      <c r="N2246" s="40">
        <f>N2219*Settings!$C$13*(INDEX(N$420:N$431,$D2246))</f>
        <v/>
      </c>
      <c r="O2246" s="40">
        <f>O2219*Settings!$C$13*(INDEX(O$420:O$431,$D2246))</f>
        <v/>
      </c>
      <c r="P2246" s="40">
        <f>P2219*Settings!$C$13*(INDEX(P$420:P$431,$D2246))</f>
        <v/>
      </c>
      <c r="Q2246" s="40">
        <f>Q2219*Settings!$C$13*(INDEX(Q$420:Q$431,$D2246))</f>
        <v/>
      </c>
      <c r="R2246" s="40">
        <f>R2219*Settings!$C$13*(INDEX(R$420:R$431,$D2246))</f>
        <v/>
      </c>
      <c r="S2246" s="40">
        <f>S2219*Settings!$C$13*(INDEX(S$420:S$431,$D2246))</f>
        <v/>
      </c>
      <c r="T2246" s="40">
        <f>T2219*Settings!$C$13*(INDEX(T$420:T$431,$D2246))</f>
        <v/>
      </c>
      <c r="U2246" s="40">
        <f>U2219*Settings!$C$13*(INDEX(U$420:U$431,$D2246))</f>
        <v/>
      </c>
      <c r="V2246" s="40">
        <f>V2219*Settings!$C$13*(INDEX(V$420:V$431,$D2246))</f>
        <v/>
      </c>
      <c r="W2246" s="40">
        <f>W2219*Settings!$C$13*(INDEX(W$420:W$431,$D2246))</f>
        <v/>
      </c>
      <c r="X2246" s="40">
        <f>X2219*Settings!$C$13*(INDEX(X$420:X$431,$D2246))</f>
        <v/>
      </c>
      <c r="Y2246" s="40">
        <f>Y2219*Settings!$C$13*(INDEX(Y$420:Y$431,$D2246))</f>
        <v/>
      </c>
      <c r="Z2246" s="40">
        <f>Z2219*Settings!$C$13*(INDEX(Z$420:Z$431,$D2246))</f>
        <v/>
      </c>
      <c r="AA2246" s="40">
        <f>AA2219*Settings!$C$13*(INDEX(AA$420:AA$431,$D2246))</f>
        <v/>
      </c>
      <c r="AB2246" s="40">
        <f>AB2219*Settings!$C$13*(INDEX(AB$420:AB$431,$D2246))</f>
        <v/>
      </c>
      <c r="AC2246" s="40">
        <f>AC2219*Settings!$C$13*(INDEX(AC$420:AC$431,$D2246))</f>
        <v/>
      </c>
      <c r="AD2246" s="40">
        <f>AD2219*Settings!$C$13*(INDEX(AD$420:AD$431,$D2246))</f>
        <v/>
      </c>
      <c r="AF2246" s="11">
        <f>CodePrefix&amp;$A2246&amp;IF($C2246="","","."&amp;$C2246&amp;"."&amp;$B2246)&amp;INDEX(VarEnd,MATCH($A2246,VarKey,0))&amp;AF$5</f>
        <v/>
      </c>
      <c r="AG2246" s="39">
        <f>AG2219*Settings!$C$13*(INDEX(AG$420:AG$431,$D2246))</f>
        <v/>
      </c>
      <c r="AH2246" s="40">
        <f>AH2219*Settings!$C$13*(INDEX(AH$420:AH$431,$D2246))</f>
        <v/>
      </c>
      <c r="AI2246" s="40">
        <f>AI2219*Settings!$C$13*(INDEX(AI$420:AI$431,$D2246))</f>
        <v/>
      </c>
      <c r="AJ2246" s="40">
        <f>AJ2219*Settings!$C$13*(INDEX(AJ$420:AJ$431,$D2246))</f>
        <v/>
      </c>
      <c r="AK2246" s="40">
        <f>AK2219*Settings!$C$13*(INDEX(AK$420:AK$431,$D2246))</f>
        <v/>
      </c>
      <c r="AL2246" s="40">
        <f>AL2219*Settings!$C$13*(INDEX(AL$420:AL$431,$D2246))</f>
        <v/>
      </c>
      <c r="AM2246" s="40">
        <f>AM2219*Settings!$C$13*(INDEX(AM$420:AM$431,$D2246))</f>
        <v/>
      </c>
      <c r="AN2246" s="40">
        <f>AN2219*Settings!$C$13*(INDEX(AN$420:AN$431,$D2246))</f>
        <v/>
      </c>
      <c r="AO2246" s="40">
        <f>AO2219*Settings!$C$13*(INDEX(AO$420:AO$431,$D2246))</f>
        <v/>
      </c>
      <c r="AP2246" s="40">
        <f>AP2219*Settings!$C$13*(INDEX(AP$420:AP$431,$D2246))</f>
        <v/>
      </c>
      <c r="AQ2246" s="40">
        <f>AQ2219*Settings!$C$13*(INDEX(AQ$420:AQ$431,$D2246))</f>
        <v/>
      </c>
      <c r="AR2246" s="40">
        <f>AR2219*Settings!$C$13*(INDEX(AR$420:AR$431,$D2246))</f>
        <v/>
      </c>
      <c r="AS2246" s="40">
        <f>AS2219*Settings!$C$13*(INDEX(AS$420:AS$431,$D2246))</f>
        <v/>
      </c>
      <c r="AT2246" s="40">
        <f>AT2219*Settings!$C$13*(INDEX(AT$420:AT$431,$D2246))</f>
        <v/>
      </c>
      <c r="AU2246" s="40">
        <f>AU2219*Settings!$C$13*(INDEX(AU$420:AU$431,$D2246))</f>
        <v/>
      </c>
      <c r="AV2246" s="40">
        <f>AV2219*Settings!$C$13*(INDEX(AV$420:AV$431,$D2246))</f>
        <v/>
      </c>
      <c r="AW2246" s="40">
        <f>AW2219*Settings!$C$13*(INDEX(AW$420:AW$431,$D2246))</f>
        <v/>
      </c>
      <c r="AX2246" s="40">
        <f>AX2219*Settings!$C$13*(INDEX(AX$420:AX$431,$D2246))</f>
        <v/>
      </c>
      <c r="AY2246" s="40">
        <f>AY2219*Settings!$C$13*(INDEX(AY$420:AY$431,$D2246))</f>
        <v/>
      </c>
    </row>
    <row r="2247" hidden="1" outlineLevel="2">
      <c r="A2247" s="14" t="inlineStr">
        <is>
          <t>rsub</t>
        </is>
      </c>
      <c r="B2247" s="14" t="inlineStr">
        <is>
          <t>die</t>
        </is>
      </c>
      <c r="C2247" s="14" t="inlineStr">
        <is>
          <t>nfm</t>
        </is>
      </c>
      <c r="D2247" s="32">
        <f>INDEX(Inputs!$U$5:$U$132,MATCH($B2247&amp;"|"&amp;$C2247,Inputs!$A$5:$A$132,0))</f>
        <v/>
      </c>
      <c r="E2247" s="36" t="n"/>
      <c r="F2247" s="36" t="n"/>
      <c r="G2247" s="36" t="n"/>
      <c r="H2247" s="14">
        <f>INDEX(VarLab,MATCH($A2247,VarKey,0))&amp;INDEX(MemLab,MATCH($C2247&amp;"|"&amp;$B2247,MemKey,0))</f>
        <v/>
      </c>
      <c r="I2247" s="14">
        <f>INDEX(VarUnit,MATCH($A2247,VarKey,0))</f>
        <v/>
      </c>
      <c r="J2247" s="14">
        <f>INDEX(VarSrc,MATCH($A2247,VarKey,0))</f>
        <v/>
      </c>
      <c r="K2247" s="11">
        <f>CodePrefix&amp;$A2247&amp;IF($C2247="","","."&amp;$C2247&amp;"."&amp;$B2247)&amp;INDEX(VarEnd,MATCH($A2247,VarKey,0))&amp;K$5</f>
        <v/>
      </c>
      <c r="L2247" s="39">
        <f>L2220*Settings!$C$13*(INDEX(L$420:L$431,$D2247))</f>
        <v/>
      </c>
      <c r="M2247" s="40">
        <f>M2220*Settings!$C$13*(INDEX(M$420:M$431,$D2247))</f>
        <v/>
      </c>
      <c r="N2247" s="40">
        <f>N2220*Settings!$C$13*(INDEX(N$420:N$431,$D2247))</f>
        <v/>
      </c>
      <c r="O2247" s="40">
        <f>O2220*Settings!$C$13*(INDEX(O$420:O$431,$D2247))</f>
        <v/>
      </c>
      <c r="P2247" s="40">
        <f>P2220*Settings!$C$13*(INDEX(P$420:P$431,$D2247))</f>
        <v/>
      </c>
      <c r="Q2247" s="40">
        <f>Q2220*Settings!$C$13*(INDEX(Q$420:Q$431,$D2247))</f>
        <v/>
      </c>
      <c r="R2247" s="40">
        <f>R2220*Settings!$C$13*(INDEX(R$420:R$431,$D2247))</f>
        <v/>
      </c>
      <c r="S2247" s="40">
        <f>S2220*Settings!$C$13*(INDEX(S$420:S$431,$D2247))</f>
        <v/>
      </c>
      <c r="T2247" s="40">
        <f>T2220*Settings!$C$13*(INDEX(T$420:T$431,$D2247))</f>
        <v/>
      </c>
      <c r="U2247" s="40">
        <f>U2220*Settings!$C$13*(INDEX(U$420:U$431,$D2247))</f>
        <v/>
      </c>
      <c r="V2247" s="40">
        <f>V2220*Settings!$C$13*(INDEX(V$420:V$431,$D2247))</f>
        <v/>
      </c>
      <c r="W2247" s="40">
        <f>W2220*Settings!$C$13*(INDEX(W$420:W$431,$D2247))</f>
        <v/>
      </c>
      <c r="X2247" s="40">
        <f>X2220*Settings!$C$13*(INDEX(X$420:X$431,$D2247))</f>
        <v/>
      </c>
      <c r="Y2247" s="40">
        <f>Y2220*Settings!$C$13*(INDEX(Y$420:Y$431,$D2247))</f>
        <v/>
      </c>
      <c r="Z2247" s="40">
        <f>Z2220*Settings!$C$13*(INDEX(Z$420:Z$431,$D2247))</f>
        <v/>
      </c>
      <c r="AA2247" s="40">
        <f>AA2220*Settings!$C$13*(INDEX(AA$420:AA$431,$D2247))</f>
        <v/>
      </c>
      <c r="AB2247" s="40">
        <f>AB2220*Settings!$C$13*(INDEX(AB$420:AB$431,$D2247))</f>
        <v/>
      </c>
      <c r="AC2247" s="40">
        <f>AC2220*Settings!$C$13*(INDEX(AC$420:AC$431,$D2247))</f>
        <v/>
      </c>
      <c r="AD2247" s="40">
        <f>AD2220*Settings!$C$13*(INDEX(AD$420:AD$431,$D2247))</f>
        <v/>
      </c>
      <c r="AF2247" s="11">
        <f>CodePrefix&amp;$A2247&amp;IF($C2247="","","."&amp;$C2247&amp;"."&amp;$B2247)&amp;INDEX(VarEnd,MATCH($A2247,VarKey,0))&amp;AF$5</f>
        <v/>
      </c>
      <c r="AG2247" s="39">
        <f>AG2220*Settings!$C$13*(INDEX(AG$420:AG$431,$D2247))</f>
        <v/>
      </c>
      <c r="AH2247" s="40">
        <f>AH2220*Settings!$C$13*(INDEX(AH$420:AH$431,$D2247))</f>
        <v/>
      </c>
      <c r="AI2247" s="40">
        <f>AI2220*Settings!$C$13*(INDEX(AI$420:AI$431,$D2247))</f>
        <v/>
      </c>
      <c r="AJ2247" s="40">
        <f>AJ2220*Settings!$C$13*(INDEX(AJ$420:AJ$431,$D2247))</f>
        <v/>
      </c>
      <c r="AK2247" s="40">
        <f>AK2220*Settings!$C$13*(INDEX(AK$420:AK$431,$D2247))</f>
        <v/>
      </c>
      <c r="AL2247" s="40">
        <f>AL2220*Settings!$C$13*(INDEX(AL$420:AL$431,$D2247))</f>
        <v/>
      </c>
      <c r="AM2247" s="40">
        <f>AM2220*Settings!$C$13*(INDEX(AM$420:AM$431,$D2247))</f>
        <v/>
      </c>
      <c r="AN2247" s="40">
        <f>AN2220*Settings!$C$13*(INDEX(AN$420:AN$431,$D2247))</f>
        <v/>
      </c>
      <c r="AO2247" s="40">
        <f>AO2220*Settings!$C$13*(INDEX(AO$420:AO$431,$D2247))</f>
        <v/>
      </c>
      <c r="AP2247" s="40">
        <f>AP2220*Settings!$C$13*(INDEX(AP$420:AP$431,$D2247))</f>
        <v/>
      </c>
      <c r="AQ2247" s="40">
        <f>AQ2220*Settings!$C$13*(INDEX(AQ$420:AQ$431,$D2247))</f>
        <v/>
      </c>
      <c r="AR2247" s="40">
        <f>AR2220*Settings!$C$13*(INDEX(AR$420:AR$431,$D2247))</f>
        <v/>
      </c>
      <c r="AS2247" s="40">
        <f>AS2220*Settings!$C$13*(INDEX(AS$420:AS$431,$D2247))</f>
        <v/>
      </c>
      <c r="AT2247" s="40">
        <f>AT2220*Settings!$C$13*(INDEX(AT$420:AT$431,$D2247))</f>
        <v/>
      </c>
      <c r="AU2247" s="40">
        <f>AU2220*Settings!$C$13*(INDEX(AU$420:AU$431,$D2247))</f>
        <v/>
      </c>
      <c r="AV2247" s="40">
        <f>AV2220*Settings!$C$13*(INDEX(AV$420:AV$431,$D2247))</f>
        <v/>
      </c>
      <c r="AW2247" s="40">
        <f>AW2220*Settings!$C$13*(INDEX(AW$420:AW$431,$D2247))</f>
        <v/>
      </c>
      <c r="AX2247" s="40">
        <f>AX2220*Settings!$C$13*(INDEX(AX$420:AX$431,$D2247))</f>
        <v/>
      </c>
      <c r="AY2247" s="40">
        <f>AY2220*Settings!$C$13*(INDEX(AY$420:AY$431,$D2247))</f>
        <v/>
      </c>
    </row>
    <row r="2248" hidden="1" outlineLevel="2">
      <c r="A2248" s="14" t="inlineStr">
        <is>
          <t>rsub</t>
        </is>
      </c>
      <c r="B2248" s="14" t="inlineStr">
        <is>
          <t>lpg</t>
        </is>
      </c>
      <c r="C2248" s="14" t="inlineStr">
        <is>
          <t>nfm</t>
        </is>
      </c>
      <c r="D2248" s="32">
        <f>INDEX(Inputs!$U$5:$U$132,MATCH($B2248&amp;"|"&amp;$C2248,Inputs!$A$5:$A$132,0))</f>
        <v/>
      </c>
      <c r="E2248" s="36" t="n"/>
      <c r="F2248" s="36" t="n"/>
      <c r="G2248" s="36" t="n"/>
      <c r="H2248" s="14">
        <f>INDEX(VarLab,MATCH($A2248,VarKey,0))&amp;INDEX(MemLab,MATCH($C2248&amp;"|"&amp;$B2248,MemKey,0))</f>
        <v/>
      </c>
      <c r="I2248" s="14">
        <f>INDEX(VarUnit,MATCH($A2248,VarKey,0))</f>
        <v/>
      </c>
      <c r="J2248" s="14">
        <f>INDEX(VarSrc,MATCH($A2248,VarKey,0))</f>
        <v/>
      </c>
      <c r="K2248" s="11">
        <f>CodePrefix&amp;$A2248&amp;IF($C2248="","","."&amp;$C2248&amp;"."&amp;$B2248)&amp;INDEX(VarEnd,MATCH($A2248,VarKey,0))&amp;K$5</f>
        <v/>
      </c>
      <c r="L2248" s="39">
        <f>L2221*Settings!$C$13*(INDEX(L$420:L$431,$D2248))</f>
        <v/>
      </c>
      <c r="M2248" s="40">
        <f>M2221*Settings!$C$13*(INDEX(M$420:M$431,$D2248))</f>
        <v/>
      </c>
      <c r="N2248" s="40">
        <f>N2221*Settings!$C$13*(INDEX(N$420:N$431,$D2248))</f>
        <v/>
      </c>
      <c r="O2248" s="40">
        <f>O2221*Settings!$C$13*(INDEX(O$420:O$431,$D2248))</f>
        <v/>
      </c>
      <c r="P2248" s="40">
        <f>P2221*Settings!$C$13*(INDEX(P$420:P$431,$D2248))</f>
        <v/>
      </c>
      <c r="Q2248" s="40">
        <f>Q2221*Settings!$C$13*(INDEX(Q$420:Q$431,$D2248))</f>
        <v/>
      </c>
      <c r="R2248" s="40">
        <f>R2221*Settings!$C$13*(INDEX(R$420:R$431,$D2248))</f>
        <v/>
      </c>
      <c r="S2248" s="40">
        <f>S2221*Settings!$C$13*(INDEX(S$420:S$431,$D2248))</f>
        <v/>
      </c>
      <c r="T2248" s="40">
        <f>T2221*Settings!$C$13*(INDEX(T$420:T$431,$D2248))</f>
        <v/>
      </c>
      <c r="U2248" s="40">
        <f>U2221*Settings!$C$13*(INDEX(U$420:U$431,$D2248))</f>
        <v/>
      </c>
      <c r="V2248" s="40">
        <f>V2221*Settings!$C$13*(INDEX(V$420:V$431,$D2248))</f>
        <v/>
      </c>
      <c r="W2248" s="40">
        <f>W2221*Settings!$C$13*(INDEX(W$420:W$431,$D2248))</f>
        <v/>
      </c>
      <c r="X2248" s="40">
        <f>X2221*Settings!$C$13*(INDEX(X$420:X$431,$D2248))</f>
        <v/>
      </c>
      <c r="Y2248" s="40">
        <f>Y2221*Settings!$C$13*(INDEX(Y$420:Y$431,$D2248))</f>
        <v/>
      </c>
      <c r="Z2248" s="40">
        <f>Z2221*Settings!$C$13*(INDEX(Z$420:Z$431,$D2248))</f>
        <v/>
      </c>
      <c r="AA2248" s="40">
        <f>AA2221*Settings!$C$13*(INDEX(AA$420:AA$431,$D2248))</f>
        <v/>
      </c>
      <c r="AB2248" s="40">
        <f>AB2221*Settings!$C$13*(INDEX(AB$420:AB$431,$D2248))</f>
        <v/>
      </c>
      <c r="AC2248" s="40">
        <f>AC2221*Settings!$C$13*(INDEX(AC$420:AC$431,$D2248))</f>
        <v/>
      </c>
      <c r="AD2248" s="40">
        <f>AD2221*Settings!$C$13*(INDEX(AD$420:AD$431,$D2248))</f>
        <v/>
      </c>
      <c r="AF2248" s="11">
        <f>CodePrefix&amp;$A2248&amp;IF($C2248="","","."&amp;$C2248&amp;"."&amp;$B2248)&amp;INDEX(VarEnd,MATCH($A2248,VarKey,0))&amp;AF$5</f>
        <v/>
      </c>
      <c r="AG2248" s="39">
        <f>AG2221*Settings!$C$13*(INDEX(AG$420:AG$431,$D2248))</f>
        <v/>
      </c>
      <c r="AH2248" s="40">
        <f>AH2221*Settings!$C$13*(INDEX(AH$420:AH$431,$D2248))</f>
        <v/>
      </c>
      <c r="AI2248" s="40">
        <f>AI2221*Settings!$C$13*(INDEX(AI$420:AI$431,$D2248))</f>
        <v/>
      </c>
      <c r="AJ2248" s="40">
        <f>AJ2221*Settings!$C$13*(INDEX(AJ$420:AJ$431,$D2248))</f>
        <v/>
      </c>
      <c r="AK2248" s="40">
        <f>AK2221*Settings!$C$13*(INDEX(AK$420:AK$431,$D2248))</f>
        <v/>
      </c>
      <c r="AL2248" s="40">
        <f>AL2221*Settings!$C$13*(INDEX(AL$420:AL$431,$D2248))</f>
        <v/>
      </c>
      <c r="AM2248" s="40">
        <f>AM2221*Settings!$C$13*(INDEX(AM$420:AM$431,$D2248))</f>
        <v/>
      </c>
      <c r="AN2248" s="40">
        <f>AN2221*Settings!$C$13*(INDEX(AN$420:AN$431,$D2248))</f>
        <v/>
      </c>
      <c r="AO2248" s="40">
        <f>AO2221*Settings!$C$13*(INDEX(AO$420:AO$431,$D2248))</f>
        <v/>
      </c>
      <c r="AP2248" s="40">
        <f>AP2221*Settings!$C$13*(INDEX(AP$420:AP$431,$D2248))</f>
        <v/>
      </c>
      <c r="AQ2248" s="40">
        <f>AQ2221*Settings!$C$13*(INDEX(AQ$420:AQ$431,$D2248))</f>
        <v/>
      </c>
      <c r="AR2248" s="40">
        <f>AR2221*Settings!$C$13*(INDEX(AR$420:AR$431,$D2248))</f>
        <v/>
      </c>
      <c r="AS2248" s="40">
        <f>AS2221*Settings!$C$13*(INDEX(AS$420:AS$431,$D2248))</f>
        <v/>
      </c>
      <c r="AT2248" s="40">
        <f>AT2221*Settings!$C$13*(INDEX(AT$420:AT$431,$D2248))</f>
        <v/>
      </c>
      <c r="AU2248" s="40">
        <f>AU2221*Settings!$C$13*(INDEX(AU$420:AU$431,$D2248))</f>
        <v/>
      </c>
      <c r="AV2248" s="40">
        <f>AV2221*Settings!$C$13*(INDEX(AV$420:AV$431,$D2248))</f>
        <v/>
      </c>
      <c r="AW2248" s="40">
        <f>AW2221*Settings!$C$13*(INDEX(AW$420:AW$431,$D2248))</f>
        <v/>
      </c>
      <c r="AX2248" s="40">
        <f>AX2221*Settings!$C$13*(INDEX(AX$420:AX$431,$D2248))</f>
        <v/>
      </c>
      <c r="AY2248" s="40">
        <f>AY2221*Settings!$C$13*(INDEX(AY$420:AY$431,$D2248))</f>
        <v/>
      </c>
    </row>
    <row r="2249" hidden="1" outlineLevel="2">
      <c r="A2249" s="14" t="inlineStr">
        <is>
          <t>rsub</t>
        </is>
      </c>
      <c r="B2249" s="14" t="inlineStr">
        <is>
          <t>ker</t>
        </is>
      </c>
      <c r="C2249" s="14" t="inlineStr">
        <is>
          <t>nfm</t>
        </is>
      </c>
      <c r="D2249" s="32">
        <f>INDEX(Inputs!$U$5:$U$132,MATCH($B2249&amp;"|"&amp;$C2249,Inputs!$A$5:$A$132,0))</f>
        <v/>
      </c>
      <c r="E2249" s="36" t="n"/>
      <c r="F2249" s="36" t="n"/>
      <c r="G2249" s="36" t="n"/>
      <c r="H2249" s="14">
        <f>INDEX(VarLab,MATCH($A2249,VarKey,0))&amp;INDEX(MemLab,MATCH($C2249&amp;"|"&amp;$B2249,MemKey,0))</f>
        <v/>
      </c>
      <c r="I2249" s="14">
        <f>INDEX(VarUnit,MATCH($A2249,VarKey,0))</f>
        <v/>
      </c>
      <c r="J2249" s="14">
        <f>INDEX(VarSrc,MATCH($A2249,VarKey,0))</f>
        <v/>
      </c>
      <c r="K2249" s="11">
        <f>CodePrefix&amp;$A2249&amp;IF($C2249="","","."&amp;$C2249&amp;"."&amp;$B2249)&amp;INDEX(VarEnd,MATCH($A2249,VarKey,0))&amp;K$5</f>
        <v/>
      </c>
      <c r="L2249" s="39">
        <f>L2222*Settings!$C$13*(INDEX(L$420:L$431,$D2249))</f>
        <v/>
      </c>
      <c r="M2249" s="40">
        <f>M2222*Settings!$C$13*(INDEX(M$420:M$431,$D2249))</f>
        <v/>
      </c>
      <c r="N2249" s="40">
        <f>N2222*Settings!$C$13*(INDEX(N$420:N$431,$D2249))</f>
        <v/>
      </c>
      <c r="O2249" s="40">
        <f>O2222*Settings!$C$13*(INDEX(O$420:O$431,$D2249))</f>
        <v/>
      </c>
      <c r="P2249" s="40">
        <f>P2222*Settings!$C$13*(INDEX(P$420:P$431,$D2249))</f>
        <v/>
      </c>
      <c r="Q2249" s="40">
        <f>Q2222*Settings!$C$13*(INDEX(Q$420:Q$431,$D2249))</f>
        <v/>
      </c>
      <c r="R2249" s="40">
        <f>R2222*Settings!$C$13*(INDEX(R$420:R$431,$D2249))</f>
        <v/>
      </c>
      <c r="S2249" s="40">
        <f>S2222*Settings!$C$13*(INDEX(S$420:S$431,$D2249))</f>
        <v/>
      </c>
      <c r="T2249" s="40">
        <f>T2222*Settings!$C$13*(INDEX(T$420:T$431,$D2249))</f>
        <v/>
      </c>
      <c r="U2249" s="40">
        <f>U2222*Settings!$C$13*(INDEX(U$420:U$431,$D2249))</f>
        <v/>
      </c>
      <c r="V2249" s="40">
        <f>V2222*Settings!$C$13*(INDEX(V$420:V$431,$D2249))</f>
        <v/>
      </c>
      <c r="W2249" s="40">
        <f>W2222*Settings!$C$13*(INDEX(W$420:W$431,$D2249))</f>
        <v/>
      </c>
      <c r="X2249" s="40">
        <f>X2222*Settings!$C$13*(INDEX(X$420:X$431,$D2249))</f>
        <v/>
      </c>
      <c r="Y2249" s="40">
        <f>Y2222*Settings!$C$13*(INDEX(Y$420:Y$431,$D2249))</f>
        <v/>
      </c>
      <c r="Z2249" s="40">
        <f>Z2222*Settings!$C$13*(INDEX(Z$420:Z$431,$D2249))</f>
        <v/>
      </c>
      <c r="AA2249" s="40">
        <f>AA2222*Settings!$C$13*(INDEX(AA$420:AA$431,$D2249))</f>
        <v/>
      </c>
      <c r="AB2249" s="40">
        <f>AB2222*Settings!$C$13*(INDEX(AB$420:AB$431,$D2249))</f>
        <v/>
      </c>
      <c r="AC2249" s="40">
        <f>AC2222*Settings!$C$13*(INDEX(AC$420:AC$431,$D2249))</f>
        <v/>
      </c>
      <c r="AD2249" s="40">
        <f>AD2222*Settings!$C$13*(INDEX(AD$420:AD$431,$D2249))</f>
        <v/>
      </c>
      <c r="AF2249" s="11">
        <f>CodePrefix&amp;$A2249&amp;IF($C2249="","","."&amp;$C2249&amp;"."&amp;$B2249)&amp;INDEX(VarEnd,MATCH($A2249,VarKey,0))&amp;AF$5</f>
        <v/>
      </c>
      <c r="AG2249" s="39">
        <f>AG2222*Settings!$C$13*(INDEX(AG$420:AG$431,$D2249))</f>
        <v/>
      </c>
      <c r="AH2249" s="40">
        <f>AH2222*Settings!$C$13*(INDEX(AH$420:AH$431,$D2249))</f>
        <v/>
      </c>
      <c r="AI2249" s="40">
        <f>AI2222*Settings!$C$13*(INDEX(AI$420:AI$431,$D2249))</f>
        <v/>
      </c>
      <c r="AJ2249" s="40">
        <f>AJ2222*Settings!$C$13*(INDEX(AJ$420:AJ$431,$D2249))</f>
        <v/>
      </c>
      <c r="AK2249" s="40">
        <f>AK2222*Settings!$C$13*(INDEX(AK$420:AK$431,$D2249))</f>
        <v/>
      </c>
      <c r="AL2249" s="40">
        <f>AL2222*Settings!$C$13*(INDEX(AL$420:AL$431,$D2249))</f>
        <v/>
      </c>
      <c r="AM2249" s="40">
        <f>AM2222*Settings!$C$13*(INDEX(AM$420:AM$431,$D2249))</f>
        <v/>
      </c>
      <c r="AN2249" s="40">
        <f>AN2222*Settings!$C$13*(INDEX(AN$420:AN$431,$D2249))</f>
        <v/>
      </c>
      <c r="AO2249" s="40">
        <f>AO2222*Settings!$C$13*(INDEX(AO$420:AO$431,$D2249))</f>
        <v/>
      </c>
      <c r="AP2249" s="40">
        <f>AP2222*Settings!$C$13*(INDEX(AP$420:AP$431,$D2249))</f>
        <v/>
      </c>
      <c r="AQ2249" s="40">
        <f>AQ2222*Settings!$C$13*(INDEX(AQ$420:AQ$431,$D2249))</f>
        <v/>
      </c>
      <c r="AR2249" s="40">
        <f>AR2222*Settings!$C$13*(INDEX(AR$420:AR$431,$D2249))</f>
        <v/>
      </c>
      <c r="AS2249" s="40">
        <f>AS2222*Settings!$C$13*(INDEX(AS$420:AS$431,$D2249))</f>
        <v/>
      </c>
      <c r="AT2249" s="40">
        <f>AT2222*Settings!$C$13*(INDEX(AT$420:AT$431,$D2249))</f>
        <v/>
      </c>
      <c r="AU2249" s="40">
        <f>AU2222*Settings!$C$13*(INDEX(AU$420:AU$431,$D2249))</f>
        <v/>
      </c>
      <c r="AV2249" s="40">
        <f>AV2222*Settings!$C$13*(INDEX(AV$420:AV$431,$D2249))</f>
        <v/>
      </c>
      <c r="AW2249" s="40">
        <f>AW2222*Settings!$C$13*(INDEX(AW$420:AW$431,$D2249))</f>
        <v/>
      </c>
      <c r="AX2249" s="40">
        <f>AX2222*Settings!$C$13*(INDEX(AX$420:AX$431,$D2249))</f>
        <v/>
      </c>
      <c r="AY2249" s="40">
        <f>AY2222*Settings!$C$13*(INDEX(AY$420:AY$431,$D2249))</f>
        <v/>
      </c>
    </row>
    <row r="2250" hidden="1" outlineLevel="2">
      <c r="A2250" s="14" t="inlineStr">
        <is>
          <t>rsub</t>
        </is>
      </c>
      <c r="B2250" s="14" t="inlineStr">
        <is>
          <t>oop</t>
        </is>
      </c>
      <c r="C2250" s="14" t="inlineStr">
        <is>
          <t>nfm</t>
        </is>
      </c>
      <c r="D2250" s="32">
        <f>INDEX(Inputs!$U$5:$U$132,MATCH($B2250&amp;"|"&amp;$C2250,Inputs!$A$5:$A$132,0))</f>
        <v/>
      </c>
      <c r="E2250" s="36" t="n"/>
      <c r="F2250" s="36" t="n"/>
      <c r="G2250" s="36" t="n"/>
      <c r="H2250" s="14">
        <f>INDEX(VarLab,MATCH($A2250,VarKey,0))&amp;INDEX(MemLab,MATCH($C2250&amp;"|"&amp;$B2250,MemKey,0))</f>
        <v/>
      </c>
      <c r="I2250" s="14">
        <f>INDEX(VarUnit,MATCH($A2250,VarKey,0))</f>
        <v/>
      </c>
      <c r="J2250" s="14">
        <f>INDEX(VarSrc,MATCH($A2250,VarKey,0))</f>
        <v/>
      </c>
      <c r="K2250" s="11">
        <f>CodePrefix&amp;$A2250&amp;IF($C2250="","","."&amp;$C2250&amp;"."&amp;$B2250)&amp;INDEX(VarEnd,MATCH($A2250,VarKey,0))&amp;K$5</f>
        <v/>
      </c>
      <c r="L2250" s="39">
        <f>L2223*Settings!$C$13*(INDEX(L$420:L$431,$D2250))</f>
        <v/>
      </c>
      <c r="M2250" s="40">
        <f>M2223*Settings!$C$13*(INDEX(M$420:M$431,$D2250))</f>
        <v/>
      </c>
      <c r="N2250" s="40">
        <f>N2223*Settings!$C$13*(INDEX(N$420:N$431,$D2250))</f>
        <v/>
      </c>
      <c r="O2250" s="40">
        <f>O2223*Settings!$C$13*(INDEX(O$420:O$431,$D2250))</f>
        <v/>
      </c>
      <c r="P2250" s="40">
        <f>P2223*Settings!$C$13*(INDEX(P$420:P$431,$D2250))</f>
        <v/>
      </c>
      <c r="Q2250" s="40">
        <f>Q2223*Settings!$C$13*(INDEX(Q$420:Q$431,$D2250))</f>
        <v/>
      </c>
      <c r="R2250" s="40">
        <f>R2223*Settings!$C$13*(INDEX(R$420:R$431,$D2250))</f>
        <v/>
      </c>
      <c r="S2250" s="40">
        <f>S2223*Settings!$C$13*(INDEX(S$420:S$431,$D2250))</f>
        <v/>
      </c>
      <c r="T2250" s="40">
        <f>T2223*Settings!$C$13*(INDEX(T$420:T$431,$D2250))</f>
        <v/>
      </c>
      <c r="U2250" s="40">
        <f>U2223*Settings!$C$13*(INDEX(U$420:U$431,$D2250))</f>
        <v/>
      </c>
      <c r="V2250" s="40">
        <f>V2223*Settings!$C$13*(INDEX(V$420:V$431,$D2250))</f>
        <v/>
      </c>
      <c r="W2250" s="40">
        <f>W2223*Settings!$C$13*(INDEX(W$420:W$431,$D2250))</f>
        <v/>
      </c>
      <c r="X2250" s="40">
        <f>X2223*Settings!$C$13*(INDEX(X$420:X$431,$D2250))</f>
        <v/>
      </c>
      <c r="Y2250" s="40">
        <f>Y2223*Settings!$C$13*(INDEX(Y$420:Y$431,$D2250))</f>
        <v/>
      </c>
      <c r="Z2250" s="40">
        <f>Z2223*Settings!$C$13*(INDEX(Z$420:Z$431,$D2250))</f>
        <v/>
      </c>
      <c r="AA2250" s="40">
        <f>AA2223*Settings!$C$13*(INDEX(AA$420:AA$431,$D2250))</f>
        <v/>
      </c>
      <c r="AB2250" s="40">
        <f>AB2223*Settings!$C$13*(INDEX(AB$420:AB$431,$D2250))</f>
        <v/>
      </c>
      <c r="AC2250" s="40">
        <f>AC2223*Settings!$C$13*(INDEX(AC$420:AC$431,$D2250))</f>
        <v/>
      </c>
      <c r="AD2250" s="40">
        <f>AD2223*Settings!$C$13*(INDEX(AD$420:AD$431,$D2250))</f>
        <v/>
      </c>
      <c r="AF2250" s="11">
        <f>CodePrefix&amp;$A2250&amp;IF($C2250="","","."&amp;$C2250&amp;"."&amp;$B2250)&amp;INDEX(VarEnd,MATCH($A2250,VarKey,0))&amp;AF$5</f>
        <v/>
      </c>
      <c r="AG2250" s="39">
        <f>AG2223*Settings!$C$13*(INDEX(AG$420:AG$431,$D2250))</f>
        <v/>
      </c>
      <c r="AH2250" s="40">
        <f>AH2223*Settings!$C$13*(INDEX(AH$420:AH$431,$D2250))</f>
        <v/>
      </c>
      <c r="AI2250" s="40">
        <f>AI2223*Settings!$C$13*(INDEX(AI$420:AI$431,$D2250))</f>
        <v/>
      </c>
      <c r="AJ2250" s="40">
        <f>AJ2223*Settings!$C$13*(INDEX(AJ$420:AJ$431,$D2250))</f>
        <v/>
      </c>
      <c r="AK2250" s="40">
        <f>AK2223*Settings!$C$13*(INDEX(AK$420:AK$431,$D2250))</f>
        <v/>
      </c>
      <c r="AL2250" s="40">
        <f>AL2223*Settings!$C$13*(INDEX(AL$420:AL$431,$D2250))</f>
        <v/>
      </c>
      <c r="AM2250" s="40">
        <f>AM2223*Settings!$C$13*(INDEX(AM$420:AM$431,$D2250))</f>
        <v/>
      </c>
      <c r="AN2250" s="40">
        <f>AN2223*Settings!$C$13*(INDEX(AN$420:AN$431,$D2250))</f>
        <v/>
      </c>
      <c r="AO2250" s="40">
        <f>AO2223*Settings!$C$13*(INDEX(AO$420:AO$431,$D2250))</f>
        <v/>
      </c>
      <c r="AP2250" s="40">
        <f>AP2223*Settings!$C$13*(INDEX(AP$420:AP$431,$D2250))</f>
        <v/>
      </c>
      <c r="AQ2250" s="40">
        <f>AQ2223*Settings!$C$13*(INDEX(AQ$420:AQ$431,$D2250))</f>
        <v/>
      </c>
      <c r="AR2250" s="40">
        <f>AR2223*Settings!$C$13*(INDEX(AR$420:AR$431,$D2250))</f>
        <v/>
      </c>
      <c r="AS2250" s="40">
        <f>AS2223*Settings!$C$13*(INDEX(AS$420:AS$431,$D2250))</f>
        <v/>
      </c>
      <c r="AT2250" s="40">
        <f>AT2223*Settings!$C$13*(INDEX(AT$420:AT$431,$D2250))</f>
        <v/>
      </c>
      <c r="AU2250" s="40">
        <f>AU2223*Settings!$C$13*(INDEX(AU$420:AU$431,$D2250))</f>
        <v/>
      </c>
      <c r="AV2250" s="40">
        <f>AV2223*Settings!$C$13*(INDEX(AV$420:AV$431,$D2250))</f>
        <v/>
      </c>
      <c r="AW2250" s="40">
        <f>AW2223*Settings!$C$13*(INDEX(AW$420:AW$431,$D2250))</f>
        <v/>
      </c>
      <c r="AX2250" s="40">
        <f>AX2223*Settings!$C$13*(INDEX(AX$420:AX$431,$D2250))</f>
        <v/>
      </c>
      <c r="AY2250" s="40">
        <f>AY2223*Settings!$C$13*(INDEX(AY$420:AY$431,$D2250))</f>
        <v/>
      </c>
    </row>
    <row r="2251" hidden="1" outlineLevel="2">
      <c r="A2251" s="14" t="inlineStr">
        <is>
          <t>rsub</t>
        </is>
      </c>
      <c r="B2251" s="14" t="inlineStr">
        <is>
          <t>bio</t>
        </is>
      </c>
      <c r="C2251" s="14" t="inlineStr">
        <is>
          <t>nfm</t>
        </is>
      </c>
      <c r="D2251" s="32">
        <f>INDEX(Inputs!$U$5:$U$132,MATCH($B2251&amp;"|"&amp;$C2251,Inputs!$A$5:$A$132,0))</f>
        <v/>
      </c>
      <c r="E2251" s="36" t="n"/>
      <c r="F2251" s="36" t="n"/>
      <c r="G2251" s="36" t="n"/>
      <c r="H2251" s="14">
        <f>INDEX(VarLab,MATCH($A2251,VarKey,0))&amp;INDEX(MemLab,MATCH($C2251&amp;"|"&amp;$B2251,MemKey,0))</f>
        <v/>
      </c>
      <c r="I2251" s="14">
        <f>INDEX(VarUnit,MATCH($A2251,VarKey,0))</f>
        <v/>
      </c>
      <c r="J2251" s="14">
        <f>INDEX(VarSrc,MATCH($A2251,VarKey,0))</f>
        <v/>
      </c>
      <c r="K2251" s="11">
        <f>CodePrefix&amp;$A2251&amp;IF($C2251="","","."&amp;$C2251&amp;"."&amp;$B2251)&amp;INDEX(VarEnd,MATCH($A2251,VarKey,0))&amp;K$5</f>
        <v/>
      </c>
      <c r="L2251" s="39">
        <f>L2224*Settings!$C$13*(INDEX(L$420:L$431,$D2251))</f>
        <v/>
      </c>
      <c r="M2251" s="40">
        <f>M2224*Settings!$C$13*(INDEX(M$420:M$431,$D2251))</f>
        <v/>
      </c>
      <c r="N2251" s="40">
        <f>N2224*Settings!$C$13*(INDEX(N$420:N$431,$D2251))</f>
        <v/>
      </c>
      <c r="O2251" s="40">
        <f>O2224*Settings!$C$13*(INDEX(O$420:O$431,$D2251))</f>
        <v/>
      </c>
      <c r="P2251" s="40">
        <f>P2224*Settings!$C$13*(INDEX(P$420:P$431,$D2251))</f>
        <v/>
      </c>
      <c r="Q2251" s="40">
        <f>Q2224*Settings!$C$13*(INDEX(Q$420:Q$431,$D2251))</f>
        <v/>
      </c>
      <c r="R2251" s="40">
        <f>R2224*Settings!$C$13*(INDEX(R$420:R$431,$D2251))</f>
        <v/>
      </c>
      <c r="S2251" s="40">
        <f>S2224*Settings!$C$13*(INDEX(S$420:S$431,$D2251))</f>
        <v/>
      </c>
      <c r="T2251" s="40">
        <f>T2224*Settings!$C$13*(INDEX(T$420:T$431,$D2251))</f>
        <v/>
      </c>
      <c r="U2251" s="40">
        <f>U2224*Settings!$C$13*(INDEX(U$420:U$431,$D2251))</f>
        <v/>
      </c>
      <c r="V2251" s="40">
        <f>V2224*Settings!$C$13*(INDEX(V$420:V$431,$D2251))</f>
        <v/>
      </c>
      <c r="W2251" s="40">
        <f>W2224*Settings!$C$13*(INDEX(W$420:W$431,$D2251))</f>
        <v/>
      </c>
      <c r="X2251" s="40">
        <f>X2224*Settings!$C$13*(INDEX(X$420:X$431,$D2251))</f>
        <v/>
      </c>
      <c r="Y2251" s="40">
        <f>Y2224*Settings!$C$13*(INDEX(Y$420:Y$431,$D2251))</f>
        <v/>
      </c>
      <c r="Z2251" s="40">
        <f>Z2224*Settings!$C$13*(INDEX(Z$420:Z$431,$D2251))</f>
        <v/>
      </c>
      <c r="AA2251" s="40">
        <f>AA2224*Settings!$C$13*(INDEX(AA$420:AA$431,$D2251))</f>
        <v/>
      </c>
      <c r="AB2251" s="40">
        <f>AB2224*Settings!$C$13*(INDEX(AB$420:AB$431,$D2251))</f>
        <v/>
      </c>
      <c r="AC2251" s="40">
        <f>AC2224*Settings!$C$13*(INDEX(AC$420:AC$431,$D2251))</f>
        <v/>
      </c>
      <c r="AD2251" s="40">
        <f>AD2224*Settings!$C$13*(INDEX(AD$420:AD$431,$D2251))</f>
        <v/>
      </c>
      <c r="AF2251" s="11">
        <f>CodePrefix&amp;$A2251&amp;IF($C2251="","","."&amp;$C2251&amp;"."&amp;$B2251)&amp;INDEX(VarEnd,MATCH($A2251,VarKey,0))&amp;AF$5</f>
        <v/>
      </c>
      <c r="AG2251" s="39">
        <f>AG2224*Settings!$C$13*(INDEX(AG$420:AG$431,$D2251))</f>
        <v/>
      </c>
      <c r="AH2251" s="40">
        <f>AH2224*Settings!$C$13*(INDEX(AH$420:AH$431,$D2251))</f>
        <v/>
      </c>
      <c r="AI2251" s="40">
        <f>AI2224*Settings!$C$13*(INDEX(AI$420:AI$431,$D2251))</f>
        <v/>
      </c>
      <c r="AJ2251" s="40">
        <f>AJ2224*Settings!$C$13*(INDEX(AJ$420:AJ$431,$D2251))</f>
        <v/>
      </c>
      <c r="AK2251" s="40">
        <f>AK2224*Settings!$C$13*(INDEX(AK$420:AK$431,$D2251))</f>
        <v/>
      </c>
      <c r="AL2251" s="40">
        <f>AL2224*Settings!$C$13*(INDEX(AL$420:AL$431,$D2251))</f>
        <v/>
      </c>
      <c r="AM2251" s="40">
        <f>AM2224*Settings!$C$13*(INDEX(AM$420:AM$431,$D2251))</f>
        <v/>
      </c>
      <c r="AN2251" s="40">
        <f>AN2224*Settings!$C$13*(INDEX(AN$420:AN$431,$D2251))</f>
        <v/>
      </c>
      <c r="AO2251" s="40">
        <f>AO2224*Settings!$C$13*(INDEX(AO$420:AO$431,$D2251))</f>
        <v/>
      </c>
      <c r="AP2251" s="40">
        <f>AP2224*Settings!$C$13*(INDEX(AP$420:AP$431,$D2251))</f>
        <v/>
      </c>
      <c r="AQ2251" s="40">
        <f>AQ2224*Settings!$C$13*(INDEX(AQ$420:AQ$431,$D2251))</f>
        <v/>
      </c>
      <c r="AR2251" s="40">
        <f>AR2224*Settings!$C$13*(INDEX(AR$420:AR$431,$D2251))</f>
        <v/>
      </c>
      <c r="AS2251" s="40">
        <f>AS2224*Settings!$C$13*(INDEX(AS$420:AS$431,$D2251))</f>
        <v/>
      </c>
      <c r="AT2251" s="40">
        <f>AT2224*Settings!$C$13*(INDEX(AT$420:AT$431,$D2251))</f>
        <v/>
      </c>
      <c r="AU2251" s="40">
        <f>AU2224*Settings!$C$13*(INDEX(AU$420:AU$431,$D2251))</f>
        <v/>
      </c>
      <c r="AV2251" s="40">
        <f>AV2224*Settings!$C$13*(INDEX(AV$420:AV$431,$D2251))</f>
        <v/>
      </c>
      <c r="AW2251" s="40">
        <f>AW2224*Settings!$C$13*(INDEX(AW$420:AW$431,$D2251))</f>
        <v/>
      </c>
      <c r="AX2251" s="40">
        <f>AX2224*Settings!$C$13*(INDEX(AX$420:AX$431,$D2251))</f>
        <v/>
      </c>
      <c r="AY2251" s="40">
        <f>AY2224*Settings!$C$13*(INDEX(AY$420:AY$431,$D2251))</f>
        <v/>
      </c>
    </row>
    <row r="2252" hidden="1" outlineLevel="2"/>
    <row r="2253" hidden="1" outlineLevel="2">
      <c r="A2253" s="14" t="inlineStr">
        <is>
          <t>rnew</t>
        </is>
      </c>
      <c r="B2253" s="14" t="inlineStr">
        <is>
          <t>coa</t>
        </is>
      </c>
      <c r="C2253" s="14" t="inlineStr">
        <is>
          <t>nfm</t>
        </is>
      </c>
      <c r="D2253" s="32">
        <f>INDEX(Inputs!$V$5:$V$132,MATCH($B2253&amp;"|"&amp;$C2253,Inputs!$A$5:$A$132,0))</f>
        <v/>
      </c>
      <c r="E2253" s="36" t="n"/>
      <c r="F2253" s="36" t="n"/>
      <c r="G2253" s="36" t="n"/>
      <c r="H2253" s="14">
        <f>INDEX(VarLab,MATCH($A2253,VarKey,0))&amp;INDEX(MemLab,MATCH($C2253&amp;"|"&amp;$B2253,MemKey,0))</f>
        <v/>
      </c>
      <c r="I2253" s="14">
        <f>INDEX(VarUnit,MATCH($A2253,VarKey,0))</f>
        <v/>
      </c>
      <c r="J2253" s="14">
        <f>INDEX(VarSrc,MATCH($A2253,VarKey,0))</f>
        <v/>
      </c>
      <c r="K2253" s="11">
        <f>CodePrefix&amp;$A2253&amp;IF($C2253="","","."&amp;$C2253&amp;"."&amp;$B2253)&amp;INDEX(VarEnd,MATCH($A2253,VarKey,0))&amp;K$5</f>
        <v/>
      </c>
      <c r="L2253" s="39">
        <f>L2217*Settings!$C$13*(L2145+L2163+L2154*L$201+L2172*$D2253)</f>
        <v/>
      </c>
      <c r="M2253" s="40">
        <f>M2217*Settings!$C$13*(M2145+M2163+M2154*M$201+M2172*$D2253)</f>
        <v/>
      </c>
      <c r="N2253" s="40">
        <f>N2217*Settings!$C$13*(N2145+N2163+N2154*N$201+N2172*$D2253)</f>
        <v/>
      </c>
      <c r="O2253" s="40">
        <f>O2217*Settings!$C$13*(O2145+O2163+O2154*O$201+O2172*$D2253)</f>
        <v/>
      </c>
      <c r="P2253" s="40">
        <f>P2217*Settings!$C$13*(P2145+P2163+P2154*P$201+P2172*$D2253)</f>
        <v/>
      </c>
      <c r="Q2253" s="40">
        <f>Q2217*Settings!$C$13*(Q2145+Q2163+Q2154*Q$201+Q2172*$D2253)</f>
        <v/>
      </c>
      <c r="R2253" s="40">
        <f>R2217*Settings!$C$13*(R2145+R2163+R2154*R$201+R2172*$D2253)</f>
        <v/>
      </c>
      <c r="S2253" s="40">
        <f>S2217*Settings!$C$13*(S2145+S2163+S2154*S$201+S2172*$D2253)</f>
        <v/>
      </c>
      <c r="T2253" s="40">
        <f>T2217*Settings!$C$13*(T2145+T2163+T2154*T$201+T2172*$D2253)</f>
        <v/>
      </c>
      <c r="U2253" s="40">
        <f>U2217*Settings!$C$13*(U2145+U2163+U2154*U$201+U2172*$D2253)</f>
        <v/>
      </c>
      <c r="V2253" s="40">
        <f>V2217*Settings!$C$13*(V2145+V2163+V2154*V$201+V2172*$D2253)</f>
        <v/>
      </c>
      <c r="W2253" s="40">
        <f>W2217*Settings!$C$13*(W2145+W2163+W2154*W$201+W2172*$D2253)</f>
        <v/>
      </c>
      <c r="X2253" s="40">
        <f>X2217*Settings!$C$13*(X2145+X2163+X2154*X$201+X2172*$D2253)</f>
        <v/>
      </c>
      <c r="Y2253" s="40">
        <f>Y2217*Settings!$C$13*(Y2145+Y2163+Y2154*Y$201+Y2172*$D2253)</f>
        <v/>
      </c>
      <c r="Z2253" s="40">
        <f>Z2217*Settings!$C$13*(Z2145+Z2163+Z2154*Z$201+Z2172*$D2253)</f>
        <v/>
      </c>
      <c r="AA2253" s="40">
        <f>AA2217*Settings!$C$13*(AA2145+AA2163+AA2154*AA$201+AA2172*$D2253)</f>
        <v/>
      </c>
      <c r="AB2253" s="40">
        <f>AB2217*Settings!$C$13*(AB2145+AB2163+AB2154*AB$201+AB2172*$D2253)</f>
        <v/>
      </c>
      <c r="AC2253" s="40">
        <f>AC2217*Settings!$C$13*(AC2145+AC2163+AC2154*AC$201+AC2172*$D2253)</f>
        <v/>
      </c>
      <c r="AD2253" s="40">
        <f>AD2217*Settings!$C$13*(AD2145+AD2163+AD2154*AD$201+AD2172*$D2253)</f>
        <v/>
      </c>
      <c r="AF2253" s="11">
        <f>CodePrefix&amp;$A2253&amp;IF($C2253="","","."&amp;$C2253&amp;"."&amp;$B2253)&amp;INDEX(VarEnd,MATCH($A2253,VarKey,0))&amp;AF$5</f>
        <v/>
      </c>
      <c r="AG2253" s="39">
        <f>AG2217*Settings!$C$13*(AG2145+AG2163+AG2154*AG$201+AG2172*$D2253)</f>
        <v/>
      </c>
      <c r="AH2253" s="40">
        <f>AH2217*Settings!$C$13*(AH2145+AH2163+AH2154*AH$201+AH2172*$D2253)</f>
        <v/>
      </c>
      <c r="AI2253" s="40">
        <f>AI2217*Settings!$C$13*(AI2145+AI2163+AI2154*AI$201+AI2172*$D2253)</f>
        <v/>
      </c>
      <c r="AJ2253" s="40">
        <f>AJ2217*Settings!$C$13*(AJ2145+AJ2163+AJ2154*AJ$201+AJ2172*$D2253)</f>
        <v/>
      </c>
      <c r="AK2253" s="40">
        <f>AK2217*Settings!$C$13*(AK2145+AK2163+AK2154*AK$201+AK2172*$D2253)</f>
        <v/>
      </c>
      <c r="AL2253" s="40">
        <f>AL2217*Settings!$C$13*(AL2145+AL2163+AL2154*AL$201+AL2172*$D2253)</f>
        <v/>
      </c>
      <c r="AM2253" s="40">
        <f>AM2217*Settings!$C$13*(AM2145+AM2163+AM2154*AM$201+AM2172*$D2253)</f>
        <v/>
      </c>
      <c r="AN2253" s="40">
        <f>AN2217*Settings!$C$13*(AN2145+AN2163+AN2154*AN$201+AN2172*$D2253)</f>
        <v/>
      </c>
      <c r="AO2253" s="40">
        <f>AO2217*Settings!$C$13*(AO2145+AO2163+AO2154*AO$201+AO2172*$D2253)</f>
        <v/>
      </c>
      <c r="AP2253" s="40">
        <f>AP2217*Settings!$C$13*(AP2145+AP2163+AP2154*AP$201+AP2172*$D2253)</f>
        <v/>
      </c>
      <c r="AQ2253" s="40">
        <f>AQ2217*Settings!$C$13*(AQ2145+AQ2163+AQ2154*AQ$201+AQ2172*$D2253)</f>
        <v/>
      </c>
      <c r="AR2253" s="40">
        <f>AR2217*Settings!$C$13*(AR2145+AR2163+AR2154*AR$201+AR2172*$D2253)</f>
        <v/>
      </c>
      <c r="AS2253" s="40">
        <f>AS2217*Settings!$C$13*(AS2145+AS2163+AS2154*AS$201+AS2172*$D2253)</f>
        <v/>
      </c>
      <c r="AT2253" s="40">
        <f>AT2217*Settings!$C$13*(AT2145+AT2163+AT2154*AT$201+AT2172*$D2253)</f>
        <v/>
      </c>
      <c r="AU2253" s="40">
        <f>AU2217*Settings!$C$13*(AU2145+AU2163+AU2154*AU$201+AU2172*$D2253)</f>
        <v/>
      </c>
      <c r="AV2253" s="40">
        <f>AV2217*Settings!$C$13*(AV2145+AV2163+AV2154*AV$201+AV2172*$D2253)</f>
        <v/>
      </c>
      <c r="AW2253" s="40">
        <f>AW2217*Settings!$C$13*(AW2145+AW2163+AW2154*AW$201+AW2172*$D2253)</f>
        <v/>
      </c>
      <c r="AX2253" s="40">
        <f>AX2217*Settings!$C$13*(AX2145+AX2163+AX2154*AX$201+AX2172*$D2253)</f>
        <v/>
      </c>
      <c r="AY2253" s="40">
        <f>AY2217*Settings!$C$13*(AY2145+AY2163+AY2154*AY$201+AY2172*$D2253)</f>
        <v/>
      </c>
    </row>
    <row r="2254" hidden="1" outlineLevel="2">
      <c r="A2254" s="14" t="inlineStr">
        <is>
          <t>rnew</t>
        </is>
      </c>
      <c r="B2254" s="14" t="inlineStr">
        <is>
          <t>nga</t>
        </is>
      </c>
      <c r="C2254" s="14" t="inlineStr">
        <is>
          <t>nfm</t>
        </is>
      </c>
      <c r="D2254" s="32">
        <f>INDEX(Inputs!$V$5:$V$132,MATCH($B2254&amp;"|"&amp;$C2254,Inputs!$A$5:$A$132,0))</f>
        <v/>
      </c>
      <c r="E2254" s="36" t="n"/>
      <c r="F2254" s="36" t="n"/>
      <c r="G2254" s="36" t="n"/>
      <c r="H2254" s="14">
        <f>INDEX(VarLab,MATCH($A2254,VarKey,0))&amp;INDEX(MemLab,MATCH($C2254&amp;"|"&amp;$B2254,MemKey,0))</f>
        <v/>
      </c>
      <c r="I2254" s="14">
        <f>INDEX(VarUnit,MATCH($A2254,VarKey,0))</f>
        <v/>
      </c>
      <c r="J2254" s="14">
        <f>INDEX(VarSrc,MATCH($A2254,VarKey,0))</f>
        <v/>
      </c>
      <c r="K2254" s="11">
        <f>CodePrefix&amp;$A2254&amp;IF($C2254="","","."&amp;$C2254&amp;"."&amp;$B2254)&amp;INDEX(VarEnd,MATCH($A2254,VarKey,0))&amp;K$5</f>
        <v/>
      </c>
      <c r="L2254" s="39">
        <f>L2218*Settings!$C$13*(L2146+L2164+L2155*L$201+L2173*$D2254)</f>
        <v/>
      </c>
      <c r="M2254" s="40">
        <f>M2218*Settings!$C$13*(M2146+M2164+M2155*M$201+M2173*$D2254)</f>
        <v/>
      </c>
      <c r="N2254" s="40">
        <f>N2218*Settings!$C$13*(N2146+N2164+N2155*N$201+N2173*$D2254)</f>
        <v/>
      </c>
      <c r="O2254" s="40">
        <f>O2218*Settings!$C$13*(O2146+O2164+O2155*O$201+O2173*$D2254)</f>
        <v/>
      </c>
      <c r="P2254" s="40">
        <f>P2218*Settings!$C$13*(P2146+P2164+P2155*P$201+P2173*$D2254)</f>
        <v/>
      </c>
      <c r="Q2254" s="40">
        <f>Q2218*Settings!$C$13*(Q2146+Q2164+Q2155*Q$201+Q2173*$D2254)</f>
        <v/>
      </c>
      <c r="R2254" s="40">
        <f>R2218*Settings!$C$13*(R2146+R2164+R2155*R$201+R2173*$D2254)</f>
        <v/>
      </c>
      <c r="S2254" s="40">
        <f>S2218*Settings!$C$13*(S2146+S2164+S2155*S$201+S2173*$D2254)</f>
        <v/>
      </c>
      <c r="T2254" s="40">
        <f>T2218*Settings!$C$13*(T2146+T2164+T2155*T$201+T2173*$D2254)</f>
        <v/>
      </c>
      <c r="U2254" s="40">
        <f>U2218*Settings!$C$13*(U2146+U2164+U2155*U$201+U2173*$D2254)</f>
        <v/>
      </c>
      <c r="V2254" s="40">
        <f>V2218*Settings!$C$13*(V2146+V2164+V2155*V$201+V2173*$D2254)</f>
        <v/>
      </c>
      <c r="W2254" s="40">
        <f>W2218*Settings!$C$13*(W2146+W2164+W2155*W$201+W2173*$D2254)</f>
        <v/>
      </c>
      <c r="X2254" s="40">
        <f>X2218*Settings!$C$13*(X2146+X2164+X2155*X$201+X2173*$D2254)</f>
        <v/>
      </c>
      <c r="Y2254" s="40">
        <f>Y2218*Settings!$C$13*(Y2146+Y2164+Y2155*Y$201+Y2173*$D2254)</f>
        <v/>
      </c>
      <c r="Z2254" s="40">
        <f>Z2218*Settings!$C$13*(Z2146+Z2164+Z2155*Z$201+Z2173*$D2254)</f>
        <v/>
      </c>
      <c r="AA2254" s="40">
        <f>AA2218*Settings!$C$13*(AA2146+AA2164+AA2155*AA$201+AA2173*$D2254)</f>
        <v/>
      </c>
      <c r="AB2254" s="40">
        <f>AB2218*Settings!$C$13*(AB2146+AB2164+AB2155*AB$201+AB2173*$D2254)</f>
        <v/>
      </c>
      <c r="AC2254" s="40">
        <f>AC2218*Settings!$C$13*(AC2146+AC2164+AC2155*AC$201+AC2173*$D2254)</f>
        <v/>
      </c>
      <c r="AD2254" s="40">
        <f>AD2218*Settings!$C$13*(AD2146+AD2164+AD2155*AD$201+AD2173*$D2254)</f>
        <v/>
      </c>
      <c r="AF2254" s="11">
        <f>CodePrefix&amp;$A2254&amp;IF($C2254="","","."&amp;$C2254&amp;"."&amp;$B2254)&amp;INDEX(VarEnd,MATCH($A2254,VarKey,0))&amp;AF$5</f>
        <v/>
      </c>
      <c r="AG2254" s="39">
        <f>AG2218*Settings!$C$13*(AG2146+AG2164+AG2155*AG$201+AG2173*$D2254)</f>
        <v/>
      </c>
      <c r="AH2254" s="40">
        <f>AH2218*Settings!$C$13*(AH2146+AH2164+AH2155*AH$201+AH2173*$D2254)</f>
        <v/>
      </c>
      <c r="AI2254" s="40">
        <f>AI2218*Settings!$C$13*(AI2146+AI2164+AI2155*AI$201+AI2173*$D2254)</f>
        <v/>
      </c>
      <c r="AJ2254" s="40">
        <f>AJ2218*Settings!$C$13*(AJ2146+AJ2164+AJ2155*AJ$201+AJ2173*$D2254)</f>
        <v/>
      </c>
      <c r="AK2254" s="40">
        <f>AK2218*Settings!$C$13*(AK2146+AK2164+AK2155*AK$201+AK2173*$D2254)</f>
        <v/>
      </c>
      <c r="AL2254" s="40">
        <f>AL2218*Settings!$C$13*(AL2146+AL2164+AL2155*AL$201+AL2173*$D2254)</f>
        <v/>
      </c>
      <c r="AM2254" s="40">
        <f>AM2218*Settings!$C$13*(AM2146+AM2164+AM2155*AM$201+AM2173*$D2254)</f>
        <v/>
      </c>
      <c r="AN2254" s="40">
        <f>AN2218*Settings!$C$13*(AN2146+AN2164+AN2155*AN$201+AN2173*$D2254)</f>
        <v/>
      </c>
      <c r="AO2254" s="40">
        <f>AO2218*Settings!$C$13*(AO2146+AO2164+AO2155*AO$201+AO2173*$D2254)</f>
        <v/>
      </c>
      <c r="AP2254" s="40">
        <f>AP2218*Settings!$C$13*(AP2146+AP2164+AP2155*AP$201+AP2173*$D2254)</f>
        <v/>
      </c>
      <c r="AQ2254" s="40">
        <f>AQ2218*Settings!$C$13*(AQ2146+AQ2164+AQ2155*AQ$201+AQ2173*$D2254)</f>
        <v/>
      </c>
      <c r="AR2254" s="40">
        <f>AR2218*Settings!$C$13*(AR2146+AR2164+AR2155*AR$201+AR2173*$D2254)</f>
        <v/>
      </c>
      <c r="AS2254" s="40">
        <f>AS2218*Settings!$C$13*(AS2146+AS2164+AS2155*AS$201+AS2173*$D2254)</f>
        <v/>
      </c>
      <c r="AT2254" s="40">
        <f>AT2218*Settings!$C$13*(AT2146+AT2164+AT2155*AT$201+AT2173*$D2254)</f>
        <v/>
      </c>
      <c r="AU2254" s="40">
        <f>AU2218*Settings!$C$13*(AU2146+AU2164+AU2155*AU$201+AU2173*$D2254)</f>
        <v/>
      </c>
      <c r="AV2254" s="40">
        <f>AV2218*Settings!$C$13*(AV2146+AV2164+AV2155*AV$201+AV2173*$D2254)</f>
        <v/>
      </c>
      <c r="AW2254" s="40">
        <f>AW2218*Settings!$C$13*(AW2146+AW2164+AW2155*AW$201+AW2173*$D2254)</f>
        <v/>
      </c>
      <c r="AX2254" s="40">
        <f>AX2218*Settings!$C$13*(AX2146+AX2164+AX2155*AX$201+AX2173*$D2254)</f>
        <v/>
      </c>
      <c r="AY2254" s="40">
        <f>AY2218*Settings!$C$13*(AY2146+AY2164+AY2155*AY$201+AY2173*$D2254)</f>
        <v/>
      </c>
    </row>
    <row r="2255" hidden="1" outlineLevel="2">
      <c r="A2255" s="14" t="inlineStr">
        <is>
          <t>rnew</t>
        </is>
      </c>
      <c r="B2255" s="14" t="inlineStr">
        <is>
          <t>gso</t>
        </is>
      </c>
      <c r="C2255" s="14" t="inlineStr">
        <is>
          <t>nfm</t>
        </is>
      </c>
      <c r="D2255" s="32">
        <f>INDEX(Inputs!$V$5:$V$132,MATCH($B2255&amp;"|"&amp;$C2255,Inputs!$A$5:$A$132,0))</f>
        <v/>
      </c>
      <c r="E2255" s="36" t="n"/>
      <c r="F2255" s="36" t="n"/>
      <c r="G2255" s="36" t="n"/>
      <c r="H2255" s="14">
        <f>INDEX(VarLab,MATCH($A2255,VarKey,0))&amp;INDEX(MemLab,MATCH($C2255&amp;"|"&amp;$B2255,MemKey,0))</f>
        <v/>
      </c>
      <c r="I2255" s="14">
        <f>INDEX(VarUnit,MATCH($A2255,VarKey,0))</f>
        <v/>
      </c>
      <c r="J2255" s="14">
        <f>INDEX(VarSrc,MATCH($A2255,VarKey,0))</f>
        <v/>
      </c>
      <c r="K2255" s="11">
        <f>CodePrefix&amp;$A2255&amp;IF($C2255="","","."&amp;$C2255&amp;"."&amp;$B2255)&amp;INDEX(VarEnd,MATCH($A2255,VarKey,0))&amp;K$5</f>
        <v/>
      </c>
      <c r="L2255" s="39">
        <f>L2219*Settings!$C$13*(L2147+L2165+L2156*L$201+L2174*$D2255)</f>
        <v/>
      </c>
      <c r="M2255" s="40">
        <f>M2219*Settings!$C$13*(M2147+M2165+M2156*M$201+M2174*$D2255)</f>
        <v/>
      </c>
      <c r="N2255" s="40">
        <f>N2219*Settings!$C$13*(N2147+N2165+N2156*N$201+N2174*$D2255)</f>
        <v/>
      </c>
      <c r="O2255" s="40">
        <f>O2219*Settings!$C$13*(O2147+O2165+O2156*O$201+O2174*$D2255)</f>
        <v/>
      </c>
      <c r="P2255" s="40">
        <f>P2219*Settings!$C$13*(P2147+P2165+P2156*P$201+P2174*$D2255)</f>
        <v/>
      </c>
      <c r="Q2255" s="40">
        <f>Q2219*Settings!$C$13*(Q2147+Q2165+Q2156*Q$201+Q2174*$D2255)</f>
        <v/>
      </c>
      <c r="R2255" s="40">
        <f>R2219*Settings!$C$13*(R2147+R2165+R2156*R$201+R2174*$D2255)</f>
        <v/>
      </c>
      <c r="S2255" s="40">
        <f>S2219*Settings!$C$13*(S2147+S2165+S2156*S$201+S2174*$D2255)</f>
        <v/>
      </c>
      <c r="T2255" s="40">
        <f>T2219*Settings!$C$13*(T2147+T2165+T2156*T$201+T2174*$D2255)</f>
        <v/>
      </c>
      <c r="U2255" s="40">
        <f>U2219*Settings!$C$13*(U2147+U2165+U2156*U$201+U2174*$D2255)</f>
        <v/>
      </c>
      <c r="V2255" s="40">
        <f>V2219*Settings!$C$13*(V2147+V2165+V2156*V$201+V2174*$D2255)</f>
        <v/>
      </c>
      <c r="W2255" s="40">
        <f>W2219*Settings!$C$13*(W2147+W2165+W2156*W$201+W2174*$D2255)</f>
        <v/>
      </c>
      <c r="X2255" s="40">
        <f>X2219*Settings!$C$13*(X2147+X2165+X2156*X$201+X2174*$D2255)</f>
        <v/>
      </c>
      <c r="Y2255" s="40">
        <f>Y2219*Settings!$C$13*(Y2147+Y2165+Y2156*Y$201+Y2174*$D2255)</f>
        <v/>
      </c>
      <c r="Z2255" s="40">
        <f>Z2219*Settings!$C$13*(Z2147+Z2165+Z2156*Z$201+Z2174*$D2255)</f>
        <v/>
      </c>
      <c r="AA2255" s="40">
        <f>AA2219*Settings!$C$13*(AA2147+AA2165+AA2156*AA$201+AA2174*$D2255)</f>
        <v/>
      </c>
      <c r="AB2255" s="40">
        <f>AB2219*Settings!$C$13*(AB2147+AB2165+AB2156*AB$201+AB2174*$D2255)</f>
        <v/>
      </c>
      <c r="AC2255" s="40">
        <f>AC2219*Settings!$C$13*(AC2147+AC2165+AC2156*AC$201+AC2174*$D2255)</f>
        <v/>
      </c>
      <c r="AD2255" s="40">
        <f>AD2219*Settings!$C$13*(AD2147+AD2165+AD2156*AD$201+AD2174*$D2255)</f>
        <v/>
      </c>
      <c r="AF2255" s="11">
        <f>CodePrefix&amp;$A2255&amp;IF($C2255="","","."&amp;$C2255&amp;"."&amp;$B2255)&amp;INDEX(VarEnd,MATCH($A2255,VarKey,0))&amp;AF$5</f>
        <v/>
      </c>
      <c r="AG2255" s="39">
        <f>AG2219*Settings!$C$13*(AG2147+AG2165+AG2156*AG$201+AG2174*$D2255)</f>
        <v/>
      </c>
      <c r="AH2255" s="40">
        <f>AH2219*Settings!$C$13*(AH2147+AH2165+AH2156*AH$201+AH2174*$D2255)</f>
        <v/>
      </c>
      <c r="AI2255" s="40">
        <f>AI2219*Settings!$C$13*(AI2147+AI2165+AI2156*AI$201+AI2174*$D2255)</f>
        <v/>
      </c>
      <c r="AJ2255" s="40">
        <f>AJ2219*Settings!$C$13*(AJ2147+AJ2165+AJ2156*AJ$201+AJ2174*$D2255)</f>
        <v/>
      </c>
      <c r="AK2255" s="40">
        <f>AK2219*Settings!$C$13*(AK2147+AK2165+AK2156*AK$201+AK2174*$D2255)</f>
        <v/>
      </c>
      <c r="AL2255" s="40">
        <f>AL2219*Settings!$C$13*(AL2147+AL2165+AL2156*AL$201+AL2174*$D2255)</f>
        <v/>
      </c>
      <c r="AM2255" s="40">
        <f>AM2219*Settings!$C$13*(AM2147+AM2165+AM2156*AM$201+AM2174*$D2255)</f>
        <v/>
      </c>
      <c r="AN2255" s="40">
        <f>AN2219*Settings!$C$13*(AN2147+AN2165+AN2156*AN$201+AN2174*$D2255)</f>
        <v/>
      </c>
      <c r="AO2255" s="40">
        <f>AO2219*Settings!$C$13*(AO2147+AO2165+AO2156*AO$201+AO2174*$D2255)</f>
        <v/>
      </c>
      <c r="AP2255" s="40">
        <f>AP2219*Settings!$C$13*(AP2147+AP2165+AP2156*AP$201+AP2174*$D2255)</f>
        <v/>
      </c>
      <c r="AQ2255" s="40">
        <f>AQ2219*Settings!$C$13*(AQ2147+AQ2165+AQ2156*AQ$201+AQ2174*$D2255)</f>
        <v/>
      </c>
      <c r="AR2255" s="40">
        <f>AR2219*Settings!$C$13*(AR2147+AR2165+AR2156*AR$201+AR2174*$D2255)</f>
        <v/>
      </c>
      <c r="AS2255" s="40">
        <f>AS2219*Settings!$C$13*(AS2147+AS2165+AS2156*AS$201+AS2174*$D2255)</f>
        <v/>
      </c>
      <c r="AT2255" s="40">
        <f>AT2219*Settings!$C$13*(AT2147+AT2165+AT2156*AT$201+AT2174*$D2255)</f>
        <v/>
      </c>
      <c r="AU2255" s="40">
        <f>AU2219*Settings!$C$13*(AU2147+AU2165+AU2156*AU$201+AU2174*$D2255)</f>
        <v/>
      </c>
      <c r="AV2255" s="40">
        <f>AV2219*Settings!$C$13*(AV2147+AV2165+AV2156*AV$201+AV2174*$D2255)</f>
        <v/>
      </c>
      <c r="AW2255" s="40">
        <f>AW2219*Settings!$C$13*(AW2147+AW2165+AW2156*AW$201+AW2174*$D2255)</f>
        <v/>
      </c>
      <c r="AX2255" s="40">
        <f>AX2219*Settings!$C$13*(AX2147+AX2165+AX2156*AX$201+AX2174*$D2255)</f>
        <v/>
      </c>
      <c r="AY2255" s="40">
        <f>AY2219*Settings!$C$13*(AY2147+AY2165+AY2156*AY$201+AY2174*$D2255)</f>
        <v/>
      </c>
    </row>
    <row r="2256" hidden="1" outlineLevel="2">
      <c r="A2256" s="14" t="inlineStr">
        <is>
          <t>rnew</t>
        </is>
      </c>
      <c r="B2256" s="14" t="inlineStr">
        <is>
          <t>die</t>
        </is>
      </c>
      <c r="C2256" s="14" t="inlineStr">
        <is>
          <t>nfm</t>
        </is>
      </c>
      <c r="D2256" s="32">
        <f>INDEX(Inputs!$V$5:$V$132,MATCH($B2256&amp;"|"&amp;$C2256,Inputs!$A$5:$A$132,0))</f>
        <v/>
      </c>
      <c r="E2256" s="36" t="n"/>
      <c r="F2256" s="36" t="n"/>
      <c r="G2256" s="36" t="n"/>
      <c r="H2256" s="14">
        <f>INDEX(VarLab,MATCH($A2256,VarKey,0))&amp;INDEX(MemLab,MATCH($C2256&amp;"|"&amp;$B2256,MemKey,0))</f>
        <v/>
      </c>
      <c r="I2256" s="14">
        <f>INDEX(VarUnit,MATCH($A2256,VarKey,0))</f>
        <v/>
      </c>
      <c r="J2256" s="14">
        <f>INDEX(VarSrc,MATCH($A2256,VarKey,0))</f>
        <v/>
      </c>
      <c r="K2256" s="11">
        <f>CodePrefix&amp;$A2256&amp;IF($C2256="","","."&amp;$C2256&amp;"."&amp;$B2256)&amp;INDEX(VarEnd,MATCH($A2256,VarKey,0))&amp;K$5</f>
        <v/>
      </c>
      <c r="L2256" s="39">
        <f>L2220*Settings!$C$13*(L2148+L2166+L2157*L$201+L2175*$D2256)</f>
        <v/>
      </c>
      <c r="M2256" s="40">
        <f>M2220*Settings!$C$13*(M2148+M2166+M2157*M$201+M2175*$D2256)</f>
        <v/>
      </c>
      <c r="N2256" s="40">
        <f>N2220*Settings!$C$13*(N2148+N2166+N2157*N$201+N2175*$D2256)</f>
        <v/>
      </c>
      <c r="O2256" s="40">
        <f>O2220*Settings!$C$13*(O2148+O2166+O2157*O$201+O2175*$D2256)</f>
        <v/>
      </c>
      <c r="P2256" s="40">
        <f>P2220*Settings!$C$13*(P2148+P2166+P2157*P$201+P2175*$D2256)</f>
        <v/>
      </c>
      <c r="Q2256" s="40">
        <f>Q2220*Settings!$C$13*(Q2148+Q2166+Q2157*Q$201+Q2175*$D2256)</f>
        <v/>
      </c>
      <c r="R2256" s="40">
        <f>R2220*Settings!$C$13*(R2148+R2166+R2157*R$201+R2175*$D2256)</f>
        <v/>
      </c>
      <c r="S2256" s="40">
        <f>S2220*Settings!$C$13*(S2148+S2166+S2157*S$201+S2175*$D2256)</f>
        <v/>
      </c>
      <c r="T2256" s="40">
        <f>T2220*Settings!$C$13*(T2148+T2166+T2157*T$201+T2175*$D2256)</f>
        <v/>
      </c>
      <c r="U2256" s="40">
        <f>U2220*Settings!$C$13*(U2148+U2166+U2157*U$201+U2175*$D2256)</f>
        <v/>
      </c>
      <c r="V2256" s="40">
        <f>V2220*Settings!$C$13*(V2148+V2166+V2157*V$201+V2175*$D2256)</f>
        <v/>
      </c>
      <c r="W2256" s="40">
        <f>W2220*Settings!$C$13*(W2148+W2166+W2157*W$201+W2175*$D2256)</f>
        <v/>
      </c>
      <c r="X2256" s="40">
        <f>X2220*Settings!$C$13*(X2148+X2166+X2157*X$201+X2175*$D2256)</f>
        <v/>
      </c>
      <c r="Y2256" s="40">
        <f>Y2220*Settings!$C$13*(Y2148+Y2166+Y2157*Y$201+Y2175*$D2256)</f>
        <v/>
      </c>
      <c r="Z2256" s="40">
        <f>Z2220*Settings!$C$13*(Z2148+Z2166+Z2157*Z$201+Z2175*$D2256)</f>
        <v/>
      </c>
      <c r="AA2256" s="40">
        <f>AA2220*Settings!$C$13*(AA2148+AA2166+AA2157*AA$201+AA2175*$D2256)</f>
        <v/>
      </c>
      <c r="AB2256" s="40">
        <f>AB2220*Settings!$C$13*(AB2148+AB2166+AB2157*AB$201+AB2175*$D2256)</f>
        <v/>
      </c>
      <c r="AC2256" s="40">
        <f>AC2220*Settings!$C$13*(AC2148+AC2166+AC2157*AC$201+AC2175*$D2256)</f>
        <v/>
      </c>
      <c r="AD2256" s="40">
        <f>AD2220*Settings!$C$13*(AD2148+AD2166+AD2157*AD$201+AD2175*$D2256)</f>
        <v/>
      </c>
      <c r="AF2256" s="11">
        <f>CodePrefix&amp;$A2256&amp;IF($C2256="","","."&amp;$C2256&amp;"."&amp;$B2256)&amp;INDEX(VarEnd,MATCH($A2256,VarKey,0))&amp;AF$5</f>
        <v/>
      </c>
      <c r="AG2256" s="39">
        <f>AG2220*Settings!$C$13*(AG2148+AG2166+AG2157*AG$201+AG2175*$D2256)</f>
        <v/>
      </c>
      <c r="AH2256" s="40">
        <f>AH2220*Settings!$C$13*(AH2148+AH2166+AH2157*AH$201+AH2175*$D2256)</f>
        <v/>
      </c>
      <c r="AI2256" s="40">
        <f>AI2220*Settings!$C$13*(AI2148+AI2166+AI2157*AI$201+AI2175*$D2256)</f>
        <v/>
      </c>
      <c r="AJ2256" s="40">
        <f>AJ2220*Settings!$C$13*(AJ2148+AJ2166+AJ2157*AJ$201+AJ2175*$D2256)</f>
        <v/>
      </c>
      <c r="AK2256" s="40">
        <f>AK2220*Settings!$C$13*(AK2148+AK2166+AK2157*AK$201+AK2175*$D2256)</f>
        <v/>
      </c>
      <c r="AL2256" s="40">
        <f>AL2220*Settings!$C$13*(AL2148+AL2166+AL2157*AL$201+AL2175*$D2256)</f>
        <v/>
      </c>
      <c r="AM2256" s="40">
        <f>AM2220*Settings!$C$13*(AM2148+AM2166+AM2157*AM$201+AM2175*$D2256)</f>
        <v/>
      </c>
      <c r="AN2256" s="40">
        <f>AN2220*Settings!$C$13*(AN2148+AN2166+AN2157*AN$201+AN2175*$D2256)</f>
        <v/>
      </c>
      <c r="AO2256" s="40">
        <f>AO2220*Settings!$C$13*(AO2148+AO2166+AO2157*AO$201+AO2175*$D2256)</f>
        <v/>
      </c>
      <c r="AP2256" s="40">
        <f>AP2220*Settings!$C$13*(AP2148+AP2166+AP2157*AP$201+AP2175*$D2256)</f>
        <v/>
      </c>
      <c r="AQ2256" s="40">
        <f>AQ2220*Settings!$C$13*(AQ2148+AQ2166+AQ2157*AQ$201+AQ2175*$D2256)</f>
        <v/>
      </c>
      <c r="AR2256" s="40">
        <f>AR2220*Settings!$C$13*(AR2148+AR2166+AR2157*AR$201+AR2175*$D2256)</f>
        <v/>
      </c>
      <c r="AS2256" s="40">
        <f>AS2220*Settings!$C$13*(AS2148+AS2166+AS2157*AS$201+AS2175*$D2256)</f>
        <v/>
      </c>
      <c r="AT2256" s="40">
        <f>AT2220*Settings!$C$13*(AT2148+AT2166+AT2157*AT$201+AT2175*$D2256)</f>
        <v/>
      </c>
      <c r="AU2256" s="40">
        <f>AU2220*Settings!$C$13*(AU2148+AU2166+AU2157*AU$201+AU2175*$D2256)</f>
        <v/>
      </c>
      <c r="AV2256" s="40">
        <f>AV2220*Settings!$C$13*(AV2148+AV2166+AV2157*AV$201+AV2175*$D2256)</f>
        <v/>
      </c>
      <c r="AW2256" s="40">
        <f>AW2220*Settings!$C$13*(AW2148+AW2166+AW2157*AW$201+AW2175*$D2256)</f>
        <v/>
      </c>
      <c r="AX2256" s="40">
        <f>AX2220*Settings!$C$13*(AX2148+AX2166+AX2157*AX$201+AX2175*$D2256)</f>
        <v/>
      </c>
      <c r="AY2256" s="40">
        <f>AY2220*Settings!$C$13*(AY2148+AY2166+AY2157*AY$201+AY2175*$D2256)</f>
        <v/>
      </c>
    </row>
    <row r="2257" hidden="1" outlineLevel="2">
      <c r="A2257" s="14" t="inlineStr">
        <is>
          <t>rnew</t>
        </is>
      </c>
      <c r="B2257" s="14" t="inlineStr">
        <is>
          <t>lpg</t>
        </is>
      </c>
      <c r="C2257" s="14" t="inlineStr">
        <is>
          <t>nfm</t>
        </is>
      </c>
      <c r="D2257" s="32">
        <f>INDEX(Inputs!$V$5:$V$132,MATCH($B2257&amp;"|"&amp;$C2257,Inputs!$A$5:$A$132,0))</f>
        <v/>
      </c>
      <c r="E2257" s="36" t="n"/>
      <c r="F2257" s="36" t="n"/>
      <c r="G2257" s="36" t="n"/>
      <c r="H2257" s="14">
        <f>INDEX(VarLab,MATCH($A2257,VarKey,0))&amp;INDEX(MemLab,MATCH($C2257&amp;"|"&amp;$B2257,MemKey,0))</f>
        <v/>
      </c>
      <c r="I2257" s="14">
        <f>INDEX(VarUnit,MATCH($A2257,VarKey,0))</f>
        <v/>
      </c>
      <c r="J2257" s="14">
        <f>INDEX(VarSrc,MATCH($A2257,VarKey,0))</f>
        <v/>
      </c>
      <c r="K2257" s="11">
        <f>CodePrefix&amp;$A2257&amp;IF($C2257="","","."&amp;$C2257&amp;"."&amp;$B2257)&amp;INDEX(VarEnd,MATCH($A2257,VarKey,0))&amp;K$5</f>
        <v/>
      </c>
      <c r="L2257" s="39">
        <f>L2221*Settings!$C$13*(L2149+L2167+L2158*L$201+L2176*$D2257)</f>
        <v/>
      </c>
      <c r="M2257" s="40">
        <f>M2221*Settings!$C$13*(M2149+M2167+M2158*M$201+M2176*$D2257)</f>
        <v/>
      </c>
      <c r="N2257" s="40">
        <f>N2221*Settings!$C$13*(N2149+N2167+N2158*N$201+N2176*$D2257)</f>
        <v/>
      </c>
      <c r="O2257" s="40">
        <f>O2221*Settings!$C$13*(O2149+O2167+O2158*O$201+O2176*$D2257)</f>
        <v/>
      </c>
      <c r="P2257" s="40">
        <f>P2221*Settings!$C$13*(P2149+P2167+P2158*P$201+P2176*$D2257)</f>
        <v/>
      </c>
      <c r="Q2257" s="40">
        <f>Q2221*Settings!$C$13*(Q2149+Q2167+Q2158*Q$201+Q2176*$D2257)</f>
        <v/>
      </c>
      <c r="R2257" s="40">
        <f>R2221*Settings!$C$13*(R2149+R2167+R2158*R$201+R2176*$D2257)</f>
        <v/>
      </c>
      <c r="S2257" s="40">
        <f>S2221*Settings!$C$13*(S2149+S2167+S2158*S$201+S2176*$D2257)</f>
        <v/>
      </c>
      <c r="T2257" s="40">
        <f>T2221*Settings!$C$13*(T2149+T2167+T2158*T$201+T2176*$D2257)</f>
        <v/>
      </c>
      <c r="U2257" s="40">
        <f>U2221*Settings!$C$13*(U2149+U2167+U2158*U$201+U2176*$D2257)</f>
        <v/>
      </c>
      <c r="V2257" s="40">
        <f>V2221*Settings!$C$13*(V2149+V2167+V2158*V$201+V2176*$D2257)</f>
        <v/>
      </c>
      <c r="W2257" s="40">
        <f>W2221*Settings!$C$13*(W2149+W2167+W2158*W$201+W2176*$D2257)</f>
        <v/>
      </c>
      <c r="X2257" s="40">
        <f>X2221*Settings!$C$13*(X2149+X2167+X2158*X$201+X2176*$D2257)</f>
        <v/>
      </c>
      <c r="Y2257" s="40">
        <f>Y2221*Settings!$C$13*(Y2149+Y2167+Y2158*Y$201+Y2176*$D2257)</f>
        <v/>
      </c>
      <c r="Z2257" s="40">
        <f>Z2221*Settings!$C$13*(Z2149+Z2167+Z2158*Z$201+Z2176*$D2257)</f>
        <v/>
      </c>
      <c r="AA2257" s="40">
        <f>AA2221*Settings!$C$13*(AA2149+AA2167+AA2158*AA$201+AA2176*$D2257)</f>
        <v/>
      </c>
      <c r="AB2257" s="40">
        <f>AB2221*Settings!$C$13*(AB2149+AB2167+AB2158*AB$201+AB2176*$D2257)</f>
        <v/>
      </c>
      <c r="AC2257" s="40">
        <f>AC2221*Settings!$C$13*(AC2149+AC2167+AC2158*AC$201+AC2176*$D2257)</f>
        <v/>
      </c>
      <c r="AD2257" s="40">
        <f>AD2221*Settings!$C$13*(AD2149+AD2167+AD2158*AD$201+AD2176*$D2257)</f>
        <v/>
      </c>
      <c r="AF2257" s="11">
        <f>CodePrefix&amp;$A2257&amp;IF($C2257="","","."&amp;$C2257&amp;"."&amp;$B2257)&amp;INDEX(VarEnd,MATCH($A2257,VarKey,0))&amp;AF$5</f>
        <v/>
      </c>
      <c r="AG2257" s="39">
        <f>AG2221*Settings!$C$13*(AG2149+AG2167+AG2158*AG$201+AG2176*$D2257)</f>
        <v/>
      </c>
      <c r="AH2257" s="40">
        <f>AH2221*Settings!$C$13*(AH2149+AH2167+AH2158*AH$201+AH2176*$D2257)</f>
        <v/>
      </c>
      <c r="AI2257" s="40">
        <f>AI2221*Settings!$C$13*(AI2149+AI2167+AI2158*AI$201+AI2176*$D2257)</f>
        <v/>
      </c>
      <c r="AJ2257" s="40">
        <f>AJ2221*Settings!$C$13*(AJ2149+AJ2167+AJ2158*AJ$201+AJ2176*$D2257)</f>
        <v/>
      </c>
      <c r="AK2257" s="40">
        <f>AK2221*Settings!$C$13*(AK2149+AK2167+AK2158*AK$201+AK2176*$D2257)</f>
        <v/>
      </c>
      <c r="AL2257" s="40">
        <f>AL2221*Settings!$C$13*(AL2149+AL2167+AL2158*AL$201+AL2176*$D2257)</f>
        <v/>
      </c>
      <c r="AM2257" s="40">
        <f>AM2221*Settings!$C$13*(AM2149+AM2167+AM2158*AM$201+AM2176*$D2257)</f>
        <v/>
      </c>
      <c r="AN2257" s="40">
        <f>AN2221*Settings!$C$13*(AN2149+AN2167+AN2158*AN$201+AN2176*$D2257)</f>
        <v/>
      </c>
      <c r="AO2257" s="40">
        <f>AO2221*Settings!$C$13*(AO2149+AO2167+AO2158*AO$201+AO2176*$D2257)</f>
        <v/>
      </c>
      <c r="AP2257" s="40">
        <f>AP2221*Settings!$C$13*(AP2149+AP2167+AP2158*AP$201+AP2176*$D2257)</f>
        <v/>
      </c>
      <c r="AQ2257" s="40">
        <f>AQ2221*Settings!$C$13*(AQ2149+AQ2167+AQ2158*AQ$201+AQ2176*$D2257)</f>
        <v/>
      </c>
      <c r="AR2257" s="40">
        <f>AR2221*Settings!$C$13*(AR2149+AR2167+AR2158*AR$201+AR2176*$D2257)</f>
        <v/>
      </c>
      <c r="AS2257" s="40">
        <f>AS2221*Settings!$C$13*(AS2149+AS2167+AS2158*AS$201+AS2176*$D2257)</f>
        <v/>
      </c>
      <c r="AT2257" s="40">
        <f>AT2221*Settings!$C$13*(AT2149+AT2167+AT2158*AT$201+AT2176*$D2257)</f>
        <v/>
      </c>
      <c r="AU2257" s="40">
        <f>AU2221*Settings!$C$13*(AU2149+AU2167+AU2158*AU$201+AU2176*$D2257)</f>
        <v/>
      </c>
      <c r="AV2257" s="40">
        <f>AV2221*Settings!$C$13*(AV2149+AV2167+AV2158*AV$201+AV2176*$D2257)</f>
        <v/>
      </c>
      <c r="AW2257" s="40">
        <f>AW2221*Settings!$C$13*(AW2149+AW2167+AW2158*AW$201+AW2176*$D2257)</f>
        <v/>
      </c>
      <c r="AX2257" s="40">
        <f>AX2221*Settings!$C$13*(AX2149+AX2167+AX2158*AX$201+AX2176*$D2257)</f>
        <v/>
      </c>
      <c r="AY2257" s="40">
        <f>AY2221*Settings!$C$13*(AY2149+AY2167+AY2158*AY$201+AY2176*$D2257)</f>
        <v/>
      </c>
    </row>
    <row r="2258" hidden="1" outlineLevel="2">
      <c r="A2258" s="14" t="inlineStr">
        <is>
          <t>rnew</t>
        </is>
      </c>
      <c r="B2258" s="14" t="inlineStr">
        <is>
          <t>ker</t>
        </is>
      </c>
      <c r="C2258" s="14" t="inlineStr">
        <is>
          <t>nfm</t>
        </is>
      </c>
      <c r="D2258" s="32">
        <f>INDEX(Inputs!$V$5:$V$132,MATCH($B2258&amp;"|"&amp;$C2258,Inputs!$A$5:$A$132,0))</f>
        <v/>
      </c>
      <c r="E2258" s="36" t="n"/>
      <c r="F2258" s="36" t="n"/>
      <c r="G2258" s="36" t="n"/>
      <c r="H2258" s="14">
        <f>INDEX(VarLab,MATCH($A2258,VarKey,0))&amp;INDEX(MemLab,MATCH($C2258&amp;"|"&amp;$B2258,MemKey,0))</f>
        <v/>
      </c>
      <c r="I2258" s="14">
        <f>INDEX(VarUnit,MATCH($A2258,VarKey,0))</f>
        <v/>
      </c>
      <c r="J2258" s="14">
        <f>INDEX(VarSrc,MATCH($A2258,VarKey,0))</f>
        <v/>
      </c>
      <c r="K2258" s="11">
        <f>CodePrefix&amp;$A2258&amp;IF($C2258="","","."&amp;$C2258&amp;"."&amp;$B2258)&amp;INDEX(VarEnd,MATCH($A2258,VarKey,0))&amp;K$5</f>
        <v/>
      </c>
      <c r="L2258" s="39">
        <f>L2222*Settings!$C$13*(L2150+L2168+L2159*L$201+L2177*$D2258)</f>
        <v/>
      </c>
      <c r="M2258" s="40">
        <f>M2222*Settings!$C$13*(M2150+M2168+M2159*M$201+M2177*$D2258)</f>
        <v/>
      </c>
      <c r="N2258" s="40">
        <f>N2222*Settings!$C$13*(N2150+N2168+N2159*N$201+N2177*$D2258)</f>
        <v/>
      </c>
      <c r="O2258" s="40">
        <f>O2222*Settings!$C$13*(O2150+O2168+O2159*O$201+O2177*$D2258)</f>
        <v/>
      </c>
      <c r="P2258" s="40">
        <f>P2222*Settings!$C$13*(P2150+P2168+P2159*P$201+P2177*$D2258)</f>
        <v/>
      </c>
      <c r="Q2258" s="40">
        <f>Q2222*Settings!$C$13*(Q2150+Q2168+Q2159*Q$201+Q2177*$D2258)</f>
        <v/>
      </c>
      <c r="R2258" s="40">
        <f>R2222*Settings!$C$13*(R2150+R2168+R2159*R$201+R2177*$D2258)</f>
        <v/>
      </c>
      <c r="S2258" s="40">
        <f>S2222*Settings!$C$13*(S2150+S2168+S2159*S$201+S2177*$D2258)</f>
        <v/>
      </c>
      <c r="T2258" s="40">
        <f>T2222*Settings!$C$13*(T2150+T2168+T2159*T$201+T2177*$D2258)</f>
        <v/>
      </c>
      <c r="U2258" s="40">
        <f>U2222*Settings!$C$13*(U2150+U2168+U2159*U$201+U2177*$D2258)</f>
        <v/>
      </c>
      <c r="V2258" s="40">
        <f>V2222*Settings!$C$13*(V2150+V2168+V2159*V$201+V2177*$D2258)</f>
        <v/>
      </c>
      <c r="W2258" s="40">
        <f>W2222*Settings!$C$13*(W2150+W2168+W2159*W$201+W2177*$D2258)</f>
        <v/>
      </c>
      <c r="X2258" s="40">
        <f>X2222*Settings!$C$13*(X2150+X2168+X2159*X$201+X2177*$D2258)</f>
        <v/>
      </c>
      <c r="Y2258" s="40">
        <f>Y2222*Settings!$C$13*(Y2150+Y2168+Y2159*Y$201+Y2177*$D2258)</f>
        <v/>
      </c>
      <c r="Z2258" s="40">
        <f>Z2222*Settings!$C$13*(Z2150+Z2168+Z2159*Z$201+Z2177*$D2258)</f>
        <v/>
      </c>
      <c r="AA2258" s="40">
        <f>AA2222*Settings!$C$13*(AA2150+AA2168+AA2159*AA$201+AA2177*$D2258)</f>
        <v/>
      </c>
      <c r="AB2258" s="40">
        <f>AB2222*Settings!$C$13*(AB2150+AB2168+AB2159*AB$201+AB2177*$D2258)</f>
        <v/>
      </c>
      <c r="AC2258" s="40">
        <f>AC2222*Settings!$C$13*(AC2150+AC2168+AC2159*AC$201+AC2177*$D2258)</f>
        <v/>
      </c>
      <c r="AD2258" s="40">
        <f>AD2222*Settings!$C$13*(AD2150+AD2168+AD2159*AD$201+AD2177*$D2258)</f>
        <v/>
      </c>
      <c r="AF2258" s="11">
        <f>CodePrefix&amp;$A2258&amp;IF($C2258="","","."&amp;$C2258&amp;"."&amp;$B2258)&amp;INDEX(VarEnd,MATCH($A2258,VarKey,0))&amp;AF$5</f>
        <v/>
      </c>
      <c r="AG2258" s="39">
        <f>AG2222*Settings!$C$13*(AG2150+AG2168+AG2159*AG$201+AG2177*$D2258)</f>
        <v/>
      </c>
      <c r="AH2258" s="40">
        <f>AH2222*Settings!$C$13*(AH2150+AH2168+AH2159*AH$201+AH2177*$D2258)</f>
        <v/>
      </c>
      <c r="AI2258" s="40">
        <f>AI2222*Settings!$C$13*(AI2150+AI2168+AI2159*AI$201+AI2177*$D2258)</f>
        <v/>
      </c>
      <c r="AJ2258" s="40">
        <f>AJ2222*Settings!$C$13*(AJ2150+AJ2168+AJ2159*AJ$201+AJ2177*$D2258)</f>
        <v/>
      </c>
      <c r="AK2258" s="40">
        <f>AK2222*Settings!$C$13*(AK2150+AK2168+AK2159*AK$201+AK2177*$D2258)</f>
        <v/>
      </c>
      <c r="AL2258" s="40">
        <f>AL2222*Settings!$C$13*(AL2150+AL2168+AL2159*AL$201+AL2177*$D2258)</f>
        <v/>
      </c>
      <c r="AM2258" s="40">
        <f>AM2222*Settings!$C$13*(AM2150+AM2168+AM2159*AM$201+AM2177*$D2258)</f>
        <v/>
      </c>
      <c r="AN2258" s="40">
        <f>AN2222*Settings!$C$13*(AN2150+AN2168+AN2159*AN$201+AN2177*$D2258)</f>
        <v/>
      </c>
      <c r="AO2258" s="40">
        <f>AO2222*Settings!$C$13*(AO2150+AO2168+AO2159*AO$201+AO2177*$D2258)</f>
        <v/>
      </c>
      <c r="AP2258" s="40">
        <f>AP2222*Settings!$C$13*(AP2150+AP2168+AP2159*AP$201+AP2177*$D2258)</f>
        <v/>
      </c>
      <c r="AQ2258" s="40">
        <f>AQ2222*Settings!$C$13*(AQ2150+AQ2168+AQ2159*AQ$201+AQ2177*$D2258)</f>
        <v/>
      </c>
      <c r="AR2258" s="40">
        <f>AR2222*Settings!$C$13*(AR2150+AR2168+AR2159*AR$201+AR2177*$D2258)</f>
        <v/>
      </c>
      <c r="AS2258" s="40">
        <f>AS2222*Settings!$C$13*(AS2150+AS2168+AS2159*AS$201+AS2177*$D2258)</f>
        <v/>
      </c>
      <c r="AT2258" s="40">
        <f>AT2222*Settings!$C$13*(AT2150+AT2168+AT2159*AT$201+AT2177*$D2258)</f>
        <v/>
      </c>
      <c r="AU2258" s="40">
        <f>AU2222*Settings!$C$13*(AU2150+AU2168+AU2159*AU$201+AU2177*$D2258)</f>
        <v/>
      </c>
      <c r="AV2258" s="40">
        <f>AV2222*Settings!$C$13*(AV2150+AV2168+AV2159*AV$201+AV2177*$D2258)</f>
        <v/>
      </c>
      <c r="AW2258" s="40">
        <f>AW2222*Settings!$C$13*(AW2150+AW2168+AW2159*AW$201+AW2177*$D2258)</f>
        <v/>
      </c>
      <c r="AX2258" s="40">
        <f>AX2222*Settings!$C$13*(AX2150+AX2168+AX2159*AX$201+AX2177*$D2258)</f>
        <v/>
      </c>
      <c r="AY2258" s="40">
        <f>AY2222*Settings!$C$13*(AY2150+AY2168+AY2159*AY$201+AY2177*$D2258)</f>
        <v/>
      </c>
    </row>
    <row r="2259" hidden="1" outlineLevel="2">
      <c r="A2259" s="14" t="inlineStr">
        <is>
          <t>rnew</t>
        </is>
      </c>
      <c r="B2259" s="14" t="inlineStr">
        <is>
          <t>oop</t>
        </is>
      </c>
      <c r="C2259" s="14" t="inlineStr">
        <is>
          <t>nfm</t>
        </is>
      </c>
      <c r="D2259" s="32">
        <f>INDEX(Inputs!$V$5:$V$132,MATCH($B2259&amp;"|"&amp;$C2259,Inputs!$A$5:$A$132,0))</f>
        <v/>
      </c>
      <c r="E2259" s="36" t="n"/>
      <c r="F2259" s="36" t="n"/>
      <c r="G2259" s="36" t="n"/>
      <c r="H2259" s="14">
        <f>INDEX(VarLab,MATCH($A2259,VarKey,0))&amp;INDEX(MemLab,MATCH($C2259&amp;"|"&amp;$B2259,MemKey,0))</f>
        <v/>
      </c>
      <c r="I2259" s="14">
        <f>INDEX(VarUnit,MATCH($A2259,VarKey,0))</f>
        <v/>
      </c>
      <c r="J2259" s="14">
        <f>INDEX(VarSrc,MATCH($A2259,VarKey,0))</f>
        <v/>
      </c>
      <c r="K2259" s="11">
        <f>CodePrefix&amp;$A2259&amp;IF($C2259="","","."&amp;$C2259&amp;"."&amp;$B2259)&amp;INDEX(VarEnd,MATCH($A2259,VarKey,0))&amp;K$5</f>
        <v/>
      </c>
      <c r="L2259" s="39">
        <f>L2223*Settings!$C$13*(L2151+L2169+L2160*L$201+L2178*$D2259)</f>
        <v/>
      </c>
      <c r="M2259" s="40">
        <f>M2223*Settings!$C$13*(M2151+M2169+M2160*M$201+M2178*$D2259)</f>
        <v/>
      </c>
      <c r="N2259" s="40">
        <f>N2223*Settings!$C$13*(N2151+N2169+N2160*N$201+N2178*$D2259)</f>
        <v/>
      </c>
      <c r="O2259" s="40">
        <f>O2223*Settings!$C$13*(O2151+O2169+O2160*O$201+O2178*$D2259)</f>
        <v/>
      </c>
      <c r="P2259" s="40">
        <f>P2223*Settings!$C$13*(P2151+P2169+P2160*P$201+P2178*$D2259)</f>
        <v/>
      </c>
      <c r="Q2259" s="40">
        <f>Q2223*Settings!$C$13*(Q2151+Q2169+Q2160*Q$201+Q2178*$D2259)</f>
        <v/>
      </c>
      <c r="R2259" s="40">
        <f>R2223*Settings!$C$13*(R2151+R2169+R2160*R$201+R2178*$D2259)</f>
        <v/>
      </c>
      <c r="S2259" s="40">
        <f>S2223*Settings!$C$13*(S2151+S2169+S2160*S$201+S2178*$D2259)</f>
        <v/>
      </c>
      <c r="T2259" s="40">
        <f>T2223*Settings!$C$13*(T2151+T2169+T2160*T$201+T2178*$D2259)</f>
        <v/>
      </c>
      <c r="U2259" s="40">
        <f>U2223*Settings!$C$13*(U2151+U2169+U2160*U$201+U2178*$D2259)</f>
        <v/>
      </c>
      <c r="V2259" s="40">
        <f>V2223*Settings!$C$13*(V2151+V2169+V2160*V$201+V2178*$D2259)</f>
        <v/>
      </c>
      <c r="W2259" s="40">
        <f>W2223*Settings!$C$13*(W2151+W2169+W2160*W$201+W2178*$D2259)</f>
        <v/>
      </c>
      <c r="X2259" s="40">
        <f>X2223*Settings!$C$13*(X2151+X2169+X2160*X$201+X2178*$D2259)</f>
        <v/>
      </c>
      <c r="Y2259" s="40">
        <f>Y2223*Settings!$C$13*(Y2151+Y2169+Y2160*Y$201+Y2178*$D2259)</f>
        <v/>
      </c>
      <c r="Z2259" s="40">
        <f>Z2223*Settings!$C$13*(Z2151+Z2169+Z2160*Z$201+Z2178*$D2259)</f>
        <v/>
      </c>
      <c r="AA2259" s="40">
        <f>AA2223*Settings!$C$13*(AA2151+AA2169+AA2160*AA$201+AA2178*$D2259)</f>
        <v/>
      </c>
      <c r="AB2259" s="40">
        <f>AB2223*Settings!$C$13*(AB2151+AB2169+AB2160*AB$201+AB2178*$D2259)</f>
        <v/>
      </c>
      <c r="AC2259" s="40">
        <f>AC2223*Settings!$C$13*(AC2151+AC2169+AC2160*AC$201+AC2178*$D2259)</f>
        <v/>
      </c>
      <c r="AD2259" s="40">
        <f>AD2223*Settings!$C$13*(AD2151+AD2169+AD2160*AD$201+AD2178*$D2259)</f>
        <v/>
      </c>
      <c r="AF2259" s="11">
        <f>CodePrefix&amp;$A2259&amp;IF($C2259="","","."&amp;$C2259&amp;"."&amp;$B2259)&amp;INDEX(VarEnd,MATCH($A2259,VarKey,0))&amp;AF$5</f>
        <v/>
      </c>
      <c r="AG2259" s="39">
        <f>AG2223*Settings!$C$13*(AG2151+AG2169+AG2160*AG$201+AG2178*$D2259)</f>
        <v/>
      </c>
      <c r="AH2259" s="40">
        <f>AH2223*Settings!$C$13*(AH2151+AH2169+AH2160*AH$201+AH2178*$D2259)</f>
        <v/>
      </c>
      <c r="AI2259" s="40">
        <f>AI2223*Settings!$C$13*(AI2151+AI2169+AI2160*AI$201+AI2178*$D2259)</f>
        <v/>
      </c>
      <c r="AJ2259" s="40">
        <f>AJ2223*Settings!$C$13*(AJ2151+AJ2169+AJ2160*AJ$201+AJ2178*$D2259)</f>
        <v/>
      </c>
      <c r="AK2259" s="40">
        <f>AK2223*Settings!$C$13*(AK2151+AK2169+AK2160*AK$201+AK2178*$D2259)</f>
        <v/>
      </c>
      <c r="AL2259" s="40">
        <f>AL2223*Settings!$C$13*(AL2151+AL2169+AL2160*AL$201+AL2178*$D2259)</f>
        <v/>
      </c>
      <c r="AM2259" s="40">
        <f>AM2223*Settings!$C$13*(AM2151+AM2169+AM2160*AM$201+AM2178*$D2259)</f>
        <v/>
      </c>
      <c r="AN2259" s="40">
        <f>AN2223*Settings!$C$13*(AN2151+AN2169+AN2160*AN$201+AN2178*$D2259)</f>
        <v/>
      </c>
      <c r="AO2259" s="40">
        <f>AO2223*Settings!$C$13*(AO2151+AO2169+AO2160*AO$201+AO2178*$D2259)</f>
        <v/>
      </c>
      <c r="AP2259" s="40">
        <f>AP2223*Settings!$C$13*(AP2151+AP2169+AP2160*AP$201+AP2178*$D2259)</f>
        <v/>
      </c>
      <c r="AQ2259" s="40">
        <f>AQ2223*Settings!$C$13*(AQ2151+AQ2169+AQ2160*AQ$201+AQ2178*$D2259)</f>
        <v/>
      </c>
      <c r="AR2259" s="40">
        <f>AR2223*Settings!$C$13*(AR2151+AR2169+AR2160*AR$201+AR2178*$D2259)</f>
        <v/>
      </c>
      <c r="AS2259" s="40">
        <f>AS2223*Settings!$C$13*(AS2151+AS2169+AS2160*AS$201+AS2178*$D2259)</f>
        <v/>
      </c>
      <c r="AT2259" s="40">
        <f>AT2223*Settings!$C$13*(AT2151+AT2169+AT2160*AT$201+AT2178*$D2259)</f>
        <v/>
      </c>
      <c r="AU2259" s="40">
        <f>AU2223*Settings!$C$13*(AU2151+AU2169+AU2160*AU$201+AU2178*$D2259)</f>
        <v/>
      </c>
      <c r="AV2259" s="40">
        <f>AV2223*Settings!$C$13*(AV2151+AV2169+AV2160*AV$201+AV2178*$D2259)</f>
        <v/>
      </c>
      <c r="AW2259" s="40">
        <f>AW2223*Settings!$C$13*(AW2151+AW2169+AW2160*AW$201+AW2178*$D2259)</f>
        <v/>
      </c>
      <c r="AX2259" s="40">
        <f>AX2223*Settings!$C$13*(AX2151+AX2169+AX2160*AX$201+AX2178*$D2259)</f>
        <v/>
      </c>
      <c r="AY2259" s="40">
        <f>AY2223*Settings!$C$13*(AY2151+AY2169+AY2160*AY$201+AY2178*$D2259)</f>
        <v/>
      </c>
    </row>
    <row r="2260" hidden="1" outlineLevel="2">
      <c r="A2260" s="14" t="inlineStr">
        <is>
          <t>rnew</t>
        </is>
      </c>
      <c r="B2260" s="14" t="inlineStr">
        <is>
          <t>bio</t>
        </is>
      </c>
      <c r="C2260" s="14" t="inlineStr">
        <is>
          <t>nfm</t>
        </is>
      </c>
      <c r="D2260" s="32">
        <f>INDEX(Inputs!$V$5:$V$132,MATCH($B2260&amp;"|"&amp;$C2260,Inputs!$A$5:$A$132,0))</f>
        <v/>
      </c>
      <c r="E2260" s="36" t="n"/>
      <c r="F2260" s="36" t="n"/>
      <c r="G2260" s="36" t="n"/>
      <c r="H2260" s="14">
        <f>INDEX(VarLab,MATCH($A2260,VarKey,0))&amp;INDEX(MemLab,MATCH($C2260&amp;"|"&amp;$B2260,MemKey,0))</f>
        <v/>
      </c>
      <c r="I2260" s="14">
        <f>INDEX(VarUnit,MATCH($A2260,VarKey,0))</f>
        <v/>
      </c>
      <c r="J2260" s="14">
        <f>INDEX(VarSrc,MATCH($A2260,VarKey,0))</f>
        <v/>
      </c>
      <c r="K2260" s="11">
        <f>CodePrefix&amp;$A2260&amp;IF($C2260="","","."&amp;$C2260&amp;"."&amp;$B2260)&amp;INDEX(VarEnd,MATCH($A2260,VarKey,0))&amp;K$5</f>
        <v/>
      </c>
      <c r="L2260" s="39">
        <f>L2224*Settings!$C$13*(L2152+L2170+L2161*L$201+L2179*$D2260)</f>
        <v/>
      </c>
      <c r="M2260" s="40">
        <f>M2224*Settings!$C$13*(M2152+M2170+M2161*M$201+M2179*$D2260)</f>
        <v/>
      </c>
      <c r="N2260" s="40">
        <f>N2224*Settings!$C$13*(N2152+N2170+N2161*N$201+N2179*$D2260)</f>
        <v/>
      </c>
      <c r="O2260" s="40">
        <f>O2224*Settings!$C$13*(O2152+O2170+O2161*O$201+O2179*$D2260)</f>
        <v/>
      </c>
      <c r="P2260" s="40">
        <f>P2224*Settings!$C$13*(P2152+P2170+P2161*P$201+P2179*$D2260)</f>
        <v/>
      </c>
      <c r="Q2260" s="40">
        <f>Q2224*Settings!$C$13*(Q2152+Q2170+Q2161*Q$201+Q2179*$D2260)</f>
        <v/>
      </c>
      <c r="R2260" s="40">
        <f>R2224*Settings!$C$13*(R2152+R2170+R2161*R$201+R2179*$D2260)</f>
        <v/>
      </c>
      <c r="S2260" s="40">
        <f>S2224*Settings!$C$13*(S2152+S2170+S2161*S$201+S2179*$D2260)</f>
        <v/>
      </c>
      <c r="T2260" s="40">
        <f>T2224*Settings!$C$13*(T2152+T2170+T2161*T$201+T2179*$D2260)</f>
        <v/>
      </c>
      <c r="U2260" s="40">
        <f>U2224*Settings!$C$13*(U2152+U2170+U2161*U$201+U2179*$D2260)</f>
        <v/>
      </c>
      <c r="V2260" s="40">
        <f>V2224*Settings!$C$13*(V2152+V2170+V2161*V$201+V2179*$D2260)</f>
        <v/>
      </c>
      <c r="W2260" s="40">
        <f>W2224*Settings!$C$13*(W2152+W2170+W2161*W$201+W2179*$D2260)</f>
        <v/>
      </c>
      <c r="X2260" s="40">
        <f>X2224*Settings!$C$13*(X2152+X2170+X2161*X$201+X2179*$D2260)</f>
        <v/>
      </c>
      <c r="Y2260" s="40">
        <f>Y2224*Settings!$C$13*(Y2152+Y2170+Y2161*Y$201+Y2179*$D2260)</f>
        <v/>
      </c>
      <c r="Z2260" s="40">
        <f>Z2224*Settings!$C$13*(Z2152+Z2170+Z2161*Z$201+Z2179*$D2260)</f>
        <v/>
      </c>
      <c r="AA2260" s="40">
        <f>AA2224*Settings!$C$13*(AA2152+AA2170+AA2161*AA$201+AA2179*$D2260)</f>
        <v/>
      </c>
      <c r="AB2260" s="40">
        <f>AB2224*Settings!$C$13*(AB2152+AB2170+AB2161*AB$201+AB2179*$D2260)</f>
        <v/>
      </c>
      <c r="AC2260" s="40">
        <f>AC2224*Settings!$C$13*(AC2152+AC2170+AC2161*AC$201+AC2179*$D2260)</f>
        <v/>
      </c>
      <c r="AD2260" s="40">
        <f>AD2224*Settings!$C$13*(AD2152+AD2170+AD2161*AD$201+AD2179*$D2260)</f>
        <v/>
      </c>
      <c r="AF2260" s="11">
        <f>CodePrefix&amp;$A2260&amp;IF($C2260="","","."&amp;$C2260&amp;"."&amp;$B2260)&amp;INDEX(VarEnd,MATCH($A2260,VarKey,0))&amp;AF$5</f>
        <v/>
      </c>
      <c r="AG2260" s="39">
        <f>AG2224*Settings!$C$13*(AG2152+AG2170+AG2161*AG$201+AG2179*$D2260)</f>
        <v/>
      </c>
      <c r="AH2260" s="40">
        <f>AH2224*Settings!$C$13*(AH2152+AH2170+AH2161*AH$201+AH2179*$D2260)</f>
        <v/>
      </c>
      <c r="AI2260" s="40">
        <f>AI2224*Settings!$C$13*(AI2152+AI2170+AI2161*AI$201+AI2179*$D2260)</f>
        <v/>
      </c>
      <c r="AJ2260" s="40">
        <f>AJ2224*Settings!$C$13*(AJ2152+AJ2170+AJ2161*AJ$201+AJ2179*$D2260)</f>
        <v/>
      </c>
      <c r="AK2260" s="40">
        <f>AK2224*Settings!$C$13*(AK2152+AK2170+AK2161*AK$201+AK2179*$D2260)</f>
        <v/>
      </c>
      <c r="AL2260" s="40">
        <f>AL2224*Settings!$C$13*(AL2152+AL2170+AL2161*AL$201+AL2179*$D2260)</f>
        <v/>
      </c>
      <c r="AM2260" s="40">
        <f>AM2224*Settings!$C$13*(AM2152+AM2170+AM2161*AM$201+AM2179*$D2260)</f>
        <v/>
      </c>
      <c r="AN2260" s="40">
        <f>AN2224*Settings!$C$13*(AN2152+AN2170+AN2161*AN$201+AN2179*$D2260)</f>
        <v/>
      </c>
      <c r="AO2260" s="40">
        <f>AO2224*Settings!$C$13*(AO2152+AO2170+AO2161*AO$201+AO2179*$D2260)</f>
        <v/>
      </c>
      <c r="AP2260" s="40">
        <f>AP2224*Settings!$C$13*(AP2152+AP2170+AP2161*AP$201+AP2179*$D2260)</f>
        <v/>
      </c>
      <c r="AQ2260" s="40">
        <f>AQ2224*Settings!$C$13*(AQ2152+AQ2170+AQ2161*AQ$201+AQ2179*$D2260)</f>
        <v/>
      </c>
      <c r="AR2260" s="40">
        <f>AR2224*Settings!$C$13*(AR2152+AR2170+AR2161*AR$201+AR2179*$D2260)</f>
        <v/>
      </c>
      <c r="AS2260" s="40">
        <f>AS2224*Settings!$C$13*(AS2152+AS2170+AS2161*AS$201+AS2179*$D2260)</f>
        <v/>
      </c>
      <c r="AT2260" s="40">
        <f>AT2224*Settings!$C$13*(AT2152+AT2170+AT2161*AT$201+AT2179*$D2260)</f>
        <v/>
      </c>
      <c r="AU2260" s="40">
        <f>AU2224*Settings!$C$13*(AU2152+AU2170+AU2161*AU$201+AU2179*$D2260)</f>
        <v/>
      </c>
      <c r="AV2260" s="40">
        <f>AV2224*Settings!$C$13*(AV2152+AV2170+AV2161*AV$201+AV2179*$D2260)</f>
        <v/>
      </c>
      <c r="AW2260" s="40">
        <f>AW2224*Settings!$C$13*(AW2152+AW2170+AW2161*AW$201+AW2179*$D2260)</f>
        <v/>
      </c>
      <c r="AX2260" s="40">
        <f>AX2224*Settings!$C$13*(AX2152+AX2170+AX2161*AX$201+AX2179*$D2260)</f>
        <v/>
      </c>
      <c r="AY2260" s="40">
        <f>AY2224*Settings!$C$13*(AY2152+AY2170+AY2161*AY$201+AY2179*$D2260)</f>
        <v/>
      </c>
    </row>
    <row r="2261" hidden="1" outlineLevel="2"/>
    <row r="2262" hidden="1" outlineLevel="2">
      <c r="A2262" s="14" t="inlineStr">
        <is>
          <t>rxcp</t>
        </is>
      </c>
      <c r="B2262" s="14" t="inlineStr">
        <is>
          <t>coa</t>
        </is>
      </c>
      <c r="C2262" s="14" t="inlineStr">
        <is>
          <t>nfm</t>
        </is>
      </c>
      <c r="D2262" s="36" t="n"/>
      <c r="E2262" s="36" t="n"/>
      <c r="F2262" s="36" t="n"/>
      <c r="G2262" s="36" t="n"/>
      <c r="H2262" s="14">
        <f>INDEX(VarLab,MATCH($A2262,VarKey,0))&amp;INDEX(MemLab,MATCH($C2262&amp;"|"&amp;$B2262,MemKey,0))</f>
        <v/>
      </c>
      <c r="I2262" s="14">
        <f>INDEX(VarUnit,MATCH($A2262,VarKey,0))</f>
        <v/>
      </c>
      <c r="J2262" s="14">
        <f>INDEX(VarSrc,MATCH($A2262,VarKey,0))</f>
        <v/>
      </c>
      <c r="K2262" s="11">
        <f>CodePrefix&amp;$A2262&amp;IF($C2262="","","."&amp;$C2262&amp;"."&amp;$B2262)&amp;INDEX(VarEnd,MATCH($A2262,VarKey,0))&amp;K$5</f>
        <v/>
      </c>
      <c r="L2262" s="39">
        <f>L2217*Settings!$C$13*(L2181)</f>
        <v/>
      </c>
      <c r="M2262" s="40">
        <f>M2217*Settings!$C$13*(M2181)</f>
        <v/>
      </c>
      <c r="N2262" s="40">
        <f>N2217*Settings!$C$13*(N2181)</f>
        <v/>
      </c>
      <c r="O2262" s="40">
        <f>O2217*Settings!$C$13*(O2181)</f>
        <v/>
      </c>
      <c r="P2262" s="40">
        <f>P2217*Settings!$C$13*(P2181)</f>
        <v/>
      </c>
      <c r="Q2262" s="40">
        <f>Q2217*Settings!$C$13*(Q2181)</f>
        <v/>
      </c>
      <c r="R2262" s="40">
        <f>R2217*Settings!$C$13*(R2181)</f>
        <v/>
      </c>
      <c r="S2262" s="40">
        <f>S2217*Settings!$C$13*(S2181)</f>
        <v/>
      </c>
      <c r="T2262" s="40">
        <f>T2217*Settings!$C$13*(T2181)</f>
        <v/>
      </c>
      <c r="U2262" s="40">
        <f>U2217*Settings!$C$13*(U2181)</f>
        <v/>
      </c>
      <c r="V2262" s="40">
        <f>V2217*Settings!$C$13*(V2181)</f>
        <v/>
      </c>
      <c r="W2262" s="40">
        <f>W2217*Settings!$C$13*(W2181)</f>
        <v/>
      </c>
      <c r="X2262" s="40">
        <f>X2217*Settings!$C$13*(X2181)</f>
        <v/>
      </c>
      <c r="Y2262" s="40">
        <f>Y2217*Settings!$C$13*(Y2181)</f>
        <v/>
      </c>
      <c r="Z2262" s="40">
        <f>Z2217*Settings!$C$13*(Z2181)</f>
        <v/>
      </c>
      <c r="AA2262" s="40">
        <f>AA2217*Settings!$C$13*(AA2181)</f>
        <v/>
      </c>
      <c r="AB2262" s="40">
        <f>AB2217*Settings!$C$13*(AB2181)</f>
        <v/>
      </c>
      <c r="AC2262" s="40">
        <f>AC2217*Settings!$C$13*(AC2181)</f>
        <v/>
      </c>
      <c r="AD2262" s="40">
        <f>AD2217*Settings!$C$13*(AD2181)</f>
        <v/>
      </c>
      <c r="AF2262" s="11">
        <f>CodePrefix&amp;$A2262&amp;IF($C2262="","","."&amp;$C2262&amp;"."&amp;$B2262)&amp;INDEX(VarEnd,MATCH($A2262,VarKey,0))&amp;AF$5</f>
        <v/>
      </c>
      <c r="AG2262" s="39">
        <f>AG2217*Settings!$C$13*(AG2181)</f>
        <v/>
      </c>
      <c r="AH2262" s="40">
        <f>AH2217*Settings!$C$13*(AH2181)</f>
        <v/>
      </c>
      <c r="AI2262" s="40">
        <f>AI2217*Settings!$C$13*(AI2181)</f>
        <v/>
      </c>
      <c r="AJ2262" s="40">
        <f>AJ2217*Settings!$C$13*(AJ2181)</f>
        <v/>
      </c>
      <c r="AK2262" s="40">
        <f>AK2217*Settings!$C$13*(AK2181)</f>
        <v/>
      </c>
      <c r="AL2262" s="40">
        <f>AL2217*Settings!$C$13*(AL2181)</f>
        <v/>
      </c>
      <c r="AM2262" s="40">
        <f>AM2217*Settings!$C$13*(AM2181)</f>
        <v/>
      </c>
      <c r="AN2262" s="40">
        <f>AN2217*Settings!$C$13*(AN2181)</f>
        <v/>
      </c>
      <c r="AO2262" s="40">
        <f>AO2217*Settings!$C$13*(AO2181)</f>
        <v/>
      </c>
      <c r="AP2262" s="40">
        <f>AP2217*Settings!$C$13*(AP2181)</f>
        <v/>
      </c>
      <c r="AQ2262" s="40">
        <f>AQ2217*Settings!$C$13*(AQ2181)</f>
        <v/>
      </c>
      <c r="AR2262" s="40">
        <f>AR2217*Settings!$C$13*(AR2181)</f>
        <v/>
      </c>
      <c r="AS2262" s="40">
        <f>AS2217*Settings!$C$13*(AS2181)</f>
        <v/>
      </c>
      <c r="AT2262" s="40">
        <f>AT2217*Settings!$C$13*(AT2181)</f>
        <v/>
      </c>
      <c r="AU2262" s="40">
        <f>AU2217*Settings!$C$13*(AU2181)</f>
        <v/>
      </c>
      <c r="AV2262" s="40">
        <f>AV2217*Settings!$C$13*(AV2181)</f>
        <v/>
      </c>
      <c r="AW2262" s="40">
        <f>AW2217*Settings!$C$13*(AW2181)</f>
        <v/>
      </c>
      <c r="AX2262" s="40">
        <f>AX2217*Settings!$C$13*(AX2181)</f>
        <v/>
      </c>
      <c r="AY2262" s="40">
        <f>AY2217*Settings!$C$13*(AY2181)</f>
        <v/>
      </c>
    </row>
    <row r="2263" hidden="1" outlineLevel="2">
      <c r="A2263" s="14" t="inlineStr">
        <is>
          <t>rxcp</t>
        </is>
      </c>
      <c r="B2263" s="14" t="inlineStr">
        <is>
          <t>nga</t>
        </is>
      </c>
      <c r="C2263" s="14" t="inlineStr">
        <is>
          <t>nfm</t>
        </is>
      </c>
      <c r="D2263" s="36" t="n"/>
      <c r="E2263" s="36" t="n"/>
      <c r="F2263" s="36" t="n"/>
      <c r="G2263" s="36" t="n"/>
      <c r="H2263" s="14">
        <f>INDEX(VarLab,MATCH($A2263,VarKey,0))&amp;INDEX(MemLab,MATCH($C2263&amp;"|"&amp;$B2263,MemKey,0))</f>
        <v/>
      </c>
      <c r="I2263" s="14">
        <f>INDEX(VarUnit,MATCH($A2263,VarKey,0))</f>
        <v/>
      </c>
      <c r="J2263" s="14">
        <f>INDEX(VarSrc,MATCH($A2263,VarKey,0))</f>
        <v/>
      </c>
      <c r="K2263" s="11">
        <f>CodePrefix&amp;$A2263&amp;IF($C2263="","","."&amp;$C2263&amp;"."&amp;$B2263)&amp;INDEX(VarEnd,MATCH($A2263,VarKey,0))&amp;K$5</f>
        <v/>
      </c>
      <c r="L2263" s="39">
        <f>L2218*Settings!$C$13*(L2182)</f>
        <v/>
      </c>
      <c r="M2263" s="40">
        <f>M2218*Settings!$C$13*(M2182)</f>
        <v/>
      </c>
      <c r="N2263" s="40">
        <f>N2218*Settings!$C$13*(N2182)</f>
        <v/>
      </c>
      <c r="O2263" s="40">
        <f>O2218*Settings!$C$13*(O2182)</f>
        <v/>
      </c>
      <c r="P2263" s="40">
        <f>P2218*Settings!$C$13*(P2182)</f>
        <v/>
      </c>
      <c r="Q2263" s="40">
        <f>Q2218*Settings!$C$13*(Q2182)</f>
        <v/>
      </c>
      <c r="R2263" s="40">
        <f>R2218*Settings!$C$13*(R2182)</f>
        <v/>
      </c>
      <c r="S2263" s="40">
        <f>S2218*Settings!$C$13*(S2182)</f>
        <v/>
      </c>
      <c r="T2263" s="40">
        <f>T2218*Settings!$C$13*(T2182)</f>
        <v/>
      </c>
      <c r="U2263" s="40">
        <f>U2218*Settings!$C$13*(U2182)</f>
        <v/>
      </c>
      <c r="V2263" s="40">
        <f>V2218*Settings!$C$13*(V2182)</f>
        <v/>
      </c>
      <c r="W2263" s="40">
        <f>W2218*Settings!$C$13*(W2182)</f>
        <v/>
      </c>
      <c r="X2263" s="40">
        <f>X2218*Settings!$C$13*(X2182)</f>
        <v/>
      </c>
      <c r="Y2263" s="40">
        <f>Y2218*Settings!$C$13*(Y2182)</f>
        <v/>
      </c>
      <c r="Z2263" s="40">
        <f>Z2218*Settings!$C$13*(Z2182)</f>
        <v/>
      </c>
      <c r="AA2263" s="40">
        <f>AA2218*Settings!$C$13*(AA2182)</f>
        <v/>
      </c>
      <c r="AB2263" s="40">
        <f>AB2218*Settings!$C$13*(AB2182)</f>
        <v/>
      </c>
      <c r="AC2263" s="40">
        <f>AC2218*Settings!$C$13*(AC2182)</f>
        <v/>
      </c>
      <c r="AD2263" s="40">
        <f>AD2218*Settings!$C$13*(AD2182)</f>
        <v/>
      </c>
      <c r="AF2263" s="11">
        <f>CodePrefix&amp;$A2263&amp;IF($C2263="","","."&amp;$C2263&amp;"."&amp;$B2263)&amp;INDEX(VarEnd,MATCH($A2263,VarKey,0))&amp;AF$5</f>
        <v/>
      </c>
      <c r="AG2263" s="39">
        <f>AG2218*Settings!$C$13*(AG2182)</f>
        <v/>
      </c>
      <c r="AH2263" s="40">
        <f>AH2218*Settings!$C$13*(AH2182)</f>
        <v/>
      </c>
      <c r="AI2263" s="40">
        <f>AI2218*Settings!$C$13*(AI2182)</f>
        <v/>
      </c>
      <c r="AJ2263" s="40">
        <f>AJ2218*Settings!$C$13*(AJ2182)</f>
        <v/>
      </c>
      <c r="AK2263" s="40">
        <f>AK2218*Settings!$C$13*(AK2182)</f>
        <v/>
      </c>
      <c r="AL2263" s="40">
        <f>AL2218*Settings!$C$13*(AL2182)</f>
        <v/>
      </c>
      <c r="AM2263" s="40">
        <f>AM2218*Settings!$C$13*(AM2182)</f>
        <v/>
      </c>
      <c r="AN2263" s="40">
        <f>AN2218*Settings!$C$13*(AN2182)</f>
        <v/>
      </c>
      <c r="AO2263" s="40">
        <f>AO2218*Settings!$C$13*(AO2182)</f>
        <v/>
      </c>
      <c r="AP2263" s="40">
        <f>AP2218*Settings!$C$13*(AP2182)</f>
        <v/>
      </c>
      <c r="AQ2263" s="40">
        <f>AQ2218*Settings!$C$13*(AQ2182)</f>
        <v/>
      </c>
      <c r="AR2263" s="40">
        <f>AR2218*Settings!$C$13*(AR2182)</f>
        <v/>
      </c>
      <c r="AS2263" s="40">
        <f>AS2218*Settings!$C$13*(AS2182)</f>
        <v/>
      </c>
      <c r="AT2263" s="40">
        <f>AT2218*Settings!$C$13*(AT2182)</f>
        <v/>
      </c>
      <c r="AU2263" s="40">
        <f>AU2218*Settings!$C$13*(AU2182)</f>
        <v/>
      </c>
      <c r="AV2263" s="40">
        <f>AV2218*Settings!$C$13*(AV2182)</f>
        <v/>
      </c>
      <c r="AW2263" s="40">
        <f>AW2218*Settings!$C$13*(AW2182)</f>
        <v/>
      </c>
      <c r="AX2263" s="40">
        <f>AX2218*Settings!$C$13*(AX2182)</f>
        <v/>
      </c>
      <c r="AY2263" s="40">
        <f>AY2218*Settings!$C$13*(AY2182)</f>
        <v/>
      </c>
    </row>
    <row r="2264" hidden="1" outlineLevel="2">
      <c r="A2264" s="14" t="inlineStr">
        <is>
          <t>rxcp</t>
        </is>
      </c>
      <c r="B2264" s="14" t="inlineStr">
        <is>
          <t>gso</t>
        </is>
      </c>
      <c r="C2264" s="14" t="inlineStr">
        <is>
          <t>nfm</t>
        </is>
      </c>
      <c r="D2264" s="36" t="n"/>
      <c r="E2264" s="36" t="n"/>
      <c r="F2264" s="36" t="n"/>
      <c r="G2264" s="36" t="n"/>
      <c r="H2264" s="14">
        <f>INDEX(VarLab,MATCH($A2264,VarKey,0))&amp;INDEX(MemLab,MATCH($C2264&amp;"|"&amp;$B2264,MemKey,0))</f>
        <v/>
      </c>
      <c r="I2264" s="14">
        <f>INDEX(VarUnit,MATCH($A2264,VarKey,0))</f>
        <v/>
      </c>
      <c r="J2264" s="14">
        <f>INDEX(VarSrc,MATCH($A2264,VarKey,0))</f>
        <v/>
      </c>
      <c r="K2264" s="11">
        <f>CodePrefix&amp;$A2264&amp;IF($C2264="","","."&amp;$C2264&amp;"."&amp;$B2264)&amp;INDEX(VarEnd,MATCH($A2264,VarKey,0))&amp;K$5</f>
        <v/>
      </c>
      <c r="L2264" s="39">
        <f>L2219*Settings!$C$13*(L2183)</f>
        <v/>
      </c>
      <c r="M2264" s="40">
        <f>M2219*Settings!$C$13*(M2183)</f>
        <v/>
      </c>
      <c r="N2264" s="40">
        <f>N2219*Settings!$C$13*(N2183)</f>
        <v/>
      </c>
      <c r="O2264" s="40">
        <f>O2219*Settings!$C$13*(O2183)</f>
        <v/>
      </c>
      <c r="P2264" s="40">
        <f>P2219*Settings!$C$13*(P2183)</f>
        <v/>
      </c>
      <c r="Q2264" s="40">
        <f>Q2219*Settings!$C$13*(Q2183)</f>
        <v/>
      </c>
      <c r="R2264" s="40">
        <f>R2219*Settings!$C$13*(R2183)</f>
        <v/>
      </c>
      <c r="S2264" s="40">
        <f>S2219*Settings!$C$13*(S2183)</f>
        <v/>
      </c>
      <c r="T2264" s="40">
        <f>T2219*Settings!$C$13*(T2183)</f>
        <v/>
      </c>
      <c r="U2264" s="40">
        <f>U2219*Settings!$C$13*(U2183)</f>
        <v/>
      </c>
      <c r="V2264" s="40">
        <f>V2219*Settings!$C$13*(V2183)</f>
        <v/>
      </c>
      <c r="W2264" s="40">
        <f>W2219*Settings!$C$13*(W2183)</f>
        <v/>
      </c>
      <c r="X2264" s="40">
        <f>X2219*Settings!$C$13*(X2183)</f>
        <v/>
      </c>
      <c r="Y2264" s="40">
        <f>Y2219*Settings!$C$13*(Y2183)</f>
        <v/>
      </c>
      <c r="Z2264" s="40">
        <f>Z2219*Settings!$C$13*(Z2183)</f>
        <v/>
      </c>
      <c r="AA2264" s="40">
        <f>AA2219*Settings!$C$13*(AA2183)</f>
        <v/>
      </c>
      <c r="AB2264" s="40">
        <f>AB2219*Settings!$C$13*(AB2183)</f>
        <v/>
      </c>
      <c r="AC2264" s="40">
        <f>AC2219*Settings!$C$13*(AC2183)</f>
        <v/>
      </c>
      <c r="AD2264" s="40">
        <f>AD2219*Settings!$C$13*(AD2183)</f>
        <v/>
      </c>
      <c r="AF2264" s="11">
        <f>CodePrefix&amp;$A2264&amp;IF($C2264="","","."&amp;$C2264&amp;"."&amp;$B2264)&amp;INDEX(VarEnd,MATCH($A2264,VarKey,0))&amp;AF$5</f>
        <v/>
      </c>
      <c r="AG2264" s="39">
        <f>AG2219*Settings!$C$13*(AG2183)</f>
        <v/>
      </c>
      <c r="AH2264" s="40">
        <f>AH2219*Settings!$C$13*(AH2183)</f>
        <v/>
      </c>
      <c r="AI2264" s="40">
        <f>AI2219*Settings!$C$13*(AI2183)</f>
        <v/>
      </c>
      <c r="AJ2264" s="40">
        <f>AJ2219*Settings!$C$13*(AJ2183)</f>
        <v/>
      </c>
      <c r="AK2264" s="40">
        <f>AK2219*Settings!$C$13*(AK2183)</f>
        <v/>
      </c>
      <c r="AL2264" s="40">
        <f>AL2219*Settings!$C$13*(AL2183)</f>
        <v/>
      </c>
      <c r="AM2264" s="40">
        <f>AM2219*Settings!$C$13*(AM2183)</f>
        <v/>
      </c>
      <c r="AN2264" s="40">
        <f>AN2219*Settings!$C$13*(AN2183)</f>
        <v/>
      </c>
      <c r="AO2264" s="40">
        <f>AO2219*Settings!$C$13*(AO2183)</f>
        <v/>
      </c>
      <c r="AP2264" s="40">
        <f>AP2219*Settings!$C$13*(AP2183)</f>
        <v/>
      </c>
      <c r="AQ2264" s="40">
        <f>AQ2219*Settings!$C$13*(AQ2183)</f>
        <v/>
      </c>
      <c r="AR2264" s="40">
        <f>AR2219*Settings!$C$13*(AR2183)</f>
        <v/>
      </c>
      <c r="AS2264" s="40">
        <f>AS2219*Settings!$C$13*(AS2183)</f>
        <v/>
      </c>
      <c r="AT2264" s="40">
        <f>AT2219*Settings!$C$13*(AT2183)</f>
        <v/>
      </c>
      <c r="AU2264" s="40">
        <f>AU2219*Settings!$C$13*(AU2183)</f>
        <v/>
      </c>
      <c r="AV2264" s="40">
        <f>AV2219*Settings!$C$13*(AV2183)</f>
        <v/>
      </c>
      <c r="AW2264" s="40">
        <f>AW2219*Settings!$C$13*(AW2183)</f>
        <v/>
      </c>
      <c r="AX2264" s="40">
        <f>AX2219*Settings!$C$13*(AX2183)</f>
        <v/>
      </c>
      <c r="AY2264" s="40">
        <f>AY2219*Settings!$C$13*(AY2183)</f>
        <v/>
      </c>
    </row>
    <row r="2265" hidden="1" outlineLevel="2">
      <c r="A2265" s="14" t="inlineStr">
        <is>
          <t>rxcp</t>
        </is>
      </c>
      <c r="B2265" s="14" t="inlineStr">
        <is>
          <t>die</t>
        </is>
      </c>
      <c r="C2265" s="14" t="inlineStr">
        <is>
          <t>nfm</t>
        </is>
      </c>
      <c r="D2265" s="36" t="n"/>
      <c r="E2265" s="36" t="n"/>
      <c r="F2265" s="36" t="n"/>
      <c r="G2265" s="36" t="n"/>
      <c r="H2265" s="14">
        <f>INDEX(VarLab,MATCH($A2265,VarKey,0))&amp;INDEX(MemLab,MATCH($C2265&amp;"|"&amp;$B2265,MemKey,0))</f>
        <v/>
      </c>
      <c r="I2265" s="14">
        <f>INDEX(VarUnit,MATCH($A2265,VarKey,0))</f>
        <v/>
      </c>
      <c r="J2265" s="14">
        <f>INDEX(VarSrc,MATCH($A2265,VarKey,0))</f>
        <v/>
      </c>
      <c r="K2265" s="11">
        <f>CodePrefix&amp;$A2265&amp;IF($C2265="","","."&amp;$C2265&amp;"."&amp;$B2265)&amp;INDEX(VarEnd,MATCH($A2265,VarKey,0))&amp;K$5</f>
        <v/>
      </c>
      <c r="L2265" s="39">
        <f>L2220*Settings!$C$13*(L2184)</f>
        <v/>
      </c>
      <c r="M2265" s="40">
        <f>M2220*Settings!$C$13*(M2184)</f>
        <v/>
      </c>
      <c r="N2265" s="40">
        <f>N2220*Settings!$C$13*(N2184)</f>
        <v/>
      </c>
      <c r="O2265" s="40">
        <f>O2220*Settings!$C$13*(O2184)</f>
        <v/>
      </c>
      <c r="P2265" s="40">
        <f>P2220*Settings!$C$13*(P2184)</f>
        <v/>
      </c>
      <c r="Q2265" s="40">
        <f>Q2220*Settings!$C$13*(Q2184)</f>
        <v/>
      </c>
      <c r="R2265" s="40">
        <f>R2220*Settings!$C$13*(R2184)</f>
        <v/>
      </c>
      <c r="S2265" s="40">
        <f>S2220*Settings!$C$13*(S2184)</f>
        <v/>
      </c>
      <c r="T2265" s="40">
        <f>T2220*Settings!$C$13*(T2184)</f>
        <v/>
      </c>
      <c r="U2265" s="40">
        <f>U2220*Settings!$C$13*(U2184)</f>
        <v/>
      </c>
      <c r="V2265" s="40">
        <f>V2220*Settings!$C$13*(V2184)</f>
        <v/>
      </c>
      <c r="W2265" s="40">
        <f>W2220*Settings!$C$13*(W2184)</f>
        <v/>
      </c>
      <c r="X2265" s="40">
        <f>X2220*Settings!$C$13*(X2184)</f>
        <v/>
      </c>
      <c r="Y2265" s="40">
        <f>Y2220*Settings!$C$13*(Y2184)</f>
        <v/>
      </c>
      <c r="Z2265" s="40">
        <f>Z2220*Settings!$C$13*(Z2184)</f>
        <v/>
      </c>
      <c r="AA2265" s="40">
        <f>AA2220*Settings!$C$13*(AA2184)</f>
        <v/>
      </c>
      <c r="AB2265" s="40">
        <f>AB2220*Settings!$C$13*(AB2184)</f>
        <v/>
      </c>
      <c r="AC2265" s="40">
        <f>AC2220*Settings!$C$13*(AC2184)</f>
        <v/>
      </c>
      <c r="AD2265" s="40">
        <f>AD2220*Settings!$C$13*(AD2184)</f>
        <v/>
      </c>
      <c r="AF2265" s="11">
        <f>CodePrefix&amp;$A2265&amp;IF($C2265="","","."&amp;$C2265&amp;"."&amp;$B2265)&amp;INDEX(VarEnd,MATCH($A2265,VarKey,0))&amp;AF$5</f>
        <v/>
      </c>
      <c r="AG2265" s="39">
        <f>AG2220*Settings!$C$13*(AG2184)</f>
        <v/>
      </c>
      <c r="AH2265" s="40">
        <f>AH2220*Settings!$C$13*(AH2184)</f>
        <v/>
      </c>
      <c r="AI2265" s="40">
        <f>AI2220*Settings!$C$13*(AI2184)</f>
        <v/>
      </c>
      <c r="AJ2265" s="40">
        <f>AJ2220*Settings!$C$13*(AJ2184)</f>
        <v/>
      </c>
      <c r="AK2265" s="40">
        <f>AK2220*Settings!$C$13*(AK2184)</f>
        <v/>
      </c>
      <c r="AL2265" s="40">
        <f>AL2220*Settings!$C$13*(AL2184)</f>
        <v/>
      </c>
      <c r="AM2265" s="40">
        <f>AM2220*Settings!$C$13*(AM2184)</f>
        <v/>
      </c>
      <c r="AN2265" s="40">
        <f>AN2220*Settings!$C$13*(AN2184)</f>
        <v/>
      </c>
      <c r="AO2265" s="40">
        <f>AO2220*Settings!$C$13*(AO2184)</f>
        <v/>
      </c>
      <c r="AP2265" s="40">
        <f>AP2220*Settings!$C$13*(AP2184)</f>
        <v/>
      </c>
      <c r="AQ2265" s="40">
        <f>AQ2220*Settings!$C$13*(AQ2184)</f>
        <v/>
      </c>
      <c r="AR2265" s="40">
        <f>AR2220*Settings!$C$13*(AR2184)</f>
        <v/>
      </c>
      <c r="AS2265" s="40">
        <f>AS2220*Settings!$C$13*(AS2184)</f>
        <v/>
      </c>
      <c r="AT2265" s="40">
        <f>AT2220*Settings!$C$13*(AT2184)</f>
        <v/>
      </c>
      <c r="AU2265" s="40">
        <f>AU2220*Settings!$C$13*(AU2184)</f>
        <v/>
      </c>
      <c r="AV2265" s="40">
        <f>AV2220*Settings!$C$13*(AV2184)</f>
        <v/>
      </c>
      <c r="AW2265" s="40">
        <f>AW2220*Settings!$C$13*(AW2184)</f>
        <v/>
      </c>
      <c r="AX2265" s="40">
        <f>AX2220*Settings!$C$13*(AX2184)</f>
        <v/>
      </c>
      <c r="AY2265" s="40">
        <f>AY2220*Settings!$C$13*(AY2184)</f>
        <v/>
      </c>
    </row>
    <row r="2266" hidden="1" outlineLevel="2">
      <c r="A2266" s="14" t="inlineStr">
        <is>
          <t>rxcp</t>
        </is>
      </c>
      <c r="B2266" s="14" t="inlineStr">
        <is>
          <t>lpg</t>
        </is>
      </c>
      <c r="C2266" s="14" t="inlineStr">
        <is>
          <t>nfm</t>
        </is>
      </c>
      <c r="D2266" s="36" t="n"/>
      <c r="E2266" s="36" t="n"/>
      <c r="F2266" s="36" t="n"/>
      <c r="G2266" s="36" t="n"/>
      <c r="H2266" s="14">
        <f>INDEX(VarLab,MATCH($A2266,VarKey,0))&amp;INDEX(MemLab,MATCH($C2266&amp;"|"&amp;$B2266,MemKey,0))</f>
        <v/>
      </c>
      <c r="I2266" s="14">
        <f>INDEX(VarUnit,MATCH($A2266,VarKey,0))</f>
        <v/>
      </c>
      <c r="J2266" s="14">
        <f>INDEX(VarSrc,MATCH($A2266,VarKey,0))</f>
        <v/>
      </c>
      <c r="K2266" s="11">
        <f>CodePrefix&amp;$A2266&amp;IF($C2266="","","."&amp;$C2266&amp;"."&amp;$B2266)&amp;INDEX(VarEnd,MATCH($A2266,VarKey,0))&amp;K$5</f>
        <v/>
      </c>
      <c r="L2266" s="39">
        <f>L2221*Settings!$C$13*(L2185)</f>
        <v/>
      </c>
      <c r="M2266" s="40">
        <f>M2221*Settings!$C$13*(M2185)</f>
        <v/>
      </c>
      <c r="N2266" s="40">
        <f>N2221*Settings!$C$13*(N2185)</f>
        <v/>
      </c>
      <c r="O2266" s="40">
        <f>O2221*Settings!$C$13*(O2185)</f>
        <v/>
      </c>
      <c r="P2266" s="40">
        <f>P2221*Settings!$C$13*(P2185)</f>
        <v/>
      </c>
      <c r="Q2266" s="40">
        <f>Q2221*Settings!$C$13*(Q2185)</f>
        <v/>
      </c>
      <c r="R2266" s="40">
        <f>R2221*Settings!$C$13*(R2185)</f>
        <v/>
      </c>
      <c r="S2266" s="40">
        <f>S2221*Settings!$C$13*(S2185)</f>
        <v/>
      </c>
      <c r="T2266" s="40">
        <f>T2221*Settings!$C$13*(T2185)</f>
        <v/>
      </c>
      <c r="U2266" s="40">
        <f>U2221*Settings!$C$13*(U2185)</f>
        <v/>
      </c>
      <c r="V2266" s="40">
        <f>V2221*Settings!$C$13*(V2185)</f>
        <v/>
      </c>
      <c r="W2266" s="40">
        <f>W2221*Settings!$C$13*(W2185)</f>
        <v/>
      </c>
      <c r="X2266" s="40">
        <f>X2221*Settings!$C$13*(X2185)</f>
        <v/>
      </c>
      <c r="Y2266" s="40">
        <f>Y2221*Settings!$C$13*(Y2185)</f>
        <v/>
      </c>
      <c r="Z2266" s="40">
        <f>Z2221*Settings!$C$13*(Z2185)</f>
        <v/>
      </c>
      <c r="AA2266" s="40">
        <f>AA2221*Settings!$C$13*(AA2185)</f>
        <v/>
      </c>
      <c r="AB2266" s="40">
        <f>AB2221*Settings!$C$13*(AB2185)</f>
        <v/>
      </c>
      <c r="AC2266" s="40">
        <f>AC2221*Settings!$C$13*(AC2185)</f>
        <v/>
      </c>
      <c r="AD2266" s="40">
        <f>AD2221*Settings!$C$13*(AD2185)</f>
        <v/>
      </c>
      <c r="AF2266" s="11">
        <f>CodePrefix&amp;$A2266&amp;IF($C2266="","","."&amp;$C2266&amp;"."&amp;$B2266)&amp;INDEX(VarEnd,MATCH($A2266,VarKey,0))&amp;AF$5</f>
        <v/>
      </c>
      <c r="AG2266" s="39">
        <f>AG2221*Settings!$C$13*(AG2185)</f>
        <v/>
      </c>
      <c r="AH2266" s="40">
        <f>AH2221*Settings!$C$13*(AH2185)</f>
        <v/>
      </c>
      <c r="AI2266" s="40">
        <f>AI2221*Settings!$C$13*(AI2185)</f>
        <v/>
      </c>
      <c r="AJ2266" s="40">
        <f>AJ2221*Settings!$C$13*(AJ2185)</f>
        <v/>
      </c>
      <c r="AK2266" s="40">
        <f>AK2221*Settings!$C$13*(AK2185)</f>
        <v/>
      </c>
      <c r="AL2266" s="40">
        <f>AL2221*Settings!$C$13*(AL2185)</f>
        <v/>
      </c>
      <c r="AM2266" s="40">
        <f>AM2221*Settings!$C$13*(AM2185)</f>
        <v/>
      </c>
      <c r="AN2266" s="40">
        <f>AN2221*Settings!$C$13*(AN2185)</f>
        <v/>
      </c>
      <c r="AO2266" s="40">
        <f>AO2221*Settings!$C$13*(AO2185)</f>
        <v/>
      </c>
      <c r="AP2266" s="40">
        <f>AP2221*Settings!$C$13*(AP2185)</f>
        <v/>
      </c>
      <c r="AQ2266" s="40">
        <f>AQ2221*Settings!$C$13*(AQ2185)</f>
        <v/>
      </c>
      <c r="AR2266" s="40">
        <f>AR2221*Settings!$C$13*(AR2185)</f>
        <v/>
      </c>
      <c r="AS2266" s="40">
        <f>AS2221*Settings!$C$13*(AS2185)</f>
        <v/>
      </c>
      <c r="AT2266" s="40">
        <f>AT2221*Settings!$C$13*(AT2185)</f>
        <v/>
      </c>
      <c r="AU2266" s="40">
        <f>AU2221*Settings!$C$13*(AU2185)</f>
        <v/>
      </c>
      <c r="AV2266" s="40">
        <f>AV2221*Settings!$C$13*(AV2185)</f>
        <v/>
      </c>
      <c r="AW2266" s="40">
        <f>AW2221*Settings!$C$13*(AW2185)</f>
        <v/>
      </c>
      <c r="AX2266" s="40">
        <f>AX2221*Settings!$C$13*(AX2185)</f>
        <v/>
      </c>
      <c r="AY2266" s="40">
        <f>AY2221*Settings!$C$13*(AY2185)</f>
        <v/>
      </c>
    </row>
    <row r="2267" hidden="1" outlineLevel="2">
      <c r="A2267" s="14" t="inlineStr">
        <is>
          <t>rxcp</t>
        </is>
      </c>
      <c r="B2267" s="14" t="inlineStr">
        <is>
          <t>ker</t>
        </is>
      </c>
      <c r="C2267" s="14" t="inlineStr">
        <is>
          <t>nfm</t>
        </is>
      </c>
      <c r="D2267" s="36" t="n"/>
      <c r="E2267" s="36" t="n"/>
      <c r="F2267" s="36" t="n"/>
      <c r="G2267" s="36" t="n"/>
      <c r="H2267" s="14">
        <f>INDEX(VarLab,MATCH($A2267,VarKey,0))&amp;INDEX(MemLab,MATCH($C2267&amp;"|"&amp;$B2267,MemKey,0))</f>
        <v/>
      </c>
      <c r="I2267" s="14">
        <f>INDEX(VarUnit,MATCH($A2267,VarKey,0))</f>
        <v/>
      </c>
      <c r="J2267" s="14">
        <f>INDEX(VarSrc,MATCH($A2267,VarKey,0))</f>
        <v/>
      </c>
      <c r="K2267" s="11">
        <f>CodePrefix&amp;$A2267&amp;IF($C2267="","","."&amp;$C2267&amp;"."&amp;$B2267)&amp;INDEX(VarEnd,MATCH($A2267,VarKey,0))&amp;K$5</f>
        <v/>
      </c>
      <c r="L2267" s="39">
        <f>L2222*Settings!$C$13*(L2186)</f>
        <v/>
      </c>
      <c r="M2267" s="40">
        <f>M2222*Settings!$C$13*(M2186)</f>
        <v/>
      </c>
      <c r="N2267" s="40">
        <f>N2222*Settings!$C$13*(N2186)</f>
        <v/>
      </c>
      <c r="O2267" s="40">
        <f>O2222*Settings!$C$13*(O2186)</f>
        <v/>
      </c>
      <c r="P2267" s="40">
        <f>P2222*Settings!$C$13*(P2186)</f>
        <v/>
      </c>
      <c r="Q2267" s="40">
        <f>Q2222*Settings!$C$13*(Q2186)</f>
        <v/>
      </c>
      <c r="R2267" s="40">
        <f>R2222*Settings!$C$13*(R2186)</f>
        <v/>
      </c>
      <c r="S2267" s="40">
        <f>S2222*Settings!$C$13*(S2186)</f>
        <v/>
      </c>
      <c r="T2267" s="40">
        <f>T2222*Settings!$C$13*(T2186)</f>
        <v/>
      </c>
      <c r="U2267" s="40">
        <f>U2222*Settings!$C$13*(U2186)</f>
        <v/>
      </c>
      <c r="V2267" s="40">
        <f>V2222*Settings!$C$13*(V2186)</f>
        <v/>
      </c>
      <c r="W2267" s="40">
        <f>W2222*Settings!$C$13*(W2186)</f>
        <v/>
      </c>
      <c r="X2267" s="40">
        <f>X2222*Settings!$C$13*(X2186)</f>
        <v/>
      </c>
      <c r="Y2267" s="40">
        <f>Y2222*Settings!$C$13*(Y2186)</f>
        <v/>
      </c>
      <c r="Z2267" s="40">
        <f>Z2222*Settings!$C$13*(Z2186)</f>
        <v/>
      </c>
      <c r="AA2267" s="40">
        <f>AA2222*Settings!$C$13*(AA2186)</f>
        <v/>
      </c>
      <c r="AB2267" s="40">
        <f>AB2222*Settings!$C$13*(AB2186)</f>
        <v/>
      </c>
      <c r="AC2267" s="40">
        <f>AC2222*Settings!$C$13*(AC2186)</f>
        <v/>
      </c>
      <c r="AD2267" s="40">
        <f>AD2222*Settings!$C$13*(AD2186)</f>
        <v/>
      </c>
      <c r="AF2267" s="11">
        <f>CodePrefix&amp;$A2267&amp;IF($C2267="","","."&amp;$C2267&amp;"."&amp;$B2267)&amp;INDEX(VarEnd,MATCH($A2267,VarKey,0))&amp;AF$5</f>
        <v/>
      </c>
      <c r="AG2267" s="39">
        <f>AG2222*Settings!$C$13*(AG2186)</f>
        <v/>
      </c>
      <c r="AH2267" s="40">
        <f>AH2222*Settings!$C$13*(AH2186)</f>
        <v/>
      </c>
      <c r="AI2267" s="40">
        <f>AI2222*Settings!$C$13*(AI2186)</f>
        <v/>
      </c>
      <c r="AJ2267" s="40">
        <f>AJ2222*Settings!$C$13*(AJ2186)</f>
        <v/>
      </c>
      <c r="AK2267" s="40">
        <f>AK2222*Settings!$C$13*(AK2186)</f>
        <v/>
      </c>
      <c r="AL2267" s="40">
        <f>AL2222*Settings!$C$13*(AL2186)</f>
        <v/>
      </c>
      <c r="AM2267" s="40">
        <f>AM2222*Settings!$C$13*(AM2186)</f>
        <v/>
      </c>
      <c r="AN2267" s="40">
        <f>AN2222*Settings!$C$13*(AN2186)</f>
        <v/>
      </c>
      <c r="AO2267" s="40">
        <f>AO2222*Settings!$C$13*(AO2186)</f>
        <v/>
      </c>
      <c r="AP2267" s="40">
        <f>AP2222*Settings!$C$13*(AP2186)</f>
        <v/>
      </c>
      <c r="AQ2267" s="40">
        <f>AQ2222*Settings!$C$13*(AQ2186)</f>
        <v/>
      </c>
      <c r="AR2267" s="40">
        <f>AR2222*Settings!$C$13*(AR2186)</f>
        <v/>
      </c>
      <c r="AS2267" s="40">
        <f>AS2222*Settings!$C$13*(AS2186)</f>
        <v/>
      </c>
      <c r="AT2267" s="40">
        <f>AT2222*Settings!$C$13*(AT2186)</f>
        <v/>
      </c>
      <c r="AU2267" s="40">
        <f>AU2222*Settings!$C$13*(AU2186)</f>
        <v/>
      </c>
      <c r="AV2267" s="40">
        <f>AV2222*Settings!$C$13*(AV2186)</f>
        <v/>
      </c>
      <c r="AW2267" s="40">
        <f>AW2222*Settings!$C$13*(AW2186)</f>
        <v/>
      </c>
      <c r="AX2267" s="40">
        <f>AX2222*Settings!$C$13*(AX2186)</f>
        <v/>
      </c>
      <c r="AY2267" s="40">
        <f>AY2222*Settings!$C$13*(AY2186)</f>
        <v/>
      </c>
    </row>
    <row r="2268" hidden="1" outlineLevel="2">
      <c r="A2268" s="14" t="inlineStr">
        <is>
          <t>rxcp</t>
        </is>
      </c>
      <c r="B2268" s="14" t="inlineStr">
        <is>
          <t>oop</t>
        </is>
      </c>
      <c r="C2268" s="14" t="inlineStr">
        <is>
          <t>nfm</t>
        </is>
      </c>
      <c r="D2268" s="36" t="n"/>
      <c r="E2268" s="36" t="n"/>
      <c r="F2268" s="36" t="n"/>
      <c r="G2268" s="36" t="n"/>
      <c r="H2268" s="14">
        <f>INDEX(VarLab,MATCH($A2268,VarKey,0))&amp;INDEX(MemLab,MATCH($C2268&amp;"|"&amp;$B2268,MemKey,0))</f>
        <v/>
      </c>
      <c r="I2268" s="14">
        <f>INDEX(VarUnit,MATCH($A2268,VarKey,0))</f>
        <v/>
      </c>
      <c r="J2268" s="14">
        <f>INDEX(VarSrc,MATCH($A2268,VarKey,0))</f>
        <v/>
      </c>
      <c r="K2268" s="11">
        <f>CodePrefix&amp;$A2268&amp;IF($C2268="","","."&amp;$C2268&amp;"."&amp;$B2268)&amp;INDEX(VarEnd,MATCH($A2268,VarKey,0))&amp;K$5</f>
        <v/>
      </c>
      <c r="L2268" s="39">
        <f>L2223*Settings!$C$13*(L2187)</f>
        <v/>
      </c>
      <c r="M2268" s="40">
        <f>M2223*Settings!$C$13*(M2187)</f>
        <v/>
      </c>
      <c r="N2268" s="40">
        <f>N2223*Settings!$C$13*(N2187)</f>
        <v/>
      </c>
      <c r="O2268" s="40">
        <f>O2223*Settings!$C$13*(O2187)</f>
        <v/>
      </c>
      <c r="P2268" s="40">
        <f>P2223*Settings!$C$13*(P2187)</f>
        <v/>
      </c>
      <c r="Q2268" s="40">
        <f>Q2223*Settings!$C$13*(Q2187)</f>
        <v/>
      </c>
      <c r="R2268" s="40">
        <f>R2223*Settings!$C$13*(R2187)</f>
        <v/>
      </c>
      <c r="S2268" s="40">
        <f>S2223*Settings!$C$13*(S2187)</f>
        <v/>
      </c>
      <c r="T2268" s="40">
        <f>T2223*Settings!$C$13*(T2187)</f>
        <v/>
      </c>
      <c r="U2268" s="40">
        <f>U2223*Settings!$C$13*(U2187)</f>
        <v/>
      </c>
      <c r="V2268" s="40">
        <f>V2223*Settings!$C$13*(V2187)</f>
        <v/>
      </c>
      <c r="W2268" s="40">
        <f>W2223*Settings!$C$13*(W2187)</f>
        <v/>
      </c>
      <c r="X2268" s="40">
        <f>X2223*Settings!$C$13*(X2187)</f>
        <v/>
      </c>
      <c r="Y2268" s="40">
        <f>Y2223*Settings!$C$13*(Y2187)</f>
        <v/>
      </c>
      <c r="Z2268" s="40">
        <f>Z2223*Settings!$C$13*(Z2187)</f>
        <v/>
      </c>
      <c r="AA2268" s="40">
        <f>AA2223*Settings!$C$13*(AA2187)</f>
        <v/>
      </c>
      <c r="AB2268" s="40">
        <f>AB2223*Settings!$C$13*(AB2187)</f>
        <v/>
      </c>
      <c r="AC2268" s="40">
        <f>AC2223*Settings!$C$13*(AC2187)</f>
        <v/>
      </c>
      <c r="AD2268" s="40">
        <f>AD2223*Settings!$C$13*(AD2187)</f>
        <v/>
      </c>
      <c r="AF2268" s="11">
        <f>CodePrefix&amp;$A2268&amp;IF($C2268="","","."&amp;$C2268&amp;"."&amp;$B2268)&amp;INDEX(VarEnd,MATCH($A2268,VarKey,0))&amp;AF$5</f>
        <v/>
      </c>
      <c r="AG2268" s="39">
        <f>AG2223*Settings!$C$13*(AG2187)</f>
        <v/>
      </c>
      <c r="AH2268" s="40">
        <f>AH2223*Settings!$C$13*(AH2187)</f>
        <v/>
      </c>
      <c r="AI2268" s="40">
        <f>AI2223*Settings!$C$13*(AI2187)</f>
        <v/>
      </c>
      <c r="AJ2268" s="40">
        <f>AJ2223*Settings!$C$13*(AJ2187)</f>
        <v/>
      </c>
      <c r="AK2268" s="40">
        <f>AK2223*Settings!$C$13*(AK2187)</f>
        <v/>
      </c>
      <c r="AL2268" s="40">
        <f>AL2223*Settings!$C$13*(AL2187)</f>
        <v/>
      </c>
      <c r="AM2268" s="40">
        <f>AM2223*Settings!$C$13*(AM2187)</f>
        <v/>
      </c>
      <c r="AN2268" s="40">
        <f>AN2223*Settings!$C$13*(AN2187)</f>
        <v/>
      </c>
      <c r="AO2268" s="40">
        <f>AO2223*Settings!$C$13*(AO2187)</f>
        <v/>
      </c>
      <c r="AP2268" s="40">
        <f>AP2223*Settings!$C$13*(AP2187)</f>
        <v/>
      </c>
      <c r="AQ2268" s="40">
        <f>AQ2223*Settings!$C$13*(AQ2187)</f>
        <v/>
      </c>
      <c r="AR2268" s="40">
        <f>AR2223*Settings!$C$13*(AR2187)</f>
        <v/>
      </c>
      <c r="AS2268" s="40">
        <f>AS2223*Settings!$C$13*(AS2187)</f>
        <v/>
      </c>
      <c r="AT2268" s="40">
        <f>AT2223*Settings!$C$13*(AT2187)</f>
        <v/>
      </c>
      <c r="AU2268" s="40">
        <f>AU2223*Settings!$C$13*(AU2187)</f>
        <v/>
      </c>
      <c r="AV2268" s="40">
        <f>AV2223*Settings!$C$13*(AV2187)</f>
        <v/>
      </c>
      <c r="AW2268" s="40">
        <f>AW2223*Settings!$C$13*(AW2187)</f>
        <v/>
      </c>
      <c r="AX2268" s="40">
        <f>AX2223*Settings!$C$13*(AX2187)</f>
        <v/>
      </c>
      <c r="AY2268" s="40">
        <f>AY2223*Settings!$C$13*(AY2187)</f>
        <v/>
      </c>
    </row>
    <row r="2269" hidden="1" outlineLevel="2">
      <c r="A2269" s="14" t="inlineStr">
        <is>
          <t>rxcp</t>
        </is>
      </c>
      <c r="B2269" s="14" t="inlineStr">
        <is>
          <t>bio</t>
        </is>
      </c>
      <c r="C2269" s="14" t="inlineStr">
        <is>
          <t>nfm</t>
        </is>
      </c>
      <c r="D2269" s="36" t="n"/>
      <c r="E2269" s="36" t="n"/>
      <c r="F2269" s="36" t="n"/>
      <c r="G2269" s="36" t="n"/>
      <c r="H2269" s="14">
        <f>INDEX(VarLab,MATCH($A2269,VarKey,0))&amp;INDEX(MemLab,MATCH($C2269&amp;"|"&amp;$B2269,MemKey,0))</f>
        <v/>
      </c>
      <c r="I2269" s="14">
        <f>INDEX(VarUnit,MATCH($A2269,VarKey,0))</f>
        <v/>
      </c>
      <c r="J2269" s="14">
        <f>INDEX(VarSrc,MATCH($A2269,VarKey,0))</f>
        <v/>
      </c>
      <c r="K2269" s="11">
        <f>CodePrefix&amp;$A2269&amp;IF($C2269="","","."&amp;$C2269&amp;"."&amp;$B2269)&amp;INDEX(VarEnd,MATCH($A2269,VarKey,0))&amp;K$5</f>
        <v/>
      </c>
      <c r="L2269" s="39">
        <f>L2224*Settings!$C$13*(L2188)</f>
        <v/>
      </c>
      <c r="M2269" s="40">
        <f>M2224*Settings!$C$13*(M2188)</f>
        <v/>
      </c>
      <c r="N2269" s="40">
        <f>N2224*Settings!$C$13*(N2188)</f>
        <v/>
      </c>
      <c r="O2269" s="40">
        <f>O2224*Settings!$C$13*(O2188)</f>
        <v/>
      </c>
      <c r="P2269" s="40">
        <f>P2224*Settings!$C$13*(P2188)</f>
        <v/>
      </c>
      <c r="Q2269" s="40">
        <f>Q2224*Settings!$C$13*(Q2188)</f>
        <v/>
      </c>
      <c r="R2269" s="40">
        <f>R2224*Settings!$C$13*(R2188)</f>
        <v/>
      </c>
      <c r="S2269" s="40">
        <f>S2224*Settings!$C$13*(S2188)</f>
        <v/>
      </c>
      <c r="T2269" s="40">
        <f>T2224*Settings!$C$13*(T2188)</f>
        <v/>
      </c>
      <c r="U2269" s="40">
        <f>U2224*Settings!$C$13*(U2188)</f>
        <v/>
      </c>
      <c r="V2269" s="40">
        <f>V2224*Settings!$C$13*(V2188)</f>
        <v/>
      </c>
      <c r="W2269" s="40">
        <f>W2224*Settings!$C$13*(W2188)</f>
        <v/>
      </c>
      <c r="X2269" s="40">
        <f>X2224*Settings!$C$13*(X2188)</f>
        <v/>
      </c>
      <c r="Y2269" s="40">
        <f>Y2224*Settings!$C$13*(Y2188)</f>
        <v/>
      </c>
      <c r="Z2269" s="40">
        <f>Z2224*Settings!$C$13*(Z2188)</f>
        <v/>
      </c>
      <c r="AA2269" s="40">
        <f>AA2224*Settings!$C$13*(AA2188)</f>
        <v/>
      </c>
      <c r="AB2269" s="40">
        <f>AB2224*Settings!$C$13*(AB2188)</f>
        <v/>
      </c>
      <c r="AC2269" s="40">
        <f>AC2224*Settings!$C$13*(AC2188)</f>
        <v/>
      </c>
      <c r="AD2269" s="40">
        <f>AD2224*Settings!$C$13*(AD2188)</f>
        <v/>
      </c>
      <c r="AF2269" s="11">
        <f>CodePrefix&amp;$A2269&amp;IF($C2269="","","."&amp;$C2269&amp;"."&amp;$B2269)&amp;INDEX(VarEnd,MATCH($A2269,VarKey,0))&amp;AF$5</f>
        <v/>
      </c>
      <c r="AG2269" s="39">
        <f>AG2224*Settings!$C$13*(AG2188)</f>
        <v/>
      </c>
      <c r="AH2269" s="40">
        <f>AH2224*Settings!$C$13*(AH2188)</f>
        <v/>
      </c>
      <c r="AI2269" s="40">
        <f>AI2224*Settings!$C$13*(AI2188)</f>
        <v/>
      </c>
      <c r="AJ2269" s="40">
        <f>AJ2224*Settings!$C$13*(AJ2188)</f>
        <v/>
      </c>
      <c r="AK2269" s="40">
        <f>AK2224*Settings!$C$13*(AK2188)</f>
        <v/>
      </c>
      <c r="AL2269" s="40">
        <f>AL2224*Settings!$C$13*(AL2188)</f>
        <v/>
      </c>
      <c r="AM2269" s="40">
        <f>AM2224*Settings!$C$13*(AM2188)</f>
        <v/>
      </c>
      <c r="AN2269" s="40">
        <f>AN2224*Settings!$C$13*(AN2188)</f>
        <v/>
      </c>
      <c r="AO2269" s="40">
        <f>AO2224*Settings!$C$13*(AO2188)</f>
        <v/>
      </c>
      <c r="AP2269" s="40">
        <f>AP2224*Settings!$C$13*(AP2188)</f>
        <v/>
      </c>
      <c r="AQ2269" s="40">
        <f>AQ2224*Settings!$C$13*(AQ2188)</f>
        <v/>
      </c>
      <c r="AR2269" s="40">
        <f>AR2224*Settings!$C$13*(AR2188)</f>
        <v/>
      </c>
      <c r="AS2269" s="40">
        <f>AS2224*Settings!$C$13*(AS2188)</f>
        <v/>
      </c>
      <c r="AT2269" s="40">
        <f>AT2224*Settings!$C$13*(AT2188)</f>
        <v/>
      </c>
      <c r="AU2269" s="40">
        <f>AU2224*Settings!$C$13*(AU2188)</f>
        <v/>
      </c>
      <c r="AV2269" s="40">
        <f>AV2224*Settings!$C$13*(AV2188)</f>
        <v/>
      </c>
      <c r="AW2269" s="40">
        <f>AW2224*Settings!$C$13*(AW2188)</f>
        <v/>
      </c>
      <c r="AX2269" s="40">
        <f>AX2224*Settings!$C$13*(AX2188)</f>
        <v/>
      </c>
      <c r="AY2269" s="40">
        <f>AY2224*Settings!$C$13*(AY2188)</f>
        <v/>
      </c>
    </row>
    <row r="2270" hidden="1" outlineLevel="2"/>
    <row r="2271" hidden="1" outlineLevel="1" collapsed="1">
      <c r="A2271" s="1" t="inlineStr">
        <is>
          <t>ener</t>
        </is>
      </c>
      <c r="B2271" s="1" t="inlineStr">
        <is>
          <t>all</t>
        </is>
      </c>
      <c r="C2271" s="1" t="inlineStr">
        <is>
          <t>mac</t>
        </is>
      </c>
      <c r="H2271" s="1">
        <f>INDEX(VarLab,MATCH($A2271,VarKey,0))&amp;INDEX(MemLab,MATCH($C2271&amp;"|"&amp;$B2271,MemKey,0))</f>
        <v/>
      </c>
      <c r="I2271" s="1">
        <f>INDEX(VarUnit,MATCH($A2271,VarKey,0))</f>
        <v/>
      </c>
      <c r="J2271" s="1">
        <f>INDEX(VarSrc,MATCH($A2271,VarKey,0))</f>
        <v/>
      </c>
      <c r="K2271" s="17">
        <f>CodePrefix&amp;$A2271&amp;IF($C2271="","","."&amp;$C2271&amp;"."&amp;$B2271)&amp;INDEX(VarEnd,MATCH($A2271,VarKey,0))&amp;K$5</f>
        <v/>
      </c>
      <c r="L2271" s="57">
        <f>SUM(L2345:L2352)</f>
        <v/>
      </c>
      <c r="M2271" s="58">
        <f>SUM(M2345:M2352)</f>
        <v/>
      </c>
      <c r="N2271" s="58">
        <f>SUM(N2345:N2352)</f>
        <v/>
      </c>
      <c r="O2271" s="58">
        <f>SUM(O2345:O2352)</f>
        <v/>
      </c>
      <c r="P2271" s="58">
        <f>SUM(P2345:P2352)</f>
        <v/>
      </c>
      <c r="Q2271" s="58">
        <f>SUM(Q2345:Q2352)</f>
        <v/>
      </c>
      <c r="R2271" s="58">
        <f>SUM(R2345:R2352)</f>
        <v/>
      </c>
      <c r="S2271" s="58">
        <f>SUM(S2345:S2352)</f>
        <v/>
      </c>
      <c r="T2271" s="58">
        <f>SUM(T2345:T2352)</f>
        <v/>
      </c>
      <c r="U2271" s="58">
        <f>SUM(U2345:U2352)</f>
        <v/>
      </c>
      <c r="V2271" s="58">
        <f>SUM(V2345:V2352)</f>
        <v/>
      </c>
      <c r="W2271" s="58">
        <f>SUM(W2345:W2352)</f>
        <v/>
      </c>
      <c r="X2271" s="58">
        <f>SUM(X2345:X2352)</f>
        <v/>
      </c>
      <c r="Y2271" s="58">
        <f>SUM(Y2345:Y2352)</f>
        <v/>
      </c>
      <c r="Z2271" s="58">
        <f>SUM(Z2345:Z2352)</f>
        <v/>
      </c>
      <c r="AA2271" s="58">
        <f>SUM(AA2345:AA2352)</f>
        <v/>
      </c>
      <c r="AB2271" s="58">
        <f>SUM(AB2345:AB2352)</f>
        <v/>
      </c>
      <c r="AC2271" s="58">
        <f>SUM(AC2345:AC2352)</f>
        <v/>
      </c>
      <c r="AD2271" s="58">
        <f>SUM(AD2345:AD2352)</f>
        <v/>
      </c>
      <c r="AF2271" s="17">
        <f>CodePrefix&amp;$A2271&amp;IF($C2271="","","."&amp;$C2271&amp;"."&amp;$B2271)&amp;INDEX(VarEnd,MATCH($A2271,VarKey,0))&amp;AF$5</f>
        <v/>
      </c>
      <c r="AG2271" s="57">
        <f>SUM(AG2345:AG2352)</f>
        <v/>
      </c>
      <c r="AH2271" s="58">
        <f>SUM(AH2345:AH2352)</f>
        <v/>
      </c>
      <c r="AI2271" s="58">
        <f>SUM(AI2345:AI2352)</f>
        <v/>
      </c>
      <c r="AJ2271" s="58">
        <f>SUM(AJ2345:AJ2352)</f>
        <v/>
      </c>
      <c r="AK2271" s="58">
        <f>SUM(AK2345:AK2352)</f>
        <v/>
      </c>
      <c r="AL2271" s="58">
        <f>SUM(AL2345:AL2352)</f>
        <v/>
      </c>
      <c r="AM2271" s="58">
        <f>SUM(AM2345:AM2352)</f>
        <v/>
      </c>
      <c r="AN2271" s="58">
        <f>SUM(AN2345:AN2352)</f>
        <v/>
      </c>
      <c r="AO2271" s="58">
        <f>SUM(AO2345:AO2352)</f>
        <v/>
      </c>
      <c r="AP2271" s="58">
        <f>SUM(AP2345:AP2352)</f>
        <v/>
      </c>
      <c r="AQ2271" s="58">
        <f>SUM(AQ2345:AQ2352)</f>
        <v/>
      </c>
      <c r="AR2271" s="58">
        <f>SUM(AR2345:AR2352)</f>
        <v/>
      </c>
      <c r="AS2271" s="58">
        <f>SUM(AS2345:AS2352)</f>
        <v/>
      </c>
      <c r="AT2271" s="58">
        <f>SUM(AT2345:AT2352)</f>
        <v/>
      </c>
      <c r="AU2271" s="58">
        <f>SUM(AU2345:AU2352)</f>
        <v/>
      </c>
      <c r="AV2271" s="58">
        <f>SUM(AV2345:AV2352)</f>
        <v/>
      </c>
      <c r="AW2271" s="58">
        <f>SUM(AW2345:AW2352)</f>
        <v/>
      </c>
      <c r="AX2271" s="58">
        <f>SUM(AX2345:AX2352)</f>
        <v/>
      </c>
      <c r="AY2271" s="58">
        <f>SUM(AY2345:AY2352)</f>
        <v/>
      </c>
    </row>
    <row r="2272" hidden="1" outlineLevel="1">
      <c r="A2272" s="56" t="inlineStr">
        <is>
          <t>eldem</t>
        </is>
      </c>
      <c r="B2272" s="56" t="inlineStr">
        <is>
          <t>ecy</t>
        </is>
      </c>
      <c r="C2272" s="56" t="inlineStr">
        <is>
          <t>mac</t>
        </is>
      </c>
      <c r="H2272" s="56">
        <f>INDEX(VarLab,MATCH($A2272,VarKey,0))&amp;INDEX(MemLab,MATCH($C2272&amp;"|"&amp;$B2272,MemKey,0))</f>
        <v/>
      </c>
      <c r="I2272" s="56">
        <f>INDEX(VarUnit,MATCH($A2272,VarKey,0))</f>
        <v/>
      </c>
      <c r="J2272" s="56">
        <f>INDEX(VarSrc,MATCH($A2272,VarKey,0))</f>
        <v/>
      </c>
      <c r="K2272" s="59">
        <f>CodePrefix&amp;$A2272&amp;IF($C2272="","","."&amp;$C2272&amp;"."&amp;$B2272)&amp;INDEX(VarEnd,MATCH($A2272,VarKey,0))&amp;K$5</f>
        <v/>
      </c>
      <c r="L2272" s="60">
        <f>SUMIF($C$654:$C$668,$C2272,L$654:L$668)</f>
        <v/>
      </c>
      <c r="M2272" s="61">
        <f>SUMIF($C$654:$C$668,$C2272,M$654:M$668)</f>
        <v/>
      </c>
      <c r="N2272" s="61">
        <f>SUMIF($C$654:$C$668,$C2272,N$654:N$668)</f>
        <v/>
      </c>
      <c r="O2272" s="61">
        <f>SUMIF($C$654:$C$668,$C2272,O$654:O$668)</f>
        <v/>
      </c>
      <c r="P2272" s="61">
        <f>SUMIF($C$654:$C$668,$C2272,P$654:P$668)</f>
        <v/>
      </c>
      <c r="Q2272" s="61">
        <f>SUMIF($C$654:$C$668,$C2272,Q$654:Q$668)</f>
        <v/>
      </c>
      <c r="R2272" s="61">
        <f>SUMIF($C$654:$C$668,$C2272,R$654:R$668)</f>
        <v/>
      </c>
      <c r="S2272" s="61">
        <f>SUMIF($C$654:$C$668,$C2272,S$654:S$668)</f>
        <v/>
      </c>
      <c r="T2272" s="61">
        <f>SUMIF($C$654:$C$668,$C2272,T$654:T$668)</f>
        <v/>
      </c>
      <c r="U2272" s="61">
        <f>SUMIF($C$654:$C$668,$C2272,U$654:U$668)</f>
        <v/>
      </c>
      <c r="V2272" s="61">
        <f>SUMIF($C$654:$C$668,$C2272,V$654:V$668)</f>
        <v/>
      </c>
      <c r="W2272" s="61">
        <f>SUMIF($C$654:$C$668,$C2272,W$654:W$668)</f>
        <v/>
      </c>
      <c r="X2272" s="61">
        <f>SUMIF($C$654:$C$668,$C2272,X$654:X$668)</f>
        <v/>
      </c>
      <c r="Y2272" s="61">
        <f>SUMIF($C$654:$C$668,$C2272,Y$654:Y$668)</f>
        <v/>
      </c>
      <c r="Z2272" s="61">
        <f>SUMIF($C$654:$C$668,$C2272,Z$654:Z$668)</f>
        <v/>
      </c>
      <c r="AA2272" s="61">
        <f>SUMIF($C$654:$C$668,$C2272,AA$654:AA$668)</f>
        <v/>
      </c>
      <c r="AB2272" s="61">
        <f>SUMIF($C$654:$C$668,$C2272,AB$654:AB$668)</f>
        <v/>
      </c>
      <c r="AC2272" s="61">
        <f>SUMIF($C$654:$C$668,$C2272,AC$654:AC$668)</f>
        <v/>
      </c>
      <c r="AD2272" s="61">
        <f>SUMIF($C$654:$C$668,$C2272,AD$654:AD$668)</f>
        <v/>
      </c>
      <c r="AF2272" s="59">
        <f>CodePrefix&amp;$A2272&amp;IF($C2272="","","."&amp;$C2272&amp;"."&amp;$B2272)&amp;INDEX(VarEnd,MATCH($A2272,VarKey,0))&amp;AF$5</f>
        <v/>
      </c>
      <c r="AG2272" s="60">
        <f>SUMIF($C$654:$C$668,$C2272,AG$654:AG$668)</f>
        <v/>
      </c>
      <c r="AH2272" s="61">
        <f>SUMIF($C$654:$C$668,$C2272,AH$654:AH$668)</f>
        <v/>
      </c>
      <c r="AI2272" s="61">
        <f>SUMIF($C$654:$C$668,$C2272,AI$654:AI$668)</f>
        <v/>
      </c>
      <c r="AJ2272" s="61">
        <f>SUMIF($C$654:$C$668,$C2272,AJ$654:AJ$668)</f>
        <v/>
      </c>
      <c r="AK2272" s="61">
        <f>SUMIF($C$654:$C$668,$C2272,AK$654:AK$668)</f>
        <v/>
      </c>
      <c r="AL2272" s="61">
        <f>SUMIF($C$654:$C$668,$C2272,AL$654:AL$668)</f>
        <v/>
      </c>
      <c r="AM2272" s="61">
        <f>SUMIF($C$654:$C$668,$C2272,AM$654:AM$668)</f>
        <v/>
      </c>
      <c r="AN2272" s="61">
        <f>SUMIF($C$654:$C$668,$C2272,AN$654:AN$668)</f>
        <v/>
      </c>
      <c r="AO2272" s="61">
        <f>SUMIF($C$654:$C$668,$C2272,AO$654:AO$668)</f>
        <v/>
      </c>
      <c r="AP2272" s="61">
        <f>SUMIF($C$654:$C$668,$C2272,AP$654:AP$668)</f>
        <v/>
      </c>
      <c r="AQ2272" s="61">
        <f>SUMIF($C$654:$C$668,$C2272,AQ$654:AQ$668)</f>
        <v/>
      </c>
      <c r="AR2272" s="61">
        <f>SUMIF($C$654:$C$668,$C2272,AR$654:AR$668)</f>
        <v/>
      </c>
      <c r="AS2272" s="61">
        <f>SUMIF($C$654:$C$668,$C2272,AS$654:AS$668)</f>
        <v/>
      </c>
      <c r="AT2272" s="61">
        <f>SUMIF($C$654:$C$668,$C2272,AT$654:AT$668)</f>
        <v/>
      </c>
      <c r="AU2272" s="61">
        <f>SUMIF($C$654:$C$668,$C2272,AU$654:AU$668)</f>
        <v/>
      </c>
      <c r="AV2272" s="61">
        <f>SUMIF($C$654:$C$668,$C2272,AV$654:AV$668)</f>
        <v/>
      </c>
      <c r="AW2272" s="61">
        <f>SUMIF($C$654:$C$668,$C2272,AW$654:AW$668)</f>
        <v/>
      </c>
      <c r="AX2272" s="61">
        <f>SUMIF($C$654:$C$668,$C2272,AX$654:AX$668)</f>
        <v/>
      </c>
      <c r="AY2272" s="61">
        <f>SUMIF($C$654:$C$668,$C2272,AY$654:AY$668)</f>
        <v/>
      </c>
    </row>
    <row r="2273" hidden="1" outlineLevel="2">
      <c r="A2273" s="14" t="inlineStr">
        <is>
          <t>ctxnew</t>
        </is>
      </c>
      <c r="B2273" s="14" t="inlineStr">
        <is>
          <t>coa</t>
        </is>
      </c>
      <c r="C2273" s="14" t="inlineStr">
        <is>
          <t>mac</t>
        </is>
      </c>
      <c r="D2273" s="32">
        <f>INDEX(Inputs!$W$5:$W$132,MATCH($B2273&amp;"|"&amp;$C2273,Inputs!$A$5:$A$132,0))</f>
        <v/>
      </c>
      <c r="E2273" s="32">
        <f>INDEX(Inputs!$L$5:$L$132,MATCH($B2273&amp;"|"&amp;$C2273,Inputs!$A$5:$A$132,0))</f>
        <v/>
      </c>
      <c r="F2273" s="32">
        <f>INDEX(Inputs!$M$5:$M$132,MATCH($B2273&amp;"|"&amp;$C2273,Inputs!$A$5:$A$132,0))</f>
        <v/>
      </c>
      <c r="G2273" s="36" t="n"/>
      <c r="H2273" s="14">
        <f>INDEX(VarLab,MATCH($A2273,VarKey,0))&amp;INDEX(MemLab,MATCH($C2273&amp;"|"&amp;$B2273,MemKey,0))</f>
        <v/>
      </c>
      <c r="I2273" s="14">
        <f>INDEX(VarUnit,MATCH($A2273,VarKey,0))</f>
        <v/>
      </c>
      <c r="J2273" s="14">
        <f>INDEX(VarSrc,MATCH($A2273,VarKey,0))</f>
        <v/>
      </c>
      <c r="K2273" s="11">
        <f>CodePrefix&amp;$A2273&amp;IF($C2273="","","."&amp;$C2273&amp;"."&amp;$B2273)&amp;INDEX(VarEnd,MATCH($A2273,VarKey,0))&amp;K$5</f>
        <v/>
      </c>
      <c r="L2273" s="37">
        <f>INDEX(L$263:L$279,$F2273)*$D2273*INDEX(L$23:L$30,$E2273)</f>
        <v/>
      </c>
      <c r="M2273" s="32">
        <f>INDEX(M$263:M$279,$F2273)*$D2273*INDEX(M$23:M$30,$E2273)</f>
        <v/>
      </c>
      <c r="N2273" s="32">
        <f>INDEX(N$263:N$279,$F2273)*$D2273*INDEX(N$23:N$30,$E2273)</f>
        <v/>
      </c>
      <c r="O2273" s="32">
        <f>INDEX(O$263:O$279,$F2273)*$D2273*INDEX(O$23:O$30,$E2273)</f>
        <v/>
      </c>
      <c r="P2273" s="32">
        <f>INDEX(P$263:P$279,$F2273)*$D2273*INDEX(P$23:P$30,$E2273)</f>
        <v/>
      </c>
      <c r="Q2273" s="32">
        <f>INDEX(Q$263:Q$279,$F2273)*$D2273*INDEX(Q$23:Q$30,$E2273)</f>
        <v/>
      </c>
      <c r="R2273" s="32">
        <f>INDEX(R$263:R$279,$F2273)*$D2273*INDEX(R$23:R$30,$E2273)</f>
        <v/>
      </c>
      <c r="S2273" s="32">
        <f>INDEX(S$263:S$279,$F2273)*$D2273*INDEX(S$23:S$30,$E2273)</f>
        <v/>
      </c>
      <c r="T2273" s="32">
        <f>INDEX(T$263:T$279,$F2273)*$D2273*INDEX(T$23:T$30,$E2273)</f>
        <v/>
      </c>
      <c r="U2273" s="32">
        <f>INDEX(U$263:U$279,$F2273)*$D2273*INDEX(U$23:U$30,$E2273)</f>
        <v/>
      </c>
      <c r="V2273" s="32">
        <f>INDEX(V$263:V$279,$F2273)*$D2273*INDEX(V$23:V$30,$E2273)</f>
        <v/>
      </c>
      <c r="W2273" s="32">
        <f>INDEX(W$263:W$279,$F2273)*$D2273*INDEX(W$23:W$30,$E2273)</f>
        <v/>
      </c>
      <c r="X2273" s="32">
        <f>INDEX(X$263:X$279,$F2273)*$D2273*INDEX(X$23:X$30,$E2273)</f>
        <v/>
      </c>
      <c r="Y2273" s="32">
        <f>INDEX(Y$263:Y$279,$F2273)*$D2273*INDEX(Y$23:Y$30,$E2273)</f>
        <v/>
      </c>
      <c r="Z2273" s="32">
        <f>INDEX(Z$263:Z$279,$F2273)*$D2273*INDEX(Z$23:Z$30,$E2273)</f>
        <v/>
      </c>
      <c r="AA2273" s="32">
        <f>INDEX(AA$263:AA$279,$F2273)*$D2273*INDEX(AA$23:AA$30,$E2273)</f>
        <v/>
      </c>
      <c r="AB2273" s="32">
        <f>INDEX(AB$263:AB$279,$F2273)*$D2273*INDEX(AB$23:AB$30,$E2273)</f>
        <v/>
      </c>
      <c r="AC2273" s="32">
        <f>INDEX(AC$263:AC$279,$F2273)*$D2273*INDEX(AC$23:AC$30,$E2273)</f>
        <v/>
      </c>
      <c r="AD2273" s="32">
        <f>INDEX(AD$263:AD$279,$F2273)*$D2273*INDEX(AD$23:AD$30,$E2273)</f>
        <v/>
      </c>
      <c r="AF2273" s="11">
        <f>CodePrefix&amp;$A2273&amp;IF($C2273="","","."&amp;$C2273&amp;"."&amp;$B2273)&amp;INDEX(VarEnd,MATCH($A2273,VarKey,0))&amp;AF$5</f>
        <v/>
      </c>
      <c r="AG2273" s="37">
        <f>INDEX(AG$263:AG$279,$F2273)*$D2273*INDEX(AG$23:AG$30,$E2273)</f>
        <v/>
      </c>
      <c r="AH2273" s="32">
        <f>INDEX(AH$263:AH$279,$F2273)*$D2273*INDEX(AH$23:AH$30,$E2273)</f>
        <v/>
      </c>
      <c r="AI2273" s="32">
        <f>INDEX(AI$263:AI$279,$F2273)*$D2273*INDEX(AI$23:AI$30,$E2273)</f>
        <v/>
      </c>
      <c r="AJ2273" s="32">
        <f>INDEX(AJ$263:AJ$279,$F2273)*$D2273*INDEX(AJ$23:AJ$30,$E2273)</f>
        <v/>
      </c>
      <c r="AK2273" s="32">
        <f>INDEX(AK$263:AK$279,$F2273)*$D2273*INDEX(AK$23:AK$30,$E2273)</f>
        <v/>
      </c>
      <c r="AL2273" s="32">
        <f>INDEX(AL$263:AL$279,$F2273)*$D2273*INDEX(AL$23:AL$30,$E2273)</f>
        <v/>
      </c>
      <c r="AM2273" s="32">
        <f>INDEX(AM$263:AM$279,$F2273)*$D2273*INDEX(AM$23:AM$30,$E2273)</f>
        <v/>
      </c>
      <c r="AN2273" s="32">
        <f>INDEX(AN$263:AN$279,$F2273)*$D2273*INDEX(AN$23:AN$30,$E2273)</f>
        <v/>
      </c>
      <c r="AO2273" s="32">
        <f>INDEX(AO$263:AO$279,$F2273)*$D2273*INDEX(AO$23:AO$30,$E2273)</f>
        <v/>
      </c>
      <c r="AP2273" s="32">
        <f>INDEX(AP$263:AP$279,$F2273)*$D2273*INDEX(AP$23:AP$30,$E2273)</f>
        <v/>
      </c>
      <c r="AQ2273" s="32">
        <f>INDEX(AQ$263:AQ$279,$F2273)*$D2273*INDEX(AQ$23:AQ$30,$E2273)</f>
        <v/>
      </c>
      <c r="AR2273" s="32">
        <f>INDEX(AR$263:AR$279,$F2273)*$D2273*INDEX(AR$23:AR$30,$E2273)</f>
        <v/>
      </c>
      <c r="AS2273" s="32">
        <f>INDEX(AS$263:AS$279,$F2273)*$D2273*INDEX(AS$23:AS$30,$E2273)</f>
        <v/>
      </c>
      <c r="AT2273" s="32">
        <f>INDEX(AT$263:AT$279,$F2273)*$D2273*INDEX(AT$23:AT$30,$E2273)</f>
        <v/>
      </c>
      <c r="AU2273" s="32">
        <f>INDEX(AU$263:AU$279,$F2273)*$D2273*INDEX(AU$23:AU$30,$E2273)</f>
        <v/>
      </c>
      <c r="AV2273" s="32">
        <f>INDEX(AV$263:AV$279,$F2273)*$D2273*INDEX(AV$23:AV$30,$E2273)</f>
        <v/>
      </c>
      <c r="AW2273" s="32">
        <f>INDEX(AW$263:AW$279,$F2273)*$D2273*INDEX(AW$23:AW$30,$E2273)</f>
        <v/>
      </c>
      <c r="AX2273" s="32">
        <f>INDEX(AX$263:AX$279,$F2273)*$D2273*INDEX(AX$23:AX$30,$E2273)</f>
        <v/>
      </c>
      <c r="AY2273" s="32">
        <f>INDEX(AY$263:AY$279,$F2273)*$D2273*INDEX(AY$23:AY$30,$E2273)</f>
        <v/>
      </c>
    </row>
    <row r="2274" hidden="1" outlineLevel="2">
      <c r="A2274" s="14" t="inlineStr">
        <is>
          <t>ctxnew</t>
        </is>
      </c>
      <c r="B2274" s="14" t="inlineStr">
        <is>
          <t>nga</t>
        </is>
      </c>
      <c r="C2274" s="14" t="inlineStr">
        <is>
          <t>mac</t>
        </is>
      </c>
      <c r="D2274" s="32">
        <f>INDEX(Inputs!$W$5:$W$132,MATCH($B2274&amp;"|"&amp;$C2274,Inputs!$A$5:$A$132,0))</f>
        <v/>
      </c>
      <c r="E2274" s="32">
        <f>INDEX(Inputs!$L$5:$L$132,MATCH($B2274&amp;"|"&amp;$C2274,Inputs!$A$5:$A$132,0))</f>
        <v/>
      </c>
      <c r="F2274" s="32">
        <f>INDEX(Inputs!$M$5:$M$132,MATCH($B2274&amp;"|"&amp;$C2274,Inputs!$A$5:$A$132,0))</f>
        <v/>
      </c>
      <c r="G2274" s="36" t="n"/>
      <c r="H2274" s="14">
        <f>INDEX(VarLab,MATCH($A2274,VarKey,0))&amp;INDEX(MemLab,MATCH($C2274&amp;"|"&amp;$B2274,MemKey,0))</f>
        <v/>
      </c>
      <c r="I2274" s="14">
        <f>INDEX(VarUnit,MATCH($A2274,VarKey,0))</f>
        <v/>
      </c>
      <c r="J2274" s="14">
        <f>INDEX(VarSrc,MATCH($A2274,VarKey,0))</f>
        <v/>
      </c>
      <c r="K2274" s="11">
        <f>CodePrefix&amp;$A2274&amp;IF($C2274="","","."&amp;$C2274&amp;"."&amp;$B2274)&amp;INDEX(VarEnd,MATCH($A2274,VarKey,0))&amp;K$5</f>
        <v/>
      </c>
      <c r="L2274" s="37">
        <f>INDEX(L$263:L$279,$F2274)*$D2274*INDEX(L$23:L$30,$E2274)</f>
        <v/>
      </c>
      <c r="M2274" s="32">
        <f>INDEX(M$263:M$279,$F2274)*$D2274*INDEX(M$23:M$30,$E2274)</f>
        <v/>
      </c>
      <c r="N2274" s="32">
        <f>INDEX(N$263:N$279,$F2274)*$D2274*INDEX(N$23:N$30,$E2274)</f>
        <v/>
      </c>
      <c r="O2274" s="32">
        <f>INDEX(O$263:O$279,$F2274)*$D2274*INDEX(O$23:O$30,$E2274)</f>
        <v/>
      </c>
      <c r="P2274" s="32">
        <f>INDEX(P$263:P$279,$F2274)*$D2274*INDEX(P$23:P$30,$E2274)</f>
        <v/>
      </c>
      <c r="Q2274" s="32">
        <f>INDEX(Q$263:Q$279,$F2274)*$D2274*INDEX(Q$23:Q$30,$E2274)</f>
        <v/>
      </c>
      <c r="R2274" s="32">
        <f>INDEX(R$263:R$279,$F2274)*$D2274*INDEX(R$23:R$30,$E2274)</f>
        <v/>
      </c>
      <c r="S2274" s="32">
        <f>INDEX(S$263:S$279,$F2274)*$D2274*INDEX(S$23:S$30,$E2274)</f>
        <v/>
      </c>
      <c r="T2274" s="32">
        <f>INDEX(T$263:T$279,$F2274)*$D2274*INDEX(T$23:T$30,$E2274)</f>
        <v/>
      </c>
      <c r="U2274" s="32">
        <f>INDEX(U$263:U$279,$F2274)*$D2274*INDEX(U$23:U$30,$E2274)</f>
        <v/>
      </c>
      <c r="V2274" s="32">
        <f>INDEX(V$263:V$279,$F2274)*$D2274*INDEX(V$23:V$30,$E2274)</f>
        <v/>
      </c>
      <c r="W2274" s="32">
        <f>INDEX(W$263:W$279,$F2274)*$D2274*INDEX(W$23:W$30,$E2274)</f>
        <v/>
      </c>
      <c r="X2274" s="32">
        <f>INDEX(X$263:X$279,$F2274)*$D2274*INDEX(X$23:X$30,$E2274)</f>
        <v/>
      </c>
      <c r="Y2274" s="32">
        <f>INDEX(Y$263:Y$279,$F2274)*$D2274*INDEX(Y$23:Y$30,$E2274)</f>
        <v/>
      </c>
      <c r="Z2274" s="32">
        <f>INDEX(Z$263:Z$279,$F2274)*$D2274*INDEX(Z$23:Z$30,$E2274)</f>
        <v/>
      </c>
      <c r="AA2274" s="32">
        <f>INDEX(AA$263:AA$279,$F2274)*$D2274*INDEX(AA$23:AA$30,$E2274)</f>
        <v/>
      </c>
      <c r="AB2274" s="32">
        <f>INDEX(AB$263:AB$279,$F2274)*$D2274*INDEX(AB$23:AB$30,$E2274)</f>
        <v/>
      </c>
      <c r="AC2274" s="32">
        <f>INDEX(AC$263:AC$279,$F2274)*$D2274*INDEX(AC$23:AC$30,$E2274)</f>
        <v/>
      </c>
      <c r="AD2274" s="32">
        <f>INDEX(AD$263:AD$279,$F2274)*$D2274*INDEX(AD$23:AD$30,$E2274)</f>
        <v/>
      </c>
      <c r="AF2274" s="11">
        <f>CodePrefix&amp;$A2274&amp;IF($C2274="","","."&amp;$C2274&amp;"."&amp;$B2274)&amp;INDEX(VarEnd,MATCH($A2274,VarKey,0))&amp;AF$5</f>
        <v/>
      </c>
      <c r="AG2274" s="37">
        <f>INDEX(AG$263:AG$279,$F2274)*$D2274*INDEX(AG$23:AG$30,$E2274)</f>
        <v/>
      </c>
      <c r="AH2274" s="32">
        <f>INDEX(AH$263:AH$279,$F2274)*$D2274*INDEX(AH$23:AH$30,$E2274)</f>
        <v/>
      </c>
      <c r="AI2274" s="32">
        <f>INDEX(AI$263:AI$279,$F2274)*$D2274*INDEX(AI$23:AI$30,$E2274)</f>
        <v/>
      </c>
      <c r="AJ2274" s="32">
        <f>INDEX(AJ$263:AJ$279,$F2274)*$D2274*INDEX(AJ$23:AJ$30,$E2274)</f>
        <v/>
      </c>
      <c r="AK2274" s="32">
        <f>INDEX(AK$263:AK$279,$F2274)*$D2274*INDEX(AK$23:AK$30,$E2274)</f>
        <v/>
      </c>
      <c r="AL2274" s="32">
        <f>INDEX(AL$263:AL$279,$F2274)*$D2274*INDEX(AL$23:AL$30,$E2274)</f>
        <v/>
      </c>
      <c r="AM2274" s="32">
        <f>INDEX(AM$263:AM$279,$F2274)*$D2274*INDEX(AM$23:AM$30,$E2274)</f>
        <v/>
      </c>
      <c r="AN2274" s="32">
        <f>INDEX(AN$263:AN$279,$F2274)*$D2274*INDEX(AN$23:AN$30,$E2274)</f>
        <v/>
      </c>
      <c r="AO2274" s="32">
        <f>INDEX(AO$263:AO$279,$F2274)*$D2274*INDEX(AO$23:AO$30,$E2274)</f>
        <v/>
      </c>
      <c r="AP2274" s="32">
        <f>INDEX(AP$263:AP$279,$F2274)*$D2274*INDEX(AP$23:AP$30,$E2274)</f>
        <v/>
      </c>
      <c r="AQ2274" s="32">
        <f>INDEX(AQ$263:AQ$279,$F2274)*$D2274*INDEX(AQ$23:AQ$30,$E2274)</f>
        <v/>
      </c>
      <c r="AR2274" s="32">
        <f>INDEX(AR$263:AR$279,$F2274)*$D2274*INDEX(AR$23:AR$30,$E2274)</f>
        <v/>
      </c>
      <c r="AS2274" s="32">
        <f>INDEX(AS$263:AS$279,$F2274)*$D2274*INDEX(AS$23:AS$30,$E2274)</f>
        <v/>
      </c>
      <c r="AT2274" s="32">
        <f>INDEX(AT$263:AT$279,$F2274)*$D2274*INDEX(AT$23:AT$30,$E2274)</f>
        <v/>
      </c>
      <c r="AU2274" s="32">
        <f>INDEX(AU$263:AU$279,$F2274)*$D2274*INDEX(AU$23:AU$30,$E2274)</f>
        <v/>
      </c>
      <c r="AV2274" s="32">
        <f>INDEX(AV$263:AV$279,$F2274)*$D2274*INDEX(AV$23:AV$30,$E2274)</f>
        <v/>
      </c>
      <c r="AW2274" s="32">
        <f>INDEX(AW$263:AW$279,$F2274)*$D2274*INDEX(AW$23:AW$30,$E2274)</f>
        <v/>
      </c>
      <c r="AX2274" s="32">
        <f>INDEX(AX$263:AX$279,$F2274)*$D2274*INDEX(AX$23:AX$30,$E2274)</f>
        <v/>
      </c>
      <c r="AY2274" s="32">
        <f>INDEX(AY$263:AY$279,$F2274)*$D2274*INDEX(AY$23:AY$30,$E2274)</f>
        <v/>
      </c>
    </row>
    <row r="2275" hidden="1" outlineLevel="2">
      <c r="A2275" s="14" t="inlineStr">
        <is>
          <t>ctxnew</t>
        </is>
      </c>
      <c r="B2275" s="14" t="inlineStr">
        <is>
          <t>gso</t>
        </is>
      </c>
      <c r="C2275" s="14" t="inlineStr">
        <is>
          <t>mac</t>
        </is>
      </c>
      <c r="D2275" s="32">
        <f>INDEX(Inputs!$W$5:$W$132,MATCH($B2275&amp;"|"&amp;$C2275,Inputs!$A$5:$A$132,0))</f>
        <v/>
      </c>
      <c r="E2275" s="32">
        <f>INDEX(Inputs!$L$5:$L$132,MATCH($B2275&amp;"|"&amp;$C2275,Inputs!$A$5:$A$132,0))</f>
        <v/>
      </c>
      <c r="F2275" s="32">
        <f>INDEX(Inputs!$M$5:$M$132,MATCH($B2275&amp;"|"&amp;$C2275,Inputs!$A$5:$A$132,0))</f>
        <v/>
      </c>
      <c r="G2275" s="36" t="n"/>
      <c r="H2275" s="14">
        <f>INDEX(VarLab,MATCH($A2275,VarKey,0))&amp;INDEX(MemLab,MATCH($C2275&amp;"|"&amp;$B2275,MemKey,0))</f>
        <v/>
      </c>
      <c r="I2275" s="14">
        <f>INDEX(VarUnit,MATCH($A2275,VarKey,0))</f>
        <v/>
      </c>
      <c r="J2275" s="14">
        <f>INDEX(VarSrc,MATCH($A2275,VarKey,0))</f>
        <v/>
      </c>
      <c r="K2275" s="11">
        <f>CodePrefix&amp;$A2275&amp;IF($C2275="","","."&amp;$C2275&amp;"."&amp;$B2275)&amp;INDEX(VarEnd,MATCH($A2275,VarKey,0))&amp;K$5</f>
        <v/>
      </c>
      <c r="L2275" s="37">
        <f>INDEX(L$263:L$279,$F2275)*$D2275*INDEX(L$23:L$30,$E2275)</f>
        <v/>
      </c>
      <c r="M2275" s="32">
        <f>INDEX(M$263:M$279,$F2275)*$D2275*INDEX(M$23:M$30,$E2275)</f>
        <v/>
      </c>
      <c r="N2275" s="32">
        <f>INDEX(N$263:N$279,$F2275)*$D2275*INDEX(N$23:N$30,$E2275)</f>
        <v/>
      </c>
      <c r="O2275" s="32">
        <f>INDEX(O$263:O$279,$F2275)*$D2275*INDEX(O$23:O$30,$E2275)</f>
        <v/>
      </c>
      <c r="P2275" s="32">
        <f>INDEX(P$263:P$279,$F2275)*$D2275*INDEX(P$23:P$30,$E2275)</f>
        <v/>
      </c>
      <c r="Q2275" s="32">
        <f>INDEX(Q$263:Q$279,$F2275)*$D2275*INDEX(Q$23:Q$30,$E2275)</f>
        <v/>
      </c>
      <c r="R2275" s="32">
        <f>INDEX(R$263:R$279,$F2275)*$D2275*INDEX(R$23:R$30,$E2275)</f>
        <v/>
      </c>
      <c r="S2275" s="32">
        <f>INDEX(S$263:S$279,$F2275)*$D2275*INDEX(S$23:S$30,$E2275)</f>
        <v/>
      </c>
      <c r="T2275" s="32">
        <f>INDEX(T$263:T$279,$F2275)*$D2275*INDEX(T$23:T$30,$E2275)</f>
        <v/>
      </c>
      <c r="U2275" s="32">
        <f>INDEX(U$263:U$279,$F2275)*$D2275*INDEX(U$23:U$30,$E2275)</f>
        <v/>
      </c>
      <c r="V2275" s="32">
        <f>INDEX(V$263:V$279,$F2275)*$D2275*INDEX(V$23:V$30,$E2275)</f>
        <v/>
      </c>
      <c r="W2275" s="32">
        <f>INDEX(W$263:W$279,$F2275)*$D2275*INDEX(W$23:W$30,$E2275)</f>
        <v/>
      </c>
      <c r="X2275" s="32">
        <f>INDEX(X$263:X$279,$F2275)*$D2275*INDEX(X$23:X$30,$E2275)</f>
        <v/>
      </c>
      <c r="Y2275" s="32">
        <f>INDEX(Y$263:Y$279,$F2275)*$D2275*INDEX(Y$23:Y$30,$E2275)</f>
        <v/>
      </c>
      <c r="Z2275" s="32">
        <f>INDEX(Z$263:Z$279,$F2275)*$D2275*INDEX(Z$23:Z$30,$E2275)</f>
        <v/>
      </c>
      <c r="AA2275" s="32">
        <f>INDEX(AA$263:AA$279,$F2275)*$D2275*INDEX(AA$23:AA$30,$E2275)</f>
        <v/>
      </c>
      <c r="AB2275" s="32">
        <f>INDEX(AB$263:AB$279,$F2275)*$D2275*INDEX(AB$23:AB$30,$E2275)</f>
        <v/>
      </c>
      <c r="AC2275" s="32">
        <f>INDEX(AC$263:AC$279,$F2275)*$D2275*INDEX(AC$23:AC$30,$E2275)</f>
        <v/>
      </c>
      <c r="AD2275" s="32">
        <f>INDEX(AD$263:AD$279,$F2275)*$D2275*INDEX(AD$23:AD$30,$E2275)</f>
        <v/>
      </c>
      <c r="AF2275" s="11">
        <f>CodePrefix&amp;$A2275&amp;IF($C2275="","","."&amp;$C2275&amp;"."&amp;$B2275)&amp;INDEX(VarEnd,MATCH($A2275,VarKey,0))&amp;AF$5</f>
        <v/>
      </c>
      <c r="AG2275" s="37">
        <f>INDEX(AG$263:AG$279,$F2275)*$D2275*INDEX(AG$23:AG$30,$E2275)</f>
        <v/>
      </c>
      <c r="AH2275" s="32">
        <f>INDEX(AH$263:AH$279,$F2275)*$D2275*INDEX(AH$23:AH$30,$E2275)</f>
        <v/>
      </c>
      <c r="AI2275" s="32">
        <f>INDEX(AI$263:AI$279,$F2275)*$D2275*INDEX(AI$23:AI$30,$E2275)</f>
        <v/>
      </c>
      <c r="AJ2275" s="32">
        <f>INDEX(AJ$263:AJ$279,$F2275)*$D2275*INDEX(AJ$23:AJ$30,$E2275)</f>
        <v/>
      </c>
      <c r="AK2275" s="32">
        <f>INDEX(AK$263:AK$279,$F2275)*$D2275*INDEX(AK$23:AK$30,$E2275)</f>
        <v/>
      </c>
      <c r="AL2275" s="32">
        <f>INDEX(AL$263:AL$279,$F2275)*$D2275*INDEX(AL$23:AL$30,$E2275)</f>
        <v/>
      </c>
      <c r="AM2275" s="32">
        <f>INDEX(AM$263:AM$279,$F2275)*$D2275*INDEX(AM$23:AM$30,$E2275)</f>
        <v/>
      </c>
      <c r="AN2275" s="32">
        <f>INDEX(AN$263:AN$279,$F2275)*$D2275*INDEX(AN$23:AN$30,$E2275)</f>
        <v/>
      </c>
      <c r="AO2275" s="32">
        <f>INDEX(AO$263:AO$279,$F2275)*$D2275*INDEX(AO$23:AO$30,$E2275)</f>
        <v/>
      </c>
      <c r="AP2275" s="32">
        <f>INDEX(AP$263:AP$279,$F2275)*$D2275*INDEX(AP$23:AP$30,$E2275)</f>
        <v/>
      </c>
      <c r="AQ2275" s="32">
        <f>INDEX(AQ$263:AQ$279,$F2275)*$D2275*INDEX(AQ$23:AQ$30,$E2275)</f>
        <v/>
      </c>
      <c r="AR2275" s="32">
        <f>INDEX(AR$263:AR$279,$F2275)*$D2275*INDEX(AR$23:AR$30,$E2275)</f>
        <v/>
      </c>
      <c r="AS2275" s="32">
        <f>INDEX(AS$263:AS$279,$F2275)*$D2275*INDEX(AS$23:AS$30,$E2275)</f>
        <v/>
      </c>
      <c r="AT2275" s="32">
        <f>INDEX(AT$263:AT$279,$F2275)*$D2275*INDEX(AT$23:AT$30,$E2275)</f>
        <v/>
      </c>
      <c r="AU2275" s="32">
        <f>INDEX(AU$263:AU$279,$F2275)*$D2275*INDEX(AU$23:AU$30,$E2275)</f>
        <v/>
      </c>
      <c r="AV2275" s="32">
        <f>INDEX(AV$263:AV$279,$F2275)*$D2275*INDEX(AV$23:AV$30,$E2275)</f>
        <v/>
      </c>
      <c r="AW2275" s="32">
        <f>INDEX(AW$263:AW$279,$F2275)*$D2275*INDEX(AW$23:AW$30,$E2275)</f>
        <v/>
      </c>
      <c r="AX2275" s="32">
        <f>INDEX(AX$263:AX$279,$F2275)*$D2275*INDEX(AX$23:AX$30,$E2275)</f>
        <v/>
      </c>
      <c r="AY2275" s="32">
        <f>INDEX(AY$263:AY$279,$F2275)*$D2275*INDEX(AY$23:AY$30,$E2275)</f>
        <v/>
      </c>
    </row>
    <row r="2276" hidden="1" outlineLevel="2">
      <c r="A2276" s="14" t="inlineStr">
        <is>
          <t>ctxnew</t>
        </is>
      </c>
      <c r="B2276" s="14" t="inlineStr">
        <is>
          <t>die</t>
        </is>
      </c>
      <c r="C2276" s="14" t="inlineStr">
        <is>
          <t>mac</t>
        </is>
      </c>
      <c r="D2276" s="32">
        <f>INDEX(Inputs!$W$5:$W$132,MATCH($B2276&amp;"|"&amp;$C2276,Inputs!$A$5:$A$132,0))</f>
        <v/>
      </c>
      <c r="E2276" s="32">
        <f>INDEX(Inputs!$L$5:$L$132,MATCH($B2276&amp;"|"&amp;$C2276,Inputs!$A$5:$A$132,0))</f>
        <v/>
      </c>
      <c r="F2276" s="32">
        <f>INDEX(Inputs!$M$5:$M$132,MATCH($B2276&amp;"|"&amp;$C2276,Inputs!$A$5:$A$132,0))</f>
        <v/>
      </c>
      <c r="G2276" s="36" t="n"/>
      <c r="H2276" s="14">
        <f>INDEX(VarLab,MATCH($A2276,VarKey,0))&amp;INDEX(MemLab,MATCH($C2276&amp;"|"&amp;$B2276,MemKey,0))</f>
        <v/>
      </c>
      <c r="I2276" s="14">
        <f>INDEX(VarUnit,MATCH($A2276,VarKey,0))</f>
        <v/>
      </c>
      <c r="J2276" s="14">
        <f>INDEX(VarSrc,MATCH($A2276,VarKey,0))</f>
        <v/>
      </c>
      <c r="K2276" s="11">
        <f>CodePrefix&amp;$A2276&amp;IF($C2276="","","."&amp;$C2276&amp;"."&amp;$B2276)&amp;INDEX(VarEnd,MATCH($A2276,VarKey,0))&amp;K$5</f>
        <v/>
      </c>
      <c r="L2276" s="37">
        <f>INDEX(L$263:L$279,$F2276)*$D2276*INDEX(L$23:L$30,$E2276)</f>
        <v/>
      </c>
      <c r="M2276" s="32">
        <f>INDEX(M$263:M$279,$F2276)*$D2276*INDEX(M$23:M$30,$E2276)</f>
        <v/>
      </c>
      <c r="N2276" s="32">
        <f>INDEX(N$263:N$279,$F2276)*$D2276*INDEX(N$23:N$30,$E2276)</f>
        <v/>
      </c>
      <c r="O2276" s="32">
        <f>INDEX(O$263:O$279,$F2276)*$D2276*INDEX(O$23:O$30,$E2276)</f>
        <v/>
      </c>
      <c r="P2276" s="32">
        <f>INDEX(P$263:P$279,$F2276)*$D2276*INDEX(P$23:P$30,$E2276)</f>
        <v/>
      </c>
      <c r="Q2276" s="32">
        <f>INDEX(Q$263:Q$279,$F2276)*$D2276*INDEX(Q$23:Q$30,$E2276)</f>
        <v/>
      </c>
      <c r="R2276" s="32">
        <f>INDEX(R$263:R$279,$F2276)*$D2276*INDEX(R$23:R$30,$E2276)</f>
        <v/>
      </c>
      <c r="S2276" s="32">
        <f>INDEX(S$263:S$279,$F2276)*$D2276*INDEX(S$23:S$30,$E2276)</f>
        <v/>
      </c>
      <c r="T2276" s="32">
        <f>INDEX(T$263:T$279,$F2276)*$D2276*INDEX(T$23:T$30,$E2276)</f>
        <v/>
      </c>
      <c r="U2276" s="32">
        <f>INDEX(U$263:U$279,$F2276)*$D2276*INDEX(U$23:U$30,$E2276)</f>
        <v/>
      </c>
      <c r="V2276" s="32">
        <f>INDEX(V$263:V$279,$F2276)*$D2276*INDEX(V$23:V$30,$E2276)</f>
        <v/>
      </c>
      <c r="W2276" s="32">
        <f>INDEX(W$263:W$279,$F2276)*$D2276*INDEX(W$23:W$30,$E2276)</f>
        <v/>
      </c>
      <c r="X2276" s="32">
        <f>INDEX(X$263:X$279,$F2276)*$D2276*INDEX(X$23:X$30,$E2276)</f>
        <v/>
      </c>
      <c r="Y2276" s="32">
        <f>INDEX(Y$263:Y$279,$F2276)*$D2276*INDEX(Y$23:Y$30,$E2276)</f>
        <v/>
      </c>
      <c r="Z2276" s="32">
        <f>INDEX(Z$263:Z$279,$F2276)*$D2276*INDEX(Z$23:Z$30,$E2276)</f>
        <v/>
      </c>
      <c r="AA2276" s="32">
        <f>INDEX(AA$263:AA$279,$F2276)*$D2276*INDEX(AA$23:AA$30,$E2276)</f>
        <v/>
      </c>
      <c r="AB2276" s="32">
        <f>INDEX(AB$263:AB$279,$F2276)*$D2276*INDEX(AB$23:AB$30,$E2276)</f>
        <v/>
      </c>
      <c r="AC2276" s="32">
        <f>INDEX(AC$263:AC$279,$F2276)*$D2276*INDEX(AC$23:AC$30,$E2276)</f>
        <v/>
      </c>
      <c r="AD2276" s="32">
        <f>INDEX(AD$263:AD$279,$F2276)*$D2276*INDEX(AD$23:AD$30,$E2276)</f>
        <v/>
      </c>
      <c r="AF2276" s="11">
        <f>CodePrefix&amp;$A2276&amp;IF($C2276="","","."&amp;$C2276&amp;"."&amp;$B2276)&amp;INDEX(VarEnd,MATCH($A2276,VarKey,0))&amp;AF$5</f>
        <v/>
      </c>
      <c r="AG2276" s="37">
        <f>INDEX(AG$263:AG$279,$F2276)*$D2276*INDEX(AG$23:AG$30,$E2276)</f>
        <v/>
      </c>
      <c r="AH2276" s="32">
        <f>INDEX(AH$263:AH$279,$F2276)*$D2276*INDEX(AH$23:AH$30,$E2276)</f>
        <v/>
      </c>
      <c r="AI2276" s="32">
        <f>INDEX(AI$263:AI$279,$F2276)*$D2276*INDEX(AI$23:AI$30,$E2276)</f>
        <v/>
      </c>
      <c r="AJ2276" s="32">
        <f>INDEX(AJ$263:AJ$279,$F2276)*$D2276*INDEX(AJ$23:AJ$30,$E2276)</f>
        <v/>
      </c>
      <c r="AK2276" s="32">
        <f>INDEX(AK$263:AK$279,$F2276)*$D2276*INDEX(AK$23:AK$30,$E2276)</f>
        <v/>
      </c>
      <c r="AL2276" s="32">
        <f>INDEX(AL$263:AL$279,$F2276)*$D2276*INDEX(AL$23:AL$30,$E2276)</f>
        <v/>
      </c>
      <c r="AM2276" s="32">
        <f>INDEX(AM$263:AM$279,$F2276)*$D2276*INDEX(AM$23:AM$30,$E2276)</f>
        <v/>
      </c>
      <c r="AN2276" s="32">
        <f>INDEX(AN$263:AN$279,$F2276)*$D2276*INDEX(AN$23:AN$30,$E2276)</f>
        <v/>
      </c>
      <c r="AO2276" s="32">
        <f>INDEX(AO$263:AO$279,$F2276)*$D2276*INDEX(AO$23:AO$30,$E2276)</f>
        <v/>
      </c>
      <c r="AP2276" s="32">
        <f>INDEX(AP$263:AP$279,$F2276)*$D2276*INDEX(AP$23:AP$30,$E2276)</f>
        <v/>
      </c>
      <c r="AQ2276" s="32">
        <f>INDEX(AQ$263:AQ$279,$F2276)*$D2276*INDEX(AQ$23:AQ$30,$E2276)</f>
        <v/>
      </c>
      <c r="AR2276" s="32">
        <f>INDEX(AR$263:AR$279,$F2276)*$D2276*INDEX(AR$23:AR$30,$E2276)</f>
        <v/>
      </c>
      <c r="AS2276" s="32">
        <f>INDEX(AS$263:AS$279,$F2276)*$D2276*INDEX(AS$23:AS$30,$E2276)</f>
        <v/>
      </c>
      <c r="AT2276" s="32">
        <f>INDEX(AT$263:AT$279,$F2276)*$D2276*INDEX(AT$23:AT$30,$E2276)</f>
        <v/>
      </c>
      <c r="AU2276" s="32">
        <f>INDEX(AU$263:AU$279,$F2276)*$D2276*INDEX(AU$23:AU$30,$E2276)</f>
        <v/>
      </c>
      <c r="AV2276" s="32">
        <f>INDEX(AV$263:AV$279,$F2276)*$D2276*INDEX(AV$23:AV$30,$E2276)</f>
        <v/>
      </c>
      <c r="AW2276" s="32">
        <f>INDEX(AW$263:AW$279,$F2276)*$D2276*INDEX(AW$23:AW$30,$E2276)</f>
        <v/>
      </c>
      <c r="AX2276" s="32">
        <f>INDEX(AX$263:AX$279,$F2276)*$D2276*INDEX(AX$23:AX$30,$E2276)</f>
        <v/>
      </c>
      <c r="AY2276" s="32">
        <f>INDEX(AY$263:AY$279,$F2276)*$D2276*INDEX(AY$23:AY$30,$E2276)</f>
        <v/>
      </c>
    </row>
    <row r="2277" hidden="1" outlineLevel="2">
      <c r="A2277" s="14" t="inlineStr">
        <is>
          <t>ctxnew</t>
        </is>
      </c>
      <c r="B2277" s="14" t="inlineStr">
        <is>
          <t>lpg</t>
        </is>
      </c>
      <c r="C2277" s="14" t="inlineStr">
        <is>
          <t>mac</t>
        </is>
      </c>
      <c r="D2277" s="32">
        <f>INDEX(Inputs!$W$5:$W$132,MATCH($B2277&amp;"|"&amp;$C2277,Inputs!$A$5:$A$132,0))</f>
        <v/>
      </c>
      <c r="E2277" s="32">
        <f>INDEX(Inputs!$L$5:$L$132,MATCH($B2277&amp;"|"&amp;$C2277,Inputs!$A$5:$A$132,0))</f>
        <v/>
      </c>
      <c r="F2277" s="32">
        <f>INDEX(Inputs!$M$5:$M$132,MATCH($B2277&amp;"|"&amp;$C2277,Inputs!$A$5:$A$132,0))</f>
        <v/>
      </c>
      <c r="G2277" s="36" t="n"/>
      <c r="H2277" s="14">
        <f>INDEX(VarLab,MATCH($A2277,VarKey,0))&amp;INDEX(MemLab,MATCH($C2277&amp;"|"&amp;$B2277,MemKey,0))</f>
        <v/>
      </c>
      <c r="I2277" s="14">
        <f>INDEX(VarUnit,MATCH($A2277,VarKey,0))</f>
        <v/>
      </c>
      <c r="J2277" s="14">
        <f>INDEX(VarSrc,MATCH($A2277,VarKey,0))</f>
        <v/>
      </c>
      <c r="K2277" s="11">
        <f>CodePrefix&amp;$A2277&amp;IF($C2277="","","."&amp;$C2277&amp;"."&amp;$B2277)&amp;INDEX(VarEnd,MATCH($A2277,VarKey,0))&amp;K$5</f>
        <v/>
      </c>
      <c r="L2277" s="37">
        <f>INDEX(L$263:L$279,$F2277)*$D2277*INDEX(L$23:L$30,$E2277)</f>
        <v/>
      </c>
      <c r="M2277" s="32">
        <f>INDEX(M$263:M$279,$F2277)*$D2277*INDEX(M$23:M$30,$E2277)</f>
        <v/>
      </c>
      <c r="N2277" s="32">
        <f>INDEX(N$263:N$279,$F2277)*$D2277*INDEX(N$23:N$30,$E2277)</f>
        <v/>
      </c>
      <c r="O2277" s="32">
        <f>INDEX(O$263:O$279,$F2277)*$D2277*INDEX(O$23:O$30,$E2277)</f>
        <v/>
      </c>
      <c r="P2277" s="32">
        <f>INDEX(P$263:P$279,$F2277)*$D2277*INDEX(P$23:P$30,$E2277)</f>
        <v/>
      </c>
      <c r="Q2277" s="32">
        <f>INDEX(Q$263:Q$279,$F2277)*$D2277*INDEX(Q$23:Q$30,$E2277)</f>
        <v/>
      </c>
      <c r="R2277" s="32">
        <f>INDEX(R$263:R$279,$F2277)*$D2277*INDEX(R$23:R$30,$E2277)</f>
        <v/>
      </c>
      <c r="S2277" s="32">
        <f>INDEX(S$263:S$279,$F2277)*$D2277*INDEX(S$23:S$30,$E2277)</f>
        <v/>
      </c>
      <c r="T2277" s="32">
        <f>INDEX(T$263:T$279,$F2277)*$D2277*INDEX(T$23:T$30,$E2277)</f>
        <v/>
      </c>
      <c r="U2277" s="32">
        <f>INDEX(U$263:U$279,$F2277)*$D2277*INDEX(U$23:U$30,$E2277)</f>
        <v/>
      </c>
      <c r="V2277" s="32">
        <f>INDEX(V$263:V$279,$F2277)*$D2277*INDEX(V$23:V$30,$E2277)</f>
        <v/>
      </c>
      <c r="W2277" s="32">
        <f>INDEX(W$263:W$279,$F2277)*$D2277*INDEX(W$23:W$30,$E2277)</f>
        <v/>
      </c>
      <c r="X2277" s="32">
        <f>INDEX(X$263:X$279,$F2277)*$D2277*INDEX(X$23:X$30,$E2277)</f>
        <v/>
      </c>
      <c r="Y2277" s="32">
        <f>INDEX(Y$263:Y$279,$F2277)*$D2277*INDEX(Y$23:Y$30,$E2277)</f>
        <v/>
      </c>
      <c r="Z2277" s="32">
        <f>INDEX(Z$263:Z$279,$F2277)*$D2277*INDEX(Z$23:Z$30,$E2277)</f>
        <v/>
      </c>
      <c r="AA2277" s="32">
        <f>INDEX(AA$263:AA$279,$F2277)*$D2277*INDEX(AA$23:AA$30,$E2277)</f>
        <v/>
      </c>
      <c r="AB2277" s="32">
        <f>INDEX(AB$263:AB$279,$F2277)*$D2277*INDEX(AB$23:AB$30,$E2277)</f>
        <v/>
      </c>
      <c r="AC2277" s="32">
        <f>INDEX(AC$263:AC$279,$F2277)*$D2277*INDEX(AC$23:AC$30,$E2277)</f>
        <v/>
      </c>
      <c r="AD2277" s="32">
        <f>INDEX(AD$263:AD$279,$F2277)*$D2277*INDEX(AD$23:AD$30,$E2277)</f>
        <v/>
      </c>
      <c r="AF2277" s="11">
        <f>CodePrefix&amp;$A2277&amp;IF($C2277="","","."&amp;$C2277&amp;"."&amp;$B2277)&amp;INDEX(VarEnd,MATCH($A2277,VarKey,0))&amp;AF$5</f>
        <v/>
      </c>
      <c r="AG2277" s="37">
        <f>INDEX(AG$263:AG$279,$F2277)*$D2277*INDEX(AG$23:AG$30,$E2277)</f>
        <v/>
      </c>
      <c r="AH2277" s="32">
        <f>INDEX(AH$263:AH$279,$F2277)*$D2277*INDEX(AH$23:AH$30,$E2277)</f>
        <v/>
      </c>
      <c r="AI2277" s="32">
        <f>INDEX(AI$263:AI$279,$F2277)*$D2277*INDEX(AI$23:AI$30,$E2277)</f>
        <v/>
      </c>
      <c r="AJ2277" s="32">
        <f>INDEX(AJ$263:AJ$279,$F2277)*$D2277*INDEX(AJ$23:AJ$30,$E2277)</f>
        <v/>
      </c>
      <c r="AK2277" s="32">
        <f>INDEX(AK$263:AK$279,$F2277)*$D2277*INDEX(AK$23:AK$30,$E2277)</f>
        <v/>
      </c>
      <c r="AL2277" s="32">
        <f>INDEX(AL$263:AL$279,$F2277)*$D2277*INDEX(AL$23:AL$30,$E2277)</f>
        <v/>
      </c>
      <c r="AM2277" s="32">
        <f>INDEX(AM$263:AM$279,$F2277)*$D2277*INDEX(AM$23:AM$30,$E2277)</f>
        <v/>
      </c>
      <c r="AN2277" s="32">
        <f>INDEX(AN$263:AN$279,$F2277)*$D2277*INDEX(AN$23:AN$30,$E2277)</f>
        <v/>
      </c>
      <c r="AO2277" s="32">
        <f>INDEX(AO$263:AO$279,$F2277)*$D2277*INDEX(AO$23:AO$30,$E2277)</f>
        <v/>
      </c>
      <c r="AP2277" s="32">
        <f>INDEX(AP$263:AP$279,$F2277)*$D2277*INDEX(AP$23:AP$30,$E2277)</f>
        <v/>
      </c>
      <c r="AQ2277" s="32">
        <f>INDEX(AQ$263:AQ$279,$F2277)*$D2277*INDEX(AQ$23:AQ$30,$E2277)</f>
        <v/>
      </c>
      <c r="AR2277" s="32">
        <f>INDEX(AR$263:AR$279,$F2277)*$D2277*INDEX(AR$23:AR$30,$E2277)</f>
        <v/>
      </c>
      <c r="AS2277" s="32">
        <f>INDEX(AS$263:AS$279,$F2277)*$D2277*INDEX(AS$23:AS$30,$E2277)</f>
        <v/>
      </c>
      <c r="AT2277" s="32">
        <f>INDEX(AT$263:AT$279,$F2277)*$D2277*INDEX(AT$23:AT$30,$E2277)</f>
        <v/>
      </c>
      <c r="AU2277" s="32">
        <f>INDEX(AU$263:AU$279,$F2277)*$D2277*INDEX(AU$23:AU$30,$E2277)</f>
        <v/>
      </c>
      <c r="AV2277" s="32">
        <f>INDEX(AV$263:AV$279,$F2277)*$D2277*INDEX(AV$23:AV$30,$E2277)</f>
        <v/>
      </c>
      <c r="AW2277" s="32">
        <f>INDEX(AW$263:AW$279,$F2277)*$D2277*INDEX(AW$23:AW$30,$E2277)</f>
        <v/>
      </c>
      <c r="AX2277" s="32">
        <f>INDEX(AX$263:AX$279,$F2277)*$D2277*INDEX(AX$23:AX$30,$E2277)</f>
        <v/>
      </c>
      <c r="AY2277" s="32">
        <f>INDEX(AY$263:AY$279,$F2277)*$D2277*INDEX(AY$23:AY$30,$E2277)</f>
        <v/>
      </c>
    </row>
    <row r="2278" hidden="1" outlineLevel="2">
      <c r="A2278" s="14" t="inlineStr">
        <is>
          <t>ctxnew</t>
        </is>
      </c>
      <c r="B2278" s="14" t="inlineStr">
        <is>
          <t>ker</t>
        </is>
      </c>
      <c r="C2278" s="14" t="inlineStr">
        <is>
          <t>mac</t>
        </is>
      </c>
      <c r="D2278" s="32">
        <f>INDEX(Inputs!$W$5:$W$132,MATCH($B2278&amp;"|"&amp;$C2278,Inputs!$A$5:$A$132,0))</f>
        <v/>
      </c>
      <c r="E2278" s="32">
        <f>INDEX(Inputs!$L$5:$L$132,MATCH($B2278&amp;"|"&amp;$C2278,Inputs!$A$5:$A$132,0))</f>
        <v/>
      </c>
      <c r="F2278" s="32">
        <f>INDEX(Inputs!$M$5:$M$132,MATCH($B2278&amp;"|"&amp;$C2278,Inputs!$A$5:$A$132,0))</f>
        <v/>
      </c>
      <c r="G2278" s="36" t="n"/>
      <c r="H2278" s="14">
        <f>INDEX(VarLab,MATCH($A2278,VarKey,0))&amp;INDEX(MemLab,MATCH($C2278&amp;"|"&amp;$B2278,MemKey,0))</f>
        <v/>
      </c>
      <c r="I2278" s="14">
        <f>INDEX(VarUnit,MATCH($A2278,VarKey,0))</f>
        <v/>
      </c>
      <c r="J2278" s="14">
        <f>INDEX(VarSrc,MATCH($A2278,VarKey,0))</f>
        <v/>
      </c>
      <c r="K2278" s="11">
        <f>CodePrefix&amp;$A2278&amp;IF($C2278="","","."&amp;$C2278&amp;"."&amp;$B2278)&amp;INDEX(VarEnd,MATCH($A2278,VarKey,0))&amp;K$5</f>
        <v/>
      </c>
      <c r="L2278" s="37">
        <f>INDEX(L$263:L$279,$F2278)*$D2278*INDEX(L$23:L$30,$E2278)</f>
        <v/>
      </c>
      <c r="M2278" s="32">
        <f>INDEX(M$263:M$279,$F2278)*$D2278*INDEX(M$23:M$30,$E2278)</f>
        <v/>
      </c>
      <c r="N2278" s="32">
        <f>INDEX(N$263:N$279,$F2278)*$D2278*INDEX(N$23:N$30,$E2278)</f>
        <v/>
      </c>
      <c r="O2278" s="32">
        <f>INDEX(O$263:O$279,$F2278)*$D2278*INDEX(O$23:O$30,$E2278)</f>
        <v/>
      </c>
      <c r="P2278" s="32">
        <f>INDEX(P$263:P$279,$F2278)*$D2278*INDEX(P$23:P$30,$E2278)</f>
        <v/>
      </c>
      <c r="Q2278" s="32">
        <f>INDEX(Q$263:Q$279,$F2278)*$D2278*INDEX(Q$23:Q$30,$E2278)</f>
        <v/>
      </c>
      <c r="R2278" s="32">
        <f>INDEX(R$263:R$279,$F2278)*$D2278*INDEX(R$23:R$30,$E2278)</f>
        <v/>
      </c>
      <c r="S2278" s="32">
        <f>INDEX(S$263:S$279,$F2278)*$D2278*INDEX(S$23:S$30,$E2278)</f>
        <v/>
      </c>
      <c r="T2278" s="32">
        <f>INDEX(T$263:T$279,$F2278)*$D2278*INDEX(T$23:T$30,$E2278)</f>
        <v/>
      </c>
      <c r="U2278" s="32">
        <f>INDEX(U$263:U$279,$F2278)*$D2278*INDEX(U$23:U$30,$E2278)</f>
        <v/>
      </c>
      <c r="V2278" s="32">
        <f>INDEX(V$263:V$279,$F2278)*$D2278*INDEX(V$23:V$30,$E2278)</f>
        <v/>
      </c>
      <c r="W2278" s="32">
        <f>INDEX(W$263:W$279,$F2278)*$D2278*INDEX(W$23:W$30,$E2278)</f>
        <v/>
      </c>
      <c r="X2278" s="32">
        <f>INDEX(X$263:X$279,$F2278)*$D2278*INDEX(X$23:X$30,$E2278)</f>
        <v/>
      </c>
      <c r="Y2278" s="32">
        <f>INDEX(Y$263:Y$279,$F2278)*$D2278*INDEX(Y$23:Y$30,$E2278)</f>
        <v/>
      </c>
      <c r="Z2278" s="32">
        <f>INDEX(Z$263:Z$279,$F2278)*$D2278*INDEX(Z$23:Z$30,$E2278)</f>
        <v/>
      </c>
      <c r="AA2278" s="32">
        <f>INDEX(AA$263:AA$279,$F2278)*$D2278*INDEX(AA$23:AA$30,$E2278)</f>
        <v/>
      </c>
      <c r="AB2278" s="32">
        <f>INDEX(AB$263:AB$279,$F2278)*$D2278*INDEX(AB$23:AB$30,$E2278)</f>
        <v/>
      </c>
      <c r="AC2278" s="32">
        <f>INDEX(AC$263:AC$279,$F2278)*$D2278*INDEX(AC$23:AC$30,$E2278)</f>
        <v/>
      </c>
      <c r="AD2278" s="32">
        <f>INDEX(AD$263:AD$279,$F2278)*$D2278*INDEX(AD$23:AD$30,$E2278)</f>
        <v/>
      </c>
      <c r="AF2278" s="11">
        <f>CodePrefix&amp;$A2278&amp;IF($C2278="","","."&amp;$C2278&amp;"."&amp;$B2278)&amp;INDEX(VarEnd,MATCH($A2278,VarKey,0))&amp;AF$5</f>
        <v/>
      </c>
      <c r="AG2278" s="37">
        <f>INDEX(AG$263:AG$279,$F2278)*$D2278*INDEX(AG$23:AG$30,$E2278)</f>
        <v/>
      </c>
      <c r="AH2278" s="32">
        <f>INDEX(AH$263:AH$279,$F2278)*$D2278*INDEX(AH$23:AH$30,$E2278)</f>
        <v/>
      </c>
      <c r="AI2278" s="32">
        <f>INDEX(AI$263:AI$279,$F2278)*$D2278*INDEX(AI$23:AI$30,$E2278)</f>
        <v/>
      </c>
      <c r="AJ2278" s="32">
        <f>INDEX(AJ$263:AJ$279,$F2278)*$D2278*INDEX(AJ$23:AJ$30,$E2278)</f>
        <v/>
      </c>
      <c r="AK2278" s="32">
        <f>INDEX(AK$263:AK$279,$F2278)*$D2278*INDEX(AK$23:AK$30,$E2278)</f>
        <v/>
      </c>
      <c r="AL2278" s="32">
        <f>INDEX(AL$263:AL$279,$F2278)*$D2278*INDEX(AL$23:AL$30,$E2278)</f>
        <v/>
      </c>
      <c r="AM2278" s="32">
        <f>INDEX(AM$263:AM$279,$F2278)*$D2278*INDEX(AM$23:AM$30,$E2278)</f>
        <v/>
      </c>
      <c r="AN2278" s="32">
        <f>INDEX(AN$263:AN$279,$F2278)*$D2278*INDEX(AN$23:AN$30,$E2278)</f>
        <v/>
      </c>
      <c r="AO2278" s="32">
        <f>INDEX(AO$263:AO$279,$F2278)*$D2278*INDEX(AO$23:AO$30,$E2278)</f>
        <v/>
      </c>
      <c r="AP2278" s="32">
        <f>INDEX(AP$263:AP$279,$F2278)*$D2278*INDEX(AP$23:AP$30,$E2278)</f>
        <v/>
      </c>
      <c r="AQ2278" s="32">
        <f>INDEX(AQ$263:AQ$279,$F2278)*$D2278*INDEX(AQ$23:AQ$30,$E2278)</f>
        <v/>
      </c>
      <c r="AR2278" s="32">
        <f>INDEX(AR$263:AR$279,$F2278)*$D2278*INDEX(AR$23:AR$30,$E2278)</f>
        <v/>
      </c>
      <c r="AS2278" s="32">
        <f>INDEX(AS$263:AS$279,$F2278)*$D2278*INDEX(AS$23:AS$30,$E2278)</f>
        <v/>
      </c>
      <c r="AT2278" s="32">
        <f>INDEX(AT$263:AT$279,$F2278)*$D2278*INDEX(AT$23:AT$30,$E2278)</f>
        <v/>
      </c>
      <c r="AU2278" s="32">
        <f>INDEX(AU$263:AU$279,$F2278)*$D2278*INDEX(AU$23:AU$30,$E2278)</f>
        <v/>
      </c>
      <c r="AV2278" s="32">
        <f>INDEX(AV$263:AV$279,$F2278)*$D2278*INDEX(AV$23:AV$30,$E2278)</f>
        <v/>
      </c>
      <c r="AW2278" s="32">
        <f>INDEX(AW$263:AW$279,$F2278)*$D2278*INDEX(AW$23:AW$30,$E2278)</f>
        <v/>
      </c>
      <c r="AX2278" s="32">
        <f>INDEX(AX$263:AX$279,$F2278)*$D2278*INDEX(AX$23:AX$30,$E2278)</f>
        <v/>
      </c>
      <c r="AY2278" s="32">
        <f>INDEX(AY$263:AY$279,$F2278)*$D2278*INDEX(AY$23:AY$30,$E2278)</f>
        <v/>
      </c>
    </row>
    <row r="2279" hidden="1" outlineLevel="2">
      <c r="A2279" s="14" t="inlineStr">
        <is>
          <t>ctxnew</t>
        </is>
      </c>
      <c r="B2279" s="14" t="inlineStr">
        <is>
          <t>oop</t>
        </is>
      </c>
      <c r="C2279" s="14" t="inlineStr">
        <is>
          <t>mac</t>
        </is>
      </c>
      <c r="D2279" s="32">
        <f>INDEX(Inputs!$W$5:$W$132,MATCH($B2279&amp;"|"&amp;$C2279,Inputs!$A$5:$A$132,0))</f>
        <v/>
      </c>
      <c r="E2279" s="32">
        <f>INDEX(Inputs!$L$5:$L$132,MATCH($B2279&amp;"|"&amp;$C2279,Inputs!$A$5:$A$132,0))</f>
        <v/>
      </c>
      <c r="F2279" s="32">
        <f>INDEX(Inputs!$M$5:$M$132,MATCH($B2279&amp;"|"&amp;$C2279,Inputs!$A$5:$A$132,0))</f>
        <v/>
      </c>
      <c r="G2279" s="36" t="n"/>
      <c r="H2279" s="14">
        <f>INDEX(VarLab,MATCH($A2279,VarKey,0))&amp;INDEX(MemLab,MATCH($C2279&amp;"|"&amp;$B2279,MemKey,0))</f>
        <v/>
      </c>
      <c r="I2279" s="14">
        <f>INDEX(VarUnit,MATCH($A2279,VarKey,0))</f>
        <v/>
      </c>
      <c r="J2279" s="14">
        <f>INDEX(VarSrc,MATCH($A2279,VarKey,0))</f>
        <v/>
      </c>
      <c r="K2279" s="11">
        <f>CodePrefix&amp;$A2279&amp;IF($C2279="","","."&amp;$C2279&amp;"."&amp;$B2279)&amp;INDEX(VarEnd,MATCH($A2279,VarKey,0))&amp;K$5</f>
        <v/>
      </c>
      <c r="L2279" s="37">
        <f>INDEX(L$263:L$279,$F2279)*$D2279*INDEX(L$23:L$30,$E2279)</f>
        <v/>
      </c>
      <c r="M2279" s="32">
        <f>INDEX(M$263:M$279,$F2279)*$D2279*INDEX(M$23:M$30,$E2279)</f>
        <v/>
      </c>
      <c r="N2279" s="32">
        <f>INDEX(N$263:N$279,$F2279)*$D2279*INDEX(N$23:N$30,$E2279)</f>
        <v/>
      </c>
      <c r="O2279" s="32">
        <f>INDEX(O$263:O$279,$F2279)*$D2279*INDEX(O$23:O$30,$E2279)</f>
        <v/>
      </c>
      <c r="P2279" s="32">
        <f>INDEX(P$263:P$279,$F2279)*$D2279*INDEX(P$23:P$30,$E2279)</f>
        <v/>
      </c>
      <c r="Q2279" s="32">
        <f>INDEX(Q$263:Q$279,$F2279)*$D2279*INDEX(Q$23:Q$30,$E2279)</f>
        <v/>
      </c>
      <c r="R2279" s="32">
        <f>INDEX(R$263:R$279,$F2279)*$D2279*INDEX(R$23:R$30,$E2279)</f>
        <v/>
      </c>
      <c r="S2279" s="32">
        <f>INDEX(S$263:S$279,$F2279)*$D2279*INDEX(S$23:S$30,$E2279)</f>
        <v/>
      </c>
      <c r="T2279" s="32">
        <f>INDEX(T$263:T$279,$F2279)*$D2279*INDEX(T$23:T$30,$E2279)</f>
        <v/>
      </c>
      <c r="U2279" s="32">
        <f>INDEX(U$263:U$279,$F2279)*$D2279*INDEX(U$23:U$30,$E2279)</f>
        <v/>
      </c>
      <c r="V2279" s="32">
        <f>INDEX(V$263:V$279,$F2279)*$D2279*INDEX(V$23:V$30,$E2279)</f>
        <v/>
      </c>
      <c r="W2279" s="32">
        <f>INDEX(W$263:W$279,$F2279)*$D2279*INDEX(W$23:W$30,$E2279)</f>
        <v/>
      </c>
      <c r="X2279" s="32">
        <f>INDEX(X$263:X$279,$F2279)*$D2279*INDEX(X$23:X$30,$E2279)</f>
        <v/>
      </c>
      <c r="Y2279" s="32">
        <f>INDEX(Y$263:Y$279,$F2279)*$D2279*INDEX(Y$23:Y$30,$E2279)</f>
        <v/>
      </c>
      <c r="Z2279" s="32">
        <f>INDEX(Z$263:Z$279,$F2279)*$D2279*INDEX(Z$23:Z$30,$E2279)</f>
        <v/>
      </c>
      <c r="AA2279" s="32">
        <f>INDEX(AA$263:AA$279,$F2279)*$D2279*INDEX(AA$23:AA$30,$E2279)</f>
        <v/>
      </c>
      <c r="AB2279" s="32">
        <f>INDEX(AB$263:AB$279,$F2279)*$D2279*INDEX(AB$23:AB$30,$E2279)</f>
        <v/>
      </c>
      <c r="AC2279" s="32">
        <f>INDEX(AC$263:AC$279,$F2279)*$D2279*INDEX(AC$23:AC$30,$E2279)</f>
        <v/>
      </c>
      <c r="AD2279" s="32">
        <f>INDEX(AD$263:AD$279,$F2279)*$D2279*INDEX(AD$23:AD$30,$E2279)</f>
        <v/>
      </c>
      <c r="AF2279" s="11">
        <f>CodePrefix&amp;$A2279&amp;IF($C2279="","","."&amp;$C2279&amp;"."&amp;$B2279)&amp;INDEX(VarEnd,MATCH($A2279,VarKey,0))&amp;AF$5</f>
        <v/>
      </c>
      <c r="AG2279" s="37">
        <f>INDEX(AG$263:AG$279,$F2279)*$D2279*INDEX(AG$23:AG$30,$E2279)</f>
        <v/>
      </c>
      <c r="AH2279" s="32">
        <f>INDEX(AH$263:AH$279,$F2279)*$D2279*INDEX(AH$23:AH$30,$E2279)</f>
        <v/>
      </c>
      <c r="AI2279" s="32">
        <f>INDEX(AI$263:AI$279,$F2279)*$D2279*INDEX(AI$23:AI$30,$E2279)</f>
        <v/>
      </c>
      <c r="AJ2279" s="32">
        <f>INDEX(AJ$263:AJ$279,$F2279)*$D2279*INDEX(AJ$23:AJ$30,$E2279)</f>
        <v/>
      </c>
      <c r="AK2279" s="32">
        <f>INDEX(AK$263:AK$279,$F2279)*$D2279*INDEX(AK$23:AK$30,$E2279)</f>
        <v/>
      </c>
      <c r="AL2279" s="32">
        <f>INDEX(AL$263:AL$279,$F2279)*$D2279*INDEX(AL$23:AL$30,$E2279)</f>
        <v/>
      </c>
      <c r="AM2279" s="32">
        <f>INDEX(AM$263:AM$279,$F2279)*$D2279*INDEX(AM$23:AM$30,$E2279)</f>
        <v/>
      </c>
      <c r="AN2279" s="32">
        <f>INDEX(AN$263:AN$279,$F2279)*$D2279*INDEX(AN$23:AN$30,$E2279)</f>
        <v/>
      </c>
      <c r="AO2279" s="32">
        <f>INDEX(AO$263:AO$279,$F2279)*$D2279*INDEX(AO$23:AO$30,$E2279)</f>
        <v/>
      </c>
      <c r="AP2279" s="32">
        <f>INDEX(AP$263:AP$279,$F2279)*$D2279*INDEX(AP$23:AP$30,$E2279)</f>
        <v/>
      </c>
      <c r="AQ2279" s="32">
        <f>INDEX(AQ$263:AQ$279,$F2279)*$D2279*INDEX(AQ$23:AQ$30,$E2279)</f>
        <v/>
      </c>
      <c r="AR2279" s="32">
        <f>INDEX(AR$263:AR$279,$F2279)*$D2279*INDEX(AR$23:AR$30,$E2279)</f>
        <v/>
      </c>
      <c r="AS2279" s="32">
        <f>INDEX(AS$263:AS$279,$F2279)*$D2279*INDEX(AS$23:AS$30,$E2279)</f>
        <v/>
      </c>
      <c r="AT2279" s="32">
        <f>INDEX(AT$263:AT$279,$F2279)*$D2279*INDEX(AT$23:AT$30,$E2279)</f>
        <v/>
      </c>
      <c r="AU2279" s="32">
        <f>INDEX(AU$263:AU$279,$F2279)*$D2279*INDEX(AU$23:AU$30,$E2279)</f>
        <v/>
      </c>
      <c r="AV2279" s="32">
        <f>INDEX(AV$263:AV$279,$F2279)*$D2279*INDEX(AV$23:AV$30,$E2279)</f>
        <v/>
      </c>
      <c r="AW2279" s="32">
        <f>INDEX(AW$263:AW$279,$F2279)*$D2279*INDEX(AW$23:AW$30,$E2279)</f>
        <v/>
      </c>
      <c r="AX2279" s="32">
        <f>INDEX(AX$263:AX$279,$F2279)*$D2279*INDEX(AX$23:AX$30,$E2279)</f>
        <v/>
      </c>
      <c r="AY2279" s="32">
        <f>INDEX(AY$263:AY$279,$F2279)*$D2279*INDEX(AY$23:AY$30,$E2279)</f>
        <v/>
      </c>
    </row>
    <row r="2280" hidden="1" outlineLevel="2">
      <c r="A2280" s="14" t="inlineStr">
        <is>
          <t>ctxnew</t>
        </is>
      </c>
      <c r="B2280" s="14" t="inlineStr">
        <is>
          <t>bio</t>
        </is>
      </c>
      <c r="C2280" s="14" t="inlineStr">
        <is>
          <t>mac</t>
        </is>
      </c>
      <c r="D2280" s="32">
        <f>INDEX(Inputs!$W$5:$W$132,MATCH($B2280&amp;"|"&amp;$C2280,Inputs!$A$5:$A$132,0))</f>
        <v/>
      </c>
      <c r="E2280" s="32">
        <f>INDEX(Inputs!$L$5:$L$132,MATCH($B2280&amp;"|"&amp;$C2280,Inputs!$A$5:$A$132,0))</f>
        <v/>
      </c>
      <c r="F2280" s="32">
        <f>INDEX(Inputs!$M$5:$M$132,MATCH($B2280&amp;"|"&amp;$C2280,Inputs!$A$5:$A$132,0))</f>
        <v/>
      </c>
      <c r="G2280" s="36" t="n"/>
      <c r="H2280" s="14">
        <f>INDEX(VarLab,MATCH($A2280,VarKey,0))&amp;INDEX(MemLab,MATCH($C2280&amp;"|"&amp;$B2280,MemKey,0))</f>
        <v/>
      </c>
      <c r="I2280" s="14">
        <f>INDEX(VarUnit,MATCH($A2280,VarKey,0))</f>
        <v/>
      </c>
      <c r="J2280" s="14">
        <f>INDEX(VarSrc,MATCH($A2280,VarKey,0))</f>
        <v/>
      </c>
      <c r="K2280" s="11">
        <f>CodePrefix&amp;$A2280&amp;IF($C2280="","","."&amp;$C2280&amp;"."&amp;$B2280)&amp;INDEX(VarEnd,MATCH($A2280,VarKey,0))&amp;K$5</f>
        <v/>
      </c>
      <c r="L2280" s="37">
        <f>INDEX(L$263:L$279,$F2280)*$D2280*INDEX(L$23:L$30,$E2280)</f>
        <v/>
      </c>
      <c r="M2280" s="32">
        <f>INDEX(M$263:M$279,$F2280)*$D2280*INDEX(M$23:M$30,$E2280)</f>
        <v/>
      </c>
      <c r="N2280" s="32">
        <f>INDEX(N$263:N$279,$F2280)*$D2280*INDEX(N$23:N$30,$E2280)</f>
        <v/>
      </c>
      <c r="O2280" s="32">
        <f>INDEX(O$263:O$279,$F2280)*$D2280*INDEX(O$23:O$30,$E2280)</f>
        <v/>
      </c>
      <c r="P2280" s="32">
        <f>INDEX(P$263:P$279,$F2280)*$D2280*INDEX(P$23:P$30,$E2280)</f>
        <v/>
      </c>
      <c r="Q2280" s="32">
        <f>INDEX(Q$263:Q$279,$F2280)*$D2280*INDEX(Q$23:Q$30,$E2280)</f>
        <v/>
      </c>
      <c r="R2280" s="32">
        <f>INDEX(R$263:R$279,$F2280)*$D2280*INDEX(R$23:R$30,$E2280)</f>
        <v/>
      </c>
      <c r="S2280" s="32">
        <f>INDEX(S$263:S$279,$F2280)*$D2280*INDEX(S$23:S$30,$E2280)</f>
        <v/>
      </c>
      <c r="T2280" s="32">
        <f>INDEX(T$263:T$279,$F2280)*$D2280*INDEX(T$23:T$30,$E2280)</f>
        <v/>
      </c>
      <c r="U2280" s="32">
        <f>INDEX(U$263:U$279,$F2280)*$D2280*INDEX(U$23:U$30,$E2280)</f>
        <v/>
      </c>
      <c r="V2280" s="32">
        <f>INDEX(V$263:V$279,$F2280)*$D2280*INDEX(V$23:V$30,$E2280)</f>
        <v/>
      </c>
      <c r="W2280" s="32">
        <f>INDEX(W$263:W$279,$F2280)*$D2280*INDEX(W$23:W$30,$E2280)</f>
        <v/>
      </c>
      <c r="X2280" s="32">
        <f>INDEX(X$263:X$279,$F2280)*$D2280*INDEX(X$23:X$30,$E2280)</f>
        <v/>
      </c>
      <c r="Y2280" s="32">
        <f>INDEX(Y$263:Y$279,$F2280)*$D2280*INDEX(Y$23:Y$30,$E2280)</f>
        <v/>
      </c>
      <c r="Z2280" s="32">
        <f>INDEX(Z$263:Z$279,$F2280)*$D2280*INDEX(Z$23:Z$30,$E2280)</f>
        <v/>
      </c>
      <c r="AA2280" s="32">
        <f>INDEX(AA$263:AA$279,$F2280)*$D2280*INDEX(AA$23:AA$30,$E2280)</f>
        <v/>
      </c>
      <c r="AB2280" s="32">
        <f>INDEX(AB$263:AB$279,$F2280)*$D2280*INDEX(AB$23:AB$30,$E2280)</f>
        <v/>
      </c>
      <c r="AC2280" s="32">
        <f>INDEX(AC$263:AC$279,$F2280)*$D2280*INDEX(AC$23:AC$30,$E2280)</f>
        <v/>
      </c>
      <c r="AD2280" s="32">
        <f>INDEX(AD$263:AD$279,$F2280)*$D2280*INDEX(AD$23:AD$30,$E2280)</f>
        <v/>
      </c>
      <c r="AF2280" s="11">
        <f>CodePrefix&amp;$A2280&amp;IF($C2280="","","."&amp;$C2280&amp;"."&amp;$B2280)&amp;INDEX(VarEnd,MATCH($A2280,VarKey,0))&amp;AF$5</f>
        <v/>
      </c>
      <c r="AG2280" s="37">
        <f>INDEX(AG$263:AG$279,$F2280)*$D2280*INDEX(AG$23:AG$30,$E2280)</f>
        <v/>
      </c>
      <c r="AH2280" s="32">
        <f>INDEX(AH$263:AH$279,$F2280)*$D2280*INDEX(AH$23:AH$30,$E2280)</f>
        <v/>
      </c>
      <c r="AI2280" s="32">
        <f>INDEX(AI$263:AI$279,$F2280)*$D2280*INDEX(AI$23:AI$30,$E2280)</f>
        <v/>
      </c>
      <c r="AJ2280" s="32">
        <f>INDEX(AJ$263:AJ$279,$F2280)*$D2280*INDEX(AJ$23:AJ$30,$E2280)</f>
        <v/>
      </c>
      <c r="AK2280" s="32">
        <f>INDEX(AK$263:AK$279,$F2280)*$D2280*INDEX(AK$23:AK$30,$E2280)</f>
        <v/>
      </c>
      <c r="AL2280" s="32">
        <f>INDEX(AL$263:AL$279,$F2280)*$D2280*INDEX(AL$23:AL$30,$E2280)</f>
        <v/>
      </c>
      <c r="AM2280" s="32">
        <f>INDEX(AM$263:AM$279,$F2280)*$D2280*INDEX(AM$23:AM$30,$E2280)</f>
        <v/>
      </c>
      <c r="AN2280" s="32">
        <f>INDEX(AN$263:AN$279,$F2280)*$D2280*INDEX(AN$23:AN$30,$E2280)</f>
        <v/>
      </c>
      <c r="AO2280" s="32">
        <f>INDEX(AO$263:AO$279,$F2280)*$D2280*INDEX(AO$23:AO$30,$E2280)</f>
        <v/>
      </c>
      <c r="AP2280" s="32">
        <f>INDEX(AP$263:AP$279,$F2280)*$D2280*INDEX(AP$23:AP$30,$E2280)</f>
        <v/>
      </c>
      <c r="AQ2280" s="32">
        <f>INDEX(AQ$263:AQ$279,$F2280)*$D2280*INDEX(AQ$23:AQ$30,$E2280)</f>
        <v/>
      </c>
      <c r="AR2280" s="32">
        <f>INDEX(AR$263:AR$279,$F2280)*$D2280*INDEX(AR$23:AR$30,$E2280)</f>
        <v/>
      </c>
      <c r="AS2280" s="32">
        <f>INDEX(AS$263:AS$279,$F2280)*$D2280*INDEX(AS$23:AS$30,$E2280)</f>
        <v/>
      </c>
      <c r="AT2280" s="32">
        <f>INDEX(AT$263:AT$279,$F2280)*$D2280*INDEX(AT$23:AT$30,$E2280)</f>
        <v/>
      </c>
      <c r="AU2280" s="32">
        <f>INDEX(AU$263:AU$279,$F2280)*$D2280*INDEX(AU$23:AU$30,$E2280)</f>
        <v/>
      </c>
      <c r="AV2280" s="32">
        <f>INDEX(AV$263:AV$279,$F2280)*$D2280*INDEX(AV$23:AV$30,$E2280)</f>
        <v/>
      </c>
      <c r="AW2280" s="32">
        <f>INDEX(AW$263:AW$279,$F2280)*$D2280*INDEX(AW$23:AW$30,$E2280)</f>
        <v/>
      </c>
      <c r="AX2280" s="32">
        <f>INDEX(AX$263:AX$279,$F2280)*$D2280*INDEX(AX$23:AX$30,$E2280)</f>
        <v/>
      </c>
      <c r="AY2280" s="32">
        <f>INDEX(AY$263:AY$279,$F2280)*$D2280*INDEX(AY$23:AY$30,$E2280)</f>
        <v/>
      </c>
    </row>
    <row r="2281" hidden="1" outlineLevel="2"/>
    <row r="2282" hidden="1" outlineLevel="2">
      <c r="A2282" s="14" t="inlineStr">
        <is>
          <t>ets</t>
        </is>
      </c>
      <c r="B2282" s="14" t="inlineStr">
        <is>
          <t>coa</t>
        </is>
      </c>
      <c r="C2282" s="14" t="inlineStr">
        <is>
          <t>mac</t>
        </is>
      </c>
      <c r="D2282" s="32">
        <f>INDEX(Inputs!$W$5:$W$132,MATCH($B2282&amp;"|"&amp;$C2282,Inputs!$A$5:$A$132,0))</f>
        <v/>
      </c>
      <c r="E2282" s="32">
        <f>INDEX(Inputs!$M$5:$M$132,MATCH($B2282&amp;"|"&amp;$C2282,Inputs!$A$5:$A$132,0))</f>
        <v/>
      </c>
      <c r="F2282" s="36" t="n"/>
      <c r="G2282" s="36" t="n"/>
      <c r="H2282" s="14">
        <f>INDEX(VarLab,MATCH($A2282,VarKey,0))&amp;INDEX(MemLab,MATCH($C2282&amp;"|"&amp;$B2282,MemKey,0))</f>
        <v/>
      </c>
      <c r="I2282" s="14">
        <f>INDEX(VarUnit,MATCH($A2282,VarKey,0))</f>
        <v/>
      </c>
      <c r="J2282" s="14">
        <f>INDEX(VarSrc,MATCH($A2282,VarKey,0))</f>
        <v/>
      </c>
      <c r="K2282" s="11">
        <f>CodePrefix&amp;$A2282&amp;IF($C2282="","","."&amp;$C2282&amp;"."&amp;$B2282)&amp;INDEX(VarEnd,MATCH($A2282,VarKey,0))&amp;K$5</f>
        <v/>
      </c>
      <c r="L2282" s="37">
        <f>INDEX(L$280:L$296,$E2282)*$D2282</f>
        <v/>
      </c>
      <c r="M2282" s="32">
        <f>INDEX(M$280:M$296,$E2282)*$D2282</f>
        <v/>
      </c>
      <c r="N2282" s="32">
        <f>INDEX(N$280:N$296,$E2282)*$D2282</f>
        <v/>
      </c>
      <c r="O2282" s="32">
        <f>INDEX(O$280:O$296,$E2282)*$D2282</f>
        <v/>
      </c>
      <c r="P2282" s="32">
        <f>INDEX(P$280:P$296,$E2282)*$D2282</f>
        <v/>
      </c>
      <c r="Q2282" s="32">
        <f>INDEX(Q$280:Q$296,$E2282)*$D2282</f>
        <v/>
      </c>
      <c r="R2282" s="32">
        <f>INDEX(R$280:R$296,$E2282)*$D2282</f>
        <v/>
      </c>
      <c r="S2282" s="32">
        <f>INDEX(S$280:S$296,$E2282)*$D2282</f>
        <v/>
      </c>
      <c r="T2282" s="32">
        <f>INDEX(T$280:T$296,$E2282)*$D2282</f>
        <v/>
      </c>
      <c r="U2282" s="32">
        <f>INDEX(U$280:U$296,$E2282)*$D2282</f>
        <v/>
      </c>
      <c r="V2282" s="32">
        <f>INDEX(V$280:V$296,$E2282)*$D2282</f>
        <v/>
      </c>
      <c r="W2282" s="32">
        <f>INDEX(W$280:W$296,$E2282)*$D2282</f>
        <v/>
      </c>
      <c r="X2282" s="32">
        <f>INDEX(X$280:X$296,$E2282)*$D2282</f>
        <v/>
      </c>
      <c r="Y2282" s="32">
        <f>INDEX(Y$280:Y$296,$E2282)*$D2282</f>
        <v/>
      </c>
      <c r="Z2282" s="32">
        <f>INDEX(Z$280:Z$296,$E2282)*$D2282</f>
        <v/>
      </c>
      <c r="AA2282" s="32">
        <f>INDEX(AA$280:AA$296,$E2282)*$D2282</f>
        <v/>
      </c>
      <c r="AB2282" s="32">
        <f>INDEX(AB$280:AB$296,$E2282)*$D2282</f>
        <v/>
      </c>
      <c r="AC2282" s="32">
        <f>INDEX(AC$280:AC$296,$E2282)*$D2282</f>
        <v/>
      </c>
      <c r="AD2282" s="32">
        <f>INDEX(AD$280:AD$296,$E2282)*$D2282</f>
        <v/>
      </c>
      <c r="AF2282" s="11">
        <f>CodePrefix&amp;$A2282&amp;IF($C2282="","","."&amp;$C2282&amp;"."&amp;$B2282)&amp;INDEX(VarEnd,MATCH($A2282,VarKey,0))&amp;AF$5</f>
        <v/>
      </c>
      <c r="AG2282" s="37">
        <f>INDEX(AG$280:AG$296,$E2282)*$D2282</f>
        <v/>
      </c>
      <c r="AH2282" s="32">
        <f>INDEX(AH$280:AH$296,$E2282)*$D2282</f>
        <v/>
      </c>
      <c r="AI2282" s="32">
        <f>INDEX(AI$280:AI$296,$E2282)*$D2282</f>
        <v/>
      </c>
      <c r="AJ2282" s="32">
        <f>INDEX(AJ$280:AJ$296,$E2282)*$D2282</f>
        <v/>
      </c>
      <c r="AK2282" s="32">
        <f>INDEX(AK$280:AK$296,$E2282)*$D2282</f>
        <v/>
      </c>
      <c r="AL2282" s="32">
        <f>INDEX(AL$280:AL$296,$E2282)*$D2282</f>
        <v/>
      </c>
      <c r="AM2282" s="32">
        <f>INDEX(AM$280:AM$296,$E2282)*$D2282</f>
        <v/>
      </c>
      <c r="AN2282" s="32">
        <f>INDEX(AN$280:AN$296,$E2282)*$D2282</f>
        <v/>
      </c>
      <c r="AO2282" s="32">
        <f>INDEX(AO$280:AO$296,$E2282)*$D2282</f>
        <v/>
      </c>
      <c r="AP2282" s="32">
        <f>INDEX(AP$280:AP$296,$E2282)*$D2282</f>
        <v/>
      </c>
      <c r="AQ2282" s="32">
        <f>INDEX(AQ$280:AQ$296,$E2282)*$D2282</f>
        <v/>
      </c>
      <c r="AR2282" s="32">
        <f>INDEX(AR$280:AR$296,$E2282)*$D2282</f>
        <v/>
      </c>
      <c r="AS2282" s="32">
        <f>INDEX(AS$280:AS$296,$E2282)*$D2282</f>
        <v/>
      </c>
      <c r="AT2282" s="32">
        <f>INDEX(AT$280:AT$296,$E2282)*$D2282</f>
        <v/>
      </c>
      <c r="AU2282" s="32">
        <f>INDEX(AU$280:AU$296,$E2282)*$D2282</f>
        <v/>
      </c>
      <c r="AV2282" s="32">
        <f>INDEX(AV$280:AV$296,$E2282)*$D2282</f>
        <v/>
      </c>
      <c r="AW2282" s="32">
        <f>INDEX(AW$280:AW$296,$E2282)*$D2282</f>
        <v/>
      </c>
      <c r="AX2282" s="32">
        <f>INDEX(AX$280:AX$296,$E2282)*$D2282</f>
        <v/>
      </c>
      <c r="AY2282" s="32">
        <f>INDEX(AY$280:AY$296,$E2282)*$D2282</f>
        <v/>
      </c>
    </row>
    <row r="2283" hidden="1" outlineLevel="2">
      <c r="A2283" s="14" t="inlineStr">
        <is>
          <t>ets</t>
        </is>
      </c>
      <c r="B2283" s="14" t="inlineStr">
        <is>
          <t>nga</t>
        </is>
      </c>
      <c r="C2283" s="14" t="inlineStr">
        <is>
          <t>mac</t>
        </is>
      </c>
      <c r="D2283" s="32">
        <f>INDEX(Inputs!$W$5:$W$132,MATCH($B2283&amp;"|"&amp;$C2283,Inputs!$A$5:$A$132,0))</f>
        <v/>
      </c>
      <c r="E2283" s="32">
        <f>INDEX(Inputs!$M$5:$M$132,MATCH($B2283&amp;"|"&amp;$C2283,Inputs!$A$5:$A$132,0))</f>
        <v/>
      </c>
      <c r="F2283" s="36" t="n"/>
      <c r="G2283" s="36" t="n"/>
      <c r="H2283" s="14">
        <f>INDEX(VarLab,MATCH($A2283,VarKey,0))&amp;INDEX(MemLab,MATCH($C2283&amp;"|"&amp;$B2283,MemKey,0))</f>
        <v/>
      </c>
      <c r="I2283" s="14">
        <f>INDEX(VarUnit,MATCH($A2283,VarKey,0))</f>
        <v/>
      </c>
      <c r="J2283" s="14">
        <f>INDEX(VarSrc,MATCH($A2283,VarKey,0))</f>
        <v/>
      </c>
      <c r="K2283" s="11">
        <f>CodePrefix&amp;$A2283&amp;IF($C2283="","","."&amp;$C2283&amp;"."&amp;$B2283)&amp;INDEX(VarEnd,MATCH($A2283,VarKey,0))&amp;K$5</f>
        <v/>
      </c>
      <c r="L2283" s="37">
        <f>INDEX(L$280:L$296,$E2283)*$D2283</f>
        <v/>
      </c>
      <c r="M2283" s="32">
        <f>INDEX(M$280:M$296,$E2283)*$D2283</f>
        <v/>
      </c>
      <c r="N2283" s="32">
        <f>INDEX(N$280:N$296,$E2283)*$D2283</f>
        <v/>
      </c>
      <c r="O2283" s="32">
        <f>INDEX(O$280:O$296,$E2283)*$D2283</f>
        <v/>
      </c>
      <c r="P2283" s="32">
        <f>INDEX(P$280:P$296,$E2283)*$D2283</f>
        <v/>
      </c>
      <c r="Q2283" s="32">
        <f>INDEX(Q$280:Q$296,$E2283)*$D2283</f>
        <v/>
      </c>
      <c r="R2283" s="32">
        <f>INDEX(R$280:R$296,$E2283)*$D2283</f>
        <v/>
      </c>
      <c r="S2283" s="32">
        <f>INDEX(S$280:S$296,$E2283)*$D2283</f>
        <v/>
      </c>
      <c r="T2283" s="32">
        <f>INDEX(T$280:T$296,$E2283)*$D2283</f>
        <v/>
      </c>
      <c r="U2283" s="32">
        <f>INDEX(U$280:U$296,$E2283)*$D2283</f>
        <v/>
      </c>
      <c r="V2283" s="32">
        <f>INDEX(V$280:V$296,$E2283)*$D2283</f>
        <v/>
      </c>
      <c r="W2283" s="32">
        <f>INDEX(W$280:W$296,$E2283)*$D2283</f>
        <v/>
      </c>
      <c r="X2283" s="32">
        <f>INDEX(X$280:X$296,$E2283)*$D2283</f>
        <v/>
      </c>
      <c r="Y2283" s="32">
        <f>INDEX(Y$280:Y$296,$E2283)*$D2283</f>
        <v/>
      </c>
      <c r="Z2283" s="32">
        <f>INDEX(Z$280:Z$296,$E2283)*$D2283</f>
        <v/>
      </c>
      <c r="AA2283" s="32">
        <f>INDEX(AA$280:AA$296,$E2283)*$D2283</f>
        <v/>
      </c>
      <c r="AB2283" s="32">
        <f>INDEX(AB$280:AB$296,$E2283)*$D2283</f>
        <v/>
      </c>
      <c r="AC2283" s="32">
        <f>INDEX(AC$280:AC$296,$E2283)*$D2283</f>
        <v/>
      </c>
      <c r="AD2283" s="32">
        <f>INDEX(AD$280:AD$296,$E2283)*$D2283</f>
        <v/>
      </c>
      <c r="AF2283" s="11">
        <f>CodePrefix&amp;$A2283&amp;IF($C2283="","","."&amp;$C2283&amp;"."&amp;$B2283)&amp;INDEX(VarEnd,MATCH($A2283,VarKey,0))&amp;AF$5</f>
        <v/>
      </c>
      <c r="AG2283" s="37">
        <f>INDEX(AG$280:AG$296,$E2283)*$D2283</f>
        <v/>
      </c>
      <c r="AH2283" s="32">
        <f>INDEX(AH$280:AH$296,$E2283)*$D2283</f>
        <v/>
      </c>
      <c r="AI2283" s="32">
        <f>INDEX(AI$280:AI$296,$E2283)*$D2283</f>
        <v/>
      </c>
      <c r="AJ2283" s="32">
        <f>INDEX(AJ$280:AJ$296,$E2283)*$D2283</f>
        <v/>
      </c>
      <c r="AK2283" s="32">
        <f>INDEX(AK$280:AK$296,$E2283)*$D2283</f>
        <v/>
      </c>
      <c r="AL2283" s="32">
        <f>INDEX(AL$280:AL$296,$E2283)*$D2283</f>
        <v/>
      </c>
      <c r="AM2283" s="32">
        <f>INDEX(AM$280:AM$296,$E2283)*$D2283</f>
        <v/>
      </c>
      <c r="AN2283" s="32">
        <f>INDEX(AN$280:AN$296,$E2283)*$D2283</f>
        <v/>
      </c>
      <c r="AO2283" s="32">
        <f>INDEX(AO$280:AO$296,$E2283)*$D2283</f>
        <v/>
      </c>
      <c r="AP2283" s="32">
        <f>INDEX(AP$280:AP$296,$E2283)*$D2283</f>
        <v/>
      </c>
      <c r="AQ2283" s="32">
        <f>INDEX(AQ$280:AQ$296,$E2283)*$D2283</f>
        <v/>
      </c>
      <c r="AR2283" s="32">
        <f>INDEX(AR$280:AR$296,$E2283)*$D2283</f>
        <v/>
      </c>
      <c r="AS2283" s="32">
        <f>INDEX(AS$280:AS$296,$E2283)*$D2283</f>
        <v/>
      </c>
      <c r="AT2283" s="32">
        <f>INDEX(AT$280:AT$296,$E2283)*$D2283</f>
        <v/>
      </c>
      <c r="AU2283" s="32">
        <f>INDEX(AU$280:AU$296,$E2283)*$D2283</f>
        <v/>
      </c>
      <c r="AV2283" s="32">
        <f>INDEX(AV$280:AV$296,$E2283)*$D2283</f>
        <v/>
      </c>
      <c r="AW2283" s="32">
        <f>INDEX(AW$280:AW$296,$E2283)*$D2283</f>
        <v/>
      </c>
      <c r="AX2283" s="32">
        <f>INDEX(AX$280:AX$296,$E2283)*$D2283</f>
        <v/>
      </c>
      <c r="AY2283" s="32">
        <f>INDEX(AY$280:AY$296,$E2283)*$D2283</f>
        <v/>
      </c>
    </row>
    <row r="2284" hidden="1" outlineLevel="2">
      <c r="A2284" s="14" t="inlineStr">
        <is>
          <t>ets</t>
        </is>
      </c>
      <c r="B2284" s="14" t="inlineStr">
        <is>
          <t>gso</t>
        </is>
      </c>
      <c r="C2284" s="14" t="inlineStr">
        <is>
          <t>mac</t>
        </is>
      </c>
      <c r="D2284" s="32">
        <f>INDEX(Inputs!$W$5:$W$132,MATCH($B2284&amp;"|"&amp;$C2284,Inputs!$A$5:$A$132,0))</f>
        <v/>
      </c>
      <c r="E2284" s="32">
        <f>INDEX(Inputs!$M$5:$M$132,MATCH($B2284&amp;"|"&amp;$C2284,Inputs!$A$5:$A$132,0))</f>
        <v/>
      </c>
      <c r="F2284" s="36" t="n"/>
      <c r="G2284" s="36" t="n"/>
      <c r="H2284" s="14">
        <f>INDEX(VarLab,MATCH($A2284,VarKey,0))&amp;INDEX(MemLab,MATCH($C2284&amp;"|"&amp;$B2284,MemKey,0))</f>
        <v/>
      </c>
      <c r="I2284" s="14">
        <f>INDEX(VarUnit,MATCH($A2284,VarKey,0))</f>
        <v/>
      </c>
      <c r="J2284" s="14">
        <f>INDEX(VarSrc,MATCH($A2284,VarKey,0))</f>
        <v/>
      </c>
      <c r="K2284" s="11">
        <f>CodePrefix&amp;$A2284&amp;IF($C2284="","","."&amp;$C2284&amp;"."&amp;$B2284)&amp;INDEX(VarEnd,MATCH($A2284,VarKey,0))&amp;K$5</f>
        <v/>
      </c>
      <c r="L2284" s="37">
        <f>INDEX(L$280:L$296,$E2284)*$D2284</f>
        <v/>
      </c>
      <c r="M2284" s="32">
        <f>INDEX(M$280:M$296,$E2284)*$D2284</f>
        <v/>
      </c>
      <c r="N2284" s="32">
        <f>INDEX(N$280:N$296,$E2284)*$D2284</f>
        <v/>
      </c>
      <c r="O2284" s="32">
        <f>INDEX(O$280:O$296,$E2284)*$D2284</f>
        <v/>
      </c>
      <c r="P2284" s="32">
        <f>INDEX(P$280:P$296,$E2284)*$D2284</f>
        <v/>
      </c>
      <c r="Q2284" s="32">
        <f>INDEX(Q$280:Q$296,$E2284)*$D2284</f>
        <v/>
      </c>
      <c r="R2284" s="32">
        <f>INDEX(R$280:R$296,$E2284)*$D2284</f>
        <v/>
      </c>
      <c r="S2284" s="32">
        <f>INDEX(S$280:S$296,$E2284)*$D2284</f>
        <v/>
      </c>
      <c r="T2284" s="32">
        <f>INDEX(T$280:T$296,$E2284)*$D2284</f>
        <v/>
      </c>
      <c r="U2284" s="32">
        <f>INDEX(U$280:U$296,$E2284)*$D2284</f>
        <v/>
      </c>
      <c r="V2284" s="32">
        <f>INDEX(V$280:V$296,$E2284)*$D2284</f>
        <v/>
      </c>
      <c r="W2284" s="32">
        <f>INDEX(W$280:W$296,$E2284)*$D2284</f>
        <v/>
      </c>
      <c r="X2284" s="32">
        <f>INDEX(X$280:X$296,$E2284)*$D2284</f>
        <v/>
      </c>
      <c r="Y2284" s="32">
        <f>INDEX(Y$280:Y$296,$E2284)*$D2284</f>
        <v/>
      </c>
      <c r="Z2284" s="32">
        <f>INDEX(Z$280:Z$296,$E2284)*$D2284</f>
        <v/>
      </c>
      <c r="AA2284" s="32">
        <f>INDEX(AA$280:AA$296,$E2284)*$D2284</f>
        <v/>
      </c>
      <c r="AB2284" s="32">
        <f>INDEX(AB$280:AB$296,$E2284)*$D2284</f>
        <v/>
      </c>
      <c r="AC2284" s="32">
        <f>INDEX(AC$280:AC$296,$E2284)*$D2284</f>
        <v/>
      </c>
      <c r="AD2284" s="32">
        <f>INDEX(AD$280:AD$296,$E2284)*$D2284</f>
        <v/>
      </c>
      <c r="AF2284" s="11">
        <f>CodePrefix&amp;$A2284&amp;IF($C2284="","","."&amp;$C2284&amp;"."&amp;$B2284)&amp;INDEX(VarEnd,MATCH($A2284,VarKey,0))&amp;AF$5</f>
        <v/>
      </c>
      <c r="AG2284" s="37">
        <f>INDEX(AG$280:AG$296,$E2284)*$D2284</f>
        <v/>
      </c>
      <c r="AH2284" s="32">
        <f>INDEX(AH$280:AH$296,$E2284)*$D2284</f>
        <v/>
      </c>
      <c r="AI2284" s="32">
        <f>INDEX(AI$280:AI$296,$E2284)*$D2284</f>
        <v/>
      </c>
      <c r="AJ2284" s="32">
        <f>INDEX(AJ$280:AJ$296,$E2284)*$D2284</f>
        <v/>
      </c>
      <c r="AK2284" s="32">
        <f>INDEX(AK$280:AK$296,$E2284)*$D2284</f>
        <v/>
      </c>
      <c r="AL2284" s="32">
        <f>INDEX(AL$280:AL$296,$E2284)*$D2284</f>
        <v/>
      </c>
      <c r="AM2284" s="32">
        <f>INDEX(AM$280:AM$296,$E2284)*$D2284</f>
        <v/>
      </c>
      <c r="AN2284" s="32">
        <f>INDEX(AN$280:AN$296,$E2284)*$D2284</f>
        <v/>
      </c>
      <c r="AO2284" s="32">
        <f>INDEX(AO$280:AO$296,$E2284)*$D2284</f>
        <v/>
      </c>
      <c r="AP2284" s="32">
        <f>INDEX(AP$280:AP$296,$E2284)*$D2284</f>
        <v/>
      </c>
      <c r="AQ2284" s="32">
        <f>INDEX(AQ$280:AQ$296,$E2284)*$D2284</f>
        <v/>
      </c>
      <c r="AR2284" s="32">
        <f>INDEX(AR$280:AR$296,$E2284)*$D2284</f>
        <v/>
      </c>
      <c r="AS2284" s="32">
        <f>INDEX(AS$280:AS$296,$E2284)*$D2284</f>
        <v/>
      </c>
      <c r="AT2284" s="32">
        <f>INDEX(AT$280:AT$296,$E2284)*$D2284</f>
        <v/>
      </c>
      <c r="AU2284" s="32">
        <f>INDEX(AU$280:AU$296,$E2284)*$D2284</f>
        <v/>
      </c>
      <c r="AV2284" s="32">
        <f>INDEX(AV$280:AV$296,$E2284)*$D2284</f>
        <v/>
      </c>
      <c r="AW2284" s="32">
        <f>INDEX(AW$280:AW$296,$E2284)*$D2284</f>
        <v/>
      </c>
      <c r="AX2284" s="32">
        <f>INDEX(AX$280:AX$296,$E2284)*$D2284</f>
        <v/>
      </c>
      <c r="AY2284" s="32">
        <f>INDEX(AY$280:AY$296,$E2284)*$D2284</f>
        <v/>
      </c>
    </row>
    <row r="2285" hidden="1" outlineLevel="2">
      <c r="A2285" s="14" t="inlineStr">
        <is>
          <t>ets</t>
        </is>
      </c>
      <c r="B2285" s="14" t="inlineStr">
        <is>
          <t>die</t>
        </is>
      </c>
      <c r="C2285" s="14" t="inlineStr">
        <is>
          <t>mac</t>
        </is>
      </c>
      <c r="D2285" s="32">
        <f>INDEX(Inputs!$W$5:$W$132,MATCH($B2285&amp;"|"&amp;$C2285,Inputs!$A$5:$A$132,0))</f>
        <v/>
      </c>
      <c r="E2285" s="32">
        <f>INDEX(Inputs!$M$5:$M$132,MATCH($B2285&amp;"|"&amp;$C2285,Inputs!$A$5:$A$132,0))</f>
        <v/>
      </c>
      <c r="F2285" s="36" t="n"/>
      <c r="G2285" s="36" t="n"/>
      <c r="H2285" s="14">
        <f>INDEX(VarLab,MATCH($A2285,VarKey,0))&amp;INDEX(MemLab,MATCH($C2285&amp;"|"&amp;$B2285,MemKey,0))</f>
        <v/>
      </c>
      <c r="I2285" s="14">
        <f>INDEX(VarUnit,MATCH($A2285,VarKey,0))</f>
        <v/>
      </c>
      <c r="J2285" s="14">
        <f>INDEX(VarSrc,MATCH($A2285,VarKey,0))</f>
        <v/>
      </c>
      <c r="K2285" s="11">
        <f>CodePrefix&amp;$A2285&amp;IF($C2285="","","."&amp;$C2285&amp;"."&amp;$B2285)&amp;INDEX(VarEnd,MATCH($A2285,VarKey,0))&amp;K$5</f>
        <v/>
      </c>
      <c r="L2285" s="37">
        <f>INDEX(L$280:L$296,$E2285)*$D2285</f>
        <v/>
      </c>
      <c r="M2285" s="32">
        <f>INDEX(M$280:M$296,$E2285)*$D2285</f>
        <v/>
      </c>
      <c r="N2285" s="32">
        <f>INDEX(N$280:N$296,$E2285)*$D2285</f>
        <v/>
      </c>
      <c r="O2285" s="32">
        <f>INDEX(O$280:O$296,$E2285)*$D2285</f>
        <v/>
      </c>
      <c r="P2285" s="32">
        <f>INDEX(P$280:P$296,$E2285)*$D2285</f>
        <v/>
      </c>
      <c r="Q2285" s="32">
        <f>INDEX(Q$280:Q$296,$E2285)*$D2285</f>
        <v/>
      </c>
      <c r="R2285" s="32">
        <f>INDEX(R$280:R$296,$E2285)*$D2285</f>
        <v/>
      </c>
      <c r="S2285" s="32">
        <f>INDEX(S$280:S$296,$E2285)*$D2285</f>
        <v/>
      </c>
      <c r="T2285" s="32">
        <f>INDEX(T$280:T$296,$E2285)*$D2285</f>
        <v/>
      </c>
      <c r="U2285" s="32">
        <f>INDEX(U$280:U$296,$E2285)*$D2285</f>
        <v/>
      </c>
      <c r="V2285" s="32">
        <f>INDEX(V$280:V$296,$E2285)*$D2285</f>
        <v/>
      </c>
      <c r="W2285" s="32">
        <f>INDEX(W$280:W$296,$E2285)*$D2285</f>
        <v/>
      </c>
      <c r="X2285" s="32">
        <f>INDEX(X$280:X$296,$E2285)*$D2285</f>
        <v/>
      </c>
      <c r="Y2285" s="32">
        <f>INDEX(Y$280:Y$296,$E2285)*$D2285</f>
        <v/>
      </c>
      <c r="Z2285" s="32">
        <f>INDEX(Z$280:Z$296,$E2285)*$D2285</f>
        <v/>
      </c>
      <c r="AA2285" s="32">
        <f>INDEX(AA$280:AA$296,$E2285)*$D2285</f>
        <v/>
      </c>
      <c r="AB2285" s="32">
        <f>INDEX(AB$280:AB$296,$E2285)*$D2285</f>
        <v/>
      </c>
      <c r="AC2285" s="32">
        <f>INDEX(AC$280:AC$296,$E2285)*$D2285</f>
        <v/>
      </c>
      <c r="AD2285" s="32">
        <f>INDEX(AD$280:AD$296,$E2285)*$D2285</f>
        <v/>
      </c>
      <c r="AF2285" s="11">
        <f>CodePrefix&amp;$A2285&amp;IF($C2285="","","."&amp;$C2285&amp;"."&amp;$B2285)&amp;INDEX(VarEnd,MATCH($A2285,VarKey,0))&amp;AF$5</f>
        <v/>
      </c>
      <c r="AG2285" s="37">
        <f>INDEX(AG$280:AG$296,$E2285)*$D2285</f>
        <v/>
      </c>
      <c r="AH2285" s="32">
        <f>INDEX(AH$280:AH$296,$E2285)*$D2285</f>
        <v/>
      </c>
      <c r="AI2285" s="32">
        <f>INDEX(AI$280:AI$296,$E2285)*$D2285</f>
        <v/>
      </c>
      <c r="AJ2285" s="32">
        <f>INDEX(AJ$280:AJ$296,$E2285)*$D2285</f>
        <v/>
      </c>
      <c r="AK2285" s="32">
        <f>INDEX(AK$280:AK$296,$E2285)*$D2285</f>
        <v/>
      </c>
      <c r="AL2285" s="32">
        <f>INDEX(AL$280:AL$296,$E2285)*$D2285</f>
        <v/>
      </c>
      <c r="AM2285" s="32">
        <f>INDEX(AM$280:AM$296,$E2285)*$D2285</f>
        <v/>
      </c>
      <c r="AN2285" s="32">
        <f>INDEX(AN$280:AN$296,$E2285)*$D2285</f>
        <v/>
      </c>
      <c r="AO2285" s="32">
        <f>INDEX(AO$280:AO$296,$E2285)*$D2285</f>
        <v/>
      </c>
      <c r="AP2285" s="32">
        <f>INDEX(AP$280:AP$296,$E2285)*$D2285</f>
        <v/>
      </c>
      <c r="AQ2285" s="32">
        <f>INDEX(AQ$280:AQ$296,$E2285)*$D2285</f>
        <v/>
      </c>
      <c r="AR2285" s="32">
        <f>INDEX(AR$280:AR$296,$E2285)*$D2285</f>
        <v/>
      </c>
      <c r="AS2285" s="32">
        <f>INDEX(AS$280:AS$296,$E2285)*$D2285</f>
        <v/>
      </c>
      <c r="AT2285" s="32">
        <f>INDEX(AT$280:AT$296,$E2285)*$D2285</f>
        <v/>
      </c>
      <c r="AU2285" s="32">
        <f>INDEX(AU$280:AU$296,$E2285)*$D2285</f>
        <v/>
      </c>
      <c r="AV2285" s="32">
        <f>INDEX(AV$280:AV$296,$E2285)*$D2285</f>
        <v/>
      </c>
      <c r="AW2285" s="32">
        <f>INDEX(AW$280:AW$296,$E2285)*$D2285</f>
        <v/>
      </c>
      <c r="AX2285" s="32">
        <f>INDEX(AX$280:AX$296,$E2285)*$D2285</f>
        <v/>
      </c>
      <c r="AY2285" s="32">
        <f>INDEX(AY$280:AY$296,$E2285)*$D2285</f>
        <v/>
      </c>
    </row>
    <row r="2286" hidden="1" outlineLevel="2">
      <c r="A2286" s="14" t="inlineStr">
        <is>
          <t>ets</t>
        </is>
      </c>
      <c r="B2286" s="14" t="inlineStr">
        <is>
          <t>lpg</t>
        </is>
      </c>
      <c r="C2286" s="14" t="inlineStr">
        <is>
          <t>mac</t>
        </is>
      </c>
      <c r="D2286" s="32">
        <f>INDEX(Inputs!$W$5:$W$132,MATCH($B2286&amp;"|"&amp;$C2286,Inputs!$A$5:$A$132,0))</f>
        <v/>
      </c>
      <c r="E2286" s="32">
        <f>INDEX(Inputs!$M$5:$M$132,MATCH($B2286&amp;"|"&amp;$C2286,Inputs!$A$5:$A$132,0))</f>
        <v/>
      </c>
      <c r="F2286" s="36" t="n"/>
      <c r="G2286" s="36" t="n"/>
      <c r="H2286" s="14">
        <f>INDEX(VarLab,MATCH($A2286,VarKey,0))&amp;INDEX(MemLab,MATCH($C2286&amp;"|"&amp;$B2286,MemKey,0))</f>
        <v/>
      </c>
      <c r="I2286" s="14">
        <f>INDEX(VarUnit,MATCH($A2286,VarKey,0))</f>
        <v/>
      </c>
      <c r="J2286" s="14">
        <f>INDEX(VarSrc,MATCH($A2286,VarKey,0))</f>
        <v/>
      </c>
      <c r="K2286" s="11">
        <f>CodePrefix&amp;$A2286&amp;IF($C2286="","","."&amp;$C2286&amp;"."&amp;$B2286)&amp;INDEX(VarEnd,MATCH($A2286,VarKey,0))&amp;K$5</f>
        <v/>
      </c>
      <c r="L2286" s="37">
        <f>INDEX(L$280:L$296,$E2286)*$D2286</f>
        <v/>
      </c>
      <c r="M2286" s="32">
        <f>INDEX(M$280:M$296,$E2286)*$D2286</f>
        <v/>
      </c>
      <c r="N2286" s="32">
        <f>INDEX(N$280:N$296,$E2286)*$D2286</f>
        <v/>
      </c>
      <c r="O2286" s="32">
        <f>INDEX(O$280:O$296,$E2286)*$D2286</f>
        <v/>
      </c>
      <c r="P2286" s="32">
        <f>INDEX(P$280:P$296,$E2286)*$D2286</f>
        <v/>
      </c>
      <c r="Q2286" s="32">
        <f>INDEX(Q$280:Q$296,$E2286)*$D2286</f>
        <v/>
      </c>
      <c r="R2286" s="32">
        <f>INDEX(R$280:R$296,$E2286)*$D2286</f>
        <v/>
      </c>
      <c r="S2286" s="32">
        <f>INDEX(S$280:S$296,$E2286)*$D2286</f>
        <v/>
      </c>
      <c r="T2286" s="32">
        <f>INDEX(T$280:T$296,$E2286)*$D2286</f>
        <v/>
      </c>
      <c r="U2286" s="32">
        <f>INDEX(U$280:U$296,$E2286)*$D2286</f>
        <v/>
      </c>
      <c r="V2286" s="32">
        <f>INDEX(V$280:V$296,$E2286)*$D2286</f>
        <v/>
      </c>
      <c r="W2286" s="32">
        <f>INDEX(W$280:W$296,$E2286)*$D2286</f>
        <v/>
      </c>
      <c r="X2286" s="32">
        <f>INDEX(X$280:X$296,$E2286)*$D2286</f>
        <v/>
      </c>
      <c r="Y2286" s="32">
        <f>INDEX(Y$280:Y$296,$E2286)*$D2286</f>
        <v/>
      </c>
      <c r="Z2286" s="32">
        <f>INDEX(Z$280:Z$296,$E2286)*$D2286</f>
        <v/>
      </c>
      <c r="AA2286" s="32">
        <f>INDEX(AA$280:AA$296,$E2286)*$D2286</f>
        <v/>
      </c>
      <c r="AB2286" s="32">
        <f>INDEX(AB$280:AB$296,$E2286)*$D2286</f>
        <v/>
      </c>
      <c r="AC2286" s="32">
        <f>INDEX(AC$280:AC$296,$E2286)*$D2286</f>
        <v/>
      </c>
      <c r="AD2286" s="32">
        <f>INDEX(AD$280:AD$296,$E2286)*$D2286</f>
        <v/>
      </c>
      <c r="AF2286" s="11">
        <f>CodePrefix&amp;$A2286&amp;IF($C2286="","","."&amp;$C2286&amp;"."&amp;$B2286)&amp;INDEX(VarEnd,MATCH($A2286,VarKey,0))&amp;AF$5</f>
        <v/>
      </c>
      <c r="AG2286" s="37">
        <f>INDEX(AG$280:AG$296,$E2286)*$D2286</f>
        <v/>
      </c>
      <c r="AH2286" s="32">
        <f>INDEX(AH$280:AH$296,$E2286)*$D2286</f>
        <v/>
      </c>
      <c r="AI2286" s="32">
        <f>INDEX(AI$280:AI$296,$E2286)*$D2286</f>
        <v/>
      </c>
      <c r="AJ2286" s="32">
        <f>INDEX(AJ$280:AJ$296,$E2286)*$D2286</f>
        <v/>
      </c>
      <c r="AK2286" s="32">
        <f>INDEX(AK$280:AK$296,$E2286)*$D2286</f>
        <v/>
      </c>
      <c r="AL2286" s="32">
        <f>INDEX(AL$280:AL$296,$E2286)*$D2286</f>
        <v/>
      </c>
      <c r="AM2286" s="32">
        <f>INDEX(AM$280:AM$296,$E2286)*$D2286</f>
        <v/>
      </c>
      <c r="AN2286" s="32">
        <f>INDEX(AN$280:AN$296,$E2286)*$D2286</f>
        <v/>
      </c>
      <c r="AO2286" s="32">
        <f>INDEX(AO$280:AO$296,$E2286)*$D2286</f>
        <v/>
      </c>
      <c r="AP2286" s="32">
        <f>INDEX(AP$280:AP$296,$E2286)*$D2286</f>
        <v/>
      </c>
      <c r="AQ2286" s="32">
        <f>INDEX(AQ$280:AQ$296,$E2286)*$D2286</f>
        <v/>
      </c>
      <c r="AR2286" s="32">
        <f>INDEX(AR$280:AR$296,$E2286)*$D2286</f>
        <v/>
      </c>
      <c r="AS2286" s="32">
        <f>INDEX(AS$280:AS$296,$E2286)*$D2286</f>
        <v/>
      </c>
      <c r="AT2286" s="32">
        <f>INDEX(AT$280:AT$296,$E2286)*$D2286</f>
        <v/>
      </c>
      <c r="AU2286" s="32">
        <f>INDEX(AU$280:AU$296,$E2286)*$D2286</f>
        <v/>
      </c>
      <c r="AV2286" s="32">
        <f>INDEX(AV$280:AV$296,$E2286)*$D2286</f>
        <v/>
      </c>
      <c r="AW2286" s="32">
        <f>INDEX(AW$280:AW$296,$E2286)*$D2286</f>
        <v/>
      </c>
      <c r="AX2286" s="32">
        <f>INDEX(AX$280:AX$296,$E2286)*$D2286</f>
        <v/>
      </c>
      <c r="AY2286" s="32">
        <f>INDEX(AY$280:AY$296,$E2286)*$D2286</f>
        <v/>
      </c>
    </row>
    <row r="2287" hidden="1" outlineLevel="2">
      <c r="A2287" s="14" t="inlineStr">
        <is>
          <t>ets</t>
        </is>
      </c>
      <c r="B2287" s="14" t="inlineStr">
        <is>
          <t>ker</t>
        </is>
      </c>
      <c r="C2287" s="14" t="inlineStr">
        <is>
          <t>mac</t>
        </is>
      </c>
      <c r="D2287" s="32">
        <f>INDEX(Inputs!$W$5:$W$132,MATCH($B2287&amp;"|"&amp;$C2287,Inputs!$A$5:$A$132,0))</f>
        <v/>
      </c>
      <c r="E2287" s="32">
        <f>INDEX(Inputs!$M$5:$M$132,MATCH($B2287&amp;"|"&amp;$C2287,Inputs!$A$5:$A$132,0))</f>
        <v/>
      </c>
      <c r="F2287" s="36" t="n"/>
      <c r="G2287" s="36" t="n"/>
      <c r="H2287" s="14">
        <f>INDEX(VarLab,MATCH($A2287,VarKey,0))&amp;INDEX(MemLab,MATCH($C2287&amp;"|"&amp;$B2287,MemKey,0))</f>
        <v/>
      </c>
      <c r="I2287" s="14">
        <f>INDEX(VarUnit,MATCH($A2287,VarKey,0))</f>
        <v/>
      </c>
      <c r="J2287" s="14">
        <f>INDEX(VarSrc,MATCH($A2287,VarKey,0))</f>
        <v/>
      </c>
      <c r="K2287" s="11">
        <f>CodePrefix&amp;$A2287&amp;IF($C2287="","","."&amp;$C2287&amp;"."&amp;$B2287)&amp;INDEX(VarEnd,MATCH($A2287,VarKey,0))&amp;K$5</f>
        <v/>
      </c>
      <c r="L2287" s="37">
        <f>INDEX(L$280:L$296,$E2287)*$D2287</f>
        <v/>
      </c>
      <c r="M2287" s="32">
        <f>INDEX(M$280:M$296,$E2287)*$D2287</f>
        <v/>
      </c>
      <c r="N2287" s="32">
        <f>INDEX(N$280:N$296,$E2287)*$D2287</f>
        <v/>
      </c>
      <c r="O2287" s="32">
        <f>INDEX(O$280:O$296,$E2287)*$D2287</f>
        <v/>
      </c>
      <c r="P2287" s="32">
        <f>INDEX(P$280:P$296,$E2287)*$D2287</f>
        <v/>
      </c>
      <c r="Q2287" s="32">
        <f>INDEX(Q$280:Q$296,$E2287)*$D2287</f>
        <v/>
      </c>
      <c r="R2287" s="32">
        <f>INDEX(R$280:R$296,$E2287)*$D2287</f>
        <v/>
      </c>
      <c r="S2287" s="32">
        <f>INDEX(S$280:S$296,$E2287)*$D2287</f>
        <v/>
      </c>
      <c r="T2287" s="32">
        <f>INDEX(T$280:T$296,$E2287)*$D2287</f>
        <v/>
      </c>
      <c r="U2287" s="32">
        <f>INDEX(U$280:U$296,$E2287)*$D2287</f>
        <v/>
      </c>
      <c r="V2287" s="32">
        <f>INDEX(V$280:V$296,$E2287)*$D2287</f>
        <v/>
      </c>
      <c r="W2287" s="32">
        <f>INDEX(W$280:W$296,$E2287)*$D2287</f>
        <v/>
      </c>
      <c r="X2287" s="32">
        <f>INDEX(X$280:X$296,$E2287)*$D2287</f>
        <v/>
      </c>
      <c r="Y2287" s="32">
        <f>INDEX(Y$280:Y$296,$E2287)*$D2287</f>
        <v/>
      </c>
      <c r="Z2287" s="32">
        <f>INDEX(Z$280:Z$296,$E2287)*$D2287</f>
        <v/>
      </c>
      <c r="AA2287" s="32">
        <f>INDEX(AA$280:AA$296,$E2287)*$D2287</f>
        <v/>
      </c>
      <c r="AB2287" s="32">
        <f>INDEX(AB$280:AB$296,$E2287)*$D2287</f>
        <v/>
      </c>
      <c r="AC2287" s="32">
        <f>INDEX(AC$280:AC$296,$E2287)*$D2287</f>
        <v/>
      </c>
      <c r="AD2287" s="32">
        <f>INDEX(AD$280:AD$296,$E2287)*$D2287</f>
        <v/>
      </c>
      <c r="AF2287" s="11">
        <f>CodePrefix&amp;$A2287&amp;IF($C2287="","","."&amp;$C2287&amp;"."&amp;$B2287)&amp;INDEX(VarEnd,MATCH($A2287,VarKey,0))&amp;AF$5</f>
        <v/>
      </c>
      <c r="AG2287" s="37">
        <f>INDEX(AG$280:AG$296,$E2287)*$D2287</f>
        <v/>
      </c>
      <c r="AH2287" s="32">
        <f>INDEX(AH$280:AH$296,$E2287)*$D2287</f>
        <v/>
      </c>
      <c r="AI2287" s="32">
        <f>INDEX(AI$280:AI$296,$E2287)*$D2287</f>
        <v/>
      </c>
      <c r="AJ2287" s="32">
        <f>INDEX(AJ$280:AJ$296,$E2287)*$D2287</f>
        <v/>
      </c>
      <c r="AK2287" s="32">
        <f>INDEX(AK$280:AK$296,$E2287)*$D2287</f>
        <v/>
      </c>
      <c r="AL2287" s="32">
        <f>INDEX(AL$280:AL$296,$E2287)*$D2287</f>
        <v/>
      </c>
      <c r="AM2287" s="32">
        <f>INDEX(AM$280:AM$296,$E2287)*$D2287</f>
        <v/>
      </c>
      <c r="AN2287" s="32">
        <f>INDEX(AN$280:AN$296,$E2287)*$D2287</f>
        <v/>
      </c>
      <c r="AO2287" s="32">
        <f>INDEX(AO$280:AO$296,$E2287)*$D2287</f>
        <v/>
      </c>
      <c r="AP2287" s="32">
        <f>INDEX(AP$280:AP$296,$E2287)*$D2287</f>
        <v/>
      </c>
      <c r="AQ2287" s="32">
        <f>INDEX(AQ$280:AQ$296,$E2287)*$D2287</f>
        <v/>
      </c>
      <c r="AR2287" s="32">
        <f>INDEX(AR$280:AR$296,$E2287)*$D2287</f>
        <v/>
      </c>
      <c r="AS2287" s="32">
        <f>INDEX(AS$280:AS$296,$E2287)*$D2287</f>
        <v/>
      </c>
      <c r="AT2287" s="32">
        <f>INDEX(AT$280:AT$296,$E2287)*$D2287</f>
        <v/>
      </c>
      <c r="AU2287" s="32">
        <f>INDEX(AU$280:AU$296,$E2287)*$D2287</f>
        <v/>
      </c>
      <c r="AV2287" s="32">
        <f>INDEX(AV$280:AV$296,$E2287)*$D2287</f>
        <v/>
      </c>
      <c r="AW2287" s="32">
        <f>INDEX(AW$280:AW$296,$E2287)*$D2287</f>
        <v/>
      </c>
      <c r="AX2287" s="32">
        <f>INDEX(AX$280:AX$296,$E2287)*$D2287</f>
        <v/>
      </c>
      <c r="AY2287" s="32">
        <f>INDEX(AY$280:AY$296,$E2287)*$D2287</f>
        <v/>
      </c>
    </row>
    <row r="2288" hidden="1" outlineLevel="2">
      <c r="A2288" s="14" t="inlineStr">
        <is>
          <t>ets</t>
        </is>
      </c>
      <c r="B2288" s="14" t="inlineStr">
        <is>
          <t>oop</t>
        </is>
      </c>
      <c r="C2288" s="14" t="inlineStr">
        <is>
          <t>mac</t>
        </is>
      </c>
      <c r="D2288" s="32">
        <f>INDEX(Inputs!$W$5:$W$132,MATCH($B2288&amp;"|"&amp;$C2288,Inputs!$A$5:$A$132,0))</f>
        <v/>
      </c>
      <c r="E2288" s="32">
        <f>INDEX(Inputs!$M$5:$M$132,MATCH($B2288&amp;"|"&amp;$C2288,Inputs!$A$5:$A$132,0))</f>
        <v/>
      </c>
      <c r="F2288" s="36" t="n"/>
      <c r="G2288" s="36" t="n"/>
      <c r="H2288" s="14">
        <f>INDEX(VarLab,MATCH($A2288,VarKey,0))&amp;INDEX(MemLab,MATCH($C2288&amp;"|"&amp;$B2288,MemKey,0))</f>
        <v/>
      </c>
      <c r="I2288" s="14">
        <f>INDEX(VarUnit,MATCH($A2288,VarKey,0))</f>
        <v/>
      </c>
      <c r="J2288" s="14">
        <f>INDEX(VarSrc,MATCH($A2288,VarKey,0))</f>
        <v/>
      </c>
      <c r="K2288" s="11">
        <f>CodePrefix&amp;$A2288&amp;IF($C2288="","","."&amp;$C2288&amp;"."&amp;$B2288)&amp;INDEX(VarEnd,MATCH($A2288,VarKey,0))&amp;K$5</f>
        <v/>
      </c>
      <c r="L2288" s="37">
        <f>INDEX(L$280:L$296,$E2288)*$D2288</f>
        <v/>
      </c>
      <c r="M2288" s="32">
        <f>INDEX(M$280:M$296,$E2288)*$D2288</f>
        <v/>
      </c>
      <c r="N2288" s="32">
        <f>INDEX(N$280:N$296,$E2288)*$D2288</f>
        <v/>
      </c>
      <c r="O2288" s="32">
        <f>INDEX(O$280:O$296,$E2288)*$D2288</f>
        <v/>
      </c>
      <c r="P2288" s="32">
        <f>INDEX(P$280:P$296,$E2288)*$D2288</f>
        <v/>
      </c>
      <c r="Q2288" s="32">
        <f>INDEX(Q$280:Q$296,$E2288)*$D2288</f>
        <v/>
      </c>
      <c r="R2288" s="32">
        <f>INDEX(R$280:R$296,$E2288)*$D2288</f>
        <v/>
      </c>
      <c r="S2288" s="32">
        <f>INDEX(S$280:S$296,$E2288)*$D2288</f>
        <v/>
      </c>
      <c r="T2288" s="32">
        <f>INDEX(T$280:T$296,$E2288)*$D2288</f>
        <v/>
      </c>
      <c r="U2288" s="32">
        <f>INDEX(U$280:U$296,$E2288)*$D2288</f>
        <v/>
      </c>
      <c r="V2288" s="32">
        <f>INDEX(V$280:V$296,$E2288)*$D2288</f>
        <v/>
      </c>
      <c r="W2288" s="32">
        <f>INDEX(W$280:W$296,$E2288)*$D2288</f>
        <v/>
      </c>
      <c r="X2288" s="32">
        <f>INDEX(X$280:X$296,$E2288)*$D2288</f>
        <v/>
      </c>
      <c r="Y2288" s="32">
        <f>INDEX(Y$280:Y$296,$E2288)*$D2288</f>
        <v/>
      </c>
      <c r="Z2288" s="32">
        <f>INDEX(Z$280:Z$296,$E2288)*$D2288</f>
        <v/>
      </c>
      <c r="AA2288" s="32">
        <f>INDEX(AA$280:AA$296,$E2288)*$D2288</f>
        <v/>
      </c>
      <c r="AB2288" s="32">
        <f>INDEX(AB$280:AB$296,$E2288)*$D2288</f>
        <v/>
      </c>
      <c r="AC2288" s="32">
        <f>INDEX(AC$280:AC$296,$E2288)*$D2288</f>
        <v/>
      </c>
      <c r="AD2288" s="32">
        <f>INDEX(AD$280:AD$296,$E2288)*$D2288</f>
        <v/>
      </c>
      <c r="AF2288" s="11">
        <f>CodePrefix&amp;$A2288&amp;IF($C2288="","","."&amp;$C2288&amp;"."&amp;$B2288)&amp;INDEX(VarEnd,MATCH($A2288,VarKey,0))&amp;AF$5</f>
        <v/>
      </c>
      <c r="AG2288" s="37">
        <f>INDEX(AG$280:AG$296,$E2288)*$D2288</f>
        <v/>
      </c>
      <c r="AH2288" s="32">
        <f>INDEX(AH$280:AH$296,$E2288)*$D2288</f>
        <v/>
      </c>
      <c r="AI2288" s="32">
        <f>INDEX(AI$280:AI$296,$E2288)*$D2288</f>
        <v/>
      </c>
      <c r="AJ2288" s="32">
        <f>INDEX(AJ$280:AJ$296,$E2288)*$D2288</f>
        <v/>
      </c>
      <c r="AK2288" s="32">
        <f>INDEX(AK$280:AK$296,$E2288)*$D2288</f>
        <v/>
      </c>
      <c r="AL2288" s="32">
        <f>INDEX(AL$280:AL$296,$E2288)*$D2288</f>
        <v/>
      </c>
      <c r="AM2288" s="32">
        <f>INDEX(AM$280:AM$296,$E2288)*$D2288</f>
        <v/>
      </c>
      <c r="AN2288" s="32">
        <f>INDEX(AN$280:AN$296,$E2288)*$D2288</f>
        <v/>
      </c>
      <c r="AO2288" s="32">
        <f>INDEX(AO$280:AO$296,$E2288)*$D2288</f>
        <v/>
      </c>
      <c r="AP2288" s="32">
        <f>INDEX(AP$280:AP$296,$E2288)*$D2288</f>
        <v/>
      </c>
      <c r="AQ2288" s="32">
        <f>INDEX(AQ$280:AQ$296,$E2288)*$D2288</f>
        <v/>
      </c>
      <c r="AR2288" s="32">
        <f>INDEX(AR$280:AR$296,$E2288)*$D2288</f>
        <v/>
      </c>
      <c r="AS2288" s="32">
        <f>INDEX(AS$280:AS$296,$E2288)*$D2288</f>
        <v/>
      </c>
      <c r="AT2288" s="32">
        <f>INDEX(AT$280:AT$296,$E2288)*$D2288</f>
        <v/>
      </c>
      <c r="AU2288" s="32">
        <f>INDEX(AU$280:AU$296,$E2288)*$D2288</f>
        <v/>
      </c>
      <c r="AV2288" s="32">
        <f>INDEX(AV$280:AV$296,$E2288)*$D2288</f>
        <v/>
      </c>
      <c r="AW2288" s="32">
        <f>INDEX(AW$280:AW$296,$E2288)*$D2288</f>
        <v/>
      </c>
      <c r="AX2288" s="32">
        <f>INDEX(AX$280:AX$296,$E2288)*$D2288</f>
        <v/>
      </c>
      <c r="AY2288" s="32">
        <f>INDEX(AY$280:AY$296,$E2288)*$D2288</f>
        <v/>
      </c>
    </row>
    <row r="2289" hidden="1" outlineLevel="2">
      <c r="A2289" s="14" t="inlineStr">
        <is>
          <t>ets</t>
        </is>
      </c>
      <c r="B2289" s="14" t="inlineStr">
        <is>
          <t>bio</t>
        </is>
      </c>
      <c r="C2289" s="14" t="inlineStr">
        <is>
          <t>mac</t>
        </is>
      </c>
      <c r="D2289" s="32">
        <f>INDEX(Inputs!$W$5:$W$132,MATCH($B2289&amp;"|"&amp;$C2289,Inputs!$A$5:$A$132,0))</f>
        <v/>
      </c>
      <c r="E2289" s="32">
        <f>INDEX(Inputs!$M$5:$M$132,MATCH($B2289&amp;"|"&amp;$C2289,Inputs!$A$5:$A$132,0))</f>
        <v/>
      </c>
      <c r="F2289" s="36" t="n"/>
      <c r="G2289" s="36" t="n"/>
      <c r="H2289" s="14">
        <f>INDEX(VarLab,MATCH($A2289,VarKey,0))&amp;INDEX(MemLab,MATCH($C2289&amp;"|"&amp;$B2289,MemKey,0))</f>
        <v/>
      </c>
      <c r="I2289" s="14">
        <f>INDEX(VarUnit,MATCH($A2289,VarKey,0))</f>
        <v/>
      </c>
      <c r="J2289" s="14">
        <f>INDEX(VarSrc,MATCH($A2289,VarKey,0))</f>
        <v/>
      </c>
      <c r="K2289" s="11">
        <f>CodePrefix&amp;$A2289&amp;IF($C2289="","","."&amp;$C2289&amp;"."&amp;$B2289)&amp;INDEX(VarEnd,MATCH($A2289,VarKey,0))&amp;K$5</f>
        <v/>
      </c>
      <c r="L2289" s="37">
        <f>INDEX(L$280:L$296,$E2289)*$D2289</f>
        <v/>
      </c>
      <c r="M2289" s="32">
        <f>INDEX(M$280:M$296,$E2289)*$D2289</f>
        <v/>
      </c>
      <c r="N2289" s="32">
        <f>INDEX(N$280:N$296,$E2289)*$D2289</f>
        <v/>
      </c>
      <c r="O2289" s="32">
        <f>INDEX(O$280:O$296,$E2289)*$D2289</f>
        <v/>
      </c>
      <c r="P2289" s="32">
        <f>INDEX(P$280:P$296,$E2289)*$D2289</f>
        <v/>
      </c>
      <c r="Q2289" s="32">
        <f>INDEX(Q$280:Q$296,$E2289)*$D2289</f>
        <v/>
      </c>
      <c r="R2289" s="32">
        <f>INDEX(R$280:R$296,$E2289)*$D2289</f>
        <v/>
      </c>
      <c r="S2289" s="32">
        <f>INDEX(S$280:S$296,$E2289)*$D2289</f>
        <v/>
      </c>
      <c r="T2289" s="32">
        <f>INDEX(T$280:T$296,$E2289)*$D2289</f>
        <v/>
      </c>
      <c r="U2289" s="32">
        <f>INDEX(U$280:U$296,$E2289)*$D2289</f>
        <v/>
      </c>
      <c r="V2289" s="32">
        <f>INDEX(V$280:V$296,$E2289)*$D2289</f>
        <v/>
      </c>
      <c r="W2289" s="32">
        <f>INDEX(W$280:W$296,$E2289)*$D2289</f>
        <v/>
      </c>
      <c r="X2289" s="32">
        <f>INDEX(X$280:X$296,$E2289)*$D2289</f>
        <v/>
      </c>
      <c r="Y2289" s="32">
        <f>INDEX(Y$280:Y$296,$E2289)*$D2289</f>
        <v/>
      </c>
      <c r="Z2289" s="32">
        <f>INDEX(Z$280:Z$296,$E2289)*$D2289</f>
        <v/>
      </c>
      <c r="AA2289" s="32">
        <f>INDEX(AA$280:AA$296,$E2289)*$D2289</f>
        <v/>
      </c>
      <c r="AB2289" s="32">
        <f>INDEX(AB$280:AB$296,$E2289)*$D2289</f>
        <v/>
      </c>
      <c r="AC2289" s="32">
        <f>INDEX(AC$280:AC$296,$E2289)*$D2289</f>
        <v/>
      </c>
      <c r="AD2289" s="32">
        <f>INDEX(AD$280:AD$296,$E2289)*$D2289</f>
        <v/>
      </c>
      <c r="AF2289" s="11">
        <f>CodePrefix&amp;$A2289&amp;IF($C2289="","","."&amp;$C2289&amp;"."&amp;$B2289)&amp;INDEX(VarEnd,MATCH($A2289,VarKey,0))&amp;AF$5</f>
        <v/>
      </c>
      <c r="AG2289" s="37">
        <f>INDEX(AG$280:AG$296,$E2289)*$D2289</f>
        <v/>
      </c>
      <c r="AH2289" s="32">
        <f>INDEX(AH$280:AH$296,$E2289)*$D2289</f>
        <v/>
      </c>
      <c r="AI2289" s="32">
        <f>INDEX(AI$280:AI$296,$E2289)*$D2289</f>
        <v/>
      </c>
      <c r="AJ2289" s="32">
        <f>INDEX(AJ$280:AJ$296,$E2289)*$D2289</f>
        <v/>
      </c>
      <c r="AK2289" s="32">
        <f>INDEX(AK$280:AK$296,$E2289)*$D2289</f>
        <v/>
      </c>
      <c r="AL2289" s="32">
        <f>INDEX(AL$280:AL$296,$E2289)*$D2289</f>
        <v/>
      </c>
      <c r="AM2289" s="32">
        <f>INDEX(AM$280:AM$296,$E2289)*$D2289</f>
        <v/>
      </c>
      <c r="AN2289" s="32">
        <f>INDEX(AN$280:AN$296,$E2289)*$D2289</f>
        <v/>
      </c>
      <c r="AO2289" s="32">
        <f>INDEX(AO$280:AO$296,$E2289)*$D2289</f>
        <v/>
      </c>
      <c r="AP2289" s="32">
        <f>INDEX(AP$280:AP$296,$E2289)*$D2289</f>
        <v/>
      </c>
      <c r="AQ2289" s="32">
        <f>INDEX(AQ$280:AQ$296,$E2289)*$D2289</f>
        <v/>
      </c>
      <c r="AR2289" s="32">
        <f>INDEX(AR$280:AR$296,$E2289)*$D2289</f>
        <v/>
      </c>
      <c r="AS2289" s="32">
        <f>INDEX(AS$280:AS$296,$E2289)*$D2289</f>
        <v/>
      </c>
      <c r="AT2289" s="32">
        <f>INDEX(AT$280:AT$296,$E2289)*$D2289</f>
        <v/>
      </c>
      <c r="AU2289" s="32">
        <f>INDEX(AU$280:AU$296,$E2289)*$D2289</f>
        <v/>
      </c>
      <c r="AV2289" s="32">
        <f>INDEX(AV$280:AV$296,$E2289)*$D2289</f>
        <v/>
      </c>
      <c r="AW2289" s="32">
        <f>INDEX(AW$280:AW$296,$E2289)*$D2289</f>
        <v/>
      </c>
      <c r="AX2289" s="32">
        <f>INDEX(AX$280:AX$296,$E2289)*$D2289</f>
        <v/>
      </c>
      <c r="AY2289" s="32">
        <f>INDEX(AY$280:AY$296,$E2289)*$D2289</f>
        <v/>
      </c>
    </row>
    <row r="2290" hidden="1" outlineLevel="2"/>
    <row r="2291" hidden="1" outlineLevel="2">
      <c r="A2291" s="14" t="inlineStr">
        <is>
          <t>ntx</t>
        </is>
      </c>
      <c r="B2291" s="14" t="inlineStr">
        <is>
          <t>coa</t>
        </is>
      </c>
      <c r="C2291" s="14" t="inlineStr">
        <is>
          <t>mac</t>
        </is>
      </c>
      <c r="D2291" s="32">
        <f>INDEX(Inputs!$N$5:$N$132,MATCH($B2291&amp;"|"&amp;$C2291,Inputs!$A$5:$A$132,0))</f>
        <v/>
      </c>
      <c r="E2291" s="32">
        <f>INDEX(Inputs!$K$5:$K$132,MATCH($B2291&amp;"|"&amp;$C2291,Inputs!$A$5:$A$132,0))</f>
        <v/>
      </c>
      <c r="F2291" s="36" t="n"/>
      <c r="G2291" s="36" t="n"/>
      <c r="H2291" s="14">
        <f>INDEX(VarLab,MATCH($A2291,VarKey,0))&amp;INDEX(MemLab,MATCH($C2291&amp;"|"&amp;$B2291,MemKey,0))</f>
        <v/>
      </c>
      <c r="I2291" s="14">
        <f>INDEX(VarUnit,MATCH($A2291,VarKey,0))</f>
        <v/>
      </c>
      <c r="J2291" s="14">
        <f>INDEX(VarSrc,MATCH($A2291,VarKey,0))</f>
        <v/>
      </c>
      <c r="K2291" s="11">
        <f>CodePrefix&amp;$A2291&amp;IF($C2291="","","."&amp;$C2291&amp;"."&amp;$B2291)&amp;INDEX(VarEnd,MATCH($A2291,VarKey,0))&amp;K$5</f>
        <v/>
      </c>
      <c r="L2291" s="37">
        <f>INDEX(L$80:L$93,$D2291)/$E2291</f>
        <v/>
      </c>
      <c r="M2291" s="32">
        <f>INDEX(M$80:M$93,$D2291)/$E2291</f>
        <v/>
      </c>
      <c r="N2291" s="32">
        <f>INDEX(N$80:N$93,$D2291)/$E2291</f>
        <v/>
      </c>
      <c r="O2291" s="32">
        <f>INDEX(O$80:O$93,$D2291)/$E2291</f>
        <v/>
      </c>
      <c r="P2291" s="32">
        <f>INDEX(P$80:P$93,$D2291)/$E2291</f>
        <v/>
      </c>
      <c r="Q2291" s="32">
        <f>INDEX(Q$80:Q$93,$D2291)/$E2291</f>
        <v/>
      </c>
      <c r="R2291" s="32">
        <f>INDEX(R$80:R$93,$D2291)/$E2291</f>
        <v/>
      </c>
      <c r="S2291" s="32">
        <f>INDEX(S$80:S$93,$D2291)/$E2291</f>
        <v/>
      </c>
      <c r="T2291" s="32">
        <f>INDEX(T$80:T$93,$D2291)/$E2291</f>
        <v/>
      </c>
      <c r="U2291" s="32">
        <f>INDEX(U$80:U$93,$D2291)/$E2291</f>
        <v/>
      </c>
      <c r="V2291" s="32">
        <f>INDEX(V$80:V$93,$D2291)/$E2291</f>
        <v/>
      </c>
      <c r="W2291" s="32">
        <f>INDEX(W$80:W$93,$D2291)/$E2291</f>
        <v/>
      </c>
      <c r="X2291" s="32">
        <f>INDEX(X$80:X$93,$D2291)/$E2291</f>
        <v/>
      </c>
      <c r="Y2291" s="32">
        <f>INDEX(Y$80:Y$93,$D2291)/$E2291</f>
        <v/>
      </c>
      <c r="Z2291" s="32">
        <f>INDEX(Z$80:Z$93,$D2291)/$E2291</f>
        <v/>
      </c>
      <c r="AA2291" s="32">
        <f>INDEX(AA$80:AA$93,$D2291)/$E2291</f>
        <v/>
      </c>
      <c r="AB2291" s="32">
        <f>INDEX(AB$80:AB$93,$D2291)/$E2291</f>
        <v/>
      </c>
      <c r="AC2291" s="32">
        <f>INDEX(AC$80:AC$93,$D2291)/$E2291</f>
        <v/>
      </c>
      <c r="AD2291" s="32">
        <f>INDEX(AD$80:AD$93,$D2291)/$E2291</f>
        <v/>
      </c>
      <c r="AF2291" s="11">
        <f>CodePrefix&amp;$A2291&amp;IF($C2291="","","."&amp;$C2291&amp;"."&amp;$B2291)&amp;INDEX(VarEnd,MATCH($A2291,VarKey,0))&amp;AF$5</f>
        <v/>
      </c>
      <c r="AG2291" s="37">
        <f>INDEX(AG$80:AG$93,$D2291)/$E2291</f>
        <v/>
      </c>
      <c r="AH2291" s="32">
        <f>INDEX(AH$80:AH$93,$D2291)/$E2291</f>
        <v/>
      </c>
      <c r="AI2291" s="32">
        <f>INDEX(AI$80:AI$93,$D2291)/$E2291</f>
        <v/>
      </c>
      <c r="AJ2291" s="32">
        <f>INDEX(AJ$80:AJ$93,$D2291)/$E2291</f>
        <v/>
      </c>
      <c r="AK2291" s="32">
        <f>INDEX(AK$80:AK$93,$D2291)/$E2291</f>
        <v/>
      </c>
      <c r="AL2291" s="32">
        <f>INDEX(AL$80:AL$93,$D2291)/$E2291</f>
        <v/>
      </c>
      <c r="AM2291" s="32">
        <f>INDEX(AM$80:AM$93,$D2291)/$E2291</f>
        <v/>
      </c>
      <c r="AN2291" s="32">
        <f>INDEX(AN$80:AN$93,$D2291)/$E2291</f>
        <v/>
      </c>
      <c r="AO2291" s="32">
        <f>INDEX(AO$80:AO$93,$D2291)/$E2291</f>
        <v/>
      </c>
      <c r="AP2291" s="32">
        <f>INDEX(AP$80:AP$93,$D2291)/$E2291</f>
        <v/>
      </c>
      <c r="AQ2291" s="32">
        <f>INDEX(AQ$80:AQ$93,$D2291)/$E2291</f>
        <v/>
      </c>
      <c r="AR2291" s="32">
        <f>INDEX(AR$80:AR$93,$D2291)/$E2291</f>
        <v/>
      </c>
      <c r="AS2291" s="32">
        <f>INDEX(AS$80:AS$93,$D2291)/$E2291</f>
        <v/>
      </c>
      <c r="AT2291" s="32">
        <f>INDEX(AT$80:AT$93,$D2291)/$E2291</f>
        <v/>
      </c>
      <c r="AU2291" s="32">
        <f>INDEX(AU$80:AU$93,$D2291)/$E2291</f>
        <v/>
      </c>
      <c r="AV2291" s="32">
        <f>INDEX(AV$80:AV$93,$D2291)/$E2291</f>
        <v/>
      </c>
      <c r="AW2291" s="32">
        <f>INDEX(AW$80:AW$93,$D2291)/$E2291</f>
        <v/>
      </c>
      <c r="AX2291" s="32">
        <f>INDEX(AX$80:AX$93,$D2291)/$E2291</f>
        <v/>
      </c>
      <c r="AY2291" s="32">
        <f>INDEX(AY$80:AY$93,$D2291)/$E2291</f>
        <v/>
      </c>
    </row>
    <row r="2292" hidden="1" outlineLevel="2">
      <c r="A2292" s="14" t="inlineStr">
        <is>
          <t>ntx</t>
        </is>
      </c>
      <c r="B2292" s="14" t="inlineStr">
        <is>
          <t>nga</t>
        </is>
      </c>
      <c r="C2292" s="14" t="inlineStr">
        <is>
          <t>mac</t>
        </is>
      </c>
      <c r="D2292" s="32">
        <f>INDEX(Inputs!$N$5:$N$132,MATCH($B2292&amp;"|"&amp;$C2292,Inputs!$A$5:$A$132,0))</f>
        <v/>
      </c>
      <c r="E2292" s="32">
        <f>INDEX(Inputs!$K$5:$K$132,MATCH($B2292&amp;"|"&amp;$C2292,Inputs!$A$5:$A$132,0))</f>
        <v/>
      </c>
      <c r="F2292" s="36" t="n"/>
      <c r="G2292" s="36" t="n"/>
      <c r="H2292" s="14">
        <f>INDEX(VarLab,MATCH($A2292,VarKey,0))&amp;INDEX(MemLab,MATCH($C2292&amp;"|"&amp;$B2292,MemKey,0))</f>
        <v/>
      </c>
      <c r="I2292" s="14">
        <f>INDEX(VarUnit,MATCH($A2292,VarKey,0))</f>
        <v/>
      </c>
      <c r="J2292" s="14">
        <f>INDEX(VarSrc,MATCH($A2292,VarKey,0))</f>
        <v/>
      </c>
      <c r="K2292" s="11">
        <f>CodePrefix&amp;$A2292&amp;IF($C2292="","","."&amp;$C2292&amp;"."&amp;$B2292)&amp;INDEX(VarEnd,MATCH($A2292,VarKey,0))&amp;K$5</f>
        <v/>
      </c>
      <c r="L2292" s="37">
        <f>INDEX(L$80:L$93,$D2292)/$E2292</f>
        <v/>
      </c>
      <c r="M2292" s="32">
        <f>INDEX(M$80:M$93,$D2292)/$E2292</f>
        <v/>
      </c>
      <c r="N2292" s="32">
        <f>INDEX(N$80:N$93,$D2292)/$E2292</f>
        <v/>
      </c>
      <c r="O2292" s="32">
        <f>INDEX(O$80:O$93,$D2292)/$E2292</f>
        <v/>
      </c>
      <c r="P2292" s="32">
        <f>INDEX(P$80:P$93,$D2292)/$E2292</f>
        <v/>
      </c>
      <c r="Q2292" s="32">
        <f>INDEX(Q$80:Q$93,$D2292)/$E2292</f>
        <v/>
      </c>
      <c r="R2292" s="32">
        <f>INDEX(R$80:R$93,$D2292)/$E2292</f>
        <v/>
      </c>
      <c r="S2292" s="32">
        <f>INDEX(S$80:S$93,$D2292)/$E2292</f>
        <v/>
      </c>
      <c r="T2292" s="32">
        <f>INDEX(T$80:T$93,$D2292)/$E2292</f>
        <v/>
      </c>
      <c r="U2292" s="32">
        <f>INDEX(U$80:U$93,$D2292)/$E2292</f>
        <v/>
      </c>
      <c r="V2292" s="32">
        <f>INDEX(V$80:V$93,$D2292)/$E2292</f>
        <v/>
      </c>
      <c r="W2292" s="32">
        <f>INDEX(W$80:W$93,$D2292)/$E2292</f>
        <v/>
      </c>
      <c r="X2292" s="32">
        <f>INDEX(X$80:X$93,$D2292)/$E2292</f>
        <v/>
      </c>
      <c r="Y2292" s="32">
        <f>INDEX(Y$80:Y$93,$D2292)/$E2292</f>
        <v/>
      </c>
      <c r="Z2292" s="32">
        <f>INDEX(Z$80:Z$93,$D2292)/$E2292</f>
        <v/>
      </c>
      <c r="AA2292" s="32">
        <f>INDEX(AA$80:AA$93,$D2292)/$E2292</f>
        <v/>
      </c>
      <c r="AB2292" s="32">
        <f>INDEX(AB$80:AB$93,$D2292)/$E2292</f>
        <v/>
      </c>
      <c r="AC2292" s="32">
        <f>INDEX(AC$80:AC$93,$D2292)/$E2292</f>
        <v/>
      </c>
      <c r="AD2292" s="32">
        <f>INDEX(AD$80:AD$93,$D2292)/$E2292</f>
        <v/>
      </c>
      <c r="AF2292" s="11">
        <f>CodePrefix&amp;$A2292&amp;IF($C2292="","","."&amp;$C2292&amp;"."&amp;$B2292)&amp;INDEX(VarEnd,MATCH($A2292,VarKey,0))&amp;AF$5</f>
        <v/>
      </c>
      <c r="AG2292" s="37">
        <f>INDEX(AG$80:AG$93,$D2292)/$E2292</f>
        <v/>
      </c>
      <c r="AH2292" s="32">
        <f>INDEX(AH$80:AH$93,$D2292)/$E2292</f>
        <v/>
      </c>
      <c r="AI2292" s="32">
        <f>INDEX(AI$80:AI$93,$D2292)/$E2292</f>
        <v/>
      </c>
      <c r="AJ2292" s="32">
        <f>INDEX(AJ$80:AJ$93,$D2292)/$E2292</f>
        <v/>
      </c>
      <c r="AK2292" s="32">
        <f>INDEX(AK$80:AK$93,$D2292)/$E2292</f>
        <v/>
      </c>
      <c r="AL2292" s="32">
        <f>INDEX(AL$80:AL$93,$D2292)/$E2292</f>
        <v/>
      </c>
      <c r="AM2292" s="32">
        <f>INDEX(AM$80:AM$93,$D2292)/$E2292</f>
        <v/>
      </c>
      <c r="AN2292" s="32">
        <f>INDEX(AN$80:AN$93,$D2292)/$E2292</f>
        <v/>
      </c>
      <c r="AO2292" s="32">
        <f>INDEX(AO$80:AO$93,$D2292)/$E2292</f>
        <v/>
      </c>
      <c r="AP2292" s="32">
        <f>INDEX(AP$80:AP$93,$D2292)/$E2292</f>
        <v/>
      </c>
      <c r="AQ2292" s="32">
        <f>INDEX(AQ$80:AQ$93,$D2292)/$E2292</f>
        <v/>
      </c>
      <c r="AR2292" s="32">
        <f>INDEX(AR$80:AR$93,$D2292)/$E2292</f>
        <v/>
      </c>
      <c r="AS2292" s="32">
        <f>INDEX(AS$80:AS$93,$D2292)/$E2292</f>
        <v/>
      </c>
      <c r="AT2292" s="32">
        <f>INDEX(AT$80:AT$93,$D2292)/$E2292</f>
        <v/>
      </c>
      <c r="AU2292" s="32">
        <f>INDEX(AU$80:AU$93,$D2292)/$E2292</f>
        <v/>
      </c>
      <c r="AV2292" s="32">
        <f>INDEX(AV$80:AV$93,$D2292)/$E2292</f>
        <v/>
      </c>
      <c r="AW2292" s="32">
        <f>INDEX(AW$80:AW$93,$D2292)/$E2292</f>
        <v/>
      </c>
      <c r="AX2292" s="32">
        <f>INDEX(AX$80:AX$93,$D2292)/$E2292</f>
        <v/>
      </c>
      <c r="AY2292" s="32">
        <f>INDEX(AY$80:AY$93,$D2292)/$E2292</f>
        <v/>
      </c>
    </row>
    <row r="2293" hidden="1" outlineLevel="2">
      <c r="A2293" s="14" t="inlineStr">
        <is>
          <t>ntx</t>
        </is>
      </c>
      <c r="B2293" s="14" t="inlineStr">
        <is>
          <t>gso</t>
        </is>
      </c>
      <c r="C2293" s="14" t="inlineStr">
        <is>
          <t>mac</t>
        </is>
      </c>
      <c r="D2293" s="32">
        <f>INDEX(Inputs!$N$5:$N$132,MATCH($B2293&amp;"|"&amp;$C2293,Inputs!$A$5:$A$132,0))</f>
        <v/>
      </c>
      <c r="E2293" s="32">
        <f>INDEX(Inputs!$K$5:$K$132,MATCH($B2293&amp;"|"&amp;$C2293,Inputs!$A$5:$A$132,0))</f>
        <v/>
      </c>
      <c r="F2293" s="36" t="n"/>
      <c r="G2293" s="36" t="n"/>
      <c r="H2293" s="14">
        <f>INDEX(VarLab,MATCH($A2293,VarKey,0))&amp;INDEX(MemLab,MATCH($C2293&amp;"|"&amp;$B2293,MemKey,0))</f>
        <v/>
      </c>
      <c r="I2293" s="14">
        <f>INDEX(VarUnit,MATCH($A2293,VarKey,0))</f>
        <v/>
      </c>
      <c r="J2293" s="14">
        <f>INDEX(VarSrc,MATCH($A2293,VarKey,0))</f>
        <v/>
      </c>
      <c r="K2293" s="11">
        <f>CodePrefix&amp;$A2293&amp;IF($C2293="","","."&amp;$C2293&amp;"."&amp;$B2293)&amp;INDEX(VarEnd,MATCH($A2293,VarKey,0))&amp;K$5</f>
        <v/>
      </c>
      <c r="L2293" s="37">
        <f>INDEX(L$80:L$93,$D2293)/$E2293</f>
        <v/>
      </c>
      <c r="M2293" s="32">
        <f>INDEX(M$80:M$93,$D2293)/$E2293</f>
        <v/>
      </c>
      <c r="N2293" s="32">
        <f>INDEX(N$80:N$93,$D2293)/$E2293</f>
        <v/>
      </c>
      <c r="O2293" s="32">
        <f>INDEX(O$80:O$93,$D2293)/$E2293</f>
        <v/>
      </c>
      <c r="P2293" s="32">
        <f>INDEX(P$80:P$93,$D2293)/$E2293</f>
        <v/>
      </c>
      <c r="Q2293" s="32">
        <f>INDEX(Q$80:Q$93,$D2293)/$E2293</f>
        <v/>
      </c>
      <c r="R2293" s="32">
        <f>INDEX(R$80:R$93,$D2293)/$E2293</f>
        <v/>
      </c>
      <c r="S2293" s="32">
        <f>INDEX(S$80:S$93,$D2293)/$E2293</f>
        <v/>
      </c>
      <c r="T2293" s="32">
        <f>INDEX(T$80:T$93,$D2293)/$E2293</f>
        <v/>
      </c>
      <c r="U2293" s="32">
        <f>INDEX(U$80:U$93,$D2293)/$E2293</f>
        <v/>
      </c>
      <c r="V2293" s="32">
        <f>INDEX(V$80:V$93,$D2293)/$E2293</f>
        <v/>
      </c>
      <c r="W2293" s="32">
        <f>INDEX(W$80:W$93,$D2293)/$E2293</f>
        <v/>
      </c>
      <c r="X2293" s="32">
        <f>INDEX(X$80:X$93,$D2293)/$E2293</f>
        <v/>
      </c>
      <c r="Y2293" s="32">
        <f>INDEX(Y$80:Y$93,$D2293)/$E2293</f>
        <v/>
      </c>
      <c r="Z2293" s="32">
        <f>INDEX(Z$80:Z$93,$D2293)/$E2293</f>
        <v/>
      </c>
      <c r="AA2293" s="32">
        <f>INDEX(AA$80:AA$93,$D2293)/$E2293</f>
        <v/>
      </c>
      <c r="AB2293" s="32">
        <f>INDEX(AB$80:AB$93,$D2293)/$E2293</f>
        <v/>
      </c>
      <c r="AC2293" s="32">
        <f>INDEX(AC$80:AC$93,$D2293)/$E2293</f>
        <v/>
      </c>
      <c r="AD2293" s="32">
        <f>INDEX(AD$80:AD$93,$D2293)/$E2293</f>
        <v/>
      </c>
      <c r="AF2293" s="11">
        <f>CodePrefix&amp;$A2293&amp;IF($C2293="","","."&amp;$C2293&amp;"."&amp;$B2293)&amp;INDEX(VarEnd,MATCH($A2293,VarKey,0))&amp;AF$5</f>
        <v/>
      </c>
      <c r="AG2293" s="37">
        <f>INDEX(AG$80:AG$93,$D2293)/$E2293</f>
        <v/>
      </c>
      <c r="AH2293" s="32">
        <f>INDEX(AH$80:AH$93,$D2293)/$E2293</f>
        <v/>
      </c>
      <c r="AI2293" s="32">
        <f>INDEX(AI$80:AI$93,$D2293)/$E2293</f>
        <v/>
      </c>
      <c r="AJ2293" s="32">
        <f>INDEX(AJ$80:AJ$93,$D2293)/$E2293</f>
        <v/>
      </c>
      <c r="AK2293" s="32">
        <f>INDEX(AK$80:AK$93,$D2293)/$E2293</f>
        <v/>
      </c>
      <c r="AL2293" s="32">
        <f>INDEX(AL$80:AL$93,$D2293)/$E2293</f>
        <v/>
      </c>
      <c r="AM2293" s="32">
        <f>INDEX(AM$80:AM$93,$D2293)/$E2293</f>
        <v/>
      </c>
      <c r="AN2293" s="32">
        <f>INDEX(AN$80:AN$93,$D2293)/$E2293</f>
        <v/>
      </c>
      <c r="AO2293" s="32">
        <f>INDEX(AO$80:AO$93,$D2293)/$E2293</f>
        <v/>
      </c>
      <c r="AP2293" s="32">
        <f>INDEX(AP$80:AP$93,$D2293)/$E2293</f>
        <v/>
      </c>
      <c r="AQ2293" s="32">
        <f>INDEX(AQ$80:AQ$93,$D2293)/$E2293</f>
        <v/>
      </c>
      <c r="AR2293" s="32">
        <f>INDEX(AR$80:AR$93,$D2293)/$E2293</f>
        <v/>
      </c>
      <c r="AS2293" s="32">
        <f>INDEX(AS$80:AS$93,$D2293)/$E2293</f>
        <v/>
      </c>
      <c r="AT2293" s="32">
        <f>INDEX(AT$80:AT$93,$D2293)/$E2293</f>
        <v/>
      </c>
      <c r="AU2293" s="32">
        <f>INDEX(AU$80:AU$93,$D2293)/$E2293</f>
        <v/>
      </c>
      <c r="AV2293" s="32">
        <f>INDEX(AV$80:AV$93,$D2293)/$E2293</f>
        <v/>
      </c>
      <c r="AW2293" s="32">
        <f>INDEX(AW$80:AW$93,$D2293)/$E2293</f>
        <v/>
      </c>
      <c r="AX2293" s="32">
        <f>INDEX(AX$80:AX$93,$D2293)/$E2293</f>
        <v/>
      </c>
      <c r="AY2293" s="32">
        <f>INDEX(AY$80:AY$93,$D2293)/$E2293</f>
        <v/>
      </c>
    </row>
    <row r="2294" hidden="1" outlineLevel="2">
      <c r="A2294" s="14" t="inlineStr">
        <is>
          <t>ntx</t>
        </is>
      </c>
      <c r="B2294" s="14" t="inlineStr">
        <is>
          <t>die</t>
        </is>
      </c>
      <c r="C2294" s="14" t="inlineStr">
        <is>
          <t>mac</t>
        </is>
      </c>
      <c r="D2294" s="32">
        <f>INDEX(Inputs!$N$5:$N$132,MATCH($B2294&amp;"|"&amp;$C2294,Inputs!$A$5:$A$132,0))</f>
        <v/>
      </c>
      <c r="E2294" s="32">
        <f>INDEX(Inputs!$K$5:$K$132,MATCH($B2294&amp;"|"&amp;$C2294,Inputs!$A$5:$A$132,0))</f>
        <v/>
      </c>
      <c r="F2294" s="36" t="n"/>
      <c r="G2294" s="36" t="n"/>
      <c r="H2294" s="14">
        <f>INDEX(VarLab,MATCH($A2294,VarKey,0))&amp;INDEX(MemLab,MATCH($C2294&amp;"|"&amp;$B2294,MemKey,0))</f>
        <v/>
      </c>
      <c r="I2294" s="14">
        <f>INDEX(VarUnit,MATCH($A2294,VarKey,0))</f>
        <v/>
      </c>
      <c r="J2294" s="14">
        <f>INDEX(VarSrc,MATCH($A2294,VarKey,0))</f>
        <v/>
      </c>
      <c r="K2294" s="11">
        <f>CodePrefix&amp;$A2294&amp;IF($C2294="","","."&amp;$C2294&amp;"."&amp;$B2294)&amp;INDEX(VarEnd,MATCH($A2294,VarKey,0))&amp;K$5</f>
        <v/>
      </c>
      <c r="L2294" s="37">
        <f>INDEX(L$80:L$93,$D2294)/$E2294</f>
        <v/>
      </c>
      <c r="M2294" s="32">
        <f>INDEX(M$80:M$93,$D2294)/$E2294</f>
        <v/>
      </c>
      <c r="N2294" s="32">
        <f>INDEX(N$80:N$93,$D2294)/$E2294</f>
        <v/>
      </c>
      <c r="O2294" s="32">
        <f>INDEX(O$80:O$93,$D2294)/$E2294</f>
        <v/>
      </c>
      <c r="P2294" s="32">
        <f>INDEX(P$80:P$93,$D2294)/$E2294</f>
        <v/>
      </c>
      <c r="Q2294" s="32">
        <f>INDEX(Q$80:Q$93,$D2294)/$E2294</f>
        <v/>
      </c>
      <c r="R2294" s="32">
        <f>INDEX(R$80:R$93,$D2294)/$E2294</f>
        <v/>
      </c>
      <c r="S2294" s="32">
        <f>INDEX(S$80:S$93,$D2294)/$E2294</f>
        <v/>
      </c>
      <c r="T2294" s="32">
        <f>INDEX(T$80:T$93,$D2294)/$E2294</f>
        <v/>
      </c>
      <c r="U2294" s="32">
        <f>INDEX(U$80:U$93,$D2294)/$E2294</f>
        <v/>
      </c>
      <c r="V2294" s="32">
        <f>INDEX(V$80:V$93,$D2294)/$E2294</f>
        <v/>
      </c>
      <c r="W2294" s="32">
        <f>INDEX(W$80:W$93,$D2294)/$E2294</f>
        <v/>
      </c>
      <c r="X2294" s="32">
        <f>INDEX(X$80:X$93,$D2294)/$E2294</f>
        <v/>
      </c>
      <c r="Y2294" s="32">
        <f>INDEX(Y$80:Y$93,$D2294)/$E2294</f>
        <v/>
      </c>
      <c r="Z2294" s="32">
        <f>INDEX(Z$80:Z$93,$D2294)/$E2294</f>
        <v/>
      </c>
      <c r="AA2294" s="32">
        <f>INDEX(AA$80:AA$93,$D2294)/$E2294</f>
        <v/>
      </c>
      <c r="AB2294" s="32">
        <f>INDEX(AB$80:AB$93,$D2294)/$E2294</f>
        <v/>
      </c>
      <c r="AC2294" s="32">
        <f>INDEX(AC$80:AC$93,$D2294)/$E2294</f>
        <v/>
      </c>
      <c r="AD2294" s="32">
        <f>INDEX(AD$80:AD$93,$D2294)/$E2294</f>
        <v/>
      </c>
      <c r="AF2294" s="11">
        <f>CodePrefix&amp;$A2294&amp;IF($C2294="","","."&amp;$C2294&amp;"."&amp;$B2294)&amp;INDEX(VarEnd,MATCH($A2294,VarKey,0))&amp;AF$5</f>
        <v/>
      </c>
      <c r="AG2294" s="37">
        <f>INDEX(AG$80:AG$93,$D2294)/$E2294</f>
        <v/>
      </c>
      <c r="AH2294" s="32">
        <f>INDEX(AH$80:AH$93,$D2294)/$E2294</f>
        <v/>
      </c>
      <c r="AI2294" s="32">
        <f>INDEX(AI$80:AI$93,$D2294)/$E2294</f>
        <v/>
      </c>
      <c r="AJ2294" s="32">
        <f>INDEX(AJ$80:AJ$93,$D2294)/$E2294</f>
        <v/>
      </c>
      <c r="AK2294" s="32">
        <f>INDEX(AK$80:AK$93,$D2294)/$E2294</f>
        <v/>
      </c>
      <c r="AL2294" s="32">
        <f>INDEX(AL$80:AL$93,$D2294)/$E2294</f>
        <v/>
      </c>
      <c r="AM2294" s="32">
        <f>INDEX(AM$80:AM$93,$D2294)/$E2294</f>
        <v/>
      </c>
      <c r="AN2294" s="32">
        <f>INDEX(AN$80:AN$93,$D2294)/$E2294</f>
        <v/>
      </c>
      <c r="AO2294" s="32">
        <f>INDEX(AO$80:AO$93,$D2294)/$E2294</f>
        <v/>
      </c>
      <c r="AP2294" s="32">
        <f>INDEX(AP$80:AP$93,$D2294)/$E2294</f>
        <v/>
      </c>
      <c r="AQ2294" s="32">
        <f>INDEX(AQ$80:AQ$93,$D2294)/$E2294</f>
        <v/>
      </c>
      <c r="AR2294" s="32">
        <f>INDEX(AR$80:AR$93,$D2294)/$E2294</f>
        <v/>
      </c>
      <c r="AS2294" s="32">
        <f>INDEX(AS$80:AS$93,$D2294)/$E2294</f>
        <v/>
      </c>
      <c r="AT2294" s="32">
        <f>INDEX(AT$80:AT$93,$D2294)/$E2294</f>
        <v/>
      </c>
      <c r="AU2294" s="32">
        <f>INDEX(AU$80:AU$93,$D2294)/$E2294</f>
        <v/>
      </c>
      <c r="AV2294" s="32">
        <f>INDEX(AV$80:AV$93,$D2294)/$E2294</f>
        <v/>
      </c>
      <c r="AW2294" s="32">
        <f>INDEX(AW$80:AW$93,$D2294)/$E2294</f>
        <v/>
      </c>
      <c r="AX2294" s="32">
        <f>INDEX(AX$80:AX$93,$D2294)/$E2294</f>
        <v/>
      </c>
      <c r="AY2294" s="32">
        <f>INDEX(AY$80:AY$93,$D2294)/$E2294</f>
        <v/>
      </c>
    </row>
    <row r="2295" hidden="1" outlineLevel="2">
      <c r="A2295" s="14" t="inlineStr">
        <is>
          <t>ntx</t>
        </is>
      </c>
      <c r="B2295" s="14" t="inlineStr">
        <is>
          <t>lpg</t>
        </is>
      </c>
      <c r="C2295" s="14" t="inlineStr">
        <is>
          <t>mac</t>
        </is>
      </c>
      <c r="D2295" s="32">
        <f>INDEX(Inputs!$N$5:$N$132,MATCH($B2295&amp;"|"&amp;$C2295,Inputs!$A$5:$A$132,0))</f>
        <v/>
      </c>
      <c r="E2295" s="32">
        <f>INDEX(Inputs!$K$5:$K$132,MATCH($B2295&amp;"|"&amp;$C2295,Inputs!$A$5:$A$132,0))</f>
        <v/>
      </c>
      <c r="F2295" s="36" t="n"/>
      <c r="G2295" s="36" t="n"/>
      <c r="H2295" s="14">
        <f>INDEX(VarLab,MATCH($A2295,VarKey,0))&amp;INDEX(MemLab,MATCH($C2295&amp;"|"&amp;$B2295,MemKey,0))</f>
        <v/>
      </c>
      <c r="I2295" s="14">
        <f>INDEX(VarUnit,MATCH($A2295,VarKey,0))</f>
        <v/>
      </c>
      <c r="J2295" s="14">
        <f>INDEX(VarSrc,MATCH($A2295,VarKey,0))</f>
        <v/>
      </c>
      <c r="K2295" s="11">
        <f>CodePrefix&amp;$A2295&amp;IF($C2295="","","."&amp;$C2295&amp;"."&amp;$B2295)&amp;INDEX(VarEnd,MATCH($A2295,VarKey,0))&amp;K$5</f>
        <v/>
      </c>
      <c r="L2295" s="37">
        <f>INDEX(L$80:L$93,$D2295)/$E2295</f>
        <v/>
      </c>
      <c r="M2295" s="32">
        <f>INDEX(M$80:M$93,$D2295)/$E2295</f>
        <v/>
      </c>
      <c r="N2295" s="32">
        <f>INDEX(N$80:N$93,$D2295)/$E2295</f>
        <v/>
      </c>
      <c r="O2295" s="32">
        <f>INDEX(O$80:O$93,$D2295)/$E2295</f>
        <v/>
      </c>
      <c r="P2295" s="32">
        <f>INDEX(P$80:P$93,$D2295)/$E2295</f>
        <v/>
      </c>
      <c r="Q2295" s="32">
        <f>INDEX(Q$80:Q$93,$D2295)/$E2295</f>
        <v/>
      </c>
      <c r="R2295" s="32">
        <f>INDEX(R$80:R$93,$D2295)/$E2295</f>
        <v/>
      </c>
      <c r="S2295" s="32">
        <f>INDEX(S$80:S$93,$D2295)/$E2295</f>
        <v/>
      </c>
      <c r="T2295" s="32">
        <f>INDEX(T$80:T$93,$D2295)/$E2295</f>
        <v/>
      </c>
      <c r="U2295" s="32">
        <f>INDEX(U$80:U$93,$D2295)/$E2295</f>
        <v/>
      </c>
      <c r="V2295" s="32">
        <f>INDEX(V$80:V$93,$D2295)/$E2295</f>
        <v/>
      </c>
      <c r="W2295" s="32">
        <f>INDEX(W$80:W$93,$D2295)/$E2295</f>
        <v/>
      </c>
      <c r="X2295" s="32">
        <f>INDEX(X$80:X$93,$D2295)/$E2295</f>
        <v/>
      </c>
      <c r="Y2295" s="32">
        <f>INDEX(Y$80:Y$93,$D2295)/$E2295</f>
        <v/>
      </c>
      <c r="Z2295" s="32">
        <f>INDEX(Z$80:Z$93,$D2295)/$E2295</f>
        <v/>
      </c>
      <c r="AA2295" s="32">
        <f>INDEX(AA$80:AA$93,$D2295)/$E2295</f>
        <v/>
      </c>
      <c r="AB2295" s="32">
        <f>INDEX(AB$80:AB$93,$D2295)/$E2295</f>
        <v/>
      </c>
      <c r="AC2295" s="32">
        <f>INDEX(AC$80:AC$93,$D2295)/$E2295</f>
        <v/>
      </c>
      <c r="AD2295" s="32">
        <f>INDEX(AD$80:AD$93,$D2295)/$E2295</f>
        <v/>
      </c>
      <c r="AF2295" s="11">
        <f>CodePrefix&amp;$A2295&amp;IF($C2295="","","."&amp;$C2295&amp;"."&amp;$B2295)&amp;INDEX(VarEnd,MATCH($A2295,VarKey,0))&amp;AF$5</f>
        <v/>
      </c>
      <c r="AG2295" s="37">
        <f>INDEX(AG$80:AG$93,$D2295)/$E2295</f>
        <v/>
      </c>
      <c r="AH2295" s="32">
        <f>INDEX(AH$80:AH$93,$D2295)/$E2295</f>
        <v/>
      </c>
      <c r="AI2295" s="32">
        <f>INDEX(AI$80:AI$93,$D2295)/$E2295</f>
        <v/>
      </c>
      <c r="AJ2295" s="32">
        <f>INDEX(AJ$80:AJ$93,$D2295)/$E2295</f>
        <v/>
      </c>
      <c r="AK2295" s="32">
        <f>INDEX(AK$80:AK$93,$D2295)/$E2295</f>
        <v/>
      </c>
      <c r="AL2295" s="32">
        <f>INDEX(AL$80:AL$93,$D2295)/$E2295</f>
        <v/>
      </c>
      <c r="AM2295" s="32">
        <f>INDEX(AM$80:AM$93,$D2295)/$E2295</f>
        <v/>
      </c>
      <c r="AN2295" s="32">
        <f>INDEX(AN$80:AN$93,$D2295)/$E2295</f>
        <v/>
      </c>
      <c r="AO2295" s="32">
        <f>INDEX(AO$80:AO$93,$D2295)/$E2295</f>
        <v/>
      </c>
      <c r="AP2295" s="32">
        <f>INDEX(AP$80:AP$93,$D2295)/$E2295</f>
        <v/>
      </c>
      <c r="AQ2295" s="32">
        <f>INDEX(AQ$80:AQ$93,$D2295)/$E2295</f>
        <v/>
      </c>
      <c r="AR2295" s="32">
        <f>INDEX(AR$80:AR$93,$D2295)/$E2295</f>
        <v/>
      </c>
      <c r="AS2295" s="32">
        <f>INDEX(AS$80:AS$93,$D2295)/$E2295</f>
        <v/>
      </c>
      <c r="AT2295" s="32">
        <f>INDEX(AT$80:AT$93,$D2295)/$E2295</f>
        <v/>
      </c>
      <c r="AU2295" s="32">
        <f>INDEX(AU$80:AU$93,$D2295)/$E2295</f>
        <v/>
      </c>
      <c r="AV2295" s="32">
        <f>INDEX(AV$80:AV$93,$D2295)/$E2295</f>
        <v/>
      </c>
      <c r="AW2295" s="32">
        <f>INDEX(AW$80:AW$93,$D2295)/$E2295</f>
        <v/>
      </c>
      <c r="AX2295" s="32">
        <f>INDEX(AX$80:AX$93,$D2295)/$E2295</f>
        <v/>
      </c>
      <c r="AY2295" s="32">
        <f>INDEX(AY$80:AY$93,$D2295)/$E2295</f>
        <v/>
      </c>
    </row>
    <row r="2296" hidden="1" outlineLevel="2">
      <c r="A2296" s="14" t="inlineStr">
        <is>
          <t>ntx</t>
        </is>
      </c>
      <c r="B2296" s="14" t="inlineStr">
        <is>
          <t>ker</t>
        </is>
      </c>
      <c r="C2296" s="14" t="inlineStr">
        <is>
          <t>mac</t>
        </is>
      </c>
      <c r="D2296" s="32">
        <f>INDEX(Inputs!$N$5:$N$132,MATCH($B2296&amp;"|"&amp;$C2296,Inputs!$A$5:$A$132,0))</f>
        <v/>
      </c>
      <c r="E2296" s="32">
        <f>INDEX(Inputs!$K$5:$K$132,MATCH($B2296&amp;"|"&amp;$C2296,Inputs!$A$5:$A$132,0))</f>
        <v/>
      </c>
      <c r="F2296" s="36" t="n"/>
      <c r="G2296" s="36" t="n"/>
      <c r="H2296" s="14">
        <f>INDEX(VarLab,MATCH($A2296,VarKey,0))&amp;INDEX(MemLab,MATCH($C2296&amp;"|"&amp;$B2296,MemKey,0))</f>
        <v/>
      </c>
      <c r="I2296" s="14">
        <f>INDEX(VarUnit,MATCH($A2296,VarKey,0))</f>
        <v/>
      </c>
      <c r="J2296" s="14">
        <f>INDEX(VarSrc,MATCH($A2296,VarKey,0))</f>
        <v/>
      </c>
      <c r="K2296" s="11">
        <f>CodePrefix&amp;$A2296&amp;IF($C2296="","","."&amp;$C2296&amp;"."&amp;$B2296)&amp;INDEX(VarEnd,MATCH($A2296,VarKey,0))&amp;K$5</f>
        <v/>
      </c>
      <c r="L2296" s="37">
        <f>INDEX(L$80:L$93,$D2296)/$E2296</f>
        <v/>
      </c>
      <c r="M2296" s="32">
        <f>INDEX(M$80:M$93,$D2296)/$E2296</f>
        <v/>
      </c>
      <c r="N2296" s="32">
        <f>INDEX(N$80:N$93,$D2296)/$E2296</f>
        <v/>
      </c>
      <c r="O2296" s="32">
        <f>INDEX(O$80:O$93,$D2296)/$E2296</f>
        <v/>
      </c>
      <c r="P2296" s="32">
        <f>INDEX(P$80:P$93,$D2296)/$E2296</f>
        <v/>
      </c>
      <c r="Q2296" s="32">
        <f>INDEX(Q$80:Q$93,$D2296)/$E2296</f>
        <v/>
      </c>
      <c r="R2296" s="32">
        <f>INDEX(R$80:R$93,$D2296)/$E2296</f>
        <v/>
      </c>
      <c r="S2296" s="32">
        <f>INDEX(S$80:S$93,$D2296)/$E2296</f>
        <v/>
      </c>
      <c r="T2296" s="32">
        <f>INDEX(T$80:T$93,$D2296)/$E2296</f>
        <v/>
      </c>
      <c r="U2296" s="32">
        <f>INDEX(U$80:U$93,$D2296)/$E2296</f>
        <v/>
      </c>
      <c r="V2296" s="32">
        <f>INDEX(V$80:V$93,$D2296)/$E2296</f>
        <v/>
      </c>
      <c r="W2296" s="32">
        <f>INDEX(W$80:W$93,$D2296)/$E2296</f>
        <v/>
      </c>
      <c r="X2296" s="32">
        <f>INDEX(X$80:X$93,$D2296)/$E2296</f>
        <v/>
      </c>
      <c r="Y2296" s="32">
        <f>INDEX(Y$80:Y$93,$D2296)/$E2296</f>
        <v/>
      </c>
      <c r="Z2296" s="32">
        <f>INDEX(Z$80:Z$93,$D2296)/$E2296</f>
        <v/>
      </c>
      <c r="AA2296" s="32">
        <f>INDEX(AA$80:AA$93,$D2296)/$E2296</f>
        <v/>
      </c>
      <c r="AB2296" s="32">
        <f>INDEX(AB$80:AB$93,$D2296)/$E2296</f>
        <v/>
      </c>
      <c r="AC2296" s="32">
        <f>INDEX(AC$80:AC$93,$D2296)/$E2296</f>
        <v/>
      </c>
      <c r="AD2296" s="32">
        <f>INDEX(AD$80:AD$93,$D2296)/$E2296</f>
        <v/>
      </c>
      <c r="AF2296" s="11">
        <f>CodePrefix&amp;$A2296&amp;IF($C2296="","","."&amp;$C2296&amp;"."&amp;$B2296)&amp;INDEX(VarEnd,MATCH($A2296,VarKey,0))&amp;AF$5</f>
        <v/>
      </c>
      <c r="AG2296" s="37">
        <f>INDEX(AG$80:AG$93,$D2296)/$E2296</f>
        <v/>
      </c>
      <c r="AH2296" s="32">
        <f>INDEX(AH$80:AH$93,$D2296)/$E2296</f>
        <v/>
      </c>
      <c r="AI2296" s="32">
        <f>INDEX(AI$80:AI$93,$D2296)/$E2296</f>
        <v/>
      </c>
      <c r="AJ2296" s="32">
        <f>INDEX(AJ$80:AJ$93,$D2296)/$E2296</f>
        <v/>
      </c>
      <c r="AK2296" s="32">
        <f>INDEX(AK$80:AK$93,$D2296)/$E2296</f>
        <v/>
      </c>
      <c r="AL2296" s="32">
        <f>INDEX(AL$80:AL$93,$D2296)/$E2296</f>
        <v/>
      </c>
      <c r="AM2296" s="32">
        <f>INDEX(AM$80:AM$93,$D2296)/$E2296</f>
        <v/>
      </c>
      <c r="AN2296" s="32">
        <f>INDEX(AN$80:AN$93,$D2296)/$E2296</f>
        <v/>
      </c>
      <c r="AO2296" s="32">
        <f>INDEX(AO$80:AO$93,$D2296)/$E2296</f>
        <v/>
      </c>
      <c r="AP2296" s="32">
        <f>INDEX(AP$80:AP$93,$D2296)/$E2296</f>
        <v/>
      </c>
      <c r="AQ2296" s="32">
        <f>INDEX(AQ$80:AQ$93,$D2296)/$E2296</f>
        <v/>
      </c>
      <c r="AR2296" s="32">
        <f>INDEX(AR$80:AR$93,$D2296)/$E2296</f>
        <v/>
      </c>
      <c r="AS2296" s="32">
        <f>INDEX(AS$80:AS$93,$D2296)/$E2296</f>
        <v/>
      </c>
      <c r="AT2296" s="32">
        <f>INDEX(AT$80:AT$93,$D2296)/$E2296</f>
        <v/>
      </c>
      <c r="AU2296" s="32">
        <f>INDEX(AU$80:AU$93,$D2296)/$E2296</f>
        <v/>
      </c>
      <c r="AV2296" s="32">
        <f>INDEX(AV$80:AV$93,$D2296)/$E2296</f>
        <v/>
      </c>
      <c r="AW2296" s="32">
        <f>INDEX(AW$80:AW$93,$D2296)/$E2296</f>
        <v/>
      </c>
      <c r="AX2296" s="32">
        <f>INDEX(AX$80:AX$93,$D2296)/$E2296</f>
        <v/>
      </c>
      <c r="AY2296" s="32">
        <f>INDEX(AY$80:AY$93,$D2296)/$E2296</f>
        <v/>
      </c>
    </row>
    <row r="2297" hidden="1" outlineLevel="2">
      <c r="A2297" s="14" t="inlineStr">
        <is>
          <t>ntx</t>
        </is>
      </c>
      <c r="B2297" s="14" t="inlineStr">
        <is>
          <t>oop</t>
        </is>
      </c>
      <c r="C2297" s="14" t="inlineStr">
        <is>
          <t>mac</t>
        </is>
      </c>
      <c r="D2297" s="32">
        <f>INDEX(Inputs!$N$5:$N$132,MATCH($B2297&amp;"|"&amp;$C2297,Inputs!$A$5:$A$132,0))</f>
        <v/>
      </c>
      <c r="E2297" s="32">
        <f>INDEX(Inputs!$K$5:$K$132,MATCH($B2297&amp;"|"&amp;$C2297,Inputs!$A$5:$A$132,0))</f>
        <v/>
      </c>
      <c r="F2297" s="36" t="n"/>
      <c r="G2297" s="36" t="n"/>
      <c r="H2297" s="14">
        <f>INDEX(VarLab,MATCH($A2297,VarKey,0))&amp;INDEX(MemLab,MATCH($C2297&amp;"|"&amp;$B2297,MemKey,0))</f>
        <v/>
      </c>
      <c r="I2297" s="14">
        <f>INDEX(VarUnit,MATCH($A2297,VarKey,0))</f>
        <v/>
      </c>
      <c r="J2297" s="14">
        <f>INDEX(VarSrc,MATCH($A2297,VarKey,0))</f>
        <v/>
      </c>
      <c r="K2297" s="11">
        <f>CodePrefix&amp;$A2297&amp;IF($C2297="","","."&amp;$C2297&amp;"."&amp;$B2297)&amp;INDEX(VarEnd,MATCH($A2297,VarKey,0))&amp;K$5</f>
        <v/>
      </c>
      <c r="L2297" s="37">
        <f>INDEX(L$80:L$93,$D2297)/$E2297</f>
        <v/>
      </c>
      <c r="M2297" s="32">
        <f>INDEX(M$80:M$93,$D2297)/$E2297</f>
        <v/>
      </c>
      <c r="N2297" s="32">
        <f>INDEX(N$80:N$93,$D2297)/$E2297</f>
        <v/>
      </c>
      <c r="O2297" s="32">
        <f>INDEX(O$80:O$93,$D2297)/$E2297</f>
        <v/>
      </c>
      <c r="P2297" s="32">
        <f>INDEX(P$80:P$93,$D2297)/$E2297</f>
        <v/>
      </c>
      <c r="Q2297" s="32">
        <f>INDEX(Q$80:Q$93,$D2297)/$E2297</f>
        <v/>
      </c>
      <c r="R2297" s="32">
        <f>INDEX(R$80:R$93,$D2297)/$E2297</f>
        <v/>
      </c>
      <c r="S2297" s="32">
        <f>INDEX(S$80:S$93,$D2297)/$E2297</f>
        <v/>
      </c>
      <c r="T2297" s="32">
        <f>INDEX(T$80:T$93,$D2297)/$E2297</f>
        <v/>
      </c>
      <c r="U2297" s="32">
        <f>INDEX(U$80:U$93,$D2297)/$E2297</f>
        <v/>
      </c>
      <c r="V2297" s="32">
        <f>INDEX(V$80:V$93,$D2297)/$E2297</f>
        <v/>
      </c>
      <c r="W2297" s="32">
        <f>INDEX(W$80:W$93,$D2297)/$E2297</f>
        <v/>
      </c>
      <c r="X2297" s="32">
        <f>INDEX(X$80:X$93,$D2297)/$E2297</f>
        <v/>
      </c>
      <c r="Y2297" s="32">
        <f>INDEX(Y$80:Y$93,$D2297)/$E2297</f>
        <v/>
      </c>
      <c r="Z2297" s="32">
        <f>INDEX(Z$80:Z$93,$D2297)/$E2297</f>
        <v/>
      </c>
      <c r="AA2297" s="32">
        <f>INDEX(AA$80:AA$93,$D2297)/$E2297</f>
        <v/>
      </c>
      <c r="AB2297" s="32">
        <f>INDEX(AB$80:AB$93,$D2297)/$E2297</f>
        <v/>
      </c>
      <c r="AC2297" s="32">
        <f>INDEX(AC$80:AC$93,$D2297)/$E2297</f>
        <v/>
      </c>
      <c r="AD2297" s="32">
        <f>INDEX(AD$80:AD$93,$D2297)/$E2297</f>
        <v/>
      </c>
      <c r="AF2297" s="11">
        <f>CodePrefix&amp;$A2297&amp;IF($C2297="","","."&amp;$C2297&amp;"."&amp;$B2297)&amp;INDEX(VarEnd,MATCH($A2297,VarKey,0))&amp;AF$5</f>
        <v/>
      </c>
      <c r="AG2297" s="37">
        <f>INDEX(AG$80:AG$93,$D2297)/$E2297</f>
        <v/>
      </c>
      <c r="AH2297" s="32">
        <f>INDEX(AH$80:AH$93,$D2297)/$E2297</f>
        <v/>
      </c>
      <c r="AI2297" s="32">
        <f>INDEX(AI$80:AI$93,$D2297)/$E2297</f>
        <v/>
      </c>
      <c r="AJ2297" s="32">
        <f>INDEX(AJ$80:AJ$93,$D2297)/$E2297</f>
        <v/>
      </c>
      <c r="AK2297" s="32">
        <f>INDEX(AK$80:AK$93,$D2297)/$E2297</f>
        <v/>
      </c>
      <c r="AL2297" s="32">
        <f>INDEX(AL$80:AL$93,$D2297)/$E2297</f>
        <v/>
      </c>
      <c r="AM2297" s="32">
        <f>INDEX(AM$80:AM$93,$D2297)/$E2297</f>
        <v/>
      </c>
      <c r="AN2297" s="32">
        <f>INDEX(AN$80:AN$93,$D2297)/$E2297</f>
        <v/>
      </c>
      <c r="AO2297" s="32">
        <f>INDEX(AO$80:AO$93,$D2297)/$E2297</f>
        <v/>
      </c>
      <c r="AP2297" s="32">
        <f>INDEX(AP$80:AP$93,$D2297)/$E2297</f>
        <v/>
      </c>
      <c r="AQ2297" s="32">
        <f>INDEX(AQ$80:AQ$93,$D2297)/$E2297</f>
        <v/>
      </c>
      <c r="AR2297" s="32">
        <f>INDEX(AR$80:AR$93,$D2297)/$E2297</f>
        <v/>
      </c>
      <c r="AS2297" s="32">
        <f>INDEX(AS$80:AS$93,$D2297)/$E2297</f>
        <v/>
      </c>
      <c r="AT2297" s="32">
        <f>INDEX(AT$80:AT$93,$D2297)/$E2297</f>
        <v/>
      </c>
      <c r="AU2297" s="32">
        <f>INDEX(AU$80:AU$93,$D2297)/$E2297</f>
        <v/>
      </c>
      <c r="AV2297" s="32">
        <f>INDEX(AV$80:AV$93,$D2297)/$E2297</f>
        <v/>
      </c>
      <c r="AW2297" s="32">
        <f>INDEX(AW$80:AW$93,$D2297)/$E2297</f>
        <v/>
      </c>
      <c r="AX2297" s="32">
        <f>INDEX(AX$80:AX$93,$D2297)/$E2297</f>
        <v/>
      </c>
      <c r="AY2297" s="32">
        <f>INDEX(AY$80:AY$93,$D2297)/$E2297</f>
        <v/>
      </c>
    </row>
    <row r="2298" hidden="1" outlineLevel="2">
      <c r="A2298" s="14" t="inlineStr">
        <is>
          <t>ntx</t>
        </is>
      </c>
      <c r="B2298" s="14" t="inlineStr">
        <is>
          <t>bio</t>
        </is>
      </c>
      <c r="C2298" s="14" t="inlineStr">
        <is>
          <t>mac</t>
        </is>
      </c>
      <c r="D2298" s="32">
        <f>INDEX(Inputs!$N$5:$N$132,MATCH($B2298&amp;"|"&amp;$C2298,Inputs!$A$5:$A$132,0))</f>
        <v/>
      </c>
      <c r="E2298" s="32">
        <f>INDEX(Inputs!$K$5:$K$132,MATCH($B2298&amp;"|"&amp;$C2298,Inputs!$A$5:$A$132,0))</f>
        <v/>
      </c>
      <c r="F2298" s="36" t="n"/>
      <c r="G2298" s="36" t="n"/>
      <c r="H2298" s="14">
        <f>INDEX(VarLab,MATCH($A2298,VarKey,0))&amp;INDEX(MemLab,MATCH($C2298&amp;"|"&amp;$B2298,MemKey,0))</f>
        <v/>
      </c>
      <c r="I2298" s="14">
        <f>INDEX(VarUnit,MATCH($A2298,VarKey,0))</f>
        <v/>
      </c>
      <c r="J2298" s="14">
        <f>INDEX(VarSrc,MATCH($A2298,VarKey,0))</f>
        <v/>
      </c>
      <c r="K2298" s="11">
        <f>CodePrefix&amp;$A2298&amp;IF($C2298="","","."&amp;$C2298&amp;"."&amp;$B2298)&amp;INDEX(VarEnd,MATCH($A2298,VarKey,0))&amp;K$5</f>
        <v/>
      </c>
      <c r="L2298" s="37">
        <f>INDEX(L$80:L$93,$D2298)/$E2298</f>
        <v/>
      </c>
      <c r="M2298" s="32">
        <f>INDEX(M$80:M$93,$D2298)/$E2298</f>
        <v/>
      </c>
      <c r="N2298" s="32">
        <f>INDEX(N$80:N$93,$D2298)/$E2298</f>
        <v/>
      </c>
      <c r="O2298" s="32">
        <f>INDEX(O$80:O$93,$D2298)/$E2298</f>
        <v/>
      </c>
      <c r="P2298" s="32">
        <f>INDEX(P$80:P$93,$D2298)/$E2298</f>
        <v/>
      </c>
      <c r="Q2298" s="32">
        <f>INDEX(Q$80:Q$93,$D2298)/$E2298</f>
        <v/>
      </c>
      <c r="R2298" s="32">
        <f>INDEX(R$80:R$93,$D2298)/$E2298</f>
        <v/>
      </c>
      <c r="S2298" s="32">
        <f>INDEX(S$80:S$93,$D2298)/$E2298</f>
        <v/>
      </c>
      <c r="T2298" s="32">
        <f>INDEX(T$80:T$93,$D2298)/$E2298</f>
        <v/>
      </c>
      <c r="U2298" s="32">
        <f>INDEX(U$80:U$93,$D2298)/$E2298</f>
        <v/>
      </c>
      <c r="V2298" s="32">
        <f>INDEX(V$80:V$93,$D2298)/$E2298</f>
        <v/>
      </c>
      <c r="W2298" s="32">
        <f>INDEX(W$80:W$93,$D2298)/$E2298</f>
        <v/>
      </c>
      <c r="X2298" s="32">
        <f>INDEX(X$80:X$93,$D2298)/$E2298</f>
        <v/>
      </c>
      <c r="Y2298" s="32">
        <f>INDEX(Y$80:Y$93,$D2298)/$E2298</f>
        <v/>
      </c>
      <c r="Z2298" s="32">
        <f>INDEX(Z$80:Z$93,$D2298)/$E2298</f>
        <v/>
      </c>
      <c r="AA2298" s="32">
        <f>INDEX(AA$80:AA$93,$D2298)/$E2298</f>
        <v/>
      </c>
      <c r="AB2298" s="32">
        <f>INDEX(AB$80:AB$93,$D2298)/$E2298</f>
        <v/>
      </c>
      <c r="AC2298" s="32">
        <f>INDEX(AC$80:AC$93,$D2298)/$E2298</f>
        <v/>
      </c>
      <c r="AD2298" s="32">
        <f>INDEX(AD$80:AD$93,$D2298)/$E2298</f>
        <v/>
      </c>
      <c r="AF2298" s="11">
        <f>CodePrefix&amp;$A2298&amp;IF($C2298="","","."&amp;$C2298&amp;"."&amp;$B2298)&amp;INDEX(VarEnd,MATCH($A2298,VarKey,0))&amp;AF$5</f>
        <v/>
      </c>
      <c r="AG2298" s="37">
        <f>INDEX(AG$80:AG$93,$D2298)/$E2298</f>
        <v/>
      </c>
      <c r="AH2298" s="32">
        <f>INDEX(AH$80:AH$93,$D2298)/$E2298</f>
        <v/>
      </c>
      <c r="AI2298" s="32">
        <f>INDEX(AI$80:AI$93,$D2298)/$E2298</f>
        <v/>
      </c>
      <c r="AJ2298" s="32">
        <f>INDEX(AJ$80:AJ$93,$D2298)/$E2298</f>
        <v/>
      </c>
      <c r="AK2298" s="32">
        <f>INDEX(AK$80:AK$93,$D2298)/$E2298</f>
        <v/>
      </c>
      <c r="AL2298" s="32">
        <f>INDEX(AL$80:AL$93,$D2298)/$E2298</f>
        <v/>
      </c>
      <c r="AM2298" s="32">
        <f>INDEX(AM$80:AM$93,$D2298)/$E2298</f>
        <v/>
      </c>
      <c r="AN2298" s="32">
        <f>INDEX(AN$80:AN$93,$D2298)/$E2298</f>
        <v/>
      </c>
      <c r="AO2298" s="32">
        <f>INDEX(AO$80:AO$93,$D2298)/$E2298</f>
        <v/>
      </c>
      <c r="AP2298" s="32">
        <f>INDEX(AP$80:AP$93,$D2298)/$E2298</f>
        <v/>
      </c>
      <c r="AQ2298" s="32">
        <f>INDEX(AQ$80:AQ$93,$D2298)/$E2298</f>
        <v/>
      </c>
      <c r="AR2298" s="32">
        <f>INDEX(AR$80:AR$93,$D2298)/$E2298</f>
        <v/>
      </c>
      <c r="AS2298" s="32">
        <f>INDEX(AS$80:AS$93,$D2298)/$E2298</f>
        <v/>
      </c>
      <c r="AT2298" s="32">
        <f>INDEX(AT$80:AT$93,$D2298)/$E2298</f>
        <v/>
      </c>
      <c r="AU2298" s="32">
        <f>INDEX(AU$80:AU$93,$D2298)/$E2298</f>
        <v/>
      </c>
      <c r="AV2298" s="32">
        <f>INDEX(AV$80:AV$93,$D2298)/$E2298</f>
        <v/>
      </c>
      <c r="AW2298" s="32">
        <f>INDEX(AW$80:AW$93,$D2298)/$E2298</f>
        <v/>
      </c>
      <c r="AX2298" s="32">
        <f>INDEX(AX$80:AX$93,$D2298)/$E2298</f>
        <v/>
      </c>
      <c r="AY2298" s="32">
        <f>INDEX(AY$80:AY$93,$D2298)/$E2298</f>
        <v/>
      </c>
    </row>
    <row r="2299" hidden="1" outlineLevel="2"/>
    <row r="2300" hidden="1" outlineLevel="2">
      <c r="A2300" s="14" t="inlineStr">
        <is>
          <t>nce</t>
        </is>
      </c>
      <c r="B2300" s="14" t="inlineStr">
        <is>
          <t>coa</t>
        </is>
      </c>
      <c r="C2300" s="14" t="inlineStr">
        <is>
          <t>mac</t>
        </is>
      </c>
      <c r="D2300" s="36" t="n"/>
      <c r="E2300" s="36" t="n"/>
      <c r="F2300" s="36" t="n"/>
      <c r="G2300" s="36" t="n"/>
      <c r="H2300" s="14">
        <f>INDEX(VarLab,MATCH($A2300,VarKey,0))&amp;INDEX(MemLab,MATCH($C2300&amp;"|"&amp;$B2300,MemKey,0))</f>
        <v/>
      </c>
      <c r="I2300" s="14">
        <f>INDEX(VarUnit,MATCH($A2300,VarKey,0))</f>
        <v/>
      </c>
      <c r="J2300" s="14">
        <f>INDEX(VarSrc,MATCH($A2300,VarKey,0))</f>
        <v/>
      </c>
      <c r="K2300" s="11">
        <f>CodePrefix&amp;$A2300&amp;IF($C2300="","","."&amp;$C2300&amp;"."&amp;$B2300)&amp;INDEX(VarEnd,MATCH($A2300,VarKey,0))&amp;K$5</f>
        <v/>
      </c>
      <c r="L2300" s="37">
        <f>L2273+L2282+L2291</f>
        <v/>
      </c>
      <c r="M2300" s="32">
        <f>M2273+M2282+M2291</f>
        <v/>
      </c>
      <c r="N2300" s="32">
        <f>N2273+N2282+N2291</f>
        <v/>
      </c>
      <c r="O2300" s="32">
        <f>O2273+O2282+O2291</f>
        <v/>
      </c>
      <c r="P2300" s="32">
        <f>P2273+P2282+P2291</f>
        <v/>
      </c>
      <c r="Q2300" s="32">
        <f>Q2273+Q2282+Q2291</f>
        <v/>
      </c>
      <c r="R2300" s="32">
        <f>R2273+R2282+R2291</f>
        <v/>
      </c>
      <c r="S2300" s="32">
        <f>S2273+S2282+S2291</f>
        <v/>
      </c>
      <c r="T2300" s="32">
        <f>T2273+T2282+T2291</f>
        <v/>
      </c>
      <c r="U2300" s="32">
        <f>U2273+U2282+U2291</f>
        <v/>
      </c>
      <c r="V2300" s="32">
        <f>V2273+V2282+V2291</f>
        <v/>
      </c>
      <c r="W2300" s="32">
        <f>W2273+W2282+W2291</f>
        <v/>
      </c>
      <c r="X2300" s="32">
        <f>X2273+X2282+X2291</f>
        <v/>
      </c>
      <c r="Y2300" s="32">
        <f>Y2273+Y2282+Y2291</f>
        <v/>
      </c>
      <c r="Z2300" s="32">
        <f>Z2273+Z2282+Z2291</f>
        <v/>
      </c>
      <c r="AA2300" s="32">
        <f>AA2273+AA2282+AA2291</f>
        <v/>
      </c>
      <c r="AB2300" s="32">
        <f>AB2273+AB2282+AB2291</f>
        <v/>
      </c>
      <c r="AC2300" s="32">
        <f>AC2273+AC2282+AC2291</f>
        <v/>
      </c>
      <c r="AD2300" s="32">
        <f>AD2273+AD2282+AD2291</f>
        <v/>
      </c>
      <c r="AF2300" s="11">
        <f>CodePrefix&amp;$A2300&amp;IF($C2300="","","."&amp;$C2300&amp;"."&amp;$B2300)&amp;INDEX(VarEnd,MATCH($A2300,VarKey,0))&amp;AF$5</f>
        <v/>
      </c>
      <c r="AG2300" s="37">
        <f>AG2273+AG2282+AG2291</f>
        <v/>
      </c>
      <c r="AH2300" s="32">
        <f>AH2273+AH2282+AH2291</f>
        <v/>
      </c>
      <c r="AI2300" s="32">
        <f>AI2273+AI2282+AI2291</f>
        <v/>
      </c>
      <c r="AJ2300" s="32">
        <f>AJ2273+AJ2282+AJ2291</f>
        <v/>
      </c>
      <c r="AK2300" s="32">
        <f>AK2273+AK2282+AK2291</f>
        <v/>
      </c>
      <c r="AL2300" s="32">
        <f>AL2273+AL2282+AL2291</f>
        <v/>
      </c>
      <c r="AM2300" s="32">
        <f>AM2273+AM2282+AM2291</f>
        <v/>
      </c>
      <c r="AN2300" s="32">
        <f>AN2273+AN2282+AN2291</f>
        <v/>
      </c>
      <c r="AO2300" s="32">
        <f>AO2273+AO2282+AO2291</f>
        <v/>
      </c>
      <c r="AP2300" s="32">
        <f>AP2273+AP2282+AP2291</f>
        <v/>
      </c>
      <c r="AQ2300" s="32">
        <f>AQ2273+AQ2282+AQ2291</f>
        <v/>
      </c>
      <c r="AR2300" s="32">
        <f>AR2273+AR2282+AR2291</f>
        <v/>
      </c>
      <c r="AS2300" s="32">
        <f>AS2273+AS2282+AS2291</f>
        <v/>
      </c>
      <c r="AT2300" s="32">
        <f>AT2273+AT2282+AT2291</f>
        <v/>
      </c>
      <c r="AU2300" s="32">
        <f>AU2273+AU2282+AU2291</f>
        <v/>
      </c>
      <c r="AV2300" s="32">
        <f>AV2273+AV2282+AV2291</f>
        <v/>
      </c>
      <c r="AW2300" s="32">
        <f>AW2273+AW2282+AW2291</f>
        <v/>
      </c>
      <c r="AX2300" s="32">
        <f>AX2273+AX2282+AX2291</f>
        <v/>
      </c>
      <c r="AY2300" s="32">
        <f>AY2273+AY2282+AY2291</f>
        <v/>
      </c>
    </row>
    <row r="2301" hidden="1" outlineLevel="2">
      <c r="A2301" s="14" t="inlineStr">
        <is>
          <t>nce</t>
        </is>
      </c>
      <c r="B2301" s="14" t="inlineStr">
        <is>
          <t>nga</t>
        </is>
      </c>
      <c r="C2301" s="14" t="inlineStr">
        <is>
          <t>mac</t>
        </is>
      </c>
      <c r="D2301" s="36" t="n"/>
      <c r="E2301" s="36" t="n"/>
      <c r="F2301" s="36" t="n"/>
      <c r="G2301" s="36" t="n"/>
      <c r="H2301" s="14">
        <f>INDEX(VarLab,MATCH($A2301,VarKey,0))&amp;INDEX(MemLab,MATCH($C2301&amp;"|"&amp;$B2301,MemKey,0))</f>
        <v/>
      </c>
      <c r="I2301" s="14">
        <f>INDEX(VarUnit,MATCH($A2301,VarKey,0))</f>
        <v/>
      </c>
      <c r="J2301" s="14">
        <f>INDEX(VarSrc,MATCH($A2301,VarKey,0))</f>
        <v/>
      </c>
      <c r="K2301" s="11">
        <f>CodePrefix&amp;$A2301&amp;IF($C2301="","","."&amp;$C2301&amp;"."&amp;$B2301)&amp;INDEX(VarEnd,MATCH($A2301,VarKey,0))&amp;K$5</f>
        <v/>
      </c>
      <c r="L2301" s="37">
        <f>L2274+L2283+L2292</f>
        <v/>
      </c>
      <c r="M2301" s="32">
        <f>M2274+M2283+M2292</f>
        <v/>
      </c>
      <c r="N2301" s="32">
        <f>N2274+N2283+N2292</f>
        <v/>
      </c>
      <c r="O2301" s="32">
        <f>O2274+O2283+O2292</f>
        <v/>
      </c>
      <c r="P2301" s="32">
        <f>P2274+P2283+P2292</f>
        <v/>
      </c>
      <c r="Q2301" s="32">
        <f>Q2274+Q2283+Q2292</f>
        <v/>
      </c>
      <c r="R2301" s="32">
        <f>R2274+R2283+R2292</f>
        <v/>
      </c>
      <c r="S2301" s="32">
        <f>S2274+S2283+S2292</f>
        <v/>
      </c>
      <c r="T2301" s="32">
        <f>T2274+T2283+T2292</f>
        <v/>
      </c>
      <c r="U2301" s="32">
        <f>U2274+U2283+U2292</f>
        <v/>
      </c>
      <c r="V2301" s="32">
        <f>V2274+V2283+V2292</f>
        <v/>
      </c>
      <c r="W2301" s="32">
        <f>W2274+W2283+W2292</f>
        <v/>
      </c>
      <c r="X2301" s="32">
        <f>X2274+X2283+X2292</f>
        <v/>
      </c>
      <c r="Y2301" s="32">
        <f>Y2274+Y2283+Y2292</f>
        <v/>
      </c>
      <c r="Z2301" s="32">
        <f>Z2274+Z2283+Z2292</f>
        <v/>
      </c>
      <c r="AA2301" s="32">
        <f>AA2274+AA2283+AA2292</f>
        <v/>
      </c>
      <c r="AB2301" s="32">
        <f>AB2274+AB2283+AB2292</f>
        <v/>
      </c>
      <c r="AC2301" s="32">
        <f>AC2274+AC2283+AC2292</f>
        <v/>
      </c>
      <c r="AD2301" s="32">
        <f>AD2274+AD2283+AD2292</f>
        <v/>
      </c>
      <c r="AF2301" s="11">
        <f>CodePrefix&amp;$A2301&amp;IF($C2301="","","."&amp;$C2301&amp;"."&amp;$B2301)&amp;INDEX(VarEnd,MATCH($A2301,VarKey,0))&amp;AF$5</f>
        <v/>
      </c>
      <c r="AG2301" s="37">
        <f>AG2274+AG2283+AG2292</f>
        <v/>
      </c>
      <c r="AH2301" s="32">
        <f>AH2274+AH2283+AH2292</f>
        <v/>
      </c>
      <c r="AI2301" s="32">
        <f>AI2274+AI2283+AI2292</f>
        <v/>
      </c>
      <c r="AJ2301" s="32">
        <f>AJ2274+AJ2283+AJ2292</f>
        <v/>
      </c>
      <c r="AK2301" s="32">
        <f>AK2274+AK2283+AK2292</f>
        <v/>
      </c>
      <c r="AL2301" s="32">
        <f>AL2274+AL2283+AL2292</f>
        <v/>
      </c>
      <c r="AM2301" s="32">
        <f>AM2274+AM2283+AM2292</f>
        <v/>
      </c>
      <c r="AN2301" s="32">
        <f>AN2274+AN2283+AN2292</f>
        <v/>
      </c>
      <c r="AO2301" s="32">
        <f>AO2274+AO2283+AO2292</f>
        <v/>
      </c>
      <c r="AP2301" s="32">
        <f>AP2274+AP2283+AP2292</f>
        <v/>
      </c>
      <c r="AQ2301" s="32">
        <f>AQ2274+AQ2283+AQ2292</f>
        <v/>
      </c>
      <c r="AR2301" s="32">
        <f>AR2274+AR2283+AR2292</f>
        <v/>
      </c>
      <c r="AS2301" s="32">
        <f>AS2274+AS2283+AS2292</f>
        <v/>
      </c>
      <c r="AT2301" s="32">
        <f>AT2274+AT2283+AT2292</f>
        <v/>
      </c>
      <c r="AU2301" s="32">
        <f>AU2274+AU2283+AU2292</f>
        <v/>
      </c>
      <c r="AV2301" s="32">
        <f>AV2274+AV2283+AV2292</f>
        <v/>
      </c>
      <c r="AW2301" s="32">
        <f>AW2274+AW2283+AW2292</f>
        <v/>
      </c>
      <c r="AX2301" s="32">
        <f>AX2274+AX2283+AX2292</f>
        <v/>
      </c>
      <c r="AY2301" s="32">
        <f>AY2274+AY2283+AY2292</f>
        <v/>
      </c>
    </row>
    <row r="2302" hidden="1" outlineLevel="2">
      <c r="A2302" s="14" t="inlineStr">
        <is>
          <t>nce</t>
        </is>
      </c>
      <c r="B2302" s="14" t="inlineStr">
        <is>
          <t>gso</t>
        </is>
      </c>
      <c r="C2302" s="14" t="inlineStr">
        <is>
          <t>mac</t>
        </is>
      </c>
      <c r="D2302" s="36" t="n"/>
      <c r="E2302" s="36" t="n"/>
      <c r="F2302" s="36" t="n"/>
      <c r="G2302" s="36" t="n"/>
      <c r="H2302" s="14">
        <f>INDEX(VarLab,MATCH($A2302,VarKey,0))&amp;INDEX(MemLab,MATCH($C2302&amp;"|"&amp;$B2302,MemKey,0))</f>
        <v/>
      </c>
      <c r="I2302" s="14">
        <f>INDEX(VarUnit,MATCH($A2302,VarKey,0))</f>
        <v/>
      </c>
      <c r="J2302" s="14">
        <f>INDEX(VarSrc,MATCH($A2302,VarKey,0))</f>
        <v/>
      </c>
      <c r="K2302" s="11">
        <f>CodePrefix&amp;$A2302&amp;IF($C2302="","","."&amp;$C2302&amp;"."&amp;$B2302)&amp;INDEX(VarEnd,MATCH($A2302,VarKey,0))&amp;K$5</f>
        <v/>
      </c>
      <c r="L2302" s="37">
        <f>L2275+L2284+L2293</f>
        <v/>
      </c>
      <c r="M2302" s="32">
        <f>M2275+M2284+M2293</f>
        <v/>
      </c>
      <c r="N2302" s="32">
        <f>N2275+N2284+N2293</f>
        <v/>
      </c>
      <c r="O2302" s="32">
        <f>O2275+O2284+O2293</f>
        <v/>
      </c>
      <c r="P2302" s="32">
        <f>P2275+P2284+P2293</f>
        <v/>
      </c>
      <c r="Q2302" s="32">
        <f>Q2275+Q2284+Q2293</f>
        <v/>
      </c>
      <c r="R2302" s="32">
        <f>R2275+R2284+R2293</f>
        <v/>
      </c>
      <c r="S2302" s="32">
        <f>S2275+S2284+S2293</f>
        <v/>
      </c>
      <c r="T2302" s="32">
        <f>T2275+T2284+T2293</f>
        <v/>
      </c>
      <c r="U2302" s="32">
        <f>U2275+U2284+U2293</f>
        <v/>
      </c>
      <c r="V2302" s="32">
        <f>V2275+V2284+V2293</f>
        <v/>
      </c>
      <c r="W2302" s="32">
        <f>W2275+W2284+W2293</f>
        <v/>
      </c>
      <c r="X2302" s="32">
        <f>X2275+X2284+X2293</f>
        <v/>
      </c>
      <c r="Y2302" s="32">
        <f>Y2275+Y2284+Y2293</f>
        <v/>
      </c>
      <c r="Z2302" s="32">
        <f>Z2275+Z2284+Z2293</f>
        <v/>
      </c>
      <c r="AA2302" s="32">
        <f>AA2275+AA2284+AA2293</f>
        <v/>
      </c>
      <c r="AB2302" s="32">
        <f>AB2275+AB2284+AB2293</f>
        <v/>
      </c>
      <c r="AC2302" s="32">
        <f>AC2275+AC2284+AC2293</f>
        <v/>
      </c>
      <c r="AD2302" s="32">
        <f>AD2275+AD2284+AD2293</f>
        <v/>
      </c>
      <c r="AF2302" s="11">
        <f>CodePrefix&amp;$A2302&amp;IF($C2302="","","."&amp;$C2302&amp;"."&amp;$B2302)&amp;INDEX(VarEnd,MATCH($A2302,VarKey,0))&amp;AF$5</f>
        <v/>
      </c>
      <c r="AG2302" s="37">
        <f>AG2275+AG2284+AG2293</f>
        <v/>
      </c>
      <c r="AH2302" s="32">
        <f>AH2275+AH2284+AH2293</f>
        <v/>
      </c>
      <c r="AI2302" s="32">
        <f>AI2275+AI2284+AI2293</f>
        <v/>
      </c>
      <c r="AJ2302" s="32">
        <f>AJ2275+AJ2284+AJ2293</f>
        <v/>
      </c>
      <c r="AK2302" s="32">
        <f>AK2275+AK2284+AK2293</f>
        <v/>
      </c>
      <c r="AL2302" s="32">
        <f>AL2275+AL2284+AL2293</f>
        <v/>
      </c>
      <c r="AM2302" s="32">
        <f>AM2275+AM2284+AM2293</f>
        <v/>
      </c>
      <c r="AN2302" s="32">
        <f>AN2275+AN2284+AN2293</f>
        <v/>
      </c>
      <c r="AO2302" s="32">
        <f>AO2275+AO2284+AO2293</f>
        <v/>
      </c>
      <c r="AP2302" s="32">
        <f>AP2275+AP2284+AP2293</f>
        <v/>
      </c>
      <c r="AQ2302" s="32">
        <f>AQ2275+AQ2284+AQ2293</f>
        <v/>
      </c>
      <c r="AR2302" s="32">
        <f>AR2275+AR2284+AR2293</f>
        <v/>
      </c>
      <c r="AS2302" s="32">
        <f>AS2275+AS2284+AS2293</f>
        <v/>
      </c>
      <c r="AT2302" s="32">
        <f>AT2275+AT2284+AT2293</f>
        <v/>
      </c>
      <c r="AU2302" s="32">
        <f>AU2275+AU2284+AU2293</f>
        <v/>
      </c>
      <c r="AV2302" s="32">
        <f>AV2275+AV2284+AV2293</f>
        <v/>
      </c>
      <c r="AW2302" s="32">
        <f>AW2275+AW2284+AW2293</f>
        <v/>
      </c>
      <c r="AX2302" s="32">
        <f>AX2275+AX2284+AX2293</f>
        <v/>
      </c>
      <c r="AY2302" s="32">
        <f>AY2275+AY2284+AY2293</f>
        <v/>
      </c>
    </row>
    <row r="2303" hidden="1" outlineLevel="2">
      <c r="A2303" s="14" t="inlineStr">
        <is>
          <t>nce</t>
        </is>
      </c>
      <c r="B2303" s="14" t="inlineStr">
        <is>
          <t>die</t>
        </is>
      </c>
      <c r="C2303" s="14" t="inlineStr">
        <is>
          <t>mac</t>
        </is>
      </c>
      <c r="D2303" s="36" t="n"/>
      <c r="E2303" s="36" t="n"/>
      <c r="F2303" s="36" t="n"/>
      <c r="G2303" s="36" t="n"/>
      <c r="H2303" s="14">
        <f>INDEX(VarLab,MATCH($A2303,VarKey,0))&amp;INDEX(MemLab,MATCH($C2303&amp;"|"&amp;$B2303,MemKey,0))</f>
        <v/>
      </c>
      <c r="I2303" s="14">
        <f>INDEX(VarUnit,MATCH($A2303,VarKey,0))</f>
        <v/>
      </c>
      <c r="J2303" s="14">
        <f>INDEX(VarSrc,MATCH($A2303,VarKey,0))</f>
        <v/>
      </c>
      <c r="K2303" s="11">
        <f>CodePrefix&amp;$A2303&amp;IF($C2303="","","."&amp;$C2303&amp;"."&amp;$B2303)&amp;INDEX(VarEnd,MATCH($A2303,VarKey,0))&amp;K$5</f>
        <v/>
      </c>
      <c r="L2303" s="37">
        <f>L2276+L2285+L2294</f>
        <v/>
      </c>
      <c r="M2303" s="32">
        <f>M2276+M2285+M2294</f>
        <v/>
      </c>
      <c r="N2303" s="32">
        <f>N2276+N2285+N2294</f>
        <v/>
      </c>
      <c r="O2303" s="32">
        <f>O2276+O2285+O2294</f>
        <v/>
      </c>
      <c r="P2303" s="32">
        <f>P2276+P2285+P2294</f>
        <v/>
      </c>
      <c r="Q2303" s="32">
        <f>Q2276+Q2285+Q2294</f>
        <v/>
      </c>
      <c r="R2303" s="32">
        <f>R2276+R2285+R2294</f>
        <v/>
      </c>
      <c r="S2303" s="32">
        <f>S2276+S2285+S2294</f>
        <v/>
      </c>
      <c r="T2303" s="32">
        <f>T2276+T2285+T2294</f>
        <v/>
      </c>
      <c r="U2303" s="32">
        <f>U2276+U2285+U2294</f>
        <v/>
      </c>
      <c r="V2303" s="32">
        <f>V2276+V2285+V2294</f>
        <v/>
      </c>
      <c r="W2303" s="32">
        <f>W2276+W2285+W2294</f>
        <v/>
      </c>
      <c r="X2303" s="32">
        <f>X2276+X2285+X2294</f>
        <v/>
      </c>
      <c r="Y2303" s="32">
        <f>Y2276+Y2285+Y2294</f>
        <v/>
      </c>
      <c r="Z2303" s="32">
        <f>Z2276+Z2285+Z2294</f>
        <v/>
      </c>
      <c r="AA2303" s="32">
        <f>AA2276+AA2285+AA2294</f>
        <v/>
      </c>
      <c r="AB2303" s="32">
        <f>AB2276+AB2285+AB2294</f>
        <v/>
      </c>
      <c r="AC2303" s="32">
        <f>AC2276+AC2285+AC2294</f>
        <v/>
      </c>
      <c r="AD2303" s="32">
        <f>AD2276+AD2285+AD2294</f>
        <v/>
      </c>
      <c r="AF2303" s="11">
        <f>CodePrefix&amp;$A2303&amp;IF($C2303="","","."&amp;$C2303&amp;"."&amp;$B2303)&amp;INDEX(VarEnd,MATCH($A2303,VarKey,0))&amp;AF$5</f>
        <v/>
      </c>
      <c r="AG2303" s="37">
        <f>AG2276+AG2285+AG2294</f>
        <v/>
      </c>
      <c r="AH2303" s="32">
        <f>AH2276+AH2285+AH2294</f>
        <v/>
      </c>
      <c r="AI2303" s="32">
        <f>AI2276+AI2285+AI2294</f>
        <v/>
      </c>
      <c r="AJ2303" s="32">
        <f>AJ2276+AJ2285+AJ2294</f>
        <v/>
      </c>
      <c r="AK2303" s="32">
        <f>AK2276+AK2285+AK2294</f>
        <v/>
      </c>
      <c r="AL2303" s="32">
        <f>AL2276+AL2285+AL2294</f>
        <v/>
      </c>
      <c r="AM2303" s="32">
        <f>AM2276+AM2285+AM2294</f>
        <v/>
      </c>
      <c r="AN2303" s="32">
        <f>AN2276+AN2285+AN2294</f>
        <v/>
      </c>
      <c r="AO2303" s="32">
        <f>AO2276+AO2285+AO2294</f>
        <v/>
      </c>
      <c r="AP2303" s="32">
        <f>AP2276+AP2285+AP2294</f>
        <v/>
      </c>
      <c r="AQ2303" s="32">
        <f>AQ2276+AQ2285+AQ2294</f>
        <v/>
      </c>
      <c r="AR2303" s="32">
        <f>AR2276+AR2285+AR2294</f>
        <v/>
      </c>
      <c r="AS2303" s="32">
        <f>AS2276+AS2285+AS2294</f>
        <v/>
      </c>
      <c r="AT2303" s="32">
        <f>AT2276+AT2285+AT2294</f>
        <v/>
      </c>
      <c r="AU2303" s="32">
        <f>AU2276+AU2285+AU2294</f>
        <v/>
      </c>
      <c r="AV2303" s="32">
        <f>AV2276+AV2285+AV2294</f>
        <v/>
      </c>
      <c r="AW2303" s="32">
        <f>AW2276+AW2285+AW2294</f>
        <v/>
      </c>
      <c r="AX2303" s="32">
        <f>AX2276+AX2285+AX2294</f>
        <v/>
      </c>
      <c r="AY2303" s="32">
        <f>AY2276+AY2285+AY2294</f>
        <v/>
      </c>
    </row>
    <row r="2304" hidden="1" outlineLevel="2">
      <c r="A2304" s="14" t="inlineStr">
        <is>
          <t>nce</t>
        </is>
      </c>
      <c r="B2304" s="14" t="inlineStr">
        <is>
          <t>lpg</t>
        </is>
      </c>
      <c r="C2304" s="14" t="inlineStr">
        <is>
          <t>mac</t>
        </is>
      </c>
      <c r="D2304" s="36" t="n"/>
      <c r="E2304" s="36" t="n"/>
      <c r="F2304" s="36" t="n"/>
      <c r="G2304" s="36" t="n"/>
      <c r="H2304" s="14">
        <f>INDEX(VarLab,MATCH($A2304,VarKey,0))&amp;INDEX(MemLab,MATCH($C2304&amp;"|"&amp;$B2304,MemKey,0))</f>
        <v/>
      </c>
      <c r="I2304" s="14">
        <f>INDEX(VarUnit,MATCH($A2304,VarKey,0))</f>
        <v/>
      </c>
      <c r="J2304" s="14">
        <f>INDEX(VarSrc,MATCH($A2304,VarKey,0))</f>
        <v/>
      </c>
      <c r="K2304" s="11">
        <f>CodePrefix&amp;$A2304&amp;IF($C2304="","","."&amp;$C2304&amp;"."&amp;$B2304)&amp;INDEX(VarEnd,MATCH($A2304,VarKey,0))&amp;K$5</f>
        <v/>
      </c>
      <c r="L2304" s="37">
        <f>L2277+L2286+L2295</f>
        <v/>
      </c>
      <c r="M2304" s="32">
        <f>M2277+M2286+M2295</f>
        <v/>
      </c>
      <c r="N2304" s="32">
        <f>N2277+N2286+N2295</f>
        <v/>
      </c>
      <c r="O2304" s="32">
        <f>O2277+O2286+O2295</f>
        <v/>
      </c>
      <c r="P2304" s="32">
        <f>P2277+P2286+P2295</f>
        <v/>
      </c>
      <c r="Q2304" s="32">
        <f>Q2277+Q2286+Q2295</f>
        <v/>
      </c>
      <c r="R2304" s="32">
        <f>R2277+R2286+R2295</f>
        <v/>
      </c>
      <c r="S2304" s="32">
        <f>S2277+S2286+S2295</f>
        <v/>
      </c>
      <c r="T2304" s="32">
        <f>T2277+T2286+T2295</f>
        <v/>
      </c>
      <c r="U2304" s="32">
        <f>U2277+U2286+U2295</f>
        <v/>
      </c>
      <c r="V2304" s="32">
        <f>V2277+V2286+V2295</f>
        <v/>
      </c>
      <c r="W2304" s="32">
        <f>W2277+W2286+W2295</f>
        <v/>
      </c>
      <c r="X2304" s="32">
        <f>X2277+X2286+X2295</f>
        <v/>
      </c>
      <c r="Y2304" s="32">
        <f>Y2277+Y2286+Y2295</f>
        <v/>
      </c>
      <c r="Z2304" s="32">
        <f>Z2277+Z2286+Z2295</f>
        <v/>
      </c>
      <c r="AA2304" s="32">
        <f>AA2277+AA2286+AA2295</f>
        <v/>
      </c>
      <c r="AB2304" s="32">
        <f>AB2277+AB2286+AB2295</f>
        <v/>
      </c>
      <c r="AC2304" s="32">
        <f>AC2277+AC2286+AC2295</f>
        <v/>
      </c>
      <c r="AD2304" s="32">
        <f>AD2277+AD2286+AD2295</f>
        <v/>
      </c>
      <c r="AF2304" s="11">
        <f>CodePrefix&amp;$A2304&amp;IF($C2304="","","."&amp;$C2304&amp;"."&amp;$B2304)&amp;INDEX(VarEnd,MATCH($A2304,VarKey,0))&amp;AF$5</f>
        <v/>
      </c>
      <c r="AG2304" s="37">
        <f>AG2277+AG2286+AG2295</f>
        <v/>
      </c>
      <c r="AH2304" s="32">
        <f>AH2277+AH2286+AH2295</f>
        <v/>
      </c>
      <c r="AI2304" s="32">
        <f>AI2277+AI2286+AI2295</f>
        <v/>
      </c>
      <c r="AJ2304" s="32">
        <f>AJ2277+AJ2286+AJ2295</f>
        <v/>
      </c>
      <c r="AK2304" s="32">
        <f>AK2277+AK2286+AK2295</f>
        <v/>
      </c>
      <c r="AL2304" s="32">
        <f>AL2277+AL2286+AL2295</f>
        <v/>
      </c>
      <c r="AM2304" s="32">
        <f>AM2277+AM2286+AM2295</f>
        <v/>
      </c>
      <c r="AN2304" s="32">
        <f>AN2277+AN2286+AN2295</f>
        <v/>
      </c>
      <c r="AO2304" s="32">
        <f>AO2277+AO2286+AO2295</f>
        <v/>
      </c>
      <c r="AP2304" s="32">
        <f>AP2277+AP2286+AP2295</f>
        <v/>
      </c>
      <c r="AQ2304" s="32">
        <f>AQ2277+AQ2286+AQ2295</f>
        <v/>
      </c>
      <c r="AR2304" s="32">
        <f>AR2277+AR2286+AR2295</f>
        <v/>
      </c>
      <c r="AS2304" s="32">
        <f>AS2277+AS2286+AS2295</f>
        <v/>
      </c>
      <c r="AT2304" s="32">
        <f>AT2277+AT2286+AT2295</f>
        <v/>
      </c>
      <c r="AU2304" s="32">
        <f>AU2277+AU2286+AU2295</f>
        <v/>
      </c>
      <c r="AV2304" s="32">
        <f>AV2277+AV2286+AV2295</f>
        <v/>
      </c>
      <c r="AW2304" s="32">
        <f>AW2277+AW2286+AW2295</f>
        <v/>
      </c>
      <c r="AX2304" s="32">
        <f>AX2277+AX2286+AX2295</f>
        <v/>
      </c>
      <c r="AY2304" s="32">
        <f>AY2277+AY2286+AY2295</f>
        <v/>
      </c>
    </row>
    <row r="2305" hidden="1" outlineLevel="2">
      <c r="A2305" s="14" t="inlineStr">
        <is>
          <t>nce</t>
        </is>
      </c>
      <c r="B2305" s="14" t="inlineStr">
        <is>
          <t>ker</t>
        </is>
      </c>
      <c r="C2305" s="14" t="inlineStr">
        <is>
          <t>mac</t>
        </is>
      </c>
      <c r="D2305" s="36" t="n"/>
      <c r="E2305" s="36" t="n"/>
      <c r="F2305" s="36" t="n"/>
      <c r="G2305" s="36" t="n"/>
      <c r="H2305" s="14">
        <f>INDEX(VarLab,MATCH($A2305,VarKey,0))&amp;INDEX(MemLab,MATCH($C2305&amp;"|"&amp;$B2305,MemKey,0))</f>
        <v/>
      </c>
      <c r="I2305" s="14">
        <f>INDEX(VarUnit,MATCH($A2305,VarKey,0))</f>
        <v/>
      </c>
      <c r="J2305" s="14">
        <f>INDEX(VarSrc,MATCH($A2305,VarKey,0))</f>
        <v/>
      </c>
      <c r="K2305" s="11">
        <f>CodePrefix&amp;$A2305&amp;IF($C2305="","","."&amp;$C2305&amp;"."&amp;$B2305)&amp;INDEX(VarEnd,MATCH($A2305,VarKey,0))&amp;K$5</f>
        <v/>
      </c>
      <c r="L2305" s="37">
        <f>L2278+L2287+L2296</f>
        <v/>
      </c>
      <c r="M2305" s="32">
        <f>M2278+M2287+M2296</f>
        <v/>
      </c>
      <c r="N2305" s="32">
        <f>N2278+N2287+N2296</f>
        <v/>
      </c>
      <c r="O2305" s="32">
        <f>O2278+O2287+O2296</f>
        <v/>
      </c>
      <c r="P2305" s="32">
        <f>P2278+P2287+P2296</f>
        <v/>
      </c>
      <c r="Q2305" s="32">
        <f>Q2278+Q2287+Q2296</f>
        <v/>
      </c>
      <c r="R2305" s="32">
        <f>R2278+R2287+R2296</f>
        <v/>
      </c>
      <c r="S2305" s="32">
        <f>S2278+S2287+S2296</f>
        <v/>
      </c>
      <c r="T2305" s="32">
        <f>T2278+T2287+T2296</f>
        <v/>
      </c>
      <c r="U2305" s="32">
        <f>U2278+U2287+U2296</f>
        <v/>
      </c>
      <c r="V2305" s="32">
        <f>V2278+V2287+V2296</f>
        <v/>
      </c>
      <c r="W2305" s="32">
        <f>W2278+W2287+W2296</f>
        <v/>
      </c>
      <c r="X2305" s="32">
        <f>X2278+X2287+X2296</f>
        <v/>
      </c>
      <c r="Y2305" s="32">
        <f>Y2278+Y2287+Y2296</f>
        <v/>
      </c>
      <c r="Z2305" s="32">
        <f>Z2278+Z2287+Z2296</f>
        <v/>
      </c>
      <c r="AA2305" s="32">
        <f>AA2278+AA2287+AA2296</f>
        <v/>
      </c>
      <c r="AB2305" s="32">
        <f>AB2278+AB2287+AB2296</f>
        <v/>
      </c>
      <c r="AC2305" s="32">
        <f>AC2278+AC2287+AC2296</f>
        <v/>
      </c>
      <c r="AD2305" s="32">
        <f>AD2278+AD2287+AD2296</f>
        <v/>
      </c>
      <c r="AF2305" s="11">
        <f>CodePrefix&amp;$A2305&amp;IF($C2305="","","."&amp;$C2305&amp;"."&amp;$B2305)&amp;INDEX(VarEnd,MATCH($A2305,VarKey,0))&amp;AF$5</f>
        <v/>
      </c>
      <c r="AG2305" s="37">
        <f>AG2278+AG2287+AG2296</f>
        <v/>
      </c>
      <c r="AH2305" s="32">
        <f>AH2278+AH2287+AH2296</f>
        <v/>
      </c>
      <c r="AI2305" s="32">
        <f>AI2278+AI2287+AI2296</f>
        <v/>
      </c>
      <c r="AJ2305" s="32">
        <f>AJ2278+AJ2287+AJ2296</f>
        <v/>
      </c>
      <c r="AK2305" s="32">
        <f>AK2278+AK2287+AK2296</f>
        <v/>
      </c>
      <c r="AL2305" s="32">
        <f>AL2278+AL2287+AL2296</f>
        <v/>
      </c>
      <c r="AM2305" s="32">
        <f>AM2278+AM2287+AM2296</f>
        <v/>
      </c>
      <c r="AN2305" s="32">
        <f>AN2278+AN2287+AN2296</f>
        <v/>
      </c>
      <c r="AO2305" s="32">
        <f>AO2278+AO2287+AO2296</f>
        <v/>
      </c>
      <c r="AP2305" s="32">
        <f>AP2278+AP2287+AP2296</f>
        <v/>
      </c>
      <c r="AQ2305" s="32">
        <f>AQ2278+AQ2287+AQ2296</f>
        <v/>
      </c>
      <c r="AR2305" s="32">
        <f>AR2278+AR2287+AR2296</f>
        <v/>
      </c>
      <c r="AS2305" s="32">
        <f>AS2278+AS2287+AS2296</f>
        <v/>
      </c>
      <c r="AT2305" s="32">
        <f>AT2278+AT2287+AT2296</f>
        <v/>
      </c>
      <c r="AU2305" s="32">
        <f>AU2278+AU2287+AU2296</f>
        <v/>
      </c>
      <c r="AV2305" s="32">
        <f>AV2278+AV2287+AV2296</f>
        <v/>
      </c>
      <c r="AW2305" s="32">
        <f>AW2278+AW2287+AW2296</f>
        <v/>
      </c>
      <c r="AX2305" s="32">
        <f>AX2278+AX2287+AX2296</f>
        <v/>
      </c>
      <c r="AY2305" s="32">
        <f>AY2278+AY2287+AY2296</f>
        <v/>
      </c>
    </row>
    <row r="2306" hidden="1" outlineLevel="2">
      <c r="A2306" s="14" t="inlineStr">
        <is>
          <t>nce</t>
        </is>
      </c>
      <c r="B2306" s="14" t="inlineStr">
        <is>
          <t>oop</t>
        </is>
      </c>
      <c r="C2306" s="14" t="inlineStr">
        <is>
          <t>mac</t>
        </is>
      </c>
      <c r="D2306" s="36" t="n"/>
      <c r="E2306" s="36" t="n"/>
      <c r="F2306" s="36" t="n"/>
      <c r="G2306" s="36" t="n"/>
      <c r="H2306" s="14">
        <f>INDEX(VarLab,MATCH($A2306,VarKey,0))&amp;INDEX(MemLab,MATCH($C2306&amp;"|"&amp;$B2306,MemKey,0))</f>
        <v/>
      </c>
      <c r="I2306" s="14">
        <f>INDEX(VarUnit,MATCH($A2306,VarKey,0))</f>
        <v/>
      </c>
      <c r="J2306" s="14">
        <f>INDEX(VarSrc,MATCH($A2306,VarKey,0))</f>
        <v/>
      </c>
      <c r="K2306" s="11">
        <f>CodePrefix&amp;$A2306&amp;IF($C2306="","","."&amp;$C2306&amp;"."&amp;$B2306)&amp;INDEX(VarEnd,MATCH($A2306,VarKey,0))&amp;K$5</f>
        <v/>
      </c>
      <c r="L2306" s="37">
        <f>L2279+L2288+L2297</f>
        <v/>
      </c>
      <c r="M2306" s="32">
        <f>M2279+M2288+M2297</f>
        <v/>
      </c>
      <c r="N2306" s="32">
        <f>N2279+N2288+N2297</f>
        <v/>
      </c>
      <c r="O2306" s="32">
        <f>O2279+O2288+O2297</f>
        <v/>
      </c>
      <c r="P2306" s="32">
        <f>P2279+P2288+P2297</f>
        <v/>
      </c>
      <c r="Q2306" s="32">
        <f>Q2279+Q2288+Q2297</f>
        <v/>
      </c>
      <c r="R2306" s="32">
        <f>R2279+R2288+R2297</f>
        <v/>
      </c>
      <c r="S2306" s="32">
        <f>S2279+S2288+S2297</f>
        <v/>
      </c>
      <c r="T2306" s="32">
        <f>T2279+T2288+T2297</f>
        <v/>
      </c>
      <c r="U2306" s="32">
        <f>U2279+U2288+U2297</f>
        <v/>
      </c>
      <c r="V2306" s="32">
        <f>V2279+V2288+V2297</f>
        <v/>
      </c>
      <c r="W2306" s="32">
        <f>W2279+W2288+W2297</f>
        <v/>
      </c>
      <c r="X2306" s="32">
        <f>X2279+X2288+X2297</f>
        <v/>
      </c>
      <c r="Y2306" s="32">
        <f>Y2279+Y2288+Y2297</f>
        <v/>
      </c>
      <c r="Z2306" s="32">
        <f>Z2279+Z2288+Z2297</f>
        <v/>
      </c>
      <c r="AA2306" s="32">
        <f>AA2279+AA2288+AA2297</f>
        <v/>
      </c>
      <c r="AB2306" s="32">
        <f>AB2279+AB2288+AB2297</f>
        <v/>
      </c>
      <c r="AC2306" s="32">
        <f>AC2279+AC2288+AC2297</f>
        <v/>
      </c>
      <c r="AD2306" s="32">
        <f>AD2279+AD2288+AD2297</f>
        <v/>
      </c>
      <c r="AF2306" s="11">
        <f>CodePrefix&amp;$A2306&amp;IF($C2306="","","."&amp;$C2306&amp;"."&amp;$B2306)&amp;INDEX(VarEnd,MATCH($A2306,VarKey,0))&amp;AF$5</f>
        <v/>
      </c>
      <c r="AG2306" s="37">
        <f>AG2279+AG2288+AG2297</f>
        <v/>
      </c>
      <c r="AH2306" s="32">
        <f>AH2279+AH2288+AH2297</f>
        <v/>
      </c>
      <c r="AI2306" s="32">
        <f>AI2279+AI2288+AI2297</f>
        <v/>
      </c>
      <c r="AJ2306" s="32">
        <f>AJ2279+AJ2288+AJ2297</f>
        <v/>
      </c>
      <c r="AK2306" s="32">
        <f>AK2279+AK2288+AK2297</f>
        <v/>
      </c>
      <c r="AL2306" s="32">
        <f>AL2279+AL2288+AL2297</f>
        <v/>
      </c>
      <c r="AM2306" s="32">
        <f>AM2279+AM2288+AM2297</f>
        <v/>
      </c>
      <c r="AN2306" s="32">
        <f>AN2279+AN2288+AN2297</f>
        <v/>
      </c>
      <c r="AO2306" s="32">
        <f>AO2279+AO2288+AO2297</f>
        <v/>
      </c>
      <c r="AP2306" s="32">
        <f>AP2279+AP2288+AP2297</f>
        <v/>
      </c>
      <c r="AQ2306" s="32">
        <f>AQ2279+AQ2288+AQ2297</f>
        <v/>
      </c>
      <c r="AR2306" s="32">
        <f>AR2279+AR2288+AR2297</f>
        <v/>
      </c>
      <c r="AS2306" s="32">
        <f>AS2279+AS2288+AS2297</f>
        <v/>
      </c>
      <c r="AT2306" s="32">
        <f>AT2279+AT2288+AT2297</f>
        <v/>
      </c>
      <c r="AU2306" s="32">
        <f>AU2279+AU2288+AU2297</f>
        <v/>
      </c>
      <c r="AV2306" s="32">
        <f>AV2279+AV2288+AV2297</f>
        <v/>
      </c>
      <c r="AW2306" s="32">
        <f>AW2279+AW2288+AW2297</f>
        <v/>
      </c>
      <c r="AX2306" s="32">
        <f>AX2279+AX2288+AX2297</f>
        <v/>
      </c>
      <c r="AY2306" s="32">
        <f>AY2279+AY2288+AY2297</f>
        <v/>
      </c>
    </row>
    <row r="2307" hidden="1" outlineLevel="2">
      <c r="A2307" s="14" t="inlineStr">
        <is>
          <t>nce</t>
        </is>
      </c>
      <c r="B2307" s="14" t="inlineStr">
        <is>
          <t>bio</t>
        </is>
      </c>
      <c r="C2307" s="14" t="inlineStr">
        <is>
          <t>mac</t>
        </is>
      </c>
      <c r="D2307" s="36" t="n"/>
      <c r="E2307" s="36" t="n"/>
      <c r="F2307" s="36" t="n"/>
      <c r="G2307" s="36" t="n"/>
      <c r="H2307" s="14">
        <f>INDEX(VarLab,MATCH($A2307,VarKey,0))&amp;INDEX(MemLab,MATCH($C2307&amp;"|"&amp;$B2307,MemKey,0))</f>
        <v/>
      </c>
      <c r="I2307" s="14">
        <f>INDEX(VarUnit,MATCH($A2307,VarKey,0))</f>
        <v/>
      </c>
      <c r="J2307" s="14">
        <f>INDEX(VarSrc,MATCH($A2307,VarKey,0))</f>
        <v/>
      </c>
      <c r="K2307" s="11">
        <f>CodePrefix&amp;$A2307&amp;IF($C2307="","","."&amp;$C2307&amp;"."&amp;$B2307)&amp;INDEX(VarEnd,MATCH($A2307,VarKey,0))&amp;K$5</f>
        <v/>
      </c>
      <c r="L2307" s="37">
        <f>L2280+L2289+L2298</f>
        <v/>
      </c>
      <c r="M2307" s="32">
        <f>M2280+M2289+M2298</f>
        <v/>
      </c>
      <c r="N2307" s="32">
        <f>N2280+N2289+N2298</f>
        <v/>
      </c>
      <c r="O2307" s="32">
        <f>O2280+O2289+O2298</f>
        <v/>
      </c>
      <c r="P2307" s="32">
        <f>P2280+P2289+P2298</f>
        <v/>
      </c>
      <c r="Q2307" s="32">
        <f>Q2280+Q2289+Q2298</f>
        <v/>
      </c>
      <c r="R2307" s="32">
        <f>R2280+R2289+R2298</f>
        <v/>
      </c>
      <c r="S2307" s="32">
        <f>S2280+S2289+S2298</f>
        <v/>
      </c>
      <c r="T2307" s="32">
        <f>T2280+T2289+T2298</f>
        <v/>
      </c>
      <c r="U2307" s="32">
        <f>U2280+U2289+U2298</f>
        <v/>
      </c>
      <c r="V2307" s="32">
        <f>V2280+V2289+V2298</f>
        <v/>
      </c>
      <c r="W2307" s="32">
        <f>W2280+W2289+W2298</f>
        <v/>
      </c>
      <c r="X2307" s="32">
        <f>X2280+X2289+X2298</f>
        <v/>
      </c>
      <c r="Y2307" s="32">
        <f>Y2280+Y2289+Y2298</f>
        <v/>
      </c>
      <c r="Z2307" s="32">
        <f>Z2280+Z2289+Z2298</f>
        <v/>
      </c>
      <c r="AA2307" s="32">
        <f>AA2280+AA2289+AA2298</f>
        <v/>
      </c>
      <c r="AB2307" s="32">
        <f>AB2280+AB2289+AB2298</f>
        <v/>
      </c>
      <c r="AC2307" s="32">
        <f>AC2280+AC2289+AC2298</f>
        <v/>
      </c>
      <c r="AD2307" s="32">
        <f>AD2280+AD2289+AD2298</f>
        <v/>
      </c>
      <c r="AF2307" s="11">
        <f>CodePrefix&amp;$A2307&amp;IF($C2307="","","."&amp;$C2307&amp;"."&amp;$B2307)&amp;INDEX(VarEnd,MATCH($A2307,VarKey,0))&amp;AF$5</f>
        <v/>
      </c>
      <c r="AG2307" s="37">
        <f>AG2280+AG2289+AG2298</f>
        <v/>
      </c>
      <c r="AH2307" s="32">
        <f>AH2280+AH2289+AH2298</f>
        <v/>
      </c>
      <c r="AI2307" s="32">
        <f>AI2280+AI2289+AI2298</f>
        <v/>
      </c>
      <c r="AJ2307" s="32">
        <f>AJ2280+AJ2289+AJ2298</f>
        <v/>
      </c>
      <c r="AK2307" s="32">
        <f>AK2280+AK2289+AK2298</f>
        <v/>
      </c>
      <c r="AL2307" s="32">
        <f>AL2280+AL2289+AL2298</f>
        <v/>
      </c>
      <c r="AM2307" s="32">
        <f>AM2280+AM2289+AM2298</f>
        <v/>
      </c>
      <c r="AN2307" s="32">
        <f>AN2280+AN2289+AN2298</f>
        <v/>
      </c>
      <c r="AO2307" s="32">
        <f>AO2280+AO2289+AO2298</f>
        <v/>
      </c>
      <c r="AP2307" s="32">
        <f>AP2280+AP2289+AP2298</f>
        <v/>
      </c>
      <c r="AQ2307" s="32">
        <f>AQ2280+AQ2289+AQ2298</f>
        <v/>
      </c>
      <c r="AR2307" s="32">
        <f>AR2280+AR2289+AR2298</f>
        <v/>
      </c>
      <c r="AS2307" s="32">
        <f>AS2280+AS2289+AS2298</f>
        <v/>
      </c>
      <c r="AT2307" s="32">
        <f>AT2280+AT2289+AT2298</f>
        <v/>
      </c>
      <c r="AU2307" s="32">
        <f>AU2280+AU2289+AU2298</f>
        <v/>
      </c>
      <c r="AV2307" s="32">
        <f>AV2280+AV2289+AV2298</f>
        <v/>
      </c>
      <c r="AW2307" s="32">
        <f>AW2280+AW2289+AW2298</f>
        <v/>
      </c>
      <c r="AX2307" s="32">
        <f>AX2280+AX2289+AX2298</f>
        <v/>
      </c>
      <c r="AY2307" s="32">
        <f>AY2280+AY2289+AY2298</f>
        <v/>
      </c>
    </row>
    <row r="2308" hidden="1" outlineLevel="2"/>
    <row r="2309" hidden="1" outlineLevel="2">
      <c r="A2309" s="14" t="inlineStr">
        <is>
          <t>xcp</t>
        </is>
      </c>
      <c r="B2309" s="14" t="inlineStr">
        <is>
          <t>coa</t>
        </is>
      </c>
      <c r="C2309" s="14" t="inlineStr">
        <is>
          <t>mac</t>
        </is>
      </c>
      <c r="D2309" s="32">
        <f>INDEX(Inputs!$W$5:$W$132,MATCH($B2309&amp;"|"&amp;$C2309,Inputs!$A$5:$A$132,0))</f>
        <v/>
      </c>
      <c r="E2309" s="32">
        <f>INDEX(Inputs!$Z$5:$Z$132,MATCH($B2309&amp;"|"&amp;$C2309,Inputs!$A$5:$A$132,0))</f>
        <v/>
      </c>
      <c r="F2309" s="32">
        <f>INDEX(Inputs!$AA$5:$AA$132,MATCH($B2309&amp;"|"&amp;$C2309,Inputs!$A$5:$A$132,0))</f>
        <v/>
      </c>
      <c r="G2309" s="36" t="n"/>
      <c r="H2309" s="14">
        <f>INDEX(VarLab,MATCH($A2309,VarKey,0))&amp;INDEX(MemLab,MATCH($C2309&amp;"|"&amp;$B2309,MemKey,0))</f>
        <v/>
      </c>
      <c r="I2309" s="14">
        <f>INDEX(VarUnit,MATCH($A2309,VarKey,0))</f>
        <v/>
      </c>
      <c r="J2309" s="14">
        <f>INDEX(VarSrc,MATCH($A2309,VarKey,0))</f>
        <v/>
      </c>
      <c r="K2309" s="11">
        <f>CodePrefix&amp;$A2309&amp;IF($C2309="","","."&amp;$C2309&amp;"."&amp;$B2309)&amp;INDEX(VarEnd,MATCH($A2309,VarKey,0))&amp;K$5</f>
        <v/>
      </c>
      <c r="L2309" s="37">
        <f>$D2309*($E2309*L$321+$F2309*L$324)</f>
        <v/>
      </c>
      <c r="M2309" s="32">
        <f>$D2309*($E2309*M$321+$F2309*M$324)</f>
        <v/>
      </c>
      <c r="N2309" s="32">
        <f>$D2309*($E2309*N$321+$F2309*N$324)</f>
        <v/>
      </c>
      <c r="O2309" s="32">
        <f>$D2309*($E2309*O$321+$F2309*O$324)</f>
        <v/>
      </c>
      <c r="P2309" s="32">
        <f>$D2309*($E2309*P$321+$F2309*P$324)</f>
        <v/>
      </c>
      <c r="Q2309" s="32">
        <f>$D2309*($E2309*Q$321+$F2309*Q$324)</f>
        <v/>
      </c>
      <c r="R2309" s="32">
        <f>$D2309*($E2309*R$321+$F2309*R$324)</f>
        <v/>
      </c>
      <c r="S2309" s="32">
        <f>$D2309*($E2309*S$321+$F2309*S$324)</f>
        <v/>
      </c>
      <c r="T2309" s="32">
        <f>$D2309*($E2309*T$321+$F2309*T$324)</f>
        <v/>
      </c>
      <c r="U2309" s="32">
        <f>$D2309*($E2309*U$321+$F2309*U$324)</f>
        <v/>
      </c>
      <c r="V2309" s="32">
        <f>$D2309*($E2309*V$321+$F2309*V$324)</f>
        <v/>
      </c>
      <c r="W2309" s="32">
        <f>$D2309*($E2309*W$321+$F2309*W$324)</f>
        <v/>
      </c>
      <c r="X2309" s="32">
        <f>$D2309*($E2309*X$321+$F2309*X$324)</f>
        <v/>
      </c>
      <c r="Y2309" s="32">
        <f>$D2309*($E2309*Y$321+$F2309*Y$324)</f>
        <v/>
      </c>
      <c r="Z2309" s="32">
        <f>$D2309*($E2309*Z$321+$F2309*Z$324)</f>
        <v/>
      </c>
      <c r="AA2309" s="32">
        <f>$D2309*($E2309*AA$321+$F2309*AA$324)</f>
        <v/>
      </c>
      <c r="AB2309" s="32">
        <f>$D2309*($E2309*AB$321+$F2309*AB$324)</f>
        <v/>
      </c>
      <c r="AC2309" s="32">
        <f>$D2309*($E2309*AC$321+$F2309*AC$324)</f>
        <v/>
      </c>
      <c r="AD2309" s="32">
        <f>$D2309*($E2309*AD$321+$F2309*AD$324)</f>
        <v/>
      </c>
      <c r="AF2309" s="11">
        <f>CodePrefix&amp;$A2309&amp;IF($C2309="","","."&amp;$C2309&amp;"."&amp;$B2309)&amp;INDEX(VarEnd,MATCH($A2309,VarKey,0))&amp;AF$5</f>
        <v/>
      </c>
      <c r="AG2309" s="37">
        <f>$D2309*($E2309*AG$321+$F2309*AG$324)</f>
        <v/>
      </c>
      <c r="AH2309" s="32">
        <f>$D2309*($E2309*AH$321+$F2309*AH$324)</f>
        <v/>
      </c>
      <c r="AI2309" s="32">
        <f>$D2309*($E2309*AI$321+$F2309*AI$324)</f>
        <v/>
      </c>
      <c r="AJ2309" s="32">
        <f>$D2309*($E2309*AJ$321+$F2309*AJ$324)</f>
        <v/>
      </c>
      <c r="AK2309" s="32">
        <f>$D2309*($E2309*AK$321+$F2309*AK$324)</f>
        <v/>
      </c>
      <c r="AL2309" s="32">
        <f>$D2309*($E2309*AL$321+$F2309*AL$324)</f>
        <v/>
      </c>
      <c r="AM2309" s="32">
        <f>$D2309*($E2309*AM$321+$F2309*AM$324)</f>
        <v/>
      </c>
      <c r="AN2309" s="32">
        <f>$D2309*($E2309*AN$321+$F2309*AN$324)</f>
        <v/>
      </c>
      <c r="AO2309" s="32">
        <f>$D2309*($E2309*AO$321+$F2309*AO$324)</f>
        <v/>
      </c>
      <c r="AP2309" s="32">
        <f>$D2309*($E2309*AP$321+$F2309*AP$324)</f>
        <v/>
      </c>
      <c r="AQ2309" s="32">
        <f>$D2309*($E2309*AQ$321+$F2309*AQ$324)</f>
        <v/>
      </c>
      <c r="AR2309" s="32">
        <f>$D2309*($E2309*AR$321+$F2309*AR$324)</f>
        <v/>
      </c>
      <c r="AS2309" s="32">
        <f>$D2309*($E2309*AS$321+$F2309*AS$324)</f>
        <v/>
      </c>
      <c r="AT2309" s="32">
        <f>$D2309*($E2309*AT$321+$F2309*AT$324)</f>
        <v/>
      </c>
      <c r="AU2309" s="32">
        <f>$D2309*($E2309*AU$321+$F2309*AU$324)</f>
        <v/>
      </c>
      <c r="AV2309" s="32">
        <f>$D2309*($E2309*AV$321+$F2309*AV$324)</f>
        <v/>
      </c>
      <c r="AW2309" s="32">
        <f>$D2309*($E2309*AW$321+$F2309*AW$324)</f>
        <v/>
      </c>
      <c r="AX2309" s="32">
        <f>$D2309*($E2309*AX$321+$F2309*AX$324)</f>
        <v/>
      </c>
      <c r="AY2309" s="32">
        <f>$D2309*($E2309*AY$321+$F2309*AY$324)</f>
        <v/>
      </c>
    </row>
    <row r="2310" hidden="1" outlineLevel="2">
      <c r="A2310" s="14" t="inlineStr">
        <is>
          <t>xcp</t>
        </is>
      </c>
      <c r="B2310" s="14" t="inlineStr">
        <is>
          <t>nga</t>
        </is>
      </c>
      <c r="C2310" s="14" t="inlineStr">
        <is>
          <t>mac</t>
        </is>
      </c>
      <c r="D2310" s="32">
        <f>INDEX(Inputs!$W$5:$W$132,MATCH($B2310&amp;"|"&amp;$C2310,Inputs!$A$5:$A$132,0))</f>
        <v/>
      </c>
      <c r="E2310" s="32">
        <f>INDEX(Inputs!$Z$5:$Z$132,MATCH($B2310&amp;"|"&amp;$C2310,Inputs!$A$5:$A$132,0))</f>
        <v/>
      </c>
      <c r="F2310" s="32">
        <f>INDEX(Inputs!$AA$5:$AA$132,MATCH($B2310&amp;"|"&amp;$C2310,Inputs!$A$5:$A$132,0))</f>
        <v/>
      </c>
      <c r="G2310" s="36" t="n"/>
      <c r="H2310" s="14">
        <f>INDEX(VarLab,MATCH($A2310,VarKey,0))&amp;INDEX(MemLab,MATCH($C2310&amp;"|"&amp;$B2310,MemKey,0))</f>
        <v/>
      </c>
      <c r="I2310" s="14">
        <f>INDEX(VarUnit,MATCH($A2310,VarKey,0))</f>
        <v/>
      </c>
      <c r="J2310" s="14">
        <f>INDEX(VarSrc,MATCH($A2310,VarKey,0))</f>
        <v/>
      </c>
      <c r="K2310" s="11">
        <f>CodePrefix&amp;$A2310&amp;IF($C2310="","","."&amp;$C2310&amp;"."&amp;$B2310)&amp;INDEX(VarEnd,MATCH($A2310,VarKey,0))&amp;K$5</f>
        <v/>
      </c>
      <c r="L2310" s="37">
        <f>$D2310*($E2310*L$321+$F2310*L$324)</f>
        <v/>
      </c>
      <c r="M2310" s="32">
        <f>$D2310*($E2310*M$321+$F2310*M$324)</f>
        <v/>
      </c>
      <c r="N2310" s="32">
        <f>$D2310*($E2310*N$321+$F2310*N$324)</f>
        <v/>
      </c>
      <c r="O2310" s="32">
        <f>$D2310*($E2310*O$321+$F2310*O$324)</f>
        <v/>
      </c>
      <c r="P2310" s="32">
        <f>$D2310*($E2310*P$321+$F2310*P$324)</f>
        <v/>
      </c>
      <c r="Q2310" s="32">
        <f>$D2310*($E2310*Q$321+$F2310*Q$324)</f>
        <v/>
      </c>
      <c r="R2310" s="32">
        <f>$D2310*($E2310*R$321+$F2310*R$324)</f>
        <v/>
      </c>
      <c r="S2310" s="32">
        <f>$D2310*($E2310*S$321+$F2310*S$324)</f>
        <v/>
      </c>
      <c r="T2310" s="32">
        <f>$D2310*($E2310*T$321+$F2310*T$324)</f>
        <v/>
      </c>
      <c r="U2310" s="32">
        <f>$D2310*($E2310*U$321+$F2310*U$324)</f>
        <v/>
      </c>
      <c r="V2310" s="32">
        <f>$D2310*($E2310*V$321+$F2310*V$324)</f>
        <v/>
      </c>
      <c r="W2310" s="32">
        <f>$D2310*($E2310*W$321+$F2310*W$324)</f>
        <v/>
      </c>
      <c r="X2310" s="32">
        <f>$D2310*($E2310*X$321+$F2310*X$324)</f>
        <v/>
      </c>
      <c r="Y2310" s="32">
        <f>$D2310*($E2310*Y$321+$F2310*Y$324)</f>
        <v/>
      </c>
      <c r="Z2310" s="32">
        <f>$D2310*($E2310*Z$321+$F2310*Z$324)</f>
        <v/>
      </c>
      <c r="AA2310" s="32">
        <f>$D2310*($E2310*AA$321+$F2310*AA$324)</f>
        <v/>
      </c>
      <c r="AB2310" s="32">
        <f>$D2310*($E2310*AB$321+$F2310*AB$324)</f>
        <v/>
      </c>
      <c r="AC2310" s="32">
        <f>$D2310*($E2310*AC$321+$F2310*AC$324)</f>
        <v/>
      </c>
      <c r="AD2310" s="32">
        <f>$D2310*($E2310*AD$321+$F2310*AD$324)</f>
        <v/>
      </c>
      <c r="AF2310" s="11">
        <f>CodePrefix&amp;$A2310&amp;IF($C2310="","","."&amp;$C2310&amp;"."&amp;$B2310)&amp;INDEX(VarEnd,MATCH($A2310,VarKey,0))&amp;AF$5</f>
        <v/>
      </c>
      <c r="AG2310" s="37">
        <f>$D2310*($E2310*AG$321+$F2310*AG$324)</f>
        <v/>
      </c>
      <c r="AH2310" s="32">
        <f>$D2310*($E2310*AH$321+$F2310*AH$324)</f>
        <v/>
      </c>
      <c r="AI2310" s="32">
        <f>$D2310*($E2310*AI$321+$F2310*AI$324)</f>
        <v/>
      </c>
      <c r="AJ2310" s="32">
        <f>$D2310*($E2310*AJ$321+$F2310*AJ$324)</f>
        <v/>
      </c>
      <c r="AK2310" s="32">
        <f>$D2310*($E2310*AK$321+$F2310*AK$324)</f>
        <v/>
      </c>
      <c r="AL2310" s="32">
        <f>$D2310*($E2310*AL$321+$F2310*AL$324)</f>
        <v/>
      </c>
      <c r="AM2310" s="32">
        <f>$D2310*($E2310*AM$321+$F2310*AM$324)</f>
        <v/>
      </c>
      <c r="AN2310" s="32">
        <f>$D2310*($E2310*AN$321+$F2310*AN$324)</f>
        <v/>
      </c>
      <c r="AO2310" s="32">
        <f>$D2310*($E2310*AO$321+$F2310*AO$324)</f>
        <v/>
      </c>
      <c r="AP2310" s="32">
        <f>$D2310*($E2310*AP$321+$F2310*AP$324)</f>
        <v/>
      </c>
      <c r="AQ2310" s="32">
        <f>$D2310*($E2310*AQ$321+$F2310*AQ$324)</f>
        <v/>
      </c>
      <c r="AR2310" s="32">
        <f>$D2310*($E2310*AR$321+$F2310*AR$324)</f>
        <v/>
      </c>
      <c r="AS2310" s="32">
        <f>$D2310*($E2310*AS$321+$F2310*AS$324)</f>
        <v/>
      </c>
      <c r="AT2310" s="32">
        <f>$D2310*($E2310*AT$321+$F2310*AT$324)</f>
        <v/>
      </c>
      <c r="AU2310" s="32">
        <f>$D2310*($E2310*AU$321+$F2310*AU$324)</f>
        <v/>
      </c>
      <c r="AV2310" s="32">
        <f>$D2310*($E2310*AV$321+$F2310*AV$324)</f>
        <v/>
      </c>
      <c r="AW2310" s="32">
        <f>$D2310*($E2310*AW$321+$F2310*AW$324)</f>
        <v/>
      </c>
      <c r="AX2310" s="32">
        <f>$D2310*($E2310*AX$321+$F2310*AX$324)</f>
        <v/>
      </c>
      <c r="AY2310" s="32">
        <f>$D2310*($E2310*AY$321+$F2310*AY$324)</f>
        <v/>
      </c>
    </row>
    <row r="2311" hidden="1" outlineLevel="2">
      <c r="A2311" s="14" t="inlineStr">
        <is>
          <t>xcp</t>
        </is>
      </c>
      <c r="B2311" s="14" t="inlineStr">
        <is>
          <t>gso</t>
        </is>
      </c>
      <c r="C2311" s="14" t="inlineStr">
        <is>
          <t>mac</t>
        </is>
      </c>
      <c r="D2311" s="32">
        <f>INDEX(Inputs!$W$5:$W$132,MATCH($B2311&amp;"|"&amp;$C2311,Inputs!$A$5:$A$132,0))</f>
        <v/>
      </c>
      <c r="E2311" s="32">
        <f>INDEX(Inputs!$Z$5:$Z$132,MATCH($B2311&amp;"|"&amp;$C2311,Inputs!$A$5:$A$132,0))</f>
        <v/>
      </c>
      <c r="F2311" s="32">
        <f>INDEX(Inputs!$AA$5:$AA$132,MATCH($B2311&amp;"|"&amp;$C2311,Inputs!$A$5:$A$132,0))</f>
        <v/>
      </c>
      <c r="G2311" s="36" t="n"/>
      <c r="H2311" s="14">
        <f>INDEX(VarLab,MATCH($A2311,VarKey,0))&amp;INDEX(MemLab,MATCH($C2311&amp;"|"&amp;$B2311,MemKey,0))</f>
        <v/>
      </c>
      <c r="I2311" s="14">
        <f>INDEX(VarUnit,MATCH($A2311,VarKey,0))</f>
        <v/>
      </c>
      <c r="J2311" s="14">
        <f>INDEX(VarSrc,MATCH($A2311,VarKey,0))</f>
        <v/>
      </c>
      <c r="K2311" s="11">
        <f>CodePrefix&amp;$A2311&amp;IF($C2311="","","."&amp;$C2311&amp;"."&amp;$B2311)&amp;INDEX(VarEnd,MATCH($A2311,VarKey,0))&amp;K$5</f>
        <v/>
      </c>
      <c r="L2311" s="37">
        <f>$D2311*($E2311*L$321+$F2311*L$324)</f>
        <v/>
      </c>
      <c r="M2311" s="32">
        <f>$D2311*($E2311*M$321+$F2311*M$324)</f>
        <v/>
      </c>
      <c r="N2311" s="32">
        <f>$D2311*($E2311*N$321+$F2311*N$324)</f>
        <v/>
      </c>
      <c r="O2311" s="32">
        <f>$D2311*($E2311*O$321+$F2311*O$324)</f>
        <v/>
      </c>
      <c r="P2311" s="32">
        <f>$D2311*($E2311*P$321+$F2311*P$324)</f>
        <v/>
      </c>
      <c r="Q2311" s="32">
        <f>$D2311*($E2311*Q$321+$F2311*Q$324)</f>
        <v/>
      </c>
      <c r="R2311" s="32">
        <f>$D2311*($E2311*R$321+$F2311*R$324)</f>
        <v/>
      </c>
      <c r="S2311" s="32">
        <f>$D2311*($E2311*S$321+$F2311*S$324)</f>
        <v/>
      </c>
      <c r="T2311" s="32">
        <f>$D2311*($E2311*T$321+$F2311*T$324)</f>
        <v/>
      </c>
      <c r="U2311" s="32">
        <f>$D2311*($E2311*U$321+$F2311*U$324)</f>
        <v/>
      </c>
      <c r="V2311" s="32">
        <f>$D2311*($E2311*V$321+$F2311*V$324)</f>
        <v/>
      </c>
      <c r="W2311" s="32">
        <f>$D2311*($E2311*W$321+$F2311*W$324)</f>
        <v/>
      </c>
      <c r="X2311" s="32">
        <f>$D2311*($E2311*X$321+$F2311*X$324)</f>
        <v/>
      </c>
      <c r="Y2311" s="32">
        <f>$D2311*($E2311*Y$321+$F2311*Y$324)</f>
        <v/>
      </c>
      <c r="Z2311" s="32">
        <f>$D2311*($E2311*Z$321+$F2311*Z$324)</f>
        <v/>
      </c>
      <c r="AA2311" s="32">
        <f>$D2311*($E2311*AA$321+$F2311*AA$324)</f>
        <v/>
      </c>
      <c r="AB2311" s="32">
        <f>$D2311*($E2311*AB$321+$F2311*AB$324)</f>
        <v/>
      </c>
      <c r="AC2311" s="32">
        <f>$D2311*($E2311*AC$321+$F2311*AC$324)</f>
        <v/>
      </c>
      <c r="AD2311" s="32">
        <f>$D2311*($E2311*AD$321+$F2311*AD$324)</f>
        <v/>
      </c>
      <c r="AF2311" s="11">
        <f>CodePrefix&amp;$A2311&amp;IF($C2311="","","."&amp;$C2311&amp;"."&amp;$B2311)&amp;INDEX(VarEnd,MATCH($A2311,VarKey,0))&amp;AF$5</f>
        <v/>
      </c>
      <c r="AG2311" s="37">
        <f>$D2311*($E2311*AG$321+$F2311*AG$324)</f>
        <v/>
      </c>
      <c r="AH2311" s="32">
        <f>$D2311*($E2311*AH$321+$F2311*AH$324)</f>
        <v/>
      </c>
      <c r="AI2311" s="32">
        <f>$D2311*($E2311*AI$321+$F2311*AI$324)</f>
        <v/>
      </c>
      <c r="AJ2311" s="32">
        <f>$D2311*($E2311*AJ$321+$F2311*AJ$324)</f>
        <v/>
      </c>
      <c r="AK2311" s="32">
        <f>$D2311*($E2311*AK$321+$F2311*AK$324)</f>
        <v/>
      </c>
      <c r="AL2311" s="32">
        <f>$D2311*($E2311*AL$321+$F2311*AL$324)</f>
        <v/>
      </c>
      <c r="AM2311" s="32">
        <f>$D2311*($E2311*AM$321+$F2311*AM$324)</f>
        <v/>
      </c>
      <c r="AN2311" s="32">
        <f>$D2311*($E2311*AN$321+$F2311*AN$324)</f>
        <v/>
      </c>
      <c r="AO2311" s="32">
        <f>$D2311*($E2311*AO$321+$F2311*AO$324)</f>
        <v/>
      </c>
      <c r="AP2311" s="32">
        <f>$D2311*($E2311*AP$321+$F2311*AP$324)</f>
        <v/>
      </c>
      <c r="AQ2311" s="32">
        <f>$D2311*($E2311*AQ$321+$F2311*AQ$324)</f>
        <v/>
      </c>
      <c r="AR2311" s="32">
        <f>$D2311*($E2311*AR$321+$F2311*AR$324)</f>
        <v/>
      </c>
      <c r="AS2311" s="32">
        <f>$D2311*($E2311*AS$321+$F2311*AS$324)</f>
        <v/>
      </c>
      <c r="AT2311" s="32">
        <f>$D2311*($E2311*AT$321+$F2311*AT$324)</f>
        <v/>
      </c>
      <c r="AU2311" s="32">
        <f>$D2311*($E2311*AU$321+$F2311*AU$324)</f>
        <v/>
      </c>
      <c r="AV2311" s="32">
        <f>$D2311*($E2311*AV$321+$F2311*AV$324)</f>
        <v/>
      </c>
      <c r="AW2311" s="32">
        <f>$D2311*($E2311*AW$321+$F2311*AW$324)</f>
        <v/>
      </c>
      <c r="AX2311" s="32">
        <f>$D2311*($E2311*AX$321+$F2311*AX$324)</f>
        <v/>
      </c>
      <c r="AY2311" s="32">
        <f>$D2311*($E2311*AY$321+$F2311*AY$324)</f>
        <v/>
      </c>
    </row>
    <row r="2312" hidden="1" outlineLevel="2">
      <c r="A2312" s="14" t="inlineStr">
        <is>
          <t>xcp</t>
        </is>
      </c>
      <c r="B2312" s="14" t="inlineStr">
        <is>
          <t>die</t>
        </is>
      </c>
      <c r="C2312" s="14" t="inlineStr">
        <is>
          <t>mac</t>
        </is>
      </c>
      <c r="D2312" s="32">
        <f>INDEX(Inputs!$W$5:$W$132,MATCH($B2312&amp;"|"&amp;$C2312,Inputs!$A$5:$A$132,0))</f>
        <v/>
      </c>
      <c r="E2312" s="32">
        <f>INDEX(Inputs!$Z$5:$Z$132,MATCH($B2312&amp;"|"&amp;$C2312,Inputs!$A$5:$A$132,0))</f>
        <v/>
      </c>
      <c r="F2312" s="32">
        <f>INDEX(Inputs!$AA$5:$AA$132,MATCH($B2312&amp;"|"&amp;$C2312,Inputs!$A$5:$A$132,0))</f>
        <v/>
      </c>
      <c r="G2312" s="36" t="n"/>
      <c r="H2312" s="14">
        <f>INDEX(VarLab,MATCH($A2312,VarKey,0))&amp;INDEX(MemLab,MATCH($C2312&amp;"|"&amp;$B2312,MemKey,0))</f>
        <v/>
      </c>
      <c r="I2312" s="14">
        <f>INDEX(VarUnit,MATCH($A2312,VarKey,0))</f>
        <v/>
      </c>
      <c r="J2312" s="14">
        <f>INDEX(VarSrc,MATCH($A2312,VarKey,0))</f>
        <v/>
      </c>
      <c r="K2312" s="11">
        <f>CodePrefix&amp;$A2312&amp;IF($C2312="","","."&amp;$C2312&amp;"."&amp;$B2312)&amp;INDEX(VarEnd,MATCH($A2312,VarKey,0))&amp;K$5</f>
        <v/>
      </c>
      <c r="L2312" s="37">
        <f>$D2312*($E2312*L$321+$F2312*L$324)</f>
        <v/>
      </c>
      <c r="M2312" s="32">
        <f>$D2312*($E2312*M$321+$F2312*M$324)</f>
        <v/>
      </c>
      <c r="N2312" s="32">
        <f>$D2312*($E2312*N$321+$F2312*N$324)</f>
        <v/>
      </c>
      <c r="O2312" s="32">
        <f>$D2312*($E2312*O$321+$F2312*O$324)</f>
        <v/>
      </c>
      <c r="P2312" s="32">
        <f>$D2312*($E2312*P$321+$F2312*P$324)</f>
        <v/>
      </c>
      <c r="Q2312" s="32">
        <f>$D2312*($E2312*Q$321+$F2312*Q$324)</f>
        <v/>
      </c>
      <c r="R2312" s="32">
        <f>$D2312*($E2312*R$321+$F2312*R$324)</f>
        <v/>
      </c>
      <c r="S2312" s="32">
        <f>$D2312*($E2312*S$321+$F2312*S$324)</f>
        <v/>
      </c>
      <c r="T2312" s="32">
        <f>$D2312*($E2312*T$321+$F2312*T$324)</f>
        <v/>
      </c>
      <c r="U2312" s="32">
        <f>$D2312*($E2312*U$321+$F2312*U$324)</f>
        <v/>
      </c>
      <c r="V2312" s="32">
        <f>$D2312*($E2312*V$321+$F2312*V$324)</f>
        <v/>
      </c>
      <c r="W2312" s="32">
        <f>$D2312*($E2312*W$321+$F2312*W$324)</f>
        <v/>
      </c>
      <c r="X2312" s="32">
        <f>$D2312*($E2312*X$321+$F2312*X$324)</f>
        <v/>
      </c>
      <c r="Y2312" s="32">
        <f>$D2312*($E2312*Y$321+$F2312*Y$324)</f>
        <v/>
      </c>
      <c r="Z2312" s="32">
        <f>$D2312*($E2312*Z$321+$F2312*Z$324)</f>
        <v/>
      </c>
      <c r="AA2312" s="32">
        <f>$D2312*($E2312*AA$321+$F2312*AA$324)</f>
        <v/>
      </c>
      <c r="AB2312" s="32">
        <f>$D2312*($E2312*AB$321+$F2312*AB$324)</f>
        <v/>
      </c>
      <c r="AC2312" s="32">
        <f>$D2312*($E2312*AC$321+$F2312*AC$324)</f>
        <v/>
      </c>
      <c r="AD2312" s="32">
        <f>$D2312*($E2312*AD$321+$F2312*AD$324)</f>
        <v/>
      </c>
      <c r="AF2312" s="11">
        <f>CodePrefix&amp;$A2312&amp;IF($C2312="","","."&amp;$C2312&amp;"."&amp;$B2312)&amp;INDEX(VarEnd,MATCH($A2312,VarKey,0))&amp;AF$5</f>
        <v/>
      </c>
      <c r="AG2312" s="37">
        <f>$D2312*($E2312*AG$321+$F2312*AG$324)</f>
        <v/>
      </c>
      <c r="AH2312" s="32">
        <f>$D2312*($E2312*AH$321+$F2312*AH$324)</f>
        <v/>
      </c>
      <c r="AI2312" s="32">
        <f>$D2312*($E2312*AI$321+$F2312*AI$324)</f>
        <v/>
      </c>
      <c r="AJ2312" s="32">
        <f>$D2312*($E2312*AJ$321+$F2312*AJ$324)</f>
        <v/>
      </c>
      <c r="AK2312" s="32">
        <f>$D2312*($E2312*AK$321+$F2312*AK$324)</f>
        <v/>
      </c>
      <c r="AL2312" s="32">
        <f>$D2312*($E2312*AL$321+$F2312*AL$324)</f>
        <v/>
      </c>
      <c r="AM2312" s="32">
        <f>$D2312*($E2312*AM$321+$F2312*AM$324)</f>
        <v/>
      </c>
      <c r="AN2312" s="32">
        <f>$D2312*($E2312*AN$321+$F2312*AN$324)</f>
        <v/>
      </c>
      <c r="AO2312" s="32">
        <f>$D2312*($E2312*AO$321+$F2312*AO$324)</f>
        <v/>
      </c>
      <c r="AP2312" s="32">
        <f>$D2312*($E2312*AP$321+$F2312*AP$324)</f>
        <v/>
      </c>
      <c r="AQ2312" s="32">
        <f>$D2312*($E2312*AQ$321+$F2312*AQ$324)</f>
        <v/>
      </c>
      <c r="AR2312" s="32">
        <f>$D2312*($E2312*AR$321+$F2312*AR$324)</f>
        <v/>
      </c>
      <c r="AS2312" s="32">
        <f>$D2312*($E2312*AS$321+$F2312*AS$324)</f>
        <v/>
      </c>
      <c r="AT2312" s="32">
        <f>$D2312*($E2312*AT$321+$F2312*AT$324)</f>
        <v/>
      </c>
      <c r="AU2312" s="32">
        <f>$D2312*($E2312*AU$321+$F2312*AU$324)</f>
        <v/>
      </c>
      <c r="AV2312" s="32">
        <f>$D2312*($E2312*AV$321+$F2312*AV$324)</f>
        <v/>
      </c>
      <c r="AW2312" s="32">
        <f>$D2312*($E2312*AW$321+$F2312*AW$324)</f>
        <v/>
      </c>
      <c r="AX2312" s="32">
        <f>$D2312*($E2312*AX$321+$F2312*AX$324)</f>
        <v/>
      </c>
      <c r="AY2312" s="32">
        <f>$D2312*($E2312*AY$321+$F2312*AY$324)</f>
        <v/>
      </c>
    </row>
    <row r="2313" hidden="1" outlineLevel="2">
      <c r="A2313" s="14" t="inlineStr">
        <is>
          <t>xcp</t>
        </is>
      </c>
      <c r="B2313" s="14" t="inlineStr">
        <is>
          <t>lpg</t>
        </is>
      </c>
      <c r="C2313" s="14" t="inlineStr">
        <is>
          <t>mac</t>
        </is>
      </c>
      <c r="D2313" s="32">
        <f>INDEX(Inputs!$W$5:$W$132,MATCH($B2313&amp;"|"&amp;$C2313,Inputs!$A$5:$A$132,0))</f>
        <v/>
      </c>
      <c r="E2313" s="32">
        <f>INDEX(Inputs!$Z$5:$Z$132,MATCH($B2313&amp;"|"&amp;$C2313,Inputs!$A$5:$A$132,0))</f>
        <v/>
      </c>
      <c r="F2313" s="32">
        <f>INDEX(Inputs!$AA$5:$AA$132,MATCH($B2313&amp;"|"&amp;$C2313,Inputs!$A$5:$A$132,0))</f>
        <v/>
      </c>
      <c r="G2313" s="36" t="n"/>
      <c r="H2313" s="14">
        <f>INDEX(VarLab,MATCH($A2313,VarKey,0))&amp;INDEX(MemLab,MATCH($C2313&amp;"|"&amp;$B2313,MemKey,0))</f>
        <v/>
      </c>
      <c r="I2313" s="14">
        <f>INDEX(VarUnit,MATCH($A2313,VarKey,0))</f>
        <v/>
      </c>
      <c r="J2313" s="14">
        <f>INDEX(VarSrc,MATCH($A2313,VarKey,0))</f>
        <v/>
      </c>
      <c r="K2313" s="11">
        <f>CodePrefix&amp;$A2313&amp;IF($C2313="","","."&amp;$C2313&amp;"."&amp;$B2313)&amp;INDEX(VarEnd,MATCH($A2313,VarKey,0))&amp;K$5</f>
        <v/>
      </c>
      <c r="L2313" s="37">
        <f>$D2313*($E2313*L$321+$F2313*L$324)</f>
        <v/>
      </c>
      <c r="M2313" s="32">
        <f>$D2313*($E2313*M$321+$F2313*M$324)</f>
        <v/>
      </c>
      <c r="N2313" s="32">
        <f>$D2313*($E2313*N$321+$F2313*N$324)</f>
        <v/>
      </c>
      <c r="O2313" s="32">
        <f>$D2313*($E2313*O$321+$F2313*O$324)</f>
        <v/>
      </c>
      <c r="P2313" s="32">
        <f>$D2313*($E2313*P$321+$F2313*P$324)</f>
        <v/>
      </c>
      <c r="Q2313" s="32">
        <f>$D2313*($E2313*Q$321+$F2313*Q$324)</f>
        <v/>
      </c>
      <c r="R2313" s="32">
        <f>$D2313*($E2313*R$321+$F2313*R$324)</f>
        <v/>
      </c>
      <c r="S2313" s="32">
        <f>$D2313*($E2313*S$321+$F2313*S$324)</f>
        <v/>
      </c>
      <c r="T2313" s="32">
        <f>$D2313*($E2313*T$321+$F2313*T$324)</f>
        <v/>
      </c>
      <c r="U2313" s="32">
        <f>$D2313*($E2313*U$321+$F2313*U$324)</f>
        <v/>
      </c>
      <c r="V2313" s="32">
        <f>$D2313*($E2313*V$321+$F2313*V$324)</f>
        <v/>
      </c>
      <c r="W2313" s="32">
        <f>$D2313*($E2313*W$321+$F2313*W$324)</f>
        <v/>
      </c>
      <c r="X2313" s="32">
        <f>$D2313*($E2313*X$321+$F2313*X$324)</f>
        <v/>
      </c>
      <c r="Y2313" s="32">
        <f>$D2313*($E2313*Y$321+$F2313*Y$324)</f>
        <v/>
      </c>
      <c r="Z2313" s="32">
        <f>$D2313*($E2313*Z$321+$F2313*Z$324)</f>
        <v/>
      </c>
      <c r="AA2313" s="32">
        <f>$D2313*($E2313*AA$321+$F2313*AA$324)</f>
        <v/>
      </c>
      <c r="AB2313" s="32">
        <f>$D2313*($E2313*AB$321+$F2313*AB$324)</f>
        <v/>
      </c>
      <c r="AC2313" s="32">
        <f>$D2313*($E2313*AC$321+$F2313*AC$324)</f>
        <v/>
      </c>
      <c r="AD2313" s="32">
        <f>$D2313*($E2313*AD$321+$F2313*AD$324)</f>
        <v/>
      </c>
      <c r="AF2313" s="11">
        <f>CodePrefix&amp;$A2313&amp;IF($C2313="","","."&amp;$C2313&amp;"."&amp;$B2313)&amp;INDEX(VarEnd,MATCH($A2313,VarKey,0))&amp;AF$5</f>
        <v/>
      </c>
      <c r="AG2313" s="37">
        <f>$D2313*($E2313*AG$321+$F2313*AG$324)</f>
        <v/>
      </c>
      <c r="AH2313" s="32">
        <f>$D2313*($E2313*AH$321+$F2313*AH$324)</f>
        <v/>
      </c>
      <c r="AI2313" s="32">
        <f>$D2313*($E2313*AI$321+$F2313*AI$324)</f>
        <v/>
      </c>
      <c r="AJ2313" s="32">
        <f>$D2313*($E2313*AJ$321+$F2313*AJ$324)</f>
        <v/>
      </c>
      <c r="AK2313" s="32">
        <f>$D2313*($E2313*AK$321+$F2313*AK$324)</f>
        <v/>
      </c>
      <c r="AL2313" s="32">
        <f>$D2313*($E2313*AL$321+$F2313*AL$324)</f>
        <v/>
      </c>
      <c r="AM2313" s="32">
        <f>$D2313*($E2313*AM$321+$F2313*AM$324)</f>
        <v/>
      </c>
      <c r="AN2313" s="32">
        <f>$D2313*($E2313*AN$321+$F2313*AN$324)</f>
        <v/>
      </c>
      <c r="AO2313" s="32">
        <f>$D2313*($E2313*AO$321+$F2313*AO$324)</f>
        <v/>
      </c>
      <c r="AP2313" s="32">
        <f>$D2313*($E2313*AP$321+$F2313*AP$324)</f>
        <v/>
      </c>
      <c r="AQ2313" s="32">
        <f>$D2313*($E2313*AQ$321+$F2313*AQ$324)</f>
        <v/>
      </c>
      <c r="AR2313" s="32">
        <f>$D2313*($E2313*AR$321+$F2313*AR$324)</f>
        <v/>
      </c>
      <c r="AS2313" s="32">
        <f>$D2313*($E2313*AS$321+$F2313*AS$324)</f>
        <v/>
      </c>
      <c r="AT2313" s="32">
        <f>$D2313*($E2313*AT$321+$F2313*AT$324)</f>
        <v/>
      </c>
      <c r="AU2313" s="32">
        <f>$D2313*($E2313*AU$321+$F2313*AU$324)</f>
        <v/>
      </c>
      <c r="AV2313" s="32">
        <f>$D2313*($E2313*AV$321+$F2313*AV$324)</f>
        <v/>
      </c>
      <c r="AW2313" s="32">
        <f>$D2313*($E2313*AW$321+$F2313*AW$324)</f>
        <v/>
      </c>
      <c r="AX2313" s="32">
        <f>$D2313*($E2313*AX$321+$F2313*AX$324)</f>
        <v/>
      </c>
      <c r="AY2313" s="32">
        <f>$D2313*($E2313*AY$321+$F2313*AY$324)</f>
        <v/>
      </c>
    </row>
    <row r="2314" hidden="1" outlineLevel="2">
      <c r="A2314" s="14" t="inlineStr">
        <is>
          <t>xcp</t>
        </is>
      </c>
      <c r="B2314" s="14" t="inlineStr">
        <is>
          <t>ker</t>
        </is>
      </c>
      <c r="C2314" s="14" t="inlineStr">
        <is>
          <t>mac</t>
        </is>
      </c>
      <c r="D2314" s="32">
        <f>INDEX(Inputs!$W$5:$W$132,MATCH($B2314&amp;"|"&amp;$C2314,Inputs!$A$5:$A$132,0))</f>
        <v/>
      </c>
      <c r="E2314" s="32">
        <f>INDEX(Inputs!$Z$5:$Z$132,MATCH($B2314&amp;"|"&amp;$C2314,Inputs!$A$5:$A$132,0))</f>
        <v/>
      </c>
      <c r="F2314" s="32">
        <f>INDEX(Inputs!$AA$5:$AA$132,MATCH($B2314&amp;"|"&amp;$C2314,Inputs!$A$5:$A$132,0))</f>
        <v/>
      </c>
      <c r="G2314" s="36" t="n"/>
      <c r="H2314" s="14">
        <f>INDEX(VarLab,MATCH($A2314,VarKey,0))&amp;INDEX(MemLab,MATCH($C2314&amp;"|"&amp;$B2314,MemKey,0))</f>
        <v/>
      </c>
      <c r="I2314" s="14">
        <f>INDEX(VarUnit,MATCH($A2314,VarKey,0))</f>
        <v/>
      </c>
      <c r="J2314" s="14">
        <f>INDEX(VarSrc,MATCH($A2314,VarKey,0))</f>
        <v/>
      </c>
      <c r="K2314" s="11">
        <f>CodePrefix&amp;$A2314&amp;IF($C2314="","","."&amp;$C2314&amp;"."&amp;$B2314)&amp;INDEX(VarEnd,MATCH($A2314,VarKey,0))&amp;K$5</f>
        <v/>
      </c>
      <c r="L2314" s="37">
        <f>$D2314*($E2314*L$321+$F2314*L$324)</f>
        <v/>
      </c>
      <c r="M2314" s="32">
        <f>$D2314*($E2314*M$321+$F2314*M$324)</f>
        <v/>
      </c>
      <c r="N2314" s="32">
        <f>$D2314*($E2314*N$321+$F2314*N$324)</f>
        <v/>
      </c>
      <c r="O2314" s="32">
        <f>$D2314*($E2314*O$321+$F2314*O$324)</f>
        <v/>
      </c>
      <c r="P2314" s="32">
        <f>$D2314*($E2314*P$321+$F2314*P$324)</f>
        <v/>
      </c>
      <c r="Q2314" s="32">
        <f>$D2314*($E2314*Q$321+$F2314*Q$324)</f>
        <v/>
      </c>
      <c r="R2314" s="32">
        <f>$D2314*($E2314*R$321+$F2314*R$324)</f>
        <v/>
      </c>
      <c r="S2314" s="32">
        <f>$D2314*($E2314*S$321+$F2314*S$324)</f>
        <v/>
      </c>
      <c r="T2314" s="32">
        <f>$D2314*($E2314*T$321+$F2314*T$324)</f>
        <v/>
      </c>
      <c r="U2314" s="32">
        <f>$D2314*($E2314*U$321+$F2314*U$324)</f>
        <v/>
      </c>
      <c r="V2314" s="32">
        <f>$D2314*($E2314*V$321+$F2314*V$324)</f>
        <v/>
      </c>
      <c r="W2314" s="32">
        <f>$D2314*($E2314*W$321+$F2314*W$324)</f>
        <v/>
      </c>
      <c r="X2314" s="32">
        <f>$D2314*($E2314*X$321+$F2314*X$324)</f>
        <v/>
      </c>
      <c r="Y2314" s="32">
        <f>$D2314*($E2314*Y$321+$F2314*Y$324)</f>
        <v/>
      </c>
      <c r="Z2314" s="32">
        <f>$D2314*($E2314*Z$321+$F2314*Z$324)</f>
        <v/>
      </c>
      <c r="AA2314" s="32">
        <f>$D2314*($E2314*AA$321+$F2314*AA$324)</f>
        <v/>
      </c>
      <c r="AB2314" s="32">
        <f>$D2314*($E2314*AB$321+$F2314*AB$324)</f>
        <v/>
      </c>
      <c r="AC2314" s="32">
        <f>$D2314*($E2314*AC$321+$F2314*AC$324)</f>
        <v/>
      </c>
      <c r="AD2314" s="32">
        <f>$D2314*($E2314*AD$321+$F2314*AD$324)</f>
        <v/>
      </c>
      <c r="AF2314" s="11">
        <f>CodePrefix&amp;$A2314&amp;IF($C2314="","","."&amp;$C2314&amp;"."&amp;$B2314)&amp;INDEX(VarEnd,MATCH($A2314,VarKey,0))&amp;AF$5</f>
        <v/>
      </c>
      <c r="AG2314" s="37">
        <f>$D2314*($E2314*AG$321+$F2314*AG$324)</f>
        <v/>
      </c>
      <c r="AH2314" s="32">
        <f>$D2314*($E2314*AH$321+$F2314*AH$324)</f>
        <v/>
      </c>
      <c r="AI2314" s="32">
        <f>$D2314*($E2314*AI$321+$F2314*AI$324)</f>
        <v/>
      </c>
      <c r="AJ2314" s="32">
        <f>$D2314*($E2314*AJ$321+$F2314*AJ$324)</f>
        <v/>
      </c>
      <c r="AK2314" s="32">
        <f>$D2314*($E2314*AK$321+$F2314*AK$324)</f>
        <v/>
      </c>
      <c r="AL2314" s="32">
        <f>$D2314*($E2314*AL$321+$F2314*AL$324)</f>
        <v/>
      </c>
      <c r="AM2314" s="32">
        <f>$D2314*($E2314*AM$321+$F2314*AM$324)</f>
        <v/>
      </c>
      <c r="AN2314" s="32">
        <f>$D2314*($E2314*AN$321+$F2314*AN$324)</f>
        <v/>
      </c>
      <c r="AO2314" s="32">
        <f>$D2314*($E2314*AO$321+$F2314*AO$324)</f>
        <v/>
      </c>
      <c r="AP2314" s="32">
        <f>$D2314*($E2314*AP$321+$F2314*AP$324)</f>
        <v/>
      </c>
      <c r="AQ2314" s="32">
        <f>$D2314*($E2314*AQ$321+$F2314*AQ$324)</f>
        <v/>
      </c>
      <c r="AR2314" s="32">
        <f>$D2314*($E2314*AR$321+$F2314*AR$324)</f>
        <v/>
      </c>
      <c r="AS2314" s="32">
        <f>$D2314*($E2314*AS$321+$F2314*AS$324)</f>
        <v/>
      </c>
      <c r="AT2314" s="32">
        <f>$D2314*($E2314*AT$321+$F2314*AT$324)</f>
        <v/>
      </c>
      <c r="AU2314" s="32">
        <f>$D2314*($E2314*AU$321+$F2314*AU$324)</f>
        <v/>
      </c>
      <c r="AV2314" s="32">
        <f>$D2314*($E2314*AV$321+$F2314*AV$324)</f>
        <v/>
      </c>
      <c r="AW2314" s="32">
        <f>$D2314*($E2314*AW$321+$F2314*AW$324)</f>
        <v/>
      </c>
      <c r="AX2314" s="32">
        <f>$D2314*($E2314*AX$321+$F2314*AX$324)</f>
        <v/>
      </c>
      <c r="AY2314" s="32">
        <f>$D2314*($E2314*AY$321+$F2314*AY$324)</f>
        <v/>
      </c>
    </row>
    <row r="2315" hidden="1" outlineLevel="2">
      <c r="A2315" s="14" t="inlineStr">
        <is>
          <t>xcp</t>
        </is>
      </c>
      <c r="B2315" s="14" t="inlineStr">
        <is>
          <t>oop</t>
        </is>
      </c>
      <c r="C2315" s="14" t="inlineStr">
        <is>
          <t>mac</t>
        </is>
      </c>
      <c r="D2315" s="32">
        <f>INDEX(Inputs!$W$5:$W$132,MATCH($B2315&amp;"|"&amp;$C2315,Inputs!$A$5:$A$132,0))</f>
        <v/>
      </c>
      <c r="E2315" s="32">
        <f>INDEX(Inputs!$Z$5:$Z$132,MATCH($B2315&amp;"|"&amp;$C2315,Inputs!$A$5:$A$132,0))</f>
        <v/>
      </c>
      <c r="F2315" s="32">
        <f>INDEX(Inputs!$AA$5:$AA$132,MATCH($B2315&amp;"|"&amp;$C2315,Inputs!$A$5:$A$132,0))</f>
        <v/>
      </c>
      <c r="G2315" s="36" t="n"/>
      <c r="H2315" s="14">
        <f>INDEX(VarLab,MATCH($A2315,VarKey,0))&amp;INDEX(MemLab,MATCH($C2315&amp;"|"&amp;$B2315,MemKey,0))</f>
        <v/>
      </c>
      <c r="I2315" s="14">
        <f>INDEX(VarUnit,MATCH($A2315,VarKey,0))</f>
        <v/>
      </c>
      <c r="J2315" s="14">
        <f>INDEX(VarSrc,MATCH($A2315,VarKey,0))</f>
        <v/>
      </c>
      <c r="K2315" s="11">
        <f>CodePrefix&amp;$A2315&amp;IF($C2315="","","."&amp;$C2315&amp;"."&amp;$B2315)&amp;INDEX(VarEnd,MATCH($A2315,VarKey,0))&amp;K$5</f>
        <v/>
      </c>
      <c r="L2315" s="37">
        <f>$D2315*($E2315*L$321+$F2315*L$324)</f>
        <v/>
      </c>
      <c r="M2315" s="32">
        <f>$D2315*($E2315*M$321+$F2315*M$324)</f>
        <v/>
      </c>
      <c r="N2315" s="32">
        <f>$D2315*($E2315*N$321+$F2315*N$324)</f>
        <v/>
      </c>
      <c r="O2315" s="32">
        <f>$D2315*($E2315*O$321+$F2315*O$324)</f>
        <v/>
      </c>
      <c r="P2315" s="32">
        <f>$D2315*($E2315*P$321+$F2315*P$324)</f>
        <v/>
      </c>
      <c r="Q2315" s="32">
        <f>$D2315*($E2315*Q$321+$F2315*Q$324)</f>
        <v/>
      </c>
      <c r="R2315" s="32">
        <f>$D2315*($E2315*R$321+$F2315*R$324)</f>
        <v/>
      </c>
      <c r="S2315" s="32">
        <f>$D2315*($E2315*S$321+$F2315*S$324)</f>
        <v/>
      </c>
      <c r="T2315" s="32">
        <f>$D2315*($E2315*T$321+$F2315*T$324)</f>
        <v/>
      </c>
      <c r="U2315" s="32">
        <f>$D2315*($E2315*U$321+$F2315*U$324)</f>
        <v/>
      </c>
      <c r="V2315" s="32">
        <f>$D2315*($E2315*V$321+$F2315*V$324)</f>
        <v/>
      </c>
      <c r="W2315" s="32">
        <f>$D2315*($E2315*W$321+$F2315*W$324)</f>
        <v/>
      </c>
      <c r="X2315" s="32">
        <f>$D2315*($E2315*X$321+$F2315*X$324)</f>
        <v/>
      </c>
      <c r="Y2315" s="32">
        <f>$D2315*($E2315*Y$321+$F2315*Y$324)</f>
        <v/>
      </c>
      <c r="Z2315" s="32">
        <f>$D2315*($E2315*Z$321+$F2315*Z$324)</f>
        <v/>
      </c>
      <c r="AA2315" s="32">
        <f>$D2315*($E2315*AA$321+$F2315*AA$324)</f>
        <v/>
      </c>
      <c r="AB2315" s="32">
        <f>$D2315*($E2315*AB$321+$F2315*AB$324)</f>
        <v/>
      </c>
      <c r="AC2315" s="32">
        <f>$D2315*($E2315*AC$321+$F2315*AC$324)</f>
        <v/>
      </c>
      <c r="AD2315" s="32">
        <f>$D2315*($E2315*AD$321+$F2315*AD$324)</f>
        <v/>
      </c>
      <c r="AF2315" s="11">
        <f>CodePrefix&amp;$A2315&amp;IF($C2315="","","."&amp;$C2315&amp;"."&amp;$B2315)&amp;INDEX(VarEnd,MATCH($A2315,VarKey,0))&amp;AF$5</f>
        <v/>
      </c>
      <c r="AG2315" s="37">
        <f>$D2315*($E2315*AG$321+$F2315*AG$324)</f>
        <v/>
      </c>
      <c r="AH2315" s="32">
        <f>$D2315*($E2315*AH$321+$F2315*AH$324)</f>
        <v/>
      </c>
      <c r="AI2315" s="32">
        <f>$D2315*($E2315*AI$321+$F2315*AI$324)</f>
        <v/>
      </c>
      <c r="AJ2315" s="32">
        <f>$D2315*($E2315*AJ$321+$F2315*AJ$324)</f>
        <v/>
      </c>
      <c r="AK2315" s="32">
        <f>$D2315*($E2315*AK$321+$F2315*AK$324)</f>
        <v/>
      </c>
      <c r="AL2315" s="32">
        <f>$D2315*($E2315*AL$321+$F2315*AL$324)</f>
        <v/>
      </c>
      <c r="AM2315" s="32">
        <f>$D2315*($E2315*AM$321+$F2315*AM$324)</f>
        <v/>
      </c>
      <c r="AN2315" s="32">
        <f>$D2315*($E2315*AN$321+$F2315*AN$324)</f>
        <v/>
      </c>
      <c r="AO2315" s="32">
        <f>$D2315*($E2315*AO$321+$F2315*AO$324)</f>
        <v/>
      </c>
      <c r="AP2315" s="32">
        <f>$D2315*($E2315*AP$321+$F2315*AP$324)</f>
        <v/>
      </c>
      <c r="AQ2315" s="32">
        <f>$D2315*($E2315*AQ$321+$F2315*AQ$324)</f>
        <v/>
      </c>
      <c r="AR2315" s="32">
        <f>$D2315*($E2315*AR$321+$F2315*AR$324)</f>
        <v/>
      </c>
      <c r="AS2315" s="32">
        <f>$D2315*($E2315*AS$321+$F2315*AS$324)</f>
        <v/>
      </c>
      <c r="AT2315" s="32">
        <f>$D2315*($E2315*AT$321+$F2315*AT$324)</f>
        <v/>
      </c>
      <c r="AU2315" s="32">
        <f>$D2315*($E2315*AU$321+$F2315*AU$324)</f>
        <v/>
      </c>
      <c r="AV2315" s="32">
        <f>$D2315*($E2315*AV$321+$F2315*AV$324)</f>
        <v/>
      </c>
      <c r="AW2315" s="32">
        <f>$D2315*($E2315*AW$321+$F2315*AW$324)</f>
        <v/>
      </c>
      <c r="AX2315" s="32">
        <f>$D2315*($E2315*AX$321+$F2315*AX$324)</f>
        <v/>
      </c>
      <c r="AY2315" s="32">
        <f>$D2315*($E2315*AY$321+$F2315*AY$324)</f>
        <v/>
      </c>
    </row>
    <row r="2316" hidden="1" outlineLevel="2">
      <c r="A2316" s="14" t="inlineStr">
        <is>
          <t>xcp</t>
        </is>
      </c>
      <c r="B2316" s="14" t="inlineStr">
        <is>
          <t>bio</t>
        </is>
      </c>
      <c r="C2316" s="14" t="inlineStr">
        <is>
          <t>mac</t>
        </is>
      </c>
      <c r="D2316" s="32">
        <f>INDEX(Inputs!$W$5:$W$132,MATCH($B2316&amp;"|"&amp;$C2316,Inputs!$A$5:$A$132,0))</f>
        <v/>
      </c>
      <c r="E2316" s="32">
        <f>INDEX(Inputs!$Z$5:$Z$132,MATCH($B2316&amp;"|"&amp;$C2316,Inputs!$A$5:$A$132,0))</f>
        <v/>
      </c>
      <c r="F2316" s="32">
        <f>INDEX(Inputs!$AA$5:$AA$132,MATCH($B2316&amp;"|"&amp;$C2316,Inputs!$A$5:$A$132,0))</f>
        <v/>
      </c>
      <c r="G2316" s="36" t="n"/>
      <c r="H2316" s="14">
        <f>INDEX(VarLab,MATCH($A2316,VarKey,0))&amp;INDEX(MemLab,MATCH($C2316&amp;"|"&amp;$B2316,MemKey,0))</f>
        <v/>
      </c>
      <c r="I2316" s="14">
        <f>INDEX(VarUnit,MATCH($A2316,VarKey,0))</f>
        <v/>
      </c>
      <c r="J2316" s="14">
        <f>INDEX(VarSrc,MATCH($A2316,VarKey,0))</f>
        <v/>
      </c>
      <c r="K2316" s="11">
        <f>CodePrefix&amp;$A2316&amp;IF($C2316="","","."&amp;$C2316&amp;"."&amp;$B2316)&amp;INDEX(VarEnd,MATCH($A2316,VarKey,0))&amp;K$5</f>
        <v/>
      </c>
      <c r="L2316" s="37">
        <f>$D2316*($E2316*L$321+$F2316*L$324)</f>
        <v/>
      </c>
      <c r="M2316" s="32">
        <f>$D2316*($E2316*M$321+$F2316*M$324)</f>
        <v/>
      </c>
      <c r="N2316" s="32">
        <f>$D2316*($E2316*N$321+$F2316*N$324)</f>
        <v/>
      </c>
      <c r="O2316" s="32">
        <f>$D2316*($E2316*O$321+$F2316*O$324)</f>
        <v/>
      </c>
      <c r="P2316" s="32">
        <f>$D2316*($E2316*P$321+$F2316*P$324)</f>
        <v/>
      </c>
      <c r="Q2316" s="32">
        <f>$D2316*($E2316*Q$321+$F2316*Q$324)</f>
        <v/>
      </c>
      <c r="R2316" s="32">
        <f>$D2316*($E2316*R$321+$F2316*R$324)</f>
        <v/>
      </c>
      <c r="S2316" s="32">
        <f>$D2316*($E2316*S$321+$F2316*S$324)</f>
        <v/>
      </c>
      <c r="T2316" s="32">
        <f>$D2316*($E2316*T$321+$F2316*T$324)</f>
        <v/>
      </c>
      <c r="U2316" s="32">
        <f>$D2316*($E2316*U$321+$F2316*U$324)</f>
        <v/>
      </c>
      <c r="V2316" s="32">
        <f>$D2316*($E2316*V$321+$F2316*V$324)</f>
        <v/>
      </c>
      <c r="W2316" s="32">
        <f>$D2316*($E2316*W$321+$F2316*W$324)</f>
        <v/>
      </c>
      <c r="X2316" s="32">
        <f>$D2316*($E2316*X$321+$F2316*X$324)</f>
        <v/>
      </c>
      <c r="Y2316" s="32">
        <f>$D2316*($E2316*Y$321+$F2316*Y$324)</f>
        <v/>
      </c>
      <c r="Z2316" s="32">
        <f>$D2316*($E2316*Z$321+$F2316*Z$324)</f>
        <v/>
      </c>
      <c r="AA2316" s="32">
        <f>$D2316*($E2316*AA$321+$F2316*AA$324)</f>
        <v/>
      </c>
      <c r="AB2316" s="32">
        <f>$D2316*($E2316*AB$321+$F2316*AB$324)</f>
        <v/>
      </c>
      <c r="AC2316" s="32">
        <f>$D2316*($E2316*AC$321+$F2316*AC$324)</f>
        <v/>
      </c>
      <c r="AD2316" s="32">
        <f>$D2316*($E2316*AD$321+$F2316*AD$324)</f>
        <v/>
      </c>
      <c r="AF2316" s="11">
        <f>CodePrefix&amp;$A2316&amp;IF($C2316="","","."&amp;$C2316&amp;"."&amp;$B2316)&amp;INDEX(VarEnd,MATCH($A2316,VarKey,0))&amp;AF$5</f>
        <v/>
      </c>
      <c r="AG2316" s="37">
        <f>$D2316*($E2316*AG$321+$F2316*AG$324)</f>
        <v/>
      </c>
      <c r="AH2316" s="32">
        <f>$D2316*($E2316*AH$321+$F2316*AH$324)</f>
        <v/>
      </c>
      <c r="AI2316" s="32">
        <f>$D2316*($E2316*AI$321+$F2316*AI$324)</f>
        <v/>
      </c>
      <c r="AJ2316" s="32">
        <f>$D2316*($E2316*AJ$321+$F2316*AJ$324)</f>
        <v/>
      </c>
      <c r="AK2316" s="32">
        <f>$D2316*($E2316*AK$321+$F2316*AK$324)</f>
        <v/>
      </c>
      <c r="AL2316" s="32">
        <f>$D2316*($E2316*AL$321+$F2316*AL$324)</f>
        <v/>
      </c>
      <c r="AM2316" s="32">
        <f>$D2316*($E2316*AM$321+$F2316*AM$324)</f>
        <v/>
      </c>
      <c r="AN2316" s="32">
        <f>$D2316*($E2316*AN$321+$F2316*AN$324)</f>
        <v/>
      </c>
      <c r="AO2316" s="32">
        <f>$D2316*($E2316*AO$321+$F2316*AO$324)</f>
        <v/>
      </c>
      <c r="AP2316" s="32">
        <f>$D2316*($E2316*AP$321+$F2316*AP$324)</f>
        <v/>
      </c>
      <c r="AQ2316" s="32">
        <f>$D2316*($E2316*AQ$321+$F2316*AQ$324)</f>
        <v/>
      </c>
      <c r="AR2316" s="32">
        <f>$D2316*($E2316*AR$321+$F2316*AR$324)</f>
        <v/>
      </c>
      <c r="AS2316" s="32">
        <f>$D2316*($E2316*AS$321+$F2316*AS$324)</f>
        <v/>
      </c>
      <c r="AT2316" s="32">
        <f>$D2316*($E2316*AT$321+$F2316*AT$324)</f>
        <v/>
      </c>
      <c r="AU2316" s="32">
        <f>$D2316*($E2316*AU$321+$F2316*AU$324)</f>
        <v/>
      </c>
      <c r="AV2316" s="32">
        <f>$D2316*($E2316*AV$321+$F2316*AV$324)</f>
        <v/>
      </c>
      <c r="AW2316" s="32">
        <f>$D2316*($E2316*AW$321+$F2316*AW$324)</f>
        <v/>
      </c>
      <c r="AX2316" s="32">
        <f>$D2316*($E2316*AX$321+$F2316*AX$324)</f>
        <v/>
      </c>
      <c r="AY2316" s="32">
        <f>$D2316*($E2316*AY$321+$F2316*AY$324)</f>
        <v/>
      </c>
    </row>
    <row r="2317" hidden="1" outlineLevel="2"/>
    <row r="2318" hidden="1" outlineLevel="2">
      <c r="A2318" s="14" t="inlineStr">
        <is>
          <t>xcpd</t>
        </is>
      </c>
      <c r="B2318" s="14" t="inlineStr">
        <is>
          <t>coa</t>
        </is>
      </c>
      <c r="C2318" s="14" t="inlineStr">
        <is>
          <t>mac</t>
        </is>
      </c>
      <c r="D2318" s="32">
        <f>INDEX(Inputs!$W$5:$W$132,MATCH($B2318&amp;"|"&amp;$C2318,Inputs!$A$5:$A$132,0))</f>
        <v/>
      </c>
      <c r="E2318" s="32">
        <f>INDEX(Inputs!$Z$5:$Z$132,MATCH($B2318&amp;"|"&amp;$C2318,Inputs!$A$5:$A$132,0))</f>
        <v/>
      </c>
      <c r="F2318" s="32">
        <f>INDEX(Inputs!$AA$5:$AA$132,MATCH($B2318&amp;"|"&amp;$C2318,Inputs!$A$5:$A$132,0))</f>
        <v/>
      </c>
      <c r="G2318" s="36" t="n"/>
      <c r="H2318" s="14">
        <f>INDEX(VarLab,MATCH($A2318,VarKey,0))&amp;INDEX(MemLab,MATCH($C2318&amp;"|"&amp;$B2318,MemKey,0))</f>
        <v/>
      </c>
      <c r="I2318" s="14">
        <f>INDEX(VarUnit,MATCH($A2318,VarKey,0))</f>
        <v/>
      </c>
      <c r="J2318" s="14">
        <f>INDEX(VarSrc,MATCH($A2318,VarKey,0))</f>
        <v/>
      </c>
      <c r="K2318" s="11">
        <f>CodePrefix&amp;$A2318&amp;IF($C2318="","","."&amp;$C2318&amp;"."&amp;$B2318)&amp;INDEX(VarEnd,MATCH($A2318,VarKey,0))&amp;K$5</f>
        <v/>
      </c>
      <c r="L2318" s="37">
        <f>$D2318*($E2318*(L$321-L$322)+$F2318*(L$324-L$325))</f>
        <v/>
      </c>
      <c r="M2318" s="32">
        <f>$D2318*($E2318*(M$321-M$322)+$F2318*(M$324-M$325))</f>
        <v/>
      </c>
      <c r="N2318" s="32">
        <f>$D2318*($E2318*(N$321-N$322)+$F2318*(N$324-N$325))</f>
        <v/>
      </c>
      <c r="O2318" s="32">
        <f>$D2318*($E2318*(O$321-O$322)+$F2318*(O$324-O$325))</f>
        <v/>
      </c>
      <c r="P2318" s="32">
        <f>$D2318*($E2318*(P$321-P$322)+$F2318*(P$324-P$325))</f>
        <v/>
      </c>
      <c r="Q2318" s="32">
        <f>$D2318*($E2318*(Q$321-Q$322)+$F2318*(Q$324-Q$325))</f>
        <v/>
      </c>
      <c r="R2318" s="32">
        <f>$D2318*($E2318*(R$321-R$322)+$F2318*(R$324-R$325))</f>
        <v/>
      </c>
      <c r="S2318" s="32">
        <f>$D2318*($E2318*(S$321-S$322)+$F2318*(S$324-S$325))</f>
        <v/>
      </c>
      <c r="T2318" s="32">
        <f>$D2318*($E2318*(T$321-T$322)+$F2318*(T$324-T$325))</f>
        <v/>
      </c>
      <c r="U2318" s="32">
        <f>$D2318*($E2318*(U$321-U$322)+$F2318*(U$324-U$325))</f>
        <v/>
      </c>
      <c r="V2318" s="32">
        <f>$D2318*($E2318*(V$321-V$322)+$F2318*(V$324-V$325))</f>
        <v/>
      </c>
      <c r="W2318" s="32">
        <f>$D2318*($E2318*(W$321-W$322)+$F2318*(W$324-W$325))</f>
        <v/>
      </c>
      <c r="X2318" s="32">
        <f>$D2318*($E2318*(X$321-X$322)+$F2318*(X$324-X$325))</f>
        <v/>
      </c>
      <c r="Y2318" s="32">
        <f>$D2318*($E2318*(Y$321-Y$322)+$F2318*(Y$324-Y$325))</f>
        <v/>
      </c>
      <c r="Z2318" s="32">
        <f>$D2318*($E2318*(Z$321-Z$322)+$F2318*(Z$324-Z$325))</f>
        <v/>
      </c>
      <c r="AA2318" s="32">
        <f>$D2318*($E2318*(AA$321-AA$322)+$F2318*(AA$324-AA$325))</f>
        <v/>
      </c>
      <c r="AB2318" s="32">
        <f>$D2318*($E2318*(AB$321-AB$322)+$F2318*(AB$324-AB$325))</f>
        <v/>
      </c>
      <c r="AC2318" s="32">
        <f>$D2318*($E2318*(AC$321-AC$322)+$F2318*(AC$324-AC$325))</f>
        <v/>
      </c>
      <c r="AD2318" s="32">
        <f>$D2318*($E2318*(AD$321-AD$322)+$F2318*(AD$324-AD$325))</f>
        <v/>
      </c>
      <c r="AF2318" s="11">
        <f>CodePrefix&amp;$A2318&amp;IF($C2318="","","."&amp;$C2318&amp;"."&amp;$B2318)&amp;INDEX(VarEnd,MATCH($A2318,VarKey,0))&amp;AF$5</f>
        <v/>
      </c>
      <c r="AG2318" s="37">
        <f>$D2318*($E2318*(AG$321-AG$322)+$F2318*(AG$324-AG$325))</f>
        <v/>
      </c>
      <c r="AH2318" s="32">
        <f>$D2318*($E2318*(AH$321-AH$322)+$F2318*(AH$324-AH$325))</f>
        <v/>
      </c>
      <c r="AI2318" s="32">
        <f>$D2318*($E2318*(AI$321-AI$322)+$F2318*(AI$324-AI$325))</f>
        <v/>
      </c>
      <c r="AJ2318" s="32">
        <f>$D2318*($E2318*(AJ$321-AJ$322)+$F2318*(AJ$324-AJ$325))</f>
        <v/>
      </c>
      <c r="AK2318" s="32">
        <f>$D2318*($E2318*(AK$321-AK$322)+$F2318*(AK$324-AK$325))</f>
        <v/>
      </c>
      <c r="AL2318" s="32">
        <f>$D2318*($E2318*(AL$321-AL$322)+$F2318*(AL$324-AL$325))</f>
        <v/>
      </c>
      <c r="AM2318" s="32">
        <f>$D2318*($E2318*(AM$321-AM$322)+$F2318*(AM$324-AM$325))</f>
        <v/>
      </c>
      <c r="AN2318" s="32">
        <f>$D2318*($E2318*(AN$321-AN$322)+$F2318*(AN$324-AN$325))</f>
        <v/>
      </c>
      <c r="AO2318" s="32">
        <f>$D2318*($E2318*(AO$321-AO$322)+$F2318*(AO$324-AO$325))</f>
        <v/>
      </c>
      <c r="AP2318" s="32">
        <f>$D2318*($E2318*(AP$321-AP$322)+$F2318*(AP$324-AP$325))</f>
        <v/>
      </c>
      <c r="AQ2318" s="32">
        <f>$D2318*($E2318*(AQ$321-AQ$322)+$F2318*(AQ$324-AQ$325))</f>
        <v/>
      </c>
      <c r="AR2318" s="32">
        <f>$D2318*($E2318*(AR$321-AR$322)+$F2318*(AR$324-AR$325))</f>
        <v/>
      </c>
      <c r="AS2318" s="32">
        <f>$D2318*($E2318*(AS$321-AS$322)+$F2318*(AS$324-AS$325))</f>
        <v/>
      </c>
      <c r="AT2318" s="32">
        <f>$D2318*($E2318*(AT$321-AT$322)+$F2318*(AT$324-AT$325))</f>
        <v/>
      </c>
      <c r="AU2318" s="32">
        <f>$D2318*($E2318*(AU$321-AU$322)+$F2318*(AU$324-AU$325))</f>
        <v/>
      </c>
      <c r="AV2318" s="32">
        <f>$D2318*($E2318*(AV$321-AV$322)+$F2318*(AV$324-AV$325))</f>
        <v/>
      </c>
      <c r="AW2318" s="32">
        <f>$D2318*($E2318*(AW$321-AW$322)+$F2318*(AW$324-AW$325))</f>
        <v/>
      </c>
      <c r="AX2318" s="32">
        <f>$D2318*($E2318*(AX$321-AX$322)+$F2318*(AX$324-AX$325))</f>
        <v/>
      </c>
      <c r="AY2318" s="32">
        <f>$D2318*($E2318*(AY$321-AY$322)+$F2318*(AY$324-AY$325))</f>
        <v/>
      </c>
    </row>
    <row r="2319" hidden="1" outlineLevel="2">
      <c r="A2319" s="14" t="inlineStr">
        <is>
          <t>xcpd</t>
        </is>
      </c>
      <c r="B2319" s="14" t="inlineStr">
        <is>
          <t>nga</t>
        </is>
      </c>
      <c r="C2319" s="14" t="inlineStr">
        <is>
          <t>mac</t>
        </is>
      </c>
      <c r="D2319" s="32">
        <f>INDEX(Inputs!$W$5:$W$132,MATCH($B2319&amp;"|"&amp;$C2319,Inputs!$A$5:$A$132,0))</f>
        <v/>
      </c>
      <c r="E2319" s="32">
        <f>INDEX(Inputs!$Z$5:$Z$132,MATCH($B2319&amp;"|"&amp;$C2319,Inputs!$A$5:$A$132,0))</f>
        <v/>
      </c>
      <c r="F2319" s="32">
        <f>INDEX(Inputs!$AA$5:$AA$132,MATCH($B2319&amp;"|"&amp;$C2319,Inputs!$A$5:$A$132,0))</f>
        <v/>
      </c>
      <c r="G2319" s="36" t="n"/>
      <c r="H2319" s="14">
        <f>INDEX(VarLab,MATCH($A2319,VarKey,0))&amp;INDEX(MemLab,MATCH($C2319&amp;"|"&amp;$B2319,MemKey,0))</f>
        <v/>
      </c>
      <c r="I2319" s="14">
        <f>INDEX(VarUnit,MATCH($A2319,VarKey,0))</f>
        <v/>
      </c>
      <c r="J2319" s="14">
        <f>INDEX(VarSrc,MATCH($A2319,VarKey,0))</f>
        <v/>
      </c>
      <c r="K2319" s="11">
        <f>CodePrefix&amp;$A2319&amp;IF($C2319="","","."&amp;$C2319&amp;"."&amp;$B2319)&amp;INDEX(VarEnd,MATCH($A2319,VarKey,0))&amp;K$5</f>
        <v/>
      </c>
      <c r="L2319" s="37">
        <f>$D2319*($E2319*(L$321-L$322)+$F2319*(L$324-L$325))</f>
        <v/>
      </c>
      <c r="M2319" s="32">
        <f>$D2319*($E2319*(M$321-M$322)+$F2319*(M$324-M$325))</f>
        <v/>
      </c>
      <c r="N2319" s="32">
        <f>$D2319*($E2319*(N$321-N$322)+$F2319*(N$324-N$325))</f>
        <v/>
      </c>
      <c r="O2319" s="32">
        <f>$D2319*($E2319*(O$321-O$322)+$F2319*(O$324-O$325))</f>
        <v/>
      </c>
      <c r="P2319" s="32">
        <f>$D2319*($E2319*(P$321-P$322)+$F2319*(P$324-P$325))</f>
        <v/>
      </c>
      <c r="Q2319" s="32">
        <f>$D2319*($E2319*(Q$321-Q$322)+$F2319*(Q$324-Q$325))</f>
        <v/>
      </c>
      <c r="R2319" s="32">
        <f>$D2319*($E2319*(R$321-R$322)+$F2319*(R$324-R$325))</f>
        <v/>
      </c>
      <c r="S2319" s="32">
        <f>$D2319*($E2319*(S$321-S$322)+$F2319*(S$324-S$325))</f>
        <v/>
      </c>
      <c r="T2319" s="32">
        <f>$D2319*($E2319*(T$321-T$322)+$F2319*(T$324-T$325))</f>
        <v/>
      </c>
      <c r="U2319" s="32">
        <f>$D2319*($E2319*(U$321-U$322)+$F2319*(U$324-U$325))</f>
        <v/>
      </c>
      <c r="V2319" s="32">
        <f>$D2319*($E2319*(V$321-V$322)+$F2319*(V$324-V$325))</f>
        <v/>
      </c>
      <c r="W2319" s="32">
        <f>$D2319*($E2319*(W$321-W$322)+$F2319*(W$324-W$325))</f>
        <v/>
      </c>
      <c r="X2319" s="32">
        <f>$D2319*($E2319*(X$321-X$322)+$F2319*(X$324-X$325))</f>
        <v/>
      </c>
      <c r="Y2319" s="32">
        <f>$D2319*($E2319*(Y$321-Y$322)+$F2319*(Y$324-Y$325))</f>
        <v/>
      </c>
      <c r="Z2319" s="32">
        <f>$D2319*($E2319*(Z$321-Z$322)+$F2319*(Z$324-Z$325))</f>
        <v/>
      </c>
      <c r="AA2319" s="32">
        <f>$D2319*($E2319*(AA$321-AA$322)+$F2319*(AA$324-AA$325))</f>
        <v/>
      </c>
      <c r="AB2319" s="32">
        <f>$D2319*($E2319*(AB$321-AB$322)+$F2319*(AB$324-AB$325))</f>
        <v/>
      </c>
      <c r="AC2319" s="32">
        <f>$D2319*($E2319*(AC$321-AC$322)+$F2319*(AC$324-AC$325))</f>
        <v/>
      </c>
      <c r="AD2319" s="32">
        <f>$D2319*($E2319*(AD$321-AD$322)+$F2319*(AD$324-AD$325))</f>
        <v/>
      </c>
      <c r="AF2319" s="11">
        <f>CodePrefix&amp;$A2319&amp;IF($C2319="","","."&amp;$C2319&amp;"."&amp;$B2319)&amp;INDEX(VarEnd,MATCH($A2319,VarKey,0))&amp;AF$5</f>
        <v/>
      </c>
      <c r="AG2319" s="37">
        <f>$D2319*($E2319*(AG$321-AG$322)+$F2319*(AG$324-AG$325))</f>
        <v/>
      </c>
      <c r="AH2319" s="32">
        <f>$D2319*($E2319*(AH$321-AH$322)+$F2319*(AH$324-AH$325))</f>
        <v/>
      </c>
      <c r="AI2319" s="32">
        <f>$D2319*($E2319*(AI$321-AI$322)+$F2319*(AI$324-AI$325))</f>
        <v/>
      </c>
      <c r="AJ2319" s="32">
        <f>$D2319*($E2319*(AJ$321-AJ$322)+$F2319*(AJ$324-AJ$325))</f>
        <v/>
      </c>
      <c r="AK2319" s="32">
        <f>$D2319*($E2319*(AK$321-AK$322)+$F2319*(AK$324-AK$325))</f>
        <v/>
      </c>
      <c r="AL2319" s="32">
        <f>$D2319*($E2319*(AL$321-AL$322)+$F2319*(AL$324-AL$325))</f>
        <v/>
      </c>
      <c r="AM2319" s="32">
        <f>$D2319*($E2319*(AM$321-AM$322)+$F2319*(AM$324-AM$325))</f>
        <v/>
      </c>
      <c r="AN2319" s="32">
        <f>$D2319*($E2319*(AN$321-AN$322)+$F2319*(AN$324-AN$325))</f>
        <v/>
      </c>
      <c r="AO2319" s="32">
        <f>$D2319*($E2319*(AO$321-AO$322)+$F2319*(AO$324-AO$325))</f>
        <v/>
      </c>
      <c r="AP2319" s="32">
        <f>$D2319*($E2319*(AP$321-AP$322)+$F2319*(AP$324-AP$325))</f>
        <v/>
      </c>
      <c r="AQ2319" s="32">
        <f>$D2319*($E2319*(AQ$321-AQ$322)+$F2319*(AQ$324-AQ$325))</f>
        <v/>
      </c>
      <c r="AR2319" s="32">
        <f>$D2319*($E2319*(AR$321-AR$322)+$F2319*(AR$324-AR$325))</f>
        <v/>
      </c>
      <c r="AS2319" s="32">
        <f>$D2319*($E2319*(AS$321-AS$322)+$F2319*(AS$324-AS$325))</f>
        <v/>
      </c>
      <c r="AT2319" s="32">
        <f>$D2319*($E2319*(AT$321-AT$322)+$F2319*(AT$324-AT$325))</f>
        <v/>
      </c>
      <c r="AU2319" s="32">
        <f>$D2319*($E2319*(AU$321-AU$322)+$F2319*(AU$324-AU$325))</f>
        <v/>
      </c>
      <c r="AV2319" s="32">
        <f>$D2319*($E2319*(AV$321-AV$322)+$F2319*(AV$324-AV$325))</f>
        <v/>
      </c>
      <c r="AW2319" s="32">
        <f>$D2319*($E2319*(AW$321-AW$322)+$F2319*(AW$324-AW$325))</f>
        <v/>
      </c>
      <c r="AX2319" s="32">
        <f>$D2319*($E2319*(AX$321-AX$322)+$F2319*(AX$324-AX$325))</f>
        <v/>
      </c>
      <c r="AY2319" s="32">
        <f>$D2319*($E2319*(AY$321-AY$322)+$F2319*(AY$324-AY$325))</f>
        <v/>
      </c>
    </row>
    <row r="2320" hidden="1" outlineLevel="2">
      <c r="A2320" s="14" t="inlineStr">
        <is>
          <t>xcpd</t>
        </is>
      </c>
      <c r="B2320" s="14" t="inlineStr">
        <is>
          <t>gso</t>
        </is>
      </c>
      <c r="C2320" s="14" t="inlineStr">
        <is>
          <t>mac</t>
        </is>
      </c>
      <c r="D2320" s="32">
        <f>INDEX(Inputs!$W$5:$W$132,MATCH($B2320&amp;"|"&amp;$C2320,Inputs!$A$5:$A$132,0))</f>
        <v/>
      </c>
      <c r="E2320" s="32">
        <f>INDEX(Inputs!$Z$5:$Z$132,MATCH($B2320&amp;"|"&amp;$C2320,Inputs!$A$5:$A$132,0))</f>
        <v/>
      </c>
      <c r="F2320" s="32">
        <f>INDEX(Inputs!$AA$5:$AA$132,MATCH($B2320&amp;"|"&amp;$C2320,Inputs!$A$5:$A$132,0))</f>
        <v/>
      </c>
      <c r="G2320" s="36" t="n"/>
      <c r="H2320" s="14">
        <f>INDEX(VarLab,MATCH($A2320,VarKey,0))&amp;INDEX(MemLab,MATCH($C2320&amp;"|"&amp;$B2320,MemKey,0))</f>
        <v/>
      </c>
      <c r="I2320" s="14">
        <f>INDEX(VarUnit,MATCH($A2320,VarKey,0))</f>
        <v/>
      </c>
      <c r="J2320" s="14">
        <f>INDEX(VarSrc,MATCH($A2320,VarKey,0))</f>
        <v/>
      </c>
      <c r="K2320" s="11">
        <f>CodePrefix&amp;$A2320&amp;IF($C2320="","","."&amp;$C2320&amp;"."&amp;$B2320)&amp;INDEX(VarEnd,MATCH($A2320,VarKey,0))&amp;K$5</f>
        <v/>
      </c>
      <c r="L2320" s="37">
        <f>$D2320*($E2320*(L$321-L$322)+$F2320*(L$324-L$325))</f>
        <v/>
      </c>
      <c r="M2320" s="32">
        <f>$D2320*($E2320*(M$321-M$322)+$F2320*(M$324-M$325))</f>
        <v/>
      </c>
      <c r="N2320" s="32">
        <f>$D2320*($E2320*(N$321-N$322)+$F2320*(N$324-N$325))</f>
        <v/>
      </c>
      <c r="O2320" s="32">
        <f>$D2320*($E2320*(O$321-O$322)+$F2320*(O$324-O$325))</f>
        <v/>
      </c>
      <c r="P2320" s="32">
        <f>$D2320*($E2320*(P$321-P$322)+$F2320*(P$324-P$325))</f>
        <v/>
      </c>
      <c r="Q2320" s="32">
        <f>$D2320*($E2320*(Q$321-Q$322)+$F2320*(Q$324-Q$325))</f>
        <v/>
      </c>
      <c r="R2320" s="32">
        <f>$D2320*($E2320*(R$321-R$322)+$F2320*(R$324-R$325))</f>
        <v/>
      </c>
      <c r="S2320" s="32">
        <f>$D2320*($E2320*(S$321-S$322)+$F2320*(S$324-S$325))</f>
        <v/>
      </c>
      <c r="T2320" s="32">
        <f>$D2320*($E2320*(T$321-T$322)+$F2320*(T$324-T$325))</f>
        <v/>
      </c>
      <c r="U2320" s="32">
        <f>$D2320*($E2320*(U$321-U$322)+$F2320*(U$324-U$325))</f>
        <v/>
      </c>
      <c r="V2320" s="32">
        <f>$D2320*($E2320*(V$321-V$322)+$F2320*(V$324-V$325))</f>
        <v/>
      </c>
      <c r="W2320" s="32">
        <f>$D2320*($E2320*(W$321-W$322)+$F2320*(W$324-W$325))</f>
        <v/>
      </c>
      <c r="X2320" s="32">
        <f>$D2320*($E2320*(X$321-X$322)+$F2320*(X$324-X$325))</f>
        <v/>
      </c>
      <c r="Y2320" s="32">
        <f>$D2320*($E2320*(Y$321-Y$322)+$F2320*(Y$324-Y$325))</f>
        <v/>
      </c>
      <c r="Z2320" s="32">
        <f>$D2320*($E2320*(Z$321-Z$322)+$F2320*(Z$324-Z$325))</f>
        <v/>
      </c>
      <c r="AA2320" s="32">
        <f>$D2320*($E2320*(AA$321-AA$322)+$F2320*(AA$324-AA$325))</f>
        <v/>
      </c>
      <c r="AB2320" s="32">
        <f>$D2320*($E2320*(AB$321-AB$322)+$F2320*(AB$324-AB$325))</f>
        <v/>
      </c>
      <c r="AC2320" s="32">
        <f>$D2320*($E2320*(AC$321-AC$322)+$F2320*(AC$324-AC$325))</f>
        <v/>
      </c>
      <c r="AD2320" s="32">
        <f>$D2320*($E2320*(AD$321-AD$322)+$F2320*(AD$324-AD$325))</f>
        <v/>
      </c>
      <c r="AF2320" s="11">
        <f>CodePrefix&amp;$A2320&amp;IF($C2320="","","."&amp;$C2320&amp;"."&amp;$B2320)&amp;INDEX(VarEnd,MATCH($A2320,VarKey,0))&amp;AF$5</f>
        <v/>
      </c>
      <c r="AG2320" s="37">
        <f>$D2320*($E2320*(AG$321-AG$322)+$F2320*(AG$324-AG$325))</f>
        <v/>
      </c>
      <c r="AH2320" s="32">
        <f>$D2320*($E2320*(AH$321-AH$322)+$F2320*(AH$324-AH$325))</f>
        <v/>
      </c>
      <c r="AI2320" s="32">
        <f>$D2320*($E2320*(AI$321-AI$322)+$F2320*(AI$324-AI$325))</f>
        <v/>
      </c>
      <c r="AJ2320" s="32">
        <f>$D2320*($E2320*(AJ$321-AJ$322)+$F2320*(AJ$324-AJ$325))</f>
        <v/>
      </c>
      <c r="AK2320" s="32">
        <f>$D2320*($E2320*(AK$321-AK$322)+$F2320*(AK$324-AK$325))</f>
        <v/>
      </c>
      <c r="AL2320" s="32">
        <f>$D2320*($E2320*(AL$321-AL$322)+$F2320*(AL$324-AL$325))</f>
        <v/>
      </c>
      <c r="AM2320" s="32">
        <f>$D2320*($E2320*(AM$321-AM$322)+$F2320*(AM$324-AM$325))</f>
        <v/>
      </c>
      <c r="AN2320" s="32">
        <f>$D2320*($E2320*(AN$321-AN$322)+$F2320*(AN$324-AN$325))</f>
        <v/>
      </c>
      <c r="AO2320" s="32">
        <f>$D2320*($E2320*(AO$321-AO$322)+$F2320*(AO$324-AO$325))</f>
        <v/>
      </c>
      <c r="AP2320" s="32">
        <f>$D2320*($E2320*(AP$321-AP$322)+$F2320*(AP$324-AP$325))</f>
        <v/>
      </c>
      <c r="AQ2320" s="32">
        <f>$D2320*($E2320*(AQ$321-AQ$322)+$F2320*(AQ$324-AQ$325))</f>
        <v/>
      </c>
      <c r="AR2320" s="32">
        <f>$D2320*($E2320*(AR$321-AR$322)+$F2320*(AR$324-AR$325))</f>
        <v/>
      </c>
      <c r="AS2320" s="32">
        <f>$D2320*($E2320*(AS$321-AS$322)+$F2320*(AS$324-AS$325))</f>
        <v/>
      </c>
      <c r="AT2320" s="32">
        <f>$D2320*($E2320*(AT$321-AT$322)+$F2320*(AT$324-AT$325))</f>
        <v/>
      </c>
      <c r="AU2320" s="32">
        <f>$D2320*($E2320*(AU$321-AU$322)+$F2320*(AU$324-AU$325))</f>
        <v/>
      </c>
      <c r="AV2320" s="32">
        <f>$D2320*($E2320*(AV$321-AV$322)+$F2320*(AV$324-AV$325))</f>
        <v/>
      </c>
      <c r="AW2320" s="32">
        <f>$D2320*($E2320*(AW$321-AW$322)+$F2320*(AW$324-AW$325))</f>
        <v/>
      </c>
      <c r="AX2320" s="32">
        <f>$D2320*($E2320*(AX$321-AX$322)+$F2320*(AX$324-AX$325))</f>
        <v/>
      </c>
      <c r="AY2320" s="32">
        <f>$D2320*($E2320*(AY$321-AY$322)+$F2320*(AY$324-AY$325))</f>
        <v/>
      </c>
    </row>
    <row r="2321" hidden="1" outlineLevel="2">
      <c r="A2321" s="14" t="inlineStr">
        <is>
          <t>xcpd</t>
        </is>
      </c>
      <c r="B2321" s="14" t="inlineStr">
        <is>
          <t>die</t>
        </is>
      </c>
      <c r="C2321" s="14" t="inlineStr">
        <is>
          <t>mac</t>
        </is>
      </c>
      <c r="D2321" s="32">
        <f>INDEX(Inputs!$W$5:$W$132,MATCH($B2321&amp;"|"&amp;$C2321,Inputs!$A$5:$A$132,0))</f>
        <v/>
      </c>
      <c r="E2321" s="32">
        <f>INDEX(Inputs!$Z$5:$Z$132,MATCH($B2321&amp;"|"&amp;$C2321,Inputs!$A$5:$A$132,0))</f>
        <v/>
      </c>
      <c r="F2321" s="32">
        <f>INDEX(Inputs!$AA$5:$AA$132,MATCH($B2321&amp;"|"&amp;$C2321,Inputs!$A$5:$A$132,0))</f>
        <v/>
      </c>
      <c r="G2321" s="36" t="n"/>
      <c r="H2321" s="14">
        <f>INDEX(VarLab,MATCH($A2321,VarKey,0))&amp;INDEX(MemLab,MATCH($C2321&amp;"|"&amp;$B2321,MemKey,0))</f>
        <v/>
      </c>
      <c r="I2321" s="14">
        <f>INDEX(VarUnit,MATCH($A2321,VarKey,0))</f>
        <v/>
      </c>
      <c r="J2321" s="14">
        <f>INDEX(VarSrc,MATCH($A2321,VarKey,0))</f>
        <v/>
      </c>
      <c r="K2321" s="11">
        <f>CodePrefix&amp;$A2321&amp;IF($C2321="","","."&amp;$C2321&amp;"."&amp;$B2321)&amp;INDEX(VarEnd,MATCH($A2321,VarKey,0))&amp;K$5</f>
        <v/>
      </c>
      <c r="L2321" s="37">
        <f>$D2321*($E2321*(L$321-L$322)+$F2321*(L$324-L$325))</f>
        <v/>
      </c>
      <c r="M2321" s="32">
        <f>$D2321*($E2321*(M$321-M$322)+$F2321*(M$324-M$325))</f>
        <v/>
      </c>
      <c r="N2321" s="32">
        <f>$D2321*($E2321*(N$321-N$322)+$F2321*(N$324-N$325))</f>
        <v/>
      </c>
      <c r="O2321" s="32">
        <f>$D2321*($E2321*(O$321-O$322)+$F2321*(O$324-O$325))</f>
        <v/>
      </c>
      <c r="P2321" s="32">
        <f>$D2321*($E2321*(P$321-P$322)+$F2321*(P$324-P$325))</f>
        <v/>
      </c>
      <c r="Q2321" s="32">
        <f>$D2321*($E2321*(Q$321-Q$322)+$F2321*(Q$324-Q$325))</f>
        <v/>
      </c>
      <c r="R2321" s="32">
        <f>$D2321*($E2321*(R$321-R$322)+$F2321*(R$324-R$325))</f>
        <v/>
      </c>
      <c r="S2321" s="32">
        <f>$D2321*($E2321*(S$321-S$322)+$F2321*(S$324-S$325))</f>
        <v/>
      </c>
      <c r="T2321" s="32">
        <f>$D2321*($E2321*(T$321-T$322)+$F2321*(T$324-T$325))</f>
        <v/>
      </c>
      <c r="U2321" s="32">
        <f>$D2321*($E2321*(U$321-U$322)+$F2321*(U$324-U$325))</f>
        <v/>
      </c>
      <c r="V2321" s="32">
        <f>$D2321*($E2321*(V$321-V$322)+$F2321*(V$324-V$325))</f>
        <v/>
      </c>
      <c r="W2321" s="32">
        <f>$D2321*($E2321*(W$321-W$322)+$F2321*(W$324-W$325))</f>
        <v/>
      </c>
      <c r="X2321" s="32">
        <f>$D2321*($E2321*(X$321-X$322)+$F2321*(X$324-X$325))</f>
        <v/>
      </c>
      <c r="Y2321" s="32">
        <f>$D2321*($E2321*(Y$321-Y$322)+$F2321*(Y$324-Y$325))</f>
        <v/>
      </c>
      <c r="Z2321" s="32">
        <f>$D2321*($E2321*(Z$321-Z$322)+$F2321*(Z$324-Z$325))</f>
        <v/>
      </c>
      <c r="AA2321" s="32">
        <f>$D2321*($E2321*(AA$321-AA$322)+$F2321*(AA$324-AA$325))</f>
        <v/>
      </c>
      <c r="AB2321" s="32">
        <f>$D2321*($E2321*(AB$321-AB$322)+$F2321*(AB$324-AB$325))</f>
        <v/>
      </c>
      <c r="AC2321" s="32">
        <f>$D2321*($E2321*(AC$321-AC$322)+$F2321*(AC$324-AC$325))</f>
        <v/>
      </c>
      <c r="AD2321" s="32">
        <f>$D2321*($E2321*(AD$321-AD$322)+$F2321*(AD$324-AD$325))</f>
        <v/>
      </c>
      <c r="AF2321" s="11">
        <f>CodePrefix&amp;$A2321&amp;IF($C2321="","","."&amp;$C2321&amp;"."&amp;$B2321)&amp;INDEX(VarEnd,MATCH($A2321,VarKey,0))&amp;AF$5</f>
        <v/>
      </c>
      <c r="AG2321" s="37">
        <f>$D2321*($E2321*(AG$321-AG$322)+$F2321*(AG$324-AG$325))</f>
        <v/>
      </c>
      <c r="AH2321" s="32">
        <f>$D2321*($E2321*(AH$321-AH$322)+$F2321*(AH$324-AH$325))</f>
        <v/>
      </c>
      <c r="AI2321" s="32">
        <f>$D2321*($E2321*(AI$321-AI$322)+$F2321*(AI$324-AI$325))</f>
        <v/>
      </c>
      <c r="AJ2321" s="32">
        <f>$D2321*($E2321*(AJ$321-AJ$322)+$F2321*(AJ$324-AJ$325))</f>
        <v/>
      </c>
      <c r="AK2321" s="32">
        <f>$D2321*($E2321*(AK$321-AK$322)+$F2321*(AK$324-AK$325))</f>
        <v/>
      </c>
      <c r="AL2321" s="32">
        <f>$D2321*($E2321*(AL$321-AL$322)+$F2321*(AL$324-AL$325))</f>
        <v/>
      </c>
      <c r="AM2321" s="32">
        <f>$D2321*($E2321*(AM$321-AM$322)+$F2321*(AM$324-AM$325))</f>
        <v/>
      </c>
      <c r="AN2321" s="32">
        <f>$D2321*($E2321*(AN$321-AN$322)+$F2321*(AN$324-AN$325))</f>
        <v/>
      </c>
      <c r="AO2321" s="32">
        <f>$D2321*($E2321*(AO$321-AO$322)+$F2321*(AO$324-AO$325))</f>
        <v/>
      </c>
      <c r="AP2321" s="32">
        <f>$D2321*($E2321*(AP$321-AP$322)+$F2321*(AP$324-AP$325))</f>
        <v/>
      </c>
      <c r="AQ2321" s="32">
        <f>$D2321*($E2321*(AQ$321-AQ$322)+$F2321*(AQ$324-AQ$325))</f>
        <v/>
      </c>
      <c r="AR2321" s="32">
        <f>$D2321*($E2321*(AR$321-AR$322)+$F2321*(AR$324-AR$325))</f>
        <v/>
      </c>
      <c r="AS2321" s="32">
        <f>$D2321*($E2321*(AS$321-AS$322)+$F2321*(AS$324-AS$325))</f>
        <v/>
      </c>
      <c r="AT2321" s="32">
        <f>$D2321*($E2321*(AT$321-AT$322)+$F2321*(AT$324-AT$325))</f>
        <v/>
      </c>
      <c r="AU2321" s="32">
        <f>$D2321*($E2321*(AU$321-AU$322)+$F2321*(AU$324-AU$325))</f>
        <v/>
      </c>
      <c r="AV2321" s="32">
        <f>$D2321*($E2321*(AV$321-AV$322)+$F2321*(AV$324-AV$325))</f>
        <v/>
      </c>
      <c r="AW2321" s="32">
        <f>$D2321*($E2321*(AW$321-AW$322)+$F2321*(AW$324-AW$325))</f>
        <v/>
      </c>
      <c r="AX2321" s="32">
        <f>$D2321*($E2321*(AX$321-AX$322)+$F2321*(AX$324-AX$325))</f>
        <v/>
      </c>
      <c r="AY2321" s="32">
        <f>$D2321*($E2321*(AY$321-AY$322)+$F2321*(AY$324-AY$325))</f>
        <v/>
      </c>
    </row>
    <row r="2322" hidden="1" outlineLevel="2">
      <c r="A2322" s="14" t="inlineStr">
        <is>
          <t>xcpd</t>
        </is>
      </c>
      <c r="B2322" s="14" t="inlineStr">
        <is>
          <t>lpg</t>
        </is>
      </c>
      <c r="C2322" s="14" t="inlineStr">
        <is>
          <t>mac</t>
        </is>
      </c>
      <c r="D2322" s="32">
        <f>INDEX(Inputs!$W$5:$W$132,MATCH($B2322&amp;"|"&amp;$C2322,Inputs!$A$5:$A$132,0))</f>
        <v/>
      </c>
      <c r="E2322" s="32">
        <f>INDEX(Inputs!$Z$5:$Z$132,MATCH($B2322&amp;"|"&amp;$C2322,Inputs!$A$5:$A$132,0))</f>
        <v/>
      </c>
      <c r="F2322" s="32">
        <f>INDEX(Inputs!$AA$5:$AA$132,MATCH($B2322&amp;"|"&amp;$C2322,Inputs!$A$5:$A$132,0))</f>
        <v/>
      </c>
      <c r="G2322" s="36" t="n"/>
      <c r="H2322" s="14">
        <f>INDEX(VarLab,MATCH($A2322,VarKey,0))&amp;INDEX(MemLab,MATCH($C2322&amp;"|"&amp;$B2322,MemKey,0))</f>
        <v/>
      </c>
      <c r="I2322" s="14">
        <f>INDEX(VarUnit,MATCH($A2322,VarKey,0))</f>
        <v/>
      </c>
      <c r="J2322" s="14">
        <f>INDEX(VarSrc,MATCH($A2322,VarKey,0))</f>
        <v/>
      </c>
      <c r="K2322" s="11">
        <f>CodePrefix&amp;$A2322&amp;IF($C2322="","","."&amp;$C2322&amp;"."&amp;$B2322)&amp;INDEX(VarEnd,MATCH($A2322,VarKey,0))&amp;K$5</f>
        <v/>
      </c>
      <c r="L2322" s="37">
        <f>$D2322*($E2322*(L$321-L$322)+$F2322*(L$324-L$325))</f>
        <v/>
      </c>
      <c r="M2322" s="32">
        <f>$D2322*($E2322*(M$321-M$322)+$F2322*(M$324-M$325))</f>
        <v/>
      </c>
      <c r="N2322" s="32">
        <f>$D2322*($E2322*(N$321-N$322)+$F2322*(N$324-N$325))</f>
        <v/>
      </c>
      <c r="O2322" s="32">
        <f>$D2322*($E2322*(O$321-O$322)+$F2322*(O$324-O$325))</f>
        <v/>
      </c>
      <c r="P2322" s="32">
        <f>$D2322*($E2322*(P$321-P$322)+$F2322*(P$324-P$325))</f>
        <v/>
      </c>
      <c r="Q2322" s="32">
        <f>$D2322*($E2322*(Q$321-Q$322)+$F2322*(Q$324-Q$325))</f>
        <v/>
      </c>
      <c r="R2322" s="32">
        <f>$D2322*($E2322*(R$321-R$322)+$F2322*(R$324-R$325))</f>
        <v/>
      </c>
      <c r="S2322" s="32">
        <f>$D2322*($E2322*(S$321-S$322)+$F2322*(S$324-S$325))</f>
        <v/>
      </c>
      <c r="T2322" s="32">
        <f>$D2322*($E2322*(T$321-T$322)+$F2322*(T$324-T$325))</f>
        <v/>
      </c>
      <c r="U2322" s="32">
        <f>$D2322*($E2322*(U$321-U$322)+$F2322*(U$324-U$325))</f>
        <v/>
      </c>
      <c r="V2322" s="32">
        <f>$D2322*($E2322*(V$321-V$322)+$F2322*(V$324-V$325))</f>
        <v/>
      </c>
      <c r="W2322" s="32">
        <f>$D2322*($E2322*(W$321-W$322)+$F2322*(W$324-W$325))</f>
        <v/>
      </c>
      <c r="X2322" s="32">
        <f>$D2322*($E2322*(X$321-X$322)+$F2322*(X$324-X$325))</f>
        <v/>
      </c>
      <c r="Y2322" s="32">
        <f>$D2322*($E2322*(Y$321-Y$322)+$F2322*(Y$324-Y$325))</f>
        <v/>
      </c>
      <c r="Z2322" s="32">
        <f>$D2322*($E2322*(Z$321-Z$322)+$F2322*(Z$324-Z$325))</f>
        <v/>
      </c>
      <c r="AA2322" s="32">
        <f>$D2322*($E2322*(AA$321-AA$322)+$F2322*(AA$324-AA$325))</f>
        <v/>
      </c>
      <c r="AB2322" s="32">
        <f>$D2322*($E2322*(AB$321-AB$322)+$F2322*(AB$324-AB$325))</f>
        <v/>
      </c>
      <c r="AC2322" s="32">
        <f>$D2322*($E2322*(AC$321-AC$322)+$F2322*(AC$324-AC$325))</f>
        <v/>
      </c>
      <c r="AD2322" s="32">
        <f>$D2322*($E2322*(AD$321-AD$322)+$F2322*(AD$324-AD$325))</f>
        <v/>
      </c>
      <c r="AF2322" s="11">
        <f>CodePrefix&amp;$A2322&amp;IF($C2322="","","."&amp;$C2322&amp;"."&amp;$B2322)&amp;INDEX(VarEnd,MATCH($A2322,VarKey,0))&amp;AF$5</f>
        <v/>
      </c>
      <c r="AG2322" s="37">
        <f>$D2322*($E2322*(AG$321-AG$322)+$F2322*(AG$324-AG$325))</f>
        <v/>
      </c>
      <c r="AH2322" s="32">
        <f>$D2322*($E2322*(AH$321-AH$322)+$F2322*(AH$324-AH$325))</f>
        <v/>
      </c>
      <c r="AI2322" s="32">
        <f>$D2322*($E2322*(AI$321-AI$322)+$F2322*(AI$324-AI$325))</f>
        <v/>
      </c>
      <c r="AJ2322" s="32">
        <f>$D2322*($E2322*(AJ$321-AJ$322)+$F2322*(AJ$324-AJ$325))</f>
        <v/>
      </c>
      <c r="AK2322" s="32">
        <f>$D2322*($E2322*(AK$321-AK$322)+$F2322*(AK$324-AK$325))</f>
        <v/>
      </c>
      <c r="AL2322" s="32">
        <f>$D2322*($E2322*(AL$321-AL$322)+$F2322*(AL$324-AL$325))</f>
        <v/>
      </c>
      <c r="AM2322" s="32">
        <f>$D2322*($E2322*(AM$321-AM$322)+$F2322*(AM$324-AM$325))</f>
        <v/>
      </c>
      <c r="AN2322" s="32">
        <f>$D2322*($E2322*(AN$321-AN$322)+$F2322*(AN$324-AN$325))</f>
        <v/>
      </c>
      <c r="AO2322" s="32">
        <f>$D2322*($E2322*(AO$321-AO$322)+$F2322*(AO$324-AO$325))</f>
        <v/>
      </c>
      <c r="AP2322" s="32">
        <f>$D2322*($E2322*(AP$321-AP$322)+$F2322*(AP$324-AP$325))</f>
        <v/>
      </c>
      <c r="AQ2322" s="32">
        <f>$D2322*($E2322*(AQ$321-AQ$322)+$F2322*(AQ$324-AQ$325))</f>
        <v/>
      </c>
      <c r="AR2322" s="32">
        <f>$D2322*($E2322*(AR$321-AR$322)+$F2322*(AR$324-AR$325))</f>
        <v/>
      </c>
      <c r="AS2322" s="32">
        <f>$D2322*($E2322*(AS$321-AS$322)+$F2322*(AS$324-AS$325))</f>
        <v/>
      </c>
      <c r="AT2322" s="32">
        <f>$D2322*($E2322*(AT$321-AT$322)+$F2322*(AT$324-AT$325))</f>
        <v/>
      </c>
      <c r="AU2322" s="32">
        <f>$D2322*($E2322*(AU$321-AU$322)+$F2322*(AU$324-AU$325))</f>
        <v/>
      </c>
      <c r="AV2322" s="32">
        <f>$D2322*($E2322*(AV$321-AV$322)+$F2322*(AV$324-AV$325))</f>
        <v/>
      </c>
      <c r="AW2322" s="32">
        <f>$D2322*($E2322*(AW$321-AW$322)+$F2322*(AW$324-AW$325))</f>
        <v/>
      </c>
      <c r="AX2322" s="32">
        <f>$D2322*($E2322*(AX$321-AX$322)+$F2322*(AX$324-AX$325))</f>
        <v/>
      </c>
      <c r="AY2322" s="32">
        <f>$D2322*($E2322*(AY$321-AY$322)+$F2322*(AY$324-AY$325))</f>
        <v/>
      </c>
    </row>
    <row r="2323" hidden="1" outlineLevel="2">
      <c r="A2323" s="14" t="inlineStr">
        <is>
          <t>xcpd</t>
        </is>
      </c>
      <c r="B2323" s="14" t="inlineStr">
        <is>
          <t>ker</t>
        </is>
      </c>
      <c r="C2323" s="14" t="inlineStr">
        <is>
          <t>mac</t>
        </is>
      </c>
      <c r="D2323" s="32">
        <f>INDEX(Inputs!$W$5:$W$132,MATCH($B2323&amp;"|"&amp;$C2323,Inputs!$A$5:$A$132,0))</f>
        <v/>
      </c>
      <c r="E2323" s="32">
        <f>INDEX(Inputs!$Z$5:$Z$132,MATCH($B2323&amp;"|"&amp;$C2323,Inputs!$A$5:$A$132,0))</f>
        <v/>
      </c>
      <c r="F2323" s="32">
        <f>INDEX(Inputs!$AA$5:$AA$132,MATCH($B2323&amp;"|"&amp;$C2323,Inputs!$A$5:$A$132,0))</f>
        <v/>
      </c>
      <c r="G2323" s="36" t="n"/>
      <c r="H2323" s="14">
        <f>INDEX(VarLab,MATCH($A2323,VarKey,0))&amp;INDEX(MemLab,MATCH($C2323&amp;"|"&amp;$B2323,MemKey,0))</f>
        <v/>
      </c>
      <c r="I2323" s="14">
        <f>INDEX(VarUnit,MATCH($A2323,VarKey,0))</f>
        <v/>
      </c>
      <c r="J2323" s="14">
        <f>INDEX(VarSrc,MATCH($A2323,VarKey,0))</f>
        <v/>
      </c>
      <c r="K2323" s="11">
        <f>CodePrefix&amp;$A2323&amp;IF($C2323="","","."&amp;$C2323&amp;"."&amp;$B2323)&amp;INDEX(VarEnd,MATCH($A2323,VarKey,0))&amp;K$5</f>
        <v/>
      </c>
      <c r="L2323" s="37">
        <f>$D2323*($E2323*(L$321-L$322)+$F2323*(L$324-L$325))</f>
        <v/>
      </c>
      <c r="M2323" s="32">
        <f>$D2323*($E2323*(M$321-M$322)+$F2323*(M$324-M$325))</f>
        <v/>
      </c>
      <c r="N2323" s="32">
        <f>$D2323*($E2323*(N$321-N$322)+$F2323*(N$324-N$325))</f>
        <v/>
      </c>
      <c r="O2323" s="32">
        <f>$D2323*($E2323*(O$321-O$322)+$F2323*(O$324-O$325))</f>
        <v/>
      </c>
      <c r="P2323" s="32">
        <f>$D2323*($E2323*(P$321-P$322)+$F2323*(P$324-P$325))</f>
        <v/>
      </c>
      <c r="Q2323" s="32">
        <f>$D2323*($E2323*(Q$321-Q$322)+$F2323*(Q$324-Q$325))</f>
        <v/>
      </c>
      <c r="R2323" s="32">
        <f>$D2323*($E2323*(R$321-R$322)+$F2323*(R$324-R$325))</f>
        <v/>
      </c>
      <c r="S2323" s="32">
        <f>$D2323*($E2323*(S$321-S$322)+$F2323*(S$324-S$325))</f>
        <v/>
      </c>
      <c r="T2323" s="32">
        <f>$D2323*($E2323*(T$321-T$322)+$F2323*(T$324-T$325))</f>
        <v/>
      </c>
      <c r="U2323" s="32">
        <f>$D2323*($E2323*(U$321-U$322)+$F2323*(U$324-U$325))</f>
        <v/>
      </c>
      <c r="V2323" s="32">
        <f>$D2323*($E2323*(V$321-V$322)+$F2323*(V$324-V$325))</f>
        <v/>
      </c>
      <c r="W2323" s="32">
        <f>$D2323*($E2323*(W$321-W$322)+$F2323*(W$324-W$325))</f>
        <v/>
      </c>
      <c r="X2323" s="32">
        <f>$D2323*($E2323*(X$321-X$322)+$F2323*(X$324-X$325))</f>
        <v/>
      </c>
      <c r="Y2323" s="32">
        <f>$D2323*($E2323*(Y$321-Y$322)+$F2323*(Y$324-Y$325))</f>
        <v/>
      </c>
      <c r="Z2323" s="32">
        <f>$D2323*($E2323*(Z$321-Z$322)+$F2323*(Z$324-Z$325))</f>
        <v/>
      </c>
      <c r="AA2323" s="32">
        <f>$D2323*($E2323*(AA$321-AA$322)+$F2323*(AA$324-AA$325))</f>
        <v/>
      </c>
      <c r="AB2323" s="32">
        <f>$D2323*($E2323*(AB$321-AB$322)+$F2323*(AB$324-AB$325))</f>
        <v/>
      </c>
      <c r="AC2323" s="32">
        <f>$D2323*($E2323*(AC$321-AC$322)+$F2323*(AC$324-AC$325))</f>
        <v/>
      </c>
      <c r="AD2323" s="32">
        <f>$D2323*($E2323*(AD$321-AD$322)+$F2323*(AD$324-AD$325))</f>
        <v/>
      </c>
      <c r="AF2323" s="11">
        <f>CodePrefix&amp;$A2323&amp;IF($C2323="","","."&amp;$C2323&amp;"."&amp;$B2323)&amp;INDEX(VarEnd,MATCH($A2323,VarKey,0))&amp;AF$5</f>
        <v/>
      </c>
      <c r="AG2323" s="37">
        <f>$D2323*($E2323*(AG$321-AG$322)+$F2323*(AG$324-AG$325))</f>
        <v/>
      </c>
      <c r="AH2323" s="32">
        <f>$D2323*($E2323*(AH$321-AH$322)+$F2323*(AH$324-AH$325))</f>
        <v/>
      </c>
      <c r="AI2323" s="32">
        <f>$D2323*($E2323*(AI$321-AI$322)+$F2323*(AI$324-AI$325))</f>
        <v/>
      </c>
      <c r="AJ2323" s="32">
        <f>$D2323*($E2323*(AJ$321-AJ$322)+$F2323*(AJ$324-AJ$325))</f>
        <v/>
      </c>
      <c r="AK2323" s="32">
        <f>$D2323*($E2323*(AK$321-AK$322)+$F2323*(AK$324-AK$325))</f>
        <v/>
      </c>
      <c r="AL2323" s="32">
        <f>$D2323*($E2323*(AL$321-AL$322)+$F2323*(AL$324-AL$325))</f>
        <v/>
      </c>
      <c r="AM2323" s="32">
        <f>$D2323*($E2323*(AM$321-AM$322)+$F2323*(AM$324-AM$325))</f>
        <v/>
      </c>
      <c r="AN2323" s="32">
        <f>$D2323*($E2323*(AN$321-AN$322)+$F2323*(AN$324-AN$325))</f>
        <v/>
      </c>
      <c r="AO2323" s="32">
        <f>$D2323*($E2323*(AO$321-AO$322)+$F2323*(AO$324-AO$325))</f>
        <v/>
      </c>
      <c r="AP2323" s="32">
        <f>$D2323*($E2323*(AP$321-AP$322)+$F2323*(AP$324-AP$325))</f>
        <v/>
      </c>
      <c r="AQ2323" s="32">
        <f>$D2323*($E2323*(AQ$321-AQ$322)+$F2323*(AQ$324-AQ$325))</f>
        <v/>
      </c>
      <c r="AR2323" s="32">
        <f>$D2323*($E2323*(AR$321-AR$322)+$F2323*(AR$324-AR$325))</f>
        <v/>
      </c>
      <c r="AS2323" s="32">
        <f>$D2323*($E2323*(AS$321-AS$322)+$F2323*(AS$324-AS$325))</f>
        <v/>
      </c>
      <c r="AT2323" s="32">
        <f>$D2323*($E2323*(AT$321-AT$322)+$F2323*(AT$324-AT$325))</f>
        <v/>
      </c>
      <c r="AU2323" s="32">
        <f>$D2323*($E2323*(AU$321-AU$322)+$F2323*(AU$324-AU$325))</f>
        <v/>
      </c>
      <c r="AV2323" s="32">
        <f>$D2323*($E2323*(AV$321-AV$322)+$F2323*(AV$324-AV$325))</f>
        <v/>
      </c>
      <c r="AW2323" s="32">
        <f>$D2323*($E2323*(AW$321-AW$322)+$F2323*(AW$324-AW$325))</f>
        <v/>
      </c>
      <c r="AX2323" s="32">
        <f>$D2323*($E2323*(AX$321-AX$322)+$F2323*(AX$324-AX$325))</f>
        <v/>
      </c>
      <c r="AY2323" s="32">
        <f>$D2323*($E2323*(AY$321-AY$322)+$F2323*(AY$324-AY$325))</f>
        <v/>
      </c>
    </row>
    <row r="2324" hidden="1" outlineLevel="2">
      <c r="A2324" s="14" t="inlineStr">
        <is>
          <t>xcpd</t>
        </is>
      </c>
      <c r="B2324" s="14" t="inlineStr">
        <is>
          <t>oop</t>
        </is>
      </c>
      <c r="C2324" s="14" t="inlineStr">
        <is>
          <t>mac</t>
        </is>
      </c>
      <c r="D2324" s="32">
        <f>INDEX(Inputs!$W$5:$W$132,MATCH($B2324&amp;"|"&amp;$C2324,Inputs!$A$5:$A$132,0))</f>
        <v/>
      </c>
      <c r="E2324" s="32">
        <f>INDEX(Inputs!$Z$5:$Z$132,MATCH($B2324&amp;"|"&amp;$C2324,Inputs!$A$5:$A$132,0))</f>
        <v/>
      </c>
      <c r="F2324" s="32">
        <f>INDEX(Inputs!$AA$5:$AA$132,MATCH($B2324&amp;"|"&amp;$C2324,Inputs!$A$5:$A$132,0))</f>
        <v/>
      </c>
      <c r="G2324" s="36" t="n"/>
      <c r="H2324" s="14">
        <f>INDEX(VarLab,MATCH($A2324,VarKey,0))&amp;INDEX(MemLab,MATCH($C2324&amp;"|"&amp;$B2324,MemKey,0))</f>
        <v/>
      </c>
      <c r="I2324" s="14">
        <f>INDEX(VarUnit,MATCH($A2324,VarKey,0))</f>
        <v/>
      </c>
      <c r="J2324" s="14">
        <f>INDEX(VarSrc,MATCH($A2324,VarKey,0))</f>
        <v/>
      </c>
      <c r="K2324" s="11">
        <f>CodePrefix&amp;$A2324&amp;IF($C2324="","","."&amp;$C2324&amp;"."&amp;$B2324)&amp;INDEX(VarEnd,MATCH($A2324,VarKey,0))&amp;K$5</f>
        <v/>
      </c>
      <c r="L2324" s="37">
        <f>$D2324*($E2324*(L$321-L$322)+$F2324*(L$324-L$325))</f>
        <v/>
      </c>
      <c r="M2324" s="32">
        <f>$D2324*($E2324*(M$321-M$322)+$F2324*(M$324-M$325))</f>
        <v/>
      </c>
      <c r="N2324" s="32">
        <f>$D2324*($E2324*(N$321-N$322)+$F2324*(N$324-N$325))</f>
        <v/>
      </c>
      <c r="O2324" s="32">
        <f>$D2324*($E2324*(O$321-O$322)+$F2324*(O$324-O$325))</f>
        <v/>
      </c>
      <c r="P2324" s="32">
        <f>$D2324*($E2324*(P$321-P$322)+$F2324*(P$324-P$325))</f>
        <v/>
      </c>
      <c r="Q2324" s="32">
        <f>$D2324*($E2324*(Q$321-Q$322)+$F2324*(Q$324-Q$325))</f>
        <v/>
      </c>
      <c r="R2324" s="32">
        <f>$D2324*($E2324*(R$321-R$322)+$F2324*(R$324-R$325))</f>
        <v/>
      </c>
      <c r="S2324" s="32">
        <f>$D2324*($E2324*(S$321-S$322)+$F2324*(S$324-S$325))</f>
        <v/>
      </c>
      <c r="T2324" s="32">
        <f>$D2324*($E2324*(T$321-T$322)+$F2324*(T$324-T$325))</f>
        <v/>
      </c>
      <c r="U2324" s="32">
        <f>$D2324*($E2324*(U$321-U$322)+$F2324*(U$324-U$325))</f>
        <v/>
      </c>
      <c r="V2324" s="32">
        <f>$D2324*($E2324*(V$321-V$322)+$F2324*(V$324-V$325))</f>
        <v/>
      </c>
      <c r="W2324" s="32">
        <f>$D2324*($E2324*(W$321-W$322)+$F2324*(W$324-W$325))</f>
        <v/>
      </c>
      <c r="X2324" s="32">
        <f>$D2324*($E2324*(X$321-X$322)+$F2324*(X$324-X$325))</f>
        <v/>
      </c>
      <c r="Y2324" s="32">
        <f>$D2324*($E2324*(Y$321-Y$322)+$F2324*(Y$324-Y$325))</f>
        <v/>
      </c>
      <c r="Z2324" s="32">
        <f>$D2324*($E2324*(Z$321-Z$322)+$F2324*(Z$324-Z$325))</f>
        <v/>
      </c>
      <c r="AA2324" s="32">
        <f>$D2324*($E2324*(AA$321-AA$322)+$F2324*(AA$324-AA$325))</f>
        <v/>
      </c>
      <c r="AB2324" s="32">
        <f>$D2324*($E2324*(AB$321-AB$322)+$F2324*(AB$324-AB$325))</f>
        <v/>
      </c>
      <c r="AC2324" s="32">
        <f>$D2324*($E2324*(AC$321-AC$322)+$F2324*(AC$324-AC$325))</f>
        <v/>
      </c>
      <c r="AD2324" s="32">
        <f>$D2324*($E2324*(AD$321-AD$322)+$F2324*(AD$324-AD$325))</f>
        <v/>
      </c>
      <c r="AF2324" s="11">
        <f>CodePrefix&amp;$A2324&amp;IF($C2324="","","."&amp;$C2324&amp;"."&amp;$B2324)&amp;INDEX(VarEnd,MATCH($A2324,VarKey,0))&amp;AF$5</f>
        <v/>
      </c>
      <c r="AG2324" s="37">
        <f>$D2324*($E2324*(AG$321-AG$322)+$F2324*(AG$324-AG$325))</f>
        <v/>
      </c>
      <c r="AH2324" s="32">
        <f>$D2324*($E2324*(AH$321-AH$322)+$F2324*(AH$324-AH$325))</f>
        <v/>
      </c>
      <c r="AI2324" s="32">
        <f>$D2324*($E2324*(AI$321-AI$322)+$F2324*(AI$324-AI$325))</f>
        <v/>
      </c>
      <c r="AJ2324" s="32">
        <f>$D2324*($E2324*(AJ$321-AJ$322)+$F2324*(AJ$324-AJ$325))</f>
        <v/>
      </c>
      <c r="AK2324" s="32">
        <f>$D2324*($E2324*(AK$321-AK$322)+$F2324*(AK$324-AK$325))</f>
        <v/>
      </c>
      <c r="AL2324" s="32">
        <f>$D2324*($E2324*(AL$321-AL$322)+$F2324*(AL$324-AL$325))</f>
        <v/>
      </c>
      <c r="AM2324" s="32">
        <f>$D2324*($E2324*(AM$321-AM$322)+$F2324*(AM$324-AM$325))</f>
        <v/>
      </c>
      <c r="AN2324" s="32">
        <f>$D2324*($E2324*(AN$321-AN$322)+$F2324*(AN$324-AN$325))</f>
        <v/>
      </c>
      <c r="AO2324" s="32">
        <f>$D2324*($E2324*(AO$321-AO$322)+$F2324*(AO$324-AO$325))</f>
        <v/>
      </c>
      <c r="AP2324" s="32">
        <f>$D2324*($E2324*(AP$321-AP$322)+$F2324*(AP$324-AP$325))</f>
        <v/>
      </c>
      <c r="AQ2324" s="32">
        <f>$D2324*($E2324*(AQ$321-AQ$322)+$F2324*(AQ$324-AQ$325))</f>
        <v/>
      </c>
      <c r="AR2324" s="32">
        <f>$D2324*($E2324*(AR$321-AR$322)+$F2324*(AR$324-AR$325))</f>
        <v/>
      </c>
      <c r="AS2324" s="32">
        <f>$D2324*($E2324*(AS$321-AS$322)+$F2324*(AS$324-AS$325))</f>
        <v/>
      </c>
      <c r="AT2324" s="32">
        <f>$D2324*($E2324*(AT$321-AT$322)+$F2324*(AT$324-AT$325))</f>
        <v/>
      </c>
      <c r="AU2324" s="32">
        <f>$D2324*($E2324*(AU$321-AU$322)+$F2324*(AU$324-AU$325))</f>
        <v/>
      </c>
      <c r="AV2324" s="32">
        <f>$D2324*($E2324*(AV$321-AV$322)+$F2324*(AV$324-AV$325))</f>
        <v/>
      </c>
      <c r="AW2324" s="32">
        <f>$D2324*($E2324*(AW$321-AW$322)+$F2324*(AW$324-AW$325))</f>
        <v/>
      </c>
      <c r="AX2324" s="32">
        <f>$D2324*($E2324*(AX$321-AX$322)+$F2324*(AX$324-AX$325))</f>
        <v/>
      </c>
      <c r="AY2324" s="32">
        <f>$D2324*($E2324*(AY$321-AY$322)+$F2324*(AY$324-AY$325))</f>
        <v/>
      </c>
    </row>
    <row r="2325" hidden="1" outlineLevel="2">
      <c r="A2325" s="14" t="inlineStr">
        <is>
          <t>xcpd</t>
        </is>
      </c>
      <c r="B2325" s="14" t="inlineStr">
        <is>
          <t>bio</t>
        </is>
      </c>
      <c r="C2325" s="14" t="inlineStr">
        <is>
          <t>mac</t>
        </is>
      </c>
      <c r="D2325" s="32">
        <f>INDEX(Inputs!$W$5:$W$132,MATCH($B2325&amp;"|"&amp;$C2325,Inputs!$A$5:$A$132,0))</f>
        <v/>
      </c>
      <c r="E2325" s="32">
        <f>INDEX(Inputs!$Z$5:$Z$132,MATCH($B2325&amp;"|"&amp;$C2325,Inputs!$A$5:$A$132,0))</f>
        <v/>
      </c>
      <c r="F2325" s="32">
        <f>INDEX(Inputs!$AA$5:$AA$132,MATCH($B2325&amp;"|"&amp;$C2325,Inputs!$A$5:$A$132,0))</f>
        <v/>
      </c>
      <c r="G2325" s="36" t="n"/>
      <c r="H2325" s="14">
        <f>INDEX(VarLab,MATCH($A2325,VarKey,0))&amp;INDEX(MemLab,MATCH($C2325&amp;"|"&amp;$B2325,MemKey,0))</f>
        <v/>
      </c>
      <c r="I2325" s="14">
        <f>INDEX(VarUnit,MATCH($A2325,VarKey,0))</f>
        <v/>
      </c>
      <c r="J2325" s="14">
        <f>INDEX(VarSrc,MATCH($A2325,VarKey,0))</f>
        <v/>
      </c>
      <c r="K2325" s="11">
        <f>CodePrefix&amp;$A2325&amp;IF($C2325="","","."&amp;$C2325&amp;"."&amp;$B2325)&amp;INDEX(VarEnd,MATCH($A2325,VarKey,0))&amp;K$5</f>
        <v/>
      </c>
      <c r="L2325" s="37">
        <f>$D2325*($E2325*(L$321-L$322)+$F2325*(L$324-L$325))</f>
        <v/>
      </c>
      <c r="M2325" s="32">
        <f>$D2325*($E2325*(M$321-M$322)+$F2325*(M$324-M$325))</f>
        <v/>
      </c>
      <c r="N2325" s="32">
        <f>$D2325*($E2325*(N$321-N$322)+$F2325*(N$324-N$325))</f>
        <v/>
      </c>
      <c r="O2325" s="32">
        <f>$D2325*($E2325*(O$321-O$322)+$F2325*(O$324-O$325))</f>
        <v/>
      </c>
      <c r="P2325" s="32">
        <f>$D2325*($E2325*(P$321-P$322)+$F2325*(P$324-P$325))</f>
        <v/>
      </c>
      <c r="Q2325" s="32">
        <f>$D2325*($E2325*(Q$321-Q$322)+$F2325*(Q$324-Q$325))</f>
        <v/>
      </c>
      <c r="R2325" s="32">
        <f>$D2325*($E2325*(R$321-R$322)+$F2325*(R$324-R$325))</f>
        <v/>
      </c>
      <c r="S2325" s="32">
        <f>$D2325*($E2325*(S$321-S$322)+$F2325*(S$324-S$325))</f>
        <v/>
      </c>
      <c r="T2325" s="32">
        <f>$D2325*($E2325*(T$321-T$322)+$F2325*(T$324-T$325))</f>
        <v/>
      </c>
      <c r="U2325" s="32">
        <f>$D2325*($E2325*(U$321-U$322)+$F2325*(U$324-U$325))</f>
        <v/>
      </c>
      <c r="V2325" s="32">
        <f>$D2325*($E2325*(V$321-V$322)+$F2325*(V$324-V$325))</f>
        <v/>
      </c>
      <c r="W2325" s="32">
        <f>$D2325*($E2325*(W$321-W$322)+$F2325*(W$324-W$325))</f>
        <v/>
      </c>
      <c r="X2325" s="32">
        <f>$D2325*($E2325*(X$321-X$322)+$F2325*(X$324-X$325))</f>
        <v/>
      </c>
      <c r="Y2325" s="32">
        <f>$D2325*($E2325*(Y$321-Y$322)+$F2325*(Y$324-Y$325))</f>
        <v/>
      </c>
      <c r="Z2325" s="32">
        <f>$D2325*($E2325*(Z$321-Z$322)+$F2325*(Z$324-Z$325))</f>
        <v/>
      </c>
      <c r="AA2325" s="32">
        <f>$D2325*($E2325*(AA$321-AA$322)+$F2325*(AA$324-AA$325))</f>
        <v/>
      </c>
      <c r="AB2325" s="32">
        <f>$D2325*($E2325*(AB$321-AB$322)+$F2325*(AB$324-AB$325))</f>
        <v/>
      </c>
      <c r="AC2325" s="32">
        <f>$D2325*($E2325*(AC$321-AC$322)+$F2325*(AC$324-AC$325))</f>
        <v/>
      </c>
      <c r="AD2325" s="32">
        <f>$D2325*($E2325*(AD$321-AD$322)+$F2325*(AD$324-AD$325))</f>
        <v/>
      </c>
      <c r="AF2325" s="11">
        <f>CodePrefix&amp;$A2325&amp;IF($C2325="","","."&amp;$C2325&amp;"."&amp;$B2325)&amp;INDEX(VarEnd,MATCH($A2325,VarKey,0))&amp;AF$5</f>
        <v/>
      </c>
      <c r="AG2325" s="37">
        <f>$D2325*($E2325*(AG$321-AG$322)+$F2325*(AG$324-AG$325))</f>
        <v/>
      </c>
      <c r="AH2325" s="32">
        <f>$D2325*($E2325*(AH$321-AH$322)+$F2325*(AH$324-AH$325))</f>
        <v/>
      </c>
      <c r="AI2325" s="32">
        <f>$D2325*($E2325*(AI$321-AI$322)+$F2325*(AI$324-AI$325))</f>
        <v/>
      </c>
      <c r="AJ2325" s="32">
        <f>$D2325*($E2325*(AJ$321-AJ$322)+$F2325*(AJ$324-AJ$325))</f>
        <v/>
      </c>
      <c r="AK2325" s="32">
        <f>$D2325*($E2325*(AK$321-AK$322)+$F2325*(AK$324-AK$325))</f>
        <v/>
      </c>
      <c r="AL2325" s="32">
        <f>$D2325*($E2325*(AL$321-AL$322)+$F2325*(AL$324-AL$325))</f>
        <v/>
      </c>
      <c r="AM2325" s="32">
        <f>$D2325*($E2325*(AM$321-AM$322)+$F2325*(AM$324-AM$325))</f>
        <v/>
      </c>
      <c r="AN2325" s="32">
        <f>$D2325*($E2325*(AN$321-AN$322)+$F2325*(AN$324-AN$325))</f>
        <v/>
      </c>
      <c r="AO2325" s="32">
        <f>$D2325*($E2325*(AO$321-AO$322)+$F2325*(AO$324-AO$325))</f>
        <v/>
      </c>
      <c r="AP2325" s="32">
        <f>$D2325*($E2325*(AP$321-AP$322)+$F2325*(AP$324-AP$325))</f>
        <v/>
      </c>
      <c r="AQ2325" s="32">
        <f>$D2325*($E2325*(AQ$321-AQ$322)+$F2325*(AQ$324-AQ$325))</f>
        <v/>
      </c>
      <c r="AR2325" s="32">
        <f>$D2325*($E2325*(AR$321-AR$322)+$F2325*(AR$324-AR$325))</f>
        <v/>
      </c>
      <c r="AS2325" s="32">
        <f>$D2325*($E2325*(AS$321-AS$322)+$F2325*(AS$324-AS$325))</f>
        <v/>
      </c>
      <c r="AT2325" s="32">
        <f>$D2325*($E2325*(AT$321-AT$322)+$F2325*(AT$324-AT$325))</f>
        <v/>
      </c>
      <c r="AU2325" s="32">
        <f>$D2325*($E2325*(AU$321-AU$322)+$F2325*(AU$324-AU$325))</f>
        <v/>
      </c>
      <c r="AV2325" s="32">
        <f>$D2325*($E2325*(AV$321-AV$322)+$F2325*(AV$324-AV$325))</f>
        <v/>
      </c>
      <c r="AW2325" s="32">
        <f>$D2325*($E2325*(AW$321-AW$322)+$F2325*(AW$324-AW$325))</f>
        <v/>
      </c>
      <c r="AX2325" s="32">
        <f>$D2325*($E2325*(AX$321-AX$322)+$F2325*(AX$324-AX$325))</f>
        <v/>
      </c>
      <c r="AY2325" s="32">
        <f>$D2325*($E2325*(AY$321-AY$322)+$F2325*(AY$324-AY$325))</f>
        <v/>
      </c>
    </row>
    <row r="2326" hidden="1" outlineLevel="2"/>
    <row r="2327" hidden="1" outlineLevel="2">
      <c r="A2327" s="14" t="inlineStr">
        <is>
          <t>atp</t>
        </is>
      </c>
      <c r="B2327" s="14" t="inlineStr">
        <is>
          <t>coa</t>
        </is>
      </c>
      <c r="C2327" s="14" t="inlineStr">
        <is>
          <t>mac</t>
        </is>
      </c>
      <c r="D2327" s="32">
        <f>INDEX(Inputs!$U$5:$U$132,MATCH($B2327&amp;"|"&amp;$C2327,Inputs!$A$5:$A$132,0))</f>
        <v/>
      </c>
      <c r="E2327" s="32">
        <f>INDEX(Inputs!$V$5:$V$132,MATCH($B2327&amp;"|"&amp;$C2327,Inputs!$A$5:$A$132,0))</f>
        <v/>
      </c>
      <c r="F2327" s="36" t="n"/>
      <c r="G2327" s="36" t="n"/>
      <c r="H2327" s="14">
        <f>INDEX(VarLab,MATCH($A2327,VarKey,0))&amp;INDEX(MemLab,MATCH($C2327&amp;"|"&amp;$B2327,MemKey,0))</f>
        <v/>
      </c>
      <c r="I2327" s="14">
        <f>INDEX(VarUnit,MATCH($A2327,VarKey,0))</f>
        <v/>
      </c>
      <c r="J2327" s="14">
        <f>INDEX(VarSrc,MATCH($A2327,VarKey,0))</f>
        <v/>
      </c>
      <c r="K2327" s="11">
        <f>CodePrefix&amp;$A2327&amp;IF($C2327="","","."&amp;$C2327&amp;"."&amp;$B2327)&amp;INDEX(VarEnd,MATCH($A2327,VarKey,0))&amp;K$5</f>
        <v/>
      </c>
      <c r="L2327" s="37">
        <f>MAX(INDEX(L$381:L$392,$D2327)+(L2300+L2318)*(1+$E2327),0.01)</f>
        <v/>
      </c>
      <c r="M2327" s="32">
        <f>MAX(INDEX(M$381:M$392,$D2327)+(M2300+M2318)*(1+$E2327),0.01)</f>
        <v/>
      </c>
      <c r="N2327" s="32">
        <f>MAX(INDEX(N$381:N$392,$D2327)+(N2300+N2318)*(1+$E2327),0.01)</f>
        <v/>
      </c>
      <c r="O2327" s="32">
        <f>MAX(INDEX(O$381:O$392,$D2327)+(O2300+O2318)*(1+$E2327),0.01)</f>
        <v/>
      </c>
      <c r="P2327" s="32">
        <f>MAX(INDEX(P$381:P$392,$D2327)+(P2300+P2318)*(1+$E2327),0.01)</f>
        <v/>
      </c>
      <c r="Q2327" s="32">
        <f>MAX(INDEX(Q$381:Q$392,$D2327)+(Q2300+Q2318)*(1+$E2327),0.01)</f>
        <v/>
      </c>
      <c r="R2327" s="32">
        <f>MAX(INDEX(R$381:R$392,$D2327)+(R2300+R2318)*(1+$E2327),0.01)</f>
        <v/>
      </c>
      <c r="S2327" s="32">
        <f>MAX(INDEX(S$381:S$392,$D2327)+(S2300+S2318)*(1+$E2327),0.01)</f>
        <v/>
      </c>
      <c r="T2327" s="32">
        <f>MAX(INDEX(T$381:T$392,$D2327)+(T2300+T2318)*(1+$E2327),0.01)</f>
        <v/>
      </c>
      <c r="U2327" s="32">
        <f>MAX(INDEX(U$381:U$392,$D2327)+(U2300+U2318)*(1+$E2327),0.01)</f>
        <v/>
      </c>
      <c r="V2327" s="32">
        <f>MAX(INDEX(V$381:V$392,$D2327)+(V2300+V2318)*(1+$E2327),0.01)</f>
        <v/>
      </c>
      <c r="W2327" s="32">
        <f>MAX(INDEX(W$381:W$392,$D2327)+(W2300+W2318)*(1+$E2327),0.01)</f>
        <v/>
      </c>
      <c r="X2327" s="32">
        <f>MAX(INDEX(X$381:X$392,$D2327)+(X2300+X2318)*(1+$E2327),0.01)</f>
        <v/>
      </c>
      <c r="Y2327" s="32">
        <f>MAX(INDEX(Y$381:Y$392,$D2327)+(Y2300+Y2318)*(1+$E2327),0.01)</f>
        <v/>
      </c>
      <c r="Z2327" s="32">
        <f>MAX(INDEX(Z$381:Z$392,$D2327)+(Z2300+Z2318)*(1+$E2327),0.01)</f>
        <v/>
      </c>
      <c r="AA2327" s="32">
        <f>MAX(INDEX(AA$381:AA$392,$D2327)+(AA2300+AA2318)*(1+$E2327),0.01)</f>
        <v/>
      </c>
      <c r="AB2327" s="32">
        <f>MAX(INDEX(AB$381:AB$392,$D2327)+(AB2300+AB2318)*(1+$E2327),0.01)</f>
        <v/>
      </c>
      <c r="AC2327" s="32">
        <f>MAX(INDEX(AC$381:AC$392,$D2327)+(AC2300+AC2318)*(1+$E2327),0.01)</f>
        <v/>
      </c>
      <c r="AD2327" s="32">
        <f>MAX(INDEX(AD$381:AD$392,$D2327)+(AD2300+AD2318)*(1+$E2327),0.01)</f>
        <v/>
      </c>
      <c r="AF2327" s="11">
        <f>CodePrefix&amp;$A2327&amp;IF($C2327="","","."&amp;$C2327&amp;"."&amp;$B2327)&amp;INDEX(VarEnd,MATCH($A2327,VarKey,0))&amp;AF$5</f>
        <v/>
      </c>
      <c r="AG2327" s="37">
        <f>MAX(INDEX(AG$381:AG$392,$D2327)+(AG2300+AG2318)*(1+$E2327),0.01)</f>
        <v/>
      </c>
      <c r="AH2327" s="32">
        <f>MAX(INDEX(AH$381:AH$392,$D2327)+(AH2300+AH2318)*(1+$E2327),0.01)</f>
        <v/>
      </c>
      <c r="AI2327" s="32">
        <f>MAX(INDEX(AI$381:AI$392,$D2327)+(AI2300+AI2318)*(1+$E2327),0.01)</f>
        <v/>
      </c>
      <c r="AJ2327" s="32">
        <f>MAX(INDEX(AJ$381:AJ$392,$D2327)+(AJ2300+AJ2318)*(1+$E2327),0.01)</f>
        <v/>
      </c>
      <c r="AK2327" s="32">
        <f>MAX(INDEX(AK$381:AK$392,$D2327)+(AK2300+AK2318)*(1+$E2327),0.01)</f>
        <v/>
      </c>
      <c r="AL2327" s="32">
        <f>MAX(INDEX(AL$381:AL$392,$D2327)+(AL2300+AL2318)*(1+$E2327),0.01)</f>
        <v/>
      </c>
      <c r="AM2327" s="32">
        <f>MAX(INDEX(AM$381:AM$392,$D2327)+(AM2300+AM2318)*(1+$E2327),0.01)</f>
        <v/>
      </c>
      <c r="AN2327" s="32">
        <f>MAX(INDEX(AN$381:AN$392,$D2327)+(AN2300+AN2318)*(1+$E2327),0.01)</f>
        <v/>
      </c>
      <c r="AO2327" s="32">
        <f>MAX(INDEX(AO$381:AO$392,$D2327)+(AO2300+AO2318)*(1+$E2327),0.01)</f>
        <v/>
      </c>
      <c r="AP2327" s="32">
        <f>MAX(INDEX(AP$381:AP$392,$D2327)+(AP2300+AP2318)*(1+$E2327),0.01)</f>
        <v/>
      </c>
      <c r="AQ2327" s="32">
        <f>MAX(INDEX(AQ$381:AQ$392,$D2327)+(AQ2300+AQ2318)*(1+$E2327),0.01)</f>
        <v/>
      </c>
      <c r="AR2327" s="32">
        <f>MAX(INDEX(AR$381:AR$392,$D2327)+(AR2300+AR2318)*(1+$E2327),0.01)</f>
        <v/>
      </c>
      <c r="AS2327" s="32">
        <f>MAX(INDEX(AS$381:AS$392,$D2327)+(AS2300+AS2318)*(1+$E2327),0.01)</f>
        <v/>
      </c>
      <c r="AT2327" s="32">
        <f>MAX(INDEX(AT$381:AT$392,$D2327)+(AT2300+AT2318)*(1+$E2327),0.01)</f>
        <v/>
      </c>
      <c r="AU2327" s="32">
        <f>MAX(INDEX(AU$381:AU$392,$D2327)+(AU2300+AU2318)*(1+$E2327),0.01)</f>
        <v/>
      </c>
      <c r="AV2327" s="32">
        <f>MAX(INDEX(AV$381:AV$392,$D2327)+(AV2300+AV2318)*(1+$E2327),0.01)</f>
        <v/>
      </c>
      <c r="AW2327" s="32">
        <f>MAX(INDEX(AW$381:AW$392,$D2327)+(AW2300+AW2318)*(1+$E2327),0.01)</f>
        <v/>
      </c>
      <c r="AX2327" s="32">
        <f>MAX(INDEX(AX$381:AX$392,$D2327)+(AX2300+AX2318)*(1+$E2327),0.01)</f>
        <v/>
      </c>
      <c r="AY2327" s="32">
        <f>MAX(INDEX(AY$381:AY$392,$D2327)+(AY2300+AY2318)*(1+$E2327),0.01)</f>
        <v/>
      </c>
    </row>
    <row r="2328" hidden="1" outlineLevel="2">
      <c r="A2328" s="14" t="inlineStr">
        <is>
          <t>atp</t>
        </is>
      </c>
      <c r="B2328" s="14" t="inlineStr">
        <is>
          <t>nga</t>
        </is>
      </c>
      <c r="C2328" s="14" t="inlineStr">
        <is>
          <t>mac</t>
        </is>
      </c>
      <c r="D2328" s="32">
        <f>INDEX(Inputs!$U$5:$U$132,MATCH($B2328&amp;"|"&amp;$C2328,Inputs!$A$5:$A$132,0))</f>
        <v/>
      </c>
      <c r="E2328" s="32">
        <f>INDEX(Inputs!$V$5:$V$132,MATCH($B2328&amp;"|"&amp;$C2328,Inputs!$A$5:$A$132,0))</f>
        <v/>
      </c>
      <c r="F2328" s="36" t="n"/>
      <c r="G2328" s="36" t="n"/>
      <c r="H2328" s="14">
        <f>INDEX(VarLab,MATCH($A2328,VarKey,0))&amp;INDEX(MemLab,MATCH($C2328&amp;"|"&amp;$B2328,MemKey,0))</f>
        <v/>
      </c>
      <c r="I2328" s="14">
        <f>INDEX(VarUnit,MATCH($A2328,VarKey,0))</f>
        <v/>
      </c>
      <c r="J2328" s="14">
        <f>INDEX(VarSrc,MATCH($A2328,VarKey,0))</f>
        <v/>
      </c>
      <c r="K2328" s="11">
        <f>CodePrefix&amp;$A2328&amp;IF($C2328="","","."&amp;$C2328&amp;"."&amp;$B2328)&amp;INDEX(VarEnd,MATCH($A2328,VarKey,0))&amp;K$5</f>
        <v/>
      </c>
      <c r="L2328" s="37">
        <f>MAX(INDEX(L$381:L$392,$D2328)+(L2301+L2319)*(1+$E2328),0.01)</f>
        <v/>
      </c>
      <c r="M2328" s="32">
        <f>MAX(INDEX(M$381:M$392,$D2328)+(M2301+M2319)*(1+$E2328),0.01)</f>
        <v/>
      </c>
      <c r="N2328" s="32">
        <f>MAX(INDEX(N$381:N$392,$D2328)+(N2301+N2319)*(1+$E2328),0.01)</f>
        <v/>
      </c>
      <c r="O2328" s="32">
        <f>MAX(INDEX(O$381:O$392,$D2328)+(O2301+O2319)*(1+$E2328),0.01)</f>
        <v/>
      </c>
      <c r="P2328" s="32">
        <f>MAX(INDEX(P$381:P$392,$D2328)+(P2301+P2319)*(1+$E2328),0.01)</f>
        <v/>
      </c>
      <c r="Q2328" s="32">
        <f>MAX(INDEX(Q$381:Q$392,$D2328)+(Q2301+Q2319)*(1+$E2328),0.01)</f>
        <v/>
      </c>
      <c r="R2328" s="32">
        <f>MAX(INDEX(R$381:R$392,$D2328)+(R2301+R2319)*(1+$E2328),0.01)</f>
        <v/>
      </c>
      <c r="S2328" s="32">
        <f>MAX(INDEX(S$381:S$392,$D2328)+(S2301+S2319)*(1+$E2328),0.01)</f>
        <v/>
      </c>
      <c r="T2328" s="32">
        <f>MAX(INDEX(T$381:T$392,$D2328)+(T2301+T2319)*(1+$E2328),0.01)</f>
        <v/>
      </c>
      <c r="U2328" s="32">
        <f>MAX(INDEX(U$381:U$392,$D2328)+(U2301+U2319)*(1+$E2328),0.01)</f>
        <v/>
      </c>
      <c r="V2328" s="32">
        <f>MAX(INDEX(V$381:V$392,$D2328)+(V2301+V2319)*(1+$E2328),0.01)</f>
        <v/>
      </c>
      <c r="W2328" s="32">
        <f>MAX(INDEX(W$381:W$392,$D2328)+(W2301+W2319)*(1+$E2328),0.01)</f>
        <v/>
      </c>
      <c r="X2328" s="32">
        <f>MAX(INDEX(X$381:X$392,$D2328)+(X2301+X2319)*(1+$E2328),0.01)</f>
        <v/>
      </c>
      <c r="Y2328" s="32">
        <f>MAX(INDEX(Y$381:Y$392,$D2328)+(Y2301+Y2319)*(1+$E2328),0.01)</f>
        <v/>
      </c>
      <c r="Z2328" s="32">
        <f>MAX(INDEX(Z$381:Z$392,$D2328)+(Z2301+Z2319)*(1+$E2328),0.01)</f>
        <v/>
      </c>
      <c r="AA2328" s="32">
        <f>MAX(INDEX(AA$381:AA$392,$D2328)+(AA2301+AA2319)*(1+$E2328),0.01)</f>
        <v/>
      </c>
      <c r="AB2328" s="32">
        <f>MAX(INDEX(AB$381:AB$392,$D2328)+(AB2301+AB2319)*(1+$E2328),0.01)</f>
        <v/>
      </c>
      <c r="AC2328" s="32">
        <f>MAX(INDEX(AC$381:AC$392,$D2328)+(AC2301+AC2319)*(1+$E2328),0.01)</f>
        <v/>
      </c>
      <c r="AD2328" s="32">
        <f>MAX(INDEX(AD$381:AD$392,$D2328)+(AD2301+AD2319)*(1+$E2328),0.01)</f>
        <v/>
      </c>
      <c r="AF2328" s="11">
        <f>CodePrefix&amp;$A2328&amp;IF($C2328="","","."&amp;$C2328&amp;"."&amp;$B2328)&amp;INDEX(VarEnd,MATCH($A2328,VarKey,0))&amp;AF$5</f>
        <v/>
      </c>
      <c r="AG2328" s="37">
        <f>MAX(INDEX(AG$381:AG$392,$D2328)+(AG2301+AG2319)*(1+$E2328),0.01)</f>
        <v/>
      </c>
      <c r="AH2328" s="32">
        <f>MAX(INDEX(AH$381:AH$392,$D2328)+(AH2301+AH2319)*(1+$E2328),0.01)</f>
        <v/>
      </c>
      <c r="AI2328" s="32">
        <f>MAX(INDEX(AI$381:AI$392,$D2328)+(AI2301+AI2319)*(1+$E2328),0.01)</f>
        <v/>
      </c>
      <c r="AJ2328" s="32">
        <f>MAX(INDEX(AJ$381:AJ$392,$D2328)+(AJ2301+AJ2319)*(1+$E2328),0.01)</f>
        <v/>
      </c>
      <c r="AK2328" s="32">
        <f>MAX(INDEX(AK$381:AK$392,$D2328)+(AK2301+AK2319)*(1+$E2328),0.01)</f>
        <v/>
      </c>
      <c r="AL2328" s="32">
        <f>MAX(INDEX(AL$381:AL$392,$D2328)+(AL2301+AL2319)*(1+$E2328),0.01)</f>
        <v/>
      </c>
      <c r="AM2328" s="32">
        <f>MAX(INDEX(AM$381:AM$392,$D2328)+(AM2301+AM2319)*(1+$E2328),0.01)</f>
        <v/>
      </c>
      <c r="AN2328" s="32">
        <f>MAX(INDEX(AN$381:AN$392,$D2328)+(AN2301+AN2319)*(1+$E2328),0.01)</f>
        <v/>
      </c>
      <c r="AO2328" s="32">
        <f>MAX(INDEX(AO$381:AO$392,$D2328)+(AO2301+AO2319)*(1+$E2328),0.01)</f>
        <v/>
      </c>
      <c r="AP2328" s="32">
        <f>MAX(INDEX(AP$381:AP$392,$D2328)+(AP2301+AP2319)*(1+$E2328),0.01)</f>
        <v/>
      </c>
      <c r="AQ2328" s="32">
        <f>MAX(INDEX(AQ$381:AQ$392,$D2328)+(AQ2301+AQ2319)*(1+$E2328),0.01)</f>
        <v/>
      </c>
      <c r="AR2328" s="32">
        <f>MAX(INDEX(AR$381:AR$392,$D2328)+(AR2301+AR2319)*(1+$E2328),0.01)</f>
        <v/>
      </c>
      <c r="AS2328" s="32">
        <f>MAX(INDEX(AS$381:AS$392,$D2328)+(AS2301+AS2319)*(1+$E2328),0.01)</f>
        <v/>
      </c>
      <c r="AT2328" s="32">
        <f>MAX(INDEX(AT$381:AT$392,$D2328)+(AT2301+AT2319)*(1+$E2328),0.01)</f>
        <v/>
      </c>
      <c r="AU2328" s="32">
        <f>MAX(INDEX(AU$381:AU$392,$D2328)+(AU2301+AU2319)*(1+$E2328),0.01)</f>
        <v/>
      </c>
      <c r="AV2328" s="32">
        <f>MAX(INDEX(AV$381:AV$392,$D2328)+(AV2301+AV2319)*(1+$E2328),0.01)</f>
        <v/>
      </c>
      <c r="AW2328" s="32">
        <f>MAX(INDEX(AW$381:AW$392,$D2328)+(AW2301+AW2319)*(1+$E2328),0.01)</f>
        <v/>
      </c>
      <c r="AX2328" s="32">
        <f>MAX(INDEX(AX$381:AX$392,$D2328)+(AX2301+AX2319)*(1+$E2328),0.01)</f>
        <v/>
      </c>
      <c r="AY2328" s="32">
        <f>MAX(INDEX(AY$381:AY$392,$D2328)+(AY2301+AY2319)*(1+$E2328),0.01)</f>
        <v/>
      </c>
    </row>
    <row r="2329" hidden="1" outlineLevel="2">
      <c r="A2329" s="14" t="inlineStr">
        <is>
          <t>atp</t>
        </is>
      </c>
      <c r="B2329" s="14" t="inlineStr">
        <is>
          <t>gso</t>
        </is>
      </c>
      <c r="C2329" s="14" t="inlineStr">
        <is>
          <t>mac</t>
        </is>
      </c>
      <c r="D2329" s="32">
        <f>INDEX(Inputs!$U$5:$U$132,MATCH($B2329&amp;"|"&amp;$C2329,Inputs!$A$5:$A$132,0))</f>
        <v/>
      </c>
      <c r="E2329" s="32">
        <f>INDEX(Inputs!$V$5:$V$132,MATCH($B2329&amp;"|"&amp;$C2329,Inputs!$A$5:$A$132,0))</f>
        <v/>
      </c>
      <c r="F2329" s="36" t="n"/>
      <c r="G2329" s="36" t="n"/>
      <c r="H2329" s="14">
        <f>INDEX(VarLab,MATCH($A2329,VarKey,0))&amp;INDEX(MemLab,MATCH($C2329&amp;"|"&amp;$B2329,MemKey,0))</f>
        <v/>
      </c>
      <c r="I2329" s="14">
        <f>INDEX(VarUnit,MATCH($A2329,VarKey,0))</f>
        <v/>
      </c>
      <c r="J2329" s="14">
        <f>INDEX(VarSrc,MATCH($A2329,VarKey,0))</f>
        <v/>
      </c>
      <c r="K2329" s="11">
        <f>CodePrefix&amp;$A2329&amp;IF($C2329="","","."&amp;$C2329&amp;"."&amp;$B2329)&amp;INDEX(VarEnd,MATCH($A2329,VarKey,0))&amp;K$5</f>
        <v/>
      </c>
      <c r="L2329" s="37">
        <f>MAX(INDEX(L$381:L$392,$D2329)+(L2302+L2320)*(1+$E2329),0.01)</f>
        <v/>
      </c>
      <c r="M2329" s="32">
        <f>MAX(INDEX(M$381:M$392,$D2329)+(M2302+M2320)*(1+$E2329),0.01)</f>
        <v/>
      </c>
      <c r="N2329" s="32">
        <f>MAX(INDEX(N$381:N$392,$D2329)+(N2302+N2320)*(1+$E2329),0.01)</f>
        <v/>
      </c>
      <c r="O2329" s="32">
        <f>MAX(INDEX(O$381:O$392,$D2329)+(O2302+O2320)*(1+$E2329),0.01)</f>
        <v/>
      </c>
      <c r="P2329" s="32">
        <f>MAX(INDEX(P$381:P$392,$D2329)+(P2302+P2320)*(1+$E2329),0.01)</f>
        <v/>
      </c>
      <c r="Q2329" s="32">
        <f>MAX(INDEX(Q$381:Q$392,$D2329)+(Q2302+Q2320)*(1+$E2329),0.01)</f>
        <v/>
      </c>
      <c r="R2329" s="32">
        <f>MAX(INDEX(R$381:R$392,$D2329)+(R2302+R2320)*(1+$E2329),0.01)</f>
        <v/>
      </c>
      <c r="S2329" s="32">
        <f>MAX(INDEX(S$381:S$392,$D2329)+(S2302+S2320)*(1+$E2329),0.01)</f>
        <v/>
      </c>
      <c r="T2329" s="32">
        <f>MAX(INDEX(T$381:T$392,$D2329)+(T2302+T2320)*(1+$E2329),0.01)</f>
        <v/>
      </c>
      <c r="U2329" s="32">
        <f>MAX(INDEX(U$381:U$392,$D2329)+(U2302+U2320)*(1+$E2329),0.01)</f>
        <v/>
      </c>
      <c r="V2329" s="32">
        <f>MAX(INDEX(V$381:V$392,$D2329)+(V2302+V2320)*(1+$E2329),0.01)</f>
        <v/>
      </c>
      <c r="W2329" s="32">
        <f>MAX(INDEX(W$381:W$392,$D2329)+(W2302+W2320)*(1+$E2329),0.01)</f>
        <v/>
      </c>
      <c r="X2329" s="32">
        <f>MAX(INDEX(X$381:X$392,$D2329)+(X2302+X2320)*(1+$E2329),0.01)</f>
        <v/>
      </c>
      <c r="Y2329" s="32">
        <f>MAX(INDEX(Y$381:Y$392,$D2329)+(Y2302+Y2320)*(1+$E2329),0.01)</f>
        <v/>
      </c>
      <c r="Z2329" s="32">
        <f>MAX(INDEX(Z$381:Z$392,$D2329)+(Z2302+Z2320)*(1+$E2329),0.01)</f>
        <v/>
      </c>
      <c r="AA2329" s="32">
        <f>MAX(INDEX(AA$381:AA$392,$D2329)+(AA2302+AA2320)*(1+$E2329),0.01)</f>
        <v/>
      </c>
      <c r="AB2329" s="32">
        <f>MAX(INDEX(AB$381:AB$392,$D2329)+(AB2302+AB2320)*(1+$E2329),0.01)</f>
        <v/>
      </c>
      <c r="AC2329" s="32">
        <f>MAX(INDEX(AC$381:AC$392,$D2329)+(AC2302+AC2320)*(1+$E2329),0.01)</f>
        <v/>
      </c>
      <c r="AD2329" s="32">
        <f>MAX(INDEX(AD$381:AD$392,$D2329)+(AD2302+AD2320)*(1+$E2329),0.01)</f>
        <v/>
      </c>
      <c r="AF2329" s="11">
        <f>CodePrefix&amp;$A2329&amp;IF($C2329="","","."&amp;$C2329&amp;"."&amp;$B2329)&amp;INDEX(VarEnd,MATCH($A2329,VarKey,0))&amp;AF$5</f>
        <v/>
      </c>
      <c r="AG2329" s="37">
        <f>MAX(INDEX(AG$381:AG$392,$D2329)+(AG2302+AG2320)*(1+$E2329),0.01)</f>
        <v/>
      </c>
      <c r="AH2329" s="32">
        <f>MAX(INDEX(AH$381:AH$392,$D2329)+(AH2302+AH2320)*(1+$E2329),0.01)</f>
        <v/>
      </c>
      <c r="AI2329" s="32">
        <f>MAX(INDEX(AI$381:AI$392,$D2329)+(AI2302+AI2320)*(1+$E2329),0.01)</f>
        <v/>
      </c>
      <c r="AJ2329" s="32">
        <f>MAX(INDEX(AJ$381:AJ$392,$D2329)+(AJ2302+AJ2320)*(1+$E2329),0.01)</f>
        <v/>
      </c>
      <c r="AK2329" s="32">
        <f>MAX(INDEX(AK$381:AK$392,$D2329)+(AK2302+AK2320)*(1+$E2329),0.01)</f>
        <v/>
      </c>
      <c r="AL2329" s="32">
        <f>MAX(INDEX(AL$381:AL$392,$D2329)+(AL2302+AL2320)*(1+$E2329),0.01)</f>
        <v/>
      </c>
      <c r="AM2329" s="32">
        <f>MAX(INDEX(AM$381:AM$392,$D2329)+(AM2302+AM2320)*(1+$E2329),0.01)</f>
        <v/>
      </c>
      <c r="AN2329" s="32">
        <f>MAX(INDEX(AN$381:AN$392,$D2329)+(AN2302+AN2320)*(1+$E2329),0.01)</f>
        <v/>
      </c>
      <c r="AO2329" s="32">
        <f>MAX(INDEX(AO$381:AO$392,$D2329)+(AO2302+AO2320)*(1+$E2329),0.01)</f>
        <v/>
      </c>
      <c r="AP2329" s="32">
        <f>MAX(INDEX(AP$381:AP$392,$D2329)+(AP2302+AP2320)*(1+$E2329),0.01)</f>
        <v/>
      </c>
      <c r="AQ2329" s="32">
        <f>MAX(INDEX(AQ$381:AQ$392,$D2329)+(AQ2302+AQ2320)*(1+$E2329),0.01)</f>
        <v/>
      </c>
      <c r="AR2329" s="32">
        <f>MAX(INDEX(AR$381:AR$392,$D2329)+(AR2302+AR2320)*(1+$E2329),0.01)</f>
        <v/>
      </c>
      <c r="AS2329" s="32">
        <f>MAX(INDEX(AS$381:AS$392,$D2329)+(AS2302+AS2320)*(1+$E2329),0.01)</f>
        <v/>
      </c>
      <c r="AT2329" s="32">
        <f>MAX(INDEX(AT$381:AT$392,$D2329)+(AT2302+AT2320)*(1+$E2329),0.01)</f>
        <v/>
      </c>
      <c r="AU2329" s="32">
        <f>MAX(INDEX(AU$381:AU$392,$D2329)+(AU2302+AU2320)*(1+$E2329),0.01)</f>
        <v/>
      </c>
      <c r="AV2329" s="32">
        <f>MAX(INDEX(AV$381:AV$392,$D2329)+(AV2302+AV2320)*(1+$E2329),0.01)</f>
        <v/>
      </c>
      <c r="AW2329" s="32">
        <f>MAX(INDEX(AW$381:AW$392,$D2329)+(AW2302+AW2320)*(1+$E2329),0.01)</f>
        <v/>
      </c>
      <c r="AX2329" s="32">
        <f>MAX(INDEX(AX$381:AX$392,$D2329)+(AX2302+AX2320)*(1+$E2329),0.01)</f>
        <v/>
      </c>
      <c r="AY2329" s="32">
        <f>MAX(INDEX(AY$381:AY$392,$D2329)+(AY2302+AY2320)*(1+$E2329),0.01)</f>
        <v/>
      </c>
    </row>
    <row r="2330" hidden="1" outlineLevel="2">
      <c r="A2330" s="14" t="inlineStr">
        <is>
          <t>atp</t>
        </is>
      </c>
      <c r="B2330" s="14" t="inlineStr">
        <is>
          <t>die</t>
        </is>
      </c>
      <c r="C2330" s="14" t="inlineStr">
        <is>
          <t>mac</t>
        </is>
      </c>
      <c r="D2330" s="32">
        <f>INDEX(Inputs!$U$5:$U$132,MATCH($B2330&amp;"|"&amp;$C2330,Inputs!$A$5:$A$132,0))</f>
        <v/>
      </c>
      <c r="E2330" s="32">
        <f>INDEX(Inputs!$V$5:$V$132,MATCH($B2330&amp;"|"&amp;$C2330,Inputs!$A$5:$A$132,0))</f>
        <v/>
      </c>
      <c r="F2330" s="36" t="n"/>
      <c r="G2330" s="36" t="n"/>
      <c r="H2330" s="14">
        <f>INDEX(VarLab,MATCH($A2330,VarKey,0))&amp;INDEX(MemLab,MATCH($C2330&amp;"|"&amp;$B2330,MemKey,0))</f>
        <v/>
      </c>
      <c r="I2330" s="14">
        <f>INDEX(VarUnit,MATCH($A2330,VarKey,0))</f>
        <v/>
      </c>
      <c r="J2330" s="14">
        <f>INDEX(VarSrc,MATCH($A2330,VarKey,0))</f>
        <v/>
      </c>
      <c r="K2330" s="11">
        <f>CodePrefix&amp;$A2330&amp;IF($C2330="","","."&amp;$C2330&amp;"."&amp;$B2330)&amp;INDEX(VarEnd,MATCH($A2330,VarKey,0))&amp;K$5</f>
        <v/>
      </c>
      <c r="L2330" s="37">
        <f>MAX(INDEX(L$381:L$392,$D2330)+(L2303+L2321)*(1+$E2330),0.01)</f>
        <v/>
      </c>
      <c r="M2330" s="32">
        <f>MAX(INDEX(M$381:M$392,$D2330)+(M2303+M2321)*(1+$E2330),0.01)</f>
        <v/>
      </c>
      <c r="N2330" s="32">
        <f>MAX(INDEX(N$381:N$392,$D2330)+(N2303+N2321)*(1+$E2330),0.01)</f>
        <v/>
      </c>
      <c r="O2330" s="32">
        <f>MAX(INDEX(O$381:O$392,$D2330)+(O2303+O2321)*(1+$E2330),0.01)</f>
        <v/>
      </c>
      <c r="P2330" s="32">
        <f>MAX(INDEX(P$381:P$392,$D2330)+(P2303+P2321)*(1+$E2330),0.01)</f>
        <v/>
      </c>
      <c r="Q2330" s="32">
        <f>MAX(INDEX(Q$381:Q$392,$D2330)+(Q2303+Q2321)*(1+$E2330),0.01)</f>
        <v/>
      </c>
      <c r="R2330" s="32">
        <f>MAX(INDEX(R$381:R$392,$D2330)+(R2303+R2321)*(1+$E2330),0.01)</f>
        <v/>
      </c>
      <c r="S2330" s="32">
        <f>MAX(INDEX(S$381:S$392,$D2330)+(S2303+S2321)*(1+$E2330),0.01)</f>
        <v/>
      </c>
      <c r="T2330" s="32">
        <f>MAX(INDEX(T$381:T$392,$D2330)+(T2303+T2321)*(1+$E2330),0.01)</f>
        <v/>
      </c>
      <c r="U2330" s="32">
        <f>MAX(INDEX(U$381:U$392,$D2330)+(U2303+U2321)*(1+$E2330),0.01)</f>
        <v/>
      </c>
      <c r="V2330" s="32">
        <f>MAX(INDEX(V$381:V$392,$D2330)+(V2303+V2321)*(1+$E2330),0.01)</f>
        <v/>
      </c>
      <c r="W2330" s="32">
        <f>MAX(INDEX(W$381:W$392,$D2330)+(W2303+W2321)*(1+$E2330),0.01)</f>
        <v/>
      </c>
      <c r="X2330" s="32">
        <f>MAX(INDEX(X$381:X$392,$D2330)+(X2303+X2321)*(1+$E2330),0.01)</f>
        <v/>
      </c>
      <c r="Y2330" s="32">
        <f>MAX(INDEX(Y$381:Y$392,$D2330)+(Y2303+Y2321)*(1+$E2330),0.01)</f>
        <v/>
      </c>
      <c r="Z2330" s="32">
        <f>MAX(INDEX(Z$381:Z$392,$D2330)+(Z2303+Z2321)*(1+$E2330),0.01)</f>
        <v/>
      </c>
      <c r="AA2330" s="32">
        <f>MAX(INDEX(AA$381:AA$392,$D2330)+(AA2303+AA2321)*(1+$E2330),0.01)</f>
        <v/>
      </c>
      <c r="AB2330" s="32">
        <f>MAX(INDEX(AB$381:AB$392,$D2330)+(AB2303+AB2321)*(1+$E2330),0.01)</f>
        <v/>
      </c>
      <c r="AC2330" s="32">
        <f>MAX(INDEX(AC$381:AC$392,$D2330)+(AC2303+AC2321)*(1+$E2330),0.01)</f>
        <v/>
      </c>
      <c r="AD2330" s="32">
        <f>MAX(INDEX(AD$381:AD$392,$D2330)+(AD2303+AD2321)*(1+$E2330),0.01)</f>
        <v/>
      </c>
      <c r="AF2330" s="11">
        <f>CodePrefix&amp;$A2330&amp;IF($C2330="","","."&amp;$C2330&amp;"."&amp;$B2330)&amp;INDEX(VarEnd,MATCH($A2330,VarKey,0))&amp;AF$5</f>
        <v/>
      </c>
      <c r="AG2330" s="37">
        <f>MAX(INDEX(AG$381:AG$392,$D2330)+(AG2303+AG2321)*(1+$E2330),0.01)</f>
        <v/>
      </c>
      <c r="AH2330" s="32">
        <f>MAX(INDEX(AH$381:AH$392,$D2330)+(AH2303+AH2321)*(1+$E2330),0.01)</f>
        <v/>
      </c>
      <c r="AI2330" s="32">
        <f>MAX(INDEX(AI$381:AI$392,$D2330)+(AI2303+AI2321)*(1+$E2330),0.01)</f>
        <v/>
      </c>
      <c r="AJ2330" s="32">
        <f>MAX(INDEX(AJ$381:AJ$392,$D2330)+(AJ2303+AJ2321)*(1+$E2330),0.01)</f>
        <v/>
      </c>
      <c r="AK2330" s="32">
        <f>MAX(INDEX(AK$381:AK$392,$D2330)+(AK2303+AK2321)*(1+$E2330),0.01)</f>
        <v/>
      </c>
      <c r="AL2330" s="32">
        <f>MAX(INDEX(AL$381:AL$392,$D2330)+(AL2303+AL2321)*(1+$E2330),0.01)</f>
        <v/>
      </c>
      <c r="AM2330" s="32">
        <f>MAX(INDEX(AM$381:AM$392,$D2330)+(AM2303+AM2321)*(1+$E2330),0.01)</f>
        <v/>
      </c>
      <c r="AN2330" s="32">
        <f>MAX(INDEX(AN$381:AN$392,$D2330)+(AN2303+AN2321)*(1+$E2330),0.01)</f>
        <v/>
      </c>
      <c r="AO2330" s="32">
        <f>MAX(INDEX(AO$381:AO$392,$D2330)+(AO2303+AO2321)*(1+$E2330),0.01)</f>
        <v/>
      </c>
      <c r="AP2330" s="32">
        <f>MAX(INDEX(AP$381:AP$392,$D2330)+(AP2303+AP2321)*(1+$E2330),0.01)</f>
        <v/>
      </c>
      <c r="AQ2330" s="32">
        <f>MAX(INDEX(AQ$381:AQ$392,$D2330)+(AQ2303+AQ2321)*(1+$E2330),0.01)</f>
        <v/>
      </c>
      <c r="AR2330" s="32">
        <f>MAX(INDEX(AR$381:AR$392,$D2330)+(AR2303+AR2321)*(1+$E2330),0.01)</f>
        <v/>
      </c>
      <c r="AS2330" s="32">
        <f>MAX(INDEX(AS$381:AS$392,$D2330)+(AS2303+AS2321)*(1+$E2330),0.01)</f>
        <v/>
      </c>
      <c r="AT2330" s="32">
        <f>MAX(INDEX(AT$381:AT$392,$D2330)+(AT2303+AT2321)*(1+$E2330),0.01)</f>
        <v/>
      </c>
      <c r="AU2330" s="32">
        <f>MAX(INDEX(AU$381:AU$392,$D2330)+(AU2303+AU2321)*(1+$E2330),0.01)</f>
        <v/>
      </c>
      <c r="AV2330" s="32">
        <f>MAX(INDEX(AV$381:AV$392,$D2330)+(AV2303+AV2321)*(1+$E2330),0.01)</f>
        <v/>
      </c>
      <c r="AW2330" s="32">
        <f>MAX(INDEX(AW$381:AW$392,$D2330)+(AW2303+AW2321)*(1+$E2330),0.01)</f>
        <v/>
      </c>
      <c r="AX2330" s="32">
        <f>MAX(INDEX(AX$381:AX$392,$D2330)+(AX2303+AX2321)*(1+$E2330),0.01)</f>
        <v/>
      </c>
      <c r="AY2330" s="32">
        <f>MAX(INDEX(AY$381:AY$392,$D2330)+(AY2303+AY2321)*(1+$E2330),0.01)</f>
        <v/>
      </c>
    </row>
    <row r="2331" hidden="1" outlineLevel="2">
      <c r="A2331" s="14" t="inlineStr">
        <is>
          <t>atp</t>
        </is>
      </c>
      <c r="B2331" s="14" t="inlineStr">
        <is>
          <t>lpg</t>
        </is>
      </c>
      <c r="C2331" s="14" t="inlineStr">
        <is>
          <t>mac</t>
        </is>
      </c>
      <c r="D2331" s="32">
        <f>INDEX(Inputs!$U$5:$U$132,MATCH($B2331&amp;"|"&amp;$C2331,Inputs!$A$5:$A$132,0))</f>
        <v/>
      </c>
      <c r="E2331" s="32">
        <f>INDEX(Inputs!$V$5:$V$132,MATCH($B2331&amp;"|"&amp;$C2331,Inputs!$A$5:$A$132,0))</f>
        <v/>
      </c>
      <c r="F2331" s="36" t="n"/>
      <c r="G2331" s="36" t="n"/>
      <c r="H2331" s="14">
        <f>INDEX(VarLab,MATCH($A2331,VarKey,0))&amp;INDEX(MemLab,MATCH($C2331&amp;"|"&amp;$B2331,MemKey,0))</f>
        <v/>
      </c>
      <c r="I2331" s="14">
        <f>INDEX(VarUnit,MATCH($A2331,VarKey,0))</f>
        <v/>
      </c>
      <c r="J2331" s="14">
        <f>INDEX(VarSrc,MATCH($A2331,VarKey,0))</f>
        <v/>
      </c>
      <c r="K2331" s="11">
        <f>CodePrefix&amp;$A2331&amp;IF($C2331="","","."&amp;$C2331&amp;"."&amp;$B2331)&amp;INDEX(VarEnd,MATCH($A2331,VarKey,0))&amp;K$5</f>
        <v/>
      </c>
      <c r="L2331" s="37">
        <f>MAX(INDEX(L$381:L$392,$D2331)+(L2304+L2322)*(1+$E2331),0.01)</f>
        <v/>
      </c>
      <c r="M2331" s="32">
        <f>MAX(INDEX(M$381:M$392,$D2331)+(M2304+M2322)*(1+$E2331),0.01)</f>
        <v/>
      </c>
      <c r="N2331" s="32">
        <f>MAX(INDEX(N$381:N$392,$D2331)+(N2304+N2322)*(1+$E2331),0.01)</f>
        <v/>
      </c>
      <c r="O2331" s="32">
        <f>MAX(INDEX(O$381:O$392,$D2331)+(O2304+O2322)*(1+$E2331),0.01)</f>
        <v/>
      </c>
      <c r="P2331" s="32">
        <f>MAX(INDEX(P$381:P$392,$D2331)+(P2304+P2322)*(1+$E2331),0.01)</f>
        <v/>
      </c>
      <c r="Q2331" s="32">
        <f>MAX(INDEX(Q$381:Q$392,$D2331)+(Q2304+Q2322)*(1+$E2331),0.01)</f>
        <v/>
      </c>
      <c r="R2331" s="32">
        <f>MAX(INDEX(R$381:R$392,$D2331)+(R2304+R2322)*(1+$E2331),0.01)</f>
        <v/>
      </c>
      <c r="S2331" s="32">
        <f>MAX(INDEX(S$381:S$392,$D2331)+(S2304+S2322)*(1+$E2331),0.01)</f>
        <v/>
      </c>
      <c r="T2331" s="32">
        <f>MAX(INDEX(T$381:T$392,$D2331)+(T2304+T2322)*(1+$E2331),0.01)</f>
        <v/>
      </c>
      <c r="U2331" s="32">
        <f>MAX(INDEX(U$381:U$392,$D2331)+(U2304+U2322)*(1+$E2331),0.01)</f>
        <v/>
      </c>
      <c r="V2331" s="32">
        <f>MAX(INDEX(V$381:V$392,$D2331)+(V2304+V2322)*(1+$E2331),0.01)</f>
        <v/>
      </c>
      <c r="W2331" s="32">
        <f>MAX(INDEX(W$381:W$392,$D2331)+(W2304+W2322)*(1+$E2331),0.01)</f>
        <v/>
      </c>
      <c r="X2331" s="32">
        <f>MAX(INDEX(X$381:X$392,$D2331)+(X2304+X2322)*(1+$E2331),0.01)</f>
        <v/>
      </c>
      <c r="Y2331" s="32">
        <f>MAX(INDEX(Y$381:Y$392,$D2331)+(Y2304+Y2322)*(1+$E2331),0.01)</f>
        <v/>
      </c>
      <c r="Z2331" s="32">
        <f>MAX(INDEX(Z$381:Z$392,$D2331)+(Z2304+Z2322)*(1+$E2331),0.01)</f>
        <v/>
      </c>
      <c r="AA2331" s="32">
        <f>MAX(INDEX(AA$381:AA$392,$D2331)+(AA2304+AA2322)*(1+$E2331),0.01)</f>
        <v/>
      </c>
      <c r="AB2331" s="32">
        <f>MAX(INDEX(AB$381:AB$392,$D2331)+(AB2304+AB2322)*(1+$E2331),0.01)</f>
        <v/>
      </c>
      <c r="AC2331" s="32">
        <f>MAX(INDEX(AC$381:AC$392,$D2331)+(AC2304+AC2322)*(1+$E2331),0.01)</f>
        <v/>
      </c>
      <c r="AD2331" s="32">
        <f>MAX(INDEX(AD$381:AD$392,$D2331)+(AD2304+AD2322)*(1+$E2331),0.01)</f>
        <v/>
      </c>
      <c r="AF2331" s="11">
        <f>CodePrefix&amp;$A2331&amp;IF($C2331="","","."&amp;$C2331&amp;"."&amp;$B2331)&amp;INDEX(VarEnd,MATCH($A2331,VarKey,0))&amp;AF$5</f>
        <v/>
      </c>
      <c r="AG2331" s="37">
        <f>MAX(INDEX(AG$381:AG$392,$D2331)+(AG2304+AG2322)*(1+$E2331),0.01)</f>
        <v/>
      </c>
      <c r="AH2331" s="32">
        <f>MAX(INDEX(AH$381:AH$392,$D2331)+(AH2304+AH2322)*(1+$E2331),0.01)</f>
        <v/>
      </c>
      <c r="AI2331" s="32">
        <f>MAX(INDEX(AI$381:AI$392,$D2331)+(AI2304+AI2322)*(1+$E2331),0.01)</f>
        <v/>
      </c>
      <c r="AJ2331" s="32">
        <f>MAX(INDEX(AJ$381:AJ$392,$D2331)+(AJ2304+AJ2322)*(1+$E2331),0.01)</f>
        <v/>
      </c>
      <c r="AK2331" s="32">
        <f>MAX(INDEX(AK$381:AK$392,$D2331)+(AK2304+AK2322)*(1+$E2331),0.01)</f>
        <v/>
      </c>
      <c r="AL2331" s="32">
        <f>MAX(INDEX(AL$381:AL$392,$D2331)+(AL2304+AL2322)*(1+$E2331),0.01)</f>
        <v/>
      </c>
      <c r="AM2331" s="32">
        <f>MAX(INDEX(AM$381:AM$392,$D2331)+(AM2304+AM2322)*(1+$E2331),0.01)</f>
        <v/>
      </c>
      <c r="AN2331" s="32">
        <f>MAX(INDEX(AN$381:AN$392,$D2331)+(AN2304+AN2322)*(1+$E2331),0.01)</f>
        <v/>
      </c>
      <c r="AO2331" s="32">
        <f>MAX(INDEX(AO$381:AO$392,$D2331)+(AO2304+AO2322)*(1+$E2331),0.01)</f>
        <v/>
      </c>
      <c r="AP2331" s="32">
        <f>MAX(INDEX(AP$381:AP$392,$D2331)+(AP2304+AP2322)*(1+$E2331),0.01)</f>
        <v/>
      </c>
      <c r="AQ2331" s="32">
        <f>MAX(INDEX(AQ$381:AQ$392,$D2331)+(AQ2304+AQ2322)*(1+$E2331),0.01)</f>
        <v/>
      </c>
      <c r="AR2331" s="32">
        <f>MAX(INDEX(AR$381:AR$392,$D2331)+(AR2304+AR2322)*(1+$E2331),0.01)</f>
        <v/>
      </c>
      <c r="AS2331" s="32">
        <f>MAX(INDEX(AS$381:AS$392,$D2331)+(AS2304+AS2322)*(1+$E2331),0.01)</f>
        <v/>
      </c>
      <c r="AT2331" s="32">
        <f>MAX(INDEX(AT$381:AT$392,$D2331)+(AT2304+AT2322)*(1+$E2331),0.01)</f>
        <v/>
      </c>
      <c r="AU2331" s="32">
        <f>MAX(INDEX(AU$381:AU$392,$D2331)+(AU2304+AU2322)*(1+$E2331),0.01)</f>
        <v/>
      </c>
      <c r="AV2331" s="32">
        <f>MAX(INDEX(AV$381:AV$392,$D2331)+(AV2304+AV2322)*(1+$E2331),0.01)</f>
        <v/>
      </c>
      <c r="AW2331" s="32">
        <f>MAX(INDEX(AW$381:AW$392,$D2331)+(AW2304+AW2322)*(1+$E2331),0.01)</f>
        <v/>
      </c>
      <c r="AX2331" s="32">
        <f>MAX(INDEX(AX$381:AX$392,$D2331)+(AX2304+AX2322)*(1+$E2331),0.01)</f>
        <v/>
      </c>
      <c r="AY2331" s="32">
        <f>MAX(INDEX(AY$381:AY$392,$D2331)+(AY2304+AY2322)*(1+$E2331),0.01)</f>
        <v/>
      </c>
    </row>
    <row r="2332" hidden="1" outlineLevel="2">
      <c r="A2332" s="14" t="inlineStr">
        <is>
          <t>atp</t>
        </is>
      </c>
      <c r="B2332" s="14" t="inlineStr">
        <is>
          <t>ker</t>
        </is>
      </c>
      <c r="C2332" s="14" t="inlineStr">
        <is>
          <t>mac</t>
        </is>
      </c>
      <c r="D2332" s="32">
        <f>INDEX(Inputs!$U$5:$U$132,MATCH($B2332&amp;"|"&amp;$C2332,Inputs!$A$5:$A$132,0))</f>
        <v/>
      </c>
      <c r="E2332" s="32">
        <f>INDEX(Inputs!$V$5:$V$132,MATCH($B2332&amp;"|"&amp;$C2332,Inputs!$A$5:$A$132,0))</f>
        <v/>
      </c>
      <c r="F2332" s="36" t="n"/>
      <c r="G2332" s="36" t="n"/>
      <c r="H2332" s="14">
        <f>INDEX(VarLab,MATCH($A2332,VarKey,0))&amp;INDEX(MemLab,MATCH($C2332&amp;"|"&amp;$B2332,MemKey,0))</f>
        <v/>
      </c>
      <c r="I2332" s="14">
        <f>INDEX(VarUnit,MATCH($A2332,VarKey,0))</f>
        <v/>
      </c>
      <c r="J2332" s="14">
        <f>INDEX(VarSrc,MATCH($A2332,VarKey,0))</f>
        <v/>
      </c>
      <c r="K2332" s="11">
        <f>CodePrefix&amp;$A2332&amp;IF($C2332="","","."&amp;$C2332&amp;"."&amp;$B2332)&amp;INDEX(VarEnd,MATCH($A2332,VarKey,0))&amp;K$5</f>
        <v/>
      </c>
      <c r="L2332" s="37">
        <f>MAX(INDEX(L$381:L$392,$D2332)+(L2305+L2323)*(1+$E2332),0.01)</f>
        <v/>
      </c>
      <c r="M2332" s="32">
        <f>MAX(INDEX(M$381:M$392,$D2332)+(M2305+M2323)*(1+$E2332),0.01)</f>
        <v/>
      </c>
      <c r="N2332" s="32">
        <f>MAX(INDEX(N$381:N$392,$D2332)+(N2305+N2323)*(1+$E2332),0.01)</f>
        <v/>
      </c>
      <c r="O2332" s="32">
        <f>MAX(INDEX(O$381:O$392,$D2332)+(O2305+O2323)*(1+$E2332),0.01)</f>
        <v/>
      </c>
      <c r="P2332" s="32">
        <f>MAX(INDEX(P$381:P$392,$D2332)+(P2305+P2323)*(1+$E2332),0.01)</f>
        <v/>
      </c>
      <c r="Q2332" s="32">
        <f>MAX(INDEX(Q$381:Q$392,$D2332)+(Q2305+Q2323)*(1+$E2332),0.01)</f>
        <v/>
      </c>
      <c r="R2332" s="32">
        <f>MAX(INDEX(R$381:R$392,$D2332)+(R2305+R2323)*(1+$E2332),0.01)</f>
        <v/>
      </c>
      <c r="S2332" s="32">
        <f>MAX(INDEX(S$381:S$392,$D2332)+(S2305+S2323)*(1+$E2332),0.01)</f>
        <v/>
      </c>
      <c r="T2332" s="32">
        <f>MAX(INDEX(T$381:T$392,$D2332)+(T2305+T2323)*(1+$E2332),0.01)</f>
        <v/>
      </c>
      <c r="U2332" s="32">
        <f>MAX(INDEX(U$381:U$392,$D2332)+(U2305+U2323)*(1+$E2332),0.01)</f>
        <v/>
      </c>
      <c r="V2332" s="32">
        <f>MAX(INDEX(V$381:V$392,$D2332)+(V2305+V2323)*(1+$E2332),0.01)</f>
        <v/>
      </c>
      <c r="W2332" s="32">
        <f>MAX(INDEX(W$381:W$392,$D2332)+(W2305+W2323)*(1+$E2332),0.01)</f>
        <v/>
      </c>
      <c r="X2332" s="32">
        <f>MAX(INDEX(X$381:X$392,$D2332)+(X2305+X2323)*(1+$E2332),0.01)</f>
        <v/>
      </c>
      <c r="Y2332" s="32">
        <f>MAX(INDEX(Y$381:Y$392,$D2332)+(Y2305+Y2323)*(1+$E2332),0.01)</f>
        <v/>
      </c>
      <c r="Z2332" s="32">
        <f>MAX(INDEX(Z$381:Z$392,$D2332)+(Z2305+Z2323)*(1+$E2332),0.01)</f>
        <v/>
      </c>
      <c r="AA2332" s="32">
        <f>MAX(INDEX(AA$381:AA$392,$D2332)+(AA2305+AA2323)*(1+$E2332),0.01)</f>
        <v/>
      </c>
      <c r="AB2332" s="32">
        <f>MAX(INDEX(AB$381:AB$392,$D2332)+(AB2305+AB2323)*(1+$E2332),0.01)</f>
        <v/>
      </c>
      <c r="AC2332" s="32">
        <f>MAX(INDEX(AC$381:AC$392,$D2332)+(AC2305+AC2323)*(1+$E2332),0.01)</f>
        <v/>
      </c>
      <c r="AD2332" s="32">
        <f>MAX(INDEX(AD$381:AD$392,$D2332)+(AD2305+AD2323)*(1+$E2332),0.01)</f>
        <v/>
      </c>
      <c r="AF2332" s="11">
        <f>CodePrefix&amp;$A2332&amp;IF($C2332="","","."&amp;$C2332&amp;"."&amp;$B2332)&amp;INDEX(VarEnd,MATCH($A2332,VarKey,0))&amp;AF$5</f>
        <v/>
      </c>
      <c r="AG2332" s="37">
        <f>MAX(INDEX(AG$381:AG$392,$D2332)+(AG2305+AG2323)*(1+$E2332),0.01)</f>
        <v/>
      </c>
      <c r="AH2332" s="32">
        <f>MAX(INDEX(AH$381:AH$392,$D2332)+(AH2305+AH2323)*(1+$E2332),0.01)</f>
        <v/>
      </c>
      <c r="AI2332" s="32">
        <f>MAX(INDEX(AI$381:AI$392,$D2332)+(AI2305+AI2323)*(1+$E2332),0.01)</f>
        <v/>
      </c>
      <c r="AJ2332" s="32">
        <f>MAX(INDEX(AJ$381:AJ$392,$D2332)+(AJ2305+AJ2323)*(1+$E2332),0.01)</f>
        <v/>
      </c>
      <c r="AK2332" s="32">
        <f>MAX(INDEX(AK$381:AK$392,$D2332)+(AK2305+AK2323)*(1+$E2332),0.01)</f>
        <v/>
      </c>
      <c r="AL2332" s="32">
        <f>MAX(INDEX(AL$381:AL$392,$D2332)+(AL2305+AL2323)*(1+$E2332),0.01)</f>
        <v/>
      </c>
      <c r="AM2332" s="32">
        <f>MAX(INDEX(AM$381:AM$392,$D2332)+(AM2305+AM2323)*(1+$E2332),0.01)</f>
        <v/>
      </c>
      <c r="AN2332" s="32">
        <f>MAX(INDEX(AN$381:AN$392,$D2332)+(AN2305+AN2323)*(1+$E2332),0.01)</f>
        <v/>
      </c>
      <c r="AO2332" s="32">
        <f>MAX(INDEX(AO$381:AO$392,$D2332)+(AO2305+AO2323)*(1+$E2332),0.01)</f>
        <v/>
      </c>
      <c r="AP2332" s="32">
        <f>MAX(INDEX(AP$381:AP$392,$D2332)+(AP2305+AP2323)*(1+$E2332),0.01)</f>
        <v/>
      </c>
      <c r="AQ2332" s="32">
        <f>MAX(INDEX(AQ$381:AQ$392,$D2332)+(AQ2305+AQ2323)*(1+$E2332),0.01)</f>
        <v/>
      </c>
      <c r="AR2332" s="32">
        <f>MAX(INDEX(AR$381:AR$392,$D2332)+(AR2305+AR2323)*(1+$E2332),0.01)</f>
        <v/>
      </c>
      <c r="AS2332" s="32">
        <f>MAX(INDEX(AS$381:AS$392,$D2332)+(AS2305+AS2323)*(1+$E2332),0.01)</f>
        <v/>
      </c>
      <c r="AT2332" s="32">
        <f>MAX(INDEX(AT$381:AT$392,$D2332)+(AT2305+AT2323)*(1+$E2332),0.01)</f>
        <v/>
      </c>
      <c r="AU2332" s="32">
        <f>MAX(INDEX(AU$381:AU$392,$D2332)+(AU2305+AU2323)*(1+$E2332),0.01)</f>
        <v/>
      </c>
      <c r="AV2332" s="32">
        <f>MAX(INDEX(AV$381:AV$392,$D2332)+(AV2305+AV2323)*(1+$E2332),0.01)</f>
        <v/>
      </c>
      <c r="AW2332" s="32">
        <f>MAX(INDEX(AW$381:AW$392,$D2332)+(AW2305+AW2323)*(1+$E2332),0.01)</f>
        <v/>
      </c>
      <c r="AX2332" s="32">
        <f>MAX(INDEX(AX$381:AX$392,$D2332)+(AX2305+AX2323)*(1+$E2332),0.01)</f>
        <v/>
      </c>
      <c r="AY2332" s="32">
        <f>MAX(INDEX(AY$381:AY$392,$D2332)+(AY2305+AY2323)*(1+$E2332),0.01)</f>
        <v/>
      </c>
    </row>
    <row r="2333" hidden="1" outlineLevel="2">
      <c r="A2333" s="14" t="inlineStr">
        <is>
          <t>atp</t>
        </is>
      </c>
      <c r="B2333" s="14" t="inlineStr">
        <is>
          <t>oop</t>
        </is>
      </c>
      <c r="C2333" s="14" t="inlineStr">
        <is>
          <t>mac</t>
        </is>
      </c>
      <c r="D2333" s="32">
        <f>INDEX(Inputs!$U$5:$U$132,MATCH($B2333&amp;"|"&amp;$C2333,Inputs!$A$5:$A$132,0))</f>
        <v/>
      </c>
      <c r="E2333" s="32">
        <f>INDEX(Inputs!$V$5:$V$132,MATCH($B2333&amp;"|"&amp;$C2333,Inputs!$A$5:$A$132,0))</f>
        <v/>
      </c>
      <c r="F2333" s="36" t="n"/>
      <c r="G2333" s="36" t="n"/>
      <c r="H2333" s="14">
        <f>INDEX(VarLab,MATCH($A2333,VarKey,0))&amp;INDEX(MemLab,MATCH($C2333&amp;"|"&amp;$B2333,MemKey,0))</f>
        <v/>
      </c>
      <c r="I2333" s="14">
        <f>INDEX(VarUnit,MATCH($A2333,VarKey,0))</f>
        <v/>
      </c>
      <c r="J2333" s="14">
        <f>INDEX(VarSrc,MATCH($A2333,VarKey,0))</f>
        <v/>
      </c>
      <c r="K2333" s="11">
        <f>CodePrefix&amp;$A2333&amp;IF($C2333="","","."&amp;$C2333&amp;"."&amp;$B2333)&amp;INDEX(VarEnd,MATCH($A2333,VarKey,0))&amp;K$5</f>
        <v/>
      </c>
      <c r="L2333" s="37">
        <f>MAX(INDEX(L$381:L$392,$D2333)+(L2306+L2324)*(1+$E2333),0.01)</f>
        <v/>
      </c>
      <c r="M2333" s="32">
        <f>MAX(INDEX(M$381:M$392,$D2333)+(M2306+M2324)*(1+$E2333),0.01)</f>
        <v/>
      </c>
      <c r="N2333" s="32">
        <f>MAX(INDEX(N$381:N$392,$D2333)+(N2306+N2324)*(1+$E2333),0.01)</f>
        <v/>
      </c>
      <c r="O2333" s="32">
        <f>MAX(INDEX(O$381:O$392,$D2333)+(O2306+O2324)*(1+$E2333),0.01)</f>
        <v/>
      </c>
      <c r="P2333" s="32">
        <f>MAX(INDEX(P$381:P$392,$D2333)+(P2306+P2324)*(1+$E2333),0.01)</f>
        <v/>
      </c>
      <c r="Q2333" s="32">
        <f>MAX(INDEX(Q$381:Q$392,$D2333)+(Q2306+Q2324)*(1+$E2333),0.01)</f>
        <v/>
      </c>
      <c r="R2333" s="32">
        <f>MAX(INDEX(R$381:R$392,$D2333)+(R2306+R2324)*(1+$E2333),0.01)</f>
        <v/>
      </c>
      <c r="S2333" s="32">
        <f>MAX(INDEX(S$381:S$392,$D2333)+(S2306+S2324)*(1+$E2333),0.01)</f>
        <v/>
      </c>
      <c r="T2333" s="32">
        <f>MAX(INDEX(T$381:T$392,$D2333)+(T2306+T2324)*(1+$E2333),0.01)</f>
        <v/>
      </c>
      <c r="U2333" s="32">
        <f>MAX(INDEX(U$381:U$392,$D2333)+(U2306+U2324)*(1+$E2333),0.01)</f>
        <v/>
      </c>
      <c r="V2333" s="32">
        <f>MAX(INDEX(V$381:V$392,$D2333)+(V2306+V2324)*(1+$E2333),0.01)</f>
        <v/>
      </c>
      <c r="W2333" s="32">
        <f>MAX(INDEX(W$381:W$392,$D2333)+(W2306+W2324)*(1+$E2333),0.01)</f>
        <v/>
      </c>
      <c r="X2333" s="32">
        <f>MAX(INDEX(X$381:X$392,$D2333)+(X2306+X2324)*(1+$E2333),0.01)</f>
        <v/>
      </c>
      <c r="Y2333" s="32">
        <f>MAX(INDEX(Y$381:Y$392,$D2333)+(Y2306+Y2324)*(1+$E2333),0.01)</f>
        <v/>
      </c>
      <c r="Z2333" s="32">
        <f>MAX(INDEX(Z$381:Z$392,$D2333)+(Z2306+Z2324)*(1+$E2333),0.01)</f>
        <v/>
      </c>
      <c r="AA2333" s="32">
        <f>MAX(INDEX(AA$381:AA$392,$D2333)+(AA2306+AA2324)*(1+$E2333),0.01)</f>
        <v/>
      </c>
      <c r="AB2333" s="32">
        <f>MAX(INDEX(AB$381:AB$392,$D2333)+(AB2306+AB2324)*(1+$E2333),0.01)</f>
        <v/>
      </c>
      <c r="AC2333" s="32">
        <f>MAX(INDEX(AC$381:AC$392,$D2333)+(AC2306+AC2324)*(1+$E2333),0.01)</f>
        <v/>
      </c>
      <c r="AD2333" s="32">
        <f>MAX(INDEX(AD$381:AD$392,$D2333)+(AD2306+AD2324)*(1+$E2333),0.01)</f>
        <v/>
      </c>
      <c r="AF2333" s="11">
        <f>CodePrefix&amp;$A2333&amp;IF($C2333="","","."&amp;$C2333&amp;"."&amp;$B2333)&amp;INDEX(VarEnd,MATCH($A2333,VarKey,0))&amp;AF$5</f>
        <v/>
      </c>
      <c r="AG2333" s="37">
        <f>MAX(INDEX(AG$381:AG$392,$D2333)+(AG2306+AG2324)*(1+$E2333),0.01)</f>
        <v/>
      </c>
      <c r="AH2333" s="32">
        <f>MAX(INDEX(AH$381:AH$392,$D2333)+(AH2306+AH2324)*(1+$E2333),0.01)</f>
        <v/>
      </c>
      <c r="AI2333" s="32">
        <f>MAX(INDEX(AI$381:AI$392,$D2333)+(AI2306+AI2324)*(1+$E2333),0.01)</f>
        <v/>
      </c>
      <c r="AJ2333" s="32">
        <f>MAX(INDEX(AJ$381:AJ$392,$D2333)+(AJ2306+AJ2324)*(1+$E2333),0.01)</f>
        <v/>
      </c>
      <c r="AK2333" s="32">
        <f>MAX(INDEX(AK$381:AK$392,$D2333)+(AK2306+AK2324)*(1+$E2333),0.01)</f>
        <v/>
      </c>
      <c r="AL2333" s="32">
        <f>MAX(INDEX(AL$381:AL$392,$D2333)+(AL2306+AL2324)*(1+$E2333),0.01)</f>
        <v/>
      </c>
      <c r="AM2333" s="32">
        <f>MAX(INDEX(AM$381:AM$392,$D2333)+(AM2306+AM2324)*(1+$E2333),0.01)</f>
        <v/>
      </c>
      <c r="AN2333" s="32">
        <f>MAX(INDEX(AN$381:AN$392,$D2333)+(AN2306+AN2324)*(1+$E2333),0.01)</f>
        <v/>
      </c>
      <c r="AO2333" s="32">
        <f>MAX(INDEX(AO$381:AO$392,$D2333)+(AO2306+AO2324)*(1+$E2333),0.01)</f>
        <v/>
      </c>
      <c r="AP2333" s="32">
        <f>MAX(INDEX(AP$381:AP$392,$D2333)+(AP2306+AP2324)*(1+$E2333),0.01)</f>
        <v/>
      </c>
      <c r="AQ2333" s="32">
        <f>MAX(INDEX(AQ$381:AQ$392,$D2333)+(AQ2306+AQ2324)*(1+$E2333),0.01)</f>
        <v/>
      </c>
      <c r="AR2333" s="32">
        <f>MAX(INDEX(AR$381:AR$392,$D2333)+(AR2306+AR2324)*(1+$E2333),0.01)</f>
        <v/>
      </c>
      <c r="AS2333" s="32">
        <f>MAX(INDEX(AS$381:AS$392,$D2333)+(AS2306+AS2324)*(1+$E2333),0.01)</f>
        <v/>
      </c>
      <c r="AT2333" s="32">
        <f>MAX(INDEX(AT$381:AT$392,$D2333)+(AT2306+AT2324)*(1+$E2333),0.01)</f>
        <v/>
      </c>
      <c r="AU2333" s="32">
        <f>MAX(INDEX(AU$381:AU$392,$D2333)+(AU2306+AU2324)*(1+$E2333),0.01)</f>
        <v/>
      </c>
      <c r="AV2333" s="32">
        <f>MAX(INDEX(AV$381:AV$392,$D2333)+(AV2306+AV2324)*(1+$E2333),0.01)</f>
        <v/>
      </c>
      <c r="AW2333" s="32">
        <f>MAX(INDEX(AW$381:AW$392,$D2333)+(AW2306+AW2324)*(1+$E2333),0.01)</f>
        <v/>
      </c>
      <c r="AX2333" s="32">
        <f>MAX(INDEX(AX$381:AX$392,$D2333)+(AX2306+AX2324)*(1+$E2333),0.01)</f>
        <v/>
      </c>
      <c r="AY2333" s="32">
        <f>MAX(INDEX(AY$381:AY$392,$D2333)+(AY2306+AY2324)*(1+$E2333),0.01)</f>
        <v/>
      </c>
    </row>
    <row r="2334" hidden="1" outlineLevel="2">
      <c r="A2334" s="14" t="inlineStr">
        <is>
          <t>atp</t>
        </is>
      </c>
      <c r="B2334" s="14" t="inlineStr">
        <is>
          <t>bio</t>
        </is>
      </c>
      <c r="C2334" s="14" t="inlineStr">
        <is>
          <t>mac</t>
        </is>
      </c>
      <c r="D2334" s="32">
        <f>INDEX(Inputs!$U$5:$U$132,MATCH($B2334&amp;"|"&amp;$C2334,Inputs!$A$5:$A$132,0))</f>
        <v/>
      </c>
      <c r="E2334" s="32">
        <f>INDEX(Inputs!$V$5:$V$132,MATCH($B2334&amp;"|"&amp;$C2334,Inputs!$A$5:$A$132,0))</f>
        <v/>
      </c>
      <c r="F2334" s="36" t="n"/>
      <c r="G2334" s="36" t="n"/>
      <c r="H2334" s="14">
        <f>INDEX(VarLab,MATCH($A2334,VarKey,0))&amp;INDEX(MemLab,MATCH($C2334&amp;"|"&amp;$B2334,MemKey,0))</f>
        <v/>
      </c>
      <c r="I2334" s="14">
        <f>INDEX(VarUnit,MATCH($A2334,VarKey,0))</f>
        <v/>
      </c>
      <c r="J2334" s="14">
        <f>INDEX(VarSrc,MATCH($A2334,VarKey,0))</f>
        <v/>
      </c>
      <c r="K2334" s="11">
        <f>CodePrefix&amp;$A2334&amp;IF($C2334="","","."&amp;$C2334&amp;"."&amp;$B2334)&amp;INDEX(VarEnd,MATCH($A2334,VarKey,0))&amp;K$5</f>
        <v/>
      </c>
      <c r="L2334" s="37">
        <f>MAX(INDEX(L$381:L$392,$D2334)+(L2307+L2325)*(1+$E2334),0.01)</f>
        <v/>
      </c>
      <c r="M2334" s="32">
        <f>MAX(INDEX(M$381:M$392,$D2334)+(M2307+M2325)*(1+$E2334),0.01)</f>
        <v/>
      </c>
      <c r="N2334" s="32">
        <f>MAX(INDEX(N$381:N$392,$D2334)+(N2307+N2325)*(1+$E2334),0.01)</f>
        <v/>
      </c>
      <c r="O2334" s="32">
        <f>MAX(INDEX(O$381:O$392,$D2334)+(O2307+O2325)*(1+$E2334),0.01)</f>
        <v/>
      </c>
      <c r="P2334" s="32">
        <f>MAX(INDEX(P$381:P$392,$D2334)+(P2307+P2325)*(1+$E2334),0.01)</f>
        <v/>
      </c>
      <c r="Q2334" s="32">
        <f>MAX(INDEX(Q$381:Q$392,$D2334)+(Q2307+Q2325)*(1+$E2334),0.01)</f>
        <v/>
      </c>
      <c r="R2334" s="32">
        <f>MAX(INDEX(R$381:R$392,$D2334)+(R2307+R2325)*(1+$E2334),0.01)</f>
        <v/>
      </c>
      <c r="S2334" s="32">
        <f>MAX(INDEX(S$381:S$392,$D2334)+(S2307+S2325)*(1+$E2334),0.01)</f>
        <v/>
      </c>
      <c r="T2334" s="32">
        <f>MAX(INDEX(T$381:T$392,$D2334)+(T2307+T2325)*(1+$E2334),0.01)</f>
        <v/>
      </c>
      <c r="U2334" s="32">
        <f>MAX(INDEX(U$381:U$392,$D2334)+(U2307+U2325)*(1+$E2334),0.01)</f>
        <v/>
      </c>
      <c r="V2334" s="32">
        <f>MAX(INDEX(V$381:V$392,$D2334)+(V2307+V2325)*(1+$E2334),0.01)</f>
        <v/>
      </c>
      <c r="W2334" s="32">
        <f>MAX(INDEX(W$381:W$392,$D2334)+(W2307+W2325)*(1+$E2334),0.01)</f>
        <v/>
      </c>
      <c r="X2334" s="32">
        <f>MAX(INDEX(X$381:X$392,$D2334)+(X2307+X2325)*(1+$E2334),0.01)</f>
        <v/>
      </c>
      <c r="Y2334" s="32">
        <f>MAX(INDEX(Y$381:Y$392,$D2334)+(Y2307+Y2325)*(1+$E2334),0.01)</f>
        <v/>
      </c>
      <c r="Z2334" s="32">
        <f>MAX(INDEX(Z$381:Z$392,$D2334)+(Z2307+Z2325)*(1+$E2334),0.01)</f>
        <v/>
      </c>
      <c r="AA2334" s="32">
        <f>MAX(INDEX(AA$381:AA$392,$D2334)+(AA2307+AA2325)*(1+$E2334),0.01)</f>
        <v/>
      </c>
      <c r="AB2334" s="32">
        <f>MAX(INDEX(AB$381:AB$392,$D2334)+(AB2307+AB2325)*(1+$E2334),0.01)</f>
        <v/>
      </c>
      <c r="AC2334" s="32">
        <f>MAX(INDEX(AC$381:AC$392,$D2334)+(AC2307+AC2325)*(1+$E2334),0.01)</f>
        <v/>
      </c>
      <c r="AD2334" s="32">
        <f>MAX(INDEX(AD$381:AD$392,$D2334)+(AD2307+AD2325)*(1+$E2334),0.01)</f>
        <v/>
      </c>
      <c r="AF2334" s="11">
        <f>CodePrefix&amp;$A2334&amp;IF($C2334="","","."&amp;$C2334&amp;"."&amp;$B2334)&amp;INDEX(VarEnd,MATCH($A2334,VarKey,0))&amp;AF$5</f>
        <v/>
      </c>
      <c r="AG2334" s="37">
        <f>MAX(INDEX(AG$381:AG$392,$D2334)+(AG2307+AG2325)*(1+$E2334),0.01)</f>
        <v/>
      </c>
      <c r="AH2334" s="32">
        <f>MAX(INDEX(AH$381:AH$392,$D2334)+(AH2307+AH2325)*(1+$E2334),0.01)</f>
        <v/>
      </c>
      <c r="AI2334" s="32">
        <f>MAX(INDEX(AI$381:AI$392,$D2334)+(AI2307+AI2325)*(1+$E2334),0.01)</f>
        <v/>
      </c>
      <c r="AJ2334" s="32">
        <f>MAX(INDEX(AJ$381:AJ$392,$D2334)+(AJ2307+AJ2325)*(1+$E2334),0.01)</f>
        <v/>
      </c>
      <c r="AK2334" s="32">
        <f>MAX(INDEX(AK$381:AK$392,$D2334)+(AK2307+AK2325)*(1+$E2334),0.01)</f>
        <v/>
      </c>
      <c r="AL2334" s="32">
        <f>MAX(INDEX(AL$381:AL$392,$D2334)+(AL2307+AL2325)*(1+$E2334),0.01)</f>
        <v/>
      </c>
      <c r="AM2334" s="32">
        <f>MAX(INDEX(AM$381:AM$392,$D2334)+(AM2307+AM2325)*(1+$E2334),0.01)</f>
        <v/>
      </c>
      <c r="AN2334" s="32">
        <f>MAX(INDEX(AN$381:AN$392,$D2334)+(AN2307+AN2325)*(1+$E2334),0.01)</f>
        <v/>
      </c>
      <c r="AO2334" s="32">
        <f>MAX(INDEX(AO$381:AO$392,$D2334)+(AO2307+AO2325)*(1+$E2334),0.01)</f>
        <v/>
      </c>
      <c r="AP2334" s="32">
        <f>MAX(INDEX(AP$381:AP$392,$D2334)+(AP2307+AP2325)*(1+$E2334),0.01)</f>
        <v/>
      </c>
      <c r="AQ2334" s="32">
        <f>MAX(INDEX(AQ$381:AQ$392,$D2334)+(AQ2307+AQ2325)*(1+$E2334),0.01)</f>
        <v/>
      </c>
      <c r="AR2334" s="32">
        <f>MAX(INDEX(AR$381:AR$392,$D2334)+(AR2307+AR2325)*(1+$E2334),0.01)</f>
        <v/>
      </c>
      <c r="AS2334" s="32">
        <f>MAX(INDEX(AS$381:AS$392,$D2334)+(AS2307+AS2325)*(1+$E2334),0.01)</f>
        <v/>
      </c>
      <c r="AT2334" s="32">
        <f>MAX(INDEX(AT$381:AT$392,$D2334)+(AT2307+AT2325)*(1+$E2334),0.01)</f>
        <v/>
      </c>
      <c r="AU2334" s="32">
        <f>MAX(INDEX(AU$381:AU$392,$D2334)+(AU2307+AU2325)*(1+$E2334),0.01)</f>
        <v/>
      </c>
      <c r="AV2334" s="32">
        <f>MAX(INDEX(AV$381:AV$392,$D2334)+(AV2307+AV2325)*(1+$E2334),0.01)</f>
        <v/>
      </c>
      <c r="AW2334" s="32">
        <f>MAX(INDEX(AW$381:AW$392,$D2334)+(AW2307+AW2325)*(1+$E2334),0.01)</f>
        <v/>
      </c>
      <c r="AX2334" s="32">
        <f>MAX(INDEX(AX$381:AX$392,$D2334)+(AX2307+AX2325)*(1+$E2334),0.01)</f>
        <v/>
      </c>
      <c r="AY2334" s="32">
        <f>MAX(INDEX(AY$381:AY$392,$D2334)+(AY2307+AY2325)*(1+$E2334),0.01)</f>
        <v/>
      </c>
    </row>
    <row r="2335" hidden="1" outlineLevel="2"/>
    <row r="2336" hidden="1" outlineLevel="2">
      <c r="A2336" s="14" t="inlineStr">
        <is>
          <t>shp</t>
        </is>
      </c>
      <c r="B2336" s="14" t="inlineStr">
        <is>
          <t>coa</t>
        </is>
      </c>
      <c r="C2336" s="14" t="inlineStr">
        <is>
          <t>mac</t>
        </is>
      </c>
      <c r="D2336" s="32">
        <f>INDEX(Inputs!$W$5:$W$132,MATCH($B2336&amp;"|"&amp;$C2336,Inputs!$A$5:$A$132,0))</f>
        <v/>
      </c>
      <c r="E2336" s="32">
        <f>INDEX(Inputs!$M$5:$M$132,MATCH($B2336&amp;"|"&amp;$C2336,Inputs!$A$5:$A$132,0))</f>
        <v/>
      </c>
      <c r="F2336" s="36" t="n"/>
      <c r="G2336" s="36" t="n"/>
      <c r="H2336" s="14">
        <f>INDEX(VarLab,MATCH($A2336,VarKey,0))&amp;INDEX(MemLab,MATCH($C2336&amp;"|"&amp;$B2336,MemKey,0))</f>
        <v/>
      </c>
      <c r="I2336" s="14">
        <f>INDEX(VarUnit,MATCH($A2336,VarKey,0))</f>
        <v/>
      </c>
      <c r="J2336" s="14">
        <f>INDEX(VarSrc,MATCH($A2336,VarKey,0))</f>
        <v/>
      </c>
      <c r="K2336" s="11">
        <f>CodePrefix&amp;$A2336&amp;IF($C2336="","","."&amp;$C2336&amp;"."&amp;$B2336)&amp;INDEX(VarEnd,MATCH($A2336,VarKey,0))&amp;K$5</f>
        <v/>
      </c>
      <c r="L2336" s="37">
        <f>INDEX(L$297:L$313,$E2336)*$D2336</f>
        <v/>
      </c>
      <c r="M2336" s="32">
        <f>INDEX(M$297:M$313,$E2336)*$D2336</f>
        <v/>
      </c>
      <c r="N2336" s="32">
        <f>INDEX(N$297:N$313,$E2336)*$D2336</f>
        <v/>
      </c>
      <c r="O2336" s="32">
        <f>INDEX(O$297:O$313,$E2336)*$D2336</f>
        <v/>
      </c>
      <c r="P2336" s="32">
        <f>INDEX(P$297:P$313,$E2336)*$D2336</f>
        <v/>
      </c>
      <c r="Q2336" s="32">
        <f>INDEX(Q$297:Q$313,$E2336)*$D2336</f>
        <v/>
      </c>
      <c r="R2336" s="32">
        <f>INDEX(R$297:R$313,$E2336)*$D2336</f>
        <v/>
      </c>
      <c r="S2336" s="32">
        <f>INDEX(S$297:S$313,$E2336)*$D2336</f>
        <v/>
      </c>
      <c r="T2336" s="32">
        <f>INDEX(T$297:T$313,$E2336)*$D2336</f>
        <v/>
      </c>
      <c r="U2336" s="32">
        <f>INDEX(U$297:U$313,$E2336)*$D2336</f>
        <v/>
      </c>
      <c r="V2336" s="32">
        <f>INDEX(V$297:V$313,$E2336)*$D2336</f>
        <v/>
      </c>
      <c r="W2336" s="32">
        <f>INDEX(W$297:W$313,$E2336)*$D2336</f>
        <v/>
      </c>
      <c r="X2336" s="32">
        <f>INDEX(X$297:X$313,$E2336)*$D2336</f>
        <v/>
      </c>
      <c r="Y2336" s="32">
        <f>INDEX(Y$297:Y$313,$E2336)*$D2336</f>
        <v/>
      </c>
      <c r="Z2336" s="32">
        <f>INDEX(Z$297:Z$313,$E2336)*$D2336</f>
        <v/>
      </c>
      <c r="AA2336" s="32">
        <f>INDEX(AA$297:AA$313,$E2336)*$D2336</f>
        <v/>
      </c>
      <c r="AB2336" s="32">
        <f>INDEX(AB$297:AB$313,$E2336)*$D2336</f>
        <v/>
      </c>
      <c r="AC2336" s="32">
        <f>INDEX(AC$297:AC$313,$E2336)*$D2336</f>
        <v/>
      </c>
      <c r="AD2336" s="32">
        <f>INDEX(AD$297:AD$313,$E2336)*$D2336</f>
        <v/>
      </c>
      <c r="AF2336" s="11">
        <f>CodePrefix&amp;$A2336&amp;IF($C2336="","","."&amp;$C2336&amp;"."&amp;$B2336)&amp;INDEX(VarEnd,MATCH($A2336,VarKey,0))&amp;AF$5</f>
        <v/>
      </c>
      <c r="AG2336" s="37">
        <f>INDEX(AG$297:AG$313,$E2336)*$D2336</f>
        <v/>
      </c>
      <c r="AH2336" s="32">
        <f>INDEX(AH$297:AH$313,$E2336)*$D2336</f>
        <v/>
      </c>
      <c r="AI2336" s="32">
        <f>INDEX(AI$297:AI$313,$E2336)*$D2336</f>
        <v/>
      </c>
      <c r="AJ2336" s="32">
        <f>INDEX(AJ$297:AJ$313,$E2336)*$D2336</f>
        <v/>
      </c>
      <c r="AK2336" s="32">
        <f>INDEX(AK$297:AK$313,$E2336)*$D2336</f>
        <v/>
      </c>
      <c r="AL2336" s="32">
        <f>INDEX(AL$297:AL$313,$E2336)*$D2336</f>
        <v/>
      </c>
      <c r="AM2336" s="32">
        <f>INDEX(AM$297:AM$313,$E2336)*$D2336</f>
        <v/>
      </c>
      <c r="AN2336" s="32">
        <f>INDEX(AN$297:AN$313,$E2336)*$D2336</f>
        <v/>
      </c>
      <c r="AO2336" s="32">
        <f>INDEX(AO$297:AO$313,$E2336)*$D2336</f>
        <v/>
      </c>
      <c r="AP2336" s="32">
        <f>INDEX(AP$297:AP$313,$E2336)*$D2336</f>
        <v/>
      </c>
      <c r="AQ2336" s="32">
        <f>INDEX(AQ$297:AQ$313,$E2336)*$D2336</f>
        <v/>
      </c>
      <c r="AR2336" s="32">
        <f>INDEX(AR$297:AR$313,$E2336)*$D2336</f>
        <v/>
      </c>
      <c r="AS2336" s="32">
        <f>INDEX(AS$297:AS$313,$E2336)*$D2336</f>
        <v/>
      </c>
      <c r="AT2336" s="32">
        <f>INDEX(AT$297:AT$313,$E2336)*$D2336</f>
        <v/>
      </c>
      <c r="AU2336" s="32">
        <f>INDEX(AU$297:AU$313,$E2336)*$D2336</f>
        <v/>
      </c>
      <c r="AV2336" s="32">
        <f>INDEX(AV$297:AV$313,$E2336)*$D2336</f>
        <v/>
      </c>
      <c r="AW2336" s="32">
        <f>INDEX(AW$297:AW$313,$E2336)*$D2336</f>
        <v/>
      </c>
      <c r="AX2336" s="32">
        <f>INDEX(AX$297:AX$313,$E2336)*$D2336</f>
        <v/>
      </c>
      <c r="AY2336" s="32">
        <f>INDEX(AY$297:AY$313,$E2336)*$D2336</f>
        <v/>
      </c>
    </row>
    <row r="2337" hidden="1" outlineLevel="2">
      <c r="A2337" s="14" t="inlineStr">
        <is>
          <t>shp</t>
        </is>
      </c>
      <c r="B2337" s="14" t="inlineStr">
        <is>
          <t>nga</t>
        </is>
      </c>
      <c r="C2337" s="14" t="inlineStr">
        <is>
          <t>mac</t>
        </is>
      </c>
      <c r="D2337" s="32">
        <f>INDEX(Inputs!$W$5:$W$132,MATCH($B2337&amp;"|"&amp;$C2337,Inputs!$A$5:$A$132,0))</f>
        <v/>
      </c>
      <c r="E2337" s="32">
        <f>INDEX(Inputs!$M$5:$M$132,MATCH($B2337&amp;"|"&amp;$C2337,Inputs!$A$5:$A$132,0))</f>
        <v/>
      </c>
      <c r="F2337" s="36" t="n"/>
      <c r="G2337" s="36" t="n"/>
      <c r="H2337" s="14">
        <f>INDEX(VarLab,MATCH($A2337,VarKey,0))&amp;INDEX(MemLab,MATCH($C2337&amp;"|"&amp;$B2337,MemKey,0))</f>
        <v/>
      </c>
      <c r="I2337" s="14">
        <f>INDEX(VarUnit,MATCH($A2337,VarKey,0))</f>
        <v/>
      </c>
      <c r="J2337" s="14">
        <f>INDEX(VarSrc,MATCH($A2337,VarKey,0))</f>
        <v/>
      </c>
      <c r="K2337" s="11">
        <f>CodePrefix&amp;$A2337&amp;IF($C2337="","","."&amp;$C2337&amp;"."&amp;$B2337)&amp;INDEX(VarEnd,MATCH($A2337,VarKey,0))&amp;K$5</f>
        <v/>
      </c>
      <c r="L2337" s="37">
        <f>INDEX(L$297:L$313,$E2337)*$D2337</f>
        <v/>
      </c>
      <c r="M2337" s="32">
        <f>INDEX(M$297:M$313,$E2337)*$D2337</f>
        <v/>
      </c>
      <c r="N2337" s="32">
        <f>INDEX(N$297:N$313,$E2337)*$D2337</f>
        <v/>
      </c>
      <c r="O2337" s="32">
        <f>INDEX(O$297:O$313,$E2337)*$D2337</f>
        <v/>
      </c>
      <c r="P2337" s="32">
        <f>INDEX(P$297:P$313,$E2337)*$D2337</f>
        <v/>
      </c>
      <c r="Q2337" s="32">
        <f>INDEX(Q$297:Q$313,$E2337)*$D2337</f>
        <v/>
      </c>
      <c r="R2337" s="32">
        <f>INDEX(R$297:R$313,$E2337)*$D2337</f>
        <v/>
      </c>
      <c r="S2337" s="32">
        <f>INDEX(S$297:S$313,$E2337)*$D2337</f>
        <v/>
      </c>
      <c r="T2337" s="32">
        <f>INDEX(T$297:T$313,$E2337)*$D2337</f>
        <v/>
      </c>
      <c r="U2337" s="32">
        <f>INDEX(U$297:U$313,$E2337)*$D2337</f>
        <v/>
      </c>
      <c r="V2337" s="32">
        <f>INDEX(V$297:V$313,$E2337)*$D2337</f>
        <v/>
      </c>
      <c r="W2337" s="32">
        <f>INDEX(W$297:W$313,$E2337)*$D2337</f>
        <v/>
      </c>
      <c r="X2337" s="32">
        <f>INDEX(X$297:X$313,$E2337)*$D2337</f>
        <v/>
      </c>
      <c r="Y2337" s="32">
        <f>INDEX(Y$297:Y$313,$E2337)*$D2337</f>
        <v/>
      </c>
      <c r="Z2337" s="32">
        <f>INDEX(Z$297:Z$313,$E2337)*$D2337</f>
        <v/>
      </c>
      <c r="AA2337" s="32">
        <f>INDEX(AA$297:AA$313,$E2337)*$D2337</f>
        <v/>
      </c>
      <c r="AB2337" s="32">
        <f>INDEX(AB$297:AB$313,$E2337)*$D2337</f>
        <v/>
      </c>
      <c r="AC2337" s="32">
        <f>INDEX(AC$297:AC$313,$E2337)*$D2337</f>
        <v/>
      </c>
      <c r="AD2337" s="32">
        <f>INDEX(AD$297:AD$313,$E2337)*$D2337</f>
        <v/>
      </c>
      <c r="AF2337" s="11">
        <f>CodePrefix&amp;$A2337&amp;IF($C2337="","","."&amp;$C2337&amp;"."&amp;$B2337)&amp;INDEX(VarEnd,MATCH($A2337,VarKey,0))&amp;AF$5</f>
        <v/>
      </c>
      <c r="AG2337" s="37">
        <f>INDEX(AG$297:AG$313,$E2337)*$D2337</f>
        <v/>
      </c>
      <c r="AH2337" s="32">
        <f>INDEX(AH$297:AH$313,$E2337)*$D2337</f>
        <v/>
      </c>
      <c r="AI2337" s="32">
        <f>INDEX(AI$297:AI$313,$E2337)*$D2337</f>
        <v/>
      </c>
      <c r="AJ2337" s="32">
        <f>INDEX(AJ$297:AJ$313,$E2337)*$D2337</f>
        <v/>
      </c>
      <c r="AK2337" s="32">
        <f>INDEX(AK$297:AK$313,$E2337)*$D2337</f>
        <v/>
      </c>
      <c r="AL2337" s="32">
        <f>INDEX(AL$297:AL$313,$E2337)*$D2337</f>
        <v/>
      </c>
      <c r="AM2337" s="32">
        <f>INDEX(AM$297:AM$313,$E2337)*$D2337</f>
        <v/>
      </c>
      <c r="AN2337" s="32">
        <f>INDEX(AN$297:AN$313,$E2337)*$D2337</f>
        <v/>
      </c>
      <c r="AO2337" s="32">
        <f>INDEX(AO$297:AO$313,$E2337)*$D2337</f>
        <v/>
      </c>
      <c r="AP2337" s="32">
        <f>INDEX(AP$297:AP$313,$E2337)*$D2337</f>
        <v/>
      </c>
      <c r="AQ2337" s="32">
        <f>INDEX(AQ$297:AQ$313,$E2337)*$D2337</f>
        <v/>
      </c>
      <c r="AR2337" s="32">
        <f>INDEX(AR$297:AR$313,$E2337)*$D2337</f>
        <v/>
      </c>
      <c r="AS2337" s="32">
        <f>INDEX(AS$297:AS$313,$E2337)*$D2337</f>
        <v/>
      </c>
      <c r="AT2337" s="32">
        <f>INDEX(AT$297:AT$313,$E2337)*$D2337</f>
        <v/>
      </c>
      <c r="AU2337" s="32">
        <f>INDEX(AU$297:AU$313,$E2337)*$D2337</f>
        <v/>
      </c>
      <c r="AV2337" s="32">
        <f>INDEX(AV$297:AV$313,$E2337)*$D2337</f>
        <v/>
      </c>
      <c r="AW2337" s="32">
        <f>INDEX(AW$297:AW$313,$E2337)*$D2337</f>
        <v/>
      </c>
      <c r="AX2337" s="32">
        <f>INDEX(AX$297:AX$313,$E2337)*$D2337</f>
        <v/>
      </c>
      <c r="AY2337" s="32">
        <f>INDEX(AY$297:AY$313,$E2337)*$D2337</f>
        <v/>
      </c>
    </row>
    <row r="2338" hidden="1" outlineLevel="2">
      <c r="A2338" s="14" t="inlineStr">
        <is>
          <t>shp</t>
        </is>
      </c>
      <c r="B2338" s="14" t="inlineStr">
        <is>
          <t>gso</t>
        </is>
      </c>
      <c r="C2338" s="14" t="inlineStr">
        <is>
          <t>mac</t>
        </is>
      </c>
      <c r="D2338" s="32">
        <f>INDEX(Inputs!$W$5:$W$132,MATCH($B2338&amp;"|"&amp;$C2338,Inputs!$A$5:$A$132,0))</f>
        <v/>
      </c>
      <c r="E2338" s="32">
        <f>INDEX(Inputs!$M$5:$M$132,MATCH($B2338&amp;"|"&amp;$C2338,Inputs!$A$5:$A$132,0))</f>
        <v/>
      </c>
      <c r="F2338" s="36" t="n"/>
      <c r="G2338" s="36" t="n"/>
      <c r="H2338" s="14">
        <f>INDEX(VarLab,MATCH($A2338,VarKey,0))&amp;INDEX(MemLab,MATCH($C2338&amp;"|"&amp;$B2338,MemKey,0))</f>
        <v/>
      </c>
      <c r="I2338" s="14">
        <f>INDEX(VarUnit,MATCH($A2338,VarKey,0))</f>
        <v/>
      </c>
      <c r="J2338" s="14">
        <f>INDEX(VarSrc,MATCH($A2338,VarKey,0))</f>
        <v/>
      </c>
      <c r="K2338" s="11">
        <f>CodePrefix&amp;$A2338&amp;IF($C2338="","","."&amp;$C2338&amp;"."&amp;$B2338)&amp;INDEX(VarEnd,MATCH($A2338,VarKey,0))&amp;K$5</f>
        <v/>
      </c>
      <c r="L2338" s="37">
        <f>INDEX(L$297:L$313,$E2338)*$D2338</f>
        <v/>
      </c>
      <c r="M2338" s="32">
        <f>INDEX(M$297:M$313,$E2338)*$D2338</f>
        <v/>
      </c>
      <c r="N2338" s="32">
        <f>INDEX(N$297:N$313,$E2338)*$D2338</f>
        <v/>
      </c>
      <c r="O2338" s="32">
        <f>INDEX(O$297:O$313,$E2338)*$D2338</f>
        <v/>
      </c>
      <c r="P2338" s="32">
        <f>INDEX(P$297:P$313,$E2338)*$D2338</f>
        <v/>
      </c>
      <c r="Q2338" s="32">
        <f>INDEX(Q$297:Q$313,$E2338)*$D2338</f>
        <v/>
      </c>
      <c r="R2338" s="32">
        <f>INDEX(R$297:R$313,$E2338)*$D2338</f>
        <v/>
      </c>
      <c r="S2338" s="32">
        <f>INDEX(S$297:S$313,$E2338)*$D2338</f>
        <v/>
      </c>
      <c r="T2338" s="32">
        <f>INDEX(T$297:T$313,$E2338)*$D2338</f>
        <v/>
      </c>
      <c r="U2338" s="32">
        <f>INDEX(U$297:U$313,$E2338)*$D2338</f>
        <v/>
      </c>
      <c r="V2338" s="32">
        <f>INDEX(V$297:V$313,$E2338)*$D2338</f>
        <v/>
      </c>
      <c r="W2338" s="32">
        <f>INDEX(W$297:W$313,$E2338)*$D2338</f>
        <v/>
      </c>
      <c r="X2338" s="32">
        <f>INDEX(X$297:X$313,$E2338)*$D2338</f>
        <v/>
      </c>
      <c r="Y2338" s="32">
        <f>INDEX(Y$297:Y$313,$E2338)*$D2338</f>
        <v/>
      </c>
      <c r="Z2338" s="32">
        <f>INDEX(Z$297:Z$313,$E2338)*$D2338</f>
        <v/>
      </c>
      <c r="AA2338" s="32">
        <f>INDEX(AA$297:AA$313,$E2338)*$D2338</f>
        <v/>
      </c>
      <c r="AB2338" s="32">
        <f>INDEX(AB$297:AB$313,$E2338)*$D2338</f>
        <v/>
      </c>
      <c r="AC2338" s="32">
        <f>INDEX(AC$297:AC$313,$E2338)*$D2338</f>
        <v/>
      </c>
      <c r="AD2338" s="32">
        <f>INDEX(AD$297:AD$313,$E2338)*$D2338</f>
        <v/>
      </c>
      <c r="AF2338" s="11">
        <f>CodePrefix&amp;$A2338&amp;IF($C2338="","","."&amp;$C2338&amp;"."&amp;$B2338)&amp;INDEX(VarEnd,MATCH($A2338,VarKey,0))&amp;AF$5</f>
        <v/>
      </c>
      <c r="AG2338" s="37">
        <f>INDEX(AG$297:AG$313,$E2338)*$D2338</f>
        <v/>
      </c>
      <c r="AH2338" s="32">
        <f>INDEX(AH$297:AH$313,$E2338)*$D2338</f>
        <v/>
      </c>
      <c r="AI2338" s="32">
        <f>INDEX(AI$297:AI$313,$E2338)*$D2338</f>
        <v/>
      </c>
      <c r="AJ2338" s="32">
        <f>INDEX(AJ$297:AJ$313,$E2338)*$D2338</f>
        <v/>
      </c>
      <c r="AK2338" s="32">
        <f>INDEX(AK$297:AK$313,$E2338)*$D2338</f>
        <v/>
      </c>
      <c r="AL2338" s="32">
        <f>INDEX(AL$297:AL$313,$E2338)*$D2338</f>
        <v/>
      </c>
      <c r="AM2338" s="32">
        <f>INDEX(AM$297:AM$313,$E2338)*$D2338</f>
        <v/>
      </c>
      <c r="AN2338" s="32">
        <f>INDEX(AN$297:AN$313,$E2338)*$D2338</f>
        <v/>
      </c>
      <c r="AO2338" s="32">
        <f>INDEX(AO$297:AO$313,$E2338)*$D2338</f>
        <v/>
      </c>
      <c r="AP2338" s="32">
        <f>INDEX(AP$297:AP$313,$E2338)*$D2338</f>
        <v/>
      </c>
      <c r="AQ2338" s="32">
        <f>INDEX(AQ$297:AQ$313,$E2338)*$D2338</f>
        <v/>
      </c>
      <c r="AR2338" s="32">
        <f>INDEX(AR$297:AR$313,$E2338)*$D2338</f>
        <v/>
      </c>
      <c r="AS2338" s="32">
        <f>INDEX(AS$297:AS$313,$E2338)*$D2338</f>
        <v/>
      </c>
      <c r="AT2338" s="32">
        <f>INDEX(AT$297:AT$313,$E2338)*$D2338</f>
        <v/>
      </c>
      <c r="AU2338" s="32">
        <f>INDEX(AU$297:AU$313,$E2338)*$D2338</f>
        <v/>
      </c>
      <c r="AV2338" s="32">
        <f>INDEX(AV$297:AV$313,$E2338)*$D2338</f>
        <v/>
      </c>
      <c r="AW2338" s="32">
        <f>INDEX(AW$297:AW$313,$E2338)*$D2338</f>
        <v/>
      </c>
      <c r="AX2338" s="32">
        <f>INDEX(AX$297:AX$313,$E2338)*$D2338</f>
        <v/>
      </c>
      <c r="AY2338" s="32">
        <f>INDEX(AY$297:AY$313,$E2338)*$D2338</f>
        <v/>
      </c>
    </row>
    <row r="2339" hidden="1" outlineLevel="2">
      <c r="A2339" s="14" t="inlineStr">
        <is>
          <t>shp</t>
        </is>
      </c>
      <c r="B2339" s="14" t="inlineStr">
        <is>
          <t>die</t>
        </is>
      </c>
      <c r="C2339" s="14" t="inlineStr">
        <is>
          <t>mac</t>
        </is>
      </c>
      <c r="D2339" s="32">
        <f>INDEX(Inputs!$W$5:$W$132,MATCH($B2339&amp;"|"&amp;$C2339,Inputs!$A$5:$A$132,0))</f>
        <v/>
      </c>
      <c r="E2339" s="32">
        <f>INDEX(Inputs!$M$5:$M$132,MATCH($B2339&amp;"|"&amp;$C2339,Inputs!$A$5:$A$132,0))</f>
        <v/>
      </c>
      <c r="F2339" s="36" t="n"/>
      <c r="G2339" s="36" t="n"/>
      <c r="H2339" s="14">
        <f>INDEX(VarLab,MATCH($A2339,VarKey,0))&amp;INDEX(MemLab,MATCH($C2339&amp;"|"&amp;$B2339,MemKey,0))</f>
        <v/>
      </c>
      <c r="I2339" s="14">
        <f>INDEX(VarUnit,MATCH($A2339,VarKey,0))</f>
        <v/>
      </c>
      <c r="J2339" s="14">
        <f>INDEX(VarSrc,MATCH($A2339,VarKey,0))</f>
        <v/>
      </c>
      <c r="K2339" s="11">
        <f>CodePrefix&amp;$A2339&amp;IF($C2339="","","."&amp;$C2339&amp;"."&amp;$B2339)&amp;INDEX(VarEnd,MATCH($A2339,VarKey,0))&amp;K$5</f>
        <v/>
      </c>
      <c r="L2339" s="37">
        <f>INDEX(L$297:L$313,$E2339)*$D2339</f>
        <v/>
      </c>
      <c r="M2339" s="32">
        <f>INDEX(M$297:M$313,$E2339)*$D2339</f>
        <v/>
      </c>
      <c r="N2339" s="32">
        <f>INDEX(N$297:N$313,$E2339)*$D2339</f>
        <v/>
      </c>
      <c r="O2339" s="32">
        <f>INDEX(O$297:O$313,$E2339)*$D2339</f>
        <v/>
      </c>
      <c r="P2339" s="32">
        <f>INDEX(P$297:P$313,$E2339)*$D2339</f>
        <v/>
      </c>
      <c r="Q2339" s="32">
        <f>INDEX(Q$297:Q$313,$E2339)*$D2339</f>
        <v/>
      </c>
      <c r="R2339" s="32">
        <f>INDEX(R$297:R$313,$E2339)*$D2339</f>
        <v/>
      </c>
      <c r="S2339" s="32">
        <f>INDEX(S$297:S$313,$E2339)*$D2339</f>
        <v/>
      </c>
      <c r="T2339" s="32">
        <f>INDEX(T$297:T$313,$E2339)*$D2339</f>
        <v/>
      </c>
      <c r="U2339" s="32">
        <f>INDEX(U$297:U$313,$E2339)*$D2339</f>
        <v/>
      </c>
      <c r="V2339" s="32">
        <f>INDEX(V$297:V$313,$E2339)*$D2339</f>
        <v/>
      </c>
      <c r="W2339" s="32">
        <f>INDEX(W$297:W$313,$E2339)*$D2339</f>
        <v/>
      </c>
      <c r="X2339" s="32">
        <f>INDEX(X$297:X$313,$E2339)*$D2339</f>
        <v/>
      </c>
      <c r="Y2339" s="32">
        <f>INDEX(Y$297:Y$313,$E2339)*$D2339</f>
        <v/>
      </c>
      <c r="Z2339" s="32">
        <f>INDEX(Z$297:Z$313,$E2339)*$D2339</f>
        <v/>
      </c>
      <c r="AA2339" s="32">
        <f>INDEX(AA$297:AA$313,$E2339)*$D2339</f>
        <v/>
      </c>
      <c r="AB2339" s="32">
        <f>INDEX(AB$297:AB$313,$E2339)*$D2339</f>
        <v/>
      </c>
      <c r="AC2339" s="32">
        <f>INDEX(AC$297:AC$313,$E2339)*$D2339</f>
        <v/>
      </c>
      <c r="AD2339" s="32">
        <f>INDEX(AD$297:AD$313,$E2339)*$D2339</f>
        <v/>
      </c>
      <c r="AF2339" s="11">
        <f>CodePrefix&amp;$A2339&amp;IF($C2339="","","."&amp;$C2339&amp;"."&amp;$B2339)&amp;INDEX(VarEnd,MATCH($A2339,VarKey,0))&amp;AF$5</f>
        <v/>
      </c>
      <c r="AG2339" s="37">
        <f>INDEX(AG$297:AG$313,$E2339)*$D2339</f>
        <v/>
      </c>
      <c r="AH2339" s="32">
        <f>INDEX(AH$297:AH$313,$E2339)*$D2339</f>
        <v/>
      </c>
      <c r="AI2339" s="32">
        <f>INDEX(AI$297:AI$313,$E2339)*$D2339</f>
        <v/>
      </c>
      <c r="AJ2339" s="32">
        <f>INDEX(AJ$297:AJ$313,$E2339)*$D2339</f>
        <v/>
      </c>
      <c r="AK2339" s="32">
        <f>INDEX(AK$297:AK$313,$E2339)*$D2339</f>
        <v/>
      </c>
      <c r="AL2339" s="32">
        <f>INDEX(AL$297:AL$313,$E2339)*$D2339</f>
        <v/>
      </c>
      <c r="AM2339" s="32">
        <f>INDEX(AM$297:AM$313,$E2339)*$D2339</f>
        <v/>
      </c>
      <c r="AN2339" s="32">
        <f>INDEX(AN$297:AN$313,$E2339)*$D2339</f>
        <v/>
      </c>
      <c r="AO2339" s="32">
        <f>INDEX(AO$297:AO$313,$E2339)*$D2339</f>
        <v/>
      </c>
      <c r="AP2339" s="32">
        <f>INDEX(AP$297:AP$313,$E2339)*$D2339</f>
        <v/>
      </c>
      <c r="AQ2339" s="32">
        <f>INDEX(AQ$297:AQ$313,$E2339)*$D2339</f>
        <v/>
      </c>
      <c r="AR2339" s="32">
        <f>INDEX(AR$297:AR$313,$E2339)*$D2339</f>
        <v/>
      </c>
      <c r="AS2339" s="32">
        <f>INDEX(AS$297:AS$313,$E2339)*$D2339</f>
        <v/>
      </c>
      <c r="AT2339" s="32">
        <f>INDEX(AT$297:AT$313,$E2339)*$D2339</f>
        <v/>
      </c>
      <c r="AU2339" s="32">
        <f>INDEX(AU$297:AU$313,$E2339)*$D2339</f>
        <v/>
      </c>
      <c r="AV2339" s="32">
        <f>INDEX(AV$297:AV$313,$E2339)*$D2339</f>
        <v/>
      </c>
      <c r="AW2339" s="32">
        <f>INDEX(AW$297:AW$313,$E2339)*$D2339</f>
        <v/>
      </c>
      <c r="AX2339" s="32">
        <f>INDEX(AX$297:AX$313,$E2339)*$D2339</f>
        <v/>
      </c>
      <c r="AY2339" s="32">
        <f>INDEX(AY$297:AY$313,$E2339)*$D2339</f>
        <v/>
      </c>
    </row>
    <row r="2340" hidden="1" outlineLevel="2">
      <c r="A2340" s="14" t="inlineStr">
        <is>
          <t>shp</t>
        </is>
      </c>
      <c r="B2340" s="14" t="inlineStr">
        <is>
          <t>lpg</t>
        </is>
      </c>
      <c r="C2340" s="14" t="inlineStr">
        <is>
          <t>mac</t>
        </is>
      </c>
      <c r="D2340" s="32">
        <f>INDEX(Inputs!$W$5:$W$132,MATCH($B2340&amp;"|"&amp;$C2340,Inputs!$A$5:$A$132,0))</f>
        <v/>
      </c>
      <c r="E2340" s="32">
        <f>INDEX(Inputs!$M$5:$M$132,MATCH($B2340&amp;"|"&amp;$C2340,Inputs!$A$5:$A$132,0))</f>
        <v/>
      </c>
      <c r="F2340" s="36" t="n"/>
      <c r="G2340" s="36" t="n"/>
      <c r="H2340" s="14">
        <f>INDEX(VarLab,MATCH($A2340,VarKey,0))&amp;INDEX(MemLab,MATCH($C2340&amp;"|"&amp;$B2340,MemKey,0))</f>
        <v/>
      </c>
      <c r="I2340" s="14">
        <f>INDEX(VarUnit,MATCH($A2340,VarKey,0))</f>
        <v/>
      </c>
      <c r="J2340" s="14">
        <f>INDEX(VarSrc,MATCH($A2340,VarKey,0))</f>
        <v/>
      </c>
      <c r="K2340" s="11">
        <f>CodePrefix&amp;$A2340&amp;IF($C2340="","","."&amp;$C2340&amp;"."&amp;$B2340)&amp;INDEX(VarEnd,MATCH($A2340,VarKey,0))&amp;K$5</f>
        <v/>
      </c>
      <c r="L2340" s="37">
        <f>INDEX(L$297:L$313,$E2340)*$D2340</f>
        <v/>
      </c>
      <c r="M2340" s="32">
        <f>INDEX(M$297:M$313,$E2340)*$D2340</f>
        <v/>
      </c>
      <c r="N2340" s="32">
        <f>INDEX(N$297:N$313,$E2340)*$D2340</f>
        <v/>
      </c>
      <c r="O2340" s="32">
        <f>INDEX(O$297:O$313,$E2340)*$D2340</f>
        <v/>
      </c>
      <c r="P2340" s="32">
        <f>INDEX(P$297:P$313,$E2340)*$D2340</f>
        <v/>
      </c>
      <c r="Q2340" s="32">
        <f>INDEX(Q$297:Q$313,$E2340)*$D2340</f>
        <v/>
      </c>
      <c r="R2340" s="32">
        <f>INDEX(R$297:R$313,$E2340)*$D2340</f>
        <v/>
      </c>
      <c r="S2340" s="32">
        <f>INDEX(S$297:S$313,$E2340)*$D2340</f>
        <v/>
      </c>
      <c r="T2340" s="32">
        <f>INDEX(T$297:T$313,$E2340)*$D2340</f>
        <v/>
      </c>
      <c r="U2340" s="32">
        <f>INDEX(U$297:U$313,$E2340)*$D2340</f>
        <v/>
      </c>
      <c r="V2340" s="32">
        <f>INDEX(V$297:V$313,$E2340)*$D2340</f>
        <v/>
      </c>
      <c r="W2340" s="32">
        <f>INDEX(W$297:W$313,$E2340)*$D2340</f>
        <v/>
      </c>
      <c r="X2340" s="32">
        <f>INDEX(X$297:X$313,$E2340)*$D2340</f>
        <v/>
      </c>
      <c r="Y2340" s="32">
        <f>INDEX(Y$297:Y$313,$E2340)*$D2340</f>
        <v/>
      </c>
      <c r="Z2340" s="32">
        <f>INDEX(Z$297:Z$313,$E2340)*$D2340</f>
        <v/>
      </c>
      <c r="AA2340" s="32">
        <f>INDEX(AA$297:AA$313,$E2340)*$D2340</f>
        <v/>
      </c>
      <c r="AB2340" s="32">
        <f>INDEX(AB$297:AB$313,$E2340)*$D2340</f>
        <v/>
      </c>
      <c r="AC2340" s="32">
        <f>INDEX(AC$297:AC$313,$E2340)*$D2340</f>
        <v/>
      </c>
      <c r="AD2340" s="32">
        <f>INDEX(AD$297:AD$313,$E2340)*$D2340</f>
        <v/>
      </c>
      <c r="AF2340" s="11">
        <f>CodePrefix&amp;$A2340&amp;IF($C2340="","","."&amp;$C2340&amp;"."&amp;$B2340)&amp;INDEX(VarEnd,MATCH($A2340,VarKey,0))&amp;AF$5</f>
        <v/>
      </c>
      <c r="AG2340" s="37">
        <f>INDEX(AG$297:AG$313,$E2340)*$D2340</f>
        <v/>
      </c>
      <c r="AH2340" s="32">
        <f>INDEX(AH$297:AH$313,$E2340)*$D2340</f>
        <v/>
      </c>
      <c r="AI2340" s="32">
        <f>INDEX(AI$297:AI$313,$E2340)*$D2340</f>
        <v/>
      </c>
      <c r="AJ2340" s="32">
        <f>INDEX(AJ$297:AJ$313,$E2340)*$D2340</f>
        <v/>
      </c>
      <c r="AK2340" s="32">
        <f>INDEX(AK$297:AK$313,$E2340)*$D2340</f>
        <v/>
      </c>
      <c r="AL2340" s="32">
        <f>INDEX(AL$297:AL$313,$E2340)*$D2340</f>
        <v/>
      </c>
      <c r="AM2340" s="32">
        <f>INDEX(AM$297:AM$313,$E2340)*$D2340</f>
        <v/>
      </c>
      <c r="AN2340" s="32">
        <f>INDEX(AN$297:AN$313,$E2340)*$D2340</f>
        <v/>
      </c>
      <c r="AO2340" s="32">
        <f>INDEX(AO$297:AO$313,$E2340)*$D2340</f>
        <v/>
      </c>
      <c r="AP2340" s="32">
        <f>INDEX(AP$297:AP$313,$E2340)*$D2340</f>
        <v/>
      </c>
      <c r="AQ2340" s="32">
        <f>INDEX(AQ$297:AQ$313,$E2340)*$D2340</f>
        <v/>
      </c>
      <c r="AR2340" s="32">
        <f>INDEX(AR$297:AR$313,$E2340)*$D2340</f>
        <v/>
      </c>
      <c r="AS2340" s="32">
        <f>INDEX(AS$297:AS$313,$E2340)*$D2340</f>
        <v/>
      </c>
      <c r="AT2340" s="32">
        <f>INDEX(AT$297:AT$313,$E2340)*$D2340</f>
        <v/>
      </c>
      <c r="AU2340" s="32">
        <f>INDEX(AU$297:AU$313,$E2340)*$D2340</f>
        <v/>
      </c>
      <c r="AV2340" s="32">
        <f>INDEX(AV$297:AV$313,$E2340)*$D2340</f>
        <v/>
      </c>
      <c r="AW2340" s="32">
        <f>INDEX(AW$297:AW$313,$E2340)*$D2340</f>
        <v/>
      </c>
      <c r="AX2340" s="32">
        <f>INDEX(AX$297:AX$313,$E2340)*$D2340</f>
        <v/>
      </c>
      <c r="AY2340" s="32">
        <f>INDEX(AY$297:AY$313,$E2340)*$D2340</f>
        <v/>
      </c>
    </row>
    <row r="2341" hidden="1" outlineLevel="2">
      <c r="A2341" s="14" t="inlineStr">
        <is>
          <t>shp</t>
        </is>
      </c>
      <c r="B2341" s="14" t="inlineStr">
        <is>
          <t>ker</t>
        </is>
      </c>
      <c r="C2341" s="14" t="inlineStr">
        <is>
          <t>mac</t>
        </is>
      </c>
      <c r="D2341" s="32">
        <f>INDEX(Inputs!$W$5:$W$132,MATCH($B2341&amp;"|"&amp;$C2341,Inputs!$A$5:$A$132,0))</f>
        <v/>
      </c>
      <c r="E2341" s="32">
        <f>INDEX(Inputs!$M$5:$M$132,MATCH($B2341&amp;"|"&amp;$C2341,Inputs!$A$5:$A$132,0))</f>
        <v/>
      </c>
      <c r="F2341" s="36" t="n"/>
      <c r="G2341" s="36" t="n"/>
      <c r="H2341" s="14">
        <f>INDEX(VarLab,MATCH($A2341,VarKey,0))&amp;INDEX(MemLab,MATCH($C2341&amp;"|"&amp;$B2341,MemKey,0))</f>
        <v/>
      </c>
      <c r="I2341" s="14">
        <f>INDEX(VarUnit,MATCH($A2341,VarKey,0))</f>
        <v/>
      </c>
      <c r="J2341" s="14">
        <f>INDEX(VarSrc,MATCH($A2341,VarKey,0))</f>
        <v/>
      </c>
      <c r="K2341" s="11">
        <f>CodePrefix&amp;$A2341&amp;IF($C2341="","","."&amp;$C2341&amp;"."&amp;$B2341)&amp;INDEX(VarEnd,MATCH($A2341,VarKey,0))&amp;K$5</f>
        <v/>
      </c>
      <c r="L2341" s="37">
        <f>INDEX(L$297:L$313,$E2341)*$D2341</f>
        <v/>
      </c>
      <c r="M2341" s="32">
        <f>INDEX(M$297:M$313,$E2341)*$D2341</f>
        <v/>
      </c>
      <c r="N2341" s="32">
        <f>INDEX(N$297:N$313,$E2341)*$D2341</f>
        <v/>
      </c>
      <c r="O2341" s="32">
        <f>INDEX(O$297:O$313,$E2341)*$D2341</f>
        <v/>
      </c>
      <c r="P2341" s="32">
        <f>INDEX(P$297:P$313,$E2341)*$D2341</f>
        <v/>
      </c>
      <c r="Q2341" s="32">
        <f>INDEX(Q$297:Q$313,$E2341)*$D2341</f>
        <v/>
      </c>
      <c r="R2341" s="32">
        <f>INDEX(R$297:R$313,$E2341)*$D2341</f>
        <v/>
      </c>
      <c r="S2341" s="32">
        <f>INDEX(S$297:S$313,$E2341)*$D2341</f>
        <v/>
      </c>
      <c r="T2341" s="32">
        <f>INDEX(T$297:T$313,$E2341)*$D2341</f>
        <v/>
      </c>
      <c r="U2341" s="32">
        <f>INDEX(U$297:U$313,$E2341)*$D2341</f>
        <v/>
      </c>
      <c r="V2341" s="32">
        <f>INDEX(V$297:V$313,$E2341)*$D2341</f>
        <v/>
      </c>
      <c r="W2341" s="32">
        <f>INDEX(W$297:W$313,$E2341)*$D2341</f>
        <v/>
      </c>
      <c r="X2341" s="32">
        <f>INDEX(X$297:X$313,$E2341)*$D2341</f>
        <v/>
      </c>
      <c r="Y2341" s="32">
        <f>INDEX(Y$297:Y$313,$E2341)*$D2341</f>
        <v/>
      </c>
      <c r="Z2341" s="32">
        <f>INDEX(Z$297:Z$313,$E2341)*$D2341</f>
        <v/>
      </c>
      <c r="AA2341" s="32">
        <f>INDEX(AA$297:AA$313,$E2341)*$D2341</f>
        <v/>
      </c>
      <c r="AB2341" s="32">
        <f>INDEX(AB$297:AB$313,$E2341)*$D2341</f>
        <v/>
      </c>
      <c r="AC2341" s="32">
        <f>INDEX(AC$297:AC$313,$E2341)*$D2341</f>
        <v/>
      </c>
      <c r="AD2341" s="32">
        <f>INDEX(AD$297:AD$313,$E2341)*$D2341</f>
        <v/>
      </c>
      <c r="AF2341" s="11">
        <f>CodePrefix&amp;$A2341&amp;IF($C2341="","","."&amp;$C2341&amp;"."&amp;$B2341)&amp;INDEX(VarEnd,MATCH($A2341,VarKey,0))&amp;AF$5</f>
        <v/>
      </c>
      <c r="AG2341" s="37">
        <f>INDEX(AG$297:AG$313,$E2341)*$D2341</f>
        <v/>
      </c>
      <c r="AH2341" s="32">
        <f>INDEX(AH$297:AH$313,$E2341)*$D2341</f>
        <v/>
      </c>
      <c r="AI2341" s="32">
        <f>INDEX(AI$297:AI$313,$E2341)*$D2341</f>
        <v/>
      </c>
      <c r="AJ2341" s="32">
        <f>INDEX(AJ$297:AJ$313,$E2341)*$D2341</f>
        <v/>
      </c>
      <c r="AK2341" s="32">
        <f>INDEX(AK$297:AK$313,$E2341)*$D2341</f>
        <v/>
      </c>
      <c r="AL2341" s="32">
        <f>INDEX(AL$297:AL$313,$E2341)*$D2341</f>
        <v/>
      </c>
      <c r="AM2341" s="32">
        <f>INDEX(AM$297:AM$313,$E2341)*$D2341</f>
        <v/>
      </c>
      <c r="AN2341" s="32">
        <f>INDEX(AN$297:AN$313,$E2341)*$D2341</f>
        <v/>
      </c>
      <c r="AO2341" s="32">
        <f>INDEX(AO$297:AO$313,$E2341)*$D2341</f>
        <v/>
      </c>
      <c r="AP2341" s="32">
        <f>INDEX(AP$297:AP$313,$E2341)*$D2341</f>
        <v/>
      </c>
      <c r="AQ2341" s="32">
        <f>INDEX(AQ$297:AQ$313,$E2341)*$D2341</f>
        <v/>
      </c>
      <c r="AR2341" s="32">
        <f>INDEX(AR$297:AR$313,$E2341)*$D2341</f>
        <v/>
      </c>
      <c r="AS2341" s="32">
        <f>INDEX(AS$297:AS$313,$E2341)*$D2341</f>
        <v/>
      </c>
      <c r="AT2341" s="32">
        <f>INDEX(AT$297:AT$313,$E2341)*$D2341</f>
        <v/>
      </c>
      <c r="AU2341" s="32">
        <f>INDEX(AU$297:AU$313,$E2341)*$D2341</f>
        <v/>
      </c>
      <c r="AV2341" s="32">
        <f>INDEX(AV$297:AV$313,$E2341)*$D2341</f>
        <v/>
      </c>
      <c r="AW2341" s="32">
        <f>INDEX(AW$297:AW$313,$E2341)*$D2341</f>
        <v/>
      </c>
      <c r="AX2341" s="32">
        <f>INDEX(AX$297:AX$313,$E2341)*$D2341</f>
        <v/>
      </c>
      <c r="AY2341" s="32">
        <f>INDEX(AY$297:AY$313,$E2341)*$D2341</f>
        <v/>
      </c>
    </row>
    <row r="2342" hidden="1" outlineLevel="2">
      <c r="A2342" s="14" t="inlineStr">
        <is>
          <t>shp</t>
        </is>
      </c>
      <c r="B2342" s="14" t="inlineStr">
        <is>
          <t>oop</t>
        </is>
      </c>
      <c r="C2342" s="14" t="inlineStr">
        <is>
          <t>mac</t>
        </is>
      </c>
      <c r="D2342" s="32">
        <f>INDEX(Inputs!$W$5:$W$132,MATCH($B2342&amp;"|"&amp;$C2342,Inputs!$A$5:$A$132,0))</f>
        <v/>
      </c>
      <c r="E2342" s="32">
        <f>INDEX(Inputs!$M$5:$M$132,MATCH($B2342&amp;"|"&amp;$C2342,Inputs!$A$5:$A$132,0))</f>
        <v/>
      </c>
      <c r="F2342" s="36" t="n"/>
      <c r="G2342" s="36" t="n"/>
      <c r="H2342" s="14">
        <f>INDEX(VarLab,MATCH($A2342,VarKey,0))&amp;INDEX(MemLab,MATCH($C2342&amp;"|"&amp;$B2342,MemKey,0))</f>
        <v/>
      </c>
      <c r="I2342" s="14">
        <f>INDEX(VarUnit,MATCH($A2342,VarKey,0))</f>
        <v/>
      </c>
      <c r="J2342" s="14">
        <f>INDEX(VarSrc,MATCH($A2342,VarKey,0))</f>
        <v/>
      </c>
      <c r="K2342" s="11">
        <f>CodePrefix&amp;$A2342&amp;IF($C2342="","","."&amp;$C2342&amp;"."&amp;$B2342)&amp;INDEX(VarEnd,MATCH($A2342,VarKey,0))&amp;K$5</f>
        <v/>
      </c>
      <c r="L2342" s="37">
        <f>INDEX(L$297:L$313,$E2342)*$D2342</f>
        <v/>
      </c>
      <c r="M2342" s="32">
        <f>INDEX(M$297:M$313,$E2342)*$D2342</f>
        <v/>
      </c>
      <c r="N2342" s="32">
        <f>INDEX(N$297:N$313,$E2342)*$D2342</f>
        <v/>
      </c>
      <c r="O2342" s="32">
        <f>INDEX(O$297:O$313,$E2342)*$D2342</f>
        <v/>
      </c>
      <c r="P2342" s="32">
        <f>INDEX(P$297:P$313,$E2342)*$D2342</f>
        <v/>
      </c>
      <c r="Q2342" s="32">
        <f>INDEX(Q$297:Q$313,$E2342)*$D2342</f>
        <v/>
      </c>
      <c r="R2342" s="32">
        <f>INDEX(R$297:R$313,$E2342)*$D2342</f>
        <v/>
      </c>
      <c r="S2342" s="32">
        <f>INDEX(S$297:S$313,$E2342)*$D2342</f>
        <v/>
      </c>
      <c r="T2342" s="32">
        <f>INDEX(T$297:T$313,$E2342)*$D2342</f>
        <v/>
      </c>
      <c r="U2342" s="32">
        <f>INDEX(U$297:U$313,$E2342)*$D2342</f>
        <v/>
      </c>
      <c r="V2342" s="32">
        <f>INDEX(V$297:V$313,$E2342)*$D2342</f>
        <v/>
      </c>
      <c r="W2342" s="32">
        <f>INDEX(W$297:W$313,$E2342)*$D2342</f>
        <v/>
      </c>
      <c r="X2342" s="32">
        <f>INDEX(X$297:X$313,$E2342)*$D2342</f>
        <v/>
      </c>
      <c r="Y2342" s="32">
        <f>INDEX(Y$297:Y$313,$E2342)*$D2342</f>
        <v/>
      </c>
      <c r="Z2342" s="32">
        <f>INDEX(Z$297:Z$313,$E2342)*$D2342</f>
        <v/>
      </c>
      <c r="AA2342" s="32">
        <f>INDEX(AA$297:AA$313,$E2342)*$D2342</f>
        <v/>
      </c>
      <c r="AB2342" s="32">
        <f>INDEX(AB$297:AB$313,$E2342)*$D2342</f>
        <v/>
      </c>
      <c r="AC2342" s="32">
        <f>INDEX(AC$297:AC$313,$E2342)*$D2342</f>
        <v/>
      </c>
      <c r="AD2342" s="32">
        <f>INDEX(AD$297:AD$313,$E2342)*$D2342</f>
        <v/>
      </c>
      <c r="AF2342" s="11">
        <f>CodePrefix&amp;$A2342&amp;IF($C2342="","","."&amp;$C2342&amp;"."&amp;$B2342)&amp;INDEX(VarEnd,MATCH($A2342,VarKey,0))&amp;AF$5</f>
        <v/>
      </c>
      <c r="AG2342" s="37">
        <f>INDEX(AG$297:AG$313,$E2342)*$D2342</f>
        <v/>
      </c>
      <c r="AH2342" s="32">
        <f>INDEX(AH$297:AH$313,$E2342)*$D2342</f>
        <v/>
      </c>
      <c r="AI2342" s="32">
        <f>INDEX(AI$297:AI$313,$E2342)*$D2342</f>
        <v/>
      </c>
      <c r="AJ2342" s="32">
        <f>INDEX(AJ$297:AJ$313,$E2342)*$D2342</f>
        <v/>
      </c>
      <c r="AK2342" s="32">
        <f>INDEX(AK$297:AK$313,$E2342)*$D2342</f>
        <v/>
      </c>
      <c r="AL2342" s="32">
        <f>INDEX(AL$297:AL$313,$E2342)*$D2342</f>
        <v/>
      </c>
      <c r="AM2342" s="32">
        <f>INDEX(AM$297:AM$313,$E2342)*$D2342</f>
        <v/>
      </c>
      <c r="AN2342" s="32">
        <f>INDEX(AN$297:AN$313,$E2342)*$D2342</f>
        <v/>
      </c>
      <c r="AO2342" s="32">
        <f>INDEX(AO$297:AO$313,$E2342)*$D2342</f>
        <v/>
      </c>
      <c r="AP2342" s="32">
        <f>INDEX(AP$297:AP$313,$E2342)*$D2342</f>
        <v/>
      </c>
      <c r="AQ2342" s="32">
        <f>INDEX(AQ$297:AQ$313,$E2342)*$D2342</f>
        <v/>
      </c>
      <c r="AR2342" s="32">
        <f>INDEX(AR$297:AR$313,$E2342)*$D2342</f>
        <v/>
      </c>
      <c r="AS2342" s="32">
        <f>INDEX(AS$297:AS$313,$E2342)*$D2342</f>
        <v/>
      </c>
      <c r="AT2342" s="32">
        <f>INDEX(AT$297:AT$313,$E2342)*$D2342</f>
        <v/>
      </c>
      <c r="AU2342" s="32">
        <f>INDEX(AU$297:AU$313,$E2342)*$D2342</f>
        <v/>
      </c>
      <c r="AV2342" s="32">
        <f>INDEX(AV$297:AV$313,$E2342)*$D2342</f>
        <v/>
      </c>
      <c r="AW2342" s="32">
        <f>INDEX(AW$297:AW$313,$E2342)*$D2342</f>
        <v/>
      </c>
      <c r="AX2342" s="32">
        <f>INDEX(AX$297:AX$313,$E2342)*$D2342</f>
        <v/>
      </c>
      <c r="AY2342" s="32">
        <f>INDEX(AY$297:AY$313,$E2342)*$D2342</f>
        <v/>
      </c>
    </row>
    <row r="2343" hidden="1" outlineLevel="2">
      <c r="A2343" s="14" t="inlineStr">
        <is>
          <t>shp</t>
        </is>
      </c>
      <c r="B2343" s="14" t="inlineStr">
        <is>
          <t>bio</t>
        </is>
      </c>
      <c r="C2343" s="14" t="inlineStr">
        <is>
          <t>mac</t>
        </is>
      </c>
      <c r="D2343" s="32">
        <f>INDEX(Inputs!$W$5:$W$132,MATCH($B2343&amp;"|"&amp;$C2343,Inputs!$A$5:$A$132,0))</f>
        <v/>
      </c>
      <c r="E2343" s="32">
        <f>INDEX(Inputs!$M$5:$M$132,MATCH($B2343&amp;"|"&amp;$C2343,Inputs!$A$5:$A$132,0))</f>
        <v/>
      </c>
      <c r="F2343" s="36" t="n"/>
      <c r="G2343" s="36" t="n"/>
      <c r="H2343" s="14">
        <f>INDEX(VarLab,MATCH($A2343,VarKey,0))&amp;INDEX(MemLab,MATCH($C2343&amp;"|"&amp;$B2343,MemKey,0))</f>
        <v/>
      </c>
      <c r="I2343" s="14">
        <f>INDEX(VarUnit,MATCH($A2343,VarKey,0))</f>
        <v/>
      </c>
      <c r="J2343" s="14">
        <f>INDEX(VarSrc,MATCH($A2343,VarKey,0))</f>
        <v/>
      </c>
      <c r="K2343" s="11">
        <f>CodePrefix&amp;$A2343&amp;IF($C2343="","","."&amp;$C2343&amp;"."&amp;$B2343)&amp;INDEX(VarEnd,MATCH($A2343,VarKey,0))&amp;K$5</f>
        <v/>
      </c>
      <c r="L2343" s="37">
        <f>INDEX(L$297:L$313,$E2343)*$D2343</f>
        <v/>
      </c>
      <c r="M2343" s="32">
        <f>INDEX(M$297:M$313,$E2343)*$D2343</f>
        <v/>
      </c>
      <c r="N2343" s="32">
        <f>INDEX(N$297:N$313,$E2343)*$D2343</f>
        <v/>
      </c>
      <c r="O2343" s="32">
        <f>INDEX(O$297:O$313,$E2343)*$D2343</f>
        <v/>
      </c>
      <c r="P2343" s="32">
        <f>INDEX(P$297:P$313,$E2343)*$D2343</f>
        <v/>
      </c>
      <c r="Q2343" s="32">
        <f>INDEX(Q$297:Q$313,$E2343)*$D2343</f>
        <v/>
      </c>
      <c r="R2343" s="32">
        <f>INDEX(R$297:R$313,$E2343)*$D2343</f>
        <v/>
      </c>
      <c r="S2343" s="32">
        <f>INDEX(S$297:S$313,$E2343)*$D2343</f>
        <v/>
      </c>
      <c r="T2343" s="32">
        <f>INDEX(T$297:T$313,$E2343)*$D2343</f>
        <v/>
      </c>
      <c r="U2343" s="32">
        <f>INDEX(U$297:U$313,$E2343)*$D2343</f>
        <v/>
      </c>
      <c r="V2343" s="32">
        <f>INDEX(V$297:V$313,$E2343)*$D2343</f>
        <v/>
      </c>
      <c r="W2343" s="32">
        <f>INDEX(W$297:W$313,$E2343)*$D2343</f>
        <v/>
      </c>
      <c r="X2343" s="32">
        <f>INDEX(X$297:X$313,$E2343)*$D2343</f>
        <v/>
      </c>
      <c r="Y2343" s="32">
        <f>INDEX(Y$297:Y$313,$E2343)*$D2343</f>
        <v/>
      </c>
      <c r="Z2343" s="32">
        <f>INDEX(Z$297:Z$313,$E2343)*$D2343</f>
        <v/>
      </c>
      <c r="AA2343" s="32">
        <f>INDEX(AA$297:AA$313,$E2343)*$D2343</f>
        <v/>
      </c>
      <c r="AB2343" s="32">
        <f>INDEX(AB$297:AB$313,$E2343)*$D2343</f>
        <v/>
      </c>
      <c r="AC2343" s="32">
        <f>INDEX(AC$297:AC$313,$E2343)*$D2343</f>
        <v/>
      </c>
      <c r="AD2343" s="32">
        <f>INDEX(AD$297:AD$313,$E2343)*$D2343</f>
        <v/>
      </c>
      <c r="AF2343" s="11">
        <f>CodePrefix&amp;$A2343&amp;IF($C2343="","","."&amp;$C2343&amp;"."&amp;$B2343)&amp;INDEX(VarEnd,MATCH($A2343,VarKey,0))&amp;AF$5</f>
        <v/>
      </c>
      <c r="AG2343" s="37">
        <f>INDEX(AG$297:AG$313,$E2343)*$D2343</f>
        <v/>
      </c>
      <c r="AH2343" s="32">
        <f>INDEX(AH$297:AH$313,$E2343)*$D2343</f>
        <v/>
      </c>
      <c r="AI2343" s="32">
        <f>INDEX(AI$297:AI$313,$E2343)*$D2343</f>
        <v/>
      </c>
      <c r="AJ2343" s="32">
        <f>INDEX(AJ$297:AJ$313,$E2343)*$D2343</f>
        <v/>
      </c>
      <c r="AK2343" s="32">
        <f>INDEX(AK$297:AK$313,$E2343)*$D2343</f>
        <v/>
      </c>
      <c r="AL2343" s="32">
        <f>INDEX(AL$297:AL$313,$E2343)*$D2343</f>
        <v/>
      </c>
      <c r="AM2343" s="32">
        <f>INDEX(AM$297:AM$313,$E2343)*$D2343</f>
        <v/>
      </c>
      <c r="AN2343" s="32">
        <f>INDEX(AN$297:AN$313,$E2343)*$D2343</f>
        <v/>
      </c>
      <c r="AO2343" s="32">
        <f>INDEX(AO$297:AO$313,$E2343)*$D2343</f>
        <v/>
      </c>
      <c r="AP2343" s="32">
        <f>INDEX(AP$297:AP$313,$E2343)*$D2343</f>
        <v/>
      </c>
      <c r="AQ2343" s="32">
        <f>INDEX(AQ$297:AQ$313,$E2343)*$D2343</f>
        <v/>
      </c>
      <c r="AR2343" s="32">
        <f>INDEX(AR$297:AR$313,$E2343)*$D2343</f>
        <v/>
      </c>
      <c r="AS2343" s="32">
        <f>INDEX(AS$297:AS$313,$E2343)*$D2343</f>
        <v/>
      </c>
      <c r="AT2343" s="32">
        <f>INDEX(AT$297:AT$313,$E2343)*$D2343</f>
        <v/>
      </c>
      <c r="AU2343" s="32">
        <f>INDEX(AU$297:AU$313,$E2343)*$D2343</f>
        <v/>
      </c>
      <c r="AV2343" s="32">
        <f>INDEX(AV$297:AV$313,$E2343)*$D2343</f>
        <v/>
      </c>
      <c r="AW2343" s="32">
        <f>INDEX(AW$297:AW$313,$E2343)*$D2343</f>
        <v/>
      </c>
      <c r="AX2343" s="32">
        <f>INDEX(AX$297:AX$313,$E2343)*$D2343</f>
        <v/>
      </c>
      <c r="AY2343" s="32">
        <f>INDEX(AY$297:AY$313,$E2343)*$D2343</f>
        <v/>
      </c>
    </row>
    <row r="2344" hidden="1" outlineLevel="2"/>
    <row r="2345" hidden="1" outlineLevel="2">
      <c r="A2345" s="14" t="inlineStr">
        <is>
          <t>ener</t>
        </is>
      </c>
      <c r="B2345" s="14" t="inlineStr">
        <is>
          <t>coa</t>
        </is>
      </c>
      <c r="C2345" s="14" t="inlineStr">
        <is>
          <t>mac</t>
        </is>
      </c>
      <c r="D2345" s="32">
        <f>INDEX(Inputs!$O$5:$O$132,MATCH($B2345&amp;"|"&amp;$C2345,Inputs!$A$5:$A$132,0))</f>
        <v/>
      </c>
      <c r="E2345" s="32">
        <f>INDEX(Inputs!$P$5:$P$132,MATCH($B2345&amp;"|"&amp;$C2345,Inputs!$A$5:$A$132,0))</f>
        <v/>
      </c>
      <c r="F2345" s="32">
        <f>INDEX(Inputs!$T$5:$T$132,MATCH($B2345&amp;"|"&amp;$C2345,Inputs!$A$5:$A$132,0))</f>
        <v/>
      </c>
      <c r="G2345" s="32">
        <f>INDEX(Inputs!$S$5:$S$132,MATCH($B2345&amp;"|"&amp;$C2345,Inputs!$A$5:$A$132,0))</f>
        <v/>
      </c>
      <c r="H2345" s="14">
        <f>INDEX(VarLab,MATCH($A2345,VarKey,0))&amp;INDEX(MemLab,MATCH($C2345&amp;"|"&amp;$B2345,MemKey,0))</f>
        <v/>
      </c>
      <c r="I2345" s="14">
        <f>INDEX(VarUnit,MATCH($A2345,VarKey,0))</f>
        <v/>
      </c>
      <c r="J2345" s="14">
        <f>INDEX(VarSrc,MATCH($A2345,VarKey,0))</f>
        <v/>
      </c>
      <c r="K2345" s="11">
        <f>CodePrefix&amp;$A2345&amp;IF($C2345="","","."&amp;$C2345&amp;"."&amp;$B2345)&amp;INDEX(VarEnd,MATCH($A2345,VarKey,0))&amp;K$5</f>
        <v/>
      </c>
      <c r="L2345" s="39">
        <f>INDEX(Inputs!$X$5:$X$132,MATCH($B2345&amp;"|"&amp;$C2345,Inputs!$A$5:$A$132,0))</f>
        <v/>
      </c>
      <c r="M2345" s="40">
        <f>L2345*$G2345*(1+M$7)^$D2345*(M2327/L2327)^$E2345*((M2327+M2336)/(L2327+L2336))^$F2345</f>
        <v/>
      </c>
      <c r="N2345" s="40">
        <f>M2345*$G2345*(1+N$7)^$D2345*(N2327/M2327)^$E2345*((N2327+N2336)/(M2327+M2336))^$F2345</f>
        <v/>
      </c>
      <c r="O2345" s="40">
        <f>N2345*$G2345*(1+O$7)^$D2345*(O2327/N2327)^$E2345*((O2327+O2336)/(N2327+N2336))^$F2345</f>
        <v/>
      </c>
      <c r="P2345" s="40">
        <f>O2345*$G2345*(1+P$7)^$D2345*(P2327/O2327)^$E2345*((P2327+P2336)/(O2327+O2336))^$F2345</f>
        <v/>
      </c>
      <c r="Q2345" s="40">
        <f>P2345*$G2345*(1+Q$7)^$D2345*(Q2327/P2327)^$E2345*((Q2327+Q2336)/(P2327+P2336))^$F2345</f>
        <v/>
      </c>
      <c r="R2345" s="40">
        <f>Q2345*$G2345*(1+R$7)^$D2345*(R2327/Q2327)^$E2345*((R2327+R2336)/(Q2327+Q2336))^$F2345</f>
        <v/>
      </c>
      <c r="S2345" s="40">
        <f>R2345*$G2345*(1+S$7)^$D2345*(S2327/R2327)^$E2345*((S2327+S2336)/(R2327+R2336))^$F2345</f>
        <v/>
      </c>
      <c r="T2345" s="40">
        <f>S2345*$G2345*(1+T$7)^$D2345*(T2327/S2327)^$E2345*((T2327+T2336)/(S2327+S2336))^$F2345</f>
        <v/>
      </c>
      <c r="U2345" s="40">
        <f>T2345*$G2345*(1+U$7)^$D2345*(U2327/T2327)^$E2345*((U2327+U2336)/(T2327+T2336))^$F2345</f>
        <v/>
      </c>
      <c r="V2345" s="40">
        <f>U2345*$G2345*(1+V$7)^$D2345*(V2327/U2327)^$E2345*((V2327+V2336)/(U2327+U2336))^$F2345</f>
        <v/>
      </c>
      <c r="W2345" s="40">
        <f>V2345*$G2345*(1+W$7)^$D2345*(W2327/V2327)^$E2345*((W2327+W2336)/(V2327+V2336))^$F2345</f>
        <v/>
      </c>
      <c r="X2345" s="40">
        <f>W2345*$G2345*(1+X$7)^$D2345*(X2327/W2327)^$E2345*((X2327+X2336)/(W2327+W2336))^$F2345</f>
        <v/>
      </c>
      <c r="Y2345" s="40">
        <f>X2345*$G2345*(1+Y$7)^$D2345*(Y2327/X2327)^$E2345*((Y2327+Y2336)/(X2327+X2336))^$F2345</f>
        <v/>
      </c>
      <c r="Z2345" s="40">
        <f>Y2345*$G2345*(1+Z$7)^$D2345*(Z2327/Y2327)^$E2345*((Z2327+Z2336)/(Y2327+Y2336))^$F2345</f>
        <v/>
      </c>
      <c r="AA2345" s="40">
        <f>Z2345*$G2345*(1+AA$7)^$D2345*(AA2327/Z2327)^$E2345*((AA2327+AA2336)/(Z2327+Z2336))^$F2345</f>
        <v/>
      </c>
      <c r="AB2345" s="40">
        <f>AA2345*$G2345*(1+AB$7)^$D2345*(AB2327/AA2327)^$E2345*((AB2327+AB2336)/(AA2327+AA2336))^$F2345</f>
        <v/>
      </c>
      <c r="AC2345" s="40">
        <f>AB2345*$G2345*(1+AC$7)^$D2345*(AC2327/AB2327)^$E2345*((AC2327+AC2336)/(AB2327+AB2336))^$F2345</f>
        <v/>
      </c>
      <c r="AD2345" s="40">
        <f>AC2345*$G2345*(1+AD$7)^$D2345*(AD2327/AC2327)^$E2345*((AD2327+AD2336)/(AC2327+AC2336))^$F2345</f>
        <v/>
      </c>
      <c r="AF2345" s="11">
        <f>CodePrefix&amp;$A2345&amp;IF($C2345="","","."&amp;$C2345&amp;"."&amp;$B2345)&amp;INDEX(VarEnd,MATCH($A2345,VarKey,0))&amp;AF$5</f>
        <v/>
      </c>
      <c r="AG2345" s="39">
        <f>INDEX(Inputs!$X$5:$X$132,MATCH($B2345&amp;"|"&amp;$C2345,Inputs!$A$5:$A$132,0))</f>
        <v/>
      </c>
      <c r="AH2345" s="40">
        <f>AG2345*$G2345*(1+AH$7)^$D2345*(AH2327/AG2327)^$E2345*((AH2327+AH2336)/(AG2327+AG2336))^$F2345</f>
        <v/>
      </c>
      <c r="AI2345" s="40">
        <f>AH2345*$G2345*(1+AI$7)^$D2345*(AI2327/AH2327)^$E2345*((AI2327+AI2336)/(AH2327+AH2336))^$F2345</f>
        <v/>
      </c>
      <c r="AJ2345" s="40">
        <f>AI2345*$G2345*(1+AJ$7)^$D2345*(AJ2327/AI2327)^$E2345*((AJ2327+AJ2336)/(AI2327+AI2336))^$F2345</f>
        <v/>
      </c>
      <c r="AK2345" s="40">
        <f>AJ2345*$G2345*(1+AK$7)^$D2345*(AK2327/AJ2327)^$E2345*((AK2327+AK2336)/(AJ2327+AJ2336))^$F2345</f>
        <v/>
      </c>
      <c r="AL2345" s="40">
        <f>AK2345*$G2345*(1+AL$7)^$D2345*(AL2327/AK2327)^$E2345*((AL2327+AL2336)/(AK2327+AK2336))^$F2345</f>
        <v/>
      </c>
      <c r="AM2345" s="40">
        <f>AL2345*$G2345*(1+AM$7)^$D2345*(AM2327/AL2327)^$E2345*((AM2327+AM2336)/(AL2327+AL2336))^$F2345</f>
        <v/>
      </c>
      <c r="AN2345" s="40">
        <f>AM2345*$G2345*(1+AN$7)^$D2345*(AN2327/AM2327)^$E2345*((AN2327+AN2336)/(AM2327+AM2336))^$F2345</f>
        <v/>
      </c>
      <c r="AO2345" s="40">
        <f>AN2345*$G2345*(1+AO$7)^$D2345*(AO2327/AN2327)^$E2345*((AO2327+AO2336)/(AN2327+AN2336))^$F2345</f>
        <v/>
      </c>
      <c r="AP2345" s="40">
        <f>AO2345*$G2345*(1+AP$7)^$D2345*(AP2327/AO2327)^$E2345*((AP2327+AP2336)/(AO2327+AO2336))^$F2345</f>
        <v/>
      </c>
      <c r="AQ2345" s="40">
        <f>AP2345*$G2345*(1+AQ$7)^$D2345*(AQ2327/AP2327)^$E2345*((AQ2327+AQ2336)/(AP2327+AP2336))^$F2345</f>
        <v/>
      </c>
      <c r="AR2345" s="40">
        <f>AQ2345*$G2345*(1+AR$7)^$D2345*(AR2327/AQ2327)^$E2345*((AR2327+AR2336)/(AQ2327+AQ2336))^$F2345</f>
        <v/>
      </c>
      <c r="AS2345" s="40">
        <f>AR2345*$G2345*(1+AS$7)^$D2345*(AS2327/AR2327)^$E2345*((AS2327+AS2336)/(AR2327+AR2336))^$F2345</f>
        <v/>
      </c>
      <c r="AT2345" s="40">
        <f>AS2345*$G2345*(1+AT$7)^$D2345*(AT2327/AS2327)^$E2345*((AT2327+AT2336)/(AS2327+AS2336))^$F2345</f>
        <v/>
      </c>
      <c r="AU2345" s="40">
        <f>AT2345*$G2345*(1+AU$7)^$D2345*(AU2327/AT2327)^$E2345*((AU2327+AU2336)/(AT2327+AT2336))^$F2345</f>
        <v/>
      </c>
      <c r="AV2345" s="40">
        <f>AU2345*$G2345*(1+AV$7)^$D2345*(AV2327/AU2327)^$E2345*((AV2327+AV2336)/(AU2327+AU2336))^$F2345</f>
        <v/>
      </c>
      <c r="AW2345" s="40">
        <f>AV2345*$G2345*(1+AW$7)^$D2345*(AW2327/AV2327)^$E2345*((AW2327+AW2336)/(AV2327+AV2336))^$F2345</f>
        <v/>
      </c>
      <c r="AX2345" s="40">
        <f>AW2345*$G2345*(1+AX$7)^$D2345*(AX2327/AW2327)^$E2345*((AX2327+AX2336)/(AW2327+AW2336))^$F2345</f>
        <v/>
      </c>
      <c r="AY2345" s="40">
        <f>AX2345*$G2345*(1+AY$7)^$D2345*(AY2327/AX2327)^$E2345*((AY2327+AY2336)/(AX2327+AX2336))^$F2345</f>
        <v/>
      </c>
    </row>
    <row r="2346" hidden="1" outlineLevel="2">
      <c r="A2346" s="14" t="inlineStr">
        <is>
          <t>ener</t>
        </is>
      </c>
      <c r="B2346" s="14" t="inlineStr">
        <is>
          <t>nga</t>
        </is>
      </c>
      <c r="C2346" s="14" t="inlineStr">
        <is>
          <t>mac</t>
        </is>
      </c>
      <c r="D2346" s="32">
        <f>INDEX(Inputs!$O$5:$O$132,MATCH($B2346&amp;"|"&amp;$C2346,Inputs!$A$5:$A$132,0))</f>
        <v/>
      </c>
      <c r="E2346" s="32">
        <f>INDEX(Inputs!$P$5:$P$132,MATCH($B2346&amp;"|"&amp;$C2346,Inputs!$A$5:$A$132,0))</f>
        <v/>
      </c>
      <c r="F2346" s="32">
        <f>INDEX(Inputs!$T$5:$T$132,MATCH($B2346&amp;"|"&amp;$C2346,Inputs!$A$5:$A$132,0))</f>
        <v/>
      </c>
      <c r="G2346" s="32">
        <f>INDEX(Inputs!$S$5:$S$132,MATCH($B2346&amp;"|"&amp;$C2346,Inputs!$A$5:$A$132,0))</f>
        <v/>
      </c>
      <c r="H2346" s="14">
        <f>INDEX(VarLab,MATCH($A2346,VarKey,0))&amp;INDEX(MemLab,MATCH($C2346&amp;"|"&amp;$B2346,MemKey,0))</f>
        <v/>
      </c>
      <c r="I2346" s="14">
        <f>INDEX(VarUnit,MATCH($A2346,VarKey,0))</f>
        <v/>
      </c>
      <c r="J2346" s="14">
        <f>INDEX(VarSrc,MATCH($A2346,VarKey,0))</f>
        <v/>
      </c>
      <c r="K2346" s="11">
        <f>CodePrefix&amp;$A2346&amp;IF($C2346="","","."&amp;$C2346&amp;"."&amp;$B2346)&amp;INDEX(VarEnd,MATCH($A2346,VarKey,0))&amp;K$5</f>
        <v/>
      </c>
      <c r="L2346" s="39">
        <f>INDEX(Inputs!$X$5:$X$132,MATCH($B2346&amp;"|"&amp;$C2346,Inputs!$A$5:$A$132,0))</f>
        <v/>
      </c>
      <c r="M2346" s="40">
        <f>L2346*$G2346*(1+M$7)^$D2346*(M2328/L2328)^$E2346*((M2328+M2337)/(L2328+L2337))^$F2346</f>
        <v/>
      </c>
      <c r="N2346" s="40">
        <f>M2346*$G2346*(1+N$7)^$D2346*(N2328/M2328)^$E2346*((N2328+N2337)/(M2328+M2337))^$F2346</f>
        <v/>
      </c>
      <c r="O2346" s="40">
        <f>N2346*$G2346*(1+O$7)^$D2346*(O2328/N2328)^$E2346*((O2328+O2337)/(N2328+N2337))^$F2346</f>
        <v/>
      </c>
      <c r="P2346" s="40">
        <f>O2346*$G2346*(1+P$7)^$D2346*(P2328/O2328)^$E2346*((P2328+P2337)/(O2328+O2337))^$F2346</f>
        <v/>
      </c>
      <c r="Q2346" s="40">
        <f>P2346*$G2346*(1+Q$7)^$D2346*(Q2328/P2328)^$E2346*((Q2328+Q2337)/(P2328+P2337))^$F2346</f>
        <v/>
      </c>
      <c r="R2346" s="40">
        <f>Q2346*$G2346*(1+R$7)^$D2346*(R2328/Q2328)^$E2346*((R2328+R2337)/(Q2328+Q2337))^$F2346</f>
        <v/>
      </c>
      <c r="S2346" s="40">
        <f>R2346*$G2346*(1+S$7)^$D2346*(S2328/R2328)^$E2346*((S2328+S2337)/(R2328+R2337))^$F2346</f>
        <v/>
      </c>
      <c r="T2346" s="40">
        <f>S2346*$G2346*(1+T$7)^$D2346*(T2328/S2328)^$E2346*((T2328+T2337)/(S2328+S2337))^$F2346</f>
        <v/>
      </c>
      <c r="U2346" s="40">
        <f>T2346*$G2346*(1+U$7)^$D2346*(U2328/T2328)^$E2346*((U2328+U2337)/(T2328+T2337))^$F2346</f>
        <v/>
      </c>
      <c r="V2346" s="40">
        <f>U2346*$G2346*(1+V$7)^$D2346*(V2328/U2328)^$E2346*((V2328+V2337)/(U2328+U2337))^$F2346</f>
        <v/>
      </c>
      <c r="W2346" s="40">
        <f>V2346*$G2346*(1+W$7)^$D2346*(W2328/V2328)^$E2346*((W2328+W2337)/(V2328+V2337))^$F2346</f>
        <v/>
      </c>
      <c r="X2346" s="40">
        <f>W2346*$G2346*(1+X$7)^$D2346*(X2328/W2328)^$E2346*((X2328+X2337)/(W2328+W2337))^$F2346</f>
        <v/>
      </c>
      <c r="Y2346" s="40">
        <f>X2346*$G2346*(1+Y$7)^$D2346*(Y2328/X2328)^$E2346*((Y2328+Y2337)/(X2328+X2337))^$F2346</f>
        <v/>
      </c>
      <c r="Z2346" s="40">
        <f>Y2346*$G2346*(1+Z$7)^$D2346*(Z2328/Y2328)^$E2346*((Z2328+Z2337)/(Y2328+Y2337))^$F2346</f>
        <v/>
      </c>
      <c r="AA2346" s="40">
        <f>Z2346*$G2346*(1+AA$7)^$D2346*(AA2328/Z2328)^$E2346*((AA2328+AA2337)/(Z2328+Z2337))^$F2346</f>
        <v/>
      </c>
      <c r="AB2346" s="40">
        <f>AA2346*$G2346*(1+AB$7)^$D2346*(AB2328/AA2328)^$E2346*((AB2328+AB2337)/(AA2328+AA2337))^$F2346</f>
        <v/>
      </c>
      <c r="AC2346" s="40">
        <f>AB2346*$G2346*(1+AC$7)^$D2346*(AC2328/AB2328)^$E2346*((AC2328+AC2337)/(AB2328+AB2337))^$F2346</f>
        <v/>
      </c>
      <c r="AD2346" s="40">
        <f>AC2346*$G2346*(1+AD$7)^$D2346*(AD2328/AC2328)^$E2346*((AD2328+AD2337)/(AC2328+AC2337))^$F2346</f>
        <v/>
      </c>
      <c r="AF2346" s="11">
        <f>CodePrefix&amp;$A2346&amp;IF($C2346="","","."&amp;$C2346&amp;"."&amp;$B2346)&amp;INDEX(VarEnd,MATCH($A2346,VarKey,0))&amp;AF$5</f>
        <v/>
      </c>
      <c r="AG2346" s="39">
        <f>INDEX(Inputs!$X$5:$X$132,MATCH($B2346&amp;"|"&amp;$C2346,Inputs!$A$5:$A$132,0))</f>
        <v/>
      </c>
      <c r="AH2346" s="40">
        <f>AG2346*$G2346*(1+AH$7)^$D2346*(AH2328/AG2328)^$E2346*((AH2328+AH2337)/(AG2328+AG2337))^$F2346</f>
        <v/>
      </c>
      <c r="AI2346" s="40">
        <f>AH2346*$G2346*(1+AI$7)^$D2346*(AI2328/AH2328)^$E2346*((AI2328+AI2337)/(AH2328+AH2337))^$F2346</f>
        <v/>
      </c>
      <c r="AJ2346" s="40">
        <f>AI2346*$G2346*(1+AJ$7)^$D2346*(AJ2328/AI2328)^$E2346*((AJ2328+AJ2337)/(AI2328+AI2337))^$F2346</f>
        <v/>
      </c>
      <c r="AK2346" s="40">
        <f>AJ2346*$G2346*(1+AK$7)^$D2346*(AK2328/AJ2328)^$E2346*((AK2328+AK2337)/(AJ2328+AJ2337))^$F2346</f>
        <v/>
      </c>
      <c r="AL2346" s="40">
        <f>AK2346*$G2346*(1+AL$7)^$D2346*(AL2328/AK2328)^$E2346*((AL2328+AL2337)/(AK2328+AK2337))^$F2346</f>
        <v/>
      </c>
      <c r="AM2346" s="40">
        <f>AL2346*$G2346*(1+AM$7)^$D2346*(AM2328/AL2328)^$E2346*((AM2328+AM2337)/(AL2328+AL2337))^$F2346</f>
        <v/>
      </c>
      <c r="AN2346" s="40">
        <f>AM2346*$G2346*(1+AN$7)^$D2346*(AN2328/AM2328)^$E2346*((AN2328+AN2337)/(AM2328+AM2337))^$F2346</f>
        <v/>
      </c>
      <c r="AO2346" s="40">
        <f>AN2346*$G2346*(1+AO$7)^$D2346*(AO2328/AN2328)^$E2346*((AO2328+AO2337)/(AN2328+AN2337))^$F2346</f>
        <v/>
      </c>
      <c r="AP2346" s="40">
        <f>AO2346*$G2346*(1+AP$7)^$D2346*(AP2328/AO2328)^$E2346*((AP2328+AP2337)/(AO2328+AO2337))^$F2346</f>
        <v/>
      </c>
      <c r="AQ2346" s="40">
        <f>AP2346*$G2346*(1+AQ$7)^$D2346*(AQ2328/AP2328)^$E2346*((AQ2328+AQ2337)/(AP2328+AP2337))^$F2346</f>
        <v/>
      </c>
      <c r="AR2346" s="40">
        <f>AQ2346*$G2346*(1+AR$7)^$D2346*(AR2328/AQ2328)^$E2346*((AR2328+AR2337)/(AQ2328+AQ2337))^$F2346</f>
        <v/>
      </c>
      <c r="AS2346" s="40">
        <f>AR2346*$G2346*(1+AS$7)^$D2346*(AS2328/AR2328)^$E2346*((AS2328+AS2337)/(AR2328+AR2337))^$F2346</f>
        <v/>
      </c>
      <c r="AT2346" s="40">
        <f>AS2346*$G2346*(1+AT$7)^$D2346*(AT2328/AS2328)^$E2346*((AT2328+AT2337)/(AS2328+AS2337))^$F2346</f>
        <v/>
      </c>
      <c r="AU2346" s="40">
        <f>AT2346*$G2346*(1+AU$7)^$D2346*(AU2328/AT2328)^$E2346*((AU2328+AU2337)/(AT2328+AT2337))^$F2346</f>
        <v/>
      </c>
      <c r="AV2346" s="40">
        <f>AU2346*$G2346*(1+AV$7)^$D2346*(AV2328/AU2328)^$E2346*((AV2328+AV2337)/(AU2328+AU2337))^$F2346</f>
        <v/>
      </c>
      <c r="AW2346" s="40">
        <f>AV2346*$G2346*(1+AW$7)^$D2346*(AW2328/AV2328)^$E2346*((AW2328+AW2337)/(AV2328+AV2337))^$F2346</f>
        <v/>
      </c>
      <c r="AX2346" s="40">
        <f>AW2346*$G2346*(1+AX$7)^$D2346*(AX2328/AW2328)^$E2346*((AX2328+AX2337)/(AW2328+AW2337))^$F2346</f>
        <v/>
      </c>
      <c r="AY2346" s="40">
        <f>AX2346*$G2346*(1+AY$7)^$D2346*(AY2328/AX2328)^$E2346*((AY2328+AY2337)/(AX2328+AX2337))^$F2346</f>
        <v/>
      </c>
    </row>
    <row r="2347" hidden="1" outlineLevel="2">
      <c r="A2347" s="14" t="inlineStr">
        <is>
          <t>ener</t>
        </is>
      </c>
      <c r="B2347" s="14" t="inlineStr">
        <is>
          <t>gso</t>
        </is>
      </c>
      <c r="C2347" s="14" t="inlineStr">
        <is>
          <t>mac</t>
        </is>
      </c>
      <c r="D2347" s="32">
        <f>INDEX(Inputs!$O$5:$O$132,MATCH($B2347&amp;"|"&amp;$C2347,Inputs!$A$5:$A$132,0))</f>
        <v/>
      </c>
      <c r="E2347" s="32">
        <f>INDEX(Inputs!$P$5:$P$132,MATCH($B2347&amp;"|"&amp;$C2347,Inputs!$A$5:$A$132,0))</f>
        <v/>
      </c>
      <c r="F2347" s="32">
        <f>INDEX(Inputs!$T$5:$T$132,MATCH($B2347&amp;"|"&amp;$C2347,Inputs!$A$5:$A$132,0))</f>
        <v/>
      </c>
      <c r="G2347" s="32">
        <f>INDEX(Inputs!$S$5:$S$132,MATCH($B2347&amp;"|"&amp;$C2347,Inputs!$A$5:$A$132,0))</f>
        <v/>
      </c>
      <c r="H2347" s="14">
        <f>INDEX(VarLab,MATCH($A2347,VarKey,0))&amp;INDEX(MemLab,MATCH($C2347&amp;"|"&amp;$B2347,MemKey,0))</f>
        <v/>
      </c>
      <c r="I2347" s="14">
        <f>INDEX(VarUnit,MATCH($A2347,VarKey,0))</f>
        <v/>
      </c>
      <c r="J2347" s="14">
        <f>INDEX(VarSrc,MATCH($A2347,VarKey,0))</f>
        <v/>
      </c>
      <c r="K2347" s="11">
        <f>CodePrefix&amp;$A2347&amp;IF($C2347="","","."&amp;$C2347&amp;"."&amp;$B2347)&amp;INDEX(VarEnd,MATCH($A2347,VarKey,0))&amp;K$5</f>
        <v/>
      </c>
      <c r="L2347" s="39">
        <f>INDEX(Inputs!$X$5:$X$132,MATCH($B2347&amp;"|"&amp;$C2347,Inputs!$A$5:$A$132,0))</f>
        <v/>
      </c>
      <c r="M2347" s="40">
        <f>L2347*$G2347*(1+M$7)^$D2347*(M2329/L2329)^$E2347*((M2329+M2338)/(L2329+L2338))^$F2347</f>
        <v/>
      </c>
      <c r="N2347" s="40">
        <f>M2347*$G2347*(1+N$7)^$D2347*(N2329/M2329)^$E2347*((N2329+N2338)/(M2329+M2338))^$F2347</f>
        <v/>
      </c>
      <c r="O2347" s="40">
        <f>N2347*$G2347*(1+O$7)^$D2347*(O2329/N2329)^$E2347*((O2329+O2338)/(N2329+N2338))^$F2347</f>
        <v/>
      </c>
      <c r="P2347" s="40">
        <f>O2347*$G2347*(1+P$7)^$D2347*(P2329/O2329)^$E2347*((P2329+P2338)/(O2329+O2338))^$F2347</f>
        <v/>
      </c>
      <c r="Q2347" s="40">
        <f>P2347*$G2347*(1+Q$7)^$D2347*(Q2329/P2329)^$E2347*((Q2329+Q2338)/(P2329+P2338))^$F2347</f>
        <v/>
      </c>
      <c r="R2347" s="40">
        <f>Q2347*$G2347*(1+R$7)^$D2347*(R2329/Q2329)^$E2347*((R2329+R2338)/(Q2329+Q2338))^$F2347</f>
        <v/>
      </c>
      <c r="S2347" s="40">
        <f>R2347*$G2347*(1+S$7)^$D2347*(S2329/R2329)^$E2347*((S2329+S2338)/(R2329+R2338))^$F2347</f>
        <v/>
      </c>
      <c r="T2347" s="40">
        <f>S2347*$G2347*(1+T$7)^$D2347*(T2329/S2329)^$E2347*((T2329+T2338)/(S2329+S2338))^$F2347</f>
        <v/>
      </c>
      <c r="U2347" s="40">
        <f>T2347*$G2347*(1+U$7)^$D2347*(U2329/T2329)^$E2347*((U2329+U2338)/(T2329+T2338))^$F2347</f>
        <v/>
      </c>
      <c r="V2347" s="40">
        <f>U2347*$G2347*(1+V$7)^$D2347*(V2329/U2329)^$E2347*((V2329+V2338)/(U2329+U2338))^$F2347</f>
        <v/>
      </c>
      <c r="W2347" s="40">
        <f>V2347*$G2347*(1+W$7)^$D2347*(W2329/V2329)^$E2347*((W2329+W2338)/(V2329+V2338))^$F2347</f>
        <v/>
      </c>
      <c r="X2347" s="40">
        <f>W2347*$G2347*(1+X$7)^$D2347*(X2329/W2329)^$E2347*((X2329+X2338)/(W2329+W2338))^$F2347</f>
        <v/>
      </c>
      <c r="Y2347" s="40">
        <f>X2347*$G2347*(1+Y$7)^$D2347*(Y2329/X2329)^$E2347*((Y2329+Y2338)/(X2329+X2338))^$F2347</f>
        <v/>
      </c>
      <c r="Z2347" s="40">
        <f>Y2347*$G2347*(1+Z$7)^$D2347*(Z2329/Y2329)^$E2347*((Z2329+Z2338)/(Y2329+Y2338))^$F2347</f>
        <v/>
      </c>
      <c r="AA2347" s="40">
        <f>Z2347*$G2347*(1+AA$7)^$D2347*(AA2329/Z2329)^$E2347*((AA2329+AA2338)/(Z2329+Z2338))^$F2347</f>
        <v/>
      </c>
      <c r="AB2347" s="40">
        <f>AA2347*$G2347*(1+AB$7)^$D2347*(AB2329/AA2329)^$E2347*((AB2329+AB2338)/(AA2329+AA2338))^$F2347</f>
        <v/>
      </c>
      <c r="AC2347" s="40">
        <f>AB2347*$G2347*(1+AC$7)^$D2347*(AC2329/AB2329)^$E2347*((AC2329+AC2338)/(AB2329+AB2338))^$F2347</f>
        <v/>
      </c>
      <c r="AD2347" s="40">
        <f>AC2347*$G2347*(1+AD$7)^$D2347*(AD2329/AC2329)^$E2347*((AD2329+AD2338)/(AC2329+AC2338))^$F2347</f>
        <v/>
      </c>
      <c r="AF2347" s="11">
        <f>CodePrefix&amp;$A2347&amp;IF($C2347="","","."&amp;$C2347&amp;"."&amp;$B2347)&amp;INDEX(VarEnd,MATCH($A2347,VarKey,0))&amp;AF$5</f>
        <v/>
      </c>
      <c r="AG2347" s="39">
        <f>INDEX(Inputs!$X$5:$X$132,MATCH($B2347&amp;"|"&amp;$C2347,Inputs!$A$5:$A$132,0))</f>
        <v/>
      </c>
      <c r="AH2347" s="40">
        <f>AG2347*$G2347*(1+AH$7)^$D2347*(AH2329/AG2329)^$E2347*((AH2329+AH2338)/(AG2329+AG2338))^$F2347</f>
        <v/>
      </c>
      <c r="AI2347" s="40">
        <f>AH2347*$G2347*(1+AI$7)^$D2347*(AI2329/AH2329)^$E2347*((AI2329+AI2338)/(AH2329+AH2338))^$F2347</f>
        <v/>
      </c>
      <c r="AJ2347" s="40">
        <f>AI2347*$G2347*(1+AJ$7)^$D2347*(AJ2329/AI2329)^$E2347*((AJ2329+AJ2338)/(AI2329+AI2338))^$F2347</f>
        <v/>
      </c>
      <c r="AK2347" s="40">
        <f>AJ2347*$G2347*(1+AK$7)^$D2347*(AK2329/AJ2329)^$E2347*((AK2329+AK2338)/(AJ2329+AJ2338))^$F2347</f>
        <v/>
      </c>
      <c r="AL2347" s="40">
        <f>AK2347*$G2347*(1+AL$7)^$D2347*(AL2329/AK2329)^$E2347*((AL2329+AL2338)/(AK2329+AK2338))^$F2347</f>
        <v/>
      </c>
      <c r="AM2347" s="40">
        <f>AL2347*$G2347*(1+AM$7)^$D2347*(AM2329/AL2329)^$E2347*((AM2329+AM2338)/(AL2329+AL2338))^$F2347</f>
        <v/>
      </c>
      <c r="AN2347" s="40">
        <f>AM2347*$G2347*(1+AN$7)^$D2347*(AN2329/AM2329)^$E2347*((AN2329+AN2338)/(AM2329+AM2338))^$F2347</f>
        <v/>
      </c>
      <c r="AO2347" s="40">
        <f>AN2347*$G2347*(1+AO$7)^$D2347*(AO2329/AN2329)^$E2347*((AO2329+AO2338)/(AN2329+AN2338))^$F2347</f>
        <v/>
      </c>
      <c r="AP2347" s="40">
        <f>AO2347*$G2347*(1+AP$7)^$D2347*(AP2329/AO2329)^$E2347*((AP2329+AP2338)/(AO2329+AO2338))^$F2347</f>
        <v/>
      </c>
      <c r="AQ2347" s="40">
        <f>AP2347*$G2347*(1+AQ$7)^$D2347*(AQ2329/AP2329)^$E2347*((AQ2329+AQ2338)/(AP2329+AP2338))^$F2347</f>
        <v/>
      </c>
      <c r="AR2347" s="40">
        <f>AQ2347*$G2347*(1+AR$7)^$D2347*(AR2329/AQ2329)^$E2347*((AR2329+AR2338)/(AQ2329+AQ2338))^$F2347</f>
        <v/>
      </c>
      <c r="AS2347" s="40">
        <f>AR2347*$G2347*(1+AS$7)^$D2347*(AS2329/AR2329)^$E2347*((AS2329+AS2338)/(AR2329+AR2338))^$F2347</f>
        <v/>
      </c>
      <c r="AT2347" s="40">
        <f>AS2347*$G2347*(1+AT$7)^$D2347*(AT2329/AS2329)^$E2347*((AT2329+AT2338)/(AS2329+AS2338))^$F2347</f>
        <v/>
      </c>
      <c r="AU2347" s="40">
        <f>AT2347*$G2347*(1+AU$7)^$D2347*(AU2329/AT2329)^$E2347*((AU2329+AU2338)/(AT2329+AT2338))^$F2347</f>
        <v/>
      </c>
      <c r="AV2347" s="40">
        <f>AU2347*$G2347*(1+AV$7)^$D2347*(AV2329/AU2329)^$E2347*((AV2329+AV2338)/(AU2329+AU2338))^$F2347</f>
        <v/>
      </c>
      <c r="AW2347" s="40">
        <f>AV2347*$G2347*(1+AW$7)^$D2347*(AW2329/AV2329)^$E2347*((AW2329+AW2338)/(AV2329+AV2338))^$F2347</f>
        <v/>
      </c>
      <c r="AX2347" s="40">
        <f>AW2347*$G2347*(1+AX$7)^$D2347*(AX2329/AW2329)^$E2347*((AX2329+AX2338)/(AW2329+AW2338))^$F2347</f>
        <v/>
      </c>
      <c r="AY2347" s="40">
        <f>AX2347*$G2347*(1+AY$7)^$D2347*(AY2329/AX2329)^$E2347*((AY2329+AY2338)/(AX2329+AX2338))^$F2347</f>
        <v/>
      </c>
    </row>
    <row r="2348" hidden="1" outlineLevel="2">
      <c r="A2348" s="14" t="inlineStr">
        <is>
          <t>ener</t>
        </is>
      </c>
      <c r="B2348" s="14" t="inlineStr">
        <is>
          <t>die</t>
        </is>
      </c>
      <c r="C2348" s="14" t="inlineStr">
        <is>
          <t>mac</t>
        </is>
      </c>
      <c r="D2348" s="32">
        <f>INDEX(Inputs!$O$5:$O$132,MATCH($B2348&amp;"|"&amp;$C2348,Inputs!$A$5:$A$132,0))</f>
        <v/>
      </c>
      <c r="E2348" s="32">
        <f>INDEX(Inputs!$P$5:$P$132,MATCH($B2348&amp;"|"&amp;$C2348,Inputs!$A$5:$A$132,0))</f>
        <v/>
      </c>
      <c r="F2348" s="32">
        <f>INDEX(Inputs!$T$5:$T$132,MATCH($B2348&amp;"|"&amp;$C2348,Inputs!$A$5:$A$132,0))</f>
        <v/>
      </c>
      <c r="G2348" s="32">
        <f>INDEX(Inputs!$S$5:$S$132,MATCH($B2348&amp;"|"&amp;$C2348,Inputs!$A$5:$A$132,0))</f>
        <v/>
      </c>
      <c r="H2348" s="14">
        <f>INDEX(VarLab,MATCH($A2348,VarKey,0))&amp;INDEX(MemLab,MATCH($C2348&amp;"|"&amp;$B2348,MemKey,0))</f>
        <v/>
      </c>
      <c r="I2348" s="14">
        <f>INDEX(VarUnit,MATCH($A2348,VarKey,0))</f>
        <v/>
      </c>
      <c r="J2348" s="14">
        <f>INDEX(VarSrc,MATCH($A2348,VarKey,0))</f>
        <v/>
      </c>
      <c r="K2348" s="11">
        <f>CodePrefix&amp;$A2348&amp;IF($C2348="","","."&amp;$C2348&amp;"."&amp;$B2348)&amp;INDEX(VarEnd,MATCH($A2348,VarKey,0))&amp;K$5</f>
        <v/>
      </c>
      <c r="L2348" s="39">
        <f>INDEX(Inputs!$X$5:$X$132,MATCH($B2348&amp;"|"&amp;$C2348,Inputs!$A$5:$A$132,0))</f>
        <v/>
      </c>
      <c r="M2348" s="40">
        <f>L2348*$G2348*(1+M$7)^$D2348*(M2330/L2330)^$E2348*((M2330+M2339)/(L2330+L2339))^$F2348</f>
        <v/>
      </c>
      <c r="N2348" s="40">
        <f>M2348*$G2348*(1+N$7)^$D2348*(N2330/M2330)^$E2348*((N2330+N2339)/(M2330+M2339))^$F2348</f>
        <v/>
      </c>
      <c r="O2348" s="40">
        <f>N2348*$G2348*(1+O$7)^$D2348*(O2330/N2330)^$E2348*((O2330+O2339)/(N2330+N2339))^$F2348</f>
        <v/>
      </c>
      <c r="P2348" s="40">
        <f>O2348*$G2348*(1+P$7)^$D2348*(P2330/O2330)^$E2348*((P2330+P2339)/(O2330+O2339))^$F2348</f>
        <v/>
      </c>
      <c r="Q2348" s="40">
        <f>P2348*$G2348*(1+Q$7)^$D2348*(Q2330/P2330)^$E2348*((Q2330+Q2339)/(P2330+P2339))^$F2348</f>
        <v/>
      </c>
      <c r="R2348" s="40">
        <f>Q2348*$G2348*(1+R$7)^$D2348*(R2330/Q2330)^$E2348*((R2330+R2339)/(Q2330+Q2339))^$F2348</f>
        <v/>
      </c>
      <c r="S2348" s="40">
        <f>R2348*$G2348*(1+S$7)^$D2348*(S2330/R2330)^$E2348*((S2330+S2339)/(R2330+R2339))^$F2348</f>
        <v/>
      </c>
      <c r="T2348" s="40">
        <f>S2348*$G2348*(1+T$7)^$D2348*(T2330/S2330)^$E2348*((T2330+T2339)/(S2330+S2339))^$F2348</f>
        <v/>
      </c>
      <c r="U2348" s="40">
        <f>T2348*$G2348*(1+U$7)^$D2348*(U2330/T2330)^$E2348*((U2330+U2339)/(T2330+T2339))^$F2348</f>
        <v/>
      </c>
      <c r="V2348" s="40">
        <f>U2348*$G2348*(1+V$7)^$D2348*(V2330/U2330)^$E2348*((V2330+V2339)/(U2330+U2339))^$F2348</f>
        <v/>
      </c>
      <c r="W2348" s="40">
        <f>V2348*$G2348*(1+W$7)^$D2348*(W2330/V2330)^$E2348*((W2330+W2339)/(V2330+V2339))^$F2348</f>
        <v/>
      </c>
      <c r="X2348" s="40">
        <f>W2348*$G2348*(1+X$7)^$D2348*(X2330/W2330)^$E2348*((X2330+X2339)/(W2330+W2339))^$F2348</f>
        <v/>
      </c>
      <c r="Y2348" s="40">
        <f>X2348*$G2348*(1+Y$7)^$D2348*(Y2330/X2330)^$E2348*((Y2330+Y2339)/(X2330+X2339))^$F2348</f>
        <v/>
      </c>
      <c r="Z2348" s="40">
        <f>Y2348*$G2348*(1+Z$7)^$D2348*(Z2330/Y2330)^$E2348*((Z2330+Z2339)/(Y2330+Y2339))^$F2348</f>
        <v/>
      </c>
      <c r="AA2348" s="40">
        <f>Z2348*$G2348*(1+AA$7)^$D2348*(AA2330/Z2330)^$E2348*((AA2330+AA2339)/(Z2330+Z2339))^$F2348</f>
        <v/>
      </c>
      <c r="AB2348" s="40">
        <f>AA2348*$G2348*(1+AB$7)^$D2348*(AB2330/AA2330)^$E2348*((AB2330+AB2339)/(AA2330+AA2339))^$F2348</f>
        <v/>
      </c>
      <c r="AC2348" s="40">
        <f>AB2348*$G2348*(1+AC$7)^$D2348*(AC2330/AB2330)^$E2348*((AC2330+AC2339)/(AB2330+AB2339))^$F2348</f>
        <v/>
      </c>
      <c r="AD2348" s="40">
        <f>AC2348*$G2348*(1+AD$7)^$D2348*(AD2330/AC2330)^$E2348*((AD2330+AD2339)/(AC2330+AC2339))^$F2348</f>
        <v/>
      </c>
      <c r="AF2348" s="11">
        <f>CodePrefix&amp;$A2348&amp;IF($C2348="","","."&amp;$C2348&amp;"."&amp;$B2348)&amp;INDEX(VarEnd,MATCH($A2348,VarKey,0))&amp;AF$5</f>
        <v/>
      </c>
      <c r="AG2348" s="39">
        <f>INDEX(Inputs!$X$5:$X$132,MATCH($B2348&amp;"|"&amp;$C2348,Inputs!$A$5:$A$132,0))</f>
        <v/>
      </c>
      <c r="AH2348" s="40">
        <f>AG2348*$G2348*(1+AH$7)^$D2348*(AH2330/AG2330)^$E2348*((AH2330+AH2339)/(AG2330+AG2339))^$F2348</f>
        <v/>
      </c>
      <c r="AI2348" s="40">
        <f>AH2348*$G2348*(1+AI$7)^$D2348*(AI2330/AH2330)^$E2348*((AI2330+AI2339)/(AH2330+AH2339))^$F2348</f>
        <v/>
      </c>
      <c r="AJ2348" s="40">
        <f>AI2348*$G2348*(1+AJ$7)^$D2348*(AJ2330/AI2330)^$E2348*((AJ2330+AJ2339)/(AI2330+AI2339))^$F2348</f>
        <v/>
      </c>
      <c r="AK2348" s="40">
        <f>AJ2348*$G2348*(1+AK$7)^$D2348*(AK2330/AJ2330)^$E2348*((AK2330+AK2339)/(AJ2330+AJ2339))^$F2348</f>
        <v/>
      </c>
      <c r="AL2348" s="40">
        <f>AK2348*$G2348*(1+AL$7)^$D2348*(AL2330/AK2330)^$E2348*((AL2330+AL2339)/(AK2330+AK2339))^$F2348</f>
        <v/>
      </c>
      <c r="AM2348" s="40">
        <f>AL2348*$G2348*(1+AM$7)^$D2348*(AM2330/AL2330)^$E2348*((AM2330+AM2339)/(AL2330+AL2339))^$F2348</f>
        <v/>
      </c>
      <c r="AN2348" s="40">
        <f>AM2348*$G2348*(1+AN$7)^$D2348*(AN2330/AM2330)^$E2348*((AN2330+AN2339)/(AM2330+AM2339))^$F2348</f>
        <v/>
      </c>
      <c r="AO2348" s="40">
        <f>AN2348*$G2348*(1+AO$7)^$D2348*(AO2330/AN2330)^$E2348*((AO2330+AO2339)/(AN2330+AN2339))^$F2348</f>
        <v/>
      </c>
      <c r="AP2348" s="40">
        <f>AO2348*$G2348*(1+AP$7)^$D2348*(AP2330/AO2330)^$E2348*((AP2330+AP2339)/(AO2330+AO2339))^$F2348</f>
        <v/>
      </c>
      <c r="AQ2348" s="40">
        <f>AP2348*$G2348*(1+AQ$7)^$D2348*(AQ2330/AP2330)^$E2348*((AQ2330+AQ2339)/(AP2330+AP2339))^$F2348</f>
        <v/>
      </c>
      <c r="AR2348" s="40">
        <f>AQ2348*$G2348*(1+AR$7)^$D2348*(AR2330/AQ2330)^$E2348*((AR2330+AR2339)/(AQ2330+AQ2339))^$F2348</f>
        <v/>
      </c>
      <c r="AS2348" s="40">
        <f>AR2348*$G2348*(1+AS$7)^$D2348*(AS2330/AR2330)^$E2348*((AS2330+AS2339)/(AR2330+AR2339))^$F2348</f>
        <v/>
      </c>
      <c r="AT2348" s="40">
        <f>AS2348*$G2348*(1+AT$7)^$D2348*(AT2330/AS2330)^$E2348*((AT2330+AT2339)/(AS2330+AS2339))^$F2348</f>
        <v/>
      </c>
      <c r="AU2348" s="40">
        <f>AT2348*$G2348*(1+AU$7)^$D2348*(AU2330/AT2330)^$E2348*((AU2330+AU2339)/(AT2330+AT2339))^$F2348</f>
        <v/>
      </c>
      <c r="AV2348" s="40">
        <f>AU2348*$G2348*(1+AV$7)^$D2348*(AV2330/AU2330)^$E2348*((AV2330+AV2339)/(AU2330+AU2339))^$F2348</f>
        <v/>
      </c>
      <c r="AW2348" s="40">
        <f>AV2348*$G2348*(1+AW$7)^$D2348*(AW2330/AV2330)^$E2348*((AW2330+AW2339)/(AV2330+AV2339))^$F2348</f>
        <v/>
      </c>
      <c r="AX2348" s="40">
        <f>AW2348*$G2348*(1+AX$7)^$D2348*(AX2330/AW2330)^$E2348*((AX2330+AX2339)/(AW2330+AW2339))^$F2348</f>
        <v/>
      </c>
      <c r="AY2348" s="40">
        <f>AX2348*$G2348*(1+AY$7)^$D2348*(AY2330/AX2330)^$E2348*((AY2330+AY2339)/(AX2330+AX2339))^$F2348</f>
        <v/>
      </c>
    </row>
    <row r="2349" hidden="1" outlineLevel="2">
      <c r="A2349" s="14" t="inlineStr">
        <is>
          <t>ener</t>
        </is>
      </c>
      <c r="B2349" s="14" t="inlineStr">
        <is>
          <t>lpg</t>
        </is>
      </c>
      <c r="C2349" s="14" t="inlineStr">
        <is>
          <t>mac</t>
        </is>
      </c>
      <c r="D2349" s="32">
        <f>INDEX(Inputs!$O$5:$O$132,MATCH($B2349&amp;"|"&amp;$C2349,Inputs!$A$5:$A$132,0))</f>
        <v/>
      </c>
      <c r="E2349" s="32">
        <f>INDEX(Inputs!$P$5:$P$132,MATCH($B2349&amp;"|"&amp;$C2349,Inputs!$A$5:$A$132,0))</f>
        <v/>
      </c>
      <c r="F2349" s="32">
        <f>INDEX(Inputs!$T$5:$T$132,MATCH($B2349&amp;"|"&amp;$C2349,Inputs!$A$5:$A$132,0))</f>
        <v/>
      </c>
      <c r="G2349" s="32">
        <f>INDEX(Inputs!$S$5:$S$132,MATCH($B2349&amp;"|"&amp;$C2349,Inputs!$A$5:$A$132,0))</f>
        <v/>
      </c>
      <c r="H2349" s="14">
        <f>INDEX(VarLab,MATCH($A2349,VarKey,0))&amp;INDEX(MemLab,MATCH($C2349&amp;"|"&amp;$B2349,MemKey,0))</f>
        <v/>
      </c>
      <c r="I2349" s="14">
        <f>INDEX(VarUnit,MATCH($A2349,VarKey,0))</f>
        <v/>
      </c>
      <c r="J2349" s="14">
        <f>INDEX(VarSrc,MATCH($A2349,VarKey,0))</f>
        <v/>
      </c>
      <c r="K2349" s="11">
        <f>CodePrefix&amp;$A2349&amp;IF($C2349="","","."&amp;$C2349&amp;"."&amp;$B2349)&amp;INDEX(VarEnd,MATCH($A2349,VarKey,0))&amp;K$5</f>
        <v/>
      </c>
      <c r="L2349" s="39">
        <f>INDEX(Inputs!$X$5:$X$132,MATCH($B2349&amp;"|"&amp;$C2349,Inputs!$A$5:$A$132,0))</f>
        <v/>
      </c>
      <c r="M2349" s="40">
        <f>L2349*$G2349*(1+M$7)^$D2349*(M2331/L2331)^$E2349*((M2331+M2340)/(L2331+L2340))^$F2349</f>
        <v/>
      </c>
      <c r="N2349" s="40">
        <f>M2349*$G2349*(1+N$7)^$D2349*(N2331/M2331)^$E2349*((N2331+N2340)/(M2331+M2340))^$F2349</f>
        <v/>
      </c>
      <c r="O2349" s="40">
        <f>N2349*$G2349*(1+O$7)^$D2349*(O2331/N2331)^$E2349*((O2331+O2340)/(N2331+N2340))^$F2349</f>
        <v/>
      </c>
      <c r="P2349" s="40">
        <f>O2349*$G2349*(1+P$7)^$D2349*(P2331/O2331)^$E2349*((P2331+P2340)/(O2331+O2340))^$F2349</f>
        <v/>
      </c>
      <c r="Q2349" s="40">
        <f>P2349*$G2349*(1+Q$7)^$D2349*(Q2331/P2331)^$E2349*((Q2331+Q2340)/(P2331+P2340))^$F2349</f>
        <v/>
      </c>
      <c r="R2349" s="40">
        <f>Q2349*$G2349*(1+R$7)^$D2349*(R2331/Q2331)^$E2349*((R2331+R2340)/(Q2331+Q2340))^$F2349</f>
        <v/>
      </c>
      <c r="S2349" s="40">
        <f>R2349*$G2349*(1+S$7)^$D2349*(S2331/R2331)^$E2349*((S2331+S2340)/(R2331+R2340))^$F2349</f>
        <v/>
      </c>
      <c r="T2349" s="40">
        <f>S2349*$G2349*(1+T$7)^$D2349*(T2331/S2331)^$E2349*((T2331+T2340)/(S2331+S2340))^$F2349</f>
        <v/>
      </c>
      <c r="U2349" s="40">
        <f>T2349*$G2349*(1+U$7)^$D2349*(U2331/T2331)^$E2349*((U2331+U2340)/(T2331+T2340))^$F2349</f>
        <v/>
      </c>
      <c r="V2349" s="40">
        <f>U2349*$G2349*(1+V$7)^$D2349*(V2331/U2331)^$E2349*((V2331+V2340)/(U2331+U2340))^$F2349</f>
        <v/>
      </c>
      <c r="W2349" s="40">
        <f>V2349*$G2349*(1+W$7)^$D2349*(W2331/V2331)^$E2349*((W2331+W2340)/(V2331+V2340))^$F2349</f>
        <v/>
      </c>
      <c r="X2349" s="40">
        <f>W2349*$G2349*(1+X$7)^$D2349*(X2331/W2331)^$E2349*((X2331+X2340)/(W2331+W2340))^$F2349</f>
        <v/>
      </c>
      <c r="Y2349" s="40">
        <f>X2349*$G2349*(1+Y$7)^$D2349*(Y2331/X2331)^$E2349*((Y2331+Y2340)/(X2331+X2340))^$F2349</f>
        <v/>
      </c>
      <c r="Z2349" s="40">
        <f>Y2349*$G2349*(1+Z$7)^$D2349*(Z2331/Y2331)^$E2349*((Z2331+Z2340)/(Y2331+Y2340))^$F2349</f>
        <v/>
      </c>
      <c r="AA2349" s="40">
        <f>Z2349*$G2349*(1+AA$7)^$D2349*(AA2331/Z2331)^$E2349*((AA2331+AA2340)/(Z2331+Z2340))^$F2349</f>
        <v/>
      </c>
      <c r="AB2349" s="40">
        <f>AA2349*$G2349*(1+AB$7)^$D2349*(AB2331/AA2331)^$E2349*((AB2331+AB2340)/(AA2331+AA2340))^$F2349</f>
        <v/>
      </c>
      <c r="AC2349" s="40">
        <f>AB2349*$G2349*(1+AC$7)^$D2349*(AC2331/AB2331)^$E2349*((AC2331+AC2340)/(AB2331+AB2340))^$F2349</f>
        <v/>
      </c>
      <c r="AD2349" s="40">
        <f>AC2349*$G2349*(1+AD$7)^$D2349*(AD2331/AC2331)^$E2349*((AD2331+AD2340)/(AC2331+AC2340))^$F2349</f>
        <v/>
      </c>
      <c r="AF2349" s="11">
        <f>CodePrefix&amp;$A2349&amp;IF($C2349="","","."&amp;$C2349&amp;"."&amp;$B2349)&amp;INDEX(VarEnd,MATCH($A2349,VarKey,0))&amp;AF$5</f>
        <v/>
      </c>
      <c r="AG2349" s="39">
        <f>INDEX(Inputs!$X$5:$X$132,MATCH($B2349&amp;"|"&amp;$C2349,Inputs!$A$5:$A$132,0))</f>
        <v/>
      </c>
      <c r="AH2349" s="40">
        <f>AG2349*$G2349*(1+AH$7)^$D2349*(AH2331/AG2331)^$E2349*((AH2331+AH2340)/(AG2331+AG2340))^$F2349</f>
        <v/>
      </c>
      <c r="AI2349" s="40">
        <f>AH2349*$G2349*(1+AI$7)^$D2349*(AI2331/AH2331)^$E2349*((AI2331+AI2340)/(AH2331+AH2340))^$F2349</f>
        <v/>
      </c>
      <c r="AJ2349" s="40">
        <f>AI2349*$G2349*(1+AJ$7)^$D2349*(AJ2331/AI2331)^$E2349*((AJ2331+AJ2340)/(AI2331+AI2340))^$F2349</f>
        <v/>
      </c>
      <c r="AK2349" s="40">
        <f>AJ2349*$G2349*(1+AK$7)^$D2349*(AK2331/AJ2331)^$E2349*((AK2331+AK2340)/(AJ2331+AJ2340))^$F2349</f>
        <v/>
      </c>
      <c r="AL2349" s="40">
        <f>AK2349*$G2349*(1+AL$7)^$D2349*(AL2331/AK2331)^$E2349*((AL2331+AL2340)/(AK2331+AK2340))^$F2349</f>
        <v/>
      </c>
      <c r="AM2349" s="40">
        <f>AL2349*$G2349*(1+AM$7)^$D2349*(AM2331/AL2331)^$E2349*((AM2331+AM2340)/(AL2331+AL2340))^$F2349</f>
        <v/>
      </c>
      <c r="AN2349" s="40">
        <f>AM2349*$G2349*(1+AN$7)^$D2349*(AN2331/AM2331)^$E2349*((AN2331+AN2340)/(AM2331+AM2340))^$F2349</f>
        <v/>
      </c>
      <c r="AO2349" s="40">
        <f>AN2349*$G2349*(1+AO$7)^$D2349*(AO2331/AN2331)^$E2349*((AO2331+AO2340)/(AN2331+AN2340))^$F2349</f>
        <v/>
      </c>
      <c r="AP2349" s="40">
        <f>AO2349*$G2349*(1+AP$7)^$D2349*(AP2331/AO2331)^$E2349*((AP2331+AP2340)/(AO2331+AO2340))^$F2349</f>
        <v/>
      </c>
      <c r="AQ2349" s="40">
        <f>AP2349*$G2349*(1+AQ$7)^$D2349*(AQ2331/AP2331)^$E2349*((AQ2331+AQ2340)/(AP2331+AP2340))^$F2349</f>
        <v/>
      </c>
      <c r="AR2349" s="40">
        <f>AQ2349*$G2349*(1+AR$7)^$D2349*(AR2331/AQ2331)^$E2349*((AR2331+AR2340)/(AQ2331+AQ2340))^$F2349</f>
        <v/>
      </c>
      <c r="AS2349" s="40">
        <f>AR2349*$G2349*(1+AS$7)^$D2349*(AS2331/AR2331)^$E2349*((AS2331+AS2340)/(AR2331+AR2340))^$F2349</f>
        <v/>
      </c>
      <c r="AT2349" s="40">
        <f>AS2349*$G2349*(1+AT$7)^$D2349*(AT2331/AS2331)^$E2349*((AT2331+AT2340)/(AS2331+AS2340))^$F2349</f>
        <v/>
      </c>
      <c r="AU2349" s="40">
        <f>AT2349*$G2349*(1+AU$7)^$D2349*(AU2331/AT2331)^$E2349*((AU2331+AU2340)/(AT2331+AT2340))^$F2349</f>
        <v/>
      </c>
      <c r="AV2349" s="40">
        <f>AU2349*$G2349*(1+AV$7)^$D2349*(AV2331/AU2331)^$E2349*((AV2331+AV2340)/(AU2331+AU2340))^$F2349</f>
        <v/>
      </c>
      <c r="AW2349" s="40">
        <f>AV2349*$G2349*(1+AW$7)^$D2349*(AW2331/AV2331)^$E2349*((AW2331+AW2340)/(AV2331+AV2340))^$F2349</f>
        <v/>
      </c>
      <c r="AX2349" s="40">
        <f>AW2349*$G2349*(1+AX$7)^$D2349*(AX2331/AW2331)^$E2349*((AX2331+AX2340)/(AW2331+AW2340))^$F2349</f>
        <v/>
      </c>
      <c r="AY2349" s="40">
        <f>AX2349*$G2349*(1+AY$7)^$D2349*(AY2331/AX2331)^$E2349*((AY2331+AY2340)/(AX2331+AX2340))^$F2349</f>
        <v/>
      </c>
    </row>
    <row r="2350" hidden="1" outlineLevel="2">
      <c r="A2350" s="14" t="inlineStr">
        <is>
          <t>ener</t>
        </is>
      </c>
      <c r="B2350" s="14" t="inlineStr">
        <is>
          <t>ker</t>
        </is>
      </c>
      <c r="C2350" s="14" t="inlineStr">
        <is>
          <t>mac</t>
        </is>
      </c>
      <c r="D2350" s="32">
        <f>INDEX(Inputs!$O$5:$O$132,MATCH($B2350&amp;"|"&amp;$C2350,Inputs!$A$5:$A$132,0))</f>
        <v/>
      </c>
      <c r="E2350" s="32">
        <f>INDEX(Inputs!$P$5:$P$132,MATCH($B2350&amp;"|"&amp;$C2350,Inputs!$A$5:$A$132,0))</f>
        <v/>
      </c>
      <c r="F2350" s="32">
        <f>INDEX(Inputs!$T$5:$T$132,MATCH($B2350&amp;"|"&amp;$C2350,Inputs!$A$5:$A$132,0))</f>
        <v/>
      </c>
      <c r="G2350" s="32">
        <f>INDEX(Inputs!$S$5:$S$132,MATCH($B2350&amp;"|"&amp;$C2350,Inputs!$A$5:$A$132,0))</f>
        <v/>
      </c>
      <c r="H2350" s="14">
        <f>INDEX(VarLab,MATCH($A2350,VarKey,0))&amp;INDEX(MemLab,MATCH($C2350&amp;"|"&amp;$B2350,MemKey,0))</f>
        <v/>
      </c>
      <c r="I2350" s="14">
        <f>INDEX(VarUnit,MATCH($A2350,VarKey,0))</f>
        <v/>
      </c>
      <c r="J2350" s="14">
        <f>INDEX(VarSrc,MATCH($A2350,VarKey,0))</f>
        <v/>
      </c>
      <c r="K2350" s="11">
        <f>CodePrefix&amp;$A2350&amp;IF($C2350="","","."&amp;$C2350&amp;"."&amp;$B2350)&amp;INDEX(VarEnd,MATCH($A2350,VarKey,0))&amp;K$5</f>
        <v/>
      </c>
      <c r="L2350" s="39">
        <f>INDEX(Inputs!$X$5:$X$132,MATCH($B2350&amp;"|"&amp;$C2350,Inputs!$A$5:$A$132,0))</f>
        <v/>
      </c>
      <c r="M2350" s="40">
        <f>L2350*$G2350*(1+M$7)^$D2350*(M2332/L2332)^$E2350*((M2332+M2341)/(L2332+L2341))^$F2350</f>
        <v/>
      </c>
      <c r="N2350" s="40">
        <f>M2350*$G2350*(1+N$7)^$D2350*(N2332/M2332)^$E2350*((N2332+N2341)/(M2332+M2341))^$F2350</f>
        <v/>
      </c>
      <c r="O2350" s="40">
        <f>N2350*$G2350*(1+O$7)^$D2350*(O2332/N2332)^$E2350*((O2332+O2341)/(N2332+N2341))^$F2350</f>
        <v/>
      </c>
      <c r="P2350" s="40">
        <f>O2350*$G2350*(1+P$7)^$D2350*(P2332/O2332)^$E2350*((P2332+P2341)/(O2332+O2341))^$F2350</f>
        <v/>
      </c>
      <c r="Q2350" s="40">
        <f>P2350*$G2350*(1+Q$7)^$D2350*(Q2332/P2332)^$E2350*((Q2332+Q2341)/(P2332+P2341))^$F2350</f>
        <v/>
      </c>
      <c r="R2350" s="40">
        <f>Q2350*$G2350*(1+R$7)^$D2350*(R2332/Q2332)^$E2350*((R2332+R2341)/(Q2332+Q2341))^$F2350</f>
        <v/>
      </c>
      <c r="S2350" s="40">
        <f>R2350*$G2350*(1+S$7)^$D2350*(S2332/R2332)^$E2350*((S2332+S2341)/(R2332+R2341))^$F2350</f>
        <v/>
      </c>
      <c r="T2350" s="40">
        <f>S2350*$G2350*(1+T$7)^$D2350*(T2332/S2332)^$E2350*((T2332+T2341)/(S2332+S2341))^$F2350</f>
        <v/>
      </c>
      <c r="U2350" s="40">
        <f>T2350*$G2350*(1+U$7)^$D2350*(U2332/T2332)^$E2350*((U2332+U2341)/(T2332+T2341))^$F2350</f>
        <v/>
      </c>
      <c r="V2350" s="40">
        <f>U2350*$G2350*(1+V$7)^$D2350*(V2332/U2332)^$E2350*((V2332+V2341)/(U2332+U2341))^$F2350</f>
        <v/>
      </c>
      <c r="W2350" s="40">
        <f>V2350*$G2350*(1+W$7)^$D2350*(W2332/V2332)^$E2350*((W2332+W2341)/(V2332+V2341))^$F2350</f>
        <v/>
      </c>
      <c r="X2350" s="40">
        <f>W2350*$G2350*(1+X$7)^$D2350*(X2332/W2332)^$E2350*((X2332+X2341)/(W2332+W2341))^$F2350</f>
        <v/>
      </c>
      <c r="Y2350" s="40">
        <f>X2350*$G2350*(1+Y$7)^$D2350*(Y2332/X2332)^$E2350*((Y2332+Y2341)/(X2332+X2341))^$F2350</f>
        <v/>
      </c>
      <c r="Z2350" s="40">
        <f>Y2350*$G2350*(1+Z$7)^$D2350*(Z2332/Y2332)^$E2350*((Z2332+Z2341)/(Y2332+Y2341))^$F2350</f>
        <v/>
      </c>
      <c r="AA2350" s="40">
        <f>Z2350*$G2350*(1+AA$7)^$D2350*(AA2332/Z2332)^$E2350*((AA2332+AA2341)/(Z2332+Z2341))^$F2350</f>
        <v/>
      </c>
      <c r="AB2350" s="40">
        <f>AA2350*$G2350*(1+AB$7)^$D2350*(AB2332/AA2332)^$E2350*((AB2332+AB2341)/(AA2332+AA2341))^$F2350</f>
        <v/>
      </c>
      <c r="AC2350" s="40">
        <f>AB2350*$G2350*(1+AC$7)^$D2350*(AC2332/AB2332)^$E2350*((AC2332+AC2341)/(AB2332+AB2341))^$F2350</f>
        <v/>
      </c>
      <c r="AD2350" s="40">
        <f>AC2350*$G2350*(1+AD$7)^$D2350*(AD2332/AC2332)^$E2350*((AD2332+AD2341)/(AC2332+AC2341))^$F2350</f>
        <v/>
      </c>
      <c r="AF2350" s="11">
        <f>CodePrefix&amp;$A2350&amp;IF($C2350="","","."&amp;$C2350&amp;"."&amp;$B2350)&amp;INDEX(VarEnd,MATCH($A2350,VarKey,0))&amp;AF$5</f>
        <v/>
      </c>
      <c r="AG2350" s="39">
        <f>INDEX(Inputs!$X$5:$X$132,MATCH($B2350&amp;"|"&amp;$C2350,Inputs!$A$5:$A$132,0))</f>
        <v/>
      </c>
      <c r="AH2350" s="40">
        <f>AG2350*$G2350*(1+AH$7)^$D2350*(AH2332/AG2332)^$E2350*((AH2332+AH2341)/(AG2332+AG2341))^$F2350</f>
        <v/>
      </c>
      <c r="AI2350" s="40">
        <f>AH2350*$G2350*(1+AI$7)^$D2350*(AI2332/AH2332)^$E2350*((AI2332+AI2341)/(AH2332+AH2341))^$F2350</f>
        <v/>
      </c>
      <c r="AJ2350" s="40">
        <f>AI2350*$G2350*(1+AJ$7)^$D2350*(AJ2332/AI2332)^$E2350*((AJ2332+AJ2341)/(AI2332+AI2341))^$F2350</f>
        <v/>
      </c>
      <c r="AK2350" s="40">
        <f>AJ2350*$G2350*(1+AK$7)^$D2350*(AK2332/AJ2332)^$E2350*((AK2332+AK2341)/(AJ2332+AJ2341))^$F2350</f>
        <v/>
      </c>
      <c r="AL2350" s="40">
        <f>AK2350*$G2350*(1+AL$7)^$D2350*(AL2332/AK2332)^$E2350*((AL2332+AL2341)/(AK2332+AK2341))^$F2350</f>
        <v/>
      </c>
      <c r="AM2350" s="40">
        <f>AL2350*$G2350*(1+AM$7)^$D2350*(AM2332/AL2332)^$E2350*((AM2332+AM2341)/(AL2332+AL2341))^$F2350</f>
        <v/>
      </c>
      <c r="AN2350" s="40">
        <f>AM2350*$G2350*(1+AN$7)^$D2350*(AN2332/AM2332)^$E2350*((AN2332+AN2341)/(AM2332+AM2341))^$F2350</f>
        <v/>
      </c>
      <c r="AO2350" s="40">
        <f>AN2350*$G2350*(1+AO$7)^$D2350*(AO2332/AN2332)^$E2350*((AO2332+AO2341)/(AN2332+AN2341))^$F2350</f>
        <v/>
      </c>
      <c r="AP2350" s="40">
        <f>AO2350*$G2350*(1+AP$7)^$D2350*(AP2332/AO2332)^$E2350*((AP2332+AP2341)/(AO2332+AO2341))^$F2350</f>
        <v/>
      </c>
      <c r="AQ2350" s="40">
        <f>AP2350*$G2350*(1+AQ$7)^$D2350*(AQ2332/AP2332)^$E2350*((AQ2332+AQ2341)/(AP2332+AP2341))^$F2350</f>
        <v/>
      </c>
      <c r="AR2350" s="40">
        <f>AQ2350*$G2350*(1+AR$7)^$D2350*(AR2332/AQ2332)^$E2350*((AR2332+AR2341)/(AQ2332+AQ2341))^$F2350</f>
        <v/>
      </c>
      <c r="AS2350" s="40">
        <f>AR2350*$G2350*(1+AS$7)^$D2350*(AS2332/AR2332)^$E2350*((AS2332+AS2341)/(AR2332+AR2341))^$F2350</f>
        <v/>
      </c>
      <c r="AT2350" s="40">
        <f>AS2350*$G2350*(1+AT$7)^$D2350*(AT2332/AS2332)^$E2350*((AT2332+AT2341)/(AS2332+AS2341))^$F2350</f>
        <v/>
      </c>
      <c r="AU2350" s="40">
        <f>AT2350*$G2350*(1+AU$7)^$D2350*(AU2332/AT2332)^$E2350*((AU2332+AU2341)/(AT2332+AT2341))^$F2350</f>
        <v/>
      </c>
      <c r="AV2350" s="40">
        <f>AU2350*$G2350*(1+AV$7)^$D2350*(AV2332/AU2332)^$E2350*((AV2332+AV2341)/(AU2332+AU2341))^$F2350</f>
        <v/>
      </c>
      <c r="AW2350" s="40">
        <f>AV2350*$G2350*(1+AW$7)^$D2350*(AW2332/AV2332)^$E2350*((AW2332+AW2341)/(AV2332+AV2341))^$F2350</f>
        <v/>
      </c>
      <c r="AX2350" s="40">
        <f>AW2350*$G2350*(1+AX$7)^$D2350*(AX2332/AW2332)^$E2350*((AX2332+AX2341)/(AW2332+AW2341))^$F2350</f>
        <v/>
      </c>
      <c r="AY2350" s="40">
        <f>AX2350*$G2350*(1+AY$7)^$D2350*(AY2332/AX2332)^$E2350*((AY2332+AY2341)/(AX2332+AX2341))^$F2350</f>
        <v/>
      </c>
    </row>
    <row r="2351" hidden="1" outlineLevel="2">
      <c r="A2351" s="14" t="inlineStr">
        <is>
          <t>ener</t>
        </is>
      </c>
      <c r="B2351" s="14" t="inlineStr">
        <is>
          <t>oop</t>
        </is>
      </c>
      <c r="C2351" s="14" t="inlineStr">
        <is>
          <t>mac</t>
        </is>
      </c>
      <c r="D2351" s="32">
        <f>INDEX(Inputs!$O$5:$O$132,MATCH($B2351&amp;"|"&amp;$C2351,Inputs!$A$5:$A$132,0))</f>
        <v/>
      </c>
      <c r="E2351" s="32">
        <f>INDEX(Inputs!$P$5:$P$132,MATCH($B2351&amp;"|"&amp;$C2351,Inputs!$A$5:$A$132,0))</f>
        <v/>
      </c>
      <c r="F2351" s="32">
        <f>INDEX(Inputs!$T$5:$T$132,MATCH($B2351&amp;"|"&amp;$C2351,Inputs!$A$5:$A$132,0))</f>
        <v/>
      </c>
      <c r="G2351" s="32">
        <f>INDEX(Inputs!$S$5:$S$132,MATCH($B2351&amp;"|"&amp;$C2351,Inputs!$A$5:$A$132,0))</f>
        <v/>
      </c>
      <c r="H2351" s="14">
        <f>INDEX(VarLab,MATCH($A2351,VarKey,0))&amp;INDEX(MemLab,MATCH($C2351&amp;"|"&amp;$B2351,MemKey,0))</f>
        <v/>
      </c>
      <c r="I2351" s="14">
        <f>INDEX(VarUnit,MATCH($A2351,VarKey,0))</f>
        <v/>
      </c>
      <c r="J2351" s="14">
        <f>INDEX(VarSrc,MATCH($A2351,VarKey,0))</f>
        <v/>
      </c>
      <c r="K2351" s="11">
        <f>CodePrefix&amp;$A2351&amp;IF($C2351="","","."&amp;$C2351&amp;"."&amp;$B2351)&amp;INDEX(VarEnd,MATCH($A2351,VarKey,0))&amp;K$5</f>
        <v/>
      </c>
      <c r="L2351" s="39">
        <f>INDEX(Inputs!$X$5:$X$132,MATCH($B2351&amp;"|"&amp;$C2351,Inputs!$A$5:$A$132,0))</f>
        <v/>
      </c>
      <c r="M2351" s="40">
        <f>L2351*$G2351*(1+M$7)^$D2351*(M2333/L2333)^$E2351*((M2333+M2342)/(L2333+L2342))^$F2351</f>
        <v/>
      </c>
      <c r="N2351" s="40">
        <f>M2351*$G2351*(1+N$7)^$D2351*(N2333/M2333)^$E2351*((N2333+N2342)/(M2333+M2342))^$F2351</f>
        <v/>
      </c>
      <c r="O2351" s="40">
        <f>N2351*$G2351*(1+O$7)^$D2351*(O2333/N2333)^$E2351*((O2333+O2342)/(N2333+N2342))^$F2351</f>
        <v/>
      </c>
      <c r="P2351" s="40">
        <f>O2351*$G2351*(1+P$7)^$D2351*(P2333/O2333)^$E2351*((P2333+P2342)/(O2333+O2342))^$F2351</f>
        <v/>
      </c>
      <c r="Q2351" s="40">
        <f>P2351*$G2351*(1+Q$7)^$D2351*(Q2333/P2333)^$E2351*((Q2333+Q2342)/(P2333+P2342))^$F2351</f>
        <v/>
      </c>
      <c r="R2351" s="40">
        <f>Q2351*$G2351*(1+R$7)^$D2351*(R2333/Q2333)^$E2351*((R2333+R2342)/(Q2333+Q2342))^$F2351</f>
        <v/>
      </c>
      <c r="S2351" s="40">
        <f>R2351*$G2351*(1+S$7)^$D2351*(S2333/R2333)^$E2351*((S2333+S2342)/(R2333+R2342))^$F2351</f>
        <v/>
      </c>
      <c r="T2351" s="40">
        <f>S2351*$G2351*(1+T$7)^$D2351*(T2333/S2333)^$E2351*((T2333+T2342)/(S2333+S2342))^$F2351</f>
        <v/>
      </c>
      <c r="U2351" s="40">
        <f>T2351*$G2351*(1+U$7)^$D2351*(U2333/T2333)^$E2351*((U2333+U2342)/(T2333+T2342))^$F2351</f>
        <v/>
      </c>
      <c r="V2351" s="40">
        <f>U2351*$G2351*(1+V$7)^$D2351*(V2333/U2333)^$E2351*((V2333+V2342)/(U2333+U2342))^$F2351</f>
        <v/>
      </c>
      <c r="W2351" s="40">
        <f>V2351*$G2351*(1+W$7)^$D2351*(W2333/V2333)^$E2351*((W2333+W2342)/(V2333+V2342))^$F2351</f>
        <v/>
      </c>
      <c r="X2351" s="40">
        <f>W2351*$G2351*(1+X$7)^$D2351*(X2333/W2333)^$E2351*((X2333+X2342)/(W2333+W2342))^$F2351</f>
        <v/>
      </c>
      <c r="Y2351" s="40">
        <f>X2351*$G2351*(1+Y$7)^$D2351*(Y2333/X2333)^$E2351*((Y2333+Y2342)/(X2333+X2342))^$F2351</f>
        <v/>
      </c>
      <c r="Z2351" s="40">
        <f>Y2351*$G2351*(1+Z$7)^$D2351*(Z2333/Y2333)^$E2351*((Z2333+Z2342)/(Y2333+Y2342))^$F2351</f>
        <v/>
      </c>
      <c r="AA2351" s="40">
        <f>Z2351*$G2351*(1+AA$7)^$D2351*(AA2333/Z2333)^$E2351*((AA2333+AA2342)/(Z2333+Z2342))^$F2351</f>
        <v/>
      </c>
      <c r="AB2351" s="40">
        <f>AA2351*$G2351*(1+AB$7)^$D2351*(AB2333/AA2333)^$E2351*((AB2333+AB2342)/(AA2333+AA2342))^$F2351</f>
        <v/>
      </c>
      <c r="AC2351" s="40">
        <f>AB2351*$G2351*(1+AC$7)^$D2351*(AC2333/AB2333)^$E2351*((AC2333+AC2342)/(AB2333+AB2342))^$F2351</f>
        <v/>
      </c>
      <c r="AD2351" s="40">
        <f>AC2351*$G2351*(1+AD$7)^$D2351*(AD2333/AC2333)^$E2351*((AD2333+AD2342)/(AC2333+AC2342))^$F2351</f>
        <v/>
      </c>
      <c r="AF2351" s="11">
        <f>CodePrefix&amp;$A2351&amp;IF($C2351="","","."&amp;$C2351&amp;"."&amp;$B2351)&amp;INDEX(VarEnd,MATCH($A2351,VarKey,0))&amp;AF$5</f>
        <v/>
      </c>
      <c r="AG2351" s="39">
        <f>INDEX(Inputs!$X$5:$X$132,MATCH($B2351&amp;"|"&amp;$C2351,Inputs!$A$5:$A$132,0))</f>
        <v/>
      </c>
      <c r="AH2351" s="40">
        <f>AG2351*$G2351*(1+AH$7)^$D2351*(AH2333/AG2333)^$E2351*((AH2333+AH2342)/(AG2333+AG2342))^$F2351</f>
        <v/>
      </c>
      <c r="AI2351" s="40">
        <f>AH2351*$G2351*(1+AI$7)^$D2351*(AI2333/AH2333)^$E2351*((AI2333+AI2342)/(AH2333+AH2342))^$F2351</f>
        <v/>
      </c>
      <c r="AJ2351" s="40">
        <f>AI2351*$G2351*(1+AJ$7)^$D2351*(AJ2333/AI2333)^$E2351*((AJ2333+AJ2342)/(AI2333+AI2342))^$F2351</f>
        <v/>
      </c>
      <c r="AK2351" s="40">
        <f>AJ2351*$G2351*(1+AK$7)^$D2351*(AK2333/AJ2333)^$E2351*((AK2333+AK2342)/(AJ2333+AJ2342))^$F2351</f>
        <v/>
      </c>
      <c r="AL2351" s="40">
        <f>AK2351*$G2351*(1+AL$7)^$D2351*(AL2333/AK2333)^$E2351*((AL2333+AL2342)/(AK2333+AK2342))^$F2351</f>
        <v/>
      </c>
      <c r="AM2351" s="40">
        <f>AL2351*$G2351*(1+AM$7)^$D2351*(AM2333/AL2333)^$E2351*((AM2333+AM2342)/(AL2333+AL2342))^$F2351</f>
        <v/>
      </c>
      <c r="AN2351" s="40">
        <f>AM2351*$G2351*(1+AN$7)^$D2351*(AN2333/AM2333)^$E2351*((AN2333+AN2342)/(AM2333+AM2342))^$F2351</f>
        <v/>
      </c>
      <c r="AO2351" s="40">
        <f>AN2351*$G2351*(1+AO$7)^$D2351*(AO2333/AN2333)^$E2351*((AO2333+AO2342)/(AN2333+AN2342))^$F2351</f>
        <v/>
      </c>
      <c r="AP2351" s="40">
        <f>AO2351*$G2351*(1+AP$7)^$D2351*(AP2333/AO2333)^$E2351*((AP2333+AP2342)/(AO2333+AO2342))^$F2351</f>
        <v/>
      </c>
      <c r="AQ2351" s="40">
        <f>AP2351*$G2351*(1+AQ$7)^$D2351*(AQ2333/AP2333)^$E2351*((AQ2333+AQ2342)/(AP2333+AP2342))^$F2351</f>
        <v/>
      </c>
      <c r="AR2351" s="40">
        <f>AQ2351*$G2351*(1+AR$7)^$D2351*(AR2333/AQ2333)^$E2351*((AR2333+AR2342)/(AQ2333+AQ2342))^$F2351</f>
        <v/>
      </c>
      <c r="AS2351" s="40">
        <f>AR2351*$G2351*(1+AS$7)^$D2351*(AS2333/AR2333)^$E2351*((AS2333+AS2342)/(AR2333+AR2342))^$F2351</f>
        <v/>
      </c>
      <c r="AT2351" s="40">
        <f>AS2351*$G2351*(1+AT$7)^$D2351*(AT2333/AS2333)^$E2351*((AT2333+AT2342)/(AS2333+AS2342))^$F2351</f>
        <v/>
      </c>
      <c r="AU2351" s="40">
        <f>AT2351*$G2351*(1+AU$7)^$D2351*(AU2333/AT2333)^$E2351*((AU2333+AU2342)/(AT2333+AT2342))^$F2351</f>
        <v/>
      </c>
      <c r="AV2351" s="40">
        <f>AU2351*$G2351*(1+AV$7)^$D2351*(AV2333/AU2333)^$E2351*((AV2333+AV2342)/(AU2333+AU2342))^$F2351</f>
        <v/>
      </c>
      <c r="AW2351" s="40">
        <f>AV2351*$G2351*(1+AW$7)^$D2351*(AW2333/AV2333)^$E2351*((AW2333+AW2342)/(AV2333+AV2342))^$F2351</f>
        <v/>
      </c>
      <c r="AX2351" s="40">
        <f>AW2351*$G2351*(1+AX$7)^$D2351*(AX2333/AW2333)^$E2351*((AX2333+AX2342)/(AW2333+AW2342))^$F2351</f>
        <v/>
      </c>
      <c r="AY2351" s="40">
        <f>AX2351*$G2351*(1+AY$7)^$D2351*(AY2333/AX2333)^$E2351*((AY2333+AY2342)/(AX2333+AX2342))^$F2351</f>
        <v/>
      </c>
    </row>
    <row r="2352" hidden="1" outlineLevel="2">
      <c r="A2352" s="14" t="inlineStr">
        <is>
          <t>ener</t>
        </is>
      </c>
      <c r="B2352" s="14" t="inlineStr">
        <is>
          <t>bio</t>
        </is>
      </c>
      <c r="C2352" s="14" t="inlineStr">
        <is>
          <t>mac</t>
        </is>
      </c>
      <c r="D2352" s="32">
        <f>INDEX(Inputs!$O$5:$O$132,MATCH($B2352&amp;"|"&amp;$C2352,Inputs!$A$5:$A$132,0))</f>
        <v/>
      </c>
      <c r="E2352" s="32">
        <f>INDEX(Inputs!$P$5:$P$132,MATCH($B2352&amp;"|"&amp;$C2352,Inputs!$A$5:$A$132,0))</f>
        <v/>
      </c>
      <c r="F2352" s="32">
        <f>INDEX(Inputs!$T$5:$T$132,MATCH($B2352&amp;"|"&amp;$C2352,Inputs!$A$5:$A$132,0))</f>
        <v/>
      </c>
      <c r="G2352" s="32">
        <f>INDEX(Inputs!$S$5:$S$132,MATCH($B2352&amp;"|"&amp;$C2352,Inputs!$A$5:$A$132,0))</f>
        <v/>
      </c>
      <c r="H2352" s="14">
        <f>INDEX(VarLab,MATCH($A2352,VarKey,0))&amp;INDEX(MemLab,MATCH($C2352&amp;"|"&amp;$B2352,MemKey,0))</f>
        <v/>
      </c>
      <c r="I2352" s="14">
        <f>INDEX(VarUnit,MATCH($A2352,VarKey,0))</f>
        <v/>
      </c>
      <c r="J2352" s="14">
        <f>INDEX(VarSrc,MATCH($A2352,VarKey,0))</f>
        <v/>
      </c>
      <c r="K2352" s="11">
        <f>CodePrefix&amp;$A2352&amp;IF($C2352="","","."&amp;$C2352&amp;"."&amp;$B2352)&amp;INDEX(VarEnd,MATCH($A2352,VarKey,0))&amp;K$5</f>
        <v/>
      </c>
      <c r="L2352" s="39">
        <f>INDEX(Inputs!$X$5:$X$132,MATCH($B2352&amp;"|"&amp;$C2352,Inputs!$A$5:$A$132,0))</f>
        <v/>
      </c>
      <c r="M2352" s="40">
        <f>L2352*$G2352*(1+M$7)^$D2352*(M2334/L2334)^$E2352*((M2334+M2343)/(L2334+L2343))^$F2352</f>
        <v/>
      </c>
      <c r="N2352" s="40">
        <f>M2352*$G2352*(1+N$7)^$D2352*(N2334/M2334)^$E2352*((N2334+N2343)/(M2334+M2343))^$F2352</f>
        <v/>
      </c>
      <c r="O2352" s="40">
        <f>N2352*$G2352*(1+O$7)^$D2352*(O2334/N2334)^$E2352*((O2334+O2343)/(N2334+N2343))^$F2352</f>
        <v/>
      </c>
      <c r="P2352" s="40">
        <f>O2352*$G2352*(1+P$7)^$D2352*(P2334/O2334)^$E2352*((P2334+P2343)/(O2334+O2343))^$F2352</f>
        <v/>
      </c>
      <c r="Q2352" s="40">
        <f>P2352*$G2352*(1+Q$7)^$D2352*(Q2334/P2334)^$E2352*((Q2334+Q2343)/(P2334+P2343))^$F2352</f>
        <v/>
      </c>
      <c r="R2352" s="40">
        <f>Q2352*$G2352*(1+R$7)^$D2352*(R2334/Q2334)^$E2352*((R2334+R2343)/(Q2334+Q2343))^$F2352</f>
        <v/>
      </c>
      <c r="S2352" s="40">
        <f>R2352*$G2352*(1+S$7)^$D2352*(S2334/R2334)^$E2352*((S2334+S2343)/(R2334+R2343))^$F2352</f>
        <v/>
      </c>
      <c r="T2352" s="40">
        <f>S2352*$G2352*(1+T$7)^$D2352*(T2334/S2334)^$E2352*((T2334+T2343)/(S2334+S2343))^$F2352</f>
        <v/>
      </c>
      <c r="U2352" s="40">
        <f>T2352*$G2352*(1+U$7)^$D2352*(U2334/T2334)^$E2352*((U2334+U2343)/(T2334+T2343))^$F2352</f>
        <v/>
      </c>
      <c r="V2352" s="40">
        <f>U2352*$G2352*(1+V$7)^$D2352*(V2334/U2334)^$E2352*((V2334+V2343)/(U2334+U2343))^$F2352</f>
        <v/>
      </c>
      <c r="W2352" s="40">
        <f>V2352*$G2352*(1+W$7)^$D2352*(W2334/V2334)^$E2352*((W2334+W2343)/(V2334+V2343))^$F2352</f>
        <v/>
      </c>
      <c r="X2352" s="40">
        <f>W2352*$G2352*(1+X$7)^$D2352*(X2334/W2334)^$E2352*((X2334+X2343)/(W2334+W2343))^$F2352</f>
        <v/>
      </c>
      <c r="Y2352" s="40">
        <f>X2352*$G2352*(1+Y$7)^$D2352*(Y2334/X2334)^$E2352*((Y2334+Y2343)/(X2334+X2343))^$F2352</f>
        <v/>
      </c>
      <c r="Z2352" s="40">
        <f>Y2352*$G2352*(1+Z$7)^$D2352*(Z2334/Y2334)^$E2352*((Z2334+Z2343)/(Y2334+Y2343))^$F2352</f>
        <v/>
      </c>
      <c r="AA2352" s="40">
        <f>Z2352*$G2352*(1+AA$7)^$D2352*(AA2334/Z2334)^$E2352*((AA2334+AA2343)/(Z2334+Z2343))^$F2352</f>
        <v/>
      </c>
      <c r="AB2352" s="40">
        <f>AA2352*$G2352*(1+AB$7)^$D2352*(AB2334/AA2334)^$E2352*((AB2334+AB2343)/(AA2334+AA2343))^$F2352</f>
        <v/>
      </c>
      <c r="AC2352" s="40">
        <f>AB2352*$G2352*(1+AC$7)^$D2352*(AC2334/AB2334)^$E2352*((AC2334+AC2343)/(AB2334+AB2343))^$F2352</f>
        <v/>
      </c>
      <c r="AD2352" s="40">
        <f>AC2352*$G2352*(1+AD$7)^$D2352*(AD2334/AC2334)^$E2352*((AD2334+AD2343)/(AC2334+AC2343))^$F2352</f>
        <v/>
      </c>
      <c r="AF2352" s="11">
        <f>CodePrefix&amp;$A2352&amp;IF($C2352="","","."&amp;$C2352&amp;"."&amp;$B2352)&amp;INDEX(VarEnd,MATCH($A2352,VarKey,0))&amp;AF$5</f>
        <v/>
      </c>
      <c r="AG2352" s="39">
        <f>INDEX(Inputs!$X$5:$X$132,MATCH($B2352&amp;"|"&amp;$C2352,Inputs!$A$5:$A$132,0))</f>
        <v/>
      </c>
      <c r="AH2352" s="40">
        <f>AG2352*$G2352*(1+AH$7)^$D2352*(AH2334/AG2334)^$E2352*((AH2334+AH2343)/(AG2334+AG2343))^$F2352</f>
        <v/>
      </c>
      <c r="AI2352" s="40">
        <f>AH2352*$G2352*(1+AI$7)^$D2352*(AI2334/AH2334)^$E2352*((AI2334+AI2343)/(AH2334+AH2343))^$F2352</f>
        <v/>
      </c>
      <c r="AJ2352" s="40">
        <f>AI2352*$G2352*(1+AJ$7)^$D2352*(AJ2334/AI2334)^$E2352*((AJ2334+AJ2343)/(AI2334+AI2343))^$F2352</f>
        <v/>
      </c>
      <c r="AK2352" s="40">
        <f>AJ2352*$G2352*(1+AK$7)^$D2352*(AK2334/AJ2334)^$E2352*((AK2334+AK2343)/(AJ2334+AJ2343))^$F2352</f>
        <v/>
      </c>
      <c r="AL2352" s="40">
        <f>AK2352*$G2352*(1+AL$7)^$D2352*(AL2334/AK2334)^$E2352*((AL2334+AL2343)/(AK2334+AK2343))^$F2352</f>
        <v/>
      </c>
      <c r="AM2352" s="40">
        <f>AL2352*$G2352*(1+AM$7)^$D2352*(AM2334/AL2334)^$E2352*((AM2334+AM2343)/(AL2334+AL2343))^$F2352</f>
        <v/>
      </c>
      <c r="AN2352" s="40">
        <f>AM2352*$G2352*(1+AN$7)^$D2352*(AN2334/AM2334)^$E2352*((AN2334+AN2343)/(AM2334+AM2343))^$F2352</f>
        <v/>
      </c>
      <c r="AO2352" s="40">
        <f>AN2352*$G2352*(1+AO$7)^$D2352*(AO2334/AN2334)^$E2352*((AO2334+AO2343)/(AN2334+AN2343))^$F2352</f>
        <v/>
      </c>
      <c r="AP2352" s="40">
        <f>AO2352*$G2352*(1+AP$7)^$D2352*(AP2334/AO2334)^$E2352*((AP2334+AP2343)/(AO2334+AO2343))^$F2352</f>
        <v/>
      </c>
      <c r="AQ2352" s="40">
        <f>AP2352*$G2352*(1+AQ$7)^$D2352*(AQ2334/AP2334)^$E2352*((AQ2334+AQ2343)/(AP2334+AP2343))^$F2352</f>
        <v/>
      </c>
      <c r="AR2352" s="40">
        <f>AQ2352*$G2352*(1+AR$7)^$D2352*(AR2334/AQ2334)^$E2352*((AR2334+AR2343)/(AQ2334+AQ2343))^$F2352</f>
        <v/>
      </c>
      <c r="AS2352" s="40">
        <f>AR2352*$G2352*(1+AS$7)^$D2352*(AS2334/AR2334)^$E2352*((AS2334+AS2343)/(AR2334+AR2343))^$F2352</f>
        <v/>
      </c>
      <c r="AT2352" s="40">
        <f>AS2352*$G2352*(1+AT$7)^$D2352*(AT2334/AS2334)^$E2352*((AT2334+AT2343)/(AS2334+AS2343))^$F2352</f>
        <v/>
      </c>
      <c r="AU2352" s="40">
        <f>AT2352*$G2352*(1+AU$7)^$D2352*(AU2334/AT2334)^$E2352*((AU2334+AU2343)/(AT2334+AT2343))^$F2352</f>
        <v/>
      </c>
      <c r="AV2352" s="40">
        <f>AU2352*$G2352*(1+AV$7)^$D2352*(AV2334/AU2334)^$E2352*((AV2334+AV2343)/(AU2334+AU2343))^$F2352</f>
        <v/>
      </c>
      <c r="AW2352" s="40">
        <f>AV2352*$G2352*(1+AW$7)^$D2352*(AW2334/AV2334)^$E2352*((AW2334+AW2343)/(AV2334+AV2343))^$F2352</f>
        <v/>
      </c>
      <c r="AX2352" s="40">
        <f>AW2352*$G2352*(1+AX$7)^$D2352*(AX2334/AW2334)^$E2352*((AX2334+AX2343)/(AW2334+AW2343))^$F2352</f>
        <v/>
      </c>
      <c r="AY2352" s="40">
        <f>AX2352*$G2352*(1+AY$7)^$D2352*(AY2334/AX2334)^$E2352*((AY2334+AY2343)/(AX2334+AX2343))^$F2352</f>
        <v/>
      </c>
    </row>
    <row r="2353" hidden="1" outlineLevel="2"/>
    <row r="2354" hidden="1" outlineLevel="2">
      <c r="A2354" s="14" t="inlineStr">
        <is>
          <t>co2</t>
        </is>
      </c>
      <c r="B2354" s="14" t="inlineStr">
        <is>
          <t>coa</t>
        </is>
      </c>
      <c r="C2354" s="14" t="inlineStr">
        <is>
          <t>mac</t>
        </is>
      </c>
      <c r="D2354" s="32">
        <f>INDEX(Inputs!$W$5:$W$132,MATCH($B2354&amp;"|"&amp;$C2354,Inputs!$A$5:$A$132,0))</f>
        <v/>
      </c>
      <c r="E2354" s="36" t="n"/>
      <c r="F2354" s="36" t="n"/>
      <c r="G2354" s="36" t="n"/>
      <c r="H2354" s="14">
        <f>INDEX(VarLab,MATCH($A2354,VarKey,0))&amp;INDEX(MemLab,MATCH($C2354&amp;"|"&amp;$B2354,MemKey,0))</f>
        <v/>
      </c>
      <c r="I2354" s="14">
        <f>INDEX(VarUnit,MATCH($A2354,VarKey,0))</f>
        <v/>
      </c>
      <c r="J2354" s="14">
        <f>INDEX(VarSrc,MATCH($A2354,VarKey,0))</f>
        <v/>
      </c>
      <c r="K2354" s="11">
        <f>CodePrefix&amp;$A2354&amp;IF($C2354="","","."&amp;$C2354&amp;"."&amp;$B2354)&amp;INDEX(VarEnd,MATCH($A2354,VarKey,0))&amp;K$5</f>
        <v/>
      </c>
      <c r="L2354" s="15">
        <f>L2345*Settings!$C$13*$D2354</f>
        <v/>
      </c>
      <c r="M2354" s="16">
        <f>M2345*Settings!$C$13*$D2354</f>
        <v/>
      </c>
      <c r="N2354" s="16">
        <f>N2345*Settings!$C$13*$D2354</f>
        <v/>
      </c>
      <c r="O2354" s="16">
        <f>O2345*Settings!$C$13*$D2354</f>
        <v/>
      </c>
      <c r="P2354" s="16">
        <f>P2345*Settings!$C$13*$D2354</f>
        <v/>
      </c>
      <c r="Q2354" s="16">
        <f>Q2345*Settings!$C$13*$D2354</f>
        <v/>
      </c>
      <c r="R2354" s="16">
        <f>R2345*Settings!$C$13*$D2354</f>
        <v/>
      </c>
      <c r="S2354" s="16">
        <f>S2345*Settings!$C$13*$D2354</f>
        <v/>
      </c>
      <c r="T2354" s="16">
        <f>T2345*Settings!$C$13*$D2354</f>
        <v/>
      </c>
      <c r="U2354" s="16">
        <f>U2345*Settings!$C$13*$D2354</f>
        <v/>
      </c>
      <c r="V2354" s="16">
        <f>V2345*Settings!$C$13*$D2354</f>
        <v/>
      </c>
      <c r="W2354" s="16">
        <f>W2345*Settings!$C$13*$D2354</f>
        <v/>
      </c>
      <c r="X2354" s="16">
        <f>X2345*Settings!$C$13*$D2354</f>
        <v/>
      </c>
      <c r="Y2354" s="16">
        <f>Y2345*Settings!$C$13*$D2354</f>
        <v/>
      </c>
      <c r="Z2354" s="16">
        <f>Z2345*Settings!$C$13*$D2354</f>
        <v/>
      </c>
      <c r="AA2354" s="16">
        <f>AA2345*Settings!$C$13*$D2354</f>
        <v/>
      </c>
      <c r="AB2354" s="16">
        <f>AB2345*Settings!$C$13*$D2354</f>
        <v/>
      </c>
      <c r="AC2354" s="16">
        <f>AC2345*Settings!$C$13*$D2354</f>
        <v/>
      </c>
      <c r="AD2354" s="16">
        <f>AD2345*Settings!$C$13*$D2354</f>
        <v/>
      </c>
      <c r="AF2354" s="11">
        <f>CodePrefix&amp;$A2354&amp;IF($C2354="","","."&amp;$C2354&amp;"."&amp;$B2354)&amp;INDEX(VarEnd,MATCH($A2354,VarKey,0))&amp;AF$5</f>
        <v/>
      </c>
      <c r="AG2354" s="15">
        <f>AG2345*Settings!$C$13*$D2354</f>
        <v/>
      </c>
      <c r="AH2354" s="16">
        <f>AH2345*Settings!$C$13*$D2354</f>
        <v/>
      </c>
      <c r="AI2354" s="16">
        <f>AI2345*Settings!$C$13*$D2354</f>
        <v/>
      </c>
      <c r="AJ2354" s="16">
        <f>AJ2345*Settings!$C$13*$D2354</f>
        <v/>
      </c>
      <c r="AK2354" s="16">
        <f>AK2345*Settings!$C$13*$D2354</f>
        <v/>
      </c>
      <c r="AL2354" s="16">
        <f>AL2345*Settings!$C$13*$D2354</f>
        <v/>
      </c>
      <c r="AM2354" s="16">
        <f>AM2345*Settings!$C$13*$D2354</f>
        <v/>
      </c>
      <c r="AN2354" s="16">
        <f>AN2345*Settings!$C$13*$D2354</f>
        <v/>
      </c>
      <c r="AO2354" s="16">
        <f>AO2345*Settings!$C$13*$D2354</f>
        <v/>
      </c>
      <c r="AP2354" s="16">
        <f>AP2345*Settings!$C$13*$D2354</f>
        <v/>
      </c>
      <c r="AQ2354" s="16">
        <f>AQ2345*Settings!$C$13*$D2354</f>
        <v/>
      </c>
      <c r="AR2354" s="16">
        <f>AR2345*Settings!$C$13*$D2354</f>
        <v/>
      </c>
      <c r="AS2354" s="16">
        <f>AS2345*Settings!$C$13*$D2354</f>
        <v/>
      </c>
      <c r="AT2354" s="16">
        <f>AT2345*Settings!$C$13*$D2354</f>
        <v/>
      </c>
      <c r="AU2354" s="16">
        <f>AU2345*Settings!$C$13*$D2354</f>
        <v/>
      </c>
      <c r="AV2354" s="16">
        <f>AV2345*Settings!$C$13*$D2354</f>
        <v/>
      </c>
      <c r="AW2354" s="16">
        <f>AW2345*Settings!$C$13*$D2354</f>
        <v/>
      </c>
      <c r="AX2354" s="16">
        <f>AX2345*Settings!$C$13*$D2354</f>
        <v/>
      </c>
      <c r="AY2354" s="16">
        <f>AY2345*Settings!$C$13*$D2354</f>
        <v/>
      </c>
    </row>
    <row r="2355" hidden="1" outlineLevel="2">
      <c r="A2355" s="14" t="inlineStr">
        <is>
          <t>co2</t>
        </is>
      </c>
      <c r="B2355" s="14" t="inlineStr">
        <is>
          <t>nga</t>
        </is>
      </c>
      <c r="C2355" s="14" t="inlineStr">
        <is>
          <t>mac</t>
        </is>
      </c>
      <c r="D2355" s="32">
        <f>INDEX(Inputs!$W$5:$W$132,MATCH($B2355&amp;"|"&amp;$C2355,Inputs!$A$5:$A$132,0))</f>
        <v/>
      </c>
      <c r="E2355" s="36" t="n"/>
      <c r="F2355" s="36" t="n"/>
      <c r="G2355" s="36" t="n"/>
      <c r="H2355" s="14">
        <f>INDEX(VarLab,MATCH($A2355,VarKey,0))&amp;INDEX(MemLab,MATCH($C2355&amp;"|"&amp;$B2355,MemKey,0))</f>
        <v/>
      </c>
      <c r="I2355" s="14">
        <f>INDEX(VarUnit,MATCH($A2355,VarKey,0))</f>
        <v/>
      </c>
      <c r="J2355" s="14">
        <f>INDEX(VarSrc,MATCH($A2355,VarKey,0))</f>
        <v/>
      </c>
      <c r="K2355" s="11">
        <f>CodePrefix&amp;$A2355&amp;IF($C2355="","","."&amp;$C2355&amp;"."&amp;$B2355)&amp;INDEX(VarEnd,MATCH($A2355,VarKey,0))&amp;K$5</f>
        <v/>
      </c>
      <c r="L2355" s="15">
        <f>L2346*Settings!$C$13*$D2355</f>
        <v/>
      </c>
      <c r="M2355" s="16">
        <f>M2346*Settings!$C$13*$D2355</f>
        <v/>
      </c>
      <c r="N2355" s="16">
        <f>N2346*Settings!$C$13*$D2355</f>
        <v/>
      </c>
      <c r="O2355" s="16">
        <f>O2346*Settings!$C$13*$D2355</f>
        <v/>
      </c>
      <c r="P2355" s="16">
        <f>P2346*Settings!$C$13*$D2355</f>
        <v/>
      </c>
      <c r="Q2355" s="16">
        <f>Q2346*Settings!$C$13*$D2355</f>
        <v/>
      </c>
      <c r="R2355" s="16">
        <f>R2346*Settings!$C$13*$D2355</f>
        <v/>
      </c>
      <c r="S2355" s="16">
        <f>S2346*Settings!$C$13*$D2355</f>
        <v/>
      </c>
      <c r="T2355" s="16">
        <f>T2346*Settings!$C$13*$D2355</f>
        <v/>
      </c>
      <c r="U2355" s="16">
        <f>U2346*Settings!$C$13*$D2355</f>
        <v/>
      </c>
      <c r="V2355" s="16">
        <f>V2346*Settings!$C$13*$D2355</f>
        <v/>
      </c>
      <c r="W2355" s="16">
        <f>W2346*Settings!$C$13*$D2355</f>
        <v/>
      </c>
      <c r="X2355" s="16">
        <f>X2346*Settings!$C$13*$D2355</f>
        <v/>
      </c>
      <c r="Y2355" s="16">
        <f>Y2346*Settings!$C$13*$D2355</f>
        <v/>
      </c>
      <c r="Z2355" s="16">
        <f>Z2346*Settings!$C$13*$D2355</f>
        <v/>
      </c>
      <c r="AA2355" s="16">
        <f>AA2346*Settings!$C$13*$D2355</f>
        <v/>
      </c>
      <c r="AB2355" s="16">
        <f>AB2346*Settings!$C$13*$D2355</f>
        <v/>
      </c>
      <c r="AC2355" s="16">
        <f>AC2346*Settings!$C$13*$D2355</f>
        <v/>
      </c>
      <c r="AD2355" s="16">
        <f>AD2346*Settings!$C$13*$D2355</f>
        <v/>
      </c>
      <c r="AF2355" s="11">
        <f>CodePrefix&amp;$A2355&amp;IF($C2355="","","."&amp;$C2355&amp;"."&amp;$B2355)&amp;INDEX(VarEnd,MATCH($A2355,VarKey,0))&amp;AF$5</f>
        <v/>
      </c>
      <c r="AG2355" s="15">
        <f>AG2346*Settings!$C$13*$D2355</f>
        <v/>
      </c>
      <c r="AH2355" s="16">
        <f>AH2346*Settings!$C$13*$D2355</f>
        <v/>
      </c>
      <c r="AI2355" s="16">
        <f>AI2346*Settings!$C$13*$D2355</f>
        <v/>
      </c>
      <c r="AJ2355" s="16">
        <f>AJ2346*Settings!$C$13*$D2355</f>
        <v/>
      </c>
      <c r="AK2355" s="16">
        <f>AK2346*Settings!$C$13*$D2355</f>
        <v/>
      </c>
      <c r="AL2355" s="16">
        <f>AL2346*Settings!$C$13*$D2355</f>
        <v/>
      </c>
      <c r="AM2355" s="16">
        <f>AM2346*Settings!$C$13*$D2355</f>
        <v/>
      </c>
      <c r="AN2355" s="16">
        <f>AN2346*Settings!$C$13*$D2355</f>
        <v/>
      </c>
      <c r="AO2355" s="16">
        <f>AO2346*Settings!$C$13*$D2355</f>
        <v/>
      </c>
      <c r="AP2355" s="16">
        <f>AP2346*Settings!$C$13*$D2355</f>
        <v/>
      </c>
      <c r="AQ2355" s="16">
        <f>AQ2346*Settings!$C$13*$D2355</f>
        <v/>
      </c>
      <c r="AR2355" s="16">
        <f>AR2346*Settings!$C$13*$D2355</f>
        <v/>
      </c>
      <c r="AS2355" s="16">
        <f>AS2346*Settings!$C$13*$D2355</f>
        <v/>
      </c>
      <c r="AT2355" s="16">
        <f>AT2346*Settings!$C$13*$D2355</f>
        <v/>
      </c>
      <c r="AU2355" s="16">
        <f>AU2346*Settings!$C$13*$D2355</f>
        <v/>
      </c>
      <c r="AV2355" s="16">
        <f>AV2346*Settings!$C$13*$D2355</f>
        <v/>
      </c>
      <c r="AW2355" s="16">
        <f>AW2346*Settings!$C$13*$D2355</f>
        <v/>
      </c>
      <c r="AX2355" s="16">
        <f>AX2346*Settings!$C$13*$D2355</f>
        <v/>
      </c>
      <c r="AY2355" s="16">
        <f>AY2346*Settings!$C$13*$D2355</f>
        <v/>
      </c>
    </row>
    <row r="2356" hidden="1" outlineLevel="2">
      <c r="A2356" s="14" t="inlineStr">
        <is>
          <t>co2</t>
        </is>
      </c>
      <c r="B2356" s="14" t="inlineStr">
        <is>
          <t>gso</t>
        </is>
      </c>
      <c r="C2356" s="14" t="inlineStr">
        <is>
          <t>mac</t>
        </is>
      </c>
      <c r="D2356" s="32">
        <f>INDEX(Inputs!$W$5:$W$132,MATCH($B2356&amp;"|"&amp;$C2356,Inputs!$A$5:$A$132,0))</f>
        <v/>
      </c>
      <c r="E2356" s="36" t="n"/>
      <c r="F2356" s="36" t="n"/>
      <c r="G2356" s="36" t="n"/>
      <c r="H2356" s="14">
        <f>INDEX(VarLab,MATCH($A2356,VarKey,0))&amp;INDEX(MemLab,MATCH($C2356&amp;"|"&amp;$B2356,MemKey,0))</f>
        <v/>
      </c>
      <c r="I2356" s="14">
        <f>INDEX(VarUnit,MATCH($A2356,VarKey,0))</f>
        <v/>
      </c>
      <c r="J2356" s="14">
        <f>INDEX(VarSrc,MATCH($A2356,VarKey,0))</f>
        <v/>
      </c>
      <c r="K2356" s="11">
        <f>CodePrefix&amp;$A2356&amp;IF($C2356="","","."&amp;$C2356&amp;"."&amp;$B2356)&amp;INDEX(VarEnd,MATCH($A2356,VarKey,0))&amp;K$5</f>
        <v/>
      </c>
      <c r="L2356" s="15">
        <f>L2347*Settings!$C$13*$D2356</f>
        <v/>
      </c>
      <c r="M2356" s="16">
        <f>M2347*Settings!$C$13*$D2356</f>
        <v/>
      </c>
      <c r="N2356" s="16">
        <f>N2347*Settings!$C$13*$D2356</f>
        <v/>
      </c>
      <c r="O2356" s="16">
        <f>O2347*Settings!$C$13*$D2356</f>
        <v/>
      </c>
      <c r="P2356" s="16">
        <f>P2347*Settings!$C$13*$D2356</f>
        <v/>
      </c>
      <c r="Q2356" s="16">
        <f>Q2347*Settings!$C$13*$D2356</f>
        <v/>
      </c>
      <c r="R2356" s="16">
        <f>R2347*Settings!$C$13*$D2356</f>
        <v/>
      </c>
      <c r="S2356" s="16">
        <f>S2347*Settings!$C$13*$D2356</f>
        <v/>
      </c>
      <c r="T2356" s="16">
        <f>T2347*Settings!$C$13*$D2356</f>
        <v/>
      </c>
      <c r="U2356" s="16">
        <f>U2347*Settings!$C$13*$D2356</f>
        <v/>
      </c>
      <c r="V2356" s="16">
        <f>V2347*Settings!$C$13*$D2356</f>
        <v/>
      </c>
      <c r="W2356" s="16">
        <f>W2347*Settings!$C$13*$D2356</f>
        <v/>
      </c>
      <c r="X2356" s="16">
        <f>X2347*Settings!$C$13*$D2356</f>
        <v/>
      </c>
      <c r="Y2356" s="16">
        <f>Y2347*Settings!$C$13*$D2356</f>
        <v/>
      </c>
      <c r="Z2356" s="16">
        <f>Z2347*Settings!$C$13*$D2356</f>
        <v/>
      </c>
      <c r="AA2356" s="16">
        <f>AA2347*Settings!$C$13*$D2356</f>
        <v/>
      </c>
      <c r="AB2356" s="16">
        <f>AB2347*Settings!$C$13*$D2356</f>
        <v/>
      </c>
      <c r="AC2356" s="16">
        <f>AC2347*Settings!$C$13*$D2356</f>
        <v/>
      </c>
      <c r="AD2356" s="16">
        <f>AD2347*Settings!$C$13*$D2356</f>
        <v/>
      </c>
      <c r="AF2356" s="11">
        <f>CodePrefix&amp;$A2356&amp;IF($C2356="","","."&amp;$C2356&amp;"."&amp;$B2356)&amp;INDEX(VarEnd,MATCH($A2356,VarKey,0))&amp;AF$5</f>
        <v/>
      </c>
      <c r="AG2356" s="15">
        <f>AG2347*Settings!$C$13*$D2356</f>
        <v/>
      </c>
      <c r="AH2356" s="16">
        <f>AH2347*Settings!$C$13*$D2356</f>
        <v/>
      </c>
      <c r="AI2356" s="16">
        <f>AI2347*Settings!$C$13*$D2356</f>
        <v/>
      </c>
      <c r="AJ2356" s="16">
        <f>AJ2347*Settings!$C$13*$D2356</f>
        <v/>
      </c>
      <c r="AK2356" s="16">
        <f>AK2347*Settings!$C$13*$D2356</f>
        <v/>
      </c>
      <c r="AL2356" s="16">
        <f>AL2347*Settings!$C$13*$D2356</f>
        <v/>
      </c>
      <c r="AM2356" s="16">
        <f>AM2347*Settings!$C$13*$D2356</f>
        <v/>
      </c>
      <c r="AN2356" s="16">
        <f>AN2347*Settings!$C$13*$D2356</f>
        <v/>
      </c>
      <c r="AO2356" s="16">
        <f>AO2347*Settings!$C$13*$D2356</f>
        <v/>
      </c>
      <c r="AP2356" s="16">
        <f>AP2347*Settings!$C$13*$D2356</f>
        <v/>
      </c>
      <c r="AQ2356" s="16">
        <f>AQ2347*Settings!$C$13*$D2356</f>
        <v/>
      </c>
      <c r="AR2356" s="16">
        <f>AR2347*Settings!$C$13*$D2356</f>
        <v/>
      </c>
      <c r="AS2356" s="16">
        <f>AS2347*Settings!$C$13*$D2356</f>
        <v/>
      </c>
      <c r="AT2356" s="16">
        <f>AT2347*Settings!$C$13*$D2356</f>
        <v/>
      </c>
      <c r="AU2356" s="16">
        <f>AU2347*Settings!$C$13*$D2356</f>
        <v/>
      </c>
      <c r="AV2356" s="16">
        <f>AV2347*Settings!$C$13*$D2356</f>
        <v/>
      </c>
      <c r="AW2356" s="16">
        <f>AW2347*Settings!$C$13*$D2356</f>
        <v/>
      </c>
      <c r="AX2356" s="16">
        <f>AX2347*Settings!$C$13*$D2356</f>
        <v/>
      </c>
      <c r="AY2356" s="16">
        <f>AY2347*Settings!$C$13*$D2356</f>
        <v/>
      </c>
    </row>
    <row r="2357" hidden="1" outlineLevel="2">
      <c r="A2357" s="14" t="inlineStr">
        <is>
          <t>co2</t>
        </is>
      </c>
      <c r="B2357" s="14" t="inlineStr">
        <is>
          <t>die</t>
        </is>
      </c>
      <c r="C2357" s="14" t="inlineStr">
        <is>
          <t>mac</t>
        </is>
      </c>
      <c r="D2357" s="32">
        <f>INDEX(Inputs!$W$5:$W$132,MATCH($B2357&amp;"|"&amp;$C2357,Inputs!$A$5:$A$132,0))</f>
        <v/>
      </c>
      <c r="E2357" s="36" t="n"/>
      <c r="F2357" s="36" t="n"/>
      <c r="G2357" s="36" t="n"/>
      <c r="H2357" s="14">
        <f>INDEX(VarLab,MATCH($A2357,VarKey,0))&amp;INDEX(MemLab,MATCH($C2357&amp;"|"&amp;$B2357,MemKey,0))</f>
        <v/>
      </c>
      <c r="I2357" s="14">
        <f>INDEX(VarUnit,MATCH($A2357,VarKey,0))</f>
        <v/>
      </c>
      <c r="J2357" s="14">
        <f>INDEX(VarSrc,MATCH($A2357,VarKey,0))</f>
        <v/>
      </c>
      <c r="K2357" s="11">
        <f>CodePrefix&amp;$A2357&amp;IF($C2357="","","."&amp;$C2357&amp;"."&amp;$B2357)&amp;INDEX(VarEnd,MATCH($A2357,VarKey,0))&amp;K$5</f>
        <v/>
      </c>
      <c r="L2357" s="15">
        <f>L2348*Settings!$C$13*$D2357</f>
        <v/>
      </c>
      <c r="M2357" s="16">
        <f>M2348*Settings!$C$13*$D2357</f>
        <v/>
      </c>
      <c r="N2357" s="16">
        <f>N2348*Settings!$C$13*$D2357</f>
        <v/>
      </c>
      <c r="O2357" s="16">
        <f>O2348*Settings!$C$13*$D2357</f>
        <v/>
      </c>
      <c r="P2357" s="16">
        <f>P2348*Settings!$C$13*$D2357</f>
        <v/>
      </c>
      <c r="Q2357" s="16">
        <f>Q2348*Settings!$C$13*$D2357</f>
        <v/>
      </c>
      <c r="R2357" s="16">
        <f>R2348*Settings!$C$13*$D2357</f>
        <v/>
      </c>
      <c r="S2357" s="16">
        <f>S2348*Settings!$C$13*$D2357</f>
        <v/>
      </c>
      <c r="T2357" s="16">
        <f>T2348*Settings!$C$13*$D2357</f>
        <v/>
      </c>
      <c r="U2357" s="16">
        <f>U2348*Settings!$C$13*$D2357</f>
        <v/>
      </c>
      <c r="V2357" s="16">
        <f>V2348*Settings!$C$13*$D2357</f>
        <v/>
      </c>
      <c r="W2357" s="16">
        <f>W2348*Settings!$C$13*$D2357</f>
        <v/>
      </c>
      <c r="X2357" s="16">
        <f>X2348*Settings!$C$13*$D2357</f>
        <v/>
      </c>
      <c r="Y2357" s="16">
        <f>Y2348*Settings!$C$13*$D2357</f>
        <v/>
      </c>
      <c r="Z2357" s="16">
        <f>Z2348*Settings!$C$13*$D2357</f>
        <v/>
      </c>
      <c r="AA2357" s="16">
        <f>AA2348*Settings!$C$13*$D2357</f>
        <v/>
      </c>
      <c r="AB2357" s="16">
        <f>AB2348*Settings!$C$13*$D2357</f>
        <v/>
      </c>
      <c r="AC2357" s="16">
        <f>AC2348*Settings!$C$13*$D2357</f>
        <v/>
      </c>
      <c r="AD2357" s="16">
        <f>AD2348*Settings!$C$13*$D2357</f>
        <v/>
      </c>
      <c r="AF2357" s="11">
        <f>CodePrefix&amp;$A2357&amp;IF($C2357="","","."&amp;$C2357&amp;"."&amp;$B2357)&amp;INDEX(VarEnd,MATCH($A2357,VarKey,0))&amp;AF$5</f>
        <v/>
      </c>
      <c r="AG2357" s="15">
        <f>AG2348*Settings!$C$13*$D2357</f>
        <v/>
      </c>
      <c r="AH2357" s="16">
        <f>AH2348*Settings!$C$13*$D2357</f>
        <v/>
      </c>
      <c r="AI2357" s="16">
        <f>AI2348*Settings!$C$13*$D2357</f>
        <v/>
      </c>
      <c r="AJ2357" s="16">
        <f>AJ2348*Settings!$C$13*$D2357</f>
        <v/>
      </c>
      <c r="AK2357" s="16">
        <f>AK2348*Settings!$C$13*$D2357</f>
        <v/>
      </c>
      <c r="AL2357" s="16">
        <f>AL2348*Settings!$C$13*$D2357</f>
        <v/>
      </c>
      <c r="AM2357" s="16">
        <f>AM2348*Settings!$C$13*$D2357</f>
        <v/>
      </c>
      <c r="AN2357" s="16">
        <f>AN2348*Settings!$C$13*$D2357</f>
        <v/>
      </c>
      <c r="AO2357" s="16">
        <f>AO2348*Settings!$C$13*$D2357</f>
        <v/>
      </c>
      <c r="AP2357" s="16">
        <f>AP2348*Settings!$C$13*$D2357</f>
        <v/>
      </c>
      <c r="AQ2357" s="16">
        <f>AQ2348*Settings!$C$13*$D2357</f>
        <v/>
      </c>
      <c r="AR2357" s="16">
        <f>AR2348*Settings!$C$13*$D2357</f>
        <v/>
      </c>
      <c r="AS2357" s="16">
        <f>AS2348*Settings!$C$13*$D2357</f>
        <v/>
      </c>
      <c r="AT2357" s="16">
        <f>AT2348*Settings!$C$13*$D2357</f>
        <v/>
      </c>
      <c r="AU2357" s="16">
        <f>AU2348*Settings!$C$13*$D2357</f>
        <v/>
      </c>
      <c r="AV2357" s="16">
        <f>AV2348*Settings!$C$13*$D2357</f>
        <v/>
      </c>
      <c r="AW2357" s="16">
        <f>AW2348*Settings!$C$13*$D2357</f>
        <v/>
      </c>
      <c r="AX2357" s="16">
        <f>AX2348*Settings!$C$13*$D2357</f>
        <v/>
      </c>
      <c r="AY2357" s="16">
        <f>AY2348*Settings!$C$13*$D2357</f>
        <v/>
      </c>
    </row>
    <row r="2358" hidden="1" outlineLevel="2">
      <c r="A2358" s="14" t="inlineStr">
        <is>
          <t>co2</t>
        </is>
      </c>
      <c r="B2358" s="14" t="inlineStr">
        <is>
          <t>lpg</t>
        </is>
      </c>
      <c r="C2358" s="14" t="inlineStr">
        <is>
          <t>mac</t>
        </is>
      </c>
      <c r="D2358" s="32">
        <f>INDEX(Inputs!$W$5:$W$132,MATCH($B2358&amp;"|"&amp;$C2358,Inputs!$A$5:$A$132,0))</f>
        <v/>
      </c>
      <c r="E2358" s="36" t="n"/>
      <c r="F2358" s="36" t="n"/>
      <c r="G2358" s="36" t="n"/>
      <c r="H2358" s="14">
        <f>INDEX(VarLab,MATCH($A2358,VarKey,0))&amp;INDEX(MemLab,MATCH($C2358&amp;"|"&amp;$B2358,MemKey,0))</f>
        <v/>
      </c>
      <c r="I2358" s="14">
        <f>INDEX(VarUnit,MATCH($A2358,VarKey,0))</f>
        <v/>
      </c>
      <c r="J2358" s="14">
        <f>INDEX(VarSrc,MATCH($A2358,VarKey,0))</f>
        <v/>
      </c>
      <c r="K2358" s="11">
        <f>CodePrefix&amp;$A2358&amp;IF($C2358="","","."&amp;$C2358&amp;"."&amp;$B2358)&amp;INDEX(VarEnd,MATCH($A2358,VarKey,0))&amp;K$5</f>
        <v/>
      </c>
      <c r="L2358" s="15">
        <f>L2349*Settings!$C$13*$D2358</f>
        <v/>
      </c>
      <c r="M2358" s="16">
        <f>M2349*Settings!$C$13*$D2358</f>
        <v/>
      </c>
      <c r="N2358" s="16">
        <f>N2349*Settings!$C$13*$D2358</f>
        <v/>
      </c>
      <c r="O2358" s="16">
        <f>O2349*Settings!$C$13*$D2358</f>
        <v/>
      </c>
      <c r="P2358" s="16">
        <f>P2349*Settings!$C$13*$D2358</f>
        <v/>
      </c>
      <c r="Q2358" s="16">
        <f>Q2349*Settings!$C$13*$D2358</f>
        <v/>
      </c>
      <c r="R2358" s="16">
        <f>R2349*Settings!$C$13*$D2358</f>
        <v/>
      </c>
      <c r="S2358" s="16">
        <f>S2349*Settings!$C$13*$D2358</f>
        <v/>
      </c>
      <c r="T2358" s="16">
        <f>T2349*Settings!$C$13*$D2358</f>
        <v/>
      </c>
      <c r="U2358" s="16">
        <f>U2349*Settings!$C$13*$D2358</f>
        <v/>
      </c>
      <c r="V2358" s="16">
        <f>V2349*Settings!$C$13*$D2358</f>
        <v/>
      </c>
      <c r="W2358" s="16">
        <f>W2349*Settings!$C$13*$D2358</f>
        <v/>
      </c>
      <c r="X2358" s="16">
        <f>X2349*Settings!$C$13*$D2358</f>
        <v/>
      </c>
      <c r="Y2358" s="16">
        <f>Y2349*Settings!$C$13*$D2358</f>
        <v/>
      </c>
      <c r="Z2358" s="16">
        <f>Z2349*Settings!$C$13*$D2358</f>
        <v/>
      </c>
      <c r="AA2358" s="16">
        <f>AA2349*Settings!$C$13*$D2358</f>
        <v/>
      </c>
      <c r="AB2358" s="16">
        <f>AB2349*Settings!$C$13*$D2358</f>
        <v/>
      </c>
      <c r="AC2358" s="16">
        <f>AC2349*Settings!$C$13*$D2358</f>
        <v/>
      </c>
      <c r="AD2358" s="16">
        <f>AD2349*Settings!$C$13*$D2358</f>
        <v/>
      </c>
      <c r="AF2358" s="11">
        <f>CodePrefix&amp;$A2358&amp;IF($C2358="","","."&amp;$C2358&amp;"."&amp;$B2358)&amp;INDEX(VarEnd,MATCH($A2358,VarKey,0))&amp;AF$5</f>
        <v/>
      </c>
      <c r="AG2358" s="15">
        <f>AG2349*Settings!$C$13*$D2358</f>
        <v/>
      </c>
      <c r="AH2358" s="16">
        <f>AH2349*Settings!$C$13*$D2358</f>
        <v/>
      </c>
      <c r="AI2358" s="16">
        <f>AI2349*Settings!$C$13*$D2358</f>
        <v/>
      </c>
      <c r="AJ2358" s="16">
        <f>AJ2349*Settings!$C$13*$D2358</f>
        <v/>
      </c>
      <c r="AK2358" s="16">
        <f>AK2349*Settings!$C$13*$D2358</f>
        <v/>
      </c>
      <c r="AL2358" s="16">
        <f>AL2349*Settings!$C$13*$D2358</f>
        <v/>
      </c>
      <c r="AM2358" s="16">
        <f>AM2349*Settings!$C$13*$D2358</f>
        <v/>
      </c>
      <c r="AN2358" s="16">
        <f>AN2349*Settings!$C$13*$D2358</f>
        <v/>
      </c>
      <c r="AO2358" s="16">
        <f>AO2349*Settings!$C$13*$D2358</f>
        <v/>
      </c>
      <c r="AP2358" s="16">
        <f>AP2349*Settings!$C$13*$D2358</f>
        <v/>
      </c>
      <c r="AQ2358" s="16">
        <f>AQ2349*Settings!$C$13*$D2358</f>
        <v/>
      </c>
      <c r="AR2358" s="16">
        <f>AR2349*Settings!$C$13*$D2358</f>
        <v/>
      </c>
      <c r="AS2358" s="16">
        <f>AS2349*Settings!$C$13*$D2358</f>
        <v/>
      </c>
      <c r="AT2358" s="16">
        <f>AT2349*Settings!$C$13*$D2358</f>
        <v/>
      </c>
      <c r="AU2358" s="16">
        <f>AU2349*Settings!$C$13*$D2358</f>
        <v/>
      </c>
      <c r="AV2358" s="16">
        <f>AV2349*Settings!$C$13*$D2358</f>
        <v/>
      </c>
      <c r="AW2358" s="16">
        <f>AW2349*Settings!$C$13*$D2358</f>
        <v/>
      </c>
      <c r="AX2358" s="16">
        <f>AX2349*Settings!$C$13*$D2358</f>
        <v/>
      </c>
      <c r="AY2358" s="16">
        <f>AY2349*Settings!$C$13*$D2358</f>
        <v/>
      </c>
    </row>
    <row r="2359" hidden="1" outlineLevel="2">
      <c r="A2359" s="14" t="inlineStr">
        <is>
          <t>co2</t>
        </is>
      </c>
      <c r="B2359" s="14" t="inlineStr">
        <is>
          <t>ker</t>
        </is>
      </c>
      <c r="C2359" s="14" t="inlineStr">
        <is>
          <t>mac</t>
        </is>
      </c>
      <c r="D2359" s="32">
        <f>INDEX(Inputs!$W$5:$W$132,MATCH($B2359&amp;"|"&amp;$C2359,Inputs!$A$5:$A$132,0))</f>
        <v/>
      </c>
      <c r="E2359" s="36" t="n"/>
      <c r="F2359" s="36" t="n"/>
      <c r="G2359" s="36" t="n"/>
      <c r="H2359" s="14">
        <f>INDEX(VarLab,MATCH($A2359,VarKey,0))&amp;INDEX(MemLab,MATCH($C2359&amp;"|"&amp;$B2359,MemKey,0))</f>
        <v/>
      </c>
      <c r="I2359" s="14">
        <f>INDEX(VarUnit,MATCH($A2359,VarKey,0))</f>
        <v/>
      </c>
      <c r="J2359" s="14">
        <f>INDEX(VarSrc,MATCH($A2359,VarKey,0))</f>
        <v/>
      </c>
      <c r="K2359" s="11">
        <f>CodePrefix&amp;$A2359&amp;IF($C2359="","","."&amp;$C2359&amp;"."&amp;$B2359)&amp;INDEX(VarEnd,MATCH($A2359,VarKey,0))&amp;K$5</f>
        <v/>
      </c>
      <c r="L2359" s="15">
        <f>L2350*Settings!$C$13*$D2359</f>
        <v/>
      </c>
      <c r="M2359" s="16">
        <f>M2350*Settings!$C$13*$D2359</f>
        <v/>
      </c>
      <c r="N2359" s="16">
        <f>N2350*Settings!$C$13*$D2359</f>
        <v/>
      </c>
      <c r="O2359" s="16">
        <f>O2350*Settings!$C$13*$D2359</f>
        <v/>
      </c>
      <c r="P2359" s="16">
        <f>P2350*Settings!$C$13*$D2359</f>
        <v/>
      </c>
      <c r="Q2359" s="16">
        <f>Q2350*Settings!$C$13*$D2359</f>
        <v/>
      </c>
      <c r="R2359" s="16">
        <f>R2350*Settings!$C$13*$D2359</f>
        <v/>
      </c>
      <c r="S2359" s="16">
        <f>S2350*Settings!$C$13*$D2359</f>
        <v/>
      </c>
      <c r="T2359" s="16">
        <f>T2350*Settings!$C$13*$D2359</f>
        <v/>
      </c>
      <c r="U2359" s="16">
        <f>U2350*Settings!$C$13*$D2359</f>
        <v/>
      </c>
      <c r="V2359" s="16">
        <f>V2350*Settings!$C$13*$D2359</f>
        <v/>
      </c>
      <c r="W2359" s="16">
        <f>W2350*Settings!$C$13*$D2359</f>
        <v/>
      </c>
      <c r="X2359" s="16">
        <f>X2350*Settings!$C$13*$D2359</f>
        <v/>
      </c>
      <c r="Y2359" s="16">
        <f>Y2350*Settings!$C$13*$D2359</f>
        <v/>
      </c>
      <c r="Z2359" s="16">
        <f>Z2350*Settings!$C$13*$D2359</f>
        <v/>
      </c>
      <c r="AA2359" s="16">
        <f>AA2350*Settings!$C$13*$D2359</f>
        <v/>
      </c>
      <c r="AB2359" s="16">
        <f>AB2350*Settings!$C$13*$D2359</f>
        <v/>
      </c>
      <c r="AC2359" s="16">
        <f>AC2350*Settings!$C$13*$D2359</f>
        <v/>
      </c>
      <c r="AD2359" s="16">
        <f>AD2350*Settings!$C$13*$D2359</f>
        <v/>
      </c>
      <c r="AF2359" s="11">
        <f>CodePrefix&amp;$A2359&amp;IF($C2359="","","."&amp;$C2359&amp;"."&amp;$B2359)&amp;INDEX(VarEnd,MATCH($A2359,VarKey,0))&amp;AF$5</f>
        <v/>
      </c>
      <c r="AG2359" s="15">
        <f>AG2350*Settings!$C$13*$D2359</f>
        <v/>
      </c>
      <c r="AH2359" s="16">
        <f>AH2350*Settings!$C$13*$D2359</f>
        <v/>
      </c>
      <c r="AI2359" s="16">
        <f>AI2350*Settings!$C$13*$D2359</f>
        <v/>
      </c>
      <c r="AJ2359" s="16">
        <f>AJ2350*Settings!$C$13*$D2359</f>
        <v/>
      </c>
      <c r="AK2359" s="16">
        <f>AK2350*Settings!$C$13*$D2359</f>
        <v/>
      </c>
      <c r="AL2359" s="16">
        <f>AL2350*Settings!$C$13*$D2359</f>
        <v/>
      </c>
      <c r="AM2359" s="16">
        <f>AM2350*Settings!$C$13*$D2359</f>
        <v/>
      </c>
      <c r="AN2359" s="16">
        <f>AN2350*Settings!$C$13*$D2359</f>
        <v/>
      </c>
      <c r="AO2359" s="16">
        <f>AO2350*Settings!$C$13*$D2359</f>
        <v/>
      </c>
      <c r="AP2359" s="16">
        <f>AP2350*Settings!$C$13*$D2359</f>
        <v/>
      </c>
      <c r="AQ2359" s="16">
        <f>AQ2350*Settings!$C$13*$D2359</f>
        <v/>
      </c>
      <c r="AR2359" s="16">
        <f>AR2350*Settings!$C$13*$D2359</f>
        <v/>
      </c>
      <c r="AS2359" s="16">
        <f>AS2350*Settings!$C$13*$D2359</f>
        <v/>
      </c>
      <c r="AT2359" s="16">
        <f>AT2350*Settings!$C$13*$D2359</f>
        <v/>
      </c>
      <c r="AU2359" s="16">
        <f>AU2350*Settings!$C$13*$D2359</f>
        <v/>
      </c>
      <c r="AV2359" s="16">
        <f>AV2350*Settings!$C$13*$D2359</f>
        <v/>
      </c>
      <c r="AW2359" s="16">
        <f>AW2350*Settings!$C$13*$D2359</f>
        <v/>
      </c>
      <c r="AX2359" s="16">
        <f>AX2350*Settings!$C$13*$D2359</f>
        <v/>
      </c>
      <c r="AY2359" s="16">
        <f>AY2350*Settings!$C$13*$D2359</f>
        <v/>
      </c>
    </row>
    <row r="2360" hidden="1" outlineLevel="2">
      <c r="A2360" s="14" t="inlineStr">
        <is>
          <t>co2</t>
        </is>
      </c>
      <c r="B2360" s="14" t="inlineStr">
        <is>
          <t>oop</t>
        </is>
      </c>
      <c r="C2360" s="14" t="inlineStr">
        <is>
          <t>mac</t>
        </is>
      </c>
      <c r="D2360" s="32">
        <f>INDEX(Inputs!$W$5:$W$132,MATCH($B2360&amp;"|"&amp;$C2360,Inputs!$A$5:$A$132,0))</f>
        <v/>
      </c>
      <c r="E2360" s="36" t="n"/>
      <c r="F2360" s="36" t="n"/>
      <c r="G2360" s="36" t="n"/>
      <c r="H2360" s="14">
        <f>INDEX(VarLab,MATCH($A2360,VarKey,0))&amp;INDEX(MemLab,MATCH($C2360&amp;"|"&amp;$B2360,MemKey,0))</f>
        <v/>
      </c>
      <c r="I2360" s="14">
        <f>INDEX(VarUnit,MATCH($A2360,VarKey,0))</f>
        <v/>
      </c>
      <c r="J2360" s="14">
        <f>INDEX(VarSrc,MATCH($A2360,VarKey,0))</f>
        <v/>
      </c>
      <c r="K2360" s="11">
        <f>CodePrefix&amp;$A2360&amp;IF($C2360="","","."&amp;$C2360&amp;"."&amp;$B2360)&amp;INDEX(VarEnd,MATCH($A2360,VarKey,0))&amp;K$5</f>
        <v/>
      </c>
      <c r="L2360" s="15">
        <f>L2351*Settings!$C$13*$D2360</f>
        <v/>
      </c>
      <c r="M2360" s="16">
        <f>M2351*Settings!$C$13*$D2360</f>
        <v/>
      </c>
      <c r="N2360" s="16">
        <f>N2351*Settings!$C$13*$D2360</f>
        <v/>
      </c>
      <c r="O2360" s="16">
        <f>O2351*Settings!$C$13*$D2360</f>
        <v/>
      </c>
      <c r="P2360" s="16">
        <f>P2351*Settings!$C$13*$D2360</f>
        <v/>
      </c>
      <c r="Q2360" s="16">
        <f>Q2351*Settings!$C$13*$D2360</f>
        <v/>
      </c>
      <c r="R2360" s="16">
        <f>R2351*Settings!$C$13*$D2360</f>
        <v/>
      </c>
      <c r="S2360" s="16">
        <f>S2351*Settings!$C$13*$D2360</f>
        <v/>
      </c>
      <c r="T2360" s="16">
        <f>T2351*Settings!$C$13*$D2360</f>
        <v/>
      </c>
      <c r="U2360" s="16">
        <f>U2351*Settings!$C$13*$D2360</f>
        <v/>
      </c>
      <c r="V2360" s="16">
        <f>V2351*Settings!$C$13*$D2360</f>
        <v/>
      </c>
      <c r="W2360" s="16">
        <f>W2351*Settings!$C$13*$D2360</f>
        <v/>
      </c>
      <c r="X2360" s="16">
        <f>X2351*Settings!$C$13*$D2360</f>
        <v/>
      </c>
      <c r="Y2360" s="16">
        <f>Y2351*Settings!$C$13*$D2360</f>
        <v/>
      </c>
      <c r="Z2360" s="16">
        <f>Z2351*Settings!$C$13*$D2360</f>
        <v/>
      </c>
      <c r="AA2360" s="16">
        <f>AA2351*Settings!$C$13*$D2360</f>
        <v/>
      </c>
      <c r="AB2360" s="16">
        <f>AB2351*Settings!$C$13*$D2360</f>
        <v/>
      </c>
      <c r="AC2360" s="16">
        <f>AC2351*Settings!$C$13*$D2360</f>
        <v/>
      </c>
      <c r="AD2360" s="16">
        <f>AD2351*Settings!$C$13*$D2360</f>
        <v/>
      </c>
      <c r="AF2360" s="11">
        <f>CodePrefix&amp;$A2360&amp;IF($C2360="","","."&amp;$C2360&amp;"."&amp;$B2360)&amp;INDEX(VarEnd,MATCH($A2360,VarKey,0))&amp;AF$5</f>
        <v/>
      </c>
      <c r="AG2360" s="15">
        <f>AG2351*Settings!$C$13*$D2360</f>
        <v/>
      </c>
      <c r="AH2360" s="16">
        <f>AH2351*Settings!$C$13*$D2360</f>
        <v/>
      </c>
      <c r="AI2360" s="16">
        <f>AI2351*Settings!$C$13*$D2360</f>
        <v/>
      </c>
      <c r="AJ2360" s="16">
        <f>AJ2351*Settings!$C$13*$D2360</f>
        <v/>
      </c>
      <c r="AK2360" s="16">
        <f>AK2351*Settings!$C$13*$D2360</f>
        <v/>
      </c>
      <c r="AL2360" s="16">
        <f>AL2351*Settings!$C$13*$D2360</f>
        <v/>
      </c>
      <c r="AM2360" s="16">
        <f>AM2351*Settings!$C$13*$D2360</f>
        <v/>
      </c>
      <c r="AN2360" s="16">
        <f>AN2351*Settings!$C$13*$D2360</f>
        <v/>
      </c>
      <c r="AO2360" s="16">
        <f>AO2351*Settings!$C$13*$D2360</f>
        <v/>
      </c>
      <c r="AP2360" s="16">
        <f>AP2351*Settings!$C$13*$D2360</f>
        <v/>
      </c>
      <c r="AQ2360" s="16">
        <f>AQ2351*Settings!$C$13*$D2360</f>
        <v/>
      </c>
      <c r="AR2360" s="16">
        <f>AR2351*Settings!$C$13*$D2360</f>
        <v/>
      </c>
      <c r="AS2360" s="16">
        <f>AS2351*Settings!$C$13*$D2360</f>
        <v/>
      </c>
      <c r="AT2360" s="16">
        <f>AT2351*Settings!$C$13*$D2360</f>
        <v/>
      </c>
      <c r="AU2360" s="16">
        <f>AU2351*Settings!$C$13*$D2360</f>
        <v/>
      </c>
      <c r="AV2360" s="16">
        <f>AV2351*Settings!$C$13*$D2360</f>
        <v/>
      </c>
      <c r="AW2360" s="16">
        <f>AW2351*Settings!$C$13*$D2360</f>
        <v/>
      </c>
      <c r="AX2360" s="16">
        <f>AX2351*Settings!$C$13*$D2360</f>
        <v/>
      </c>
      <c r="AY2360" s="16">
        <f>AY2351*Settings!$C$13*$D2360</f>
        <v/>
      </c>
    </row>
    <row r="2361" hidden="1" outlineLevel="2">
      <c r="A2361" s="14" t="inlineStr">
        <is>
          <t>co2</t>
        </is>
      </c>
      <c r="B2361" s="14" t="inlineStr">
        <is>
          <t>bio</t>
        </is>
      </c>
      <c r="C2361" s="14" t="inlineStr">
        <is>
          <t>mac</t>
        </is>
      </c>
      <c r="D2361" s="32">
        <f>INDEX(Inputs!$W$5:$W$132,MATCH($B2361&amp;"|"&amp;$C2361,Inputs!$A$5:$A$132,0))</f>
        <v/>
      </c>
      <c r="E2361" s="36" t="n"/>
      <c r="F2361" s="36" t="n"/>
      <c r="G2361" s="36" t="n"/>
      <c r="H2361" s="14">
        <f>INDEX(VarLab,MATCH($A2361,VarKey,0))&amp;INDEX(MemLab,MATCH($C2361&amp;"|"&amp;$B2361,MemKey,0))</f>
        <v/>
      </c>
      <c r="I2361" s="14">
        <f>INDEX(VarUnit,MATCH($A2361,VarKey,0))</f>
        <v/>
      </c>
      <c r="J2361" s="14">
        <f>INDEX(VarSrc,MATCH($A2361,VarKey,0))</f>
        <v/>
      </c>
      <c r="K2361" s="11">
        <f>CodePrefix&amp;$A2361&amp;IF($C2361="","","."&amp;$C2361&amp;"."&amp;$B2361)&amp;INDEX(VarEnd,MATCH($A2361,VarKey,0))&amp;K$5</f>
        <v/>
      </c>
      <c r="L2361" s="15">
        <f>L2352*Settings!$C$13*$D2361</f>
        <v/>
      </c>
      <c r="M2361" s="16">
        <f>M2352*Settings!$C$13*$D2361</f>
        <v/>
      </c>
      <c r="N2361" s="16">
        <f>N2352*Settings!$C$13*$D2361</f>
        <v/>
      </c>
      <c r="O2361" s="16">
        <f>O2352*Settings!$C$13*$D2361</f>
        <v/>
      </c>
      <c r="P2361" s="16">
        <f>P2352*Settings!$C$13*$D2361</f>
        <v/>
      </c>
      <c r="Q2361" s="16">
        <f>Q2352*Settings!$C$13*$D2361</f>
        <v/>
      </c>
      <c r="R2361" s="16">
        <f>R2352*Settings!$C$13*$D2361</f>
        <v/>
      </c>
      <c r="S2361" s="16">
        <f>S2352*Settings!$C$13*$D2361</f>
        <v/>
      </c>
      <c r="T2361" s="16">
        <f>T2352*Settings!$C$13*$D2361</f>
        <v/>
      </c>
      <c r="U2361" s="16">
        <f>U2352*Settings!$C$13*$D2361</f>
        <v/>
      </c>
      <c r="V2361" s="16">
        <f>V2352*Settings!$C$13*$D2361</f>
        <v/>
      </c>
      <c r="W2361" s="16">
        <f>W2352*Settings!$C$13*$D2361</f>
        <v/>
      </c>
      <c r="X2361" s="16">
        <f>X2352*Settings!$C$13*$D2361</f>
        <v/>
      </c>
      <c r="Y2361" s="16">
        <f>Y2352*Settings!$C$13*$D2361</f>
        <v/>
      </c>
      <c r="Z2361" s="16">
        <f>Z2352*Settings!$C$13*$D2361</f>
        <v/>
      </c>
      <c r="AA2361" s="16">
        <f>AA2352*Settings!$C$13*$D2361</f>
        <v/>
      </c>
      <c r="AB2361" s="16">
        <f>AB2352*Settings!$C$13*$D2361</f>
        <v/>
      </c>
      <c r="AC2361" s="16">
        <f>AC2352*Settings!$C$13*$D2361</f>
        <v/>
      </c>
      <c r="AD2361" s="16">
        <f>AD2352*Settings!$C$13*$D2361</f>
        <v/>
      </c>
      <c r="AF2361" s="11">
        <f>CodePrefix&amp;$A2361&amp;IF($C2361="","","."&amp;$C2361&amp;"."&amp;$B2361)&amp;INDEX(VarEnd,MATCH($A2361,VarKey,0))&amp;AF$5</f>
        <v/>
      </c>
      <c r="AG2361" s="15">
        <f>AG2352*Settings!$C$13*$D2361</f>
        <v/>
      </c>
      <c r="AH2361" s="16">
        <f>AH2352*Settings!$C$13*$D2361</f>
        <v/>
      </c>
      <c r="AI2361" s="16">
        <f>AI2352*Settings!$C$13*$D2361</f>
        <v/>
      </c>
      <c r="AJ2361" s="16">
        <f>AJ2352*Settings!$C$13*$D2361</f>
        <v/>
      </c>
      <c r="AK2361" s="16">
        <f>AK2352*Settings!$C$13*$D2361</f>
        <v/>
      </c>
      <c r="AL2361" s="16">
        <f>AL2352*Settings!$C$13*$D2361</f>
        <v/>
      </c>
      <c r="AM2361" s="16">
        <f>AM2352*Settings!$C$13*$D2361</f>
        <v/>
      </c>
      <c r="AN2361" s="16">
        <f>AN2352*Settings!$C$13*$D2361</f>
        <v/>
      </c>
      <c r="AO2361" s="16">
        <f>AO2352*Settings!$C$13*$D2361</f>
        <v/>
      </c>
      <c r="AP2361" s="16">
        <f>AP2352*Settings!$C$13*$D2361</f>
        <v/>
      </c>
      <c r="AQ2361" s="16">
        <f>AQ2352*Settings!$C$13*$D2361</f>
        <v/>
      </c>
      <c r="AR2361" s="16">
        <f>AR2352*Settings!$C$13*$D2361</f>
        <v/>
      </c>
      <c r="AS2361" s="16">
        <f>AS2352*Settings!$C$13*$D2361</f>
        <v/>
      </c>
      <c r="AT2361" s="16">
        <f>AT2352*Settings!$C$13*$D2361</f>
        <v/>
      </c>
      <c r="AU2361" s="16">
        <f>AU2352*Settings!$C$13*$D2361</f>
        <v/>
      </c>
      <c r="AV2361" s="16">
        <f>AV2352*Settings!$C$13*$D2361</f>
        <v/>
      </c>
      <c r="AW2361" s="16">
        <f>AW2352*Settings!$C$13*$D2361</f>
        <v/>
      </c>
      <c r="AX2361" s="16">
        <f>AX2352*Settings!$C$13*$D2361</f>
        <v/>
      </c>
      <c r="AY2361" s="16">
        <f>AY2352*Settings!$C$13*$D2361</f>
        <v/>
      </c>
    </row>
    <row r="2362" hidden="1" outlineLevel="2"/>
    <row r="2363" hidden="1" outlineLevel="2">
      <c r="A2363" s="14" t="inlineStr">
        <is>
          <t>rtx</t>
        </is>
      </c>
      <c r="B2363" s="14" t="inlineStr">
        <is>
          <t>coa</t>
        </is>
      </c>
      <c r="C2363" s="14" t="inlineStr">
        <is>
          <t>mac</t>
        </is>
      </c>
      <c r="D2363" s="32">
        <f>INDEX(Inputs!$U$5:$U$132,MATCH($B2363&amp;"|"&amp;$C2363,Inputs!$A$5:$A$132,0))</f>
        <v/>
      </c>
      <c r="E2363" s="32">
        <f>INDEX(Inputs!$V$5:$V$132,MATCH($B2363&amp;"|"&amp;$C2363,Inputs!$A$5:$A$132,0))</f>
        <v/>
      </c>
      <c r="F2363" s="36" t="n"/>
      <c r="G2363" s="36" t="n"/>
      <c r="H2363" s="14">
        <f>INDEX(VarLab,MATCH($A2363,VarKey,0))&amp;INDEX(MemLab,MATCH($C2363&amp;"|"&amp;$B2363,MemKey,0))</f>
        <v/>
      </c>
      <c r="I2363" s="14">
        <f>INDEX(VarUnit,MATCH($A2363,VarKey,0))</f>
        <v/>
      </c>
      <c r="J2363" s="14">
        <f>INDEX(VarSrc,MATCH($A2363,VarKey,0))</f>
        <v/>
      </c>
      <c r="K2363" s="11">
        <f>CodePrefix&amp;$A2363&amp;IF($C2363="","","."&amp;$C2363&amp;"."&amp;$B2363)&amp;INDEX(VarEnd,MATCH($A2363,VarKey,0))&amp;K$5</f>
        <v/>
      </c>
      <c r="L2363" s="39">
        <f>L2345*Settings!$C$13*(INDEX(L$407:L$418,$D2363)+INDEX(L$394:L$405,$D2363)+L2318*(1+$E2363))</f>
        <v/>
      </c>
      <c r="M2363" s="40">
        <f>M2345*Settings!$C$13*(INDEX(M$407:M$418,$D2363)+INDEX(M$394:M$405,$D2363)+M2318*(1+$E2363))</f>
        <v/>
      </c>
      <c r="N2363" s="40">
        <f>N2345*Settings!$C$13*(INDEX(N$407:N$418,$D2363)+INDEX(N$394:N$405,$D2363)+N2318*(1+$E2363))</f>
        <v/>
      </c>
      <c r="O2363" s="40">
        <f>O2345*Settings!$C$13*(INDEX(O$407:O$418,$D2363)+INDEX(O$394:O$405,$D2363)+O2318*(1+$E2363))</f>
        <v/>
      </c>
      <c r="P2363" s="40">
        <f>P2345*Settings!$C$13*(INDEX(P$407:P$418,$D2363)+INDEX(P$394:P$405,$D2363)+P2318*(1+$E2363))</f>
        <v/>
      </c>
      <c r="Q2363" s="40">
        <f>Q2345*Settings!$C$13*(INDEX(Q$407:Q$418,$D2363)+INDEX(Q$394:Q$405,$D2363)+Q2318*(1+$E2363))</f>
        <v/>
      </c>
      <c r="R2363" s="40">
        <f>R2345*Settings!$C$13*(INDEX(R$407:R$418,$D2363)+INDEX(R$394:R$405,$D2363)+R2318*(1+$E2363))</f>
        <v/>
      </c>
      <c r="S2363" s="40">
        <f>S2345*Settings!$C$13*(INDEX(S$407:S$418,$D2363)+INDEX(S$394:S$405,$D2363)+S2318*(1+$E2363))</f>
        <v/>
      </c>
      <c r="T2363" s="40">
        <f>T2345*Settings!$C$13*(INDEX(T$407:T$418,$D2363)+INDEX(T$394:T$405,$D2363)+T2318*(1+$E2363))</f>
        <v/>
      </c>
      <c r="U2363" s="40">
        <f>U2345*Settings!$C$13*(INDEX(U$407:U$418,$D2363)+INDEX(U$394:U$405,$D2363)+U2318*(1+$E2363))</f>
        <v/>
      </c>
      <c r="V2363" s="40">
        <f>V2345*Settings!$C$13*(INDEX(V$407:V$418,$D2363)+INDEX(V$394:V$405,$D2363)+V2318*(1+$E2363))</f>
        <v/>
      </c>
      <c r="W2363" s="40">
        <f>W2345*Settings!$C$13*(INDEX(W$407:W$418,$D2363)+INDEX(W$394:W$405,$D2363)+W2318*(1+$E2363))</f>
        <v/>
      </c>
      <c r="X2363" s="40">
        <f>X2345*Settings!$C$13*(INDEX(X$407:X$418,$D2363)+INDEX(X$394:X$405,$D2363)+X2318*(1+$E2363))</f>
        <v/>
      </c>
      <c r="Y2363" s="40">
        <f>Y2345*Settings!$C$13*(INDEX(Y$407:Y$418,$D2363)+INDEX(Y$394:Y$405,$D2363)+Y2318*(1+$E2363))</f>
        <v/>
      </c>
      <c r="Z2363" s="40">
        <f>Z2345*Settings!$C$13*(INDEX(Z$407:Z$418,$D2363)+INDEX(Z$394:Z$405,$D2363)+Z2318*(1+$E2363))</f>
        <v/>
      </c>
      <c r="AA2363" s="40">
        <f>AA2345*Settings!$C$13*(INDEX(AA$407:AA$418,$D2363)+INDEX(AA$394:AA$405,$D2363)+AA2318*(1+$E2363))</f>
        <v/>
      </c>
      <c r="AB2363" s="40">
        <f>AB2345*Settings!$C$13*(INDEX(AB$407:AB$418,$D2363)+INDEX(AB$394:AB$405,$D2363)+AB2318*(1+$E2363))</f>
        <v/>
      </c>
      <c r="AC2363" s="40">
        <f>AC2345*Settings!$C$13*(INDEX(AC$407:AC$418,$D2363)+INDEX(AC$394:AC$405,$D2363)+AC2318*(1+$E2363))</f>
        <v/>
      </c>
      <c r="AD2363" s="40">
        <f>AD2345*Settings!$C$13*(INDEX(AD$407:AD$418,$D2363)+INDEX(AD$394:AD$405,$D2363)+AD2318*(1+$E2363))</f>
        <v/>
      </c>
      <c r="AF2363" s="11">
        <f>CodePrefix&amp;$A2363&amp;IF($C2363="","","."&amp;$C2363&amp;"."&amp;$B2363)&amp;INDEX(VarEnd,MATCH($A2363,VarKey,0))&amp;AF$5</f>
        <v/>
      </c>
      <c r="AG2363" s="39">
        <f>AG2345*Settings!$C$13*(INDEX(AG$407:AG$418,$D2363)+INDEX(AG$394:AG$405,$D2363)+AG2318*(1+$E2363))</f>
        <v/>
      </c>
      <c r="AH2363" s="40">
        <f>AH2345*Settings!$C$13*(INDEX(AH$407:AH$418,$D2363)+INDEX(AH$394:AH$405,$D2363)+AH2318*(1+$E2363))</f>
        <v/>
      </c>
      <c r="AI2363" s="40">
        <f>AI2345*Settings!$C$13*(INDEX(AI$407:AI$418,$D2363)+INDEX(AI$394:AI$405,$D2363)+AI2318*(1+$E2363))</f>
        <v/>
      </c>
      <c r="AJ2363" s="40">
        <f>AJ2345*Settings!$C$13*(INDEX(AJ$407:AJ$418,$D2363)+INDEX(AJ$394:AJ$405,$D2363)+AJ2318*(1+$E2363))</f>
        <v/>
      </c>
      <c r="AK2363" s="40">
        <f>AK2345*Settings!$C$13*(INDEX(AK$407:AK$418,$D2363)+INDEX(AK$394:AK$405,$D2363)+AK2318*(1+$E2363))</f>
        <v/>
      </c>
      <c r="AL2363" s="40">
        <f>AL2345*Settings!$C$13*(INDEX(AL$407:AL$418,$D2363)+INDEX(AL$394:AL$405,$D2363)+AL2318*(1+$E2363))</f>
        <v/>
      </c>
      <c r="AM2363" s="40">
        <f>AM2345*Settings!$C$13*(INDEX(AM$407:AM$418,$D2363)+INDEX(AM$394:AM$405,$D2363)+AM2318*(1+$E2363))</f>
        <v/>
      </c>
      <c r="AN2363" s="40">
        <f>AN2345*Settings!$C$13*(INDEX(AN$407:AN$418,$D2363)+INDEX(AN$394:AN$405,$D2363)+AN2318*(1+$E2363))</f>
        <v/>
      </c>
      <c r="AO2363" s="40">
        <f>AO2345*Settings!$C$13*(INDEX(AO$407:AO$418,$D2363)+INDEX(AO$394:AO$405,$D2363)+AO2318*(1+$E2363))</f>
        <v/>
      </c>
      <c r="AP2363" s="40">
        <f>AP2345*Settings!$C$13*(INDEX(AP$407:AP$418,$D2363)+INDEX(AP$394:AP$405,$D2363)+AP2318*(1+$E2363))</f>
        <v/>
      </c>
      <c r="AQ2363" s="40">
        <f>AQ2345*Settings!$C$13*(INDEX(AQ$407:AQ$418,$D2363)+INDEX(AQ$394:AQ$405,$D2363)+AQ2318*(1+$E2363))</f>
        <v/>
      </c>
      <c r="AR2363" s="40">
        <f>AR2345*Settings!$C$13*(INDEX(AR$407:AR$418,$D2363)+INDEX(AR$394:AR$405,$D2363)+AR2318*(1+$E2363))</f>
        <v/>
      </c>
      <c r="AS2363" s="40">
        <f>AS2345*Settings!$C$13*(INDEX(AS$407:AS$418,$D2363)+INDEX(AS$394:AS$405,$D2363)+AS2318*(1+$E2363))</f>
        <v/>
      </c>
      <c r="AT2363" s="40">
        <f>AT2345*Settings!$C$13*(INDEX(AT$407:AT$418,$D2363)+INDEX(AT$394:AT$405,$D2363)+AT2318*(1+$E2363))</f>
        <v/>
      </c>
      <c r="AU2363" s="40">
        <f>AU2345*Settings!$C$13*(INDEX(AU$407:AU$418,$D2363)+INDEX(AU$394:AU$405,$D2363)+AU2318*(1+$E2363))</f>
        <v/>
      </c>
      <c r="AV2363" s="40">
        <f>AV2345*Settings!$C$13*(INDEX(AV$407:AV$418,$D2363)+INDEX(AV$394:AV$405,$D2363)+AV2318*(1+$E2363))</f>
        <v/>
      </c>
      <c r="AW2363" s="40">
        <f>AW2345*Settings!$C$13*(INDEX(AW$407:AW$418,$D2363)+INDEX(AW$394:AW$405,$D2363)+AW2318*(1+$E2363))</f>
        <v/>
      </c>
      <c r="AX2363" s="40">
        <f>AX2345*Settings!$C$13*(INDEX(AX$407:AX$418,$D2363)+INDEX(AX$394:AX$405,$D2363)+AX2318*(1+$E2363))</f>
        <v/>
      </c>
      <c r="AY2363" s="40">
        <f>AY2345*Settings!$C$13*(INDEX(AY$407:AY$418,$D2363)+INDEX(AY$394:AY$405,$D2363)+AY2318*(1+$E2363))</f>
        <v/>
      </c>
    </row>
    <row r="2364" hidden="1" outlineLevel="2">
      <c r="A2364" s="14" t="inlineStr">
        <is>
          <t>rtx</t>
        </is>
      </c>
      <c r="B2364" s="14" t="inlineStr">
        <is>
          <t>nga</t>
        </is>
      </c>
      <c r="C2364" s="14" t="inlineStr">
        <is>
          <t>mac</t>
        </is>
      </c>
      <c r="D2364" s="32">
        <f>INDEX(Inputs!$U$5:$U$132,MATCH($B2364&amp;"|"&amp;$C2364,Inputs!$A$5:$A$132,0))</f>
        <v/>
      </c>
      <c r="E2364" s="32">
        <f>INDEX(Inputs!$V$5:$V$132,MATCH($B2364&amp;"|"&amp;$C2364,Inputs!$A$5:$A$132,0))</f>
        <v/>
      </c>
      <c r="F2364" s="36" t="n"/>
      <c r="G2364" s="36" t="n"/>
      <c r="H2364" s="14">
        <f>INDEX(VarLab,MATCH($A2364,VarKey,0))&amp;INDEX(MemLab,MATCH($C2364&amp;"|"&amp;$B2364,MemKey,0))</f>
        <v/>
      </c>
      <c r="I2364" s="14">
        <f>INDEX(VarUnit,MATCH($A2364,VarKey,0))</f>
        <v/>
      </c>
      <c r="J2364" s="14">
        <f>INDEX(VarSrc,MATCH($A2364,VarKey,0))</f>
        <v/>
      </c>
      <c r="K2364" s="11">
        <f>CodePrefix&amp;$A2364&amp;IF($C2364="","","."&amp;$C2364&amp;"."&amp;$B2364)&amp;INDEX(VarEnd,MATCH($A2364,VarKey,0))&amp;K$5</f>
        <v/>
      </c>
      <c r="L2364" s="39">
        <f>L2346*Settings!$C$13*(INDEX(L$407:L$418,$D2364)+INDEX(L$394:L$405,$D2364)+L2319*(1+$E2364))</f>
        <v/>
      </c>
      <c r="M2364" s="40">
        <f>M2346*Settings!$C$13*(INDEX(M$407:M$418,$D2364)+INDEX(M$394:M$405,$D2364)+M2319*(1+$E2364))</f>
        <v/>
      </c>
      <c r="N2364" s="40">
        <f>N2346*Settings!$C$13*(INDEX(N$407:N$418,$D2364)+INDEX(N$394:N$405,$D2364)+N2319*(1+$E2364))</f>
        <v/>
      </c>
      <c r="O2364" s="40">
        <f>O2346*Settings!$C$13*(INDEX(O$407:O$418,$D2364)+INDEX(O$394:O$405,$D2364)+O2319*(1+$E2364))</f>
        <v/>
      </c>
      <c r="P2364" s="40">
        <f>P2346*Settings!$C$13*(INDEX(P$407:P$418,$D2364)+INDEX(P$394:P$405,$D2364)+P2319*(1+$E2364))</f>
        <v/>
      </c>
      <c r="Q2364" s="40">
        <f>Q2346*Settings!$C$13*(INDEX(Q$407:Q$418,$D2364)+INDEX(Q$394:Q$405,$D2364)+Q2319*(1+$E2364))</f>
        <v/>
      </c>
      <c r="R2364" s="40">
        <f>R2346*Settings!$C$13*(INDEX(R$407:R$418,$D2364)+INDEX(R$394:R$405,$D2364)+R2319*(1+$E2364))</f>
        <v/>
      </c>
      <c r="S2364" s="40">
        <f>S2346*Settings!$C$13*(INDEX(S$407:S$418,$D2364)+INDEX(S$394:S$405,$D2364)+S2319*(1+$E2364))</f>
        <v/>
      </c>
      <c r="T2364" s="40">
        <f>T2346*Settings!$C$13*(INDEX(T$407:T$418,$D2364)+INDEX(T$394:T$405,$D2364)+T2319*(1+$E2364))</f>
        <v/>
      </c>
      <c r="U2364" s="40">
        <f>U2346*Settings!$C$13*(INDEX(U$407:U$418,$D2364)+INDEX(U$394:U$405,$D2364)+U2319*(1+$E2364))</f>
        <v/>
      </c>
      <c r="V2364" s="40">
        <f>V2346*Settings!$C$13*(INDEX(V$407:V$418,$D2364)+INDEX(V$394:V$405,$D2364)+V2319*(1+$E2364))</f>
        <v/>
      </c>
      <c r="W2364" s="40">
        <f>W2346*Settings!$C$13*(INDEX(W$407:W$418,$D2364)+INDEX(W$394:W$405,$D2364)+W2319*(1+$E2364))</f>
        <v/>
      </c>
      <c r="X2364" s="40">
        <f>X2346*Settings!$C$13*(INDEX(X$407:X$418,$D2364)+INDEX(X$394:X$405,$D2364)+X2319*(1+$E2364))</f>
        <v/>
      </c>
      <c r="Y2364" s="40">
        <f>Y2346*Settings!$C$13*(INDEX(Y$407:Y$418,$D2364)+INDEX(Y$394:Y$405,$D2364)+Y2319*(1+$E2364))</f>
        <v/>
      </c>
      <c r="Z2364" s="40">
        <f>Z2346*Settings!$C$13*(INDEX(Z$407:Z$418,$D2364)+INDEX(Z$394:Z$405,$D2364)+Z2319*(1+$E2364))</f>
        <v/>
      </c>
      <c r="AA2364" s="40">
        <f>AA2346*Settings!$C$13*(INDEX(AA$407:AA$418,$D2364)+INDEX(AA$394:AA$405,$D2364)+AA2319*(1+$E2364))</f>
        <v/>
      </c>
      <c r="AB2364" s="40">
        <f>AB2346*Settings!$C$13*(INDEX(AB$407:AB$418,$D2364)+INDEX(AB$394:AB$405,$D2364)+AB2319*(1+$E2364))</f>
        <v/>
      </c>
      <c r="AC2364" s="40">
        <f>AC2346*Settings!$C$13*(INDEX(AC$407:AC$418,$D2364)+INDEX(AC$394:AC$405,$D2364)+AC2319*(1+$E2364))</f>
        <v/>
      </c>
      <c r="AD2364" s="40">
        <f>AD2346*Settings!$C$13*(INDEX(AD$407:AD$418,$D2364)+INDEX(AD$394:AD$405,$D2364)+AD2319*(1+$E2364))</f>
        <v/>
      </c>
      <c r="AF2364" s="11">
        <f>CodePrefix&amp;$A2364&amp;IF($C2364="","","."&amp;$C2364&amp;"."&amp;$B2364)&amp;INDEX(VarEnd,MATCH($A2364,VarKey,0))&amp;AF$5</f>
        <v/>
      </c>
      <c r="AG2364" s="39">
        <f>AG2346*Settings!$C$13*(INDEX(AG$407:AG$418,$D2364)+INDEX(AG$394:AG$405,$D2364)+AG2319*(1+$E2364))</f>
        <v/>
      </c>
      <c r="AH2364" s="40">
        <f>AH2346*Settings!$C$13*(INDEX(AH$407:AH$418,$D2364)+INDEX(AH$394:AH$405,$D2364)+AH2319*(1+$E2364))</f>
        <v/>
      </c>
      <c r="AI2364" s="40">
        <f>AI2346*Settings!$C$13*(INDEX(AI$407:AI$418,$D2364)+INDEX(AI$394:AI$405,$D2364)+AI2319*(1+$E2364))</f>
        <v/>
      </c>
      <c r="AJ2364" s="40">
        <f>AJ2346*Settings!$C$13*(INDEX(AJ$407:AJ$418,$D2364)+INDEX(AJ$394:AJ$405,$D2364)+AJ2319*(1+$E2364))</f>
        <v/>
      </c>
      <c r="AK2364" s="40">
        <f>AK2346*Settings!$C$13*(INDEX(AK$407:AK$418,$D2364)+INDEX(AK$394:AK$405,$D2364)+AK2319*(1+$E2364))</f>
        <v/>
      </c>
      <c r="AL2364" s="40">
        <f>AL2346*Settings!$C$13*(INDEX(AL$407:AL$418,$D2364)+INDEX(AL$394:AL$405,$D2364)+AL2319*(1+$E2364))</f>
        <v/>
      </c>
      <c r="AM2364" s="40">
        <f>AM2346*Settings!$C$13*(INDEX(AM$407:AM$418,$D2364)+INDEX(AM$394:AM$405,$D2364)+AM2319*(1+$E2364))</f>
        <v/>
      </c>
      <c r="AN2364" s="40">
        <f>AN2346*Settings!$C$13*(INDEX(AN$407:AN$418,$D2364)+INDEX(AN$394:AN$405,$D2364)+AN2319*(1+$E2364))</f>
        <v/>
      </c>
      <c r="AO2364" s="40">
        <f>AO2346*Settings!$C$13*(INDEX(AO$407:AO$418,$D2364)+INDEX(AO$394:AO$405,$D2364)+AO2319*(1+$E2364))</f>
        <v/>
      </c>
      <c r="AP2364" s="40">
        <f>AP2346*Settings!$C$13*(INDEX(AP$407:AP$418,$D2364)+INDEX(AP$394:AP$405,$D2364)+AP2319*(1+$E2364))</f>
        <v/>
      </c>
      <c r="AQ2364" s="40">
        <f>AQ2346*Settings!$C$13*(INDEX(AQ$407:AQ$418,$D2364)+INDEX(AQ$394:AQ$405,$D2364)+AQ2319*(1+$E2364))</f>
        <v/>
      </c>
      <c r="AR2364" s="40">
        <f>AR2346*Settings!$C$13*(INDEX(AR$407:AR$418,$D2364)+INDEX(AR$394:AR$405,$D2364)+AR2319*(1+$E2364))</f>
        <v/>
      </c>
      <c r="AS2364" s="40">
        <f>AS2346*Settings!$C$13*(INDEX(AS$407:AS$418,$D2364)+INDEX(AS$394:AS$405,$D2364)+AS2319*(1+$E2364))</f>
        <v/>
      </c>
      <c r="AT2364" s="40">
        <f>AT2346*Settings!$C$13*(INDEX(AT$407:AT$418,$D2364)+INDEX(AT$394:AT$405,$D2364)+AT2319*(1+$E2364))</f>
        <v/>
      </c>
      <c r="AU2364" s="40">
        <f>AU2346*Settings!$C$13*(INDEX(AU$407:AU$418,$D2364)+INDEX(AU$394:AU$405,$D2364)+AU2319*(1+$E2364))</f>
        <v/>
      </c>
      <c r="AV2364" s="40">
        <f>AV2346*Settings!$C$13*(INDEX(AV$407:AV$418,$D2364)+INDEX(AV$394:AV$405,$D2364)+AV2319*(1+$E2364))</f>
        <v/>
      </c>
      <c r="AW2364" s="40">
        <f>AW2346*Settings!$C$13*(INDEX(AW$407:AW$418,$D2364)+INDEX(AW$394:AW$405,$D2364)+AW2319*(1+$E2364))</f>
        <v/>
      </c>
      <c r="AX2364" s="40">
        <f>AX2346*Settings!$C$13*(INDEX(AX$407:AX$418,$D2364)+INDEX(AX$394:AX$405,$D2364)+AX2319*(1+$E2364))</f>
        <v/>
      </c>
      <c r="AY2364" s="40">
        <f>AY2346*Settings!$C$13*(INDEX(AY$407:AY$418,$D2364)+INDEX(AY$394:AY$405,$D2364)+AY2319*(1+$E2364))</f>
        <v/>
      </c>
    </row>
    <row r="2365" hidden="1" outlineLevel="2">
      <c r="A2365" s="14" t="inlineStr">
        <is>
          <t>rtx</t>
        </is>
      </c>
      <c r="B2365" s="14" t="inlineStr">
        <is>
          <t>gso</t>
        </is>
      </c>
      <c r="C2365" s="14" t="inlineStr">
        <is>
          <t>mac</t>
        </is>
      </c>
      <c r="D2365" s="32">
        <f>INDEX(Inputs!$U$5:$U$132,MATCH($B2365&amp;"|"&amp;$C2365,Inputs!$A$5:$A$132,0))</f>
        <v/>
      </c>
      <c r="E2365" s="32">
        <f>INDEX(Inputs!$V$5:$V$132,MATCH($B2365&amp;"|"&amp;$C2365,Inputs!$A$5:$A$132,0))</f>
        <v/>
      </c>
      <c r="F2365" s="36" t="n"/>
      <c r="G2365" s="36" t="n"/>
      <c r="H2365" s="14">
        <f>INDEX(VarLab,MATCH($A2365,VarKey,0))&amp;INDEX(MemLab,MATCH($C2365&amp;"|"&amp;$B2365,MemKey,0))</f>
        <v/>
      </c>
      <c r="I2365" s="14">
        <f>INDEX(VarUnit,MATCH($A2365,VarKey,0))</f>
        <v/>
      </c>
      <c r="J2365" s="14">
        <f>INDEX(VarSrc,MATCH($A2365,VarKey,0))</f>
        <v/>
      </c>
      <c r="K2365" s="11">
        <f>CodePrefix&amp;$A2365&amp;IF($C2365="","","."&amp;$C2365&amp;"."&amp;$B2365)&amp;INDEX(VarEnd,MATCH($A2365,VarKey,0))&amp;K$5</f>
        <v/>
      </c>
      <c r="L2365" s="39">
        <f>L2347*Settings!$C$13*(INDEX(L$407:L$418,$D2365)+INDEX(L$394:L$405,$D2365)+L2320*(1+$E2365))</f>
        <v/>
      </c>
      <c r="M2365" s="40">
        <f>M2347*Settings!$C$13*(INDEX(M$407:M$418,$D2365)+INDEX(M$394:M$405,$D2365)+M2320*(1+$E2365))</f>
        <v/>
      </c>
      <c r="N2365" s="40">
        <f>N2347*Settings!$C$13*(INDEX(N$407:N$418,$D2365)+INDEX(N$394:N$405,$D2365)+N2320*(1+$E2365))</f>
        <v/>
      </c>
      <c r="O2365" s="40">
        <f>O2347*Settings!$C$13*(INDEX(O$407:O$418,$D2365)+INDEX(O$394:O$405,$D2365)+O2320*(1+$E2365))</f>
        <v/>
      </c>
      <c r="P2365" s="40">
        <f>P2347*Settings!$C$13*(INDEX(P$407:P$418,$D2365)+INDEX(P$394:P$405,$D2365)+P2320*(1+$E2365))</f>
        <v/>
      </c>
      <c r="Q2365" s="40">
        <f>Q2347*Settings!$C$13*(INDEX(Q$407:Q$418,$D2365)+INDEX(Q$394:Q$405,$D2365)+Q2320*(1+$E2365))</f>
        <v/>
      </c>
      <c r="R2365" s="40">
        <f>R2347*Settings!$C$13*(INDEX(R$407:R$418,$D2365)+INDEX(R$394:R$405,$D2365)+R2320*(1+$E2365))</f>
        <v/>
      </c>
      <c r="S2365" s="40">
        <f>S2347*Settings!$C$13*(INDEX(S$407:S$418,$D2365)+INDEX(S$394:S$405,$D2365)+S2320*(1+$E2365))</f>
        <v/>
      </c>
      <c r="T2365" s="40">
        <f>T2347*Settings!$C$13*(INDEX(T$407:T$418,$D2365)+INDEX(T$394:T$405,$D2365)+T2320*(1+$E2365))</f>
        <v/>
      </c>
      <c r="U2365" s="40">
        <f>U2347*Settings!$C$13*(INDEX(U$407:U$418,$D2365)+INDEX(U$394:U$405,$D2365)+U2320*(1+$E2365))</f>
        <v/>
      </c>
      <c r="V2365" s="40">
        <f>V2347*Settings!$C$13*(INDEX(V$407:V$418,$D2365)+INDEX(V$394:V$405,$D2365)+V2320*(1+$E2365))</f>
        <v/>
      </c>
      <c r="W2365" s="40">
        <f>W2347*Settings!$C$13*(INDEX(W$407:W$418,$D2365)+INDEX(W$394:W$405,$D2365)+W2320*(1+$E2365))</f>
        <v/>
      </c>
      <c r="X2365" s="40">
        <f>X2347*Settings!$C$13*(INDEX(X$407:X$418,$D2365)+INDEX(X$394:X$405,$D2365)+X2320*(1+$E2365))</f>
        <v/>
      </c>
      <c r="Y2365" s="40">
        <f>Y2347*Settings!$C$13*(INDEX(Y$407:Y$418,$D2365)+INDEX(Y$394:Y$405,$D2365)+Y2320*(1+$E2365))</f>
        <v/>
      </c>
      <c r="Z2365" s="40">
        <f>Z2347*Settings!$C$13*(INDEX(Z$407:Z$418,$D2365)+INDEX(Z$394:Z$405,$D2365)+Z2320*(1+$E2365))</f>
        <v/>
      </c>
      <c r="AA2365" s="40">
        <f>AA2347*Settings!$C$13*(INDEX(AA$407:AA$418,$D2365)+INDEX(AA$394:AA$405,$D2365)+AA2320*(1+$E2365))</f>
        <v/>
      </c>
      <c r="AB2365" s="40">
        <f>AB2347*Settings!$C$13*(INDEX(AB$407:AB$418,$D2365)+INDEX(AB$394:AB$405,$D2365)+AB2320*(1+$E2365))</f>
        <v/>
      </c>
      <c r="AC2365" s="40">
        <f>AC2347*Settings!$C$13*(INDEX(AC$407:AC$418,$D2365)+INDEX(AC$394:AC$405,$D2365)+AC2320*(1+$E2365))</f>
        <v/>
      </c>
      <c r="AD2365" s="40">
        <f>AD2347*Settings!$C$13*(INDEX(AD$407:AD$418,$D2365)+INDEX(AD$394:AD$405,$D2365)+AD2320*(1+$E2365))</f>
        <v/>
      </c>
      <c r="AF2365" s="11">
        <f>CodePrefix&amp;$A2365&amp;IF($C2365="","","."&amp;$C2365&amp;"."&amp;$B2365)&amp;INDEX(VarEnd,MATCH($A2365,VarKey,0))&amp;AF$5</f>
        <v/>
      </c>
      <c r="AG2365" s="39">
        <f>AG2347*Settings!$C$13*(INDEX(AG$407:AG$418,$D2365)+INDEX(AG$394:AG$405,$D2365)+AG2320*(1+$E2365))</f>
        <v/>
      </c>
      <c r="AH2365" s="40">
        <f>AH2347*Settings!$C$13*(INDEX(AH$407:AH$418,$D2365)+INDEX(AH$394:AH$405,$D2365)+AH2320*(1+$E2365))</f>
        <v/>
      </c>
      <c r="AI2365" s="40">
        <f>AI2347*Settings!$C$13*(INDEX(AI$407:AI$418,$D2365)+INDEX(AI$394:AI$405,$D2365)+AI2320*(1+$E2365))</f>
        <v/>
      </c>
      <c r="AJ2365" s="40">
        <f>AJ2347*Settings!$C$13*(INDEX(AJ$407:AJ$418,$D2365)+INDEX(AJ$394:AJ$405,$D2365)+AJ2320*(1+$E2365))</f>
        <v/>
      </c>
      <c r="AK2365" s="40">
        <f>AK2347*Settings!$C$13*(INDEX(AK$407:AK$418,$D2365)+INDEX(AK$394:AK$405,$D2365)+AK2320*(1+$E2365))</f>
        <v/>
      </c>
      <c r="AL2365" s="40">
        <f>AL2347*Settings!$C$13*(INDEX(AL$407:AL$418,$D2365)+INDEX(AL$394:AL$405,$D2365)+AL2320*(1+$E2365))</f>
        <v/>
      </c>
      <c r="AM2365" s="40">
        <f>AM2347*Settings!$C$13*(INDEX(AM$407:AM$418,$D2365)+INDEX(AM$394:AM$405,$D2365)+AM2320*(1+$E2365))</f>
        <v/>
      </c>
      <c r="AN2365" s="40">
        <f>AN2347*Settings!$C$13*(INDEX(AN$407:AN$418,$D2365)+INDEX(AN$394:AN$405,$D2365)+AN2320*(1+$E2365))</f>
        <v/>
      </c>
      <c r="AO2365" s="40">
        <f>AO2347*Settings!$C$13*(INDEX(AO$407:AO$418,$D2365)+INDEX(AO$394:AO$405,$D2365)+AO2320*(1+$E2365))</f>
        <v/>
      </c>
      <c r="AP2365" s="40">
        <f>AP2347*Settings!$C$13*(INDEX(AP$407:AP$418,$D2365)+INDEX(AP$394:AP$405,$D2365)+AP2320*(1+$E2365))</f>
        <v/>
      </c>
      <c r="AQ2365" s="40">
        <f>AQ2347*Settings!$C$13*(INDEX(AQ$407:AQ$418,$D2365)+INDEX(AQ$394:AQ$405,$D2365)+AQ2320*(1+$E2365))</f>
        <v/>
      </c>
      <c r="AR2365" s="40">
        <f>AR2347*Settings!$C$13*(INDEX(AR$407:AR$418,$D2365)+INDEX(AR$394:AR$405,$D2365)+AR2320*(1+$E2365))</f>
        <v/>
      </c>
      <c r="AS2365" s="40">
        <f>AS2347*Settings!$C$13*(INDEX(AS$407:AS$418,$D2365)+INDEX(AS$394:AS$405,$D2365)+AS2320*(1+$E2365))</f>
        <v/>
      </c>
      <c r="AT2365" s="40">
        <f>AT2347*Settings!$C$13*(INDEX(AT$407:AT$418,$D2365)+INDEX(AT$394:AT$405,$D2365)+AT2320*(1+$E2365))</f>
        <v/>
      </c>
      <c r="AU2365" s="40">
        <f>AU2347*Settings!$C$13*(INDEX(AU$407:AU$418,$D2365)+INDEX(AU$394:AU$405,$D2365)+AU2320*(1+$E2365))</f>
        <v/>
      </c>
      <c r="AV2365" s="40">
        <f>AV2347*Settings!$C$13*(INDEX(AV$407:AV$418,$D2365)+INDEX(AV$394:AV$405,$D2365)+AV2320*(1+$E2365))</f>
        <v/>
      </c>
      <c r="AW2365" s="40">
        <f>AW2347*Settings!$C$13*(INDEX(AW$407:AW$418,$D2365)+INDEX(AW$394:AW$405,$D2365)+AW2320*(1+$E2365))</f>
        <v/>
      </c>
      <c r="AX2365" s="40">
        <f>AX2347*Settings!$C$13*(INDEX(AX$407:AX$418,$D2365)+INDEX(AX$394:AX$405,$D2365)+AX2320*(1+$E2365))</f>
        <v/>
      </c>
      <c r="AY2365" s="40">
        <f>AY2347*Settings!$C$13*(INDEX(AY$407:AY$418,$D2365)+INDEX(AY$394:AY$405,$D2365)+AY2320*(1+$E2365))</f>
        <v/>
      </c>
    </row>
    <row r="2366" hidden="1" outlineLevel="2">
      <c r="A2366" s="14" t="inlineStr">
        <is>
          <t>rtx</t>
        </is>
      </c>
      <c r="B2366" s="14" t="inlineStr">
        <is>
          <t>die</t>
        </is>
      </c>
      <c r="C2366" s="14" t="inlineStr">
        <is>
          <t>mac</t>
        </is>
      </c>
      <c r="D2366" s="32">
        <f>INDEX(Inputs!$U$5:$U$132,MATCH($B2366&amp;"|"&amp;$C2366,Inputs!$A$5:$A$132,0))</f>
        <v/>
      </c>
      <c r="E2366" s="32">
        <f>INDEX(Inputs!$V$5:$V$132,MATCH($B2366&amp;"|"&amp;$C2366,Inputs!$A$5:$A$132,0))</f>
        <v/>
      </c>
      <c r="F2366" s="36" t="n"/>
      <c r="G2366" s="36" t="n"/>
      <c r="H2366" s="14">
        <f>INDEX(VarLab,MATCH($A2366,VarKey,0))&amp;INDEX(MemLab,MATCH($C2366&amp;"|"&amp;$B2366,MemKey,0))</f>
        <v/>
      </c>
      <c r="I2366" s="14">
        <f>INDEX(VarUnit,MATCH($A2366,VarKey,0))</f>
        <v/>
      </c>
      <c r="J2366" s="14">
        <f>INDEX(VarSrc,MATCH($A2366,VarKey,0))</f>
        <v/>
      </c>
      <c r="K2366" s="11">
        <f>CodePrefix&amp;$A2366&amp;IF($C2366="","","."&amp;$C2366&amp;"."&amp;$B2366)&amp;INDEX(VarEnd,MATCH($A2366,VarKey,0))&amp;K$5</f>
        <v/>
      </c>
      <c r="L2366" s="39">
        <f>L2348*Settings!$C$13*(INDEX(L$407:L$418,$D2366)+INDEX(L$394:L$405,$D2366)+L2321*(1+$E2366))</f>
        <v/>
      </c>
      <c r="M2366" s="40">
        <f>M2348*Settings!$C$13*(INDEX(M$407:M$418,$D2366)+INDEX(M$394:M$405,$D2366)+M2321*(1+$E2366))</f>
        <v/>
      </c>
      <c r="N2366" s="40">
        <f>N2348*Settings!$C$13*(INDEX(N$407:N$418,$D2366)+INDEX(N$394:N$405,$D2366)+N2321*(1+$E2366))</f>
        <v/>
      </c>
      <c r="O2366" s="40">
        <f>O2348*Settings!$C$13*(INDEX(O$407:O$418,$D2366)+INDEX(O$394:O$405,$D2366)+O2321*(1+$E2366))</f>
        <v/>
      </c>
      <c r="P2366" s="40">
        <f>P2348*Settings!$C$13*(INDEX(P$407:P$418,$D2366)+INDEX(P$394:P$405,$D2366)+P2321*(1+$E2366))</f>
        <v/>
      </c>
      <c r="Q2366" s="40">
        <f>Q2348*Settings!$C$13*(INDEX(Q$407:Q$418,$D2366)+INDEX(Q$394:Q$405,$D2366)+Q2321*(1+$E2366))</f>
        <v/>
      </c>
      <c r="R2366" s="40">
        <f>R2348*Settings!$C$13*(INDEX(R$407:R$418,$D2366)+INDEX(R$394:R$405,$D2366)+R2321*(1+$E2366))</f>
        <v/>
      </c>
      <c r="S2366" s="40">
        <f>S2348*Settings!$C$13*(INDEX(S$407:S$418,$D2366)+INDEX(S$394:S$405,$D2366)+S2321*(1+$E2366))</f>
        <v/>
      </c>
      <c r="T2366" s="40">
        <f>T2348*Settings!$C$13*(INDEX(T$407:T$418,$D2366)+INDEX(T$394:T$405,$D2366)+T2321*(1+$E2366))</f>
        <v/>
      </c>
      <c r="U2366" s="40">
        <f>U2348*Settings!$C$13*(INDEX(U$407:U$418,$D2366)+INDEX(U$394:U$405,$D2366)+U2321*(1+$E2366))</f>
        <v/>
      </c>
      <c r="V2366" s="40">
        <f>V2348*Settings!$C$13*(INDEX(V$407:V$418,$D2366)+INDEX(V$394:V$405,$D2366)+V2321*(1+$E2366))</f>
        <v/>
      </c>
      <c r="W2366" s="40">
        <f>W2348*Settings!$C$13*(INDEX(W$407:W$418,$D2366)+INDEX(W$394:W$405,$D2366)+W2321*(1+$E2366))</f>
        <v/>
      </c>
      <c r="X2366" s="40">
        <f>X2348*Settings!$C$13*(INDEX(X$407:X$418,$D2366)+INDEX(X$394:X$405,$D2366)+X2321*(1+$E2366))</f>
        <v/>
      </c>
      <c r="Y2366" s="40">
        <f>Y2348*Settings!$C$13*(INDEX(Y$407:Y$418,$D2366)+INDEX(Y$394:Y$405,$D2366)+Y2321*(1+$E2366))</f>
        <v/>
      </c>
      <c r="Z2366" s="40">
        <f>Z2348*Settings!$C$13*(INDEX(Z$407:Z$418,$D2366)+INDEX(Z$394:Z$405,$D2366)+Z2321*(1+$E2366))</f>
        <v/>
      </c>
      <c r="AA2366" s="40">
        <f>AA2348*Settings!$C$13*(INDEX(AA$407:AA$418,$D2366)+INDEX(AA$394:AA$405,$D2366)+AA2321*(1+$E2366))</f>
        <v/>
      </c>
      <c r="AB2366" s="40">
        <f>AB2348*Settings!$C$13*(INDEX(AB$407:AB$418,$D2366)+INDEX(AB$394:AB$405,$D2366)+AB2321*(1+$E2366))</f>
        <v/>
      </c>
      <c r="AC2366" s="40">
        <f>AC2348*Settings!$C$13*(INDEX(AC$407:AC$418,$D2366)+INDEX(AC$394:AC$405,$D2366)+AC2321*(1+$E2366))</f>
        <v/>
      </c>
      <c r="AD2366" s="40">
        <f>AD2348*Settings!$C$13*(INDEX(AD$407:AD$418,$D2366)+INDEX(AD$394:AD$405,$D2366)+AD2321*(1+$E2366))</f>
        <v/>
      </c>
      <c r="AF2366" s="11">
        <f>CodePrefix&amp;$A2366&amp;IF($C2366="","","."&amp;$C2366&amp;"."&amp;$B2366)&amp;INDEX(VarEnd,MATCH($A2366,VarKey,0))&amp;AF$5</f>
        <v/>
      </c>
      <c r="AG2366" s="39">
        <f>AG2348*Settings!$C$13*(INDEX(AG$407:AG$418,$D2366)+INDEX(AG$394:AG$405,$D2366)+AG2321*(1+$E2366))</f>
        <v/>
      </c>
      <c r="AH2366" s="40">
        <f>AH2348*Settings!$C$13*(INDEX(AH$407:AH$418,$D2366)+INDEX(AH$394:AH$405,$D2366)+AH2321*(1+$E2366))</f>
        <v/>
      </c>
      <c r="AI2366" s="40">
        <f>AI2348*Settings!$C$13*(INDEX(AI$407:AI$418,$D2366)+INDEX(AI$394:AI$405,$D2366)+AI2321*(1+$E2366))</f>
        <v/>
      </c>
      <c r="AJ2366" s="40">
        <f>AJ2348*Settings!$C$13*(INDEX(AJ$407:AJ$418,$D2366)+INDEX(AJ$394:AJ$405,$D2366)+AJ2321*(1+$E2366))</f>
        <v/>
      </c>
      <c r="AK2366" s="40">
        <f>AK2348*Settings!$C$13*(INDEX(AK$407:AK$418,$D2366)+INDEX(AK$394:AK$405,$D2366)+AK2321*(1+$E2366))</f>
        <v/>
      </c>
      <c r="AL2366" s="40">
        <f>AL2348*Settings!$C$13*(INDEX(AL$407:AL$418,$D2366)+INDEX(AL$394:AL$405,$D2366)+AL2321*(1+$E2366))</f>
        <v/>
      </c>
      <c r="AM2366" s="40">
        <f>AM2348*Settings!$C$13*(INDEX(AM$407:AM$418,$D2366)+INDEX(AM$394:AM$405,$D2366)+AM2321*(1+$E2366))</f>
        <v/>
      </c>
      <c r="AN2366" s="40">
        <f>AN2348*Settings!$C$13*(INDEX(AN$407:AN$418,$D2366)+INDEX(AN$394:AN$405,$D2366)+AN2321*(1+$E2366))</f>
        <v/>
      </c>
      <c r="AO2366" s="40">
        <f>AO2348*Settings!$C$13*(INDEX(AO$407:AO$418,$D2366)+INDEX(AO$394:AO$405,$D2366)+AO2321*(1+$E2366))</f>
        <v/>
      </c>
      <c r="AP2366" s="40">
        <f>AP2348*Settings!$C$13*(INDEX(AP$407:AP$418,$D2366)+INDEX(AP$394:AP$405,$D2366)+AP2321*(1+$E2366))</f>
        <v/>
      </c>
      <c r="AQ2366" s="40">
        <f>AQ2348*Settings!$C$13*(INDEX(AQ$407:AQ$418,$D2366)+INDEX(AQ$394:AQ$405,$D2366)+AQ2321*(1+$E2366))</f>
        <v/>
      </c>
      <c r="AR2366" s="40">
        <f>AR2348*Settings!$C$13*(INDEX(AR$407:AR$418,$D2366)+INDEX(AR$394:AR$405,$D2366)+AR2321*(1+$E2366))</f>
        <v/>
      </c>
      <c r="AS2366" s="40">
        <f>AS2348*Settings!$C$13*(INDEX(AS$407:AS$418,$D2366)+INDEX(AS$394:AS$405,$D2366)+AS2321*(1+$E2366))</f>
        <v/>
      </c>
      <c r="AT2366" s="40">
        <f>AT2348*Settings!$C$13*(INDEX(AT$407:AT$418,$D2366)+INDEX(AT$394:AT$405,$D2366)+AT2321*(1+$E2366))</f>
        <v/>
      </c>
      <c r="AU2366" s="40">
        <f>AU2348*Settings!$C$13*(INDEX(AU$407:AU$418,$D2366)+INDEX(AU$394:AU$405,$D2366)+AU2321*(1+$E2366))</f>
        <v/>
      </c>
      <c r="AV2366" s="40">
        <f>AV2348*Settings!$C$13*(INDEX(AV$407:AV$418,$D2366)+INDEX(AV$394:AV$405,$D2366)+AV2321*(1+$E2366))</f>
        <v/>
      </c>
      <c r="AW2366" s="40">
        <f>AW2348*Settings!$C$13*(INDEX(AW$407:AW$418,$D2366)+INDEX(AW$394:AW$405,$D2366)+AW2321*(1+$E2366))</f>
        <v/>
      </c>
      <c r="AX2366" s="40">
        <f>AX2348*Settings!$C$13*(INDEX(AX$407:AX$418,$D2366)+INDEX(AX$394:AX$405,$D2366)+AX2321*(1+$E2366))</f>
        <v/>
      </c>
      <c r="AY2366" s="40">
        <f>AY2348*Settings!$C$13*(INDEX(AY$407:AY$418,$D2366)+INDEX(AY$394:AY$405,$D2366)+AY2321*(1+$E2366))</f>
        <v/>
      </c>
    </row>
    <row r="2367" hidden="1" outlineLevel="2">
      <c r="A2367" s="14" t="inlineStr">
        <is>
          <t>rtx</t>
        </is>
      </c>
      <c r="B2367" s="14" t="inlineStr">
        <is>
          <t>lpg</t>
        </is>
      </c>
      <c r="C2367" s="14" t="inlineStr">
        <is>
          <t>mac</t>
        </is>
      </c>
      <c r="D2367" s="32">
        <f>INDEX(Inputs!$U$5:$U$132,MATCH($B2367&amp;"|"&amp;$C2367,Inputs!$A$5:$A$132,0))</f>
        <v/>
      </c>
      <c r="E2367" s="32">
        <f>INDEX(Inputs!$V$5:$V$132,MATCH($B2367&amp;"|"&amp;$C2367,Inputs!$A$5:$A$132,0))</f>
        <v/>
      </c>
      <c r="F2367" s="36" t="n"/>
      <c r="G2367" s="36" t="n"/>
      <c r="H2367" s="14">
        <f>INDEX(VarLab,MATCH($A2367,VarKey,0))&amp;INDEX(MemLab,MATCH($C2367&amp;"|"&amp;$B2367,MemKey,0))</f>
        <v/>
      </c>
      <c r="I2367" s="14">
        <f>INDEX(VarUnit,MATCH($A2367,VarKey,0))</f>
        <v/>
      </c>
      <c r="J2367" s="14">
        <f>INDEX(VarSrc,MATCH($A2367,VarKey,0))</f>
        <v/>
      </c>
      <c r="K2367" s="11">
        <f>CodePrefix&amp;$A2367&amp;IF($C2367="","","."&amp;$C2367&amp;"."&amp;$B2367)&amp;INDEX(VarEnd,MATCH($A2367,VarKey,0))&amp;K$5</f>
        <v/>
      </c>
      <c r="L2367" s="39">
        <f>L2349*Settings!$C$13*(INDEX(L$407:L$418,$D2367)+INDEX(L$394:L$405,$D2367)+L2322*(1+$E2367))</f>
        <v/>
      </c>
      <c r="M2367" s="40">
        <f>M2349*Settings!$C$13*(INDEX(M$407:M$418,$D2367)+INDEX(M$394:M$405,$D2367)+M2322*(1+$E2367))</f>
        <v/>
      </c>
      <c r="N2367" s="40">
        <f>N2349*Settings!$C$13*(INDEX(N$407:N$418,$D2367)+INDEX(N$394:N$405,$D2367)+N2322*(1+$E2367))</f>
        <v/>
      </c>
      <c r="O2367" s="40">
        <f>O2349*Settings!$C$13*(INDEX(O$407:O$418,$D2367)+INDEX(O$394:O$405,$D2367)+O2322*(1+$E2367))</f>
        <v/>
      </c>
      <c r="P2367" s="40">
        <f>P2349*Settings!$C$13*(INDEX(P$407:P$418,$D2367)+INDEX(P$394:P$405,$D2367)+P2322*(1+$E2367))</f>
        <v/>
      </c>
      <c r="Q2367" s="40">
        <f>Q2349*Settings!$C$13*(INDEX(Q$407:Q$418,$D2367)+INDEX(Q$394:Q$405,$D2367)+Q2322*(1+$E2367))</f>
        <v/>
      </c>
      <c r="R2367" s="40">
        <f>R2349*Settings!$C$13*(INDEX(R$407:R$418,$D2367)+INDEX(R$394:R$405,$D2367)+R2322*(1+$E2367))</f>
        <v/>
      </c>
      <c r="S2367" s="40">
        <f>S2349*Settings!$C$13*(INDEX(S$407:S$418,$D2367)+INDEX(S$394:S$405,$D2367)+S2322*(1+$E2367))</f>
        <v/>
      </c>
      <c r="T2367" s="40">
        <f>T2349*Settings!$C$13*(INDEX(T$407:T$418,$D2367)+INDEX(T$394:T$405,$D2367)+T2322*(1+$E2367))</f>
        <v/>
      </c>
      <c r="U2367" s="40">
        <f>U2349*Settings!$C$13*(INDEX(U$407:U$418,$D2367)+INDEX(U$394:U$405,$D2367)+U2322*(1+$E2367))</f>
        <v/>
      </c>
      <c r="V2367" s="40">
        <f>V2349*Settings!$C$13*(INDEX(V$407:V$418,$D2367)+INDEX(V$394:V$405,$D2367)+V2322*(1+$E2367))</f>
        <v/>
      </c>
      <c r="W2367" s="40">
        <f>W2349*Settings!$C$13*(INDEX(W$407:W$418,$D2367)+INDEX(W$394:W$405,$D2367)+W2322*(1+$E2367))</f>
        <v/>
      </c>
      <c r="X2367" s="40">
        <f>X2349*Settings!$C$13*(INDEX(X$407:X$418,$D2367)+INDEX(X$394:X$405,$D2367)+X2322*(1+$E2367))</f>
        <v/>
      </c>
      <c r="Y2367" s="40">
        <f>Y2349*Settings!$C$13*(INDEX(Y$407:Y$418,$D2367)+INDEX(Y$394:Y$405,$D2367)+Y2322*(1+$E2367))</f>
        <v/>
      </c>
      <c r="Z2367" s="40">
        <f>Z2349*Settings!$C$13*(INDEX(Z$407:Z$418,$D2367)+INDEX(Z$394:Z$405,$D2367)+Z2322*(1+$E2367))</f>
        <v/>
      </c>
      <c r="AA2367" s="40">
        <f>AA2349*Settings!$C$13*(INDEX(AA$407:AA$418,$D2367)+INDEX(AA$394:AA$405,$D2367)+AA2322*(1+$E2367))</f>
        <v/>
      </c>
      <c r="AB2367" s="40">
        <f>AB2349*Settings!$C$13*(INDEX(AB$407:AB$418,$D2367)+INDEX(AB$394:AB$405,$D2367)+AB2322*(1+$E2367))</f>
        <v/>
      </c>
      <c r="AC2367" s="40">
        <f>AC2349*Settings!$C$13*(INDEX(AC$407:AC$418,$D2367)+INDEX(AC$394:AC$405,$D2367)+AC2322*(1+$E2367))</f>
        <v/>
      </c>
      <c r="AD2367" s="40">
        <f>AD2349*Settings!$C$13*(INDEX(AD$407:AD$418,$D2367)+INDEX(AD$394:AD$405,$D2367)+AD2322*(1+$E2367))</f>
        <v/>
      </c>
      <c r="AF2367" s="11">
        <f>CodePrefix&amp;$A2367&amp;IF($C2367="","","."&amp;$C2367&amp;"."&amp;$B2367)&amp;INDEX(VarEnd,MATCH($A2367,VarKey,0))&amp;AF$5</f>
        <v/>
      </c>
      <c r="AG2367" s="39">
        <f>AG2349*Settings!$C$13*(INDEX(AG$407:AG$418,$D2367)+INDEX(AG$394:AG$405,$D2367)+AG2322*(1+$E2367))</f>
        <v/>
      </c>
      <c r="AH2367" s="40">
        <f>AH2349*Settings!$C$13*(INDEX(AH$407:AH$418,$D2367)+INDEX(AH$394:AH$405,$D2367)+AH2322*(1+$E2367))</f>
        <v/>
      </c>
      <c r="AI2367" s="40">
        <f>AI2349*Settings!$C$13*(INDEX(AI$407:AI$418,$D2367)+INDEX(AI$394:AI$405,$D2367)+AI2322*(1+$E2367))</f>
        <v/>
      </c>
      <c r="AJ2367" s="40">
        <f>AJ2349*Settings!$C$13*(INDEX(AJ$407:AJ$418,$D2367)+INDEX(AJ$394:AJ$405,$D2367)+AJ2322*(1+$E2367))</f>
        <v/>
      </c>
      <c r="AK2367" s="40">
        <f>AK2349*Settings!$C$13*(INDEX(AK$407:AK$418,$D2367)+INDEX(AK$394:AK$405,$D2367)+AK2322*(1+$E2367))</f>
        <v/>
      </c>
      <c r="AL2367" s="40">
        <f>AL2349*Settings!$C$13*(INDEX(AL$407:AL$418,$D2367)+INDEX(AL$394:AL$405,$D2367)+AL2322*(1+$E2367))</f>
        <v/>
      </c>
      <c r="AM2367" s="40">
        <f>AM2349*Settings!$C$13*(INDEX(AM$407:AM$418,$D2367)+INDEX(AM$394:AM$405,$D2367)+AM2322*(1+$E2367))</f>
        <v/>
      </c>
      <c r="AN2367" s="40">
        <f>AN2349*Settings!$C$13*(INDEX(AN$407:AN$418,$D2367)+INDEX(AN$394:AN$405,$D2367)+AN2322*(1+$E2367))</f>
        <v/>
      </c>
      <c r="AO2367" s="40">
        <f>AO2349*Settings!$C$13*(INDEX(AO$407:AO$418,$D2367)+INDEX(AO$394:AO$405,$D2367)+AO2322*(1+$E2367))</f>
        <v/>
      </c>
      <c r="AP2367" s="40">
        <f>AP2349*Settings!$C$13*(INDEX(AP$407:AP$418,$D2367)+INDEX(AP$394:AP$405,$D2367)+AP2322*(1+$E2367))</f>
        <v/>
      </c>
      <c r="AQ2367" s="40">
        <f>AQ2349*Settings!$C$13*(INDEX(AQ$407:AQ$418,$D2367)+INDEX(AQ$394:AQ$405,$D2367)+AQ2322*(1+$E2367))</f>
        <v/>
      </c>
      <c r="AR2367" s="40">
        <f>AR2349*Settings!$C$13*(INDEX(AR$407:AR$418,$D2367)+INDEX(AR$394:AR$405,$D2367)+AR2322*(1+$E2367))</f>
        <v/>
      </c>
      <c r="AS2367" s="40">
        <f>AS2349*Settings!$C$13*(INDEX(AS$407:AS$418,$D2367)+INDEX(AS$394:AS$405,$D2367)+AS2322*(1+$E2367))</f>
        <v/>
      </c>
      <c r="AT2367" s="40">
        <f>AT2349*Settings!$C$13*(INDEX(AT$407:AT$418,$D2367)+INDEX(AT$394:AT$405,$D2367)+AT2322*(1+$E2367))</f>
        <v/>
      </c>
      <c r="AU2367" s="40">
        <f>AU2349*Settings!$C$13*(INDEX(AU$407:AU$418,$D2367)+INDEX(AU$394:AU$405,$D2367)+AU2322*(1+$E2367))</f>
        <v/>
      </c>
      <c r="AV2367" s="40">
        <f>AV2349*Settings!$C$13*(INDEX(AV$407:AV$418,$D2367)+INDEX(AV$394:AV$405,$D2367)+AV2322*(1+$E2367))</f>
        <v/>
      </c>
      <c r="AW2367" s="40">
        <f>AW2349*Settings!$C$13*(INDEX(AW$407:AW$418,$D2367)+INDEX(AW$394:AW$405,$D2367)+AW2322*(1+$E2367))</f>
        <v/>
      </c>
      <c r="AX2367" s="40">
        <f>AX2349*Settings!$C$13*(INDEX(AX$407:AX$418,$D2367)+INDEX(AX$394:AX$405,$D2367)+AX2322*(1+$E2367))</f>
        <v/>
      </c>
      <c r="AY2367" s="40">
        <f>AY2349*Settings!$C$13*(INDEX(AY$407:AY$418,$D2367)+INDEX(AY$394:AY$405,$D2367)+AY2322*(1+$E2367))</f>
        <v/>
      </c>
    </row>
    <row r="2368" hidden="1" outlineLevel="2">
      <c r="A2368" s="14" t="inlineStr">
        <is>
          <t>rtx</t>
        </is>
      </c>
      <c r="B2368" s="14" t="inlineStr">
        <is>
          <t>ker</t>
        </is>
      </c>
      <c r="C2368" s="14" t="inlineStr">
        <is>
          <t>mac</t>
        </is>
      </c>
      <c r="D2368" s="32">
        <f>INDEX(Inputs!$U$5:$U$132,MATCH($B2368&amp;"|"&amp;$C2368,Inputs!$A$5:$A$132,0))</f>
        <v/>
      </c>
      <c r="E2368" s="32">
        <f>INDEX(Inputs!$V$5:$V$132,MATCH($B2368&amp;"|"&amp;$C2368,Inputs!$A$5:$A$132,0))</f>
        <v/>
      </c>
      <c r="F2368" s="36" t="n"/>
      <c r="G2368" s="36" t="n"/>
      <c r="H2368" s="14">
        <f>INDEX(VarLab,MATCH($A2368,VarKey,0))&amp;INDEX(MemLab,MATCH($C2368&amp;"|"&amp;$B2368,MemKey,0))</f>
        <v/>
      </c>
      <c r="I2368" s="14">
        <f>INDEX(VarUnit,MATCH($A2368,VarKey,0))</f>
        <v/>
      </c>
      <c r="J2368" s="14">
        <f>INDEX(VarSrc,MATCH($A2368,VarKey,0))</f>
        <v/>
      </c>
      <c r="K2368" s="11">
        <f>CodePrefix&amp;$A2368&amp;IF($C2368="","","."&amp;$C2368&amp;"."&amp;$B2368)&amp;INDEX(VarEnd,MATCH($A2368,VarKey,0))&amp;K$5</f>
        <v/>
      </c>
      <c r="L2368" s="39">
        <f>L2350*Settings!$C$13*(INDEX(L$407:L$418,$D2368)+INDEX(L$394:L$405,$D2368)+L2323*(1+$E2368))</f>
        <v/>
      </c>
      <c r="M2368" s="40">
        <f>M2350*Settings!$C$13*(INDEX(M$407:M$418,$D2368)+INDEX(M$394:M$405,$D2368)+M2323*(1+$E2368))</f>
        <v/>
      </c>
      <c r="N2368" s="40">
        <f>N2350*Settings!$C$13*(INDEX(N$407:N$418,$D2368)+INDEX(N$394:N$405,$D2368)+N2323*(1+$E2368))</f>
        <v/>
      </c>
      <c r="O2368" s="40">
        <f>O2350*Settings!$C$13*(INDEX(O$407:O$418,$D2368)+INDEX(O$394:O$405,$D2368)+O2323*(1+$E2368))</f>
        <v/>
      </c>
      <c r="P2368" s="40">
        <f>P2350*Settings!$C$13*(INDEX(P$407:P$418,$D2368)+INDEX(P$394:P$405,$D2368)+P2323*(1+$E2368))</f>
        <v/>
      </c>
      <c r="Q2368" s="40">
        <f>Q2350*Settings!$C$13*(INDEX(Q$407:Q$418,$D2368)+INDEX(Q$394:Q$405,$D2368)+Q2323*(1+$E2368))</f>
        <v/>
      </c>
      <c r="R2368" s="40">
        <f>R2350*Settings!$C$13*(INDEX(R$407:R$418,$D2368)+INDEX(R$394:R$405,$D2368)+R2323*(1+$E2368))</f>
        <v/>
      </c>
      <c r="S2368" s="40">
        <f>S2350*Settings!$C$13*(INDEX(S$407:S$418,$D2368)+INDEX(S$394:S$405,$D2368)+S2323*(1+$E2368))</f>
        <v/>
      </c>
      <c r="T2368" s="40">
        <f>T2350*Settings!$C$13*(INDEX(T$407:T$418,$D2368)+INDEX(T$394:T$405,$D2368)+T2323*(1+$E2368))</f>
        <v/>
      </c>
      <c r="U2368" s="40">
        <f>U2350*Settings!$C$13*(INDEX(U$407:U$418,$D2368)+INDEX(U$394:U$405,$D2368)+U2323*(1+$E2368))</f>
        <v/>
      </c>
      <c r="V2368" s="40">
        <f>V2350*Settings!$C$13*(INDEX(V$407:V$418,$D2368)+INDEX(V$394:V$405,$D2368)+V2323*(1+$E2368))</f>
        <v/>
      </c>
      <c r="W2368" s="40">
        <f>W2350*Settings!$C$13*(INDEX(W$407:W$418,$D2368)+INDEX(W$394:W$405,$D2368)+W2323*(1+$E2368))</f>
        <v/>
      </c>
      <c r="X2368" s="40">
        <f>X2350*Settings!$C$13*(INDEX(X$407:X$418,$D2368)+INDEX(X$394:X$405,$D2368)+X2323*(1+$E2368))</f>
        <v/>
      </c>
      <c r="Y2368" s="40">
        <f>Y2350*Settings!$C$13*(INDEX(Y$407:Y$418,$D2368)+INDEX(Y$394:Y$405,$D2368)+Y2323*(1+$E2368))</f>
        <v/>
      </c>
      <c r="Z2368" s="40">
        <f>Z2350*Settings!$C$13*(INDEX(Z$407:Z$418,$D2368)+INDEX(Z$394:Z$405,$D2368)+Z2323*(1+$E2368))</f>
        <v/>
      </c>
      <c r="AA2368" s="40">
        <f>AA2350*Settings!$C$13*(INDEX(AA$407:AA$418,$D2368)+INDEX(AA$394:AA$405,$D2368)+AA2323*(1+$E2368))</f>
        <v/>
      </c>
      <c r="AB2368" s="40">
        <f>AB2350*Settings!$C$13*(INDEX(AB$407:AB$418,$D2368)+INDEX(AB$394:AB$405,$D2368)+AB2323*(1+$E2368))</f>
        <v/>
      </c>
      <c r="AC2368" s="40">
        <f>AC2350*Settings!$C$13*(INDEX(AC$407:AC$418,$D2368)+INDEX(AC$394:AC$405,$D2368)+AC2323*(1+$E2368))</f>
        <v/>
      </c>
      <c r="AD2368" s="40">
        <f>AD2350*Settings!$C$13*(INDEX(AD$407:AD$418,$D2368)+INDEX(AD$394:AD$405,$D2368)+AD2323*(1+$E2368))</f>
        <v/>
      </c>
      <c r="AF2368" s="11">
        <f>CodePrefix&amp;$A2368&amp;IF($C2368="","","."&amp;$C2368&amp;"."&amp;$B2368)&amp;INDEX(VarEnd,MATCH($A2368,VarKey,0))&amp;AF$5</f>
        <v/>
      </c>
      <c r="AG2368" s="39">
        <f>AG2350*Settings!$C$13*(INDEX(AG$407:AG$418,$D2368)+INDEX(AG$394:AG$405,$D2368)+AG2323*(1+$E2368))</f>
        <v/>
      </c>
      <c r="AH2368" s="40">
        <f>AH2350*Settings!$C$13*(INDEX(AH$407:AH$418,$D2368)+INDEX(AH$394:AH$405,$D2368)+AH2323*(1+$E2368))</f>
        <v/>
      </c>
      <c r="AI2368" s="40">
        <f>AI2350*Settings!$C$13*(INDEX(AI$407:AI$418,$D2368)+INDEX(AI$394:AI$405,$D2368)+AI2323*(1+$E2368))</f>
        <v/>
      </c>
      <c r="AJ2368" s="40">
        <f>AJ2350*Settings!$C$13*(INDEX(AJ$407:AJ$418,$D2368)+INDEX(AJ$394:AJ$405,$D2368)+AJ2323*(1+$E2368))</f>
        <v/>
      </c>
      <c r="AK2368" s="40">
        <f>AK2350*Settings!$C$13*(INDEX(AK$407:AK$418,$D2368)+INDEX(AK$394:AK$405,$D2368)+AK2323*(1+$E2368))</f>
        <v/>
      </c>
      <c r="AL2368" s="40">
        <f>AL2350*Settings!$C$13*(INDEX(AL$407:AL$418,$D2368)+INDEX(AL$394:AL$405,$D2368)+AL2323*(1+$E2368))</f>
        <v/>
      </c>
      <c r="AM2368" s="40">
        <f>AM2350*Settings!$C$13*(INDEX(AM$407:AM$418,$D2368)+INDEX(AM$394:AM$405,$D2368)+AM2323*(1+$E2368))</f>
        <v/>
      </c>
      <c r="AN2368" s="40">
        <f>AN2350*Settings!$C$13*(INDEX(AN$407:AN$418,$D2368)+INDEX(AN$394:AN$405,$D2368)+AN2323*(1+$E2368))</f>
        <v/>
      </c>
      <c r="AO2368" s="40">
        <f>AO2350*Settings!$C$13*(INDEX(AO$407:AO$418,$D2368)+INDEX(AO$394:AO$405,$D2368)+AO2323*(1+$E2368))</f>
        <v/>
      </c>
      <c r="AP2368" s="40">
        <f>AP2350*Settings!$C$13*(INDEX(AP$407:AP$418,$D2368)+INDEX(AP$394:AP$405,$D2368)+AP2323*(1+$E2368))</f>
        <v/>
      </c>
      <c r="AQ2368" s="40">
        <f>AQ2350*Settings!$C$13*(INDEX(AQ$407:AQ$418,$D2368)+INDEX(AQ$394:AQ$405,$D2368)+AQ2323*(1+$E2368))</f>
        <v/>
      </c>
      <c r="AR2368" s="40">
        <f>AR2350*Settings!$C$13*(INDEX(AR$407:AR$418,$D2368)+INDEX(AR$394:AR$405,$D2368)+AR2323*(1+$E2368))</f>
        <v/>
      </c>
      <c r="AS2368" s="40">
        <f>AS2350*Settings!$C$13*(INDEX(AS$407:AS$418,$D2368)+INDEX(AS$394:AS$405,$D2368)+AS2323*(1+$E2368))</f>
        <v/>
      </c>
      <c r="AT2368" s="40">
        <f>AT2350*Settings!$C$13*(INDEX(AT$407:AT$418,$D2368)+INDEX(AT$394:AT$405,$D2368)+AT2323*(1+$E2368))</f>
        <v/>
      </c>
      <c r="AU2368" s="40">
        <f>AU2350*Settings!$C$13*(INDEX(AU$407:AU$418,$D2368)+INDEX(AU$394:AU$405,$D2368)+AU2323*(1+$E2368))</f>
        <v/>
      </c>
      <c r="AV2368" s="40">
        <f>AV2350*Settings!$C$13*(INDEX(AV$407:AV$418,$D2368)+INDEX(AV$394:AV$405,$D2368)+AV2323*(1+$E2368))</f>
        <v/>
      </c>
      <c r="AW2368" s="40">
        <f>AW2350*Settings!$C$13*(INDEX(AW$407:AW$418,$D2368)+INDEX(AW$394:AW$405,$D2368)+AW2323*(1+$E2368))</f>
        <v/>
      </c>
      <c r="AX2368" s="40">
        <f>AX2350*Settings!$C$13*(INDEX(AX$407:AX$418,$D2368)+INDEX(AX$394:AX$405,$D2368)+AX2323*(1+$E2368))</f>
        <v/>
      </c>
      <c r="AY2368" s="40">
        <f>AY2350*Settings!$C$13*(INDEX(AY$407:AY$418,$D2368)+INDEX(AY$394:AY$405,$D2368)+AY2323*(1+$E2368))</f>
        <v/>
      </c>
    </row>
    <row r="2369" hidden="1" outlineLevel="2">
      <c r="A2369" s="14" t="inlineStr">
        <is>
          <t>rtx</t>
        </is>
      </c>
      <c r="B2369" s="14" t="inlineStr">
        <is>
          <t>oop</t>
        </is>
      </c>
      <c r="C2369" s="14" t="inlineStr">
        <is>
          <t>mac</t>
        </is>
      </c>
      <c r="D2369" s="32">
        <f>INDEX(Inputs!$U$5:$U$132,MATCH($B2369&amp;"|"&amp;$C2369,Inputs!$A$5:$A$132,0))</f>
        <v/>
      </c>
      <c r="E2369" s="32">
        <f>INDEX(Inputs!$V$5:$V$132,MATCH($B2369&amp;"|"&amp;$C2369,Inputs!$A$5:$A$132,0))</f>
        <v/>
      </c>
      <c r="F2369" s="36" t="n"/>
      <c r="G2369" s="36" t="n"/>
      <c r="H2369" s="14">
        <f>INDEX(VarLab,MATCH($A2369,VarKey,0))&amp;INDEX(MemLab,MATCH($C2369&amp;"|"&amp;$B2369,MemKey,0))</f>
        <v/>
      </c>
      <c r="I2369" s="14">
        <f>INDEX(VarUnit,MATCH($A2369,VarKey,0))</f>
        <v/>
      </c>
      <c r="J2369" s="14">
        <f>INDEX(VarSrc,MATCH($A2369,VarKey,0))</f>
        <v/>
      </c>
      <c r="K2369" s="11">
        <f>CodePrefix&amp;$A2369&amp;IF($C2369="","","."&amp;$C2369&amp;"."&amp;$B2369)&amp;INDEX(VarEnd,MATCH($A2369,VarKey,0))&amp;K$5</f>
        <v/>
      </c>
      <c r="L2369" s="39">
        <f>L2351*Settings!$C$13*(INDEX(L$407:L$418,$D2369)+INDEX(L$394:L$405,$D2369)+L2324*(1+$E2369))</f>
        <v/>
      </c>
      <c r="M2369" s="40">
        <f>M2351*Settings!$C$13*(INDEX(M$407:M$418,$D2369)+INDEX(M$394:M$405,$D2369)+M2324*(1+$E2369))</f>
        <v/>
      </c>
      <c r="N2369" s="40">
        <f>N2351*Settings!$C$13*(INDEX(N$407:N$418,$D2369)+INDEX(N$394:N$405,$D2369)+N2324*(1+$E2369))</f>
        <v/>
      </c>
      <c r="O2369" s="40">
        <f>O2351*Settings!$C$13*(INDEX(O$407:O$418,$D2369)+INDEX(O$394:O$405,$D2369)+O2324*(1+$E2369))</f>
        <v/>
      </c>
      <c r="P2369" s="40">
        <f>P2351*Settings!$C$13*(INDEX(P$407:P$418,$D2369)+INDEX(P$394:P$405,$D2369)+P2324*(1+$E2369))</f>
        <v/>
      </c>
      <c r="Q2369" s="40">
        <f>Q2351*Settings!$C$13*(INDEX(Q$407:Q$418,$D2369)+INDEX(Q$394:Q$405,$D2369)+Q2324*(1+$E2369))</f>
        <v/>
      </c>
      <c r="R2369" s="40">
        <f>R2351*Settings!$C$13*(INDEX(R$407:R$418,$D2369)+INDEX(R$394:R$405,$D2369)+R2324*(1+$E2369))</f>
        <v/>
      </c>
      <c r="S2369" s="40">
        <f>S2351*Settings!$C$13*(INDEX(S$407:S$418,$D2369)+INDEX(S$394:S$405,$D2369)+S2324*(1+$E2369))</f>
        <v/>
      </c>
      <c r="T2369" s="40">
        <f>T2351*Settings!$C$13*(INDEX(T$407:T$418,$D2369)+INDEX(T$394:T$405,$D2369)+T2324*(1+$E2369))</f>
        <v/>
      </c>
      <c r="U2369" s="40">
        <f>U2351*Settings!$C$13*(INDEX(U$407:U$418,$D2369)+INDEX(U$394:U$405,$D2369)+U2324*(1+$E2369))</f>
        <v/>
      </c>
      <c r="V2369" s="40">
        <f>V2351*Settings!$C$13*(INDEX(V$407:V$418,$D2369)+INDEX(V$394:V$405,$D2369)+V2324*(1+$E2369))</f>
        <v/>
      </c>
      <c r="W2369" s="40">
        <f>W2351*Settings!$C$13*(INDEX(W$407:W$418,$D2369)+INDEX(W$394:W$405,$D2369)+W2324*(1+$E2369))</f>
        <v/>
      </c>
      <c r="X2369" s="40">
        <f>X2351*Settings!$C$13*(INDEX(X$407:X$418,$D2369)+INDEX(X$394:X$405,$D2369)+X2324*(1+$E2369))</f>
        <v/>
      </c>
      <c r="Y2369" s="40">
        <f>Y2351*Settings!$C$13*(INDEX(Y$407:Y$418,$D2369)+INDEX(Y$394:Y$405,$D2369)+Y2324*(1+$E2369))</f>
        <v/>
      </c>
      <c r="Z2369" s="40">
        <f>Z2351*Settings!$C$13*(INDEX(Z$407:Z$418,$D2369)+INDEX(Z$394:Z$405,$D2369)+Z2324*(1+$E2369))</f>
        <v/>
      </c>
      <c r="AA2369" s="40">
        <f>AA2351*Settings!$C$13*(INDEX(AA$407:AA$418,$D2369)+INDEX(AA$394:AA$405,$D2369)+AA2324*(1+$E2369))</f>
        <v/>
      </c>
      <c r="AB2369" s="40">
        <f>AB2351*Settings!$C$13*(INDEX(AB$407:AB$418,$D2369)+INDEX(AB$394:AB$405,$D2369)+AB2324*(1+$E2369))</f>
        <v/>
      </c>
      <c r="AC2369" s="40">
        <f>AC2351*Settings!$C$13*(INDEX(AC$407:AC$418,$D2369)+INDEX(AC$394:AC$405,$D2369)+AC2324*(1+$E2369))</f>
        <v/>
      </c>
      <c r="AD2369" s="40">
        <f>AD2351*Settings!$C$13*(INDEX(AD$407:AD$418,$D2369)+INDEX(AD$394:AD$405,$D2369)+AD2324*(1+$E2369))</f>
        <v/>
      </c>
      <c r="AF2369" s="11">
        <f>CodePrefix&amp;$A2369&amp;IF($C2369="","","."&amp;$C2369&amp;"."&amp;$B2369)&amp;INDEX(VarEnd,MATCH($A2369,VarKey,0))&amp;AF$5</f>
        <v/>
      </c>
      <c r="AG2369" s="39">
        <f>AG2351*Settings!$C$13*(INDEX(AG$407:AG$418,$D2369)+INDEX(AG$394:AG$405,$D2369)+AG2324*(1+$E2369))</f>
        <v/>
      </c>
      <c r="AH2369" s="40">
        <f>AH2351*Settings!$C$13*(INDEX(AH$407:AH$418,$D2369)+INDEX(AH$394:AH$405,$D2369)+AH2324*(1+$E2369))</f>
        <v/>
      </c>
      <c r="AI2369" s="40">
        <f>AI2351*Settings!$C$13*(INDEX(AI$407:AI$418,$D2369)+INDEX(AI$394:AI$405,$D2369)+AI2324*(1+$E2369))</f>
        <v/>
      </c>
      <c r="AJ2369" s="40">
        <f>AJ2351*Settings!$C$13*(INDEX(AJ$407:AJ$418,$D2369)+INDEX(AJ$394:AJ$405,$D2369)+AJ2324*(1+$E2369))</f>
        <v/>
      </c>
      <c r="AK2369" s="40">
        <f>AK2351*Settings!$C$13*(INDEX(AK$407:AK$418,$D2369)+INDEX(AK$394:AK$405,$D2369)+AK2324*(1+$E2369))</f>
        <v/>
      </c>
      <c r="AL2369" s="40">
        <f>AL2351*Settings!$C$13*(INDEX(AL$407:AL$418,$D2369)+INDEX(AL$394:AL$405,$D2369)+AL2324*(1+$E2369))</f>
        <v/>
      </c>
      <c r="AM2369" s="40">
        <f>AM2351*Settings!$C$13*(INDEX(AM$407:AM$418,$D2369)+INDEX(AM$394:AM$405,$D2369)+AM2324*(1+$E2369))</f>
        <v/>
      </c>
      <c r="AN2369" s="40">
        <f>AN2351*Settings!$C$13*(INDEX(AN$407:AN$418,$D2369)+INDEX(AN$394:AN$405,$D2369)+AN2324*(1+$E2369))</f>
        <v/>
      </c>
      <c r="AO2369" s="40">
        <f>AO2351*Settings!$C$13*(INDEX(AO$407:AO$418,$D2369)+INDEX(AO$394:AO$405,$D2369)+AO2324*(1+$E2369))</f>
        <v/>
      </c>
      <c r="AP2369" s="40">
        <f>AP2351*Settings!$C$13*(INDEX(AP$407:AP$418,$D2369)+INDEX(AP$394:AP$405,$D2369)+AP2324*(1+$E2369))</f>
        <v/>
      </c>
      <c r="AQ2369" s="40">
        <f>AQ2351*Settings!$C$13*(INDEX(AQ$407:AQ$418,$D2369)+INDEX(AQ$394:AQ$405,$D2369)+AQ2324*(1+$E2369))</f>
        <v/>
      </c>
      <c r="AR2369" s="40">
        <f>AR2351*Settings!$C$13*(INDEX(AR$407:AR$418,$D2369)+INDEX(AR$394:AR$405,$D2369)+AR2324*(1+$E2369))</f>
        <v/>
      </c>
      <c r="AS2369" s="40">
        <f>AS2351*Settings!$C$13*(INDEX(AS$407:AS$418,$D2369)+INDEX(AS$394:AS$405,$D2369)+AS2324*(1+$E2369))</f>
        <v/>
      </c>
      <c r="AT2369" s="40">
        <f>AT2351*Settings!$C$13*(INDEX(AT$407:AT$418,$D2369)+INDEX(AT$394:AT$405,$D2369)+AT2324*(1+$E2369))</f>
        <v/>
      </c>
      <c r="AU2369" s="40">
        <f>AU2351*Settings!$C$13*(INDEX(AU$407:AU$418,$D2369)+INDEX(AU$394:AU$405,$D2369)+AU2324*(1+$E2369))</f>
        <v/>
      </c>
      <c r="AV2369" s="40">
        <f>AV2351*Settings!$C$13*(INDEX(AV$407:AV$418,$D2369)+INDEX(AV$394:AV$405,$D2369)+AV2324*(1+$E2369))</f>
        <v/>
      </c>
      <c r="AW2369" s="40">
        <f>AW2351*Settings!$C$13*(INDEX(AW$407:AW$418,$D2369)+INDEX(AW$394:AW$405,$D2369)+AW2324*(1+$E2369))</f>
        <v/>
      </c>
      <c r="AX2369" s="40">
        <f>AX2351*Settings!$C$13*(INDEX(AX$407:AX$418,$D2369)+INDEX(AX$394:AX$405,$D2369)+AX2324*(1+$E2369))</f>
        <v/>
      </c>
      <c r="AY2369" s="40">
        <f>AY2351*Settings!$C$13*(INDEX(AY$407:AY$418,$D2369)+INDEX(AY$394:AY$405,$D2369)+AY2324*(1+$E2369))</f>
        <v/>
      </c>
    </row>
    <row r="2370" hidden="1" outlineLevel="2">
      <c r="A2370" s="14" t="inlineStr">
        <is>
          <t>rtx</t>
        </is>
      </c>
      <c r="B2370" s="14" t="inlineStr">
        <is>
          <t>bio</t>
        </is>
      </c>
      <c r="C2370" s="14" t="inlineStr">
        <is>
          <t>mac</t>
        </is>
      </c>
      <c r="D2370" s="32">
        <f>INDEX(Inputs!$U$5:$U$132,MATCH($B2370&amp;"|"&amp;$C2370,Inputs!$A$5:$A$132,0))</f>
        <v/>
      </c>
      <c r="E2370" s="32">
        <f>INDEX(Inputs!$V$5:$V$132,MATCH($B2370&amp;"|"&amp;$C2370,Inputs!$A$5:$A$132,0))</f>
        <v/>
      </c>
      <c r="F2370" s="36" t="n"/>
      <c r="G2370" s="36" t="n"/>
      <c r="H2370" s="14">
        <f>INDEX(VarLab,MATCH($A2370,VarKey,0))&amp;INDEX(MemLab,MATCH($C2370&amp;"|"&amp;$B2370,MemKey,0))</f>
        <v/>
      </c>
      <c r="I2370" s="14">
        <f>INDEX(VarUnit,MATCH($A2370,VarKey,0))</f>
        <v/>
      </c>
      <c r="J2370" s="14">
        <f>INDEX(VarSrc,MATCH($A2370,VarKey,0))</f>
        <v/>
      </c>
      <c r="K2370" s="11">
        <f>CodePrefix&amp;$A2370&amp;IF($C2370="","","."&amp;$C2370&amp;"."&amp;$B2370)&amp;INDEX(VarEnd,MATCH($A2370,VarKey,0))&amp;K$5</f>
        <v/>
      </c>
      <c r="L2370" s="39">
        <f>L2352*Settings!$C$13*(INDEX(L$407:L$418,$D2370)+INDEX(L$394:L$405,$D2370)+L2325*(1+$E2370))</f>
        <v/>
      </c>
      <c r="M2370" s="40">
        <f>M2352*Settings!$C$13*(INDEX(M$407:M$418,$D2370)+INDEX(M$394:M$405,$D2370)+M2325*(1+$E2370))</f>
        <v/>
      </c>
      <c r="N2370" s="40">
        <f>N2352*Settings!$C$13*(INDEX(N$407:N$418,$D2370)+INDEX(N$394:N$405,$D2370)+N2325*(1+$E2370))</f>
        <v/>
      </c>
      <c r="O2370" s="40">
        <f>O2352*Settings!$C$13*(INDEX(O$407:O$418,$D2370)+INDEX(O$394:O$405,$D2370)+O2325*(1+$E2370))</f>
        <v/>
      </c>
      <c r="P2370" s="40">
        <f>P2352*Settings!$C$13*(INDEX(P$407:P$418,$D2370)+INDEX(P$394:P$405,$D2370)+P2325*(1+$E2370))</f>
        <v/>
      </c>
      <c r="Q2370" s="40">
        <f>Q2352*Settings!$C$13*(INDEX(Q$407:Q$418,$D2370)+INDEX(Q$394:Q$405,$D2370)+Q2325*(1+$E2370))</f>
        <v/>
      </c>
      <c r="R2370" s="40">
        <f>R2352*Settings!$C$13*(INDEX(R$407:R$418,$D2370)+INDEX(R$394:R$405,$D2370)+R2325*(1+$E2370))</f>
        <v/>
      </c>
      <c r="S2370" s="40">
        <f>S2352*Settings!$C$13*(INDEX(S$407:S$418,$D2370)+INDEX(S$394:S$405,$D2370)+S2325*(1+$E2370))</f>
        <v/>
      </c>
      <c r="T2370" s="40">
        <f>T2352*Settings!$C$13*(INDEX(T$407:T$418,$D2370)+INDEX(T$394:T$405,$D2370)+T2325*(1+$E2370))</f>
        <v/>
      </c>
      <c r="U2370" s="40">
        <f>U2352*Settings!$C$13*(INDEX(U$407:U$418,$D2370)+INDEX(U$394:U$405,$D2370)+U2325*(1+$E2370))</f>
        <v/>
      </c>
      <c r="V2370" s="40">
        <f>V2352*Settings!$C$13*(INDEX(V$407:V$418,$D2370)+INDEX(V$394:V$405,$D2370)+V2325*(1+$E2370))</f>
        <v/>
      </c>
      <c r="W2370" s="40">
        <f>W2352*Settings!$C$13*(INDEX(W$407:W$418,$D2370)+INDEX(W$394:W$405,$D2370)+W2325*(1+$E2370))</f>
        <v/>
      </c>
      <c r="X2370" s="40">
        <f>X2352*Settings!$C$13*(INDEX(X$407:X$418,$D2370)+INDEX(X$394:X$405,$D2370)+X2325*(1+$E2370))</f>
        <v/>
      </c>
      <c r="Y2370" s="40">
        <f>Y2352*Settings!$C$13*(INDEX(Y$407:Y$418,$D2370)+INDEX(Y$394:Y$405,$D2370)+Y2325*(1+$E2370))</f>
        <v/>
      </c>
      <c r="Z2370" s="40">
        <f>Z2352*Settings!$C$13*(INDEX(Z$407:Z$418,$D2370)+INDEX(Z$394:Z$405,$D2370)+Z2325*(1+$E2370))</f>
        <v/>
      </c>
      <c r="AA2370" s="40">
        <f>AA2352*Settings!$C$13*(INDEX(AA$407:AA$418,$D2370)+INDEX(AA$394:AA$405,$D2370)+AA2325*(1+$E2370))</f>
        <v/>
      </c>
      <c r="AB2370" s="40">
        <f>AB2352*Settings!$C$13*(INDEX(AB$407:AB$418,$D2370)+INDEX(AB$394:AB$405,$D2370)+AB2325*(1+$E2370))</f>
        <v/>
      </c>
      <c r="AC2370" s="40">
        <f>AC2352*Settings!$C$13*(INDEX(AC$407:AC$418,$D2370)+INDEX(AC$394:AC$405,$D2370)+AC2325*(1+$E2370))</f>
        <v/>
      </c>
      <c r="AD2370" s="40">
        <f>AD2352*Settings!$C$13*(INDEX(AD$407:AD$418,$D2370)+INDEX(AD$394:AD$405,$D2370)+AD2325*(1+$E2370))</f>
        <v/>
      </c>
      <c r="AF2370" s="11">
        <f>CodePrefix&amp;$A2370&amp;IF($C2370="","","."&amp;$C2370&amp;"."&amp;$B2370)&amp;INDEX(VarEnd,MATCH($A2370,VarKey,0))&amp;AF$5</f>
        <v/>
      </c>
      <c r="AG2370" s="39">
        <f>AG2352*Settings!$C$13*(INDEX(AG$407:AG$418,$D2370)+INDEX(AG$394:AG$405,$D2370)+AG2325*(1+$E2370))</f>
        <v/>
      </c>
      <c r="AH2370" s="40">
        <f>AH2352*Settings!$C$13*(INDEX(AH$407:AH$418,$D2370)+INDEX(AH$394:AH$405,$D2370)+AH2325*(1+$E2370))</f>
        <v/>
      </c>
      <c r="AI2370" s="40">
        <f>AI2352*Settings!$C$13*(INDEX(AI$407:AI$418,$D2370)+INDEX(AI$394:AI$405,$D2370)+AI2325*(1+$E2370))</f>
        <v/>
      </c>
      <c r="AJ2370" s="40">
        <f>AJ2352*Settings!$C$13*(INDEX(AJ$407:AJ$418,$D2370)+INDEX(AJ$394:AJ$405,$D2370)+AJ2325*(1+$E2370))</f>
        <v/>
      </c>
      <c r="AK2370" s="40">
        <f>AK2352*Settings!$C$13*(INDEX(AK$407:AK$418,$D2370)+INDEX(AK$394:AK$405,$D2370)+AK2325*(1+$E2370))</f>
        <v/>
      </c>
      <c r="AL2370" s="40">
        <f>AL2352*Settings!$C$13*(INDEX(AL$407:AL$418,$D2370)+INDEX(AL$394:AL$405,$D2370)+AL2325*(1+$E2370))</f>
        <v/>
      </c>
      <c r="AM2370" s="40">
        <f>AM2352*Settings!$C$13*(INDEX(AM$407:AM$418,$D2370)+INDEX(AM$394:AM$405,$D2370)+AM2325*(1+$E2370))</f>
        <v/>
      </c>
      <c r="AN2370" s="40">
        <f>AN2352*Settings!$C$13*(INDEX(AN$407:AN$418,$D2370)+INDEX(AN$394:AN$405,$D2370)+AN2325*(1+$E2370))</f>
        <v/>
      </c>
      <c r="AO2370" s="40">
        <f>AO2352*Settings!$C$13*(INDEX(AO$407:AO$418,$D2370)+INDEX(AO$394:AO$405,$D2370)+AO2325*(1+$E2370))</f>
        <v/>
      </c>
      <c r="AP2370" s="40">
        <f>AP2352*Settings!$C$13*(INDEX(AP$407:AP$418,$D2370)+INDEX(AP$394:AP$405,$D2370)+AP2325*(1+$E2370))</f>
        <v/>
      </c>
      <c r="AQ2370" s="40">
        <f>AQ2352*Settings!$C$13*(INDEX(AQ$407:AQ$418,$D2370)+INDEX(AQ$394:AQ$405,$D2370)+AQ2325*(1+$E2370))</f>
        <v/>
      </c>
      <c r="AR2370" s="40">
        <f>AR2352*Settings!$C$13*(INDEX(AR$407:AR$418,$D2370)+INDEX(AR$394:AR$405,$D2370)+AR2325*(1+$E2370))</f>
        <v/>
      </c>
      <c r="AS2370" s="40">
        <f>AS2352*Settings!$C$13*(INDEX(AS$407:AS$418,$D2370)+INDEX(AS$394:AS$405,$D2370)+AS2325*(1+$E2370))</f>
        <v/>
      </c>
      <c r="AT2370" s="40">
        <f>AT2352*Settings!$C$13*(INDEX(AT$407:AT$418,$D2370)+INDEX(AT$394:AT$405,$D2370)+AT2325*(1+$E2370))</f>
        <v/>
      </c>
      <c r="AU2370" s="40">
        <f>AU2352*Settings!$C$13*(INDEX(AU$407:AU$418,$D2370)+INDEX(AU$394:AU$405,$D2370)+AU2325*(1+$E2370))</f>
        <v/>
      </c>
      <c r="AV2370" s="40">
        <f>AV2352*Settings!$C$13*(INDEX(AV$407:AV$418,$D2370)+INDEX(AV$394:AV$405,$D2370)+AV2325*(1+$E2370))</f>
        <v/>
      </c>
      <c r="AW2370" s="40">
        <f>AW2352*Settings!$C$13*(INDEX(AW$407:AW$418,$D2370)+INDEX(AW$394:AW$405,$D2370)+AW2325*(1+$E2370))</f>
        <v/>
      </c>
      <c r="AX2370" s="40">
        <f>AX2352*Settings!$C$13*(INDEX(AX$407:AX$418,$D2370)+INDEX(AX$394:AX$405,$D2370)+AX2325*(1+$E2370))</f>
        <v/>
      </c>
      <c r="AY2370" s="40">
        <f>AY2352*Settings!$C$13*(INDEX(AY$407:AY$418,$D2370)+INDEX(AY$394:AY$405,$D2370)+AY2325*(1+$E2370))</f>
        <v/>
      </c>
    </row>
    <row r="2371" hidden="1" outlineLevel="2"/>
    <row r="2372" hidden="1" outlineLevel="2">
      <c r="A2372" s="14" t="inlineStr">
        <is>
          <t>rsub</t>
        </is>
      </c>
      <c r="B2372" s="14" t="inlineStr">
        <is>
          <t>coa</t>
        </is>
      </c>
      <c r="C2372" s="14" t="inlineStr">
        <is>
          <t>mac</t>
        </is>
      </c>
      <c r="D2372" s="32">
        <f>INDEX(Inputs!$U$5:$U$132,MATCH($B2372&amp;"|"&amp;$C2372,Inputs!$A$5:$A$132,0))</f>
        <v/>
      </c>
      <c r="E2372" s="36" t="n"/>
      <c r="F2372" s="36" t="n"/>
      <c r="G2372" s="36" t="n"/>
      <c r="H2372" s="14">
        <f>INDEX(VarLab,MATCH($A2372,VarKey,0))&amp;INDEX(MemLab,MATCH($C2372&amp;"|"&amp;$B2372,MemKey,0))</f>
        <v/>
      </c>
      <c r="I2372" s="14">
        <f>INDEX(VarUnit,MATCH($A2372,VarKey,0))</f>
        <v/>
      </c>
      <c r="J2372" s="14">
        <f>INDEX(VarSrc,MATCH($A2372,VarKey,0))</f>
        <v/>
      </c>
      <c r="K2372" s="11">
        <f>CodePrefix&amp;$A2372&amp;IF($C2372="","","."&amp;$C2372&amp;"."&amp;$B2372)&amp;INDEX(VarEnd,MATCH($A2372,VarKey,0))&amp;K$5</f>
        <v/>
      </c>
      <c r="L2372" s="39">
        <f>L2345*Settings!$C$13*(INDEX(L$420:L$431,$D2372))</f>
        <v/>
      </c>
      <c r="M2372" s="40">
        <f>M2345*Settings!$C$13*(INDEX(M$420:M$431,$D2372))</f>
        <v/>
      </c>
      <c r="N2372" s="40">
        <f>N2345*Settings!$C$13*(INDEX(N$420:N$431,$D2372))</f>
        <v/>
      </c>
      <c r="O2372" s="40">
        <f>O2345*Settings!$C$13*(INDEX(O$420:O$431,$D2372))</f>
        <v/>
      </c>
      <c r="P2372" s="40">
        <f>P2345*Settings!$C$13*(INDEX(P$420:P$431,$D2372))</f>
        <v/>
      </c>
      <c r="Q2372" s="40">
        <f>Q2345*Settings!$C$13*(INDEX(Q$420:Q$431,$D2372))</f>
        <v/>
      </c>
      <c r="R2372" s="40">
        <f>R2345*Settings!$C$13*(INDEX(R$420:R$431,$D2372))</f>
        <v/>
      </c>
      <c r="S2372" s="40">
        <f>S2345*Settings!$C$13*(INDEX(S$420:S$431,$D2372))</f>
        <v/>
      </c>
      <c r="T2372" s="40">
        <f>T2345*Settings!$C$13*(INDEX(T$420:T$431,$D2372))</f>
        <v/>
      </c>
      <c r="U2372" s="40">
        <f>U2345*Settings!$C$13*(INDEX(U$420:U$431,$D2372))</f>
        <v/>
      </c>
      <c r="V2372" s="40">
        <f>V2345*Settings!$C$13*(INDEX(V$420:V$431,$D2372))</f>
        <v/>
      </c>
      <c r="W2372" s="40">
        <f>W2345*Settings!$C$13*(INDEX(W$420:W$431,$D2372))</f>
        <v/>
      </c>
      <c r="X2372" s="40">
        <f>X2345*Settings!$C$13*(INDEX(X$420:X$431,$D2372))</f>
        <v/>
      </c>
      <c r="Y2372" s="40">
        <f>Y2345*Settings!$C$13*(INDEX(Y$420:Y$431,$D2372))</f>
        <v/>
      </c>
      <c r="Z2372" s="40">
        <f>Z2345*Settings!$C$13*(INDEX(Z$420:Z$431,$D2372))</f>
        <v/>
      </c>
      <c r="AA2372" s="40">
        <f>AA2345*Settings!$C$13*(INDEX(AA$420:AA$431,$D2372))</f>
        <v/>
      </c>
      <c r="AB2372" s="40">
        <f>AB2345*Settings!$C$13*(INDEX(AB$420:AB$431,$D2372))</f>
        <v/>
      </c>
      <c r="AC2372" s="40">
        <f>AC2345*Settings!$C$13*(INDEX(AC$420:AC$431,$D2372))</f>
        <v/>
      </c>
      <c r="AD2372" s="40">
        <f>AD2345*Settings!$C$13*(INDEX(AD$420:AD$431,$D2372))</f>
        <v/>
      </c>
      <c r="AF2372" s="11">
        <f>CodePrefix&amp;$A2372&amp;IF($C2372="","","."&amp;$C2372&amp;"."&amp;$B2372)&amp;INDEX(VarEnd,MATCH($A2372,VarKey,0))&amp;AF$5</f>
        <v/>
      </c>
      <c r="AG2372" s="39">
        <f>AG2345*Settings!$C$13*(INDEX(AG$420:AG$431,$D2372))</f>
        <v/>
      </c>
      <c r="AH2372" s="40">
        <f>AH2345*Settings!$C$13*(INDEX(AH$420:AH$431,$D2372))</f>
        <v/>
      </c>
      <c r="AI2372" s="40">
        <f>AI2345*Settings!$C$13*(INDEX(AI$420:AI$431,$D2372))</f>
        <v/>
      </c>
      <c r="AJ2372" s="40">
        <f>AJ2345*Settings!$C$13*(INDEX(AJ$420:AJ$431,$D2372))</f>
        <v/>
      </c>
      <c r="AK2372" s="40">
        <f>AK2345*Settings!$C$13*(INDEX(AK$420:AK$431,$D2372))</f>
        <v/>
      </c>
      <c r="AL2372" s="40">
        <f>AL2345*Settings!$C$13*(INDEX(AL$420:AL$431,$D2372))</f>
        <v/>
      </c>
      <c r="AM2372" s="40">
        <f>AM2345*Settings!$C$13*(INDEX(AM$420:AM$431,$D2372))</f>
        <v/>
      </c>
      <c r="AN2372" s="40">
        <f>AN2345*Settings!$C$13*(INDEX(AN$420:AN$431,$D2372))</f>
        <v/>
      </c>
      <c r="AO2372" s="40">
        <f>AO2345*Settings!$C$13*(INDEX(AO$420:AO$431,$D2372))</f>
        <v/>
      </c>
      <c r="AP2372" s="40">
        <f>AP2345*Settings!$C$13*(INDEX(AP$420:AP$431,$D2372))</f>
        <v/>
      </c>
      <c r="AQ2372" s="40">
        <f>AQ2345*Settings!$C$13*(INDEX(AQ$420:AQ$431,$D2372))</f>
        <v/>
      </c>
      <c r="AR2372" s="40">
        <f>AR2345*Settings!$C$13*(INDEX(AR$420:AR$431,$D2372))</f>
        <v/>
      </c>
      <c r="AS2372" s="40">
        <f>AS2345*Settings!$C$13*(INDEX(AS$420:AS$431,$D2372))</f>
        <v/>
      </c>
      <c r="AT2372" s="40">
        <f>AT2345*Settings!$C$13*(INDEX(AT$420:AT$431,$D2372))</f>
        <v/>
      </c>
      <c r="AU2372" s="40">
        <f>AU2345*Settings!$C$13*(INDEX(AU$420:AU$431,$D2372))</f>
        <v/>
      </c>
      <c r="AV2372" s="40">
        <f>AV2345*Settings!$C$13*(INDEX(AV$420:AV$431,$D2372))</f>
        <v/>
      </c>
      <c r="AW2372" s="40">
        <f>AW2345*Settings!$C$13*(INDEX(AW$420:AW$431,$D2372))</f>
        <v/>
      </c>
      <c r="AX2372" s="40">
        <f>AX2345*Settings!$C$13*(INDEX(AX$420:AX$431,$D2372))</f>
        <v/>
      </c>
      <c r="AY2372" s="40">
        <f>AY2345*Settings!$C$13*(INDEX(AY$420:AY$431,$D2372))</f>
        <v/>
      </c>
    </row>
    <row r="2373" hidden="1" outlineLevel="2">
      <c r="A2373" s="14" t="inlineStr">
        <is>
          <t>rsub</t>
        </is>
      </c>
      <c r="B2373" s="14" t="inlineStr">
        <is>
          <t>nga</t>
        </is>
      </c>
      <c r="C2373" s="14" t="inlineStr">
        <is>
          <t>mac</t>
        </is>
      </c>
      <c r="D2373" s="32">
        <f>INDEX(Inputs!$U$5:$U$132,MATCH($B2373&amp;"|"&amp;$C2373,Inputs!$A$5:$A$132,0))</f>
        <v/>
      </c>
      <c r="E2373" s="36" t="n"/>
      <c r="F2373" s="36" t="n"/>
      <c r="G2373" s="36" t="n"/>
      <c r="H2373" s="14">
        <f>INDEX(VarLab,MATCH($A2373,VarKey,0))&amp;INDEX(MemLab,MATCH($C2373&amp;"|"&amp;$B2373,MemKey,0))</f>
        <v/>
      </c>
      <c r="I2373" s="14">
        <f>INDEX(VarUnit,MATCH($A2373,VarKey,0))</f>
        <v/>
      </c>
      <c r="J2373" s="14">
        <f>INDEX(VarSrc,MATCH($A2373,VarKey,0))</f>
        <v/>
      </c>
      <c r="K2373" s="11">
        <f>CodePrefix&amp;$A2373&amp;IF($C2373="","","."&amp;$C2373&amp;"."&amp;$B2373)&amp;INDEX(VarEnd,MATCH($A2373,VarKey,0))&amp;K$5</f>
        <v/>
      </c>
      <c r="L2373" s="39">
        <f>L2346*Settings!$C$13*(INDEX(L$420:L$431,$D2373))</f>
        <v/>
      </c>
      <c r="M2373" s="40">
        <f>M2346*Settings!$C$13*(INDEX(M$420:M$431,$D2373))</f>
        <v/>
      </c>
      <c r="N2373" s="40">
        <f>N2346*Settings!$C$13*(INDEX(N$420:N$431,$D2373))</f>
        <v/>
      </c>
      <c r="O2373" s="40">
        <f>O2346*Settings!$C$13*(INDEX(O$420:O$431,$D2373))</f>
        <v/>
      </c>
      <c r="P2373" s="40">
        <f>P2346*Settings!$C$13*(INDEX(P$420:P$431,$D2373))</f>
        <v/>
      </c>
      <c r="Q2373" s="40">
        <f>Q2346*Settings!$C$13*(INDEX(Q$420:Q$431,$D2373))</f>
        <v/>
      </c>
      <c r="R2373" s="40">
        <f>R2346*Settings!$C$13*(INDEX(R$420:R$431,$D2373))</f>
        <v/>
      </c>
      <c r="S2373" s="40">
        <f>S2346*Settings!$C$13*(INDEX(S$420:S$431,$D2373))</f>
        <v/>
      </c>
      <c r="T2373" s="40">
        <f>T2346*Settings!$C$13*(INDEX(T$420:T$431,$D2373))</f>
        <v/>
      </c>
      <c r="U2373" s="40">
        <f>U2346*Settings!$C$13*(INDEX(U$420:U$431,$D2373))</f>
        <v/>
      </c>
      <c r="V2373" s="40">
        <f>V2346*Settings!$C$13*(INDEX(V$420:V$431,$D2373))</f>
        <v/>
      </c>
      <c r="W2373" s="40">
        <f>W2346*Settings!$C$13*(INDEX(W$420:W$431,$D2373))</f>
        <v/>
      </c>
      <c r="X2373" s="40">
        <f>X2346*Settings!$C$13*(INDEX(X$420:X$431,$D2373))</f>
        <v/>
      </c>
      <c r="Y2373" s="40">
        <f>Y2346*Settings!$C$13*(INDEX(Y$420:Y$431,$D2373))</f>
        <v/>
      </c>
      <c r="Z2373" s="40">
        <f>Z2346*Settings!$C$13*(INDEX(Z$420:Z$431,$D2373))</f>
        <v/>
      </c>
      <c r="AA2373" s="40">
        <f>AA2346*Settings!$C$13*(INDEX(AA$420:AA$431,$D2373))</f>
        <v/>
      </c>
      <c r="AB2373" s="40">
        <f>AB2346*Settings!$C$13*(INDEX(AB$420:AB$431,$D2373))</f>
        <v/>
      </c>
      <c r="AC2373" s="40">
        <f>AC2346*Settings!$C$13*(INDEX(AC$420:AC$431,$D2373))</f>
        <v/>
      </c>
      <c r="AD2373" s="40">
        <f>AD2346*Settings!$C$13*(INDEX(AD$420:AD$431,$D2373))</f>
        <v/>
      </c>
      <c r="AF2373" s="11">
        <f>CodePrefix&amp;$A2373&amp;IF($C2373="","","."&amp;$C2373&amp;"."&amp;$B2373)&amp;INDEX(VarEnd,MATCH($A2373,VarKey,0))&amp;AF$5</f>
        <v/>
      </c>
      <c r="AG2373" s="39">
        <f>AG2346*Settings!$C$13*(INDEX(AG$420:AG$431,$D2373))</f>
        <v/>
      </c>
      <c r="AH2373" s="40">
        <f>AH2346*Settings!$C$13*(INDEX(AH$420:AH$431,$D2373))</f>
        <v/>
      </c>
      <c r="AI2373" s="40">
        <f>AI2346*Settings!$C$13*(INDEX(AI$420:AI$431,$D2373))</f>
        <v/>
      </c>
      <c r="AJ2373" s="40">
        <f>AJ2346*Settings!$C$13*(INDEX(AJ$420:AJ$431,$D2373))</f>
        <v/>
      </c>
      <c r="AK2373" s="40">
        <f>AK2346*Settings!$C$13*(INDEX(AK$420:AK$431,$D2373))</f>
        <v/>
      </c>
      <c r="AL2373" s="40">
        <f>AL2346*Settings!$C$13*(INDEX(AL$420:AL$431,$D2373))</f>
        <v/>
      </c>
      <c r="AM2373" s="40">
        <f>AM2346*Settings!$C$13*(INDEX(AM$420:AM$431,$D2373))</f>
        <v/>
      </c>
      <c r="AN2373" s="40">
        <f>AN2346*Settings!$C$13*(INDEX(AN$420:AN$431,$D2373))</f>
        <v/>
      </c>
      <c r="AO2373" s="40">
        <f>AO2346*Settings!$C$13*(INDEX(AO$420:AO$431,$D2373))</f>
        <v/>
      </c>
      <c r="AP2373" s="40">
        <f>AP2346*Settings!$C$13*(INDEX(AP$420:AP$431,$D2373))</f>
        <v/>
      </c>
      <c r="AQ2373" s="40">
        <f>AQ2346*Settings!$C$13*(INDEX(AQ$420:AQ$431,$D2373))</f>
        <v/>
      </c>
      <c r="AR2373" s="40">
        <f>AR2346*Settings!$C$13*(INDEX(AR$420:AR$431,$D2373))</f>
        <v/>
      </c>
      <c r="AS2373" s="40">
        <f>AS2346*Settings!$C$13*(INDEX(AS$420:AS$431,$D2373))</f>
        <v/>
      </c>
      <c r="AT2373" s="40">
        <f>AT2346*Settings!$C$13*(INDEX(AT$420:AT$431,$D2373))</f>
        <v/>
      </c>
      <c r="AU2373" s="40">
        <f>AU2346*Settings!$C$13*(INDEX(AU$420:AU$431,$D2373))</f>
        <v/>
      </c>
      <c r="AV2373" s="40">
        <f>AV2346*Settings!$C$13*(INDEX(AV$420:AV$431,$D2373))</f>
        <v/>
      </c>
      <c r="AW2373" s="40">
        <f>AW2346*Settings!$C$13*(INDEX(AW$420:AW$431,$D2373))</f>
        <v/>
      </c>
      <c r="AX2373" s="40">
        <f>AX2346*Settings!$C$13*(INDEX(AX$420:AX$431,$D2373))</f>
        <v/>
      </c>
      <c r="AY2373" s="40">
        <f>AY2346*Settings!$C$13*(INDEX(AY$420:AY$431,$D2373))</f>
        <v/>
      </c>
    </row>
    <row r="2374" hidden="1" outlineLevel="2">
      <c r="A2374" s="14" t="inlineStr">
        <is>
          <t>rsub</t>
        </is>
      </c>
      <c r="B2374" s="14" t="inlineStr">
        <is>
          <t>gso</t>
        </is>
      </c>
      <c r="C2374" s="14" t="inlineStr">
        <is>
          <t>mac</t>
        </is>
      </c>
      <c r="D2374" s="32">
        <f>INDEX(Inputs!$U$5:$U$132,MATCH($B2374&amp;"|"&amp;$C2374,Inputs!$A$5:$A$132,0))</f>
        <v/>
      </c>
      <c r="E2374" s="36" t="n"/>
      <c r="F2374" s="36" t="n"/>
      <c r="G2374" s="36" t="n"/>
      <c r="H2374" s="14">
        <f>INDEX(VarLab,MATCH($A2374,VarKey,0))&amp;INDEX(MemLab,MATCH($C2374&amp;"|"&amp;$B2374,MemKey,0))</f>
        <v/>
      </c>
      <c r="I2374" s="14">
        <f>INDEX(VarUnit,MATCH($A2374,VarKey,0))</f>
        <v/>
      </c>
      <c r="J2374" s="14">
        <f>INDEX(VarSrc,MATCH($A2374,VarKey,0))</f>
        <v/>
      </c>
      <c r="K2374" s="11">
        <f>CodePrefix&amp;$A2374&amp;IF($C2374="","","."&amp;$C2374&amp;"."&amp;$B2374)&amp;INDEX(VarEnd,MATCH($A2374,VarKey,0))&amp;K$5</f>
        <v/>
      </c>
      <c r="L2374" s="39">
        <f>L2347*Settings!$C$13*(INDEX(L$420:L$431,$D2374))</f>
        <v/>
      </c>
      <c r="M2374" s="40">
        <f>M2347*Settings!$C$13*(INDEX(M$420:M$431,$D2374))</f>
        <v/>
      </c>
      <c r="N2374" s="40">
        <f>N2347*Settings!$C$13*(INDEX(N$420:N$431,$D2374))</f>
        <v/>
      </c>
      <c r="O2374" s="40">
        <f>O2347*Settings!$C$13*(INDEX(O$420:O$431,$D2374))</f>
        <v/>
      </c>
      <c r="P2374" s="40">
        <f>P2347*Settings!$C$13*(INDEX(P$420:P$431,$D2374))</f>
        <v/>
      </c>
      <c r="Q2374" s="40">
        <f>Q2347*Settings!$C$13*(INDEX(Q$420:Q$431,$D2374))</f>
        <v/>
      </c>
      <c r="R2374" s="40">
        <f>R2347*Settings!$C$13*(INDEX(R$420:R$431,$D2374))</f>
        <v/>
      </c>
      <c r="S2374" s="40">
        <f>S2347*Settings!$C$13*(INDEX(S$420:S$431,$D2374))</f>
        <v/>
      </c>
      <c r="T2374" s="40">
        <f>T2347*Settings!$C$13*(INDEX(T$420:T$431,$D2374))</f>
        <v/>
      </c>
      <c r="U2374" s="40">
        <f>U2347*Settings!$C$13*(INDEX(U$420:U$431,$D2374))</f>
        <v/>
      </c>
      <c r="V2374" s="40">
        <f>V2347*Settings!$C$13*(INDEX(V$420:V$431,$D2374))</f>
        <v/>
      </c>
      <c r="W2374" s="40">
        <f>W2347*Settings!$C$13*(INDEX(W$420:W$431,$D2374))</f>
        <v/>
      </c>
      <c r="X2374" s="40">
        <f>X2347*Settings!$C$13*(INDEX(X$420:X$431,$D2374))</f>
        <v/>
      </c>
      <c r="Y2374" s="40">
        <f>Y2347*Settings!$C$13*(INDEX(Y$420:Y$431,$D2374))</f>
        <v/>
      </c>
      <c r="Z2374" s="40">
        <f>Z2347*Settings!$C$13*(INDEX(Z$420:Z$431,$D2374))</f>
        <v/>
      </c>
      <c r="AA2374" s="40">
        <f>AA2347*Settings!$C$13*(INDEX(AA$420:AA$431,$D2374))</f>
        <v/>
      </c>
      <c r="AB2374" s="40">
        <f>AB2347*Settings!$C$13*(INDEX(AB$420:AB$431,$D2374))</f>
        <v/>
      </c>
      <c r="AC2374" s="40">
        <f>AC2347*Settings!$C$13*(INDEX(AC$420:AC$431,$D2374))</f>
        <v/>
      </c>
      <c r="AD2374" s="40">
        <f>AD2347*Settings!$C$13*(INDEX(AD$420:AD$431,$D2374))</f>
        <v/>
      </c>
      <c r="AF2374" s="11">
        <f>CodePrefix&amp;$A2374&amp;IF($C2374="","","."&amp;$C2374&amp;"."&amp;$B2374)&amp;INDEX(VarEnd,MATCH($A2374,VarKey,0))&amp;AF$5</f>
        <v/>
      </c>
      <c r="AG2374" s="39">
        <f>AG2347*Settings!$C$13*(INDEX(AG$420:AG$431,$D2374))</f>
        <v/>
      </c>
      <c r="AH2374" s="40">
        <f>AH2347*Settings!$C$13*(INDEX(AH$420:AH$431,$D2374))</f>
        <v/>
      </c>
      <c r="AI2374" s="40">
        <f>AI2347*Settings!$C$13*(INDEX(AI$420:AI$431,$D2374))</f>
        <v/>
      </c>
      <c r="AJ2374" s="40">
        <f>AJ2347*Settings!$C$13*(INDEX(AJ$420:AJ$431,$D2374))</f>
        <v/>
      </c>
      <c r="AK2374" s="40">
        <f>AK2347*Settings!$C$13*(INDEX(AK$420:AK$431,$D2374))</f>
        <v/>
      </c>
      <c r="AL2374" s="40">
        <f>AL2347*Settings!$C$13*(INDEX(AL$420:AL$431,$D2374))</f>
        <v/>
      </c>
      <c r="AM2374" s="40">
        <f>AM2347*Settings!$C$13*(INDEX(AM$420:AM$431,$D2374))</f>
        <v/>
      </c>
      <c r="AN2374" s="40">
        <f>AN2347*Settings!$C$13*(INDEX(AN$420:AN$431,$D2374))</f>
        <v/>
      </c>
      <c r="AO2374" s="40">
        <f>AO2347*Settings!$C$13*(INDEX(AO$420:AO$431,$D2374))</f>
        <v/>
      </c>
      <c r="AP2374" s="40">
        <f>AP2347*Settings!$C$13*(INDEX(AP$420:AP$431,$D2374))</f>
        <v/>
      </c>
      <c r="AQ2374" s="40">
        <f>AQ2347*Settings!$C$13*(INDEX(AQ$420:AQ$431,$D2374))</f>
        <v/>
      </c>
      <c r="AR2374" s="40">
        <f>AR2347*Settings!$C$13*(INDEX(AR$420:AR$431,$D2374))</f>
        <v/>
      </c>
      <c r="AS2374" s="40">
        <f>AS2347*Settings!$C$13*(INDEX(AS$420:AS$431,$D2374))</f>
        <v/>
      </c>
      <c r="AT2374" s="40">
        <f>AT2347*Settings!$C$13*(INDEX(AT$420:AT$431,$D2374))</f>
        <v/>
      </c>
      <c r="AU2374" s="40">
        <f>AU2347*Settings!$C$13*(INDEX(AU$420:AU$431,$D2374))</f>
        <v/>
      </c>
      <c r="AV2374" s="40">
        <f>AV2347*Settings!$C$13*(INDEX(AV$420:AV$431,$D2374))</f>
        <v/>
      </c>
      <c r="AW2374" s="40">
        <f>AW2347*Settings!$C$13*(INDEX(AW$420:AW$431,$D2374))</f>
        <v/>
      </c>
      <c r="AX2374" s="40">
        <f>AX2347*Settings!$C$13*(INDEX(AX$420:AX$431,$D2374))</f>
        <v/>
      </c>
      <c r="AY2374" s="40">
        <f>AY2347*Settings!$C$13*(INDEX(AY$420:AY$431,$D2374))</f>
        <v/>
      </c>
    </row>
    <row r="2375" hidden="1" outlineLevel="2">
      <c r="A2375" s="14" t="inlineStr">
        <is>
          <t>rsub</t>
        </is>
      </c>
      <c r="B2375" s="14" t="inlineStr">
        <is>
          <t>die</t>
        </is>
      </c>
      <c r="C2375" s="14" t="inlineStr">
        <is>
          <t>mac</t>
        </is>
      </c>
      <c r="D2375" s="32">
        <f>INDEX(Inputs!$U$5:$U$132,MATCH($B2375&amp;"|"&amp;$C2375,Inputs!$A$5:$A$132,0))</f>
        <v/>
      </c>
      <c r="E2375" s="36" t="n"/>
      <c r="F2375" s="36" t="n"/>
      <c r="G2375" s="36" t="n"/>
      <c r="H2375" s="14">
        <f>INDEX(VarLab,MATCH($A2375,VarKey,0))&amp;INDEX(MemLab,MATCH($C2375&amp;"|"&amp;$B2375,MemKey,0))</f>
        <v/>
      </c>
      <c r="I2375" s="14">
        <f>INDEX(VarUnit,MATCH($A2375,VarKey,0))</f>
        <v/>
      </c>
      <c r="J2375" s="14">
        <f>INDEX(VarSrc,MATCH($A2375,VarKey,0))</f>
        <v/>
      </c>
      <c r="K2375" s="11">
        <f>CodePrefix&amp;$A2375&amp;IF($C2375="","","."&amp;$C2375&amp;"."&amp;$B2375)&amp;INDEX(VarEnd,MATCH($A2375,VarKey,0))&amp;K$5</f>
        <v/>
      </c>
      <c r="L2375" s="39">
        <f>L2348*Settings!$C$13*(INDEX(L$420:L$431,$D2375))</f>
        <v/>
      </c>
      <c r="M2375" s="40">
        <f>M2348*Settings!$C$13*(INDEX(M$420:M$431,$D2375))</f>
        <v/>
      </c>
      <c r="N2375" s="40">
        <f>N2348*Settings!$C$13*(INDEX(N$420:N$431,$D2375))</f>
        <v/>
      </c>
      <c r="O2375" s="40">
        <f>O2348*Settings!$C$13*(INDEX(O$420:O$431,$D2375))</f>
        <v/>
      </c>
      <c r="P2375" s="40">
        <f>P2348*Settings!$C$13*(INDEX(P$420:P$431,$D2375))</f>
        <v/>
      </c>
      <c r="Q2375" s="40">
        <f>Q2348*Settings!$C$13*(INDEX(Q$420:Q$431,$D2375))</f>
        <v/>
      </c>
      <c r="R2375" s="40">
        <f>R2348*Settings!$C$13*(INDEX(R$420:R$431,$D2375))</f>
        <v/>
      </c>
      <c r="S2375" s="40">
        <f>S2348*Settings!$C$13*(INDEX(S$420:S$431,$D2375))</f>
        <v/>
      </c>
      <c r="T2375" s="40">
        <f>T2348*Settings!$C$13*(INDEX(T$420:T$431,$D2375))</f>
        <v/>
      </c>
      <c r="U2375" s="40">
        <f>U2348*Settings!$C$13*(INDEX(U$420:U$431,$D2375))</f>
        <v/>
      </c>
      <c r="V2375" s="40">
        <f>V2348*Settings!$C$13*(INDEX(V$420:V$431,$D2375))</f>
        <v/>
      </c>
      <c r="W2375" s="40">
        <f>W2348*Settings!$C$13*(INDEX(W$420:W$431,$D2375))</f>
        <v/>
      </c>
      <c r="X2375" s="40">
        <f>X2348*Settings!$C$13*(INDEX(X$420:X$431,$D2375))</f>
        <v/>
      </c>
      <c r="Y2375" s="40">
        <f>Y2348*Settings!$C$13*(INDEX(Y$420:Y$431,$D2375))</f>
        <v/>
      </c>
      <c r="Z2375" s="40">
        <f>Z2348*Settings!$C$13*(INDEX(Z$420:Z$431,$D2375))</f>
        <v/>
      </c>
      <c r="AA2375" s="40">
        <f>AA2348*Settings!$C$13*(INDEX(AA$420:AA$431,$D2375))</f>
        <v/>
      </c>
      <c r="AB2375" s="40">
        <f>AB2348*Settings!$C$13*(INDEX(AB$420:AB$431,$D2375))</f>
        <v/>
      </c>
      <c r="AC2375" s="40">
        <f>AC2348*Settings!$C$13*(INDEX(AC$420:AC$431,$D2375))</f>
        <v/>
      </c>
      <c r="AD2375" s="40">
        <f>AD2348*Settings!$C$13*(INDEX(AD$420:AD$431,$D2375))</f>
        <v/>
      </c>
      <c r="AF2375" s="11">
        <f>CodePrefix&amp;$A2375&amp;IF($C2375="","","."&amp;$C2375&amp;"."&amp;$B2375)&amp;INDEX(VarEnd,MATCH($A2375,VarKey,0))&amp;AF$5</f>
        <v/>
      </c>
      <c r="AG2375" s="39">
        <f>AG2348*Settings!$C$13*(INDEX(AG$420:AG$431,$D2375))</f>
        <v/>
      </c>
      <c r="AH2375" s="40">
        <f>AH2348*Settings!$C$13*(INDEX(AH$420:AH$431,$D2375))</f>
        <v/>
      </c>
      <c r="AI2375" s="40">
        <f>AI2348*Settings!$C$13*(INDEX(AI$420:AI$431,$D2375))</f>
        <v/>
      </c>
      <c r="AJ2375" s="40">
        <f>AJ2348*Settings!$C$13*(INDEX(AJ$420:AJ$431,$D2375))</f>
        <v/>
      </c>
      <c r="AK2375" s="40">
        <f>AK2348*Settings!$C$13*(INDEX(AK$420:AK$431,$D2375))</f>
        <v/>
      </c>
      <c r="AL2375" s="40">
        <f>AL2348*Settings!$C$13*(INDEX(AL$420:AL$431,$D2375))</f>
        <v/>
      </c>
      <c r="AM2375" s="40">
        <f>AM2348*Settings!$C$13*(INDEX(AM$420:AM$431,$D2375))</f>
        <v/>
      </c>
      <c r="AN2375" s="40">
        <f>AN2348*Settings!$C$13*(INDEX(AN$420:AN$431,$D2375))</f>
        <v/>
      </c>
      <c r="AO2375" s="40">
        <f>AO2348*Settings!$C$13*(INDEX(AO$420:AO$431,$D2375))</f>
        <v/>
      </c>
      <c r="AP2375" s="40">
        <f>AP2348*Settings!$C$13*(INDEX(AP$420:AP$431,$D2375))</f>
        <v/>
      </c>
      <c r="AQ2375" s="40">
        <f>AQ2348*Settings!$C$13*(INDEX(AQ$420:AQ$431,$D2375))</f>
        <v/>
      </c>
      <c r="AR2375" s="40">
        <f>AR2348*Settings!$C$13*(INDEX(AR$420:AR$431,$D2375))</f>
        <v/>
      </c>
      <c r="AS2375" s="40">
        <f>AS2348*Settings!$C$13*(INDEX(AS$420:AS$431,$D2375))</f>
        <v/>
      </c>
      <c r="AT2375" s="40">
        <f>AT2348*Settings!$C$13*(INDEX(AT$420:AT$431,$D2375))</f>
        <v/>
      </c>
      <c r="AU2375" s="40">
        <f>AU2348*Settings!$C$13*(INDEX(AU$420:AU$431,$D2375))</f>
        <v/>
      </c>
      <c r="AV2375" s="40">
        <f>AV2348*Settings!$C$13*(INDEX(AV$420:AV$431,$D2375))</f>
        <v/>
      </c>
      <c r="AW2375" s="40">
        <f>AW2348*Settings!$C$13*(INDEX(AW$420:AW$431,$D2375))</f>
        <v/>
      </c>
      <c r="AX2375" s="40">
        <f>AX2348*Settings!$C$13*(INDEX(AX$420:AX$431,$D2375))</f>
        <v/>
      </c>
      <c r="AY2375" s="40">
        <f>AY2348*Settings!$C$13*(INDEX(AY$420:AY$431,$D2375))</f>
        <v/>
      </c>
    </row>
    <row r="2376" hidden="1" outlineLevel="2">
      <c r="A2376" s="14" t="inlineStr">
        <is>
          <t>rsub</t>
        </is>
      </c>
      <c r="B2376" s="14" t="inlineStr">
        <is>
          <t>lpg</t>
        </is>
      </c>
      <c r="C2376" s="14" t="inlineStr">
        <is>
          <t>mac</t>
        </is>
      </c>
      <c r="D2376" s="32">
        <f>INDEX(Inputs!$U$5:$U$132,MATCH($B2376&amp;"|"&amp;$C2376,Inputs!$A$5:$A$132,0))</f>
        <v/>
      </c>
      <c r="E2376" s="36" t="n"/>
      <c r="F2376" s="36" t="n"/>
      <c r="G2376" s="36" t="n"/>
      <c r="H2376" s="14">
        <f>INDEX(VarLab,MATCH($A2376,VarKey,0))&amp;INDEX(MemLab,MATCH($C2376&amp;"|"&amp;$B2376,MemKey,0))</f>
        <v/>
      </c>
      <c r="I2376" s="14">
        <f>INDEX(VarUnit,MATCH($A2376,VarKey,0))</f>
        <v/>
      </c>
      <c r="J2376" s="14">
        <f>INDEX(VarSrc,MATCH($A2376,VarKey,0))</f>
        <v/>
      </c>
      <c r="K2376" s="11">
        <f>CodePrefix&amp;$A2376&amp;IF($C2376="","","."&amp;$C2376&amp;"."&amp;$B2376)&amp;INDEX(VarEnd,MATCH($A2376,VarKey,0))&amp;K$5</f>
        <v/>
      </c>
      <c r="L2376" s="39">
        <f>L2349*Settings!$C$13*(INDEX(L$420:L$431,$D2376))</f>
        <v/>
      </c>
      <c r="M2376" s="40">
        <f>M2349*Settings!$C$13*(INDEX(M$420:M$431,$D2376))</f>
        <v/>
      </c>
      <c r="N2376" s="40">
        <f>N2349*Settings!$C$13*(INDEX(N$420:N$431,$D2376))</f>
        <v/>
      </c>
      <c r="O2376" s="40">
        <f>O2349*Settings!$C$13*(INDEX(O$420:O$431,$D2376))</f>
        <v/>
      </c>
      <c r="P2376" s="40">
        <f>P2349*Settings!$C$13*(INDEX(P$420:P$431,$D2376))</f>
        <v/>
      </c>
      <c r="Q2376" s="40">
        <f>Q2349*Settings!$C$13*(INDEX(Q$420:Q$431,$D2376))</f>
        <v/>
      </c>
      <c r="R2376" s="40">
        <f>R2349*Settings!$C$13*(INDEX(R$420:R$431,$D2376))</f>
        <v/>
      </c>
      <c r="S2376" s="40">
        <f>S2349*Settings!$C$13*(INDEX(S$420:S$431,$D2376))</f>
        <v/>
      </c>
      <c r="T2376" s="40">
        <f>T2349*Settings!$C$13*(INDEX(T$420:T$431,$D2376))</f>
        <v/>
      </c>
      <c r="U2376" s="40">
        <f>U2349*Settings!$C$13*(INDEX(U$420:U$431,$D2376))</f>
        <v/>
      </c>
      <c r="V2376" s="40">
        <f>V2349*Settings!$C$13*(INDEX(V$420:V$431,$D2376))</f>
        <v/>
      </c>
      <c r="W2376" s="40">
        <f>W2349*Settings!$C$13*(INDEX(W$420:W$431,$D2376))</f>
        <v/>
      </c>
      <c r="X2376" s="40">
        <f>X2349*Settings!$C$13*(INDEX(X$420:X$431,$D2376))</f>
        <v/>
      </c>
      <c r="Y2376" s="40">
        <f>Y2349*Settings!$C$13*(INDEX(Y$420:Y$431,$D2376))</f>
        <v/>
      </c>
      <c r="Z2376" s="40">
        <f>Z2349*Settings!$C$13*(INDEX(Z$420:Z$431,$D2376))</f>
        <v/>
      </c>
      <c r="AA2376" s="40">
        <f>AA2349*Settings!$C$13*(INDEX(AA$420:AA$431,$D2376))</f>
        <v/>
      </c>
      <c r="AB2376" s="40">
        <f>AB2349*Settings!$C$13*(INDEX(AB$420:AB$431,$D2376))</f>
        <v/>
      </c>
      <c r="AC2376" s="40">
        <f>AC2349*Settings!$C$13*(INDEX(AC$420:AC$431,$D2376))</f>
        <v/>
      </c>
      <c r="AD2376" s="40">
        <f>AD2349*Settings!$C$13*(INDEX(AD$420:AD$431,$D2376))</f>
        <v/>
      </c>
      <c r="AF2376" s="11">
        <f>CodePrefix&amp;$A2376&amp;IF($C2376="","","."&amp;$C2376&amp;"."&amp;$B2376)&amp;INDEX(VarEnd,MATCH($A2376,VarKey,0))&amp;AF$5</f>
        <v/>
      </c>
      <c r="AG2376" s="39">
        <f>AG2349*Settings!$C$13*(INDEX(AG$420:AG$431,$D2376))</f>
        <v/>
      </c>
      <c r="AH2376" s="40">
        <f>AH2349*Settings!$C$13*(INDEX(AH$420:AH$431,$D2376))</f>
        <v/>
      </c>
      <c r="AI2376" s="40">
        <f>AI2349*Settings!$C$13*(INDEX(AI$420:AI$431,$D2376))</f>
        <v/>
      </c>
      <c r="AJ2376" s="40">
        <f>AJ2349*Settings!$C$13*(INDEX(AJ$420:AJ$431,$D2376))</f>
        <v/>
      </c>
      <c r="AK2376" s="40">
        <f>AK2349*Settings!$C$13*(INDEX(AK$420:AK$431,$D2376))</f>
        <v/>
      </c>
      <c r="AL2376" s="40">
        <f>AL2349*Settings!$C$13*(INDEX(AL$420:AL$431,$D2376))</f>
        <v/>
      </c>
      <c r="AM2376" s="40">
        <f>AM2349*Settings!$C$13*(INDEX(AM$420:AM$431,$D2376))</f>
        <v/>
      </c>
      <c r="AN2376" s="40">
        <f>AN2349*Settings!$C$13*(INDEX(AN$420:AN$431,$D2376))</f>
        <v/>
      </c>
      <c r="AO2376" s="40">
        <f>AO2349*Settings!$C$13*(INDEX(AO$420:AO$431,$D2376))</f>
        <v/>
      </c>
      <c r="AP2376" s="40">
        <f>AP2349*Settings!$C$13*(INDEX(AP$420:AP$431,$D2376))</f>
        <v/>
      </c>
      <c r="AQ2376" s="40">
        <f>AQ2349*Settings!$C$13*(INDEX(AQ$420:AQ$431,$D2376))</f>
        <v/>
      </c>
      <c r="AR2376" s="40">
        <f>AR2349*Settings!$C$13*(INDEX(AR$420:AR$431,$D2376))</f>
        <v/>
      </c>
      <c r="AS2376" s="40">
        <f>AS2349*Settings!$C$13*(INDEX(AS$420:AS$431,$D2376))</f>
        <v/>
      </c>
      <c r="AT2376" s="40">
        <f>AT2349*Settings!$C$13*(INDEX(AT$420:AT$431,$D2376))</f>
        <v/>
      </c>
      <c r="AU2376" s="40">
        <f>AU2349*Settings!$C$13*(INDEX(AU$420:AU$431,$D2376))</f>
        <v/>
      </c>
      <c r="AV2376" s="40">
        <f>AV2349*Settings!$C$13*(INDEX(AV$420:AV$431,$D2376))</f>
        <v/>
      </c>
      <c r="AW2376" s="40">
        <f>AW2349*Settings!$C$13*(INDEX(AW$420:AW$431,$D2376))</f>
        <v/>
      </c>
      <c r="AX2376" s="40">
        <f>AX2349*Settings!$C$13*(INDEX(AX$420:AX$431,$D2376))</f>
        <v/>
      </c>
      <c r="AY2376" s="40">
        <f>AY2349*Settings!$C$13*(INDEX(AY$420:AY$431,$D2376))</f>
        <v/>
      </c>
    </row>
    <row r="2377" hidden="1" outlineLevel="2">
      <c r="A2377" s="14" t="inlineStr">
        <is>
          <t>rsub</t>
        </is>
      </c>
      <c r="B2377" s="14" t="inlineStr">
        <is>
          <t>ker</t>
        </is>
      </c>
      <c r="C2377" s="14" t="inlineStr">
        <is>
          <t>mac</t>
        </is>
      </c>
      <c r="D2377" s="32">
        <f>INDEX(Inputs!$U$5:$U$132,MATCH($B2377&amp;"|"&amp;$C2377,Inputs!$A$5:$A$132,0))</f>
        <v/>
      </c>
      <c r="E2377" s="36" t="n"/>
      <c r="F2377" s="36" t="n"/>
      <c r="G2377" s="36" t="n"/>
      <c r="H2377" s="14">
        <f>INDEX(VarLab,MATCH($A2377,VarKey,0))&amp;INDEX(MemLab,MATCH($C2377&amp;"|"&amp;$B2377,MemKey,0))</f>
        <v/>
      </c>
      <c r="I2377" s="14">
        <f>INDEX(VarUnit,MATCH($A2377,VarKey,0))</f>
        <v/>
      </c>
      <c r="J2377" s="14">
        <f>INDEX(VarSrc,MATCH($A2377,VarKey,0))</f>
        <v/>
      </c>
      <c r="K2377" s="11">
        <f>CodePrefix&amp;$A2377&amp;IF($C2377="","","."&amp;$C2377&amp;"."&amp;$B2377)&amp;INDEX(VarEnd,MATCH($A2377,VarKey,0))&amp;K$5</f>
        <v/>
      </c>
      <c r="L2377" s="39">
        <f>L2350*Settings!$C$13*(INDEX(L$420:L$431,$D2377))</f>
        <v/>
      </c>
      <c r="M2377" s="40">
        <f>M2350*Settings!$C$13*(INDEX(M$420:M$431,$D2377))</f>
        <v/>
      </c>
      <c r="N2377" s="40">
        <f>N2350*Settings!$C$13*(INDEX(N$420:N$431,$D2377))</f>
        <v/>
      </c>
      <c r="O2377" s="40">
        <f>O2350*Settings!$C$13*(INDEX(O$420:O$431,$D2377))</f>
        <v/>
      </c>
      <c r="P2377" s="40">
        <f>P2350*Settings!$C$13*(INDEX(P$420:P$431,$D2377))</f>
        <v/>
      </c>
      <c r="Q2377" s="40">
        <f>Q2350*Settings!$C$13*(INDEX(Q$420:Q$431,$D2377))</f>
        <v/>
      </c>
      <c r="R2377" s="40">
        <f>R2350*Settings!$C$13*(INDEX(R$420:R$431,$D2377))</f>
        <v/>
      </c>
      <c r="S2377" s="40">
        <f>S2350*Settings!$C$13*(INDEX(S$420:S$431,$D2377))</f>
        <v/>
      </c>
      <c r="T2377" s="40">
        <f>T2350*Settings!$C$13*(INDEX(T$420:T$431,$D2377))</f>
        <v/>
      </c>
      <c r="U2377" s="40">
        <f>U2350*Settings!$C$13*(INDEX(U$420:U$431,$D2377))</f>
        <v/>
      </c>
      <c r="V2377" s="40">
        <f>V2350*Settings!$C$13*(INDEX(V$420:V$431,$D2377))</f>
        <v/>
      </c>
      <c r="W2377" s="40">
        <f>W2350*Settings!$C$13*(INDEX(W$420:W$431,$D2377))</f>
        <v/>
      </c>
      <c r="X2377" s="40">
        <f>X2350*Settings!$C$13*(INDEX(X$420:X$431,$D2377))</f>
        <v/>
      </c>
      <c r="Y2377" s="40">
        <f>Y2350*Settings!$C$13*(INDEX(Y$420:Y$431,$D2377))</f>
        <v/>
      </c>
      <c r="Z2377" s="40">
        <f>Z2350*Settings!$C$13*(INDEX(Z$420:Z$431,$D2377))</f>
        <v/>
      </c>
      <c r="AA2377" s="40">
        <f>AA2350*Settings!$C$13*(INDEX(AA$420:AA$431,$D2377))</f>
        <v/>
      </c>
      <c r="AB2377" s="40">
        <f>AB2350*Settings!$C$13*(INDEX(AB$420:AB$431,$D2377))</f>
        <v/>
      </c>
      <c r="AC2377" s="40">
        <f>AC2350*Settings!$C$13*(INDEX(AC$420:AC$431,$D2377))</f>
        <v/>
      </c>
      <c r="AD2377" s="40">
        <f>AD2350*Settings!$C$13*(INDEX(AD$420:AD$431,$D2377))</f>
        <v/>
      </c>
      <c r="AF2377" s="11">
        <f>CodePrefix&amp;$A2377&amp;IF($C2377="","","."&amp;$C2377&amp;"."&amp;$B2377)&amp;INDEX(VarEnd,MATCH($A2377,VarKey,0))&amp;AF$5</f>
        <v/>
      </c>
      <c r="AG2377" s="39">
        <f>AG2350*Settings!$C$13*(INDEX(AG$420:AG$431,$D2377))</f>
        <v/>
      </c>
      <c r="AH2377" s="40">
        <f>AH2350*Settings!$C$13*(INDEX(AH$420:AH$431,$D2377))</f>
        <v/>
      </c>
      <c r="AI2377" s="40">
        <f>AI2350*Settings!$C$13*(INDEX(AI$420:AI$431,$D2377))</f>
        <v/>
      </c>
      <c r="AJ2377" s="40">
        <f>AJ2350*Settings!$C$13*(INDEX(AJ$420:AJ$431,$D2377))</f>
        <v/>
      </c>
      <c r="AK2377" s="40">
        <f>AK2350*Settings!$C$13*(INDEX(AK$420:AK$431,$D2377))</f>
        <v/>
      </c>
      <c r="AL2377" s="40">
        <f>AL2350*Settings!$C$13*(INDEX(AL$420:AL$431,$D2377))</f>
        <v/>
      </c>
      <c r="AM2377" s="40">
        <f>AM2350*Settings!$C$13*(INDEX(AM$420:AM$431,$D2377))</f>
        <v/>
      </c>
      <c r="AN2377" s="40">
        <f>AN2350*Settings!$C$13*(INDEX(AN$420:AN$431,$D2377))</f>
        <v/>
      </c>
      <c r="AO2377" s="40">
        <f>AO2350*Settings!$C$13*(INDEX(AO$420:AO$431,$D2377))</f>
        <v/>
      </c>
      <c r="AP2377" s="40">
        <f>AP2350*Settings!$C$13*(INDEX(AP$420:AP$431,$D2377))</f>
        <v/>
      </c>
      <c r="AQ2377" s="40">
        <f>AQ2350*Settings!$C$13*(INDEX(AQ$420:AQ$431,$D2377))</f>
        <v/>
      </c>
      <c r="AR2377" s="40">
        <f>AR2350*Settings!$C$13*(INDEX(AR$420:AR$431,$D2377))</f>
        <v/>
      </c>
      <c r="AS2377" s="40">
        <f>AS2350*Settings!$C$13*(INDEX(AS$420:AS$431,$D2377))</f>
        <v/>
      </c>
      <c r="AT2377" s="40">
        <f>AT2350*Settings!$C$13*(INDEX(AT$420:AT$431,$D2377))</f>
        <v/>
      </c>
      <c r="AU2377" s="40">
        <f>AU2350*Settings!$C$13*(INDEX(AU$420:AU$431,$D2377))</f>
        <v/>
      </c>
      <c r="AV2377" s="40">
        <f>AV2350*Settings!$C$13*(INDEX(AV$420:AV$431,$D2377))</f>
        <v/>
      </c>
      <c r="AW2377" s="40">
        <f>AW2350*Settings!$C$13*(INDEX(AW$420:AW$431,$D2377))</f>
        <v/>
      </c>
      <c r="AX2377" s="40">
        <f>AX2350*Settings!$C$13*(INDEX(AX$420:AX$431,$D2377))</f>
        <v/>
      </c>
      <c r="AY2377" s="40">
        <f>AY2350*Settings!$C$13*(INDEX(AY$420:AY$431,$D2377))</f>
        <v/>
      </c>
    </row>
    <row r="2378" hidden="1" outlineLevel="2">
      <c r="A2378" s="14" t="inlineStr">
        <is>
          <t>rsub</t>
        </is>
      </c>
      <c r="B2378" s="14" t="inlineStr">
        <is>
          <t>oop</t>
        </is>
      </c>
      <c r="C2378" s="14" t="inlineStr">
        <is>
          <t>mac</t>
        </is>
      </c>
      <c r="D2378" s="32">
        <f>INDEX(Inputs!$U$5:$U$132,MATCH($B2378&amp;"|"&amp;$C2378,Inputs!$A$5:$A$132,0))</f>
        <v/>
      </c>
      <c r="E2378" s="36" t="n"/>
      <c r="F2378" s="36" t="n"/>
      <c r="G2378" s="36" t="n"/>
      <c r="H2378" s="14">
        <f>INDEX(VarLab,MATCH($A2378,VarKey,0))&amp;INDEX(MemLab,MATCH($C2378&amp;"|"&amp;$B2378,MemKey,0))</f>
        <v/>
      </c>
      <c r="I2378" s="14">
        <f>INDEX(VarUnit,MATCH($A2378,VarKey,0))</f>
        <v/>
      </c>
      <c r="J2378" s="14">
        <f>INDEX(VarSrc,MATCH($A2378,VarKey,0))</f>
        <v/>
      </c>
      <c r="K2378" s="11">
        <f>CodePrefix&amp;$A2378&amp;IF($C2378="","","."&amp;$C2378&amp;"."&amp;$B2378)&amp;INDEX(VarEnd,MATCH($A2378,VarKey,0))&amp;K$5</f>
        <v/>
      </c>
      <c r="L2378" s="39">
        <f>L2351*Settings!$C$13*(INDEX(L$420:L$431,$D2378))</f>
        <v/>
      </c>
      <c r="M2378" s="40">
        <f>M2351*Settings!$C$13*(INDEX(M$420:M$431,$D2378))</f>
        <v/>
      </c>
      <c r="N2378" s="40">
        <f>N2351*Settings!$C$13*(INDEX(N$420:N$431,$D2378))</f>
        <v/>
      </c>
      <c r="O2378" s="40">
        <f>O2351*Settings!$C$13*(INDEX(O$420:O$431,$D2378))</f>
        <v/>
      </c>
      <c r="P2378" s="40">
        <f>P2351*Settings!$C$13*(INDEX(P$420:P$431,$D2378))</f>
        <v/>
      </c>
      <c r="Q2378" s="40">
        <f>Q2351*Settings!$C$13*(INDEX(Q$420:Q$431,$D2378))</f>
        <v/>
      </c>
      <c r="R2378" s="40">
        <f>R2351*Settings!$C$13*(INDEX(R$420:R$431,$D2378))</f>
        <v/>
      </c>
      <c r="S2378" s="40">
        <f>S2351*Settings!$C$13*(INDEX(S$420:S$431,$D2378))</f>
        <v/>
      </c>
      <c r="T2378" s="40">
        <f>T2351*Settings!$C$13*(INDEX(T$420:T$431,$D2378))</f>
        <v/>
      </c>
      <c r="U2378" s="40">
        <f>U2351*Settings!$C$13*(INDEX(U$420:U$431,$D2378))</f>
        <v/>
      </c>
      <c r="V2378" s="40">
        <f>V2351*Settings!$C$13*(INDEX(V$420:V$431,$D2378))</f>
        <v/>
      </c>
      <c r="W2378" s="40">
        <f>W2351*Settings!$C$13*(INDEX(W$420:W$431,$D2378))</f>
        <v/>
      </c>
      <c r="X2378" s="40">
        <f>X2351*Settings!$C$13*(INDEX(X$420:X$431,$D2378))</f>
        <v/>
      </c>
      <c r="Y2378" s="40">
        <f>Y2351*Settings!$C$13*(INDEX(Y$420:Y$431,$D2378))</f>
        <v/>
      </c>
      <c r="Z2378" s="40">
        <f>Z2351*Settings!$C$13*(INDEX(Z$420:Z$431,$D2378))</f>
        <v/>
      </c>
      <c r="AA2378" s="40">
        <f>AA2351*Settings!$C$13*(INDEX(AA$420:AA$431,$D2378))</f>
        <v/>
      </c>
      <c r="AB2378" s="40">
        <f>AB2351*Settings!$C$13*(INDEX(AB$420:AB$431,$D2378))</f>
        <v/>
      </c>
      <c r="AC2378" s="40">
        <f>AC2351*Settings!$C$13*(INDEX(AC$420:AC$431,$D2378))</f>
        <v/>
      </c>
      <c r="AD2378" s="40">
        <f>AD2351*Settings!$C$13*(INDEX(AD$420:AD$431,$D2378))</f>
        <v/>
      </c>
      <c r="AF2378" s="11">
        <f>CodePrefix&amp;$A2378&amp;IF($C2378="","","."&amp;$C2378&amp;"."&amp;$B2378)&amp;INDEX(VarEnd,MATCH($A2378,VarKey,0))&amp;AF$5</f>
        <v/>
      </c>
      <c r="AG2378" s="39">
        <f>AG2351*Settings!$C$13*(INDEX(AG$420:AG$431,$D2378))</f>
        <v/>
      </c>
      <c r="AH2378" s="40">
        <f>AH2351*Settings!$C$13*(INDEX(AH$420:AH$431,$D2378))</f>
        <v/>
      </c>
      <c r="AI2378" s="40">
        <f>AI2351*Settings!$C$13*(INDEX(AI$420:AI$431,$D2378))</f>
        <v/>
      </c>
      <c r="AJ2378" s="40">
        <f>AJ2351*Settings!$C$13*(INDEX(AJ$420:AJ$431,$D2378))</f>
        <v/>
      </c>
      <c r="AK2378" s="40">
        <f>AK2351*Settings!$C$13*(INDEX(AK$420:AK$431,$D2378))</f>
        <v/>
      </c>
      <c r="AL2378" s="40">
        <f>AL2351*Settings!$C$13*(INDEX(AL$420:AL$431,$D2378))</f>
        <v/>
      </c>
      <c r="AM2378" s="40">
        <f>AM2351*Settings!$C$13*(INDEX(AM$420:AM$431,$D2378))</f>
        <v/>
      </c>
      <c r="AN2378" s="40">
        <f>AN2351*Settings!$C$13*(INDEX(AN$420:AN$431,$D2378))</f>
        <v/>
      </c>
      <c r="AO2378" s="40">
        <f>AO2351*Settings!$C$13*(INDEX(AO$420:AO$431,$D2378))</f>
        <v/>
      </c>
      <c r="AP2378" s="40">
        <f>AP2351*Settings!$C$13*(INDEX(AP$420:AP$431,$D2378))</f>
        <v/>
      </c>
      <c r="AQ2378" s="40">
        <f>AQ2351*Settings!$C$13*(INDEX(AQ$420:AQ$431,$D2378))</f>
        <v/>
      </c>
      <c r="AR2378" s="40">
        <f>AR2351*Settings!$C$13*(INDEX(AR$420:AR$431,$D2378))</f>
        <v/>
      </c>
      <c r="AS2378" s="40">
        <f>AS2351*Settings!$C$13*(INDEX(AS$420:AS$431,$D2378))</f>
        <v/>
      </c>
      <c r="AT2378" s="40">
        <f>AT2351*Settings!$C$13*(INDEX(AT$420:AT$431,$D2378))</f>
        <v/>
      </c>
      <c r="AU2378" s="40">
        <f>AU2351*Settings!$C$13*(INDEX(AU$420:AU$431,$D2378))</f>
        <v/>
      </c>
      <c r="AV2378" s="40">
        <f>AV2351*Settings!$C$13*(INDEX(AV$420:AV$431,$D2378))</f>
        <v/>
      </c>
      <c r="AW2378" s="40">
        <f>AW2351*Settings!$C$13*(INDEX(AW$420:AW$431,$D2378))</f>
        <v/>
      </c>
      <c r="AX2378" s="40">
        <f>AX2351*Settings!$C$13*(INDEX(AX$420:AX$431,$D2378))</f>
        <v/>
      </c>
      <c r="AY2378" s="40">
        <f>AY2351*Settings!$C$13*(INDEX(AY$420:AY$431,$D2378))</f>
        <v/>
      </c>
    </row>
    <row r="2379" hidden="1" outlineLevel="2">
      <c r="A2379" s="14" t="inlineStr">
        <is>
          <t>rsub</t>
        </is>
      </c>
      <c r="B2379" s="14" t="inlineStr">
        <is>
          <t>bio</t>
        </is>
      </c>
      <c r="C2379" s="14" t="inlineStr">
        <is>
          <t>mac</t>
        </is>
      </c>
      <c r="D2379" s="32">
        <f>INDEX(Inputs!$U$5:$U$132,MATCH($B2379&amp;"|"&amp;$C2379,Inputs!$A$5:$A$132,0))</f>
        <v/>
      </c>
      <c r="E2379" s="36" t="n"/>
      <c r="F2379" s="36" t="n"/>
      <c r="G2379" s="36" t="n"/>
      <c r="H2379" s="14">
        <f>INDEX(VarLab,MATCH($A2379,VarKey,0))&amp;INDEX(MemLab,MATCH($C2379&amp;"|"&amp;$B2379,MemKey,0))</f>
        <v/>
      </c>
      <c r="I2379" s="14">
        <f>INDEX(VarUnit,MATCH($A2379,VarKey,0))</f>
        <v/>
      </c>
      <c r="J2379" s="14">
        <f>INDEX(VarSrc,MATCH($A2379,VarKey,0))</f>
        <v/>
      </c>
      <c r="K2379" s="11">
        <f>CodePrefix&amp;$A2379&amp;IF($C2379="","","."&amp;$C2379&amp;"."&amp;$B2379)&amp;INDEX(VarEnd,MATCH($A2379,VarKey,0))&amp;K$5</f>
        <v/>
      </c>
      <c r="L2379" s="39">
        <f>L2352*Settings!$C$13*(INDEX(L$420:L$431,$D2379))</f>
        <v/>
      </c>
      <c r="M2379" s="40">
        <f>M2352*Settings!$C$13*(INDEX(M$420:M$431,$D2379))</f>
        <v/>
      </c>
      <c r="N2379" s="40">
        <f>N2352*Settings!$C$13*(INDEX(N$420:N$431,$D2379))</f>
        <v/>
      </c>
      <c r="O2379" s="40">
        <f>O2352*Settings!$C$13*(INDEX(O$420:O$431,$D2379))</f>
        <v/>
      </c>
      <c r="P2379" s="40">
        <f>P2352*Settings!$C$13*(INDEX(P$420:P$431,$D2379))</f>
        <v/>
      </c>
      <c r="Q2379" s="40">
        <f>Q2352*Settings!$C$13*(INDEX(Q$420:Q$431,$D2379))</f>
        <v/>
      </c>
      <c r="R2379" s="40">
        <f>R2352*Settings!$C$13*(INDEX(R$420:R$431,$D2379))</f>
        <v/>
      </c>
      <c r="S2379" s="40">
        <f>S2352*Settings!$C$13*(INDEX(S$420:S$431,$D2379))</f>
        <v/>
      </c>
      <c r="T2379" s="40">
        <f>T2352*Settings!$C$13*(INDEX(T$420:T$431,$D2379))</f>
        <v/>
      </c>
      <c r="U2379" s="40">
        <f>U2352*Settings!$C$13*(INDEX(U$420:U$431,$D2379))</f>
        <v/>
      </c>
      <c r="V2379" s="40">
        <f>V2352*Settings!$C$13*(INDEX(V$420:V$431,$D2379))</f>
        <v/>
      </c>
      <c r="W2379" s="40">
        <f>W2352*Settings!$C$13*(INDEX(W$420:W$431,$D2379))</f>
        <v/>
      </c>
      <c r="X2379" s="40">
        <f>X2352*Settings!$C$13*(INDEX(X$420:X$431,$D2379))</f>
        <v/>
      </c>
      <c r="Y2379" s="40">
        <f>Y2352*Settings!$C$13*(INDEX(Y$420:Y$431,$D2379))</f>
        <v/>
      </c>
      <c r="Z2379" s="40">
        <f>Z2352*Settings!$C$13*(INDEX(Z$420:Z$431,$D2379))</f>
        <v/>
      </c>
      <c r="AA2379" s="40">
        <f>AA2352*Settings!$C$13*(INDEX(AA$420:AA$431,$D2379))</f>
        <v/>
      </c>
      <c r="AB2379" s="40">
        <f>AB2352*Settings!$C$13*(INDEX(AB$420:AB$431,$D2379))</f>
        <v/>
      </c>
      <c r="AC2379" s="40">
        <f>AC2352*Settings!$C$13*(INDEX(AC$420:AC$431,$D2379))</f>
        <v/>
      </c>
      <c r="AD2379" s="40">
        <f>AD2352*Settings!$C$13*(INDEX(AD$420:AD$431,$D2379))</f>
        <v/>
      </c>
      <c r="AF2379" s="11">
        <f>CodePrefix&amp;$A2379&amp;IF($C2379="","","."&amp;$C2379&amp;"."&amp;$B2379)&amp;INDEX(VarEnd,MATCH($A2379,VarKey,0))&amp;AF$5</f>
        <v/>
      </c>
      <c r="AG2379" s="39">
        <f>AG2352*Settings!$C$13*(INDEX(AG$420:AG$431,$D2379))</f>
        <v/>
      </c>
      <c r="AH2379" s="40">
        <f>AH2352*Settings!$C$13*(INDEX(AH$420:AH$431,$D2379))</f>
        <v/>
      </c>
      <c r="AI2379" s="40">
        <f>AI2352*Settings!$C$13*(INDEX(AI$420:AI$431,$D2379))</f>
        <v/>
      </c>
      <c r="AJ2379" s="40">
        <f>AJ2352*Settings!$C$13*(INDEX(AJ$420:AJ$431,$D2379))</f>
        <v/>
      </c>
      <c r="AK2379" s="40">
        <f>AK2352*Settings!$C$13*(INDEX(AK$420:AK$431,$D2379))</f>
        <v/>
      </c>
      <c r="AL2379" s="40">
        <f>AL2352*Settings!$C$13*(INDEX(AL$420:AL$431,$D2379))</f>
        <v/>
      </c>
      <c r="AM2379" s="40">
        <f>AM2352*Settings!$C$13*(INDEX(AM$420:AM$431,$D2379))</f>
        <v/>
      </c>
      <c r="AN2379" s="40">
        <f>AN2352*Settings!$C$13*(INDEX(AN$420:AN$431,$D2379))</f>
        <v/>
      </c>
      <c r="AO2379" s="40">
        <f>AO2352*Settings!$C$13*(INDEX(AO$420:AO$431,$D2379))</f>
        <v/>
      </c>
      <c r="AP2379" s="40">
        <f>AP2352*Settings!$C$13*(INDEX(AP$420:AP$431,$D2379))</f>
        <v/>
      </c>
      <c r="AQ2379" s="40">
        <f>AQ2352*Settings!$C$13*(INDEX(AQ$420:AQ$431,$D2379))</f>
        <v/>
      </c>
      <c r="AR2379" s="40">
        <f>AR2352*Settings!$C$13*(INDEX(AR$420:AR$431,$D2379))</f>
        <v/>
      </c>
      <c r="AS2379" s="40">
        <f>AS2352*Settings!$C$13*(INDEX(AS$420:AS$431,$D2379))</f>
        <v/>
      </c>
      <c r="AT2379" s="40">
        <f>AT2352*Settings!$C$13*(INDEX(AT$420:AT$431,$D2379))</f>
        <v/>
      </c>
      <c r="AU2379" s="40">
        <f>AU2352*Settings!$C$13*(INDEX(AU$420:AU$431,$D2379))</f>
        <v/>
      </c>
      <c r="AV2379" s="40">
        <f>AV2352*Settings!$C$13*(INDEX(AV$420:AV$431,$D2379))</f>
        <v/>
      </c>
      <c r="AW2379" s="40">
        <f>AW2352*Settings!$C$13*(INDEX(AW$420:AW$431,$D2379))</f>
        <v/>
      </c>
      <c r="AX2379" s="40">
        <f>AX2352*Settings!$C$13*(INDEX(AX$420:AX$431,$D2379))</f>
        <v/>
      </c>
      <c r="AY2379" s="40">
        <f>AY2352*Settings!$C$13*(INDEX(AY$420:AY$431,$D2379))</f>
        <v/>
      </c>
    </row>
    <row r="2380" hidden="1" outlineLevel="2"/>
    <row r="2381" hidden="1" outlineLevel="2">
      <c r="A2381" s="14" t="inlineStr">
        <is>
          <t>rnew</t>
        </is>
      </c>
      <c r="B2381" s="14" t="inlineStr">
        <is>
          <t>coa</t>
        </is>
      </c>
      <c r="C2381" s="14" t="inlineStr">
        <is>
          <t>mac</t>
        </is>
      </c>
      <c r="D2381" s="32">
        <f>INDEX(Inputs!$V$5:$V$132,MATCH($B2381&amp;"|"&amp;$C2381,Inputs!$A$5:$A$132,0))</f>
        <v/>
      </c>
      <c r="E2381" s="36" t="n"/>
      <c r="F2381" s="36" t="n"/>
      <c r="G2381" s="36" t="n"/>
      <c r="H2381" s="14">
        <f>INDEX(VarLab,MATCH($A2381,VarKey,0))&amp;INDEX(MemLab,MATCH($C2381&amp;"|"&amp;$B2381,MemKey,0))</f>
        <v/>
      </c>
      <c r="I2381" s="14">
        <f>INDEX(VarUnit,MATCH($A2381,VarKey,0))</f>
        <v/>
      </c>
      <c r="J2381" s="14">
        <f>INDEX(VarSrc,MATCH($A2381,VarKey,0))</f>
        <v/>
      </c>
      <c r="K2381" s="11">
        <f>CodePrefix&amp;$A2381&amp;IF($C2381="","","."&amp;$C2381&amp;"."&amp;$B2381)&amp;INDEX(VarEnd,MATCH($A2381,VarKey,0))&amp;K$5</f>
        <v/>
      </c>
      <c r="L2381" s="39">
        <f>L2345*Settings!$C$13*(L2273+L2291+L2282*L$201+L2300*$D2381)</f>
        <v/>
      </c>
      <c r="M2381" s="40">
        <f>M2345*Settings!$C$13*(M2273+M2291+M2282*M$201+M2300*$D2381)</f>
        <v/>
      </c>
      <c r="N2381" s="40">
        <f>N2345*Settings!$C$13*(N2273+N2291+N2282*N$201+N2300*$D2381)</f>
        <v/>
      </c>
      <c r="O2381" s="40">
        <f>O2345*Settings!$C$13*(O2273+O2291+O2282*O$201+O2300*$D2381)</f>
        <v/>
      </c>
      <c r="P2381" s="40">
        <f>P2345*Settings!$C$13*(P2273+P2291+P2282*P$201+P2300*$D2381)</f>
        <v/>
      </c>
      <c r="Q2381" s="40">
        <f>Q2345*Settings!$C$13*(Q2273+Q2291+Q2282*Q$201+Q2300*$D2381)</f>
        <v/>
      </c>
      <c r="R2381" s="40">
        <f>R2345*Settings!$C$13*(R2273+R2291+R2282*R$201+R2300*$D2381)</f>
        <v/>
      </c>
      <c r="S2381" s="40">
        <f>S2345*Settings!$C$13*(S2273+S2291+S2282*S$201+S2300*$D2381)</f>
        <v/>
      </c>
      <c r="T2381" s="40">
        <f>T2345*Settings!$C$13*(T2273+T2291+T2282*T$201+T2300*$D2381)</f>
        <v/>
      </c>
      <c r="U2381" s="40">
        <f>U2345*Settings!$C$13*(U2273+U2291+U2282*U$201+U2300*$D2381)</f>
        <v/>
      </c>
      <c r="V2381" s="40">
        <f>V2345*Settings!$C$13*(V2273+V2291+V2282*V$201+V2300*$D2381)</f>
        <v/>
      </c>
      <c r="W2381" s="40">
        <f>W2345*Settings!$C$13*(W2273+W2291+W2282*W$201+W2300*$D2381)</f>
        <v/>
      </c>
      <c r="X2381" s="40">
        <f>X2345*Settings!$C$13*(X2273+X2291+X2282*X$201+X2300*$D2381)</f>
        <v/>
      </c>
      <c r="Y2381" s="40">
        <f>Y2345*Settings!$C$13*(Y2273+Y2291+Y2282*Y$201+Y2300*$D2381)</f>
        <v/>
      </c>
      <c r="Z2381" s="40">
        <f>Z2345*Settings!$C$13*(Z2273+Z2291+Z2282*Z$201+Z2300*$D2381)</f>
        <v/>
      </c>
      <c r="AA2381" s="40">
        <f>AA2345*Settings!$C$13*(AA2273+AA2291+AA2282*AA$201+AA2300*$D2381)</f>
        <v/>
      </c>
      <c r="AB2381" s="40">
        <f>AB2345*Settings!$C$13*(AB2273+AB2291+AB2282*AB$201+AB2300*$D2381)</f>
        <v/>
      </c>
      <c r="AC2381" s="40">
        <f>AC2345*Settings!$C$13*(AC2273+AC2291+AC2282*AC$201+AC2300*$D2381)</f>
        <v/>
      </c>
      <c r="AD2381" s="40">
        <f>AD2345*Settings!$C$13*(AD2273+AD2291+AD2282*AD$201+AD2300*$D2381)</f>
        <v/>
      </c>
      <c r="AF2381" s="11">
        <f>CodePrefix&amp;$A2381&amp;IF($C2381="","","."&amp;$C2381&amp;"."&amp;$B2381)&amp;INDEX(VarEnd,MATCH($A2381,VarKey,0))&amp;AF$5</f>
        <v/>
      </c>
      <c r="AG2381" s="39">
        <f>AG2345*Settings!$C$13*(AG2273+AG2291+AG2282*AG$201+AG2300*$D2381)</f>
        <v/>
      </c>
      <c r="AH2381" s="40">
        <f>AH2345*Settings!$C$13*(AH2273+AH2291+AH2282*AH$201+AH2300*$D2381)</f>
        <v/>
      </c>
      <c r="AI2381" s="40">
        <f>AI2345*Settings!$C$13*(AI2273+AI2291+AI2282*AI$201+AI2300*$D2381)</f>
        <v/>
      </c>
      <c r="AJ2381" s="40">
        <f>AJ2345*Settings!$C$13*(AJ2273+AJ2291+AJ2282*AJ$201+AJ2300*$D2381)</f>
        <v/>
      </c>
      <c r="AK2381" s="40">
        <f>AK2345*Settings!$C$13*(AK2273+AK2291+AK2282*AK$201+AK2300*$D2381)</f>
        <v/>
      </c>
      <c r="AL2381" s="40">
        <f>AL2345*Settings!$C$13*(AL2273+AL2291+AL2282*AL$201+AL2300*$D2381)</f>
        <v/>
      </c>
      <c r="AM2381" s="40">
        <f>AM2345*Settings!$C$13*(AM2273+AM2291+AM2282*AM$201+AM2300*$D2381)</f>
        <v/>
      </c>
      <c r="AN2381" s="40">
        <f>AN2345*Settings!$C$13*(AN2273+AN2291+AN2282*AN$201+AN2300*$D2381)</f>
        <v/>
      </c>
      <c r="AO2381" s="40">
        <f>AO2345*Settings!$C$13*(AO2273+AO2291+AO2282*AO$201+AO2300*$D2381)</f>
        <v/>
      </c>
      <c r="AP2381" s="40">
        <f>AP2345*Settings!$C$13*(AP2273+AP2291+AP2282*AP$201+AP2300*$D2381)</f>
        <v/>
      </c>
      <c r="AQ2381" s="40">
        <f>AQ2345*Settings!$C$13*(AQ2273+AQ2291+AQ2282*AQ$201+AQ2300*$D2381)</f>
        <v/>
      </c>
      <c r="AR2381" s="40">
        <f>AR2345*Settings!$C$13*(AR2273+AR2291+AR2282*AR$201+AR2300*$D2381)</f>
        <v/>
      </c>
      <c r="AS2381" s="40">
        <f>AS2345*Settings!$C$13*(AS2273+AS2291+AS2282*AS$201+AS2300*$D2381)</f>
        <v/>
      </c>
      <c r="AT2381" s="40">
        <f>AT2345*Settings!$C$13*(AT2273+AT2291+AT2282*AT$201+AT2300*$D2381)</f>
        <v/>
      </c>
      <c r="AU2381" s="40">
        <f>AU2345*Settings!$C$13*(AU2273+AU2291+AU2282*AU$201+AU2300*$D2381)</f>
        <v/>
      </c>
      <c r="AV2381" s="40">
        <f>AV2345*Settings!$C$13*(AV2273+AV2291+AV2282*AV$201+AV2300*$D2381)</f>
        <v/>
      </c>
      <c r="AW2381" s="40">
        <f>AW2345*Settings!$C$13*(AW2273+AW2291+AW2282*AW$201+AW2300*$D2381)</f>
        <v/>
      </c>
      <c r="AX2381" s="40">
        <f>AX2345*Settings!$C$13*(AX2273+AX2291+AX2282*AX$201+AX2300*$D2381)</f>
        <v/>
      </c>
      <c r="AY2381" s="40">
        <f>AY2345*Settings!$C$13*(AY2273+AY2291+AY2282*AY$201+AY2300*$D2381)</f>
        <v/>
      </c>
    </row>
    <row r="2382" hidden="1" outlineLevel="2">
      <c r="A2382" s="14" t="inlineStr">
        <is>
          <t>rnew</t>
        </is>
      </c>
      <c r="B2382" s="14" t="inlineStr">
        <is>
          <t>nga</t>
        </is>
      </c>
      <c r="C2382" s="14" t="inlineStr">
        <is>
          <t>mac</t>
        </is>
      </c>
      <c r="D2382" s="32">
        <f>INDEX(Inputs!$V$5:$V$132,MATCH($B2382&amp;"|"&amp;$C2382,Inputs!$A$5:$A$132,0))</f>
        <v/>
      </c>
      <c r="E2382" s="36" t="n"/>
      <c r="F2382" s="36" t="n"/>
      <c r="G2382" s="36" t="n"/>
      <c r="H2382" s="14">
        <f>INDEX(VarLab,MATCH($A2382,VarKey,0))&amp;INDEX(MemLab,MATCH($C2382&amp;"|"&amp;$B2382,MemKey,0))</f>
        <v/>
      </c>
      <c r="I2382" s="14">
        <f>INDEX(VarUnit,MATCH($A2382,VarKey,0))</f>
        <v/>
      </c>
      <c r="J2382" s="14">
        <f>INDEX(VarSrc,MATCH($A2382,VarKey,0))</f>
        <v/>
      </c>
      <c r="K2382" s="11">
        <f>CodePrefix&amp;$A2382&amp;IF($C2382="","","."&amp;$C2382&amp;"."&amp;$B2382)&amp;INDEX(VarEnd,MATCH($A2382,VarKey,0))&amp;K$5</f>
        <v/>
      </c>
      <c r="L2382" s="39">
        <f>L2346*Settings!$C$13*(L2274+L2292+L2283*L$201+L2301*$D2382)</f>
        <v/>
      </c>
      <c r="M2382" s="40">
        <f>M2346*Settings!$C$13*(M2274+M2292+M2283*M$201+M2301*$D2382)</f>
        <v/>
      </c>
      <c r="N2382" s="40">
        <f>N2346*Settings!$C$13*(N2274+N2292+N2283*N$201+N2301*$D2382)</f>
        <v/>
      </c>
      <c r="O2382" s="40">
        <f>O2346*Settings!$C$13*(O2274+O2292+O2283*O$201+O2301*$D2382)</f>
        <v/>
      </c>
      <c r="P2382" s="40">
        <f>P2346*Settings!$C$13*(P2274+P2292+P2283*P$201+P2301*$D2382)</f>
        <v/>
      </c>
      <c r="Q2382" s="40">
        <f>Q2346*Settings!$C$13*(Q2274+Q2292+Q2283*Q$201+Q2301*$D2382)</f>
        <v/>
      </c>
      <c r="R2382" s="40">
        <f>R2346*Settings!$C$13*(R2274+R2292+R2283*R$201+R2301*$D2382)</f>
        <v/>
      </c>
      <c r="S2382" s="40">
        <f>S2346*Settings!$C$13*(S2274+S2292+S2283*S$201+S2301*$D2382)</f>
        <v/>
      </c>
      <c r="T2382" s="40">
        <f>T2346*Settings!$C$13*(T2274+T2292+T2283*T$201+T2301*$D2382)</f>
        <v/>
      </c>
      <c r="U2382" s="40">
        <f>U2346*Settings!$C$13*(U2274+U2292+U2283*U$201+U2301*$D2382)</f>
        <v/>
      </c>
      <c r="V2382" s="40">
        <f>V2346*Settings!$C$13*(V2274+V2292+V2283*V$201+V2301*$D2382)</f>
        <v/>
      </c>
      <c r="W2382" s="40">
        <f>W2346*Settings!$C$13*(W2274+W2292+W2283*W$201+W2301*$D2382)</f>
        <v/>
      </c>
      <c r="X2382" s="40">
        <f>X2346*Settings!$C$13*(X2274+X2292+X2283*X$201+X2301*$D2382)</f>
        <v/>
      </c>
      <c r="Y2382" s="40">
        <f>Y2346*Settings!$C$13*(Y2274+Y2292+Y2283*Y$201+Y2301*$D2382)</f>
        <v/>
      </c>
      <c r="Z2382" s="40">
        <f>Z2346*Settings!$C$13*(Z2274+Z2292+Z2283*Z$201+Z2301*$D2382)</f>
        <v/>
      </c>
      <c r="AA2382" s="40">
        <f>AA2346*Settings!$C$13*(AA2274+AA2292+AA2283*AA$201+AA2301*$D2382)</f>
        <v/>
      </c>
      <c r="AB2382" s="40">
        <f>AB2346*Settings!$C$13*(AB2274+AB2292+AB2283*AB$201+AB2301*$D2382)</f>
        <v/>
      </c>
      <c r="AC2382" s="40">
        <f>AC2346*Settings!$C$13*(AC2274+AC2292+AC2283*AC$201+AC2301*$D2382)</f>
        <v/>
      </c>
      <c r="AD2382" s="40">
        <f>AD2346*Settings!$C$13*(AD2274+AD2292+AD2283*AD$201+AD2301*$D2382)</f>
        <v/>
      </c>
      <c r="AF2382" s="11">
        <f>CodePrefix&amp;$A2382&amp;IF($C2382="","","."&amp;$C2382&amp;"."&amp;$B2382)&amp;INDEX(VarEnd,MATCH($A2382,VarKey,0))&amp;AF$5</f>
        <v/>
      </c>
      <c r="AG2382" s="39">
        <f>AG2346*Settings!$C$13*(AG2274+AG2292+AG2283*AG$201+AG2301*$D2382)</f>
        <v/>
      </c>
      <c r="AH2382" s="40">
        <f>AH2346*Settings!$C$13*(AH2274+AH2292+AH2283*AH$201+AH2301*$D2382)</f>
        <v/>
      </c>
      <c r="AI2382" s="40">
        <f>AI2346*Settings!$C$13*(AI2274+AI2292+AI2283*AI$201+AI2301*$D2382)</f>
        <v/>
      </c>
      <c r="AJ2382" s="40">
        <f>AJ2346*Settings!$C$13*(AJ2274+AJ2292+AJ2283*AJ$201+AJ2301*$D2382)</f>
        <v/>
      </c>
      <c r="AK2382" s="40">
        <f>AK2346*Settings!$C$13*(AK2274+AK2292+AK2283*AK$201+AK2301*$D2382)</f>
        <v/>
      </c>
      <c r="AL2382" s="40">
        <f>AL2346*Settings!$C$13*(AL2274+AL2292+AL2283*AL$201+AL2301*$D2382)</f>
        <v/>
      </c>
      <c r="AM2382" s="40">
        <f>AM2346*Settings!$C$13*(AM2274+AM2292+AM2283*AM$201+AM2301*$D2382)</f>
        <v/>
      </c>
      <c r="AN2382" s="40">
        <f>AN2346*Settings!$C$13*(AN2274+AN2292+AN2283*AN$201+AN2301*$D2382)</f>
        <v/>
      </c>
      <c r="AO2382" s="40">
        <f>AO2346*Settings!$C$13*(AO2274+AO2292+AO2283*AO$201+AO2301*$D2382)</f>
        <v/>
      </c>
      <c r="AP2382" s="40">
        <f>AP2346*Settings!$C$13*(AP2274+AP2292+AP2283*AP$201+AP2301*$D2382)</f>
        <v/>
      </c>
      <c r="AQ2382" s="40">
        <f>AQ2346*Settings!$C$13*(AQ2274+AQ2292+AQ2283*AQ$201+AQ2301*$D2382)</f>
        <v/>
      </c>
      <c r="AR2382" s="40">
        <f>AR2346*Settings!$C$13*(AR2274+AR2292+AR2283*AR$201+AR2301*$D2382)</f>
        <v/>
      </c>
      <c r="AS2382" s="40">
        <f>AS2346*Settings!$C$13*(AS2274+AS2292+AS2283*AS$201+AS2301*$D2382)</f>
        <v/>
      </c>
      <c r="AT2382" s="40">
        <f>AT2346*Settings!$C$13*(AT2274+AT2292+AT2283*AT$201+AT2301*$D2382)</f>
        <v/>
      </c>
      <c r="AU2382" s="40">
        <f>AU2346*Settings!$C$13*(AU2274+AU2292+AU2283*AU$201+AU2301*$D2382)</f>
        <v/>
      </c>
      <c r="AV2382" s="40">
        <f>AV2346*Settings!$C$13*(AV2274+AV2292+AV2283*AV$201+AV2301*$D2382)</f>
        <v/>
      </c>
      <c r="AW2382" s="40">
        <f>AW2346*Settings!$C$13*(AW2274+AW2292+AW2283*AW$201+AW2301*$D2382)</f>
        <v/>
      </c>
      <c r="AX2382" s="40">
        <f>AX2346*Settings!$C$13*(AX2274+AX2292+AX2283*AX$201+AX2301*$D2382)</f>
        <v/>
      </c>
      <c r="AY2382" s="40">
        <f>AY2346*Settings!$C$13*(AY2274+AY2292+AY2283*AY$201+AY2301*$D2382)</f>
        <v/>
      </c>
    </row>
    <row r="2383" hidden="1" outlineLevel="2">
      <c r="A2383" s="14" t="inlineStr">
        <is>
          <t>rnew</t>
        </is>
      </c>
      <c r="B2383" s="14" t="inlineStr">
        <is>
          <t>gso</t>
        </is>
      </c>
      <c r="C2383" s="14" t="inlineStr">
        <is>
          <t>mac</t>
        </is>
      </c>
      <c r="D2383" s="32">
        <f>INDEX(Inputs!$V$5:$V$132,MATCH($B2383&amp;"|"&amp;$C2383,Inputs!$A$5:$A$132,0))</f>
        <v/>
      </c>
      <c r="E2383" s="36" t="n"/>
      <c r="F2383" s="36" t="n"/>
      <c r="G2383" s="36" t="n"/>
      <c r="H2383" s="14">
        <f>INDEX(VarLab,MATCH($A2383,VarKey,0))&amp;INDEX(MemLab,MATCH($C2383&amp;"|"&amp;$B2383,MemKey,0))</f>
        <v/>
      </c>
      <c r="I2383" s="14">
        <f>INDEX(VarUnit,MATCH($A2383,VarKey,0))</f>
        <v/>
      </c>
      <c r="J2383" s="14">
        <f>INDEX(VarSrc,MATCH($A2383,VarKey,0))</f>
        <v/>
      </c>
      <c r="K2383" s="11">
        <f>CodePrefix&amp;$A2383&amp;IF($C2383="","","."&amp;$C2383&amp;"."&amp;$B2383)&amp;INDEX(VarEnd,MATCH($A2383,VarKey,0))&amp;K$5</f>
        <v/>
      </c>
      <c r="L2383" s="39">
        <f>L2347*Settings!$C$13*(L2275+L2293+L2284*L$201+L2302*$D2383)</f>
        <v/>
      </c>
      <c r="M2383" s="40">
        <f>M2347*Settings!$C$13*(M2275+M2293+M2284*M$201+M2302*$D2383)</f>
        <v/>
      </c>
      <c r="N2383" s="40">
        <f>N2347*Settings!$C$13*(N2275+N2293+N2284*N$201+N2302*$D2383)</f>
        <v/>
      </c>
      <c r="O2383" s="40">
        <f>O2347*Settings!$C$13*(O2275+O2293+O2284*O$201+O2302*$D2383)</f>
        <v/>
      </c>
      <c r="P2383" s="40">
        <f>P2347*Settings!$C$13*(P2275+P2293+P2284*P$201+P2302*$D2383)</f>
        <v/>
      </c>
      <c r="Q2383" s="40">
        <f>Q2347*Settings!$C$13*(Q2275+Q2293+Q2284*Q$201+Q2302*$D2383)</f>
        <v/>
      </c>
      <c r="R2383" s="40">
        <f>R2347*Settings!$C$13*(R2275+R2293+R2284*R$201+R2302*$D2383)</f>
        <v/>
      </c>
      <c r="S2383" s="40">
        <f>S2347*Settings!$C$13*(S2275+S2293+S2284*S$201+S2302*$D2383)</f>
        <v/>
      </c>
      <c r="T2383" s="40">
        <f>T2347*Settings!$C$13*(T2275+T2293+T2284*T$201+T2302*$D2383)</f>
        <v/>
      </c>
      <c r="U2383" s="40">
        <f>U2347*Settings!$C$13*(U2275+U2293+U2284*U$201+U2302*$D2383)</f>
        <v/>
      </c>
      <c r="V2383" s="40">
        <f>V2347*Settings!$C$13*(V2275+V2293+V2284*V$201+V2302*$D2383)</f>
        <v/>
      </c>
      <c r="W2383" s="40">
        <f>W2347*Settings!$C$13*(W2275+W2293+W2284*W$201+W2302*$D2383)</f>
        <v/>
      </c>
      <c r="X2383" s="40">
        <f>X2347*Settings!$C$13*(X2275+X2293+X2284*X$201+X2302*$D2383)</f>
        <v/>
      </c>
      <c r="Y2383" s="40">
        <f>Y2347*Settings!$C$13*(Y2275+Y2293+Y2284*Y$201+Y2302*$D2383)</f>
        <v/>
      </c>
      <c r="Z2383" s="40">
        <f>Z2347*Settings!$C$13*(Z2275+Z2293+Z2284*Z$201+Z2302*$D2383)</f>
        <v/>
      </c>
      <c r="AA2383" s="40">
        <f>AA2347*Settings!$C$13*(AA2275+AA2293+AA2284*AA$201+AA2302*$D2383)</f>
        <v/>
      </c>
      <c r="AB2383" s="40">
        <f>AB2347*Settings!$C$13*(AB2275+AB2293+AB2284*AB$201+AB2302*$D2383)</f>
        <v/>
      </c>
      <c r="AC2383" s="40">
        <f>AC2347*Settings!$C$13*(AC2275+AC2293+AC2284*AC$201+AC2302*$D2383)</f>
        <v/>
      </c>
      <c r="AD2383" s="40">
        <f>AD2347*Settings!$C$13*(AD2275+AD2293+AD2284*AD$201+AD2302*$D2383)</f>
        <v/>
      </c>
      <c r="AF2383" s="11">
        <f>CodePrefix&amp;$A2383&amp;IF($C2383="","","."&amp;$C2383&amp;"."&amp;$B2383)&amp;INDEX(VarEnd,MATCH($A2383,VarKey,0))&amp;AF$5</f>
        <v/>
      </c>
      <c r="AG2383" s="39">
        <f>AG2347*Settings!$C$13*(AG2275+AG2293+AG2284*AG$201+AG2302*$D2383)</f>
        <v/>
      </c>
      <c r="AH2383" s="40">
        <f>AH2347*Settings!$C$13*(AH2275+AH2293+AH2284*AH$201+AH2302*$D2383)</f>
        <v/>
      </c>
      <c r="AI2383" s="40">
        <f>AI2347*Settings!$C$13*(AI2275+AI2293+AI2284*AI$201+AI2302*$D2383)</f>
        <v/>
      </c>
      <c r="AJ2383" s="40">
        <f>AJ2347*Settings!$C$13*(AJ2275+AJ2293+AJ2284*AJ$201+AJ2302*$D2383)</f>
        <v/>
      </c>
      <c r="AK2383" s="40">
        <f>AK2347*Settings!$C$13*(AK2275+AK2293+AK2284*AK$201+AK2302*$D2383)</f>
        <v/>
      </c>
      <c r="AL2383" s="40">
        <f>AL2347*Settings!$C$13*(AL2275+AL2293+AL2284*AL$201+AL2302*$D2383)</f>
        <v/>
      </c>
      <c r="AM2383" s="40">
        <f>AM2347*Settings!$C$13*(AM2275+AM2293+AM2284*AM$201+AM2302*$D2383)</f>
        <v/>
      </c>
      <c r="AN2383" s="40">
        <f>AN2347*Settings!$C$13*(AN2275+AN2293+AN2284*AN$201+AN2302*$D2383)</f>
        <v/>
      </c>
      <c r="AO2383" s="40">
        <f>AO2347*Settings!$C$13*(AO2275+AO2293+AO2284*AO$201+AO2302*$D2383)</f>
        <v/>
      </c>
      <c r="AP2383" s="40">
        <f>AP2347*Settings!$C$13*(AP2275+AP2293+AP2284*AP$201+AP2302*$D2383)</f>
        <v/>
      </c>
      <c r="AQ2383" s="40">
        <f>AQ2347*Settings!$C$13*(AQ2275+AQ2293+AQ2284*AQ$201+AQ2302*$D2383)</f>
        <v/>
      </c>
      <c r="AR2383" s="40">
        <f>AR2347*Settings!$C$13*(AR2275+AR2293+AR2284*AR$201+AR2302*$D2383)</f>
        <v/>
      </c>
      <c r="AS2383" s="40">
        <f>AS2347*Settings!$C$13*(AS2275+AS2293+AS2284*AS$201+AS2302*$D2383)</f>
        <v/>
      </c>
      <c r="AT2383" s="40">
        <f>AT2347*Settings!$C$13*(AT2275+AT2293+AT2284*AT$201+AT2302*$D2383)</f>
        <v/>
      </c>
      <c r="AU2383" s="40">
        <f>AU2347*Settings!$C$13*(AU2275+AU2293+AU2284*AU$201+AU2302*$D2383)</f>
        <v/>
      </c>
      <c r="AV2383" s="40">
        <f>AV2347*Settings!$C$13*(AV2275+AV2293+AV2284*AV$201+AV2302*$D2383)</f>
        <v/>
      </c>
      <c r="AW2383" s="40">
        <f>AW2347*Settings!$C$13*(AW2275+AW2293+AW2284*AW$201+AW2302*$D2383)</f>
        <v/>
      </c>
      <c r="AX2383" s="40">
        <f>AX2347*Settings!$C$13*(AX2275+AX2293+AX2284*AX$201+AX2302*$D2383)</f>
        <v/>
      </c>
      <c r="AY2383" s="40">
        <f>AY2347*Settings!$C$13*(AY2275+AY2293+AY2284*AY$201+AY2302*$D2383)</f>
        <v/>
      </c>
    </row>
    <row r="2384" hidden="1" outlineLevel="2">
      <c r="A2384" s="14" t="inlineStr">
        <is>
          <t>rnew</t>
        </is>
      </c>
      <c r="B2384" s="14" t="inlineStr">
        <is>
          <t>die</t>
        </is>
      </c>
      <c r="C2384" s="14" t="inlineStr">
        <is>
          <t>mac</t>
        </is>
      </c>
      <c r="D2384" s="32">
        <f>INDEX(Inputs!$V$5:$V$132,MATCH($B2384&amp;"|"&amp;$C2384,Inputs!$A$5:$A$132,0))</f>
        <v/>
      </c>
      <c r="E2384" s="36" t="n"/>
      <c r="F2384" s="36" t="n"/>
      <c r="G2384" s="36" t="n"/>
      <c r="H2384" s="14">
        <f>INDEX(VarLab,MATCH($A2384,VarKey,0))&amp;INDEX(MemLab,MATCH($C2384&amp;"|"&amp;$B2384,MemKey,0))</f>
        <v/>
      </c>
      <c r="I2384" s="14">
        <f>INDEX(VarUnit,MATCH($A2384,VarKey,0))</f>
        <v/>
      </c>
      <c r="J2384" s="14">
        <f>INDEX(VarSrc,MATCH($A2384,VarKey,0))</f>
        <v/>
      </c>
      <c r="K2384" s="11">
        <f>CodePrefix&amp;$A2384&amp;IF($C2384="","","."&amp;$C2384&amp;"."&amp;$B2384)&amp;INDEX(VarEnd,MATCH($A2384,VarKey,0))&amp;K$5</f>
        <v/>
      </c>
      <c r="L2384" s="39">
        <f>L2348*Settings!$C$13*(L2276+L2294+L2285*L$201+L2303*$D2384)</f>
        <v/>
      </c>
      <c r="M2384" s="40">
        <f>M2348*Settings!$C$13*(M2276+M2294+M2285*M$201+M2303*$D2384)</f>
        <v/>
      </c>
      <c r="N2384" s="40">
        <f>N2348*Settings!$C$13*(N2276+N2294+N2285*N$201+N2303*$D2384)</f>
        <v/>
      </c>
      <c r="O2384" s="40">
        <f>O2348*Settings!$C$13*(O2276+O2294+O2285*O$201+O2303*$D2384)</f>
        <v/>
      </c>
      <c r="P2384" s="40">
        <f>P2348*Settings!$C$13*(P2276+P2294+P2285*P$201+P2303*$D2384)</f>
        <v/>
      </c>
      <c r="Q2384" s="40">
        <f>Q2348*Settings!$C$13*(Q2276+Q2294+Q2285*Q$201+Q2303*$D2384)</f>
        <v/>
      </c>
      <c r="R2384" s="40">
        <f>R2348*Settings!$C$13*(R2276+R2294+R2285*R$201+R2303*$D2384)</f>
        <v/>
      </c>
      <c r="S2384" s="40">
        <f>S2348*Settings!$C$13*(S2276+S2294+S2285*S$201+S2303*$D2384)</f>
        <v/>
      </c>
      <c r="T2384" s="40">
        <f>T2348*Settings!$C$13*(T2276+T2294+T2285*T$201+T2303*$D2384)</f>
        <v/>
      </c>
      <c r="U2384" s="40">
        <f>U2348*Settings!$C$13*(U2276+U2294+U2285*U$201+U2303*$D2384)</f>
        <v/>
      </c>
      <c r="V2384" s="40">
        <f>V2348*Settings!$C$13*(V2276+V2294+V2285*V$201+V2303*$D2384)</f>
        <v/>
      </c>
      <c r="W2384" s="40">
        <f>W2348*Settings!$C$13*(W2276+W2294+W2285*W$201+W2303*$D2384)</f>
        <v/>
      </c>
      <c r="X2384" s="40">
        <f>X2348*Settings!$C$13*(X2276+X2294+X2285*X$201+X2303*$D2384)</f>
        <v/>
      </c>
      <c r="Y2384" s="40">
        <f>Y2348*Settings!$C$13*(Y2276+Y2294+Y2285*Y$201+Y2303*$D2384)</f>
        <v/>
      </c>
      <c r="Z2384" s="40">
        <f>Z2348*Settings!$C$13*(Z2276+Z2294+Z2285*Z$201+Z2303*$D2384)</f>
        <v/>
      </c>
      <c r="AA2384" s="40">
        <f>AA2348*Settings!$C$13*(AA2276+AA2294+AA2285*AA$201+AA2303*$D2384)</f>
        <v/>
      </c>
      <c r="AB2384" s="40">
        <f>AB2348*Settings!$C$13*(AB2276+AB2294+AB2285*AB$201+AB2303*$D2384)</f>
        <v/>
      </c>
      <c r="AC2384" s="40">
        <f>AC2348*Settings!$C$13*(AC2276+AC2294+AC2285*AC$201+AC2303*$D2384)</f>
        <v/>
      </c>
      <c r="AD2384" s="40">
        <f>AD2348*Settings!$C$13*(AD2276+AD2294+AD2285*AD$201+AD2303*$D2384)</f>
        <v/>
      </c>
      <c r="AF2384" s="11">
        <f>CodePrefix&amp;$A2384&amp;IF($C2384="","","."&amp;$C2384&amp;"."&amp;$B2384)&amp;INDEX(VarEnd,MATCH($A2384,VarKey,0))&amp;AF$5</f>
        <v/>
      </c>
      <c r="AG2384" s="39">
        <f>AG2348*Settings!$C$13*(AG2276+AG2294+AG2285*AG$201+AG2303*$D2384)</f>
        <v/>
      </c>
      <c r="AH2384" s="40">
        <f>AH2348*Settings!$C$13*(AH2276+AH2294+AH2285*AH$201+AH2303*$D2384)</f>
        <v/>
      </c>
      <c r="AI2384" s="40">
        <f>AI2348*Settings!$C$13*(AI2276+AI2294+AI2285*AI$201+AI2303*$D2384)</f>
        <v/>
      </c>
      <c r="AJ2384" s="40">
        <f>AJ2348*Settings!$C$13*(AJ2276+AJ2294+AJ2285*AJ$201+AJ2303*$D2384)</f>
        <v/>
      </c>
      <c r="AK2384" s="40">
        <f>AK2348*Settings!$C$13*(AK2276+AK2294+AK2285*AK$201+AK2303*$D2384)</f>
        <v/>
      </c>
      <c r="AL2384" s="40">
        <f>AL2348*Settings!$C$13*(AL2276+AL2294+AL2285*AL$201+AL2303*$D2384)</f>
        <v/>
      </c>
      <c r="AM2384" s="40">
        <f>AM2348*Settings!$C$13*(AM2276+AM2294+AM2285*AM$201+AM2303*$D2384)</f>
        <v/>
      </c>
      <c r="AN2384" s="40">
        <f>AN2348*Settings!$C$13*(AN2276+AN2294+AN2285*AN$201+AN2303*$D2384)</f>
        <v/>
      </c>
      <c r="AO2384" s="40">
        <f>AO2348*Settings!$C$13*(AO2276+AO2294+AO2285*AO$201+AO2303*$D2384)</f>
        <v/>
      </c>
      <c r="AP2384" s="40">
        <f>AP2348*Settings!$C$13*(AP2276+AP2294+AP2285*AP$201+AP2303*$D2384)</f>
        <v/>
      </c>
      <c r="AQ2384" s="40">
        <f>AQ2348*Settings!$C$13*(AQ2276+AQ2294+AQ2285*AQ$201+AQ2303*$D2384)</f>
        <v/>
      </c>
      <c r="AR2384" s="40">
        <f>AR2348*Settings!$C$13*(AR2276+AR2294+AR2285*AR$201+AR2303*$D2384)</f>
        <v/>
      </c>
      <c r="AS2384" s="40">
        <f>AS2348*Settings!$C$13*(AS2276+AS2294+AS2285*AS$201+AS2303*$D2384)</f>
        <v/>
      </c>
      <c r="AT2384" s="40">
        <f>AT2348*Settings!$C$13*(AT2276+AT2294+AT2285*AT$201+AT2303*$D2384)</f>
        <v/>
      </c>
      <c r="AU2384" s="40">
        <f>AU2348*Settings!$C$13*(AU2276+AU2294+AU2285*AU$201+AU2303*$D2384)</f>
        <v/>
      </c>
      <c r="AV2384" s="40">
        <f>AV2348*Settings!$C$13*(AV2276+AV2294+AV2285*AV$201+AV2303*$D2384)</f>
        <v/>
      </c>
      <c r="AW2384" s="40">
        <f>AW2348*Settings!$C$13*(AW2276+AW2294+AW2285*AW$201+AW2303*$D2384)</f>
        <v/>
      </c>
      <c r="AX2384" s="40">
        <f>AX2348*Settings!$C$13*(AX2276+AX2294+AX2285*AX$201+AX2303*$D2384)</f>
        <v/>
      </c>
      <c r="AY2384" s="40">
        <f>AY2348*Settings!$C$13*(AY2276+AY2294+AY2285*AY$201+AY2303*$D2384)</f>
        <v/>
      </c>
    </row>
    <row r="2385" hidden="1" outlineLevel="2">
      <c r="A2385" s="14" t="inlineStr">
        <is>
          <t>rnew</t>
        </is>
      </c>
      <c r="B2385" s="14" t="inlineStr">
        <is>
          <t>lpg</t>
        </is>
      </c>
      <c r="C2385" s="14" t="inlineStr">
        <is>
          <t>mac</t>
        </is>
      </c>
      <c r="D2385" s="32">
        <f>INDEX(Inputs!$V$5:$V$132,MATCH($B2385&amp;"|"&amp;$C2385,Inputs!$A$5:$A$132,0))</f>
        <v/>
      </c>
      <c r="E2385" s="36" t="n"/>
      <c r="F2385" s="36" t="n"/>
      <c r="G2385" s="36" t="n"/>
      <c r="H2385" s="14">
        <f>INDEX(VarLab,MATCH($A2385,VarKey,0))&amp;INDEX(MemLab,MATCH($C2385&amp;"|"&amp;$B2385,MemKey,0))</f>
        <v/>
      </c>
      <c r="I2385" s="14">
        <f>INDEX(VarUnit,MATCH($A2385,VarKey,0))</f>
        <v/>
      </c>
      <c r="J2385" s="14">
        <f>INDEX(VarSrc,MATCH($A2385,VarKey,0))</f>
        <v/>
      </c>
      <c r="K2385" s="11">
        <f>CodePrefix&amp;$A2385&amp;IF($C2385="","","."&amp;$C2385&amp;"."&amp;$B2385)&amp;INDEX(VarEnd,MATCH($A2385,VarKey,0))&amp;K$5</f>
        <v/>
      </c>
      <c r="L2385" s="39">
        <f>L2349*Settings!$C$13*(L2277+L2295+L2286*L$201+L2304*$D2385)</f>
        <v/>
      </c>
      <c r="M2385" s="40">
        <f>M2349*Settings!$C$13*(M2277+M2295+M2286*M$201+M2304*$D2385)</f>
        <v/>
      </c>
      <c r="N2385" s="40">
        <f>N2349*Settings!$C$13*(N2277+N2295+N2286*N$201+N2304*$D2385)</f>
        <v/>
      </c>
      <c r="O2385" s="40">
        <f>O2349*Settings!$C$13*(O2277+O2295+O2286*O$201+O2304*$D2385)</f>
        <v/>
      </c>
      <c r="P2385" s="40">
        <f>P2349*Settings!$C$13*(P2277+P2295+P2286*P$201+P2304*$D2385)</f>
        <v/>
      </c>
      <c r="Q2385" s="40">
        <f>Q2349*Settings!$C$13*(Q2277+Q2295+Q2286*Q$201+Q2304*$D2385)</f>
        <v/>
      </c>
      <c r="R2385" s="40">
        <f>R2349*Settings!$C$13*(R2277+R2295+R2286*R$201+R2304*$D2385)</f>
        <v/>
      </c>
      <c r="S2385" s="40">
        <f>S2349*Settings!$C$13*(S2277+S2295+S2286*S$201+S2304*$D2385)</f>
        <v/>
      </c>
      <c r="T2385" s="40">
        <f>T2349*Settings!$C$13*(T2277+T2295+T2286*T$201+T2304*$D2385)</f>
        <v/>
      </c>
      <c r="U2385" s="40">
        <f>U2349*Settings!$C$13*(U2277+U2295+U2286*U$201+U2304*$D2385)</f>
        <v/>
      </c>
      <c r="V2385" s="40">
        <f>V2349*Settings!$C$13*(V2277+V2295+V2286*V$201+V2304*$D2385)</f>
        <v/>
      </c>
      <c r="W2385" s="40">
        <f>W2349*Settings!$C$13*(W2277+W2295+W2286*W$201+W2304*$D2385)</f>
        <v/>
      </c>
      <c r="X2385" s="40">
        <f>X2349*Settings!$C$13*(X2277+X2295+X2286*X$201+X2304*$D2385)</f>
        <v/>
      </c>
      <c r="Y2385" s="40">
        <f>Y2349*Settings!$C$13*(Y2277+Y2295+Y2286*Y$201+Y2304*$D2385)</f>
        <v/>
      </c>
      <c r="Z2385" s="40">
        <f>Z2349*Settings!$C$13*(Z2277+Z2295+Z2286*Z$201+Z2304*$D2385)</f>
        <v/>
      </c>
      <c r="AA2385" s="40">
        <f>AA2349*Settings!$C$13*(AA2277+AA2295+AA2286*AA$201+AA2304*$D2385)</f>
        <v/>
      </c>
      <c r="AB2385" s="40">
        <f>AB2349*Settings!$C$13*(AB2277+AB2295+AB2286*AB$201+AB2304*$D2385)</f>
        <v/>
      </c>
      <c r="AC2385" s="40">
        <f>AC2349*Settings!$C$13*(AC2277+AC2295+AC2286*AC$201+AC2304*$D2385)</f>
        <v/>
      </c>
      <c r="AD2385" s="40">
        <f>AD2349*Settings!$C$13*(AD2277+AD2295+AD2286*AD$201+AD2304*$D2385)</f>
        <v/>
      </c>
      <c r="AF2385" s="11">
        <f>CodePrefix&amp;$A2385&amp;IF($C2385="","","."&amp;$C2385&amp;"."&amp;$B2385)&amp;INDEX(VarEnd,MATCH($A2385,VarKey,0))&amp;AF$5</f>
        <v/>
      </c>
      <c r="AG2385" s="39">
        <f>AG2349*Settings!$C$13*(AG2277+AG2295+AG2286*AG$201+AG2304*$D2385)</f>
        <v/>
      </c>
      <c r="AH2385" s="40">
        <f>AH2349*Settings!$C$13*(AH2277+AH2295+AH2286*AH$201+AH2304*$D2385)</f>
        <v/>
      </c>
      <c r="AI2385" s="40">
        <f>AI2349*Settings!$C$13*(AI2277+AI2295+AI2286*AI$201+AI2304*$D2385)</f>
        <v/>
      </c>
      <c r="AJ2385" s="40">
        <f>AJ2349*Settings!$C$13*(AJ2277+AJ2295+AJ2286*AJ$201+AJ2304*$D2385)</f>
        <v/>
      </c>
      <c r="AK2385" s="40">
        <f>AK2349*Settings!$C$13*(AK2277+AK2295+AK2286*AK$201+AK2304*$D2385)</f>
        <v/>
      </c>
      <c r="AL2385" s="40">
        <f>AL2349*Settings!$C$13*(AL2277+AL2295+AL2286*AL$201+AL2304*$D2385)</f>
        <v/>
      </c>
      <c r="AM2385" s="40">
        <f>AM2349*Settings!$C$13*(AM2277+AM2295+AM2286*AM$201+AM2304*$D2385)</f>
        <v/>
      </c>
      <c r="AN2385" s="40">
        <f>AN2349*Settings!$C$13*(AN2277+AN2295+AN2286*AN$201+AN2304*$D2385)</f>
        <v/>
      </c>
      <c r="AO2385" s="40">
        <f>AO2349*Settings!$C$13*(AO2277+AO2295+AO2286*AO$201+AO2304*$D2385)</f>
        <v/>
      </c>
      <c r="AP2385" s="40">
        <f>AP2349*Settings!$C$13*(AP2277+AP2295+AP2286*AP$201+AP2304*$D2385)</f>
        <v/>
      </c>
      <c r="AQ2385" s="40">
        <f>AQ2349*Settings!$C$13*(AQ2277+AQ2295+AQ2286*AQ$201+AQ2304*$D2385)</f>
        <v/>
      </c>
      <c r="AR2385" s="40">
        <f>AR2349*Settings!$C$13*(AR2277+AR2295+AR2286*AR$201+AR2304*$D2385)</f>
        <v/>
      </c>
      <c r="AS2385" s="40">
        <f>AS2349*Settings!$C$13*(AS2277+AS2295+AS2286*AS$201+AS2304*$D2385)</f>
        <v/>
      </c>
      <c r="AT2385" s="40">
        <f>AT2349*Settings!$C$13*(AT2277+AT2295+AT2286*AT$201+AT2304*$D2385)</f>
        <v/>
      </c>
      <c r="AU2385" s="40">
        <f>AU2349*Settings!$C$13*(AU2277+AU2295+AU2286*AU$201+AU2304*$D2385)</f>
        <v/>
      </c>
      <c r="AV2385" s="40">
        <f>AV2349*Settings!$C$13*(AV2277+AV2295+AV2286*AV$201+AV2304*$D2385)</f>
        <v/>
      </c>
      <c r="AW2385" s="40">
        <f>AW2349*Settings!$C$13*(AW2277+AW2295+AW2286*AW$201+AW2304*$D2385)</f>
        <v/>
      </c>
      <c r="AX2385" s="40">
        <f>AX2349*Settings!$C$13*(AX2277+AX2295+AX2286*AX$201+AX2304*$D2385)</f>
        <v/>
      </c>
      <c r="AY2385" s="40">
        <f>AY2349*Settings!$C$13*(AY2277+AY2295+AY2286*AY$201+AY2304*$D2385)</f>
        <v/>
      </c>
    </row>
    <row r="2386" hidden="1" outlineLevel="2">
      <c r="A2386" s="14" t="inlineStr">
        <is>
          <t>rnew</t>
        </is>
      </c>
      <c r="B2386" s="14" t="inlineStr">
        <is>
          <t>ker</t>
        </is>
      </c>
      <c r="C2386" s="14" t="inlineStr">
        <is>
          <t>mac</t>
        </is>
      </c>
      <c r="D2386" s="32">
        <f>INDEX(Inputs!$V$5:$V$132,MATCH($B2386&amp;"|"&amp;$C2386,Inputs!$A$5:$A$132,0))</f>
        <v/>
      </c>
      <c r="E2386" s="36" t="n"/>
      <c r="F2386" s="36" t="n"/>
      <c r="G2386" s="36" t="n"/>
      <c r="H2386" s="14">
        <f>INDEX(VarLab,MATCH($A2386,VarKey,0))&amp;INDEX(MemLab,MATCH($C2386&amp;"|"&amp;$B2386,MemKey,0))</f>
        <v/>
      </c>
      <c r="I2386" s="14">
        <f>INDEX(VarUnit,MATCH($A2386,VarKey,0))</f>
        <v/>
      </c>
      <c r="J2386" s="14">
        <f>INDEX(VarSrc,MATCH($A2386,VarKey,0))</f>
        <v/>
      </c>
      <c r="K2386" s="11">
        <f>CodePrefix&amp;$A2386&amp;IF($C2386="","","."&amp;$C2386&amp;"."&amp;$B2386)&amp;INDEX(VarEnd,MATCH($A2386,VarKey,0))&amp;K$5</f>
        <v/>
      </c>
      <c r="L2386" s="39">
        <f>L2350*Settings!$C$13*(L2278+L2296+L2287*L$201+L2305*$D2386)</f>
        <v/>
      </c>
      <c r="M2386" s="40">
        <f>M2350*Settings!$C$13*(M2278+M2296+M2287*M$201+M2305*$D2386)</f>
        <v/>
      </c>
      <c r="N2386" s="40">
        <f>N2350*Settings!$C$13*(N2278+N2296+N2287*N$201+N2305*$D2386)</f>
        <v/>
      </c>
      <c r="O2386" s="40">
        <f>O2350*Settings!$C$13*(O2278+O2296+O2287*O$201+O2305*$D2386)</f>
        <v/>
      </c>
      <c r="P2386" s="40">
        <f>P2350*Settings!$C$13*(P2278+P2296+P2287*P$201+P2305*$D2386)</f>
        <v/>
      </c>
      <c r="Q2386" s="40">
        <f>Q2350*Settings!$C$13*(Q2278+Q2296+Q2287*Q$201+Q2305*$D2386)</f>
        <v/>
      </c>
      <c r="R2386" s="40">
        <f>R2350*Settings!$C$13*(R2278+R2296+R2287*R$201+R2305*$D2386)</f>
        <v/>
      </c>
      <c r="S2386" s="40">
        <f>S2350*Settings!$C$13*(S2278+S2296+S2287*S$201+S2305*$D2386)</f>
        <v/>
      </c>
      <c r="T2386" s="40">
        <f>T2350*Settings!$C$13*(T2278+T2296+T2287*T$201+T2305*$D2386)</f>
        <v/>
      </c>
      <c r="U2386" s="40">
        <f>U2350*Settings!$C$13*(U2278+U2296+U2287*U$201+U2305*$D2386)</f>
        <v/>
      </c>
      <c r="V2386" s="40">
        <f>V2350*Settings!$C$13*(V2278+V2296+V2287*V$201+V2305*$D2386)</f>
        <v/>
      </c>
      <c r="W2386" s="40">
        <f>W2350*Settings!$C$13*(W2278+W2296+W2287*W$201+W2305*$D2386)</f>
        <v/>
      </c>
      <c r="X2386" s="40">
        <f>X2350*Settings!$C$13*(X2278+X2296+X2287*X$201+X2305*$D2386)</f>
        <v/>
      </c>
      <c r="Y2386" s="40">
        <f>Y2350*Settings!$C$13*(Y2278+Y2296+Y2287*Y$201+Y2305*$D2386)</f>
        <v/>
      </c>
      <c r="Z2386" s="40">
        <f>Z2350*Settings!$C$13*(Z2278+Z2296+Z2287*Z$201+Z2305*$D2386)</f>
        <v/>
      </c>
      <c r="AA2386" s="40">
        <f>AA2350*Settings!$C$13*(AA2278+AA2296+AA2287*AA$201+AA2305*$D2386)</f>
        <v/>
      </c>
      <c r="AB2386" s="40">
        <f>AB2350*Settings!$C$13*(AB2278+AB2296+AB2287*AB$201+AB2305*$D2386)</f>
        <v/>
      </c>
      <c r="AC2386" s="40">
        <f>AC2350*Settings!$C$13*(AC2278+AC2296+AC2287*AC$201+AC2305*$D2386)</f>
        <v/>
      </c>
      <c r="AD2386" s="40">
        <f>AD2350*Settings!$C$13*(AD2278+AD2296+AD2287*AD$201+AD2305*$D2386)</f>
        <v/>
      </c>
      <c r="AF2386" s="11">
        <f>CodePrefix&amp;$A2386&amp;IF($C2386="","","."&amp;$C2386&amp;"."&amp;$B2386)&amp;INDEX(VarEnd,MATCH($A2386,VarKey,0))&amp;AF$5</f>
        <v/>
      </c>
      <c r="AG2386" s="39">
        <f>AG2350*Settings!$C$13*(AG2278+AG2296+AG2287*AG$201+AG2305*$D2386)</f>
        <v/>
      </c>
      <c r="AH2386" s="40">
        <f>AH2350*Settings!$C$13*(AH2278+AH2296+AH2287*AH$201+AH2305*$D2386)</f>
        <v/>
      </c>
      <c r="AI2386" s="40">
        <f>AI2350*Settings!$C$13*(AI2278+AI2296+AI2287*AI$201+AI2305*$D2386)</f>
        <v/>
      </c>
      <c r="AJ2386" s="40">
        <f>AJ2350*Settings!$C$13*(AJ2278+AJ2296+AJ2287*AJ$201+AJ2305*$D2386)</f>
        <v/>
      </c>
      <c r="AK2386" s="40">
        <f>AK2350*Settings!$C$13*(AK2278+AK2296+AK2287*AK$201+AK2305*$D2386)</f>
        <v/>
      </c>
      <c r="AL2386" s="40">
        <f>AL2350*Settings!$C$13*(AL2278+AL2296+AL2287*AL$201+AL2305*$D2386)</f>
        <v/>
      </c>
      <c r="AM2386" s="40">
        <f>AM2350*Settings!$C$13*(AM2278+AM2296+AM2287*AM$201+AM2305*$D2386)</f>
        <v/>
      </c>
      <c r="AN2386" s="40">
        <f>AN2350*Settings!$C$13*(AN2278+AN2296+AN2287*AN$201+AN2305*$D2386)</f>
        <v/>
      </c>
      <c r="AO2386" s="40">
        <f>AO2350*Settings!$C$13*(AO2278+AO2296+AO2287*AO$201+AO2305*$D2386)</f>
        <v/>
      </c>
      <c r="AP2386" s="40">
        <f>AP2350*Settings!$C$13*(AP2278+AP2296+AP2287*AP$201+AP2305*$D2386)</f>
        <v/>
      </c>
      <c r="AQ2386" s="40">
        <f>AQ2350*Settings!$C$13*(AQ2278+AQ2296+AQ2287*AQ$201+AQ2305*$D2386)</f>
        <v/>
      </c>
      <c r="AR2386" s="40">
        <f>AR2350*Settings!$C$13*(AR2278+AR2296+AR2287*AR$201+AR2305*$D2386)</f>
        <v/>
      </c>
      <c r="AS2386" s="40">
        <f>AS2350*Settings!$C$13*(AS2278+AS2296+AS2287*AS$201+AS2305*$D2386)</f>
        <v/>
      </c>
      <c r="AT2386" s="40">
        <f>AT2350*Settings!$C$13*(AT2278+AT2296+AT2287*AT$201+AT2305*$D2386)</f>
        <v/>
      </c>
      <c r="AU2386" s="40">
        <f>AU2350*Settings!$C$13*(AU2278+AU2296+AU2287*AU$201+AU2305*$D2386)</f>
        <v/>
      </c>
      <c r="AV2386" s="40">
        <f>AV2350*Settings!$C$13*(AV2278+AV2296+AV2287*AV$201+AV2305*$D2386)</f>
        <v/>
      </c>
      <c r="AW2386" s="40">
        <f>AW2350*Settings!$C$13*(AW2278+AW2296+AW2287*AW$201+AW2305*$D2386)</f>
        <v/>
      </c>
      <c r="AX2386" s="40">
        <f>AX2350*Settings!$C$13*(AX2278+AX2296+AX2287*AX$201+AX2305*$D2386)</f>
        <v/>
      </c>
      <c r="AY2386" s="40">
        <f>AY2350*Settings!$C$13*(AY2278+AY2296+AY2287*AY$201+AY2305*$D2386)</f>
        <v/>
      </c>
    </row>
    <row r="2387" hidden="1" outlineLevel="2">
      <c r="A2387" s="14" t="inlineStr">
        <is>
          <t>rnew</t>
        </is>
      </c>
      <c r="B2387" s="14" t="inlineStr">
        <is>
          <t>oop</t>
        </is>
      </c>
      <c r="C2387" s="14" t="inlineStr">
        <is>
          <t>mac</t>
        </is>
      </c>
      <c r="D2387" s="32">
        <f>INDEX(Inputs!$V$5:$V$132,MATCH($B2387&amp;"|"&amp;$C2387,Inputs!$A$5:$A$132,0))</f>
        <v/>
      </c>
      <c r="E2387" s="36" t="n"/>
      <c r="F2387" s="36" t="n"/>
      <c r="G2387" s="36" t="n"/>
      <c r="H2387" s="14">
        <f>INDEX(VarLab,MATCH($A2387,VarKey,0))&amp;INDEX(MemLab,MATCH($C2387&amp;"|"&amp;$B2387,MemKey,0))</f>
        <v/>
      </c>
      <c r="I2387" s="14">
        <f>INDEX(VarUnit,MATCH($A2387,VarKey,0))</f>
        <v/>
      </c>
      <c r="J2387" s="14">
        <f>INDEX(VarSrc,MATCH($A2387,VarKey,0))</f>
        <v/>
      </c>
      <c r="K2387" s="11">
        <f>CodePrefix&amp;$A2387&amp;IF($C2387="","","."&amp;$C2387&amp;"."&amp;$B2387)&amp;INDEX(VarEnd,MATCH($A2387,VarKey,0))&amp;K$5</f>
        <v/>
      </c>
      <c r="L2387" s="39">
        <f>L2351*Settings!$C$13*(L2279+L2297+L2288*L$201+L2306*$D2387)</f>
        <v/>
      </c>
      <c r="M2387" s="40">
        <f>M2351*Settings!$C$13*(M2279+M2297+M2288*M$201+M2306*$D2387)</f>
        <v/>
      </c>
      <c r="N2387" s="40">
        <f>N2351*Settings!$C$13*(N2279+N2297+N2288*N$201+N2306*$D2387)</f>
        <v/>
      </c>
      <c r="O2387" s="40">
        <f>O2351*Settings!$C$13*(O2279+O2297+O2288*O$201+O2306*$D2387)</f>
        <v/>
      </c>
      <c r="P2387" s="40">
        <f>P2351*Settings!$C$13*(P2279+P2297+P2288*P$201+P2306*$D2387)</f>
        <v/>
      </c>
      <c r="Q2387" s="40">
        <f>Q2351*Settings!$C$13*(Q2279+Q2297+Q2288*Q$201+Q2306*$D2387)</f>
        <v/>
      </c>
      <c r="R2387" s="40">
        <f>R2351*Settings!$C$13*(R2279+R2297+R2288*R$201+R2306*$D2387)</f>
        <v/>
      </c>
      <c r="S2387" s="40">
        <f>S2351*Settings!$C$13*(S2279+S2297+S2288*S$201+S2306*$D2387)</f>
        <v/>
      </c>
      <c r="T2387" s="40">
        <f>T2351*Settings!$C$13*(T2279+T2297+T2288*T$201+T2306*$D2387)</f>
        <v/>
      </c>
      <c r="U2387" s="40">
        <f>U2351*Settings!$C$13*(U2279+U2297+U2288*U$201+U2306*$D2387)</f>
        <v/>
      </c>
      <c r="V2387" s="40">
        <f>V2351*Settings!$C$13*(V2279+V2297+V2288*V$201+V2306*$D2387)</f>
        <v/>
      </c>
      <c r="W2387" s="40">
        <f>W2351*Settings!$C$13*(W2279+W2297+W2288*W$201+W2306*$D2387)</f>
        <v/>
      </c>
      <c r="X2387" s="40">
        <f>X2351*Settings!$C$13*(X2279+X2297+X2288*X$201+X2306*$D2387)</f>
        <v/>
      </c>
      <c r="Y2387" s="40">
        <f>Y2351*Settings!$C$13*(Y2279+Y2297+Y2288*Y$201+Y2306*$D2387)</f>
        <v/>
      </c>
      <c r="Z2387" s="40">
        <f>Z2351*Settings!$C$13*(Z2279+Z2297+Z2288*Z$201+Z2306*$D2387)</f>
        <v/>
      </c>
      <c r="AA2387" s="40">
        <f>AA2351*Settings!$C$13*(AA2279+AA2297+AA2288*AA$201+AA2306*$D2387)</f>
        <v/>
      </c>
      <c r="AB2387" s="40">
        <f>AB2351*Settings!$C$13*(AB2279+AB2297+AB2288*AB$201+AB2306*$D2387)</f>
        <v/>
      </c>
      <c r="AC2387" s="40">
        <f>AC2351*Settings!$C$13*(AC2279+AC2297+AC2288*AC$201+AC2306*$D2387)</f>
        <v/>
      </c>
      <c r="AD2387" s="40">
        <f>AD2351*Settings!$C$13*(AD2279+AD2297+AD2288*AD$201+AD2306*$D2387)</f>
        <v/>
      </c>
      <c r="AF2387" s="11">
        <f>CodePrefix&amp;$A2387&amp;IF($C2387="","","."&amp;$C2387&amp;"."&amp;$B2387)&amp;INDEX(VarEnd,MATCH($A2387,VarKey,0))&amp;AF$5</f>
        <v/>
      </c>
      <c r="AG2387" s="39">
        <f>AG2351*Settings!$C$13*(AG2279+AG2297+AG2288*AG$201+AG2306*$D2387)</f>
        <v/>
      </c>
      <c r="AH2387" s="40">
        <f>AH2351*Settings!$C$13*(AH2279+AH2297+AH2288*AH$201+AH2306*$D2387)</f>
        <v/>
      </c>
      <c r="AI2387" s="40">
        <f>AI2351*Settings!$C$13*(AI2279+AI2297+AI2288*AI$201+AI2306*$D2387)</f>
        <v/>
      </c>
      <c r="AJ2387" s="40">
        <f>AJ2351*Settings!$C$13*(AJ2279+AJ2297+AJ2288*AJ$201+AJ2306*$D2387)</f>
        <v/>
      </c>
      <c r="AK2387" s="40">
        <f>AK2351*Settings!$C$13*(AK2279+AK2297+AK2288*AK$201+AK2306*$D2387)</f>
        <v/>
      </c>
      <c r="AL2387" s="40">
        <f>AL2351*Settings!$C$13*(AL2279+AL2297+AL2288*AL$201+AL2306*$D2387)</f>
        <v/>
      </c>
      <c r="AM2387" s="40">
        <f>AM2351*Settings!$C$13*(AM2279+AM2297+AM2288*AM$201+AM2306*$D2387)</f>
        <v/>
      </c>
      <c r="AN2387" s="40">
        <f>AN2351*Settings!$C$13*(AN2279+AN2297+AN2288*AN$201+AN2306*$D2387)</f>
        <v/>
      </c>
      <c r="AO2387" s="40">
        <f>AO2351*Settings!$C$13*(AO2279+AO2297+AO2288*AO$201+AO2306*$D2387)</f>
        <v/>
      </c>
      <c r="AP2387" s="40">
        <f>AP2351*Settings!$C$13*(AP2279+AP2297+AP2288*AP$201+AP2306*$D2387)</f>
        <v/>
      </c>
      <c r="AQ2387" s="40">
        <f>AQ2351*Settings!$C$13*(AQ2279+AQ2297+AQ2288*AQ$201+AQ2306*$D2387)</f>
        <v/>
      </c>
      <c r="AR2387" s="40">
        <f>AR2351*Settings!$C$13*(AR2279+AR2297+AR2288*AR$201+AR2306*$D2387)</f>
        <v/>
      </c>
      <c r="AS2387" s="40">
        <f>AS2351*Settings!$C$13*(AS2279+AS2297+AS2288*AS$201+AS2306*$D2387)</f>
        <v/>
      </c>
      <c r="AT2387" s="40">
        <f>AT2351*Settings!$C$13*(AT2279+AT2297+AT2288*AT$201+AT2306*$D2387)</f>
        <v/>
      </c>
      <c r="AU2387" s="40">
        <f>AU2351*Settings!$C$13*(AU2279+AU2297+AU2288*AU$201+AU2306*$D2387)</f>
        <v/>
      </c>
      <c r="AV2387" s="40">
        <f>AV2351*Settings!$C$13*(AV2279+AV2297+AV2288*AV$201+AV2306*$D2387)</f>
        <v/>
      </c>
      <c r="AW2387" s="40">
        <f>AW2351*Settings!$C$13*(AW2279+AW2297+AW2288*AW$201+AW2306*$D2387)</f>
        <v/>
      </c>
      <c r="AX2387" s="40">
        <f>AX2351*Settings!$C$13*(AX2279+AX2297+AX2288*AX$201+AX2306*$D2387)</f>
        <v/>
      </c>
      <c r="AY2387" s="40">
        <f>AY2351*Settings!$C$13*(AY2279+AY2297+AY2288*AY$201+AY2306*$D2387)</f>
        <v/>
      </c>
    </row>
    <row r="2388" hidden="1" outlineLevel="2">
      <c r="A2388" s="14" t="inlineStr">
        <is>
          <t>rnew</t>
        </is>
      </c>
      <c r="B2388" s="14" t="inlineStr">
        <is>
          <t>bio</t>
        </is>
      </c>
      <c r="C2388" s="14" t="inlineStr">
        <is>
          <t>mac</t>
        </is>
      </c>
      <c r="D2388" s="32">
        <f>INDEX(Inputs!$V$5:$V$132,MATCH($B2388&amp;"|"&amp;$C2388,Inputs!$A$5:$A$132,0))</f>
        <v/>
      </c>
      <c r="E2388" s="36" t="n"/>
      <c r="F2388" s="36" t="n"/>
      <c r="G2388" s="36" t="n"/>
      <c r="H2388" s="14">
        <f>INDEX(VarLab,MATCH($A2388,VarKey,0))&amp;INDEX(MemLab,MATCH($C2388&amp;"|"&amp;$B2388,MemKey,0))</f>
        <v/>
      </c>
      <c r="I2388" s="14">
        <f>INDEX(VarUnit,MATCH($A2388,VarKey,0))</f>
        <v/>
      </c>
      <c r="J2388" s="14">
        <f>INDEX(VarSrc,MATCH($A2388,VarKey,0))</f>
        <v/>
      </c>
      <c r="K2388" s="11">
        <f>CodePrefix&amp;$A2388&amp;IF($C2388="","","."&amp;$C2388&amp;"."&amp;$B2388)&amp;INDEX(VarEnd,MATCH($A2388,VarKey,0))&amp;K$5</f>
        <v/>
      </c>
      <c r="L2388" s="39">
        <f>L2352*Settings!$C$13*(L2280+L2298+L2289*L$201+L2307*$D2388)</f>
        <v/>
      </c>
      <c r="M2388" s="40">
        <f>M2352*Settings!$C$13*(M2280+M2298+M2289*M$201+M2307*$D2388)</f>
        <v/>
      </c>
      <c r="N2388" s="40">
        <f>N2352*Settings!$C$13*(N2280+N2298+N2289*N$201+N2307*$D2388)</f>
        <v/>
      </c>
      <c r="O2388" s="40">
        <f>O2352*Settings!$C$13*(O2280+O2298+O2289*O$201+O2307*$D2388)</f>
        <v/>
      </c>
      <c r="P2388" s="40">
        <f>P2352*Settings!$C$13*(P2280+P2298+P2289*P$201+P2307*$D2388)</f>
        <v/>
      </c>
      <c r="Q2388" s="40">
        <f>Q2352*Settings!$C$13*(Q2280+Q2298+Q2289*Q$201+Q2307*$D2388)</f>
        <v/>
      </c>
      <c r="R2388" s="40">
        <f>R2352*Settings!$C$13*(R2280+R2298+R2289*R$201+R2307*$D2388)</f>
        <v/>
      </c>
      <c r="S2388" s="40">
        <f>S2352*Settings!$C$13*(S2280+S2298+S2289*S$201+S2307*$D2388)</f>
        <v/>
      </c>
      <c r="T2388" s="40">
        <f>T2352*Settings!$C$13*(T2280+T2298+T2289*T$201+T2307*$D2388)</f>
        <v/>
      </c>
      <c r="U2388" s="40">
        <f>U2352*Settings!$C$13*(U2280+U2298+U2289*U$201+U2307*$D2388)</f>
        <v/>
      </c>
      <c r="V2388" s="40">
        <f>V2352*Settings!$C$13*(V2280+V2298+V2289*V$201+V2307*$D2388)</f>
        <v/>
      </c>
      <c r="W2388" s="40">
        <f>W2352*Settings!$C$13*(W2280+W2298+W2289*W$201+W2307*$D2388)</f>
        <v/>
      </c>
      <c r="X2388" s="40">
        <f>X2352*Settings!$C$13*(X2280+X2298+X2289*X$201+X2307*$D2388)</f>
        <v/>
      </c>
      <c r="Y2388" s="40">
        <f>Y2352*Settings!$C$13*(Y2280+Y2298+Y2289*Y$201+Y2307*$D2388)</f>
        <v/>
      </c>
      <c r="Z2388" s="40">
        <f>Z2352*Settings!$C$13*(Z2280+Z2298+Z2289*Z$201+Z2307*$D2388)</f>
        <v/>
      </c>
      <c r="AA2388" s="40">
        <f>AA2352*Settings!$C$13*(AA2280+AA2298+AA2289*AA$201+AA2307*$D2388)</f>
        <v/>
      </c>
      <c r="AB2388" s="40">
        <f>AB2352*Settings!$C$13*(AB2280+AB2298+AB2289*AB$201+AB2307*$D2388)</f>
        <v/>
      </c>
      <c r="AC2388" s="40">
        <f>AC2352*Settings!$C$13*(AC2280+AC2298+AC2289*AC$201+AC2307*$D2388)</f>
        <v/>
      </c>
      <c r="AD2388" s="40">
        <f>AD2352*Settings!$C$13*(AD2280+AD2298+AD2289*AD$201+AD2307*$D2388)</f>
        <v/>
      </c>
      <c r="AF2388" s="11">
        <f>CodePrefix&amp;$A2388&amp;IF($C2388="","","."&amp;$C2388&amp;"."&amp;$B2388)&amp;INDEX(VarEnd,MATCH($A2388,VarKey,0))&amp;AF$5</f>
        <v/>
      </c>
      <c r="AG2388" s="39">
        <f>AG2352*Settings!$C$13*(AG2280+AG2298+AG2289*AG$201+AG2307*$D2388)</f>
        <v/>
      </c>
      <c r="AH2388" s="40">
        <f>AH2352*Settings!$C$13*(AH2280+AH2298+AH2289*AH$201+AH2307*$D2388)</f>
        <v/>
      </c>
      <c r="AI2388" s="40">
        <f>AI2352*Settings!$C$13*(AI2280+AI2298+AI2289*AI$201+AI2307*$D2388)</f>
        <v/>
      </c>
      <c r="AJ2388" s="40">
        <f>AJ2352*Settings!$C$13*(AJ2280+AJ2298+AJ2289*AJ$201+AJ2307*$D2388)</f>
        <v/>
      </c>
      <c r="AK2388" s="40">
        <f>AK2352*Settings!$C$13*(AK2280+AK2298+AK2289*AK$201+AK2307*$D2388)</f>
        <v/>
      </c>
      <c r="AL2388" s="40">
        <f>AL2352*Settings!$C$13*(AL2280+AL2298+AL2289*AL$201+AL2307*$D2388)</f>
        <v/>
      </c>
      <c r="AM2388" s="40">
        <f>AM2352*Settings!$C$13*(AM2280+AM2298+AM2289*AM$201+AM2307*$D2388)</f>
        <v/>
      </c>
      <c r="AN2388" s="40">
        <f>AN2352*Settings!$C$13*(AN2280+AN2298+AN2289*AN$201+AN2307*$D2388)</f>
        <v/>
      </c>
      <c r="AO2388" s="40">
        <f>AO2352*Settings!$C$13*(AO2280+AO2298+AO2289*AO$201+AO2307*$D2388)</f>
        <v/>
      </c>
      <c r="AP2388" s="40">
        <f>AP2352*Settings!$C$13*(AP2280+AP2298+AP2289*AP$201+AP2307*$D2388)</f>
        <v/>
      </c>
      <c r="AQ2388" s="40">
        <f>AQ2352*Settings!$C$13*(AQ2280+AQ2298+AQ2289*AQ$201+AQ2307*$D2388)</f>
        <v/>
      </c>
      <c r="AR2388" s="40">
        <f>AR2352*Settings!$C$13*(AR2280+AR2298+AR2289*AR$201+AR2307*$D2388)</f>
        <v/>
      </c>
      <c r="AS2388" s="40">
        <f>AS2352*Settings!$C$13*(AS2280+AS2298+AS2289*AS$201+AS2307*$D2388)</f>
        <v/>
      </c>
      <c r="AT2388" s="40">
        <f>AT2352*Settings!$C$13*(AT2280+AT2298+AT2289*AT$201+AT2307*$D2388)</f>
        <v/>
      </c>
      <c r="AU2388" s="40">
        <f>AU2352*Settings!$C$13*(AU2280+AU2298+AU2289*AU$201+AU2307*$D2388)</f>
        <v/>
      </c>
      <c r="AV2388" s="40">
        <f>AV2352*Settings!$C$13*(AV2280+AV2298+AV2289*AV$201+AV2307*$D2388)</f>
        <v/>
      </c>
      <c r="AW2388" s="40">
        <f>AW2352*Settings!$C$13*(AW2280+AW2298+AW2289*AW$201+AW2307*$D2388)</f>
        <v/>
      </c>
      <c r="AX2388" s="40">
        <f>AX2352*Settings!$C$13*(AX2280+AX2298+AX2289*AX$201+AX2307*$D2388)</f>
        <v/>
      </c>
      <c r="AY2388" s="40">
        <f>AY2352*Settings!$C$13*(AY2280+AY2298+AY2289*AY$201+AY2307*$D2388)</f>
        <v/>
      </c>
    </row>
    <row r="2389" hidden="1" outlineLevel="2"/>
    <row r="2390" hidden="1" outlineLevel="2">
      <c r="A2390" s="14" t="inlineStr">
        <is>
          <t>rxcp</t>
        </is>
      </c>
      <c r="B2390" s="14" t="inlineStr">
        <is>
          <t>coa</t>
        </is>
      </c>
      <c r="C2390" s="14" t="inlineStr">
        <is>
          <t>mac</t>
        </is>
      </c>
      <c r="D2390" s="36" t="n"/>
      <c r="E2390" s="36" t="n"/>
      <c r="F2390" s="36" t="n"/>
      <c r="G2390" s="36" t="n"/>
      <c r="H2390" s="14">
        <f>INDEX(VarLab,MATCH($A2390,VarKey,0))&amp;INDEX(MemLab,MATCH($C2390&amp;"|"&amp;$B2390,MemKey,0))</f>
        <v/>
      </c>
      <c r="I2390" s="14">
        <f>INDEX(VarUnit,MATCH($A2390,VarKey,0))</f>
        <v/>
      </c>
      <c r="J2390" s="14">
        <f>INDEX(VarSrc,MATCH($A2390,VarKey,0))</f>
        <v/>
      </c>
      <c r="K2390" s="11">
        <f>CodePrefix&amp;$A2390&amp;IF($C2390="","","."&amp;$C2390&amp;"."&amp;$B2390)&amp;INDEX(VarEnd,MATCH($A2390,VarKey,0))&amp;K$5</f>
        <v/>
      </c>
      <c r="L2390" s="39">
        <f>L2345*Settings!$C$13*(L2309)</f>
        <v/>
      </c>
      <c r="M2390" s="40">
        <f>M2345*Settings!$C$13*(M2309)</f>
        <v/>
      </c>
      <c r="N2390" s="40">
        <f>N2345*Settings!$C$13*(N2309)</f>
        <v/>
      </c>
      <c r="O2390" s="40">
        <f>O2345*Settings!$C$13*(O2309)</f>
        <v/>
      </c>
      <c r="P2390" s="40">
        <f>P2345*Settings!$C$13*(P2309)</f>
        <v/>
      </c>
      <c r="Q2390" s="40">
        <f>Q2345*Settings!$C$13*(Q2309)</f>
        <v/>
      </c>
      <c r="R2390" s="40">
        <f>R2345*Settings!$C$13*(R2309)</f>
        <v/>
      </c>
      <c r="S2390" s="40">
        <f>S2345*Settings!$C$13*(S2309)</f>
        <v/>
      </c>
      <c r="T2390" s="40">
        <f>T2345*Settings!$C$13*(T2309)</f>
        <v/>
      </c>
      <c r="U2390" s="40">
        <f>U2345*Settings!$C$13*(U2309)</f>
        <v/>
      </c>
      <c r="V2390" s="40">
        <f>V2345*Settings!$C$13*(V2309)</f>
        <v/>
      </c>
      <c r="W2390" s="40">
        <f>W2345*Settings!$C$13*(W2309)</f>
        <v/>
      </c>
      <c r="X2390" s="40">
        <f>X2345*Settings!$C$13*(X2309)</f>
        <v/>
      </c>
      <c r="Y2390" s="40">
        <f>Y2345*Settings!$C$13*(Y2309)</f>
        <v/>
      </c>
      <c r="Z2390" s="40">
        <f>Z2345*Settings!$C$13*(Z2309)</f>
        <v/>
      </c>
      <c r="AA2390" s="40">
        <f>AA2345*Settings!$C$13*(AA2309)</f>
        <v/>
      </c>
      <c r="AB2390" s="40">
        <f>AB2345*Settings!$C$13*(AB2309)</f>
        <v/>
      </c>
      <c r="AC2390" s="40">
        <f>AC2345*Settings!$C$13*(AC2309)</f>
        <v/>
      </c>
      <c r="AD2390" s="40">
        <f>AD2345*Settings!$C$13*(AD2309)</f>
        <v/>
      </c>
      <c r="AF2390" s="11">
        <f>CodePrefix&amp;$A2390&amp;IF($C2390="","","."&amp;$C2390&amp;"."&amp;$B2390)&amp;INDEX(VarEnd,MATCH($A2390,VarKey,0))&amp;AF$5</f>
        <v/>
      </c>
      <c r="AG2390" s="39">
        <f>AG2345*Settings!$C$13*(AG2309)</f>
        <v/>
      </c>
      <c r="AH2390" s="40">
        <f>AH2345*Settings!$C$13*(AH2309)</f>
        <v/>
      </c>
      <c r="AI2390" s="40">
        <f>AI2345*Settings!$C$13*(AI2309)</f>
        <v/>
      </c>
      <c r="AJ2390" s="40">
        <f>AJ2345*Settings!$C$13*(AJ2309)</f>
        <v/>
      </c>
      <c r="AK2390" s="40">
        <f>AK2345*Settings!$C$13*(AK2309)</f>
        <v/>
      </c>
      <c r="AL2390" s="40">
        <f>AL2345*Settings!$C$13*(AL2309)</f>
        <v/>
      </c>
      <c r="AM2390" s="40">
        <f>AM2345*Settings!$C$13*(AM2309)</f>
        <v/>
      </c>
      <c r="AN2390" s="40">
        <f>AN2345*Settings!$C$13*(AN2309)</f>
        <v/>
      </c>
      <c r="AO2390" s="40">
        <f>AO2345*Settings!$C$13*(AO2309)</f>
        <v/>
      </c>
      <c r="AP2390" s="40">
        <f>AP2345*Settings!$C$13*(AP2309)</f>
        <v/>
      </c>
      <c r="AQ2390" s="40">
        <f>AQ2345*Settings!$C$13*(AQ2309)</f>
        <v/>
      </c>
      <c r="AR2390" s="40">
        <f>AR2345*Settings!$C$13*(AR2309)</f>
        <v/>
      </c>
      <c r="AS2390" s="40">
        <f>AS2345*Settings!$C$13*(AS2309)</f>
        <v/>
      </c>
      <c r="AT2390" s="40">
        <f>AT2345*Settings!$C$13*(AT2309)</f>
        <v/>
      </c>
      <c r="AU2390" s="40">
        <f>AU2345*Settings!$C$13*(AU2309)</f>
        <v/>
      </c>
      <c r="AV2390" s="40">
        <f>AV2345*Settings!$C$13*(AV2309)</f>
        <v/>
      </c>
      <c r="AW2390" s="40">
        <f>AW2345*Settings!$C$13*(AW2309)</f>
        <v/>
      </c>
      <c r="AX2390" s="40">
        <f>AX2345*Settings!$C$13*(AX2309)</f>
        <v/>
      </c>
      <c r="AY2390" s="40">
        <f>AY2345*Settings!$C$13*(AY2309)</f>
        <v/>
      </c>
    </row>
    <row r="2391" hidden="1" outlineLevel="2">
      <c r="A2391" s="14" t="inlineStr">
        <is>
          <t>rxcp</t>
        </is>
      </c>
      <c r="B2391" s="14" t="inlineStr">
        <is>
          <t>nga</t>
        </is>
      </c>
      <c r="C2391" s="14" t="inlineStr">
        <is>
          <t>mac</t>
        </is>
      </c>
      <c r="D2391" s="36" t="n"/>
      <c r="E2391" s="36" t="n"/>
      <c r="F2391" s="36" t="n"/>
      <c r="G2391" s="36" t="n"/>
      <c r="H2391" s="14">
        <f>INDEX(VarLab,MATCH($A2391,VarKey,0))&amp;INDEX(MemLab,MATCH($C2391&amp;"|"&amp;$B2391,MemKey,0))</f>
        <v/>
      </c>
      <c r="I2391" s="14">
        <f>INDEX(VarUnit,MATCH($A2391,VarKey,0))</f>
        <v/>
      </c>
      <c r="J2391" s="14">
        <f>INDEX(VarSrc,MATCH($A2391,VarKey,0))</f>
        <v/>
      </c>
      <c r="K2391" s="11">
        <f>CodePrefix&amp;$A2391&amp;IF($C2391="","","."&amp;$C2391&amp;"."&amp;$B2391)&amp;INDEX(VarEnd,MATCH($A2391,VarKey,0))&amp;K$5</f>
        <v/>
      </c>
      <c r="L2391" s="39">
        <f>L2346*Settings!$C$13*(L2310)</f>
        <v/>
      </c>
      <c r="M2391" s="40">
        <f>M2346*Settings!$C$13*(M2310)</f>
        <v/>
      </c>
      <c r="N2391" s="40">
        <f>N2346*Settings!$C$13*(N2310)</f>
        <v/>
      </c>
      <c r="O2391" s="40">
        <f>O2346*Settings!$C$13*(O2310)</f>
        <v/>
      </c>
      <c r="P2391" s="40">
        <f>P2346*Settings!$C$13*(P2310)</f>
        <v/>
      </c>
      <c r="Q2391" s="40">
        <f>Q2346*Settings!$C$13*(Q2310)</f>
        <v/>
      </c>
      <c r="R2391" s="40">
        <f>R2346*Settings!$C$13*(R2310)</f>
        <v/>
      </c>
      <c r="S2391" s="40">
        <f>S2346*Settings!$C$13*(S2310)</f>
        <v/>
      </c>
      <c r="T2391" s="40">
        <f>T2346*Settings!$C$13*(T2310)</f>
        <v/>
      </c>
      <c r="U2391" s="40">
        <f>U2346*Settings!$C$13*(U2310)</f>
        <v/>
      </c>
      <c r="V2391" s="40">
        <f>V2346*Settings!$C$13*(V2310)</f>
        <v/>
      </c>
      <c r="W2391" s="40">
        <f>W2346*Settings!$C$13*(W2310)</f>
        <v/>
      </c>
      <c r="X2391" s="40">
        <f>X2346*Settings!$C$13*(X2310)</f>
        <v/>
      </c>
      <c r="Y2391" s="40">
        <f>Y2346*Settings!$C$13*(Y2310)</f>
        <v/>
      </c>
      <c r="Z2391" s="40">
        <f>Z2346*Settings!$C$13*(Z2310)</f>
        <v/>
      </c>
      <c r="AA2391" s="40">
        <f>AA2346*Settings!$C$13*(AA2310)</f>
        <v/>
      </c>
      <c r="AB2391" s="40">
        <f>AB2346*Settings!$C$13*(AB2310)</f>
        <v/>
      </c>
      <c r="AC2391" s="40">
        <f>AC2346*Settings!$C$13*(AC2310)</f>
        <v/>
      </c>
      <c r="AD2391" s="40">
        <f>AD2346*Settings!$C$13*(AD2310)</f>
        <v/>
      </c>
      <c r="AF2391" s="11">
        <f>CodePrefix&amp;$A2391&amp;IF($C2391="","","."&amp;$C2391&amp;"."&amp;$B2391)&amp;INDEX(VarEnd,MATCH($A2391,VarKey,0))&amp;AF$5</f>
        <v/>
      </c>
      <c r="AG2391" s="39">
        <f>AG2346*Settings!$C$13*(AG2310)</f>
        <v/>
      </c>
      <c r="AH2391" s="40">
        <f>AH2346*Settings!$C$13*(AH2310)</f>
        <v/>
      </c>
      <c r="AI2391" s="40">
        <f>AI2346*Settings!$C$13*(AI2310)</f>
        <v/>
      </c>
      <c r="AJ2391" s="40">
        <f>AJ2346*Settings!$C$13*(AJ2310)</f>
        <v/>
      </c>
      <c r="AK2391" s="40">
        <f>AK2346*Settings!$C$13*(AK2310)</f>
        <v/>
      </c>
      <c r="AL2391" s="40">
        <f>AL2346*Settings!$C$13*(AL2310)</f>
        <v/>
      </c>
      <c r="AM2391" s="40">
        <f>AM2346*Settings!$C$13*(AM2310)</f>
        <v/>
      </c>
      <c r="AN2391" s="40">
        <f>AN2346*Settings!$C$13*(AN2310)</f>
        <v/>
      </c>
      <c r="AO2391" s="40">
        <f>AO2346*Settings!$C$13*(AO2310)</f>
        <v/>
      </c>
      <c r="AP2391" s="40">
        <f>AP2346*Settings!$C$13*(AP2310)</f>
        <v/>
      </c>
      <c r="AQ2391" s="40">
        <f>AQ2346*Settings!$C$13*(AQ2310)</f>
        <v/>
      </c>
      <c r="AR2391" s="40">
        <f>AR2346*Settings!$C$13*(AR2310)</f>
        <v/>
      </c>
      <c r="AS2391" s="40">
        <f>AS2346*Settings!$C$13*(AS2310)</f>
        <v/>
      </c>
      <c r="AT2391" s="40">
        <f>AT2346*Settings!$C$13*(AT2310)</f>
        <v/>
      </c>
      <c r="AU2391" s="40">
        <f>AU2346*Settings!$C$13*(AU2310)</f>
        <v/>
      </c>
      <c r="AV2391" s="40">
        <f>AV2346*Settings!$C$13*(AV2310)</f>
        <v/>
      </c>
      <c r="AW2391" s="40">
        <f>AW2346*Settings!$C$13*(AW2310)</f>
        <v/>
      </c>
      <c r="AX2391" s="40">
        <f>AX2346*Settings!$C$13*(AX2310)</f>
        <v/>
      </c>
      <c r="AY2391" s="40">
        <f>AY2346*Settings!$C$13*(AY2310)</f>
        <v/>
      </c>
    </row>
    <row r="2392" hidden="1" outlineLevel="2">
      <c r="A2392" s="14" t="inlineStr">
        <is>
          <t>rxcp</t>
        </is>
      </c>
      <c r="B2392" s="14" t="inlineStr">
        <is>
          <t>gso</t>
        </is>
      </c>
      <c r="C2392" s="14" t="inlineStr">
        <is>
          <t>mac</t>
        </is>
      </c>
      <c r="D2392" s="36" t="n"/>
      <c r="E2392" s="36" t="n"/>
      <c r="F2392" s="36" t="n"/>
      <c r="G2392" s="36" t="n"/>
      <c r="H2392" s="14">
        <f>INDEX(VarLab,MATCH($A2392,VarKey,0))&amp;INDEX(MemLab,MATCH($C2392&amp;"|"&amp;$B2392,MemKey,0))</f>
        <v/>
      </c>
      <c r="I2392" s="14">
        <f>INDEX(VarUnit,MATCH($A2392,VarKey,0))</f>
        <v/>
      </c>
      <c r="J2392" s="14">
        <f>INDEX(VarSrc,MATCH($A2392,VarKey,0))</f>
        <v/>
      </c>
      <c r="K2392" s="11">
        <f>CodePrefix&amp;$A2392&amp;IF($C2392="","","."&amp;$C2392&amp;"."&amp;$B2392)&amp;INDEX(VarEnd,MATCH($A2392,VarKey,0))&amp;K$5</f>
        <v/>
      </c>
      <c r="L2392" s="39">
        <f>L2347*Settings!$C$13*(L2311)</f>
        <v/>
      </c>
      <c r="M2392" s="40">
        <f>M2347*Settings!$C$13*(M2311)</f>
        <v/>
      </c>
      <c r="N2392" s="40">
        <f>N2347*Settings!$C$13*(N2311)</f>
        <v/>
      </c>
      <c r="O2392" s="40">
        <f>O2347*Settings!$C$13*(O2311)</f>
        <v/>
      </c>
      <c r="P2392" s="40">
        <f>P2347*Settings!$C$13*(P2311)</f>
        <v/>
      </c>
      <c r="Q2392" s="40">
        <f>Q2347*Settings!$C$13*(Q2311)</f>
        <v/>
      </c>
      <c r="R2392" s="40">
        <f>R2347*Settings!$C$13*(R2311)</f>
        <v/>
      </c>
      <c r="S2392" s="40">
        <f>S2347*Settings!$C$13*(S2311)</f>
        <v/>
      </c>
      <c r="T2392" s="40">
        <f>T2347*Settings!$C$13*(T2311)</f>
        <v/>
      </c>
      <c r="U2392" s="40">
        <f>U2347*Settings!$C$13*(U2311)</f>
        <v/>
      </c>
      <c r="V2392" s="40">
        <f>V2347*Settings!$C$13*(V2311)</f>
        <v/>
      </c>
      <c r="W2392" s="40">
        <f>W2347*Settings!$C$13*(W2311)</f>
        <v/>
      </c>
      <c r="X2392" s="40">
        <f>X2347*Settings!$C$13*(X2311)</f>
        <v/>
      </c>
      <c r="Y2392" s="40">
        <f>Y2347*Settings!$C$13*(Y2311)</f>
        <v/>
      </c>
      <c r="Z2392" s="40">
        <f>Z2347*Settings!$C$13*(Z2311)</f>
        <v/>
      </c>
      <c r="AA2392" s="40">
        <f>AA2347*Settings!$C$13*(AA2311)</f>
        <v/>
      </c>
      <c r="AB2392" s="40">
        <f>AB2347*Settings!$C$13*(AB2311)</f>
        <v/>
      </c>
      <c r="AC2392" s="40">
        <f>AC2347*Settings!$C$13*(AC2311)</f>
        <v/>
      </c>
      <c r="AD2392" s="40">
        <f>AD2347*Settings!$C$13*(AD2311)</f>
        <v/>
      </c>
      <c r="AF2392" s="11">
        <f>CodePrefix&amp;$A2392&amp;IF($C2392="","","."&amp;$C2392&amp;"."&amp;$B2392)&amp;INDEX(VarEnd,MATCH($A2392,VarKey,0))&amp;AF$5</f>
        <v/>
      </c>
      <c r="AG2392" s="39">
        <f>AG2347*Settings!$C$13*(AG2311)</f>
        <v/>
      </c>
      <c r="AH2392" s="40">
        <f>AH2347*Settings!$C$13*(AH2311)</f>
        <v/>
      </c>
      <c r="AI2392" s="40">
        <f>AI2347*Settings!$C$13*(AI2311)</f>
        <v/>
      </c>
      <c r="AJ2392" s="40">
        <f>AJ2347*Settings!$C$13*(AJ2311)</f>
        <v/>
      </c>
      <c r="AK2392" s="40">
        <f>AK2347*Settings!$C$13*(AK2311)</f>
        <v/>
      </c>
      <c r="AL2392" s="40">
        <f>AL2347*Settings!$C$13*(AL2311)</f>
        <v/>
      </c>
      <c r="AM2392" s="40">
        <f>AM2347*Settings!$C$13*(AM2311)</f>
        <v/>
      </c>
      <c r="AN2392" s="40">
        <f>AN2347*Settings!$C$13*(AN2311)</f>
        <v/>
      </c>
      <c r="AO2392" s="40">
        <f>AO2347*Settings!$C$13*(AO2311)</f>
        <v/>
      </c>
      <c r="AP2392" s="40">
        <f>AP2347*Settings!$C$13*(AP2311)</f>
        <v/>
      </c>
      <c r="AQ2392" s="40">
        <f>AQ2347*Settings!$C$13*(AQ2311)</f>
        <v/>
      </c>
      <c r="AR2392" s="40">
        <f>AR2347*Settings!$C$13*(AR2311)</f>
        <v/>
      </c>
      <c r="AS2392" s="40">
        <f>AS2347*Settings!$C$13*(AS2311)</f>
        <v/>
      </c>
      <c r="AT2392" s="40">
        <f>AT2347*Settings!$C$13*(AT2311)</f>
        <v/>
      </c>
      <c r="AU2392" s="40">
        <f>AU2347*Settings!$C$13*(AU2311)</f>
        <v/>
      </c>
      <c r="AV2392" s="40">
        <f>AV2347*Settings!$C$13*(AV2311)</f>
        <v/>
      </c>
      <c r="AW2392" s="40">
        <f>AW2347*Settings!$C$13*(AW2311)</f>
        <v/>
      </c>
      <c r="AX2392" s="40">
        <f>AX2347*Settings!$C$13*(AX2311)</f>
        <v/>
      </c>
      <c r="AY2392" s="40">
        <f>AY2347*Settings!$C$13*(AY2311)</f>
        <v/>
      </c>
    </row>
    <row r="2393" hidden="1" outlineLevel="2">
      <c r="A2393" s="14" t="inlineStr">
        <is>
          <t>rxcp</t>
        </is>
      </c>
      <c r="B2393" s="14" t="inlineStr">
        <is>
          <t>die</t>
        </is>
      </c>
      <c r="C2393" s="14" t="inlineStr">
        <is>
          <t>mac</t>
        </is>
      </c>
      <c r="D2393" s="36" t="n"/>
      <c r="E2393" s="36" t="n"/>
      <c r="F2393" s="36" t="n"/>
      <c r="G2393" s="36" t="n"/>
      <c r="H2393" s="14">
        <f>INDEX(VarLab,MATCH($A2393,VarKey,0))&amp;INDEX(MemLab,MATCH($C2393&amp;"|"&amp;$B2393,MemKey,0))</f>
        <v/>
      </c>
      <c r="I2393" s="14">
        <f>INDEX(VarUnit,MATCH($A2393,VarKey,0))</f>
        <v/>
      </c>
      <c r="J2393" s="14">
        <f>INDEX(VarSrc,MATCH($A2393,VarKey,0))</f>
        <v/>
      </c>
      <c r="K2393" s="11">
        <f>CodePrefix&amp;$A2393&amp;IF($C2393="","","."&amp;$C2393&amp;"."&amp;$B2393)&amp;INDEX(VarEnd,MATCH($A2393,VarKey,0))&amp;K$5</f>
        <v/>
      </c>
      <c r="L2393" s="39">
        <f>L2348*Settings!$C$13*(L2312)</f>
        <v/>
      </c>
      <c r="M2393" s="40">
        <f>M2348*Settings!$C$13*(M2312)</f>
        <v/>
      </c>
      <c r="N2393" s="40">
        <f>N2348*Settings!$C$13*(N2312)</f>
        <v/>
      </c>
      <c r="O2393" s="40">
        <f>O2348*Settings!$C$13*(O2312)</f>
        <v/>
      </c>
      <c r="P2393" s="40">
        <f>P2348*Settings!$C$13*(P2312)</f>
        <v/>
      </c>
      <c r="Q2393" s="40">
        <f>Q2348*Settings!$C$13*(Q2312)</f>
        <v/>
      </c>
      <c r="R2393" s="40">
        <f>R2348*Settings!$C$13*(R2312)</f>
        <v/>
      </c>
      <c r="S2393" s="40">
        <f>S2348*Settings!$C$13*(S2312)</f>
        <v/>
      </c>
      <c r="T2393" s="40">
        <f>T2348*Settings!$C$13*(T2312)</f>
        <v/>
      </c>
      <c r="U2393" s="40">
        <f>U2348*Settings!$C$13*(U2312)</f>
        <v/>
      </c>
      <c r="V2393" s="40">
        <f>V2348*Settings!$C$13*(V2312)</f>
        <v/>
      </c>
      <c r="W2393" s="40">
        <f>W2348*Settings!$C$13*(W2312)</f>
        <v/>
      </c>
      <c r="X2393" s="40">
        <f>X2348*Settings!$C$13*(X2312)</f>
        <v/>
      </c>
      <c r="Y2393" s="40">
        <f>Y2348*Settings!$C$13*(Y2312)</f>
        <v/>
      </c>
      <c r="Z2393" s="40">
        <f>Z2348*Settings!$C$13*(Z2312)</f>
        <v/>
      </c>
      <c r="AA2393" s="40">
        <f>AA2348*Settings!$C$13*(AA2312)</f>
        <v/>
      </c>
      <c r="AB2393" s="40">
        <f>AB2348*Settings!$C$13*(AB2312)</f>
        <v/>
      </c>
      <c r="AC2393" s="40">
        <f>AC2348*Settings!$C$13*(AC2312)</f>
        <v/>
      </c>
      <c r="AD2393" s="40">
        <f>AD2348*Settings!$C$13*(AD2312)</f>
        <v/>
      </c>
      <c r="AF2393" s="11">
        <f>CodePrefix&amp;$A2393&amp;IF($C2393="","","."&amp;$C2393&amp;"."&amp;$B2393)&amp;INDEX(VarEnd,MATCH($A2393,VarKey,0))&amp;AF$5</f>
        <v/>
      </c>
      <c r="AG2393" s="39">
        <f>AG2348*Settings!$C$13*(AG2312)</f>
        <v/>
      </c>
      <c r="AH2393" s="40">
        <f>AH2348*Settings!$C$13*(AH2312)</f>
        <v/>
      </c>
      <c r="AI2393" s="40">
        <f>AI2348*Settings!$C$13*(AI2312)</f>
        <v/>
      </c>
      <c r="AJ2393" s="40">
        <f>AJ2348*Settings!$C$13*(AJ2312)</f>
        <v/>
      </c>
      <c r="AK2393" s="40">
        <f>AK2348*Settings!$C$13*(AK2312)</f>
        <v/>
      </c>
      <c r="AL2393" s="40">
        <f>AL2348*Settings!$C$13*(AL2312)</f>
        <v/>
      </c>
      <c r="AM2393" s="40">
        <f>AM2348*Settings!$C$13*(AM2312)</f>
        <v/>
      </c>
      <c r="AN2393" s="40">
        <f>AN2348*Settings!$C$13*(AN2312)</f>
        <v/>
      </c>
      <c r="AO2393" s="40">
        <f>AO2348*Settings!$C$13*(AO2312)</f>
        <v/>
      </c>
      <c r="AP2393" s="40">
        <f>AP2348*Settings!$C$13*(AP2312)</f>
        <v/>
      </c>
      <c r="AQ2393" s="40">
        <f>AQ2348*Settings!$C$13*(AQ2312)</f>
        <v/>
      </c>
      <c r="AR2393" s="40">
        <f>AR2348*Settings!$C$13*(AR2312)</f>
        <v/>
      </c>
      <c r="AS2393" s="40">
        <f>AS2348*Settings!$C$13*(AS2312)</f>
        <v/>
      </c>
      <c r="AT2393" s="40">
        <f>AT2348*Settings!$C$13*(AT2312)</f>
        <v/>
      </c>
      <c r="AU2393" s="40">
        <f>AU2348*Settings!$C$13*(AU2312)</f>
        <v/>
      </c>
      <c r="AV2393" s="40">
        <f>AV2348*Settings!$C$13*(AV2312)</f>
        <v/>
      </c>
      <c r="AW2393" s="40">
        <f>AW2348*Settings!$C$13*(AW2312)</f>
        <v/>
      </c>
      <c r="AX2393" s="40">
        <f>AX2348*Settings!$C$13*(AX2312)</f>
        <v/>
      </c>
      <c r="AY2393" s="40">
        <f>AY2348*Settings!$C$13*(AY2312)</f>
        <v/>
      </c>
    </row>
    <row r="2394" hidden="1" outlineLevel="2">
      <c r="A2394" s="14" t="inlineStr">
        <is>
          <t>rxcp</t>
        </is>
      </c>
      <c r="B2394" s="14" t="inlineStr">
        <is>
          <t>lpg</t>
        </is>
      </c>
      <c r="C2394" s="14" t="inlineStr">
        <is>
          <t>mac</t>
        </is>
      </c>
      <c r="D2394" s="36" t="n"/>
      <c r="E2394" s="36" t="n"/>
      <c r="F2394" s="36" t="n"/>
      <c r="G2394" s="36" t="n"/>
      <c r="H2394" s="14">
        <f>INDEX(VarLab,MATCH($A2394,VarKey,0))&amp;INDEX(MemLab,MATCH($C2394&amp;"|"&amp;$B2394,MemKey,0))</f>
        <v/>
      </c>
      <c r="I2394" s="14">
        <f>INDEX(VarUnit,MATCH($A2394,VarKey,0))</f>
        <v/>
      </c>
      <c r="J2394" s="14">
        <f>INDEX(VarSrc,MATCH($A2394,VarKey,0))</f>
        <v/>
      </c>
      <c r="K2394" s="11">
        <f>CodePrefix&amp;$A2394&amp;IF($C2394="","","."&amp;$C2394&amp;"."&amp;$B2394)&amp;INDEX(VarEnd,MATCH($A2394,VarKey,0))&amp;K$5</f>
        <v/>
      </c>
      <c r="L2394" s="39">
        <f>L2349*Settings!$C$13*(L2313)</f>
        <v/>
      </c>
      <c r="M2394" s="40">
        <f>M2349*Settings!$C$13*(M2313)</f>
        <v/>
      </c>
      <c r="N2394" s="40">
        <f>N2349*Settings!$C$13*(N2313)</f>
        <v/>
      </c>
      <c r="O2394" s="40">
        <f>O2349*Settings!$C$13*(O2313)</f>
        <v/>
      </c>
      <c r="P2394" s="40">
        <f>P2349*Settings!$C$13*(P2313)</f>
        <v/>
      </c>
      <c r="Q2394" s="40">
        <f>Q2349*Settings!$C$13*(Q2313)</f>
        <v/>
      </c>
      <c r="R2394" s="40">
        <f>R2349*Settings!$C$13*(R2313)</f>
        <v/>
      </c>
      <c r="S2394" s="40">
        <f>S2349*Settings!$C$13*(S2313)</f>
        <v/>
      </c>
      <c r="T2394" s="40">
        <f>T2349*Settings!$C$13*(T2313)</f>
        <v/>
      </c>
      <c r="U2394" s="40">
        <f>U2349*Settings!$C$13*(U2313)</f>
        <v/>
      </c>
      <c r="V2394" s="40">
        <f>V2349*Settings!$C$13*(V2313)</f>
        <v/>
      </c>
      <c r="W2394" s="40">
        <f>W2349*Settings!$C$13*(W2313)</f>
        <v/>
      </c>
      <c r="X2394" s="40">
        <f>X2349*Settings!$C$13*(X2313)</f>
        <v/>
      </c>
      <c r="Y2394" s="40">
        <f>Y2349*Settings!$C$13*(Y2313)</f>
        <v/>
      </c>
      <c r="Z2394" s="40">
        <f>Z2349*Settings!$C$13*(Z2313)</f>
        <v/>
      </c>
      <c r="AA2394" s="40">
        <f>AA2349*Settings!$C$13*(AA2313)</f>
        <v/>
      </c>
      <c r="AB2394" s="40">
        <f>AB2349*Settings!$C$13*(AB2313)</f>
        <v/>
      </c>
      <c r="AC2394" s="40">
        <f>AC2349*Settings!$C$13*(AC2313)</f>
        <v/>
      </c>
      <c r="AD2394" s="40">
        <f>AD2349*Settings!$C$13*(AD2313)</f>
        <v/>
      </c>
      <c r="AF2394" s="11">
        <f>CodePrefix&amp;$A2394&amp;IF($C2394="","","."&amp;$C2394&amp;"."&amp;$B2394)&amp;INDEX(VarEnd,MATCH($A2394,VarKey,0))&amp;AF$5</f>
        <v/>
      </c>
      <c r="AG2394" s="39">
        <f>AG2349*Settings!$C$13*(AG2313)</f>
        <v/>
      </c>
      <c r="AH2394" s="40">
        <f>AH2349*Settings!$C$13*(AH2313)</f>
        <v/>
      </c>
      <c r="AI2394" s="40">
        <f>AI2349*Settings!$C$13*(AI2313)</f>
        <v/>
      </c>
      <c r="AJ2394" s="40">
        <f>AJ2349*Settings!$C$13*(AJ2313)</f>
        <v/>
      </c>
      <c r="AK2394" s="40">
        <f>AK2349*Settings!$C$13*(AK2313)</f>
        <v/>
      </c>
      <c r="AL2394" s="40">
        <f>AL2349*Settings!$C$13*(AL2313)</f>
        <v/>
      </c>
      <c r="AM2394" s="40">
        <f>AM2349*Settings!$C$13*(AM2313)</f>
        <v/>
      </c>
      <c r="AN2394" s="40">
        <f>AN2349*Settings!$C$13*(AN2313)</f>
        <v/>
      </c>
      <c r="AO2394" s="40">
        <f>AO2349*Settings!$C$13*(AO2313)</f>
        <v/>
      </c>
      <c r="AP2394" s="40">
        <f>AP2349*Settings!$C$13*(AP2313)</f>
        <v/>
      </c>
      <c r="AQ2394" s="40">
        <f>AQ2349*Settings!$C$13*(AQ2313)</f>
        <v/>
      </c>
      <c r="AR2394" s="40">
        <f>AR2349*Settings!$C$13*(AR2313)</f>
        <v/>
      </c>
      <c r="AS2394" s="40">
        <f>AS2349*Settings!$C$13*(AS2313)</f>
        <v/>
      </c>
      <c r="AT2394" s="40">
        <f>AT2349*Settings!$C$13*(AT2313)</f>
        <v/>
      </c>
      <c r="AU2394" s="40">
        <f>AU2349*Settings!$C$13*(AU2313)</f>
        <v/>
      </c>
      <c r="AV2394" s="40">
        <f>AV2349*Settings!$C$13*(AV2313)</f>
        <v/>
      </c>
      <c r="AW2394" s="40">
        <f>AW2349*Settings!$C$13*(AW2313)</f>
        <v/>
      </c>
      <c r="AX2394" s="40">
        <f>AX2349*Settings!$C$13*(AX2313)</f>
        <v/>
      </c>
      <c r="AY2394" s="40">
        <f>AY2349*Settings!$C$13*(AY2313)</f>
        <v/>
      </c>
    </row>
    <row r="2395" hidden="1" outlineLevel="2">
      <c r="A2395" s="14" t="inlineStr">
        <is>
          <t>rxcp</t>
        </is>
      </c>
      <c r="B2395" s="14" t="inlineStr">
        <is>
          <t>ker</t>
        </is>
      </c>
      <c r="C2395" s="14" t="inlineStr">
        <is>
          <t>mac</t>
        </is>
      </c>
      <c r="D2395" s="36" t="n"/>
      <c r="E2395" s="36" t="n"/>
      <c r="F2395" s="36" t="n"/>
      <c r="G2395" s="36" t="n"/>
      <c r="H2395" s="14">
        <f>INDEX(VarLab,MATCH($A2395,VarKey,0))&amp;INDEX(MemLab,MATCH($C2395&amp;"|"&amp;$B2395,MemKey,0))</f>
        <v/>
      </c>
      <c r="I2395" s="14">
        <f>INDEX(VarUnit,MATCH($A2395,VarKey,0))</f>
        <v/>
      </c>
      <c r="J2395" s="14">
        <f>INDEX(VarSrc,MATCH($A2395,VarKey,0))</f>
        <v/>
      </c>
      <c r="K2395" s="11">
        <f>CodePrefix&amp;$A2395&amp;IF($C2395="","","."&amp;$C2395&amp;"."&amp;$B2395)&amp;INDEX(VarEnd,MATCH($A2395,VarKey,0))&amp;K$5</f>
        <v/>
      </c>
      <c r="L2395" s="39">
        <f>L2350*Settings!$C$13*(L2314)</f>
        <v/>
      </c>
      <c r="M2395" s="40">
        <f>M2350*Settings!$C$13*(M2314)</f>
        <v/>
      </c>
      <c r="N2395" s="40">
        <f>N2350*Settings!$C$13*(N2314)</f>
        <v/>
      </c>
      <c r="O2395" s="40">
        <f>O2350*Settings!$C$13*(O2314)</f>
        <v/>
      </c>
      <c r="P2395" s="40">
        <f>P2350*Settings!$C$13*(P2314)</f>
        <v/>
      </c>
      <c r="Q2395" s="40">
        <f>Q2350*Settings!$C$13*(Q2314)</f>
        <v/>
      </c>
      <c r="R2395" s="40">
        <f>R2350*Settings!$C$13*(R2314)</f>
        <v/>
      </c>
      <c r="S2395" s="40">
        <f>S2350*Settings!$C$13*(S2314)</f>
        <v/>
      </c>
      <c r="T2395" s="40">
        <f>T2350*Settings!$C$13*(T2314)</f>
        <v/>
      </c>
      <c r="U2395" s="40">
        <f>U2350*Settings!$C$13*(U2314)</f>
        <v/>
      </c>
      <c r="V2395" s="40">
        <f>V2350*Settings!$C$13*(V2314)</f>
        <v/>
      </c>
      <c r="W2395" s="40">
        <f>W2350*Settings!$C$13*(W2314)</f>
        <v/>
      </c>
      <c r="X2395" s="40">
        <f>X2350*Settings!$C$13*(X2314)</f>
        <v/>
      </c>
      <c r="Y2395" s="40">
        <f>Y2350*Settings!$C$13*(Y2314)</f>
        <v/>
      </c>
      <c r="Z2395" s="40">
        <f>Z2350*Settings!$C$13*(Z2314)</f>
        <v/>
      </c>
      <c r="AA2395" s="40">
        <f>AA2350*Settings!$C$13*(AA2314)</f>
        <v/>
      </c>
      <c r="AB2395" s="40">
        <f>AB2350*Settings!$C$13*(AB2314)</f>
        <v/>
      </c>
      <c r="AC2395" s="40">
        <f>AC2350*Settings!$C$13*(AC2314)</f>
        <v/>
      </c>
      <c r="AD2395" s="40">
        <f>AD2350*Settings!$C$13*(AD2314)</f>
        <v/>
      </c>
      <c r="AF2395" s="11">
        <f>CodePrefix&amp;$A2395&amp;IF($C2395="","","."&amp;$C2395&amp;"."&amp;$B2395)&amp;INDEX(VarEnd,MATCH($A2395,VarKey,0))&amp;AF$5</f>
        <v/>
      </c>
      <c r="AG2395" s="39">
        <f>AG2350*Settings!$C$13*(AG2314)</f>
        <v/>
      </c>
      <c r="AH2395" s="40">
        <f>AH2350*Settings!$C$13*(AH2314)</f>
        <v/>
      </c>
      <c r="AI2395" s="40">
        <f>AI2350*Settings!$C$13*(AI2314)</f>
        <v/>
      </c>
      <c r="AJ2395" s="40">
        <f>AJ2350*Settings!$C$13*(AJ2314)</f>
        <v/>
      </c>
      <c r="AK2395" s="40">
        <f>AK2350*Settings!$C$13*(AK2314)</f>
        <v/>
      </c>
      <c r="AL2395" s="40">
        <f>AL2350*Settings!$C$13*(AL2314)</f>
        <v/>
      </c>
      <c r="AM2395" s="40">
        <f>AM2350*Settings!$C$13*(AM2314)</f>
        <v/>
      </c>
      <c r="AN2395" s="40">
        <f>AN2350*Settings!$C$13*(AN2314)</f>
        <v/>
      </c>
      <c r="AO2395" s="40">
        <f>AO2350*Settings!$C$13*(AO2314)</f>
        <v/>
      </c>
      <c r="AP2395" s="40">
        <f>AP2350*Settings!$C$13*(AP2314)</f>
        <v/>
      </c>
      <c r="AQ2395" s="40">
        <f>AQ2350*Settings!$C$13*(AQ2314)</f>
        <v/>
      </c>
      <c r="AR2395" s="40">
        <f>AR2350*Settings!$C$13*(AR2314)</f>
        <v/>
      </c>
      <c r="AS2395" s="40">
        <f>AS2350*Settings!$C$13*(AS2314)</f>
        <v/>
      </c>
      <c r="AT2395" s="40">
        <f>AT2350*Settings!$C$13*(AT2314)</f>
        <v/>
      </c>
      <c r="AU2395" s="40">
        <f>AU2350*Settings!$C$13*(AU2314)</f>
        <v/>
      </c>
      <c r="AV2395" s="40">
        <f>AV2350*Settings!$C$13*(AV2314)</f>
        <v/>
      </c>
      <c r="AW2395" s="40">
        <f>AW2350*Settings!$C$13*(AW2314)</f>
        <v/>
      </c>
      <c r="AX2395" s="40">
        <f>AX2350*Settings!$C$13*(AX2314)</f>
        <v/>
      </c>
      <c r="AY2395" s="40">
        <f>AY2350*Settings!$C$13*(AY2314)</f>
        <v/>
      </c>
    </row>
    <row r="2396" hidden="1" outlineLevel="2">
      <c r="A2396" s="14" t="inlineStr">
        <is>
          <t>rxcp</t>
        </is>
      </c>
      <c r="B2396" s="14" t="inlineStr">
        <is>
          <t>oop</t>
        </is>
      </c>
      <c r="C2396" s="14" t="inlineStr">
        <is>
          <t>mac</t>
        </is>
      </c>
      <c r="D2396" s="36" t="n"/>
      <c r="E2396" s="36" t="n"/>
      <c r="F2396" s="36" t="n"/>
      <c r="G2396" s="36" t="n"/>
      <c r="H2396" s="14">
        <f>INDEX(VarLab,MATCH($A2396,VarKey,0))&amp;INDEX(MemLab,MATCH($C2396&amp;"|"&amp;$B2396,MemKey,0))</f>
        <v/>
      </c>
      <c r="I2396" s="14">
        <f>INDEX(VarUnit,MATCH($A2396,VarKey,0))</f>
        <v/>
      </c>
      <c r="J2396" s="14">
        <f>INDEX(VarSrc,MATCH($A2396,VarKey,0))</f>
        <v/>
      </c>
      <c r="K2396" s="11">
        <f>CodePrefix&amp;$A2396&amp;IF($C2396="","","."&amp;$C2396&amp;"."&amp;$B2396)&amp;INDEX(VarEnd,MATCH($A2396,VarKey,0))&amp;K$5</f>
        <v/>
      </c>
      <c r="L2396" s="39">
        <f>L2351*Settings!$C$13*(L2315)</f>
        <v/>
      </c>
      <c r="M2396" s="40">
        <f>M2351*Settings!$C$13*(M2315)</f>
        <v/>
      </c>
      <c r="N2396" s="40">
        <f>N2351*Settings!$C$13*(N2315)</f>
        <v/>
      </c>
      <c r="O2396" s="40">
        <f>O2351*Settings!$C$13*(O2315)</f>
        <v/>
      </c>
      <c r="P2396" s="40">
        <f>P2351*Settings!$C$13*(P2315)</f>
        <v/>
      </c>
      <c r="Q2396" s="40">
        <f>Q2351*Settings!$C$13*(Q2315)</f>
        <v/>
      </c>
      <c r="R2396" s="40">
        <f>R2351*Settings!$C$13*(R2315)</f>
        <v/>
      </c>
      <c r="S2396" s="40">
        <f>S2351*Settings!$C$13*(S2315)</f>
        <v/>
      </c>
      <c r="T2396" s="40">
        <f>T2351*Settings!$C$13*(T2315)</f>
        <v/>
      </c>
      <c r="U2396" s="40">
        <f>U2351*Settings!$C$13*(U2315)</f>
        <v/>
      </c>
      <c r="V2396" s="40">
        <f>V2351*Settings!$C$13*(V2315)</f>
        <v/>
      </c>
      <c r="W2396" s="40">
        <f>W2351*Settings!$C$13*(W2315)</f>
        <v/>
      </c>
      <c r="X2396" s="40">
        <f>X2351*Settings!$C$13*(X2315)</f>
        <v/>
      </c>
      <c r="Y2396" s="40">
        <f>Y2351*Settings!$C$13*(Y2315)</f>
        <v/>
      </c>
      <c r="Z2396" s="40">
        <f>Z2351*Settings!$C$13*(Z2315)</f>
        <v/>
      </c>
      <c r="AA2396" s="40">
        <f>AA2351*Settings!$C$13*(AA2315)</f>
        <v/>
      </c>
      <c r="AB2396" s="40">
        <f>AB2351*Settings!$C$13*(AB2315)</f>
        <v/>
      </c>
      <c r="AC2396" s="40">
        <f>AC2351*Settings!$C$13*(AC2315)</f>
        <v/>
      </c>
      <c r="AD2396" s="40">
        <f>AD2351*Settings!$C$13*(AD2315)</f>
        <v/>
      </c>
      <c r="AF2396" s="11">
        <f>CodePrefix&amp;$A2396&amp;IF($C2396="","","."&amp;$C2396&amp;"."&amp;$B2396)&amp;INDEX(VarEnd,MATCH($A2396,VarKey,0))&amp;AF$5</f>
        <v/>
      </c>
      <c r="AG2396" s="39">
        <f>AG2351*Settings!$C$13*(AG2315)</f>
        <v/>
      </c>
      <c r="AH2396" s="40">
        <f>AH2351*Settings!$C$13*(AH2315)</f>
        <v/>
      </c>
      <c r="AI2396" s="40">
        <f>AI2351*Settings!$C$13*(AI2315)</f>
        <v/>
      </c>
      <c r="AJ2396" s="40">
        <f>AJ2351*Settings!$C$13*(AJ2315)</f>
        <v/>
      </c>
      <c r="AK2396" s="40">
        <f>AK2351*Settings!$C$13*(AK2315)</f>
        <v/>
      </c>
      <c r="AL2396" s="40">
        <f>AL2351*Settings!$C$13*(AL2315)</f>
        <v/>
      </c>
      <c r="AM2396" s="40">
        <f>AM2351*Settings!$C$13*(AM2315)</f>
        <v/>
      </c>
      <c r="AN2396" s="40">
        <f>AN2351*Settings!$C$13*(AN2315)</f>
        <v/>
      </c>
      <c r="AO2396" s="40">
        <f>AO2351*Settings!$C$13*(AO2315)</f>
        <v/>
      </c>
      <c r="AP2396" s="40">
        <f>AP2351*Settings!$C$13*(AP2315)</f>
        <v/>
      </c>
      <c r="AQ2396" s="40">
        <f>AQ2351*Settings!$C$13*(AQ2315)</f>
        <v/>
      </c>
      <c r="AR2396" s="40">
        <f>AR2351*Settings!$C$13*(AR2315)</f>
        <v/>
      </c>
      <c r="AS2396" s="40">
        <f>AS2351*Settings!$C$13*(AS2315)</f>
        <v/>
      </c>
      <c r="AT2396" s="40">
        <f>AT2351*Settings!$C$13*(AT2315)</f>
        <v/>
      </c>
      <c r="AU2396" s="40">
        <f>AU2351*Settings!$C$13*(AU2315)</f>
        <v/>
      </c>
      <c r="AV2396" s="40">
        <f>AV2351*Settings!$C$13*(AV2315)</f>
        <v/>
      </c>
      <c r="AW2396" s="40">
        <f>AW2351*Settings!$C$13*(AW2315)</f>
        <v/>
      </c>
      <c r="AX2396" s="40">
        <f>AX2351*Settings!$C$13*(AX2315)</f>
        <v/>
      </c>
      <c r="AY2396" s="40">
        <f>AY2351*Settings!$C$13*(AY2315)</f>
        <v/>
      </c>
    </row>
    <row r="2397" hidden="1" outlineLevel="2">
      <c r="A2397" s="14" t="inlineStr">
        <is>
          <t>rxcp</t>
        </is>
      </c>
      <c r="B2397" s="14" t="inlineStr">
        <is>
          <t>bio</t>
        </is>
      </c>
      <c r="C2397" s="14" t="inlineStr">
        <is>
          <t>mac</t>
        </is>
      </c>
      <c r="D2397" s="36" t="n"/>
      <c r="E2397" s="36" t="n"/>
      <c r="F2397" s="36" t="n"/>
      <c r="G2397" s="36" t="n"/>
      <c r="H2397" s="14">
        <f>INDEX(VarLab,MATCH($A2397,VarKey,0))&amp;INDEX(MemLab,MATCH($C2397&amp;"|"&amp;$B2397,MemKey,0))</f>
        <v/>
      </c>
      <c r="I2397" s="14">
        <f>INDEX(VarUnit,MATCH($A2397,VarKey,0))</f>
        <v/>
      </c>
      <c r="J2397" s="14">
        <f>INDEX(VarSrc,MATCH($A2397,VarKey,0))</f>
        <v/>
      </c>
      <c r="K2397" s="11">
        <f>CodePrefix&amp;$A2397&amp;IF($C2397="","","."&amp;$C2397&amp;"."&amp;$B2397)&amp;INDEX(VarEnd,MATCH($A2397,VarKey,0))&amp;K$5</f>
        <v/>
      </c>
      <c r="L2397" s="39">
        <f>L2352*Settings!$C$13*(L2316)</f>
        <v/>
      </c>
      <c r="M2397" s="40">
        <f>M2352*Settings!$C$13*(M2316)</f>
        <v/>
      </c>
      <c r="N2397" s="40">
        <f>N2352*Settings!$C$13*(N2316)</f>
        <v/>
      </c>
      <c r="O2397" s="40">
        <f>O2352*Settings!$C$13*(O2316)</f>
        <v/>
      </c>
      <c r="P2397" s="40">
        <f>P2352*Settings!$C$13*(P2316)</f>
        <v/>
      </c>
      <c r="Q2397" s="40">
        <f>Q2352*Settings!$C$13*(Q2316)</f>
        <v/>
      </c>
      <c r="R2397" s="40">
        <f>R2352*Settings!$C$13*(R2316)</f>
        <v/>
      </c>
      <c r="S2397" s="40">
        <f>S2352*Settings!$C$13*(S2316)</f>
        <v/>
      </c>
      <c r="T2397" s="40">
        <f>T2352*Settings!$C$13*(T2316)</f>
        <v/>
      </c>
      <c r="U2397" s="40">
        <f>U2352*Settings!$C$13*(U2316)</f>
        <v/>
      </c>
      <c r="V2397" s="40">
        <f>V2352*Settings!$C$13*(V2316)</f>
        <v/>
      </c>
      <c r="W2397" s="40">
        <f>W2352*Settings!$C$13*(W2316)</f>
        <v/>
      </c>
      <c r="X2397" s="40">
        <f>X2352*Settings!$C$13*(X2316)</f>
        <v/>
      </c>
      <c r="Y2397" s="40">
        <f>Y2352*Settings!$C$13*(Y2316)</f>
        <v/>
      </c>
      <c r="Z2397" s="40">
        <f>Z2352*Settings!$C$13*(Z2316)</f>
        <v/>
      </c>
      <c r="AA2397" s="40">
        <f>AA2352*Settings!$C$13*(AA2316)</f>
        <v/>
      </c>
      <c r="AB2397" s="40">
        <f>AB2352*Settings!$C$13*(AB2316)</f>
        <v/>
      </c>
      <c r="AC2397" s="40">
        <f>AC2352*Settings!$C$13*(AC2316)</f>
        <v/>
      </c>
      <c r="AD2397" s="40">
        <f>AD2352*Settings!$C$13*(AD2316)</f>
        <v/>
      </c>
      <c r="AF2397" s="11">
        <f>CodePrefix&amp;$A2397&amp;IF($C2397="","","."&amp;$C2397&amp;"."&amp;$B2397)&amp;INDEX(VarEnd,MATCH($A2397,VarKey,0))&amp;AF$5</f>
        <v/>
      </c>
      <c r="AG2397" s="39">
        <f>AG2352*Settings!$C$13*(AG2316)</f>
        <v/>
      </c>
      <c r="AH2397" s="40">
        <f>AH2352*Settings!$C$13*(AH2316)</f>
        <v/>
      </c>
      <c r="AI2397" s="40">
        <f>AI2352*Settings!$C$13*(AI2316)</f>
        <v/>
      </c>
      <c r="AJ2397" s="40">
        <f>AJ2352*Settings!$C$13*(AJ2316)</f>
        <v/>
      </c>
      <c r="AK2397" s="40">
        <f>AK2352*Settings!$C$13*(AK2316)</f>
        <v/>
      </c>
      <c r="AL2397" s="40">
        <f>AL2352*Settings!$C$13*(AL2316)</f>
        <v/>
      </c>
      <c r="AM2397" s="40">
        <f>AM2352*Settings!$C$13*(AM2316)</f>
        <v/>
      </c>
      <c r="AN2397" s="40">
        <f>AN2352*Settings!$C$13*(AN2316)</f>
        <v/>
      </c>
      <c r="AO2397" s="40">
        <f>AO2352*Settings!$C$13*(AO2316)</f>
        <v/>
      </c>
      <c r="AP2397" s="40">
        <f>AP2352*Settings!$C$13*(AP2316)</f>
        <v/>
      </c>
      <c r="AQ2397" s="40">
        <f>AQ2352*Settings!$C$13*(AQ2316)</f>
        <v/>
      </c>
      <c r="AR2397" s="40">
        <f>AR2352*Settings!$C$13*(AR2316)</f>
        <v/>
      </c>
      <c r="AS2397" s="40">
        <f>AS2352*Settings!$C$13*(AS2316)</f>
        <v/>
      </c>
      <c r="AT2397" s="40">
        <f>AT2352*Settings!$C$13*(AT2316)</f>
        <v/>
      </c>
      <c r="AU2397" s="40">
        <f>AU2352*Settings!$C$13*(AU2316)</f>
        <v/>
      </c>
      <c r="AV2397" s="40">
        <f>AV2352*Settings!$C$13*(AV2316)</f>
        <v/>
      </c>
      <c r="AW2397" s="40">
        <f>AW2352*Settings!$C$13*(AW2316)</f>
        <v/>
      </c>
      <c r="AX2397" s="40">
        <f>AX2352*Settings!$C$13*(AX2316)</f>
        <v/>
      </c>
      <c r="AY2397" s="40">
        <f>AY2352*Settings!$C$13*(AY2316)</f>
        <v/>
      </c>
    </row>
    <row r="2398" hidden="1" outlineLevel="2"/>
    <row r="2399" hidden="1" outlineLevel="1" collapsed="1">
      <c r="A2399" s="1" t="inlineStr">
        <is>
          <t>ener</t>
        </is>
      </c>
      <c r="B2399" s="1" t="inlineStr">
        <is>
          <t>all</t>
        </is>
      </c>
      <c r="C2399" s="1" t="inlineStr">
        <is>
          <t>cem</t>
        </is>
      </c>
      <c r="H2399" s="1">
        <f>INDEX(VarLab,MATCH($A2399,VarKey,0))&amp;INDEX(MemLab,MATCH($C2399&amp;"|"&amp;$B2399,MemKey,0))</f>
        <v/>
      </c>
      <c r="I2399" s="1">
        <f>INDEX(VarUnit,MATCH($A2399,VarKey,0))</f>
        <v/>
      </c>
      <c r="J2399" s="1">
        <f>INDEX(VarSrc,MATCH($A2399,VarKey,0))</f>
        <v/>
      </c>
      <c r="K2399" s="17">
        <f>CodePrefix&amp;$A2399&amp;IF($C2399="","","."&amp;$C2399&amp;"."&amp;$B2399)&amp;INDEX(VarEnd,MATCH($A2399,VarKey,0))&amp;K$5</f>
        <v/>
      </c>
      <c r="L2399" s="57">
        <f>SUM(L2473:L2480)</f>
        <v/>
      </c>
      <c r="M2399" s="58">
        <f>SUM(M2473:M2480)</f>
        <v/>
      </c>
      <c r="N2399" s="58">
        <f>SUM(N2473:N2480)</f>
        <v/>
      </c>
      <c r="O2399" s="58">
        <f>SUM(O2473:O2480)</f>
        <v/>
      </c>
      <c r="P2399" s="58">
        <f>SUM(P2473:P2480)</f>
        <v/>
      </c>
      <c r="Q2399" s="58">
        <f>SUM(Q2473:Q2480)</f>
        <v/>
      </c>
      <c r="R2399" s="58">
        <f>SUM(R2473:R2480)</f>
        <v/>
      </c>
      <c r="S2399" s="58">
        <f>SUM(S2473:S2480)</f>
        <v/>
      </c>
      <c r="T2399" s="58">
        <f>SUM(T2473:T2480)</f>
        <v/>
      </c>
      <c r="U2399" s="58">
        <f>SUM(U2473:U2480)</f>
        <v/>
      </c>
      <c r="V2399" s="58">
        <f>SUM(V2473:V2480)</f>
        <v/>
      </c>
      <c r="W2399" s="58">
        <f>SUM(W2473:W2480)</f>
        <v/>
      </c>
      <c r="X2399" s="58">
        <f>SUM(X2473:X2480)</f>
        <v/>
      </c>
      <c r="Y2399" s="58">
        <f>SUM(Y2473:Y2480)</f>
        <v/>
      </c>
      <c r="Z2399" s="58">
        <f>SUM(Z2473:Z2480)</f>
        <v/>
      </c>
      <c r="AA2399" s="58">
        <f>SUM(AA2473:AA2480)</f>
        <v/>
      </c>
      <c r="AB2399" s="58">
        <f>SUM(AB2473:AB2480)</f>
        <v/>
      </c>
      <c r="AC2399" s="58">
        <f>SUM(AC2473:AC2480)</f>
        <v/>
      </c>
      <c r="AD2399" s="58">
        <f>SUM(AD2473:AD2480)</f>
        <v/>
      </c>
      <c r="AF2399" s="17">
        <f>CodePrefix&amp;$A2399&amp;IF($C2399="","","."&amp;$C2399&amp;"."&amp;$B2399)&amp;INDEX(VarEnd,MATCH($A2399,VarKey,0))&amp;AF$5</f>
        <v/>
      </c>
      <c r="AG2399" s="57">
        <f>SUM(AG2473:AG2480)</f>
        <v/>
      </c>
      <c r="AH2399" s="58">
        <f>SUM(AH2473:AH2480)</f>
        <v/>
      </c>
      <c r="AI2399" s="58">
        <f>SUM(AI2473:AI2480)</f>
        <v/>
      </c>
      <c r="AJ2399" s="58">
        <f>SUM(AJ2473:AJ2480)</f>
        <v/>
      </c>
      <c r="AK2399" s="58">
        <f>SUM(AK2473:AK2480)</f>
        <v/>
      </c>
      <c r="AL2399" s="58">
        <f>SUM(AL2473:AL2480)</f>
        <v/>
      </c>
      <c r="AM2399" s="58">
        <f>SUM(AM2473:AM2480)</f>
        <v/>
      </c>
      <c r="AN2399" s="58">
        <f>SUM(AN2473:AN2480)</f>
        <v/>
      </c>
      <c r="AO2399" s="58">
        <f>SUM(AO2473:AO2480)</f>
        <v/>
      </c>
      <c r="AP2399" s="58">
        <f>SUM(AP2473:AP2480)</f>
        <v/>
      </c>
      <c r="AQ2399" s="58">
        <f>SUM(AQ2473:AQ2480)</f>
        <v/>
      </c>
      <c r="AR2399" s="58">
        <f>SUM(AR2473:AR2480)</f>
        <v/>
      </c>
      <c r="AS2399" s="58">
        <f>SUM(AS2473:AS2480)</f>
        <v/>
      </c>
      <c r="AT2399" s="58">
        <f>SUM(AT2473:AT2480)</f>
        <v/>
      </c>
      <c r="AU2399" s="58">
        <f>SUM(AU2473:AU2480)</f>
        <v/>
      </c>
      <c r="AV2399" s="58">
        <f>SUM(AV2473:AV2480)</f>
        <v/>
      </c>
      <c r="AW2399" s="58">
        <f>SUM(AW2473:AW2480)</f>
        <v/>
      </c>
      <c r="AX2399" s="58">
        <f>SUM(AX2473:AX2480)</f>
        <v/>
      </c>
      <c r="AY2399" s="58">
        <f>SUM(AY2473:AY2480)</f>
        <v/>
      </c>
    </row>
    <row r="2400" hidden="1" outlineLevel="1">
      <c r="A2400" s="56" t="inlineStr">
        <is>
          <t>eldem</t>
        </is>
      </c>
      <c r="B2400" s="56" t="inlineStr">
        <is>
          <t>ecy</t>
        </is>
      </c>
      <c r="C2400" s="56" t="inlineStr">
        <is>
          <t>cem</t>
        </is>
      </c>
      <c r="H2400" s="56">
        <f>INDEX(VarLab,MATCH($A2400,VarKey,0))&amp;INDEX(MemLab,MATCH($C2400&amp;"|"&amp;$B2400,MemKey,0))</f>
        <v/>
      </c>
      <c r="I2400" s="56">
        <f>INDEX(VarUnit,MATCH($A2400,VarKey,0))</f>
        <v/>
      </c>
      <c r="J2400" s="56">
        <f>INDEX(VarSrc,MATCH($A2400,VarKey,0))</f>
        <v/>
      </c>
      <c r="K2400" s="59">
        <f>CodePrefix&amp;$A2400&amp;IF($C2400="","","."&amp;$C2400&amp;"."&amp;$B2400)&amp;INDEX(VarEnd,MATCH($A2400,VarKey,0))&amp;K$5</f>
        <v/>
      </c>
      <c r="L2400" s="60">
        <f>SUMIF($C$654:$C$668,$C2400,L$654:L$668)</f>
        <v/>
      </c>
      <c r="M2400" s="61">
        <f>SUMIF($C$654:$C$668,$C2400,M$654:M$668)</f>
        <v/>
      </c>
      <c r="N2400" s="61">
        <f>SUMIF($C$654:$C$668,$C2400,N$654:N$668)</f>
        <v/>
      </c>
      <c r="O2400" s="61">
        <f>SUMIF($C$654:$C$668,$C2400,O$654:O$668)</f>
        <v/>
      </c>
      <c r="P2400" s="61">
        <f>SUMIF($C$654:$C$668,$C2400,P$654:P$668)</f>
        <v/>
      </c>
      <c r="Q2400" s="61">
        <f>SUMIF($C$654:$C$668,$C2400,Q$654:Q$668)</f>
        <v/>
      </c>
      <c r="R2400" s="61">
        <f>SUMIF($C$654:$C$668,$C2400,R$654:R$668)</f>
        <v/>
      </c>
      <c r="S2400" s="61">
        <f>SUMIF($C$654:$C$668,$C2400,S$654:S$668)</f>
        <v/>
      </c>
      <c r="T2400" s="61">
        <f>SUMIF($C$654:$C$668,$C2400,T$654:T$668)</f>
        <v/>
      </c>
      <c r="U2400" s="61">
        <f>SUMIF($C$654:$C$668,$C2400,U$654:U$668)</f>
        <v/>
      </c>
      <c r="V2400" s="61">
        <f>SUMIF($C$654:$C$668,$C2400,V$654:V$668)</f>
        <v/>
      </c>
      <c r="W2400" s="61">
        <f>SUMIF($C$654:$C$668,$C2400,W$654:W$668)</f>
        <v/>
      </c>
      <c r="X2400" s="61">
        <f>SUMIF($C$654:$C$668,$C2400,X$654:X$668)</f>
        <v/>
      </c>
      <c r="Y2400" s="61">
        <f>SUMIF($C$654:$C$668,$C2400,Y$654:Y$668)</f>
        <v/>
      </c>
      <c r="Z2400" s="61">
        <f>SUMIF($C$654:$C$668,$C2400,Z$654:Z$668)</f>
        <v/>
      </c>
      <c r="AA2400" s="61">
        <f>SUMIF($C$654:$C$668,$C2400,AA$654:AA$668)</f>
        <v/>
      </c>
      <c r="AB2400" s="61">
        <f>SUMIF($C$654:$C$668,$C2400,AB$654:AB$668)</f>
        <v/>
      </c>
      <c r="AC2400" s="61">
        <f>SUMIF($C$654:$C$668,$C2400,AC$654:AC$668)</f>
        <v/>
      </c>
      <c r="AD2400" s="61">
        <f>SUMIF($C$654:$C$668,$C2400,AD$654:AD$668)</f>
        <v/>
      </c>
      <c r="AF2400" s="59">
        <f>CodePrefix&amp;$A2400&amp;IF($C2400="","","."&amp;$C2400&amp;"."&amp;$B2400)&amp;INDEX(VarEnd,MATCH($A2400,VarKey,0))&amp;AF$5</f>
        <v/>
      </c>
      <c r="AG2400" s="60">
        <f>SUMIF($C$654:$C$668,$C2400,AG$654:AG$668)</f>
        <v/>
      </c>
      <c r="AH2400" s="61">
        <f>SUMIF($C$654:$C$668,$C2400,AH$654:AH$668)</f>
        <v/>
      </c>
      <c r="AI2400" s="61">
        <f>SUMIF($C$654:$C$668,$C2400,AI$654:AI$668)</f>
        <v/>
      </c>
      <c r="AJ2400" s="61">
        <f>SUMIF($C$654:$C$668,$C2400,AJ$654:AJ$668)</f>
        <v/>
      </c>
      <c r="AK2400" s="61">
        <f>SUMIF($C$654:$C$668,$C2400,AK$654:AK$668)</f>
        <v/>
      </c>
      <c r="AL2400" s="61">
        <f>SUMIF($C$654:$C$668,$C2400,AL$654:AL$668)</f>
        <v/>
      </c>
      <c r="AM2400" s="61">
        <f>SUMIF($C$654:$C$668,$C2400,AM$654:AM$668)</f>
        <v/>
      </c>
      <c r="AN2400" s="61">
        <f>SUMIF($C$654:$C$668,$C2400,AN$654:AN$668)</f>
        <v/>
      </c>
      <c r="AO2400" s="61">
        <f>SUMIF($C$654:$C$668,$C2400,AO$654:AO$668)</f>
        <v/>
      </c>
      <c r="AP2400" s="61">
        <f>SUMIF($C$654:$C$668,$C2400,AP$654:AP$668)</f>
        <v/>
      </c>
      <c r="AQ2400" s="61">
        <f>SUMIF($C$654:$C$668,$C2400,AQ$654:AQ$668)</f>
        <v/>
      </c>
      <c r="AR2400" s="61">
        <f>SUMIF($C$654:$C$668,$C2400,AR$654:AR$668)</f>
        <v/>
      </c>
      <c r="AS2400" s="61">
        <f>SUMIF($C$654:$C$668,$C2400,AS$654:AS$668)</f>
        <v/>
      </c>
      <c r="AT2400" s="61">
        <f>SUMIF($C$654:$C$668,$C2400,AT$654:AT$668)</f>
        <v/>
      </c>
      <c r="AU2400" s="61">
        <f>SUMIF($C$654:$C$668,$C2400,AU$654:AU$668)</f>
        <v/>
      </c>
      <c r="AV2400" s="61">
        <f>SUMIF($C$654:$C$668,$C2400,AV$654:AV$668)</f>
        <v/>
      </c>
      <c r="AW2400" s="61">
        <f>SUMIF($C$654:$C$668,$C2400,AW$654:AW$668)</f>
        <v/>
      </c>
      <c r="AX2400" s="61">
        <f>SUMIF($C$654:$C$668,$C2400,AX$654:AX$668)</f>
        <v/>
      </c>
      <c r="AY2400" s="61">
        <f>SUMIF($C$654:$C$668,$C2400,AY$654:AY$668)</f>
        <v/>
      </c>
    </row>
    <row r="2401" hidden="1" outlineLevel="2">
      <c r="A2401" s="14" t="inlineStr">
        <is>
          <t>ctxnew</t>
        </is>
      </c>
      <c r="B2401" s="14" t="inlineStr">
        <is>
          <t>coa</t>
        </is>
      </c>
      <c r="C2401" s="14" t="inlineStr">
        <is>
          <t>cem</t>
        </is>
      </c>
      <c r="D2401" s="32">
        <f>INDEX(Inputs!$W$5:$W$132,MATCH($B2401&amp;"|"&amp;$C2401,Inputs!$A$5:$A$132,0))</f>
        <v/>
      </c>
      <c r="E2401" s="32">
        <f>INDEX(Inputs!$L$5:$L$132,MATCH($B2401&amp;"|"&amp;$C2401,Inputs!$A$5:$A$132,0))</f>
        <v/>
      </c>
      <c r="F2401" s="32">
        <f>INDEX(Inputs!$M$5:$M$132,MATCH($B2401&amp;"|"&amp;$C2401,Inputs!$A$5:$A$132,0))</f>
        <v/>
      </c>
      <c r="G2401" s="36" t="n"/>
      <c r="H2401" s="14">
        <f>INDEX(VarLab,MATCH($A2401,VarKey,0))&amp;INDEX(MemLab,MATCH($C2401&amp;"|"&amp;$B2401,MemKey,0))</f>
        <v/>
      </c>
      <c r="I2401" s="14">
        <f>INDEX(VarUnit,MATCH($A2401,VarKey,0))</f>
        <v/>
      </c>
      <c r="J2401" s="14">
        <f>INDEX(VarSrc,MATCH($A2401,VarKey,0))</f>
        <v/>
      </c>
      <c r="K2401" s="11">
        <f>CodePrefix&amp;$A2401&amp;IF($C2401="","","."&amp;$C2401&amp;"."&amp;$B2401)&amp;INDEX(VarEnd,MATCH($A2401,VarKey,0))&amp;K$5</f>
        <v/>
      </c>
      <c r="L2401" s="37">
        <f>INDEX(L$263:L$279,$F2401)*$D2401*INDEX(L$23:L$30,$E2401)</f>
        <v/>
      </c>
      <c r="M2401" s="32">
        <f>INDEX(M$263:M$279,$F2401)*$D2401*INDEX(M$23:M$30,$E2401)</f>
        <v/>
      </c>
      <c r="N2401" s="32">
        <f>INDEX(N$263:N$279,$F2401)*$D2401*INDEX(N$23:N$30,$E2401)</f>
        <v/>
      </c>
      <c r="O2401" s="32">
        <f>INDEX(O$263:O$279,$F2401)*$D2401*INDEX(O$23:O$30,$E2401)</f>
        <v/>
      </c>
      <c r="P2401" s="32">
        <f>INDEX(P$263:P$279,$F2401)*$D2401*INDEX(P$23:P$30,$E2401)</f>
        <v/>
      </c>
      <c r="Q2401" s="32">
        <f>INDEX(Q$263:Q$279,$F2401)*$D2401*INDEX(Q$23:Q$30,$E2401)</f>
        <v/>
      </c>
      <c r="R2401" s="32">
        <f>INDEX(R$263:R$279,$F2401)*$D2401*INDEX(R$23:R$30,$E2401)</f>
        <v/>
      </c>
      <c r="S2401" s="32">
        <f>INDEX(S$263:S$279,$F2401)*$D2401*INDEX(S$23:S$30,$E2401)</f>
        <v/>
      </c>
      <c r="T2401" s="32">
        <f>INDEX(T$263:T$279,$F2401)*$D2401*INDEX(T$23:T$30,$E2401)</f>
        <v/>
      </c>
      <c r="U2401" s="32">
        <f>INDEX(U$263:U$279,$F2401)*$D2401*INDEX(U$23:U$30,$E2401)</f>
        <v/>
      </c>
      <c r="V2401" s="32">
        <f>INDEX(V$263:V$279,$F2401)*$D2401*INDEX(V$23:V$30,$E2401)</f>
        <v/>
      </c>
      <c r="W2401" s="32">
        <f>INDEX(W$263:W$279,$F2401)*$D2401*INDEX(W$23:W$30,$E2401)</f>
        <v/>
      </c>
      <c r="X2401" s="32">
        <f>INDEX(X$263:X$279,$F2401)*$D2401*INDEX(X$23:X$30,$E2401)</f>
        <v/>
      </c>
      <c r="Y2401" s="32">
        <f>INDEX(Y$263:Y$279,$F2401)*$D2401*INDEX(Y$23:Y$30,$E2401)</f>
        <v/>
      </c>
      <c r="Z2401" s="32">
        <f>INDEX(Z$263:Z$279,$F2401)*$D2401*INDEX(Z$23:Z$30,$E2401)</f>
        <v/>
      </c>
      <c r="AA2401" s="32">
        <f>INDEX(AA$263:AA$279,$F2401)*$D2401*INDEX(AA$23:AA$30,$E2401)</f>
        <v/>
      </c>
      <c r="AB2401" s="32">
        <f>INDEX(AB$263:AB$279,$F2401)*$D2401*INDEX(AB$23:AB$30,$E2401)</f>
        <v/>
      </c>
      <c r="AC2401" s="32">
        <f>INDEX(AC$263:AC$279,$F2401)*$D2401*INDEX(AC$23:AC$30,$E2401)</f>
        <v/>
      </c>
      <c r="AD2401" s="32">
        <f>INDEX(AD$263:AD$279,$F2401)*$D2401*INDEX(AD$23:AD$30,$E2401)</f>
        <v/>
      </c>
      <c r="AF2401" s="11">
        <f>CodePrefix&amp;$A2401&amp;IF($C2401="","","."&amp;$C2401&amp;"."&amp;$B2401)&amp;INDEX(VarEnd,MATCH($A2401,VarKey,0))&amp;AF$5</f>
        <v/>
      </c>
      <c r="AG2401" s="37">
        <f>INDEX(AG$263:AG$279,$F2401)*$D2401*INDEX(AG$23:AG$30,$E2401)</f>
        <v/>
      </c>
      <c r="AH2401" s="32">
        <f>INDEX(AH$263:AH$279,$F2401)*$D2401*INDEX(AH$23:AH$30,$E2401)</f>
        <v/>
      </c>
      <c r="AI2401" s="32">
        <f>INDEX(AI$263:AI$279,$F2401)*$D2401*INDEX(AI$23:AI$30,$E2401)</f>
        <v/>
      </c>
      <c r="AJ2401" s="32">
        <f>INDEX(AJ$263:AJ$279,$F2401)*$D2401*INDEX(AJ$23:AJ$30,$E2401)</f>
        <v/>
      </c>
      <c r="AK2401" s="32">
        <f>INDEX(AK$263:AK$279,$F2401)*$D2401*INDEX(AK$23:AK$30,$E2401)</f>
        <v/>
      </c>
      <c r="AL2401" s="32">
        <f>INDEX(AL$263:AL$279,$F2401)*$D2401*INDEX(AL$23:AL$30,$E2401)</f>
        <v/>
      </c>
      <c r="AM2401" s="32">
        <f>INDEX(AM$263:AM$279,$F2401)*$D2401*INDEX(AM$23:AM$30,$E2401)</f>
        <v/>
      </c>
      <c r="AN2401" s="32">
        <f>INDEX(AN$263:AN$279,$F2401)*$D2401*INDEX(AN$23:AN$30,$E2401)</f>
        <v/>
      </c>
      <c r="AO2401" s="32">
        <f>INDEX(AO$263:AO$279,$F2401)*$D2401*INDEX(AO$23:AO$30,$E2401)</f>
        <v/>
      </c>
      <c r="AP2401" s="32">
        <f>INDEX(AP$263:AP$279,$F2401)*$D2401*INDEX(AP$23:AP$30,$E2401)</f>
        <v/>
      </c>
      <c r="AQ2401" s="32">
        <f>INDEX(AQ$263:AQ$279,$F2401)*$D2401*INDEX(AQ$23:AQ$30,$E2401)</f>
        <v/>
      </c>
      <c r="AR2401" s="32">
        <f>INDEX(AR$263:AR$279,$F2401)*$D2401*INDEX(AR$23:AR$30,$E2401)</f>
        <v/>
      </c>
      <c r="AS2401" s="32">
        <f>INDEX(AS$263:AS$279,$F2401)*$D2401*INDEX(AS$23:AS$30,$E2401)</f>
        <v/>
      </c>
      <c r="AT2401" s="32">
        <f>INDEX(AT$263:AT$279,$F2401)*$D2401*INDEX(AT$23:AT$30,$E2401)</f>
        <v/>
      </c>
      <c r="AU2401" s="32">
        <f>INDEX(AU$263:AU$279,$F2401)*$D2401*INDEX(AU$23:AU$30,$E2401)</f>
        <v/>
      </c>
      <c r="AV2401" s="32">
        <f>INDEX(AV$263:AV$279,$F2401)*$D2401*INDEX(AV$23:AV$30,$E2401)</f>
        <v/>
      </c>
      <c r="AW2401" s="32">
        <f>INDEX(AW$263:AW$279,$F2401)*$D2401*INDEX(AW$23:AW$30,$E2401)</f>
        <v/>
      </c>
      <c r="AX2401" s="32">
        <f>INDEX(AX$263:AX$279,$F2401)*$D2401*INDEX(AX$23:AX$30,$E2401)</f>
        <v/>
      </c>
      <c r="AY2401" s="32">
        <f>INDEX(AY$263:AY$279,$F2401)*$D2401*INDEX(AY$23:AY$30,$E2401)</f>
        <v/>
      </c>
    </row>
    <row r="2402" hidden="1" outlineLevel="2">
      <c r="A2402" s="14" t="inlineStr">
        <is>
          <t>ctxnew</t>
        </is>
      </c>
      <c r="B2402" s="14" t="inlineStr">
        <is>
          <t>nga</t>
        </is>
      </c>
      <c r="C2402" s="14" t="inlineStr">
        <is>
          <t>cem</t>
        </is>
      </c>
      <c r="D2402" s="32">
        <f>INDEX(Inputs!$W$5:$W$132,MATCH($B2402&amp;"|"&amp;$C2402,Inputs!$A$5:$A$132,0))</f>
        <v/>
      </c>
      <c r="E2402" s="32">
        <f>INDEX(Inputs!$L$5:$L$132,MATCH($B2402&amp;"|"&amp;$C2402,Inputs!$A$5:$A$132,0))</f>
        <v/>
      </c>
      <c r="F2402" s="32">
        <f>INDEX(Inputs!$M$5:$M$132,MATCH($B2402&amp;"|"&amp;$C2402,Inputs!$A$5:$A$132,0))</f>
        <v/>
      </c>
      <c r="G2402" s="36" t="n"/>
      <c r="H2402" s="14">
        <f>INDEX(VarLab,MATCH($A2402,VarKey,0))&amp;INDEX(MemLab,MATCH($C2402&amp;"|"&amp;$B2402,MemKey,0))</f>
        <v/>
      </c>
      <c r="I2402" s="14">
        <f>INDEX(VarUnit,MATCH($A2402,VarKey,0))</f>
        <v/>
      </c>
      <c r="J2402" s="14">
        <f>INDEX(VarSrc,MATCH($A2402,VarKey,0))</f>
        <v/>
      </c>
      <c r="K2402" s="11">
        <f>CodePrefix&amp;$A2402&amp;IF($C2402="","","."&amp;$C2402&amp;"."&amp;$B2402)&amp;INDEX(VarEnd,MATCH($A2402,VarKey,0))&amp;K$5</f>
        <v/>
      </c>
      <c r="L2402" s="37">
        <f>INDEX(L$263:L$279,$F2402)*$D2402*INDEX(L$23:L$30,$E2402)</f>
        <v/>
      </c>
      <c r="M2402" s="32">
        <f>INDEX(M$263:M$279,$F2402)*$D2402*INDEX(M$23:M$30,$E2402)</f>
        <v/>
      </c>
      <c r="N2402" s="32">
        <f>INDEX(N$263:N$279,$F2402)*$D2402*INDEX(N$23:N$30,$E2402)</f>
        <v/>
      </c>
      <c r="O2402" s="32">
        <f>INDEX(O$263:O$279,$F2402)*$D2402*INDEX(O$23:O$30,$E2402)</f>
        <v/>
      </c>
      <c r="P2402" s="32">
        <f>INDEX(P$263:P$279,$F2402)*$D2402*INDEX(P$23:P$30,$E2402)</f>
        <v/>
      </c>
      <c r="Q2402" s="32">
        <f>INDEX(Q$263:Q$279,$F2402)*$D2402*INDEX(Q$23:Q$30,$E2402)</f>
        <v/>
      </c>
      <c r="R2402" s="32">
        <f>INDEX(R$263:R$279,$F2402)*$D2402*INDEX(R$23:R$30,$E2402)</f>
        <v/>
      </c>
      <c r="S2402" s="32">
        <f>INDEX(S$263:S$279,$F2402)*$D2402*INDEX(S$23:S$30,$E2402)</f>
        <v/>
      </c>
      <c r="T2402" s="32">
        <f>INDEX(T$263:T$279,$F2402)*$D2402*INDEX(T$23:T$30,$E2402)</f>
        <v/>
      </c>
      <c r="U2402" s="32">
        <f>INDEX(U$263:U$279,$F2402)*$D2402*INDEX(U$23:U$30,$E2402)</f>
        <v/>
      </c>
      <c r="V2402" s="32">
        <f>INDEX(V$263:V$279,$F2402)*$D2402*INDEX(V$23:V$30,$E2402)</f>
        <v/>
      </c>
      <c r="W2402" s="32">
        <f>INDEX(W$263:W$279,$F2402)*$D2402*INDEX(W$23:W$30,$E2402)</f>
        <v/>
      </c>
      <c r="X2402" s="32">
        <f>INDEX(X$263:X$279,$F2402)*$D2402*INDEX(X$23:X$30,$E2402)</f>
        <v/>
      </c>
      <c r="Y2402" s="32">
        <f>INDEX(Y$263:Y$279,$F2402)*$D2402*INDEX(Y$23:Y$30,$E2402)</f>
        <v/>
      </c>
      <c r="Z2402" s="32">
        <f>INDEX(Z$263:Z$279,$F2402)*$D2402*INDEX(Z$23:Z$30,$E2402)</f>
        <v/>
      </c>
      <c r="AA2402" s="32">
        <f>INDEX(AA$263:AA$279,$F2402)*$D2402*INDEX(AA$23:AA$30,$E2402)</f>
        <v/>
      </c>
      <c r="AB2402" s="32">
        <f>INDEX(AB$263:AB$279,$F2402)*$D2402*INDEX(AB$23:AB$30,$E2402)</f>
        <v/>
      </c>
      <c r="AC2402" s="32">
        <f>INDEX(AC$263:AC$279,$F2402)*$D2402*INDEX(AC$23:AC$30,$E2402)</f>
        <v/>
      </c>
      <c r="AD2402" s="32">
        <f>INDEX(AD$263:AD$279,$F2402)*$D2402*INDEX(AD$23:AD$30,$E2402)</f>
        <v/>
      </c>
      <c r="AF2402" s="11">
        <f>CodePrefix&amp;$A2402&amp;IF($C2402="","","."&amp;$C2402&amp;"."&amp;$B2402)&amp;INDEX(VarEnd,MATCH($A2402,VarKey,0))&amp;AF$5</f>
        <v/>
      </c>
      <c r="AG2402" s="37">
        <f>INDEX(AG$263:AG$279,$F2402)*$D2402*INDEX(AG$23:AG$30,$E2402)</f>
        <v/>
      </c>
      <c r="AH2402" s="32">
        <f>INDEX(AH$263:AH$279,$F2402)*$D2402*INDEX(AH$23:AH$30,$E2402)</f>
        <v/>
      </c>
      <c r="AI2402" s="32">
        <f>INDEX(AI$263:AI$279,$F2402)*$D2402*INDEX(AI$23:AI$30,$E2402)</f>
        <v/>
      </c>
      <c r="AJ2402" s="32">
        <f>INDEX(AJ$263:AJ$279,$F2402)*$D2402*INDEX(AJ$23:AJ$30,$E2402)</f>
        <v/>
      </c>
      <c r="AK2402" s="32">
        <f>INDEX(AK$263:AK$279,$F2402)*$D2402*INDEX(AK$23:AK$30,$E2402)</f>
        <v/>
      </c>
      <c r="AL2402" s="32">
        <f>INDEX(AL$263:AL$279,$F2402)*$D2402*INDEX(AL$23:AL$30,$E2402)</f>
        <v/>
      </c>
      <c r="AM2402" s="32">
        <f>INDEX(AM$263:AM$279,$F2402)*$D2402*INDEX(AM$23:AM$30,$E2402)</f>
        <v/>
      </c>
      <c r="AN2402" s="32">
        <f>INDEX(AN$263:AN$279,$F2402)*$D2402*INDEX(AN$23:AN$30,$E2402)</f>
        <v/>
      </c>
      <c r="AO2402" s="32">
        <f>INDEX(AO$263:AO$279,$F2402)*$D2402*INDEX(AO$23:AO$30,$E2402)</f>
        <v/>
      </c>
      <c r="AP2402" s="32">
        <f>INDEX(AP$263:AP$279,$F2402)*$D2402*INDEX(AP$23:AP$30,$E2402)</f>
        <v/>
      </c>
      <c r="AQ2402" s="32">
        <f>INDEX(AQ$263:AQ$279,$F2402)*$D2402*INDEX(AQ$23:AQ$30,$E2402)</f>
        <v/>
      </c>
      <c r="AR2402" s="32">
        <f>INDEX(AR$263:AR$279,$F2402)*$D2402*INDEX(AR$23:AR$30,$E2402)</f>
        <v/>
      </c>
      <c r="AS2402" s="32">
        <f>INDEX(AS$263:AS$279,$F2402)*$D2402*INDEX(AS$23:AS$30,$E2402)</f>
        <v/>
      </c>
      <c r="AT2402" s="32">
        <f>INDEX(AT$263:AT$279,$F2402)*$D2402*INDEX(AT$23:AT$30,$E2402)</f>
        <v/>
      </c>
      <c r="AU2402" s="32">
        <f>INDEX(AU$263:AU$279,$F2402)*$D2402*INDEX(AU$23:AU$30,$E2402)</f>
        <v/>
      </c>
      <c r="AV2402" s="32">
        <f>INDEX(AV$263:AV$279,$F2402)*$D2402*INDEX(AV$23:AV$30,$E2402)</f>
        <v/>
      </c>
      <c r="AW2402" s="32">
        <f>INDEX(AW$263:AW$279,$F2402)*$D2402*INDEX(AW$23:AW$30,$E2402)</f>
        <v/>
      </c>
      <c r="AX2402" s="32">
        <f>INDEX(AX$263:AX$279,$F2402)*$D2402*INDEX(AX$23:AX$30,$E2402)</f>
        <v/>
      </c>
      <c r="AY2402" s="32">
        <f>INDEX(AY$263:AY$279,$F2402)*$D2402*INDEX(AY$23:AY$30,$E2402)</f>
        <v/>
      </c>
    </row>
    <row r="2403" hidden="1" outlineLevel="2">
      <c r="A2403" s="14" t="inlineStr">
        <is>
          <t>ctxnew</t>
        </is>
      </c>
      <c r="B2403" s="14" t="inlineStr">
        <is>
          <t>gso</t>
        </is>
      </c>
      <c r="C2403" s="14" t="inlineStr">
        <is>
          <t>cem</t>
        </is>
      </c>
      <c r="D2403" s="32">
        <f>INDEX(Inputs!$W$5:$W$132,MATCH($B2403&amp;"|"&amp;$C2403,Inputs!$A$5:$A$132,0))</f>
        <v/>
      </c>
      <c r="E2403" s="32">
        <f>INDEX(Inputs!$L$5:$L$132,MATCH($B2403&amp;"|"&amp;$C2403,Inputs!$A$5:$A$132,0))</f>
        <v/>
      </c>
      <c r="F2403" s="32">
        <f>INDEX(Inputs!$M$5:$M$132,MATCH($B2403&amp;"|"&amp;$C2403,Inputs!$A$5:$A$132,0))</f>
        <v/>
      </c>
      <c r="G2403" s="36" t="n"/>
      <c r="H2403" s="14">
        <f>INDEX(VarLab,MATCH($A2403,VarKey,0))&amp;INDEX(MemLab,MATCH($C2403&amp;"|"&amp;$B2403,MemKey,0))</f>
        <v/>
      </c>
      <c r="I2403" s="14">
        <f>INDEX(VarUnit,MATCH($A2403,VarKey,0))</f>
        <v/>
      </c>
      <c r="J2403" s="14">
        <f>INDEX(VarSrc,MATCH($A2403,VarKey,0))</f>
        <v/>
      </c>
      <c r="K2403" s="11">
        <f>CodePrefix&amp;$A2403&amp;IF($C2403="","","."&amp;$C2403&amp;"."&amp;$B2403)&amp;INDEX(VarEnd,MATCH($A2403,VarKey,0))&amp;K$5</f>
        <v/>
      </c>
      <c r="L2403" s="37">
        <f>INDEX(L$263:L$279,$F2403)*$D2403*INDEX(L$23:L$30,$E2403)</f>
        <v/>
      </c>
      <c r="M2403" s="32">
        <f>INDEX(M$263:M$279,$F2403)*$D2403*INDEX(M$23:M$30,$E2403)</f>
        <v/>
      </c>
      <c r="N2403" s="32">
        <f>INDEX(N$263:N$279,$F2403)*$D2403*INDEX(N$23:N$30,$E2403)</f>
        <v/>
      </c>
      <c r="O2403" s="32">
        <f>INDEX(O$263:O$279,$F2403)*$D2403*INDEX(O$23:O$30,$E2403)</f>
        <v/>
      </c>
      <c r="P2403" s="32">
        <f>INDEX(P$263:P$279,$F2403)*$D2403*INDEX(P$23:P$30,$E2403)</f>
        <v/>
      </c>
      <c r="Q2403" s="32">
        <f>INDEX(Q$263:Q$279,$F2403)*$D2403*INDEX(Q$23:Q$30,$E2403)</f>
        <v/>
      </c>
      <c r="R2403" s="32">
        <f>INDEX(R$263:R$279,$F2403)*$D2403*INDEX(R$23:R$30,$E2403)</f>
        <v/>
      </c>
      <c r="S2403" s="32">
        <f>INDEX(S$263:S$279,$F2403)*$D2403*INDEX(S$23:S$30,$E2403)</f>
        <v/>
      </c>
      <c r="T2403" s="32">
        <f>INDEX(T$263:T$279,$F2403)*$D2403*INDEX(T$23:T$30,$E2403)</f>
        <v/>
      </c>
      <c r="U2403" s="32">
        <f>INDEX(U$263:U$279,$F2403)*$D2403*INDEX(U$23:U$30,$E2403)</f>
        <v/>
      </c>
      <c r="V2403" s="32">
        <f>INDEX(V$263:V$279,$F2403)*$D2403*INDEX(V$23:V$30,$E2403)</f>
        <v/>
      </c>
      <c r="W2403" s="32">
        <f>INDEX(W$263:W$279,$F2403)*$D2403*INDEX(W$23:W$30,$E2403)</f>
        <v/>
      </c>
      <c r="X2403" s="32">
        <f>INDEX(X$263:X$279,$F2403)*$D2403*INDEX(X$23:X$30,$E2403)</f>
        <v/>
      </c>
      <c r="Y2403" s="32">
        <f>INDEX(Y$263:Y$279,$F2403)*$D2403*INDEX(Y$23:Y$30,$E2403)</f>
        <v/>
      </c>
      <c r="Z2403" s="32">
        <f>INDEX(Z$263:Z$279,$F2403)*$D2403*INDEX(Z$23:Z$30,$E2403)</f>
        <v/>
      </c>
      <c r="AA2403" s="32">
        <f>INDEX(AA$263:AA$279,$F2403)*$D2403*INDEX(AA$23:AA$30,$E2403)</f>
        <v/>
      </c>
      <c r="AB2403" s="32">
        <f>INDEX(AB$263:AB$279,$F2403)*$D2403*INDEX(AB$23:AB$30,$E2403)</f>
        <v/>
      </c>
      <c r="AC2403" s="32">
        <f>INDEX(AC$263:AC$279,$F2403)*$D2403*INDEX(AC$23:AC$30,$E2403)</f>
        <v/>
      </c>
      <c r="AD2403" s="32">
        <f>INDEX(AD$263:AD$279,$F2403)*$D2403*INDEX(AD$23:AD$30,$E2403)</f>
        <v/>
      </c>
      <c r="AF2403" s="11">
        <f>CodePrefix&amp;$A2403&amp;IF($C2403="","","."&amp;$C2403&amp;"."&amp;$B2403)&amp;INDEX(VarEnd,MATCH($A2403,VarKey,0))&amp;AF$5</f>
        <v/>
      </c>
      <c r="AG2403" s="37">
        <f>INDEX(AG$263:AG$279,$F2403)*$D2403*INDEX(AG$23:AG$30,$E2403)</f>
        <v/>
      </c>
      <c r="AH2403" s="32">
        <f>INDEX(AH$263:AH$279,$F2403)*$D2403*INDEX(AH$23:AH$30,$E2403)</f>
        <v/>
      </c>
      <c r="AI2403" s="32">
        <f>INDEX(AI$263:AI$279,$F2403)*$D2403*INDEX(AI$23:AI$30,$E2403)</f>
        <v/>
      </c>
      <c r="AJ2403" s="32">
        <f>INDEX(AJ$263:AJ$279,$F2403)*$D2403*INDEX(AJ$23:AJ$30,$E2403)</f>
        <v/>
      </c>
      <c r="AK2403" s="32">
        <f>INDEX(AK$263:AK$279,$F2403)*$D2403*INDEX(AK$23:AK$30,$E2403)</f>
        <v/>
      </c>
      <c r="AL2403" s="32">
        <f>INDEX(AL$263:AL$279,$F2403)*$D2403*INDEX(AL$23:AL$30,$E2403)</f>
        <v/>
      </c>
      <c r="AM2403" s="32">
        <f>INDEX(AM$263:AM$279,$F2403)*$D2403*INDEX(AM$23:AM$30,$E2403)</f>
        <v/>
      </c>
      <c r="AN2403" s="32">
        <f>INDEX(AN$263:AN$279,$F2403)*$D2403*INDEX(AN$23:AN$30,$E2403)</f>
        <v/>
      </c>
      <c r="AO2403" s="32">
        <f>INDEX(AO$263:AO$279,$F2403)*$D2403*INDEX(AO$23:AO$30,$E2403)</f>
        <v/>
      </c>
      <c r="AP2403" s="32">
        <f>INDEX(AP$263:AP$279,$F2403)*$D2403*INDEX(AP$23:AP$30,$E2403)</f>
        <v/>
      </c>
      <c r="AQ2403" s="32">
        <f>INDEX(AQ$263:AQ$279,$F2403)*$D2403*INDEX(AQ$23:AQ$30,$E2403)</f>
        <v/>
      </c>
      <c r="AR2403" s="32">
        <f>INDEX(AR$263:AR$279,$F2403)*$D2403*INDEX(AR$23:AR$30,$E2403)</f>
        <v/>
      </c>
      <c r="AS2403" s="32">
        <f>INDEX(AS$263:AS$279,$F2403)*$D2403*INDEX(AS$23:AS$30,$E2403)</f>
        <v/>
      </c>
      <c r="AT2403" s="32">
        <f>INDEX(AT$263:AT$279,$F2403)*$D2403*INDEX(AT$23:AT$30,$E2403)</f>
        <v/>
      </c>
      <c r="AU2403" s="32">
        <f>INDEX(AU$263:AU$279,$F2403)*$D2403*INDEX(AU$23:AU$30,$E2403)</f>
        <v/>
      </c>
      <c r="AV2403" s="32">
        <f>INDEX(AV$263:AV$279,$F2403)*$D2403*INDEX(AV$23:AV$30,$E2403)</f>
        <v/>
      </c>
      <c r="AW2403" s="32">
        <f>INDEX(AW$263:AW$279,$F2403)*$D2403*INDEX(AW$23:AW$30,$E2403)</f>
        <v/>
      </c>
      <c r="AX2403" s="32">
        <f>INDEX(AX$263:AX$279,$F2403)*$D2403*INDEX(AX$23:AX$30,$E2403)</f>
        <v/>
      </c>
      <c r="AY2403" s="32">
        <f>INDEX(AY$263:AY$279,$F2403)*$D2403*INDEX(AY$23:AY$30,$E2403)</f>
        <v/>
      </c>
    </row>
    <row r="2404" hidden="1" outlineLevel="2">
      <c r="A2404" s="14" t="inlineStr">
        <is>
          <t>ctxnew</t>
        </is>
      </c>
      <c r="B2404" s="14" t="inlineStr">
        <is>
          <t>die</t>
        </is>
      </c>
      <c r="C2404" s="14" t="inlineStr">
        <is>
          <t>cem</t>
        </is>
      </c>
      <c r="D2404" s="32">
        <f>INDEX(Inputs!$W$5:$W$132,MATCH($B2404&amp;"|"&amp;$C2404,Inputs!$A$5:$A$132,0))</f>
        <v/>
      </c>
      <c r="E2404" s="32">
        <f>INDEX(Inputs!$L$5:$L$132,MATCH($B2404&amp;"|"&amp;$C2404,Inputs!$A$5:$A$132,0))</f>
        <v/>
      </c>
      <c r="F2404" s="32">
        <f>INDEX(Inputs!$M$5:$M$132,MATCH($B2404&amp;"|"&amp;$C2404,Inputs!$A$5:$A$132,0))</f>
        <v/>
      </c>
      <c r="G2404" s="36" t="n"/>
      <c r="H2404" s="14">
        <f>INDEX(VarLab,MATCH($A2404,VarKey,0))&amp;INDEX(MemLab,MATCH($C2404&amp;"|"&amp;$B2404,MemKey,0))</f>
        <v/>
      </c>
      <c r="I2404" s="14">
        <f>INDEX(VarUnit,MATCH($A2404,VarKey,0))</f>
        <v/>
      </c>
      <c r="J2404" s="14">
        <f>INDEX(VarSrc,MATCH($A2404,VarKey,0))</f>
        <v/>
      </c>
      <c r="K2404" s="11">
        <f>CodePrefix&amp;$A2404&amp;IF($C2404="","","."&amp;$C2404&amp;"."&amp;$B2404)&amp;INDEX(VarEnd,MATCH($A2404,VarKey,0))&amp;K$5</f>
        <v/>
      </c>
      <c r="L2404" s="37">
        <f>INDEX(L$263:L$279,$F2404)*$D2404*INDEX(L$23:L$30,$E2404)</f>
        <v/>
      </c>
      <c r="M2404" s="32">
        <f>INDEX(M$263:M$279,$F2404)*$D2404*INDEX(M$23:M$30,$E2404)</f>
        <v/>
      </c>
      <c r="N2404" s="32">
        <f>INDEX(N$263:N$279,$F2404)*$D2404*INDEX(N$23:N$30,$E2404)</f>
        <v/>
      </c>
      <c r="O2404" s="32">
        <f>INDEX(O$263:O$279,$F2404)*$D2404*INDEX(O$23:O$30,$E2404)</f>
        <v/>
      </c>
      <c r="P2404" s="32">
        <f>INDEX(P$263:P$279,$F2404)*$D2404*INDEX(P$23:P$30,$E2404)</f>
        <v/>
      </c>
      <c r="Q2404" s="32">
        <f>INDEX(Q$263:Q$279,$F2404)*$D2404*INDEX(Q$23:Q$30,$E2404)</f>
        <v/>
      </c>
      <c r="R2404" s="32">
        <f>INDEX(R$263:R$279,$F2404)*$D2404*INDEX(R$23:R$30,$E2404)</f>
        <v/>
      </c>
      <c r="S2404" s="32">
        <f>INDEX(S$263:S$279,$F2404)*$D2404*INDEX(S$23:S$30,$E2404)</f>
        <v/>
      </c>
      <c r="T2404" s="32">
        <f>INDEX(T$263:T$279,$F2404)*$D2404*INDEX(T$23:T$30,$E2404)</f>
        <v/>
      </c>
      <c r="U2404" s="32">
        <f>INDEX(U$263:U$279,$F2404)*$D2404*INDEX(U$23:U$30,$E2404)</f>
        <v/>
      </c>
      <c r="V2404" s="32">
        <f>INDEX(V$263:V$279,$F2404)*$D2404*INDEX(V$23:V$30,$E2404)</f>
        <v/>
      </c>
      <c r="W2404" s="32">
        <f>INDEX(W$263:W$279,$F2404)*$D2404*INDEX(W$23:W$30,$E2404)</f>
        <v/>
      </c>
      <c r="X2404" s="32">
        <f>INDEX(X$263:X$279,$F2404)*$D2404*INDEX(X$23:X$30,$E2404)</f>
        <v/>
      </c>
      <c r="Y2404" s="32">
        <f>INDEX(Y$263:Y$279,$F2404)*$D2404*INDEX(Y$23:Y$30,$E2404)</f>
        <v/>
      </c>
      <c r="Z2404" s="32">
        <f>INDEX(Z$263:Z$279,$F2404)*$D2404*INDEX(Z$23:Z$30,$E2404)</f>
        <v/>
      </c>
      <c r="AA2404" s="32">
        <f>INDEX(AA$263:AA$279,$F2404)*$D2404*INDEX(AA$23:AA$30,$E2404)</f>
        <v/>
      </c>
      <c r="AB2404" s="32">
        <f>INDEX(AB$263:AB$279,$F2404)*$D2404*INDEX(AB$23:AB$30,$E2404)</f>
        <v/>
      </c>
      <c r="AC2404" s="32">
        <f>INDEX(AC$263:AC$279,$F2404)*$D2404*INDEX(AC$23:AC$30,$E2404)</f>
        <v/>
      </c>
      <c r="AD2404" s="32">
        <f>INDEX(AD$263:AD$279,$F2404)*$D2404*INDEX(AD$23:AD$30,$E2404)</f>
        <v/>
      </c>
      <c r="AF2404" s="11">
        <f>CodePrefix&amp;$A2404&amp;IF($C2404="","","."&amp;$C2404&amp;"."&amp;$B2404)&amp;INDEX(VarEnd,MATCH($A2404,VarKey,0))&amp;AF$5</f>
        <v/>
      </c>
      <c r="AG2404" s="37">
        <f>INDEX(AG$263:AG$279,$F2404)*$D2404*INDEX(AG$23:AG$30,$E2404)</f>
        <v/>
      </c>
      <c r="AH2404" s="32">
        <f>INDEX(AH$263:AH$279,$F2404)*$D2404*INDEX(AH$23:AH$30,$E2404)</f>
        <v/>
      </c>
      <c r="AI2404" s="32">
        <f>INDEX(AI$263:AI$279,$F2404)*$D2404*INDEX(AI$23:AI$30,$E2404)</f>
        <v/>
      </c>
      <c r="AJ2404" s="32">
        <f>INDEX(AJ$263:AJ$279,$F2404)*$D2404*INDEX(AJ$23:AJ$30,$E2404)</f>
        <v/>
      </c>
      <c r="AK2404" s="32">
        <f>INDEX(AK$263:AK$279,$F2404)*$D2404*INDEX(AK$23:AK$30,$E2404)</f>
        <v/>
      </c>
      <c r="AL2404" s="32">
        <f>INDEX(AL$263:AL$279,$F2404)*$D2404*INDEX(AL$23:AL$30,$E2404)</f>
        <v/>
      </c>
      <c r="AM2404" s="32">
        <f>INDEX(AM$263:AM$279,$F2404)*$D2404*INDEX(AM$23:AM$30,$E2404)</f>
        <v/>
      </c>
      <c r="AN2404" s="32">
        <f>INDEX(AN$263:AN$279,$F2404)*$D2404*INDEX(AN$23:AN$30,$E2404)</f>
        <v/>
      </c>
      <c r="AO2404" s="32">
        <f>INDEX(AO$263:AO$279,$F2404)*$D2404*INDEX(AO$23:AO$30,$E2404)</f>
        <v/>
      </c>
      <c r="AP2404" s="32">
        <f>INDEX(AP$263:AP$279,$F2404)*$D2404*INDEX(AP$23:AP$30,$E2404)</f>
        <v/>
      </c>
      <c r="AQ2404" s="32">
        <f>INDEX(AQ$263:AQ$279,$F2404)*$D2404*INDEX(AQ$23:AQ$30,$E2404)</f>
        <v/>
      </c>
      <c r="AR2404" s="32">
        <f>INDEX(AR$263:AR$279,$F2404)*$D2404*INDEX(AR$23:AR$30,$E2404)</f>
        <v/>
      </c>
      <c r="AS2404" s="32">
        <f>INDEX(AS$263:AS$279,$F2404)*$D2404*INDEX(AS$23:AS$30,$E2404)</f>
        <v/>
      </c>
      <c r="AT2404" s="32">
        <f>INDEX(AT$263:AT$279,$F2404)*$D2404*INDEX(AT$23:AT$30,$E2404)</f>
        <v/>
      </c>
      <c r="AU2404" s="32">
        <f>INDEX(AU$263:AU$279,$F2404)*$D2404*INDEX(AU$23:AU$30,$E2404)</f>
        <v/>
      </c>
      <c r="AV2404" s="32">
        <f>INDEX(AV$263:AV$279,$F2404)*$D2404*INDEX(AV$23:AV$30,$E2404)</f>
        <v/>
      </c>
      <c r="AW2404" s="32">
        <f>INDEX(AW$263:AW$279,$F2404)*$D2404*INDEX(AW$23:AW$30,$E2404)</f>
        <v/>
      </c>
      <c r="AX2404" s="32">
        <f>INDEX(AX$263:AX$279,$F2404)*$D2404*INDEX(AX$23:AX$30,$E2404)</f>
        <v/>
      </c>
      <c r="AY2404" s="32">
        <f>INDEX(AY$263:AY$279,$F2404)*$D2404*INDEX(AY$23:AY$30,$E2404)</f>
        <v/>
      </c>
    </row>
    <row r="2405" hidden="1" outlineLevel="2">
      <c r="A2405" s="14" t="inlineStr">
        <is>
          <t>ctxnew</t>
        </is>
      </c>
      <c r="B2405" s="14" t="inlineStr">
        <is>
          <t>lpg</t>
        </is>
      </c>
      <c r="C2405" s="14" t="inlineStr">
        <is>
          <t>cem</t>
        </is>
      </c>
      <c r="D2405" s="32">
        <f>INDEX(Inputs!$W$5:$W$132,MATCH($B2405&amp;"|"&amp;$C2405,Inputs!$A$5:$A$132,0))</f>
        <v/>
      </c>
      <c r="E2405" s="32">
        <f>INDEX(Inputs!$L$5:$L$132,MATCH($B2405&amp;"|"&amp;$C2405,Inputs!$A$5:$A$132,0))</f>
        <v/>
      </c>
      <c r="F2405" s="32">
        <f>INDEX(Inputs!$M$5:$M$132,MATCH($B2405&amp;"|"&amp;$C2405,Inputs!$A$5:$A$132,0))</f>
        <v/>
      </c>
      <c r="G2405" s="36" t="n"/>
      <c r="H2405" s="14">
        <f>INDEX(VarLab,MATCH($A2405,VarKey,0))&amp;INDEX(MemLab,MATCH($C2405&amp;"|"&amp;$B2405,MemKey,0))</f>
        <v/>
      </c>
      <c r="I2405" s="14">
        <f>INDEX(VarUnit,MATCH($A2405,VarKey,0))</f>
        <v/>
      </c>
      <c r="J2405" s="14">
        <f>INDEX(VarSrc,MATCH($A2405,VarKey,0))</f>
        <v/>
      </c>
      <c r="K2405" s="11">
        <f>CodePrefix&amp;$A2405&amp;IF($C2405="","","."&amp;$C2405&amp;"."&amp;$B2405)&amp;INDEX(VarEnd,MATCH($A2405,VarKey,0))&amp;K$5</f>
        <v/>
      </c>
      <c r="L2405" s="37">
        <f>INDEX(L$263:L$279,$F2405)*$D2405*INDEX(L$23:L$30,$E2405)</f>
        <v/>
      </c>
      <c r="M2405" s="32">
        <f>INDEX(M$263:M$279,$F2405)*$D2405*INDEX(M$23:M$30,$E2405)</f>
        <v/>
      </c>
      <c r="N2405" s="32">
        <f>INDEX(N$263:N$279,$F2405)*$D2405*INDEX(N$23:N$30,$E2405)</f>
        <v/>
      </c>
      <c r="O2405" s="32">
        <f>INDEX(O$263:O$279,$F2405)*$D2405*INDEX(O$23:O$30,$E2405)</f>
        <v/>
      </c>
      <c r="P2405" s="32">
        <f>INDEX(P$263:P$279,$F2405)*$D2405*INDEX(P$23:P$30,$E2405)</f>
        <v/>
      </c>
      <c r="Q2405" s="32">
        <f>INDEX(Q$263:Q$279,$F2405)*$D2405*INDEX(Q$23:Q$30,$E2405)</f>
        <v/>
      </c>
      <c r="R2405" s="32">
        <f>INDEX(R$263:R$279,$F2405)*$D2405*INDEX(R$23:R$30,$E2405)</f>
        <v/>
      </c>
      <c r="S2405" s="32">
        <f>INDEX(S$263:S$279,$F2405)*$D2405*INDEX(S$23:S$30,$E2405)</f>
        <v/>
      </c>
      <c r="T2405" s="32">
        <f>INDEX(T$263:T$279,$F2405)*$D2405*INDEX(T$23:T$30,$E2405)</f>
        <v/>
      </c>
      <c r="U2405" s="32">
        <f>INDEX(U$263:U$279,$F2405)*$D2405*INDEX(U$23:U$30,$E2405)</f>
        <v/>
      </c>
      <c r="V2405" s="32">
        <f>INDEX(V$263:V$279,$F2405)*$D2405*INDEX(V$23:V$30,$E2405)</f>
        <v/>
      </c>
      <c r="W2405" s="32">
        <f>INDEX(W$263:W$279,$F2405)*$D2405*INDEX(W$23:W$30,$E2405)</f>
        <v/>
      </c>
      <c r="X2405" s="32">
        <f>INDEX(X$263:X$279,$F2405)*$D2405*INDEX(X$23:X$30,$E2405)</f>
        <v/>
      </c>
      <c r="Y2405" s="32">
        <f>INDEX(Y$263:Y$279,$F2405)*$D2405*INDEX(Y$23:Y$30,$E2405)</f>
        <v/>
      </c>
      <c r="Z2405" s="32">
        <f>INDEX(Z$263:Z$279,$F2405)*$D2405*INDEX(Z$23:Z$30,$E2405)</f>
        <v/>
      </c>
      <c r="AA2405" s="32">
        <f>INDEX(AA$263:AA$279,$F2405)*$D2405*INDEX(AA$23:AA$30,$E2405)</f>
        <v/>
      </c>
      <c r="AB2405" s="32">
        <f>INDEX(AB$263:AB$279,$F2405)*$D2405*INDEX(AB$23:AB$30,$E2405)</f>
        <v/>
      </c>
      <c r="AC2405" s="32">
        <f>INDEX(AC$263:AC$279,$F2405)*$D2405*INDEX(AC$23:AC$30,$E2405)</f>
        <v/>
      </c>
      <c r="AD2405" s="32">
        <f>INDEX(AD$263:AD$279,$F2405)*$D2405*INDEX(AD$23:AD$30,$E2405)</f>
        <v/>
      </c>
      <c r="AF2405" s="11">
        <f>CodePrefix&amp;$A2405&amp;IF($C2405="","","."&amp;$C2405&amp;"."&amp;$B2405)&amp;INDEX(VarEnd,MATCH($A2405,VarKey,0))&amp;AF$5</f>
        <v/>
      </c>
      <c r="AG2405" s="37">
        <f>INDEX(AG$263:AG$279,$F2405)*$D2405*INDEX(AG$23:AG$30,$E2405)</f>
        <v/>
      </c>
      <c r="AH2405" s="32">
        <f>INDEX(AH$263:AH$279,$F2405)*$D2405*INDEX(AH$23:AH$30,$E2405)</f>
        <v/>
      </c>
      <c r="AI2405" s="32">
        <f>INDEX(AI$263:AI$279,$F2405)*$D2405*INDEX(AI$23:AI$30,$E2405)</f>
        <v/>
      </c>
      <c r="AJ2405" s="32">
        <f>INDEX(AJ$263:AJ$279,$F2405)*$D2405*INDEX(AJ$23:AJ$30,$E2405)</f>
        <v/>
      </c>
      <c r="AK2405" s="32">
        <f>INDEX(AK$263:AK$279,$F2405)*$D2405*INDEX(AK$23:AK$30,$E2405)</f>
        <v/>
      </c>
      <c r="AL2405" s="32">
        <f>INDEX(AL$263:AL$279,$F2405)*$D2405*INDEX(AL$23:AL$30,$E2405)</f>
        <v/>
      </c>
      <c r="AM2405" s="32">
        <f>INDEX(AM$263:AM$279,$F2405)*$D2405*INDEX(AM$23:AM$30,$E2405)</f>
        <v/>
      </c>
      <c r="AN2405" s="32">
        <f>INDEX(AN$263:AN$279,$F2405)*$D2405*INDEX(AN$23:AN$30,$E2405)</f>
        <v/>
      </c>
      <c r="AO2405" s="32">
        <f>INDEX(AO$263:AO$279,$F2405)*$D2405*INDEX(AO$23:AO$30,$E2405)</f>
        <v/>
      </c>
      <c r="AP2405" s="32">
        <f>INDEX(AP$263:AP$279,$F2405)*$D2405*INDEX(AP$23:AP$30,$E2405)</f>
        <v/>
      </c>
      <c r="AQ2405" s="32">
        <f>INDEX(AQ$263:AQ$279,$F2405)*$D2405*INDEX(AQ$23:AQ$30,$E2405)</f>
        <v/>
      </c>
      <c r="AR2405" s="32">
        <f>INDEX(AR$263:AR$279,$F2405)*$D2405*INDEX(AR$23:AR$30,$E2405)</f>
        <v/>
      </c>
      <c r="AS2405" s="32">
        <f>INDEX(AS$263:AS$279,$F2405)*$D2405*INDEX(AS$23:AS$30,$E2405)</f>
        <v/>
      </c>
      <c r="AT2405" s="32">
        <f>INDEX(AT$263:AT$279,$F2405)*$D2405*INDEX(AT$23:AT$30,$E2405)</f>
        <v/>
      </c>
      <c r="AU2405" s="32">
        <f>INDEX(AU$263:AU$279,$F2405)*$D2405*INDEX(AU$23:AU$30,$E2405)</f>
        <v/>
      </c>
      <c r="AV2405" s="32">
        <f>INDEX(AV$263:AV$279,$F2405)*$D2405*INDEX(AV$23:AV$30,$E2405)</f>
        <v/>
      </c>
      <c r="AW2405" s="32">
        <f>INDEX(AW$263:AW$279,$F2405)*$D2405*INDEX(AW$23:AW$30,$E2405)</f>
        <v/>
      </c>
      <c r="AX2405" s="32">
        <f>INDEX(AX$263:AX$279,$F2405)*$D2405*INDEX(AX$23:AX$30,$E2405)</f>
        <v/>
      </c>
      <c r="AY2405" s="32">
        <f>INDEX(AY$263:AY$279,$F2405)*$D2405*INDEX(AY$23:AY$30,$E2405)</f>
        <v/>
      </c>
    </row>
    <row r="2406" hidden="1" outlineLevel="2">
      <c r="A2406" s="14" t="inlineStr">
        <is>
          <t>ctxnew</t>
        </is>
      </c>
      <c r="B2406" s="14" t="inlineStr">
        <is>
          <t>ker</t>
        </is>
      </c>
      <c r="C2406" s="14" t="inlineStr">
        <is>
          <t>cem</t>
        </is>
      </c>
      <c r="D2406" s="32">
        <f>INDEX(Inputs!$W$5:$W$132,MATCH($B2406&amp;"|"&amp;$C2406,Inputs!$A$5:$A$132,0))</f>
        <v/>
      </c>
      <c r="E2406" s="32">
        <f>INDEX(Inputs!$L$5:$L$132,MATCH($B2406&amp;"|"&amp;$C2406,Inputs!$A$5:$A$132,0))</f>
        <v/>
      </c>
      <c r="F2406" s="32">
        <f>INDEX(Inputs!$M$5:$M$132,MATCH($B2406&amp;"|"&amp;$C2406,Inputs!$A$5:$A$132,0))</f>
        <v/>
      </c>
      <c r="G2406" s="36" t="n"/>
      <c r="H2406" s="14">
        <f>INDEX(VarLab,MATCH($A2406,VarKey,0))&amp;INDEX(MemLab,MATCH($C2406&amp;"|"&amp;$B2406,MemKey,0))</f>
        <v/>
      </c>
      <c r="I2406" s="14">
        <f>INDEX(VarUnit,MATCH($A2406,VarKey,0))</f>
        <v/>
      </c>
      <c r="J2406" s="14">
        <f>INDEX(VarSrc,MATCH($A2406,VarKey,0))</f>
        <v/>
      </c>
      <c r="K2406" s="11">
        <f>CodePrefix&amp;$A2406&amp;IF($C2406="","","."&amp;$C2406&amp;"."&amp;$B2406)&amp;INDEX(VarEnd,MATCH($A2406,VarKey,0))&amp;K$5</f>
        <v/>
      </c>
      <c r="L2406" s="37">
        <f>INDEX(L$263:L$279,$F2406)*$D2406*INDEX(L$23:L$30,$E2406)</f>
        <v/>
      </c>
      <c r="M2406" s="32">
        <f>INDEX(M$263:M$279,$F2406)*$D2406*INDEX(M$23:M$30,$E2406)</f>
        <v/>
      </c>
      <c r="N2406" s="32">
        <f>INDEX(N$263:N$279,$F2406)*$D2406*INDEX(N$23:N$30,$E2406)</f>
        <v/>
      </c>
      <c r="O2406" s="32">
        <f>INDEX(O$263:O$279,$F2406)*$D2406*INDEX(O$23:O$30,$E2406)</f>
        <v/>
      </c>
      <c r="P2406" s="32">
        <f>INDEX(P$263:P$279,$F2406)*$D2406*INDEX(P$23:P$30,$E2406)</f>
        <v/>
      </c>
      <c r="Q2406" s="32">
        <f>INDEX(Q$263:Q$279,$F2406)*$D2406*INDEX(Q$23:Q$30,$E2406)</f>
        <v/>
      </c>
      <c r="R2406" s="32">
        <f>INDEX(R$263:R$279,$F2406)*$D2406*INDEX(R$23:R$30,$E2406)</f>
        <v/>
      </c>
      <c r="S2406" s="32">
        <f>INDEX(S$263:S$279,$F2406)*$D2406*INDEX(S$23:S$30,$E2406)</f>
        <v/>
      </c>
      <c r="T2406" s="32">
        <f>INDEX(T$263:T$279,$F2406)*$D2406*INDEX(T$23:T$30,$E2406)</f>
        <v/>
      </c>
      <c r="U2406" s="32">
        <f>INDEX(U$263:U$279,$F2406)*$D2406*INDEX(U$23:U$30,$E2406)</f>
        <v/>
      </c>
      <c r="V2406" s="32">
        <f>INDEX(V$263:V$279,$F2406)*$D2406*INDEX(V$23:V$30,$E2406)</f>
        <v/>
      </c>
      <c r="W2406" s="32">
        <f>INDEX(W$263:W$279,$F2406)*$D2406*INDEX(W$23:W$30,$E2406)</f>
        <v/>
      </c>
      <c r="X2406" s="32">
        <f>INDEX(X$263:X$279,$F2406)*$D2406*INDEX(X$23:X$30,$E2406)</f>
        <v/>
      </c>
      <c r="Y2406" s="32">
        <f>INDEX(Y$263:Y$279,$F2406)*$D2406*INDEX(Y$23:Y$30,$E2406)</f>
        <v/>
      </c>
      <c r="Z2406" s="32">
        <f>INDEX(Z$263:Z$279,$F2406)*$D2406*INDEX(Z$23:Z$30,$E2406)</f>
        <v/>
      </c>
      <c r="AA2406" s="32">
        <f>INDEX(AA$263:AA$279,$F2406)*$D2406*INDEX(AA$23:AA$30,$E2406)</f>
        <v/>
      </c>
      <c r="AB2406" s="32">
        <f>INDEX(AB$263:AB$279,$F2406)*$D2406*INDEX(AB$23:AB$30,$E2406)</f>
        <v/>
      </c>
      <c r="AC2406" s="32">
        <f>INDEX(AC$263:AC$279,$F2406)*$D2406*INDEX(AC$23:AC$30,$E2406)</f>
        <v/>
      </c>
      <c r="AD2406" s="32">
        <f>INDEX(AD$263:AD$279,$F2406)*$D2406*INDEX(AD$23:AD$30,$E2406)</f>
        <v/>
      </c>
      <c r="AF2406" s="11">
        <f>CodePrefix&amp;$A2406&amp;IF($C2406="","","."&amp;$C2406&amp;"."&amp;$B2406)&amp;INDEX(VarEnd,MATCH($A2406,VarKey,0))&amp;AF$5</f>
        <v/>
      </c>
      <c r="AG2406" s="37">
        <f>INDEX(AG$263:AG$279,$F2406)*$D2406*INDEX(AG$23:AG$30,$E2406)</f>
        <v/>
      </c>
      <c r="AH2406" s="32">
        <f>INDEX(AH$263:AH$279,$F2406)*$D2406*INDEX(AH$23:AH$30,$E2406)</f>
        <v/>
      </c>
      <c r="AI2406" s="32">
        <f>INDEX(AI$263:AI$279,$F2406)*$D2406*INDEX(AI$23:AI$30,$E2406)</f>
        <v/>
      </c>
      <c r="AJ2406" s="32">
        <f>INDEX(AJ$263:AJ$279,$F2406)*$D2406*INDEX(AJ$23:AJ$30,$E2406)</f>
        <v/>
      </c>
      <c r="AK2406" s="32">
        <f>INDEX(AK$263:AK$279,$F2406)*$D2406*INDEX(AK$23:AK$30,$E2406)</f>
        <v/>
      </c>
      <c r="AL2406" s="32">
        <f>INDEX(AL$263:AL$279,$F2406)*$D2406*INDEX(AL$23:AL$30,$E2406)</f>
        <v/>
      </c>
      <c r="AM2406" s="32">
        <f>INDEX(AM$263:AM$279,$F2406)*$D2406*INDEX(AM$23:AM$30,$E2406)</f>
        <v/>
      </c>
      <c r="AN2406" s="32">
        <f>INDEX(AN$263:AN$279,$F2406)*$D2406*INDEX(AN$23:AN$30,$E2406)</f>
        <v/>
      </c>
      <c r="AO2406" s="32">
        <f>INDEX(AO$263:AO$279,$F2406)*$D2406*INDEX(AO$23:AO$30,$E2406)</f>
        <v/>
      </c>
      <c r="AP2406" s="32">
        <f>INDEX(AP$263:AP$279,$F2406)*$D2406*INDEX(AP$23:AP$30,$E2406)</f>
        <v/>
      </c>
      <c r="AQ2406" s="32">
        <f>INDEX(AQ$263:AQ$279,$F2406)*$D2406*INDEX(AQ$23:AQ$30,$E2406)</f>
        <v/>
      </c>
      <c r="AR2406" s="32">
        <f>INDEX(AR$263:AR$279,$F2406)*$D2406*INDEX(AR$23:AR$30,$E2406)</f>
        <v/>
      </c>
      <c r="AS2406" s="32">
        <f>INDEX(AS$263:AS$279,$F2406)*$D2406*INDEX(AS$23:AS$30,$E2406)</f>
        <v/>
      </c>
      <c r="AT2406" s="32">
        <f>INDEX(AT$263:AT$279,$F2406)*$D2406*INDEX(AT$23:AT$30,$E2406)</f>
        <v/>
      </c>
      <c r="AU2406" s="32">
        <f>INDEX(AU$263:AU$279,$F2406)*$D2406*INDEX(AU$23:AU$30,$E2406)</f>
        <v/>
      </c>
      <c r="AV2406" s="32">
        <f>INDEX(AV$263:AV$279,$F2406)*$D2406*INDEX(AV$23:AV$30,$E2406)</f>
        <v/>
      </c>
      <c r="AW2406" s="32">
        <f>INDEX(AW$263:AW$279,$F2406)*$D2406*INDEX(AW$23:AW$30,$E2406)</f>
        <v/>
      </c>
      <c r="AX2406" s="32">
        <f>INDEX(AX$263:AX$279,$F2406)*$D2406*INDEX(AX$23:AX$30,$E2406)</f>
        <v/>
      </c>
      <c r="AY2406" s="32">
        <f>INDEX(AY$263:AY$279,$F2406)*$D2406*INDEX(AY$23:AY$30,$E2406)</f>
        <v/>
      </c>
    </row>
    <row r="2407" hidden="1" outlineLevel="2">
      <c r="A2407" s="14" t="inlineStr">
        <is>
          <t>ctxnew</t>
        </is>
      </c>
      <c r="B2407" s="14" t="inlineStr">
        <is>
          <t>oop</t>
        </is>
      </c>
      <c r="C2407" s="14" t="inlineStr">
        <is>
          <t>cem</t>
        </is>
      </c>
      <c r="D2407" s="32">
        <f>INDEX(Inputs!$W$5:$W$132,MATCH($B2407&amp;"|"&amp;$C2407,Inputs!$A$5:$A$132,0))</f>
        <v/>
      </c>
      <c r="E2407" s="32">
        <f>INDEX(Inputs!$L$5:$L$132,MATCH($B2407&amp;"|"&amp;$C2407,Inputs!$A$5:$A$132,0))</f>
        <v/>
      </c>
      <c r="F2407" s="32">
        <f>INDEX(Inputs!$M$5:$M$132,MATCH($B2407&amp;"|"&amp;$C2407,Inputs!$A$5:$A$132,0))</f>
        <v/>
      </c>
      <c r="G2407" s="36" t="n"/>
      <c r="H2407" s="14">
        <f>INDEX(VarLab,MATCH($A2407,VarKey,0))&amp;INDEX(MemLab,MATCH($C2407&amp;"|"&amp;$B2407,MemKey,0))</f>
        <v/>
      </c>
      <c r="I2407" s="14">
        <f>INDEX(VarUnit,MATCH($A2407,VarKey,0))</f>
        <v/>
      </c>
      <c r="J2407" s="14">
        <f>INDEX(VarSrc,MATCH($A2407,VarKey,0))</f>
        <v/>
      </c>
      <c r="K2407" s="11">
        <f>CodePrefix&amp;$A2407&amp;IF($C2407="","","."&amp;$C2407&amp;"."&amp;$B2407)&amp;INDEX(VarEnd,MATCH($A2407,VarKey,0))&amp;K$5</f>
        <v/>
      </c>
      <c r="L2407" s="37">
        <f>INDEX(L$263:L$279,$F2407)*$D2407*INDEX(L$23:L$30,$E2407)</f>
        <v/>
      </c>
      <c r="M2407" s="32">
        <f>INDEX(M$263:M$279,$F2407)*$D2407*INDEX(M$23:M$30,$E2407)</f>
        <v/>
      </c>
      <c r="N2407" s="32">
        <f>INDEX(N$263:N$279,$F2407)*$D2407*INDEX(N$23:N$30,$E2407)</f>
        <v/>
      </c>
      <c r="O2407" s="32">
        <f>INDEX(O$263:O$279,$F2407)*$D2407*INDEX(O$23:O$30,$E2407)</f>
        <v/>
      </c>
      <c r="P2407" s="32">
        <f>INDEX(P$263:P$279,$F2407)*$D2407*INDEX(P$23:P$30,$E2407)</f>
        <v/>
      </c>
      <c r="Q2407" s="32">
        <f>INDEX(Q$263:Q$279,$F2407)*$D2407*INDEX(Q$23:Q$30,$E2407)</f>
        <v/>
      </c>
      <c r="R2407" s="32">
        <f>INDEX(R$263:R$279,$F2407)*$D2407*INDEX(R$23:R$30,$E2407)</f>
        <v/>
      </c>
      <c r="S2407" s="32">
        <f>INDEX(S$263:S$279,$F2407)*$D2407*INDEX(S$23:S$30,$E2407)</f>
        <v/>
      </c>
      <c r="T2407" s="32">
        <f>INDEX(T$263:T$279,$F2407)*$D2407*INDEX(T$23:T$30,$E2407)</f>
        <v/>
      </c>
      <c r="U2407" s="32">
        <f>INDEX(U$263:U$279,$F2407)*$D2407*INDEX(U$23:U$30,$E2407)</f>
        <v/>
      </c>
      <c r="V2407" s="32">
        <f>INDEX(V$263:V$279,$F2407)*$D2407*INDEX(V$23:V$30,$E2407)</f>
        <v/>
      </c>
      <c r="W2407" s="32">
        <f>INDEX(W$263:W$279,$F2407)*$D2407*INDEX(W$23:W$30,$E2407)</f>
        <v/>
      </c>
      <c r="X2407" s="32">
        <f>INDEX(X$263:X$279,$F2407)*$D2407*INDEX(X$23:X$30,$E2407)</f>
        <v/>
      </c>
      <c r="Y2407" s="32">
        <f>INDEX(Y$263:Y$279,$F2407)*$D2407*INDEX(Y$23:Y$30,$E2407)</f>
        <v/>
      </c>
      <c r="Z2407" s="32">
        <f>INDEX(Z$263:Z$279,$F2407)*$D2407*INDEX(Z$23:Z$30,$E2407)</f>
        <v/>
      </c>
      <c r="AA2407" s="32">
        <f>INDEX(AA$263:AA$279,$F2407)*$D2407*INDEX(AA$23:AA$30,$E2407)</f>
        <v/>
      </c>
      <c r="AB2407" s="32">
        <f>INDEX(AB$263:AB$279,$F2407)*$D2407*INDEX(AB$23:AB$30,$E2407)</f>
        <v/>
      </c>
      <c r="AC2407" s="32">
        <f>INDEX(AC$263:AC$279,$F2407)*$D2407*INDEX(AC$23:AC$30,$E2407)</f>
        <v/>
      </c>
      <c r="AD2407" s="32">
        <f>INDEX(AD$263:AD$279,$F2407)*$D2407*INDEX(AD$23:AD$30,$E2407)</f>
        <v/>
      </c>
      <c r="AF2407" s="11">
        <f>CodePrefix&amp;$A2407&amp;IF($C2407="","","."&amp;$C2407&amp;"."&amp;$B2407)&amp;INDEX(VarEnd,MATCH($A2407,VarKey,0))&amp;AF$5</f>
        <v/>
      </c>
      <c r="AG2407" s="37">
        <f>INDEX(AG$263:AG$279,$F2407)*$D2407*INDEX(AG$23:AG$30,$E2407)</f>
        <v/>
      </c>
      <c r="AH2407" s="32">
        <f>INDEX(AH$263:AH$279,$F2407)*$D2407*INDEX(AH$23:AH$30,$E2407)</f>
        <v/>
      </c>
      <c r="AI2407" s="32">
        <f>INDEX(AI$263:AI$279,$F2407)*$D2407*INDEX(AI$23:AI$30,$E2407)</f>
        <v/>
      </c>
      <c r="AJ2407" s="32">
        <f>INDEX(AJ$263:AJ$279,$F2407)*$D2407*INDEX(AJ$23:AJ$30,$E2407)</f>
        <v/>
      </c>
      <c r="AK2407" s="32">
        <f>INDEX(AK$263:AK$279,$F2407)*$D2407*INDEX(AK$23:AK$30,$E2407)</f>
        <v/>
      </c>
      <c r="AL2407" s="32">
        <f>INDEX(AL$263:AL$279,$F2407)*$D2407*INDEX(AL$23:AL$30,$E2407)</f>
        <v/>
      </c>
      <c r="AM2407" s="32">
        <f>INDEX(AM$263:AM$279,$F2407)*$D2407*INDEX(AM$23:AM$30,$E2407)</f>
        <v/>
      </c>
      <c r="AN2407" s="32">
        <f>INDEX(AN$263:AN$279,$F2407)*$D2407*INDEX(AN$23:AN$30,$E2407)</f>
        <v/>
      </c>
      <c r="AO2407" s="32">
        <f>INDEX(AO$263:AO$279,$F2407)*$D2407*INDEX(AO$23:AO$30,$E2407)</f>
        <v/>
      </c>
      <c r="AP2407" s="32">
        <f>INDEX(AP$263:AP$279,$F2407)*$D2407*INDEX(AP$23:AP$30,$E2407)</f>
        <v/>
      </c>
      <c r="AQ2407" s="32">
        <f>INDEX(AQ$263:AQ$279,$F2407)*$D2407*INDEX(AQ$23:AQ$30,$E2407)</f>
        <v/>
      </c>
      <c r="AR2407" s="32">
        <f>INDEX(AR$263:AR$279,$F2407)*$D2407*INDEX(AR$23:AR$30,$E2407)</f>
        <v/>
      </c>
      <c r="AS2407" s="32">
        <f>INDEX(AS$263:AS$279,$F2407)*$D2407*INDEX(AS$23:AS$30,$E2407)</f>
        <v/>
      </c>
      <c r="AT2407" s="32">
        <f>INDEX(AT$263:AT$279,$F2407)*$D2407*INDEX(AT$23:AT$30,$E2407)</f>
        <v/>
      </c>
      <c r="AU2407" s="32">
        <f>INDEX(AU$263:AU$279,$F2407)*$D2407*INDEX(AU$23:AU$30,$E2407)</f>
        <v/>
      </c>
      <c r="AV2407" s="32">
        <f>INDEX(AV$263:AV$279,$F2407)*$D2407*INDEX(AV$23:AV$30,$E2407)</f>
        <v/>
      </c>
      <c r="AW2407" s="32">
        <f>INDEX(AW$263:AW$279,$F2407)*$D2407*INDEX(AW$23:AW$30,$E2407)</f>
        <v/>
      </c>
      <c r="AX2407" s="32">
        <f>INDEX(AX$263:AX$279,$F2407)*$D2407*INDEX(AX$23:AX$30,$E2407)</f>
        <v/>
      </c>
      <c r="AY2407" s="32">
        <f>INDEX(AY$263:AY$279,$F2407)*$D2407*INDEX(AY$23:AY$30,$E2407)</f>
        <v/>
      </c>
    </row>
    <row r="2408" hidden="1" outlineLevel="2">
      <c r="A2408" s="14" t="inlineStr">
        <is>
          <t>ctxnew</t>
        </is>
      </c>
      <c r="B2408" s="14" t="inlineStr">
        <is>
          <t>bio</t>
        </is>
      </c>
      <c r="C2408" s="14" t="inlineStr">
        <is>
          <t>cem</t>
        </is>
      </c>
      <c r="D2408" s="32">
        <f>INDEX(Inputs!$W$5:$W$132,MATCH($B2408&amp;"|"&amp;$C2408,Inputs!$A$5:$A$132,0))</f>
        <v/>
      </c>
      <c r="E2408" s="32">
        <f>INDEX(Inputs!$L$5:$L$132,MATCH($B2408&amp;"|"&amp;$C2408,Inputs!$A$5:$A$132,0))</f>
        <v/>
      </c>
      <c r="F2408" s="32">
        <f>INDEX(Inputs!$M$5:$M$132,MATCH($B2408&amp;"|"&amp;$C2408,Inputs!$A$5:$A$132,0))</f>
        <v/>
      </c>
      <c r="G2408" s="36" t="n"/>
      <c r="H2408" s="14">
        <f>INDEX(VarLab,MATCH($A2408,VarKey,0))&amp;INDEX(MemLab,MATCH($C2408&amp;"|"&amp;$B2408,MemKey,0))</f>
        <v/>
      </c>
      <c r="I2408" s="14">
        <f>INDEX(VarUnit,MATCH($A2408,VarKey,0))</f>
        <v/>
      </c>
      <c r="J2408" s="14">
        <f>INDEX(VarSrc,MATCH($A2408,VarKey,0))</f>
        <v/>
      </c>
      <c r="K2408" s="11">
        <f>CodePrefix&amp;$A2408&amp;IF($C2408="","","."&amp;$C2408&amp;"."&amp;$B2408)&amp;INDEX(VarEnd,MATCH($A2408,VarKey,0))&amp;K$5</f>
        <v/>
      </c>
      <c r="L2408" s="37">
        <f>INDEX(L$263:L$279,$F2408)*$D2408*INDEX(L$23:L$30,$E2408)</f>
        <v/>
      </c>
      <c r="M2408" s="32">
        <f>INDEX(M$263:M$279,$F2408)*$D2408*INDEX(M$23:M$30,$E2408)</f>
        <v/>
      </c>
      <c r="N2408" s="32">
        <f>INDEX(N$263:N$279,$F2408)*$D2408*INDEX(N$23:N$30,$E2408)</f>
        <v/>
      </c>
      <c r="O2408" s="32">
        <f>INDEX(O$263:O$279,$F2408)*$D2408*INDEX(O$23:O$30,$E2408)</f>
        <v/>
      </c>
      <c r="P2408" s="32">
        <f>INDEX(P$263:P$279,$F2408)*$D2408*INDEX(P$23:P$30,$E2408)</f>
        <v/>
      </c>
      <c r="Q2408" s="32">
        <f>INDEX(Q$263:Q$279,$F2408)*$D2408*INDEX(Q$23:Q$30,$E2408)</f>
        <v/>
      </c>
      <c r="R2408" s="32">
        <f>INDEX(R$263:R$279,$F2408)*$D2408*INDEX(R$23:R$30,$E2408)</f>
        <v/>
      </c>
      <c r="S2408" s="32">
        <f>INDEX(S$263:S$279,$F2408)*$D2408*INDEX(S$23:S$30,$E2408)</f>
        <v/>
      </c>
      <c r="T2408" s="32">
        <f>INDEX(T$263:T$279,$F2408)*$D2408*INDEX(T$23:T$30,$E2408)</f>
        <v/>
      </c>
      <c r="U2408" s="32">
        <f>INDEX(U$263:U$279,$F2408)*$D2408*INDEX(U$23:U$30,$E2408)</f>
        <v/>
      </c>
      <c r="V2408" s="32">
        <f>INDEX(V$263:V$279,$F2408)*$D2408*INDEX(V$23:V$30,$E2408)</f>
        <v/>
      </c>
      <c r="W2408" s="32">
        <f>INDEX(W$263:W$279,$F2408)*$D2408*INDEX(W$23:W$30,$E2408)</f>
        <v/>
      </c>
      <c r="X2408" s="32">
        <f>INDEX(X$263:X$279,$F2408)*$D2408*INDEX(X$23:X$30,$E2408)</f>
        <v/>
      </c>
      <c r="Y2408" s="32">
        <f>INDEX(Y$263:Y$279,$F2408)*$D2408*INDEX(Y$23:Y$30,$E2408)</f>
        <v/>
      </c>
      <c r="Z2408" s="32">
        <f>INDEX(Z$263:Z$279,$F2408)*$D2408*INDEX(Z$23:Z$30,$E2408)</f>
        <v/>
      </c>
      <c r="AA2408" s="32">
        <f>INDEX(AA$263:AA$279,$F2408)*$D2408*INDEX(AA$23:AA$30,$E2408)</f>
        <v/>
      </c>
      <c r="AB2408" s="32">
        <f>INDEX(AB$263:AB$279,$F2408)*$D2408*INDEX(AB$23:AB$30,$E2408)</f>
        <v/>
      </c>
      <c r="AC2408" s="32">
        <f>INDEX(AC$263:AC$279,$F2408)*$D2408*INDEX(AC$23:AC$30,$E2408)</f>
        <v/>
      </c>
      <c r="AD2408" s="32">
        <f>INDEX(AD$263:AD$279,$F2408)*$D2408*INDEX(AD$23:AD$30,$E2408)</f>
        <v/>
      </c>
      <c r="AF2408" s="11">
        <f>CodePrefix&amp;$A2408&amp;IF($C2408="","","."&amp;$C2408&amp;"."&amp;$B2408)&amp;INDEX(VarEnd,MATCH($A2408,VarKey,0))&amp;AF$5</f>
        <v/>
      </c>
      <c r="AG2408" s="37">
        <f>INDEX(AG$263:AG$279,$F2408)*$D2408*INDEX(AG$23:AG$30,$E2408)</f>
        <v/>
      </c>
      <c r="AH2408" s="32">
        <f>INDEX(AH$263:AH$279,$F2408)*$D2408*INDEX(AH$23:AH$30,$E2408)</f>
        <v/>
      </c>
      <c r="AI2408" s="32">
        <f>INDEX(AI$263:AI$279,$F2408)*$D2408*INDEX(AI$23:AI$30,$E2408)</f>
        <v/>
      </c>
      <c r="AJ2408" s="32">
        <f>INDEX(AJ$263:AJ$279,$F2408)*$D2408*INDEX(AJ$23:AJ$30,$E2408)</f>
        <v/>
      </c>
      <c r="AK2408" s="32">
        <f>INDEX(AK$263:AK$279,$F2408)*$D2408*INDEX(AK$23:AK$30,$E2408)</f>
        <v/>
      </c>
      <c r="AL2408" s="32">
        <f>INDEX(AL$263:AL$279,$F2408)*$D2408*INDEX(AL$23:AL$30,$E2408)</f>
        <v/>
      </c>
      <c r="AM2408" s="32">
        <f>INDEX(AM$263:AM$279,$F2408)*$D2408*INDEX(AM$23:AM$30,$E2408)</f>
        <v/>
      </c>
      <c r="AN2408" s="32">
        <f>INDEX(AN$263:AN$279,$F2408)*$D2408*INDEX(AN$23:AN$30,$E2408)</f>
        <v/>
      </c>
      <c r="AO2408" s="32">
        <f>INDEX(AO$263:AO$279,$F2408)*$D2408*INDEX(AO$23:AO$30,$E2408)</f>
        <v/>
      </c>
      <c r="AP2408" s="32">
        <f>INDEX(AP$263:AP$279,$F2408)*$D2408*INDEX(AP$23:AP$30,$E2408)</f>
        <v/>
      </c>
      <c r="AQ2408" s="32">
        <f>INDEX(AQ$263:AQ$279,$F2408)*$D2408*INDEX(AQ$23:AQ$30,$E2408)</f>
        <v/>
      </c>
      <c r="AR2408" s="32">
        <f>INDEX(AR$263:AR$279,$F2408)*$D2408*INDEX(AR$23:AR$30,$E2408)</f>
        <v/>
      </c>
      <c r="AS2408" s="32">
        <f>INDEX(AS$263:AS$279,$F2408)*$D2408*INDEX(AS$23:AS$30,$E2408)</f>
        <v/>
      </c>
      <c r="AT2408" s="32">
        <f>INDEX(AT$263:AT$279,$F2408)*$D2408*INDEX(AT$23:AT$30,$E2408)</f>
        <v/>
      </c>
      <c r="AU2408" s="32">
        <f>INDEX(AU$263:AU$279,$F2408)*$D2408*INDEX(AU$23:AU$30,$E2408)</f>
        <v/>
      </c>
      <c r="AV2408" s="32">
        <f>INDEX(AV$263:AV$279,$F2408)*$D2408*INDEX(AV$23:AV$30,$E2408)</f>
        <v/>
      </c>
      <c r="AW2408" s="32">
        <f>INDEX(AW$263:AW$279,$F2408)*$D2408*INDEX(AW$23:AW$30,$E2408)</f>
        <v/>
      </c>
      <c r="AX2408" s="32">
        <f>INDEX(AX$263:AX$279,$F2408)*$D2408*INDEX(AX$23:AX$30,$E2408)</f>
        <v/>
      </c>
      <c r="AY2408" s="32">
        <f>INDEX(AY$263:AY$279,$F2408)*$D2408*INDEX(AY$23:AY$30,$E2408)</f>
        <v/>
      </c>
    </row>
    <row r="2409" hidden="1" outlineLevel="2"/>
    <row r="2410" hidden="1" outlineLevel="2">
      <c r="A2410" s="14" t="inlineStr">
        <is>
          <t>ets</t>
        </is>
      </c>
      <c r="B2410" s="14" t="inlineStr">
        <is>
          <t>coa</t>
        </is>
      </c>
      <c r="C2410" s="14" t="inlineStr">
        <is>
          <t>cem</t>
        </is>
      </c>
      <c r="D2410" s="32">
        <f>INDEX(Inputs!$W$5:$W$132,MATCH($B2410&amp;"|"&amp;$C2410,Inputs!$A$5:$A$132,0))</f>
        <v/>
      </c>
      <c r="E2410" s="32">
        <f>INDEX(Inputs!$M$5:$M$132,MATCH($B2410&amp;"|"&amp;$C2410,Inputs!$A$5:$A$132,0))</f>
        <v/>
      </c>
      <c r="F2410" s="36" t="n"/>
      <c r="G2410" s="36" t="n"/>
      <c r="H2410" s="14">
        <f>INDEX(VarLab,MATCH($A2410,VarKey,0))&amp;INDEX(MemLab,MATCH($C2410&amp;"|"&amp;$B2410,MemKey,0))</f>
        <v/>
      </c>
      <c r="I2410" s="14">
        <f>INDEX(VarUnit,MATCH($A2410,VarKey,0))</f>
        <v/>
      </c>
      <c r="J2410" s="14">
        <f>INDEX(VarSrc,MATCH($A2410,VarKey,0))</f>
        <v/>
      </c>
      <c r="K2410" s="11">
        <f>CodePrefix&amp;$A2410&amp;IF($C2410="","","."&amp;$C2410&amp;"."&amp;$B2410)&amp;INDEX(VarEnd,MATCH($A2410,VarKey,0))&amp;K$5</f>
        <v/>
      </c>
      <c r="L2410" s="37">
        <f>INDEX(L$280:L$296,$E2410)*$D2410</f>
        <v/>
      </c>
      <c r="M2410" s="32">
        <f>INDEX(M$280:M$296,$E2410)*$D2410</f>
        <v/>
      </c>
      <c r="N2410" s="32">
        <f>INDEX(N$280:N$296,$E2410)*$D2410</f>
        <v/>
      </c>
      <c r="O2410" s="32">
        <f>INDEX(O$280:O$296,$E2410)*$D2410</f>
        <v/>
      </c>
      <c r="P2410" s="32">
        <f>INDEX(P$280:P$296,$E2410)*$D2410</f>
        <v/>
      </c>
      <c r="Q2410" s="32">
        <f>INDEX(Q$280:Q$296,$E2410)*$D2410</f>
        <v/>
      </c>
      <c r="R2410" s="32">
        <f>INDEX(R$280:R$296,$E2410)*$D2410</f>
        <v/>
      </c>
      <c r="S2410" s="32">
        <f>INDEX(S$280:S$296,$E2410)*$D2410</f>
        <v/>
      </c>
      <c r="T2410" s="32">
        <f>INDEX(T$280:T$296,$E2410)*$D2410</f>
        <v/>
      </c>
      <c r="U2410" s="32">
        <f>INDEX(U$280:U$296,$E2410)*$D2410</f>
        <v/>
      </c>
      <c r="V2410" s="32">
        <f>INDEX(V$280:V$296,$E2410)*$D2410</f>
        <v/>
      </c>
      <c r="W2410" s="32">
        <f>INDEX(W$280:W$296,$E2410)*$D2410</f>
        <v/>
      </c>
      <c r="X2410" s="32">
        <f>INDEX(X$280:X$296,$E2410)*$D2410</f>
        <v/>
      </c>
      <c r="Y2410" s="32">
        <f>INDEX(Y$280:Y$296,$E2410)*$D2410</f>
        <v/>
      </c>
      <c r="Z2410" s="32">
        <f>INDEX(Z$280:Z$296,$E2410)*$D2410</f>
        <v/>
      </c>
      <c r="AA2410" s="32">
        <f>INDEX(AA$280:AA$296,$E2410)*$D2410</f>
        <v/>
      </c>
      <c r="AB2410" s="32">
        <f>INDEX(AB$280:AB$296,$E2410)*$D2410</f>
        <v/>
      </c>
      <c r="AC2410" s="32">
        <f>INDEX(AC$280:AC$296,$E2410)*$D2410</f>
        <v/>
      </c>
      <c r="AD2410" s="32">
        <f>INDEX(AD$280:AD$296,$E2410)*$D2410</f>
        <v/>
      </c>
      <c r="AF2410" s="11">
        <f>CodePrefix&amp;$A2410&amp;IF($C2410="","","."&amp;$C2410&amp;"."&amp;$B2410)&amp;INDEX(VarEnd,MATCH($A2410,VarKey,0))&amp;AF$5</f>
        <v/>
      </c>
      <c r="AG2410" s="37">
        <f>INDEX(AG$280:AG$296,$E2410)*$D2410</f>
        <v/>
      </c>
      <c r="AH2410" s="32">
        <f>INDEX(AH$280:AH$296,$E2410)*$D2410</f>
        <v/>
      </c>
      <c r="AI2410" s="32">
        <f>INDEX(AI$280:AI$296,$E2410)*$D2410</f>
        <v/>
      </c>
      <c r="AJ2410" s="32">
        <f>INDEX(AJ$280:AJ$296,$E2410)*$D2410</f>
        <v/>
      </c>
      <c r="AK2410" s="32">
        <f>INDEX(AK$280:AK$296,$E2410)*$D2410</f>
        <v/>
      </c>
      <c r="AL2410" s="32">
        <f>INDEX(AL$280:AL$296,$E2410)*$D2410</f>
        <v/>
      </c>
      <c r="AM2410" s="32">
        <f>INDEX(AM$280:AM$296,$E2410)*$D2410</f>
        <v/>
      </c>
      <c r="AN2410" s="32">
        <f>INDEX(AN$280:AN$296,$E2410)*$D2410</f>
        <v/>
      </c>
      <c r="AO2410" s="32">
        <f>INDEX(AO$280:AO$296,$E2410)*$D2410</f>
        <v/>
      </c>
      <c r="AP2410" s="32">
        <f>INDEX(AP$280:AP$296,$E2410)*$D2410</f>
        <v/>
      </c>
      <c r="AQ2410" s="32">
        <f>INDEX(AQ$280:AQ$296,$E2410)*$D2410</f>
        <v/>
      </c>
      <c r="AR2410" s="32">
        <f>INDEX(AR$280:AR$296,$E2410)*$D2410</f>
        <v/>
      </c>
      <c r="AS2410" s="32">
        <f>INDEX(AS$280:AS$296,$E2410)*$D2410</f>
        <v/>
      </c>
      <c r="AT2410" s="32">
        <f>INDEX(AT$280:AT$296,$E2410)*$D2410</f>
        <v/>
      </c>
      <c r="AU2410" s="32">
        <f>INDEX(AU$280:AU$296,$E2410)*$D2410</f>
        <v/>
      </c>
      <c r="AV2410" s="32">
        <f>INDEX(AV$280:AV$296,$E2410)*$D2410</f>
        <v/>
      </c>
      <c r="AW2410" s="32">
        <f>INDEX(AW$280:AW$296,$E2410)*$D2410</f>
        <v/>
      </c>
      <c r="AX2410" s="32">
        <f>INDEX(AX$280:AX$296,$E2410)*$D2410</f>
        <v/>
      </c>
      <c r="AY2410" s="32">
        <f>INDEX(AY$280:AY$296,$E2410)*$D2410</f>
        <v/>
      </c>
    </row>
    <row r="2411" hidden="1" outlineLevel="2">
      <c r="A2411" s="14" t="inlineStr">
        <is>
          <t>ets</t>
        </is>
      </c>
      <c r="B2411" s="14" t="inlineStr">
        <is>
          <t>nga</t>
        </is>
      </c>
      <c r="C2411" s="14" t="inlineStr">
        <is>
          <t>cem</t>
        </is>
      </c>
      <c r="D2411" s="32">
        <f>INDEX(Inputs!$W$5:$W$132,MATCH($B2411&amp;"|"&amp;$C2411,Inputs!$A$5:$A$132,0))</f>
        <v/>
      </c>
      <c r="E2411" s="32">
        <f>INDEX(Inputs!$M$5:$M$132,MATCH($B2411&amp;"|"&amp;$C2411,Inputs!$A$5:$A$132,0))</f>
        <v/>
      </c>
      <c r="F2411" s="36" t="n"/>
      <c r="G2411" s="36" t="n"/>
      <c r="H2411" s="14">
        <f>INDEX(VarLab,MATCH($A2411,VarKey,0))&amp;INDEX(MemLab,MATCH($C2411&amp;"|"&amp;$B2411,MemKey,0))</f>
        <v/>
      </c>
      <c r="I2411" s="14">
        <f>INDEX(VarUnit,MATCH($A2411,VarKey,0))</f>
        <v/>
      </c>
      <c r="J2411" s="14">
        <f>INDEX(VarSrc,MATCH($A2411,VarKey,0))</f>
        <v/>
      </c>
      <c r="K2411" s="11">
        <f>CodePrefix&amp;$A2411&amp;IF($C2411="","","."&amp;$C2411&amp;"."&amp;$B2411)&amp;INDEX(VarEnd,MATCH($A2411,VarKey,0))&amp;K$5</f>
        <v/>
      </c>
      <c r="L2411" s="37">
        <f>INDEX(L$280:L$296,$E2411)*$D2411</f>
        <v/>
      </c>
      <c r="M2411" s="32">
        <f>INDEX(M$280:M$296,$E2411)*$D2411</f>
        <v/>
      </c>
      <c r="N2411" s="32">
        <f>INDEX(N$280:N$296,$E2411)*$D2411</f>
        <v/>
      </c>
      <c r="O2411" s="32">
        <f>INDEX(O$280:O$296,$E2411)*$D2411</f>
        <v/>
      </c>
      <c r="P2411" s="32">
        <f>INDEX(P$280:P$296,$E2411)*$D2411</f>
        <v/>
      </c>
      <c r="Q2411" s="32">
        <f>INDEX(Q$280:Q$296,$E2411)*$D2411</f>
        <v/>
      </c>
      <c r="R2411" s="32">
        <f>INDEX(R$280:R$296,$E2411)*$D2411</f>
        <v/>
      </c>
      <c r="S2411" s="32">
        <f>INDEX(S$280:S$296,$E2411)*$D2411</f>
        <v/>
      </c>
      <c r="T2411" s="32">
        <f>INDEX(T$280:T$296,$E2411)*$D2411</f>
        <v/>
      </c>
      <c r="U2411" s="32">
        <f>INDEX(U$280:U$296,$E2411)*$D2411</f>
        <v/>
      </c>
      <c r="V2411" s="32">
        <f>INDEX(V$280:V$296,$E2411)*$D2411</f>
        <v/>
      </c>
      <c r="W2411" s="32">
        <f>INDEX(W$280:W$296,$E2411)*$D2411</f>
        <v/>
      </c>
      <c r="X2411" s="32">
        <f>INDEX(X$280:X$296,$E2411)*$D2411</f>
        <v/>
      </c>
      <c r="Y2411" s="32">
        <f>INDEX(Y$280:Y$296,$E2411)*$D2411</f>
        <v/>
      </c>
      <c r="Z2411" s="32">
        <f>INDEX(Z$280:Z$296,$E2411)*$D2411</f>
        <v/>
      </c>
      <c r="AA2411" s="32">
        <f>INDEX(AA$280:AA$296,$E2411)*$D2411</f>
        <v/>
      </c>
      <c r="AB2411" s="32">
        <f>INDEX(AB$280:AB$296,$E2411)*$D2411</f>
        <v/>
      </c>
      <c r="AC2411" s="32">
        <f>INDEX(AC$280:AC$296,$E2411)*$D2411</f>
        <v/>
      </c>
      <c r="AD2411" s="32">
        <f>INDEX(AD$280:AD$296,$E2411)*$D2411</f>
        <v/>
      </c>
      <c r="AF2411" s="11">
        <f>CodePrefix&amp;$A2411&amp;IF($C2411="","","."&amp;$C2411&amp;"."&amp;$B2411)&amp;INDEX(VarEnd,MATCH($A2411,VarKey,0))&amp;AF$5</f>
        <v/>
      </c>
      <c r="AG2411" s="37">
        <f>INDEX(AG$280:AG$296,$E2411)*$D2411</f>
        <v/>
      </c>
      <c r="AH2411" s="32">
        <f>INDEX(AH$280:AH$296,$E2411)*$D2411</f>
        <v/>
      </c>
      <c r="AI2411" s="32">
        <f>INDEX(AI$280:AI$296,$E2411)*$D2411</f>
        <v/>
      </c>
      <c r="AJ2411" s="32">
        <f>INDEX(AJ$280:AJ$296,$E2411)*$D2411</f>
        <v/>
      </c>
      <c r="AK2411" s="32">
        <f>INDEX(AK$280:AK$296,$E2411)*$D2411</f>
        <v/>
      </c>
      <c r="AL2411" s="32">
        <f>INDEX(AL$280:AL$296,$E2411)*$D2411</f>
        <v/>
      </c>
      <c r="AM2411" s="32">
        <f>INDEX(AM$280:AM$296,$E2411)*$D2411</f>
        <v/>
      </c>
      <c r="AN2411" s="32">
        <f>INDEX(AN$280:AN$296,$E2411)*$D2411</f>
        <v/>
      </c>
      <c r="AO2411" s="32">
        <f>INDEX(AO$280:AO$296,$E2411)*$D2411</f>
        <v/>
      </c>
      <c r="AP2411" s="32">
        <f>INDEX(AP$280:AP$296,$E2411)*$D2411</f>
        <v/>
      </c>
      <c r="AQ2411" s="32">
        <f>INDEX(AQ$280:AQ$296,$E2411)*$D2411</f>
        <v/>
      </c>
      <c r="AR2411" s="32">
        <f>INDEX(AR$280:AR$296,$E2411)*$D2411</f>
        <v/>
      </c>
      <c r="AS2411" s="32">
        <f>INDEX(AS$280:AS$296,$E2411)*$D2411</f>
        <v/>
      </c>
      <c r="AT2411" s="32">
        <f>INDEX(AT$280:AT$296,$E2411)*$D2411</f>
        <v/>
      </c>
      <c r="AU2411" s="32">
        <f>INDEX(AU$280:AU$296,$E2411)*$D2411</f>
        <v/>
      </c>
      <c r="AV2411" s="32">
        <f>INDEX(AV$280:AV$296,$E2411)*$D2411</f>
        <v/>
      </c>
      <c r="AW2411" s="32">
        <f>INDEX(AW$280:AW$296,$E2411)*$D2411</f>
        <v/>
      </c>
      <c r="AX2411" s="32">
        <f>INDEX(AX$280:AX$296,$E2411)*$D2411</f>
        <v/>
      </c>
      <c r="AY2411" s="32">
        <f>INDEX(AY$280:AY$296,$E2411)*$D2411</f>
        <v/>
      </c>
    </row>
    <row r="2412" hidden="1" outlineLevel="2">
      <c r="A2412" s="14" t="inlineStr">
        <is>
          <t>ets</t>
        </is>
      </c>
      <c r="B2412" s="14" t="inlineStr">
        <is>
          <t>gso</t>
        </is>
      </c>
      <c r="C2412" s="14" t="inlineStr">
        <is>
          <t>cem</t>
        </is>
      </c>
      <c r="D2412" s="32">
        <f>INDEX(Inputs!$W$5:$W$132,MATCH($B2412&amp;"|"&amp;$C2412,Inputs!$A$5:$A$132,0))</f>
        <v/>
      </c>
      <c r="E2412" s="32">
        <f>INDEX(Inputs!$M$5:$M$132,MATCH($B2412&amp;"|"&amp;$C2412,Inputs!$A$5:$A$132,0))</f>
        <v/>
      </c>
      <c r="F2412" s="36" t="n"/>
      <c r="G2412" s="36" t="n"/>
      <c r="H2412" s="14">
        <f>INDEX(VarLab,MATCH($A2412,VarKey,0))&amp;INDEX(MemLab,MATCH($C2412&amp;"|"&amp;$B2412,MemKey,0))</f>
        <v/>
      </c>
      <c r="I2412" s="14">
        <f>INDEX(VarUnit,MATCH($A2412,VarKey,0))</f>
        <v/>
      </c>
      <c r="J2412" s="14">
        <f>INDEX(VarSrc,MATCH($A2412,VarKey,0))</f>
        <v/>
      </c>
      <c r="K2412" s="11">
        <f>CodePrefix&amp;$A2412&amp;IF($C2412="","","."&amp;$C2412&amp;"."&amp;$B2412)&amp;INDEX(VarEnd,MATCH($A2412,VarKey,0))&amp;K$5</f>
        <v/>
      </c>
      <c r="L2412" s="37">
        <f>INDEX(L$280:L$296,$E2412)*$D2412</f>
        <v/>
      </c>
      <c r="M2412" s="32">
        <f>INDEX(M$280:M$296,$E2412)*$D2412</f>
        <v/>
      </c>
      <c r="N2412" s="32">
        <f>INDEX(N$280:N$296,$E2412)*$D2412</f>
        <v/>
      </c>
      <c r="O2412" s="32">
        <f>INDEX(O$280:O$296,$E2412)*$D2412</f>
        <v/>
      </c>
      <c r="P2412" s="32">
        <f>INDEX(P$280:P$296,$E2412)*$D2412</f>
        <v/>
      </c>
      <c r="Q2412" s="32">
        <f>INDEX(Q$280:Q$296,$E2412)*$D2412</f>
        <v/>
      </c>
      <c r="R2412" s="32">
        <f>INDEX(R$280:R$296,$E2412)*$D2412</f>
        <v/>
      </c>
      <c r="S2412" s="32">
        <f>INDEX(S$280:S$296,$E2412)*$D2412</f>
        <v/>
      </c>
      <c r="T2412" s="32">
        <f>INDEX(T$280:T$296,$E2412)*$D2412</f>
        <v/>
      </c>
      <c r="U2412" s="32">
        <f>INDEX(U$280:U$296,$E2412)*$D2412</f>
        <v/>
      </c>
      <c r="V2412" s="32">
        <f>INDEX(V$280:V$296,$E2412)*$D2412</f>
        <v/>
      </c>
      <c r="W2412" s="32">
        <f>INDEX(W$280:W$296,$E2412)*$D2412</f>
        <v/>
      </c>
      <c r="X2412" s="32">
        <f>INDEX(X$280:X$296,$E2412)*$D2412</f>
        <v/>
      </c>
      <c r="Y2412" s="32">
        <f>INDEX(Y$280:Y$296,$E2412)*$D2412</f>
        <v/>
      </c>
      <c r="Z2412" s="32">
        <f>INDEX(Z$280:Z$296,$E2412)*$D2412</f>
        <v/>
      </c>
      <c r="AA2412" s="32">
        <f>INDEX(AA$280:AA$296,$E2412)*$D2412</f>
        <v/>
      </c>
      <c r="AB2412" s="32">
        <f>INDEX(AB$280:AB$296,$E2412)*$D2412</f>
        <v/>
      </c>
      <c r="AC2412" s="32">
        <f>INDEX(AC$280:AC$296,$E2412)*$D2412</f>
        <v/>
      </c>
      <c r="AD2412" s="32">
        <f>INDEX(AD$280:AD$296,$E2412)*$D2412</f>
        <v/>
      </c>
      <c r="AF2412" s="11">
        <f>CodePrefix&amp;$A2412&amp;IF($C2412="","","."&amp;$C2412&amp;"."&amp;$B2412)&amp;INDEX(VarEnd,MATCH($A2412,VarKey,0))&amp;AF$5</f>
        <v/>
      </c>
      <c r="AG2412" s="37">
        <f>INDEX(AG$280:AG$296,$E2412)*$D2412</f>
        <v/>
      </c>
      <c r="AH2412" s="32">
        <f>INDEX(AH$280:AH$296,$E2412)*$D2412</f>
        <v/>
      </c>
      <c r="AI2412" s="32">
        <f>INDEX(AI$280:AI$296,$E2412)*$D2412</f>
        <v/>
      </c>
      <c r="AJ2412" s="32">
        <f>INDEX(AJ$280:AJ$296,$E2412)*$D2412</f>
        <v/>
      </c>
      <c r="AK2412" s="32">
        <f>INDEX(AK$280:AK$296,$E2412)*$D2412</f>
        <v/>
      </c>
      <c r="AL2412" s="32">
        <f>INDEX(AL$280:AL$296,$E2412)*$D2412</f>
        <v/>
      </c>
      <c r="AM2412" s="32">
        <f>INDEX(AM$280:AM$296,$E2412)*$D2412</f>
        <v/>
      </c>
      <c r="AN2412" s="32">
        <f>INDEX(AN$280:AN$296,$E2412)*$D2412</f>
        <v/>
      </c>
      <c r="AO2412" s="32">
        <f>INDEX(AO$280:AO$296,$E2412)*$D2412</f>
        <v/>
      </c>
      <c r="AP2412" s="32">
        <f>INDEX(AP$280:AP$296,$E2412)*$D2412</f>
        <v/>
      </c>
      <c r="AQ2412" s="32">
        <f>INDEX(AQ$280:AQ$296,$E2412)*$D2412</f>
        <v/>
      </c>
      <c r="AR2412" s="32">
        <f>INDEX(AR$280:AR$296,$E2412)*$D2412</f>
        <v/>
      </c>
      <c r="AS2412" s="32">
        <f>INDEX(AS$280:AS$296,$E2412)*$D2412</f>
        <v/>
      </c>
      <c r="AT2412" s="32">
        <f>INDEX(AT$280:AT$296,$E2412)*$D2412</f>
        <v/>
      </c>
      <c r="AU2412" s="32">
        <f>INDEX(AU$280:AU$296,$E2412)*$D2412</f>
        <v/>
      </c>
      <c r="AV2412" s="32">
        <f>INDEX(AV$280:AV$296,$E2412)*$D2412</f>
        <v/>
      </c>
      <c r="AW2412" s="32">
        <f>INDEX(AW$280:AW$296,$E2412)*$D2412</f>
        <v/>
      </c>
      <c r="AX2412" s="32">
        <f>INDEX(AX$280:AX$296,$E2412)*$D2412</f>
        <v/>
      </c>
      <c r="AY2412" s="32">
        <f>INDEX(AY$280:AY$296,$E2412)*$D2412</f>
        <v/>
      </c>
    </row>
    <row r="2413" hidden="1" outlineLevel="2">
      <c r="A2413" s="14" t="inlineStr">
        <is>
          <t>ets</t>
        </is>
      </c>
      <c r="B2413" s="14" t="inlineStr">
        <is>
          <t>die</t>
        </is>
      </c>
      <c r="C2413" s="14" t="inlineStr">
        <is>
          <t>cem</t>
        </is>
      </c>
      <c r="D2413" s="32">
        <f>INDEX(Inputs!$W$5:$W$132,MATCH($B2413&amp;"|"&amp;$C2413,Inputs!$A$5:$A$132,0))</f>
        <v/>
      </c>
      <c r="E2413" s="32">
        <f>INDEX(Inputs!$M$5:$M$132,MATCH($B2413&amp;"|"&amp;$C2413,Inputs!$A$5:$A$132,0))</f>
        <v/>
      </c>
      <c r="F2413" s="36" t="n"/>
      <c r="G2413" s="36" t="n"/>
      <c r="H2413" s="14">
        <f>INDEX(VarLab,MATCH($A2413,VarKey,0))&amp;INDEX(MemLab,MATCH($C2413&amp;"|"&amp;$B2413,MemKey,0))</f>
        <v/>
      </c>
      <c r="I2413" s="14">
        <f>INDEX(VarUnit,MATCH($A2413,VarKey,0))</f>
        <v/>
      </c>
      <c r="J2413" s="14">
        <f>INDEX(VarSrc,MATCH($A2413,VarKey,0))</f>
        <v/>
      </c>
      <c r="K2413" s="11">
        <f>CodePrefix&amp;$A2413&amp;IF($C2413="","","."&amp;$C2413&amp;"."&amp;$B2413)&amp;INDEX(VarEnd,MATCH($A2413,VarKey,0))&amp;K$5</f>
        <v/>
      </c>
      <c r="L2413" s="37">
        <f>INDEX(L$280:L$296,$E2413)*$D2413</f>
        <v/>
      </c>
      <c r="M2413" s="32">
        <f>INDEX(M$280:M$296,$E2413)*$D2413</f>
        <v/>
      </c>
      <c r="N2413" s="32">
        <f>INDEX(N$280:N$296,$E2413)*$D2413</f>
        <v/>
      </c>
      <c r="O2413" s="32">
        <f>INDEX(O$280:O$296,$E2413)*$D2413</f>
        <v/>
      </c>
      <c r="P2413" s="32">
        <f>INDEX(P$280:P$296,$E2413)*$D2413</f>
        <v/>
      </c>
      <c r="Q2413" s="32">
        <f>INDEX(Q$280:Q$296,$E2413)*$D2413</f>
        <v/>
      </c>
      <c r="R2413" s="32">
        <f>INDEX(R$280:R$296,$E2413)*$D2413</f>
        <v/>
      </c>
      <c r="S2413" s="32">
        <f>INDEX(S$280:S$296,$E2413)*$D2413</f>
        <v/>
      </c>
      <c r="T2413" s="32">
        <f>INDEX(T$280:T$296,$E2413)*$D2413</f>
        <v/>
      </c>
      <c r="U2413" s="32">
        <f>INDEX(U$280:U$296,$E2413)*$D2413</f>
        <v/>
      </c>
      <c r="V2413" s="32">
        <f>INDEX(V$280:V$296,$E2413)*$D2413</f>
        <v/>
      </c>
      <c r="W2413" s="32">
        <f>INDEX(W$280:W$296,$E2413)*$D2413</f>
        <v/>
      </c>
      <c r="X2413" s="32">
        <f>INDEX(X$280:X$296,$E2413)*$D2413</f>
        <v/>
      </c>
      <c r="Y2413" s="32">
        <f>INDEX(Y$280:Y$296,$E2413)*$D2413</f>
        <v/>
      </c>
      <c r="Z2413" s="32">
        <f>INDEX(Z$280:Z$296,$E2413)*$D2413</f>
        <v/>
      </c>
      <c r="AA2413" s="32">
        <f>INDEX(AA$280:AA$296,$E2413)*$D2413</f>
        <v/>
      </c>
      <c r="AB2413" s="32">
        <f>INDEX(AB$280:AB$296,$E2413)*$D2413</f>
        <v/>
      </c>
      <c r="AC2413" s="32">
        <f>INDEX(AC$280:AC$296,$E2413)*$D2413</f>
        <v/>
      </c>
      <c r="AD2413" s="32">
        <f>INDEX(AD$280:AD$296,$E2413)*$D2413</f>
        <v/>
      </c>
      <c r="AF2413" s="11">
        <f>CodePrefix&amp;$A2413&amp;IF($C2413="","","."&amp;$C2413&amp;"."&amp;$B2413)&amp;INDEX(VarEnd,MATCH($A2413,VarKey,0))&amp;AF$5</f>
        <v/>
      </c>
      <c r="AG2413" s="37">
        <f>INDEX(AG$280:AG$296,$E2413)*$D2413</f>
        <v/>
      </c>
      <c r="AH2413" s="32">
        <f>INDEX(AH$280:AH$296,$E2413)*$D2413</f>
        <v/>
      </c>
      <c r="AI2413" s="32">
        <f>INDEX(AI$280:AI$296,$E2413)*$D2413</f>
        <v/>
      </c>
      <c r="AJ2413" s="32">
        <f>INDEX(AJ$280:AJ$296,$E2413)*$D2413</f>
        <v/>
      </c>
      <c r="AK2413" s="32">
        <f>INDEX(AK$280:AK$296,$E2413)*$D2413</f>
        <v/>
      </c>
      <c r="AL2413" s="32">
        <f>INDEX(AL$280:AL$296,$E2413)*$D2413</f>
        <v/>
      </c>
      <c r="AM2413" s="32">
        <f>INDEX(AM$280:AM$296,$E2413)*$D2413</f>
        <v/>
      </c>
      <c r="AN2413" s="32">
        <f>INDEX(AN$280:AN$296,$E2413)*$D2413</f>
        <v/>
      </c>
      <c r="AO2413" s="32">
        <f>INDEX(AO$280:AO$296,$E2413)*$D2413</f>
        <v/>
      </c>
      <c r="AP2413" s="32">
        <f>INDEX(AP$280:AP$296,$E2413)*$D2413</f>
        <v/>
      </c>
      <c r="AQ2413" s="32">
        <f>INDEX(AQ$280:AQ$296,$E2413)*$D2413</f>
        <v/>
      </c>
      <c r="AR2413" s="32">
        <f>INDEX(AR$280:AR$296,$E2413)*$D2413</f>
        <v/>
      </c>
      <c r="AS2413" s="32">
        <f>INDEX(AS$280:AS$296,$E2413)*$D2413</f>
        <v/>
      </c>
      <c r="AT2413" s="32">
        <f>INDEX(AT$280:AT$296,$E2413)*$D2413</f>
        <v/>
      </c>
      <c r="AU2413" s="32">
        <f>INDEX(AU$280:AU$296,$E2413)*$D2413</f>
        <v/>
      </c>
      <c r="AV2413" s="32">
        <f>INDEX(AV$280:AV$296,$E2413)*$D2413</f>
        <v/>
      </c>
      <c r="AW2413" s="32">
        <f>INDEX(AW$280:AW$296,$E2413)*$D2413</f>
        <v/>
      </c>
      <c r="AX2413" s="32">
        <f>INDEX(AX$280:AX$296,$E2413)*$D2413</f>
        <v/>
      </c>
      <c r="AY2413" s="32">
        <f>INDEX(AY$280:AY$296,$E2413)*$D2413</f>
        <v/>
      </c>
    </row>
    <row r="2414" hidden="1" outlineLevel="2">
      <c r="A2414" s="14" t="inlineStr">
        <is>
          <t>ets</t>
        </is>
      </c>
      <c r="B2414" s="14" t="inlineStr">
        <is>
          <t>lpg</t>
        </is>
      </c>
      <c r="C2414" s="14" t="inlineStr">
        <is>
          <t>cem</t>
        </is>
      </c>
      <c r="D2414" s="32">
        <f>INDEX(Inputs!$W$5:$W$132,MATCH($B2414&amp;"|"&amp;$C2414,Inputs!$A$5:$A$132,0))</f>
        <v/>
      </c>
      <c r="E2414" s="32">
        <f>INDEX(Inputs!$M$5:$M$132,MATCH($B2414&amp;"|"&amp;$C2414,Inputs!$A$5:$A$132,0))</f>
        <v/>
      </c>
      <c r="F2414" s="36" t="n"/>
      <c r="G2414" s="36" t="n"/>
      <c r="H2414" s="14">
        <f>INDEX(VarLab,MATCH($A2414,VarKey,0))&amp;INDEX(MemLab,MATCH($C2414&amp;"|"&amp;$B2414,MemKey,0))</f>
        <v/>
      </c>
      <c r="I2414" s="14">
        <f>INDEX(VarUnit,MATCH($A2414,VarKey,0))</f>
        <v/>
      </c>
      <c r="J2414" s="14">
        <f>INDEX(VarSrc,MATCH($A2414,VarKey,0))</f>
        <v/>
      </c>
      <c r="K2414" s="11">
        <f>CodePrefix&amp;$A2414&amp;IF($C2414="","","."&amp;$C2414&amp;"."&amp;$B2414)&amp;INDEX(VarEnd,MATCH($A2414,VarKey,0))&amp;K$5</f>
        <v/>
      </c>
      <c r="L2414" s="37">
        <f>INDEX(L$280:L$296,$E2414)*$D2414</f>
        <v/>
      </c>
      <c r="M2414" s="32">
        <f>INDEX(M$280:M$296,$E2414)*$D2414</f>
        <v/>
      </c>
      <c r="N2414" s="32">
        <f>INDEX(N$280:N$296,$E2414)*$D2414</f>
        <v/>
      </c>
      <c r="O2414" s="32">
        <f>INDEX(O$280:O$296,$E2414)*$D2414</f>
        <v/>
      </c>
      <c r="P2414" s="32">
        <f>INDEX(P$280:P$296,$E2414)*$D2414</f>
        <v/>
      </c>
      <c r="Q2414" s="32">
        <f>INDEX(Q$280:Q$296,$E2414)*$D2414</f>
        <v/>
      </c>
      <c r="R2414" s="32">
        <f>INDEX(R$280:R$296,$E2414)*$D2414</f>
        <v/>
      </c>
      <c r="S2414" s="32">
        <f>INDEX(S$280:S$296,$E2414)*$D2414</f>
        <v/>
      </c>
      <c r="T2414" s="32">
        <f>INDEX(T$280:T$296,$E2414)*$D2414</f>
        <v/>
      </c>
      <c r="U2414" s="32">
        <f>INDEX(U$280:U$296,$E2414)*$D2414</f>
        <v/>
      </c>
      <c r="V2414" s="32">
        <f>INDEX(V$280:V$296,$E2414)*$D2414</f>
        <v/>
      </c>
      <c r="W2414" s="32">
        <f>INDEX(W$280:W$296,$E2414)*$D2414</f>
        <v/>
      </c>
      <c r="X2414" s="32">
        <f>INDEX(X$280:X$296,$E2414)*$D2414</f>
        <v/>
      </c>
      <c r="Y2414" s="32">
        <f>INDEX(Y$280:Y$296,$E2414)*$D2414</f>
        <v/>
      </c>
      <c r="Z2414" s="32">
        <f>INDEX(Z$280:Z$296,$E2414)*$D2414</f>
        <v/>
      </c>
      <c r="AA2414" s="32">
        <f>INDEX(AA$280:AA$296,$E2414)*$D2414</f>
        <v/>
      </c>
      <c r="AB2414" s="32">
        <f>INDEX(AB$280:AB$296,$E2414)*$D2414</f>
        <v/>
      </c>
      <c r="AC2414" s="32">
        <f>INDEX(AC$280:AC$296,$E2414)*$D2414</f>
        <v/>
      </c>
      <c r="AD2414" s="32">
        <f>INDEX(AD$280:AD$296,$E2414)*$D2414</f>
        <v/>
      </c>
      <c r="AF2414" s="11">
        <f>CodePrefix&amp;$A2414&amp;IF($C2414="","","."&amp;$C2414&amp;"."&amp;$B2414)&amp;INDEX(VarEnd,MATCH($A2414,VarKey,0))&amp;AF$5</f>
        <v/>
      </c>
      <c r="AG2414" s="37">
        <f>INDEX(AG$280:AG$296,$E2414)*$D2414</f>
        <v/>
      </c>
      <c r="AH2414" s="32">
        <f>INDEX(AH$280:AH$296,$E2414)*$D2414</f>
        <v/>
      </c>
      <c r="AI2414" s="32">
        <f>INDEX(AI$280:AI$296,$E2414)*$D2414</f>
        <v/>
      </c>
      <c r="AJ2414" s="32">
        <f>INDEX(AJ$280:AJ$296,$E2414)*$D2414</f>
        <v/>
      </c>
      <c r="AK2414" s="32">
        <f>INDEX(AK$280:AK$296,$E2414)*$D2414</f>
        <v/>
      </c>
      <c r="AL2414" s="32">
        <f>INDEX(AL$280:AL$296,$E2414)*$D2414</f>
        <v/>
      </c>
      <c r="AM2414" s="32">
        <f>INDEX(AM$280:AM$296,$E2414)*$D2414</f>
        <v/>
      </c>
      <c r="AN2414" s="32">
        <f>INDEX(AN$280:AN$296,$E2414)*$D2414</f>
        <v/>
      </c>
      <c r="AO2414" s="32">
        <f>INDEX(AO$280:AO$296,$E2414)*$D2414</f>
        <v/>
      </c>
      <c r="AP2414" s="32">
        <f>INDEX(AP$280:AP$296,$E2414)*$D2414</f>
        <v/>
      </c>
      <c r="AQ2414" s="32">
        <f>INDEX(AQ$280:AQ$296,$E2414)*$D2414</f>
        <v/>
      </c>
      <c r="AR2414" s="32">
        <f>INDEX(AR$280:AR$296,$E2414)*$D2414</f>
        <v/>
      </c>
      <c r="AS2414" s="32">
        <f>INDEX(AS$280:AS$296,$E2414)*$D2414</f>
        <v/>
      </c>
      <c r="AT2414" s="32">
        <f>INDEX(AT$280:AT$296,$E2414)*$D2414</f>
        <v/>
      </c>
      <c r="AU2414" s="32">
        <f>INDEX(AU$280:AU$296,$E2414)*$D2414</f>
        <v/>
      </c>
      <c r="AV2414" s="32">
        <f>INDEX(AV$280:AV$296,$E2414)*$D2414</f>
        <v/>
      </c>
      <c r="AW2414" s="32">
        <f>INDEX(AW$280:AW$296,$E2414)*$D2414</f>
        <v/>
      </c>
      <c r="AX2414" s="32">
        <f>INDEX(AX$280:AX$296,$E2414)*$D2414</f>
        <v/>
      </c>
      <c r="AY2414" s="32">
        <f>INDEX(AY$280:AY$296,$E2414)*$D2414</f>
        <v/>
      </c>
    </row>
    <row r="2415" hidden="1" outlineLevel="2">
      <c r="A2415" s="14" t="inlineStr">
        <is>
          <t>ets</t>
        </is>
      </c>
      <c r="B2415" s="14" t="inlineStr">
        <is>
          <t>ker</t>
        </is>
      </c>
      <c r="C2415" s="14" t="inlineStr">
        <is>
          <t>cem</t>
        </is>
      </c>
      <c r="D2415" s="32">
        <f>INDEX(Inputs!$W$5:$W$132,MATCH($B2415&amp;"|"&amp;$C2415,Inputs!$A$5:$A$132,0))</f>
        <v/>
      </c>
      <c r="E2415" s="32">
        <f>INDEX(Inputs!$M$5:$M$132,MATCH($B2415&amp;"|"&amp;$C2415,Inputs!$A$5:$A$132,0))</f>
        <v/>
      </c>
      <c r="F2415" s="36" t="n"/>
      <c r="G2415" s="36" t="n"/>
      <c r="H2415" s="14">
        <f>INDEX(VarLab,MATCH($A2415,VarKey,0))&amp;INDEX(MemLab,MATCH($C2415&amp;"|"&amp;$B2415,MemKey,0))</f>
        <v/>
      </c>
      <c r="I2415" s="14">
        <f>INDEX(VarUnit,MATCH($A2415,VarKey,0))</f>
        <v/>
      </c>
      <c r="J2415" s="14">
        <f>INDEX(VarSrc,MATCH($A2415,VarKey,0))</f>
        <v/>
      </c>
      <c r="K2415" s="11">
        <f>CodePrefix&amp;$A2415&amp;IF($C2415="","","."&amp;$C2415&amp;"."&amp;$B2415)&amp;INDEX(VarEnd,MATCH($A2415,VarKey,0))&amp;K$5</f>
        <v/>
      </c>
      <c r="L2415" s="37">
        <f>INDEX(L$280:L$296,$E2415)*$D2415</f>
        <v/>
      </c>
      <c r="M2415" s="32">
        <f>INDEX(M$280:M$296,$E2415)*$D2415</f>
        <v/>
      </c>
      <c r="N2415" s="32">
        <f>INDEX(N$280:N$296,$E2415)*$D2415</f>
        <v/>
      </c>
      <c r="O2415" s="32">
        <f>INDEX(O$280:O$296,$E2415)*$D2415</f>
        <v/>
      </c>
      <c r="P2415" s="32">
        <f>INDEX(P$280:P$296,$E2415)*$D2415</f>
        <v/>
      </c>
      <c r="Q2415" s="32">
        <f>INDEX(Q$280:Q$296,$E2415)*$D2415</f>
        <v/>
      </c>
      <c r="R2415" s="32">
        <f>INDEX(R$280:R$296,$E2415)*$D2415</f>
        <v/>
      </c>
      <c r="S2415" s="32">
        <f>INDEX(S$280:S$296,$E2415)*$D2415</f>
        <v/>
      </c>
      <c r="T2415" s="32">
        <f>INDEX(T$280:T$296,$E2415)*$D2415</f>
        <v/>
      </c>
      <c r="U2415" s="32">
        <f>INDEX(U$280:U$296,$E2415)*$D2415</f>
        <v/>
      </c>
      <c r="V2415" s="32">
        <f>INDEX(V$280:V$296,$E2415)*$D2415</f>
        <v/>
      </c>
      <c r="W2415" s="32">
        <f>INDEX(W$280:W$296,$E2415)*$D2415</f>
        <v/>
      </c>
      <c r="X2415" s="32">
        <f>INDEX(X$280:X$296,$E2415)*$D2415</f>
        <v/>
      </c>
      <c r="Y2415" s="32">
        <f>INDEX(Y$280:Y$296,$E2415)*$D2415</f>
        <v/>
      </c>
      <c r="Z2415" s="32">
        <f>INDEX(Z$280:Z$296,$E2415)*$D2415</f>
        <v/>
      </c>
      <c r="AA2415" s="32">
        <f>INDEX(AA$280:AA$296,$E2415)*$D2415</f>
        <v/>
      </c>
      <c r="AB2415" s="32">
        <f>INDEX(AB$280:AB$296,$E2415)*$D2415</f>
        <v/>
      </c>
      <c r="AC2415" s="32">
        <f>INDEX(AC$280:AC$296,$E2415)*$D2415</f>
        <v/>
      </c>
      <c r="AD2415" s="32">
        <f>INDEX(AD$280:AD$296,$E2415)*$D2415</f>
        <v/>
      </c>
      <c r="AF2415" s="11">
        <f>CodePrefix&amp;$A2415&amp;IF($C2415="","","."&amp;$C2415&amp;"."&amp;$B2415)&amp;INDEX(VarEnd,MATCH($A2415,VarKey,0))&amp;AF$5</f>
        <v/>
      </c>
      <c r="AG2415" s="37">
        <f>INDEX(AG$280:AG$296,$E2415)*$D2415</f>
        <v/>
      </c>
      <c r="AH2415" s="32">
        <f>INDEX(AH$280:AH$296,$E2415)*$D2415</f>
        <v/>
      </c>
      <c r="AI2415" s="32">
        <f>INDEX(AI$280:AI$296,$E2415)*$D2415</f>
        <v/>
      </c>
      <c r="AJ2415" s="32">
        <f>INDEX(AJ$280:AJ$296,$E2415)*$D2415</f>
        <v/>
      </c>
      <c r="AK2415" s="32">
        <f>INDEX(AK$280:AK$296,$E2415)*$D2415</f>
        <v/>
      </c>
      <c r="AL2415" s="32">
        <f>INDEX(AL$280:AL$296,$E2415)*$D2415</f>
        <v/>
      </c>
      <c r="AM2415" s="32">
        <f>INDEX(AM$280:AM$296,$E2415)*$D2415</f>
        <v/>
      </c>
      <c r="AN2415" s="32">
        <f>INDEX(AN$280:AN$296,$E2415)*$D2415</f>
        <v/>
      </c>
      <c r="AO2415" s="32">
        <f>INDEX(AO$280:AO$296,$E2415)*$D2415</f>
        <v/>
      </c>
      <c r="AP2415" s="32">
        <f>INDEX(AP$280:AP$296,$E2415)*$D2415</f>
        <v/>
      </c>
      <c r="AQ2415" s="32">
        <f>INDEX(AQ$280:AQ$296,$E2415)*$D2415</f>
        <v/>
      </c>
      <c r="AR2415" s="32">
        <f>INDEX(AR$280:AR$296,$E2415)*$D2415</f>
        <v/>
      </c>
      <c r="AS2415" s="32">
        <f>INDEX(AS$280:AS$296,$E2415)*$D2415</f>
        <v/>
      </c>
      <c r="AT2415" s="32">
        <f>INDEX(AT$280:AT$296,$E2415)*$D2415</f>
        <v/>
      </c>
      <c r="AU2415" s="32">
        <f>INDEX(AU$280:AU$296,$E2415)*$D2415</f>
        <v/>
      </c>
      <c r="AV2415" s="32">
        <f>INDEX(AV$280:AV$296,$E2415)*$D2415</f>
        <v/>
      </c>
      <c r="AW2415" s="32">
        <f>INDEX(AW$280:AW$296,$E2415)*$D2415</f>
        <v/>
      </c>
      <c r="AX2415" s="32">
        <f>INDEX(AX$280:AX$296,$E2415)*$D2415</f>
        <v/>
      </c>
      <c r="AY2415" s="32">
        <f>INDEX(AY$280:AY$296,$E2415)*$D2415</f>
        <v/>
      </c>
    </row>
    <row r="2416" hidden="1" outlineLevel="2">
      <c r="A2416" s="14" t="inlineStr">
        <is>
          <t>ets</t>
        </is>
      </c>
      <c r="B2416" s="14" t="inlineStr">
        <is>
          <t>oop</t>
        </is>
      </c>
      <c r="C2416" s="14" t="inlineStr">
        <is>
          <t>cem</t>
        </is>
      </c>
      <c r="D2416" s="32">
        <f>INDEX(Inputs!$W$5:$W$132,MATCH($B2416&amp;"|"&amp;$C2416,Inputs!$A$5:$A$132,0))</f>
        <v/>
      </c>
      <c r="E2416" s="32">
        <f>INDEX(Inputs!$M$5:$M$132,MATCH($B2416&amp;"|"&amp;$C2416,Inputs!$A$5:$A$132,0))</f>
        <v/>
      </c>
      <c r="F2416" s="36" t="n"/>
      <c r="G2416" s="36" t="n"/>
      <c r="H2416" s="14">
        <f>INDEX(VarLab,MATCH($A2416,VarKey,0))&amp;INDEX(MemLab,MATCH($C2416&amp;"|"&amp;$B2416,MemKey,0))</f>
        <v/>
      </c>
      <c r="I2416" s="14">
        <f>INDEX(VarUnit,MATCH($A2416,VarKey,0))</f>
        <v/>
      </c>
      <c r="J2416" s="14">
        <f>INDEX(VarSrc,MATCH($A2416,VarKey,0))</f>
        <v/>
      </c>
      <c r="K2416" s="11">
        <f>CodePrefix&amp;$A2416&amp;IF($C2416="","","."&amp;$C2416&amp;"."&amp;$B2416)&amp;INDEX(VarEnd,MATCH($A2416,VarKey,0))&amp;K$5</f>
        <v/>
      </c>
      <c r="L2416" s="37">
        <f>INDEX(L$280:L$296,$E2416)*$D2416</f>
        <v/>
      </c>
      <c r="M2416" s="32">
        <f>INDEX(M$280:M$296,$E2416)*$D2416</f>
        <v/>
      </c>
      <c r="N2416" s="32">
        <f>INDEX(N$280:N$296,$E2416)*$D2416</f>
        <v/>
      </c>
      <c r="O2416" s="32">
        <f>INDEX(O$280:O$296,$E2416)*$D2416</f>
        <v/>
      </c>
      <c r="P2416" s="32">
        <f>INDEX(P$280:P$296,$E2416)*$D2416</f>
        <v/>
      </c>
      <c r="Q2416" s="32">
        <f>INDEX(Q$280:Q$296,$E2416)*$D2416</f>
        <v/>
      </c>
      <c r="R2416" s="32">
        <f>INDEX(R$280:R$296,$E2416)*$D2416</f>
        <v/>
      </c>
      <c r="S2416" s="32">
        <f>INDEX(S$280:S$296,$E2416)*$D2416</f>
        <v/>
      </c>
      <c r="T2416" s="32">
        <f>INDEX(T$280:T$296,$E2416)*$D2416</f>
        <v/>
      </c>
      <c r="U2416" s="32">
        <f>INDEX(U$280:U$296,$E2416)*$D2416</f>
        <v/>
      </c>
      <c r="V2416" s="32">
        <f>INDEX(V$280:V$296,$E2416)*$D2416</f>
        <v/>
      </c>
      <c r="W2416" s="32">
        <f>INDEX(W$280:W$296,$E2416)*$D2416</f>
        <v/>
      </c>
      <c r="X2416" s="32">
        <f>INDEX(X$280:X$296,$E2416)*$D2416</f>
        <v/>
      </c>
      <c r="Y2416" s="32">
        <f>INDEX(Y$280:Y$296,$E2416)*$D2416</f>
        <v/>
      </c>
      <c r="Z2416" s="32">
        <f>INDEX(Z$280:Z$296,$E2416)*$D2416</f>
        <v/>
      </c>
      <c r="AA2416" s="32">
        <f>INDEX(AA$280:AA$296,$E2416)*$D2416</f>
        <v/>
      </c>
      <c r="AB2416" s="32">
        <f>INDEX(AB$280:AB$296,$E2416)*$D2416</f>
        <v/>
      </c>
      <c r="AC2416" s="32">
        <f>INDEX(AC$280:AC$296,$E2416)*$D2416</f>
        <v/>
      </c>
      <c r="AD2416" s="32">
        <f>INDEX(AD$280:AD$296,$E2416)*$D2416</f>
        <v/>
      </c>
      <c r="AF2416" s="11">
        <f>CodePrefix&amp;$A2416&amp;IF($C2416="","","."&amp;$C2416&amp;"."&amp;$B2416)&amp;INDEX(VarEnd,MATCH($A2416,VarKey,0))&amp;AF$5</f>
        <v/>
      </c>
      <c r="AG2416" s="37">
        <f>INDEX(AG$280:AG$296,$E2416)*$D2416</f>
        <v/>
      </c>
      <c r="AH2416" s="32">
        <f>INDEX(AH$280:AH$296,$E2416)*$D2416</f>
        <v/>
      </c>
      <c r="AI2416" s="32">
        <f>INDEX(AI$280:AI$296,$E2416)*$D2416</f>
        <v/>
      </c>
      <c r="AJ2416" s="32">
        <f>INDEX(AJ$280:AJ$296,$E2416)*$D2416</f>
        <v/>
      </c>
      <c r="AK2416" s="32">
        <f>INDEX(AK$280:AK$296,$E2416)*$D2416</f>
        <v/>
      </c>
      <c r="AL2416" s="32">
        <f>INDEX(AL$280:AL$296,$E2416)*$D2416</f>
        <v/>
      </c>
      <c r="AM2416" s="32">
        <f>INDEX(AM$280:AM$296,$E2416)*$D2416</f>
        <v/>
      </c>
      <c r="AN2416" s="32">
        <f>INDEX(AN$280:AN$296,$E2416)*$D2416</f>
        <v/>
      </c>
      <c r="AO2416" s="32">
        <f>INDEX(AO$280:AO$296,$E2416)*$D2416</f>
        <v/>
      </c>
      <c r="AP2416" s="32">
        <f>INDEX(AP$280:AP$296,$E2416)*$D2416</f>
        <v/>
      </c>
      <c r="AQ2416" s="32">
        <f>INDEX(AQ$280:AQ$296,$E2416)*$D2416</f>
        <v/>
      </c>
      <c r="AR2416" s="32">
        <f>INDEX(AR$280:AR$296,$E2416)*$D2416</f>
        <v/>
      </c>
      <c r="AS2416" s="32">
        <f>INDEX(AS$280:AS$296,$E2416)*$D2416</f>
        <v/>
      </c>
      <c r="AT2416" s="32">
        <f>INDEX(AT$280:AT$296,$E2416)*$D2416</f>
        <v/>
      </c>
      <c r="AU2416" s="32">
        <f>INDEX(AU$280:AU$296,$E2416)*$D2416</f>
        <v/>
      </c>
      <c r="AV2416" s="32">
        <f>INDEX(AV$280:AV$296,$E2416)*$D2416</f>
        <v/>
      </c>
      <c r="AW2416" s="32">
        <f>INDEX(AW$280:AW$296,$E2416)*$D2416</f>
        <v/>
      </c>
      <c r="AX2416" s="32">
        <f>INDEX(AX$280:AX$296,$E2416)*$D2416</f>
        <v/>
      </c>
      <c r="AY2416" s="32">
        <f>INDEX(AY$280:AY$296,$E2416)*$D2416</f>
        <v/>
      </c>
    </row>
    <row r="2417" hidden="1" outlineLevel="2">
      <c r="A2417" s="14" t="inlineStr">
        <is>
          <t>ets</t>
        </is>
      </c>
      <c r="B2417" s="14" t="inlineStr">
        <is>
          <t>bio</t>
        </is>
      </c>
      <c r="C2417" s="14" t="inlineStr">
        <is>
          <t>cem</t>
        </is>
      </c>
      <c r="D2417" s="32">
        <f>INDEX(Inputs!$W$5:$W$132,MATCH($B2417&amp;"|"&amp;$C2417,Inputs!$A$5:$A$132,0))</f>
        <v/>
      </c>
      <c r="E2417" s="32">
        <f>INDEX(Inputs!$M$5:$M$132,MATCH($B2417&amp;"|"&amp;$C2417,Inputs!$A$5:$A$132,0))</f>
        <v/>
      </c>
      <c r="F2417" s="36" t="n"/>
      <c r="G2417" s="36" t="n"/>
      <c r="H2417" s="14">
        <f>INDEX(VarLab,MATCH($A2417,VarKey,0))&amp;INDEX(MemLab,MATCH($C2417&amp;"|"&amp;$B2417,MemKey,0))</f>
        <v/>
      </c>
      <c r="I2417" s="14">
        <f>INDEX(VarUnit,MATCH($A2417,VarKey,0))</f>
        <v/>
      </c>
      <c r="J2417" s="14">
        <f>INDEX(VarSrc,MATCH($A2417,VarKey,0))</f>
        <v/>
      </c>
      <c r="K2417" s="11">
        <f>CodePrefix&amp;$A2417&amp;IF($C2417="","","."&amp;$C2417&amp;"."&amp;$B2417)&amp;INDEX(VarEnd,MATCH($A2417,VarKey,0))&amp;K$5</f>
        <v/>
      </c>
      <c r="L2417" s="37">
        <f>INDEX(L$280:L$296,$E2417)*$D2417</f>
        <v/>
      </c>
      <c r="M2417" s="32">
        <f>INDEX(M$280:M$296,$E2417)*$D2417</f>
        <v/>
      </c>
      <c r="N2417" s="32">
        <f>INDEX(N$280:N$296,$E2417)*$D2417</f>
        <v/>
      </c>
      <c r="O2417" s="32">
        <f>INDEX(O$280:O$296,$E2417)*$D2417</f>
        <v/>
      </c>
      <c r="P2417" s="32">
        <f>INDEX(P$280:P$296,$E2417)*$D2417</f>
        <v/>
      </c>
      <c r="Q2417" s="32">
        <f>INDEX(Q$280:Q$296,$E2417)*$D2417</f>
        <v/>
      </c>
      <c r="R2417" s="32">
        <f>INDEX(R$280:R$296,$E2417)*$D2417</f>
        <v/>
      </c>
      <c r="S2417" s="32">
        <f>INDEX(S$280:S$296,$E2417)*$D2417</f>
        <v/>
      </c>
      <c r="T2417" s="32">
        <f>INDEX(T$280:T$296,$E2417)*$D2417</f>
        <v/>
      </c>
      <c r="U2417" s="32">
        <f>INDEX(U$280:U$296,$E2417)*$D2417</f>
        <v/>
      </c>
      <c r="V2417" s="32">
        <f>INDEX(V$280:V$296,$E2417)*$D2417</f>
        <v/>
      </c>
      <c r="W2417" s="32">
        <f>INDEX(W$280:W$296,$E2417)*$D2417</f>
        <v/>
      </c>
      <c r="X2417" s="32">
        <f>INDEX(X$280:X$296,$E2417)*$D2417</f>
        <v/>
      </c>
      <c r="Y2417" s="32">
        <f>INDEX(Y$280:Y$296,$E2417)*$D2417</f>
        <v/>
      </c>
      <c r="Z2417" s="32">
        <f>INDEX(Z$280:Z$296,$E2417)*$D2417</f>
        <v/>
      </c>
      <c r="AA2417" s="32">
        <f>INDEX(AA$280:AA$296,$E2417)*$D2417</f>
        <v/>
      </c>
      <c r="AB2417" s="32">
        <f>INDEX(AB$280:AB$296,$E2417)*$D2417</f>
        <v/>
      </c>
      <c r="AC2417" s="32">
        <f>INDEX(AC$280:AC$296,$E2417)*$D2417</f>
        <v/>
      </c>
      <c r="AD2417" s="32">
        <f>INDEX(AD$280:AD$296,$E2417)*$D2417</f>
        <v/>
      </c>
      <c r="AF2417" s="11">
        <f>CodePrefix&amp;$A2417&amp;IF($C2417="","","."&amp;$C2417&amp;"."&amp;$B2417)&amp;INDEX(VarEnd,MATCH($A2417,VarKey,0))&amp;AF$5</f>
        <v/>
      </c>
      <c r="AG2417" s="37">
        <f>INDEX(AG$280:AG$296,$E2417)*$D2417</f>
        <v/>
      </c>
      <c r="AH2417" s="32">
        <f>INDEX(AH$280:AH$296,$E2417)*$D2417</f>
        <v/>
      </c>
      <c r="AI2417" s="32">
        <f>INDEX(AI$280:AI$296,$E2417)*$D2417</f>
        <v/>
      </c>
      <c r="AJ2417" s="32">
        <f>INDEX(AJ$280:AJ$296,$E2417)*$D2417</f>
        <v/>
      </c>
      <c r="AK2417" s="32">
        <f>INDEX(AK$280:AK$296,$E2417)*$D2417</f>
        <v/>
      </c>
      <c r="AL2417" s="32">
        <f>INDEX(AL$280:AL$296,$E2417)*$D2417</f>
        <v/>
      </c>
      <c r="AM2417" s="32">
        <f>INDEX(AM$280:AM$296,$E2417)*$D2417</f>
        <v/>
      </c>
      <c r="AN2417" s="32">
        <f>INDEX(AN$280:AN$296,$E2417)*$D2417</f>
        <v/>
      </c>
      <c r="AO2417" s="32">
        <f>INDEX(AO$280:AO$296,$E2417)*$D2417</f>
        <v/>
      </c>
      <c r="AP2417" s="32">
        <f>INDEX(AP$280:AP$296,$E2417)*$D2417</f>
        <v/>
      </c>
      <c r="AQ2417" s="32">
        <f>INDEX(AQ$280:AQ$296,$E2417)*$D2417</f>
        <v/>
      </c>
      <c r="AR2417" s="32">
        <f>INDEX(AR$280:AR$296,$E2417)*$D2417</f>
        <v/>
      </c>
      <c r="AS2417" s="32">
        <f>INDEX(AS$280:AS$296,$E2417)*$D2417</f>
        <v/>
      </c>
      <c r="AT2417" s="32">
        <f>INDEX(AT$280:AT$296,$E2417)*$D2417</f>
        <v/>
      </c>
      <c r="AU2417" s="32">
        <f>INDEX(AU$280:AU$296,$E2417)*$D2417</f>
        <v/>
      </c>
      <c r="AV2417" s="32">
        <f>INDEX(AV$280:AV$296,$E2417)*$D2417</f>
        <v/>
      </c>
      <c r="AW2417" s="32">
        <f>INDEX(AW$280:AW$296,$E2417)*$D2417</f>
        <v/>
      </c>
      <c r="AX2417" s="32">
        <f>INDEX(AX$280:AX$296,$E2417)*$D2417</f>
        <v/>
      </c>
      <c r="AY2417" s="32">
        <f>INDEX(AY$280:AY$296,$E2417)*$D2417</f>
        <v/>
      </c>
    </row>
    <row r="2418" hidden="1" outlineLevel="2"/>
    <row r="2419" hidden="1" outlineLevel="2">
      <c r="A2419" s="14" t="inlineStr">
        <is>
          <t>ntx</t>
        </is>
      </c>
      <c r="B2419" s="14" t="inlineStr">
        <is>
          <t>coa</t>
        </is>
      </c>
      <c r="C2419" s="14" t="inlineStr">
        <is>
          <t>cem</t>
        </is>
      </c>
      <c r="D2419" s="32">
        <f>INDEX(Inputs!$N$5:$N$132,MATCH($B2419&amp;"|"&amp;$C2419,Inputs!$A$5:$A$132,0))</f>
        <v/>
      </c>
      <c r="E2419" s="32">
        <f>INDEX(Inputs!$K$5:$K$132,MATCH($B2419&amp;"|"&amp;$C2419,Inputs!$A$5:$A$132,0))</f>
        <v/>
      </c>
      <c r="F2419" s="36" t="n"/>
      <c r="G2419" s="36" t="n"/>
      <c r="H2419" s="14">
        <f>INDEX(VarLab,MATCH($A2419,VarKey,0))&amp;INDEX(MemLab,MATCH($C2419&amp;"|"&amp;$B2419,MemKey,0))</f>
        <v/>
      </c>
      <c r="I2419" s="14">
        <f>INDEX(VarUnit,MATCH($A2419,VarKey,0))</f>
        <v/>
      </c>
      <c r="J2419" s="14">
        <f>INDEX(VarSrc,MATCH($A2419,VarKey,0))</f>
        <v/>
      </c>
      <c r="K2419" s="11">
        <f>CodePrefix&amp;$A2419&amp;IF($C2419="","","."&amp;$C2419&amp;"."&amp;$B2419)&amp;INDEX(VarEnd,MATCH($A2419,VarKey,0))&amp;K$5</f>
        <v/>
      </c>
      <c r="L2419" s="37">
        <f>INDEX(L$80:L$93,$D2419)/$E2419</f>
        <v/>
      </c>
      <c r="M2419" s="32">
        <f>INDEX(M$80:M$93,$D2419)/$E2419</f>
        <v/>
      </c>
      <c r="N2419" s="32">
        <f>INDEX(N$80:N$93,$D2419)/$E2419</f>
        <v/>
      </c>
      <c r="O2419" s="32">
        <f>INDEX(O$80:O$93,$D2419)/$E2419</f>
        <v/>
      </c>
      <c r="P2419" s="32">
        <f>INDEX(P$80:P$93,$D2419)/$E2419</f>
        <v/>
      </c>
      <c r="Q2419" s="32">
        <f>INDEX(Q$80:Q$93,$D2419)/$E2419</f>
        <v/>
      </c>
      <c r="R2419" s="32">
        <f>INDEX(R$80:R$93,$D2419)/$E2419</f>
        <v/>
      </c>
      <c r="S2419" s="32">
        <f>INDEX(S$80:S$93,$D2419)/$E2419</f>
        <v/>
      </c>
      <c r="T2419" s="32">
        <f>INDEX(T$80:T$93,$D2419)/$E2419</f>
        <v/>
      </c>
      <c r="U2419" s="32">
        <f>INDEX(U$80:U$93,$D2419)/$E2419</f>
        <v/>
      </c>
      <c r="V2419" s="32">
        <f>INDEX(V$80:V$93,$D2419)/$E2419</f>
        <v/>
      </c>
      <c r="W2419" s="32">
        <f>INDEX(W$80:W$93,$D2419)/$E2419</f>
        <v/>
      </c>
      <c r="X2419" s="32">
        <f>INDEX(X$80:X$93,$D2419)/$E2419</f>
        <v/>
      </c>
      <c r="Y2419" s="32">
        <f>INDEX(Y$80:Y$93,$D2419)/$E2419</f>
        <v/>
      </c>
      <c r="Z2419" s="32">
        <f>INDEX(Z$80:Z$93,$D2419)/$E2419</f>
        <v/>
      </c>
      <c r="AA2419" s="32">
        <f>INDEX(AA$80:AA$93,$D2419)/$E2419</f>
        <v/>
      </c>
      <c r="AB2419" s="32">
        <f>INDEX(AB$80:AB$93,$D2419)/$E2419</f>
        <v/>
      </c>
      <c r="AC2419" s="32">
        <f>INDEX(AC$80:AC$93,$D2419)/$E2419</f>
        <v/>
      </c>
      <c r="AD2419" s="32">
        <f>INDEX(AD$80:AD$93,$D2419)/$E2419</f>
        <v/>
      </c>
      <c r="AF2419" s="11">
        <f>CodePrefix&amp;$A2419&amp;IF($C2419="","","."&amp;$C2419&amp;"."&amp;$B2419)&amp;INDEX(VarEnd,MATCH($A2419,VarKey,0))&amp;AF$5</f>
        <v/>
      </c>
      <c r="AG2419" s="37">
        <f>INDEX(AG$80:AG$93,$D2419)/$E2419</f>
        <v/>
      </c>
      <c r="AH2419" s="32">
        <f>INDEX(AH$80:AH$93,$D2419)/$E2419</f>
        <v/>
      </c>
      <c r="AI2419" s="32">
        <f>INDEX(AI$80:AI$93,$D2419)/$E2419</f>
        <v/>
      </c>
      <c r="AJ2419" s="32">
        <f>INDEX(AJ$80:AJ$93,$D2419)/$E2419</f>
        <v/>
      </c>
      <c r="AK2419" s="32">
        <f>INDEX(AK$80:AK$93,$D2419)/$E2419</f>
        <v/>
      </c>
      <c r="AL2419" s="32">
        <f>INDEX(AL$80:AL$93,$D2419)/$E2419</f>
        <v/>
      </c>
      <c r="AM2419" s="32">
        <f>INDEX(AM$80:AM$93,$D2419)/$E2419</f>
        <v/>
      </c>
      <c r="AN2419" s="32">
        <f>INDEX(AN$80:AN$93,$D2419)/$E2419</f>
        <v/>
      </c>
      <c r="AO2419" s="32">
        <f>INDEX(AO$80:AO$93,$D2419)/$E2419</f>
        <v/>
      </c>
      <c r="AP2419" s="32">
        <f>INDEX(AP$80:AP$93,$D2419)/$E2419</f>
        <v/>
      </c>
      <c r="AQ2419" s="32">
        <f>INDEX(AQ$80:AQ$93,$D2419)/$E2419</f>
        <v/>
      </c>
      <c r="AR2419" s="32">
        <f>INDEX(AR$80:AR$93,$D2419)/$E2419</f>
        <v/>
      </c>
      <c r="AS2419" s="32">
        <f>INDEX(AS$80:AS$93,$D2419)/$E2419</f>
        <v/>
      </c>
      <c r="AT2419" s="32">
        <f>INDEX(AT$80:AT$93,$D2419)/$E2419</f>
        <v/>
      </c>
      <c r="AU2419" s="32">
        <f>INDEX(AU$80:AU$93,$D2419)/$E2419</f>
        <v/>
      </c>
      <c r="AV2419" s="32">
        <f>INDEX(AV$80:AV$93,$D2419)/$E2419</f>
        <v/>
      </c>
      <c r="AW2419" s="32">
        <f>INDEX(AW$80:AW$93,$D2419)/$E2419</f>
        <v/>
      </c>
      <c r="AX2419" s="32">
        <f>INDEX(AX$80:AX$93,$D2419)/$E2419</f>
        <v/>
      </c>
      <c r="AY2419" s="32">
        <f>INDEX(AY$80:AY$93,$D2419)/$E2419</f>
        <v/>
      </c>
    </row>
    <row r="2420" hidden="1" outlineLevel="2">
      <c r="A2420" s="14" t="inlineStr">
        <is>
          <t>ntx</t>
        </is>
      </c>
      <c r="B2420" s="14" t="inlineStr">
        <is>
          <t>nga</t>
        </is>
      </c>
      <c r="C2420" s="14" t="inlineStr">
        <is>
          <t>cem</t>
        </is>
      </c>
      <c r="D2420" s="32">
        <f>INDEX(Inputs!$N$5:$N$132,MATCH($B2420&amp;"|"&amp;$C2420,Inputs!$A$5:$A$132,0))</f>
        <v/>
      </c>
      <c r="E2420" s="32">
        <f>INDEX(Inputs!$K$5:$K$132,MATCH($B2420&amp;"|"&amp;$C2420,Inputs!$A$5:$A$132,0))</f>
        <v/>
      </c>
      <c r="F2420" s="36" t="n"/>
      <c r="G2420" s="36" t="n"/>
      <c r="H2420" s="14">
        <f>INDEX(VarLab,MATCH($A2420,VarKey,0))&amp;INDEX(MemLab,MATCH($C2420&amp;"|"&amp;$B2420,MemKey,0))</f>
        <v/>
      </c>
      <c r="I2420" s="14">
        <f>INDEX(VarUnit,MATCH($A2420,VarKey,0))</f>
        <v/>
      </c>
      <c r="J2420" s="14">
        <f>INDEX(VarSrc,MATCH($A2420,VarKey,0))</f>
        <v/>
      </c>
      <c r="K2420" s="11">
        <f>CodePrefix&amp;$A2420&amp;IF($C2420="","","."&amp;$C2420&amp;"."&amp;$B2420)&amp;INDEX(VarEnd,MATCH($A2420,VarKey,0))&amp;K$5</f>
        <v/>
      </c>
      <c r="L2420" s="37">
        <f>INDEX(L$80:L$93,$D2420)/$E2420</f>
        <v/>
      </c>
      <c r="M2420" s="32">
        <f>INDEX(M$80:M$93,$D2420)/$E2420</f>
        <v/>
      </c>
      <c r="N2420" s="32">
        <f>INDEX(N$80:N$93,$D2420)/$E2420</f>
        <v/>
      </c>
      <c r="O2420" s="32">
        <f>INDEX(O$80:O$93,$D2420)/$E2420</f>
        <v/>
      </c>
      <c r="P2420" s="32">
        <f>INDEX(P$80:P$93,$D2420)/$E2420</f>
        <v/>
      </c>
      <c r="Q2420" s="32">
        <f>INDEX(Q$80:Q$93,$D2420)/$E2420</f>
        <v/>
      </c>
      <c r="R2420" s="32">
        <f>INDEX(R$80:R$93,$D2420)/$E2420</f>
        <v/>
      </c>
      <c r="S2420" s="32">
        <f>INDEX(S$80:S$93,$D2420)/$E2420</f>
        <v/>
      </c>
      <c r="T2420" s="32">
        <f>INDEX(T$80:T$93,$D2420)/$E2420</f>
        <v/>
      </c>
      <c r="U2420" s="32">
        <f>INDEX(U$80:U$93,$D2420)/$E2420</f>
        <v/>
      </c>
      <c r="V2420" s="32">
        <f>INDEX(V$80:V$93,$D2420)/$E2420</f>
        <v/>
      </c>
      <c r="W2420" s="32">
        <f>INDEX(W$80:W$93,$D2420)/$E2420</f>
        <v/>
      </c>
      <c r="X2420" s="32">
        <f>INDEX(X$80:X$93,$D2420)/$E2420</f>
        <v/>
      </c>
      <c r="Y2420" s="32">
        <f>INDEX(Y$80:Y$93,$D2420)/$E2420</f>
        <v/>
      </c>
      <c r="Z2420" s="32">
        <f>INDEX(Z$80:Z$93,$D2420)/$E2420</f>
        <v/>
      </c>
      <c r="AA2420" s="32">
        <f>INDEX(AA$80:AA$93,$D2420)/$E2420</f>
        <v/>
      </c>
      <c r="AB2420" s="32">
        <f>INDEX(AB$80:AB$93,$D2420)/$E2420</f>
        <v/>
      </c>
      <c r="AC2420" s="32">
        <f>INDEX(AC$80:AC$93,$D2420)/$E2420</f>
        <v/>
      </c>
      <c r="AD2420" s="32">
        <f>INDEX(AD$80:AD$93,$D2420)/$E2420</f>
        <v/>
      </c>
      <c r="AF2420" s="11">
        <f>CodePrefix&amp;$A2420&amp;IF($C2420="","","."&amp;$C2420&amp;"."&amp;$B2420)&amp;INDEX(VarEnd,MATCH($A2420,VarKey,0))&amp;AF$5</f>
        <v/>
      </c>
      <c r="AG2420" s="37">
        <f>INDEX(AG$80:AG$93,$D2420)/$E2420</f>
        <v/>
      </c>
      <c r="AH2420" s="32">
        <f>INDEX(AH$80:AH$93,$D2420)/$E2420</f>
        <v/>
      </c>
      <c r="AI2420" s="32">
        <f>INDEX(AI$80:AI$93,$D2420)/$E2420</f>
        <v/>
      </c>
      <c r="AJ2420" s="32">
        <f>INDEX(AJ$80:AJ$93,$D2420)/$E2420</f>
        <v/>
      </c>
      <c r="AK2420" s="32">
        <f>INDEX(AK$80:AK$93,$D2420)/$E2420</f>
        <v/>
      </c>
      <c r="AL2420" s="32">
        <f>INDEX(AL$80:AL$93,$D2420)/$E2420</f>
        <v/>
      </c>
      <c r="AM2420" s="32">
        <f>INDEX(AM$80:AM$93,$D2420)/$E2420</f>
        <v/>
      </c>
      <c r="AN2420" s="32">
        <f>INDEX(AN$80:AN$93,$D2420)/$E2420</f>
        <v/>
      </c>
      <c r="AO2420" s="32">
        <f>INDEX(AO$80:AO$93,$D2420)/$E2420</f>
        <v/>
      </c>
      <c r="AP2420" s="32">
        <f>INDEX(AP$80:AP$93,$D2420)/$E2420</f>
        <v/>
      </c>
      <c r="AQ2420" s="32">
        <f>INDEX(AQ$80:AQ$93,$D2420)/$E2420</f>
        <v/>
      </c>
      <c r="AR2420" s="32">
        <f>INDEX(AR$80:AR$93,$D2420)/$E2420</f>
        <v/>
      </c>
      <c r="AS2420" s="32">
        <f>INDEX(AS$80:AS$93,$D2420)/$E2420</f>
        <v/>
      </c>
      <c r="AT2420" s="32">
        <f>INDEX(AT$80:AT$93,$D2420)/$E2420</f>
        <v/>
      </c>
      <c r="AU2420" s="32">
        <f>INDEX(AU$80:AU$93,$D2420)/$E2420</f>
        <v/>
      </c>
      <c r="AV2420" s="32">
        <f>INDEX(AV$80:AV$93,$D2420)/$E2420</f>
        <v/>
      </c>
      <c r="AW2420" s="32">
        <f>INDEX(AW$80:AW$93,$D2420)/$E2420</f>
        <v/>
      </c>
      <c r="AX2420" s="32">
        <f>INDEX(AX$80:AX$93,$D2420)/$E2420</f>
        <v/>
      </c>
      <c r="AY2420" s="32">
        <f>INDEX(AY$80:AY$93,$D2420)/$E2420</f>
        <v/>
      </c>
    </row>
    <row r="2421" hidden="1" outlineLevel="2">
      <c r="A2421" s="14" t="inlineStr">
        <is>
          <t>ntx</t>
        </is>
      </c>
      <c r="B2421" s="14" t="inlineStr">
        <is>
          <t>gso</t>
        </is>
      </c>
      <c r="C2421" s="14" t="inlineStr">
        <is>
          <t>cem</t>
        </is>
      </c>
      <c r="D2421" s="32">
        <f>INDEX(Inputs!$N$5:$N$132,MATCH($B2421&amp;"|"&amp;$C2421,Inputs!$A$5:$A$132,0))</f>
        <v/>
      </c>
      <c r="E2421" s="32">
        <f>INDEX(Inputs!$K$5:$K$132,MATCH($B2421&amp;"|"&amp;$C2421,Inputs!$A$5:$A$132,0))</f>
        <v/>
      </c>
      <c r="F2421" s="36" t="n"/>
      <c r="G2421" s="36" t="n"/>
      <c r="H2421" s="14">
        <f>INDEX(VarLab,MATCH($A2421,VarKey,0))&amp;INDEX(MemLab,MATCH($C2421&amp;"|"&amp;$B2421,MemKey,0))</f>
        <v/>
      </c>
      <c r="I2421" s="14">
        <f>INDEX(VarUnit,MATCH($A2421,VarKey,0))</f>
        <v/>
      </c>
      <c r="J2421" s="14">
        <f>INDEX(VarSrc,MATCH($A2421,VarKey,0))</f>
        <v/>
      </c>
      <c r="K2421" s="11">
        <f>CodePrefix&amp;$A2421&amp;IF($C2421="","","."&amp;$C2421&amp;"."&amp;$B2421)&amp;INDEX(VarEnd,MATCH($A2421,VarKey,0))&amp;K$5</f>
        <v/>
      </c>
      <c r="L2421" s="37">
        <f>INDEX(L$80:L$93,$D2421)/$E2421</f>
        <v/>
      </c>
      <c r="M2421" s="32">
        <f>INDEX(M$80:M$93,$D2421)/$E2421</f>
        <v/>
      </c>
      <c r="N2421" s="32">
        <f>INDEX(N$80:N$93,$D2421)/$E2421</f>
        <v/>
      </c>
      <c r="O2421" s="32">
        <f>INDEX(O$80:O$93,$D2421)/$E2421</f>
        <v/>
      </c>
      <c r="P2421" s="32">
        <f>INDEX(P$80:P$93,$D2421)/$E2421</f>
        <v/>
      </c>
      <c r="Q2421" s="32">
        <f>INDEX(Q$80:Q$93,$D2421)/$E2421</f>
        <v/>
      </c>
      <c r="R2421" s="32">
        <f>INDEX(R$80:R$93,$D2421)/$E2421</f>
        <v/>
      </c>
      <c r="S2421" s="32">
        <f>INDEX(S$80:S$93,$D2421)/$E2421</f>
        <v/>
      </c>
      <c r="T2421" s="32">
        <f>INDEX(T$80:T$93,$D2421)/$E2421</f>
        <v/>
      </c>
      <c r="U2421" s="32">
        <f>INDEX(U$80:U$93,$D2421)/$E2421</f>
        <v/>
      </c>
      <c r="V2421" s="32">
        <f>INDEX(V$80:V$93,$D2421)/$E2421</f>
        <v/>
      </c>
      <c r="W2421" s="32">
        <f>INDEX(W$80:W$93,$D2421)/$E2421</f>
        <v/>
      </c>
      <c r="X2421" s="32">
        <f>INDEX(X$80:X$93,$D2421)/$E2421</f>
        <v/>
      </c>
      <c r="Y2421" s="32">
        <f>INDEX(Y$80:Y$93,$D2421)/$E2421</f>
        <v/>
      </c>
      <c r="Z2421" s="32">
        <f>INDEX(Z$80:Z$93,$D2421)/$E2421</f>
        <v/>
      </c>
      <c r="AA2421" s="32">
        <f>INDEX(AA$80:AA$93,$D2421)/$E2421</f>
        <v/>
      </c>
      <c r="AB2421" s="32">
        <f>INDEX(AB$80:AB$93,$D2421)/$E2421</f>
        <v/>
      </c>
      <c r="AC2421" s="32">
        <f>INDEX(AC$80:AC$93,$D2421)/$E2421</f>
        <v/>
      </c>
      <c r="AD2421" s="32">
        <f>INDEX(AD$80:AD$93,$D2421)/$E2421</f>
        <v/>
      </c>
      <c r="AF2421" s="11">
        <f>CodePrefix&amp;$A2421&amp;IF($C2421="","","."&amp;$C2421&amp;"."&amp;$B2421)&amp;INDEX(VarEnd,MATCH($A2421,VarKey,0))&amp;AF$5</f>
        <v/>
      </c>
      <c r="AG2421" s="37">
        <f>INDEX(AG$80:AG$93,$D2421)/$E2421</f>
        <v/>
      </c>
      <c r="AH2421" s="32">
        <f>INDEX(AH$80:AH$93,$D2421)/$E2421</f>
        <v/>
      </c>
      <c r="AI2421" s="32">
        <f>INDEX(AI$80:AI$93,$D2421)/$E2421</f>
        <v/>
      </c>
      <c r="AJ2421" s="32">
        <f>INDEX(AJ$80:AJ$93,$D2421)/$E2421</f>
        <v/>
      </c>
      <c r="AK2421" s="32">
        <f>INDEX(AK$80:AK$93,$D2421)/$E2421</f>
        <v/>
      </c>
      <c r="AL2421" s="32">
        <f>INDEX(AL$80:AL$93,$D2421)/$E2421</f>
        <v/>
      </c>
      <c r="AM2421" s="32">
        <f>INDEX(AM$80:AM$93,$D2421)/$E2421</f>
        <v/>
      </c>
      <c r="AN2421" s="32">
        <f>INDEX(AN$80:AN$93,$D2421)/$E2421</f>
        <v/>
      </c>
      <c r="AO2421" s="32">
        <f>INDEX(AO$80:AO$93,$D2421)/$E2421</f>
        <v/>
      </c>
      <c r="AP2421" s="32">
        <f>INDEX(AP$80:AP$93,$D2421)/$E2421</f>
        <v/>
      </c>
      <c r="AQ2421" s="32">
        <f>INDEX(AQ$80:AQ$93,$D2421)/$E2421</f>
        <v/>
      </c>
      <c r="AR2421" s="32">
        <f>INDEX(AR$80:AR$93,$D2421)/$E2421</f>
        <v/>
      </c>
      <c r="AS2421" s="32">
        <f>INDEX(AS$80:AS$93,$D2421)/$E2421</f>
        <v/>
      </c>
      <c r="AT2421" s="32">
        <f>INDEX(AT$80:AT$93,$D2421)/$E2421</f>
        <v/>
      </c>
      <c r="AU2421" s="32">
        <f>INDEX(AU$80:AU$93,$D2421)/$E2421</f>
        <v/>
      </c>
      <c r="AV2421" s="32">
        <f>INDEX(AV$80:AV$93,$D2421)/$E2421</f>
        <v/>
      </c>
      <c r="AW2421" s="32">
        <f>INDEX(AW$80:AW$93,$D2421)/$E2421</f>
        <v/>
      </c>
      <c r="AX2421" s="32">
        <f>INDEX(AX$80:AX$93,$D2421)/$E2421</f>
        <v/>
      </c>
      <c r="AY2421" s="32">
        <f>INDEX(AY$80:AY$93,$D2421)/$E2421</f>
        <v/>
      </c>
    </row>
    <row r="2422" hidden="1" outlineLevel="2">
      <c r="A2422" s="14" t="inlineStr">
        <is>
          <t>ntx</t>
        </is>
      </c>
      <c r="B2422" s="14" t="inlineStr">
        <is>
          <t>die</t>
        </is>
      </c>
      <c r="C2422" s="14" t="inlineStr">
        <is>
          <t>cem</t>
        </is>
      </c>
      <c r="D2422" s="32">
        <f>INDEX(Inputs!$N$5:$N$132,MATCH($B2422&amp;"|"&amp;$C2422,Inputs!$A$5:$A$132,0))</f>
        <v/>
      </c>
      <c r="E2422" s="32">
        <f>INDEX(Inputs!$K$5:$K$132,MATCH($B2422&amp;"|"&amp;$C2422,Inputs!$A$5:$A$132,0))</f>
        <v/>
      </c>
      <c r="F2422" s="36" t="n"/>
      <c r="G2422" s="36" t="n"/>
      <c r="H2422" s="14">
        <f>INDEX(VarLab,MATCH($A2422,VarKey,0))&amp;INDEX(MemLab,MATCH($C2422&amp;"|"&amp;$B2422,MemKey,0))</f>
        <v/>
      </c>
      <c r="I2422" s="14">
        <f>INDEX(VarUnit,MATCH($A2422,VarKey,0))</f>
        <v/>
      </c>
      <c r="J2422" s="14">
        <f>INDEX(VarSrc,MATCH($A2422,VarKey,0))</f>
        <v/>
      </c>
      <c r="K2422" s="11">
        <f>CodePrefix&amp;$A2422&amp;IF($C2422="","","."&amp;$C2422&amp;"."&amp;$B2422)&amp;INDEX(VarEnd,MATCH($A2422,VarKey,0))&amp;K$5</f>
        <v/>
      </c>
      <c r="L2422" s="37">
        <f>INDEX(L$80:L$93,$D2422)/$E2422</f>
        <v/>
      </c>
      <c r="M2422" s="32">
        <f>INDEX(M$80:M$93,$D2422)/$E2422</f>
        <v/>
      </c>
      <c r="N2422" s="32">
        <f>INDEX(N$80:N$93,$D2422)/$E2422</f>
        <v/>
      </c>
      <c r="O2422" s="32">
        <f>INDEX(O$80:O$93,$D2422)/$E2422</f>
        <v/>
      </c>
      <c r="P2422" s="32">
        <f>INDEX(P$80:P$93,$D2422)/$E2422</f>
        <v/>
      </c>
      <c r="Q2422" s="32">
        <f>INDEX(Q$80:Q$93,$D2422)/$E2422</f>
        <v/>
      </c>
      <c r="R2422" s="32">
        <f>INDEX(R$80:R$93,$D2422)/$E2422</f>
        <v/>
      </c>
      <c r="S2422" s="32">
        <f>INDEX(S$80:S$93,$D2422)/$E2422</f>
        <v/>
      </c>
      <c r="T2422" s="32">
        <f>INDEX(T$80:T$93,$D2422)/$E2422</f>
        <v/>
      </c>
      <c r="U2422" s="32">
        <f>INDEX(U$80:U$93,$D2422)/$E2422</f>
        <v/>
      </c>
      <c r="V2422" s="32">
        <f>INDEX(V$80:V$93,$D2422)/$E2422</f>
        <v/>
      </c>
      <c r="W2422" s="32">
        <f>INDEX(W$80:W$93,$D2422)/$E2422</f>
        <v/>
      </c>
      <c r="X2422" s="32">
        <f>INDEX(X$80:X$93,$D2422)/$E2422</f>
        <v/>
      </c>
      <c r="Y2422" s="32">
        <f>INDEX(Y$80:Y$93,$D2422)/$E2422</f>
        <v/>
      </c>
      <c r="Z2422" s="32">
        <f>INDEX(Z$80:Z$93,$D2422)/$E2422</f>
        <v/>
      </c>
      <c r="AA2422" s="32">
        <f>INDEX(AA$80:AA$93,$D2422)/$E2422</f>
        <v/>
      </c>
      <c r="AB2422" s="32">
        <f>INDEX(AB$80:AB$93,$D2422)/$E2422</f>
        <v/>
      </c>
      <c r="AC2422" s="32">
        <f>INDEX(AC$80:AC$93,$D2422)/$E2422</f>
        <v/>
      </c>
      <c r="AD2422" s="32">
        <f>INDEX(AD$80:AD$93,$D2422)/$E2422</f>
        <v/>
      </c>
      <c r="AF2422" s="11">
        <f>CodePrefix&amp;$A2422&amp;IF($C2422="","","."&amp;$C2422&amp;"."&amp;$B2422)&amp;INDEX(VarEnd,MATCH($A2422,VarKey,0))&amp;AF$5</f>
        <v/>
      </c>
      <c r="AG2422" s="37">
        <f>INDEX(AG$80:AG$93,$D2422)/$E2422</f>
        <v/>
      </c>
      <c r="AH2422" s="32">
        <f>INDEX(AH$80:AH$93,$D2422)/$E2422</f>
        <v/>
      </c>
      <c r="AI2422" s="32">
        <f>INDEX(AI$80:AI$93,$D2422)/$E2422</f>
        <v/>
      </c>
      <c r="AJ2422" s="32">
        <f>INDEX(AJ$80:AJ$93,$D2422)/$E2422</f>
        <v/>
      </c>
      <c r="AK2422" s="32">
        <f>INDEX(AK$80:AK$93,$D2422)/$E2422</f>
        <v/>
      </c>
      <c r="AL2422" s="32">
        <f>INDEX(AL$80:AL$93,$D2422)/$E2422</f>
        <v/>
      </c>
      <c r="AM2422" s="32">
        <f>INDEX(AM$80:AM$93,$D2422)/$E2422</f>
        <v/>
      </c>
      <c r="AN2422" s="32">
        <f>INDEX(AN$80:AN$93,$D2422)/$E2422</f>
        <v/>
      </c>
      <c r="AO2422" s="32">
        <f>INDEX(AO$80:AO$93,$D2422)/$E2422</f>
        <v/>
      </c>
      <c r="AP2422" s="32">
        <f>INDEX(AP$80:AP$93,$D2422)/$E2422</f>
        <v/>
      </c>
      <c r="AQ2422" s="32">
        <f>INDEX(AQ$80:AQ$93,$D2422)/$E2422</f>
        <v/>
      </c>
      <c r="AR2422" s="32">
        <f>INDEX(AR$80:AR$93,$D2422)/$E2422</f>
        <v/>
      </c>
      <c r="AS2422" s="32">
        <f>INDEX(AS$80:AS$93,$D2422)/$E2422</f>
        <v/>
      </c>
      <c r="AT2422" s="32">
        <f>INDEX(AT$80:AT$93,$D2422)/$E2422</f>
        <v/>
      </c>
      <c r="AU2422" s="32">
        <f>INDEX(AU$80:AU$93,$D2422)/$E2422</f>
        <v/>
      </c>
      <c r="AV2422" s="32">
        <f>INDEX(AV$80:AV$93,$D2422)/$E2422</f>
        <v/>
      </c>
      <c r="AW2422" s="32">
        <f>INDEX(AW$80:AW$93,$D2422)/$E2422</f>
        <v/>
      </c>
      <c r="AX2422" s="32">
        <f>INDEX(AX$80:AX$93,$D2422)/$E2422</f>
        <v/>
      </c>
      <c r="AY2422" s="32">
        <f>INDEX(AY$80:AY$93,$D2422)/$E2422</f>
        <v/>
      </c>
    </row>
    <row r="2423" hidden="1" outlineLevel="2">
      <c r="A2423" s="14" t="inlineStr">
        <is>
          <t>ntx</t>
        </is>
      </c>
      <c r="B2423" s="14" t="inlineStr">
        <is>
          <t>lpg</t>
        </is>
      </c>
      <c r="C2423" s="14" t="inlineStr">
        <is>
          <t>cem</t>
        </is>
      </c>
      <c r="D2423" s="32">
        <f>INDEX(Inputs!$N$5:$N$132,MATCH($B2423&amp;"|"&amp;$C2423,Inputs!$A$5:$A$132,0))</f>
        <v/>
      </c>
      <c r="E2423" s="32">
        <f>INDEX(Inputs!$K$5:$K$132,MATCH($B2423&amp;"|"&amp;$C2423,Inputs!$A$5:$A$132,0))</f>
        <v/>
      </c>
      <c r="F2423" s="36" t="n"/>
      <c r="G2423" s="36" t="n"/>
      <c r="H2423" s="14">
        <f>INDEX(VarLab,MATCH($A2423,VarKey,0))&amp;INDEX(MemLab,MATCH($C2423&amp;"|"&amp;$B2423,MemKey,0))</f>
        <v/>
      </c>
      <c r="I2423" s="14">
        <f>INDEX(VarUnit,MATCH($A2423,VarKey,0))</f>
        <v/>
      </c>
      <c r="J2423" s="14">
        <f>INDEX(VarSrc,MATCH($A2423,VarKey,0))</f>
        <v/>
      </c>
      <c r="K2423" s="11">
        <f>CodePrefix&amp;$A2423&amp;IF($C2423="","","."&amp;$C2423&amp;"."&amp;$B2423)&amp;INDEX(VarEnd,MATCH($A2423,VarKey,0))&amp;K$5</f>
        <v/>
      </c>
      <c r="L2423" s="37">
        <f>INDEX(L$80:L$93,$D2423)/$E2423</f>
        <v/>
      </c>
      <c r="M2423" s="32">
        <f>INDEX(M$80:M$93,$D2423)/$E2423</f>
        <v/>
      </c>
      <c r="N2423" s="32">
        <f>INDEX(N$80:N$93,$D2423)/$E2423</f>
        <v/>
      </c>
      <c r="O2423" s="32">
        <f>INDEX(O$80:O$93,$D2423)/$E2423</f>
        <v/>
      </c>
      <c r="P2423" s="32">
        <f>INDEX(P$80:P$93,$D2423)/$E2423</f>
        <v/>
      </c>
      <c r="Q2423" s="32">
        <f>INDEX(Q$80:Q$93,$D2423)/$E2423</f>
        <v/>
      </c>
      <c r="R2423" s="32">
        <f>INDEX(R$80:R$93,$D2423)/$E2423</f>
        <v/>
      </c>
      <c r="S2423" s="32">
        <f>INDEX(S$80:S$93,$D2423)/$E2423</f>
        <v/>
      </c>
      <c r="T2423" s="32">
        <f>INDEX(T$80:T$93,$D2423)/$E2423</f>
        <v/>
      </c>
      <c r="U2423" s="32">
        <f>INDEX(U$80:U$93,$D2423)/$E2423</f>
        <v/>
      </c>
      <c r="V2423" s="32">
        <f>INDEX(V$80:V$93,$D2423)/$E2423</f>
        <v/>
      </c>
      <c r="W2423" s="32">
        <f>INDEX(W$80:W$93,$D2423)/$E2423</f>
        <v/>
      </c>
      <c r="X2423" s="32">
        <f>INDEX(X$80:X$93,$D2423)/$E2423</f>
        <v/>
      </c>
      <c r="Y2423" s="32">
        <f>INDEX(Y$80:Y$93,$D2423)/$E2423</f>
        <v/>
      </c>
      <c r="Z2423" s="32">
        <f>INDEX(Z$80:Z$93,$D2423)/$E2423</f>
        <v/>
      </c>
      <c r="AA2423" s="32">
        <f>INDEX(AA$80:AA$93,$D2423)/$E2423</f>
        <v/>
      </c>
      <c r="AB2423" s="32">
        <f>INDEX(AB$80:AB$93,$D2423)/$E2423</f>
        <v/>
      </c>
      <c r="AC2423" s="32">
        <f>INDEX(AC$80:AC$93,$D2423)/$E2423</f>
        <v/>
      </c>
      <c r="AD2423" s="32">
        <f>INDEX(AD$80:AD$93,$D2423)/$E2423</f>
        <v/>
      </c>
      <c r="AF2423" s="11">
        <f>CodePrefix&amp;$A2423&amp;IF($C2423="","","."&amp;$C2423&amp;"."&amp;$B2423)&amp;INDEX(VarEnd,MATCH($A2423,VarKey,0))&amp;AF$5</f>
        <v/>
      </c>
      <c r="AG2423" s="37">
        <f>INDEX(AG$80:AG$93,$D2423)/$E2423</f>
        <v/>
      </c>
      <c r="AH2423" s="32">
        <f>INDEX(AH$80:AH$93,$D2423)/$E2423</f>
        <v/>
      </c>
      <c r="AI2423" s="32">
        <f>INDEX(AI$80:AI$93,$D2423)/$E2423</f>
        <v/>
      </c>
      <c r="AJ2423" s="32">
        <f>INDEX(AJ$80:AJ$93,$D2423)/$E2423</f>
        <v/>
      </c>
      <c r="AK2423" s="32">
        <f>INDEX(AK$80:AK$93,$D2423)/$E2423</f>
        <v/>
      </c>
      <c r="AL2423" s="32">
        <f>INDEX(AL$80:AL$93,$D2423)/$E2423</f>
        <v/>
      </c>
      <c r="AM2423" s="32">
        <f>INDEX(AM$80:AM$93,$D2423)/$E2423</f>
        <v/>
      </c>
      <c r="AN2423" s="32">
        <f>INDEX(AN$80:AN$93,$D2423)/$E2423</f>
        <v/>
      </c>
      <c r="AO2423" s="32">
        <f>INDEX(AO$80:AO$93,$D2423)/$E2423</f>
        <v/>
      </c>
      <c r="AP2423" s="32">
        <f>INDEX(AP$80:AP$93,$D2423)/$E2423</f>
        <v/>
      </c>
      <c r="AQ2423" s="32">
        <f>INDEX(AQ$80:AQ$93,$D2423)/$E2423</f>
        <v/>
      </c>
      <c r="AR2423" s="32">
        <f>INDEX(AR$80:AR$93,$D2423)/$E2423</f>
        <v/>
      </c>
      <c r="AS2423" s="32">
        <f>INDEX(AS$80:AS$93,$D2423)/$E2423</f>
        <v/>
      </c>
      <c r="AT2423" s="32">
        <f>INDEX(AT$80:AT$93,$D2423)/$E2423</f>
        <v/>
      </c>
      <c r="AU2423" s="32">
        <f>INDEX(AU$80:AU$93,$D2423)/$E2423</f>
        <v/>
      </c>
      <c r="AV2423" s="32">
        <f>INDEX(AV$80:AV$93,$D2423)/$E2423</f>
        <v/>
      </c>
      <c r="AW2423" s="32">
        <f>INDEX(AW$80:AW$93,$D2423)/$E2423</f>
        <v/>
      </c>
      <c r="AX2423" s="32">
        <f>INDEX(AX$80:AX$93,$D2423)/$E2423</f>
        <v/>
      </c>
      <c r="AY2423" s="32">
        <f>INDEX(AY$80:AY$93,$D2423)/$E2423</f>
        <v/>
      </c>
    </row>
    <row r="2424" hidden="1" outlineLevel="2">
      <c r="A2424" s="14" t="inlineStr">
        <is>
          <t>ntx</t>
        </is>
      </c>
      <c r="B2424" s="14" t="inlineStr">
        <is>
          <t>ker</t>
        </is>
      </c>
      <c r="C2424" s="14" t="inlineStr">
        <is>
          <t>cem</t>
        </is>
      </c>
      <c r="D2424" s="32">
        <f>INDEX(Inputs!$N$5:$N$132,MATCH($B2424&amp;"|"&amp;$C2424,Inputs!$A$5:$A$132,0))</f>
        <v/>
      </c>
      <c r="E2424" s="32">
        <f>INDEX(Inputs!$K$5:$K$132,MATCH($B2424&amp;"|"&amp;$C2424,Inputs!$A$5:$A$132,0))</f>
        <v/>
      </c>
      <c r="F2424" s="36" t="n"/>
      <c r="G2424" s="36" t="n"/>
      <c r="H2424" s="14">
        <f>INDEX(VarLab,MATCH($A2424,VarKey,0))&amp;INDEX(MemLab,MATCH($C2424&amp;"|"&amp;$B2424,MemKey,0))</f>
        <v/>
      </c>
      <c r="I2424" s="14">
        <f>INDEX(VarUnit,MATCH($A2424,VarKey,0))</f>
        <v/>
      </c>
      <c r="J2424" s="14">
        <f>INDEX(VarSrc,MATCH($A2424,VarKey,0))</f>
        <v/>
      </c>
      <c r="K2424" s="11">
        <f>CodePrefix&amp;$A2424&amp;IF($C2424="","","."&amp;$C2424&amp;"."&amp;$B2424)&amp;INDEX(VarEnd,MATCH($A2424,VarKey,0))&amp;K$5</f>
        <v/>
      </c>
      <c r="L2424" s="37">
        <f>INDEX(L$80:L$93,$D2424)/$E2424</f>
        <v/>
      </c>
      <c r="M2424" s="32">
        <f>INDEX(M$80:M$93,$D2424)/$E2424</f>
        <v/>
      </c>
      <c r="N2424" s="32">
        <f>INDEX(N$80:N$93,$D2424)/$E2424</f>
        <v/>
      </c>
      <c r="O2424" s="32">
        <f>INDEX(O$80:O$93,$D2424)/$E2424</f>
        <v/>
      </c>
      <c r="P2424" s="32">
        <f>INDEX(P$80:P$93,$D2424)/$E2424</f>
        <v/>
      </c>
      <c r="Q2424" s="32">
        <f>INDEX(Q$80:Q$93,$D2424)/$E2424</f>
        <v/>
      </c>
      <c r="R2424" s="32">
        <f>INDEX(R$80:R$93,$D2424)/$E2424</f>
        <v/>
      </c>
      <c r="S2424" s="32">
        <f>INDEX(S$80:S$93,$D2424)/$E2424</f>
        <v/>
      </c>
      <c r="T2424" s="32">
        <f>INDEX(T$80:T$93,$D2424)/$E2424</f>
        <v/>
      </c>
      <c r="U2424" s="32">
        <f>INDEX(U$80:U$93,$D2424)/$E2424</f>
        <v/>
      </c>
      <c r="V2424" s="32">
        <f>INDEX(V$80:V$93,$D2424)/$E2424</f>
        <v/>
      </c>
      <c r="W2424" s="32">
        <f>INDEX(W$80:W$93,$D2424)/$E2424</f>
        <v/>
      </c>
      <c r="X2424" s="32">
        <f>INDEX(X$80:X$93,$D2424)/$E2424</f>
        <v/>
      </c>
      <c r="Y2424" s="32">
        <f>INDEX(Y$80:Y$93,$D2424)/$E2424</f>
        <v/>
      </c>
      <c r="Z2424" s="32">
        <f>INDEX(Z$80:Z$93,$D2424)/$E2424</f>
        <v/>
      </c>
      <c r="AA2424" s="32">
        <f>INDEX(AA$80:AA$93,$D2424)/$E2424</f>
        <v/>
      </c>
      <c r="AB2424" s="32">
        <f>INDEX(AB$80:AB$93,$D2424)/$E2424</f>
        <v/>
      </c>
      <c r="AC2424" s="32">
        <f>INDEX(AC$80:AC$93,$D2424)/$E2424</f>
        <v/>
      </c>
      <c r="AD2424" s="32">
        <f>INDEX(AD$80:AD$93,$D2424)/$E2424</f>
        <v/>
      </c>
      <c r="AF2424" s="11">
        <f>CodePrefix&amp;$A2424&amp;IF($C2424="","","."&amp;$C2424&amp;"."&amp;$B2424)&amp;INDEX(VarEnd,MATCH($A2424,VarKey,0))&amp;AF$5</f>
        <v/>
      </c>
      <c r="AG2424" s="37">
        <f>INDEX(AG$80:AG$93,$D2424)/$E2424</f>
        <v/>
      </c>
      <c r="AH2424" s="32">
        <f>INDEX(AH$80:AH$93,$D2424)/$E2424</f>
        <v/>
      </c>
      <c r="AI2424" s="32">
        <f>INDEX(AI$80:AI$93,$D2424)/$E2424</f>
        <v/>
      </c>
      <c r="AJ2424" s="32">
        <f>INDEX(AJ$80:AJ$93,$D2424)/$E2424</f>
        <v/>
      </c>
      <c r="AK2424" s="32">
        <f>INDEX(AK$80:AK$93,$D2424)/$E2424</f>
        <v/>
      </c>
      <c r="AL2424" s="32">
        <f>INDEX(AL$80:AL$93,$D2424)/$E2424</f>
        <v/>
      </c>
      <c r="AM2424" s="32">
        <f>INDEX(AM$80:AM$93,$D2424)/$E2424</f>
        <v/>
      </c>
      <c r="AN2424" s="32">
        <f>INDEX(AN$80:AN$93,$D2424)/$E2424</f>
        <v/>
      </c>
      <c r="AO2424" s="32">
        <f>INDEX(AO$80:AO$93,$D2424)/$E2424</f>
        <v/>
      </c>
      <c r="AP2424" s="32">
        <f>INDEX(AP$80:AP$93,$D2424)/$E2424</f>
        <v/>
      </c>
      <c r="AQ2424" s="32">
        <f>INDEX(AQ$80:AQ$93,$D2424)/$E2424</f>
        <v/>
      </c>
      <c r="AR2424" s="32">
        <f>INDEX(AR$80:AR$93,$D2424)/$E2424</f>
        <v/>
      </c>
      <c r="AS2424" s="32">
        <f>INDEX(AS$80:AS$93,$D2424)/$E2424</f>
        <v/>
      </c>
      <c r="AT2424" s="32">
        <f>INDEX(AT$80:AT$93,$D2424)/$E2424</f>
        <v/>
      </c>
      <c r="AU2424" s="32">
        <f>INDEX(AU$80:AU$93,$D2424)/$E2424</f>
        <v/>
      </c>
      <c r="AV2424" s="32">
        <f>INDEX(AV$80:AV$93,$D2424)/$E2424</f>
        <v/>
      </c>
      <c r="AW2424" s="32">
        <f>INDEX(AW$80:AW$93,$D2424)/$E2424</f>
        <v/>
      </c>
      <c r="AX2424" s="32">
        <f>INDEX(AX$80:AX$93,$D2424)/$E2424</f>
        <v/>
      </c>
      <c r="AY2424" s="32">
        <f>INDEX(AY$80:AY$93,$D2424)/$E2424</f>
        <v/>
      </c>
    </row>
    <row r="2425" hidden="1" outlineLevel="2">
      <c r="A2425" s="14" t="inlineStr">
        <is>
          <t>ntx</t>
        </is>
      </c>
      <c r="B2425" s="14" t="inlineStr">
        <is>
          <t>oop</t>
        </is>
      </c>
      <c r="C2425" s="14" t="inlineStr">
        <is>
          <t>cem</t>
        </is>
      </c>
      <c r="D2425" s="32">
        <f>INDEX(Inputs!$N$5:$N$132,MATCH($B2425&amp;"|"&amp;$C2425,Inputs!$A$5:$A$132,0))</f>
        <v/>
      </c>
      <c r="E2425" s="32">
        <f>INDEX(Inputs!$K$5:$K$132,MATCH($B2425&amp;"|"&amp;$C2425,Inputs!$A$5:$A$132,0))</f>
        <v/>
      </c>
      <c r="F2425" s="36" t="n"/>
      <c r="G2425" s="36" t="n"/>
      <c r="H2425" s="14">
        <f>INDEX(VarLab,MATCH($A2425,VarKey,0))&amp;INDEX(MemLab,MATCH($C2425&amp;"|"&amp;$B2425,MemKey,0))</f>
        <v/>
      </c>
      <c r="I2425" s="14">
        <f>INDEX(VarUnit,MATCH($A2425,VarKey,0))</f>
        <v/>
      </c>
      <c r="J2425" s="14">
        <f>INDEX(VarSrc,MATCH($A2425,VarKey,0))</f>
        <v/>
      </c>
      <c r="K2425" s="11">
        <f>CodePrefix&amp;$A2425&amp;IF($C2425="","","."&amp;$C2425&amp;"."&amp;$B2425)&amp;INDEX(VarEnd,MATCH($A2425,VarKey,0))&amp;K$5</f>
        <v/>
      </c>
      <c r="L2425" s="37">
        <f>INDEX(L$80:L$93,$D2425)/$E2425</f>
        <v/>
      </c>
      <c r="M2425" s="32">
        <f>INDEX(M$80:M$93,$D2425)/$E2425</f>
        <v/>
      </c>
      <c r="N2425" s="32">
        <f>INDEX(N$80:N$93,$D2425)/$E2425</f>
        <v/>
      </c>
      <c r="O2425" s="32">
        <f>INDEX(O$80:O$93,$D2425)/$E2425</f>
        <v/>
      </c>
      <c r="P2425" s="32">
        <f>INDEX(P$80:P$93,$D2425)/$E2425</f>
        <v/>
      </c>
      <c r="Q2425" s="32">
        <f>INDEX(Q$80:Q$93,$D2425)/$E2425</f>
        <v/>
      </c>
      <c r="R2425" s="32">
        <f>INDEX(R$80:R$93,$D2425)/$E2425</f>
        <v/>
      </c>
      <c r="S2425" s="32">
        <f>INDEX(S$80:S$93,$D2425)/$E2425</f>
        <v/>
      </c>
      <c r="T2425" s="32">
        <f>INDEX(T$80:T$93,$D2425)/$E2425</f>
        <v/>
      </c>
      <c r="U2425" s="32">
        <f>INDEX(U$80:U$93,$D2425)/$E2425</f>
        <v/>
      </c>
      <c r="V2425" s="32">
        <f>INDEX(V$80:V$93,$D2425)/$E2425</f>
        <v/>
      </c>
      <c r="W2425" s="32">
        <f>INDEX(W$80:W$93,$D2425)/$E2425</f>
        <v/>
      </c>
      <c r="X2425" s="32">
        <f>INDEX(X$80:X$93,$D2425)/$E2425</f>
        <v/>
      </c>
      <c r="Y2425" s="32">
        <f>INDEX(Y$80:Y$93,$D2425)/$E2425</f>
        <v/>
      </c>
      <c r="Z2425" s="32">
        <f>INDEX(Z$80:Z$93,$D2425)/$E2425</f>
        <v/>
      </c>
      <c r="AA2425" s="32">
        <f>INDEX(AA$80:AA$93,$D2425)/$E2425</f>
        <v/>
      </c>
      <c r="AB2425" s="32">
        <f>INDEX(AB$80:AB$93,$D2425)/$E2425</f>
        <v/>
      </c>
      <c r="AC2425" s="32">
        <f>INDEX(AC$80:AC$93,$D2425)/$E2425</f>
        <v/>
      </c>
      <c r="AD2425" s="32">
        <f>INDEX(AD$80:AD$93,$D2425)/$E2425</f>
        <v/>
      </c>
      <c r="AF2425" s="11">
        <f>CodePrefix&amp;$A2425&amp;IF($C2425="","","."&amp;$C2425&amp;"."&amp;$B2425)&amp;INDEX(VarEnd,MATCH($A2425,VarKey,0))&amp;AF$5</f>
        <v/>
      </c>
      <c r="AG2425" s="37">
        <f>INDEX(AG$80:AG$93,$D2425)/$E2425</f>
        <v/>
      </c>
      <c r="AH2425" s="32">
        <f>INDEX(AH$80:AH$93,$D2425)/$E2425</f>
        <v/>
      </c>
      <c r="AI2425" s="32">
        <f>INDEX(AI$80:AI$93,$D2425)/$E2425</f>
        <v/>
      </c>
      <c r="AJ2425" s="32">
        <f>INDEX(AJ$80:AJ$93,$D2425)/$E2425</f>
        <v/>
      </c>
      <c r="AK2425" s="32">
        <f>INDEX(AK$80:AK$93,$D2425)/$E2425</f>
        <v/>
      </c>
      <c r="AL2425" s="32">
        <f>INDEX(AL$80:AL$93,$D2425)/$E2425</f>
        <v/>
      </c>
      <c r="AM2425" s="32">
        <f>INDEX(AM$80:AM$93,$D2425)/$E2425</f>
        <v/>
      </c>
      <c r="AN2425" s="32">
        <f>INDEX(AN$80:AN$93,$D2425)/$E2425</f>
        <v/>
      </c>
      <c r="AO2425" s="32">
        <f>INDEX(AO$80:AO$93,$D2425)/$E2425</f>
        <v/>
      </c>
      <c r="AP2425" s="32">
        <f>INDEX(AP$80:AP$93,$D2425)/$E2425</f>
        <v/>
      </c>
      <c r="AQ2425" s="32">
        <f>INDEX(AQ$80:AQ$93,$D2425)/$E2425</f>
        <v/>
      </c>
      <c r="AR2425" s="32">
        <f>INDEX(AR$80:AR$93,$D2425)/$E2425</f>
        <v/>
      </c>
      <c r="AS2425" s="32">
        <f>INDEX(AS$80:AS$93,$D2425)/$E2425</f>
        <v/>
      </c>
      <c r="AT2425" s="32">
        <f>INDEX(AT$80:AT$93,$D2425)/$E2425</f>
        <v/>
      </c>
      <c r="AU2425" s="32">
        <f>INDEX(AU$80:AU$93,$D2425)/$E2425</f>
        <v/>
      </c>
      <c r="AV2425" s="32">
        <f>INDEX(AV$80:AV$93,$D2425)/$E2425</f>
        <v/>
      </c>
      <c r="AW2425" s="32">
        <f>INDEX(AW$80:AW$93,$D2425)/$E2425</f>
        <v/>
      </c>
      <c r="AX2425" s="32">
        <f>INDEX(AX$80:AX$93,$D2425)/$E2425</f>
        <v/>
      </c>
      <c r="AY2425" s="32">
        <f>INDEX(AY$80:AY$93,$D2425)/$E2425</f>
        <v/>
      </c>
    </row>
    <row r="2426" hidden="1" outlineLevel="2">
      <c r="A2426" s="14" t="inlineStr">
        <is>
          <t>ntx</t>
        </is>
      </c>
      <c r="B2426" s="14" t="inlineStr">
        <is>
          <t>bio</t>
        </is>
      </c>
      <c r="C2426" s="14" t="inlineStr">
        <is>
          <t>cem</t>
        </is>
      </c>
      <c r="D2426" s="32">
        <f>INDEX(Inputs!$N$5:$N$132,MATCH($B2426&amp;"|"&amp;$C2426,Inputs!$A$5:$A$132,0))</f>
        <v/>
      </c>
      <c r="E2426" s="32">
        <f>INDEX(Inputs!$K$5:$K$132,MATCH($B2426&amp;"|"&amp;$C2426,Inputs!$A$5:$A$132,0))</f>
        <v/>
      </c>
      <c r="F2426" s="36" t="n"/>
      <c r="G2426" s="36" t="n"/>
      <c r="H2426" s="14">
        <f>INDEX(VarLab,MATCH($A2426,VarKey,0))&amp;INDEX(MemLab,MATCH($C2426&amp;"|"&amp;$B2426,MemKey,0))</f>
        <v/>
      </c>
      <c r="I2426" s="14">
        <f>INDEX(VarUnit,MATCH($A2426,VarKey,0))</f>
        <v/>
      </c>
      <c r="J2426" s="14">
        <f>INDEX(VarSrc,MATCH($A2426,VarKey,0))</f>
        <v/>
      </c>
      <c r="K2426" s="11">
        <f>CodePrefix&amp;$A2426&amp;IF($C2426="","","."&amp;$C2426&amp;"."&amp;$B2426)&amp;INDEX(VarEnd,MATCH($A2426,VarKey,0))&amp;K$5</f>
        <v/>
      </c>
      <c r="L2426" s="37">
        <f>INDEX(L$80:L$93,$D2426)/$E2426</f>
        <v/>
      </c>
      <c r="M2426" s="32">
        <f>INDEX(M$80:M$93,$D2426)/$E2426</f>
        <v/>
      </c>
      <c r="N2426" s="32">
        <f>INDEX(N$80:N$93,$D2426)/$E2426</f>
        <v/>
      </c>
      <c r="O2426" s="32">
        <f>INDEX(O$80:O$93,$D2426)/$E2426</f>
        <v/>
      </c>
      <c r="P2426" s="32">
        <f>INDEX(P$80:P$93,$D2426)/$E2426</f>
        <v/>
      </c>
      <c r="Q2426" s="32">
        <f>INDEX(Q$80:Q$93,$D2426)/$E2426</f>
        <v/>
      </c>
      <c r="R2426" s="32">
        <f>INDEX(R$80:R$93,$D2426)/$E2426</f>
        <v/>
      </c>
      <c r="S2426" s="32">
        <f>INDEX(S$80:S$93,$D2426)/$E2426</f>
        <v/>
      </c>
      <c r="T2426" s="32">
        <f>INDEX(T$80:T$93,$D2426)/$E2426</f>
        <v/>
      </c>
      <c r="U2426" s="32">
        <f>INDEX(U$80:U$93,$D2426)/$E2426</f>
        <v/>
      </c>
      <c r="V2426" s="32">
        <f>INDEX(V$80:V$93,$D2426)/$E2426</f>
        <v/>
      </c>
      <c r="W2426" s="32">
        <f>INDEX(W$80:W$93,$D2426)/$E2426</f>
        <v/>
      </c>
      <c r="X2426" s="32">
        <f>INDEX(X$80:X$93,$D2426)/$E2426</f>
        <v/>
      </c>
      <c r="Y2426" s="32">
        <f>INDEX(Y$80:Y$93,$D2426)/$E2426</f>
        <v/>
      </c>
      <c r="Z2426" s="32">
        <f>INDEX(Z$80:Z$93,$D2426)/$E2426</f>
        <v/>
      </c>
      <c r="AA2426" s="32">
        <f>INDEX(AA$80:AA$93,$D2426)/$E2426</f>
        <v/>
      </c>
      <c r="AB2426" s="32">
        <f>INDEX(AB$80:AB$93,$D2426)/$E2426</f>
        <v/>
      </c>
      <c r="AC2426" s="32">
        <f>INDEX(AC$80:AC$93,$D2426)/$E2426</f>
        <v/>
      </c>
      <c r="AD2426" s="32">
        <f>INDEX(AD$80:AD$93,$D2426)/$E2426</f>
        <v/>
      </c>
      <c r="AF2426" s="11">
        <f>CodePrefix&amp;$A2426&amp;IF($C2426="","","."&amp;$C2426&amp;"."&amp;$B2426)&amp;INDEX(VarEnd,MATCH($A2426,VarKey,0))&amp;AF$5</f>
        <v/>
      </c>
      <c r="AG2426" s="37">
        <f>INDEX(AG$80:AG$93,$D2426)/$E2426</f>
        <v/>
      </c>
      <c r="AH2426" s="32">
        <f>INDEX(AH$80:AH$93,$D2426)/$E2426</f>
        <v/>
      </c>
      <c r="AI2426" s="32">
        <f>INDEX(AI$80:AI$93,$D2426)/$E2426</f>
        <v/>
      </c>
      <c r="AJ2426" s="32">
        <f>INDEX(AJ$80:AJ$93,$D2426)/$E2426</f>
        <v/>
      </c>
      <c r="AK2426" s="32">
        <f>INDEX(AK$80:AK$93,$D2426)/$E2426</f>
        <v/>
      </c>
      <c r="AL2426" s="32">
        <f>INDEX(AL$80:AL$93,$D2426)/$E2426</f>
        <v/>
      </c>
      <c r="AM2426" s="32">
        <f>INDEX(AM$80:AM$93,$D2426)/$E2426</f>
        <v/>
      </c>
      <c r="AN2426" s="32">
        <f>INDEX(AN$80:AN$93,$D2426)/$E2426</f>
        <v/>
      </c>
      <c r="AO2426" s="32">
        <f>INDEX(AO$80:AO$93,$D2426)/$E2426</f>
        <v/>
      </c>
      <c r="AP2426" s="32">
        <f>INDEX(AP$80:AP$93,$D2426)/$E2426</f>
        <v/>
      </c>
      <c r="AQ2426" s="32">
        <f>INDEX(AQ$80:AQ$93,$D2426)/$E2426</f>
        <v/>
      </c>
      <c r="AR2426" s="32">
        <f>INDEX(AR$80:AR$93,$D2426)/$E2426</f>
        <v/>
      </c>
      <c r="AS2426" s="32">
        <f>INDEX(AS$80:AS$93,$D2426)/$E2426</f>
        <v/>
      </c>
      <c r="AT2426" s="32">
        <f>INDEX(AT$80:AT$93,$D2426)/$E2426</f>
        <v/>
      </c>
      <c r="AU2426" s="32">
        <f>INDEX(AU$80:AU$93,$D2426)/$E2426</f>
        <v/>
      </c>
      <c r="AV2426" s="32">
        <f>INDEX(AV$80:AV$93,$D2426)/$E2426</f>
        <v/>
      </c>
      <c r="AW2426" s="32">
        <f>INDEX(AW$80:AW$93,$D2426)/$E2426</f>
        <v/>
      </c>
      <c r="AX2426" s="32">
        <f>INDEX(AX$80:AX$93,$D2426)/$E2426</f>
        <v/>
      </c>
      <c r="AY2426" s="32">
        <f>INDEX(AY$80:AY$93,$D2426)/$E2426</f>
        <v/>
      </c>
    </row>
    <row r="2427" hidden="1" outlineLevel="2"/>
    <row r="2428" hidden="1" outlineLevel="2">
      <c r="A2428" s="14" t="inlineStr">
        <is>
          <t>nce</t>
        </is>
      </c>
      <c r="B2428" s="14" t="inlineStr">
        <is>
          <t>coa</t>
        </is>
      </c>
      <c r="C2428" s="14" t="inlineStr">
        <is>
          <t>cem</t>
        </is>
      </c>
      <c r="D2428" s="36" t="n"/>
      <c r="E2428" s="36" t="n"/>
      <c r="F2428" s="36" t="n"/>
      <c r="G2428" s="36" t="n"/>
      <c r="H2428" s="14">
        <f>INDEX(VarLab,MATCH($A2428,VarKey,0))&amp;INDEX(MemLab,MATCH($C2428&amp;"|"&amp;$B2428,MemKey,0))</f>
        <v/>
      </c>
      <c r="I2428" s="14">
        <f>INDEX(VarUnit,MATCH($A2428,VarKey,0))</f>
        <v/>
      </c>
      <c r="J2428" s="14">
        <f>INDEX(VarSrc,MATCH($A2428,VarKey,0))</f>
        <v/>
      </c>
      <c r="K2428" s="11">
        <f>CodePrefix&amp;$A2428&amp;IF($C2428="","","."&amp;$C2428&amp;"."&amp;$B2428)&amp;INDEX(VarEnd,MATCH($A2428,VarKey,0))&amp;K$5</f>
        <v/>
      </c>
      <c r="L2428" s="37">
        <f>L2401+L2410+L2419</f>
        <v/>
      </c>
      <c r="M2428" s="32">
        <f>M2401+M2410+M2419</f>
        <v/>
      </c>
      <c r="N2428" s="32">
        <f>N2401+N2410+N2419</f>
        <v/>
      </c>
      <c r="O2428" s="32">
        <f>O2401+O2410+O2419</f>
        <v/>
      </c>
      <c r="P2428" s="32">
        <f>P2401+P2410+P2419</f>
        <v/>
      </c>
      <c r="Q2428" s="32">
        <f>Q2401+Q2410+Q2419</f>
        <v/>
      </c>
      <c r="R2428" s="32">
        <f>R2401+R2410+R2419</f>
        <v/>
      </c>
      <c r="S2428" s="32">
        <f>S2401+S2410+S2419</f>
        <v/>
      </c>
      <c r="T2428" s="32">
        <f>T2401+T2410+T2419</f>
        <v/>
      </c>
      <c r="U2428" s="32">
        <f>U2401+U2410+U2419</f>
        <v/>
      </c>
      <c r="V2428" s="32">
        <f>V2401+V2410+V2419</f>
        <v/>
      </c>
      <c r="W2428" s="32">
        <f>W2401+W2410+W2419</f>
        <v/>
      </c>
      <c r="X2428" s="32">
        <f>X2401+X2410+X2419</f>
        <v/>
      </c>
      <c r="Y2428" s="32">
        <f>Y2401+Y2410+Y2419</f>
        <v/>
      </c>
      <c r="Z2428" s="32">
        <f>Z2401+Z2410+Z2419</f>
        <v/>
      </c>
      <c r="AA2428" s="32">
        <f>AA2401+AA2410+AA2419</f>
        <v/>
      </c>
      <c r="AB2428" s="32">
        <f>AB2401+AB2410+AB2419</f>
        <v/>
      </c>
      <c r="AC2428" s="32">
        <f>AC2401+AC2410+AC2419</f>
        <v/>
      </c>
      <c r="AD2428" s="32">
        <f>AD2401+AD2410+AD2419</f>
        <v/>
      </c>
      <c r="AF2428" s="11">
        <f>CodePrefix&amp;$A2428&amp;IF($C2428="","","."&amp;$C2428&amp;"."&amp;$B2428)&amp;INDEX(VarEnd,MATCH($A2428,VarKey,0))&amp;AF$5</f>
        <v/>
      </c>
      <c r="AG2428" s="37">
        <f>AG2401+AG2410+AG2419</f>
        <v/>
      </c>
      <c r="AH2428" s="32">
        <f>AH2401+AH2410+AH2419</f>
        <v/>
      </c>
      <c r="AI2428" s="32">
        <f>AI2401+AI2410+AI2419</f>
        <v/>
      </c>
      <c r="AJ2428" s="32">
        <f>AJ2401+AJ2410+AJ2419</f>
        <v/>
      </c>
      <c r="AK2428" s="32">
        <f>AK2401+AK2410+AK2419</f>
        <v/>
      </c>
      <c r="AL2428" s="32">
        <f>AL2401+AL2410+AL2419</f>
        <v/>
      </c>
      <c r="AM2428" s="32">
        <f>AM2401+AM2410+AM2419</f>
        <v/>
      </c>
      <c r="AN2428" s="32">
        <f>AN2401+AN2410+AN2419</f>
        <v/>
      </c>
      <c r="AO2428" s="32">
        <f>AO2401+AO2410+AO2419</f>
        <v/>
      </c>
      <c r="AP2428" s="32">
        <f>AP2401+AP2410+AP2419</f>
        <v/>
      </c>
      <c r="AQ2428" s="32">
        <f>AQ2401+AQ2410+AQ2419</f>
        <v/>
      </c>
      <c r="AR2428" s="32">
        <f>AR2401+AR2410+AR2419</f>
        <v/>
      </c>
      <c r="AS2428" s="32">
        <f>AS2401+AS2410+AS2419</f>
        <v/>
      </c>
      <c r="AT2428" s="32">
        <f>AT2401+AT2410+AT2419</f>
        <v/>
      </c>
      <c r="AU2428" s="32">
        <f>AU2401+AU2410+AU2419</f>
        <v/>
      </c>
      <c r="AV2428" s="32">
        <f>AV2401+AV2410+AV2419</f>
        <v/>
      </c>
      <c r="AW2428" s="32">
        <f>AW2401+AW2410+AW2419</f>
        <v/>
      </c>
      <c r="AX2428" s="32">
        <f>AX2401+AX2410+AX2419</f>
        <v/>
      </c>
      <c r="AY2428" s="32">
        <f>AY2401+AY2410+AY2419</f>
        <v/>
      </c>
    </row>
    <row r="2429" hidden="1" outlineLevel="2">
      <c r="A2429" s="14" t="inlineStr">
        <is>
          <t>nce</t>
        </is>
      </c>
      <c r="B2429" s="14" t="inlineStr">
        <is>
          <t>nga</t>
        </is>
      </c>
      <c r="C2429" s="14" t="inlineStr">
        <is>
          <t>cem</t>
        </is>
      </c>
      <c r="D2429" s="36" t="n"/>
      <c r="E2429" s="36" t="n"/>
      <c r="F2429" s="36" t="n"/>
      <c r="G2429" s="36" t="n"/>
      <c r="H2429" s="14">
        <f>INDEX(VarLab,MATCH($A2429,VarKey,0))&amp;INDEX(MemLab,MATCH($C2429&amp;"|"&amp;$B2429,MemKey,0))</f>
        <v/>
      </c>
      <c r="I2429" s="14">
        <f>INDEX(VarUnit,MATCH($A2429,VarKey,0))</f>
        <v/>
      </c>
      <c r="J2429" s="14">
        <f>INDEX(VarSrc,MATCH($A2429,VarKey,0))</f>
        <v/>
      </c>
      <c r="K2429" s="11">
        <f>CodePrefix&amp;$A2429&amp;IF($C2429="","","."&amp;$C2429&amp;"."&amp;$B2429)&amp;INDEX(VarEnd,MATCH($A2429,VarKey,0))&amp;K$5</f>
        <v/>
      </c>
      <c r="L2429" s="37">
        <f>L2402+L2411+L2420</f>
        <v/>
      </c>
      <c r="M2429" s="32">
        <f>M2402+M2411+M2420</f>
        <v/>
      </c>
      <c r="N2429" s="32">
        <f>N2402+N2411+N2420</f>
        <v/>
      </c>
      <c r="O2429" s="32">
        <f>O2402+O2411+O2420</f>
        <v/>
      </c>
      <c r="P2429" s="32">
        <f>P2402+P2411+P2420</f>
        <v/>
      </c>
      <c r="Q2429" s="32">
        <f>Q2402+Q2411+Q2420</f>
        <v/>
      </c>
      <c r="R2429" s="32">
        <f>R2402+R2411+R2420</f>
        <v/>
      </c>
      <c r="S2429" s="32">
        <f>S2402+S2411+S2420</f>
        <v/>
      </c>
      <c r="T2429" s="32">
        <f>T2402+T2411+T2420</f>
        <v/>
      </c>
      <c r="U2429" s="32">
        <f>U2402+U2411+U2420</f>
        <v/>
      </c>
      <c r="V2429" s="32">
        <f>V2402+V2411+V2420</f>
        <v/>
      </c>
      <c r="W2429" s="32">
        <f>W2402+W2411+W2420</f>
        <v/>
      </c>
      <c r="X2429" s="32">
        <f>X2402+X2411+X2420</f>
        <v/>
      </c>
      <c r="Y2429" s="32">
        <f>Y2402+Y2411+Y2420</f>
        <v/>
      </c>
      <c r="Z2429" s="32">
        <f>Z2402+Z2411+Z2420</f>
        <v/>
      </c>
      <c r="AA2429" s="32">
        <f>AA2402+AA2411+AA2420</f>
        <v/>
      </c>
      <c r="AB2429" s="32">
        <f>AB2402+AB2411+AB2420</f>
        <v/>
      </c>
      <c r="AC2429" s="32">
        <f>AC2402+AC2411+AC2420</f>
        <v/>
      </c>
      <c r="AD2429" s="32">
        <f>AD2402+AD2411+AD2420</f>
        <v/>
      </c>
      <c r="AF2429" s="11">
        <f>CodePrefix&amp;$A2429&amp;IF($C2429="","","."&amp;$C2429&amp;"."&amp;$B2429)&amp;INDEX(VarEnd,MATCH($A2429,VarKey,0))&amp;AF$5</f>
        <v/>
      </c>
      <c r="AG2429" s="37">
        <f>AG2402+AG2411+AG2420</f>
        <v/>
      </c>
      <c r="AH2429" s="32">
        <f>AH2402+AH2411+AH2420</f>
        <v/>
      </c>
      <c r="AI2429" s="32">
        <f>AI2402+AI2411+AI2420</f>
        <v/>
      </c>
      <c r="AJ2429" s="32">
        <f>AJ2402+AJ2411+AJ2420</f>
        <v/>
      </c>
      <c r="AK2429" s="32">
        <f>AK2402+AK2411+AK2420</f>
        <v/>
      </c>
      <c r="AL2429" s="32">
        <f>AL2402+AL2411+AL2420</f>
        <v/>
      </c>
      <c r="AM2429" s="32">
        <f>AM2402+AM2411+AM2420</f>
        <v/>
      </c>
      <c r="AN2429" s="32">
        <f>AN2402+AN2411+AN2420</f>
        <v/>
      </c>
      <c r="AO2429" s="32">
        <f>AO2402+AO2411+AO2420</f>
        <v/>
      </c>
      <c r="AP2429" s="32">
        <f>AP2402+AP2411+AP2420</f>
        <v/>
      </c>
      <c r="AQ2429" s="32">
        <f>AQ2402+AQ2411+AQ2420</f>
        <v/>
      </c>
      <c r="AR2429" s="32">
        <f>AR2402+AR2411+AR2420</f>
        <v/>
      </c>
      <c r="AS2429" s="32">
        <f>AS2402+AS2411+AS2420</f>
        <v/>
      </c>
      <c r="AT2429" s="32">
        <f>AT2402+AT2411+AT2420</f>
        <v/>
      </c>
      <c r="AU2429" s="32">
        <f>AU2402+AU2411+AU2420</f>
        <v/>
      </c>
      <c r="AV2429" s="32">
        <f>AV2402+AV2411+AV2420</f>
        <v/>
      </c>
      <c r="AW2429" s="32">
        <f>AW2402+AW2411+AW2420</f>
        <v/>
      </c>
      <c r="AX2429" s="32">
        <f>AX2402+AX2411+AX2420</f>
        <v/>
      </c>
      <c r="AY2429" s="32">
        <f>AY2402+AY2411+AY2420</f>
        <v/>
      </c>
    </row>
    <row r="2430" hidden="1" outlineLevel="2">
      <c r="A2430" s="14" t="inlineStr">
        <is>
          <t>nce</t>
        </is>
      </c>
      <c r="B2430" s="14" t="inlineStr">
        <is>
          <t>gso</t>
        </is>
      </c>
      <c r="C2430" s="14" t="inlineStr">
        <is>
          <t>cem</t>
        </is>
      </c>
      <c r="D2430" s="36" t="n"/>
      <c r="E2430" s="36" t="n"/>
      <c r="F2430" s="36" t="n"/>
      <c r="G2430" s="36" t="n"/>
      <c r="H2430" s="14">
        <f>INDEX(VarLab,MATCH($A2430,VarKey,0))&amp;INDEX(MemLab,MATCH($C2430&amp;"|"&amp;$B2430,MemKey,0))</f>
        <v/>
      </c>
      <c r="I2430" s="14">
        <f>INDEX(VarUnit,MATCH($A2430,VarKey,0))</f>
        <v/>
      </c>
      <c r="J2430" s="14">
        <f>INDEX(VarSrc,MATCH($A2430,VarKey,0))</f>
        <v/>
      </c>
      <c r="K2430" s="11">
        <f>CodePrefix&amp;$A2430&amp;IF($C2430="","","."&amp;$C2430&amp;"."&amp;$B2430)&amp;INDEX(VarEnd,MATCH($A2430,VarKey,0))&amp;K$5</f>
        <v/>
      </c>
      <c r="L2430" s="37">
        <f>L2403+L2412+L2421</f>
        <v/>
      </c>
      <c r="M2430" s="32">
        <f>M2403+M2412+M2421</f>
        <v/>
      </c>
      <c r="N2430" s="32">
        <f>N2403+N2412+N2421</f>
        <v/>
      </c>
      <c r="O2430" s="32">
        <f>O2403+O2412+O2421</f>
        <v/>
      </c>
      <c r="P2430" s="32">
        <f>P2403+P2412+P2421</f>
        <v/>
      </c>
      <c r="Q2430" s="32">
        <f>Q2403+Q2412+Q2421</f>
        <v/>
      </c>
      <c r="R2430" s="32">
        <f>R2403+R2412+R2421</f>
        <v/>
      </c>
      <c r="S2430" s="32">
        <f>S2403+S2412+S2421</f>
        <v/>
      </c>
      <c r="T2430" s="32">
        <f>T2403+T2412+T2421</f>
        <v/>
      </c>
      <c r="U2430" s="32">
        <f>U2403+U2412+U2421</f>
        <v/>
      </c>
      <c r="V2430" s="32">
        <f>V2403+V2412+V2421</f>
        <v/>
      </c>
      <c r="W2430" s="32">
        <f>W2403+W2412+W2421</f>
        <v/>
      </c>
      <c r="X2430" s="32">
        <f>X2403+X2412+X2421</f>
        <v/>
      </c>
      <c r="Y2430" s="32">
        <f>Y2403+Y2412+Y2421</f>
        <v/>
      </c>
      <c r="Z2430" s="32">
        <f>Z2403+Z2412+Z2421</f>
        <v/>
      </c>
      <c r="AA2430" s="32">
        <f>AA2403+AA2412+AA2421</f>
        <v/>
      </c>
      <c r="AB2430" s="32">
        <f>AB2403+AB2412+AB2421</f>
        <v/>
      </c>
      <c r="AC2430" s="32">
        <f>AC2403+AC2412+AC2421</f>
        <v/>
      </c>
      <c r="AD2430" s="32">
        <f>AD2403+AD2412+AD2421</f>
        <v/>
      </c>
      <c r="AF2430" s="11">
        <f>CodePrefix&amp;$A2430&amp;IF($C2430="","","."&amp;$C2430&amp;"."&amp;$B2430)&amp;INDEX(VarEnd,MATCH($A2430,VarKey,0))&amp;AF$5</f>
        <v/>
      </c>
      <c r="AG2430" s="37">
        <f>AG2403+AG2412+AG2421</f>
        <v/>
      </c>
      <c r="AH2430" s="32">
        <f>AH2403+AH2412+AH2421</f>
        <v/>
      </c>
      <c r="AI2430" s="32">
        <f>AI2403+AI2412+AI2421</f>
        <v/>
      </c>
      <c r="AJ2430" s="32">
        <f>AJ2403+AJ2412+AJ2421</f>
        <v/>
      </c>
      <c r="AK2430" s="32">
        <f>AK2403+AK2412+AK2421</f>
        <v/>
      </c>
      <c r="AL2430" s="32">
        <f>AL2403+AL2412+AL2421</f>
        <v/>
      </c>
      <c r="AM2430" s="32">
        <f>AM2403+AM2412+AM2421</f>
        <v/>
      </c>
      <c r="AN2430" s="32">
        <f>AN2403+AN2412+AN2421</f>
        <v/>
      </c>
      <c r="AO2430" s="32">
        <f>AO2403+AO2412+AO2421</f>
        <v/>
      </c>
      <c r="AP2430" s="32">
        <f>AP2403+AP2412+AP2421</f>
        <v/>
      </c>
      <c r="AQ2430" s="32">
        <f>AQ2403+AQ2412+AQ2421</f>
        <v/>
      </c>
      <c r="AR2430" s="32">
        <f>AR2403+AR2412+AR2421</f>
        <v/>
      </c>
      <c r="AS2430" s="32">
        <f>AS2403+AS2412+AS2421</f>
        <v/>
      </c>
      <c r="AT2430" s="32">
        <f>AT2403+AT2412+AT2421</f>
        <v/>
      </c>
      <c r="AU2430" s="32">
        <f>AU2403+AU2412+AU2421</f>
        <v/>
      </c>
      <c r="AV2430" s="32">
        <f>AV2403+AV2412+AV2421</f>
        <v/>
      </c>
      <c r="AW2430" s="32">
        <f>AW2403+AW2412+AW2421</f>
        <v/>
      </c>
      <c r="AX2430" s="32">
        <f>AX2403+AX2412+AX2421</f>
        <v/>
      </c>
      <c r="AY2430" s="32">
        <f>AY2403+AY2412+AY2421</f>
        <v/>
      </c>
    </row>
    <row r="2431" hidden="1" outlineLevel="2">
      <c r="A2431" s="14" t="inlineStr">
        <is>
          <t>nce</t>
        </is>
      </c>
      <c r="B2431" s="14" t="inlineStr">
        <is>
          <t>die</t>
        </is>
      </c>
      <c r="C2431" s="14" t="inlineStr">
        <is>
          <t>cem</t>
        </is>
      </c>
      <c r="D2431" s="36" t="n"/>
      <c r="E2431" s="36" t="n"/>
      <c r="F2431" s="36" t="n"/>
      <c r="G2431" s="36" t="n"/>
      <c r="H2431" s="14">
        <f>INDEX(VarLab,MATCH($A2431,VarKey,0))&amp;INDEX(MemLab,MATCH($C2431&amp;"|"&amp;$B2431,MemKey,0))</f>
        <v/>
      </c>
      <c r="I2431" s="14">
        <f>INDEX(VarUnit,MATCH($A2431,VarKey,0))</f>
        <v/>
      </c>
      <c r="J2431" s="14">
        <f>INDEX(VarSrc,MATCH($A2431,VarKey,0))</f>
        <v/>
      </c>
      <c r="K2431" s="11">
        <f>CodePrefix&amp;$A2431&amp;IF($C2431="","","."&amp;$C2431&amp;"."&amp;$B2431)&amp;INDEX(VarEnd,MATCH($A2431,VarKey,0))&amp;K$5</f>
        <v/>
      </c>
      <c r="L2431" s="37">
        <f>L2404+L2413+L2422</f>
        <v/>
      </c>
      <c r="M2431" s="32">
        <f>M2404+M2413+M2422</f>
        <v/>
      </c>
      <c r="N2431" s="32">
        <f>N2404+N2413+N2422</f>
        <v/>
      </c>
      <c r="O2431" s="32">
        <f>O2404+O2413+O2422</f>
        <v/>
      </c>
      <c r="P2431" s="32">
        <f>P2404+P2413+P2422</f>
        <v/>
      </c>
      <c r="Q2431" s="32">
        <f>Q2404+Q2413+Q2422</f>
        <v/>
      </c>
      <c r="R2431" s="32">
        <f>R2404+R2413+R2422</f>
        <v/>
      </c>
      <c r="S2431" s="32">
        <f>S2404+S2413+S2422</f>
        <v/>
      </c>
      <c r="T2431" s="32">
        <f>T2404+T2413+T2422</f>
        <v/>
      </c>
      <c r="U2431" s="32">
        <f>U2404+U2413+U2422</f>
        <v/>
      </c>
      <c r="V2431" s="32">
        <f>V2404+V2413+V2422</f>
        <v/>
      </c>
      <c r="W2431" s="32">
        <f>W2404+W2413+W2422</f>
        <v/>
      </c>
      <c r="X2431" s="32">
        <f>X2404+X2413+X2422</f>
        <v/>
      </c>
      <c r="Y2431" s="32">
        <f>Y2404+Y2413+Y2422</f>
        <v/>
      </c>
      <c r="Z2431" s="32">
        <f>Z2404+Z2413+Z2422</f>
        <v/>
      </c>
      <c r="AA2431" s="32">
        <f>AA2404+AA2413+AA2422</f>
        <v/>
      </c>
      <c r="AB2431" s="32">
        <f>AB2404+AB2413+AB2422</f>
        <v/>
      </c>
      <c r="AC2431" s="32">
        <f>AC2404+AC2413+AC2422</f>
        <v/>
      </c>
      <c r="AD2431" s="32">
        <f>AD2404+AD2413+AD2422</f>
        <v/>
      </c>
      <c r="AF2431" s="11">
        <f>CodePrefix&amp;$A2431&amp;IF($C2431="","","."&amp;$C2431&amp;"."&amp;$B2431)&amp;INDEX(VarEnd,MATCH($A2431,VarKey,0))&amp;AF$5</f>
        <v/>
      </c>
      <c r="AG2431" s="37">
        <f>AG2404+AG2413+AG2422</f>
        <v/>
      </c>
      <c r="AH2431" s="32">
        <f>AH2404+AH2413+AH2422</f>
        <v/>
      </c>
      <c r="AI2431" s="32">
        <f>AI2404+AI2413+AI2422</f>
        <v/>
      </c>
      <c r="AJ2431" s="32">
        <f>AJ2404+AJ2413+AJ2422</f>
        <v/>
      </c>
      <c r="AK2431" s="32">
        <f>AK2404+AK2413+AK2422</f>
        <v/>
      </c>
      <c r="AL2431" s="32">
        <f>AL2404+AL2413+AL2422</f>
        <v/>
      </c>
      <c r="AM2431" s="32">
        <f>AM2404+AM2413+AM2422</f>
        <v/>
      </c>
      <c r="AN2431" s="32">
        <f>AN2404+AN2413+AN2422</f>
        <v/>
      </c>
      <c r="AO2431" s="32">
        <f>AO2404+AO2413+AO2422</f>
        <v/>
      </c>
      <c r="AP2431" s="32">
        <f>AP2404+AP2413+AP2422</f>
        <v/>
      </c>
      <c r="AQ2431" s="32">
        <f>AQ2404+AQ2413+AQ2422</f>
        <v/>
      </c>
      <c r="AR2431" s="32">
        <f>AR2404+AR2413+AR2422</f>
        <v/>
      </c>
      <c r="AS2431" s="32">
        <f>AS2404+AS2413+AS2422</f>
        <v/>
      </c>
      <c r="AT2431" s="32">
        <f>AT2404+AT2413+AT2422</f>
        <v/>
      </c>
      <c r="AU2431" s="32">
        <f>AU2404+AU2413+AU2422</f>
        <v/>
      </c>
      <c r="AV2431" s="32">
        <f>AV2404+AV2413+AV2422</f>
        <v/>
      </c>
      <c r="AW2431" s="32">
        <f>AW2404+AW2413+AW2422</f>
        <v/>
      </c>
      <c r="AX2431" s="32">
        <f>AX2404+AX2413+AX2422</f>
        <v/>
      </c>
      <c r="AY2431" s="32">
        <f>AY2404+AY2413+AY2422</f>
        <v/>
      </c>
    </row>
    <row r="2432" hidden="1" outlineLevel="2">
      <c r="A2432" s="14" t="inlineStr">
        <is>
          <t>nce</t>
        </is>
      </c>
      <c r="B2432" s="14" t="inlineStr">
        <is>
          <t>lpg</t>
        </is>
      </c>
      <c r="C2432" s="14" t="inlineStr">
        <is>
          <t>cem</t>
        </is>
      </c>
      <c r="D2432" s="36" t="n"/>
      <c r="E2432" s="36" t="n"/>
      <c r="F2432" s="36" t="n"/>
      <c r="G2432" s="36" t="n"/>
      <c r="H2432" s="14">
        <f>INDEX(VarLab,MATCH($A2432,VarKey,0))&amp;INDEX(MemLab,MATCH($C2432&amp;"|"&amp;$B2432,MemKey,0))</f>
        <v/>
      </c>
      <c r="I2432" s="14">
        <f>INDEX(VarUnit,MATCH($A2432,VarKey,0))</f>
        <v/>
      </c>
      <c r="J2432" s="14">
        <f>INDEX(VarSrc,MATCH($A2432,VarKey,0))</f>
        <v/>
      </c>
      <c r="K2432" s="11">
        <f>CodePrefix&amp;$A2432&amp;IF($C2432="","","."&amp;$C2432&amp;"."&amp;$B2432)&amp;INDEX(VarEnd,MATCH($A2432,VarKey,0))&amp;K$5</f>
        <v/>
      </c>
      <c r="L2432" s="37">
        <f>L2405+L2414+L2423</f>
        <v/>
      </c>
      <c r="M2432" s="32">
        <f>M2405+M2414+M2423</f>
        <v/>
      </c>
      <c r="N2432" s="32">
        <f>N2405+N2414+N2423</f>
        <v/>
      </c>
      <c r="O2432" s="32">
        <f>O2405+O2414+O2423</f>
        <v/>
      </c>
      <c r="P2432" s="32">
        <f>P2405+P2414+P2423</f>
        <v/>
      </c>
      <c r="Q2432" s="32">
        <f>Q2405+Q2414+Q2423</f>
        <v/>
      </c>
      <c r="R2432" s="32">
        <f>R2405+R2414+R2423</f>
        <v/>
      </c>
      <c r="S2432" s="32">
        <f>S2405+S2414+S2423</f>
        <v/>
      </c>
      <c r="T2432" s="32">
        <f>T2405+T2414+T2423</f>
        <v/>
      </c>
      <c r="U2432" s="32">
        <f>U2405+U2414+U2423</f>
        <v/>
      </c>
      <c r="V2432" s="32">
        <f>V2405+V2414+V2423</f>
        <v/>
      </c>
      <c r="W2432" s="32">
        <f>W2405+W2414+W2423</f>
        <v/>
      </c>
      <c r="X2432" s="32">
        <f>X2405+X2414+X2423</f>
        <v/>
      </c>
      <c r="Y2432" s="32">
        <f>Y2405+Y2414+Y2423</f>
        <v/>
      </c>
      <c r="Z2432" s="32">
        <f>Z2405+Z2414+Z2423</f>
        <v/>
      </c>
      <c r="AA2432" s="32">
        <f>AA2405+AA2414+AA2423</f>
        <v/>
      </c>
      <c r="AB2432" s="32">
        <f>AB2405+AB2414+AB2423</f>
        <v/>
      </c>
      <c r="AC2432" s="32">
        <f>AC2405+AC2414+AC2423</f>
        <v/>
      </c>
      <c r="AD2432" s="32">
        <f>AD2405+AD2414+AD2423</f>
        <v/>
      </c>
      <c r="AF2432" s="11">
        <f>CodePrefix&amp;$A2432&amp;IF($C2432="","","."&amp;$C2432&amp;"."&amp;$B2432)&amp;INDEX(VarEnd,MATCH($A2432,VarKey,0))&amp;AF$5</f>
        <v/>
      </c>
      <c r="AG2432" s="37">
        <f>AG2405+AG2414+AG2423</f>
        <v/>
      </c>
      <c r="AH2432" s="32">
        <f>AH2405+AH2414+AH2423</f>
        <v/>
      </c>
      <c r="AI2432" s="32">
        <f>AI2405+AI2414+AI2423</f>
        <v/>
      </c>
      <c r="AJ2432" s="32">
        <f>AJ2405+AJ2414+AJ2423</f>
        <v/>
      </c>
      <c r="AK2432" s="32">
        <f>AK2405+AK2414+AK2423</f>
        <v/>
      </c>
      <c r="AL2432" s="32">
        <f>AL2405+AL2414+AL2423</f>
        <v/>
      </c>
      <c r="AM2432" s="32">
        <f>AM2405+AM2414+AM2423</f>
        <v/>
      </c>
      <c r="AN2432" s="32">
        <f>AN2405+AN2414+AN2423</f>
        <v/>
      </c>
      <c r="AO2432" s="32">
        <f>AO2405+AO2414+AO2423</f>
        <v/>
      </c>
      <c r="AP2432" s="32">
        <f>AP2405+AP2414+AP2423</f>
        <v/>
      </c>
      <c r="AQ2432" s="32">
        <f>AQ2405+AQ2414+AQ2423</f>
        <v/>
      </c>
      <c r="AR2432" s="32">
        <f>AR2405+AR2414+AR2423</f>
        <v/>
      </c>
      <c r="AS2432" s="32">
        <f>AS2405+AS2414+AS2423</f>
        <v/>
      </c>
      <c r="AT2432" s="32">
        <f>AT2405+AT2414+AT2423</f>
        <v/>
      </c>
      <c r="AU2432" s="32">
        <f>AU2405+AU2414+AU2423</f>
        <v/>
      </c>
      <c r="AV2432" s="32">
        <f>AV2405+AV2414+AV2423</f>
        <v/>
      </c>
      <c r="AW2432" s="32">
        <f>AW2405+AW2414+AW2423</f>
        <v/>
      </c>
      <c r="AX2432" s="32">
        <f>AX2405+AX2414+AX2423</f>
        <v/>
      </c>
      <c r="AY2432" s="32">
        <f>AY2405+AY2414+AY2423</f>
        <v/>
      </c>
    </row>
    <row r="2433" hidden="1" outlineLevel="2">
      <c r="A2433" s="14" t="inlineStr">
        <is>
          <t>nce</t>
        </is>
      </c>
      <c r="B2433" s="14" t="inlineStr">
        <is>
          <t>ker</t>
        </is>
      </c>
      <c r="C2433" s="14" t="inlineStr">
        <is>
          <t>cem</t>
        </is>
      </c>
      <c r="D2433" s="36" t="n"/>
      <c r="E2433" s="36" t="n"/>
      <c r="F2433" s="36" t="n"/>
      <c r="G2433" s="36" t="n"/>
      <c r="H2433" s="14">
        <f>INDEX(VarLab,MATCH($A2433,VarKey,0))&amp;INDEX(MemLab,MATCH($C2433&amp;"|"&amp;$B2433,MemKey,0))</f>
        <v/>
      </c>
      <c r="I2433" s="14">
        <f>INDEX(VarUnit,MATCH($A2433,VarKey,0))</f>
        <v/>
      </c>
      <c r="J2433" s="14">
        <f>INDEX(VarSrc,MATCH($A2433,VarKey,0))</f>
        <v/>
      </c>
      <c r="K2433" s="11">
        <f>CodePrefix&amp;$A2433&amp;IF($C2433="","","."&amp;$C2433&amp;"."&amp;$B2433)&amp;INDEX(VarEnd,MATCH($A2433,VarKey,0))&amp;K$5</f>
        <v/>
      </c>
      <c r="L2433" s="37">
        <f>L2406+L2415+L2424</f>
        <v/>
      </c>
      <c r="M2433" s="32">
        <f>M2406+M2415+M2424</f>
        <v/>
      </c>
      <c r="N2433" s="32">
        <f>N2406+N2415+N2424</f>
        <v/>
      </c>
      <c r="O2433" s="32">
        <f>O2406+O2415+O2424</f>
        <v/>
      </c>
      <c r="P2433" s="32">
        <f>P2406+P2415+P2424</f>
        <v/>
      </c>
      <c r="Q2433" s="32">
        <f>Q2406+Q2415+Q2424</f>
        <v/>
      </c>
      <c r="R2433" s="32">
        <f>R2406+R2415+R2424</f>
        <v/>
      </c>
      <c r="S2433" s="32">
        <f>S2406+S2415+S2424</f>
        <v/>
      </c>
      <c r="T2433" s="32">
        <f>T2406+T2415+T2424</f>
        <v/>
      </c>
      <c r="U2433" s="32">
        <f>U2406+U2415+U2424</f>
        <v/>
      </c>
      <c r="V2433" s="32">
        <f>V2406+V2415+V2424</f>
        <v/>
      </c>
      <c r="W2433" s="32">
        <f>W2406+W2415+W2424</f>
        <v/>
      </c>
      <c r="X2433" s="32">
        <f>X2406+X2415+X2424</f>
        <v/>
      </c>
      <c r="Y2433" s="32">
        <f>Y2406+Y2415+Y2424</f>
        <v/>
      </c>
      <c r="Z2433" s="32">
        <f>Z2406+Z2415+Z2424</f>
        <v/>
      </c>
      <c r="AA2433" s="32">
        <f>AA2406+AA2415+AA2424</f>
        <v/>
      </c>
      <c r="AB2433" s="32">
        <f>AB2406+AB2415+AB2424</f>
        <v/>
      </c>
      <c r="AC2433" s="32">
        <f>AC2406+AC2415+AC2424</f>
        <v/>
      </c>
      <c r="AD2433" s="32">
        <f>AD2406+AD2415+AD2424</f>
        <v/>
      </c>
      <c r="AF2433" s="11">
        <f>CodePrefix&amp;$A2433&amp;IF($C2433="","","."&amp;$C2433&amp;"."&amp;$B2433)&amp;INDEX(VarEnd,MATCH($A2433,VarKey,0))&amp;AF$5</f>
        <v/>
      </c>
      <c r="AG2433" s="37">
        <f>AG2406+AG2415+AG2424</f>
        <v/>
      </c>
      <c r="AH2433" s="32">
        <f>AH2406+AH2415+AH2424</f>
        <v/>
      </c>
      <c r="AI2433" s="32">
        <f>AI2406+AI2415+AI2424</f>
        <v/>
      </c>
      <c r="AJ2433" s="32">
        <f>AJ2406+AJ2415+AJ2424</f>
        <v/>
      </c>
      <c r="AK2433" s="32">
        <f>AK2406+AK2415+AK2424</f>
        <v/>
      </c>
      <c r="AL2433" s="32">
        <f>AL2406+AL2415+AL2424</f>
        <v/>
      </c>
      <c r="AM2433" s="32">
        <f>AM2406+AM2415+AM2424</f>
        <v/>
      </c>
      <c r="AN2433" s="32">
        <f>AN2406+AN2415+AN2424</f>
        <v/>
      </c>
      <c r="AO2433" s="32">
        <f>AO2406+AO2415+AO2424</f>
        <v/>
      </c>
      <c r="AP2433" s="32">
        <f>AP2406+AP2415+AP2424</f>
        <v/>
      </c>
      <c r="AQ2433" s="32">
        <f>AQ2406+AQ2415+AQ2424</f>
        <v/>
      </c>
      <c r="AR2433" s="32">
        <f>AR2406+AR2415+AR2424</f>
        <v/>
      </c>
      <c r="AS2433" s="32">
        <f>AS2406+AS2415+AS2424</f>
        <v/>
      </c>
      <c r="AT2433" s="32">
        <f>AT2406+AT2415+AT2424</f>
        <v/>
      </c>
      <c r="AU2433" s="32">
        <f>AU2406+AU2415+AU2424</f>
        <v/>
      </c>
      <c r="AV2433" s="32">
        <f>AV2406+AV2415+AV2424</f>
        <v/>
      </c>
      <c r="AW2433" s="32">
        <f>AW2406+AW2415+AW2424</f>
        <v/>
      </c>
      <c r="AX2433" s="32">
        <f>AX2406+AX2415+AX2424</f>
        <v/>
      </c>
      <c r="AY2433" s="32">
        <f>AY2406+AY2415+AY2424</f>
        <v/>
      </c>
    </row>
    <row r="2434" hidden="1" outlineLevel="2">
      <c r="A2434" s="14" t="inlineStr">
        <is>
          <t>nce</t>
        </is>
      </c>
      <c r="B2434" s="14" t="inlineStr">
        <is>
          <t>oop</t>
        </is>
      </c>
      <c r="C2434" s="14" t="inlineStr">
        <is>
          <t>cem</t>
        </is>
      </c>
      <c r="D2434" s="36" t="n"/>
      <c r="E2434" s="36" t="n"/>
      <c r="F2434" s="36" t="n"/>
      <c r="G2434" s="36" t="n"/>
      <c r="H2434" s="14">
        <f>INDEX(VarLab,MATCH($A2434,VarKey,0))&amp;INDEX(MemLab,MATCH($C2434&amp;"|"&amp;$B2434,MemKey,0))</f>
        <v/>
      </c>
      <c r="I2434" s="14">
        <f>INDEX(VarUnit,MATCH($A2434,VarKey,0))</f>
        <v/>
      </c>
      <c r="J2434" s="14">
        <f>INDEX(VarSrc,MATCH($A2434,VarKey,0))</f>
        <v/>
      </c>
      <c r="K2434" s="11">
        <f>CodePrefix&amp;$A2434&amp;IF($C2434="","","."&amp;$C2434&amp;"."&amp;$B2434)&amp;INDEX(VarEnd,MATCH($A2434,VarKey,0))&amp;K$5</f>
        <v/>
      </c>
      <c r="L2434" s="37">
        <f>L2407+L2416+L2425</f>
        <v/>
      </c>
      <c r="M2434" s="32">
        <f>M2407+M2416+M2425</f>
        <v/>
      </c>
      <c r="N2434" s="32">
        <f>N2407+N2416+N2425</f>
        <v/>
      </c>
      <c r="O2434" s="32">
        <f>O2407+O2416+O2425</f>
        <v/>
      </c>
      <c r="P2434" s="32">
        <f>P2407+P2416+P2425</f>
        <v/>
      </c>
      <c r="Q2434" s="32">
        <f>Q2407+Q2416+Q2425</f>
        <v/>
      </c>
      <c r="R2434" s="32">
        <f>R2407+R2416+R2425</f>
        <v/>
      </c>
      <c r="S2434" s="32">
        <f>S2407+S2416+S2425</f>
        <v/>
      </c>
      <c r="T2434" s="32">
        <f>T2407+T2416+T2425</f>
        <v/>
      </c>
      <c r="U2434" s="32">
        <f>U2407+U2416+U2425</f>
        <v/>
      </c>
      <c r="V2434" s="32">
        <f>V2407+V2416+V2425</f>
        <v/>
      </c>
      <c r="W2434" s="32">
        <f>W2407+W2416+W2425</f>
        <v/>
      </c>
      <c r="X2434" s="32">
        <f>X2407+X2416+X2425</f>
        <v/>
      </c>
      <c r="Y2434" s="32">
        <f>Y2407+Y2416+Y2425</f>
        <v/>
      </c>
      <c r="Z2434" s="32">
        <f>Z2407+Z2416+Z2425</f>
        <v/>
      </c>
      <c r="AA2434" s="32">
        <f>AA2407+AA2416+AA2425</f>
        <v/>
      </c>
      <c r="AB2434" s="32">
        <f>AB2407+AB2416+AB2425</f>
        <v/>
      </c>
      <c r="AC2434" s="32">
        <f>AC2407+AC2416+AC2425</f>
        <v/>
      </c>
      <c r="AD2434" s="32">
        <f>AD2407+AD2416+AD2425</f>
        <v/>
      </c>
      <c r="AF2434" s="11">
        <f>CodePrefix&amp;$A2434&amp;IF($C2434="","","."&amp;$C2434&amp;"."&amp;$B2434)&amp;INDEX(VarEnd,MATCH($A2434,VarKey,0))&amp;AF$5</f>
        <v/>
      </c>
      <c r="AG2434" s="37">
        <f>AG2407+AG2416+AG2425</f>
        <v/>
      </c>
      <c r="AH2434" s="32">
        <f>AH2407+AH2416+AH2425</f>
        <v/>
      </c>
      <c r="AI2434" s="32">
        <f>AI2407+AI2416+AI2425</f>
        <v/>
      </c>
      <c r="AJ2434" s="32">
        <f>AJ2407+AJ2416+AJ2425</f>
        <v/>
      </c>
      <c r="AK2434" s="32">
        <f>AK2407+AK2416+AK2425</f>
        <v/>
      </c>
      <c r="AL2434" s="32">
        <f>AL2407+AL2416+AL2425</f>
        <v/>
      </c>
      <c r="AM2434" s="32">
        <f>AM2407+AM2416+AM2425</f>
        <v/>
      </c>
      <c r="AN2434" s="32">
        <f>AN2407+AN2416+AN2425</f>
        <v/>
      </c>
      <c r="AO2434" s="32">
        <f>AO2407+AO2416+AO2425</f>
        <v/>
      </c>
      <c r="AP2434" s="32">
        <f>AP2407+AP2416+AP2425</f>
        <v/>
      </c>
      <c r="AQ2434" s="32">
        <f>AQ2407+AQ2416+AQ2425</f>
        <v/>
      </c>
      <c r="AR2434" s="32">
        <f>AR2407+AR2416+AR2425</f>
        <v/>
      </c>
      <c r="AS2434" s="32">
        <f>AS2407+AS2416+AS2425</f>
        <v/>
      </c>
      <c r="AT2434" s="32">
        <f>AT2407+AT2416+AT2425</f>
        <v/>
      </c>
      <c r="AU2434" s="32">
        <f>AU2407+AU2416+AU2425</f>
        <v/>
      </c>
      <c r="AV2434" s="32">
        <f>AV2407+AV2416+AV2425</f>
        <v/>
      </c>
      <c r="AW2434" s="32">
        <f>AW2407+AW2416+AW2425</f>
        <v/>
      </c>
      <c r="AX2434" s="32">
        <f>AX2407+AX2416+AX2425</f>
        <v/>
      </c>
      <c r="AY2434" s="32">
        <f>AY2407+AY2416+AY2425</f>
        <v/>
      </c>
    </row>
    <row r="2435" hidden="1" outlineLevel="2">
      <c r="A2435" s="14" t="inlineStr">
        <is>
          <t>nce</t>
        </is>
      </c>
      <c r="B2435" s="14" t="inlineStr">
        <is>
          <t>bio</t>
        </is>
      </c>
      <c r="C2435" s="14" t="inlineStr">
        <is>
          <t>cem</t>
        </is>
      </c>
      <c r="D2435" s="36" t="n"/>
      <c r="E2435" s="36" t="n"/>
      <c r="F2435" s="36" t="n"/>
      <c r="G2435" s="36" t="n"/>
      <c r="H2435" s="14">
        <f>INDEX(VarLab,MATCH($A2435,VarKey,0))&amp;INDEX(MemLab,MATCH($C2435&amp;"|"&amp;$B2435,MemKey,0))</f>
        <v/>
      </c>
      <c r="I2435" s="14">
        <f>INDEX(VarUnit,MATCH($A2435,VarKey,0))</f>
        <v/>
      </c>
      <c r="J2435" s="14">
        <f>INDEX(VarSrc,MATCH($A2435,VarKey,0))</f>
        <v/>
      </c>
      <c r="K2435" s="11">
        <f>CodePrefix&amp;$A2435&amp;IF($C2435="","","."&amp;$C2435&amp;"."&amp;$B2435)&amp;INDEX(VarEnd,MATCH($A2435,VarKey,0))&amp;K$5</f>
        <v/>
      </c>
      <c r="L2435" s="37">
        <f>L2408+L2417+L2426</f>
        <v/>
      </c>
      <c r="M2435" s="32">
        <f>M2408+M2417+M2426</f>
        <v/>
      </c>
      <c r="N2435" s="32">
        <f>N2408+N2417+N2426</f>
        <v/>
      </c>
      <c r="O2435" s="32">
        <f>O2408+O2417+O2426</f>
        <v/>
      </c>
      <c r="P2435" s="32">
        <f>P2408+P2417+P2426</f>
        <v/>
      </c>
      <c r="Q2435" s="32">
        <f>Q2408+Q2417+Q2426</f>
        <v/>
      </c>
      <c r="R2435" s="32">
        <f>R2408+R2417+R2426</f>
        <v/>
      </c>
      <c r="S2435" s="32">
        <f>S2408+S2417+S2426</f>
        <v/>
      </c>
      <c r="T2435" s="32">
        <f>T2408+T2417+T2426</f>
        <v/>
      </c>
      <c r="U2435" s="32">
        <f>U2408+U2417+U2426</f>
        <v/>
      </c>
      <c r="V2435" s="32">
        <f>V2408+V2417+V2426</f>
        <v/>
      </c>
      <c r="W2435" s="32">
        <f>W2408+W2417+W2426</f>
        <v/>
      </c>
      <c r="X2435" s="32">
        <f>X2408+X2417+X2426</f>
        <v/>
      </c>
      <c r="Y2435" s="32">
        <f>Y2408+Y2417+Y2426</f>
        <v/>
      </c>
      <c r="Z2435" s="32">
        <f>Z2408+Z2417+Z2426</f>
        <v/>
      </c>
      <c r="AA2435" s="32">
        <f>AA2408+AA2417+AA2426</f>
        <v/>
      </c>
      <c r="AB2435" s="32">
        <f>AB2408+AB2417+AB2426</f>
        <v/>
      </c>
      <c r="AC2435" s="32">
        <f>AC2408+AC2417+AC2426</f>
        <v/>
      </c>
      <c r="AD2435" s="32">
        <f>AD2408+AD2417+AD2426</f>
        <v/>
      </c>
      <c r="AF2435" s="11">
        <f>CodePrefix&amp;$A2435&amp;IF($C2435="","","."&amp;$C2435&amp;"."&amp;$B2435)&amp;INDEX(VarEnd,MATCH($A2435,VarKey,0))&amp;AF$5</f>
        <v/>
      </c>
      <c r="AG2435" s="37">
        <f>AG2408+AG2417+AG2426</f>
        <v/>
      </c>
      <c r="AH2435" s="32">
        <f>AH2408+AH2417+AH2426</f>
        <v/>
      </c>
      <c r="AI2435" s="32">
        <f>AI2408+AI2417+AI2426</f>
        <v/>
      </c>
      <c r="AJ2435" s="32">
        <f>AJ2408+AJ2417+AJ2426</f>
        <v/>
      </c>
      <c r="AK2435" s="32">
        <f>AK2408+AK2417+AK2426</f>
        <v/>
      </c>
      <c r="AL2435" s="32">
        <f>AL2408+AL2417+AL2426</f>
        <v/>
      </c>
      <c r="AM2435" s="32">
        <f>AM2408+AM2417+AM2426</f>
        <v/>
      </c>
      <c r="AN2435" s="32">
        <f>AN2408+AN2417+AN2426</f>
        <v/>
      </c>
      <c r="AO2435" s="32">
        <f>AO2408+AO2417+AO2426</f>
        <v/>
      </c>
      <c r="AP2435" s="32">
        <f>AP2408+AP2417+AP2426</f>
        <v/>
      </c>
      <c r="AQ2435" s="32">
        <f>AQ2408+AQ2417+AQ2426</f>
        <v/>
      </c>
      <c r="AR2435" s="32">
        <f>AR2408+AR2417+AR2426</f>
        <v/>
      </c>
      <c r="AS2435" s="32">
        <f>AS2408+AS2417+AS2426</f>
        <v/>
      </c>
      <c r="AT2435" s="32">
        <f>AT2408+AT2417+AT2426</f>
        <v/>
      </c>
      <c r="AU2435" s="32">
        <f>AU2408+AU2417+AU2426</f>
        <v/>
      </c>
      <c r="AV2435" s="32">
        <f>AV2408+AV2417+AV2426</f>
        <v/>
      </c>
      <c r="AW2435" s="32">
        <f>AW2408+AW2417+AW2426</f>
        <v/>
      </c>
      <c r="AX2435" s="32">
        <f>AX2408+AX2417+AX2426</f>
        <v/>
      </c>
      <c r="AY2435" s="32">
        <f>AY2408+AY2417+AY2426</f>
        <v/>
      </c>
    </row>
    <row r="2436" hidden="1" outlineLevel="2"/>
    <row r="2437" hidden="1" outlineLevel="2">
      <c r="A2437" s="14" t="inlineStr">
        <is>
          <t>xcp</t>
        </is>
      </c>
      <c r="B2437" s="14" t="inlineStr">
        <is>
          <t>coa</t>
        </is>
      </c>
      <c r="C2437" s="14" t="inlineStr">
        <is>
          <t>cem</t>
        </is>
      </c>
      <c r="D2437" s="32">
        <f>INDEX(Inputs!$W$5:$W$132,MATCH($B2437&amp;"|"&amp;$C2437,Inputs!$A$5:$A$132,0))</f>
        <v/>
      </c>
      <c r="E2437" s="32">
        <f>INDEX(Inputs!$Z$5:$Z$132,MATCH($B2437&amp;"|"&amp;$C2437,Inputs!$A$5:$A$132,0))</f>
        <v/>
      </c>
      <c r="F2437" s="32">
        <f>INDEX(Inputs!$AA$5:$AA$132,MATCH($B2437&amp;"|"&amp;$C2437,Inputs!$A$5:$A$132,0))</f>
        <v/>
      </c>
      <c r="G2437" s="36" t="n"/>
      <c r="H2437" s="14">
        <f>INDEX(VarLab,MATCH($A2437,VarKey,0))&amp;INDEX(MemLab,MATCH($C2437&amp;"|"&amp;$B2437,MemKey,0))</f>
        <v/>
      </c>
      <c r="I2437" s="14">
        <f>INDEX(VarUnit,MATCH($A2437,VarKey,0))</f>
        <v/>
      </c>
      <c r="J2437" s="14">
        <f>INDEX(VarSrc,MATCH($A2437,VarKey,0))</f>
        <v/>
      </c>
      <c r="K2437" s="11">
        <f>CodePrefix&amp;$A2437&amp;IF($C2437="","","."&amp;$C2437&amp;"."&amp;$B2437)&amp;INDEX(VarEnd,MATCH($A2437,VarKey,0))&amp;K$5</f>
        <v/>
      </c>
      <c r="L2437" s="37">
        <f>$D2437*($E2437*L$321+$F2437*L$324)</f>
        <v/>
      </c>
      <c r="M2437" s="32">
        <f>$D2437*($E2437*M$321+$F2437*M$324)</f>
        <v/>
      </c>
      <c r="N2437" s="32">
        <f>$D2437*($E2437*N$321+$F2437*N$324)</f>
        <v/>
      </c>
      <c r="O2437" s="32">
        <f>$D2437*($E2437*O$321+$F2437*O$324)</f>
        <v/>
      </c>
      <c r="P2437" s="32">
        <f>$D2437*($E2437*P$321+$F2437*P$324)</f>
        <v/>
      </c>
      <c r="Q2437" s="32">
        <f>$D2437*($E2437*Q$321+$F2437*Q$324)</f>
        <v/>
      </c>
      <c r="R2437" s="32">
        <f>$D2437*($E2437*R$321+$F2437*R$324)</f>
        <v/>
      </c>
      <c r="S2437" s="32">
        <f>$D2437*($E2437*S$321+$F2437*S$324)</f>
        <v/>
      </c>
      <c r="T2437" s="32">
        <f>$D2437*($E2437*T$321+$F2437*T$324)</f>
        <v/>
      </c>
      <c r="U2437" s="32">
        <f>$D2437*($E2437*U$321+$F2437*U$324)</f>
        <v/>
      </c>
      <c r="V2437" s="32">
        <f>$D2437*($E2437*V$321+$F2437*V$324)</f>
        <v/>
      </c>
      <c r="W2437" s="32">
        <f>$D2437*($E2437*W$321+$F2437*W$324)</f>
        <v/>
      </c>
      <c r="X2437" s="32">
        <f>$D2437*($E2437*X$321+$F2437*X$324)</f>
        <v/>
      </c>
      <c r="Y2437" s="32">
        <f>$D2437*($E2437*Y$321+$F2437*Y$324)</f>
        <v/>
      </c>
      <c r="Z2437" s="32">
        <f>$D2437*($E2437*Z$321+$F2437*Z$324)</f>
        <v/>
      </c>
      <c r="AA2437" s="32">
        <f>$D2437*($E2437*AA$321+$F2437*AA$324)</f>
        <v/>
      </c>
      <c r="AB2437" s="32">
        <f>$D2437*($E2437*AB$321+$F2437*AB$324)</f>
        <v/>
      </c>
      <c r="AC2437" s="32">
        <f>$D2437*($E2437*AC$321+$F2437*AC$324)</f>
        <v/>
      </c>
      <c r="AD2437" s="32">
        <f>$D2437*($E2437*AD$321+$F2437*AD$324)</f>
        <v/>
      </c>
      <c r="AF2437" s="11">
        <f>CodePrefix&amp;$A2437&amp;IF($C2437="","","."&amp;$C2437&amp;"."&amp;$B2437)&amp;INDEX(VarEnd,MATCH($A2437,VarKey,0))&amp;AF$5</f>
        <v/>
      </c>
      <c r="AG2437" s="37">
        <f>$D2437*($E2437*AG$321+$F2437*AG$324)</f>
        <v/>
      </c>
      <c r="AH2437" s="32">
        <f>$D2437*($E2437*AH$321+$F2437*AH$324)</f>
        <v/>
      </c>
      <c r="AI2437" s="32">
        <f>$D2437*($E2437*AI$321+$F2437*AI$324)</f>
        <v/>
      </c>
      <c r="AJ2437" s="32">
        <f>$D2437*($E2437*AJ$321+$F2437*AJ$324)</f>
        <v/>
      </c>
      <c r="AK2437" s="32">
        <f>$D2437*($E2437*AK$321+$F2437*AK$324)</f>
        <v/>
      </c>
      <c r="AL2437" s="32">
        <f>$D2437*($E2437*AL$321+$F2437*AL$324)</f>
        <v/>
      </c>
      <c r="AM2437" s="32">
        <f>$D2437*($E2437*AM$321+$F2437*AM$324)</f>
        <v/>
      </c>
      <c r="AN2437" s="32">
        <f>$D2437*($E2437*AN$321+$F2437*AN$324)</f>
        <v/>
      </c>
      <c r="AO2437" s="32">
        <f>$D2437*($E2437*AO$321+$F2437*AO$324)</f>
        <v/>
      </c>
      <c r="AP2437" s="32">
        <f>$D2437*($E2437*AP$321+$F2437*AP$324)</f>
        <v/>
      </c>
      <c r="AQ2437" s="32">
        <f>$D2437*($E2437*AQ$321+$F2437*AQ$324)</f>
        <v/>
      </c>
      <c r="AR2437" s="32">
        <f>$D2437*($E2437*AR$321+$F2437*AR$324)</f>
        <v/>
      </c>
      <c r="AS2437" s="32">
        <f>$D2437*($E2437*AS$321+$F2437*AS$324)</f>
        <v/>
      </c>
      <c r="AT2437" s="32">
        <f>$D2437*($E2437*AT$321+$F2437*AT$324)</f>
        <v/>
      </c>
      <c r="AU2437" s="32">
        <f>$D2437*($E2437*AU$321+$F2437*AU$324)</f>
        <v/>
      </c>
      <c r="AV2437" s="32">
        <f>$D2437*($E2437*AV$321+$F2437*AV$324)</f>
        <v/>
      </c>
      <c r="AW2437" s="32">
        <f>$D2437*($E2437*AW$321+$F2437*AW$324)</f>
        <v/>
      </c>
      <c r="AX2437" s="32">
        <f>$D2437*($E2437*AX$321+$F2437*AX$324)</f>
        <v/>
      </c>
      <c r="AY2437" s="32">
        <f>$D2437*($E2437*AY$321+$F2437*AY$324)</f>
        <v/>
      </c>
    </row>
    <row r="2438" hidden="1" outlineLevel="2">
      <c r="A2438" s="14" t="inlineStr">
        <is>
          <t>xcp</t>
        </is>
      </c>
      <c r="B2438" s="14" t="inlineStr">
        <is>
          <t>nga</t>
        </is>
      </c>
      <c r="C2438" s="14" t="inlineStr">
        <is>
          <t>cem</t>
        </is>
      </c>
      <c r="D2438" s="32">
        <f>INDEX(Inputs!$W$5:$W$132,MATCH($B2438&amp;"|"&amp;$C2438,Inputs!$A$5:$A$132,0))</f>
        <v/>
      </c>
      <c r="E2438" s="32">
        <f>INDEX(Inputs!$Z$5:$Z$132,MATCH($B2438&amp;"|"&amp;$C2438,Inputs!$A$5:$A$132,0))</f>
        <v/>
      </c>
      <c r="F2438" s="32">
        <f>INDEX(Inputs!$AA$5:$AA$132,MATCH($B2438&amp;"|"&amp;$C2438,Inputs!$A$5:$A$132,0))</f>
        <v/>
      </c>
      <c r="G2438" s="36" t="n"/>
      <c r="H2438" s="14">
        <f>INDEX(VarLab,MATCH($A2438,VarKey,0))&amp;INDEX(MemLab,MATCH($C2438&amp;"|"&amp;$B2438,MemKey,0))</f>
        <v/>
      </c>
      <c r="I2438" s="14">
        <f>INDEX(VarUnit,MATCH($A2438,VarKey,0))</f>
        <v/>
      </c>
      <c r="J2438" s="14">
        <f>INDEX(VarSrc,MATCH($A2438,VarKey,0))</f>
        <v/>
      </c>
      <c r="K2438" s="11">
        <f>CodePrefix&amp;$A2438&amp;IF($C2438="","","."&amp;$C2438&amp;"."&amp;$B2438)&amp;INDEX(VarEnd,MATCH($A2438,VarKey,0))&amp;K$5</f>
        <v/>
      </c>
      <c r="L2438" s="37">
        <f>$D2438*($E2438*L$321+$F2438*L$324)</f>
        <v/>
      </c>
      <c r="M2438" s="32">
        <f>$D2438*($E2438*M$321+$F2438*M$324)</f>
        <v/>
      </c>
      <c r="N2438" s="32">
        <f>$D2438*($E2438*N$321+$F2438*N$324)</f>
        <v/>
      </c>
      <c r="O2438" s="32">
        <f>$D2438*($E2438*O$321+$F2438*O$324)</f>
        <v/>
      </c>
      <c r="P2438" s="32">
        <f>$D2438*($E2438*P$321+$F2438*P$324)</f>
        <v/>
      </c>
      <c r="Q2438" s="32">
        <f>$D2438*($E2438*Q$321+$F2438*Q$324)</f>
        <v/>
      </c>
      <c r="R2438" s="32">
        <f>$D2438*($E2438*R$321+$F2438*R$324)</f>
        <v/>
      </c>
      <c r="S2438" s="32">
        <f>$D2438*($E2438*S$321+$F2438*S$324)</f>
        <v/>
      </c>
      <c r="T2438" s="32">
        <f>$D2438*($E2438*T$321+$F2438*T$324)</f>
        <v/>
      </c>
      <c r="U2438" s="32">
        <f>$D2438*($E2438*U$321+$F2438*U$324)</f>
        <v/>
      </c>
      <c r="V2438" s="32">
        <f>$D2438*($E2438*V$321+$F2438*V$324)</f>
        <v/>
      </c>
      <c r="W2438" s="32">
        <f>$D2438*($E2438*W$321+$F2438*W$324)</f>
        <v/>
      </c>
      <c r="X2438" s="32">
        <f>$D2438*($E2438*X$321+$F2438*X$324)</f>
        <v/>
      </c>
      <c r="Y2438" s="32">
        <f>$D2438*($E2438*Y$321+$F2438*Y$324)</f>
        <v/>
      </c>
      <c r="Z2438" s="32">
        <f>$D2438*($E2438*Z$321+$F2438*Z$324)</f>
        <v/>
      </c>
      <c r="AA2438" s="32">
        <f>$D2438*($E2438*AA$321+$F2438*AA$324)</f>
        <v/>
      </c>
      <c r="AB2438" s="32">
        <f>$D2438*($E2438*AB$321+$F2438*AB$324)</f>
        <v/>
      </c>
      <c r="AC2438" s="32">
        <f>$D2438*($E2438*AC$321+$F2438*AC$324)</f>
        <v/>
      </c>
      <c r="AD2438" s="32">
        <f>$D2438*($E2438*AD$321+$F2438*AD$324)</f>
        <v/>
      </c>
      <c r="AF2438" s="11">
        <f>CodePrefix&amp;$A2438&amp;IF($C2438="","","."&amp;$C2438&amp;"."&amp;$B2438)&amp;INDEX(VarEnd,MATCH($A2438,VarKey,0))&amp;AF$5</f>
        <v/>
      </c>
      <c r="AG2438" s="37">
        <f>$D2438*($E2438*AG$321+$F2438*AG$324)</f>
        <v/>
      </c>
      <c r="AH2438" s="32">
        <f>$D2438*($E2438*AH$321+$F2438*AH$324)</f>
        <v/>
      </c>
      <c r="AI2438" s="32">
        <f>$D2438*($E2438*AI$321+$F2438*AI$324)</f>
        <v/>
      </c>
      <c r="AJ2438" s="32">
        <f>$D2438*($E2438*AJ$321+$F2438*AJ$324)</f>
        <v/>
      </c>
      <c r="AK2438" s="32">
        <f>$D2438*($E2438*AK$321+$F2438*AK$324)</f>
        <v/>
      </c>
      <c r="AL2438" s="32">
        <f>$D2438*($E2438*AL$321+$F2438*AL$324)</f>
        <v/>
      </c>
      <c r="AM2438" s="32">
        <f>$D2438*($E2438*AM$321+$F2438*AM$324)</f>
        <v/>
      </c>
      <c r="AN2438" s="32">
        <f>$D2438*($E2438*AN$321+$F2438*AN$324)</f>
        <v/>
      </c>
      <c r="AO2438" s="32">
        <f>$D2438*($E2438*AO$321+$F2438*AO$324)</f>
        <v/>
      </c>
      <c r="AP2438" s="32">
        <f>$D2438*($E2438*AP$321+$F2438*AP$324)</f>
        <v/>
      </c>
      <c r="AQ2438" s="32">
        <f>$D2438*($E2438*AQ$321+$F2438*AQ$324)</f>
        <v/>
      </c>
      <c r="AR2438" s="32">
        <f>$D2438*($E2438*AR$321+$F2438*AR$324)</f>
        <v/>
      </c>
      <c r="AS2438" s="32">
        <f>$D2438*($E2438*AS$321+$F2438*AS$324)</f>
        <v/>
      </c>
      <c r="AT2438" s="32">
        <f>$D2438*($E2438*AT$321+$F2438*AT$324)</f>
        <v/>
      </c>
      <c r="AU2438" s="32">
        <f>$D2438*($E2438*AU$321+$F2438*AU$324)</f>
        <v/>
      </c>
      <c r="AV2438" s="32">
        <f>$D2438*($E2438*AV$321+$F2438*AV$324)</f>
        <v/>
      </c>
      <c r="AW2438" s="32">
        <f>$D2438*($E2438*AW$321+$F2438*AW$324)</f>
        <v/>
      </c>
      <c r="AX2438" s="32">
        <f>$D2438*($E2438*AX$321+$F2438*AX$324)</f>
        <v/>
      </c>
      <c r="AY2438" s="32">
        <f>$D2438*($E2438*AY$321+$F2438*AY$324)</f>
        <v/>
      </c>
    </row>
    <row r="2439" hidden="1" outlineLevel="2">
      <c r="A2439" s="14" t="inlineStr">
        <is>
          <t>xcp</t>
        </is>
      </c>
      <c r="B2439" s="14" t="inlineStr">
        <is>
          <t>gso</t>
        </is>
      </c>
      <c r="C2439" s="14" t="inlineStr">
        <is>
          <t>cem</t>
        </is>
      </c>
      <c r="D2439" s="32">
        <f>INDEX(Inputs!$W$5:$W$132,MATCH($B2439&amp;"|"&amp;$C2439,Inputs!$A$5:$A$132,0))</f>
        <v/>
      </c>
      <c r="E2439" s="32">
        <f>INDEX(Inputs!$Z$5:$Z$132,MATCH($B2439&amp;"|"&amp;$C2439,Inputs!$A$5:$A$132,0))</f>
        <v/>
      </c>
      <c r="F2439" s="32">
        <f>INDEX(Inputs!$AA$5:$AA$132,MATCH($B2439&amp;"|"&amp;$C2439,Inputs!$A$5:$A$132,0))</f>
        <v/>
      </c>
      <c r="G2439" s="36" t="n"/>
      <c r="H2439" s="14">
        <f>INDEX(VarLab,MATCH($A2439,VarKey,0))&amp;INDEX(MemLab,MATCH($C2439&amp;"|"&amp;$B2439,MemKey,0))</f>
        <v/>
      </c>
      <c r="I2439" s="14">
        <f>INDEX(VarUnit,MATCH($A2439,VarKey,0))</f>
        <v/>
      </c>
      <c r="J2439" s="14">
        <f>INDEX(VarSrc,MATCH($A2439,VarKey,0))</f>
        <v/>
      </c>
      <c r="K2439" s="11">
        <f>CodePrefix&amp;$A2439&amp;IF($C2439="","","."&amp;$C2439&amp;"."&amp;$B2439)&amp;INDEX(VarEnd,MATCH($A2439,VarKey,0))&amp;K$5</f>
        <v/>
      </c>
      <c r="L2439" s="37">
        <f>$D2439*($E2439*L$321+$F2439*L$324)</f>
        <v/>
      </c>
      <c r="M2439" s="32">
        <f>$D2439*($E2439*M$321+$F2439*M$324)</f>
        <v/>
      </c>
      <c r="N2439" s="32">
        <f>$D2439*($E2439*N$321+$F2439*N$324)</f>
        <v/>
      </c>
      <c r="O2439" s="32">
        <f>$D2439*($E2439*O$321+$F2439*O$324)</f>
        <v/>
      </c>
      <c r="P2439" s="32">
        <f>$D2439*($E2439*P$321+$F2439*P$324)</f>
        <v/>
      </c>
      <c r="Q2439" s="32">
        <f>$D2439*($E2439*Q$321+$F2439*Q$324)</f>
        <v/>
      </c>
      <c r="R2439" s="32">
        <f>$D2439*($E2439*R$321+$F2439*R$324)</f>
        <v/>
      </c>
      <c r="S2439" s="32">
        <f>$D2439*($E2439*S$321+$F2439*S$324)</f>
        <v/>
      </c>
      <c r="T2439" s="32">
        <f>$D2439*($E2439*T$321+$F2439*T$324)</f>
        <v/>
      </c>
      <c r="U2439" s="32">
        <f>$D2439*($E2439*U$321+$F2439*U$324)</f>
        <v/>
      </c>
      <c r="V2439" s="32">
        <f>$D2439*($E2439*V$321+$F2439*V$324)</f>
        <v/>
      </c>
      <c r="W2439" s="32">
        <f>$D2439*($E2439*W$321+$F2439*W$324)</f>
        <v/>
      </c>
      <c r="X2439" s="32">
        <f>$D2439*($E2439*X$321+$F2439*X$324)</f>
        <v/>
      </c>
      <c r="Y2439" s="32">
        <f>$D2439*($E2439*Y$321+$F2439*Y$324)</f>
        <v/>
      </c>
      <c r="Z2439" s="32">
        <f>$D2439*($E2439*Z$321+$F2439*Z$324)</f>
        <v/>
      </c>
      <c r="AA2439" s="32">
        <f>$D2439*($E2439*AA$321+$F2439*AA$324)</f>
        <v/>
      </c>
      <c r="AB2439" s="32">
        <f>$D2439*($E2439*AB$321+$F2439*AB$324)</f>
        <v/>
      </c>
      <c r="AC2439" s="32">
        <f>$D2439*($E2439*AC$321+$F2439*AC$324)</f>
        <v/>
      </c>
      <c r="AD2439" s="32">
        <f>$D2439*($E2439*AD$321+$F2439*AD$324)</f>
        <v/>
      </c>
      <c r="AF2439" s="11">
        <f>CodePrefix&amp;$A2439&amp;IF($C2439="","","."&amp;$C2439&amp;"."&amp;$B2439)&amp;INDEX(VarEnd,MATCH($A2439,VarKey,0))&amp;AF$5</f>
        <v/>
      </c>
      <c r="AG2439" s="37">
        <f>$D2439*($E2439*AG$321+$F2439*AG$324)</f>
        <v/>
      </c>
      <c r="AH2439" s="32">
        <f>$D2439*($E2439*AH$321+$F2439*AH$324)</f>
        <v/>
      </c>
      <c r="AI2439" s="32">
        <f>$D2439*($E2439*AI$321+$F2439*AI$324)</f>
        <v/>
      </c>
      <c r="AJ2439" s="32">
        <f>$D2439*($E2439*AJ$321+$F2439*AJ$324)</f>
        <v/>
      </c>
      <c r="AK2439" s="32">
        <f>$D2439*($E2439*AK$321+$F2439*AK$324)</f>
        <v/>
      </c>
      <c r="AL2439" s="32">
        <f>$D2439*($E2439*AL$321+$F2439*AL$324)</f>
        <v/>
      </c>
      <c r="AM2439" s="32">
        <f>$D2439*($E2439*AM$321+$F2439*AM$324)</f>
        <v/>
      </c>
      <c r="AN2439" s="32">
        <f>$D2439*($E2439*AN$321+$F2439*AN$324)</f>
        <v/>
      </c>
      <c r="AO2439" s="32">
        <f>$D2439*($E2439*AO$321+$F2439*AO$324)</f>
        <v/>
      </c>
      <c r="AP2439" s="32">
        <f>$D2439*($E2439*AP$321+$F2439*AP$324)</f>
        <v/>
      </c>
      <c r="AQ2439" s="32">
        <f>$D2439*($E2439*AQ$321+$F2439*AQ$324)</f>
        <v/>
      </c>
      <c r="AR2439" s="32">
        <f>$D2439*($E2439*AR$321+$F2439*AR$324)</f>
        <v/>
      </c>
      <c r="AS2439" s="32">
        <f>$D2439*($E2439*AS$321+$F2439*AS$324)</f>
        <v/>
      </c>
      <c r="AT2439" s="32">
        <f>$D2439*($E2439*AT$321+$F2439*AT$324)</f>
        <v/>
      </c>
      <c r="AU2439" s="32">
        <f>$D2439*($E2439*AU$321+$F2439*AU$324)</f>
        <v/>
      </c>
      <c r="AV2439" s="32">
        <f>$D2439*($E2439*AV$321+$F2439*AV$324)</f>
        <v/>
      </c>
      <c r="AW2439" s="32">
        <f>$D2439*($E2439*AW$321+$F2439*AW$324)</f>
        <v/>
      </c>
      <c r="AX2439" s="32">
        <f>$D2439*($E2439*AX$321+$F2439*AX$324)</f>
        <v/>
      </c>
      <c r="AY2439" s="32">
        <f>$D2439*($E2439*AY$321+$F2439*AY$324)</f>
        <v/>
      </c>
    </row>
    <row r="2440" hidden="1" outlineLevel="2">
      <c r="A2440" s="14" t="inlineStr">
        <is>
          <t>xcp</t>
        </is>
      </c>
      <c r="B2440" s="14" t="inlineStr">
        <is>
          <t>die</t>
        </is>
      </c>
      <c r="C2440" s="14" t="inlineStr">
        <is>
          <t>cem</t>
        </is>
      </c>
      <c r="D2440" s="32">
        <f>INDEX(Inputs!$W$5:$W$132,MATCH($B2440&amp;"|"&amp;$C2440,Inputs!$A$5:$A$132,0))</f>
        <v/>
      </c>
      <c r="E2440" s="32">
        <f>INDEX(Inputs!$Z$5:$Z$132,MATCH($B2440&amp;"|"&amp;$C2440,Inputs!$A$5:$A$132,0))</f>
        <v/>
      </c>
      <c r="F2440" s="32">
        <f>INDEX(Inputs!$AA$5:$AA$132,MATCH($B2440&amp;"|"&amp;$C2440,Inputs!$A$5:$A$132,0))</f>
        <v/>
      </c>
      <c r="G2440" s="36" t="n"/>
      <c r="H2440" s="14">
        <f>INDEX(VarLab,MATCH($A2440,VarKey,0))&amp;INDEX(MemLab,MATCH($C2440&amp;"|"&amp;$B2440,MemKey,0))</f>
        <v/>
      </c>
      <c r="I2440" s="14">
        <f>INDEX(VarUnit,MATCH($A2440,VarKey,0))</f>
        <v/>
      </c>
      <c r="J2440" s="14">
        <f>INDEX(VarSrc,MATCH($A2440,VarKey,0))</f>
        <v/>
      </c>
      <c r="K2440" s="11">
        <f>CodePrefix&amp;$A2440&amp;IF($C2440="","","."&amp;$C2440&amp;"."&amp;$B2440)&amp;INDEX(VarEnd,MATCH($A2440,VarKey,0))&amp;K$5</f>
        <v/>
      </c>
      <c r="L2440" s="37">
        <f>$D2440*($E2440*L$321+$F2440*L$324)</f>
        <v/>
      </c>
      <c r="M2440" s="32">
        <f>$D2440*($E2440*M$321+$F2440*M$324)</f>
        <v/>
      </c>
      <c r="N2440" s="32">
        <f>$D2440*($E2440*N$321+$F2440*N$324)</f>
        <v/>
      </c>
      <c r="O2440" s="32">
        <f>$D2440*($E2440*O$321+$F2440*O$324)</f>
        <v/>
      </c>
      <c r="P2440" s="32">
        <f>$D2440*($E2440*P$321+$F2440*P$324)</f>
        <v/>
      </c>
      <c r="Q2440" s="32">
        <f>$D2440*($E2440*Q$321+$F2440*Q$324)</f>
        <v/>
      </c>
      <c r="R2440" s="32">
        <f>$D2440*($E2440*R$321+$F2440*R$324)</f>
        <v/>
      </c>
      <c r="S2440" s="32">
        <f>$D2440*($E2440*S$321+$F2440*S$324)</f>
        <v/>
      </c>
      <c r="T2440" s="32">
        <f>$D2440*($E2440*T$321+$F2440*T$324)</f>
        <v/>
      </c>
      <c r="U2440" s="32">
        <f>$D2440*($E2440*U$321+$F2440*U$324)</f>
        <v/>
      </c>
      <c r="V2440" s="32">
        <f>$D2440*($E2440*V$321+$F2440*V$324)</f>
        <v/>
      </c>
      <c r="W2440" s="32">
        <f>$D2440*($E2440*W$321+$F2440*W$324)</f>
        <v/>
      </c>
      <c r="X2440" s="32">
        <f>$D2440*($E2440*X$321+$F2440*X$324)</f>
        <v/>
      </c>
      <c r="Y2440" s="32">
        <f>$D2440*($E2440*Y$321+$F2440*Y$324)</f>
        <v/>
      </c>
      <c r="Z2440" s="32">
        <f>$D2440*($E2440*Z$321+$F2440*Z$324)</f>
        <v/>
      </c>
      <c r="AA2440" s="32">
        <f>$D2440*($E2440*AA$321+$F2440*AA$324)</f>
        <v/>
      </c>
      <c r="AB2440" s="32">
        <f>$D2440*($E2440*AB$321+$F2440*AB$324)</f>
        <v/>
      </c>
      <c r="AC2440" s="32">
        <f>$D2440*($E2440*AC$321+$F2440*AC$324)</f>
        <v/>
      </c>
      <c r="AD2440" s="32">
        <f>$D2440*($E2440*AD$321+$F2440*AD$324)</f>
        <v/>
      </c>
      <c r="AF2440" s="11">
        <f>CodePrefix&amp;$A2440&amp;IF($C2440="","","."&amp;$C2440&amp;"."&amp;$B2440)&amp;INDEX(VarEnd,MATCH($A2440,VarKey,0))&amp;AF$5</f>
        <v/>
      </c>
      <c r="AG2440" s="37">
        <f>$D2440*($E2440*AG$321+$F2440*AG$324)</f>
        <v/>
      </c>
      <c r="AH2440" s="32">
        <f>$D2440*($E2440*AH$321+$F2440*AH$324)</f>
        <v/>
      </c>
      <c r="AI2440" s="32">
        <f>$D2440*($E2440*AI$321+$F2440*AI$324)</f>
        <v/>
      </c>
      <c r="AJ2440" s="32">
        <f>$D2440*($E2440*AJ$321+$F2440*AJ$324)</f>
        <v/>
      </c>
      <c r="AK2440" s="32">
        <f>$D2440*($E2440*AK$321+$F2440*AK$324)</f>
        <v/>
      </c>
      <c r="AL2440" s="32">
        <f>$D2440*($E2440*AL$321+$F2440*AL$324)</f>
        <v/>
      </c>
      <c r="AM2440" s="32">
        <f>$D2440*($E2440*AM$321+$F2440*AM$324)</f>
        <v/>
      </c>
      <c r="AN2440" s="32">
        <f>$D2440*($E2440*AN$321+$F2440*AN$324)</f>
        <v/>
      </c>
      <c r="AO2440" s="32">
        <f>$D2440*($E2440*AO$321+$F2440*AO$324)</f>
        <v/>
      </c>
      <c r="AP2440" s="32">
        <f>$D2440*($E2440*AP$321+$F2440*AP$324)</f>
        <v/>
      </c>
      <c r="AQ2440" s="32">
        <f>$D2440*($E2440*AQ$321+$F2440*AQ$324)</f>
        <v/>
      </c>
      <c r="AR2440" s="32">
        <f>$D2440*($E2440*AR$321+$F2440*AR$324)</f>
        <v/>
      </c>
      <c r="AS2440" s="32">
        <f>$D2440*($E2440*AS$321+$F2440*AS$324)</f>
        <v/>
      </c>
      <c r="AT2440" s="32">
        <f>$D2440*($E2440*AT$321+$F2440*AT$324)</f>
        <v/>
      </c>
      <c r="AU2440" s="32">
        <f>$D2440*($E2440*AU$321+$F2440*AU$324)</f>
        <v/>
      </c>
      <c r="AV2440" s="32">
        <f>$D2440*($E2440*AV$321+$F2440*AV$324)</f>
        <v/>
      </c>
      <c r="AW2440" s="32">
        <f>$D2440*($E2440*AW$321+$F2440*AW$324)</f>
        <v/>
      </c>
      <c r="AX2440" s="32">
        <f>$D2440*($E2440*AX$321+$F2440*AX$324)</f>
        <v/>
      </c>
      <c r="AY2440" s="32">
        <f>$D2440*($E2440*AY$321+$F2440*AY$324)</f>
        <v/>
      </c>
    </row>
    <row r="2441" hidden="1" outlineLevel="2">
      <c r="A2441" s="14" t="inlineStr">
        <is>
          <t>xcp</t>
        </is>
      </c>
      <c r="B2441" s="14" t="inlineStr">
        <is>
          <t>lpg</t>
        </is>
      </c>
      <c r="C2441" s="14" t="inlineStr">
        <is>
          <t>cem</t>
        </is>
      </c>
      <c r="D2441" s="32">
        <f>INDEX(Inputs!$W$5:$W$132,MATCH($B2441&amp;"|"&amp;$C2441,Inputs!$A$5:$A$132,0))</f>
        <v/>
      </c>
      <c r="E2441" s="32">
        <f>INDEX(Inputs!$Z$5:$Z$132,MATCH($B2441&amp;"|"&amp;$C2441,Inputs!$A$5:$A$132,0))</f>
        <v/>
      </c>
      <c r="F2441" s="32">
        <f>INDEX(Inputs!$AA$5:$AA$132,MATCH($B2441&amp;"|"&amp;$C2441,Inputs!$A$5:$A$132,0))</f>
        <v/>
      </c>
      <c r="G2441" s="36" t="n"/>
      <c r="H2441" s="14">
        <f>INDEX(VarLab,MATCH($A2441,VarKey,0))&amp;INDEX(MemLab,MATCH($C2441&amp;"|"&amp;$B2441,MemKey,0))</f>
        <v/>
      </c>
      <c r="I2441" s="14">
        <f>INDEX(VarUnit,MATCH($A2441,VarKey,0))</f>
        <v/>
      </c>
      <c r="J2441" s="14">
        <f>INDEX(VarSrc,MATCH($A2441,VarKey,0))</f>
        <v/>
      </c>
      <c r="K2441" s="11">
        <f>CodePrefix&amp;$A2441&amp;IF($C2441="","","."&amp;$C2441&amp;"."&amp;$B2441)&amp;INDEX(VarEnd,MATCH($A2441,VarKey,0))&amp;K$5</f>
        <v/>
      </c>
      <c r="L2441" s="37">
        <f>$D2441*($E2441*L$321+$F2441*L$324)</f>
        <v/>
      </c>
      <c r="M2441" s="32">
        <f>$D2441*($E2441*M$321+$F2441*M$324)</f>
        <v/>
      </c>
      <c r="N2441" s="32">
        <f>$D2441*($E2441*N$321+$F2441*N$324)</f>
        <v/>
      </c>
      <c r="O2441" s="32">
        <f>$D2441*($E2441*O$321+$F2441*O$324)</f>
        <v/>
      </c>
      <c r="P2441" s="32">
        <f>$D2441*($E2441*P$321+$F2441*P$324)</f>
        <v/>
      </c>
      <c r="Q2441" s="32">
        <f>$D2441*($E2441*Q$321+$F2441*Q$324)</f>
        <v/>
      </c>
      <c r="R2441" s="32">
        <f>$D2441*($E2441*R$321+$F2441*R$324)</f>
        <v/>
      </c>
      <c r="S2441" s="32">
        <f>$D2441*($E2441*S$321+$F2441*S$324)</f>
        <v/>
      </c>
      <c r="T2441" s="32">
        <f>$D2441*($E2441*T$321+$F2441*T$324)</f>
        <v/>
      </c>
      <c r="U2441" s="32">
        <f>$D2441*($E2441*U$321+$F2441*U$324)</f>
        <v/>
      </c>
      <c r="V2441" s="32">
        <f>$D2441*($E2441*V$321+$F2441*V$324)</f>
        <v/>
      </c>
      <c r="W2441" s="32">
        <f>$D2441*($E2441*W$321+$F2441*W$324)</f>
        <v/>
      </c>
      <c r="X2441" s="32">
        <f>$D2441*($E2441*X$321+$F2441*X$324)</f>
        <v/>
      </c>
      <c r="Y2441" s="32">
        <f>$D2441*($E2441*Y$321+$F2441*Y$324)</f>
        <v/>
      </c>
      <c r="Z2441" s="32">
        <f>$D2441*($E2441*Z$321+$F2441*Z$324)</f>
        <v/>
      </c>
      <c r="AA2441" s="32">
        <f>$D2441*($E2441*AA$321+$F2441*AA$324)</f>
        <v/>
      </c>
      <c r="AB2441" s="32">
        <f>$D2441*($E2441*AB$321+$F2441*AB$324)</f>
        <v/>
      </c>
      <c r="AC2441" s="32">
        <f>$D2441*($E2441*AC$321+$F2441*AC$324)</f>
        <v/>
      </c>
      <c r="AD2441" s="32">
        <f>$D2441*($E2441*AD$321+$F2441*AD$324)</f>
        <v/>
      </c>
      <c r="AF2441" s="11">
        <f>CodePrefix&amp;$A2441&amp;IF($C2441="","","."&amp;$C2441&amp;"."&amp;$B2441)&amp;INDEX(VarEnd,MATCH($A2441,VarKey,0))&amp;AF$5</f>
        <v/>
      </c>
      <c r="AG2441" s="37">
        <f>$D2441*($E2441*AG$321+$F2441*AG$324)</f>
        <v/>
      </c>
      <c r="AH2441" s="32">
        <f>$D2441*($E2441*AH$321+$F2441*AH$324)</f>
        <v/>
      </c>
      <c r="AI2441" s="32">
        <f>$D2441*($E2441*AI$321+$F2441*AI$324)</f>
        <v/>
      </c>
      <c r="AJ2441" s="32">
        <f>$D2441*($E2441*AJ$321+$F2441*AJ$324)</f>
        <v/>
      </c>
      <c r="AK2441" s="32">
        <f>$D2441*($E2441*AK$321+$F2441*AK$324)</f>
        <v/>
      </c>
      <c r="AL2441" s="32">
        <f>$D2441*($E2441*AL$321+$F2441*AL$324)</f>
        <v/>
      </c>
      <c r="AM2441" s="32">
        <f>$D2441*($E2441*AM$321+$F2441*AM$324)</f>
        <v/>
      </c>
      <c r="AN2441" s="32">
        <f>$D2441*($E2441*AN$321+$F2441*AN$324)</f>
        <v/>
      </c>
      <c r="AO2441" s="32">
        <f>$D2441*($E2441*AO$321+$F2441*AO$324)</f>
        <v/>
      </c>
      <c r="AP2441" s="32">
        <f>$D2441*($E2441*AP$321+$F2441*AP$324)</f>
        <v/>
      </c>
      <c r="AQ2441" s="32">
        <f>$D2441*($E2441*AQ$321+$F2441*AQ$324)</f>
        <v/>
      </c>
      <c r="AR2441" s="32">
        <f>$D2441*($E2441*AR$321+$F2441*AR$324)</f>
        <v/>
      </c>
      <c r="AS2441" s="32">
        <f>$D2441*($E2441*AS$321+$F2441*AS$324)</f>
        <v/>
      </c>
      <c r="AT2441" s="32">
        <f>$D2441*($E2441*AT$321+$F2441*AT$324)</f>
        <v/>
      </c>
      <c r="AU2441" s="32">
        <f>$D2441*($E2441*AU$321+$F2441*AU$324)</f>
        <v/>
      </c>
      <c r="AV2441" s="32">
        <f>$D2441*($E2441*AV$321+$F2441*AV$324)</f>
        <v/>
      </c>
      <c r="AW2441" s="32">
        <f>$D2441*($E2441*AW$321+$F2441*AW$324)</f>
        <v/>
      </c>
      <c r="AX2441" s="32">
        <f>$D2441*($E2441*AX$321+$F2441*AX$324)</f>
        <v/>
      </c>
      <c r="AY2441" s="32">
        <f>$D2441*($E2441*AY$321+$F2441*AY$324)</f>
        <v/>
      </c>
    </row>
    <row r="2442" hidden="1" outlineLevel="2">
      <c r="A2442" s="14" t="inlineStr">
        <is>
          <t>xcp</t>
        </is>
      </c>
      <c r="B2442" s="14" t="inlineStr">
        <is>
          <t>ker</t>
        </is>
      </c>
      <c r="C2442" s="14" t="inlineStr">
        <is>
          <t>cem</t>
        </is>
      </c>
      <c r="D2442" s="32">
        <f>INDEX(Inputs!$W$5:$W$132,MATCH($B2442&amp;"|"&amp;$C2442,Inputs!$A$5:$A$132,0))</f>
        <v/>
      </c>
      <c r="E2442" s="32">
        <f>INDEX(Inputs!$Z$5:$Z$132,MATCH($B2442&amp;"|"&amp;$C2442,Inputs!$A$5:$A$132,0))</f>
        <v/>
      </c>
      <c r="F2442" s="32">
        <f>INDEX(Inputs!$AA$5:$AA$132,MATCH($B2442&amp;"|"&amp;$C2442,Inputs!$A$5:$A$132,0))</f>
        <v/>
      </c>
      <c r="G2442" s="36" t="n"/>
      <c r="H2442" s="14">
        <f>INDEX(VarLab,MATCH($A2442,VarKey,0))&amp;INDEX(MemLab,MATCH($C2442&amp;"|"&amp;$B2442,MemKey,0))</f>
        <v/>
      </c>
      <c r="I2442" s="14">
        <f>INDEX(VarUnit,MATCH($A2442,VarKey,0))</f>
        <v/>
      </c>
      <c r="J2442" s="14">
        <f>INDEX(VarSrc,MATCH($A2442,VarKey,0))</f>
        <v/>
      </c>
      <c r="K2442" s="11">
        <f>CodePrefix&amp;$A2442&amp;IF($C2442="","","."&amp;$C2442&amp;"."&amp;$B2442)&amp;INDEX(VarEnd,MATCH($A2442,VarKey,0))&amp;K$5</f>
        <v/>
      </c>
      <c r="L2442" s="37">
        <f>$D2442*($E2442*L$321+$F2442*L$324)</f>
        <v/>
      </c>
      <c r="M2442" s="32">
        <f>$D2442*($E2442*M$321+$F2442*M$324)</f>
        <v/>
      </c>
      <c r="N2442" s="32">
        <f>$D2442*($E2442*N$321+$F2442*N$324)</f>
        <v/>
      </c>
      <c r="O2442" s="32">
        <f>$D2442*($E2442*O$321+$F2442*O$324)</f>
        <v/>
      </c>
      <c r="P2442" s="32">
        <f>$D2442*($E2442*P$321+$F2442*P$324)</f>
        <v/>
      </c>
      <c r="Q2442" s="32">
        <f>$D2442*($E2442*Q$321+$F2442*Q$324)</f>
        <v/>
      </c>
      <c r="R2442" s="32">
        <f>$D2442*($E2442*R$321+$F2442*R$324)</f>
        <v/>
      </c>
      <c r="S2442" s="32">
        <f>$D2442*($E2442*S$321+$F2442*S$324)</f>
        <v/>
      </c>
      <c r="T2442" s="32">
        <f>$D2442*($E2442*T$321+$F2442*T$324)</f>
        <v/>
      </c>
      <c r="U2442" s="32">
        <f>$D2442*($E2442*U$321+$F2442*U$324)</f>
        <v/>
      </c>
      <c r="V2442" s="32">
        <f>$D2442*($E2442*V$321+$F2442*V$324)</f>
        <v/>
      </c>
      <c r="W2442" s="32">
        <f>$D2442*($E2442*W$321+$F2442*W$324)</f>
        <v/>
      </c>
      <c r="X2442" s="32">
        <f>$D2442*($E2442*X$321+$F2442*X$324)</f>
        <v/>
      </c>
      <c r="Y2442" s="32">
        <f>$D2442*($E2442*Y$321+$F2442*Y$324)</f>
        <v/>
      </c>
      <c r="Z2442" s="32">
        <f>$D2442*($E2442*Z$321+$F2442*Z$324)</f>
        <v/>
      </c>
      <c r="AA2442" s="32">
        <f>$D2442*($E2442*AA$321+$F2442*AA$324)</f>
        <v/>
      </c>
      <c r="AB2442" s="32">
        <f>$D2442*($E2442*AB$321+$F2442*AB$324)</f>
        <v/>
      </c>
      <c r="AC2442" s="32">
        <f>$D2442*($E2442*AC$321+$F2442*AC$324)</f>
        <v/>
      </c>
      <c r="AD2442" s="32">
        <f>$D2442*($E2442*AD$321+$F2442*AD$324)</f>
        <v/>
      </c>
      <c r="AF2442" s="11">
        <f>CodePrefix&amp;$A2442&amp;IF($C2442="","","."&amp;$C2442&amp;"."&amp;$B2442)&amp;INDEX(VarEnd,MATCH($A2442,VarKey,0))&amp;AF$5</f>
        <v/>
      </c>
      <c r="AG2442" s="37">
        <f>$D2442*($E2442*AG$321+$F2442*AG$324)</f>
        <v/>
      </c>
      <c r="AH2442" s="32">
        <f>$D2442*($E2442*AH$321+$F2442*AH$324)</f>
        <v/>
      </c>
      <c r="AI2442" s="32">
        <f>$D2442*($E2442*AI$321+$F2442*AI$324)</f>
        <v/>
      </c>
      <c r="AJ2442" s="32">
        <f>$D2442*($E2442*AJ$321+$F2442*AJ$324)</f>
        <v/>
      </c>
      <c r="AK2442" s="32">
        <f>$D2442*($E2442*AK$321+$F2442*AK$324)</f>
        <v/>
      </c>
      <c r="AL2442" s="32">
        <f>$D2442*($E2442*AL$321+$F2442*AL$324)</f>
        <v/>
      </c>
      <c r="AM2442" s="32">
        <f>$D2442*($E2442*AM$321+$F2442*AM$324)</f>
        <v/>
      </c>
      <c r="AN2442" s="32">
        <f>$D2442*($E2442*AN$321+$F2442*AN$324)</f>
        <v/>
      </c>
      <c r="AO2442" s="32">
        <f>$D2442*($E2442*AO$321+$F2442*AO$324)</f>
        <v/>
      </c>
      <c r="AP2442" s="32">
        <f>$D2442*($E2442*AP$321+$F2442*AP$324)</f>
        <v/>
      </c>
      <c r="AQ2442" s="32">
        <f>$D2442*($E2442*AQ$321+$F2442*AQ$324)</f>
        <v/>
      </c>
      <c r="AR2442" s="32">
        <f>$D2442*($E2442*AR$321+$F2442*AR$324)</f>
        <v/>
      </c>
      <c r="AS2442" s="32">
        <f>$D2442*($E2442*AS$321+$F2442*AS$324)</f>
        <v/>
      </c>
      <c r="AT2442" s="32">
        <f>$D2442*($E2442*AT$321+$F2442*AT$324)</f>
        <v/>
      </c>
      <c r="AU2442" s="32">
        <f>$D2442*($E2442*AU$321+$F2442*AU$324)</f>
        <v/>
      </c>
      <c r="AV2442" s="32">
        <f>$D2442*($E2442*AV$321+$F2442*AV$324)</f>
        <v/>
      </c>
      <c r="AW2442" s="32">
        <f>$D2442*($E2442*AW$321+$F2442*AW$324)</f>
        <v/>
      </c>
      <c r="AX2442" s="32">
        <f>$D2442*($E2442*AX$321+$F2442*AX$324)</f>
        <v/>
      </c>
      <c r="AY2442" s="32">
        <f>$D2442*($E2442*AY$321+$F2442*AY$324)</f>
        <v/>
      </c>
    </row>
    <row r="2443" hidden="1" outlineLevel="2">
      <c r="A2443" s="14" t="inlineStr">
        <is>
          <t>xcp</t>
        </is>
      </c>
      <c r="B2443" s="14" t="inlineStr">
        <is>
          <t>oop</t>
        </is>
      </c>
      <c r="C2443" s="14" t="inlineStr">
        <is>
          <t>cem</t>
        </is>
      </c>
      <c r="D2443" s="32">
        <f>INDEX(Inputs!$W$5:$W$132,MATCH($B2443&amp;"|"&amp;$C2443,Inputs!$A$5:$A$132,0))</f>
        <v/>
      </c>
      <c r="E2443" s="32">
        <f>INDEX(Inputs!$Z$5:$Z$132,MATCH($B2443&amp;"|"&amp;$C2443,Inputs!$A$5:$A$132,0))</f>
        <v/>
      </c>
      <c r="F2443" s="32">
        <f>INDEX(Inputs!$AA$5:$AA$132,MATCH($B2443&amp;"|"&amp;$C2443,Inputs!$A$5:$A$132,0))</f>
        <v/>
      </c>
      <c r="G2443" s="36" t="n"/>
      <c r="H2443" s="14">
        <f>INDEX(VarLab,MATCH($A2443,VarKey,0))&amp;INDEX(MemLab,MATCH($C2443&amp;"|"&amp;$B2443,MemKey,0))</f>
        <v/>
      </c>
      <c r="I2443" s="14">
        <f>INDEX(VarUnit,MATCH($A2443,VarKey,0))</f>
        <v/>
      </c>
      <c r="J2443" s="14">
        <f>INDEX(VarSrc,MATCH($A2443,VarKey,0))</f>
        <v/>
      </c>
      <c r="K2443" s="11">
        <f>CodePrefix&amp;$A2443&amp;IF($C2443="","","."&amp;$C2443&amp;"."&amp;$B2443)&amp;INDEX(VarEnd,MATCH($A2443,VarKey,0))&amp;K$5</f>
        <v/>
      </c>
      <c r="L2443" s="37">
        <f>$D2443*($E2443*L$321+$F2443*L$324)</f>
        <v/>
      </c>
      <c r="M2443" s="32">
        <f>$D2443*($E2443*M$321+$F2443*M$324)</f>
        <v/>
      </c>
      <c r="N2443" s="32">
        <f>$D2443*($E2443*N$321+$F2443*N$324)</f>
        <v/>
      </c>
      <c r="O2443" s="32">
        <f>$D2443*($E2443*O$321+$F2443*O$324)</f>
        <v/>
      </c>
      <c r="P2443" s="32">
        <f>$D2443*($E2443*P$321+$F2443*P$324)</f>
        <v/>
      </c>
      <c r="Q2443" s="32">
        <f>$D2443*($E2443*Q$321+$F2443*Q$324)</f>
        <v/>
      </c>
      <c r="R2443" s="32">
        <f>$D2443*($E2443*R$321+$F2443*R$324)</f>
        <v/>
      </c>
      <c r="S2443" s="32">
        <f>$D2443*($E2443*S$321+$F2443*S$324)</f>
        <v/>
      </c>
      <c r="T2443" s="32">
        <f>$D2443*($E2443*T$321+$F2443*T$324)</f>
        <v/>
      </c>
      <c r="U2443" s="32">
        <f>$D2443*($E2443*U$321+$F2443*U$324)</f>
        <v/>
      </c>
      <c r="V2443" s="32">
        <f>$D2443*($E2443*V$321+$F2443*V$324)</f>
        <v/>
      </c>
      <c r="W2443" s="32">
        <f>$D2443*($E2443*W$321+$F2443*W$324)</f>
        <v/>
      </c>
      <c r="X2443" s="32">
        <f>$D2443*($E2443*X$321+$F2443*X$324)</f>
        <v/>
      </c>
      <c r="Y2443" s="32">
        <f>$D2443*($E2443*Y$321+$F2443*Y$324)</f>
        <v/>
      </c>
      <c r="Z2443" s="32">
        <f>$D2443*($E2443*Z$321+$F2443*Z$324)</f>
        <v/>
      </c>
      <c r="AA2443" s="32">
        <f>$D2443*($E2443*AA$321+$F2443*AA$324)</f>
        <v/>
      </c>
      <c r="AB2443" s="32">
        <f>$D2443*($E2443*AB$321+$F2443*AB$324)</f>
        <v/>
      </c>
      <c r="AC2443" s="32">
        <f>$D2443*($E2443*AC$321+$F2443*AC$324)</f>
        <v/>
      </c>
      <c r="AD2443" s="32">
        <f>$D2443*($E2443*AD$321+$F2443*AD$324)</f>
        <v/>
      </c>
      <c r="AF2443" s="11">
        <f>CodePrefix&amp;$A2443&amp;IF($C2443="","","."&amp;$C2443&amp;"."&amp;$B2443)&amp;INDEX(VarEnd,MATCH($A2443,VarKey,0))&amp;AF$5</f>
        <v/>
      </c>
      <c r="AG2443" s="37">
        <f>$D2443*($E2443*AG$321+$F2443*AG$324)</f>
        <v/>
      </c>
      <c r="AH2443" s="32">
        <f>$D2443*($E2443*AH$321+$F2443*AH$324)</f>
        <v/>
      </c>
      <c r="AI2443" s="32">
        <f>$D2443*($E2443*AI$321+$F2443*AI$324)</f>
        <v/>
      </c>
      <c r="AJ2443" s="32">
        <f>$D2443*($E2443*AJ$321+$F2443*AJ$324)</f>
        <v/>
      </c>
      <c r="AK2443" s="32">
        <f>$D2443*($E2443*AK$321+$F2443*AK$324)</f>
        <v/>
      </c>
      <c r="AL2443" s="32">
        <f>$D2443*($E2443*AL$321+$F2443*AL$324)</f>
        <v/>
      </c>
      <c r="AM2443" s="32">
        <f>$D2443*($E2443*AM$321+$F2443*AM$324)</f>
        <v/>
      </c>
      <c r="AN2443" s="32">
        <f>$D2443*($E2443*AN$321+$F2443*AN$324)</f>
        <v/>
      </c>
      <c r="AO2443" s="32">
        <f>$D2443*($E2443*AO$321+$F2443*AO$324)</f>
        <v/>
      </c>
      <c r="AP2443" s="32">
        <f>$D2443*($E2443*AP$321+$F2443*AP$324)</f>
        <v/>
      </c>
      <c r="AQ2443" s="32">
        <f>$D2443*($E2443*AQ$321+$F2443*AQ$324)</f>
        <v/>
      </c>
      <c r="AR2443" s="32">
        <f>$D2443*($E2443*AR$321+$F2443*AR$324)</f>
        <v/>
      </c>
      <c r="AS2443" s="32">
        <f>$D2443*($E2443*AS$321+$F2443*AS$324)</f>
        <v/>
      </c>
      <c r="AT2443" s="32">
        <f>$D2443*($E2443*AT$321+$F2443*AT$324)</f>
        <v/>
      </c>
      <c r="AU2443" s="32">
        <f>$D2443*($E2443*AU$321+$F2443*AU$324)</f>
        <v/>
      </c>
      <c r="AV2443" s="32">
        <f>$D2443*($E2443*AV$321+$F2443*AV$324)</f>
        <v/>
      </c>
      <c r="AW2443" s="32">
        <f>$D2443*($E2443*AW$321+$F2443*AW$324)</f>
        <v/>
      </c>
      <c r="AX2443" s="32">
        <f>$D2443*($E2443*AX$321+$F2443*AX$324)</f>
        <v/>
      </c>
      <c r="AY2443" s="32">
        <f>$D2443*($E2443*AY$321+$F2443*AY$324)</f>
        <v/>
      </c>
    </row>
    <row r="2444" hidden="1" outlineLevel="2">
      <c r="A2444" s="14" t="inlineStr">
        <is>
          <t>xcp</t>
        </is>
      </c>
      <c r="B2444" s="14" t="inlineStr">
        <is>
          <t>bio</t>
        </is>
      </c>
      <c r="C2444" s="14" t="inlineStr">
        <is>
          <t>cem</t>
        </is>
      </c>
      <c r="D2444" s="32">
        <f>INDEX(Inputs!$W$5:$W$132,MATCH($B2444&amp;"|"&amp;$C2444,Inputs!$A$5:$A$132,0))</f>
        <v/>
      </c>
      <c r="E2444" s="32">
        <f>INDEX(Inputs!$Z$5:$Z$132,MATCH($B2444&amp;"|"&amp;$C2444,Inputs!$A$5:$A$132,0))</f>
        <v/>
      </c>
      <c r="F2444" s="32">
        <f>INDEX(Inputs!$AA$5:$AA$132,MATCH($B2444&amp;"|"&amp;$C2444,Inputs!$A$5:$A$132,0))</f>
        <v/>
      </c>
      <c r="G2444" s="36" t="n"/>
      <c r="H2444" s="14">
        <f>INDEX(VarLab,MATCH($A2444,VarKey,0))&amp;INDEX(MemLab,MATCH($C2444&amp;"|"&amp;$B2444,MemKey,0))</f>
        <v/>
      </c>
      <c r="I2444" s="14">
        <f>INDEX(VarUnit,MATCH($A2444,VarKey,0))</f>
        <v/>
      </c>
      <c r="J2444" s="14">
        <f>INDEX(VarSrc,MATCH($A2444,VarKey,0))</f>
        <v/>
      </c>
      <c r="K2444" s="11">
        <f>CodePrefix&amp;$A2444&amp;IF($C2444="","","."&amp;$C2444&amp;"."&amp;$B2444)&amp;INDEX(VarEnd,MATCH($A2444,VarKey,0))&amp;K$5</f>
        <v/>
      </c>
      <c r="L2444" s="37">
        <f>$D2444*($E2444*L$321+$F2444*L$324)</f>
        <v/>
      </c>
      <c r="M2444" s="32">
        <f>$D2444*($E2444*M$321+$F2444*M$324)</f>
        <v/>
      </c>
      <c r="N2444" s="32">
        <f>$D2444*($E2444*N$321+$F2444*N$324)</f>
        <v/>
      </c>
      <c r="O2444" s="32">
        <f>$D2444*($E2444*O$321+$F2444*O$324)</f>
        <v/>
      </c>
      <c r="P2444" s="32">
        <f>$D2444*($E2444*P$321+$F2444*P$324)</f>
        <v/>
      </c>
      <c r="Q2444" s="32">
        <f>$D2444*($E2444*Q$321+$F2444*Q$324)</f>
        <v/>
      </c>
      <c r="R2444" s="32">
        <f>$D2444*($E2444*R$321+$F2444*R$324)</f>
        <v/>
      </c>
      <c r="S2444" s="32">
        <f>$D2444*($E2444*S$321+$F2444*S$324)</f>
        <v/>
      </c>
      <c r="T2444" s="32">
        <f>$D2444*($E2444*T$321+$F2444*T$324)</f>
        <v/>
      </c>
      <c r="U2444" s="32">
        <f>$D2444*($E2444*U$321+$F2444*U$324)</f>
        <v/>
      </c>
      <c r="V2444" s="32">
        <f>$D2444*($E2444*V$321+$F2444*V$324)</f>
        <v/>
      </c>
      <c r="W2444" s="32">
        <f>$D2444*($E2444*W$321+$F2444*W$324)</f>
        <v/>
      </c>
      <c r="X2444" s="32">
        <f>$D2444*($E2444*X$321+$F2444*X$324)</f>
        <v/>
      </c>
      <c r="Y2444" s="32">
        <f>$D2444*($E2444*Y$321+$F2444*Y$324)</f>
        <v/>
      </c>
      <c r="Z2444" s="32">
        <f>$D2444*($E2444*Z$321+$F2444*Z$324)</f>
        <v/>
      </c>
      <c r="AA2444" s="32">
        <f>$D2444*($E2444*AA$321+$F2444*AA$324)</f>
        <v/>
      </c>
      <c r="AB2444" s="32">
        <f>$D2444*($E2444*AB$321+$F2444*AB$324)</f>
        <v/>
      </c>
      <c r="AC2444" s="32">
        <f>$D2444*($E2444*AC$321+$F2444*AC$324)</f>
        <v/>
      </c>
      <c r="AD2444" s="32">
        <f>$D2444*($E2444*AD$321+$F2444*AD$324)</f>
        <v/>
      </c>
      <c r="AF2444" s="11">
        <f>CodePrefix&amp;$A2444&amp;IF($C2444="","","."&amp;$C2444&amp;"."&amp;$B2444)&amp;INDEX(VarEnd,MATCH($A2444,VarKey,0))&amp;AF$5</f>
        <v/>
      </c>
      <c r="AG2444" s="37">
        <f>$D2444*($E2444*AG$321+$F2444*AG$324)</f>
        <v/>
      </c>
      <c r="AH2444" s="32">
        <f>$D2444*($E2444*AH$321+$F2444*AH$324)</f>
        <v/>
      </c>
      <c r="AI2444" s="32">
        <f>$D2444*($E2444*AI$321+$F2444*AI$324)</f>
        <v/>
      </c>
      <c r="AJ2444" s="32">
        <f>$D2444*($E2444*AJ$321+$F2444*AJ$324)</f>
        <v/>
      </c>
      <c r="AK2444" s="32">
        <f>$D2444*($E2444*AK$321+$F2444*AK$324)</f>
        <v/>
      </c>
      <c r="AL2444" s="32">
        <f>$D2444*($E2444*AL$321+$F2444*AL$324)</f>
        <v/>
      </c>
      <c r="AM2444" s="32">
        <f>$D2444*($E2444*AM$321+$F2444*AM$324)</f>
        <v/>
      </c>
      <c r="AN2444" s="32">
        <f>$D2444*($E2444*AN$321+$F2444*AN$324)</f>
        <v/>
      </c>
      <c r="AO2444" s="32">
        <f>$D2444*($E2444*AO$321+$F2444*AO$324)</f>
        <v/>
      </c>
      <c r="AP2444" s="32">
        <f>$D2444*($E2444*AP$321+$F2444*AP$324)</f>
        <v/>
      </c>
      <c r="AQ2444" s="32">
        <f>$D2444*($E2444*AQ$321+$F2444*AQ$324)</f>
        <v/>
      </c>
      <c r="AR2444" s="32">
        <f>$D2444*($E2444*AR$321+$F2444*AR$324)</f>
        <v/>
      </c>
      <c r="AS2444" s="32">
        <f>$D2444*($E2444*AS$321+$F2444*AS$324)</f>
        <v/>
      </c>
      <c r="AT2444" s="32">
        <f>$D2444*($E2444*AT$321+$F2444*AT$324)</f>
        <v/>
      </c>
      <c r="AU2444" s="32">
        <f>$D2444*($E2444*AU$321+$F2444*AU$324)</f>
        <v/>
      </c>
      <c r="AV2444" s="32">
        <f>$D2444*($E2444*AV$321+$F2444*AV$324)</f>
        <v/>
      </c>
      <c r="AW2444" s="32">
        <f>$D2444*($E2444*AW$321+$F2444*AW$324)</f>
        <v/>
      </c>
      <c r="AX2444" s="32">
        <f>$D2444*($E2444*AX$321+$F2444*AX$324)</f>
        <v/>
      </c>
      <c r="AY2444" s="32">
        <f>$D2444*($E2444*AY$321+$F2444*AY$324)</f>
        <v/>
      </c>
    </row>
    <row r="2445" hidden="1" outlineLevel="2"/>
    <row r="2446" hidden="1" outlineLevel="2">
      <c r="A2446" s="14" t="inlineStr">
        <is>
          <t>xcpd</t>
        </is>
      </c>
      <c r="B2446" s="14" t="inlineStr">
        <is>
          <t>coa</t>
        </is>
      </c>
      <c r="C2446" s="14" t="inlineStr">
        <is>
          <t>cem</t>
        </is>
      </c>
      <c r="D2446" s="32">
        <f>INDEX(Inputs!$W$5:$W$132,MATCH($B2446&amp;"|"&amp;$C2446,Inputs!$A$5:$A$132,0))</f>
        <v/>
      </c>
      <c r="E2446" s="32">
        <f>INDEX(Inputs!$Z$5:$Z$132,MATCH($B2446&amp;"|"&amp;$C2446,Inputs!$A$5:$A$132,0))</f>
        <v/>
      </c>
      <c r="F2446" s="32">
        <f>INDEX(Inputs!$AA$5:$AA$132,MATCH($B2446&amp;"|"&amp;$C2446,Inputs!$A$5:$A$132,0))</f>
        <v/>
      </c>
      <c r="G2446" s="36" t="n"/>
      <c r="H2446" s="14">
        <f>INDEX(VarLab,MATCH($A2446,VarKey,0))&amp;INDEX(MemLab,MATCH($C2446&amp;"|"&amp;$B2446,MemKey,0))</f>
        <v/>
      </c>
      <c r="I2446" s="14">
        <f>INDEX(VarUnit,MATCH($A2446,VarKey,0))</f>
        <v/>
      </c>
      <c r="J2446" s="14">
        <f>INDEX(VarSrc,MATCH($A2446,VarKey,0))</f>
        <v/>
      </c>
      <c r="K2446" s="11">
        <f>CodePrefix&amp;$A2446&amp;IF($C2446="","","."&amp;$C2446&amp;"."&amp;$B2446)&amp;INDEX(VarEnd,MATCH($A2446,VarKey,0))&amp;K$5</f>
        <v/>
      </c>
      <c r="L2446" s="37">
        <f>$D2446*($E2446*(L$321-L$322)+$F2446*(L$324-L$325))</f>
        <v/>
      </c>
      <c r="M2446" s="32">
        <f>$D2446*($E2446*(M$321-M$322)+$F2446*(M$324-M$325))</f>
        <v/>
      </c>
      <c r="N2446" s="32">
        <f>$D2446*($E2446*(N$321-N$322)+$F2446*(N$324-N$325))</f>
        <v/>
      </c>
      <c r="O2446" s="32">
        <f>$D2446*($E2446*(O$321-O$322)+$F2446*(O$324-O$325))</f>
        <v/>
      </c>
      <c r="P2446" s="32">
        <f>$D2446*($E2446*(P$321-P$322)+$F2446*(P$324-P$325))</f>
        <v/>
      </c>
      <c r="Q2446" s="32">
        <f>$D2446*($E2446*(Q$321-Q$322)+$F2446*(Q$324-Q$325))</f>
        <v/>
      </c>
      <c r="R2446" s="32">
        <f>$D2446*($E2446*(R$321-R$322)+$F2446*(R$324-R$325))</f>
        <v/>
      </c>
      <c r="S2446" s="32">
        <f>$D2446*($E2446*(S$321-S$322)+$F2446*(S$324-S$325))</f>
        <v/>
      </c>
      <c r="T2446" s="32">
        <f>$D2446*($E2446*(T$321-T$322)+$F2446*(T$324-T$325))</f>
        <v/>
      </c>
      <c r="U2446" s="32">
        <f>$D2446*($E2446*(U$321-U$322)+$F2446*(U$324-U$325))</f>
        <v/>
      </c>
      <c r="V2446" s="32">
        <f>$D2446*($E2446*(V$321-V$322)+$F2446*(V$324-V$325))</f>
        <v/>
      </c>
      <c r="W2446" s="32">
        <f>$D2446*($E2446*(W$321-W$322)+$F2446*(W$324-W$325))</f>
        <v/>
      </c>
      <c r="X2446" s="32">
        <f>$D2446*($E2446*(X$321-X$322)+$F2446*(X$324-X$325))</f>
        <v/>
      </c>
      <c r="Y2446" s="32">
        <f>$D2446*($E2446*(Y$321-Y$322)+$F2446*(Y$324-Y$325))</f>
        <v/>
      </c>
      <c r="Z2446" s="32">
        <f>$D2446*($E2446*(Z$321-Z$322)+$F2446*(Z$324-Z$325))</f>
        <v/>
      </c>
      <c r="AA2446" s="32">
        <f>$D2446*($E2446*(AA$321-AA$322)+$F2446*(AA$324-AA$325))</f>
        <v/>
      </c>
      <c r="AB2446" s="32">
        <f>$D2446*($E2446*(AB$321-AB$322)+$F2446*(AB$324-AB$325))</f>
        <v/>
      </c>
      <c r="AC2446" s="32">
        <f>$D2446*($E2446*(AC$321-AC$322)+$F2446*(AC$324-AC$325))</f>
        <v/>
      </c>
      <c r="AD2446" s="32">
        <f>$D2446*($E2446*(AD$321-AD$322)+$F2446*(AD$324-AD$325))</f>
        <v/>
      </c>
      <c r="AF2446" s="11">
        <f>CodePrefix&amp;$A2446&amp;IF($C2446="","","."&amp;$C2446&amp;"."&amp;$B2446)&amp;INDEX(VarEnd,MATCH($A2446,VarKey,0))&amp;AF$5</f>
        <v/>
      </c>
      <c r="AG2446" s="37">
        <f>$D2446*($E2446*(AG$321-AG$322)+$F2446*(AG$324-AG$325))</f>
        <v/>
      </c>
      <c r="AH2446" s="32">
        <f>$D2446*($E2446*(AH$321-AH$322)+$F2446*(AH$324-AH$325))</f>
        <v/>
      </c>
      <c r="AI2446" s="32">
        <f>$D2446*($E2446*(AI$321-AI$322)+$F2446*(AI$324-AI$325))</f>
        <v/>
      </c>
      <c r="AJ2446" s="32">
        <f>$D2446*($E2446*(AJ$321-AJ$322)+$F2446*(AJ$324-AJ$325))</f>
        <v/>
      </c>
      <c r="AK2446" s="32">
        <f>$D2446*($E2446*(AK$321-AK$322)+$F2446*(AK$324-AK$325))</f>
        <v/>
      </c>
      <c r="AL2446" s="32">
        <f>$D2446*($E2446*(AL$321-AL$322)+$F2446*(AL$324-AL$325))</f>
        <v/>
      </c>
      <c r="AM2446" s="32">
        <f>$D2446*($E2446*(AM$321-AM$322)+$F2446*(AM$324-AM$325))</f>
        <v/>
      </c>
      <c r="AN2446" s="32">
        <f>$D2446*($E2446*(AN$321-AN$322)+$F2446*(AN$324-AN$325))</f>
        <v/>
      </c>
      <c r="AO2446" s="32">
        <f>$D2446*($E2446*(AO$321-AO$322)+$F2446*(AO$324-AO$325))</f>
        <v/>
      </c>
      <c r="AP2446" s="32">
        <f>$D2446*($E2446*(AP$321-AP$322)+$F2446*(AP$324-AP$325))</f>
        <v/>
      </c>
      <c r="AQ2446" s="32">
        <f>$D2446*($E2446*(AQ$321-AQ$322)+$F2446*(AQ$324-AQ$325))</f>
        <v/>
      </c>
      <c r="AR2446" s="32">
        <f>$D2446*($E2446*(AR$321-AR$322)+$F2446*(AR$324-AR$325))</f>
        <v/>
      </c>
      <c r="AS2446" s="32">
        <f>$D2446*($E2446*(AS$321-AS$322)+$F2446*(AS$324-AS$325))</f>
        <v/>
      </c>
      <c r="AT2446" s="32">
        <f>$D2446*($E2446*(AT$321-AT$322)+$F2446*(AT$324-AT$325))</f>
        <v/>
      </c>
      <c r="AU2446" s="32">
        <f>$D2446*($E2446*(AU$321-AU$322)+$F2446*(AU$324-AU$325))</f>
        <v/>
      </c>
      <c r="AV2446" s="32">
        <f>$D2446*($E2446*(AV$321-AV$322)+$F2446*(AV$324-AV$325))</f>
        <v/>
      </c>
      <c r="AW2446" s="32">
        <f>$D2446*($E2446*(AW$321-AW$322)+$F2446*(AW$324-AW$325))</f>
        <v/>
      </c>
      <c r="AX2446" s="32">
        <f>$D2446*($E2446*(AX$321-AX$322)+$F2446*(AX$324-AX$325))</f>
        <v/>
      </c>
      <c r="AY2446" s="32">
        <f>$D2446*($E2446*(AY$321-AY$322)+$F2446*(AY$324-AY$325))</f>
        <v/>
      </c>
    </row>
    <row r="2447" hidden="1" outlineLevel="2">
      <c r="A2447" s="14" t="inlineStr">
        <is>
          <t>xcpd</t>
        </is>
      </c>
      <c r="B2447" s="14" t="inlineStr">
        <is>
          <t>nga</t>
        </is>
      </c>
      <c r="C2447" s="14" t="inlineStr">
        <is>
          <t>cem</t>
        </is>
      </c>
      <c r="D2447" s="32">
        <f>INDEX(Inputs!$W$5:$W$132,MATCH($B2447&amp;"|"&amp;$C2447,Inputs!$A$5:$A$132,0))</f>
        <v/>
      </c>
      <c r="E2447" s="32">
        <f>INDEX(Inputs!$Z$5:$Z$132,MATCH($B2447&amp;"|"&amp;$C2447,Inputs!$A$5:$A$132,0))</f>
        <v/>
      </c>
      <c r="F2447" s="32">
        <f>INDEX(Inputs!$AA$5:$AA$132,MATCH($B2447&amp;"|"&amp;$C2447,Inputs!$A$5:$A$132,0))</f>
        <v/>
      </c>
      <c r="G2447" s="36" t="n"/>
      <c r="H2447" s="14">
        <f>INDEX(VarLab,MATCH($A2447,VarKey,0))&amp;INDEX(MemLab,MATCH($C2447&amp;"|"&amp;$B2447,MemKey,0))</f>
        <v/>
      </c>
      <c r="I2447" s="14">
        <f>INDEX(VarUnit,MATCH($A2447,VarKey,0))</f>
        <v/>
      </c>
      <c r="J2447" s="14">
        <f>INDEX(VarSrc,MATCH($A2447,VarKey,0))</f>
        <v/>
      </c>
      <c r="K2447" s="11">
        <f>CodePrefix&amp;$A2447&amp;IF($C2447="","","."&amp;$C2447&amp;"."&amp;$B2447)&amp;INDEX(VarEnd,MATCH($A2447,VarKey,0))&amp;K$5</f>
        <v/>
      </c>
      <c r="L2447" s="37">
        <f>$D2447*($E2447*(L$321-L$322)+$F2447*(L$324-L$325))</f>
        <v/>
      </c>
      <c r="M2447" s="32">
        <f>$D2447*($E2447*(M$321-M$322)+$F2447*(M$324-M$325))</f>
        <v/>
      </c>
      <c r="N2447" s="32">
        <f>$D2447*($E2447*(N$321-N$322)+$F2447*(N$324-N$325))</f>
        <v/>
      </c>
      <c r="O2447" s="32">
        <f>$D2447*($E2447*(O$321-O$322)+$F2447*(O$324-O$325))</f>
        <v/>
      </c>
      <c r="P2447" s="32">
        <f>$D2447*($E2447*(P$321-P$322)+$F2447*(P$324-P$325))</f>
        <v/>
      </c>
      <c r="Q2447" s="32">
        <f>$D2447*($E2447*(Q$321-Q$322)+$F2447*(Q$324-Q$325))</f>
        <v/>
      </c>
      <c r="R2447" s="32">
        <f>$D2447*($E2447*(R$321-R$322)+$F2447*(R$324-R$325))</f>
        <v/>
      </c>
      <c r="S2447" s="32">
        <f>$D2447*($E2447*(S$321-S$322)+$F2447*(S$324-S$325))</f>
        <v/>
      </c>
      <c r="T2447" s="32">
        <f>$D2447*($E2447*(T$321-T$322)+$F2447*(T$324-T$325))</f>
        <v/>
      </c>
      <c r="U2447" s="32">
        <f>$D2447*($E2447*(U$321-U$322)+$F2447*(U$324-U$325))</f>
        <v/>
      </c>
      <c r="V2447" s="32">
        <f>$D2447*($E2447*(V$321-V$322)+$F2447*(V$324-V$325))</f>
        <v/>
      </c>
      <c r="W2447" s="32">
        <f>$D2447*($E2447*(W$321-W$322)+$F2447*(W$324-W$325))</f>
        <v/>
      </c>
      <c r="X2447" s="32">
        <f>$D2447*($E2447*(X$321-X$322)+$F2447*(X$324-X$325))</f>
        <v/>
      </c>
      <c r="Y2447" s="32">
        <f>$D2447*($E2447*(Y$321-Y$322)+$F2447*(Y$324-Y$325))</f>
        <v/>
      </c>
      <c r="Z2447" s="32">
        <f>$D2447*($E2447*(Z$321-Z$322)+$F2447*(Z$324-Z$325))</f>
        <v/>
      </c>
      <c r="AA2447" s="32">
        <f>$D2447*($E2447*(AA$321-AA$322)+$F2447*(AA$324-AA$325))</f>
        <v/>
      </c>
      <c r="AB2447" s="32">
        <f>$D2447*($E2447*(AB$321-AB$322)+$F2447*(AB$324-AB$325))</f>
        <v/>
      </c>
      <c r="AC2447" s="32">
        <f>$D2447*($E2447*(AC$321-AC$322)+$F2447*(AC$324-AC$325))</f>
        <v/>
      </c>
      <c r="AD2447" s="32">
        <f>$D2447*($E2447*(AD$321-AD$322)+$F2447*(AD$324-AD$325))</f>
        <v/>
      </c>
      <c r="AF2447" s="11">
        <f>CodePrefix&amp;$A2447&amp;IF($C2447="","","."&amp;$C2447&amp;"."&amp;$B2447)&amp;INDEX(VarEnd,MATCH($A2447,VarKey,0))&amp;AF$5</f>
        <v/>
      </c>
      <c r="AG2447" s="37">
        <f>$D2447*($E2447*(AG$321-AG$322)+$F2447*(AG$324-AG$325))</f>
        <v/>
      </c>
      <c r="AH2447" s="32">
        <f>$D2447*($E2447*(AH$321-AH$322)+$F2447*(AH$324-AH$325))</f>
        <v/>
      </c>
      <c r="AI2447" s="32">
        <f>$D2447*($E2447*(AI$321-AI$322)+$F2447*(AI$324-AI$325))</f>
        <v/>
      </c>
      <c r="AJ2447" s="32">
        <f>$D2447*($E2447*(AJ$321-AJ$322)+$F2447*(AJ$324-AJ$325))</f>
        <v/>
      </c>
      <c r="AK2447" s="32">
        <f>$D2447*($E2447*(AK$321-AK$322)+$F2447*(AK$324-AK$325))</f>
        <v/>
      </c>
      <c r="AL2447" s="32">
        <f>$D2447*($E2447*(AL$321-AL$322)+$F2447*(AL$324-AL$325))</f>
        <v/>
      </c>
      <c r="AM2447" s="32">
        <f>$D2447*($E2447*(AM$321-AM$322)+$F2447*(AM$324-AM$325))</f>
        <v/>
      </c>
      <c r="AN2447" s="32">
        <f>$D2447*($E2447*(AN$321-AN$322)+$F2447*(AN$324-AN$325))</f>
        <v/>
      </c>
      <c r="AO2447" s="32">
        <f>$D2447*($E2447*(AO$321-AO$322)+$F2447*(AO$324-AO$325))</f>
        <v/>
      </c>
      <c r="AP2447" s="32">
        <f>$D2447*($E2447*(AP$321-AP$322)+$F2447*(AP$324-AP$325))</f>
        <v/>
      </c>
      <c r="AQ2447" s="32">
        <f>$D2447*($E2447*(AQ$321-AQ$322)+$F2447*(AQ$324-AQ$325))</f>
        <v/>
      </c>
      <c r="AR2447" s="32">
        <f>$D2447*($E2447*(AR$321-AR$322)+$F2447*(AR$324-AR$325))</f>
        <v/>
      </c>
      <c r="AS2447" s="32">
        <f>$D2447*($E2447*(AS$321-AS$322)+$F2447*(AS$324-AS$325))</f>
        <v/>
      </c>
      <c r="AT2447" s="32">
        <f>$D2447*($E2447*(AT$321-AT$322)+$F2447*(AT$324-AT$325))</f>
        <v/>
      </c>
      <c r="AU2447" s="32">
        <f>$D2447*($E2447*(AU$321-AU$322)+$F2447*(AU$324-AU$325))</f>
        <v/>
      </c>
      <c r="AV2447" s="32">
        <f>$D2447*($E2447*(AV$321-AV$322)+$F2447*(AV$324-AV$325))</f>
        <v/>
      </c>
      <c r="AW2447" s="32">
        <f>$D2447*($E2447*(AW$321-AW$322)+$F2447*(AW$324-AW$325))</f>
        <v/>
      </c>
      <c r="AX2447" s="32">
        <f>$D2447*($E2447*(AX$321-AX$322)+$F2447*(AX$324-AX$325))</f>
        <v/>
      </c>
      <c r="AY2447" s="32">
        <f>$D2447*($E2447*(AY$321-AY$322)+$F2447*(AY$324-AY$325))</f>
        <v/>
      </c>
    </row>
    <row r="2448" hidden="1" outlineLevel="2">
      <c r="A2448" s="14" t="inlineStr">
        <is>
          <t>xcpd</t>
        </is>
      </c>
      <c r="B2448" s="14" t="inlineStr">
        <is>
          <t>gso</t>
        </is>
      </c>
      <c r="C2448" s="14" t="inlineStr">
        <is>
          <t>cem</t>
        </is>
      </c>
      <c r="D2448" s="32">
        <f>INDEX(Inputs!$W$5:$W$132,MATCH($B2448&amp;"|"&amp;$C2448,Inputs!$A$5:$A$132,0))</f>
        <v/>
      </c>
      <c r="E2448" s="32">
        <f>INDEX(Inputs!$Z$5:$Z$132,MATCH($B2448&amp;"|"&amp;$C2448,Inputs!$A$5:$A$132,0))</f>
        <v/>
      </c>
      <c r="F2448" s="32">
        <f>INDEX(Inputs!$AA$5:$AA$132,MATCH($B2448&amp;"|"&amp;$C2448,Inputs!$A$5:$A$132,0))</f>
        <v/>
      </c>
      <c r="G2448" s="36" t="n"/>
      <c r="H2448" s="14">
        <f>INDEX(VarLab,MATCH($A2448,VarKey,0))&amp;INDEX(MemLab,MATCH($C2448&amp;"|"&amp;$B2448,MemKey,0))</f>
        <v/>
      </c>
      <c r="I2448" s="14">
        <f>INDEX(VarUnit,MATCH($A2448,VarKey,0))</f>
        <v/>
      </c>
      <c r="J2448" s="14">
        <f>INDEX(VarSrc,MATCH($A2448,VarKey,0))</f>
        <v/>
      </c>
      <c r="K2448" s="11">
        <f>CodePrefix&amp;$A2448&amp;IF($C2448="","","."&amp;$C2448&amp;"."&amp;$B2448)&amp;INDEX(VarEnd,MATCH($A2448,VarKey,0))&amp;K$5</f>
        <v/>
      </c>
      <c r="L2448" s="37">
        <f>$D2448*($E2448*(L$321-L$322)+$F2448*(L$324-L$325))</f>
        <v/>
      </c>
      <c r="M2448" s="32">
        <f>$D2448*($E2448*(M$321-M$322)+$F2448*(M$324-M$325))</f>
        <v/>
      </c>
      <c r="N2448" s="32">
        <f>$D2448*($E2448*(N$321-N$322)+$F2448*(N$324-N$325))</f>
        <v/>
      </c>
      <c r="O2448" s="32">
        <f>$D2448*($E2448*(O$321-O$322)+$F2448*(O$324-O$325))</f>
        <v/>
      </c>
      <c r="P2448" s="32">
        <f>$D2448*($E2448*(P$321-P$322)+$F2448*(P$324-P$325))</f>
        <v/>
      </c>
      <c r="Q2448" s="32">
        <f>$D2448*($E2448*(Q$321-Q$322)+$F2448*(Q$324-Q$325))</f>
        <v/>
      </c>
      <c r="R2448" s="32">
        <f>$D2448*($E2448*(R$321-R$322)+$F2448*(R$324-R$325))</f>
        <v/>
      </c>
      <c r="S2448" s="32">
        <f>$D2448*($E2448*(S$321-S$322)+$F2448*(S$324-S$325))</f>
        <v/>
      </c>
      <c r="T2448" s="32">
        <f>$D2448*($E2448*(T$321-T$322)+$F2448*(T$324-T$325))</f>
        <v/>
      </c>
      <c r="U2448" s="32">
        <f>$D2448*($E2448*(U$321-U$322)+$F2448*(U$324-U$325))</f>
        <v/>
      </c>
      <c r="V2448" s="32">
        <f>$D2448*($E2448*(V$321-V$322)+$F2448*(V$324-V$325))</f>
        <v/>
      </c>
      <c r="W2448" s="32">
        <f>$D2448*($E2448*(W$321-W$322)+$F2448*(W$324-W$325))</f>
        <v/>
      </c>
      <c r="X2448" s="32">
        <f>$D2448*($E2448*(X$321-X$322)+$F2448*(X$324-X$325))</f>
        <v/>
      </c>
      <c r="Y2448" s="32">
        <f>$D2448*($E2448*(Y$321-Y$322)+$F2448*(Y$324-Y$325))</f>
        <v/>
      </c>
      <c r="Z2448" s="32">
        <f>$D2448*($E2448*(Z$321-Z$322)+$F2448*(Z$324-Z$325))</f>
        <v/>
      </c>
      <c r="AA2448" s="32">
        <f>$D2448*($E2448*(AA$321-AA$322)+$F2448*(AA$324-AA$325))</f>
        <v/>
      </c>
      <c r="AB2448" s="32">
        <f>$D2448*($E2448*(AB$321-AB$322)+$F2448*(AB$324-AB$325))</f>
        <v/>
      </c>
      <c r="AC2448" s="32">
        <f>$D2448*($E2448*(AC$321-AC$322)+$F2448*(AC$324-AC$325))</f>
        <v/>
      </c>
      <c r="AD2448" s="32">
        <f>$D2448*($E2448*(AD$321-AD$322)+$F2448*(AD$324-AD$325))</f>
        <v/>
      </c>
      <c r="AF2448" s="11">
        <f>CodePrefix&amp;$A2448&amp;IF($C2448="","","."&amp;$C2448&amp;"."&amp;$B2448)&amp;INDEX(VarEnd,MATCH($A2448,VarKey,0))&amp;AF$5</f>
        <v/>
      </c>
      <c r="AG2448" s="37">
        <f>$D2448*($E2448*(AG$321-AG$322)+$F2448*(AG$324-AG$325))</f>
        <v/>
      </c>
      <c r="AH2448" s="32">
        <f>$D2448*($E2448*(AH$321-AH$322)+$F2448*(AH$324-AH$325))</f>
        <v/>
      </c>
      <c r="AI2448" s="32">
        <f>$D2448*($E2448*(AI$321-AI$322)+$F2448*(AI$324-AI$325))</f>
        <v/>
      </c>
      <c r="AJ2448" s="32">
        <f>$D2448*($E2448*(AJ$321-AJ$322)+$F2448*(AJ$324-AJ$325))</f>
        <v/>
      </c>
      <c r="AK2448" s="32">
        <f>$D2448*($E2448*(AK$321-AK$322)+$F2448*(AK$324-AK$325))</f>
        <v/>
      </c>
      <c r="AL2448" s="32">
        <f>$D2448*($E2448*(AL$321-AL$322)+$F2448*(AL$324-AL$325))</f>
        <v/>
      </c>
      <c r="AM2448" s="32">
        <f>$D2448*($E2448*(AM$321-AM$322)+$F2448*(AM$324-AM$325))</f>
        <v/>
      </c>
      <c r="AN2448" s="32">
        <f>$D2448*($E2448*(AN$321-AN$322)+$F2448*(AN$324-AN$325))</f>
        <v/>
      </c>
      <c r="AO2448" s="32">
        <f>$D2448*($E2448*(AO$321-AO$322)+$F2448*(AO$324-AO$325))</f>
        <v/>
      </c>
      <c r="AP2448" s="32">
        <f>$D2448*($E2448*(AP$321-AP$322)+$F2448*(AP$324-AP$325))</f>
        <v/>
      </c>
      <c r="AQ2448" s="32">
        <f>$D2448*($E2448*(AQ$321-AQ$322)+$F2448*(AQ$324-AQ$325))</f>
        <v/>
      </c>
      <c r="AR2448" s="32">
        <f>$D2448*($E2448*(AR$321-AR$322)+$F2448*(AR$324-AR$325))</f>
        <v/>
      </c>
      <c r="AS2448" s="32">
        <f>$D2448*($E2448*(AS$321-AS$322)+$F2448*(AS$324-AS$325))</f>
        <v/>
      </c>
      <c r="AT2448" s="32">
        <f>$D2448*($E2448*(AT$321-AT$322)+$F2448*(AT$324-AT$325))</f>
        <v/>
      </c>
      <c r="AU2448" s="32">
        <f>$D2448*($E2448*(AU$321-AU$322)+$F2448*(AU$324-AU$325))</f>
        <v/>
      </c>
      <c r="AV2448" s="32">
        <f>$D2448*($E2448*(AV$321-AV$322)+$F2448*(AV$324-AV$325))</f>
        <v/>
      </c>
      <c r="AW2448" s="32">
        <f>$D2448*($E2448*(AW$321-AW$322)+$F2448*(AW$324-AW$325))</f>
        <v/>
      </c>
      <c r="AX2448" s="32">
        <f>$D2448*($E2448*(AX$321-AX$322)+$F2448*(AX$324-AX$325))</f>
        <v/>
      </c>
      <c r="AY2448" s="32">
        <f>$D2448*($E2448*(AY$321-AY$322)+$F2448*(AY$324-AY$325))</f>
        <v/>
      </c>
    </row>
    <row r="2449" hidden="1" outlineLevel="2">
      <c r="A2449" s="14" t="inlineStr">
        <is>
          <t>xcpd</t>
        </is>
      </c>
      <c r="B2449" s="14" t="inlineStr">
        <is>
          <t>die</t>
        </is>
      </c>
      <c r="C2449" s="14" t="inlineStr">
        <is>
          <t>cem</t>
        </is>
      </c>
      <c r="D2449" s="32">
        <f>INDEX(Inputs!$W$5:$W$132,MATCH($B2449&amp;"|"&amp;$C2449,Inputs!$A$5:$A$132,0))</f>
        <v/>
      </c>
      <c r="E2449" s="32">
        <f>INDEX(Inputs!$Z$5:$Z$132,MATCH($B2449&amp;"|"&amp;$C2449,Inputs!$A$5:$A$132,0))</f>
        <v/>
      </c>
      <c r="F2449" s="32">
        <f>INDEX(Inputs!$AA$5:$AA$132,MATCH($B2449&amp;"|"&amp;$C2449,Inputs!$A$5:$A$132,0))</f>
        <v/>
      </c>
      <c r="G2449" s="36" t="n"/>
      <c r="H2449" s="14">
        <f>INDEX(VarLab,MATCH($A2449,VarKey,0))&amp;INDEX(MemLab,MATCH($C2449&amp;"|"&amp;$B2449,MemKey,0))</f>
        <v/>
      </c>
      <c r="I2449" s="14">
        <f>INDEX(VarUnit,MATCH($A2449,VarKey,0))</f>
        <v/>
      </c>
      <c r="J2449" s="14">
        <f>INDEX(VarSrc,MATCH($A2449,VarKey,0))</f>
        <v/>
      </c>
      <c r="K2449" s="11">
        <f>CodePrefix&amp;$A2449&amp;IF($C2449="","","."&amp;$C2449&amp;"."&amp;$B2449)&amp;INDEX(VarEnd,MATCH($A2449,VarKey,0))&amp;K$5</f>
        <v/>
      </c>
      <c r="L2449" s="37">
        <f>$D2449*($E2449*(L$321-L$322)+$F2449*(L$324-L$325))</f>
        <v/>
      </c>
      <c r="M2449" s="32">
        <f>$D2449*($E2449*(M$321-M$322)+$F2449*(M$324-M$325))</f>
        <v/>
      </c>
      <c r="N2449" s="32">
        <f>$D2449*($E2449*(N$321-N$322)+$F2449*(N$324-N$325))</f>
        <v/>
      </c>
      <c r="O2449" s="32">
        <f>$D2449*($E2449*(O$321-O$322)+$F2449*(O$324-O$325))</f>
        <v/>
      </c>
      <c r="P2449" s="32">
        <f>$D2449*($E2449*(P$321-P$322)+$F2449*(P$324-P$325))</f>
        <v/>
      </c>
      <c r="Q2449" s="32">
        <f>$D2449*($E2449*(Q$321-Q$322)+$F2449*(Q$324-Q$325))</f>
        <v/>
      </c>
      <c r="R2449" s="32">
        <f>$D2449*($E2449*(R$321-R$322)+$F2449*(R$324-R$325))</f>
        <v/>
      </c>
      <c r="S2449" s="32">
        <f>$D2449*($E2449*(S$321-S$322)+$F2449*(S$324-S$325))</f>
        <v/>
      </c>
      <c r="T2449" s="32">
        <f>$D2449*($E2449*(T$321-T$322)+$F2449*(T$324-T$325))</f>
        <v/>
      </c>
      <c r="U2449" s="32">
        <f>$D2449*($E2449*(U$321-U$322)+$F2449*(U$324-U$325))</f>
        <v/>
      </c>
      <c r="V2449" s="32">
        <f>$D2449*($E2449*(V$321-V$322)+$F2449*(V$324-V$325))</f>
        <v/>
      </c>
      <c r="W2449" s="32">
        <f>$D2449*($E2449*(W$321-W$322)+$F2449*(W$324-W$325))</f>
        <v/>
      </c>
      <c r="X2449" s="32">
        <f>$D2449*($E2449*(X$321-X$322)+$F2449*(X$324-X$325))</f>
        <v/>
      </c>
      <c r="Y2449" s="32">
        <f>$D2449*($E2449*(Y$321-Y$322)+$F2449*(Y$324-Y$325))</f>
        <v/>
      </c>
      <c r="Z2449" s="32">
        <f>$D2449*($E2449*(Z$321-Z$322)+$F2449*(Z$324-Z$325))</f>
        <v/>
      </c>
      <c r="AA2449" s="32">
        <f>$D2449*($E2449*(AA$321-AA$322)+$F2449*(AA$324-AA$325))</f>
        <v/>
      </c>
      <c r="AB2449" s="32">
        <f>$D2449*($E2449*(AB$321-AB$322)+$F2449*(AB$324-AB$325))</f>
        <v/>
      </c>
      <c r="AC2449" s="32">
        <f>$D2449*($E2449*(AC$321-AC$322)+$F2449*(AC$324-AC$325))</f>
        <v/>
      </c>
      <c r="AD2449" s="32">
        <f>$D2449*($E2449*(AD$321-AD$322)+$F2449*(AD$324-AD$325))</f>
        <v/>
      </c>
      <c r="AF2449" s="11">
        <f>CodePrefix&amp;$A2449&amp;IF($C2449="","","."&amp;$C2449&amp;"."&amp;$B2449)&amp;INDEX(VarEnd,MATCH($A2449,VarKey,0))&amp;AF$5</f>
        <v/>
      </c>
      <c r="AG2449" s="37">
        <f>$D2449*($E2449*(AG$321-AG$322)+$F2449*(AG$324-AG$325))</f>
        <v/>
      </c>
      <c r="AH2449" s="32">
        <f>$D2449*($E2449*(AH$321-AH$322)+$F2449*(AH$324-AH$325))</f>
        <v/>
      </c>
      <c r="AI2449" s="32">
        <f>$D2449*($E2449*(AI$321-AI$322)+$F2449*(AI$324-AI$325))</f>
        <v/>
      </c>
      <c r="AJ2449" s="32">
        <f>$D2449*($E2449*(AJ$321-AJ$322)+$F2449*(AJ$324-AJ$325))</f>
        <v/>
      </c>
      <c r="AK2449" s="32">
        <f>$D2449*($E2449*(AK$321-AK$322)+$F2449*(AK$324-AK$325))</f>
        <v/>
      </c>
      <c r="AL2449" s="32">
        <f>$D2449*($E2449*(AL$321-AL$322)+$F2449*(AL$324-AL$325))</f>
        <v/>
      </c>
      <c r="AM2449" s="32">
        <f>$D2449*($E2449*(AM$321-AM$322)+$F2449*(AM$324-AM$325))</f>
        <v/>
      </c>
      <c r="AN2449" s="32">
        <f>$D2449*($E2449*(AN$321-AN$322)+$F2449*(AN$324-AN$325))</f>
        <v/>
      </c>
      <c r="AO2449" s="32">
        <f>$D2449*($E2449*(AO$321-AO$322)+$F2449*(AO$324-AO$325))</f>
        <v/>
      </c>
      <c r="AP2449" s="32">
        <f>$D2449*($E2449*(AP$321-AP$322)+$F2449*(AP$324-AP$325))</f>
        <v/>
      </c>
      <c r="AQ2449" s="32">
        <f>$D2449*($E2449*(AQ$321-AQ$322)+$F2449*(AQ$324-AQ$325))</f>
        <v/>
      </c>
      <c r="AR2449" s="32">
        <f>$D2449*($E2449*(AR$321-AR$322)+$F2449*(AR$324-AR$325))</f>
        <v/>
      </c>
      <c r="AS2449" s="32">
        <f>$D2449*($E2449*(AS$321-AS$322)+$F2449*(AS$324-AS$325))</f>
        <v/>
      </c>
      <c r="AT2449" s="32">
        <f>$D2449*($E2449*(AT$321-AT$322)+$F2449*(AT$324-AT$325))</f>
        <v/>
      </c>
      <c r="AU2449" s="32">
        <f>$D2449*($E2449*(AU$321-AU$322)+$F2449*(AU$324-AU$325))</f>
        <v/>
      </c>
      <c r="AV2449" s="32">
        <f>$D2449*($E2449*(AV$321-AV$322)+$F2449*(AV$324-AV$325))</f>
        <v/>
      </c>
      <c r="AW2449" s="32">
        <f>$D2449*($E2449*(AW$321-AW$322)+$F2449*(AW$324-AW$325))</f>
        <v/>
      </c>
      <c r="AX2449" s="32">
        <f>$D2449*($E2449*(AX$321-AX$322)+$F2449*(AX$324-AX$325))</f>
        <v/>
      </c>
      <c r="AY2449" s="32">
        <f>$D2449*($E2449*(AY$321-AY$322)+$F2449*(AY$324-AY$325))</f>
        <v/>
      </c>
    </row>
    <row r="2450" hidden="1" outlineLevel="2">
      <c r="A2450" s="14" t="inlineStr">
        <is>
          <t>xcpd</t>
        </is>
      </c>
      <c r="B2450" s="14" t="inlineStr">
        <is>
          <t>lpg</t>
        </is>
      </c>
      <c r="C2450" s="14" t="inlineStr">
        <is>
          <t>cem</t>
        </is>
      </c>
      <c r="D2450" s="32">
        <f>INDEX(Inputs!$W$5:$W$132,MATCH($B2450&amp;"|"&amp;$C2450,Inputs!$A$5:$A$132,0))</f>
        <v/>
      </c>
      <c r="E2450" s="32">
        <f>INDEX(Inputs!$Z$5:$Z$132,MATCH($B2450&amp;"|"&amp;$C2450,Inputs!$A$5:$A$132,0))</f>
        <v/>
      </c>
      <c r="F2450" s="32">
        <f>INDEX(Inputs!$AA$5:$AA$132,MATCH($B2450&amp;"|"&amp;$C2450,Inputs!$A$5:$A$132,0))</f>
        <v/>
      </c>
      <c r="G2450" s="36" t="n"/>
      <c r="H2450" s="14">
        <f>INDEX(VarLab,MATCH($A2450,VarKey,0))&amp;INDEX(MemLab,MATCH($C2450&amp;"|"&amp;$B2450,MemKey,0))</f>
        <v/>
      </c>
      <c r="I2450" s="14">
        <f>INDEX(VarUnit,MATCH($A2450,VarKey,0))</f>
        <v/>
      </c>
      <c r="J2450" s="14">
        <f>INDEX(VarSrc,MATCH($A2450,VarKey,0))</f>
        <v/>
      </c>
      <c r="K2450" s="11">
        <f>CodePrefix&amp;$A2450&amp;IF($C2450="","","."&amp;$C2450&amp;"."&amp;$B2450)&amp;INDEX(VarEnd,MATCH($A2450,VarKey,0))&amp;K$5</f>
        <v/>
      </c>
      <c r="L2450" s="37">
        <f>$D2450*($E2450*(L$321-L$322)+$F2450*(L$324-L$325))</f>
        <v/>
      </c>
      <c r="M2450" s="32">
        <f>$D2450*($E2450*(M$321-M$322)+$F2450*(M$324-M$325))</f>
        <v/>
      </c>
      <c r="N2450" s="32">
        <f>$D2450*($E2450*(N$321-N$322)+$F2450*(N$324-N$325))</f>
        <v/>
      </c>
      <c r="O2450" s="32">
        <f>$D2450*($E2450*(O$321-O$322)+$F2450*(O$324-O$325))</f>
        <v/>
      </c>
      <c r="P2450" s="32">
        <f>$D2450*($E2450*(P$321-P$322)+$F2450*(P$324-P$325))</f>
        <v/>
      </c>
      <c r="Q2450" s="32">
        <f>$D2450*($E2450*(Q$321-Q$322)+$F2450*(Q$324-Q$325))</f>
        <v/>
      </c>
      <c r="R2450" s="32">
        <f>$D2450*($E2450*(R$321-R$322)+$F2450*(R$324-R$325))</f>
        <v/>
      </c>
      <c r="S2450" s="32">
        <f>$D2450*($E2450*(S$321-S$322)+$F2450*(S$324-S$325))</f>
        <v/>
      </c>
      <c r="T2450" s="32">
        <f>$D2450*($E2450*(T$321-T$322)+$F2450*(T$324-T$325))</f>
        <v/>
      </c>
      <c r="U2450" s="32">
        <f>$D2450*($E2450*(U$321-U$322)+$F2450*(U$324-U$325))</f>
        <v/>
      </c>
      <c r="V2450" s="32">
        <f>$D2450*($E2450*(V$321-V$322)+$F2450*(V$324-V$325))</f>
        <v/>
      </c>
      <c r="W2450" s="32">
        <f>$D2450*($E2450*(W$321-W$322)+$F2450*(W$324-W$325))</f>
        <v/>
      </c>
      <c r="X2450" s="32">
        <f>$D2450*($E2450*(X$321-X$322)+$F2450*(X$324-X$325))</f>
        <v/>
      </c>
      <c r="Y2450" s="32">
        <f>$D2450*($E2450*(Y$321-Y$322)+$F2450*(Y$324-Y$325))</f>
        <v/>
      </c>
      <c r="Z2450" s="32">
        <f>$D2450*($E2450*(Z$321-Z$322)+$F2450*(Z$324-Z$325))</f>
        <v/>
      </c>
      <c r="AA2450" s="32">
        <f>$D2450*($E2450*(AA$321-AA$322)+$F2450*(AA$324-AA$325))</f>
        <v/>
      </c>
      <c r="AB2450" s="32">
        <f>$D2450*($E2450*(AB$321-AB$322)+$F2450*(AB$324-AB$325))</f>
        <v/>
      </c>
      <c r="AC2450" s="32">
        <f>$D2450*($E2450*(AC$321-AC$322)+$F2450*(AC$324-AC$325))</f>
        <v/>
      </c>
      <c r="AD2450" s="32">
        <f>$D2450*($E2450*(AD$321-AD$322)+$F2450*(AD$324-AD$325))</f>
        <v/>
      </c>
      <c r="AF2450" s="11">
        <f>CodePrefix&amp;$A2450&amp;IF($C2450="","","."&amp;$C2450&amp;"."&amp;$B2450)&amp;INDEX(VarEnd,MATCH($A2450,VarKey,0))&amp;AF$5</f>
        <v/>
      </c>
      <c r="AG2450" s="37">
        <f>$D2450*($E2450*(AG$321-AG$322)+$F2450*(AG$324-AG$325))</f>
        <v/>
      </c>
      <c r="AH2450" s="32">
        <f>$D2450*($E2450*(AH$321-AH$322)+$F2450*(AH$324-AH$325))</f>
        <v/>
      </c>
      <c r="AI2450" s="32">
        <f>$D2450*($E2450*(AI$321-AI$322)+$F2450*(AI$324-AI$325))</f>
        <v/>
      </c>
      <c r="AJ2450" s="32">
        <f>$D2450*($E2450*(AJ$321-AJ$322)+$F2450*(AJ$324-AJ$325))</f>
        <v/>
      </c>
      <c r="AK2450" s="32">
        <f>$D2450*($E2450*(AK$321-AK$322)+$F2450*(AK$324-AK$325))</f>
        <v/>
      </c>
      <c r="AL2450" s="32">
        <f>$D2450*($E2450*(AL$321-AL$322)+$F2450*(AL$324-AL$325))</f>
        <v/>
      </c>
      <c r="AM2450" s="32">
        <f>$D2450*($E2450*(AM$321-AM$322)+$F2450*(AM$324-AM$325))</f>
        <v/>
      </c>
      <c r="AN2450" s="32">
        <f>$D2450*($E2450*(AN$321-AN$322)+$F2450*(AN$324-AN$325))</f>
        <v/>
      </c>
      <c r="AO2450" s="32">
        <f>$D2450*($E2450*(AO$321-AO$322)+$F2450*(AO$324-AO$325))</f>
        <v/>
      </c>
      <c r="AP2450" s="32">
        <f>$D2450*($E2450*(AP$321-AP$322)+$F2450*(AP$324-AP$325))</f>
        <v/>
      </c>
      <c r="AQ2450" s="32">
        <f>$D2450*($E2450*(AQ$321-AQ$322)+$F2450*(AQ$324-AQ$325))</f>
        <v/>
      </c>
      <c r="AR2450" s="32">
        <f>$D2450*($E2450*(AR$321-AR$322)+$F2450*(AR$324-AR$325))</f>
        <v/>
      </c>
      <c r="AS2450" s="32">
        <f>$D2450*($E2450*(AS$321-AS$322)+$F2450*(AS$324-AS$325))</f>
        <v/>
      </c>
      <c r="AT2450" s="32">
        <f>$D2450*($E2450*(AT$321-AT$322)+$F2450*(AT$324-AT$325))</f>
        <v/>
      </c>
      <c r="AU2450" s="32">
        <f>$D2450*($E2450*(AU$321-AU$322)+$F2450*(AU$324-AU$325))</f>
        <v/>
      </c>
      <c r="AV2450" s="32">
        <f>$D2450*($E2450*(AV$321-AV$322)+$F2450*(AV$324-AV$325))</f>
        <v/>
      </c>
      <c r="AW2450" s="32">
        <f>$D2450*($E2450*(AW$321-AW$322)+$F2450*(AW$324-AW$325))</f>
        <v/>
      </c>
      <c r="AX2450" s="32">
        <f>$D2450*($E2450*(AX$321-AX$322)+$F2450*(AX$324-AX$325))</f>
        <v/>
      </c>
      <c r="AY2450" s="32">
        <f>$D2450*($E2450*(AY$321-AY$322)+$F2450*(AY$324-AY$325))</f>
        <v/>
      </c>
    </row>
    <row r="2451" hidden="1" outlineLevel="2">
      <c r="A2451" s="14" t="inlineStr">
        <is>
          <t>xcpd</t>
        </is>
      </c>
      <c r="B2451" s="14" t="inlineStr">
        <is>
          <t>ker</t>
        </is>
      </c>
      <c r="C2451" s="14" t="inlineStr">
        <is>
          <t>cem</t>
        </is>
      </c>
      <c r="D2451" s="32">
        <f>INDEX(Inputs!$W$5:$W$132,MATCH($B2451&amp;"|"&amp;$C2451,Inputs!$A$5:$A$132,0))</f>
        <v/>
      </c>
      <c r="E2451" s="32">
        <f>INDEX(Inputs!$Z$5:$Z$132,MATCH($B2451&amp;"|"&amp;$C2451,Inputs!$A$5:$A$132,0))</f>
        <v/>
      </c>
      <c r="F2451" s="32">
        <f>INDEX(Inputs!$AA$5:$AA$132,MATCH($B2451&amp;"|"&amp;$C2451,Inputs!$A$5:$A$132,0))</f>
        <v/>
      </c>
      <c r="G2451" s="36" t="n"/>
      <c r="H2451" s="14">
        <f>INDEX(VarLab,MATCH($A2451,VarKey,0))&amp;INDEX(MemLab,MATCH($C2451&amp;"|"&amp;$B2451,MemKey,0))</f>
        <v/>
      </c>
      <c r="I2451" s="14">
        <f>INDEX(VarUnit,MATCH($A2451,VarKey,0))</f>
        <v/>
      </c>
      <c r="J2451" s="14">
        <f>INDEX(VarSrc,MATCH($A2451,VarKey,0))</f>
        <v/>
      </c>
      <c r="K2451" s="11">
        <f>CodePrefix&amp;$A2451&amp;IF($C2451="","","."&amp;$C2451&amp;"."&amp;$B2451)&amp;INDEX(VarEnd,MATCH($A2451,VarKey,0))&amp;K$5</f>
        <v/>
      </c>
      <c r="L2451" s="37">
        <f>$D2451*($E2451*(L$321-L$322)+$F2451*(L$324-L$325))</f>
        <v/>
      </c>
      <c r="M2451" s="32">
        <f>$D2451*($E2451*(M$321-M$322)+$F2451*(M$324-M$325))</f>
        <v/>
      </c>
      <c r="N2451" s="32">
        <f>$D2451*($E2451*(N$321-N$322)+$F2451*(N$324-N$325))</f>
        <v/>
      </c>
      <c r="O2451" s="32">
        <f>$D2451*($E2451*(O$321-O$322)+$F2451*(O$324-O$325))</f>
        <v/>
      </c>
      <c r="P2451" s="32">
        <f>$D2451*($E2451*(P$321-P$322)+$F2451*(P$324-P$325))</f>
        <v/>
      </c>
      <c r="Q2451" s="32">
        <f>$D2451*($E2451*(Q$321-Q$322)+$F2451*(Q$324-Q$325))</f>
        <v/>
      </c>
      <c r="R2451" s="32">
        <f>$D2451*($E2451*(R$321-R$322)+$F2451*(R$324-R$325))</f>
        <v/>
      </c>
      <c r="S2451" s="32">
        <f>$D2451*($E2451*(S$321-S$322)+$F2451*(S$324-S$325))</f>
        <v/>
      </c>
      <c r="T2451" s="32">
        <f>$D2451*($E2451*(T$321-T$322)+$F2451*(T$324-T$325))</f>
        <v/>
      </c>
      <c r="U2451" s="32">
        <f>$D2451*($E2451*(U$321-U$322)+$F2451*(U$324-U$325))</f>
        <v/>
      </c>
      <c r="V2451" s="32">
        <f>$D2451*($E2451*(V$321-V$322)+$F2451*(V$324-V$325))</f>
        <v/>
      </c>
      <c r="W2451" s="32">
        <f>$D2451*($E2451*(W$321-W$322)+$F2451*(W$324-W$325))</f>
        <v/>
      </c>
      <c r="X2451" s="32">
        <f>$D2451*($E2451*(X$321-X$322)+$F2451*(X$324-X$325))</f>
        <v/>
      </c>
      <c r="Y2451" s="32">
        <f>$D2451*($E2451*(Y$321-Y$322)+$F2451*(Y$324-Y$325))</f>
        <v/>
      </c>
      <c r="Z2451" s="32">
        <f>$D2451*($E2451*(Z$321-Z$322)+$F2451*(Z$324-Z$325))</f>
        <v/>
      </c>
      <c r="AA2451" s="32">
        <f>$D2451*($E2451*(AA$321-AA$322)+$F2451*(AA$324-AA$325))</f>
        <v/>
      </c>
      <c r="AB2451" s="32">
        <f>$D2451*($E2451*(AB$321-AB$322)+$F2451*(AB$324-AB$325))</f>
        <v/>
      </c>
      <c r="AC2451" s="32">
        <f>$D2451*($E2451*(AC$321-AC$322)+$F2451*(AC$324-AC$325))</f>
        <v/>
      </c>
      <c r="AD2451" s="32">
        <f>$D2451*($E2451*(AD$321-AD$322)+$F2451*(AD$324-AD$325))</f>
        <v/>
      </c>
      <c r="AF2451" s="11">
        <f>CodePrefix&amp;$A2451&amp;IF($C2451="","","."&amp;$C2451&amp;"."&amp;$B2451)&amp;INDEX(VarEnd,MATCH($A2451,VarKey,0))&amp;AF$5</f>
        <v/>
      </c>
      <c r="AG2451" s="37">
        <f>$D2451*($E2451*(AG$321-AG$322)+$F2451*(AG$324-AG$325))</f>
        <v/>
      </c>
      <c r="AH2451" s="32">
        <f>$D2451*($E2451*(AH$321-AH$322)+$F2451*(AH$324-AH$325))</f>
        <v/>
      </c>
      <c r="AI2451" s="32">
        <f>$D2451*($E2451*(AI$321-AI$322)+$F2451*(AI$324-AI$325))</f>
        <v/>
      </c>
      <c r="AJ2451" s="32">
        <f>$D2451*($E2451*(AJ$321-AJ$322)+$F2451*(AJ$324-AJ$325))</f>
        <v/>
      </c>
      <c r="AK2451" s="32">
        <f>$D2451*($E2451*(AK$321-AK$322)+$F2451*(AK$324-AK$325))</f>
        <v/>
      </c>
      <c r="AL2451" s="32">
        <f>$D2451*($E2451*(AL$321-AL$322)+$F2451*(AL$324-AL$325))</f>
        <v/>
      </c>
      <c r="AM2451" s="32">
        <f>$D2451*($E2451*(AM$321-AM$322)+$F2451*(AM$324-AM$325))</f>
        <v/>
      </c>
      <c r="AN2451" s="32">
        <f>$D2451*($E2451*(AN$321-AN$322)+$F2451*(AN$324-AN$325))</f>
        <v/>
      </c>
      <c r="AO2451" s="32">
        <f>$D2451*($E2451*(AO$321-AO$322)+$F2451*(AO$324-AO$325))</f>
        <v/>
      </c>
      <c r="AP2451" s="32">
        <f>$D2451*($E2451*(AP$321-AP$322)+$F2451*(AP$324-AP$325))</f>
        <v/>
      </c>
      <c r="AQ2451" s="32">
        <f>$D2451*($E2451*(AQ$321-AQ$322)+$F2451*(AQ$324-AQ$325))</f>
        <v/>
      </c>
      <c r="AR2451" s="32">
        <f>$D2451*($E2451*(AR$321-AR$322)+$F2451*(AR$324-AR$325))</f>
        <v/>
      </c>
      <c r="AS2451" s="32">
        <f>$D2451*($E2451*(AS$321-AS$322)+$F2451*(AS$324-AS$325))</f>
        <v/>
      </c>
      <c r="AT2451" s="32">
        <f>$D2451*($E2451*(AT$321-AT$322)+$F2451*(AT$324-AT$325))</f>
        <v/>
      </c>
      <c r="AU2451" s="32">
        <f>$D2451*($E2451*(AU$321-AU$322)+$F2451*(AU$324-AU$325))</f>
        <v/>
      </c>
      <c r="AV2451" s="32">
        <f>$D2451*($E2451*(AV$321-AV$322)+$F2451*(AV$324-AV$325))</f>
        <v/>
      </c>
      <c r="AW2451" s="32">
        <f>$D2451*($E2451*(AW$321-AW$322)+$F2451*(AW$324-AW$325))</f>
        <v/>
      </c>
      <c r="AX2451" s="32">
        <f>$D2451*($E2451*(AX$321-AX$322)+$F2451*(AX$324-AX$325))</f>
        <v/>
      </c>
      <c r="AY2451" s="32">
        <f>$D2451*($E2451*(AY$321-AY$322)+$F2451*(AY$324-AY$325))</f>
        <v/>
      </c>
    </row>
    <row r="2452" hidden="1" outlineLevel="2">
      <c r="A2452" s="14" t="inlineStr">
        <is>
          <t>xcpd</t>
        </is>
      </c>
      <c r="B2452" s="14" t="inlineStr">
        <is>
          <t>oop</t>
        </is>
      </c>
      <c r="C2452" s="14" t="inlineStr">
        <is>
          <t>cem</t>
        </is>
      </c>
      <c r="D2452" s="32">
        <f>INDEX(Inputs!$W$5:$W$132,MATCH($B2452&amp;"|"&amp;$C2452,Inputs!$A$5:$A$132,0))</f>
        <v/>
      </c>
      <c r="E2452" s="32">
        <f>INDEX(Inputs!$Z$5:$Z$132,MATCH($B2452&amp;"|"&amp;$C2452,Inputs!$A$5:$A$132,0))</f>
        <v/>
      </c>
      <c r="F2452" s="32">
        <f>INDEX(Inputs!$AA$5:$AA$132,MATCH($B2452&amp;"|"&amp;$C2452,Inputs!$A$5:$A$132,0))</f>
        <v/>
      </c>
      <c r="G2452" s="36" t="n"/>
      <c r="H2452" s="14">
        <f>INDEX(VarLab,MATCH($A2452,VarKey,0))&amp;INDEX(MemLab,MATCH($C2452&amp;"|"&amp;$B2452,MemKey,0))</f>
        <v/>
      </c>
      <c r="I2452" s="14">
        <f>INDEX(VarUnit,MATCH($A2452,VarKey,0))</f>
        <v/>
      </c>
      <c r="J2452" s="14">
        <f>INDEX(VarSrc,MATCH($A2452,VarKey,0))</f>
        <v/>
      </c>
      <c r="K2452" s="11">
        <f>CodePrefix&amp;$A2452&amp;IF($C2452="","","."&amp;$C2452&amp;"."&amp;$B2452)&amp;INDEX(VarEnd,MATCH($A2452,VarKey,0))&amp;K$5</f>
        <v/>
      </c>
      <c r="L2452" s="37">
        <f>$D2452*($E2452*(L$321-L$322)+$F2452*(L$324-L$325))</f>
        <v/>
      </c>
      <c r="M2452" s="32">
        <f>$D2452*($E2452*(M$321-M$322)+$F2452*(M$324-M$325))</f>
        <v/>
      </c>
      <c r="N2452" s="32">
        <f>$D2452*($E2452*(N$321-N$322)+$F2452*(N$324-N$325))</f>
        <v/>
      </c>
      <c r="O2452" s="32">
        <f>$D2452*($E2452*(O$321-O$322)+$F2452*(O$324-O$325))</f>
        <v/>
      </c>
      <c r="P2452" s="32">
        <f>$D2452*($E2452*(P$321-P$322)+$F2452*(P$324-P$325))</f>
        <v/>
      </c>
      <c r="Q2452" s="32">
        <f>$D2452*($E2452*(Q$321-Q$322)+$F2452*(Q$324-Q$325))</f>
        <v/>
      </c>
      <c r="R2452" s="32">
        <f>$D2452*($E2452*(R$321-R$322)+$F2452*(R$324-R$325))</f>
        <v/>
      </c>
      <c r="S2452" s="32">
        <f>$D2452*($E2452*(S$321-S$322)+$F2452*(S$324-S$325))</f>
        <v/>
      </c>
      <c r="T2452" s="32">
        <f>$D2452*($E2452*(T$321-T$322)+$F2452*(T$324-T$325))</f>
        <v/>
      </c>
      <c r="U2452" s="32">
        <f>$D2452*($E2452*(U$321-U$322)+$F2452*(U$324-U$325))</f>
        <v/>
      </c>
      <c r="V2452" s="32">
        <f>$D2452*($E2452*(V$321-V$322)+$F2452*(V$324-V$325))</f>
        <v/>
      </c>
      <c r="W2452" s="32">
        <f>$D2452*($E2452*(W$321-W$322)+$F2452*(W$324-W$325))</f>
        <v/>
      </c>
      <c r="X2452" s="32">
        <f>$D2452*($E2452*(X$321-X$322)+$F2452*(X$324-X$325))</f>
        <v/>
      </c>
      <c r="Y2452" s="32">
        <f>$D2452*($E2452*(Y$321-Y$322)+$F2452*(Y$324-Y$325))</f>
        <v/>
      </c>
      <c r="Z2452" s="32">
        <f>$D2452*($E2452*(Z$321-Z$322)+$F2452*(Z$324-Z$325))</f>
        <v/>
      </c>
      <c r="AA2452" s="32">
        <f>$D2452*($E2452*(AA$321-AA$322)+$F2452*(AA$324-AA$325))</f>
        <v/>
      </c>
      <c r="AB2452" s="32">
        <f>$D2452*($E2452*(AB$321-AB$322)+$F2452*(AB$324-AB$325))</f>
        <v/>
      </c>
      <c r="AC2452" s="32">
        <f>$D2452*($E2452*(AC$321-AC$322)+$F2452*(AC$324-AC$325))</f>
        <v/>
      </c>
      <c r="AD2452" s="32">
        <f>$D2452*($E2452*(AD$321-AD$322)+$F2452*(AD$324-AD$325))</f>
        <v/>
      </c>
      <c r="AF2452" s="11">
        <f>CodePrefix&amp;$A2452&amp;IF($C2452="","","."&amp;$C2452&amp;"."&amp;$B2452)&amp;INDEX(VarEnd,MATCH($A2452,VarKey,0))&amp;AF$5</f>
        <v/>
      </c>
      <c r="AG2452" s="37">
        <f>$D2452*($E2452*(AG$321-AG$322)+$F2452*(AG$324-AG$325))</f>
        <v/>
      </c>
      <c r="AH2452" s="32">
        <f>$D2452*($E2452*(AH$321-AH$322)+$F2452*(AH$324-AH$325))</f>
        <v/>
      </c>
      <c r="AI2452" s="32">
        <f>$D2452*($E2452*(AI$321-AI$322)+$F2452*(AI$324-AI$325))</f>
        <v/>
      </c>
      <c r="AJ2452" s="32">
        <f>$D2452*($E2452*(AJ$321-AJ$322)+$F2452*(AJ$324-AJ$325))</f>
        <v/>
      </c>
      <c r="AK2452" s="32">
        <f>$D2452*($E2452*(AK$321-AK$322)+$F2452*(AK$324-AK$325))</f>
        <v/>
      </c>
      <c r="AL2452" s="32">
        <f>$D2452*($E2452*(AL$321-AL$322)+$F2452*(AL$324-AL$325))</f>
        <v/>
      </c>
      <c r="AM2452" s="32">
        <f>$D2452*($E2452*(AM$321-AM$322)+$F2452*(AM$324-AM$325))</f>
        <v/>
      </c>
      <c r="AN2452" s="32">
        <f>$D2452*($E2452*(AN$321-AN$322)+$F2452*(AN$324-AN$325))</f>
        <v/>
      </c>
      <c r="AO2452" s="32">
        <f>$D2452*($E2452*(AO$321-AO$322)+$F2452*(AO$324-AO$325))</f>
        <v/>
      </c>
      <c r="AP2452" s="32">
        <f>$D2452*($E2452*(AP$321-AP$322)+$F2452*(AP$324-AP$325))</f>
        <v/>
      </c>
      <c r="AQ2452" s="32">
        <f>$D2452*($E2452*(AQ$321-AQ$322)+$F2452*(AQ$324-AQ$325))</f>
        <v/>
      </c>
      <c r="AR2452" s="32">
        <f>$D2452*($E2452*(AR$321-AR$322)+$F2452*(AR$324-AR$325))</f>
        <v/>
      </c>
      <c r="AS2452" s="32">
        <f>$D2452*($E2452*(AS$321-AS$322)+$F2452*(AS$324-AS$325))</f>
        <v/>
      </c>
      <c r="AT2452" s="32">
        <f>$D2452*($E2452*(AT$321-AT$322)+$F2452*(AT$324-AT$325))</f>
        <v/>
      </c>
      <c r="AU2452" s="32">
        <f>$D2452*($E2452*(AU$321-AU$322)+$F2452*(AU$324-AU$325))</f>
        <v/>
      </c>
      <c r="AV2452" s="32">
        <f>$D2452*($E2452*(AV$321-AV$322)+$F2452*(AV$324-AV$325))</f>
        <v/>
      </c>
      <c r="AW2452" s="32">
        <f>$D2452*($E2452*(AW$321-AW$322)+$F2452*(AW$324-AW$325))</f>
        <v/>
      </c>
      <c r="AX2452" s="32">
        <f>$D2452*($E2452*(AX$321-AX$322)+$F2452*(AX$324-AX$325))</f>
        <v/>
      </c>
      <c r="AY2452" s="32">
        <f>$D2452*($E2452*(AY$321-AY$322)+$F2452*(AY$324-AY$325))</f>
        <v/>
      </c>
    </row>
    <row r="2453" hidden="1" outlineLevel="2">
      <c r="A2453" s="14" t="inlineStr">
        <is>
          <t>xcpd</t>
        </is>
      </c>
      <c r="B2453" s="14" t="inlineStr">
        <is>
          <t>bio</t>
        </is>
      </c>
      <c r="C2453" s="14" t="inlineStr">
        <is>
          <t>cem</t>
        </is>
      </c>
      <c r="D2453" s="32">
        <f>INDEX(Inputs!$W$5:$W$132,MATCH($B2453&amp;"|"&amp;$C2453,Inputs!$A$5:$A$132,0))</f>
        <v/>
      </c>
      <c r="E2453" s="32">
        <f>INDEX(Inputs!$Z$5:$Z$132,MATCH($B2453&amp;"|"&amp;$C2453,Inputs!$A$5:$A$132,0))</f>
        <v/>
      </c>
      <c r="F2453" s="32">
        <f>INDEX(Inputs!$AA$5:$AA$132,MATCH($B2453&amp;"|"&amp;$C2453,Inputs!$A$5:$A$132,0))</f>
        <v/>
      </c>
      <c r="G2453" s="36" t="n"/>
      <c r="H2453" s="14">
        <f>INDEX(VarLab,MATCH($A2453,VarKey,0))&amp;INDEX(MemLab,MATCH($C2453&amp;"|"&amp;$B2453,MemKey,0))</f>
        <v/>
      </c>
      <c r="I2453" s="14">
        <f>INDEX(VarUnit,MATCH($A2453,VarKey,0))</f>
        <v/>
      </c>
      <c r="J2453" s="14">
        <f>INDEX(VarSrc,MATCH($A2453,VarKey,0))</f>
        <v/>
      </c>
      <c r="K2453" s="11">
        <f>CodePrefix&amp;$A2453&amp;IF($C2453="","","."&amp;$C2453&amp;"."&amp;$B2453)&amp;INDEX(VarEnd,MATCH($A2453,VarKey,0))&amp;K$5</f>
        <v/>
      </c>
      <c r="L2453" s="37">
        <f>$D2453*($E2453*(L$321-L$322)+$F2453*(L$324-L$325))</f>
        <v/>
      </c>
      <c r="M2453" s="32">
        <f>$D2453*($E2453*(M$321-M$322)+$F2453*(M$324-M$325))</f>
        <v/>
      </c>
      <c r="N2453" s="32">
        <f>$D2453*($E2453*(N$321-N$322)+$F2453*(N$324-N$325))</f>
        <v/>
      </c>
      <c r="O2453" s="32">
        <f>$D2453*($E2453*(O$321-O$322)+$F2453*(O$324-O$325))</f>
        <v/>
      </c>
      <c r="P2453" s="32">
        <f>$D2453*($E2453*(P$321-P$322)+$F2453*(P$324-P$325))</f>
        <v/>
      </c>
      <c r="Q2453" s="32">
        <f>$D2453*($E2453*(Q$321-Q$322)+$F2453*(Q$324-Q$325))</f>
        <v/>
      </c>
      <c r="R2453" s="32">
        <f>$D2453*($E2453*(R$321-R$322)+$F2453*(R$324-R$325))</f>
        <v/>
      </c>
      <c r="S2453" s="32">
        <f>$D2453*($E2453*(S$321-S$322)+$F2453*(S$324-S$325))</f>
        <v/>
      </c>
      <c r="T2453" s="32">
        <f>$D2453*($E2453*(T$321-T$322)+$F2453*(T$324-T$325))</f>
        <v/>
      </c>
      <c r="U2453" s="32">
        <f>$D2453*($E2453*(U$321-U$322)+$F2453*(U$324-U$325))</f>
        <v/>
      </c>
      <c r="V2453" s="32">
        <f>$D2453*($E2453*(V$321-V$322)+$F2453*(V$324-V$325))</f>
        <v/>
      </c>
      <c r="W2453" s="32">
        <f>$D2453*($E2453*(W$321-W$322)+$F2453*(W$324-W$325))</f>
        <v/>
      </c>
      <c r="X2453" s="32">
        <f>$D2453*($E2453*(X$321-X$322)+$F2453*(X$324-X$325))</f>
        <v/>
      </c>
      <c r="Y2453" s="32">
        <f>$D2453*($E2453*(Y$321-Y$322)+$F2453*(Y$324-Y$325))</f>
        <v/>
      </c>
      <c r="Z2453" s="32">
        <f>$D2453*($E2453*(Z$321-Z$322)+$F2453*(Z$324-Z$325))</f>
        <v/>
      </c>
      <c r="AA2453" s="32">
        <f>$D2453*($E2453*(AA$321-AA$322)+$F2453*(AA$324-AA$325))</f>
        <v/>
      </c>
      <c r="AB2453" s="32">
        <f>$D2453*($E2453*(AB$321-AB$322)+$F2453*(AB$324-AB$325))</f>
        <v/>
      </c>
      <c r="AC2453" s="32">
        <f>$D2453*($E2453*(AC$321-AC$322)+$F2453*(AC$324-AC$325))</f>
        <v/>
      </c>
      <c r="AD2453" s="32">
        <f>$D2453*($E2453*(AD$321-AD$322)+$F2453*(AD$324-AD$325))</f>
        <v/>
      </c>
      <c r="AF2453" s="11">
        <f>CodePrefix&amp;$A2453&amp;IF($C2453="","","."&amp;$C2453&amp;"."&amp;$B2453)&amp;INDEX(VarEnd,MATCH($A2453,VarKey,0))&amp;AF$5</f>
        <v/>
      </c>
      <c r="AG2453" s="37">
        <f>$D2453*($E2453*(AG$321-AG$322)+$F2453*(AG$324-AG$325))</f>
        <v/>
      </c>
      <c r="AH2453" s="32">
        <f>$D2453*($E2453*(AH$321-AH$322)+$F2453*(AH$324-AH$325))</f>
        <v/>
      </c>
      <c r="AI2453" s="32">
        <f>$D2453*($E2453*(AI$321-AI$322)+$F2453*(AI$324-AI$325))</f>
        <v/>
      </c>
      <c r="AJ2453" s="32">
        <f>$D2453*($E2453*(AJ$321-AJ$322)+$F2453*(AJ$324-AJ$325))</f>
        <v/>
      </c>
      <c r="AK2453" s="32">
        <f>$D2453*($E2453*(AK$321-AK$322)+$F2453*(AK$324-AK$325))</f>
        <v/>
      </c>
      <c r="AL2453" s="32">
        <f>$D2453*($E2453*(AL$321-AL$322)+$F2453*(AL$324-AL$325))</f>
        <v/>
      </c>
      <c r="AM2453" s="32">
        <f>$D2453*($E2453*(AM$321-AM$322)+$F2453*(AM$324-AM$325))</f>
        <v/>
      </c>
      <c r="AN2453" s="32">
        <f>$D2453*($E2453*(AN$321-AN$322)+$F2453*(AN$324-AN$325))</f>
        <v/>
      </c>
      <c r="AO2453" s="32">
        <f>$D2453*($E2453*(AO$321-AO$322)+$F2453*(AO$324-AO$325))</f>
        <v/>
      </c>
      <c r="AP2453" s="32">
        <f>$D2453*($E2453*(AP$321-AP$322)+$F2453*(AP$324-AP$325))</f>
        <v/>
      </c>
      <c r="AQ2453" s="32">
        <f>$D2453*($E2453*(AQ$321-AQ$322)+$F2453*(AQ$324-AQ$325))</f>
        <v/>
      </c>
      <c r="AR2453" s="32">
        <f>$D2453*($E2453*(AR$321-AR$322)+$F2453*(AR$324-AR$325))</f>
        <v/>
      </c>
      <c r="AS2453" s="32">
        <f>$D2453*($E2453*(AS$321-AS$322)+$F2453*(AS$324-AS$325))</f>
        <v/>
      </c>
      <c r="AT2453" s="32">
        <f>$D2453*($E2453*(AT$321-AT$322)+$F2453*(AT$324-AT$325))</f>
        <v/>
      </c>
      <c r="AU2453" s="32">
        <f>$D2453*($E2453*(AU$321-AU$322)+$F2453*(AU$324-AU$325))</f>
        <v/>
      </c>
      <c r="AV2453" s="32">
        <f>$D2453*($E2453*(AV$321-AV$322)+$F2453*(AV$324-AV$325))</f>
        <v/>
      </c>
      <c r="AW2453" s="32">
        <f>$D2453*($E2453*(AW$321-AW$322)+$F2453*(AW$324-AW$325))</f>
        <v/>
      </c>
      <c r="AX2453" s="32">
        <f>$D2453*($E2453*(AX$321-AX$322)+$F2453*(AX$324-AX$325))</f>
        <v/>
      </c>
      <c r="AY2453" s="32">
        <f>$D2453*($E2453*(AY$321-AY$322)+$F2453*(AY$324-AY$325))</f>
        <v/>
      </c>
    </row>
    <row r="2454" hidden="1" outlineLevel="2"/>
    <row r="2455" hidden="1" outlineLevel="2">
      <c r="A2455" s="14" t="inlineStr">
        <is>
          <t>atp</t>
        </is>
      </c>
      <c r="B2455" s="14" t="inlineStr">
        <is>
          <t>coa</t>
        </is>
      </c>
      <c r="C2455" s="14" t="inlineStr">
        <is>
          <t>cem</t>
        </is>
      </c>
      <c r="D2455" s="32">
        <f>INDEX(Inputs!$U$5:$U$132,MATCH($B2455&amp;"|"&amp;$C2455,Inputs!$A$5:$A$132,0))</f>
        <v/>
      </c>
      <c r="E2455" s="32">
        <f>INDEX(Inputs!$V$5:$V$132,MATCH($B2455&amp;"|"&amp;$C2455,Inputs!$A$5:$A$132,0))</f>
        <v/>
      </c>
      <c r="F2455" s="36" t="n"/>
      <c r="G2455" s="36" t="n"/>
      <c r="H2455" s="14">
        <f>INDEX(VarLab,MATCH($A2455,VarKey,0))&amp;INDEX(MemLab,MATCH($C2455&amp;"|"&amp;$B2455,MemKey,0))</f>
        <v/>
      </c>
      <c r="I2455" s="14">
        <f>INDEX(VarUnit,MATCH($A2455,VarKey,0))</f>
        <v/>
      </c>
      <c r="J2455" s="14">
        <f>INDEX(VarSrc,MATCH($A2455,VarKey,0))</f>
        <v/>
      </c>
      <c r="K2455" s="11">
        <f>CodePrefix&amp;$A2455&amp;IF($C2455="","","."&amp;$C2455&amp;"."&amp;$B2455)&amp;INDEX(VarEnd,MATCH($A2455,VarKey,0))&amp;K$5</f>
        <v/>
      </c>
      <c r="L2455" s="37">
        <f>MAX(INDEX(L$381:L$392,$D2455)+(L2428+L2446)*(1+$E2455),0.01)</f>
        <v/>
      </c>
      <c r="M2455" s="32">
        <f>MAX(INDEX(M$381:M$392,$D2455)+(M2428+M2446)*(1+$E2455),0.01)</f>
        <v/>
      </c>
      <c r="N2455" s="32">
        <f>MAX(INDEX(N$381:N$392,$D2455)+(N2428+N2446)*(1+$E2455),0.01)</f>
        <v/>
      </c>
      <c r="O2455" s="32">
        <f>MAX(INDEX(O$381:O$392,$D2455)+(O2428+O2446)*(1+$E2455),0.01)</f>
        <v/>
      </c>
      <c r="P2455" s="32">
        <f>MAX(INDEX(P$381:P$392,$D2455)+(P2428+P2446)*(1+$E2455),0.01)</f>
        <v/>
      </c>
      <c r="Q2455" s="32">
        <f>MAX(INDEX(Q$381:Q$392,$D2455)+(Q2428+Q2446)*(1+$E2455),0.01)</f>
        <v/>
      </c>
      <c r="R2455" s="32">
        <f>MAX(INDEX(R$381:R$392,$D2455)+(R2428+R2446)*(1+$E2455),0.01)</f>
        <v/>
      </c>
      <c r="S2455" s="32">
        <f>MAX(INDEX(S$381:S$392,$D2455)+(S2428+S2446)*(1+$E2455),0.01)</f>
        <v/>
      </c>
      <c r="T2455" s="32">
        <f>MAX(INDEX(T$381:T$392,$D2455)+(T2428+T2446)*(1+$E2455),0.01)</f>
        <v/>
      </c>
      <c r="U2455" s="32">
        <f>MAX(INDEX(U$381:U$392,$D2455)+(U2428+U2446)*(1+$E2455),0.01)</f>
        <v/>
      </c>
      <c r="V2455" s="32">
        <f>MAX(INDEX(V$381:V$392,$D2455)+(V2428+V2446)*(1+$E2455),0.01)</f>
        <v/>
      </c>
      <c r="W2455" s="32">
        <f>MAX(INDEX(W$381:W$392,$D2455)+(W2428+W2446)*(1+$E2455),0.01)</f>
        <v/>
      </c>
      <c r="X2455" s="32">
        <f>MAX(INDEX(X$381:X$392,$D2455)+(X2428+X2446)*(1+$E2455),0.01)</f>
        <v/>
      </c>
      <c r="Y2455" s="32">
        <f>MAX(INDEX(Y$381:Y$392,$D2455)+(Y2428+Y2446)*(1+$E2455),0.01)</f>
        <v/>
      </c>
      <c r="Z2455" s="32">
        <f>MAX(INDEX(Z$381:Z$392,$D2455)+(Z2428+Z2446)*(1+$E2455),0.01)</f>
        <v/>
      </c>
      <c r="AA2455" s="32">
        <f>MAX(INDEX(AA$381:AA$392,$D2455)+(AA2428+AA2446)*(1+$E2455),0.01)</f>
        <v/>
      </c>
      <c r="AB2455" s="32">
        <f>MAX(INDEX(AB$381:AB$392,$D2455)+(AB2428+AB2446)*(1+$E2455),0.01)</f>
        <v/>
      </c>
      <c r="AC2455" s="32">
        <f>MAX(INDEX(AC$381:AC$392,$D2455)+(AC2428+AC2446)*(1+$E2455),0.01)</f>
        <v/>
      </c>
      <c r="AD2455" s="32">
        <f>MAX(INDEX(AD$381:AD$392,$D2455)+(AD2428+AD2446)*(1+$E2455),0.01)</f>
        <v/>
      </c>
      <c r="AF2455" s="11">
        <f>CodePrefix&amp;$A2455&amp;IF($C2455="","","."&amp;$C2455&amp;"."&amp;$B2455)&amp;INDEX(VarEnd,MATCH($A2455,VarKey,0))&amp;AF$5</f>
        <v/>
      </c>
      <c r="AG2455" s="37">
        <f>MAX(INDEX(AG$381:AG$392,$D2455)+(AG2428+AG2446)*(1+$E2455),0.01)</f>
        <v/>
      </c>
      <c r="AH2455" s="32">
        <f>MAX(INDEX(AH$381:AH$392,$D2455)+(AH2428+AH2446)*(1+$E2455),0.01)</f>
        <v/>
      </c>
      <c r="AI2455" s="32">
        <f>MAX(INDEX(AI$381:AI$392,$D2455)+(AI2428+AI2446)*(1+$E2455),0.01)</f>
        <v/>
      </c>
      <c r="AJ2455" s="32">
        <f>MAX(INDEX(AJ$381:AJ$392,$D2455)+(AJ2428+AJ2446)*(1+$E2455),0.01)</f>
        <v/>
      </c>
      <c r="AK2455" s="32">
        <f>MAX(INDEX(AK$381:AK$392,$D2455)+(AK2428+AK2446)*(1+$E2455),0.01)</f>
        <v/>
      </c>
      <c r="AL2455" s="32">
        <f>MAX(INDEX(AL$381:AL$392,$D2455)+(AL2428+AL2446)*(1+$E2455),0.01)</f>
        <v/>
      </c>
      <c r="AM2455" s="32">
        <f>MAX(INDEX(AM$381:AM$392,$D2455)+(AM2428+AM2446)*(1+$E2455),0.01)</f>
        <v/>
      </c>
      <c r="AN2455" s="32">
        <f>MAX(INDEX(AN$381:AN$392,$D2455)+(AN2428+AN2446)*(1+$E2455),0.01)</f>
        <v/>
      </c>
      <c r="AO2455" s="32">
        <f>MAX(INDEX(AO$381:AO$392,$D2455)+(AO2428+AO2446)*(1+$E2455),0.01)</f>
        <v/>
      </c>
      <c r="AP2455" s="32">
        <f>MAX(INDEX(AP$381:AP$392,$D2455)+(AP2428+AP2446)*(1+$E2455),0.01)</f>
        <v/>
      </c>
      <c r="AQ2455" s="32">
        <f>MAX(INDEX(AQ$381:AQ$392,$D2455)+(AQ2428+AQ2446)*(1+$E2455),0.01)</f>
        <v/>
      </c>
      <c r="AR2455" s="32">
        <f>MAX(INDEX(AR$381:AR$392,$D2455)+(AR2428+AR2446)*(1+$E2455),0.01)</f>
        <v/>
      </c>
      <c r="AS2455" s="32">
        <f>MAX(INDEX(AS$381:AS$392,$D2455)+(AS2428+AS2446)*(1+$E2455),0.01)</f>
        <v/>
      </c>
      <c r="AT2455" s="32">
        <f>MAX(INDEX(AT$381:AT$392,$D2455)+(AT2428+AT2446)*(1+$E2455),0.01)</f>
        <v/>
      </c>
      <c r="AU2455" s="32">
        <f>MAX(INDEX(AU$381:AU$392,$D2455)+(AU2428+AU2446)*(1+$E2455),0.01)</f>
        <v/>
      </c>
      <c r="AV2455" s="32">
        <f>MAX(INDEX(AV$381:AV$392,$D2455)+(AV2428+AV2446)*(1+$E2455),0.01)</f>
        <v/>
      </c>
      <c r="AW2455" s="32">
        <f>MAX(INDEX(AW$381:AW$392,$D2455)+(AW2428+AW2446)*(1+$E2455),0.01)</f>
        <v/>
      </c>
      <c r="AX2455" s="32">
        <f>MAX(INDEX(AX$381:AX$392,$D2455)+(AX2428+AX2446)*(1+$E2455),0.01)</f>
        <v/>
      </c>
      <c r="AY2455" s="32">
        <f>MAX(INDEX(AY$381:AY$392,$D2455)+(AY2428+AY2446)*(1+$E2455),0.01)</f>
        <v/>
      </c>
    </row>
    <row r="2456" hidden="1" outlineLevel="2">
      <c r="A2456" s="14" t="inlineStr">
        <is>
          <t>atp</t>
        </is>
      </c>
      <c r="B2456" s="14" t="inlineStr">
        <is>
          <t>nga</t>
        </is>
      </c>
      <c r="C2456" s="14" t="inlineStr">
        <is>
          <t>cem</t>
        </is>
      </c>
      <c r="D2456" s="32">
        <f>INDEX(Inputs!$U$5:$U$132,MATCH($B2456&amp;"|"&amp;$C2456,Inputs!$A$5:$A$132,0))</f>
        <v/>
      </c>
      <c r="E2456" s="32">
        <f>INDEX(Inputs!$V$5:$V$132,MATCH($B2456&amp;"|"&amp;$C2456,Inputs!$A$5:$A$132,0))</f>
        <v/>
      </c>
      <c r="F2456" s="36" t="n"/>
      <c r="G2456" s="36" t="n"/>
      <c r="H2456" s="14">
        <f>INDEX(VarLab,MATCH($A2456,VarKey,0))&amp;INDEX(MemLab,MATCH($C2456&amp;"|"&amp;$B2456,MemKey,0))</f>
        <v/>
      </c>
      <c r="I2456" s="14">
        <f>INDEX(VarUnit,MATCH($A2456,VarKey,0))</f>
        <v/>
      </c>
      <c r="J2456" s="14">
        <f>INDEX(VarSrc,MATCH($A2456,VarKey,0))</f>
        <v/>
      </c>
      <c r="K2456" s="11">
        <f>CodePrefix&amp;$A2456&amp;IF($C2456="","","."&amp;$C2456&amp;"."&amp;$B2456)&amp;INDEX(VarEnd,MATCH($A2456,VarKey,0))&amp;K$5</f>
        <v/>
      </c>
      <c r="L2456" s="37">
        <f>MAX(INDEX(L$381:L$392,$D2456)+(L2429+L2447)*(1+$E2456),0.01)</f>
        <v/>
      </c>
      <c r="M2456" s="32">
        <f>MAX(INDEX(M$381:M$392,$D2456)+(M2429+M2447)*(1+$E2456),0.01)</f>
        <v/>
      </c>
      <c r="N2456" s="32">
        <f>MAX(INDEX(N$381:N$392,$D2456)+(N2429+N2447)*(1+$E2456),0.01)</f>
        <v/>
      </c>
      <c r="O2456" s="32">
        <f>MAX(INDEX(O$381:O$392,$D2456)+(O2429+O2447)*(1+$E2456),0.01)</f>
        <v/>
      </c>
      <c r="P2456" s="32">
        <f>MAX(INDEX(P$381:P$392,$D2456)+(P2429+P2447)*(1+$E2456),0.01)</f>
        <v/>
      </c>
      <c r="Q2456" s="32">
        <f>MAX(INDEX(Q$381:Q$392,$D2456)+(Q2429+Q2447)*(1+$E2456),0.01)</f>
        <v/>
      </c>
      <c r="R2456" s="32">
        <f>MAX(INDEX(R$381:R$392,$D2456)+(R2429+R2447)*(1+$E2456),0.01)</f>
        <v/>
      </c>
      <c r="S2456" s="32">
        <f>MAX(INDEX(S$381:S$392,$D2456)+(S2429+S2447)*(1+$E2456),0.01)</f>
        <v/>
      </c>
      <c r="T2456" s="32">
        <f>MAX(INDEX(T$381:T$392,$D2456)+(T2429+T2447)*(1+$E2456),0.01)</f>
        <v/>
      </c>
      <c r="U2456" s="32">
        <f>MAX(INDEX(U$381:U$392,$D2456)+(U2429+U2447)*(1+$E2456),0.01)</f>
        <v/>
      </c>
      <c r="V2456" s="32">
        <f>MAX(INDEX(V$381:V$392,$D2456)+(V2429+V2447)*(1+$E2456),0.01)</f>
        <v/>
      </c>
      <c r="W2456" s="32">
        <f>MAX(INDEX(W$381:W$392,$D2456)+(W2429+W2447)*(1+$E2456),0.01)</f>
        <v/>
      </c>
      <c r="X2456" s="32">
        <f>MAX(INDEX(X$381:X$392,$D2456)+(X2429+X2447)*(1+$E2456),0.01)</f>
        <v/>
      </c>
      <c r="Y2456" s="32">
        <f>MAX(INDEX(Y$381:Y$392,$D2456)+(Y2429+Y2447)*(1+$E2456),0.01)</f>
        <v/>
      </c>
      <c r="Z2456" s="32">
        <f>MAX(INDEX(Z$381:Z$392,$D2456)+(Z2429+Z2447)*(1+$E2456),0.01)</f>
        <v/>
      </c>
      <c r="AA2456" s="32">
        <f>MAX(INDEX(AA$381:AA$392,$D2456)+(AA2429+AA2447)*(1+$E2456),0.01)</f>
        <v/>
      </c>
      <c r="AB2456" s="32">
        <f>MAX(INDEX(AB$381:AB$392,$D2456)+(AB2429+AB2447)*(1+$E2456),0.01)</f>
        <v/>
      </c>
      <c r="AC2456" s="32">
        <f>MAX(INDEX(AC$381:AC$392,$D2456)+(AC2429+AC2447)*(1+$E2456),0.01)</f>
        <v/>
      </c>
      <c r="AD2456" s="32">
        <f>MAX(INDEX(AD$381:AD$392,$D2456)+(AD2429+AD2447)*(1+$E2456),0.01)</f>
        <v/>
      </c>
      <c r="AF2456" s="11">
        <f>CodePrefix&amp;$A2456&amp;IF($C2456="","","."&amp;$C2456&amp;"."&amp;$B2456)&amp;INDEX(VarEnd,MATCH($A2456,VarKey,0))&amp;AF$5</f>
        <v/>
      </c>
      <c r="AG2456" s="37">
        <f>MAX(INDEX(AG$381:AG$392,$D2456)+(AG2429+AG2447)*(1+$E2456),0.01)</f>
        <v/>
      </c>
      <c r="AH2456" s="32">
        <f>MAX(INDEX(AH$381:AH$392,$D2456)+(AH2429+AH2447)*(1+$E2456),0.01)</f>
        <v/>
      </c>
      <c r="AI2456" s="32">
        <f>MAX(INDEX(AI$381:AI$392,$D2456)+(AI2429+AI2447)*(1+$E2456),0.01)</f>
        <v/>
      </c>
      <c r="AJ2456" s="32">
        <f>MAX(INDEX(AJ$381:AJ$392,$D2456)+(AJ2429+AJ2447)*(1+$E2456),0.01)</f>
        <v/>
      </c>
      <c r="AK2456" s="32">
        <f>MAX(INDEX(AK$381:AK$392,$D2456)+(AK2429+AK2447)*(1+$E2456),0.01)</f>
        <v/>
      </c>
      <c r="AL2456" s="32">
        <f>MAX(INDEX(AL$381:AL$392,$D2456)+(AL2429+AL2447)*(1+$E2456),0.01)</f>
        <v/>
      </c>
      <c r="AM2456" s="32">
        <f>MAX(INDEX(AM$381:AM$392,$D2456)+(AM2429+AM2447)*(1+$E2456),0.01)</f>
        <v/>
      </c>
      <c r="AN2456" s="32">
        <f>MAX(INDEX(AN$381:AN$392,$D2456)+(AN2429+AN2447)*(1+$E2456),0.01)</f>
        <v/>
      </c>
      <c r="AO2456" s="32">
        <f>MAX(INDEX(AO$381:AO$392,$D2456)+(AO2429+AO2447)*(1+$E2456),0.01)</f>
        <v/>
      </c>
      <c r="AP2456" s="32">
        <f>MAX(INDEX(AP$381:AP$392,$D2456)+(AP2429+AP2447)*(1+$E2456),0.01)</f>
        <v/>
      </c>
      <c r="AQ2456" s="32">
        <f>MAX(INDEX(AQ$381:AQ$392,$D2456)+(AQ2429+AQ2447)*(1+$E2456),0.01)</f>
        <v/>
      </c>
      <c r="AR2456" s="32">
        <f>MAX(INDEX(AR$381:AR$392,$D2456)+(AR2429+AR2447)*(1+$E2456),0.01)</f>
        <v/>
      </c>
      <c r="AS2456" s="32">
        <f>MAX(INDEX(AS$381:AS$392,$D2456)+(AS2429+AS2447)*(1+$E2456),0.01)</f>
        <v/>
      </c>
      <c r="AT2456" s="32">
        <f>MAX(INDEX(AT$381:AT$392,$D2456)+(AT2429+AT2447)*(1+$E2456),0.01)</f>
        <v/>
      </c>
      <c r="AU2456" s="32">
        <f>MAX(INDEX(AU$381:AU$392,$D2456)+(AU2429+AU2447)*(1+$E2456),0.01)</f>
        <v/>
      </c>
      <c r="AV2456" s="32">
        <f>MAX(INDEX(AV$381:AV$392,$D2456)+(AV2429+AV2447)*(1+$E2456),0.01)</f>
        <v/>
      </c>
      <c r="AW2456" s="32">
        <f>MAX(INDEX(AW$381:AW$392,$D2456)+(AW2429+AW2447)*(1+$E2456),0.01)</f>
        <v/>
      </c>
      <c r="AX2456" s="32">
        <f>MAX(INDEX(AX$381:AX$392,$D2456)+(AX2429+AX2447)*(1+$E2456),0.01)</f>
        <v/>
      </c>
      <c r="AY2456" s="32">
        <f>MAX(INDEX(AY$381:AY$392,$D2456)+(AY2429+AY2447)*(1+$E2456),0.01)</f>
        <v/>
      </c>
    </row>
    <row r="2457" hidden="1" outlineLevel="2">
      <c r="A2457" s="14" t="inlineStr">
        <is>
          <t>atp</t>
        </is>
      </c>
      <c r="B2457" s="14" t="inlineStr">
        <is>
          <t>gso</t>
        </is>
      </c>
      <c r="C2457" s="14" t="inlineStr">
        <is>
          <t>cem</t>
        </is>
      </c>
      <c r="D2457" s="32">
        <f>INDEX(Inputs!$U$5:$U$132,MATCH($B2457&amp;"|"&amp;$C2457,Inputs!$A$5:$A$132,0))</f>
        <v/>
      </c>
      <c r="E2457" s="32">
        <f>INDEX(Inputs!$V$5:$V$132,MATCH($B2457&amp;"|"&amp;$C2457,Inputs!$A$5:$A$132,0))</f>
        <v/>
      </c>
      <c r="F2457" s="36" t="n"/>
      <c r="G2457" s="36" t="n"/>
      <c r="H2457" s="14">
        <f>INDEX(VarLab,MATCH($A2457,VarKey,0))&amp;INDEX(MemLab,MATCH($C2457&amp;"|"&amp;$B2457,MemKey,0))</f>
        <v/>
      </c>
      <c r="I2457" s="14">
        <f>INDEX(VarUnit,MATCH($A2457,VarKey,0))</f>
        <v/>
      </c>
      <c r="J2457" s="14">
        <f>INDEX(VarSrc,MATCH($A2457,VarKey,0))</f>
        <v/>
      </c>
      <c r="K2457" s="11">
        <f>CodePrefix&amp;$A2457&amp;IF($C2457="","","."&amp;$C2457&amp;"."&amp;$B2457)&amp;INDEX(VarEnd,MATCH($A2457,VarKey,0))&amp;K$5</f>
        <v/>
      </c>
      <c r="L2457" s="37">
        <f>MAX(INDEX(L$381:L$392,$D2457)+(L2430+L2448)*(1+$E2457),0.01)</f>
        <v/>
      </c>
      <c r="M2457" s="32">
        <f>MAX(INDEX(M$381:M$392,$D2457)+(M2430+M2448)*(1+$E2457),0.01)</f>
        <v/>
      </c>
      <c r="N2457" s="32">
        <f>MAX(INDEX(N$381:N$392,$D2457)+(N2430+N2448)*(1+$E2457),0.01)</f>
        <v/>
      </c>
      <c r="O2457" s="32">
        <f>MAX(INDEX(O$381:O$392,$D2457)+(O2430+O2448)*(1+$E2457),0.01)</f>
        <v/>
      </c>
      <c r="P2457" s="32">
        <f>MAX(INDEX(P$381:P$392,$D2457)+(P2430+P2448)*(1+$E2457),0.01)</f>
        <v/>
      </c>
      <c r="Q2457" s="32">
        <f>MAX(INDEX(Q$381:Q$392,$D2457)+(Q2430+Q2448)*(1+$E2457),0.01)</f>
        <v/>
      </c>
      <c r="R2457" s="32">
        <f>MAX(INDEX(R$381:R$392,$D2457)+(R2430+R2448)*(1+$E2457),0.01)</f>
        <v/>
      </c>
      <c r="S2457" s="32">
        <f>MAX(INDEX(S$381:S$392,$D2457)+(S2430+S2448)*(1+$E2457),0.01)</f>
        <v/>
      </c>
      <c r="T2457" s="32">
        <f>MAX(INDEX(T$381:T$392,$D2457)+(T2430+T2448)*(1+$E2457),0.01)</f>
        <v/>
      </c>
      <c r="U2457" s="32">
        <f>MAX(INDEX(U$381:U$392,$D2457)+(U2430+U2448)*(1+$E2457),0.01)</f>
        <v/>
      </c>
      <c r="V2457" s="32">
        <f>MAX(INDEX(V$381:V$392,$D2457)+(V2430+V2448)*(1+$E2457),0.01)</f>
        <v/>
      </c>
      <c r="W2457" s="32">
        <f>MAX(INDEX(W$381:W$392,$D2457)+(W2430+W2448)*(1+$E2457),0.01)</f>
        <v/>
      </c>
      <c r="X2457" s="32">
        <f>MAX(INDEX(X$381:X$392,$D2457)+(X2430+X2448)*(1+$E2457),0.01)</f>
        <v/>
      </c>
      <c r="Y2457" s="32">
        <f>MAX(INDEX(Y$381:Y$392,$D2457)+(Y2430+Y2448)*(1+$E2457),0.01)</f>
        <v/>
      </c>
      <c r="Z2457" s="32">
        <f>MAX(INDEX(Z$381:Z$392,$D2457)+(Z2430+Z2448)*(1+$E2457),0.01)</f>
        <v/>
      </c>
      <c r="AA2457" s="32">
        <f>MAX(INDEX(AA$381:AA$392,$D2457)+(AA2430+AA2448)*(1+$E2457),0.01)</f>
        <v/>
      </c>
      <c r="AB2457" s="32">
        <f>MAX(INDEX(AB$381:AB$392,$D2457)+(AB2430+AB2448)*(1+$E2457),0.01)</f>
        <v/>
      </c>
      <c r="AC2457" s="32">
        <f>MAX(INDEX(AC$381:AC$392,$D2457)+(AC2430+AC2448)*(1+$E2457),0.01)</f>
        <v/>
      </c>
      <c r="AD2457" s="32">
        <f>MAX(INDEX(AD$381:AD$392,$D2457)+(AD2430+AD2448)*(1+$E2457),0.01)</f>
        <v/>
      </c>
      <c r="AF2457" s="11">
        <f>CodePrefix&amp;$A2457&amp;IF($C2457="","","."&amp;$C2457&amp;"."&amp;$B2457)&amp;INDEX(VarEnd,MATCH($A2457,VarKey,0))&amp;AF$5</f>
        <v/>
      </c>
      <c r="AG2457" s="37">
        <f>MAX(INDEX(AG$381:AG$392,$D2457)+(AG2430+AG2448)*(1+$E2457),0.01)</f>
        <v/>
      </c>
      <c r="AH2457" s="32">
        <f>MAX(INDEX(AH$381:AH$392,$D2457)+(AH2430+AH2448)*(1+$E2457),0.01)</f>
        <v/>
      </c>
      <c r="AI2457" s="32">
        <f>MAX(INDEX(AI$381:AI$392,$D2457)+(AI2430+AI2448)*(1+$E2457),0.01)</f>
        <v/>
      </c>
      <c r="AJ2457" s="32">
        <f>MAX(INDEX(AJ$381:AJ$392,$D2457)+(AJ2430+AJ2448)*(1+$E2457),0.01)</f>
        <v/>
      </c>
      <c r="AK2457" s="32">
        <f>MAX(INDEX(AK$381:AK$392,$D2457)+(AK2430+AK2448)*(1+$E2457),0.01)</f>
        <v/>
      </c>
      <c r="AL2457" s="32">
        <f>MAX(INDEX(AL$381:AL$392,$D2457)+(AL2430+AL2448)*(1+$E2457),0.01)</f>
        <v/>
      </c>
      <c r="AM2457" s="32">
        <f>MAX(INDEX(AM$381:AM$392,$D2457)+(AM2430+AM2448)*(1+$E2457),0.01)</f>
        <v/>
      </c>
      <c r="AN2457" s="32">
        <f>MAX(INDEX(AN$381:AN$392,$D2457)+(AN2430+AN2448)*(1+$E2457),0.01)</f>
        <v/>
      </c>
      <c r="AO2457" s="32">
        <f>MAX(INDEX(AO$381:AO$392,$D2457)+(AO2430+AO2448)*(1+$E2457),0.01)</f>
        <v/>
      </c>
      <c r="AP2457" s="32">
        <f>MAX(INDEX(AP$381:AP$392,$D2457)+(AP2430+AP2448)*(1+$E2457),0.01)</f>
        <v/>
      </c>
      <c r="AQ2457" s="32">
        <f>MAX(INDEX(AQ$381:AQ$392,$D2457)+(AQ2430+AQ2448)*(1+$E2457),0.01)</f>
        <v/>
      </c>
      <c r="AR2457" s="32">
        <f>MAX(INDEX(AR$381:AR$392,$D2457)+(AR2430+AR2448)*(1+$E2457),0.01)</f>
        <v/>
      </c>
      <c r="AS2457" s="32">
        <f>MAX(INDEX(AS$381:AS$392,$D2457)+(AS2430+AS2448)*(1+$E2457),0.01)</f>
        <v/>
      </c>
      <c r="AT2457" s="32">
        <f>MAX(INDEX(AT$381:AT$392,$D2457)+(AT2430+AT2448)*(1+$E2457),0.01)</f>
        <v/>
      </c>
      <c r="AU2457" s="32">
        <f>MAX(INDEX(AU$381:AU$392,$D2457)+(AU2430+AU2448)*(1+$E2457),0.01)</f>
        <v/>
      </c>
      <c r="AV2457" s="32">
        <f>MAX(INDEX(AV$381:AV$392,$D2457)+(AV2430+AV2448)*(1+$E2457),0.01)</f>
        <v/>
      </c>
      <c r="AW2457" s="32">
        <f>MAX(INDEX(AW$381:AW$392,$D2457)+(AW2430+AW2448)*(1+$E2457),0.01)</f>
        <v/>
      </c>
      <c r="AX2457" s="32">
        <f>MAX(INDEX(AX$381:AX$392,$D2457)+(AX2430+AX2448)*(1+$E2457),0.01)</f>
        <v/>
      </c>
      <c r="AY2457" s="32">
        <f>MAX(INDEX(AY$381:AY$392,$D2457)+(AY2430+AY2448)*(1+$E2457),0.01)</f>
        <v/>
      </c>
    </row>
    <row r="2458" hidden="1" outlineLevel="2">
      <c r="A2458" s="14" t="inlineStr">
        <is>
          <t>atp</t>
        </is>
      </c>
      <c r="B2458" s="14" t="inlineStr">
        <is>
          <t>die</t>
        </is>
      </c>
      <c r="C2458" s="14" t="inlineStr">
        <is>
          <t>cem</t>
        </is>
      </c>
      <c r="D2458" s="32">
        <f>INDEX(Inputs!$U$5:$U$132,MATCH($B2458&amp;"|"&amp;$C2458,Inputs!$A$5:$A$132,0))</f>
        <v/>
      </c>
      <c r="E2458" s="32">
        <f>INDEX(Inputs!$V$5:$V$132,MATCH($B2458&amp;"|"&amp;$C2458,Inputs!$A$5:$A$132,0))</f>
        <v/>
      </c>
      <c r="F2458" s="36" t="n"/>
      <c r="G2458" s="36" t="n"/>
      <c r="H2458" s="14">
        <f>INDEX(VarLab,MATCH($A2458,VarKey,0))&amp;INDEX(MemLab,MATCH($C2458&amp;"|"&amp;$B2458,MemKey,0))</f>
        <v/>
      </c>
      <c r="I2458" s="14">
        <f>INDEX(VarUnit,MATCH($A2458,VarKey,0))</f>
        <v/>
      </c>
      <c r="J2458" s="14">
        <f>INDEX(VarSrc,MATCH($A2458,VarKey,0))</f>
        <v/>
      </c>
      <c r="K2458" s="11">
        <f>CodePrefix&amp;$A2458&amp;IF($C2458="","","."&amp;$C2458&amp;"."&amp;$B2458)&amp;INDEX(VarEnd,MATCH($A2458,VarKey,0))&amp;K$5</f>
        <v/>
      </c>
      <c r="L2458" s="37">
        <f>MAX(INDEX(L$381:L$392,$D2458)+(L2431+L2449)*(1+$E2458),0.01)</f>
        <v/>
      </c>
      <c r="M2458" s="32">
        <f>MAX(INDEX(M$381:M$392,$D2458)+(M2431+M2449)*(1+$E2458),0.01)</f>
        <v/>
      </c>
      <c r="N2458" s="32">
        <f>MAX(INDEX(N$381:N$392,$D2458)+(N2431+N2449)*(1+$E2458),0.01)</f>
        <v/>
      </c>
      <c r="O2458" s="32">
        <f>MAX(INDEX(O$381:O$392,$D2458)+(O2431+O2449)*(1+$E2458),0.01)</f>
        <v/>
      </c>
      <c r="P2458" s="32">
        <f>MAX(INDEX(P$381:P$392,$D2458)+(P2431+P2449)*(1+$E2458),0.01)</f>
        <v/>
      </c>
      <c r="Q2458" s="32">
        <f>MAX(INDEX(Q$381:Q$392,$D2458)+(Q2431+Q2449)*(1+$E2458),0.01)</f>
        <v/>
      </c>
      <c r="R2458" s="32">
        <f>MAX(INDEX(R$381:R$392,$D2458)+(R2431+R2449)*(1+$E2458),0.01)</f>
        <v/>
      </c>
      <c r="S2458" s="32">
        <f>MAX(INDEX(S$381:S$392,$D2458)+(S2431+S2449)*(1+$E2458),0.01)</f>
        <v/>
      </c>
      <c r="T2458" s="32">
        <f>MAX(INDEX(T$381:T$392,$D2458)+(T2431+T2449)*(1+$E2458),0.01)</f>
        <v/>
      </c>
      <c r="U2458" s="32">
        <f>MAX(INDEX(U$381:U$392,$D2458)+(U2431+U2449)*(1+$E2458),0.01)</f>
        <v/>
      </c>
      <c r="V2458" s="32">
        <f>MAX(INDEX(V$381:V$392,$D2458)+(V2431+V2449)*(1+$E2458),0.01)</f>
        <v/>
      </c>
      <c r="W2458" s="32">
        <f>MAX(INDEX(W$381:W$392,$D2458)+(W2431+W2449)*(1+$E2458),0.01)</f>
        <v/>
      </c>
      <c r="X2458" s="32">
        <f>MAX(INDEX(X$381:X$392,$D2458)+(X2431+X2449)*(1+$E2458),0.01)</f>
        <v/>
      </c>
      <c r="Y2458" s="32">
        <f>MAX(INDEX(Y$381:Y$392,$D2458)+(Y2431+Y2449)*(1+$E2458),0.01)</f>
        <v/>
      </c>
      <c r="Z2458" s="32">
        <f>MAX(INDEX(Z$381:Z$392,$D2458)+(Z2431+Z2449)*(1+$E2458),0.01)</f>
        <v/>
      </c>
      <c r="AA2458" s="32">
        <f>MAX(INDEX(AA$381:AA$392,$D2458)+(AA2431+AA2449)*(1+$E2458),0.01)</f>
        <v/>
      </c>
      <c r="AB2458" s="32">
        <f>MAX(INDEX(AB$381:AB$392,$D2458)+(AB2431+AB2449)*(1+$E2458),0.01)</f>
        <v/>
      </c>
      <c r="AC2458" s="32">
        <f>MAX(INDEX(AC$381:AC$392,$D2458)+(AC2431+AC2449)*(1+$E2458),0.01)</f>
        <v/>
      </c>
      <c r="AD2458" s="32">
        <f>MAX(INDEX(AD$381:AD$392,$D2458)+(AD2431+AD2449)*(1+$E2458),0.01)</f>
        <v/>
      </c>
      <c r="AF2458" s="11">
        <f>CodePrefix&amp;$A2458&amp;IF($C2458="","","."&amp;$C2458&amp;"."&amp;$B2458)&amp;INDEX(VarEnd,MATCH($A2458,VarKey,0))&amp;AF$5</f>
        <v/>
      </c>
      <c r="AG2458" s="37">
        <f>MAX(INDEX(AG$381:AG$392,$D2458)+(AG2431+AG2449)*(1+$E2458),0.01)</f>
        <v/>
      </c>
      <c r="AH2458" s="32">
        <f>MAX(INDEX(AH$381:AH$392,$D2458)+(AH2431+AH2449)*(1+$E2458),0.01)</f>
        <v/>
      </c>
      <c r="AI2458" s="32">
        <f>MAX(INDEX(AI$381:AI$392,$D2458)+(AI2431+AI2449)*(1+$E2458),0.01)</f>
        <v/>
      </c>
      <c r="AJ2458" s="32">
        <f>MAX(INDEX(AJ$381:AJ$392,$D2458)+(AJ2431+AJ2449)*(1+$E2458),0.01)</f>
        <v/>
      </c>
      <c r="AK2458" s="32">
        <f>MAX(INDEX(AK$381:AK$392,$D2458)+(AK2431+AK2449)*(1+$E2458),0.01)</f>
        <v/>
      </c>
      <c r="AL2458" s="32">
        <f>MAX(INDEX(AL$381:AL$392,$D2458)+(AL2431+AL2449)*(1+$E2458),0.01)</f>
        <v/>
      </c>
      <c r="AM2458" s="32">
        <f>MAX(INDEX(AM$381:AM$392,$D2458)+(AM2431+AM2449)*(1+$E2458),0.01)</f>
        <v/>
      </c>
      <c r="AN2458" s="32">
        <f>MAX(INDEX(AN$381:AN$392,$D2458)+(AN2431+AN2449)*(1+$E2458),0.01)</f>
        <v/>
      </c>
      <c r="AO2458" s="32">
        <f>MAX(INDEX(AO$381:AO$392,$D2458)+(AO2431+AO2449)*(1+$E2458),0.01)</f>
        <v/>
      </c>
      <c r="AP2458" s="32">
        <f>MAX(INDEX(AP$381:AP$392,$D2458)+(AP2431+AP2449)*(1+$E2458),0.01)</f>
        <v/>
      </c>
      <c r="AQ2458" s="32">
        <f>MAX(INDEX(AQ$381:AQ$392,$D2458)+(AQ2431+AQ2449)*(1+$E2458),0.01)</f>
        <v/>
      </c>
      <c r="AR2458" s="32">
        <f>MAX(INDEX(AR$381:AR$392,$D2458)+(AR2431+AR2449)*(1+$E2458),0.01)</f>
        <v/>
      </c>
      <c r="AS2458" s="32">
        <f>MAX(INDEX(AS$381:AS$392,$D2458)+(AS2431+AS2449)*(1+$E2458),0.01)</f>
        <v/>
      </c>
      <c r="AT2458" s="32">
        <f>MAX(INDEX(AT$381:AT$392,$D2458)+(AT2431+AT2449)*(1+$E2458),0.01)</f>
        <v/>
      </c>
      <c r="AU2458" s="32">
        <f>MAX(INDEX(AU$381:AU$392,$D2458)+(AU2431+AU2449)*(1+$E2458),0.01)</f>
        <v/>
      </c>
      <c r="AV2458" s="32">
        <f>MAX(INDEX(AV$381:AV$392,$D2458)+(AV2431+AV2449)*(1+$E2458),0.01)</f>
        <v/>
      </c>
      <c r="AW2458" s="32">
        <f>MAX(INDEX(AW$381:AW$392,$D2458)+(AW2431+AW2449)*(1+$E2458),0.01)</f>
        <v/>
      </c>
      <c r="AX2458" s="32">
        <f>MAX(INDEX(AX$381:AX$392,$D2458)+(AX2431+AX2449)*(1+$E2458),0.01)</f>
        <v/>
      </c>
      <c r="AY2458" s="32">
        <f>MAX(INDEX(AY$381:AY$392,$D2458)+(AY2431+AY2449)*(1+$E2458),0.01)</f>
        <v/>
      </c>
    </row>
    <row r="2459" hidden="1" outlineLevel="2">
      <c r="A2459" s="14" t="inlineStr">
        <is>
          <t>atp</t>
        </is>
      </c>
      <c r="B2459" s="14" t="inlineStr">
        <is>
          <t>lpg</t>
        </is>
      </c>
      <c r="C2459" s="14" t="inlineStr">
        <is>
          <t>cem</t>
        </is>
      </c>
      <c r="D2459" s="32">
        <f>INDEX(Inputs!$U$5:$U$132,MATCH($B2459&amp;"|"&amp;$C2459,Inputs!$A$5:$A$132,0))</f>
        <v/>
      </c>
      <c r="E2459" s="32">
        <f>INDEX(Inputs!$V$5:$V$132,MATCH($B2459&amp;"|"&amp;$C2459,Inputs!$A$5:$A$132,0))</f>
        <v/>
      </c>
      <c r="F2459" s="36" t="n"/>
      <c r="G2459" s="36" t="n"/>
      <c r="H2459" s="14">
        <f>INDEX(VarLab,MATCH($A2459,VarKey,0))&amp;INDEX(MemLab,MATCH($C2459&amp;"|"&amp;$B2459,MemKey,0))</f>
        <v/>
      </c>
      <c r="I2459" s="14">
        <f>INDEX(VarUnit,MATCH($A2459,VarKey,0))</f>
        <v/>
      </c>
      <c r="J2459" s="14">
        <f>INDEX(VarSrc,MATCH($A2459,VarKey,0))</f>
        <v/>
      </c>
      <c r="K2459" s="11">
        <f>CodePrefix&amp;$A2459&amp;IF($C2459="","","."&amp;$C2459&amp;"."&amp;$B2459)&amp;INDEX(VarEnd,MATCH($A2459,VarKey,0))&amp;K$5</f>
        <v/>
      </c>
      <c r="L2459" s="37">
        <f>MAX(INDEX(L$381:L$392,$D2459)+(L2432+L2450)*(1+$E2459),0.01)</f>
        <v/>
      </c>
      <c r="M2459" s="32">
        <f>MAX(INDEX(M$381:M$392,$D2459)+(M2432+M2450)*(1+$E2459),0.01)</f>
        <v/>
      </c>
      <c r="N2459" s="32">
        <f>MAX(INDEX(N$381:N$392,$D2459)+(N2432+N2450)*(1+$E2459),0.01)</f>
        <v/>
      </c>
      <c r="O2459" s="32">
        <f>MAX(INDEX(O$381:O$392,$D2459)+(O2432+O2450)*(1+$E2459),0.01)</f>
        <v/>
      </c>
      <c r="P2459" s="32">
        <f>MAX(INDEX(P$381:P$392,$D2459)+(P2432+P2450)*(1+$E2459),0.01)</f>
        <v/>
      </c>
      <c r="Q2459" s="32">
        <f>MAX(INDEX(Q$381:Q$392,$D2459)+(Q2432+Q2450)*(1+$E2459),0.01)</f>
        <v/>
      </c>
      <c r="R2459" s="32">
        <f>MAX(INDEX(R$381:R$392,$D2459)+(R2432+R2450)*(1+$E2459),0.01)</f>
        <v/>
      </c>
      <c r="S2459" s="32">
        <f>MAX(INDEX(S$381:S$392,$D2459)+(S2432+S2450)*(1+$E2459),0.01)</f>
        <v/>
      </c>
      <c r="T2459" s="32">
        <f>MAX(INDEX(T$381:T$392,$D2459)+(T2432+T2450)*(1+$E2459),0.01)</f>
        <v/>
      </c>
      <c r="U2459" s="32">
        <f>MAX(INDEX(U$381:U$392,$D2459)+(U2432+U2450)*(1+$E2459),0.01)</f>
        <v/>
      </c>
      <c r="V2459" s="32">
        <f>MAX(INDEX(V$381:V$392,$D2459)+(V2432+V2450)*(1+$E2459),0.01)</f>
        <v/>
      </c>
      <c r="W2459" s="32">
        <f>MAX(INDEX(W$381:W$392,$D2459)+(W2432+W2450)*(1+$E2459),0.01)</f>
        <v/>
      </c>
      <c r="X2459" s="32">
        <f>MAX(INDEX(X$381:X$392,$D2459)+(X2432+X2450)*(1+$E2459),0.01)</f>
        <v/>
      </c>
      <c r="Y2459" s="32">
        <f>MAX(INDEX(Y$381:Y$392,$D2459)+(Y2432+Y2450)*(1+$E2459),0.01)</f>
        <v/>
      </c>
      <c r="Z2459" s="32">
        <f>MAX(INDEX(Z$381:Z$392,$D2459)+(Z2432+Z2450)*(1+$E2459),0.01)</f>
        <v/>
      </c>
      <c r="AA2459" s="32">
        <f>MAX(INDEX(AA$381:AA$392,$D2459)+(AA2432+AA2450)*(1+$E2459),0.01)</f>
        <v/>
      </c>
      <c r="AB2459" s="32">
        <f>MAX(INDEX(AB$381:AB$392,$D2459)+(AB2432+AB2450)*(1+$E2459),0.01)</f>
        <v/>
      </c>
      <c r="AC2459" s="32">
        <f>MAX(INDEX(AC$381:AC$392,$D2459)+(AC2432+AC2450)*(1+$E2459),0.01)</f>
        <v/>
      </c>
      <c r="AD2459" s="32">
        <f>MAX(INDEX(AD$381:AD$392,$D2459)+(AD2432+AD2450)*(1+$E2459),0.01)</f>
        <v/>
      </c>
      <c r="AF2459" s="11">
        <f>CodePrefix&amp;$A2459&amp;IF($C2459="","","."&amp;$C2459&amp;"."&amp;$B2459)&amp;INDEX(VarEnd,MATCH($A2459,VarKey,0))&amp;AF$5</f>
        <v/>
      </c>
      <c r="AG2459" s="37">
        <f>MAX(INDEX(AG$381:AG$392,$D2459)+(AG2432+AG2450)*(1+$E2459),0.01)</f>
        <v/>
      </c>
      <c r="AH2459" s="32">
        <f>MAX(INDEX(AH$381:AH$392,$D2459)+(AH2432+AH2450)*(1+$E2459),0.01)</f>
        <v/>
      </c>
      <c r="AI2459" s="32">
        <f>MAX(INDEX(AI$381:AI$392,$D2459)+(AI2432+AI2450)*(1+$E2459),0.01)</f>
        <v/>
      </c>
      <c r="AJ2459" s="32">
        <f>MAX(INDEX(AJ$381:AJ$392,$D2459)+(AJ2432+AJ2450)*(1+$E2459),0.01)</f>
        <v/>
      </c>
      <c r="AK2459" s="32">
        <f>MAX(INDEX(AK$381:AK$392,$D2459)+(AK2432+AK2450)*(1+$E2459),0.01)</f>
        <v/>
      </c>
      <c r="AL2459" s="32">
        <f>MAX(INDEX(AL$381:AL$392,$D2459)+(AL2432+AL2450)*(1+$E2459),0.01)</f>
        <v/>
      </c>
      <c r="AM2459" s="32">
        <f>MAX(INDEX(AM$381:AM$392,$D2459)+(AM2432+AM2450)*(1+$E2459),0.01)</f>
        <v/>
      </c>
      <c r="AN2459" s="32">
        <f>MAX(INDEX(AN$381:AN$392,$D2459)+(AN2432+AN2450)*(1+$E2459),0.01)</f>
        <v/>
      </c>
      <c r="AO2459" s="32">
        <f>MAX(INDEX(AO$381:AO$392,$D2459)+(AO2432+AO2450)*(1+$E2459),0.01)</f>
        <v/>
      </c>
      <c r="AP2459" s="32">
        <f>MAX(INDEX(AP$381:AP$392,$D2459)+(AP2432+AP2450)*(1+$E2459),0.01)</f>
        <v/>
      </c>
      <c r="AQ2459" s="32">
        <f>MAX(INDEX(AQ$381:AQ$392,$D2459)+(AQ2432+AQ2450)*(1+$E2459),0.01)</f>
        <v/>
      </c>
      <c r="AR2459" s="32">
        <f>MAX(INDEX(AR$381:AR$392,$D2459)+(AR2432+AR2450)*(1+$E2459),0.01)</f>
        <v/>
      </c>
      <c r="AS2459" s="32">
        <f>MAX(INDEX(AS$381:AS$392,$D2459)+(AS2432+AS2450)*(1+$E2459),0.01)</f>
        <v/>
      </c>
      <c r="AT2459" s="32">
        <f>MAX(INDEX(AT$381:AT$392,$D2459)+(AT2432+AT2450)*(1+$E2459),0.01)</f>
        <v/>
      </c>
      <c r="AU2459" s="32">
        <f>MAX(INDEX(AU$381:AU$392,$D2459)+(AU2432+AU2450)*(1+$E2459),0.01)</f>
        <v/>
      </c>
      <c r="AV2459" s="32">
        <f>MAX(INDEX(AV$381:AV$392,$D2459)+(AV2432+AV2450)*(1+$E2459),0.01)</f>
        <v/>
      </c>
      <c r="AW2459" s="32">
        <f>MAX(INDEX(AW$381:AW$392,$D2459)+(AW2432+AW2450)*(1+$E2459),0.01)</f>
        <v/>
      </c>
      <c r="AX2459" s="32">
        <f>MAX(INDEX(AX$381:AX$392,$D2459)+(AX2432+AX2450)*(1+$E2459),0.01)</f>
        <v/>
      </c>
      <c r="AY2459" s="32">
        <f>MAX(INDEX(AY$381:AY$392,$D2459)+(AY2432+AY2450)*(1+$E2459),0.01)</f>
        <v/>
      </c>
    </row>
    <row r="2460" hidden="1" outlineLevel="2">
      <c r="A2460" s="14" t="inlineStr">
        <is>
          <t>atp</t>
        </is>
      </c>
      <c r="B2460" s="14" t="inlineStr">
        <is>
          <t>ker</t>
        </is>
      </c>
      <c r="C2460" s="14" t="inlineStr">
        <is>
          <t>cem</t>
        </is>
      </c>
      <c r="D2460" s="32">
        <f>INDEX(Inputs!$U$5:$U$132,MATCH($B2460&amp;"|"&amp;$C2460,Inputs!$A$5:$A$132,0))</f>
        <v/>
      </c>
      <c r="E2460" s="32">
        <f>INDEX(Inputs!$V$5:$V$132,MATCH($B2460&amp;"|"&amp;$C2460,Inputs!$A$5:$A$132,0))</f>
        <v/>
      </c>
      <c r="F2460" s="36" t="n"/>
      <c r="G2460" s="36" t="n"/>
      <c r="H2460" s="14">
        <f>INDEX(VarLab,MATCH($A2460,VarKey,0))&amp;INDEX(MemLab,MATCH($C2460&amp;"|"&amp;$B2460,MemKey,0))</f>
        <v/>
      </c>
      <c r="I2460" s="14">
        <f>INDEX(VarUnit,MATCH($A2460,VarKey,0))</f>
        <v/>
      </c>
      <c r="J2460" s="14">
        <f>INDEX(VarSrc,MATCH($A2460,VarKey,0))</f>
        <v/>
      </c>
      <c r="K2460" s="11">
        <f>CodePrefix&amp;$A2460&amp;IF($C2460="","","."&amp;$C2460&amp;"."&amp;$B2460)&amp;INDEX(VarEnd,MATCH($A2460,VarKey,0))&amp;K$5</f>
        <v/>
      </c>
      <c r="L2460" s="37">
        <f>MAX(INDEX(L$381:L$392,$D2460)+(L2433+L2451)*(1+$E2460),0.01)</f>
        <v/>
      </c>
      <c r="M2460" s="32">
        <f>MAX(INDEX(M$381:M$392,$D2460)+(M2433+M2451)*(1+$E2460),0.01)</f>
        <v/>
      </c>
      <c r="N2460" s="32">
        <f>MAX(INDEX(N$381:N$392,$D2460)+(N2433+N2451)*(1+$E2460),0.01)</f>
        <v/>
      </c>
      <c r="O2460" s="32">
        <f>MAX(INDEX(O$381:O$392,$D2460)+(O2433+O2451)*(1+$E2460),0.01)</f>
        <v/>
      </c>
      <c r="P2460" s="32">
        <f>MAX(INDEX(P$381:P$392,$D2460)+(P2433+P2451)*(1+$E2460),0.01)</f>
        <v/>
      </c>
      <c r="Q2460" s="32">
        <f>MAX(INDEX(Q$381:Q$392,$D2460)+(Q2433+Q2451)*(1+$E2460),0.01)</f>
        <v/>
      </c>
      <c r="R2460" s="32">
        <f>MAX(INDEX(R$381:R$392,$D2460)+(R2433+R2451)*(1+$E2460),0.01)</f>
        <v/>
      </c>
      <c r="S2460" s="32">
        <f>MAX(INDEX(S$381:S$392,$D2460)+(S2433+S2451)*(1+$E2460),0.01)</f>
        <v/>
      </c>
      <c r="T2460" s="32">
        <f>MAX(INDEX(T$381:T$392,$D2460)+(T2433+T2451)*(1+$E2460),0.01)</f>
        <v/>
      </c>
      <c r="U2460" s="32">
        <f>MAX(INDEX(U$381:U$392,$D2460)+(U2433+U2451)*(1+$E2460),0.01)</f>
        <v/>
      </c>
      <c r="V2460" s="32">
        <f>MAX(INDEX(V$381:V$392,$D2460)+(V2433+V2451)*(1+$E2460),0.01)</f>
        <v/>
      </c>
      <c r="W2460" s="32">
        <f>MAX(INDEX(W$381:W$392,$D2460)+(W2433+W2451)*(1+$E2460),0.01)</f>
        <v/>
      </c>
      <c r="X2460" s="32">
        <f>MAX(INDEX(X$381:X$392,$D2460)+(X2433+X2451)*(1+$E2460),0.01)</f>
        <v/>
      </c>
      <c r="Y2460" s="32">
        <f>MAX(INDEX(Y$381:Y$392,$D2460)+(Y2433+Y2451)*(1+$E2460),0.01)</f>
        <v/>
      </c>
      <c r="Z2460" s="32">
        <f>MAX(INDEX(Z$381:Z$392,$D2460)+(Z2433+Z2451)*(1+$E2460),0.01)</f>
        <v/>
      </c>
      <c r="AA2460" s="32">
        <f>MAX(INDEX(AA$381:AA$392,$D2460)+(AA2433+AA2451)*(1+$E2460),0.01)</f>
        <v/>
      </c>
      <c r="AB2460" s="32">
        <f>MAX(INDEX(AB$381:AB$392,$D2460)+(AB2433+AB2451)*(1+$E2460),0.01)</f>
        <v/>
      </c>
      <c r="AC2460" s="32">
        <f>MAX(INDEX(AC$381:AC$392,$D2460)+(AC2433+AC2451)*(1+$E2460),0.01)</f>
        <v/>
      </c>
      <c r="AD2460" s="32">
        <f>MAX(INDEX(AD$381:AD$392,$D2460)+(AD2433+AD2451)*(1+$E2460),0.01)</f>
        <v/>
      </c>
      <c r="AF2460" s="11">
        <f>CodePrefix&amp;$A2460&amp;IF($C2460="","","."&amp;$C2460&amp;"."&amp;$B2460)&amp;INDEX(VarEnd,MATCH($A2460,VarKey,0))&amp;AF$5</f>
        <v/>
      </c>
      <c r="AG2460" s="37">
        <f>MAX(INDEX(AG$381:AG$392,$D2460)+(AG2433+AG2451)*(1+$E2460),0.01)</f>
        <v/>
      </c>
      <c r="AH2460" s="32">
        <f>MAX(INDEX(AH$381:AH$392,$D2460)+(AH2433+AH2451)*(1+$E2460),0.01)</f>
        <v/>
      </c>
      <c r="AI2460" s="32">
        <f>MAX(INDEX(AI$381:AI$392,$D2460)+(AI2433+AI2451)*(1+$E2460),0.01)</f>
        <v/>
      </c>
      <c r="AJ2460" s="32">
        <f>MAX(INDEX(AJ$381:AJ$392,$D2460)+(AJ2433+AJ2451)*(1+$E2460),0.01)</f>
        <v/>
      </c>
      <c r="AK2460" s="32">
        <f>MAX(INDEX(AK$381:AK$392,$D2460)+(AK2433+AK2451)*(1+$E2460),0.01)</f>
        <v/>
      </c>
      <c r="AL2460" s="32">
        <f>MAX(INDEX(AL$381:AL$392,$D2460)+(AL2433+AL2451)*(1+$E2460),0.01)</f>
        <v/>
      </c>
      <c r="AM2460" s="32">
        <f>MAX(INDEX(AM$381:AM$392,$D2460)+(AM2433+AM2451)*(1+$E2460),0.01)</f>
        <v/>
      </c>
      <c r="AN2460" s="32">
        <f>MAX(INDEX(AN$381:AN$392,$D2460)+(AN2433+AN2451)*(1+$E2460),0.01)</f>
        <v/>
      </c>
      <c r="AO2460" s="32">
        <f>MAX(INDEX(AO$381:AO$392,$D2460)+(AO2433+AO2451)*(1+$E2460),0.01)</f>
        <v/>
      </c>
      <c r="AP2460" s="32">
        <f>MAX(INDEX(AP$381:AP$392,$D2460)+(AP2433+AP2451)*(1+$E2460),0.01)</f>
        <v/>
      </c>
      <c r="AQ2460" s="32">
        <f>MAX(INDEX(AQ$381:AQ$392,$D2460)+(AQ2433+AQ2451)*(1+$E2460),0.01)</f>
        <v/>
      </c>
      <c r="AR2460" s="32">
        <f>MAX(INDEX(AR$381:AR$392,$D2460)+(AR2433+AR2451)*(1+$E2460),0.01)</f>
        <v/>
      </c>
      <c r="AS2460" s="32">
        <f>MAX(INDEX(AS$381:AS$392,$D2460)+(AS2433+AS2451)*(1+$E2460),0.01)</f>
        <v/>
      </c>
      <c r="AT2460" s="32">
        <f>MAX(INDEX(AT$381:AT$392,$D2460)+(AT2433+AT2451)*(1+$E2460),0.01)</f>
        <v/>
      </c>
      <c r="AU2460" s="32">
        <f>MAX(INDEX(AU$381:AU$392,$D2460)+(AU2433+AU2451)*(1+$E2460),0.01)</f>
        <v/>
      </c>
      <c r="AV2460" s="32">
        <f>MAX(INDEX(AV$381:AV$392,$D2460)+(AV2433+AV2451)*(1+$E2460),0.01)</f>
        <v/>
      </c>
      <c r="AW2460" s="32">
        <f>MAX(INDEX(AW$381:AW$392,$D2460)+(AW2433+AW2451)*(1+$E2460),0.01)</f>
        <v/>
      </c>
      <c r="AX2460" s="32">
        <f>MAX(INDEX(AX$381:AX$392,$D2460)+(AX2433+AX2451)*(1+$E2460),0.01)</f>
        <v/>
      </c>
      <c r="AY2460" s="32">
        <f>MAX(INDEX(AY$381:AY$392,$D2460)+(AY2433+AY2451)*(1+$E2460),0.01)</f>
        <v/>
      </c>
    </row>
    <row r="2461" hidden="1" outlineLevel="2">
      <c r="A2461" s="14" t="inlineStr">
        <is>
          <t>atp</t>
        </is>
      </c>
      <c r="B2461" s="14" t="inlineStr">
        <is>
          <t>oop</t>
        </is>
      </c>
      <c r="C2461" s="14" t="inlineStr">
        <is>
          <t>cem</t>
        </is>
      </c>
      <c r="D2461" s="32">
        <f>INDEX(Inputs!$U$5:$U$132,MATCH($B2461&amp;"|"&amp;$C2461,Inputs!$A$5:$A$132,0))</f>
        <v/>
      </c>
      <c r="E2461" s="32">
        <f>INDEX(Inputs!$V$5:$V$132,MATCH($B2461&amp;"|"&amp;$C2461,Inputs!$A$5:$A$132,0))</f>
        <v/>
      </c>
      <c r="F2461" s="36" t="n"/>
      <c r="G2461" s="36" t="n"/>
      <c r="H2461" s="14">
        <f>INDEX(VarLab,MATCH($A2461,VarKey,0))&amp;INDEX(MemLab,MATCH($C2461&amp;"|"&amp;$B2461,MemKey,0))</f>
        <v/>
      </c>
      <c r="I2461" s="14">
        <f>INDEX(VarUnit,MATCH($A2461,VarKey,0))</f>
        <v/>
      </c>
      <c r="J2461" s="14">
        <f>INDEX(VarSrc,MATCH($A2461,VarKey,0))</f>
        <v/>
      </c>
      <c r="K2461" s="11">
        <f>CodePrefix&amp;$A2461&amp;IF($C2461="","","."&amp;$C2461&amp;"."&amp;$B2461)&amp;INDEX(VarEnd,MATCH($A2461,VarKey,0))&amp;K$5</f>
        <v/>
      </c>
      <c r="L2461" s="37">
        <f>MAX(INDEX(L$381:L$392,$D2461)+(L2434+L2452)*(1+$E2461),0.01)</f>
        <v/>
      </c>
      <c r="M2461" s="32">
        <f>MAX(INDEX(M$381:M$392,$D2461)+(M2434+M2452)*(1+$E2461),0.01)</f>
        <v/>
      </c>
      <c r="N2461" s="32">
        <f>MAX(INDEX(N$381:N$392,$D2461)+(N2434+N2452)*(1+$E2461),0.01)</f>
        <v/>
      </c>
      <c r="O2461" s="32">
        <f>MAX(INDEX(O$381:O$392,$D2461)+(O2434+O2452)*(1+$E2461),0.01)</f>
        <v/>
      </c>
      <c r="P2461" s="32">
        <f>MAX(INDEX(P$381:P$392,$D2461)+(P2434+P2452)*(1+$E2461),0.01)</f>
        <v/>
      </c>
      <c r="Q2461" s="32">
        <f>MAX(INDEX(Q$381:Q$392,$D2461)+(Q2434+Q2452)*(1+$E2461),0.01)</f>
        <v/>
      </c>
      <c r="R2461" s="32">
        <f>MAX(INDEX(R$381:R$392,$D2461)+(R2434+R2452)*(1+$E2461),0.01)</f>
        <v/>
      </c>
      <c r="S2461" s="32">
        <f>MAX(INDEX(S$381:S$392,$D2461)+(S2434+S2452)*(1+$E2461),0.01)</f>
        <v/>
      </c>
      <c r="T2461" s="32">
        <f>MAX(INDEX(T$381:T$392,$D2461)+(T2434+T2452)*(1+$E2461),0.01)</f>
        <v/>
      </c>
      <c r="U2461" s="32">
        <f>MAX(INDEX(U$381:U$392,$D2461)+(U2434+U2452)*(1+$E2461),0.01)</f>
        <v/>
      </c>
      <c r="V2461" s="32">
        <f>MAX(INDEX(V$381:V$392,$D2461)+(V2434+V2452)*(1+$E2461),0.01)</f>
        <v/>
      </c>
      <c r="W2461" s="32">
        <f>MAX(INDEX(W$381:W$392,$D2461)+(W2434+W2452)*(1+$E2461),0.01)</f>
        <v/>
      </c>
      <c r="X2461" s="32">
        <f>MAX(INDEX(X$381:X$392,$D2461)+(X2434+X2452)*(1+$E2461),0.01)</f>
        <v/>
      </c>
      <c r="Y2461" s="32">
        <f>MAX(INDEX(Y$381:Y$392,$D2461)+(Y2434+Y2452)*(1+$E2461),0.01)</f>
        <v/>
      </c>
      <c r="Z2461" s="32">
        <f>MAX(INDEX(Z$381:Z$392,$D2461)+(Z2434+Z2452)*(1+$E2461),0.01)</f>
        <v/>
      </c>
      <c r="AA2461" s="32">
        <f>MAX(INDEX(AA$381:AA$392,$D2461)+(AA2434+AA2452)*(1+$E2461),0.01)</f>
        <v/>
      </c>
      <c r="AB2461" s="32">
        <f>MAX(INDEX(AB$381:AB$392,$D2461)+(AB2434+AB2452)*(1+$E2461),0.01)</f>
        <v/>
      </c>
      <c r="AC2461" s="32">
        <f>MAX(INDEX(AC$381:AC$392,$D2461)+(AC2434+AC2452)*(1+$E2461),0.01)</f>
        <v/>
      </c>
      <c r="AD2461" s="32">
        <f>MAX(INDEX(AD$381:AD$392,$D2461)+(AD2434+AD2452)*(1+$E2461),0.01)</f>
        <v/>
      </c>
      <c r="AF2461" s="11">
        <f>CodePrefix&amp;$A2461&amp;IF($C2461="","","."&amp;$C2461&amp;"."&amp;$B2461)&amp;INDEX(VarEnd,MATCH($A2461,VarKey,0))&amp;AF$5</f>
        <v/>
      </c>
      <c r="AG2461" s="37">
        <f>MAX(INDEX(AG$381:AG$392,$D2461)+(AG2434+AG2452)*(1+$E2461),0.01)</f>
        <v/>
      </c>
      <c r="AH2461" s="32">
        <f>MAX(INDEX(AH$381:AH$392,$D2461)+(AH2434+AH2452)*(1+$E2461),0.01)</f>
        <v/>
      </c>
      <c r="AI2461" s="32">
        <f>MAX(INDEX(AI$381:AI$392,$D2461)+(AI2434+AI2452)*(1+$E2461),0.01)</f>
        <v/>
      </c>
      <c r="AJ2461" s="32">
        <f>MAX(INDEX(AJ$381:AJ$392,$D2461)+(AJ2434+AJ2452)*(1+$E2461),0.01)</f>
        <v/>
      </c>
      <c r="AK2461" s="32">
        <f>MAX(INDEX(AK$381:AK$392,$D2461)+(AK2434+AK2452)*(1+$E2461),0.01)</f>
        <v/>
      </c>
      <c r="AL2461" s="32">
        <f>MAX(INDEX(AL$381:AL$392,$D2461)+(AL2434+AL2452)*(1+$E2461),0.01)</f>
        <v/>
      </c>
      <c r="AM2461" s="32">
        <f>MAX(INDEX(AM$381:AM$392,$D2461)+(AM2434+AM2452)*(1+$E2461),0.01)</f>
        <v/>
      </c>
      <c r="AN2461" s="32">
        <f>MAX(INDEX(AN$381:AN$392,$D2461)+(AN2434+AN2452)*(1+$E2461),0.01)</f>
        <v/>
      </c>
      <c r="AO2461" s="32">
        <f>MAX(INDEX(AO$381:AO$392,$D2461)+(AO2434+AO2452)*(1+$E2461),0.01)</f>
        <v/>
      </c>
      <c r="AP2461" s="32">
        <f>MAX(INDEX(AP$381:AP$392,$D2461)+(AP2434+AP2452)*(1+$E2461),0.01)</f>
        <v/>
      </c>
      <c r="AQ2461" s="32">
        <f>MAX(INDEX(AQ$381:AQ$392,$D2461)+(AQ2434+AQ2452)*(1+$E2461),0.01)</f>
        <v/>
      </c>
      <c r="AR2461" s="32">
        <f>MAX(INDEX(AR$381:AR$392,$D2461)+(AR2434+AR2452)*(1+$E2461),0.01)</f>
        <v/>
      </c>
      <c r="AS2461" s="32">
        <f>MAX(INDEX(AS$381:AS$392,$D2461)+(AS2434+AS2452)*(1+$E2461),0.01)</f>
        <v/>
      </c>
      <c r="AT2461" s="32">
        <f>MAX(INDEX(AT$381:AT$392,$D2461)+(AT2434+AT2452)*(1+$E2461),0.01)</f>
        <v/>
      </c>
      <c r="AU2461" s="32">
        <f>MAX(INDEX(AU$381:AU$392,$D2461)+(AU2434+AU2452)*(1+$E2461),0.01)</f>
        <v/>
      </c>
      <c r="AV2461" s="32">
        <f>MAX(INDEX(AV$381:AV$392,$D2461)+(AV2434+AV2452)*(1+$E2461),0.01)</f>
        <v/>
      </c>
      <c r="AW2461" s="32">
        <f>MAX(INDEX(AW$381:AW$392,$D2461)+(AW2434+AW2452)*(1+$E2461),0.01)</f>
        <v/>
      </c>
      <c r="AX2461" s="32">
        <f>MAX(INDEX(AX$381:AX$392,$D2461)+(AX2434+AX2452)*(1+$E2461),0.01)</f>
        <v/>
      </c>
      <c r="AY2461" s="32">
        <f>MAX(INDEX(AY$381:AY$392,$D2461)+(AY2434+AY2452)*(1+$E2461),0.01)</f>
        <v/>
      </c>
    </row>
    <row r="2462" hidden="1" outlineLevel="2">
      <c r="A2462" s="14" t="inlineStr">
        <is>
          <t>atp</t>
        </is>
      </c>
      <c r="B2462" s="14" t="inlineStr">
        <is>
          <t>bio</t>
        </is>
      </c>
      <c r="C2462" s="14" t="inlineStr">
        <is>
          <t>cem</t>
        </is>
      </c>
      <c r="D2462" s="32">
        <f>INDEX(Inputs!$U$5:$U$132,MATCH($B2462&amp;"|"&amp;$C2462,Inputs!$A$5:$A$132,0))</f>
        <v/>
      </c>
      <c r="E2462" s="32">
        <f>INDEX(Inputs!$V$5:$V$132,MATCH($B2462&amp;"|"&amp;$C2462,Inputs!$A$5:$A$132,0))</f>
        <v/>
      </c>
      <c r="F2462" s="36" t="n"/>
      <c r="G2462" s="36" t="n"/>
      <c r="H2462" s="14">
        <f>INDEX(VarLab,MATCH($A2462,VarKey,0))&amp;INDEX(MemLab,MATCH($C2462&amp;"|"&amp;$B2462,MemKey,0))</f>
        <v/>
      </c>
      <c r="I2462" s="14">
        <f>INDEX(VarUnit,MATCH($A2462,VarKey,0))</f>
        <v/>
      </c>
      <c r="J2462" s="14">
        <f>INDEX(VarSrc,MATCH($A2462,VarKey,0))</f>
        <v/>
      </c>
      <c r="K2462" s="11">
        <f>CodePrefix&amp;$A2462&amp;IF($C2462="","","."&amp;$C2462&amp;"."&amp;$B2462)&amp;INDEX(VarEnd,MATCH($A2462,VarKey,0))&amp;K$5</f>
        <v/>
      </c>
      <c r="L2462" s="37">
        <f>MAX(INDEX(L$381:L$392,$D2462)+(L2435+L2453)*(1+$E2462),0.01)</f>
        <v/>
      </c>
      <c r="M2462" s="32">
        <f>MAX(INDEX(M$381:M$392,$D2462)+(M2435+M2453)*(1+$E2462),0.01)</f>
        <v/>
      </c>
      <c r="N2462" s="32">
        <f>MAX(INDEX(N$381:N$392,$D2462)+(N2435+N2453)*(1+$E2462),0.01)</f>
        <v/>
      </c>
      <c r="O2462" s="32">
        <f>MAX(INDEX(O$381:O$392,$D2462)+(O2435+O2453)*(1+$E2462),0.01)</f>
        <v/>
      </c>
      <c r="P2462" s="32">
        <f>MAX(INDEX(P$381:P$392,$D2462)+(P2435+P2453)*(1+$E2462),0.01)</f>
        <v/>
      </c>
      <c r="Q2462" s="32">
        <f>MAX(INDEX(Q$381:Q$392,$D2462)+(Q2435+Q2453)*(1+$E2462),0.01)</f>
        <v/>
      </c>
      <c r="R2462" s="32">
        <f>MAX(INDEX(R$381:R$392,$D2462)+(R2435+R2453)*(1+$E2462),0.01)</f>
        <v/>
      </c>
      <c r="S2462" s="32">
        <f>MAX(INDEX(S$381:S$392,$D2462)+(S2435+S2453)*(1+$E2462),0.01)</f>
        <v/>
      </c>
      <c r="T2462" s="32">
        <f>MAX(INDEX(T$381:T$392,$D2462)+(T2435+T2453)*(1+$E2462),0.01)</f>
        <v/>
      </c>
      <c r="U2462" s="32">
        <f>MAX(INDEX(U$381:U$392,$D2462)+(U2435+U2453)*(1+$E2462),0.01)</f>
        <v/>
      </c>
      <c r="V2462" s="32">
        <f>MAX(INDEX(V$381:V$392,$D2462)+(V2435+V2453)*(1+$E2462),0.01)</f>
        <v/>
      </c>
      <c r="W2462" s="32">
        <f>MAX(INDEX(W$381:W$392,$D2462)+(W2435+W2453)*(1+$E2462),0.01)</f>
        <v/>
      </c>
      <c r="X2462" s="32">
        <f>MAX(INDEX(X$381:X$392,$D2462)+(X2435+X2453)*(1+$E2462),0.01)</f>
        <v/>
      </c>
      <c r="Y2462" s="32">
        <f>MAX(INDEX(Y$381:Y$392,$D2462)+(Y2435+Y2453)*(1+$E2462),0.01)</f>
        <v/>
      </c>
      <c r="Z2462" s="32">
        <f>MAX(INDEX(Z$381:Z$392,$D2462)+(Z2435+Z2453)*(1+$E2462),0.01)</f>
        <v/>
      </c>
      <c r="AA2462" s="32">
        <f>MAX(INDEX(AA$381:AA$392,$D2462)+(AA2435+AA2453)*(1+$E2462),0.01)</f>
        <v/>
      </c>
      <c r="AB2462" s="32">
        <f>MAX(INDEX(AB$381:AB$392,$D2462)+(AB2435+AB2453)*(1+$E2462),0.01)</f>
        <v/>
      </c>
      <c r="AC2462" s="32">
        <f>MAX(INDEX(AC$381:AC$392,$D2462)+(AC2435+AC2453)*(1+$E2462),0.01)</f>
        <v/>
      </c>
      <c r="AD2462" s="32">
        <f>MAX(INDEX(AD$381:AD$392,$D2462)+(AD2435+AD2453)*(1+$E2462),0.01)</f>
        <v/>
      </c>
      <c r="AF2462" s="11">
        <f>CodePrefix&amp;$A2462&amp;IF($C2462="","","."&amp;$C2462&amp;"."&amp;$B2462)&amp;INDEX(VarEnd,MATCH($A2462,VarKey,0))&amp;AF$5</f>
        <v/>
      </c>
      <c r="AG2462" s="37">
        <f>MAX(INDEX(AG$381:AG$392,$D2462)+(AG2435+AG2453)*(1+$E2462),0.01)</f>
        <v/>
      </c>
      <c r="AH2462" s="32">
        <f>MAX(INDEX(AH$381:AH$392,$D2462)+(AH2435+AH2453)*(1+$E2462),0.01)</f>
        <v/>
      </c>
      <c r="AI2462" s="32">
        <f>MAX(INDEX(AI$381:AI$392,$D2462)+(AI2435+AI2453)*(1+$E2462),0.01)</f>
        <v/>
      </c>
      <c r="AJ2462" s="32">
        <f>MAX(INDEX(AJ$381:AJ$392,$D2462)+(AJ2435+AJ2453)*(1+$E2462),0.01)</f>
        <v/>
      </c>
      <c r="AK2462" s="32">
        <f>MAX(INDEX(AK$381:AK$392,$D2462)+(AK2435+AK2453)*(1+$E2462),0.01)</f>
        <v/>
      </c>
      <c r="AL2462" s="32">
        <f>MAX(INDEX(AL$381:AL$392,$D2462)+(AL2435+AL2453)*(1+$E2462),0.01)</f>
        <v/>
      </c>
      <c r="AM2462" s="32">
        <f>MAX(INDEX(AM$381:AM$392,$D2462)+(AM2435+AM2453)*(1+$E2462),0.01)</f>
        <v/>
      </c>
      <c r="AN2462" s="32">
        <f>MAX(INDEX(AN$381:AN$392,$D2462)+(AN2435+AN2453)*(1+$E2462),0.01)</f>
        <v/>
      </c>
      <c r="AO2462" s="32">
        <f>MAX(INDEX(AO$381:AO$392,$D2462)+(AO2435+AO2453)*(1+$E2462),0.01)</f>
        <v/>
      </c>
      <c r="AP2462" s="32">
        <f>MAX(INDEX(AP$381:AP$392,$D2462)+(AP2435+AP2453)*(1+$E2462),0.01)</f>
        <v/>
      </c>
      <c r="AQ2462" s="32">
        <f>MAX(INDEX(AQ$381:AQ$392,$D2462)+(AQ2435+AQ2453)*(1+$E2462),0.01)</f>
        <v/>
      </c>
      <c r="AR2462" s="32">
        <f>MAX(INDEX(AR$381:AR$392,$D2462)+(AR2435+AR2453)*(1+$E2462),0.01)</f>
        <v/>
      </c>
      <c r="AS2462" s="32">
        <f>MAX(INDEX(AS$381:AS$392,$D2462)+(AS2435+AS2453)*(1+$E2462),0.01)</f>
        <v/>
      </c>
      <c r="AT2462" s="32">
        <f>MAX(INDEX(AT$381:AT$392,$D2462)+(AT2435+AT2453)*(1+$E2462),0.01)</f>
        <v/>
      </c>
      <c r="AU2462" s="32">
        <f>MAX(INDEX(AU$381:AU$392,$D2462)+(AU2435+AU2453)*(1+$E2462),0.01)</f>
        <v/>
      </c>
      <c r="AV2462" s="32">
        <f>MAX(INDEX(AV$381:AV$392,$D2462)+(AV2435+AV2453)*(1+$E2462),0.01)</f>
        <v/>
      </c>
      <c r="AW2462" s="32">
        <f>MAX(INDEX(AW$381:AW$392,$D2462)+(AW2435+AW2453)*(1+$E2462),0.01)</f>
        <v/>
      </c>
      <c r="AX2462" s="32">
        <f>MAX(INDEX(AX$381:AX$392,$D2462)+(AX2435+AX2453)*(1+$E2462),0.01)</f>
        <v/>
      </c>
      <c r="AY2462" s="32">
        <f>MAX(INDEX(AY$381:AY$392,$D2462)+(AY2435+AY2453)*(1+$E2462),0.01)</f>
        <v/>
      </c>
    </row>
    <row r="2463" hidden="1" outlineLevel="2"/>
    <row r="2464" hidden="1" outlineLevel="2">
      <c r="A2464" s="14" t="inlineStr">
        <is>
          <t>shp</t>
        </is>
      </c>
      <c r="B2464" s="14" t="inlineStr">
        <is>
          <t>coa</t>
        </is>
      </c>
      <c r="C2464" s="14" t="inlineStr">
        <is>
          <t>cem</t>
        </is>
      </c>
      <c r="D2464" s="32">
        <f>INDEX(Inputs!$W$5:$W$132,MATCH($B2464&amp;"|"&amp;$C2464,Inputs!$A$5:$A$132,0))</f>
        <v/>
      </c>
      <c r="E2464" s="32">
        <f>INDEX(Inputs!$M$5:$M$132,MATCH($B2464&amp;"|"&amp;$C2464,Inputs!$A$5:$A$132,0))</f>
        <v/>
      </c>
      <c r="F2464" s="36" t="n"/>
      <c r="G2464" s="36" t="n"/>
      <c r="H2464" s="14">
        <f>INDEX(VarLab,MATCH($A2464,VarKey,0))&amp;INDEX(MemLab,MATCH($C2464&amp;"|"&amp;$B2464,MemKey,0))</f>
        <v/>
      </c>
      <c r="I2464" s="14">
        <f>INDEX(VarUnit,MATCH($A2464,VarKey,0))</f>
        <v/>
      </c>
      <c r="J2464" s="14">
        <f>INDEX(VarSrc,MATCH($A2464,VarKey,0))</f>
        <v/>
      </c>
      <c r="K2464" s="11">
        <f>CodePrefix&amp;$A2464&amp;IF($C2464="","","."&amp;$C2464&amp;"."&amp;$B2464)&amp;INDEX(VarEnd,MATCH($A2464,VarKey,0))&amp;K$5</f>
        <v/>
      </c>
      <c r="L2464" s="37">
        <f>INDEX(L$297:L$313,$E2464)*$D2464</f>
        <v/>
      </c>
      <c r="M2464" s="32">
        <f>INDEX(M$297:M$313,$E2464)*$D2464</f>
        <v/>
      </c>
      <c r="N2464" s="32">
        <f>INDEX(N$297:N$313,$E2464)*$D2464</f>
        <v/>
      </c>
      <c r="O2464" s="32">
        <f>INDEX(O$297:O$313,$E2464)*$D2464</f>
        <v/>
      </c>
      <c r="P2464" s="32">
        <f>INDEX(P$297:P$313,$E2464)*$D2464</f>
        <v/>
      </c>
      <c r="Q2464" s="32">
        <f>INDEX(Q$297:Q$313,$E2464)*$D2464</f>
        <v/>
      </c>
      <c r="R2464" s="32">
        <f>INDEX(R$297:R$313,$E2464)*$D2464</f>
        <v/>
      </c>
      <c r="S2464" s="32">
        <f>INDEX(S$297:S$313,$E2464)*$D2464</f>
        <v/>
      </c>
      <c r="T2464" s="32">
        <f>INDEX(T$297:T$313,$E2464)*$D2464</f>
        <v/>
      </c>
      <c r="U2464" s="32">
        <f>INDEX(U$297:U$313,$E2464)*$D2464</f>
        <v/>
      </c>
      <c r="V2464" s="32">
        <f>INDEX(V$297:V$313,$E2464)*$D2464</f>
        <v/>
      </c>
      <c r="W2464" s="32">
        <f>INDEX(W$297:W$313,$E2464)*$D2464</f>
        <v/>
      </c>
      <c r="X2464" s="32">
        <f>INDEX(X$297:X$313,$E2464)*$D2464</f>
        <v/>
      </c>
      <c r="Y2464" s="32">
        <f>INDEX(Y$297:Y$313,$E2464)*$D2464</f>
        <v/>
      </c>
      <c r="Z2464" s="32">
        <f>INDEX(Z$297:Z$313,$E2464)*$D2464</f>
        <v/>
      </c>
      <c r="AA2464" s="32">
        <f>INDEX(AA$297:AA$313,$E2464)*$D2464</f>
        <v/>
      </c>
      <c r="AB2464" s="32">
        <f>INDEX(AB$297:AB$313,$E2464)*$D2464</f>
        <v/>
      </c>
      <c r="AC2464" s="32">
        <f>INDEX(AC$297:AC$313,$E2464)*$D2464</f>
        <v/>
      </c>
      <c r="AD2464" s="32">
        <f>INDEX(AD$297:AD$313,$E2464)*$D2464</f>
        <v/>
      </c>
      <c r="AF2464" s="11">
        <f>CodePrefix&amp;$A2464&amp;IF($C2464="","","."&amp;$C2464&amp;"."&amp;$B2464)&amp;INDEX(VarEnd,MATCH($A2464,VarKey,0))&amp;AF$5</f>
        <v/>
      </c>
      <c r="AG2464" s="37">
        <f>INDEX(AG$297:AG$313,$E2464)*$D2464</f>
        <v/>
      </c>
      <c r="AH2464" s="32">
        <f>INDEX(AH$297:AH$313,$E2464)*$D2464</f>
        <v/>
      </c>
      <c r="AI2464" s="32">
        <f>INDEX(AI$297:AI$313,$E2464)*$D2464</f>
        <v/>
      </c>
      <c r="AJ2464" s="32">
        <f>INDEX(AJ$297:AJ$313,$E2464)*$D2464</f>
        <v/>
      </c>
      <c r="AK2464" s="32">
        <f>INDEX(AK$297:AK$313,$E2464)*$D2464</f>
        <v/>
      </c>
      <c r="AL2464" s="32">
        <f>INDEX(AL$297:AL$313,$E2464)*$D2464</f>
        <v/>
      </c>
      <c r="AM2464" s="32">
        <f>INDEX(AM$297:AM$313,$E2464)*$D2464</f>
        <v/>
      </c>
      <c r="AN2464" s="32">
        <f>INDEX(AN$297:AN$313,$E2464)*$D2464</f>
        <v/>
      </c>
      <c r="AO2464" s="32">
        <f>INDEX(AO$297:AO$313,$E2464)*$D2464</f>
        <v/>
      </c>
      <c r="AP2464" s="32">
        <f>INDEX(AP$297:AP$313,$E2464)*$D2464</f>
        <v/>
      </c>
      <c r="AQ2464" s="32">
        <f>INDEX(AQ$297:AQ$313,$E2464)*$D2464</f>
        <v/>
      </c>
      <c r="AR2464" s="32">
        <f>INDEX(AR$297:AR$313,$E2464)*$D2464</f>
        <v/>
      </c>
      <c r="AS2464" s="32">
        <f>INDEX(AS$297:AS$313,$E2464)*$D2464</f>
        <v/>
      </c>
      <c r="AT2464" s="32">
        <f>INDEX(AT$297:AT$313,$E2464)*$D2464</f>
        <v/>
      </c>
      <c r="AU2464" s="32">
        <f>INDEX(AU$297:AU$313,$E2464)*$D2464</f>
        <v/>
      </c>
      <c r="AV2464" s="32">
        <f>INDEX(AV$297:AV$313,$E2464)*$D2464</f>
        <v/>
      </c>
      <c r="AW2464" s="32">
        <f>INDEX(AW$297:AW$313,$E2464)*$D2464</f>
        <v/>
      </c>
      <c r="AX2464" s="32">
        <f>INDEX(AX$297:AX$313,$E2464)*$D2464</f>
        <v/>
      </c>
      <c r="AY2464" s="32">
        <f>INDEX(AY$297:AY$313,$E2464)*$D2464</f>
        <v/>
      </c>
    </row>
    <row r="2465" hidden="1" outlineLevel="2">
      <c r="A2465" s="14" t="inlineStr">
        <is>
          <t>shp</t>
        </is>
      </c>
      <c r="B2465" s="14" t="inlineStr">
        <is>
          <t>nga</t>
        </is>
      </c>
      <c r="C2465" s="14" t="inlineStr">
        <is>
          <t>cem</t>
        </is>
      </c>
      <c r="D2465" s="32">
        <f>INDEX(Inputs!$W$5:$W$132,MATCH($B2465&amp;"|"&amp;$C2465,Inputs!$A$5:$A$132,0))</f>
        <v/>
      </c>
      <c r="E2465" s="32">
        <f>INDEX(Inputs!$M$5:$M$132,MATCH($B2465&amp;"|"&amp;$C2465,Inputs!$A$5:$A$132,0))</f>
        <v/>
      </c>
      <c r="F2465" s="36" t="n"/>
      <c r="G2465" s="36" t="n"/>
      <c r="H2465" s="14">
        <f>INDEX(VarLab,MATCH($A2465,VarKey,0))&amp;INDEX(MemLab,MATCH($C2465&amp;"|"&amp;$B2465,MemKey,0))</f>
        <v/>
      </c>
      <c r="I2465" s="14">
        <f>INDEX(VarUnit,MATCH($A2465,VarKey,0))</f>
        <v/>
      </c>
      <c r="J2465" s="14">
        <f>INDEX(VarSrc,MATCH($A2465,VarKey,0))</f>
        <v/>
      </c>
      <c r="K2465" s="11">
        <f>CodePrefix&amp;$A2465&amp;IF($C2465="","","."&amp;$C2465&amp;"."&amp;$B2465)&amp;INDEX(VarEnd,MATCH($A2465,VarKey,0))&amp;K$5</f>
        <v/>
      </c>
      <c r="L2465" s="37">
        <f>INDEX(L$297:L$313,$E2465)*$D2465</f>
        <v/>
      </c>
      <c r="M2465" s="32">
        <f>INDEX(M$297:M$313,$E2465)*$D2465</f>
        <v/>
      </c>
      <c r="N2465" s="32">
        <f>INDEX(N$297:N$313,$E2465)*$D2465</f>
        <v/>
      </c>
      <c r="O2465" s="32">
        <f>INDEX(O$297:O$313,$E2465)*$D2465</f>
        <v/>
      </c>
      <c r="P2465" s="32">
        <f>INDEX(P$297:P$313,$E2465)*$D2465</f>
        <v/>
      </c>
      <c r="Q2465" s="32">
        <f>INDEX(Q$297:Q$313,$E2465)*$D2465</f>
        <v/>
      </c>
      <c r="R2465" s="32">
        <f>INDEX(R$297:R$313,$E2465)*$D2465</f>
        <v/>
      </c>
      <c r="S2465" s="32">
        <f>INDEX(S$297:S$313,$E2465)*$D2465</f>
        <v/>
      </c>
      <c r="T2465" s="32">
        <f>INDEX(T$297:T$313,$E2465)*$D2465</f>
        <v/>
      </c>
      <c r="U2465" s="32">
        <f>INDEX(U$297:U$313,$E2465)*$D2465</f>
        <v/>
      </c>
      <c r="V2465" s="32">
        <f>INDEX(V$297:V$313,$E2465)*$D2465</f>
        <v/>
      </c>
      <c r="W2465" s="32">
        <f>INDEX(W$297:W$313,$E2465)*$D2465</f>
        <v/>
      </c>
      <c r="X2465" s="32">
        <f>INDEX(X$297:X$313,$E2465)*$D2465</f>
        <v/>
      </c>
      <c r="Y2465" s="32">
        <f>INDEX(Y$297:Y$313,$E2465)*$D2465</f>
        <v/>
      </c>
      <c r="Z2465" s="32">
        <f>INDEX(Z$297:Z$313,$E2465)*$D2465</f>
        <v/>
      </c>
      <c r="AA2465" s="32">
        <f>INDEX(AA$297:AA$313,$E2465)*$D2465</f>
        <v/>
      </c>
      <c r="AB2465" s="32">
        <f>INDEX(AB$297:AB$313,$E2465)*$D2465</f>
        <v/>
      </c>
      <c r="AC2465" s="32">
        <f>INDEX(AC$297:AC$313,$E2465)*$D2465</f>
        <v/>
      </c>
      <c r="AD2465" s="32">
        <f>INDEX(AD$297:AD$313,$E2465)*$D2465</f>
        <v/>
      </c>
      <c r="AF2465" s="11">
        <f>CodePrefix&amp;$A2465&amp;IF($C2465="","","."&amp;$C2465&amp;"."&amp;$B2465)&amp;INDEX(VarEnd,MATCH($A2465,VarKey,0))&amp;AF$5</f>
        <v/>
      </c>
      <c r="AG2465" s="37">
        <f>INDEX(AG$297:AG$313,$E2465)*$D2465</f>
        <v/>
      </c>
      <c r="AH2465" s="32">
        <f>INDEX(AH$297:AH$313,$E2465)*$D2465</f>
        <v/>
      </c>
      <c r="AI2465" s="32">
        <f>INDEX(AI$297:AI$313,$E2465)*$D2465</f>
        <v/>
      </c>
      <c r="AJ2465" s="32">
        <f>INDEX(AJ$297:AJ$313,$E2465)*$D2465</f>
        <v/>
      </c>
      <c r="AK2465" s="32">
        <f>INDEX(AK$297:AK$313,$E2465)*$D2465</f>
        <v/>
      </c>
      <c r="AL2465" s="32">
        <f>INDEX(AL$297:AL$313,$E2465)*$D2465</f>
        <v/>
      </c>
      <c r="AM2465" s="32">
        <f>INDEX(AM$297:AM$313,$E2465)*$D2465</f>
        <v/>
      </c>
      <c r="AN2465" s="32">
        <f>INDEX(AN$297:AN$313,$E2465)*$D2465</f>
        <v/>
      </c>
      <c r="AO2465" s="32">
        <f>INDEX(AO$297:AO$313,$E2465)*$D2465</f>
        <v/>
      </c>
      <c r="AP2465" s="32">
        <f>INDEX(AP$297:AP$313,$E2465)*$D2465</f>
        <v/>
      </c>
      <c r="AQ2465" s="32">
        <f>INDEX(AQ$297:AQ$313,$E2465)*$D2465</f>
        <v/>
      </c>
      <c r="AR2465" s="32">
        <f>INDEX(AR$297:AR$313,$E2465)*$D2465</f>
        <v/>
      </c>
      <c r="AS2465" s="32">
        <f>INDEX(AS$297:AS$313,$E2465)*$D2465</f>
        <v/>
      </c>
      <c r="AT2465" s="32">
        <f>INDEX(AT$297:AT$313,$E2465)*$D2465</f>
        <v/>
      </c>
      <c r="AU2465" s="32">
        <f>INDEX(AU$297:AU$313,$E2465)*$D2465</f>
        <v/>
      </c>
      <c r="AV2465" s="32">
        <f>INDEX(AV$297:AV$313,$E2465)*$D2465</f>
        <v/>
      </c>
      <c r="AW2465" s="32">
        <f>INDEX(AW$297:AW$313,$E2465)*$D2465</f>
        <v/>
      </c>
      <c r="AX2465" s="32">
        <f>INDEX(AX$297:AX$313,$E2465)*$D2465</f>
        <v/>
      </c>
      <c r="AY2465" s="32">
        <f>INDEX(AY$297:AY$313,$E2465)*$D2465</f>
        <v/>
      </c>
    </row>
    <row r="2466" hidden="1" outlineLevel="2">
      <c r="A2466" s="14" t="inlineStr">
        <is>
          <t>shp</t>
        </is>
      </c>
      <c r="B2466" s="14" t="inlineStr">
        <is>
          <t>gso</t>
        </is>
      </c>
      <c r="C2466" s="14" t="inlineStr">
        <is>
          <t>cem</t>
        </is>
      </c>
      <c r="D2466" s="32">
        <f>INDEX(Inputs!$W$5:$W$132,MATCH($B2466&amp;"|"&amp;$C2466,Inputs!$A$5:$A$132,0))</f>
        <v/>
      </c>
      <c r="E2466" s="32">
        <f>INDEX(Inputs!$M$5:$M$132,MATCH($B2466&amp;"|"&amp;$C2466,Inputs!$A$5:$A$132,0))</f>
        <v/>
      </c>
      <c r="F2466" s="36" t="n"/>
      <c r="G2466" s="36" t="n"/>
      <c r="H2466" s="14">
        <f>INDEX(VarLab,MATCH($A2466,VarKey,0))&amp;INDEX(MemLab,MATCH($C2466&amp;"|"&amp;$B2466,MemKey,0))</f>
        <v/>
      </c>
      <c r="I2466" s="14">
        <f>INDEX(VarUnit,MATCH($A2466,VarKey,0))</f>
        <v/>
      </c>
      <c r="J2466" s="14">
        <f>INDEX(VarSrc,MATCH($A2466,VarKey,0))</f>
        <v/>
      </c>
      <c r="K2466" s="11">
        <f>CodePrefix&amp;$A2466&amp;IF($C2466="","","."&amp;$C2466&amp;"."&amp;$B2466)&amp;INDEX(VarEnd,MATCH($A2466,VarKey,0))&amp;K$5</f>
        <v/>
      </c>
      <c r="L2466" s="37">
        <f>INDEX(L$297:L$313,$E2466)*$D2466</f>
        <v/>
      </c>
      <c r="M2466" s="32">
        <f>INDEX(M$297:M$313,$E2466)*$D2466</f>
        <v/>
      </c>
      <c r="N2466" s="32">
        <f>INDEX(N$297:N$313,$E2466)*$D2466</f>
        <v/>
      </c>
      <c r="O2466" s="32">
        <f>INDEX(O$297:O$313,$E2466)*$D2466</f>
        <v/>
      </c>
      <c r="P2466" s="32">
        <f>INDEX(P$297:P$313,$E2466)*$D2466</f>
        <v/>
      </c>
      <c r="Q2466" s="32">
        <f>INDEX(Q$297:Q$313,$E2466)*$D2466</f>
        <v/>
      </c>
      <c r="R2466" s="32">
        <f>INDEX(R$297:R$313,$E2466)*$D2466</f>
        <v/>
      </c>
      <c r="S2466" s="32">
        <f>INDEX(S$297:S$313,$E2466)*$D2466</f>
        <v/>
      </c>
      <c r="T2466" s="32">
        <f>INDEX(T$297:T$313,$E2466)*$D2466</f>
        <v/>
      </c>
      <c r="U2466" s="32">
        <f>INDEX(U$297:U$313,$E2466)*$D2466</f>
        <v/>
      </c>
      <c r="V2466" s="32">
        <f>INDEX(V$297:V$313,$E2466)*$D2466</f>
        <v/>
      </c>
      <c r="W2466" s="32">
        <f>INDEX(W$297:W$313,$E2466)*$D2466</f>
        <v/>
      </c>
      <c r="X2466" s="32">
        <f>INDEX(X$297:X$313,$E2466)*$D2466</f>
        <v/>
      </c>
      <c r="Y2466" s="32">
        <f>INDEX(Y$297:Y$313,$E2466)*$D2466</f>
        <v/>
      </c>
      <c r="Z2466" s="32">
        <f>INDEX(Z$297:Z$313,$E2466)*$D2466</f>
        <v/>
      </c>
      <c r="AA2466" s="32">
        <f>INDEX(AA$297:AA$313,$E2466)*$D2466</f>
        <v/>
      </c>
      <c r="AB2466" s="32">
        <f>INDEX(AB$297:AB$313,$E2466)*$D2466</f>
        <v/>
      </c>
      <c r="AC2466" s="32">
        <f>INDEX(AC$297:AC$313,$E2466)*$D2466</f>
        <v/>
      </c>
      <c r="AD2466" s="32">
        <f>INDEX(AD$297:AD$313,$E2466)*$D2466</f>
        <v/>
      </c>
      <c r="AF2466" s="11">
        <f>CodePrefix&amp;$A2466&amp;IF($C2466="","","."&amp;$C2466&amp;"."&amp;$B2466)&amp;INDEX(VarEnd,MATCH($A2466,VarKey,0))&amp;AF$5</f>
        <v/>
      </c>
      <c r="AG2466" s="37">
        <f>INDEX(AG$297:AG$313,$E2466)*$D2466</f>
        <v/>
      </c>
      <c r="AH2466" s="32">
        <f>INDEX(AH$297:AH$313,$E2466)*$D2466</f>
        <v/>
      </c>
      <c r="AI2466" s="32">
        <f>INDEX(AI$297:AI$313,$E2466)*$D2466</f>
        <v/>
      </c>
      <c r="AJ2466" s="32">
        <f>INDEX(AJ$297:AJ$313,$E2466)*$D2466</f>
        <v/>
      </c>
      <c r="AK2466" s="32">
        <f>INDEX(AK$297:AK$313,$E2466)*$D2466</f>
        <v/>
      </c>
      <c r="AL2466" s="32">
        <f>INDEX(AL$297:AL$313,$E2466)*$D2466</f>
        <v/>
      </c>
      <c r="AM2466" s="32">
        <f>INDEX(AM$297:AM$313,$E2466)*$D2466</f>
        <v/>
      </c>
      <c r="AN2466" s="32">
        <f>INDEX(AN$297:AN$313,$E2466)*$D2466</f>
        <v/>
      </c>
      <c r="AO2466" s="32">
        <f>INDEX(AO$297:AO$313,$E2466)*$D2466</f>
        <v/>
      </c>
      <c r="AP2466" s="32">
        <f>INDEX(AP$297:AP$313,$E2466)*$D2466</f>
        <v/>
      </c>
      <c r="AQ2466" s="32">
        <f>INDEX(AQ$297:AQ$313,$E2466)*$D2466</f>
        <v/>
      </c>
      <c r="AR2466" s="32">
        <f>INDEX(AR$297:AR$313,$E2466)*$D2466</f>
        <v/>
      </c>
      <c r="AS2466" s="32">
        <f>INDEX(AS$297:AS$313,$E2466)*$D2466</f>
        <v/>
      </c>
      <c r="AT2466" s="32">
        <f>INDEX(AT$297:AT$313,$E2466)*$D2466</f>
        <v/>
      </c>
      <c r="AU2466" s="32">
        <f>INDEX(AU$297:AU$313,$E2466)*$D2466</f>
        <v/>
      </c>
      <c r="AV2466" s="32">
        <f>INDEX(AV$297:AV$313,$E2466)*$D2466</f>
        <v/>
      </c>
      <c r="AW2466" s="32">
        <f>INDEX(AW$297:AW$313,$E2466)*$D2466</f>
        <v/>
      </c>
      <c r="AX2466" s="32">
        <f>INDEX(AX$297:AX$313,$E2466)*$D2466</f>
        <v/>
      </c>
      <c r="AY2466" s="32">
        <f>INDEX(AY$297:AY$313,$E2466)*$D2466</f>
        <v/>
      </c>
    </row>
    <row r="2467" hidden="1" outlineLevel="2">
      <c r="A2467" s="14" t="inlineStr">
        <is>
          <t>shp</t>
        </is>
      </c>
      <c r="B2467" s="14" t="inlineStr">
        <is>
          <t>die</t>
        </is>
      </c>
      <c r="C2467" s="14" t="inlineStr">
        <is>
          <t>cem</t>
        </is>
      </c>
      <c r="D2467" s="32">
        <f>INDEX(Inputs!$W$5:$W$132,MATCH($B2467&amp;"|"&amp;$C2467,Inputs!$A$5:$A$132,0))</f>
        <v/>
      </c>
      <c r="E2467" s="32">
        <f>INDEX(Inputs!$M$5:$M$132,MATCH($B2467&amp;"|"&amp;$C2467,Inputs!$A$5:$A$132,0))</f>
        <v/>
      </c>
      <c r="F2467" s="36" t="n"/>
      <c r="G2467" s="36" t="n"/>
      <c r="H2467" s="14">
        <f>INDEX(VarLab,MATCH($A2467,VarKey,0))&amp;INDEX(MemLab,MATCH($C2467&amp;"|"&amp;$B2467,MemKey,0))</f>
        <v/>
      </c>
      <c r="I2467" s="14">
        <f>INDEX(VarUnit,MATCH($A2467,VarKey,0))</f>
        <v/>
      </c>
      <c r="J2467" s="14">
        <f>INDEX(VarSrc,MATCH($A2467,VarKey,0))</f>
        <v/>
      </c>
      <c r="K2467" s="11">
        <f>CodePrefix&amp;$A2467&amp;IF($C2467="","","."&amp;$C2467&amp;"."&amp;$B2467)&amp;INDEX(VarEnd,MATCH($A2467,VarKey,0))&amp;K$5</f>
        <v/>
      </c>
      <c r="L2467" s="37">
        <f>INDEX(L$297:L$313,$E2467)*$D2467</f>
        <v/>
      </c>
      <c r="M2467" s="32">
        <f>INDEX(M$297:M$313,$E2467)*$D2467</f>
        <v/>
      </c>
      <c r="N2467" s="32">
        <f>INDEX(N$297:N$313,$E2467)*$D2467</f>
        <v/>
      </c>
      <c r="O2467" s="32">
        <f>INDEX(O$297:O$313,$E2467)*$D2467</f>
        <v/>
      </c>
      <c r="P2467" s="32">
        <f>INDEX(P$297:P$313,$E2467)*$D2467</f>
        <v/>
      </c>
      <c r="Q2467" s="32">
        <f>INDEX(Q$297:Q$313,$E2467)*$D2467</f>
        <v/>
      </c>
      <c r="R2467" s="32">
        <f>INDEX(R$297:R$313,$E2467)*$D2467</f>
        <v/>
      </c>
      <c r="S2467" s="32">
        <f>INDEX(S$297:S$313,$E2467)*$D2467</f>
        <v/>
      </c>
      <c r="T2467" s="32">
        <f>INDEX(T$297:T$313,$E2467)*$D2467</f>
        <v/>
      </c>
      <c r="U2467" s="32">
        <f>INDEX(U$297:U$313,$E2467)*$D2467</f>
        <v/>
      </c>
      <c r="V2467" s="32">
        <f>INDEX(V$297:V$313,$E2467)*$D2467</f>
        <v/>
      </c>
      <c r="W2467" s="32">
        <f>INDEX(W$297:W$313,$E2467)*$D2467</f>
        <v/>
      </c>
      <c r="X2467" s="32">
        <f>INDEX(X$297:X$313,$E2467)*$D2467</f>
        <v/>
      </c>
      <c r="Y2467" s="32">
        <f>INDEX(Y$297:Y$313,$E2467)*$D2467</f>
        <v/>
      </c>
      <c r="Z2467" s="32">
        <f>INDEX(Z$297:Z$313,$E2467)*$D2467</f>
        <v/>
      </c>
      <c r="AA2467" s="32">
        <f>INDEX(AA$297:AA$313,$E2467)*$D2467</f>
        <v/>
      </c>
      <c r="AB2467" s="32">
        <f>INDEX(AB$297:AB$313,$E2467)*$D2467</f>
        <v/>
      </c>
      <c r="AC2467" s="32">
        <f>INDEX(AC$297:AC$313,$E2467)*$D2467</f>
        <v/>
      </c>
      <c r="AD2467" s="32">
        <f>INDEX(AD$297:AD$313,$E2467)*$D2467</f>
        <v/>
      </c>
      <c r="AF2467" s="11">
        <f>CodePrefix&amp;$A2467&amp;IF($C2467="","","."&amp;$C2467&amp;"."&amp;$B2467)&amp;INDEX(VarEnd,MATCH($A2467,VarKey,0))&amp;AF$5</f>
        <v/>
      </c>
      <c r="AG2467" s="37">
        <f>INDEX(AG$297:AG$313,$E2467)*$D2467</f>
        <v/>
      </c>
      <c r="AH2467" s="32">
        <f>INDEX(AH$297:AH$313,$E2467)*$D2467</f>
        <v/>
      </c>
      <c r="AI2467" s="32">
        <f>INDEX(AI$297:AI$313,$E2467)*$D2467</f>
        <v/>
      </c>
      <c r="AJ2467" s="32">
        <f>INDEX(AJ$297:AJ$313,$E2467)*$D2467</f>
        <v/>
      </c>
      <c r="AK2467" s="32">
        <f>INDEX(AK$297:AK$313,$E2467)*$D2467</f>
        <v/>
      </c>
      <c r="AL2467" s="32">
        <f>INDEX(AL$297:AL$313,$E2467)*$D2467</f>
        <v/>
      </c>
      <c r="AM2467" s="32">
        <f>INDEX(AM$297:AM$313,$E2467)*$D2467</f>
        <v/>
      </c>
      <c r="AN2467" s="32">
        <f>INDEX(AN$297:AN$313,$E2467)*$D2467</f>
        <v/>
      </c>
      <c r="AO2467" s="32">
        <f>INDEX(AO$297:AO$313,$E2467)*$D2467</f>
        <v/>
      </c>
      <c r="AP2467" s="32">
        <f>INDEX(AP$297:AP$313,$E2467)*$D2467</f>
        <v/>
      </c>
      <c r="AQ2467" s="32">
        <f>INDEX(AQ$297:AQ$313,$E2467)*$D2467</f>
        <v/>
      </c>
      <c r="AR2467" s="32">
        <f>INDEX(AR$297:AR$313,$E2467)*$D2467</f>
        <v/>
      </c>
      <c r="AS2467" s="32">
        <f>INDEX(AS$297:AS$313,$E2467)*$D2467</f>
        <v/>
      </c>
      <c r="AT2467" s="32">
        <f>INDEX(AT$297:AT$313,$E2467)*$D2467</f>
        <v/>
      </c>
      <c r="AU2467" s="32">
        <f>INDEX(AU$297:AU$313,$E2467)*$D2467</f>
        <v/>
      </c>
      <c r="AV2467" s="32">
        <f>INDEX(AV$297:AV$313,$E2467)*$D2467</f>
        <v/>
      </c>
      <c r="AW2467" s="32">
        <f>INDEX(AW$297:AW$313,$E2467)*$D2467</f>
        <v/>
      </c>
      <c r="AX2467" s="32">
        <f>INDEX(AX$297:AX$313,$E2467)*$D2467</f>
        <v/>
      </c>
      <c r="AY2467" s="32">
        <f>INDEX(AY$297:AY$313,$E2467)*$D2467</f>
        <v/>
      </c>
    </row>
    <row r="2468" hidden="1" outlineLevel="2">
      <c r="A2468" s="14" t="inlineStr">
        <is>
          <t>shp</t>
        </is>
      </c>
      <c r="B2468" s="14" t="inlineStr">
        <is>
          <t>lpg</t>
        </is>
      </c>
      <c r="C2468" s="14" t="inlineStr">
        <is>
          <t>cem</t>
        </is>
      </c>
      <c r="D2468" s="32">
        <f>INDEX(Inputs!$W$5:$W$132,MATCH($B2468&amp;"|"&amp;$C2468,Inputs!$A$5:$A$132,0))</f>
        <v/>
      </c>
      <c r="E2468" s="32">
        <f>INDEX(Inputs!$M$5:$M$132,MATCH($B2468&amp;"|"&amp;$C2468,Inputs!$A$5:$A$132,0))</f>
        <v/>
      </c>
      <c r="F2468" s="36" t="n"/>
      <c r="G2468" s="36" t="n"/>
      <c r="H2468" s="14">
        <f>INDEX(VarLab,MATCH($A2468,VarKey,0))&amp;INDEX(MemLab,MATCH($C2468&amp;"|"&amp;$B2468,MemKey,0))</f>
        <v/>
      </c>
      <c r="I2468" s="14">
        <f>INDEX(VarUnit,MATCH($A2468,VarKey,0))</f>
        <v/>
      </c>
      <c r="J2468" s="14">
        <f>INDEX(VarSrc,MATCH($A2468,VarKey,0))</f>
        <v/>
      </c>
      <c r="K2468" s="11">
        <f>CodePrefix&amp;$A2468&amp;IF($C2468="","","."&amp;$C2468&amp;"."&amp;$B2468)&amp;INDEX(VarEnd,MATCH($A2468,VarKey,0))&amp;K$5</f>
        <v/>
      </c>
      <c r="L2468" s="37">
        <f>INDEX(L$297:L$313,$E2468)*$D2468</f>
        <v/>
      </c>
      <c r="M2468" s="32">
        <f>INDEX(M$297:M$313,$E2468)*$D2468</f>
        <v/>
      </c>
      <c r="N2468" s="32">
        <f>INDEX(N$297:N$313,$E2468)*$D2468</f>
        <v/>
      </c>
      <c r="O2468" s="32">
        <f>INDEX(O$297:O$313,$E2468)*$D2468</f>
        <v/>
      </c>
      <c r="P2468" s="32">
        <f>INDEX(P$297:P$313,$E2468)*$D2468</f>
        <v/>
      </c>
      <c r="Q2468" s="32">
        <f>INDEX(Q$297:Q$313,$E2468)*$D2468</f>
        <v/>
      </c>
      <c r="R2468" s="32">
        <f>INDEX(R$297:R$313,$E2468)*$D2468</f>
        <v/>
      </c>
      <c r="S2468" s="32">
        <f>INDEX(S$297:S$313,$E2468)*$D2468</f>
        <v/>
      </c>
      <c r="T2468" s="32">
        <f>INDEX(T$297:T$313,$E2468)*$D2468</f>
        <v/>
      </c>
      <c r="U2468" s="32">
        <f>INDEX(U$297:U$313,$E2468)*$D2468</f>
        <v/>
      </c>
      <c r="V2468" s="32">
        <f>INDEX(V$297:V$313,$E2468)*$D2468</f>
        <v/>
      </c>
      <c r="W2468" s="32">
        <f>INDEX(W$297:W$313,$E2468)*$D2468</f>
        <v/>
      </c>
      <c r="X2468" s="32">
        <f>INDEX(X$297:X$313,$E2468)*$D2468</f>
        <v/>
      </c>
      <c r="Y2468" s="32">
        <f>INDEX(Y$297:Y$313,$E2468)*$D2468</f>
        <v/>
      </c>
      <c r="Z2468" s="32">
        <f>INDEX(Z$297:Z$313,$E2468)*$D2468</f>
        <v/>
      </c>
      <c r="AA2468" s="32">
        <f>INDEX(AA$297:AA$313,$E2468)*$D2468</f>
        <v/>
      </c>
      <c r="AB2468" s="32">
        <f>INDEX(AB$297:AB$313,$E2468)*$D2468</f>
        <v/>
      </c>
      <c r="AC2468" s="32">
        <f>INDEX(AC$297:AC$313,$E2468)*$D2468</f>
        <v/>
      </c>
      <c r="AD2468" s="32">
        <f>INDEX(AD$297:AD$313,$E2468)*$D2468</f>
        <v/>
      </c>
      <c r="AF2468" s="11">
        <f>CodePrefix&amp;$A2468&amp;IF($C2468="","","."&amp;$C2468&amp;"."&amp;$B2468)&amp;INDEX(VarEnd,MATCH($A2468,VarKey,0))&amp;AF$5</f>
        <v/>
      </c>
      <c r="AG2468" s="37">
        <f>INDEX(AG$297:AG$313,$E2468)*$D2468</f>
        <v/>
      </c>
      <c r="AH2468" s="32">
        <f>INDEX(AH$297:AH$313,$E2468)*$D2468</f>
        <v/>
      </c>
      <c r="AI2468" s="32">
        <f>INDEX(AI$297:AI$313,$E2468)*$D2468</f>
        <v/>
      </c>
      <c r="AJ2468" s="32">
        <f>INDEX(AJ$297:AJ$313,$E2468)*$D2468</f>
        <v/>
      </c>
      <c r="AK2468" s="32">
        <f>INDEX(AK$297:AK$313,$E2468)*$D2468</f>
        <v/>
      </c>
      <c r="AL2468" s="32">
        <f>INDEX(AL$297:AL$313,$E2468)*$D2468</f>
        <v/>
      </c>
      <c r="AM2468" s="32">
        <f>INDEX(AM$297:AM$313,$E2468)*$D2468</f>
        <v/>
      </c>
      <c r="AN2468" s="32">
        <f>INDEX(AN$297:AN$313,$E2468)*$D2468</f>
        <v/>
      </c>
      <c r="AO2468" s="32">
        <f>INDEX(AO$297:AO$313,$E2468)*$D2468</f>
        <v/>
      </c>
      <c r="AP2468" s="32">
        <f>INDEX(AP$297:AP$313,$E2468)*$D2468</f>
        <v/>
      </c>
      <c r="AQ2468" s="32">
        <f>INDEX(AQ$297:AQ$313,$E2468)*$D2468</f>
        <v/>
      </c>
      <c r="AR2468" s="32">
        <f>INDEX(AR$297:AR$313,$E2468)*$D2468</f>
        <v/>
      </c>
      <c r="AS2468" s="32">
        <f>INDEX(AS$297:AS$313,$E2468)*$D2468</f>
        <v/>
      </c>
      <c r="AT2468" s="32">
        <f>INDEX(AT$297:AT$313,$E2468)*$D2468</f>
        <v/>
      </c>
      <c r="AU2468" s="32">
        <f>INDEX(AU$297:AU$313,$E2468)*$D2468</f>
        <v/>
      </c>
      <c r="AV2468" s="32">
        <f>INDEX(AV$297:AV$313,$E2468)*$D2468</f>
        <v/>
      </c>
      <c r="AW2468" s="32">
        <f>INDEX(AW$297:AW$313,$E2468)*$D2468</f>
        <v/>
      </c>
      <c r="AX2468" s="32">
        <f>INDEX(AX$297:AX$313,$E2468)*$D2468</f>
        <v/>
      </c>
      <c r="AY2468" s="32">
        <f>INDEX(AY$297:AY$313,$E2468)*$D2468</f>
        <v/>
      </c>
    </row>
    <row r="2469" hidden="1" outlineLevel="2">
      <c r="A2469" s="14" t="inlineStr">
        <is>
          <t>shp</t>
        </is>
      </c>
      <c r="B2469" s="14" t="inlineStr">
        <is>
          <t>ker</t>
        </is>
      </c>
      <c r="C2469" s="14" t="inlineStr">
        <is>
          <t>cem</t>
        </is>
      </c>
      <c r="D2469" s="32">
        <f>INDEX(Inputs!$W$5:$W$132,MATCH($B2469&amp;"|"&amp;$C2469,Inputs!$A$5:$A$132,0))</f>
        <v/>
      </c>
      <c r="E2469" s="32">
        <f>INDEX(Inputs!$M$5:$M$132,MATCH($B2469&amp;"|"&amp;$C2469,Inputs!$A$5:$A$132,0))</f>
        <v/>
      </c>
      <c r="F2469" s="36" t="n"/>
      <c r="G2469" s="36" t="n"/>
      <c r="H2469" s="14">
        <f>INDEX(VarLab,MATCH($A2469,VarKey,0))&amp;INDEX(MemLab,MATCH($C2469&amp;"|"&amp;$B2469,MemKey,0))</f>
        <v/>
      </c>
      <c r="I2469" s="14">
        <f>INDEX(VarUnit,MATCH($A2469,VarKey,0))</f>
        <v/>
      </c>
      <c r="J2469" s="14">
        <f>INDEX(VarSrc,MATCH($A2469,VarKey,0))</f>
        <v/>
      </c>
      <c r="K2469" s="11">
        <f>CodePrefix&amp;$A2469&amp;IF($C2469="","","."&amp;$C2469&amp;"."&amp;$B2469)&amp;INDEX(VarEnd,MATCH($A2469,VarKey,0))&amp;K$5</f>
        <v/>
      </c>
      <c r="L2469" s="37">
        <f>INDEX(L$297:L$313,$E2469)*$D2469</f>
        <v/>
      </c>
      <c r="M2469" s="32">
        <f>INDEX(M$297:M$313,$E2469)*$D2469</f>
        <v/>
      </c>
      <c r="N2469" s="32">
        <f>INDEX(N$297:N$313,$E2469)*$D2469</f>
        <v/>
      </c>
      <c r="O2469" s="32">
        <f>INDEX(O$297:O$313,$E2469)*$D2469</f>
        <v/>
      </c>
      <c r="P2469" s="32">
        <f>INDEX(P$297:P$313,$E2469)*$D2469</f>
        <v/>
      </c>
      <c r="Q2469" s="32">
        <f>INDEX(Q$297:Q$313,$E2469)*$D2469</f>
        <v/>
      </c>
      <c r="R2469" s="32">
        <f>INDEX(R$297:R$313,$E2469)*$D2469</f>
        <v/>
      </c>
      <c r="S2469" s="32">
        <f>INDEX(S$297:S$313,$E2469)*$D2469</f>
        <v/>
      </c>
      <c r="T2469" s="32">
        <f>INDEX(T$297:T$313,$E2469)*$D2469</f>
        <v/>
      </c>
      <c r="U2469" s="32">
        <f>INDEX(U$297:U$313,$E2469)*$D2469</f>
        <v/>
      </c>
      <c r="V2469" s="32">
        <f>INDEX(V$297:V$313,$E2469)*$D2469</f>
        <v/>
      </c>
      <c r="W2469" s="32">
        <f>INDEX(W$297:W$313,$E2469)*$D2469</f>
        <v/>
      </c>
      <c r="X2469" s="32">
        <f>INDEX(X$297:X$313,$E2469)*$D2469</f>
        <v/>
      </c>
      <c r="Y2469" s="32">
        <f>INDEX(Y$297:Y$313,$E2469)*$D2469</f>
        <v/>
      </c>
      <c r="Z2469" s="32">
        <f>INDEX(Z$297:Z$313,$E2469)*$D2469</f>
        <v/>
      </c>
      <c r="AA2469" s="32">
        <f>INDEX(AA$297:AA$313,$E2469)*$D2469</f>
        <v/>
      </c>
      <c r="AB2469" s="32">
        <f>INDEX(AB$297:AB$313,$E2469)*$D2469</f>
        <v/>
      </c>
      <c r="AC2469" s="32">
        <f>INDEX(AC$297:AC$313,$E2469)*$D2469</f>
        <v/>
      </c>
      <c r="AD2469" s="32">
        <f>INDEX(AD$297:AD$313,$E2469)*$D2469</f>
        <v/>
      </c>
      <c r="AF2469" s="11">
        <f>CodePrefix&amp;$A2469&amp;IF($C2469="","","."&amp;$C2469&amp;"."&amp;$B2469)&amp;INDEX(VarEnd,MATCH($A2469,VarKey,0))&amp;AF$5</f>
        <v/>
      </c>
      <c r="AG2469" s="37">
        <f>INDEX(AG$297:AG$313,$E2469)*$D2469</f>
        <v/>
      </c>
      <c r="AH2469" s="32">
        <f>INDEX(AH$297:AH$313,$E2469)*$D2469</f>
        <v/>
      </c>
      <c r="AI2469" s="32">
        <f>INDEX(AI$297:AI$313,$E2469)*$D2469</f>
        <v/>
      </c>
      <c r="AJ2469" s="32">
        <f>INDEX(AJ$297:AJ$313,$E2469)*$D2469</f>
        <v/>
      </c>
      <c r="AK2469" s="32">
        <f>INDEX(AK$297:AK$313,$E2469)*$D2469</f>
        <v/>
      </c>
      <c r="AL2469" s="32">
        <f>INDEX(AL$297:AL$313,$E2469)*$D2469</f>
        <v/>
      </c>
      <c r="AM2469" s="32">
        <f>INDEX(AM$297:AM$313,$E2469)*$D2469</f>
        <v/>
      </c>
      <c r="AN2469" s="32">
        <f>INDEX(AN$297:AN$313,$E2469)*$D2469</f>
        <v/>
      </c>
      <c r="AO2469" s="32">
        <f>INDEX(AO$297:AO$313,$E2469)*$D2469</f>
        <v/>
      </c>
      <c r="AP2469" s="32">
        <f>INDEX(AP$297:AP$313,$E2469)*$D2469</f>
        <v/>
      </c>
      <c r="AQ2469" s="32">
        <f>INDEX(AQ$297:AQ$313,$E2469)*$D2469</f>
        <v/>
      </c>
      <c r="AR2469" s="32">
        <f>INDEX(AR$297:AR$313,$E2469)*$D2469</f>
        <v/>
      </c>
      <c r="AS2469" s="32">
        <f>INDEX(AS$297:AS$313,$E2469)*$D2469</f>
        <v/>
      </c>
      <c r="AT2469" s="32">
        <f>INDEX(AT$297:AT$313,$E2469)*$D2469</f>
        <v/>
      </c>
      <c r="AU2469" s="32">
        <f>INDEX(AU$297:AU$313,$E2469)*$D2469</f>
        <v/>
      </c>
      <c r="AV2469" s="32">
        <f>INDEX(AV$297:AV$313,$E2469)*$D2469</f>
        <v/>
      </c>
      <c r="AW2469" s="32">
        <f>INDEX(AW$297:AW$313,$E2469)*$D2469</f>
        <v/>
      </c>
      <c r="AX2469" s="32">
        <f>INDEX(AX$297:AX$313,$E2469)*$D2469</f>
        <v/>
      </c>
      <c r="AY2469" s="32">
        <f>INDEX(AY$297:AY$313,$E2469)*$D2469</f>
        <v/>
      </c>
    </row>
    <row r="2470" hidden="1" outlineLevel="2">
      <c r="A2470" s="14" t="inlineStr">
        <is>
          <t>shp</t>
        </is>
      </c>
      <c r="B2470" s="14" t="inlineStr">
        <is>
          <t>oop</t>
        </is>
      </c>
      <c r="C2470" s="14" t="inlineStr">
        <is>
          <t>cem</t>
        </is>
      </c>
      <c r="D2470" s="32">
        <f>INDEX(Inputs!$W$5:$W$132,MATCH($B2470&amp;"|"&amp;$C2470,Inputs!$A$5:$A$132,0))</f>
        <v/>
      </c>
      <c r="E2470" s="32">
        <f>INDEX(Inputs!$M$5:$M$132,MATCH($B2470&amp;"|"&amp;$C2470,Inputs!$A$5:$A$132,0))</f>
        <v/>
      </c>
      <c r="F2470" s="36" t="n"/>
      <c r="G2470" s="36" t="n"/>
      <c r="H2470" s="14">
        <f>INDEX(VarLab,MATCH($A2470,VarKey,0))&amp;INDEX(MemLab,MATCH($C2470&amp;"|"&amp;$B2470,MemKey,0))</f>
        <v/>
      </c>
      <c r="I2470" s="14">
        <f>INDEX(VarUnit,MATCH($A2470,VarKey,0))</f>
        <v/>
      </c>
      <c r="J2470" s="14">
        <f>INDEX(VarSrc,MATCH($A2470,VarKey,0))</f>
        <v/>
      </c>
      <c r="K2470" s="11">
        <f>CodePrefix&amp;$A2470&amp;IF($C2470="","","."&amp;$C2470&amp;"."&amp;$B2470)&amp;INDEX(VarEnd,MATCH($A2470,VarKey,0))&amp;K$5</f>
        <v/>
      </c>
      <c r="L2470" s="37">
        <f>INDEX(L$297:L$313,$E2470)*$D2470</f>
        <v/>
      </c>
      <c r="M2470" s="32">
        <f>INDEX(M$297:M$313,$E2470)*$D2470</f>
        <v/>
      </c>
      <c r="N2470" s="32">
        <f>INDEX(N$297:N$313,$E2470)*$D2470</f>
        <v/>
      </c>
      <c r="O2470" s="32">
        <f>INDEX(O$297:O$313,$E2470)*$D2470</f>
        <v/>
      </c>
      <c r="P2470" s="32">
        <f>INDEX(P$297:P$313,$E2470)*$D2470</f>
        <v/>
      </c>
      <c r="Q2470" s="32">
        <f>INDEX(Q$297:Q$313,$E2470)*$D2470</f>
        <v/>
      </c>
      <c r="R2470" s="32">
        <f>INDEX(R$297:R$313,$E2470)*$D2470</f>
        <v/>
      </c>
      <c r="S2470" s="32">
        <f>INDEX(S$297:S$313,$E2470)*$D2470</f>
        <v/>
      </c>
      <c r="T2470" s="32">
        <f>INDEX(T$297:T$313,$E2470)*$D2470</f>
        <v/>
      </c>
      <c r="U2470" s="32">
        <f>INDEX(U$297:U$313,$E2470)*$D2470</f>
        <v/>
      </c>
      <c r="V2470" s="32">
        <f>INDEX(V$297:V$313,$E2470)*$D2470</f>
        <v/>
      </c>
      <c r="W2470" s="32">
        <f>INDEX(W$297:W$313,$E2470)*$D2470</f>
        <v/>
      </c>
      <c r="X2470" s="32">
        <f>INDEX(X$297:X$313,$E2470)*$D2470</f>
        <v/>
      </c>
      <c r="Y2470" s="32">
        <f>INDEX(Y$297:Y$313,$E2470)*$D2470</f>
        <v/>
      </c>
      <c r="Z2470" s="32">
        <f>INDEX(Z$297:Z$313,$E2470)*$D2470</f>
        <v/>
      </c>
      <c r="AA2470" s="32">
        <f>INDEX(AA$297:AA$313,$E2470)*$D2470</f>
        <v/>
      </c>
      <c r="AB2470" s="32">
        <f>INDEX(AB$297:AB$313,$E2470)*$D2470</f>
        <v/>
      </c>
      <c r="AC2470" s="32">
        <f>INDEX(AC$297:AC$313,$E2470)*$D2470</f>
        <v/>
      </c>
      <c r="AD2470" s="32">
        <f>INDEX(AD$297:AD$313,$E2470)*$D2470</f>
        <v/>
      </c>
      <c r="AF2470" s="11">
        <f>CodePrefix&amp;$A2470&amp;IF($C2470="","","."&amp;$C2470&amp;"."&amp;$B2470)&amp;INDEX(VarEnd,MATCH($A2470,VarKey,0))&amp;AF$5</f>
        <v/>
      </c>
      <c r="AG2470" s="37">
        <f>INDEX(AG$297:AG$313,$E2470)*$D2470</f>
        <v/>
      </c>
      <c r="AH2470" s="32">
        <f>INDEX(AH$297:AH$313,$E2470)*$D2470</f>
        <v/>
      </c>
      <c r="AI2470" s="32">
        <f>INDEX(AI$297:AI$313,$E2470)*$D2470</f>
        <v/>
      </c>
      <c r="AJ2470" s="32">
        <f>INDEX(AJ$297:AJ$313,$E2470)*$D2470</f>
        <v/>
      </c>
      <c r="AK2470" s="32">
        <f>INDEX(AK$297:AK$313,$E2470)*$D2470</f>
        <v/>
      </c>
      <c r="AL2470" s="32">
        <f>INDEX(AL$297:AL$313,$E2470)*$D2470</f>
        <v/>
      </c>
      <c r="AM2470" s="32">
        <f>INDEX(AM$297:AM$313,$E2470)*$D2470</f>
        <v/>
      </c>
      <c r="AN2470" s="32">
        <f>INDEX(AN$297:AN$313,$E2470)*$D2470</f>
        <v/>
      </c>
      <c r="AO2470" s="32">
        <f>INDEX(AO$297:AO$313,$E2470)*$D2470</f>
        <v/>
      </c>
      <c r="AP2470" s="32">
        <f>INDEX(AP$297:AP$313,$E2470)*$D2470</f>
        <v/>
      </c>
      <c r="AQ2470" s="32">
        <f>INDEX(AQ$297:AQ$313,$E2470)*$D2470</f>
        <v/>
      </c>
      <c r="AR2470" s="32">
        <f>INDEX(AR$297:AR$313,$E2470)*$D2470</f>
        <v/>
      </c>
      <c r="AS2470" s="32">
        <f>INDEX(AS$297:AS$313,$E2470)*$D2470</f>
        <v/>
      </c>
      <c r="AT2470" s="32">
        <f>INDEX(AT$297:AT$313,$E2470)*$D2470</f>
        <v/>
      </c>
      <c r="AU2470" s="32">
        <f>INDEX(AU$297:AU$313,$E2470)*$D2470</f>
        <v/>
      </c>
      <c r="AV2470" s="32">
        <f>INDEX(AV$297:AV$313,$E2470)*$D2470</f>
        <v/>
      </c>
      <c r="AW2470" s="32">
        <f>INDEX(AW$297:AW$313,$E2470)*$D2470</f>
        <v/>
      </c>
      <c r="AX2470" s="32">
        <f>INDEX(AX$297:AX$313,$E2470)*$D2470</f>
        <v/>
      </c>
      <c r="AY2470" s="32">
        <f>INDEX(AY$297:AY$313,$E2470)*$D2470</f>
        <v/>
      </c>
    </row>
    <row r="2471" hidden="1" outlineLevel="2">
      <c r="A2471" s="14" t="inlineStr">
        <is>
          <t>shp</t>
        </is>
      </c>
      <c r="B2471" s="14" t="inlineStr">
        <is>
          <t>bio</t>
        </is>
      </c>
      <c r="C2471" s="14" t="inlineStr">
        <is>
          <t>cem</t>
        </is>
      </c>
      <c r="D2471" s="32">
        <f>INDEX(Inputs!$W$5:$W$132,MATCH($B2471&amp;"|"&amp;$C2471,Inputs!$A$5:$A$132,0))</f>
        <v/>
      </c>
      <c r="E2471" s="32">
        <f>INDEX(Inputs!$M$5:$M$132,MATCH($B2471&amp;"|"&amp;$C2471,Inputs!$A$5:$A$132,0))</f>
        <v/>
      </c>
      <c r="F2471" s="36" t="n"/>
      <c r="G2471" s="36" t="n"/>
      <c r="H2471" s="14">
        <f>INDEX(VarLab,MATCH($A2471,VarKey,0))&amp;INDEX(MemLab,MATCH($C2471&amp;"|"&amp;$B2471,MemKey,0))</f>
        <v/>
      </c>
      <c r="I2471" s="14">
        <f>INDEX(VarUnit,MATCH($A2471,VarKey,0))</f>
        <v/>
      </c>
      <c r="J2471" s="14">
        <f>INDEX(VarSrc,MATCH($A2471,VarKey,0))</f>
        <v/>
      </c>
      <c r="K2471" s="11">
        <f>CodePrefix&amp;$A2471&amp;IF($C2471="","","."&amp;$C2471&amp;"."&amp;$B2471)&amp;INDEX(VarEnd,MATCH($A2471,VarKey,0))&amp;K$5</f>
        <v/>
      </c>
      <c r="L2471" s="37">
        <f>INDEX(L$297:L$313,$E2471)*$D2471</f>
        <v/>
      </c>
      <c r="M2471" s="32">
        <f>INDEX(M$297:M$313,$E2471)*$D2471</f>
        <v/>
      </c>
      <c r="N2471" s="32">
        <f>INDEX(N$297:N$313,$E2471)*$D2471</f>
        <v/>
      </c>
      <c r="O2471" s="32">
        <f>INDEX(O$297:O$313,$E2471)*$D2471</f>
        <v/>
      </c>
      <c r="P2471" s="32">
        <f>INDEX(P$297:P$313,$E2471)*$D2471</f>
        <v/>
      </c>
      <c r="Q2471" s="32">
        <f>INDEX(Q$297:Q$313,$E2471)*$D2471</f>
        <v/>
      </c>
      <c r="R2471" s="32">
        <f>INDEX(R$297:R$313,$E2471)*$D2471</f>
        <v/>
      </c>
      <c r="S2471" s="32">
        <f>INDEX(S$297:S$313,$E2471)*$D2471</f>
        <v/>
      </c>
      <c r="T2471" s="32">
        <f>INDEX(T$297:T$313,$E2471)*$D2471</f>
        <v/>
      </c>
      <c r="U2471" s="32">
        <f>INDEX(U$297:U$313,$E2471)*$D2471</f>
        <v/>
      </c>
      <c r="V2471" s="32">
        <f>INDEX(V$297:V$313,$E2471)*$D2471</f>
        <v/>
      </c>
      <c r="W2471" s="32">
        <f>INDEX(W$297:W$313,$E2471)*$D2471</f>
        <v/>
      </c>
      <c r="X2471" s="32">
        <f>INDEX(X$297:X$313,$E2471)*$D2471</f>
        <v/>
      </c>
      <c r="Y2471" s="32">
        <f>INDEX(Y$297:Y$313,$E2471)*$D2471</f>
        <v/>
      </c>
      <c r="Z2471" s="32">
        <f>INDEX(Z$297:Z$313,$E2471)*$D2471</f>
        <v/>
      </c>
      <c r="AA2471" s="32">
        <f>INDEX(AA$297:AA$313,$E2471)*$D2471</f>
        <v/>
      </c>
      <c r="AB2471" s="32">
        <f>INDEX(AB$297:AB$313,$E2471)*$D2471</f>
        <v/>
      </c>
      <c r="AC2471" s="32">
        <f>INDEX(AC$297:AC$313,$E2471)*$D2471</f>
        <v/>
      </c>
      <c r="AD2471" s="32">
        <f>INDEX(AD$297:AD$313,$E2471)*$D2471</f>
        <v/>
      </c>
      <c r="AF2471" s="11">
        <f>CodePrefix&amp;$A2471&amp;IF($C2471="","","."&amp;$C2471&amp;"."&amp;$B2471)&amp;INDEX(VarEnd,MATCH($A2471,VarKey,0))&amp;AF$5</f>
        <v/>
      </c>
      <c r="AG2471" s="37">
        <f>INDEX(AG$297:AG$313,$E2471)*$D2471</f>
        <v/>
      </c>
      <c r="AH2471" s="32">
        <f>INDEX(AH$297:AH$313,$E2471)*$D2471</f>
        <v/>
      </c>
      <c r="AI2471" s="32">
        <f>INDEX(AI$297:AI$313,$E2471)*$D2471</f>
        <v/>
      </c>
      <c r="AJ2471" s="32">
        <f>INDEX(AJ$297:AJ$313,$E2471)*$D2471</f>
        <v/>
      </c>
      <c r="AK2471" s="32">
        <f>INDEX(AK$297:AK$313,$E2471)*$D2471</f>
        <v/>
      </c>
      <c r="AL2471" s="32">
        <f>INDEX(AL$297:AL$313,$E2471)*$D2471</f>
        <v/>
      </c>
      <c r="AM2471" s="32">
        <f>INDEX(AM$297:AM$313,$E2471)*$D2471</f>
        <v/>
      </c>
      <c r="AN2471" s="32">
        <f>INDEX(AN$297:AN$313,$E2471)*$D2471</f>
        <v/>
      </c>
      <c r="AO2471" s="32">
        <f>INDEX(AO$297:AO$313,$E2471)*$D2471</f>
        <v/>
      </c>
      <c r="AP2471" s="32">
        <f>INDEX(AP$297:AP$313,$E2471)*$D2471</f>
        <v/>
      </c>
      <c r="AQ2471" s="32">
        <f>INDEX(AQ$297:AQ$313,$E2471)*$D2471</f>
        <v/>
      </c>
      <c r="AR2471" s="32">
        <f>INDEX(AR$297:AR$313,$E2471)*$D2471</f>
        <v/>
      </c>
      <c r="AS2471" s="32">
        <f>INDEX(AS$297:AS$313,$E2471)*$D2471</f>
        <v/>
      </c>
      <c r="AT2471" s="32">
        <f>INDEX(AT$297:AT$313,$E2471)*$D2471</f>
        <v/>
      </c>
      <c r="AU2471" s="32">
        <f>INDEX(AU$297:AU$313,$E2471)*$D2471</f>
        <v/>
      </c>
      <c r="AV2471" s="32">
        <f>INDEX(AV$297:AV$313,$E2471)*$D2471</f>
        <v/>
      </c>
      <c r="AW2471" s="32">
        <f>INDEX(AW$297:AW$313,$E2471)*$D2471</f>
        <v/>
      </c>
      <c r="AX2471" s="32">
        <f>INDEX(AX$297:AX$313,$E2471)*$D2471</f>
        <v/>
      </c>
      <c r="AY2471" s="32">
        <f>INDEX(AY$297:AY$313,$E2471)*$D2471</f>
        <v/>
      </c>
    </row>
    <row r="2472" hidden="1" outlineLevel="2"/>
    <row r="2473" hidden="1" outlineLevel="2">
      <c r="A2473" s="14" t="inlineStr">
        <is>
          <t>ener</t>
        </is>
      </c>
      <c r="B2473" s="14" t="inlineStr">
        <is>
          <t>coa</t>
        </is>
      </c>
      <c r="C2473" s="14" t="inlineStr">
        <is>
          <t>cem</t>
        </is>
      </c>
      <c r="D2473" s="32">
        <f>INDEX(Inputs!$O$5:$O$132,MATCH($B2473&amp;"|"&amp;$C2473,Inputs!$A$5:$A$132,0))</f>
        <v/>
      </c>
      <c r="E2473" s="32">
        <f>INDEX(Inputs!$P$5:$P$132,MATCH($B2473&amp;"|"&amp;$C2473,Inputs!$A$5:$A$132,0))</f>
        <v/>
      </c>
      <c r="F2473" s="32">
        <f>INDEX(Inputs!$T$5:$T$132,MATCH($B2473&amp;"|"&amp;$C2473,Inputs!$A$5:$A$132,0))</f>
        <v/>
      </c>
      <c r="G2473" s="32">
        <f>INDEX(Inputs!$S$5:$S$132,MATCH($B2473&amp;"|"&amp;$C2473,Inputs!$A$5:$A$132,0))</f>
        <v/>
      </c>
      <c r="H2473" s="14">
        <f>INDEX(VarLab,MATCH($A2473,VarKey,0))&amp;INDEX(MemLab,MATCH($C2473&amp;"|"&amp;$B2473,MemKey,0))</f>
        <v/>
      </c>
      <c r="I2473" s="14">
        <f>INDEX(VarUnit,MATCH($A2473,VarKey,0))</f>
        <v/>
      </c>
      <c r="J2473" s="14">
        <f>INDEX(VarSrc,MATCH($A2473,VarKey,0))</f>
        <v/>
      </c>
      <c r="K2473" s="11">
        <f>CodePrefix&amp;$A2473&amp;IF($C2473="","","."&amp;$C2473&amp;"."&amp;$B2473)&amp;INDEX(VarEnd,MATCH($A2473,VarKey,0))&amp;K$5</f>
        <v/>
      </c>
      <c r="L2473" s="39">
        <f>INDEX(Inputs!$X$5:$X$132,MATCH($B2473&amp;"|"&amp;$C2473,Inputs!$A$5:$A$132,0))</f>
        <v/>
      </c>
      <c r="M2473" s="40">
        <f>L2473*$G2473*(1+M$7)^$D2473*(M2455/L2455)^$E2473*((M2455+M2464)/(L2455+L2464))^$F2473</f>
        <v/>
      </c>
      <c r="N2473" s="40">
        <f>M2473*$G2473*(1+N$7)^$D2473*(N2455/M2455)^$E2473*((N2455+N2464)/(M2455+M2464))^$F2473</f>
        <v/>
      </c>
      <c r="O2473" s="40">
        <f>N2473*$G2473*(1+O$7)^$D2473*(O2455/N2455)^$E2473*((O2455+O2464)/(N2455+N2464))^$F2473</f>
        <v/>
      </c>
      <c r="P2473" s="40">
        <f>O2473*$G2473*(1+P$7)^$D2473*(P2455/O2455)^$E2473*((P2455+P2464)/(O2455+O2464))^$F2473</f>
        <v/>
      </c>
      <c r="Q2473" s="40">
        <f>P2473*$G2473*(1+Q$7)^$D2473*(Q2455/P2455)^$E2473*((Q2455+Q2464)/(P2455+P2464))^$F2473</f>
        <v/>
      </c>
      <c r="R2473" s="40">
        <f>Q2473*$G2473*(1+R$7)^$D2473*(R2455/Q2455)^$E2473*((R2455+R2464)/(Q2455+Q2464))^$F2473</f>
        <v/>
      </c>
      <c r="S2473" s="40">
        <f>R2473*$G2473*(1+S$7)^$D2473*(S2455/R2455)^$E2473*((S2455+S2464)/(R2455+R2464))^$F2473</f>
        <v/>
      </c>
      <c r="T2473" s="40">
        <f>S2473*$G2473*(1+T$7)^$D2473*(T2455/S2455)^$E2473*((T2455+T2464)/(S2455+S2464))^$F2473</f>
        <v/>
      </c>
      <c r="U2473" s="40">
        <f>T2473*$G2473*(1+U$7)^$D2473*(U2455/T2455)^$E2473*((U2455+U2464)/(T2455+T2464))^$F2473</f>
        <v/>
      </c>
      <c r="V2473" s="40">
        <f>U2473*$G2473*(1+V$7)^$D2473*(V2455/U2455)^$E2473*((V2455+V2464)/(U2455+U2464))^$F2473</f>
        <v/>
      </c>
      <c r="W2473" s="40">
        <f>V2473*$G2473*(1+W$7)^$D2473*(W2455/V2455)^$E2473*((W2455+W2464)/(V2455+V2464))^$F2473</f>
        <v/>
      </c>
      <c r="X2473" s="40">
        <f>W2473*$G2473*(1+X$7)^$D2473*(X2455/W2455)^$E2473*((X2455+X2464)/(W2455+W2464))^$F2473</f>
        <v/>
      </c>
      <c r="Y2473" s="40">
        <f>X2473*$G2473*(1+Y$7)^$D2473*(Y2455/X2455)^$E2473*((Y2455+Y2464)/(X2455+X2464))^$F2473</f>
        <v/>
      </c>
      <c r="Z2473" s="40">
        <f>Y2473*$G2473*(1+Z$7)^$D2473*(Z2455/Y2455)^$E2473*((Z2455+Z2464)/(Y2455+Y2464))^$F2473</f>
        <v/>
      </c>
      <c r="AA2473" s="40">
        <f>Z2473*$G2473*(1+AA$7)^$D2473*(AA2455/Z2455)^$E2473*((AA2455+AA2464)/(Z2455+Z2464))^$F2473</f>
        <v/>
      </c>
      <c r="AB2473" s="40">
        <f>AA2473*$G2473*(1+AB$7)^$D2473*(AB2455/AA2455)^$E2473*((AB2455+AB2464)/(AA2455+AA2464))^$F2473</f>
        <v/>
      </c>
      <c r="AC2473" s="40">
        <f>AB2473*$G2473*(1+AC$7)^$D2473*(AC2455/AB2455)^$E2473*((AC2455+AC2464)/(AB2455+AB2464))^$F2473</f>
        <v/>
      </c>
      <c r="AD2473" s="40">
        <f>AC2473*$G2473*(1+AD$7)^$D2473*(AD2455/AC2455)^$E2473*((AD2455+AD2464)/(AC2455+AC2464))^$F2473</f>
        <v/>
      </c>
      <c r="AF2473" s="11">
        <f>CodePrefix&amp;$A2473&amp;IF($C2473="","","."&amp;$C2473&amp;"."&amp;$B2473)&amp;INDEX(VarEnd,MATCH($A2473,VarKey,0))&amp;AF$5</f>
        <v/>
      </c>
      <c r="AG2473" s="39">
        <f>INDEX(Inputs!$X$5:$X$132,MATCH($B2473&amp;"|"&amp;$C2473,Inputs!$A$5:$A$132,0))</f>
        <v/>
      </c>
      <c r="AH2473" s="40">
        <f>AG2473*$G2473*(1+AH$7)^$D2473*(AH2455/AG2455)^$E2473*((AH2455+AH2464)/(AG2455+AG2464))^$F2473</f>
        <v/>
      </c>
      <c r="AI2473" s="40">
        <f>AH2473*$G2473*(1+AI$7)^$D2473*(AI2455/AH2455)^$E2473*((AI2455+AI2464)/(AH2455+AH2464))^$F2473</f>
        <v/>
      </c>
      <c r="AJ2473" s="40">
        <f>AI2473*$G2473*(1+AJ$7)^$D2473*(AJ2455/AI2455)^$E2473*((AJ2455+AJ2464)/(AI2455+AI2464))^$F2473</f>
        <v/>
      </c>
      <c r="AK2473" s="40">
        <f>AJ2473*$G2473*(1+AK$7)^$D2473*(AK2455/AJ2455)^$E2473*((AK2455+AK2464)/(AJ2455+AJ2464))^$F2473</f>
        <v/>
      </c>
      <c r="AL2473" s="40">
        <f>AK2473*$G2473*(1+AL$7)^$D2473*(AL2455/AK2455)^$E2473*((AL2455+AL2464)/(AK2455+AK2464))^$F2473</f>
        <v/>
      </c>
      <c r="AM2473" s="40">
        <f>AL2473*$G2473*(1+AM$7)^$D2473*(AM2455/AL2455)^$E2473*((AM2455+AM2464)/(AL2455+AL2464))^$F2473</f>
        <v/>
      </c>
      <c r="AN2473" s="40">
        <f>AM2473*$G2473*(1+AN$7)^$D2473*(AN2455/AM2455)^$E2473*((AN2455+AN2464)/(AM2455+AM2464))^$F2473</f>
        <v/>
      </c>
      <c r="AO2473" s="40">
        <f>AN2473*$G2473*(1+AO$7)^$D2473*(AO2455/AN2455)^$E2473*((AO2455+AO2464)/(AN2455+AN2464))^$F2473</f>
        <v/>
      </c>
      <c r="AP2473" s="40">
        <f>AO2473*$G2473*(1+AP$7)^$D2473*(AP2455/AO2455)^$E2473*((AP2455+AP2464)/(AO2455+AO2464))^$F2473</f>
        <v/>
      </c>
      <c r="AQ2473" s="40">
        <f>AP2473*$G2473*(1+AQ$7)^$D2473*(AQ2455/AP2455)^$E2473*((AQ2455+AQ2464)/(AP2455+AP2464))^$F2473</f>
        <v/>
      </c>
      <c r="AR2473" s="40">
        <f>AQ2473*$G2473*(1+AR$7)^$D2473*(AR2455/AQ2455)^$E2473*((AR2455+AR2464)/(AQ2455+AQ2464))^$F2473</f>
        <v/>
      </c>
      <c r="AS2473" s="40">
        <f>AR2473*$G2473*(1+AS$7)^$D2473*(AS2455/AR2455)^$E2473*((AS2455+AS2464)/(AR2455+AR2464))^$F2473</f>
        <v/>
      </c>
      <c r="AT2473" s="40">
        <f>AS2473*$G2473*(1+AT$7)^$D2473*(AT2455/AS2455)^$E2473*((AT2455+AT2464)/(AS2455+AS2464))^$F2473</f>
        <v/>
      </c>
      <c r="AU2473" s="40">
        <f>AT2473*$G2473*(1+AU$7)^$D2473*(AU2455/AT2455)^$E2473*((AU2455+AU2464)/(AT2455+AT2464))^$F2473</f>
        <v/>
      </c>
      <c r="AV2473" s="40">
        <f>AU2473*$G2473*(1+AV$7)^$D2473*(AV2455/AU2455)^$E2473*((AV2455+AV2464)/(AU2455+AU2464))^$F2473</f>
        <v/>
      </c>
      <c r="AW2473" s="40">
        <f>AV2473*$G2473*(1+AW$7)^$D2473*(AW2455/AV2455)^$E2473*((AW2455+AW2464)/(AV2455+AV2464))^$F2473</f>
        <v/>
      </c>
      <c r="AX2473" s="40">
        <f>AW2473*$G2473*(1+AX$7)^$D2473*(AX2455/AW2455)^$E2473*((AX2455+AX2464)/(AW2455+AW2464))^$F2473</f>
        <v/>
      </c>
      <c r="AY2473" s="40">
        <f>AX2473*$G2473*(1+AY$7)^$D2473*(AY2455/AX2455)^$E2473*((AY2455+AY2464)/(AX2455+AX2464))^$F2473</f>
        <v/>
      </c>
    </row>
    <row r="2474" hidden="1" outlineLevel="2">
      <c r="A2474" s="14" t="inlineStr">
        <is>
          <t>ener</t>
        </is>
      </c>
      <c r="B2474" s="14" t="inlineStr">
        <is>
          <t>nga</t>
        </is>
      </c>
      <c r="C2474" s="14" t="inlineStr">
        <is>
          <t>cem</t>
        </is>
      </c>
      <c r="D2474" s="32">
        <f>INDEX(Inputs!$O$5:$O$132,MATCH($B2474&amp;"|"&amp;$C2474,Inputs!$A$5:$A$132,0))</f>
        <v/>
      </c>
      <c r="E2474" s="32">
        <f>INDEX(Inputs!$P$5:$P$132,MATCH($B2474&amp;"|"&amp;$C2474,Inputs!$A$5:$A$132,0))</f>
        <v/>
      </c>
      <c r="F2474" s="32">
        <f>INDEX(Inputs!$T$5:$T$132,MATCH($B2474&amp;"|"&amp;$C2474,Inputs!$A$5:$A$132,0))</f>
        <v/>
      </c>
      <c r="G2474" s="32">
        <f>INDEX(Inputs!$S$5:$S$132,MATCH($B2474&amp;"|"&amp;$C2474,Inputs!$A$5:$A$132,0))</f>
        <v/>
      </c>
      <c r="H2474" s="14">
        <f>INDEX(VarLab,MATCH($A2474,VarKey,0))&amp;INDEX(MemLab,MATCH($C2474&amp;"|"&amp;$B2474,MemKey,0))</f>
        <v/>
      </c>
      <c r="I2474" s="14">
        <f>INDEX(VarUnit,MATCH($A2474,VarKey,0))</f>
        <v/>
      </c>
      <c r="J2474" s="14">
        <f>INDEX(VarSrc,MATCH($A2474,VarKey,0))</f>
        <v/>
      </c>
      <c r="K2474" s="11">
        <f>CodePrefix&amp;$A2474&amp;IF($C2474="","","."&amp;$C2474&amp;"."&amp;$B2474)&amp;INDEX(VarEnd,MATCH($A2474,VarKey,0))&amp;K$5</f>
        <v/>
      </c>
      <c r="L2474" s="39">
        <f>INDEX(Inputs!$X$5:$X$132,MATCH($B2474&amp;"|"&amp;$C2474,Inputs!$A$5:$A$132,0))</f>
        <v/>
      </c>
      <c r="M2474" s="40">
        <f>L2474*$G2474*(1+M$7)^$D2474*(M2456/L2456)^$E2474*((M2456+M2465)/(L2456+L2465))^$F2474</f>
        <v/>
      </c>
      <c r="N2474" s="40">
        <f>M2474*$G2474*(1+N$7)^$D2474*(N2456/M2456)^$E2474*((N2456+N2465)/(M2456+M2465))^$F2474</f>
        <v/>
      </c>
      <c r="O2474" s="40">
        <f>N2474*$G2474*(1+O$7)^$D2474*(O2456/N2456)^$E2474*((O2456+O2465)/(N2456+N2465))^$F2474</f>
        <v/>
      </c>
      <c r="P2474" s="40">
        <f>O2474*$G2474*(1+P$7)^$D2474*(P2456/O2456)^$E2474*((P2456+P2465)/(O2456+O2465))^$F2474</f>
        <v/>
      </c>
      <c r="Q2474" s="40">
        <f>P2474*$G2474*(1+Q$7)^$D2474*(Q2456/P2456)^$E2474*((Q2456+Q2465)/(P2456+P2465))^$F2474</f>
        <v/>
      </c>
      <c r="R2474" s="40">
        <f>Q2474*$G2474*(1+R$7)^$D2474*(R2456/Q2456)^$E2474*((R2456+R2465)/(Q2456+Q2465))^$F2474</f>
        <v/>
      </c>
      <c r="S2474" s="40">
        <f>R2474*$G2474*(1+S$7)^$D2474*(S2456/R2456)^$E2474*((S2456+S2465)/(R2456+R2465))^$F2474</f>
        <v/>
      </c>
      <c r="T2474" s="40">
        <f>S2474*$G2474*(1+T$7)^$D2474*(T2456/S2456)^$E2474*((T2456+T2465)/(S2456+S2465))^$F2474</f>
        <v/>
      </c>
      <c r="U2474" s="40">
        <f>T2474*$G2474*(1+U$7)^$D2474*(U2456/T2456)^$E2474*((U2456+U2465)/(T2456+T2465))^$F2474</f>
        <v/>
      </c>
      <c r="V2474" s="40">
        <f>U2474*$G2474*(1+V$7)^$D2474*(V2456/U2456)^$E2474*((V2456+V2465)/(U2456+U2465))^$F2474</f>
        <v/>
      </c>
      <c r="W2474" s="40">
        <f>V2474*$G2474*(1+W$7)^$D2474*(W2456/V2456)^$E2474*((W2456+W2465)/(V2456+V2465))^$F2474</f>
        <v/>
      </c>
      <c r="X2474" s="40">
        <f>W2474*$G2474*(1+X$7)^$D2474*(X2456/W2456)^$E2474*((X2456+X2465)/(W2456+W2465))^$F2474</f>
        <v/>
      </c>
      <c r="Y2474" s="40">
        <f>X2474*$G2474*(1+Y$7)^$D2474*(Y2456/X2456)^$E2474*((Y2456+Y2465)/(X2456+X2465))^$F2474</f>
        <v/>
      </c>
      <c r="Z2474" s="40">
        <f>Y2474*$G2474*(1+Z$7)^$D2474*(Z2456/Y2456)^$E2474*((Z2456+Z2465)/(Y2456+Y2465))^$F2474</f>
        <v/>
      </c>
      <c r="AA2474" s="40">
        <f>Z2474*$G2474*(1+AA$7)^$D2474*(AA2456/Z2456)^$E2474*((AA2456+AA2465)/(Z2456+Z2465))^$F2474</f>
        <v/>
      </c>
      <c r="AB2474" s="40">
        <f>AA2474*$G2474*(1+AB$7)^$D2474*(AB2456/AA2456)^$E2474*((AB2456+AB2465)/(AA2456+AA2465))^$F2474</f>
        <v/>
      </c>
      <c r="AC2474" s="40">
        <f>AB2474*$G2474*(1+AC$7)^$D2474*(AC2456/AB2456)^$E2474*((AC2456+AC2465)/(AB2456+AB2465))^$F2474</f>
        <v/>
      </c>
      <c r="AD2474" s="40">
        <f>AC2474*$G2474*(1+AD$7)^$D2474*(AD2456/AC2456)^$E2474*((AD2456+AD2465)/(AC2456+AC2465))^$F2474</f>
        <v/>
      </c>
      <c r="AF2474" s="11">
        <f>CodePrefix&amp;$A2474&amp;IF($C2474="","","."&amp;$C2474&amp;"."&amp;$B2474)&amp;INDEX(VarEnd,MATCH($A2474,VarKey,0))&amp;AF$5</f>
        <v/>
      </c>
      <c r="AG2474" s="39">
        <f>INDEX(Inputs!$X$5:$X$132,MATCH($B2474&amp;"|"&amp;$C2474,Inputs!$A$5:$A$132,0))</f>
        <v/>
      </c>
      <c r="AH2474" s="40">
        <f>AG2474*$G2474*(1+AH$7)^$D2474*(AH2456/AG2456)^$E2474*((AH2456+AH2465)/(AG2456+AG2465))^$F2474</f>
        <v/>
      </c>
      <c r="AI2474" s="40">
        <f>AH2474*$G2474*(1+AI$7)^$D2474*(AI2456/AH2456)^$E2474*((AI2456+AI2465)/(AH2456+AH2465))^$F2474</f>
        <v/>
      </c>
      <c r="AJ2474" s="40">
        <f>AI2474*$G2474*(1+AJ$7)^$D2474*(AJ2456/AI2456)^$E2474*((AJ2456+AJ2465)/(AI2456+AI2465))^$F2474</f>
        <v/>
      </c>
      <c r="AK2474" s="40">
        <f>AJ2474*$G2474*(1+AK$7)^$D2474*(AK2456/AJ2456)^$E2474*((AK2456+AK2465)/(AJ2456+AJ2465))^$F2474</f>
        <v/>
      </c>
      <c r="AL2474" s="40">
        <f>AK2474*$G2474*(1+AL$7)^$D2474*(AL2456/AK2456)^$E2474*((AL2456+AL2465)/(AK2456+AK2465))^$F2474</f>
        <v/>
      </c>
      <c r="AM2474" s="40">
        <f>AL2474*$G2474*(1+AM$7)^$D2474*(AM2456/AL2456)^$E2474*((AM2456+AM2465)/(AL2456+AL2465))^$F2474</f>
        <v/>
      </c>
      <c r="AN2474" s="40">
        <f>AM2474*$G2474*(1+AN$7)^$D2474*(AN2456/AM2456)^$E2474*((AN2456+AN2465)/(AM2456+AM2465))^$F2474</f>
        <v/>
      </c>
      <c r="AO2474" s="40">
        <f>AN2474*$G2474*(1+AO$7)^$D2474*(AO2456/AN2456)^$E2474*((AO2456+AO2465)/(AN2456+AN2465))^$F2474</f>
        <v/>
      </c>
      <c r="AP2474" s="40">
        <f>AO2474*$G2474*(1+AP$7)^$D2474*(AP2456/AO2456)^$E2474*((AP2456+AP2465)/(AO2456+AO2465))^$F2474</f>
        <v/>
      </c>
      <c r="AQ2474" s="40">
        <f>AP2474*$G2474*(1+AQ$7)^$D2474*(AQ2456/AP2456)^$E2474*((AQ2456+AQ2465)/(AP2456+AP2465))^$F2474</f>
        <v/>
      </c>
      <c r="AR2474" s="40">
        <f>AQ2474*$G2474*(1+AR$7)^$D2474*(AR2456/AQ2456)^$E2474*((AR2456+AR2465)/(AQ2456+AQ2465))^$F2474</f>
        <v/>
      </c>
      <c r="AS2474" s="40">
        <f>AR2474*$G2474*(1+AS$7)^$D2474*(AS2456/AR2456)^$E2474*((AS2456+AS2465)/(AR2456+AR2465))^$F2474</f>
        <v/>
      </c>
      <c r="AT2474" s="40">
        <f>AS2474*$G2474*(1+AT$7)^$D2474*(AT2456/AS2456)^$E2474*((AT2456+AT2465)/(AS2456+AS2465))^$F2474</f>
        <v/>
      </c>
      <c r="AU2474" s="40">
        <f>AT2474*$G2474*(1+AU$7)^$D2474*(AU2456/AT2456)^$E2474*((AU2456+AU2465)/(AT2456+AT2465))^$F2474</f>
        <v/>
      </c>
      <c r="AV2474" s="40">
        <f>AU2474*$G2474*(1+AV$7)^$D2474*(AV2456/AU2456)^$E2474*((AV2456+AV2465)/(AU2456+AU2465))^$F2474</f>
        <v/>
      </c>
      <c r="AW2474" s="40">
        <f>AV2474*$G2474*(1+AW$7)^$D2474*(AW2456/AV2456)^$E2474*((AW2456+AW2465)/(AV2456+AV2465))^$F2474</f>
        <v/>
      </c>
      <c r="AX2474" s="40">
        <f>AW2474*$G2474*(1+AX$7)^$D2474*(AX2456/AW2456)^$E2474*((AX2456+AX2465)/(AW2456+AW2465))^$F2474</f>
        <v/>
      </c>
      <c r="AY2474" s="40">
        <f>AX2474*$G2474*(1+AY$7)^$D2474*(AY2456/AX2456)^$E2474*((AY2456+AY2465)/(AX2456+AX2465))^$F2474</f>
        <v/>
      </c>
    </row>
    <row r="2475" hidden="1" outlineLevel="2">
      <c r="A2475" s="14" t="inlineStr">
        <is>
          <t>ener</t>
        </is>
      </c>
      <c r="B2475" s="14" t="inlineStr">
        <is>
          <t>gso</t>
        </is>
      </c>
      <c r="C2475" s="14" t="inlineStr">
        <is>
          <t>cem</t>
        </is>
      </c>
      <c r="D2475" s="32">
        <f>INDEX(Inputs!$O$5:$O$132,MATCH($B2475&amp;"|"&amp;$C2475,Inputs!$A$5:$A$132,0))</f>
        <v/>
      </c>
      <c r="E2475" s="32">
        <f>INDEX(Inputs!$P$5:$P$132,MATCH($B2475&amp;"|"&amp;$C2475,Inputs!$A$5:$A$132,0))</f>
        <v/>
      </c>
      <c r="F2475" s="32">
        <f>INDEX(Inputs!$T$5:$T$132,MATCH($B2475&amp;"|"&amp;$C2475,Inputs!$A$5:$A$132,0))</f>
        <v/>
      </c>
      <c r="G2475" s="32">
        <f>INDEX(Inputs!$S$5:$S$132,MATCH($B2475&amp;"|"&amp;$C2475,Inputs!$A$5:$A$132,0))</f>
        <v/>
      </c>
      <c r="H2475" s="14">
        <f>INDEX(VarLab,MATCH($A2475,VarKey,0))&amp;INDEX(MemLab,MATCH($C2475&amp;"|"&amp;$B2475,MemKey,0))</f>
        <v/>
      </c>
      <c r="I2475" s="14">
        <f>INDEX(VarUnit,MATCH($A2475,VarKey,0))</f>
        <v/>
      </c>
      <c r="J2475" s="14">
        <f>INDEX(VarSrc,MATCH($A2475,VarKey,0))</f>
        <v/>
      </c>
      <c r="K2475" s="11">
        <f>CodePrefix&amp;$A2475&amp;IF($C2475="","","."&amp;$C2475&amp;"."&amp;$B2475)&amp;INDEX(VarEnd,MATCH($A2475,VarKey,0))&amp;K$5</f>
        <v/>
      </c>
      <c r="L2475" s="39">
        <f>INDEX(Inputs!$X$5:$X$132,MATCH($B2475&amp;"|"&amp;$C2475,Inputs!$A$5:$A$132,0))</f>
        <v/>
      </c>
      <c r="M2475" s="40">
        <f>L2475*$G2475*(1+M$7)^$D2475*(M2457/L2457)^$E2475*((M2457+M2466)/(L2457+L2466))^$F2475</f>
        <v/>
      </c>
      <c r="N2475" s="40">
        <f>M2475*$G2475*(1+N$7)^$D2475*(N2457/M2457)^$E2475*((N2457+N2466)/(M2457+M2466))^$F2475</f>
        <v/>
      </c>
      <c r="O2475" s="40">
        <f>N2475*$G2475*(1+O$7)^$D2475*(O2457/N2457)^$E2475*((O2457+O2466)/(N2457+N2466))^$F2475</f>
        <v/>
      </c>
      <c r="P2475" s="40">
        <f>O2475*$G2475*(1+P$7)^$D2475*(P2457/O2457)^$E2475*((P2457+P2466)/(O2457+O2466))^$F2475</f>
        <v/>
      </c>
      <c r="Q2475" s="40">
        <f>P2475*$G2475*(1+Q$7)^$D2475*(Q2457/P2457)^$E2475*((Q2457+Q2466)/(P2457+P2466))^$F2475</f>
        <v/>
      </c>
      <c r="R2475" s="40">
        <f>Q2475*$G2475*(1+R$7)^$D2475*(R2457/Q2457)^$E2475*((R2457+R2466)/(Q2457+Q2466))^$F2475</f>
        <v/>
      </c>
      <c r="S2475" s="40">
        <f>R2475*$G2475*(1+S$7)^$D2475*(S2457/R2457)^$E2475*((S2457+S2466)/(R2457+R2466))^$F2475</f>
        <v/>
      </c>
      <c r="T2475" s="40">
        <f>S2475*$G2475*(1+T$7)^$D2475*(T2457/S2457)^$E2475*((T2457+T2466)/(S2457+S2466))^$F2475</f>
        <v/>
      </c>
      <c r="U2475" s="40">
        <f>T2475*$G2475*(1+U$7)^$D2475*(U2457/T2457)^$E2475*((U2457+U2466)/(T2457+T2466))^$F2475</f>
        <v/>
      </c>
      <c r="V2475" s="40">
        <f>U2475*$G2475*(1+V$7)^$D2475*(V2457/U2457)^$E2475*((V2457+V2466)/(U2457+U2466))^$F2475</f>
        <v/>
      </c>
      <c r="W2475" s="40">
        <f>V2475*$G2475*(1+W$7)^$D2475*(W2457/V2457)^$E2475*((W2457+W2466)/(V2457+V2466))^$F2475</f>
        <v/>
      </c>
      <c r="X2475" s="40">
        <f>W2475*$G2475*(1+X$7)^$D2475*(X2457/W2457)^$E2475*((X2457+X2466)/(W2457+W2466))^$F2475</f>
        <v/>
      </c>
      <c r="Y2475" s="40">
        <f>X2475*$G2475*(1+Y$7)^$D2475*(Y2457/X2457)^$E2475*((Y2457+Y2466)/(X2457+X2466))^$F2475</f>
        <v/>
      </c>
      <c r="Z2475" s="40">
        <f>Y2475*$G2475*(1+Z$7)^$D2475*(Z2457/Y2457)^$E2475*((Z2457+Z2466)/(Y2457+Y2466))^$F2475</f>
        <v/>
      </c>
      <c r="AA2475" s="40">
        <f>Z2475*$G2475*(1+AA$7)^$D2475*(AA2457/Z2457)^$E2475*((AA2457+AA2466)/(Z2457+Z2466))^$F2475</f>
        <v/>
      </c>
      <c r="AB2475" s="40">
        <f>AA2475*$G2475*(1+AB$7)^$D2475*(AB2457/AA2457)^$E2475*((AB2457+AB2466)/(AA2457+AA2466))^$F2475</f>
        <v/>
      </c>
      <c r="AC2475" s="40">
        <f>AB2475*$G2475*(1+AC$7)^$D2475*(AC2457/AB2457)^$E2475*((AC2457+AC2466)/(AB2457+AB2466))^$F2475</f>
        <v/>
      </c>
      <c r="AD2475" s="40">
        <f>AC2475*$G2475*(1+AD$7)^$D2475*(AD2457/AC2457)^$E2475*((AD2457+AD2466)/(AC2457+AC2466))^$F2475</f>
        <v/>
      </c>
      <c r="AF2475" s="11">
        <f>CodePrefix&amp;$A2475&amp;IF($C2475="","","."&amp;$C2475&amp;"."&amp;$B2475)&amp;INDEX(VarEnd,MATCH($A2475,VarKey,0))&amp;AF$5</f>
        <v/>
      </c>
      <c r="AG2475" s="39">
        <f>INDEX(Inputs!$X$5:$X$132,MATCH($B2475&amp;"|"&amp;$C2475,Inputs!$A$5:$A$132,0))</f>
        <v/>
      </c>
      <c r="AH2475" s="40">
        <f>AG2475*$G2475*(1+AH$7)^$D2475*(AH2457/AG2457)^$E2475*((AH2457+AH2466)/(AG2457+AG2466))^$F2475</f>
        <v/>
      </c>
      <c r="AI2475" s="40">
        <f>AH2475*$G2475*(1+AI$7)^$D2475*(AI2457/AH2457)^$E2475*((AI2457+AI2466)/(AH2457+AH2466))^$F2475</f>
        <v/>
      </c>
      <c r="AJ2475" s="40">
        <f>AI2475*$G2475*(1+AJ$7)^$D2475*(AJ2457/AI2457)^$E2475*((AJ2457+AJ2466)/(AI2457+AI2466))^$F2475</f>
        <v/>
      </c>
      <c r="AK2475" s="40">
        <f>AJ2475*$G2475*(1+AK$7)^$D2475*(AK2457/AJ2457)^$E2475*((AK2457+AK2466)/(AJ2457+AJ2466))^$F2475</f>
        <v/>
      </c>
      <c r="AL2475" s="40">
        <f>AK2475*$G2475*(1+AL$7)^$D2475*(AL2457/AK2457)^$E2475*((AL2457+AL2466)/(AK2457+AK2466))^$F2475</f>
        <v/>
      </c>
      <c r="AM2475" s="40">
        <f>AL2475*$G2475*(1+AM$7)^$D2475*(AM2457/AL2457)^$E2475*((AM2457+AM2466)/(AL2457+AL2466))^$F2475</f>
        <v/>
      </c>
      <c r="AN2475" s="40">
        <f>AM2475*$G2475*(1+AN$7)^$D2475*(AN2457/AM2457)^$E2475*((AN2457+AN2466)/(AM2457+AM2466))^$F2475</f>
        <v/>
      </c>
      <c r="AO2475" s="40">
        <f>AN2475*$G2475*(1+AO$7)^$D2475*(AO2457/AN2457)^$E2475*((AO2457+AO2466)/(AN2457+AN2466))^$F2475</f>
        <v/>
      </c>
      <c r="AP2475" s="40">
        <f>AO2475*$G2475*(1+AP$7)^$D2475*(AP2457/AO2457)^$E2475*((AP2457+AP2466)/(AO2457+AO2466))^$F2475</f>
        <v/>
      </c>
      <c r="AQ2475" s="40">
        <f>AP2475*$G2475*(1+AQ$7)^$D2475*(AQ2457/AP2457)^$E2475*((AQ2457+AQ2466)/(AP2457+AP2466))^$F2475</f>
        <v/>
      </c>
      <c r="AR2475" s="40">
        <f>AQ2475*$G2475*(1+AR$7)^$D2475*(AR2457/AQ2457)^$E2475*((AR2457+AR2466)/(AQ2457+AQ2466))^$F2475</f>
        <v/>
      </c>
      <c r="AS2475" s="40">
        <f>AR2475*$G2475*(1+AS$7)^$D2475*(AS2457/AR2457)^$E2475*((AS2457+AS2466)/(AR2457+AR2466))^$F2475</f>
        <v/>
      </c>
      <c r="AT2475" s="40">
        <f>AS2475*$G2475*(1+AT$7)^$D2475*(AT2457/AS2457)^$E2475*((AT2457+AT2466)/(AS2457+AS2466))^$F2475</f>
        <v/>
      </c>
      <c r="AU2475" s="40">
        <f>AT2475*$G2475*(1+AU$7)^$D2475*(AU2457/AT2457)^$E2475*((AU2457+AU2466)/(AT2457+AT2466))^$F2475</f>
        <v/>
      </c>
      <c r="AV2475" s="40">
        <f>AU2475*$G2475*(1+AV$7)^$D2475*(AV2457/AU2457)^$E2475*((AV2457+AV2466)/(AU2457+AU2466))^$F2475</f>
        <v/>
      </c>
      <c r="AW2475" s="40">
        <f>AV2475*$G2475*(1+AW$7)^$D2475*(AW2457/AV2457)^$E2475*((AW2457+AW2466)/(AV2457+AV2466))^$F2475</f>
        <v/>
      </c>
      <c r="AX2475" s="40">
        <f>AW2475*$G2475*(1+AX$7)^$D2475*(AX2457/AW2457)^$E2475*((AX2457+AX2466)/(AW2457+AW2466))^$F2475</f>
        <v/>
      </c>
      <c r="AY2475" s="40">
        <f>AX2475*$G2475*(1+AY$7)^$D2475*(AY2457/AX2457)^$E2475*((AY2457+AY2466)/(AX2457+AX2466))^$F2475</f>
        <v/>
      </c>
    </row>
    <row r="2476" hidden="1" outlineLevel="2">
      <c r="A2476" s="14" t="inlineStr">
        <is>
          <t>ener</t>
        </is>
      </c>
      <c r="B2476" s="14" t="inlineStr">
        <is>
          <t>die</t>
        </is>
      </c>
      <c r="C2476" s="14" t="inlineStr">
        <is>
          <t>cem</t>
        </is>
      </c>
      <c r="D2476" s="32">
        <f>INDEX(Inputs!$O$5:$O$132,MATCH($B2476&amp;"|"&amp;$C2476,Inputs!$A$5:$A$132,0))</f>
        <v/>
      </c>
      <c r="E2476" s="32">
        <f>INDEX(Inputs!$P$5:$P$132,MATCH($B2476&amp;"|"&amp;$C2476,Inputs!$A$5:$A$132,0))</f>
        <v/>
      </c>
      <c r="F2476" s="32">
        <f>INDEX(Inputs!$T$5:$T$132,MATCH($B2476&amp;"|"&amp;$C2476,Inputs!$A$5:$A$132,0))</f>
        <v/>
      </c>
      <c r="G2476" s="32">
        <f>INDEX(Inputs!$S$5:$S$132,MATCH($B2476&amp;"|"&amp;$C2476,Inputs!$A$5:$A$132,0))</f>
        <v/>
      </c>
      <c r="H2476" s="14">
        <f>INDEX(VarLab,MATCH($A2476,VarKey,0))&amp;INDEX(MemLab,MATCH($C2476&amp;"|"&amp;$B2476,MemKey,0))</f>
        <v/>
      </c>
      <c r="I2476" s="14">
        <f>INDEX(VarUnit,MATCH($A2476,VarKey,0))</f>
        <v/>
      </c>
      <c r="J2476" s="14">
        <f>INDEX(VarSrc,MATCH($A2476,VarKey,0))</f>
        <v/>
      </c>
      <c r="K2476" s="11">
        <f>CodePrefix&amp;$A2476&amp;IF($C2476="","","."&amp;$C2476&amp;"."&amp;$B2476)&amp;INDEX(VarEnd,MATCH($A2476,VarKey,0))&amp;K$5</f>
        <v/>
      </c>
      <c r="L2476" s="39">
        <f>INDEX(Inputs!$X$5:$X$132,MATCH($B2476&amp;"|"&amp;$C2476,Inputs!$A$5:$A$132,0))</f>
        <v/>
      </c>
      <c r="M2476" s="40">
        <f>L2476*$G2476*(1+M$7)^$D2476*(M2458/L2458)^$E2476*((M2458+M2467)/(L2458+L2467))^$F2476</f>
        <v/>
      </c>
      <c r="N2476" s="40">
        <f>M2476*$G2476*(1+N$7)^$D2476*(N2458/M2458)^$E2476*((N2458+N2467)/(M2458+M2467))^$F2476</f>
        <v/>
      </c>
      <c r="O2476" s="40">
        <f>N2476*$G2476*(1+O$7)^$D2476*(O2458/N2458)^$E2476*((O2458+O2467)/(N2458+N2467))^$F2476</f>
        <v/>
      </c>
      <c r="P2476" s="40">
        <f>O2476*$G2476*(1+P$7)^$D2476*(P2458/O2458)^$E2476*((P2458+P2467)/(O2458+O2467))^$F2476</f>
        <v/>
      </c>
      <c r="Q2476" s="40">
        <f>P2476*$G2476*(1+Q$7)^$D2476*(Q2458/P2458)^$E2476*((Q2458+Q2467)/(P2458+P2467))^$F2476</f>
        <v/>
      </c>
      <c r="R2476" s="40">
        <f>Q2476*$G2476*(1+R$7)^$D2476*(R2458/Q2458)^$E2476*((R2458+R2467)/(Q2458+Q2467))^$F2476</f>
        <v/>
      </c>
      <c r="S2476" s="40">
        <f>R2476*$G2476*(1+S$7)^$D2476*(S2458/R2458)^$E2476*((S2458+S2467)/(R2458+R2467))^$F2476</f>
        <v/>
      </c>
      <c r="T2476" s="40">
        <f>S2476*$G2476*(1+T$7)^$D2476*(T2458/S2458)^$E2476*((T2458+T2467)/(S2458+S2467))^$F2476</f>
        <v/>
      </c>
      <c r="U2476" s="40">
        <f>T2476*$G2476*(1+U$7)^$D2476*(U2458/T2458)^$E2476*((U2458+U2467)/(T2458+T2467))^$F2476</f>
        <v/>
      </c>
      <c r="V2476" s="40">
        <f>U2476*$G2476*(1+V$7)^$D2476*(V2458/U2458)^$E2476*((V2458+V2467)/(U2458+U2467))^$F2476</f>
        <v/>
      </c>
      <c r="W2476" s="40">
        <f>V2476*$G2476*(1+W$7)^$D2476*(W2458/V2458)^$E2476*((W2458+W2467)/(V2458+V2467))^$F2476</f>
        <v/>
      </c>
      <c r="X2476" s="40">
        <f>W2476*$G2476*(1+X$7)^$D2476*(X2458/W2458)^$E2476*((X2458+X2467)/(W2458+W2467))^$F2476</f>
        <v/>
      </c>
      <c r="Y2476" s="40">
        <f>X2476*$G2476*(1+Y$7)^$D2476*(Y2458/X2458)^$E2476*((Y2458+Y2467)/(X2458+X2467))^$F2476</f>
        <v/>
      </c>
      <c r="Z2476" s="40">
        <f>Y2476*$G2476*(1+Z$7)^$D2476*(Z2458/Y2458)^$E2476*((Z2458+Z2467)/(Y2458+Y2467))^$F2476</f>
        <v/>
      </c>
      <c r="AA2476" s="40">
        <f>Z2476*$G2476*(1+AA$7)^$D2476*(AA2458/Z2458)^$E2476*((AA2458+AA2467)/(Z2458+Z2467))^$F2476</f>
        <v/>
      </c>
      <c r="AB2476" s="40">
        <f>AA2476*$G2476*(1+AB$7)^$D2476*(AB2458/AA2458)^$E2476*((AB2458+AB2467)/(AA2458+AA2467))^$F2476</f>
        <v/>
      </c>
      <c r="AC2476" s="40">
        <f>AB2476*$G2476*(1+AC$7)^$D2476*(AC2458/AB2458)^$E2476*((AC2458+AC2467)/(AB2458+AB2467))^$F2476</f>
        <v/>
      </c>
      <c r="AD2476" s="40">
        <f>AC2476*$G2476*(1+AD$7)^$D2476*(AD2458/AC2458)^$E2476*((AD2458+AD2467)/(AC2458+AC2467))^$F2476</f>
        <v/>
      </c>
      <c r="AF2476" s="11">
        <f>CodePrefix&amp;$A2476&amp;IF($C2476="","","."&amp;$C2476&amp;"."&amp;$B2476)&amp;INDEX(VarEnd,MATCH($A2476,VarKey,0))&amp;AF$5</f>
        <v/>
      </c>
      <c r="AG2476" s="39">
        <f>INDEX(Inputs!$X$5:$X$132,MATCH($B2476&amp;"|"&amp;$C2476,Inputs!$A$5:$A$132,0))</f>
        <v/>
      </c>
      <c r="AH2476" s="40">
        <f>AG2476*$G2476*(1+AH$7)^$D2476*(AH2458/AG2458)^$E2476*((AH2458+AH2467)/(AG2458+AG2467))^$F2476</f>
        <v/>
      </c>
      <c r="AI2476" s="40">
        <f>AH2476*$G2476*(1+AI$7)^$D2476*(AI2458/AH2458)^$E2476*((AI2458+AI2467)/(AH2458+AH2467))^$F2476</f>
        <v/>
      </c>
      <c r="AJ2476" s="40">
        <f>AI2476*$G2476*(1+AJ$7)^$D2476*(AJ2458/AI2458)^$E2476*((AJ2458+AJ2467)/(AI2458+AI2467))^$F2476</f>
        <v/>
      </c>
      <c r="AK2476" s="40">
        <f>AJ2476*$G2476*(1+AK$7)^$D2476*(AK2458/AJ2458)^$E2476*((AK2458+AK2467)/(AJ2458+AJ2467))^$F2476</f>
        <v/>
      </c>
      <c r="AL2476" s="40">
        <f>AK2476*$G2476*(1+AL$7)^$D2476*(AL2458/AK2458)^$E2476*((AL2458+AL2467)/(AK2458+AK2467))^$F2476</f>
        <v/>
      </c>
      <c r="AM2476" s="40">
        <f>AL2476*$G2476*(1+AM$7)^$D2476*(AM2458/AL2458)^$E2476*((AM2458+AM2467)/(AL2458+AL2467))^$F2476</f>
        <v/>
      </c>
      <c r="AN2476" s="40">
        <f>AM2476*$G2476*(1+AN$7)^$D2476*(AN2458/AM2458)^$E2476*((AN2458+AN2467)/(AM2458+AM2467))^$F2476</f>
        <v/>
      </c>
      <c r="AO2476" s="40">
        <f>AN2476*$G2476*(1+AO$7)^$D2476*(AO2458/AN2458)^$E2476*((AO2458+AO2467)/(AN2458+AN2467))^$F2476</f>
        <v/>
      </c>
      <c r="AP2476" s="40">
        <f>AO2476*$G2476*(1+AP$7)^$D2476*(AP2458/AO2458)^$E2476*((AP2458+AP2467)/(AO2458+AO2467))^$F2476</f>
        <v/>
      </c>
      <c r="AQ2476" s="40">
        <f>AP2476*$G2476*(1+AQ$7)^$D2476*(AQ2458/AP2458)^$E2476*((AQ2458+AQ2467)/(AP2458+AP2467))^$F2476</f>
        <v/>
      </c>
      <c r="AR2476" s="40">
        <f>AQ2476*$G2476*(1+AR$7)^$D2476*(AR2458/AQ2458)^$E2476*((AR2458+AR2467)/(AQ2458+AQ2467))^$F2476</f>
        <v/>
      </c>
      <c r="AS2476" s="40">
        <f>AR2476*$G2476*(1+AS$7)^$D2476*(AS2458/AR2458)^$E2476*((AS2458+AS2467)/(AR2458+AR2467))^$F2476</f>
        <v/>
      </c>
      <c r="AT2476" s="40">
        <f>AS2476*$G2476*(1+AT$7)^$D2476*(AT2458/AS2458)^$E2476*((AT2458+AT2467)/(AS2458+AS2467))^$F2476</f>
        <v/>
      </c>
      <c r="AU2476" s="40">
        <f>AT2476*$G2476*(1+AU$7)^$D2476*(AU2458/AT2458)^$E2476*((AU2458+AU2467)/(AT2458+AT2467))^$F2476</f>
        <v/>
      </c>
      <c r="AV2476" s="40">
        <f>AU2476*$G2476*(1+AV$7)^$D2476*(AV2458/AU2458)^$E2476*((AV2458+AV2467)/(AU2458+AU2467))^$F2476</f>
        <v/>
      </c>
      <c r="AW2476" s="40">
        <f>AV2476*$G2476*(1+AW$7)^$D2476*(AW2458/AV2458)^$E2476*((AW2458+AW2467)/(AV2458+AV2467))^$F2476</f>
        <v/>
      </c>
      <c r="AX2476" s="40">
        <f>AW2476*$G2476*(1+AX$7)^$D2476*(AX2458/AW2458)^$E2476*((AX2458+AX2467)/(AW2458+AW2467))^$F2476</f>
        <v/>
      </c>
      <c r="AY2476" s="40">
        <f>AX2476*$G2476*(1+AY$7)^$D2476*(AY2458/AX2458)^$E2476*((AY2458+AY2467)/(AX2458+AX2467))^$F2476</f>
        <v/>
      </c>
    </row>
    <row r="2477" hidden="1" outlineLevel="2">
      <c r="A2477" s="14" t="inlineStr">
        <is>
          <t>ener</t>
        </is>
      </c>
      <c r="B2477" s="14" t="inlineStr">
        <is>
          <t>lpg</t>
        </is>
      </c>
      <c r="C2477" s="14" t="inlineStr">
        <is>
          <t>cem</t>
        </is>
      </c>
      <c r="D2477" s="32">
        <f>INDEX(Inputs!$O$5:$O$132,MATCH($B2477&amp;"|"&amp;$C2477,Inputs!$A$5:$A$132,0))</f>
        <v/>
      </c>
      <c r="E2477" s="32">
        <f>INDEX(Inputs!$P$5:$P$132,MATCH($B2477&amp;"|"&amp;$C2477,Inputs!$A$5:$A$132,0))</f>
        <v/>
      </c>
      <c r="F2477" s="32">
        <f>INDEX(Inputs!$T$5:$T$132,MATCH($B2477&amp;"|"&amp;$C2477,Inputs!$A$5:$A$132,0))</f>
        <v/>
      </c>
      <c r="G2477" s="32">
        <f>INDEX(Inputs!$S$5:$S$132,MATCH($B2477&amp;"|"&amp;$C2477,Inputs!$A$5:$A$132,0))</f>
        <v/>
      </c>
      <c r="H2477" s="14">
        <f>INDEX(VarLab,MATCH($A2477,VarKey,0))&amp;INDEX(MemLab,MATCH($C2477&amp;"|"&amp;$B2477,MemKey,0))</f>
        <v/>
      </c>
      <c r="I2477" s="14">
        <f>INDEX(VarUnit,MATCH($A2477,VarKey,0))</f>
        <v/>
      </c>
      <c r="J2477" s="14">
        <f>INDEX(VarSrc,MATCH($A2477,VarKey,0))</f>
        <v/>
      </c>
      <c r="K2477" s="11">
        <f>CodePrefix&amp;$A2477&amp;IF($C2477="","","."&amp;$C2477&amp;"."&amp;$B2477)&amp;INDEX(VarEnd,MATCH($A2477,VarKey,0))&amp;K$5</f>
        <v/>
      </c>
      <c r="L2477" s="39">
        <f>INDEX(Inputs!$X$5:$X$132,MATCH($B2477&amp;"|"&amp;$C2477,Inputs!$A$5:$A$132,0))</f>
        <v/>
      </c>
      <c r="M2477" s="40">
        <f>L2477*$G2477*(1+M$7)^$D2477*(M2459/L2459)^$E2477*((M2459+M2468)/(L2459+L2468))^$F2477</f>
        <v/>
      </c>
      <c r="N2477" s="40">
        <f>M2477*$G2477*(1+N$7)^$D2477*(N2459/M2459)^$E2477*((N2459+N2468)/(M2459+M2468))^$F2477</f>
        <v/>
      </c>
      <c r="O2477" s="40">
        <f>N2477*$G2477*(1+O$7)^$D2477*(O2459/N2459)^$E2477*((O2459+O2468)/(N2459+N2468))^$F2477</f>
        <v/>
      </c>
      <c r="P2477" s="40">
        <f>O2477*$G2477*(1+P$7)^$D2477*(P2459/O2459)^$E2477*((P2459+P2468)/(O2459+O2468))^$F2477</f>
        <v/>
      </c>
      <c r="Q2477" s="40">
        <f>P2477*$G2477*(1+Q$7)^$D2477*(Q2459/P2459)^$E2477*((Q2459+Q2468)/(P2459+P2468))^$F2477</f>
        <v/>
      </c>
      <c r="R2477" s="40">
        <f>Q2477*$G2477*(1+R$7)^$D2477*(R2459/Q2459)^$E2477*((R2459+R2468)/(Q2459+Q2468))^$F2477</f>
        <v/>
      </c>
      <c r="S2477" s="40">
        <f>R2477*$G2477*(1+S$7)^$D2477*(S2459/R2459)^$E2477*((S2459+S2468)/(R2459+R2468))^$F2477</f>
        <v/>
      </c>
      <c r="T2477" s="40">
        <f>S2477*$G2477*(1+T$7)^$D2477*(T2459/S2459)^$E2477*((T2459+T2468)/(S2459+S2468))^$F2477</f>
        <v/>
      </c>
      <c r="U2477" s="40">
        <f>T2477*$G2477*(1+U$7)^$D2477*(U2459/T2459)^$E2477*((U2459+U2468)/(T2459+T2468))^$F2477</f>
        <v/>
      </c>
      <c r="V2477" s="40">
        <f>U2477*$G2477*(1+V$7)^$D2477*(V2459/U2459)^$E2477*((V2459+V2468)/(U2459+U2468))^$F2477</f>
        <v/>
      </c>
      <c r="W2477" s="40">
        <f>V2477*$G2477*(1+W$7)^$D2477*(W2459/V2459)^$E2477*((W2459+W2468)/(V2459+V2468))^$F2477</f>
        <v/>
      </c>
      <c r="X2477" s="40">
        <f>W2477*$G2477*(1+X$7)^$D2477*(X2459/W2459)^$E2477*((X2459+X2468)/(W2459+W2468))^$F2477</f>
        <v/>
      </c>
      <c r="Y2477" s="40">
        <f>X2477*$G2477*(1+Y$7)^$D2477*(Y2459/X2459)^$E2477*((Y2459+Y2468)/(X2459+X2468))^$F2477</f>
        <v/>
      </c>
      <c r="Z2477" s="40">
        <f>Y2477*$G2477*(1+Z$7)^$D2477*(Z2459/Y2459)^$E2477*((Z2459+Z2468)/(Y2459+Y2468))^$F2477</f>
        <v/>
      </c>
      <c r="AA2477" s="40">
        <f>Z2477*$G2477*(1+AA$7)^$D2477*(AA2459/Z2459)^$E2477*((AA2459+AA2468)/(Z2459+Z2468))^$F2477</f>
        <v/>
      </c>
      <c r="AB2477" s="40">
        <f>AA2477*$G2477*(1+AB$7)^$D2477*(AB2459/AA2459)^$E2477*((AB2459+AB2468)/(AA2459+AA2468))^$F2477</f>
        <v/>
      </c>
      <c r="AC2477" s="40">
        <f>AB2477*$G2477*(1+AC$7)^$D2477*(AC2459/AB2459)^$E2477*((AC2459+AC2468)/(AB2459+AB2468))^$F2477</f>
        <v/>
      </c>
      <c r="AD2477" s="40">
        <f>AC2477*$G2477*(1+AD$7)^$D2477*(AD2459/AC2459)^$E2477*((AD2459+AD2468)/(AC2459+AC2468))^$F2477</f>
        <v/>
      </c>
      <c r="AF2477" s="11">
        <f>CodePrefix&amp;$A2477&amp;IF($C2477="","","."&amp;$C2477&amp;"."&amp;$B2477)&amp;INDEX(VarEnd,MATCH($A2477,VarKey,0))&amp;AF$5</f>
        <v/>
      </c>
      <c r="AG2477" s="39">
        <f>INDEX(Inputs!$X$5:$X$132,MATCH($B2477&amp;"|"&amp;$C2477,Inputs!$A$5:$A$132,0))</f>
        <v/>
      </c>
      <c r="AH2477" s="40">
        <f>AG2477*$G2477*(1+AH$7)^$D2477*(AH2459/AG2459)^$E2477*((AH2459+AH2468)/(AG2459+AG2468))^$F2477</f>
        <v/>
      </c>
      <c r="AI2477" s="40">
        <f>AH2477*$G2477*(1+AI$7)^$D2477*(AI2459/AH2459)^$E2477*((AI2459+AI2468)/(AH2459+AH2468))^$F2477</f>
        <v/>
      </c>
      <c r="AJ2477" s="40">
        <f>AI2477*$G2477*(1+AJ$7)^$D2477*(AJ2459/AI2459)^$E2477*((AJ2459+AJ2468)/(AI2459+AI2468))^$F2477</f>
        <v/>
      </c>
      <c r="AK2477" s="40">
        <f>AJ2477*$G2477*(1+AK$7)^$D2477*(AK2459/AJ2459)^$E2477*((AK2459+AK2468)/(AJ2459+AJ2468))^$F2477</f>
        <v/>
      </c>
      <c r="AL2477" s="40">
        <f>AK2477*$G2477*(1+AL$7)^$D2477*(AL2459/AK2459)^$E2477*((AL2459+AL2468)/(AK2459+AK2468))^$F2477</f>
        <v/>
      </c>
      <c r="AM2477" s="40">
        <f>AL2477*$G2477*(1+AM$7)^$D2477*(AM2459/AL2459)^$E2477*((AM2459+AM2468)/(AL2459+AL2468))^$F2477</f>
        <v/>
      </c>
      <c r="AN2477" s="40">
        <f>AM2477*$G2477*(1+AN$7)^$D2477*(AN2459/AM2459)^$E2477*((AN2459+AN2468)/(AM2459+AM2468))^$F2477</f>
        <v/>
      </c>
      <c r="AO2477" s="40">
        <f>AN2477*$G2477*(1+AO$7)^$D2477*(AO2459/AN2459)^$E2477*((AO2459+AO2468)/(AN2459+AN2468))^$F2477</f>
        <v/>
      </c>
      <c r="AP2477" s="40">
        <f>AO2477*$G2477*(1+AP$7)^$D2477*(AP2459/AO2459)^$E2477*((AP2459+AP2468)/(AO2459+AO2468))^$F2477</f>
        <v/>
      </c>
      <c r="AQ2477" s="40">
        <f>AP2477*$G2477*(1+AQ$7)^$D2477*(AQ2459/AP2459)^$E2477*((AQ2459+AQ2468)/(AP2459+AP2468))^$F2477</f>
        <v/>
      </c>
      <c r="AR2477" s="40">
        <f>AQ2477*$G2477*(1+AR$7)^$D2477*(AR2459/AQ2459)^$E2477*((AR2459+AR2468)/(AQ2459+AQ2468))^$F2477</f>
        <v/>
      </c>
      <c r="AS2477" s="40">
        <f>AR2477*$G2477*(1+AS$7)^$D2477*(AS2459/AR2459)^$E2477*((AS2459+AS2468)/(AR2459+AR2468))^$F2477</f>
        <v/>
      </c>
      <c r="AT2477" s="40">
        <f>AS2477*$G2477*(1+AT$7)^$D2477*(AT2459/AS2459)^$E2477*((AT2459+AT2468)/(AS2459+AS2468))^$F2477</f>
        <v/>
      </c>
      <c r="AU2477" s="40">
        <f>AT2477*$G2477*(1+AU$7)^$D2477*(AU2459/AT2459)^$E2477*((AU2459+AU2468)/(AT2459+AT2468))^$F2477</f>
        <v/>
      </c>
      <c r="AV2477" s="40">
        <f>AU2477*$G2477*(1+AV$7)^$D2477*(AV2459/AU2459)^$E2477*((AV2459+AV2468)/(AU2459+AU2468))^$F2477</f>
        <v/>
      </c>
      <c r="AW2477" s="40">
        <f>AV2477*$G2477*(1+AW$7)^$D2477*(AW2459/AV2459)^$E2477*((AW2459+AW2468)/(AV2459+AV2468))^$F2477</f>
        <v/>
      </c>
      <c r="AX2477" s="40">
        <f>AW2477*$G2477*(1+AX$7)^$D2477*(AX2459/AW2459)^$E2477*((AX2459+AX2468)/(AW2459+AW2468))^$F2477</f>
        <v/>
      </c>
      <c r="AY2477" s="40">
        <f>AX2477*$G2477*(1+AY$7)^$D2477*(AY2459/AX2459)^$E2477*((AY2459+AY2468)/(AX2459+AX2468))^$F2477</f>
        <v/>
      </c>
    </row>
    <row r="2478" hidden="1" outlineLevel="2">
      <c r="A2478" s="14" t="inlineStr">
        <is>
          <t>ener</t>
        </is>
      </c>
      <c r="B2478" s="14" t="inlineStr">
        <is>
          <t>ker</t>
        </is>
      </c>
      <c r="C2478" s="14" t="inlineStr">
        <is>
          <t>cem</t>
        </is>
      </c>
      <c r="D2478" s="32">
        <f>INDEX(Inputs!$O$5:$O$132,MATCH($B2478&amp;"|"&amp;$C2478,Inputs!$A$5:$A$132,0))</f>
        <v/>
      </c>
      <c r="E2478" s="32">
        <f>INDEX(Inputs!$P$5:$P$132,MATCH($B2478&amp;"|"&amp;$C2478,Inputs!$A$5:$A$132,0))</f>
        <v/>
      </c>
      <c r="F2478" s="32">
        <f>INDEX(Inputs!$T$5:$T$132,MATCH($B2478&amp;"|"&amp;$C2478,Inputs!$A$5:$A$132,0))</f>
        <v/>
      </c>
      <c r="G2478" s="32">
        <f>INDEX(Inputs!$S$5:$S$132,MATCH($B2478&amp;"|"&amp;$C2478,Inputs!$A$5:$A$132,0))</f>
        <v/>
      </c>
      <c r="H2478" s="14">
        <f>INDEX(VarLab,MATCH($A2478,VarKey,0))&amp;INDEX(MemLab,MATCH($C2478&amp;"|"&amp;$B2478,MemKey,0))</f>
        <v/>
      </c>
      <c r="I2478" s="14">
        <f>INDEX(VarUnit,MATCH($A2478,VarKey,0))</f>
        <v/>
      </c>
      <c r="J2478" s="14">
        <f>INDEX(VarSrc,MATCH($A2478,VarKey,0))</f>
        <v/>
      </c>
      <c r="K2478" s="11">
        <f>CodePrefix&amp;$A2478&amp;IF($C2478="","","."&amp;$C2478&amp;"."&amp;$B2478)&amp;INDEX(VarEnd,MATCH($A2478,VarKey,0))&amp;K$5</f>
        <v/>
      </c>
      <c r="L2478" s="39">
        <f>INDEX(Inputs!$X$5:$X$132,MATCH($B2478&amp;"|"&amp;$C2478,Inputs!$A$5:$A$132,0))</f>
        <v/>
      </c>
      <c r="M2478" s="40">
        <f>L2478*$G2478*(1+M$7)^$D2478*(M2460/L2460)^$E2478*((M2460+M2469)/(L2460+L2469))^$F2478</f>
        <v/>
      </c>
      <c r="N2478" s="40">
        <f>M2478*$G2478*(1+N$7)^$D2478*(N2460/M2460)^$E2478*((N2460+N2469)/(M2460+M2469))^$F2478</f>
        <v/>
      </c>
      <c r="O2478" s="40">
        <f>N2478*$G2478*(1+O$7)^$D2478*(O2460/N2460)^$E2478*((O2460+O2469)/(N2460+N2469))^$F2478</f>
        <v/>
      </c>
      <c r="P2478" s="40">
        <f>O2478*$G2478*(1+P$7)^$D2478*(P2460/O2460)^$E2478*((P2460+P2469)/(O2460+O2469))^$F2478</f>
        <v/>
      </c>
      <c r="Q2478" s="40">
        <f>P2478*$G2478*(1+Q$7)^$D2478*(Q2460/P2460)^$E2478*((Q2460+Q2469)/(P2460+P2469))^$F2478</f>
        <v/>
      </c>
      <c r="R2478" s="40">
        <f>Q2478*$G2478*(1+R$7)^$D2478*(R2460/Q2460)^$E2478*((R2460+R2469)/(Q2460+Q2469))^$F2478</f>
        <v/>
      </c>
      <c r="S2478" s="40">
        <f>R2478*$G2478*(1+S$7)^$D2478*(S2460/R2460)^$E2478*((S2460+S2469)/(R2460+R2469))^$F2478</f>
        <v/>
      </c>
      <c r="T2478" s="40">
        <f>S2478*$G2478*(1+T$7)^$D2478*(T2460/S2460)^$E2478*((T2460+T2469)/(S2460+S2469))^$F2478</f>
        <v/>
      </c>
      <c r="U2478" s="40">
        <f>T2478*$G2478*(1+U$7)^$D2478*(U2460/T2460)^$E2478*((U2460+U2469)/(T2460+T2469))^$F2478</f>
        <v/>
      </c>
      <c r="V2478" s="40">
        <f>U2478*$G2478*(1+V$7)^$D2478*(V2460/U2460)^$E2478*((V2460+V2469)/(U2460+U2469))^$F2478</f>
        <v/>
      </c>
      <c r="W2478" s="40">
        <f>V2478*$G2478*(1+W$7)^$D2478*(W2460/V2460)^$E2478*((W2460+W2469)/(V2460+V2469))^$F2478</f>
        <v/>
      </c>
      <c r="X2478" s="40">
        <f>W2478*$G2478*(1+X$7)^$D2478*(X2460/W2460)^$E2478*((X2460+X2469)/(W2460+W2469))^$F2478</f>
        <v/>
      </c>
      <c r="Y2478" s="40">
        <f>X2478*$G2478*(1+Y$7)^$D2478*(Y2460/X2460)^$E2478*((Y2460+Y2469)/(X2460+X2469))^$F2478</f>
        <v/>
      </c>
      <c r="Z2478" s="40">
        <f>Y2478*$G2478*(1+Z$7)^$D2478*(Z2460/Y2460)^$E2478*((Z2460+Z2469)/(Y2460+Y2469))^$F2478</f>
        <v/>
      </c>
      <c r="AA2478" s="40">
        <f>Z2478*$G2478*(1+AA$7)^$D2478*(AA2460/Z2460)^$E2478*((AA2460+AA2469)/(Z2460+Z2469))^$F2478</f>
        <v/>
      </c>
      <c r="AB2478" s="40">
        <f>AA2478*$G2478*(1+AB$7)^$D2478*(AB2460/AA2460)^$E2478*((AB2460+AB2469)/(AA2460+AA2469))^$F2478</f>
        <v/>
      </c>
      <c r="AC2478" s="40">
        <f>AB2478*$G2478*(1+AC$7)^$D2478*(AC2460/AB2460)^$E2478*((AC2460+AC2469)/(AB2460+AB2469))^$F2478</f>
        <v/>
      </c>
      <c r="AD2478" s="40">
        <f>AC2478*$G2478*(1+AD$7)^$D2478*(AD2460/AC2460)^$E2478*((AD2460+AD2469)/(AC2460+AC2469))^$F2478</f>
        <v/>
      </c>
      <c r="AF2478" s="11">
        <f>CodePrefix&amp;$A2478&amp;IF($C2478="","","."&amp;$C2478&amp;"."&amp;$B2478)&amp;INDEX(VarEnd,MATCH($A2478,VarKey,0))&amp;AF$5</f>
        <v/>
      </c>
      <c r="AG2478" s="39">
        <f>INDEX(Inputs!$X$5:$X$132,MATCH($B2478&amp;"|"&amp;$C2478,Inputs!$A$5:$A$132,0))</f>
        <v/>
      </c>
      <c r="AH2478" s="40">
        <f>AG2478*$G2478*(1+AH$7)^$D2478*(AH2460/AG2460)^$E2478*((AH2460+AH2469)/(AG2460+AG2469))^$F2478</f>
        <v/>
      </c>
      <c r="AI2478" s="40">
        <f>AH2478*$G2478*(1+AI$7)^$D2478*(AI2460/AH2460)^$E2478*((AI2460+AI2469)/(AH2460+AH2469))^$F2478</f>
        <v/>
      </c>
      <c r="AJ2478" s="40">
        <f>AI2478*$G2478*(1+AJ$7)^$D2478*(AJ2460/AI2460)^$E2478*((AJ2460+AJ2469)/(AI2460+AI2469))^$F2478</f>
        <v/>
      </c>
      <c r="AK2478" s="40">
        <f>AJ2478*$G2478*(1+AK$7)^$D2478*(AK2460/AJ2460)^$E2478*((AK2460+AK2469)/(AJ2460+AJ2469))^$F2478</f>
        <v/>
      </c>
      <c r="AL2478" s="40">
        <f>AK2478*$G2478*(1+AL$7)^$D2478*(AL2460/AK2460)^$E2478*((AL2460+AL2469)/(AK2460+AK2469))^$F2478</f>
        <v/>
      </c>
      <c r="AM2478" s="40">
        <f>AL2478*$G2478*(1+AM$7)^$D2478*(AM2460/AL2460)^$E2478*((AM2460+AM2469)/(AL2460+AL2469))^$F2478</f>
        <v/>
      </c>
      <c r="AN2478" s="40">
        <f>AM2478*$G2478*(1+AN$7)^$D2478*(AN2460/AM2460)^$E2478*((AN2460+AN2469)/(AM2460+AM2469))^$F2478</f>
        <v/>
      </c>
      <c r="AO2478" s="40">
        <f>AN2478*$G2478*(1+AO$7)^$D2478*(AO2460/AN2460)^$E2478*((AO2460+AO2469)/(AN2460+AN2469))^$F2478</f>
        <v/>
      </c>
      <c r="AP2478" s="40">
        <f>AO2478*$G2478*(1+AP$7)^$D2478*(AP2460/AO2460)^$E2478*((AP2460+AP2469)/(AO2460+AO2469))^$F2478</f>
        <v/>
      </c>
      <c r="AQ2478" s="40">
        <f>AP2478*$G2478*(1+AQ$7)^$D2478*(AQ2460/AP2460)^$E2478*((AQ2460+AQ2469)/(AP2460+AP2469))^$F2478</f>
        <v/>
      </c>
      <c r="AR2478" s="40">
        <f>AQ2478*$G2478*(1+AR$7)^$D2478*(AR2460/AQ2460)^$E2478*((AR2460+AR2469)/(AQ2460+AQ2469))^$F2478</f>
        <v/>
      </c>
      <c r="AS2478" s="40">
        <f>AR2478*$G2478*(1+AS$7)^$D2478*(AS2460/AR2460)^$E2478*((AS2460+AS2469)/(AR2460+AR2469))^$F2478</f>
        <v/>
      </c>
      <c r="AT2478" s="40">
        <f>AS2478*$G2478*(1+AT$7)^$D2478*(AT2460/AS2460)^$E2478*((AT2460+AT2469)/(AS2460+AS2469))^$F2478</f>
        <v/>
      </c>
      <c r="AU2478" s="40">
        <f>AT2478*$G2478*(1+AU$7)^$D2478*(AU2460/AT2460)^$E2478*((AU2460+AU2469)/(AT2460+AT2469))^$F2478</f>
        <v/>
      </c>
      <c r="AV2478" s="40">
        <f>AU2478*$G2478*(1+AV$7)^$D2478*(AV2460/AU2460)^$E2478*((AV2460+AV2469)/(AU2460+AU2469))^$F2478</f>
        <v/>
      </c>
      <c r="AW2478" s="40">
        <f>AV2478*$G2478*(1+AW$7)^$D2478*(AW2460/AV2460)^$E2478*((AW2460+AW2469)/(AV2460+AV2469))^$F2478</f>
        <v/>
      </c>
      <c r="AX2478" s="40">
        <f>AW2478*$G2478*(1+AX$7)^$D2478*(AX2460/AW2460)^$E2478*((AX2460+AX2469)/(AW2460+AW2469))^$F2478</f>
        <v/>
      </c>
      <c r="AY2478" s="40">
        <f>AX2478*$G2478*(1+AY$7)^$D2478*(AY2460/AX2460)^$E2478*((AY2460+AY2469)/(AX2460+AX2469))^$F2478</f>
        <v/>
      </c>
    </row>
    <row r="2479" hidden="1" outlineLevel="2">
      <c r="A2479" s="14" t="inlineStr">
        <is>
          <t>ener</t>
        </is>
      </c>
      <c r="B2479" s="14" t="inlineStr">
        <is>
          <t>oop</t>
        </is>
      </c>
      <c r="C2479" s="14" t="inlineStr">
        <is>
          <t>cem</t>
        </is>
      </c>
      <c r="D2479" s="32">
        <f>INDEX(Inputs!$O$5:$O$132,MATCH($B2479&amp;"|"&amp;$C2479,Inputs!$A$5:$A$132,0))</f>
        <v/>
      </c>
      <c r="E2479" s="32">
        <f>INDEX(Inputs!$P$5:$P$132,MATCH($B2479&amp;"|"&amp;$C2479,Inputs!$A$5:$A$132,0))</f>
        <v/>
      </c>
      <c r="F2479" s="32">
        <f>INDEX(Inputs!$T$5:$T$132,MATCH($B2479&amp;"|"&amp;$C2479,Inputs!$A$5:$A$132,0))</f>
        <v/>
      </c>
      <c r="G2479" s="32">
        <f>INDEX(Inputs!$S$5:$S$132,MATCH($B2479&amp;"|"&amp;$C2479,Inputs!$A$5:$A$132,0))</f>
        <v/>
      </c>
      <c r="H2479" s="14">
        <f>INDEX(VarLab,MATCH($A2479,VarKey,0))&amp;INDEX(MemLab,MATCH($C2479&amp;"|"&amp;$B2479,MemKey,0))</f>
        <v/>
      </c>
      <c r="I2479" s="14">
        <f>INDEX(VarUnit,MATCH($A2479,VarKey,0))</f>
        <v/>
      </c>
      <c r="J2479" s="14">
        <f>INDEX(VarSrc,MATCH($A2479,VarKey,0))</f>
        <v/>
      </c>
      <c r="K2479" s="11">
        <f>CodePrefix&amp;$A2479&amp;IF($C2479="","","."&amp;$C2479&amp;"."&amp;$B2479)&amp;INDEX(VarEnd,MATCH($A2479,VarKey,0))&amp;K$5</f>
        <v/>
      </c>
      <c r="L2479" s="39">
        <f>INDEX(Inputs!$X$5:$X$132,MATCH($B2479&amp;"|"&amp;$C2479,Inputs!$A$5:$A$132,0))</f>
        <v/>
      </c>
      <c r="M2479" s="40">
        <f>L2479*$G2479*(1+M$7)^$D2479*(M2461/L2461)^$E2479*((M2461+M2470)/(L2461+L2470))^$F2479</f>
        <v/>
      </c>
      <c r="N2479" s="40">
        <f>M2479*$G2479*(1+N$7)^$D2479*(N2461/M2461)^$E2479*((N2461+N2470)/(M2461+M2470))^$F2479</f>
        <v/>
      </c>
      <c r="O2479" s="40">
        <f>N2479*$G2479*(1+O$7)^$D2479*(O2461/N2461)^$E2479*((O2461+O2470)/(N2461+N2470))^$F2479</f>
        <v/>
      </c>
      <c r="P2479" s="40">
        <f>O2479*$G2479*(1+P$7)^$D2479*(P2461/O2461)^$E2479*((P2461+P2470)/(O2461+O2470))^$F2479</f>
        <v/>
      </c>
      <c r="Q2479" s="40">
        <f>P2479*$G2479*(1+Q$7)^$D2479*(Q2461/P2461)^$E2479*((Q2461+Q2470)/(P2461+P2470))^$F2479</f>
        <v/>
      </c>
      <c r="R2479" s="40">
        <f>Q2479*$G2479*(1+R$7)^$D2479*(R2461/Q2461)^$E2479*((R2461+R2470)/(Q2461+Q2470))^$F2479</f>
        <v/>
      </c>
      <c r="S2479" s="40">
        <f>R2479*$G2479*(1+S$7)^$D2479*(S2461/R2461)^$E2479*((S2461+S2470)/(R2461+R2470))^$F2479</f>
        <v/>
      </c>
      <c r="T2479" s="40">
        <f>S2479*$G2479*(1+T$7)^$D2479*(T2461/S2461)^$E2479*((T2461+T2470)/(S2461+S2470))^$F2479</f>
        <v/>
      </c>
      <c r="U2479" s="40">
        <f>T2479*$G2479*(1+U$7)^$D2479*(U2461/T2461)^$E2479*((U2461+U2470)/(T2461+T2470))^$F2479</f>
        <v/>
      </c>
      <c r="V2479" s="40">
        <f>U2479*$G2479*(1+V$7)^$D2479*(V2461/U2461)^$E2479*((V2461+V2470)/(U2461+U2470))^$F2479</f>
        <v/>
      </c>
      <c r="W2479" s="40">
        <f>V2479*$G2479*(1+W$7)^$D2479*(W2461/V2461)^$E2479*((W2461+W2470)/(V2461+V2470))^$F2479</f>
        <v/>
      </c>
      <c r="X2479" s="40">
        <f>W2479*$G2479*(1+X$7)^$D2479*(X2461/W2461)^$E2479*((X2461+X2470)/(W2461+W2470))^$F2479</f>
        <v/>
      </c>
      <c r="Y2479" s="40">
        <f>X2479*$G2479*(1+Y$7)^$D2479*(Y2461/X2461)^$E2479*((Y2461+Y2470)/(X2461+X2470))^$F2479</f>
        <v/>
      </c>
      <c r="Z2479" s="40">
        <f>Y2479*$G2479*(1+Z$7)^$D2479*(Z2461/Y2461)^$E2479*((Z2461+Z2470)/(Y2461+Y2470))^$F2479</f>
        <v/>
      </c>
      <c r="AA2479" s="40">
        <f>Z2479*$G2479*(1+AA$7)^$D2479*(AA2461/Z2461)^$E2479*((AA2461+AA2470)/(Z2461+Z2470))^$F2479</f>
        <v/>
      </c>
      <c r="AB2479" s="40">
        <f>AA2479*$G2479*(1+AB$7)^$D2479*(AB2461/AA2461)^$E2479*((AB2461+AB2470)/(AA2461+AA2470))^$F2479</f>
        <v/>
      </c>
      <c r="AC2479" s="40">
        <f>AB2479*$G2479*(1+AC$7)^$D2479*(AC2461/AB2461)^$E2479*((AC2461+AC2470)/(AB2461+AB2470))^$F2479</f>
        <v/>
      </c>
      <c r="AD2479" s="40">
        <f>AC2479*$G2479*(1+AD$7)^$D2479*(AD2461/AC2461)^$E2479*((AD2461+AD2470)/(AC2461+AC2470))^$F2479</f>
        <v/>
      </c>
      <c r="AF2479" s="11">
        <f>CodePrefix&amp;$A2479&amp;IF($C2479="","","."&amp;$C2479&amp;"."&amp;$B2479)&amp;INDEX(VarEnd,MATCH($A2479,VarKey,0))&amp;AF$5</f>
        <v/>
      </c>
      <c r="AG2479" s="39">
        <f>INDEX(Inputs!$X$5:$X$132,MATCH($B2479&amp;"|"&amp;$C2479,Inputs!$A$5:$A$132,0))</f>
        <v/>
      </c>
      <c r="AH2479" s="40">
        <f>AG2479*$G2479*(1+AH$7)^$D2479*(AH2461/AG2461)^$E2479*((AH2461+AH2470)/(AG2461+AG2470))^$F2479</f>
        <v/>
      </c>
      <c r="AI2479" s="40">
        <f>AH2479*$G2479*(1+AI$7)^$D2479*(AI2461/AH2461)^$E2479*((AI2461+AI2470)/(AH2461+AH2470))^$F2479</f>
        <v/>
      </c>
      <c r="AJ2479" s="40">
        <f>AI2479*$G2479*(1+AJ$7)^$D2479*(AJ2461/AI2461)^$E2479*((AJ2461+AJ2470)/(AI2461+AI2470))^$F2479</f>
        <v/>
      </c>
      <c r="AK2479" s="40">
        <f>AJ2479*$G2479*(1+AK$7)^$D2479*(AK2461/AJ2461)^$E2479*((AK2461+AK2470)/(AJ2461+AJ2470))^$F2479</f>
        <v/>
      </c>
      <c r="AL2479" s="40">
        <f>AK2479*$G2479*(1+AL$7)^$D2479*(AL2461/AK2461)^$E2479*((AL2461+AL2470)/(AK2461+AK2470))^$F2479</f>
        <v/>
      </c>
      <c r="AM2479" s="40">
        <f>AL2479*$G2479*(1+AM$7)^$D2479*(AM2461/AL2461)^$E2479*((AM2461+AM2470)/(AL2461+AL2470))^$F2479</f>
        <v/>
      </c>
      <c r="AN2479" s="40">
        <f>AM2479*$G2479*(1+AN$7)^$D2479*(AN2461/AM2461)^$E2479*((AN2461+AN2470)/(AM2461+AM2470))^$F2479</f>
        <v/>
      </c>
      <c r="AO2479" s="40">
        <f>AN2479*$G2479*(1+AO$7)^$D2479*(AO2461/AN2461)^$E2479*((AO2461+AO2470)/(AN2461+AN2470))^$F2479</f>
        <v/>
      </c>
      <c r="AP2479" s="40">
        <f>AO2479*$G2479*(1+AP$7)^$D2479*(AP2461/AO2461)^$E2479*((AP2461+AP2470)/(AO2461+AO2470))^$F2479</f>
        <v/>
      </c>
      <c r="AQ2479" s="40">
        <f>AP2479*$G2479*(1+AQ$7)^$D2479*(AQ2461/AP2461)^$E2479*((AQ2461+AQ2470)/(AP2461+AP2470))^$F2479</f>
        <v/>
      </c>
      <c r="AR2479" s="40">
        <f>AQ2479*$G2479*(1+AR$7)^$D2479*(AR2461/AQ2461)^$E2479*((AR2461+AR2470)/(AQ2461+AQ2470))^$F2479</f>
        <v/>
      </c>
      <c r="AS2479" s="40">
        <f>AR2479*$G2479*(1+AS$7)^$D2479*(AS2461/AR2461)^$E2479*((AS2461+AS2470)/(AR2461+AR2470))^$F2479</f>
        <v/>
      </c>
      <c r="AT2479" s="40">
        <f>AS2479*$G2479*(1+AT$7)^$D2479*(AT2461/AS2461)^$E2479*((AT2461+AT2470)/(AS2461+AS2470))^$F2479</f>
        <v/>
      </c>
      <c r="AU2479" s="40">
        <f>AT2479*$G2479*(1+AU$7)^$D2479*(AU2461/AT2461)^$E2479*((AU2461+AU2470)/(AT2461+AT2470))^$F2479</f>
        <v/>
      </c>
      <c r="AV2479" s="40">
        <f>AU2479*$G2479*(1+AV$7)^$D2479*(AV2461/AU2461)^$E2479*((AV2461+AV2470)/(AU2461+AU2470))^$F2479</f>
        <v/>
      </c>
      <c r="AW2479" s="40">
        <f>AV2479*$G2479*(1+AW$7)^$D2479*(AW2461/AV2461)^$E2479*((AW2461+AW2470)/(AV2461+AV2470))^$F2479</f>
        <v/>
      </c>
      <c r="AX2479" s="40">
        <f>AW2479*$G2479*(1+AX$7)^$D2479*(AX2461/AW2461)^$E2479*((AX2461+AX2470)/(AW2461+AW2470))^$F2479</f>
        <v/>
      </c>
      <c r="AY2479" s="40">
        <f>AX2479*$G2479*(1+AY$7)^$D2479*(AY2461/AX2461)^$E2479*((AY2461+AY2470)/(AX2461+AX2470))^$F2479</f>
        <v/>
      </c>
    </row>
    <row r="2480" hidden="1" outlineLevel="2">
      <c r="A2480" s="14" t="inlineStr">
        <is>
          <t>ener</t>
        </is>
      </c>
      <c r="B2480" s="14" t="inlineStr">
        <is>
          <t>bio</t>
        </is>
      </c>
      <c r="C2480" s="14" t="inlineStr">
        <is>
          <t>cem</t>
        </is>
      </c>
      <c r="D2480" s="32">
        <f>INDEX(Inputs!$O$5:$O$132,MATCH($B2480&amp;"|"&amp;$C2480,Inputs!$A$5:$A$132,0))</f>
        <v/>
      </c>
      <c r="E2480" s="32">
        <f>INDEX(Inputs!$P$5:$P$132,MATCH($B2480&amp;"|"&amp;$C2480,Inputs!$A$5:$A$132,0))</f>
        <v/>
      </c>
      <c r="F2480" s="32">
        <f>INDEX(Inputs!$T$5:$T$132,MATCH($B2480&amp;"|"&amp;$C2480,Inputs!$A$5:$A$132,0))</f>
        <v/>
      </c>
      <c r="G2480" s="32">
        <f>INDEX(Inputs!$S$5:$S$132,MATCH($B2480&amp;"|"&amp;$C2480,Inputs!$A$5:$A$132,0))</f>
        <v/>
      </c>
      <c r="H2480" s="14">
        <f>INDEX(VarLab,MATCH($A2480,VarKey,0))&amp;INDEX(MemLab,MATCH($C2480&amp;"|"&amp;$B2480,MemKey,0))</f>
        <v/>
      </c>
      <c r="I2480" s="14">
        <f>INDEX(VarUnit,MATCH($A2480,VarKey,0))</f>
        <v/>
      </c>
      <c r="J2480" s="14">
        <f>INDEX(VarSrc,MATCH($A2480,VarKey,0))</f>
        <v/>
      </c>
      <c r="K2480" s="11">
        <f>CodePrefix&amp;$A2480&amp;IF($C2480="","","."&amp;$C2480&amp;"."&amp;$B2480)&amp;INDEX(VarEnd,MATCH($A2480,VarKey,0))&amp;K$5</f>
        <v/>
      </c>
      <c r="L2480" s="39">
        <f>INDEX(Inputs!$X$5:$X$132,MATCH($B2480&amp;"|"&amp;$C2480,Inputs!$A$5:$A$132,0))</f>
        <v/>
      </c>
      <c r="M2480" s="40">
        <f>L2480*$G2480*(1+M$7)^$D2480*(M2462/L2462)^$E2480*((M2462+M2471)/(L2462+L2471))^$F2480</f>
        <v/>
      </c>
      <c r="N2480" s="40">
        <f>M2480*$G2480*(1+N$7)^$D2480*(N2462/M2462)^$E2480*((N2462+N2471)/(M2462+M2471))^$F2480</f>
        <v/>
      </c>
      <c r="O2480" s="40">
        <f>N2480*$G2480*(1+O$7)^$D2480*(O2462/N2462)^$E2480*((O2462+O2471)/(N2462+N2471))^$F2480</f>
        <v/>
      </c>
      <c r="P2480" s="40">
        <f>O2480*$G2480*(1+P$7)^$D2480*(P2462/O2462)^$E2480*((P2462+P2471)/(O2462+O2471))^$F2480</f>
        <v/>
      </c>
      <c r="Q2480" s="40">
        <f>P2480*$G2480*(1+Q$7)^$D2480*(Q2462/P2462)^$E2480*((Q2462+Q2471)/(P2462+P2471))^$F2480</f>
        <v/>
      </c>
      <c r="R2480" s="40">
        <f>Q2480*$G2480*(1+R$7)^$D2480*(R2462/Q2462)^$E2480*((R2462+R2471)/(Q2462+Q2471))^$F2480</f>
        <v/>
      </c>
      <c r="S2480" s="40">
        <f>R2480*$G2480*(1+S$7)^$D2480*(S2462/R2462)^$E2480*((S2462+S2471)/(R2462+R2471))^$F2480</f>
        <v/>
      </c>
      <c r="T2480" s="40">
        <f>S2480*$G2480*(1+T$7)^$D2480*(T2462/S2462)^$E2480*((T2462+T2471)/(S2462+S2471))^$F2480</f>
        <v/>
      </c>
      <c r="U2480" s="40">
        <f>T2480*$G2480*(1+U$7)^$D2480*(U2462/T2462)^$E2480*((U2462+U2471)/(T2462+T2471))^$F2480</f>
        <v/>
      </c>
      <c r="V2480" s="40">
        <f>U2480*$G2480*(1+V$7)^$D2480*(V2462/U2462)^$E2480*((V2462+V2471)/(U2462+U2471))^$F2480</f>
        <v/>
      </c>
      <c r="W2480" s="40">
        <f>V2480*$G2480*(1+W$7)^$D2480*(W2462/V2462)^$E2480*((W2462+W2471)/(V2462+V2471))^$F2480</f>
        <v/>
      </c>
      <c r="X2480" s="40">
        <f>W2480*$G2480*(1+X$7)^$D2480*(X2462/W2462)^$E2480*((X2462+X2471)/(W2462+W2471))^$F2480</f>
        <v/>
      </c>
      <c r="Y2480" s="40">
        <f>X2480*$G2480*(1+Y$7)^$D2480*(Y2462/X2462)^$E2480*((Y2462+Y2471)/(X2462+X2471))^$F2480</f>
        <v/>
      </c>
      <c r="Z2480" s="40">
        <f>Y2480*$G2480*(1+Z$7)^$D2480*(Z2462/Y2462)^$E2480*((Z2462+Z2471)/(Y2462+Y2471))^$F2480</f>
        <v/>
      </c>
      <c r="AA2480" s="40">
        <f>Z2480*$G2480*(1+AA$7)^$D2480*(AA2462/Z2462)^$E2480*((AA2462+AA2471)/(Z2462+Z2471))^$F2480</f>
        <v/>
      </c>
      <c r="AB2480" s="40">
        <f>AA2480*$G2480*(1+AB$7)^$D2480*(AB2462/AA2462)^$E2480*((AB2462+AB2471)/(AA2462+AA2471))^$F2480</f>
        <v/>
      </c>
      <c r="AC2480" s="40">
        <f>AB2480*$G2480*(1+AC$7)^$D2480*(AC2462/AB2462)^$E2480*((AC2462+AC2471)/(AB2462+AB2471))^$F2480</f>
        <v/>
      </c>
      <c r="AD2480" s="40">
        <f>AC2480*$G2480*(1+AD$7)^$D2480*(AD2462/AC2462)^$E2480*((AD2462+AD2471)/(AC2462+AC2471))^$F2480</f>
        <v/>
      </c>
      <c r="AF2480" s="11">
        <f>CodePrefix&amp;$A2480&amp;IF($C2480="","","."&amp;$C2480&amp;"."&amp;$B2480)&amp;INDEX(VarEnd,MATCH($A2480,VarKey,0))&amp;AF$5</f>
        <v/>
      </c>
      <c r="AG2480" s="39">
        <f>INDEX(Inputs!$X$5:$X$132,MATCH($B2480&amp;"|"&amp;$C2480,Inputs!$A$5:$A$132,0))</f>
        <v/>
      </c>
      <c r="AH2480" s="40">
        <f>AG2480*$G2480*(1+AH$7)^$D2480*(AH2462/AG2462)^$E2480*((AH2462+AH2471)/(AG2462+AG2471))^$F2480</f>
        <v/>
      </c>
      <c r="AI2480" s="40">
        <f>AH2480*$G2480*(1+AI$7)^$D2480*(AI2462/AH2462)^$E2480*((AI2462+AI2471)/(AH2462+AH2471))^$F2480</f>
        <v/>
      </c>
      <c r="AJ2480" s="40">
        <f>AI2480*$G2480*(1+AJ$7)^$D2480*(AJ2462/AI2462)^$E2480*((AJ2462+AJ2471)/(AI2462+AI2471))^$F2480</f>
        <v/>
      </c>
      <c r="AK2480" s="40">
        <f>AJ2480*$G2480*(1+AK$7)^$D2480*(AK2462/AJ2462)^$E2480*((AK2462+AK2471)/(AJ2462+AJ2471))^$F2480</f>
        <v/>
      </c>
      <c r="AL2480" s="40">
        <f>AK2480*$G2480*(1+AL$7)^$D2480*(AL2462/AK2462)^$E2480*((AL2462+AL2471)/(AK2462+AK2471))^$F2480</f>
        <v/>
      </c>
      <c r="AM2480" s="40">
        <f>AL2480*$G2480*(1+AM$7)^$D2480*(AM2462/AL2462)^$E2480*((AM2462+AM2471)/(AL2462+AL2471))^$F2480</f>
        <v/>
      </c>
      <c r="AN2480" s="40">
        <f>AM2480*$G2480*(1+AN$7)^$D2480*(AN2462/AM2462)^$E2480*((AN2462+AN2471)/(AM2462+AM2471))^$F2480</f>
        <v/>
      </c>
      <c r="AO2480" s="40">
        <f>AN2480*$G2480*(1+AO$7)^$D2480*(AO2462/AN2462)^$E2480*((AO2462+AO2471)/(AN2462+AN2471))^$F2480</f>
        <v/>
      </c>
      <c r="AP2480" s="40">
        <f>AO2480*$G2480*(1+AP$7)^$D2480*(AP2462/AO2462)^$E2480*((AP2462+AP2471)/(AO2462+AO2471))^$F2480</f>
        <v/>
      </c>
      <c r="AQ2480" s="40">
        <f>AP2480*$G2480*(1+AQ$7)^$D2480*(AQ2462/AP2462)^$E2480*((AQ2462+AQ2471)/(AP2462+AP2471))^$F2480</f>
        <v/>
      </c>
      <c r="AR2480" s="40">
        <f>AQ2480*$G2480*(1+AR$7)^$D2480*(AR2462/AQ2462)^$E2480*((AR2462+AR2471)/(AQ2462+AQ2471))^$F2480</f>
        <v/>
      </c>
      <c r="AS2480" s="40">
        <f>AR2480*$G2480*(1+AS$7)^$D2480*(AS2462/AR2462)^$E2480*((AS2462+AS2471)/(AR2462+AR2471))^$F2480</f>
        <v/>
      </c>
      <c r="AT2480" s="40">
        <f>AS2480*$G2480*(1+AT$7)^$D2480*(AT2462/AS2462)^$E2480*((AT2462+AT2471)/(AS2462+AS2471))^$F2480</f>
        <v/>
      </c>
      <c r="AU2480" s="40">
        <f>AT2480*$G2480*(1+AU$7)^$D2480*(AU2462/AT2462)^$E2480*((AU2462+AU2471)/(AT2462+AT2471))^$F2480</f>
        <v/>
      </c>
      <c r="AV2480" s="40">
        <f>AU2480*$G2480*(1+AV$7)^$D2480*(AV2462/AU2462)^$E2480*((AV2462+AV2471)/(AU2462+AU2471))^$F2480</f>
        <v/>
      </c>
      <c r="AW2480" s="40">
        <f>AV2480*$G2480*(1+AW$7)^$D2480*(AW2462/AV2462)^$E2480*((AW2462+AW2471)/(AV2462+AV2471))^$F2480</f>
        <v/>
      </c>
      <c r="AX2480" s="40">
        <f>AW2480*$G2480*(1+AX$7)^$D2480*(AX2462/AW2462)^$E2480*((AX2462+AX2471)/(AW2462+AW2471))^$F2480</f>
        <v/>
      </c>
      <c r="AY2480" s="40">
        <f>AX2480*$G2480*(1+AY$7)^$D2480*(AY2462/AX2462)^$E2480*((AY2462+AY2471)/(AX2462+AX2471))^$F2480</f>
        <v/>
      </c>
    </row>
    <row r="2481" hidden="1" outlineLevel="2"/>
    <row r="2482" hidden="1" outlineLevel="2">
      <c r="A2482" s="14" t="inlineStr">
        <is>
          <t>co2</t>
        </is>
      </c>
      <c r="B2482" s="14" t="inlineStr">
        <is>
          <t>coa</t>
        </is>
      </c>
      <c r="C2482" s="14" t="inlineStr">
        <is>
          <t>cem</t>
        </is>
      </c>
      <c r="D2482" s="32">
        <f>INDEX(Inputs!$W$5:$W$132,MATCH($B2482&amp;"|"&amp;$C2482,Inputs!$A$5:$A$132,0))</f>
        <v/>
      </c>
      <c r="E2482" s="36" t="n"/>
      <c r="F2482" s="36" t="n"/>
      <c r="G2482" s="36" t="n"/>
      <c r="H2482" s="14">
        <f>INDEX(VarLab,MATCH($A2482,VarKey,0))&amp;INDEX(MemLab,MATCH($C2482&amp;"|"&amp;$B2482,MemKey,0))</f>
        <v/>
      </c>
      <c r="I2482" s="14">
        <f>INDEX(VarUnit,MATCH($A2482,VarKey,0))</f>
        <v/>
      </c>
      <c r="J2482" s="14">
        <f>INDEX(VarSrc,MATCH($A2482,VarKey,0))</f>
        <v/>
      </c>
      <c r="K2482" s="11">
        <f>CodePrefix&amp;$A2482&amp;IF($C2482="","","."&amp;$C2482&amp;"."&amp;$B2482)&amp;INDEX(VarEnd,MATCH($A2482,VarKey,0))&amp;K$5</f>
        <v/>
      </c>
      <c r="L2482" s="15">
        <f>L2473*Settings!$C$13*$D2482</f>
        <v/>
      </c>
      <c r="M2482" s="16">
        <f>M2473*Settings!$C$13*$D2482</f>
        <v/>
      </c>
      <c r="N2482" s="16">
        <f>N2473*Settings!$C$13*$D2482</f>
        <v/>
      </c>
      <c r="O2482" s="16">
        <f>O2473*Settings!$C$13*$D2482</f>
        <v/>
      </c>
      <c r="P2482" s="16">
        <f>P2473*Settings!$C$13*$D2482</f>
        <v/>
      </c>
      <c r="Q2482" s="16">
        <f>Q2473*Settings!$C$13*$D2482</f>
        <v/>
      </c>
      <c r="R2482" s="16">
        <f>R2473*Settings!$C$13*$D2482</f>
        <v/>
      </c>
      <c r="S2482" s="16">
        <f>S2473*Settings!$C$13*$D2482</f>
        <v/>
      </c>
      <c r="T2482" s="16">
        <f>T2473*Settings!$C$13*$D2482</f>
        <v/>
      </c>
      <c r="U2482" s="16">
        <f>U2473*Settings!$C$13*$D2482</f>
        <v/>
      </c>
      <c r="V2482" s="16">
        <f>V2473*Settings!$C$13*$D2482</f>
        <v/>
      </c>
      <c r="W2482" s="16">
        <f>W2473*Settings!$C$13*$D2482</f>
        <v/>
      </c>
      <c r="X2482" s="16">
        <f>X2473*Settings!$C$13*$D2482</f>
        <v/>
      </c>
      <c r="Y2482" s="16">
        <f>Y2473*Settings!$C$13*$D2482</f>
        <v/>
      </c>
      <c r="Z2482" s="16">
        <f>Z2473*Settings!$C$13*$D2482</f>
        <v/>
      </c>
      <c r="AA2482" s="16">
        <f>AA2473*Settings!$C$13*$D2482</f>
        <v/>
      </c>
      <c r="AB2482" s="16">
        <f>AB2473*Settings!$C$13*$D2482</f>
        <v/>
      </c>
      <c r="AC2482" s="16">
        <f>AC2473*Settings!$C$13*$D2482</f>
        <v/>
      </c>
      <c r="AD2482" s="16">
        <f>AD2473*Settings!$C$13*$D2482</f>
        <v/>
      </c>
      <c r="AF2482" s="11">
        <f>CodePrefix&amp;$A2482&amp;IF($C2482="","","."&amp;$C2482&amp;"."&amp;$B2482)&amp;INDEX(VarEnd,MATCH($A2482,VarKey,0))&amp;AF$5</f>
        <v/>
      </c>
      <c r="AG2482" s="15">
        <f>AG2473*Settings!$C$13*$D2482</f>
        <v/>
      </c>
      <c r="AH2482" s="16">
        <f>AH2473*Settings!$C$13*$D2482</f>
        <v/>
      </c>
      <c r="AI2482" s="16">
        <f>AI2473*Settings!$C$13*$D2482</f>
        <v/>
      </c>
      <c r="AJ2482" s="16">
        <f>AJ2473*Settings!$C$13*$D2482</f>
        <v/>
      </c>
      <c r="AK2482" s="16">
        <f>AK2473*Settings!$C$13*$D2482</f>
        <v/>
      </c>
      <c r="AL2482" s="16">
        <f>AL2473*Settings!$C$13*$D2482</f>
        <v/>
      </c>
      <c r="AM2482" s="16">
        <f>AM2473*Settings!$C$13*$D2482</f>
        <v/>
      </c>
      <c r="AN2482" s="16">
        <f>AN2473*Settings!$C$13*$D2482</f>
        <v/>
      </c>
      <c r="AO2482" s="16">
        <f>AO2473*Settings!$C$13*$D2482</f>
        <v/>
      </c>
      <c r="AP2482" s="16">
        <f>AP2473*Settings!$C$13*$D2482</f>
        <v/>
      </c>
      <c r="AQ2482" s="16">
        <f>AQ2473*Settings!$C$13*$D2482</f>
        <v/>
      </c>
      <c r="AR2482" s="16">
        <f>AR2473*Settings!$C$13*$D2482</f>
        <v/>
      </c>
      <c r="AS2482" s="16">
        <f>AS2473*Settings!$C$13*$D2482</f>
        <v/>
      </c>
      <c r="AT2482" s="16">
        <f>AT2473*Settings!$C$13*$D2482</f>
        <v/>
      </c>
      <c r="AU2482" s="16">
        <f>AU2473*Settings!$C$13*$D2482</f>
        <v/>
      </c>
      <c r="AV2482" s="16">
        <f>AV2473*Settings!$C$13*$D2482</f>
        <v/>
      </c>
      <c r="AW2482" s="16">
        <f>AW2473*Settings!$C$13*$D2482</f>
        <v/>
      </c>
      <c r="AX2482" s="16">
        <f>AX2473*Settings!$C$13*$D2482</f>
        <v/>
      </c>
      <c r="AY2482" s="16">
        <f>AY2473*Settings!$C$13*$D2482</f>
        <v/>
      </c>
    </row>
    <row r="2483" hidden="1" outlineLevel="2">
      <c r="A2483" s="14" t="inlineStr">
        <is>
          <t>co2</t>
        </is>
      </c>
      <c r="B2483" s="14" t="inlineStr">
        <is>
          <t>nga</t>
        </is>
      </c>
      <c r="C2483" s="14" t="inlineStr">
        <is>
          <t>cem</t>
        </is>
      </c>
      <c r="D2483" s="32">
        <f>INDEX(Inputs!$W$5:$W$132,MATCH($B2483&amp;"|"&amp;$C2483,Inputs!$A$5:$A$132,0))</f>
        <v/>
      </c>
      <c r="E2483" s="36" t="n"/>
      <c r="F2483" s="36" t="n"/>
      <c r="G2483" s="36" t="n"/>
      <c r="H2483" s="14">
        <f>INDEX(VarLab,MATCH($A2483,VarKey,0))&amp;INDEX(MemLab,MATCH($C2483&amp;"|"&amp;$B2483,MemKey,0))</f>
        <v/>
      </c>
      <c r="I2483" s="14">
        <f>INDEX(VarUnit,MATCH($A2483,VarKey,0))</f>
        <v/>
      </c>
      <c r="J2483" s="14">
        <f>INDEX(VarSrc,MATCH($A2483,VarKey,0))</f>
        <v/>
      </c>
      <c r="K2483" s="11">
        <f>CodePrefix&amp;$A2483&amp;IF($C2483="","","."&amp;$C2483&amp;"."&amp;$B2483)&amp;INDEX(VarEnd,MATCH($A2483,VarKey,0))&amp;K$5</f>
        <v/>
      </c>
      <c r="L2483" s="15">
        <f>L2474*Settings!$C$13*$D2483</f>
        <v/>
      </c>
      <c r="M2483" s="16">
        <f>M2474*Settings!$C$13*$D2483</f>
        <v/>
      </c>
      <c r="N2483" s="16">
        <f>N2474*Settings!$C$13*$D2483</f>
        <v/>
      </c>
      <c r="O2483" s="16">
        <f>O2474*Settings!$C$13*$D2483</f>
        <v/>
      </c>
      <c r="P2483" s="16">
        <f>P2474*Settings!$C$13*$D2483</f>
        <v/>
      </c>
      <c r="Q2483" s="16">
        <f>Q2474*Settings!$C$13*$D2483</f>
        <v/>
      </c>
      <c r="R2483" s="16">
        <f>R2474*Settings!$C$13*$D2483</f>
        <v/>
      </c>
      <c r="S2483" s="16">
        <f>S2474*Settings!$C$13*$D2483</f>
        <v/>
      </c>
      <c r="T2483" s="16">
        <f>T2474*Settings!$C$13*$D2483</f>
        <v/>
      </c>
      <c r="U2483" s="16">
        <f>U2474*Settings!$C$13*$D2483</f>
        <v/>
      </c>
      <c r="V2483" s="16">
        <f>V2474*Settings!$C$13*$D2483</f>
        <v/>
      </c>
      <c r="W2483" s="16">
        <f>W2474*Settings!$C$13*$D2483</f>
        <v/>
      </c>
      <c r="X2483" s="16">
        <f>X2474*Settings!$C$13*$D2483</f>
        <v/>
      </c>
      <c r="Y2483" s="16">
        <f>Y2474*Settings!$C$13*$D2483</f>
        <v/>
      </c>
      <c r="Z2483" s="16">
        <f>Z2474*Settings!$C$13*$D2483</f>
        <v/>
      </c>
      <c r="AA2483" s="16">
        <f>AA2474*Settings!$C$13*$D2483</f>
        <v/>
      </c>
      <c r="AB2483" s="16">
        <f>AB2474*Settings!$C$13*$D2483</f>
        <v/>
      </c>
      <c r="AC2483" s="16">
        <f>AC2474*Settings!$C$13*$D2483</f>
        <v/>
      </c>
      <c r="AD2483" s="16">
        <f>AD2474*Settings!$C$13*$D2483</f>
        <v/>
      </c>
      <c r="AF2483" s="11">
        <f>CodePrefix&amp;$A2483&amp;IF($C2483="","","."&amp;$C2483&amp;"."&amp;$B2483)&amp;INDEX(VarEnd,MATCH($A2483,VarKey,0))&amp;AF$5</f>
        <v/>
      </c>
      <c r="AG2483" s="15">
        <f>AG2474*Settings!$C$13*$D2483</f>
        <v/>
      </c>
      <c r="AH2483" s="16">
        <f>AH2474*Settings!$C$13*$D2483</f>
        <v/>
      </c>
      <c r="AI2483" s="16">
        <f>AI2474*Settings!$C$13*$D2483</f>
        <v/>
      </c>
      <c r="AJ2483" s="16">
        <f>AJ2474*Settings!$C$13*$D2483</f>
        <v/>
      </c>
      <c r="AK2483" s="16">
        <f>AK2474*Settings!$C$13*$D2483</f>
        <v/>
      </c>
      <c r="AL2483" s="16">
        <f>AL2474*Settings!$C$13*$D2483</f>
        <v/>
      </c>
      <c r="AM2483" s="16">
        <f>AM2474*Settings!$C$13*$D2483</f>
        <v/>
      </c>
      <c r="AN2483" s="16">
        <f>AN2474*Settings!$C$13*$D2483</f>
        <v/>
      </c>
      <c r="AO2483" s="16">
        <f>AO2474*Settings!$C$13*$D2483</f>
        <v/>
      </c>
      <c r="AP2483" s="16">
        <f>AP2474*Settings!$C$13*$D2483</f>
        <v/>
      </c>
      <c r="AQ2483" s="16">
        <f>AQ2474*Settings!$C$13*$D2483</f>
        <v/>
      </c>
      <c r="AR2483" s="16">
        <f>AR2474*Settings!$C$13*$D2483</f>
        <v/>
      </c>
      <c r="AS2483" s="16">
        <f>AS2474*Settings!$C$13*$D2483</f>
        <v/>
      </c>
      <c r="AT2483" s="16">
        <f>AT2474*Settings!$C$13*$D2483</f>
        <v/>
      </c>
      <c r="AU2483" s="16">
        <f>AU2474*Settings!$C$13*$D2483</f>
        <v/>
      </c>
      <c r="AV2483" s="16">
        <f>AV2474*Settings!$C$13*$D2483</f>
        <v/>
      </c>
      <c r="AW2483" s="16">
        <f>AW2474*Settings!$C$13*$D2483</f>
        <v/>
      </c>
      <c r="AX2483" s="16">
        <f>AX2474*Settings!$C$13*$D2483</f>
        <v/>
      </c>
      <c r="AY2483" s="16">
        <f>AY2474*Settings!$C$13*$D2483</f>
        <v/>
      </c>
    </row>
    <row r="2484" hidden="1" outlineLevel="2">
      <c r="A2484" s="14" t="inlineStr">
        <is>
          <t>co2</t>
        </is>
      </c>
      <c r="B2484" s="14" t="inlineStr">
        <is>
          <t>gso</t>
        </is>
      </c>
      <c r="C2484" s="14" t="inlineStr">
        <is>
          <t>cem</t>
        </is>
      </c>
      <c r="D2484" s="32">
        <f>INDEX(Inputs!$W$5:$W$132,MATCH($B2484&amp;"|"&amp;$C2484,Inputs!$A$5:$A$132,0))</f>
        <v/>
      </c>
      <c r="E2484" s="36" t="n"/>
      <c r="F2484" s="36" t="n"/>
      <c r="G2484" s="36" t="n"/>
      <c r="H2484" s="14">
        <f>INDEX(VarLab,MATCH($A2484,VarKey,0))&amp;INDEX(MemLab,MATCH($C2484&amp;"|"&amp;$B2484,MemKey,0))</f>
        <v/>
      </c>
      <c r="I2484" s="14">
        <f>INDEX(VarUnit,MATCH($A2484,VarKey,0))</f>
        <v/>
      </c>
      <c r="J2484" s="14">
        <f>INDEX(VarSrc,MATCH($A2484,VarKey,0))</f>
        <v/>
      </c>
      <c r="K2484" s="11">
        <f>CodePrefix&amp;$A2484&amp;IF($C2484="","","."&amp;$C2484&amp;"."&amp;$B2484)&amp;INDEX(VarEnd,MATCH($A2484,VarKey,0))&amp;K$5</f>
        <v/>
      </c>
      <c r="L2484" s="15">
        <f>L2475*Settings!$C$13*$D2484</f>
        <v/>
      </c>
      <c r="M2484" s="16">
        <f>M2475*Settings!$C$13*$D2484</f>
        <v/>
      </c>
      <c r="N2484" s="16">
        <f>N2475*Settings!$C$13*$D2484</f>
        <v/>
      </c>
      <c r="O2484" s="16">
        <f>O2475*Settings!$C$13*$D2484</f>
        <v/>
      </c>
      <c r="P2484" s="16">
        <f>P2475*Settings!$C$13*$D2484</f>
        <v/>
      </c>
      <c r="Q2484" s="16">
        <f>Q2475*Settings!$C$13*$D2484</f>
        <v/>
      </c>
      <c r="R2484" s="16">
        <f>R2475*Settings!$C$13*$D2484</f>
        <v/>
      </c>
      <c r="S2484" s="16">
        <f>S2475*Settings!$C$13*$D2484</f>
        <v/>
      </c>
      <c r="T2484" s="16">
        <f>T2475*Settings!$C$13*$D2484</f>
        <v/>
      </c>
      <c r="U2484" s="16">
        <f>U2475*Settings!$C$13*$D2484</f>
        <v/>
      </c>
      <c r="V2484" s="16">
        <f>V2475*Settings!$C$13*$D2484</f>
        <v/>
      </c>
      <c r="W2484" s="16">
        <f>W2475*Settings!$C$13*$D2484</f>
        <v/>
      </c>
      <c r="X2484" s="16">
        <f>X2475*Settings!$C$13*$D2484</f>
        <v/>
      </c>
      <c r="Y2484" s="16">
        <f>Y2475*Settings!$C$13*$D2484</f>
        <v/>
      </c>
      <c r="Z2484" s="16">
        <f>Z2475*Settings!$C$13*$D2484</f>
        <v/>
      </c>
      <c r="AA2484" s="16">
        <f>AA2475*Settings!$C$13*$D2484</f>
        <v/>
      </c>
      <c r="AB2484" s="16">
        <f>AB2475*Settings!$C$13*$D2484</f>
        <v/>
      </c>
      <c r="AC2484" s="16">
        <f>AC2475*Settings!$C$13*$D2484</f>
        <v/>
      </c>
      <c r="AD2484" s="16">
        <f>AD2475*Settings!$C$13*$D2484</f>
        <v/>
      </c>
      <c r="AF2484" s="11">
        <f>CodePrefix&amp;$A2484&amp;IF($C2484="","","."&amp;$C2484&amp;"."&amp;$B2484)&amp;INDEX(VarEnd,MATCH($A2484,VarKey,0))&amp;AF$5</f>
        <v/>
      </c>
      <c r="AG2484" s="15">
        <f>AG2475*Settings!$C$13*$D2484</f>
        <v/>
      </c>
      <c r="AH2484" s="16">
        <f>AH2475*Settings!$C$13*$D2484</f>
        <v/>
      </c>
      <c r="AI2484" s="16">
        <f>AI2475*Settings!$C$13*$D2484</f>
        <v/>
      </c>
      <c r="AJ2484" s="16">
        <f>AJ2475*Settings!$C$13*$D2484</f>
        <v/>
      </c>
      <c r="AK2484" s="16">
        <f>AK2475*Settings!$C$13*$D2484</f>
        <v/>
      </c>
      <c r="AL2484" s="16">
        <f>AL2475*Settings!$C$13*$D2484</f>
        <v/>
      </c>
      <c r="AM2484" s="16">
        <f>AM2475*Settings!$C$13*$D2484</f>
        <v/>
      </c>
      <c r="AN2484" s="16">
        <f>AN2475*Settings!$C$13*$D2484</f>
        <v/>
      </c>
      <c r="AO2484" s="16">
        <f>AO2475*Settings!$C$13*$D2484</f>
        <v/>
      </c>
      <c r="AP2484" s="16">
        <f>AP2475*Settings!$C$13*$D2484</f>
        <v/>
      </c>
      <c r="AQ2484" s="16">
        <f>AQ2475*Settings!$C$13*$D2484</f>
        <v/>
      </c>
      <c r="AR2484" s="16">
        <f>AR2475*Settings!$C$13*$D2484</f>
        <v/>
      </c>
      <c r="AS2484" s="16">
        <f>AS2475*Settings!$C$13*$D2484</f>
        <v/>
      </c>
      <c r="AT2484" s="16">
        <f>AT2475*Settings!$C$13*$D2484</f>
        <v/>
      </c>
      <c r="AU2484" s="16">
        <f>AU2475*Settings!$C$13*$D2484</f>
        <v/>
      </c>
      <c r="AV2484" s="16">
        <f>AV2475*Settings!$C$13*$D2484</f>
        <v/>
      </c>
      <c r="AW2484" s="16">
        <f>AW2475*Settings!$C$13*$D2484</f>
        <v/>
      </c>
      <c r="AX2484" s="16">
        <f>AX2475*Settings!$C$13*$D2484</f>
        <v/>
      </c>
      <c r="AY2484" s="16">
        <f>AY2475*Settings!$C$13*$D2484</f>
        <v/>
      </c>
    </row>
    <row r="2485" hidden="1" outlineLevel="2">
      <c r="A2485" s="14" t="inlineStr">
        <is>
          <t>co2</t>
        </is>
      </c>
      <c r="B2485" s="14" t="inlineStr">
        <is>
          <t>die</t>
        </is>
      </c>
      <c r="C2485" s="14" t="inlineStr">
        <is>
          <t>cem</t>
        </is>
      </c>
      <c r="D2485" s="32">
        <f>INDEX(Inputs!$W$5:$W$132,MATCH($B2485&amp;"|"&amp;$C2485,Inputs!$A$5:$A$132,0))</f>
        <v/>
      </c>
      <c r="E2485" s="36" t="n"/>
      <c r="F2485" s="36" t="n"/>
      <c r="G2485" s="36" t="n"/>
      <c r="H2485" s="14">
        <f>INDEX(VarLab,MATCH($A2485,VarKey,0))&amp;INDEX(MemLab,MATCH($C2485&amp;"|"&amp;$B2485,MemKey,0))</f>
        <v/>
      </c>
      <c r="I2485" s="14">
        <f>INDEX(VarUnit,MATCH($A2485,VarKey,0))</f>
        <v/>
      </c>
      <c r="J2485" s="14">
        <f>INDEX(VarSrc,MATCH($A2485,VarKey,0))</f>
        <v/>
      </c>
      <c r="K2485" s="11">
        <f>CodePrefix&amp;$A2485&amp;IF($C2485="","","."&amp;$C2485&amp;"."&amp;$B2485)&amp;INDEX(VarEnd,MATCH($A2485,VarKey,0))&amp;K$5</f>
        <v/>
      </c>
      <c r="L2485" s="15">
        <f>L2476*Settings!$C$13*$D2485</f>
        <v/>
      </c>
      <c r="M2485" s="16">
        <f>M2476*Settings!$C$13*$D2485</f>
        <v/>
      </c>
      <c r="N2485" s="16">
        <f>N2476*Settings!$C$13*$D2485</f>
        <v/>
      </c>
      <c r="O2485" s="16">
        <f>O2476*Settings!$C$13*$D2485</f>
        <v/>
      </c>
      <c r="P2485" s="16">
        <f>P2476*Settings!$C$13*$D2485</f>
        <v/>
      </c>
      <c r="Q2485" s="16">
        <f>Q2476*Settings!$C$13*$D2485</f>
        <v/>
      </c>
      <c r="R2485" s="16">
        <f>R2476*Settings!$C$13*$D2485</f>
        <v/>
      </c>
      <c r="S2485" s="16">
        <f>S2476*Settings!$C$13*$D2485</f>
        <v/>
      </c>
      <c r="T2485" s="16">
        <f>T2476*Settings!$C$13*$D2485</f>
        <v/>
      </c>
      <c r="U2485" s="16">
        <f>U2476*Settings!$C$13*$D2485</f>
        <v/>
      </c>
      <c r="V2485" s="16">
        <f>V2476*Settings!$C$13*$D2485</f>
        <v/>
      </c>
      <c r="W2485" s="16">
        <f>W2476*Settings!$C$13*$D2485</f>
        <v/>
      </c>
      <c r="X2485" s="16">
        <f>X2476*Settings!$C$13*$D2485</f>
        <v/>
      </c>
      <c r="Y2485" s="16">
        <f>Y2476*Settings!$C$13*$D2485</f>
        <v/>
      </c>
      <c r="Z2485" s="16">
        <f>Z2476*Settings!$C$13*$D2485</f>
        <v/>
      </c>
      <c r="AA2485" s="16">
        <f>AA2476*Settings!$C$13*$D2485</f>
        <v/>
      </c>
      <c r="AB2485" s="16">
        <f>AB2476*Settings!$C$13*$D2485</f>
        <v/>
      </c>
      <c r="AC2485" s="16">
        <f>AC2476*Settings!$C$13*$D2485</f>
        <v/>
      </c>
      <c r="AD2485" s="16">
        <f>AD2476*Settings!$C$13*$D2485</f>
        <v/>
      </c>
      <c r="AF2485" s="11">
        <f>CodePrefix&amp;$A2485&amp;IF($C2485="","","."&amp;$C2485&amp;"."&amp;$B2485)&amp;INDEX(VarEnd,MATCH($A2485,VarKey,0))&amp;AF$5</f>
        <v/>
      </c>
      <c r="AG2485" s="15">
        <f>AG2476*Settings!$C$13*$D2485</f>
        <v/>
      </c>
      <c r="AH2485" s="16">
        <f>AH2476*Settings!$C$13*$D2485</f>
        <v/>
      </c>
      <c r="AI2485" s="16">
        <f>AI2476*Settings!$C$13*$D2485</f>
        <v/>
      </c>
      <c r="AJ2485" s="16">
        <f>AJ2476*Settings!$C$13*$D2485</f>
        <v/>
      </c>
      <c r="AK2485" s="16">
        <f>AK2476*Settings!$C$13*$D2485</f>
        <v/>
      </c>
      <c r="AL2485" s="16">
        <f>AL2476*Settings!$C$13*$D2485</f>
        <v/>
      </c>
      <c r="AM2485" s="16">
        <f>AM2476*Settings!$C$13*$D2485</f>
        <v/>
      </c>
      <c r="AN2485" s="16">
        <f>AN2476*Settings!$C$13*$D2485</f>
        <v/>
      </c>
      <c r="AO2485" s="16">
        <f>AO2476*Settings!$C$13*$D2485</f>
        <v/>
      </c>
      <c r="AP2485" s="16">
        <f>AP2476*Settings!$C$13*$D2485</f>
        <v/>
      </c>
      <c r="AQ2485" s="16">
        <f>AQ2476*Settings!$C$13*$D2485</f>
        <v/>
      </c>
      <c r="AR2485" s="16">
        <f>AR2476*Settings!$C$13*$D2485</f>
        <v/>
      </c>
      <c r="AS2485" s="16">
        <f>AS2476*Settings!$C$13*$D2485</f>
        <v/>
      </c>
      <c r="AT2485" s="16">
        <f>AT2476*Settings!$C$13*$D2485</f>
        <v/>
      </c>
      <c r="AU2485" s="16">
        <f>AU2476*Settings!$C$13*$D2485</f>
        <v/>
      </c>
      <c r="AV2485" s="16">
        <f>AV2476*Settings!$C$13*$D2485</f>
        <v/>
      </c>
      <c r="AW2485" s="16">
        <f>AW2476*Settings!$C$13*$D2485</f>
        <v/>
      </c>
      <c r="AX2485" s="16">
        <f>AX2476*Settings!$C$13*$D2485</f>
        <v/>
      </c>
      <c r="AY2485" s="16">
        <f>AY2476*Settings!$C$13*$D2485</f>
        <v/>
      </c>
    </row>
    <row r="2486" hidden="1" outlineLevel="2">
      <c r="A2486" s="14" t="inlineStr">
        <is>
          <t>co2</t>
        </is>
      </c>
      <c r="B2486" s="14" t="inlineStr">
        <is>
          <t>lpg</t>
        </is>
      </c>
      <c r="C2486" s="14" t="inlineStr">
        <is>
          <t>cem</t>
        </is>
      </c>
      <c r="D2486" s="32">
        <f>INDEX(Inputs!$W$5:$W$132,MATCH($B2486&amp;"|"&amp;$C2486,Inputs!$A$5:$A$132,0))</f>
        <v/>
      </c>
      <c r="E2486" s="36" t="n"/>
      <c r="F2486" s="36" t="n"/>
      <c r="G2486" s="36" t="n"/>
      <c r="H2486" s="14">
        <f>INDEX(VarLab,MATCH($A2486,VarKey,0))&amp;INDEX(MemLab,MATCH($C2486&amp;"|"&amp;$B2486,MemKey,0))</f>
        <v/>
      </c>
      <c r="I2486" s="14">
        <f>INDEX(VarUnit,MATCH($A2486,VarKey,0))</f>
        <v/>
      </c>
      <c r="J2486" s="14">
        <f>INDEX(VarSrc,MATCH($A2486,VarKey,0))</f>
        <v/>
      </c>
      <c r="K2486" s="11">
        <f>CodePrefix&amp;$A2486&amp;IF($C2486="","","."&amp;$C2486&amp;"."&amp;$B2486)&amp;INDEX(VarEnd,MATCH($A2486,VarKey,0))&amp;K$5</f>
        <v/>
      </c>
      <c r="L2486" s="15">
        <f>L2477*Settings!$C$13*$D2486</f>
        <v/>
      </c>
      <c r="M2486" s="16">
        <f>M2477*Settings!$C$13*$D2486</f>
        <v/>
      </c>
      <c r="N2486" s="16">
        <f>N2477*Settings!$C$13*$D2486</f>
        <v/>
      </c>
      <c r="O2486" s="16">
        <f>O2477*Settings!$C$13*$D2486</f>
        <v/>
      </c>
      <c r="P2486" s="16">
        <f>P2477*Settings!$C$13*$D2486</f>
        <v/>
      </c>
      <c r="Q2486" s="16">
        <f>Q2477*Settings!$C$13*$D2486</f>
        <v/>
      </c>
      <c r="R2486" s="16">
        <f>R2477*Settings!$C$13*$D2486</f>
        <v/>
      </c>
      <c r="S2486" s="16">
        <f>S2477*Settings!$C$13*$D2486</f>
        <v/>
      </c>
      <c r="T2486" s="16">
        <f>T2477*Settings!$C$13*$D2486</f>
        <v/>
      </c>
      <c r="U2486" s="16">
        <f>U2477*Settings!$C$13*$D2486</f>
        <v/>
      </c>
      <c r="V2486" s="16">
        <f>V2477*Settings!$C$13*$D2486</f>
        <v/>
      </c>
      <c r="W2486" s="16">
        <f>W2477*Settings!$C$13*$D2486</f>
        <v/>
      </c>
      <c r="X2486" s="16">
        <f>X2477*Settings!$C$13*$D2486</f>
        <v/>
      </c>
      <c r="Y2486" s="16">
        <f>Y2477*Settings!$C$13*$D2486</f>
        <v/>
      </c>
      <c r="Z2486" s="16">
        <f>Z2477*Settings!$C$13*$D2486</f>
        <v/>
      </c>
      <c r="AA2486" s="16">
        <f>AA2477*Settings!$C$13*$D2486</f>
        <v/>
      </c>
      <c r="AB2486" s="16">
        <f>AB2477*Settings!$C$13*$D2486</f>
        <v/>
      </c>
      <c r="AC2486" s="16">
        <f>AC2477*Settings!$C$13*$D2486</f>
        <v/>
      </c>
      <c r="AD2486" s="16">
        <f>AD2477*Settings!$C$13*$D2486</f>
        <v/>
      </c>
      <c r="AF2486" s="11">
        <f>CodePrefix&amp;$A2486&amp;IF($C2486="","","."&amp;$C2486&amp;"."&amp;$B2486)&amp;INDEX(VarEnd,MATCH($A2486,VarKey,0))&amp;AF$5</f>
        <v/>
      </c>
      <c r="AG2486" s="15">
        <f>AG2477*Settings!$C$13*$D2486</f>
        <v/>
      </c>
      <c r="AH2486" s="16">
        <f>AH2477*Settings!$C$13*$D2486</f>
        <v/>
      </c>
      <c r="AI2486" s="16">
        <f>AI2477*Settings!$C$13*$D2486</f>
        <v/>
      </c>
      <c r="AJ2486" s="16">
        <f>AJ2477*Settings!$C$13*$D2486</f>
        <v/>
      </c>
      <c r="AK2486" s="16">
        <f>AK2477*Settings!$C$13*$D2486</f>
        <v/>
      </c>
      <c r="AL2486" s="16">
        <f>AL2477*Settings!$C$13*$D2486</f>
        <v/>
      </c>
      <c r="AM2486" s="16">
        <f>AM2477*Settings!$C$13*$D2486</f>
        <v/>
      </c>
      <c r="AN2486" s="16">
        <f>AN2477*Settings!$C$13*$D2486</f>
        <v/>
      </c>
      <c r="AO2486" s="16">
        <f>AO2477*Settings!$C$13*$D2486</f>
        <v/>
      </c>
      <c r="AP2486" s="16">
        <f>AP2477*Settings!$C$13*$D2486</f>
        <v/>
      </c>
      <c r="AQ2486" s="16">
        <f>AQ2477*Settings!$C$13*$D2486</f>
        <v/>
      </c>
      <c r="AR2486" s="16">
        <f>AR2477*Settings!$C$13*$D2486</f>
        <v/>
      </c>
      <c r="AS2486" s="16">
        <f>AS2477*Settings!$C$13*$D2486</f>
        <v/>
      </c>
      <c r="AT2486" s="16">
        <f>AT2477*Settings!$C$13*$D2486</f>
        <v/>
      </c>
      <c r="AU2486" s="16">
        <f>AU2477*Settings!$C$13*$D2486</f>
        <v/>
      </c>
      <c r="AV2486" s="16">
        <f>AV2477*Settings!$C$13*$D2486</f>
        <v/>
      </c>
      <c r="AW2486" s="16">
        <f>AW2477*Settings!$C$13*$D2486</f>
        <v/>
      </c>
      <c r="AX2486" s="16">
        <f>AX2477*Settings!$C$13*$D2486</f>
        <v/>
      </c>
      <c r="AY2486" s="16">
        <f>AY2477*Settings!$C$13*$D2486</f>
        <v/>
      </c>
    </row>
    <row r="2487" hidden="1" outlineLevel="2">
      <c r="A2487" s="14" t="inlineStr">
        <is>
          <t>co2</t>
        </is>
      </c>
      <c r="B2487" s="14" t="inlineStr">
        <is>
          <t>ker</t>
        </is>
      </c>
      <c r="C2487" s="14" t="inlineStr">
        <is>
          <t>cem</t>
        </is>
      </c>
      <c r="D2487" s="32">
        <f>INDEX(Inputs!$W$5:$W$132,MATCH($B2487&amp;"|"&amp;$C2487,Inputs!$A$5:$A$132,0))</f>
        <v/>
      </c>
      <c r="E2487" s="36" t="n"/>
      <c r="F2487" s="36" t="n"/>
      <c r="G2487" s="36" t="n"/>
      <c r="H2487" s="14">
        <f>INDEX(VarLab,MATCH($A2487,VarKey,0))&amp;INDEX(MemLab,MATCH($C2487&amp;"|"&amp;$B2487,MemKey,0))</f>
        <v/>
      </c>
      <c r="I2487" s="14">
        <f>INDEX(VarUnit,MATCH($A2487,VarKey,0))</f>
        <v/>
      </c>
      <c r="J2487" s="14">
        <f>INDEX(VarSrc,MATCH($A2487,VarKey,0))</f>
        <v/>
      </c>
      <c r="K2487" s="11">
        <f>CodePrefix&amp;$A2487&amp;IF($C2487="","","."&amp;$C2487&amp;"."&amp;$B2487)&amp;INDEX(VarEnd,MATCH($A2487,VarKey,0))&amp;K$5</f>
        <v/>
      </c>
      <c r="L2487" s="15">
        <f>L2478*Settings!$C$13*$D2487</f>
        <v/>
      </c>
      <c r="M2487" s="16">
        <f>M2478*Settings!$C$13*$D2487</f>
        <v/>
      </c>
      <c r="N2487" s="16">
        <f>N2478*Settings!$C$13*$D2487</f>
        <v/>
      </c>
      <c r="O2487" s="16">
        <f>O2478*Settings!$C$13*$D2487</f>
        <v/>
      </c>
      <c r="P2487" s="16">
        <f>P2478*Settings!$C$13*$D2487</f>
        <v/>
      </c>
      <c r="Q2487" s="16">
        <f>Q2478*Settings!$C$13*$D2487</f>
        <v/>
      </c>
      <c r="R2487" s="16">
        <f>R2478*Settings!$C$13*$D2487</f>
        <v/>
      </c>
      <c r="S2487" s="16">
        <f>S2478*Settings!$C$13*$D2487</f>
        <v/>
      </c>
      <c r="T2487" s="16">
        <f>T2478*Settings!$C$13*$D2487</f>
        <v/>
      </c>
      <c r="U2487" s="16">
        <f>U2478*Settings!$C$13*$D2487</f>
        <v/>
      </c>
      <c r="V2487" s="16">
        <f>V2478*Settings!$C$13*$D2487</f>
        <v/>
      </c>
      <c r="W2487" s="16">
        <f>W2478*Settings!$C$13*$D2487</f>
        <v/>
      </c>
      <c r="X2487" s="16">
        <f>X2478*Settings!$C$13*$D2487</f>
        <v/>
      </c>
      <c r="Y2487" s="16">
        <f>Y2478*Settings!$C$13*$D2487</f>
        <v/>
      </c>
      <c r="Z2487" s="16">
        <f>Z2478*Settings!$C$13*$D2487</f>
        <v/>
      </c>
      <c r="AA2487" s="16">
        <f>AA2478*Settings!$C$13*$D2487</f>
        <v/>
      </c>
      <c r="AB2487" s="16">
        <f>AB2478*Settings!$C$13*$D2487</f>
        <v/>
      </c>
      <c r="AC2487" s="16">
        <f>AC2478*Settings!$C$13*$D2487</f>
        <v/>
      </c>
      <c r="AD2487" s="16">
        <f>AD2478*Settings!$C$13*$D2487</f>
        <v/>
      </c>
      <c r="AF2487" s="11">
        <f>CodePrefix&amp;$A2487&amp;IF($C2487="","","."&amp;$C2487&amp;"."&amp;$B2487)&amp;INDEX(VarEnd,MATCH($A2487,VarKey,0))&amp;AF$5</f>
        <v/>
      </c>
      <c r="AG2487" s="15">
        <f>AG2478*Settings!$C$13*$D2487</f>
        <v/>
      </c>
      <c r="AH2487" s="16">
        <f>AH2478*Settings!$C$13*$D2487</f>
        <v/>
      </c>
      <c r="AI2487" s="16">
        <f>AI2478*Settings!$C$13*$D2487</f>
        <v/>
      </c>
      <c r="AJ2487" s="16">
        <f>AJ2478*Settings!$C$13*$D2487</f>
        <v/>
      </c>
      <c r="AK2487" s="16">
        <f>AK2478*Settings!$C$13*$D2487</f>
        <v/>
      </c>
      <c r="AL2487" s="16">
        <f>AL2478*Settings!$C$13*$D2487</f>
        <v/>
      </c>
      <c r="AM2487" s="16">
        <f>AM2478*Settings!$C$13*$D2487</f>
        <v/>
      </c>
      <c r="AN2487" s="16">
        <f>AN2478*Settings!$C$13*$D2487</f>
        <v/>
      </c>
      <c r="AO2487" s="16">
        <f>AO2478*Settings!$C$13*$D2487</f>
        <v/>
      </c>
      <c r="AP2487" s="16">
        <f>AP2478*Settings!$C$13*$D2487</f>
        <v/>
      </c>
      <c r="AQ2487" s="16">
        <f>AQ2478*Settings!$C$13*$D2487</f>
        <v/>
      </c>
      <c r="AR2487" s="16">
        <f>AR2478*Settings!$C$13*$D2487</f>
        <v/>
      </c>
      <c r="AS2487" s="16">
        <f>AS2478*Settings!$C$13*$D2487</f>
        <v/>
      </c>
      <c r="AT2487" s="16">
        <f>AT2478*Settings!$C$13*$D2487</f>
        <v/>
      </c>
      <c r="AU2487" s="16">
        <f>AU2478*Settings!$C$13*$D2487</f>
        <v/>
      </c>
      <c r="AV2487" s="16">
        <f>AV2478*Settings!$C$13*$D2487</f>
        <v/>
      </c>
      <c r="AW2487" s="16">
        <f>AW2478*Settings!$C$13*$D2487</f>
        <v/>
      </c>
      <c r="AX2487" s="16">
        <f>AX2478*Settings!$C$13*$D2487</f>
        <v/>
      </c>
      <c r="AY2487" s="16">
        <f>AY2478*Settings!$C$13*$D2487</f>
        <v/>
      </c>
    </row>
    <row r="2488" hidden="1" outlineLevel="2">
      <c r="A2488" s="14" t="inlineStr">
        <is>
          <t>co2</t>
        </is>
      </c>
      <c r="B2488" s="14" t="inlineStr">
        <is>
          <t>oop</t>
        </is>
      </c>
      <c r="C2488" s="14" t="inlineStr">
        <is>
          <t>cem</t>
        </is>
      </c>
      <c r="D2488" s="32">
        <f>INDEX(Inputs!$W$5:$W$132,MATCH($B2488&amp;"|"&amp;$C2488,Inputs!$A$5:$A$132,0))</f>
        <v/>
      </c>
      <c r="E2488" s="36" t="n"/>
      <c r="F2488" s="36" t="n"/>
      <c r="G2488" s="36" t="n"/>
      <c r="H2488" s="14">
        <f>INDEX(VarLab,MATCH($A2488,VarKey,0))&amp;INDEX(MemLab,MATCH($C2488&amp;"|"&amp;$B2488,MemKey,0))</f>
        <v/>
      </c>
      <c r="I2488" s="14">
        <f>INDEX(VarUnit,MATCH($A2488,VarKey,0))</f>
        <v/>
      </c>
      <c r="J2488" s="14">
        <f>INDEX(VarSrc,MATCH($A2488,VarKey,0))</f>
        <v/>
      </c>
      <c r="K2488" s="11">
        <f>CodePrefix&amp;$A2488&amp;IF($C2488="","","."&amp;$C2488&amp;"."&amp;$B2488)&amp;INDEX(VarEnd,MATCH($A2488,VarKey,0))&amp;K$5</f>
        <v/>
      </c>
      <c r="L2488" s="15">
        <f>L2479*Settings!$C$13*$D2488</f>
        <v/>
      </c>
      <c r="M2488" s="16">
        <f>M2479*Settings!$C$13*$D2488</f>
        <v/>
      </c>
      <c r="N2488" s="16">
        <f>N2479*Settings!$C$13*$D2488</f>
        <v/>
      </c>
      <c r="O2488" s="16">
        <f>O2479*Settings!$C$13*$D2488</f>
        <v/>
      </c>
      <c r="P2488" s="16">
        <f>P2479*Settings!$C$13*$D2488</f>
        <v/>
      </c>
      <c r="Q2488" s="16">
        <f>Q2479*Settings!$C$13*$D2488</f>
        <v/>
      </c>
      <c r="R2488" s="16">
        <f>R2479*Settings!$C$13*$D2488</f>
        <v/>
      </c>
      <c r="S2488" s="16">
        <f>S2479*Settings!$C$13*$D2488</f>
        <v/>
      </c>
      <c r="T2488" s="16">
        <f>T2479*Settings!$C$13*$D2488</f>
        <v/>
      </c>
      <c r="U2488" s="16">
        <f>U2479*Settings!$C$13*$D2488</f>
        <v/>
      </c>
      <c r="V2488" s="16">
        <f>V2479*Settings!$C$13*$D2488</f>
        <v/>
      </c>
      <c r="W2488" s="16">
        <f>W2479*Settings!$C$13*$D2488</f>
        <v/>
      </c>
      <c r="X2488" s="16">
        <f>X2479*Settings!$C$13*$D2488</f>
        <v/>
      </c>
      <c r="Y2488" s="16">
        <f>Y2479*Settings!$C$13*$D2488</f>
        <v/>
      </c>
      <c r="Z2488" s="16">
        <f>Z2479*Settings!$C$13*$D2488</f>
        <v/>
      </c>
      <c r="AA2488" s="16">
        <f>AA2479*Settings!$C$13*$D2488</f>
        <v/>
      </c>
      <c r="AB2488" s="16">
        <f>AB2479*Settings!$C$13*$D2488</f>
        <v/>
      </c>
      <c r="AC2488" s="16">
        <f>AC2479*Settings!$C$13*$D2488</f>
        <v/>
      </c>
      <c r="AD2488" s="16">
        <f>AD2479*Settings!$C$13*$D2488</f>
        <v/>
      </c>
      <c r="AF2488" s="11">
        <f>CodePrefix&amp;$A2488&amp;IF($C2488="","","."&amp;$C2488&amp;"."&amp;$B2488)&amp;INDEX(VarEnd,MATCH($A2488,VarKey,0))&amp;AF$5</f>
        <v/>
      </c>
      <c r="AG2488" s="15">
        <f>AG2479*Settings!$C$13*$D2488</f>
        <v/>
      </c>
      <c r="AH2488" s="16">
        <f>AH2479*Settings!$C$13*$D2488</f>
        <v/>
      </c>
      <c r="AI2488" s="16">
        <f>AI2479*Settings!$C$13*$D2488</f>
        <v/>
      </c>
      <c r="AJ2488" s="16">
        <f>AJ2479*Settings!$C$13*$D2488</f>
        <v/>
      </c>
      <c r="AK2488" s="16">
        <f>AK2479*Settings!$C$13*$D2488</f>
        <v/>
      </c>
      <c r="AL2488" s="16">
        <f>AL2479*Settings!$C$13*$D2488</f>
        <v/>
      </c>
      <c r="AM2488" s="16">
        <f>AM2479*Settings!$C$13*$D2488</f>
        <v/>
      </c>
      <c r="AN2488" s="16">
        <f>AN2479*Settings!$C$13*$D2488</f>
        <v/>
      </c>
      <c r="AO2488" s="16">
        <f>AO2479*Settings!$C$13*$D2488</f>
        <v/>
      </c>
      <c r="AP2488" s="16">
        <f>AP2479*Settings!$C$13*$D2488</f>
        <v/>
      </c>
      <c r="AQ2488" s="16">
        <f>AQ2479*Settings!$C$13*$D2488</f>
        <v/>
      </c>
      <c r="AR2488" s="16">
        <f>AR2479*Settings!$C$13*$D2488</f>
        <v/>
      </c>
      <c r="AS2488" s="16">
        <f>AS2479*Settings!$C$13*$D2488</f>
        <v/>
      </c>
      <c r="AT2488" s="16">
        <f>AT2479*Settings!$C$13*$D2488</f>
        <v/>
      </c>
      <c r="AU2488" s="16">
        <f>AU2479*Settings!$C$13*$D2488</f>
        <v/>
      </c>
      <c r="AV2488" s="16">
        <f>AV2479*Settings!$C$13*$D2488</f>
        <v/>
      </c>
      <c r="AW2488" s="16">
        <f>AW2479*Settings!$C$13*$D2488</f>
        <v/>
      </c>
      <c r="AX2488" s="16">
        <f>AX2479*Settings!$C$13*$D2488</f>
        <v/>
      </c>
      <c r="AY2488" s="16">
        <f>AY2479*Settings!$C$13*$D2488</f>
        <v/>
      </c>
    </row>
    <row r="2489" hidden="1" outlineLevel="2">
      <c r="A2489" s="14" t="inlineStr">
        <is>
          <t>co2</t>
        </is>
      </c>
      <c r="B2489" s="14" t="inlineStr">
        <is>
          <t>bio</t>
        </is>
      </c>
      <c r="C2489" s="14" t="inlineStr">
        <is>
          <t>cem</t>
        </is>
      </c>
      <c r="D2489" s="32">
        <f>INDEX(Inputs!$W$5:$W$132,MATCH($B2489&amp;"|"&amp;$C2489,Inputs!$A$5:$A$132,0))</f>
        <v/>
      </c>
      <c r="E2489" s="36" t="n"/>
      <c r="F2489" s="36" t="n"/>
      <c r="G2489" s="36" t="n"/>
      <c r="H2489" s="14">
        <f>INDEX(VarLab,MATCH($A2489,VarKey,0))&amp;INDEX(MemLab,MATCH($C2489&amp;"|"&amp;$B2489,MemKey,0))</f>
        <v/>
      </c>
      <c r="I2489" s="14">
        <f>INDEX(VarUnit,MATCH($A2489,VarKey,0))</f>
        <v/>
      </c>
      <c r="J2489" s="14">
        <f>INDEX(VarSrc,MATCH($A2489,VarKey,0))</f>
        <v/>
      </c>
      <c r="K2489" s="11">
        <f>CodePrefix&amp;$A2489&amp;IF($C2489="","","."&amp;$C2489&amp;"."&amp;$B2489)&amp;INDEX(VarEnd,MATCH($A2489,VarKey,0))&amp;K$5</f>
        <v/>
      </c>
      <c r="L2489" s="15">
        <f>L2480*Settings!$C$13*$D2489</f>
        <v/>
      </c>
      <c r="M2489" s="16">
        <f>M2480*Settings!$C$13*$D2489</f>
        <v/>
      </c>
      <c r="N2489" s="16">
        <f>N2480*Settings!$C$13*$D2489</f>
        <v/>
      </c>
      <c r="O2489" s="16">
        <f>O2480*Settings!$C$13*$D2489</f>
        <v/>
      </c>
      <c r="P2489" s="16">
        <f>P2480*Settings!$C$13*$D2489</f>
        <v/>
      </c>
      <c r="Q2489" s="16">
        <f>Q2480*Settings!$C$13*$D2489</f>
        <v/>
      </c>
      <c r="R2489" s="16">
        <f>R2480*Settings!$C$13*$D2489</f>
        <v/>
      </c>
      <c r="S2489" s="16">
        <f>S2480*Settings!$C$13*$D2489</f>
        <v/>
      </c>
      <c r="T2489" s="16">
        <f>T2480*Settings!$C$13*$D2489</f>
        <v/>
      </c>
      <c r="U2489" s="16">
        <f>U2480*Settings!$C$13*$D2489</f>
        <v/>
      </c>
      <c r="V2489" s="16">
        <f>V2480*Settings!$C$13*$D2489</f>
        <v/>
      </c>
      <c r="W2489" s="16">
        <f>W2480*Settings!$C$13*$D2489</f>
        <v/>
      </c>
      <c r="X2489" s="16">
        <f>X2480*Settings!$C$13*$D2489</f>
        <v/>
      </c>
      <c r="Y2489" s="16">
        <f>Y2480*Settings!$C$13*$D2489</f>
        <v/>
      </c>
      <c r="Z2489" s="16">
        <f>Z2480*Settings!$C$13*$D2489</f>
        <v/>
      </c>
      <c r="AA2489" s="16">
        <f>AA2480*Settings!$C$13*$D2489</f>
        <v/>
      </c>
      <c r="AB2489" s="16">
        <f>AB2480*Settings!$C$13*$D2489</f>
        <v/>
      </c>
      <c r="AC2489" s="16">
        <f>AC2480*Settings!$C$13*$D2489</f>
        <v/>
      </c>
      <c r="AD2489" s="16">
        <f>AD2480*Settings!$C$13*$D2489</f>
        <v/>
      </c>
      <c r="AF2489" s="11">
        <f>CodePrefix&amp;$A2489&amp;IF($C2489="","","."&amp;$C2489&amp;"."&amp;$B2489)&amp;INDEX(VarEnd,MATCH($A2489,VarKey,0))&amp;AF$5</f>
        <v/>
      </c>
      <c r="AG2489" s="15">
        <f>AG2480*Settings!$C$13*$D2489</f>
        <v/>
      </c>
      <c r="AH2489" s="16">
        <f>AH2480*Settings!$C$13*$D2489</f>
        <v/>
      </c>
      <c r="AI2489" s="16">
        <f>AI2480*Settings!$C$13*$D2489</f>
        <v/>
      </c>
      <c r="AJ2489" s="16">
        <f>AJ2480*Settings!$C$13*$D2489</f>
        <v/>
      </c>
      <c r="AK2489" s="16">
        <f>AK2480*Settings!$C$13*$D2489</f>
        <v/>
      </c>
      <c r="AL2489" s="16">
        <f>AL2480*Settings!$C$13*$D2489</f>
        <v/>
      </c>
      <c r="AM2489" s="16">
        <f>AM2480*Settings!$C$13*$D2489</f>
        <v/>
      </c>
      <c r="AN2489" s="16">
        <f>AN2480*Settings!$C$13*$D2489</f>
        <v/>
      </c>
      <c r="AO2489" s="16">
        <f>AO2480*Settings!$C$13*$D2489</f>
        <v/>
      </c>
      <c r="AP2489" s="16">
        <f>AP2480*Settings!$C$13*$D2489</f>
        <v/>
      </c>
      <c r="AQ2489" s="16">
        <f>AQ2480*Settings!$C$13*$D2489</f>
        <v/>
      </c>
      <c r="AR2489" s="16">
        <f>AR2480*Settings!$C$13*$D2489</f>
        <v/>
      </c>
      <c r="AS2489" s="16">
        <f>AS2480*Settings!$C$13*$D2489</f>
        <v/>
      </c>
      <c r="AT2489" s="16">
        <f>AT2480*Settings!$C$13*$D2489</f>
        <v/>
      </c>
      <c r="AU2489" s="16">
        <f>AU2480*Settings!$C$13*$D2489</f>
        <v/>
      </c>
      <c r="AV2489" s="16">
        <f>AV2480*Settings!$C$13*$D2489</f>
        <v/>
      </c>
      <c r="AW2489" s="16">
        <f>AW2480*Settings!$C$13*$D2489</f>
        <v/>
      </c>
      <c r="AX2489" s="16">
        <f>AX2480*Settings!$C$13*$D2489</f>
        <v/>
      </c>
      <c r="AY2489" s="16">
        <f>AY2480*Settings!$C$13*$D2489</f>
        <v/>
      </c>
    </row>
    <row r="2490" hidden="1" outlineLevel="2"/>
    <row r="2491" hidden="1" outlineLevel="2">
      <c r="A2491" s="14" t="inlineStr">
        <is>
          <t>rtx</t>
        </is>
      </c>
      <c r="B2491" s="14" t="inlineStr">
        <is>
          <t>coa</t>
        </is>
      </c>
      <c r="C2491" s="14" t="inlineStr">
        <is>
          <t>cem</t>
        </is>
      </c>
      <c r="D2491" s="32">
        <f>INDEX(Inputs!$U$5:$U$132,MATCH($B2491&amp;"|"&amp;$C2491,Inputs!$A$5:$A$132,0))</f>
        <v/>
      </c>
      <c r="E2491" s="32">
        <f>INDEX(Inputs!$V$5:$V$132,MATCH($B2491&amp;"|"&amp;$C2491,Inputs!$A$5:$A$132,0))</f>
        <v/>
      </c>
      <c r="F2491" s="36" t="n"/>
      <c r="G2491" s="36" t="n"/>
      <c r="H2491" s="14">
        <f>INDEX(VarLab,MATCH($A2491,VarKey,0))&amp;INDEX(MemLab,MATCH($C2491&amp;"|"&amp;$B2491,MemKey,0))</f>
        <v/>
      </c>
      <c r="I2491" s="14">
        <f>INDEX(VarUnit,MATCH($A2491,VarKey,0))</f>
        <v/>
      </c>
      <c r="J2491" s="14">
        <f>INDEX(VarSrc,MATCH($A2491,VarKey,0))</f>
        <v/>
      </c>
      <c r="K2491" s="11">
        <f>CodePrefix&amp;$A2491&amp;IF($C2491="","","."&amp;$C2491&amp;"."&amp;$B2491)&amp;INDEX(VarEnd,MATCH($A2491,VarKey,0))&amp;K$5</f>
        <v/>
      </c>
      <c r="L2491" s="39">
        <f>L2473*Settings!$C$13*(INDEX(L$407:L$418,$D2491)+INDEX(L$394:L$405,$D2491)+L2446*(1+$E2491))</f>
        <v/>
      </c>
      <c r="M2491" s="40">
        <f>M2473*Settings!$C$13*(INDEX(M$407:M$418,$D2491)+INDEX(M$394:M$405,$D2491)+M2446*(1+$E2491))</f>
        <v/>
      </c>
      <c r="N2491" s="40">
        <f>N2473*Settings!$C$13*(INDEX(N$407:N$418,$D2491)+INDEX(N$394:N$405,$D2491)+N2446*(1+$E2491))</f>
        <v/>
      </c>
      <c r="O2491" s="40">
        <f>O2473*Settings!$C$13*(INDEX(O$407:O$418,$D2491)+INDEX(O$394:O$405,$D2491)+O2446*(1+$E2491))</f>
        <v/>
      </c>
      <c r="P2491" s="40">
        <f>P2473*Settings!$C$13*(INDEX(P$407:P$418,$D2491)+INDEX(P$394:P$405,$D2491)+P2446*(1+$E2491))</f>
        <v/>
      </c>
      <c r="Q2491" s="40">
        <f>Q2473*Settings!$C$13*(INDEX(Q$407:Q$418,$D2491)+INDEX(Q$394:Q$405,$D2491)+Q2446*(1+$E2491))</f>
        <v/>
      </c>
      <c r="R2491" s="40">
        <f>R2473*Settings!$C$13*(INDEX(R$407:R$418,$D2491)+INDEX(R$394:R$405,$D2491)+R2446*(1+$E2491))</f>
        <v/>
      </c>
      <c r="S2491" s="40">
        <f>S2473*Settings!$C$13*(INDEX(S$407:S$418,$D2491)+INDEX(S$394:S$405,$D2491)+S2446*(1+$E2491))</f>
        <v/>
      </c>
      <c r="T2491" s="40">
        <f>T2473*Settings!$C$13*(INDEX(T$407:T$418,$D2491)+INDEX(T$394:T$405,$D2491)+T2446*(1+$E2491))</f>
        <v/>
      </c>
      <c r="U2491" s="40">
        <f>U2473*Settings!$C$13*(INDEX(U$407:U$418,$D2491)+INDEX(U$394:U$405,$D2491)+U2446*(1+$E2491))</f>
        <v/>
      </c>
      <c r="V2491" s="40">
        <f>V2473*Settings!$C$13*(INDEX(V$407:V$418,$D2491)+INDEX(V$394:V$405,$D2491)+V2446*(1+$E2491))</f>
        <v/>
      </c>
      <c r="W2491" s="40">
        <f>W2473*Settings!$C$13*(INDEX(W$407:W$418,$D2491)+INDEX(W$394:W$405,$D2491)+W2446*(1+$E2491))</f>
        <v/>
      </c>
      <c r="X2491" s="40">
        <f>X2473*Settings!$C$13*(INDEX(X$407:X$418,$D2491)+INDEX(X$394:X$405,$D2491)+X2446*(1+$E2491))</f>
        <v/>
      </c>
      <c r="Y2491" s="40">
        <f>Y2473*Settings!$C$13*(INDEX(Y$407:Y$418,$D2491)+INDEX(Y$394:Y$405,$D2491)+Y2446*(1+$E2491))</f>
        <v/>
      </c>
      <c r="Z2491" s="40">
        <f>Z2473*Settings!$C$13*(INDEX(Z$407:Z$418,$D2491)+INDEX(Z$394:Z$405,$D2491)+Z2446*(1+$E2491))</f>
        <v/>
      </c>
      <c r="AA2491" s="40">
        <f>AA2473*Settings!$C$13*(INDEX(AA$407:AA$418,$D2491)+INDEX(AA$394:AA$405,$D2491)+AA2446*(1+$E2491))</f>
        <v/>
      </c>
      <c r="AB2491" s="40">
        <f>AB2473*Settings!$C$13*(INDEX(AB$407:AB$418,$D2491)+INDEX(AB$394:AB$405,$D2491)+AB2446*(1+$E2491))</f>
        <v/>
      </c>
      <c r="AC2491" s="40">
        <f>AC2473*Settings!$C$13*(INDEX(AC$407:AC$418,$D2491)+INDEX(AC$394:AC$405,$D2491)+AC2446*(1+$E2491))</f>
        <v/>
      </c>
      <c r="AD2491" s="40">
        <f>AD2473*Settings!$C$13*(INDEX(AD$407:AD$418,$D2491)+INDEX(AD$394:AD$405,$D2491)+AD2446*(1+$E2491))</f>
        <v/>
      </c>
      <c r="AF2491" s="11">
        <f>CodePrefix&amp;$A2491&amp;IF($C2491="","","."&amp;$C2491&amp;"."&amp;$B2491)&amp;INDEX(VarEnd,MATCH($A2491,VarKey,0))&amp;AF$5</f>
        <v/>
      </c>
      <c r="AG2491" s="39">
        <f>AG2473*Settings!$C$13*(INDEX(AG$407:AG$418,$D2491)+INDEX(AG$394:AG$405,$D2491)+AG2446*(1+$E2491))</f>
        <v/>
      </c>
      <c r="AH2491" s="40">
        <f>AH2473*Settings!$C$13*(INDEX(AH$407:AH$418,$D2491)+INDEX(AH$394:AH$405,$D2491)+AH2446*(1+$E2491))</f>
        <v/>
      </c>
      <c r="AI2491" s="40">
        <f>AI2473*Settings!$C$13*(INDEX(AI$407:AI$418,$D2491)+INDEX(AI$394:AI$405,$D2491)+AI2446*(1+$E2491))</f>
        <v/>
      </c>
      <c r="AJ2491" s="40">
        <f>AJ2473*Settings!$C$13*(INDEX(AJ$407:AJ$418,$D2491)+INDEX(AJ$394:AJ$405,$D2491)+AJ2446*(1+$E2491))</f>
        <v/>
      </c>
      <c r="AK2491" s="40">
        <f>AK2473*Settings!$C$13*(INDEX(AK$407:AK$418,$D2491)+INDEX(AK$394:AK$405,$D2491)+AK2446*(1+$E2491))</f>
        <v/>
      </c>
      <c r="AL2491" s="40">
        <f>AL2473*Settings!$C$13*(INDEX(AL$407:AL$418,$D2491)+INDEX(AL$394:AL$405,$D2491)+AL2446*(1+$E2491))</f>
        <v/>
      </c>
      <c r="AM2491" s="40">
        <f>AM2473*Settings!$C$13*(INDEX(AM$407:AM$418,$D2491)+INDEX(AM$394:AM$405,$D2491)+AM2446*(1+$E2491))</f>
        <v/>
      </c>
      <c r="AN2491" s="40">
        <f>AN2473*Settings!$C$13*(INDEX(AN$407:AN$418,$D2491)+INDEX(AN$394:AN$405,$D2491)+AN2446*(1+$E2491))</f>
        <v/>
      </c>
      <c r="AO2491" s="40">
        <f>AO2473*Settings!$C$13*(INDEX(AO$407:AO$418,$D2491)+INDEX(AO$394:AO$405,$D2491)+AO2446*(1+$E2491))</f>
        <v/>
      </c>
      <c r="AP2491" s="40">
        <f>AP2473*Settings!$C$13*(INDEX(AP$407:AP$418,$D2491)+INDEX(AP$394:AP$405,$D2491)+AP2446*(1+$E2491))</f>
        <v/>
      </c>
      <c r="AQ2491" s="40">
        <f>AQ2473*Settings!$C$13*(INDEX(AQ$407:AQ$418,$D2491)+INDEX(AQ$394:AQ$405,$D2491)+AQ2446*(1+$E2491))</f>
        <v/>
      </c>
      <c r="AR2491" s="40">
        <f>AR2473*Settings!$C$13*(INDEX(AR$407:AR$418,$D2491)+INDEX(AR$394:AR$405,$D2491)+AR2446*(1+$E2491))</f>
        <v/>
      </c>
      <c r="AS2491" s="40">
        <f>AS2473*Settings!$C$13*(INDEX(AS$407:AS$418,$D2491)+INDEX(AS$394:AS$405,$D2491)+AS2446*(1+$E2491))</f>
        <v/>
      </c>
      <c r="AT2491" s="40">
        <f>AT2473*Settings!$C$13*(INDEX(AT$407:AT$418,$D2491)+INDEX(AT$394:AT$405,$D2491)+AT2446*(1+$E2491))</f>
        <v/>
      </c>
      <c r="AU2491" s="40">
        <f>AU2473*Settings!$C$13*(INDEX(AU$407:AU$418,$D2491)+INDEX(AU$394:AU$405,$D2491)+AU2446*(1+$E2491))</f>
        <v/>
      </c>
      <c r="AV2491" s="40">
        <f>AV2473*Settings!$C$13*(INDEX(AV$407:AV$418,$D2491)+INDEX(AV$394:AV$405,$D2491)+AV2446*(1+$E2491))</f>
        <v/>
      </c>
      <c r="AW2491" s="40">
        <f>AW2473*Settings!$C$13*(INDEX(AW$407:AW$418,$D2491)+INDEX(AW$394:AW$405,$D2491)+AW2446*(1+$E2491))</f>
        <v/>
      </c>
      <c r="AX2491" s="40">
        <f>AX2473*Settings!$C$13*(INDEX(AX$407:AX$418,$D2491)+INDEX(AX$394:AX$405,$D2491)+AX2446*(1+$E2491))</f>
        <v/>
      </c>
      <c r="AY2491" s="40">
        <f>AY2473*Settings!$C$13*(INDEX(AY$407:AY$418,$D2491)+INDEX(AY$394:AY$405,$D2491)+AY2446*(1+$E2491))</f>
        <v/>
      </c>
    </row>
    <row r="2492" hidden="1" outlineLevel="2">
      <c r="A2492" s="14" t="inlineStr">
        <is>
          <t>rtx</t>
        </is>
      </c>
      <c r="B2492" s="14" t="inlineStr">
        <is>
          <t>nga</t>
        </is>
      </c>
      <c r="C2492" s="14" t="inlineStr">
        <is>
          <t>cem</t>
        </is>
      </c>
      <c r="D2492" s="32">
        <f>INDEX(Inputs!$U$5:$U$132,MATCH($B2492&amp;"|"&amp;$C2492,Inputs!$A$5:$A$132,0))</f>
        <v/>
      </c>
      <c r="E2492" s="32">
        <f>INDEX(Inputs!$V$5:$V$132,MATCH($B2492&amp;"|"&amp;$C2492,Inputs!$A$5:$A$132,0))</f>
        <v/>
      </c>
      <c r="F2492" s="36" t="n"/>
      <c r="G2492" s="36" t="n"/>
      <c r="H2492" s="14">
        <f>INDEX(VarLab,MATCH($A2492,VarKey,0))&amp;INDEX(MemLab,MATCH($C2492&amp;"|"&amp;$B2492,MemKey,0))</f>
        <v/>
      </c>
      <c r="I2492" s="14">
        <f>INDEX(VarUnit,MATCH($A2492,VarKey,0))</f>
        <v/>
      </c>
      <c r="J2492" s="14">
        <f>INDEX(VarSrc,MATCH($A2492,VarKey,0))</f>
        <v/>
      </c>
      <c r="K2492" s="11">
        <f>CodePrefix&amp;$A2492&amp;IF($C2492="","","."&amp;$C2492&amp;"."&amp;$B2492)&amp;INDEX(VarEnd,MATCH($A2492,VarKey,0))&amp;K$5</f>
        <v/>
      </c>
      <c r="L2492" s="39">
        <f>L2474*Settings!$C$13*(INDEX(L$407:L$418,$D2492)+INDEX(L$394:L$405,$D2492)+L2447*(1+$E2492))</f>
        <v/>
      </c>
      <c r="M2492" s="40">
        <f>M2474*Settings!$C$13*(INDEX(M$407:M$418,$D2492)+INDEX(M$394:M$405,$D2492)+M2447*(1+$E2492))</f>
        <v/>
      </c>
      <c r="N2492" s="40">
        <f>N2474*Settings!$C$13*(INDEX(N$407:N$418,$D2492)+INDEX(N$394:N$405,$D2492)+N2447*(1+$E2492))</f>
        <v/>
      </c>
      <c r="O2492" s="40">
        <f>O2474*Settings!$C$13*(INDEX(O$407:O$418,$D2492)+INDEX(O$394:O$405,$D2492)+O2447*(1+$E2492))</f>
        <v/>
      </c>
      <c r="P2492" s="40">
        <f>P2474*Settings!$C$13*(INDEX(P$407:P$418,$D2492)+INDEX(P$394:P$405,$D2492)+P2447*(1+$E2492))</f>
        <v/>
      </c>
      <c r="Q2492" s="40">
        <f>Q2474*Settings!$C$13*(INDEX(Q$407:Q$418,$D2492)+INDEX(Q$394:Q$405,$D2492)+Q2447*(1+$E2492))</f>
        <v/>
      </c>
      <c r="R2492" s="40">
        <f>R2474*Settings!$C$13*(INDEX(R$407:R$418,$D2492)+INDEX(R$394:R$405,$D2492)+R2447*(1+$E2492))</f>
        <v/>
      </c>
      <c r="S2492" s="40">
        <f>S2474*Settings!$C$13*(INDEX(S$407:S$418,$D2492)+INDEX(S$394:S$405,$D2492)+S2447*(1+$E2492))</f>
        <v/>
      </c>
      <c r="T2492" s="40">
        <f>T2474*Settings!$C$13*(INDEX(T$407:T$418,$D2492)+INDEX(T$394:T$405,$D2492)+T2447*(1+$E2492))</f>
        <v/>
      </c>
      <c r="U2492" s="40">
        <f>U2474*Settings!$C$13*(INDEX(U$407:U$418,$D2492)+INDEX(U$394:U$405,$D2492)+U2447*(1+$E2492))</f>
        <v/>
      </c>
      <c r="V2492" s="40">
        <f>V2474*Settings!$C$13*(INDEX(V$407:V$418,$D2492)+INDEX(V$394:V$405,$D2492)+V2447*(1+$E2492))</f>
        <v/>
      </c>
      <c r="W2492" s="40">
        <f>W2474*Settings!$C$13*(INDEX(W$407:W$418,$D2492)+INDEX(W$394:W$405,$D2492)+W2447*(1+$E2492))</f>
        <v/>
      </c>
      <c r="X2492" s="40">
        <f>X2474*Settings!$C$13*(INDEX(X$407:X$418,$D2492)+INDEX(X$394:X$405,$D2492)+X2447*(1+$E2492))</f>
        <v/>
      </c>
      <c r="Y2492" s="40">
        <f>Y2474*Settings!$C$13*(INDEX(Y$407:Y$418,$D2492)+INDEX(Y$394:Y$405,$D2492)+Y2447*(1+$E2492))</f>
        <v/>
      </c>
      <c r="Z2492" s="40">
        <f>Z2474*Settings!$C$13*(INDEX(Z$407:Z$418,$D2492)+INDEX(Z$394:Z$405,$D2492)+Z2447*(1+$E2492))</f>
        <v/>
      </c>
      <c r="AA2492" s="40">
        <f>AA2474*Settings!$C$13*(INDEX(AA$407:AA$418,$D2492)+INDEX(AA$394:AA$405,$D2492)+AA2447*(1+$E2492))</f>
        <v/>
      </c>
      <c r="AB2492" s="40">
        <f>AB2474*Settings!$C$13*(INDEX(AB$407:AB$418,$D2492)+INDEX(AB$394:AB$405,$D2492)+AB2447*(1+$E2492))</f>
        <v/>
      </c>
      <c r="AC2492" s="40">
        <f>AC2474*Settings!$C$13*(INDEX(AC$407:AC$418,$D2492)+INDEX(AC$394:AC$405,$D2492)+AC2447*(1+$E2492))</f>
        <v/>
      </c>
      <c r="AD2492" s="40">
        <f>AD2474*Settings!$C$13*(INDEX(AD$407:AD$418,$D2492)+INDEX(AD$394:AD$405,$D2492)+AD2447*(1+$E2492))</f>
        <v/>
      </c>
      <c r="AF2492" s="11">
        <f>CodePrefix&amp;$A2492&amp;IF($C2492="","","."&amp;$C2492&amp;"."&amp;$B2492)&amp;INDEX(VarEnd,MATCH($A2492,VarKey,0))&amp;AF$5</f>
        <v/>
      </c>
      <c r="AG2492" s="39">
        <f>AG2474*Settings!$C$13*(INDEX(AG$407:AG$418,$D2492)+INDEX(AG$394:AG$405,$D2492)+AG2447*(1+$E2492))</f>
        <v/>
      </c>
      <c r="AH2492" s="40">
        <f>AH2474*Settings!$C$13*(INDEX(AH$407:AH$418,$D2492)+INDEX(AH$394:AH$405,$D2492)+AH2447*(1+$E2492))</f>
        <v/>
      </c>
      <c r="AI2492" s="40">
        <f>AI2474*Settings!$C$13*(INDEX(AI$407:AI$418,$D2492)+INDEX(AI$394:AI$405,$D2492)+AI2447*(1+$E2492))</f>
        <v/>
      </c>
      <c r="AJ2492" s="40">
        <f>AJ2474*Settings!$C$13*(INDEX(AJ$407:AJ$418,$D2492)+INDEX(AJ$394:AJ$405,$D2492)+AJ2447*(1+$E2492))</f>
        <v/>
      </c>
      <c r="AK2492" s="40">
        <f>AK2474*Settings!$C$13*(INDEX(AK$407:AK$418,$D2492)+INDEX(AK$394:AK$405,$D2492)+AK2447*(1+$E2492))</f>
        <v/>
      </c>
      <c r="AL2492" s="40">
        <f>AL2474*Settings!$C$13*(INDEX(AL$407:AL$418,$D2492)+INDEX(AL$394:AL$405,$D2492)+AL2447*(1+$E2492))</f>
        <v/>
      </c>
      <c r="AM2492" s="40">
        <f>AM2474*Settings!$C$13*(INDEX(AM$407:AM$418,$D2492)+INDEX(AM$394:AM$405,$D2492)+AM2447*(1+$E2492))</f>
        <v/>
      </c>
      <c r="AN2492" s="40">
        <f>AN2474*Settings!$C$13*(INDEX(AN$407:AN$418,$D2492)+INDEX(AN$394:AN$405,$D2492)+AN2447*(1+$E2492))</f>
        <v/>
      </c>
      <c r="AO2492" s="40">
        <f>AO2474*Settings!$C$13*(INDEX(AO$407:AO$418,$D2492)+INDEX(AO$394:AO$405,$D2492)+AO2447*(1+$E2492))</f>
        <v/>
      </c>
      <c r="AP2492" s="40">
        <f>AP2474*Settings!$C$13*(INDEX(AP$407:AP$418,$D2492)+INDEX(AP$394:AP$405,$D2492)+AP2447*(1+$E2492))</f>
        <v/>
      </c>
      <c r="AQ2492" s="40">
        <f>AQ2474*Settings!$C$13*(INDEX(AQ$407:AQ$418,$D2492)+INDEX(AQ$394:AQ$405,$D2492)+AQ2447*(1+$E2492))</f>
        <v/>
      </c>
      <c r="AR2492" s="40">
        <f>AR2474*Settings!$C$13*(INDEX(AR$407:AR$418,$D2492)+INDEX(AR$394:AR$405,$D2492)+AR2447*(1+$E2492))</f>
        <v/>
      </c>
      <c r="AS2492" s="40">
        <f>AS2474*Settings!$C$13*(INDEX(AS$407:AS$418,$D2492)+INDEX(AS$394:AS$405,$D2492)+AS2447*(1+$E2492))</f>
        <v/>
      </c>
      <c r="AT2492" s="40">
        <f>AT2474*Settings!$C$13*(INDEX(AT$407:AT$418,$D2492)+INDEX(AT$394:AT$405,$D2492)+AT2447*(1+$E2492))</f>
        <v/>
      </c>
      <c r="AU2492" s="40">
        <f>AU2474*Settings!$C$13*(INDEX(AU$407:AU$418,$D2492)+INDEX(AU$394:AU$405,$D2492)+AU2447*(1+$E2492))</f>
        <v/>
      </c>
      <c r="AV2492" s="40">
        <f>AV2474*Settings!$C$13*(INDEX(AV$407:AV$418,$D2492)+INDEX(AV$394:AV$405,$D2492)+AV2447*(1+$E2492))</f>
        <v/>
      </c>
      <c r="AW2492" s="40">
        <f>AW2474*Settings!$C$13*(INDEX(AW$407:AW$418,$D2492)+INDEX(AW$394:AW$405,$D2492)+AW2447*(1+$E2492))</f>
        <v/>
      </c>
      <c r="AX2492" s="40">
        <f>AX2474*Settings!$C$13*(INDEX(AX$407:AX$418,$D2492)+INDEX(AX$394:AX$405,$D2492)+AX2447*(1+$E2492))</f>
        <v/>
      </c>
      <c r="AY2492" s="40">
        <f>AY2474*Settings!$C$13*(INDEX(AY$407:AY$418,$D2492)+INDEX(AY$394:AY$405,$D2492)+AY2447*(1+$E2492))</f>
        <v/>
      </c>
    </row>
    <row r="2493" hidden="1" outlineLevel="2">
      <c r="A2493" s="14" t="inlineStr">
        <is>
          <t>rtx</t>
        </is>
      </c>
      <c r="B2493" s="14" t="inlineStr">
        <is>
          <t>gso</t>
        </is>
      </c>
      <c r="C2493" s="14" t="inlineStr">
        <is>
          <t>cem</t>
        </is>
      </c>
      <c r="D2493" s="32">
        <f>INDEX(Inputs!$U$5:$U$132,MATCH($B2493&amp;"|"&amp;$C2493,Inputs!$A$5:$A$132,0))</f>
        <v/>
      </c>
      <c r="E2493" s="32">
        <f>INDEX(Inputs!$V$5:$V$132,MATCH($B2493&amp;"|"&amp;$C2493,Inputs!$A$5:$A$132,0))</f>
        <v/>
      </c>
      <c r="F2493" s="36" t="n"/>
      <c r="G2493" s="36" t="n"/>
      <c r="H2493" s="14">
        <f>INDEX(VarLab,MATCH($A2493,VarKey,0))&amp;INDEX(MemLab,MATCH($C2493&amp;"|"&amp;$B2493,MemKey,0))</f>
        <v/>
      </c>
      <c r="I2493" s="14">
        <f>INDEX(VarUnit,MATCH($A2493,VarKey,0))</f>
        <v/>
      </c>
      <c r="J2493" s="14">
        <f>INDEX(VarSrc,MATCH($A2493,VarKey,0))</f>
        <v/>
      </c>
      <c r="K2493" s="11">
        <f>CodePrefix&amp;$A2493&amp;IF($C2493="","","."&amp;$C2493&amp;"."&amp;$B2493)&amp;INDEX(VarEnd,MATCH($A2493,VarKey,0))&amp;K$5</f>
        <v/>
      </c>
      <c r="L2493" s="39">
        <f>L2475*Settings!$C$13*(INDEX(L$407:L$418,$D2493)+INDEX(L$394:L$405,$D2493)+L2448*(1+$E2493))</f>
        <v/>
      </c>
      <c r="M2493" s="40">
        <f>M2475*Settings!$C$13*(INDEX(M$407:M$418,$D2493)+INDEX(M$394:M$405,$D2493)+M2448*(1+$E2493))</f>
        <v/>
      </c>
      <c r="N2493" s="40">
        <f>N2475*Settings!$C$13*(INDEX(N$407:N$418,$D2493)+INDEX(N$394:N$405,$D2493)+N2448*(1+$E2493))</f>
        <v/>
      </c>
      <c r="O2493" s="40">
        <f>O2475*Settings!$C$13*(INDEX(O$407:O$418,$D2493)+INDEX(O$394:O$405,$D2493)+O2448*(1+$E2493))</f>
        <v/>
      </c>
      <c r="P2493" s="40">
        <f>P2475*Settings!$C$13*(INDEX(P$407:P$418,$D2493)+INDEX(P$394:P$405,$D2493)+P2448*(1+$E2493))</f>
        <v/>
      </c>
      <c r="Q2493" s="40">
        <f>Q2475*Settings!$C$13*(INDEX(Q$407:Q$418,$D2493)+INDEX(Q$394:Q$405,$D2493)+Q2448*(1+$E2493))</f>
        <v/>
      </c>
      <c r="R2493" s="40">
        <f>R2475*Settings!$C$13*(INDEX(R$407:R$418,$D2493)+INDEX(R$394:R$405,$D2493)+R2448*(1+$E2493))</f>
        <v/>
      </c>
      <c r="S2493" s="40">
        <f>S2475*Settings!$C$13*(INDEX(S$407:S$418,$D2493)+INDEX(S$394:S$405,$D2493)+S2448*(1+$E2493))</f>
        <v/>
      </c>
      <c r="T2493" s="40">
        <f>T2475*Settings!$C$13*(INDEX(T$407:T$418,$D2493)+INDEX(T$394:T$405,$D2493)+T2448*(1+$E2493))</f>
        <v/>
      </c>
      <c r="U2493" s="40">
        <f>U2475*Settings!$C$13*(INDEX(U$407:U$418,$D2493)+INDEX(U$394:U$405,$D2493)+U2448*(1+$E2493))</f>
        <v/>
      </c>
      <c r="V2493" s="40">
        <f>V2475*Settings!$C$13*(INDEX(V$407:V$418,$D2493)+INDEX(V$394:V$405,$D2493)+V2448*(1+$E2493))</f>
        <v/>
      </c>
      <c r="W2493" s="40">
        <f>W2475*Settings!$C$13*(INDEX(W$407:W$418,$D2493)+INDEX(W$394:W$405,$D2493)+W2448*(1+$E2493))</f>
        <v/>
      </c>
      <c r="X2493" s="40">
        <f>X2475*Settings!$C$13*(INDEX(X$407:X$418,$D2493)+INDEX(X$394:X$405,$D2493)+X2448*(1+$E2493))</f>
        <v/>
      </c>
      <c r="Y2493" s="40">
        <f>Y2475*Settings!$C$13*(INDEX(Y$407:Y$418,$D2493)+INDEX(Y$394:Y$405,$D2493)+Y2448*(1+$E2493))</f>
        <v/>
      </c>
      <c r="Z2493" s="40">
        <f>Z2475*Settings!$C$13*(INDEX(Z$407:Z$418,$D2493)+INDEX(Z$394:Z$405,$D2493)+Z2448*(1+$E2493))</f>
        <v/>
      </c>
      <c r="AA2493" s="40">
        <f>AA2475*Settings!$C$13*(INDEX(AA$407:AA$418,$D2493)+INDEX(AA$394:AA$405,$D2493)+AA2448*(1+$E2493))</f>
        <v/>
      </c>
      <c r="AB2493" s="40">
        <f>AB2475*Settings!$C$13*(INDEX(AB$407:AB$418,$D2493)+INDEX(AB$394:AB$405,$D2493)+AB2448*(1+$E2493))</f>
        <v/>
      </c>
      <c r="AC2493" s="40">
        <f>AC2475*Settings!$C$13*(INDEX(AC$407:AC$418,$D2493)+INDEX(AC$394:AC$405,$D2493)+AC2448*(1+$E2493))</f>
        <v/>
      </c>
      <c r="AD2493" s="40">
        <f>AD2475*Settings!$C$13*(INDEX(AD$407:AD$418,$D2493)+INDEX(AD$394:AD$405,$D2493)+AD2448*(1+$E2493))</f>
        <v/>
      </c>
      <c r="AF2493" s="11">
        <f>CodePrefix&amp;$A2493&amp;IF($C2493="","","."&amp;$C2493&amp;"."&amp;$B2493)&amp;INDEX(VarEnd,MATCH($A2493,VarKey,0))&amp;AF$5</f>
        <v/>
      </c>
      <c r="AG2493" s="39">
        <f>AG2475*Settings!$C$13*(INDEX(AG$407:AG$418,$D2493)+INDEX(AG$394:AG$405,$D2493)+AG2448*(1+$E2493))</f>
        <v/>
      </c>
      <c r="AH2493" s="40">
        <f>AH2475*Settings!$C$13*(INDEX(AH$407:AH$418,$D2493)+INDEX(AH$394:AH$405,$D2493)+AH2448*(1+$E2493))</f>
        <v/>
      </c>
      <c r="AI2493" s="40">
        <f>AI2475*Settings!$C$13*(INDEX(AI$407:AI$418,$D2493)+INDEX(AI$394:AI$405,$D2493)+AI2448*(1+$E2493))</f>
        <v/>
      </c>
      <c r="AJ2493" s="40">
        <f>AJ2475*Settings!$C$13*(INDEX(AJ$407:AJ$418,$D2493)+INDEX(AJ$394:AJ$405,$D2493)+AJ2448*(1+$E2493))</f>
        <v/>
      </c>
      <c r="AK2493" s="40">
        <f>AK2475*Settings!$C$13*(INDEX(AK$407:AK$418,$D2493)+INDEX(AK$394:AK$405,$D2493)+AK2448*(1+$E2493))</f>
        <v/>
      </c>
      <c r="AL2493" s="40">
        <f>AL2475*Settings!$C$13*(INDEX(AL$407:AL$418,$D2493)+INDEX(AL$394:AL$405,$D2493)+AL2448*(1+$E2493))</f>
        <v/>
      </c>
      <c r="AM2493" s="40">
        <f>AM2475*Settings!$C$13*(INDEX(AM$407:AM$418,$D2493)+INDEX(AM$394:AM$405,$D2493)+AM2448*(1+$E2493))</f>
        <v/>
      </c>
      <c r="AN2493" s="40">
        <f>AN2475*Settings!$C$13*(INDEX(AN$407:AN$418,$D2493)+INDEX(AN$394:AN$405,$D2493)+AN2448*(1+$E2493))</f>
        <v/>
      </c>
      <c r="AO2493" s="40">
        <f>AO2475*Settings!$C$13*(INDEX(AO$407:AO$418,$D2493)+INDEX(AO$394:AO$405,$D2493)+AO2448*(1+$E2493))</f>
        <v/>
      </c>
      <c r="AP2493" s="40">
        <f>AP2475*Settings!$C$13*(INDEX(AP$407:AP$418,$D2493)+INDEX(AP$394:AP$405,$D2493)+AP2448*(1+$E2493))</f>
        <v/>
      </c>
      <c r="AQ2493" s="40">
        <f>AQ2475*Settings!$C$13*(INDEX(AQ$407:AQ$418,$D2493)+INDEX(AQ$394:AQ$405,$D2493)+AQ2448*(1+$E2493))</f>
        <v/>
      </c>
      <c r="AR2493" s="40">
        <f>AR2475*Settings!$C$13*(INDEX(AR$407:AR$418,$D2493)+INDEX(AR$394:AR$405,$D2493)+AR2448*(1+$E2493))</f>
        <v/>
      </c>
      <c r="AS2493" s="40">
        <f>AS2475*Settings!$C$13*(INDEX(AS$407:AS$418,$D2493)+INDEX(AS$394:AS$405,$D2493)+AS2448*(1+$E2493))</f>
        <v/>
      </c>
      <c r="AT2493" s="40">
        <f>AT2475*Settings!$C$13*(INDEX(AT$407:AT$418,$D2493)+INDEX(AT$394:AT$405,$D2493)+AT2448*(1+$E2493))</f>
        <v/>
      </c>
      <c r="AU2493" s="40">
        <f>AU2475*Settings!$C$13*(INDEX(AU$407:AU$418,$D2493)+INDEX(AU$394:AU$405,$D2493)+AU2448*(1+$E2493))</f>
        <v/>
      </c>
      <c r="AV2493" s="40">
        <f>AV2475*Settings!$C$13*(INDEX(AV$407:AV$418,$D2493)+INDEX(AV$394:AV$405,$D2493)+AV2448*(1+$E2493))</f>
        <v/>
      </c>
      <c r="AW2493" s="40">
        <f>AW2475*Settings!$C$13*(INDEX(AW$407:AW$418,$D2493)+INDEX(AW$394:AW$405,$D2493)+AW2448*(1+$E2493))</f>
        <v/>
      </c>
      <c r="AX2493" s="40">
        <f>AX2475*Settings!$C$13*(INDEX(AX$407:AX$418,$D2493)+INDEX(AX$394:AX$405,$D2493)+AX2448*(1+$E2493))</f>
        <v/>
      </c>
      <c r="AY2493" s="40">
        <f>AY2475*Settings!$C$13*(INDEX(AY$407:AY$418,$D2493)+INDEX(AY$394:AY$405,$D2493)+AY2448*(1+$E2493))</f>
        <v/>
      </c>
    </row>
    <row r="2494" hidden="1" outlineLevel="2">
      <c r="A2494" s="14" t="inlineStr">
        <is>
          <t>rtx</t>
        </is>
      </c>
      <c r="B2494" s="14" t="inlineStr">
        <is>
          <t>die</t>
        </is>
      </c>
      <c r="C2494" s="14" t="inlineStr">
        <is>
          <t>cem</t>
        </is>
      </c>
      <c r="D2494" s="32">
        <f>INDEX(Inputs!$U$5:$U$132,MATCH($B2494&amp;"|"&amp;$C2494,Inputs!$A$5:$A$132,0))</f>
        <v/>
      </c>
      <c r="E2494" s="32">
        <f>INDEX(Inputs!$V$5:$V$132,MATCH($B2494&amp;"|"&amp;$C2494,Inputs!$A$5:$A$132,0))</f>
        <v/>
      </c>
      <c r="F2494" s="36" t="n"/>
      <c r="G2494" s="36" t="n"/>
      <c r="H2494" s="14">
        <f>INDEX(VarLab,MATCH($A2494,VarKey,0))&amp;INDEX(MemLab,MATCH($C2494&amp;"|"&amp;$B2494,MemKey,0))</f>
        <v/>
      </c>
      <c r="I2494" s="14">
        <f>INDEX(VarUnit,MATCH($A2494,VarKey,0))</f>
        <v/>
      </c>
      <c r="J2494" s="14">
        <f>INDEX(VarSrc,MATCH($A2494,VarKey,0))</f>
        <v/>
      </c>
      <c r="K2494" s="11">
        <f>CodePrefix&amp;$A2494&amp;IF($C2494="","","."&amp;$C2494&amp;"."&amp;$B2494)&amp;INDEX(VarEnd,MATCH($A2494,VarKey,0))&amp;K$5</f>
        <v/>
      </c>
      <c r="L2494" s="39">
        <f>L2476*Settings!$C$13*(INDEX(L$407:L$418,$D2494)+INDEX(L$394:L$405,$D2494)+L2449*(1+$E2494))</f>
        <v/>
      </c>
      <c r="M2494" s="40">
        <f>M2476*Settings!$C$13*(INDEX(M$407:M$418,$D2494)+INDEX(M$394:M$405,$D2494)+M2449*(1+$E2494))</f>
        <v/>
      </c>
      <c r="N2494" s="40">
        <f>N2476*Settings!$C$13*(INDEX(N$407:N$418,$D2494)+INDEX(N$394:N$405,$D2494)+N2449*(1+$E2494))</f>
        <v/>
      </c>
      <c r="O2494" s="40">
        <f>O2476*Settings!$C$13*(INDEX(O$407:O$418,$D2494)+INDEX(O$394:O$405,$D2494)+O2449*(1+$E2494))</f>
        <v/>
      </c>
      <c r="P2494" s="40">
        <f>P2476*Settings!$C$13*(INDEX(P$407:P$418,$D2494)+INDEX(P$394:P$405,$D2494)+P2449*(1+$E2494))</f>
        <v/>
      </c>
      <c r="Q2494" s="40">
        <f>Q2476*Settings!$C$13*(INDEX(Q$407:Q$418,$D2494)+INDEX(Q$394:Q$405,$D2494)+Q2449*(1+$E2494))</f>
        <v/>
      </c>
      <c r="R2494" s="40">
        <f>R2476*Settings!$C$13*(INDEX(R$407:R$418,$D2494)+INDEX(R$394:R$405,$D2494)+R2449*(1+$E2494))</f>
        <v/>
      </c>
      <c r="S2494" s="40">
        <f>S2476*Settings!$C$13*(INDEX(S$407:S$418,$D2494)+INDEX(S$394:S$405,$D2494)+S2449*(1+$E2494))</f>
        <v/>
      </c>
      <c r="T2494" s="40">
        <f>T2476*Settings!$C$13*(INDEX(T$407:T$418,$D2494)+INDEX(T$394:T$405,$D2494)+T2449*(1+$E2494))</f>
        <v/>
      </c>
      <c r="U2494" s="40">
        <f>U2476*Settings!$C$13*(INDEX(U$407:U$418,$D2494)+INDEX(U$394:U$405,$D2494)+U2449*(1+$E2494))</f>
        <v/>
      </c>
      <c r="V2494" s="40">
        <f>V2476*Settings!$C$13*(INDEX(V$407:V$418,$D2494)+INDEX(V$394:V$405,$D2494)+V2449*(1+$E2494))</f>
        <v/>
      </c>
      <c r="W2494" s="40">
        <f>W2476*Settings!$C$13*(INDEX(W$407:W$418,$D2494)+INDEX(W$394:W$405,$D2494)+W2449*(1+$E2494))</f>
        <v/>
      </c>
      <c r="X2494" s="40">
        <f>X2476*Settings!$C$13*(INDEX(X$407:X$418,$D2494)+INDEX(X$394:X$405,$D2494)+X2449*(1+$E2494))</f>
        <v/>
      </c>
      <c r="Y2494" s="40">
        <f>Y2476*Settings!$C$13*(INDEX(Y$407:Y$418,$D2494)+INDEX(Y$394:Y$405,$D2494)+Y2449*(1+$E2494))</f>
        <v/>
      </c>
      <c r="Z2494" s="40">
        <f>Z2476*Settings!$C$13*(INDEX(Z$407:Z$418,$D2494)+INDEX(Z$394:Z$405,$D2494)+Z2449*(1+$E2494))</f>
        <v/>
      </c>
      <c r="AA2494" s="40">
        <f>AA2476*Settings!$C$13*(INDEX(AA$407:AA$418,$D2494)+INDEX(AA$394:AA$405,$D2494)+AA2449*(1+$E2494))</f>
        <v/>
      </c>
      <c r="AB2494" s="40">
        <f>AB2476*Settings!$C$13*(INDEX(AB$407:AB$418,$D2494)+INDEX(AB$394:AB$405,$D2494)+AB2449*(1+$E2494))</f>
        <v/>
      </c>
      <c r="AC2494" s="40">
        <f>AC2476*Settings!$C$13*(INDEX(AC$407:AC$418,$D2494)+INDEX(AC$394:AC$405,$D2494)+AC2449*(1+$E2494))</f>
        <v/>
      </c>
      <c r="AD2494" s="40">
        <f>AD2476*Settings!$C$13*(INDEX(AD$407:AD$418,$D2494)+INDEX(AD$394:AD$405,$D2494)+AD2449*(1+$E2494))</f>
        <v/>
      </c>
      <c r="AF2494" s="11">
        <f>CodePrefix&amp;$A2494&amp;IF($C2494="","","."&amp;$C2494&amp;"."&amp;$B2494)&amp;INDEX(VarEnd,MATCH($A2494,VarKey,0))&amp;AF$5</f>
        <v/>
      </c>
      <c r="AG2494" s="39">
        <f>AG2476*Settings!$C$13*(INDEX(AG$407:AG$418,$D2494)+INDEX(AG$394:AG$405,$D2494)+AG2449*(1+$E2494))</f>
        <v/>
      </c>
      <c r="AH2494" s="40">
        <f>AH2476*Settings!$C$13*(INDEX(AH$407:AH$418,$D2494)+INDEX(AH$394:AH$405,$D2494)+AH2449*(1+$E2494))</f>
        <v/>
      </c>
      <c r="AI2494" s="40">
        <f>AI2476*Settings!$C$13*(INDEX(AI$407:AI$418,$D2494)+INDEX(AI$394:AI$405,$D2494)+AI2449*(1+$E2494))</f>
        <v/>
      </c>
      <c r="AJ2494" s="40">
        <f>AJ2476*Settings!$C$13*(INDEX(AJ$407:AJ$418,$D2494)+INDEX(AJ$394:AJ$405,$D2494)+AJ2449*(1+$E2494))</f>
        <v/>
      </c>
      <c r="AK2494" s="40">
        <f>AK2476*Settings!$C$13*(INDEX(AK$407:AK$418,$D2494)+INDEX(AK$394:AK$405,$D2494)+AK2449*(1+$E2494))</f>
        <v/>
      </c>
      <c r="AL2494" s="40">
        <f>AL2476*Settings!$C$13*(INDEX(AL$407:AL$418,$D2494)+INDEX(AL$394:AL$405,$D2494)+AL2449*(1+$E2494))</f>
        <v/>
      </c>
      <c r="AM2494" s="40">
        <f>AM2476*Settings!$C$13*(INDEX(AM$407:AM$418,$D2494)+INDEX(AM$394:AM$405,$D2494)+AM2449*(1+$E2494))</f>
        <v/>
      </c>
      <c r="AN2494" s="40">
        <f>AN2476*Settings!$C$13*(INDEX(AN$407:AN$418,$D2494)+INDEX(AN$394:AN$405,$D2494)+AN2449*(1+$E2494))</f>
        <v/>
      </c>
      <c r="AO2494" s="40">
        <f>AO2476*Settings!$C$13*(INDEX(AO$407:AO$418,$D2494)+INDEX(AO$394:AO$405,$D2494)+AO2449*(1+$E2494))</f>
        <v/>
      </c>
      <c r="AP2494" s="40">
        <f>AP2476*Settings!$C$13*(INDEX(AP$407:AP$418,$D2494)+INDEX(AP$394:AP$405,$D2494)+AP2449*(1+$E2494))</f>
        <v/>
      </c>
      <c r="AQ2494" s="40">
        <f>AQ2476*Settings!$C$13*(INDEX(AQ$407:AQ$418,$D2494)+INDEX(AQ$394:AQ$405,$D2494)+AQ2449*(1+$E2494))</f>
        <v/>
      </c>
      <c r="AR2494" s="40">
        <f>AR2476*Settings!$C$13*(INDEX(AR$407:AR$418,$D2494)+INDEX(AR$394:AR$405,$D2494)+AR2449*(1+$E2494))</f>
        <v/>
      </c>
      <c r="AS2494" s="40">
        <f>AS2476*Settings!$C$13*(INDEX(AS$407:AS$418,$D2494)+INDEX(AS$394:AS$405,$D2494)+AS2449*(1+$E2494))</f>
        <v/>
      </c>
      <c r="AT2494" s="40">
        <f>AT2476*Settings!$C$13*(INDEX(AT$407:AT$418,$D2494)+INDEX(AT$394:AT$405,$D2494)+AT2449*(1+$E2494))</f>
        <v/>
      </c>
      <c r="AU2494" s="40">
        <f>AU2476*Settings!$C$13*(INDEX(AU$407:AU$418,$D2494)+INDEX(AU$394:AU$405,$D2494)+AU2449*(1+$E2494))</f>
        <v/>
      </c>
      <c r="AV2494" s="40">
        <f>AV2476*Settings!$C$13*(INDEX(AV$407:AV$418,$D2494)+INDEX(AV$394:AV$405,$D2494)+AV2449*(1+$E2494))</f>
        <v/>
      </c>
      <c r="AW2494" s="40">
        <f>AW2476*Settings!$C$13*(INDEX(AW$407:AW$418,$D2494)+INDEX(AW$394:AW$405,$D2494)+AW2449*(1+$E2494))</f>
        <v/>
      </c>
      <c r="AX2494" s="40">
        <f>AX2476*Settings!$C$13*(INDEX(AX$407:AX$418,$D2494)+INDEX(AX$394:AX$405,$D2494)+AX2449*(1+$E2494))</f>
        <v/>
      </c>
      <c r="AY2494" s="40">
        <f>AY2476*Settings!$C$13*(INDEX(AY$407:AY$418,$D2494)+INDEX(AY$394:AY$405,$D2494)+AY2449*(1+$E2494))</f>
        <v/>
      </c>
    </row>
    <row r="2495" hidden="1" outlineLevel="2">
      <c r="A2495" s="14" t="inlineStr">
        <is>
          <t>rtx</t>
        </is>
      </c>
      <c r="B2495" s="14" t="inlineStr">
        <is>
          <t>lpg</t>
        </is>
      </c>
      <c r="C2495" s="14" t="inlineStr">
        <is>
          <t>cem</t>
        </is>
      </c>
      <c r="D2495" s="32">
        <f>INDEX(Inputs!$U$5:$U$132,MATCH($B2495&amp;"|"&amp;$C2495,Inputs!$A$5:$A$132,0))</f>
        <v/>
      </c>
      <c r="E2495" s="32">
        <f>INDEX(Inputs!$V$5:$V$132,MATCH($B2495&amp;"|"&amp;$C2495,Inputs!$A$5:$A$132,0))</f>
        <v/>
      </c>
      <c r="F2495" s="36" t="n"/>
      <c r="G2495" s="36" t="n"/>
      <c r="H2495" s="14">
        <f>INDEX(VarLab,MATCH($A2495,VarKey,0))&amp;INDEX(MemLab,MATCH($C2495&amp;"|"&amp;$B2495,MemKey,0))</f>
        <v/>
      </c>
      <c r="I2495" s="14">
        <f>INDEX(VarUnit,MATCH($A2495,VarKey,0))</f>
        <v/>
      </c>
      <c r="J2495" s="14">
        <f>INDEX(VarSrc,MATCH($A2495,VarKey,0))</f>
        <v/>
      </c>
      <c r="K2495" s="11">
        <f>CodePrefix&amp;$A2495&amp;IF($C2495="","","."&amp;$C2495&amp;"."&amp;$B2495)&amp;INDEX(VarEnd,MATCH($A2495,VarKey,0))&amp;K$5</f>
        <v/>
      </c>
      <c r="L2495" s="39">
        <f>L2477*Settings!$C$13*(INDEX(L$407:L$418,$D2495)+INDEX(L$394:L$405,$D2495)+L2450*(1+$E2495))</f>
        <v/>
      </c>
      <c r="M2495" s="40">
        <f>M2477*Settings!$C$13*(INDEX(M$407:M$418,$D2495)+INDEX(M$394:M$405,$D2495)+M2450*(1+$E2495))</f>
        <v/>
      </c>
      <c r="N2495" s="40">
        <f>N2477*Settings!$C$13*(INDEX(N$407:N$418,$D2495)+INDEX(N$394:N$405,$D2495)+N2450*(1+$E2495))</f>
        <v/>
      </c>
      <c r="O2495" s="40">
        <f>O2477*Settings!$C$13*(INDEX(O$407:O$418,$D2495)+INDEX(O$394:O$405,$D2495)+O2450*(1+$E2495))</f>
        <v/>
      </c>
      <c r="P2495" s="40">
        <f>P2477*Settings!$C$13*(INDEX(P$407:P$418,$D2495)+INDEX(P$394:P$405,$D2495)+P2450*(1+$E2495))</f>
        <v/>
      </c>
      <c r="Q2495" s="40">
        <f>Q2477*Settings!$C$13*(INDEX(Q$407:Q$418,$D2495)+INDEX(Q$394:Q$405,$D2495)+Q2450*(1+$E2495))</f>
        <v/>
      </c>
      <c r="R2495" s="40">
        <f>R2477*Settings!$C$13*(INDEX(R$407:R$418,$D2495)+INDEX(R$394:R$405,$D2495)+R2450*(1+$E2495))</f>
        <v/>
      </c>
      <c r="S2495" s="40">
        <f>S2477*Settings!$C$13*(INDEX(S$407:S$418,$D2495)+INDEX(S$394:S$405,$D2495)+S2450*(1+$E2495))</f>
        <v/>
      </c>
      <c r="T2495" s="40">
        <f>T2477*Settings!$C$13*(INDEX(T$407:T$418,$D2495)+INDEX(T$394:T$405,$D2495)+T2450*(1+$E2495))</f>
        <v/>
      </c>
      <c r="U2495" s="40">
        <f>U2477*Settings!$C$13*(INDEX(U$407:U$418,$D2495)+INDEX(U$394:U$405,$D2495)+U2450*(1+$E2495))</f>
        <v/>
      </c>
      <c r="V2495" s="40">
        <f>V2477*Settings!$C$13*(INDEX(V$407:V$418,$D2495)+INDEX(V$394:V$405,$D2495)+V2450*(1+$E2495))</f>
        <v/>
      </c>
      <c r="W2495" s="40">
        <f>W2477*Settings!$C$13*(INDEX(W$407:W$418,$D2495)+INDEX(W$394:W$405,$D2495)+W2450*(1+$E2495))</f>
        <v/>
      </c>
      <c r="X2495" s="40">
        <f>X2477*Settings!$C$13*(INDEX(X$407:X$418,$D2495)+INDEX(X$394:X$405,$D2495)+X2450*(1+$E2495))</f>
        <v/>
      </c>
      <c r="Y2495" s="40">
        <f>Y2477*Settings!$C$13*(INDEX(Y$407:Y$418,$D2495)+INDEX(Y$394:Y$405,$D2495)+Y2450*(1+$E2495))</f>
        <v/>
      </c>
      <c r="Z2495" s="40">
        <f>Z2477*Settings!$C$13*(INDEX(Z$407:Z$418,$D2495)+INDEX(Z$394:Z$405,$D2495)+Z2450*(1+$E2495))</f>
        <v/>
      </c>
      <c r="AA2495" s="40">
        <f>AA2477*Settings!$C$13*(INDEX(AA$407:AA$418,$D2495)+INDEX(AA$394:AA$405,$D2495)+AA2450*(1+$E2495))</f>
        <v/>
      </c>
      <c r="AB2495" s="40">
        <f>AB2477*Settings!$C$13*(INDEX(AB$407:AB$418,$D2495)+INDEX(AB$394:AB$405,$D2495)+AB2450*(1+$E2495))</f>
        <v/>
      </c>
      <c r="AC2495" s="40">
        <f>AC2477*Settings!$C$13*(INDEX(AC$407:AC$418,$D2495)+INDEX(AC$394:AC$405,$D2495)+AC2450*(1+$E2495))</f>
        <v/>
      </c>
      <c r="AD2495" s="40">
        <f>AD2477*Settings!$C$13*(INDEX(AD$407:AD$418,$D2495)+INDEX(AD$394:AD$405,$D2495)+AD2450*(1+$E2495))</f>
        <v/>
      </c>
      <c r="AF2495" s="11">
        <f>CodePrefix&amp;$A2495&amp;IF($C2495="","","."&amp;$C2495&amp;"."&amp;$B2495)&amp;INDEX(VarEnd,MATCH($A2495,VarKey,0))&amp;AF$5</f>
        <v/>
      </c>
      <c r="AG2495" s="39">
        <f>AG2477*Settings!$C$13*(INDEX(AG$407:AG$418,$D2495)+INDEX(AG$394:AG$405,$D2495)+AG2450*(1+$E2495))</f>
        <v/>
      </c>
      <c r="AH2495" s="40">
        <f>AH2477*Settings!$C$13*(INDEX(AH$407:AH$418,$D2495)+INDEX(AH$394:AH$405,$D2495)+AH2450*(1+$E2495))</f>
        <v/>
      </c>
      <c r="AI2495" s="40">
        <f>AI2477*Settings!$C$13*(INDEX(AI$407:AI$418,$D2495)+INDEX(AI$394:AI$405,$D2495)+AI2450*(1+$E2495))</f>
        <v/>
      </c>
      <c r="AJ2495" s="40">
        <f>AJ2477*Settings!$C$13*(INDEX(AJ$407:AJ$418,$D2495)+INDEX(AJ$394:AJ$405,$D2495)+AJ2450*(1+$E2495))</f>
        <v/>
      </c>
      <c r="AK2495" s="40">
        <f>AK2477*Settings!$C$13*(INDEX(AK$407:AK$418,$D2495)+INDEX(AK$394:AK$405,$D2495)+AK2450*(1+$E2495))</f>
        <v/>
      </c>
      <c r="AL2495" s="40">
        <f>AL2477*Settings!$C$13*(INDEX(AL$407:AL$418,$D2495)+INDEX(AL$394:AL$405,$D2495)+AL2450*(1+$E2495))</f>
        <v/>
      </c>
      <c r="AM2495" s="40">
        <f>AM2477*Settings!$C$13*(INDEX(AM$407:AM$418,$D2495)+INDEX(AM$394:AM$405,$D2495)+AM2450*(1+$E2495))</f>
        <v/>
      </c>
      <c r="AN2495" s="40">
        <f>AN2477*Settings!$C$13*(INDEX(AN$407:AN$418,$D2495)+INDEX(AN$394:AN$405,$D2495)+AN2450*(1+$E2495))</f>
        <v/>
      </c>
      <c r="AO2495" s="40">
        <f>AO2477*Settings!$C$13*(INDEX(AO$407:AO$418,$D2495)+INDEX(AO$394:AO$405,$D2495)+AO2450*(1+$E2495))</f>
        <v/>
      </c>
      <c r="AP2495" s="40">
        <f>AP2477*Settings!$C$13*(INDEX(AP$407:AP$418,$D2495)+INDEX(AP$394:AP$405,$D2495)+AP2450*(1+$E2495))</f>
        <v/>
      </c>
      <c r="AQ2495" s="40">
        <f>AQ2477*Settings!$C$13*(INDEX(AQ$407:AQ$418,$D2495)+INDEX(AQ$394:AQ$405,$D2495)+AQ2450*(1+$E2495))</f>
        <v/>
      </c>
      <c r="AR2495" s="40">
        <f>AR2477*Settings!$C$13*(INDEX(AR$407:AR$418,$D2495)+INDEX(AR$394:AR$405,$D2495)+AR2450*(1+$E2495))</f>
        <v/>
      </c>
      <c r="AS2495" s="40">
        <f>AS2477*Settings!$C$13*(INDEX(AS$407:AS$418,$D2495)+INDEX(AS$394:AS$405,$D2495)+AS2450*(1+$E2495))</f>
        <v/>
      </c>
      <c r="AT2495" s="40">
        <f>AT2477*Settings!$C$13*(INDEX(AT$407:AT$418,$D2495)+INDEX(AT$394:AT$405,$D2495)+AT2450*(1+$E2495))</f>
        <v/>
      </c>
      <c r="AU2495" s="40">
        <f>AU2477*Settings!$C$13*(INDEX(AU$407:AU$418,$D2495)+INDEX(AU$394:AU$405,$D2495)+AU2450*(1+$E2495))</f>
        <v/>
      </c>
      <c r="AV2495" s="40">
        <f>AV2477*Settings!$C$13*(INDEX(AV$407:AV$418,$D2495)+INDEX(AV$394:AV$405,$D2495)+AV2450*(1+$E2495))</f>
        <v/>
      </c>
      <c r="AW2495" s="40">
        <f>AW2477*Settings!$C$13*(INDEX(AW$407:AW$418,$D2495)+INDEX(AW$394:AW$405,$D2495)+AW2450*(1+$E2495))</f>
        <v/>
      </c>
      <c r="AX2495" s="40">
        <f>AX2477*Settings!$C$13*(INDEX(AX$407:AX$418,$D2495)+INDEX(AX$394:AX$405,$D2495)+AX2450*(1+$E2495))</f>
        <v/>
      </c>
      <c r="AY2495" s="40">
        <f>AY2477*Settings!$C$13*(INDEX(AY$407:AY$418,$D2495)+INDEX(AY$394:AY$405,$D2495)+AY2450*(1+$E2495))</f>
        <v/>
      </c>
    </row>
    <row r="2496" hidden="1" outlineLevel="2">
      <c r="A2496" s="14" t="inlineStr">
        <is>
          <t>rtx</t>
        </is>
      </c>
      <c r="B2496" s="14" t="inlineStr">
        <is>
          <t>ker</t>
        </is>
      </c>
      <c r="C2496" s="14" t="inlineStr">
        <is>
          <t>cem</t>
        </is>
      </c>
      <c r="D2496" s="32">
        <f>INDEX(Inputs!$U$5:$U$132,MATCH($B2496&amp;"|"&amp;$C2496,Inputs!$A$5:$A$132,0))</f>
        <v/>
      </c>
      <c r="E2496" s="32">
        <f>INDEX(Inputs!$V$5:$V$132,MATCH($B2496&amp;"|"&amp;$C2496,Inputs!$A$5:$A$132,0))</f>
        <v/>
      </c>
      <c r="F2496" s="36" t="n"/>
      <c r="G2496" s="36" t="n"/>
      <c r="H2496" s="14">
        <f>INDEX(VarLab,MATCH($A2496,VarKey,0))&amp;INDEX(MemLab,MATCH($C2496&amp;"|"&amp;$B2496,MemKey,0))</f>
        <v/>
      </c>
      <c r="I2496" s="14">
        <f>INDEX(VarUnit,MATCH($A2496,VarKey,0))</f>
        <v/>
      </c>
      <c r="J2496" s="14">
        <f>INDEX(VarSrc,MATCH($A2496,VarKey,0))</f>
        <v/>
      </c>
      <c r="K2496" s="11">
        <f>CodePrefix&amp;$A2496&amp;IF($C2496="","","."&amp;$C2496&amp;"."&amp;$B2496)&amp;INDEX(VarEnd,MATCH($A2496,VarKey,0))&amp;K$5</f>
        <v/>
      </c>
      <c r="L2496" s="39">
        <f>L2478*Settings!$C$13*(INDEX(L$407:L$418,$D2496)+INDEX(L$394:L$405,$D2496)+L2451*(1+$E2496))</f>
        <v/>
      </c>
      <c r="M2496" s="40">
        <f>M2478*Settings!$C$13*(INDEX(M$407:M$418,$D2496)+INDEX(M$394:M$405,$D2496)+M2451*(1+$E2496))</f>
        <v/>
      </c>
      <c r="N2496" s="40">
        <f>N2478*Settings!$C$13*(INDEX(N$407:N$418,$D2496)+INDEX(N$394:N$405,$D2496)+N2451*(1+$E2496))</f>
        <v/>
      </c>
      <c r="O2496" s="40">
        <f>O2478*Settings!$C$13*(INDEX(O$407:O$418,$D2496)+INDEX(O$394:O$405,$D2496)+O2451*(1+$E2496))</f>
        <v/>
      </c>
      <c r="P2496" s="40">
        <f>P2478*Settings!$C$13*(INDEX(P$407:P$418,$D2496)+INDEX(P$394:P$405,$D2496)+P2451*(1+$E2496))</f>
        <v/>
      </c>
      <c r="Q2496" s="40">
        <f>Q2478*Settings!$C$13*(INDEX(Q$407:Q$418,$D2496)+INDEX(Q$394:Q$405,$D2496)+Q2451*(1+$E2496))</f>
        <v/>
      </c>
      <c r="R2496" s="40">
        <f>R2478*Settings!$C$13*(INDEX(R$407:R$418,$D2496)+INDEX(R$394:R$405,$D2496)+R2451*(1+$E2496))</f>
        <v/>
      </c>
      <c r="S2496" s="40">
        <f>S2478*Settings!$C$13*(INDEX(S$407:S$418,$D2496)+INDEX(S$394:S$405,$D2496)+S2451*(1+$E2496))</f>
        <v/>
      </c>
      <c r="T2496" s="40">
        <f>T2478*Settings!$C$13*(INDEX(T$407:T$418,$D2496)+INDEX(T$394:T$405,$D2496)+T2451*(1+$E2496))</f>
        <v/>
      </c>
      <c r="U2496" s="40">
        <f>U2478*Settings!$C$13*(INDEX(U$407:U$418,$D2496)+INDEX(U$394:U$405,$D2496)+U2451*(1+$E2496))</f>
        <v/>
      </c>
      <c r="V2496" s="40">
        <f>V2478*Settings!$C$13*(INDEX(V$407:V$418,$D2496)+INDEX(V$394:V$405,$D2496)+V2451*(1+$E2496))</f>
        <v/>
      </c>
      <c r="W2496" s="40">
        <f>W2478*Settings!$C$13*(INDEX(W$407:W$418,$D2496)+INDEX(W$394:W$405,$D2496)+W2451*(1+$E2496))</f>
        <v/>
      </c>
      <c r="X2496" s="40">
        <f>X2478*Settings!$C$13*(INDEX(X$407:X$418,$D2496)+INDEX(X$394:X$405,$D2496)+X2451*(1+$E2496))</f>
        <v/>
      </c>
      <c r="Y2496" s="40">
        <f>Y2478*Settings!$C$13*(INDEX(Y$407:Y$418,$D2496)+INDEX(Y$394:Y$405,$D2496)+Y2451*(1+$E2496))</f>
        <v/>
      </c>
      <c r="Z2496" s="40">
        <f>Z2478*Settings!$C$13*(INDEX(Z$407:Z$418,$D2496)+INDEX(Z$394:Z$405,$D2496)+Z2451*(1+$E2496))</f>
        <v/>
      </c>
      <c r="AA2496" s="40">
        <f>AA2478*Settings!$C$13*(INDEX(AA$407:AA$418,$D2496)+INDEX(AA$394:AA$405,$D2496)+AA2451*(1+$E2496))</f>
        <v/>
      </c>
      <c r="AB2496" s="40">
        <f>AB2478*Settings!$C$13*(INDEX(AB$407:AB$418,$D2496)+INDEX(AB$394:AB$405,$D2496)+AB2451*(1+$E2496))</f>
        <v/>
      </c>
      <c r="AC2496" s="40">
        <f>AC2478*Settings!$C$13*(INDEX(AC$407:AC$418,$D2496)+INDEX(AC$394:AC$405,$D2496)+AC2451*(1+$E2496))</f>
        <v/>
      </c>
      <c r="AD2496" s="40">
        <f>AD2478*Settings!$C$13*(INDEX(AD$407:AD$418,$D2496)+INDEX(AD$394:AD$405,$D2496)+AD2451*(1+$E2496))</f>
        <v/>
      </c>
      <c r="AF2496" s="11">
        <f>CodePrefix&amp;$A2496&amp;IF($C2496="","","."&amp;$C2496&amp;"."&amp;$B2496)&amp;INDEX(VarEnd,MATCH($A2496,VarKey,0))&amp;AF$5</f>
        <v/>
      </c>
      <c r="AG2496" s="39">
        <f>AG2478*Settings!$C$13*(INDEX(AG$407:AG$418,$D2496)+INDEX(AG$394:AG$405,$D2496)+AG2451*(1+$E2496))</f>
        <v/>
      </c>
      <c r="AH2496" s="40">
        <f>AH2478*Settings!$C$13*(INDEX(AH$407:AH$418,$D2496)+INDEX(AH$394:AH$405,$D2496)+AH2451*(1+$E2496))</f>
        <v/>
      </c>
      <c r="AI2496" s="40">
        <f>AI2478*Settings!$C$13*(INDEX(AI$407:AI$418,$D2496)+INDEX(AI$394:AI$405,$D2496)+AI2451*(1+$E2496))</f>
        <v/>
      </c>
      <c r="AJ2496" s="40">
        <f>AJ2478*Settings!$C$13*(INDEX(AJ$407:AJ$418,$D2496)+INDEX(AJ$394:AJ$405,$D2496)+AJ2451*(1+$E2496))</f>
        <v/>
      </c>
      <c r="AK2496" s="40">
        <f>AK2478*Settings!$C$13*(INDEX(AK$407:AK$418,$D2496)+INDEX(AK$394:AK$405,$D2496)+AK2451*(1+$E2496))</f>
        <v/>
      </c>
      <c r="AL2496" s="40">
        <f>AL2478*Settings!$C$13*(INDEX(AL$407:AL$418,$D2496)+INDEX(AL$394:AL$405,$D2496)+AL2451*(1+$E2496))</f>
        <v/>
      </c>
      <c r="AM2496" s="40">
        <f>AM2478*Settings!$C$13*(INDEX(AM$407:AM$418,$D2496)+INDEX(AM$394:AM$405,$D2496)+AM2451*(1+$E2496))</f>
        <v/>
      </c>
      <c r="AN2496" s="40">
        <f>AN2478*Settings!$C$13*(INDEX(AN$407:AN$418,$D2496)+INDEX(AN$394:AN$405,$D2496)+AN2451*(1+$E2496))</f>
        <v/>
      </c>
      <c r="AO2496" s="40">
        <f>AO2478*Settings!$C$13*(INDEX(AO$407:AO$418,$D2496)+INDEX(AO$394:AO$405,$D2496)+AO2451*(1+$E2496))</f>
        <v/>
      </c>
      <c r="AP2496" s="40">
        <f>AP2478*Settings!$C$13*(INDEX(AP$407:AP$418,$D2496)+INDEX(AP$394:AP$405,$D2496)+AP2451*(1+$E2496))</f>
        <v/>
      </c>
      <c r="AQ2496" s="40">
        <f>AQ2478*Settings!$C$13*(INDEX(AQ$407:AQ$418,$D2496)+INDEX(AQ$394:AQ$405,$D2496)+AQ2451*(1+$E2496))</f>
        <v/>
      </c>
      <c r="AR2496" s="40">
        <f>AR2478*Settings!$C$13*(INDEX(AR$407:AR$418,$D2496)+INDEX(AR$394:AR$405,$D2496)+AR2451*(1+$E2496))</f>
        <v/>
      </c>
      <c r="AS2496" s="40">
        <f>AS2478*Settings!$C$13*(INDEX(AS$407:AS$418,$D2496)+INDEX(AS$394:AS$405,$D2496)+AS2451*(1+$E2496))</f>
        <v/>
      </c>
      <c r="AT2496" s="40">
        <f>AT2478*Settings!$C$13*(INDEX(AT$407:AT$418,$D2496)+INDEX(AT$394:AT$405,$D2496)+AT2451*(1+$E2496))</f>
        <v/>
      </c>
      <c r="AU2496" s="40">
        <f>AU2478*Settings!$C$13*(INDEX(AU$407:AU$418,$D2496)+INDEX(AU$394:AU$405,$D2496)+AU2451*(1+$E2496))</f>
        <v/>
      </c>
      <c r="AV2496" s="40">
        <f>AV2478*Settings!$C$13*(INDEX(AV$407:AV$418,$D2496)+INDEX(AV$394:AV$405,$D2496)+AV2451*(1+$E2496))</f>
        <v/>
      </c>
      <c r="AW2496" s="40">
        <f>AW2478*Settings!$C$13*(INDEX(AW$407:AW$418,$D2496)+INDEX(AW$394:AW$405,$D2496)+AW2451*(1+$E2496))</f>
        <v/>
      </c>
      <c r="AX2496" s="40">
        <f>AX2478*Settings!$C$13*(INDEX(AX$407:AX$418,$D2496)+INDEX(AX$394:AX$405,$D2496)+AX2451*(1+$E2496))</f>
        <v/>
      </c>
      <c r="AY2496" s="40">
        <f>AY2478*Settings!$C$13*(INDEX(AY$407:AY$418,$D2496)+INDEX(AY$394:AY$405,$D2496)+AY2451*(1+$E2496))</f>
        <v/>
      </c>
    </row>
    <row r="2497" hidden="1" outlineLevel="2">
      <c r="A2497" s="14" t="inlineStr">
        <is>
          <t>rtx</t>
        </is>
      </c>
      <c r="B2497" s="14" t="inlineStr">
        <is>
          <t>oop</t>
        </is>
      </c>
      <c r="C2497" s="14" t="inlineStr">
        <is>
          <t>cem</t>
        </is>
      </c>
      <c r="D2497" s="32">
        <f>INDEX(Inputs!$U$5:$U$132,MATCH($B2497&amp;"|"&amp;$C2497,Inputs!$A$5:$A$132,0))</f>
        <v/>
      </c>
      <c r="E2497" s="32">
        <f>INDEX(Inputs!$V$5:$V$132,MATCH($B2497&amp;"|"&amp;$C2497,Inputs!$A$5:$A$132,0))</f>
        <v/>
      </c>
      <c r="F2497" s="36" t="n"/>
      <c r="G2497" s="36" t="n"/>
      <c r="H2497" s="14">
        <f>INDEX(VarLab,MATCH($A2497,VarKey,0))&amp;INDEX(MemLab,MATCH($C2497&amp;"|"&amp;$B2497,MemKey,0))</f>
        <v/>
      </c>
      <c r="I2497" s="14">
        <f>INDEX(VarUnit,MATCH($A2497,VarKey,0))</f>
        <v/>
      </c>
      <c r="J2497" s="14">
        <f>INDEX(VarSrc,MATCH($A2497,VarKey,0))</f>
        <v/>
      </c>
      <c r="K2497" s="11">
        <f>CodePrefix&amp;$A2497&amp;IF($C2497="","","."&amp;$C2497&amp;"."&amp;$B2497)&amp;INDEX(VarEnd,MATCH($A2497,VarKey,0))&amp;K$5</f>
        <v/>
      </c>
      <c r="L2497" s="39">
        <f>L2479*Settings!$C$13*(INDEX(L$407:L$418,$D2497)+INDEX(L$394:L$405,$D2497)+L2452*(1+$E2497))</f>
        <v/>
      </c>
      <c r="M2497" s="40">
        <f>M2479*Settings!$C$13*(INDEX(M$407:M$418,$D2497)+INDEX(M$394:M$405,$D2497)+M2452*(1+$E2497))</f>
        <v/>
      </c>
      <c r="N2497" s="40">
        <f>N2479*Settings!$C$13*(INDEX(N$407:N$418,$D2497)+INDEX(N$394:N$405,$D2497)+N2452*(1+$E2497))</f>
        <v/>
      </c>
      <c r="O2497" s="40">
        <f>O2479*Settings!$C$13*(INDEX(O$407:O$418,$D2497)+INDEX(O$394:O$405,$D2497)+O2452*(1+$E2497))</f>
        <v/>
      </c>
      <c r="P2497" s="40">
        <f>P2479*Settings!$C$13*(INDEX(P$407:P$418,$D2497)+INDEX(P$394:P$405,$D2497)+P2452*(1+$E2497))</f>
        <v/>
      </c>
      <c r="Q2497" s="40">
        <f>Q2479*Settings!$C$13*(INDEX(Q$407:Q$418,$D2497)+INDEX(Q$394:Q$405,$D2497)+Q2452*(1+$E2497))</f>
        <v/>
      </c>
      <c r="R2497" s="40">
        <f>R2479*Settings!$C$13*(INDEX(R$407:R$418,$D2497)+INDEX(R$394:R$405,$D2497)+R2452*(1+$E2497))</f>
        <v/>
      </c>
      <c r="S2497" s="40">
        <f>S2479*Settings!$C$13*(INDEX(S$407:S$418,$D2497)+INDEX(S$394:S$405,$D2497)+S2452*(1+$E2497))</f>
        <v/>
      </c>
      <c r="T2497" s="40">
        <f>T2479*Settings!$C$13*(INDEX(T$407:T$418,$D2497)+INDEX(T$394:T$405,$D2497)+T2452*(1+$E2497))</f>
        <v/>
      </c>
      <c r="U2497" s="40">
        <f>U2479*Settings!$C$13*(INDEX(U$407:U$418,$D2497)+INDEX(U$394:U$405,$D2497)+U2452*(1+$E2497))</f>
        <v/>
      </c>
      <c r="V2497" s="40">
        <f>V2479*Settings!$C$13*(INDEX(V$407:V$418,$D2497)+INDEX(V$394:V$405,$D2497)+V2452*(1+$E2497))</f>
        <v/>
      </c>
      <c r="W2497" s="40">
        <f>W2479*Settings!$C$13*(INDEX(W$407:W$418,$D2497)+INDEX(W$394:W$405,$D2497)+W2452*(1+$E2497))</f>
        <v/>
      </c>
      <c r="X2497" s="40">
        <f>X2479*Settings!$C$13*(INDEX(X$407:X$418,$D2497)+INDEX(X$394:X$405,$D2497)+X2452*(1+$E2497))</f>
        <v/>
      </c>
      <c r="Y2497" s="40">
        <f>Y2479*Settings!$C$13*(INDEX(Y$407:Y$418,$D2497)+INDEX(Y$394:Y$405,$D2497)+Y2452*(1+$E2497))</f>
        <v/>
      </c>
      <c r="Z2497" s="40">
        <f>Z2479*Settings!$C$13*(INDEX(Z$407:Z$418,$D2497)+INDEX(Z$394:Z$405,$D2497)+Z2452*(1+$E2497))</f>
        <v/>
      </c>
      <c r="AA2497" s="40">
        <f>AA2479*Settings!$C$13*(INDEX(AA$407:AA$418,$D2497)+INDEX(AA$394:AA$405,$D2497)+AA2452*(1+$E2497))</f>
        <v/>
      </c>
      <c r="AB2497" s="40">
        <f>AB2479*Settings!$C$13*(INDEX(AB$407:AB$418,$D2497)+INDEX(AB$394:AB$405,$D2497)+AB2452*(1+$E2497))</f>
        <v/>
      </c>
      <c r="AC2497" s="40">
        <f>AC2479*Settings!$C$13*(INDEX(AC$407:AC$418,$D2497)+INDEX(AC$394:AC$405,$D2497)+AC2452*(1+$E2497))</f>
        <v/>
      </c>
      <c r="AD2497" s="40">
        <f>AD2479*Settings!$C$13*(INDEX(AD$407:AD$418,$D2497)+INDEX(AD$394:AD$405,$D2497)+AD2452*(1+$E2497))</f>
        <v/>
      </c>
      <c r="AF2497" s="11">
        <f>CodePrefix&amp;$A2497&amp;IF($C2497="","","."&amp;$C2497&amp;"."&amp;$B2497)&amp;INDEX(VarEnd,MATCH($A2497,VarKey,0))&amp;AF$5</f>
        <v/>
      </c>
      <c r="AG2497" s="39">
        <f>AG2479*Settings!$C$13*(INDEX(AG$407:AG$418,$D2497)+INDEX(AG$394:AG$405,$D2497)+AG2452*(1+$E2497))</f>
        <v/>
      </c>
      <c r="AH2497" s="40">
        <f>AH2479*Settings!$C$13*(INDEX(AH$407:AH$418,$D2497)+INDEX(AH$394:AH$405,$D2497)+AH2452*(1+$E2497))</f>
        <v/>
      </c>
      <c r="AI2497" s="40">
        <f>AI2479*Settings!$C$13*(INDEX(AI$407:AI$418,$D2497)+INDEX(AI$394:AI$405,$D2497)+AI2452*(1+$E2497))</f>
        <v/>
      </c>
      <c r="AJ2497" s="40">
        <f>AJ2479*Settings!$C$13*(INDEX(AJ$407:AJ$418,$D2497)+INDEX(AJ$394:AJ$405,$D2497)+AJ2452*(1+$E2497))</f>
        <v/>
      </c>
      <c r="AK2497" s="40">
        <f>AK2479*Settings!$C$13*(INDEX(AK$407:AK$418,$D2497)+INDEX(AK$394:AK$405,$D2497)+AK2452*(1+$E2497))</f>
        <v/>
      </c>
      <c r="AL2497" s="40">
        <f>AL2479*Settings!$C$13*(INDEX(AL$407:AL$418,$D2497)+INDEX(AL$394:AL$405,$D2497)+AL2452*(1+$E2497))</f>
        <v/>
      </c>
      <c r="AM2497" s="40">
        <f>AM2479*Settings!$C$13*(INDEX(AM$407:AM$418,$D2497)+INDEX(AM$394:AM$405,$D2497)+AM2452*(1+$E2497))</f>
        <v/>
      </c>
      <c r="AN2497" s="40">
        <f>AN2479*Settings!$C$13*(INDEX(AN$407:AN$418,$D2497)+INDEX(AN$394:AN$405,$D2497)+AN2452*(1+$E2497))</f>
        <v/>
      </c>
      <c r="AO2497" s="40">
        <f>AO2479*Settings!$C$13*(INDEX(AO$407:AO$418,$D2497)+INDEX(AO$394:AO$405,$D2497)+AO2452*(1+$E2497))</f>
        <v/>
      </c>
      <c r="AP2497" s="40">
        <f>AP2479*Settings!$C$13*(INDEX(AP$407:AP$418,$D2497)+INDEX(AP$394:AP$405,$D2497)+AP2452*(1+$E2497))</f>
        <v/>
      </c>
      <c r="AQ2497" s="40">
        <f>AQ2479*Settings!$C$13*(INDEX(AQ$407:AQ$418,$D2497)+INDEX(AQ$394:AQ$405,$D2497)+AQ2452*(1+$E2497))</f>
        <v/>
      </c>
      <c r="AR2497" s="40">
        <f>AR2479*Settings!$C$13*(INDEX(AR$407:AR$418,$D2497)+INDEX(AR$394:AR$405,$D2497)+AR2452*(1+$E2497))</f>
        <v/>
      </c>
      <c r="AS2497" s="40">
        <f>AS2479*Settings!$C$13*(INDEX(AS$407:AS$418,$D2497)+INDEX(AS$394:AS$405,$D2497)+AS2452*(1+$E2497))</f>
        <v/>
      </c>
      <c r="AT2497" s="40">
        <f>AT2479*Settings!$C$13*(INDEX(AT$407:AT$418,$D2497)+INDEX(AT$394:AT$405,$D2497)+AT2452*(1+$E2497))</f>
        <v/>
      </c>
      <c r="AU2497" s="40">
        <f>AU2479*Settings!$C$13*(INDEX(AU$407:AU$418,$D2497)+INDEX(AU$394:AU$405,$D2497)+AU2452*(1+$E2497))</f>
        <v/>
      </c>
      <c r="AV2497" s="40">
        <f>AV2479*Settings!$C$13*(INDEX(AV$407:AV$418,$D2497)+INDEX(AV$394:AV$405,$D2497)+AV2452*(1+$E2497))</f>
        <v/>
      </c>
      <c r="AW2497" s="40">
        <f>AW2479*Settings!$C$13*(INDEX(AW$407:AW$418,$D2497)+INDEX(AW$394:AW$405,$D2497)+AW2452*(1+$E2497))</f>
        <v/>
      </c>
      <c r="AX2497" s="40">
        <f>AX2479*Settings!$C$13*(INDEX(AX$407:AX$418,$D2497)+INDEX(AX$394:AX$405,$D2497)+AX2452*(1+$E2497))</f>
        <v/>
      </c>
      <c r="AY2497" s="40">
        <f>AY2479*Settings!$C$13*(INDEX(AY$407:AY$418,$D2497)+INDEX(AY$394:AY$405,$D2497)+AY2452*(1+$E2497))</f>
        <v/>
      </c>
    </row>
    <row r="2498" hidden="1" outlineLevel="2">
      <c r="A2498" s="14" t="inlineStr">
        <is>
          <t>rtx</t>
        </is>
      </c>
      <c r="B2498" s="14" t="inlineStr">
        <is>
          <t>bio</t>
        </is>
      </c>
      <c r="C2498" s="14" t="inlineStr">
        <is>
          <t>cem</t>
        </is>
      </c>
      <c r="D2498" s="32">
        <f>INDEX(Inputs!$U$5:$U$132,MATCH($B2498&amp;"|"&amp;$C2498,Inputs!$A$5:$A$132,0))</f>
        <v/>
      </c>
      <c r="E2498" s="32">
        <f>INDEX(Inputs!$V$5:$V$132,MATCH($B2498&amp;"|"&amp;$C2498,Inputs!$A$5:$A$132,0))</f>
        <v/>
      </c>
      <c r="F2498" s="36" t="n"/>
      <c r="G2498" s="36" t="n"/>
      <c r="H2498" s="14">
        <f>INDEX(VarLab,MATCH($A2498,VarKey,0))&amp;INDEX(MemLab,MATCH($C2498&amp;"|"&amp;$B2498,MemKey,0))</f>
        <v/>
      </c>
      <c r="I2498" s="14">
        <f>INDEX(VarUnit,MATCH($A2498,VarKey,0))</f>
        <v/>
      </c>
      <c r="J2498" s="14">
        <f>INDEX(VarSrc,MATCH($A2498,VarKey,0))</f>
        <v/>
      </c>
      <c r="K2498" s="11">
        <f>CodePrefix&amp;$A2498&amp;IF($C2498="","","."&amp;$C2498&amp;"."&amp;$B2498)&amp;INDEX(VarEnd,MATCH($A2498,VarKey,0))&amp;K$5</f>
        <v/>
      </c>
      <c r="L2498" s="39">
        <f>L2480*Settings!$C$13*(INDEX(L$407:L$418,$D2498)+INDEX(L$394:L$405,$D2498)+L2453*(1+$E2498))</f>
        <v/>
      </c>
      <c r="M2498" s="40">
        <f>M2480*Settings!$C$13*(INDEX(M$407:M$418,$D2498)+INDEX(M$394:M$405,$D2498)+M2453*(1+$E2498))</f>
        <v/>
      </c>
      <c r="N2498" s="40">
        <f>N2480*Settings!$C$13*(INDEX(N$407:N$418,$D2498)+INDEX(N$394:N$405,$D2498)+N2453*(1+$E2498))</f>
        <v/>
      </c>
      <c r="O2498" s="40">
        <f>O2480*Settings!$C$13*(INDEX(O$407:O$418,$D2498)+INDEX(O$394:O$405,$D2498)+O2453*(1+$E2498))</f>
        <v/>
      </c>
      <c r="P2498" s="40">
        <f>P2480*Settings!$C$13*(INDEX(P$407:P$418,$D2498)+INDEX(P$394:P$405,$D2498)+P2453*(1+$E2498))</f>
        <v/>
      </c>
      <c r="Q2498" s="40">
        <f>Q2480*Settings!$C$13*(INDEX(Q$407:Q$418,$D2498)+INDEX(Q$394:Q$405,$D2498)+Q2453*(1+$E2498))</f>
        <v/>
      </c>
      <c r="R2498" s="40">
        <f>R2480*Settings!$C$13*(INDEX(R$407:R$418,$D2498)+INDEX(R$394:R$405,$D2498)+R2453*(1+$E2498))</f>
        <v/>
      </c>
      <c r="S2498" s="40">
        <f>S2480*Settings!$C$13*(INDEX(S$407:S$418,$D2498)+INDEX(S$394:S$405,$D2498)+S2453*(1+$E2498))</f>
        <v/>
      </c>
      <c r="T2498" s="40">
        <f>T2480*Settings!$C$13*(INDEX(T$407:T$418,$D2498)+INDEX(T$394:T$405,$D2498)+T2453*(1+$E2498))</f>
        <v/>
      </c>
      <c r="U2498" s="40">
        <f>U2480*Settings!$C$13*(INDEX(U$407:U$418,$D2498)+INDEX(U$394:U$405,$D2498)+U2453*(1+$E2498))</f>
        <v/>
      </c>
      <c r="V2498" s="40">
        <f>V2480*Settings!$C$13*(INDEX(V$407:V$418,$D2498)+INDEX(V$394:V$405,$D2498)+V2453*(1+$E2498))</f>
        <v/>
      </c>
      <c r="W2498" s="40">
        <f>W2480*Settings!$C$13*(INDEX(W$407:W$418,$D2498)+INDEX(W$394:W$405,$D2498)+W2453*(1+$E2498))</f>
        <v/>
      </c>
      <c r="X2498" s="40">
        <f>X2480*Settings!$C$13*(INDEX(X$407:X$418,$D2498)+INDEX(X$394:X$405,$D2498)+X2453*(1+$E2498))</f>
        <v/>
      </c>
      <c r="Y2498" s="40">
        <f>Y2480*Settings!$C$13*(INDEX(Y$407:Y$418,$D2498)+INDEX(Y$394:Y$405,$D2498)+Y2453*(1+$E2498))</f>
        <v/>
      </c>
      <c r="Z2498" s="40">
        <f>Z2480*Settings!$C$13*(INDEX(Z$407:Z$418,$D2498)+INDEX(Z$394:Z$405,$D2498)+Z2453*(1+$E2498))</f>
        <v/>
      </c>
      <c r="AA2498" s="40">
        <f>AA2480*Settings!$C$13*(INDEX(AA$407:AA$418,$D2498)+INDEX(AA$394:AA$405,$D2498)+AA2453*(1+$E2498))</f>
        <v/>
      </c>
      <c r="AB2498" s="40">
        <f>AB2480*Settings!$C$13*(INDEX(AB$407:AB$418,$D2498)+INDEX(AB$394:AB$405,$D2498)+AB2453*(1+$E2498))</f>
        <v/>
      </c>
      <c r="AC2498" s="40">
        <f>AC2480*Settings!$C$13*(INDEX(AC$407:AC$418,$D2498)+INDEX(AC$394:AC$405,$D2498)+AC2453*(1+$E2498))</f>
        <v/>
      </c>
      <c r="AD2498" s="40">
        <f>AD2480*Settings!$C$13*(INDEX(AD$407:AD$418,$D2498)+INDEX(AD$394:AD$405,$D2498)+AD2453*(1+$E2498))</f>
        <v/>
      </c>
      <c r="AF2498" s="11">
        <f>CodePrefix&amp;$A2498&amp;IF($C2498="","","."&amp;$C2498&amp;"."&amp;$B2498)&amp;INDEX(VarEnd,MATCH($A2498,VarKey,0))&amp;AF$5</f>
        <v/>
      </c>
      <c r="AG2498" s="39">
        <f>AG2480*Settings!$C$13*(INDEX(AG$407:AG$418,$D2498)+INDEX(AG$394:AG$405,$D2498)+AG2453*(1+$E2498))</f>
        <v/>
      </c>
      <c r="AH2498" s="40">
        <f>AH2480*Settings!$C$13*(INDEX(AH$407:AH$418,$D2498)+INDEX(AH$394:AH$405,$D2498)+AH2453*(1+$E2498))</f>
        <v/>
      </c>
      <c r="AI2498" s="40">
        <f>AI2480*Settings!$C$13*(INDEX(AI$407:AI$418,$D2498)+INDEX(AI$394:AI$405,$D2498)+AI2453*(1+$E2498))</f>
        <v/>
      </c>
      <c r="AJ2498" s="40">
        <f>AJ2480*Settings!$C$13*(INDEX(AJ$407:AJ$418,$D2498)+INDEX(AJ$394:AJ$405,$D2498)+AJ2453*(1+$E2498))</f>
        <v/>
      </c>
      <c r="AK2498" s="40">
        <f>AK2480*Settings!$C$13*(INDEX(AK$407:AK$418,$D2498)+INDEX(AK$394:AK$405,$D2498)+AK2453*(1+$E2498))</f>
        <v/>
      </c>
      <c r="AL2498" s="40">
        <f>AL2480*Settings!$C$13*(INDEX(AL$407:AL$418,$D2498)+INDEX(AL$394:AL$405,$D2498)+AL2453*(1+$E2498))</f>
        <v/>
      </c>
      <c r="AM2498" s="40">
        <f>AM2480*Settings!$C$13*(INDEX(AM$407:AM$418,$D2498)+INDEX(AM$394:AM$405,$D2498)+AM2453*(1+$E2498))</f>
        <v/>
      </c>
      <c r="AN2498" s="40">
        <f>AN2480*Settings!$C$13*(INDEX(AN$407:AN$418,$D2498)+INDEX(AN$394:AN$405,$D2498)+AN2453*(1+$E2498))</f>
        <v/>
      </c>
      <c r="AO2498" s="40">
        <f>AO2480*Settings!$C$13*(INDEX(AO$407:AO$418,$D2498)+INDEX(AO$394:AO$405,$D2498)+AO2453*(1+$E2498))</f>
        <v/>
      </c>
      <c r="AP2498" s="40">
        <f>AP2480*Settings!$C$13*(INDEX(AP$407:AP$418,$D2498)+INDEX(AP$394:AP$405,$D2498)+AP2453*(1+$E2498))</f>
        <v/>
      </c>
      <c r="AQ2498" s="40">
        <f>AQ2480*Settings!$C$13*(INDEX(AQ$407:AQ$418,$D2498)+INDEX(AQ$394:AQ$405,$D2498)+AQ2453*(1+$E2498))</f>
        <v/>
      </c>
      <c r="AR2498" s="40">
        <f>AR2480*Settings!$C$13*(INDEX(AR$407:AR$418,$D2498)+INDEX(AR$394:AR$405,$D2498)+AR2453*(1+$E2498))</f>
        <v/>
      </c>
      <c r="AS2498" s="40">
        <f>AS2480*Settings!$C$13*(INDEX(AS$407:AS$418,$D2498)+INDEX(AS$394:AS$405,$D2498)+AS2453*(1+$E2498))</f>
        <v/>
      </c>
      <c r="AT2498" s="40">
        <f>AT2480*Settings!$C$13*(INDEX(AT$407:AT$418,$D2498)+INDEX(AT$394:AT$405,$D2498)+AT2453*(1+$E2498))</f>
        <v/>
      </c>
      <c r="AU2498" s="40">
        <f>AU2480*Settings!$C$13*(INDEX(AU$407:AU$418,$D2498)+INDEX(AU$394:AU$405,$D2498)+AU2453*(1+$E2498))</f>
        <v/>
      </c>
      <c r="AV2498" s="40">
        <f>AV2480*Settings!$C$13*(INDEX(AV$407:AV$418,$D2498)+INDEX(AV$394:AV$405,$D2498)+AV2453*(1+$E2498))</f>
        <v/>
      </c>
      <c r="AW2498" s="40">
        <f>AW2480*Settings!$C$13*(INDEX(AW$407:AW$418,$D2498)+INDEX(AW$394:AW$405,$D2498)+AW2453*(1+$E2498))</f>
        <v/>
      </c>
      <c r="AX2498" s="40">
        <f>AX2480*Settings!$C$13*(INDEX(AX$407:AX$418,$D2498)+INDEX(AX$394:AX$405,$D2498)+AX2453*(1+$E2498))</f>
        <v/>
      </c>
      <c r="AY2498" s="40">
        <f>AY2480*Settings!$C$13*(INDEX(AY$407:AY$418,$D2498)+INDEX(AY$394:AY$405,$D2498)+AY2453*(1+$E2498))</f>
        <v/>
      </c>
    </row>
    <row r="2499" hidden="1" outlineLevel="2"/>
    <row r="2500" hidden="1" outlineLevel="2">
      <c r="A2500" s="14" t="inlineStr">
        <is>
          <t>rsub</t>
        </is>
      </c>
      <c r="B2500" s="14" t="inlineStr">
        <is>
          <t>coa</t>
        </is>
      </c>
      <c r="C2500" s="14" t="inlineStr">
        <is>
          <t>cem</t>
        </is>
      </c>
      <c r="D2500" s="32">
        <f>INDEX(Inputs!$U$5:$U$132,MATCH($B2500&amp;"|"&amp;$C2500,Inputs!$A$5:$A$132,0))</f>
        <v/>
      </c>
      <c r="E2500" s="36" t="n"/>
      <c r="F2500" s="36" t="n"/>
      <c r="G2500" s="36" t="n"/>
      <c r="H2500" s="14">
        <f>INDEX(VarLab,MATCH($A2500,VarKey,0))&amp;INDEX(MemLab,MATCH($C2500&amp;"|"&amp;$B2500,MemKey,0))</f>
        <v/>
      </c>
      <c r="I2500" s="14">
        <f>INDEX(VarUnit,MATCH($A2500,VarKey,0))</f>
        <v/>
      </c>
      <c r="J2500" s="14">
        <f>INDEX(VarSrc,MATCH($A2500,VarKey,0))</f>
        <v/>
      </c>
      <c r="K2500" s="11">
        <f>CodePrefix&amp;$A2500&amp;IF($C2500="","","."&amp;$C2500&amp;"."&amp;$B2500)&amp;INDEX(VarEnd,MATCH($A2500,VarKey,0))&amp;K$5</f>
        <v/>
      </c>
      <c r="L2500" s="39">
        <f>L2473*Settings!$C$13*(INDEX(L$420:L$431,$D2500))</f>
        <v/>
      </c>
      <c r="M2500" s="40">
        <f>M2473*Settings!$C$13*(INDEX(M$420:M$431,$D2500))</f>
        <v/>
      </c>
      <c r="N2500" s="40">
        <f>N2473*Settings!$C$13*(INDEX(N$420:N$431,$D2500))</f>
        <v/>
      </c>
      <c r="O2500" s="40">
        <f>O2473*Settings!$C$13*(INDEX(O$420:O$431,$D2500))</f>
        <v/>
      </c>
      <c r="P2500" s="40">
        <f>P2473*Settings!$C$13*(INDEX(P$420:P$431,$D2500))</f>
        <v/>
      </c>
      <c r="Q2500" s="40">
        <f>Q2473*Settings!$C$13*(INDEX(Q$420:Q$431,$D2500))</f>
        <v/>
      </c>
      <c r="R2500" s="40">
        <f>R2473*Settings!$C$13*(INDEX(R$420:R$431,$D2500))</f>
        <v/>
      </c>
      <c r="S2500" s="40">
        <f>S2473*Settings!$C$13*(INDEX(S$420:S$431,$D2500))</f>
        <v/>
      </c>
      <c r="T2500" s="40">
        <f>T2473*Settings!$C$13*(INDEX(T$420:T$431,$D2500))</f>
        <v/>
      </c>
      <c r="U2500" s="40">
        <f>U2473*Settings!$C$13*(INDEX(U$420:U$431,$D2500))</f>
        <v/>
      </c>
      <c r="V2500" s="40">
        <f>V2473*Settings!$C$13*(INDEX(V$420:V$431,$D2500))</f>
        <v/>
      </c>
      <c r="W2500" s="40">
        <f>W2473*Settings!$C$13*(INDEX(W$420:W$431,$D2500))</f>
        <v/>
      </c>
      <c r="X2500" s="40">
        <f>X2473*Settings!$C$13*(INDEX(X$420:X$431,$D2500))</f>
        <v/>
      </c>
      <c r="Y2500" s="40">
        <f>Y2473*Settings!$C$13*(INDEX(Y$420:Y$431,$D2500))</f>
        <v/>
      </c>
      <c r="Z2500" s="40">
        <f>Z2473*Settings!$C$13*(INDEX(Z$420:Z$431,$D2500))</f>
        <v/>
      </c>
      <c r="AA2500" s="40">
        <f>AA2473*Settings!$C$13*(INDEX(AA$420:AA$431,$D2500))</f>
        <v/>
      </c>
      <c r="AB2500" s="40">
        <f>AB2473*Settings!$C$13*(INDEX(AB$420:AB$431,$D2500))</f>
        <v/>
      </c>
      <c r="AC2500" s="40">
        <f>AC2473*Settings!$C$13*(INDEX(AC$420:AC$431,$D2500))</f>
        <v/>
      </c>
      <c r="AD2500" s="40">
        <f>AD2473*Settings!$C$13*(INDEX(AD$420:AD$431,$D2500))</f>
        <v/>
      </c>
      <c r="AF2500" s="11">
        <f>CodePrefix&amp;$A2500&amp;IF($C2500="","","."&amp;$C2500&amp;"."&amp;$B2500)&amp;INDEX(VarEnd,MATCH($A2500,VarKey,0))&amp;AF$5</f>
        <v/>
      </c>
      <c r="AG2500" s="39">
        <f>AG2473*Settings!$C$13*(INDEX(AG$420:AG$431,$D2500))</f>
        <v/>
      </c>
      <c r="AH2500" s="40">
        <f>AH2473*Settings!$C$13*(INDEX(AH$420:AH$431,$D2500))</f>
        <v/>
      </c>
      <c r="AI2500" s="40">
        <f>AI2473*Settings!$C$13*(INDEX(AI$420:AI$431,$D2500))</f>
        <v/>
      </c>
      <c r="AJ2500" s="40">
        <f>AJ2473*Settings!$C$13*(INDEX(AJ$420:AJ$431,$D2500))</f>
        <v/>
      </c>
      <c r="AK2500" s="40">
        <f>AK2473*Settings!$C$13*(INDEX(AK$420:AK$431,$D2500))</f>
        <v/>
      </c>
      <c r="AL2500" s="40">
        <f>AL2473*Settings!$C$13*(INDEX(AL$420:AL$431,$D2500))</f>
        <v/>
      </c>
      <c r="AM2500" s="40">
        <f>AM2473*Settings!$C$13*(INDEX(AM$420:AM$431,$D2500))</f>
        <v/>
      </c>
      <c r="AN2500" s="40">
        <f>AN2473*Settings!$C$13*(INDEX(AN$420:AN$431,$D2500))</f>
        <v/>
      </c>
      <c r="AO2500" s="40">
        <f>AO2473*Settings!$C$13*(INDEX(AO$420:AO$431,$D2500))</f>
        <v/>
      </c>
      <c r="AP2500" s="40">
        <f>AP2473*Settings!$C$13*(INDEX(AP$420:AP$431,$D2500))</f>
        <v/>
      </c>
      <c r="AQ2500" s="40">
        <f>AQ2473*Settings!$C$13*(INDEX(AQ$420:AQ$431,$D2500))</f>
        <v/>
      </c>
      <c r="AR2500" s="40">
        <f>AR2473*Settings!$C$13*(INDEX(AR$420:AR$431,$D2500))</f>
        <v/>
      </c>
      <c r="AS2500" s="40">
        <f>AS2473*Settings!$C$13*(INDEX(AS$420:AS$431,$D2500))</f>
        <v/>
      </c>
      <c r="AT2500" s="40">
        <f>AT2473*Settings!$C$13*(INDEX(AT$420:AT$431,$D2500))</f>
        <v/>
      </c>
      <c r="AU2500" s="40">
        <f>AU2473*Settings!$C$13*(INDEX(AU$420:AU$431,$D2500))</f>
        <v/>
      </c>
      <c r="AV2500" s="40">
        <f>AV2473*Settings!$C$13*(INDEX(AV$420:AV$431,$D2500))</f>
        <v/>
      </c>
      <c r="AW2500" s="40">
        <f>AW2473*Settings!$C$13*(INDEX(AW$420:AW$431,$D2500))</f>
        <v/>
      </c>
      <c r="AX2500" s="40">
        <f>AX2473*Settings!$C$13*(INDEX(AX$420:AX$431,$D2500))</f>
        <v/>
      </c>
      <c r="AY2500" s="40">
        <f>AY2473*Settings!$C$13*(INDEX(AY$420:AY$431,$D2500))</f>
        <v/>
      </c>
    </row>
    <row r="2501" hidden="1" outlineLevel="2">
      <c r="A2501" s="14" t="inlineStr">
        <is>
          <t>rsub</t>
        </is>
      </c>
      <c r="B2501" s="14" t="inlineStr">
        <is>
          <t>nga</t>
        </is>
      </c>
      <c r="C2501" s="14" t="inlineStr">
        <is>
          <t>cem</t>
        </is>
      </c>
      <c r="D2501" s="32">
        <f>INDEX(Inputs!$U$5:$U$132,MATCH($B2501&amp;"|"&amp;$C2501,Inputs!$A$5:$A$132,0))</f>
        <v/>
      </c>
      <c r="E2501" s="36" t="n"/>
      <c r="F2501" s="36" t="n"/>
      <c r="G2501" s="36" t="n"/>
      <c r="H2501" s="14">
        <f>INDEX(VarLab,MATCH($A2501,VarKey,0))&amp;INDEX(MemLab,MATCH($C2501&amp;"|"&amp;$B2501,MemKey,0))</f>
        <v/>
      </c>
      <c r="I2501" s="14">
        <f>INDEX(VarUnit,MATCH($A2501,VarKey,0))</f>
        <v/>
      </c>
      <c r="J2501" s="14">
        <f>INDEX(VarSrc,MATCH($A2501,VarKey,0))</f>
        <v/>
      </c>
      <c r="K2501" s="11">
        <f>CodePrefix&amp;$A2501&amp;IF($C2501="","","."&amp;$C2501&amp;"."&amp;$B2501)&amp;INDEX(VarEnd,MATCH($A2501,VarKey,0))&amp;K$5</f>
        <v/>
      </c>
      <c r="L2501" s="39">
        <f>L2474*Settings!$C$13*(INDEX(L$420:L$431,$D2501))</f>
        <v/>
      </c>
      <c r="M2501" s="40">
        <f>M2474*Settings!$C$13*(INDEX(M$420:M$431,$D2501))</f>
        <v/>
      </c>
      <c r="N2501" s="40">
        <f>N2474*Settings!$C$13*(INDEX(N$420:N$431,$D2501))</f>
        <v/>
      </c>
      <c r="O2501" s="40">
        <f>O2474*Settings!$C$13*(INDEX(O$420:O$431,$D2501))</f>
        <v/>
      </c>
      <c r="P2501" s="40">
        <f>P2474*Settings!$C$13*(INDEX(P$420:P$431,$D2501))</f>
        <v/>
      </c>
      <c r="Q2501" s="40">
        <f>Q2474*Settings!$C$13*(INDEX(Q$420:Q$431,$D2501))</f>
        <v/>
      </c>
      <c r="R2501" s="40">
        <f>R2474*Settings!$C$13*(INDEX(R$420:R$431,$D2501))</f>
        <v/>
      </c>
      <c r="S2501" s="40">
        <f>S2474*Settings!$C$13*(INDEX(S$420:S$431,$D2501))</f>
        <v/>
      </c>
      <c r="T2501" s="40">
        <f>T2474*Settings!$C$13*(INDEX(T$420:T$431,$D2501))</f>
        <v/>
      </c>
      <c r="U2501" s="40">
        <f>U2474*Settings!$C$13*(INDEX(U$420:U$431,$D2501))</f>
        <v/>
      </c>
      <c r="V2501" s="40">
        <f>V2474*Settings!$C$13*(INDEX(V$420:V$431,$D2501))</f>
        <v/>
      </c>
      <c r="W2501" s="40">
        <f>W2474*Settings!$C$13*(INDEX(W$420:W$431,$D2501))</f>
        <v/>
      </c>
      <c r="X2501" s="40">
        <f>X2474*Settings!$C$13*(INDEX(X$420:X$431,$D2501))</f>
        <v/>
      </c>
      <c r="Y2501" s="40">
        <f>Y2474*Settings!$C$13*(INDEX(Y$420:Y$431,$D2501))</f>
        <v/>
      </c>
      <c r="Z2501" s="40">
        <f>Z2474*Settings!$C$13*(INDEX(Z$420:Z$431,$D2501))</f>
        <v/>
      </c>
      <c r="AA2501" s="40">
        <f>AA2474*Settings!$C$13*(INDEX(AA$420:AA$431,$D2501))</f>
        <v/>
      </c>
      <c r="AB2501" s="40">
        <f>AB2474*Settings!$C$13*(INDEX(AB$420:AB$431,$D2501))</f>
        <v/>
      </c>
      <c r="AC2501" s="40">
        <f>AC2474*Settings!$C$13*(INDEX(AC$420:AC$431,$D2501))</f>
        <v/>
      </c>
      <c r="AD2501" s="40">
        <f>AD2474*Settings!$C$13*(INDEX(AD$420:AD$431,$D2501))</f>
        <v/>
      </c>
      <c r="AF2501" s="11">
        <f>CodePrefix&amp;$A2501&amp;IF($C2501="","","."&amp;$C2501&amp;"."&amp;$B2501)&amp;INDEX(VarEnd,MATCH($A2501,VarKey,0))&amp;AF$5</f>
        <v/>
      </c>
      <c r="AG2501" s="39">
        <f>AG2474*Settings!$C$13*(INDEX(AG$420:AG$431,$D2501))</f>
        <v/>
      </c>
      <c r="AH2501" s="40">
        <f>AH2474*Settings!$C$13*(INDEX(AH$420:AH$431,$D2501))</f>
        <v/>
      </c>
      <c r="AI2501" s="40">
        <f>AI2474*Settings!$C$13*(INDEX(AI$420:AI$431,$D2501))</f>
        <v/>
      </c>
      <c r="AJ2501" s="40">
        <f>AJ2474*Settings!$C$13*(INDEX(AJ$420:AJ$431,$D2501))</f>
        <v/>
      </c>
      <c r="AK2501" s="40">
        <f>AK2474*Settings!$C$13*(INDEX(AK$420:AK$431,$D2501))</f>
        <v/>
      </c>
      <c r="AL2501" s="40">
        <f>AL2474*Settings!$C$13*(INDEX(AL$420:AL$431,$D2501))</f>
        <v/>
      </c>
      <c r="AM2501" s="40">
        <f>AM2474*Settings!$C$13*(INDEX(AM$420:AM$431,$D2501))</f>
        <v/>
      </c>
      <c r="AN2501" s="40">
        <f>AN2474*Settings!$C$13*(INDEX(AN$420:AN$431,$D2501))</f>
        <v/>
      </c>
      <c r="AO2501" s="40">
        <f>AO2474*Settings!$C$13*(INDEX(AO$420:AO$431,$D2501))</f>
        <v/>
      </c>
      <c r="AP2501" s="40">
        <f>AP2474*Settings!$C$13*(INDEX(AP$420:AP$431,$D2501))</f>
        <v/>
      </c>
      <c r="AQ2501" s="40">
        <f>AQ2474*Settings!$C$13*(INDEX(AQ$420:AQ$431,$D2501))</f>
        <v/>
      </c>
      <c r="AR2501" s="40">
        <f>AR2474*Settings!$C$13*(INDEX(AR$420:AR$431,$D2501))</f>
        <v/>
      </c>
      <c r="AS2501" s="40">
        <f>AS2474*Settings!$C$13*(INDEX(AS$420:AS$431,$D2501))</f>
        <v/>
      </c>
      <c r="AT2501" s="40">
        <f>AT2474*Settings!$C$13*(INDEX(AT$420:AT$431,$D2501))</f>
        <v/>
      </c>
      <c r="AU2501" s="40">
        <f>AU2474*Settings!$C$13*(INDEX(AU$420:AU$431,$D2501))</f>
        <v/>
      </c>
      <c r="AV2501" s="40">
        <f>AV2474*Settings!$C$13*(INDEX(AV$420:AV$431,$D2501))</f>
        <v/>
      </c>
      <c r="AW2501" s="40">
        <f>AW2474*Settings!$C$13*(INDEX(AW$420:AW$431,$D2501))</f>
        <v/>
      </c>
      <c r="AX2501" s="40">
        <f>AX2474*Settings!$C$13*(INDEX(AX$420:AX$431,$D2501))</f>
        <v/>
      </c>
      <c r="AY2501" s="40">
        <f>AY2474*Settings!$C$13*(INDEX(AY$420:AY$431,$D2501))</f>
        <v/>
      </c>
    </row>
    <row r="2502" hidden="1" outlineLevel="2">
      <c r="A2502" s="14" t="inlineStr">
        <is>
          <t>rsub</t>
        </is>
      </c>
      <c r="B2502" s="14" t="inlineStr">
        <is>
          <t>gso</t>
        </is>
      </c>
      <c r="C2502" s="14" t="inlineStr">
        <is>
          <t>cem</t>
        </is>
      </c>
      <c r="D2502" s="32">
        <f>INDEX(Inputs!$U$5:$U$132,MATCH($B2502&amp;"|"&amp;$C2502,Inputs!$A$5:$A$132,0))</f>
        <v/>
      </c>
      <c r="E2502" s="36" t="n"/>
      <c r="F2502" s="36" t="n"/>
      <c r="G2502" s="36" t="n"/>
      <c r="H2502" s="14">
        <f>INDEX(VarLab,MATCH($A2502,VarKey,0))&amp;INDEX(MemLab,MATCH($C2502&amp;"|"&amp;$B2502,MemKey,0))</f>
        <v/>
      </c>
      <c r="I2502" s="14">
        <f>INDEX(VarUnit,MATCH($A2502,VarKey,0))</f>
        <v/>
      </c>
      <c r="J2502" s="14">
        <f>INDEX(VarSrc,MATCH($A2502,VarKey,0))</f>
        <v/>
      </c>
      <c r="K2502" s="11">
        <f>CodePrefix&amp;$A2502&amp;IF($C2502="","","."&amp;$C2502&amp;"."&amp;$B2502)&amp;INDEX(VarEnd,MATCH($A2502,VarKey,0))&amp;K$5</f>
        <v/>
      </c>
      <c r="L2502" s="39">
        <f>L2475*Settings!$C$13*(INDEX(L$420:L$431,$D2502))</f>
        <v/>
      </c>
      <c r="M2502" s="40">
        <f>M2475*Settings!$C$13*(INDEX(M$420:M$431,$D2502))</f>
        <v/>
      </c>
      <c r="N2502" s="40">
        <f>N2475*Settings!$C$13*(INDEX(N$420:N$431,$D2502))</f>
        <v/>
      </c>
      <c r="O2502" s="40">
        <f>O2475*Settings!$C$13*(INDEX(O$420:O$431,$D2502))</f>
        <v/>
      </c>
      <c r="P2502" s="40">
        <f>P2475*Settings!$C$13*(INDEX(P$420:P$431,$D2502))</f>
        <v/>
      </c>
      <c r="Q2502" s="40">
        <f>Q2475*Settings!$C$13*(INDEX(Q$420:Q$431,$D2502))</f>
        <v/>
      </c>
      <c r="R2502" s="40">
        <f>R2475*Settings!$C$13*(INDEX(R$420:R$431,$D2502))</f>
        <v/>
      </c>
      <c r="S2502" s="40">
        <f>S2475*Settings!$C$13*(INDEX(S$420:S$431,$D2502))</f>
        <v/>
      </c>
      <c r="T2502" s="40">
        <f>T2475*Settings!$C$13*(INDEX(T$420:T$431,$D2502))</f>
        <v/>
      </c>
      <c r="U2502" s="40">
        <f>U2475*Settings!$C$13*(INDEX(U$420:U$431,$D2502))</f>
        <v/>
      </c>
      <c r="V2502" s="40">
        <f>V2475*Settings!$C$13*(INDEX(V$420:V$431,$D2502))</f>
        <v/>
      </c>
      <c r="W2502" s="40">
        <f>W2475*Settings!$C$13*(INDEX(W$420:W$431,$D2502))</f>
        <v/>
      </c>
      <c r="X2502" s="40">
        <f>X2475*Settings!$C$13*(INDEX(X$420:X$431,$D2502))</f>
        <v/>
      </c>
      <c r="Y2502" s="40">
        <f>Y2475*Settings!$C$13*(INDEX(Y$420:Y$431,$D2502))</f>
        <v/>
      </c>
      <c r="Z2502" s="40">
        <f>Z2475*Settings!$C$13*(INDEX(Z$420:Z$431,$D2502))</f>
        <v/>
      </c>
      <c r="AA2502" s="40">
        <f>AA2475*Settings!$C$13*(INDEX(AA$420:AA$431,$D2502))</f>
        <v/>
      </c>
      <c r="AB2502" s="40">
        <f>AB2475*Settings!$C$13*(INDEX(AB$420:AB$431,$D2502))</f>
        <v/>
      </c>
      <c r="AC2502" s="40">
        <f>AC2475*Settings!$C$13*(INDEX(AC$420:AC$431,$D2502))</f>
        <v/>
      </c>
      <c r="AD2502" s="40">
        <f>AD2475*Settings!$C$13*(INDEX(AD$420:AD$431,$D2502))</f>
        <v/>
      </c>
      <c r="AF2502" s="11">
        <f>CodePrefix&amp;$A2502&amp;IF($C2502="","","."&amp;$C2502&amp;"."&amp;$B2502)&amp;INDEX(VarEnd,MATCH($A2502,VarKey,0))&amp;AF$5</f>
        <v/>
      </c>
      <c r="AG2502" s="39">
        <f>AG2475*Settings!$C$13*(INDEX(AG$420:AG$431,$D2502))</f>
        <v/>
      </c>
      <c r="AH2502" s="40">
        <f>AH2475*Settings!$C$13*(INDEX(AH$420:AH$431,$D2502))</f>
        <v/>
      </c>
      <c r="AI2502" s="40">
        <f>AI2475*Settings!$C$13*(INDEX(AI$420:AI$431,$D2502))</f>
        <v/>
      </c>
      <c r="AJ2502" s="40">
        <f>AJ2475*Settings!$C$13*(INDEX(AJ$420:AJ$431,$D2502))</f>
        <v/>
      </c>
      <c r="AK2502" s="40">
        <f>AK2475*Settings!$C$13*(INDEX(AK$420:AK$431,$D2502))</f>
        <v/>
      </c>
      <c r="AL2502" s="40">
        <f>AL2475*Settings!$C$13*(INDEX(AL$420:AL$431,$D2502))</f>
        <v/>
      </c>
      <c r="AM2502" s="40">
        <f>AM2475*Settings!$C$13*(INDEX(AM$420:AM$431,$D2502))</f>
        <v/>
      </c>
      <c r="AN2502" s="40">
        <f>AN2475*Settings!$C$13*(INDEX(AN$420:AN$431,$D2502))</f>
        <v/>
      </c>
      <c r="AO2502" s="40">
        <f>AO2475*Settings!$C$13*(INDEX(AO$420:AO$431,$D2502))</f>
        <v/>
      </c>
      <c r="AP2502" s="40">
        <f>AP2475*Settings!$C$13*(INDEX(AP$420:AP$431,$D2502))</f>
        <v/>
      </c>
      <c r="AQ2502" s="40">
        <f>AQ2475*Settings!$C$13*(INDEX(AQ$420:AQ$431,$D2502))</f>
        <v/>
      </c>
      <c r="AR2502" s="40">
        <f>AR2475*Settings!$C$13*(INDEX(AR$420:AR$431,$D2502))</f>
        <v/>
      </c>
      <c r="AS2502" s="40">
        <f>AS2475*Settings!$C$13*(INDEX(AS$420:AS$431,$D2502))</f>
        <v/>
      </c>
      <c r="AT2502" s="40">
        <f>AT2475*Settings!$C$13*(INDEX(AT$420:AT$431,$D2502))</f>
        <v/>
      </c>
      <c r="AU2502" s="40">
        <f>AU2475*Settings!$C$13*(INDEX(AU$420:AU$431,$D2502))</f>
        <v/>
      </c>
      <c r="AV2502" s="40">
        <f>AV2475*Settings!$C$13*(INDEX(AV$420:AV$431,$D2502))</f>
        <v/>
      </c>
      <c r="AW2502" s="40">
        <f>AW2475*Settings!$C$13*(INDEX(AW$420:AW$431,$D2502))</f>
        <v/>
      </c>
      <c r="AX2502" s="40">
        <f>AX2475*Settings!$C$13*(INDEX(AX$420:AX$431,$D2502))</f>
        <v/>
      </c>
      <c r="AY2502" s="40">
        <f>AY2475*Settings!$C$13*(INDEX(AY$420:AY$431,$D2502))</f>
        <v/>
      </c>
    </row>
    <row r="2503" hidden="1" outlineLevel="2">
      <c r="A2503" s="14" t="inlineStr">
        <is>
          <t>rsub</t>
        </is>
      </c>
      <c r="B2503" s="14" t="inlineStr">
        <is>
          <t>die</t>
        </is>
      </c>
      <c r="C2503" s="14" t="inlineStr">
        <is>
          <t>cem</t>
        </is>
      </c>
      <c r="D2503" s="32">
        <f>INDEX(Inputs!$U$5:$U$132,MATCH($B2503&amp;"|"&amp;$C2503,Inputs!$A$5:$A$132,0))</f>
        <v/>
      </c>
      <c r="E2503" s="36" t="n"/>
      <c r="F2503" s="36" t="n"/>
      <c r="G2503" s="36" t="n"/>
      <c r="H2503" s="14">
        <f>INDEX(VarLab,MATCH($A2503,VarKey,0))&amp;INDEX(MemLab,MATCH($C2503&amp;"|"&amp;$B2503,MemKey,0))</f>
        <v/>
      </c>
      <c r="I2503" s="14">
        <f>INDEX(VarUnit,MATCH($A2503,VarKey,0))</f>
        <v/>
      </c>
      <c r="J2503" s="14">
        <f>INDEX(VarSrc,MATCH($A2503,VarKey,0))</f>
        <v/>
      </c>
      <c r="K2503" s="11">
        <f>CodePrefix&amp;$A2503&amp;IF($C2503="","","."&amp;$C2503&amp;"."&amp;$B2503)&amp;INDEX(VarEnd,MATCH($A2503,VarKey,0))&amp;K$5</f>
        <v/>
      </c>
      <c r="L2503" s="39">
        <f>L2476*Settings!$C$13*(INDEX(L$420:L$431,$D2503))</f>
        <v/>
      </c>
      <c r="M2503" s="40">
        <f>M2476*Settings!$C$13*(INDEX(M$420:M$431,$D2503))</f>
        <v/>
      </c>
      <c r="N2503" s="40">
        <f>N2476*Settings!$C$13*(INDEX(N$420:N$431,$D2503))</f>
        <v/>
      </c>
      <c r="O2503" s="40">
        <f>O2476*Settings!$C$13*(INDEX(O$420:O$431,$D2503))</f>
        <v/>
      </c>
      <c r="P2503" s="40">
        <f>P2476*Settings!$C$13*(INDEX(P$420:P$431,$D2503))</f>
        <v/>
      </c>
      <c r="Q2503" s="40">
        <f>Q2476*Settings!$C$13*(INDEX(Q$420:Q$431,$D2503))</f>
        <v/>
      </c>
      <c r="R2503" s="40">
        <f>R2476*Settings!$C$13*(INDEX(R$420:R$431,$D2503))</f>
        <v/>
      </c>
      <c r="S2503" s="40">
        <f>S2476*Settings!$C$13*(INDEX(S$420:S$431,$D2503))</f>
        <v/>
      </c>
      <c r="T2503" s="40">
        <f>T2476*Settings!$C$13*(INDEX(T$420:T$431,$D2503))</f>
        <v/>
      </c>
      <c r="U2503" s="40">
        <f>U2476*Settings!$C$13*(INDEX(U$420:U$431,$D2503))</f>
        <v/>
      </c>
      <c r="V2503" s="40">
        <f>V2476*Settings!$C$13*(INDEX(V$420:V$431,$D2503))</f>
        <v/>
      </c>
      <c r="W2503" s="40">
        <f>W2476*Settings!$C$13*(INDEX(W$420:W$431,$D2503))</f>
        <v/>
      </c>
      <c r="X2503" s="40">
        <f>X2476*Settings!$C$13*(INDEX(X$420:X$431,$D2503))</f>
        <v/>
      </c>
      <c r="Y2503" s="40">
        <f>Y2476*Settings!$C$13*(INDEX(Y$420:Y$431,$D2503))</f>
        <v/>
      </c>
      <c r="Z2503" s="40">
        <f>Z2476*Settings!$C$13*(INDEX(Z$420:Z$431,$D2503))</f>
        <v/>
      </c>
      <c r="AA2503" s="40">
        <f>AA2476*Settings!$C$13*(INDEX(AA$420:AA$431,$D2503))</f>
        <v/>
      </c>
      <c r="AB2503" s="40">
        <f>AB2476*Settings!$C$13*(INDEX(AB$420:AB$431,$D2503))</f>
        <v/>
      </c>
      <c r="AC2503" s="40">
        <f>AC2476*Settings!$C$13*(INDEX(AC$420:AC$431,$D2503))</f>
        <v/>
      </c>
      <c r="AD2503" s="40">
        <f>AD2476*Settings!$C$13*(INDEX(AD$420:AD$431,$D2503))</f>
        <v/>
      </c>
      <c r="AF2503" s="11">
        <f>CodePrefix&amp;$A2503&amp;IF($C2503="","","."&amp;$C2503&amp;"."&amp;$B2503)&amp;INDEX(VarEnd,MATCH($A2503,VarKey,0))&amp;AF$5</f>
        <v/>
      </c>
      <c r="AG2503" s="39">
        <f>AG2476*Settings!$C$13*(INDEX(AG$420:AG$431,$D2503))</f>
        <v/>
      </c>
      <c r="AH2503" s="40">
        <f>AH2476*Settings!$C$13*(INDEX(AH$420:AH$431,$D2503))</f>
        <v/>
      </c>
      <c r="AI2503" s="40">
        <f>AI2476*Settings!$C$13*(INDEX(AI$420:AI$431,$D2503))</f>
        <v/>
      </c>
      <c r="AJ2503" s="40">
        <f>AJ2476*Settings!$C$13*(INDEX(AJ$420:AJ$431,$D2503))</f>
        <v/>
      </c>
      <c r="AK2503" s="40">
        <f>AK2476*Settings!$C$13*(INDEX(AK$420:AK$431,$D2503))</f>
        <v/>
      </c>
      <c r="AL2503" s="40">
        <f>AL2476*Settings!$C$13*(INDEX(AL$420:AL$431,$D2503))</f>
        <v/>
      </c>
      <c r="AM2503" s="40">
        <f>AM2476*Settings!$C$13*(INDEX(AM$420:AM$431,$D2503))</f>
        <v/>
      </c>
      <c r="AN2503" s="40">
        <f>AN2476*Settings!$C$13*(INDEX(AN$420:AN$431,$D2503))</f>
        <v/>
      </c>
      <c r="AO2503" s="40">
        <f>AO2476*Settings!$C$13*(INDEX(AO$420:AO$431,$D2503))</f>
        <v/>
      </c>
      <c r="AP2503" s="40">
        <f>AP2476*Settings!$C$13*(INDEX(AP$420:AP$431,$D2503))</f>
        <v/>
      </c>
      <c r="AQ2503" s="40">
        <f>AQ2476*Settings!$C$13*(INDEX(AQ$420:AQ$431,$D2503))</f>
        <v/>
      </c>
      <c r="AR2503" s="40">
        <f>AR2476*Settings!$C$13*(INDEX(AR$420:AR$431,$D2503))</f>
        <v/>
      </c>
      <c r="AS2503" s="40">
        <f>AS2476*Settings!$C$13*(INDEX(AS$420:AS$431,$D2503))</f>
        <v/>
      </c>
      <c r="AT2503" s="40">
        <f>AT2476*Settings!$C$13*(INDEX(AT$420:AT$431,$D2503))</f>
        <v/>
      </c>
      <c r="AU2503" s="40">
        <f>AU2476*Settings!$C$13*(INDEX(AU$420:AU$431,$D2503))</f>
        <v/>
      </c>
      <c r="AV2503" s="40">
        <f>AV2476*Settings!$C$13*(INDEX(AV$420:AV$431,$D2503))</f>
        <v/>
      </c>
      <c r="AW2503" s="40">
        <f>AW2476*Settings!$C$13*(INDEX(AW$420:AW$431,$D2503))</f>
        <v/>
      </c>
      <c r="AX2503" s="40">
        <f>AX2476*Settings!$C$13*(INDEX(AX$420:AX$431,$D2503))</f>
        <v/>
      </c>
      <c r="AY2503" s="40">
        <f>AY2476*Settings!$C$13*(INDEX(AY$420:AY$431,$D2503))</f>
        <v/>
      </c>
    </row>
    <row r="2504" hidden="1" outlineLevel="2">
      <c r="A2504" s="14" t="inlineStr">
        <is>
          <t>rsub</t>
        </is>
      </c>
      <c r="B2504" s="14" t="inlineStr">
        <is>
          <t>lpg</t>
        </is>
      </c>
      <c r="C2504" s="14" t="inlineStr">
        <is>
          <t>cem</t>
        </is>
      </c>
      <c r="D2504" s="32">
        <f>INDEX(Inputs!$U$5:$U$132,MATCH($B2504&amp;"|"&amp;$C2504,Inputs!$A$5:$A$132,0))</f>
        <v/>
      </c>
      <c r="E2504" s="36" t="n"/>
      <c r="F2504" s="36" t="n"/>
      <c r="G2504" s="36" t="n"/>
      <c r="H2504" s="14">
        <f>INDEX(VarLab,MATCH($A2504,VarKey,0))&amp;INDEX(MemLab,MATCH($C2504&amp;"|"&amp;$B2504,MemKey,0))</f>
        <v/>
      </c>
      <c r="I2504" s="14">
        <f>INDEX(VarUnit,MATCH($A2504,VarKey,0))</f>
        <v/>
      </c>
      <c r="J2504" s="14">
        <f>INDEX(VarSrc,MATCH($A2504,VarKey,0))</f>
        <v/>
      </c>
      <c r="K2504" s="11">
        <f>CodePrefix&amp;$A2504&amp;IF($C2504="","","."&amp;$C2504&amp;"."&amp;$B2504)&amp;INDEX(VarEnd,MATCH($A2504,VarKey,0))&amp;K$5</f>
        <v/>
      </c>
      <c r="L2504" s="39">
        <f>L2477*Settings!$C$13*(INDEX(L$420:L$431,$D2504))</f>
        <v/>
      </c>
      <c r="M2504" s="40">
        <f>M2477*Settings!$C$13*(INDEX(M$420:M$431,$D2504))</f>
        <v/>
      </c>
      <c r="N2504" s="40">
        <f>N2477*Settings!$C$13*(INDEX(N$420:N$431,$D2504))</f>
        <v/>
      </c>
      <c r="O2504" s="40">
        <f>O2477*Settings!$C$13*(INDEX(O$420:O$431,$D2504))</f>
        <v/>
      </c>
      <c r="P2504" s="40">
        <f>P2477*Settings!$C$13*(INDEX(P$420:P$431,$D2504))</f>
        <v/>
      </c>
      <c r="Q2504" s="40">
        <f>Q2477*Settings!$C$13*(INDEX(Q$420:Q$431,$D2504))</f>
        <v/>
      </c>
      <c r="R2504" s="40">
        <f>R2477*Settings!$C$13*(INDEX(R$420:R$431,$D2504))</f>
        <v/>
      </c>
      <c r="S2504" s="40">
        <f>S2477*Settings!$C$13*(INDEX(S$420:S$431,$D2504))</f>
        <v/>
      </c>
      <c r="T2504" s="40">
        <f>T2477*Settings!$C$13*(INDEX(T$420:T$431,$D2504))</f>
        <v/>
      </c>
      <c r="U2504" s="40">
        <f>U2477*Settings!$C$13*(INDEX(U$420:U$431,$D2504))</f>
        <v/>
      </c>
      <c r="V2504" s="40">
        <f>V2477*Settings!$C$13*(INDEX(V$420:V$431,$D2504))</f>
        <v/>
      </c>
      <c r="W2504" s="40">
        <f>W2477*Settings!$C$13*(INDEX(W$420:W$431,$D2504))</f>
        <v/>
      </c>
      <c r="X2504" s="40">
        <f>X2477*Settings!$C$13*(INDEX(X$420:X$431,$D2504))</f>
        <v/>
      </c>
      <c r="Y2504" s="40">
        <f>Y2477*Settings!$C$13*(INDEX(Y$420:Y$431,$D2504))</f>
        <v/>
      </c>
      <c r="Z2504" s="40">
        <f>Z2477*Settings!$C$13*(INDEX(Z$420:Z$431,$D2504))</f>
        <v/>
      </c>
      <c r="AA2504" s="40">
        <f>AA2477*Settings!$C$13*(INDEX(AA$420:AA$431,$D2504))</f>
        <v/>
      </c>
      <c r="AB2504" s="40">
        <f>AB2477*Settings!$C$13*(INDEX(AB$420:AB$431,$D2504))</f>
        <v/>
      </c>
      <c r="AC2504" s="40">
        <f>AC2477*Settings!$C$13*(INDEX(AC$420:AC$431,$D2504))</f>
        <v/>
      </c>
      <c r="AD2504" s="40">
        <f>AD2477*Settings!$C$13*(INDEX(AD$420:AD$431,$D2504))</f>
        <v/>
      </c>
      <c r="AF2504" s="11">
        <f>CodePrefix&amp;$A2504&amp;IF($C2504="","","."&amp;$C2504&amp;"."&amp;$B2504)&amp;INDEX(VarEnd,MATCH($A2504,VarKey,0))&amp;AF$5</f>
        <v/>
      </c>
      <c r="AG2504" s="39">
        <f>AG2477*Settings!$C$13*(INDEX(AG$420:AG$431,$D2504))</f>
        <v/>
      </c>
      <c r="AH2504" s="40">
        <f>AH2477*Settings!$C$13*(INDEX(AH$420:AH$431,$D2504))</f>
        <v/>
      </c>
      <c r="AI2504" s="40">
        <f>AI2477*Settings!$C$13*(INDEX(AI$420:AI$431,$D2504))</f>
        <v/>
      </c>
      <c r="AJ2504" s="40">
        <f>AJ2477*Settings!$C$13*(INDEX(AJ$420:AJ$431,$D2504))</f>
        <v/>
      </c>
      <c r="AK2504" s="40">
        <f>AK2477*Settings!$C$13*(INDEX(AK$420:AK$431,$D2504))</f>
        <v/>
      </c>
      <c r="AL2504" s="40">
        <f>AL2477*Settings!$C$13*(INDEX(AL$420:AL$431,$D2504))</f>
        <v/>
      </c>
      <c r="AM2504" s="40">
        <f>AM2477*Settings!$C$13*(INDEX(AM$420:AM$431,$D2504))</f>
        <v/>
      </c>
      <c r="AN2504" s="40">
        <f>AN2477*Settings!$C$13*(INDEX(AN$420:AN$431,$D2504))</f>
        <v/>
      </c>
      <c r="AO2504" s="40">
        <f>AO2477*Settings!$C$13*(INDEX(AO$420:AO$431,$D2504))</f>
        <v/>
      </c>
      <c r="AP2504" s="40">
        <f>AP2477*Settings!$C$13*(INDEX(AP$420:AP$431,$D2504))</f>
        <v/>
      </c>
      <c r="AQ2504" s="40">
        <f>AQ2477*Settings!$C$13*(INDEX(AQ$420:AQ$431,$D2504))</f>
        <v/>
      </c>
      <c r="AR2504" s="40">
        <f>AR2477*Settings!$C$13*(INDEX(AR$420:AR$431,$D2504))</f>
        <v/>
      </c>
      <c r="AS2504" s="40">
        <f>AS2477*Settings!$C$13*(INDEX(AS$420:AS$431,$D2504))</f>
        <v/>
      </c>
      <c r="AT2504" s="40">
        <f>AT2477*Settings!$C$13*(INDEX(AT$420:AT$431,$D2504))</f>
        <v/>
      </c>
      <c r="AU2504" s="40">
        <f>AU2477*Settings!$C$13*(INDEX(AU$420:AU$431,$D2504))</f>
        <v/>
      </c>
      <c r="AV2504" s="40">
        <f>AV2477*Settings!$C$13*(INDEX(AV$420:AV$431,$D2504))</f>
        <v/>
      </c>
      <c r="AW2504" s="40">
        <f>AW2477*Settings!$C$13*(INDEX(AW$420:AW$431,$D2504))</f>
        <v/>
      </c>
      <c r="AX2504" s="40">
        <f>AX2477*Settings!$C$13*(INDEX(AX$420:AX$431,$D2504))</f>
        <v/>
      </c>
      <c r="AY2504" s="40">
        <f>AY2477*Settings!$C$13*(INDEX(AY$420:AY$431,$D2504))</f>
        <v/>
      </c>
    </row>
    <row r="2505" hidden="1" outlineLevel="2">
      <c r="A2505" s="14" t="inlineStr">
        <is>
          <t>rsub</t>
        </is>
      </c>
      <c r="B2505" s="14" t="inlineStr">
        <is>
          <t>ker</t>
        </is>
      </c>
      <c r="C2505" s="14" t="inlineStr">
        <is>
          <t>cem</t>
        </is>
      </c>
      <c r="D2505" s="32">
        <f>INDEX(Inputs!$U$5:$U$132,MATCH($B2505&amp;"|"&amp;$C2505,Inputs!$A$5:$A$132,0))</f>
        <v/>
      </c>
      <c r="E2505" s="36" t="n"/>
      <c r="F2505" s="36" t="n"/>
      <c r="G2505" s="36" t="n"/>
      <c r="H2505" s="14">
        <f>INDEX(VarLab,MATCH($A2505,VarKey,0))&amp;INDEX(MemLab,MATCH($C2505&amp;"|"&amp;$B2505,MemKey,0))</f>
        <v/>
      </c>
      <c r="I2505" s="14">
        <f>INDEX(VarUnit,MATCH($A2505,VarKey,0))</f>
        <v/>
      </c>
      <c r="J2505" s="14">
        <f>INDEX(VarSrc,MATCH($A2505,VarKey,0))</f>
        <v/>
      </c>
      <c r="K2505" s="11">
        <f>CodePrefix&amp;$A2505&amp;IF($C2505="","","."&amp;$C2505&amp;"."&amp;$B2505)&amp;INDEX(VarEnd,MATCH($A2505,VarKey,0))&amp;K$5</f>
        <v/>
      </c>
      <c r="L2505" s="39">
        <f>L2478*Settings!$C$13*(INDEX(L$420:L$431,$D2505))</f>
        <v/>
      </c>
      <c r="M2505" s="40">
        <f>M2478*Settings!$C$13*(INDEX(M$420:M$431,$D2505))</f>
        <v/>
      </c>
      <c r="N2505" s="40">
        <f>N2478*Settings!$C$13*(INDEX(N$420:N$431,$D2505))</f>
        <v/>
      </c>
      <c r="O2505" s="40">
        <f>O2478*Settings!$C$13*(INDEX(O$420:O$431,$D2505))</f>
        <v/>
      </c>
      <c r="P2505" s="40">
        <f>P2478*Settings!$C$13*(INDEX(P$420:P$431,$D2505))</f>
        <v/>
      </c>
      <c r="Q2505" s="40">
        <f>Q2478*Settings!$C$13*(INDEX(Q$420:Q$431,$D2505))</f>
        <v/>
      </c>
      <c r="R2505" s="40">
        <f>R2478*Settings!$C$13*(INDEX(R$420:R$431,$D2505))</f>
        <v/>
      </c>
      <c r="S2505" s="40">
        <f>S2478*Settings!$C$13*(INDEX(S$420:S$431,$D2505))</f>
        <v/>
      </c>
      <c r="T2505" s="40">
        <f>T2478*Settings!$C$13*(INDEX(T$420:T$431,$D2505))</f>
        <v/>
      </c>
      <c r="U2505" s="40">
        <f>U2478*Settings!$C$13*(INDEX(U$420:U$431,$D2505))</f>
        <v/>
      </c>
      <c r="V2505" s="40">
        <f>V2478*Settings!$C$13*(INDEX(V$420:V$431,$D2505))</f>
        <v/>
      </c>
      <c r="W2505" s="40">
        <f>W2478*Settings!$C$13*(INDEX(W$420:W$431,$D2505))</f>
        <v/>
      </c>
      <c r="X2505" s="40">
        <f>X2478*Settings!$C$13*(INDEX(X$420:X$431,$D2505))</f>
        <v/>
      </c>
      <c r="Y2505" s="40">
        <f>Y2478*Settings!$C$13*(INDEX(Y$420:Y$431,$D2505))</f>
        <v/>
      </c>
      <c r="Z2505" s="40">
        <f>Z2478*Settings!$C$13*(INDEX(Z$420:Z$431,$D2505))</f>
        <v/>
      </c>
      <c r="AA2505" s="40">
        <f>AA2478*Settings!$C$13*(INDEX(AA$420:AA$431,$D2505))</f>
        <v/>
      </c>
      <c r="AB2505" s="40">
        <f>AB2478*Settings!$C$13*(INDEX(AB$420:AB$431,$D2505))</f>
        <v/>
      </c>
      <c r="AC2505" s="40">
        <f>AC2478*Settings!$C$13*(INDEX(AC$420:AC$431,$D2505))</f>
        <v/>
      </c>
      <c r="AD2505" s="40">
        <f>AD2478*Settings!$C$13*(INDEX(AD$420:AD$431,$D2505))</f>
        <v/>
      </c>
      <c r="AF2505" s="11">
        <f>CodePrefix&amp;$A2505&amp;IF($C2505="","","."&amp;$C2505&amp;"."&amp;$B2505)&amp;INDEX(VarEnd,MATCH($A2505,VarKey,0))&amp;AF$5</f>
        <v/>
      </c>
      <c r="AG2505" s="39">
        <f>AG2478*Settings!$C$13*(INDEX(AG$420:AG$431,$D2505))</f>
        <v/>
      </c>
      <c r="AH2505" s="40">
        <f>AH2478*Settings!$C$13*(INDEX(AH$420:AH$431,$D2505))</f>
        <v/>
      </c>
      <c r="AI2505" s="40">
        <f>AI2478*Settings!$C$13*(INDEX(AI$420:AI$431,$D2505))</f>
        <v/>
      </c>
      <c r="AJ2505" s="40">
        <f>AJ2478*Settings!$C$13*(INDEX(AJ$420:AJ$431,$D2505))</f>
        <v/>
      </c>
      <c r="AK2505" s="40">
        <f>AK2478*Settings!$C$13*(INDEX(AK$420:AK$431,$D2505))</f>
        <v/>
      </c>
      <c r="AL2505" s="40">
        <f>AL2478*Settings!$C$13*(INDEX(AL$420:AL$431,$D2505))</f>
        <v/>
      </c>
      <c r="AM2505" s="40">
        <f>AM2478*Settings!$C$13*(INDEX(AM$420:AM$431,$D2505))</f>
        <v/>
      </c>
      <c r="AN2505" s="40">
        <f>AN2478*Settings!$C$13*(INDEX(AN$420:AN$431,$D2505))</f>
        <v/>
      </c>
      <c r="AO2505" s="40">
        <f>AO2478*Settings!$C$13*(INDEX(AO$420:AO$431,$D2505))</f>
        <v/>
      </c>
      <c r="AP2505" s="40">
        <f>AP2478*Settings!$C$13*(INDEX(AP$420:AP$431,$D2505))</f>
        <v/>
      </c>
      <c r="AQ2505" s="40">
        <f>AQ2478*Settings!$C$13*(INDEX(AQ$420:AQ$431,$D2505))</f>
        <v/>
      </c>
      <c r="AR2505" s="40">
        <f>AR2478*Settings!$C$13*(INDEX(AR$420:AR$431,$D2505))</f>
        <v/>
      </c>
      <c r="AS2505" s="40">
        <f>AS2478*Settings!$C$13*(INDEX(AS$420:AS$431,$D2505))</f>
        <v/>
      </c>
      <c r="AT2505" s="40">
        <f>AT2478*Settings!$C$13*(INDEX(AT$420:AT$431,$D2505))</f>
        <v/>
      </c>
      <c r="AU2505" s="40">
        <f>AU2478*Settings!$C$13*(INDEX(AU$420:AU$431,$D2505))</f>
        <v/>
      </c>
      <c r="AV2505" s="40">
        <f>AV2478*Settings!$C$13*(INDEX(AV$420:AV$431,$D2505))</f>
        <v/>
      </c>
      <c r="AW2505" s="40">
        <f>AW2478*Settings!$C$13*(INDEX(AW$420:AW$431,$D2505))</f>
        <v/>
      </c>
      <c r="AX2505" s="40">
        <f>AX2478*Settings!$C$13*(INDEX(AX$420:AX$431,$D2505))</f>
        <v/>
      </c>
      <c r="AY2505" s="40">
        <f>AY2478*Settings!$C$13*(INDEX(AY$420:AY$431,$D2505))</f>
        <v/>
      </c>
    </row>
    <row r="2506" hidden="1" outlineLevel="2">
      <c r="A2506" s="14" t="inlineStr">
        <is>
          <t>rsub</t>
        </is>
      </c>
      <c r="B2506" s="14" t="inlineStr">
        <is>
          <t>oop</t>
        </is>
      </c>
      <c r="C2506" s="14" t="inlineStr">
        <is>
          <t>cem</t>
        </is>
      </c>
      <c r="D2506" s="32">
        <f>INDEX(Inputs!$U$5:$U$132,MATCH($B2506&amp;"|"&amp;$C2506,Inputs!$A$5:$A$132,0))</f>
        <v/>
      </c>
      <c r="E2506" s="36" t="n"/>
      <c r="F2506" s="36" t="n"/>
      <c r="G2506" s="36" t="n"/>
      <c r="H2506" s="14">
        <f>INDEX(VarLab,MATCH($A2506,VarKey,0))&amp;INDEX(MemLab,MATCH($C2506&amp;"|"&amp;$B2506,MemKey,0))</f>
        <v/>
      </c>
      <c r="I2506" s="14">
        <f>INDEX(VarUnit,MATCH($A2506,VarKey,0))</f>
        <v/>
      </c>
      <c r="J2506" s="14">
        <f>INDEX(VarSrc,MATCH($A2506,VarKey,0))</f>
        <v/>
      </c>
      <c r="K2506" s="11">
        <f>CodePrefix&amp;$A2506&amp;IF($C2506="","","."&amp;$C2506&amp;"."&amp;$B2506)&amp;INDEX(VarEnd,MATCH($A2506,VarKey,0))&amp;K$5</f>
        <v/>
      </c>
      <c r="L2506" s="39">
        <f>L2479*Settings!$C$13*(INDEX(L$420:L$431,$D2506))</f>
        <v/>
      </c>
      <c r="M2506" s="40">
        <f>M2479*Settings!$C$13*(INDEX(M$420:M$431,$D2506))</f>
        <v/>
      </c>
      <c r="N2506" s="40">
        <f>N2479*Settings!$C$13*(INDEX(N$420:N$431,$D2506))</f>
        <v/>
      </c>
      <c r="O2506" s="40">
        <f>O2479*Settings!$C$13*(INDEX(O$420:O$431,$D2506))</f>
        <v/>
      </c>
      <c r="P2506" s="40">
        <f>P2479*Settings!$C$13*(INDEX(P$420:P$431,$D2506))</f>
        <v/>
      </c>
      <c r="Q2506" s="40">
        <f>Q2479*Settings!$C$13*(INDEX(Q$420:Q$431,$D2506))</f>
        <v/>
      </c>
      <c r="R2506" s="40">
        <f>R2479*Settings!$C$13*(INDEX(R$420:R$431,$D2506))</f>
        <v/>
      </c>
      <c r="S2506" s="40">
        <f>S2479*Settings!$C$13*(INDEX(S$420:S$431,$D2506))</f>
        <v/>
      </c>
      <c r="T2506" s="40">
        <f>T2479*Settings!$C$13*(INDEX(T$420:T$431,$D2506))</f>
        <v/>
      </c>
      <c r="U2506" s="40">
        <f>U2479*Settings!$C$13*(INDEX(U$420:U$431,$D2506))</f>
        <v/>
      </c>
      <c r="V2506" s="40">
        <f>V2479*Settings!$C$13*(INDEX(V$420:V$431,$D2506))</f>
        <v/>
      </c>
      <c r="W2506" s="40">
        <f>W2479*Settings!$C$13*(INDEX(W$420:W$431,$D2506))</f>
        <v/>
      </c>
      <c r="X2506" s="40">
        <f>X2479*Settings!$C$13*(INDEX(X$420:X$431,$D2506))</f>
        <v/>
      </c>
      <c r="Y2506" s="40">
        <f>Y2479*Settings!$C$13*(INDEX(Y$420:Y$431,$D2506))</f>
        <v/>
      </c>
      <c r="Z2506" s="40">
        <f>Z2479*Settings!$C$13*(INDEX(Z$420:Z$431,$D2506))</f>
        <v/>
      </c>
      <c r="AA2506" s="40">
        <f>AA2479*Settings!$C$13*(INDEX(AA$420:AA$431,$D2506))</f>
        <v/>
      </c>
      <c r="AB2506" s="40">
        <f>AB2479*Settings!$C$13*(INDEX(AB$420:AB$431,$D2506))</f>
        <v/>
      </c>
      <c r="AC2506" s="40">
        <f>AC2479*Settings!$C$13*(INDEX(AC$420:AC$431,$D2506))</f>
        <v/>
      </c>
      <c r="AD2506" s="40">
        <f>AD2479*Settings!$C$13*(INDEX(AD$420:AD$431,$D2506))</f>
        <v/>
      </c>
      <c r="AF2506" s="11">
        <f>CodePrefix&amp;$A2506&amp;IF($C2506="","","."&amp;$C2506&amp;"."&amp;$B2506)&amp;INDEX(VarEnd,MATCH($A2506,VarKey,0))&amp;AF$5</f>
        <v/>
      </c>
      <c r="AG2506" s="39">
        <f>AG2479*Settings!$C$13*(INDEX(AG$420:AG$431,$D2506))</f>
        <v/>
      </c>
      <c r="AH2506" s="40">
        <f>AH2479*Settings!$C$13*(INDEX(AH$420:AH$431,$D2506))</f>
        <v/>
      </c>
      <c r="AI2506" s="40">
        <f>AI2479*Settings!$C$13*(INDEX(AI$420:AI$431,$D2506))</f>
        <v/>
      </c>
      <c r="AJ2506" s="40">
        <f>AJ2479*Settings!$C$13*(INDEX(AJ$420:AJ$431,$D2506))</f>
        <v/>
      </c>
      <c r="AK2506" s="40">
        <f>AK2479*Settings!$C$13*(INDEX(AK$420:AK$431,$D2506))</f>
        <v/>
      </c>
      <c r="AL2506" s="40">
        <f>AL2479*Settings!$C$13*(INDEX(AL$420:AL$431,$D2506))</f>
        <v/>
      </c>
      <c r="AM2506" s="40">
        <f>AM2479*Settings!$C$13*(INDEX(AM$420:AM$431,$D2506))</f>
        <v/>
      </c>
      <c r="AN2506" s="40">
        <f>AN2479*Settings!$C$13*(INDEX(AN$420:AN$431,$D2506))</f>
        <v/>
      </c>
      <c r="AO2506" s="40">
        <f>AO2479*Settings!$C$13*(INDEX(AO$420:AO$431,$D2506))</f>
        <v/>
      </c>
      <c r="AP2506" s="40">
        <f>AP2479*Settings!$C$13*(INDEX(AP$420:AP$431,$D2506))</f>
        <v/>
      </c>
      <c r="AQ2506" s="40">
        <f>AQ2479*Settings!$C$13*(INDEX(AQ$420:AQ$431,$D2506))</f>
        <v/>
      </c>
      <c r="AR2506" s="40">
        <f>AR2479*Settings!$C$13*(INDEX(AR$420:AR$431,$D2506))</f>
        <v/>
      </c>
      <c r="AS2506" s="40">
        <f>AS2479*Settings!$C$13*(INDEX(AS$420:AS$431,$D2506))</f>
        <v/>
      </c>
      <c r="AT2506" s="40">
        <f>AT2479*Settings!$C$13*(INDEX(AT$420:AT$431,$D2506))</f>
        <v/>
      </c>
      <c r="AU2506" s="40">
        <f>AU2479*Settings!$C$13*(INDEX(AU$420:AU$431,$D2506))</f>
        <v/>
      </c>
      <c r="AV2506" s="40">
        <f>AV2479*Settings!$C$13*(INDEX(AV$420:AV$431,$D2506))</f>
        <v/>
      </c>
      <c r="AW2506" s="40">
        <f>AW2479*Settings!$C$13*(INDEX(AW$420:AW$431,$D2506))</f>
        <v/>
      </c>
      <c r="AX2506" s="40">
        <f>AX2479*Settings!$C$13*(INDEX(AX$420:AX$431,$D2506))</f>
        <v/>
      </c>
      <c r="AY2506" s="40">
        <f>AY2479*Settings!$C$13*(INDEX(AY$420:AY$431,$D2506))</f>
        <v/>
      </c>
    </row>
    <row r="2507" hidden="1" outlineLevel="2">
      <c r="A2507" s="14" t="inlineStr">
        <is>
          <t>rsub</t>
        </is>
      </c>
      <c r="B2507" s="14" t="inlineStr">
        <is>
          <t>bio</t>
        </is>
      </c>
      <c r="C2507" s="14" t="inlineStr">
        <is>
          <t>cem</t>
        </is>
      </c>
      <c r="D2507" s="32">
        <f>INDEX(Inputs!$U$5:$U$132,MATCH($B2507&amp;"|"&amp;$C2507,Inputs!$A$5:$A$132,0))</f>
        <v/>
      </c>
      <c r="E2507" s="36" t="n"/>
      <c r="F2507" s="36" t="n"/>
      <c r="G2507" s="36" t="n"/>
      <c r="H2507" s="14">
        <f>INDEX(VarLab,MATCH($A2507,VarKey,0))&amp;INDEX(MemLab,MATCH($C2507&amp;"|"&amp;$B2507,MemKey,0))</f>
        <v/>
      </c>
      <c r="I2507" s="14">
        <f>INDEX(VarUnit,MATCH($A2507,VarKey,0))</f>
        <v/>
      </c>
      <c r="J2507" s="14">
        <f>INDEX(VarSrc,MATCH($A2507,VarKey,0))</f>
        <v/>
      </c>
      <c r="K2507" s="11">
        <f>CodePrefix&amp;$A2507&amp;IF($C2507="","","."&amp;$C2507&amp;"."&amp;$B2507)&amp;INDEX(VarEnd,MATCH($A2507,VarKey,0))&amp;K$5</f>
        <v/>
      </c>
      <c r="L2507" s="39">
        <f>L2480*Settings!$C$13*(INDEX(L$420:L$431,$D2507))</f>
        <v/>
      </c>
      <c r="M2507" s="40">
        <f>M2480*Settings!$C$13*(INDEX(M$420:M$431,$D2507))</f>
        <v/>
      </c>
      <c r="N2507" s="40">
        <f>N2480*Settings!$C$13*(INDEX(N$420:N$431,$D2507))</f>
        <v/>
      </c>
      <c r="O2507" s="40">
        <f>O2480*Settings!$C$13*(INDEX(O$420:O$431,$D2507))</f>
        <v/>
      </c>
      <c r="P2507" s="40">
        <f>P2480*Settings!$C$13*(INDEX(P$420:P$431,$D2507))</f>
        <v/>
      </c>
      <c r="Q2507" s="40">
        <f>Q2480*Settings!$C$13*(INDEX(Q$420:Q$431,$D2507))</f>
        <v/>
      </c>
      <c r="R2507" s="40">
        <f>R2480*Settings!$C$13*(INDEX(R$420:R$431,$D2507))</f>
        <v/>
      </c>
      <c r="S2507" s="40">
        <f>S2480*Settings!$C$13*(INDEX(S$420:S$431,$D2507))</f>
        <v/>
      </c>
      <c r="T2507" s="40">
        <f>T2480*Settings!$C$13*(INDEX(T$420:T$431,$D2507))</f>
        <v/>
      </c>
      <c r="U2507" s="40">
        <f>U2480*Settings!$C$13*(INDEX(U$420:U$431,$D2507))</f>
        <v/>
      </c>
      <c r="V2507" s="40">
        <f>V2480*Settings!$C$13*(INDEX(V$420:V$431,$D2507))</f>
        <v/>
      </c>
      <c r="W2507" s="40">
        <f>W2480*Settings!$C$13*(INDEX(W$420:W$431,$D2507))</f>
        <v/>
      </c>
      <c r="X2507" s="40">
        <f>X2480*Settings!$C$13*(INDEX(X$420:X$431,$D2507))</f>
        <v/>
      </c>
      <c r="Y2507" s="40">
        <f>Y2480*Settings!$C$13*(INDEX(Y$420:Y$431,$D2507))</f>
        <v/>
      </c>
      <c r="Z2507" s="40">
        <f>Z2480*Settings!$C$13*(INDEX(Z$420:Z$431,$D2507))</f>
        <v/>
      </c>
      <c r="AA2507" s="40">
        <f>AA2480*Settings!$C$13*(INDEX(AA$420:AA$431,$D2507))</f>
        <v/>
      </c>
      <c r="AB2507" s="40">
        <f>AB2480*Settings!$C$13*(INDEX(AB$420:AB$431,$D2507))</f>
        <v/>
      </c>
      <c r="AC2507" s="40">
        <f>AC2480*Settings!$C$13*(INDEX(AC$420:AC$431,$D2507))</f>
        <v/>
      </c>
      <c r="AD2507" s="40">
        <f>AD2480*Settings!$C$13*(INDEX(AD$420:AD$431,$D2507))</f>
        <v/>
      </c>
      <c r="AF2507" s="11">
        <f>CodePrefix&amp;$A2507&amp;IF($C2507="","","."&amp;$C2507&amp;"."&amp;$B2507)&amp;INDEX(VarEnd,MATCH($A2507,VarKey,0))&amp;AF$5</f>
        <v/>
      </c>
      <c r="AG2507" s="39">
        <f>AG2480*Settings!$C$13*(INDEX(AG$420:AG$431,$D2507))</f>
        <v/>
      </c>
      <c r="AH2507" s="40">
        <f>AH2480*Settings!$C$13*(INDEX(AH$420:AH$431,$D2507))</f>
        <v/>
      </c>
      <c r="AI2507" s="40">
        <f>AI2480*Settings!$C$13*(INDEX(AI$420:AI$431,$D2507))</f>
        <v/>
      </c>
      <c r="AJ2507" s="40">
        <f>AJ2480*Settings!$C$13*(INDEX(AJ$420:AJ$431,$D2507))</f>
        <v/>
      </c>
      <c r="AK2507" s="40">
        <f>AK2480*Settings!$C$13*(INDEX(AK$420:AK$431,$D2507))</f>
        <v/>
      </c>
      <c r="AL2507" s="40">
        <f>AL2480*Settings!$C$13*(INDEX(AL$420:AL$431,$D2507))</f>
        <v/>
      </c>
      <c r="AM2507" s="40">
        <f>AM2480*Settings!$C$13*(INDEX(AM$420:AM$431,$D2507))</f>
        <v/>
      </c>
      <c r="AN2507" s="40">
        <f>AN2480*Settings!$C$13*(INDEX(AN$420:AN$431,$D2507))</f>
        <v/>
      </c>
      <c r="AO2507" s="40">
        <f>AO2480*Settings!$C$13*(INDEX(AO$420:AO$431,$D2507))</f>
        <v/>
      </c>
      <c r="AP2507" s="40">
        <f>AP2480*Settings!$C$13*(INDEX(AP$420:AP$431,$D2507))</f>
        <v/>
      </c>
      <c r="AQ2507" s="40">
        <f>AQ2480*Settings!$C$13*(INDEX(AQ$420:AQ$431,$D2507))</f>
        <v/>
      </c>
      <c r="AR2507" s="40">
        <f>AR2480*Settings!$C$13*(INDEX(AR$420:AR$431,$D2507))</f>
        <v/>
      </c>
      <c r="AS2507" s="40">
        <f>AS2480*Settings!$C$13*(INDEX(AS$420:AS$431,$D2507))</f>
        <v/>
      </c>
      <c r="AT2507" s="40">
        <f>AT2480*Settings!$C$13*(INDEX(AT$420:AT$431,$D2507))</f>
        <v/>
      </c>
      <c r="AU2507" s="40">
        <f>AU2480*Settings!$C$13*(INDEX(AU$420:AU$431,$D2507))</f>
        <v/>
      </c>
      <c r="AV2507" s="40">
        <f>AV2480*Settings!$C$13*(INDEX(AV$420:AV$431,$D2507))</f>
        <v/>
      </c>
      <c r="AW2507" s="40">
        <f>AW2480*Settings!$C$13*(INDEX(AW$420:AW$431,$D2507))</f>
        <v/>
      </c>
      <c r="AX2507" s="40">
        <f>AX2480*Settings!$C$13*(INDEX(AX$420:AX$431,$D2507))</f>
        <v/>
      </c>
      <c r="AY2507" s="40">
        <f>AY2480*Settings!$C$13*(INDEX(AY$420:AY$431,$D2507))</f>
        <v/>
      </c>
    </row>
    <row r="2508" hidden="1" outlineLevel="2"/>
    <row r="2509" hidden="1" outlineLevel="2">
      <c r="A2509" s="14" t="inlineStr">
        <is>
          <t>rnew</t>
        </is>
      </c>
      <c r="B2509" s="14" t="inlineStr">
        <is>
          <t>coa</t>
        </is>
      </c>
      <c r="C2509" s="14" t="inlineStr">
        <is>
          <t>cem</t>
        </is>
      </c>
      <c r="D2509" s="32">
        <f>INDEX(Inputs!$V$5:$V$132,MATCH($B2509&amp;"|"&amp;$C2509,Inputs!$A$5:$A$132,0))</f>
        <v/>
      </c>
      <c r="E2509" s="36" t="n"/>
      <c r="F2509" s="36" t="n"/>
      <c r="G2509" s="36" t="n"/>
      <c r="H2509" s="14">
        <f>INDEX(VarLab,MATCH($A2509,VarKey,0))&amp;INDEX(MemLab,MATCH($C2509&amp;"|"&amp;$B2509,MemKey,0))</f>
        <v/>
      </c>
      <c r="I2509" s="14">
        <f>INDEX(VarUnit,MATCH($A2509,VarKey,0))</f>
        <v/>
      </c>
      <c r="J2509" s="14">
        <f>INDEX(VarSrc,MATCH($A2509,VarKey,0))</f>
        <v/>
      </c>
      <c r="K2509" s="11">
        <f>CodePrefix&amp;$A2509&amp;IF($C2509="","","."&amp;$C2509&amp;"."&amp;$B2509)&amp;INDEX(VarEnd,MATCH($A2509,VarKey,0))&amp;K$5</f>
        <v/>
      </c>
      <c r="L2509" s="39">
        <f>L2473*Settings!$C$13*(L2401+L2419+L2410*L$201+L2428*$D2509)</f>
        <v/>
      </c>
      <c r="M2509" s="40">
        <f>M2473*Settings!$C$13*(M2401+M2419+M2410*M$201+M2428*$D2509)</f>
        <v/>
      </c>
      <c r="N2509" s="40">
        <f>N2473*Settings!$C$13*(N2401+N2419+N2410*N$201+N2428*$D2509)</f>
        <v/>
      </c>
      <c r="O2509" s="40">
        <f>O2473*Settings!$C$13*(O2401+O2419+O2410*O$201+O2428*$D2509)</f>
        <v/>
      </c>
      <c r="P2509" s="40">
        <f>P2473*Settings!$C$13*(P2401+P2419+P2410*P$201+P2428*$D2509)</f>
        <v/>
      </c>
      <c r="Q2509" s="40">
        <f>Q2473*Settings!$C$13*(Q2401+Q2419+Q2410*Q$201+Q2428*$D2509)</f>
        <v/>
      </c>
      <c r="R2509" s="40">
        <f>R2473*Settings!$C$13*(R2401+R2419+R2410*R$201+R2428*$D2509)</f>
        <v/>
      </c>
      <c r="S2509" s="40">
        <f>S2473*Settings!$C$13*(S2401+S2419+S2410*S$201+S2428*$D2509)</f>
        <v/>
      </c>
      <c r="T2509" s="40">
        <f>T2473*Settings!$C$13*(T2401+T2419+T2410*T$201+T2428*$D2509)</f>
        <v/>
      </c>
      <c r="U2509" s="40">
        <f>U2473*Settings!$C$13*(U2401+U2419+U2410*U$201+U2428*$D2509)</f>
        <v/>
      </c>
      <c r="V2509" s="40">
        <f>V2473*Settings!$C$13*(V2401+V2419+V2410*V$201+V2428*$D2509)</f>
        <v/>
      </c>
      <c r="W2509" s="40">
        <f>W2473*Settings!$C$13*(W2401+W2419+W2410*W$201+W2428*$D2509)</f>
        <v/>
      </c>
      <c r="X2509" s="40">
        <f>X2473*Settings!$C$13*(X2401+X2419+X2410*X$201+X2428*$D2509)</f>
        <v/>
      </c>
      <c r="Y2509" s="40">
        <f>Y2473*Settings!$C$13*(Y2401+Y2419+Y2410*Y$201+Y2428*$D2509)</f>
        <v/>
      </c>
      <c r="Z2509" s="40">
        <f>Z2473*Settings!$C$13*(Z2401+Z2419+Z2410*Z$201+Z2428*$D2509)</f>
        <v/>
      </c>
      <c r="AA2509" s="40">
        <f>AA2473*Settings!$C$13*(AA2401+AA2419+AA2410*AA$201+AA2428*$D2509)</f>
        <v/>
      </c>
      <c r="AB2509" s="40">
        <f>AB2473*Settings!$C$13*(AB2401+AB2419+AB2410*AB$201+AB2428*$D2509)</f>
        <v/>
      </c>
      <c r="AC2509" s="40">
        <f>AC2473*Settings!$C$13*(AC2401+AC2419+AC2410*AC$201+AC2428*$D2509)</f>
        <v/>
      </c>
      <c r="AD2509" s="40">
        <f>AD2473*Settings!$C$13*(AD2401+AD2419+AD2410*AD$201+AD2428*$D2509)</f>
        <v/>
      </c>
      <c r="AF2509" s="11">
        <f>CodePrefix&amp;$A2509&amp;IF($C2509="","","."&amp;$C2509&amp;"."&amp;$B2509)&amp;INDEX(VarEnd,MATCH($A2509,VarKey,0))&amp;AF$5</f>
        <v/>
      </c>
      <c r="AG2509" s="39">
        <f>AG2473*Settings!$C$13*(AG2401+AG2419+AG2410*AG$201+AG2428*$D2509)</f>
        <v/>
      </c>
      <c r="AH2509" s="40">
        <f>AH2473*Settings!$C$13*(AH2401+AH2419+AH2410*AH$201+AH2428*$D2509)</f>
        <v/>
      </c>
      <c r="AI2509" s="40">
        <f>AI2473*Settings!$C$13*(AI2401+AI2419+AI2410*AI$201+AI2428*$D2509)</f>
        <v/>
      </c>
      <c r="AJ2509" s="40">
        <f>AJ2473*Settings!$C$13*(AJ2401+AJ2419+AJ2410*AJ$201+AJ2428*$D2509)</f>
        <v/>
      </c>
      <c r="AK2509" s="40">
        <f>AK2473*Settings!$C$13*(AK2401+AK2419+AK2410*AK$201+AK2428*$D2509)</f>
        <v/>
      </c>
      <c r="AL2509" s="40">
        <f>AL2473*Settings!$C$13*(AL2401+AL2419+AL2410*AL$201+AL2428*$D2509)</f>
        <v/>
      </c>
      <c r="AM2509" s="40">
        <f>AM2473*Settings!$C$13*(AM2401+AM2419+AM2410*AM$201+AM2428*$D2509)</f>
        <v/>
      </c>
      <c r="AN2509" s="40">
        <f>AN2473*Settings!$C$13*(AN2401+AN2419+AN2410*AN$201+AN2428*$D2509)</f>
        <v/>
      </c>
      <c r="AO2509" s="40">
        <f>AO2473*Settings!$C$13*(AO2401+AO2419+AO2410*AO$201+AO2428*$D2509)</f>
        <v/>
      </c>
      <c r="AP2509" s="40">
        <f>AP2473*Settings!$C$13*(AP2401+AP2419+AP2410*AP$201+AP2428*$D2509)</f>
        <v/>
      </c>
      <c r="AQ2509" s="40">
        <f>AQ2473*Settings!$C$13*(AQ2401+AQ2419+AQ2410*AQ$201+AQ2428*$D2509)</f>
        <v/>
      </c>
      <c r="AR2509" s="40">
        <f>AR2473*Settings!$C$13*(AR2401+AR2419+AR2410*AR$201+AR2428*$D2509)</f>
        <v/>
      </c>
      <c r="AS2509" s="40">
        <f>AS2473*Settings!$C$13*(AS2401+AS2419+AS2410*AS$201+AS2428*$D2509)</f>
        <v/>
      </c>
      <c r="AT2509" s="40">
        <f>AT2473*Settings!$C$13*(AT2401+AT2419+AT2410*AT$201+AT2428*$D2509)</f>
        <v/>
      </c>
      <c r="AU2509" s="40">
        <f>AU2473*Settings!$C$13*(AU2401+AU2419+AU2410*AU$201+AU2428*$D2509)</f>
        <v/>
      </c>
      <c r="AV2509" s="40">
        <f>AV2473*Settings!$C$13*(AV2401+AV2419+AV2410*AV$201+AV2428*$D2509)</f>
        <v/>
      </c>
      <c r="AW2509" s="40">
        <f>AW2473*Settings!$C$13*(AW2401+AW2419+AW2410*AW$201+AW2428*$D2509)</f>
        <v/>
      </c>
      <c r="AX2509" s="40">
        <f>AX2473*Settings!$C$13*(AX2401+AX2419+AX2410*AX$201+AX2428*$D2509)</f>
        <v/>
      </c>
      <c r="AY2509" s="40">
        <f>AY2473*Settings!$C$13*(AY2401+AY2419+AY2410*AY$201+AY2428*$D2509)</f>
        <v/>
      </c>
    </row>
    <row r="2510" hidden="1" outlineLevel="2">
      <c r="A2510" s="14" t="inlineStr">
        <is>
          <t>rnew</t>
        </is>
      </c>
      <c r="B2510" s="14" t="inlineStr">
        <is>
          <t>nga</t>
        </is>
      </c>
      <c r="C2510" s="14" t="inlineStr">
        <is>
          <t>cem</t>
        </is>
      </c>
      <c r="D2510" s="32">
        <f>INDEX(Inputs!$V$5:$V$132,MATCH($B2510&amp;"|"&amp;$C2510,Inputs!$A$5:$A$132,0))</f>
        <v/>
      </c>
      <c r="E2510" s="36" t="n"/>
      <c r="F2510" s="36" t="n"/>
      <c r="G2510" s="36" t="n"/>
      <c r="H2510" s="14">
        <f>INDEX(VarLab,MATCH($A2510,VarKey,0))&amp;INDEX(MemLab,MATCH($C2510&amp;"|"&amp;$B2510,MemKey,0))</f>
        <v/>
      </c>
      <c r="I2510" s="14">
        <f>INDEX(VarUnit,MATCH($A2510,VarKey,0))</f>
        <v/>
      </c>
      <c r="J2510" s="14">
        <f>INDEX(VarSrc,MATCH($A2510,VarKey,0))</f>
        <v/>
      </c>
      <c r="K2510" s="11">
        <f>CodePrefix&amp;$A2510&amp;IF($C2510="","","."&amp;$C2510&amp;"."&amp;$B2510)&amp;INDEX(VarEnd,MATCH($A2510,VarKey,0))&amp;K$5</f>
        <v/>
      </c>
      <c r="L2510" s="39">
        <f>L2474*Settings!$C$13*(L2402+L2420+L2411*L$201+L2429*$D2510)</f>
        <v/>
      </c>
      <c r="M2510" s="40">
        <f>M2474*Settings!$C$13*(M2402+M2420+M2411*M$201+M2429*$D2510)</f>
        <v/>
      </c>
      <c r="N2510" s="40">
        <f>N2474*Settings!$C$13*(N2402+N2420+N2411*N$201+N2429*$D2510)</f>
        <v/>
      </c>
      <c r="O2510" s="40">
        <f>O2474*Settings!$C$13*(O2402+O2420+O2411*O$201+O2429*$D2510)</f>
        <v/>
      </c>
      <c r="P2510" s="40">
        <f>P2474*Settings!$C$13*(P2402+P2420+P2411*P$201+P2429*$D2510)</f>
        <v/>
      </c>
      <c r="Q2510" s="40">
        <f>Q2474*Settings!$C$13*(Q2402+Q2420+Q2411*Q$201+Q2429*$D2510)</f>
        <v/>
      </c>
      <c r="R2510" s="40">
        <f>R2474*Settings!$C$13*(R2402+R2420+R2411*R$201+R2429*$D2510)</f>
        <v/>
      </c>
      <c r="S2510" s="40">
        <f>S2474*Settings!$C$13*(S2402+S2420+S2411*S$201+S2429*$D2510)</f>
        <v/>
      </c>
      <c r="T2510" s="40">
        <f>T2474*Settings!$C$13*(T2402+T2420+T2411*T$201+T2429*$D2510)</f>
        <v/>
      </c>
      <c r="U2510" s="40">
        <f>U2474*Settings!$C$13*(U2402+U2420+U2411*U$201+U2429*$D2510)</f>
        <v/>
      </c>
      <c r="V2510" s="40">
        <f>V2474*Settings!$C$13*(V2402+V2420+V2411*V$201+V2429*$D2510)</f>
        <v/>
      </c>
      <c r="W2510" s="40">
        <f>W2474*Settings!$C$13*(W2402+W2420+W2411*W$201+W2429*$D2510)</f>
        <v/>
      </c>
      <c r="X2510" s="40">
        <f>X2474*Settings!$C$13*(X2402+X2420+X2411*X$201+X2429*$D2510)</f>
        <v/>
      </c>
      <c r="Y2510" s="40">
        <f>Y2474*Settings!$C$13*(Y2402+Y2420+Y2411*Y$201+Y2429*$D2510)</f>
        <v/>
      </c>
      <c r="Z2510" s="40">
        <f>Z2474*Settings!$C$13*(Z2402+Z2420+Z2411*Z$201+Z2429*$D2510)</f>
        <v/>
      </c>
      <c r="AA2510" s="40">
        <f>AA2474*Settings!$C$13*(AA2402+AA2420+AA2411*AA$201+AA2429*$D2510)</f>
        <v/>
      </c>
      <c r="AB2510" s="40">
        <f>AB2474*Settings!$C$13*(AB2402+AB2420+AB2411*AB$201+AB2429*$D2510)</f>
        <v/>
      </c>
      <c r="AC2510" s="40">
        <f>AC2474*Settings!$C$13*(AC2402+AC2420+AC2411*AC$201+AC2429*$D2510)</f>
        <v/>
      </c>
      <c r="AD2510" s="40">
        <f>AD2474*Settings!$C$13*(AD2402+AD2420+AD2411*AD$201+AD2429*$D2510)</f>
        <v/>
      </c>
      <c r="AF2510" s="11">
        <f>CodePrefix&amp;$A2510&amp;IF($C2510="","","."&amp;$C2510&amp;"."&amp;$B2510)&amp;INDEX(VarEnd,MATCH($A2510,VarKey,0))&amp;AF$5</f>
        <v/>
      </c>
      <c r="AG2510" s="39">
        <f>AG2474*Settings!$C$13*(AG2402+AG2420+AG2411*AG$201+AG2429*$D2510)</f>
        <v/>
      </c>
      <c r="AH2510" s="40">
        <f>AH2474*Settings!$C$13*(AH2402+AH2420+AH2411*AH$201+AH2429*$D2510)</f>
        <v/>
      </c>
      <c r="AI2510" s="40">
        <f>AI2474*Settings!$C$13*(AI2402+AI2420+AI2411*AI$201+AI2429*$D2510)</f>
        <v/>
      </c>
      <c r="AJ2510" s="40">
        <f>AJ2474*Settings!$C$13*(AJ2402+AJ2420+AJ2411*AJ$201+AJ2429*$D2510)</f>
        <v/>
      </c>
      <c r="AK2510" s="40">
        <f>AK2474*Settings!$C$13*(AK2402+AK2420+AK2411*AK$201+AK2429*$D2510)</f>
        <v/>
      </c>
      <c r="AL2510" s="40">
        <f>AL2474*Settings!$C$13*(AL2402+AL2420+AL2411*AL$201+AL2429*$D2510)</f>
        <v/>
      </c>
      <c r="AM2510" s="40">
        <f>AM2474*Settings!$C$13*(AM2402+AM2420+AM2411*AM$201+AM2429*$D2510)</f>
        <v/>
      </c>
      <c r="AN2510" s="40">
        <f>AN2474*Settings!$C$13*(AN2402+AN2420+AN2411*AN$201+AN2429*$D2510)</f>
        <v/>
      </c>
      <c r="AO2510" s="40">
        <f>AO2474*Settings!$C$13*(AO2402+AO2420+AO2411*AO$201+AO2429*$D2510)</f>
        <v/>
      </c>
      <c r="AP2510" s="40">
        <f>AP2474*Settings!$C$13*(AP2402+AP2420+AP2411*AP$201+AP2429*$D2510)</f>
        <v/>
      </c>
      <c r="AQ2510" s="40">
        <f>AQ2474*Settings!$C$13*(AQ2402+AQ2420+AQ2411*AQ$201+AQ2429*$D2510)</f>
        <v/>
      </c>
      <c r="AR2510" s="40">
        <f>AR2474*Settings!$C$13*(AR2402+AR2420+AR2411*AR$201+AR2429*$D2510)</f>
        <v/>
      </c>
      <c r="AS2510" s="40">
        <f>AS2474*Settings!$C$13*(AS2402+AS2420+AS2411*AS$201+AS2429*$D2510)</f>
        <v/>
      </c>
      <c r="AT2510" s="40">
        <f>AT2474*Settings!$C$13*(AT2402+AT2420+AT2411*AT$201+AT2429*$D2510)</f>
        <v/>
      </c>
      <c r="AU2510" s="40">
        <f>AU2474*Settings!$C$13*(AU2402+AU2420+AU2411*AU$201+AU2429*$D2510)</f>
        <v/>
      </c>
      <c r="AV2510" s="40">
        <f>AV2474*Settings!$C$13*(AV2402+AV2420+AV2411*AV$201+AV2429*$D2510)</f>
        <v/>
      </c>
      <c r="AW2510" s="40">
        <f>AW2474*Settings!$C$13*(AW2402+AW2420+AW2411*AW$201+AW2429*$D2510)</f>
        <v/>
      </c>
      <c r="AX2510" s="40">
        <f>AX2474*Settings!$C$13*(AX2402+AX2420+AX2411*AX$201+AX2429*$D2510)</f>
        <v/>
      </c>
      <c r="AY2510" s="40">
        <f>AY2474*Settings!$C$13*(AY2402+AY2420+AY2411*AY$201+AY2429*$D2510)</f>
        <v/>
      </c>
    </row>
    <row r="2511" hidden="1" outlineLevel="2">
      <c r="A2511" s="14" t="inlineStr">
        <is>
          <t>rnew</t>
        </is>
      </c>
      <c r="B2511" s="14" t="inlineStr">
        <is>
          <t>gso</t>
        </is>
      </c>
      <c r="C2511" s="14" t="inlineStr">
        <is>
          <t>cem</t>
        </is>
      </c>
      <c r="D2511" s="32">
        <f>INDEX(Inputs!$V$5:$V$132,MATCH($B2511&amp;"|"&amp;$C2511,Inputs!$A$5:$A$132,0))</f>
        <v/>
      </c>
      <c r="E2511" s="36" t="n"/>
      <c r="F2511" s="36" t="n"/>
      <c r="G2511" s="36" t="n"/>
      <c r="H2511" s="14">
        <f>INDEX(VarLab,MATCH($A2511,VarKey,0))&amp;INDEX(MemLab,MATCH($C2511&amp;"|"&amp;$B2511,MemKey,0))</f>
        <v/>
      </c>
      <c r="I2511" s="14">
        <f>INDEX(VarUnit,MATCH($A2511,VarKey,0))</f>
        <v/>
      </c>
      <c r="J2511" s="14">
        <f>INDEX(VarSrc,MATCH($A2511,VarKey,0))</f>
        <v/>
      </c>
      <c r="K2511" s="11">
        <f>CodePrefix&amp;$A2511&amp;IF($C2511="","","."&amp;$C2511&amp;"."&amp;$B2511)&amp;INDEX(VarEnd,MATCH($A2511,VarKey,0))&amp;K$5</f>
        <v/>
      </c>
      <c r="L2511" s="39">
        <f>L2475*Settings!$C$13*(L2403+L2421+L2412*L$201+L2430*$D2511)</f>
        <v/>
      </c>
      <c r="M2511" s="40">
        <f>M2475*Settings!$C$13*(M2403+M2421+M2412*M$201+M2430*$D2511)</f>
        <v/>
      </c>
      <c r="N2511" s="40">
        <f>N2475*Settings!$C$13*(N2403+N2421+N2412*N$201+N2430*$D2511)</f>
        <v/>
      </c>
      <c r="O2511" s="40">
        <f>O2475*Settings!$C$13*(O2403+O2421+O2412*O$201+O2430*$D2511)</f>
        <v/>
      </c>
      <c r="P2511" s="40">
        <f>P2475*Settings!$C$13*(P2403+P2421+P2412*P$201+P2430*$D2511)</f>
        <v/>
      </c>
      <c r="Q2511" s="40">
        <f>Q2475*Settings!$C$13*(Q2403+Q2421+Q2412*Q$201+Q2430*$D2511)</f>
        <v/>
      </c>
      <c r="R2511" s="40">
        <f>R2475*Settings!$C$13*(R2403+R2421+R2412*R$201+R2430*$D2511)</f>
        <v/>
      </c>
      <c r="S2511" s="40">
        <f>S2475*Settings!$C$13*(S2403+S2421+S2412*S$201+S2430*$D2511)</f>
        <v/>
      </c>
      <c r="T2511" s="40">
        <f>T2475*Settings!$C$13*(T2403+T2421+T2412*T$201+T2430*$D2511)</f>
        <v/>
      </c>
      <c r="U2511" s="40">
        <f>U2475*Settings!$C$13*(U2403+U2421+U2412*U$201+U2430*$D2511)</f>
        <v/>
      </c>
      <c r="V2511" s="40">
        <f>V2475*Settings!$C$13*(V2403+V2421+V2412*V$201+V2430*$D2511)</f>
        <v/>
      </c>
      <c r="W2511" s="40">
        <f>W2475*Settings!$C$13*(W2403+W2421+W2412*W$201+W2430*$D2511)</f>
        <v/>
      </c>
      <c r="X2511" s="40">
        <f>X2475*Settings!$C$13*(X2403+X2421+X2412*X$201+X2430*$D2511)</f>
        <v/>
      </c>
      <c r="Y2511" s="40">
        <f>Y2475*Settings!$C$13*(Y2403+Y2421+Y2412*Y$201+Y2430*$D2511)</f>
        <v/>
      </c>
      <c r="Z2511" s="40">
        <f>Z2475*Settings!$C$13*(Z2403+Z2421+Z2412*Z$201+Z2430*$D2511)</f>
        <v/>
      </c>
      <c r="AA2511" s="40">
        <f>AA2475*Settings!$C$13*(AA2403+AA2421+AA2412*AA$201+AA2430*$D2511)</f>
        <v/>
      </c>
      <c r="AB2511" s="40">
        <f>AB2475*Settings!$C$13*(AB2403+AB2421+AB2412*AB$201+AB2430*$D2511)</f>
        <v/>
      </c>
      <c r="AC2511" s="40">
        <f>AC2475*Settings!$C$13*(AC2403+AC2421+AC2412*AC$201+AC2430*$D2511)</f>
        <v/>
      </c>
      <c r="AD2511" s="40">
        <f>AD2475*Settings!$C$13*(AD2403+AD2421+AD2412*AD$201+AD2430*$D2511)</f>
        <v/>
      </c>
      <c r="AF2511" s="11">
        <f>CodePrefix&amp;$A2511&amp;IF($C2511="","","."&amp;$C2511&amp;"."&amp;$B2511)&amp;INDEX(VarEnd,MATCH($A2511,VarKey,0))&amp;AF$5</f>
        <v/>
      </c>
      <c r="AG2511" s="39">
        <f>AG2475*Settings!$C$13*(AG2403+AG2421+AG2412*AG$201+AG2430*$D2511)</f>
        <v/>
      </c>
      <c r="AH2511" s="40">
        <f>AH2475*Settings!$C$13*(AH2403+AH2421+AH2412*AH$201+AH2430*$D2511)</f>
        <v/>
      </c>
      <c r="AI2511" s="40">
        <f>AI2475*Settings!$C$13*(AI2403+AI2421+AI2412*AI$201+AI2430*$D2511)</f>
        <v/>
      </c>
      <c r="AJ2511" s="40">
        <f>AJ2475*Settings!$C$13*(AJ2403+AJ2421+AJ2412*AJ$201+AJ2430*$D2511)</f>
        <v/>
      </c>
      <c r="AK2511" s="40">
        <f>AK2475*Settings!$C$13*(AK2403+AK2421+AK2412*AK$201+AK2430*$D2511)</f>
        <v/>
      </c>
      <c r="AL2511" s="40">
        <f>AL2475*Settings!$C$13*(AL2403+AL2421+AL2412*AL$201+AL2430*$D2511)</f>
        <v/>
      </c>
      <c r="AM2511" s="40">
        <f>AM2475*Settings!$C$13*(AM2403+AM2421+AM2412*AM$201+AM2430*$D2511)</f>
        <v/>
      </c>
      <c r="AN2511" s="40">
        <f>AN2475*Settings!$C$13*(AN2403+AN2421+AN2412*AN$201+AN2430*$D2511)</f>
        <v/>
      </c>
      <c r="AO2511" s="40">
        <f>AO2475*Settings!$C$13*(AO2403+AO2421+AO2412*AO$201+AO2430*$D2511)</f>
        <v/>
      </c>
      <c r="AP2511" s="40">
        <f>AP2475*Settings!$C$13*(AP2403+AP2421+AP2412*AP$201+AP2430*$D2511)</f>
        <v/>
      </c>
      <c r="AQ2511" s="40">
        <f>AQ2475*Settings!$C$13*(AQ2403+AQ2421+AQ2412*AQ$201+AQ2430*$D2511)</f>
        <v/>
      </c>
      <c r="AR2511" s="40">
        <f>AR2475*Settings!$C$13*(AR2403+AR2421+AR2412*AR$201+AR2430*$D2511)</f>
        <v/>
      </c>
      <c r="AS2511" s="40">
        <f>AS2475*Settings!$C$13*(AS2403+AS2421+AS2412*AS$201+AS2430*$D2511)</f>
        <v/>
      </c>
      <c r="AT2511" s="40">
        <f>AT2475*Settings!$C$13*(AT2403+AT2421+AT2412*AT$201+AT2430*$D2511)</f>
        <v/>
      </c>
      <c r="AU2511" s="40">
        <f>AU2475*Settings!$C$13*(AU2403+AU2421+AU2412*AU$201+AU2430*$D2511)</f>
        <v/>
      </c>
      <c r="AV2511" s="40">
        <f>AV2475*Settings!$C$13*(AV2403+AV2421+AV2412*AV$201+AV2430*$D2511)</f>
        <v/>
      </c>
      <c r="AW2511" s="40">
        <f>AW2475*Settings!$C$13*(AW2403+AW2421+AW2412*AW$201+AW2430*$D2511)</f>
        <v/>
      </c>
      <c r="AX2511" s="40">
        <f>AX2475*Settings!$C$13*(AX2403+AX2421+AX2412*AX$201+AX2430*$D2511)</f>
        <v/>
      </c>
      <c r="AY2511" s="40">
        <f>AY2475*Settings!$C$13*(AY2403+AY2421+AY2412*AY$201+AY2430*$D2511)</f>
        <v/>
      </c>
    </row>
    <row r="2512" hidden="1" outlineLevel="2">
      <c r="A2512" s="14" t="inlineStr">
        <is>
          <t>rnew</t>
        </is>
      </c>
      <c r="B2512" s="14" t="inlineStr">
        <is>
          <t>die</t>
        </is>
      </c>
      <c r="C2512" s="14" t="inlineStr">
        <is>
          <t>cem</t>
        </is>
      </c>
      <c r="D2512" s="32">
        <f>INDEX(Inputs!$V$5:$V$132,MATCH($B2512&amp;"|"&amp;$C2512,Inputs!$A$5:$A$132,0))</f>
        <v/>
      </c>
      <c r="E2512" s="36" t="n"/>
      <c r="F2512" s="36" t="n"/>
      <c r="G2512" s="36" t="n"/>
      <c r="H2512" s="14">
        <f>INDEX(VarLab,MATCH($A2512,VarKey,0))&amp;INDEX(MemLab,MATCH($C2512&amp;"|"&amp;$B2512,MemKey,0))</f>
        <v/>
      </c>
      <c r="I2512" s="14">
        <f>INDEX(VarUnit,MATCH($A2512,VarKey,0))</f>
        <v/>
      </c>
      <c r="J2512" s="14">
        <f>INDEX(VarSrc,MATCH($A2512,VarKey,0))</f>
        <v/>
      </c>
      <c r="K2512" s="11">
        <f>CodePrefix&amp;$A2512&amp;IF($C2512="","","."&amp;$C2512&amp;"."&amp;$B2512)&amp;INDEX(VarEnd,MATCH($A2512,VarKey,0))&amp;K$5</f>
        <v/>
      </c>
      <c r="L2512" s="39">
        <f>L2476*Settings!$C$13*(L2404+L2422+L2413*L$201+L2431*$D2512)</f>
        <v/>
      </c>
      <c r="M2512" s="40">
        <f>M2476*Settings!$C$13*(M2404+M2422+M2413*M$201+M2431*$D2512)</f>
        <v/>
      </c>
      <c r="N2512" s="40">
        <f>N2476*Settings!$C$13*(N2404+N2422+N2413*N$201+N2431*$D2512)</f>
        <v/>
      </c>
      <c r="O2512" s="40">
        <f>O2476*Settings!$C$13*(O2404+O2422+O2413*O$201+O2431*$D2512)</f>
        <v/>
      </c>
      <c r="P2512" s="40">
        <f>P2476*Settings!$C$13*(P2404+P2422+P2413*P$201+P2431*$D2512)</f>
        <v/>
      </c>
      <c r="Q2512" s="40">
        <f>Q2476*Settings!$C$13*(Q2404+Q2422+Q2413*Q$201+Q2431*$D2512)</f>
        <v/>
      </c>
      <c r="R2512" s="40">
        <f>R2476*Settings!$C$13*(R2404+R2422+R2413*R$201+R2431*$D2512)</f>
        <v/>
      </c>
      <c r="S2512" s="40">
        <f>S2476*Settings!$C$13*(S2404+S2422+S2413*S$201+S2431*$D2512)</f>
        <v/>
      </c>
      <c r="T2512" s="40">
        <f>T2476*Settings!$C$13*(T2404+T2422+T2413*T$201+T2431*$D2512)</f>
        <v/>
      </c>
      <c r="U2512" s="40">
        <f>U2476*Settings!$C$13*(U2404+U2422+U2413*U$201+U2431*$D2512)</f>
        <v/>
      </c>
      <c r="V2512" s="40">
        <f>V2476*Settings!$C$13*(V2404+V2422+V2413*V$201+V2431*$D2512)</f>
        <v/>
      </c>
      <c r="W2512" s="40">
        <f>W2476*Settings!$C$13*(W2404+W2422+W2413*W$201+W2431*$D2512)</f>
        <v/>
      </c>
      <c r="X2512" s="40">
        <f>X2476*Settings!$C$13*(X2404+X2422+X2413*X$201+X2431*$D2512)</f>
        <v/>
      </c>
      <c r="Y2512" s="40">
        <f>Y2476*Settings!$C$13*(Y2404+Y2422+Y2413*Y$201+Y2431*$D2512)</f>
        <v/>
      </c>
      <c r="Z2512" s="40">
        <f>Z2476*Settings!$C$13*(Z2404+Z2422+Z2413*Z$201+Z2431*$D2512)</f>
        <v/>
      </c>
      <c r="AA2512" s="40">
        <f>AA2476*Settings!$C$13*(AA2404+AA2422+AA2413*AA$201+AA2431*$D2512)</f>
        <v/>
      </c>
      <c r="AB2512" s="40">
        <f>AB2476*Settings!$C$13*(AB2404+AB2422+AB2413*AB$201+AB2431*$D2512)</f>
        <v/>
      </c>
      <c r="AC2512" s="40">
        <f>AC2476*Settings!$C$13*(AC2404+AC2422+AC2413*AC$201+AC2431*$D2512)</f>
        <v/>
      </c>
      <c r="AD2512" s="40">
        <f>AD2476*Settings!$C$13*(AD2404+AD2422+AD2413*AD$201+AD2431*$D2512)</f>
        <v/>
      </c>
      <c r="AF2512" s="11">
        <f>CodePrefix&amp;$A2512&amp;IF($C2512="","","."&amp;$C2512&amp;"."&amp;$B2512)&amp;INDEX(VarEnd,MATCH($A2512,VarKey,0))&amp;AF$5</f>
        <v/>
      </c>
      <c r="AG2512" s="39">
        <f>AG2476*Settings!$C$13*(AG2404+AG2422+AG2413*AG$201+AG2431*$D2512)</f>
        <v/>
      </c>
      <c r="AH2512" s="40">
        <f>AH2476*Settings!$C$13*(AH2404+AH2422+AH2413*AH$201+AH2431*$D2512)</f>
        <v/>
      </c>
      <c r="AI2512" s="40">
        <f>AI2476*Settings!$C$13*(AI2404+AI2422+AI2413*AI$201+AI2431*$D2512)</f>
        <v/>
      </c>
      <c r="AJ2512" s="40">
        <f>AJ2476*Settings!$C$13*(AJ2404+AJ2422+AJ2413*AJ$201+AJ2431*$D2512)</f>
        <v/>
      </c>
      <c r="AK2512" s="40">
        <f>AK2476*Settings!$C$13*(AK2404+AK2422+AK2413*AK$201+AK2431*$D2512)</f>
        <v/>
      </c>
      <c r="AL2512" s="40">
        <f>AL2476*Settings!$C$13*(AL2404+AL2422+AL2413*AL$201+AL2431*$D2512)</f>
        <v/>
      </c>
      <c r="AM2512" s="40">
        <f>AM2476*Settings!$C$13*(AM2404+AM2422+AM2413*AM$201+AM2431*$D2512)</f>
        <v/>
      </c>
      <c r="AN2512" s="40">
        <f>AN2476*Settings!$C$13*(AN2404+AN2422+AN2413*AN$201+AN2431*$D2512)</f>
        <v/>
      </c>
      <c r="AO2512" s="40">
        <f>AO2476*Settings!$C$13*(AO2404+AO2422+AO2413*AO$201+AO2431*$D2512)</f>
        <v/>
      </c>
      <c r="AP2512" s="40">
        <f>AP2476*Settings!$C$13*(AP2404+AP2422+AP2413*AP$201+AP2431*$D2512)</f>
        <v/>
      </c>
      <c r="AQ2512" s="40">
        <f>AQ2476*Settings!$C$13*(AQ2404+AQ2422+AQ2413*AQ$201+AQ2431*$D2512)</f>
        <v/>
      </c>
      <c r="AR2512" s="40">
        <f>AR2476*Settings!$C$13*(AR2404+AR2422+AR2413*AR$201+AR2431*$D2512)</f>
        <v/>
      </c>
      <c r="AS2512" s="40">
        <f>AS2476*Settings!$C$13*(AS2404+AS2422+AS2413*AS$201+AS2431*$D2512)</f>
        <v/>
      </c>
      <c r="AT2512" s="40">
        <f>AT2476*Settings!$C$13*(AT2404+AT2422+AT2413*AT$201+AT2431*$D2512)</f>
        <v/>
      </c>
      <c r="AU2512" s="40">
        <f>AU2476*Settings!$C$13*(AU2404+AU2422+AU2413*AU$201+AU2431*$D2512)</f>
        <v/>
      </c>
      <c r="AV2512" s="40">
        <f>AV2476*Settings!$C$13*(AV2404+AV2422+AV2413*AV$201+AV2431*$D2512)</f>
        <v/>
      </c>
      <c r="AW2512" s="40">
        <f>AW2476*Settings!$C$13*(AW2404+AW2422+AW2413*AW$201+AW2431*$D2512)</f>
        <v/>
      </c>
      <c r="AX2512" s="40">
        <f>AX2476*Settings!$C$13*(AX2404+AX2422+AX2413*AX$201+AX2431*$D2512)</f>
        <v/>
      </c>
      <c r="AY2512" s="40">
        <f>AY2476*Settings!$C$13*(AY2404+AY2422+AY2413*AY$201+AY2431*$D2512)</f>
        <v/>
      </c>
    </row>
    <row r="2513" hidden="1" outlineLevel="2">
      <c r="A2513" s="14" t="inlineStr">
        <is>
          <t>rnew</t>
        </is>
      </c>
      <c r="B2513" s="14" t="inlineStr">
        <is>
          <t>lpg</t>
        </is>
      </c>
      <c r="C2513" s="14" t="inlineStr">
        <is>
          <t>cem</t>
        </is>
      </c>
      <c r="D2513" s="32">
        <f>INDEX(Inputs!$V$5:$V$132,MATCH($B2513&amp;"|"&amp;$C2513,Inputs!$A$5:$A$132,0))</f>
        <v/>
      </c>
      <c r="E2513" s="36" t="n"/>
      <c r="F2513" s="36" t="n"/>
      <c r="G2513" s="36" t="n"/>
      <c r="H2513" s="14">
        <f>INDEX(VarLab,MATCH($A2513,VarKey,0))&amp;INDEX(MemLab,MATCH($C2513&amp;"|"&amp;$B2513,MemKey,0))</f>
        <v/>
      </c>
      <c r="I2513" s="14">
        <f>INDEX(VarUnit,MATCH($A2513,VarKey,0))</f>
        <v/>
      </c>
      <c r="J2513" s="14">
        <f>INDEX(VarSrc,MATCH($A2513,VarKey,0))</f>
        <v/>
      </c>
      <c r="K2513" s="11">
        <f>CodePrefix&amp;$A2513&amp;IF($C2513="","","."&amp;$C2513&amp;"."&amp;$B2513)&amp;INDEX(VarEnd,MATCH($A2513,VarKey,0))&amp;K$5</f>
        <v/>
      </c>
      <c r="L2513" s="39">
        <f>L2477*Settings!$C$13*(L2405+L2423+L2414*L$201+L2432*$D2513)</f>
        <v/>
      </c>
      <c r="M2513" s="40">
        <f>M2477*Settings!$C$13*(M2405+M2423+M2414*M$201+M2432*$D2513)</f>
        <v/>
      </c>
      <c r="N2513" s="40">
        <f>N2477*Settings!$C$13*(N2405+N2423+N2414*N$201+N2432*$D2513)</f>
        <v/>
      </c>
      <c r="O2513" s="40">
        <f>O2477*Settings!$C$13*(O2405+O2423+O2414*O$201+O2432*$D2513)</f>
        <v/>
      </c>
      <c r="P2513" s="40">
        <f>P2477*Settings!$C$13*(P2405+P2423+P2414*P$201+P2432*$D2513)</f>
        <v/>
      </c>
      <c r="Q2513" s="40">
        <f>Q2477*Settings!$C$13*(Q2405+Q2423+Q2414*Q$201+Q2432*$D2513)</f>
        <v/>
      </c>
      <c r="R2513" s="40">
        <f>R2477*Settings!$C$13*(R2405+R2423+R2414*R$201+R2432*$D2513)</f>
        <v/>
      </c>
      <c r="S2513" s="40">
        <f>S2477*Settings!$C$13*(S2405+S2423+S2414*S$201+S2432*$D2513)</f>
        <v/>
      </c>
      <c r="T2513" s="40">
        <f>T2477*Settings!$C$13*(T2405+T2423+T2414*T$201+T2432*$D2513)</f>
        <v/>
      </c>
      <c r="U2513" s="40">
        <f>U2477*Settings!$C$13*(U2405+U2423+U2414*U$201+U2432*$D2513)</f>
        <v/>
      </c>
      <c r="V2513" s="40">
        <f>V2477*Settings!$C$13*(V2405+V2423+V2414*V$201+V2432*$D2513)</f>
        <v/>
      </c>
      <c r="W2513" s="40">
        <f>W2477*Settings!$C$13*(W2405+W2423+W2414*W$201+W2432*$D2513)</f>
        <v/>
      </c>
      <c r="X2513" s="40">
        <f>X2477*Settings!$C$13*(X2405+X2423+X2414*X$201+X2432*$D2513)</f>
        <v/>
      </c>
      <c r="Y2513" s="40">
        <f>Y2477*Settings!$C$13*(Y2405+Y2423+Y2414*Y$201+Y2432*$D2513)</f>
        <v/>
      </c>
      <c r="Z2513" s="40">
        <f>Z2477*Settings!$C$13*(Z2405+Z2423+Z2414*Z$201+Z2432*$D2513)</f>
        <v/>
      </c>
      <c r="AA2513" s="40">
        <f>AA2477*Settings!$C$13*(AA2405+AA2423+AA2414*AA$201+AA2432*$D2513)</f>
        <v/>
      </c>
      <c r="AB2513" s="40">
        <f>AB2477*Settings!$C$13*(AB2405+AB2423+AB2414*AB$201+AB2432*$D2513)</f>
        <v/>
      </c>
      <c r="AC2513" s="40">
        <f>AC2477*Settings!$C$13*(AC2405+AC2423+AC2414*AC$201+AC2432*$D2513)</f>
        <v/>
      </c>
      <c r="AD2513" s="40">
        <f>AD2477*Settings!$C$13*(AD2405+AD2423+AD2414*AD$201+AD2432*$D2513)</f>
        <v/>
      </c>
      <c r="AF2513" s="11">
        <f>CodePrefix&amp;$A2513&amp;IF($C2513="","","."&amp;$C2513&amp;"."&amp;$B2513)&amp;INDEX(VarEnd,MATCH($A2513,VarKey,0))&amp;AF$5</f>
        <v/>
      </c>
      <c r="AG2513" s="39">
        <f>AG2477*Settings!$C$13*(AG2405+AG2423+AG2414*AG$201+AG2432*$D2513)</f>
        <v/>
      </c>
      <c r="AH2513" s="40">
        <f>AH2477*Settings!$C$13*(AH2405+AH2423+AH2414*AH$201+AH2432*$D2513)</f>
        <v/>
      </c>
      <c r="AI2513" s="40">
        <f>AI2477*Settings!$C$13*(AI2405+AI2423+AI2414*AI$201+AI2432*$D2513)</f>
        <v/>
      </c>
      <c r="AJ2513" s="40">
        <f>AJ2477*Settings!$C$13*(AJ2405+AJ2423+AJ2414*AJ$201+AJ2432*$D2513)</f>
        <v/>
      </c>
      <c r="AK2513" s="40">
        <f>AK2477*Settings!$C$13*(AK2405+AK2423+AK2414*AK$201+AK2432*$D2513)</f>
        <v/>
      </c>
      <c r="AL2513" s="40">
        <f>AL2477*Settings!$C$13*(AL2405+AL2423+AL2414*AL$201+AL2432*$D2513)</f>
        <v/>
      </c>
      <c r="AM2513" s="40">
        <f>AM2477*Settings!$C$13*(AM2405+AM2423+AM2414*AM$201+AM2432*$D2513)</f>
        <v/>
      </c>
      <c r="AN2513" s="40">
        <f>AN2477*Settings!$C$13*(AN2405+AN2423+AN2414*AN$201+AN2432*$D2513)</f>
        <v/>
      </c>
      <c r="AO2513" s="40">
        <f>AO2477*Settings!$C$13*(AO2405+AO2423+AO2414*AO$201+AO2432*$D2513)</f>
        <v/>
      </c>
      <c r="AP2513" s="40">
        <f>AP2477*Settings!$C$13*(AP2405+AP2423+AP2414*AP$201+AP2432*$D2513)</f>
        <v/>
      </c>
      <c r="AQ2513" s="40">
        <f>AQ2477*Settings!$C$13*(AQ2405+AQ2423+AQ2414*AQ$201+AQ2432*$D2513)</f>
        <v/>
      </c>
      <c r="AR2513" s="40">
        <f>AR2477*Settings!$C$13*(AR2405+AR2423+AR2414*AR$201+AR2432*$D2513)</f>
        <v/>
      </c>
      <c r="AS2513" s="40">
        <f>AS2477*Settings!$C$13*(AS2405+AS2423+AS2414*AS$201+AS2432*$D2513)</f>
        <v/>
      </c>
      <c r="AT2513" s="40">
        <f>AT2477*Settings!$C$13*(AT2405+AT2423+AT2414*AT$201+AT2432*$D2513)</f>
        <v/>
      </c>
      <c r="AU2513" s="40">
        <f>AU2477*Settings!$C$13*(AU2405+AU2423+AU2414*AU$201+AU2432*$D2513)</f>
        <v/>
      </c>
      <c r="AV2513" s="40">
        <f>AV2477*Settings!$C$13*(AV2405+AV2423+AV2414*AV$201+AV2432*$D2513)</f>
        <v/>
      </c>
      <c r="AW2513" s="40">
        <f>AW2477*Settings!$C$13*(AW2405+AW2423+AW2414*AW$201+AW2432*$D2513)</f>
        <v/>
      </c>
      <c r="AX2513" s="40">
        <f>AX2477*Settings!$C$13*(AX2405+AX2423+AX2414*AX$201+AX2432*$D2513)</f>
        <v/>
      </c>
      <c r="AY2513" s="40">
        <f>AY2477*Settings!$C$13*(AY2405+AY2423+AY2414*AY$201+AY2432*$D2513)</f>
        <v/>
      </c>
    </row>
    <row r="2514" hidden="1" outlineLevel="2">
      <c r="A2514" s="14" t="inlineStr">
        <is>
          <t>rnew</t>
        </is>
      </c>
      <c r="B2514" s="14" t="inlineStr">
        <is>
          <t>ker</t>
        </is>
      </c>
      <c r="C2514" s="14" t="inlineStr">
        <is>
          <t>cem</t>
        </is>
      </c>
      <c r="D2514" s="32">
        <f>INDEX(Inputs!$V$5:$V$132,MATCH($B2514&amp;"|"&amp;$C2514,Inputs!$A$5:$A$132,0))</f>
        <v/>
      </c>
      <c r="E2514" s="36" t="n"/>
      <c r="F2514" s="36" t="n"/>
      <c r="G2514" s="36" t="n"/>
      <c r="H2514" s="14">
        <f>INDEX(VarLab,MATCH($A2514,VarKey,0))&amp;INDEX(MemLab,MATCH($C2514&amp;"|"&amp;$B2514,MemKey,0))</f>
        <v/>
      </c>
      <c r="I2514" s="14">
        <f>INDEX(VarUnit,MATCH($A2514,VarKey,0))</f>
        <v/>
      </c>
      <c r="J2514" s="14">
        <f>INDEX(VarSrc,MATCH($A2514,VarKey,0))</f>
        <v/>
      </c>
      <c r="K2514" s="11">
        <f>CodePrefix&amp;$A2514&amp;IF($C2514="","","."&amp;$C2514&amp;"."&amp;$B2514)&amp;INDEX(VarEnd,MATCH($A2514,VarKey,0))&amp;K$5</f>
        <v/>
      </c>
      <c r="L2514" s="39">
        <f>L2478*Settings!$C$13*(L2406+L2424+L2415*L$201+L2433*$D2514)</f>
        <v/>
      </c>
      <c r="M2514" s="40">
        <f>M2478*Settings!$C$13*(M2406+M2424+M2415*M$201+M2433*$D2514)</f>
        <v/>
      </c>
      <c r="N2514" s="40">
        <f>N2478*Settings!$C$13*(N2406+N2424+N2415*N$201+N2433*$D2514)</f>
        <v/>
      </c>
      <c r="O2514" s="40">
        <f>O2478*Settings!$C$13*(O2406+O2424+O2415*O$201+O2433*$D2514)</f>
        <v/>
      </c>
      <c r="P2514" s="40">
        <f>P2478*Settings!$C$13*(P2406+P2424+P2415*P$201+P2433*$D2514)</f>
        <v/>
      </c>
      <c r="Q2514" s="40">
        <f>Q2478*Settings!$C$13*(Q2406+Q2424+Q2415*Q$201+Q2433*$D2514)</f>
        <v/>
      </c>
      <c r="R2514" s="40">
        <f>R2478*Settings!$C$13*(R2406+R2424+R2415*R$201+R2433*$D2514)</f>
        <v/>
      </c>
      <c r="S2514" s="40">
        <f>S2478*Settings!$C$13*(S2406+S2424+S2415*S$201+S2433*$D2514)</f>
        <v/>
      </c>
      <c r="T2514" s="40">
        <f>T2478*Settings!$C$13*(T2406+T2424+T2415*T$201+T2433*$D2514)</f>
        <v/>
      </c>
      <c r="U2514" s="40">
        <f>U2478*Settings!$C$13*(U2406+U2424+U2415*U$201+U2433*$D2514)</f>
        <v/>
      </c>
      <c r="V2514" s="40">
        <f>V2478*Settings!$C$13*(V2406+V2424+V2415*V$201+V2433*$D2514)</f>
        <v/>
      </c>
      <c r="W2514" s="40">
        <f>W2478*Settings!$C$13*(W2406+W2424+W2415*W$201+W2433*$D2514)</f>
        <v/>
      </c>
      <c r="X2514" s="40">
        <f>X2478*Settings!$C$13*(X2406+X2424+X2415*X$201+X2433*$D2514)</f>
        <v/>
      </c>
      <c r="Y2514" s="40">
        <f>Y2478*Settings!$C$13*(Y2406+Y2424+Y2415*Y$201+Y2433*$D2514)</f>
        <v/>
      </c>
      <c r="Z2514" s="40">
        <f>Z2478*Settings!$C$13*(Z2406+Z2424+Z2415*Z$201+Z2433*$D2514)</f>
        <v/>
      </c>
      <c r="AA2514" s="40">
        <f>AA2478*Settings!$C$13*(AA2406+AA2424+AA2415*AA$201+AA2433*$D2514)</f>
        <v/>
      </c>
      <c r="AB2514" s="40">
        <f>AB2478*Settings!$C$13*(AB2406+AB2424+AB2415*AB$201+AB2433*$D2514)</f>
        <v/>
      </c>
      <c r="AC2514" s="40">
        <f>AC2478*Settings!$C$13*(AC2406+AC2424+AC2415*AC$201+AC2433*$D2514)</f>
        <v/>
      </c>
      <c r="AD2514" s="40">
        <f>AD2478*Settings!$C$13*(AD2406+AD2424+AD2415*AD$201+AD2433*$D2514)</f>
        <v/>
      </c>
      <c r="AF2514" s="11">
        <f>CodePrefix&amp;$A2514&amp;IF($C2514="","","."&amp;$C2514&amp;"."&amp;$B2514)&amp;INDEX(VarEnd,MATCH($A2514,VarKey,0))&amp;AF$5</f>
        <v/>
      </c>
      <c r="AG2514" s="39">
        <f>AG2478*Settings!$C$13*(AG2406+AG2424+AG2415*AG$201+AG2433*$D2514)</f>
        <v/>
      </c>
      <c r="AH2514" s="40">
        <f>AH2478*Settings!$C$13*(AH2406+AH2424+AH2415*AH$201+AH2433*$D2514)</f>
        <v/>
      </c>
      <c r="AI2514" s="40">
        <f>AI2478*Settings!$C$13*(AI2406+AI2424+AI2415*AI$201+AI2433*$D2514)</f>
        <v/>
      </c>
      <c r="AJ2514" s="40">
        <f>AJ2478*Settings!$C$13*(AJ2406+AJ2424+AJ2415*AJ$201+AJ2433*$D2514)</f>
        <v/>
      </c>
      <c r="AK2514" s="40">
        <f>AK2478*Settings!$C$13*(AK2406+AK2424+AK2415*AK$201+AK2433*$D2514)</f>
        <v/>
      </c>
      <c r="AL2514" s="40">
        <f>AL2478*Settings!$C$13*(AL2406+AL2424+AL2415*AL$201+AL2433*$D2514)</f>
        <v/>
      </c>
      <c r="AM2514" s="40">
        <f>AM2478*Settings!$C$13*(AM2406+AM2424+AM2415*AM$201+AM2433*$D2514)</f>
        <v/>
      </c>
      <c r="AN2514" s="40">
        <f>AN2478*Settings!$C$13*(AN2406+AN2424+AN2415*AN$201+AN2433*$D2514)</f>
        <v/>
      </c>
      <c r="AO2514" s="40">
        <f>AO2478*Settings!$C$13*(AO2406+AO2424+AO2415*AO$201+AO2433*$D2514)</f>
        <v/>
      </c>
      <c r="AP2514" s="40">
        <f>AP2478*Settings!$C$13*(AP2406+AP2424+AP2415*AP$201+AP2433*$D2514)</f>
        <v/>
      </c>
      <c r="AQ2514" s="40">
        <f>AQ2478*Settings!$C$13*(AQ2406+AQ2424+AQ2415*AQ$201+AQ2433*$D2514)</f>
        <v/>
      </c>
      <c r="AR2514" s="40">
        <f>AR2478*Settings!$C$13*(AR2406+AR2424+AR2415*AR$201+AR2433*$D2514)</f>
        <v/>
      </c>
      <c r="AS2514" s="40">
        <f>AS2478*Settings!$C$13*(AS2406+AS2424+AS2415*AS$201+AS2433*$D2514)</f>
        <v/>
      </c>
      <c r="AT2514" s="40">
        <f>AT2478*Settings!$C$13*(AT2406+AT2424+AT2415*AT$201+AT2433*$D2514)</f>
        <v/>
      </c>
      <c r="AU2514" s="40">
        <f>AU2478*Settings!$C$13*(AU2406+AU2424+AU2415*AU$201+AU2433*$D2514)</f>
        <v/>
      </c>
      <c r="AV2514" s="40">
        <f>AV2478*Settings!$C$13*(AV2406+AV2424+AV2415*AV$201+AV2433*$D2514)</f>
        <v/>
      </c>
      <c r="AW2514" s="40">
        <f>AW2478*Settings!$C$13*(AW2406+AW2424+AW2415*AW$201+AW2433*$D2514)</f>
        <v/>
      </c>
      <c r="AX2514" s="40">
        <f>AX2478*Settings!$C$13*(AX2406+AX2424+AX2415*AX$201+AX2433*$D2514)</f>
        <v/>
      </c>
      <c r="AY2514" s="40">
        <f>AY2478*Settings!$C$13*(AY2406+AY2424+AY2415*AY$201+AY2433*$D2514)</f>
        <v/>
      </c>
    </row>
    <row r="2515" hidden="1" outlineLevel="2">
      <c r="A2515" s="14" t="inlineStr">
        <is>
          <t>rnew</t>
        </is>
      </c>
      <c r="B2515" s="14" t="inlineStr">
        <is>
          <t>oop</t>
        </is>
      </c>
      <c r="C2515" s="14" t="inlineStr">
        <is>
          <t>cem</t>
        </is>
      </c>
      <c r="D2515" s="32">
        <f>INDEX(Inputs!$V$5:$V$132,MATCH($B2515&amp;"|"&amp;$C2515,Inputs!$A$5:$A$132,0))</f>
        <v/>
      </c>
      <c r="E2515" s="36" t="n"/>
      <c r="F2515" s="36" t="n"/>
      <c r="G2515" s="36" t="n"/>
      <c r="H2515" s="14">
        <f>INDEX(VarLab,MATCH($A2515,VarKey,0))&amp;INDEX(MemLab,MATCH($C2515&amp;"|"&amp;$B2515,MemKey,0))</f>
        <v/>
      </c>
      <c r="I2515" s="14">
        <f>INDEX(VarUnit,MATCH($A2515,VarKey,0))</f>
        <v/>
      </c>
      <c r="J2515" s="14">
        <f>INDEX(VarSrc,MATCH($A2515,VarKey,0))</f>
        <v/>
      </c>
      <c r="K2515" s="11">
        <f>CodePrefix&amp;$A2515&amp;IF($C2515="","","."&amp;$C2515&amp;"."&amp;$B2515)&amp;INDEX(VarEnd,MATCH($A2515,VarKey,0))&amp;K$5</f>
        <v/>
      </c>
      <c r="L2515" s="39">
        <f>L2479*Settings!$C$13*(L2407+L2425+L2416*L$201+L2434*$D2515)</f>
        <v/>
      </c>
      <c r="M2515" s="40">
        <f>M2479*Settings!$C$13*(M2407+M2425+M2416*M$201+M2434*$D2515)</f>
        <v/>
      </c>
      <c r="N2515" s="40">
        <f>N2479*Settings!$C$13*(N2407+N2425+N2416*N$201+N2434*$D2515)</f>
        <v/>
      </c>
      <c r="O2515" s="40">
        <f>O2479*Settings!$C$13*(O2407+O2425+O2416*O$201+O2434*$D2515)</f>
        <v/>
      </c>
      <c r="P2515" s="40">
        <f>P2479*Settings!$C$13*(P2407+P2425+P2416*P$201+P2434*$D2515)</f>
        <v/>
      </c>
      <c r="Q2515" s="40">
        <f>Q2479*Settings!$C$13*(Q2407+Q2425+Q2416*Q$201+Q2434*$D2515)</f>
        <v/>
      </c>
      <c r="R2515" s="40">
        <f>R2479*Settings!$C$13*(R2407+R2425+R2416*R$201+R2434*$D2515)</f>
        <v/>
      </c>
      <c r="S2515" s="40">
        <f>S2479*Settings!$C$13*(S2407+S2425+S2416*S$201+S2434*$D2515)</f>
        <v/>
      </c>
      <c r="T2515" s="40">
        <f>T2479*Settings!$C$13*(T2407+T2425+T2416*T$201+T2434*$D2515)</f>
        <v/>
      </c>
      <c r="U2515" s="40">
        <f>U2479*Settings!$C$13*(U2407+U2425+U2416*U$201+U2434*$D2515)</f>
        <v/>
      </c>
      <c r="V2515" s="40">
        <f>V2479*Settings!$C$13*(V2407+V2425+V2416*V$201+V2434*$D2515)</f>
        <v/>
      </c>
      <c r="W2515" s="40">
        <f>W2479*Settings!$C$13*(W2407+W2425+W2416*W$201+W2434*$D2515)</f>
        <v/>
      </c>
      <c r="X2515" s="40">
        <f>X2479*Settings!$C$13*(X2407+X2425+X2416*X$201+X2434*$D2515)</f>
        <v/>
      </c>
      <c r="Y2515" s="40">
        <f>Y2479*Settings!$C$13*(Y2407+Y2425+Y2416*Y$201+Y2434*$D2515)</f>
        <v/>
      </c>
      <c r="Z2515" s="40">
        <f>Z2479*Settings!$C$13*(Z2407+Z2425+Z2416*Z$201+Z2434*$D2515)</f>
        <v/>
      </c>
      <c r="AA2515" s="40">
        <f>AA2479*Settings!$C$13*(AA2407+AA2425+AA2416*AA$201+AA2434*$D2515)</f>
        <v/>
      </c>
      <c r="AB2515" s="40">
        <f>AB2479*Settings!$C$13*(AB2407+AB2425+AB2416*AB$201+AB2434*$D2515)</f>
        <v/>
      </c>
      <c r="AC2515" s="40">
        <f>AC2479*Settings!$C$13*(AC2407+AC2425+AC2416*AC$201+AC2434*$D2515)</f>
        <v/>
      </c>
      <c r="AD2515" s="40">
        <f>AD2479*Settings!$C$13*(AD2407+AD2425+AD2416*AD$201+AD2434*$D2515)</f>
        <v/>
      </c>
      <c r="AF2515" s="11">
        <f>CodePrefix&amp;$A2515&amp;IF($C2515="","","."&amp;$C2515&amp;"."&amp;$B2515)&amp;INDEX(VarEnd,MATCH($A2515,VarKey,0))&amp;AF$5</f>
        <v/>
      </c>
      <c r="AG2515" s="39">
        <f>AG2479*Settings!$C$13*(AG2407+AG2425+AG2416*AG$201+AG2434*$D2515)</f>
        <v/>
      </c>
      <c r="AH2515" s="40">
        <f>AH2479*Settings!$C$13*(AH2407+AH2425+AH2416*AH$201+AH2434*$D2515)</f>
        <v/>
      </c>
      <c r="AI2515" s="40">
        <f>AI2479*Settings!$C$13*(AI2407+AI2425+AI2416*AI$201+AI2434*$D2515)</f>
        <v/>
      </c>
      <c r="AJ2515" s="40">
        <f>AJ2479*Settings!$C$13*(AJ2407+AJ2425+AJ2416*AJ$201+AJ2434*$D2515)</f>
        <v/>
      </c>
      <c r="AK2515" s="40">
        <f>AK2479*Settings!$C$13*(AK2407+AK2425+AK2416*AK$201+AK2434*$D2515)</f>
        <v/>
      </c>
      <c r="AL2515" s="40">
        <f>AL2479*Settings!$C$13*(AL2407+AL2425+AL2416*AL$201+AL2434*$D2515)</f>
        <v/>
      </c>
      <c r="AM2515" s="40">
        <f>AM2479*Settings!$C$13*(AM2407+AM2425+AM2416*AM$201+AM2434*$D2515)</f>
        <v/>
      </c>
      <c r="AN2515" s="40">
        <f>AN2479*Settings!$C$13*(AN2407+AN2425+AN2416*AN$201+AN2434*$D2515)</f>
        <v/>
      </c>
      <c r="AO2515" s="40">
        <f>AO2479*Settings!$C$13*(AO2407+AO2425+AO2416*AO$201+AO2434*$D2515)</f>
        <v/>
      </c>
      <c r="AP2515" s="40">
        <f>AP2479*Settings!$C$13*(AP2407+AP2425+AP2416*AP$201+AP2434*$D2515)</f>
        <v/>
      </c>
      <c r="AQ2515" s="40">
        <f>AQ2479*Settings!$C$13*(AQ2407+AQ2425+AQ2416*AQ$201+AQ2434*$D2515)</f>
        <v/>
      </c>
      <c r="AR2515" s="40">
        <f>AR2479*Settings!$C$13*(AR2407+AR2425+AR2416*AR$201+AR2434*$D2515)</f>
        <v/>
      </c>
      <c r="AS2515" s="40">
        <f>AS2479*Settings!$C$13*(AS2407+AS2425+AS2416*AS$201+AS2434*$D2515)</f>
        <v/>
      </c>
      <c r="AT2515" s="40">
        <f>AT2479*Settings!$C$13*(AT2407+AT2425+AT2416*AT$201+AT2434*$D2515)</f>
        <v/>
      </c>
      <c r="AU2515" s="40">
        <f>AU2479*Settings!$C$13*(AU2407+AU2425+AU2416*AU$201+AU2434*$D2515)</f>
        <v/>
      </c>
      <c r="AV2515" s="40">
        <f>AV2479*Settings!$C$13*(AV2407+AV2425+AV2416*AV$201+AV2434*$D2515)</f>
        <v/>
      </c>
      <c r="AW2515" s="40">
        <f>AW2479*Settings!$C$13*(AW2407+AW2425+AW2416*AW$201+AW2434*$D2515)</f>
        <v/>
      </c>
      <c r="AX2515" s="40">
        <f>AX2479*Settings!$C$13*(AX2407+AX2425+AX2416*AX$201+AX2434*$D2515)</f>
        <v/>
      </c>
      <c r="AY2515" s="40">
        <f>AY2479*Settings!$C$13*(AY2407+AY2425+AY2416*AY$201+AY2434*$D2515)</f>
        <v/>
      </c>
    </row>
    <row r="2516" hidden="1" outlineLevel="2">
      <c r="A2516" s="14" t="inlineStr">
        <is>
          <t>rnew</t>
        </is>
      </c>
      <c r="B2516" s="14" t="inlineStr">
        <is>
          <t>bio</t>
        </is>
      </c>
      <c r="C2516" s="14" t="inlineStr">
        <is>
          <t>cem</t>
        </is>
      </c>
      <c r="D2516" s="32">
        <f>INDEX(Inputs!$V$5:$V$132,MATCH($B2516&amp;"|"&amp;$C2516,Inputs!$A$5:$A$132,0))</f>
        <v/>
      </c>
      <c r="E2516" s="36" t="n"/>
      <c r="F2516" s="36" t="n"/>
      <c r="G2516" s="36" t="n"/>
      <c r="H2516" s="14">
        <f>INDEX(VarLab,MATCH($A2516,VarKey,0))&amp;INDEX(MemLab,MATCH($C2516&amp;"|"&amp;$B2516,MemKey,0))</f>
        <v/>
      </c>
      <c r="I2516" s="14">
        <f>INDEX(VarUnit,MATCH($A2516,VarKey,0))</f>
        <v/>
      </c>
      <c r="J2516" s="14">
        <f>INDEX(VarSrc,MATCH($A2516,VarKey,0))</f>
        <v/>
      </c>
      <c r="K2516" s="11">
        <f>CodePrefix&amp;$A2516&amp;IF($C2516="","","."&amp;$C2516&amp;"."&amp;$B2516)&amp;INDEX(VarEnd,MATCH($A2516,VarKey,0))&amp;K$5</f>
        <v/>
      </c>
      <c r="L2516" s="39">
        <f>L2480*Settings!$C$13*(L2408+L2426+L2417*L$201+L2435*$D2516)</f>
        <v/>
      </c>
      <c r="M2516" s="40">
        <f>M2480*Settings!$C$13*(M2408+M2426+M2417*M$201+M2435*$D2516)</f>
        <v/>
      </c>
      <c r="N2516" s="40">
        <f>N2480*Settings!$C$13*(N2408+N2426+N2417*N$201+N2435*$D2516)</f>
        <v/>
      </c>
      <c r="O2516" s="40">
        <f>O2480*Settings!$C$13*(O2408+O2426+O2417*O$201+O2435*$D2516)</f>
        <v/>
      </c>
      <c r="P2516" s="40">
        <f>P2480*Settings!$C$13*(P2408+P2426+P2417*P$201+P2435*$D2516)</f>
        <v/>
      </c>
      <c r="Q2516" s="40">
        <f>Q2480*Settings!$C$13*(Q2408+Q2426+Q2417*Q$201+Q2435*$D2516)</f>
        <v/>
      </c>
      <c r="R2516" s="40">
        <f>R2480*Settings!$C$13*(R2408+R2426+R2417*R$201+R2435*$D2516)</f>
        <v/>
      </c>
      <c r="S2516" s="40">
        <f>S2480*Settings!$C$13*(S2408+S2426+S2417*S$201+S2435*$D2516)</f>
        <v/>
      </c>
      <c r="T2516" s="40">
        <f>T2480*Settings!$C$13*(T2408+T2426+T2417*T$201+T2435*$D2516)</f>
        <v/>
      </c>
      <c r="U2516" s="40">
        <f>U2480*Settings!$C$13*(U2408+U2426+U2417*U$201+U2435*$D2516)</f>
        <v/>
      </c>
      <c r="V2516" s="40">
        <f>V2480*Settings!$C$13*(V2408+V2426+V2417*V$201+V2435*$D2516)</f>
        <v/>
      </c>
      <c r="W2516" s="40">
        <f>W2480*Settings!$C$13*(W2408+W2426+W2417*W$201+W2435*$D2516)</f>
        <v/>
      </c>
      <c r="X2516" s="40">
        <f>X2480*Settings!$C$13*(X2408+X2426+X2417*X$201+X2435*$D2516)</f>
        <v/>
      </c>
      <c r="Y2516" s="40">
        <f>Y2480*Settings!$C$13*(Y2408+Y2426+Y2417*Y$201+Y2435*$D2516)</f>
        <v/>
      </c>
      <c r="Z2516" s="40">
        <f>Z2480*Settings!$C$13*(Z2408+Z2426+Z2417*Z$201+Z2435*$D2516)</f>
        <v/>
      </c>
      <c r="AA2516" s="40">
        <f>AA2480*Settings!$C$13*(AA2408+AA2426+AA2417*AA$201+AA2435*$D2516)</f>
        <v/>
      </c>
      <c r="AB2516" s="40">
        <f>AB2480*Settings!$C$13*(AB2408+AB2426+AB2417*AB$201+AB2435*$D2516)</f>
        <v/>
      </c>
      <c r="AC2516" s="40">
        <f>AC2480*Settings!$C$13*(AC2408+AC2426+AC2417*AC$201+AC2435*$D2516)</f>
        <v/>
      </c>
      <c r="AD2516" s="40">
        <f>AD2480*Settings!$C$13*(AD2408+AD2426+AD2417*AD$201+AD2435*$D2516)</f>
        <v/>
      </c>
      <c r="AF2516" s="11">
        <f>CodePrefix&amp;$A2516&amp;IF($C2516="","","."&amp;$C2516&amp;"."&amp;$B2516)&amp;INDEX(VarEnd,MATCH($A2516,VarKey,0))&amp;AF$5</f>
        <v/>
      </c>
      <c r="AG2516" s="39">
        <f>AG2480*Settings!$C$13*(AG2408+AG2426+AG2417*AG$201+AG2435*$D2516)</f>
        <v/>
      </c>
      <c r="AH2516" s="40">
        <f>AH2480*Settings!$C$13*(AH2408+AH2426+AH2417*AH$201+AH2435*$D2516)</f>
        <v/>
      </c>
      <c r="AI2516" s="40">
        <f>AI2480*Settings!$C$13*(AI2408+AI2426+AI2417*AI$201+AI2435*$D2516)</f>
        <v/>
      </c>
      <c r="AJ2516" s="40">
        <f>AJ2480*Settings!$C$13*(AJ2408+AJ2426+AJ2417*AJ$201+AJ2435*$D2516)</f>
        <v/>
      </c>
      <c r="AK2516" s="40">
        <f>AK2480*Settings!$C$13*(AK2408+AK2426+AK2417*AK$201+AK2435*$D2516)</f>
        <v/>
      </c>
      <c r="AL2516" s="40">
        <f>AL2480*Settings!$C$13*(AL2408+AL2426+AL2417*AL$201+AL2435*$D2516)</f>
        <v/>
      </c>
      <c r="AM2516" s="40">
        <f>AM2480*Settings!$C$13*(AM2408+AM2426+AM2417*AM$201+AM2435*$D2516)</f>
        <v/>
      </c>
      <c r="AN2516" s="40">
        <f>AN2480*Settings!$C$13*(AN2408+AN2426+AN2417*AN$201+AN2435*$D2516)</f>
        <v/>
      </c>
      <c r="AO2516" s="40">
        <f>AO2480*Settings!$C$13*(AO2408+AO2426+AO2417*AO$201+AO2435*$D2516)</f>
        <v/>
      </c>
      <c r="AP2516" s="40">
        <f>AP2480*Settings!$C$13*(AP2408+AP2426+AP2417*AP$201+AP2435*$D2516)</f>
        <v/>
      </c>
      <c r="AQ2516" s="40">
        <f>AQ2480*Settings!$C$13*(AQ2408+AQ2426+AQ2417*AQ$201+AQ2435*$D2516)</f>
        <v/>
      </c>
      <c r="AR2516" s="40">
        <f>AR2480*Settings!$C$13*(AR2408+AR2426+AR2417*AR$201+AR2435*$D2516)</f>
        <v/>
      </c>
      <c r="AS2516" s="40">
        <f>AS2480*Settings!$C$13*(AS2408+AS2426+AS2417*AS$201+AS2435*$D2516)</f>
        <v/>
      </c>
      <c r="AT2516" s="40">
        <f>AT2480*Settings!$C$13*(AT2408+AT2426+AT2417*AT$201+AT2435*$D2516)</f>
        <v/>
      </c>
      <c r="AU2516" s="40">
        <f>AU2480*Settings!$C$13*(AU2408+AU2426+AU2417*AU$201+AU2435*$D2516)</f>
        <v/>
      </c>
      <c r="AV2516" s="40">
        <f>AV2480*Settings!$C$13*(AV2408+AV2426+AV2417*AV$201+AV2435*$D2516)</f>
        <v/>
      </c>
      <c r="AW2516" s="40">
        <f>AW2480*Settings!$C$13*(AW2408+AW2426+AW2417*AW$201+AW2435*$D2516)</f>
        <v/>
      </c>
      <c r="AX2516" s="40">
        <f>AX2480*Settings!$C$13*(AX2408+AX2426+AX2417*AX$201+AX2435*$D2516)</f>
        <v/>
      </c>
      <c r="AY2516" s="40">
        <f>AY2480*Settings!$C$13*(AY2408+AY2426+AY2417*AY$201+AY2435*$D2516)</f>
        <v/>
      </c>
    </row>
    <row r="2517" hidden="1" outlineLevel="2"/>
    <row r="2518" hidden="1" outlineLevel="2">
      <c r="A2518" s="14" t="inlineStr">
        <is>
          <t>rxcp</t>
        </is>
      </c>
      <c r="B2518" s="14" t="inlineStr">
        <is>
          <t>coa</t>
        </is>
      </c>
      <c r="C2518" s="14" t="inlineStr">
        <is>
          <t>cem</t>
        </is>
      </c>
      <c r="D2518" s="36" t="n"/>
      <c r="E2518" s="36" t="n"/>
      <c r="F2518" s="36" t="n"/>
      <c r="G2518" s="36" t="n"/>
      <c r="H2518" s="14">
        <f>INDEX(VarLab,MATCH($A2518,VarKey,0))&amp;INDEX(MemLab,MATCH($C2518&amp;"|"&amp;$B2518,MemKey,0))</f>
        <v/>
      </c>
      <c r="I2518" s="14">
        <f>INDEX(VarUnit,MATCH($A2518,VarKey,0))</f>
        <v/>
      </c>
      <c r="J2518" s="14">
        <f>INDEX(VarSrc,MATCH($A2518,VarKey,0))</f>
        <v/>
      </c>
      <c r="K2518" s="11">
        <f>CodePrefix&amp;$A2518&amp;IF($C2518="","","."&amp;$C2518&amp;"."&amp;$B2518)&amp;INDEX(VarEnd,MATCH($A2518,VarKey,0))&amp;K$5</f>
        <v/>
      </c>
      <c r="L2518" s="39">
        <f>L2473*Settings!$C$13*(L2437)</f>
        <v/>
      </c>
      <c r="M2518" s="40">
        <f>M2473*Settings!$C$13*(M2437)</f>
        <v/>
      </c>
      <c r="N2518" s="40">
        <f>N2473*Settings!$C$13*(N2437)</f>
        <v/>
      </c>
      <c r="O2518" s="40">
        <f>O2473*Settings!$C$13*(O2437)</f>
        <v/>
      </c>
      <c r="P2518" s="40">
        <f>P2473*Settings!$C$13*(P2437)</f>
        <v/>
      </c>
      <c r="Q2518" s="40">
        <f>Q2473*Settings!$C$13*(Q2437)</f>
        <v/>
      </c>
      <c r="R2518" s="40">
        <f>R2473*Settings!$C$13*(R2437)</f>
        <v/>
      </c>
      <c r="S2518" s="40">
        <f>S2473*Settings!$C$13*(S2437)</f>
        <v/>
      </c>
      <c r="T2518" s="40">
        <f>T2473*Settings!$C$13*(T2437)</f>
        <v/>
      </c>
      <c r="U2518" s="40">
        <f>U2473*Settings!$C$13*(U2437)</f>
        <v/>
      </c>
      <c r="V2518" s="40">
        <f>V2473*Settings!$C$13*(V2437)</f>
        <v/>
      </c>
      <c r="W2518" s="40">
        <f>W2473*Settings!$C$13*(W2437)</f>
        <v/>
      </c>
      <c r="X2518" s="40">
        <f>X2473*Settings!$C$13*(X2437)</f>
        <v/>
      </c>
      <c r="Y2518" s="40">
        <f>Y2473*Settings!$C$13*(Y2437)</f>
        <v/>
      </c>
      <c r="Z2518" s="40">
        <f>Z2473*Settings!$C$13*(Z2437)</f>
        <v/>
      </c>
      <c r="AA2518" s="40">
        <f>AA2473*Settings!$C$13*(AA2437)</f>
        <v/>
      </c>
      <c r="AB2518" s="40">
        <f>AB2473*Settings!$C$13*(AB2437)</f>
        <v/>
      </c>
      <c r="AC2518" s="40">
        <f>AC2473*Settings!$C$13*(AC2437)</f>
        <v/>
      </c>
      <c r="AD2518" s="40">
        <f>AD2473*Settings!$C$13*(AD2437)</f>
        <v/>
      </c>
      <c r="AF2518" s="11">
        <f>CodePrefix&amp;$A2518&amp;IF($C2518="","","."&amp;$C2518&amp;"."&amp;$B2518)&amp;INDEX(VarEnd,MATCH($A2518,VarKey,0))&amp;AF$5</f>
        <v/>
      </c>
      <c r="AG2518" s="39">
        <f>AG2473*Settings!$C$13*(AG2437)</f>
        <v/>
      </c>
      <c r="AH2518" s="40">
        <f>AH2473*Settings!$C$13*(AH2437)</f>
        <v/>
      </c>
      <c r="AI2518" s="40">
        <f>AI2473*Settings!$C$13*(AI2437)</f>
        <v/>
      </c>
      <c r="AJ2518" s="40">
        <f>AJ2473*Settings!$C$13*(AJ2437)</f>
        <v/>
      </c>
      <c r="AK2518" s="40">
        <f>AK2473*Settings!$C$13*(AK2437)</f>
        <v/>
      </c>
      <c r="AL2518" s="40">
        <f>AL2473*Settings!$C$13*(AL2437)</f>
        <v/>
      </c>
      <c r="AM2518" s="40">
        <f>AM2473*Settings!$C$13*(AM2437)</f>
        <v/>
      </c>
      <c r="AN2518" s="40">
        <f>AN2473*Settings!$C$13*(AN2437)</f>
        <v/>
      </c>
      <c r="AO2518" s="40">
        <f>AO2473*Settings!$C$13*(AO2437)</f>
        <v/>
      </c>
      <c r="AP2518" s="40">
        <f>AP2473*Settings!$C$13*(AP2437)</f>
        <v/>
      </c>
      <c r="AQ2518" s="40">
        <f>AQ2473*Settings!$C$13*(AQ2437)</f>
        <v/>
      </c>
      <c r="AR2518" s="40">
        <f>AR2473*Settings!$C$13*(AR2437)</f>
        <v/>
      </c>
      <c r="AS2518" s="40">
        <f>AS2473*Settings!$C$13*(AS2437)</f>
        <v/>
      </c>
      <c r="AT2518" s="40">
        <f>AT2473*Settings!$C$13*(AT2437)</f>
        <v/>
      </c>
      <c r="AU2518" s="40">
        <f>AU2473*Settings!$C$13*(AU2437)</f>
        <v/>
      </c>
      <c r="AV2518" s="40">
        <f>AV2473*Settings!$C$13*(AV2437)</f>
        <v/>
      </c>
      <c r="AW2518" s="40">
        <f>AW2473*Settings!$C$13*(AW2437)</f>
        <v/>
      </c>
      <c r="AX2518" s="40">
        <f>AX2473*Settings!$C$13*(AX2437)</f>
        <v/>
      </c>
      <c r="AY2518" s="40">
        <f>AY2473*Settings!$C$13*(AY2437)</f>
        <v/>
      </c>
    </row>
    <row r="2519" hidden="1" outlineLevel="2">
      <c r="A2519" s="14" t="inlineStr">
        <is>
          <t>rxcp</t>
        </is>
      </c>
      <c r="B2519" s="14" t="inlineStr">
        <is>
          <t>nga</t>
        </is>
      </c>
      <c r="C2519" s="14" t="inlineStr">
        <is>
          <t>cem</t>
        </is>
      </c>
      <c r="D2519" s="36" t="n"/>
      <c r="E2519" s="36" t="n"/>
      <c r="F2519" s="36" t="n"/>
      <c r="G2519" s="36" t="n"/>
      <c r="H2519" s="14">
        <f>INDEX(VarLab,MATCH($A2519,VarKey,0))&amp;INDEX(MemLab,MATCH($C2519&amp;"|"&amp;$B2519,MemKey,0))</f>
        <v/>
      </c>
      <c r="I2519" s="14">
        <f>INDEX(VarUnit,MATCH($A2519,VarKey,0))</f>
        <v/>
      </c>
      <c r="J2519" s="14">
        <f>INDEX(VarSrc,MATCH($A2519,VarKey,0))</f>
        <v/>
      </c>
      <c r="K2519" s="11">
        <f>CodePrefix&amp;$A2519&amp;IF($C2519="","","."&amp;$C2519&amp;"."&amp;$B2519)&amp;INDEX(VarEnd,MATCH($A2519,VarKey,0))&amp;K$5</f>
        <v/>
      </c>
      <c r="L2519" s="39">
        <f>L2474*Settings!$C$13*(L2438)</f>
        <v/>
      </c>
      <c r="M2519" s="40">
        <f>M2474*Settings!$C$13*(M2438)</f>
        <v/>
      </c>
      <c r="N2519" s="40">
        <f>N2474*Settings!$C$13*(N2438)</f>
        <v/>
      </c>
      <c r="O2519" s="40">
        <f>O2474*Settings!$C$13*(O2438)</f>
        <v/>
      </c>
      <c r="P2519" s="40">
        <f>P2474*Settings!$C$13*(P2438)</f>
        <v/>
      </c>
      <c r="Q2519" s="40">
        <f>Q2474*Settings!$C$13*(Q2438)</f>
        <v/>
      </c>
      <c r="R2519" s="40">
        <f>R2474*Settings!$C$13*(R2438)</f>
        <v/>
      </c>
      <c r="S2519" s="40">
        <f>S2474*Settings!$C$13*(S2438)</f>
        <v/>
      </c>
      <c r="T2519" s="40">
        <f>T2474*Settings!$C$13*(T2438)</f>
        <v/>
      </c>
      <c r="U2519" s="40">
        <f>U2474*Settings!$C$13*(U2438)</f>
        <v/>
      </c>
      <c r="V2519" s="40">
        <f>V2474*Settings!$C$13*(V2438)</f>
        <v/>
      </c>
      <c r="W2519" s="40">
        <f>W2474*Settings!$C$13*(W2438)</f>
        <v/>
      </c>
      <c r="X2519" s="40">
        <f>X2474*Settings!$C$13*(X2438)</f>
        <v/>
      </c>
      <c r="Y2519" s="40">
        <f>Y2474*Settings!$C$13*(Y2438)</f>
        <v/>
      </c>
      <c r="Z2519" s="40">
        <f>Z2474*Settings!$C$13*(Z2438)</f>
        <v/>
      </c>
      <c r="AA2519" s="40">
        <f>AA2474*Settings!$C$13*(AA2438)</f>
        <v/>
      </c>
      <c r="AB2519" s="40">
        <f>AB2474*Settings!$C$13*(AB2438)</f>
        <v/>
      </c>
      <c r="AC2519" s="40">
        <f>AC2474*Settings!$C$13*(AC2438)</f>
        <v/>
      </c>
      <c r="AD2519" s="40">
        <f>AD2474*Settings!$C$13*(AD2438)</f>
        <v/>
      </c>
      <c r="AF2519" s="11">
        <f>CodePrefix&amp;$A2519&amp;IF($C2519="","","."&amp;$C2519&amp;"."&amp;$B2519)&amp;INDEX(VarEnd,MATCH($A2519,VarKey,0))&amp;AF$5</f>
        <v/>
      </c>
      <c r="AG2519" s="39">
        <f>AG2474*Settings!$C$13*(AG2438)</f>
        <v/>
      </c>
      <c r="AH2519" s="40">
        <f>AH2474*Settings!$C$13*(AH2438)</f>
        <v/>
      </c>
      <c r="AI2519" s="40">
        <f>AI2474*Settings!$C$13*(AI2438)</f>
        <v/>
      </c>
      <c r="AJ2519" s="40">
        <f>AJ2474*Settings!$C$13*(AJ2438)</f>
        <v/>
      </c>
      <c r="AK2519" s="40">
        <f>AK2474*Settings!$C$13*(AK2438)</f>
        <v/>
      </c>
      <c r="AL2519" s="40">
        <f>AL2474*Settings!$C$13*(AL2438)</f>
        <v/>
      </c>
      <c r="AM2519" s="40">
        <f>AM2474*Settings!$C$13*(AM2438)</f>
        <v/>
      </c>
      <c r="AN2519" s="40">
        <f>AN2474*Settings!$C$13*(AN2438)</f>
        <v/>
      </c>
      <c r="AO2519" s="40">
        <f>AO2474*Settings!$C$13*(AO2438)</f>
        <v/>
      </c>
      <c r="AP2519" s="40">
        <f>AP2474*Settings!$C$13*(AP2438)</f>
        <v/>
      </c>
      <c r="AQ2519" s="40">
        <f>AQ2474*Settings!$C$13*(AQ2438)</f>
        <v/>
      </c>
      <c r="AR2519" s="40">
        <f>AR2474*Settings!$C$13*(AR2438)</f>
        <v/>
      </c>
      <c r="AS2519" s="40">
        <f>AS2474*Settings!$C$13*(AS2438)</f>
        <v/>
      </c>
      <c r="AT2519" s="40">
        <f>AT2474*Settings!$C$13*(AT2438)</f>
        <v/>
      </c>
      <c r="AU2519" s="40">
        <f>AU2474*Settings!$C$13*(AU2438)</f>
        <v/>
      </c>
      <c r="AV2519" s="40">
        <f>AV2474*Settings!$C$13*(AV2438)</f>
        <v/>
      </c>
      <c r="AW2519" s="40">
        <f>AW2474*Settings!$C$13*(AW2438)</f>
        <v/>
      </c>
      <c r="AX2519" s="40">
        <f>AX2474*Settings!$C$13*(AX2438)</f>
        <v/>
      </c>
      <c r="AY2519" s="40">
        <f>AY2474*Settings!$C$13*(AY2438)</f>
        <v/>
      </c>
    </row>
    <row r="2520" hidden="1" outlineLevel="2">
      <c r="A2520" s="14" t="inlineStr">
        <is>
          <t>rxcp</t>
        </is>
      </c>
      <c r="B2520" s="14" t="inlineStr">
        <is>
          <t>gso</t>
        </is>
      </c>
      <c r="C2520" s="14" t="inlineStr">
        <is>
          <t>cem</t>
        </is>
      </c>
      <c r="D2520" s="36" t="n"/>
      <c r="E2520" s="36" t="n"/>
      <c r="F2520" s="36" t="n"/>
      <c r="G2520" s="36" t="n"/>
      <c r="H2520" s="14">
        <f>INDEX(VarLab,MATCH($A2520,VarKey,0))&amp;INDEX(MemLab,MATCH($C2520&amp;"|"&amp;$B2520,MemKey,0))</f>
        <v/>
      </c>
      <c r="I2520" s="14">
        <f>INDEX(VarUnit,MATCH($A2520,VarKey,0))</f>
        <v/>
      </c>
      <c r="J2520" s="14">
        <f>INDEX(VarSrc,MATCH($A2520,VarKey,0))</f>
        <v/>
      </c>
      <c r="K2520" s="11">
        <f>CodePrefix&amp;$A2520&amp;IF($C2520="","","."&amp;$C2520&amp;"."&amp;$B2520)&amp;INDEX(VarEnd,MATCH($A2520,VarKey,0))&amp;K$5</f>
        <v/>
      </c>
      <c r="L2520" s="39">
        <f>L2475*Settings!$C$13*(L2439)</f>
        <v/>
      </c>
      <c r="M2520" s="40">
        <f>M2475*Settings!$C$13*(M2439)</f>
        <v/>
      </c>
      <c r="N2520" s="40">
        <f>N2475*Settings!$C$13*(N2439)</f>
        <v/>
      </c>
      <c r="O2520" s="40">
        <f>O2475*Settings!$C$13*(O2439)</f>
        <v/>
      </c>
      <c r="P2520" s="40">
        <f>P2475*Settings!$C$13*(P2439)</f>
        <v/>
      </c>
      <c r="Q2520" s="40">
        <f>Q2475*Settings!$C$13*(Q2439)</f>
        <v/>
      </c>
      <c r="R2520" s="40">
        <f>R2475*Settings!$C$13*(R2439)</f>
        <v/>
      </c>
      <c r="S2520" s="40">
        <f>S2475*Settings!$C$13*(S2439)</f>
        <v/>
      </c>
      <c r="T2520" s="40">
        <f>T2475*Settings!$C$13*(T2439)</f>
        <v/>
      </c>
      <c r="U2520" s="40">
        <f>U2475*Settings!$C$13*(U2439)</f>
        <v/>
      </c>
      <c r="V2520" s="40">
        <f>V2475*Settings!$C$13*(V2439)</f>
        <v/>
      </c>
      <c r="W2520" s="40">
        <f>W2475*Settings!$C$13*(W2439)</f>
        <v/>
      </c>
      <c r="X2520" s="40">
        <f>X2475*Settings!$C$13*(X2439)</f>
        <v/>
      </c>
      <c r="Y2520" s="40">
        <f>Y2475*Settings!$C$13*(Y2439)</f>
        <v/>
      </c>
      <c r="Z2520" s="40">
        <f>Z2475*Settings!$C$13*(Z2439)</f>
        <v/>
      </c>
      <c r="AA2520" s="40">
        <f>AA2475*Settings!$C$13*(AA2439)</f>
        <v/>
      </c>
      <c r="AB2520" s="40">
        <f>AB2475*Settings!$C$13*(AB2439)</f>
        <v/>
      </c>
      <c r="AC2520" s="40">
        <f>AC2475*Settings!$C$13*(AC2439)</f>
        <v/>
      </c>
      <c r="AD2520" s="40">
        <f>AD2475*Settings!$C$13*(AD2439)</f>
        <v/>
      </c>
      <c r="AF2520" s="11">
        <f>CodePrefix&amp;$A2520&amp;IF($C2520="","","."&amp;$C2520&amp;"."&amp;$B2520)&amp;INDEX(VarEnd,MATCH($A2520,VarKey,0))&amp;AF$5</f>
        <v/>
      </c>
      <c r="AG2520" s="39">
        <f>AG2475*Settings!$C$13*(AG2439)</f>
        <v/>
      </c>
      <c r="AH2520" s="40">
        <f>AH2475*Settings!$C$13*(AH2439)</f>
        <v/>
      </c>
      <c r="AI2520" s="40">
        <f>AI2475*Settings!$C$13*(AI2439)</f>
        <v/>
      </c>
      <c r="AJ2520" s="40">
        <f>AJ2475*Settings!$C$13*(AJ2439)</f>
        <v/>
      </c>
      <c r="AK2520" s="40">
        <f>AK2475*Settings!$C$13*(AK2439)</f>
        <v/>
      </c>
      <c r="AL2520" s="40">
        <f>AL2475*Settings!$C$13*(AL2439)</f>
        <v/>
      </c>
      <c r="AM2520" s="40">
        <f>AM2475*Settings!$C$13*(AM2439)</f>
        <v/>
      </c>
      <c r="AN2520" s="40">
        <f>AN2475*Settings!$C$13*(AN2439)</f>
        <v/>
      </c>
      <c r="AO2520" s="40">
        <f>AO2475*Settings!$C$13*(AO2439)</f>
        <v/>
      </c>
      <c r="AP2520" s="40">
        <f>AP2475*Settings!$C$13*(AP2439)</f>
        <v/>
      </c>
      <c r="AQ2520" s="40">
        <f>AQ2475*Settings!$C$13*(AQ2439)</f>
        <v/>
      </c>
      <c r="AR2520" s="40">
        <f>AR2475*Settings!$C$13*(AR2439)</f>
        <v/>
      </c>
      <c r="AS2520" s="40">
        <f>AS2475*Settings!$C$13*(AS2439)</f>
        <v/>
      </c>
      <c r="AT2520" s="40">
        <f>AT2475*Settings!$C$13*(AT2439)</f>
        <v/>
      </c>
      <c r="AU2520" s="40">
        <f>AU2475*Settings!$C$13*(AU2439)</f>
        <v/>
      </c>
      <c r="AV2520" s="40">
        <f>AV2475*Settings!$C$13*(AV2439)</f>
        <v/>
      </c>
      <c r="AW2520" s="40">
        <f>AW2475*Settings!$C$13*(AW2439)</f>
        <v/>
      </c>
      <c r="AX2520" s="40">
        <f>AX2475*Settings!$C$13*(AX2439)</f>
        <v/>
      </c>
      <c r="AY2520" s="40">
        <f>AY2475*Settings!$C$13*(AY2439)</f>
        <v/>
      </c>
    </row>
    <row r="2521" hidden="1" outlineLevel="2">
      <c r="A2521" s="14" t="inlineStr">
        <is>
          <t>rxcp</t>
        </is>
      </c>
      <c r="B2521" s="14" t="inlineStr">
        <is>
          <t>die</t>
        </is>
      </c>
      <c r="C2521" s="14" t="inlineStr">
        <is>
          <t>cem</t>
        </is>
      </c>
      <c r="D2521" s="36" t="n"/>
      <c r="E2521" s="36" t="n"/>
      <c r="F2521" s="36" t="n"/>
      <c r="G2521" s="36" t="n"/>
      <c r="H2521" s="14">
        <f>INDEX(VarLab,MATCH($A2521,VarKey,0))&amp;INDEX(MemLab,MATCH($C2521&amp;"|"&amp;$B2521,MemKey,0))</f>
        <v/>
      </c>
      <c r="I2521" s="14">
        <f>INDEX(VarUnit,MATCH($A2521,VarKey,0))</f>
        <v/>
      </c>
      <c r="J2521" s="14">
        <f>INDEX(VarSrc,MATCH($A2521,VarKey,0))</f>
        <v/>
      </c>
      <c r="K2521" s="11">
        <f>CodePrefix&amp;$A2521&amp;IF($C2521="","","."&amp;$C2521&amp;"."&amp;$B2521)&amp;INDEX(VarEnd,MATCH($A2521,VarKey,0))&amp;K$5</f>
        <v/>
      </c>
      <c r="L2521" s="39">
        <f>L2476*Settings!$C$13*(L2440)</f>
        <v/>
      </c>
      <c r="M2521" s="40">
        <f>M2476*Settings!$C$13*(M2440)</f>
        <v/>
      </c>
      <c r="N2521" s="40">
        <f>N2476*Settings!$C$13*(N2440)</f>
        <v/>
      </c>
      <c r="O2521" s="40">
        <f>O2476*Settings!$C$13*(O2440)</f>
        <v/>
      </c>
      <c r="P2521" s="40">
        <f>P2476*Settings!$C$13*(P2440)</f>
        <v/>
      </c>
      <c r="Q2521" s="40">
        <f>Q2476*Settings!$C$13*(Q2440)</f>
        <v/>
      </c>
      <c r="R2521" s="40">
        <f>R2476*Settings!$C$13*(R2440)</f>
        <v/>
      </c>
      <c r="S2521" s="40">
        <f>S2476*Settings!$C$13*(S2440)</f>
        <v/>
      </c>
      <c r="T2521" s="40">
        <f>T2476*Settings!$C$13*(T2440)</f>
        <v/>
      </c>
      <c r="U2521" s="40">
        <f>U2476*Settings!$C$13*(U2440)</f>
        <v/>
      </c>
      <c r="V2521" s="40">
        <f>V2476*Settings!$C$13*(V2440)</f>
        <v/>
      </c>
      <c r="W2521" s="40">
        <f>W2476*Settings!$C$13*(W2440)</f>
        <v/>
      </c>
      <c r="X2521" s="40">
        <f>X2476*Settings!$C$13*(X2440)</f>
        <v/>
      </c>
      <c r="Y2521" s="40">
        <f>Y2476*Settings!$C$13*(Y2440)</f>
        <v/>
      </c>
      <c r="Z2521" s="40">
        <f>Z2476*Settings!$C$13*(Z2440)</f>
        <v/>
      </c>
      <c r="AA2521" s="40">
        <f>AA2476*Settings!$C$13*(AA2440)</f>
        <v/>
      </c>
      <c r="AB2521" s="40">
        <f>AB2476*Settings!$C$13*(AB2440)</f>
        <v/>
      </c>
      <c r="AC2521" s="40">
        <f>AC2476*Settings!$C$13*(AC2440)</f>
        <v/>
      </c>
      <c r="AD2521" s="40">
        <f>AD2476*Settings!$C$13*(AD2440)</f>
        <v/>
      </c>
      <c r="AF2521" s="11">
        <f>CodePrefix&amp;$A2521&amp;IF($C2521="","","."&amp;$C2521&amp;"."&amp;$B2521)&amp;INDEX(VarEnd,MATCH($A2521,VarKey,0))&amp;AF$5</f>
        <v/>
      </c>
      <c r="AG2521" s="39">
        <f>AG2476*Settings!$C$13*(AG2440)</f>
        <v/>
      </c>
      <c r="AH2521" s="40">
        <f>AH2476*Settings!$C$13*(AH2440)</f>
        <v/>
      </c>
      <c r="AI2521" s="40">
        <f>AI2476*Settings!$C$13*(AI2440)</f>
        <v/>
      </c>
      <c r="AJ2521" s="40">
        <f>AJ2476*Settings!$C$13*(AJ2440)</f>
        <v/>
      </c>
      <c r="AK2521" s="40">
        <f>AK2476*Settings!$C$13*(AK2440)</f>
        <v/>
      </c>
      <c r="AL2521" s="40">
        <f>AL2476*Settings!$C$13*(AL2440)</f>
        <v/>
      </c>
      <c r="AM2521" s="40">
        <f>AM2476*Settings!$C$13*(AM2440)</f>
        <v/>
      </c>
      <c r="AN2521" s="40">
        <f>AN2476*Settings!$C$13*(AN2440)</f>
        <v/>
      </c>
      <c r="AO2521" s="40">
        <f>AO2476*Settings!$C$13*(AO2440)</f>
        <v/>
      </c>
      <c r="AP2521" s="40">
        <f>AP2476*Settings!$C$13*(AP2440)</f>
        <v/>
      </c>
      <c r="AQ2521" s="40">
        <f>AQ2476*Settings!$C$13*(AQ2440)</f>
        <v/>
      </c>
      <c r="AR2521" s="40">
        <f>AR2476*Settings!$C$13*(AR2440)</f>
        <v/>
      </c>
      <c r="AS2521" s="40">
        <f>AS2476*Settings!$C$13*(AS2440)</f>
        <v/>
      </c>
      <c r="AT2521" s="40">
        <f>AT2476*Settings!$C$13*(AT2440)</f>
        <v/>
      </c>
      <c r="AU2521" s="40">
        <f>AU2476*Settings!$C$13*(AU2440)</f>
        <v/>
      </c>
      <c r="AV2521" s="40">
        <f>AV2476*Settings!$C$13*(AV2440)</f>
        <v/>
      </c>
      <c r="AW2521" s="40">
        <f>AW2476*Settings!$C$13*(AW2440)</f>
        <v/>
      </c>
      <c r="AX2521" s="40">
        <f>AX2476*Settings!$C$13*(AX2440)</f>
        <v/>
      </c>
      <c r="AY2521" s="40">
        <f>AY2476*Settings!$C$13*(AY2440)</f>
        <v/>
      </c>
    </row>
    <row r="2522" hidden="1" outlineLevel="2">
      <c r="A2522" s="14" t="inlineStr">
        <is>
          <t>rxcp</t>
        </is>
      </c>
      <c r="B2522" s="14" t="inlineStr">
        <is>
          <t>lpg</t>
        </is>
      </c>
      <c r="C2522" s="14" t="inlineStr">
        <is>
          <t>cem</t>
        </is>
      </c>
      <c r="D2522" s="36" t="n"/>
      <c r="E2522" s="36" t="n"/>
      <c r="F2522" s="36" t="n"/>
      <c r="G2522" s="36" t="n"/>
      <c r="H2522" s="14">
        <f>INDEX(VarLab,MATCH($A2522,VarKey,0))&amp;INDEX(MemLab,MATCH($C2522&amp;"|"&amp;$B2522,MemKey,0))</f>
        <v/>
      </c>
      <c r="I2522" s="14">
        <f>INDEX(VarUnit,MATCH($A2522,VarKey,0))</f>
        <v/>
      </c>
      <c r="J2522" s="14">
        <f>INDEX(VarSrc,MATCH($A2522,VarKey,0))</f>
        <v/>
      </c>
      <c r="K2522" s="11">
        <f>CodePrefix&amp;$A2522&amp;IF($C2522="","","."&amp;$C2522&amp;"."&amp;$B2522)&amp;INDEX(VarEnd,MATCH($A2522,VarKey,0))&amp;K$5</f>
        <v/>
      </c>
      <c r="L2522" s="39">
        <f>L2477*Settings!$C$13*(L2441)</f>
        <v/>
      </c>
      <c r="M2522" s="40">
        <f>M2477*Settings!$C$13*(M2441)</f>
        <v/>
      </c>
      <c r="N2522" s="40">
        <f>N2477*Settings!$C$13*(N2441)</f>
        <v/>
      </c>
      <c r="O2522" s="40">
        <f>O2477*Settings!$C$13*(O2441)</f>
        <v/>
      </c>
      <c r="P2522" s="40">
        <f>P2477*Settings!$C$13*(P2441)</f>
        <v/>
      </c>
      <c r="Q2522" s="40">
        <f>Q2477*Settings!$C$13*(Q2441)</f>
        <v/>
      </c>
      <c r="R2522" s="40">
        <f>R2477*Settings!$C$13*(R2441)</f>
        <v/>
      </c>
      <c r="S2522" s="40">
        <f>S2477*Settings!$C$13*(S2441)</f>
        <v/>
      </c>
      <c r="T2522" s="40">
        <f>T2477*Settings!$C$13*(T2441)</f>
        <v/>
      </c>
      <c r="U2522" s="40">
        <f>U2477*Settings!$C$13*(U2441)</f>
        <v/>
      </c>
      <c r="V2522" s="40">
        <f>V2477*Settings!$C$13*(V2441)</f>
        <v/>
      </c>
      <c r="W2522" s="40">
        <f>W2477*Settings!$C$13*(W2441)</f>
        <v/>
      </c>
      <c r="X2522" s="40">
        <f>X2477*Settings!$C$13*(X2441)</f>
        <v/>
      </c>
      <c r="Y2522" s="40">
        <f>Y2477*Settings!$C$13*(Y2441)</f>
        <v/>
      </c>
      <c r="Z2522" s="40">
        <f>Z2477*Settings!$C$13*(Z2441)</f>
        <v/>
      </c>
      <c r="AA2522" s="40">
        <f>AA2477*Settings!$C$13*(AA2441)</f>
        <v/>
      </c>
      <c r="AB2522" s="40">
        <f>AB2477*Settings!$C$13*(AB2441)</f>
        <v/>
      </c>
      <c r="AC2522" s="40">
        <f>AC2477*Settings!$C$13*(AC2441)</f>
        <v/>
      </c>
      <c r="AD2522" s="40">
        <f>AD2477*Settings!$C$13*(AD2441)</f>
        <v/>
      </c>
      <c r="AF2522" s="11">
        <f>CodePrefix&amp;$A2522&amp;IF($C2522="","","."&amp;$C2522&amp;"."&amp;$B2522)&amp;INDEX(VarEnd,MATCH($A2522,VarKey,0))&amp;AF$5</f>
        <v/>
      </c>
      <c r="AG2522" s="39">
        <f>AG2477*Settings!$C$13*(AG2441)</f>
        <v/>
      </c>
      <c r="AH2522" s="40">
        <f>AH2477*Settings!$C$13*(AH2441)</f>
        <v/>
      </c>
      <c r="AI2522" s="40">
        <f>AI2477*Settings!$C$13*(AI2441)</f>
        <v/>
      </c>
      <c r="AJ2522" s="40">
        <f>AJ2477*Settings!$C$13*(AJ2441)</f>
        <v/>
      </c>
      <c r="AK2522" s="40">
        <f>AK2477*Settings!$C$13*(AK2441)</f>
        <v/>
      </c>
      <c r="AL2522" s="40">
        <f>AL2477*Settings!$C$13*(AL2441)</f>
        <v/>
      </c>
      <c r="AM2522" s="40">
        <f>AM2477*Settings!$C$13*(AM2441)</f>
        <v/>
      </c>
      <c r="AN2522" s="40">
        <f>AN2477*Settings!$C$13*(AN2441)</f>
        <v/>
      </c>
      <c r="AO2522" s="40">
        <f>AO2477*Settings!$C$13*(AO2441)</f>
        <v/>
      </c>
      <c r="AP2522" s="40">
        <f>AP2477*Settings!$C$13*(AP2441)</f>
        <v/>
      </c>
      <c r="AQ2522" s="40">
        <f>AQ2477*Settings!$C$13*(AQ2441)</f>
        <v/>
      </c>
      <c r="AR2522" s="40">
        <f>AR2477*Settings!$C$13*(AR2441)</f>
        <v/>
      </c>
      <c r="AS2522" s="40">
        <f>AS2477*Settings!$C$13*(AS2441)</f>
        <v/>
      </c>
      <c r="AT2522" s="40">
        <f>AT2477*Settings!$C$13*(AT2441)</f>
        <v/>
      </c>
      <c r="AU2522" s="40">
        <f>AU2477*Settings!$C$13*(AU2441)</f>
        <v/>
      </c>
      <c r="AV2522" s="40">
        <f>AV2477*Settings!$C$13*(AV2441)</f>
        <v/>
      </c>
      <c r="AW2522" s="40">
        <f>AW2477*Settings!$C$13*(AW2441)</f>
        <v/>
      </c>
      <c r="AX2522" s="40">
        <f>AX2477*Settings!$C$13*(AX2441)</f>
        <v/>
      </c>
      <c r="AY2522" s="40">
        <f>AY2477*Settings!$C$13*(AY2441)</f>
        <v/>
      </c>
    </row>
    <row r="2523" hidden="1" outlineLevel="2">
      <c r="A2523" s="14" t="inlineStr">
        <is>
          <t>rxcp</t>
        </is>
      </c>
      <c r="B2523" s="14" t="inlineStr">
        <is>
          <t>ker</t>
        </is>
      </c>
      <c r="C2523" s="14" t="inlineStr">
        <is>
          <t>cem</t>
        </is>
      </c>
      <c r="D2523" s="36" t="n"/>
      <c r="E2523" s="36" t="n"/>
      <c r="F2523" s="36" t="n"/>
      <c r="G2523" s="36" t="n"/>
      <c r="H2523" s="14">
        <f>INDEX(VarLab,MATCH($A2523,VarKey,0))&amp;INDEX(MemLab,MATCH($C2523&amp;"|"&amp;$B2523,MemKey,0))</f>
        <v/>
      </c>
      <c r="I2523" s="14">
        <f>INDEX(VarUnit,MATCH($A2523,VarKey,0))</f>
        <v/>
      </c>
      <c r="J2523" s="14">
        <f>INDEX(VarSrc,MATCH($A2523,VarKey,0))</f>
        <v/>
      </c>
      <c r="K2523" s="11">
        <f>CodePrefix&amp;$A2523&amp;IF($C2523="","","."&amp;$C2523&amp;"."&amp;$B2523)&amp;INDEX(VarEnd,MATCH($A2523,VarKey,0))&amp;K$5</f>
        <v/>
      </c>
      <c r="L2523" s="39">
        <f>L2478*Settings!$C$13*(L2442)</f>
        <v/>
      </c>
      <c r="M2523" s="40">
        <f>M2478*Settings!$C$13*(M2442)</f>
        <v/>
      </c>
      <c r="N2523" s="40">
        <f>N2478*Settings!$C$13*(N2442)</f>
        <v/>
      </c>
      <c r="O2523" s="40">
        <f>O2478*Settings!$C$13*(O2442)</f>
        <v/>
      </c>
      <c r="P2523" s="40">
        <f>P2478*Settings!$C$13*(P2442)</f>
        <v/>
      </c>
      <c r="Q2523" s="40">
        <f>Q2478*Settings!$C$13*(Q2442)</f>
        <v/>
      </c>
      <c r="R2523" s="40">
        <f>R2478*Settings!$C$13*(R2442)</f>
        <v/>
      </c>
      <c r="S2523" s="40">
        <f>S2478*Settings!$C$13*(S2442)</f>
        <v/>
      </c>
      <c r="T2523" s="40">
        <f>T2478*Settings!$C$13*(T2442)</f>
        <v/>
      </c>
      <c r="U2523" s="40">
        <f>U2478*Settings!$C$13*(U2442)</f>
        <v/>
      </c>
      <c r="V2523" s="40">
        <f>V2478*Settings!$C$13*(V2442)</f>
        <v/>
      </c>
      <c r="W2523" s="40">
        <f>W2478*Settings!$C$13*(W2442)</f>
        <v/>
      </c>
      <c r="X2523" s="40">
        <f>X2478*Settings!$C$13*(X2442)</f>
        <v/>
      </c>
      <c r="Y2523" s="40">
        <f>Y2478*Settings!$C$13*(Y2442)</f>
        <v/>
      </c>
      <c r="Z2523" s="40">
        <f>Z2478*Settings!$C$13*(Z2442)</f>
        <v/>
      </c>
      <c r="AA2523" s="40">
        <f>AA2478*Settings!$C$13*(AA2442)</f>
        <v/>
      </c>
      <c r="AB2523" s="40">
        <f>AB2478*Settings!$C$13*(AB2442)</f>
        <v/>
      </c>
      <c r="AC2523" s="40">
        <f>AC2478*Settings!$C$13*(AC2442)</f>
        <v/>
      </c>
      <c r="AD2523" s="40">
        <f>AD2478*Settings!$C$13*(AD2442)</f>
        <v/>
      </c>
      <c r="AF2523" s="11">
        <f>CodePrefix&amp;$A2523&amp;IF($C2523="","","."&amp;$C2523&amp;"."&amp;$B2523)&amp;INDEX(VarEnd,MATCH($A2523,VarKey,0))&amp;AF$5</f>
        <v/>
      </c>
      <c r="AG2523" s="39">
        <f>AG2478*Settings!$C$13*(AG2442)</f>
        <v/>
      </c>
      <c r="AH2523" s="40">
        <f>AH2478*Settings!$C$13*(AH2442)</f>
        <v/>
      </c>
      <c r="AI2523" s="40">
        <f>AI2478*Settings!$C$13*(AI2442)</f>
        <v/>
      </c>
      <c r="AJ2523" s="40">
        <f>AJ2478*Settings!$C$13*(AJ2442)</f>
        <v/>
      </c>
      <c r="AK2523" s="40">
        <f>AK2478*Settings!$C$13*(AK2442)</f>
        <v/>
      </c>
      <c r="AL2523" s="40">
        <f>AL2478*Settings!$C$13*(AL2442)</f>
        <v/>
      </c>
      <c r="AM2523" s="40">
        <f>AM2478*Settings!$C$13*(AM2442)</f>
        <v/>
      </c>
      <c r="AN2523" s="40">
        <f>AN2478*Settings!$C$13*(AN2442)</f>
        <v/>
      </c>
      <c r="AO2523" s="40">
        <f>AO2478*Settings!$C$13*(AO2442)</f>
        <v/>
      </c>
      <c r="AP2523" s="40">
        <f>AP2478*Settings!$C$13*(AP2442)</f>
        <v/>
      </c>
      <c r="AQ2523" s="40">
        <f>AQ2478*Settings!$C$13*(AQ2442)</f>
        <v/>
      </c>
      <c r="AR2523" s="40">
        <f>AR2478*Settings!$C$13*(AR2442)</f>
        <v/>
      </c>
      <c r="AS2523" s="40">
        <f>AS2478*Settings!$C$13*(AS2442)</f>
        <v/>
      </c>
      <c r="AT2523" s="40">
        <f>AT2478*Settings!$C$13*(AT2442)</f>
        <v/>
      </c>
      <c r="AU2523" s="40">
        <f>AU2478*Settings!$C$13*(AU2442)</f>
        <v/>
      </c>
      <c r="AV2523" s="40">
        <f>AV2478*Settings!$C$13*(AV2442)</f>
        <v/>
      </c>
      <c r="AW2523" s="40">
        <f>AW2478*Settings!$C$13*(AW2442)</f>
        <v/>
      </c>
      <c r="AX2523" s="40">
        <f>AX2478*Settings!$C$13*(AX2442)</f>
        <v/>
      </c>
      <c r="AY2523" s="40">
        <f>AY2478*Settings!$C$13*(AY2442)</f>
        <v/>
      </c>
    </row>
    <row r="2524" hidden="1" outlineLevel="2">
      <c r="A2524" s="14" t="inlineStr">
        <is>
          <t>rxcp</t>
        </is>
      </c>
      <c r="B2524" s="14" t="inlineStr">
        <is>
          <t>oop</t>
        </is>
      </c>
      <c r="C2524" s="14" t="inlineStr">
        <is>
          <t>cem</t>
        </is>
      </c>
      <c r="D2524" s="36" t="n"/>
      <c r="E2524" s="36" t="n"/>
      <c r="F2524" s="36" t="n"/>
      <c r="G2524" s="36" t="n"/>
      <c r="H2524" s="14">
        <f>INDEX(VarLab,MATCH($A2524,VarKey,0))&amp;INDEX(MemLab,MATCH($C2524&amp;"|"&amp;$B2524,MemKey,0))</f>
        <v/>
      </c>
      <c r="I2524" s="14">
        <f>INDEX(VarUnit,MATCH($A2524,VarKey,0))</f>
        <v/>
      </c>
      <c r="J2524" s="14">
        <f>INDEX(VarSrc,MATCH($A2524,VarKey,0))</f>
        <v/>
      </c>
      <c r="K2524" s="11">
        <f>CodePrefix&amp;$A2524&amp;IF($C2524="","","."&amp;$C2524&amp;"."&amp;$B2524)&amp;INDEX(VarEnd,MATCH($A2524,VarKey,0))&amp;K$5</f>
        <v/>
      </c>
      <c r="L2524" s="39">
        <f>L2479*Settings!$C$13*(L2443)</f>
        <v/>
      </c>
      <c r="M2524" s="40">
        <f>M2479*Settings!$C$13*(M2443)</f>
        <v/>
      </c>
      <c r="N2524" s="40">
        <f>N2479*Settings!$C$13*(N2443)</f>
        <v/>
      </c>
      <c r="O2524" s="40">
        <f>O2479*Settings!$C$13*(O2443)</f>
        <v/>
      </c>
      <c r="P2524" s="40">
        <f>P2479*Settings!$C$13*(P2443)</f>
        <v/>
      </c>
      <c r="Q2524" s="40">
        <f>Q2479*Settings!$C$13*(Q2443)</f>
        <v/>
      </c>
      <c r="R2524" s="40">
        <f>R2479*Settings!$C$13*(R2443)</f>
        <v/>
      </c>
      <c r="S2524" s="40">
        <f>S2479*Settings!$C$13*(S2443)</f>
        <v/>
      </c>
      <c r="T2524" s="40">
        <f>T2479*Settings!$C$13*(T2443)</f>
        <v/>
      </c>
      <c r="U2524" s="40">
        <f>U2479*Settings!$C$13*(U2443)</f>
        <v/>
      </c>
      <c r="V2524" s="40">
        <f>V2479*Settings!$C$13*(V2443)</f>
        <v/>
      </c>
      <c r="W2524" s="40">
        <f>W2479*Settings!$C$13*(W2443)</f>
        <v/>
      </c>
      <c r="X2524" s="40">
        <f>X2479*Settings!$C$13*(X2443)</f>
        <v/>
      </c>
      <c r="Y2524" s="40">
        <f>Y2479*Settings!$C$13*(Y2443)</f>
        <v/>
      </c>
      <c r="Z2524" s="40">
        <f>Z2479*Settings!$C$13*(Z2443)</f>
        <v/>
      </c>
      <c r="AA2524" s="40">
        <f>AA2479*Settings!$C$13*(AA2443)</f>
        <v/>
      </c>
      <c r="AB2524" s="40">
        <f>AB2479*Settings!$C$13*(AB2443)</f>
        <v/>
      </c>
      <c r="AC2524" s="40">
        <f>AC2479*Settings!$C$13*(AC2443)</f>
        <v/>
      </c>
      <c r="AD2524" s="40">
        <f>AD2479*Settings!$C$13*(AD2443)</f>
        <v/>
      </c>
      <c r="AF2524" s="11">
        <f>CodePrefix&amp;$A2524&amp;IF($C2524="","","."&amp;$C2524&amp;"."&amp;$B2524)&amp;INDEX(VarEnd,MATCH($A2524,VarKey,0))&amp;AF$5</f>
        <v/>
      </c>
      <c r="AG2524" s="39">
        <f>AG2479*Settings!$C$13*(AG2443)</f>
        <v/>
      </c>
      <c r="AH2524" s="40">
        <f>AH2479*Settings!$C$13*(AH2443)</f>
        <v/>
      </c>
      <c r="AI2524" s="40">
        <f>AI2479*Settings!$C$13*(AI2443)</f>
        <v/>
      </c>
      <c r="AJ2524" s="40">
        <f>AJ2479*Settings!$C$13*(AJ2443)</f>
        <v/>
      </c>
      <c r="AK2524" s="40">
        <f>AK2479*Settings!$C$13*(AK2443)</f>
        <v/>
      </c>
      <c r="AL2524" s="40">
        <f>AL2479*Settings!$C$13*(AL2443)</f>
        <v/>
      </c>
      <c r="AM2524" s="40">
        <f>AM2479*Settings!$C$13*(AM2443)</f>
        <v/>
      </c>
      <c r="AN2524" s="40">
        <f>AN2479*Settings!$C$13*(AN2443)</f>
        <v/>
      </c>
      <c r="AO2524" s="40">
        <f>AO2479*Settings!$C$13*(AO2443)</f>
        <v/>
      </c>
      <c r="AP2524" s="40">
        <f>AP2479*Settings!$C$13*(AP2443)</f>
        <v/>
      </c>
      <c r="AQ2524" s="40">
        <f>AQ2479*Settings!$C$13*(AQ2443)</f>
        <v/>
      </c>
      <c r="AR2524" s="40">
        <f>AR2479*Settings!$C$13*(AR2443)</f>
        <v/>
      </c>
      <c r="AS2524" s="40">
        <f>AS2479*Settings!$C$13*(AS2443)</f>
        <v/>
      </c>
      <c r="AT2524" s="40">
        <f>AT2479*Settings!$C$13*(AT2443)</f>
        <v/>
      </c>
      <c r="AU2524" s="40">
        <f>AU2479*Settings!$C$13*(AU2443)</f>
        <v/>
      </c>
      <c r="AV2524" s="40">
        <f>AV2479*Settings!$C$13*(AV2443)</f>
        <v/>
      </c>
      <c r="AW2524" s="40">
        <f>AW2479*Settings!$C$13*(AW2443)</f>
        <v/>
      </c>
      <c r="AX2524" s="40">
        <f>AX2479*Settings!$C$13*(AX2443)</f>
        <v/>
      </c>
      <c r="AY2524" s="40">
        <f>AY2479*Settings!$C$13*(AY2443)</f>
        <v/>
      </c>
    </row>
    <row r="2525" hidden="1" outlineLevel="2">
      <c r="A2525" s="14" t="inlineStr">
        <is>
          <t>rxcp</t>
        </is>
      </c>
      <c r="B2525" s="14" t="inlineStr">
        <is>
          <t>bio</t>
        </is>
      </c>
      <c r="C2525" s="14" t="inlineStr">
        <is>
          <t>cem</t>
        </is>
      </c>
      <c r="D2525" s="36" t="n"/>
      <c r="E2525" s="36" t="n"/>
      <c r="F2525" s="36" t="n"/>
      <c r="G2525" s="36" t="n"/>
      <c r="H2525" s="14">
        <f>INDEX(VarLab,MATCH($A2525,VarKey,0))&amp;INDEX(MemLab,MATCH($C2525&amp;"|"&amp;$B2525,MemKey,0))</f>
        <v/>
      </c>
      <c r="I2525" s="14">
        <f>INDEX(VarUnit,MATCH($A2525,VarKey,0))</f>
        <v/>
      </c>
      <c r="J2525" s="14">
        <f>INDEX(VarSrc,MATCH($A2525,VarKey,0))</f>
        <v/>
      </c>
      <c r="K2525" s="11">
        <f>CodePrefix&amp;$A2525&amp;IF($C2525="","","."&amp;$C2525&amp;"."&amp;$B2525)&amp;INDEX(VarEnd,MATCH($A2525,VarKey,0))&amp;K$5</f>
        <v/>
      </c>
      <c r="L2525" s="39">
        <f>L2480*Settings!$C$13*(L2444)</f>
        <v/>
      </c>
      <c r="M2525" s="40">
        <f>M2480*Settings!$C$13*(M2444)</f>
        <v/>
      </c>
      <c r="N2525" s="40">
        <f>N2480*Settings!$C$13*(N2444)</f>
        <v/>
      </c>
      <c r="O2525" s="40">
        <f>O2480*Settings!$C$13*(O2444)</f>
        <v/>
      </c>
      <c r="P2525" s="40">
        <f>P2480*Settings!$C$13*(P2444)</f>
        <v/>
      </c>
      <c r="Q2525" s="40">
        <f>Q2480*Settings!$C$13*(Q2444)</f>
        <v/>
      </c>
      <c r="R2525" s="40">
        <f>R2480*Settings!$C$13*(R2444)</f>
        <v/>
      </c>
      <c r="S2525" s="40">
        <f>S2480*Settings!$C$13*(S2444)</f>
        <v/>
      </c>
      <c r="T2525" s="40">
        <f>T2480*Settings!$C$13*(T2444)</f>
        <v/>
      </c>
      <c r="U2525" s="40">
        <f>U2480*Settings!$C$13*(U2444)</f>
        <v/>
      </c>
      <c r="V2525" s="40">
        <f>V2480*Settings!$C$13*(V2444)</f>
        <v/>
      </c>
      <c r="W2525" s="40">
        <f>W2480*Settings!$C$13*(W2444)</f>
        <v/>
      </c>
      <c r="X2525" s="40">
        <f>X2480*Settings!$C$13*(X2444)</f>
        <v/>
      </c>
      <c r="Y2525" s="40">
        <f>Y2480*Settings!$C$13*(Y2444)</f>
        <v/>
      </c>
      <c r="Z2525" s="40">
        <f>Z2480*Settings!$C$13*(Z2444)</f>
        <v/>
      </c>
      <c r="AA2525" s="40">
        <f>AA2480*Settings!$C$13*(AA2444)</f>
        <v/>
      </c>
      <c r="AB2525" s="40">
        <f>AB2480*Settings!$C$13*(AB2444)</f>
        <v/>
      </c>
      <c r="AC2525" s="40">
        <f>AC2480*Settings!$C$13*(AC2444)</f>
        <v/>
      </c>
      <c r="AD2525" s="40">
        <f>AD2480*Settings!$C$13*(AD2444)</f>
        <v/>
      </c>
      <c r="AF2525" s="11">
        <f>CodePrefix&amp;$A2525&amp;IF($C2525="","","."&amp;$C2525&amp;"."&amp;$B2525)&amp;INDEX(VarEnd,MATCH($A2525,VarKey,0))&amp;AF$5</f>
        <v/>
      </c>
      <c r="AG2525" s="39">
        <f>AG2480*Settings!$C$13*(AG2444)</f>
        <v/>
      </c>
      <c r="AH2525" s="40">
        <f>AH2480*Settings!$C$13*(AH2444)</f>
        <v/>
      </c>
      <c r="AI2525" s="40">
        <f>AI2480*Settings!$C$13*(AI2444)</f>
        <v/>
      </c>
      <c r="AJ2525" s="40">
        <f>AJ2480*Settings!$C$13*(AJ2444)</f>
        <v/>
      </c>
      <c r="AK2525" s="40">
        <f>AK2480*Settings!$C$13*(AK2444)</f>
        <v/>
      </c>
      <c r="AL2525" s="40">
        <f>AL2480*Settings!$C$13*(AL2444)</f>
        <v/>
      </c>
      <c r="AM2525" s="40">
        <f>AM2480*Settings!$C$13*(AM2444)</f>
        <v/>
      </c>
      <c r="AN2525" s="40">
        <f>AN2480*Settings!$C$13*(AN2444)</f>
        <v/>
      </c>
      <c r="AO2525" s="40">
        <f>AO2480*Settings!$C$13*(AO2444)</f>
        <v/>
      </c>
      <c r="AP2525" s="40">
        <f>AP2480*Settings!$C$13*(AP2444)</f>
        <v/>
      </c>
      <c r="AQ2525" s="40">
        <f>AQ2480*Settings!$C$13*(AQ2444)</f>
        <v/>
      </c>
      <c r="AR2525" s="40">
        <f>AR2480*Settings!$C$13*(AR2444)</f>
        <v/>
      </c>
      <c r="AS2525" s="40">
        <f>AS2480*Settings!$C$13*(AS2444)</f>
        <v/>
      </c>
      <c r="AT2525" s="40">
        <f>AT2480*Settings!$C$13*(AT2444)</f>
        <v/>
      </c>
      <c r="AU2525" s="40">
        <f>AU2480*Settings!$C$13*(AU2444)</f>
        <v/>
      </c>
      <c r="AV2525" s="40">
        <f>AV2480*Settings!$C$13*(AV2444)</f>
        <v/>
      </c>
      <c r="AW2525" s="40">
        <f>AW2480*Settings!$C$13*(AW2444)</f>
        <v/>
      </c>
      <c r="AX2525" s="40">
        <f>AX2480*Settings!$C$13*(AX2444)</f>
        <v/>
      </c>
      <c r="AY2525" s="40">
        <f>AY2480*Settings!$C$13*(AY2444)</f>
        <v/>
      </c>
    </row>
    <row r="2526" hidden="1" outlineLevel="2"/>
    <row r="2527" hidden="1" outlineLevel="1" collapsed="1">
      <c r="A2527" s="1" t="inlineStr">
        <is>
          <t>ener</t>
        </is>
      </c>
      <c r="B2527" s="1" t="inlineStr">
        <is>
          <t>all</t>
        </is>
      </c>
      <c r="C2527" s="1" t="inlineStr">
        <is>
          <t>omn</t>
        </is>
      </c>
      <c r="H2527" s="1">
        <f>INDEX(VarLab,MATCH($A2527,VarKey,0))&amp;INDEX(MemLab,MATCH($C2527&amp;"|"&amp;$B2527,MemKey,0))</f>
        <v/>
      </c>
      <c r="I2527" s="1">
        <f>INDEX(VarUnit,MATCH($A2527,VarKey,0))</f>
        <v/>
      </c>
      <c r="J2527" s="1">
        <f>INDEX(VarSrc,MATCH($A2527,VarKey,0))</f>
        <v/>
      </c>
      <c r="K2527" s="17">
        <f>CodePrefix&amp;$A2527&amp;IF($C2527="","","."&amp;$C2527&amp;"."&amp;$B2527)&amp;INDEX(VarEnd,MATCH($A2527,VarKey,0))&amp;K$5</f>
        <v/>
      </c>
      <c r="L2527" s="57">
        <f>SUM(L2601:L2608)</f>
        <v/>
      </c>
      <c r="M2527" s="58">
        <f>SUM(M2601:M2608)</f>
        <v/>
      </c>
      <c r="N2527" s="58">
        <f>SUM(N2601:N2608)</f>
        <v/>
      </c>
      <c r="O2527" s="58">
        <f>SUM(O2601:O2608)</f>
        <v/>
      </c>
      <c r="P2527" s="58">
        <f>SUM(P2601:P2608)</f>
        <v/>
      </c>
      <c r="Q2527" s="58">
        <f>SUM(Q2601:Q2608)</f>
        <v/>
      </c>
      <c r="R2527" s="58">
        <f>SUM(R2601:R2608)</f>
        <v/>
      </c>
      <c r="S2527" s="58">
        <f>SUM(S2601:S2608)</f>
        <v/>
      </c>
      <c r="T2527" s="58">
        <f>SUM(T2601:T2608)</f>
        <v/>
      </c>
      <c r="U2527" s="58">
        <f>SUM(U2601:U2608)</f>
        <v/>
      </c>
      <c r="V2527" s="58">
        <f>SUM(V2601:V2608)</f>
        <v/>
      </c>
      <c r="W2527" s="58">
        <f>SUM(W2601:W2608)</f>
        <v/>
      </c>
      <c r="X2527" s="58">
        <f>SUM(X2601:X2608)</f>
        <v/>
      </c>
      <c r="Y2527" s="58">
        <f>SUM(Y2601:Y2608)</f>
        <v/>
      </c>
      <c r="Z2527" s="58">
        <f>SUM(Z2601:Z2608)</f>
        <v/>
      </c>
      <c r="AA2527" s="58">
        <f>SUM(AA2601:AA2608)</f>
        <v/>
      </c>
      <c r="AB2527" s="58">
        <f>SUM(AB2601:AB2608)</f>
        <v/>
      </c>
      <c r="AC2527" s="58">
        <f>SUM(AC2601:AC2608)</f>
        <v/>
      </c>
      <c r="AD2527" s="58">
        <f>SUM(AD2601:AD2608)</f>
        <v/>
      </c>
      <c r="AF2527" s="17">
        <f>CodePrefix&amp;$A2527&amp;IF($C2527="","","."&amp;$C2527&amp;"."&amp;$B2527)&amp;INDEX(VarEnd,MATCH($A2527,VarKey,0))&amp;AF$5</f>
        <v/>
      </c>
      <c r="AG2527" s="57">
        <f>SUM(AG2601:AG2608)</f>
        <v/>
      </c>
      <c r="AH2527" s="58">
        <f>SUM(AH2601:AH2608)</f>
        <v/>
      </c>
      <c r="AI2527" s="58">
        <f>SUM(AI2601:AI2608)</f>
        <v/>
      </c>
      <c r="AJ2527" s="58">
        <f>SUM(AJ2601:AJ2608)</f>
        <v/>
      </c>
      <c r="AK2527" s="58">
        <f>SUM(AK2601:AK2608)</f>
        <v/>
      </c>
      <c r="AL2527" s="58">
        <f>SUM(AL2601:AL2608)</f>
        <v/>
      </c>
      <c r="AM2527" s="58">
        <f>SUM(AM2601:AM2608)</f>
        <v/>
      </c>
      <c r="AN2527" s="58">
        <f>SUM(AN2601:AN2608)</f>
        <v/>
      </c>
      <c r="AO2527" s="58">
        <f>SUM(AO2601:AO2608)</f>
        <v/>
      </c>
      <c r="AP2527" s="58">
        <f>SUM(AP2601:AP2608)</f>
        <v/>
      </c>
      <c r="AQ2527" s="58">
        <f>SUM(AQ2601:AQ2608)</f>
        <v/>
      </c>
      <c r="AR2527" s="58">
        <f>SUM(AR2601:AR2608)</f>
        <v/>
      </c>
      <c r="AS2527" s="58">
        <f>SUM(AS2601:AS2608)</f>
        <v/>
      </c>
      <c r="AT2527" s="58">
        <f>SUM(AT2601:AT2608)</f>
        <v/>
      </c>
      <c r="AU2527" s="58">
        <f>SUM(AU2601:AU2608)</f>
        <v/>
      </c>
      <c r="AV2527" s="58">
        <f>SUM(AV2601:AV2608)</f>
        <v/>
      </c>
      <c r="AW2527" s="58">
        <f>SUM(AW2601:AW2608)</f>
        <v/>
      </c>
      <c r="AX2527" s="58">
        <f>SUM(AX2601:AX2608)</f>
        <v/>
      </c>
      <c r="AY2527" s="58">
        <f>SUM(AY2601:AY2608)</f>
        <v/>
      </c>
    </row>
    <row r="2528" hidden="1" outlineLevel="1">
      <c r="A2528" s="56" t="inlineStr">
        <is>
          <t>eldem</t>
        </is>
      </c>
      <c r="B2528" s="56" t="inlineStr">
        <is>
          <t>ecy</t>
        </is>
      </c>
      <c r="C2528" s="56" t="inlineStr">
        <is>
          <t>omn</t>
        </is>
      </c>
      <c r="H2528" s="56">
        <f>INDEX(VarLab,MATCH($A2528,VarKey,0))&amp;INDEX(MemLab,MATCH($C2528&amp;"|"&amp;$B2528,MemKey,0))</f>
        <v/>
      </c>
      <c r="I2528" s="56">
        <f>INDEX(VarUnit,MATCH($A2528,VarKey,0))</f>
        <v/>
      </c>
      <c r="J2528" s="56">
        <f>INDEX(VarSrc,MATCH($A2528,VarKey,0))</f>
        <v/>
      </c>
      <c r="K2528" s="59">
        <f>CodePrefix&amp;$A2528&amp;IF($C2528="","","."&amp;$C2528&amp;"."&amp;$B2528)&amp;INDEX(VarEnd,MATCH($A2528,VarKey,0))&amp;K$5</f>
        <v/>
      </c>
      <c r="L2528" s="60">
        <f>SUMIF($C$654:$C$668,$C2528,L$654:L$668)</f>
        <v/>
      </c>
      <c r="M2528" s="61">
        <f>SUMIF($C$654:$C$668,$C2528,M$654:M$668)</f>
        <v/>
      </c>
      <c r="N2528" s="61">
        <f>SUMIF($C$654:$C$668,$C2528,N$654:N$668)</f>
        <v/>
      </c>
      <c r="O2528" s="61">
        <f>SUMIF($C$654:$C$668,$C2528,O$654:O$668)</f>
        <v/>
      </c>
      <c r="P2528" s="61">
        <f>SUMIF($C$654:$C$668,$C2528,P$654:P$668)</f>
        <v/>
      </c>
      <c r="Q2528" s="61">
        <f>SUMIF($C$654:$C$668,$C2528,Q$654:Q$668)</f>
        <v/>
      </c>
      <c r="R2528" s="61">
        <f>SUMIF($C$654:$C$668,$C2528,R$654:R$668)</f>
        <v/>
      </c>
      <c r="S2528" s="61">
        <f>SUMIF($C$654:$C$668,$C2528,S$654:S$668)</f>
        <v/>
      </c>
      <c r="T2528" s="61">
        <f>SUMIF($C$654:$C$668,$C2528,T$654:T$668)</f>
        <v/>
      </c>
      <c r="U2528" s="61">
        <f>SUMIF($C$654:$C$668,$C2528,U$654:U$668)</f>
        <v/>
      </c>
      <c r="V2528" s="61">
        <f>SUMIF($C$654:$C$668,$C2528,V$654:V$668)</f>
        <v/>
      </c>
      <c r="W2528" s="61">
        <f>SUMIF($C$654:$C$668,$C2528,W$654:W$668)</f>
        <v/>
      </c>
      <c r="X2528" s="61">
        <f>SUMIF($C$654:$C$668,$C2528,X$654:X$668)</f>
        <v/>
      </c>
      <c r="Y2528" s="61">
        <f>SUMIF($C$654:$C$668,$C2528,Y$654:Y$668)</f>
        <v/>
      </c>
      <c r="Z2528" s="61">
        <f>SUMIF($C$654:$C$668,$C2528,Z$654:Z$668)</f>
        <v/>
      </c>
      <c r="AA2528" s="61">
        <f>SUMIF($C$654:$C$668,$C2528,AA$654:AA$668)</f>
        <v/>
      </c>
      <c r="AB2528" s="61">
        <f>SUMIF($C$654:$C$668,$C2528,AB$654:AB$668)</f>
        <v/>
      </c>
      <c r="AC2528" s="61">
        <f>SUMIF($C$654:$C$668,$C2528,AC$654:AC$668)</f>
        <v/>
      </c>
      <c r="AD2528" s="61">
        <f>SUMIF($C$654:$C$668,$C2528,AD$654:AD$668)</f>
        <v/>
      </c>
      <c r="AF2528" s="59">
        <f>CodePrefix&amp;$A2528&amp;IF($C2528="","","."&amp;$C2528&amp;"."&amp;$B2528)&amp;INDEX(VarEnd,MATCH($A2528,VarKey,0))&amp;AF$5</f>
        <v/>
      </c>
      <c r="AG2528" s="60">
        <f>SUMIF($C$654:$C$668,$C2528,AG$654:AG$668)</f>
        <v/>
      </c>
      <c r="AH2528" s="61">
        <f>SUMIF($C$654:$C$668,$C2528,AH$654:AH$668)</f>
        <v/>
      </c>
      <c r="AI2528" s="61">
        <f>SUMIF($C$654:$C$668,$C2528,AI$654:AI$668)</f>
        <v/>
      </c>
      <c r="AJ2528" s="61">
        <f>SUMIF($C$654:$C$668,$C2528,AJ$654:AJ$668)</f>
        <v/>
      </c>
      <c r="AK2528" s="61">
        <f>SUMIF($C$654:$C$668,$C2528,AK$654:AK$668)</f>
        <v/>
      </c>
      <c r="AL2528" s="61">
        <f>SUMIF($C$654:$C$668,$C2528,AL$654:AL$668)</f>
        <v/>
      </c>
      <c r="AM2528" s="61">
        <f>SUMIF($C$654:$C$668,$C2528,AM$654:AM$668)</f>
        <v/>
      </c>
      <c r="AN2528" s="61">
        <f>SUMIF($C$654:$C$668,$C2528,AN$654:AN$668)</f>
        <v/>
      </c>
      <c r="AO2528" s="61">
        <f>SUMIF($C$654:$C$668,$C2528,AO$654:AO$668)</f>
        <v/>
      </c>
      <c r="AP2528" s="61">
        <f>SUMIF($C$654:$C$668,$C2528,AP$654:AP$668)</f>
        <v/>
      </c>
      <c r="AQ2528" s="61">
        <f>SUMIF($C$654:$C$668,$C2528,AQ$654:AQ$668)</f>
        <v/>
      </c>
      <c r="AR2528" s="61">
        <f>SUMIF($C$654:$C$668,$C2528,AR$654:AR$668)</f>
        <v/>
      </c>
      <c r="AS2528" s="61">
        <f>SUMIF($C$654:$C$668,$C2528,AS$654:AS$668)</f>
        <v/>
      </c>
      <c r="AT2528" s="61">
        <f>SUMIF($C$654:$C$668,$C2528,AT$654:AT$668)</f>
        <v/>
      </c>
      <c r="AU2528" s="61">
        <f>SUMIF($C$654:$C$668,$C2528,AU$654:AU$668)</f>
        <v/>
      </c>
      <c r="AV2528" s="61">
        <f>SUMIF($C$654:$C$668,$C2528,AV$654:AV$668)</f>
        <v/>
      </c>
      <c r="AW2528" s="61">
        <f>SUMIF($C$654:$C$668,$C2528,AW$654:AW$668)</f>
        <v/>
      </c>
      <c r="AX2528" s="61">
        <f>SUMIF($C$654:$C$668,$C2528,AX$654:AX$668)</f>
        <v/>
      </c>
      <c r="AY2528" s="61">
        <f>SUMIF($C$654:$C$668,$C2528,AY$654:AY$668)</f>
        <v/>
      </c>
    </row>
    <row r="2529" hidden="1" outlineLevel="2">
      <c r="A2529" s="14" t="inlineStr">
        <is>
          <t>ctxnew</t>
        </is>
      </c>
      <c r="B2529" s="14" t="inlineStr">
        <is>
          <t>coa</t>
        </is>
      </c>
      <c r="C2529" s="14" t="inlineStr">
        <is>
          <t>omn</t>
        </is>
      </c>
      <c r="D2529" s="32">
        <f>INDEX(Inputs!$W$5:$W$132,MATCH($B2529&amp;"|"&amp;$C2529,Inputs!$A$5:$A$132,0))</f>
        <v/>
      </c>
      <c r="E2529" s="32">
        <f>INDEX(Inputs!$L$5:$L$132,MATCH($B2529&amp;"|"&amp;$C2529,Inputs!$A$5:$A$132,0))</f>
        <v/>
      </c>
      <c r="F2529" s="32">
        <f>INDEX(Inputs!$M$5:$M$132,MATCH($B2529&amp;"|"&amp;$C2529,Inputs!$A$5:$A$132,0))</f>
        <v/>
      </c>
      <c r="G2529" s="36" t="n"/>
      <c r="H2529" s="14">
        <f>INDEX(VarLab,MATCH($A2529,VarKey,0))&amp;INDEX(MemLab,MATCH($C2529&amp;"|"&amp;$B2529,MemKey,0))</f>
        <v/>
      </c>
      <c r="I2529" s="14">
        <f>INDEX(VarUnit,MATCH($A2529,VarKey,0))</f>
        <v/>
      </c>
      <c r="J2529" s="14">
        <f>INDEX(VarSrc,MATCH($A2529,VarKey,0))</f>
        <v/>
      </c>
      <c r="K2529" s="11">
        <f>CodePrefix&amp;$A2529&amp;IF($C2529="","","."&amp;$C2529&amp;"."&amp;$B2529)&amp;INDEX(VarEnd,MATCH($A2529,VarKey,0))&amp;K$5</f>
        <v/>
      </c>
      <c r="L2529" s="37">
        <f>INDEX(L$263:L$279,$F2529)*$D2529*INDEX(L$23:L$30,$E2529)</f>
        <v/>
      </c>
      <c r="M2529" s="32">
        <f>INDEX(M$263:M$279,$F2529)*$D2529*INDEX(M$23:M$30,$E2529)</f>
        <v/>
      </c>
      <c r="N2529" s="32">
        <f>INDEX(N$263:N$279,$F2529)*$D2529*INDEX(N$23:N$30,$E2529)</f>
        <v/>
      </c>
      <c r="O2529" s="32">
        <f>INDEX(O$263:O$279,$F2529)*$D2529*INDEX(O$23:O$30,$E2529)</f>
        <v/>
      </c>
      <c r="P2529" s="32">
        <f>INDEX(P$263:P$279,$F2529)*$D2529*INDEX(P$23:P$30,$E2529)</f>
        <v/>
      </c>
      <c r="Q2529" s="32">
        <f>INDEX(Q$263:Q$279,$F2529)*$D2529*INDEX(Q$23:Q$30,$E2529)</f>
        <v/>
      </c>
      <c r="R2529" s="32">
        <f>INDEX(R$263:R$279,$F2529)*$D2529*INDEX(R$23:R$30,$E2529)</f>
        <v/>
      </c>
      <c r="S2529" s="32">
        <f>INDEX(S$263:S$279,$F2529)*$D2529*INDEX(S$23:S$30,$E2529)</f>
        <v/>
      </c>
      <c r="T2529" s="32">
        <f>INDEX(T$263:T$279,$F2529)*$D2529*INDEX(T$23:T$30,$E2529)</f>
        <v/>
      </c>
      <c r="U2529" s="32">
        <f>INDEX(U$263:U$279,$F2529)*$D2529*INDEX(U$23:U$30,$E2529)</f>
        <v/>
      </c>
      <c r="V2529" s="32">
        <f>INDEX(V$263:V$279,$F2529)*$D2529*INDEX(V$23:V$30,$E2529)</f>
        <v/>
      </c>
      <c r="W2529" s="32">
        <f>INDEX(W$263:W$279,$F2529)*$D2529*INDEX(W$23:W$30,$E2529)</f>
        <v/>
      </c>
      <c r="X2529" s="32">
        <f>INDEX(X$263:X$279,$F2529)*$D2529*INDEX(X$23:X$30,$E2529)</f>
        <v/>
      </c>
      <c r="Y2529" s="32">
        <f>INDEX(Y$263:Y$279,$F2529)*$D2529*INDEX(Y$23:Y$30,$E2529)</f>
        <v/>
      </c>
      <c r="Z2529" s="32">
        <f>INDEX(Z$263:Z$279,$F2529)*$D2529*INDEX(Z$23:Z$30,$E2529)</f>
        <v/>
      </c>
      <c r="AA2529" s="32">
        <f>INDEX(AA$263:AA$279,$F2529)*$D2529*INDEX(AA$23:AA$30,$E2529)</f>
        <v/>
      </c>
      <c r="AB2529" s="32">
        <f>INDEX(AB$263:AB$279,$F2529)*$D2529*INDEX(AB$23:AB$30,$E2529)</f>
        <v/>
      </c>
      <c r="AC2529" s="32">
        <f>INDEX(AC$263:AC$279,$F2529)*$D2529*INDEX(AC$23:AC$30,$E2529)</f>
        <v/>
      </c>
      <c r="AD2529" s="32">
        <f>INDEX(AD$263:AD$279,$F2529)*$D2529*INDEX(AD$23:AD$30,$E2529)</f>
        <v/>
      </c>
      <c r="AF2529" s="11">
        <f>CodePrefix&amp;$A2529&amp;IF($C2529="","","."&amp;$C2529&amp;"."&amp;$B2529)&amp;INDEX(VarEnd,MATCH($A2529,VarKey,0))&amp;AF$5</f>
        <v/>
      </c>
      <c r="AG2529" s="37">
        <f>INDEX(AG$263:AG$279,$F2529)*$D2529*INDEX(AG$23:AG$30,$E2529)</f>
        <v/>
      </c>
      <c r="AH2529" s="32">
        <f>INDEX(AH$263:AH$279,$F2529)*$D2529*INDEX(AH$23:AH$30,$E2529)</f>
        <v/>
      </c>
      <c r="AI2529" s="32">
        <f>INDEX(AI$263:AI$279,$F2529)*$D2529*INDEX(AI$23:AI$30,$E2529)</f>
        <v/>
      </c>
      <c r="AJ2529" s="32">
        <f>INDEX(AJ$263:AJ$279,$F2529)*$D2529*INDEX(AJ$23:AJ$30,$E2529)</f>
        <v/>
      </c>
      <c r="AK2529" s="32">
        <f>INDEX(AK$263:AK$279,$F2529)*$D2529*INDEX(AK$23:AK$30,$E2529)</f>
        <v/>
      </c>
      <c r="AL2529" s="32">
        <f>INDEX(AL$263:AL$279,$F2529)*$D2529*INDEX(AL$23:AL$30,$E2529)</f>
        <v/>
      </c>
      <c r="AM2529" s="32">
        <f>INDEX(AM$263:AM$279,$F2529)*$D2529*INDEX(AM$23:AM$30,$E2529)</f>
        <v/>
      </c>
      <c r="AN2529" s="32">
        <f>INDEX(AN$263:AN$279,$F2529)*$D2529*INDEX(AN$23:AN$30,$E2529)</f>
        <v/>
      </c>
      <c r="AO2529" s="32">
        <f>INDEX(AO$263:AO$279,$F2529)*$D2529*INDEX(AO$23:AO$30,$E2529)</f>
        <v/>
      </c>
      <c r="AP2529" s="32">
        <f>INDEX(AP$263:AP$279,$F2529)*$D2529*INDEX(AP$23:AP$30,$E2529)</f>
        <v/>
      </c>
      <c r="AQ2529" s="32">
        <f>INDEX(AQ$263:AQ$279,$F2529)*$D2529*INDEX(AQ$23:AQ$30,$E2529)</f>
        <v/>
      </c>
      <c r="AR2529" s="32">
        <f>INDEX(AR$263:AR$279,$F2529)*$D2529*INDEX(AR$23:AR$30,$E2529)</f>
        <v/>
      </c>
      <c r="AS2529" s="32">
        <f>INDEX(AS$263:AS$279,$F2529)*$D2529*INDEX(AS$23:AS$30,$E2529)</f>
        <v/>
      </c>
      <c r="AT2529" s="32">
        <f>INDEX(AT$263:AT$279,$F2529)*$D2529*INDEX(AT$23:AT$30,$E2529)</f>
        <v/>
      </c>
      <c r="AU2529" s="32">
        <f>INDEX(AU$263:AU$279,$F2529)*$D2529*INDEX(AU$23:AU$30,$E2529)</f>
        <v/>
      </c>
      <c r="AV2529" s="32">
        <f>INDEX(AV$263:AV$279,$F2529)*$D2529*INDEX(AV$23:AV$30,$E2529)</f>
        <v/>
      </c>
      <c r="AW2529" s="32">
        <f>INDEX(AW$263:AW$279,$F2529)*$D2529*INDEX(AW$23:AW$30,$E2529)</f>
        <v/>
      </c>
      <c r="AX2529" s="32">
        <f>INDEX(AX$263:AX$279,$F2529)*$D2529*INDEX(AX$23:AX$30,$E2529)</f>
        <v/>
      </c>
      <c r="AY2529" s="32">
        <f>INDEX(AY$263:AY$279,$F2529)*$D2529*INDEX(AY$23:AY$30,$E2529)</f>
        <v/>
      </c>
    </row>
    <row r="2530" hidden="1" outlineLevel="2">
      <c r="A2530" s="14" t="inlineStr">
        <is>
          <t>ctxnew</t>
        </is>
      </c>
      <c r="B2530" s="14" t="inlineStr">
        <is>
          <t>nga</t>
        </is>
      </c>
      <c r="C2530" s="14" t="inlineStr">
        <is>
          <t>omn</t>
        </is>
      </c>
      <c r="D2530" s="32">
        <f>INDEX(Inputs!$W$5:$W$132,MATCH($B2530&amp;"|"&amp;$C2530,Inputs!$A$5:$A$132,0))</f>
        <v/>
      </c>
      <c r="E2530" s="32">
        <f>INDEX(Inputs!$L$5:$L$132,MATCH($B2530&amp;"|"&amp;$C2530,Inputs!$A$5:$A$132,0))</f>
        <v/>
      </c>
      <c r="F2530" s="32">
        <f>INDEX(Inputs!$M$5:$M$132,MATCH($B2530&amp;"|"&amp;$C2530,Inputs!$A$5:$A$132,0))</f>
        <v/>
      </c>
      <c r="G2530" s="36" t="n"/>
      <c r="H2530" s="14">
        <f>INDEX(VarLab,MATCH($A2530,VarKey,0))&amp;INDEX(MemLab,MATCH($C2530&amp;"|"&amp;$B2530,MemKey,0))</f>
        <v/>
      </c>
      <c r="I2530" s="14">
        <f>INDEX(VarUnit,MATCH($A2530,VarKey,0))</f>
        <v/>
      </c>
      <c r="J2530" s="14">
        <f>INDEX(VarSrc,MATCH($A2530,VarKey,0))</f>
        <v/>
      </c>
      <c r="K2530" s="11">
        <f>CodePrefix&amp;$A2530&amp;IF($C2530="","","."&amp;$C2530&amp;"."&amp;$B2530)&amp;INDEX(VarEnd,MATCH($A2530,VarKey,0))&amp;K$5</f>
        <v/>
      </c>
      <c r="L2530" s="37">
        <f>INDEX(L$263:L$279,$F2530)*$D2530*INDEX(L$23:L$30,$E2530)</f>
        <v/>
      </c>
      <c r="M2530" s="32">
        <f>INDEX(M$263:M$279,$F2530)*$D2530*INDEX(M$23:M$30,$E2530)</f>
        <v/>
      </c>
      <c r="N2530" s="32">
        <f>INDEX(N$263:N$279,$F2530)*$D2530*INDEX(N$23:N$30,$E2530)</f>
        <v/>
      </c>
      <c r="O2530" s="32">
        <f>INDEX(O$263:O$279,$F2530)*$D2530*INDEX(O$23:O$30,$E2530)</f>
        <v/>
      </c>
      <c r="P2530" s="32">
        <f>INDEX(P$263:P$279,$F2530)*$D2530*INDEX(P$23:P$30,$E2530)</f>
        <v/>
      </c>
      <c r="Q2530" s="32">
        <f>INDEX(Q$263:Q$279,$F2530)*$D2530*INDEX(Q$23:Q$30,$E2530)</f>
        <v/>
      </c>
      <c r="R2530" s="32">
        <f>INDEX(R$263:R$279,$F2530)*$D2530*INDEX(R$23:R$30,$E2530)</f>
        <v/>
      </c>
      <c r="S2530" s="32">
        <f>INDEX(S$263:S$279,$F2530)*$D2530*INDEX(S$23:S$30,$E2530)</f>
        <v/>
      </c>
      <c r="T2530" s="32">
        <f>INDEX(T$263:T$279,$F2530)*$D2530*INDEX(T$23:T$30,$E2530)</f>
        <v/>
      </c>
      <c r="U2530" s="32">
        <f>INDEX(U$263:U$279,$F2530)*$D2530*INDEX(U$23:U$30,$E2530)</f>
        <v/>
      </c>
      <c r="V2530" s="32">
        <f>INDEX(V$263:V$279,$F2530)*$D2530*INDEX(V$23:V$30,$E2530)</f>
        <v/>
      </c>
      <c r="W2530" s="32">
        <f>INDEX(W$263:W$279,$F2530)*$D2530*INDEX(W$23:W$30,$E2530)</f>
        <v/>
      </c>
      <c r="X2530" s="32">
        <f>INDEX(X$263:X$279,$F2530)*$D2530*INDEX(X$23:X$30,$E2530)</f>
        <v/>
      </c>
      <c r="Y2530" s="32">
        <f>INDEX(Y$263:Y$279,$F2530)*$D2530*INDEX(Y$23:Y$30,$E2530)</f>
        <v/>
      </c>
      <c r="Z2530" s="32">
        <f>INDEX(Z$263:Z$279,$F2530)*$D2530*INDEX(Z$23:Z$30,$E2530)</f>
        <v/>
      </c>
      <c r="AA2530" s="32">
        <f>INDEX(AA$263:AA$279,$F2530)*$D2530*INDEX(AA$23:AA$30,$E2530)</f>
        <v/>
      </c>
      <c r="AB2530" s="32">
        <f>INDEX(AB$263:AB$279,$F2530)*$D2530*INDEX(AB$23:AB$30,$E2530)</f>
        <v/>
      </c>
      <c r="AC2530" s="32">
        <f>INDEX(AC$263:AC$279,$F2530)*$D2530*INDEX(AC$23:AC$30,$E2530)</f>
        <v/>
      </c>
      <c r="AD2530" s="32">
        <f>INDEX(AD$263:AD$279,$F2530)*$D2530*INDEX(AD$23:AD$30,$E2530)</f>
        <v/>
      </c>
      <c r="AF2530" s="11">
        <f>CodePrefix&amp;$A2530&amp;IF($C2530="","","."&amp;$C2530&amp;"."&amp;$B2530)&amp;INDEX(VarEnd,MATCH($A2530,VarKey,0))&amp;AF$5</f>
        <v/>
      </c>
      <c r="AG2530" s="37">
        <f>INDEX(AG$263:AG$279,$F2530)*$D2530*INDEX(AG$23:AG$30,$E2530)</f>
        <v/>
      </c>
      <c r="AH2530" s="32">
        <f>INDEX(AH$263:AH$279,$F2530)*$D2530*INDEX(AH$23:AH$30,$E2530)</f>
        <v/>
      </c>
      <c r="AI2530" s="32">
        <f>INDEX(AI$263:AI$279,$F2530)*$D2530*INDEX(AI$23:AI$30,$E2530)</f>
        <v/>
      </c>
      <c r="AJ2530" s="32">
        <f>INDEX(AJ$263:AJ$279,$F2530)*$D2530*INDEX(AJ$23:AJ$30,$E2530)</f>
        <v/>
      </c>
      <c r="AK2530" s="32">
        <f>INDEX(AK$263:AK$279,$F2530)*$D2530*INDEX(AK$23:AK$30,$E2530)</f>
        <v/>
      </c>
      <c r="AL2530" s="32">
        <f>INDEX(AL$263:AL$279,$F2530)*$D2530*INDEX(AL$23:AL$30,$E2530)</f>
        <v/>
      </c>
      <c r="AM2530" s="32">
        <f>INDEX(AM$263:AM$279,$F2530)*$D2530*INDEX(AM$23:AM$30,$E2530)</f>
        <v/>
      </c>
      <c r="AN2530" s="32">
        <f>INDEX(AN$263:AN$279,$F2530)*$D2530*INDEX(AN$23:AN$30,$E2530)</f>
        <v/>
      </c>
      <c r="AO2530" s="32">
        <f>INDEX(AO$263:AO$279,$F2530)*$D2530*INDEX(AO$23:AO$30,$E2530)</f>
        <v/>
      </c>
      <c r="AP2530" s="32">
        <f>INDEX(AP$263:AP$279,$F2530)*$D2530*INDEX(AP$23:AP$30,$E2530)</f>
        <v/>
      </c>
      <c r="AQ2530" s="32">
        <f>INDEX(AQ$263:AQ$279,$F2530)*$D2530*INDEX(AQ$23:AQ$30,$E2530)</f>
        <v/>
      </c>
      <c r="AR2530" s="32">
        <f>INDEX(AR$263:AR$279,$F2530)*$D2530*INDEX(AR$23:AR$30,$E2530)</f>
        <v/>
      </c>
      <c r="AS2530" s="32">
        <f>INDEX(AS$263:AS$279,$F2530)*$D2530*INDEX(AS$23:AS$30,$E2530)</f>
        <v/>
      </c>
      <c r="AT2530" s="32">
        <f>INDEX(AT$263:AT$279,$F2530)*$D2530*INDEX(AT$23:AT$30,$E2530)</f>
        <v/>
      </c>
      <c r="AU2530" s="32">
        <f>INDEX(AU$263:AU$279,$F2530)*$D2530*INDEX(AU$23:AU$30,$E2530)</f>
        <v/>
      </c>
      <c r="AV2530" s="32">
        <f>INDEX(AV$263:AV$279,$F2530)*$D2530*INDEX(AV$23:AV$30,$E2530)</f>
        <v/>
      </c>
      <c r="AW2530" s="32">
        <f>INDEX(AW$263:AW$279,$F2530)*$D2530*INDEX(AW$23:AW$30,$E2530)</f>
        <v/>
      </c>
      <c r="AX2530" s="32">
        <f>INDEX(AX$263:AX$279,$F2530)*$D2530*INDEX(AX$23:AX$30,$E2530)</f>
        <v/>
      </c>
      <c r="AY2530" s="32">
        <f>INDEX(AY$263:AY$279,$F2530)*$D2530*INDEX(AY$23:AY$30,$E2530)</f>
        <v/>
      </c>
    </row>
    <row r="2531" hidden="1" outlineLevel="2">
      <c r="A2531" s="14" t="inlineStr">
        <is>
          <t>ctxnew</t>
        </is>
      </c>
      <c r="B2531" s="14" t="inlineStr">
        <is>
          <t>gso</t>
        </is>
      </c>
      <c r="C2531" s="14" t="inlineStr">
        <is>
          <t>omn</t>
        </is>
      </c>
      <c r="D2531" s="32">
        <f>INDEX(Inputs!$W$5:$W$132,MATCH($B2531&amp;"|"&amp;$C2531,Inputs!$A$5:$A$132,0))</f>
        <v/>
      </c>
      <c r="E2531" s="32">
        <f>INDEX(Inputs!$L$5:$L$132,MATCH($B2531&amp;"|"&amp;$C2531,Inputs!$A$5:$A$132,0))</f>
        <v/>
      </c>
      <c r="F2531" s="32">
        <f>INDEX(Inputs!$M$5:$M$132,MATCH($B2531&amp;"|"&amp;$C2531,Inputs!$A$5:$A$132,0))</f>
        <v/>
      </c>
      <c r="G2531" s="36" t="n"/>
      <c r="H2531" s="14">
        <f>INDEX(VarLab,MATCH($A2531,VarKey,0))&amp;INDEX(MemLab,MATCH($C2531&amp;"|"&amp;$B2531,MemKey,0))</f>
        <v/>
      </c>
      <c r="I2531" s="14">
        <f>INDEX(VarUnit,MATCH($A2531,VarKey,0))</f>
        <v/>
      </c>
      <c r="J2531" s="14">
        <f>INDEX(VarSrc,MATCH($A2531,VarKey,0))</f>
        <v/>
      </c>
      <c r="K2531" s="11">
        <f>CodePrefix&amp;$A2531&amp;IF($C2531="","","."&amp;$C2531&amp;"."&amp;$B2531)&amp;INDEX(VarEnd,MATCH($A2531,VarKey,0))&amp;K$5</f>
        <v/>
      </c>
      <c r="L2531" s="37">
        <f>INDEX(L$263:L$279,$F2531)*$D2531*INDEX(L$23:L$30,$E2531)</f>
        <v/>
      </c>
      <c r="M2531" s="32">
        <f>INDEX(M$263:M$279,$F2531)*$D2531*INDEX(M$23:M$30,$E2531)</f>
        <v/>
      </c>
      <c r="N2531" s="32">
        <f>INDEX(N$263:N$279,$F2531)*$D2531*INDEX(N$23:N$30,$E2531)</f>
        <v/>
      </c>
      <c r="O2531" s="32">
        <f>INDEX(O$263:O$279,$F2531)*$D2531*INDEX(O$23:O$30,$E2531)</f>
        <v/>
      </c>
      <c r="P2531" s="32">
        <f>INDEX(P$263:P$279,$F2531)*$D2531*INDEX(P$23:P$30,$E2531)</f>
        <v/>
      </c>
      <c r="Q2531" s="32">
        <f>INDEX(Q$263:Q$279,$F2531)*$D2531*INDEX(Q$23:Q$30,$E2531)</f>
        <v/>
      </c>
      <c r="R2531" s="32">
        <f>INDEX(R$263:R$279,$F2531)*$D2531*INDEX(R$23:R$30,$E2531)</f>
        <v/>
      </c>
      <c r="S2531" s="32">
        <f>INDEX(S$263:S$279,$F2531)*$D2531*INDEX(S$23:S$30,$E2531)</f>
        <v/>
      </c>
      <c r="T2531" s="32">
        <f>INDEX(T$263:T$279,$F2531)*$D2531*INDEX(T$23:T$30,$E2531)</f>
        <v/>
      </c>
      <c r="U2531" s="32">
        <f>INDEX(U$263:U$279,$F2531)*$D2531*INDEX(U$23:U$30,$E2531)</f>
        <v/>
      </c>
      <c r="V2531" s="32">
        <f>INDEX(V$263:V$279,$F2531)*$D2531*INDEX(V$23:V$30,$E2531)</f>
        <v/>
      </c>
      <c r="W2531" s="32">
        <f>INDEX(W$263:W$279,$F2531)*$D2531*INDEX(W$23:W$30,$E2531)</f>
        <v/>
      </c>
      <c r="X2531" s="32">
        <f>INDEX(X$263:X$279,$F2531)*$D2531*INDEX(X$23:X$30,$E2531)</f>
        <v/>
      </c>
      <c r="Y2531" s="32">
        <f>INDEX(Y$263:Y$279,$F2531)*$D2531*INDEX(Y$23:Y$30,$E2531)</f>
        <v/>
      </c>
      <c r="Z2531" s="32">
        <f>INDEX(Z$263:Z$279,$F2531)*$D2531*INDEX(Z$23:Z$30,$E2531)</f>
        <v/>
      </c>
      <c r="AA2531" s="32">
        <f>INDEX(AA$263:AA$279,$F2531)*$D2531*INDEX(AA$23:AA$30,$E2531)</f>
        <v/>
      </c>
      <c r="AB2531" s="32">
        <f>INDEX(AB$263:AB$279,$F2531)*$D2531*INDEX(AB$23:AB$30,$E2531)</f>
        <v/>
      </c>
      <c r="AC2531" s="32">
        <f>INDEX(AC$263:AC$279,$F2531)*$D2531*INDEX(AC$23:AC$30,$E2531)</f>
        <v/>
      </c>
      <c r="AD2531" s="32">
        <f>INDEX(AD$263:AD$279,$F2531)*$D2531*INDEX(AD$23:AD$30,$E2531)</f>
        <v/>
      </c>
      <c r="AF2531" s="11">
        <f>CodePrefix&amp;$A2531&amp;IF($C2531="","","."&amp;$C2531&amp;"."&amp;$B2531)&amp;INDEX(VarEnd,MATCH($A2531,VarKey,0))&amp;AF$5</f>
        <v/>
      </c>
      <c r="AG2531" s="37">
        <f>INDEX(AG$263:AG$279,$F2531)*$D2531*INDEX(AG$23:AG$30,$E2531)</f>
        <v/>
      </c>
      <c r="AH2531" s="32">
        <f>INDEX(AH$263:AH$279,$F2531)*$D2531*INDEX(AH$23:AH$30,$E2531)</f>
        <v/>
      </c>
      <c r="AI2531" s="32">
        <f>INDEX(AI$263:AI$279,$F2531)*$D2531*INDEX(AI$23:AI$30,$E2531)</f>
        <v/>
      </c>
      <c r="AJ2531" s="32">
        <f>INDEX(AJ$263:AJ$279,$F2531)*$D2531*INDEX(AJ$23:AJ$30,$E2531)</f>
        <v/>
      </c>
      <c r="AK2531" s="32">
        <f>INDEX(AK$263:AK$279,$F2531)*$D2531*INDEX(AK$23:AK$30,$E2531)</f>
        <v/>
      </c>
      <c r="AL2531" s="32">
        <f>INDEX(AL$263:AL$279,$F2531)*$D2531*INDEX(AL$23:AL$30,$E2531)</f>
        <v/>
      </c>
      <c r="AM2531" s="32">
        <f>INDEX(AM$263:AM$279,$F2531)*$D2531*INDEX(AM$23:AM$30,$E2531)</f>
        <v/>
      </c>
      <c r="AN2531" s="32">
        <f>INDEX(AN$263:AN$279,$F2531)*$D2531*INDEX(AN$23:AN$30,$E2531)</f>
        <v/>
      </c>
      <c r="AO2531" s="32">
        <f>INDEX(AO$263:AO$279,$F2531)*$D2531*INDEX(AO$23:AO$30,$E2531)</f>
        <v/>
      </c>
      <c r="AP2531" s="32">
        <f>INDEX(AP$263:AP$279,$F2531)*$D2531*INDEX(AP$23:AP$30,$E2531)</f>
        <v/>
      </c>
      <c r="AQ2531" s="32">
        <f>INDEX(AQ$263:AQ$279,$F2531)*$D2531*INDEX(AQ$23:AQ$30,$E2531)</f>
        <v/>
      </c>
      <c r="AR2531" s="32">
        <f>INDEX(AR$263:AR$279,$F2531)*$D2531*INDEX(AR$23:AR$30,$E2531)</f>
        <v/>
      </c>
      <c r="AS2531" s="32">
        <f>INDEX(AS$263:AS$279,$F2531)*$D2531*INDEX(AS$23:AS$30,$E2531)</f>
        <v/>
      </c>
      <c r="AT2531" s="32">
        <f>INDEX(AT$263:AT$279,$F2531)*$D2531*INDEX(AT$23:AT$30,$E2531)</f>
        <v/>
      </c>
      <c r="AU2531" s="32">
        <f>INDEX(AU$263:AU$279,$F2531)*$D2531*INDEX(AU$23:AU$30,$E2531)</f>
        <v/>
      </c>
      <c r="AV2531" s="32">
        <f>INDEX(AV$263:AV$279,$F2531)*$D2531*INDEX(AV$23:AV$30,$E2531)</f>
        <v/>
      </c>
      <c r="AW2531" s="32">
        <f>INDEX(AW$263:AW$279,$F2531)*$D2531*INDEX(AW$23:AW$30,$E2531)</f>
        <v/>
      </c>
      <c r="AX2531" s="32">
        <f>INDEX(AX$263:AX$279,$F2531)*$D2531*INDEX(AX$23:AX$30,$E2531)</f>
        <v/>
      </c>
      <c r="AY2531" s="32">
        <f>INDEX(AY$263:AY$279,$F2531)*$D2531*INDEX(AY$23:AY$30,$E2531)</f>
        <v/>
      </c>
    </row>
    <row r="2532" hidden="1" outlineLevel="2">
      <c r="A2532" s="14" t="inlineStr">
        <is>
          <t>ctxnew</t>
        </is>
      </c>
      <c r="B2532" s="14" t="inlineStr">
        <is>
          <t>die</t>
        </is>
      </c>
      <c r="C2532" s="14" t="inlineStr">
        <is>
          <t>omn</t>
        </is>
      </c>
      <c r="D2532" s="32">
        <f>INDEX(Inputs!$W$5:$W$132,MATCH($B2532&amp;"|"&amp;$C2532,Inputs!$A$5:$A$132,0))</f>
        <v/>
      </c>
      <c r="E2532" s="32">
        <f>INDEX(Inputs!$L$5:$L$132,MATCH($B2532&amp;"|"&amp;$C2532,Inputs!$A$5:$A$132,0))</f>
        <v/>
      </c>
      <c r="F2532" s="32">
        <f>INDEX(Inputs!$M$5:$M$132,MATCH($B2532&amp;"|"&amp;$C2532,Inputs!$A$5:$A$132,0))</f>
        <v/>
      </c>
      <c r="G2532" s="36" t="n"/>
      <c r="H2532" s="14">
        <f>INDEX(VarLab,MATCH($A2532,VarKey,0))&amp;INDEX(MemLab,MATCH($C2532&amp;"|"&amp;$B2532,MemKey,0))</f>
        <v/>
      </c>
      <c r="I2532" s="14">
        <f>INDEX(VarUnit,MATCH($A2532,VarKey,0))</f>
        <v/>
      </c>
      <c r="J2532" s="14">
        <f>INDEX(VarSrc,MATCH($A2532,VarKey,0))</f>
        <v/>
      </c>
      <c r="K2532" s="11">
        <f>CodePrefix&amp;$A2532&amp;IF($C2532="","","."&amp;$C2532&amp;"."&amp;$B2532)&amp;INDEX(VarEnd,MATCH($A2532,VarKey,0))&amp;K$5</f>
        <v/>
      </c>
      <c r="L2532" s="37">
        <f>INDEX(L$263:L$279,$F2532)*$D2532*INDEX(L$23:L$30,$E2532)</f>
        <v/>
      </c>
      <c r="M2532" s="32">
        <f>INDEX(M$263:M$279,$F2532)*$D2532*INDEX(M$23:M$30,$E2532)</f>
        <v/>
      </c>
      <c r="N2532" s="32">
        <f>INDEX(N$263:N$279,$F2532)*$D2532*INDEX(N$23:N$30,$E2532)</f>
        <v/>
      </c>
      <c r="O2532" s="32">
        <f>INDEX(O$263:O$279,$F2532)*$D2532*INDEX(O$23:O$30,$E2532)</f>
        <v/>
      </c>
      <c r="P2532" s="32">
        <f>INDEX(P$263:P$279,$F2532)*$D2532*INDEX(P$23:P$30,$E2532)</f>
        <v/>
      </c>
      <c r="Q2532" s="32">
        <f>INDEX(Q$263:Q$279,$F2532)*$D2532*INDEX(Q$23:Q$30,$E2532)</f>
        <v/>
      </c>
      <c r="R2532" s="32">
        <f>INDEX(R$263:R$279,$F2532)*$D2532*INDEX(R$23:R$30,$E2532)</f>
        <v/>
      </c>
      <c r="S2532" s="32">
        <f>INDEX(S$263:S$279,$F2532)*$D2532*INDEX(S$23:S$30,$E2532)</f>
        <v/>
      </c>
      <c r="T2532" s="32">
        <f>INDEX(T$263:T$279,$F2532)*$D2532*INDEX(T$23:T$30,$E2532)</f>
        <v/>
      </c>
      <c r="U2532" s="32">
        <f>INDEX(U$263:U$279,$F2532)*$D2532*INDEX(U$23:U$30,$E2532)</f>
        <v/>
      </c>
      <c r="V2532" s="32">
        <f>INDEX(V$263:V$279,$F2532)*$D2532*INDEX(V$23:V$30,$E2532)</f>
        <v/>
      </c>
      <c r="W2532" s="32">
        <f>INDEX(W$263:W$279,$F2532)*$D2532*INDEX(W$23:W$30,$E2532)</f>
        <v/>
      </c>
      <c r="X2532" s="32">
        <f>INDEX(X$263:X$279,$F2532)*$D2532*INDEX(X$23:X$30,$E2532)</f>
        <v/>
      </c>
      <c r="Y2532" s="32">
        <f>INDEX(Y$263:Y$279,$F2532)*$D2532*INDEX(Y$23:Y$30,$E2532)</f>
        <v/>
      </c>
      <c r="Z2532" s="32">
        <f>INDEX(Z$263:Z$279,$F2532)*$D2532*INDEX(Z$23:Z$30,$E2532)</f>
        <v/>
      </c>
      <c r="AA2532" s="32">
        <f>INDEX(AA$263:AA$279,$F2532)*$D2532*INDEX(AA$23:AA$30,$E2532)</f>
        <v/>
      </c>
      <c r="AB2532" s="32">
        <f>INDEX(AB$263:AB$279,$F2532)*$D2532*INDEX(AB$23:AB$30,$E2532)</f>
        <v/>
      </c>
      <c r="AC2532" s="32">
        <f>INDEX(AC$263:AC$279,$F2532)*$D2532*INDEX(AC$23:AC$30,$E2532)</f>
        <v/>
      </c>
      <c r="AD2532" s="32">
        <f>INDEX(AD$263:AD$279,$F2532)*$D2532*INDEX(AD$23:AD$30,$E2532)</f>
        <v/>
      </c>
      <c r="AF2532" s="11">
        <f>CodePrefix&amp;$A2532&amp;IF($C2532="","","."&amp;$C2532&amp;"."&amp;$B2532)&amp;INDEX(VarEnd,MATCH($A2532,VarKey,0))&amp;AF$5</f>
        <v/>
      </c>
      <c r="AG2532" s="37">
        <f>INDEX(AG$263:AG$279,$F2532)*$D2532*INDEX(AG$23:AG$30,$E2532)</f>
        <v/>
      </c>
      <c r="AH2532" s="32">
        <f>INDEX(AH$263:AH$279,$F2532)*$D2532*INDEX(AH$23:AH$30,$E2532)</f>
        <v/>
      </c>
      <c r="AI2532" s="32">
        <f>INDEX(AI$263:AI$279,$F2532)*$D2532*INDEX(AI$23:AI$30,$E2532)</f>
        <v/>
      </c>
      <c r="AJ2532" s="32">
        <f>INDEX(AJ$263:AJ$279,$F2532)*$D2532*INDEX(AJ$23:AJ$30,$E2532)</f>
        <v/>
      </c>
      <c r="AK2532" s="32">
        <f>INDEX(AK$263:AK$279,$F2532)*$D2532*INDEX(AK$23:AK$30,$E2532)</f>
        <v/>
      </c>
      <c r="AL2532" s="32">
        <f>INDEX(AL$263:AL$279,$F2532)*$D2532*INDEX(AL$23:AL$30,$E2532)</f>
        <v/>
      </c>
      <c r="AM2532" s="32">
        <f>INDEX(AM$263:AM$279,$F2532)*$D2532*INDEX(AM$23:AM$30,$E2532)</f>
        <v/>
      </c>
      <c r="AN2532" s="32">
        <f>INDEX(AN$263:AN$279,$F2532)*$D2532*INDEX(AN$23:AN$30,$E2532)</f>
        <v/>
      </c>
      <c r="AO2532" s="32">
        <f>INDEX(AO$263:AO$279,$F2532)*$D2532*INDEX(AO$23:AO$30,$E2532)</f>
        <v/>
      </c>
      <c r="AP2532" s="32">
        <f>INDEX(AP$263:AP$279,$F2532)*$D2532*INDEX(AP$23:AP$30,$E2532)</f>
        <v/>
      </c>
      <c r="AQ2532" s="32">
        <f>INDEX(AQ$263:AQ$279,$F2532)*$D2532*INDEX(AQ$23:AQ$30,$E2532)</f>
        <v/>
      </c>
      <c r="AR2532" s="32">
        <f>INDEX(AR$263:AR$279,$F2532)*$D2532*INDEX(AR$23:AR$30,$E2532)</f>
        <v/>
      </c>
      <c r="AS2532" s="32">
        <f>INDEX(AS$263:AS$279,$F2532)*$D2532*INDEX(AS$23:AS$30,$E2532)</f>
        <v/>
      </c>
      <c r="AT2532" s="32">
        <f>INDEX(AT$263:AT$279,$F2532)*$D2532*INDEX(AT$23:AT$30,$E2532)</f>
        <v/>
      </c>
      <c r="AU2532" s="32">
        <f>INDEX(AU$263:AU$279,$F2532)*$D2532*INDEX(AU$23:AU$30,$E2532)</f>
        <v/>
      </c>
      <c r="AV2532" s="32">
        <f>INDEX(AV$263:AV$279,$F2532)*$D2532*INDEX(AV$23:AV$30,$E2532)</f>
        <v/>
      </c>
      <c r="AW2532" s="32">
        <f>INDEX(AW$263:AW$279,$F2532)*$D2532*INDEX(AW$23:AW$30,$E2532)</f>
        <v/>
      </c>
      <c r="AX2532" s="32">
        <f>INDEX(AX$263:AX$279,$F2532)*$D2532*INDEX(AX$23:AX$30,$E2532)</f>
        <v/>
      </c>
      <c r="AY2532" s="32">
        <f>INDEX(AY$263:AY$279,$F2532)*$D2532*INDEX(AY$23:AY$30,$E2532)</f>
        <v/>
      </c>
    </row>
    <row r="2533" hidden="1" outlineLevel="2">
      <c r="A2533" s="14" t="inlineStr">
        <is>
          <t>ctxnew</t>
        </is>
      </c>
      <c r="B2533" s="14" t="inlineStr">
        <is>
          <t>lpg</t>
        </is>
      </c>
      <c r="C2533" s="14" t="inlineStr">
        <is>
          <t>omn</t>
        </is>
      </c>
      <c r="D2533" s="32">
        <f>INDEX(Inputs!$W$5:$W$132,MATCH($B2533&amp;"|"&amp;$C2533,Inputs!$A$5:$A$132,0))</f>
        <v/>
      </c>
      <c r="E2533" s="32">
        <f>INDEX(Inputs!$L$5:$L$132,MATCH($B2533&amp;"|"&amp;$C2533,Inputs!$A$5:$A$132,0))</f>
        <v/>
      </c>
      <c r="F2533" s="32">
        <f>INDEX(Inputs!$M$5:$M$132,MATCH($B2533&amp;"|"&amp;$C2533,Inputs!$A$5:$A$132,0))</f>
        <v/>
      </c>
      <c r="G2533" s="36" t="n"/>
      <c r="H2533" s="14">
        <f>INDEX(VarLab,MATCH($A2533,VarKey,0))&amp;INDEX(MemLab,MATCH($C2533&amp;"|"&amp;$B2533,MemKey,0))</f>
        <v/>
      </c>
      <c r="I2533" s="14">
        <f>INDEX(VarUnit,MATCH($A2533,VarKey,0))</f>
        <v/>
      </c>
      <c r="J2533" s="14">
        <f>INDEX(VarSrc,MATCH($A2533,VarKey,0))</f>
        <v/>
      </c>
      <c r="K2533" s="11">
        <f>CodePrefix&amp;$A2533&amp;IF($C2533="","","."&amp;$C2533&amp;"."&amp;$B2533)&amp;INDEX(VarEnd,MATCH($A2533,VarKey,0))&amp;K$5</f>
        <v/>
      </c>
      <c r="L2533" s="37">
        <f>INDEX(L$263:L$279,$F2533)*$D2533*INDEX(L$23:L$30,$E2533)</f>
        <v/>
      </c>
      <c r="M2533" s="32">
        <f>INDEX(M$263:M$279,$F2533)*$D2533*INDEX(M$23:M$30,$E2533)</f>
        <v/>
      </c>
      <c r="N2533" s="32">
        <f>INDEX(N$263:N$279,$F2533)*$D2533*INDEX(N$23:N$30,$E2533)</f>
        <v/>
      </c>
      <c r="O2533" s="32">
        <f>INDEX(O$263:O$279,$F2533)*$D2533*INDEX(O$23:O$30,$E2533)</f>
        <v/>
      </c>
      <c r="P2533" s="32">
        <f>INDEX(P$263:P$279,$F2533)*$D2533*INDEX(P$23:P$30,$E2533)</f>
        <v/>
      </c>
      <c r="Q2533" s="32">
        <f>INDEX(Q$263:Q$279,$F2533)*$D2533*INDEX(Q$23:Q$30,$E2533)</f>
        <v/>
      </c>
      <c r="R2533" s="32">
        <f>INDEX(R$263:R$279,$F2533)*$D2533*INDEX(R$23:R$30,$E2533)</f>
        <v/>
      </c>
      <c r="S2533" s="32">
        <f>INDEX(S$263:S$279,$F2533)*$D2533*INDEX(S$23:S$30,$E2533)</f>
        <v/>
      </c>
      <c r="T2533" s="32">
        <f>INDEX(T$263:T$279,$F2533)*$D2533*INDEX(T$23:T$30,$E2533)</f>
        <v/>
      </c>
      <c r="U2533" s="32">
        <f>INDEX(U$263:U$279,$F2533)*$D2533*INDEX(U$23:U$30,$E2533)</f>
        <v/>
      </c>
      <c r="V2533" s="32">
        <f>INDEX(V$263:V$279,$F2533)*$D2533*INDEX(V$23:V$30,$E2533)</f>
        <v/>
      </c>
      <c r="W2533" s="32">
        <f>INDEX(W$263:W$279,$F2533)*$D2533*INDEX(W$23:W$30,$E2533)</f>
        <v/>
      </c>
      <c r="X2533" s="32">
        <f>INDEX(X$263:X$279,$F2533)*$D2533*INDEX(X$23:X$30,$E2533)</f>
        <v/>
      </c>
      <c r="Y2533" s="32">
        <f>INDEX(Y$263:Y$279,$F2533)*$D2533*INDEX(Y$23:Y$30,$E2533)</f>
        <v/>
      </c>
      <c r="Z2533" s="32">
        <f>INDEX(Z$263:Z$279,$F2533)*$D2533*INDEX(Z$23:Z$30,$E2533)</f>
        <v/>
      </c>
      <c r="AA2533" s="32">
        <f>INDEX(AA$263:AA$279,$F2533)*$D2533*INDEX(AA$23:AA$30,$E2533)</f>
        <v/>
      </c>
      <c r="AB2533" s="32">
        <f>INDEX(AB$263:AB$279,$F2533)*$D2533*INDEX(AB$23:AB$30,$E2533)</f>
        <v/>
      </c>
      <c r="AC2533" s="32">
        <f>INDEX(AC$263:AC$279,$F2533)*$D2533*INDEX(AC$23:AC$30,$E2533)</f>
        <v/>
      </c>
      <c r="AD2533" s="32">
        <f>INDEX(AD$263:AD$279,$F2533)*$D2533*INDEX(AD$23:AD$30,$E2533)</f>
        <v/>
      </c>
      <c r="AF2533" s="11">
        <f>CodePrefix&amp;$A2533&amp;IF($C2533="","","."&amp;$C2533&amp;"."&amp;$B2533)&amp;INDEX(VarEnd,MATCH($A2533,VarKey,0))&amp;AF$5</f>
        <v/>
      </c>
      <c r="AG2533" s="37">
        <f>INDEX(AG$263:AG$279,$F2533)*$D2533*INDEX(AG$23:AG$30,$E2533)</f>
        <v/>
      </c>
      <c r="AH2533" s="32">
        <f>INDEX(AH$263:AH$279,$F2533)*$D2533*INDEX(AH$23:AH$30,$E2533)</f>
        <v/>
      </c>
      <c r="AI2533" s="32">
        <f>INDEX(AI$263:AI$279,$F2533)*$D2533*INDEX(AI$23:AI$30,$E2533)</f>
        <v/>
      </c>
      <c r="AJ2533" s="32">
        <f>INDEX(AJ$263:AJ$279,$F2533)*$D2533*INDEX(AJ$23:AJ$30,$E2533)</f>
        <v/>
      </c>
      <c r="AK2533" s="32">
        <f>INDEX(AK$263:AK$279,$F2533)*$D2533*INDEX(AK$23:AK$30,$E2533)</f>
        <v/>
      </c>
      <c r="AL2533" s="32">
        <f>INDEX(AL$263:AL$279,$F2533)*$D2533*INDEX(AL$23:AL$30,$E2533)</f>
        <v/>
      </c>
      <c r="AM2533" s="32">
        <f>INDEX(AM$263:AM$279,$F2533)*$D2533*INDEX(AM$23:AM$30,$E2533)</f>
        <v/>
      </c>
      <c r="AN2533" s="32">
        <f>INDEX(AN$263:AN$279,$F2533)*$D2533*INDEX(AN$23:AN$30,$E2533)</f>
        <v/>
      </c>
      <c r="AO2533" s="32">
        <f>INDEX(AO$263:AO$279,$F2533)*$D2533*INDEX(AO$23:AO$30,$E2533)</f>
        <v/>
      </c>
      <c r="AP2533" s="32">
        <f>INDEX(AP$263:AP$279,$F2533)*$D2533*INDEX(AP$23:AP$30,$E2533)</f>
        <v/>
      </c>
      <c r="AQ2533" s="32">
        <f>INDEX(AQ$263:AQ$279,$F2533)*$D2533*INDEX(AQ$23:AQ$30,$E2533)</f>
        <v/>
      </c>
      <c r="AR2533" s="32">
        <f>INDEX(AR$263:AR$279,$F2533)*$D2533*INDEX(AR$23:AR$30,$E2533)</f>
        <v/>
      </c>
      <c r="AS2533" s="32">
        <f>INDEX(AS$263:AS$279,$F2533)*$D2533*INDEX(AS$23:AS$30,$E2533)</f>
        <v/>
      </c>
      <c r="AT2533" s="32">
        <f>INDEX(AT$263:AT$279,$F2533)*$D2533*INDEX(AT$23:AT$30,$E2533)</f>
        <v/>
      </c>
      <c r="AU2533" s="32">
        <f>INDEX(AU$263:AU$279,$F2533)*$D2533*INDEX(AU$23:AU$30,$E2533)</f>
        <v/>
      </c>
      <c r="AV2533" s="32">
        <f>INDEX(AV$263:AV$279,$F2533)*$D2533*INDEX(AV$23:AV$30,$E2533)</f>
        <v/>
      </c>
      <c r="AW2533" s="32">
        <f>INDEX(AW$263:AW$279,$F2533)*$D2533*INDEX(AW$23:AW$30,$E2533)</f>
        <v/>
      </c>
      <c r="AX2533" s="32">
        <f>INDEX(AX$263:AX$279,$F2533)*$D2533*INDEX(AX$23:AX$30,$E2533)</f>
        <v/>
      </c>
      <c r="AY2533" s="32">
        <f>INDEX(AY$263:AY$279,$F2533)*$D2533*INDEX(AY$23:AY$30,$E2533)</f>
        <v/>
      </c>
    </row>
    <row r="2534" hidden="1" outlineLevel="2">
      <c r="A2534" s="14" t="inlineStr">
        <is>
          <t>ctxnew</t>
        </is>
      </c>
      <c r="B2534" s="14" t="inlineStr">
        <is>
          <t>ker</t>
        </is>
      </c>
      <c r="C2534" s="14" t="inlineStr">
        <is>
          <t>omn</t>
        </is>
      </c>
      <c r="D2534" s="32">
        <f>INDEX(Inputs!$W$5:$W$132,MATCH($B2534&amp;"|"&amp;$C2534,Inputs!$A$5:$A$132,0))</f>
        <v/>
      </c>
      <c r="E2534" s="32">
        <f>INDEX(Inputs!$L$5:$L$132,MATCH($B2534&amp;"|"&amp;$C2534,Inputs!$A$5:$A$132,0))</f>
        <v/>
      </c>
      <c r="F2534" s="32">
        <f>INDEX(Inputs!$M$5:$M$132,MATCH($B2534&amp;"|"&amp;$C2534,Inputs!$A$5:$A$132,0))</f>
        <v/>
      </c>
      <c r="G2534" s="36" t="n"/>
      <c r="H2534" s="14">
        <f>INDEX(VarLab,MATCH($A2534,VarKey,0))&amp;INDEX(MemLab,MATCH($C2534&amp;"|"&amp;$B2534,MemKey,0))</f>
        <v/>
      </c>
      <c r="I2534" s="14">
        <f>INDEX(VarUnit,MATCH($A2534,VarKey,0))</f>
        <v/>
      </c>
      <c r="J2534" s="14">
        <f>INDEX(VarSrc,MATCH($A2534,VarKey,0))</f>
        <v/>
      </c>
      <c r="K2534" s="11">
        <f>CodePrefix&amp;$A2534&amp;IF($C2534="","","."&amp;$C2534&amp;"."&amp;$B2534)&amp;INDEX(VarEnd,MATCH($A2534,VarKey,0))&amp;K$5</f>
        <v/>
      </c>
      <c r="L2534" s="37">
        <f>INDEX(L$263:L$279,$F2534)*$D2534*INDEX(L$23:L$30,$E2534)</f>
        <v/>
      </c>
      <c r="M2534" s="32">
        <f>INDEX(M$263:M$279,$F2534)*$D2534*INDEX(M$23:M$30,$E2534)</f>
        <v/>
      </c>
      <c r="N2534" s="32">
        <f>INDEX(N$263:N$279,$F2534)*$D2534*INDEX(N$23:N$30,$E2534)</f>
        <v/>
      </c>
      <c r="O2534" s="32">
        <f>INDEX(O$263:O$279,$F2534)*$D2534*INDEX(O$23:O$30,$E2534)</f>
        <v/>
      </c>
      <c r="P2534" s="32">
        <f>INDEX(P$263:P$279,$F2534)*$D2534*INDEX(P$23:P$30,$E2534)</f>
        <v/>
      </c>
      <c r="Q2534" s="32">
        <f>INDEX(Q$263:Q$279,$F2534)*$D2534*INDEX(Q$23:Q$30,$E2534)</f>
        <v/>
      </c>
      <c r="R2534" s="32">
        <f>INDEX(R$263:R$279,$F2534)*$D2534*INDEX(R$23:R$30,$E2534)</f>
        <v/>
      </c>
      <c r="S2534" s="32">
        <f>INDEX(S$263:S$279,$F2534)*$D2534*INDEX(S$23:S$30,$E2534)</f>
        <v/>
      </c>
      <c r="T2534" s="32">
        <f>INDEX(T$263:T$279,$F2534)*$D2534*INDEX(T$23:T$30,$E2534)</f>
        <v/>
      </c>
      <c r="U2534" s="32">
        <f>INDEX(U$263:U$279,$F2534)*$D2534*INDEX(U$23:U$30,$E2534)</f>
        <v/>
      </c>
      <c r="V2534" s="32">
        <f>INDEX(V$263:V$279,$F2534)*$D2534*INDEX(V$23:V$30,$E2534)</f>
        <v/>
      </c>
      <c r="W2534" s="32">
        <f>INDEX(W$263:W$279,$F2534)*$D2534*INDEX(W$23:W$30,$E2534)</f>
        <v/>
      </c>
      <c r="X2534" s="32">
        <f>INDEX(X$263:X$279,$F2534)*$D2534*INDEX(X$23:X$30,$E2534)</f>
        <v/>
      </c>
      <c r="Y2534" s="32">
        <f>INDEX(Y$263:Y$279,$F2534)*$D2534*INDEX(Y$23:Y$30,$E2534)</f>
        <v/>
      </c>
      <c r="Z2534" s="32">
        <f>INDEX(Z$263:Z$279,$F2534)*$D2534*INDEX(Z$23:Z$30,$E2534)</f>
        <v/>
      </c>
      <c r="AA2534" s="32">
        <f>INDEX(AA$263:AA$279,$F2534)*$D2534*INDEX(AA$23:AA$30,$E2534)</f>
        <v/>
      </c>
      <c r="AB2534" s="32">
        <f>INDEX(AB$263:AB$279,$F2534)*$D2534*INDEX(AB$23:AB$30,$E2534)</f>
        <v/>
      </c>
      <c r="AC2534" s="32">
        <f>INDEX(AC$263:AC$279,$F2534)*$D2534*INDEX(AC$23:AC$30,$E2534)</f>
        <v/>
      </c>
      <c r="AD2534" s="32">
        <f>INDEX(AD$263:AD$279,$F2534)*$D2534*INDEX(AD$23:AD$30,$E2534)</f>
        <v/>
      </c>
      <c r="AF2534" s="11">
        <f>CodePrefix&amp;$A2534&amp;IF($C2534="","","."&amp;$C2534&amp;"."&amp;$B2534)&amp;INDEX(VarEnd,MATCH($A2534,VarKey,0))&amp;AF$5</f>
        <v/>
      </c>
      <c r="AG2534" s="37">
        <f>INDEX(AG$263:AG$279,$F2534)*$D2534*INDEX(AG$23:AG$30,$E2534)</f>
        <v/>
      </c>
      <c r="AH2534" s="32">
        <f>INDEX(AH$263:AH$279,$F2534)*$D2534*INDEX(AH$23:AH$30,$E2534)</f>
        <v/>
      </c>
      <c r="AI2534" s="32">
        <f>INDEX(AI$263:AI$279,$F2534)*$D2534*INDEX(AI$23:AI$30,$E2534)</f>
        <v/>
      </c>
      <c r="AJ2534" s="32">
        <f>INDEX(AJ$263:AJ$279,$F2534)*$D2534*INDEX(AJ$23:AJ$30,$E2534)</f>
        <v/>
      </c>
      <c r="AK2534" s="32">
        <f>INDEX(AK$263:AK$279,$F2534)*$D2534*INDEX(AK$23:AK$30,$E2534)</f>
        <v/>
      </c>
      <c r="AL2534" s="32">
        <f>INDEX(AL$263:AL$279,$F2534)*$D2534*INDEX(AL$23:AL$30,$E2534)</f>
        <v/>
      </c>
      <c r="AM2534" s="32">
        <f>INDEX(AM$263:AM$279,$F2534)*$D2534*INDEX(AM$23:AM$30,$E2534)</f>
        <v/>
      </c>
      <c r="AN2534" s="32">
        <f>INDEX(AN$263:AN$279,$F2534)*$D2534*INDEX(AN$23:AN$30,$E2534)</f>
        <v/>
      </c>
      <c r="AO2534" s="32">
        <f>INDEX(AO$263:AO$279,$F2534)*$D2534*INDEX(AO$23:AO$30,$E2534)</f>
        <v/>
      </c>
      <c r="AP2534" s="32">
        <f>INDEX(AP$263:AP$279,$F2534)*$D2534*INDEX(AP$23:AP$30,$E2534)</f>
        <v/>
      </c>
      <c r="AQ2534" s="32">
        <f>INDEX(AQ$263:AQ$279,$F2534)*$D2534*INDEX(AQ$23:AQ$30,$E2534)</f>
        <v/>
      </c>
      <c r="AR2534" s="32">
        <f>INDEX(AR$263:AR$279,$F2534)*$D2534*INDEX(AR$23:AR$30,$E2534)</f>
        <v/>
      </c>
      <c r="AS2534" s="32">
        <f>INDEX(AS$263:AS$279,$F2534)*$D2534*INDEX(AS$23:AS$30,$E2534)</f>
        <v/>
      </c>
      <c r="AT2534" s="32">
        <f>INDEX(AT$263:AT$279,$F2534)*$D2534*INDEX(AT$23:AT$30,$E2534)</f>
        <v/>
      </c>
      <c r="AU2534" s="32">
        <f>INDEX(AU$263:AU$279,$F2534)*$D2534*INDEX(AU$23:AU$30,$E2534)</f>
        <v/>
      </c>
      <c r="AV2534" s="32">
        <f>INDEX(AV$263:AV$279,$F2534)*$D2534*INDEX(AV$23:AV$30,$E2534)</f>
        <v/>
      </c>
      <c r="AW2534" s="32">
        <f>INDEX(AW$263:AW$279,$F2534)*$D2534*INDEX(AW$23:AW$30,$E2534)</f>
        <v/>
      </c>
      <c r="AX2534" s="32">
        <f>INDEX(AX$263:AX$279,$F2534)*$D2534*INDEX(AX$23:AX$30,$E2534)</f>
        <v/>
      </c>
      <c r="AY2534" s="32">
        <f>INDEX(AY$263:AY$279,$F2534)*$D2534*INDEX(AY$23:AY$30,$E2534)</f>
        <v/>
      </c>
    </row>
    <row r="2535" hidden="1" outlineLevel="2">
      <c r="A2535" s="14" t="inlineStr">
        <is>
          <t>ctxnew</t>
        </is>
      </c>
      <c r="B2535" s="14" t="inlineStr">
        <is>
          <t>oop</t>
        </is>
      </c>
      <c r="C2535" s="14" t="inlineStr">
        <is>
          <t>omn</t>
        </is>
      </c>
      <c r="D2535" s="32">
        <f>INDEX(Inputs!$W$5:$W$132,MATCH($B2535&amp;"|"&amp;$C2535,Inputs!$A$5:$A$132,0))</f>
        <v/>
      </c>
      <c r="E2535" s="32">
        <f>INDEX(Inputs!$L$5:$L$132,MATCH($B2535&amp;"|"&amp;$C2535,Inputs!$A$5:$A$132,0))</f>
        <v/>
      </c>
      <c r="F2535" s="32">
        <f>INDEX(Inputs!$M$5:$M$132,MATCH($B2535&amp;"|"&amp;$C2535,Inputs!$A$5:$A$132,0))</f>
        <v/>
      </c>
      <c r="G2535" s="36" t="n"/>
      <c r="H2535" s="14">
        <f>INDEX(VarLab,MATCH($A2535,VarKey,0))&amp;INDEX(MemLab,MATCH($C2535&amp;"|"&amp;$B2535,MemKey,0))</f>
        <v/>
      </c>
      <c r="I2535" s="14">
        <f>INDEX(VarUnit,MATCH($A2535,VarKey,0))</f>
        <v/>
      </c>
      <c r="J2535" s="14">
        <f>INDEX(VarSrc,MATCH($A2535,VarKey,0))</f>
        <v/>
      </c>
      <c r="K2535" s="11">
        <f>CodePrefix&amp;$A2535&amp;IF($C2535="","","."&amp;$C2535&amp;"."&amp;$B2535)&amp;INDEX(VarEnd,MATCH($A2535,VarKey,0))&amp;K$5</f>
        <v/>
      </c>
      <c r="L2535" s="37">
        <f>INDEX(L$263:L$279,$F2535)*$D2535*INDEX(L$23:L$30,$E2535)</f>
        <v/>
      </c>
      <c r="M2535" s="32">
        <f>INDEX(M$263:M$279,$F2535)*$D2535*INDEX(M$23:M$30,$E2535)</f>
        <v/>
      </c>
      <c r="N2535" s="32">
        <f>INDEX(N$263:N$279,$F2535)*$D2535*INDEX(N$23:N$30,$E2535)</f>
        <v/>
      </c>
      <c r="O2535" s="32">
        <f>INDEX(O$263:O$279,$F2535)*$D2535*INDEX(O$23:O$30,$E2535)</f>
        <v/>
      </c>
      <c r="P2535" s="32">
        <f>INDEX(P$263:P$279,$F2535)*$D2535*INDEX(P$23:P$30,$E2535)</f>
        <v/>
      </c>
      <c r="Q2535" s="32">
        <f>INDEX(Q$263:Q$279,$F2535)*$D2535*INDEX(Q$23:Q$30,$E2535)</f>
        <v/>
      </c>
      <c r="R2535" s="32">
        <f>INDEX(R$263:R$279,$F2535)*$D2535*INDEX(R$23:R$30,$E2535)</f>
        <v/>
      </c>
      <c r="S2535" s="32">
        <f>INDEX(S$263:S$279,$F2535)*$D2535*INDEX(S$23:S$30,$E2535)</f>
        <v/>
      </c>
      <c r="T2535" s="32">
        <f>INDEX(T$263:T$279,$F2535)*$D2535*INDEX(T$23:T$30,$E2535)</f>
        <v/>
      </c>
      <c r="U2535" s="32">
        <f>INDEX(U$263:U$279,$F2535)*$D2535*INDEX(U$23:U$30,$E2535)</f>
        <v/>
      </c>
      <c r="V2535" s="32">
        <f>INDEX(V$263:V$279,$F2535)*$D2535*INDEX(V$23:V$30,$E2535)</f>
        <v/>
      </c>
      <c r="W2535" s="32">
        <f>INDEX(W$263:W$279,$F2535)*$D2535*INDEX(W$23:W$30,$E2535)</f>
        <v/>
      </c>
      <c r="X2535" s="32">
        <f>INDEX(X$263:X$279,$F2535)*$D2535*INDEX(X$23:X$30,$E2535)</f>
        <v/>
      </c>
      <c r="Y2535" s="32">
        <f>INDEX(Y$263:Y$279,$F2535)*$D2535*INDEX(Y$23:Y$30,$E2535)</f>
        <v/>
      </c>
      <c r="Z2535" s="32">
        <f>INDEX(Z$263:Z$279,$F2535)*$D2535*INDEX(Z$23:Z$30,$E2535)</f>
        <v/>
      </c>
      <c r="AA2535" s="32">
        <f>INDEX(AA$263:AA$279,$F2535)*$D2535*INDEX(AA$23:AA$30,$E2535)</f>
        <v/>
      </c>
      <c r="AB2535" s="32">
        <f>INDEX(AB$263:AB$279,$F2535)*$D2535*INDEX(AB$23:AB$30,$E2535)</f>
        <v/>
      </c>
      <c r="AC2535" s="32">
        <f>INDEX(AC$263:AC$279,$F2535)*$D2535*INDEX(AC$23:AC$30,$E2535)</f>
        <v/>
      </c>
      <c r="AD2535" s="32">
        <f>INDEX(AD$263:AD$279,$F2535)*$D2535*INDEX(AD$23:AD$30,$E2535)</f>
        <v/>
      </c>
      <c r="AF2535" s="11">
        <f>CodePrefix&amp;$A2535&amp;IF($C2535="","","."&amp;$C2535&amp;"."&amp;$B2535)&amp;INDEX(VarEnd,MATCH($A2535,VarKey,0))&amp;AF$5</f>
        <v/>
      </c>
      <c r="AG2535" s="37">
        <f>INDEX(AG$263:AG$279,$F2535)*$D2535*INDEX(AG$23:AG$30,$E2535)</f>
        <v/>
      </c>
      <c r="AH2535" s="32">
        <f>INDEX(AH$263:AH$279,$F2535)*$D2535*INDEX(AH$23:AH$30,$E2535)</f>
        <v/>
      </c>
      <c r="AI2535" s="32">
        <f>INDEX(AI$263:AI$279,$F2535)*$D2535*INDEX(AI$23:AI$30,$E2535)</f>
        <v/>
      </c>
      <c r="AJ2535" s="32">
        <f>INDEX(AJ$263:AJ$279,$F2535)*$D2535*INDEX(AJ$23:AJ$30,$E2535)</f>
        <v/>
      </c>
      <c r="AK2535" s="32">
        <f>INDEX(AK$263:AK$279,$F2535)*$D2535*INDEX(AK$23:AK$30,$E2535)</f>
        <v/>
      </c>
      <c r="AL2535" s="32">
        <f>INDEX(AL$263:AL$279,$F2535)*$D2535*INDEX(AL$23:AL$30,$E2535)</f>
        <v/>
      </c>
      <c r="AM2535" s="32">
        <f>INDEX(AM$263:AM$279,$F2535)*$D2535*INDEX(AM$23:AM$30,$E2535)</f>
        <v/>
      </c>
      <c r="AN2535" s="32">
        <f>INDEX(AN$263:AN$279,$F2535)*$D2535*INDEX(AN$23:AN$30,$E2535)</f>
        <v/>
      </c>
      <c r="AO2535" s="32">
        <f>INDEX(AO$263:AO$279,$F2535)*$D2535*INDEX(AO$23:AO$30,$E2535)</f>
        <v/>
      </c>
      <c r="AP2535" s="32">
        <f>INDEX(AP$263:AP$279,$F2535)*$D2535*INDEX(AP$23:AP$30,$E2535)</f>
        <v/>
      </c>
      <c r="AQ2535" s="32">
        <f>INDEX(AQ$263:AQ$279,$F2535)*$D2535*INDEX(AQ$23:AQ$30,$E2535)</f>
        <v/>
      </c>
      <c r="AR2535" s="32">
        <f>INDEX(AR$263:AR$279,$F2535)*$D2535*INDEX(AR$23:AR$30,$E2535)</f>
        <v/>
      </c>
      <c r="AS2535" s="32">
        <f>INDEX(AS$263:AS$279,$F2535)*$D2535*INDEX(AS$23:AS$30,$E2535)</f>
        <v/>
      </c>
      <c r="AT2535" s="32">
        <f>INDEX(AT$263:AT$279,$F2535)*$D2535*INDEX(AT$23:AT$30,$E2535)</f>
        <v/>
      </c>
      <c r="AU2535" s="32">
        <f>INDEX(AU$263:AU$279,$F2535)*$D2535*INDEX(AU$23:AU$30,$E2535)</f>
        <v/>
      </c>
      <c r="AV2535" s="32">
        <f>INDEX(AV$263:AV$279,$F2535)*$D2535*INDEX(AV$23:AV$30,$E2535)</f>
        <v/>
      </c>
      <c r="AW2535" s="32">
        <f>INDEX(AW$263:AW$279,$F2535)*$D2535*INDEX(AW$23:AW$30,$E2535)</f>
        <v/>
      </c>
      <c r="AX2535" s="32">
        <f>INDEX(AX$263:AX$279,$F2535)*$D2535*INDEX(AX$23:AX$30,$E2535)</f>
        <v/>
      </c>
      <c r="AY2535" s="32">
        <f>INDEX(AY$263:AY$279,$F2535)*$D2535*INDEX(AY$23:AY$30,$E2535)</f>
        <v/>
      </c>
    </row>
    <row r="2536" hidden="1" outlineLevel="2">
      <c r="A2536" s="14" t="inlineStr">
        <is>
          <t>ctxnew</t>
        </is>
      </c>
      <c r="B2536" s="14" t="inlineStr">
        <is>
          <t>bio</t>
        </is>
      </c>
      <c r="C2536" s="14" t="inlineStr">
        <is>
          <t>omn</t>
        </is>
      </c>
      <c r="D2536" s="32">
        <f>INDEX(Inputs!$W$5:$W$132,MATCH($B2536&amp;"|"&amp;$C2536,Inputs!$A$5:$A$132,0))</f>
        <v/>
      </c>
      <c r="E2536" s="32">
        <f>INDEX(Inputs!$L$5:$L$132,MATCH($B2536&amp;"|"&amp;$C2536,Inputs!$A$5:$A$132,0))</f>
        <v/>
      </c>
      <c r="F2536" s="32">
        <f>INDEX(Inputs!$M$5:$M$132,MATCH($B2536&amp;"|"&amp;$C2536,Inputs!$A$5:$A$132,0))</f>
        <v/>
      </c>
      <c r="G2536" s="36" t="n"/>
      <c r="H2536" s="14">
        <f>INDEX(VarLab,MATCH($A2536,VarKey,0))&amp;INDEX(MemLab,MATCH($C2536&amp;"|"&amp;$B2536,MemKey,0))</f>
        <v/>
      </c>
      <c r="I2536" s="14">
        <f>INDEX(VarUnit,MATCH($A2536,VarKey,0))</f>
        <v/>
      </c>
      <c r="J2536" s="14">
        <f>INDEX(VarSrc,MATCH($A2536,VarKey,0))</f>
        <v/>
      </c>
      <c r="K2536" s="11">
        <f>CodePrefix&amp;$A2536&amp;IF($C2536="","","."&amp;$C2536&amp;"."&amp;$B2536)&amp;INDEX(VarEnd,MATCH($A2536,VarKey,0))&amp;K$5</f>
        <v/>
      </c>
      <c r="L2536" s="37">
        <f>INDEX(L$263:L$279,$F2536)*$D2536*INDEX(L$23:L$30,$E2536)</f>
        <v/>
      </c>
      <c r="M2536" s="32">
        <f>INDEX(M$263:M$279,$F2536)*$D2536*INDEX(M$23:M$30,$E2536)</f>
        <v/>
      </c>
      <c r="N2536" s="32">
        <f>INDEX(N$263:N$279,$F2536)*$D2536*INDEX(N$23:N$30,$E2536)</f>
        <v/>
      </c>
      <c r="O2536" s="32">
        <f>INDEX(O$263:O$279,$F2536)*$D2536*INDEX(O$23:O$30,$E2536)</f>
        <v/>
      </c>
      <c r="P2536" s="32">
        <f>INDEX(P$263:P$279,$F2536)*$D2536*INDEX(P$23:P$30,$E2536)</f>
        <v/>
      </c>
      <c r="Q2536" s="32">
        <f>INDEX(Q$263:Q$279,$F2536)*$D2536*INDEX(Q$23:Q$30,$E2536)</f>
        <v/>
      </c>
      <c r="R2536" s="32">
        <f>INDEX(R$263:R$279,$F2536)*$D2536*INDEX(R$23:R$30,$E2536)</f>
        <v/>
      </c>
      <c r="S2536" s="32">
        <f>INDEX(S$263:S$279,$F2536)*$D2536*INDEX(S$23:S$30,$E2536)</f>
        <v/>
      </c>
      <c r="T2536" s="32">
        <f>INDEX(T$263:T$279,$F2536)*$D2536*INDEX(T$23:T$30,$E2536)</f>
        <v/>
      </c>
      <c r="U2536" s="32">
        <f>INDEX(U$263:U$279,$F2536)*$D2536*INDEX(U$23:U$30,$E2536)</f>
        <v/>
      </c>
      <c r="V2536" s="32">
        <f>INDEX(V$263:V$279,$F2536)*$D2536*INDEX(V$23:V$30,$E2536)</f>
        <v/>
      </c>
      <c r="W2536" s="32">
        <f>INDEX(W$263:W$279,$F2536)*$D2536*INDEX(W$23:W$30,$E2536)</f>
        <v/>
      </c>
      <c r="X2536" s="32">
        <f>INDEX(X$263:X$279,$F2536)*$D2536*INDEX(X$23:X$30,$E2536)</f>
        <v/>
      </c>
      <c r="Y2536" s="32">
        <f>INDEX(Y$263:Y$279,$F2536)*$D2536*INDEX(Y$23:Y$30,$E2536)</f>
        <v/>
      </c>
      <c r="Z2536" s="32">
        <f>INDEX(Z$263:Z$279,$F2536)*$D2536*INDEX(Z$23:Z$30,$E2536)</f>
        <v/>
      </c>
      <c r="AA2536" s="32">
        <f>INDEX(AA$263:AA$279,$F2536)*$D2536*INDEX(AA$23:AA$30,$E2536)</f>
        <v/>
      </c>
      <c r="AB2536" s="32">
        <f>INDEX(AB$263:AB$279,$F2536)*$D2536*INDEX(AB$23:AB$30,$E2536)</f>
        <v/>
      </c>
      <c r="AC2536" s="32">
        <f>INDEX(AC$263:AC$279,$F2536)*$D2536*INDEX(AC$23:AC$30,$E2536)</f>
        <v/>
      </c>
      <c r="AD2536" s="32">
        <f>INDEX(AD$263:AD$279,$F2536)*$D2536*INDEX(AD$23:AD$30,$E2536)</f>
        <v/>
      </c>
      <c r="AF2536" s="11">
        <f>CodePrefix&amp;$A2536&amp;IF($C2536="","","."&amp;$C2536&amp;"."&amp;$B2536)&amp;INDEX(VarEnd,MATCH($A2536,VarKey,0))&amp;AF$5</f>
        <v/>
      </c>
      <c r="AG2536" s="37">
        <f>INDEX(AG$263:AG$279,$F2536)*$D2536*INDEX(AG$23:AG$30,$E2536)</f>
        <v/>
      </c>
      <c r="AH2536" s="32">
        <f>INDEX(AH$263:AH$279,$F2536)*$D2536*INDEX(AH$23:AH$30,$E2536)</f>
        <v/>
      </c>
      <c r="AI2536" s="32">
        <f>INDEX(AI$263:AI$279,$F2536)*$D2536*INDEX(AI$23:AI$30,$E2536)</f>
        <v/>
      </c>
      <c r="AJ2536" s="32">
        <f>INDEX(AJ$263:AJ$279,$F2536)*$D2536*INDEX(AJ$23:AJ$30,$E2536)</f>
        <v/>
      </c>
      <c r="AK2536" s="32">
        <f>INDEX(AK$263:AK$279,$F2536)*$D2536*INDEX(AK$23:AK$30,$E2536)</f>
        <v/>
      </c>
      <c r="AL2536" s="32">
        <f>INDEX(AL$263:AL$279,$F2536)*$D2536*INDEX(AL$23:AL$30,$E2536)</f>
        <v/>
      </c>
      <c r="AM2536" s="32">
        <f>INDEX(AM$263:AM$279,$F2536)*$D2536*INDEX(AM$23:AM$30,$E2536)</f>
        <v/>
      </c>
      <c r="AN2536" s="32">
        <f>INDEX(AN$263:AN$279,$F2536)*$D2536*INDEX(AN$23:AN$30,$E2536)</f>
        <v/>
      </c>
      <c r="AO2536" s="32">
        <f>INDEX(AO$263:AO$279,$F2536)*$D2536*INDEX(AO$23:AO$30,$E2536)</f>
        <v/>
      </c>
      <c r="AP2536" s="32">
        <f>INDEX(AP$263:AP$279,$F2536)*$D2536*INDEX(AP$23:AP$30,$E2536)</f>
        <v/>
      </c>
      <c r="AQ2536" s="32">
        <f>INDEX(AQ$263:AQ$279,$F2536)*$D2536*INDEX(AQ$23:AQ$30,$E2536)</f>
        <v/>
      </c>
      <c r="AR2536" s="32">
        <f>INDEX(AR$263:AR$279,$F2536)*$D2536*INDEX(AR$23:AR$30,$E2536)</f>
        <v/>
      </c>
      <c r="AS2536" s="32">
        <f>INDEX(AS$263:AS$279,$F2536)*$D2536*INDEX(AS$23:AS$30,$E2536)</f>
        <v/>
      </c>
      <c r="AT2536" s="32">
        <f>INDEX(AT$263:AT$279,$F2536)*$D2536*INDEX(AT$23:AT$30,$E2536)</f>
        <v/>
      </c>
      <c r="AU2536" s="32">
        <f>INDEX(AU$263:AU$279,$F2536)*$D2536*INDEX(AU$23:AU$30,$E2536)</f>
        <v/>
      </c>
      <c r="AV2536" s="32">
        <f>INDEX(AV$263:AV$279,$F2536)*$D2536*INDEX(AV$23:AV$30,$E2536)</f>
        <v/>
      </c>
      <c r="AW2536" s="32">
        <f>INDEX(AW$263:AW$279,$F2536)*$D2536*INDEX(AW$23:AW$30,$E2536)</f>
        <v/>
      </c>
      <c r="AX2536" s="32">
        <f>INDEX(AX$263:AX$279,$F2536)*$D2536*INDEX(AX$23:AX$30,$E2536)</f>
        <v/>
      </c>
      <c r="AY2536" s="32">
        <f>INDEX(AY$263:AY$279,$F2536)*$D2536*INDEX(AY$23:AY$30,$E2536)</f>
        <v/>
      </c>
    </row>
    <row r="2537" hidden="1" outlineLevel="2"/>
    <row r="2538" hidden="1" outlineLevel="2">
      <c r="A2538" s="14" t="inlineStr">
        <is>
          <t>ets</t>
        </is>
      </c>
      <c r="B2538" s="14" t="inlineStr">
        <is>
          <t>coa</t>
        </is>
      </c>
      <c r="C2538" s="14" t="inlineStr">
        <is>
          <t>omn</t>
        </is>
      </c>
      <c r="D2538" s="32">
        <f>INDEX(Inputs!$W$5:$W$132,MATCH($B2538&amp;"|"&amp;$C2538,Inputs!$A$5:$A$132,0))</f>
        <v/>
      </c>
      <c r="E2538" s="32">
        <f>INDEX(Inputs!$M$5:$M$132,MATCH($B2538&amp;"|"&amp;$C2538,Inputs!$A$5:$A$132,0))</f>
        <v/>
      </c>
      <c r="F2538" s="36" t="n"/>
      <c r="G2538" s="36" t="n"/>
      <c r="H2538" s="14">
        <f>INDEX(VarLab,MATCH($A2538,VarKey,0))&amp;INDEX(MemLab,MATCH($C2538&amp;"|"&amp;$B2538,MemKey,0))</f>
        <v/>
      </c>
      <c r="I2538" s="14">
        <f>INDEX(VarUnit,MATCH($A2538,VarKey,0))</f>
        <v/>
      </c>
      <c r="J2538" s="14">
        <f>INDEX(VarSrc,MATCH($A2538,VarKey,0))</f>
        <v/>
      </c>
      <c r="K2538" s="11">
        <f>CodePrefix&amp;$A2538&amp;IF($C2538="","","."&amp;$C2538&amp;"."&amp;$B2538)&amp;INDEX(VarEnd,MATCH($A2538,VarKey,0))&amp;K$5</f>
        <v/>
      </c>
      <c r="L2538" s="37">
        <f>INDEX(L$280:L$296,$E2538)*$D2538</f>
        <v/>
      </c>
      <c r="M2538" s="32">
        <f>INDEX(M$280:M$296,$E2538)*$D2538</f>
        <v/>
      </c>
      <c r="N2538" s="32">
        <f>INDEX(N$280:N$296,$E2538)*$D2538</f>
        <v/>
      </c>
      <c r="O2538" s="32">
        <f>INDEX(O$280:O$296,$E2538)*$D2538</f>
        <v/>
      </c>
      <c r="P2538" s="32">
        <f>INDEX(P$280:P$296,$E2538)*$D2538</f>
        <v/>
      </c>
      <c r="Q2538" s="32">
        <f>INDEX(Q$280:Q$296,$E2538)*$D2538</f>
        <v/>
      </c>
      <c r="R2538" s="32">
        <f>INDEX(R$280:R$296,$E2538)*$D2538</f>
        <v/>
      </c>
      <c r="S2538" s="32">
        <f>INDEX(S$280:S$296,$E2538)*$D2538</f>
        <v/>
      </c>
      <c r="T2538" s="32">
        <f>INDEX(T$280:T$296,$E2538)*$D2538</f>
        <v/>
      </c>
      <c r="U2538" s="32">
        <f>INDEX(U$280:U$296,$E2538)*$D2538</f>
        <v/>
      </c>
      <c r="V2538" s="32">
        <f>INDEX(V$280:V$296,$E2538)*$D2538</f>
        <v/>
      </c>
      <c r="W2538" s="32">
        <f>INDEX(W$280:W$296,$E2538)*$D2538</f>
        <v/>
      </c>
      <c r="X2538" s="32">
        <f>INDEX(X$280:X$296,$E2538)*$D2538</f>
        <v/>
      </c>
      <c r="Y2538" s="32">
        <f>INDEX(Y$280:Y$296,$E2538)*$D2538</f>
        <v/>
      </c>
      <c r="Z2538" s="32">
        <f>INDEX(Z$280:Z$296,$E2538)*$D2538</f>
        <v/>
      </c>
      <c r="AA2538" s="32">
        <f>INDEX(AA$280:AA$296,$E2538)*$D2538</f>
        <v/>
      </c>
      <c r="AB2538" s="32">
        <f>INDEX(AB$280:AB$296,$E2538)*$D2538</f>
        <v/>
      </c>
      <c r="AC2538" s="32">
        <f>INDEX(AC$280:AC$296,$E2538)*$D2538</f>
        <v/>
      </c>
      <c r="AD2538" s="32">
        <f>INDEX(AD$280:AD$296,$E2538)*$D2538</f>
        <v/>
      </c>
      <c r="AF2538" s="11">
        <f>CodePrefix&amp;$A2538&amp;IF($C2538="","","."&amp;$C2538&amp;"."&amp;$B2538)&amp;INDEX(VarEnd,MATCH($A2538,VarKey,0))&amp;AF$5</f>
        <v/>
      </c>
      <c r="AG2538" s="37">
        <f>INDEX(AG$280:AG$296,$E2538)*$D2538</f>
        <v/>
      </c>
      <c r="AH2538" s="32">
        <f>INDEX(AH$280:AH$296,$E2538)*$D2538</f>
        <v/>
      </c>
      <c r="AI2538" s="32">
        <f>INDEX(AI$280:AI$296,$E2538)*$D2538</f>
        <v/>
      </c>
      <c r="AJ2538" s="32">
        <f>INDEX(AJ$280:AJ$296,$E2538)*$D2538</f>
        <v/>
      </c>
      <c r="AK2538" s="32">
        <f>INDEX(AK$280:AK$296,$E2538)*$D2538</f>
        <v/>
      </c>
      <c r="AL2538" s="32">
        <f>INDEX(AL$280:AL$296,$E2538)*$D2538</f>
        <v/>
      </c>
      <c r="AM2538" s="32">
        <f>INDEX(AM$280:AM$296,$E2538)*$D2538</f>
        <v/>
      </c>
      <c r="AN2538" s="32">
        <f>INDEX(AN$280:AN$296,$E2538)*$D2538</f>
        <v/>
      </c>
      <c r="AO2538" s="32">
        <f>INDEX(AO$280:AO$296,$E2538)*$D2538</f>
        <v/>
      </c>
      <c r="AP2538" s="32">
        <f>INDEX(AP$280:AP$296,$E2538)*$D2538</f>
        <v/>
      </c>
      <c r="AQ2538" s="32">
        <f>INDEX(AQ$280:AQ$296,$E2538)*$D2538</f>
        <v/>
      </c>
      <c r="AR2538" s="32">
        <f>INDEX(AR$280:AR$296,$E2538)*$D2538</f>
        <v/>
      </c>
      <c r="AS2538" s="32">
        <f>INDEX(AS$280:AS$296,$E2538)*$D2538</f>
        <v/>
      </c>
      <c r="AT2538" s="32">
        <f>INDEX(AT$280:AT$296,$E2538)*$D2538</f>
        <v/>
      </c>
      <c r="AU2538" s="32">
        <f>INDEX(AU$280:AU$296,$E2538)*$D2538</f>
        <v/>
      </c>
      <c r="AV2538" s="32">
        <f>INDEX(AV$280:AV$296,$E2538)*$D2538</f>
        <v/>
      </c>
      <c r="AW2538" s="32">
        <f>INDEX(AW$280:AW$296,$E2538)*$D2538</f>
        <v/>
      </c>
      <c r="AX2538" s="32">
        <f>INDEX(AX$280:AX$296,$E2538)*$D2538</f>
        <v/>
      </c>
      <c r="AY2538" s="32">
        <f>INDEX(AY$280:AY$296,$E2538)*$D2538</f>
        <v/>
      </c>
    </row>
    <row r="2539" hidden="1" outlineLevel="2">
      <c r="A2539" s="14" t="inlineStr">
        <is>
          <t>ets</t>
        </is>
      </c>
      <c r="B2539" s="14" t="inlineStr">
        <is>
          <t>nga</t>
        </is>
      </c>
      <c r="C2539" s="14" t="inlineStr">
        <is>
          <t>omn</t>
        </is>
      </c>
      <c r="D2539" s="32">
        <f>INDEX(Inputs!$W$5:$W$132,MATCH($B2539&amp;"|"&amp;$C2539,Inputs!$A$5:$A$132,0))</f>
        <v/>
      </c>
      <c r="E2539" s="32">
        <f>INDEX(Inputs!$M$5:$M$132,MATCH($B2539&amp;"|"&amp;$C2539,Inputs!$A$5:$A$132,0))</f>
        <v/>
      </c>
      <c r="F2539" s="36" t="n"/>
      <c r="G2539" s="36" t="n"/>
      <c r="H2539" s="14">
        <f>INDEX(VarLab,MATCH($A2539,VarKey,0))&amp;INDEX(MemLab,MATCH($C2539&amp;"|"&amp;$B2539,MemKey,0))</f>
        <v/>
      </c>
      <c r="I2539" s="14">
        <f>INDEX(VarUnit,MATCH($A2539,VarKey,0))</f>
        <v/>
      </c>
      <c r="J2539" s="14">
        <f>INDEX(VarSrc,MATCH($A2539,VarKey,0))</f>
        <v/>
      </c>
      <c r="K2539" s="11">
        <f>CodePrefix&amp;$A2539&amp;IF($C2539="","","."&amp;$C2539&amp;"."&amp;$B2539)&amp;INDEX(VarEnd,MATCH($A2539,VarKey,0))&amp;K$5</f>
        <v/>
      </c>
      <c r="L2539" s="37">
        <f>INDEX(L$280:L$296,$E2539)*$D2539</f>
        <v/>
      </c>
      <c r="M2539" s="32">
        <f>INDEX(M$280:M$296,$E2539)*$D2539</f>
        <v/>
      </c>
      <c r="N2539" s="32">
        <f>INDEX(N$280:N$296,$E2539)*$D2539</f>
        <v/>
      </c>
      <c r="O2539" s="32">
        <f>INDEX(O$280:O$296,$E2539)*$D2539</f>
        <v/>
      </c>
      <c r="P2539" s="32">
        <f>INDEX(P$280:P$296,$E2539)*$D2539</f>
        <v/>
      </c>
      <c r="Q2539" s="32">
        <f>INDEX(Q$280:Q$296,$E2539)*$D2539</f>
        <v/>
      </c>
      <c r="R2539" s="32">
        <f>INDEX(R$280:R$296,$E2539)*$D2539</f>
        <v/>
      </c>
      <c r="S2539" s="32">
        <f>INDEX(S$280:S$296,$E2539)*$D2539</f>
        <v/>
      </c>
      <c r="T2539" s="32">
        <f>INDEX(T$280:T$296,$E2539)*$D2539</f>
        <v/>
      </c>
      <c r="U2539" s="32">
        <f>INDEX(U$280:U$296,$E2539)*$D2539</f>
        <v/>
      </c>
      <c r="V2539" s="32">
        <f>INDEX(V$280:V$296,$E2539)*$D2539</f>
        <v/>
      </c>
      <c r="W2539" s="32">
        <f>INDEX(W$280:W$296,$E2539)*$D2539</f>
        <v/>
      </c>
      <c r="X2539" s="32">
        <f>INDEX(X$280:X$296,$E2539)*$D2539</f>
        <v/>
      </c>
      <c r="Y2539" s="32">
        <f>INDEX(Y$280:Y$296,$E2539)*$D2539</f>
        <v/>
      </c>
      <c r="Z2539" s="32">
        <f>INDEX(Z$280:Z$296,$E2539)*$D2539</f>
        <v/>
      </c>
      <c r="AA2539" s="32">
        <f>INDEX(AA$280:AA$296,$E2539)*$D2539</f>
        <v/>
      </c>
      <c r="AB2539" s="32">
        <f>INDEX(AB$280:AB$296,$E2539)*$D2539</f>
        <v/>
      </c>
      <c r="AC2539" s="32">
        <f>INDEX(AC$280:AC$296,$E2539)*$D2539</f>
        <v/>
      </c>
      <c r="AD2539" s="32">
        <f>INDEX(AD$280:AD$296,$E2539)*$D2539</f>
        <v/>
      </c>
      <c r="AF2539" s="11">
        <f>CodePrefix&amp;$A2539&amp;IF($C2539="","","."&amp;$C2539&amp;"."&amp;$B2539)&amp;INDEX(VarEnd,MATCH($A2539,VarKey,0))&amp;AF$5</f>
        <v/>
      </c>
      <c r="AG2539" s="37">
        <f>INDEX(AG$280:AG$296,$E2539)*$D2539</f>
        <v/>
      </c>
      <c r="AH2539" s="32">
        <f>INDEX(AH$280:AH$296,$E2539)*$D2539</f>
        <v/>
      </c>
      <c r="AI2539" s="32">
        <f>INDEX(AI$280:AI$296,$E2539)*$D2539</f>
        <v/>
      </c>
      <c r="AJ2539" s="32">
        <f>INDEX(AJ$280:AJ$296,$E2539)*$D2539</f>
        <v/>
      </c>
      <c r="AK2539" s="32">
        <f>INDEX(AK$280:AK$296,$E2539)*$D2539</f>
        <v/>
      </c>
      <c r="AL2539" s="32">
        <f>INDEX(AL$280:AL$296,$E2539)*$D2539</f>
        <v/>
      </c>
      <c r="AM2539" s="32">
        <f>INDEX(AM$280:AM$296,$E2539)*$D2539</f>
        <v/>
      </c>
      <c r="AN2539" s="32">
        <f>INDEX(AN$280:AN$296,$E2539)*$D2539</f>
        <v/>
      </c>
      <c r="AO2539" s="32">
        <f>INDEX(AO$280:AO$296,$E2539)*$D2539</f>
        <v/>
      </c>
      <c r="AP2539" s="32">
        <f>INDEX(AP$280:AP$296,$E2539)*$D2539</f>
        <v/>
      </c>
      <c r="AQ2539" s="32">
        <f>INDEX(AQ$280:AQ$296,$E2539)*$D2539</f>
        <v/>
      </c>
      <c r="AR2539" s="32">
        <f>INDEX(AR$280:AR$296,$E2539)*$D2539</f>
        <v/>
      </c>
      <c r="AS2539" s="32">
        <f>INDEX(AS$280:AS$296,$E2539)*$D2539</f>
        <v/>
      </c>
      <c r="AT2539" s="32">
        <f>INDEX(AT$280:AT$296,$E2539)*$D2539</f>
        <v/>
      </c>
      <c r="AU2539" s="32">
        <f>INDEX(AU$280:AU$296,$E2539)*$D2539</f>
        <v/>
      </c>
      <c r="AV2539" s="32">
        <f>INDEX(AV$280:AV$296,$E2539)*$D2539</f>
        <v/>
      </c>
      <c r="AW2539" s="32">
        <f>INDEX(AW$280:AW$296,$E2539)*$D2539</f>
        <v/>
      </c>
      <c r="AX2539" s="32">
        <f>INDEX(AX$280:AX$296,$E2539)*$D2539</f>
        <v/>
      </c>
      <c r="AY2539" s="32">
        <f>INDEX(AY$280:AY$296,$E2539)*$D2539</f>
        <v/>
      </c>
    </row>
    <row r="2540" hidden="1" outlineLevel="2">
      <c r="A2540" s="14" t="inlineStr">
        <is>
          <t>ets</t>
        </is>
      </c>
      <c r="B2540" s="14" t="inlineStr">
        <is>
          <t>gso</t>
        </is>
      </c>
      <c r="C2540" s="14" t="inlineStr">
        <is>
          <t>omn</t>
        </is>
      </c>
      <c r="D2540" s="32">
        <f>INDEX(Inputs!$W$5:$W$132,MATCH($B2540&amp;"|"&amp;$C2540,Inputs!$A$5:$A$132,0))</f>
        <v/>
      </c>
      <c r="E2540" s="32">
        <f>INDEX(Inputs!$M$5:$M$132,MATCH($B2540&amp;"|"&amp;$C2540,Inputs!$A$5:$A$132,0))</f>
        <v/>
      </c>
      <c r="F2540" s="36" t="n"/>
      <c r="G2540" s="36" t="n"/>
      <c r="H2540" s="14">
        <f>INDEX(VarLab,MATCH($A2540,VarKey,0))&amp;INDEX(MemLab,MATCH($C2540&amp;"|"&amp;$B2540,MemKey,0))</f>
        <v/>
      </c>
      <c r="I2540" s="14">
        <f>INDEX(VarUnit,MATCH($A2540,VarKey,0))</f>
        <v/>
      </c>
      <c r="J2540" s="14">
        <f>INDEX(VarSrc,MATCH($A2540,VarKey,0))</f>
        <v/>
      </c>
      <c r="K2540" s="11">
        <f>CodePrefix&amp;$A2540&amp;IF($C2540="","","."&amp;$C2540&amp;"."&amp;$B2540)&amp;INDEX(VarEnd,MATCH($A2540,VarKey,0))&amp;K$5</f>
        <v/>
      </c>
      <c r="L2540" s="37">
        <f>INDEX(L$280:L$296,$E2540)*$D2540</f>
        <v/>
      </c>
      <c r="M2540" s="32">
        <f>INDEX(M$280:M$296,$E2540)*$D2540</f>
        <v/>
      </c>
      <c r="N2540" s="32">
        <f>INDEX(N$280:N$296,$E2540)*$D2540</f>
        <v/>
      </c>
      <c r="O2540" s="32">
        <f>INDEX(O$280:O$296,$E2540)*$D2540</f>
        <v/>
      </c>
      <c r="P2540" s="32">
        <f>INDEX(P$280:P$296,$E2540)*$D2540</f>
        <v/>
      </c>
      <c r="Q2540" s="32">
        <f>INDEX(Q$280:Q$296,$E2540)*$D2540</f>
        <v/>
      </c>
      <c r="R2540" s="32">
        <f>INDEX(R$280:R$296,$E2540)*$D2540</f>
        <v/>
      </c>
      <c r="S2540" s="32">
        <f>INDEX(S$280:S$296,$E2540)*$D2540</f>
        <v/>
      </c>
      <c r="T2540" s="32">
        <f>INDEX(T$280:T$296,$E2540)*$D2540</f>
        <v/>
      </c>
      <c r="U2540" s="32">
        <f>INDEX(U$280:U$296,$E2540)*$D2540</f>
        <v/>
      </c>
      <c r="V2540" s="32">
        <f>INDEX(V$280:V$296,$E2540)*$D2540</f>
        <v/>
      </c>
      <c r="W2540" s="32">
        <f>INDEX(W$280:W$296,$E2540)*$D2540</f>
        <v/>
      </c>
      <c r="X2540" s="32">
        <f>INDEX(X$280:X$296,$E2540)*$D2540</f>
        <v/>
      </c>
      <c r="Y2540" s="32">
        <f>INDEX(Y$280:Y$296,$E2540)*$D2540</f>
        <v/>
      </c>
      <c r="Z2540" s="32">
        <f>INDEX(Z$280:Z$296,$E2540)*$D2540</f>
        <v/>
      </c>
      <c r="AA2540" s="32">
        <f>INDEX(AA$280:AA$296,$E2540)*$D2540</f>
        <v/>
      </c>
      <c r="AB2540" s="32">
        <f>INDEX(AB$280:AB$296,$E2540)*$D2540</f>
        <v/>
      </c>
      <c r="AC2540" s="32">
        <f>INDEX(AC$280:AC$296,$E2540)*$D2540</f>
        <v/>
      </c>
      <c r="AD2540" s="32">
        <f>INDEX(AD$280:AD$296,$E2540)*$D2540</f>
        <v/>
      </c>
      <c r="AF2540" s="11">
        <f>CodePrefix&amp;$A2540&amp;IF($C2540="","","."&amp;$C2540&amp;"."&amp;$B2540)&amp;INDEX(VarEnd,MATCH($A2540,VarKey,0))&amp;AF$5</f>
        <v/>
      </c>
      <c r="AG2540" s="37">
        <f>INDEX(AG$280:AG$296,$E2540)*$D2540</f>
        <v/>
      </c>
      <c r="AH2540" s="32">
        <f>INDEX(AH$280:AH$296,$E2540)*$D2540</f>
        <v/>
      </c>
      <c r="AI2540" s="32">
        <f>INDEX(AI$280:AI$296,$E2540)*$D2540</f>
        <v/>
      </c>
      <c r="AJ2540" s="32">
        <f>INDEX(AJ$280:AJ$296,$E2540)*$D2540</f>
        <v/>
      </c>
      <c r="AK2540" s="32">
        <f>INDEX(AK$280:AK$296,$E2540)*$D2540</f>
        <v/>
      </c>
      <c r="AL2540" s="32">
        <f>INDEX(AL$280:AL$296,$E2540)*$D2540</f>
        <v/>
      </c>
      <c r="AM2540" s="32">
        <f>INDEX(AM$280:AM$296,$E2540)*$D2540</f>
        <v/>
      </c>
      <c r="AN2540" s="32">
        <f>INDEX(AN$280:AN$296,$E2540)*$D2540</f>
        <v/>
      </c>
      <c r="AO2540" s="32">
        <f>INDEX(AO$280:AO$296,$E2540)*$D2540</f>
        <v/>
      </c>
      <c r="AP2540" s="32">
        <f>INDEX(AP$280:AP$296,$E2540)*$D2540</f>
        <v/>
      </c>
      <c r="AQ2540" s="32">
        <f>INDEX(AQ$280:AQ$296,$E2540)*$D2540</f>
        <v/>
      </c>
      <c r="AR2540" s="32">
        <f>INDEX(AR$280:AR$296,$E2540)*$D2540</f>
        <v/>
      </c>
      <c r="AS2540" s="32">
        <f>INDEX(AS$280:AS$296,$E2540)*$D2540</f>
        <v/>
      </c>
      <c r="AT2540" s="32">
        <f>INDEX(AT$280:AT$296,$E2540)*$D2540</f>
        <v/>
      </c>
      <c r="AU2540" s="32">
        <f>INDEX(AU$280:AU$296,$E2540)*$D2540</f>
        <v/>
      </c>
      <c r="AV2540" s="32">
        <f>INDEX(AV$280:AV$296,$E2540)*$D2540</f>
        <v/>
      </c>
      <c r="AW2540" s="32">
        <f>INDEX(AW$280:AW$296,$E2540)*$D2540</f>
        <v/>
      </c>
      <c r="AX2540" s="32">
        <f>INDEX(AX$280:AX$296,$E2540)*$D2540</f>
        <v/>
      </c>
      <c r="AY2540" s="32">
        <f>INDEX(AY$280:AY$296,$E2540)*$D2540</f>
        <v/>
      </c>
    </row>
    <row r="2541" hidden="1" outlineLevel="2">
      <c r="A2541" s="14" t="inlineStr">
        <is>
          <t>ets</t>
        </is>
      </c>
      <c r="B2541" s="14" t="inlineStr">
        <is>
          <t>die</t>
        </is>
      </c>
      <c r="C2541" s="14" t="inlineStr">
        <is>
          <t>omn</t>
        </is>
      </c>
      <c r="D2541" s="32">
        <f>INDEX(Inputs!$W$5:$W$132,MATCH($B2541&amp;"|"&amp;$C2541,Inputs!$A$5:$A$132,0))</f>
        <v/>
      </c>
      <c r="E2541" s="32">
        <f>INDEX(Inputs!$M$5:$M$132,MATCH($B2541&amp;"|"&amp;$C2541,Inputs!$A$5:$A$132,0))</f>
        <v/>
      </c>
      <c r="F2541" s="36" t="n"/>
      <c r="G2541" s="36" t="n"/>
      <c r="H2541" s="14">
        <f>INDEX(VarLab,MATCH($A2541,VarKey,0))&amp;INDEX(MemLab,MATCH($C2541&amp;"|"&amp;$B2541,MemKey,0))</f>
        <v/>
      </c>
      <c r="I2541" s="14">
        <f>INDEX(VarUnit,MATCH($A2541,VarKey,0))</f>
        <v/>
      </c>
      <c r="J2541" s="14">
        <f>INDEX(VarSrc,MATCH($A2541,VarKey,0))</f>
        <v/>
      </c>
      <c r="K2541" s="11">
        <f>CodePrefix&amp;$A2541&amp;IF($C2541="","","."&amp;$C2541&amp;"."&amp;$B2541)&amp;INDEX(VarEnd,MATCH($A2541,VarKey,0))&amp;K$5</f>
        <v/>
      </c>
      <c r="L2541" s="37">
        <f>INDEX(L$280:L$296,$E2541)*$D2541</f>
        <v/>
      </c>
      <c r="M2541" s="32">
        <f>INDEX(M$280:M$296,$E2541)*$D2541</f>
        <v/>
      </c>
      <c r="N2541" s="32">
        <f>INDEX(N$280:N$296,$E2541)*$D2541</f>
        <v/>
      </c>
      <c r="O2541" s="32">
        <f>INDEX(O$280:O$296,$E2541)*$D2541</f>
        <v/>
      </c>
      <c r="P2541" s="32">
        <f>INDEX(P$280:P$296,$E2541)*$D2541</f>
        <v/>
      </c>
      <c r="Q2541" s="32">
        <f>INDEX(Q$280:Q$296,$E2541)*$D2541</f>
        <v/>
      </c>
      <c r="R2541" s="32">
        <f>INDEX(R$280:R$296,$E2541)*$D2541</f>
        <v/>
      </c>
      <c r="S2541" s="32">
        <f>INDEX(S$280:S$296,$E2541)*$D2541</f>
        <v/>
      </c>
      <c r="T2541" s="32">
        <f>INDEX(T$280:T$296,$E2541)*$D2541</f>
        <v/>
      </c>
      <c r="U2541" s="32">
        <f>INDEX(U$280:U$296,$E2541)*$D2541</f>
        <v/>
      </c>
      <c r="V2541" s="32">
        <f>INDEX(V$280:V$296,$E2541)*$D2541</f>
        <v/>
      </c>
      <c r="W2541" s="32">
        <f>INDEX(W$280:W$296,$E2541)*$D2541</f>
        <v/>
      </c>
      <c r="X2541" s="32">
        <f>INDEX(X$280:X$296,$E2541)*$D2541</f>
        <v/>
      </c>
      <c r="Y2541" s="32">
        <f>INDEX(Y$280:Y$296,$E2541)*$D2541</f>
        <v/>
      </c>
      <c r="Z2541" s="32">
        <f>INDEX(Z$280:Z$296,$E2541)*$D2541</f>
        <v/>
      </c>
      <c r="AA2541" s="32">
        <f>INDEX(AA$280:AA$296,$E2541)*$D2541</f>
        <v/>
      </c>
      <c r="AB2541" s="32">
        <f>INDEX(AB$280:AB$296,$E2541)*$D2541</f>
        <v/>
      </c>
      <c r="AC2541" s="32">
        <f>INDEX(AC$280:AC$296,$E2541)*$D2541</f>
        <v/>
      </c>
      <c r="AD2541" s="32">
        <f>INDEX(AD$280:AD$296,$E2541)*$D2541</f>
        <v/>
      </c>
      <c r="AF2541" s="11">
        <f>CodePrefix&amp;$A2541&amp;IF($C2541="","","."&amp;$C2541&amp;"."&amp;$B2541)&amp;INDEX(VarEnd,MATCH($A2541,VarKey,0))&amp;AF$5</f>
        <v/>
      </c>
      <c r="AG2541" s="37">
        <f>INDEX(AG$280:AG$296,$E2541)*$D2541</f>
        <v/>
      </c>
      <c r="AH2541" s="32">
        <f>INDEX(AH$280:AH$296,$E2541)*$D2541</f>
        <v/>
      </c>
      <c r="AI2541" s="32">
        <f>INDEX(AI$280:AI$296,$E2541)*$D2541</f>
        <v/>
      </c>
      <c r="AJ2541" s="32">
        <f>INDEX(AJ$280:AJ$296,$E2541)*$D2541</f>
        <v/>
      </c>
      <c r="AK2541" s="32">
        <f>INDEX(AK$280:AK$296,$E2541)*$D2541</f>
        <v/>
      </c>
      <c r="AL2541" s="32">
        <f>INDEX(AL$280:AL$296,$E2541)*$D2541</f>
        <v/>
      </c>
      <c r="AM2541" s="32">
        <f>INDEX(AM$280:AM$296,$E2541)*$D2541</f>
        <v/>
      </c>
      <c r="AN2541" s="32">
        <f>INDEX(AN$280:AN$296,$E2541)*$D2541</f>
        <v/>
      </c>
      <c r="AO2541" s="32">
        <f>INDEX(AO$280:AO$296,$E2541)*$D2541</f>
        <v/>
      </c>
      <c r="AP2541" s="32">
        <f>INDEX(AP$280:AP$296,$E2541)*$D2541</f>
        <v/>
      </c>
      <c r="AQ2541" s="32">
        <f>INDEX(AQ$280:AQ$296,$E2541)*$D2541</f>
        <v/>
      </c>
      <c r="AR2541" s="32">
        <f>INDEX(AR$280:AR$296,$E2541)*$D2541</f>
        <v/>
      </c>
      <c r="AS2541" s="32">
        <f>INDEX(AS$280:AS$296,$E2541)*$D2541</f>
        <v/>
      </c>
      <c r="AT2541" s="32">
        <f>INDEX(AT$280:AT$296,$E2541)*$D2541</f>
        <v/>
      </c>
      <c r="AU2541" s="32">
        <f>INDEX(AU$280:AU$296,$E2541)*$D2541</f>
        <v/>
      </c>
      <c r="AV2541" s="32">
        <f>INDEX(AV$280:AV$296,$E2541)*$D2541</f>
        <v/>
      </c>
      <c r="AW2541" s="32">
        <f>INDEX(AW$280:AW$296,$E2541)*$D2541</f>
        <v/>
      </c>
      <c r="AX2541" s="32">
        <f>INDEX(AX$280:AX$296,$E2541)*$D2541</f>
        <v/>
      </c>
      <c r="AY2541" s="32">
        <f>INDEX(AY$280:AY$296,$E2541)*$D2541</f>
        <v/>
      </c>
    </row>
    <row r="2542" hidden="1" outlineLevel="2">
      <c r="A2542" s="14" t="inlineStr">
        <is>
          <t>ets</t>
        </is>
      </c>
      <c r="B2542" s="14" t="inlineStr">
        <is>
          <t>lpg</t>
        </is>
      </c>
      <c r="C2542" s="14" t="inlineStr">
        <is>
          <t>omn</t>
        </is>
      </c>
      <c r="D2542" s="32">
        <f>INDEX(Inputs!$W$5:$W$132,MATCH($B2542&amp;"|"&amp;$C2542,Inputs!$A$5:$A$132,0))</f>
        <v/>
      </c>
      <c r="E2542" s="32">
        <f>INDEX(Inputs!$M$5:$M$132,MATCH($B2542&amp;"|"&amp;$C2542,Inputs!$A$5:$A$132,0))</f>
        <v/>
      </c>
      <c r="F2542" s="36" t="n"/>
      <c r="G2542" s="36" t="n"/>
      <c r="H2542" s="14">
        <f>INDEX(VarLab,MATCH($A2542,VarKey,0))&amp;INDEX(MemLab,MATCH($C2542&amp;"|"&amp;$B2542,MemKey,0))</f>
        <v/>
      </c>
      <c r="I2542" s="14">
        <f>INDEX(VarUnit,MATCH($A2542,VarKey,0))</f>
        <v/>
      </c>
      <c r="J2542" s="14">
        <f>INDEX(VarSrc,MATCH($A2542,VarKey,0))</f>
        <v/>
      </c>
      <c r="K2542" s="11">
        <f>CodePrefix&amp;$A2542&amp;IF($C2542="","","."&amp;$C2542&amp;"."&amp;$B2542)&amp;INDEX(VarEnd,MATCH($A2542,VarKey,0))&amp;K$5</f>
        <v/>
      </c>
      <c r="L2542" s="37">
        <f>INDEX(L$280:L$296,$E2542)*$D2542</f>
        <v/>
      </c>
      <c r="M2542" s="32">
        <f>INDEX(M$280:M$296,$E2542)*$D2542</f>
        <v/>
      </c>
      <c r="N2542" s="32">
        <f>INDEX(N$280:N$296,$E2542)*$D2542</f>
        <v/>
      </c>
      <c r="O2542" s="32">
        <f>INDEX(O$280:O$296,$E2542)*$D2542</f>
        <v/>
      </c>
      <c r="P2542" s="32">
        <f>INDEX(P$280:P$296,$E2542)*$D2542</f>
        <v/>
      </c>
      <c r="Q2542" s="32">
        <f>INDEX(Q$280:Q$296,$E2542)*$D2542</f>
        <v/>
      </c>
      <c r="R2542" s="32">
        <f>INDEX(R$280:R$296,$E2542)*$D2542</f>
        <v/>
      </c>
      <c r="S2542" s="32">
        <f>INDEX(S$280:S$296,$E2542)*$D2542</f>
        <v/>
      </c>
      <c r="T2542" s="32">
        <f>INDEX(T$280:T$296,$E2542)*$D2542</f>
        <v/>
      </c>
      <c r="U2542" s="32">
        <f>INDEX(U$280:U$296,$E2542)*$D2542</f>
        <v/>
      </c>
      <c r="V2542" s="32">
        <f>INDEX(V$280:V$296,$E2542)*$D2542</f>
        <v/>
      </c>
      <c r="W2542" s="32">
        <f>INDEX(W$280:W$296,$E2542)*$D2542</f>
        <v/>
      </c>
      <c r="X2542" s="32">
        <f>INDEX(X$280:X$296,$E2542)*$D2542</f>
        <v/>
      </c>
      <c r="Y2542" s="32">
        <f>INDEX(Y$280:Y$296,$E2542)*$D2542</f>
        <v/>
      </c>
      <c r="Z2542" s="32">
        <f>INDEX(Z$280:Z$296,$E2542)*$D2542</f>
        <v/>
      </c>
      <c r="AA2542" s="32">
        <f>INDEX(AA$280:AA$296,$E2542)*$D2542</f>
        <v/>
      </c>
      <c r="AB2542" s="32">
        <f>INDEX(AB$280:AB$296,$E2542)*$D2542</f>
        <v/>
      </c>
      <c r="AC2542" s="32">
        <f>INDEX(AC$280:AC$296,$E2542)*$D2542</f>
        <v/>
      </c>
      <c r="AD2542" s="32">
        <f>INDEX(AD$280:AD$296,$E2542)*$D2542</f>
        <v/>
      </c>
      <c r="AF2542" s="11">
        <f>CodePrefix&amp;$A2542&amp;IF($C2542="","","."&amp;$C2542&amp;"."&amp;$B2542)&amp;INDEX(VarEnd,MATCH($A2542,VarKey,0))&amp;AF$5</f>
        <v/>
      </c>
      <c r="AG2542" s="37">
        <f>INDEX(AG$280:AG$296,$E2542)*$D2542</f>
        <v/>
      </c>
      <c r="AH2542" s="32">
        <f>INDEX(AH$280:AH$296,$E2542)*$D2542</f>
        <v/>
      </c>
      <c r="AI2542" s="32">
        <f>INDEX(AI$280:AI$296,$E2542)*$D2542</f>
        <v/>
      </c>
      <c r="AJ2542" s="32">
        <f>INDEX(AJ$280:AJ$296,$E2542)*$D2542</f>
        <v/>
      </c>
      <c r="AK2542" s="32">
        <f>INDEX(AK$280:AK$296,$E2542)*$D2542</f>
        <v/>
      </c>
      <c r="AL2542" s="32">
        <f>INDEX(AL$280:AL$296,$E2542)*$D2542</f>
        <v/>
      </c>
      <c r="AM2542" s="32">
        <f>INDEX(AM$280:AM$296,$E2542)*$D2542</f>
        <v/>
      </c>
      <c r="AN2542" s="32">
        <f>INDEX(AN$280:AN$296,$E2542)*$D2542</f>
        <v/>
      </c>
      <c r="AO2542" s="32">
        <f>INDEX(AO$280:AO$296,$E2542)*$D2542</f>
        <v/>
      </c>
      <c r="AP2542" s="32">
        <f>INDEX(AP$280:AP$296,$E2542)*$D2542</f>
        <v/>
      </c>
      <c r="AQ2542" s="32">
        <f>INDEX(AQ$280:AQ$296,$E2542)*$D2542</f>
        <v/>
      </c>
      <c r="AR2542" s="32">
        <f>INDEX(AR$280:AR$296,$E2542)*$D2542</f>
        <v/>
      </c>
      <c r="AS2542" s="32">
        <f>INDEX(AS$280:AS$296,$E2542)*$D2542</f>
        <v/>
      </c>
      <c r="AT2542" s="32">
        <f>INDEX(AT$280:AT$296,$E2542)*$D2542</f>
        <v/>
      </c>
      <c r="AU2542" s="32">
        <f>INDEX(AU$280:AU$296,$E2542)*$D2542</f>
        <v/>
      </c>
      <c r="AV2542" s="32">
        <f>INDEX(AV$280:AV$296,$E2542)*$D2542</f>
        <v/>
      </c>
      <c r="AW2542" s="32">
        <f>INDEX(AW$280:AW$296,$E2542)*$D2542</f>
        <v/>
      </c>
      <c r="AX2542" s="32">
        <f>INDEX(AX$280:AX$296,$E2542)*$D2542</f>
        <v/>
      </c>
      <c r="AY2542" s="32">
        <f>INDEX(AY$280:AY$296,$E2542)*$D2542</f>
        <v/>
      </c>
    </row>
    <row r="2543" hidden="1" outlineLevel="2">
      <c r="A2543" s="14" t="inlineStr">
        <is>
          <t>ets</t>
        </is>
      </c>
      <c r="B2543" s="14" t="inlineStr">
        <is>
          <t>ker</t>
        </is>
      </c>
      <c r="C2543" s="14" t="inlineStr">
        <is>
          <t>omn</t>
        </is>
      </c>
      <c r="D2543" s="32">
        <f>INDEX(Inputs!$W$5:$W$132,MATCH($B2543&amp;"|"&amp;$C2543,Inputs!$A$5:$A$132,0))</f>
        <v/>
      </c>
      <c r="E2543" s="32">
        <f>INDEX(Inputs!$M$5:$M$132,MATCH($B2543&amp;"|"&amp;$C2543,Inputs!$A$5:$A$132,0))</f>
        <v/>
      </c>
      <c r="F2543" s="36" t="n"/>
      <c r="G2543" s="36" t="n"/>
      <c r="H2543" s="14">
        <f>INDEX(VarLab,MATCH($A2543,VarKey,0))&amp;INDEX(MemLab,MATCH($C2543&amp;"|"&amp;$B2543,MemKey,0))</f>
        <v/>
      </c>
      <c r="I2543" s="14">
        <f>INDEX(VarUnit,MATCH($A2543,VarKey,0))</f>
        <v/>
      </c>
      <c r="J2543" s="14">
        <f>INDEX(VarSrc,MATCH($A2543,VarKey,0))</f>
        <v/>
      </c>
      <c r="K2543" s="11">
        <f>CodePrefix&amp;$A2543&amp;IF($C2543="","","."&amp;$C2543&amp;"."&amp;$B2543)&amp;INDEX(VarEnd,MATCH($A2543,VarKey,0))&amp;K$5</f>
        <v/>
      </c>
      <c r="L2543" s="37">
        <f>INDEX(L$280:L$296,$E2543)*$D2543</f>
        <v/>
      </c>
      <c r="M2543" s="32">
        <f>INDEX(M$280:M$296,$E2543)*$D2543</f>
        <v/>
      </c>
      <c r="N2543" s="32">
        <f>INDEX(N$280:N$296,$E2543)*$D2543</f>
        <v/>
      </c>
      <c r="O2543" s="32">
        <f>INDEX(O$280:O$296,$E2543)*$D2543</f>
        <v/>
      </c>
      <c r="P2543" s="32">
        <f>INDEX(P$280:P$296,$E2543)*$D2543</f>
        <v/>
      </c>
      <c r="Q2543" s="32">
        <f>INDEX(Q$280:Q$296,$E2543)*$D2543</f>
        <v/>
      </c>
      <c r="R2543" s="32">
        <f>INDEX(R$280:R$296,$E2543)*$D2543</f>
        <v/>
      </c>
      <c r="S2543" s="32">
        <f>INDEX(S$280:S$296,$E2543)*$D2543</f>
        <v/>
      </c>
      <c r="T2543" s="32">
        <f>INDEX(T$280:T$296,$E2543)*$D2543</f>
        <v/>
      </c>
      <c r="U2543" s="32">
        <f>INDEX(U$280:U$296,$E2543)*$D2543</f>
        <v/>
      </c>
      <c r="V2543" s="32">
        <f>INDEX(V$280:V$296,$E2543)*$D2543</f>
        <v/>
      </c>
      <c r="W2543" s="32">
        <f>INDEX(W$280:W$296,$E2543)*$D2543</f>
        <v/>
      </c>
      <c r="X2543" s="32">
        <f>INDEX(X$280:X$296,$E2543)*$D2543</f>
        <v/>
      </c>
      <c r="Y2543" s="32">
        <f>INDEX(Y$280:Y$296,$E2543)*$D2543</f>
        <v/>
      </c>
      <c r="Z2543" s="32">
        <f>INDEX(Z$280:Z$296,$E2543)*$D2543</f>
        <v/>
      </c>
      <c r="AA2543" s="32">
        <f>INDEX(AA$280:AA$296,$E2543)*$D2543</f>
        <v/>
      </c>
      <c r="AB2543" s="32">
        <f>INDEX(AB$280:AB$296,$E2543)*$D2543</f>
        <v/>
      </c>
      <c r="AC2543" s="32">
        <f>INDEX(AC$280:AC$296,$E2543)*$D2543</f>
        <v/>
      </c>
      <c r="AD2543" s="32">
        <f>INDEX(AD$280:AD$296,$E2543)*$D2543</f>
        <v/>
      </c>
      <c r="AF2543" s="11">
        <f>CodePrefix&amp;$A2543&amp;IF($C2543="","","."&amp;$C2543&amp;"."&amp;$B2543)&amp;INDEX(VarEnd,MATCH($A2543,VarKey,0))&amp;AF$5</f>
        <v/>
      </c>
      <c r="AG2543" s="37">
        <f>INDEX(AG$280:AG$296,$E2543)*$D2543</f>
        <v/>
      </c>
      <c r="AH2543" s="32">
        <f>INDEX(AH$280:AH$296,$E2543)*$D2543</f>
        <v/>
      </c>
      <c r="AI2543" s="32">
        <f>INDEX(AI$280:AI$296,$E2543)*$D2543</f>
        <v/>
      </c>
      <c r="AJ2543" s="32">
        <f>INDEX(AJ$280:AJ$296,$E2543)*$D2543</f>
        <v/>
      </c>
      <c r="AK2543" s="32">
        <f>INDEX(AK$280:AK$296,$E2543)*$D2543</f>
        <v/>
      </c>
      <c r="AL2543" s="32">
        <f>INDEX(AL$280:AL$296,$E2543)*$D2543</f>
        <v/>
      </c>
      <c r="AM2543" s="32">
        <f>INDEX(AM$280:AM$296,$E2543)*$D2543</f>
        <v/>
      </c>
      <c r="AN2543" s="32">
        <f>INDEX(AN$280:AN$296,$E2543)*$D2543</f>
        <v/>
      </c>
      <c r="AO2543" s="32">
        <f>INDEX(AO$280:AO$296,$E2543)*$D2543</f>
        <v/>
      </c>
      <c r="AP2543" s="32">
        <f>INDEX(AP$280:AP$296,$E2543)*$D2543</f>
        <v/>
      </c>
      <c r="AQ2543" s="32">
        <f>INDEX(AQ$280:AQ$296,$E2543)*$D2543</f>
        <v/>
      </c>
      <c r="AR2543" s="32">
        <f>INDEX(AR$280:AR$296,$E2543)*$D2543</f>
        <v/>
      </c>
      <c r="AS2543" s="32">
        <f>INDEX(AS$280:AS$296,$E2543)*$D2543</f>
        <v/>
      </c>
      <c r="AT2543" s="32">
        <f>INDEX(AT$280:AT$296,$E2543)*$D2543</f>
        <v/>
      </c>
      <c r="AU2543" s="32">
        <f>INDEX(AU$280:AU$296,$E2543)*$D2543</f>
        <v/>
      </c>
      <c r="AV2543" s="32">
        <f>INDEX(AV$280:AV$296,$E2543)*$D2543</f>
        <v/>
      </c>
      <c r="AW2543" s="32">
        <f>INDEX(AW$280:AW$296,$E2543)*$D2543</f>
        <v/>
      </c>
      <c r="AX2543" s="32">
        <f>INDEX(AX$280:AX$296,$E2543)*$D2543</f>
        <v/>
      </c>
      <c r="AY2543" s="32">
        <f>INDEX(AY$280:AY$296,$E2543)*$D2543</f>
        <v/>
      </c>
    </row>
    <row r="2544" hidden="1" outlineLevel="2">
      <c r="A2544" s="14" t="inlineStr">
        <is>
          <t>ets</t>
        </is>
      </c>
      <c r="B2544" s="14" t="inlineStr">
        <is>
          <t>oop</t>
        </is>
      </c>
      <c r="C2544" s="14" t="inlineStr">
        <is>
          <t>omn</t>
        </is>
      </c>
      <c r="D2544" s="32">
        <f>INDEX(Inputs!$W$5:$W$132,MATCH($B2544&amp;"|"&amp;$C2544,Inputs!$A$5:$A$132,0))</f>
        <v/>
      </c>
      <c r="E2544" s="32">
        <f>INDEX(Inputs!$M$5:$M$132,MATCH($B2544&amp;"|"&amp;$C2544,Inputs!$A$5:$A$132,0))</f>
        <v/>
      </c>
      <c r="F2544" s="36" t="n"/>
      <c r="G2544" s="36" t="n"/>
      <c r="H2544" s="14">
        <f>INDEX(VarLab,MATCH($A2544,VarKey,0))&amp;INDEX(MemLab,MATCH($C2544&amp;"|"&amp;$B2544,MemKey,0))</f>
        <v/>
      </c>
      <c r="I2544" s="14">
        <f>INDEX(VarUnit,MATCH($A2544,VarKey,0))</f>
        <v/>
      </c>
      <c r="J2544" s="14">
        <f>INDEX(VarSrc,MATCH($A2544,VarKey,0))</f>
        <v/>
      </c>
      <c r="K2544" s="11">
        <f>CodePrefix&amp;$A2544&amp;IF($C2544="","","."&amp;$C2544&amp;"."&amp;$B2544)&amp;INDEX(VarEnd,MATCH($A2544,VarKey,0))&amp;K$5</f>
        <v/>
      </c>
      <c r="L2544" s="37">
        <f>INDEX(L$280:L$296,$E2544)*$D2544</f>
        <v/>
      </c>
      <c r="M2544" s="32">
        <f>INDEX(M$280:M$296,$E2544)*$D2544</f>
        <v/>
      </c>
      <c r="N2544" s="32">
        <f>INDEX(N$280:N$296,$E2544)*$D2544</f>
        <v/>
      </c>
      <c r="O2544" s="32">
        <f>INDEX(O$280:O$296,$E2544)*$D2544</f>
        <v/>
      </c>
      <c r="P2544" s="32">
        <f>INDEX(P$280:P$296,$E2544)*$D2544</f>
        <v/>
      </c>
      <c r="Q2544" s="32">
        <f>INDEX(Q$280:Q$296,$E2544)*$D2544</f>
        <v/>
      </c>
      <c r="R2544" s="32">
        <f>INDEX(R$280:R$296,$E2544)*$D2544</f>
        <v/>
      </c>
      <c r="S2544" s="32">
        <f>INDEX(S$280:S$296,$E2544)*$D2544</f>
        <v/>
      </c>
      <c r="T2544" s="32">
        <f>INDEX(T$280:T$296,$E2544)*$D2544</f>
        <v/>
      </c>
      <c r="U2544" s="32">
        <f>INDEX(U$280:U$296,$E2544)*$D2544</f>
        <v/>
      </c>
      <c r="V2544" s="32">
        <f>INDEX(V$280:V$296,$E2544)*$D2544</f>
        <v/>
      </c>
      <c r="W2544" s="32">
        <f>INDEX(W$280:W$296,$E2544)*$D2544</f>
        <v/>
      </c>
      <c r="X2544" s="32">
        <f>INDEX(X$280:X$296,$E2544)*$D2544</f>
        <v/>
      </c>
      <c r="Y2544" s="32">
        <f>INDEX(Y$280:Y$296,$E2544)*$D2544</f>
        <v/>
      </c>
      <c r="Z2544" s="32">
        <f>INDEX(Z$280:Z$296,$E2544)*$D2544</f>
        <v/>
      </c>
      <c r="AA2544" s="32">
        <f>INDEX(AA$280:AA$296,$E2544)*$D2544</f>
        <v/>
      </c>
      <c r="AB2544" s="32">
        <f>INDEX(AB$280:AB$296,$E2544)*$D2544</f>
        <v/>
      </c>
      <c r="AC2544" s="32">
        <f>INDEX(AC$280:AC$296,$E2544)*$D2544</f>
        <v/>
      </c>
      <c r="AD2544" s="32">
        <f>INDEX(AD$280:AD$296,$E2544)*$D2544</f>
        <v/>
      </c>
      <c r="AF2544" s="11">
        <f>CodePrefix&amp;$A2544&amp;IF($C2544="","","."&amp;$C2544&amp;"."&amp;$B2544)&amp;INDEX(VarEnd,MATCH($A2544,VarKey,0))&amp;AF$5</f>
        <v/>
      </c>
      <c r="AG2544" s="37">
        <f>INDEX(AG$280:AG$296,$E2544)*$D2544</f>
        <v/>
      </c>
      <c r="AH2544" s="32">
        <f>INDEX(AH$280:AH$296,$E2544)*$D2544</f>
        <v/>
      </c>
      <c r="AI2544" s="32">
        <f>INDEX(AI$280:AI$296,$E2544)*$D2544</f>
        <v/>
      </c>
      <c r="AJ2544" s="32">
        <f>INDEX(AJ$280:AJ$296,$E2544)*$D2544</f>
        <v/>
      </c>
      <c r="AK2544" s="32">
        <f>INDEX(AK$280:AK$296,$E2544)*$D2544</f>
        <v/>
      </c>
      <c r="AL2544" s="32">
        <f>INDEX(AL$280:AL$296,$E2544)*$D2544</f>
        <v/>
      </c>
      <c r="AM2544" s="32">
        <f>INDEX(AM$280:AM$296,$E2544)*$D2544</f>
        <v/>
      </c>
      <c r="AN2544" s="32">
        <f>INDEX(AN$280:AN$296,$E2544)*$D2544</f>
        <v/>
      </c>
      <c r="AO2544" s="32">
        <f>INDEX(AO$280:AO$296,$E2544)*$D2544</f>
        <v/>
      </c>
      <c r="AP2544" s="32">
        <f>INDEX(AP$280:AP$296,$E2544)*$D2544</f>
        <v/>
      </c>
      <c r="AQ2544" s="32">
        <f>INDEX(AQ$280:AQ$296,$E2544)*$D2544</f>
        <v/>
      </c>
      <c r="AR2544" s="32">
        <f>INDEX(AR$280:AR$296,$E2544)*$D2544</f>
        <v/>
      </c>
      <c r="AS2544" s="32">
        <f>INDEX(AS$280:AS$296,$E2544)*$D2544</f>
        <v/>
      </c>
      <c r="AT2544" s="32">
        <f>INDEX(AT$280:AT$296,$E2544)*$D2544</f>
        <v/>
      </c>
      <c r="AU2544" s="32">
        <f>INDEX(AU$280:AU$296,$E2544)*$D2544</f>
        <v/>
      </c>
      <c r="AV2544" s="32">
        <f>INDEX(AV$280:AV$296,$E2544)*$D2544</f>
        <v/>
      </c>
      <c r="AW2544" s="32">
        <f>INDEX(AW$280:AW$296,$E2544)*$D2544</f>
        <v/>
      </c>
      <c r="AX2544" s="32">
        <f>INDEX(AX$280:AX$296,$E2544)*$D2544</f>
        <v/>
      </c>
      <c r="AY2544" s="32">
        <f>INDEX(AY$280:AY$296,$E2544)*$D2544</f>
        <v/>
      </c>
    </row>
    <row r="2545" hidden="1" outlineLevel="2">
      <c r="A2545" s="14" t="inlineStr">
        <is>
          <t>ets</t>
        </is>
      </c>
      <c r="B2545" s="14" t="inlineStr">
        <is>
          <t>bio</t>
        </is>
      </c>
      <c r="C2545" s="14" t="inlineStr">
        <is>
          <t>omn</t>
        </is>
      </c>
      <c r="D2545" s="32">
        <f>INDEX(Inputs!$W$5:$W$132,MATCH($B2545&amp;"|"&amp;$C2545,Inputs!$A$5:$A$132,0))</f>
        <v/>
      </c>
      <c r="E2545" s="32">
        <f>INDEX(Inputs!$M$5:$M$132,MATCH($B2545&amp;"|"&amp;$C2545,Inputs!$A$5:$A$132,0))</f>
        <v/>
      </c>
      <c r="F2545" s="36" t="n"/>
      <c r="G2545" s="36" t="n"/>
      <c r="H2545" s="14">
        <f>INDEX(VarLab,MATCH($A2545,VarKey,0))&amp;INDEX(MemLab,MATCH($C2545&amp;"|"&amp;$B2545,MemKey,0))</f>
        <v/>
      </c>
      <c r="I2545" s="14">
        <f>INDEX(VarUnit,MATCH($A2545,VarKey,0))</f>
        <v/>
      </c>
      <c r="J2545" s="14">
        <f>INDEX(VarSrc,MATCH($A2545,VarKey,0))</f>
        <v/>
      </c>
      <c r="K2545" s="11">
        <f>CodePrefix&amp;$A2545&amp;IF($C2545="","","."&amp;$C2545&amp;"."&amp;$B2545)&amp;INDEX(VarEnd,MATCH($A2545,VarKey,0))&amp;K$5</f>
        <v/>
      </c>
      <c r="L2545" s="37">
        <f>INDEX(L$280:L$296,$E2545)*$D2545</f>
        <v/>
      </c>
      <c r="M2545" s="32">
        <f>INDEX(M$280:M$296,$E2545)*$D2545</f>
        <v/>
      </c>
      <c r="N2545" s="32">
        <f>INDEX(N$280:N$296,$E2545)*$D2545</f>
        <v/>
      </c>
      <c r="O2545" s="32">
        <f>INDEX(O$280:O$296,$E2545)*$D2545</f>
        <v/>
      </c>
      <c r="P2545" s="32">
        <f>INDEX(P$280:P$296,$E2545)*$D2545</f>
        <v/>
      </c>
      <c r="Q2545" s="32">
        <f>INDEX(Q$280:Q$296,$E2545)*$D2545</f>
        <v/>
      </c>
      <c r="R2545" s="32">
        <f>INDEX(R$280:R$296,$E2545)*$D2545</f>
        <v/>
      </c>
      <c r="S2545" s="32">
        <f>INDEX(S$280:S$296,$E2545)*$D2545</f>
        <v/>
      </c>
      <c r="T2545" s="32">
        <f>INDEX(T$280:T$296,$E2545)*$D2545</f>
        <v/>
      </c>
      <c r="U2545" s="32">
        <f>INDEX(U$280:U$296,$E2545)*$D2545</f>
        <v/>
      </c>
      <c r="V2545" s="32">
        <f>INDEX(V$280:V$296,$E2545)*$D2545</f>
        <v/>
      </c>
      <c r="W2545" s="32">
        <f>INDEX(W$280:W$296,$E2545)*$D2545</f>
        <v/>
      </c>
      <c r="X2545" s="32">
        <f>INDEX(X$280:X$296,$E2545)*$D2545</f>
        <v/>
      </c>
      <c r="Y2545" s="32">
        <f>INDEX(Y$280:Y$296,$E2545)*$D2545</f>
        <v/>
      </c>
      <c r="Z2545" s="32">
        <f>INDEX(Z$280:Z$296,$E2545)*$D2545</f>
        <v/>
      </c>
      <c r="AA2545" s="32">
        <f>INDEX(AA$280:AA$296,$E2545)*$D2545</f>
        <v/>
      </c>
      <c r="AB2545" s="32">
        <f>INDEX(AB$280:AB$296,$E2545)*$D2545</f>
        <v/>
      </c>
      <c r="AC2545" s="32">
        <f>INDEX(AC$280:AC$296,$E2545)*$D2545</f>
        <v/>
      </c>
      <c r="AD2545" s="32">
        <f>INDEX(AD$280:AD$296,$E2545)*$D2545</f>
        <v/>
      </c>
      <c r="AF2545" s="11">
        <f>CodePrefix&amp;$A2545&amp;IF($C2545="","","."&amp;$C2545&amp;"."&amp;$B2545)&amp;INDEX(VarEnd,MATCH($A2545,VarKey,0))&amp;AF$5</f>
        <v/>
      </c>
      <c r="AG2545" s="37">
        <f>INDEX(AG$280:AG$296,$E2545)*$D2545</f>
        <v/>
      </c>
      <c r="AH2545" s="32">
        <f>INDEX(AH$280:AH$296,$E2545)*$D2545</f>
        <v/>
      </c>
      <c r="AI2545" s="32">
        <f>INDEX(AI$280:AI$296,$E2545)*$D2545</f>
        <v/>
      </c>
      <c r="AJ2545" s="32">
        <f>INDEX(AJ$280:AJ$296,$E2545)*$D2545</f>
        <v/>
      </c>
      <c r="AK2545" s="32">
        <f>INDEX(AK$280:AK$296,$E2545)*$D2545</f>
        <v/>
      </c>
      <c r="AL2545" s="32">
        <f>INDEX(AL$280:AL$296,$E2545)*$D2545</f>
        <v/>
      </c>
      <c r="AM2545" s="32">
        <f>INDEX(AM$280:AM$296,$E2545)*$D2545</f>
        <v/>
      </c>
      <c r="AN2545" s="32">
        <f>INDEX(AN$280:AN$296,$E2545)*$D2545</f>
        <v/>
      </c>
      <c r="AO2545" s="32">
        <f>INDEX(AO$280:AO$296,$E2545)*$D2545</f>
        <v/>
      </c>
      <c r="AP2545" s="32">
        <f>INDEX(AP$280:AP$296,$E2545)*$D2545</f>
        <v/>
      </c>
      <c r="AQ2545" s="32">
        <f>INDEX(AQ$280:AQ$296,$E2545)*$D2545</f>
        <v/>
      </c>
      <c r="AR2545" s="32">
        <f>INDEX(AR$280:AR$296,$E2545)*$D2545</f>
        <v/>
      </c>
      <c r="AS2545" s="32">
        <f>INDEX(AS$280:AS$296,$E2545)*$D2545</f>
        <v/>
      </c>
      <c r="AT2545" s="32">
        <f>INDEX(AT$280:AT$296,$E2545)*$D2545</f>
        <v/>
      </c>
      <c r="AU2545" s="32">
        <f>INDEX(AU$280:AU$296,$E2545)*$D2545</f>
        <v/>
      </c>
      <c r="AV2545" s="32">
        <f>INDEX(AV$280:AV$296,$E2545)*$D2545</f>
        <v/>
      </c>
      <c r="AW2545" s="32">
        <f>INDEX(AW$280:AW$296,$E2545)*$D2545</f>
        <v/>
      </c>
      <c r="AX2545" s="32">
        <f>INDEX(AX$280:AX$296,$E2545)*$D2545</f>
        <v/>
      </c>
      <c r="AY2545" s="32">
        <f>INDEX(AY$280:AY$296,$E2545)*$D2545</f>
        <v/>
      </c>
    </row>
    <row r="2546" hidden="1" outlineLevel="2"/>
    <row r="2547" hidden="1" outlineLevel="2">
      <c r="A2547" s="14" t="inlineStr">
        <is>
          <t>ntx</t>
        </is>
      </c>
      <c r="B2547" s="14" t="inlineStr">
        <is>
          <t>coa</t>
        </is>
      </c>
      <c r="C2547" s="14" t="inlineStr">
        <is>
          <t>omn</t>
        </is>
      </c>
      <c r="D2547" s="32">
        <f>INDEX(Inputs!$N$5:$N$132,MATCH($B2547&amp;"|"&amp;$C2547,Inputs!$A$5:$A$132,0))</f>
        <v/>
      </c>
      <c r="E2547" s="32">
        <f>INDEX(Inputs!$K$5:$K$132,MATCH($B2547&amp;"|"&amp;$C2547,Inputs!$A$5:$A$132,0))</f>
        <v/>
      </c>
      <c r="F2547" s="36" t="n"/>
      <c r="G2547" s="36" t="n"/>
      <c r="H2547" s="14">
        <f>INDEX(VarLab,MATCH($A2547,VarKey,0))&amp;INDEX(MemLab,MATCH($C2547&amp;"|"&amp;$B2547,MemKey,0))</f>
        <v/>
      </c>
      <c r="I2547" s="14">
        <f>INDEX(VarUnit,MATCH($A2547,VarKey,0))</f>
        <v/>
      </c>
      <c r="J2547" s="14">
        <f>INDEX(VarSrc,MATCH($A2547,VarKey,0))</f>
        <v/>
      </c>
      <c r="K2547" s="11">
        <f>CodePrefix&amp;$A2547&amp;IF($C2547="","","."&amp;$C2547&amp;"."&amp;$B2547)&amp;INDEX(VarEnd,MATCH($A2547,VarKey,0))&amp;K$5</f>
        <v/>
      </c>
      <c r="L2547" s="37">
        <f>INDEX(L$80:L$93,$D2547)/$E2547</f>
        <v/>
      </c>
      <c r="M2547" s="32">
        <f>INDEX(M$80:M$93,$D2547)/$E2547</f>
        <v/>
      </c>
      <c r="N2547" s="32">
        <f>INDEX(N$80:N$93,$D2547)/$E2547</f>
        <v/>
      </c>
      <c r="O2547" s="32">
        <f>INDEX(O$80:O$93,$D2547)/$E2547</f>
        <v/>
      </c>
      <c r="P2547" s="32">
        <f>INDEX(P$80:P$93,$D2547)/$E2547</f>
        <v/>
      </c>
      <c r="Q2547" s="32">
        <f>INDEX(Q$80:Q$93,$D2547)/$E2547</f>
        <v/>
      </c>
      <c r="R2547" s="32">
        <f>INDEX(R$80:R$93,$D2547)/$E2547</f>
        <v/>
      </c>
      <c r="S2547" s="32">
        <f>INDEX(S$80:S$93,$D2547)/$E2547</f>
        <v/>
      </c>
      <c r="T2547" s="32">
        <f>INDEX(T$80:T$93,$D2547)/$E2547</f>
        <v/>
      </c>
      <c r="U2547" s="32">
        <f>INDEX(U$80:U$93,$D2547)/$E2547</f>
        <v/>
      </c>
      <c r="V2547" s="32">
        <f>INDEX(V$80:V$93,$D2547)/$E2547</f>
        <v/>
      </c>
      <c r="W2547" s="32">
        <f>INDEX(W$80:W$93,$D2547)/$E2547</f>
        <v/>
      </c>
      <c r="X2547" s="32">
        <f>INDEX(X$80:X$93,$D2547)/$E2547</f>
        <v/>
      </c>
      <c r="Y2547" s="32">
        <f>INDEX(Y$80:Y$93,$D2547)/$E2547</f>
        <v/>
      </c>
      <c r="Z2547" s="32">
        <f>INDEX(Z$80:Z$93,$D2547)/$E2547</f>
        <v/>
      </c>
      <c r="AA2547" s="32">
        <f>INDEX(AA$80:AA$93,$D2547)/$E2547</f>
        <v/>
      </c>
      <c r="AB2547" s="32">
        <f>INDEX(AB$80:AB$93,$D2547)/$E2547</f>
        <v/>
      </c>
      <c r="AC2547" s="32">
        <f>INDEX(AC$80:AC$93,$D2547)/$E2547</f>
        <v/>
      </c>
      <c r="AD2547" s="32">
        <f>INDEX(AD$80:AD$93,$D2547)/$E2547</f>
        <v/>
      </c>
      <c r="AF2547" s="11">
        <f>CodePrefix&amp;$A2547&amp;IF($C2547="","","."&amp;$C2547&amp;"."&amp;$B2547)&amp;INDEX(VarEnd,MATCH($A2547,VarKey,0))&amp;AF$5</f>
        <v/>
      </c>
      <c r="AG2547" s="37">
        <f>INDEX(AG$80:AG$93,$D2547)/$E2547</f>
        <v/>
      </c>
      <c r="AH2547" s="32">
        <f>INDEX(AH$80:AH$93,$D2547)/$E2547</f>
        <v/>
      </c>
      <c r="AI2547" s="32">
        <f>INDEX(AI$80:AI$93,$D2547)/$E2547</f>
        <v/>
      </c>
      <c r="AJ2547" s="32">
        <f>INDEX(AJ$80:AJ$93,$D2547)/$E2547</f>
        <v/>
      </c>
      <c r="AK2547" s="32">
        <f>INDEX(AK$80:AK$93,$D2547)/$E2547</f>
        <v/>
      </c>
      <c r="AL2547" s="32">
        <f>INDEX(AL$80:AL$93,$D2547)/$E2547</f>
        <v/>
      </c>
      <c r="AM2547" s="32">
        <f>INDEX(AM$80:AM$93,$D2547)/$E2547</f>
        <v/>
      </c>
      <c r="AN2547" s="32">
        <f>INDEX(AN$80:AN$93,$D2547)/$E2547</f>
        <v/>
      </c>
      <c r="AO2547" s="32">
        <f>INDEX(AO$80:AO$93,$D2547)/$E2547</f>
        <v/>
      </c>
      <c r="AP2547" s="32">
        <f>INDEX(AP$80:AP$93,$D2547)/$E2547</f>
        <v/>
      </c>
      <c r="AQ2547" s="32">
        <f>INDEX(AQ$80:AQ$93,$D2547)/$E2547</f>
        <v/>
      </c>
      <c r="AR2547" s="32">
        <f>INDEX(AR$80:AR$93,$D2547)/$E2547</f>
        <v/>
      </c>
      <c r="AS2547" s="32">
        <f>INDEX(AS$80:AS$93,$D2547)/$E2547</f>
        <v/>
      </c>
      <c r="AT2547" s="32">
        <f>INDEX(AT$80:AT$93,$D2547)/$E2547</f>
        <v/>
      </c>
      <c r="AU2547" s="32">
        <f>INDEX(AU$80:AU$93,$D2547)/$E2547</f>
        <v/>
      </c>
      <c r="AV2547" s="32">
        <f>INDEX(AV$80:AV$93,$D2547)/$E2547</f>
        <v/>
      </c>
      <c r="AW2547" s="32">
        <f>INDEX(AW$80:AW$93,$D2547)/$E2547</f>
        <v/>
      </c>
      <c r="AX2547" s="32">
        <f>INDEX(AX$80:AX$93,$D2547)/$E2547</f>
        <v/>
      </c>
      <c r="AY2547" s="32">
        <f>INDEX(AY$80:AY$93,$D2547)/$E2547</f>
        <v/>
      </c>
    </row>
    <row r="2548" hidden="1" outlineLevel="2">
      <c r="A2548" s="14" t="inlineStr">
        <is>
          <t>ntx</t>
        </is>
      </c>
      <c r="B2548" s="14" t="inlineStr">
        <is>
          <t>nga</t>
        </is>
      </c>
      <c r="C2548" s="14" t="inlineStr">
        <is>
          <t>omn</t>
        </is>
      </c>
      <c r="D2548" s="32">
        <f>INDEX(Inputs!$N$5:$N$132,MATCH($B2548&amp;"|"&amp;$C2548,Inputs!$A$5:$A$132,0))</f>
        <v/>
      </c>
      <c r="E2548" s="32">
        <f>INDEX(Inputs!$K$5:$K$132,MATCH($B2548&amp;"|"&amp;$C2548,Inputs!$A$5:$A$132,0))</f>
        <v/>
      </c>
      <c r="F2548" s="36" t="n"/>
      <c r="G2548" s="36" t="n"/>
      <c r="H2548" s="14">
        <f>INDEX(VarLab,MATCH($A2548,VarKey,0))&amp;INDEX(MemLab,MATCH($C2548&amp;"|"&amp;$B2548,MemKey,0))</f>
        <v/>
      </c>
      <c r="I2548" s="14">
        <f>INDEX(VarUnit,MATCH($A2548,VarKey,0))</f>
        <v/>
      </c>
      <c r="J2548" s="14">
        <f>INDEX(VarSrc,MATCH($A2548,VarKey,0))</f>
        <v/>
      </c>
      <c r="K2548" s="11">
        <f>CodePrefix&amp;$A2548&amp;IF($C2548="","","."&amp;$C2548&amp;"."&amp;$B2548)&amp;INDEX(VarEnd,MATCH($A2548,VarKey,0))&amp;K$5</f>
        <v/>
      </c>
      <c r="L2548" s="37">
        <f>INDEX(L$80:L$93,$D2548)/$E2548</f>
        <v/>
      </c>
      <c r="M2548" s="32">
        <f>INDEX(M$80:M$93,$D2548)/$E2548</f>
        <v/>
      </c>
      <c r="N2548" s="32">
        <f>INDEX(N$80:N$93,$D2548)/$E2548</f>
        <v/>
      </c>
      <c r="O2548" s="32">
        <f>INDEX(O$80:O$93,$D2548)/$E2548</f>
        <v/>
      </c>
      <c r="P2548" s="32">
        <f>INDEX(P$80:P$93,$D2548)/$E2548</f>
        <v/>
      </c>
      <c r="Q2548" s="32">
        <f>INDEX(Q$80:Q$93,$D2548)/$E2548</f>
        <v/>
      </c>
      <c r="R2548" s="32">
        <f>INDEX(R$80:R$93,$D2548)/$E2548</f>
        <v/>
      </c>
      <c r="S2548" s="32">
        <f>INDEX(S$80:S$93,$D2548)/$E2548</f>
        <v/>
      </c>
      <c r="T2548" s="32">
        <f>INDEX(T$80:T$93,$D2548)/$E2548</f>
        <v/>
      </c>
      <c r="U2548" s="32">
        <f>INDEX(U$80:U$93,$D2548)/$E2548</f>
        <v/>
      </c>
      <c r="V2548" s="32">
        <f>INDEX(V$80:V$93,$D2548)/$E2548</f>
        <v/>
      </c>
      <c r="W2548" s="32">
        <f>INDEX(W$80:W$93,$D2548)/$E2548</f>
        <v/>
      </c>
      <c r="X2548" s="32">
        <f>INDEX(X$80:X$93,$D2548)/$E2548</f>
        <v/>
      </c>
      <c r="Y2548" s="32">
        <f>INDEX(Y$80:Y$93,$D2548)/$E2548</f>
        <v/>
      </c>
      <c r="Z2548" s="32">
        <f>INDEX(Z$80:Z$93,$D2548)/$E2548</f>
        <v/>
      </c>
      <c r="AA2548" s="32">
        <f>INDEX(AA$80:AA$93,$D2548)/$E2548</f>
        <v/>
      </c>
      <c r="AB2548" s="32">
        <f>INDEX(AB$80:AB$93,$D2548)/$E2548</f>
        <v/>
      </c>
      <c r="AC2548" s="32">
        <f>INDEX(AC$80:AC$93,$D2548)/$E2548</f>
        <v/>
      </c>
      <c r="AD2548" s="32">
        <f>INDEX(AD$80:AD$93,$D2548)/$E2548</f>
        <v/>
      </c>
      <c r="AF2548" s="11">
        <f>CodePrefix&amp;$A2548&amp;IF($C2548="","","."&amp;$C2548&amp;"."&amp;$B2548)&amp;INDEX(VarEnd,MATCH($A2548,VarKey,0))&amp;AF$5</f>
        <v/>
      </c>
      <c r="AG2548" s="37">
        <f>INDEX(AG$80:AG$93,$D2548)/$E2548</f>
        <v/>
      </c>
      <c r="AH2548" s="32">
        <f>INDEX(AH$80:AH$93,$D2548)/$E2548</f>
        <v/>
      </c>
      <c r="AI2548" s="32">
        <f>INDEX(AI$80:AI$93,$D2548)/$E2548</f>
        <v/>
      </c>
      <c r="AJ2548" s="32">
        <f>INDEX(AJ$80:AJ$93,$D2548)/$E2548</f>
        <v/>
      </c>
      <c r="AK2548" s="32">
        <f>INDEX(AK$80:AK$93,$D2548)/$E2548</f>
        <v/>
      </c>
      <c r="AL2548" s="32">
        <f>INDEX(AL$80:AL$93,$D2548)/$E2548</f>
        <v/>
      </c>
      <c r="AM2548" s="32">
        <f>INDEX(AM$80:AM$93,$D2548)/$E2548</f>
        <v/>
      </c>
      <c r="AN2548" s="32">
        <f>INDEX(AN$80:AN$93,$D2548)/$E2548</f>
        <v/>
      </c>
      <c r="AO2548" s="32">
        <f>INDEX(AO$80:AO$93,$D2548)/$E2548</f>
        <v/>
      </c>
      <c r="AP2548" s="32">
        <f>INDEX(AP$80:AP$93,$D2548)/$E2548</f>
        <v/>
      </c>
      <c r="AQ2548" s="32">
        <f>INDEX(AQ$80:AQ$93,$D2548)/$E2548</f>
        <v/>
      </c>
      <c r="AR2548" s="32">
        <f>INDEX(AR$80:AR$93,$D2548)/$E2548</f>
        <v/>
      </c>
      <c r="AS2548" s="32">
        <f>INDEX(AS$80:AS$93,$D2548)/$E2548</f>
        <v/>
      </c>
      <c r="AT2548" s="32">
        <f>INDEX(AT$80:AT$93,$D2548)/$E2548</f>
        <v/>
      </c>
      <c r="AU2548" s="32">
        <f>INDEX(AU$80:AU$93,$D2548)/$E2548</f>
        <v/>
      </c>
      <c r="AV2548" s="32">
        <f>INDEX(AV$80:AV$93,$D2548)/$E2548</f>
        <v/>
      </c>
      <c r="AW2548" s="32">
        <f>INDEX(AW$80:AW$93,$D2548)/$E2548</f>
        <v/>
      </c>
      <c r="AX2548" s="32">
        <f>INDEX(AX$80:AX$93,$D2548)/$E2548</f>
        <v/>
      </c>
      <c r="AY2548" s="32">
        <f>INDEX(AY$80:AY$93,$D2548)/$E2548</f>
        <v/>
      </c>
    </row>
    <row r="2549" hidden="1" outlineLevel="2">
      <c r="A2549" s="14" t="inlineStr">
        <is>
          <t>ntx</t>
        </is>
      </c>
      <c r="B2549" s="14" t="inlineStr">
        <is>
          <t>gso</t>
        </is>
      </c>
      <c r="C2549" s="14" t="inlineStr">
        <is>
          <t>omn</t>
        </is>
      </c>
      <c r="D2549" s="32">
        <f>INDEX(Inputs!$N$5:$N$132,MATCH($B2549&amp;"|"&amp;$C2549,Inputs!$A$5:$A$132,0))</f>
        <v/>
      </c>
      <c r="E2549" s="32">
        <f>INDEX(Inputs!$K$5:$K$132,MATCH($B2549&amp;"|"&amp;$C2549,Inputs!$A$5:$A$132,0))</f>
        <v/>
      </c>
      <c r="F2549" s="36" t="n"/>
      <c r="G2549" s="36" t="n"/>
      <c r="H2549" s="14">
        <f>INDEX(VarLab,MATCH($A2549,VarKey,0))&amp;INDEX(MemLab,MATCH($C2549&amp;"|"&amp;$B2549,MemKey,0))</f>
        <v/>
      </c>
      <c r="I2549" s="14">
        <f>INDEX(VarUnit,MATCH($A2549,VarKey,0))</f>
        <v/>
      </c>
      <c r="J2549" s="14">
        <f>INDEX(VarSrc,MATCH($A2549,VarKey,0))</f>
        <v/>
      </c>
      <c r="K2549" s="11">
        <f>CodePrefix&amp;$A2549&amp;IF($C2549="","","."&amp;$C2549&amp;"."&amp;$B2549)&amp;INDEX(VarEnd,MATCH($A2549,VarKey,0))&amp;K$5</f>
        <v/>
      </c>
      <c r="L2549" s="37">
        <f>INDEX(L$80:L$93,$D2549)/$E2549</f>
        <v/>
      </c>
      <c r="M2549" s="32">
        <f>INDEX(M$80:M$93,$D2549)/$E2549</f>
        <v/>
      </c>
      <c r="N2549" s="32">
        <f>INDEX(N$80:N$93,$D2549)/$E2549</f>
        <v/>
      </c>
      <c r="O2549" s="32">
        <f>INDEX(O$80:O$93,$D2549)/$E2549</f>
        <v/>
      </c>
      <c r="P2549" s="32">
        <f>INDEX(P$80:P$93,$D2549)/$E2549</f>
        <v/>
      </c>
      <c r="Q2549" s="32">
        <f>INDEX(Q$80:Q$93,$D2549)/$E2549</f>
        <v/>
      </c>
      <c r="R2549" s="32">
        <f>INDEX(R$80:R$93,$D2549)/$E2549</f>
        <v/>
      </c>
      <c r="S2549" s="32">
        <f>INDEX(S$80:S$93,$D2549)/$E2549</f>
        <v/>
      </c>
      <c r="T2549" s="32">
        <f>INDEX(T$80:T$93,$D2549)/$E2549</f>
        <v/>
      </c>
      <c r="U2549" s="32">
        <f>INDEX(U$80:U$93,$D2549)/$E2549</f>
        <v/>
      </c>
      <c r="V2549" s="32">
        <f>INDEX(V$80:V$93,$D2549)/$E2549</f>
        <v/>
      </c>
      <c r="W2549" s="32">
        <f>INDEX(W$80:W$93,$D2549)/$E2549</f>
        <v/>
      </c>
      <c r="X2549" s="32">
        <f>INDEX(X$80:X$93,$D2549)/$E2549</f>
        <v/>
      </c>
      <c r="Y2549" s="32">
        <f>INDEX(Y$80:Y$93,$D2549)/$E2549</f>
        <v/>
      </c>
      <c r="Z2549" s="32">
        <f>INDEX(Z$80:Z$93,$D2549)/$E2549</f>
        <v/>
      </c>
      <c r="AA2549" s="32">
        <f>INDEX(AA$80:AA$93,$D2549)/$E2549</f>
        <v/>
      </c>
      <c r="AB2549" s="32">
        <f>INDEX(AB$80:AB$93,$D2549)/$E2549</f>
        <v/>
      </c>
      <c r="AC2549" s="32">
        <f>INDEX(AC$80:AC$93,$D2549)/$E2549</f>
        <v/>
      </c>
      <c r="AD2549" s="32">
        <f>INDEX(AD$80:AD$93,$D2549)/$E2549</f>
        <v/>
      </c>
      <c r="AF2549" s="11">
        <f>CodePrefix&amp;$A2549&amp;IF($C2549="","","."&amp;$C2549&amp;"."&amp;$B2549)&amp;INDEX(VarEnd,MATCH($A2549,VarKey,0))&amp;AF$5</f>
        <v/>
      </c>
      <c r="AG2549" s="37">
        <f>INDEX(AG$80:AG$93,$D2549)/$E2549</f>
        <v/>
      </c>
      <c r="AH2549" s="32">
        <f>INDEX(AH$80:AH$93,$D2549)/$E2549</f>
        <v/>
      </c>
      <c r="AI2549" s="32">
        <f>INDEX(AI$80:AI$93,$D2549)/$E2549</f>
        <v/>
      </c>
      <c r="AJ2549" s="32">
        <f>INDEX(AJ$80:AJ$93,$D2549)/$E2549</f>
        <v/>
      </c>
      <c r="AK2549" s="32">
        <f>INDEX(AK$80:AK$93,$D2549)/$E2549</f>
        <v/>
      </c>
      <c r="AL2549" s="32">
        <f>INDEX(AL$80:AL$93,$D2549)/$E2549</f>
        <v/>
      </c>
      <c r="AM2549" s="32">
        <f>INDEX(AM$80:AM$93,$D2549)/$E2549</f>
        <v/>
      </c>
      <c r="AN2549" s="32">
        <f>INDEX(AN$80:AN$93,$D2549)/$E2549</f>
        <v/>
      </c>
      <c r="AO2549" s="32">
        <f>INDEX(AO$80:AO$93,$D2549)/$E2549</f>
        <v/>
      </c>
      <c r="AP2549" s="32">
        <f>INDEX(AP$80:AP$93,$D2549)/$E2549</f>
        <v/>
      </c>
      <c r="AQ2549" s="32">
        <f>INDEX(AQ$80:AQ$93,$D2549)/$E2549</f>
        <v/>
      </c>
      <c r="AR2549" s="32">
        <f>INDEX(AR$80:AR$93,$D2549)/$E2549</f>
        <v/>
      </c>
      <c r="AS2549" s="32">
        <f>INDEX(AS$80:AS$93,$D2549)/$E2549</f>
        <v/>
      </c>
      <c r="AT2549" s="32">
        <f>INDEX(AT$80:AT$93,$D2549)/$E2549</f>
        <v/>
      </c>
      <c r="AU2549" s="32">
        <f>INDEX(AU$80:AU$93,$D2549)/$E2549</f>
        <v/>
      </c>
      <c r="AV2549" s="32">
        <f>INDEX(AV$80:AV$93,$D2549)/$E2549</f>
        <v/>
      </c>
      <c r="AW2549" s="32">
        <f>INDEX(AW$80:AW$93,$D2549)/$E2549</f>
        <v/>
      </c>
      <c r="AX2549" s="32">
        <f>INDEX(AX$80:AX$93,$D2549)/$E2549</f>
        <v/>
      </c>
      <c r="AY2549" s="32">
        <f>INDEX(AY$80:AY$93,$D2549)/$E2549</f>
        <v/>
      </c>
    </row>
    <row r="2550" hidden="1" outlineLevel="2">
      <c r="A2550" s="14" t="inlineStr">
        <is>
          <t>ntx</t>
        </is>
      </c>
      <c r="B2550" s="14" t="inlineStr">
        <is>
          <t>die</t>
        </is>
      </c>
      <c r="C2550" s="14" t="inlineStr">
        <is>
          <t>omn</t>
        </is>
      </c>
      <c r="D2550" s="32">
        <f>INDEX(Inputs!$N$5:$N$132,MATCH($B2550&amp;"|"&amp;$C2550,Inputs!$A$5:$A$132,0))</f>
        <v/>
      </c>
      <c r="E2550" s="32">
        <f>INDEX(Inputs!$K$5:$K$132,MATCH($B2550&amp;"|"&amp;$C2550,Inputs!$A$5:$A$132,0))</f>
        <v/>
      </c>
      <c r="F2550" s="36" t="n"/>
      <c r="G2550" s="36" t="n"/>
      <c r="H2550" s="14">
        <f>INDEX(VarLab,MATCH($A2550,VarKey,0))&amp;INDEX(MemLab,MATCH($C2550&amp;"|"&amp;$B2550,MemKey,0))</f>
        <v/>
      </c>
      <c r="I2550" s="14">
        <f>INDEX(VarUnit,MATCH($A2550,VarKey,0))</f>
        <v/>
      </c>
      <c r="J2550" s="14">
        <f>INDEX(VarSrc,MATCH($A2550,VarKey,0))</f>
        <v/>
      </c>
      <c r="K2550" s="11">
        <f>CodePrefix&amp;$A2550&amp;IF($C2550="","","."&amp;$C2550&amp;"."&amp;$B2550)&amp;INDEX(VarEnd,MATCH($A2550,VarKey,0))&amp;K$5</f>
        <v/>
      </c>
      <c r="L2550" s="37">
        <f>INDEX(L$80:L$93,$D2550)/$E2550</f>
        <v/>
      </c>
      <c r="M2550" s="32">
        <f>INDEX(M$80:M$93,$D2550)/$E2550</f>
        <v/>
      </c>
      <c r="N2550" s="32">
        <f>INDEX(N$80:N$93,$D2550)/$E2550</f>
        <v/>
      </c>
      <c r="O2550" s="32">
        <f>INDEX(O$80:O$93,$D2550)/$E2550</f>
        <v/>
      </c>
      <c r="P2550" s="32">
        <f>INDEX(P$80:P$93,$D2550)/$E2550</f>
        <v/>
      </c>
      <c r="Q2550" s="32">
        <f>INDEX(Q$80:Q$93,$D2550)/$E2550</f>
        <v/>
      </c>
      <c r="R2550" s="32">
        <f>INDEX(R$80:R$93,$D2550)/$E2550</f>
        <v/>
      </c>
      <c r="S2550" s="32">
        <f>INDEX(S$80:S$93,$D2550)/$E2550</f>
        <v/>
      </c>
      <c r="T2550" s="32">
        <f>INDEX(T$80:T$93,$D2550)/$E2550</f>
        <v/>
      </c>
      <c r="U2550" s="32">
        <f>INDEX(U$80:U$93,$D2550)/$E2550</f>
        <v/>
      </c>
      <c r="V2550" s="32">
        <f>INDEX(V$80:V$93,$D2550)/$E2550</f>
        <v/>
      </c>
      <c r="W2550" s="32">
        <f>INDEX(W$80:W$93,$D2550)/$E2550</f>
        <v/>
      </c>
      <c r="X2550" s="32">
        <f>INDEX(X$80:X$93,$D2550)/$E2550</f>
        <v/>
      </c>
      <c r="Y2550" s="32">
        <f>INDEX(Y$80:Y$93,$D2550)/$E2550</f>
        <v/>
      </c>
      <c r="Z2550" s="32">
        <f>INDEX(Z$80:Z$93,$D2550)/$E2550</f>
        <v/>
      </c>
      <c r="AA2550" s="32">
        <f>INDEX(AA$80:AA$93,$D2550)/$E2550</f>
        <v/>
      </c>
      <c r="AB2550" s="32">
        <f>INDEX(AB$80:AB$93,$D2550)/$E2550</f>
        <v/>
      </c>
      <c r="AC2550" s="32">
        <f>INDEX(AC$80:AC$93,$D2550)/$E2550</f>
        <v/>
      </c>
      <c r="AD2550" s="32">
        <f>INDEX(AD$80:AD$93,$D2550)/$E2550</f>
        <v/>
      </c>
      <c r="AF2550" s="11">
        <f>CodePrefix&amp;$A2550&amp;IF($C2550="","","."&amp;$C2550&amp;"."&amp;$B2550)&amp;INDEX(VarEnd,MATCH($A2550,VarKey,0))&amp;AF$5</f>
        <v/>
      </c>
      <c r="AG2550" s="37">
        <f>INDEX(AG$80:AG$93,$D2550)/$E2550</f>
        <v/>
      </c>
      <c r="AH2550" s="32">
        <f>INDEX(AH$80:AH$93,$D2550)/$E2550</f>
        <v/>
      </c>
      <c r="AI2550" s="32">
        <f>INDEX(AI$80:AI$93,$D2550)/$E2550</f>
        <v/>
      </c>
      <c r="AJ2550" s="32">
        <f>INDEX(AJ$80:AJ$93,$D2550)/$E2550</f>
        <v/>
      </c>
      <c r="AK2550" s="32">
        <f>INDEX(AK$80:AK$93,$D2550)/$E2550</f>
        <v/>
      </c>
      <c r="AL2550" s="32">
        <f>INDEX(AL$80:AL$93,$D2550)/$E2550</f>
        <v/>
      </c>
      <c r="AM2550" s="32">
        <f>INDEX(AM$80:AM$93,$D2550)/$E2550</f>
        <v/>
      </c>
      <c r="AN2550" s="32">
        <f>INDEX(AN$80:AN$93,$D2550)/$E2550</f>
        <v/>
      </c>
      <c r="AO2550" s="32">
        <f>INDEX(AO$80:AO$93,$D2550)/$E2550</f>
        <v/>
      </c>
      <c r="AP2550" s="32">
        <f>INDEX(AP$80:AP$93,$D2550)/$E2550</f>
        <v/>
      </c>
      <c r="AQ2550" s="32">
        <f>INDEX(AQ$80:AQ$93,$D2550)/$E2550</f>
        <v/>
      </c>
      <c r="AR2550" s="32">
        <f>INDEX(AR$80:AR$93,$D2550)/$E2550</f>
        <v/>
      </c>
      <c r="AS2550" s="32">
        <f>INDEX(AS$80:AS$93,$D2550)/$E2550</f>
        <v/>
      </c>
      <c r="AT2550" s="32">
        <f>INDEX(AT$80:AT$93,$D2550)/$E2550</f>
        <v/>
      </c>
      <c r="AU2550" s="32">
        <f>INDEX(AU$80:AU$93,$D2550)/$E2550</f>
        <v/>
      </c>
      <c r="AV2550" s="32">
        <f>INDEX(AV$80:AV$93,$D2550)/$E2550</f>
        <v/>
      </c>
      <c r="AW2550" s="32">
        <f>INDEX(AW$80:AW$93,$D2550)/$E2550</f>
        <v/>
      </c>
      <c r="AX2550" s="32">
        <f>INDEX(AX$80:AX$93,$D2550)/$E2550</f>
        <v/>
      </c>
      <c r="AY2550" s="32">
        <f>INDEX(AY$80:AY$93,$D2550)/$E2550</f>
        <v/>
      </c>
    </row>
    <row r="2551" hidden="1" outlineLevel="2">
      <c r="A2551" s="14" t="inlineStr">
        <is>
          <t>ntx</t>
        </is>
      </c>
      <c r="B2551" s="14" t="inlineStr">
        <is>
          <t>lpg</t>
        </is>
      </c>
      <c r="C2551" s="14" t="inlineStr">
        <is>
          <t>omn</t>
        </is>
      </c>
      <c r="D2551" s="32">
        <f>INDEX(Inputs!$N$5:$N$132,MATCH($B2551&amp;"|"&amp;$C2551,Inputs!$A$5:$A$132,0))</f>
        <v/>
      </c>
      <c r="E2551" s="32">
        <f>INDEX(Inputs!$K$5:$K$132,MATCH($B2551&amp;"|"&amp;$C2551,Inputs!$A$5:$A$132,0))</f>
        <v/>
      </c>
      <c r="F2551" s="36" t="n"/>
      <c r="G2551" s="36" t="n"/>
      <c r="H2551" s="14">
        <f>INDEX(VarLab,MATCH($A2551,VarKey,0))&amp;INDEX(MemLab,MATCH($C2551&amp;"|"&amp;$B2551,MemKey,0))</f>
        <v/>
      </c>
      <c r="I2551" s="14">
        <f>INDEX(VarUnit,MATCH($A2551,VarKey,0))</f>
        <v/>
      </c>
      <c r="J2551" s="14">
        <f>INDEX(VarSrc,MATCH($A2551,VarKey,0))</f>
        <v/>
      </c>
      <c r="K2551" s="11">
        <f>CodePrefix&amp;$A2551&amp;IF($C2551="","","."&amp;$C2551&amp;"."&amp;$B2551)&amp;INDEX(VarEnd,MATCH($A2551,VarKey,0))&amp;K$5</f>
        <v/>
      </c>
      <c r="L2551" s="37">
        <f>INDEX(L$80:L$93,$D2551)/$E2551</f>
        <v/>
      </c>
      <c r="M2551" s="32">
        <f>INDEX(M$80:M$93,$D2551)/$E2551</f>
        <v/>
      </c>
      <c r="N2551" s="32">
        <f>INDEX(N$80:N$93,$D2551)/$E2551</f>
        <v/>
      </c>
      <c r="O2551" s="32">
        <f>INDEX(O$80:O$93,$D2551)/$E2551</f>
        <v/>
      </c>
      <c r="P2551" s="32">
        <f>INDEX(P$80:P$93,$D2551)/$E2551</f>
        <v/>
      </c>
      <c r="Q2551" s="32">
        <f>INDEX(Q$80:Q$93,$D2551)/$E2551</f>
        <v/>
      </c>
      <c r="R2551" s="32">
        <f>INDEX(R$80:R$93,$D2551)/$E2551</f>
        <v/>
      </c>
      <c r="S2551" s="32">
        <f>INDEX(S$80:S$93,$D2551)/$E2551</f>
        <v/>
      </c>
      <c r="T2551" s="32">
        <f>INDEX(T$80:T$93,$D2551)/$E2551</f>
        <v/>
      </c>
      <c r="U2551" s="32">
        <f>INDEX(U$80:U$93,$D2551)/$E2551</f>
        <v/>
      </c>
      <c r="V2551" s="32">
        <f>INDEX(V$80:V$93,$D2551)/$E2551</f>
        <v/>
      </c>
      <c r="W2551" s="32">
        <f>INDEX(W$80:W$93,$D2551)/$E2551</f>
        <v/>
      </c>
      <c r="X2551" s="32">
        <f>INDEX(X$80:X$93,$D2551)/$E2551</f>
        <v/>
      </c>
      <c r="Y2551" s="32">
        <f>INDEX(Y$80:Y$93,$D2551)/$E2551</f>
        <v/>
      </c>
      <c r="Z2551" s="32">
        <f>INDEX(Z$80:Z$93,$D2551)/$E2551</f>
        <v/>
      </c>
      <c r="AA2551" s="32">
        <f>INDEX(AA$80:AA$93,$D2551)/$E2551</f>
        <v/>
      </c>
      <c r="AB2551" s="32">
        <f>INDEX(AB$80:AB$93,$D2551)/$E2551</f>
        <v/>
      </c>
      <c r="AC2551" s="32">
        <f>INDEX(AC$80:AC$93,$D2551)/$E2551</f>
        <v/>
      </c>
      <c r="AD2551" s="32">
        <f>INDEX(AD$80:AD$93,$D2551)/$E2551</f>
        <v/>
      </c>
      <c r="AF2551" s="11">
        <f>CodePrefix&amp;$A2551&amp;IF($C2551="","","."&amp;$C2551&amp;"."&amp;$B2551)&amp;INDEX(VarEnd,MATCH($A2551,VarKey,0))&amp;AF$5</f>
        <v/>
      </c>
      <c r="AG2551" s="37">
        <f>INDEX(AG$80:AG$93,$D2551)/$E2551</f>
        <v/>
      </c>
      <c r="AH2551" s="32">
        <f>INDEX(AH$80:AH$93,$D2551)/$E2551</f>
        <v/>
      </c>
      <c r="AI2551" s="32">
        <f>INDEX(AI$80:AI$93,$D2551)/$E2551</f>
        <v/>
      </c>
      <c r="AJ2551" s="32">
        <f>INDEX(AJ$80:AJ$93,$D2551)/$E2551</f>
        <v/>
      </c>
      <c r="AK2551" s="32">
        <f>INDEX(AK$80:AK$93,$D2551)/$E2551</f>
        <v/>
      </c>
      <c r="AL2551" s="32">
        <f>INDEX(AL$80:AL$93,$D2551)/$E2551</f>
        <v/>
      </c>
      <c r="AM2551" s="32">
        <f>INDEX(AM$80:AM$93,$D2551)/$E2551</f>
        <v/>
      </c>
      <c r="AN2551" s="32">
        <f>INDEX(AN$80:AN$93,$D2551)/$E2551</f>
        <v/>
      </c>
      <c r="AO2551" s="32">
        <f>INDEX(AO$80:AO$93,$D2551)/$E2551</f>
        <v/>
      </c>
      <c r="AP2551" s="32">
        <f>INDEX(AP$80:AP$93,$D2551)/$E2551</f>
        <v/>
      </c>
      <c r="AQ2551" s="32">
        <f>INDEX(AQ$80:AQ$93,$D2551)/$E2551</f>
        <v/>
      </c>
      <c r="AR2551" s="32">
        <f>INDEX(AR$80:AR$93,$D2551)/$E2551</f>
        <v/>
      </c>
      <c r="AS2551" s="32">
        <f>INDEX(AS$80:AS$93,$D2551)/$E2551</f>
        <v/>
      </c>
      <c r="AT2551" s="32">
        <f>INDEX(AT$80:AT$93,$D2551)/$E2551</f>
        <v/>
      </c>
      <c r="AU2551" s="32">
        <f>INDEX(AU$80:AU$93,$D2551)/$E2551</f>
        <v/>
      </c>
      <c r="AV2551" s="32">
        <f>INDEX(AV$80:AV$93,$D2551)/$E2551</f>
        <v/>
      </c>
      <c r="AW2551" s="32">
        <f>INDEX(AW$80:AW$93,$D2551)/$E2551</f>
        <v/>
      </c>
      <c r="AX2551" s="32">
        <f>INDEX(AX$80:AX$93,$D2551)/$E2551</f>
        <v/>
      </c>
      <c r="AY2551" s="32">
        <f>INDEX(AY$80:AY$93,$D2551)/$E2551</f>
        <v/>
      </c>
    </row>
    <row r="2552" hidden="1" outlineLevel="2">
      <c r="A2552" s="14" t="inlineStr">
        <is>
          <t>ntx</t>
        </is>
      </c>
      <c r="B2552" s="14" t="inlineStr">
        <is>
          <t>ker</t>
        </is>
      </c>
      <c r="C2552" s="14" t="inlineStr">
        <is>
          <t>omn</t>
        </is>
      </c>
      <c r="D2552" s="32">
        <f>INDEX(Inputs!$N$5:$N$132,MATCH($B2552&amp;"|"&amp;$C2552,Inputs!$A$5:$A$132,0))</f>
        <v/>
      </c>
      <c r="E2552" s="32">
        <f>INDEX(Inputs!$K$5:$K$132,MATCH($B2552&amp;"|"&amp;$C2552,Inputs!$A$5:$A$132,0))</f>
        <v/>
      </c>
      <c r="F2552" s="36" t="n"/>
      <c r="G2552" s="36" t="n"/>
      <c r="H2552" s="14">
        <f>INDEX(VarLab,MATCH($A2552,VarKey,0))&amp;INDEX(MemLab,MATCH($C2552&amp;"|"&amp;$B2552,MemKey,0))</f>
        <v/>
      </c>
      <c r="I2552" s="14">
        <f>INDEX(VarUnit,MATCH($A2552,VarKey,0))</f>
        <v/>
      </c>
      <c r="J2552" s="14">
        <f>INDEX(VarSrc,MATCH($A2552,VarKey,0))</f>
        <v/>
      </c>
      <c r="K2552" s="11">
        <f>CodePrefix&amp;$A2552&amp;IF($C2552="","","."&amp;$C2552&amp;"."&amp;$B2552)&amp;INDEX(VarEnd,MATCH($A2552,VarKey,0))&amp;K$5</f>
        <v/>
      </c>
      <c r="L2552" s="37">
        <f>INDEX(L$80:L$93,$D2552)/$E2552</f>
        <v/>
      </c>
      <c r="M2552" s="32">
        <f>INDEX(M$80:M$93,$D2552)/$E2552</f>
        <v/>
      </c>
      <c r="N2552" s="32">
        <f>INDEX(N$80:N$93,$D2552)/$E2552</f>
        <v/>
      </c>
      <c r="O2552" s="32">
        <f>INDEX(O$80:O$93,$D2552)/$E2552</f>
        <v/>
      </c>
      <c r="P2552" s="32">
        <f>INDEX(P$80:P$93,$D2552)/$E2552</f>
        <v/>
      </c>
      <c r="Q2552" s="32">
        <f>INDEX(Q$80:Q$93,$D2552)/$E2552</f>
        <v/>
      </c>
      <c r="R2552" s="32">
        <f>INDEX(R$80:R$93,$D2552)/$E2552</f>
        <v/>
      </c>
      <c r="S2552" s="32">
        <f>INDEX(S$80:S$93,$D2552)/$E2552</f>
        <v/>
      </c>
      <c r="T2552" s="32">
        <f>INDEX(T$80:T$93,$D2552)/$E2552</f>
        <v/>
      </c>
      <c r="U2552" s="32">
        <f>INDEX(U$80:U$93,$D2552)/$E2552</f>
        <v/>
      </c>
      <c r="V2552" s="32">
        <f>INDEX(V$80:V$93,$D2552)/$E2552</f>
        <v/>
      </c>
      <c r="W2552" s="32">
        <f>INDEX(W$80:W$93,$D2552)/$E2552</f>
        <v/>
      </c>
      <c r="X2552" s="32">
        <f>INDEX(X$80:X$93,$D2552)/$E2552</f>
        <v/>
      </c>
      <c r="Y2552" s="32">
        <f>INDEX(Y$80:Y$93,$D2552)/$E2552</f>
        <v/>
      </c>
      <c r="Z2552" s="32">
        <f>INDEX(Z$80:Z$93,$D2552)/$E2552</f>
        <v/>
      </c>
      <c r="AA2552" s="32">
        <f>INDEX(AA$80:AA$93,$D2552)/$E2552</f>
        <v/>
      </c>
      <c r="AB2552" s="32">
        <f>INDEX(AB$80:AB$93,$D2552)/$E2552</f>
        <v/>
      </c>
      <c r="AC2552" s="32">
        <f>INDEX(AC$80:AC$93,$D2552)/$E2552</f>
        <v/>
      </c>
      <c r="AD2552" s="32">
        <f>INDEX(AD$80:AD$93,$D2552)/$E2552</f>
        <v/>
      </c>
      <c r="AF2552" s="11">
        <f>CodePrefix&amp;$A2552&amp;IF($C2552="","","."&amp;$C2552&amp;"."&amp;$B2552)&amp;INDEX(VarEnd,MATCH($A2552,VarKey,0))&amp;AF$5</f>
        <v/>
      </c>
      <c r="AG2552" s="37">
        <f>INDEX(AG$80:AG$93,$D2552)/$E2552</f>
        <v/>
      </c>
      <c r="AH2552" s="32">
        <f>INDEX(AH$80:AH$93,$D2552)/$E2552</f>
        <v/>
      </c>
      <c r="AI2552" s="32">
        <f>INDEX(AI$80:AI$93,$D2552)/$E2552</f>
        <v/>
      </c>
      <c r="AJ2552" s="32">
        <f>INDEX(AJ$80:AJ$93,$D2552)/$E2552</f>
        <v/>
      </c>
      <c r="AK2552" s="32">
        <f>INDEX(AK$80:AK$93,$D2552)/$E2552</f>
        <v/>
      </c>
      <c r="AL2552" s="32">
        <f>INDEX(AL$80:AL$93,$D2552)/$E2552</f>
        <v/>
      </c>
      <c r="AM2552" s="32">
        <f>INDEX(AM$80:AM$93,$D2552)/$E2552</f>
        <v/>
      </c>
      <c r="AN2552" s="32">
        <f>INDEX(AN$80:AN$93,$D2552)/$E2552</f>
        <v/>
      </c>
      <c r="AO2552" s="32">
        <f>INDEX(AO$80:AO$93,$D2552)/$E2552</f>
        <v/>
      </c>
      <c r="AP2552" s="32">
        <f>INDEX(AP$80:AP$93,$D2552)/$E2552</f>
        <v/>
      </c>
      <c r="AQ2552" s="32">
        <f>INDEX(AQ$80:AQ$93,$D2552)/$E2552</f>
        <v/>
      </c>
      <c r="AR2552" s="32">
        <f>INDEX(AR$80:AR$93,$D2552)/$E2552</f>
        <v/>
      </c>
      <c r="AS2552" s="32">
        <f>INDEX(AS$80:AS$93,$D2552)/$E2552</f>
        <v/>
      </c>
      <c r="AT2552" s="32">
        <f>INDEX(AT$80:AT$93,$D2552)/$E2552</f>
        <v/>
      </c>
      <c r="AU2552" s="32">
        <f>INDEX(AU$80:AU$93,$D2552)/$E2552</f>
        <v/>
      </c>
      <c r="AV2552" s="32">
        <f>INDEX(AV$80:AV$93,$D2552)/$E2552</f>
        <v/>
      </c>
      <c r="AW2552" s="32">
        <f>INDEX(AW$80:AW$93,$D2552)/$E2552</f>
        <v/>
      </c>
      <c r="AX2552" s="32">
        <f>INDEX(AX$80:AX$93,$D2552)/$E2552</f>
        <v/>
      </c>
      <c r="AY2552" s="32">
        <f>INDEX(AY$80:AY$93,$D2552)/$E2552</f>
        <v/>
      </c>
    </row>
    <row r="2553" hidden="1" outlineLevel="2">
      <c r="A2553" s="14" t="inlineStr">
        <is>
          <t>ntx</t>
        </is>
      </c>
      <c r="B2553" s="14" t="inlineStr">
        <is>
          <t>oop</t>
        </is>
      </c>
      <c r="C2553" s="14" t="inlineStr">
        <is>
          <t>omn</t>
        </is>
      </c>
      <c r="D2553" s="32">
        <f>INDEX(Inputs!$N$5:$N$132,MATCH($B2553&amp;"|"&amp;$C2553,Inputs!$A$5:$A$132,0))</f>
        <v/>
      </c>
      <c r="E2553" s="32">
        <f>INDEX(Inputs!$K$5:$K$132,MATCH($B2553&amp;"|"&amp;$C2553,Inputs!$A$5:$A$132,0))</f>
        <v/>
      </c>
      <c r="F2553" s="36" t="n"/>
      <c r="G2553" s="36" t="n"/>
      <c r="H2553" s="14">
        <f>INDEX(VarLab,MATCH($A2553,VarKey,0))&amp;INDEX(MemLab,MATCH($C2553&amp;"|"&amp;$B2553,MemKey,0))</f>
        <v/>
      </c>
      <c r="I2553" s="14">
        <f>INDEX(VarUnit,MATCH($A2553,VarKey,0))</f>
        <v/>
      </c>
      <c r="J2553" s="14">
        <f>INDEX(VarSrc,MATCH($A2553,VarKey,0))</f>
        <v/>
      </c>
      <c r="K2553" s="11">
        <f>CodePrefix&amp;$A2553&amp;IF($C2553="","","."&amp;$C2553&amp;"."&amp;$B2553)&amp;INDEX(VarEnd,MATCH($A2553,VarKey,0))&amp;K$5</f>
        <v/>
      </c>
      <c r="L2553" s="37">
        <f>INDEX(L$80:L$93,$D2553)/$E2553</f>
        <v/>
      </c>
      <c r="M2553" s="32">
        <f>INDEX(M$80:M$93,$D2553)/$E2553</f>
        <v/>
      </c>
      <c r="N2553" s="32">
        <f>INDEX(N$80:N$93,$D2553)/$E2553</f>
        <v/>
      </c>
      <c r="O2553" s="32">
        <f>INDEX(O$80:O$93,$D2553)/$E2553</f>
        <v/>
      </c>
      <c r="P2553" s="32">
        <f>INDEX(P$80:P$93,$D2553)/$E2553</f>
        <v/>
      </c>
      <c r="Q2553" s="32">
        <f>INDEX(Q$80:Q$93,$D2553)/$E2553</f>
        <v/>
      </c>
      <c r="R2553" s="32">
        <f>INDEX(R$80:R$93,$D2553)/$E2553</f>
        <v/>
      </c>
      <c r="S2553" s="32">
        <f>INDEX(S$80:S$93,$D2553)/$E2553</f>
        <v/>
      </c>
      <c r="T2553" s="32">
        <f>INDEX(T$80:T$93,$D2553)/$E2553</f>
        <v/>
      </c>
      <c r="U2553" s="32">
        <f>INDEX(U$80:U$93,$D2553)/$E2553</f>
        <v/>
      </c>
      <c r="V2553" s="32">
        <f>INDEX(V$80:V$93,$D2553)/$E2553</f>
        <v/>
      </c>
      <c r="W2553" s="32">
        <f>INDEX(W$80:W$93,$D2553)/$E2553</f>
        <v/>
      </c>
      <c r="X2553" s="32">
        <f>INDEX(X$80:X$93,$D2553)/$E2553</f>
        <v/>
      </c>
      <c r="Y2553" s="32">
        <f>INDEX(Y$80:Y$93,$D2553)/$E2553</f>
        <v/>
      </c>
      <c r="Z2553" s="32">
        <f>INDEX(Z$80:Z$93,$D2553)/$E2553</f>
        <v/>
      </c>
      <c r="AA2553" s="32">
        <f>INDEX(AA$80:AA$93,$D2553)/$E2553</f>
        <v/>
      </c>
      <c r="AB2553" s="32">
        <f>INDEX(AB$80:AB$93,$D2553)/$E2553</f>
        <v/>
      </c>
      <c r="AC2553" s="32">
        <f>INDEX(AC$80:AC$93,$D2553)/$E2553</f>
        <v/>
      </c>
      <c r="AD2553" s="32">
        <f>INDEX(AD$80:AD$93,$D2553)/$E2553</f>
        <v/>
      </c>
      <c r="AF2553" s="11">
        <f>CodePrefix&amp;$A2553&amp;IF($C2553="","","."&amp;$C2553&amp;"."&amp;$B2553)&amp;INDEX(VarEnd,MATCH($A2553,VarKey,0))&amp;AF$5</f>
        <v/>
      </c>
      <c r="AG2553" s="37">
        <f>INDEX(AG$80:AG$93,$D2553)/$E2553</f>
        <v/>
      </c>
      <c r="AH2553" s="32">
        <f>INDEX(AH$80:AH$93,$D2553)/$E2553</f>
        <v/>
      </c>
      <c r="AI2553" s="32">
        <f>INDEX(AI$80:AI$93,$D2553)/$E2553</f>
        <v/>
      </c>
      <c r="AJ2553" s="32">
        <f>INDEX(AJ$80:AJ$93,$D2553)/$E2553</f>
        <v/>
      </c>
      <c r="AK2553" s="32">
        <f>INDEX(AK$80:AK$93,$D2553)/$E2553</f>
        <v/>
      </c>
      <c r="AL2553" s="32">
        <f>INDEX(AL$80:AL$93,$D2553)/$E2553</f>
        <v/>
      </c>
      <c r="AM2553" s="32">
        <f>INDEX(AM$80:AM$93,$D2553)/$E2553</f>
        <v/>
      </c>
      <c r="AN2553" s="32">
        <f>INDEX(AN$80:AN$93,$D2553)/$E2553</f>
        <v/>
      </c>
      <c r="AO2553" s="32">
        <f>INDEX(AO$80:AO$93,$D2553)/$E2553</f>
        <v/>
      </c>
      <c r="AP2553" s="32">
        <f>INDEX(AP$80:AP$93,$D2553)/$E2553</f>
        <v/>
      </c>
      <c r="AQ2553" s="32">
        <f>INDEX(AQ$80:AQ$93,$D2553)/$E2553</f>
        <v/>
      </c>
      <c r="AR2553" s="32">
        <f>INDEX(AR$80:AR$93,$D2553)/$E2553</f>
        <v/>
      </c>
      <c r="AS2553" s="32">
        <f>INDEX(AS$80:AS$93,$D2553)/$E2553</f>
        <v/>
      </c>
      <c r="AT2553" s="32">
        <f>INDEX(AT$80:AT$93,$D2553)/$E2553</f>
        <v/>
      </c>
      <c r="AU2553" s="32">
        <f>INDEX(AU$80:AU$93,$D2553)/$E2553</f>
        <v/>
      </c>
      <c r="AV2553" s="32">
        <f>INDEX(AV$80:AV$93,$D2553)/$E2553</f>
        <v/>
      </c>
      <c r="AW2553" s="32">
        <f>INDEX(AW$80:AW$93,$D2553)/$E2553</f>
        <v/>
      </c>
      <c r="AX2553" s="32">
        <f>INDEX(AX$80:AX$93,$D2553)/$E2553</f>
        <v/>
      </c>
      <c r="AY2553" s="32">
        <f>INDEX(AY$80:AY$93,$D2553)/$E2553</f>
        <v/>
      </c>
    </row>
    <row r="2554" hidden="1" outlineLevel="2">
      <c r="A2554" s="14" t="inlineStr">
        <is>
          <t>ntx</t>
        </is>
      </c>
      <c r="B2554" s="14" t="inlineStr">
        <is>
          <t>bio</t>
        </is>
      </c>
      <c r="C2554" s="14" t="inlineStr">
        <is>
          <t>omn</t>
        </is>
      </c>
      <c r="D2554" s="32">
        <f>INDEX(Inputs!$N$5:$N$132,MATCH($B2554&amp;"|"&amp;$C2554,Inputs!$A$5:$A$132,0))</f>
        <v/>
      </c>
      <c r="E2554" s="32">
        <f>INDEX(Inputs!$K$5:$K$132,MATCH($B2554&amp;"|"&amp;$C2554,Inputs!$A$5:$A$132,0))</f>
        <v/>
      </c>
      <c r="F2554" s="36" t="n"/>
      <c r="G2554" s="36" t="n"/>
      <c r="H2554" s="14">
        <f>INDEX(VarLab,MATCH($A2554,VarKey,0))&amp;INDEX(MemLab,MATCH($C2554&amp;"|"&amp;$B2554,MemKey,0))</f>
        <v/>
      </c>
      <c r="I2554" s="14">
        <f>INDEX(VarUnit,MATCH($A2554,VarKey,0))</f>
        <v/>
      </c>
      <c r="J2554" s="14">
        <f>INDEX(VarSrc,MATCH($A2554,VarKey,0))</f>
        <v/>
      </c>
      <c r="K2554" s="11">
        <f>CodePrefix&amp;$A2554&amp;IF($C2554="","","."&amp;$C2554&amp;"."&amp;$B2554)&amp;INDEX(VarEnd,MATCH($A2554,VarKey,0))&amp;K$5</f>
        <v/>
      </c>
      <c r="L2554" s="37">
        <f>INDEX(L$80:L$93,$D2554)/$E2554</f>
        <v/>
      </c>
      <c r="M2554" s="32">
        <f>INDEX(M$80:M$93,$D2554)/$E2554</f>
        <v/>
      </c>
      <c r="N2554" s="32">
        <f>INDEX(N$80:N$93,$D2554)/$E2554</f>
        <v/>
      </c>
      <c r="O2554" s="32">
        <f>INDEX(O$80:O$93,$D2554)/$E2554</f>
        <v/>
      </c>
      <c r="P2554" s="32">
        <f>INDEX(P$80:P$93,$D2554)/$E2554</f>
        <v/>
      </c>
      <c r="Q2554" s="32">
        <f>INDEX(Q$80:Q$93,$D2554)/$E2554</f>
        <v/>
      </c>
      <c r="R2554" s="32">
        <f>INDEX(R$80:R$93,$D2554)/$E2554</f>
        <v/>
      </c>
      <c r="S2554" s="32">
        <f>INDEX(S$80:S$93,$D2554)/$E2554</f>
        <v/>
      </c>
      <c r="T2554" s="32">
        <f>INDEX(T$80:T$93,$D2554)/$E2554</f>
        <v/>
      </c>
      <c r="U2554" s="32">
        <f>INDEX(U$80:U$93,$D2554)/$E2554</f>
        <v/>
      </c>
      <c r="V2554" s="32">
        <f>INDEX(V$80:V$93,$D2554)/$E2554</f>
        <v/>
      </c>
      <c r="W2554" s="32">
        <f>INDEX(W$80:W$93,$D2554)/$E2554</f>
        <v/>
      </c>
      <c r="X2554" s="32">
        <f>INDEX(X$80:X$93,$D2554)/$E2554</f>
        <v/>
      </c>
      <c r="Y2554" s="32">
        <f>INDEX(Y$80:Y$93,$D2554)/$E2554</f>
        <v/>
      </c>
      <c r="Z2554" s="32">
        <f>INDEX(Z$80:Z$93,$D2554)/$E2554</f>
        <v/>
      </c>
      <c r="AA2554" s="32">
        <f>INDEX(AA$80:AA$93,$D2554)/$E2554</f>
        <v/>
      </c>
      <c r="AB2554" s="32">
        <f>INDEX(AB$80:AB$93,$D2554)/$E2554</f>
        <v/>
      </c>
      <c r="AC2554" s="32">
        <f>INDEX(AC$80:AC$93,$D2554)/$E2554</f>
        <v/>
      </c>
      <c r="AD2554" s="32">
        <f>INDEX(AD$80:AD$93,$D2554)/$E2554</f>
        <v/>
      </c>
      <c r="AF2554" s="11">
        <f>CodePrefix&amp;$A2554&amp;IF($C2554="","","."&amp;$C2554&amp;"."&amp;$B2554)&amp;INDEX(VarEnd,MATCH($A2554,VarKey,0))&amp;AF$5</f>
        <v/>
      </c>
      <c r="AG2554" s="37">
        <f>INDEX(AG$80:AG$93,$D2554)/$E2554</f>
        <v/>
      </c>
      <c r="AH2554" s="32">
        <f>INDEX(AH$80:AH$93,$D2554)/$E2554</f>
        <v/>
      </c>
      <c r="AI2554" s="32">
        <f>INDEX(AI$80:AI$93,$D2554)/$E2554</f>
        <v/>
      </c>
      <c r="AJ2554" s="32">
        <f>INDEX(AJ$80:AJ$93,$D2554)/$E2554</f>
        <v/>
      </c>
      <c r="AK2554" s="32">
        <f>INDEX(AK$80:AK$93,$D2554)/$E2554</f>
        <v/>
      </c>
      <c r="AL2554" s="32">
        <f>INDEX(AL$80:AL$93,$D2554)/$E2554</f>
        <v/>
      </c>
      <c r="AM2554" s="32">
        <f>INDEX(AM$80:AM$93,$D2554)/$E2554</f>
        <v/>
      </c>
      <c r="AN2554" s="32">
        <f>INDEX(AN$80:AN$93,$D2554)/$E2554</f>
        <v/>
      </c>
      <c r="AO2554" s="32">
        <f>INDEX(AO$80:AO$93,$D2554)/$E2554</f>
        <v/>
      </c>
      <c r="AP2554" s="32">
        <f>INDEX(AP$80:AP$93,$D2554)/$E2554</f>
        <v/>
      </c>
      <c r="AQ2554" s="32">
        <f>INDEX(AQ$80:AQ$93,$D2554)/$E2554</f>
        <v/>
      </c>
      <c r="AR2554" s="32">
        <f>INDEX(AR$80:AR$93,$D2554)/$E2554</f>
        <v/>
      </c>
      <c r="AS2554" s="32">
        <f>INDEX(AS$80:AS$93,$D2554)/$E2554</f>
        <v/>
      </c>
      <c r="AT2554" s="32">
        <f>INDEX(AT$80:AT$93,$D2554)/$E2554</f>
        <v/>
      </c>
      <c r="AU2554" s="32">
        <f>INDEX(AU$80:AU$93,$D2554)/$E2554</f>
        <v/>
      </c>
      <c r="AV2554" s="32">
        <f>INDEX(AV$80:AV$93,$D2554)/$E2554</f>
        <v/>
      </c>
      <c r="AW2554" s="32">
        <f>INDEX(AW$80:AW$93,$D2554)/$E2554</f>
        <v/>
      </c>
      <c r="AX2554" s="32">
        <f>INDEX(AX$80:AX$93,$D2554)/$E2554</f>
        <v/>
      </c>
      <c r="AY2554" s="32">
        <f>INDEX(AY$80:AY$93,$D2554)/$E2554</f>
        <v/>
      </c>
    </row>
    <row r="2555" hidden="1" outlineLevel="2"/>
    <row r="2556" hidden="1" outlineLevel="2">
      <c r="A2556" s="14" t="inlineStr">
        <is>
          <t>nce</t>
        </is>
      </c>
      <c r="B2556" s="14" t="inlineStr">
        <is>
          <t>coa</t>
        </is>
      </c>
      <c r="C2556" s="14" t="inlineStr">
        <is>
          <t>omn</t>
        </is>
      </c>
      <c r="D2556" s="36" t="n"/>
      <c r="E2556" s="36" t="n"/>
      <c r="F2556" s="36" t="n"/>
      <c r="G2556" s="36" t="n"/>
      <c r="H2556" s="14">
        <f>INDEX(VarLab,MATCH($A2556,VarKey,0))&amp;INDEX(MemLab,MATCH($C2556&amp;"|"&amp;$B2556,MemKey,0))</f>
        <v/>
      </c>
      <c r="I2556" s="14">
        <f>INDEX(VarUnit,MATCH($A2556,VarKey,0))</f>
        <v/>
      </c>
      <c r="J2556" s="14">
        <f>INDEX(VarSrc,MATCH($A2556,VarKey,0))</f>
        <v/>
      </c>
      <c r="K2556" s="11">
        <f>CodePrefix&amp;$A2556&amp;IF($C2556="","","."&amp;$C2556&amp;"."&amp;$B2556)&amp;INDEX(VarEnd,MATCH($A2556,VarKey,0))&amp;K$5</f>
        <v/>
      </c>
      <c r="L2556" s="37">
        <f>L2529+L2538+L2547</f>
        <v/>
      </c>
      <c r="M2556" s="32">
        <f>M2529+M2538+M2547</f>
        <v/>
      </c>
      <c r="N2556" s="32">
        <f>N2529+N2538+N2547</f>
        <v/>
      </c>
      <c r="O2556" s="32">
        <f>O2529+O2538+O2547</f>
        <v/>
      </c>
      <c r="P2556" s="32">
        <f>P2529+P2538+P2547</f>
        <v/>
      </c>
      <c r="Q2556" s="32">
        <f>Q2529+Q2538+Q2547</f>
        <v/>
      </c>
      <c r="R2556" s="32">
        <f>R2529+R2538+R2547</f>
        <v/>
      </c>
      <c r="S2556" s="32">
        <f>S2529+S2538+S2547</f>
        <v/>
      </c>
      <c r="T2556" s="32">
        <f>T2529+T2538+T2547</f>
        <v/>
      </c>
      <c r="U2556" s="32">
        <f>U2529+U2538+U2547</f>
        <v/>
      </c>
      <c r="V2556" s="32">
        <f>V2529+V2538+V2547</f>
        <v/>
      </c>
      <c r="W2556" s="32">
        <f>W2529+W2538+W2547</f>
        <v/>
      </c>
      <c r="X2556" s="32">
        <f>X2529+X2538+X2547</f>
        <v/>
      </c>
      <c r="Y2556" s="32">
        <f>Y2529+Y2538+Y2547</f>
        <v/>
      </c>
      <c r="Z2556" s="32">
        <f>Z2529+Z2538+Z2547</f>
        <v/>
      </c>
      <c r="AA2556" s="32">
        <f>AA2529+AA2538+AA2547</f>
        <v/>
      </c>
      <c r="AB2556" s="32">
        <f>AB2529+AB2538+AB2547</f>
        <v/>
      </c>
      <c r="AC2556" s="32">
        <f>AC2529+AC2538+AC2547</f>
        <v/>
      </c>
      <c r="AD2556" s="32">
        <f>AD2529+AD2538+AD2547</f>
        <v/>
      </c>
      <c r="AF2556" s="11">
        <f>CodePrefix&amp;$A2556&amp;IF($C2556="","","."&amp;$C2556&amp;"."&amp;$B2556)&amp;INDEX(VarEnd,MATCH($A2556,VarKey,0))&amp;AF$5</f>
        <v/>
      </c>
      <c r="AG2556" s="37">
        <f>AG2529+AG2538+AG2547</f>
        <v/>
      </c>
      <c r="AH2556" s="32">
        <f>AH2529+AH2538+AH2547</f>
        <v/>
      </c>
      <c r="AI2556" s="32">
        <f>AI2529+AI2538+AI2547</f>
        <v/>
      </c>
      <c r="AJ2556" s="32">
        <f>AJ2529+AJ2538+AJ2547</f>
        <v/>
      </c>
      <c r="AK2556" s="32">
        <f>AK2529+AK2538+AK2547</f>
        <v/>
      </c>
      <c r="AL2556" s="32">
        <f>AL2529+AL2538+AL2547</f>
        <v/>
      </c>
      <c r="AM2556" s="32">
        <f>AM2529+AM2538+AM2547</f>
        <v/>
      </c>
      <c r="AN2556" s="32">
        <f>AN2529+AN2538+AN2547</f>
        <v/>
      </c>
      <c r="AO2556" s="32">
        <f>AO2529+AO2538+AO2547</f>
        <v/>
      </c>
      <c r="AP2556" s="32">
        <f>AP2529+AP2538+AP2547</f>
        <v/>
      </c>
      <c r="AQ2556" s="32">
        <f>AQ2529+AQ2538+AQ2547</f>
        <v/>
      </c>
      <c r="AR2556" s="32">
        <f>AR2529+AR2538+AR2547</f>
        <v/>
      </c>
      <c r="AS2556" s="32">
        <f>AS2529+AS2538+AS2547</f>
        <v/>
      </c>
      <c r="AT2556" s="32">
        <f>AT2529+AT2538+AT2547</f>
        <v/>
      </c>
      <c r="AU2556" s="32">
        <f>AU2529+AU2538+AU2547</f>
        <v/>
      </c>
      <c r="AV2556" s="32">
        <f>AV2529+AV2538+AV2547</f>
        <v/>
      </c>
      <c r="AW2556" s="32">
        <f>AW2529+AW2538+AW2547</f>
        <v/>
      </c>
      <c r="AX2556" s="32">
        <f>AX2529+AX2538+AX2547</f>
        <v/>
      </c>
      <c r="AY2556" s="32">
        <f>AY2529+AY2538+AY2547</f>
        <v/>
      </c>
    </row>
    <row r="2557" hidden="1" outlineLevel="2">
      <c r="A2557" s="14" t="inlineStr">
        <is>
          <t>nce</t>
        </is>
      </c>
      <c r="B2557" s="14" t="inlineStr">
        <is>
          <t>nga</t>
        </is>
      </c>
      <c r="C2557" s="14" t="inlineStr">
        <is>
          <t>omn</t>
        </is>
      </c>
      <c r="D2557" s="36" t="n"/>
      <c r="E2557" s="36" t="n"/>
      <c r="F2557" s="36" t="n"/>
      <c r="G2557" s="36" t="n"/>
      <c r="H2557" s="14">
        <f>INDEX(VarLab,MATCH($A2557,VarKey,0))&amp;INDEX(MemLab,MATCH($C2557&amp;"|"&amp;$B2557,MemKey,0))</f>
        <v/>
      </c>
      <c r="I2557" s="14">
        <f>INDEX(VarUnit,MATCH($A2557,VarKey,0))</f>
        <v/>
      </c>
      <c r="J2557" s="14">
        <f>INDEX(VarSrc,MATCH($A2557,VarKey,0))</f>
        <v/>
      </c>
      <c r="K2557" s="11">
        <f>CodePrefix&amp;$A2557&amp;IF($C2557="","","."&amp;$C2557&amp;"."&amp;$B2557)&amp;INDEX(VarEnd,MATCH($A2557,VarKey,0))&amp;K$5</f>
        <v/>
      </c>
      <c r="L2557" s="37">
        <f>L2530+L2539+L2548</f>
        <v/>
      </c>
      <c r="M2557" s="32">
        <f>M2530+M2539+M2548</f>
        <v/>
      </c>
      <c r="N2557" s="32">
        <f>N2530+N2539+N2548</f>
        <v/>
      </c>
      <c r="O2557" s="32">
        <f>O2530+O2539+O2548</f>
        <v/>
      </c>
      <c r="P2557" s="32">
        <f>P2530+P2539+P2548</f>
        <v/>
      </c>
      <c r="Q2557" s="32">
        <f>Q2530+Q2539+Q2548</f>
        <v/>
      </c>
      <c r="R2557" s="32">
        <f>R2530+R2539+R2548</f>
        <v/>
      </c>
      <c r="S2557" s="32">
        <f>S2530+S2539+S2548</f>
        <v/>
      </c>
      <c r="T2557" s="32">
        <f>T2530+T2539+T2548</f>
        <v/>
      </c>
      <c r="U2557" s="32">
        <f>U2530+U2539+U2548</f>
        <v/>
      </c>
      <c r="V2557" s="32">
        <f>V2530+V2539+V2548</f>
        <v/>
      </c>
      <c r="W2557" s="32">
        <f>W2530+W2539+W2548</f>
        <v/>
      </c>
      <c r="X2557" s="32">
        <f>X2530+X2539+X2548</f>
        <v/>
      </c>
      <c r="Y2557" s="32">
        <f>Y2530+Y2539+Y2548</f>
        <v/>
      </c>
      <c r="Z2557" s="32">
        <f>Z2530+Z2539+Z2548</f>
        <v/>
      </c>
      <c r="AA2557" s="32">
        <f>AA2530+AA2539+AA2548</f>
        <v/>
      </c>
      <c r="AB2557" s="32">
        <f>AB2530+AB2539+AB2548</f>
        <v/>
      </c>
      <c r="AC2557" s="32">
        <f>AC2530+AC2539+AC2548</f>
        <v/>
      </c>
      <c r="AD2557" s="32">
        <f>AD2530+AD2539+AD2548</f>
        <v/>
      </c>
      <c r="AF2557" s="11">
        <f>CodePrefix&amp;$A2557&amp;IF($C2557="","","."&amp;$C2557&amp;"."&amp;$B2557)&amp;INDEX(VarEnd,MATCH($A2557,VarKey,0))&amp;AF$5</f>
        <v/>
      </c>
      <c r="AG2557" s="37">
        <f>AG2530+AG2539+AG2548</f>
        <v/>
      </c>
      <c r="AH2557" s="32">
        <f>AH2530+AH2539+AH2548</f>
        <v/>
      </c>
      <c r="AI2557" s="32">
        <f>AI2530+AI2539+AI2548</f>
        <v/>
      </c>
      <c r="AJ2557" s="32">
        <f>AJ2530+AJ2539+AJ2548</f>
        <v/>
      </c>
      <c r="AK2557" s="32">
        <f>AK2530+AK2539+AK2548</f>
        <v/>
      </c>
      <c r="AL2557" s="32">
        <f>AL2530+AL2539+AL2548</f>
        <v/>
      </c>
      <c r="AM2557" s="32">
        <f>AM2530+AM2539+AM2548</f>
        <v/>
      </c>
      <c r="AN2557" s="32">
        <f>AN2530+AN2539+AN2548</f>
        <v/>
      </c>
      <c r="AO2557" s="32">
        <f>AO2530+AO2539+AO2548</f>
        <v/>
      </c>
      <c r="AP2557" s="32">
        <f>AP2530+AP2539+AP2548</f>
        <v/>
      </c>
      <c r="AQ2557" s="32">
        <f>AQ2530+AQ2539+AQ2548</f>
        <v/>
      </c>
      <c r="AR2557" s="32">
        <f>AR2530+AR2539+AR2548</f>
        <v/>
      </c>
      <c r="AS2557" s="32">
        <f>AS2530+AS2539+AS2548</f>
        <v/>
      </c>
      <c r="AT2557" s="32">
        <f>AT2530+AT2539+AT2548</f>
        <v/>
      </c>
      <c r="AU2557" s="32">
        <f>AU2530+AU2539+AU2548</f>
        <v/>
      </c>
      <c r="AV2557" s="32">
        <f>AV2530+AV2539+AV2548</f>
        <v/>
      </c>
      <c r="AW2557" s="32">
        <f>AW2530+AW2539+AW2548</f>
        <v/>
      </c>
      <c r="AX2557" s="32">
        <f>AX2530+AX2539+AX2548</f>
        <v/>
      </c>
      <c r="AY2557" s="32">
        <f>AY2530+AY2539+AY2548</f>
        <v/>
      </c>
    </row>
    <row r="2558" hidden="1" outlineLevel="2">
      <c r="A2558" s="14" t="inlineStr">
        <is>
          <t>nce</t>
        </is>
      </c>
      <c r="B2558" s="14" t="inlineStr">
        <is>
          <t>gso</t>
        </is>
      </c>
      <c r="C2558" s="14" t="inlineStr">
        <is>
          <t>omn</t>
        </is>
      </c>
      <c r="D2558" s="36" t="n"/>
      <c r="E2558" s="36" t="n"/>
      <c r="F2558" s="36" t="n"/>
      <c r="G2558" s="36" t="n"/>
      <c r="H2558" s="14">
        <f>INDEX(VarLab,MATCH($A2558,VarKey,0))&amp;INDEX(MemLab,MATCH($C2558&amp;"|"&amp;$B2558,MemKey,0))</f>
        <v/>
      </c>
      <c r="I2558" s="14">
        <f>INDEX(VarUnit,MATCH($A2558,VarKey,0))</f>
        <v/>
      </c>
      <c r="J2558" s="14">
        <f>INDEX(VarSrc,MATCH($A2558,VarKey,0))</f>
        <v/>
      </c>
      <c r="K2558" s="11">
        <f>CodePrefix&amp;$A2558&amp;IF($C2558="","","."&amp;$C2558&amp;"."&amp;$B2558)&amp;INDEX(VarEnd,MATCH($A2558,VarKey,0))&amp;K$5</f>
        <v/>
      </c>
      <c r="L2558" s="37">
        <f>L2531+L2540+L2549</f>
        <v/>
      </c>
      <c r="M2558" s="32">
        <f>M2531+M2540+M2549</f>
        <v/>
      </c>
      <c r="N2558" s="32">
        <f>N2531+N2540+N2549</f>
        <v/>
      </c>
      <c r="O2558" s="32">
        <f>O2531+O2540+O2549</f>
        <v/>
      </c>
      <c r="P2558" s="32">
        <f>P2531+P2540+P2549</f>
        <v/>
      </c>
      <c r="Q2558" s="32">
        <f>Q2531+Q2540+Q2549</f>
        <v/>
      </c>
      <c r="R2558" s="32">
        <f>R2531+R2540+R2549</f>
        <v/>
      </c>
      <c r="S2558" s="32">
        <f>S2531+S2540+S2549</f>
        <v/>
      </c>
      <c r="T2558" s="32">
        <f>T2531+T2540+T2549</f>
        <v/>
      </c>
      <c r="U2558" s="32">
        <f>U2531+U2540+U2549</f>
        <v/>
      </c>
      <c r="V2558" s="32">
        <f>V2531+V2540+V2549</f>
        <v/>
      </c>
      <c r="W2558" s="32">
        <f>W2531+W2540+W2549</f>
        <v/>
      </c>
      <c r="X2558" s="32">
        <f>X2531+X2540+X2549</f>
        <v/>
      </c>
      <c r="Y2558" s="32">
        <f>Y2531+Y2540+Y2549</f>
        <v/>
      </c>
      <c r="Z2558" s="32">
        <f>Z2531+Z2540+Z2549</f>
        <v/>
      </c>
      <c r="AA2558" s="32">
        <f>AA2531+AA2540+AA2549</f>
        <v/>
      </c>
      <c r="AB2558" s="32">
        <f>AB2531+AB2540+AB2549</f>
        <v/>
      </c>
      <c r="AC2558" s="32">
        <f>AC2531+AC2540+AC2549</f>
        <v/>
      </c>
      <c r="AD2558" s="32">
        <f>AD2531+AD2540+AD2549</f>
        <v/>
      </c>
      <c r="AF2558" s="11">
        <f>CodePrefix&amp;$A2558&amp;IF($C2558="","","."&amp;$C2558&amp;"."&amp;$B2558)&amp;INDEX(VarEnd,MATCH($A2558,VarKey,0))&amp;AF$5</f>
        <v/>
      </c>
      <c r="AG2558" s="37">
        <f>AG2531+AG2540+AG2549</f>
        <v/>
      </c>
      <c r="AH2558" s="32">
        <f>AH2531+AH2540+AH2549</f>
        <v/>
      </c>
      <c r="AI2558" s="32">
        <f>AI2531+AI2540+AI2549</f>
        <v/>
      </c>
      <c r="AJ2558" s="32">
        <f>AJ2531+AJ2540+AJ2549</f>
        <v/>
      </c>
      <c r="AK2558" s="32">
        <f>AK2531+AK2540+AK2549</f>
        <v/>
      </c>
      <c r="AL2558" s="32">
        <f>AL2531+AL2540+AL2549</f>
        <v/>
      </c>
      <c r="AM2558" s="32">
        <f>AM2531+AM2540+AM2549</f>
        <v/>
      </c>
      <c r="AN2558" s="32">
        <f>AN2531+AN2540+AN2549</f>
        <v/>
      </c>
      <c r="AO2558" s="32">
        <f>AO2531+AO2540+AO2549</f>
        <v/>
      </c>
      <c r="AP2558" s="32">
        <f>AP2531+AP2540+AP2549</f>
        <v/>
      </c>
      <c r="AQ2558" s="32">
        <f>AQ2531+AQ2540+AQ2549</f>
        <v/>
      </c>
      <c r="AR2558" s="32">
        <f>AR2531+AR2540+AR2549</f>
        <v/>
      </c>
      <c r="AS2558" s="32">
        <f>AS2531+AS2540+AS2549</f>
        <v/>
      </c>
      <c r="AT2558" s="32">
        <f>AT2531+AT2540+AT2549</f>
        <v/>
      </c>
      <c r="AU2558" s="32">
        <f>AU2531+AU2540+AU2549</f>
        <v/>
      </c>
      <c r="AV2558" s="32">
        <f>AV2531+AV2540+AV2549</f>
        <v/>
      </c>
      <c r="AW2558" s="32">
        <f>AW2531+AW2540+AW2549</f>
        <v/>
      </c>
      <c r="AX2558" s="32">
        <f>AX2531+AX2540+AX2549</f>
        <v/>
      </c>
      <c r="AY2558" s="32">
        <f>AY2531+AY2540+AY2549</f>
        <v/>
      </c>
    </row>
    <row r="2559" hidden="1" outlineLevel="2">
      <c r="A2559" s="14" t="inlineStr">
        <is>
          <t>nce</t>
        </is>
      </c>
      <c r="B2559" s="14" t="inlineStr">
        <is>
          <t>die</t>
        </is>
      </c>
      <c r="C2559" s="14" t="inlineStr">
        <is>
          <t>omn</t>
        </is>
      </c>
      <c r="D2559" s="36" t="n"/>
      <c r="E2559" s="36" t="n"/>
      <c r="F2559" s="36" t="n"/>
      <c r="G2559" s="36" t="n"/>
      <c r="H2559" s="14">
        <f>INDEX(VarLab,MATCH($A2559,VarKey,0))&amp;INDEX(MemLab,MATCH($C2559&amp;"|"&amp;$B2559,MemKey,0))</f>
        <v/>
      </c>
      <c r="I2559" s="14">
        <f>INDEX(VarUnit,MATCH($A2559,VarKey,0))</f>
        <v/>
      </c>
      <c r="J2559" s="14">
        <f>INDEX(VarSrc,MATCH($A2559,VarKey,0))</f>
        <v/>
      </c>
      <c r="K2559" s="11">
        <f>CodePrefix&amp;$A2559&amp;IF($C2559="","","."&amp;$C2559&amp;"."&amp;$B2559)&amp;INDEX(VarEnd,MATCH($A2559,VarKey,0))&amp;K$5</f>
        <v/>
      </c>
      <c r="L2559" s="37">
        <f>L2532+L2541+L2550</f>
        <v/>
      </c>
      <c r="M2559" s="32">
        <f>M2532+M2541+M2550</f>
        <v/>
      </c>
      <c r="N2559" s="32">
        <f>N2532+N2541+N2550</f>
        <v/>
      </c>
      <c r="O2559" s="32">
        <f>O2532+O2541+O2550</f>
        <v/>
      </c>
      <c r="P2559" s="32">
        <f>P2532+P2541+P2550</f>
        <v/>
      </c>
      <c r="Q2559" s="32">
        <f>Q2532+Q2541+Q2550</f>
        <v/>
      </c>
      <c r="R2559" s="32">
        <f>R2532+R2541+R2550</f>
        <v/>
      </c>
      <c r="S2559" s="32">
        <f>S2532+S2541+S2550</f>
        <v/>
      </c>
      <c r="T2559" s="32">
        <f>T2532+T2541+T2550</f>
        <v/>
      </c>
      <c r="U2559" s="32">
        <f>U2532+U2541+U2550</f>
        <v/>
      </c>
      <c r="V2559" s="32">
        <f>V2532+V2541+V2550</f>
        <v/>
      </c>
      <c r="W2559" s="32">
        <f>W2532+W2541+W2550</f>
        <v/>
      </c>
      <c r="X2559" s="32">
        <f>X2532+X2541+X2550</f>
        <v/>
      </c>
      <c r="Y2559" s="32">
        <f>Y2532+Y2541+Y2550</f>
        <v/>
      </c>
      <c r="Z2559" s="32">
        <f>Z2532+Z2541+Z2550</f>
        <v/>
      </c>
      <c r="AA2559" s="32">
        <f>AA2532+AA2541+AA2550</f>
        <v/>
      </c>
      <c r="AB2559" s="32">
        <f>AB2532+AB2541+AB2550</f>
        <v/>
      </c>
      <c r="AC2559" s="32">
        <f>AC2532+AC2541+AC2550</f>
        <v/>
      </c>
      <c r="AD2559" s="32">
        <f>AD2532+AD2541+AD2550</f>
        <v/>
      </c>
      <c r="AF2559" s="11">
        <f>CodePrefix&amp;$A2559&amp;IF($C2559="","","."&amp;$C2559&amp;"."&amp;$B2559)&amp;INDEX(VarEnd,MATCH($A2559,VarKey,0))&amp;AF$5</f>
        <v/>
      </c>
      <c r="AG2559" s="37">
        <f>AG2532+AG2541+AG2550</f>
        <v/>
      </c>
      <c r="AH2559" s="32">
        <f>AH2532+AH2541+AH2550</f>
        <v/>
      </c>
      <c r="AI2559" s="32">
        <f>AI2532+AI2541+AI2550</f>
        <v/>
      </c>
      <c r="AJ2559" s="32">
        <f>AJ2532+AJ2541+AJ2550</f>
        <v/>
      </c>
      <c r="AK2559" s="32">
        <f>AK2532+AK2541+AK2550</f>
        <v/>
      </c>
      <c r="AL2559" s="32">
        <f>AL2532+AL2541+AL2550</f>
        <v/>
      </c>
      <c r="AM2559" s="32">
        <f>AM2532+AM2541+AM2550</f>
        <v/>
      </c>
      <c r="AN2559" s="32">
        <f>AN2532+AN2541+AN2550</f>
        <v/>
      </c>
      <c r="AO2559" s="32">
        <f>AO2532+AO2541+AO2550</f>
        <v/>
      </c>
      <c r="AP2559" s="32">
        <f>AP2532+AP2541+AP2550</f>
        <v/>
      </c>
      <c r="AQ2559" s="32">
        <f>AQ2532+AQ2541+AQ2550</f>
        <v/>
      </c>
      <c r="AR2559" s="32">
        <f>AR2532+AR2541+AR2550</f>
        <v/>
      </c>
      <c r="AS2559" s="32">
        <f>AS2532+AS2541+AS2550</f>
        <v/>
      </c>
      <c r="AT2559" s="32">
        <f>AT2532+AT2541+AT2550</f>
        <v/>
      </c>
      <c r="AU2559" s="32">
        <f>AU2532+AU2541+AU2550</f>
        <v/>
      </c>
      <c r="AV2559" s="32">
        <f>AV2532+AV2541+AV2550</f>
        <v/>
      </c>
      <c r="AW2559" s="32">
        <f>AW2532+AW2541+AW2550</f>
        <v/>
      </c>
      <c r="AX2559" s="32">
        <f>AX2532+AX2541+AX2550</f>
        <v/>
      </c>
      <c r="AY2559" s="32">
        <f>AY2532+AY2541+AY2550</f>
        <v/>
      </c>
    </row>
    <row r="2560" hidden="1" outlineLevel="2">
      <c r="A2560" s="14" t="inlineStr">
        <is>
          <t>nce</t>
        </is>
      </c>
      <c r="B2560" s="14" t="inlineStr">
        <is>
          <t>lpg</t>
        </is>
      </c>
      <c r="C2560" s="14" t="inlineStr">
        <is>
          <t>omn</t>
        </is>
      </c>
      <c r="D2560" s="36" t="n"/>
      <c r="E2560" s="36" t="n"/>
      <c r="F2560" s="36" t="n"/>
      <c r="G2560" s="36" t="n"/>
      <c r="H2560" s="14">
        <f>INDEX(VarLab,MATCH($A2560,VarKey,0))&amp;INDEX(MemLab,MATCH($C2560&amp;"|"&amp;$B2560,MemKey,0))</f>
        <v/>
      </c>
      <c r="I2560" s="14">
        <f>INDEX(VarUnit,MATCH($A2560,VarKey,0))</f>
        <v/>
      </c>
      <c r="J2560" s="14">
        <f>INDEX(VarSrc,MATCH($A2560,VarKey,0))</f>
        <v/>
      </c>
      <c r="K2560" s="11">
        <f>CodePrefix&amp;$A2560&amp;IF($C2560="","","."&amp;$C2560&amp;"."&amp;$B2560)&amp;INDEX(VarEnd,MATCH($A2560,VarKey,0))&amp;K$5</f>
        <v/>
      </c>
      <c r="L2560" s="37">
        <f>L2533+L2542+L2551</f>
        <v/>
      </c>
      <c r="M2560" s="32">
        <f>M2533+M2542+M2551</f>
        <v/>
      </c>
      <c r="N2560" s="32">
        <f>N2533+N2542+N2551</f>
        <v/>
      </c>
      <c r="O2560" s="32">
        <f>O2533+O2542+O2551</f>
        <v/>
      </c>
      <c r="P2560" s="32">
        <f>P2533+P2542+P2551</f>
        <v/>
      </c>
      <c r="Q2560" s="32">
        <f>Q2533+Q2542+Q2551</f>
        <v/>
      </c>
      <c r="R2560" s="32">
        <f>R2533+R2542+R2551</f>
        <v/>
      </c>
      <c r="S2560" s="32">
        <f>S2533+S2542+S2551</f>
        <v/>
      </c>
      <c r="T2560" s="32">
        <f>T2533+T2542+T2551</f>
        <v/>
      </c>
      <c r="U2560" s="32">
        <f>U2533+U2542+U2551</f>
        <v/>
      </c>
      <c r="V2560" s="32">
        <f>V2533+V2542+V2551</f>
        <v/>
      </c>
      <c r="W2560" s="32">
        <f>W2533+W2542+W2551</f>
        <v/>
      </c>
      <c r="X2560" s="32">
        <f>X2533+X2542+X2551</f>
        <v/>
      </c>
      <c r="Y2560" s="32">
        <f>Y2533+Y2542+Y2551</f>
        <v/>
      </c>
      <c r="Z2560" s="32">
        <f>Z2533+Z2542+Z2551</f>
        <v/>
      </c>
      <c r="AA2560" s="32">
        <f>AA2533+AA2542+AA2551</f>
        <v/>
      </c>
      <c r="AB2560" s="32">
        <f>AB2533+AB2542+AB2551</f>
        <v/>
      </c>
      <c r="AC2560" s="32">
        <f>AC2533+AC2542+AC2551</f>
        <v/>
      </c>
      <c r="AD2560" s="32">
        <f>AD2533+AD2542+AD2551</f>
        <v/>
      </c>
      <c r="AF2560" s="11">
        <f>CodePrefix&amp;$A2560&amp;IF($C2560="","","."&amp;$C2560&amp;"."&amp;$B2560)&amp;INDEX(VarEnd,MATCH($A2560,VarKey,0))&amp;AF$5</f>
        <v/>
      </c>
      <c r="AG2560" s="37">
        <f>AG2533+AG2542+AG2551</f>
        <v/>
      </c>
      <c r="AH2560" s="32">
        <f>AH2533+AH2542+AH2551</f>
        <v/>
      </c>
      <c r="AI2560" s="32">
        <f>AI2533+AI2542+AI2551</f>
        <v/>
      </c>
      <c r="AJ2560" s="32">
        <f>AJ2533+AJ2542+AJ2551</f>
        <v/>
      </c>
      <c r="AK2560" s="32">
        <f>AK2533+AK2542+AK2551</f>
        <v/>
      </c>
      <c r="AL2560" s="32">
        <f>AL2533+AL2542+AL2551</f>
        <v/>
      </c>
      <c r="AM2560" s="32">
        <f>AM2533+AM2542+AM2551</f>
        <v/>
      </c>
      <c r="AN2560" s="32">
        <f>AN2533+AN2542+AN2551</f>
        <v/>
      </c>
      <c r="AO2560" s="32">
        <f>AO2533+AO2542+AO2551</f>
        <v/>
      </c>
      <c r="AP2560" s="32">
        <f>AP2533+AP2542+AP2551</f>
        <v/>
      </c>
      <c r="AQ2560" s="32">
        <f>AQ2533+AQ2542+AQ2551</f>
        <v/>
      </c>
      <c r="AR2560" s="32">
        <f>AR2533+AR2542+AR2551</f>
        <v/>
      </c>
      <c r="AS2560" s="32">
        <f>AS2533+AS2542+AS2551</f>
        <v/>
      </c>
      <c r="AT2560" s="32">
        <f>AT2533+AT2542+AT2551</f>
        <v/>
      </c>
      <c r="AU2560" s="32">
        <f>AU2533+AU2542+AU2551</f>
        <v/>
      </c>
      <c r="AV2560" s="32">
        <f>AV2533+AV2542+AV2551</f>
        <v/>
      </c>
      <c r="AW2560" s="32">
        <f>AW2533+AW2542+AW2551</f>
        <v/>
      </c>
      <c r="AX2560" s="32">
        <f>AX2533+AX2542+AX2551</f>
        <v/>
      </c>
      <c r="AY2560" s="32">
        <f>AY2533+AY2542+AY2551</f>
        <v/>
      </c>
    </row>
    <row r="2561" hidden="1" outlineLevel="2">
      <c r="A2561" s="14" t="inlineStr">
        <is>
          <t>nce</t>
        </is>
      </c>
      <c r="B2561" s="14" t="inlineStr">
        <is>
          <t>ker</t>
        </is>
      </c>
      <c r="C2561" s="14" t="inlineStr">
        <is>
          <t>omn</t>
        </is>
      </c>
      <c r="D2561" s="36" t="n"/>
      <c r="E2561" s="36" t="n"/>
      <c r="F2561" s="36" t="n"/>
      <c r="G2561" s="36" t="n"/>
      <c r="H2561" s="14">
        <f>INDEX(VarLab,MATCH($A2561,VarKey,0))&amp;INDEX(MemLab,MATCH($C2561&amp;"|"&amp;$B2561,MemKey,0))</f>
        <v/>
      </c>
      <c r="I2561" s="14">
        <f>INDEX(VarUnit,MATCH($A2561,VarKey,0))</f>
        <v/>
      </c>
      <c r="J2561" s="14">
        <f>INDEX(VarSrc,MATCH($A2561,VarKey,0))</f>
        <v/>
      </c>
      <c r="K2561" s="11">
        <f>CodePrefix&amp;$A2561&amp;IF($C2561="","","."&amp;$C2561&amp;"."&amp;$B2561)&amp;INDEX(VarEnd,MATCH($A2561,VarKey,0))&amp;K$5</f>
        <v/>
      </c>
      <c r="L2561" s="37">
        <f>L2534+L2543+L2552</f>
        <v/>
      </c>
      <c r="M2561" s="32">
        <f>M2534+M2543+M2552</f>
        <v/>
      </c>
      <c r="N2561" s="32">
        <f>N2534+N2543+N2552</f>
        <v/>
      </c>
      <c r="O2561" s="32">
        <f>O2534+O2543+O2552</f>
        <v/>
      </c>
      <c r="P2561" s="32">
        <f>P2534+P2543+P2552</f>
        <v/>
      </c>
      <c r="Q2561" s="32">
        <f>Q2534+Q2543+Q2552</f>
        <v/>
      </c>
      <c r="R2561" s="32">
        <f>R2534+R2543+R2552</f>
        <v/>
      </c>
      <c r="S2561" s="32">
        <f>S2534+S2543+S2552</f>
        <v/>
      </c>
      <c r="T2561" s="32">
        <f>T2534+T2543+T2552</f>
        <v/>
      </c>
      <c r="U2561" s="32">
        <f>U2534+U2543+U2552</f>
        <v/>
      </c>
      <c r="V2561" s="32">
        <f>V2534+V2543+V2552</f>
        <v/>
      </c>
      <c r="W2561" s="32">
        <f>W2534+W2543+W2552</f>
        <v/>
      </c>
      <c r="X2561" s="32">
        <f>X2534+X2543+X2552</f>
        <v/>
      </c>
      <c r="Y2561" s="32">
        <f>Y2534+Y2543+Y2552</f>
        <v/>
      </c>
      <c r="Z2561" s="32">
        <f>Z2534+Z2543+Z2552</f>
        <v/>
      </c>
      <c r="AA2561" s="32">
        <f>AA2534+AA2543+AA2552</f>
        <v/>
      </c>
      <c r="AB2561" s="32">
        <f>AB2534+AB2543+AB2552</f>
        <v/>
      </c>
      <c r="AC2561" s="32">
        <f>AC2534+AC2543+AC2552</f>
        <v/>
      </c>
      <c r="AD2561" s="32">
        <f>AD2534+AD2543+AD2552</f>
        <v/>
      </c>
      <c r="AF2561" s="11">
        <f>CodePrefix&amp;$A2561&amp;IF($C2561="","","."&amp;$C2561&amp;"."&amp;$B2561)&amp;INDEX(VarEnd,MATCH($A2561,VarKey,0))&amp;AF$5</f>
        <v/>
      </c>
      <c r="AG2561" s="37">
        <f>AG2534+AG2543+AG2552</f>
        <v/>
      </c>
      <c r="AH2561" s="32">
        <f>AH2534+AH2543+AH2552</f>
        <v/>
      </c>
      <c r="AI2561" s="32">
        <f>AI2534+AI2543+AI2552</f>
        <v/>
      </c>
      <c r="AJ2561" s="32">
        <f>AJ2534+AJ2543+AJ2552</f>
        <v/>
      </c>
      <c r="AK2561" s="32">
        <f>AK2534+AK2543+AK2552</f>
        <v/>
      </c>
      <c r="AL2561" s="32">
        <f>AL2534+AL2543+AL2552</f>
        <v/>
      </c>
      <c r="AM2561" s="32">
        <f>AM2534+AM2543+AM2552</f>
        <v/>
      </c>
      <c r="AN2561" s="32">
        <f>AN2534+AN2543+AN2552</f>
        <v/>
      </c>
      <c r="AO2561" s="32">
        <f>AO2534+AO2543+AO2552</f>
        <v/>
      </c>
      <c r="AP2561" s="32">
        <f>AP2534+AP2543+AP2552</f>
        <v/>
      </c>
      <c r="AQ2561" s="32">
        <f>AQ2534+AQ2543+AQ2552</f>
        <v/>
      </c>
      <c r="AR2561" s="32">
        <f>AR2534+AR2543+AR2552</f>
        <v/>
      </c>
      <c r="AS2561" s="32">
        <f>AS2534+AS2543+AS2552</f>
        <v/>
      </c>
      <c r="AT2561" s="32">
        <f>AT2534+AT2543+AT2552</f>
        <v/>
      </c>
      <c r="AU2561" s="32">
        <f>AU2534+AU2543+AU2552</f>
        <v/>
      </c>
      <c r="AV2561" s="32">
        <f>AV2534+AV2543+AV2552</f>
        <v/>
      </c>
      <c r="AW2561" s="32">
        <f>AW2534+AW2543+AW2552</f>
        <v/>
      </c>
      <c r="AX2561" s="32">
        <f>AX2534+AX2543+AX2552</f>
        <v/>
      </c>
      <c r="AY2561" s="32">
        <f>AY2534+AY2543+AY2552</f>
        <v/>
      </c>
    </row>
    <row r="2562" hidden="1" outlineLevel="2">
      <c r="A2562" s="14" t="inlineStr">
        <is>
          <t>nce</t>
        </is>
      </c>
      <c r="B2562" s="14" t="inlineStr">
        <is>
          <t>oop</t>
        </is>
      </c>
      <c r="C2562" s="14" t="inlineStr">
        <is>
          <t>omn</t>
        </is>
      </c>
      <c r="D2562" s="36" t="n"/>
      <c r="E2562" s="36" t="n"/>
      <c r="F2562" s="36" t="n"/>
      <c r="G2562" s="36" t="n"/>
      <c r="H2562" s="14">
        <f>INDEX(VarLab,MATCH($A2562,VarKey,0))&amp;INDEX(MemLab,MATCH($C2562&amp;"|"&amp;$B2562,MemKey,0))</f>
        <v/>
      </c>
      <c r="I2562" s="14">
        <f>INDEX(VarUnit,MATCH($A2562,VarKey,0))</f>
        <v/>
      </c>
      <c r="J2562" s="14">
        <f>INDEX(VarSrc,MATCH($A2562,VarKey,0))</f>
        <v/>
      </c>
      <c r="K2562" s="11">
        <f>CodePrefix&amp;$A2562&amp;IF($C2562="","","."&amp;$C2562&amp;"."&amp;$B2562)&amp;INDEX(VarEnd,MATCH($A2562,VarKey,0))&amp;K$5</f>
        <v/>
      </c>
      <c r="L2562" s="37">
        <f>L2535+L2544+L2553</f>
        <v/>
      </c>
      <c r="M2562" s="32">
        <f>M2535+M2544+M2553</f>
        <v/>
      </c>
      <c r="N2562" s="32">
        <f>N2535+N2544+N2553</f>
        <v/>
      </c>
      <c r="O2562" s="32">
        <f>O2535+O2544+O2553</f>
        <v/>
      </c>
      <c r="P2562" s="32">
        <f>P2535+P2544+P2553</f>
        <v/>
      </c>
      <c r="Q2562" s="32">
        <f>Q2535+Q2544+Q2553</f>
        <v/>
      </c>
      <c r="R2562" s="32">
        <f>R2535+R2544+R2553</f>
        <v/>
      </c>
      <c r="S2562" s="32">
        <f>S2535+S2544+S2553</f>
        <v/>
      </c>
      <c r="T2562" s="32">
        <f>T2535+T2544+T2553</f>
        <v/>
      </c>
      <c r="U2562" s="32">
        <f>U2535+U2544+U2553</f>
        <v/>
      </c>
      <c r="V2562" s="32">
        <f>V2535+V2544+V2553</f>
        <v/>
      </c>
      <c r="W2562" s="32">
        <f>W2535+W2544+W2553</f>
        <v/>
      </c>
      <c r="X2562" s="32">
        <f>X2535+X2544+X2553</f>
        <v/>
      </c>
      <c r="Y2562" s="32">
        <f>Y2535+Y2544+Y2553</f>
        <v/>
      </c>
      <c r="Z2562" s="32">
        <f>Z2535+Z2544+Z2553</f>
        <v/>
      </c>
      <c r="AA2562" s="32">
        <f>AA2535+AA2544+AA2553</f>
        <v/>
      </c>
      <c r="AB2562" s="32">
        <f>AB2535+AB2544+AB2553</f>
        <v/>
      </c>
      <c r="AC2562" s="32">
        <f>AC2535+AC2544+AC2553</f>
        <v/>
      </c>
      <c r="AD2562" s="32">
        <f>AD2535+AD2544+AD2553</f>
        <v/>
      </c>
      <c r="AF2562" s="11">
        <f>CodePrefix&amp;$A2562&amp;IF($C2562="","","."&amp;$C2562&amp;"."&amp;$B2562)&amp;INDEX(VarEnd,MATCH($A2562,VarKey,0))&amp;AF$5</f>
        <v/>
      </c>
      <c r="AG2562" s="37">
        <f>AG2535+AG2544+AG2553</f>
        <v/>
      </c>
      <c r="AH2562" s="32">
        <f>AH2535+AH2544+AH2553</f>
        <v/>
      </c>
      <c r="AI2562" s="32">
        <f>AI2535+AI2544+AI2553</f>
        <v/>
      </c>
      <c r="AJ2562" s="32">
        <f>AJ2535+AJ2544+AJ2553</f>
        <v/>
      </c>
      <c r="AK2562" s="32">
        <f>AK2535+AK2544+AK2553</f>
        <v/>
      </c>
      <c r="AL2562" s="32">
        <f>AL2535+AL2544+AL2553</f>
        <v/>
      </c>
      <c r="AM2562" s="32">
        <f>AM2535+AM2544+AM2553</f>
        <v/>
      </c>
      <c r="AN2562" s="32">
        <f>AN2535+AN2544+AN2553</f>
        <v/>
      </c>
      <c r="AO2562" s="32">
        <f>AO2535+AO2544+AO2553</f>
        <v/>
      </c>
      <c r="AP2562" s="32">
        <f>AP2535+AP2544+AP2553</f>
        <v/>
      </c>
      <c r="AQ2562" s="32">
        <f>AQ2535+AQ2544+AQ2553</f>
        <v/>
      </c>
      <c r="AR2562" s="32">
        <f>AR2535+AR2544+AR2553</f>
        <v/>
      </c>
      <c r="AS2562" s="32">
        <f>AS2535+AS2544+AS2553</f>
        <v/>
      </c>
      <c r="AT2562" s="32">
        <f>AT2535+AT2544+AT2553</f>
        <v/>
      </c>
      <c r="AU2562" s="32">
        <f>AU2535+AU2544+AU2553</f>
        <v/>
      </c>
      <c r="AV2562" s="32">
        <f>AV2535+AV2544+AV2553</f>
        <v/>
      </c>
      <c r="AW2562" s="32">
        <f>AW2535+AW2544+AW2553</f>
        <v/>
      </c>
      <c r="AX2562" s="32">
        <f>AX2535+AX2544+AX2553</f>
        <v/>
      </c>
      <c r="AY2562" s="32">
        <f>AY2535+AY2544+AY2553</f>
        <v/>
      </c>
    </row>
    <row r="2563" hidden="1" outlineLevel="2">
      <c r="A2563" s="14" t="inlineStr">
        <is>
          <t>nce</t>
        </is>
      </c>
      <c r="B2563" s="14" t="inlineStr">
        <is>
          <t>bio</t>
        </is>
      </c>
      <c r="C2563" s="14" t="inlineStr">
        <is>
          <t>omn</t>
        </is>
      </c>
      <c r="D2563" s="36" t="n"/>
      <c r="E2563" s="36" t="n"/>
      <c r="F2563" s="36" t="n"/>
      <c r="G2563" s="36" t="n"/>
      <c r="H2563" s="14">
        <f>INDEX(VarLab,MATCH($A2563,VarKey,0))&amp;INDEX(MemLab,MATCH($C2563&amp;"|"&amp;$B2563,MemKey,0))</f>
        <v/>
      </c>
      <c r="I2563" s="14">
        <f>INDEX(VarUnit,MATCH($A2563,VarKey,0))</f>
        <v/>
      </c>
      <c r="J2563" s="14">
        <f>INDEX(VarSrc,MATCH($A2563,VarKey,0))</f>
        <v/>
      </c>
      <c r="K2563" s="11">
        <f>CodePrefix&amp;$A2563&amp;IF($C2563="","","."&amp;$C2563&amp;"."&amp;$B2563)&amp;INDEX(VarEnd,MATCH($A2563,VarKey,0))&amp;K$5</f>
        <v/>
      </c>
      <c r="L2563" s="37">
        <f>L2536+L2545+L2554</f>
        <v/>
      </c>
      <c r="M2563" s="32">
        <f>M2536+M2545+M2554</f>
        <v/>
      </c>
      <c r="N2563" s="32">
        <f>N2536+N2545+N2554</f>
        <v/>
      </c>
      <c r="O2563" s="32">
        <f>O2536+O2545+O2554</f>
        <v/>
      </c>
      <c r="P2563" s="32">
        <f>P2536+P2545+P2554</f>
        <v/>
      </c>
      <c r="Q2563" s="32">
        <f>Q2536+Q2545+Q2554</f>
        <v/>
      </c>
      <c r="R2563" s="32">
        <f>R2536+R2545+R2554</f>
        <v/>
      </c>
      <c r="S2563" s="32">
        <f>S2536+S2545+S2554</f>
        <v/>
      </c>
      <c r="T2563" s="32">
        <f>T2536+T2545+T2554</f>
        <v/>
      </c>
      <c r="U2563" s="32">
        <f>U2536+U2545+U2554</f>
        <v/>
      </c>
      <c r="V2563" s="32">
        <f>V2536+V2545+V2554</f>
        <v/>
      </c>
      <c r="W2563" s="32">
        <f>W2536+W2545+W2554</f>
        <v/>
      </c>
      <c r="X2563" s="32">
        <f>X2536+X2545+X2554</f>
        <v/>
      </c>
      <c r="Y2563" s="32">
        <f>Y2536+Y2545+Y2554</f>
        <v/>
      </c>
      <c r="Z2563" s="32">
        <f>Z2536+Z2545+Z2554</f>
        <v/>
      </c>
      <c r="AA2563" s="32">
        <f>AA2536+AA2545+AA2554</f>
        <v/>
      </c>
      <c r="AB2563" s="32">
        <f>AB2536+AB2545+AB2554</f>
        <v/>
      </c>
      <c r="AC2563" s="32">
        <f>AC2536+AC2545+AC2554</f>
        <v/>
      </c>
      <c r="AD2563" s="32">
        <f>AD2536+AD2545+AD2554</f>
        <v/>
      </c>
      <c r="AF2563" s="11">
        <f>CodePrefix&amp;$A2563&amp;IF($C2563="","","."&amp;$C2563&amp;"."&amp;$B2563)&amp;INDEX(VarEnd,MATCH($A2563,VarKey,0))&amp;AF$5</f>
        <v/>
      </c>
      <c r="AG2563" s="37">
        <f>AG2536+AG2545+AG2554</f>
        <v/>
      </c>
      <c r="AH2563" s="32">
        <f>AH2536+AH2545+AH2554</f>
        <v/>
      </c>
      <c r="AI2563" s="32">
        <f>AI2536+AI2545+AI2554</f>
        <v/>
      </c>
      <c r="AJ2563" s="32">
        <f>AJ2536+AJ2545+AJ2554</f>
        <v/>
      </c>
      <c r="AK2563" s="32">
        <f>AK2536+AK2545+AK2554</f>
        <v/>
      </c>
      <c r="AL2563" s="32">
        <f>AL2536+AL2545+AL2554</f>
        <v/>
      </c>
      <c r="AM2563" s="32">
        <f>AM2536+AM2545+AM2554</f>
        <v/>
      </c>
      <c r="AN2563" s="32">
        <f>AN2536+AN2545+AN2554</f>
        <v/>
      </c>
      <c r="AO2563" s="32">
        <f>AO2536+AO2545+AO2554</f>
        <v/>
      </c>
      <c r="AP2563" s="32">
        <f>AP2536+AP2545+AP2554</f>
        <v/>
      </c>
      <c r="AQ2563" s="32">
        <f>AQ2536+AQ2545+AQ2554</f>
        <v/>
      </c>
      <c r="AR2563" s="32">
        <f>AR2536+AR2545+AR2554</f>
        <v/>
      </c>
      <c r="AS2563" s="32">
        <f>AS2536+AS2545+AS2554</f>
        <v/>
      </c>
      <c r="AT2563" s="32">
        <f>AT2536+AT2545+AT2554</f>
        <v/>
      </c>
      <c r="AU2563" s="32">
        <f>AU2536+AU2545+AU2554</f>
        <v/>
      </c>
      <c r="AV2563" s="32">
        <f>AV2536+AV2545+AV2554</f>
        <v/>
      </c>
      <c r="AW2563" s="32">
        <f>AW2536+AW2545+AW2554</f>
        <v/>
      </c>
      <c r="AX2563" s="32">
        <f>AX2536+AX2545+AX2554</f>
        <v/>
      </c>
      <c r="AY2563" s="32">
        <f>AY2536+AY2545+AY2554</f>
        <v/>
      </c>
    </row>
    <row r="2564" hidden="1" outlineLevel="2"/>
    <row r="2565" hidden="1" outlineLevel="2">
      <c r="A2565" s="14" t="inlineStr">
        <is>
          <t>xcp</t>
        </is>
      </c>
      <c r="B2565" s="14" t="inlineStr">
        <is>
          <t>coa</t>
        </is>
      </c>
      <c r="C2565" s="14" t="inlineStr">
        <is>
          <t>omn</t>
        </is>
      </c>
      <c r="D2565" s="32">
        <f>INDEX(Inputs!$W$5:$W$132,MATCH($B2565&amp;"|"&amp;$C2565,Inputs!$A$5:$A$132,0))</f>
        <v/>
      </c>
      <c r="E2565" s="32">
        <f>INDEX(Inputs!$Z$5:$Z$132,MATCH($B2565&amp;"|"&amp;$C2565,Inputs!$A$5:$A$132,0))</f>
        <v/>
      </c>
      <c r="F2565" s="32">
        <f>INDEX(Inputs!$AA$5:$AA$132,MATCH($B2565&amp;"|"&amp;$C2565,Inputs!$A$5:$A$132,0))</f>
        <v/>
      </c>
      <c r="G2565" s="36" t="n"/>
      <c r="H2565" s="14">
        <f>INDEX(VarLab,MATCH($A2565,VarKey,0))&amp;INDEX(MemLab,MATCH($C2565&amp;"|"&amp;$B2565,MemKey,0))</f>
        <v/>
      </c>
      <c r="I2565" s="14">
        <f>INDEX(VarUnit,MATCH($A2565,VarKey,0))</f>
        <v/>
      </c>
      <c r="J2565" s="14">
        <f>INDEX(VarSrc,MATCH($A2565,VarKey,0))</f>
        <v/>
      </c>
      <c r="K2565" s="11">
        <f>CodePrefix&amp;$A2565&amp;IF($C2565="","","."&amp;$C2565&amp;"."&amp;$B2565)&amp;INDEX(VarEnd,MATCH($A2565,VarKey,0))&amp;K$5</f>
        <v/>
      </c>
      <c r="L2565" s="37">
        <f>$D2565*($E2565*L$321+$F2565*L$324)</f>
        <v/>
      </c>
      <c r="M2565" s="32">
        <f>$D2565*($E2565*M$321+$F2565*M$324)</f>
        <v/>
      </c>
      <c r="N2565" s="32">
        <f>$D2565*($E2565*N$321+$F2565*N$324)</f>
        <v/>
      </c>
      <c r="O2565" s="32">
        <f>$D2565*($E2565*O$321+$F2565*O$324)</f>
        <v/>
      </c>
      <c r="P2565" s="32">
        <f>$D2565*($E2565*P$321+$F2565*P$324)</f>
        <v/>
      </c>
      <c r="Q2565" s="32">
        <f>$D2565*($E2565*Q$321+$F2565*Q$324)</f>
        <v/>
      </c>
      <c r="R2565" s="32">
        <f>$D2565*($E2565*R$321+$F2565*R$324)</f>
        <v/>
      </c>
      <c r="S2565" s="32">
        <f>$D2565*($E2565*S$321+$F2565*S$324)</f>
        <v/>
      </c>
      <c r="T2565" s="32">
        <f>$D2565*($E2565*T$321+$F2565*T$324)</f>
        <v/>
      </c>
      <c r="U2565" s="32">
        <f>$D2565*($E2565*U$321+$F2565*U$324)</f>
        <v/>
      </c>
      <c r="V2565" s="32">
        <f>$D2565*($E2565*V$321+$F2565*V$324)</f>
        <v/>
      </c>
      <c r="W2565" s="32">
        <f>$D2565*($E2565*W$321+$F2565*W$324)</f>
        <v/>
      </c>
      <c r="X2565" s="32">
        <f>$D2565*($E2565*X$321+$F2565*X$324)</f>
        <v/>
      </c>
      <c r="Y2565" s="32">
        <f>$D2565*($E2565*Y$321+$F2565*Y$324)</f>
        <v/>
      </c>
      <c r="Z2565" s="32">
        <f>$D2565*($E2565*Z$321+$F2565*Z$324)</f>
        <v/>
      </c>
      <c r="AA2565" s="32">
        <f>$D2565*($E2565*AA$321+$F2565*AA$324)</f>
        <v/>
      </c>
      <c r="AB2565" s="32">
        <f>$D2565*($E2565*AB$321+$F2565*AB$324)</f>
        <v/>
      </c>
      <c r="AC2565" s="32">
        <f>$D2565*($E2565*AC$321+$F2565*AC$324)</f>
        <v/>
      </c>
      <c r="AD2565" s="32">
        <f>$D2565*($E2565*AD$321+$F2565*AD$324)</f>
        <v/>
      </c>
      <c r="AF2565" s="11">
        <f>CodePrefix&amp;$A2565&amp;IF($C2565="","","."&amp;$C2565&amp;"."&amp;$B2565)&amp;INDEX(VarEnd,MATCH($A2565,VarKey,0))&amp;AF$5</f>
        <v/>
      </c>
      <c r="AG2565" s="37">
        <f>$D2565*($E2565*AG$321+$F2565*AG$324)</f>
        <v/>
      </c>
      <c r="AH2565" s="32">
        <f>$D2565*($E2565*AH$321+$F2565*AH$324)</f>
        <v/>
      </c>
      <c r="AI2565" s="32">
        <f>$D2565*($E2565*AI$321+$F2565*AI$324)</f>
        <v/>
      </c>
      <c r="AJ2565" s="32">
        <f>$D2565*($E2565*AJ$321+$F2565*AJ$324)</f>
        <v/>
      </c>
      <c r="AK2565" s="32">
        <f>$D2565*($E2565*AK$321+$F2565*AK$324)</f>
        <v/>
      </c>
      <c r="AL2565" s="32">
        <f>$D2565*($E2565*AL$321+$F2565*AL$324)</f>
        <v/>
      </c>
      <c r="AM2565" s="32">
        <f>$D2565*($E2565*AM$321+$F2565*AM$324)</f>
        <v/>
      </c>
      <c r="AN2565" s="32">
        <f>$D2565*($E2565*AN$321+$F2565*AN$324)</f>
        <v/>
      </c>
      <c r="AO2565" s="32">
        <f>$D2565*($E2565*AO$321+$F2565*AO$324)</f>
        <v/>
      </c>
      <c r="AP2565" s="32">
        <f>$D2565*($E2565*AP$321+$F2565*AP$324)</f>
        <v/>
      </c>
      <c r="AQ2565" s="32">
        <f>$D2565*($E2565*AQ$321+$F2565*AQ$324)</f>
        <v/>
      </c>
      <c r="AR2565" s="32">
        <f>$D2565*($E2565*AR$321+$F2565*AR$324)</f>
        <v/>
      </c>
      <c r="AS2565" s="32">
        <f>$D2565*($E2565*AS$321+$F2565*AS$324)</f>
        <v/>
      </c>
      <c r="AT2565" s="32">
        <f>$D2565*($E2565*AT$321+$F2565*AT$324)</f>
        <v/>
      </c>
      <c r="AU2565" s="32">
        <f>$D2565*($E2565*AU$321+$F2565*AU$324)</f>
        <v/>
      </c>
      <c r="AV2565" s="32">
        <f>$D2565*($E2565*AV$321+$F2565*AV$324)</f>
        <v/>
      </c>
      <c r="AW2565" s="32">
        <f>$D2565*($E2565*AW$321+$F2565*AW$324)</f>
        <v/>
      </c>
      <c r="AX2565" s="32">
        <f>$D2565*($E2565*AX$321+$F2565*AX$324)</f>
        <v/>
      </c>
      <c r="AY2565" s="32">
        <f>$D2565*($E2565*AY$321+$F2565*AY$324)</f>
        <v/>
      </c>
    </row>
    <row r="2566" hidden="1" outlineLevel="2">
      <c r="A2566" s="14" t="inlineStr">
        <is>
          <t>xcp</t>
        </is>
      </c>
      <c r="B2566" s="14" t="inlineStr">
        <is>
          <t>nga</t>
        </is>
      </c>
      <c r="C2566" s="14" t="inlineStr">
        <is>
          <t>omn</t>
        </is>
      </c>
      <c r="D2566" s="32">
        <f>INDEX(Inputs!$W$5:$W$132,MATCH($B2566&amp;"|"&amp;$C2566,Inputs!$A$5:$A$132,0))</f>
        <v/>
      </c>
      <c r="E2566" s="32">
        <f>INDEX(Inputs!$Z$5:$Z$132,MATCH($B2566&amp;"|"&amp;$C2566,Inputs!$A$5:$A$132,0))</f>
        <v/>
      </c>
      <c r="F2566" s="32">
        <f>INDEX(Inputs!$AA$5:$AA$132,MATCH($B2566&amp;"|"&amp;$C2566,Inputs!$A$5:$A$132,0))</f>
        <v/>
      </c>
      <c r="G2566" s="36" t="n"/>
      <c r="H2566" s="14">
        <f>INDEX(VarLab,MATCH($A2566,VarKey,0))&amp;INDEX(MemLab,MATCH($C2566&amp;"|"&amp;$B2566,MemKey,0))</f>
        <v/>
      </c>
      <c r="I2566" s="14">
        <f>INDEX(VarUnit,MATCH($A2566,VarKey,0))</f>
        <v/>
      </c>
      <c r="J2566" s="14">
        <f>INDEX(VarSrc,MATCH($A2566,VarKey,0))</f>
        <v/>
      </c>
      <c r="K2566" s="11">
        <f>CodePrefix&amp;$A2566&amp;IF($C2566="","","."&amp;$C2566&amp;"."&amp;$B2566)&amp;INDEX(VarEnd,MATCH($A2566,VarKey,0))&amp;K$5</f>
        <v/>
      </c>
      <c r="L2566" s="37">
        <f>$D2566*($E2566*L$321+$F2566*L$324)</f>
        <v/>
      </c>
      <c r="M2566" s="32">
        <f>$D2566*($E2566*M$321+$F2566*M$324)</f>
        <v/>
      </c>
      <c r="N2566" s="32">
        <f>$D2566*($E2566*N$321+$F2566*N$324)</f>
        <v/>
      </c>
      <c r="O2566" s="32">
        <f>$D2566*($E2566*O$321+$F2566*O$324)</f>
        <v/>
      </c>
      <c r="P2566" s="32">
        <f>$D2566*($E2566*P$321+$F2566*P$324)</f>
        <v/>
      </c>
      <c r="Q2566" s="32">
        <f>$D2566*($E2566*Q$321+$F2566*Q$324)</f>
        <v/>
      </c>
      <c r="R2566" s="32">
        <f>$D2566*($E2566*R$321+$F2566*R$324)</f>
        <v/>
      </c>
      <c r="S2566" s="32">
        <f>$D2566*($E2566*S$321+$F2566*S$324)</f>
        <v/>
      </c>
      <c r="T2566" s="32">
        <f>$D2566*($E2566*T$321+$F2566*T$324)</f>
        <v/>
      </c>
      <c r="U2566" s="32">
        <f>$D2566*($E2566*U$321+$F2566*U$324)</f>
        <v/>
      </c>
      <c r="V2566" s="32">
        <f>$D2566*($E2566*V$321+$F2566*V$324)</f>
        <v/>
      </c>
      <c r="W2566" s="32">
        <f>$D2566*($E2566*W$321+$F2566*W$324)</f>
        <v/>
      </c>
      <c r="X2566" s="32">
        <f>$D2566*($E2566*X$321+$F2566*X$324)</f>
        <v/>
      </c>
      <c r="Y2566" s="32">
        <f>$D2566*($E2566*Y$321+$F2566*Y$324)</f>
        <v/>
      </c>
      <c r="Z2566" s="32">
        <f>$D2566*($E2566*Z$321+$F2566*Z$324)</f>
        <v/>
      </c>
      <c r="AA2566" s="32">
        <f>$D2566*($E2566*AA$321+$F2566*AA$324)</f>
        <v/>
      </c>
      <c r="AB2566" s="32">
        <f>$D2566*($E2566*AB$321+$F2566*AB$324)</f>
        <v/>
      </c>
      <c r="AC2566" s="32">
        <f>$D2566*($E2566*AC$321+$F2566*AC$324)</f>
        <v/>
      </c>
      <c r="AD2566" s="32">
        <f>$D2566*($E2566*AD$321+$F2566*AD$324)</f>
        <v/>
      </c>
      <c r="AF2566" s="11">
        <f>CodePrefix&amp;$A2566&amp;IF($C2566="","","."&amp;$C2566&amp;"."&amp;$B2566)&amp;INDEX(VarEnd,MATCH($A2566,VarKey,0))&amp;AF$5</f>
        <v/>
      </c>
      <c r="AG2566" s="37">
        <f>$D2566*($E2566*AG$321+$F2566*AG$324)</f>
        <v/>
      </c>
      <c r="AH2566" s="32">
        <f>$D2566*($E2566*AH$321+$F2566*AH$324)</f>
        <v/>
      </c>
      <c r="AI2566" s="32">
        <f>$D2566*($E2566*AI$321+$F2566*AI$324)</f>
        <v/>
      </c>
      <c r="AJ2566" s="32">
        <f>$D2566*($E2566*AJ$321+$F2566*AJ$324)</f>
        <v/>
      </c>
      <c r="AK2566" s="32">
        <f>$D2566*($E2566*AK$321+$F2566*AK$324)</f>
        <v/>
      </c>
      <c r="AL2566" s="32">
        <f>$D2566*($E2566*AL$321+$F2566*AL$324)</f>
        <v/>
      </c>
      <c r="AM2566" s="32">
        <f>$D2566*($E2566*AM$321+$F2566*AM$324)</f>
        <v/>
      </c>
      <c r="AN2566" s="32">
        <f>$D2566*($E2566*AN$321+$F2566*AN$324)</f>
        <v/>
      </c>
      <c r="AO2566" s="32">
        <f>$D2566*($E2566*AO$321+$F2566*AO$324)</f>
        <v/>
      </c>
      <c r="AP2566" s="32">
        <f>$D2566*($E2566*AP$321+$F2566*AP$324)</f>
        <v/>
      </c>
      <c r="AQ2566" s="32">
        <f>$D2566*($E2566*AQ$321+$F2566*AQ$324)</f>
        <v/>
      </c>
      <c r="AR2566" s="32">
        <f>$D2566*($E2566*AR$321+$F2566*AR$324)</f>
        <v/>
      </c>
      <c r="AS2566" s="32">
        <f>$D2566*($E2566*AS$321+$F2566*AS$324)</f>
        <v/>
      </c>
      <c r="AT2566" s="32">
        <f>$D2566*($E2566*AT$321+$F2566*AT$324)</f>
        <v/>
      </c>
      <c r="AU2566" s="32">
        <f>$D2566*($E2566*AU$321+$F2566*AU$324)</f>
        <v/>
      </c>
      <c r="AV2566" s="32">
        <f>$D2566*($E2566*AV$321+$F2566*AV$324)</f>
        <v/>
      </c>
      <c r="AW2566" s="32">
        <f>$D2566*($E2566*AW$321+$F2566*AW$324)</f>
        <v/>
      </c>
      <c r="AX2566" s="32">
        <f>$D2566*($E2566*AX$321+$F2566*AX$324)</f>
        <v/>
      </c>
      <c r="AY2566" s="32">
        <f>$D2566*($E2566*AY$321+$F2566*AY$324)</f>
        <v/>
      </c>
    </row>
    <row r="2567" hidden="1" outlineLevel="2">
      <c r="A2567" s="14" t="inlineStr">
        <is>
          <t>xcp</t>
        </is>
      </c>
      <c r="B2567" s="14" t="inlineStr">
        <is>
          <t>gso</t>
        </is>
      </c>
      <c r="C2567" s="14" t="inlineStr">
        <is>
          <t>omn</t>
        </is>
      </c>
      <c r="D2567" s="32">
        <f>INDEX(Inputs!$W$5:$W$132,MATCH($B2567&amp;"|"&amp;$C2567,Inputs!$A$5:$A$132,0))</f>
        <v/>
      </c>
      <c r="E2567" s="32">
        <f>INDEX(Inputs!$Z$5:$Z$132,MATCH($B2567&amp;"|"&amp;$C2567,Inputs!$A$5:$A$132,0))</f>
        <v/>
      </c>
      <c r="F2567" s="32">
        <f>INDEX(Inputs!$AA$5:$AA$132,MATCH($B2567&amp;"|"&amp;$C2567,Inputs!$A$5:$A$132,0))</f>
        <v/>
      </c>
      <c r="G2567" s="36" t="n"/>
      <c r="H2567" s="14">
        <f>INDEX(VarLab,MATCH($A2567,VarKey,0))&amp;INDEX(MemLab,MATCH($C2567&amp;"|"&amp;$B2567,MemKey,0))</f>
        <v/>
      </c>
      <c r="I2567" s="14">
        <f>INDEX(VarUnit,MATCH($A2567,VarKey,0))</f>
        <v/>
      </c>
      <c r="J2567" s="14">
        <f>INDEX(VarSrc,MATCH($A2567,VarKey,0))</f>
        <v/>
      </c>
      <c r="K2567" s="11">
        <f>CodePrefix&amp;$A2567&amp;IF($C2567="","","."&amp;$C2567&amp;"."&amp;$B2567)&amp;INDEX(VarEnd,MATCH($A2567,VarKey,0))&amp;K$5</f>
        <v/>
      </c>
      <c r="L2567" s="37">
        <f>$D2567*($E2567*L$321+$F2567*L$324)</f>
        <v/>
      </c>
      <c r="M2567" s="32">
        <f>$D2567*($E2567*M$321+$F2567*M$324)</f>
        <v/>
      </c>
      <c r="N2567" s="32">
        <f>$D2567*($E2567*N$321+$F2567*N$324)</f>
        <v/>
      </c>
      <c r="O2567" s="32">
        <f>$D2567*($E2567*O$321+$F2567*O$324)</f>
        <v/>
      </c>
      <c r="P2567" s="32">
        <f>$D2567*($E2567*P$321+$F2567*P$324)</f>
        <v/>
      </c>
      <c r="Q2567" s="32">
        <f>$D2567*($E2567*Q$321+$F2567*Q$324)</f>
        <v/>
      </c>
      <c r="R2567" s="32">
        <f>$D2567*($E2567*R$321+$F2567*R$324)</f>
        <v/>
      </c>
      <c r="S2567" s="32">
        <f>$D2567*($E2567*S$321+$F2567*S$324)</f>
        <v/>
      </c>
      <c r="T2567" s="32">
        <f>$D2567*($E2567*T$321+$F2567*T$324)</f>
        <v/>
      </c>
      <c r="U2567" s="32">
        <f>$D2567*($E2567*U$321+$F2567*U$324)</f>
        <v/>
      </c>
      <c r="V2567" s="32">
        <f>$D2567*($E2567*V$321+$F2567*V$324)</f>
        <v/>
      </c>
      <c r="W2567" s="32">
        <f>$D2567*($E2567*W$321+$F2567*W$324)</f>
        <v/>
      </c>
      <c r="X2567" s="32">
        <f>$D2567*($E2567*X$321+$F2567*X$324)</f>
        <v/>
      </c>
      <c r="Y2567" s="32">
        <f>$D2567*($E2567*Y$321+$F2567*Y$324)</f>
        <v/>
      </c>
      <c r="Z2567" s="32">
        <f>$D2567*($E2567*Z$321+$F2567*Z$324)</f>
        <v/>
      </c>
      <c r="AA2567" s="32">
        <f>$D2567*($E2567*AA$321+$F2567*AA$324)</f>
        <v/>
      </c>
      <c r="AB2567" s="32">
        <f>$D2567*($E2567*AB$321+$F2567*AB$324)</f>
        <v/>
      </c>
      <c r="AC2567" s="32">
        <f>$D2567*($E2567*AC$321+$F2567*AC$324)</f>
        <v/>
      </c>
      <c r="AD2567" s="32">
        <f>$D2567*($E2567*AD$321+$F2567*AD$324)</f>
        <v/>
      </c>
      <c r="AF2567" s="11">
        <f>CodePrefix&amp;$A2567&amp;IF($C2567="","","."&amp;$C2567&amp;"."&amp;$B2567)&amp;INDEX(VarEnd,MATCH($A2567,VarKey,0))&amp;AF$5</f>
        <v/>
      </c>
      <c r="AG2567" s="37">
        <f>$D2567*($E2567*AG$321+$F2567*AG$324)</f>
        <v/>
      </c>
      <c r="AH2567" s="32">
        <f>$D2567*($E2567*AH$321+$F2567*AH$324)</f>
        <v/>
      </c>
      <c r="AI2567" s="32">
        <f>$D2567*($E2567*AI$321+$F2567*AI$324)</f>
        <v/>
      </c>
      <c r="AJ2567" s="32">
        <f>$D2567*($E2567*AJ$321+$F2567*AJ$324)</f>
        <v/>
      </c>
      <c r="AK2567" s="32">
        <f>$D2567*($E2567*AK$321+$F2567*AK$324)</f>
        <v/>
      </c>
      <c r="AL2567" s="32">
        <f>$D2567*($E2567*AL$321+$F2567*AL$324)</f>
        <v/>
      </c>
      <c r="AM2567" s="32">
        <f>$D2567*($E2567*AM$321+$F2567*AM$324)</f>
        <v/>
      </c>
      <c r="AN2567" s="32">
        <f>$D2567*($E2567*AN$321+$F2567*AN$324)</f>
        <v/>
      </c>
      <c r="AO2567" s="32">
        <f>$D2567*($E2567*AO$321+$F2567*AO$324)</f>
        <v/>
      </c>
      <c r="AP2567" s="32">
        <f>$D2567*($E2567*AP$321+$F2567*AP$324)</f>
        <v/>
      </c>
      <c r="AQ2567" s="32">
        <f>$D2567*($E2567*AQ$321+$F2567*AQ$324)</f>
        <v/>
      </c>
      <c r="AR2567" s="32">
        <f>$D2567*($E2567*AR$321+$F2567*AR$324)</f>
        <v/>
      </c>
      <c r="AS2567" s="32">
        <f>$D2567*($E2567*AS$321+$F2567*AS$324)</f>
        <v/>
      </c>
      <c r="AT2567" s="32">
        <f>$D2567*($E2567*AT$321+$F2567*AT$324)</f>
        <v/>
      </c>
      <c r="AU2567" s="32">
        <f>$D2567*($E2567*AU$321+$F2567*AU$324)</f>
        <v/>
      </c>
      <c r="AV2567" s="32">
        <f>$D2567*($E2567*AV$321+$F2567*AV$324)</f>
        <v/>
      </c>
      <c r="AW2567" s="32">
        <f>$D2567*($E2567*AW$321+$F2567*AW$324)</f>
        <v/>
      </c>
      <c r="AX2567" s="32">
        <f>$D2567*($E2567*AX$321+$F2567*AX$324)</f>
        <v/>
      </c>
      <c r="AY2567" s="32">
        <f>$D2567*($E2567*AY$321+$F2567*AY$324)</f>
        <v/>
      </c>
    </row>
    <row r="2568" hidden="1" outlineLevel="2">
      <c r="A2568" s="14" t="inlineStr">
        <is>
          <t>xcp</t>
        </is>
      </c>
      <c r="B2568" s="14" t="inlineStr">
        <is>
          <t>die</t>
        </is>
      </c>
      <c r="C2568" s="14" t="inlineStr">
        <is>
          <t>omn</t>
        </is>
      </c>
      <c r="D2568" s="32">
        <f>INDEX(Inputs!$W$5:$W$132,MATCH($B2568&amp;"|"&amp;$C2568,Inputs!$A$5:$A$132,0))</f>
        <v/>
      </c>
      <c r="E2568" s="32">
        <f>INDEX(Inputs!$Z$5:$Z$132,MATCH($B2568&amp;"|"&amp;$C2568,Inputs!$A$5:$A$132,0))</f>
        <v/>
      </c>
      <c r="F2568" s="32">
        <f>INDEX(Inputs!$AA$5:$AA$132,MATCH($B2568&amp;"|"&amp;$C2568,Inputs!$A$5:$A$132,0))</f>
        <v/>
      </c>
      <c r="G2568" s="36" t="n"/>
      <c r="H2568" s="14">
        <f>INDEX(VarLab,MATCH($A2568,VarKey,0))&amp;INDEX(MemLab,MATCH($C2568&amp;"|"&amp;$B2568,MemKey,0))</f>
        <v/>
      </c>
      <c r="I2568" s="14">
        <f>INDEX(VarUnit,MATCH($A2568,VarKey,0))</f>
        <v/>
      </c>
      <c r="J2568" s="14">
        <f>INDEX(VarSrc,MATCH($A2568,VarKey,0))</f>
        <v/>
      </c>
      <c r="K2568" s="11">
        <f>CodePrefix&amp;$A2568&amp;IF($C2568="","","."&amp;$C2568&amp;"."&amp;$B2568)&amp;INDEX(VarEnd,MATCH($A2568,VarKey,0))&amp;K$5</f>
        <v/>
      </c>
      <c r="L2568" s="37">
        <f>$D2568*($E2568*L$321+$F2568*L$324)</f>
        <v/>
      </c>
      <c r="M2568" s="32">
        <f>$D2568*($E2568*M$321+$F2568*M$324)</f>
        <v/>
      </c>
      <c r="N2568" s="32">
        <f>$D2568*($E2568*N$321+$F2568*N$324)</f>
        <v/>
      </c>
      <c r="O2568" s="32">
        <f>$D2568*($E2568*O$321+$F2568*O$324)</f>
        <v/>
      </c>
      <c r="P2568" s="32">
        <f>$D2568*($E2568*P$321+$F2568*P$324)</f>
        <v/>
      </c>
      <c r="Q2568" s="32">
        <f>$D2568*($E2568*Q$321+$F2568*Q$324)</f>
        <v/>
      </c>
      <c r="R2568" s="32">
        <f>$D2568*($E2568*R$321+$F2568*R$324)</f>
        <v/>
      </c>
      <c r="S2568" s="32">
        <f>$D2568*($E2568*S$321+$F2568*S$324)</f>
        <v/>
      </c>
      <c r="T2568" s="32">
        <f>$D2568*($E2568*T$321+$F2568*T$324)</f>
        <v/>
      </c>
      <c r="U2568" s="32">
        <f>$D2568*($E2568*U$321+$F2568*U$324)</f>
        <v/>
      </c>
      <c r="V2568" s="32">
        <f>$D2568*($E2568*V$321+$F2568*V$324)</f>
        <v/>
      </c>
      <c r="W2568" s="32">
        <f>$D2568*($E2568*W$321+$F2568*W$324)</f>
        <v/>
      </c>
      <c r="X2568" s="32">
        <f>$D2568*($E2568*X$321+$F2568*X$324)</f>
        <v/>
      </c>
      <c r="Y2568" s="32">
        <f>$D2568*($E2568*Y$321+$F2568*Y$324)</f>
        <v/>
      </c>
      <c r="Z2568" s="32">
        <f>$D2568*($E2568*Z$321+$F2568*Z$324)</f>
        <v/>
      </c>
      <c r="AA2568" s="32">
        <f>$D2568*($E2568*AA$321+$F2568*AA$324)</f>
        <v/>
      </c>
      <c r="AB2568" s="32">
        <f>$D2568*($E2568*AB$321+$F2568*AB$324)</f>
        <v/>
      </c>
      <c r="AC2568" s="32">
        <f>$D2568*($E2568*AC$321+$F2568*AC$324)</f>
        <v/>
      </c>
      <c r="AD2568" s="32">
        <f>$D2568*($E2568*AD$321+$F2568*AD$324)</f>
        <v/>
      </c>
      <c r="AF2568" s="11">
        <f>CodePrefix&amp;$A2568&amp;IF($C2568="","","."&amp;$C2568&amp;"."&amp;$B2568)&amp;INDEX(VarEnd,MATCH($A2568,VarKey,0))&amp;AF$5</f>
        <v/>
      </c>
      <c r="AG2568" s="37">
        <f>$D2568*($E2568*AG$321+$F2568*AG$324)</f>
        <v/>
      </c>
      <c r="AH2568" s="32">
        <f>$D2568*($E2568*AH$321+$F2568*AH$324)</f>
        <v/>
      </c>
      <c r="AI2568" s="32">
        <f>$D2568*($E2568*AI$321+$F2568*AI$324)</f>
        <v/>
      </c>
      <c r="AJ2568" s="32">
        <f>$D2568*($E2568*AJ$321+$F2568*AJ$324)</f>
        <v/>
      </c>
      <c r="AK2568" s="32">
        <f>$D2568*($E2568*AK$321+$F2568*AK$324)</f>
        <v/>
      </c>
      <c r="AL2568" s="32">
        <f>$D2568*($E2568*AL$321+$F2568*AL$324)</f>
        <v/>
      </c>
      <c r="AM2568" s="32">
        <f>$D2568*($E2568*AM$321+$F2568*AM$324)</f>
        <v/>
      </c>
      <c r="AN2568" s="32">
        <f>$D2568*($E2568*AN$321+$F2568*AN$324)</f>
        <v/>
      </c>
      <c r="AO2568" s="32">
        <f>$D2568*($E2568*AO$321+$F2568*AO$324)</f>
        <v/>
      </c>
      <c r="AP2568" s="32">
        <f>$D2568*($E2568*AP$321+$F2568*AP$324)</f>
        <v/>
      </c>
      <c r="AQ2568" s="32">
        <f>$D2568*($E2568*AQ$321+$F2568*AQ$324)</f>
        <v/>
      </c>
      <c r="AR2568" s="32">
        <f>$D2568*($E2568*AR$321+$F2568*AR$324)</f>
        <v/>
      </c>
      <c r="AS2568" s="32">
        <f>$D2568*($E2568*AS$321+$F2568*AS$324)</f>
        <v/>
      </c>
      <c r="AT2568" s="32">
        <f>$D2568*($E2568*AT$321+$F2568*AT$324)</f>
        <v/>
      </c>
      <c r="AU2568" s="32">
        <f>$D2568*($E2568*AU$321+$F2568*AU$324)</f>
        <v/>
      </c>
      <c r="AV2568" s="32">
        <f>$D2568*($E2568*AV$321+$F2568*AV$324)</f>
        <v/>
      </c>
      <c r="AW2568" s="32">
        <f>$D2568*($E2568*AW$321+$F2568*AW$324)</f>
        <v/>
      </c>
      <c r="AX2568" s="32">
        <f>$D2568*($E2568*AX$321+$F2568*AX$324)</f>
        <v/>
      </c>
      <c r="AY2568" s="32">
        <f>$D2568*($E2568*AY$321+$F2568*AY$324)</f>
        <v/>
      </c>
    </row>
    <row r="2569" hidden="1" outlineLevel="2">
      <c r="A2569" s="14" t="inlineStr">
        <is>
          <t>xcp</t>
        </is>
      </c>
      <c r="B2569" s="14" t="inlineStr">
        <is>
          <t>lpg</t>
        </is>
      </c>
      <c r="C2569" s="14" t="inlineStr">
        <is>
          <t>omn</t>
        </is>
      </c>
      <c r="D2569" s="32">
        <f>INDEX(Inputs!$W$5:$W$132,MATCH($B2569&amp;"|"&amp;$C2569,Inputs!$A$5:$A$132,0))</f>
        <v/>
      </c>
      <c r="E2569" s="32">
        <f>INDEX(Inputs!$Z$5:$Z$132,MATCH($B2569&amp;"|"&amp;$C2569,Inputs!$A$5:$A$132,0))</f>
        <v/>
      </c>
      <c r="F2569" s="32">
        <f>INDEX(Inputs!$AA$5:$AA$132,MATCH($B2569&amp;"|"&amp;$C2569,Inputs!$A$5:$A$132,0))</f>
        <v/>
      </c>
      <c r="G2569" s="36" t="n"/>
      <c r="H2569" s="14">
        <f>INDEX(VarLab,MATCH($A2569,VarKey,0))&amp;INDEX(MemLab,MATCH($C2569&amp;"|"&amp;$B2569,MemKey,0))</f>
        <v/>
      </c>
      <c r="I2569" s="14">
        <f>INDEX(VarUnit,MATCH($A2569,VarKey,0))</f>
        <v/>
      </c>
      <c r="J2569" s="14">
        <f>INDEX(VarSrc,MATCH($A2569,VarKey,0))</f>
        <v/>
      </c>
      <c r="K2569" s="11">
        <f>CodePrefix&amp;$A2569&amp;IF($C2569="","","."&amp;$C2569&amp;"."&amp;$B2569)&amp;INDEX(VarEnd,MATCH($A2569,VarKey,0))&amp;K$5</f>
        <v/>
      </c>
      <c r="L2569" s="37">
        <f>$D2569*($E2569*L$321+$F2569*L$324)</f>
        <v/>
      </c>
      <c r="M2569" s="32">
        <f>$D2569*($E2569*M$321+$F2569*M$324)</f>
        <v/>
      </c>
      <c r="N2569" s="32">
        <f>$D2569*($E2569*N$321+$F2569*N$324)</f>
        <v/>
      </c>
      <c r="O2569" s="32">
        <f>$D2569*($E2569*O$321+$F2569*O$324)</f>
        <v/>
      </c>
      <c r="P2569" s="32">
        <f>$D2569*($E2569*P$321+$F2569*P$324)</f>
        <v/>
      </c>
      <c r="Q2569" s="32">
        <f>$D2569*($E2569*Q$321+$F2569*Q$324)</f>
        <v/>
      </c>
      <c r="R2569" s="32">
        <f>$D2569*($E2569*R$321+$F2569*R$324)</f>
        <v/>
      </c>
      <c r="S2569" s="32">
        <f>$D2569*($E2569*S$321+$F2569*S$324)</f>
        <v/>
      </c>
      <c r="T2569" s="32">
        <f>$D2569*($E2569*T$321+$F2569*T$324)</f>
        <v/>
      </c>
      <c r="U2569" s="32">
        <f>$D2569*($E2569*U$321+$F2569*U$324)</f>
        <v/>
      </c>
      <c r="V2569" s="32">
        <f>$D2569*($E2569*V$321+$F2569*V$324)</f>
        <v/>
      </c>
      <c r="W2569" s="32">
        <f>$D2569*($E2569*W$321+$F2569*W$324)</f>
        <v/>
      </c>
      <c r="X2569" s="32">
        <f>$D2569*($E2569*X$321+$F2569*X$324)</f>
        <v/>
      </c>
      <c r="Y2569" s="32">
        <f>$D2569*($E2569*Y$321+$F2569*Y$324)</f>
        <v/>
      </c>
      <c r="Z2569" s="32">
        <f>$D2569*($E2569*Z$321+$F2569*Z$324)</f>
        <v/>
      </c>
      <c r="AA2569" s="32">
        <f>$D2569*($E2569*AA$321+$F2569*AA$324)</f>
        <v/>
      </c>
      <c r="AB2569" s="32">
        <f>$D2569*($E2569*AB$321+$F2569*AB$324)</f>
        <v/>
      </c>
      <c r="AC2569" s="32">
        <f>$D2569*($E2569*AC$321+$F2569*AC$324)</f>
        <v/>
      </c>
      <c r="AD2569" s="32">
        <f>$D2569*($E2569*AD$321+$F2569*AD$324)</f>
        <v/>
      </c>
      <c r="AF2569" s="11">
        <f>CodePrefix&amp;$A2569&amp;IF($C2569="","","."&amp;$C2569&amp;"."&amp;$B2569)&amp;INDEX(VarEnd,MATCH($A2569,VarKey,0))&amp;AF$5</f>
        <v/>
      </c>
      <c r="AG2569" s="37">
        <f>$D2569*($E2569*AG$321+$F2569*AG$324)</f>
        <v/>
      </c>
      <c r="AH2569" s="32">
        <f>$D2569*($E2569*AH$321+$F2569*AH$324)</f>
        <v/>
      </c>
      <c r="AI2569" s="32">
        <f>$D2569*($E2569*AI$321+$F2569*AI$324)</f>
        <v/>
      </c>
      <c r="AJ2569" s="32">
        <f>$D2569*($E2569*AJ$321+$F2569*AJ$324)</f>
        <v/>
      </c>
      <c r="AK2569" s="32">
        <f>$D2569*($E2569*AK$321+$F2569*AK$324)</f>
        <v/>
      </c>
      <c r="AL2569" s="32">
        <f>$D2569*($E2569*AL$321+$F2569*AL$324)</f>
        <v/>
      </c>
      <c r="AM2569" s="32">
        <f>$D2569*($E2569*AM$321+$F2569*AM$324)</f>
        <v/>
      </c>
      <c r="AN2569" s="32">
        <f>$D2569*($E2569*AN$321+$F2569*AN$324)</f>
        <v/>
      </c>
      <c r="AO2569" s="32">
        <f>$D2569*($E2569*AO$321+$F2569*AO$324)</f>
        <v/>
      </c>
      <c r="AP2569" s="32">
        <f>$D2569*($E2569*AP$321+$F2569*AP$324)</f>
        <v/>
      </c>
      <c r="AQ2569" s="32">
        <f>$D2569*($E2569*AQ$321+$F2569*AQ$324)</f>
        <v/>
      </c>
      <c r="AR2569" s="32">
        <f>$D2569*($E2569*AR$321+$F2569*AR$324)</f>
        <v/>
      </c>
      <c r="AS2569" s="32">
        <f>$D2569*($E2569*AS$321+$F2569*AS$324)</f>
        <v/>
      </c>
      <c r="AT2569" s="32">
        <f>$D2569*($E2569*AT$321+$F2569*AT$324)</f>
        <v/>
      </c>
      <c r="AU2569" s="32">
        <f>$D2569*($E2569*AU$321+$F2569*AU$324)</f>
        <v/>
      </c>
      <c r="AV2569" s="32">
        <f>$D2569*($E2569*AV$321+$F2569*AV$324)</f>
        <v/>
      </c>
      <c r="AW2569" s="32">
        <f>$D2569*($E2569*AW$321+$F2569*AW$324)</f>
        <v/>
      </c>
      <c r="AX2569" s="32">
        <f>$D2569*($E2569*AX$321+$F2569*AX$324)</f>
        <v/>
      </c>
      <c r="AY2569" s="32">
        <f>$D2569*($E2569*AY$321+$F2569*AY$324)</f>
        <v/>
      </c>
    </row>
    <row r="2570" hidden="1" outlineLevel="2">
      <c r="A2570" s="14" t="inlineStr">
        <is>
          <t>xcp</t>
        </is>
      </c>
      <c r="B2570" s="14" t="inlineStr">
        <is>
          <t>ker</t>
        </is>
      </c>
      <c r="C2570" s="14" t="inlineStr">
        <is>
          <t>omn</t>
        </is>
      </c>
      <c r="D2570" s="32">
        <f>INDEX(Inputs!$W$5:$W$132,MATCH($B2570&amp;"|"&amp;$C2570,Inputs!$A$5:$A$132,0))</f>
        <v/>
      </c>
      <c r="E2570" s="32">
        <f>INDEX(Inputs!$Z$5:$Z$132,MATCH($B2570&amp;"|"&amp;$C2570,Inputs!$A$5:$A$132,0))</f>
        <v/>
      </c>
      <c r="F2570" s="32">
        <f>INDEX(Inputs!$AA$5:$AA$132,MATCH($B2570&amp;"|"&amp;$C2570,Inputs!$A$5:$A$132,0))</f>
        <v/>
      </c>
      <c r="G2570" s="36" t="n"/>
      <c r="H2570" s="14">
        <f>INDEX(VarLab,MATCH($A2570,VarKey,0))&amp;INDEX(MemLab,MATCH($C2570&amp;"|"&amp;$B2570,MemKey,0))</f>
        <v/>
      </c>
      <c r="I2570" s="14">
        <f>INDEX(VarUnit,MATCH($A2570,VarKey,0))</f>
        <v/>
      </c>
      <c r="J2570" s="14">
        <f>INDEX(VarSrc,MATCH($A2570,VarKey,0))</f>
        <v/>
      </c>
      <c r="K2570" s="11">
        <f>CodePrefix&amp;$A2570&amp;IF($C2570="","","."&amp;$C2570&amp;"."&amp;$B2570)&amp;INDEX(VarEnd,MATCH($A2570,VarKey,0))&amp;K$5</f>
        <v/>
      </c>
      <c r="L2570" s="37">
        <f>$D2570*($E2570*L$321+$F2570*L$324)</f>
        <v/>
      </c>
      <c r="M2570" s="32">
        <f>$D2570*($E2570*M$321+$F2570*M$324)</f>
        <v/>
      </c>
      <c r="N2570" s="32">
        <f>$D2570*($E2570*N$321+$F2570*N$324)</f>
        <v/>
      </c>
      <c r="O2570" s="32">
        <f>$D2570*($E2570*O$321+$F2570*O$324)</f>
        <v/>
      </c>
      <c r="P2570" s="32">
        <f>$D2570*($E2570*P$321+$F2570*P$324)</f>
        <v/>
      </c>
      <c r="Q2570" s="32">
        <f>$D2570*($E2570*Q$321+$F2570*Q$324)</f>
        <v/>
      </c>
      <c r="R2570" s="32">
        <f>$D2570*($E2570*R$321+$F2570*R$324)</f>
        <v/>
      </c>
      <c r="S2570" s="32">
        <f>$D2570*($E2570*S$321+$F2570*S$324)</f>
        <v/>
      </c>
      <c r="T2570" s="32">
        <f>$D2570*($E2570*T$321+$F2570*T$324)</f>
        <v/>
      </c>
      <c r="U2570" s="32">
        <f>$D2570*($E2570*U$321+$F2570*U$324)</f>
        <v/>
      </c>
      <c r="V2570" s="32">
        <f>$D2570*($E2570*V$321+$F2570*V$324)</f>
        <v/>
      </c>
      <c r="W2570" s="32">
        <f>$D2570*($E2570*W$321+$F2570*W$324)</f>
        <v/>
      </c>
      <c r="X2570" s="32">
        <f>$D2570*($E2570*X$321+$F2570*X$324)</f>
        <v/>
      </c>
      <c r="Y2570" s="32">
        <f>$D2570*($E2570*Y$321+$F2570*Y$324)</f>
        <v/>
      </c>
      <c r="Z2570" s="32">
        <f>$D2570*($E2570*Z$321+$F2570*Z$324)</f>
        <v/>
      </c>
      <c r="AA2570" s="32">
        <f>$D2570*($E2570*AA$321+$F2570*AA$324)</f>
        <v/>
      </c>
      <c r="AB2570" s="32">
        <f>$D2570*($E2570*AB$321+$F2570*AB$324)</f>
        <v/>
      </c>
      <c r="AC2570" s="32">
        <f>$D2570*($E2570*AC$321+$F2570*AC$324)</f>
        <v/>
      </c>
      <c r="AD2570" s="32">
        <f>$D2570*($E2570*AD$321+$F2570*AD$324)</f>
        <v/>
      </c>
      <c r="AF2570" s="11">
        <f>CodePrefix&amp;$A2570&amp;IF($C2570="","","."&amp;$C2570&amp;"."&amp;$B2570)&amp;INDEX(VarEnd,MATCH($A2570,VarKey,0))&amp;AF$5</f>
        <v/>
      </c>
      <c r="AG2570" s="37">
        <f>$D2570*($E2570*AG$321+$F2570*AG$324)</f>
        <v/>
      </c>
      <c r="AH2570" s="32">
        <f>$D2570*($E2570*AH$321+$F2570*AH$324)</f>
        <v/>
      </c>
      <c r="AI2570" s="32">
        <f>$D2570*($E2570*AI$321+$F2570*AI$324)</f>
        <v/>
      </c>
      <c r="AJ2570" s="32">
        <f>$D2570*($E2570*AJ$321+$F2570*AJ$324)</f>
        <v/>
      </c>
      <c r="AK2570" s="32">
        <f>$D2570*($E2570*AK$321+$F2570*AK$324)</f>
        <v/>
      </c>
      <c r="AL2570" s="32">
        <f>$D2570*($E2570*AL$321+$F2570*AL$324)</f>
        <v/>
      </c>
      <c r="AM2570" s="32">
        <f>$D2570*($E2570*AM$321+$F2570*AM$324)</f>
        <v/>
      </c>
      <c r="AN2570" s="32">
        <f>$D2570*($E2570*AN$321+$F2570*AN$324)</f>
        <v/>
      </c>
      <c r="AO2570" s="32">
        <f>$D2570*($E2570*AO$321+$F2570*AO$324)</f>
        <v/>
      </c>
      <c r="AP2570" s="32">
        <f>$D2570*($E2570*AP$321+$F2570*AP$324)</f>
        <v/>
      </c>
      <c r="AQ2570" s="32">
        <f>$D2570*($E2570*AQ$321+$F2570*AQ$324)</f>
        <v/>
      </c>
      <c r="AR2570" s="32">
        <f>$D2570*($E2570*AR$321+$F2570*AR$324)</f>
        <v/>
      </c>
      <c r="AS2570" s="32">
        <f>$D2570*($E2570*AS$321+$F2570*AS$324)</f>
        <v/>
      </c>
      <c r="AT2570" s="32">
        <f>$D2570*($E2570*AT$321+$F2570*AT$324)</f>
        <v/>
      </c>
      <c r="AU2570" s="32">
        <f>$D2570*($E2570*AU$321+$F2570*AU$324)</f>
        <v/>
      </c>
      <c r="AV2570" s="32">
        <f>$D2570*($E2570*AV$321+$F2570*AV$324)</f>
        <v/>
      </c>
      <c r="AW2570" s="32">
        <f>$D2570*($E2570*AW$321+$F2570*AW$324)</f>
        <v/>
      </c>
      <c r="AX2570" s="32">
        <f>$D2570*($E2570*AX$321+$F2570*AX$324)</f>
        <v/>
      </c>
      <c r="AY2570" s="32">
        <f>$D2570*($E2570*AY$321+$F2570*AY$324)</f>
        <v/>
      </c>
    </row>
    <row r="2571" hidden="1" outlineLevel="2">
      <c r="A2571" s="14" t="inlineStr">
        <is>
          <t>xcp</t>
        </is>
      </c>
      <c r="B2571" s="14" t="inlineStr">
        <is>
          <t>oop</t>
        </is>
      </c>
      <c r="C2571" s="14" t="inlineStr">
        <is>
          <t>omn</t>
        </is>
      </c>
      <c r="D2571" s="32">
        <f>INDEX(Inputs!$W$5:$W$132,MATCH($B2571&amp;"|"&amp;$C2571,Inputs!$A$5:$A$132,0))</f>
        <v/>
      </c>
      <c r="E2571" s="32">
        <f>INDEX(Inputs!$Z$5:$Z$132,MATCH($B2571&amp;"|"&amp;$C2571,Inputs!$A$5:$A$132,0))</f>
        <v/>
      </c>
      <c r="F2571" s="32">
        <f>INDEX(Inputs!$AA$5:$AA$132,MATCH($B2571&amp;"|"&amp;$C2571,Inputs!$A$5:$A$132,0))</f>
        <v/>
      </c>
      <c r="G2571" s="36" t="n"/>
      <c r="H2571" s="14">
        <f>INDEX(VarLab,MATCH($A2571,VarKey,0))&amp;INDEX(MemLab,MATCH($C2571&amp;"|"&amp;$B2571,MemKey,0))</f>
        <v/>
      </c>
      <c r="I2571" s="14">
        <f>INDEX(VarUnit,MATCH($A2571,VarKey,0))</f>
        <v/>
      </c>
      <c r="J2571" s="14">
        <f>INDEX(VarSrc,MATCH($A2571,VarKey,0))</f>
        <v/>
      </c>
      <c r="K2571" s="11">
        <f>CodePrefix&amp;$A2571&amp;IF($C2571="","","."&amp;$C2571&amp;"."&amp;$B2571)&amp;INDEX(VarEnd,MATCH($A2571,VarKey,0))&amp;K$5</f>
        <v/>
      </c>
      <c r="L2571" s="37">
        <f>$D2571*($E2571*L$321+$F2571*L$324)</f>
        <v/>
      </c>
      <c r="M2571" s="32">
        <f>$D2571*($E2571*M$321+$F2571*M$324)</f>
        <v/>
      </c>
      <c r="N2571" s="32">
        <f>$D2571*($E2571*N$321+$F2571*N$324)</f>
        <v/>
      </c>
      <c r="O2571" s="32">
        <f>$D2571*($E2571*O$321+$F2571*O$324)</f>
        <v/>
      </c>
      <c r="P2571" s="32">
        <f>$D2571*($E2571*P$321+$F2571*P$324)</f>
        <v/>
      </c>
      <c r="Q2571" s="32">
        <f>$D2571*($E2571*Q$321+$F2571*Q$324)</f>
        <v/>
      </c>
      <c r="R2571" s="32">
        <f>$D2571*($E2571*R$321+$F2571*R$324)</f>
        <v/>
      </c>
      <c r="S2571" s="32">
        <f>$D2571*($E2571*S$321+$F2571*S$324)</f>
        <v/>
      </c>
      <c r="T2571" s="32">
        <f>$D2571*($E2571*T$321+$F2571*T$324)</f>
        <v/>
      </c>
      <c r="U2571" s="32">
        <f>$D2571*($E2571*U$321+$F2571*U$324)</f>
        <v/>
      </c>
      <c r="V2571" s="32">
        <f>$D2571*($E2571*V$321+$F2571*V$324)</f>
        <v/>
      </c>
      <c r="W2571" s="32">
        <f>$D2571*($E2571*W$321+$F2571*W$324)</f>
        <v/>
      </c>
      <c r="X2571" s="32">
        <f>$D2571*($E2571*X$321+$F2571*X$324)</f>
        <v/>
      </c>
      <c r="Y2571" s="32">
        <f>$D2571*($E2571*Y$321+$F2571*Y$324)</f>
        <v/>
      </c>
      <c r="Z2571" s="32">
        <f>$D2571*($E2571*Z$321+$F2571*Z$324)</f>
        <v/>
      </c>
      <c r="AA2571" s="32">
        <f>$D2571*($E2571*AA$321+$F2571*AA$324)</f>
        <v/>
      </c>
      <c r="AB2571" s="32">
        <f>$D2571*($E2571*AB$321+$F2571*AB$324)</f>
        <v/>
      </c>
      <c r="AC2571" s="32">
        <f>$D2571*($E2571*AC$321+$F2571*AC$324)</f>
        <v/>
      </c>
      <c r="AD2571" s="32">
        <f>$D2571*($E2571*AD$321+$F2571*AD$324)</f>
        <v/>
      </c>
      <c r="AF2571" s="11">
        <f>CodePrefix&amp;$A2571&amp;IF($C2571="","","."&amp;$C2571&amp;"."&amp;$B2571)&amp;INDEX(VarEnd,MATCH($A2571,VarKey,0))&amp;AF$5</f>
        <v/>
      </c>
      <c r="AG2571" s="37">
        <f>$D2571*($E2571*AG$321+$F2571*AG$324)</f>
        <v/>
      </c>
      <c r="AH2571" s="32">
        <f>$D2571*($E2571*AH$321+$F2571*AH$324)</f>
        <v/>
      </c>
      <c r="AI2571" s="32">
        <f>$D2571*($E2571*AI$321+$F2571*AI$324)</f>
        <v/>
      </c>
      <c r="AJ2571" s="32">
        <f>$D2571*($E2571*AJ$321+$F2571*AJ$324)</f>
        <v/>
      </c>
      <c r="AK2571" s="32">
        <f>$D2571*($E2571*AK$321+$F2571*AK$324)</f>
        <v/>
      </c>
      <c r="AL2571" s="32">
        <f>$D2571*($E2571*AL$321+$F2571*AL$324)</f>
        <v/>
      </c>
      <c r="AM2571" s="32">
        <f>$D2571*($E2571*AM$321+$F2571*AM$324)</f>
        <v/>
      </c>
      <c r="AN2571" s="32">
        <f>$D2571*($E2571*AN$321+$F2571*AN$324)</f>
        <v/>
      </c>
      <c r="AO2571" s="32">
        <f>$D2571*($E2571*AO$321+$F2571*AO$324)</f>
        <v/>
      </c>
      <c r="AP2571" s="32">
        <f>$D2571*($E2571*AP$321+$F2571*AP$324)</f>
        <v/>
      </c>
      <c r="AQ2571" s="32">
        <f>$D2571*($E2571*AQ$321+$F2571*AQ$324)</f>
        <v/>
      </c>
      <c r="AR2571" s="32">
        <f>$D2571*($E2571*AR$321+$F2571*AR$324)</f>
        <v/>
      </c>
      <c r="AS2571" s="32">
        <f>$D2571*($E2571*AS$321+$F2571*AS$324)</f>
        <v/>
      </c>
      <c r="AT2571" s="32">
        <f>$D2571*($E2571*AT$321+$F2571*AT$324)</f>
        <v/>
      </c>
      <c r="AU2571" s="32">
        <f>$D2571*($E2571*AU$321+$F2571*AU$324)</f>
        <v/>
      </c>
      <c r="AV2571" s="32">
        <f>$D2571*($E2571*AV$321+$F2571*AV$324)</f>
        <v/>
      </c>
      <c r="AW2571" s="32">
        <f>$D2571*($E2571*AW$321+$F2571*AW$324)</f>
        <v/>
      </c>
      <c r="AX2571" s="32">
        <f>$D2571*($E2571*AX$321+$F2571*AX$324)</f>
        <v/>
      </c>
      <c r="AY2571" s="32">
        <f>$D2571*($E2571*AY$321+$F2571*AY$324)</f>
        <v/>
      </c>
    </row>
    <row r="2572" hidden="1" outlineLevel="2">
      <c r="A2572" s="14" t="inlineStr">
        <is>
          <t>xcp</t>
        </is>
      </c>
      <c r="B2572" s="14" t="inlineStr">
        <is>
          <t>bio</t>
        </is>
      </c>
      <c r="C2572" s="14" t="inlineStr">
        <is>
          <t>omn</t>
        </is>
      </c>
      <c r="D2572" s="32">
        <f>INDEX(Inputs!$W$5:$W$132,MATCH($B2572&amp;"|"&amp;$C2572,Inputs!$A$5:$A$132,0))</f>
        <v/>
      </c>
      <c r="E2572" s="32">
        <f>INDEX(Inputs!$Z$5:$Z$132,MATCH($B2572&amp;"|"&amp;$C2572,Inputs!$A$5:$A$132,0))</f>
        <v/>
      </c>
      <c r="F2572" s="32">
        <f>INDEX(Inputs!$AA$5:$AA$132,MATCH($B2572&amp;"|"&amp;$C2572,Inputs!$A$5:$A$132,0))</f>
        <v/>
      </c>
      <c r="G2572" s="36" t="n"/>
      <c r="H2572" s="14">
        <f>INDEX(VarLab,MATCH($A2572,VarKey,0))&amp;INDEX(MemLab,MATCH($C2572&amp;"|"&amp;$B2572,MemKey,0))</f>
        <v/>
      </c>
      <c r="I2572" s="14">
        <f>INDEX(VarUnit,MATCH($A2572,VarKey,0))</f>
        <v/>
      </c>
      <c r="J2572" s="14">
        <f>INDEX(VarSrc,MATCH($A2572,VarKey,0))</f>
        <v/>
      </c>
      <c r="K2572" s="11">
        <f>CodePrefix&amp;$A2572&amp;IF($C2572="","","."&amp;$C2572&amp;"."&amp;$B2572)&amp;INDEX(VarEnd,MATCH($A2572,VarKey,0))&amp;K$5</f>
        <v/>
      </c>
      <c r="L2572" s="37">
        <f>$D2572*($E2572*L$321+$F2572*L$324)</f>
        <v/>
      </c>
      <c r="M2572" s="32">
        <f>$D2572*($E2572*M$321+$F2572*M$324)</f>
        <v/>
      </c>
      <c r="N2572" s="32">
        <f>$D2572*($E2572*N$321+$F2572*N$324)</f>
        <v/>
      </c>
      <c r="O2572" s="32">
        <f>$D2572*($E2572*O$321+$F2572*O$324)</f>
        <v/>
      </c>
      <c r="P2572" s="32">
        <f>$D2572*($E2572*P$321+$F2572*P$324)</f>
        <v/>
      </c>
      <c r="Q2572" s="32">
        <f>$D2572*($E2572*Q$321+$F2572*Q$324)</f>
        <v/>
      </c>
      <c r="R2572" s="32">
        <f>$D2572*($E2572*R$321+$F2572*R$324)</f>
        <v/>
      </c>
      <c r="S2572" s="32">
        <f>$D2572*($E2572*S$321+$F2572*S$324)</f>
        <v/>
      </c>
      <c r="T2572" s="32">
        <f>$D2572*($E2572*T$321+$F2572*T$324)</f>
        <v/>
      </c>
      <c r="U2572" s="32">
        <f>$D2572*($E2572*U$321+$F2572*U$324)</f>
        <v/>
      </c>
      <c r="V2572" s="32">
        <f>$D2572*($E2572*V$321+$F2572*V$324)</f>
        <v/>
      </c>
      <c r="W2572" s="32">
        <f>$D2572*($E2572*W$321+$F2572*W$324)</f>
        <v/>
      </c>
      <c r="X2572" s="32">
        <f>$D2572*($E2572*X$321+$F2572*X$324)</f>
        <v/>
      </c>
      <c r="Y2572" s="32">
        <f>$D2572*($E2572*Y$321+$F2572*Y$324)</f>
        <v/>
      </c>
      <c r="Z2572" s="32">
        <f>$D2572*($E2572*Z$321+$F2572*Z$324)</f>
        <v/>
      </c>
      <c r="AA2572" s="32">
        <f>$D2572*($E2572*AA$321+$F2572*AA$324)</f>
        <v/>
      </c>
      <c r="AB2572" s="32">
        <f>$D2572*($E2572*AB$321+$F2572*AB$324)</f>
        <v/>
      </c>
      <c r="AC2572" s="32">
        <f>$D2572*($E2572*AC$321+$F2572*AC$324)</f>
        <v/>
      </c>
      <c r="AD2572" s="32">
        <f>$D2572*($E2572*AD$321+$F2572*AD$324)</f>
        <v/>
      </c>
      <c r="AF2572" s="11">
        <f>CodePrefix&amp;$A2572&amp;IF($C2572="","","."&amp;$C2572&amp;"."&amp;$B2572)&amp;INDEX(VarEnd,MATCH($A2572,VarKey,0))&amp;AF$5</f>
        <v/>
      </c>
      <c r="AG2572" s="37">
        <f>$D2572*($E2572*AG$321+$F2572*AG$324)</f>
        <v/>
      </c>
      <c r="AH2572" s="32">
        <f>$D2572*($E2572*AH$321+$F2572*AH$324)</f>
        <v/>
      </c>
      <c r="AI2572" s="32">
        <f>$D2572*($E2572*AI$321+$F2572*AI$324)</f>
        <v/>
      </c>
      <c r="AJ2572" s="32">
        <f>$D2572*($E2572*AJ$321+$F2572*AJ$324)</f>
        <v/>
      </c>
      <c r="AK2572" s="32">
        <f>$D2572*($E2572*AK$321+$F2572*AK$324)</f>
        <v/>
      </c>
      <c r="AL2572" s="32">
        <f>$D2572*($E2572*AL$321+$F2572*AL$324)</f>
        <v/>
      </c>
      <c r="AM2572" s="32">
        <f>$D2572*($E2572*AM$321+$F2572*AM$324)</f>
        <v/>
      </c>
      <c r="AN2572" s="32">
        <f>$D2572*($E2572*AN$321+$F2572*AN$324)</f>
        <v/>
      </c>
      <c r="AO2572" s="32">
        <f>$D2572*($E2572*AO$321+$F2572*AO$324)</f>
        <v/>
      </c>
      <c r="AP2572" s="32">
        <f>$D2572*($E2572*AP$321+$F2572*AP$324)</f>
        <v/>
      </c>
      <c r="AQ2572" s="32">
        <f>$D2572*($E2572*AQ$321+$F2572*AQ$324)</f>
        <v/>
      </c>
      <c r="AR2572" s="32">
        <f>$D2572*($E2572*AR$321+$F2572*AR$324)</f>
        <v/>
      </c>
      <c r="AS2572" s="32">
        <f>$D2572*($E2572*AS$321+$F2572*AS$324)</f>
        <v/>
      </c>
      <c r="AT2572" s="32">
        <f>$D2572*($E2572*AT$321+$F2572*AT$324)</f>
        <v/>
      </c>
      <c r="AU2572" s="32">
        <f>$D2572*($E2572*AU$321+$F2572*AU$324)</f>
        <v/>
      </c>
      <c r="AV2572" s="32">
        <f>$D2572*($E2572*AV$321+$F2572*AV$324)</f>
        <v/>
      </c>
      <c r="AW2572" s="32">
        <f>$D2572*($E2572*AW$321+$F2572*AW$324)</f>
        <v/>
      </c>
      <c r="AX2572" s="32">
        <f>$D2572*($E2572*AX$321+$F2572*AX$324)</f>
        <v/>
      </c>
      <c r="AY2572" s="32">
        <f>$D2572*($E2572*AY$321+$F2572*AY$324)</f>
        <v/>
      </c>
    </row>
    <row r="2573" hidden="1" outlineLevel="2"/>
    <row r="2574" hidden="1" outlineLevel="2">
      <c r="A2574" s="14" t="inlineStr">
        <is>
          <t>xcpd</t>
        </is>
      </c>
      <c r="B2574" s="14" t="inlineStr">
        <is>
          <t>coa</t>
        </is>
      </c>
      <c r="C2574" s="14" t="inlineStr">
        <is>
          <t>omn</t>
        </is>
      </c>
      <c r="D2574" s="32">
        <f>INDEX(Inputs!$W$5:$W$132,MATCH($B2574&amp;"|"&amp;$C2574,Inputs!$A$5:$A$132,0))</f>
        <v/>
      </c>
      <c r="E2574" s="32">
        <f>INDEX(Inputs!$Z$5:$Z$132,MATCH($B2574&amp;"|"&amp;$C2574,Inputs!$A$5:$A$132,0))</f>
        <v/>
      </c>
      <c r="F2574" s="32">
        <f>INDEX(Inputs!$AA$5:$AA$132,MATCH($B2574&amp;"|"&amp;$C2574,Inputs!$A$5:$A$132,0))</f>
        <v/>
      </c>
      <c r="G2574" s="36" t="n"/>
      <c r="H2574" s="14">
        <f>INDEX(VarLab,MATCH($A2574,VarKey,0))&amp;INDEX(MemLab,MATCH($C2574&amp;"|"&amp;$B2574,MemKey,0))</f>
        <v/>
      </c>
      <c r="I2574" s="14">
        <f>INDEX(VarUnit,MATCH($A2574,VarKey,0))</f>
        <v/>
      </c>
      <c r="J2574" s="14">
        <f>INDEX(VarSrc,MATCH($A2574,VarKey,0))</f>
        <v/>
      </c>
      <c r="K2574" s="11">
        <f>CodePrefix&amp;$A2574&amp;IF($C2574="","","."&amp;$C2574&amp;"."&amp;$B2574)&amp;INDEX(VarEnd,MATCH($A2574,VarKey,0))&amp;K$5</f>
        <v/>
      </c>
      <c r="L2574" s="37">
        <f>$D2574*($E2574*(L$321-L$322)+$F2574*(L$324-L$325))</f>
        <v/>
      </c>
      <c r="M2574" s="32">
        <f>$D2574*($E2574*(M$321-M$322)+$F2574*(M$324-M$325))</f>
        <v/>
      </c>
      <c r="N2574" s="32">
        <f>$D2574*($E2574*(N$321-N$322)+$F2574*(N$324-N$325))</f>
        <v/>
      </c>
      <c r="O2574" s="32">
        <f>$D2574*($E2574*(O$321-O$322)+$F2574*(O$324-O$325))</f>
        <v/>
      </c>
      <c r="P2574" s="32">
        <f>$D2574*($E2574*(P$321-P$322)+$F2574*(P$324-P$325))</f>
        <v/>
      </c>
      <c r="Q2574" s="32">
        <f>$D2574*($E2574*(Q$321-Q$322)+$F2574*(Q$324-Q$325))</f>
        <v/>
      </c>
      <c r="R2574" s="32">
        <f>$D2574*($E2574*(R$321-R$322)+$F2574*(R$324-R$325))</f>
        <v/>
      </c>
      <c r="S2574" s="32">
        <f>$D2574*($E2574*(S$321-S$322)+$F2574*(S$324-S$325))</f>
        <v/>
      </c>
      <c r="T2574" s="32">
        <f>$D2574*($E2574*(T$321-T$322)+$F2574*(T$324-T$325))</f>
        <v/>
      </c>
      <c r="U2574" s="32">
        <f>$D2574*($E2574*(U$321-U$322)+$F2574*(U$324-U$325))</f>
        <v/>
      </c>
      <c r="V2574" s="32">
        <f>$D2574*($E2574*(V$321-V$322)+$F2574*(V$324-V$325))</f>
        <v/>
      </c>
      <c r="W2574" s="32">
        <f>$D2574*($E2574*(W$321-W$322)+$F2574*(W$324-W$325))</f>
        <v/>
      </c>
      <c r="X2574" s="32">
        <f>$D2574*($E2574*(X$321-X$322)+$F2574*(X$324-X$325))</f>
        <v/>
      </c>
      <c r="Y2574" s="32">
        <f>$D2574*($E2574*(Y$321-Y$322)+$F2574*(Y$324-Y$325))</f>
        <v/>
      </c>
      <c r="Z2574" s="32">
        <f>$D2574*($E2574*(Z$321-Z$322)+$F2574*(Z$324-Z$325))</f>
        <v/>
      </c>
      <c r="AA2574" s="32">
        <f>$D2574*($E2574*(AA$321-AA$322)+$F2574*(AA$324-AA$325))</f>
        <v/>
      </c>
      <c r="AB2574" s="32">
        <f>$D2574*($E2574*(AB$321-AB$322)+$F2574*(AB$324-AB$325))</f>
        <v/>
      </c>
      <c r="AC2574" s="32">
        <f>$D2574*($E2574*(AC$321-AC$322)+$F2574*(AC$324-AC$325))</f>
        <v/>
      </c>
      <c r="AD2574" s="32">
        <f>$D2574*($E2574*(AD$321-AD$322)+$F2574*(AD$324-AD$325))</f>
        <v/>
      </c>
      <c r="AF2574" s="11">
        <f>CodePrefix&amp;$A2574&amp;IF($C2574="","","."&amp;$C2574&amp;"."&amp;$B2574)&amp;INDEX(VarEnd,MATCH($A2574,VarKey,0))&amp;AF$5</f>
        <v/>
      </c>
      <c r="AG2574" s="37">
        <f>$D2574*($E2574*(AG$321-AG$322)+$F2574*(AG$324-AG$325))</f>
        <v/>
      </c>
      <c r="AH2574" s="32">
        <f>$D2574*($E2574*(AH$321-AH$322)+$F2574*(AH$324-AH$325))</f>
        <v/>
      </c>
      <c r="AI2574" s="32">
        <f>$D2574*($E2574*(AI$321-AI$322)+$F2574*(AI$324-AI$325))</f>
        <v/>
      </c>
      <c r="AJ2574" s="32">
        <f>$D2574*($E2574*(AJ$321-AJ$322)+$F2574*(AJ$324-AJ$325))</f>
        <v/>
      </c>
      <c r="AK2574" s="32">
        <f>$D2574*($E2574*(AK$321-AK$322)+$F2574*(AK$324-AK$325))</f>
        <v/>
      </c>
      <c r="AL2574" s="32">
        <f>$D2574*($E2574*(AL$321-AL$322)+$F2574*(AL$324-AL$325))</f>
        <v/>
      </c>
      <c r="AM2574" s="32">
        <f>$D2574*($E2574*(AM$321-AM$322)+$F2574*(AM$324-AM$325))</f>
        <v/>
      </c>
      <c r="AN2574" s="32">
        <f>$D2574*($E2574*(AN$321-AN$322)+$F2574*(AN$324-AN$325))</f>
        <v/>
      </c>
      <c r="AO2574" s="32">
        <f>$D2574*($E2574*(AO$321-AO$322)+$F2574*(AO$324-AO$325))</f>
        <v/>
      </c>
      <c r="AP2574" s="32">
        <f>$D2574*($E2574*(AP$321-AP$322)+$F2574*(AP$324-AP$325))</f>
        <v/>
      </c>
      <c r="AQ2574" s="32">
        <f>$D2574*($E2574*(AQ$321-AQ$322)+$F2574*(AQ$324-AQ$325))</f>
        <v/>
      </c>
      <c r="AR2574" s="32">
        <f>$D2574*($E2574*(AR$321-AR$322)+$F2574*(AR$324-AR$325))</f>
        <v/>
      </c>
      <c r="AS2574" s="32">
        <f>$D2574*($E2574*(AS$321-AS$322)+$F2574*(AS$324-AS$325))</f>
        <v/>
      </c>
      <c r="AT2574" s="32">
        <f>$D2574*($E2574*(AT$321-AT$322)+$F2574*(AT$324-AT$325))</f>
        <v/>
      </c>
      <c r="AU2574" s="32">
        <f>$D2574*($E2574*(AU$321-AU$322)+$F2574*(AU$324-AU$325))</f>
        <v/>
      </c>
      <c r="AV2574" s="32">
        <f>$D2574*($E2574*(AV$321-AV$322)+$F2574*(AV$324-AV$325))</f>
        <v/>
      </c>
      <c r="AW2574" s="32">
        <f>$D2574*($E2574*(AW$321-AW$322)+$F2574*(AW$324-AW$325))</f>
        <v/>
      </c>
      <c r="AX2574" s="32">
        <f>$D2574*($E2574*(AX$321-AX$322)+$F2574*(AX$324-AX$325))</f>
        <v/>
      </c>
      <c r="AY2574" s="32">
        <f>$D2574*($E2574*(AY$321-AY$322)+$F2574*(AY$324-AY$325))</f>
        <v/>
      </c>
    </row>
    <row r="2575" hidden="1" outlineLevel="2">
      <c r="A2575" s="14" t="inlineStr">
        <is>
          <t>xcpd</t>
        </is>
      </c>
      <c r="B2575" s="14" t="inlineStr">
        <is>
          <t>nga</t>
        </is>
      </c>
      <c r="C2575" s="14" t="inlineStr">
        <is>
          <t>omn</t>
        </is>
      </c>
      <c r="D2575" s="32">
        <f>INDEX(Inputs!$W$5:$W$132,MATCH($B2575&amp;"|"&amp;$C2575,Inputs!$A$5:$A$132,0))</f>
        <v/>
      </c>
      <c r="E2575" s="32">
        <f>INDEX(Inputs!$Z$5:$Z$132,MATCH($B2575&amp;"|"&amp;$C2575,Inputs!$A$5:$A$132,0))</f>
        <v/>
      </c>
      <c r="F2575" s="32">
        <f>INDEX(Inputs!$AA$5:$AA$132,MATCH($B2575&amp;"|"&amp;$C2575,Inputs!$A$5:$A$132,0))</f>
        <v/>
      </c>
      <c r="G2575" s="36" t="n"/>
      <c r="H2575" s="14">
        <f>INDEX(VarLab,MATCH($A2575,VarKey,0))&amp;INDEX(MemLab,MATCH($C2575&amp;"|"&amp;$B2575,MemKey,0))</f>
        <v/>
      </c>
      <c r="I2575" s="14">
        <f>INDEX(VarUnit,MATCH($A2575,VarKey,0))</f>
        <v/>
      </c>
      <c r="J2575" s="14">
        <f>INDEX(VarSrc,MATCH($A2575,VarKey,0))</f>
        <v/>
      </c>
      <c r="K2575" s="11">
        <f>CodePrefix&amp;$A2575&amp;IF($C2575="","","."&amp;$C2575&amp;"."&amp;$B2575)&amp;INDEX(VarEnd,MATCH($A2575,VarKey,0))&amp;K$5</f>
        <v/>
      </c>
      <c r="L2575" s="37">
        <f>$D2575*($E2575*(L$321-L$322)+$F2575*(L$324-L$325))</f>
        <v/>
      </c>
      <c r="M2575" s="32">
        <f>$D2575*($E2575*(M$321-M$322)+$F2575*(M$324-M$325))</f>
        <v/>
      </c>
      <c r="N2575" s="32">
        <f>$D2575*($E2575*(N$321-N$322)+$F2575*(N$324-N$325))</f>
        <v/>
      </c>
      <c r="O2575" s="32">
        <f>$D2575*($E2575*(O$321-O$322)+$F2575*(O$324-O$325))</f>
        <v/>
      </c>
      <c r="P2575" s="32">
        <f>$D2575*($E2575*(P$321-P$322)+$F2575*(P$324-P$325))</f>
        <v/>
      </c>
      <c r="Q2575" s="32">
        <f>$D2575*($E2575*(Q$321-Q$322)+$F2575*(Q$324-Q$325))</f>
        <v/>
      </c>
      <c r="R2575" s="32">
        <f>$D2575*($E2575*(R$321-R$322)+$F2575*(R$324-R$325))</f>
        <v/>
      </c>
      <c r="S2575" s="32">
        <f>$D2575*($E2575*(S$321-S$322)+$F2575*(S$324-S$325))</f>
        <v/>
      </c>
      <c r="T2575" s="32">
        <f>$D2575*($E2575*(T$321-T$322)+$F2575*(T$324-T$325))</f>
        <v/>
      </c>
      <c r="U2575" s="32">
        <f>$D2575*($E2575*(U$321-U$322)+$F2575*(U$324-U$325))</f>
        <v/>
      </c>
      <c r="V2575" s="32">
        <f>$D2575*($E2575*(V$321-V$322)+$F2575*(V$324-V$325))</f>
        <v/>
      </c>
      <c r="W2575" s="32">
        <f>$D2575*($E2575*(W$321-W$322)+$F2575*(W$324-W$325))</f>
        <v/>
      </c>
      <c r="X2575" s="32">
        <f>$D2575*($E2575*(X$321-X$322)+$F2575*(X$324-X$325))</f>
        <v/>
      </c>
      <c r="Y2575" s="32">
        <f>$D2575*($E2575*(Y$321-Y$322)+$F2575*(Y$324-Y$325))</f>
        <v/>
      </c>
      <c r="Z2575" s="32">
        <f>$D2575*($E2575*(Z$321-Z$322)+$F2575*(Z$324-Z$325))</f>
        <v/>
      </c>
      <c r="AA2575" s="32">
        <f>$D2575*($E2575*(AA$321-AA$322)+$F2575*(AA$324-AA$325))</f>
        <v/>
      </c>
      <c r="AB2575" s="32">
        <f>$D2575*($E2575*(AB$321-AB$322)+$F2575*(AB$324-AB$325))</f>
        <v/>
      </c>
      <c r="AC2575" s="32">
        <f>$D2575*($E2575*(AC$321-AC$322)+$F2575*(AC$324-AC$325))</f>
        <v/>
      </c>
      <c r="AD2575" s="32">
        <f>$D2575*($E2575*(AD$321-AD$322)+$F2575*(AD$324-AD$325))</f>
        <v/>
      </c>
      <c r="AF2575" s="11">
        <f>CodePrefix&amp;$A2575&amp;IF($C2575="","","."&amp;$C2575&amp;"."&amp;$B2575)&amp;INDEX(VarEnd,MATCH($A2575,VarKey,0))&amp;AF$5</f>
        <v/>
      </c>
      <c r="AG2575" s="37">
        <f>$D2575*($E2575*(AG$321-AG$322)+$F2575*(AG$324-AG$325))</f>
        <v/>
      </c>
      <c r="AH2575" s="32">
        <f>$D2575*($E2575*(AH$321-AH$322)+$F2575*(AH$324-AH$325))</f>
        <v/>
      </c>
      <c r="AI2575" s="32">
        <f>$D2575*($E2575*(AI$321-AI$322)+$F2575*(AI$324-AI$325))</f>
        <v/>
      </c>
      <c r="AJ2575" s="32">
        <f>$D2575*($E2575*(AJ$321-AJ$322)+$F2575*(AJ$324-AJ$325))</f>
        <v/>
      </c>
      <c r="AK2575" s="32">
        <f>$D2575*($E2575*(AK$321-AK$322)+$F2575*(AK$324-AK$325))</f>
        <v/>
      </c>
      <c r="AL2575" s="32">
        <f>$D2575*($E2575*(AL$321-AL$322)+$F2575*(AL$324-AL$325))</f>
        <v/>
      </c>
      <c r="AM2575" s="32">
        <f>$D2575*($E2575*(AM$321-AM$322)+$F2575*(AM$324-AM$325))</f>
        <v/>
      </c>
      <c r="AN2575" s="32">
        <f>$D2575*($E2575*(AN$321-AN$322)+$F2575*(AN$324-AN$325))</f>
        <v/>
      </c>
      <c r="AO2575" s="32">
        <f>$D2575*($E2575*(AO$321-AO$322)+$F2575*(AO$324-AO$325))</f>
        <v/>
      </c>
      <c r="AP2575" s="32">
        <f>$D2575*($E2575*(AP$321-AP$322)+$F2575*(AP$324-AP$325))</f>
        <v/>
      </c>
      <c r="AQ2575" s="32">
        <f>$D2575*($E2575*(AQ$321-AQ$322)+$F2575*(AQ$324-AQ$325))</f>
        <v/>
      </c>
      <c r="AR2575" s="32">
        <f>$D2575*($E2575*(AR$321-AR$322)+$F2575*(AR$324-AR$325))</f>
        <v/>
      </c>
      <c r="AS2575" s="32">
        <f>$D2575*($E2575*(AS$321-AS$322)+$F2575*(AS$324-AS$325))</f>
        <v/>
      </c>
      <c r="AT2575" s="32">
        <f>$D2575*($E2575*(AT$321-AT$322)+$F2575*(AT$324-AT$325))</f>
        <v/>
      </c>
      <c r="AU2575" s="32">
        <f>$D2575*($E2575*(AU$321-AU$322)+$F2575*(AU$324-AU$325))</f>
        <v/>
      </c>
      <c r="AV2575" s="32">
        <f>$D2575*($E2575*(AV$321-AV$322)+$F2575*(AV$324-AV$325))</f>
        <v/>
      </c>
      <c r="AW2575" s="32">
        <f>$D2575*($E2575*(AW$321-AW$322)+$F2575*(AW$324-AW$325))</f>
        <v/>
      </c>
      <c r="AX2575" s="32">
        <f>$D2575*($E2575*(AX$321-AX$322)+$F2575*(AX$324-AX$325))</f>
        <v/>
      </c>
      <c r="AY2575" s="32">
        <f>$D2575*($E2575*(AY$321-AY$322)+$F2575*(AY$324-AY$325))</f>
        <v/>
      </c>
    </row>
    <row r="2576" hidden="1" outlineLevel="2">
      <c r="A2576" s="14" t="inlineStr">
        <is>
          <t>xcpd</t>
        </is>
      </c>
      <c r="B2576" s="14" t="inlineStr">
        <is>
          <t>gso</t>
        </is>
      </c>
      <c r="C2576" s="14" t="inlineStr">
        <is>
          <t>omn</t>
        </is>
      </c>
      <c r="D2576" s="32">
        <f>INDEX(Inputs!$W$5:$W$132,MATCH($B2576&amp;"|"&amp;$C2576,Inputs!$A$5:$A$132,0))</f>
        <v/>
      </c>
      <c r="E2576" s="32">
        <f>INDEX(Inputs!$Z$5:$Z$132,MATCH($B2576&amp;"|"&amp;$C2576,Inputs!$A$5:$A$132,0))</f>
        <v/>
      </c>
      <c r="F2576" s="32">
        <f>INDEX(Inputs!$AA$5:$AA$132,MATCH($B2576&amp;"|"&amp;$C2576,Inputs!$A$5:$A$132,0))</f>
        <v/>
      </c>
      <c r="G2576" s="36" t="n"/>
      <c r="H2576" s="14">
        <f>INDEX(VarLab,MATCH($A2576,VarKey,0))&amp;INDEX(MemLab,MATCH($C2576&amp;"|"&amp;$B2576,MemKey,0))</f>
        <v/>
      </c>
      <c r="I2576" s="14">
        <f>INDEX(VarUnit,MATCH($A2576,VarKey,0))</f>
        <v/>
      </c>
      <c r="J2576" s="14">
        <f>INDEX(VarSrc,MATCH($A2576,VarKey,0))</f>
        <v/>
      </c>
      <c r="K2576" s="11">
        <f>CodePrefix&amp;$A2576&amp;IF($C2576="","","."&amp;$C2576&amp;"."&amp;$B2576)&amp;INDEX(VarEnd,MATCH($A2576,VarKey,0))&amp;K$5</f>
        <v/>
      </c>
      <c r="L2576" s="37">
        <f>$D2576*($E2576*(L$321-L$322)+$F2576*(L$324-L$325))</f>
        <v/>
      </c>
      <c r="M2576" s="32">
        <f>$D2576*($E2576*(M$321-M$322)+$F2576*(M$324-M$325))</f>
        <v/>
      </c>
      <c r="N2576" s="32">
        <f>$D2576*($E2576*(N$321-N$322)+$F2576*(N$324-N$325))</f>
        <v/>
      </c>
      <c r="O2576" s="32">
        <f>$D2576*($E2576*(O$321-O$322)+$F2576*(O$324-O$325))</f>
        <v/>
      </c>
      <c r="P2576" s="32">
        <f>$D2576*($E2576*(P$321-P$322)+$F2576*(P$324-P$325))</f>
        <v/>
      </c>
      <c r="Q2576" s="32">
        <f>$D2576*($E2576*(Q$321-Q$322)+$F2576*(Q$324-Q$325))</f>
        <v/>
      </c>
      <c r="R2576" s="32">
        <f>$D2576*($E2576*(R$321-R$322)+$F2576*(R$324-R$325))</f>
        <v/>
      </c>
      <c r="S2576" s="32">
        <f>$D2576*($E2576*(S$321-S$322)+$F2576*(S$324-S$325))</f>
        <v/>
      </c>
      <c r="T2576" s="32">
        <f>$D2576*($E2576*(T$321-T$322)+$F2576*(T$324-T$325))</f>
        <v/>
      </c>
      <c r="U2576" s="32">
        <f>$D2576*($E2576*(U$321-U$322)+$F2576*(U$324-U$325))</f>
        <v/>
      </c>
      <c r="V2576" s="32">
        <f>$D2576*($E2576*(V$321-V$322)+$F2576*(V$324-V$325))</f>
        <v/>
      </c>
      <c r="W2576" s="32">
        <f>$D2576*($E2576*(W$321-W$322)+$F2576*(W$324-W$325))</f>
        <v/>
      </c>
      <c r="X2576" s="32">
        <f>$D2576*($E2576*(X$321-X$322)+$F2576*(X$324-X$325))</f>
        <v/>
      </c>
      <c r="Y2576" s="32">
        <f>$D2576*($E2576*(Y$321-Y$322)+$F2576*(Y$324-Y$325))</f>
        <v/>
      </c>
      <c r="Z2576" s="32">
        <f>$D2576*($E2576*(Z$321-Z$322)+$F2576*(Z$324-Z$325))</f>
        <v/>
      </c>
      <c r="AA2576" s="32">
        <f>$D2576*($E2576*(AA$321-AA$322)+$F2576*(AA$324-AA$325))</f>
        <v/>
      </c>
      <c r="AB2576" s="32">
        <f>$D2576*($E2576*(AB$321-AB$322)+$F2576*(AB$324-AB$325))</f>
        <v/>
      </c>
      <c r="AC2576" s="32">
        <f>$D2576*($E2576*(AC$321-AC$322)+$F2576*(AC$324-AC$325))</f>
        <v/>
      </c>
      <c r="AD2576" s="32">
        <f>$D2576*($E2576*(AD$321-AD$322)+$F2576*(AD$324-AD$325))</f>
        <v/>
      </c>
      <c r="AF2576" s="11">
        <f>CodePrefix&amp;$A2576&amp;IF($C2576="","","."&amp;$C2576&amp;"."&amp;$B2576)&amp;INDEX(VarEnd,MATCH($A2576,VarKey,0))&amp;AF$5</f>
        <v/>
      </c>
      <c r="AG2576" s="37">
        <f>$D2576*($E2576*(AG$321-AG$322)+$F2576*(AG$324-AG$325))</f>
        <v/>
      </c>
      <c r="AH2576" s="32">
        <f>$D2576*($E2576*(AH$321-AH$322)+$F2576*(AH$324-AH$325))</f>
        <v/>
      </c>
      <c r="AI2576" s="32">
        <f>$D2576*($E2576*(AI$321-AI$322)+$F2576*(AI$324-AI$325))</f>
        <v/>
      </c>
      <c r="AJ2576" s="32">
        <f>$D2576*($E2576*(AJ$321-AJ$322)+$F2576*(AJ$324-AJ$325))</f>
        <v/>
      </c>
      <c r="AK2576" s="32">
        <f>$D2576*($E2576*(AK$321-AK$322)+$F2576*(AK$324-AK$325))</f>
        <v/>
      </c>
      <c r="AL2576" s="32">
        <f>$D2576*($E2576*(AL$321-AL$322)+$F2576*(AL$324-AL$325))</f>
        <v/>
      </c>
      <c r="AM2576" s="32">
        <f>$D2576*($E2576*(AM$321-AM$322)+$F2576*(AM$324-AM$325))</f>
        <v/>
      </c>
      <c r="AN2576" s="32">
        <f>$D2576*($E2576*(AN$321-AN$322)+$F2576*(AN$324-AN$325))</f>
        <v/>
      </c>
      <c r="AO2576" s="32">
        <f>$D2576*($E2576*(AO$321-AO$322)+$F2576*(AO$324-AO$325))</f>
        <v/>
      </c>
      <c r="AP2576" s="32">
        <f>$D2576*($E2576*(AP$321-AP$322)+$F2576*(AP$324-AP$325))</f>
        <v/>
      </c>
      <c r="AQ2576" s="32">
        <f>$D2576*($E2576*(AQ$321-AQ$322)+$F2576*(AQ$324-AQ$325))</f>
        <v/>
      </c>
      <c r="AR2576" s="32">
        <f>$D2576*($E2576*(AR$321-AR$322)+$F2576*(AR$324-AR$325))</f>
        <v/>
      </c>
      <c r="AS2576" s="32">
        <f>$D2576*($E2576*(AS$321-AS$322)+$F2576*(AS$324-AS$325))</f>
        <v/>
      </c>
      <c r="AT2576" s="32">
        <f>$D2576*($E2576*(AT$321-AT$322)+$F2576*(AT$324-AT$325))</f>
        <v/>
      </c>
      <c r="AU2576" s="32">
        <f>$D2576*($E2576*(AU$321-AU$322)+$F2576*(AU$324-AU$325))</f>
        <v/>
      </c>
      <c r="AV2576" s="32">
        <f>$D2576*($E2576*(AV$321-AV$322)+$F2576*(AV$324-AV$325))</f>
        <v/>
      </c>
      <c r="AW2576" s="32">
        <f>$D2576*($E2576*(AW$321-AW$322)+$F2576*(AW$324-AW$325))</f>
        <v/>
      </c>
      <c r="AX2576" s="32">
        <f>$D2576*($E2576*(AX$321-AX$322)+$F2576*(AX$324-AX$325))</f>
        <v/>
      </c>
      <c r="AY2576" s="32">
        <f>$D2576*($E2576*(AY$321-AY$322)+$F2576*(AY$324-AY$325))</f>
        <v/>
      </c>
    </row>
    <row r="2577" hidden="1" outlineLevel="2">
      <c r="A2577" s="14" t="inlineStr">
        <is>
          <t>xcpd</t>
        </is>
      </c>
      <c r="B2577" s="14" t="inlineStr">
        <is>
          <t>die</t>
        </is>
      </c>
      <c r="C2577" s="14" t="inlineStr">
        <is>
          <t>omn</t>
        </is>
      </c>
      <c r="D2577" s="32">
        <f>INDEX(Inputs!$W$5:$W$132,MATCH($B2577&amp;"|"&amp;$C2577,Inputs!$A$5:$A$132,0))</f>
        <v/>
      </c>
      <c r="E2577" s="32">
        <f>INDEX(Inputs!$Z$5:$Z$132,MATCH($B2577&amp;"|"&amp;$C2577,Inputs!$A$5:$A$132,0))</f>
        <v/>
      </c>
      <c r="F2577" s="32">
        <f>INDEX(Inputs!$AA$5:$AA$132,MATCH($B2577&amp;"|"&amp;$C2577,Inputs!$A$5:$A$132,0))</f>
        <v/>
      </c>
      <c r="G2577" s="36" t="n"/>
      <c r="H2577" s="14">
        <f>INDEX(VarLab,MATCH($A2577,VarKey,0))&amp;INDEX(MemLab,MATCH($C2577&amp;"|"&amp;$B2577,MemKey,0))</f>
        <v/>
      </c>
      <c r="I2577" s="14">
        <f>INDEX(VarUnit,MATCH($A2577,VarKey,0))</f>
        <v/>
      </c>
      <c r="J2577" s="14">
        <f>INDEX(VarSrc,MATCH($A2577,VarKey,0))</f>
        <v/>
      </c>
      <c r="K2577" s="11">
        <f>CodePrefix&amp;$A2577&amp;IF($C2577="","","."&amp;$C2577&amp;"."&amp;$B2577)&amp;INDEX(VarEnd,MATCH($A2577,VarKey,0))&amp;K$5</f>
        <v/>
      </c>
      <c r="L2577" s="37">
        <f>$D2577*($E2577*(L$321-L$322)+$F2577*(L$324-L$325))</f>
        <v/>
      </c>
      <c r="M2577" s="32">
        <f>$D2577*($E2577*(M$321-M$322)+$F2577*(M$324-M$325))</f>
        <v/>
      </c>
      <c r="N2577" s="32">
        <f>$D2577*($E2577*(N$321-N$322)+$F2577*(N$324-N$325))</f>
        <v/>
      </c>
      <c r="O2577" s="32">
        <f>$D2577*($E2577*(O$321-O$322)+$F2577*(O$324-O$325))</f>
        <v/>
      </c>
      <c r="P2577" s="32">
        <f>$D2577*($E2577*(P$321-P$322)+$F2577*(P$324-P$325))</f>
        <v/>
      </c>
      <c r="Q2577" s="32">
        <f>$D2577*($E2577*(Q$321-Q$322)+$F2577*(Q$324-Q$325))</f>
        <v/>
      </c>
      <c r="R2577" s="32">
        <f>$D2577*($E2577*(R$321-R$322)+$F2577*(R$324-R$325))</f>
        <v/>
      </c>
      <c r="S2577" s="32">
        <f>$D2577*($E2577*(S$321-S$322)+$F2577*(S$324-S$325))</f>
        <v/>
      </c>
      <c r="T2577" s="32">
        <f>$D2577*($E2577*(T$321-T$322)+$F2577*(T$324-T$325))</f>
        <v/>
      </c>
      <c r="U2577" s="32">
        <f>$D2577*($E2577*(U$321-U$322)+$F2577*(U$324-U$325))</f>
        <v/>
      </c>
      <c r="V2577" s="32">
        <f>$D2577*($E2577*(V$321-V$322)+$F2577*(V$324-V$325))</f>
        <v/>
      </c>
      <c r="W2577" s="32">
        <f>$D2577*($E2577*(W$321-W$322)+$F2577*(W$324-W$325))</f>
        <v/>
      </c>
      <c r="X2577" s="32">
        <f>$D2577*($E2577*(X$321-X$322)+$F2577*(X$324-X$325))</f>
        <v/>
      </c>
      <c r="Y2577" s="32">
        <f>$D2577*($E2577*(Y$321-Y$322)+$F2577*(Y$324-Y$325))</f>
        <v/>
      </c>
      <c r="Z2577" s="32">
        <f>$D2577*($E2577*(Z$321-Z$322)+$F2577*(Z$324-Z$325))</f>
        <v/>
      </c>
      <c r="AA2577" s="32">
        <f>$D2577*($E2577*(AA$321-AA$322)+$F2577*(AA$324-AA$325))</f>
        <v/>
      </c>
      <c r="AB2577" s="32">
        <f>$D2577*($E2577*(AB$321-AB$322)+$F2577*(AB$324-AB$325))</f>
        <v/>
      </c>
      <c r="AC2577" s="32">
        <f>$D2577*($E2577*(AC$321-AC$322)+$F2577*(AC$324-AC$325))</f>
        <v/>
      </c>
      <c r="AD2577" s="32">
        <f>$D2577*($E2577*(AD$321-AD$322)+$F2577*(AD$324-AD$325))</f>
        <v/>
      </c>
      <c r="AF2577" s="11">
        <f>CodePrefix&amp;$A2577&amp;IF($C2577="","","."&amp;$C2577&amp;"."&amp;$B2577)&amp;INDEX(VarEnd,MATCH($A2577,VarKey,0))&amp;AF$5</f>
        <v/>
      </c>
      <c r="AG2577" s="37">
        <f>$D2577*($E2577*(AG$321-AG$322)+$F2577*(AG$324-AG$325))</f>
        <v/>
      </c>
      <c r="AH2577" s="32">
        <f>$D2577*($E2577*(AH$321-AH$322)+$F2577*(AH$324-AH$325))</f>
        <v/>
      </c>
      <c r="AI2577" s="32">
        <f>$D2577*($E2577*(AI$321-AI$322)+$F2577*(AI$324-AI$325))</f>
        <v/>
      </c>
      <c r="AJ2577" s="32">
        <f>$D2577*($E2577*(AJ$321-AJ$322)+$F2577*(AJ$324-AJ$325))</f>
        <v/>
      </c>
      <c r="AK2577" s="32">
        <f>$D2577*($E2577*(AK$321-AK$322)+$F2577*(AK$324-AK$325))</f>
        <v/>
      </c>
      <c r="AL2577" s="32">
        <f>$D2577*($E2577*(AL$321-AL$322)+$F2577*(AL$324-AL$325))</f>
        <v/>
      </c>
      <c r="AM2577" s="32">
        <f>$D2577*($E2577*(AM$321-AM$322)+$F2577*(AM$324-AM$325))</f>
        <v/>
      </c>
      <c r="AN2577" s="32">
        <f>$D2577*($E2577*(AN$321-AN$322)+$F2577*(AN$324-AN$325))</f>
        <v/>
      </c>
      <c r="AO2577" s="32">
        <f>$D2577*($E2577*(AO$321-AO$322)+$F2577*(AO$324-AO$325))</f>
        <v/>
      </c>
      <c r="AP2577" s="32">
        <f>$D2577*($E2577*(AP$321-AP$322)+$F2577*(AP$324-AP$325))</f>
        <v/>
      </c>
      <c r="AQ2577" s="32">
        <f>$D2577*($E2577*(AQ$321-AQ$322)+$F2577*(AQ$324-AQ$325))</f>
        <v/>
      </c>
      <c r="AR2577" s="32">
        <f>$D2577*($E2577*(AR$321-AR$322)+$F2577*(AR$324-AR$325))</f>
        <v/>
      </c>
      <c r="AS2577" s="32">
        <f>$D2577*($E2577*(AS$321-AS$322)+$F2577*(AS$324-AS$325))</f>
        <v/>
      </c>
      <c r="AT2577" s="32">
        <f>$D2577*($E2577*(AT$321-AT$322)+$F2577*(AT$324-AT$325))</f>
        <v/>
      </c>
      <c r="AU2577" s="32">
        <f>$D2577*($E2577*(AU$321-AU$322)+$F2577*(AU$324-AU$325))</f>
        <v/>
      </c>
      <c r="AV2577" s="32">
        <f>$D2577*($E2577*(AV$321-AV$322)+$F2577*(AV$324-AV$325))</f>
        <v/>
      </c>
      <c r="AW2577" s="32">
        <f>$D2577*($E2577*(AW$321-AW$322)+$F2577*(AW$324-AW$325))</f>
        <v/>
      </c>
      <c r="AX2577" s="32">
        <f>$D2577*($E2577*(AX$321-AX$322)+$F2577*(AX$324-AX$325))</f>
        <v/>
      </c>
      <c r="AY2577" s="32">
        <f>$D2577*($E2577*(AY$321-AY$322)+$F2577*(AY$324-AY$325))</f>
        <v/>
      </c>
    </row>
    <row r="2578" hidden="1" outlineLevel="2">
      <c r="A2578" s="14" t="inlineStr">
        <is>
          <t>xcpd</t>
        </is>
      </c>
      <c r="B2578" s="14" t="inlineStr">
        <is>
          <t>lpg</t>
        </is>
      </c>
      <c r="C2578" s="14" t="inlineStr">
        <is>
          <t>omn</t>
        </is>
      </c>
      <c r="D2578" s="32">
        <f>INDEX(Inputs!$W$5:$W$132,MATCH($B2578&amp;"|"&amp;$C2578,Inputs!$A$5:$A$132,0))</f>
        <v/>
      </c>
      <c r="E2578" s="32">
        <f>INDEX(Inputs!$Z$5:$Z$132,MATCH($B2578&amp;"|"&amp;$C2578,Inputs!$A$5:$A$132,0))</f>
        <v/>
      </c>
      <c r="F2578" s="32">
        <f>INDEX(Inputs!$AA$5:$AA$132,MATCH($B2578&amp;"|"&amp;$C2578,Inputs!$A$5:$A$132,0))</f>
        <v/>
      </c>
      <c r="G2578" s="36" t="n"/>
      <c r="H2578" s="14">
        <f>INDEX(VarLab,MATCH($A2578,VarKey,0))&amp;INDEX(MemLab,MATCH($C2578&amp;"|"&amp;$B2578,MemKey,0))</f>
        <v/>
      </c>
      <c r="I2578" s="14">
        <f>INDEX(VarUnit,MATCH($A2578,VarKey,0))</f>
        <v/>
      </c>
      <c r="J2578" s="14">
        <f>INDEX(VarSrc,MATCH($A2578,VarKey,0))</f>
        <v/>
      </c>
      <c r="K2578" s="11">
        <f>CodePrefix&amp;$A2578&amp;IF($C2578="","","."&amp;$C2578&amp;"."&amp;$B2578)&amp;INDEX(VarEnd,MATCH($A2578,VarKey,0))&amp;K$5</f>
        <v/>
      </c>
      <c r="L2578" s="37">
        <f>$D2578*($E2578*(L$321-L$322)+$F2578*(L$324-L$325))</f>
        <v/>
      </c>
      <c r="M2578" s="32">
        <f>$D2578*($E2578*(M$321-M$322)+$F2578*(M$324-M$325))</f>
        <v/>
      </c>
      <c r="N2578" s="32">
        <f>$D2578*($E2578*(N$321-N$322)+$F2578*(N$324-N$325))</f>
        <v/>
      </c>
      <c r="O2578" s="32">
        <f>$D2578*($E2578*(O$321-O$322)+$F2578*(O$324-O$325))</f>
        <v/>
      </c>
      <c r="P2578" s="32">
        <f>$D2578*($E2578*(P$321-P$322)+$F2578*(P$324-P$325))</f>
        <v/>
      </c>
      <c r="Q2578" s="32">
        <f>$D2578*($E2578*(Q$321-Q$322)+$F2578*(Q$324-Q$325))</f>
        <v/>
      </c>
      <c r="R2578" s="32">
        <f>$D2578*($E2578*(R$321-R$322)+$F2578*(R$324-R$325))</f>
        <v/>
      </c>
      <c r="S2578" s="32">
        <f>$D2578*($E2578*(S$321-S$322)+$F2578*(S$324-S$325))</f>
        <v/>
      </c>
      <c r="T2578" s="32">
        <f>$D2578*($E2578*(T$321-T$322)+$F2578*(T$324-T$325))</f>
        <v/>
      </c>
      <c r="U2578" s="32">
        <f>$D2578*($E2578*(U$321-U$322)+$F2578*(U$324-U$325))</f>
        <v/>
      </c>
      <c r="V2578" s="32">
        <f>$D2578*($E2578*(V$321-V$322)+$F2578*(V$324-V$325))</f>
        <v/>
      </c>
      <c r="W2578" s="32">
        <f>$D2578*($E2578*(W$321-W$322)+$F2578*(W$324-W$325))</f>
        <v/>
      </c>
      <c r="X2578" s="32">
        <f>$D2578*($E2578*(X$321-X$322)+$F2578*(X$324-X$325))</f>
        <v/>
      </c>
      <c r="Y2578" s="32">
        <f>$D2578*($E2578*(Y$321-Y$322)+$F2578*(Y$324-Y$325))</f>
        <v/>
      </c>
      <c r="Z2578" s="32">
        <f>$D2578*($E2578*(Z$321-Z$322)+$F2578*(Z$324-Z$325))</f>
        <v/>
      </c>
      <c r="AA2578" s="32">
        <f>$D2578*($E2578*(AA$321-AA$322)+$F2578*(AA$324-AA$325))</f>
        <v/>
      </c>
      <c r="AB2578" s="32">
        <f>$D2578*($E2578*(AB$321-AB$322)+$F2578*(AB$324-AB$325))</f>
        <v/>
      </c>
      <c r="AC2578" s="32">
        <f>$D2578*($E2578*(AC$321-AC$322)+$F2578*(AC$324-AC$325))</f>
        <v/>
      </c>
      <c r="AD2578" s="32">
        <f>$D2578*($E2578*(AD$321-AD$322)+$F2578*(AD$324-AD$325))</f>
        <v/>
      </c>
      <c r="AF2578" s="11">
        <f>CodePrefix&amp;$A2578&amp;IF($C2578="","","."&amp;$C2578&amp;"."&amp;$B2578)&amp;INDEX(VarEnd,MATCH($A2578,VarKey,0))&amp;AF$5</f>
        <v/>
      </c>
      <c r="AG2578" s="37">
        <f>$D2578*($E2578*(AG$321-AG$322)+$F2578*(AG$324-AG$325))</f>
        <v/>
      </c>
      <c r="AH2578" s="32">
        <f>$D2578*($E2578*(AH$321-AH$322)+$F2578*(AH$324-AH$325))</f>
        <v/>
      </c>
      <c r="AI2578" s="32">
        <f>$D2578*($E2578*(AI$321-AI$322)+$F2578*(AI$324-AI$325))</f>
        <v/>
      </c>
      <c r="AJ2578" s="32">
        <f>$D2578*($E2578*(AJ$321-AJ$322)+$F2578*(AJ$324-AJ$325))</f>
        <v/>
      </c>
      <c r="AK2578" s="32">
        <f>$D2578*($E2578*(AK$321-AK$322)+$F2578*(AK$324-AK$325))</f>
        <v/>
      </c>
      <c r="AL2578" s="32">
        <f>$D2578*($E2578*(AL$321-AL$322)+$F2578*(AL$324-AL$325))</f>
        <v/>
      </c>
      <c r="AM2578" s="32">
        <f>$D2578*($E2578*(AM$321-AM$322)+$F2578*(AM$324-AM$325))</f>
        <v/>
      </c>
      <c r="AN2578" s="32">
        <f>$D2578*($E2578*(AN$321-AN$322)+$F2578*(AN$324-AN$325))</f>
        <v/>
      </c>
      <c r="AO2578" s="32">
        <f>$D2578*($E2578*(AO$321-AO$322)+$F2578*(AO$324-AO$325))</f>
        <v/>
      </c>
      <c r="AP2578" s="32">
        <f>$D2578*($E2578*(AP$321-AP$322)+$F2578*(AP$324-AP$325))</f>
        <v/>
      </c>
      <c r="AQ2578" s="32">
        <f>$D2578*($E2578*(AQ$321-AQ$322)+$F2578*(AQ$324-AQ$325))</f>
        <v/>
      </c>
      <c r="AR2578" s="32">
        <f>$D2578*($E2578*(AR$321-AR$322)+$F2578*(AR$324-AR$325))</f>
        <v/>
      </c>
      <c r="AS2578" s="32">
        <f>$D2578*($E2578*(AS$321-AS$322)+$F2578*(AS$324-AS$325))</f>
        <v/>
      </c>
      <c r="AT2578" s="32">
        <f>$D2578*($E2578*(AT$321-AT$322)+$F2578*(AT$324-AT$325))</f>
        <v/>
      </c>
      <c r="AU2578" s="32">
        <f>$D2578*($E2578*(AU$321-AU$322)+$F2578*(AU$324-AU$325))</f>
        <v/>
      </c>
      <c r="AV2578" s="32">
        <f>$D2578*($E2578*(AV$321-AV$322)+$F2578*(AV$324-AV$325))</f>
        <v/>
      </c>
      <c r="AW2578" s="32">
        <f>$D2578*($E2578*(AW$321-AW$322)+$F2578*(AW$324-AW$325))</f>
        <v/>
      </c>
      <c r="AX2578" s="32">
        <f>$D2578*($E2578*(AX$321-AX$322)+$F2578*(AX$324-AX$325))</f>
        <v/>
      </c>
      <c r="AY2578" s="32">
        <f>$D2578*($E2578*(AY$321-AY$322)+$F2578*(AY$324-AY$325))</f>
        <v/>
      </c>
    </row>
    <row r="2579" hidden="1" outlineLevel="2">
      <c r="A2579" s="14" t="inlineStr">
        <is>
          <t>xcpd</t>
        </is>
      </c>
      <c r="B2579" s="14" t="inlineStr">
        <is>
          <t>ker</t>
        </is>
      </c>
      <c r="C2579" s="14" t="inlineStr">
        <is>
          <t>omn</t>
        </is>
      </c>
      <c r="D2579" s="32">
        <f>INDEX(Inputs!$W$5:$W$132,MATCH($B2579&amp;"|"&amp;$C2579,Inputs!$A$5:$A$132,0))</f>
        <v/>
      </c>
      <c r="E2579" s="32">
        <f>INDEX(Inputs!$Z$5:$Z$132,MATCH($B2579&amp;"|"&amp;$C2579,Inputs!$A$5:$A$132,0))</f>
        <v/>
      </c>
      <c r="F2579" s="32">
        <f>INDEX(Inputs!$AA$5:$AA$132,MATCH($B2579&amp;"|"&amp;$C2579,Inputs!$A$5:$A$132,0))</f>
        <v/>
      </c>
      <c r="G2579" s="36" t="n"/>
      <c r="H2579" s="14">
        <f>INDEX(VarLab,MATCH($A2579,VarKey,0))&amp;INDEX(MemLab,MATCH($C2579&amp;"|"&amp;$B2579,MemKey,0))</f>
        <v/>
      </c>
      <c r="I2579" s="14">
        <f>INDEX(VarUnit,MATCH($A2579,VarKey,0))</f>
        <v/>
      </c>
      <c r="J2579" s="14">
        <f>INDEX(VarSrc,MATCH($A2579,VarKey,0))</f>
        <v/>
      </c>
      <c r="K2579" s="11">
        <f>CodePrefix&amp;$A2579&amp;IF($C2579="","","."&amp;$C2579&amp;"."&amp;$B2579)&amp;INDEX(VarEnd,MATCH($A2579,VarKey,0))&amp;K$5</f>
        <v/>
      </c>
      <c r="L2579" s="37">
        <f>$D2579*($E2579*(L$321-L$322)+$F2579*(L$324-L$325))</f>
        <v/>
      </c>
      <c r="M2579" s="32">
        <f>$D2579*($E2579*(M$321-M$322)+$F2579*(M$324-M$325))</f>
        <v/>
      </c>
      <c r="N2579" s="32">
        <f>$D2579*($E2579*(N$321-N$322)+$F2579*(N$324-N$325))</f>
        <v/>
      </c>
      <c r="O2579" s="32">
        <f>$D2579*($E2579*(O$321-O$322)+$F2579*(O$324-O$325))</f>
        <v/>
      </c>
      <c r="P2579" s="32">
        <f>$D2579*($E2579*(P$321-P$322)+$F2579*(P$324-P$325))</f>
        <v/>
      </c>
      <c r="Q2579" s="32">
        <f>$D2579*($E2579*(Q$321-Q$322)+$F2579*(Q$324-Q$325))</f>
        <v/>
      </c>
      <c r="R2579" s="32">
        <f>$D2579*($E2579*(R$321-R$322)+$F2579*(R$324-R$325))</f>
        <v/>
      </c>
      <c r="S2579" s="32">
        <f>$D2579*($E2579*(S$321-S$322)+$F2579*(S$324-S$325))</f>
        <v/>
      </c>
      <c r="T2579" s="32">
        <f>$D2579*($E2579*(T$321-T$322)+$F2579*(T$324-T$325))</f>
        <v/>
      </c>
      <c r="U2579" s="32">
        <f>$D2579*($E2579*(U$321-U$322)+$F2579*(U$324-U$325))</f>
        <v/>
      </c>
      <c r="V2579" s="32">
        <f>$D2579*($E2579*(V$321-V$322)+$F2579*(V$324-V$325))</f>
        <v/>
      </c>
      <c r="W2579" s="32">
        <f>$D2579*($E2579*(W$321-W$322)+$F2579*(W$324-W$325))</f>
        <v/>
      </c>
      <c r="X2579" s="32">
        <f>$D2579*($E2579*(X$321-X$322)+$F2579*(X$324-X$325))</f>
        <v/>
      </c>
      <c r="Y2579" s="32">
        <f>$D2579*($E2579*(Y$321-Y$322)+$F2579*(Y$324-Y$325))</f>
        <v/>
      </c>
      <c r="Z2579" s="32">
        <f>$D2579*($E2579*(Z$321-Z$322)+$F2579*(Z$324-Z$325))</f>
        <v/>
      </c>
      <c r="AA2579" s="32">
        <f>$D2579*($E2579*(AA$321-AA$322)+$F2579*(AA$324-AA$325))</f>
        <v/>
      </c>
      <c r="AB2579" s="32">
        <f>$D2579*($E2579*(AB$321-AB$322)+$F2579*(AB$324-AB$325))</f>
        <v/>
      </c>
      <c r="AC2579" s="32">
        <f>$D2579*($E2579*(AC$321-AC$322)+$F2579*(AC$324-AC$325))</f>
        <v/>
      </c>
      <c r="AD2579" s="32">
        <f>$D2579*($E2579*(AD$321-AD$322)+$F2579*(AD$324-AD$325))</f>
        <v/>
      </c>
      <c r="AF2579" s="11">
        <f>CodePrefix&amp;$A2579&amp;IF($C2579="","","."&amp;$C2579&amp;"."&amp;$B2579)&amp;INDEX(VarEnd,MATCH($A2579,VarKey,0))&amp;AF$5</f>
        <v/>
      </c>
      <c r="AG2579" s="37">
        <f>$D2579*($E2579*(AG$321-AG$322)+$F2579*(AG$324-AG$325))</f>
        <v/>
      </c>
      <c r="AH2579" s="32">
        <f>$D2579*($E2579*(AH$321-AH$322)+$F2579*(AH$324-AH$325))</f>
        <v/>
      </c>
      <c r="AI2579" s="32">
        <f>$D2579*($E2579*(AI$321-AI$322)+$F2579*(AI$324-AI$325))</f>
        <v/>
      </c>
      <c r="AJ2579" s="32">
        <f>$D2579*($E2579*(AJ$321-AJ$322)+$F2579*(AJ$324-AJ$325))</f>
        <v/>
      </c>
      <c r="AK2579" s="32">
        <f>$D2579*($E2579*(AK$321-AK$322)+$F2579*(AK$324-AK$325))</f>
        <v/>
      </c>
      <c r="AL2579" s="32">
        <f>$D2579*($E2579*(AL$321-AL$322)+$F2579*(AL$324-AL$325))</f>
        <v/>
      </c>
      <c r="AM2579" s="32">
        <f>$D2579*($E2579*(AM$321-AM$322)+$F2579*(AM$324-AM$325))</f>
        <v/>
      </c>
      <c r="AN2579" s="32">
        <f>$D2579*($E2579*(AN$321-AN$322)+$F2579*(AN$324-AN$325))</f>
        <v/>
      </c>
      <c r="AO2579" s="32">
        <f>$D2579*($E2579*(AO$321-AO$322)+$F2579*(AO$324-AO$325))</f>
        <v/>
      </c>
      <c r="AP2579" s="32">
        <f>$D2579*($E2579*(AP$321-AP$322)+$F2579*(AP$324-AP$325))</f>
        <v/>
      </c>
      <c r="AQ2579" s="32">
        <f>$D2579*($E2579*(AQ$321-AQ$322)+$F2579*(AQ$324-AQ$325))</f>
        <v/>
      </c>
      <c r="AR2579" s="32">
        <f>$D2579*($E2579*(AR$321-AR$322)+$F2579*(AR$324-AR$325))</f>
        <v/>
      </c>
      <c r="AS2579" s="32">
        <f>$D2579*($E2579*(AS$321-AS$322)+$F2579*(AS$324-AS$325))</f>
        <v/>
      </c>
      <c r="AT2579" s="32">
        <f>$D2579*($E2579*(AT$321-AT$322)+$F2579*(AT$324-AT$325))</f>
        <v/>
      </c>
      <c r="AU2579" s="32">
        <f>$D2579*($E2579*(AU$321-AU$322)+$F2579*(AU$324-AU$325))</f>
        <v/>
      </c>
      <c r="AV2579" s="32">
        <f>$D2579*($E2579*(AV$321-AV$322)+$F2579*(AV$324-AV$325))</f>
        <v/>
      </c>
      <c r="AW2579" s="32">
        <f>$D2579*($E2579*(AW$321-AW$322)+$F2579*(AW$324-AW$325))</f>
        <v/>
      </c>
      <c r="AX2579" s="32">
        <f>$D2579*($E2579*(AX$321-AX$322)+$F2579*(AX$324-AX$325))</f>
        <v/>
      </c>
      <c r="AY2579" s="32">
        <f>$D2579*($E2579*(AY$321-AY$322)+$F2579*(AY$324-AY$325))</f>
        <v/>
      </c>
    </row>
    <row r="2580" hidden="1" outlineLevel="2">
      <c r="A2580" s="14" t="inlineStr">
        <is>
          <t>xcpd</t>
        </is>
      </c>
      <c r="B2580" s="14" t="inlineStr">
        <is>
          <t>oop</t>
        </is>
      </c>
      <c r="C2580" s="14" t="inlineStr">
        <is>
          <t>omn</t>
        </is>
      </c>
      <c r="D2580" s="32">
        <f>INDEX(Inputs!$W$5:$W$132,MATCH($B2580&amp;"|"&amp;$C2580,Inputs!$A$5:$A$132,0))</f>
        <v/>
      </c>
      <c r="E2580" s="32">
        <f>INDEX(Inputs!$Z$5:$Z$132,MATCH($B2580&amp;"|"&amp;$C2580,Inputs!$A$5:$A$132,0))</f>
        <v/>
      </c>
      <c r="F2580" s="32">
        <f>INDEX(Inputs!$AA$5:$AA$132,MATCH($B2580&amp;"|"&amp;$C2580,Inputs!$A$5:$A$132,0))</f>
        <v/>
      </c>
      <c r="G2580" s="36" t="n"/>
      <c r="H2580" s="14">
        <f>INDEX(VarLab,MATCH($A2580,VarKey,0))&amp;INDEX(MemLab,MATCH($C2580&amp;"|"&amp;$B2580,MemKey,0))</f>
        <v/>
      </c>
      <c r="I2580" s="14">
        <f>INDEX(VarUnit,MATCH($A2580,VarKey,0))</f>
        <v/>
      </c>
      <c r="J2580" s="14">
        <f>INDEX(VarSrc,MATCH($A2580,VarKey,0))</f>
        <v/>
      </c>
      <c r="K2580" s="11">
        <f>CodePrefix&amp;$A2580&amp;IF($C2580="","","."&amp;$C2580&amp;"."&amp;$B2580)&amp;INDEX(VarEnd,MATCH($A2580,VarKey,0))&amp;K$5</f>
        <v/>
      </c>
      <c r="L2580" s="37">
        <f>$D2580*($E2580*(L$321-L$322)+$F2580*(L$324-L$325))</f>
        <v/>
      </c>
      <c r="M2580" s="32">
        <f>$D2580*($E2580*(M$321-M$322)+$F2580*(M$324-M$325))</f>
        <v/>
      </c>
      <c r="N2580" s="32">
        <f>$D2580*($E2580*(N$321-N$322)+$F2580*(N$324-N$325))</f>
        <v/>
      </c>
      <c r="O2580" s="32">
        <f>$D2580*($E2580*(O$321-O$322)+$F2580*(O$324-O$325))</f>
        <v/>
      </c>
      <c r="P2580" s="32">
        <f>$D2580*($E2580*(P$321-P$322)+$F2580*(P$324-P$325))</f>
        <v/>
      </c>
      <c r="Q2580" s="32">
        <f>$D2580*($E2580*(Q$321-Q$322)+$F2580*(Q$324-Q$325))</f>
        <v/>
      </c>
      <c r="R2580" s="32">
        <f>$D2580*($E2580*(R$321-R$322)+$F2580*(R$324-R$325))</f>
        <v/>
      </c>
      <c r="S2580" s="32">
        <f>$D2580*($E2580*(S$321-S$322)+$F2580*(S$324-S$325))</f>
        <v/>
      </c>
      <c r="T2580" s="32">
        <f>$D2580*($E2580*(T$321-T$322)+$F2580*(T$324-T$325))</f>
        <v/>
      </c>
      <c r="U2580" s="32">
        <f>$D2580*($E2580*(U$321-U$322)+$F2580*(U$324-U$325))</f>
        <v/>
      </c>
      <c r="V2580" s="32">
        <f>$D2580*($E2580*(V$321-V$322)+$F2580*(V$324-V$325))</f>
        <v/>
      </c>
      <c r="W2580" s="32">
        <f>$D2580*($E2580*(W$321-W$322)+$F2580*(W$324-W$325))</f>
        <v/>
      </c>
      <c r="X2580" s="32">
        <f>$D2580*($E2580*(X$321-X$322)+$F2580*(X$324-X$325))</f>
        <v/>
      </c>
      <c r="Y2580" s="32">
        <f>$D2580*($E2580*(Y$321-Y$322)+$F2580*(Y$324-Y$325))</f>
        <v/>
      </c>
      <c r="Z2580" s="32">
        <f>$D2580*($E2580*(Z$321-Z$322)+$F2580*(Z$324-Z$325))</f>
        <v/>
      </c>
      <c r="AA2580" s="32">
        <f>$D2580*($E2580*(AA$321-AA$322)+$F2580*(AA$324-AA$325))</f>
        <v/>
      </c>
      <c r="AB2580" s="32">
        <f>$D2580*($E2580*(AB$321-AB$322)+$F2580*(AB$324-AB$325))</f>
        <v/>
      </c>
      <c r="AC2580" s="32">
        <f>$D2580*($E2580*(AC$321-AC$322)+$F2580*(AC$324-AC$325))</f>
        <v/>
      </c>
      <c r="AD2580" s="32">
        <f>$D2580*($E2580*(AD$321-AD$322)+$F2580*(AD$324-AD$325))</f>
        <v/>
      </c>
      <c r="AF2580" s="11">
        <f>CodePrefix&amp;$A2580&amp;IF($C2580="","","."&amp;$C2580&amp;"."&amp;$B2580)&amp;INDEX(VarEnd,MATCH($A2580,VarKey,0))&amp;AF$5</f>
        <v/>
      </c>
      <c r="AG2580" s="37">
        <f>$D2580*($E2580*(AG$321-AG$322)+$F2580*(AG$324-AG$325))</f>
        <v/>
      </c>
      <c r="AH2580" s="32">
        <f>$D2580*($E2580*(AH$321-AH$322)+$F2580*(AH$324-AH$325))</f>
        <v/>
      </c>
      <c r="AI2580" s="32">
        <f>$D2580*($E2580*(AI$321-AI$322)+$F2580*(AI$324-AI$325))</f>
        <v/>
      </c>
      <c r="AJ2580" s="32">
        <f>$D2580*($E2580*(AJ$321-AJ$322)+$F2580*(AJ$324-AJ$325))</f>
        <v/>
      </c>
      <c r="AK2580" s="32">
        <f>$D2580*($E2580*(AK$321-AK$322)+$F2580*(AK$324-AK$325))</f>
        <v/>
      </c>
      <c r="AL2580" s="32">
        <f>$D2580*($E2580*(AL$321-AL$322)+$F2580*(AL$324-AL$325))</f>
        <v/>
      </c>
      <c r="AM2580" s="32">
        <f>$D2580*($E2580*(AM$321-AM$322)+$F2580*(AM$324-AM$325))</f>
        <v/>
      </c>
      <c r="AN2580" s="32">
        <f>$D2580*($E2580*(AN$321-AN$322)+$F2580*(AN$324-AN$325))</f>
        <v/>
      </c>
      <c r="AO2580" s="32">
        <f>$D2580*($E2580*(AO$321-AO$322)+$F2580*(AO$324-AO$325))</f>
        <v/>
      </c>
      <c r="AP2580" s="32">
        <f>$D2580*($E2580*(AP$321-AP$322)+$F2580*(AP$324-AP$325))</f>
        <v/>
      </c>
      <c r="AQ2580" s="32">
        <f>$D2580*($E2580*(AQ$321-AQ$322)+$F2580*(AQ$324-AQ$325))</f>
        <v/>
      </c>
      <c r="AR2580" s="32">
        <f>$D2580*($E2580*(AR$321-AR$322)+$F2580*(AR$324-AR$325))</f>
        <v/>
      </c>
      <c r="AS2580" s="32">
        <f>$D2580*($E2580*(AS$321-AS$322)+$F2580*(AS$324-AS$325))</f>
        <v/>
      </c>
      <c r="AT2580" s="32">
        <f>$D2580*($E2580*(AT$321-AT$322)+$F2580*(AT$324-AT$325))</f>
        <v/>
      </c>
      <c r="AU2580" s="32">
        <f>$D2580*($E2580*(AU$321-AU$322)+$F2580*(AU$324-AU$325))</f>
        <v/>
      </c>
      <c r="AV2580" s="32">
        <f>$D2580*($E2580*(AV$321-AV$322)+$F2580*(AV$324-AV$325))</f>
        <v/>
      </c>
      <c r="AW2580" s="32">
        <f>$D2580*($E2580*(AW$321-AW$322)+$F2580*(AW$324-AW$325))</f>
        <v/>
      </c>
      <c r="AX2580" s="32">
        <f>$D2580*($E2580*(AX$321-AX$322)+$F2580*(AX$324-AX$325))</f>
        <v/>
      </c>
      <c r="AY2580" s="32">
        <f>$D2580*($E2580*(AY$321-AY$322)+$F2580*(AY$324-AY$325))</f>
        <v/>
      </c>
    </row>
    <row r="2581" hidden="1" outlineLevel="2">
      <c r="A2581" s="14" t="inlineStr">
        <is>
          <t>xcpd</t>
        </is>
      </c>
      <c r="B2581" s="14" t="inlineStr">
        <is>
          <t>bio</t>
        </is>
      </c>
      <c r="C2581" s="14" t="inlineStr">
        <is>
          <t>omn</t>
        </is>
      </c>
      <c r="D2581" s="32">
        <f>INDEX(Inputs!$W$5:$W$132,MATCH($B2581&amp;"|"&amp;$C2581,Inputs!$A$5:$A$132,0))</f>
        <v/>
      </c>
      <c r="E2581" s="32">
        <f>INDEX(Inputs!$Z$5:$Z$132,MATCH($B2581&amp;"|"&amp;$C2581,Inputs!$A$5:$A$132,0))</f>
        <v/>
      </c>
      <c r="F2581" s="32">
        <f>INDEX(Inputs!$AA$5:$AA$132,MATCH($B2581&amp;"|"&amp;$C2581,Inputs!$A$5:$A$132,0))</f>
        <v/>
      </c>
      <c r="G2581" s="36" t="n"/>
      <c r="H2581" s="14">
        <f>INDEX(VarLab,MATCH($A2581,VarKey,0))&amp;INDEX(MemLab,MATCH($C2581&amp;"|"&amp;$B2581,MemKey,0))</f>
        <v/>
      </c>
      <c r="I2581" s="14">
        <f>INDEX(VarUnit,MATCH($A2581,VarKey,0))</f>
        <v/>
      </c>
      <c r="J2581" s="14">
        <f>INDEX(VarSrc,MATCH($A2581,VarKey,0))</f>
        <v/>
      </c>
      <c r="K2581" s="11">
        <f>CodePrefix&amp;$A2581&amp;IF($C2581="","","."&amp;$C2581&amp;"."&amp;$B2581)&amp;INDEX(VarEnd,MATCH($A2581,VarKey,0))&amp;K$5</f>
        <v/>
      </c>
      <c r="L2581" s="37">
        <f>$D2581*($E2581*(L$321-L$322)+$F2581*(L$324-L$325))</f>
        <v/>
      </c>
      <c r="M2581" s="32">
        <f>$D2581*($E2581*(M$321-M$322)+$F2581*(M$324-M$325))</f>
        <v/>
      </c>
      <c r="N2581" s="32">
        <f>$D2581*($E2581*(N$321-N$322)+$F2581*(N$324-N$325))</f>
        <v/>
      </c>
      <c r="O2581" s="32">
        <f>$D2581*($E2581*(O$321-O$322)+$F2581*(O$324-O$325))</f>
        <v/>
      </c>
      <c r="P2581" s="32">
        <f>$D2581*($E2581*(P$321-P$322)+$F2581*(P$324-P$325))</f>
        <v/>
      </c>
      <c r="Q2581" s="32">
        <f>$D2581*($E2581*(Q$321-Q$322)+$F2581*(Q$324-Q$325))</f>
        <v/>
      </c>
      <c r="R2581" s="32">
        <f>$D2581*($E2581*(R$321-R$322)+$F2581*(R$324-R$325))</f>
        <v/>
      </c>
      <c r="S2581" s="32">
        <f>$D2581*($E2581*(S$321-S$322)+$F2581*(S$324-S$325))</f>
        <v/>
      </c>
      <c r="T2581" s="32">
        <f>$D2581*($E2581*(T$321-T$322)+$F2581*(T$324-T$325))</f>
        <v/>
      </c>
      <c r="U2581" s="32">
        <f>$D2581*($E2581*(U$321-U$322)+$F2581*(U$324-U$325))</f>
        <v/>
      </c>
      <c r="V2581" s="32">
        <f>$D2581*($E2581*(V$321-V$322)+$F2581*(V$324-V$325))</f>
        <v/>
      </c>
      <c r="W2581" s="32">
        <f>$D2581*($E2581*(W$321-W$322)+$F2581*(W$324-W$325))</f>
        <v/>
      </c>
      <c r="X2581" s="32">
        <f>$D2581*($E2581*(X$321-X$322)+$F2581*(X$324-X$325))</f>
        <v/>
      </c>
      <c r="Y2581" s="32">
        <f>$D2581*($E2581*(Y$321-Y$322)+$F2581*(Y$324-Y$325))</f>
        <v/>
      </c>
      <c r="Z2581" s="32">
        <f>$D2581*($E2581*(Z$321-Z$322)+$F2581*(Z$324-Z$325))</f>
        <v/>
      </c>
      <c r="AA2581" s="32">
        <f>$D2581*($E2581*(AA$321-AA$322)+$F2581*(AA$324-AA$325))</f>
        <v/>
      </c>
      <c r="AB2581" s="32">
        <f>$D2581*($E2581*(AB$321-AB$322)+$F2581*(AB$324-AB$325))</f>
        <v/>
      </c>
      <c r="AC2581" s="32">
        <f>$D2581*($E2581*(AC$321-AC$322)+$F2581*(AC$324-AC$325))</f>
        <v/>
      </c>
      <c r="AD2581" s="32">
        <f>$D2581*($E2581*(AD$321-AD$322)+$F2581*(AD$324-AD$325))</f>
        <v/>
      </c>
      <c r="AF2581" s="11">
        <f>CodePrefix&amp;$A2581&amp;IF($C2581="","","."&amp;$C2581&amp;"."&amp;$B2581)&amp;INDEX(VarEnd,MATCH($A2581,VarKey,0))&amp;AF$5</f>
        <v/>
      </c>
      <c r="AG2581" s="37">
        <f>$D2581*($E2581*(AG$321-AG$322)+$F2581*(AG$324-AG$325))</f>
        <v/>
      </c>
      <c r="AH2581" s="32">
        <f>$D2581*($E2581*(AH$321-AH$322)+$F2581*(AH$324-AH$325))</f>
        <v/>
      </c>
      <c r="AI2581" s="32">
        <f>$D2581*($E2581*(AI$321-AI$322)+$F2581*(AI$324-AI$325))</f>
        <v/>
      </c>
      <c r="AJ2581" s="32">
        <f>$D2581*($E2581*(AJ$321-AJ$322)+$F2581*(AJ$324-AJ$325))</f>
        <v/>
      </c>
      <c r="AK2581" s="32">
        <f>$D2581*($E2581*(AK$321-AK$322)+$F2581*(AK$324-AK$325))</f>
        <v/>
      </c>
      <c r="AL2581" s="32">
        <f>$D2581*($E2581*(AL$321-AL$322)+$F2581*(AL$324-AL$325))</f>
        <v/>
      </c>
      <c r="AM2581" s="32">
        <f>$D2581*($E2581*(AM$321-AM$322)+$F2581*(AM$324-AM$325))</f>
        <v/>
      </c>
      <c r="AN2581" s="32">
        <f>$D2581*($E2581*(AN$321-AN$322)+$F2581*(AN$324-AN$325))</f>
        <v/>
      </c>
      <c r="AO2581" s="32">
        <f>$D2581*($E2581*(AO$321-AO$322)+$F2581*(AO$324-AO$325))</f>
        <v/>
      </c>
      <c r="AP2581" s="32">
        <f>$D2581*($E2581*(AP$321-AP$322)+$F2581*(AP$324-AP$325))</f>
        <v/>
      </c>
      <c r="AQ2581" s="32">
        <f>$D2581*($E2581*(AQ$321-AQ$322)+$F2581*(AQ$324-AQ$325))</f>
        <v/>
      </c>
      <c r="AR2581" s="32">
        <f>$D2581*($E2581*(AR$321-AR$322)+$F2581*(AR$324-AR$325))</f>
        <v/>
      </c>
      <c r="AS2581" s="32">
        <f>$D2581*($E2581*(AS$321-AS$322)+$F2581*(AS$324-AS$325))</f>
        <v/>
      </c>
      <c r="AT2581" s="32">
        <f>$D2581*($E2581*(AT$321-AT$322)+$F2581*(AT$324-AT$325))</f>
        <v/>
      </c>
      <c r="AU2581" s="32">
        <f>$D2581*($E2581*(AU$321-AU$322)+$F2581*(AU$324-AU$325))</f>
        <v/>
      </c>
      <c r="AV2581" s="32">
        <f>$D2581*($E2581*(AV$321-AV$322)+$F2581*(AV$324-AV$325))</f>
        <v/>
      </c>
      <c r="AW2581" s="32">
        <f>$D2581*($E2581*(AW$321-AW$322)+$F2581*(AW$324-AW$325))</f>
        <v/>
      </c>
      <c r="AX2581" s="32">
        <f>$D2581*($E2581*(AX$321-AX$322)+$F2581*(AX$324-AX$325))</f>
        <v/>
      </c>
      <c r="AY2581" s="32">
        <f>$D2581*($E2581*(AY$321-AY$322)+$F2581*(AY$324-AY$325))</f>
        <v/>
      </c>
    </row>
    <row r="2582" hidden="1" outlineLevel="2"/>
    <row r="2583" hidden="1" outlineLevel="2">
      <c r="A2583" s="14" t="inlineStr">
        <is>
          <t>atp</t>
        </is>
      </c>
      <c r="B2583" s="14" t="inlineStr">
        <is>
          <t>coa</t>
        </is>
      </c>
      <c r="C2583" s="14" t="inlineStr">
        <is>
          <t>omn</t>
        </is>
      </c>
      <c r="D2583" s="32">
        <f>INDEX(Inputs!$U$5:$U$132,MATCH($B2583&amp;"|"&amp;$C2583,Inputs!$A$5:$A$132,0))</f>
        <v/>
      </c>
      <c r="E2583" s="32">
        <f>INDEX(Inputs!$V$5:$V$132,MATCH($B2583&amp;"|"&amp;$C2583,Inputs!$A$5:$A$132,0))</f>
        <v/>
      </c>
      <c r="F2583" s="36" t="n"/>
      <c r="G2583" s="36" t="n"/>
      <c r="H2583" s="14">
        <f>INDEX(VarLab,MATCH($A2583,VarKey,0))&amp;INDEX(MemLab,MATCH($C2583&amp;"|"&amp;$B2583,MemKey,0))</f>
        <v/>
      </c>
      <c r="I2583" s="14">
        <f>INDEX(VarUnit,MATCH($A2583,VarKey,0))</f>
        <v/>
      </c>
      <c r="J2583" s="14">
        <f>INDEX(VarSrc,MATCH($A2583,VarKey,0))</f>
        <v/>
      </c>
      <c r="K2583" s="11">
        <f>CodePrefix&amp;$A2583&amp;IF($C2583="","","."&amp;$C2583&amp;"."&amp;$B2583)&amp;INDEX(VarEnd,MATCH($A2583,VarKey,0))&amp;K$5</f>
        <v/>
      </c>
      <c r="L2583" s="37">
        <f>MAX(INDEX(L$381:L$392,$D2583)+(L2556+L2574)*(1+$E2583),0.01)</f>
        <v/>
      </c>
      <c r="M2583" s="32">
        <f>MAX(INDEX(M$381:M$392,$D2583)+(M2556+M2574)*(1+$E2583),0.01)</f>
        <v/>
      </c>
      <c r="N2583" s="32">
        <f>MAX(INDEX(N$381:N$392,$D2583)+(N2556+N2574)*(1+$E2583),0.01)</f>
        <v/>
      </c>
      <c r="O2583" s="32">
        <f>MAX(INDEX(O$381:O$392,$D2583)+(O2556+O2574)*(1+$E2583),0.01)</f>
        <v/>
      </c>
      <c r="P2583" s="32">
        <f>MAX(INDEX(P$381:P$392,$D2583)+(P2556+P2574)*(1+$E2583),0.01)</f>
        <v/>
      </c>
      <c r="Q2583" s="32">
        <f>MAX(INDEX(Q$381:Q$392,$D2583)+(Q2556+Q2574)*(1+$E2583),0.01)</f>
        <v/>
      </c>
      <c r="R2583" s="32">
        <f>MAX(INDEX(R$381:R$392,$D2583)+(R2556+R2574)*(1+$E2583),0.01)</f>
        <v/>
      </c>
      <c r="S2583" s="32">
        <f>MAX(INDEX(S$381:S$392,$D2583)+(S2556+S2574)*(1+$E2583),0.01)</f>
        <v/>
      </c>
      <c r="T2583" s="32">
        <f>MAX(INDEX(T$381:T$392,$D2583)+(T2556+T2574)*(1+$E2583),0.01)</f>
        <v/>
      </c>
      <c r="U2583" s="32">
        <f>MAX(INDEX(U$381:U$392,$D2583)+(U2556+U2574)*(1+$E2583),0.01)</f>
        <v/>
      </c>
      <c r="V2583" s="32">
        <f>MAX(INDEX(V$381:V$392,$D2583)+(V2556+V2574)*(1+$E2583),0.01)</f>
        <v/>
      </c>
      <c r="W2583" s="32">
        <f>MAX(INDEX(W$381:W$392,$D2583)+(W2556+W2574)*(1+$E2583),0.01)</f>
        <v/>
      </c>
      <c r="X2583" s="32">
        <f>MAX(INDEX(X$381:X$392,$D2583)+(X2556+X2574)*(1+$E2583),0.01)</f>
        <v/>
      </c>
      <c r="Y2583" s="32">
        <f>MAX(INDEX(Y$381:Y$392,$D2583)+(Y2556+Y2574)*(1+$E2583),0.01)</f>
        <v/>
      </c>
      <c r="Z2583" s="32">
        <f>MAX(INDEX(Z$381:Z$392,$D2583)+(Z2556+Z2574)*(1+$E2583),0.01)</f>
        <v/>
      </c>
      <c r="AA2583" s="32">
        <f>MAX(INDEX(AA$381:AA$392,$D2583)+(AA2556+AA2574)*(1+$E2583),0.01)</f>
        <v/>
      </c>
      <c r="AB2583" s="32">
        <f>MAX(INDEX(AB$381:AB$392,$D2583)+(AB2556+AB2574)*(1+$E2583),0.01)</f>
        <v/>
      </c>
      <c r="AC2583" s="32">
        <f>MAX(INDEX(AC$381:AC$392,$D2583)+(AC2556+AC2574)*(1+$E2583),0.01)</f>
        <v/>
      </c>
      <c r="AD2583" s="32">
        <f>MAX(INDEX(AD$381:AD$392,$D2583)+(AD2556+AD2574)*(1+$E2583),0.01)</f>
        <v/>
      </c>
      <c r="AF2583" s="11">
        <f>CodePrefix&amp;$A2583&amp;IF($C2583="","","."&amp;$C2583&amp;"."&amp;$B2583)&amp;INDEX(VarEnd,MATCH($A2583,VarKey,0))&amp;AF$5</f>
        <v/>
      </c>
      <c r="AG2583" s="37">
        <f>MAX(INDEX(AG$381:AG$392,$D2583)+(AG2556+AG2574)*(1+$E2583),0.01)</f>
        <v/>
      </c>
      <c r="AH2583" s="32">
        <f>MAX(INDEX(AH$381:AH$392,$D2583)+(AH2556+AH2574)*(1+$E2583),0.01)</f>
        <v/>
      </c>
      <c r="AI2583" s="32">
        <f>MAX(INDEX(AI$381:AI$392,$D2583)+(AI2556+AI2574)*(1+$E2583),0.01)</f>
        <v/>
      </c>
      <c r="AJ2583" s="32">
        <f>MAX(INDEX(AJ$381:AJ$392,$D2583)+(AJ2556+AJ2574)*(1+$E2583),0.01)</f>
        <v/>
      </c>
      <c r="AK2583" s="32">
        <f>MAX(INDEX(AK$381:AK$392,$D2583)+(AK2556+AK2574)*(1+$E2583),0.01)</f>
        <v/>
      </c>
      <c r="AL2583" s="32">
        <f>MAX(INDEX(AL$381:AL$392,$D2583)+(AL2556+AL2574)*(1+$E2583),0.01)</f>
        <v/>
      </c>
      <c r="AM2583" s="32">
        <f>MAX(INDEX(AM$381:AM$392,$D2583)+(AM2556+AM2574)*(1+$E2583),0.01)</f>
        <v/>
      </c>
      <c r="AN2583" s="32">
        <f>MAX(INDEX(AN$381:AN$392,$D2583)+(AN2556+AN2574)*(1+$E2583),0.01)</f>
        <v/>
      </c>
      <c r="AO2583" s="32">
        <f>MAX(INDEX(AO$381:AO$392,$D2583)+(AO2556+AO2574)*(1+$E2583),0.01)</f>
        <v/>
      </c>
      <c r="AP2583" s="32">
        <f>MAX(INDEX(AP$381:AP$392,$D2583)+(AP2556+AP2574)*(1+$E2583),0.01)</f>
        <v/>
      </c>
      <c r="AQ2583" s="32">
        <f>MAX(INDEX(AQ$381:AQ$392,$D2583)+(AQ2556+AQ2574)*(1+$E2583),0.01)</f>
        <v/>
      </c>
      <c r="AR2583" s="32">
        <f>MAX(INDEX(AR$381:AR$392,$D2583)+(AR2556+AR2574)*(1+$E2583),0.01)</f>
        <v/>
      </c>
      <c r="AS2583" s="32">
        <f>MAX(INDEX(AS$381:AS$392,$D2583)+(AS2556+AS2574)*(1+$E2583),0.01)</f>
        <v/>
      </c>
      <c r="AT2583" s="32">
        <f>MAX(INDEX(AT$381:AT$392,$D2583)+(AT2556+AT2574)*(1+$E2583),0.01)</f>
        <v/>
      </c>
      <c r="AU2583" s="32">
        <f>MAX(INDEX(AU$381:AU$392,$D2583)+(AU2556+AU2574)*(1+$E2583),0.01)</f>
        <v/>
      </c>
      <c r="AV2583" s="32">
        <f>MAX(INDEX(AV$381:AV$392,$D2583)+(AV2556+AV2574)*(1+$E2583),0.01)</f>
        <v/>
      </c>
      <c r="AW2583" s="32">
        <f>MAX(INDEX(AW$381:AW$392,$D2583)+(AW2556+AW2574)*(1+$E2583),0.01)</f>
        <v/>
      </c>
      <c r="AX2583" s="32">
        <f>MAX(INDEX(AX$381:AX$392,$D2583)+(AX2556+AX2574)*(1+$E2583),0.01)</f>
        <v/>
      </c>
      <c r="AY2583" s="32">
        <f>MAX(INDEX(AY$381:AY$392,$D2583)+(AY2556+AY2574)*(1+$E2583),0.01)</f>
        <v/>
      </c>
    </row>
    <row r="2584" hidden="1" outlineLevel="2">
      <c r="A2584" s="14" t="inlineStr">
        <is>
          <t>atp</t>
        </is>
      </c>
      <c r="B2584" s="14" t="inlineStr">
        <is>
          <t>nga</t>
        </is>
      </c>
      <c r="C2584" s="14" t="inlineStr">
        <is>
          <t>omn</t>
        </is>
      </c>
      <c r="D2584" s="32">
        <f>INDEX(Inputs!$U$5:$U$132,MATCH($B2584&amp;"|"&amp;$C2584,Inputs!$A$5:$A$132,0))</f>
        <v/>
      </c>
      <c r="E2584" s="32">
        <f>INDEX(Inputs!$V$5:$V$132,MATCH($B2584&amp;"|"&amp;$C2584,Inputs!$A$5:$A$132,0))</f>
        <v/>
      </c>
      <c r="F2584" s="36" t="n"/>
      <c r="G2584" s="36" t="n"/>
      <c r="H2584" s="14">
        <f>INDEX(VarLab,MATCH($A2584,VarKey,0))&amp;INDEX(MemLab,MATCH($C2584&amp;"|"&amp;$B2584,MemKey,0))</f>
        <v/>
      </c>
      <c r="I2584" s="14">
        <f>INDEX(VarUnit,MATCH($A2584,VarKey,0))</f>
        <v/>
      </c>
      <c r="J2584" s="14">
        <f>INDEX(VarSrc,MATCH($A2584,VarKey,0))</f>
        <v/>
      </c>
      <c r="K2584" s="11">
        <f>CodePrefix&amp;$A2584&amp;IF($C2584="","","."&amp;$C2584&amp;"."&amp;$B2584)&amp;INDEX(VarEnd,MATCH($A2584,VarKey,0))&amp;K$5</f>
        <v/>
      </c>
      <c r="L2584" s="37">
        <f>MAX(INDEX(L$381:L$392,$D2584)+(L2557+L2575)*(1+$E2584),0.01)</f>
        <v/>
      </c>
      <c r="M2584" s="32">
        <f>MAX(INDEX(M$381:M$392,$D2584)+(M2557+M2575)*(1+$E2584),0.01)</f>
        <v/>
      </c>
      <c r="N2584" s="32">
        <f>MAX(INDEX(N$381:N$392,$D2584)+(N2557+N2575)*(1+$E2584),0.01)</f>
        <v/>
      </c>
      <c r="O2584" s="32">
        <f>MAX(INDEX(O$381:O$392,$D2584)+(O2557+O2575)*(1+$E2584),0.01)</f>
        <v/>
      </c>
      <c r="P2584" s="32">
        <f>MAX(INDEX(P$381:P$392,$D2584)+(P2557+P2575)*(1+$E2584),0.01)</f>
        <v/>
      </c>
      <c r="Q2584" s="32">
        <f>MAX(INDEX(Q$381:Q$392,$D2584)+(Q2557+Q2575)*(1+$E2584),0.01)</f>
        <v/>
      </c>
      <c r="R2584" s="32">
        <f>MAX(INDEX(R$381:R$392,$D2584)+(R2557+R2575)*(1+$E2584),0.01)</f>
        <v/>
      </c>
      <c r="S2584" s="32">
        <f>MAX(INDEX(S$381:S$392,$D2584)+(S2557+S2575)*(1+$E2584),0.01)</f>
        <v/>
      </c>
      <c r="T2584" s="32">
        <f>MAX(INDEX(T$381:T$392,$D2584)+(T2557+T2575)*(1+$E2584),0.01)</f>
        <v/>
      </c>
      <c r="U2584" s="32">
        <f>MAX(INDEX(U$381:U$392,$D2584)+(U2557+U2575)*(1+$E2584),0.01)</f>
        <v/>
      </c>
      <c r="V2584" s="32">
        <f>MAX(INDEX(V$381:V$392,$D2584)+(V2557+V2575)*(1+$E2584),0.01)</f>
        <v/>
      </c>
      <c r="W2584" s="32">
        <f>MAX(INDEX(W$381:W$392,$D2584)+(W2557+W2575)*(1+$E2584),0.01)</f>
        <v/>
      </c>
      <c r="X2584" s="32">
        <f>MAX(INDEX(X$381:X$392,$D2584)+(X2557+X2575)*(1+$E2584),0.01)</f>
        <v/>
      </c>
      <c r="Y2584" s="32">
        <f>MAX(INDEX(Y$381:Y$392,$D2584)+(Y2557+Y2575)*(1+$E2584),0.01)</f>
        <v/>
      </c>
      <c r="Z2584" s="32">
        <f>MAX(INDEX(Z$381:Z$392,$D2584)+(Z2557+Z2575)*(1+$E2584),0.01)</f>
        <v/>
      </c>
      <c r="AA2584" s="32">
        <f>MAX(INDEX(AA$381:AA$392,$D2584)+(AA2557+AA2575)*(1+$E2584),0.01)</f>
        <v/>
      </c>
      <c r="AB2584" s="32">
        <f>MAX(INDEX(AB$381:AB$392,$D2584)+(AB2557+AB2575)*(1+$E2584),0.01)</f>
        <v/>
      </c>
      <c r="AC2584" s="32">
        <f>MAX(INDEX(AC$381:AC$392,$D2584)+(AC2557+AC2575)*(1+$E2584),0.01)</f>
        <v/>
      </c>
      <c r="AD2584" s="32">
        <f>MAX(INDEX(AD$381:AD$392,$D2584)+(AD2557+AD2575)*(1+$E2584),0.01)</f>
        <v/>
      </c>
      <c r="AF2584" s="11">
        <f>CodePrefix&amp;$A2584&amp;IF($C2584="","","."&amp;$C2584&amp;"."&amp;$B2584)&amp;INDEX(VarEnd,MATCH($A2584,VarKey,0))&amp;AF$5</f>
        <v/>
      </c>
      <c r="AG2584" s="37">
        <f>MAX(INDEX(AG$381:AG$392,$D2584)+(AG2557+AG2575)*(1+$E2584),0.01)</f>
        <v/>
      </c>
      <c r="AH2584" s="32">
        <f>MAX(INDEX(AH$381:AH$392,$D2584)+(AH2557+AH2575)*(1+$E2584),0.01)</f>
        <v/>
      </c>
      <c r="AI2584" s="32">
        <f>MAX(INDEX(AI$381:AI$392,$D2584)+(AI2557+AI2575)*(1+$E2584),0.01)</f>
        <v/>
      </c>
      <c r="AJ2584" s="32">
        <f>MAX(INDEX(AJ$381:AJ$392,$D2584)+(AJ2557+AJ2575)*(1+$E2584),0.01)</f>
        <v/>
      </c>
      <c r="AK2584" s="32">
        <f>MAX(INDEX(AK$381:AK$392,$D2584)+(AK2557+AK2575)*(1+$E2584),0.01)</f>
        <v/>
      </c>
      <c r="AL2584" s="32">
        <f>MAX(INDEX(AL$381:AL$392,$D2584)+(AL2557+AL2575)*(1+$E2584),0.01)</f>
        <v/>
      </c>
      <c r="AM2584" s="32">
        <f>MAX(INDEX(AM$381:AM$392,$D2584)+(AM2557+AM2575)*(1+$E2584),0.01)</f>
        <v/>
      </c>
      <c r="AN2584" s="32">
        <f>MAX(INDEX(AN$381:AN$392,$D2584)+(AN2557+AN2575)*(1+$E2584),0.01)</f>
        <v/>
      </c>
      <c r="AO2584" s="32">
        <f>MAX(INDEX(AO$381:AO$392,$D2584)+(AO2557+AO2575)*(1+$E2584),0.01)</f>
        <v/>
      </c>
      <c r="AP2584" s="32">
        <f>MAX(INDEX(AP$381:AP$392,$D2584)+(AP2557+AP2575)*(1+$E2584),0.01)</f>
        <v/>
      </c>
      <c r="AQ2584" s="32">
        <f>MAX(INDEX(AQ$381:AQ$392,$D2584)+(AQ2557+AQ2575)*(1+$E2584),0.01)</f>
        <v/>
      </c>
      <c r="AR2584" s="32">
        <f>MAX(INDEX(AR$381:AR$392,$D2584)+(AR2557+AR2575)*(1+$E2584),0.01)</f>
        <v/>
      </c>
      <c r="AS2584" s="32">
        <f>MAX(INDEX(AS$381:AS$392,$D2584)+(AS2557+AS2575)*(1+$E2584),0.01)</f>
        <v/>
      </c>
      <c r="AT2584" s="32">
        <f>MAX(INDEX(AT$381:AT$392,$D2584)+(AT2557+AT2575)*(1+$E2584),0.01)</f>
        <v/>
      </c>
      <c r="AU2584" s="32">
        <f>MAX(INDEX(AU$381:AU$392,$D2584)+(AU2557+AU2575)*(1+$E2584),0.01)</f>
        <v/>
      </c>
      <c r="AV2584" s="32">
        <f>MAX(INDEX(AV$381:AV$392,$D2584)+(AV2557+AV2575)*(1+$E2584),0.01)</f>
        <v/>
      </c>
      <c r="AW2584" s="32">
        <f>MAX(INDEX(AW$381:AW$392,$D2584)+(AW2557+AW2575)*(1+$E2584),0.01)</f>
        <v/>
      </c>
      <c r="AX2584" s="32">
        <f>MAX(INDEX(AX$381:AX$392,$D2584)+(AX2557+AX2575)*(1+$E2584),0.01)</f>
        <v/>
      </c>
      <c r="AY2584" s="32">
        <f>MAX(INDEX(AY$381:AY$392,$D2584)+(AY2557+AY2575)*(1+$E2584),0.01)</f>
        <v/>
      </c>
    </row>
    <row r="2585" hidden="1" outlineLevel="2">
      <c r="A2585" s="14" t="inlineStr">
        <is>
          <t>atp</t>
        </is>
      </c>
      <c r="B2585" s="14" t="inlineStr">
        <is>
          <t>gso</t>
        </is>
      </c>
      <c r="C2585" s="14" t="inlineStr">
        <is>
          <t>omn</t>
        </is>
      </c>
      <c r="D2585" s="32">
        <f>INDEX(Inputs!$U$5:$U$132,MATCH($B2585&amp;"|"&amp;$C2585,Inputs!$A$5:$A$132,0))</f>
        <v/>
      </c>
      <c r="E2585" s="32">
        <f>INDEX(Inputs!$V$5:$V$132,MATCH($B2585&amp;"|"&amp;$C2585,Inputs!$A$5:$A$132,0))</f>
        <v/>
      </c>
      <c r="F2585" s="36" t="n"/>
      <c r="G2585" s="36" t="n"/>
      <c r="H2585" s="14">
        <f>INDEX(VarLab,MATCH($A2585,VarKey,0))&amp;INDEX(MemLab,MATCH($C2585&amp;"|"&amp;$B2585,MemKey,0))</f>
        <v/>
      </c>
      <c r="I2585" s="14">
        <f>INDEX(VarUnit,MATCH($A2585,VarKey,0))</f>
        <v/>
      </c>
      <c r="J2585" s="14">
        <f>INDEX(VarSrc,MATCH($A2585,VarKey,0))</f>
        <v/>
      </c>
      <c r="K2585" s="11">
        <f>CodePrefix&amp;$A2585&amp;IF($C2585="","","."&amp;$C2585&amp;"."&amp;$B2585)&amp;INDEX(VarEnd,MATCH($A2585,VarKey,0))&amp;K$5</f>
        <v/>
      </c>
      <c r="L2585" s="37">
        <f>MAX(INDEX(L$381:L$392,$D2585)+(L2558+L2576)*(1+$E2585),0.01)</f>
        <v/>
      </c>
      <c r="M2585" s="32">
        <f>MAX(INDEX(M$381:M$392,$D2585)+(M2558+M2576)*(1+$E2585),0.01)</f>
        <v/>
      </c>
      <c r="N2585" s="32">
        <f>MAX(INDEX(N$381:N$392,$D2585)+(N2558+N2576)*(1+$E2585),0.01)</f>
        <v/>
      </c>
      <c r="O2585" s="32">
        <f>MAX(INDEX(O$381:O$392,$D2585)+(O2558+O2576)*(1+$E2585),0.01)</f>
        <v/>
      </c>
      <c r="P2585" s="32">
        <f>MAX(INDEX(P$381:P$392,$D2585)+(P2558+P2576)*(1+$E2585),0.01)</f>
        <v/>
      </c>
      <c r="Q2585" s="32">
        <f>MAX(INDEX(Q$381:Q$392,$D2585)+(Q2558+Q2576)*(1+$E2585),0.01)</f>
        <v/>
      </c>
      <c r="R2585" s="32">
        <f>MAX(INDEX(R$381:R$392,$D2585)+(R2558+R2576)*(1+$E2585),0.01)</f>
        <v/>
      </c>
      <c r="S2585" s="32">
        <f>MAX(INDEX(S$381:S$392,$D2585)+(S2558+S2576)*(1+$E2585),0.01)</f>
        <v/>
      </c>
      <c r="T2585" s="32">
        <f>MAX(INDEX(T$381:T$392,$D2585)+(T2558+T2576)*(1+$E2585),0.01)</f>
        <v/>
      </c>
      <c r="U2585" s="32">
        <f>MAX(INDEX(U$381:U$392,$D2585)+(U2558+U2576)*(1+$E2585),0.01)</f>
        <v/>
      </c>
      <c r="V2585" s="32">
        <f>MAX(INDEX(V$381:V$392,$D2585)+(V2558+V2576)*(1+$E2585),0.01)</f>
        <v/>
      </c>
      <c r="W2585" s="32">
        <f>MAX(INDEX(W$381:W$392,$D2585)+(W2558+W2576)*(1+$E2585),0.01)</f>
        <v/>
      </c>
      <c r="X2585" s="32">
        <f>MAX(INDEX(X$381:X$392,$D2585)+(X2558+X2576)*(1+$E2585),0.01)</f>
        <v/>
      </c>
      <c r="Y2585" s="32">
        <f>MAX(INDEX(Y$381:Y$392,$D2585)+(Y2558+Y2576)*(1+$E2585),0.01)</f>
        <v/>
      </c>
      <c r="Z2585" s="32">
        <f>MAX(INDEX(Z$381:Z$392,$D2585)+(Z2558+Z2576)*(1+$E2585),0.01)</f>
        <v/>
      </c>
      <c r="AA2585" s="32">
        <f>MAX(INDEX(AA$381:AA$392,$D2585)+(AA2558+AA2576)*(1+$E2585),0.01)</f>
        <v/>
      </c>
      <c r="AB2585" s="32">
        <f>MAX(INDEX(AB$381:AB$392,$D2585)+(AB2558+AB2576)*(1+$E2585),0.01)</f>
        <v/>
      </c>
      <c r="AC2585" s="32">
        <f>MAX(INDEX(AC$381:AC$392,$D2585)+(AC2558+AC2576)*(1+$E2585),0.01)</f>
        <v/>
      </c>
      <c r="AD2585" s="32">
        <f>MAX(INDEX(AD$381:AD$392,$D2585)+(AD2558+AD2576)*(1+$E2585),0.01)</f>
        <v/>
      </c>
      <c r="AF2585" s="11">
        <f>CodePrefix&amp;$A2585&amp;IF($C2585="","","."&amp;$C2585&amp;"."&amp;$B2585)&amp;INDEX(VarEnd,MATCH($A2585,VarKey,0))&amp;AF$5</f>
        <v/>
      </c>
      <c r="AG2585" s="37">
        <f>MAX(INDEX(AG$381:AG$392,$D2585)+(AG2558+AG2576)*(1+$E2585),0.01)</f>
        <v/>
      </c>
      <c r="AH2585" s="32">
        <f>MAX(INDEX(AH$381:AH$392,$D2585)+(AH2558+AH2576)*(1+$E2585),0.01)</f>
        <v/>
      </c>
      <c r="AI2585" s="32">
        <f>MAX(INDEX(AI$381:AI$392,$D2585)+(AI2558+AI2576)*(1+$E2585),0.01)</f>
        <v/>
      </c>
      <c r="AJ2585" s="32">
        <f>MAX(INDEX(AJ$381:AJ$392,$D2585)+(AJ2558+AJ2576)*(1+$E2585),0.01)</f>
        <v/>
      </c>
      <c r="AK2585" s="32">
        <f>MAX(INDEX(AK$381:AK$392,$D2585)+(AK2558+AK2576)*(1+$E2585),0.01)</f>
        <v/>
      </c>
      <c r="AL2585" s="32">
        <f>MAX(INDEX(AL$381:AL$392,$D2585)+(AL2558+AL2576)*(1+$E2585),0.01)</f>
        <v/>
      </c>
      <c r="AM2585" s="32">
        <f>MAX(INDEX(AM$381:AM$392,$D2585)+(AM2558+AM2576)*(1+$E2585),0.01)</f>
        <v/>
      </c>
      <c r="AN2585" s="32">
        <f>MAX(INDEX(AN$381:AN$392,$D2585)+(AN2558+AN2576)*(1+$E2585),0.01)</f>
        <v/>
      </c>
      <c r="AO2585" s="32">
        <f>MAX(INDEX(AO$381:AO$392,$D2585)+(AO2558+AO2576)*(1+$E2585),0.01)</f>
        <v/>
      </c>
      <c r="AP2585" s="32">
        <f>MAX(INDEX(AP$381:AP$392,$D2585)+(AP2558+AP2576)*(1+$E2585),0.01)</f>
        <v/>
      </c>
      <c r="AQ2585" s="32">
        <f>MAX(INDEX(AQ$381:AQ$392,$D2585)+(AQ2558+AQ2576)*(1+$E2585),0.01)</f>
        <v/>
      </c>
      <c r="AR2585" s="32">
        <f>MAX(INDEX(AR$381:AR$392,$D2585)+(AR2558+AR2576)*(1+$E2585),0.01)</f>
        <v/>
      </c>
      <c r="AS2585" s="32">
        <f>MAX(INDEX(AS$381:AS$392,$D2585)+(AS2558+AS2576)*(1+$E2585),0.01)</f>
        <v/>
      </c>
      <c r="AT2585" s="32">
        <f>MAX(INDEX(AT$381:AT$392,$D2585)+(AT2558+AT2576)*(1+$E2585),0.01)</f>
        <v/>
      </c>
      <c r="AU2585" s="32">
        <f>MAX(INDEX(AU$381:AU$392,$D2585)+(AU2558+AU2576)*(1+$E2585),0.01)</f>
        <v/>
      </c>
      <c r="AV2585" s="32">
        <f>MAX(INDEX(AV$381:AV$392,$D2585)+(AV2558+AV2576)*(1+$E2585),0.01)</f>
        <v/>
      </c>
      <c r="AW2585" s="32">
        <f>MAX(INDEX(AW$381:AW$392,$D2585)+(AW2558+AW2576)*(1+$E2585),0.01)</f>
        <v/>
      </c>
      <c r="AX2585" s="32">
        <f>MAX(INDEX(AX$381:AX$392,$D2585)+(AX2558+AX2576)*(1+$E2585),0.01)</f>
        <v/>
      </c>
      <c r="AY2585" s="32">
        <f>MAX(INDEX(AY$381:AY$392,$D2585)+(AY2558+AY2576)*(1+$E2585),0.01)</f>
        <v/>
      </c>
    </row>
    <row r="2586" hidden="1" outlineLevel="2">
      <c r="A2586" s="14" t="inlineStr">
        <is>
          <t>atp</t>
        </is>
      </c>
      <c r="B2586" s="14" t="inlineStr">
        <is>
          <t>die</t>
        </is>
      </c>
      <c r="C2586" s="14" t="inlineStr">
        <is>
          <t>omn</t>
        </is>
      </c>
      <c r="D2586" s="32">
        <f>INDEX(Inputs!$U$5:$U$132,MATCH($B2586&amp;"|"&amp;$C2586,Inputs!$A$5:$A$132,0))</f>
        <v/>
      </c>
      <c r="E2586" s="32">
        <f>INDEX(Inputs!$V$5:$V$132,MATCH($B2586&amp;"|"&amp;$C2586,Inputs!$A$5:$A$132,0))</f>
        <v/>
      </c>
      <c r="F2586" s="36" t="n"/>
      <c r="G2586" s="36" t="n"/>
      <c r="H2586" s="14">
        <f>INDEX(VarLab,MATCH($A2586,VarKey,0))&amp;INDEX(MemLab,MATCH($C2586&amp;"|"&amp;$B2586,MemKey,0))</f>
        <v/>
      </c>
      <c r="I2586" s="14">
        <f>INDEX(VarUnit,MATCH($A2586,VarKey,0))</f>
        <v/>
      </c>
      <c r="J2586" s="14">
        <f>INDEX(VarSrc,MATCH($A2586,VarKey,0))</f>
        <v/>
      </c>
      <c r="K2586" s="11">
        <f>CodePrefix&amp;$A2586&amp;IF($C2586="","","."&amp;$C2586&amp;"."&amp;$B2586)&amp;INDEX(VarEnd,MATCH($A2586,VarKey,0))&amp;K$5</f>
        <v/>
      </c>
      <c r="L2586" s="37">
        <f>MAX(INDEX(L$381:L$392,$D2586)+(L2559+L2577)*(1+$E2586),0.01)</f>
        <v/>
      </c>
      <c r="M2586" s="32">
        <f>MAX(INDEX(M$381:M$392,$D2586)+(M2559+M2577)*(1+$E2586),0.01)</f>
        <v/>
      </c>
      <c r="N2586" s="32">
        <f>MAX(INDEX(N$381:N$392,$D2586)+(N2559+N2577)*(1+$E2586),0.01)</f>
        <v/>
      </c>
      <c r="O2586" s="32">
        <f>MAX(INDEX(O$381:O$392,$D2586)+(O2559+O2577)*(1+$E2586),0.01)</f>
        <v/>
      </c>
      <c r="P2586" s="32">
        <f>MAX(INDEX(P$381:P$392,$D2586)+(P2559+P2577)*(1+$E2586),0.01)</f>
        <v/>
      </c>
      <c r="Q2586" s="32">
        <f>MAX(INDEX(Q$381:Q$392,$D2586)+(Q2559+Q2577)*(1+$E2586),0.01)</f>
        <v/>
      </c>
      <c r="R2586" s="32">
        <f>MAX(INDEX(R$381:R$392,$D2586)+(R2559+R2577)*(1+$E2586),0.01)</f>
        <v/>
      </c>
      <c r="S2586" s="32">
        <f>MAX(INDEX(S$381:S$392,$D2586)+(S2559+S2577)*(1+$E2586),0.01)</f>
        <v/>
      </c>
      <c r="T2586" s="32">
        <f>MAX(INDEX(T$381:T$392,$D2586)+(T2559+T2577)*(1+$E2586),0.01)</f>
        <v/>
      </c>
      <c r="U2586" s="32">
        <f>MAX(INDEX(U$381:U$392,$D2586)+(U2559+U2577)*(1+$E2586),0.01)</f>
        <v/>
      </c>
      <c r="V2586" s="32">
        <f>MAX(INDEX(V$381:V$392,$D2586)+(V2559+V2577)*(1+$E2586),0.01)</f>
        <v/>
      </c>
      <c r="W2586" s="32">
        <f>MAX(INDEX(W$381:W$392,$D2586)+(W2559+W2577)*(1+$E2586),0.01)</f>
        <v/>
      </c>
      <c r="X2586" s="32">
        <f>MAX(INDEX(X$381:X$392,$D2586)+(X2559+X2577)*(1+$E2586),0.01)</f>
        <v/>
      </c>
      <c r="Y2586" s="32">
        <f>MAX(INDEX(Y$381:Y$392,$D2586)+(Y2559+Y2577)*(1+$E2586),0.01)</f>
        <v/>
      </c>
      <c r="Z2586" s="32">
        <f>MAX(INDEX(Z$381:Z$392,$D2586)+(Z2559+Z2577)*(1+$E2586),0.01)</f>
        <v/>
      </c>
      <c r="AA2586" s="32">
        <f>MAX(INDEX(AA$381:AA$392,$D2586)+(AA2559+AA2577)*(1+$E2586),0.01)</f>
        <v/>
      </c>
      <c r="AB2586" s="32">
        <f>MAX(INDEX(AB$381:AB$392,$D2586)+(AB2559+AB2577)*(1+$E2586),0.01)</f>
        <v/>
      </c>
      <c r="AC2586" s="32">
        <f>MAX(INDEX(AC$381:AC$392,$D2586)+(AC2559+AC2577)*(1+$E2586),0.01)</f>
        <v/>
      </c>
      <c r="AD2586" s="32">
        <f>MAX(INDEX(AD$381:AD$392,$D2586)+(AD2559+AD2577)*(1+$E2586),0.01)</f>
        <v/>
      </c>
      <c r="AF2586" s="11">
        <f>CodePrefix&amp;$A2586&amp;IF($C2586="","","."&amp;$C2586&amp;"."&amp;$B2586)&amp;INDEX(VarEnd,MATCH($A2586,VarKey,0))&amp;AF$5</f>
        <v/>
      </c>
      <c r="AG2586" s="37">
        <f>MAX(INDEX(AG$381:AG$392,$D2586)+(AG2559+AG2577)*(1+$E2586),0.01)</f>
        <v/>
      </c>
      <c r="AH2586" s="32">
        <f>MAX(INDEX(AH$381:AH$392,$D2586)+(AH2559+AH2577)*(1+$E2586),0.01)</f>
        <v/>
      </c>
      <c r="AI2586" s="32">
        <f>MAX(INDEX(AI$381:AI$392,$D2586)+(AI2559+AI2577)*(1+$E2586),0.01)</f>
        <v/>
      </c>
      <c r="AJ2586" s="32">
        <f>MAX(INDEX(AJ$381:AJ$392,$D2586)+(AJ2559+AJ2577)*(1+$E2586),0.01)</f>
        <v/>
      </c>
      <c r="AK2586" s="32">
        <f>MAX(INDEX(AK$381:AK$392,$D2586)+(AK2559+AK2577)*(1+$E2586),0.01)</f>
        <v/>
      </c>
      <c r="AL2586" s="32">
        <f>MAX(INDEX(AL$381:AL$392,$D2586)+(AL2559+AL2577)*(1+$E2586),0.01)</f>
        <v/>
      </c>
      <c r="AM2586" s="32">
        <f>MAX(INDEX(AM$381:AM$392,$D2586)+(AM2559+AM2577)*(1+$E2586),0.01)</f>
        <v/>
      </c>
      <c r="AN2586" s="32">
        <f>MAX(INDEX(AN$381:AN$392,$D2586)+(AN2559+AN2577)*(1+$E2586),0.01)</f>
        <v/>
      </c>
      <c r="AO2586" s="32">
        <f>MAX(INDEX(AO$381:AO$392,$D2586)+(AO2559+AO2577)*(1+$E2586),0.01)</f>
        <v/>
      </c>
      <c r="AP2586" s="32">
        <f>MAX(INDEX(AP$381:AP$392,$D2586)+(AP2559+AP2577)*(1+$E2586),0.01)</f>
        <v/>
      </c>
      <c r="AQ2586" s="32">
        <f>MAX(INDEX(AQ$381:AQ$392,$D2586)+(AQ2559+AQ2577)*(1+$E2586),0.01)</f>
        <v/>
      </c>
      <c r="AR2586" s="32">
        <f>MAX(INDEX(AR$381:AR$392,$D2586)+(AR2559+AR2577)*(1+$E2586),0.01)</f>
        <v/>
      </c>
      <c r="AS2586" s="32">
        <f>MAX(INDEX(AS$381:AS$392,$D2586)+(AS2559+AS2577)*(1+$E2586),0.01)</f>
        <v/>
      </c>
      <c r="AT2586" s="32">
        <f>MAX(INDEX(AT$381:AT$392,$D2586)+(AT2559+AT2577)*(1+$E2586),0.01)</f>
        <v/>
      </c>
      <c r="AU2586" s="32">
        <f>MAX(INDEX(AU$381:AU$392,$D2586)+(AU2559+AU2577)*(1+$E2586),0.01)</f>
        <v/>
      </c>
      <c r="AV2586" s="32">
        <f>MAX(INDEX(AV$381:AV$392,$D2586)+(AV2559+AV2577)*(1+$E2586),0.01)</f>
        <v/>
      </c>
      <c r="AW2586" s="32">
        <f>MAX(INDEX(AW$381:AW$392,$D2586)+(AW2559+AW2577)*(1+$E2586),0.01)</f>
        <v/>
      </c>
      <c r="AX2586" s="32">
        <f>MAX(INDEX(AX$381:AX$392,$D2586)+(AX2559+AX2577)*(1+$E2586),0.01)</f>
        <v/>
      </c>
      <c r="AY2586" s="32">
        <f>MAX(INDEX(AY$381:AY$392,$D2586)+(AY2559+AY2577)*(1+$E2586),0.01)</f>
        <v/>
      </c>
    </row>
    <row r="2587" hidden="1" outlineLevel="2">
      <c r="A2587" s="14" t="inlineStr">
        <is>
          <t>atp</t>
        </is>
      </c>
      <c r="B2587" s="14" t="inlineStr">
        <is>
          <t>lpg</t>
        </is>
      </c>
      <c r="C2587" s="14" t="inlineStr">
        <is>
          <t>omn</t>
        </is>
      </c>
      <c r="D2587" s="32">
        <f>INDEX(Inputs!$U$5:$U$132,MATCH($B2587&amp;"|"&amp;$C2587,Inputs!$A$5:$A$132,0))</f>
        <v/>
      </c>
      <c r="E2587" s="32">
        <f>INDEX(Inputs!$V$5:$V$132,MATCH($B2587&amp;"|"&amp;$C2587,Inputs!$A$5:$A$132,0))</f>
        <v/>
      </c>
      <c r="F2587" s="36" t="n"/>
      <c r="G2587" s="36" t="n"/>
      <c r="H2587" s="14">
        <f>INDEX(VarLab,MATCH($A2587,VarKey,0))&amp;INDEX(MemLab,MATCH($C2587&amp;"|"&amp;$B2587,MemKey,0))</f>
        <v/>
      </c>
      <c r="I2587" s="14">
        <f>INDEX(VarUnit,MATCH($A2587,VarKey,0))</f>
        <v/>
      </c>
      <c r="J2587" s="14">
        <f>INDEX(VarSrc,MATCH($A2587,VarKey,0))</f>
        <v/>
      </c>
      <c r="K2587" s="11">
        <f>CodePrefix&amp;$A2587&amp;IF($C2587="","","."&amp;$C2587&amp;"."&amp;$B2587)&amp;INDEX(VarEnd,MATCH($A2587,VarKey,0))&amp;K$5</f>
        <v/>
      </c>
      <c r="L2587" s="37">
        <f>MAX(INDEX(L$381:L$392,$D2587)+(L2560+L2578)*(1+$E2587),0.01)</f>
        <v/>
      </c>
      <c r="M2587" s="32">
        <f>MAX(INDEX(M$381:M$392,$D2587)+(M2560+M2578)*(1+$E2587),0.01)</f>
        <v/>
      </c>
      <c r="N2587" s="32">
        <f>MAX(INDEX(N$381:N$392,$D2587)+(N2560+N2578)*(1+$E2587),0.01)</f>
        <v/>
      </c>
      <c r="O2587" s="32">
        <f>MAX(INDEX(O$381:O$392,$D2587)+(O2560+O2578)*(1+$E2587),0.01)</f>
        <v/>
      </c>
      <c r="P2587" s="32">
        <f>MAX(INDEX(P$381:P$392,$D2587)+(P2560+P2578)*(1+$E2587),0.01)</f>
        <v/>
      </c>
      <c r="Q2587" s="32">
        <f>MAX(INDEX(Q$381:Q$392,$D2587)+(Q2560+Q2578)*(1+$E2587),0.01)</f>
        <v/>
      </c>
      <c r="R2587" s="32">
        <f>MAX(INDEX(R$381:R$392,$D2587)+(R2560+R2578)*(1+$E2587),0.01)</f>
        <v/>
      </c>
      <c r="S2587" s="32">
        <f>MAX(INDEX(S$381:S$392,$D2587)+(S2560+S2578)*(1+$E2587),0.01)</f>
        <v/>
      </c>
      <c r="T2587" s="32">
        <f>MAX(INDEX(T$381:T$392,$D2587)+(T2560+T2578)*(1+$E2587),0.01)</f>
        <v/>
      </c>
      <c r="U2587" s="32">
        <f>MAX(INDEX(U$381:U$392,$D2587)+(U2560+U2578)*(1+$E2587),0.01)</f>
        <v/>
      </c>
      <c r="V2587" s="32">
        <f>MAX(INDEX(V$381:V$392,$D2587)+(V2560+V2578)*(1+$E2587),0.01)</f>
        <v/>
      </c>
      <c r="W2587" s="32">
        <f>MAX(INDEX(W$381:W$392,$D2587)+(W2560+W2578)*(1+$E2587),0.01)</f>
        <v/>
      </c>
      <c r="X2587" s="32">
        <f>MAX(INDEX(X$381:X$392,$D2587)+(X2560+X2578)*(1+$E2587),0.01)</f>
        <v/>
      </c>
      <c r="Y2587" s="32">
        <f>MAX(INDEX(Y$381:Y$392,$D2587)+(Y2560+Y2578)*(1+$E2587),0.01)</f>
        <v/>
      </c>
      <c r="Z2587" s="32">
        <f>MAX(INDEX(Z$381:Z$392,$D2587)+(Z2560+Z2578)*(1+$E2587),0.01)</f>
        <v/>
      </c>
      <c r="AA2587" s="32">
        <f>MAX(INDEX(AA$381:AA$392,$D2587)+(AA2560+AA2578)*(1+$E2587),0.01)</f>
        <v/>
      </c>
      <c r="AB2587" s="32">
        <f>MAX(INDEX(AB$381:AB$392,$D2587)+(AB2560+AB2578)*(1+$E2587),0.01)</f>
        <v/>
      </c>
      <c r="AC2587" s="32">
        <f>MAX(INDEX(AC$381:AC$392,$D2587)+(AC2560+AC2578)*(1+$E2587),0.01)</f>
        <v/>
      </c>
      <c r="AD2587" s="32">
        <f>MAX(INDEX(AD$381:AD$392,$D2587)+(AD2560+AD2578)*(1+$E2587),0.01)</f>
        <v/>
      </c>
      <c r="AF2587" s="11">
        <f>CodePrefix&amp;$A2587&amp;IF($C2587="","","."&amp;$C2587&amp;"."&amp;$B2587)&amp;INDEX(VarEnd,MATCH($A2587,VarKey,0))&amp;AF$5</f>
        <v/>
      </c>
      <c r="AG2587" s="37">
        <f>MAX(INDEX(AG$381:AG$392,$D2587)+(AG2560+AG2578)*(1+$E2587),0.01)</f>
        <v/>
      </c>
      <c r="AH2587" s="32">
        <f>MAX(INDEX(AH$381:AH$392,$D2587)+(AH2560+AH2578)*(1+$E2587),0.01)</f>
        <v/>
      </c>
      <c r="AI2587" s="32">
        <f>MAX(INDEX(AI$381:AI$392,$D2587)+(AI2560+AI2578)*(1+$E2587),0.01)</f>
        <v/>
      </c>
      <c r="AJ2587" s="32">
        <f>MAX(INDEX(AJ$381:AJ$392,$D2587)+(AJ2560+AJ2578)*(1+$E2587),0.01)</f>
        <v/>
      </c>
      <c r="AK2587" s="32">
        <f>MAX(INDEX(AK$381:AK$392,$D2587)+(AK2560+AK2578)*(1+$E2587),0.01)</f>
        <v/>
      </c>
      <c r="AL2587" s="32">
        <f>MAX(INDEX(AL$381:AL$392,$D2587)+(AL2560+AL2578)*(1+$E2587),0.01)</f>
        <v/>
      </c>
      <c r="AM2587" s="32">
        <f>MAX(INDEX(AM$381:AM$392,$D2587)+(AM2560+AM2578)*(1+$E2587),0.01)</f>
        <v/>
      </c>
      <c r="AN2587" s="32">
        <f>MAX(INDEX(AN$381:AN$392,$D2587)+(AN2560+AN2578)*(1+$E2587),0.01)</f>
        <v/>
      </c>
      <c r="AO2587" s="32">
        <f>MAX(INDEX(AO$381:AO$392,$D2587)+(AO2560+AO2578)*(1+$E2587),0.01)</f>
        <v/>
      </c>
      <c r="AP2587" s="32">
        <f>MAX(INDEX(AP$381:AP$392,$D2587)+(AP2560+AP2578)*(1+$E2587),0.01)</f>
        <v/>
      </c>
      <c r="AQ2587" s="32">
        <f>MAX(INDEX(AQ$381:AQ$392,$D2587)+(AQ2560+AQ2578)*(1+$E2587),0.01)</f>
        <v/>
      </c>
      <c r="AR2587" s="32">
        <f>MAX(INDEX(AR$381:AR$392,$D2587)+(AR2560+AR2578)*(1+$E2587),0.01)</f>
        <v/>
      </c>
      <c r="AS2587" s="32">
        <f>MAX(INDEX(AS$381:AS$392,$D2587)+(AS2560+AS2578)*(1+$E2587),0.01)</f>
        <v/>
      </c>
      <c r="AT2587" s="32">
        <f>MAX(INDEX(AT$381:AT$392,$D2587)+(AT2560+AT2578)*(1+$E2587),0.01)</f>
        <v/>
      </c>
      <c r="AU2587" s="32">
        <f>MAX(INDEX(AU$381:AU$392,$D2587)+(AU2560+AU2578)*(1+$E2587),0.01)</f>
        <v/>
      </c>
      <c r="AV2587" s="32">
        <f>MAX(INDEX(AV$381:AV$392,$D2587)+(AV2560+AV2578)*(1+$E2587),0.01)</f>
        <v/>
      </c>
      <c r="AW2587" s="32">
        <f>MAX(INDEX(AW$381:AW$392,$D2587)+(AW2560+AW2578)*(1+$E2587),0.01)</f>
        <v/>
      </c>
      <c r="AX2587" s="32">
        <f>MAX(INDEX(AX$381:AX$392,$D2587)+(AX2560+AX2578)*(1+$E2587),0.01)</f>
        <v/>
      </c>
      <c r="AY2587" s="32">
        <f>MAX(INDEX(AY$381:AY$392,$D2587)+(AY2560+AY2578)*(1+$E2587),0.01)</f>
        <v/>
      </c>
    </row>
    <row r="2588" hidden="1" outlineLevel="2">
      <c r="A2588" s="14" t="inlineStr">
        <is>
          <t>atp</t>
        </is>
      </c>
      <c r="B2588" s="14" t="inlineStr">
        <is>
          <t>ker</t>
        </is>
      </c>
      <c r="C2588" s="14" t="inlineStr">
        <is>
          <t>omn</t>
        </is>
      </c>
      <c r="D2588" s="32">
        <f>INDEX(Inputs!$U$5:$U$132,MATCH($B2588&amp;"|"&amp;$C2588,Inputs!$A$5:$A$132,0))</f>
        <v/>
      </c>
      <c r="E2588" s="32">
        <f>INDEX(Inputs!$V$5:$V$132,MATCH($B2588&amp;"|"&amp;$C2588,Inputs!$A$5:$A$132,0))</f>
        <v/>
      </c>
      <c r="F2588" s="36" t="n"/>
      <c r="G2588" s="36" t="n"/>
      <c r="H2588" s="14">
        <f>INDEX(VarLab,MATCH($A2588,VarKey,0))&amp;INDEX(MemLab,MATCH($C2588&amp;"|"&amp;$B2588,MemKey,0))</f>
        <v/>
      </c>
      <c r="I2588" s="14">
        <f>INDEX(VarUnit,MATCH($A2588,VarKey,0))</f>
        <v/>
      </c>
      <c r="J2588" s="14">
        <f>INDEX(VarSrc,MATCH($A2588,VarKey,0))</f>
        <v/>
      </c>
      <c r="K2588" s="11">
        <f>CodePrefix&amp;$A2588&amp;IF($C2588="","","."&amp;$C2588&amp;"."&amp;$B2588)&amp;INDEX(VarEnd,MATCH($A2588,VarKey,0))&amp;K$5</f>
        <v/>
      </c>
      <c r="L2588" s="37">
        <f>MAX(INDEX(L$381:L$392,$D2588)+(L2561+L2579)*(1+$E2588),0.01)</f>
        <v/>
      </c>
      <c r="M2588" s="32">
        <f>MAX(INDEX(M$381:M$392,$D2588)+(M2561+M2579)*(1+$E2588),0.01)</f>
        <v/>
      </c>
      <c r="N2588" s="32">
        <f>MAX(INDEX(N$381:N$392,$D2588)+(N2561+N2579)*(1+$E2588),0.01)</f>
        <v/>
      </c>
      <c r="O2588" s="32">
        <f>MAX(INDEX(O$381:O$392,$D2588)+(O2561+O2579)*(1+$E2588),0.01)</f>
        <v/>
      </c>
      <c r="P2588" s="32">
        <f>MAX(INDEX(P$381:P$392,$D2588)+(P2561+P2579)*(1+$E2588),0.01)</f>
        <v/>
      </c>
      <c r="Q2588" s="32">
        <f>MAX(INDEX(Q$381:Q$392,$D2588)+(Q2561+Q2579)*(1+$E2588),0.01)</f>
        <v/>
      </c>
      <c r="R2588" s="32">
        <f>MAX(INDEX(R$381:R$392,$D2588)+(R2561+R2579)*(1+$E2588),0.01)</f>
        <v/>
      </c>
      <c r="S2588" s="32">
        <f>MAX(INDEX(S$381:S$392,$D2588)+(S2561+S2579)*(1+$E2588),0.01)</f>
        <v/>
      </c>
      <c r="T2588" s="32">
        <f>MAX(INDEX(T$381:T$392,$D2588)+(T2561+T2579)*(1+$E2588),0.01)</f>
        <v/>
      </c>
      <c r="U2588" s="32">
        <f>MAX(INDEX(U$381:U$392,$D2588)+(U2561+U2579)*(1+$E2588),0.01)</f>
        <v/>
      </c>
      <c r="V2588" s="32">
        <f>MAX(INDEX(V$381:V$392,$D2588)+(V2561+V2579)*(1+$E2588),0.01)</f>
        <v/>
      </c>
      <c r="W2588" s="32">
        <f>MAX(INDEX(W$381:W$392,$D2588)+(W2561+W2579)*(1+$E2588),0.01)</f>
        <v/>
      </c>
      <c r="X2588" s="32">
        <f>MAX(INDEX(X$381:X$392,$D2588)+(X2561+X2579)*(1+$E2588),0.01)</f>
        <v/>
      </c>
      <c r="Y2588" s="32">
        <f>MAX(INDEX(Y$381:Y$392,$D2588)+(Y2561+Y2579)*(1+$E2588),0.01)</f>
        <v/>
      </c>
      <c r="Z2588" s="32">
        <f>MAX(INDEX(Z$381:Z$392,$D2588)+(Z2561+Z2579)*(1+$E2588),0.01)</f>
        <v/>
      </c>
      <c r="AA2588" s="32">
        <f>MAX(INDEX(AA$381:AA$392,$D2588)+(AA2561+AA2579)*(1+$E2588),0.01)</f>
        <v/>
      </c>
      <c r="AB2588" s="32">
        <f>MAX(INDEX(AB$381:AB$392,$D2588)+(AB2561+AB2579)*(1+$E2588),0.01)</f>
        <v/>
      </c>
      <c r="AC2588" s="32">
        <f>MAX(INDEX(AC$381:AC$392,$D2588)+(AC2561+AC2579)*(1+$E2588),0.01)</f>
        <v/>
      </c>
      <c r="AD2588" s="32">
        <f>MAX(INDEX(AD$381:AD$392,$D2588)+(AD2561+AD2579)*(1+$E2588),0.01)</f>
        <v/>
      </c>
      <c r="AF2588" s="11">
        <f>CodePrefix&amp;$A2588&amp;IF($C2588="","","."&amp;$C2588&amp;"."&amp;$B2588)&amp;INDEX(VarEnd,MATCH($A2588,VarKey,0))&amp;AF$5</f>
        <v/>
      </c>
      <c r="AG2588" s="37">
        <f>MAX(INDEX(AG$381:AG$392,$D2588)+(AG2561+AG2579)*(1+$E2588),0.01)</f>
        <v/>
      </c>
      <c r="AH2588" s="32">
        <f>MAX(INDEX(AH$381:AH$392,$D2588)+(AH2561+AH2579)*(1+$E2588),0.01)</f>
        <v/>
      </c>
      <c r="AI2588" s="32">
        <f>MAX(INDEX(AI$381:AI$392,$D2588)+(AI2561+AI2579)*(1+$E2588),0.01)</f>
        <v/>
      </c>
      <c r="AJ2588" s="32">
        <f>MAX(INDEX(AJ$381:AJ$392,$D2588)+(AJ2561+AJ2579)*(1+$E2588),0.01)</f>
        <v/>
      </c>
      <c r="AK2588" s="32">
        <f>MAX(INDEX(AK$381:AK$392,$D2588)+(AK2561+AK2579)*(1+$E2588),0.01)</f>
        <v/>
      </c>
      <c r="AL2588" s="32">
        <f>MAX(INDEX(AL$381:AL$392,$D2588)+(AL2561+AL2579)*(1+$E2588),0.01)</f>
        <v/>
      </c>
      <c r="AM2588" s="32">
        <f>MAX(INDEX(AM$381:AM$392,$D2588)+(AM2561+AM2579)*(1+$E2588),0.01)</f>
        <v/>
      </c>
      <c r="AN2588" s="32">
        <f>MAX(INDEX(AN$381:AN$392,$D2588)+(AN2561+AN2579)*(1+$E2588),0.01)</f>
        <v/>
      </c>
      <c r="AO2588" s="32">
        <f>MAX(INDEX(AO$381:AO$392,$D2588)+(AO2561+AO2579)*(1+$E2588),0.01)</f>
        <v/>
      </c>
      <c r="AP2588" s="32">
        <f>MAX(INDEX(AP$381:AP$392,$D2588)+(AP2561+AP2579)*(1+$E2588),0.01)</f>
        <v/>
      </c>
      <c r="AQ2588" s="32">
        <f>MAX(INDEX(AQ$381:AQ$392,$D2588)+(AQ2561+AQ2579)*(1+$E2588),0.01)</f>
        <v/>
      </c>
      <c r="AR2588" s="32">
        <f>MAX(INDEX(AR$381:AR$392,$D2588)+(AR2561+AR2579)*(1+$E2588),0.01)</f>
        <v/>
      </c>
      <c r="AS2588" s="32">
        <f>MAX(INDEX(AS$381:AS$392,$D2588)+(AS2561+AS2579)*(1+$E2588),0.01)</f>
        <v/>
      </c>
      <c r="AT2588" s="32">
        <f>MAX(INDEX(AT$381:AT$392,$D2588)+(AT2561+AT2579)*(1+$E2588),0.01)</f>
        <v/>
      </c>
      <c r="AU2588" s="32">
        <f>MAX(INDEX(AU$381:AU$392,$D2588)+(AU2561+AU2579)*(1+$E2588),0.01)</f>
        <v/>
      </c>
      <c r="AV2588" s="32">
        <f>MAX(INDEX(AV$381:AV$392,$D2588)+(AV2561+AV2579)*(1+$E2588),0.01)</f>
        <v/>
      </c>
      <c r="AW2588" s="32">
        <f>MAX(INDEX(AW$381:AW$392,$D2588)+(AW2561+AW2579)*(1+$E2588),0.01)</f>
        <v/>
      </c>
      <c r="AX2588" s="32">
        <f>MAX(INDEX(AX$381:AX$392,$D2588)+(AX2561+AX2579)*(1+$E2588),0.01)</f>
        <v/>
      </c>
      <c r="AY2588" s="32">
        <f>MAX(INDEX(AY$381:AY$392,$D2588)+(AY2561+AY2579)*(1+$E2588),0.01)</f>
        <v/>
      </c>
    </row>
    <row r="2589" hidden="1" outlineLevel="2">
      <c r="A2589" s="14" t="inlineStr">
        <is>
          <t>atp</t>
        </is>
      </c>
      <c r="B2589" s="14" t="inlineStr">
        <is>
          <t>oop</t>
        </is>
      </c>
      <c r="C2589" s="14" t="inlineStr">
        <is>
          <t>omn</t>
        </is>
      </c>
      <c r="D2589" s="32">
        <f>INDEX(Inputs!$U$5:$U$132,MATCH($B2589&amp;"|"&amp;$C2589,Inputs!$A$5:$A$132,0))</f>
        <v/>
      </c>
      <c r="E2589" s="32">
        <f>INDEX(Inputs!$V$5:$V$132,MATCH($B2589&amp;"|"&amp;$C2589,Inputs!$A$5:$A$132,0))</f>
        <v/>
      </c>
      <c r="F2589" s="36" t="n"/>
      <c r="G2589" s="36" t="n"/>
      <c r="H2589" s="14">
        <f>INDEX(VarLab,MATCH($A2589,VarKey,0))&amp;INDEX(MemLab,MATCH($C2589&amp;"|"&amp;$B2589,MemKey,0))</f>
        <v/>
      </c>
      <c r="I2589" s="14">
        <f>INDEX(VarUnit,MATCH($A2589,VarKey,0))</f>
        <v/>
      </c>
      <c r="J2589" s="14">
        <f>INDEX(VarSrc,MATCH($A2589,VarKey,0))</f>
        <v/>
      </c>
      <c r="K2589" s="11">
        <f>CodePrefix&amp;$A2589&amp;IF($C2589="","","."&amp;$C2589&amp;"."&amp;$B2589)&amp;INDEX(VarEnd,MATCH($A2589,VarKey,0))&amp;K$5</f>
        <v/>
      </c>
      <c r="L2589" s="37">
        <f>MAX(INDEX(L$381:L$392,$D2589)+(L2562+L2580)*(1+$E2589),0.01)</f>
        <v/>
      </c>
      <c r="M2589" s="32">
        <f>MAX(INDEX(M$381:M$392,$D2589)+(M2562+M2580)*(1+$E2589),0.01)</f>
        <v/>
      </c>
      <c r="N2589" s="32">
        <f>MAX(INDEX(N$381:N$392,$D2589)+(N2562+N2580)*(1+$E2589),0.01)</f>
        <v/>
      </c>
      <c r="O2589" s="32">
        <f>MAX(INDEX(O$381:O$392,$D2589)+(O2562+O2580)*(1+$E2589),0.01)</f>
        <v/>
      </c>
      <c r="P2589" s="32">
        <f>MAX(INDEX(P$381:P$392,$D2589)+(P2562+P2580)*(1+$E2589),0.01)</f>
        <v/>
      </c>
      <c r="Q2589" s="32">
        <f>MAX(INDEX(Q$381:Q$392,$D2589)+(Q2562+Q2580)*(1+$E2589),0.01)</f>
        <v/>
      </c>
      <c r="R2589" s="32">
        <f>MAX(INDEX(R$381:R$392,$D2589)+(R2562+R2580)*(1+$E2589),0.01)</f>
        <v/>
      </c>
      <c r="S2589" s="32">
        <f>MAX(INDEX(S$381:S$392,$D2589)+(S2562+S2580)*(1+$E2589),0.01)</f>
        <v/>
      </c>
      <c r="T2589" s="32">
        <f>MAX(INDEX(T$381:T$392,$D2589)+(T2562+T2580)*(1+$E2589),0.01)</f>
        <v/>
      </c>
      <c r="U2589" s="32">
        <f>MAX(INDEX(U$381:U$392,$D2589)+(U2562+U2580)*(1+$E2589),0.01)</f>
        <v/>
      </c>
      <c r="V2589" s="32">
        <f>MAX(INDEX(V$381:V$392,$D2589)+(V2562+V2580)*(1+$E2589),0.01)</f>
        <v/>
      </c>
      <c r="W2589" s="32">
        <f>MAX(INDEX(W$381:W$392,$D2589)+(W2562+W2580)*(1+$E2589),0.01)</f>
        <v/>
      </c>
      <c r="X2589" s="32">
        <f>MAX(INDEX(X$381:X$392,$D2589)+(X2562+X2580)*(1+$E2589),0.01)</f>
        <v/>
      </c>
      <c r="Y2589" s="32">
        <f>MAX(INDEX(Y$381:Y$392,$D2589)+(Y2562+Y2580)*(1+$E2589),0.01)</f>
        <v/>
      </c>
      <c r="Z2589" s="32">
        <f>MAX(INDEX(Z$381:Z$392,$D2589)+(Z2562+Z2580)*(1+$E2589),0.01)</f>
        <v/>
      </c>
      <c r="AA2589" s="32">
        <f>MAX(INDEX(AA$381:AA$392,$D2589)+(AA2562+AA2580)*(1+$E2589),0.01)</f>
        <v/>
      </c>
      <c r="AB2589" s="32">
        <f>MAX(INDEX(AB$381:AB$392,$D2589)+(AB2562+AB2580)*(1+$E2589),0.01)</f>
        <v/>
      </c>
      <c r="AC2589" s="32">
        <f>MAX(INDEX(AC$381:AC$392,$D2589)+(AC2562+AC2580)*(1+$E2589),0.01)</f>
        <v/>
      </c>
      <c r="AD2589" s="32">
        <f>MAX(INDEX(AD$381:AD$392,$D2589)+(AD2562+AD2580)*(1+$E2589),0.01)</f>
        <v/>
      </c>
      <c r="AF2589" s="11">
        <f>CodePrefix&amp;$A2589&amp;IF($C2589="","","."&amp;$C2589&amp;"."&amp;$B2589)&amp;INDEX(VarEnd,MATCH($A2589,VarKey,0))&amp;AF$5</f>
        <v/>
      </c>
      <c r="AG2589" s="37">
        <f>MAX(INDEX(AG$381:AG$392,$D2589)+(AG2562+AG2580)*(1+$E2589),0.01)</f>
        <v/>
      </c>
      <c r="AH2589" s="32">
        <f>MAX(INDEX(AH$381:AH$392,$D2589)+(AH2562+AH2580)*(1+$E2589),0.01)</f>
        <v/>
      </c>
      <c r="AI2589" s="32">
        <f>MAX(INDEX(AI$381:AI$392,$D2589)+(AI2562+AI2580)*(1+$E2589),0.01)</f>
        <v/>
      </c>
      <c r="AJ2589" s="32">
        <f>MAX(INDEX(AJ$381:AJ$392,$D2589)+(AJ2562+AJ2580)*(1+$E2589),0.01)</f>
        <v/>
      </c>
      <c r="AK2589" s="32">
        <f>MAX(INDEX(AK$381:AK$392,$D2589)+(AK2562+AK2580)*(1+$E2589),0.01)</f>
        <v/>
      </c>
      <c r="AL2589" s="32">
        <f>MAX(INDEX(AL$381:AL$392,$D2589)+(AL2562+AL2580)*(1+$E2589),0.01)</f>
        <v/>
      </c>
      <c r="AM2589" s="32">
        <f>MAX(INDEX(AM$381:AM$392,$D2589)+(AM2562+AM2580)*(1+$E2589),0.01)</f>
        <v/>
      </c>
      <c r="AN2589" s="32">
        <f>MAX(INDEX(AN$381:AN$392,$D2589)+(AN2562+AN2580)*(1+$E2589),0.01)</f>
        <v/>
      </c>
      <c r="AO2589" s="32">
        <f>MAX(INDEX(AO$381:AO$392,$D2589)+(AO2562+AO2580)*(1+$E2589),0.01)</f>
        <v/>
      </c>
      <c r="AP2589" s="32">
        <f>MAX(INDEX(AP$381:AP$392,$D2589)+(AP2562+AP2580)*(1+$E2589),0.01)</f>
        <v/>
      </c>
      <c r="AQ2589" s="32">
        <f>MAX(INDEX(AQ$381:AQ$392,$D2589)+(AQ2562+AQ2580)*(1+$E2589),0.01)</f>
        <v/>
      </c>
      <c r="AR2589" s="32">
        <f>MAX(INDEX(AR$381:AR$392,$D2589)+(AR2562+AR2580)*(1+$E2589),0.01)</f>
        <v/>
      </c>
      <c r="AS2589" s="32">
        <f>MAX(INDEX(AS$381:AS$392,$D2589)+(AS2562+AS2580)*(1+$E2589),0.01)</f>
        <v/>
      </c>
      <c r="AT2589" s="32">
        <f>MAX(INDEX(AT$381:AT$392,$D2589)+(AT2562+AT2580)*(1+$E2589),0.01)</f>
        <v/>
      </c>
      <c r="AU2589" s="32">
        <f>MAX(INDEX(AU$381:AU$392,$D2589)+(AU2562+AU2580)*(1+$E2589),0.01)</f>
        <v/>
      </c>
      <c r="AV2589" s="32">
        <f>MAX(INDEX(AV$381:AV$392,$D2589)+(AV2562+AV2580)*(1+$E2589),0.01)</f>
        <v/>
      </c>
      <c r="AW2589" s="32">
        <f>MAX(INDEX(AW$381:AW$392,$D2589)+(AW2562+AW2580)*(1+$E2589),0.01)</f>
        <v/>
      </c>
      <c r="AX2589" s="32">
        <f>MAX(INDEX(AX$381:AX$392,$D2589)+(AX2562+AX2580)*(1+$E2589),0.01)</f>
        <v/>
      </c>
      <c r="AY2589" s="32">
        <f>MAX(INDEX(AY$381:AY$392,$D2589)+(AY2562+AY2580)*(1+$E2589),0.01)</f>
        <v/>
      </c>
    </row>
    <row r="2590" hidden="1" outlineLevel="2">
      <c r="A2590" s="14" t="inlineStr">
        <is>
          <t>atp</t>
        </is>
      </c>
      <c r="B2590" s="14" t="inlineStr">
        <is>
          <t>bio</t>
        </is>
      </c>
      <c r="C2590" s="14" t="inlineStr">
        <is>
          <t>omn</t>
        </is>
      </c>
      <c r="D2590" s="32">
        <f>INDEX(Inputs!$U$5:$U$132,MATCH($B2590&amp;"|"&amp;$C2590,Inputs!$A$5:$A$132,0))</f>
        <v/>
      </c>
      <c r="E2590" s="32">
        <f>INDEX(Inputs!$V$5:$V$132,MATCH($B2590&amp;"|"&amp;$C2590,Inputs!$A$5:$A$132,0))</f>
        <v/>
      </c>
      <c r="F2590" s="36" t="n"/>
      <c r="G2590" s="36" t="n"/>
      <c r="H2590" s="14">
        <f>INDEX(VarLab,MATCH($A2590,VarKey,0))&amp;INDEX(MemLab,MATCH($C2590&amp;"|"&amp;$B2590,MemKey,0))</f>
        <v/>
      </c>
      <c r="I2590" s="14">
        <f>INDEX(VarUnit,MATCH($A2590,VarKey,0))</f>
        <v/>
      </c>
      <c r="J2590" s="14">
        <f>INDEX(VarSrc,MATCH($A2590,VarKey,0))</f>
        <v/>
      </c>
      <c r="K2590" s="11">
        <f>CodePrefix&amp;$A2590&amp;IF($C2590="","","."&amp;$C2590&amp;"."&amp;$B2590)&amp;INDEX(VarEnd,MATCH($A2590,VarKey,0))&amp;K$5</f>
        <v/>
      </c>
      <c r="L2590" s="37">
        <f>MAX(INDEX(L$381:L$392,$D2590)+(L2563+L2581)*(1+$E2590),0.01)</f>
        <v/>
      </c>
      <c r="M2590" s="32">
        <f>MAX(INDEX(M$381:M$392,$D2590)+(M2563+M2581)*(1+$E2590),0.01)</f>
        <v/>
      </c>
      <c r="N2590" s="32">
        <f>MAX(INDEX(N$381:N$392,$D2590)+(N2563+N2581)*(1+$E2590),0.01)</f>
        <v/>
      </c>
      <c r="O2590" s="32">
        <f>MAX(INDEX(O$381:O$392,$D2590)+(O2563+O2581)*(1+$E2590),0.01)</f>
        <v/>
      </c>
      <c r="P2590" s="32">
        <f>MAX(INDEX(P$381:P$392,$D2590)+(P2563+P2581)*(1+$E2590),0.01)</f>
        <v/>
      </c>
      <c r="Q2590" s="32">
        <f>MAX(INDEX(Q$381:Q$392,$D2590)+(Q2563+Q2581)*(1+$E2590),0.01)</f>
        <v/>
      </c>
      <c r="R2590" s="32">
        <f>MAX(INDEX(R$381:R$392,$D2590)+(R2563+R2581)*(1+$E2590),0.01)</f>
        <v/>
      </c>
      <c r="S2590" s="32">
        <f>MAX(INDEX(S$381:S$392,$D2590)+(S2563+S2581)*(1+$E2590),0.01)</f>
        <v/>
      </c>
      <c r="T2590" s="32">
        <f>MAX(INDEX(T$381:T$392,$D2590)+(T2563+T2581)*(1+$E2590),0.01)</f>
        <v/>
      </c>
      <c r="U2590" s="32">
        <f>MAX(INDEX(U$381:U$392,$D2590)+(U2563+U2581)*(1+$E2590),0.01)</f>
        <v/>
      </c>
      <c r="V2590" s="32">
        <f>MAX(INDEX(V$381:V$392,$D2590)+(V2563+V2581)*(1+$E2590),0.01)</f>
        <v/>
      </c>
      <c r="W2590" s="32">
        <f>MAX(INDEX(W$381:W$392,$D2590)+(W2563+W2581)*(1+$E2590),0.01)</f>
        <v/>
      </c>
      <c r="X2590" s="32">
        <f>MAX(INDEX(X$381:X$392,$D2590)+(X2563+X2581)*(1+$E2590),0.01)</f>
        <v/>
      </c>
      <c r="Y2590" s="32">
        <f>MAX(INDEX(Y$381:Y$392,$D2590)+(Y2563+Y2581)*(1+$E2590),0.01)</f>
        <v/>
      </c>
      <c r="Z2590" s="32">
        <f>MAX(INDEX(Z$381:Z$392,$D2590)+(Z2563+Z2581)*(1+$E2590),0.01)</f>
        <v/>
      </c>
      <c r="AA2590" s="32">
        <f>MAX(INDEX(AA$381:AA$392,$D2590)+(AA2563+AA2581)*(1+$E2590),0.01)</f>
        <v/>
      </c>
      <c r="AB2590" s="32">
        <f>MAX(INDEX(AB$381:AB$392,$D2590)+(AB2563+AB2581)*(1+$E2590),0.01)</f>
        <v/>
      </c>
      <c r="AC2590" s="32">
        <f>MAX(INDEX(AC$381:AC$392,$D2590)+(AC2563+AC2581)*(1+$E2590),0.01)</f>
        <v/>
      </c>
      <c r="AD2590" s="32">
        <f>MAX(INDEX(AD$381:AD$392,$D2590)+(AD2563+AD2581)*(1+$E2590),0.01)</f>
        <v/>
      </c>
      <c r="AF2590" s="11">
        <f>CodePrefix&amp;$A2590&amp;IF($C2590="","","."&amp;$C2590&amp;"."&amp;$B2590)&amp;INDEX(VarEnd,MATCH($A2590,VarKey,0))&amp;AF$5</f>
        <v/>
      </c>
      <c r="AG2590" s="37">
        <f>MAX(INDEX(AG$381:AG$392,$D2590)+(AG2563+AG2581)*(1+$E2590),0.01)</f>
        <v/>
      </c>
      <c r="AH2590" s="32">
        <f>MAX(INDEX(AH$381:AH$392,$D2590)+(AH2563+AH2581)*(1+$E2590),0.01)</f>
        <v/>
      </c>
      <c r="AI2590" s="32">
        <f>MAX(INDEX(AI$381:AI$392,$D2590)+(AI2563+AI2581)*(1+$E2590),0.01)</f>
        <v/>
      </c>
      <c r="AJ2590" s="32">
        <f>MAX(INDEX(AJ$381:AJ$392,$D2590)+(AJ2563+AJ2581)*(1+$E2590),0.01)</f>
        <v/>
      </c>
      <c r="AK2590" s="32">
        <f>MAX(INDEX(AK$381:AK$392,$D2590)+(AK2563+AK2581)*(1+$E2590),0.01)</f>
        <v/>
      </c>
      <c r="AL2590" s="32">
        <f>MAX(INDEX(AL$381:AL$392,$D2590)+(AL2563+AL2581)*(1+$E2590),0.01)</f>
        <v/>
      </c>
      <c r="AM2590" s="32">
        <f>MAX(INDEX(AM$381:AM$392,$D2590)+(AM2563+AM2581)*(1+$E2590),0.01)</f>
        <v/>
      </c>
      <c r="AN2590" s="32">
        <f>MAX(INDEX(AN$381:AN$392,$D2590)+(AN2563+AN2581)*(1+$E2590),0.01)</f>
        <v/>
      </c>
      <c r="AO2590" s="32">
        <f>MAX(INDEX(AO$381:AO$392,$D2590)+(AO2563+AO2581)*(1+$E2590),0.01)</f>
        <v/>
      </c>
      <c r="AP2590" s="32">
        <f>MAX(INDEX(AP$381:AP$392,$D2590)+(AP2563+AP2581)*(1+$E2590),0.01)</f>
        <v/>
      </c>
      <c r="AQ2590" s="32">
        <f>MAX(INDEX(AQ$381:AQ$392,$D2590)+(AQ2563+AQ2581)*(1+$E2590),0.01)</f>
        <v/>
      </c>
      <c r="AR2590" s="32">
        <f>MAX(INDEX(AR$381:AR$392,$D2590)+(AR2563+AR2581)*(1+$E2590),0.01)</f>
        <v/>
      </c>
      <c r="AS2590" s="32">
        <f>MAX(INDEX(AS$381:AS$392,$D2590)+(AS2563+AS2581)*(1+$E2590),0.01)</f>
        <v/>
      </c>
      <c r="AT2590" s="32">
        <f>MAX(INDEX(AT$381:AT$392,$D2590)+(AT2563+AT2581)*(1+$E2590),0.01)</f>
        <v/>
      </c>
      <c r="AU2590" s="32">
        <f>MAX(INDEX(AU$381:AU$392,$D2590)+(AU2563+AU2581)*(1+$E2590),0.01)</f>
        <v/>
      </c>
      <c r="AV2590" s="32">
        <f>MAX(INDEX(AV$381:AV$392,$D2590)+(AV2563+AV2581)*(1+$E2590),0.01)</f>
        <v/>
      </c>
      <c r="AW2590" s="32">
        <f>MAX(INDEX(AW$381:AW$392,$D2590)+(AW2563+AW2581)*(1+$E2590),0.01)</f>
        <v/>
      </c>
      <c r="AX2590" s="32">
        <f>MAX(INDEX(AX$381:AX$392,$D2590)+(AX2563+AX2581)*(1+$E2590),0.01)</f>
        <v/>
      </c>
      <c r="AY2590" s="32">
        <f>MAX(INDEX(AY$381:AY$392,$D2590)+(AY2563+AY2581)*(1+$E2590),0.01)</f>
        <v/>
      </c>
    </row>
    <row r="2591" hidden="1" outlineLevel="2"/>
    <row r="2592" hidden="1" outlineLevel="2">
      <c r="A2592" s="14" t="inlineStr">
        <is>
          <t>shp</t>
        </is>
      </c>
      <c r="B2592" s="14" t="inlineStr">
        <is>
          <t>coa</t>
        </is>
      </c>
      <c r="C2592" s="14" t="inlineStr">
        <is>
          <t>omn</t>
        </is>
      </c>
      <c r="D2592" s="32">
        <f>INDEX(Inputs!$W$5:$W$132,MATCH($B2592&amp;"|"&amp;$C2592,Inputs!$A$5:$A$132,0))</f>
        <v/>
      </c>
      <c r="E2592" s="32">
        <f>INDEX(Inputs!$M$5:$M$132,MATCH($B2592&amp;"|"&amp;$C2592,Inputs!$A$5:$A$132,0))</f>
        <v/>
      </c>
      <c r="F2592" s="36" t="n"/>
      <c r="G2592" s="36" t="n"/>
      <c r="H2592" s="14">
        <f>INDEX(VarLab,MATCH($A2592,VarKey,0))&amp;INDEX(MemLab,MATCH($C2592&amp;"|"&amp;$B2592,MemKey,0))</f>
        <v/>
      </c>
      <c r="I2592" s="14">
        <f>INDEX(VarUnit,MATCH($A2592,VarKey,0))</f>
        <v/>
      </c>
      <c r="J2592" s="14">
        <f>INDEX(VarSrc,MATCH($A2592,VarKey,0))</f>
        <v/>
      </c>
      <c r="K2592" s="11">
        <f>CodePrefix&amp;$A2592&amp;IF($C2592="","","."&amp;$C2592&amp;"."&amp;$B2592)&amp;INDEX(VarEnd,MATCH($A2592,VarKey,0))&amp;K$5</f>
        <v/>
      </c>
      <c r="L2592" s="37">
        <f>INDEX(L$297:L$313,$E2592)*$D2592</f>
        <v/>
      </c>
      <c r="M2592" s="32">
        <f>INDEX(M$297:M$313,$E2592)*$D2592</f>
        <v/>
      </c>
      <c r="N2592" s="32">
        <f>INDEX(N$297:N$313,$E2592)*$D2592</f>
        <v/>
      </c>
      <c r="O2592" s="32">
        <f>INDEX(O$297:O$313,$E2592)*$D2592</f>
        <v/>
      </c>
      <c r="P2592" s="32">
        <f>INDEX(P$297:P$313,$E2592)*$D2592</f>
        <v/>
      </c>
      <c r="Q2592" s="32">
        <f>INDEX(Q$297:Q$313,$E2592)*$D2592</f>
        <v/>
      </c>
      <c r="R2592" s="32">
        <f>INDEX(R$297:R$313,$E2592)*$D2592</f>
        <v/>
      </c>
      <c r="S2592" s="32">
        <f>INDEX(S$297:S$313,$E2592)*$D2592</f>
        <v/>
      </c>
      <c r="T2592" s="32">
        <f>INDEX(T$297:T$313,$E2592)*$D2592</f>
        <v/>
      </c>
      <c r="U2592" s="32">
        <f>INDEX(U$297:U$313,$E2592)*$D2592</f>
        <v/>
      </c>
      <c r="V2592" s="32">
        <f>INDEX(V$297:V$313,$E2592)*$D2592</f>
        <v/>
      </c>
      <c r="W2592" s="32">
        <f>INDEX(W$297:W$313,$E2592)*$D2592</f>
        <v/>
      </c>
      <c r="X2592" s="32">
        <f>INDEX(X$297:X$313,$E2592)*$D2592</f>
        <v/>
      </c>
      <c r="Y2592" s="32">
        <f>INDEX(Y$297:Y$313,$E2592)*$D2592</f>
        <v/>
      </c>
      <c r="Z2592" s="32">
        <f>INDEX(Z$297:Z$313,$E2592)*$D2592</f>
        <v/>
      </c>
      <c r="AA2592" s="32">
        <f>INDEX(AA$297:AA$313,$E2592)*$D2592</f>
        <v/>
      </c>
      <c r="AB2592" s="32">
        <f>INDEX(AB$297:AB$313,$E2592)*$D2592</f>
        <v/>
      </c>
      <c r="AC2592" s="32">
        <f>INDEX(AC$297:AC$313,$E2592)*$D2592</f>
        <v/>
      </c>
      <c r="AD2592" s="32">
        <f>INDEX(AD$297:AD$313,$E2592)*$D2592</f>
        <v/>
      </c>
      <c r="AF2592" s="11">
        <f>CodePrefix&amp;$A2592&amp;IF($C2592="","","."&amp;$C2592&amp;"."&amp;$B2592)&amp;INDEX(VarEnd,MATCH($A2592,VarKey,0))&amp;AF$5</f>
        <v/>
      </c>
      <c r="AG2592" s="37">
        <f>INDEX(AG$297:AG$313,$E2592)*$D2592</f>
        <v/>
      </c>
      <c r="AH2592" s="32">
        <f>INDEX(AH$297:AH$313,$E2592)*$D2592</f>
        <v/>
      </c>
      <c r="AI2592" s="32">
        <f>INDEX(AI$297:AI$313,$E2592)*$D2592</f>
        <v/>
      </c>
      <c r="AJ2592" s="32">
        <f>INDEX(AJ$297:AJ$313,$E2592)*$D2592</f>
        <v/>
      </c>
      <c r="AK2592" s="32">
        <f>INDEX(AK$297:AK$313,$E2592)*$D2592</f>
        <v/>
      </c>
      <c r="AL2592" s="32">
        <f>INDEX(AL$297:AL$313,$E2592)*$D2592</f>
        <v/>
      </c>
      <c r="AM2592" s="32">
        <f>INDEX(AM$297:AM$313,$E2592)*$D2592</f>
        <v/>
      </c>
      <c r="AN2592" s="32">
        <f>INDEX(AN$297:AN$313,$E2592)*$D2592</f>
        <v/>
      </c>
      <c r="AO2592" s="32">
        <f>INDEX(AO$297:AO$313,$E2592)*$D2592</f>
        <v/>
      </c>
      <c r="AP2592" s="32">
        <f>INDEX(AP$297:AP$313,$E2592)*$D2592</f>
        <v/>
      </c>
      <c r="AQ2592" s="32">
        <f>INDEX(AQ$297:AQ$313,$E2592)*$D2592</f>
        <v/>
      </c>
      <c r="AR2592" s="32">
        <f>INDEX(AR$297:AR$313,$E2592)*$D2592</f>
        <v/>
      </c>
      <c r="AS2592" s="32">
        <f>INDEX(AS$297:AS$313,$E2592)*$D2592</f>
        <v/>
      </c>
      <c r="AT2592" s="32">
        <f>INDEX(AT$297:AT$313,$E2592)*$D2592</f>
        <v/>
      </c>
      <c r="AU2592" s="32">
        <f>INDEX(AU$297:AU$313,$E2592)*$D2592</f>
        <v/>
      </c>
      <c r="AV2592" s="32">
        <f>INDEX(AV$297:AV$313,$E2592)*$D2592</f>
        <v/>
      </c>
      <c r="AW2592" s="32">
        <f>INDEX(AW$297:AW$313,$E2592)*$D2592</f>
        <v/>
      </c>
      <c r="AX2592" s="32">
        <f>INDEX(AX$297:AX$313,$E2592)*$D2592</f>
        <v/>
      </c>
      <c r="AY2592" s="32">
        <f>INDEX(AY$297:AY$313,$E2592)*$D2592</f>
        <v/>
      </c>
    </row>
    <row r="2593" hidden="1" outlineLevel="2">
      <c r="A2593" s="14" t="inlineStr">
        <is>
          <t>shp</t>
        </is>
      </c>
      <c r="B2593" s="14" t="inlineStr">
        <is>
          <t>nga</t>
        </is>
      </c>
      <c r="C2593" s="14" t="inlineStr">
        <is>
          <t>omn</t>
        </is>
      </c>
      <c r="D2593" s="32">
        <f>INDEX(Inputs!$W$5:$W$132,MATCH($B2593&amp;"|"&amp;$C2593,Inputs!$A$5:$A$132,0))</f>
        <v/>
      </c>
      <c r="E2593" s="32">
        <f>INDEX(Inputs!$M$5:$M$132,MATCH($B2593&amp;"|"&amp;$C2593,Inputs!$A$5:$A$132,0))</f>
        <v/>
      </c>
      <c r="F2593" s="36" t="n"/>
      <c r="G2593" s="36" t="n"/>
      <c r="H2593" s="14">
        <f>INDEX(VarLab,MATCH($A2593,VarKey,0))&amp;INDEX(MemLab,MATCH($C2593&amp;"|"&amp;$B2593,MemKey,0))</f>
        <v/>
      </c>
      <c r="I2593" s="14">
        <f>INDEX(VarUnit,MATCH($A2593,VarKey,0))</f>
        <v/>
      </c>
      <c r="J2593" s="14">
        <f>INDEX(VarSrc,MATCH($A2593,VarKey,0))</f>
        <v/>
      </c>
      <c r="K2593" s="11">
        <f>CodePrefix&amp;$A2593&amp;IF($C2593="","","."&amp;$C2593&amp;"."&amp;$B2593)&amp;INDEX(VarEnd,MATCH($A2593,VarKey,0))&amp;K$5</f>
        <v/>
      </c>
      <c r="L2593" s="37">
        <f>INDEX(L$297:L$313,$E2593)*$D2593</f>
        <v/>
      </c>
      <c r="M2593" s="32">
        <f>INDEX(M$297:M$313,$E2593)*$D2593</f>
        <v/>
      </c>
      <c r="N2593" s="32">
        <f>INDEX(N$297:N$313,$E2593)*$D2593</f>
        <v/>
      </c>
      <c r="O2593" s="32">
        <f>INDEX(O$297:O$313,$E2593)*$D2593</f>
        <v/>
      </c>
      <c r="P2593" s="32">
        <f>INDEX(P$297:P$313,$E2593)*$D2593</f>
        <v/>
      </c>
      <c r="Q2593" s="32">
        <f>INDEX(Q$297:Q$313,$E2593)*$D2593</f>
        <v/>
      </c>
      <c r="R2593" s="32">
        <f>INDEX(R$297:R$313,$E2593)*$D2593</f>
        <v/>
      </c>
      <c r="S2593" s="32">
        <f>INDEX(S$297:S$313,$E2593)*$D2593</f>
        <v/>
      </c>
      <c r="T2593" s="32">
        <f>INDEX(T$297:T$313,$E2593)*$D2593</f>
        <v/>
      </c>
      <c r="U2593" s="32">
        <f>INDEX(U$297:U$313,$E2593)*$D2593</f>
        <v/>
      </c>
      <c r="V2593" s="32">
        <f>INDEX(V$297:V$313,$E2593)*$D2593</f>
        <v/>
      </c>
      <c r="W2593" s="32">
        <f>INDEX(W$297:W$313,$E2593)*$D2593</f>
        <v/>
      </c>
      <c r="X2593" s="32">
        <f>INDEX(X$297:X$313,$E2593)*$D2593</f>
        <v/>
      </c>
      <c r="Y2593" s="32">
        <f>INDEX(Y$297:Y$313,$E2593)*$D2593</f>
        <v/>
      </c>
      <c r="Z2593" s="32">
        <f>INDEX(Z$297:Z$313,$E2593)*$D2593</f>
        <v/>
      </c>
      <c r="AA2593" s="32">
        <f>INDEX(AA$297:AA$313,$E2593)*$D2593</f>
        <v/>
      </c>
      <c r="AB2593" s="32">
        <f>INDEX(AB$297:AB$313,$E2593)*$D2593</f>
        <v/>
      </c>
      <c r="AC2593" s="32">
        <f>INDEX(AC$297:AC$313,$E2593)*$D2593</f>
        <v/>
      </c>
      <c r="AD2593" s="32">
        <f>INDEX(AD$297:AD$313,$E2593)*$D2593</f>
        <v/>
      </c>
      <c r="AF2593" s="11">
        <f>CodePrefix&amp;$A2593&amp;IF($C2593="","","."&amp;$C2593&amp;"."&amp;$B2593)&amp;INDEX(VarEnd,MATCH($A2593,VarKey,0))&amp;AF$5</f>
        <v/>
      </c>
      <c r="AG2593" s="37">
        <f>INDEX(AG$297:AG$313,$E2593)*$D2593</f>
        <v/>
      </c>
      <c r="AH2593" s="32">
        <f>INDEX(AH$297:AH$313,$E2593)*$D2593</f>
        <v/>
      </c>
      <c r="AI2593" s="32">
        <f>INDEX(AI$297:AI$313,$E2593)*$D2593</f>
        <v/>
      </c>
      <c r="AJ2593" s="32">
        <f>INDEX(AJ$297:AJ$313,$E2593)*$D2593</f>
        <v/>
      </c>
      <c r="AK2593" s="32">
        <f>INDEX(AK$297:AK$313,$E2593)*$D2593</f>
        <v/>
      </c>
      <c r="AL2593" s="32">
        <f>INDEX(AL$297:AL$313,$E2593)*$D2593</f>
        <v/>
      </c>
      <c r="AM2593" s="32">
        <f>INDEX(AM$297:AM$313,$E2593)*$D2593</f>
        <v/>
      </c>
      <c r="AN2593" s="32">
        <f>INDEX(AN$297:AN$313,$E2593)*$D2593</f>
        <v/>
      </c>
      <c r="AO2593" s="32">
        <f>INDEX(AO$297:AO$313,$E2593)*$D2593</f>
        <v/>
      </c>
      <c r="AP2593" s="32">
        <f>INDEX(AP$297:AP$313,$E2593)*$D2593</f>
        <v/>
      </c>
      <c r="AQ2593" s="32">
        <f>INDEX(AQ$297:AQ$313,$E2593)*$D2593</f>
        <v/>
      </c>
      <c r="AR2593" s="32">
        <f>INDEX(AR$297:AR$313,$E2593)*$D2593</f>
        <v/>
      </c>
      <c r="AS2593" s="32">
        <f>INDEX(AS$297:AS$313,$E2593)*$D2593</f>
        <v/>
      </c>
      <c r="AT2593" s="32">
        <f>INDEX(AT$297:AT$313,$E2593)*$D2593</f>
        <v/>
      </c>
      <c r="AU2593" s="32">
        <f>INDEX(AU$297:AU$313,$E2593)*$D2593</f>
        <v/>
      </c>
      <c r="AV2593" s="32">
        <f>INDEX(AV$297:AV$313,$E2593)*$D2593</f>
        <v/>
      </c>
      <c r="AW2593" s="32">
        <f>INDEX(AW$297:AW$313,$E2593)*$D2593</f>
        <v/>
      </c>
      <c r="AX2593" s="32">
        <f>INDEX(AX$297:AX$313,$E2593)*$D2593</f>
        <v/>
      </c>
      <c r="AY2593" s="32">
        <f>INDEX(AY$297:AY$313,$E2593)*$D2593</f>
        <v/>
      </c>
    </row>
    <row r="2594" hidden="1" outlineLevel="2">
      <c r="A2594" s="14" t="inlineStr">
        <is>
          <t>shp</t>
        </is>
      </c>
      <c r="B2594" s="14" t="inlineStr">
        <is>
          <t>gso</t>
        </is>
      </c>
      <c r="C2594" s="14" t="inlineStr">
        <is>
          <t>omn</t>
        </is>
      </c>
      <c r="D2594" s="32">
        <f>INDEX(Inputs!$W$5:$W$132,MATCH($B2594&amp;"|"&amp;$C2594,Inputs!$A$5:$A$132,0))</f>
        <v/>
      </c>
      <c r="E2594" s="32">
        <f>INDEX(Inputs!$M$5:$M$132,MATCH($B2594&amp;"|"&amp;$C2594,Inputs!$A$5:$A$132,0))</f>
        <v/>
      </c>
      <c r="F2594" s="36" t="n"/>
      <c r="G2594" s="36" t="n"/>
      <c r="H2594" s="14">
        <f>INDEX(VarLab,MATCH($A2594,VarKey,0))&amp;INDEX(MemLab,MATCH($C2594&amp;"|"&amp;$B2594,MemKey,0))</f>
        <v/>
      </c>
      <c r="I2594" s="14">
        <f>INDEX(VarUnit,MATCH($A2594,VarKey,0))</f>
        <v/>
      </c>
      <c r="J2594" s="14">
        <f>INDEX(VarSrc,MATCH($A2594,VarKey,0))</f>
        <v/>
      </c>
      <c r="K2594" s="11">
        <f>CodePrefix&amp;$A2594&amp;IF($C2594="","","."&amp;$C2594&amp;"."&amp;$B2594)&amp;INDEX(VarEnd,MATCH($A2594,VarKey,0))&amp;K$5</f>
        <v/>
      </c>
      <c r="L2594" s="37">
        <f>INDEX(L$297:L$313,$E2594)*$D2594</f>
        <v/>
      </c>
      <c r="M2594" s="32">
        <f>INDEX(M$297:M$313,$E2594)*$D2594</f>
        <v/>
      </c>
      <c r="N2594" s="32">
        <f>INDEX(N$297:N$313,$E2594)*$D2594</f>
        <v/>
      </c>
      <c r="O2594" s="32">
        <f>INDEX(O$297:O$313,$E2594)*$D2594</f>
        <v/>
      </c>
      <c r="P2594" s="32">
        <f>INDEX(P$297:P$313,$E2594)*$D2594</f>
        <v/>
      </c>
      <c r="Q2594" s="32">
        <f>INDEX(Q$297:Q$313,$E2594)*$D2594</f>
        <v/>
      </c>
      <c r="R2594" s="32">
        <f>INDEX(R$297:R$313,$E2594)*$D2594</f>
        <v/>
      </c>
      <c r="S2594" s="32">
        <f>INDEX(S$297:S$313,$E2594)*$D2594</f>
        <v/>
      </c>
      <c r="T2594" s="32">
        <f>INDEX(T$297:T$313,$E2594)*$D2594</f>
        <v/>
      </c>
      <c r="U2594" s="32">
        <f>INDEX(U$297:U$313,$E2594)*$D2594</f>
        <v/>
      </c>
      <c r="V2594" s="32">
        <f>INDEX(V$297:V$313,$E2594)*$D2594</f>
        <v/>
      </c>
      <c r="W2594" s="32">
        <f>INDEX(W$297:W$313,$E2594)*$D2594</f>
        <v/>
      </c>
      <c r="X2594" s="32">
        <f>INDEX(X$297:X$313,$E2594)*$D2594</f>
        <v/>
      </c>
      <c r="Y2594" s="32">
        <f>INDEX(Y$297:Y$313,$E2594)*$D2594</f>
        <v/>
      </c>
      <c r="Z2594" s="32">
        <f>INDEX(Z$297:Z$313,$E2594)*$D2594</f>
        <v/>
      </c>
      <c r="AA2594" s="32">
        <f>INDEX(AA$297:AA$313,$E2594)*$D2594</f>
        <v/>
      </c>
      <c r="AB2594" s="32">
        <f>INDEX(AB$297:AB$313,$E2594)*$D2594</f>
        <v/>
      </c>
      <c r="AC2594" s="32">
        <f>INDEX(AC$297:AC$313,$E2594)*$D2594</f>
        <v/>
      </c>
      <c r="AD2594" s="32">
        <f>INDEX(AD$297:AD$313,$E2594)*$D2594</f>
        <v/>
      </c>
      <c r="AF2594" s="11">
        <f>CodePrefix&amp;$A2594&amp;IF($C2594="","","."&amp;$C2594&amp;"."&amp;$B2594)&amp;INDEX(VarEnd,MATCH($A2594,VarKey,0))&amp;AF$5</f>
        <v/>
      </c>
      <c r="AG2594" s="37">
        <f>INDEX(AG$297:AG$313,$E2594)*$D2594</f>
        <v/>
      </c>
      <c r="AH2594" s="32">
        <f>INDEX(AH$297:AH$313,$E2594)*$D2594</f>
        <v/>
      </c>
      <c r="AI2594" s="32">
        <f>INDEX(AI$297:AI$313,$E2594)*$D2594</f>
        <v/>
      </c>
      <c r="AJ2594" s="32">
        <f>INDEX(AJ$297:AJ$313,$E2594)*$D2594</f>
        <v/>
      </c>
      <c r="AK2594" s="32">
        <f>INDEX(AK$297:AK$313,$E2594)*$D2594</f>
        <v/>
      </c>
      <c r="AL2594" s="32">
        <f>INDEX(AL$297:AL$313,$E2594)*$D2594</f>
        <v/>
      </c>
      <c r="AM2594" s="32">
        <f>INDEX(AM$297:AM$313,$E2594)*$D2594</f>
        <v/>
      </c>
      <c r="AN2594" s="32">
        <f>INDEX(AN$297:AN$313,$E2594)*$D2594</f>
        <v/>
      </c>
      <c r="AO2594" s="32">
        <f>INDEX(AO$297:AO$313,$E2594)*$D2594</f>
        <v/>
      </c>
      <c r="AP2594" s="32">
        <f>INDEX(AP$297:AP$313,$E2594)*$D2594</f>
        <v/>
      </c>
      <c r="AQ2594" s="32">
        <f>INDEX(AQ$297:AQ$313,$E2594)*$D2594</f>
        <v/>
      </c>
      <c r="AR2594" s="32">
        <f>INDEX(AR$297:AR$313,$E2594)*$D2594</f>
        <v/>
      </c>
      <c r="AS2594" s="32">
        <f>INDEX(AS$297:AS$313,$E2594)*$D2594</f>
        <v/>
      </c>
      <c r="AT2594" s="32">
        <f>INDEX(AT$297:AT$313,$E2594)*$D2594</f>
        <v/>
      </c>
      <c r="AU2594" s="32">
        <f>INDEX(AU$297:AU$313,$E2594)*$D2594</f>
        <v/>
      </c>
      <c r="AV2594" s="32">
        <f>INDEX(AV$297:AV$313,$E2594)*$D2594</f>
        <v/>
      </c>
      <c r="AW2594" s="32">
        <f>INDEX(AW$297:AW$313,$E2594)*$D2594</f>
        <v/>
      </c>
      <c r="AX2594" s="32">
        <f>INDEX(AX$297:AX$313,$E2594)*$D2594</f>
        <v/>
      </c>
      <c r="AY2594" s="32">
        <f>INDEX(AY$297:AY$313,$E2594)*$D2594</f>
        <v/>
      </c>
    </row>
    <row r="2595" hidden="1" outlineLevel="2">
      <c r="A2595" s="14" t="inlineStr">
        <is>
          <t>shp</t>
        </is>
      </c>
      <c r="B2595" s="14" t="inlineStr">
        <is>
          <t>die</t>
        </is>
      </c>
      <c r="C2595" s="14" t="inlineStr">
        <is>
          <t>omn</t>
        </is>
      </c>
      <c r="D2595" s="32">
        <f>INDEX(Inputs!$W$5:$W$132,MATCH($B2595&amp;"|"&amp;$C2595,Inputs!$A$5:$A$132,0))</f>
        <v/>
      </c>
      <c r="E2595" s="32">
        <f>INDEX(Inputs!$M$5:$M$132,MATCH($B2595&amp;"|"&amp;$C2595,Inputs!$A$5:$A$132,0))</f>
        <v/>
      </c>
      <c r="F2595" s="36" t="n"/>
      <c r="G2595" s="36" t="n"/>
      <c r="H2595" s="14">
        <f>INDEX(VarLab,MATCH($A2595,VarKey,0))&amp;INDEX(MemLab,MATCH($C2595&amp;"|"&amp;$B2595,MemKey,0))</f>
        <v/>
      </c>
      <c r="I2595" s="14">
        <f>INDEX(VarUnit,MATCH($A2595,VarKey,0))</f>
        <v/>
      </c>
      <c r="J2595" s="14">
        <f>INDEX(VarSrc,MATCH($A2595,VarKey,0))</f>
        <v/>
      </c>
      <c r="K2595" s="11">
        <f>CodePrefix&amp;$A2595&amp;IF($C2595="","","."&amp;$C2595&amp;"."&amp;$B2595)&amp;INDEX(VarEnd,MATCH($A2595,VarKey,0))&amp;K$5</f>
        <v/>
      </c>
      <c r="L2595" s="37">
        <f>INDEX(L$297:L$313,$E2595)*$D2595</f>
        <v/>
      </c>
      <c r="M2595" s="32">
        <f>INDEX(M$297:M$313,$E2595)*$D2595</f>
        <v/>
      </c>
      <c r="N2595" s="32">
        <f>INDEX(N$297:N$313,$E2595)*$D2595</f>
        <v/>
      </c>
      <c r="O2595" s="32">
        <f>INDEX(O$297:O$313,$E2595)*$D2595</f>
        <v/>
      </c>
      <c r="P2595" s="32">
        <f>INDEX(P$297:P$313,$E2595)*$D2595</f>
        <v/>
      </c>
      <c r="Q2595" s="32">
        <f>INDEX(Q$297:Q$313,$E2595)*$D2595</f>
        <v/>
      </c>
      <c r="R2595" s="32">
        <f>INDEX(R$297:R$313,$E2595)*$D2595</f>
        <v/>
      </c>
      <c r="S2595" s="32">
        <f>INDEX(S$297:S$313,$E2595)*$D2595</f>
        <v/>
      </c>
      <c r="T2595" s="32">
        <f>INDEX(T$297:T$313,$E2595)*$D2595</f>
        <v/>
      </c>
      <c r="U2595" s="32">
        <f>INDEX(U$297:U$313,$E2595)*$D2595</f>
        <v/>
      </c>
      <c r="V2595" s="32">
        <f>INDEX(V$297:V$313,$E2595)*$D2595</f>
        <v/>
      </c>
      <c r="W2595" s="32">
        <f>INDEX(W$297:W$313,$E2595)*$D2595</f>
        <v/>
      </c>
      <c r="X2595" s="32">
        <f>INDEX(X$297:X$313,$E2595)*$D2595</f>
        <v/>
      </c>
      <c r="Y2595" s="32">
        <f>INDEX(Y$297:Y$313,$E2595)*$D2595</f>
        <v/>
      </c>
      <c r="Z2595" s="32">
        <f>INDEX(Z$297:Z$313,$E2595)*$D2595</f>
        <v/>
      </c>
      <c r="AA2595" s="32">
        <f>INDEX(AA$297:AA$313,$E2595)*$D2595</f>
        <v/>
      </c>
      <c r="AB2595" s="32">
        <f>INDEX(AB$297:AB$313,$E2595)*$D2595</f>
        <v/>
      </c>
      <c r="AC2595" s="32">
        <f>INDEX(AC$297:AC$313,$E2595)*$D2595</f>
        <v/>
      </c>
      <c r="AD2595" s="32">
        <f>INDEX(AD$297:AD$313,$E2595)*$D2595</f>
        <v/>
      </c>
      <c r="AF2595" s="11">
        <f>CodePrefix&amp;$A2595&amp;IF($C2595="","","."&amp;$C2595&amp;"."&amp;$B2595)&amp;INDEX(VarEnd,MATCH($A2595,VarKey,0))&amp;AF$5</f>
        <v/>
      </c>
      <c r="AG2595" s="37">
        <f>INDEX(AG$297:AG$313,$E2595)*$D2595</f>
        <v/>
      </c>
      <c r="AH2595" s="32">
        <f>INDEX(AH$297:AH$313,$E2595)*$D2595</f>
        <v/>
      </c>
      <c r="AI2595" s="32">
        <f>INDEX(AI$297:AI$313,$E2595)*$D2595</f>
        <v/>
      </c>
      <c r="AJ2595" s="32">
        <f>INDEX(AJ$297:AJ$313,$E2595)*$D2595</f>
        <v/>
      </c>
      <c r="AK2595" s="32">
        <f>INDEX(AK$297:AK$313,$E2595)*$D2595</f>
        <v/>
      </c>
      <c r="AL2595" s="32">
        <f>INDEX(AL$297:AL$313,$E2595)*$D2595</f>
        <v/>
      </c>
      <c r="AM2595" s="32">
        <f>INDEX(AM$297:AM$313,$E2595)*$D2595</f>
        <v/>
      </c>
      <c r="AN2595" s="32">
        <f>INDEX(AN$297:AN$313,$E2595)*$D2595</f>
        <v/>
      </c>
      <c r="AO2595" s="32">
        <f>INDEX(AO$297:AO$313,$E2595)*$D2595</f>
        <v/>
      </c>
      <c r="AP2595" s="32">
        <f>INDEX(AP$297:AP$313,$E2595)*$D2595</f>
        <v/>
      </c>
      <c r="AQ2595" s="32">
        <f>INDEX(AQ$297:AQ$313,$E2595)*$D2595</f>
        <v/>
      </c>
      <c r="AR2595" s="32">
        <f>INDEX(AR$297:AR$313,$E2595)*$D2595</f>
        <v/>
      </c>
      <c r="AS2595" s="32">
        <f>INDEX(AS$297:AS$313,$E2595)*$D2595</f>
        <v/>
      </c>
      <c r="AT2595" s="32">
        <f>INDEX(AT$297:AT$313,$E2595)*$D2595</f>
        <v/>
      </c>
      <c r="AU2595" s="32">
        <f>INDEX(AU$297:AU$313,$E2595)*$D2595</f>
        <v/>
      </c>
      <c r="AV2595" s="32">
        <f>INDEX(AV$297:AV$313,$E2595)*$D2595</f>
        <v/>
      </c>
      <c r="AW2595" s="32">
        <f>INDEX(AW$297:AW$313,$E2595)*$D2595</f>
        <v/>
      </c>
      <c r="AX2595" s="32">
        <f>INDEX(AX$297:AX$313,$E2595)*$D2595</f>
        <v/>
      </c>
      <c r="AY2595" s="32">
        <f>INDEX(AY$297:AY$313,$E2595)*$D2595</f>
        <v/>
      </c>
    </row>
    <row r="2596" hidden="1" outlineLevel="2">
      <c r="A2596" s="14" t="inlineStr">
        <is>
          <t>shp</t>
        </is>
      </c>
      <c r="B2596" s="14" t="inlineStr">
        <is>
          <t>lpg</t>
        </is>
      </c>
      <c r="C2596" s="14" t="inlineStr">
        <is>
          <t>omn</t>
        </is>
      </c>
      <c r="D2596" s="32">
        <f>INDEX(Inputs!$W$5:$W$132,MATCH($B2596&amp;"|"&amp;$C2596,Inputs!$A$5:$A$132,0))</f>
        <v/>
      </c>
      <c r="E2596" s="32">
        <f>INDEX(Inputs!$M$5:$M$132,MATCH($B2596&amp;"|"&amp;$C2596,Inputs!$A$5:$A$132,0))</f>
        <v/>
      </c>
      <c r="F2596" s="36" t="n"/>
      <c r="G2596" s="36" t="n"/>
      <c r="H2596" s="14">
        <f>INDEX(VarLab,MATCH($A2596,VarKey,0))&amp;INDEX(MemLab,MATCH($C2596&amp;"|"&amp;$B2596,MemKey,0))</f>
        <v/>
      </c>
      <c r="I2596" s="14">
        <f>INDEX(VarUnit,MATCH($A2596,VarKey,0))</f>
        <v/>
      </c>
      <c r="J2596" s="14">
        <f>INDEX(VarSrc,MATCH($A2596,VarKey,0))</f>
        <v/>
      </c>
      <c r="K2596" s="11">
        <f>CodePrefix&amp;$A2596&amp;IF($C2596="","","."&amp;$C2596&amp;"."&amp;$B2596)&amp;INDEX(VarEnd,MATCH($A2596,VarKey,0))&amp;K$5</f>
        <v/>
      </c>
      <c r="L2596" s="37">
        <f>INDEX(L$297:L$313,$E2596)*$D2596</f>
        <v/>
      </c>
      <c r="M2596" s="32">
        <f>INDEX(M$297:M$313,$E2596)*$D2596</f>
        <v/>
      </c>
      <c r="N2596" s="32">
        <f>INDEX(N$297:N$313,$E2596)*$D2596</f>
        <v/>
      </c>
      <c r="O2596" s="32">
        <f>INDEX(O$297:O$313,$E2596)*$D2596</f>
        <v/>
      </c>
      <c r="P2596" s="32">
        <f>INDEX(P$297:P$313,$E2596)*$D2596</f>
        <v/>
      </c>
      <c r="Q2596" s="32">
        <f>INDEX(Q$297:Q$313,$E2596)*$D2596</f>
        <v/>
      </c>
      <c r="R2596" s="32">
        <f>INDEX(R$297:R$313,$E2596)*$D2596</f>
        <v/>
      </c>
      <c r="S2596" s="32">
        <f>INDEX(S$297:S$313,$E2596)*$D2596</f>
        <v/>
      </c>
      <c r="T2596" s="32">
        <f>INDEX(T$297:T$313,$E2596)*$D2596</f>
        <v/>
      </c>
      <c r="U2596" s="32">
        <f>INDEX(U$297:U$313,$E2596)*$D2596</f>
        <v/>
      </c>
      <c r="V2596" s="32">
        <f>INDEX(V$297:V$313,$E2596)*$D2596</f>
        <v/>
      </c>
      <c r="W2596" s="32">
        <f>INDEX(W$297:W$313,$E2596)*$D2596</f>
        <v/>
      </c>
      <c r="X2596" s="32">
        <f>INDEX(X$297:X$313,$E2596)*$D2596</f>
        <v/>
      </c>
      <c r="Y2596" s="32">
        <f>INDEX(Y$297:Y$313,$E2596)*$D2596</f>
        <v/>
      </c>
      <c r="Z2596" s="32">
        <f>INDEX(Z$297:Z$313,$E2596)*$D2596</f>
        <v/>
      </c>
      <c r="AA2596" s="32">
        <f>INDEX(AA$297:AA$313,$E2596)*$D2596</f>
        <v/>
      </c>
      <c r="AB2596" s="32">
        <f>INDEX(AB$297:AB$313,$E2596)*$D2596</f>
        <v/>
      </c>
      <c r="AC2596" s="32">
        <f>INDEX(AC$297:AC$313,$E2596)*$D2596</f>
        <v/>
      </c>
      <c r="AD2596" s="32">
        <f>INDEX(AD$297:AD$313,$E2596)*$D2596</f>
        <v/>
      </c>
      <c r="AF2596" s="11">
        <f>CodePrefix&amp;$A2596&amp;IF($C2596="","","."&amp;$C2596&amp;"."&amp;$B2596)&amp;INDEX(VarEnd,MATCH($A2596,VarKey,0))&amp;AF$5</f>
        <v/>
      </c>
      <c r="AG2596" s="37">
        <f>INDEX(AG$297:AG$313,$E2596)*$D2596</f>
        <v/>
      </c>
      <c r="AH2596" s="32">
        <f>INDEX(AH$297:AH$313,$E2596)*$D2596</f>
        <v/>
      </c>
      <c r="AI2596" s="32">
        <f>INDEX(AI$297:AI$313,$E2596)*$D2596</f>
        <v/>
      </c>
      <c r="AJ2596" s="32">
        <f>INDEX(AJ$297:AJ$313,$E2596)*$D2596</f>
        <v/>
      </c>
      <c r="AK2596" s="32">
        <f>INDEX(AK$297:AK$313,$E2596)*$D2596</f>
        <v/>
      </c>
      <c r="AL2596" s="32">
        <f>INDEX(AL$297:AL$313,$E2596)*$D2596</f>
        <v/>
      </c>
      <c r="AM2596" s="32">
        <f>INDEX(AM$297:AM$313,$E2596)*$D2596</f>
        <v/>
      </c>
      <c r="AN2596" s="32">
        <f>INDEX(AN$297:AN$313,$E2596)*$D2596</f>
        <v/>
      </c>
      <c r="AO2596" s="32">
        <f>INDEX(AO$297:AO$313,$E2596)*$D2596</f>
        <v/>
      </c>
      <c r="AP2596" s="32">
        <f>INDEX(AP$297:AP$313,$E2596)*$D2596</f>
        <v/>
      </c>
      <c r="AQ2596" s="32">
        <f>INDEX(AQ$297:AQ$313,$E2596)*$D2596</f>
        <v/>
      </c>
      <c r="AR2596" s="32">
        <f>INDEX(AR$297:AR$313,$E2596)*$D2596</f>
        <v/>
      </c>
      <c r="AS2596" s="32">
        <f>INDEX(AS$297:AS$313,$E2596)*$D2596</f>
        <v/>
      </c>
      <c r="AT2596" s="32">
        <f>INDEX(AT$297:AT$313,$E2596)*$D2596</f>
        <v/>
      </c>
      <c r="AU2596" s="32">
        <f>INDEX(AU$297:AU$313,$E2596)*$D2596</f>
        <v/>
      </c>
      <c r="AV2596" s="32">
        <f>INDEX(AV$297:AV$313,$E2596)*$D2596</f>
        <v/>
      </c>
      <c r="AW2596" s="32">
        <f>INDEX(AW$297:AW$313,$E2596)*$D2596</f>
        <v/>
      </c>
      <c r="AX2596" s="32">
        <f>INDEX(AX$297:AX$313,$E2596)*$D2596</f>
        <v/>
      </c>
      <c r="AY2596" s="32">
        <f>INDEX(AY$297:AY$313,$E2596)*$D2596</f>
        <v/>
      </c>
    </row>
    <row r="2597" hidden="1" outlineLevel="2">
      <c r="A2597" s="14" t="inlineStr">
        <is>
          <t>shp</t>
        </is>
      </c>
      <c r="B2597" s="14" t="inlineStr">
        <is>
          <t>ker</t>
        </is>
      </c>
      <c r="C2597" s="14" t="inlineStr">
        <is>
          <t>omn</t>
        </is>
      </c>
      <c r="D2597" s="32">
        <f>INDEX(Inputs!$W$5:$W$132,MATCH($B2597&amp;"|"&amp;$C2597,Inputs!$A$5:$A$132,0))</f>
        <v/>
      </c>
      <c r="E2597" s="32">
        <f>INDEX(Inputs!$M$5:$M$132,MATCH($B2597&amp;"|"&amp;$C2597,Inputs!$A$5:$A$132,0))</f>
        <v/>
      </c>
      <c r="F2597" s="36" t="n"/>
      <c r="G2597" s="36" t="n"/>
      <c r="H2597" s="14">
        <f>INDEX(VarLab,MATCH($A2597,VarKey,0))&amp;INDEX(MemLab,MATCH($C2597&amp;"|"&amp;$B2597,MemKey,0))</f>
        <v/>
      </c>
      <c r="I2597" s="14">
        <f>INDEX(VarUnit,MATCH($A2597,VarKey,0))</f>
        <v/>
      </c>
      <c r="J2597" s="14">
        <f>INDEX(VarSrc,MATCH($A2597,VarKey,0))</f>
        <v/>
      </c>
      <c r="K2597" s="11">
        <f>CodePrefix&amp;$A2597&amp;IF($C2597="","","."&amp;$C2597&amp;"."&amp;$B2597)&amp;INDEX(VarEnd,MATCH($A2597,VarKey,0))&amp;K$5</f>
        <v/>
      </c>
      <c r="L2597" s="37">
        <f>INDEX(L$297:L$313,$E2597)*$D2597</f>
        <v/>
      </c>
      <c r="M2597" s="32">
        <f>INDEX(M$297:M$313,$E2597)*$D2597</f>
        <v/>
      </c>
      <c r="N2597" s="32">
        <f>INDEX(N$297:N$313,$E2597)*$D2597</f>
        <v/>
      </c>
      <c r="O2597" s="32">
        <f>INDEX(O$297:O$313,$E2597)*$D2597</f>
        <v/>
      </c>
      <c r="P2597" s="32">
        <f>INDEX(P$297:P$313,$E2597)*$D2597</f>
        <v/>
      </c>
      <c r="Q2597" s="32">
        <f>INDEX(Q$297:Q$313,$E2597)*$D2597</f>
        <v/>
      </c>
      <c r="R2597" s="32">
        <f>INDEX(R$297:R$313,$E2597)*$D2597</f>
        <v/>
      </c>
      <c r="S2597" s="32">
        <f>INDEX(S$297:S$313,$E2597)*$D2597</f>
        <v/>
      </c>
      <c r="T2597" s="32">
        <f>INDEX(T$297:T$313,$E2597)*$D2597</f>
        <v/>
      </c>
      <c r="U2597" s="32">
        <f>INDEX(U$297:U$313,$E2597)*$D2597</f>
        <v/>
      </c>
      <c r="V2597" s="32">
        <f>INDEX(V$297:V$313,$E2597)*$D2597</f>
        <v/>
      </c>
      <c r="W2597" s="32">
        <f>INDEX(W$297:W$313,$E2597)*$D2597</f>
        <v/>
      </c>
      <c r="X2597" s="32">
        <f>INDEX(X$297:X$313,$E2597)*$D2597</f>
        <v/>
      </c>
      <c r="Y2597" s="32">
        <f>INDEX(Y$297:Y$313,$E2597)*$D2597</f>
        <v/>
      </c>
      <c r="Z2597" s="32">
        <f>INDEX(Z$297:Z$313,$E2597)*$D2597</f>
        <v/>
      </c>
      <c r="AA2597" s="32">
        <f>INDEX(AA$297:AA$313,$E2597)*$D2597</f>
        <v/>
      </c>
      <c r="AB2597" s="32">
        <f>INDEX(AB$297:AB$313,$E2597)*$D2597</f>
        <v/>
      </c>
      <c r="AC2597" s="32">
        <f>INDEX(AC$297:AC$313,$E2597)*$D2597</f>
        <v/>
      </c>
      <c r="AD2597" s="32">
        <f>INDEX(AD$297:AD$313,$E2597)*$D2597</f>
        <v/>
      </c>
      <c r="AF2597" s="11">
        <f>CodePrefix&amp;$A2597&amp;IF($C2597="","","."&amp;$C2597&amp;"."&amp;$B2597)&amp;INDEX(VarEnd,MATCH($A2597,VarKey,0))&amp;AF$5</f>
        <v/>
      </c>
      <c r="AG2597" s="37">
        <f>INDEX(AG$297:AG$313,$E2597)*$D2597</f>
        <v/>
      </c>
      <c r="AH2597" s="32">
        <f>INDEX(AH$297:AH$313,$E2597)*$D2597</f>
        <v/>
      </c>
      <c r="AI2597" s="32">
        <f>INDEX(AI$297:AI$313,$E2597)*$D2597</f>
        <v/>
      </c>
      <c r="AJ2597" s="32">
        <f>INDEX(AJ$297:AJ$313,$E2597)*$D2597</f>
        <v/>
      </c>
      <c r="AK2597" s="32">
        <f>INDEX(AK$297:AK$313,$E2597)*$D2597</f>
        <v/>
      </c>
      <c r="AL2597" s="32">
        <f>INDEX(AL$297:AL$313,$E2597)*$D2597</f>
        <v/>
      </c>
      <c r="AM2597" s="32">
        <f>INDEX(AM$297:AM$313,$E2597)*$D2597</f>
        <v/>
      </c>
      <c r="AN2597" s="32">
        <f>INDEX(AN$297:AN$313,$E2597)*$D2597</f>
        <v/>
      </c>
      <c r="AO2597" s="32">
        <f>INDEX(AO$297:AO$313,$E2597)*$D2597</f>
        <v/>
      </c>
      <c r="AP2597" s="32">
        <f>INDEX(AP$297:AP$313,$E2597)*$D2597</f>
        <v/>
      </c>
      <c r="AQ2597" s="32">
        <f>INDEX(AQ$297:AQ$313,$E2597)*$D2597</f>
        <v/>
      </c>
      <c r="AR2597" s="32">
        <f>INDEX(AR$297:AR$313,$E2597)*$D2597</f>
        <v/>
      </c>
      <c r="AS2597" s="32">
        <f>INDEX(AS$297:AS$313,$E2597)*$D2597</f>
        <v/>
      </c>
      <c r="AT2597" s="32">
        <f>INDEX(AT$297:AT$313,$E2597)*$D2597</f>
        <v/>
      </c>
      <c r="AU2597" s="32">
        <f>INDEX(AU$297:AU$313,$E2597)*$D2597</f>
        <v/>
      </c>
      <c r="AV2597" s="32">
        <f>INDEX(AV$297:AV$313,$E2597)*$D2597</f>
        <v/>
      </c>
      <c r="AW2597" s="32">
        <f>INDEX(AW$297:AW$313,$E2597)*$D2597</f>
        <v/>
      </c>
      <c r="AX2597" s="32">
        <f>INDEX(AX$297:AX$313,$E2597)*$D2597</f>
        <v/>
      </c>
      <c r="AY2597" s="32">
        <f>INDEX(AY$297:AY$313,$E2597)*$D2597</f>
        <v/>
      </c>
    </row>
    <row r="2598" hidden="1" outlineLevel="2">
      <c r="A2598" s="14" t="inlineStr">
        <is>
          <t>shp</t>
        </is>
      </c>
      <c r="B2598" s="14" t="inlineStr">
        <is>
          <t>oop</t>
        </is>
      </c>
      <c r="C2598" s="14" t="inlineStr">
        <is>
          <t>omn</t>
        </is>
      </c>
      <c r="D2598" s="32">
        <f>INDEX(Inputs!$W$5:$W$132,MATCH($B2598&amp;"|"&amp;$C2598,Inputs!$A$5:$A$132,0))</f>
        <v/>
      </c>
      <c r="E2598" s="32">
        <f>INDEX(Inputs!$M$5:$M$132,MATCH($B2598&amp;"|"&amp;$C2598,Inputs!$A$5:$A$132,0))</f>
        <v/>
      </c>
      <c r="F2598" s="36" t="n"/>
      <c r="G2598" s="36" t="n"/>
      <c r="H2598" s="14">
        <f>INDEX(VarLab,MATCH($A2598,VarKey,0))&amp;INDEX(MemLab,MATCH($C2598&amp;"|"&amp;$B2598,MemKey,0))</f>
        <v/>
      </c>
      <c r="I2598" s="14">
        <f>INDEX(VarUnit,MATCH($A2598,VarKey,0))</f>
        <v/>
      </c>
      <c r="J2598" s="14">
        <f>INDEX(VarSrc,MATCH($A2598,VarKey,0))</f>
        <v/>
      </c>
      <c r="K2598" s="11">
        <f>CodePrefix&amp;$A2598&amp;IF($C2598="","","."&amp;$C2598&amp;"."&amp;$B2598)&amp;INDEX(VarEnd,MATCH($A2598,VarKey,0))&amp;K$5</f>
        <v/>
      </c>
      <c r="L2598" s="37">
        <f>INDEX(L$297:L$313,$E2598)*$D2598</f>
        <v/>
      </c>
      <c r="M2598" s="32">
        <f>INDEX(M$297:M$313,$E2598)*$D2598</f>
        <v/>
      </c>
      <c r="N2598" s="32">
        <f>INDEX(N$297:N$313,$E2598)*$D2598</f>
        <v/>
      </c>
      <c r="O2598" s="32">
        <f>INDEX(O$297:O$313,$E2598)*$D2598</f>
        <v/>
      </c>
      <c r="P2598" s="32">
        <f>INDEX(P$297:P$313,$E2598)*$D2598</f>
        <v/>
      </c>
      <c r="Q2598" s="32">
        <f>INDEX(Q$297:Q$313,$E2598)*$D2598</f>
        <v/>
      </c>
      <c r="R2598" s="32">
        <f>INDEX(R$297:R$313,$E2598)*$D2598</f>
        <v/>
      </c>
      <c r="S2598" s="32">
        <f>INDEX(S$297:S$313,$E2598)*$D2598</f>
        <v/>
      </c>
      <c r="T2598" s="32">
        <f>INDEX(T$297:T$313,$E2598)*$D2598</f>
        <v/>
      </c>
      <c r="U2598" s="32">
        <f>INDEX(U$297:U$313,$E2598)*$D2598</f>
        <v/>
      </c>
      <c r="V2598" s="32">
        <f>INDEX(V$297:V$313,$E2598)*$D2598</f>
        <v/>
      </c>
      <c r="W2598" s="32">
        <f>INDEX(W$297:W$313,$E2598)*$D2598</f>
        <v/>
      </c>
      <c r="X2598" s="32">
        <f>INDEX(X$297:X$313,$E2598)*$D2598</f>
        <v/>
      </c>
      <c r="Y2598" s="32">
        <f>INDEX(Y$297:Y$313,$E2598)*$D2598</f>
        <v/>
      </c>
      <c r="Z2598" s="32">
        <f>INDEX(Z$297:Z$313,$E2598)*$D2598</f>
        <v/>
      </c>
      <c r="AA2598" s="32">
        <f>INDEX(AA$297:AA$313,$E2598)*$D2598</f>
        <v/>
      </c>
      <c r="AB2598" s="32">
        <f>INDEX(AB$297:AB$313,$E2598)*$D2598</f>
        <v/>
      </c>
      <c r="AC2598" s="32">
        <f>INDEX(AC$297:AC$313,$E2598)*$D2598</f>
        <v/>
      </c>
      <c r="AD2598" s="32">
        <f>INDEX(AD$297:AD$313,$E2598)*$D2598</f>
        <v/>
      </c>
      <c r="AF2598" s="11">
        <f>CodePrefix&amp;$A2598&amp;IF($C2598="","","."&amp;$C2598&amp;"."&amp;$B2598)&amp;INDEX(VarEnd,MATCH($A2598,VarKey,0))&amp;AF$5</f>
        <v/>
      </c>
      <c r="AG2598" s="37">
        <f>INDEX(AG$297:AG$313,$E2598)*$D2598</f>
        <v/>
      </c>
      <c r="AH2598" s="32">
        <f>INDEX(AH$297:AH$313,$E2598)*$D2598</f>
        <v/>
      </c>
      <c r="AI2598" s="32">
        <f>INDEX(AI$297:AI$313,$E2598)*$D2598</f>
        <v/>
      </c>
      <c r="AJ2598" s="32">
        <f>INDEX(AJ$297:AJ$313,$E2598)*$D2598</f>
        <v/>
      </c>
      <c r="AK2598" s="32">
        <f>INDEX(AK$297:AK$313,$E2598)*$D2598</f>
        <v/>
      </c>
      <c r="AL2598" s="32">
        <f>INDEX(AL$297:AL$313,$E2598)*$D2598</f>
        <v/>
      </c>
      <c r="AM2598" s="32">
        <f>INDEX(AM$297:AM$313,$E2598)*$D2598</f>
        <v/>
      </c>
      <c r="AN2598" s="32">
        <f>INDEX(AN$297:AN$313,$E2598)*$D2598</f>
        <v/>
      </c>
      <c r="AO2598" s="32">
        <f>INDEX(AO$297:AO$313,$E2598)*$D2598</f>
        <v/>
      </c>
      <c r="AP2598" s="32">
        <f>INDEX(AP$297:AP$313,$E2598)*$D2598</f>
        <v/>
      </c>
      <c r="AQ2598" s="32">
        <f>INDEX(AQ$297:AQ$313,$E2598)*$D2598</f>
        <v/>
      </c>
      <c r="AR2598" s="32">
        <f>INDEX(AR$297:AR$313,$E2598)*$D2598</f>
        <v/>
      </c>
      <c r="AS2598" s="32">
        <f>INDEX(AS$297:AS$313,$E2598)*$D2598</f>
        <v/>
      </c>
      <c r="AT2598" s="32">
        <f>INDEX(AT$297:AT$313,$E2598)*$D2598</f>
        <v/>
      </c>
      <c r="AU2598" s="32">
        <f>INDEX(AU$297:AU$313,$E2598)*$D2598</f>
        <v/>
      </c>
      <c r="AV2598" s="32">
        <f>INDEX(AV$297:AV$313,$E2598)*$D2598</f>
        <v/>
      </c>
      <c r="AW2598" s="32">
        <f>INDEX(AW$297:AW$313,$E2598)*$D2598</f>
        <v/>
      </c>
      <c r="AX2598" s="32">
        <f>INDEX(AX$297:AX$313,$E2598)*$D2598</f>
        <v/>
      </c>
      <c r="AY2598" s="32">
        <f>INDEX(AY$297:AY$313,$E2598)*$D2598</f>
        <v/>
      </c>
    </row>
    <row r="2599" hidden="1" outlineLevel="2">
      <c r="A2599" s="14" t="inlineStr">
        <is>
          <t>shp</t>
        </is>
      </c>
      <c r="B2599" s="14" t="inlineStr">
        <is>
          <t>bio</t>
        </is>
      </c>
      <c r="C2599" s="14" t="inlineStr">
        <is>
          <t>omn</t>
        </is>
      </c>
      <c r="D2599" s="32">
        <f>INDEX(Inputs!$W$5:$W$132,MATCH($B2599&amp;"|"&amp;$C2599,Inputs!$A$5:$A$132,0))</f>
        <v/>
      </c>
      <c r="E2599" s="32">
        <f>INDEX(Inputs!$M$5:$M$132,MATCH($B2599&amp;"|"&amp;$C2599,Inputs!$A$5:$A$132,0))</f>
        <v/>
      </c>
      <c r="F2599" s="36" t="n"/>
      <c r="G2599" s="36" t="n"/>
      <c r="H2599" s="14">
        <f>INDEX(VarLab,MATCH($A2599,VarKey,0))&amp;INDEX(MemLab,MATCH($C2599&amp;"|"&amp;$B2599,MemKey,0))</f>
        <v/>
      </c>
      <c r="I2599" s="14">
        <f>INDEX(VarUnit,MATCH($A2599,VarKey,0))</f>
        <v/>
      </c>
      <c r="J2599" s="14">
        <f>INDEX(VarSrc,MATCH($A2599,VarKey,0))</f>
        <v/>
      </c>
      <c r="K2599" s="11">
        <f>CodePrefix&amp;$A2599&amp;IF($C2599="","","."&amp;$C2599&amp;"."&amp;$B2599)&amp;INDEX(VarEnd,MATCH($A2599,VarKey,0))&amp;K$5</f>
        <v/>
      </c>
      <c r="L2599" s="37">
        <f>INDEX(L$297:L$313,$E2599)*$D2599</f>
        <v/>
      </c>
      <c r="M2599" s="32">
        <f>INDEX(M$297:M$313,$E2599)*$D2599</f>
        <v/>
      </c>
      <c r="N2599" s="32">
        <f>INDEX(N$297:N$313,$E2599)*$D2599</f>
        <v/>
      </c>
      <c r="O2599" s="32">
        <f>INDEX(O$297:O$313,$E2599)*$D2599</f>
        <v/>
      </c>
      <c r="P2599" s="32">
        <f>INDEX(P$297:P$313,$E2599)*$D2599</f>
        <v/>
      </c>
      <c r="Q2599" s="32">
        <f>INDEX(Q$297:Q$313,$E2599)*$D2599</f>
        <v/>
      </c>
      <c r="R2599" s="32">
        <f>INDEX(R$297:R$313,$E2599)*$D2599</f>
        <v/>
      </c>
      <c r="S2599" s="32">
        <f>INDEX(S$297:S$313,$E2599)*$D2599</f>
        <v/>
      </c>
      <c r="T2599" s="32">
        <f>INDEX(T$297:T$313,$E2599)*$D2599</f>
        <v/>
      </c>
      <c r="U2599" s="32">
        <f>INDEX(U$297:U$313,$E2599)*$D2599</f>
        <v/>
      </c>
      <c r="V2599" s="32">
        <f>INDEX(V$297:V$313,$E2599)*$D2599</f>
        <v/>
      </c>
      <c r="W2599" s="32">
        <f>INDEX(W$297:W$313,$E2599)*$D2599</f>
        <v/>
      </c>
      <c r="X2599" s="32">
        <f>INDEX(X$297:X$313,$E2599)*$D2599</f>
        <v/>
      </c>
      <c r="Y2599" s="32">
        <f>INDEX(Y$297:Y$313,$E2599)*$D2599</f>
        <v/>
      </c>
      <c r="Z2599" s="32">
        <f>INDEX(Z$297:Z$313,$E2599)*$D2599</f>
        <v/>
      </c>
      <c r="AA2599" s="32">
        <f>INDEX(AA$297:AA$313,$E2599)*$D2599</f>
        <v/>
      </c>
      <c r="AB2599" s="32">
        <f>INDEX(AB$297:AB$313,$E2599)*$D2599</f>
        <v/>
      </c>
      <c r="AC2599" s="32">
        <f>INDEX(AC$297:AC$313,$E2599)*$D2599</f>
        <v/>
      </c>
      <c r="AD2599" s="32">
        <f>INDEX(AD$297:AD$313,$E2599)*$D2599</f>
        <v/>
      </c>
      <c r="AF2599" s="11">
        <f>CodePrefix&amp;$A2599&amp;IF($C2599="","","."&amp;$C2599&amp;"."&amp;$B2599)&amp;INDEX(VarEnd,MATCH($A2599,VarKey,0))&amp;AF$5</f>
        <v/>
      </c>
      <c r="AG2599" s="37">
        <f>INDEX(AG$297:AG$313,$E2599)*$D2599</f>
        <v/>
      </c>
      <c r="AH2599" s="32">
        <f>INDEX(AH$297:AH$313,$E2599)*$D2599</f>
        <v/>
      </c>
      <c r="AI2599" s="32">
        <f>INDEX(AI$297:AI$313,$E2599)*$D2599</f>
        <v/>
      </c>
      <c r="AJ2599" s="32">
        <f>INDEX(AJ$297:AJ$313,$E2599)*$D2599</f>
        <v/>
      </c>
      <c r="AK2599" s="32">
        <f>INDEX(AK$297:AK$313,$E2599)*$D2599</f>
        <v/>
      </c>
      <c r="AL2599" s="32">
        <f>INDEX(AL$297:AL$313,$E2599)*$D2599</f>
        <v/>
      </c>
      <c r="AM2599" s="32">
        <f>INDEX(AM$297:AM$313,$E2599)*$D2599</f>
        <v/>
      </c>
      <c r="AN2599" s="32">
        <f>INDEX(AN$297:AN$313,$E2599)*$D2599</f>
        <v/>
      </c>
      <c r="AO2599" s="32">
        <f>INDEX(AO$297:AO$313,$E2599)*$D2599</f>
        <v/>
      </c>
      <c r="AP2599" s="32">
        <f>INDEX(AP$297:AP$313,$E2599)*$D2599</f>
        <v/>
      </c>
      <c r="AQ2599" s="32">
        <f>INDEX(AQ$297:AQ$313,$E2599)*$D2599</f>
        <v/>
      </c>
      <c r="AR2599" s="32">
        <f>INDEX(AR$297:AR$313,$E2599)*$D2599</f>
        <v/>
      </c>
      <c r="AS2599" s="32">
        <f>INDEX(AS$297:AS$313,$E2599)*$D2599</f>
        <v/>
      </c>
      <c r="AT2599" s="32">
        <f>INDEX(AT$297:AT$313,$E2599)*$D2599</f>
        <v/>
      </c>
      <c r="AU2599" s="32">
        <f>INDEX(AU$297:AU$313,$E2599)*$D2599</f>
        <v/>
      </c>
      <c r="AV2599" s="32">
        <f>INDEX(AV$297:AV$313,$E2599)*$D2599</f>
        <v/>
      </c>
      <c r="AW2599" s="32">
        <f>INDEX(AW$297:AW$313,$E2599)*$D2599</f>
        <v/>
      </c>
      <c r="AX2599" s="32">
        <f>INDEX(AX$297:AX$313,$E2599)*$D2599</f>
        <v/>
      </c>
      <c r="AY2599" s="32">
        <f>INDEX(AY$297:AY$313,$E2599)*$D2599</f>
        <v/>
      </c>
    </row>
    <row r="2600" hidden="1" outlineLevel="2"/>
    <row r="2601" hidden="1" outlineLevel="2">
      <c r="A2601" s="14" t="inlineStr">
        <is>
          <t>ener</t>
        </is>
      </c>
      <c r="B2601" s="14" t="inlineStr">
        <is>
          <t>coa</t>
        </is>
      </c>
      <c r="C2601" s="14" t="inlineStr">
        <is>
          <t>omn</t>
        </is>
      </c>
      <c r="D2601" s="32">
        <f>INDEX(Inputs!$O$5:$O$132,MATCH($B2601&amp;"|"&amp;$C2601,Inputs!$A$5:$A$132,0))</f>
        <v/>
      </c>
      <c r="E2601" s="32">
        <f>INDEX(Inputs!$P$5:$P$132,MATCH($B2601&amp;"|"&amp;$C2601,Inputs!$A$5:$A$132,0))</f>
        <v/>
      </c>
      <c r="F2601" s="32">
        <f>INDEX(Inputs!$T$5:$T$132,MATCH($B2601&amp;"|"&amp;$C2601,Inputs!$A$5:$A$132,0))</f>
        <v/>
      </c>
      <c r="G2601" s="32">
        <f>INDEX(Inputs!$S$5:$S$132,MATCH($B2601&amp;"|"&amp;$C2601,Inputs!$A$5:$A$132,0))</f>
        <v/>
      </c>
      <c r="H2601" s="14">
        <f>INDEX(VarLab,MATCH($A2601,VarKey,0))&amp;INDEX(MemLab,MATCH($C2601&amp;"|"&amp;$B2601,MemKey,0))</f>
        <v/>
      </c>
      <c r="I2601" s="14">
        <f>INDEX(VarUnit,MATCH($A2601,VarKey,0))</f>
        <v/>
      </c>
      <c r="J2601" s="14">
        <f>INDEX(VarSrc,MATCH($A2601,VarKey,0))</f>
        <v/>
      </c>
      <c r="K2601" s="11">
        <f>CodePrefix&amp;$A2601&amp;IF($C2601="","","."&amp;$C2601&amp;"."&amp;$B2601)&amp;INDEX(VarEnd,MATCH($A2601,VarKey,0))&amp;K$5</f>
        <v/>
      </c>
      <c r="L2601" s="39">
        <f>INDEX(Inputs!$X$5:$X$132,MATCH($B2601&amp;"|"&amp;$C2601,Inputs!$A$5:$A$132,0))</f>
        <v/>
      </c>
      <c r="M2601" s="40">
        <f>L2601*$G2601*(1+M$7)^$D2601*(M2583/L2583)^$E2601*((M2583+M2592)/(L2583+L2592))^$F2601</f>
        <v/>
      </c>
      <c r="N2601" s="40">
        <f>M2601*$G2601*(1+N$7)^$D2601*(N2583/M2583)^$E2601*((N2583+N2592)/(M2583+M2592))^$F2601</f>
        <v/>
      </c>
      <c r="O2601" s="40">
        <f>N2601*$G2601*(1+O$7)^$D2601*(O2583/N2583)^$E2601*((O2583+O2592)/(N2583+N2592))^$F2601</f>
        <v/>
      </c>
      <c r="P2601" s="40">
        <f>O2601*$G2601*(1+P$7)^$D2601*(P2583/O2583)^$E2601*((P2583+P2592)/(O2583+O2592))^$F2601</f>
        <v/>
      </c>
      <c r="Q2601" s="40">
        <f>P2601*$G2601*(1+Q$7)^$D2601*(Q2583/P2583)^$E2601*((Q2583+Q2592)/(P2583+P2592))^$F2601</f>
        <v/>
      </c>
      <c r="R2601" s="40">
        <f>Q2601*$G2601*(1+R$7)^$D2601*(R2583/Q2583)^$E2601*((R2583+R2592)/(Q2583+Q2592))^$F2601</f>
        <v/>
      </c>
      <c r="S2601" s="40">
        <f>R2601*$G2601*(1+S$7)^$D2601*(S2583/R2583)^$E2601*((S2583+S2592)/(R2583+R2592))^$F2601</f>
        <v/>
      </c>
      <c r="T2601" s="40">
        <f>S2601*$G2601*(1+T$7)^$D2601*(T2583/S2583)^$E2601*((T2583+T2592)/(S2583+S2592))^$F2601</f>
        <v/>
      </c>
      <c r="U2601" s="40">
        <f>T2601*$G2601*(1+U$7)^$D2601*(U2583/T2583)^$E2601*((U2583+U2592)/(T2583+T2592))^$F2601</f>
        <v/>
      </c>
      <c r="V2601" s="40">
        <f>U2601*$G2601*(1+V$7)^$D2601*(V2583/U2583)^$E2601*((V2583+V2592)/(U2583+U2592))^$F2601</f>
        <v/>
      </c>
      <c r="W2601" s="40">
        <f>V2601*$G2601*(1+W$7)^$D2601*(W2583/V2583)^$E2601*((W2583+W2592)/(V2583+V2592))^$F2601</f>
        <v/>
      </c>
      <c r="X2601" s="40">
        <f>W2601*$G2601*(1+X$7)^$D2601*(X2583/W2583)^$E2601*((X2583+X2592)/(W2583+W2592))^$F2601</f>
        <v/>
      </c>
      <c r="Y2601" s="40">
        <f>X2601*$G2601*(1+Y$7)^$D2601*(Y2583/X2583)^$E2601*((Y2583+Y2592)/(X2583+X2592))^$F2601</f>
        <v/>
      </c>
      <c r="Z2601" s="40">
        <f>Y2601*$G2601*(1+Z$7)^$D2601*(Z2583/Y2583)^$E2601*((Z2583+Z2592)/(Y2583+Y2592))^$F2601</f>
        <v/>
      </c>
      <c r="AA2601" s="40">
        <f>Z2601*$G2601*(1+AA$7)^$D2601*(AA2583/Z2583)^$E2601*((AA2583+AA2592)/(Z2583+Z2592))^$F2601</f>
        <v/>
      </c>
      <c r="AB2601" s="40">
        <f>AA2601*$G2601*(1+AB$7)^$D2601*(AB2583/AA2583)^$E2601*((AB2583+AB2592)/(AA2583+AA2592))^$F2601</f>
        <v/>
      </c>
      <c r="AC2601" s="40">
        <f>AB2601*$G2601*(1+AC$7)^$D2601*(AC2583/AB2583)^$E2601*((AC2583+AC2592)/(AB2583+AB2592))^$F2601</f>
        <v/>
      </c>
      <c r="AD2601" s="40">
        <f>AC2601*$G2601*(1+AD$7)^$D2601*(AD2583/AC2583)^$E2601*((AD2583+AD2592)/(AC2583+AC2592))^$F2601</f>
        <v/>
      </c>
      <c r="AF2601" s="11">
        <f>CodePrefix&amp;$A2601&amp;IF($C2601="","","."&amp;$C2601&amp;"."&amp;$B2601)&amp;INDEX(VarEnd,MATCH($A2601,VarKey,0))&amp;AF$5</f>
        <v/>
      </c>
      <c r="AG2601" s="39">
        <f>INDEX(Inputs!$X$5:$X$132,MATCH($B2601&amp;"|"&amp;$C2601,Inputs!$A$5:$A$132,0))</f>
        <v/>
      </c>
      <c r="AH2601" s="40">
        <f>AG2601*$G2601*(1+AH$7)^$D2601*(AH2583/AG2583)^$E2601*((AH2583+AH2592)/(AG2583+AG2592))^$F2601</f>
        <v/>
      </c>
      <c r="AI2601" s="40">
        <f>AH2601*$G2601*(1+AI$7)^$D2601*(AI2583/AH2583)^$E2601*((AI2583+AI2592)/(AH2583+AH2592))^$F2601</f>
        <v/>
      </c>
      <c r="AJ2601" s="40">
        <f>AI2601*$G2601*(1+AJ$7)^$D2601*(AJ2583/AI2583)^$E2601*((AJ2583+AJ2592)/(AI2583+AI2592))^$F2601</f>
        <v/>
      </c>
      <c r="AK2601" s="40">
        <f>AJ2601*$G2601*(1+AK$7)^$D2601*(AK2583/AJ2583)^$E2601*((AK2583+AK2592)/(AJ2583+AJ2592))^$F2601</f>
        <v/>
      </c>
      <c r="AL2601" s="40">
        <f>AK2601*$G2601*(1+AL$7)^$D2601*(AL2583/AK2583)^$E2601*((AL2583+AL2592)/(AK2583+AK2592))^$F2601</f>
        <v/>
      </c>
      <c r="AM2601" s="40">
        <f>AL2601*$G2601*(1+AM$7)^$D2601*(AM2583/AL2583)^$E2601*((AM2583+AM2592)/(AL2583+AL2592))^$F2601</f>
        <v/>
      </c>
      <c r="AN2601" s="40">
        <f>AM2601*$G2601*(1+AN$7)^$D2601*(AN2583/AM2583)^$E2601*((AN2583+AN2592)/(AM2583+AM2592))^$F2601</f>
        <v/>
      </c>
      <c r="AO2601" s="40">
        <f>AN2601*$G2601*(1+AO$7)^$D2601*(AO2583/AN2583)^$E2601*((AO2583+AO2592)/(AN2583+AN2592))^$F2601</f>
        <v/>
      </c>
      <c r="AP2601" s="40">
        <f>AO2601*$G2601*(1+AP$7)^$D2601*(AP2583/AO2583)^$E2601*((AP2583+AP2592)/(AO2583+AO2592))^$F2601</f>
        <v/>
      </c>
      <c r="AQ2601" s="40">
        <f>AP2601*$G2601*(1+AQ$7)^$D2601*(AQ2583/AP2583)^$E2601*((AQ2583+AQ2592)/(AP2583+AP2592))^$F2601</f>
        <v/>
      </c>
      <c r="AR2601" s="40">
        <f>AQ2601*$G2601*(1+AR$7)^$D2601*(AR2583/AQ2583)^$E2601*((AR2583+AR2592)/(AQ2583+AQ2592))^$F2601</f>
        <v/>
      </c>
      <c r="AS2601" s="40">
        <f>AR2601*$G2601*(1+AS$7)^$D2601*(AS2583/AR2583)^$E2601*((AS2583+AS2592)/(AR2583+AR2592))^$F2601</f>
        <v/>
      </c>
      <c r="AT2601" s="40">
        <f>AS2601*$G2601*(1+AT$7)^$D2601*(AT2583/AS2583)^$E2601*((AT2583+AT2592)/(AS2583+AS2592))^$F2601</f>
        <v/>
      </c>
      <c r="AU2601" s="40">
        <f>AT2601*$G2601*(1+AU$7)^$D2601*(AU2583/AT2583)^$E2601*((AU2583+AU2592)/(AT2583+AT2592))^$F2601</f>
        <v/>
      </c>
      <c r="AV2601" s="40">
        <f>AU2601*$G2601*(1+AV$7)^$D2601*(AV2583/AU2583)^$E2601*((AV2583+AV2592)/(AU2583+AU2592))^$F2601</f>
        <v/>
      </c>
      <c r="AW2601" s="40">
        <f>AV2601*$G2601*(1+AW$7)^$D2601*(AW2583/AV2583)^$E2601*((AW2583+AW2592)/(AV2583+AV2592))^$F2601</f>
        <v/>
      </c>
      <c r="AX2601" s="40">
        <f>AW2601*$G2601*(1+AX$7)^$D2601*(AX2583/AW2583)^$E2601*((AX2583+AX2592)/(AW2583+AW2592))^$F2601</f>
        <v/>
      </c>
      <c r="AY2601" s="40">
        <f>AX2601*$G2601*(1+AY$7)^$D2601*(AY2583/AX2583)^$E2601*((AY2583+AY2592)/(AX2583+AX2592))^$F2601</f>
        <v/>
      </c>
    </row>
    <row r="2602" hidden="1" outlineLevel="2">
      <c r="A2602" s="14" t="inlineStr">
        <is>
          <t>ener</t>
        </is>
      </c>
      <c r="B2602" s="14" t="inlineStr">
        <is>
          <t>nga</t>
        </is>
      </c>
      <c r="C2602" s="14" t="inlineStr">
        <is>
          <t>omn</t>
        </is>
      </c>
      <c r="D2602" s="32">
        <f>INDEX(Inputs!$O$5:$O$132,MATCH($B2602&amp;"|"&amp;$C2602,Inputs!$A$5:$A$132,0))</f>
        <v/>
      </c>
      <c r="E2602" s="32">
        <f>INDEX(Inputs!$P$5:$P$132,MATCH($B2602&amp;"|"&amp;$C2602,Inputs!$A$5:$A$132,0))</f>
        <v/>
      </c>
      <c r="F2602" s="32">
        <f>INDEX(Inputs!$T$5:$T$132,MATCH($B2602&amp;"|"&amp;$C2602,Inputs!$A$5:$A$132,0))</f>
        <v/>
      </c>
      <c r="G2602" s="32">
        <f>INDEX(Inputs!$S$5:$S$132,MATCH($B2602&amp;"|"&amp;$C2602,Inputs!$A$5:$A$132,0))</f>
        <v/>
      </c>
      <c r="H2602" s="14">
        <f>INDEX(VarLab,MATCH($A2602,VarKey,0))&amp;INDEX(MemLab,MATCH($C2602&amp;"|"&amp;$B2602,MemKey,0))</f>
        <v/>
      </c>
      <c r="I2602" s="14">
        <f>INDEX(VarUnit,MATCH($A2602,VarKey,0))</f>
        <v/>
      </c>
      <c r="J2602" s="14">
        <f>INDEX(VarSrc,MATCH($A2602,VarKey,0))</f>
        <v/>
      </c>
      <c r="K2602" s="11">
        <f>CodePrefix&amp;$A2602&amp;IF($C2602="","","."&amp;$C2602&amp;"."&amp;$B2602)&amp;INDEX(VarEnd,MATCH($A2602,VarKey,0))&amp;K$5</f>
        <v/>
      </c>
      <c r="L2602" s="39">
        <f>INDEX(Inputs!$X$5:$X$132,MATCH($B2602&amp;"|"&amp;$C2602,Inputs!$A$5:$A$132,0))</f>
        <v/>
      </c>
      <c r="M2602" s="40">
        <f>L2602*$G2602*(1+M$7)^$D2602*(M2584/L2584)^$E2602*((M2584+M2593)/(L2584+L2593))^$F2602</f>
        <v/>
      </c>
      <c r="N2602" s="40">
        <f>M2602*$G2602*(1+N$7)^$D2602*(N2584/M2584)^$E2602*((N2584+N2593)/(M2584+M2593))^$F2602</f>
        <v/>
      </c>
      <c r="O2602" s="40">
        <f>N2602*$G2602*(1+O$7)^$D2602*(O2584/N2584)^$E2602*((O2584+O2593)/(N2584+N2593))^$F2602</f>
        <v/>
      </c>
      <c r="P2602" s="40">
        <f>O2602*$G2602*(1+P$7)^$D2602*(P2584/O2584)^$E2602*((P2584+P2593)/(O2584+O2593))^$F2602</f>
        <v/>
      </c>
      <c r="Q2602" s="40">
        <f>P2602*$G2602*(1+Q$7)^$D2602*(Q2584/P2584)^$E2602*((Q2584+Q2593)/(P2584+P2593))^$F2602</f>
        <v/>
      </c>
      <c r="R2602" s="40">
        <f>Q2602*$G2602*(1+R$7)^$D2602*(R2584/Q2584)^$E2602*((R2584+R2593)/(Q2584+Q2593))^$F2602</f>
        <v/>
      </c>
      <c r="S2602" s="40">
        <f>R2602*$G2602*(1+S$7)^$D2602*(S2584/R2584)^$E2602*((S2584+S2593)/(R2584+R2593))^$F2602</f>
        <v/>
      </c>
      <c r="T2602" s="40">
        <f>S2602*$G2602*(1+T$7)^$D2602*(T2584/S2584)^$E2602*((T2584+T2593)/(S2584+S2593))^$F2602</f>
        <v/>
      </c>
      <c r="U2602" s="40">
        <f>T2602*$G2602*(1+U$7)^$D2602*(U2584/T2584)^$E2602*((U2584+U2593)/(T2584+T2593))^$F2602</f>
        <v/>
      </c>
      <c r="V2602" s="40">
        <f>U2602*$G2602*(1+V$7)^$D2602*(V2584/U2584)^$E2602*((V2584+V2593)/(U2584+U2593))^$F2602</f>
        <v/>
      </c>
      <c r="W2602" s="40">
        <f>V2602*$G2602*(1+W$7)^$D2602*(W2584/V2584)^$E2602*((W2584+W2593)/(V2584+V2593))^$F2602</f>
        <v/>
      </c>
      <c r="X2602" s="40">
        <f>W2602*$G2602*(1+X$7)^$D2602*(X2584/W2584)^$E2602*((X2584+X2593)/(W2584+W2593))^$F2602</f>
        <v/>
      </c>
      <c r="Y2602" s="40">
        <f>X2602*$G2602*(1+Y$7)^$D2602*(Y2584/X2584)^$E2602*((Y2584+Y2593)/(X2584+X2593))^$F2602</f>
        <v/>
      </c>
      <c r="Z2602" s="40">
        <f>Y2602*$G2602*(1+Z$7)^$D2602*(Z2584/Y2584)^$E2602*((Z2584+Z2593)/(Y2584+Y2593))^$F2602</f>
        <v/>
      </c>
      <c r="AA2602" s="40">
        <f>Z2602*$G2602*(1+AA$7)^$D2602*(AA2584/Z2584)^$E2602*((AA2584+AA2593)/(Z2584+Z2593))^$F2602</f>
        <v/>
      </c>
      <c r="AB2602" s="40">
        <f>AA2602*$G2602*(1+AB$7)^$D2602*(AB2584/AA2584)^$E2602*((AB2584+AB2593)/(AA2584+AA2593))^$F2602</f>
        <v/>
      </c>
      <c r="AC2602" s="40">
        <f>AB2602*$G2602*(1+AC$7)^$D2602*(AC2584/AB2584)^$E2602*((AC2584+AC2593)/(AB2584+AB2593))^$F2602</f>
        <v/>
      </c>
      <c r="AD2602" s="40">
        <f>AC2602*$G2602*(1+AD$7)^$D2602*(AD2584/AC2584)^$E2602*((AD2584+AD2593)/(AC2584+AC2593))^$F2602</f>
        <v/>
      </c>
      <c r="AF2602" s="11">
        <f>CodePrefix&amp;$A2602&amp;IF($C2602="","","."&amp;$C2602&amp;"."&amp;$B2602)&amp;INDEX(VarEnd,MATCH($A2602,VarKey,0))&amp;AF$5</f>
        <v/>
      </c>
      <c r="AG2602" s="39">
        <f>INDEX(Inputs!$X$5:$X$132,MATCH($B2602&amp;"|"&amp;$C2602,Inputs!$A$5:$A$132,0))</f>
        <v/>
      </c>
      <c r="AH2602" s="40">
        <f>AG2602*$G2602*(1+AH$7)^$D2602*(AH2584/AG2584)^$E2602*((AH2584+AH2593)/(AG2584+AG2593))^$F2602</f>
        <v/>
      </c>
      <c r="AI2602" s="40">
        <f>AH2602*$G2602*(1+AI$7)^$D2602*(AI2584/AH2584)^$E2602*((AI2584+AI2593)/(AH2584+AH2593))^$F2602</f>
        <v/>
      </c>
      <c r="AJ2602" s="40">
        <f>AI2602*$G2602*(1+AJ$7)^$D2602*(AJ2584/AI2584)^$E2602*((AJ2584+AJ2593)/(AI2584+AI2593))^$F2602</f>
        <v/>
      </c>
      <c r="AK2602" s="40">
        <f>AJ2602*$G2602*(1+AK$7)^$D2602*(AK2584/AJ2584)^$E2602*((AK2584+AK2593)/(AJ2584+AJ2593))^$F2602</f>
        <v/>
      </c>
      <c r="AL2602" s="40">
        <f>AK2602*$G2602*(1+AL$7)^$D2602*(AL2584/AK2584)^$E2602*((AL2584+AL2593)/(AK2584+AK2593))^$F2602</f>
        <v/>
      </c>
      <c r="AM2602" s="40">
        <f>AL2602*$G2602*(1+AM$7)^$D2602*(AM2584/AL2584)^$E2602*((AM2584+AM2593)/(AL2584+AL2593))^$F2602</f>
        <v/>
      </c>
      <c r="AN2602" s="40">
        <f>AM2602*$G2602*(1+AN$7)^$D2602*(AN2584/AM2584)^$E2602*((AN2584+AN2593)/(AM2584+AM2593))^$F2602</f>
        <v/>
      </c>
      <c r="AO2602" s="40">
        <f>AN2602*$G2602*(1+AO$7)^$D2602*(AO2584/AN2584)^$E2602*((AO2584+AO2593)/(AN2584+AN2593))^$F2602</f>
        <v/>
      </c>
      <c r="AP2602" s="40">
        <f>AO2602*$G2602*(1+AP$7)^$D2602*(AP2584/AO2584)^$E2602*((AP2584+AP2593)/(AO2584+AO2593))^$F2602</f>
        <v/>
      </c>
      <c r="AQ2602" s="40">
        <f>AP2602*$G2602*(1+AQ$7)^$D2602*(AQ2584/AP2584)^$E2602*((AQ2584+AQ2593)/(AP2584+AP2593))^$F2602</f>
        <v/>
      </c>
      <c r="AR2602" s="40">
        <f>AQ2602*$G2602*(1+AR$7)^$D2602*(AR2584/AQ2584)^$E2602*((AR2584+AR2593)/(AQ2584+AQ2593))^$F2602</f>
        <v/>
      </c>
      <c r="AS2602" s="40">
        <f>AR2602*$G2602*(1+AS$7)^$D2602*(AS2584/AR2584)^$E2602*((AS2584+AS2593)/(AR2584+AR2593))^$F2602</f>
        <v/>
      </c>
      <c r="AT2602" s="40">
        <f>AS2602*$G2602*(1+AT$7)^$D2602*(AT2584/AS2584)^$E2602*((AT2584+AT2593)/(AS2584+AS2593))^$F2602</f>
        <v/>
      </c>
      <c r="AU2602" s="40">
        <f>AT2602*$G2602*(1+AU$7)^$D2602*(AU2584/AT2584)^$E2602*((AU2584+AU2593)/(AT2584+AT2593))^$F2602</f>
        <v/>
      </c>
      <c r="AV2602" s="40">
        <f>AU2602*$G2602*(1+AV$7)^$D2602*(AV2584/AU2584)^$E2602*((AV2584+AV2593)/(AU2584+AU2593))^$F2602</f>
        <v/>
      </c>
      <c r="AW2602" s="40">
        <f>AV2602*$G2602*(1+AW$7)^$D2602*(AW2584/AV2584)^$E2602*((AW2584+AW2593)/(AV2584+AV2593))^$F2602</f>
        <v/>
      </c>
      <c r="AX2602" s="40">
        <f>AW2602*$G2602*(1+AX$7)^$D2602*(AX2584/AW2584)^$E2602*((AX2584+AX2593)/(AW2584+AW2593))^$F2602</f>
        <v/>
      </c>
      <c r="AY2602" s="40">
        <f>AX2602*$G2602*(1+AY$7)^$D2602*(AY2584/AX2584)^$E2602*((AY2584+AY2593)/(AX2584+AX2593))^$F2602</f>
        <v/>
      </c>
    </row>
    <row r="2603" hidden="1" outlineLevel="2">
      <c r="A2603" s="14" t="inlineStr">
        <is>
          <t>ener</t>
        </is>
      </c>
      <c r="B2603" s="14" t="inlineStr">
        <is>
          <t>gso</t>
        </is>
      </c>
      <c r="C2603" s="14" t="inlineStr">
        <is>
          <t>omn</t>
        </is>
      </c>
      <c r="D2603" s="32">
        <f>INDEX(Inputs!$O$5:$O$132,MATCH($B2603&amp;"|"&amp;$C2603,Inputs!$A$5:$A$132,0))</f>
        <v/>
      </c>
      <c r="E2603" s="32">
        <f>INDEX(Inputs!$P$5:$P$132,MATCH($B2603&amp;"|"&amp;$C2603,Inputs!$A$5:$A$132,0))</f>
        <v/>
      </c>
      <c r="F2603" s="32">
        <f>INDEX(Inputs!$T$5:$T$132,MATCH($B2603&amp;"|"&amp;$C2603,Inputs!$A$5:$A$132,0))</f>
        <v/>
      </c>
      <c r="G2603" s="32">
        <f>INDEX(Inputs!$S$5:$S$132,MATCH($B2603&amp;"|"&amp;$C2603,Inputs!$A$5:$A$132,0))</f>
        <v/>
      </c>
      <c r="H2603" s="14">
        <f>INDEX(VarLab,MATCH($A2603,VarKey,0))&amp;INDEX(MemLab,MATCH($C2603&amp;"|"&amp;$B2603,MemKey,0))</f>
        <v/>
      </c>
      <c r="I2603" s="14">
        <f>INDEX(VarUnit,MATCH($A2603,VarKey,0))</f>
        <v/>
      </c>
      <c r="J2603" s="14">
        <f>INDEX(VarSrc,MATCH($A2603,VarKey,0))</f>
        <v/>
      </c>
      <c r="K2603" s="11">
        <f>CodePrefix&amp;$A2603&amp;IF($C2603="","","."&amp;$C2603&amp;"."&amp;$B2603)&amp;INDEX(VarEnd,MATCH($A2603,VarKey,0))&amp;K$5</f>
        <v/>
      </c>
      <c r="L2603" s="39">
        <f>INDEX(Inputs!$X$5:$X$132,MATCH($B2603&amp;"|"&amp;$C2603,Inputs!$A$5:$A$132,0))</f>
        <v/>
      </c>
      <c r="M2603" s="40">
        <f>L2603*$G2603*(1+M$7)^$D2603*(M2585/L2585)^$E2603*((M2585+M2594)/(L2585+L2594))^$F2603</f>
        <v/>
      </c>
      <c r="N2603" s="40">
        <f>M2603*$G2603*(1+N$7)^$D2603*(N2585/M2585)^$E2603*((N2585+N2594)/(M2585+M2594))^$F2603</f>
        <v/>
      </c>
      <c r="O2603" s="40">
        <f>N2603*$G2603*(1+O$7)^$D2603*(O2585/N2585)^$E2603*((O2585+O2594)/(N2585+N2594))^$F2603</f>
        <v/>
      </c>
      <c r="P2603" s="40">
        <f>O2603*$G2603*(1+P$7)^$D2603*(P2585/O2585)^$E2603*((P2585+P2594)/(O2585+O2594))^$F2603</f>
        <v/>
      </c>
      <c r="Q2603" s="40">
        <f>P2603*$G2603*(1+Q$7)^$D2603*(Q2585/P2585)^$E2603*((Q2585+Q2594)/(P2585+P2594))^$F2603</f>
        <v/>
      </c>
      <c r="R2603" s="40">
        <f>Q2603*$G2603*(1+R$7)^$D2603*(R2585/Q2585)^$E2603*((R2585+R2594)/(Q2585+Q2594))^$F2603</f>
        <v/>
      </c>
      <c r="S2603" s="40">
        <f>R2603*$G2603*(1+S$7)^$D2603*(S2585/R2585)^$E2603*((S2585+S2594)/(R2585+R2594))^$F2603</f>
        <v/>
      </c>
      <c r="T2603" s="40">
        <f>S2603*$G2603*(1+T$7)^$D2603*(T2585/S2585)^$E2603*((T2585+T2594)/(S2585+S2594))^$F2603</f>
        <v/>
      </c>
      <c r="U2603" s="40">
        <f>T2603*$G2603*(1+U$7)^$D2603*(U2585/T2585)^$E2603*((U2585+U2594)/(T2585+T2594))^$F2603</f>
        <v/>
      </c>
      <c r="V2603" s="40">
        <f>U2603*$G2603*(1+V$7)^$D2603*(V2585/U2585)^$E2603*((V2585+V2594)/(U2585+U2594))^$F2603</f>
        <v/>
      </c>
      <c r="W2603" s="40">
        <f>V2603*$G2603*(1+W$7)^$D2603*(W2585/V2585)^$E2603*((W2585+W2594)/(V2585+V2594))^$F2603</f>
        <v/>
      </c>
      <c r="X2603" s="40">
        <f>W2603*$G2603*(1+X$7)^$D2603*(X2585/W2585)^$E2603*((X2585+X2594)/(W2585+W2594))^$F2603</f>
        <v/>
      </c>
      <c r="Y2603" s="40">
        <f>X2603*$G2603*(1+Y$7)^$D2603*(Y2585/X2585)^$E2603*((Y2585+Y2594)/(X2585+X2594))^$F2603</f>
        <v/>
      </c>
      <c r="Z2603" s="40">
        <f>Y2603*$G2603*(1+Z$7)^$D2603*(Z2585/Y2585)^$E2603*((Z2585+Z2594)/(Y2585+Y2594))^$F2603</f>
        <v/>
      </c>
      <c r="AA2603" s="40">
        <f>Z2603*$G2603*(1+AA$7)^$D2603*(AA2585/Z2585)^$E2603*((AA2585+AA2594)/(Z2585+Z2594))^$F2603</f>
        <v/>
      </c>
      <c r="AB2603" s="40">
        <f>AA2603*$G2603*(1+AB$7)^$D2603*(AB2585/AA2585)^$E2603*((AB2585+AB2594)/(AA2585+AA2594))^$F2603</f>
        <v/>
      </c>
      <c r="AC2603" s="40">
        <f>AB2603*$G2603*(1+AC$7)^$D2603*(AC2585/AB2585)^$E2603*((AC2585+AC2594)/(AB2585+AB2594))^$F2603</f>
        <v/>
      </c>
      <c r="AD2603" s="40">
        <f>AC2603*$G2603*(1+AD$7)^$D2603*(AD2585/AC2585)^$E2603*((AD2585+AD2594)/(AC2585+AC2594))^$F2603</f>
        <v/>
      </c>
      <c r="AF2603" s="11">
        <f>CodePrefix&amp;$A2603&amp;IF($C2603="","","."&amp;$C2603&amp;"."&amp;$B2603)&amp;INDEX(VarEnd,MATCH($A2603,VarKey,0))&amp;AF$5</f>
        <v/>
      </c>
      <c r="AG2603" s="39">
        <f>INDEX(Inputs!$X$5:$X$132,MATCH($B2603&amp;"|"&amp;$C2603,Inputs!$A$5:$A$132,0))</f>
        <v/>
      </c>
      <c r="AH2603" s="40">
        <f>AG2603*$G2603*(1+AH$7)^$D2603*(AH2585/AG2585)^$E2603*((AH2585+AH2594)/(AG2585+AG2594))^$F2603</f>
        <v/>
      </c>
      <c r="AI2603" s="40">
        <f>AH2603*$G2603*(1+AI$7)^$D2603*(AI2585/AH2585)^$E2603*((AI2585+AI2594)/(AH2585+AH2594))^$F2603</f>
        <v/>
      </c>
      <c r="AJ2603" s="40">
        <f>AI2603*$G2603*(1+AJ$7)^$D2603*(AJ2585/AI2585)^$E2603*((AJ2585+AJ2594)/(AI2585+AI2594))^$F2603</f>
        <v/>
      </c>
      <c r="AK2603" s="40">
        <f>AJ2603*$G2603*(1+AK$7)^$D2603*(AK2585/AJ2585)^$E2603*((AK2585+AK2594)/(AJ2585+AJ2594))^$F2603</f>
        <v/>
      </c>
      <c r="AL2603" s="40">
        <f>AK2603*$G2603*(1+AL$7)^$D2603*(AL2585/AK2585)^$E2603*((AL2585+AL2594)/(AK2585+AK2594))^$F2603</f>
        <v/>
      </c>
      <c r="AM2603" s="40">
        <f>AL2603*$G2603*(1+AM$7)^$D2603*(AM2585/AL2585)^$E2603*((AM2585+AM2594)/(AL2585+AL2594))^$F2603</f>
        <v/>
      </c>
      <c r="AN2603" s="40">
        <f>AM2603*$G2603*(1+AN$7)^$D2603*(AN2585/AM2585)^$E2603*((AN2585+AN2594)/(AM2585+AM2594))^$F2603</f>
        <v/>
      </c>
      <c r="AO2603" s="40">
        <f>AN2603*$G2603*(1+AO$7)^$D2603*(AO2585/AN2585)^$E2603*((AO2585+AO2594)/(AN2585+AN2594))^$F2603</f>
        <v/>
      </c>
      <c r="AP2603" s="40">
        <f>AO2603*$G2603*(1+AP$7)^$D2603*(AP2585/AO2585)^$E2603*((AP2585+AP2594)/(AO2585+AO2594))^$F2603</f>
        <v/>
      </c>
      <c r="AQ2603" s="40">
        <f>AP2603*$G2603*(1+AQ$7)^$D2603*(AQ2585/AP2585)^$E2603*((AQ2585+AQ2594)/(AP2585+AP2594))^$F2603</f>
        <v/>
      </c>
      <c r="AR2603" s="40">
        <f>AQ2603*$G2603*(1+AR$7)^$D2603*(AR2585/AQ2585)^$E2603*((AR2585+AR2594)/(AQ2585+AQ2594))^$F2603</f>
        <v/>
      </c>
      <c r="AS2603" s="40">
        <f>AR2603*$G2603*(1+AS$7)^$D2603*(AS2585/AR2585)^$E2603*((AS2585+AS2594)/(AR2585+AR2594))^$F2603</f>
        <v/>
      </c>
      <c r="AT2603" s="40">
        <f>AS2603*$G2603*(1+AT$7)^$D2603*(AT2585/AS2585)^$E2603*((AT2585+AT2594)/(AS2585+AS2594))^$F2603</f>
        <v/>
      </c>
      <c r="AU2603" s="40">
        <f>AT2603*$G2603*(1+AU$7)^$D2603*(AU2585/AT2585)^$E2603*((AU2585+AU2594)/(AT2585+AT2594))^$F2603</f>
        <v/>
      </c>
      <c r="AV2603" s="40">
        <f>AU2603*$G2603*(1+AV$7)^$D2603*(AV2585/AU2585)^$E2603*((AV2585+AV2594)/(AU2585+AU2594))^$F2603</f>
        <v/>
      </c>
      <c r="AW2603" s="40">
        <f>AV2603*$G2603*(1+AW$7)^$D2603*(AW2585/AV2585)^$E2603*((AW2585+AW2594)/(AV2585+AV2594))^$F2603</f>
        <v/>
      </c>
      <c r="AX2603" s="40">
        <f>AW2603*$G2603*(1+AX$7)^$D2603*(AX2585/AW2585)^$E2603*((AX2585+AX2594)/(AW2585+AW2594))^$F2603</f>
        <v/>
      </c>
      <c r="AY2603" s="40">
        <f>AX2603*$G2603*(1+AY$7)^$D2603*(AY2585/AX2585)^$E2603*((AY2585+AY2594)/(AX2585+AX2594))^$F2603</f>
        <v/>
      </c>
    </row>
    <row r="2604" hidden="1" outlineLevel="2">
      <c r="A2604" s="14" t="inlineStr">
        <is>
          <t>ener</t>
        </is>
      </c>
      <c r="B2604" s="14" t="inlineStr">
        <is>
          <t>die</t>
        </is>
      </c>
      <c r="C2604" s="14" t="inlineStr">
        <is>
          <t>omn</t>
        </is>
      </c>
      <c r="D2604" s="32">
        <f>INDEX(Inputs!$O$5:$O$132,MATCH($B2604&amp;"|"&amp;$C2604,Inputs!$A$5:$A$132,0))</f>
        <v/>
      </c>
      <c r="E2604" s="32">
        <f>INDEX(Inputs!$P$5:$P$132,MATCH($B2604&amp;"|"&amp;$C2604,Inputs!$A$5:$A$132,0))</f>
        <v/>
      </c>
      <c r="F2604" s="32">
        <f>INDEX(Inputs!$T$5:$T$132,MATCH($B2604&amp;"|"&amp;$C2604,Inputs!$A$5:$A$132,0))</f>
        <v/>
      </c>
      <c r="G2604" s="32">
        <f>INDEX(Inputs!$S$5:$S$132,MATCH($B2604&amp;"|"&amp;$C2604,Inputs!$A$5:$A$132,0))</f>
        <v/>
      </c>
      <c r="H2604" s="14">
        <f>INDEX(VarLab,MATCH($A2604,VarKey,0))&amp;INDEX(MemLab,MATCH($C2604&amp;"|"&amp;$B2604,MemKey,0))</f>
        <v/>
      </c>
      <c r="I2604" s="14">
        <f>INDEX(VarUnit,MATCH($A2604,VarKey,0))</f>
        <v/>
      </c>
      <c r="J2604" s="14">
        <f>INDEX(VarSrc,MATCH($A2604,VarKey,0))</f>
        <v/>
      </c>
      <c r="K2604" s="11">
        <f>CodePrefix&amp;$A2604&amp;IF($C2604="","","."&amp;$C2604&amp;"."&amp;$B2604)&amp;INDEX(VarEnd,MATCH($A2604,VarKey,0))&amp;K$5</f>
        <v/>
      </c>
      <c r="L2604" s="39">
        <f>INDEX(Inputs!$X$5:$X$132,MATCH($B2604&amp;"|"&amp;$C2604,Inputs!$A$5:$A$132,0))</f>
        <v/>
      </c>
      <c r="M2604" s="40">
        <f>L2604*$G2604*(1+M$7)^$D2604*(M2586/L2586)^$E2604*((M2586+M2595)/(L2586+L2595))^$F2604</f>
        <v/>
      </c>
      <c r="N2604" s="40">
        <f>M2604*$G2604*(1+N$7)^$D2604*(N2586/M2586)^$E2604*((N2586+N2595)/(M2586+M2595))^$F2604</f>
        <v/>
      </c>
      <c r="O2604" s="40">
        <f>N2604*$G2604*(1+O$7)^$D2604*(O2586/N2586)^$E2604*((O2586+O2595)/(N2586+N2595))^$F2604</f>
        <v/>
      </c>
      <c r="P2604" s="40">
        <f>O2604*$G2604*(1+P$7)^$D2604*(P2586/O2586)^$E2604*((P2586+P2595)/(O2586+O2595))^$F2604</f>
        <v/>
      </c>
      <c r="Q2604" s="40">
        <f>P2604*$G2604*(1+Q$7)^$D2604*(Q2586/P2586)^$E2604*((Q2586+Q2595)/(P2586+P2595))^$F2604</f>
        <v/>
      </c>
      <c r="R2604" s="40">
        <f>Q2604*$G2604*(1+R$7)^$D2604*(R2586/Q2586)^$E2604*((R2586+R2595)/(Q2586+Q2595))^$F2604</f>
        <v/>
      </c>
      <c r="S2604" s="40">
        <f>R2604*$G2604*(1+S$7)^$D2604*(S2586/R2586)^$E2604*((S2586+S2595)/(R2586+R2595))^$F2604</f>
        <v/>
      </c>
      <c r="T2604" s="40">
        <f>S2604*$G2604*(1+T$7)^$D2604*(T2586/S2586)^$E2604*((T2586+T2595)/(S2586+S2595))^$F2604</f>
        <v/>
      </c>
      <c r="U2604" s="40">
        <f>T2604*$G2604*(1+U$7)^$D2604*(U2586/T2586)^$E2604*((U2586+U2595)/(T2586+T2595))^$F2604</f>
        <v/>
      </c>
      <c r="V2604" s="40">
        <f>U2604*$G2604*(1+V$7)^$D2604*(V2586/U2586)^$E2604*((V2586+V2595)/(U2586+U2595))^$F2604</f>
        <v/>
      </c>
      <c r="W2604" s="40">
        <f>V2604*$G2604*(1+W$7)^$D2604*(W2586/V2586)^$E2604*((W2586+W2595)/(V2586+V2595))^$F2604</f>
        <v/>
      </c>
      <c r="X2604" s="40">
        <f>W2604*$G2604*(1+X$7)^$D2604*(X2586/W2586)^$E2604*((X2586+X2595)/(W2586+W2595))^$F2604</f>
        <v/>
      </c>
      <c r="Y2604" s="40">
        <f>X2604*$G2604*(1+Y$7)^$D2604*(Y2586/X2586)^$E2604*((Y2586+Y2595)/(X2586+X2595))^$F2604</f>
        <v/>
      </c>
      <c r="Z2604" s="40">
        <f>Y2604*$G2604*(1+Z$7)^$D2604*(Z2586/Y2586)^$E2604*((Z2586+Z2595)/(Y2586+Y2595))^$F2604</f>
        <v/>
      </c>
      <c r="AA2604" s="40">
        <f>Z2604*$G2604*(1+AA$7)^$D2604*(AA2586/Z2586)^$E2604*((AA2586+AA2595)/(Z2586+Z2595))^$F2604</f>
        <v/>
      </c>
      <c r="AB2604" s="40">
        <f>AA2604*$G2604*(1+AB$7)^$D2604*(AB2586/AA2586)^$E2604*((AB2586+AB2595)/(AA2586+AA2595))^$F2604</f>
        <v/>
      </c>
      <c r="AC2604" s="40">
        <f>AB2604*$G2604*(1+AC$7)^$D2604*(AC2586/AB2586)^$E2604*((AC2586+AC2595)/(AB2586+AB2595))^$F2604</f>
        <v/>
      </c>
      <c r="AD2604" s="40">
        <f>AC2604*$G2604*(1+AD$7)^$D2604*(AD2586/AC2586)^$E2604*((AD2586+AD2595)/(AC2586+AC2595))^$F2604</f>
        <v/>
      </c>
      <c r="AF2604" s="11">
        <f>CodePrefix&amp;$A2604&amp;IF($C2604="","","."&amp;$C2604&amp;"."&amp;$B2604)&amp;INDEX(VarEnd,MATCH($A2604,VarKey,0))&amp;AF$5</f>
        <v/>
      </c>
      <c r="AG2604" s="39">
        <f>INDEX(Inputs!$X$5:$X$132,MATCH($B2604&amp;"|"&amp;$C2604,Inputs!$A$5:$A$132,0))</f>
        <v/>
      </c>
      <c r="AH2604" s="40">
        <f>AG2604*$G2604*(1+AH$7)^$D2604*(AH2586/AG2586)^$E2604*((AH2586+AH2595)/(AG2586+AG2595))^$F2604</f>
        <v/>
      </c>
      <c r="AI2604" s="40">
        <f>AH2604*$G2604*(1+AI$7)^$D2604*(AI2586/AH2586)^$E2604*((AI2586+AI2595)/(AH2586+AH2595))^$F2604</f>
        <v/>
      </c>
      <c r="AJ2604" s="40">
        <f>AI2604*$G2604*(1+AJ$7)^$D2604*(AJ2586/AI2586)^$E2604*((AJ2586+AJ2595)/(AI2586+AI2595))^$F2604</f>
        <v/>
      </c>
      <c r="AK2604" s="40">
        <f>AJ2604*$G2604*(1+AK$7)^$D2604*(AK2586/AJ2586)^$E2604*((AK2586+AK2595)/(AJ2586+AJ2595))^$F2604</f>
        <v/>
      </c>
      <c r="AL2604" s="40">
        <f>AK2604*$G2604*(1+AL$7)^$D2604*(AL2586/AK2586)^$E2604*((AL2586+AL2595)/(AK2586+AK2595))^$F2604</f>
        <v/>
      </c>
      <c r="AM2604" s="40">
        <f>AL2604*$G2604*(1+AM$7)^$D2604*(AM2586/AL2586)^$E2604*((AM2586+AM2595)/(AL2586+AL2595))^$F2604</f>
        <v/>
      </c>
      <c r="AN2604" s="40">
        <f>AM2604*$G2604*(1+AN$7)^$D2604*(AN2586/AM2586)^$E2604*((AN2586+AN2595)/(AM2586+AM2595))^$F2604</f>
        <v/>
      </c>
      <c r="AO2604" s="40">
        <f>AN2604*$G2604*(1+AO$7)^$D2604*(AO2586/AN2586)^$E2604*((AO2586+AO2595)/(AN2586+AN2595))^$F2604</f>
        <v/>
      </c>
      <c r="AP2604" s="40">
        <f>AO2604*$G2604*(1+AP$7)^$D2604*(AP2586/AO2586)^$E2604*((AP2586+AP2595)/(AO2586+AO2595))^$F2604</f>
        <v/>
      </c>
      <c r="AQ2604" s="40">
        <f>AP2604*$G2604*(1+AQ$7)^$D2604*(AQ2586/AP2586)^$E2604*((AQ2586+AQ2595)/(AP2586+AP2595))^$F2604</f>
        <v/>
      </c>
      <c r="AR2604" s="40">
        <f>AQ2604*$G2604*(1+AR$7)^$D2604*(AR2586/AQ2586)^$E2604*((AR2586+AR2595)/(AQ2586+AQ2595))^$F2604</f>
        <v/>
      </c>
      <c r="AS2604" s="40">
        <f>AR2604*$G2604*(1+AS$7)^$D2604*(AS2586/AR2586)^$E2604*((AS2586+AS2595)/(AR2586+AR2595))^$F2604</f>
        <v/>
      </c>
      <c r="AT2604" s="40">
        <f>AS2604*$G2604*(1+AT$7)^$D2604*(AT2586/AS2586)^$E2604*((AT2586+AT2595)/(AS2586+AS2595))^$F2604</f>
        <v/>
      </c>
      <c r="AU2604" s="40">
        <f>AT2604*$G2604*(1+AU$7)^$D2604*(AU2586/AT2586)^$E2604*((AU2586+AU2595)/(AT2586+AT2595))^$F2604</f>
        <v/>
      </c>
      <c r="AV2604" s="40">
        <f>AU2604*$G2604*(1+AV$7)^$D2604*(AV2586/AU2586)^$E2604*((AV2586+AV2595)/(AU2586+AU2595))^$F2604</f>
        <v/>
      </c>
      <c r="AW2604" s="40">
        <f>AV2604*$G2604*(1+AW$7)^$D2604*(AW2586/AV2586)^$E2604*((AW2586+AW2595)/(AV2586+AV2595))^$F2604</f>
        <v/>
      </c>
      <c r="AX2604" s="40">
        <f>AW2604*$G2604*(1+AX$7)^$D2604*(AX2586/AW2586)^$E2604*((AX2586+AX2595)/(AW2586+AW2595))^$F2604</f>
        <v/>
      </c>
      <c r="AY2604" s="40">
        <f>AX2604*$G2604*(1+AY$7)^$D2604*(AY2586/AX2586)^$E2604*((AY2586+AY2595)/(AX2586+AX2595))^$F2604</f>
        <v/>
      </c>
    </row>
    <row r="2605" hidden="1" outlineLevel="2">
      <c r="A2605" s="14" t="inlineStr">
        <is>
          <t>ener</t>
        </is>
      </c>
      <c r="B2605" s="14" t="inlineStr">
        <is>
          <t>lpg</t>
        </is>
      </c>
      <c r="C2605" s="14" t="inlineStr">
        <is>
          <t>omn</t>
        </is>
      </c>
      <c r="D2605" s="32">
        <f>INDEX(Inputs!$O$5:$O$132,MATCH($B2605&amp;"|"&amp;$C2605,Inputs!$A$5:$A$132,0))</f>
        <v/>
      </c>
      <c r="E2605" s="32">
        <f>INDEX(Inputs!$P$5:$P$132,MATCH($B2605&amp;"|"&amp;$C2605,Inputs!$A$5:$A$132,0))</f>
        <v/>
      </c>
      <c r="F2605" s="32">
        <f>INDEX(Inputs!$T$5:$T$132,MATCH($B2605&amp;"|"&amp;$C2605,Inputs!$A$5:$A$132,0))</f>
        <v/>
      </c>
      <c r="G2605" s="32">
        <f>INDEX(Inputs!$S$5:$S$132,MATCH($B2605&amp;"|"&amp;$C2605,Inputs!$A$5:$A$132,0))</f>
        <v/>
      </c>
      <c r="H2605" s="14">
        <f>INDEX(VarLab,MATCH($A2605,VarKey,0))&amp;INDEX(MemLab,MATCH($C2605&amp;"|"&amp;$B2605,MemKey,0))</f>
        <v/>
      </c>
      <c r="I2605" s="14">
        <f>INDEX(VarUnit,MATCH($A2605,VarKey,0))</f>
        <v/>
      </c>
      <c r="J2605" s="14">
        <f>INDEX(VarSrc,MATCH($A2605,VarKey,0))</f>
        <v/>
      </c>
      <c r="K2605" s="11">
        <f>CodePrefix&amp;$A2605&amp;IF($C2605="","","."&amp;$C2605&amp;"."&amp;$B2605)&amp;INDEX(VarEnd,MATCH($A2605,VarKey,0))&amp;K$5</f>
        <v/>
      </c>
      <c r="L2605" s="39">
        <f>INDEX(Inputs!$X$5:$X$132,MATCH($B2605&amp;"|"&amp;$C2605,Inputs!$A$5:$A$132,0))</f>
        <v/>
      </c>
      <c r="M2605" s="40">
        <f>L2605*$G2605*(1+M$7)^$D2605*(M2587/L2587)^$E2605*((M2587+M2596)/(L2587+L2596))^$F2605</f>
        <v/>
      </c>
      <c r="N2605" s="40">
        <f>M2605*$G2605*(1+N$7)^$D2605*(N2587/M2587)^$E2605*((N2587+N2596)/(M2587+M2596))^$F2605</f>
        <v/>
      </c>
      <c r="O2605" s="40">
        <f>N2605*$G2605*(1+O$7)^$D2605*(O2587/N2587)^$E2605*((O2587+O2596)/(N2587+N2596))^$F2605</f>
        <v/>
      </c>
      <c r="P2605" s="40">
        <f>O2605*$G2605*(1+P$7)^$D2605*(P2587/O2587)^$E2605*((P2587+P2596)/(O2587+O2596))^$F2605</f>
        <v/>
      </c>
      <c r="Q2605" s="40">
        <f>P2605*$G2605*(1+Q$7)^$D2605*(Q2587/P2587)^$E2605*((Q2587+Q2596)/(P2587+P2596))^$F2605</f>
        <v/>
      </c>
      <c r="R2605" s="40">
        <f>Q2605*$G2605*(1+R$7)^$D2605*(R2587/Q2587)^$E2605*((R2587+R2596)/(Q2587+Q2596))^$F2605</f>
        <v/>
      </c>
      <c r="S2605" s="40">
        <f>R2605*$G2605*(1+S$7)^$D2605*(S2587/R2587)^$E2605*((S2587+S2596)/(R2587+R2596))^$F2605</f>
        <v/>
      </c>
      <c r="T2605" s="40">
        <f>S2605*$G2605*(1+T$7)^$D2605*(T2587/S2587)^$E2605*((T2587+T2596)/(S2587+S2596))^$F2605</f>
        <v/>
      </c>
      <c r="U2605" s="40">
        <f>T2605*$G2605*(1+U$7)^$D2605*(U2587/T2587)^$E2605*((U2587+U2596)/(T2587+T2596))^$F2605</f>
        <v/>
      </c>
      <c r="V2605" s="40">
        <f>U2605*$G2605*(1+V$7)^$D2605*(V2587/U2587)^$E2605*((V2587+V2596)/(U2587+U2596))^$F2605</f>
        <v/>
      </c>
      <c r="W2605" s="40">
        <f>V2605*$G2605*(1+W$7)^$D2605*(W2587/V2587)^$E2605*((W2587+W2596)/(V2587+V2596))^$F2605</f>
        <v/>
      </c>
      <c r="X2605" s="40">
        <f>W2605*$G2605*(1+X$7)^$D2605*(X2587/W2587)^$E2605*((X2587+X2596)/(W2587+W2596))^$F2605</f>
        <v/>
      </c>
      <c r="Y2605" s="40">
        <f>X2605*$G2605*(1+Y$7)^$D2605*(Y2587/X2587)^$E2605*((Y2587+Y2596)/(X2587+X2596))^$F2605</f>
        <v/>
      </c>
      <c r="Z2605" s="40">
        <f>Y2605*$G2605*(1+Z$7)^$D2605*(Z2587/Y2587)^$E2605*((Z2587+Z2596)/(Y2587+Y2596))^$F2605</f>
        <v/>
      </c>
      <c r="AA2605" s="40">
        <f>Z2605*$G2605*(1+AA$7)^$D2605*(AA2587/Z2587)^$E2605*((AA2587+AA2596)/(Z2587+Z2596))^$F2605</f>
        <v/>
      </c>
      <c r="AB2605" s="40">
        <f>AA2605*$G2605*(1+AB$7)^$D2605*(AB2587/AA2587)^$E2605*((AB2587+AB2596)/(AA2587+AA2596))^$F2605</f>
        <v/>
      </c>
      <c r="AC2605" s="40">
        <f>AB2605*$G2605*(1+AC$7)^$D2605*(AC2587/AB2587)^$E2605*((AC2587+AC2596)/(AB2587+AB2596))^$F2605</f>
        <v/>
      </c>
      <c r="AD2605" s="40">
        <f>AC2605*$G2605*(1+AD$7)^$D2605*(AD2587/AC2587)^$E2605*((AD2587+AD2596)/(AC2587+AC2596))^$F2605</f>
        <v/>
      </c>
      <c r="AF2605" s="11">
        <f>CodePrefix&amp;$A2605&amp;IF($C2605="","","."&amp;$C2605&amp;"."&amp;$B2605)&amp;INDEX(VarEnd,MATCH($A2605,VarKey,0))&amp;AF$5</f>
        <v/>
      </c>
      <c r="AG2605" s="39">
        <f>INDEX(Inputs!$X$5:$X$132,MATCH($B2605&amp;"|"&amp;$C2605,Inputs!$A$5:$A$132,0))</f>
        <v/>
      </c>
      <c r="AH2605" s="40">
        <f>AG2605*$G2605*(1+AH$7)^$D2605*(AH2587/AG2587)^$E2605*((AH2587+AH2596)/(AG2587+AG2596))^$F2605</f>
        <v/>
      </c>
      <c r="AI2605" s="40">
        <f>AH2605*$G2605*(1+AI$7)^$D2605*(AI2587/AH2587)^$E2605*((AI2587+AI2596)/(AH2587+AH2596))^$F2605</f>
        <v/>
      </c>
      <c r="AJ2605" s="40">
        <f>AI2605*$G2605*(1+AJ$7)^$D2605*(AJ2587/AI2587)^$E2605*((AJ2587+AJ2596)/(AI2587+AI2596))^$F2605</f>
        <v/>
      </c>
      <c r="AK2605" s="40">
        <f>AJ2605*$G2605*(1+AK$7)^$D2605*(AK2587/AJ2587)^$E2605*((AK2587+AK2596)/(AJ2587+AJ2596))^$F2605</f>
        <v/>
      </c>
      <c r="AL2605" s="40">
        <f>AK2605*$G2605*(1+AL$7)^$D2605*(AL2587/AK2587)^$E2605*((AL2587+AL2596)/(AK2587+AK2596))^$F2605</f>
        <v/>
      </c>
      <c r="AM2605" s="40">
        <f>AL2605*$G2605*(1+AM$7)^$D2605*(AM2587/AL2587)^$E2605*((AM2587+AM2596)/(AL2587+AL2596))^$F2605</f>
        <v/>
      </c>
      <c r="AN2605" s="40">
        <f>AM2605*$G2605*(1+AN$7)^$D2605*(AN2587/AM2587)^$E2605*((AN2587+AN2596)/(AM2587+AM2596))^$F2605</f>
        <v/>
      </c>
      <c r="AO2605" s="40">
        <f>AN2605*$G2605*(1+AO$7)^$D2605*(AO2587/AN2587)^$E2605*((AO2587+AO2596)/(AN2587+AN2596))^$F2605</f>
        <v/>
      </c>
      <c r="AP2605" s="40">
        <f>AO2605*$G2605*(1+AP$7)^$D2605*(AP2587/AO2587)^$E2605*((AP2587+AP2596)/(AO2587+AO2596))^$F2605</f>
        <v/>
      </c>
      <c r="AQ2605" s="40">
        <f>AP2605*$G2605*(1+AQ$7)^$D2605*(AQ2587/AP2587)^$E2605*((AQ2587+AQ2596)/(AP2587+AP2596))^$F2605</f>
        <v/>
      </c>
      <c r="AR2605" s="40">
        <f>AQ2605*$G2605*(1+AR$7)^$D2605*(AR2587/AQ2587)^$E2605*((AR2587+AR2596)/(AQ2587+AQ2596))^$F2605</f>
        <v/>
      </c>
      <c r="AS2605" s="40">
        <f>AR2605*$G2605*(1+AS$7)^$D2605*(AS2587/AR2587)^$E2605*((AS2587+AS2596)/(AR2587+AR2596))^$F2605</f>
        <v/>
      </c>
      <c r="AT2605" s="40">
        <f>AS2605*$G2605*(1+AT$7)^$D2605*(AT2587/AS2587)^$E2605*((AT2587+AT2596)/(AS2587+AS2596))^$F2605</f>
        <v/>
      </c>
      <c r="AU2605" s="40">
        <f>AT2605*$G2605*(1+AU$7)^$D2605*(AU2587/AT2587)^$E2605*((AU2587+AU2596)/(AT2587+AT2596))^$F2605</f>
        <v/>
      </c>
      <c r="AV2605" s="40">
        <f>AU2605*$G2605*(1+AV$7)^$D2605*(AV2587/AU2587)^$E2605*((AV2587+AV2596)/(AU2587+AU2596))^$F2605</f>
        <v/>
      </c>
      <c r="AW2605" s="40">
        <f>AV2605*$G2605*(1+AW$7)^$D2605*(AW2587/AV2587)^$E2605*((AW2587+AW2596)/(AV2587+AV2596))^$F2605</f>
        <v/>
      </c>
      <c r="AX2605" s="40">
        <f>AW2605*$G2605*(1+AX$7)^$D2605*(AX2587/AW2587)^$E2605*((AX2587+AX2596)/(AW2587+AW2596))^$F2605</f>
        <v/>
      </c>
      <c r="AY2605" s="40">
        <f>AX2605*$G2605*(1+AY$7)^$D2605*(AY2587/AX2587)^$E2605*((AY2587+AY2596)/(AX2587+AX2596))^$F2605</f>
        <v/>
      </c>
    </row>
    <row r="2606" hidden="1" outlineLevel="2">
      <c r="A2606" s="14" t="inlineStr">
        <is>
          <t>ener</t>
        </is>
      </c>
      <c r="B2606" s="14" t="inlineStr">
        <is>
          <t>ker</t>
        </is>
      </c>
      <c r="C2606" s="14" t="inlineStr">
        <is>
          <t>omn</t>
        </is>
      </c>
      <c r="D2606" s="32">
        <f>INDEX(Inputs!$O$5:$O$132,MATCH($B2606&amp;"|"&amp;$C2606,Inputs!$A$5:$A$132,0))</f>
        <v/>
      </c>
      <c r="E2606" s="32">
        <f>INDEX(Inputs!$P$5:$P$132,MATCH($B2606&amp;"|"&amp;$C2606,Inputs!$A$5:$A$132,0))</f>
        <v/>
      </c>
      <c r="F2606" s="32">
        <f>INDEX(Inputs!$T$5:$T$132,MATCH($B2606&amp;"|"&amp;$C2606,Inputs!$A$5:$A$132,0))</f>
        <v/>
      </c>
      <c r="G2606" s="32">
        <f>INDEX(Inputs!$S$5:$S$132,MATCH($B2606&amp;"|"&amp;$C2606,Inputs!$A$5:$A$132,0))</f>
        <v/>
      </c>
      <c r="H2606" s="14">
        <f>INDEX(VarLab,MATCH($A2606,VarKey,0))&amp;INDEX(MemLab,MATCH($C2606&amp;"|"&amp;$B2606,MemKey,0))</f>
        <v/>
      </c>
      <c r="I2606" s="14">
        <f>INDEX(VarUnit,MATCH($A2606,VarKey,0))</f>
        <v/>
      </c>
      <c r="J2606" s="14">
        <f>INDEX(VarSrc,MATCH($A2606,VarKey,0))</f>
        <v/>
      </c>
      <c r="K2606" s="11">
        <f>CodePrefix&amp;$A2606&amp;IF($C2606="","","."&amp;$C2606&amp;"."&amp;$B2606)&amp;INDEX(VarEnd,MATCH($A2606,VarKey,0))&amp;K$5</f>
        <v/>
      </c>
      <c r="L2606" s="39">
        <f>INDEX(Inputs!$X$5:$X$132,MATCH($B2606&amp;"|"&amp;$C2606,Inputs!$A$5:$A$132,0))</f>
        <v/>
      </c>
      <c r="M2606" s="40">
        <f>L2606*$G2606*(1+M$7)^$D2606*(M2588/L2588)^$E2606*((M2588+M2597)/(L2588+L2597))^$F2606</f>
        <v/>
      </c>
      <c r="N2606" s="40">
        <f>M2606*$G2606*(1+N$7)^$D2606*(N2588/M2588)^$E2606*((N2588+N2597)/(M2588+M2597))^$F2606</f>
        <v/>
      </c>
      <c r="O2606" s="40">
        <f>N2606*$G2606*(1+O$7)^$D2606*(O2588/N2588)^$E2606*((O2588+O2597)/(N2588+N2597))^$F2606</f>
        <v/>
      </c>
      <c r="P2606" s="40">
        <f>O2606*$G2606*(1+P$7)^$D2606*(P2588/O2588)^$E2606*((P2588+P2597)/(O2588+O2597))^$F2606</f>
        <v/>
      </c>
      <c r="Q2606" s="40">
        <f>P2606*$G2606*(1+Q$7)^$D2606*(Q2588/P2588)^$E2606*((Q2588+Q2597)/(P2588+P2597))^$F2606</f>
        <v/>
      </c>
      <c r="R2606" s="40">
        <f>Q2606*$G2606*(1+R$7)^$D2606*(R2588/Q2588)^$E2606*((R2588+R2597)/(Q2588+Q2597))^$F2606</f>
        <v/>
      </c>
      <c r="S2606" s="40">
        <f>R2606*$G2606*(1+S$7)^$D2606*(S2588/R2588)^$E2606*((S2588+S2597)/(R2588+R2597))^$F2606</f>
        <v/>
      </c>
      <c r="T2606" s="40">
        <f>S2606*$G2606*(1+T$7)^$D2606*(T2588/S2588)^$E2606*((T2588+T2597)/(S2588+S2597))^$F2606</f>
        <v/>
      </c>
      <c r="U2606" s="40">
        <f>T2606*$G2606*(1+U$7)^$D2606*(U2588/T2588)^$E2606*((U2588+U2597)/(T2588+T2597))^$F2606</f>
        <v/>
      </c>
      <c r="V2606" s="40">
        <f>U2606*$G2606*(1+V$7)^$D2606*(V2588/U2588)^$E2606*((V2588+V2597)/(U2588+U2597))^$F2606</f>
        <v/>
      </c>
      <c r="W2606" s="40">
        <f>V2606*$G2606*(1+W$7)^$D2606*(W2588/V2588)^$E2606*((W2588+W2597)/(V2588+V2597))^$F2606</f>
        <v/>
      </c>
      <c r="X2606" s="40">
        <f>W2606*$G2606*(1+X$7)^$D2606*(X2588/W2588)^$E2606*((X2588+X2597)/(W2588+W2597))^$F2606</f>
        <v/>
      </c>
      <c r="Y2606" s="40">
        <f>X2606*$G2606*(1+Y$7)^$D2606*(Y2588/X2588)^$E2606*((Y2588+Y2597)/(X2588+X2597))^$F2606</f>
        <v/>
      </c>
      <c r="Z2606" s="40">
        <f>Y2606*$G2606*(1+Z$7)^$D2606*(Z2588/Y2588)^$E2606*((Z2588+Z2597)/(Y2588+Y2597))^$F2606</f>
        <v/>
      </c>
      <c r="AA2606" s="40">
        <f>Z2606*$G2606*(1+AA$7)^$D2606*(AA2588/Z2588)^$E2606*((AA2588+AA2597)/(Z2588+Z2597))^$F2606</f>
        <v/>
      </c>
      <c r="AB2606" s="40">
        <f>AA2606*$G2606*(1+AB$7)^$D2606*(AB2588/AA2588)^$E2606*((AB2588+AB2597)/(AA2588+AA2597))^$F2606</f>
        <v/>
      </c>
      <c r="AC2606" s="40">
        <f>AB2606*$G2606*(1+AC$7)^$D2606*(AC2588/AB2588)^$E2606*((AC2588+AC2597)/(AB2588+AB2597))^$F2606</f>
        <v/>
      </c>
      <c r="AD2606" s="40">
        <f>AC2606*$G2606*(1+AD$7)^$D2606*(AD2588/AC2588)^$E2606*((AD2588+AD2597)/(AC2588+AC2597))^$F2606</f>
        <v/>
      </c>
      <c r="AF2606" s="11">
        <f>CodePrefix&amp;$A2606&amp;IF($C2606="","","."&amp;$C2606&amp;"."&amp;$B2606)&amp;INDEX(VarEnd,MATCH($A2606,VarKey,0))&amp;AF$5</f>
        <v/>
      </c>
      <c r="AG2606" s="39">
        <f>INDEX(Inputs!$X$5:$X$132,MATCH($B2606&amp;"|"&amp;$C2606,Inputs!$A$5:$A$132,0))</f>
        <v/>
      </c>
      <c r="AH2606" s="40">
        <f>AG2606*$G2606*(1+AH$7)^$D2606*(AH2588/AG2588)^$E2606*((AH2588+AH2597)/(AG2588+AG2597))^$F2606</f>
        <v/>
      </c>
      <c r="AI2606" s="40">
        <f>AH2606*$G2606*(1+AI$7)^$D2606*(AI2588/AH2588)^$E2606*((AI2588+AI2597)/(AH2588+AH2597))^$F2606</f>
        <v/>
      </c>
      <c r="AJ2606" s="40">
        <f>AI2606*$G2606*(1+AJ$7)^$D2606*(AJ2588/AI2588)^$E2606*((AJ2588+AJ2597)/(AI2588+AI2597))^$F2606</f>
        <v/>
      </c>
      <c r="AK2606" s="40">
        <f>AJ2606*$G2606*(1+AK$7)^$D2606*(AK2588/AJ2588)^$E2606*((AK2588+AK2597)/(AJ2588+AJ2597))^$F2606</f>
        <v/>
      </c>
      <c r="AL2606" s="40">
        <f>AK2606*$G2606*(1+AL$7)^$D2606*(AL2588/AK2588)^$E2606*((AL2588+AL2597)/(AK2588+AK2597))^$F2606</f>
        <v/>
      </c>
      <c r="AM2606" s="40">
        <f>AL2606*$G2606*(1+AM$7)^$D2606*(AM2588/AL2588)^$E2606*((AM2588+AM2597)/(AL2588+AL2597))^$F2606</f>
        <v/>
      </c>
      <c r="AN2606" s="40">
        <f>AM2606*$G2606*(1+AN$7)^$D2606*(AN2588/AM2588)^$E2606*((AN2588+AN2597)/(AM2588+AM2597))^$F2606</f>
        <v/>
      </c>
      <c r="AO2606" s="40">
        <f>AN2606*$G2606*(1+AO$7)^$D2606*(AO2588/AN2588)^$E2606*((AO2588+AO2597)/(AN2588+AN2597))^$F2606</f>
        <v/>
      </c>
      <c r="AP2606" s="40">
        <f>AO2606*$G2606*(1+AP$7)^$D2606*(AP2588/AO2588)^$E2606*((AP2588+AP2597)/(AO2588+AO2597))^$F2606</f>
        <v/>
      </c>
      <c r="AQ2606" s="40">
        <f>AP2606*$G2606*(1+AQ$7)^$D2606*(AQ2588/AP2588)^$E2606*((AQ2588+AQ2597)/(AP2588+AP2597))^$F2606</f>
        <v/>
      </c>
      <c r="AR2606" s="40">
        <f>AQ2606*$G2606*(1+AR$7)^$D2606*(AR2588/AQ2588)^$E2606*((AR2588+AR2597)/(AQ2588+AQ2597))^$F2606</f>
        <v/>
      </c>
      <c r="AS2606" s="40">
        <f>AR2606*$G2606*(1+AS$7)^$D2606*(AS2588/AR2588)^$E2606*((AS2588+AS2597)/(AR2588+AR2597))^$F2606</f>
        <v/>
      </c>
      <c r="AT2606" s="40">
        <f>AS2606*$G2606*(1+AT$7)^$D2606*(AT2588/AS2588)^$E2606*((AT2588+AT2597)/(AS2588+AS2597))^$F2606</f>
        <v/>
      </c>
      <c r="AU2606" s="40">
        <f>AT2606*$G2606*(1+AU$7)^$D2606*(AU2588/AT2588)^$E2606*((AU2588+AU2597)/(AT2588+AT2597))^$F2606</f>
        <v/>
      </c>
      <c r="AV2606" s="40">
        <f>AU2606*$G2606*(1+AV$7)^$D2606*(AV2588/AU2588)^$E2606*((AV2588+AV2597)/(AU2588+AU2597))^$F2606</f>
        <v/>
      </c>
      <c r="AW2606" s="40">
        <f>AV2606*$G2606*(1+AW$7)^$D2606*(AW2588/AV2588)^$E2606*((AW2588+AW2597)/(AV2588+AV2597))^$F2606</f>
        <v/>
      </c>
      <c r="AX2606" s="40">
        <f>AW2606*$G2606*(1+AX$7)^$D2606*(AX2588/AW2588)^$E2606*((AX2588+AX2597)/(AW2588+AW2597))^$F2606</f>
        <v/>
      </c>
      <c r="AY2606" s="40">
        <f>AX2606*$G2606*(1+AY$7)^$D2606*(AY2588/AX2588)^$E2606*((AY2588+AY2597)/(AX2588+AX2597))^$F2606</f>
        <v/>
      </c>
    </row>
    <row r="2607" hidden="1" outlineLevel="2">
      <c r="A2607" s="14" t="inlineStr">
        <is>
          <t>ener</t>
        </is>
      </c>
      <c r="B2607" s="14" t="inlineStr">
        <is>
          <t>oop</t>
        </is>
      </c>
      <c r="C2607" s="14" t="inlineStr">
        <is>
          <t>omn</t>
        </is>
      </c>
      <c r="D2607" s="32">
        <f>INDEX(Inputs!$O$5:$O$132,MATCH($B2607&amp;"|"&amp;$C2607,Inputs!$A$5:$A$132,0))</f>
        <v/>
      </c>
      <c r="E2607" s="32">
        <f>INDEX(Inputs!$P$5:$P$132,MATCH($B2607&amp;"|"&amp;$C2607,Inputs!$A$5:$A$132,0))</f>
        <v/>
      </c>
      <c r="F2607" s="32">
        <f>INDEX(Inputs!$T$5:$T$132,MATCH($B2607&amp;"|"&amp;$C2607,Inputs!$A$5:$A$132,0))</f>
        <v/>
      </c>
      <c r="G2607" s="32">
        <f>INDEX(Inputs!$S$5:$S$132,MATCH($B2607&amp;"|"&amp;$C2607,Inputs!$A$5:$A$132,0))</f>
        <v/>
      </c>
      <c r="H2607" s="14">
        <f>INDEX(VarLab,MATCH($A2607,VarKey,0))&amp;INDEX(MemLab,MATCH($C2607&amp;"|"&amp;$B2607,MemKey,0))</f>
        <v/>
      </c>
      <c r="I2607" s="14">
        <f>INDEX(VarUnit,MATCH($A2607,VarKey,0))</f>
        <v/>
      </c>
      <c r="J2607" s="14">
        <f>INDEX(VarSrc,MATCH($A2607,VarKey,0))</f>
        <v/>
      </c>
      <c r="K2607" s="11">
        <f>CodePrefix&amp;$A2607&amp;IF($C2607="","","."&amp;$C2607&amp;"."&amp;$B2607)&amp;INDEX(VarEnd,MATCH($A2607,VarKey,0))&amp;K$5</f>
        <v/>
      </c>
      <c r="L2607" s="39">
        <f>INDEX(Inputs!$X$5:$X$132,MATCH($B2607&amp;"|"&amp;$C2607,Inputs!$A$5:$A$132,0))</f>
        <v/>
      </c>
      <c r="M2607" s="40">
        <f>L2607*$G2607*(1+M$7)^$D2607*(M2589/L2589)^$E2607*((M2589+M2598)/(L2589+L2598))^$F2607</f>
        <v/>
      </c>
      <c r="N2607" s="40">
        <f>M2607*$G2607*(1+N$7)^$D2607*(N2589/M2589)^$E2607*((N2589+N2598)/(M2589+M2598))^$F2607</f>
        <v/>
      </c>
      <c r="O2607" s="40">
        <f>N2607*$G2607*(1+O$7)^$D2607*(O2589/N2589)^$E2607*((O2589+O2598)/(N2589+N2598))^$F2607</f>
        <v/>
      </c>
      <c r="P2607" s="40">
        <f>O2607*$G2607*(1+P$7)^$D2607*(P2589/O2589)^$E2607*((P2589+P2598)/(O2589+O2598))^$F2607</f>
        <v/>
      </c>
      <c r="Q2607" s="40">
        <f>P2607*$G2607*(1+Q$7)^$D2607*(Q2589/P2589)^$E2607*((Q2589+Q2598)/(P2589+P2598))^$F2607</f>
        <v/>
      </c>
      <c r="R2607" s="40">
        <f>Q2607*$G2607*(1+R$7)^$D2607*(R2589/Q2589)^$E2607*((R2589+R2598)/(Q2589+Q2598))^$F2607</f>
        <v/>
      </c>
      <c r="S2607" s="40">
        <f>R2607*$G2607*(1+S$7)^$D2607*(S2589/R2589)^$E2607*((S2589+S2598)/(R2589+R2598))^$F2607</f>
        <v/>
      </c>
      <c r="T2607" s="40">
        <f>S2607*$G2607*(1+T$7)^$D2607*(T2589/S2589)^$E2607*((T2589+T2598)/(S2589+S2598))^$F2607</f>
        <v/>
      </c>
      <c r="U2607" s="40">
        <f>T2607*$G2607*(1+U$7)^$D2607*(U2589/T2589)^$E2607*((U2589+U2598)/(T2589+T2598))^$F2607</f>
        <v/>
      </c>
      <c r="V2607" s="40">
        <f>U2607*$G2607*(1+V$7)^$D2607*(V2589/U2589)^$E2607*((V2589+V2598)/(U2589+U2598))^$F2607</f>
        <v/>
      </c>
      <c r="W2607" s="40">
        <f>V2607*$G2607*(1+W$7)^$D2607*(W2589/V2589)^$E2607*((W2589+W2598)/(V2589+V2598))^$F2607</f>
        <v/>
      </c>
      <c r="X2607" s="40">
        <f>W2607*$G2607*(1+X$7)^$D2607*(X2589/W2589)^$E2607*((X2589+X2598)/(W2589+W2598))^$F2607</f>
        <v/>
      </c>
      <c r="Y2607" s="40">
        <f>X2607*$G2607*(1+Y$7)^$D2607*(Y2589/X2589)^$E2607*((Y2589+Y2598)/(X2589+X2598))^$F2607</f>
        <v/>
      </c>
      <c r="Z2607" s="40">
        <f>Y2607*$G2607*(1+Z$7)^$D2607*(Z2589/Y2589)^$E2607*((Z2589+Z2598)/(Y2589+Y2598))^$F2607</f>
        <v/>
      </c>
      <c r="AA2607" s="40">
        <f>Z2607*$G2607*(1+AA$7)^$D2607*(AA2589/Z2589)^$E2607*((AA2589+AA2598)/(Z2589+Z2598))^$F2607</f>
        <v/>
      </c>
      <c r="AB2607" s="40">
        <f>AA2607*$G2607*(1+AB$7)^$D2607*(AB2589/AA2589)^$E2607*((AB2589+AB2598)/(AA2589+AA2598))^$F2607</f>
        <v/>
      </c>
      <c r="AC2607" s="40">
        <f>AB2607*$G2607*(1+AC$7)^$D2607*(AC2589/AB2589)^$E2607*((AC2589+AC2598)/(AB2589+AB2598))^$F2607</f>
        <v/>
      </c>
      <c r="AD2607" s="40">
        <f>AC2607*$G2607*(1+AD$7)^$D2607*(AD2589/AC2589)^$E2607*((AD2589+AD2598)/(AC2589+AC2598))^$F2607</f>
        <v/>
      </c>
      <c r="AF2607" s="11">
        <f>CodePrefix&amp;$A2607&amp;IF($C2607="","","."&amp;$C2607&amp;"."&amp;$B2607)&amp;INDEX(VarEnd,MATCH($A2607,VarKey,0))&amp;AF$5</f>
        <v/>
      </c>
      <c r="AG2607" s="39">
        <f>INDEX(Inputs!$X$5:$X$132,MATCH($B2607&amp;"|"&amp;$C2607,Inputs!$A$5:$A$132,0))</f>
        <v/>
      </c>
      <c r="AH2607" s="40">
        <f>AG2607*$G2607*(1+AH$7)^$D2607*(AH2589/AG2589)^$E2607*((AH2589+AH2598)/(AG2589+AG2598))^$F2607</f>
        <v/>
      </c>
      <c r="AI2607" s="40">
        <f>AH2607*$G2607*(1+AI$7)^$D2607*(AI2589/AH2589)^$E2607*((AI2589+AI2598)/(AH2589+AH2598))^$F2607</f>
        <v/>
      </c>
      <c r="AJ2607" s="40">
        <f>AI2607*$G2607*(1+AJ$7)^$D2607*(AJ2589/AI2589)^$E2607*((AJ2589+AJ2598)/(AI2589+AI2598))^$F2607</f>
        <v/>
      </c>
      <c r="AK2607" s="40">
        <f>AJ2607*$G2607*(1+AK$7)^$D2607*(AK2589/AJ2589)^$E2607*((AK2589+AK2598)/(AJ2589+AJ2598))^$F2607</f>
        <v/>
      </c>
      <c r="AL2607" s="40">
        <f>AK2607*$G2607*(1+AL$7)^$D2607*(AL2589/AK2589)^$E2607*((AL2589+AL2598)/(AK2589+AK2598))^$F2607</f>
        <v/>
      </c>
      <c r="AM2607" s="40">
        <f>AL2607*$G2607*(1+AM$7)^$D2607*(AM2589/AL2589)^$E2607*((AM2589+AM2598)/(AL2589+AL2598))^$F2607</f>
        <v/>
      </c>
      <c r="AN2607" s="40">
        <f>AM2607*$G2607*(1+AN$7)^$D2607*(AN2589/AM2589)^$E2607*((AN2589+AN2598)/(AM2589+AM2598))^$F2607</f>
        <v/>
      </c>
      <c r="AO2607" s="40">
        <f>AN2607*$G2607*(1+AO$7)^$D2607*(AO2589/AN2589)^$E2607*((AO2589+AO2598)/(AN2589+AN2598))^$F2607</f>
        <v/>
      </c>
      <c r="AP2607" s="40">
        <f>AO2607*$G2607*(1+AP$7)^$D2607*(AP2589/AO2589)^$E2607*((AP2589+AP2598)/(AO2589+AO2598))^$F2607</f>
        <v/>
      </c>
      <c r="AQ2607" s="40">
        <f>AP2607*$G2607*(1+AQ$7)^$D2607*(AQ2589/AP2589)^$E2607*((AQ2589+AQ2598)/(AP2589+AP2598))^$F2607</f>
        <v/>
      </c>
      <c r="AR2607" s="40">
        <f>AQ2607*$G2607*(1+AR$7)^$D2607*(AR2589/AQ2589)^$E2607*((AR2589+AR2598)/(AQ2589+AQ2598))^$F2607</f>
        <v/>
      </c>
      <c r="AS2607" s="40">
        <f>AR2607*$G2607*(1+AS$7)^$D2607*(AS2589/AR2589)^$E2607*((AS2589+AS2598)/(AR2589+AR2598))^$F2607</f>
        <v/>
      </c>
      <c r="AT2607" s="40">
        <f>AS2607*$G2607*(1+AT$7)^$D2607*(AT2589/AS2589)^$E2607*((AT2589+AT2598)/(AS2589+AS2598))^$F2607</f>
        <v/>
      </c>
      <c r="AU2607" s="40">
        <f>AT2607*$G2607*(1+AU$7)^$D2607*(AU2589/AT2589)^$E2607*((AU2589+AU2598)/(AT2589+AT2598))^$F2607</f>
        <v/>
      </c>
      <c r="AV2607" s="40">
        <f>AU2607*$G2607*(1+AV$7)^$D2607*(AV2589/AU2589)^$E2607*((AV2589+AV2598)/(AU2589+AU2598))^$F2607</f>
        <v/>
      </c>
      <c r="AW2607" s="40">
        <f>AV2607*$G2607*(1+AW$7)^$D2607*(AW2589/AV2589)^$E2607*((AW2589+AW2598)/(AV2589+AV2598))^$F2607</f>
        <v/>
      </c>
      <c r="AX2607" s="40">
        <f>AW2607*$G2607*(1+AX$7)^$D2607*(AX2589/AW2589)^$E2607*((AX2589+AX2598)/(AW2589+AW2598))^$F2607</f>
        <v/>
      </c>
      <c r="AY2607" s="40">
        <f>AX2607*$G2607*(1+AY$7)^$D2607*(AY2589/AX2589)^$E2607*((AY2589+AY2598)/(AX2589+AX2598))^$F2607</f>
        <v/>
      </c>
    </row>
    <row r="2608" hidden="1" outlineLevel="2">
      <c r="A2608" s="14" t="inlineStr">
        <is>
          <t>ener</t>
        </is>
      </c>
      <c r="B2608" s="14" t="inlineStr">
        <is>
          <t>bio</t>
        </is>
      </c>
      <c r="C2608" s="14" t="inlineStr">
        <is>
          <t>omn</t>
        </is>
      </c>
      <c r="D2608" s="32">
        <f>INDEX(Inputs!$O$5:$O$132,MATCH($B2608&amp;"|"&amp;$C2608,Inputs!$A$5:$A$132,0))</f>
        <v/>
      </c>
      <c r="E2608" s="32">
        <f>INDEX(Inputs!$P$5:$P$132,MATCH($B2608&amp;"|"&amp;$C2608,Inputs!$A$5:$A$132,0))</f>
        <v/>
      </c>
      <c r="F2608" s="32">
        <f>INDEX(Inputs!$T$5:$T$132,MATCH($B2608&amp;"|"&amp;$C2608,Inputs!$A$5:$A$132,0))</f>
        <v/>
      </c>
      <c r="G2608" s="32">
        <f>INDEX(Inputs!$S$5:$S$132,MATCH($B2608&amp;"|"&amp;$C2608,Inputs!$A$5:$A$132,0))</f>
        <v/>
      </c>
      <c r="H2608" s="14">
        <f>INDEX(VarLab,MATCH($A2608,VarKey,0))&amp;INDEX(MemLab,MATCH($C2608&amp;"|"&amp;$B2608,MemKey,0))</f>
        <v/>
      </c>
      <c r="I2608" s="14">
        <f>INDEX(VarUnit,MATCH($A2608,VarKey,0))</f>
        <v/>
      </c>
      <c r="J2608" s="14">
        <f>INDEX(VarSrc,MATCH($A2608,VarKey,0))</f>
        <v/>
      </c>
      <c r="K2608" s="11">
        <f>CodePrefix&amp;$A2608&amp;IF($C2608="","","."&amp;$C2608&amp;"."&amp;$B2608)&amp;INDEX(VarEnd,MATCH($A2608,VarKey,0))&amp;K$5</f>
        <v/>
      </c>
      <c r="L2608" s="39">
        <f>INDEX(Inputs!$X$5:$X$132,MATCH($B2608&amp;"|"&amp;$C2608,Inputs!$A$5:$A$132,0))</f>
        <v/>
      </c>
      <c r="M2608" s="40">
        <f>L2608*$G2608*(1+M$7)^$D2608*(M2590/L2590)^$E2608*((M2590+M2599)/(L2590+L2599))^$F2608</f>
        <v/>
      </c>
      <c r="N2608" s="40">
        <f>M2608*$G2608*(1+N$7)^$D2608*(N2590/M2590)^$E2608*((N2590+N2599)/(M2590+M2599))^$F2608</f>
        <v/>
      </c>
      <c r="O2608" s="40">
        <f>N2608*$G2608*(1+O$7)^$D2608*(O2590/N2590)^$E2608*((O2590+O2599)/(N2590+N2599))^$F2608</f>
        <v/>
      </c>
      <c r="P2608" s="40">
        <f>O2608*$G2608*(1+P$7)^$D2608*(P2590/O2590)^$E2608*((P2590+P2599)/(O2590+O2599))^$F2608</f>
        <v/>
      </c>
      <c r="Q2608" s="40">
        <f>P2608*$G2608*(1+Q$7)^$D2608*(Q2590/P2590)^$E2608*((Q2590+Q2599)/(P2590+P2599))^$F2608</f>
        <v/>
      </c>
      <c r="R2608" s="40">
        <f>Q2608*$G2608*(1+R$7)^$D2608*(R2590/Q2590)^$E2608*((R2590+R2599)/(Q2590+Q2599))^$F2608</f>
        <v/>
      </c>
      <c r="S2608" s="40">
        <f>R2608*$G2608*(1+S$7)^$D2608*(S2590/R2590)^$E2608*((S2590+S2599)/(R2590+R2599))^$F2608</f>
        <v/>
      </c>
      <c r="T2608" s="40">
        <f>S2608*$G2608*(1+T$7)^$D2608*(T2590/S2590)^$E2608*((T2590+T2599)/(S2590+S2599))^$F2608</f>
        <v/>
      </c>
      <c r="U2608" s="40">
        <f>T2608*$G2608*(1+U$7)^$D2608*(U2590/T2590)^$E2608*((U2590+U2599)/(T2590+T2599))^$F2608</f>
        <v/>
      </c>
      <c r="V2608" s="40">
        <f>U2608*$G2608*(1+V$7)^$D2608*(V2590/U2590)^$E2608*((V2590+V2599)/(U2590+U2599))^$F2608</f>
        <v/>
      </c>
      <c r="W2608" s="40">
        <f>V2608*$G2608*(1+W$7)^$D2608*(W2590/V2590)^$E2608*((W2590+W2599)/(V2590+V2599))^$F2608</f>
        <v/>
      </c>
      <c r="X2608" s="40">
        <f>W2608*$G2608*(1+X$7)^$D2608*(X2590/W2590)^$E2608*((X2590+X2599)/(W2590+W2599))^$F2608</f>
        <v/>
      </c>
      <c r="Y2608" s="40">
        <f>X2608*$G2608*(1+Y$7)^$D2608*(Y2590/X2590)^$E2608*((Y2590+Y2599)/(X2590+X2599))^$F2608</f>
        <v/>
      </c>
      <c r="Z2608" s="40">
        <f>Y2608*$G2608*(1+Z$7)^$D2608*(Z2590/Y2590)^$E2608*((Z2590+Z2599)/(Y2590+Y2599))^$F2608</f>
        <v/>
      </c>
      <c r="AA2608" s="40">
        <f>Z2608*$G2608*(1+AA$7)^$D2608*(AA2590/Z2590)^$E2608*((AA2590+AA2599)/(Z2590+Z2599))^$F2608</f>
        <v/>
      </c>
      <c r="AB2608" s="40">
        <f>AA2608*$G2608*(1+AB$7)^$D2608*(AB2590/AA2590)^$E2608*((AB2590+AB2599)/(AA2590+AA2599))^$F2608</f>
        <v/>
      </c>
      <c r="AC2608" s="40">
        <f>AB2608*$G2608*(1+AC$7)^$D2608*(AC2590/AB2590)^$E2608*((AC2590+AC2599)/(AB2590+AB2599))^$F2608</f>
        <v/>
      </c>
      <c r="AD2608" s="40">
        <f>AC2608*$G2608*(1+AD$7)^$D2608*(AD2590/AC2590)^$E2608*((AD2590+AD2599)/(AC2590+AC2599))^$F2608</f>
        <v/>
      </c>
      <c r="AF2608" s="11">
        <f>CodePrefix&amp;$A2608&amp;IF($C2608="","","."&amp;$C2608&amp;"."&amp;$B2608)&amp;INDEX(VarEnd,MATCH($A2608,VarKey,0))&amp;AF$5</f>
        <v/>
      </c>
      <c r="AG2608" s="39">
        <f>INDEX(Inputs!$X$5:$X$132,MATCH($B2608&amp;"|"&amp;$C2608,Inputs!$A$5:$A$132,0))</f>
        <v/>
      </c>
      <c r="AH2608" s="40">
        <f>AG2608*$G2608*(1+AH$7)^$D2608*(AH2590/AG2590)^$E2608*((AH2590+AH2599)/(AG2590+AG2599))^$F2608</f>
        <v/>
      </c>
      <c r="AI2608" s="40">
        <f>AH2608*$G2608*(1+AI$7)^$D2608*(AI2590/AH2590)^$E2608*((AI2590+AI2599)/(AH2590+AH2599))^$F2608</f>
        <v/>
      </c>
      <c r="AJ2608" s="40">
        <f>AI2608*$G2608*(1+AJ$7)^$D2608*(AJ2590/AI2590)^$E2608*((AJ2590+AJ2599)/(AI2590+AI2599))^$F2608</f>
        <v/>
      </c>
      <c r="AK2608" s="40">
        <f>AJ2608*$G2608*(1+AK$7)^$D2608*(AK2590/AJ2590)^$E2608*((AK2590+AK2599)/(AJ2590+AJ2599))^$F2608</f>
        <v/>
      </c>
      <c r="AL2608" s="40">
        <f>AK2608*$G2608*(1+AL$7)^$D2608*(AL2590/AK2590)^$E2608*((AL2590+AL2599)/(AK2590+AK2599))^$F2608</f>
        <v/>
      </c>
      <c r="AM2608" s="40">
        <f>AL2608*$G2608*(1+AM$7)^$D2608*(AM2590/AL2590)^$E2608*((AM2590+AM2599)/(AL2590+AL2599))^$F2608</f>
        <v/>
      </c>
      <c r="AN2608" s="40">
        <f>AM2608*$G2608*(1+AN$7)^$D2608*(AN2590/AM2590)^$E2608*((AN2590+AN2599)/(AM2590+AM2599))^$F2608</f>
        <v/>
      </c>
      <c r="AO2608" s="40">
        <f>AN2608*$G2608*(1+AO$7)^$D2608*(AO2590/AN2590)^$E2608*((AO2590+AO2599)/(AN2590+AN2599))^$F2608</f>
        <v/>
      </c>
      <c r="AP2608" s="40">
        <f>AO2608*$G2608*(1+AP$7)^$D2608*(AP2590/AO2590)^$E2608*((AP2590+AP2599)/(AO2590+AO2599))^$F2608</f>
        <v/>
      </c>
      <c r="AQ2608" s="40">
        <f>AP2608*$G2608*(1+AQ$7)^$D2608*(AQ2590/AP2590)^$E2608*((AQ2590+AQ2599)/(AP2590+AP2599))^$F2608</f>
        <v/>
      </c>
      <c r="AR2608" s="40">
        <f>AQ2608*$G2608*(1+AR$7)^$D2608*(AR2590/AQ2590)^$E2608*((AR2590+AR2599)/(AQ2590+AQ2599))^$F2608</f>
        <v/>
      </c>
      <c r="AS2608" s="40">
        <f>AR2608*$G2608*(1+AS$7)^$D2608*(AS2590/AR2590)^$E2608*((AS2590+AS2599)/(AR2590+AR2599))^$F2608</f>
        <v/>
      </c>
      <c r="AT2608" s="40">
        <f>AS2608*$G2608*(1+AT$7)^$D2608*(AT2590/AS2590)^$E2608*((AT2590+AT2599)/(AS2590+AS2599))^$F2608</f>
        <v/>
      </c>
      <c r="AU2608" s="40">
        <f>AT2608*$G2608*(1+AU$7)^$D2608*(AU2590/AT2590)^$E2608*((AU2590+AU2599)/(AT2590+AT2599))^$F2608</f>
        <v/>
      </c>
      <c r="AV2608" s="40">
        <f>AU2608*$G2608*(1+AV$7)^$D2608*(AV2590/AU2590)^$E2608*((AV2590+AV2599)/(AU2590+AU2599))^$F2608</f>
        <v/>
      </c>
      <c r="AW2608" s="40">
        <f>AV2608*$G2608*(1+AW$7)^$D2608*(AW2590/AV2590)^$E2608*((AW2590+AW2599)/(AV2590+AV2599))^$F2608</f>
        <v/>
      </c>
      <c r="AX2608" s="40">
        <f>AW2608*$G2608*(1+AX$7)^$D2608*(AX2590/AW2590)^$E2608*((AX2590+AX2599)/(AW2590+AW2599))^$F2608</f>
        <v/>
      </c>
      <c r="AY2608" s="40">
        <f>AX2608*$G2608*(1+AY$7)^$D2608*(AY2590/AX2590)^$E2608*((AY2590+AY2599)/(AX2590+AX2599))^$F2608</f>
        <v/>
      </c>
    </row>
    <row r="2609" hidden="1" outlineLevel="2"/>
    <row r="2610" hidden="1" outlineLevel="2">
      <c r="A2610" s="14" t="inlineStr">
        <is>
          <t>co2</t>
        </is>
      </c>
      <c r="B2610" s="14" t="inlineStr">
        <is>
          <t>coa</t>
        </is>
      </c>
      <c r="C2610" s="14" t="inlineStr">
        <is>
          <t>omn</t>
        </is>
      </c>
      <c r="D2610" s="32">
        <f>INDEX(Inputs!$W$5:$W$132,MATCH($B2610&amp;"|"&amp;$C2610,Inputs!$A$5:$A$132,0))</f>
        <v/>
      </c>
      <c r="E2610" s="36" t="n"/>
      <c r="F2610" s="36" t="n"/>
      <c r="G2610" s="36" t="n"/>
      <c r="H2610" s="14">
        <f>INDEX(VarLab,MATCH($A2610,VarKey,0))&amp;INDEX(MemLab,MATCH($C2610&amp;"|"&amp;$B2610,MemKey,0))</f>
        <v/>
      </c>
      <c r="I2610" s="14">
        <f>INDEX(VarUnit,MATCH($A2610,VarKey,0))</f>
        <v/>
      </c>
      <c r="J2610" s="14">
        <f>INDEX(VarSrc,MATCH($A2610,VarKey,0))</f>
        <v/>
      </c>
      <c r="K2610" s="11">
        <f>CodePrefix&amp;$A2610&amp;IF($C2610="","","."&amp;$C2610&amp;"."&amp;$B2610)&amp;INDEX(VarEnd,MATCH($A2610,VarKey,0))&amp;K$5</f>
        <v/>
      </c>
      <c r="L2610" s="15">
        <f>L2601*Settings!$C$13*$D2610</f>
        <v/>
      </c>
      <c r="M2610" s="16">
        <f>M2601*Settings!$C$13*$D2610</f>
        <v/>
      </c>
      <c r="N2610" s="16">
        <f>N2601*Settings!$C$13*$D2610</f>
        <v/>
      </c>
      <c r="O2610" s="16">
        <f>O2601*Settings!$C$13*$D2610</f>
        <v/>
      </c>
      <c r="P2610" s="16">
        <f>P2601*Settings!$C$13*$D2610</f>
        <v/>
      </c>
      <c r="Q2610" s="16">
        <f>Q2601*Settings!$C$13*$D2610</f>
        <v/>
      </c>
      <c r="R2610" s="16">
        <f>R2601*Settings!$C$13*$D2610</f>
        <v/>
      </c>
      <c r="S2610" s="16">
        <f>S2601*Settings!$C$13*$D2610</f>
        <v/>
      </c>
      <c r="T2610" s="16">
        <f>T2601*Settings!$C$13*$D2610</f>
        <v/>
      </c>
      <c r="U2610" s="16">
        <f>U2601*Settings!$C$13*$D2610</f>
        <v/>
      </c>
      <c r="V2610" s="16">
        <f>V2601*Settings!$C$13*$D2610</f>
        <v/>
      </c>
      <c r="W2610" s="16">
        <f>W2601*Settings!$C$13*$D2610</f>
        <v/>
      </c>
      <c r="X2610" s="16">
        <f>X2601*Settings!$C$13*$D2610</f>
        <v/>
      </c>
      <c r="Y2610" s="16">
        <f>Y2601*Settings!$C$13*$D2610</f>
        <v/>
      </c>
      <c r="Z2610" s="16">
        <f>Z2601*Settings!$C$13*$D2610</f>
        <v/>
      </c>
      <c r="AA2610" s="16">
        <f>AA2601*Settings!$C$13*$D2610</f>
        <v/>
      </c>
      <c r="AB2610" s="16">
        <f>AB2601*Settings!$C$13*$D2610</f>
        <v/>
      </c>
      <c r="AC2610" s="16">
        <f>AC2601*Settings!$C$13*$D2610</f>
        <v/>
      </c>
      <c r="AD2610" s="16">
        <f>AD2601*Settings!$C$13*$D2610</f>
        <v/>
      </c>
      <c r="AF2610" s="11">
        <f>CodePrefix&amp;$A2610&amp;IF($C2610="","","."&amp;$C2610&amp;"."&amp;$B2610)&amp;INDEX(VarEnd,MATCH($A2610,VarKey,0))&amp;AF$5</f>
        <v/>
      </c>
      <c r="AG2610" s="15">
        <f>AG2601*Settings!$C$13*$D2610</f>
        <v/>
      </c>
      <c r="AH2610" s="16">
        <f>AH2601*Settings!$C$13*$D2610</f>
        <v/>
      </c>
      <c r="AI2610" s="16">
        <f>AI2601*Settings!$C$13*$D2610</f>
        <v/>
      </c>
      <c r="AJ2610" s="16">
        <f>AJ2601*Settings!$C$13*$D2610</f>
        <v/>
      </c>
      <c r="AK2610" s="16">
        <f>AK2601*Settings!$C$13*$D2610</f>
        <v/>
      </c>
      <c r="AL2610" s="16">
        <f>AL2601*Settings!$C$13*$D2610</f>
        <v/>
      </c>
      <c r="AM2610" s="16">
        <f>AM2601*Settings!$C$13*$D2610</f>
        <v/>
      </c>
      <c r="AN2610" s="16">
        <f>AN2601*Settings!$C$13*$D2610</f>
        <v/>
      </c>
      <c r="AO2610" s="16">
        <f>AO2601*Settings!$C$13*$D2610</f>
        <v/>
      </c>
      <c r="AP2610" s="16">
        <f>AP2601*Settings!$C$13*$D2610</f>
        <v/>
      </c>
      <c r="AQ2610" s="16">
        <f>AQ2601*Settings!$C$13*$D2610</f>
        <v/>
      </c>
      <c r="AR2610" s="16">
        <f>AR2601*Settings!$C$13*$D2610</f>
        <v/>
      </c>
      <c r="AS2610" s="16">
        <f>AS2601*Settings!$C$13*$D2610</f>
        <v/>
      </c>
      <c r="AT2610" s="16">
        <f>AT2601*Settings!$C$13*$D2610</f>
        <v/>
      </c>
      <c r="AU2610" s="16">
        <f>AU2601*Settings!$C$13*$D2610</f>
        <v/>
      </c>
      <c r="AV2610" s="16">
        <f>AV2601*Settings!$C$13*$D2610</f>
        <v/>
      </c>
      <c r="AW2610" s="16">
        <f>AW2601*Settings!$C$13*$D2610</f>
        <v/>
      </c>
      <c r="AX2610" s="16">
        <f>AX2601*Settings!$C$13*$D2610</f>
        <v/>
      </c>
      <c r="AY2610" s="16">
        <f>AY2601*Settings!$C$13*$D2610</f>
        <v/>
      </c>
    </row>
    <row r="2611" hidden="1" outlineLevel="2">
      <c r="A2611" s="14" t="inlineStr">
        <is>
          <t>co2</t>
        </is>
      </c>
      <c r="B2611" s="14" t="inlineStr">
        <is>
          <t>nga</t>
        </is>
      </c>
      <c r="C2611" s="14" t="inlineStr">
        <is>
          <t>omn</t>
        </is>
      </c>
      <c r="D2611" s="32">
        <f>INDEX(Inputs!$W$5:$W$132,MATCH($B2611&amp;"|"&amp;$C2611,Inputs!$A$5:$A$132,0))</f>
        <v/>
      </c>
      <c r="E2611" s="36" t="n"/>
      <c r="F2611" s="36" t="n"/>
      <c r="G2611" s="36" t="n"/>
      <c r="H2611" s="14">
        <f>INDEX(VarLab,MATCH($A2611,VarKey,0))&amp;INDEX(MemLab,MATCH($C2611&amp;"|"&amp;$B2611,MemKey,0))</f>
        <v/>
      </c>
      <c r="I2611" s="14">
        <f>INDEX(VarUnit,MATCH($A2611,VarKey,0))</f>
        <v/>
      </c>
      <c r="J2611" s="14">
        <f>INDEX(VarSrc,MATCH($A2611,VarKey,0))</f>
        <v/>
      </c>
      <c r="K2611" s="11">
        <f>CodePrefix&amp;$A2611&amp;IF($C2611="","","."&amp;$C2611&amp;"."&amp;$B2611)&amp;INDEX(VarEnd,MATCH($A2611,VarKey,0))&amp;K$5</f>
        <v/>
      </c>
      <c r="L2611" s="15">
        <f>L2602*Settings!$C$13*$D2611</f>
        <v/>
      </c>
      <c r="M2611" s="16">
        <f>M2602*Settings!$C$13*$D2611</f>
        <v/>
      </c>
      <c r="N2611" s="16">
        <f>N2602*Settings!$C$13*$D2611</f>
        <v/>
      </c>
      <c r="O2611" s="16">
        <f>O2602*Settings!$C$13*$D2611</f>
        <v/>
      </c>
      <c r="P2611" s="16">
        <f>P2602*Settings!$C$13*$D2611</f>
        <v/>
      </c>
      <c r="Q2611" s="16">
        <f>Q2602*Settings!$C$13*$D2611</f>
        <v/>
      </c>
      <c r="R2611" s="16">
        <f>R2602*Settings!$C$13*$D2611</f>
        <v/>
      </c>
      <c r="S2611" s="16">
        <f>S2602*Settings!$C$13*$D2611</f>
        <v/>
      </c>
      <c r="T2611" s="16">
        <f>T2602*Settings!$C$13*$D2611</f>
        <v/>
      </c>
      <c r="U2611" s="16">
        <f>U2602*Settings!$C$13*$D2611</f>
        <v/>
      </c>
      <c r="V2611" s="16">
        <f>V2602*Settings!$C$13*$D2611</f>
        <v/>
      </c>
      <c r="W2611" s="16">
        <f>W2602*Settings!$C$13*$D2611</f>
        <v/>
      </c>
      <c r="X2611" s="16">
        <f>X2602*Settings!$C$13*$D2611</f>
        <v/>
      </c>
      <c r="Y2611" s="16">
        <f>Y2602*Settings!$C$13*$D2611</f>
        <v/>
      </c>
      <c r="Z2611" s="16">
        <f>Z2602*Settings!$C$13*$D2611</f>
        <v/>
      </c>
      <c r="AA2611" s="16">
        <f>AA2602*Settings!$C$13*$D2611</f>
        <v/>
      </c>
      <c r="AB2611" s="16">
        <f>AB2602*Settings!$C$13*$D2611</f>
        <v/>
      </c>
      <c r="AC2611" s="16">
        <f>AC2602*Settings!$C$13*$D2611</f>
        <v/>
      </c>
      <c r="AD2611" s="16">
        <f>AD2602*Settings!$C$13*$D2611</f>
        <v/>
      </c>
      <c r="AF2611" s="11">
        <f>CodePrefix&amp;$A2611&amp;IF($C2611="","","."&amp;$C2611&amp;"."&amp;$B2611)&amp;INDEX(VarEnd,MATCH($A2611,VarKey,0))&amp;AF$5</f>
        <v/>
      </c>
      <c r="AG2611" s="15">
        <f>AG2602*Settings!$C$13*$D2611</f>
        <v/>
      </c>
      <c r="AH2611" s="16">
        <f>AH2602*Settings!$C$13*$D2611</f>
        <v/>
      </c>
      <c r="AI2611" s="16">
        <f>AI2602*Settings!$C$13*$D2611</f>
        <v/>
      </c>
      <c r="AJ2611" s="16">
        <f>AJ2602*Settings!$C$13*$D2611</f>
        <v/>
      </c>
      <c r="AK2611" s="16">
        <f>AK2602*Settings!$C$13*$D2611</f>
        <v/>
      </c>
      <c r="AL2611" s="16">
        <f>AL2602*Settings!$C$13*$D2611</f>
        <v/>
      </c>
      <c r="AM2611" s="16">
        <f>AM2602*Settings!$C$13*$D2611</f>
        <v/>
      </c>
      <c r="AN2611" s="16">
        <f>AN2602*Settings!$C$13*$D2611</f>
        <v/>
      </c>
      <c r="AO2611" s="16">
        <f>AO2602*Settings!$C$13*$D2611</f>
        <v/>
      </c>
      <c r="AP2611" s="16">
        <f>AP2602*Settings!$C$13*$D2611</f>
        <v/>
      </c>
      <c r="AQ2611" s="16">
        <f>AQ2602*Settings!$C$13*$D2611</f>
        <v/>
      </c>
      <c r="AR2611" s="16">
        <f>AR2602*Settings!$C$13*$D2611</f>
        <v/>
      </c>
      <c r="AS2611" s="16">
        <f>AS2602*Settings!$C$13*$D2611</f>
        <v/>
      </c>
      <c r="AT2611" s="16">
        <f>AT2602*Settings!$C$13*$D2611</f>
        <v/>
      </c>
      <c r="AU2611" s="16">
        <f>AU2602*Settings!$C$13*$D2611</f>
        <v/>
      </c>
      <c r="AV2611" s="16">
        <f>AV2602*Settings!$C$13*$D2611</f>
        <v/>
      </c>
      <c r="AW2611" s="16">
        <f>AW2602*Settings!$C$13*$D2611</f>
        <v/>
      </c>
      <c r="AX2611" s="16">
        <f>AX2602*Settings!$C$13*$D2611</f>
        <v/>
      </c>
      <c r="AY2611" s="16">
        <f>AY2602*Settings!$C$13*$D2611</f>
        <v/>
      </c>
    </row>
    <row r="2612" hidden="1" outlineLevel="2">
      <c r="A2612" s="14" t="inlineStr">
        <is>
          <t>co2</t>
        </is>
      </c>
      <c r="B2612" s="14" t="inlineStr">
        <is>
          <t>gso</t>
        </is>
      </c>
      <c r="C2612" s="14" t="inlineStr">
        <is>
          <t>omn</t>
        </is>
      </c>
      <c r="D2612" s="32">
        <f>INDEX(Inputs!$W$5:$W$132,MATCH($B2612&amp;"|"&amp;$C2612,Inputs!$A$5:$A$132,0))</f>
        <v/>
      </c>
      <c r="E2612" s="36" t="n"/>
      <c r="F2612" s="36" t="n"/>
      <c r="G2612" s="36" t="n"/>
      <c r="H2612" s="14">
        <f>INDEX(VarLab,MATCH($A2612,VarKey,0))&amp;INDEX(MemLab,MATCH($C2612&amp;"|"&amp;$B2612,MemKey,0))</f>
        <v/>
      </c>
      <c r="I2612" s="14">
        <f>INDEX(VarUnit,MATCH($A2612,VarKey,0))</f>
        <v/>
      </c>
      <c r="J2612" s="14">
        <f>INDEX(VarSrc,MATCH($A2612,VarKey,0))</f>
        <v/>
      </c>
      <c r="K2612" s="11">
        <f>CodePrefix&amp;$A2612&amp;IF($C2612="","","."&amp;$C2612&amp;"."&amp;$B2612)&amp;INDEX(VarEnd,MATCH($A2612,VarKey,0))&amp;K$5</f>
        <v/>
      </c>
      <c r="L2612" s="15">
        <f>L2603*Settings!$C$13*$D2612</f>
        <v/>
      </c>
      <c r="M2612" s="16">
        <f>M2603*Settings!$C$13*$D2612</f>
        <v/>
      </c>
      <c r="N2612" s="16">
        <f>N2603*Settings!$C$13*$D2612</f>
        <v/>
      </c>
      <c r="O2612" s="16">
        <f>O2603*Settings!$C$13*$D2612</f>
        <v/>
      </c>
      <c r="P2612" s="16">
        <f>P2603*Settings!$C$13*$D2612</f>
        <v/>
      </c>
      <c r="Q2612" s="16">
        <f>Q2603*Settings!$C$13*$D2612</f>
        <v/>
      </c>
      <c r="R2612" s="16">
        <f>R2603*Settings!$C$13*$D2612</f>
        <v/>
      </c>
      <c r="S2612" s="16">
        <f>S2603*Settings!$C$13*$D2612</f>
        <v/>
      </c>
      <c r="T2612" s="16">
        <f>T2603*Settings!$C$13*$D2612</f>
        <v/>
      </c>
      <c r="U2612" s="16">
        <f>U2603*Settings!$C$13*$D2612</f>
        <v/>
      </c>
      <c r="V2612" s="16">
        <f>V2603*Settings!$C$13*$D2612</f>
        <v/>
      </c>
      <c r="W2612" s="16">
        <f>W2603*Settings!$C$13*$D2612</f>
        <v/>
      </c>
      <c r="X2612" s="16">
        <f>X2603*Settings!$C$13*$D2612</f>
        <v/>
      </c>
      <c r="Y2612" s="16">
        <f>Y2603*Settings!$C$13*$D2612</f>
        <v/>
      </c>
      <c r="Z2612" s="16">
        <f>Z2603*Settings!$C$13*$D2612</f>
        <v/>
      </c>
      <c r="AA2612" s="16">
        <f>AA2603*Settings!$C$13*$D2612</f>
        <v/>
      </c>
      <c r="AB2612" s="16">
        <f>AB2603*Settings!$C$13*$D2612</f>
        <v/>
      </c>
      <c r="AC2612" s="16">
        <f>AC2603*Settings!$C$13*$D2612</f>
        <v/>
      </c>
      <c r="AD2612" s="16">
        <f>AD2603*Settings!$C$13*$D2612</f>
        <v/>
      </c>
      <c r="AF2612" s="11">
        <f>CodePrefix&amp;$A2612&amp;IF($C2612="","","."&amp;$C2612&amp;"."&amp;$B2612)&amp;INDEX(VarEnd,MATCH($A2612,VarKey,0))&amp;AF$5</f>
        <v/>
      </c>
      <c r="AG2612" s="15">
        <f>AG2603*Settings!$C$13*$D2612</f>
        <v/>
      </c>
      <c r="AH2612" s="16">
        <f>AH2603*Settings!$C$13*$D2612</f>
        <v/>
      </c>
      <c r="AI2612" s="16">
        <f>AI2603*Settings!$C$13*$D2612</f>
        <v/>
      </c>
      <c r="AJ2612" s="16">
        <f>AJ2603*Settings!$C$13*$D2612</f>
        <v/>
      </c>
      <c r="AK2612" s="16">
        <f>AK2603*Settings!$C$13*$D2612</f>
        <v/>
      </c>
      <c r="AL2612" s="16">
        <f>AL2603*Settings!$C$13*$D2612</f>
        <v/>
      </c>
      <c r="AM2612" s="16">
        <f>AM2603*Settings!$C$13*$D2612</f>
        <v/>
      </c>
      <c r="AN2612" s="16">
        <f>AN2603*Settings!$C$13*$D2612</f>
        <v/>
      </c>
      <c r="AO2612" s="16">
        <f>AO2603*Settings!$C$13*$D2612</f>
        <v/>
      </c>
      <c r="AP2612" s="16">
        <f>AP2603*Settings!$C$13*$D2612</f>
        <v/>
      </c>
      <c r="AQ2612" s="16">
        <f>AQ2603*Settings!$C$13*$D2612</f>
        <v/>
      </c>
      <c r="AR2612" s="16">
        <f>AR2603*Settings!$C$13*$D2612</f>
        <v/>
      </c>
      <c r="AS2612" s="16">
        <f>AS2603*Settings!$C$13*$D2612</f>
        <v/>
      </c>
      <c r="AT2612" s="16">
        <f>AT2603*Settings!$C$13*$D2612</f>
        <v/>
      </c>
      <c r="AU2612" s="16">
        <f>AU2603*Settings!$C$13*$D2612</f>
        <v/>
      </c>
      <c r="AV2612" s="16">
        <f>AV2603*Settings!$C$13*$D2612</f>
        <v/>
      </c>
      <c r="AW2612" s="16">
        <f>AW2603*Settings!$C$13*$D2612</f>
        <v/>
      </c>
      <c r="AX2612" s="16">
        <f>AX2603*Settings!$C$13*$D2612</f>
        <v/>
      </c>
      <c r="AY2612" s="16">
        <f>AY2603*Settings!$C$13*$D2612</f>
        <v/>
      </c>
    </row>
    <row r="2613" hidden="1" outlineLevel="2">
      <c r="A2613" s="14" t="inlineStr">
        <is>
          <t>co2</t>
        </is>
      </c>
      <c r="B2613" s="14" t="inlineStr">
        <is>
          <t>die</t>
        </is>
      </c>
      <c r="C2613" s="14" t="inlineStr">
        <is>
          <t>omn</t>
        </is>
      </c>
      <c r="D2613" s="32">
        <f>INDEX(Inputs!$W$5:$W$132,MATCH($B2613&amp;"|"&amp;$C2613,Inputs!$A$5:$A$132,0))</f>
        <v/>
      </c>
      <c r="E2613" s="36" t="n"/>
      <c r="F2613" s="36" t="n"/>
      <c r="G2613" s="36" t="n"/>
      <c r="H2613" s="14">
        <f>INDEX(VarLab,MATCH($A2613,VarKey,0))&amp;INDEX(MemLab,MATCH($C2613&amp;"|"&amp;$B2613,MemKey,0))</f>
        <v/>
      </c>
      <c r="I2613" s="14">
        <f>INDEX(VarUnit,MATCH($A2613,VarKey,0))</f>
        <v/>
      </c>
      <c r="J2613" s="14">
        <f>INDEX(VarSrc,MATCH($A2613,VarKey,0))</f>
        <v/>
      </c>
      <c r="K2613" s="11">
        <f>CodePrefix&amp;$A2613&amp;IF($C2613="","","."&amp;$C2613&amp;"."&amp;$B2613)&amp;INDEX(VarEnd,MATCH($A2613,VarKey,0))&amp;K$5</f>
        <v/>
      </c>
      <c r="L2613" s="15">
        <f>L2604*Settings!$C$13*$D2613</f>
        <v/>
      </c>
      <c r="M2613" s="16">
        <f>M2604*Settings!$C$13*$D2613</f>
        <v/>
      </c>
      <c r="N2613" s="16">
        <f>N2604*Settings!$C$13*$D2613</f>
        <v/>
      </c>
      <c r="O2613" s="16">
        <f>O2604*Settings!$C$13*$D2613</f>
        <v/>
      </c>
      <c r="P2613" s="16">
        <f>P2604*Settings!$C$13*$D2613</f>
        <v/>
      </c>
      <c r="Q2613" s="16">
        <f>Q2604*Settings!$C$13*$D2613</f>
        <v/>
      </c>
      <c r="R2613" s="16">
        <f>R2604*Settings!$C$13*$D2613</f>
        <v/>
      </c>
      <c r="S2613" s="16">
        <f>S2604*Settings!$C$13*$D2613</f>
        <v/>
      </c>
      <c r="T2613" s="16">
        <f>T2604*Settings!$C$13*$D2613</f>
        <v/>
      </c>
      <c r="U2613" s="16">
        <f>U2604*Settings!$C$13*$D2613</f>
        <v/>
      </c>
      <c r="V2613" s="16">
        <f>V2604*Settings!$C$13*$D2613</f>
        <v/>
      </c>
      <c r="W2613" s="16">
        <f>W2604*Settings!$C$13*$D2613</f>
        <v/>
      </c>
      <c r="X2613" s="16">
        <f>X2604*Settings!$C$13*$D2613</f>
        <v/>
      </c>
      <c r="Y2613" s="16">
        <f>Y2604*Settings!$C$13*$D2613</f>
        <v/>
      </c>
      <c r="Z2613" s="16">
        <f>Z2604*Settings!$C$13*$D2613</f>
        <v/>
      </c>
      <c r="AA2613" s="16">
        <f>AA2604*Settings!$C$13*$D2613</f>
        <v/>
      </c>
      <c r="AB2613" s="16">
        <f>AB2604*Settings!$C$13*$D2613</f>
        <v/>
      </c>
      <c r="AC2613" s="16">
        <f>AC2604*Settings!$C$13*$D2613</f>
        <v/>
      </c>
      <c r="AD2613" s="16">
        <f>AD2604*Settings!$C$13*$D2613</f>
        <v/>
      </c>
      <c r="AF2613" s="11">
        <f>CodePrefix&amp;$A2613&amp;IF($C2613="","","."&amp;$C2613&amp;"."&amp;$B2613)&amp;INDEX(VarEnd,MATCH($A2613,VarKey,0))&amp;AF$5</f>
        <v/>
      </c>
      <c r="AG2613" s="15">
        <f>AG2604*Settings!$C$13*$D2613</f>
        <v/>
      </c>
      <c r="AH2613" s="16">
        <f>AH2604*Settings!$C$13*$D2613</f>
        <v/>
      </c>
      <c r="AI2613" s="16">
        <f>AI2604*Settings!$C$13*$D2613</f>
        <v/>
      </c>
      <c r="AJ2613" s="16">
        <f>AJ2604*Settings!$C$13*$D2613</f>
        <v/>
      </c>
      <c r="AK2613" s="16">
        <f>AK2604*Settings!$C$13*$D2613</f>
        <v/>
      </c>
      <c r="AL2613" s="16">
        <f>AL2604*Settings!$C$13*$D2613</f>
        <v/>
      </c>
      <c r="AM2613" s="16">
        <f>AM2604*Settings!$C$13*$D2613</f>
        <v/>
      </c>
      <c r="AN2613" s="16">
        <f>AN2604*Settings!$C$13*$D2613</f>
        <v/>
      </c>
      <c r="AO2613" s="16">
        <f>AO2604*Settings!$C$13*$D2613</f>
        <v/>
      </c>
      <c r="AP2613" s="16">
        <f>AP2604*Settings!$C$13*$D2613</f>
        <v/>
      </c>
      <c r="AQ2613" s="16">
        <f>AQ2604*Settings!$C$13*$D2613</f>
        <v/>
      </c>
      <c r="AR2613" s="16">
        <f>AR2604*Settings!$C$13*$D2613</f>
        <v/>
      </c>
      <c r="AS2613" s="16">
        <f>AS2604*Settings!$C$13*$D2613</f>
        <v/>
      </c>
      <c r="AT2613" s="16">
        <f>AT2604*Settings!$C$13*$D2613</f>
        <v/>
      </c>
      <c r="AU2613" s="16">
        <f>AU2604*Settings!$C$13*$D2613</f>
        <v/>
      </c>
      <c r="AV2613" s="16">
        <f>AV2604*Settings!$C$13*$D2613</f>
        <v/>
      </c>
      <c r="AW2613" s="16">
        <f>AW2604*Settings!$C$13*$D2613</f>
        <v/>
      </c>
      <c r="AX2613" s="16">
        <f>AX2604*Settings!$C$13*$D2613</f>
        <v/>
      </c>
      <c r="AY2613" s="16">
        <f>AY2604*Settings!$C$13*$D2613</f>
        <v/>
      </c>
    </row>
    <row r="2614" hidden="1" outlineLevel="2">
      <c r="A2614" s="14" t="inlineStr">
        <is>
          <t>co2</t>
        </is>
      </c>
      <c r="B2614" s="14" t="inlineStr">
        <is>
          <t>lpg</t>
        </is>
      </c>
      <c r="C2614" s="14" t="inlineStr">
        <is>
          <t>omn</t>
        </is>
      </c>
      <c r="D2614" s="32">
        <f>INDEX(Inputs!$W$5:$W$132,MATCH($B2614&amp;"|"&amp;$C2614,Inputs!$A$5:$A$132,0))</f>
        <v/>
      </c>
      <c r="E2614" s="36" t="n"/>
      <c r="F2614" s="36" t="n"/>
      <c r="G2614" s="36" t="n"/>
      <c r="H2614" s="14">
        <f>INDEX(VarLab,MATCH($A2614,VarKey,0))&amp;INDEX(MemLab,MATCH($C2614&amp;"|"&amp;$B2614,MemKey,0))</f>
        <v/>
      </c>
      <c r="I2614" s="14">
        <f>INDEX(VarUnit,MATCH($A2614,VarKey,0))</f>
        <v/>
      </c>
      <c r="J2614" s="14">
        <f>INDEX(VarSrc,MATCH($A2614,VarKey,0))</f>
        <v/>
      </c>
      <c r="K2614" s="11">
        <f>CodePrefix&amp;$A2614&amp;IF($C2614="","","."&amp;$C2614&amp;"."&amp;$B2614)&amp;INDEX(VarEnd,MATCH($A2614,VarKey,0))&amp;K$5</f>
        <v/>
      </c>
      <c r="L2614" s="15">
        <f>L2605*Settings!$C$13*$D2614</f>
        <v/>
      </c>
      <c r="M2614" s="16">
        <f>M2605*Settings!$C$13*$D2614</f>
        <v/>
      </c>
      <c r="N2614" s="16">
        <f>N2605*Settings!$C$13*$D2614</f>
        <v/>
      </c>
      <c r="O2614" s="16">
        <f>O2605*Settings!$C$13*$D2614</f>
        <v/>
      </c>
      <c r="P2614" s="16">
        <f>P2605*Settings!$C$13*$D2614</f>
        <v/>
      </c>
      <c r="Q2614" s="16">
        <f>Q2605*Settings!$C$13*$D2614</f>
        <v/>
      </c>
      <c r="R2614" s="16">
        <f>R2605*Settings!$C$13*$D2614</f>
        <v/>
      </c>
      <c r="S2614" s="16">
        <f>S2605*Settings!$C$13*$D2614</f>
        <v/>
      </c>
      <c r="T2614" s="16">
        <f>T2605*Settings!$C$13*$D2614</f>
        <v/>
      </c>
      <c r="U2614" s="16">
        <f>U2605*Settings!$C$13*$D2614</f>
        <v/>
      </c>
      <c r="V2614" s="16">
        <f>V2605*Settings!$C$13*$D2614</f>
        <v/>
      </c>
      <c r="W2614" s="16">
        <f>W2605*Settings!$C$13*$D2614</f>
        <v/>
      </c>
      <c r="X2614" s="16">
        <f>X2605*Settings!$C$13*$D2614</f>
        <v/>
      </c>
      <c r="Y2614" s="16">
        <f>Y2605*Settings!$C$13*$D2614</f>
        <v/>
      </c>
      <c r="Z2614" s="16">
        <f>Z2605*Settings!$C$13*$D2614</f>
        <v/>
      </c>
      <c r="AA2614" s="16">
        <f>AA2605*Settings!$C$13*$D2614</f>
        <v/>
      </c>
      <c r="AB2614" s="16">
        <f>AB2605*Settings!$C$13*$D2614</f>
        <v/>
      </c>
      <c r="AC2614" s="16">
        <f>AC2605*Settings!$C$13*$D2614</f>
        <v/>
      </c>
      <c r="AD2614" s="16">
        <f>AD2605*Settings!$C$13*$D2614</f>
        <v/>
      </c>
      <c r="AF2614" s="11">
        <f>CodePrefix&amp;$A2614&amp;IF($C2614="","","."&amp;$C2614&amp;"."&amp;$B2614)&amp;INDEX(VarEnd,MATCH($A2614,VarKey,0))&amp;AF$5</f>
        <v/>
      </c>
      <c r="AG2614" s="15">
        <f>AG2605*Settings!$C$13*$D2614</f>
        <v/>
      </c>
      <c r="AH2614" s="16">
        <f>AH2605*Settings!$C$13*$D2614</f>
        <v/>
      </c>
      <c r="AI2614" s="16">
        <f>AI2605*Settings!$C$13*$D2614</f>
        <v/>
      </c>
      <c r="AJ2614" s="16">
        <f>AJ2605*Settings!$C$13*$D2614</f>
        <v/>
      </c>
      <c r="AK2614" s="16">
        <f>AK2605*Settings!$C$13*$D2614</f>
        <v/>
      </c>
      <c r="AL2614" s="16">
        <f>AL2605*Settings!$C$13*$D2614</f>
        <v/>
      </c>
      <c r="AM2614" s="16">
        <f>AM2605*Settings!$C$13*$D2614</f>
        <v/>
      </c>
      <c r="AN2614" s="16">
        <f>AN2605*Settings!$C$13*$D2614</f>
        <v/>
      </c>
      <c r="AO2614" s="16">
        <f>AO2605*Settings!$C$13*$D2614</f>
        <v/>
      </c>
      <c r="AP2614" s="16">
        <f>AP2605*Settings!$C$13*$D2614</f>
        <v/>
      </c>
      <c r="AQ2614" s="16">
        <f>AQ2605*Settings!$C$13*$D2614</f>
        <v/>
      </c>
      <c r="AR2614" s="16">
        <f>AR2605*Settings!$C$13*$D2614</f>
        <v/>
      </c>
      <c r="AS2614" s="16">
        <f>AS2605*Settings!$C$13*$D2614</f>
        <v/>
      </c>
      <c r="AT2614" s="16">
        <f>AT2605*Settings!$C$13*$D2614</f>
        <v/>
      </c>
      <c r="AU2614" s="16">
        <f>AU2605*Settings!$C$13*$D2614</f>
        <v/>
      </c>
      <c r="AV2614" s="16">
        <f>AV2605*Settings!$C$13*$D2614</f>
        <v/>
      </c>
      <c r="AW2614" s="16">
        <f>AW2605*Settings!$C$13*$D2614</f>
        <v/>
      </c>
      <c r="AX2614" s="16">
        <f>AX2605*Settings!$C$13*$D2614</f>
        <v/>
      </c>
      <c r="AY2614" s="16">
        <f>AY2605*Settings!$C$13*$D2614</f>
        <v/>
      </c>
    </row>
    <row r="2615" hidden="1" outlineLevel="2">
      <c r="A2615" s="14" t="inlineStr">
        <is>
          <t>co2</t>
        </is>
      </c>
      <c r="B2615" s="14" t="inlineStr">
        <is>
          <t>ker</t>
        </is>
      </c>
      <c r="C2615" s="14" t="inlineStr">
        <is>
          <t>omn</t>
        </is>
      </c>
      <c r="D2615" s="32">
        <f>INDEX(Inputs!$W$5:$W$132,MATCH($B2615&amp;"|"&amp;$C2615,Inputs!$A$5:$A$132,0))</f>
        <v/>
      </c>
      <c r="E2615" s="36" t="n"/>
      <c r="F2615" s="36" t="n"/>
      <c r="G2615" s="36" t="n"/>
      <c r="H2615" s="14">
        <f>INDEX(VarLab,MATCH($A2615,VarKey,0))&amp;INDEX(MemLab,MATCH($C2615&amp;"|"&amp;$B2615,MemKey,0))</f>
        <v/>
      </c>
      <c r="I2615" s="14">
        <f>INDEX(VarUnit,MATCH($A2615,VarKey,0))</f>
        <v/>
      </c>
      <c r="J2615" s="14">
        <f>INDEX(VarSrc,MATCH($A2615,VarKey,0))</f>
        <v/>
      </c>
      <c r="K2615" s="11">
        <f>CodePrefix&amp;$A2615&amp;IF($C2615="","","."&amp;$C2615&amp;"."&amp;$B2615)&amp;INDEX(VarEnd,MATCH($A2615,VarKey,0))&amp;K$5</f>
        <v/>
      </c>
      <c r="L2615" s="15">
        <f>L2606*Settings!$C$13*$D2615</f>
        <v/>
      </c>
      <c r="M2615" s="16">
        <f>M2606*Settings!$C$13*$D2615</f>
        <v/>
      </c>
      <c r="N2615" s="16">
        <f>N2606*Settings!$C$13*$D2615</f>
        <v/>
      </c>
      <c r="O2615" s="16">
        <f>O2606*Settings!$C$13*$D2615</f>
        <v/>
      </c>
      <c r="P2615" s="16">
        <f>P2606*Settings!$C$13*$D2615</f>
        <v/>
      </c>
      <c r="Q2615" s="16">
        <f>Q2606*Settings!$C$13*$D2615</f>
        <v/>
      </c>
      <c r="R2615" s="16">
        <f>R2606*Settings!$C$13*$D2615</f>
        <v/>
      </c>
      <c r="S2615" s="16">
        <f>S2606*Settings!$C$13*$D2615</f>
        <v/>
      </c>
      <c r="T2615" s="16">
        <f>T2606*Settings!$C$13*$D2615</f>
        <v/>
      </c>
      <c r="U2615" s="16">
        <f>U2606*Settings!$C$13*$D2615</f>
        <v/>
      </c>
      <c r="V2615" s="16">
        <f>V2606*Settings!$C$13*$D2615</f>
        <v/>
      </c>
      <c r="W2615" s="16">
        <f>W2606*Settings!$C$13*$D2615</f>
        <v/>
      </c>
      <c r="X2615" s="16">
        <f>X2606*Settings!$C$13*$D2615</f>
        <v/>
      </c>
      <c r="Y2615" s="16">
        <f>Y2606*Settings!$C$13*$D2615</f>
        <v/>
      </c>
      <c r="Z2615" s="16">
        <f>Z2606*Settings!$C$13*$D2615</f>
        <v/>
      </c>
      <c r="AA2615" s="16">
        <f>AA2606*Settings!$C$13*$D2615</f>
        <v/>
      </c>
      <c r="AB2615" s="16">
        <f>AB2606*Settings!$C$13*$D2615</f>
        <v/>
      </c>
      <c r="AC2615" s="16">
        <f>AC2606*Settings!$C$13*$D2615</f>
        <v/>
      </c>
      <c r="AD2615" s="16">
        <f>AD2606*Settings!$C$13*$D2615</f>
        <v/>
      </c>
      <c r="AF2615" s="11">
        <f>CodePrefix&amp;$A2615&amp;IF($C2615="","","."&amp;$C2615&amp;"."&amp;$B2615)&amp;INDEX(VarEnd,MATCH($A2615,VarKey,0))&amp;AF$5</f>
        <v/>
      </c>
      <c r="AG2615" s="15">
        <f>AG2606*Settings!$C$13*$D2615</f>
        <v/>
      </c>
      <c r="AH2615" s="16">
        <f>AH2606*Settings!$C$13*$D2615</f>
        <v/>
      </c>
      <c r="AI2615" s="16">
        <f>AI2606*Settings!$C$13*$D2615</f>
        <v/>
      </c>
      <c r="AJ2615" s="16">
        <f>AJ2606*Settings!$C$13*$D2615</f>
        <v/>
      </c>
      <c r="AK2615" s="16">
        <f>AK2606*Settings!$C$13*$D2615</f>
        <v/>
      </c>
      <c r="AL2615" s="16">
        <f>AL2606*Settings!$C$13*$D2615</f>
        <v/>
      </c>
      <c r="AM2615" s="16">
        <f>AM2606*Settings!$C$13*$D2615</f>
        <v/>
      </c>
      <c r="AN2615" s="16">
        <f>AN2606*Settings!$C$13*$D2615</f>
        <v/>
      </c>
      <c r="AO2615" s="16">
        <f>AO2606*Settings!$C$13*$D2615</f>
        <v/>
      </c>
      <c r="AP2615" s="16">
        <f>AP2606*Settings!$C$13*$D2615</f>
        <v/>
      </c>
      <c r="AQ2615" s="16">
        <f>AQ2606*Settings!$C$13*$D2615</f>
        <v/>
      </c>
      <c r="AR2615" s="16">
        <f>AR2606*Settings!$C$13*$D2615</f>
        <v/>
      </c>
      <c r="AS2615" s="16">
        <f>AS2606*Settings!$C$13*$D2615</f>
        <v/>
      </c>
      <c r="AT2615" s="16">
        <f>AT2606*Settings!$C$13*$D2615</f>
        <v/>
      </c>
      <c r="AU2615" s="16">
        <f>AU2606*Settings!$C$13*$D2615</f>
        <v/>
      </c>
      <c r="AV2615" s="16">
        <f>AV2606*Settings!$C$13*$D2615</f>
        <v/>
      </c>
      <c r="AW2615" s="16">
        <f>AW2606*Settings!$C$13*$D2615</f>
        <v/>
      </c>
      <c r="AX2615" s="16">
        <f>AX2606*Settings!$C$13*$D2615</f>
        <v/>
      </c>
      <c r="AY2615" s="16">
        <f>AY2606*Settings!$C$13*$D2615</f>
        <v/>
      </c>
    </row>
    <row r="2616" hidden="1" outlineLevel="2">
      <c r="A2616" s="14" t="inlineStr">
        <is>
          <t>co2</t>
        </is>
      </c>
      <c r="B2616" s="14" t="inlineStr">
        <is>
          <t>oop</t>
        </is>
      </c>
      <c r="C2616" s="14" t="inlineStr">
        <is>
          <t>omn</t>
        </is>
      </c>
      <c r="D2616" s="32">
        <f>INDEX(Inputs!$W$5:$W$132,MATCH($B2616&amp;"|"&amp;$C2616,Inputs!$A$5:$A$132,0))</f>
        <v/>
      </c>
      <c r="E2616" s="36" t="n"/>
      <c r="F2616" s="36" t="n"/>
      <c r="G2616" s="36" t="n"/>
      <c r="H2616" s="14">
        <f>INDEX(VarLab,MATCH($A2616,VarKey,0))&amp;INDEX(MemLab,MATCH($C2616&amp;"|"&amp;$B2616,MemKey,0))</f>
        <v/>
      </c>
      <c r="I2616" s="14">
        <f>INDEX(VarUnit,MATCH($A2616,VarKey,0))</f>
        <v/>
      </c>
      <c r="J2616" s="14">
        <f>INDEX(VarSrc,MATCH($A2616,VarKey,0))</f>
        <v/>
      </c>
      <c r="K2616" s="11">
        <f>CodePrefix&amp;$A2616&amp;IF($C2616="","","."&amp;$C2616&amp;"."&amp;$B2616)&amp;INDEX(VarEnd,MATCH($A2616,VarKey,0))&amp;K$5</f>
        <v/>
      </c>
      <c r="L2616" s="15">
        <f>L2607*Settings!$C$13*$D2616</f>
        <v/>
      </c>
      <c r="M2616" s="16">
        <f>M2607*Settings!$C$13*$D2616</f>
        <v/>
      </c>
      <c r="N2616" s="16">
        <f>N2607*Settings!$C$13*$D2616</f>
        <v/>
      </c>
      <c r="O2616" s="16">
        <f>O2607*Settings!$C$13*$D2616</f>
        <v/>
      </c>
      <c r="P2616" s="16">
        <f>P2607*Settings!$C$13*$D2616</f>
        <v/>
      </c>
      <c r="Q2616" s="16">
        <f>Q2607*Settings!$C$13*$D2616</f>
        <v/>
      </c>
      <c r="R2616" s="16">
        <f>R2607*Settings!$C$13*$D2616</f>
        <v/>
      </c>
      <c r="S2616" s="16">
        <f>S2607*Settings!$C$13*$D2616</f>
        <v/>
      </c>
      <c r="T2616" s="16">
        <f>T2607*Settings!$C$13*$D2616</f>
        <v/>
      </c>
      <c r="U2616" s="16">
        <f>U2607*Settings!$C$13*$D2616</f>
        <v/>
      </c>
      <c r="V2616" s="16">
        <f>V2607*Settings!$C$13*$D2616</f>
        <v/>
      </c>
      <c r="W2616" s="16">
        <f>W2607*Settings!$C$13*$D2616</f>
        <v/>
      </c>
      <c r="X2616" s="16">
        <f>X2607*Settings!$C$13*$D2616</f>
        <v/>
      </c>
      <c r="Y2616" s="16">
        <f>Y2607*Settings!$C$13*$D2616</f>
        <v/>
      </c>
      <c r="Z2616" s="16">
        <f>Z2607*Settings!$C$13*$D2616</f>
        <v/>
      </c>
      <c r="AA2616" s="16">
        <f>AA2607*Settings!$C$13*$D2616</f>
        <v/>
      </c>
      <c r="AB2616" s="16">
        <f>AB2607*Settings!$C$13*$D2616</f>
        <v/>
      </c>
      <c r="AC2616" s="16">
        <f>AC2607*Settings!$C$13*$D2616</f>
        <v/>
      </c>
      <c r="AD2616" s="16">
        <f>AD2607*Settings!$C$13*$D2616</f>
        <v/>
      </c>
      <c r="AF2616" s="11">
        <f>CodePrefix&amp;$A2616&amp;IF($C2616="","","."&amp;$C2616&amp;"."&amp;$B2616)&amp;INDEX(VarEnd,MATCH($A2616,VarKey,0))&amp;AF$5</f>
        <v/>
      </c>
      <c r="AG2616" s="15">
        <f>AG2607*Settings!$C$13*$D2616</f>
        <v/>
      </c>
      <c r="AH2616" s="16">
        <f>AH2607*Settings!$C$13*$D2616</f>
        <v/>
      </c>
      <c r="AI2616" s="16">
        <f>AI2607*Settings!$C$13*$D2616</f>
        <v/>
      </c>
      <c r="AJ2616" s="16">
        <f>AJ2607*Settings!$C$13*$D2616</f>
        <v/>
      </c>
      <c r="AK2616" s="16">
        <f>AK2607*Settings!$C$13*$D2616</f>
        <v/>
      </c>
      <c r="AL2616" s="16">
        <f>AL2607*Settings!$C$13*$D2616</f>
        <v/>
      </c>
      <c r="AM2616" s="16">
        <f>AM2607*Settings!$C$13*$D2616</f>
        <v/>
      </c>
      <c r="AN2616" s="16">
        <f>AN2607*Settings!$C$13*$D2616</f>
        <v/>
      </c>
      <c r="AO2616" s="16">
        <f>AO2607*Settings!$C$13*$D2616</f>
        <v/>
      </c>
      <c r="AP2616" s="16">
        <f>AP2607*Settings!$C$13*$D2616</f>
        <v/>
      </c>
      <c r="AQ2616" s="16">
        <f>AQ2607*Settings!$C$13*$D2616</f>
        <v/>
      </c>
      <c r="AR2616" s="16">
        <f>AR2607*Settings!$C$13*$D2616</f>
        <v/>
      </c>
      <c r="AS2616" s="16">
        <f>AS2607*Settings!$C$13*$D2616</f>
        <v/>
      </c>
      <c r="AT2616" s="16">
        <f>AT2607*Settings!$C$13*$D2616</f>
        <v/>
      </c>
      <c r="AU2616" s="16">
        <f>AU2607*Settings!$C$13*$D2616</f>
        <v/>
      </c>
      <c r="AV2616" s="16">
        <f>AV2607*Settings!$C$13*$D2616</f>
        <v/>
      </c>
      <c r="AW2616" s="16">
        <f>AW2607*Settings!$C$13*$D2616</f>
        <v/>
      </c>
      <c r="AX2616" s="16">
        <f>AX2607*Settings!$C$13*$D2616</f>
        <v/>
      </c>
      <c r="AY2616" s="16">
        <f>AY2607*Settings!$C$13*$D2616</f>
        <v/>
      </c>
    </row>
    <row r="2617" hidden="1" outlineLevel="2">
      <c r="A2617" s="14" t="inlineStr">
        <is>
          <t>co2</t>
        </is>
      </c>
      <c r="B2617" s="14" t="inlineStr">
        <is>
          <t>bio</t>
        </is>
      </c>
      <c r="C2617" s="14" t="inlineStr">
        <is>
          <t>omn</t>
        </is>
      </c>
      <c r="D2617" s="32">
        <f>INDEX(Inputs!$W$5:$W$132,MATCH($B2617&amp;"|"&amp;$C2617,Inputs!$A$5:$A$132,0))</f>
        <v/>
      </c>
      <c r="E2617" s="36" t="n"/>
      <c r="F2617" s="36" t="n"/>
      <c r="G2617" s="36" t="n"/>
      <c r="H2617" s="14">
        <f>INDEX(VarLab,MATCH($A2617,VarKey,0))&amp;INDEX(MemLab,MATCH($C2617&amp;"|"&amp;$B2617,MemKey,0))</f>
        <v/>
      </c>
      <c r="I2617" s="14">
        <f>INDEX(VarUnit,MATCH($A2617,VarKey,0))</f>
        <v/>
      </c>
      <c r="J2617" s="14">
        <f>INDEX(VarSrc,MATCH($A2617,VarKey,0))</f>
        <v/>
      </c>
      <c r="K2617" s="11">
        <f>CodePrefix&amp;$A2617&amp;IF($C2617="","","."&amp;$C2617&amp;"."&amp;$B2617)&amp;INDEX(VarEnd,MATCH($A2617,VarKey,0))&amp;K$5</f>
        <v/>
      </c>
      <c r="L2617" s="15">
        <f>L2608*Settings!$C$13*$D2617</f>
        <v/>
      </c>
      <c r="M2617" s="16">
        <f>M2608*Settings!$C$13*$D2617</f>
        <v/>
      </c>
      <c r="N2617" s="16">
        <f>N2608*Settings!$C$13*$D2617</f>
        <v/>
      </c>
      <c r="O2617" s="16">
        <f>O2608*Settings!$C$13*$D2617</f>
        <v/>
      </c>
      <c r="P2617" s="16">
        <f>P2608*Settings!$C$13*$D2617</f>
        <v/>
      </c>
      <c r="Q2617" s="16">
        <f>Q2608*Settings!$C$13*$D2617</f>
        <v/>
      </c>
      <c r="R2617" s="16">
        <f>R2608*Settings!$C$13*$D2617</f>
        <v/>
      </c>
      <c r="S2617" s="16">
        <f>S2608*Settings!$C$13*$D2617</f>
        <v/>
      </c>
      <c r="T2617" s="16">
        <f>T2608*Settings!$C$13*$D2617</f>
        <v/>
      </c>
      <c r="U2617" s="16">
        <f>U2608*Settings!$C$13*$D2617</f>
        <v/>
      </c>
      <c r="V2617" s="16">
        <f>V2608*Settings!$C$13*$D2617</f>
        <v/>
      </c>
      <c r="W2617" s="16">
        <f>W2608*Settings!$C$13*$D2617</f>
        <v/>
      </c>
      <c r="X2617" s="16">
        <f>X2608*Settings!$C$13*$D2617</f>
        <v/>
      </c>
      <c r="Y2617" s="16">
        <f>Y2608*Settings!$C$13*$D2617</f>
        <v/>
      </c>
      <c r="Z2617" s="16">
        <f>Z2608*Settings!$C$13*$D2617</f>
        <v/>
      </c>
      <c r="AA2617" s="16">
        <f>AA2608*Settings!$C$13*$D2617</f>
        <v/>
      </c>
      <c r="AB2617" s="16">
        <f>AB2608*Settings!$C$13*$D2617</f>
        <v/>
      </c>
      <c r="AC2617" s="16">
        <f>AC2608*Settings!$C$13*$D2617</f>
        <v/>
      </c>
      <c r="AD2617" s="16">
        <f>AD2608*Settings!$C$13*$D2617</f>
        <v/>
      </c>
      <c r="AF2617" s="11">
        <f>CodePrefix&amp;$A2617&amp;IF($C2617="","","."&amp;$C2617&amp;"."&amp;$B2617)&amp;INDEX(VarEnd,MATCH($A2617,VarKey,0))&amp;AF$5</f>
        <v/>
      </c>
      <c r="AG2617" s="15">
        <f>AG2608*Settings!$C$13*$D2617</f>
        <v/>
      </c>
      <c r="AH2617" s="16">
        <f>AH2608*Settings!$C$13*$D2617</f>
        <v/>
      </c>
      <c r="AI2617" s="16">
        <f>AI2608*Settings!$C$13*$D2617</f>
        <v/>
      </c>
      <c r="AJ2617" s="16">
        <f>AJ2608*Settings!$C$13*$D2617</f>
        <v/>
      </c>
      <c r="AK2617" s="16">
        <f>AK2608*Settings!$C$13*$D2617</f>
        <v/>
      </c>
      <c r="AL2617" s="16">
        <f>AL2608*Settings!$C$13*$D2617</f>
        <v/>
      </c>
      <c r="AM2617" s="16">
        <f>AM2608*Settings!$C$13*$D2617</f>
        <v/>
      </c>
      <c r="AN2617" s="16">
        <f>AN2608*Settings!$C$13*$D2617</f>
        <v/>
      </c>
      <c r="AO2617" s="16">
        <f>AO2608*Settings!$C$13*$D2617</f>
        <v/>
      </c>
      <c r="AP2617" s="16">
        <f>AP2608*Settings!$C$13*$D2617</f>
        <v/>
      </c>
      <c r="AQ2617" s="16">
        <f>AQ2608*Settings!$C$13*$D2617</f>
        <v/>
      </c>
      <c r="AR2617" s="16">
        <f>AR2608*Settings!$C$13*$D2617</f>
        <v/>
      </c>
      <c r="AS2617" s="16">
        <f>AS2608*Settings!$C$13*$D2617</f>
        <v/>
      </c>
      <c r="AT2617" s="16">
        <f>AT2608*Settings!$C$13*$D2617</f>
        <v/>
      </c>
      <c r="AU2617" s="16">
        <f>AU2608*Settings!$C$13*$D2617</f>
        <v/>
      </c>
      <c r="AV2617" s="16">
        <f>AV2608*Settings!$C$13*$D2617</f>
        <v/>
      </c>
      <c r="AW2617" s="16">
        <f>AW2608*Settings!$C$13*$D2617</f>
        <v/>
      </c>
      <c r="AX2617" s="16">
        <f>AX2608*Settings!$C$13*$D2617</f>
        <v/>
      </c>
      <c r="AY2617" s="16">
        <f>AY2608*Settings!$C$13*$D2617</f>
        <v/>
      </c>
    </row>
    <row r="2618" hidden="1" outlineLevel="2"/>
    <row r="2619" hidden="1" outlineLevel="2">
      <c r="A2619" s="14" t="inlineStr">
        <is>
          <t>rtx</t>
        </is>
      </c>
      <c r="B2619" s="14" t="inlineStr">
        <is>
          <t>coa</t>
        </is>
      </c>
      <c r="C2619" s="14" t="inlineStr">
        <is>
          <t>omn</t>
        </is>
      </c>
      <c r="D2619" s="32">
        <f>INDEX(Inputs!$U$5:$U$132,MATCH($B2619&amp;"|"&amp;$C2619,Inputs!$A$5:$A$132,0))</f>
        <v/>
      </c>
      <c r="E2619" s="32">
        <f>INDEX(Inputs!$V$5:$V$132,MATCH($B2619&amp;"|"&amp;$C2619,Inputs!$A$5:$A$132,0))</f>
        <v/>
      </c>
      <c r="F2619" s="36" t="n"/>
      <c r="G2619" s="36" t="n"/>
      <c r="H2619" s="14">
        <f>INDEX(VarLab,MATCH($A2619,VarKey,0))&amp;INDEX(MemLab,MATCH($C2619&amp;"|"&amp;$B2619,MemKey,0))</f>
        <v/>
      </c>
      <c r="I2619" s="14">
        <f>INDEX(VarUnit,MATCH($A2619,VarKey,0))</f>
        <v/>
      </c>
      <c r="J2619" s="14">
        <f>INDEX(VarSrc,MATCH($A2619,VarKey,0))</f>
        <v/>
      </c>
      <c r="K2619" s="11">
        <f>CodePrefix&amp;$A2619&amp;IF($C2619="","","."&amp;$C2619&amp;"."&amp;$B2619)&amp;INDEX(VarEnd,MATCH($A2619,VarKey,0))&amp;K$5</f>
        <v/>
      </c>
      <c r="L2619" s="39">
        <f>L2601*Settings!$C$13*(INDEX(L$407:L$418,$D2619)+INDEX(L$394:L$405,$D2619)+L2574*(1+$E2619))</f>
        <v/>
      </c>
      <c r="M2619" s="40">
        <f>M2601*Settings!$C$13*(INDEX(M$407:M$418,$D2619)+INDEX(M$394:M$405,$D2619)+M2574*(1+$E2619))</f>
        <v/>
      </c>
      <c r="N2619" s="40">
        <f>N2601*Settings!$C$13*(INDEX(N$407:N$418,$D2619)+INDEX(N$394:N$405,$D2619)+N2574*(1+$E2619))</f>
        <v/>
      </c>
      <c r="O2619" s="40">
        <f>O2601*Settings!$C$13*(INDEX(O$407:O$418,$D2619)+INDEX(O$394:O$405,$D2619)+O2574*(1+$E2619))</f>
        <v/>
      </c>
      <c r="P2619" s="40">
        <f>P2601*Settings!$C$13*(INDEX(P$407:P$418,$D2619)+INDEX(P$394:P$405,$D2619)+P2574*(1+$E2619))</f>
        <v/>
      </c>
      <c r="Q2619" s="40">
        <f>Q2601*Settings!$C$13*(INDEX(Q$407:Q$418,$D2619)+INDEX(Q$394:Q$405,$D2619)+Q2574*(1+$E2619))</f>
        <v/>
      </c>
      <c r="R2619" s="40">
        <f>R2601*Settings!$C$13*(INDEX(R$407:R$418,$D2619)+INDEX(R$394:R$405,$D2619)+R2574*(1+$E2619))</f>
        <v/>
      </c>
      <c r="S2619" s="40">
        <f>S2601*Settings!$C$13*(INDEX(S$407:S$418,$D2619)+INDEX(S$394:S$405,$D2619)+S2574*(1+$E2619))</f>
        <v/>
      </c>
      <c r="T2619" s="40">
        <f>T2601*Settings!$C$13*(INDEX(T$407:T$418,$D2619)+INDEX(T$394:T$405,$D2619)+T2574*(1+$E2619))</f>
        <v/>
      </c>
      <c r="U2619" s="40">
        <f>U2601*Settings!$C$13*(INDEX(U$407:U$418,$D2619)+INDEX(U$394:U$405,$D2619)+U2574*(1+$E2619))</f>
        <v/>
      </c>
      <c r="V2619" s="40">
        <f>V2601*Settings!$C$13*(INDEX(V$407:V$418,$D2619)+INDEX(V$394:V$405,$D2619)+V2574*(1+$E2619))</f>
        <v/>
      </c>
      <c r="W2619" s="40">
        <f>W2601*Settings!$C$13*(INDEX(W$407:W$418,$D2619)+INDEX(W$394:W$405,$D2619)+W2574*(1+$E2619))</f>
        <v/>
      </c>
      <c r="X2619" s="40">
        <f>X2601*Settings!$C$13*(INDEX(X$407:X$418,$D2619)+INDEX(X$394:X$405,$D2619)+X2574*(1+$E2619))</f>
        <v/>
      </c>
      <c r="Y2619" s="40">
        <f>Y2601*Settings!$C$13*(INDEX(Y$407:Y$418,$D2619)+INDEX(Y$394:Y$405,$D2619)+Y2574*(1+$E2619))</f>
        <v/>
      </c>
      <c r="Z2619" s="40">
        <f>Z2601*Settings!$C$13*(INDEX(Z$407:Z$418,$D2619)+INDEX(Z$394:Z$405,$D2619)+Z2574*(1+$E2619))</f>
        <v/>
      </c>
      <c r="AA2619" s="40">
        <f>AA2601*Settings!$C$13*(INDEX(AA$407:AA$418,$D2619)+INDEX(AA$394:AA$405,$D2619)+AA2574*(1+$E2619))</f>
        <v/>
      </c>
      <c r="AB2619" s="40">
        <f>AB2601*Settings!$C$13*(INDEX(AB$407:AB$418,$D2619)+INDEX(AB$394:AB$405,$D2619)+AB2574*(1+$E2619))</f>
        <v/>
      </c>
      <c r="AC2619" s="40">
        <f>AC2601*Settings!$C$13*(INDEX(AC$407:AC$418,$D2619)+INDEX(AC$394:AC$405,$D2619)+AC2574*(1+$E2619))</f>
        <v/>
      </c>
      <c r="AD2619" s="40">
        <f>AD2601*Settings!$C$13*(INDEX(AD$407:AD$418,$D2619)+INDEX(AD$394:AD$405,$D2619)+AD2574*(1+$E2619))</f>
        <v/>
      </c>
      <c r="AF2619" s="11">
        <f>CodePrefix&amp;$A2619&amp;IF($C2619="","","."&amp;$C2619&amp;"."&amp;$B2619)&amp;INDEX(VarEnd,MATCH($A2619,VarKey,0))&amp;AF$5</f>
        <v/>
      </c>
      <c r="AG2619" s="39">
        <f>AG2601*Settings!$C$13*(INDEX(AG$407:AG$418,$D2619)+INDEX(AG$394:AG$405,$D2619)+AG2574*(1+$E2619))</f>
        <v/>
      </c>
      <c r="AH2619" s="40">
        <f>AH2601*Settings!$C$13*(INDEX(AH$407:AH$418,$D2619)+INDEX(AH$394:AH$405,$D2619)+AH2574*(1+$E2619))</f>
        <v/>
      </c>
      <c r="AI2619" s="40">
        <f>AI2601*Settings!$C$13*(INDEX(AI$407:AI$418,$D2619)+INDEX(AI$394:AI$405,$D2619)+AI2574*(1+$E2619))</f>
        <v/>
      </c>
      <c r="AJ2619" s="40">
        <f>AJ2601*Settings!$C$13*(INDEX(AJ$407:AJ$418,$D2619)+INDEX(AJ$394:AJ$405,$D2619)+AJ2574*(1+$E2619))</f>
        <v/>
      </c>
      <c r="AK2619" s="40">
        <f>AK2601*Settings!$C$13*(INDEX(AK$407:AK$418,$D2619)+INDEX(AK$394:AK$405,$D2619)+AK2574*(1+$E2619))</f>
        <v/>
      </c>
      <c r="AL2619" s="40">
        <f>AL2601*Settings!$C$13*(INDEX(AL$407:AL$418,$D2619)+INDEX(AL$394:AL$405,$D2619)+AL2574*(1+$E2619))</f>
        <v/>
      </c>
      <c r="AM2619" s="40">
        <f>AM2601*Settings!$C$13*(INDEX(AM$407:AM$418,$D2619)+INDEX(AM$394:AM$405,$D2619)+AM2574*(1+$E2619))</f>
        <v/>
      </c>
      <c r="AN2619" s="40">
        <f>AN2601*Settings!$C$13*(INDEX(AN$407:AN$418,$D2619)+INDEX(AN$394:AN$405,$D2619)+AN2574*(1+$E2619))</f>
        <v/>
      </c>
      <c r="AO2619" s="40">
        <f>AO2601*Settings!$C$13*(INDEX(AO$407:AO$418,$D2619)+INDEX(AO$394:AO$405,$D2619)+AO2574*(1+$E2619))</f>
        <v/>
      </c>
      <c r="AP2619" s="40">
        <f>AP2601*Settings!$C$13*(INDEX(AP$407:AP$418,$D2619)+INDEX(AP$394:AP$405,$D2619)+AP2574*(1+$E2619))</f>
        <v/>
      </c>
      <c r="AQ2619" s="40">
        <f>AQ2601*Settings!$C$13*(INDEX(AQ$407:AQ$418,$D2619)+INDEX(AQ$394:AQ$405,$D2619)+AQ2574*(1+$E2619))</f>
        <v/>
      </c>
      <c r="AR2619" s="40">
        <f>AR2601*Settings!$C$13*(INDEX(AR$407:AR$418,$D2619)+INDEX(AR$394:AR$405,$D2619)+AR2574*(1+$E2619))</f>
        <v/>
      </c>
      <c r="AS2619" s="40">
        <f>AS2601*Settings!$C$13*(INDEX(AS$407:AS$418,$D2619)+INDEX(AS$394:AS$405,$D2619)+AS2574*(1+$E2619))</f>
        <v/>
      </c>
      <c r="AT2619" s="40">
        <f>AT2601*Settings!$C$13*(INDEX(AT$407:AT$418,$D2619)+INDEX(AT$394:AT$405,$D2619)+AT2574*(1+$E2619))</f>
        <v/>
      </c>
      <c r="AU2619" s="40">
        <f>AU2601*Settings!$C$13*(INDEX(AU$407:AU$418,$D2619)+INDEX(AU$394:AU$405,$D2619)+AU2574*(1+$E2619))</f>
        <v/>
      </c>
      <c r="AV2619" s="40">
        <f>AV2601*Settings!$C$13*(INDEX(AV$407:AV$418,$D2619)+INDEX(AV$394:AV$405,$D2619)+AV2574*(1+$E2619))</f>
        <v/>
      </c>
      <c r="AW2619" s="40">
        <f>AW2601*Settings!$C$13*(INDEX(AW$407:AW$418,$D2619)+INDEX(AW$394:AW$405,$D2619)+AW2574*(1+$E2619))</f>
        <v/>
      </c>
      <c r="AX2619" s="40">
        <f>AX2601*Settings!$C$13*(INDEX(AX$407:AX$418,$D2619)+INDEX(AX$394:AX$405,$D2619)+AX2574*(1+$E2619))</f>
        <v/>
      </c>
      <c r="AY2619" s="40">
        <f>AY2601*Settings!$C$13*(INDEX(AY$407:AY$418,$D2619)+INDEX(AY$394:AY$405,$D2619)+AY2574*(1+$E2619))</f>
        <v/>
      </c>
    </row>
    <row r="2620" hidden="1" outlineLevel="2">
      <c r="A2620" s="14" t="inlineStr">
        <is>
          <t>rtx</t>
        </is>
      </c>
      <c r="B2620" s="14" t="inlineStr">
        <is>
          <t>nga</t>
        </is>
      </c>
      <c r="C2620" s="14" t="inlineStr">
        <is>
          <t>omn</t>
        </is>
      </c>
      <c r="D2620" s="32">
        <f>INDEX(Inputs!$U$5:$U$132,MATCH($B2620&amp;"|"&amp;$C2620,Inputs!$A$5:$A$132,0))</f>
        <v/>
      </c>
      <c r="E2620" s="32">
        <f>INDEX(Inputs!$V$5:$V$132,MATCH($B2620&amp;"|"&amp;$C2620,Inputs!$A$5:$A$132,0))</f>
        <v/>
      </c>
      <c r="F2620" s="36" t="n"/>
      <c r="G2620" s="36" t="n"/>
      <c r="H2620" s="14">
        <f>INDEX(VarLab,MATCH($A2620,VarKey,0))&amp;INDEX(MemLab,MATCH($C2620&amp;"|"&amp;$B2620,MemKey,0))</f>
        <v/>
      </c>
      <c r="I2620" s="14">
        <f>INDEX(VarUnit,MATCH($A2620,VarKey,0))</f>
        <v/>
      </c>
      <c r="J2620" s="14">
        <f>INDEX(VarSrc,MATCH($A2620,VarKey,0))</f>
        <v/>
      </c>
      <c r="K2620" s="11">
        <f>CodePrefix&amp;$A2620&amp;IF($C2620="","","."&amp;$C2620&amp;"."&amp;$B2620)&amp;INDEX(VarEnd,MATCH($A2620,VarKey,0))&amp;K$5</f>
        <v/>
      </c>
      <c r="L2620" s="39">
        <f>L2602*Settings!$C$13*(INDEX(L$407:L$418,$D2620)+INDEX(L$394:L$405,$D2620)+L2575*(1+$E2620))</f>
        <v/>
      </c>
      <c r="M2620" s="40">
        <f>M2602*Settings!$C$13*(INDEX(M$407:M$418,$D2620)+INDEX(M$394:M$405,$D2620)+M2575*(1+$E2620))</f>
        <v/>
      </c>
      <c r="N2620" s="40">
        <f>N2602*Settings!$C$13*(INDEX(N$407:N$418,$D2620)+INDEX(N$394:N$405,$D2620)+N2575*(1+$E2620))</f>
        <v/>
      </c>
      <c r="O2620" s="40">
        <f>O2602*Settings!$C$13*(INDEX(O$407:O$418,$D2620)+INDEX(O$394:O$405,$D2620)+O2575*(1+$E2620))</f>
        <v/>
      </c>
      <c r="P2620" s="40">
        <f>P2602*Settings!$C$13*(INDEX(P$407:P$418,$D2620)+INDEX(P$394:P$405,$D2620)+P2575*(1+$E2620))</f>
        <v/>
      </c>
      <c r="Q2620" s="40">
        <f>Q2602*Settings!$C$13*(INDEX(Q$407:Q$418,$D2620)+INDEX(Q$394:Q$405,$D2620)+Q2575*(1+$E2620))</f>
        <v/>
      </c>
      <c r="R2620" s="40">
        <f>R2602*Settings!$C$13*(INDEX(R$407:R$418,$D2620)+INDEX(R$394:R$405,$D2620)+R2575*(1+$E2620))</f>
        <v/>
      </c>
      <c r="S2620" s="40">
        <f>S2602*Settings!$C$13*(INDEX(S$407:S$418,$D2620)+INDEX(S$394:S$405,$D2620)+S2575*(1+$E2620))</f>
        <v/>
      </c>
      <c r="T2620" s="40">
        <f>T2602*Settings!$C$13*(INDEX(T$407:T$418,$D2620)+INDEX(T$394:T$405,$D2620)+T2575*(1+$E2620))</f>
        <v/>
      </c>
      <c r="U2620" s="40">
        <f>U2602*Settings!$C$13*(INDEX(U$407:U$418,$D2620)+INDEX(U$394:U$405,$D2620)+U2575*(1+$E2620))</f>
        <v/>
      </c>
      <c r="V2620" s="40">
        <f>V2602*Settings!$C$13*(INDEX(V$407:V$418,$D2620)+INDEX(V$394:V$405,$D2620)+V2575*(1+$E2620))</f>
        <v/>
      </c>
      <c r="W2620" s="40">
        <f>W2602*Settings!$C$13*(INDEX(W$407:W$418,$D2620)+INDEX(W$394:W$405,$D2620)+W2575*(1+$E2620))</f>
        <v/>
      </c>
      <c r="X2620" s="40">
        <f>X2602*Settings!$C$13*(INDEX(X$407:X$418,$D2620)+INDEX(X$394:X$405,$D2620)+X2575*(1+$E2620))</f>
        <v/>
      </c>
      <c r="Y2620" s="40">
        <f>Y2602*Settings!$C$13*(INDEX(Y$407:Y$418,$D2620)+INDEX(Y$394:Y$405,$D2620)+Y2575*(1+$E2620))</f>
        <v/>
      </c>
      <c r="Z2620" s="40">
        <f>Z2602*Settings!$C$13*(INDEX(Z$407:Z$418,$D2620)+INDEX(Z$394:Z$405,$D2620)+Z2575*(1+$E2620))</f>
        <v/>
      </c>
      <c r="AA2620" s="40">
        <f>AA2602*Settings!$C$13*(INDEX(AA$407:AA$418,$D2620)+INDEX(AA$394:AA$405,$D2620)+AA2575*(1+$E2620))</f>
        <v/>
      </c>
      <c r="AB2620" s="40">
        <f>AB2602*Settings!$C$13*(INDEX(AB$407:AB$418,$D2620)+INDEX(AB$394:AB$405,$D2620)+AB2575*(1+$E2620))</f>
        <v/>
      </c>
      <c r="AC2620" s="40">
        <f>AC2602*Settings!$C$13*(INDEX(AC$407:AC$418,$D2620)+INDEX(AC$394:AC$405,$D2620)+AC2575*(1+$E2620))</f>
        <v/>
      </c>
      <c r="AD2620" s="40">
        <f>AD2602*Settings!$C$13*(INDEX(AD$407:AD$418,$D2620)+INDEX(AD$394:AD$405,$D2620)+AD2575*(1+$E2620))</f>
        <v/>
      </c>
      <c r="AF2620" s="11">
        <f>CodePrefix&amp;$A2620&amp;IF($C2620="","","."&amp;$C2620&amp;"."&amp;$B2620)&amp;INDEX(VarEnd,MATCH($A2620,VarKey,0))&amp;AF$5</f>
        <v/>
      </c>
      <c r="AG2620" s="39">
        <f>AG2602*Settings!$C$13*(INDEX(AG$407:AG$418,$D2620)+INDEX(AG$394:AG$405,$D2620)+AG2575*(1+$E2620))</f>
        <v/>
      </c>
      <c r="AH2620" s="40">
        <f>AH2602*Settings!$C$13*(INDEX(AH$407:AH$418,$D2620)+INDEX(AH$394:AH$405,$D2620)+AH2575*(1+$E2620))</f>
        <v/>
      </c>
      <c r="AI2620" s="40">
        <f>AI2602*Settings!$C$13*(INDEX(AI$407:AI$418,$D2620)+INDEX(AI$394:AI$405,$D2620)+AI2575*(1+$E2620))</f>
        <v/>
      </c>
      <c r="AJ2620" s="40">
        <f>AJ2602*Settings!$C$13*(INDEX(AJ$407:AJ$418,$D2620)+INDEX(AJ$394:AJ$405,$D2620)+AJ2575*(1+$E2620))</f>
        <v/>
      </c>
      <c r="AK2620" s="40">
        <f>AK2602*Settings!$C$13*(INDEX(AK$407:AK$418,$D2620)+INDEX(AK$394:AK$405,$D2620)+AK2575*(1+$E2620))</f>
        <v/>
      </c>
      <c r="AL2620" s="40">
        <f>AL2602*Settings!$C$13*(INDEX(AL$407:AL$418,$D2620)+INDEX(AL$394:AL$405,$D2620)+AL2575*(1+$E2620))</f>
        <v/>
      </c>
      <c r="AM2620" s="40">
        <f>AM2602*Settings!$C$13*(INDEX(AM$407:AM$418,$D2620)+INDEX(AM$394:AM$405,$D2620)+AM2575*(1+$E2620))</f>
        <v/>
      </c>
      <c r="AN2620" s="40">
        <f>AN2602*Settings!$C$13*(INDEX(AN$407:AN$418,$D2620)+INDEX(AN$394:AN$405,$D2620)+AN2575*(1+$E2620))</f>
        <v/>
      </c>
      <c r="AO2620" s="40">
        <f>AO2602*Settings!$C$13*(INDEX(AO$407:AO$418,$D2620)+INDEX(AO$394:AO$405,$D2620)+AO2575*(1+$E2620))</f>
        <v/>
      </c>
      <c r="AP2620" s="40">
        <f>AP2602*Settings!$C$13*(INDEX(AP$407:AP$418,$D2620)+INDEX(AP$394:AP$405,$D2620)+AP2575*(1+$E2620))</f>
        <v/>
      </c>
      <c r="AQ2620" s="40">
        <f>AQ2602*Settings!$C$13*(INDEX(AQ$407:AQ$418,$D2620)+INDEX(AQ$394:AQ$405,$D2620)+AQ2575*(1+$E2620))</f>
        <v/>
      </c>
      <c r="AR2620" s="40">
        <f>AR2602*Settings!$C$13*(INDEX(AR$407:AR$418,$D2620)+INDEX(AR$394:AR$405,$D2620)+AR2575*(1+$E2620))</f>
        <v/>
      </c>
      <c r="AS2620" s="40">
        <f>AS2602*Settings!$C$13*(INDEX(AS$407:AS$418,$D2620)+INDEX(AS$394:AS$405,$D2620)+AS2575*(1+$E2620))</f>
        <v/>
      </c>
      <c r="AT2620" s="40">
        <f>AT2602*Settings!$C$13*(INDEX(AT$407:AT$418,$D2620)+INDEX(AT$394:AT$405,$D2620)+AT2575*(1+$E2620))</f>
        <v/>
      </c>
      <c r="AU2620" s="40">
        <f>AU2602*Settings!$C$13*(INDEX(AU$407:AU$418,$D2620)+INDEX(AU$394:AU$405,$D2620)+AU2575*(1+$E2620))</f>
        <v/>
      </c>
      <c r="AV2620" s="40">
        <f>AV2602*Settings!$C$13*(INDEX(AV$407:AV$418,$D2620)+INDEX(AV$394:AV$405,$D2620)+AV2575*(1+$E2620))</f>
        <v/>
      </c>
      <c r="AW2620" s="40">
        <f>AW2602*Settings!$C$13*(INDEX(AW$407:AW$418,$D2620)+INDEX(AW$394:AW$405,$D2620)+AW2575*(1+$E2620))</f>
        <v/>
      </c>
      <c r="AX2620" s="40">
        <f>AX2602*Settings!$C$13*(INDEX(AX$407:AX$418,$D2620)+INDEX(AX$394:AX$405,$D2620)+AX2575*(1+$E2620))</f>
        <v/>
      </c>
      <c r="AY2620" s="40">
        <f>AY2602*Settings!$C$13*(INDEX(AY$407:AY$418,$D2620)+INDEX(AY$394:AY$405,$D2620)+AY2575*(1+$E2620))</f>
        <v/>
      </c>
    </row>
    <row r="2621" hidden="1" outlineLevel="2">
      <c r="A2621" s="14" t="inlineStr">
        <is>
          <t>rtx</t>
        </is>
      </c>
      <c r="B2621" s="14" t="inlineStr">
        <is>
          <t>gso</t>
        </is>
      </c>
      <c r="C2621" s="14" t="inlineStr">
        <is>
          <t>omn</t>
        </is>
      </c>
      <c r="D2621" s="32">
        <f>INDEX(Inputs!$U$5:$U$132,MATCH($B2621&amp;"|"&amp;$C2621,Inputs!$A$5:$A$132,0))</f>
        <v/>
      </c>
      <c r="E2621" s="32">
        <f>INDEX(Inputs!$V$5:$V$132,MATCH($B2621&amp;"|"&amp;$C2621,Inputs!$A$5:$A$132,0))</f>
        <v/>
      </c>
      <c r="F2621" s="36" t="n"/>
      <c r="G2621" s="36" t="n"/>
      <c r="H2621" s="14">
        <f>INDEX(VarLab,MATCH($A2621,VarKey,0))&amp;INDEX(MemLab,MATCH($C2621&amp;"|"&amp;$B2621,MemKey,0))</f>
        <v/>
      </c>
      <c r="I2621" s="14">
        <f>INDEX(VarUnit,MATCH($A2621,VarKey,0))</f>
        <v/>
      </c>
      <c r="J2621" s="14">
        <f>INDEX(VarSrc,MATCH($A2621,VarKey,0))</f>
        <v/>
      </c>
      <c r="K2621" s="11">
        <f>CodePrefix&amp;$A2621&amp;IF($C2621="","","."&amp;$C2621&amp;"."&amp;$B2621)&amp;INDEX(VarEnd,MATCH($A2621,VarKey,0))&amp;K$5</f>
        <v/>
      </c>
      <c r="L2621" s="39">
        <f>L2603*Settings!$C$13*(INDEX(L$407:L$418,$D2621)+INDEX(L$394:L$405,$D2621)+L2576*(1+$E2621))</f>
        <v/>
      </c>
      <c r="M2621" s="40">
        <f>M2603*Settings!$C$13*(INDEX(M$407:M$418,$D2621)+INDEX(M$394:M$405,$D2621)+M2576*(1+$E2621))</f>
        <v/>
      </c>
      <c r="N2621" s="40">
        <f>N2603*Settings!$C$13*(INDEX(N$407:N$418,$D2621)+INDEX(N$394:N$405,$D2621)+N2576*(1+$E2621))</f>
        <v/>
      </c>
      <c r="O2621" s="40">
        <f>O2603*Settings!$C$13*(INDEX(O$407:O$418,$D2621)+INDEX(O$394:O$405,$D2621)+O2576*(1+$E2621))</f>
        <v/>
      </c>
      <c r="P2621" s="40">
        <f>P2603*Settings!$C$13*(INDEX(P$407:P$418,$D2621)+INDEX(P$394:P$405,$D2621)+P2576*(1+$E2621))</f>
        <v/>
      </c>
      <c r="Q2621" s="40">
        <f>Q2603*Settings!$C$13*(INDEX(Q$407:Q$418,$D2621)+INDEX(Q$394:Q$405,$D2621)+Q2576*(1+$E2621))</f>
        <v/>
      </c>
      <c r="R2621" s="40">
        <f>R2603*Settings!$C$13*(INDEX(R$407:R$418,$D2621)+INDEX(R$394:R$405,$D2621)+R2576*(1+$E2621))</f>
        <v/>
      </c>
      <c r="S2621" s="40">
        <f>S2603*Settings!$C$13*(INDEX(S$407:S$418,$D2621)+INDEX(S$394:S$405,$D2621)+S2576*(1+$E2621))</f>
        <v/>
      </c>
      <c r="T2621" s="40">
        <f>T2603*Settings!$C$13*(INDEX(T$407:T$418,$D2621)+INDEX(T$394:T$405,$D2621)+T2576*(1+$E2621))</f>
        <v/>
      </c>
      <c r="U2621" s="40">
        <f>U2603*Settings!$C$13*(INDEX(U$407:U$418,$D2621)+INDEX(U$394:U$405,$D2621)+U2576*(1+$E2621))</f>
        <v/>
      </c>
      <c r="V2621" s="40">
        <f>V2603*Settings!$C$13*(INDEX(V$407:V$418,$D2621)+INDEX(V$394:V$405,$D2621)+V2576*(1+$E2621))</f>
        <v/>
      </c>
      <c r="W2621" s="40">
        <f>W2603*Settings!$C$13*(INDEX(W$407:W$418,$D2621)+INDEX(W$394:W$405,$D2621)+W2576*(1+$E2621))</f>
        <v/>
      </c>
      <c r="X2621" s="40">
        <f>X2603*Settings!$C$13*(INDEX(X$407:X$418,$D2621)+INDEX(X$394:X$405,$D2621)+X2576*(1+$E2621))</f>
        <v/>
      </c>
      <c r="Y2621" s="40">
        <f>Y2603*Settings!$C$13*(INDEX(Y$407:Y$418,$D2621)+INDEX(Y$394:Y$405,$D2621)+Y2576*(1+$E2621))</f>
        <v/>
      </c>
      <c r="Z2621" s="40">
        <f>Z2603*Settings!$C$13*(INDEX(Z$407:Z$418,$D2621)+INDEX(Z$394:Z$405,$D2621)+Z2576*(1+$E2621))</f>
        <v/>
      </c>
      <c r="AA2621" s="40">
        <f>AA2603*Settings!$C$13*(INDEX(AA$407:AA$418,$D2621)+INDEX(AA$394:AA$405,$D2621)+AA2576*(1+$E2621))</f>
        <v/>
      </c>
      <c r="AB2621" s="40">
        <f>AB2603*Settings!$C$13*(INDEX(AB$407:AB$418,$D2621)+INDEX(AB$394:AB$405,$D2621)+AB2576*(1+$E2621))</f>
        <v/>
      </c>
      <c r="AC2621" s="40">
        <f>AC2603*Settings!$C$13*(INDEX(AC$407:AC$418,$D2621)+INDEX(AC$394:AC$405,$D2621)+AC2576*(1+$E2621))</f>
        <v/>
      </c>
      <c r="AD2621" s="40">
        <f>AD2603*Settings!$C$13*(INDEX(AD$407:AD$418,$D2621)+INDEX(AD$394:AD$405,$D2621)+AD2576*(1+$E2621))</f>
        <v/>
      </c>
      <c r="AF2621" s="11">
        <f>CodePrefix&amp;$A2621&amp;IF($C2621="","","."&amp;$C2621&amp;"."&amp;$B2621)&amp;INDEX(VarEnd,MATCH($A2621,VarKey,0))&amp;AF$5</f>
        <v/>
      </c>
      <c r="AG2621" s="39">
        <f>AG2603*Settings!$C$13*(INDEX(AG$407:AG$418,$D2621)+INDEX(AG$394:AG$405,$D2621)+AG2576*(1+$E2621))</f>
        <v/>
      </c>
      <c r="AH2621" s="40">
        <f>AH2603*Settings!$C$13*(INDEX(AH$407:AH$418,$D2621)+INDEX(AH$394:AH$405,$D2621)+AH2576*(1+$E2621))</f>
        <v/>
      </c>
      <c r="AI2621" s="40">
        <f>AI2603*Settings!$C$13*(INDEX(AI$407:AI$418,$D2621)+INDEX(AI$394:AI$405,$D2621)+AI2576*(1+$E2621))</f>
        <v/>
      </c>
      <c r="AJ2621" s="40">
        <f>AJ2603*Settings!$C$13*(INDEX(AJ$407:AJ$418,$D2621)+INDEX(AJ$394:AJ$405,$D2621)+AJ2576*(1+$E2621))</f>
        <v/>
      </c>
      <c r="AK2621" s="40">
        <f>AK2603*Settings!$C$13*(INDEX(AK$407:AK$418,$D2621)+INDEX(AK$394:AK$405,$D2621)+AK2576*(1+$E2621))</f>
        <v/>
      </c>
      <c r="AL2621" s="40">
        <f>AL2603*Settings!$C$13*(INDEX(AL$407:AL$418,$D2621)+INDEX(AL$394:AL$405,$D2621)+AL2576*(1+$E2621))</f>
        <v/>
      </c>
      <c r="AM2621" s="40">
        <f>AM2603*Settings!$C$13*(INDEX(AM$407:AM$418,$D2621)+INDEX(AM$394:AM$405,$D2621)+AM2576*(1+$E2621))</f>
        <v/>
      </c>
      <c r="AN2621" s="40">
        <f>AN2603*Settings!$C$13*(INDEX(AN$407:AN$418,$D2621)+INDEX(AN$394:AN$405,$D2621)+AN2576*(1+$E2621))</f>
        <v/>
      </c>
      <c r="AO2621" s="40">
        <f>AO2603*Settings!$C$13*(INDEX(AO$407:AO$418,$D2621)+INDEX(AO$394:AO$405,$D2621)+AO2576*(1+$E2621))</f>
        <v/>
      </c>
      <c r="AP2621" s="40">
        <f>AP2603*Settings!$C$13*(INDEX(AP$407:AP$418,$D2621)+INDEX(AP$394:AP$405,$D2621)+AP2576*(1+$E2621))</f>
        <v/>
      </c>
      <c r="AQ2621" s="40">
        <f>AQ2603*Settings!$C$13*(INDEX(AQ$407:AQ$418,$D2621)+INDEX(AQ$394:AQ$405,$D2621)+AQ2576*(1+$E2621))</f>
        <v/>
      </c>
      <c r="AR2621" s="40">
        <f>AR2603*Settings!$C$13*(INDEX(AR$407:AR$418,$D2621)+INDEX(AR$394:AR$405,$D2621)+AR2576*(1+$E2621))</f>
        <v/>
      </c>
      <c r="AS2621" s="40">
        <f>AS2603*Settings!$C$13*(INDEX(AS$407:AS$418,$D2621)+INDEX(AS$394:AS$405,$D2621)+AS2576*(1+$E2621))</f>
        <v/>
      </c>
      <c r="AT2621" s="40">
        <f>AT2603*Settings!$C$13*(INDEX(AT$407:AT$418,$D2621)+INDEX(AT$394:AT$405,$D2621)+AT2576*(1+$E2621))</f>
        <v/>
      </c>
      <c r="AU2621" s="40">
        <f>AU2603*Settings!$C$13*(INDEX(AU$407:AU$418,$D2621)+INDEX(AU$394:AU$405,$D2621)+AU2576*(1+$E2621))</f>
        <v/>
      </c>
      <c r="AV2621" s="40">
        <f>AV2603*Settings!$C$13*(INDEX(AV$407:AV$418,$D2621)+INDEX(AV$394:AV$405,$D2621)+AV2576*(1+$E2621))</f>
        <v/>
      </c>
      <c r="AW2621" s="40">
        <f>AW2603*Settings!$C$13*(INDEX(AW$407:AW$418,$D2621)+INDEX(AW$394:AW$405,$D2621)+AW2576*(1+$E2621))</f>
        <v/>
      </c>
      <c r="AX2621" s="40">
        <f>AX2603*Settings!$C$13*(INDEX(AX$407:AX$418,$D2621)+INDEX(AX$394:AX$405,$D2621)+AX2576*(1+$E2621))</f>
        <v/>
      </c>
      <c r="AY2621" s="40">
        <f>AY2603*Settings!$C$13*(INDEX(AY$407:AY$418,$D2621)+INDEX(AY$394:AY$405,$D2621)+AY2576*(1+$E2621))</f>
        <v/>
      </c>
    </row>
    <row r="2622" hidden="1" outlineLevel="2">
      <c r="A2622" s="14" t="inlineStr">
        <is>
          <t>rtx</t>
        </is>
      </c>
      <c r="B2622" s="14" t="inlineStr">
        <is>
          <t>die</t>
        </is>
      </c>
      <c r="C2622" s="14" t="inlineStr">
        <is>
          <t>omn</t>
        </is>
      </c>
      <c r="D2622" s="32">
        <f>INDEX(Inputs!$U$5:$U$132,MATCH($B2622&amp;"|"&amp;$C2622,Inputs!$A$5:$A$132,0))</f>
        <v/>
      </c>
      <c r="E2622" s="32">
        <f>INDEX(Inputs!$V$5:$V$132,MATCH($B2622&amp;"|"&amp;$C2622,Inputs!$A$5:$A$132,0))</f>
        <v/>
      </c>
      <c r="F2622" s="36" t="n"/>
      <c r="G2622" s="36" t="n"/>
      <c r="H2622" s="14">
        <f>INDEX(VarLab,MATCH($A2622,VarKey,0))&amp;INDEX(MemLab,MATCH($C2622&amp;"|"&amp;$B2622,MemKey,0))</f>
        <v/>
      </c>
      <c r="I2622" s="14">
        <f>INDEX(VarUnit,MATCH($A2622,VarKey,0))</f>
        <v/>
      </c>
      <c r="J2622" s="14">
        <f>INDEX(VarSrc,MATCH($A2622,VarKey,0))</f>
        <v/>
      </c>
      <c r="K2622" s="11">
        <f>CodePrefix&amp;$A2622&amp;IF($C2622="","","."&amp;$C2622&amp;"."&amp;$B2622)&amp;INDEX(VarEnd,MATCH($A2622,VarKey,0))&amp;K$5</f>
        <v/>
      </c>
      <c r="L2622" s="39">
        <f>L2604*Settings!$C$13*(INDEX(L$407:L$418,$D2622)+INDEX(L$394:L$405,$D2622)+L2577*(1+$E2622))</f>
        <v/>
      </c>
      <c r="M2622" s="40">
        <f>M2604*Settings!$C$13*(INDEX(M$407:M$418,$D2622)+INDEX(M$394:M$405,$D2622)+M2577*(1+$E2622))</f>
        <v/>
      </c>
      <c r="N2622" s="40">
        <f>N2604*Settings!$C$13*(INDEX(N$407:N$418,$D2622)+INDEX(N$394:N$405,$D2622)+N2577*(1+$E2622))</f>
        <v/>
      </c>
      <c r="O2622" s="40">
        <f>O2604*Settings!$C$13*(INDEX(O$407:O$418,$D2622)+INDEX(O$394:O$405,$D2622)+O2577*(1+$E2622))</f>
        <v/>
      </c>
      <c r="P2622" s="40">
        <f>P2604*Settings!$C$13*(INDEX(P$407:P$418,$D2622)+INDEX(P$394:P$405,$D2622)+P2577*(1+$E2622))</f>
        <v/>
      </c>
      <c r="Q2622" s="40">
        <f>Q2604*Settings!$C$13*(INDEX(Q$407:Q$418,$D2622)+INDEX(Q$394:Q$405,$D2622)+Q2577*(1+$E2622))</f>
        <v/>
      </c>
      <c r="R2622" s="40">
        <f>R2604*Settings!$C$13*(INDEX(R$407:R$418,$D2622)+INDEX(R$394:R$405,$D2622)+R2577*(1+$E2622))</f>
        <v/>
      </c>
      <c r="S2622" s="40">
        <f>S2604*Settings!$C$13*(INDEX(S$407:S$418,$D2622)+INDEX(S$394:S$405,$D2622)+S2577*(1+$E2622))</f>
        <v/>
      </c>
      <c r="T2622" s="40">
        <f>T2604*Settings!$C$13*(INDEX(T$407:T$418,$D2622)+INDEX(T$394:T$405,$D2622)+T2577*(1+$E2622))</f>
        <v/>
      </c>
      <c r="U2622" s="40">
        <f>U2604*Settings!$C$13*(INDEX(U$407:U$418,$D2622)+INDEX(U$394:U$405,$D2622)+U2577*(1+$E2622))</f>
        <v/>
      </c>
      <c r="V2622" s="40">
        <f>V2604*Settings!$C$13*(INDEX(V$407:V$418,$D2622)+INDEX(V$394:V$405,$D2622)+V2577*(1+$E2622))</f>
        <v/>
      </c>
      <c r="W2622" s="40">
        <f>W2604*Settings!$C$13*(INDEX(W$407:W$418,$D2622)+INDEX(W$394:W$405,$D2622)+W2577*(1+$E2622))</f>
        <v/>
      </c>
      <c r="X2622" s="40">
        <f>X2604*Settings!$C$13*(INDEX(X$407:X$418,$D2622)+INDEX(X$394:X$405,$D2622)+X2577*(1+$E2622))</f>
        <v/>
      </c>
      <c r="Y2622" s="40">
        <f>Y2604*Settings!$C$13*(INDEX(Y$407:Y$418,$D2622)+INDEX(Y$394:Y$405,$D2622)+Y2577*(1+$E2622))</f>
        <v/>
      </c>
      <c r="Z2622" s="40">
        <f>Z2604*Settings!$C$13*(INDEX(Z$407:Z$418,$D2622)+INDEX(Z$394:Z$405,$D2622)+Z2577*(1+$E2622))</f>
        <v/>
      </c>
      <c r="AA2622" s="40">
        <f>AA2604*Settings!$C$13*(INDEX(AA$407:AA$418,$D2622)+INDEX(AA$394:AA$405,$D2622)+AA2577*(1+$E2622))</f>
        <v/>
      </c>
      <c r="AB2622" s="40">
        <f>AB2604*Settings!$C$13*(INDEX(AB$407:AB$418,$D2622)+INDEX(AB$394:AB$405,$D2622)+AB2577*(1+$E2622))</f>
        <v/>
      </c>
      <c r="AC2622" s="40">
        <f>AC2604*Settings!$C$13*(INDEX(AC$407:AC$418,$D2622)+INDEX(AC$394:AC$405,$D2622)+AC2577*(1+$E2622))</f>
        <v/>
      </c>
      <c r="AD2622" s="40">
        <f>AD2604*Settings!$C$13*(INDEX(AD$407:AD$418,$D2622)+INDEX(AD$394:AD$405,$D2622)+AD2577*(1+$E2622))</f>
        <v/>
      </c>
      <c r="AF2622" s="11">
        <f>CodePrefix&amp;$A2622&amp;IF($C2622="","","."&amp;$C2622&amp;"."&amp;$B2622)&amp;INDEX(VarEnd,MATCH($A2622,VarKey,0))&amp;AF$5</f>
        <v/>
      </c>
      <c r="AG2622" s="39">
        <f>AG2604*Settings!$C$13*(INDEX(AG$407:AG$418,$D2622)+INDEX(AG$394:AG$405,$D2622)+AG2577*(1+$E2622))</f>
        <v/>
      </c>
      <c r="AH2622" s="40">
        <f>AH2604*Settings!$C$13*(INDEX(AH$407:AH$418,$D2622)+INDEX(AH$394:AH$405,$D2622)+AH2577*(1+$E2622))</f>
        <v/>
      </c>
      <c r="AI2622" s="40">
        <f>AI2604*Settings!$C$13*(INDEX(AI$407:AI$418,$D2622)+INDEX(AI$394:AI$405,$D2622)+AI2577*(1+$E2622))</f>
        <v/>
      </c>
      <c r="AJ2622" s="40">
        <f>AJ2604*Settings!$C$13*(INDEX(AJ$407:AJ$418,$D2622)+INDEX(AJ$394:AJ$405,$D2622)+AJ2577*(1+$E2622))</f>
        <v/>
      </c>
      <c r="AK2622" s="40">
        <f>AK2604*Settings!$C$13*(INDEX(AK$407:AK$418,$D2622)+INDEX(AK$394:AK$405,$D2622)+AK2577*(1+$E2622))</f>
        <v/>
      </c>
      <c r="AL2622" s="40">
        <f>AL2604*Settings!$C$13*(INDEX(AL$407:AL$418,$D2622)+INDEX(AL$394:AL$405,$D2622)+AL2577*(1+$E2622))</f>
        <v/>
      </c>
      <c r="AM2622" s="40">
        <f>AM2604*Settings!$C$13*(INDEX(AM$407:AM$418,$D2622)+INDEX(AM$394:AM$405,$D2622)+AM2577*(1+$E2622))</f>
        <v/>
      </c>
      <c r="AN2622" s="40">
        <f>AN2604*Settings!$C$13*(INDEX(AN$407:AN$418,$D2622)+INDEX(AN$394:AN$405,$D2622)+AN2577*(1+$E2622))</f>
        <v/>
      </c>
      <c r="AO2622" s="40">
        <f>AO2604*Settings!$C$13*(INDEX(AO$407:AO$418,$D2622)+INDEX(AO$394:AO$405,$D2622)+AO2577*(1+$E2622))</f>
        <v/>
      </c>
      <c r="AP2622" s="40">
        <f>AP2604*Settings!$C$13*(INDEX(AP$407:AP$418,$D2622)+INDEX(AP$394:AP$405,$D2622)+AP2577*(1+$E2622))</f>
        <v/>
      </c>
      <c r="AQ2622" s="40">
        <f>AQ2604*Settings!$C$13*(INDEX(AQ$407:AQ$418,$D2622)+INDEX(AQ$394:AQ$405,$D2622)+AQ2577*(1+$E2622))</f>
        <v/>
      </c>
      <c r="AR2622" s="40">
        <f>AR2604*Settings!$C$13*(INDEX(AR$407:AR$418,$D2622)+INDEX(AR$394:AR$405,$D2622)+AR2577*(1+$E2622))</f>
        <v/>
      </c>
      <c r="AS2622" s="40">
        <f>AS2604*Settings!$C$13*(INDEX(AS$407:AS$418,$D2622)+INDEX(AS$394:AS$405,$D2622)+AS2577*(1+$E2622))</f>
        <v/>
      </c>
      <c r="AT2622" s="40">
        <f>AT2604*Settings!$C$13*(INDEX(AT$407:AT$418,$D2622)+INDEX(AT$394:AT$405,$D2622)+AT2577*(1+$E2622))</f>
        <v/>
      </c>
      <c r="AU2622" s="40">
        <f>AU2604*Settings!$C$13*(INDEX(AU$407:AU$418,$D2622)+INDEX(AU$394:AU$405,$D2622)+AU2577*(1+$E2622))</f>
        <v/>
      </c>
      <c r="AV2622" s="40">
        <f>AV2604*Settings!$C$13*(INDEX(AV$407:AV$418,$D2622)+INDEX(AV$394:AV$405,$D2622)+AV2577*(1+$E2622))</f>
        <v/>
      </c>
      <c r="AW2622" s="40">
        <f>AW2604*Settings!$C$13*(INDEX(AW$407:AW$418,$D2622)+INDEX(AW$394:AW$405,$D2622)+AW2577*(1+$E2622))</f>
        <v/>
      </c>
      <c r="AX2622" s="40">
        <f>AX2604*Settings!$C$13*(INDEX(AX$407:AX$418,$D2622)+INDEX(AX$394:AX$405,$D2622)+AX2577*(1+$E2622))</f>
        <v/>
      </c>
      <c r="AY2622" s="40">
        <f>AY2604*Settings!$C$13*(INDEX(AY$407:AY$418,$D2622)+INDEX(AY$394:AY$405,$D2622)+AY2577*(1+$E2622))</f>
        <v/>
      </c>
    </row>
    <row r="2623" hidden="1" outlineLevel="2">
      <c r="A2623" s="14" t="inlineStr">
        <is>
          <t>rtx</t>
        </is>
      </c>
      <c r="B2623" s="14" t="inlineStr">
        <is>
          <t>lpg</t>
        </is>
      </c>
      <c r="C2623" s="14" t="inlineStr">
        <is>
          <t>omn</t>
        </is>
      </c>
      <c r="D2623" s="32">
        <f>INDEX(Inputs!$U$5:$U$132,MATCH($B2623&amp;"|"&amp;$C2623,Inputs!$A$5:$A$132,0))</f>
        <v/>
      </c>
      <c r="E2623" s="32">
        <f>INDEX(Inputs!$V$5:$V$132,MATCH($B2623&amp;"|"&amp;$C2623,Inputs!$A$5:$A$132,0))</f>
        <v/>
      </c>
      <c r="F2623" s="36" t="n"/>
      <c r="G2623" s="36" t="n"/>
      <c r="H2623" s="14">
        <f>INDEX(VarLab,MATCH($A2623,VarKey,0))&amp;INDEX(MemLab,MATCH($C2623&amp;"|"&amp;$B2623,MemKey,0))</f>
        <v/>
      </c>
      <c r="I2623" s="14">
        <f>INDEX(VarUnit,MATCH($A2623,VarKey,0))</f>
        <v/>
      </c>
      <c r="J2623" s="14">
        <f>INDEX(VarSrc,MATCH($A2623,VarKey,0))</f>
        <v/>
      </c>
      <c r="K2623" s="11">
        <f>CodePrefix&amp;$A2623&amp;IF($C2623="","","."&amp;$C2623&amp;"."&amp;$B2623)&amp;INDEX(VarEnd,MATCH($A2623,VarKey,0))&amp;K$5</f>
        <v/>
      </c>
      <c r="L2623" s="39">
        <f>L2605*Settings!$C$13*(INDEX(L$407:L$418,$D2623)+INDEX(L$394:L$405,$D2623)+L2578*(1+$E2623))</f>
        <v/>
      </c>
      <c r="M2623" s="40">
        <f>M2605*Settings!$C$13*(INDEX(M$407:M$418,$D2623)+INDEX(M$394:M$405,$D2623)+M2578*(1+$E2623))</f>
        <v/>
      </c>
      <c r="N2623" s="40">
        <f>N2605*Settings!$C$13*(INDEX(N$407:N$418,$D2623)+INDEX(N$394:N$405,$D2623)+N2578*(1+$E2623))</f>
        <v/>
      </c>
      <c r="O2623" s="40">
        <f>O2605*Settings!$C$13*(INDEX(O$407:O$418,$D2623)+INDEX(O$394:O$405,$D2623)+O2578*(1+$E2623))</f>
        <v/>
      </c>
      <c r="P2623" s="40">
        <f>P2605*Settings!$C$13*(INDEX(P$407:P$418,$D2623)+INDEX(P$394:P$405,$D2623)+P2578*(1+$E2623))</f>
        <v/>
      </c>
      <c r="Q2623" s="40">
        <f>Q2605*Settings!$C$13*(INDEX(Q$407:Q$418,$D2623)+INDEX(Q$394:Q$405,$D2623)+Q2578*(1+$E2623))</f>
        <v/>
      </c>
      <c r="R2623" s="40">
        <f>R2605*Settings!$C$13*(INDEX(R$407:R$418,$D2623)+INDEX(R$394:R$405,$D2623)+R2578*(1+$E2623))</f>
        <v/>
      </c>
      <c r="S2623" s="40">
        <f>S2605*Settings!$C$13*(INDEX(S$407:S$418,$D2623)+INDEX(S$394:S$405,$D2623)+S2578*(1+$E2623))</f>
        <v/>
      </c>
      <c r="T2623" s="40">
        <f>T2605*Settings!$C$13*(INDEX(T$407:T$418,$D2623)+INDEX(T$394:T$405,$D2623)+T2578*(1+$E2623))</f>
        <v/>
      </c>
      <c r="U2623" s="40">
        <f>U2605*Settings!$C$13*(INDEX(U$407:U$418,$D2623)+INDEX(U$394:U$405,$D2623)+U2578*(1+$E2623))</f>
        <v/>
      </c>
      <c r="V2623" s="40">
        <f>V2605*Settings!$C$13*(INDEX(V$407:V$418,$D2623)+INDEX(V$394:V$405,$D2623)+V2578*(1+$E2623))</f>
        <v/>
      </c>
      <c r="W2623" s="40">
        <f>W2605*Settings!$C$13*(INDEX(W$407:W$418,$D2623)+INDEX(W$394:W$405,$D2623)+W2578*(1+$E2623))</f>
        <v/>
      </c>
      <c r="X2623" s="40">
        <f>X2605*Settings!$C$13*(INDEX(X$407:X$418,$D2623)+INDEX(X$394:X$405,$D2623)+X2578*(1+$E2623))</f>
        <v/>
      </c>
      <c r="Y2623" s="40">
        <f>Y2605*Settings!$C$13*(INDEX(Y$407:Y$418,$D2623)+INDEX(Y$394:Y$405,$D2623)+Y2578*(1+$E2623))</f>
        <v/>
      </c>
      <c r="Z2623" s="40">
        <f>Z2605*Settings!$C$13*(INDEX(Z$407:Z$418,$D2623)+INDEX(Z$394:Z$405,$D2623)+Z2578*(1+$E2623))</f>
        <v/>
      </c>
      <c r="AA2623" s="40">
        <f>AA2605*Settings!$C$13*(INDEX(AA$407:AA$418,$D2623)+INDEX(AA$394:AA$405,$D2623)+AA2578*(1+$E2623))</f>
        <v/>
      </c>
      <c r="AB2623" s="40">
        <f>AB2605*Settings!$C$13*(INDEX(AB$407:AB$418,$D2623)+INDEX(AB$394:AB$405,$D2623)+AB2578*(1+$E2623))</f>
        <v/>
      </c>
      <c r="AC2623" s="40">
        <f>AC2605*Settings!$C$13*(INDEX(AC$407:AC$418,$D2623)+INDEX(AC$394:AC$405,$D2623)+AC2578*(1+$E2623))</f>
        <v/>
      </c>
      <c r="AD2623" s="40">
        <f>AD2605*Settings!$C$13*(INDEX(AD$407:AD$418,$D2623)+INDEX(AD$394:AD$405,$D2623)+AD2578*(1+$E2623))</f>
        <v/>
      </c>
      <c r="AF2623" s="11">
        <f>CodePrefix&amp;$A2623&amp;IF($C2623="","","."&amp;$C2623&amp;"."&amp;$B2623)&amp;INDEX(VarEnd,MATCH($A2623,VarKey,0))&amp;AF$5</f>
        <v/>
      </c>
      <c r="AG2623" s="39">
        <f>AG2605*Settings!$C$13*(INDEX(AG$407:AG$418,$D2623)+INDEX(AG$394:AG$405,$D2623)+AG2578*(1+$E2623))</f>
        <v/>
      </c>
      <c r="AH2623" s="40">
        <f>AH2605*Settings!$C$13*(INDEX(AH$407:AH$418,$D2623)+INDEX(AH$394:AH$405,$D2623)+AH2578*(1+$E2623))</f>
        <v/>
      </c>
      <c r="AI2623" s="40">
        <f>AI2605*Settings!$C$13*(INDEX(AI$407:AI$418,$D2623)+INDEX(AI$394:AI$405,$D2623)+AI2578*(1+$E2623))</f>
        <v/>
      </c>
      <c r="AJ2623" s="40">
        <f>AJ2605*Settings!$C$13*(INDEX(AJ$407:AJ$418,$D2623)+INDEX(AJ$394:AJ$405,$D2623)+AJ2578*(1+$E2623))</f>
        <v/>
      </c>
      <c r="AK2623" s="40">
        <f>AK2605*Settings!$C$13*(INDEX(AK$407:AK$418,$D2623)+INDEX(AK$394:AK$405,$D2623)+AK2578*(1+$E2623))</f>
        <v/>
      </c>
      <c r="AL2623" s="40">
        <f>AL2605*Settings!$C$13*(INDEX(AL$407:AL$418,$D2623)+INDEX(AL$394:AL$405,$D2623)+AL2578*(1+$E2623))</f>
        <v/>
      </c>
      <c r="AM2623" s="40">
        <f>AM2605*Settings!$C$13*(INDEX(AM$407:AM$418,$D2623)+INDEX(AM$394:AM$405,$D2623)+AM2578*(1+$E2623))</f>
        <v/>
      </c>
      <c r="AN2623" s="40">
        <f>AN2605*Settings!$C$13*(INDEX(AN$407:AN$418,$D2623)+INDEX(AN$394:AN$405,$D2623)+AN2578*(1+$E2623))</f>
        <v/>
      </c>
      <c r="AO2623" s="40">
        <f>AO2605*Settings!$C$13*(INDEX(AO$407:AO$418,$D2623)+INDEX(AO$394:AO$405,$D2623)+AO2578*(1+$E2623))</f>
        <v/>
      </c>
      <c r="AP2623" s="40">
        <f>AP2605*Settings!$C$13*(INDEX(AP$407:AP$418,$D2623)+INDEX(AP$394:AP$405,$D2623)+AP2578*(1+$E2623))</f>
        <v/>
      </c>
      <c r="AQ2623" s="40">
        <f>AQ2605*Settings!$C$13*(INDEX(AQ$407:AQ$418,$D2623)+INDEX(AQ$394:AQ$405,$D2623)+AQ2578*(1+$E2623))</f>
        <v/>
      </c>
      <c r="AR2623" s="40">
        <f>AR2605*Settings!$C$13*(INDEX(AR$407:AR$418,$D2623)+INDEX(AR$394:AR$405,$D2623)+AR2578*(1+$E2623))</f>
        <v/>
      </c>
      <c r="AS2623" s="40">
        <f>AS2605*Settings!$C$13*(INDEX(AS$407:AS$418,$D2623)+INDEX(AS$394:AS$405,$D2623)+AS2578*(1+$E2623))</f>
        <v/>
      </c>
      <c r="AT2623" s="40">
        <f>AT2605*Settings!$C$13*(INDEX(AT$407:AT$418,$D2623)+INDEX(AT$394:AT$405,$D2623)+AT2578*(1+$E2623))</f>
        <v/>
      </c>
      <c r="AU2623" s="40">
        <f>AU2605*Settings!$C$13*(INDEX(AU$407:AU$418,$D2623)+INDEX(AU$394:AU$405,$D2623)+AU2578*(1+$E2623))</f>
        <v/>
      </c>
      <c r="AV2623" s="40">
        <f>AV2605*Settings!$C$13*(INDEX(AV$407:AV$418,$D2623)+INDEX(AV$394:AV$405,$D2623)+AV2578*(1+$E2623))</f>
        <v/>
      </c>
      <c r="AW2623" s="40">
        <f>AW2605*Settings!$C$13*(INDEX(AW$407:AW$418,$D2623)+INDEX(AW$394:AW$405,$D2623)+AW2578*(1+$E2623))</f>
        <v/>
      </c>
      <c r="AX2623" s="40">
        <f>AX2605*Settings!$C$13*(INDEX(AX$407:AX$418,$D2623)+INDEX(AX$394:AX$405,$D2623)+AX2578*(1+$E2623))</f>
        <v/>
      </c>
      <c r="AY2623" s="40">
        <f>AY2605*Settings!$C$13*(INDEX(AY$407:AY$418,$D2623)+INDEX(AY$394:AY$405,$D2623)+AY2578*(1+$E2623))</f>
        <v/>
      </c>
    </row>
    <row r="2624" hidden="1" outlineLevel="2">
      <c r="A2624" s="14" t="inlineStr">
        <is>
          <t>rtx</t>
        </is>
      </c>
      <c r="B2624" s="14" t="inlineStr">
        <is>
          <t>ker</t>
        </is>
      </c>
      <c r="C2624" s="14" t="inlineStr">
        <is>
          <t>omn</t>
        </is>
      </c>
      <c r="D2624" s="32">
        <f>INDEX(Inputs!$U$5:$U$132,MATCH($B2624&amp;"|"&amp;$C2624,Inputs!$A$5:$A$132,0))</f>
        <v/>
      </c>
      <c r="E2624" s="32">
        <f>INDEX(Inputs!$V$5:$V$132,MATCH($B2624&amp;"|"&amp;$C2624,Inputs!$A$5:$A$132,0))</f>
        <v/>
      </c>
      <c r="F2624" s="36" t="n"/>
      <c r="G2624" s="36" t="n"/>
      <c r="H2624" s="14">
        <f>INDEX(VarLab,MATCH($A2624,VarKey,0))&amp;INDEX(MemLab,MATCH($C2624&amp;"|"&amp;$B2624,MemKey,0))</f>
        <v/>
      </c>
      <c r="I2624" s="14">
        <f>INDEX(VarUnit,MATCH($A2624,VarKey,0))</f>
        <v/>
      </c>
      <c r="J2624" s="14">
        <f>INDEX(VarSrc,MATCH($A2624,VarKey,0))</f>
        <v/>
      </c>
      <c r="K2624" s="11">
        <f>CodePrefix&amp;$A2624&amp;IF($C2624="","","."&amp;$C2624&amp;"."&amp;$B2624)&amp;INDEX(VarEnd,MATCH($A2624,VarKey,0))&amp;K$5</f>
        <v/>
      </c>
      <c r="L2624" s="39">
        <f>L2606*Settings!$C$13*(INDEX(L$407:L$418,$D2624)+INDEX(L$394:L$405,$D2624)+L2579*(1+$E2624))</f>
        <v/>
      </c>
      <c r="M2624" s="40">
        <f>M2606*Settings!$C$13*(INDEX(M$407:M$418,$D2624)+INDEX(M$394:M$405,$D2624)+M2579*(1+$E2624))</f>
        <v/>
      </c>
      <c r="N2624" s="40">
        <f>N2606*Settings!$C$13*(INDEX(N$407:N$418,$D2624)+INDEX(N$394:N$405,$D2624)+N2579*(1+$E2624))</f>
        <v/>
      </c>
      <c r="O2624" s="40">
        <f>O2606*Settings!$C$13*(INDEX(O$407:O$418,$D2624)+INDEX(O$394:O$405,$D2624)+O2579*(1+$E2624))</f>
        <v/>
      </c>
      <c r="P2624" s="40">
        <f>P2606*Settings!$C$13*(INDEX(P$407:P$418,$D2624)+INDEX(P$394:P$405,$D2624)+P2579*(1+$E2624))</f>
        <v/>
      </c>
      <c r="Q2624" s="40">
        <f>Q2606*Settings!$C$13*(INDEX(Q$407:Q$418,$D2624)+INDEX(Q$394:Q$405,$D2624)+Q2579*(1+$E2624))</f>
        <v/>
      </c>
      <c r="R2624" s="40">
        <f>R2606*Settings!$C$13*(INDEX(R$407:R$418,$D2624)+INDEX(R$394:R$405,$D2624)+R2579*(1+$E2624))</f>
        <v/>
      </c>
      <c r="S2624" s="40">
        <f>S2606*Settings!$C$13*(INDEX(S$407:S$418,$D2624)+INDEX(S$394:S$405,$D2624)+S2579*(1+$E2624))</f>
        <v/>
      </c>
      <c r="T2624" s="40">
        <f>T2606*Settings!$C$13*(INDEX(T$407:T$418,$D2624)+INDEX(T$394:T$405,$D2624)+T2579*(1+$E2624))</f>
        <v/>
      </c>
      <c r="U2624" s="40">
        <f>U2606*Settings!$C$13*(INDEX(U$407:U$418,$D2624)+INDEX(U$394:U$405,$D2624)+U2579*(1+$E2624))</f>
        <v/>
      </c>
      <c r="V2624" s="40">
        <f>V2606*Settings!$C$13*(INDEX(V$407:V$418,$D2624)+INDEX(V$394:V$405,$D2624)+V2579*(1+$E2624))</f>
        <v/>
      </c>
      <c r="W2624" s="40">
        <f>W2606*Settings!$C$13*(INDEX(W$407:W$418,$D2624)+INDEX(W$394:W$405,$D2624)+W2579*(1+$E2624))</f>
        <v/>
      </c>
      <c r="X2624" s="40">
        <f>X2606*Settings!$C$13*(INDEX(X$407:X$418,$D2624)+INDEX(X$394:X$405,$D2624)+X2579*(1+$E2624))</f>
        <v/>
      </c>
      <c r="Y2624" s="40">
        <f>Y2606*Settings!$C$13*(INDEX(Y$407:Y$418,$D2624)+INDEX(Y$394:Y$405,$D2624)+Y2579*(1+$E2624))</f>
        <v/>
      </c>
      <c r="Z2624" s="40">
        <f>Z2606*Settings!$C$13*(INDEX(Z$407:Z$418,$D2624)+INDEX(Z$394:Z$405,$D2624)+Z2579*(1+$E2624))</f>
        <v/>
      </c>
      <c r="AA2624" s="40">
        <f>AA2606*Settings!$C$13*(INDEX(AA$407:AA$418,$D2624)+INDEX(AA$394:AA$405,$D2624)+AA2579*(1+$E2624))</f>
        <v/>
      </c>
      <c r="AB2624" s="40">
        <f>AB2606*Settings!$C$13*(INDEX(AB$407:AB$418,$D2624)+INDEX(AB$394:AB$405,$D2624)+AB2579*(1+$E2624))</f>
        <v/>
      </c>
      <c r="AC2624" s="40">
        <f>AC2606*Settings!$C$13*(INDEX(AC$407:AC$418,$D2624)+INDEX(AC$394:AC$405,$D2624)+AC2579*(1+$E2624))</f>
        <v/>
      </c>
      <c r="AD2624" s="40">
        <f>AD2606*Settings!$C$13*(INDEX(AD$407:AD$418,$D2624)+INDEX(AD$394:AD$405,$D2624)+AD2579*(1+$E2624))</f>
        <v/>
      </c>
      <c r="AF2624" s="11">
        <f>CodePrefix&amp;$A2624&amp;IF($C2624="","","."&amp;$C2624&amp;"."&amp;$B2624)&amp;INDEX(VarEnd,MATCH($A2624,VarKey,0))&amp;AF$5</f>
        <v/>
      </c>
      <c r="AG2624" s="39">
        <f>AG2606*Settings!$C$13*(INDEX(AG$407:AG$418,$D2624)+INDEX(AG$394:AG$405,$D2624)+AG2579*(1+$E2624))</f>
        <v/>
      </c>
      <c r="AH2624" s="40">
        <f>AH2606*Settings!$C$13*(INDEX(AH$407:AH$418,$D2624)+INDEX(AH$394:AH$405,$D2624)+AH2579*(1+$E2624))</f>
        <v/>
      </c>
      <c r="AI2624" s="40">
        <f>AI2606*Settings!$C$13*(INDEX(AI$407:AI$418,$D2624)+INDEX(AI$394:AI$405,$D2624)+AI2579*(1+$E2624))</f>
        <v/>
      </c>
      <c r="AJ2624" s="40">
        <f>AJ2606*Settings!$C$13*(INDEX(AJ$407:AJ$418,$D2624)+INDEX(AJ$394:AJ$405,$D2624)+AJ2579*(1+$E2624))</f>
        <v/>
      </c>
      <c r="AK2624" s="40">
        <f>AK2606*Settings!$C$13*(INDEX(AK$407:AK$418,$D2624)+INDEX(AK$394:AK$405,$D2624)+AK2579*(1+$E2624))</f>
        <v/>
      </c>
      <c r="AL2624" s="40">
        <f>AL2606*Settings!$C$13*(INDEX(AL$407:AL$418,$D2624)+INDEX(AL$394:AL$405,$D2624)+AL2579*(1+$E2624))</f>
        <v/>
      </c>
      <c r="AM2624" s="40">
        <f>AM2606*Settings!$C$13*(INDEX(AM$407:AM$418,$D2624)+INDEX(AM$394:AM$405,$D2624)+AM2579*(1+$E2624))</f>
        <v/>
      </c>
      <c r="AN2624" s="40">
        <f>AN2606*Settings!$C$13*(INDEX(AN$407:AN$418,$D2624)+INDEX(AN$394:AN$405,$D2624)+AN2579*(1+$E2624))</f>
        <v/>
      </c>
      <c r="AO2624" s="40">
        <f>AO2606*Settings!$C$13*(INDEX(AO$407:AO$418,$D2624)+INDEX(AO$394:AO$405,$D2624)+AO2579*(1+$E2624))</f>
        <v/>
      </c>
      <c r="AP2624" s="40">
        <f>AP2606*Settings!$C$13*(INDEX(AP$407:AP$418,$D2624)+INDEX(AP$394:AP$405,$D2624)+AP2579*(1+$E2624))</f>
        <v/>
      </c>
      <c r="AQ2624" s="40">
        <f>AQ2606*Settings!$C$13*(INDEX(AQ$407:AQ$418,$D2624)+INDEX(AQ$394:AQ$405,$D2624)+AQ2579*(1+$E2624))</f>
        <v/>
      </c>
      <c r="AR2624" s="40">
        <f>AR2606*Settings!$C$13*(INDEX(AR$407:AR$418,$D2624)+INDEX(AR$394:AR$405,$D2624)+AR2579*(1+$E2624))</f>
        <v/>
      </c>
      <c r="AS2624" s="40">
        <f>AS2606*Settings!$C$13*(INDEX(AS$407:AS$418,$D2624)+INDEX(AS$394:AS$405,$D2624)+AS2579*(1+$E2624))</f>
        <v/>
      </c>
      <c r="AT2624" s="40">
        <f>AT2606*Settings!$C$13*(INDEX(AT$407:AT$418,$D2624)+INDEX(AT$394:AT$405,$D2624)+AT2579*(1+$E2624))</f>
        <v/>
      </c>
      <c r="AU2624" s="40">
        <f>AU2606*Settings!$C$13*(INDEX(AU$407:AU$418,$D2624)+INDEX(AU$394:AU$405,$D2624)+AU2579*(1+$E2624))</f>
        <v/>
      </c>
      <c r="AV2624" s="40">
        <f>AV2606*Settings!$C$13*(INDEX(AV$407:AV$418,$D2624)+INDEX(AV$394:AV$405,$D2624)+AV2579*(1+$E2624))</f>
        <v/>
      </c>
      <c r="AW2624" s="40">
        <f>AW2606*Settings!$C$13*(INDEX(AW$407:AW$418,$D2624)+INDEX(AW$394:AW$405,$D2624)+AW2579*(1+$E2624))</f>
        <v/>
      </c>
      <c r="AX2624" s="40">
        <f>AX2606*Settings!$C$13*(INDEX(AX$407:AX$418,$D2624)+INDEX(AX$394:AX$405,$D2624)+AX2579*(1+$E2624))</f>
        <v/>
      </c>
      <c r="AY2624" s="40">
        <f>AY2606*Settings!$C$13*(INDEX(AY$407:AY$418,$D2624)+INDEX(AY$394:AY$405,$D2624)+AY2579*(1+$E2624))</f>
        <v/>
      </c>
    </row>
    <row r="2625" hidden="1" outlineLevel="2">
      <c r="A2625" s="14" t="inlineStr">
        <is>
          <t>rtx</t>
        </is>
      </c>
      <c r="B2625" s="14" t="inlineStr">
        <is>
          <t>oop</t>
        </is>
      </c>
      <c r="C2625" s="14" t="inlineStr">
        <is>
          <t>omn</t>
        </is>
      </c>
      <c r="D2625" s="32">
        <f>INDEX(Inputs!$U$5:$U$132,MATCH($B2625&amp;"|"&amp;$C2625,Inputs!$A$5:$A$132,0))</f>
        <v/>
      </c>
      <c r="E2625" s="32">
        <f>INDEX(Inputs!$V$5:$V$132,MATCH($B2625&amp;"|"&amp;$C2625,Inputs!$A$5:$A$132,0))</f>
        <v/>
      </c>
      <c r="F2625" s="36" t="n"/>
      <c r="G2625" s="36" t="n"/>
      <c r="H2625" s="14">
        <f>INDEX(VarLab,MATCH($A2625,VarKey,0))&amp;INDEX(MemLab,MATCH($C2625&amp;"|"&amp;$B2625,MemKey,0))</f>
        <v/>
      </c>
      <c r="I2625" s="14">
        <f>INDEX(VarUnit,MATCH($A2625,VarKey,0))</f>
        <v/>
      </c>
      <c r="J2625" s="14">
        <f>INDEX(VarSrc,MATCH($A2625,VarKey,0))</f>
        <v/>
      </c>
      <c r="K2625" s="11">
        <f>CodePrefix&amp;$A2625&amp;IF($C2625="","","."&amp;$C2625&amp;"."&amp;$B2625)&amp;INDEX(VarEnd,MATCH($A2625,VarKey,0))&amp;K$5</f>
        <v/>
      </c>
      <c r="L2625" s="39">
        <f>L2607*Settings!$C$13*(INDEX(L$407:L$418,$D2625)+INDEX(L$394:L$405,$D2625)+L2580*(1+$E2625))</f>
        <v/>
      </c>
      <c r="M2625" s="40">
        <f>M2607*Settings!$C$13*(INDEX(M$407:M$418,$D2625)+INDEX(M$394:M$405,$D2625)+M2580*(1+$E2625))</f>
        <v/>
      </c>
      <c r="N2625" s="40">
        <f>N2607*Settings!$C$13*(INDEX(N$407:N$418,$D2625)+INDEX(N$394:N$405,$D2625)+N2580*(1+$E2625))</f>
        <v/>
      </c>
      <c r="O2625" s="40">
        <f>O2607*Settings!$C$13*(INDEX(O$407:O$418,$D2625)+INDEX(O$394:O$405,$D2625)+O2580*(1+$E2625))</f>
        <v/>
      </c>
      <c r="P2625" s="40">
        <f>P2607*Settings!$C$13*(INDEX(P$407:P$418,$D2625)+INDEX(P$394:P$405,$D2625)+P2580*(1+$E2625))</f>
        <v/>
      </c>
      <c r="Q2625" s="40">
        <f>Q2607*Settings!$C$13*(INDEX(Q$407:Q$418,$D2625)+INDEX(Q$394:Q$405,$D2625)+Q2580*(1+$E2625))</f>
        <v/>
      </c>
      <c r="R2625" s="40">
        <f>R2607*Settings!$C$13*(INDEX(R$407:R$418,$D2625)+INDEX(R$394:R$405,$D2625)+R2580*(1+$E2625))</f>
        <v/>
      </c>
      <c r="S2625" s="40">
        <f>S2607*Settings!$C$13*(INDEX(S$407:S$418,$D2625)+INDEX(S$394:S$405,$D2625)+S2580*(1+$E2625))</f>
        <v/>
      </c>
      <c r="T2625" s="40">
        <f>T2607*Settings!$C$13*(INDEX(T$407:T$418,$D2625)+INDEX(T$394:T$405,$D2625)+T2580*(1+$E2625))</f>
        <v/>
      </c>
      <c r="U2625" s="40">
        <f>U2607*Settings!$C$13*(INDEX(U$407:U$418,$D2625)+INDEX(U$394:U$405,$D2625)+U2580*(1+$E2625))</f>
        <v/>
      </c>
      <c r="V2625" s="40">
        <f>V2607*Settings!$C$13*(INDEX(V$407:V$418,$D2625)+INDEX(V$394:V$405,$D2625)+V2580*(1+$E2625))</f>
        <v/>
      </c>
      <c r="W2625" s="40">
        <f>W2607*Settings!$C$13*(INDEX(W$407:W$418,$D2625)+INDEX(W$394:W$405,$D2625)+W2580*(1+$E2625))</f>
        <v/>
      </c>
      <c r="X2625" s="40">
        <f>X2607*Settings!$C$13*(INDEX(X$407:X$418,$D2625)+INDEX(X$394:X$405,$D2625)+X2580*(1+$E2625))</f>
        <v/>
      </c>
      <c r="Y2625" s="40">
        <f>Y2607*Settings!$C$13*(INDEX(Y$407:Y$418,$D2625)+INDEX(Y$394:Y$405,$D2625)+Y2580*(1+$E2625))</f>
        <v/>
      </c>
      <c r="Z2625" s="40">
        <f>Z2607*Settings!$C$13*(INDEX(Z$407:Z$418,$D2625)+INDEX(Z$394:Z$405,$D2625)+Z2580*(1+$E2625))</f>
        <v/>
      </c>
      <c r="AA2625" s="40">
        <f>AA2607*Settings!$C$13*(INDEX(AA$407:AA$418,$D2625)+INDEX(AA$394:AA$405,$D2625)+AA2580*(1+$E2625))</f>
        <v/>
      </c>
      <c r="AB2625" s="40">
        <f>AB2607*Settings!$C$13*(INDEX(AB$407:AB$418,$D2625)+INDEX(AB$394:AB$405,$D2625)+AB2580*(1+$E2625))</f>
        <v/>
      </c>
      <c r="AC2625" s="40">
        <f>AC2607*Settings!$C$13*(INDEX(AC$407:AC$418,$D2625)+INDEX(AC$394:AC$405,$D2625)+AC2580*(1+$E2625))</f>
        <v/>
      </c>
      <c r="AD2625" s="40">
        <f>AD2607*Settings!$C$13*(INDEX(AD$407:AD$418,$D2625)+INDEX(AD$394:AD$405,$D2625)+AD2580*(1+$E2625))</f>
        <v/>
      </c>
      <c r="AF2625" s="11">
        <f>CodePrefix&amp;$A2625&amp;IF($C2625="","","."&amp;$C2625&amp;"."&amp;$B2625)&amp;INDEX(VarEnd,MATCH($A2625,VarKey,0))&amp;AF$5</f>
        <v/>
      </c>
      <c r="AG2625" s="39">
        <f>AG2607*Settings!$C$13*(INDEX(AG$407:AG$418,$D2625)+INDEX(AG$394:AG$405,$D2625)+AG2580*(1+$E2625))</f>
        <v/>
      </c>
      <c r="AH2625" s="40">
        <f>AH2607*Settings!$C$13*(INDEX(AH$407:AH$418,$D2625)+INDEX(AH$394:AH$405,$D2625)+AH2580*(1+$E2625))</f>
        <v/>
      </c>
      <c r="AI2625" s="40">
        <f>AI2607*Settings!$C$13*(INDEX(AI$407:AI$418,$D2625)+INDEX(AI$394:AI$405,$D2625)+AI2580*(1+$E2625))</f>
        <v/>
      </c>
      <c r="AJ2625" s="40">
        <f>AJ2607*Settings!$C$13*(INDEX(AJ$407:AJ$418,$D2625)+INDEX(AJ$394:AJ$405,$D2625)+AJ2580*(1+$E2625))</f>
        <v/>
      </c>
      <c r="AK2625" s="40">
        <f>AK2607*Settings!$C$13*(INDEX(AK$407:AK$418,$D2625)+INDEX(AK$394:AK$405,$D2625)+AK2580*(1+$E2625))</f>
        <v/>
      </c>
      <c r="AL2625" s="40">
        <f>AL2607*Settings!$C$13*(INDEX(AL$407:AL$418,$D2625)+INDEX(AL$394:AL$405,$D2625)+AL2580*(1+$E2625))</f>
        <v/>
      </c>
      <c r="AM2625" s="40">
        <f>AM2607*Settings!$C$13*(INDEX(AM$407:AM$418,$D2625)+INDEX(AM$394:AM$405,$D2625)+AM2580*(1+$E2625))</f>
        <v/>
      </c>
      <c r="AN2625" s="40">
        <f>AN2607*Settings!$C$13*(INDEX(AN$407:AN$418,$D2625)+INDEX(AN$394:AN$405,$D2625)+AN2580*(1+$E2625))</f>
        <v/>
      </c>
      <c r="AO2625" s="40">
        <f>AO2607*Settings!$C$13*(INDEX(AO$407:AO$418,$D2625)+INDEX(AO$394:AO$405,$D2625)+AO2580*(1+$E2625))</f>
        <v/>
      </c>
      <c r="AP2625" s="40">
        <f>AP2607*Settings!$C$13*(INDEX(AP$407:AP$418,$D2625)+INDEX(AP$394:AP$405,$D2625)+AP2580*(1+$E2625))</f>
        <v/>
      </c>
      <c r="AQ2625" s="40">
        <f>AQ2607*Settings!$C$13*(INDEX(AQ$407:AQ$418,$D2625)+INDEX(AQ$394:AQ$405,$D2625)+AQ2580*(1+$E2625))</f>
        <v/>
      </c>
      <c r="AR2625" s="40">
        <f>AR2607*Settings!$C$13*(INDEX(AR$407:AR$418,$D2625)+INDEX(AR$394:AR$405,$D2625)+AR2580*(1+$E2625))</f>
        <v/>
      </c>
      <c r="AS2625" s="40">
        <f>AS2607*Settings!$C$13*(INDEX(AS$407:AS$418,$D2625)+INDEX(AS$394:AS$405,$D2625)+AS2580*(1+$E2625))</f>
        <v/>
      </c>
      <c r="AT2625" s="40">
        <f>AT2607*Settings!$C$13*(INDEX(AT$407:AT$418,$D2625)+INDEX(AT$394:AT$405,$D2625)+AT2580*(1+$E2625))</f>
        <v/>
      </c>
      <c r="AU2625" s="40">
        <f>AU2607*Settings!$C$13*(INDEX(AU$407:AU$418,$D2625)+INDEX(AU$394:AU$405,$D2625)+AU2580*(1+$E2625))</f>
        <v/>
      </c>
      <c r="AV2625" s="40">
        <f>AV2607*Settings!$C$13*(INDEX(AV$407:AV$418,$D2625)+INDEX(AV$394:AV$405,$D2625)+AV2580*(1+$E2625))</f>
        <v/>
      </c>
      <c r="AW2625" s="40">
        <f>AW2607*Settings!$C$13*(INDEX(AW$407:AW$418,$D2625)+INDEX(AW$394:AW$405,$D2625)+AW2580*(1+$E2625))</f>
        <v/>
      </c>
      <c r="AX2625" s="40">
        <f>AX2607*Settings!$C$13*(INDEX(AX$407:AX$418,$D2625)+INDEX(AX$394:AX$405,$D2625)+AX2580*(1+$E2625))</f>
        <v/>
      </c>
      <c r="AY2625" s="40">
        <f>AY2607*Settings!$C$13*(INDEX(AY$407:AY$418,$D2625)+INDEX(AY$394:AY$405,$D2625)+AY2580*(1+$E2625))</f>
        <v/>
      </c>
    </row>
    <row r="2626" hidden="1" outlineLevel="2">
      <c r="A2626" s="14" t="inlineStr">
        <is>
          <t>rtx</t>
        </is>
      </c>
      <c r="B2626" s="14" t="inlineStr">
        <is>
          <t>bio</t>
        </is>
      </c>
      <c r="C2626" s="14" t="inlineStr">
        <is>
          <t>omn</t>
        </is>
      </c>
      <c r="D2626" s="32">
        <f>INDEX(Inputs!$U$5:$U$132,MATCH($B2626&amp;"|"&amp;$C2626,Inputs!$A$5:$A$132,0))</f>
        <v/>
      </c>
      <c r="E2626" s="32">
        <f>INDEX(Inputs!$V$5:$V$132,MATCH($B2626&amp;"|"&amp;$C2626,Inputs!$A$5:$A$132,0))</f>
        <v/>
      </c>
      <c r="F2626" s="36" t="n"/>
      <c r="G2626" s="36" t="n"/>
      <c r="H2626" s="14">
        <f>INDEX(VarLab,MATCH($A2626,VarKey,0))&amp;INDEX(MemLab,MATCH($C2626&amp;"|"&amp;$B2626,MemKey,0))</f>
        <v/>
      </c>
      <c r="I2626" s="14">
        <f>INDEX(VarUnit,MATCH($A2626,VarKey,0))</f>
        <v/>
      </c>
      <c r="J2626" s="14">
        <f>INDEX(VarSrc,MATCH($A2626,VarKey,0))</f>
        <v/>
      </c>
      <c r="K2626" s="11">
        <f>CodePrefix&amp;$A2626&amp;IF($C2626="","","."&amp;$C2626&amp;"."&amp;$B2626)&amp;INDEX(VarEnd,MATCH($A2626,VarKey,0))&amp;K$5</f>
        <v/>
      </c>
      <c r="L2626" s="39">
        <f>L2608*Settings!$C$13*(INDEX(L$407:L$418,$D2626)+INDEX(L$394:L$405,$D2626)+L2581*(1+$E2626))</f>
        <v/>
      </c>
      <c r="M2626" s="40">
        <f>M2608*Settings!$C$13*(INDEX(M$407:M$418,$D2626)+INDEX(M$394:M$405,$D2626)+M2581*(1+$E2626))</f>
        <v/>
      </c>
      <c r="N2626" s="40">
        <f>N2608*Settings!$C$13*(INDEX(N$407:N$418,$D2626)+INDEX(N$394:N$405,$D2626)+N2581*(1+$E2626))</f>
        <v/>
      </c>
      <c r="O2626" s="40">
        <f>O2608*Settings!$C$13*(INDEX(O$407:O$418,$D2626)+INDEX(O$394:O$405,$D2626)+O2581*(1+$E2626))</f>
        <v/>
      </c>
      <c r="P2626" s="40">
        <f>P2608*Settings!$C$13*(INDEX(P$407:P$418,$D2626)+INDEX(P$394:P$405,$D2626)+P2581*(1+$E2626))</f>
        <v/>
      </c>
      <c r="Q2626" s="40">
        <f>Q2608*Settings!$C$13*(INDEX(Q$407:Q$418,$D2626)+INDEX(Q$394:Q$405,$D2626)+Q2581*(1+$E2626))</f>
        <v/>
      </c>
      <c r="R2626" s="40">
        <f>R2608*Settings!$C$13*(INDEX(R$407:R$418,$D2626)+INDEX(R$394:R$405,$D2626)+R2581*(1+$E2626))</f>
        <v/>
      </c>
      <c r="S2626" s="40">
        <f>S2608*Settings!$C$13*(INDEX(S$407:S$418,$D2626)+INDEX(S$394:S$405,$D2626)+S2581*(1+$E2626))</f>
        <v/>
      </c>
      <c r="T2626" s="40">
        <f>T2608*Settings!$C$13*(INDEX(T$407:T$418,$D2626)+INDEX(T$394:T$405,$D2626)+T2581*(1+$E2626))</f>
        <v/>
      </c>
      <c r="U2626" s="40">
        <f>U2608*Settings!$C$13*(INDEX(U$407:U$418,$D2626)+INDEX(U$394:U$405,$D2626)+U2581*(1+$E2626))</f>
        <v/>
      </c>
      <c r="V2626" s="40">
        <f>V2608*Settings!$C$13*(INDEX(V$407:V$418,$D2626)+INDEX(V$394:V$405,$D2626)+V2581*(1+$E2626))</f>
        <v/>
      </c>
      <c r="W2626" s="40">
        <f>W2608*Settings!$C$13*(INDEX(W$407:W$418,$D2626)+INDEX(W$394:W$405,$D2626)+W2581*(1+$E2626))</f>
        <v/>
      </c>
      <c r="X2626" s="40">
        <f>X2608*Settings!$C$13*(INDEX(X$407:X$418,$D2626)+INDEX(X$394:X$405,$D2626)+X2581*(1+$E2626))</f>
        <v/>
      </c>
      <c r="Y2626" s="40">
        <f>Y2608*Settings!$C$13*(INDEX(Y$407:Y$418,$D2626)+INDEX(Y$394:Y$405,$D2626)+Y2581*(1+$E2626))</f>
        <v/>
      </c>
      <c r="Z2626" s="40">
        <f>Z2608*Settings!$C$13*(INDEX(Z$407:Z$418,$D2626)+INDEX(Z$394:Z$405,$D2626)+Z2581*(1+$E2626))</f>
        <v/>
      </c>
      <c r="AA2626" s="40">
        <f>AA2608*Settings!$C$13*(INDEX(AA$407:AA$418,$D2626)+INDEX(AA$394:AA$405,$D2626)+AA2581*(1+$E2626))</f>
        <v/>
      </c>
      <c r="AB2626" s="40">
        <f>AB2608*Settings!$C$13*(INDEX(AB$407:AB$418,$D2626)+INDEX(AB$394:AB$405,$D2626)+AB2581*(1+$E2626))</f>
        <v/>
      </c>
      <c r="AC2626" s="40">
        <f>AC2608*Settings!$C$13*(INDEX(AC$407:AC$418,$D2626)+INDEX(AC$394:AC$405,$D2626)+AC2581*(1+$E2626))</f>
        <v/>
      </c>
      <c r="AD2626" s="40">
        <f>AD2608*Settings!$C$13*(INDEX(AD$407:AD$418,$D2626)+INDEX(AD$394:AD$405,$D2626)+AD2581*(1+$E2626))</f>
        <v/>
      </c>
      <c r="AF2626" s="11">
        <f>CodePrefix&amp;$A2626&amp;IF($C2626="","","."&amp;$C2626&amp;"."&amp;$B2626)&amp;INDEX(VarEnd,MATCH($A2626,VarKey,0))&amp;AF$5</f>
        <v/>
      </c>
      <c r="AG2626" s="39">
        <f>AG2608*Settings!$C$13*(INDEX(AG$407:AG$418,$D2626)+INDEX(AG$394:AG$405,$D2626)+AG2581*(1+$E2626))</f>
        <v/>
      </c>
      <c r="AH2626" s="40">
        <f>AH2608*Settings!$C$13*(INDEX(AH$407:AH$418,$D2626)+INDEX(AH$394:AH$405,$D2626)+AH2581*(1+$E2626))</f>
        <v/>
      </c>
      <c r="AI2626" s="40">
        <f>AI2608*Settings!$C$13*(INDEX(AI$407:AI$418,$D2626)+INDEX(AI$394:AI$405,$D2626)+AI2581*(1+$E2626))</f>
        <v/>
      </c>
      <c r="AJ2626" s="40">
        <f>AJ2608*Settings!$C$13*(INDEX(AJ$407:AJ$418,$D2626)+INDEX(AJ$394:AJ$405,$D2626)+AJ2581*(1+$E2626))</f>
        <v/>
      </c>
      <c r="AK2626" s="40">
        <f>AK2608*Settings!$C$13*(INDEX(AK$407:AK$418,$D2626)+INDEX(AK$394:AK$405,$D2626)+AK2581*(1+$E2626))</f>
        <v/>
      </c>
      <c r="AL2626" s="40">
        <f>AL2608*Settings!$C$13*(INDEX(AL$407:AL$418,$D2626)+INDEX(AL$394:AL$405,$D2626)+AL2581*(1+$E2626))</f>
        <v/>
      </c>
      <c r="AM2626" s="40">
        <f>AM2608*Settings!$C$13*(INDEX(AM$407:AM$418,$D2626)+INDEX(AM$394:AM$405,$D2626)+AM2581*(1+$E2626))</f>
        <v/>
      </c>
      <c r="AN2626" s="40">
        <f>AN2608*Settings!$C$13*(INDEX(AN$407:AN$418,$D2626)+INDEX(AN$394:AN$405,$D2626)+AN2581*(1+$E2626))</f>
        <v/>
      </c>
      <c r="AO2626" s="40">
        <f>AO2608*Settings!$C$13*(INDEX(AO$407:AO$418,$D2626)+INDEX(AO$394:AO$405,$D2626)+AO2581*(1+$E2626))</f>
        <v/>
      </c>
      <c r="AP2626" s="40">
        <f>AP2608*Settings!$C$13*(INDEX(AP$407:AP$418,$D2626)+INDEX(AP$394:AP$405,$D2626)+AP2581*(1+$E2626))</f>
        <v/>
      </c>
      <c r="AQ2626" s="40">
        <f>AQ2608*Settings!$C$13*(INDEX(AQ$407:AQ$418,$D2626)+INDEX(AQ$394:AQ$405,$D2626)+AQ2581*(1+$E2626))</f>
        <v/>
      </c>
      <c r="AR2626" s="40">
        <f>AR2608*Settings!$C$13*(INDEX(AR$407:AR$418,$D2626)+INDEX(AR$394:AR$405,$D2626)+AR2581*(1+$E2626))</f>
        <v/>
      </c>
      <c r="AS2626" s="40">
        <f>AS2608*Settings!$C$13*(INDEX(AS$407:AS$418,$D2626)+INDEX(AS$394:AS$405,$D2626)+AS2581*(1+$E2626))</f>
        <v/>
      </c>
      <c r="AT2626" s="40">
        <f>AT2608*Settings!$C$13*(INDEX(AT$407:AT$418,$D2626)+INDEX(AT$394:AT$405,$D2626)+AT2581*(1+$E2626))</f>
        <v/>
      </c>
      <c r="AU2626" s="40">
        <f>AU2608*Settings!$C$13*(INDEX(AU$407:AU$418,$D2626)+INDEX(AU$394:AU$405,$D2626)+AU2581*(1+$E2626))</f>
        <v/>
      </c>
      <c r="AV2626" s="40">
        <f>AV2608*Settings!$C$13*(INDEX(AV$407:AV$418,$D2626)+INDEX(AV$394:AV$405,$D2626)+AV2581*(1+$E2626))</f>
        <v/>
      </c>
      <c r="AW2626" s="40">
        <f>AW2608*Settings!$C$13*(INDEX(AW$407:AW$418,$D2626)+INDEX(AW$394:AW$405,$D2626)+AW2581*(1+$E2626))</f>
        <v/>
      </c>
      <c r="AX2626" s="40">
        <f>AX2608*Settings!$C$13*(INDEX(AX$407:AX$418,$D2626)+INDEX(AX$394:AX$405,$D2626)+AX2581*(1+$E2626))</f>
        <v/>
      </c>
      <c r="AY2626" s="40">
        <f>AY2608*Settings!$C$13*(INDEX(AY$407:AY$418,$D2626)+INDEX(AY$394:AY$405,$D2626)+AY2581*(1+$E2626))</f>
        <v/>
      </c>
    </row>
    <row r="2627" hidden="1" outlineLevel="2"/>
    <row r="2628" hidden="1" outlineLevel="2">
      <c r="A2628" s="14" t="inlineStr">
        <is>
          <t>rsub</t>
        </is>
      </c>
      <c r="B2628" s="14" t="inlineStr">
        <is>
          <t>coa</t>
        </is>
      </c>
      <c r="C2628" s="14" t="inlineStr">
        <is>
          <t>omn</t>
        </is>
      </c>
      <c r="D2628" s="32">
        <f>INDEX(Inputs!$U$5:$U$132,MATCH($B2628&amp;"|"&amp;$C2628,Inputs!$A$5:$A$132,0))</f>
        <v/>
      </c>
      <c r="E2628" s="36" t="n"/>
      <c r="F2628" s="36" t="n"/>
      <c r="G2628" s="36" t="n"/>
      <c r="H2628" s="14">
        <f>INDEX(VarLab,MATCH($A2628,VarKey,0))&amp;INDEX(MemLab,MATCH($C2628&amp;"|"&amp;$B2628,MemKey,0))</f>
        <v/>
      </c>
      <c r="I2628" s="14">
        <f>INDEX(VarUnit,MATCH($A2628,VarKey,0))</f>
        <v/>
      </c>
      <c r="J2628" s="14">
        <f>INDEX(VarSrc,MATCH($A2628,VarKey,0))</f>
        <v/>
      </c>
      <c r="K2628" s="11">
        <f>CodePrefix&amp;$A2628&amp;IF($C2628="","","."&amp;$C2628&amp;"."&amp;$B2628)&amp;INDEX(VarEnd,MATCH($A2628,VarKey,0))&amp;K$5</f>
        <v/>
      </c>
      <c r="L2628" s="39">
        <f>L2601*Settings!$C$13*(INDEX(L$420:L$431,$D2628))</f>
        <v/>
      </c>
      <c r="M2628" s="40">
        <f>M2601*Settings!$C$13*(INDEX(M$420:M$431,$D2628))</f>
        <v/>
      </c>
      <c r="N2628" s="40">
        <f>N2601*Settings!$C$13*(INDEX(N$420:N$431,$D2628))</f>
        <v/>
      </c>
      <c r="O2628" s="40">
        <f>O2601*Settings!$C$13*(INDEX(O$420:O$431,$D2628))</f>
        <v/>
      </c>
      <c r="P2628" s="40">
        <f>P2601*Settings!$C$13*(INDEX(P$420:P$431,$D2628))</f>
        <v/>
      </c>
      <c r="Q2628" s="40">
        <f>Q2601*Settings!$C$13*(INDEX(Q$420:Q$431,$D2628))</f>
        <v/>
      </c>
      <c r="R2628" s="40">
        <f>R2601*Settings!$C$13*(INDEX(R$420:R$431,$D2628))</f>
        <v/>
      </c>
      <c r="S2628" s="40">
        <f>S2601*Settings!$C$13*(INDEX(S$420:S$431,$D2628))</f>
        <v/>
      </c>
      <c r="T2628" s="40">
        <f>T2601*Settings!$C$13*(INDEX(T$420:T$431,$D2628))</f>
        <v/>
      </c>
      <c r="U2628" s="40">
        <f>U2601*Settings!$C$13*(INDEX(U$420:U$431,$D2628))</f>
        <v/>
      </c>
      <c r="V2628" s="40">
        <f>V2601*Settings!$C$13*(INDEX(V$420:V$431,$D2628))</f>
        <v/>
      </c>
      <c r="W2628" s="40">
        <f>W2601*Settings!$C$13*(INDEX(W$420:W$431,$D2628))</f>
        <v/>
      </c>
      <c r="X2628" s="40">
        <f>X2601*Settings!$C$13*(INDEX(X$420:X$431,$D2628))</f>
        <v/>
      </c>
      <c r="Y2628" s="40">
        <f>Y2601*Settings!$C$13*(INDEX(Y$420:Y$431,$D2628))</f>
        <v/>
      </c>
      <c r="Z2628" s="40">
        <f>Z2601*Settings!$C$13*(INDEX(Z$420:Z$431,$D2628))</f>
        <v/>
      </c>
      <c r="AA2628" s="40">
        <f>AA2601*Settings!$C$13*(INDEX(AA$420:AA$431,$D2628))</f>
        <v/>
      </c>
      <c r="AB2628" s="40">
        <f>AB2601*Settings!$C$13*(INDEX(AB$420:AB$431,$D2628))</f>
        <v/>
      </c>
      <c r="AC2628" s="40">
        <f>AC2601*Settings!$C$13*(INDEX(AC$420:AC$431,$D2628))</f>
        <v/>
      </c>
      <c r="AD2628" s="40">
        <f>AD2601*Settings!$C$13*(INDEX(AD$420:AD$431,$D2628))</f>
        <v/>
      </c>
      <c r="AF2628" s="11">
        <f>CodePrefix&amp;$A2628&amp;IF($C2628="","","."&amp;$C2628&amp;"."&amp;$B2628)&amp;INDEX(VarEnd,MATCH($A2628,VarKey,0))&amp;AF$5</f>
        <v/>
      </c>
      <c r="AG2628" s="39">
        <f>AG2601*Settings!$C$13*(INDEX(AG$420:AG$431,$D2628))</f>
        <v/>
      </c>
      <c r="AH2628" s="40">
        <f>AH2601*Settings!$C$13*(INDEX(AH$420:AH$431,$D2628))</f>
        <v/>
      </c>
      <c r="AI2628" s="40">
        <f>AI2601*Settings!$C$13*(INDEX(AI$420:AI$431,$D2628))</f>
        <v/>
      </c>
      <c r="AJ2628" s="40">
        <f>AJ2601*Settings!$C$13*(INDEX(AJ$420:AJ$431,$D2628))</f>
        <v/>
      </c>
      <c r="AK2628" s="40">
        <f>AK2601*Settings!$C$13*(INDEX(AK$420:AK$431,$D2628))</f>
        <v/>
      </c>
      <c r="AL2628" s="40">
        <f>AL2601*Settings!$C$13*(INDEX(AL$420:AL$431,$D2628))</f>
        <v/>
      </c>
      <c r="AM2628" s="40">
        <f>AM2601*Settings!$C$13*(INDEX(AM$420:AM$431,$D2628))</f>
        <v/>
      </c>
      <c r="AN2628" s="40">
        <f>AN2601*Settings!$C$13*(INDEX(AN$420:AN$431,$D2628))</f>
        <v/>
      </c>
      <c r="AO2628" s="40">
        <f>AO2601*Settings!$C$13*(INDEX(AO$420:AO$431,$D2628))</f>
        <v/>
      </c>
      <c r="AP2628" s="40">
        <f>AP2601*Settings!$C$13*(INDEX(AP$420:AP$431,$D2628))</f>
        <v/>
      </c>
      <c r="AQ2628" s="40">
        <f>AQ2601*Settings!$C$13*(INDEX(AQ$420:AQ$431,$D2628))</f>
        <v/>
      </c>
      <c r="AR2628" s="40">
        <f>AR2601*Settings!$C$13*(INDEX(AR$420:AR$431,$D2628))</f>
        <v/>
      </c>
      <c r="AS2628" s="40">
        <f>AS2601*Settings!$C$13*(INDEX(AS$420:AS$431,$D2628))</f>
        <v/>
      </c>
      <c r="AT2628" s="40">
        <f>AT2601*Settings!$C$13*(INDEX(AT$420:AT$431,$D2628))</f>
        <v/>
      </c>
      <c r="AU2628" s="40">
        <f>AU2601*Settings!$C$13*(INDEX(AU$420:AU$431,$D2628))</f>
        <v/>
      </c>
      <c r="AV2628" s="40">
        <f>AV2601*Settings!$C$13*(INDEX(AV$420:AV$431,$D2628))</f>
        <v/>
      </c>
      <c r="AW2628" s="40">
        <f>AW2601*Settings!$C$13*(INDEX(AW$420:AW$431,$D2628))</f>
        <v/>
      </c>
      <c r="AX2628" s="40">
        <f>AX2601*Settings!$C$13*(INDEX(AX$420:AX$431,$D2628))</f>
        <v/>
      </c>
      <c r="AY2628" s="40">
        <f>AY2601*Settings!$C$13*(INDEX(AY$420:AY$431,$D2628))</f>
        <v/>
      </c>
    </row>
    <row r="2629" hidden="1" outlineLevel="2">
      <c r="A2629" s="14" t="inlineStr">
        <is>
          <t>rsub</t>
        </is>
      </c>
      <c r="B2629" s="14" t="inlineStr">
        <is>
          <t>nga</t>
        </is>
      </c>
      <c r="C2629" s="14" t="inlineStr">
        <is>
          <t>omn</t>
        </is>
      </c>
      <c r="D2629" s="32">
        <f>INDEX(Inputs!$U$5:$U$132,MATCH($B2629&amp;"|"&amp;$C2629,Inputs!$A$5:$A$132,0))</f>
        <v/>
      </c>
      <c r="E2629" s="36" t="n"/>
      <c r="F2629" s="36" t="n"/>
      <c r="G2629" s="36" t="n"/>
      <c r="H2629" s="14">
        <f>INDEX(VarLab,MATCH($A2629,VarKey,0))&amp;INDEX(MemLab,MATCH($C2629&amp;"|"&amp;$B2629,MemKey,0))</f>
        <v/>
      </c>
      <c r="I2629" s="14">
        <f>INDEX(VarUnit,MATCH($A2629,VarKey,0))</f>
        <v/>
      </c>
      <c r="J2629" s="14">
        <f>INDEX(VarSrc,MATCH($A2629,VarKey,0))</f>
        <v/>
      </c>
      <c r="K2629" s="11">
        <f>CodePrefix&amp;$A2629&amp;IF($C2629="","","."&amp;$C2629&amp;"."&amp;$B2629)&amp;INDEX(VarEnd,MATCH($A2629,VarKey,0))&amp;K$5</f>
        <v/>
      </c>
      <c r="L2629" s="39">
        <f>L2602*Settings!$C$13*(INDEX(L$420:L$431,$D2629))</f>
        <v/>
      </c>
      <c r="M2629" s="40">
        <f>M2602*Settings!$C$13*(INDEX(M$420:M$431,$D2629))</f>
        <v/>
      </c>
      <c r="N2629" s="40">
        <f>N2602*Settings!$C$13*(INDEX(N$420:N$431,$D2629))</f>
        <v/>
      </c>
      <c r="O2629" s="40">
        <f>O2602*Settings!$C$13*(INDEX(O$420:O$431,$D2629))</f>
        <v/>
      </c>
      <c r="P2629" s="40">
        <f>P2602*Settings!$C$13*(INDEX(P$420:P$431,$D2629))</f>
        <v/>
      </c>
      <c r="Q2629" s="40">
        <f>Q2602*Settings!$C$13*(INDEX(Q$420:Q$431,$D2629))</f>
        <v/>
      </c>
      <c r="R2629" s="40">
        <f>R2602*Settings!$C$13*(INDEX(R$420:R$431,$D2629))</f>
        <v/>
      </c>
      <c r="S2629" s="40">
        <f>S2602*Settings!$C$13*(INDEX(S$420:S$431,$D2629))</f>
        <v/>
      </c>
      <c r="T2629" s="40">
        <f>T2602*Settings!$C$13*(INDEX(T$420:T$431,$D2629))</f>
        <v/>
      </c>
      <c r="U2629" s="40">
        <f>U2602*Settings!$C$13*(INDEX(U$420:U$431,$D2629))</f>
        <v/>
      </c>
      <c r="V2629" s="40">
        <f>V2602*Settings!$C$13*(INDEX(V$420:V$431,$D2629))</f>
        <v/>
      </c>
      <c r="W2629" s="40">
        <f>W2602*Settings!$C$13*(INDEX(W$420:W$431,$D2629))</f>
        <v/>
      </c>
      <c r="X2629" s="40">
        <f>X2602*Settings!$C$13*(INDEX(X$420:X$431,$D2629))</f>
        <v/>
      </c>
      <c r="Y2629" s="40">
        <f>Y2602*Settings!$C$13*(INDEX(Y$420:Y$431,$D2629))</f>
        <v/>
      </c>
      <c r="Z2629" s="40">
        <f>Z2602*Settings!$C$13*(INDEX(Z$420:Z$431,$D2629))</f>
        <v/>
      </c>
      <c r="AA2629" s="40">
        <f>AA2602*Settings!$C$13*(INDEX(AA$420:AA$431,$D2629))</f>
        <v/>
      </c>
      <c r="AB2629" s="40">
        <f>AB2602*Settings!$C$13*(INDEX(AB$420:AB$431,$D2629))</f>
        <v/>
      </c>
      <c r="AC2629" s="40">
        <f>AC2602*Settings!$C$13*(INDEX(AC$420:AC$431,$D2629))</f>
        <v/>
      </c>
      <c r="AD2629" s="40">
        <f>AD2602*Settings!$C$13*(INDEX(AD$420:AD$431,$D2629))</f>
        <v/>
      </c>
      <c r="AF2629" s="11">
        <f>CodePrefix&amp;$A2629&amp;IF($C2629="","","."&amp;$C2629&amp;"."&amp;$B2629)&amp;INDEX(VarEnd,MATCH($A2629,VarKey,0))&amp;AF$5</f>
        <v/>
      </c>
      <c r="AG2629" s="39">
        <f>AG2602*Settings!$C$13*(INDEX(AG$420:AG$431,$D2629))</f>
        <v/>
      </c>
      <c r="AH2629" s="40">
        <f>AH2602*Settings!$C$13*(INDEX(AH$420:AH$431,$D2629))</f>
        <v/>
      </c>
      <c r="AI2629" s="40">
        <f>AI2602*Settings!$C$13*(INDEX(AI$420:AI$431,$D2629))</f>
        <v/>
      </c>
      <c r="AJ2629" s="40">
        <f>AJ2602*Settings!$C$13*(INDEX(AJ$420:AJ$431,$D2629))</f>
        <v/>
      </c>
      <c r="AK2629" s="40">
        <f>AK2602*Settings!$C$13*(INDEX(AK$420:AK$431,$D2629))</f>
        <v/>
      </c>
      <c r="AL2629" s="40">
        <f>AL2602*Settings!$C$13*(INDEX(AL$420:AL$431,$D2629))</f>
        <v/>
      </c>
      <c r="AM2629" s="40">
        <f>AM2602*Settings!$C$13*(INDEX(AM$420:AM$431,$D2629))</f>
        <v/>
      </c>
      <c r="AN2629" s="40">
        <f>AN2602*Settings!$C$13*(INDEX(AN$420:AN$431,$D2629))</f>
        <v/>
      </c>
      <c r="AO2629" s="40">
        <f>AO2602*Settings!$C$13*(INDEX(AO$420:AO$431,$D2629))</f>
        <v/>
      </c>
      <c r="AP2629" s="40">
        <f>AP2602*Settings!$C$13*(INDEX(AP$420:AP$431,$D2629))</f>
        <v/>
      </c>
      <c r="AQ2629" s="40">
        <f>AQ2602*Settings!$C$13*(INDEX(AQ$420:AQ$431,$D2629))</f>
        <v/>
      </c>
      <c r="AR2629" s="40">
        <f>AR2602*Settings!$C$13*(INDEX(AR$420:AR$431,$D2629))</f>
        <v/>
      </c>
      <c r="AS2629" s="40">
        <f>AS2602*Settings!$C$13*(INDEX(AS$420:AS$431,$D2629))</f>
        <v/>
      </c>
      <c r="AT2629" s="40">
        <f>AT2602*Settings!$C$13*(INDEX(AT$420:AT$431,$D2629))</f>
        <v/>
      </c>
      <c r="AU2629" s="40">
        <f>AU2602*Settings!$C$13*(INDEX(AU$420:AU$431,$D2629))</f>
        <v/>
      </c>
      <c r="AV2629" s="40">
        <f>AV2602*Settings!$C$13*(INDEX(AV$420:AV$431,$D2629))</f>
        <v/>
      </c>
      <c r="AW2629" s="40">
        <f>AW2602*Settings!$C$13*(INDEX(AW$420:AW$431,$D2629))</f>
        <v/>
      </c>
      <c r="AX2629" s="40">
        <f>AX2602*Settings!$C$13*(INDEX(AX$420:AX$431,$D2629))</f>
        <v/>
      </c>
      <c r="AY2629" s="40">
        <f>AY2602*Settings!$C$13*(INDEX(AY$420:AY$431,$D2629))</f>
        <v/>
      </c>
    </row>
    <row r="2630" hidden="1" outlineLevel="2">
      <c r="A2630" s="14" t="inlineStr">
        <is>
          <t>rsub</t>
        </is>
      </c>
      <c r="B2630" s="14" t="inlineStr">
        <is>
          <t>gso</t>
        </is>
      </c>
      <c r="C2630" s="14" t="inlineStr">
        <is>
          <t>omn</t>
        </is>
      </c>
      <c r="D2630" s="32">
        <f>INDEX(Inputs!$U$5:$U$132,MATCH($B2630&amp;"|"&amp;$C2630,Inputs!$A$5:$A$132,0))</f>
        <v/>
      </c>
      <c r="E2630" s="36" t="n"/>
      <c r="F2630" s="36" t="n"/>
      <c r="G2630" s="36" t="n"/>
      <c r="H2630" s="14">
        <f>INDEX(VarLab,MATCH($A2630,VarKey,0))&amp;INDEX(MemLab,MATCH($C2630&amp;"|"&amp;$B2630,MemKey,0))</f>
        <v/>
      </c>
      <c r="I2630" s="14">
        <f>INDEX(VarUnit,MATCH($A2630,VarKey,0))</f>
        <v/>
      </c>
      <c r="J2630" s="14">
        <f>INDEX(VarSrc,MATCH($A2630,VarKey,0))</f>
        <v/>
      </c>
      <c r="K2630" s="11">
        <f>CodePrefix&amp;$A2630&amp;IF($C2630="","","."&amp;$C2630&amp;"."&amp;$B2630)&amp;INDEX(VarEnd,MATCH($A2630,VarKey,0))&amp;K$5</f>
        <v/>
      </c>
      <c r="L2630" s="39">
        <f>L2603*Settings!$C$13*(INDEX(L$420:L$431,$D2630))</f>
        <v/>
      </c>
      <c r="M2630" s="40">
        <f>M2603*Settings!$C$13*(INDEX(M$420:M$431,$D2630))</f>
        <v/>
      </c>
      <c r="N2630" s="40">
        <f>N2603*Settings!$C$13*(INDEX(N$420:N$431,$D2630))</f>
        <v/>
      </c>
      <c r="O2630" s="40">
        <f>O2603*Settings!$C$13*(INDEX(O$420:O$431,$D2630))</f>
        <v/>
      </c>
      <c r="P2630" s="40">
        <f>P2603*Settings!$C$13*(INDEX(P$420:P$431,$D2630))</f>
        <v/>
      </c>
      <c r="Q2630" s="40">
        <f>Q2603*Settings!$C$13*(INDEX(Q$420:Q$431,$D2630))</f>
        <v/>
      </c>
      <c r="R2630" s="40">
        <f>R2603*Settings!$C$13*(INDEX(R$420:R$431,$D2630))</f>
        <v/>
      </c>
      <c r="S2630" s="40">
        <f>S2603*Settings!$C$13*(INDEX(S$420:S$431,$D2630))</f>
        <v/>
      </c>
      <c r="T2630" s="40">
        <f>T2603*Settings!$C$13*(INDEX(T$420:T$431,$D2630))</f>
        <v/>
      </c>
      <c r="U2630" s="40">
        <f>U2603*Settings!$C$13*(INDEX(U$420:U$431,$D2630))</f>
        <v/>
      </c>
      <c r="V2630" s="40">
        <f>V2603*Settings!$C$13*(INDEX(V$420:V$431,$D2630))</f>
        <v/>
      </c>
      <c r="W2630" s="40">
        <f>W2603*Settings!$C$13*(INDEX(W$420:W$431,$D2630))</f>
        <v/>
      </c>
      <c r="X2630" s="40">
        <f>X2603*Settings!$C$13*(INDEX(X$420:X$431,$D2630))</f>
        <v/>
      </c>
      <c r="Y2630" s="40">
        <f>Y2603*Settings!$C$13*(INDEX(Y$420:Y$431,$D2630))</f>
        <v/>
      </c>
      <c r="Z2630" s="40">
        <f>Z2603*Settings!$C$13*(INDEX(Z$420:Z$431,$D2630))</f>
        <v/>
      </c>
      <c r="AA2630" s="40">
        <f>AA2603*Settings!$C$13*(INDEX(AA$420:AA$431,$D2630))</f>
        <v/>
      </c>
      <c r="AB2630" s="40">
        <f>AB2603*Settings!$C$13*(INDEX(AB$420:AB$431,$D2630))</f>
        <v/>
      </c>
      <c r="AC2630" s="40">
        <f>AC2603*Settings!$C$13*(INDEX(AC$420:AC$431,$D2630))</f>
        <v/>
      </c>
      <c r="AD2630" s="40">
        <f>AD2603*Settings!$C$13*(INDEX(AD$420:AD$431,$D2630))</f>
        <v/>
      </c>
      <c r="AF2630" s="11">
        <f>CodePrefix&amp;$A2630&amp;IF($C2630="","","."&amp;$C2630&amp;"."&amp;$B2630)&amp;INDEX(VarEnd,MATCH($A2630,VarKey,0))&amp;AF$5</f>
        <v/>
      </c>
      <c r="AG2630" s="39">
        <f>AG2603*Settings!$C$13*(INDEX(AG$420:AG$431,$D2630))</f>
        <v/>
      </c>
      <c r="AH2630" s="40">
        <f>AH2603*Settings!$C$13*(INDEX(AH$420:AH$431,$D2630))</f>
        <v/>
      </c>
      <c r="AI2630" s="40">
        <f>AI2603*Settings!$C$13*(INDEX(AI$420:AI$431,$D2630))</f>
        <v/>
      </c>
      <c r="AJ2630" s="40">
        <f>AJ2603*Settings!$C$13*(INDEX(AJ$420:AJ$431,$D2630))</f>
        <v/>
      </c>
      <c r="AK2630" s="40">
        <f>AK2603*Settings!$C$13*(INDEX(AK$420:AK$431,$D2630))</f>
        <v/>
      </c>
      <c r="AL2630" s="40">
        <f>AL2603*Settings!$C$13*(INDEX(AL$420:AL$431,$D2630))</f>
        <v/>
      </c>
      <c r="AM2630" s="40">
        <f>AM2603*Settings!$C$13*(INDEX(AM$420:AM$431,$D2630))</f>
        <v/>
      </c>
      <c r="AN2630" s="40">
        <f>AN2603*Settings!$C$13*(INDEX(AN$420:AN$431,$D2630))</f>
        <v/>
      </c>
      <c r="AO2630" s="40">
        <f>AO2603*Settings!$C$13*(INDEX(AO$420:AO$431,$D2630))</f>
        <v/>
      </c>
      <c r="AP2630" s="40">
        <f>AP2603*Settings!$C$13*(INDEX(AP$420:AP$431,$D2630))</f>
        <v/>
      </c>
      <c r="AQ2630" s="40">
        <f>AQ2603*Settings!$C$13*(INDEX(AQ$420:AQ$431,$D2630))</f>
        <v/>
      </c>
      <c r="AR2630" s="40">
        <f>AR2603*Settings!$C$13*(INDEX(AR$420:AR$431,$D2630))</f>
        <v/>
      </c>
      <c r="AS2630" s="40">
        <f>AS2603*Settings!$C$13*(INDEX(AS$420:AS$431,$D2630))</f>
        <v/>
      </c>
      <c r="AT2630" s="40">
        <f>AT2603*Settings!$C$13*(INDEX(AT$420:AT$431,$D2630))</f>
        <v/>
      </c>
      <c r="AU2630" s="40">
        <f>AU2603*Settings!$C$13*(INDEX(AU$420:AU$431,$D2630))</f>
        <v/>
      </c>
      <c r="AV2630" s="40">
        <f>AV2603*Settings!$C$13*(INDEX(AV$420:AV$431,$D2630))</f>
        <v/>
      </c>
      <c r="AW2630" s="40">
        <f>AW2603*Settings!$C$13*(INDEX(AW$420:AW$431,$D2630))</f>
        <v/>
      </c>
      <c r="AX2630" s="40">
        <f>AX2603*Settings!$C$13*(INDEX(AX$420:AX$431,$D2630))</f>
        <v/>
      </c>
      <c r="AY2630" s="40">
        <f>AY2603*Settings!$C$13*(INDEX(AY$420:AY$431,$D2630))</f>
        <v/>
      </c>
    </row>
    <row r="2631" hidden="1" outlineLevel="2">
      <c r="A2631" s="14" t="inlineStr">
        <is>
          <t>rsub</t>
        </is>
      </c>
      <c r="B2631" s="14" t="inlineStr">
        <is>
          <t>die</t>
        </is>
      </c>
      <c r="C2631" s="14" t="inlineStr">
        <is>
          <t>omn</t>
        </is>
      </c>
      <c r="D2631" s="32">
        <f>INDEX(Inputs!$U$5:$U$132,MATCH($B2631&amp;"|"&amp;$C2631,Inputs!$A$5:$A$132,0))</f>
        <v/>
      </c>
      <c r="E2631" s="36" t="n"/>
      <c r="F2631" s="36" t="n"/>
      <c r="G2631" s="36" t="n"/>
      <c r="H2631" s="14">
        <f>INDEX(VarLab,MATCH($A2631,VarKey,0))&amp;INDEX(MemLab,MATCH($C2631&amp;"|"&amp;$B2631,MemKey,0))</f>
        <v/>
      </c>
      <c r="I2631" s="14">
        <f>INDEX(VarUnit,MATCH($A2631,VarKey,0))</f>
        <v/>
      </c>
      <c r="J2631" s="14">
        <f>INDEX(VarSrc,MATCH($A2631,VarKey,0))</f>
        <v/>
      </c>
      <c r="K2631" s="11">
        <f>CodePrefix&amp;$A2631&amp;IF($C2631="","","."&amp;$C2631&amp;"."&amp;$B2631)&amp;INDEX(VarEnd,MATCH($A2631,VarKey,0))&amp;K$5</f>
        <v/>
      </c>
      <c r="L2631" s="39">
        <f>L2604*Settings!$C$13*(INDEX(L$420:L$431,$D2631))</f>
        <v/>
      </c>
      <c r="M2631" s="40">
        <f>M2604*Settings!$C$13*(INDEX(M$420:M$431,$D2631))</f>
        <v/>
      </c>
      <c r="N2631" s="40">
        <f>N2604*Settings!$C$13*(INDEX(N$420:N$431,$D2631))</f>
        <v/>
      </c>
      <c r="O2631" s="40">
        <f>O2604*Settings!$C$13*(INDEX(O$420:O$431,$D2631))</f>
        <v/>
      </c>
      <c r="P2631" s="40">
        <f>P2604*Settings!$C$13*(INDEX(P$420:P$431,$D2631))</f>
        <v/>
      </c>
      <c r="Q2631" s="40">
        <f>Q2604*Settings!$C$13*(INDEX(Q$420:Q$431,$D2631))</f>
        <v/>
      </c>
      <c r="R2631" s="40">
        <f>R2604*Settings!$C$13*(INDEX(R$420:R$431,$D2631))</f>
        <v/>
      </c>
      <c r="S2631" s="40">
        <f>S2604*Settings!$C$13*(INDEX(S$420:S$431,$D2631))</f>
        <v/>
      </c>
      <c r="T2631" s="40">
        <f>T2604*Settings!$C$13*(INDEX(T$420:T$431,$D2631))</f>
        <v/>
      </c>
      <c r="U2631" s="40">
        <f>U2604*Settings!$C$13*(INDEX(U$420:U$431,$D2631))</f>
        <v/>
      </c>
      <c r="V2631" s="40">
        <f>V2604*Settings!$C$13*(INDEX(V$420:V$431,$D2631))</f>
        <v/>
      </c>
      <c r="W2631" s="40">
        <f>W2604*Settings!$C$13*(INDEX(W$420:W$431,$D2631))</f>
        <v/>
      </c>
      <c r="X2631" s="40">
        <f>X2604*Settings!$C$13*(INDEX(X$420:X$431,$D2631))</f>
        <v/>
      </c>
      <c r="Y2631" s="40">
        <f>Y2604*Settings!$C$13*(INDEX(Y$420:Y$431,$D2631))</f>
        <v/>
      </c>
      <c r="Z2631" s="40">
        <f>Z2604*Settings!$C$13*(INDEX(Z$420:Z$431,$D2631))</f>
        <v/>
      </c>
      <c r="AA2631" s="40">
        <f>AA2604*Settings!$C$13*(INDEX(AA$420:AA$431,$D2631))</f>
        <v/>
      </c>
      <c r="AB2631" s="40">
        <f>AB2604*Settings!$C$13*(INDEX(AB$420:AB$431,$D2631))</f>
        <v/>
      </c>
      <c r="AC2631" s="40">
        <f>AC2604*Settings!$C$13*(INDEX(AC$420:AC$431,$D2631))</f>
        <v/>
      </c>
      <c r="AD2631" s="40">
        <f>AD2604*Settings!$C$13*(INDEX(AD$420:AD$431,$D2631))</f>
        <v/>
      </c>
      <c r="AF2631" s="11">
        <f>CodePrefix&amp;$A2631&amp;IF($C2631="","","."&amp;$C2631&amp;"."&amp;$B2631)&amp;INDEX(VarEnd,MATCH($A2631,VarKey,0))&amp;AF$5</f>
        <v/>
      </c>
      <c r="AG2631" s="39">
        <f>AG2604*Settings!$C$13*(INDEX(AG$420:AG$431,$D2631))</f>
        <v/>
      </c>
      <c r="AH2631" s="40">
        <f>AH2604*Settings!$C$13*(INDEX(AH$420:AH$431,$D2631))</f>
        <v/>
      </c>
      <c r="AI2631" s="40">
        <f>AI2604*Settings!$C$13*(INDEX(AI$420:AI$431,$D2631))</f>
        <v/>
      </c>
      <c r="AJ2631" s="40">
        <f>AJ2604*Settings!$C$13*(INDEX(AJ$420:AJ$431,$D2631))</f>
        <v/>
      </c>
      <c r="AK2631" s="40">
        <f>AK2604*Settings!$C$13*(INDEX(AK$420:AK$431,$D2631))</f>
        <v/>
      </c>
      <c r="AL2631" s="40">
        <f>AL2604*Settings!$C$13*(INDEX(AL$420:AL$431,$D2631))</f>
        <v/>
      </c>
      <c r="AM2631" s="40">
        <f>AM2604*Settings!$C$13*(INDEX(AM$420:AM$431,$D2631))</f>
        <v/>
      </c>
      <c r="AN2631" s="40">
        <f>AN2604*Settings!$C$13*(INDEX(AN$420:AN$431,$D2631))</f>
        <v/>
      </c>
      <c r="AO2631" s="40">
        <f>AO2604*Settings!$C$13*(INDEX(AO$420:AO$431,$D2631))</f>
        <v/>
      </c>
      <c r="AP2631" s="40">
        <f>AP2604*Settings!$C$13*(INDEX(AP$420:AP$431,$D2631))</f>
        <v/>
      </c>
      <c r="AQ2631" s="40">
        <f>AQ2604*Settings!$C$13*(INDEX(AQ$420:AQ$431,$D2631))</f>
        <v/>
      </c>
      <c r="AR2631" s="40">
        <f>AR2604*Settings!$C$13*(INDEX(AR$420:AR$431,$D2631))</f>
        <v/>
      </c>
      <c r="AS2631" s="40">
        <f>AS2604*Settings!$C$13*(INDEX(AS$420:AS$431,$D2631))</f>
        <v/>
      </c>
      <c r="AT2631" s="40">
        <f>AT2604*Settings!$C$13*(INDEX(AT$420:AT$431,$D2631))</f>
        <v/>
      </c>
      <c r="AU2631" s="40">
        <f>AU2604*Settings!$C$13*(INDEX(AU$420:AU$431,$D2631))</f>
        <v/>
      </c>
      <c r="AV2631" s="40">
        <f>AV2604*Settings!$C$13*(INDEX(AV$420:AV$431,$D2631))</f>
        <v/>
      </c>
      <c r="AW2631" s="40">
        <f>AW2604*Settings!$C$13*(INDEX(AW$420:AW$431,$D2631))</f>
        <v/>
      </c>
      <c r="AX2631" s="40">
        <f>AX2604*Settings!$C$13*(INDEX(AX$420:AX$431,$D2631))</f>
        <v/>
      </c>
      <c r="AY2631" s="40">
        <f>AY2604*Settings!$C$13*(INDEX(AY$420:AY$431,$D2631))</f>
        <v/>
      </c>
    </row>
    <row r="2632" hidden="1" outlineLevel="2">
      <c r="A2632" s="14" t="inlineStr">
        <is>
          <t>rsub</t>
        </is>
      </c>
      <c r="B2632" s="14" t="inlineStr">
        <is>
          <t>lpg</t>
        </is>
      </c>
      <c r="C2632" s="14" t="inlineStr">
        <is>
          <t>omn</t>
        </is>
      </c>
      <c r="D2632" s="32">
        <f>INDEX(Inputs!$U$5:$U$132,MATCH($B2632&amp;"|"&amp;$C2632,Inputs!$A$5:$A$132,0))</f>
        <v/>
      </c>
      <c r="E2632" s="36" t="n"/>
      <c r="F2632" s="36" t="n"/>
      <c r="G2632" s="36" t="n"/>
      <c r="H2632" s="14">
        <f>INDEX(VarLab,MATCH($A2632,VarKey,0))&amp;INDEX(MemLab,MATCH($C2632&amp;"|"&amp;$B2632,MemKey,0))</f>
        <v/>
      </c>
      <c r="I2632" s="14">
        <f>INDEX(VarUnit,MATCH($A2632,VarKey,0))</f>
        <v/>
      </c>
      <c r="J2632" s="14">
        <f>INDEX(VarSrc,MATCH($A2632,VarKey,0))</f>
        <v/>
      </c>
      <c r="K2632" s="11">
        <f>CodePrefix&amp;$A2632&amp;IF($C2632="","","."&amp;$C2632&amp;"."&amp;$B2632)&amp;INDEX(VarEnd,MATCH($A2632,VarKey,0))&amp;K$5</f>
        <v/>
      </c>
      <c r="L2632" s="39">
        <f>L2605*Settings!$C$13*(INDEX(L$420:L$431,$D2632))</f>
        <v/>
      </c>
      <c r="M2632" s="40">
        <f>M2605*Settings!$C$13*(INDEX(M$420:M$431,$D2632))</f>
        <v/>
      </c>
      <c r="N2632" s="40">
        <f>N2605*Settings!$C$13*(INDEX(N$420:N$431,$D2632))</f>
        <v/>
      </c>
      <c r="O2632" s="40">
        <f>O2605*Settings!$C$13*(INDEX(O$420:O$431,$D2632))</f>
        <v/>
      </c>
      <c r="P2632" s="40">
        <f>P2605*Settings!$C$13*(INDEX(P$420:P$431,$D2632))</f>
        <v/>
      </c>
      <c r="Q2632" s="40">
        <f>Q2605*Settings!$C$13*(INDEX(Q$420:Q$431,$D2632))</f>
        <v/>
      </c>
      <c r="R2632" s="40">
        <f>R2605*Settings!$C$13*(INDEX(R$420:R$431,$D2632))</f>
        <v/>
      </c>
      <c r="S2632" s="40">
        <f>S2605*Settings!$C$13*(INDEX(S$420:S$431,$D2632))</f>
        <v/>
      </c>
      <c r="T2632" s="40">
        <f>T2605*Settings!$C$13*(INDEX(T$420:T$431,$D2632))</f>
        <v/>
      </c>
      <c r="U2632" s="40">
        <f>U2605*Settings!$C$13*(INDEX(U$420:U$431,$D2632))</f>
        <v/>
      </c>
      <c r="V2632" s="40">
        <f>V2605*Settings!$C$13*(INDEX(V$420:V$431,$D2632))</f>
        <v/>
      </c>
      <c r="W2632" s="40">
        <f>W2605*Settings!$C$13*(INDEX(W$420:W$431,$D2632))</f>
        <v/>
      </c>
      <c r="X2632" s="40">
        <f>X2605*Settings!$C$13*(INDEX(X$420:X$431,$D2632))</f>
        <v/>
      </c>
      <c r="Y2632" s="40">
        <f>Y2605*Settings!$C$13*(INDEX(Y$420:Y$431,$D2632))</f>
        <v/>
      </c>
      <c r="Z2632" s="40">
        <f>Z2605*Settings!$C$13*(INDEX(Z$420:Z$431,$D2632))</f>
        <v/>
      </c>
      <c r="AA2632" s="40">
        <f>AA2605*Settings!$C$13*(INDEX(AA$420:AA$431,$D2632))</f>
        <v/>
      </c>
      <c r="AB2632" s="40">
        <f>AB2605*Settings!$C$13*(INDEX(AB$420:AB$431,$D2632))</f>
        <v/>
      </c>
      <c r="AC2632" s="40">
        <f>AC2605*Settings!$C$13*(INDEX(AC$420:AC$431,$D2632))</f>
        <v/>
      </c>
      <c r="AD2632" s="40">
        <f>AD2605*Settings!$C$13*(INDEX(AD$420:AD$431,$D2632))</f>
        <v/>
      </c>
      <c r="AF2632" s="11">
        <f>CodePrefix&amp;$A2632&amp;IF($C2632="","","."&amp;$C2632&amp;"."&amp;$B2632)&amp;INDEX(VarEnd,MATCH($A2632,VarKey,0))&amp;AF$5</f>
        <v/>
      </c>
      <c r="AG2632" s="39">
        <f>AG2605*Settings!$C$13*(INDEX(AG$420:AG$431,$D2632))</f>
        <v/>
      </c>
      <c r="AH2632" s="40">
        <f>AH2605*Settings!$C$13*(INDEX(AH$420:AH$431,$D2632))</f>
        <v/>
      </c>
      <c r="AI2632" s="40">
        <f>AI2605*Settings!$C$13*(INDEX(AI$420:AI$431,$D2632))</f>
        <v/>
      </c>
      <c r="AJ2632" s="40">
        <f>AJ2605*Settings!$C$13*(INDEX(AJ$420:AJ$431,$D2632))</f>
        <v/>
      </c>
      <c r="AK2632" s="40">
        <f>AK2605*Settings!$C$13*(INDEX(AK$420:AK$431,$D2632))</f>
        <v/>
      </c>
      <c r="AL2632" s="40">
        <f>AL2605*Settings!$C$13*(INDEX(AL$420:AL$431,$D2632))</f>
        <v/>
      </c>
      <c r="AM2632" s="40">
        <f>AM2605*Settings!$C$13*(INDEX(AM$420:AM$431,$D2632))</f>
        <v/>
      </c>
      <c r="AN2632" s="40">
        <f>AN2605*Settings!$C$13*(INDEX(AN$420:AN$431,$D2632))</f>
        <v/>
      </c>
      <c r="AO2632" s="40">
        <f>AO2605*Settings!$C$13*(INDEX(AO$420:AO$431,$D2632))</f>
        <v/>
      </c>
      <c r="AP2632" s="40">
        <f>AP2605*Settings!$C$13*(INDEX(AP$420:AP$431,$D2632))</f>
        <v/>
      </c>
      <c r="AQ2632" s="40">
        <f>AQ2605*Settings!$C$13*(INDEX(AQ$420:AQ$431,$D2632))</f>
        <v/>
      </c>
      <c r="AR2632" s="40">
        <f>AR2605*Settings!$C$13*(INDEX(AR$420:AR$431,$D2632))</f>
        <v/>
      </c>
      <c r="AS2632" s="40">
        <f>AS2605*Settings!$C$13*(INDEX(AS$420:AS$431,$D2632))</f>
        <v/>
      </c>
      <c r="AT2632" s="40">
        <f>AT2605*Settings!$C$13*(INDEX(AT$420:AT$431,$D2632))</f>
        <v/>
      </c>
      <c r="AU2632" s="40">
        <f>AU2605*Settings!$C$13*(INDEX(AU$420:AU$431,$D2632))</f>
        <v/>
      </c>
      <c r="AV2632" s="40">
        <f>AV2605*Settings!$C$13*(INDEX(AV$420:AV$431,$D2632))</f>
        <v/>
      </c>
      <c r="AW2632" s="40">
        <f>AW2605*Settings!$C$13*(INDEX(AW$420:AW$431,$D2632))</f>
        <v/>
      </c>
      <c r="AX2632" s="40">
        <f>AX2605*Settings!$C$13*(INDEX(AX$420:AX$431,$D2632))</f>
        <v/>
      </c>
      <c r="AY2632" s="40">
        <f>AY2605*Settings!$C$13*(INDEX(AY$420:AY$431,$D2632))</f>
        <v/>
      </c>
    </row>
    <row r="2633" hidden="1" outlineLevel="2">
      <c r="A2633" s="14" t="inlineStr">
        <is>
          <t>rsub</t>
        </is>
      </c>
      <c r="B2633" s="14" t="inlineStr">
        <is>
          <t>ker</t>
        </is>
      </c>
      <c r="C2633" s="14" t="inlineStr">
        <is>
          <t>omn</t>
        </is>
      </c>
      <c r="D2633" s="32">
        <f>INDEX(Inputs!$U$5:$U$132,MATCH($B2633&amp;"|"&amp;$C2633,Inputs!$A$5:$A$132,0))</f>
        <v/>
      </c>
      <c r="E2633" s="36" t="n"/>
      <c r="F2633" s="36" t="n"/>
      <c r="G2633" s="36" t="n"/>
      <c r="H2633" s="14">
        <f>INDEX(VarLab,MATCH($A2633,VarKey,0))&amp;INDEX(MemLab,MATCH($C2633&amp;"|"&amp;$B2633,MemKey,0))</f>
        <v/>
      </c>
      <c r="I2633" s="14">
        <f>INDEX(VarUnit,MATCH($A2633,VarKey,0))</f>
        <v/>
      </c>
      <c r="J2633" s="14">
        <f>INDEX(VarSrc,MATCH($A2633,VarKey,0))</f>
        <v/>
      </c>
      <c r="K2633" s="11">
        <f>CodePrefix&amp;$A2633&amp;IF($C2633="","","."&amp;$C2633&amp;"."&amp;$B2633)&amp;INDEX(VarEnd,MATCH($A2633,VarKey,0))&amp;K$5</f>
        <v/>
      </c>
      <c r="L2633" s="39">
        <f>L2606*Settings!$C$13*(INDEX(L$420:L$431,$D2633))</f>
        <v/>
      </c>
      <c r="M2633" s="40">
        <f>M2606*Settings!$C$13*(INDEX(M$420:M$431,$D2633))</f>
        <v/>
      </c>
      <c r="N2633" s="40">
        <f>N2606*Settings!$C$13*(INDEX(N$420:N$431,$D2633))</f>
        <v/>
      </c>
      <c r="O2633" s="40">
        <f>O2606*Settings!$C$13*(INDEX(O$420:O$431,$D2633))</f>
        <v/>
      </c>
      <c r="P2633" s="40">
        <f>P2606*Settings!$C$13*(INDEX(P$420:P$431,$D2633))</f>
        <v/>
      </c>
      <c r="Q2633" s="40">
        <f>Q2606*Settings!$C$13*(INDEX(Q$420:Q$431,$D2633))</f>
        <v/>
      </c>
      <c r="R2633" s="40">
        <f>R2606*Settings!$C$13*(INDEX(R$420:R$431,$D2633))</f>
        <v/>
      </c>
      <c r="S2633" s="40">
        <f>S2606*Settings!$C$13*(INDEX(S$420:S$431,$D2633))</f>
        <v/>
      </c>
      <c r="T2633" s="40">
        <f>T2606*Settings!$C$13*(INDEX(T$420:T$431,$D2633))</f>
        <v/>
      </c>
      <c r="U2633" s="40">
        <f>U2606*Settings!$C$13*(INDEX(U$420:U$431,$D2633))</f>
        <v/>
      </c>
      <c r="V2633" s="40">
        <f>V2606*Settings!$C$13*(INDEX(V$420:V$431,$D2633))</f>
        <v/>
      </c>
      <c r="W2633" s="40">
        <f>W2606*Settings!$C$13*(INDEX(W$420:W$431,$D2633))</f>
        <v/>
      </c>
      <c r="X2633" s="40">
        <f>X2606*Settings!$C$13*(INDEX(X$420:X$431,$D2633))</f>
        <v/>
      </c>
      <c r="Y2633" s="40">
        <f>Y2606*Settings!$C$13*(INDEX(Y$420:Y$431,$D2633))</f>
        <v/>
      </c>
      <c r="Z2633" s="40">
        <f>Z2606*Settings!$C$13*(INDEX(Z$420:Z$431,$D2633))</f>
        <v/>
      </c>
      <c r="AA2633" s="40">
        <f>AA2606*Settings!$C$13*(INDEX(AA$420:AA$431,$D2633))</f>
        <v/>
      </c>
      <c r="AB2633" s="40">
        <f>AB2606*Settings!$C$13*(INDEX(AB$420:AB$431,$D2633))</f>
        <v/>
      </c>
      <c r="AC2633" s="40">
        <f>AC2606*Settings!$C$13*(INDEX(AC$420:AC$431,$D2633))</f>
        <v/>
      </c>
      <c r="AD2633" s="40">
        <f>AD2606*Settings!$C$13*(INDEX(AD$420:AD$431,$D2633))</f>
        <v/>
      </c>
      <c r="AF2633" s="11">
        <f>CodePrefix&amp;$A2633&amp;IF($C2633="","","."&amp;$C2633&amp;"."&amp;$B2633)&amp;INDEX(VarEnd,MATCH($A2633,VarKey,0))&amp;AF$5</f>
        <v/>
      </c>
      <c r="AG2633" s="39">
        <f>AG2606*Settings!$C$13*(INDEX(AG$420:AG$431,$D2633))</f>
        <v/>
      </c>
      <c r="AH2633" s="40">
        <f>AH2606*Settings!$C$13*(INDEX(AH$420:AH$431,$D2633))</f>
        <v/>
      </c>
      <c r="AI2633" s="40">
        <f>AI2606*Settings!$C$13*(INDEX(AI$420:AI$431,$D2633))</f>
        <v/>
      </c>
      <c r="AJ2633" s="40">
        <f>AJ2606*Settings!$C$13*(INDEX(AJ$420:AJ$431,$D2633))</f>
        <v/>
      </c>
      <c r="AK2633" s="40">
        <f>AK2606*Settings!$C$13*(INDEX(AK$420:AK$431,$D2633))</f>
        <v/>
      </c>
      <c r="AL2633" s="40">
        <f>AL2606*Settings!$C$13*(INDEX(AL$420:AL$431,$D2633))</f>
        <v/>
      </c>
      <c r="AM2633" s="40">
        <f>AM2606*Settings!$C$13*(INDEX(AM$420:AM$431,$D2633))</f>
        <v/>
      </c>
      <c r="AN2633" s="40">
        <f>AN2606*Settings!$C$13*(INDEX(AN$420:AN$431,$D2633))</f>
        <v/>
      </c>
      <c r="AO2633" s="40">
        <f>AO2606*Settings!$C$13*(INDEX(AO$420:AO$431,$D2633))</f>
        <v/>
      </c>
      <c r="AP2633" s="40">
        <f>AP2606*Settings!$C$13*(INDEX(AP$420:AP$431,$D2633))</f>
        <v/>
      </c>
      <c r="AQ2633" s="40">
        <f>AQ2606*Settings!$C$13*(INDEX(AQ$420:AQ$431,$D2633))</f>
        <v/>
      </c>
      <c r="AR2633" s="40">
        <f>AR2606*Settings!$C$13*(INDEX(AR$420:AR$431,$D2633))</f>
        <v/>
      </c>
      <c r="AS2633" s="40">
        <f>AS2606*Settings!$C$13*(INDEX(AS$420:AS$431,$D2633))</f>
        <v/>
      </c>
      <c r="AT2633" s="40">
        <f>AT2606*Settings!$C$13*(INDEX(AT$420:AT$431,$D2633))</f>
        <v/>
      </c>
      <c r="AU2633" s="40">
        <f>AU2606*Settings!$C$13*(INDEX(AU$420:AU$431,$D2633))</f>
        <v/>
      </c>
      <c r="AV2633" s="40">
        <f>AV2606*Settings!$C$13*(INDEX(AV$420:AV$431,$D2633))</f>
        <v/>
      </c>
      <c r="AW2633" s="40">
        <f>AW2606*Settings!$C$13*(INDEX(AW$420:AW$431,$D2633))</f>
        <v/>
      </c>
      <c r="AX2633" s="40">
        <f>AX2606*Settings!$C$13*(INDEX(AX$420:AX$431,$D2633))</f>
        <v/>
      </c>
      <c r="AY2633" s="40">
        <f>AY2606*Settings!$C$13*(INDEX(AY$420:AY$431,$D2633))</f>
        <v/>
      </c>
    </row>
    <row r="2634" hidden="1" outlineLevel="2">
      <c r="A2634" s="14" t="inlineStr">
        <is>
          <t>rsub</t>
        </is>
      </c>
      <c r="B2634" s="14" t="inlineStr">
        <is>
          <t>oop</t>
        </is>
      </c>
      <c r="C2634" s="14" t="inlineStr">
        <is>
          <t>omn</t>
        </is>
      </c>
      <c r="D2634" s="32">
        <f>INDEX(Inputs!$U$5:$U$132,MATCH($B2634&amp;"|"&amp;$C2634,Inputs!$A$5:$A$132,0))</f>
        <v/>
      </c>
      <c r="E2634" s="36" t="n"/>
      <c r="F2634" s="36" t="n"/>
      <c r="G2634" s="36" t="n"/>
      <c r="H2634" s="14">
        <f>INDEX(VarLab,MATCH($A2634,VarKey,0))&amp;INDEX(MemLab,MATCH($C2634&amp;"|"&amp;$B2634,MemKey,0))</f>
        <v/>
      </c>
      <c r="I2634" s="14">
        <f>INDEX(VarUnit,MATCH($A2634,VarKey,0))</f>
        <v/>
      </c>
      <c r="J2634" s="14">
        <f>INDEX(VarSrc,MATCH($A2634,VarKey,0))</f>
        <v/>
      </c>
      <c r="K2634" s="11">
        <f>CodePrefix&amp;$A2634&amp;IF($C2634="","","."&amp;$C2634&amp;"."&amp;$B2634)&amp;INDEX(VarEnd,MATCH($A2634,VarKey,0))&amp;K$5</f>
        <v/>
      </c>
      <c r="L2634" s="39">
        <f>L2607*Settings!$C$13*(INDEX(L$420:L$431,$D2634))</f>
        <v/>
      </c>
      <c r="M2634" s="40">
        <f>M2607*Settings!$C$13*(INDEX(M$420:M$431,$D2634))</f>
        <v/>
      </c>
      <c r="N2634" s="40">
        <f>N2607*Settings!$C$13*(INDEX(N$420:N$431,$D2634))</f>
        <v/>
      </c>
      <c r="O2634" s="40">
        <f>O2607*Settings!$C$13*(INDEX(O$420:O$431,$D2634))</f>
        <v/>
      </c>
      <c r="P2634" s="40">
        <f>P2607*Settings!$C$13*(INDEX(P$420:P$431,$D2634))</f>
        <v/>
      </c>
      <c r="Q2634" s="40">
        <f>Q2607*Settings!$C$13*(INDEX(Q$420:Q$431,$D2634))</f>
        <v/>
      </c>
      <c r="R2634" s="40">
        <f>R2607*Settings!$C$13*(INDEX(R$420:R$431,$D2634))</f>
        <v/>
      </c>
      <c r="S2634" s="40">
        <f>S2607*Settings!$C$13*(INDEX(S$420:S$431,$D2634))</f>
        <v/>
      </c>
      <c r="T2634" s="40">
        <f>T2607*Settings!$C$13*(INDEX(T$420:T$431,$D2634))</f>
        <v/>
      </c>
      <c r="U2634" s="40">
        <f>U2607*Settings!$C$13*(INDEX(U$420:U$431,$D2634))</f>
        <v/>
      </c>
      <c r="V2634" s="40">
        <f>V2607*Settings!$C$13*(INDEX(V$420:V$431,$D2634))</f>
        <v/>
      </c>
      <c r="W2634" s="40">
        <f>W2607*Settings!$C$13*(INDEX(W$420:W$431,$D2634))</f>
        <v/>
      </c>
      <c r="X2634" s="40">
        <f>X2607*Settings!$C$13*(INDEX(X$420:X$431,$D2634))</f>
        <v/>
      </c>
      <c r="Y2634" s="40">
        <f>Y2607*Settings!$C$13*(INDEX(Y$420:Y$431,$D2634))</f>
        <v/>
      </c>
      <c r="Z2634" s="40">
        <f>Z2607*Settings!$C$13*(INDEX(Z$420:Z$431,$D2634))</f>
        <v/>
      </c>
      <c r="AA2634" s="40">
        <f>AA2607*Settings!$C$13*(INDEX(AA$420:AA$431,$D2634))</f>
        <v/>
      </c>
      <c r="AB2634" s="40">
        <f>AB2607*Settings!$C$13*(INDEX(AB$420:AB$431,$D2634))</f>
        <v/>
      </c>
      <c r="AC2634" s="40">
        <f>AC2607*Settings!$C$13*(INDEX(AC$420:AC$431,$D2634))</f>
        <v/>
      </c>
      <c r="AD2634" s="40">
        <f>AD2607*Settings!$C$13*(INDEX(AD$420:AD$431,$D2634))</f>
        <v/>
      </c>
      <c r="AF2634" s="11">
        <f>CodePrefix&amp;$A2634&amp;IF($C2634="","","."&amp;$C2634&amp;"."&amp;$B2634)&amp;INDEX(VarEnd,MATCH($A2634,VarKey,0))&amp;AF$5</f>
        <v/>
      </c>
      <c r="AG2634" s="39">
        <f>AG2607*Settings!$C$13*(INDEX(AG$420:AG$431,$D2634))</f>
        <v/>
      </c>
      <c r="AH2634" s="40">
        <f>AH2607*Settings!$C$13*(INDEX(AH$420:AH$431,$D2634))</f>
        <v/>
      </c>
      <c r="AI2634" s="40">
        <f>AI2607*Settings!$C$13*(INDEX(AI$420:AI$431,$D2634))</f>
        <v/>
      </c>
      <c r="AJ2634" s="40">
        <f>AJ2607*Settings!$C$13*(INDEX(AJ$420:AJ$431,$D2634))</f>
        <v/>
      </c>
      <c r="AK2634" s="40">
        <f>AK2607*Settings!$C$13*(INDEX(AK$420:AK$431,$D2634))</f>
        <v/>
      </c>
      <c r="AL2634" s="40">
        <f>AL2607*Settings!$C$13*(INDEX(AL$420:AL$431,$D2634))</f>
        <v/>
      </c>
      <c r="AM2634" s="40">
        <f>AM2607*Settings!$C$13*(INDEX(AM$420:AM$431,$D2634))</f>
        <v/>
      </c>
      <c r="AN2634" s="40">
        <f>AN2607*Settings!$C$13*(INDEX(AN$420:AN$431,$D2634))</f>
        <v/>
      </c>
      <c r="AO2634" s="40">
        <f>AO2607*Settings!$C$13*(INDEX(AO$420:AO$431,$D2634))</f>
        <v/>
      </c>
      <c r="AP2634" s="40">
        <f>AP2607*Settings!$C$13*(INDEX(AP$420:AP$431,$D2634))</f>
        <v/>
      </c>
      <c r="AQ2634" s="40">
        <f>AQ2607*Settings!$C$13*(INDEX(AQ$420:AQ$431,$D2634))</f>
        <v/>
      </c>
      <c r="AR2634" s="40">
        <f>AR2607*Settings!$C$13*(INDEX(AR$420:AR$431,$D2634))</f>
        <v/>
      </c>
      <c r="AS2634" s="40">
        <f>AS2607*Settings!$C$13*(INDEX(AS$420:AS$431,$D2634))</f>
        <v/>
      </c>
      <c r="AT2634" s="40">
        <f>AT2607*Settings!$C$13*(INDEX(AT$420:AT$431,$D2634))</f>
        <v/>
      </c>
      <c r="AU2634" s="40">
        <f>AU2607*Settings!$C$13*(INDEX(AU$420:AU$431,$D2634))</f>
        <v/>
      </c>
      <c r="AV2634" s="40">
        <f>AV2607*Settings!$C$13*(INDEX(AV$420:AV$431,$D2634))</f>
        <v/>
      </c>
      <c r="AW2634" s="40">
        <f>AW2607*Settings!$C$13*(INDEX(AW$420:AW$431,$D2634))</f>
        <v/>
      </c>
      <c r="AX2634" s="40">
        <f>AX2607*Settings!$C$13*(INDEX(AX$420:AX$431,$D2634))</f>
        <v/>
      </c>
      <c r="AY2634" s="40">
        <f>AY2607*Settings!$C$13*(INDEX(AY$420:AY$431,$D2634))</f>
        <v/>
      </c>
    </row>
    <row r="2635" hidden="1" outlineLevel="2">
      <c r="A2635" s="14" t="inlineStr">
        <is>
          <t>rsub</t>
        </is>
      </c>
      <c r="B2635" s="14" t="inlineStr">
        <is>
          <t>bio</t>
        </is>
      </c>
      <c r="C2635" s="14" t="inlineStr">
        <is>
          <t>omn</t>
        </is>
      </c>
      <c r="D2635" s="32">
        <f>INDEX(Inputs!$U$5:$U$132,MATCH($B2635&amp;"|"&amp;$C2635,Inputs!$A$5:$A$132,0))</f>
        <v/>
      </c>
      <c r="E2635" s="36" t="n"/>
      <c r="F2635" s="36" t="n"/>
      <c r="G2635" s="36" t="n"/>
      <c r="H2635" s="14">
        <f>INDEX(VarLab,MATCH($A2635,VarKey,0))&amp;INDEX(MemLab,MATCH($C2635&amp;"|"&amp;$B2635,MemKey,0))</f>
        <v/>
      </c>
      <c r="I2635" s="14">
        <f>INDEX(VarUnit,MATCH($A2635,VarKey,0))</f>
        <v/>
      </c>
      <c r="J2635" s="14">
        <f>INDEX(VarSrc,MATCH($A2635,VarKey,0))</f>
        <v/>
      </c>
      <c r="K2635" s="11">
        <f>CodePrefix&amp;$A2635&amp;IF($C2635="","","."&amp;$C2635&amp;"."&amp;$B2635)&amp;INDEX(VarEnd,MATCH($A2635,VarKey,0))&amp;K$5</f>
        <v/>
      </c>
      <c r="L2635" s="39">
        <f>L2608*Settings!$C$13*(INDEX(L$420:L$431,$D2635))</f>
        <v/>
      </c>
      <c r="M2635" s="40">
        <f>M2608*Settings!$C$13*(INDEX(M$420:M$431,$D2635))</f>
        <v/>
      </c>
      <c r="N2635" s="40">
        <f>N2608*Settings!$C$13*(INDEX(N$420:N$431,$D2635))</f>
        <v/>
      </c>
      <c r="O2635" s="40">
        <f>O2608*Settings!$C$13*(INDEX(O$420:O$431,$D2635))</f>
        <v/>
      </c>
      <c r="P2635" s="40">
        <f>P2608*Settings!$C$13*(INDEX(P$420:P$431,$D2635))</f>
        <v/>
      </c>
      <c r="Q2635" s="40">
        <f>Q2608*Settings!$C$13*(INDEX(Q$420:Q$431,$D2635))</f>
        <v/>
      </c>
      <c r="R2635" s="40">
        <f>R2608*Settings!$C$13*(INDEX(R$420:R$431,$D2635))</f>
        <v/>
      </c>
      <c r="S2635" s="40">
        <f>S2608*Settings!$C$13*(INDEX(S$420:S$431,$D2635))</f>
        <v/>
      </c>
      <c r="T2635" s="40">
        <f>T2608*Settings!$C$13*(INDEX(T$420:T$431,$D2635))</f>
        <v/>
      </c>
      <c r="U2635" s="40">
        <f>U2608*Settings!$C$13*(INDEX(U$420:U$431,$D2635))</f>
        <v/>
      </c>
      <c r="V2635" s="40">
        <f>V2608*Settings!$C$13*(INDEX(V$420:V$431,$D2635))</f>
        <v/>
      </c>
      <c r="W2635" s="40">
        <f>W2608*Settings!$C$13*(INDEX(W$420:W$431,$D2635))</f>
        <v/>
      </c>
      <c r="X2635" s="40">
        <f>X2608*Settings!$C$13*(INDEX(X$420:X$431,$D2635))</f>
        <v/>
      </c>
      <c r="Y2635" s="40">
        <f>Y2608*Settings!$C$13*(INDEX(Y$420:Y$431,$D2635))</f>
        <v/>
      </c>
      <c r="Z2635" s="40">
        <f>Z2608*Settings!$C$13*(INDEX(Z$420:Z$431,$D2635))</f>
        <v/>
      </c>
      <c r="AA2635" s="40">
        <f>AA2608*Settings!$C$13*(INDEX(AA$420:AA$431,$D2635))</f>
        <v/>
      </c>
      <c r="AB2635" s="40">
        <f>AB2608*Settings!$C$13*(INDEX(AB$420:AB$431,$D2635))</f>
        <v/>
      </c>
      <c r="AC2635" s="40">
        <f>AC2608*Settings!$C$13*(INDEX(AC$420:AC$431,$D2635))</f>
        <v/>
      </c>
      <c r="AD2635" s="40">
        <f>AD2608*Settings!$C$13*(INDEX(AD$420:AD$431,$D2635))</f>
        <v/>
      </c>
      <c r="AF2635" s="11">
        <f>CodePrefix&amp;$A2635&amp;IF($C2635="","","."&amp;$C2635&amp;"."&amp;$B2635)&amp;INDEX(VarEnd,MATCH($A2635,VarKey,0))&amp;AF$5</f>
        <v/>
      </c>
      <c r="AG2635" s="39">
        <f>AG2608*Settings!$C$13*(INDEX(AG$420:AG$431,$D2635))</f>
        <v/>
      </c>
      <c r="AH2635" s="40">
        <f>AH2608*Settings!$C$13*(INDEX(AH$420:AH$431,$D2635))</f>
        <v/>
      </c>
      <c r="AI2635" s="40">
        <f>AI2608*Settings!$C$13*(INDEX(AI$420:AI$431,$D2635))</f>
        <v/>
      </c>
      <c r="AJ2635" s="40">
        <f>AJ2608*Settings!$C$13*(INDEX(AJ$420:AJ$431,$D2635))</f>
        <v/>
      </c>
      <c r="AK2635" s="40">
        <f>AK2608*Settings!$C$13*(INDEX(AK$420:AK$431,$D2635))</f>
        <v/>
      </c>
      <c r="AL2635" s="40">
        <f>AL2608*Settings!$C$13*(INDEX(AL$420:AL$431,$D2635))</f>
        <v/>
      </c>
      <c r="AM2635" s="40">
        <f>AM2608*Settings!$C$13*(INDEX(AM$420:AM$431,$D2635))</f>
        <v/>
      </c>
      <c r="AN2635" s="40">
        <f>AN2608*Settings!$C$13*(INDEX(AN$420:AN$431,$D2635))</f>
        <v/>
      </c>
      <c r="AO2635" s="40">
        <f>AO2608*Settings!$C$13*(INDEX(AO$420:AO$431,$D2635))</f>
        <v/>
      </c>
      <c r="AP2635" s="40">
        <f>AP2608*Settings!$C$13*(INDEX(AP$420:AP$431,$D2635))</f>
        <v/>
      </c>
      <c r="AQ2635" s="40">
        <f>AQ2608*Settings!$C$13*(INDEX(AQ$420:AQ$431,$D2635))</f>
        <v/>
      </c>
      <c r="AR2635" s="40">
        <f>AR2608*Settings!$C$13*(INDEX(AR$420:AR$431,$D2635))</f>
        <v/>
      </c>
      <c r="AS2635" s="40">
        <f>AS2608*Settings!$C$13*(INDEX(AS$420:AS$431,$D2635))</f>
        <v/>
      </c>
      <c r="AT2635" s="40">
        <f>AT2608*Settings!$C$13*(INDEX(AT$420:AT$431,$D2635))</f>
        <v/>
      </c>
      <c r="AU2635" s="40">
        <f>AU2608*Settings!$C$13*(INDEX(AU$420:AU$431,$D2635))</f>
        <v/>
      </c>
      <c r="AV2635" s="40">
        <f>AV2608*Settings!$C$13*(INDEX(AV$420:AV$431,$D2635))</f>
        <v/>
      </c>
      <c r="AW2635" s="40">
        <f>AW2608*Settings!$C$13*(INDEX(AW$420:AW$431,$D2635))</f>
        <v/>
      </c>
      <c r="AX2635" s="40">
        <f>AX2608*Settings!$C$13*(INDEX(AX$420:AX$431,$D2635))</f>
        <v/>
      </c>
      <c r="AY2635" s="40">
        <f>AY2608*Settings!$C$13*(INDEX(AY$420:AY$431,$D2635))</f>
        <v/>
      </c>
    </row>
    <row r="2636" hidden="1" outlineLevel="2"/>
    <row r="2637" hidden="1" outlineLevel="2">
      <c r="A2637" s="14" t="inlineStr">
        <is>
          <t>rnew</t>
        </is>
      </c>
      <c r="B2637" s="14" t="inlineStr">
        <is>
          <t>coa</t>
        </is>
      </c>
      <c r="C2637" s="14" t="inlineStr">
        <is>
          <t>omn</t>
        </is>
      </c>
      <c r="D2637" s="32">
        <f>INDEX(Inputs!$V$5:$V$132,MATCH($B2637&amp;"|"&amp;$C2637,Inputs!$A$5:$A$132,0))</f>
        <v/>
      </c>
      <c r="E2637" s="36" t="n"/>
      <c r="F2637" s="36" t="n"/>
      <c r="G2637" s="36" t="n"/>
      <c r="H2637" s="14">
        <f>INDEX(VarLab,MATCH($A2637,VarKey,0))&amp;INDEX(MemLab,MATCH($C2637&amp;"|"&amp;$B2637,MemKey,0))</f>
        <v/>
      </c>
      <c r="I2637" s="14">
        <f>INDEX(VarUnit,MATCH($A2637,VarKey,0))</f>
        <v/>
      </c>
      <c r="J2637" s="14">
        <f>INDEX(VarSrc,MATCH($A2637,VarKey,0))</f>
        <v/>
      </c>
      <c r="K2637" s="11">
        <f>CodePrefix&amp;$A2637&amp;IF($C2637="","","."&amp;$C2637&amp;"."&amp;$B2637)&amp;INDEX(VarEnd,MATCH($A2637,VarKey,0))&amp;K$5</f>
        <v/>
      </c>
      <c r="L2637" s="39">
        <f>L2601*Settings!$C$13*(L2529+L2547+L2538*L$201+L2556*$D2637)</f>
        <v/>
      </c>
      <c r="M2637" s="40">
        <f>M2601*Settings!$C$13*(M2529+M2547+M2538*M$201+M2556*$D2637)</f>
        <v/>
      </c>
      <c r="N2637" s="40">
        <f>N2601*Settings!$C$13*(N2529+N2547+N2538*N$201+N2556*$D2637)</f>
        <v/>
      </c>
      <c r="O2637" s="40">
        <f>O2601*Settings!$C$13*(O2529+O2547+O2538*O$201+O2556*$D2637)</f>
        <v/>
      </c>
      <c r="P2637" s="40">
        <f>P2601*Settings!$C$13*(P2529+P2547+P2538*P$201+P2556*$D2637)</f>
        <v/>
      </c>
      <c r="Q2637" s="40">
        <f>Q2601*Settings!$C$13*(Q2529+Q2547+Q2538*Q$201+Q2556*$D2637)</f>
        <v/>
      </c>
      <c r="R2637" s="40">
        <f>R2601*Settings!$C$13*(R2529+R2547+R2538*R$201+R2556*$D2637)</f>
        <v/>
      </c>
      <c r="S2637" s="40">
        <f>S2601*Settings!$C$13*(S2529+S2547+S2538*S$201+S2556*$D2637)</f>
        <v/>
      </c>
      <c r="T2637" s="40">
        <f>T2601*Settings!$C$13*(T2529+T2547+T2538*T$201+T2556*$D2637)</f>
        <v/>
      </c>
      <c r="U2637" s="40">
        <f>U2601*Settings!$C$13*(U2529+U2547+U2538*U$201+U2556*$D2637)</f>
        <v/>
      </c>
      <c r="V2637" s="40">
        <f>V2601*Settings!$C$13*(V2529+V2547+V2538*V$201+V2556*$D2637)</f>
        <v/>
      </c>
      <c r="W2637" s="40">
        <f>W2601*Settings!$C$13*(W2529+W2547+W2538*W$201+W2556*$D2637)</f>
        <v/>
      </c>
      <c r="X2637" s="40">
        <f>X2601*Settings!$C$13*(X2529+X2547+X2538*X$201+X2556*$D2637)</f>
        <v/>
      </c>
      <c r="Y2637" s="40">
        <f>Y2601*Settings!$C$13*(Y2529+Y2547+Y2538*Y$201+Y2556*$D2637)</f>
        <v/>
      </c>
      <c r="Z2637" s="40">
        <f>Z2601*Settings!$C$13*(Z2529+Z2547+Z2538*Z$201+Z2556*$D2637)</f>
        <v/>
      </c>
      <c r="AA2637" s="40">
        <f>AA2601*Settings!$C$13*(AA2529+AA2547+AA2538*AA$201+AA2556*$D2637)</f>
        <v/>
      </c>
      <c r="AB2637" s="40">
        <f>AB2601*Settings!$C$13*(AB2529+AB2547+AB2538*AB$201+AB2556*$D2637)</f>
        <v/>
      </c>
      <c r="AC2637" s="40">
        <f>AC2601*Settings!$C$13*(AC2529+AC2547+AC2538*AC$201+AC2556*$D2637)</f>
        <v/>
      </c>
      <c r="AD2637" s="40">
        <f>AD2601*Settings!$C$13*(AD2529+AD2547+AD2538*AD$201+AD2556*$D2637)</f>
        <v/>
      </c>
      <c r="AF2637" s="11">
        <f>CodePrefix&amp;$A2637&amp;IF($C2637="","","."&amp;$C2637&amp;"."&amp;$B2637)&amp;INDEX(VarEnd,MATCH($A2637,VarKey,0))&amp;AF$5</f>
        <v/>
      </c>
      <c r="AG2637" s="39">
        <f>AG2601*Settings!$C$13*(AG2529+AG2547+AG2538*AG$201+AG2556*$D2637)</f>
        <v/>
      </c>
      <c r="AH2637" s="40">
        <f>AH2601*Settings!$C$13*(AH2529+AH2547+AH2538*AH$201+AH2556*$D2637)</f>
        <v/>
      </c>
      <c r="AI2637" s="40">
        <f>AI2601*Settings!$C$13*(AI2529+AI2547+AI2538*AI$201+AI2556*$D2637)</f>
        <v/>
      </c>
      <c r="AJ2637" s="40">
        <f>AJ2601*Settings!$C$13*(AJ2529+AJ2547+AJ2538*AJ$201+AJ2556*$D2637)</f>
        <v/>
      </c>
      <c r="AK2637" s="40">
        <f>AK2601*Settings!$C$13*(AK2529+AK2547+AK2538*AK$201+AK2556*$D2637)</f>
        <v/>
      </c>
      <c r="AL2637" s="40">
        <f>AL2601*Settings!$C$13*(AL2529+AL2547+AL2538*AL$201+AL2556*$D2637)</f>
        <v/>
      </c>
      <c r="AM2637" s="40">
        <f>AM2601*Settings!$C$13*(AM2529+AM2547+AM2538*AM$201+AM2556*$D2637)</f>
        <v/>
      </c>
      <c r="AN2637" s="40">
        <f>AN2601*Settings!$C$13*(AN2529+AN2547+AN2538*AN$201+AN2556*$D2637)</f>
        <v/>
      </c>
      <c r="AO2637" s="40">
        <f>AO2601*Settings!$C$13*(AO2529+AO2547+AO2538*AO$201+AO2556*$D2637)</f>
        <v/>
      </c>
      <c r="AP2637" s="40">
        <f>AP2601*Settings!$C$13*(AP2529+AP2547+AP2538*AP$201+AP2556*$D2637)</f>
        <v/>
      </c>
      <c r="AQ2637" s="40">
        <f>AQ2601*Settings!$C$13*(AQ2529+AQ2547+AQ2538*AQ$201+AQ2556*$D2637)</f>
        <v/>
      </c>
      <c r="AR2637" s="40">
        <f>AR2601*Settings!$C$13*(AR2529+AR2547+AR2538*AR$201+AR2556*$D2637)</f>
        <v/>
      </c>
      <c r="AS2637" s="40">
        <f>AS2601*Settings!$C$13*(AS2529+AS2547+AS2538*AS$201+AS2556*$D2637)</f>
        <v/>
      </c>
      <c r="AT2637" s="40">
        <f>AT2601*Settings!$C$13*(AT2529+AT2547+AT2538*AT$201+AT2556*$D2637)</f>
        <v/>
      </c>
      <c r="AU2637" s="40">
        <f>AU2601*Settings!$C$13*(AU2529+AU2547+AU2538*AU$201+AU2556*$D2637)</f>
        <v/>
      </c>
      <c r="AV2637" s="40">
        <f>AV2601*Settings!$C$13*(AV2529+AV2547+AV2538*AV$201+AV2556*$D2637)</f>
        <v/>
      </c>
      <c r="AW2637" s="40">
        <f>AW2601*Settings!$C$13*(AW2529+AW2547+AW2538*AW$201+AW2556*$D2637)</f>
        <v/>
      </c>
      <c r="AX2637" s="40">
        <f>AX2601*Settings!$C$13*(AX2529+AX2547+AX2538*AX$201+AX2556*$D2637)</f>
        <v/>
      </c>
      <c r="AY2637" s="40">
        <f>AY2601*Settings!$C$13*(AY2529+AY2547+AY2538*AY$201+AY2556*$D2637)</f>
        <v/>
      </c>
    </row>
    <row r="2638" hidden="1" outlineLevel="2">
      <c r="A2638" s="14" t="inlineStr">
        <is>
          <t>rnew</t>
        </is>
      </c>
      <c r="B2638" s="14" t="inlineStr">
        <is>
          <t>nga</t>
        </is>
      </c>
      <c r="C2638" s="14" t="inlineStr">
        <is>
          <t>omn</t>
        </is>
      </c>
      <c r="D2638" s="32">
        <f>INDEX(Inputs!$V$5:$V$132,MATCH($B2638&amp;"|"&amp;$C2638,Inputs!$A$5:$A$132,0))</f>
        <v/>
      </c>
      <c r="E2638" s="36" t="n"/>
      <c r="F2638" s="36" t="n"/>
      <c r="G2638" s="36" t="n"/>
      <c r="H2638" s="14">
        <f>INDEX(VarLab,MATCH($A2638,VarKey,0))&amp;INDEX(MemLab,MATCH($C2638&amp;"|"&amp;$B2638,MemKey,0))</f>
        <v/>
      </c>
      <c r="I2638" s="14">
        <f>INDEX(VarUnit,MATCH($A2638,VarKey,0))</f>
        <v/>
      </c>
      <c r="J2638" s="14">
        <f>INDEX(VarSrc,MATCH($A2638,VarKey,0))</f>
        <v/>
      </c>
      <c r="K2638" s="11">
        <f>CodePrefix&amp;$A2638&amp;IF($C2638="","","."&amp;$C2638&amp;"."&amp;$B2638)&amp;INDEX(VarEnd,MATCH($A2638,VarKey,0))&amp;K$5</f>
        <v/>
      </c>
      <c r="L2638" s="39">
        <f>L2602*Settings!$C$13*(L2530+L2548+L2539*L$201+L2557*$D2638)</f>
        <v/>
      </c>
      <c r="M2638" s="40">
        <f>M2602*Settings!$C$13*(M2530+M2548+M2539*M$201+M2557*$D2638)</f>
        <v/>
      </c>
      <c r="N2638" s="40">
        <f>N2602*Settings!$C$13*(N2530+N2548+N2539*N$201+N2557*$D2638)</f>
        <v/>
      </c>
      <c r="O2638" s="40">
        <f>O2602*Settings!$C$13*(O2530+O2548+O2539*O$201+O2557*$D2638)</f>
        <v/>
      </c>
      <c r="P2638" s="40">
        <f>P2602*Settings!$C$13*(P2530+P2548+P2539*P$201+P2557*$D2638)</f>
        <v/>
      </c>
      <c r="Q2638" s="40">
        <f>Q2602*Settings!$C$13*(Q2530+Q2548+Q2539*Q$201+Q2557*$D2638)</f>
        <v/>
      </c>
      <c r="R2638" s="40">
        <f>R2602*Settings!$C$13*(R2530+R2548+R2539*R$201+R2557*$D2638)</f>
        <v/>
      </c>
      <c r="S2638" s="40">
        <f>S2602*Settings!$C$13*(S2530+S2548+S2539*S$201+S2557*$D2638)</f>
        <v/>
      </c>
      <c r="T2638" s="40">
        <f>T2602*Settings!$C$13*(T2530+T2548+T2539*T$201+T2557*$D2638)</f>
        <v/>
      </c>
      <c r="U2638" s="40">
        <f>U2602*Settings!$C$13*(U2530+U2548+U2539*U$201+U2557*$D2638)</f>
        <v/>
      </c>
      <c r="V2638" s="40">
        <f>V2602*Settings!$C$13*(V2530+V2548+V2539*V$201+V2557*$D2638)</f>
        <v/>
      </c>
      <c r="W2638" s="40">
        <f>W2602*Settings!$C$13*(W2530+W2548+W2539*W$201+W2557*$D2638)</f>
        <v/>
      </c>
      <c r="X2638" s="40">
        <f>X2602*Settings!$C$13*(X2530+X2548+X2539*X$201+X2557*$D2638)</f>
        <v/>
      </c>
      <c r="Y2638" s="40">
        <f>Y2602*Settings!$C$13*(Y2530+Y2548+Y2539*Y$201+Y2557*$D2638)</f>
        <v/>
      </c>
      <c r="Z2638" s="40">
        <f>Z2602*Settings!$C$13*(Z2530+Z2548+Z2539*Z$201+Z2557*$D2638)</f>
        <v/>
      </c>
      <c r="AA2638" s="40">
        <f>AA2602*Settings!$C$13*(AA2530+AA2548+AA2539*AA$201+AA2557*$D2638)</f>
        <v/>
      </c>
      <c r="AB2638" s="40">
        <f>AB2602*Settings!$C$13*(AB2530+AB2548+AB2539*AB$201+AB2557*$D2638)</f>
        <v/>
      </c>
      <c r="AC2638" s="40">
        <f>AC2602*Settings!$C$13*(AC2530+AC2548+AC2539*AC$201+AC2557*$D2638)</f>
        <v/>
      </c>
      <c r="AD2638" s="40">
        <f>AD2602*Settings!$C$13*(AD2530+AD2548+AD2539*AD$201+AD2557*$D2638)</f>
        <v/>
      </c>
      <c r="AF2638" s="11">
        <f>CodePrefix&amp;$A2638&amp;IF($C2638="","","."&amp;$C2638&amp;"."&amp;$B2638)&amp;INDEX(VarEnd,MATCH($A2638,VarKey,0))&amp;AF$5</f>
        <v/>
      </c>
      <c r="AG2638" s="39">
        <f>AG2602*Settings!$C$13*(AG2530+AG2548+AG2539*AG$201+AG2557*$D2638)</f>
        <v/>
      </c>
      <c r="AH2638" s="40">
        <f>AH2602*Settings!$C$13*(AH2530+AH2548+AH2539*AH$201+AH2557*$D2638)</f>
        <v/>
      </c>
      <c r="AI2638" s="40">
        <f>AI2602*Settings!$C$13*(AI2530+AI2548+AI2539*AI$201+AI2557*$D2638)</f>
        <v/>
      </c>
      <c r="AJ2638" s="40">
        <f>AJ2602*Settings!$C$13*(AJ2530+AJ2548+AJ2539*AJ$201+AJ2557*$D2638)</f>
        <v/>
      </c>
      <c r="AK2638" s="40">
        <f>AK2602*Settings!$C$13*(AK2530+AK2548+AK2539*AK$201+AK2557*$D2638)</f>
        <v/>
      </c>
      <c r="AL2638" s="40">
        <f>AL2602*Settings!$C$13*(AL2530+AL2548+AL2539*AL$201+AL2557*$D2638)</f>
        <v/>
      </c>
      <c r="AM2638" s="40">
        <f>AM2602*Settings!$C$13*(AM2530+AM2548+AM2539*AM$201+AM2557*$D2638)</f>
        <v/>
      </c>
      <c r="AN2638" s="40">
        <f>AN2602*Settings!$C$13*(AN2530+AN2548+AN2539*AN$201+AN2557*$D2638)</f>
        <v/>
      </c>
      <c r="AO2638" s="40">
        <f>AO2602*Settings!$C$13*(AO2530+AO2548+AO2539*AO$201+AO2557*$D2638)</f>
        <v/>
      </c>
      <c r="AP2638" s="40">
        <f>AP2602*Settings!$C$13*(AP2530+AP2548+AP2539*AP$201+AP2557*$D2638)</f>
        <v/>
      </c>
      <c r="AQ2638" s="40">
        <f>AQ2602*Settings!$C$13*(AQ2530+AQ2548+AQ2539*AQ$201+AQ2557*$D2638)</f>
        <v/>
      </c>
      <c r="AR2638" s="40">
        <f>AR2602*Settings!$C$13*(AR2530+AR2548+AR2539*AR$201+AR2557*$D2638)</f>
        <v/>
      </c>
      <c r="AS2638" s="40">
        <f>AS2602*Settings!$C$13*(AS2530+AS2548+AS2539*AS$201+AS2557*$D2638)</f>
        <v/>
      </c>
      <c r="AT2638" s="40">
        <f>AT2602*Settings!$C$13*(AT2530+AT2548+AT2539*AT$201+AT2557*$D2638)</f>
        <v/>
      </c>
      <c r="AU2638" s="40">
        <f>AU2602*Settings!$C$13*(AU2530+AU2548+AU2539*AU$201+AU2557*$D2638)</f>
        <v/>
      </c>
      <c r="AV2638" s="40">
        <f>AV2602*Settings!$C$13*(AV2530+AV2548+AV2539*AV$201+AV2557*$D2638)</f>
        <v/>
      </c>
      <c r="AW2638" s="40">
        <f>AW2602*Settings!$C$13*(AW2530+AW2548+AW2539*AW$201+AW2557*$D2638)</f>
        <v/>
      </c>
      <c r="AX2638" s="40">
        <f>AX2602*Settings!$C$13*(AX2530+AX2548+AX2539*AX$201+AX2557*$D2638)</f>
        <v/>
      </c>
      <c r="AY2638" s="40">
        <f>AY2602*Settings!$C$13*(AY2530+AY2548+AY2539*AY$201+AY2557*$D2638)</f>
        <v/>
      </c>
    </row>
    <row r="2639" hidden="1" outlineLevel="2">
      <c r="A2639" s="14" t="inlineStr">
        <is>
          <t>rnew</t>
        </is>
      </c>
      <c r="B2639" s="14" t="inlineStr">
        <is>
          <t>gso</t>
        </is>
      </c>
      <c r="C2639" s="14" t="inlineStr">
        <is>
          <t>omn</t>
        </is>
      </c>
      <c r="D2639" s="32">
        <f>INDEX(Inputs!$V$5:$V$132,MATCH($B2639&amp;"|"&amp;$C2639,Inputs!$A$5:$A$132,0))</f>
        <v/>
      </c>
      <c r="E2639" s="36" t="n"/>
      <c r="F2639" s="36" t="n"/>
      <c r="G2639" s="36" t="n"/>
      <c r="H2639" s="14">
        <f>INDEX(VarLab,MATCH($A2639,VarKey,0))&amp;INDEX(MemLab,MATCH($C2639&amp;"|"&amp;$B2639,MemKey,0))</f>
        <v/>
      </c>
      <c r="I2639" s="14">
        <f>INDEX(VarUnit,MATCH($A2639,VarKey,0))</f>
        <v/>
      </c>
      <c r="J2639" s="14">
        <f>INDEX(VarSrc,MATCH($A2639,VarKey,0))</f>
        <v/>
      </c>
      <c r="K2639" s="11">
        <f>CodePrefix&amp;$A2639&amp;IF($C2639="","","."&amp;$C2639&amp;"."&amp;$B2639)&amp;INDEX(VarEnd,MATCH($A2639,VarKey,0))&amp;K$5</f>
        <v/>
      </c>
      <c r="L2639" s="39">
        <f>L2603*Settings!$C$13*(L2531+L2549+L2540*L$201+L2558*$D2639)</f>
        <v/>
      </c>
      <c r="M2639" s="40">
        <f>M2603*Settings!$C$13*(M2531+M2549+M2540*M$201+M2558*$D2639)</f>
        <v/>
      </c>
      <c r="N2639" s="40">
        <f>N2603*Settings!$C$13*(N2531+N2549+N2540*N$201+N2558*$D2639)</f>
        <v/>
      </c>
      <c r="O2639" s="40">
        <f>O2603*Settings!$C$13*(O2531+O2549+O2540*O$201+O2558*$D2639)</f>
        <v/>
      </c>
      <c r="P2639" s="40">
        <f>P2603*Settings!$C$13*(P2531+P2549+P2540*P$201+P2558*$D2639)</f>
        <v/>
      </c>
      <c r="Q2639" s="40">
        <f>Q2603*Settings!$C$13*(Q2531+Q2549+Q2540*Q$201+Q2558*$D2639)</f>
        <v/>
      </c>
      <c r="R2639" s="40">
        <f>R2603*Settings!$C$13*(R2531+R2549+R2540*R$201+R2558*$D2639)</f>
        <v/>
      </c>
      <c r="S2639" s="40">
        <f>S2603*Settings!$C$13*(S2531+S2549+S2540*S$201+S2558*$D2639)</f>
        <v/>
      </c>
      <c r="T2639" s="40">
        <f>T2603*Settings!$C$13*(T2531+T2549+T2540*T$201+T2558*$D2639)</f>
        <v/>
      </c>
      <c r="U2639" s="40">
        <f>U2603*Settings!$C$13*(U2531+U2549+U2540*U$201+U2558*$D2639)</f>
        <v/>
      </c>
      <c r="V2639" s="40">
        <f>V2603*Settings!$C$13*(V2531+V2549+V2540*V$201+V2558*$D2639)</f>
        <v/>
      </c>
      <c r="W2639" s="40">
        <f>W2603*Settings!$C$13*(W2531+W2549+W2540*W$201+W2558*$D2639)</f>
        <v/>
      </c>
      <c r="X2639" s="40">
        <f>X2603*Settings!$C$13*(X2531+X2549+X2540*X$201+X2558*$D2639)</f>
        <v/>
      </c>
      <c r="Y2639" s="40">
        <f>Y2603*Settings!$C$13*(Y2531+Y2549+Y2540*Y$201+Y2558*$D2639)</f>
        <v/>
      </c>
      <c r="Z2639" s="40">
        <f>Z2603*Settings!$C$13*(Z2531+Z2549+Z2540*Z$201+Z2558*$D2639)</f>
        <v/>
      </c>
      <c r="AA2639" s="40">
        <f>AA2603*Settings!$C$13*(AA2531+AA2549+AA2540*AA$201+AA2558*$D2639)</f>
        <v/>
      </c>
      <c r="AB2639" s="40">
        <f>AB2603*Settings!$C$13*(AB2531+AB2549+AB2540*AB$201+AB2558*$D2639)</f>
        <v/>
      </c>
      <c r="AC2639" s="40">
        <f>AC2603*Settings!$C$13*(AC2531+AC2549+AC2540*AC$201+AC2558*$D2639)</f>
        <v/>
      </c>
      <c r="AD2639" s="40">
        <f>AD2603*Settings!$C$13*(AD2531+AD2549+AD2540*AD$201+AD2558*$D2639)</f>
        <v/>
      </c>
      <c r="AF2639" s="11">
        <f>CodePrefix&amp;$A2639&amp;IF($C2639="","","."&amp;$C2639&amp;"."&amp;$B2639)&amp;INDEX(VarEnd,MATCH($A2639,VarKey,0))&amp;AF$5</f>
        <v/>
      </c>
      <c r="AG2639" s="39">
        <f>AG2603*Settings!$C$13*(AG2531+AG2549+AG2540*AG$201+AG2558*$D2639)</f>
        <v/>
      </c>
      <c r="AH2639" s="40">
        <f>AH2603*Settings!$C$13*(AH2531+AH2549+AH2540*AH$201+AH2558*$D2639)</f>
        <v/>
      </c>
      <c r="AI2639" s="40">
        <f>AI2603*Settings!$C$13*(AI2531+AI2549+AI2540*AI$201+AI2558*$D2639)</f>
        <v/>
      </c>
      <c r="AJ2639" s="40">
        <f>AJ2603*Settings!$C$13*(AJ2531+AJ2549+AJ2540*AJ$201+AJ2558*$D2639)</f>
        <v/>
      </c>
      <c r="AK2639" s="40">
        <f>AK2603*Settings!$C$13*(AK2531+AK2549+AK2540*AK$201+AK2558*$D2639)</f>
        <v/>
      </c>
      <c r="AL2639" s="40">
        <f>AL2603*Settings!$C$13*(AL2531+AL2549+AL2540*AL$201+AL2558*$D2639)</f>
        <v/>
      </c>
      <c r="AM2639" s="40">
        <f>AM2603*Settings!$C$13*(AM2531+AM2549+AM2540*AM$201+AM2558*$D2639)</f>
        <v/>
      </c>
      <c r="AN2639" s="40">
        <f>AN2603*Settings!$C$13*(AN2531+AN2549+AN2540*AN$201+AN2558*$D2639)</f>
        <v/>
      </c>
      <c r="AO2639" s="40">
        <f>AO2603*Settings!$C$13*(AO2531+AO2549+AO2540*AO$201+AO2558*$D2639)</f>
        <v/>
      </c>
      <c r="AP2639" s="40">
        <f>AP2603*Settings!$C$13*(AP2531+AP2549+AP2540*AP$201+AP2558*$D2639)</f>
        <v/>
      </c>
      <c r="AQ2639" s="40">
        <f>AQ2603*Settings!$C$13*(AQ2531+AQ2549+AQ2540*AQ$201+AQ2558*$D2639)</f>
        <v/>
      </c>
      <c r="AR2639" s="40">
        <f>AR2603*Settings!$C$13*(AR2531+AR2549+AR2540*AR$201+AR2558*$D2639)</f>
        <v/>
      </c>
      <c r="AS2639" s="40">
        <f>AS2603*Settings!$C$13*(AS2531+AS2549+AS2540*AS$201+AS2558*$D2639)</f>
        <v/>
      </c>
      <c r="AT2639" s="40">
        <f>AT2603*Settings!$C$13*(AT2531+AT2549+AT2540*AT$201+AT2558*$D2639)</f>
        <v/>
      </c>
      <c r="AU2639" s="40">
        <f>AU2603*Settings!$C$13*(AU2531+AU2549+AU2540*AU$201+AU2558*$D2639)</f>
        <v/>
      </c>
      <c r="AV2639" s="40">
        <f>AV2603*Settings!$C$13*(AV2531+AV2549+AV2540*AV$201+AV2558*$D2639)</f>
        <v/>
      </c>
      <c r="AW2639" s="40">
        <f>AW2603*Settings!$C$13*(AW2531+AW2549+AW2540*AW$201+AW2558*$D2639)</f>
        <v/>
      </c>
      <c r="AX2639" s="40">
        <f>AX2603*Settings!$C$13*(AX2531+AX2549+AX2540*AX$201+AX2558*$D2639)</f>
        <v/>
      </c>
      <c r="AY2639" s="40">
        <f>AY2603*Settings!$C$13*(AY2531+AY2549+AY2540*AY$201+AY2558*$D2639)</f>
        <v/>
      </c>
    </row>
    <row r="2640" hidden="1" outlineLevel="2">
      <c r="A2640" s="14" t="inlineStr">
        <is>
          <t>rnew</t>
        </is>
      </c>
      <c r="B2640" s="14" t="inlineStr">
        <is>
          <t>die</t>
        </is>
      </c>
      <c r="C2640" s="14" t="inlineStr">
        <is>
          <t>omn</t>
        </is>
      </c>
      <c r="D2640" s="32">
        <f>INDEX(Inputs!$V$5:$V$132,MATCH($B2640&amp;"|"&amp;$C2640,Inputs!$A$5:$A$132,0))</f>
        <v/>
      </c>
      <c r="E2640" s="36" t="n"/>
      <c r="F2640" s="36" t="n"/>
      <c r="G2640" s="36" t="n"/>
      <c r="H2640" s="14">
        <f>INDEX(VarLab,MATCH($A2640,VarKey,0))&amp;INDEX(MemLab,MATCH($C2640&amp;"|"&amp;$B2640,MemKey,0))</f>
        <v/>
      </c>
      <c r="I2640" s="14">
        <f>INDEX(VarUnit,MATCH($A2640,VarKey,0))</f>
        <v/>
      </c>
      <c r="J2640" s="14">
        <f>INDEX(VarSrc,MATCH($A2640,VarKey,0))</f>
        <v/>
      </c>
      <c r="K2640" s="11">
        <f>CodePrefix&amp;$A2640&amp;IF($C2640="","","."&amp;$C2640&amp;"."&amp;$B2640)&amp;INDEX(VarEnd,MATCH($A2640,VarKey,0))&amp;K$5</f>
        <v/>
      </c>
      <c r="L2640" s="39">
        <f>L2604*Settings!$C$13*(L2532+L2550+L2541*L$201+L2559*$D2640)</f>
        <v/>
      </c>
      <c r="M2640" s="40">
        <f>M2604*Settings!$C$13*(M2532+M2550+M2541*M$201+M2559*$D2640)</f>
        <v/>
      </c>
      <c r="N2640" s="40">
        <f>N2604*Settings!$C$13*(N2532+N2550+N2541*N$201+N2559*$D2640)</f>
        <v/>
      </c>
      <c r="O2640" s="40">
        <f>O2604*Settings!$C$13*(O2532+O2550+O2541*O$201+O2559*$D2640)</f>
        <v/>
      </c>
      <c r="P2640" s="40">
        <f>P2604*Settings!$C$13*(P2532+P2550+P2541*P$201+P2559*$D2640)</f>
        <v/>
      </c>
      <c r="Q2640" s="40">
        <f>Q2604*Settings!$C$13*(Q2532+Q2550+Q2541*Q$201+Q2559*$D2640)</f>
        <v/>
      </c>
      <c r="R2640" s="40">
        <f>R2604*Settings!$C$13*(R2532+R2550+R2541*R$201+R2559*$D2640)</f>
        <v/>
      </c>
      <c r="S2640" s="40">
        <f>S2604*Settings!$C$13*(S2532+S2550+S2541*S$201+S2559*$D2640)</f>
        <v/>
      </c>
      <c r="T2640" s="40">
        <f>T2604*Settings!$C$13*(T2532+T2550+T2541*T$201+T2559*$D2640)</f>
        <v/>
      </c>
      <c r="U2640" s="40">
        <f>U2604*Settings!$C$13*(U2532+U2550+U2541*U$201+U2559*$D2640)</f>
        <v/>
      </c>
      <c r="V2640" s="40">
        <f>V2604*Settings!$C$13*(V2532+V2550+V2541*V$201+V2559*$D2640)</f>
        <v/>
      </c>
      <c r="W2640" s="40">
        <f>W2604*Settings!$C$13*(W2532+W2550+W2541*W$201+W2559*$D2640)</f>
        <v/>
      </c>
      <c r="X2640" s="40">
        <f>X2604*Settings!$C$13*(X2532+X2550+X2541*X$201+X2559*$D2640)</f>
        <v/>
      </c>
      <c r="Y2640" s="40">
        <f>Y2604*Settings!$C$13*(Y2532+Y2550+Y2541*Y$201+Y2559*$D2640)</f>
        <v/>
      </c>
      <c r="Z2640" s="40">
        <f>Z2604*Settings!$C$13*(Z2532+Z2550+Z2541*Z$201+Z2559*$D2640)</f>
        <v/>
      </c>
      <c r="AA2640" s="40">
        <f>AA2604*Settings!$C$13*(AA2532+AA2550+AA2541*AA$201+AA2559*$D2640)</f>
        <v/>
      </c>
      <c r="AB2640" s="40">
        <f>AB2604*Settings!$C$13*(AB2532+AB2550+AB2541*AB$201+AB2559*$D2640)</f>
        <v/>
      </c>
      <c r="AC2640" s="40">
        <f>AC2604*Settings!$C$13*(AC2532+AC2550+AC2541*AC$201+AC2559*$D2640)</f>
        <v/>
      </c>
      <c r="AD2640" s="40">
        <f>AD2604*Settings!$C$13*(AD2532+AD2550+AD2541*AD$201+AD2559*$D2640)</f>
        <v/>
      </c>
      <c r="AF2640" s="11">
        <f>CodePrefix&amp;$A2640&amp;IF($C2640="","","."&amp;$C2640&amp;"."&amp;$B2640)&amp;INDEX(VarEnd,MATCH($A2640,VarKey,0))&amp;AF$5</f>
        <v/>
      </c>
      <c r="AG2640" s="39">
        <f>AG2604*Settings!$C$13*(AG2532+AG2550+AG2541*AG$201+AG2559*$D2640)</f>
        <v/>
      </c>
      <c r="AH2640" s="40">
        <f>AH2604*Settings!$C$13*(AH2532+AH2550+AH2541*AH$201+AH2559*$D2640)</f>
        <v/>
      </c>
      <c r="AI2640" s="40">
        <f>AI2604*Settings!$C$13*(AI2532+AI2550+AI2541*AI$201+AI2559*$D2640)</f>
        <v/>
      </c>
      <c r="AJ2640" s="40">
        <f>AJ2604*Settings!$C$13*(AJ2532+AJ2550+AJ2541*AJ$201+AJ2559*$D2640)</f>
        <v/>
      </c>
      <c r="AK2640" s="40">
        <f>AK2604*Settings!$C$13*(AK2532+AK2550+AK2541*AK$201+AK2559*$D2640)</f>
        <v/>
      </c>
      <c r="AL2640" s="40">
        <f>AL2604*Settings!$C$13*(AL2532+AL2550+AL2541*AL$201+AL2559*$D2640)</f>
        <v/>
      </c>
      <c r="AM2640" s="40">
        <f>AM2604*Settings!$C$13*(AM2532+AM2550+AM2541*AM$201+AM2559*$D2640)</f>
        <v/>
      </c>
      <c r="AN2640" s="40">
        <f>AN2604*Settings!$C$13*(AN2532+AN2550+AN2541*AN$201+AN2559*$D2640)</f>
        <v/>
      </c>
      <c r="AO2640" s="40">
        <f>AO2604*Settings!$C$13*(AO2532+AO2550+AO2541*AO$201+AO2559*$D2640)</f>
        <v/>
      </c>
      <c r="AP2640" s="40">
        <f>AP2604*Settings!$C$13*(AP2532+AP2550+AP2541*AP$201+AP2559*$D2640)</f>
        <v/>
      </c>
      <c r="AQ2640" s="40">
        <f>AQ2604*Settings!$C$13*(AQ2532+AQ2550+AQ2541*AQ$201+AQ2559*$D2640)</f>
        <v/>
      </c>
      <c r="AR2640" s="40">
        <f>AR2604*Settings!$C$13*(AR2532+AR2550+AR2541*AR$201+AR2559*$D2640)</f>
        <v/>
      </c>
      <c r="AS2640" s="40">
        <f>AS2604*Settings!$C$13*(AS2532+AS2550+AS2541*AS$201+AS2559*$D2640)</f>
        <v/>
      </c>
      <c r="AT2640" s="40">
        <f>AT2604*Settings!$C$13*(AT2532+AT2550+AT2541*AT$201+AT2559*$D2640)</f>
        <v/>
      </c>
      <c r="AU2640" s="40">
        <f>AU2604*Settings!$C$13*(AU2532+AU2550+AU2541*AU$201+AU2559*$D2640)</f>
        <v/>
      </c>
      <c r="AV2640" s="40">
        <f>AV2604*Settings!$C$13*(AV2532+AV2550+AV2541*AV$201+AV2559*$D2640)</f>
        <v/>
      </c>
      <c r="AW2640" s="40">
        <f>AW2604*Settings!$C$13*(AW2532+AW2550+AW2541*AW$201+AW2559*$D2640)</f>
        <v/>
      </c>
      <c r="AX2640" s="40">
        <f>AX2604*Settings!$C$13*(AX2532+AX2550+AX2541*AX$201+AX2559*$D2640)</f>
        <v/>
      </c>
      <c r="AY2640" s="40">
        <f>AY2604*Settings!$C$13*(AY2532+AY2550+AY2541*AY$201+AY2559*$D2640)</f>
        <v/>
      </c>
    </row>
    <row r="2641" hidden="1" outlineLevel="2">
      <c r="A2641" s="14" t="inlineStr">
        <is>
          <t>rnew</t>
        </is>
      </c>
      <c r="B2641" s="14" t="inlineStr">
        <is>
          <t>lpg</t>
        </is>
      </c>
      <c r="C2641" s="14" t="inlineStr">
        <is>
          <t>omn</t>
        </is>
      </c>
      <c r="D2641" s="32">
        <f>INDEX(Inputs!$V$5:$V$132,MATCH($B2641&amp;"|"&amp;$C2641,Inputs!$A$5:$A$132,0))</f>
        <v/>
      </c>
      <c r="E2641" s="36" t="n"/>
      <c r="F2641" s="36" t="n"/>
      <c r="G2641" s="36" t="n"/>
      <c r="H2641" s="14">
        <f>INDEX(VarLab,MATCH($A2641,VarKey,0))&amp;INDEX(MemLab,MATCH($C2641&amp;"|"&amp;$B2641,MemKey,0))</f>
        <v/>
      </c>
      <c r="I2641" s="14">
        <f>INDEX(VarUnit,MATCH($A2641,VarKey,0))</f>
        <v/>
      </c>
      <c r="J2641" s="14">
        <f>INDEX(VarSrc,MATCH($A2641,VarKey,0))</f>
        <v/>
      </c>
      <c r="K2641" s="11">
        <f>CodePrefix&amp;$A2641&amp;IF($C2641="","","."&amp;$C2641&amp;"."&amp;$B2641)&amp;INDEX(VarEnd,MATCH($A2641,VarKey,0))&amp;K$5</f>
        <v/>
      </c>
      <c r="L2641" s="39">
        <f>L2605*Settings!$C$13*(L2533+L2551+L2542*L$201+L2560*$D2641)</f>
        <v/>
      </c>
      <c r="M2641" s="40">
        <f>M2605*Settings!$C$13*(M2533+M2551+M2542*M$201+M2560*$D2641)</f>
        <v/>
      </c>
      <c r="N2641" s="40">
        <f>N2605*Settings!$C$13*(N2533+N2551+N2542*N$201+N2560*$D2641)</f>
        <v/>
      </c>
      <c r="O2641" s="40">
        <f>O2605*Settings!$C$13*(O2533+O2551+O2542*O$201+O2560*$D2641)</f>
        <v/>
      </c>
      <c r="P2641" s="40">
        <f>P2605*Settings!$C$13*(P2533+P2551+P2542*P$201+P2560*$D2641)</f>
        <v/>
      </c>
      <c r="Q2641" s="40">
        <f>Q2605*Settings!$C$13*(Q2533+Q2551+Q2542*Q$201+Q2560*$D2641)</f>
        <v/>
      </c>
      <c r="R2641" s="40">
        <f>R2605*Settings!$C$13*(R2533+R2551+R2542*R$201+R2560*$D2641)</f>
        <v/>
      </c>
      <c r="S2641" s="40">
        <f>S2605*Settings!$C$13*(S2533+S2551+S2542*S$201+S2560*$D2641)</f>
        <v/>
      </c>
      <c r="T2641" s="40">
        <f>T2605*Settings!$C$13*(T2533+T2551+T2542*T$201+T2560*$D2641)</f>
        <v/>
      </c>
      <c r="U2641" s="40">
        <f>U2605*Settings!$C$13*(U2533+U2551+U2542*U$201+U2560*$D2641)</f>
        <v/>
      </c>
      <c r="V2641" s="40">
        <f>V2605*Settings!$C$13*(V2533+V2551+V2542*V$201+V2560*$D2641)</f>
        <v/>
      </c>
      <c r="W2641" s="40">
        <f>W2605*Settings!$C$13*(W2533+W2551+W2542*W$201+W2560*$D2641)</f>
        <v/>
      </c>
      <c r="X2641" s="40">
        <f>X2605*Settings!$C$13*(X2533+X2551+X2542*X$201+X2560*$D2641)</f>
        <v/>
      </c>
      <c r="Y2641" s="40">
        <f>Y2605*Settings!$C$13*(Y2533+Y2551+Y2542*Y$201+Y2560*$D2641)</f>
        <v/>
      </c>
      <c r="Z2641" s="40">
        <f>Z2605*Settings!$C$13*(Z2533+Z2551+Z2542*Z$201+Z2560*$D2641)</f>
        <v/>
      </c>
      <c r="AA2641" s="40">
        <f>AA2605*Settings!$C$13*(AA2533+AA2551+AA2542*AA$201+AA2560*$D2641)</f>
        <v/>
      </c>
      <c r="AB2641" s="40">
        <f>AB2605*Settings!$C$13*(AB2533+AB2551+AB2542*AB$201+AB2560*$D2641)</f>
        <v/>
      </c>
      <c r="AC2641" s="40">
        <f>AC2605*Settings!$C$13*(AC2533+AC2551+AC2542*AC$201+AC2560*$D2641)</f>
        <v/>
      </c>
      <c r="AD2641" s="40">
        <f>AD2605*Settings!$C$13*(AD2533+AD2551+AD2542*AD$201+AD2560*$D2641)</f>
        <v/>
      </c>
      <c r="AF2641" s="11">
        <f>CodePrefix&amp;$A2641&amp;IF($C2641="","","."&amp;$C2641&amp;"."&amp;$B2641)&amp;INDEX(VarEnd,MATCH($A2641,VarKey,0))&amp;AF$5</f>
        <v/>
      </c>
      <c r="AG2641" s="39">
        <f>AG2605*Settings!$C$13*(AG2533+AG2551+AG2542*AG$201+AG2560*$D2641)</f>
        <v/>
      </c>
      <c r="AH2641" s="40">
        <f>AH2605*Settings!$C$13*(AH2533+AH2551+AH2542*AH$201+AH2560*$D2641)</f>
        <v/>
      </c>
      <c r="AI2641" s="40">
        <f>AI2605*Settings!$C$13*(AI2533+AI2551+AI2542*AI$201+AI2560*$D2641)</f>
        <v/>
      </c>
      <c r="AJ2641" s="40">
        <f>AJ2605*Settings!$C$13*(AJ2533+AJ2551+AJ2542*AJ$201+AJ2560*$D2641)</f>
        <v/>
      </c>
      <c r="AK2641" s="40">
        <f>AK2605*Settings!$C$13*(AK2533+AK2551+AK2542*AK$201+AK2560*$D2641)</f>
        <v/>
      </c>
      <c r="AL2641" s="40">
        <f>AL2605*Settings!$C$13*(AL2533+AL2551+AL2542*AL$201+AL2560*$D2641)</f>
        <v/>
      </c>
      <c r="AM2641" s="40">
        <f>AM2605*Settings!$C$13*(AM2533+AM2551+AM2542*AM$201+AM2560*$D2641)</f>
        <v/>
      </c>
      <c r="AN2641" s="40">
        <f>AN2605*Settings!$C$13*(AN2533+AN2551+AN2542*AN$201+AN2560*$D2641)</f>
        <v/>
      </c>
      <c r="AO2641" s="40">
        <f>AO2605*Settings!$C$13*(AO2533+AO2551+AO2542*AO$201+AO2560*$D2641)</f>
        <v/>
      </c>
      <c r="AP2641" s="40">
        <f>AP2605*Settings!$C$13*(AP2533+AP2551+AP2542*AP$201+AP2560*$D2641)</f>
        <v/>
      </c>
      <c r="AQ2641" s="40">
        <f>AQ2605*Settings!$C$13*(AQ2533+AQ2551+AQ2542*AQ$201+AQ2560*$D2641)</f>
        <v/>
      </c>
      <c r="AR2641" s="40">
        <f>AR2605*Settings!$C$13*(AR2533+AR2551+AR2542*AR$201+AR2560*$D2641)</f>
        <v/>
      </c>
      <c r="AS2641" s="40">
        <f>AS2605*Settings!$C$13*(AS2533+AS2551+AS2542*AS$201+AS2560*$D2641)</f>
        <v/>
      </c>
      <c r="AT2641" s="40">
        <f>AT2605*Settings!$C$13*(AT2533+AT2551+AT2542*AT$201+AT2560*$D2641)</f>
        <v/>
      </c>
      <c r="AU2641" s="40">
        <f>AU2605*Settings!$C$13*(AU2533+AU2551+AU2542*AU$201+AU2560*$D2641)</f>
        <v/>
      </c>
      <c r="AV2641" s="40">
        <f>AV2605*Settings!$C$13*(AV2533+AV2551+AV2542*AV$201+AV2560*$D2641)</f>
        <v/>
      </c>
      <c r="AW2641" s="40">
        <f>AW2605*Settings!$C$13*(AW2533+AW2551+AW2542*AW$201+AW2560*$D2641)</f>
        <v/>
      </c>
      <c r="AX2641" s="40">
        <f>AX2605*Settings!$C$13*(AX2533+AX2551+AX2542*AX$201+AX2560*$D2641)</f>
        <v/>
      </c>
      <c r="AY2641" s="40">
        <f>AY2605*Settings!$C$13*(AY2533+AY2551+AY2542*AY$201+AY2560*$D2641)</f>
        <v/>
      </c>
    </row>
    <row r="2642" hidden="1" outlineLevel="2">
      <c r="A2642" s="14" t="inlineStr">
        <is>
          <t>rnew</t>
        </is>
      </c>
      <c r="B2642" s="14" t="inlineStr">
        <is>
          <t>ker</t>
        </is>
      </c>
      <c r="C2642" s="14" t="inlineStr">
        <is>
          <t>omn</t>
        </is>
      </c>
      <c r="D2642" s="32">
        <f>INDEX(Inputs!$V$5:$V$132,MATCH($B2642&amp;"|"&amp;$C2642,Inputs!$A$5:$A$132,0))</f>
        <v/>
      </c>
      <c r="E2642" s="36" t="n"/>
      <c r="F2642" s="36" t="n"/>
      <c r="G2642" s="36" t="n"/>
      <c r="H2642" s="14">
        <f>INDEX(VarLab,MATCH($A2642,VarKey,0))&amp;INDEX(MemLab,MATCH($C2642&amp;"|"&amp;$B2642,MemKey,0))</f>
        <v/>
      </c>
      <c r="I2642" s="14">
        <f>INDEX(VarUnit,MATCH($A2642,VarKey,0))</f>
        <v/>
      </c>
      <c r="J2642" s="14">
        <f>INDEX(VarSrc,MATCH($A2642,VarKey,0))</f>
        <v/>
      </c>
      <c r="K2642" s="11">
        <f>CodePrefix&amp;$A2642&amp;IF($C2642="","","."&amp;$C2642&amp;"."&amp;$B2642)&amp;INDEX(VarEnd,MATCH($A2642,VarKey,0))&amp;K$5</f>
        <v/>
      </c>
      <c r="L2642" s="39">
        <f>L2606*Settings!$C$13*(L2534+L2552+L2543*L$201+L2561*$D2642)</f>
        <v/>
      </c>
      <c r="M2642" s="40">
        <f>M2606*Settings!$C$13*(M2534+M2552+M2543*M$201+M2561*$D2642)</f>
        <v/>
      </c>
      <c r="N2642" s="40">
        <f>N2606*Settings!$C$13*(N2534+N2552+N2543*N$201+N2561*$D2642)</f>
        <v/>
      </c>
      <c r="O2642" s="40">
        <f>O2606*Settings!$C$13*(O2534+O2552+O2543*O$201+O2561*$D2642)</f>
        <v/>
      </c>
      <c r="P2642" s="40">
        <f>P2606*Settings!$C$13*(P2534+P2552+P2543*P$201+P2561*$D2642)</f>
        <v/>
      </c>
      <c r="Q2642" s="40">
        <f>Q2606*Settings!$C$13*(Q2534+Q2552+Q2543*Q$201+Q2561*$D2642)</f>
        <v/>
      </c>
      <c r="R2642" s="40">
        <f>R2606*Settings!$C$13*(R2534+R2552+R2543*R$201+R2561*$D2642)</f>
        <v/>
      </c>
      <c r="S2642" s="40">
        <f>S2606*Settings!$C$13*(S2534+S2552+S2543*S$201+S2561*$D2642)</f>
        <v/>
      </c>
      <c r="T2642" s="40">
        <f>T2606*Settings!$C$13*(T2534+T2552+T2543*T$201+T2561*$D2642)</f>
        <v/>
      </c>
      <c r="U2642" s="40">
        <f>U2606*Settings!$C$13*(U2534+U2552+U2543*U$201+U2561*$D2642)</f>
        <v/>
      </c>
      <c r="V2642" s="40">
        <f>V2606*Settings!$C$13*(V2534+V2552+V2543*V$201+V2561*$D2642)</f>
        <v/>
      </c>
      <c r="W2642" s="40">
        <f>W2606*Settings!$C$13*(W2534+W2552+W2543*W$201+W2561*$D2642)</f>
        <v/>
      </c>
      <c r="X2642" s="40">
        <f>X2606*Settings!$C$13*(X2534+X2552+X2543*X$201+X2561*$D2642)</f>
        <v/>
      </c>
      <c r="Y2642" s="40">
        <f>Y2606*Settings!$C$13*(Y2534+Y2552+Y2543*Y$201+Y2561*$D2642)</f>
        <v/>
      </c>
      <c r="Z2642" s="40">
        <f>Z2606*Settings!$C$13*(Z2534+Z2552+Z2543*Z$201+Z2561*$D2642)</f>
        <v/>
      </c>
      <c r="AA2642" s="40">
        <f>AA2606*Settings!$C$13*(AA2534+AA2552+AA2543*AA$201+AA2561*$D2642)</f>
        <v/>
      </c>
      <c r="AB2642" s="40">
        <f>AB2606*Settings!$C$13*(AB2534+AB2552+AB2543*AB$201+AB2561*$D2642)</f>
        <v/>
      </c>
      <c r="AC2642" s="40">
        <f>AC2606*Settings!$C$13*(AC2534+AC2552+AC2543*AC$201+AC2561*$D2642)</f>
        <v/>
      </c>
      <c r="AD2642" s="40">
        <f>AD2606*Settings!$C$13*(AD2534+AD2552+AD2543*AD$201+AD2561*$D2642)</f>
        <v/>
      </c>
      <c r="AF2642" s="11">
        <f>CodePrefix&amp;$A2642&amp;IF($C2642="","","."&amp;$C2642&amp;"."&amp;$B2642)&amp;INDEX(VarEnd,MATCH($A2642,VarKey,0))&amp;AF$5</f>
        <v/>
      </c>
      <c r="AG2642" s="39">
        <f>AG2606*Settings!$C$13*(AG2534+AG2552+AG2543*AG$201+AG2561*$D2642)</f>
        <v/>
      </c>
      <c r="AH2642" s="40">
        <f>AH2606*Settings!$C$13*(AH2534+AH2552+AH2543*AH$201+AH2561*$D2642)</f>
        <v/>
      </c>
      <c r="AI2642" s="40">
        <f>AI2606*Settings!$C$13*(AI2534+AI2552+AI2543*AI$201+AI2561*$D2642)</f>
        <v/>
      </c>
      <c r="AJ2642" s="40">
        <f>AJ2606*Settings!$C$13*(AJ2534+AJ2552+AJ2543*AJ$201+AJ2561*$D2642)</f>
        <v/>
      </c>
      <c r="AK2642" s="40">
        <f>AK2606*Settings!$C$13*(AK2534+AK2552+AK2543*AK$201+AK2561*$D2642)</f>
        <v/>
      </c>
      <c r="AL2642" s="40">
        <f>AL2606*Settings!$C$13*(AL2534+AL2552+AL2543*AL$201+AL2561*$D2642)</f>
        <v/>
      </c>
      <c r="AM2642" s="40">
        <f>AM2606*Settings!$C$13*(AM2534+AM2552+AM2543*AM$201+AM2561*$D2642)</f>
        <v/>
      </c>
      <c r="AN2642" s="40">
        <f>AN2606*Settings!$C$13*(AN2534+AN2552+AN2543*AN$201+AN2561*$D2642)</f>
        <v/>
      </c>
      <c r="AO2642" s="40">
        <f>AO2606*Settings!$C$13*(AO2534+AO2552+AO2543*AO$201+AO2561*$D2642)</f>
        <v/>
      </c>
      <c r="AP2642" s="40">
        <f>AP2606*Settings!$C$13*(AP2534+AP2552+AP2543*AP$201+AP2561*$D2642)</f>
        <v/>
      </c>
      <c r="AQ2642" s="40">
        <f>AQ2606*Settings!$C$13*(AQ2534+AQ2552+AQ2543*AQ$201+AQ2561*$D2642)</f>
        <v/>
      </c>
      <c r="AR2642" s="40">
        <f>AR2606*Settings!$C$13*(AR2534+AR2552+AR2543*AR$201+AR2561*$D2642)</f>
        <v/>
      </c>
      <c r="AS2642" s="40">
        <f>AS2606*Settings!$C$13*(AS2534+AS2552+AS2543*AS$201+AS2561*$D2642)</f>
        <v/>
      </c>
      <c r="AT2642" s="40">
        <f>AT2606*Settings!$C$13*(AT2534+AT2552+AT2543*AT$201+AT2561*$D2642)</f>
        <v/>
      </c>
      <c r="AU2642" s="40">
        <f>AU2606*Settings!$C$13*(AU2534+AU2552+AU2543*AU$201+AU2561*$D2642)</f>
        <v/>
      </c>
      <c r="AV2642" s="40">
        <f>AV2606*Settings!$C$13*(AV2534+AV2552+AV2543*AV$201+AV2561*$D2642)</f>
        <v/>
      </c>
      <c r="AW2642" s="40">
        <f>AW2606*Settings!$C$13*(AW2534+AW2552+AW2543*AW$201+AW2561*$D2642)</f>
        <v/>
      </c>
      <c r="AX2642" s="40">
        <f>AX2606*Settings!$C$13*(AX2534+AX2552+AX2543*AX$201+AX2561*$D2642)</f>
        <v/>
      </c>
      <c r="AY2642" s="40">
        <f>AY2606*Settings!$C$13*(AY2534+AY2552+AY2543*AY$201+AY2561*$D2642)</f>
        <v/>
      </c>
    </row>
    <row r="2643" hidden="1" outlineLevel="2">
      <c r="A2643" s="14" t="inlineStr">
        <is>
          <t>rnew</t>
        </is>
      </c>
      <c r="B2643" s="14" t="inlineStr">
        <is>
          <t>oop</t>
        </is>
      </c>
      <c r="C2643" s="14" t="inlineStr">
        <is>
          <t>omn</t>
        </is>
      </c>
      <c r="D2643" s="32">
        <f>INDEX(Inputs!$V$5:$V$132,MATCH($B2643&amp;"|"&amp;$C2643,Inputs!$A$5:$A$132,0))</f>
        <v/>
      </c>
      <c r="E2643" s="36" t="n"/>
      <c r="F2643" s="36" t="n"/>
      <c r="G2643" s="36" t="n"/>
      <c r="H2643" s="14">
        <f>INDEX(VarLab,MATCH($A2643,VarKey,0))&amp;INDEX(MemLab,MATCH($C2643&amp;"|"&amp;$B2643,MemKey,0))</f>
        <v/>
      </c>
      <c r="I2643" s="14">
        <f>INDEX(VarUnit,MATCH($A2643,VarKey,0))</f>
        <v/>
      </c>
      <c r="J2643" s="14">
        <f>INDEX(VarSrc,MATCH($A2643,VarKey,0))</f>
        <v/>
      </c>
      <c r="K2643" s="11">
        <f>CodePrefix&amp;$A2643&amp;IF($C2643="","","."&amp;$C2643&amp;"."&amp;$B2643)&amp;INDEX(VarEnd,MATCH($A2643,VarKey,0))&amp;K$5</f>
        <v/>
      </c>
      <c r="L2643" s="39">
        <f>L2607*Settings!$C$13*(L2535+L2553+L2544*L$201+L2562*$D2643)</f>
        <v/>
      </c>
      <c r="M2643" s="40">
        <f>M2607*Settings!$C$13*(M2535+M2553+M2544*M$201+M2562*$D2643)</f>
        <v/>
      </c>
      <c r="N2643" s="40">
        <f>N2607*Settings!$C$13*(N2535+N2553+N2544*N$201+N2562*$D2643)</f>
        <v/>
      </c>
      <c r="O2643" s="40">
        <f>O2607*Settings!$C$13*(O2535+O2553+O2544*O$201+O2562*$D2643)</f>
        <v/>
      </c>
      <c r="P2643" s="40">
        <f>P2607*Settings!$C$13*(P2535+P2553+P2544*P$201+P2562*$D2643)</f>
        <v/>
      </c>
      <c r="Q2643" s="40">
        <f>Q2607*Settings!$C$13*(Q2535+Q2553+Q2544*Q$201+Q2562*$D2643)</f>
        <v/>
      </c>
      <c r="R2643" s="40">
        <f>R2607*Settings!$C$13*(R2535+R2553+R2544*R$201+R2562*$D2643)</f>
        <v/>
      </c>
      <c r="S2643" s="40">
        <f>S2607*Settings!$C$13*(S2535+S2553+S2544*S$201+S2562*$D2643)</f>
        <v/>
      </c>
      <c r="T2643" s="40">
        <f>T2607*Settings!$C$13*(T2535+T2553+T2544*T$201+T2562*$D2643)</f>
        <v/>
      </c>
      <c r="U2643" s="40">
        <f>U2607*Settings!$C$13*(U2535+U2553+U2544*U$201+U2562*$D2643)</f>
        <v/>
      </c>
      <c r="V2643" s="40">
        <f>V2607*Settings!$C$13*(V2535+V2553+V2544*V$201+V2562*$D2643)</f>
        <v/>
      </c>
      <c r="W2643" s="40">
        <f>W2607*Settings!$C$13*(W2535+W2553+W2544*W$201+W2562*$D2643)</f>
        <v/>
      </c>
      <c r="X2643" s="40">
        <f>X2607*Settings!$C$13*(X2535+X2553+X2544*X$201+X2562*$D2643)</f>
        <v/>
      </c>
      <c r="Y2643" s="40">
        <f>Y2607*Settings!$C$13*(Y2535+Y2553+Y2544*Y$201+Y2562*$D2643)</f>
        <v/>
      </c>
      <c r="Z2643" s="40">
        <f>Z2607*Settings!$C$13*(Z2535+Z2553+Z2544*Z$201+Z2562*$D2643)</f>
        <v/>
      </c>
      <c r="AA2643" s="40">
        <f>AA2607*Settings!$C$13*(AA2535+AA2553+AA2544*AA$201+AA2562*$D2643)</f>
        <v/>
      </c>
      <c r="AB2643" s="40">
        <f>AB2607*Settings!$C$13*(AB2535+AB2553+AB2544*AB$201+AB2562*$D2643)</f>
        <v/>
      </c>
      <c r="AC2643" s="40">
        <f>AC2607*Settings!$C$13*(AC2535+AC2553+AC2544*AC$201+AC2562*$D2643)</f>
        <v/>
      </c>
      <c r="AD2643" s="40">
        <f>AD2607*Settings!$C$13*(AD2535+AD2553+AD2544*AD$201+AD2562*$D2643)</f>
        <v/>
      </c>
      <c r="AF2643" s="11">
        <f>CodePrefix&amp;$A2643&amp;IF($C2643="","","."&amp;$C2643&amp;"."&amp;$B2643)&amp;INDEX(VarEnd,MATCH($A2643,VarKey,0))&amp;AF$5</f>
        <v/>
      </c>
      <c r="AG2643" s="39">
        <f>AG2607*Settings!$C$13*(AG2535+AG2553+AG2544*AG$201+AG2562*$D2643)</f>
        <v/>
      </c>
      <c r="AH2643" s="40">
        <f>AH2607*Settings!$C$13*(AH2535+AH2553+AH2544*AH$201+AH2562*$D2643)</f>
        <v/>
      </c>
      <c r="AI2643" s="40">
        <f>AI2607*Settings!$C$13*(AI2535+AI2553+AI2544*AI$201+AI2562*$D2643)</f>
        <v/>
      </c>
      <c r="AJ2643" s="40">
        <f>AJ2607*Settings!$C$13*(AJ2535+AJ2553+AJ2544*AJ$201+AJ2562*$D2643)</f>
        <v/>
      </c>
      <c r="AK2643" s="40">
        <f>AK2607*Settings!$C$13*(AK2535+AK2553+AK2544*AK$201+AK2562*$D2643)</f>
        <v/>
      </c>
      <c r="AL2643" s="40">
        <f>AL2607*Settings!$C$13*(AL2535+AL2553+AL2544*AL$201+AL2562*$D2643)</f>
        <v/>
      </c>
      <c r="AM2643" s="40">
        <f>AM2607*Settings!$C$13*(AM2535+AM2553+AM2544*AM$201+AM2562*$D2643)</f>
        <v/>
      </c>
      <c r="AN2643" s="40">
        <f>AN2607*Settings!$C$13*(AN2535+AN2553+AN2544*AN$201+AN2562*$D2643)</f>
        <v/>
      </c>
      <c r="AO2643" s="40">
        <f>AO2607*Settings!$C$13*(AO2535+AO2553+AO2544*AO$201+AO2562*$D2643)</f>
        <v/>
      </c>
      <c r="AP2643" s="40">
        <f>AP2607*Settings!$C$13*(AP2535+AP2553+AP2544*AP$201+AP2562*$D2643)</f>
        <v/>
      </c>
      <c r="AQ2643" s="40">
        <f>AQ2607*Settings!$C$13*(AQ2535+AQ2553+AQ2544*AQ$201+AQ2562*$D2643)</f>
        <v/>
      </c>
      <c r="AR2643" s="40">
        <f>AR2607*Settings!$C$13*(AR2535+AR2553+AR2544*AR$201+AR2562*$D2643)</f>
        <v/>
      </c>
      <c r="AS2643" s="40">
        <f>AS2607*Settings!$C$13*(AS2535+AS2553+AS2544*AS$201+AS2562*$D2643)</f>
        <v/>
      </c>
      <c r="AT2643" s="40">
        <f>AT2607*Settings!$C$13*(AT2535+AT2553+AT2544*AT$201+AT2562*$D2643)</f>
        <v/>
      </c>
      <c r="AU2643" s="40">
        <f>AU2607*Settings!$C$13*(AU2535+AU2553+AU2544*AU$201+AU2562*$D2643)</f>
        <v/>
      </c>
      <c r="AV2643" s="40">
        <f>AV2607*Settings!$C$13*(AV2535+AV2553+AV2544*AV$201+AV2562*$D2643)</f>
        <v/>
      </c>
      <c r="AW2643" s="40">
        <f>AW2607*Settings!$C$13*(AW2535+AW2553+AW2544*AW$201+AW2562*$D2643)</f>
        <v/>
      </c>
      <c r="AX2643" s="40">
        <f>AX2607*Settings!$C$13*(AX2535+AX2553+AX2544*AX$201+AX2562*$D2643)</f>
        <v/>
      </c>
      <c r="AY2643" s="40">
        <f>AY2607*Settings!$C$13*(AY2535+AY2553+AY2544*AY$201+AY2562*$D2643)</f>
        <v/>
      </c>
    </row>
    <row r="2644" hidden="1" outlineLevel="2">
      <c r="A2644" s="14" t="inlineStr">
        <is>
          <t>rnew</t>
        </is>
      </c>
      <c r="B2644" s="14" t="inlineStr">
        <is>
          <t>bio</t>
        </is>
      </c>
      <c r="C2644" s="14" t="inlineStr">
        <is>
          <t>omn</t>
        </is>
      </c>
      <c r="D2644" s="32">
        <f>INDEX(Inputs!$V$5:$V$132,MATCH($B2644&amp;"|"&amp;$C2644,Inputs!$A$5:$A$132,0))</f>
        <v/>
      </c>
      <c r="E2644" s="36" t="n"/>
      <c r="F2644" s="36" t="n"/>
      <c r="G2644" s="36" t="n"/>
      <c r="H2644" s="14">
        <f>INDEX(VarLab,MATCH($A2644,VarKey,0))&amp;INDEX(MemLab,MATCH($C2644&amp;"|"&amp;$B2644,MemKey,0))</f>
        <v/>
      </c>
      <c r="I2644" s="14">
        <f>INDEX(VarUnit,MATCH($A2644,VarKey,0))</f>
        <v/>
      </c>
      <c r="J2644" s="14">
        <f>INDEX(VarSrc,MATCH($A2644,VarKey,0))</f>
        <v/>
      </c>
      <c r="K2644" s="11">
        <f>CodePrefix&amp;$A2644&amp;IF($C2644="","","."&amp;$C2644&amp;"."&amp;$B2644)&amp;INDEX(VarEnd,MATCH($A2644,VarKey,0))&amp;K$5</f>
        <v/>
      </c>
      <c r="L2644" s="39">
        <f>L2608*Settings!$C$13*(L2536+L2554+L2545*L$201+L2563*$D2644)</f>
        <v/>
      </c>
      <c r="M2644" s="40">
        <f>M2608*Settings!$C$13*(M2536+M2554+M2545*M$201+M2563*$D2644)</f>
        <v/>
      </c>
      <c r="N2644" s="40">
        <f>N2608*Settings!$C$13*(N2536+N2554+N2545*N$201+N2563*$D2644)</f>
        <v/>
      </c>
      <c r="O2644" s="40">
        <f>O2608*Settings!$C$13*(O2536+O2554+O2545*O$201+O2563*$D2644)</f>
        <v/>
      </c>
      <c r="P2644" s="40">
        <f>P2608*Settings!$C$13*(P2536+P2554+P2545*P$201+P2563*$D2644)</f>
        <v/>
      </c>
      <c r="Q2644" s="40">
        <f>Q2608*Settings!$C$13*(Q2536+Q2554+Q2545*Q$201+Q2563*$D2644)</f>
        <v/>
      </c>
      <c r="R2644" s="40">
        <f>R2608*Settings!$C$13*(R2536+R2554+R2545*R$201+R2563*$D2644)</f>
        <v/>
      </c>
      <c r="S2644" s="40">
        <f>S2608*Settings!$C$13*(S2536+S2554+S2545*S$201+S2563*$D2644)</f>
        <v/>
      </c>
      <c r="T2644" s="40">
        <f>T2608*Settings!$C$13*(T2536+T2554+T2545*T$201+T2563*$D2644)</f>
        <v/>
      </c>
      <c r="U2644" s="40">
        <f>U2608*Settings!$C$13*(U2536+U2554+U2545*U$201+U2563*$D2644)</f>
        <v/>
      </c>
      <c r="V2644" s="40">
        <f>V2608*Settings!$C$13*(V2536+V2554+V2545*V$201+V2563*$D2644)</f>
        <v/>
      </c>
      <c r="W2644" s="40">
        <f>W2608*Settings!$C$13*(W2536+W2554+W2545*W$201+W2563*$D2644)</f>
        <v/>
      </c>
      <c r="X2644" s="40">
        <f>X2608*Settings!$C$13*(X2536+X2554+X2545*X$201+X2563*$D2644)</f>
        <v/>
      </c>
      <c r="Y2644" s="40">
        <f>Y2608*Settings!$C$13*(Y2536+Y2554+Y2545*Y$201+Y2563*$D2644)</f>
        <v/>
      </c>
      <c r="Z2644" s="40">
        <f>Z2608*Settings!$C$13*(Z2536+Z2554+Z2545*Z$201+Z2563*$D2644)</f>
        <v/>
      </c>
      <c r="AA2644" s="40">
        <f>AA2608*Settings!$C$13*(AA2536+AA2554+AA2545*AA$201+AA2563*$D2644)</f>
        <v/>
      </c>
      <c r="AB2644" s="40">
        <f>AB2608*Settings!$C$13*(AB2536+AB2554+AB2545*AB$201+AB2563*$D2644)</f>
        <v/>
      </c>
      <c r="AC2644" s="40">
        <f>AC2608*Settings!$C$13*(AC2536+AC2554+AC2545*AC$201+AC2563*$D2644)</f>
        <v/>
      </c>
      <c r="AD2644" s="40">
        <f>AD2608*Settings!$C$13*(AD2536+AD2554+AD2545*AD$201+AD2563*$D2644)</f>
        <v/>
      </c>
      <c r="AF2644" s="11">
        <f>CodePrefix&amp;$A2644&amp;IF($C2644="","","."&amp;$C2644&amp;"."&amp;$B2644)&amp;INDEX(VarEnd,MATCH($A2644,VarKey,0))&amp;AF$5</f>
        <v/>
      </c>
      <c r="AG2644" s="39">
        <f>AG2608*Settings!$C$13*(AG2536+AG2554+AG2545*AG$201+AG2563*$D2644)</f>
        <v/>
      </c>
      <c r="AH2644" s="40">
        <f>AH2608*Settings!$C$13*(AH2536+AH2554+AH2545*AH$201+AH2563*$D2644)</f>
        <v/>
      </c>
      <c r="AI2644" s="40">
        <f>AI2608*Settings!$C$13*(AI2536+AI2554+AI2545*AI$201+AI2563*$D2644)</f>
        <v/>
      </c>
      <c r="AJ2644" s="40">
        <f>AJ2608*Settings!$C$13*(AJ2536+AJ2554+AJ2545*AJ$201+AJ2563*$D2644)</f>
        <v/>
      </c>
      <c r="AK2644" s="40">
        <f>AK2608*Settings!$C$13*(AK2536+AK2554+AK2545*AK$201+AK2563*$D2644)</f>
        <v/>
      </c>
      <c r="AL2644" s="40">
        <f>AL2608*Settings!$C$13*(AL2536+AL2554+AL2545*AL$201+AL2563*$D2644)</f>
        <v/>
      </c>
      <c r="AM2644" s="40">
        <f>AM2608*Settings!$C$13*(AM2536+AM2554+AM2545*AM$201+AM2563*$D2644)</f>
        <v/>
      </c>
      <c r="AN2644" s="40">
        <f>AN2608*Settings!$C$13*(AN2536+AN2554+AN2545*AN$201+AN2563*$D2644)</f>
        <v/>
      </c>
      <c r="AO2644" s="40">
        <f>AO2608*Settings!$C$13*(AO2536+AO2554+AO2545*AO$201+AO2563*$D2644)</f>
        <v/>
      </c>
      <c r="AP2644" s="40">
        <f>AP2608*Settings!$C$13*(AP2536+AP2554+AP2545*AP$201+AP2563*$D2644)</f>
        <v/>
      </c>
      <c r="AQ2644" s="40">
        <f>AQ2608*Settings!$C$13*(AQ2536+AQ2554+AQ2545*AQ$201+AQ2563*$D2644)</f>
        <v/>
      </c>
      <c r="AR2644" s="40">
        <f>AR2608*Settings!$C$13*(AR2536+AR2554+AR2545*AR$201+AR2563*$D2644)</f>
        <v/>
      </c>
      <c r="AS2644" s="40">
        <f>AS2608*Settings!$C$13*(AS2536+AS2554+AS2545*AS$201+AS2563*$D2644)</f>
        <v/>
      </c>
      <c r="AT2644" s="40">
        <f>AT2608*Settings!$C$13*(AT2536+AT2554+AT2545*AT$201+AT2563*$D2644)</f>
        <v/>
      </c>
      <c r="AU2644" s="40">
        <f>AU2608*Settings!$C$13*(AU2536+AU2554+AU2545*AU$201+AU2563*$D2644)</f>
        <v/>
      </c>
      <c r="AV2644" s="40">
        <f>AV2608*Settings!$C$13*(AV2536+AV2554+AV2545*AV$201+AV2563*$D2644)</f>
        <v/>
      </c>
      <c r="AW2644" s="40">
        <f>AW2608*Settings!$C$13*(AW2536+AW2554+AW2545*AW$201+AW2563*$D2644)</f>
        <v/>
      </c>
      <c r="AX2644" s="40">
        <f>AX2608*Settings!$C$13*(AX2536+AX2554+AX2545*AX$201+AX2563*$D2644)</f>
        <v/>
      </c>
      <c r="AY2644" s="40">
        <f>AY2608*Settings!$C$13*(AY2536+AY2554+AY2545*AY$201+AY2563*$D2644)</f>
        <v/>
      </c>
    </row>
    <row r="2645" hidden="1" outlineLevel="2"/>
    <row r="2646" hidden="1" outlineLevel="2">
      <c r="A2646" s="14" t="inlineStr">
        <is>
          <t>rxcp</t>
        </is>
      </c>
      <c r="B2646" s="14" t="inlineStr">
        <is>
          <t>coa</t>
        </is>
      </c>
      <c r="C2646" s="14" t="inlineStr">
        <is>
          <t>omn</t>
        </is>
      </c>
      <c r="D2646" s="36" t="n"/>
      <c r="E2646" s="36" t="n"/>
      <c r="F2646" s="36" t="n"/>
      <c r="G2646" s="36" t="n"/>
      <c r="H2646" s="14">
        <f>INDEX(VarLab,MATCH($A2646,VarKey,0))&amp;INDEX(MemLab,MATCH($C2646&amp;"|"&amp;$B2646,MemKey,0))</f>
        <v/>
      </c>
      <c r="I2646" s="14">
        <f>INDEX(VarUnit,MATCH($A2646,VarKey,0))</f>
        <v/>
      </c>
      <c r="J2646" s="14">
        <f>INDEX(VarSrc,MATCH($A2646,VarKey,0))</f>
        <v/>
      </c>
      <c r="K2646" s="11">
        <f>CodePrefix&amp;$A2646&amp;IF($C2646="","","."&amp;$C2646&amp;"."&amp;$B2646)&amp;INDEX(VarEnd,MATCH($A2646,VarKey,0))&amp;K$5</f>
        <v/>
      </c>
      <c r="L2646" s="39">
        <f>L2601*Settings!$C$13*(L2565)</f>
        <v/>
      </c>
      <c r="M2646" s="40">
        <f>M2601*Settings!$C$13*(M2565)</f>
        <v/>
      </c>
      <c r="N2646" s="40">
        <f>N2601*Settings!$C$13*(N2565)</f>
        <v/>
      </c>
      <c r="O2646" s="40">
        <f>O2601*Settings!$C$13*(O2565)</f>
        <v/>
      </c>
      <c r="P2646" s="40">
        <f>P2601*Settings!$C$13*(P2565)</f>
        <v/>
      </c>
      <c r="Q2646" s="40">
        <f>Q2601*Settings!$C$13*(Q2565)</f>
        <v/>
      </c>
      <c r="R2646" s="40">
        <f>R2601*Settings!$C$13*(R2565)</f>
        <v/>
      </c>
      <c r="S2646" s="40">
        <f>S2601*Settings!$C$13*(S2565)</f>
        <v/>
      </c>
      <c r="T2646" s="40">
        <f>T2601*Settings!$C$13*(T2565)</f>
        <v/>
      </c>
      <c r="U2646" s="40">
        <f>U2601*Settings!$C$13*(U2565)</f>
        <v/>
      </c>
      <c r="V2646" s="40">
        <f>V2601*Settings!$C$13*(V2565)</f>
        <v/>
      </c>
      <c r="W2646" s="40">
        <f>W2601*Settings!$C$13*(W2565)</f>
        <v/>
      </c>
      <c r="X2646" s="40">
        <f>X2601*Settings!$C$13*(X2565)</f>
        <v/>
      </c>
      <c r="Y2646" s="40">
        <f>Y2601*Settings!$C$13*(Y2565)</f>
        <v/>
      </c>
      <c r="Z2646" s="40">
        <f>Z2601*Settings!$C$13*(Z2565)</f>
        <v/>
      </c>
      <c r="AA2646" s="40">
        <f>AA2601*Settings!$C$13*(AA2565)</f>
        <v/>
      </c>
      <c r="AB2646" s="40">
        <f>AB2601*Settings!$C$13*(AB2565)</f>
        <v/>
      </c>
      <c r="AC2646" s="40">
        <f>AC2601*Settings!$C$13*(AC2565)</f>
        <v/>
      </c>
      <c r="AD2646" s="40">
        <f>AD2601*Settings!$C$13*(AD2565)</f>
        <v/>
      </c>
      <c r="AF2646" s="11">
        <f>CodePrefix&amp;$A2646&amp;IF($C2646="","","."&amp;$C2646&amp;"."&amp;$B2646)&amp;INDEX(VarEnd,MATCH($A2646,VarKey,0))&amp;AF$5</f>
        <v/>
      </c>
      <c r="AG2646" s="39">
        <f>AG2601*Settings!$C$13*(AG2565)</f>
        <v/>
      </c>
      <c r="AH2646" s="40">
        <f>AH2601*Settings!$C$13*(AH2565)</f>
        <v/>
      </c>
      <c r="AI2646" s="40">
        <f>AI2601*Settings!$C$13*(AI2565)</f>
        <v/>
      </c>
      <c r="AJ2646" s="40">
        <f>AJ2601*Settings!$C$13*(AJ2565)</f>
        <v/>
      </c>
      <c r="AK2646" s="40">
        <f>AK2601*Settings!$C$13*(AK2565)</f>
        <v/>
      </c>
      <c r="AL2646" s="40">
        <f>AL2601*Settings!$C$13*(AL2565)</f>
        <v/>
      </c>
      <c r="AM2646" s="40">
        <f>AM2601*Settings!$C$13*(AM2565)</f>
        <v/>
      </c>
      <c r="AN2646" s="40">
        <f>AN2601*Settings!$C$13*(AN2565)</f>
        <v/>
      </c>
      <c r="AO2646" s="40">
        <f>AO2601*Settings!$C$13*(AO2565)</f>
        <v/>
      </c>
      <c r="AP2646" s="40">
        <f>AP2601*Settings!$C$13*(AP2565)</f>
        <v/>
      </c>
      <c r="AQ2646" s="40">
        <f>AQ2601*Settings!$C$13*(AQ2565)</f>
        <v/>
      </c>
      <c r="AR2646" s="40">
        <f>AR2601*Settings!$C$13*(AR2565)</f>
        <v/>
      </c>
      <c r="AS2646" s="40">
        <f>AS2601*Settings!$C$13*(AS2565)</f>
        <v/>
      </c>
      <c r="AT2646" s="40">
        <f>AT2601*Settings!$C$13*(AT2565)</f>
        <v/>
      </c>
      <c r="AU2646" s="40">
        <f>AU2601*Settings!$C$13*(AU2565)</f>
        <v/>
      </c>
      <c r="AV2646" s="40">
        <f>AV2601*Settings!$C$13*(AV2565)</f>
        <v/>
      </c>
      <c r="AW2646" s="40">
        <f>AW2601*Settings!$C$13*(AW2565)</f>
        <v/>
      </c>
      <c r="AX2646" s="40">
        <f>AX2601*Settings!$C$13*(AX2565)</f>
        <v/>
      </c>
      <c r="AY2646" s="40">
        <f>AY2601*Settings!$C$13*(AY2565)</f>
        <v/>
      </c>
    </row>
    <row r="2647" hidden="1" outlineLevel="2">
      <c r="A2647" s="14" t="inlineStr">
        <is>
          <t>rxcp</t>
        </is>
      </c>
      <c r="B2647" s="14" t="inlineStr">
        <is>
          <t>nga</t>
        </is>
      </c>
      <c r="C2647" s="14" t="inlineStr">
        <is>
          <t>omn</t>
        </is>
      </c>
      <c r="D2647" s="36" t="n"/>
      <c r="E2647" s="36" t="n"/>
      <c r="F2647" s="36" t="n"/>
      <c r="G2647" s="36" t="n"/>
      <c r="H2647" s="14">
        <f>INDEX(VarLab,MATCH($A2647,VarKey,0))&amp;INDEX(MemLab,MATCH($C2647&amp;"|"&amp;$B2647,MemKey,0))</f>
        <v/>
      </c>
      <c r="I2647" s="14">
        <f>INDEX(VarUnit,MATCH($A2647,VarKey,0))</f>
        <v/>
      </c>
      <c r="J2647" s="14">
        <f>INDEX(VarSrc,MATCH($A2647,VarKey,0))</f>
        <v/>
      </c>
      <c r="K2647" s="11">
        <f>CodePrefix&amp;$A2647&amp;IF($C2647="","","."&amp;$C2647&amp;"."&amp;$B2647)&amp;INDEX(VarEnd,MATCH($A2647,VarKey,0))&amp;K$5</f>
        <v/>
      </c>
      <c r="L2647" s="39">
        <f>L2602*Settings!$C$13*(L2566)</f>
        <v/>
      </c>
      <c r="M2647" s="40">
        <f>M2602*Settings!$C$13*(M2566)</f>
        <v/>
      </c>
      <c r="N2647" s="40">
        <f>N2602*Settings!$C$13*(N2566)</f>
        <v/>
      </c>
      <c r="O2647" s="40">
        <f>O2602*Settings!$C$13*(O2566)</f>
        <v/>
      </c>
      <c r="P2647" s="40">
        <f>P2602*Settings!$C$13*(P2566)</f>
        <v/>
      </c>
      <c r="Q2647" s="40">
        <f>Q2602*Settings!$C$13*(Q2566)</f>
        <v/>
      </c>
      <c r="R2647" s="40">
        <f>R2602*Settings!$C$13*(R2566)</f>
        <v/>
      </c>
      <c r="S2647" s="40">
        <f>S2602*Settings!$C$13*(S2566)</f>
        <v/>
      </c>
      <c r="T2647" s="40">
        <f>T2602*Settings!$C$13*(T2566)</f>
        <v/>
      </c>
      <c r="U2647" s="40">
        <f>U2602*Settings!$C$13*(U2566)</f>
        <v/>
      </c>
      <c r="V2647" s="40">
        <f>V2602*Settings!$C$13*(V2566)</f>
        <v/>
      </c>
      <c r="W2647" s="40">
        <f>W2602*Settings!$C$13*(W2566)</f>
        <v/>
      </c>
      <c r="X2647" s="40">
        <f>X2602*Settings!$C$13*(X2566)</f>
        <v/>
      </c>
      <c r="Y2647" s="40">
        <f>Y2602*Settings!$C$13*(Y2566)</f>
        <v/>
      </c>
      <c r="Z2647" s="40">
        <f>Z2602*Settings!$C$13*(Z2566)</f>
        <v/>
      </c>
      <c r="AA2647" s="40">
        <f>AA2602*Settings!$C$13*(AA2566)</f>
        <v/>
      </c>
      <c r="AB2647" s="40">
        <f>AB2602*Settings!$C$13*(AB2566)</f>
        <v/>
      </c>
      <c r="AC2647" s="40">
        <f>AC2602*Settings!$C$13*(AC2566)</f>
        <v/>
      </c>
      <c r="AD2647" s="40">
        <f>AD2602*Settings!$C$13*(AD2566)</f>
        <v/>
      </c>
      <c r="AF2647" s="11">
        <f>CodePrefix&amp;$A2647&amp;IF($C2647="","","."&amp;$C2647&amp;"."&amp;$B2647)&amp;INDEX(VarEnd,MATCH($A2647,VarKey,0))&amp;AF$5</f>
        <v/>
      </c>
      <c r="AG2647" s="39">
        <f>AG2602*Settings!$C$13*(AG2566)</f>
        <v/>
      </c>
      <c r="AH2647" s="40">
        <f>AH2602*Settings!$C$13*(AH2566)</f>
        <v/>
      </c>
      <c r="AI2647" s="40">
        <f>AI2602*Settings!$C$13*(AI2566)</f>
        <v/>
      </c>
      <c r="AJ2647" s="40">
        <f>AJ2602*Settings!$C$13*(AJ2566)</f>
        <v/>
      </c>
      <c r="AK2647" s="40">
        <f>AK2602*Settings!$C$13*(AK2566)</f>
        <v/>
      </c>
      <c r="AL2647" s="40">
        <f>AL2602*Settings!$C$13*(AL2566)</f>
        <v/>
      </c>
      <c r="AM2647" s="40">
        <f>AM2602*Settings!$C$13*(AM2566)</f>
        <v/>
      </c>
      <c r="AN2647" s="40">
        <f>AN2602*Settings!$C$13*(AN2566)</f>
        <v/>
      </c>
      <c r="AO2647" s="40">
        <f>AO2602*Settings!$C$13*(AO2566)</f>
        <v/>
      </c>
      <c r="AP2647" s="40">
        <f>AP2602*Settings!$C$13*(AP2566)</f>
        <v/>
      </c>
      <c r="AQ2647" s="40">
        <f>AQ2602*Settings!$C$13*(AQ2566)</f>
        <v/>
      </c>
      <c r="AR2647" s="40">
        <f>AR2602*Settings!$C$13*(AR2566)</f>
        <v/>
      </c>
      <c r="AS2647" s="40">
        <f>AS2602*Settings!$C$13*(AS2566)</f>
        <v/>
      </c>
      <c r="AT2647" s="40">
        <f>AT2602*Settings!$C$13*(AT2566)</f>
        <v/>
      </c>
      <c r="AU2647" s="40">
        <f>AU2602*Settings!$C$13*(AU2566)</f>
        <v/>
      </c>
      <c r="AV2647" s="40">
        <f>AV2602*Settings!$C$13*(AV2566)</f>
        <v/>
      </c>
      <c r="AW2647" s="40">
        <f>AW2602*Settings!$C$13*(AW2566)</f>
        <v/>
      </c>
      <c r="AX2647" s="40">
        <f>AX2602*Settings!$C$13*(AX2566)</f>
        <v/>
      </c>
      <c r="AY2647" s="40">
        <f>AY2602*Settings!$C$13*(AY2566)</f>
        <v/>
      </c>
    </row>
    <row r="2648" hidden="1" outlineLevel="2">
      <c r="A2648" s="14" t="inlineStr">
        <is>
          <t>rxcp</t>
        </is>
      </c>
      <c r="B2648" s="14" t="inlineStr">
        <is>
          <t>gso</t>
        </is>
      </c>
      <c r="C2648" s="14" t="inlineStr">
        <is>
          <t>omn</t>
        </is>
      </c>
      <c r="D2648" s="36" t="n"/>
      <c r="E2648" s="36" t="n"/>
      <c r="F2648" s="36" t="n"/>
      <c r="G2648" s="36" t="n"/>
      <c r="H2648" s="14">
        <f>INDEX(VarLab,MATCH($A2648,VarKey,0))&amp;INDEX(MemLab,MATCH($C2648&amp;"|"&amp;$B2648,MemKey,0))</f>
        <v/>
      </c>
      <c r="I2648" s="14">
        <f>INDEX(VarUnit,MATCH($A2648,VarKey,0))</f>
        <v/>
      </c>
      <c r="J2648" s="14">
        <f>INDEX(VarSrc,MATCH($A2648,VarKey,0))</f>
        <v/>
      </c>
      <c r="K2648" s="11">
        <f>CodePrefix&amp;$A2648&amp;IF($C2648="","","."&amp;$C2648&amp;"."&amp;$B2648)&amp;INDEX(VarEnd,MATCH($A2648,VarKey,0))&amp;K$5</f>
        <v/>
      </c>
      <c r="L2648" s="39">
        <f>L2603*Settings!$C$13*(L2567)</f>
        <v/>
      </c>
      <c r="M2648" s="40">
        <f>M2603*Settings!$C$13*(M2567)</f>
        <v/>
      </c>
      <c r="N2648" s="40">
        <f>N2603*Settings!$C$13*(N2567)</f>
        <v/>
      </c>
      <c r="O2648" s="40">
        <f>O2603*Settings!$C$13*(O2567)</f>
        <v/>
      </c>
      <c r="P2648" s="40">
        <f>P2603*Settings!$C$13*(P2567)</f>
        <v/>
      </c>
      <c r="Q2648" s="40">
        <f>Q2603*Settings!$C$13*(Q2567)</f>
        <v/>
      </c>
      <c r="R2648" s="40">
        <f>R2603*Settings!$C$13*(R2567)</f>
        <v/>
      </c>
      <c r="S2648" s="40">
        <f>S2603*Settings!$C$13*(S2567)</f>
        <v/>
      </c>
      <c r="T2648" s="40">
        <f>T2603*Settings!$C$13*(T2567)</f>
        <v/>
      </c>
      <c r="U2648" s="40">
        <f>U2603*Settings!$C$13*(U2567)</f>
        <v/>
      </c>
      <c r="V2648" s="40">
        <f>V2603*Settings!$C$13*(V2567)</f>
        <v/>
      </c>
      <c r="W2648" s="40">
        <f>W2603*Settings!$C$13*(W2567)</f>
        <v/>
      </c>
      <c r="X2648" s="40">
        <f>X2603*Settings!$C$13*(X2567)</f>
        <v/>
      </c>
      <c r="Y2648" s="40">
        <f>Y2603*Settings!$C$13*(Y2567)</f>
        <v/>
      </c>
      <c r="Z2648" s="40">
        <f>Z2603*Settings!$C$13*(Z2567)</f>
        <v/>
      </c>
      <c r="AA2648" s="40">
        <f>AA2603*Settings!$C$13*(AA2567)</f>
        <v/>
      </c>
      <c r="AB2648" s="40">
        <f>AB2603*Settings!$C$13*(AB2567)</f>
        <v/>
      </c>
      <c r="AC2648" s="40">
        <f>AC2603*Settings!$C$13*(AC2567)</f>
        <v/>
      </c>
      <c r="AD2648" s="40">
        <f>AD2603*Settings!$C$13*(AD2567)</f>
        <v/>
      </c>
      <c r="AF2648" s="11">
        <f>CodePrefix&amp;$A2648&amp;IF($C2648="","","."&amp;$C2648&amp;"."&amp;$B2648)&amp;INDEX(VarEnd,MATCH($A2648,VarKey,0))&amp;AF$5</f>
        <v/>
      </c>
      <c r="AG2648" s="39">
        <f>AG2603*Settings!$C$13*(AG2567)</f>
        <v/>
      </c>
      <c r="AH2648" s="40">
        <f>AH2603*Settings!$C$13*(AH2567)</f>
        <v/>
      </c>
      <c r="AI2648" s="40">
        <f>AI2603*Settings!$C$13*(AI2567)</f>
        <v/>
      </c>
      <c r="AJ2648" s="40">
        <f>AJ2603*Settings!$C$13*(AJ2567)</f>
        <v/>
      </c>
      <c r="AK2648" s="40">
        <f>AK2603*Settings!$C$13*(AK2567)</f>
        <v/>
      </c>
      <c r="AL2648" s="40">
        <f>AL2603*Settings!$C$13*(AL2567)</f>
        <v/>
      </c>
      <c r="AM2648" s="40">
        <f>AM2603*Settings!$C$13*(AM2567)</f>
        <v/>
      </c>
      <c r="AN2648" s="40">
        <f>AN2603*Settings!$C$13*(AN2567)</f>
        <v/>
      </c>
      <c r="AO2648" s="40">
        <f>AO2603*Settings!$C$13*(AO2567)</f>
        <v/>
      </c>
      <c r="AP2648" s="40">
        <f>AP2603*Settings!$C$13*(AP2567)</f>
        <v/>
      </c>
      <c r="AQ2648" s="40">
        <f>AQ2603*Settings!$C$13*(AQ2567)</f>
        <v/>
      </c>
      <c r="AR2648" s="40">
        <f>AR2603*Settings!$C$13*(AR2567)</f>
        <v/>
      </c>
      <c r="AS2648" s="40">
        <f>AS2603*Settings!$C$13*(AS2567)</f>
        <v/>
      </c>
      <c r="AT2648" s="40">
        <f>AT2603*Settings!$C$13*(AT2567)</f>
        <v/>
      </c>
      <c r="AU2648" s="40">
        <f>AU2603*Settings!$C$13*(AU2567)</f>
        <v/>
      </c>
      <c r="AV2648" s="40">
        <f>AV2603*Settings!$C$13*(AV2567)</f>
        <v/>
      </c>
      <c r="AW2648" s="40">
        <f>AW2603*Settings!$C$13*(AW2567)</f>
        <v/>
      </c>
      <c r="AX2648" s="40">
        <f>AX2603*Settings!$C$13*(AX2567)</f>
        <v/>
      </c>
      <c r="AY2648" s="40">
        <f>AY2603*Settings!$C$13*(AY2567)</f>
        <v/>
      </c>
    </row>
    <row r="2649" hidden="1" outlineLevel="2">
      <c r="A2649" s="14" t="inlineStr">
        <is>
          <t>rxcp</t>
        </is>
      </c>
      <c r="B2649" s="14" t="inlineStr">
        <is>
          <t>die</t>
        </is>
      </c>
      <c r="C2649" s="14" t="inlineStr">
        <is>
          <t>omn</t>
        </is>
      </c>
      <c r="D2649" s="36" t="n"/>
      <c r="E2649" s="36" t="n"/>
      <c r="F2649" s="36" t="n"/>
      <c r="G2649" s="36" t="n"/>
      <c r="H2649" s="14">
        <f>INDEX(VarLab,MATCH($A2649,VarKey,0))&amp;INDEX(MemLab,MATCH($C2649&amp;"|"&amp;$B2649,MemKey,0))</f>
        <v/>
      </c>
      <c r="I2649" s="14">
        <f>INDEX(VarUnit,MATCH($A2649,VarKey,0))</f>
        <v/>
      </c>
      <c r="J2649" s="14">
        <f>INDEX(VarSrc,MATCH($A2649,VarKey,0))</f>
        <v/>
      </c>
      <c r="K2649" s="11">
        <f>CodePrefix&amp;$A2649&amp;IF($C2649="","","."&amp;$C2649&amp;"."&amp;$B2649)&amp;INDEX(VarEnd,MATCH($A2649,VarKey,0))&amp;K$5</f>
        <v/>
      </c>
      <c r="L2649" s="39">
        <f>L2604*Settings!$C$13*(L2568)</f>
        <v/>
      </c>
      <c r="M2649" s="40">
        <f>M2604*Settings!$C$13*(M2568)</f>
        <v/>
      </c>
      <c r="N2649" s="40">
        <f>N2604*Settings!$C$13*(N2568)</f>
        <v/>
      </c>
      <c r="O2649" s="40">
        <f>O2604*Settings!$C$13*(O2568)</f>
        <v/>
      </c>
      <c r="P2649" s="40">
        <f>P2604*Settings!$C$13*(P2568)</f>
        <v/>
      </c>
      <c r="Q2649" s="40">
        <f>Q2604*Settings!$C$13*(Q2568)</f>
        <v/>
      </c>
      <c r="R2649" s="40">
        <f>R2604*Settings!$C$13*(R2568)</f>
        <v/>
      </c>
      <c r="S2649" s="40">
        <f>S2604*Settings!$C$13*(S2568)</f>
        <v/>
      </c>
      <c r="T2649" s="40">
        <f>T2604*Settings!$C$13*(T2568)</f>
        <v/>
      </c>
      <c r="U2649" s="40">
        <f>U2604*Settings!$C$13*(U2568)</f>
        <v/>
      </c>
      <c r="V2649" s="40">
        <f>V2604*Settings!$C$13*(V2568)</f>
        <v/>
      </c>
      <c r="W2649" s="40">
        <f>W2604*Settings!$C$13*(W2568)</f>
        <v/>
      </c>
      <c r="X2649" s="40">
        <f>X2604*Settings!$C$13*(X2568)</f>
        <v/>
      </c>
      <c r="Y2649" s="40">
        <f>Y2604*Settings!$C$13*(Y2568)</f>
        <v/>
      </c>
      <c r="Z2649" s="40">
        <f>Z2604*Settings!$C$13*(Z2568)</f>
        <v/>
      </c>
      <c r="AA2649" s="40">
        <f>AA2604*Settings!$C$13*(AA2568)</f>
        <v/>
      </c>
      <c r="AB2649" s="40">
        <f>AB2604*Settings!$C$13*(AB2568)</f>
        <v/>
      </c>
      <c r="AC2649" s="40">
        <f>AC2604*Settings!$C$13*(AC2568)</f>
        <v/>
      </c>
      <c r="AD2649" s="40">
        <f>AD2604*Settings!$C$13*(AD2568)</f>
        <v/>
      </c>
      <c r="AF2649" s="11">
        <f>CodePrefix&amp;$A2649&amp;IF($C2649="","","."&amp;$C2649&amp;"."&amp;$B2649)&amp;INDEX(VarEnd,MATCH($A2649,VarKey,0))&amp;AF$5</f>
        <v/>
      </c>
      <c r="AG2649" s="39">
        <f>AG2604*Settings!$C$13*(AG2568)</f>
        <v/>
      </c>
      <c r="AH2649" s="40">
        <f>AH2604*Settings!$C$13*(AH2568)</f>
        <v/>
      </c>
      <c r="AI2649" s="40">
        <f>AI2604*Settings!$C$13*(AI2568)</f>
        <v/>
      </c>
      <c r="AJ2649" s="40">
        <f>AJ2604*Settings!$C$13*(AJ2568)</f>
        <v/>
      </c>
      <c r="AK2649" s="40">
        <f>AK2604*Settings!$C$13*(AK2568)</f>
        <v/>
      </c>
      <c r="AL2649" s="40">
        <f>AL2604*Settings!$C$13*(AL2568)</f>
        <v/>
      </c>
      <c r="AM2649" s="40">
        <f>AM2604*Settings!$C$13*(AM2568)</f>
        <v/>
      </c>
      <c r="AN2649" s="40">
        <f>AN2604*Settings!$C$13*(AN2568)</f>
        <v/>
      </c>
      <c r="AO2649" s="40">
        <f>AO2604*Settings!$C$13*(AO2568)</f>
        <v/>
      </c>
      <c r="AP2649" s="40">
        <f>AP2604*Settings!$C$13*(AP2568)</f>
        <v/>
      </c>
      <c r="AQ2649" s="40">
        <f>AQ2604*Settings!$C$13*(AQ2568)</f>
        <v/>
      </c>
      <c r="AR2649" s="40">
        <f>AR2604*Settings!$C$13*(AR2568)</f>
        <v/>
      </c>
      <c r="AS2649" s="40">
        <f>AS2604*Settings!$C$13*(AS2568)</f>
        <v/>
      </c>
      <c r="AT2649" s="40">
        <f>AT2604*Settings!$C$13*(AT2568)</f>
        <v/>
      </c>
      <c r="AU2649" s="40">
        <f>AU2604*Settings!$C$13*(AU2568)</f>
        <v/>
      </c>
      <c r="AV2649" s="40">
        <f>AV2604*Settings!$C$13*(AV2568)</f>
        <v/>
      </c>
      <c r="AW2649" s="40">
        <f>AW2604*Settings!$C$13*(AW2568)</f>
        <v/>
      </c>
      <c r="AX2649" s="40">
        <f>AX2604*Settings!$C$13*(AX2568)</f>
        <v/>
      </c>
      <c r="AY2649" s="40">
        <f>AY2604*Settings!$C$13*(AY2568)</f>
        <v/>
      </c>
    </row>
    <row r="2650" hidden="1" outlineLevel="2">
      <c r="A2650" s="14" t="inlineStr">
        <is>
          <t>rxcp</t>
        </is>
      </c>
      <c r="B2650" s="14" t="inlineStr">
        <is>
          <t>lpg</t>
        </is>
      </c>
      <c r="C2650" s="14" t="inlineStr">
        <is>
          <t>omn</t>
        </is>
      </c>
      <c r="D2650" s="36" t="n"/>
      <c r="E2650" s="36" t="n"/>
      <c r="F2650" s="36" t="n"/>
      <c r="G2650" s="36" t="n"/>
      <c r="H2650" s="14">
        <f>INDEX(VarLab,MATCH($A2650,VarKey,0))&amp;INDEX(MemLab,MATCH($C2650&amp;"|"&amp;$B2650,MemKey,0))</f>
        <v/>
      </c>
      <c r="I2650" s="14">
        <f>INDEX(VarUnit,MATCH($A2650,VarKey,0))</f>
        <v/>
      </c>
      <c r="J2650" s="14">
        <f>INDEX(VarSrc,MATCH($A2650,VarKey,0))</f>
        <v/>
      </c>
      <c r="K2650" s="11">
        <f>CodePrefix&amp;$A2650&amp;IF($C2650="","","."&amp;$C2650&amp;"."&amp;$B2650)&amp;INDEX(VarEnd,MATCH($A2650,VarKey,0))&amp;K$5</f>
        <v/>
      </c>
      <c r="L2650" s="39">
        <f>L2605*Settings!$C$13*(L2569)</f>
        <v/>
      </c>
      <c r="M2650" s="40">
        <f>M2605*Settings!$C$13*(M2569)</f>
        <v/>
      </c>
      <c r="N2650" s="40">
        <f>N2605*Settings!$C$13*(N2569)</f>
        <v/>
      </c>
      <c r="O2650" s="40">
        <f>O2605*Settings!$C$13*(O2569)</f>
        <v/>
      </c>
      <c r="P2650" s="40">
        <f>P2605*Settings!$C$13*(P2569)</f>
        <v/>
      </c>
      <c r="Q2650" s="40">
        <f>Q2605*Settings!$C$13*(Q2569)</f>
        <v/>
      </c>
      <c r="R2650" s="40">
        <f>R2605*Settings!$C$13*(R2569)</f>
        <v/>
      </c>
      <c r="S2650" s="40">
        <f>S2605*Settings!$C$13*(S2569)</f>
        <v/>
      </c>
      <c r="T2650" s="40">
        <f>T2605*Settings!$C$13*(T2569)</f>
        <v/>
      </c>
      <c r="U2650" s="40">
        <f>U2605*Settings!$C$13*(U2569)</f>
        <v/>
      </c>
      <c r="V2650" s="40">
        <f>V2605*Settings!$C$13*(V2569)</f>
        <v/>
      </c>
      <c r="W2650" s="40">
        <f>W2605*Settings!$C$13*(W2569)</f>
        <v/>
      </c>
      <c r="X2650" s="40">
        <f>X2605*Settings!$C$13*(X2569)</f>
        <v/>
      </c>
      <c r="Y2650" s="40">
        <f>Y2605*Settings!$C$13*(Y2569)</f>
        <v/>
      </c>
      <c r="Z2650" s="40">
        <f>Z2605*Settings!$C$13*(Z2569)</f>
        <v/>
      </c>
      <c r="AA2650" s="40">
        <f>AA2605*Settings!$C$13*(AA2569)</f>
        <v/>
      </c>
      <c r="AB2650" s="40">
        <f>AB2605*Settings!$C$13*(AB2569)</f>
        <v/>
      </c>
      <c r="AC2650" s="40">
        <f>AC2605*Settings!$C$13*(AC2569)</f>
        <v/>
      </c>
      <c r="AD2650" s="40">
        <f>AD2605*Settings!$C$13*(AD2569)</f>
        <v/>
      </c>
      <c r="AF2650" s="11">
        <f>CodePrefix&amp;$A2650&amp;IF($C2650="","","."&amp;$C2650&amp;"."&amp;$B2650)&amp;INDEX(VarEnd,MATCH($A2650,VarKey,0))&amp;AF$5</f>
        <v/>
      </c>
      <c r="AG2650" s="39">
        <f>AG2605*Settings!$C$13*(AG2569)</f>
        <v/>
      </c>
      <c r="AH2650" s="40">
        <f>AH2605*Settings!$C$13*(AH2569)</f>
        <v/>
      </c>
      <c r="AI2650" s="40">
        <f>AI2605*Settings!$C$13*(AI2569)</f>
        <v/>
      </c>
      <c r="AJ2650" s="40">
        <f>AJ2605*Settings!$C$13*(AJ2569)</f>
        <v/>
      </c>
      <c r="AK2650" s="40">
        <f>AK2605*Settings!$C$13*(AK2569)</f>
        <v/>
      </c>
      <c r="AL2650" s="40">
        <f>AL2605*Settings!$C$13*(AL2569)</f>
        <v/>
      </c>
      <c r="AM2650" s="40">
        <f>AM2605*Settings!$C$13*(AM2569)</f>
        <v/>
      </c>
      <c r="AN2650" s="40">
        <f>AN2605*Settings!$C$13*(AN2569)</f>
        <v/>
      </c>
      <c r="AO2650" s="40">
        <f>AO2605*Settings!$C$13*(AO2569)</f>
        <v/>
      </c>
      <c r="AP2650" s="40">
        <f>AP2605*Settings!$C$13*(AP2569)</f>
        <v/>
      </c>
      <c r="AQ2650" s="40">
        <f>AQ2605*Settings!$C$13*(AQ2569)</f>
        <v/>
      </c>
      <c r="AR2650" s="40">
        <f>AR2605*Settings!$C$13*(AR2569)</f>
        <v/>
      </c>
      <c r="AS2650" s="40">
        <f>AS2605*Settings!$C$13*(AS2569)</f>
        <v/>
      </c>
      <c r="AT2650" s="40">
        <f>AT2605*Settings!$C$13*(AT2569)</f>
        <v/>
      </c>
      <c r="AU2650" s="40">
        <f>AU2605*Settings!$C$13*(AU2569)</f>
        <v/>
      </c>
      <c r="AV2650" s="40">
        <f>AV2605*Settings!$C$13*(AV2569)</f>
        <v/>
      </c>
      <c r="AW2650" s="40">
        <f>AW2605*Settings!$C$13*(AW2569)</f>
        <v/>
      </c>
      <c r="AX2650" s="40">
        <f>AX2605*Settings!$C$13*(AX2569)</f>
        <v/>
      </c>
      <c r="AY2650" s="40">
        <f>AY2605*Settings!$C$13*(AY2569)</f>
        <v/>
      </c>
    </row>
    <row r="2651" hidden="1" outlineLevel="2">
      <c r="A2651" s="14" t="inlineStr">
        <is>
          <t>rxcp</t>
        </is>
      </c>
      <c r="B2651" s="14" t="inlineStr">
        <is>
          <t>ker</t>
        </is>
      </c>
      <c r="C2651" s="14" t="inlineStr">
        <is>
          <t>omn</t>
        </is>
      </c>
      <c r="D2651" s="36" t="n"/>
      <c r="E2651" s="36" t="n"/>
      <c r="F2651" s="36" t="n"/>
      <c r="G2651" s="36" t="n"/>
      <c r="H2651" s="14">
        <f>INDEX(VarLab,MATCH($A2651,VarKey,0))&amp;INDEX(MemLab,MATCH($C2651&amp;"|"&amp;$B2651,MemKey,0))</f>
        <v/>
      </c>
      <c r="I2651" s="14">
        <f>INDEX(VarUnit,MATCH($A2651,VarKey,0))</f>
        <v/>
      </c>
      <c r="J2651" s="14">
        <f>INDEX(VarSrc,MATCH($A2651,VarKey,0))</f>
        <v/>
      </c>
      <c r="K2651" s="11">
        <f>CodePrefix&amp;$A2651&amp;IF($C2651="","","."&amp;$C2651&amp;"."&amp;$B2651)&amp;INDEX(VarEnd,MATCH($A2651,VarKey,0))&amp;K$5</f>
        <v/>
      </c>
      <c r="L2651" s="39">
        <f>L2606*Settings!$C$13*(L2570)</f>
        <v/>
      </c>
      <c r="M2651" s="40">
        <f>M2606*Settings!$C$13*(M2570)</f>
        <v/>
      </c>
      <c r="N2651" s="40">
        <f>N2606*Settings!$C$13*(N2570)</f>
        <v/>
      </c>
      <c r="O2651" s="40">
        <f>O2606*Settings!$C$13*(O2570)</f>
        <v/>
      </c>
      <c r="P2651" s="40">
        <f>P2606*Settings!$C$13*(P2570)</f>
        <v/>
      </c>
      <c r="Q2651" s="40">
        <f>Q2606*Settings!$C$13*(Q2570)</f>
        <v/>
      </c>
      <c r="R2651" s="40">
        <f>R2606*Settings!$C$13*(R2570)</f>
        <v/>
      </c>
      <c r="S2651" s="40">
        <f>S2606*Settings!$C$13*(S2570)</f>
        <v/>
      </c>
      <c r="T2651" s="40">
        <f>T2606*Settings!$C$13*(T2570)</f>
        <v/>
      </c>
      <c r="U2651" s="40">
        <f>U2606*Settings!$C$13*(U2570)</f>
        <v/>
      </c>
      <c r="V2651" s="40">
        <f>V2606*Settings!$C$13*(V2570)</f>
        <v/>
      </c>
      <c r="W2651" s="40">
        <f>W2606*Settings!$C$13*(W2570)</f>
        <v/>
      </c>
      <c r="X2651" s="40">
        <f>X2606*Settings!$C$13*(X2570)</f>
        <v/>
      </c>
      <c r="Y2651" s="40">
        <f>Y2606*Settings!$C$13*(Y2570)</f>
        <v/>
      </c>
      <c r="Z2651" s="40">
        <f>Z2606*Settings!$C$13*(Z2570)</f>
        <v/>
      </c>
      <c r="AA2651" s="40">
        <f>AA2606*Settings!$C$13*(AA2570)</f>
        <v/>
      </c>
      <c r="AB2651" s="40">
        <f>AB2606*Settings!$C$13*(AB2570)</f>
        <v/>
      </c>
      <c r="AC2651" s="40">
        <f>AC2606*Settings!$C$13*(AC2570)</f>
        <v/>
      </c>
      <c r="AD2651" s="40">
        <f>AD2606*Settings!$C$13*(AD2570)</f>
        <v/>
      </c>
      <c r="AF2651" s="11">
        <f>CodePrefix&amp;$A2651&amp;IF($C2651="","","."&amp;$C2651&amp;"."&amp;$B2651)&amp;INDEX(VarEnd,MATCH($A2651,VarKey,0))&amp;AF$5</f>
        <v/>
      </c>
      <c r="AG2651" s="39">
        <f>AG2606*Settings!$C$13*(AG2570)</f>
        <v/>
      </c>
      <c r="AH2651" s="40">
        <f>AH2606*Settings!$C$13*(AH2570)</f>
        <v/>
      </c>
      <c r="AI2651" s="40">
        <f>AI2606*Settings!$C$13*(AI2570)</f>
        <v/>
      </c>
      <c r="AJ2651" s="40">
        <f>AJ2606*Settings!$C$13*(AJ2570)</f>
        <v/>
      </c>
      <c r="AK2651" s="40">
        <f>AK2606*Settings!$C$13*(AK2570)</f>
        <v/>
      </c>
      <c r="AL2651" s="40">
        <f>AL2606*Settings!$C$13*(AL2570)</f>
        <v/>
      </c>
      <c r="AM2651" s="40">
        <f>AM2606*Settings!$C$13*(AM2570)</f>
        <v/>
      </c>
      <c r="AN2651" s="40">
        <f>AN2606*Settings!$C$13*(AN2570)</f>
        <v/>
      </c>
      <c r="AO2651" s="40">
        <f>AO2606*Settings!$C$13*(AO2570)</f>
        <v/>
      </c>
      <c r="AP2651" s="40">
        <f>AP2606*Settings!$C$13*(AP2570)</f>
        <v/>
      </c>
      <c r="AQ2651" s="40">
        <f>AQ2606*Settings!$C$13*(AQ2570)</f>
        <v/>
      </c>
      <c r="AR2651" s="40">
        <f>AR2606*Settings!$C$13*(AR2570)</f>
        <v/>
      </c>
      <c r="AS2651" s="40">
        <f>AS2606*Settings!$C$13*(AS2570)</f>
        <v/>
      </c>
      <c r="AT2651" s="40">
        <f>AT2606*Settings!$C$13*(AT2570)</f>
        <v/>
      </c>
      <c r="AU2651" s="40">
        <f>AU2606*Settings!$C$13*(AU2570)</f>
        <v/>
      </c>
      <c r="AV2651" s="40">
        <f>AV2606*Settings!$C$13*(AV2570)</f>
        <v/>
      </c>
      <c r="AW2651" s="40">
        <f>AW2606*Settings!$C$13*(AW2570)</f>
        <v/>
      </c>
      <c r="AX2651" s="40">
        <f>AX2606*Settings!$C$13*(AX2570)</f>
        <v/>
      </c>
      <c r="AY2651" s="40">
        <f>AY2606*Settings!$C$13*(AY2570)</f>
        <v/>
      </c>
    </row>
    <row r="2652" hidden="1" outlineLevel="2">
      <c r="A2652" s="14" t="inlineStr">
        <is>
          <t>rxcp</t>
        </is>
      </c>
      <c r="B2652" s="14" t="inlineStr">
        <is>
          <t>oop</t>
        </is>
      </c>
      <c r="C2652" s="14" t="inlineStr">
        <is>
          <t>omn</t>
        </is>
      </c>
      <c r="D2652" s="36" t="n"/>
      <c r="E2652" s="36" t="n"/>
      <c r="F2652" s="36" t="n"/>
      <c r="G2652" s="36" t="n"/>
      <c r="H2652" s="14">
        <f>INDEX(VarLab,MATCH($A2652,VarKey,0))&amp;INDEX(MemLab,MATCH($C2652&amp;"|"&amp;$B2652,MemKey,0))</f>
        <v/>
      </c>
      <c r="I2652" s="14">
        <f>INDEX(VarUnit,MATCH($A2652,VarKey,0))</f>
        <v/>
      </c>
      <c r="J2652" s="14">
        <f>INDEX(VarSrc,MATCH($A2652,VarKey,0))</f>
        <v/>
      </c>
      <c r="K2652" s="11">
        <f>CodePrefix&amp;$A2652&amp;IF($C2652="","","."&amp;$C2652&amp;"."&amp;$B2652)&amp;INDEX(VarEnd,MATCH($A2652,VarKey,0))&amp;K$5</f>
        <v/>
      </c>
      <c r="L2652" s="39">
        <f>L2607*Settings!$C$13*(L2571)</f>
        <v/>
      </c>
      <c r="M2652" s="40">
        <f>M2607*Settings!$C$13*(M2571)</f>
        <v/>
      </c>
      <c r="N2652" s="40">
        <f>N2607*Settings!$C$13*(N2571)</f>
        <v/>
      </c>
      <c r="O2652" s="40">
        <f>O2607*Settings!$C$13*(O2571)</f>
        <v/>
      </c>
      <c r="P2652" s="40">
        <f>P2607*Settings!$C$13*(P2571)</f>
        <v/>
      </c>
      <c r="Q2652" s="40">
        <f>Q2607*Settings!$C$13*(Q2571)</f>
        <v/>
      </c>
      <c r="R2652" s="40">
        <f>R2607*Settings!$C$13*(R2571)</f>
        <v/>
      </c>
      <c r="S2652" s="40">
        <f>S2607*Settings!$C$13*(S2571)</f>
        <v/>
      </c>
      <c r="T2652" s="40">
        <f>T2607*Settings!$C$13*(T2571)</f>
        <v/>
      </c>
      <c r="U2652" s="40">
        <f>U2607*Settings!$C$13*(U2571)</f>
        <v/>
      </c>
      <c r="V2652" s="40">
        <f>V2607*Settings!$C$13*(V2571)</f>
        <v/>
      </c>
      <c r="W2652" s="40">
        <f>W2607*Settings!$C$13*(W2571)</f>
        <v/>
      </c>
      <c r="X2652" s="40">
        <f>X2607*Settings!$C$13*(X2571)</f>
        <v/>
      </c>
      <c r="Y2652" s="40">
        <f>Y2607*Settings!$C$13*(Y2571)</f>
        <v/>
      </c>
      <c r="Z2652" s="40">
        <f>Z2607*Settings!$C$13*(Z2571)</f>
        <v/>
      </c>
      <c r="AA2652" s="40">
        <f>AA2607*Settings!$C$13*(AA2571)</f>
        <v/>
      </c>
      <c r="AB2652" s="40">
        <f>AB2607*Settings!$C$13*(AB2571)</f>
        <v/>
      </c>
      <c r="AC2652" s="40">
        <f>AC2607*Settings!$C$13*(AC2571)</f>
        <v/>
      </c>
      <c r="AD2652" s="40">
        <f>AD2607*Settings!$C$13*(AD2571)</f>
        <v/>
      </c>
      <c r="AF2652" s="11">
        <f>CodePrefix&amp;$A2652&amp;IF($C2652="","","."&amp;$C2652&amp;"."&amp;$B2652)&amp;INDEX(VarEnd,MATCH($A2652,VarKey,0))&amp;AF$5</f>
        <v/>
      </c>
      <c r="AG2652" s="39">
        <f>AG2607*Settings!$C$13*(AG2571)</f>
        <v/>
      </c>
      <c r="AH2652" s="40">
        <f>AH2607*Settings!$C$13*(AH2571)</f>
        <v/>
      </c>
      <c r="AI2652" s="40">
        <f>AI2607*Settings!$C$13*(AI2571)</f>
        <v/>
      </c>
      <c r="AJ2652" s="40">
        <f>AJ2607*Settings!$C$13*(AJ2571)</f>
        <v/>
      </c>
      <c r="AK2652" s="40">
        <f>AK2607*Settings!$C$13*(AK2571)</f>
        <v/>
      </c>
      <c r="AL2652" s="40">
        <f>AL2607*Settings!$C$13*(AL2571)</f>
        <v/>
      </c>
      <c r="AM2652" s="40">
        <f>AM2607*Settings!$C$13*(AM2571)</f>
        <v/>
      </c>
      <c r="AN2652" s="40">
        <f>AN2607*Settings!$C$13*(AN2571)</f>
        <v/>
      </c>
      <c r="AO2652" s="40">
        <f>AO2607*Settings!$C$13*(AO2571)</f>
        <v/>
      </c>
      <c r="AP2652" s="40">
        <f>AP2607*Settings!$C$13*(AP2571)</f>
        <v/>
      </c>
      <c r="AQ2652" s="40">
        <f>AQ2607*Settings!$C$13*(AQ2571)</f>
        <v/>
      </c>
      <c r="AR2652" s="40">
        <f>AR2607*Settings!$C$13*(AR2571)</f>
        <v/>
      </c>
      <c r="AS2652" s="40">
        <f>AS2607*Settings!$C$13*(AS2571)</f>
        <v/>
      </c>
      <c r="AT2652" s="40">
        <f>AT2607*Settings!$C$13*(AT2571)</f>
        <v/>
      </c>
      <c r="AU2652" s="40">
        <f>AU2607*Settings!$C$13*(AU2571)</f>
        <v/>
      </c>
      <c r="AV2652" s="40">
        <f>AV2607*Settings!$C$13*(AV2571)</f>
        <v/>
      </c>
      <c r="AW2652" s="40">
        <f>AW2607*Settings!$C$13*(AW2571)</f>
        <v/>
      </c>
      <c r="AX2652" s="40">
        <f>AX2607*Settings!$C$13*(AX2571)</f>
        <v/>
      </c>
      <c r="AY2652" s="40">
        <f>AY2607*Settings!$C$13*(AY2571)</f>
        <v/>
      </c>
    </row>
    <row r="2653" hidden="1" outlineLevel="2">
      <c r="A2653" s="14" t="inlineStr">
        <is>
          <t>rxcp</t>
        </is>
      </c>
      <c r="B2653" s="14" t="inlineStr">
        <is>
          <t>bio</t>
        </is>
      </c>
      <c r="C2653" s="14" t="inlineStr">
        <is>
          <t>omn</t>
        </is>
      </c>
      <c r="D2653" s="36" t="n"/>
      <c r="E2653" s="36" t="n"/>
      <c r="F2653" s="36" t="n"/>
      <c r="G2653" s="36" t="n"/>
      <c r="H2653" s="14">
        <f>INDEX(VarLab,MATCH($A2653,VarKey,0))&amp;INDEX(MemLab,MATCH($C2653&amp;"|"&amp;$B2653,MemKey,0))</f>
        <v/>
      </c>
      <c r="I2653" s="14">
        <f>INDEX(VarUnit,MATCH($A2653,VarKey,0))</f>
        <v/>
      </c>
      <c r="J2653" s="14">
        <f>INDEX(VarSrc,MATCH($A2653,VarKey,0))</f>
        <v/>
      </c>
      <c r="K2653" s="11">
        <f>CodePrefix&amp;$A2653&amp;IF($C2653="","","."&amp;$C2653&amp;"."&amp;$B2653)&amp;INDEX(VarEnd,MATCH($A2653,VarKey,0))&amp;K$5</f>
        <v/>
      </c>
      <c r="L2653" s="39">
        <f>L2608*Settings!$C$13*(L2572)</f>
        <v/>
      </c>
      <c r="M2653" s="40">
        <f>M2608*Settings!$C$13*(M2572)</f>
        <v/>
      </c>
      <c r="N2653" s="40">
        <f>N2608*Settings!$C$13*(N2572)</f>
        <v/>
      </c>
      <c r="O2653" s="40">
        <f>O2608*Settings!$C$13*(O2572)</f>
        <v/>
      </c>
      <c r="P2653" s="40">
        <f>P2608*Settings!$C$13*(P2572)</f>
        <v/>
      </c>
      <c r="Q2653" s="40">
        <f>Q2608*Settings!$C$13*(Q2572)</f>
        <v/>
      </c>
      <c r="R2653" s="40">
        <f>R2608*Settings!$C$13*(R2572)</f>
        <v/>
      </c>
      <c r="S2653" s="40">
        <f>S2608*Settings!$C$13*(S2572)</f>
        <v/>
      </c>
      <c r="T2653" s="40">
        <f>T2608*Settings!$C$13*(T2572)</f>
        <v/>
      </c>
      <c r="U2653" s="40">
        <f>U2608*Settings!$C$13*(U2572)</f>
        <v/>
      </c>
      <c r="V2653" s="40">
        <f>V2608*Settings!$C$13*(V2572)</f>
        <v/>
      </c>
      <c r="W2653" s="40">
        <f>W2608*Settings!$C$13*(W2572)</f>
        <v/>
      </c>
      <c r="X2653" s="40">
        <f>X2608*Settings!$C$13*(X2572)</f>
        <v/>
      </c>
      <c r="Y2653" s="40">
        <f>Y2608*Settings!$C$13*(Y2572)</f>
        <v/>
      </c>
      <c r="Z2653" s="40">
        <f>Z2608*Settings!$C$13*(Z2572)</f>
        <v/>
      </c>
      <c r="AA2653" s="40">
        <f>AA2608*Settings!$C$13*(AA2572)</f>
        <v/>
      </c>
      <c r="AB2653" s="40">
        <f>AB2608*Settings!$C$13*(AB2572)</f>
        <v/>
      </c>
      <c r="AC2653" s="40">
        <f>AC2608*Settings!$C$13*(AC2572)</f>
        <v/>
      </c>
      <c r="AD2653" s="40">
        <f>AD2608*Settings!$C$13*(AD2572)</f>
        <v/>
      </c>
      <c r="AF2653" s="11">
        <f>CodePrefix&amp;$A2653&amp;IF($C2653="","","."&amp;$C2653&amp;"."&amp;$B2653)&amp;INDEX(VarEnd,MATCH($A2653,VarKey,0))&amp;AF$5</f>
        <v/>
      </c>
      <c r="AG2653" s="39">
        <f>AG2608*Settings!$C$13*(AG2572)</f>
        <v/>
      </c>
      <c r="AH2653" s="40">
        <f>AH2608*Settings!$C$13*(AH2572)</f>
        <v/>
      </c>
      <c r="AI2653" s="40">
        <f>AI2608*Settings!$C$13*(AI2572)</f>
        <v/>
      </c>
      <c r="AJ2653" s="40">
        <f>AJ2608*Settings!$C$13*(AJ2572)</f>
        <v/>
      </c>
      <c r="AK2653" s="40">
        <f>AK2608*Settings!$C$13*(AK2572)</f>
        <v/>
      </c>
      <c r="AL2653" s="40">
        <f>AL2608*Settings!$C$13*(AL2572)</f>
        <v/>
      </c>
      <c r="AM2653" s="40">
        <f>AM2608*Settings!$C$13*(AM2572)</f>
        <v/>
      </c>
      <c r="AN2653" s="40">
        <f>AN2608*Settings!$C$13*(AN2572)</f>
        <v/>
      </c>
      <c r="AO2653" s="40">
        <f>AO2608*Settings!$C$13*(AO2572)</f>
        <v/>
      </c>
      <c r="AP2653" s="40">
        <f>AP2608*Settings!$C$13*(AP2572)</f>
        <v/>
      </c>
      <c r="AQ2653" s="40">
        <f>AQ2608*Settings!$C$13*(AQ2572)</f>
        <v/>
      </c>
      <c r="AR2653" s="40">
        <f>AR2608*Settings!$C$13*(AR2572)</f>
        <v/>
      </c>
      <c r="AS2653" s="40">
        <f>AS2608*Settings!$C$13*(AS2572)</f>
        <v/>
      </c>
      <c r="AT2653" s="40">
        <f>AT2608*Settings!$C$13*(AT2572)</f>
        <v/>
      </c>
      <c r="AU2653" s="40">
        <f>AU2608*Settings!$C$13*(AU2572)</f>
        <v/>
      </c>
      <c r="AV2653" s="40">
        <f>AV2608*Settings!$C$13*(AV2572)</f>
        <v/>
      </c>
      <c r="AW2653" s="40">
        <f>AW2608*Settings!$C$13*(AW2572)</f>
        <v/>
      </c>
      <c r="AX2653" s="40">
        <f>AX2608*Settings!$C$13*(AX2572)</f>
        <v/>
      </c>
      <c r="AY2653" s="40">
        <f>AY2608*Settings!$C$13*(AY2572)</f>
        <v/>
      </c>
    </row>
    <row r="2654" hidden="1" outlineLevel="2"/>
    <row r="2655" hidden="1" outlineLevel="1" collapsed="1">
      <c r="A2655" s="1" t="inlineStr">
        <is>
          <t>ener</t>
        </is>
      </c>
      <c r="B2655" s="1" t="inlineStr">
        <is>
          <t>all</t>
        </is>
      </c>
      <c r="C2655" s="1" t="inlineStr">
        <is>
          <t>cst</t>
        </is>
      </c>
      <c r="H2655" s="1">
        <f>INDEX(VarLab,MATCH($A2655,VarKey,0))&amp;INDEX(MemLab,MATCH($C2655&amp;"|"&amp;$B2655,MemKey,0))</f>
        <v/>
      </c>
      <c r="I2655" s="1">
        <f>INDEX(VarUnit,MATCH($A2655,VarKey,0))</f>
        <v/>
      </c>
      <c r="J2655" s="1">
        <f>INDEX(VarSrc,MATCH($A2655,VarKey,0))</f>
        <v/>
      </c>
      <c r="K2655" s="17">
        <f>CodePrefix&amp;$A2655&amp;IF($C2655="","","."&amp;$C2655&amp;"."&amp;$B2655)&amp;INDEX(VarEnd,MATCH($A2655,VarKey,0))&amp;K$5</f>
        <v/>
      </c>
      <c r="L2655" s="57">
        <f>SUM(L2729:L2736)</f>
        <v/>
      </c>
      <c r="M2655" s="58">
        <f>SUM(M2729:M2736)</f>
        <v/>
      </c>
      <c r="N2655" s="58">
        <f>SUM(N2729:N2736)</f>
        <v/>
      </c>
      <c r="O2655" s="58">
        <f>SUM(O2729:O2736)</f>
        <v/>
      </c>
      <c r="P2655" s="58">
        <f>SUM(P2729:P2736)</f>
        <v/>
      </c>
      <c r="Q2655" s="58">
        <f>SUM(Q2729:Q2736)</f>
        <v/>
      </c>
      <c r="R2655" s="58">
        <f>SUM(R2729:R2736)</f>
        <v/>
      </c>
      <c r="S2655" s="58">
        <f>SUM(S2729:S2736)</f>
        <v/>
      </c>
      <c r="T2655" s="58">
        <f>SUM(T2729:T2736)</f>
        <v/>
      </c>
      <c r="U2655" s="58">
        <f>SUM(U2729:U2736)</f>
        <v/>
      </c>
      <c r="V2655" s="58">
        <f>SUM(V2729:V2736)</f>
        <v/>
      </c>
      <c r="W2655" s="58">
        <f>SUM(W2729:W2736)</f>
        <v/>
      </c>
      <c r="X2655" s="58">
        <f>SUM(X2729:X2736)</f>
        <v/>
      </c>
      <c r="Y2655" s="58">
        <f>SUM(Y2729:Y2736)</f>
        <v/>
      </c>
      <c r="Z2655" s="58">
        <f>SUM(Z2729:Z2736)</f>
        <v/>
      </c>
      <c r="AA2655" s="58">
        <f>SUM(AA2729:AA2736)</f>
        <v/>
      </c>
      <c r="AB2655" s="58">
        <f>SUM(AB2729:AB2736)</f>
        <v/>
      </c>
      <c r="AC2655" s="58">
        <f>SUM(AC2729:AC2736)</f>
        <v/>
      </c>
      <c r="AD2655" s="58">
        <f>SUM(AD2729:AD2736)</f>
        <v/>
      </c>
      <c r="AF2655" s="17">
        <f>CodePrefix&amp;$A2655&amp;IF($C2655="","","."&amp;$C2655&amp;"."&amp;$B2655)&amp;INDEX(VarEnd,MATCH($A2655,VarKey,0))&amp;AF$5</f>
        <v/>
      </c>
      <c r="AG2655" s="57">
        <f>SUM(AG2729:AG2736)</f>
        <v/>
      </c>
      <c r="AH2655" s="58">
        <f>SUM(AH2729:AH2736)</f>
        <v/>
      </c>
      <c r="AI2655" s="58">
        <f>SUM(AI2729:AI2736)</f>
        <v/>
      </c>
      <c r="AJ2655" s="58">
        <f>SUM(AJ2729:AJ2736)</f>
        <v/>
      </c>
      <c r="AK2655" s="58">
        <f>SUM(AK2729:AK2736)</f>
        <v/>
      </c>
      <c r="AL2655" s="58">
        <f>SUM(AL2729:AL2736)</f>
        <v/>
      </c>
      <c r="AM2655" s="58">
        <f>SUM(AM2729:AM2736)</f>
        <v/>
      </c>
      <c r="AN2655" s="58">
        <f>SUM(AN2729:AN2736)</f>
        <v/>
      </c>
      <c r="AO2655" s="58">
        <f>SUM(AO2729:AO2736)</f>
        <v/>
      </c>
      <c r="AP2655" s="58">
        <f>SUM(AP2729:AP2736)</f>
        <v/>
      </c>
      <c r="AQ2655" s="58">
        <f>SUM(AQ2729:AQ2736)</f>
        <v/>
      </c>
      <c r="AR2655" s="58">
        <f>SUM(AR2729:AR2736)</f>
        <v/>
      </c>
      <c r="AS2655" s="58">
        <f>SUM(AS2729:AS2736)</f>
        <v/>
      </c>
      <c r="AT2655" s="58">
        <f>SUM(AT2729:AT2736)</f>
        <v/>
      </c>
      <c r="AU2655" s="58">
        <f>SUM(AU2729:AU2736)</f>
        <v/>
      </c>
      <c r="AV2655" s="58">
        <f>SUM(AV2729:AV2736)</f>
        <v/>
      </c>
      <c r="AW2655" s="58">
        <f>SUM(AW2729:AW2736)</f>
        <v/>
      </c>
      <c r="AX2655" s="58">
        <f>SUM(AX2729:AX2736)</f>
        <v/>
      </c>
      <c r="AY2655" s="58">
        <f>SUM(AY2729:AY2736)</f>
        <v/>
      </c>
    </row>
    <row r="2656" hidden="1" outlineLevel="1">
      <c r="A2656" s="56" t="inlineStr">
        <is>
          <t>eldem</t>
        </is>
      </c>
      <c r="B2656" s="56" t="inlineStr">
        <is>
          <t>ecy</t>
        </is>
      </c>
      <c r="C2656" s="56" t="inlineStr">
        <is>
          <t>cst</t>
        </is>
      </c>
      <c r="H2656" s="56">
        <f>INDEX(VarLab,MATCH($A2656,VarKey,0))&amp;INDEX(MemLab,MATCH($C2656&amp;"|"&amp;$B2656,MemKey,0))</f>
        <v/>
      </c>
      <c r="I2656" s="56">
        <f>INDEX(VarUnit,MATCH($A2656,VarKey,0))</f>
        <v/>
      </c>
      <c r="J2656" s="56">
        <f>INDEX(VarSrc,MATCH($A2656,VarKey,0))</f>
        <v/>
      </c>
      <c r="K2656" s="59">
        <f>CodePrefix&amp;$A2656&amp;IF($C2656="","","."&amp;$C2656&amp;"."&amp;$B2656)&amp;INDEX(VarEnd,MATCH($A2656,VarKey,0))&amp;K$5</f>
        <v/>
      </c>
      <c r="L2656" s="60">
        <f>SUMIF($C$654:$C$668,$C2656,L$654:L$668)</f>
        <v/>
      </c>
      <c r="M2656" s="61">
        <f>SUMIF($C$654:$C$668,$C2656,M$654:M$668)</f>
        <v/>
      </c>
      <c r="N2656" s="61">
        <f>SUMIF($C$654:$C$668,$C2656,N$654:N$668)</f>
        <v/>
      </c>
      <c r="O2656" s="61">
        <f>SUMIF($C$654:$C$668,$C2656,O$654:O$668)</f>
        <v/>
      </c>
      <c r="P2656" s="61">
        <f>SUMIF($C$654:$C$668,$C2656,P$654:P$668)</f>
        <v/>
      </c>
      <c r="Q2656" s="61">
        <f>SUMIF($C$654:$C$668,$C2656,Q$654:Q$668)</f>
        <v/>
      </c>
      <c r="R2656" s="61">
        <f>SUMIF($C$654:$C$668,$C2656,R$654:R$668)</f>
        <v/>
      </c>
      <c r="S2656" s="61">
        <f>SUMIF($C$654:$C$668,$C2656,S$654:S$668)</f>
        <v/>
      </c>
      <c r="T2656" s="61">
        <f>SUMIF($C$654:$C$668,$C2656,T$654:T$668)</f>
        <v/>
      </c>
      <c r="U2656" s="61">
        <f>SUMIF($C$654:$C$668,$C2656,U$654:U$668)</f>
        <v/>
      </c>
      <c r="V2656" s="61">
        <f>SUMIF($C$654:$C$668,$C2656,V$654:V$668)</f>
        <v/>
      </c>
      <c r="W2656" s="61">
        <f>SUMIF($C$654:$C$668,$C2656,W$654:W$668)</f>
        <v/>
      </c>
      <c r="X2656" s="61">
        <f>SUMIF($C$654:$C$668,$C2656,X$654:X$668)</f>
        <v/>
      </c>
      <c r="Y2656" s="61">
        <f>SUMIF($C$654:$C$668,$C2656,Y$654:Y$668)</f>
        <v/>
      </c>
      <c r="Z2656" s="61">
        <f>SUMIF($C$654:$C$668,$C2656,Z$654:Z$668)</f>
        <v/>
      </c>
      <c r="AA2656" s="61">
        <f>SUMIF($C$654:$C$668,$C2656,AA$654:AA$668)</f>
        <v/>
      </c>
      <c r="AB2656" s="61">
        <f>SUMIF($C$654:$C$668,$C2656,AB$654:AB$668)</f>
        <v/>
      </c>
      <c r="AC2656" s="61">
        <f>SUMIF($C$654:$C$668,$C2656,AC$654:AC$668)</f>
        <v/>
      </c>
      <c r="AD2656" s="61">
        <f>SUMIF($C$654:$C$668,$C2656,AD$654:AD$668)</f>
        <v/>
      </c>
      <c r="AF2656" s="59">
        <f>CodePrefix&amp;$A2656&amp;IF($C2656="","","."&amp;$C2656&amp;"."&amp;$B2656)&amp;INDEX(VarEnd,MATCH($A2656,VarKey,0))&amp;AF$5</f>
        <v/>
      </c>
      <c r="AG2656" s="60">
        <f>SUMIF($C$654:$C$668,$C2656,AG$654:AG$668)</f>
        <v/>
      </c>
      <c r="AH2656" s="61">
        <f>SUMIF($C$654:$C$668,$C2656,AH$654:AH$668)</f>
        <v/>
      </c>
      <c r="AI2656" s="61">
        <f>SUMIF($C$654:$C$668,$C2656,AI$654:AI$668)</f>
        <v/>
      </c>
      <c r="AJ2656" s="61">
        <f>SUMIF($C$654:$C$668,$C2656,AJ$654:AJ$668)</f>
        <v/>
      </c>
      <c r="AK2656" s="61">
        <f>SUMIF($C$654:$C$668,$C2656,AK$654:AK$668)</f>
        <v/>
      </c>
      <c r="AL2656" s="61">
        <f>SUMIF($C$654:$C$668,$C2656,AL$654:AL$668)</f>
        <v/>
      </c>
      <c r="AM2656" s="61">
        <f>SUMIF($C$654:$C$668,$C2656,AM$654:AM$668)</f>
        <v/>
      </c>
      <c r="AN2656" s="61">
        <f>SUMIF($C$654:$C$668,$C2656,AN$654:AN$668)</f>
        <v/>
      </c>
      <c r="AO2656" s="61">
        <f>SUMIF($C$654:$C$668,$C2656,AO$654:AO$668)</f>
        <v/>
      </c>
      <c r="AP2656" s="61">
        <f>SUMIF($C$654:$C$668,$C2656,AP$654:AP$668)</f>
        <v/>
      </c>
      <c r="AQ2656" s="61">
        <f>SUMIF($C$654:$C$668,$C2656,AQ$654:AQ$668)</f>
        <v/>
      </c>
      <c r="AR2656" s="61">
        <f>SUMIF($C$654:$C$668,$C2656,AR$654:AR$668)</f>
        <v/>
      </c>
      <c r="AS2656" s="61">
        <f>SUMIF($C$654:$C$668,$C2656,AS$654:AS$668)</f>
        <v/>
      </c>
      <c r="AT2656" s="61">
        <f>SUMIF($C$654:$C$668,$C2656,AT$654:AT$668)</f>
        <v/>
      </c>
      <c r="AU2656" s="61">
        <f>SUMIF($C$654:$C$668,$C2656,AU$654:AU$668)</f>
        <v/>
      </c>
      <c r="AV2656" s="61">
        <f>SUMIF($C$654:$C$668,$C2656,AV$654:AV$668)</f>
        <v/>
      </c>
      <c r="AW2656" s="61">
        <f>SUMIF($C$654:$C$668,$C2656,AW$654:AW$668)</f>
        <v/>
      </c>
      <c r="AX2656" s="61">
        <f>SUMIF($C$654:$C$668,$C2656,AX$654:AX$668)</f>
        <v/>
      </c>
      <c r="AY2656" s="61">
        <f>SUMIF($C$654:$C$668,$C2656,AY$654:AY$668)</f>
        <v/>
      </c>
    </row>
    <row r="2657" hidden="1" outlineLevel="2">
      <c r="A2657" s="14" t="inlineStr">
        <is>
          <t>ctxnew</t>
        </is>
      </c>
      <c r="B2657" s="14" t="inlineStr">
        <is>
          <t>coa</t>
        </is>
      </c>
      <c r="C2657" s="14" t="inlineStr">
        <is>
          <t>cst</t>
        </is>
      </c>
      <c r="D2657" s="32">
        <f>INDEX(Inputs!$W$5:$W$132,MATCH($B2657&amp;"|"&amp;$C2657,Inputs!$A$5:$A$132,0))</f>
        <v/>
      </c>
      <c r="E2657" s="32">
        <f>INDEX(Inputs!$L$5:$L$132,MATCH($B2657&amp;"|"&amp;$C2657,Inputs!$A$5:$A$132,0))</f>
        <v/>
      </c>
      <c r="F2657" s="32">
        <f>INDEX(Inputs!$M$5:$M$132,MATCH($B2657&amp;"|"&amp;$C2657,Inputs!$A$5:$A$132,0))</f>
        <v/>
      </c>
      <c r="G2657" s="36" t="n"/>
      <c r="H2657" s="14">
        <f>INDEX(VarLab,MATCH($A2657,VarKey,0))&amp;INDEX(MemLab,MATCH($C2657&amp;"|"&amp;$B2657,MemKey,0))</f>
        <v/>
      </c>
      <c r="I2657" s="14">
        <f>INDEX(VarUnit,MATCH($A2657,VarKey,0))</f>
        <v/>
      </c>
      <c r="J2657" s="14">
        <f>INDEX(VarSrc,MATCH($A2657,VarKey,0))</f>
        <v/>
      </c>
      <c r="K2657" s="11">
        <f>CodePrefix&amp;$A2657&amp;IF($C2657="","","."&amp;$C2657&amp;"."&amp;$B2657)&amp;INDEX(VarEnd,MATCH($A2657,VarKey,0))&amp;K$5</f>
        <v/>
      </c>
      <c r="L2657" s="37">
        <f>INDEX(L$263:L$279,$F2657)*$D2657*INDEX(L$23:L$30,$E2657)</f>
        <v/>
      </c>
      <c r="M2657" s="32">
        <f>INDEX(M$263:M$279,$F2657)*$D2657*INDEX(M$23:M$30,$E2657)</f>
        <v/>
      </c>
      <c r="N2657" s="32">
        <f>INDEX(N$263:N$279,$F2657)*$D2657*INDEX(N$23:N$30,$E2657)</f>
        <v/>
      </c>
      <c r="O2657" s="32">
        <f>INDEX(O$263:O$279,$F2657)*$D2657*INDEX(O$23:O$30,$E2657)</f>
        <v/>
      </c>
      <c r="P2657" s="32">
        <f>INDEX(P$263:P$279,$F2657)*$D2657*INDEX(P$23:P$30,$E2657)</f>
        <v/>
      </c>
      <c r="Q2657" s="32">
        <f>INDEX(Q$263:Q$279,$F2657)*$D2657*INDEX(Q$23:Q$30,$E2657)</f>
        <v/>
      </c>
      <c r="R2657" s="32">
        <f>INDEX(R$263:R$279,$F2657)*$D2657*INDEX(R$23:R$30,$E2657)</f>
        <v/>
      </c>
      <c r="S2657" s="32">
        <f>INDEX(S$263:S$279,$F2657)*$D2657*INDEX(S$23:S$30,$E2657)</f>
        <v/>
      </c>
      <c r="T2657" s="32">
        <f>INDEX(T$263:T$279,$F2657)*$D2657*INDEX(T$23:T$30,$E2657)</f>
        <v/>
      </c>
      <c r="U2657" s="32">
        <f>INDEX(U$263:U$279,$F2657)*$D2657*INDEX(U$23:U$30,$E2657)</f>
        <v/>
      </c>
      <c r="V2657" s="32">
        <f>INDEX(V$263:V$279,$F2657)*$D2657*INDEX(V$23:V$30,$E2657)</f>
        <v/>
      </c>
      <c r="W2657" s="32">
        <f>INDEX(W$263:W$279,$F2657)*$D2657*INDEX(W$23:W$30,$E2657)</f>
        <v/>
      </c>
      <c r="X2657" s="32">
        <f>INDEX(X$263:X$279,$F2657)*$D2657*INDEX(X$23:X$30,$E2657)</f>
        <v/>
      </c>
      <c r="Y2657" s="32">
        <f>INDEX(Y$263:Y$279,$F2657)*$D2657*INDEX(Y$23:Y$30,$E2657)</f>
        <v/>
      </c>
      <c r="Z2657" s="32">
        <f>INDEX(Z$263:Z$279,$F2657)*$D2657*INDEX(Z$23:Z$30,$E2657)</f>
        <v/>
      </c>
      <c r="AA2657" s="32">
        <f>INDEX(AA$263:AA$279,$F2657)*$D2657*INDEX(AA$23:AA$30,$E2657)</f>
        <v/>
      </c>
      <c r="AB2657" s="32">
        <f>INDEX(AB$263:AB$279,$F2657)*$D2657*INDEX(AB$23:AB$30,$E2657)</f>
        <v/>
      </c>
      <c r="AC2657" s="32">
        <f>INDEX(AC$263:AC$279,$F2657)*$D2657*INDEX(AC$23:AC$30,$E2657)</f>
        <v/>
      </c>
      <c r="AD2657" s="32">
        <f>INDEX(AD$263:AD$279,$F2657)*$D2657*INDEX(AD$23:AD$30,$E2657)</f>
        <v/>
      </c>
      <c r="AF2657" s="11">
        <f>CodePrefix&amp;$A2657&amp;IF($C2657="","","."&amp;$C2657&amp;"."&amp;$B2657)&amp;INDEX(VarEnd,MATCH($A2657,VarKey,0))&amp;AF$5</f>
        <v/>
      </c>
      <c r="AG2657" s="37">
        <f>INDEX(AG$263:AG$279,$F2657)*$D2657*INDEX(AG$23:AG$30,$E2657)</f>
        <v/>
      </c>
      <c r="AH2657" s="32">
        <f>INDEX(AH$263:AH$279,$F2657)*$D2657*INDEX(AH$23:AH$30,$E2657)</f>
        <v/>
      </c>
      <c r="AI2657" s="32">
        <f>INDEX(AI$263:AI$279,$F2657)*$D2657*INDEX(AI$23:AI$30,$E2657)</f>
        <v/>
      </c>
      <c r="AJ2657" s="32">
        <f>INDEX(AJ$263:AJ$279,$F2657)*$D2657*INDEX(AJ$23:AJ$30,$E2657)</f>
        <v/>
      </c>
      <c r="AK2657" s="32">
        <f>INDEX(AK$263:AK$279,$F2657)*$D2657*INDEX(AK$23:AK$30,$E2657)</f>
        <v/>
      </c>
      <c r="AL2657" s="32">
        <f>INDEX(AL$263:AL$279,$F2657)*$D2657*INDEX(AL$23:AL$30,$E2657)</f>
        <v/>
      </c>
      <c r="AM2657" s="32">
        <f>INDEX(AM$263:AM$279,$F2657)*$D2657*INDEX(AM$23:AM$30,$E2657)</f>
        <v/>
      </c>
      <c r="AN2657" s="32">
        <f>INDEX(AN$263:AN$279,$F2657)*$D2657*INDEX(AN$23:AN$30,$E2657)</f>
        <v/>
      </c>
      <c r="AO2657" s="32">
        <f>INDEX(AO$263:AO$279,$F2657)*$D2657*INDEX(AO$23:AO$30,$E2657)</f>
        <v/>
      </c>
      <c r="AP2657" s="32">
        <f>INDEX(AP$263:AP$279,$F2657)*$D2657*INDEX(AP$23:AP$30,$E2657)</f>
        <v/>
      </c>
      <c r="AQ2657" s="32">
        <f>INDEX(AQ$263:AQ$279,$F2657)*$D2657*INDEX(AQ$23:AQ$30,$E2657)</f>
        <v/>
      </c>
      <c r="AR2657" s="32">
        <f>INDEX(AR$263:AR$279,$F2657)*$D2657*INDEX(AR$23:AR$30,$E2657)</f>
        <v/>
      </c>
      <c r="AS2657" s="32">
        <f>INDEX(AS$263:AS$279,$F2657)*$D2657*INDEX(AS$23:AS$30,$E2657)</f>
        <v/>
      </c>
      <c r="AT2657" s="32">
        <f>INDEX(AT$263:AT$279,$F2657)*$D2657*INDEX(AT$23:AT$30,$E2657)</f>
        <v/>
      </c>
      <c r="AU2657" s="32">
        <f>INDEX(AU$263:AU$279,$F2657)*$D2657*INDEX(AU$23:AU$30,$E2657)</f>
        <v/>
      </c>
      <c r="AV2657" s="32">
        <f>INDEX(AV$263:AV$279,$F2657)*$D2657*INDEX(AV$23:AV$30,$E2657)</f>
        <v/>
      </c>
      <c r="AW2657" s="32">
        <f>INDEX(AW$263:AW$279,$F2657)*$D2657*INDEX(AW$23:AW$30,$E2657)</f>
        <v/>
      </c>
      <c r="AX2657" s="32">
        <f>INDEX(AX$263:AX$279,$F2657)*$D2657*INDEX(AX$23:AX$30,$E2657)</f>
        <v/>
      </c>
      <c r="AY2657" s="32">
        <f>INDEX(AY$263:AY$279,$F2657)*$D2657*INDEX(AY$23:AY$30,$E2657)</f>
        <v/>
      </c>
    </row>
    <row r="2658" hidden="1" outlineLevel="2">
      <c r="A2658" s="14" t="inlineStr">
        <is>
          <t>ctxnew</t>
        </is>
      </c>
      <c r="B2658" s="14" t="inlineStr">
        <is>
          <t>nga</t>
        </is>
      </c>
      <c r="C2658" s="14" t="inlineStr">
        <is>
          <t>cst</t>
        </is>
      </c>
      <c r="D2658" s="32">
        <f>INDEX(Inputs!$W$5:$W$132,MATCH($B2658&amp;"|"&amp;$C2658,Inputs!$A$5:$A$132,0))</f>
        <v/>
      </c>
      <c r="E2658" s="32">
        <f>INDEX(Inputs!$L$5:$L$132,MATCH($B2658&amp;"|"&amp;$C2658,Inputs!$A$5:$A$132,0))</f>
        <v/>
      </c>
      <c r="F2658" s="32">
        <f>INDEX(Inputs!$M$5:$M$132,MATCH($B2658&amp;"|"&amp;$C2658,Inputs!$A$5:$A$132,0))</f>
        <v/>
      </c>
      <c r="G2658" s="36" t="n"/>
      <c r="H2658" s="14">
        <f>INDEX(VarLab,MATCH($A2658,VarKey,0))&amp;INDEX(MemLab,MATCH($C2658&amp;"|"&amp;$B2658,MemKey,0))</f>
        <v/>
      </c>
      <c r="I2658" s="14">
        <f>INDEX(VarUnit,MATCH($A2658,VarKey,0))</f>
        <v/>
      </c>
      <c r="J2658" s="14">
        <f>INDEX(VarSrc,MATCH($A2658,VarKey,0))</f>
        <v/>
      </c>
      <c r="K2658" s="11">
        <f>CodePrefix&amp;$A2658&amp;IF($C2658="","","."&amp;$C2658&amp;"."&amp;$B2658)&amp;INDEX(VarEnd,MATCH($A2658,VarKey,0))&amp;K$5</f>
        <v/>
      </c>
      <c r="L2658" s="37">
        <f>INDEX(L$263:L$279,$F2658)*$D2658*INDEX(L$23:L$30,$E2658)</f>
        <v/>
      </c>
      <c r="M2658" s="32">
        <f>INDEX(M$263:M$279,$F2658)*$D2658*INDEX(M$23:M$30,$E2658)</f>
        <v/>
      </c>
      <c r="N2658" s="32">
        <f>INDEX(N$263:N$279,$F2658)*$D2658*INDEX(N$23:N$30,$E2658)</f>
        <v/>
      </c>
      <c r="O2658" s="32">
        <f>INDEX(O$263:O$279,$F2658)*$D2658*INDEX(O$23:O$30,$E2658)</f>
        <v/>
      </c>
      <c r="P2658" s="32">
        <f>INDEX(P$263:P$279,$F2658)*$D2658*INDEX(P$23:P$30,$E2658)</f>
        <v/>
      </c>
      <c r="Q2658" s="32">
        <f>INDEX(Q$263:Q$279,$F2658)*$D2658*INDEX(Q$23:Q$30,$E2658)</f>
        <v/>
      </c>
      <c r="R2658" s="32">
        <f>INDEX(R$263:R$279,$F2658)*$D2658*INDEX(R$23:R$30,$E2658)</f>
        <v/>
      </c>
      <c r="S2658" s="32">
        <f>INDEX(S$263:S$279,$F2658)*$D2658*INDEX(S$23:S$30,$E2658)</f>
        <v/>
      </c>
      <c r="T2658" s="32">
        <f>INDEX(T$263:T$279,$F2658)*$D2658*INDEX(T$23:T$30,$E2658)</f>
        <v/>
      </c>
      <c r="U2658" s="32">
        <f>INDEX(U$263:U$279,$F2658)*$D2658*INDEX(U$23:U$30,$E2658)</f>
        <v/>
      </c>
      <c r="V2658" s="32">
        <f>INDEX(V$263:V$279,$F2658)*$D2658*INDEX(V$23:V$30,$E2658)</f>
        <v/>
      </c>
      <c r="W2658" s="32">
        <f>INDEX(W$263:W$279,$F2658)*$D2658*INDEX(W$23:W$30,$E2658)</f>
        <v/>
      </c>
      <c r="X2658" s="32">
        <f>INDEX(X$263:X$279,$F2658)*$D2658*INDEX(X$23:X$30,$E2658)</f>
        <v/>
      </c>
      <c r="Y2658" s="32">
        <f>INDEX(Y$263:Y$279,$F2658)*$D2658*INDEX(Y$23:Y$30,$E2658)</f>
        <v/>
      </c>
      <c r="Z2658" s="32">
        <f>INDEX(Z$263:Z$279,$F2658)*$D2658*INDEX(Z$23:Z$30,$E2658)</f>
        <v/>
      </c>
      <c r="AA2658" s="32">
        <f>INDEX(AA$263:AA$279,$F2658)*$D2658*INDEX(AA$23:AA$30,$E2658)</f>
        <v/>
      </c>
      <c r="AB2658" s="32">
        <f>INDEX(AB$263:AB$279,$F2658)*$D2658*INDEX(AB$23:AB$30,$E2658)</f>
        <v/>
      </c>
      <c r="AC2658" s="32">
        <f>INDEX(AC$263:AC$279,$F2658)*$D2658*INDEX(AC$23:AC$30,$E2658)</f>
        <v/>
      </c>
      <c r="AD2658" s="32">
        <f>INDEX(AD$263:AD$279,$F2658)*$D2658*INDEX(AD$23:AD$30,$E2658)</f>
        <v/>
      </c>
      <c r="AF2658" s="11">
        <f>CodePrefix&amp;$A2658&amp;IF($C2658="","","."&amp;$C2658&amp;"."&amp;$B2658)&amp;INDEX(VarEnd,MATCH($A2658,VarKey,0))&amp;AF$5</f>
        <v/>
      </c>
      <c r="AG2658" s="37">
        <f>INDEX(AG$263:AG$279,$F2658)*$D2658*INDEX(AG$23:AG$30,$E2658)</f>
        <v/>
      </c>
      <c r="AH2658" s="32">
        <f>INDEX(AH$263:AH$279,$F2658)*$D2658*INDEX(AH$23:AH$30,$E2658)</f>
        <v/>
      </c>
      <c r="AI2658" s="32">
        <f>INDEX(AI$263:AI$279,$F2658)*$D2658*INDEX(AI$23:AI$30,$E2658)</f>
        <v/>
      </c>
      <c r="AJ2658" s="32">
        <f>INDEX(AJ$263:AJ$279,$F2658)*$D2658*INDEX(AJ$23:AJ$30,$E2658)</f>
        <v/>
      </c>
      <c r="AK2658" s="32">
        <f>INDEX(AK$263:AK$279,$F2658)*$D2658*INDEX(AK$23:AK$30,$E2658)</f>
        <v/>
      </c>
      <c r="AL2658" s="32">
        <f>INDEX(AL$263:AL$279,$F2658)*$D2658*INDEX(AL$23:AL$30,$E2658)</f>
        <v/>
      </c>
      <c r="AM2658" s="32">
        <f>INDEX(AM$263:AM$279,$F2658)*$D2658*INDEX(AM$23:AM$30,$E2658)</f>
        <v/>
      </c>
      <c r="AN2658" s="32">
        <f>INDEX(AN$263:AN$279,$F2658)*$D2658*INDEX(AN$23:AN$30,$E2658)</f>
        <v/>
      </c>
      <c r="AO2658" s="32">
        <f>INDEX(AO$263:AO$279,$F2658)*$D2658*INDEX(AO$23:AO$30,$E2658)</f>
        <v/>
      </c>
      <c r="AP2658" s="32">
        <f>INDEX(AP$263:AP$279,$F2658)*$D2658*INDEX(AP$23:AP$30,$E2658)</f>
        <v/>
      </c>
      <c r="AQ2658" s="32">
        <f>INDEX(AQ$263:AQ$279,$F2658)*$D2658*INDEX(AQ$23:AQ$30,$E2658)</f>
        <v/>
      </c>
      <c r="AR2658" s="32">
        <f>INDEX(AR$263:AR$279,$F2658)*$D2658*INDEX(AR$23:AR$30,$E2658)</f>
        <v/>
      </c>
      <c r="AS2658" s="32">
        <f>INDEX(AS$263:AS$279,$F2658)*$D2658*INDEX(AS$23:AS$30,$E2658)</f>
        <v/>
      </c>
      <c r="AT2658" s="32">
        <f>INDEX(AT$263:AT$279,$F2658)*$D2658*INDEX(AT$23:AT$30,$E2658)</f>
        <v/>
      </c>
      <c r="AU2658" s="32">
        <f>INDEX(AU$263:AU$279,$F2658)*$D2658*INDEX(AU$23:AU$30,$E2658)</f>
        <v/>
      </c>
      <c r="AV2658" s="32">
        <f>INDEX(AV$263:AV$279,$F2658)*$D2658*INDEX(AV$23:AV$30,$E2658)</f>
        <v/>
      </c>
      <c r="AW2658" s="32">
        <f>INDEX(AW$263:AW$279,$F2658)*$D2658*INDEX(AW$23:AW$30,$E2658)</f>
        <v/>
      </c>
      <c r="AX2658" s="32">
        <f>INDEX(AX$263:AX$279,$F2658)*$D2658*INDEX(AX$23:AX$30,$E2658)</f>
        <v/>
      </c>
      <c r="AY2658" s="32">
        <f>INDEX(AY$263:AY$279,$F2658)*$D2658*INDEX(AY$23:AY$30,$E2658)</f>
        <v/>
      </c>
    </row>
    <row r="2659" hidden="1" outlineLevel="2">
      <c r="A2659" s="14" t="inlineStr">
        <is>
          <t>ctxnew</t>
        </is>
      </c>
      <c r="B2659" s="14" t="inlineStr">
        <is>
          <t>gso</t>
        </is>
      </c>
      <c r="C2659" s="14" t="inlineStr">
        <is>
          <t>cst</t>
        </is>
      </c>
      <c r="D2659" s="32">
        <f>INDEX(Inputs!$W$5:$W$132,MATCH($B2659&amp;"|"&amp;$C2659,Inputs!$A$5:$A$132,0))</f>
        <v/>
      </c>
      <c r="E2659" s="32">
        <f>INDEX(Inputs!$L$5:$L$132,MATCH($B2659&amp;"|"&amp;$C2659,Inputs!$A$5:$A$132,0))</f>
        <v/>
      </c>
      <c r="F2659" s="32">
        <f>INDEX(Inputs!$M$5:$M$132,MATCH($B2659&amp;"|"&amp;$C2659,Inputs!$A$5:$A$132,0))</f>
        <v/>
      </c>
      <c r="G2659" s="36" t="n"/>
      <c r="H2659" s="14">
        <f>INDEX(VarLab,MATCH($A2659,VarKey,0))&amp;INDEX(MemLab,MATCH($C2659&amp;"|"&amp;$B2659,MemKey,0))</f>
        <v/>
      </c>
      <c r="I2659" s="14">
        <f>INDEX(VarUnit,MATCH($A2659,VarKey,0))</f>
        <v/>
      </c>
      <c r="J2659" s="14">
        <f>INDEX(VarSrc,MATCH($A2659,VarKey,0))</f>
        <v/>
      </c>
      <c r="K2659" s="11">
        <f>CodePrefix&amp;$A2659&amp;IF($C2659="","","."&amp;$C2659&amp;"."&amp;$B2659)&amp;INDEX(VarEnd,MATCH($A2659,VarKey,0))&amp;K$5</f>
        <v/>
      </c>
      <c r="L2659" s="37">
        <f>INDEX(L$263:L$279,$F2659)*$D2659*INDEX(L$23:L$30,$E2659)</f>
        <v/>
      </c>
      <c r="M2659" s="32">
        <f>INDEX(M$263:M$279,$F2659)*$D2659*INDEX(M$23:M$30,$E2659)</f>
        <v/>
      </c>
      <c r="N2659" s="32">
        <f>INDEX(N$263:N$279,$F2659)*$D2659*INDEX(N$23:N$30,$E2659)</f>
        <v/>
      </c>
      <c r="O2659" s="32">
        <f>INDEX(O$263:O$279,$F2659)*$D2659*INDEX(O$23:O$30,$E2659)</f>
        <v/>
      </c>
      <c r="P2659" s="32">
        <f>INDEX(P$263:P$279,$F2659)*$D2659*INDEX(P$23:P$30,$E2659)</f>
        <v/>
      </c>
      <c r="Q2659" s="32">
        <f>INDEX(Q$263:Q$279,$F2659)*$D2659*INDEX(Q$23:Q$30,$E2659)</f>
        <v/>
      </c>
      <c r="R2659" s="32">
        <f>INDEX(R$263:R$279,$F2659)*$D2659*INDEX(R$23:R$30,$E2659)</f>
        <v/>
      </c>
      <c r="S2659" s="32">
        <f>INDEX(S$263:S$279,$F2659)*$D2659*INDEX(S$23:S$30,$E2659)</f>
        <v/>
      </c>
      <c r="T2659" s="32">
        <f>INDEX(T$263:T$279,$F2659)*$D2659*INDEX(T$23:T$30,$E2659)</f>
        <v/>
      </c>
      <c r="U2659" s="32">
        <f>INDEX(U$263:U$279,$F2659)*$D2659*INDEX(U$23:U$30,$E2659)</f>
        <v/>
      </c>
      <c r="V2659" s="32">
        <f>INDEX(V$263:V$279,$F2659)*$D2659*INDEX(V$23:V$30,$E2659)</f>
        <v/>
      </c>
      <c r="W2659" s="32">
        <f>INDEX(W$263:W$279,$F2659)*$D2659*INDEX(W$23:W$30,$E2659)</f>
        <v/>
      </c>
      <c r="X2659" s="32">
        <f>INDEX(X$263:X$279,$F2659)*$D2659*INDEX(X$23:X$30,$E2659)</f>
        <v/>
      </c>
      <c r="Y2659" s="32">
        <f>INDEX(Y$263:Y$279,$F2659)*$D2659*INDEX(Y$23:Y$30,$E2659)</f>
        <v/>
      </c>
      <c r="Z2659" s="32">
        <f>INDEX(Z$263:Z$279,$F2659)*$D2659*INDEX(Z$23:Z$30,$E2659)</f>
        <v/>
      </c>
      <c r="AA2659" s="32">
        <f>INDEX(AA$263:AA$279,$F2659)*$D2659*INDEX(AA$23:AA$30,$E2659)</f>
        <v/>
      </c>
      <c r="AB2659" s="32">
        <f>INDEX(AB$263:AB$279,$F2659)*$D2659*INDEX(AB$23:AB$30,$E2659)</f>
        <v/>
      </c>
      <c r="AC2659" s="32">
        <f>INDEX(AC$263:AC$279,$F2659)*$D2659*INDEX(AC$23:AC$30,$E2659)</f>
        <v/>
      </c>
      <c r="AD2659" s="32">
        <f>INDEX(AD$263:AD$279,$F2659)*$D2659*INDEX(AD$23:AD$30,$E2659)</f>
        <v/>
      </c>
      <c r="AF2659" s="11">
        <f>CodePrefix&amp;$A2659&amp;IF($C2659="","","."&amp;$C2659&amp;"."&amp;$B2659)&amp;INDEX(VarEnd,MATCH($A2659,VarKey,0))&amp;AF$5</f>
        <v/>
      </c>
      <c r="AG2659" s="37">
        <f>INDEX(AG$263:AG$279,$F2659)*$D2659*INDEX(AG$23:AG$30,$E2659)</f>
        <v/>
      </c>
      <c r="AH2659" s="32">
        <f>INDEX(AH$263:AH$279,$F2659)*$D2659*INDEX(AH$23:AH$30,$E2659)</f>
        <v/>
      </c>
      <c r="AI2659" s="32">
        <f>INDEX(AI$263:AI$279,$F2659)*$D2659*INDEX(AI$23:AI$30,$E2659)</f>
        <v/>
      </c>
      <c r="AJ2659" s="32">
        <f>INDEX(AJ$263:AJ$279,$F2659)*$D2659*INDEX(AJ$23:AJ$30,$E2659)</f>
        <v/>
      </c>
      <c r="AK2659" s="32">
        <f>INDEX(AK$263:AK$279,$F2659)*$D2659*INDEX(AK$23:AK$30,$E2659)</f>
        <v/>
      </c>
      <c r="AL2659" s="32">
        <f>INDEX(AL$263:AL$279,$F2659)*$D2659*INDEX(AL$23:AL$30,$E2659)</f>
        <v/>
      </c>
      <c r="AM2659" s="32">
        <f>INDEX(AM$263:AM$279,$F2659)*$D2659*INDEX(AM$23:AM$30,$E2659)</f>
        <v/>
      </c>
      <c r="AN2659" s="32">
        <f>INDEX(AN$263:AN$279,$F2659)*$D2659*INDEX(AN$23:AN$30,$E2659)</f>
        <v/>
      </c>
      <c r="AO2659" s="32">
        <f>INDEX(AO$263:AO$279,$F2659)*$D2659*INDEX(AO$23:AO$30,$E2659)</f>
        <v/>
      </c>
      <c r="AP2659" s="32">
        <f>INDEX(AP$263:AP$279,$F2659)*$D2659*INDEX(AP$23:AP$30,$E2659)</f>
        <v/>
      </c>
      <c r="AQ2659" s="32">
        <f>INDEX(AQ$263:AQ$279,$F2659)*$D2659*INDEX(AQ$23:AQ$30,$E2659)</f>
        <v/>
      </c>
      <c r="AR2659" s="32">
        <f>INDEX(AR$263:AR$279,$F2659)*$D2659*INDEX(AR$23:AR$30,$E2659)</f>
        <v/>
      </c>
      <c r="AS2659" s="32">
        <f>INDEX(AS$263:AS$279,$F2659)*$D2659*INDEX(AS$23:AS$30,$E2659)</f>
        <v/>
      </c>
      <c r="AT2659" s="32">
        <f>INDEX(AT$263:AT$279,$F2659)*$D2659*INDEX(AT$23:AT$30,$E2659)</f>
        <v/>
      </c>
      <c r="AU2659" s="32">
        <f>INDEX(AU$263:AU$279,$F2659)*$D2659*INDEX(AU$23:AU$30,$E2659)</f>
        <v/>
      </c>
      <c r="AV2659" s="32">
        <f>INDEX(AV$263:AV$279,$F2659)*$D2659*INDEX(AV$23:AV$30,$E2659)</f>
        <v/>
      </c>
      <c r="AW2659" s="32">
        <f>INDEX(AW$263:AW$279,$F2659)*$D2659*INDEX(AW$23:AW$30,$E2659)</f>
        <v/>
      </c>
      <c r="AX2659" s="32">
        <f>INDEX(AX$263:AX$279,$F2659)*$D2659*INDEX(AX$23:AX$30,$E2659)</f>
        <v/>
      </c>
      <c r="AY2659" s="32">
        <f>INDEX(AY$263:AY$279,$F2659)*$D2659*INDEX(AY$23:AY$30,$E2659)</f>
        <v/>
      </c>
    </row>
    <row r="2660" hidden="1" outlineLevel="2">
      <c r="A2660" s="14" t="inlineStr">
        <is>
          <t>ctxnew</t>
        </is>
      </c>
      <c r="B2660" s="14" t="inlineStr">
        <is>
          <t>die</t>
        </is>
      </c>
      <c r="C2660" s="14" t="inlineStr">
        <is>
          <t>cst</t>
        </is>
      </c>
      <c r="D2660" s="32">
        <f>INDEX(Inputs!$W$5:$W$132,MATCH($B2660&amp;"|"&amp;$C2660,Inputs!$A$5:$A$132,0))</f>
        <v/>
      </c>
      <c r="E2660" s="32">
        <f>INDEX(Inputs!$L$5:$L$132,MATCH($B2660&amp;"|"&amp;$C2660,Inputs!$A$5:$A$132,0))</f>
        <v/>
      </c>
      <c r="F2660" s="32">
        <f>INDEX(Inputs!$M$5:$M$132,MATCH($B2660&amp;"|"&amp;$C2660,Inputs!$A$5:$A$132,0))</f>
        <v/>
      </c>
      <c r="G2660" s="36" t="n"/>
      <c r="H2660" s="14">
        <f>INDEX(VarLab,MATCH($A2660,VarKey,0))&amp;INDEX(MemLab,MATCH($C2660&amp;"|"&amp;$B2660,MemKey,0))</f>
        <v/>
      </c>
      <c r="I2660" s="14">
        <f>INDEX(VarUnit,MATCH($A2660,VarKey,0))</f>
        <v/>
      </c>
      <c r="J2660" s="14">
        <f>INDEX(VarSrc,MATCH($A2660,VarKey,0))</f>
        <v/>
      </c>
      <c r="K2660" s="11">
        <f>CodePrefix&amp;$A2660&amp;IF($C2660="","","."&amp;$C2660&amp;"."&amp;$B2660)&amp;INDEX(VarEnd,MATCH($A2660,VarKey,0))&amp;K$5</f>
        <v/>
      </c>
      <c r="L2660" s="37">
        <f>INDEX(L$263:L$279,$F2660)*$D2660*INDEX(L$23:L$30,$E2660)</f>
        <v/>
      </c>
      <c r="M2660" s="32">
        <f>INDEX(M$263:M$279,$F2660)*$D2660*INDEX(M$23:M$30,$E2660)</f>
        <v/>
      </c>
      <c r="N2660" s="32">
        <f>INDEX(N$263:N$279,$F2660)*$D2660*INDEX(N$23:N$30,$E2660)</f>
        <v/>
      </c>
      <c r="O2660" s="32">
        <f>INDEX(O$263:O$279,$F2660)*$D2660*INDEX(O$23:O$30,$E2660)</f>
        <v/>
      </c>
      <c r="P2660" s="32">
        <f>INDEX(P$263:P$279,$F2660)*$D2660*INDEX(P$23:P$30,$E2660)</f>
        <v/>
      </c>
      <c r="Q2660" s="32">
        <f>INDEX(Q$263:Q$279,$F2660)*$D2660*INDEX(Q$23:Q$30,$E2660)</f>
        <v/>
      </c>
      <c r="R2660" s="32">
        <f>INDEX(R$263:R$279,$F2660)*$D2660*INDEX(R$23:R$30,$E2660)</f>
        <v/>
      </c>
      <c r="S2660" s="32">
        <f>INDEX(S$263:S$279,$F2660)*$D2660*INDEX(S$23:S$30,$E2660)</f>
        <v/>
      </c>
      <c r="T2660" s="32">
        <f>INDEX(T$263:T$279,$F2660)*$D2660*INDEX(T$23:T$30,$E2660)</f>
        <v/>
      </c>
      <c r="U2660" s="32">
        <f>INDEX(U$263:U$279,$F2660)*$D2660*INDEX(U$23:U$30,$E2660)</f>
        <v/>
      </c>
      <c r="V2660" s="32">
        <f>INDEX(V$263:V$279,$F2660)*$D2660*INDEX(V$23:V$30,$E2660)</f>
        <v/>
      </c>
      <c r="W2660" s="32">
        <f>INDEX(W$263:W$279,$F2660)*$D2660*INDEX(W$23:W$30,$E2660)</f>
        <v/>
      </c>
      <c r="X2660" s="32">
        <f>INDEX(X$263:X$279,$F2660)*$D2660*INDEX(X$23:X$30,$E2660)</f>
        <v/>
      </c>
      <c r="Y2660" s="32">
        <f>INDEX(Y$263:Y$279,$F2660)*$D2660*INDEX(Y$23:Y$30,$E2660)</f>
        <v/>
      </c>
      <c r="Z2660" s="32">
        <f>INDEX(Z$263:Z$279,$F2660)*$D2660*INDEX(Z$23:Z$30,$E2660)</f>
        <v/>
      </c>
      <c r="AA2660" s="32">
        <f>INDEX(AA$263:AA$279,$F2660)*$D2660*INDEX(AA$23:AA$30,$E2660)</f>
        <v/>
      </c>
      <c r="AB2660" s="32">
        <f>INDEX(AB$263:AB$279,$F2660)*$D2660*INDEX(AB$23:AB$30,$E2660)</f>
        <v/>
      </c>
      <c r="AC2660" s="32">
        <f>INDEX(AC$263:AC$279,$F2660)*$D2660*INDEX(AC$23:AC$30,$E2660)</f>
        <v/>
      </c>
      <c r="AD2660" s="32">
        <f>INDEX(AD$263:AD$279,$F2660)*$D2660*INDEX(AD$23:AD$30,$E2660)</f>
        <v/>
      </c>
      <c r="AF2660" s="11">
        <f>CodePrefix&amp;$A2660&amp;IF($C2660="","","."&amp;$C2660&amp;"."&amp;$B2660)&amp;INDEX(VarEnd,MATCH($A2660,VarKey,0))&amp;AF$5</f>
        <v/>
      </c>
      <c r="AG2660" s="37">
        <f>INDEX(AG$263:AG$279,$F2660)*$D2660*INDEX(AG$23:AG$30,$E2660)</f>
        <v/>
      </c>
      <c r="AH2660" s="32">
        <f>INDEX(AH$263:AH$279,$F2660)*$D2660*INDEX(AH$23:AH$30,$E2660)</f>
        <v/>
      </c>
      <c r="AI2660" s="32">
        <f>INDEX(AI$263:AI$279,$F2660)*$D2660*INDEX(AI$23:AI$30,$E2660)</f>
        <v/>
      </c>
      <c r="AJ2660" s="32">
        <f>INDEX(AJ$263:AJ$279,$F2660)*$D2660*INDEX(AJ$23:AJ$30,$E2660)</f>
        <v/>
      </c>
      <c r="AK2660" s="32">
        <f>INDEX(AK$263:AK$279,$F2660)*$D2660*INDEX(AK$23:AK$30,$E2660)</f>
        <v/>
      </c>
      <c r="AL2660" s="32">
        <f>INDEX(AL$263:AL$279,$F2660)*$D2660*INDEX(AL$23:AL$30,$E2660)</f>
        <v/>
      </c>
      <c r="AM2660" s="32">
        <f>INDEX(AM$263:AM$279,$F2660)*$D2660*INDEX(AM$23:AM$30,$E2660)</f>
        <v/>
      </c>
      <c r="AN2660" s="32">
        <f>INDEX(AN$263:AN$279,$F2660)*$D2660*INDEX(AN$23:AN$30,$E2660)</f>
        <v/>
      </c>
      <c r="AO2660" s="32">
        <f>INDEX(AO$263:AO$279,$F2660)*$D2660*INDEX(AO$23:AO$30,$E2660)</f>
        <v/>
      </c>
      <c r="AP2660" s="32">
        <f>INDEX(AP$263:AP$279,$F2660)*$D2660*INDEX(AP$23:AP$30,$E2660)</f>
        <v/>
      </c>
      <c r="AQ2660" s="32">
        <f>INDEX(AQ$263:AQ$279,$F2660)*$D2660*INDEX(AQ$23:AQ$30,$E2660)</f>
        <v/>
      </c>
      <c r="AR2660" s="32">
        <f>INDEX(AR$263:AR$279,$F2660)*$D2660*INDEX(AR$23:AR$30,$E2660)</f>
        <v/>
      </c>
      <c r="AS2660" s="32">
        <f>INDEX(AS$263:AS$279,$F2660)*$D2660*INDEX(AS$23:AS$30,$E2660)</f>
        <v/>
      </c>
      <c r="AT2660" s="32">
        <f>INDEX(AT$263:AT$279,$F2660)*$D2660*INDEX(AT$23:AT$30,$E2660)</f>
        <v/>
      </c>
      <c r="AU2660" s="32">
        <f>INDEX(AU$263:AU$279,$F2660)*$D2660*INDEX(AU$23:AU$30,$E2660)</f>
        <v/>
      </c>
      <c r="AV2660" s="32">
        <f>INDEX(AV$263:AV$279,$F2660)*$D2660*INDEX(AV$23:AV$30,$E2660)</f>
        <v/>
      </c>
      <c r="AW2660" s="32">
        <f>INDEX(AW$263:AW$279,$F2660)*$D2660*INDEX(AW$23:AW$30,$E2660)</f>
        <v/>
      </c>
      <c r="AX2660" s="32">
        <f>INDEX(AX$263:AX$279,$F2660)*$D2660*INDEX(AX$23:AX$30,$E2660)</f>
        <v/>
      </c>
      <c r="AY2660" s="32">
        <f>INDEX(AY$263:AY$279,$F2660)*$D2660*INDEX(AY$23:AY$30,$E2660)</f>
        <v/>
      </c>
    </row>
    <row r="2661" hidden="1" outlineLevel="2">
      <c r="A2661" s="14" t="inlineStr">
        <is>
          <t>ctxnew</t>
        </is>
      </c>
      <c r="B2661" s="14" t="inlineStr">
        <is>
          <t>lpg</t>
        </is>
      </c>
      <c r="C2661" s="14" t="inlineStr">
        <is>
          <t>cst</t>
        </is>
      </c>
      <c r="D2661" s="32">
        <f>INDEX(Inputs!$W$5:$W$132,MATCH($B2661&amp;"|"&amp;$C2661,Inputs!$A$5:$A$132,0))</f>
        <v/>
      </c>
      <c r="E2661" s="32">
        <f>INDEX(Inputs!$L$5:$L$132,MATCH($B2661&amp;"|"&amp;$C2661,Inputs!$A$5:$A$132,0))</f>
        <v/>
      </c>
      <c r="F2661" s="32">
        <f>INDEX(Inputs!$M$5:$M$132,MATCH($B2661&amp;"|"&amp;$C2661,Inputs!$A$5:$A$132,0))</f>
        <v/>
      </c>
      <c r="G2661" s="36" t="n"/>
      <c r="H2661" s="14">
        <f>INDEX(VarLab,MATCH($A2661,VarKey,0))&amp;INDEX(MemLab,MATCH($C2661&amp;"|"&amp;$B2661,MemKey,0))</f>
        <v/>
      </c>
      <c r="I2661" s="14">
        <f>INDEX(VarUnit,MATCH($A2661,VarKey,0))</f>
        <v/>
      </c>
      <c r="J2661" s="14">
        <f>INDEX(VarSrc,MATCH($A2661,VarKey,0))</f>
        <v/>
      </c>
      <c r="K2661" s="11">
        <f>CodePrefix&amp;$A2661&amp;IF($C2661="","","."&amp;$C2661&amp;"."&amp;$B2661)&amp;INDEX(VarEnd,MATCH($A2661,VarKey,0))&amp;K$5</f>
        <v/>
      </c>
      <c r="L2661" s="37">
        <f>INDEX(L$263:L$279,$F2661)*$D2661*INDEX(L$23:L$30,$E2661)</f>
        <v/>
      </c>
      <c r="M2661" s="32">
        <f>INDEX(M$263:M$279,$F2661)*$D2661*INDEX(M$23:M$30,$E2661)</f>
        <v/>
      </c>
      <c r="N2661" s="32">
        <f>INDEX(N$263:N$279,$F2661)*$D2661*INDEX(N$23:N$30,$E2661)</f>
        <v/>
      </c>
      <c r="O2661" s="32">
        <f>INDEX(O$263:O$279,$F2661)*$D2661*INDEX(O$23:O$30,$E2661)</f>
        <v/>
      </c>
      <c r="P2661" s="32">
        <f>INDEX(P$263:P$279,$F2661)*$D2661*INDEX(P$23:P$30,$E2661)</f>
        <v/>
      </c>
      <c r="Q2661" s="32">
        <f>INDEX(Q$263:Q$279,$F2661)*$D2661*INDEX(Q$23:Q$30,$E2661)</f>
        <v/>
      </c>
      <c r="R2661" s="32">
        <f>INDEX(R$263:R$279,$F2661)*$D2661*INDEX(R$23:R$30,$E2661)</f>
        <v/>
      </c>
      <c r="S2661" s="32">
        <f>INDEX(S$263:S$279,$F2661)*$D2661*INDEX(S$23:S$30,$E2661)</f>
        <v/>
      </c>
      <c r="T2661" s="32">
        <f>INDEX(T$263:T$279,$F2661)*$D2661*INDEX(T$23:T$30,$E2661)</f>
        <v/>
      </c>
      <c r="U2661" s="32">
        <f>INDEX(U$263:U$279,$F2661)*$D2661*INDEX(U$23:U$30,$E2661)</f>
        <v/>
      </c>
      <c r="V2661" s="32">
        <f>INDEX(V$263:V$279,$F2661)*$D2661*INDEX(V$23:V$30,$E2661)</f>
        <v/>
      </c>
      <c r="W2661" s="32">
        <f>INDEX(W$263:W$279,$F2661)*$D2661*INDEX(W$23:W$30,$E2661)</f>
        <v/>
      </c>
      <c r="X2661" s="32">
        <f>INDEX(X$263:X$279,$F2661)*$D2661*INDEX(X$23:X$30,$E2661)</f>
        <v/>
      </c>
      <c r="Y2661" s="32">
        <f>INDEX(Y$263:Y$279,$F2661)*$D2661*INDEX(Y$23:Y$30,$E2661)</f>
        <v/>
      </c>
      <c r="Z2661" s="32">
        <f>INDEX(Z$263:Z$279,$F2661)*$D2661*INDEX(Z$23:Z$30,$E2661)</f>
        <v/>
      </c>
      <c r="AA2661" s="32">
        <f>INDEX(AA$263:AA$279,$F2661)*$D2661*INDEX(AA$23:AA$30,$E2661)</f>
        <v/>
      </c>
      <c r="AB2661" s="32">
        <f>INDEX(AB$263:AB$279,$F2661)*$D2661*INDEX(AB$23:AB$30,$E2661)</f>
        <v/>
      </c>
      <c r="AC2661" s="32">
        <f>INDEX(AC$263:AC$279,$F2661)*$D2661*INDEX(AC$23:AC$30,$E2661)</f>
        <v/>
      </c>
      <c r="AD2661" s="32">
        <f>INDEX(AD$263:AD$279,$F2661)*$D2661*INDEX(AD$23:AD$30,$E2661)</f>
        <v/>
      </c>
      <c r="AF2661" s="11">
        <f>CodePrefix&amp;$A2661&amp;IF($C2661="","","."&amp;$C2661&amp;"."&amp;$B2661)&amp;INDEX(VarEnd,MATCH($A2661,VarKey,0))&amp;AF$5</f>
        <v/>
      </c>
      <c r="AG2661" s="37">
        <f>INDEX(AG$263:AG$279,$F2661)*$D2661*INDEX(AG$23:AG$30,$E2661)</f>
        <v/>
      </c>
      <c r="AH2661" s="32">
        <f>INDEX(AH$263:AH$279,$F2661)*$D2661*INDEX(AH$23:AH$30,$E2661)</f>
        <v/>
      </c>
      <c r="AI2661" s="32">
        <f>INDEX(AI$263:AI$279,$F2661)*$D2661*INDEX(AI$23:AI$30,$E2661)</f>
        <v/>
      </c>
      <c r="AJ2661" s="32">
        <f>INDEX(AJ$263:AJ$279,$F2661)*$D2661*INDEX(AJ$23:AJ$30,$E2661)</f>
        <v/>
      </c>
      <c r="AK2661" s="32">
        <f>INDEX(AK$263:AK$279,$F2661)*$D2661*INDEX(AK$23:AK$30,$E2661)</f>
        <v/>
      </c>
      <c r="AL2661" s="32">
        <f>INDEX(AL$263:AL$279,$F2661)*$D2661*INDEX(AL$23:AL$30,$E2661)</f>
        <v/>
      </c>
      <c r="AM2661" s="32">
        <f>INDEX(AM$263:AM$279,$F2661)*$D2661*INDEX(AM$23:AM$30,$E2661)</f>
        <v/>
      </c>
      <c r="AN2661" s="32">
        <f>INDEX(AN$263:AN$279,$F2661)*$D2661*INDEX(AN$23:AN$30,$E2661)</f>
        <v/>
      </c>
      <c r="AO2661" s="32">
        <f>INDEX(AO$263:AO$279,$F2661)*$D2661*INDEX(AO$23:AO$30,$E2661)</f>
        <v/>
      </c>
      <c r="AP2661" s="32">
        <f>INDEX(AP$263:AP$279,$F2661)*$D2661*INDEX(AP$23:AP$30,$E2661)</f>
        <v/>
      </c>
      <c r="AQ2661" s="32">
        <f>INDEX(AQ$263:AQ$279,$F2661)*$D2661*INDEX(AQ$23:AQ$30,$E2661)</f>
        <v/>
      </c>
      <c r="AR2661" s="32">
        <f>INDEX(AR$263:AR$279,$F2661)*$D2661*INDEX(AR$23:AR$30,$E2661)</f>
        <v/>
      </c>
      <c r="AS2661" s="32">
        <f>INDEX(AS$263:AS$279,$F2661)*$D2661*INDEX(AS$23:AS$30,$E2661)</f>
        <v/>
      </c>
      <c r="AT2661" s="32">
        <f>INDEX(AT$263:AT$279,$F2661)*$D2661*INDEX(AT$23:AT$30,$E2661)</f>
        <v/>
      </c>
      <c r="AU2661" s="32">
        <f>INDEX(AU$263:AU$279,$F2661)*$D2661*INDEX(AU$23:AU$30,$E2661)</f>
        <v/>
      </c>
      <c r="AV2661" s="32">
        <f>INDEX(AV$263:AV$279,$F2661)*$D2661*INDEX(AV$23:AV$30,$E2661)</f>
        <v/>
      </c>
      <c r="AW2661" s="32">
        <f>INDEX(AW$263:AW$279,$F2661)*$D2661*INDEX(AW$23:AW$30,$E2661)</f>
        <v/>
      </c>
      <c r="AX2661" s="32">
        <f>INDEX(AX$263:AX$279,$F2661)*$D2661*INDEX(AX$23:AX$30,$E2661)</f>
        <v/>
      </c>
      <c r="AY2661" s="32">
        <f>INDEX(AY$263:AY$279,$F2661)*$D2661*INDEX(AY$23:AY$30,$E2661)</f>
        <v/>
      </c>
    </row>
    <row r="2662" hidden="1" outlineLevel="2">
      <c r="A2662" s="14" t="inlineStr">
        <is>
          <t>ctxnew</t>
        </is>
      </c>
      <c r="B2662" s="14" t="inlineStr">
        <is>
          <t>ker</t>
        </is>
      </c>
      <c r="C2662" s="14" t="inlineStr">
        <is>
          <t>cst</t>
        </is>
      </c>
      <c r="D2662" s="32">
        <f>INDEX(Inputs!$W$5:$W$132,MATCH($B2662&amp;"|"&amp;$C2662,Inputs!$A$5:$A$132,0))</f>
        <v/>
      </c>
      <c r="E2662" s="32">
        <f>INDEX(Inputs!$L$5:$L$132,MATCH($B2662&amp;"|"&amp;$C2662,Inputs!$A$5:$A$132,0))</f>
        <v/>
      </c>
      <c r="F2662" s="32">
        <f>INDEX(Inputs!$M$5:$M$132,MATCH($B2662&amp;"|"&amp;$C2662,Inputs!$A$5:$A$132,0))</f>
        <v/>
      </c>
      <c r="G2662" s="36" t="n"/>
      <c r="H2662" s="14">
        <f>INDEX(VarLab,MATCH($A2662,VarKey,0))&amp;INDEX(MemLab,MATCH($C2662&amp;"|"&amp;$B2662,MemKey,0))</f>
        <v/>
      </c>
      <c r="I2662" s="14">
        <f>INDEX(VarUnit,MATCH($A2662,VarKey,0))</f>
        <v/>
      </c>
      <c r="J2662" s="14">
        <f>INDEX(VarSrc,MATCH($A2662,VarKey,0))</f>
        <v/>
      </c>
      <c r="K2662" s="11">
        <f>CodePrefix&amp;$A2662&amp;IF($C2662="","","."&amp;$C2662&amp;"."&amp;$B2662)&amp;INDEX(VarEnd,MATCH($A2662,VarKey,0))&amp;K$5</f>
        <v/>
      </c>
      <c r="L2662" s="37">
        <f>INDEX(L$263:L$279,$F2662)*$D2662*INDEX(L$23:L$30,$E2662)</f>
        <v/>
      </c>
      <c r="M2662" s="32">
        <f>INDEX(M$263:M$279,$F2662)*$D2662*INDEX(M$23:M$30,$E2662)</f>
        <v/>
      </c>
      <c r="N2662" s="32">
        <f>INDEX(N$263:N$279,$F2662)*$D2662*INDEX(N$23:N$30,$E2662)</f>
        <v/>
      </c>
      <c r="O2662" s="32">
        <f>INDEX(O$263:O$279,$F2662)*$D2662*INDEX(O$23:O$30,$E2662)</f>
        <v/>
      </c>
      <c r="P2662" s="32">
        <f>INDEX(P$263:P$279,$F2662)*$D2662*INDEX(P$23:P$30,$E2662)</f>
        <v/>
      </c>
      <c r="Q2662" s="32">
        <f>INDEX(Q$263:Q$279,$F2662)*$D2662*INDEX(Q$23:Q$30,$E2662)</f>
        <v/>
      </c>
      <c r="R2662" s="32">
        <f>INDEX(R$263:R$279,$F2662)*$D2662*INDEX(R$23:R$30,$E2662)</f>
        <v/>
      </c>
      <c r="S2662" s="32">
        <f>INDEX(S$263:S$279,$F2662)*$D2662*INDEX(S$23:S$30,$E2662)</f>
        <v/>
      </c>
      <c r="T2662" s="32">
        <f>INDEX(T$263:T$279,$F2662)*$D2662*INDEX(T$23:T$30,$E2662)</f>
        <v/>
      </c>
      <c r="U2662" s="32">
        <f>INDEX(U$263:U$279,$F2662)*$D2662*INDEX(U$23:U$30,$E2662)</f>
        <v/>
      </c>
      <c r="V2662" s="32">
        <f>INDEX(V$263:V$279,$F2662)*$D2662*INDEX(V$23:V$30,$E2662)</f>
        <v/>
      </c>
      <c r="W2662" s="32">
        <f>INDEX(W$263:W$279,$F2662)*$D2662*INDEX(W$23:W$30,$E2662)</f>
        <v/>
      </c>
      <c r="X2662" s="32">
        <f>INDEX(X$263:X$279,$F2662)*$D2662*INDEX(X$23:X$30,$E2662)</f>
        <v/>
      </c>
      <c r="Y2662" s="32">
        <f>INDEX(Y$263:Y$279,$F2662)*$D2662*INDEX(Y$23:Y$30,$E2662)</f>
        <v/>
      </c>
      <c r="Z2662" s="32">
        <f>INDEX(Z$263:Z$279,$F2662)*$D2662*INDEX(Z$23:Z$30,$E2662)</f>
        <v/>
      </c>
      <c r="AA2662" s="32">
        <f>INDEX(AA$263:AA$279,$F2662)*$D2662*INDEX(AA$23:AA$30,$E2662)</f>
        <v/>
      </c>
      <c r="AB2662" s="32">
        <f>INDEX(AB$263:AB$279,$F2662)*$D2662*INDEX(AB$23:AB$30,$E2662)</f>
        <v/>
      </c>
      <c r="AC2662" s="32">
        <f>INDEX(AC$263:AC$279,$F2662)*$D2662*INDEX(AC$23:AC$30,$E2662)</f>
        <v/>
      </c>
      <c r="AD2662" s="32">
        <f>INDEX(AD$263:AD$279,$F2662)*$D2662*INDEX(AD$23:AD$30,$E2662)</f>
        <v/>
      </c>
      <c r="AF2662" s="11">
        <f>CodePrefix&amp;$A2662&amp;IF($C2662="","","."&amp;$C2662&amp;"."&amp;$B2662)&amp;INDEX(VarEnd,MATCH($A2662,VarKey,0))&amp;AF$5</f>
        <v/>
      </c>
      <c r="AG2662" s="37">
        <f>INDEX(AG$263:AG$279,$F2662)*$D2662*INDEX(AG$23:AG$30,$E2662)</f>
        <v/>
      </c>
      <c r="AH2662" s="32">
        <f>INDEX(AH$263:AH$279,$F2662)*$D2662*INDEX(AH$23:AH$30,$E2662)</f>
        <v/>
      </c>
      <c r="AI2662" s="32">
        <f>INDEX(AI$263:AI$279,$F2662)*$D2662*INDEX(AI$23:AI$30,$E2662)</f>
        <v/>
      </c>
      <c r="AJ2662" s="32">
        <f>INDEX(AJ$263:AJ$279,$F2662)*$D2662*INDEX(AJ$23:AJ$30,$E2662)</f>
        <v/>
      </c>
      <c r="AK2662" s="32">
        <f>INDEX(AK$263:AK$279,$F2662)*$D2662*INDEX(AK$23:AK$30,$E2662)</f>
        <v/>
      </c>
      <c r="AL2662" s="32">
        <f>INDEX(AL$263:AL$279,$F2662)*$D2662*INDEX(AL$23:AL$30,$E2662)</f>
        <v/>
      </c>
      <c r="AM2662" s="32">
        <f>INDEX(AM$263:AM$279,$F2662)*$D2662*INDEX(AM$23:AM$30,$E2662)</f>
        <v/>
      </c>
      <c r="AN2662" s="32">
        <f>INDEX(AN$263:AN$279,$F2662)*$D2662*INDEX(AN$23:AN$30,$E2662)</f>
        <v/>
      </c>
      <c r="AO2662" s="32">
        <f>INDEX(AO$263:AO$279,$F2662)*$D2662*INDEX(AO$23:AO$30,$E2662)</f>
        <v/>
      </c>
      <c r="AP2662" s="32">
        <f>INDEX(AP$263:AP$279,$F2662)*$D2662*INDEX(AP$23:AP$30,$E2662)</f>
        <v/>
      </c>
      <c r="AQ2662" s="32">
        <f>INDEX(AQ$263:AQ$279,$F2662)*$D2662*INDEX(AQ$23:AQ$30,$E2662)</f>
        <v/>
      </c>
      <c r="AR2662" s="32">
        <f>INDEX(AR$263:AR$279,$F2662)*$D2662*INDEX(AR$23:AR$30,$E2662)</f>
        <v/>
      </c>
      <c r="AS2662" s="32">
        <f>INDEX(AS$263:AS$279,$F2662)*$D2662*INDEX(AS$23:AS$30,$E2662)</f>
        <v/>
      </c>
      <c r="AT2662" s="32">
        <f>INDEX(AT$263:AT$279,$F2662)*$D2662*INDEX(AT$23:AT$30,$E2662)</f>
        <v/>
      </c>
      <c r="AU2662" s="32">
        <f>INDEX(AU$263:AU$279,$F2662)*$D2662*INDEX(AU$23:AU$30,$E2662)</f>
        <v/>
      </c>
      <c r="AV2662" s="32">
        <f>INDEX(AV$263:AV$279,$F2662)*$D2662*INDEX(AV$23:AV$30,$E2662)</f>
        <v/>
      </c>
      <c r="AW2662" s="32">
        <f>INDEX(AW$263:AW$279,$F2662)*$D2662*INDEX(AW$23:AW$30,$E2662)</f>
        <v/>
      </c>
      <c r="AX2662" s="32">
        <f>INDEX(AX$263:AX$279,$F2662)*$D2662*INDEX(AX$23:AX$30,$E2662)</f>
        <v/>
      </c>
      <c r="AY2662" s="32">
        <f>INDEX(AY$263:AY$279,$F2662)*$D2662*INDEX(AY$23:AY$30,$E2662)</f>
        <v/>
      </c>
    </row>
    <row r="2663" hidden="1" outlineLevel="2">
      <c r="A2663" s="14" t="inlineStr">
        <is>
          <t>ctxnew</t>
        </is>
      </c>
      <c r="B2663" s="14" t="inlineStr">
        <is>
          <t>oop</t>
        </is>
      </c>
      <c r="C2663" s="14" t="inlineStr">
        <is>
          <t>cst</t>
        </is>
      </c>
      <c r="D2663" s="32">
        <f>INDEX(Inputs!$W$5:$W$132,MATCH($B2663&amp;"|"&amp;$C2663,Inputs!$A$5:$A$132,0))</f>
        <v/>
      </c>
      <c r="E2663" s="32">
        <f>INDEX(Inputs!$L$5:$L$132,MATCH($B2663&amp;"|"&amp;$C2663,Inputs!$A$5:$A$132,0))</f>
        <v/>
      </c>
      <c r="F2663" s="32">
        <f>INDEX(Inputs!$M$5:$M$132,MATCH($B2663&amp;"|"&amp;$C2663,Inputs!$A$5:$A$132,0))</f>
        <v/>
      </c>
      <c r="G2663" s="36" t="n"/>
      <c r="H2663" s="14">
        <f>INDEX(VarLab,MATCH($A2663,VarKey,0))&amp;INDEX(MemLab,MATCH($C2663&amp;"|"&amp;$B2663,MemKey,0))</f>
        <v/>
      </c>
      <c r="I2663" s="14">
        <f>INDEX(VarUnit,MATCH($A2663,VarKey,0))</f>
        <v/>
      </c>
      <c r="J2663" s="14">
        <f>INDEX(VarSrc,MATCH($A2663,VarKey,0))</f>
        <v/>
      </c>
      <c r="K2663" s="11">
        <f>CodePrefix&amp;$A2663&amp;IF($C2663="","","."&amp;$C2663&amp;"."&amp;$B2663)&amp;INDEX(VarEnd,MATCH($A2663,VarKey,0))&amp;K$5</f>
        <v/>
      </c>
      <c r="L2663" s="37">
        <f>INDEX(L$263:L$279,$F2663)*$D2663*INDEX(L$23:L$30,$E2663)</f>
        <v/>
      </c>
      <c r="M2663" s="32">
        <f>INDEX(M$263:M$279,$F2663)*$D2663*INDEX(M$23:M$30,$E2663)</f>
        <v/>
      </c>
      <c r="N2663" s="32">
        <f>INDEX(N$263:N$279,$F2663)*$D2663*INDEX(N$23:N$30,$E2663)</f>
        <v/>
      </c>
      <c r="O2663" s="32">
        <f>INDEX(O$263:O$279,$F2663)*$D2663*INDEX(O$23:O$30,$E2663)</f>
        <v/>
      </c>
      <c r="P2663" s="32">
        <f>INDEX(P$263:P$279,$F2663)*$D2663*INDEX(P$23:P$30,$E2663)</f>
        <v/>
      </c>
      <c r="Q2663" s="32">
        <f>INDEX(Q$263:Q$279,$F2663)*$D2663*INDEX(Q$23:Q$30,$E2663)</f>
        <v/>
      </c>
      <c r="R2663" s="32">
        <f>INDEX(R$263:R$279,$F2663)*$D2663*INDEX(R$23:R$30,$E2663)</f>
        <v/>
      </c>
      <c r="S2663" s="32">
        <f>INDEX(S$263:S$279,$F2663)*$D2663*INDEX(S$23:S$30,$E2663)</f>
        <v/>
      </c>
      <c r="T2663" s="32">
        <f>INDEX(T$263:T$279,$F2663)*$D2663*INDEX(T$23:T$30,$E2663)</f>
        <v/>
      </c>
      <c r="U2663" s="32">
        <f>INDEX(U$263:U$279,$F2663)*$D2663*INDEX(U$23:U$30,$E2663)</f>
        <v/>
      </c>
      <c r="V2663" s="32">
        <f>INDEX(V$263:V$279,$F2663)*$D2663*INDEX(V$23:V$30,$E2663)</f>
        <v/>
      </c>
      <c r="W2663" s="32">
        <f>INDEX(W$263:W$279,$F2663)*$D2663*INDEX(W$23:W$30,$E2663)</f>
        <v/>
      </c>
      <c r="X2663" s="32">
        <f>INDEX(X$263:X$279,$F2663)*$D2663*INDEX(X$23:X$30,$E2663)</f>
        <v/>
      </c>
      <c r="Y2663" s="32">
        <f>INDEX(Y$263:Y$279,$F2663)*$D2663*INDEX(Y$23:Y$30,$E2663)</f>
        <v/>
      </c>
      <c r="Z2663" s="32">
        <f>INDEX(Z$263:Z$279,$F2663)*$D2663*INDEX(Z$23:Z$30,$E2663)</f>
        <v/>
      </c>
      <c r="AA2663" s="32">
        <f>INDEX(AA$263:AA$279,$F2663)*$D2663*INDEX(AA$23:AA$30,$E2663)</f>
        <v/>
      </c>
      <c r="AB2663" s="32">
        <f>INDEX(AB$263:AB$279,$F2663)*$D2663*INDEX(AB$23:AB$30,$E2663)</f>
        <v/>
      </c>
      <c r="AC2663" s="32">
        <f>INDEX(AC$263:AC$279,$F2663)*$D2663*INDEX(AC$23:AC$30,$E2663)</f>
        <v/>
      </c>
      <c r="AD2663" s="32">
        <f>INDEX(AD$263:AD$279,$F2663)*$D2663*INDEX(AD$23:AD$30,$E2663)</f>
        <v/>
      </c>
      <c r="AF2663" s="11">
        <f>CodePrefix&amp;$A2663&amp;IF($C2663="","","."&amp;$C2663&amp;"."&amp;$B2663)&amp;INDEX(VarEnd,MATCH($A2663,VarKey,0))&amp;AF$5</f>
        <v/>
      </c>
      <c r="AG2663" s="37">
        <f>INDEX(AG$263:AG$279,$F2663)*$D2663*INDEX(AG$23:AG$30,$E2663)</f>
        <v/>
      </c>
      <c r="AH2663" s="32">
        <f>INDEX(AH$263:AH$279,$F2663)*$D2663*INDEX(AH$23:AH$30,$E2663)</f>
        <v/>
      </c>
      <c r="AI2663" s="32">
        <f>INDEX(AI$263:AI$279,$F2663)*$D2663*INDEX(AI$23:AI$30,$E2663)</f>
        <v/>
      </c>
      <c r="AJ2663" s="32">
        <f>INDEX(AJ$263:AJ$279,$F2663)*$D2663*INDEX(AJ$23:AJ$30,$E2663)</f>
        <v/>
      </c>
      <c r="AK2663" s="32">
        <f>INDEX(AK$263:AK$279,$F2663)*$D2663*INDEX(AK$23:AK$30,$E2663)</f>
        <v/>
      </c>
      <c r="AL2663" s="32">
        <f>INDEX(AL$263:AL$279,$F2663)*$D2663*INDEX(AL$23:AL$30,$E2663)</f>
        <v/>
      </c>
      <c r="AM2663" s="32">
        <f>INDEX(AM$263:AM$279,$F2663)*$D2663*INDEX(AM$23:AM$30,$E2663)</f>
        <v/>
      </c>
      <c r="AN2663" s="32">
        <f>INDEX(AN$263:AN$279,$F2663)*$D2663*INDEX(AN$23:AN$30,$E2663)</f>
        <v/>
      </c>
      <c r="AO2663" s="32">
        <f>INDEX(AO$263:AO$279,$F2663)*$D2663*INDEX(AO$23:AO$30,$E2663)</f>
        <v/>
      </c>
      <c r="AP2663" s="32">
        <f>INDEX(AP$263:AP$279,$F2663)*$D2663*INDEX(AP$23:AP$30,$E2663)</f>
        <v/>
      </c>
      <c r="AQ2663" s="32">
        <f>INDEX(AQ$263:AQ$279,$F2663)*$D2663*INDEX(AQ$23:AQ$30,$E2663)</f>
        <v/>
      </c>
      <c r="AR2663" s="32">
        <f>INDEX(AR$263:AR$279,$F2663)*$D2663*INDEX(AR$23:AR$30,$E2663)</f>
        <v/>
      </c>
      <c r="AS2663" s="32">
        <f>INDEX(AS$263:AS$279,$F2663)*$D2663*INDEX(AS$23:AS$30,$E2663)</f>
        <v/>
      </c>
      <c r="AT2663" s="32">
        <f>INDEX(AT$263:AT$279,$F2663)*$D2663*INDEX(AT$23:AT$30,$E2663)</f>
        <v/>
      </c>
      <c r="AU2663" s="32">
        <f>INDEX(AU$263:AU$279,$F2663)*$D2663*INDEX(AU$23:AU$30,$E2663)</f>
        <v/>
      </c>
      <c r="AV2663" s="32">
        <f>INDEX(AV$263:AV$279,$F2663)*$D2663*INDEX(AV$23:AV$30,$E2663)</f>
        <v/>
      </c>
      <c r="AW2663" s="32">
        <f>INDEX(AW$263:AW$279,$F2663)*$D2663*INDEX(AW$23:AW$30,$E2663)</f>
        <v/>
      </c>
      <c r="AX2663" s="32">
        <f>INDEX(AX$263:AX$279,$F2663)*$D2663*INDEX(AX$23:AX$30,$E2663)</f>
        <v/>
      </c>
      <c r="AY2663" s="32">
        <f>INDEX(AY$263:AY$279,$F2663)*$D2663*INDEX(AY$23:AY$30,$E2663)</f>
        <v/>
      </c>
    </row>
    <row r="2664" hidden="1" outlineLevel="2">
      <c r="A2664" s="14" t="inlineStr">
        <is>
          <t>ctxnew</t>
        </is>
      </c>
      <c r="B2664" s="14" t="inlineStr">
        <is>
          <t>bio</t>
        </is>
      </c>
      <c r="C2664" s="14" t="inlineStr">
        <is>
          <t>cst</t>
        </is>
      </c>
      <c r="D2664" s="32">
        <f>INDEX(Inputs!$W$5:$W$132,MATCH($B2664&amp;"|"&amp;$C2664,Inputs!$A$5:$A$132,0))</f>
        <v/>
      </c>
      <c r="E2664" s="32">
        <f>INDEX(Inputs!$L$5:$L$132,MATCH($B2664&amp;"|"&amp;$C2664,Inputs!$A$5:$A$132,0))</f>
        <v/>
      </c>
      <c r="F2664" s="32">
        <f>INDEX(Inputs!$M$5:$M$132,MATCH($B2664&amp;"|"&amp;$C2664,Inputs!$A$5:$A$132,0))</f>
        <v/>
      </c>
      <c r="G2664" s="36" t="n"/>
      <c r="H2664" s="14">
        <f>INDEX(VarLab,MATCH($A2664,VarKey,0))&amp;INDEX(MemLab,MATCH($C2664&amp;"|"&amp;$B2664,MemKey,0))</f>
        <v/>
      </c>
      <c r="I2664" s="14">
        <f>INDEX(VarUnit,MATCH($A2664,VarKey,0))</f>
        <v/>
      </c>
      <c r="J2664" s="14">
        <f>INDEX(VarSrc,MATCH($A2664,VarKey,0))</f>
        <v/>
      </c>
      <c r="K2664" s="11">
        <f>CodePrefix&amp;$A2664&amp;IF($C2664="","","."&amp;$C2664&amp;"."&amp;$B2664)&amp;INDEX(VarEnd,MATCH($A2664,VarKey,0))&amp;K$5</f>
        <v/>
      </c>
      <c r="L2664" s="37">
        <f>INDEX(L$263:L$279,$F2664)*$D2664*INDEX(L$23:L$30,$E2664)</f>
        <v/>
      </c>
      <c r="M2664" s="32">
        <f>INDEX(M$263:M$279,$F2664)*$D2664*INDEX(M$23:M$30,$E2664)</f>
        <v/>
      </c>
      <c r="N2664" s="32">
        <f>INDEX(N$263:N$279,$F2664)*$D2664*INDEX(N$23:N$30,$E2664)</f>
        <v/>
      </c>
      <c r="O2664" s="32">
        <f>INDEX(O$263:O$279,$F2664)*$D2664*INDEX(O$23:O$30,$E2664)</f>
        <v/>
      </c>
      <c r="P2664" s="32">
        <f>INDEX(P$263:P$279,$F2664)*$D2664*INDEX(P$23:P$30,$E2664)</f>
        <v/>
      </c>
      <c r="Q2664" s="32">
        <f>INDEX(Q$263:Q$279,$F2664)*$D2664*INDEX(Q$23:Q$30,$E2664)</f>
        <v/>
      </c>
      <c r="R2664" s="32">
        <f>INDEX(R$263:R$279,$F2664)*$D2664*INDEX(R$23:R$30,$E2664)</f>
        <v/>
      </c>
      <c r="S2664" s="32">
        <f>INDEX(S$263:S$279,$F2664)*$D2664*INDEX(S$23:S$30,$E2664)</f>
        <v/>
      </c>
      <c r="T2664" s="32">
        <f>INDEX(T$263:T$279,$F2664)*$D2664*INDEX(T$23:T$30,$E2664)</f>
        <v/>
      </c>
      <c r="U2664" s="32">
        <f>INDEX(U$263:U$279,$F2664)*$D2664*INDEX(U$23:U$30,$E2664)</f>
        <v/>
      </c>
      <c r="V2664" s="32">
        <f>INDEX(V$263:V$279,$F2664)*$D2664*INDEX(V$23:V$30,$E2664)</f>
        <v/>
      </c>
      <c r="W2664" s="32">
        <f>INDEX(W$263:W$279,$F2664)*$D2664*INDEX(W$23:W$30,$E2664)</f>
        <v/>
      </c>
      <c r="X2664" s="32">
        <f>INDEX(X$263:X$279,$F2664)*$D2664*INDEX(X$23:X$30,$E2664)</f>
        <v/>
      </c>
      <c r="Y2664" s="32">
        <f>INDEX(Y$263:Y$279,$F2664)*$D2664*INDEX(Y$23:Y$30,$E2664)</f>
        <v/>
      </c>
      <c r="Z2664" s="32">
        <f>INDEX(Z$263:Z$279,$F2664)*$D2664*INDEX(Z$23:Z$30,$E2664)</f>
        <v/>
      </c>
      <c r="AA2664" s="32">
        <f>INDEX(AA$263:AA$279,$F2664)*$D2664*INDEX(AA$23:AA$30,$E2664)</f>
        <v/>
      </c>
      <c r="AB2664" s="32">
        <f>INDEX(AB$263:AB$279,$F2664)*$D2664*INDEX(AB$23:AB$30,$E2664)</f>
        <v/>
      </c>
      <c r="AC2664" s="32">
        <f>INDEX(AC$263:AC$279,$F2664)*$D2664*INDEX(AC$23:AC$30,$E2664)</f>
        <v/>
      </c>
      <c r="AD2664" s="32">
        <f>INDEX(AD$263:AD$279,$F2664)*$D2664*INDEX(AD$23:AD$30,$E2664)</f>
        <v/>
      </c>
      <c r="AF2664" s="11">
        <f>CodePrefix&amp;$A2664&amp;IF($C2664="","","."&amp;$C2664&amp;"."&amp;$B2664)&amp;INDEX(VarEnd,MATCH($A2664,VarKey,0))&amp;AF$5</f>
        <v/>
      </c>
      <c r="AG2664" s="37">
        <f>INDEX(AG$263:AG$279,$F2664)*$D2664*INDEX(AG$23:AG$30,$E2664)</f>
        <v/>
      </c>
      <c r="AH2664" s="32">
        <f>INDEX(AH$263:AH$279,$F2664)*$D2664*INDEX(AH$23:AH$30,$E2664)</f>
        <v/>
      </c>
      <c r="AI2664" s="32">
        <f>INDEX(AI$263:AI$279,$F2664)*$D2664*INDEX(AI$23:AI$30,$E2664)</f>
        <v/>
      </c>
      <c r="AJ2664" s="32">
        <f>INDEX(AJ$263:AJ$279,$F2664)*$D2664*INDEX(AJ$23:AJ$30,$E2664)</f>
        <v/>
      </c>
      <c r="AK2664" s="32">
        <f>INDEX(AK$263:AK$279,$F2664)*$D2664*INDEX(AK$23:AK$30,$E2664)</f>
        <v/>
      </c>
      <c r="AL2664" s="32">
        <f>INDEX(AL$263:AL$279,$F2664)*$D2664*INDEX(AL$23:AL$30,$E2664)</f>
        <v/>
      </c>
      <c r="AM2664" s="32">
        <f>INDEX(AM$263:AM$279,$F2664)*$D2664*INDEX(AM$23:AM$30,$E2664)</f>
        <v/>
      </c>
      <c r="AN2664" s="32">
        <f>INDEX(AN$263:AN$279,$F2664)*$D2664*INDEX(AN$23:AN$30,$E2664)</f>
        <v/>
      </c>
      <c r="AO2664" s="32">
        <f>INDEX(AO$263:AO$279,$F2664)*$D2664*INDEX(AO$23:AO$30,$E2664)</f>
        <v/>
      </c>
      <c r="AP2664" s="32">
        <f>INDEX(AP$263:AP$279,$F2664)*$D2664*INDEX(AP$23:AP$30,$E2664)</f>
        <v/>
      </c>
      <c r="AQ2664" s="32">
        <f>INDEX(AQ$263:AQ$279,$F2664)*$D2664*INDEX(AQ$23:AQ$30,$E2664)</f>
        <v/>
      </c>
      <c r="AR2664" s="32">
        <f>INDEX(AR$263:AR$279,$F2664)*$D2664*INDEX(AR$23:AR$30,$E2664)</f>
        <v/>
      </c>
      <c r="AS2664" s="32">
        <f>INDEX(AS$263:AS$279,$F2664)*$D2664*INDEX(AS$23:AS$30,$E2664)</f>
        <v/>
      </c>
      <c r="AT2664" s="32">
        <f>INDEX(AT$263:AT$279,$F2664)*$D2664*INDEX(AT$23:AT$30,$E2664)</f>
        <v/>
      </c>
      <c r="AU2664" s="32">
        <f>INDEX(AU$263:AU$279,$F2664)*$D2664*INDEX(AU$23:AU$30,$E2664)</f>
        <v/>
      </c>
      <c r="AV2664" s="32">
        <f>INDEX(AV$263:AV$279,$F2664)*$D2664*INDEX(AV$23:AV$30,$E2664)</f>
        <v/>
      </c>
      <c r="AW2664" s="32">
        <f>INDEX(AW$263:AW$279,$F2664)*$D2664*INDEX(AW$23:AW$30,$E2664)</f>
        <v/>
      </c>
      <c r="AX2664" s="32">
        <f>INDEX(AX$263:AX$279,$F2664)*$D2664*INDEX(AX$23:AX$30,$E2664)</f>
        <v/>
      </c>
      <c r="AY2664" s="32">
        <f>INDEX(AY$263:AY$279,$F2664)*$D2664*INDEX(AY$23:AY$30,$E2664)</f>
        <v/>
      </c>
    </row>
    <row r="2665" hidden="1" outlineLevel="2"/>
    <row r="2666" hidden="1" outlineLevel="2">
      <c r="A2666" s="14" t="inlineStr">
        <is>
          <t>ets</t>
        </is>
      </c>
      <c r="B2666" s="14" t="inlineStr">
        <is>
          <t>coa</t>
        </is>
      </c>
      <c r="C2666" s="14" t="inlineStr">
        <is>
          <t>cst</t>
        </is>
      </c>
      <c r="D2666" s="32">
        <f>INDEX(Inputs!$W$5:$W$132,MATCH($B2666&amp;"|"&amp;$C2666,Inputs!$A$5:$A$132,0))</f>
        <v/>
      </c>
      <c r="E2666" s="32">
        <f>INDEX(Inputs!$M$5:$M$132,MATCH($B2666&amp;"|"&amp;$C2666,Inputs!$A$5:$A$132,0))</f>
        <v/>
      </c>
      <c r="F2666" s="36" t="n"/>
      <c r="G2666" s="36" t="n"/>
      <c r="H2666" s="14">
        <f>INDEX(VarLab,MATCH($A2666,VarKey,0))&amp;INDEX(MemLab,MATCH($C2666&amp;"|"&amp;$B2666,MemKey,0))</f>
        <v/>
      </c>
      <c r="I2666" s="14">
        <f>INDEX(VarUnit,MATCH($A2666,VarKey,0))</f>
        <v/>
      </c>
      <c r="J2666" s="14">
        <f>INDEX(VarSrc,MATCH($A2666,VarKey,0))</f>
        <v/>
      </c>
      <c r="K2666" s="11">
        <f>CodePrefix&amp;$A2666&amp;IF($C2666="","","."&amp;$C2666&amp;"."&amp;$B2666)&amp;INDEX(VarEnd,MATCH($A2666,VarKey,0))&amp;K$5</f>
        <v/>
      </c>
      <c r="L2666" s="37">
        <f>INDEX(L$280:L$296,$E2666)*$D2666</f>
        <v/>
      </c>
      <c r="M2666" s="32">
        <f>INDEX(M$280:M$296,$E2666)*$D2666</f>
        <v/>
      </c>
      <c r="N2666" s="32">
        <f>INDEX(N$280:N$296,$E2666)*$D2666</f>
        <v/>
      </c>
      <c r="O2666" s="32">
        <f>INDEX(O$280:O$296,$E2666)*$D2666</f>
        <v/>
      </c>
      <c r="P2666" s="32">
        <f>INDEX(P$280:P$296,$E2666)*$D2666</f>
        <v/>
      </c>
      <c r="Q2666" s="32">
        <f>INDEX(Q$280:Q$296,$E2666)*$D2666</f>
        <v/>
      </c>
      <c r="R2666" s="32">
        <f>INDEX(R$280:R$296,$E2666)*$D2666</f>
        <v/>
      </c>
      <c r="S2666" s="32">
        <f>INDEX(S$280:S$296,$E2666)*$D2666</f>
        <v/>
      </c>
      <c r="T2666" s="32">
        <f>INDEX(T$280:T$296,$E2666)*$D2666</f>
        <v/>
      </c>
      <c r="U2666" s="32">
        <f>INDEX(U$280:U$296,$E2666)*$D2666</f>
        <v/>
      </c>
      <c r="V2666" s="32">
        <f>INDEX(V$280:V$296,$E2666)*$D2666</f>
        <v/>
      </c>
      <c r="W2666" s="32">
        <f>INDEX(W$280:W$296,$E2666)*$D2666</f>
        <v/>
      </c>
      <c r="X2666" s="32">
        <f>INDEX(X$280:X$296,$E2666)*$D2666</f>
        <v/>
      </c>
      <c r="Y2666" s="32">
        <f>INDEX(Y$280:Y$296,$E2666)*$D2666</f>
        <v/>
      </c>
      <c r="Z2666" s="32">
        <f>INDEX(Z$280:Z$296,$E2666)*$D2666</f>
        <v/>
      </c>
      <c r="AA2666" s="32">
        <f>INDEX(AA$280:AA$296,$E2666)*$D2666</f>
        <v/>
      </c>
      <c r="AB2666" s="32">
        <f>INDEX(AB$280:AB$296,$E2666)*$D2666</f>
        <v/>
      </c>
      <c r="AC2666" s="32">
        <f>INDEX(AC$280:AC$296,$E2666)*$D2666</f>
        <v/>
      </c>
      <c r="AD2666" s="32">
        <f>INDEX(AD$280:AD$296,$E2666)*$D2666</f>
        <v/>
      </c>
      <c r="AF2666" s="11">
        <f>CodePrefix&amp;$A2666&amp;IF($C2666="","","."&amp;$C2666&amp;"."&amp;$B2666)&amp;INDEX(VarEnd,MATCH($A2666,VarKey,0))&amp;AF$5</f>
        <v/>
      </c>
      <c r="AG2666" s="37">
        <f>INDEX(AG$280:AG$296,$E2666)*$D2666</f>
        <v/>
      </c>
      <c r="AH2666" s="32">
        <f>INDEX(AH$280:AH$296,$E2666)*$D2666</f>
        <v/>
      </c>
      <c r="AI2666" s="32">
        <f>INDEX(AI$280:AI$296,$E2666)*$D2666</f>
        <v/>
      </c>
      <c r="AJ2666" s="32">
        <f>INDEX(AJ$280:AJ$296,$E2666)*$D2666</f>
        <v/>
      </c>
      <c r="AK2666" s="32">
        <f>INDEX(AK$280:AK$296,$E2666)*$D2666</f>
        <v/>
      </c>
      <c r="AL2666" s="32">
        <f>INDEX(AL$280:AL$296,$E2666)*$D2666</f>
        <v/>
      </c>
      <c r="AM2666" s="32">
        <f>INDEX(AM$280:AM$296,$E2666)*$D2666</f>
        <v/>
      </c>
      <c r="AN2666" s="32">
        <f>INDEX(AN$280:AN$296,$E2666)*$D2666</f>
        <v/>
      </c>
      <c r="AO2666" s="32">
        <f>INDEX(AO$280:AO$296,$E2666)*$D2666</f>
        <v/>
      </c>
      <c r="AP2666" s="32">
        <f>INDEX(AP$280:AP$296,$E2666)*$D2666</f>
        <v/>
      </c>
      <c r="AQ2666" s="32">
        <f>INDEX(AQ$280:AQ$296,$E2666)*$D2666</f>
        <v/>
      </c>
      <c r="AR2666" s="32">
        <f>INDEX(AR$280:AR$296,$E2666)*$D2666</f>
        <v/>
      </c>
      <c r="AS2666" s="32">
        <f>INDEX(AS$280:AS$296,$E2666)*$D2666</f>
        <v/>
      </c>
      <c r="AT2666" s="32">
        <f>INDEX(AT$280:AT$296,$E2666)*$D2666</f>
        <v/>
      </c>
      <c r="AU2666" s="32">
        <f>INDEX(AU$280:AU$296,$E2666)*$D2666</f>
        <v/>
      </c>
      <c r="AV2666" s="32">
        <f>INDEX(AV$280:AV$296,$E2666)*$D2666</f>
        <v/>
      </c>
      <c r="AW2666" s="32">
        <f>INDEX(AW$280:AW$296,$E2666)*$D2666</f>
        <v/>
      </c>
      <c r="AX2666" s="32">
        <f>INDEX(AX$280:AX$296,$E2666)*$D2666</f>
        <v/>
      </c>
      <c r="AY2666" s="32">
        <f>INDEX(AY$280:AY$296,$E2666)*$D2666</f>
        <v/>
      </c>
    </row>
    <row r="2667" hidden="1" outlineLevel="2">
      <c r="A2667" s="14" t="inlineStr">
        <is>
          <t>ets</t>
        </is>
      </c>
      <c r="B2667" s="14" t="inlineStr">
        <is>
          <t>nga</t>
        </is>
      </c>
      <c r="C2667" s="14" t="inlineStr">
        <is>
          <t>cst</t>
        </is>
      </c>
      <c r="D2667" s="32">
        <f>INDEX(Inputs!$W$5:$W$132,MATCH($B2667&amp;"|"&amp;$C2667,Inputs!$A$5:$A$132,0))</f>
        <v/>
      </c>
      <c r="E2667" s="32">
        <f>INDEX(Inputs!$M$5:$M$132,MATCH($B2667&amp;"|"&amp;$C2667,Inputs!$A$5:$A$132,0))</f>
        <v/>
      </c>
      <c r="F2667" s="36" t="n"/>
      <c r="G2667" s="36" t="n"/>
      <c r="H2667" s="14">
        <f>INDEX(VarLab,MATCH($A2667,VarKey,0))&amp;INDEX(MemLab,MATCH($C2667&amp;"|"&amp;$B2667,MemKey,0))</f>
        <v/>
      </c>
      <c r="I2667" s="14">
        <f>INDEX(VarUnit,MATCH($A2667,VarKey,0))</f>
        <v/>
      </c>
      <c r="J2667" s="14">
        <f>INDEX(VarSrc,MATCH($A2667,VarKey,0))</f>
        <v/>
      </c>
      <c r="K2667" s="11">
        <f>CodePrefix&amp;$A2667&amp;IF($C2667="","","."&amp;$C2667&amp;"."&amp;$B2667)&amp;INDEX(VarEnd,MATCH($A2667,VarKey,0))&amp;K$5</f>
        <v/>
      </c>
      <c r="L2667" s="37">
        <f>INDEX(L$280:L$296,$E2667)*$D2667</f>
        <v/>
      </c>
      <c r="M2667" s="32">
        <f>INDEX(M$280:M$296,$E2667)*$D2667</f>
        <v/>
      </c>
      <c r="N2667" s="32">
        <f>INDEX(N$280:N$296,$E2667)*$D2667</f>
        <v/>
      </c>
      <c r="O2667" s="32">
        <f>INDEX(O$280:O$296,$E2667)*$D2667</f>
        <v/>
      </c>
      <c r="P2667" s="32">
        <f>INDEX(P$280:P$296,$E2667)*$D2667</f>
        <v/>
      </c>
      <c r="Q2667" s="32">
        <f>INDEX(Q$280:Q$296,$E2667)*$D2667</f>
        <v/>
      </c>
      <c r="R2667" s="32">
        <f>INDEX(R$280:R$296,$E2667)*$D2667</f>
        <v/>
      </c>
      <c r="S2667" s="32">
        <f>INDEX(S$280:S$296,$E2667)*$D2667</f>
        <v/>
      </c>
      <c r="T2667" s="32">
        <f>INDEX(T$280:T$296,$E2667)*$D2667</f>
        <v/>
      </c>
      <c r="U2667" s="32">
        <f>INDEX(U$280:U$296,$E2667)*$D2667</f>
        <v/>
      </c>
      <c r="V2667" s="32">
        <f>INDEX(V$280:V$296,$E2667)*$D2667</f>
        <v/>
      </c>
      <c r="W2667" s="32">
        <f>INDEX(W$280:W$296,$E2667)*$D2667</f>
        <v/>
      </c>
      <c r="X2667" s="32">
        <f>INDEX(X$280:X$296,$E2667)*$D2667</f>
        <v/>
      </c>
      <c r="Y2667" s="32">
        <f>INDEX(Y$280:Y$296,$E2667)*$D2667</f>
        <v/>
      </c>
      <c r="Z2667" s="32">
        <f>INDEX(Z$280:Z$296,$E2667)*$D2667</f>
        <v/>
      </c>
      <c r="AA2667" s="32">
        <f>INDEX(AA$280:AA$296,$E2667)*$D2667</f>
        <v/>
      </c>
      <c r="AB2667" s="32">
        <f>INDEX(AB$280:AB$296,$E2667)*$D2667</f>
        <v/>
      </c>
      <c r="AC2667" s="32">
        <f>INDEX(AC$280:AC$296,$E2667)*$D2667</f>
        <v/>
      </c>
      <c r="AD2667" s="32">
        <f>INDEX(AD$280:AD$296,$E2667)*$D2667</f>
        <v/>
      </c>
      <c r="AF2667" s="11">
        <f>CodePrefix&amp;$A2667&amp;IF($C2667="","","."&amp;$C2667&amp;"."&amp;$B2667)&amp;INDEX(VarEnd,MATCH($A2667,VarKey,0))&amp;AF$5</f>
        <v/>
      </c>
      <c r="AG2667" s="37">
        <f>INDEX(AG$280:AG$296,$E2667)*$D2667</f>
        <v/>
      </c>
      <c r="AH2667" s="32">
        <f>INDEX(AH$280:AH$296,$E2667)*$D2667</f>
        <v/>
      </c>
      <c r="AI2667" s="32">
        <f>INDEX(AI$280:AI$296,$E2667)*$D2667</f>
        <v/>
      </c>
      <c r="AJ2667" s="32">
        <f>INDEX(AJ$280:AJ$296,$E2667)*$D2667</f>
        <v/>
      </c>
      <c r="AK2667" s="32">
        <f>INDEX(AK$280:AK$296,$E2667)*$D2667</f>
        <v/>
      </c>
      <c r="AL2667" s="32">
        <f>INDEX(AL$280:AL$296,$E2667)*$D2667</f>
        <v/>
      </c>
      <c r="AM2667" s="32">
        <f>INDEX(AM$280:AM$296,$E2667)*$D2667</f>
        <v/>
      </c>
      <c r="AN2667" s="32">
        <f>INDEX(AN$280:AN$296,$E2667)*$D2667</f>
        <v/>
      </c>
      <c r="AO2667" s="32">
        <f>INDEX(AO$280:AO$296,$E2667)*$D2667</f>
        <v/>
      </c>
      <c r="AP2667" s="32">
        <f>INDEX(AP$280:AP$296,$E2667)*$D2667</f>
        <v/>
      </c>
      <c r="AQ2667" s="32">
        <f>INDEX(AQ$280:AQ$296,$E2667)*$D2667</f>
        <v/>
      </c>
      <c r="AR2667" s="32">
        <f>INDEX(AR$280:AR$296,$E2667)*$D2667</f>
        <v/>
      </c>
      <c r="AS2667" s="32">
        <f>INDEX(AS$280:AS$296,$E2667)*$D2667</f>
        <v/>
      </c>
      <c r="AT2667" s="32">
        <f>INDEX(AT$280:AT$296,$E2667)*$D2667</f>
        <v/>
      </c>
      <c r="AU2667" s="32">
        <f>INDEX(AU$280:AU$296,$E2667)*$D2667</f>
        <v/>
      </c>
      <c r="AV2667" s="32">
        <f>INDEX(AV$280:AV$296,$E2667)*$D2667</f>
        <v/>
      </c>
      <c r="AW2667" s="32">
        <f>INDEX(AW$280:AW$296,$E2667)*$D2667</f>
        <v/>
      </c>
      <c r="AX2667" s="32">
        <f>INDEX(AX$280:AX$296,$E2667)*$D2667</f>
        <v/>
      </c>
      <c r="AY2667" s="32">
        <f>INDEX(AY$280:AY$296,$E2667)*$D2667</f>
        <v/>
      </c>
    </row>
    <row r="2668" hidden="1" outlineLevel="2">
      <c r="A2668" s="14" t="inlineStr">
        <is>
          <t>ets</t>
        </is>
      </c>
      <c r="B2668" s="14" t="inlineStr">
        <is>
          <t>gso</t>
        </is>
      </c>
      <c r="C2668" s="14" t="inlineStr">
        <is>
          <t>cst</t>
        </is>
      </c>
      <c r="D2668" s="32">
        <f>INDEX(Inputs!$W$5:$W$132,MATCH($B2668&amp;"|"&amp;$C2668,Inputs!$A$5:$A$132,0))</f>
        <v/>
      </c>
      <c r="E2668" s="32">
        <f>INDEX(Inputs!$M$5:$M$132,MATCH($B2668&amp;"|"&amp;$C2668,Inputs!$A$5:$A$132,0))</f>
        <v/>
      </c>
      <c r="F2668" s="36" t="n"/>
      <c r="G2668" s="36" t="n"/>
      <c r="H2668" s="14">
        <f>INDEX(VarLab,MATCH($A2668,VarKey,0))&amp;INDEX(MemLab,MATCH($C2668&amp;"|"&amp;$B2668,MemKey,0))</f>
        <v/>
      </c>
      <c r="I2668" s="14">
        <f>INDEX(VarUnit,MATCH($A2668,VarKey,0))</f>
        <v/>
      </c>
      <c r="J2668" s="14">
        <f>INDEX(VarSrc,MATCH($A2668,VarKey,0))</f>
        <v/>
      </c>
      <c r="K2668" s="11">
        <f>CodePrefix&amp;$A2668&amp;IF($C2668="","","."&amp;$C2668&amp;"."&amp;$B2668)&amp;INDEX(VarEnd,MATCH($A2668,VarKey,0))&amp;K$5</f>
        <v/>
      </c>
      <c r="L2668" s="37">
        <f>INDEX(L$280:L$296,$E2668)*$D2668</f>
        <v/>
      </c>
      <c r="M2668" s="32">
        <f>INDEX(M$280:M$296,$E2668)*$D2668</f>
        <v/>
      </c>
      <c r="N2668" s="32">
        <f>INDEX(N$280:N$296,$E2668)*$D2668</f>
        <v/>
      </c>
      <c r="O2668" s="32">
        <f>INDEX(O$280:O$296,$E2668)*$D2668</f>
        <v/>
      </c>
      <c r="P2668" s="32">
        <f>INDEX(P$280:P$296,$E2668)*$D2668</f>
        <v/>
      </c>
      <c r="Q2668" s="32">
        <f>INDEX(Q$280:Q$296,$E2668)*$D2668</f>
        <v/>
      </c>
      <c r="R2668" s="32">
        <f>INDEX(R$280:R$296,$E2668)*$D2668</f>
        <v/>
      </c>
      <c r="S2668" s="32">
        <f>INDEX(S$280:S$296,$E2668)*$D2668</f>
        <v/>
      </c>
      <c r="T2668" s="32">
        <f>INDEX(T$280:T$296,$E2668)*$D2668</f>
        <v/>
      </c>
      <c r="U2668" s="32">
        <f>INDEX(U$280:U$296,$E2668)*$D2668</f>
        <v/>
      </c>
      <c r="V2668" s="32">
        <f>INDEX(V$280:V$296,$E2668)*$D2668</f>
        <v/>
      </c>
      <c r="W2668" s="32">
        <f>INDEX(W$280:W$296,$E2668)*$D2668</f>
        <v/>
      </c>
      <c r="X2668" s="32">
        <f>INDEX(X$280:X$296,$E2668)*$D2668</f>
        <v/>
      </c>
      <c r="Y2668" s="32">
        <f>INDEX(Y$280:Y$296,$E2668)*$D2668</f>
        <v/>
      </c>
      <c r="Z2668" s="32">
        <f>INDEX(Z$280:Z$296,$E2668)*$D2668</f>
        <v/>
      </c>
      <c r="AA2668" s="32">
        <f>INDEX(AA$280:AA$296,$E2668)*$D2668</f>
        <v/>
      </c>
      <c r="AB2668" s="32">
        <f>INDEX(AB$280:AB$296,$E2668)*$D2668</f>
        <v/>
      </c>
      <c r="AC2668" s="32">
        <f>INDEX(AC$280:AC$296,$E2668)*$D2668</f>
        <v/>
      </c>
      <c r="AD2668" s="32">
        <f>INDEX(AD$280:AD$296,$E2668)*$D2668</f>
        <v/>
      </c>
      <c r="AF2668" s="11">
        <f>CodePrefix&amp;$A2668&amp;IF($C2668="","","."&amp;$C2668&amp;"."&amp;$B2668)&amp;INDEX(VarEnd,MATCH($A2668,VarKey,0))&amp;AF$5</f>
        <v/>
      </c>
      <c r="AG2668" s="37">
        <f>INDEX(AG$280:AG$296,$E2668)*$D2668</f>
        <v/>
      </c>
      <c r="AH2668" s="32">
        <f>INDEX(AH$280:AH$296,$E2668)*$D2668</f>
        <v/>
      </c>
      <c r="AI2668" s="32">
        <f>INDEX(AI$280:AI$296,$E2668)*$D2668</f>
        <v/>
      </c>
      <c r="AJ2668" s="32">
        <f>INDEX(AJ$280:AJ$296,$E2668)*$D2668</f>
        <v/>
      </c>
      <c r="AK2668" s="32">
        <f>INDEX(AK$280:AK$296,$E2668)*$D2668</f>
        <v/>
      </c>
      <c r="AL2668" s="32">
        <f>INDEX(AL$280:AL$296,$E2668)*$D2668</f>
        <v/>
      </c>
      <c r="AM2668" s="32">
        <f>INDEX(AM$280:AM$296,$E2668)*$D2668</f>
        <v/>
      </c>
      <c r="AN2668" s="32">
        <f>INDEX(AN$280:AN$296,$E2668)*$D2668</f>
        <v/>
      </c>
      <c r="AO2668" s="32">
        <f>INDEX(AO$280:AO$296,$E2668)*$D2668</f>
        <v/>
      </c>
      <c r="AP2668" s="32">
        <f>INDEX(AP$280:AP$296,$E2668)*$D2668</f>
        <v/>
      </c>
      <c r="AQ2668" s="32">
        <f>INDEX(AQ$280:AQ$296,$E2668)*$D2668</f>
        <v/>
      </c>
      <c r="AR2668" s="32">
        <f>INDEX(AR$280:AR$296,$E2668)*$D2668</f>
        <v/>
      </c>
      <c r="AS2668" s="32">
        <f>INDEX(AS$280:AS$296,$E2668)*$D2668</f>
        <v/>
      </c>
      <c r="AT2668" s="32">
        <f>INDEX(AT$280:AT$296,$E2668)*$D2668</f>
        <v/>
      </c>
      <c r="AU2668" s="32">
        <f>INDEX(AU$280:AU$296,$E2668)*$D2668</f>
        <v/>
      </c>
      <c r="AV2668" s="32">
        <f>INDEX(AV$280:AV$296,$E2668)*$D2668</f>
        <v/>
      </c>
      <c r="AW2668" s="32">
        <f>INDEX(AW$280:AW$296,$E2668)*$D2668</f>
        <v/>
      </c>
      <c r="AX2668" s="32">
        <f>INDEX(AX$280:AX$296,$E2668)*$D2668</f>
        <v/>
      </c>
      <c r="AY2668" s="32">
        <f>INDEX(AY$280:AY$296,$E2668)*$D2668</f>
        <v/>
      </c>
    </row>
    <row r="2669" hidden="1" outlineLevel="2">
      <c r="A2669" s="14" t="inlineStr">
        <is>
          <t>ets</t>
        </is>
      </c>
      <c r="B2669" s="14" t="inlineStr">
        <is>
          <t>die</t>
        </is>
      </c>
      <c r="C2669" s="14" t="inlineStr">
        <is>
          <t>cst</t>
        </is>
      </c>
      <c r="D2669" s="32">
        <f>INDEX(Inputs!$W$5:$W$132,MATCH($B2669&amp;"|"&amp;$C2669,Inputs!$A$5:$A$132,0))</f>
        <v/>
      </c>
      <c r="E2669" s="32">
        <f>INDEX(Inputs!$M$5:$M$132,MATCH($B2669&amp;"|"&amp;$C2669,Inputs!$A$5:$A$132,0))</f>
        <v/>
      </c>
      <c r="F2669" s="36" t="n"/>
      <c r="G2669" s="36" t="n"/>
      <c r="H2669" s="14">
        <f>INDEX(VarLab,MATCH($A2669,VarKey,0))&amp;INDEX(MemLab,MATCH($C2669&amp;"|"&amp;$B2669,MemKey,0))</f>
        <v/>
      </c>
      <c r="I2669" s="14">
        <f>INDEX(VarUnit,MATCH($A2669,VarKey,0))</f>
        <v/>
      </c>
      <c r="J2669" s="14">
        <f>INDEX(VarSrc,MATCH($A2669,VarKey,0))</f>
        <v/>
      </c>
      <c r="K2669" s="11">
        <f>CodePrefix&amp;$A2669&amp;IF($C2669="","","."&amp;$C2669&amp;"."&amp;$B2669)&amp;INDEX(VarEnd,MATCH($A2669,VarKey,0))&amp;K$5</f>
        <v/>
      </c>
      <c r="L2669" s="37">
        <f>INDEX(L$280:L$296,$E2669)*$D2669</f>
        <v/>
      </c>
      <c r="M2669" s="32">
        <f>INDEX(M$280:M$296,$E2669)*$D2669</f>
        <v/>
      </c>
      <c r="N2669" s="32">
        <f>INDEX(N$280:N$296,$E2669)*$D2669</f>
        <v/>
      </c>
      <c r="O2669" s="32">
        <f>INDEX(O$280:O$296,$E2669)*$D2669</f>
        <v/>
      </c>
      <c r="P2669" s="32">
        <f>INDEX(P$280:P$296,$E2669)*$D2669</f>
        <v/>
      </c>
      <c r="Q2669" s="32">
        <f>INDEX(Q$280:Q$296,$E2669)*$D2669</f>
        <v/>
      </c>
      <c r="R2669" s="32">
        <f>INDEX(R$280:R$296,$E2669)*$D2669</f>
        <v/>
      </c>
      <c r="S2669" s="32">
        <f>INDEX(S$280:S$296,$E2669)*$D2669</f>
        <v/>
      </c>
      <c r="T2669" s="32">
        <f>INDEX(T$280:T$296,$E2669)*$D2669</f>
        <v/>
      </c>
      <c r="U2669" s="32">
        <f>INDEX(U$280:U$296,$E2669)*$D2669</f>
        <v/>
      </c>
      <c r="V2669" s="32">
        <f>INDEX(V$280:V$296,$E2669)*$D2669</f>
        <v/>
      </c>
      <c r="W2669" s="32">
        <f>INDEX(W$280:W$296,$E2669)*$D2669</f>
        <v/>
      </c>
      <c r="X2669" s="32">
        <f>INDEX(X$280:X$296,$E2669)*$D2669</f>
        <v/>
      </c>
      <c r="Y2669" s="32">
        <f>INDEX(Y$280:Y$296,$E2669)*$D2669</f>
        <v/>
      </c>
      <c r="Z2669" s="32">
        <f>INDEX(Z$280:Z$296,$E2669)*$D2669</f>
        <v/>
      </c>
      <c r="AA2669" s="32">
        <f>INDEX(AA$280:AA$296,$E2669)*$D2669</f>
        <v/>
      </c>
      <c r="AB2669" s="32">
        <f>INDEX(AB$280:AB$296,$E2669)*$D2669</f>
        <v/>
      </c>
      <c r="AC2669" s="32">
        <f>INDEX(AC$280:AC$296,$E2669)*$D2669</f>
        <v/>
      </c>
      <c r="AD2669" s="32">
        <f>INDEX(AD$280:AD$296,$E2669)*$D2669</f>
        <v/>
      </c>
      <c r="AF2669" s="11">
        <f>CodePrefix&amp;$A2669&amp;IF($C2669="","","."&amp;$C2669&amp;"."&amp;$B2669)&amp;INDEX(VarEnd,MATCH($A2669,VarKey,0))&amp;AF$5</f>
        <v/>
      </c>
      <c r="AG2669" s="37">
        <f>INDEX(AG$280:AG$296,$E2669)*$D2669</f>
        <v/>
      </c>
      <c r="AH2669" s="32">
        <f>INDEX(AH$280:AH$296,$E2669)*$D2669</f>
        <v/>
      </c>
      <c r="AI2669" s="32">
        <f>INDEX(AI$280:AI$296,$E2669)*$D2669</f>
        <v/>
      </c>
      <c r="AJ2669" s="32">
        <f>INDEX(AJ$280:AJ$296,$E2669)*$D2669</f>
        <v/>
      </c>
      <c r="AK2669" s="32">
        <f>INDEX(AK$280:AK$296,$E2669)*$D2669</f>
        <v/>
      </c>
      <c r="AL2669" s="32">
        <f>INDEX(AL$280:AL$296,$E2669)*$D2669</f>
        <v/>
      </c>
      <c r="AM2669" s="32">
        <f>INDEX(AM$280:AM$296,$E2669)*$D2669</f>
        <v/>
      </c>
      <c r="AN2669" s="32">
        <f>INDEX(AN$280:AN$296,$E2669)*$D2669</f>
        <v/>
      </c>
      <c r="AO2669" s="32">
        <f>INDEX(AO$280:AO$296,$E2669)*$D2669</f>
        <v/>
      </c>
      <c r="AP2669" s="32">
        <f>INDEX(AP$280:AP$296,$E2669)*$D2669</f>
        <v/>
      </c>
      <c r="AQ2669" s="32">
        <f>INDEX(AQ$280:AQ$296,$E2669)*$D2669</f>
        <v/>
      </c>
      <c r="AR2669" s="32">
        <f>INDEX(AR$280:AR$296,$E2669)*$D2669</f>
        <v/>
      </c>
      <c r="AS2669" s="32">
        <f>INDEX(AS$280:AS$296,$E2669)*$D2669</f>
        <v/>
      </c>
      <c r="AT2669" s="32">
        <f>INDEX(AT$280:AT$296,$E2669)*$D2669</f>
        <v/>
      </c>
      <c r="AU2669" s="32">
        <f>INDEX(AU$280:AU$296,$E2669)*$D2669</f>
        <v/>
      </c>
      <c r="AV2669" s="32">
        <f>INDEX(AV$280:AV$296,$E2669)*$D2669</f>
        <v/>
      </c>
      <c r="AW2669" s="32">
        <f>INDEX(AW$280:AW$296,$E2669)*$D2669</f>
        <v/>
      </c>
      <c r="AX2669" s="32">
        <f>INDEX(AX$280:AX$296,$E2669)*$D2669</f>
        <v/>
      </c>
      <c r="AY2669" s="32">
        <f>INDEX(AY$280:AY$296,$E2669)*$D2669</f>
        <v/>
      </c>
    </row>
    <row r="2670" hidden="1" outlineLevel="2">
      <c r="A2670" s="14" t="inlineStr">
        <is>
          <t>ets</t>
        </is>
      </c>
      <c r="B2670" s="14" t="inlineStr">
        <is>
          <t>lpg</t>
        </is>
      </c>
      <c r="C2670" s="14" t="inlineStr">
        <is>
          <t>cst</t>
        </is>
      </c>
      <c r="D2670" s="32">
        <f>INDEX(Inputs!$W$5:$W$132,MATCH($B2670&amp;"|"&amp;$C2670,Inputs!$A$5:$A$132,0))</f>
        <v/>
      </c>
      <c r="E2670" s="32">
        <f>INDEX(Inputs!$M$5:$M$132,MATCH($B2670&amp;"|"&amp;$C2670,Inputs!$A$5:$A$132,0))</f>
        <v/>
      </c>
      <c r="F2670" s="36" t="n"/>
      <c r="G2670" s="36" t="n"/>
      <c r="H2670" s="14">
        <f>INDEX(VarLab,MATCH($A2670,VarKey,0))&amp;INDEX(MemLab,MATCH($C2670&amp;"|"&amp;$B2670,MemKey,0))</f>
        <v/>
      </c>
      <c r="I2670" s="14">
        <f>INDEX(VarUnit,MATCH($A2670,VarKey,0))</f>
        <v/>
      </c>
      <c r="J2670" s="14">
        <f>INDEX(VarSrc,MATCH($A2670,VarKey,0))</f>
        <v/>
      </c>
      <c r="K2670" s="11">
        <f>CodePrefix&amp;$A2670&amp;IF($C2670="","","."&amp;$C2670&amp;"."&amp;$B2670)&amp;INDEX(VarEnd,MATCH($A2670,VarKey,0))&amp;K$5</f>
        <v/>
      </c>
      <c r="L2670" s="37">
        <f>INDEX(L$280:L$296,$E2670)*$D2670</f>
        <v/>
      </c>
      <c r="M2670" s="32">
        <f>INDEX(M$280:M$296,$E2670)*$D2670</f>
        <v/>
      </c>
      <c r="N2670" s="32">
        <f>INDEX(N$280:N$296,$E2670)*$D2670</f>
        <v/>
      </c>
      <c r="O2670" s="32">
        <f>INDEX(O$280:O$296,$E2670)*$D2670</f>
        <v/>
      </c>
      <c r="P2670" s="32">
        <f>INDEX(P$280:P$296,$E2670)*$D2670</f>
        <v/>
      </c>
      <c r="Q2670" s="32">
        <f>INDEX(Q$280:Q$296,$E2670)*$D2670</f>
        <v/>
      </c>
      <c r="R2670" s="32">
        <f>INDEX(R$280:R$296,$E2670)*$D2670</f>
        <v/>
      </c>
      <c r="S2670" s="32">
        <f>INDEX(S$280:S$296,$E2670)*$D2670</f>
        <v/>
      </c>
      <c r="T2670" s="32">
        <f>INDEX(T$280:T$296,$E2670)*$D2670</f>
        <v/>
      </c>
      <c r="U2670" s="32">
        <f>INDEX(U$280:U$296,$E2670)*$D2670</f>
        <v/>
      </c>
      <c r="V2670" s="32">
        <f>INDEX(V$280:V$296,$E2670)*$D2670</f>
        <v/>
      </c>
      <c r="W2670" s="32">
        <f>INDEX(W$280:W$296,$E2670)*$D2670</f>
        <v/>
      </c>
      <c r="X2670" s="32">
        <f>INDEX(X$280:X$296,$E2670)*$D2670</f>
        <v/>
      </c>
      <c r="Y2670" s="32">
        <f>INDEX(Y$280:Y$296,$E2670)*$D2670</f>
        <v/>
      </c>
      <c r="Z2670" s="32">
        <f>INDEX(Z$280:Z$296,$E2670)*$D2670</f>
        <v/>
      </c>
      <c r="AA2670" s="32">
        <f>INDEX(AA$280:AA$296,$E2670)*$D2670</f>
        <v/>
      </c>
      <c r="AB2670" s="32">
        <f>INDEX(AB$280:AB$296,$E2670)*$D2670</f>
        <v/>
      </c>
      <c r="AC2670" s="32">
        <f>INDEX(AC$280:AC$296,$E2670)*$D2670</f>
        <v/>
      </c>
      <c r="AD2670" s="32">
        <f>INDEX(AD$280:AD$296,$E2670)*$D2670</f>
        <v/>
      </c>
      <c r="AF2670" s="11">
        <f>CodePrefix&amp;$A2670&amp;IF($C2670="","","."&amp;$C2670&amp;"."&amp;$B2670)&amp;INDEX(VarEnd,MATCH($A2670,VarKey,0))&amp;AF$5</f>
        <v/>
      </c>
      <c r="AG2670" s="37">
        <f>INDEX(AG$280:AG$296,$E2670)*$D2670</f>
        <v/>
      </c>
      <c r="AH2670" s="32">
        <f>INDEX(AH$280:AH$296,$E2670)*$D2670</f>
        <v/>
      </c>
      <c r="AI2670" s="32">
        <f>INDEX(AI$280:AI$296,$E2670)*$D2670</f>
        <v/>
      </c>
      <c r="AJ2670" s="32">
        <f>INDEX(AJ$280:AJ$296,$E2670)*$D2670</f>
        <v/>
      </c>
      <c r="AK2670" s="32">
        <f>INDEX(AK$280:AK$296,$E2670)*$D2670</f>
        <v/>
      </c>
      <c r="AL2670" s="32">
        <f>INDEX(AL$280:AL$296,$E2670)*$D2670</f>
        <v/>
      </c>
      <c r="AM2670" s="32">
        <f>INDEX(AM$280:AM$296,$E2670)*$D2670</f>
        <v/>
      </c>
      <c r="AN2670" s="32">
        <f>INDEX(AN$280:AN$296,$E2670)*$D2670</f>
        <v/>
      </c>
      <c r="AO2670" s="32">
        <f>INDEX(AO$280:AO$296,$E2670)*$D2670</f>
        <v/>
      </c>
      <c r="AP2670" s="32">
        <f>INDEX(AP$280:AP$296,$E2670)*$D2670</f>
        <v/>
      </c>
      <c r="AQ2670" s="32">
        <f>INDEX(AQ$280:AQ$296,$E2670)*$D2670</f>
        <v/>
      </c>
      <c r="AR2670" s="32">
        <f>INDEX(AR$280:AR$296,$E2670)*$D2670</f>
        <v/>
      </c>
      <c r="AS2670" s="32">
        <f>INDEX(AS$280:AS$296,$E2670)*$D2670</f>
        <v/>
      </c>
      <c r="AT2670" s="32">
        <f>INDEX(AT$280:AT$296,$E2670)*$D2670</f>
        <v/>
      </c>
      <c r="AU2670" s="32">
        <f>INDEX(AU$280:AU$296,$E2670)*$D2670</f>
        <v/>
      </c>
      <c r="AV2670" s="32">
        <f>INDEX(AV$280:AV$296,$E2670)*$D2670</f>
        <v/>
      </c>
      <c r="AW2670" s="32">
        <f>INDEX(AW$280:AW$296,$E2670)*$D2670</f>
        <v/>
      </c>
      <c r="AX2670" s="32">
        <f>INDEX(AX$280:AX$296,$E2670)*$D2670</f>
        <v/>
      </c>
      <c r="AY2670" s="32">
        <f>INDEX(AY$280:AY$296,$E2670)*$D2670</f>
        <v/>
      </c>
    </row>
    <row r="2671" hidden="1" outlineLevel="2">
      <c r="A2671" s="14" t="inlineStr">
        <is>
          <t>ets</t>
        </is>
      </c>
      <c r="B2671" s="14" t="inlineStr">
        <is>
          <t>ker</t>
        </is>
      </c>
      <c r="C2671" s="14" t="inlineStr">
        <is>
          <t>cst</t>
        </is>
      </c>
      <c r="D2671" s="32">
        <f>INDEX(Inputs!$W$5:$W$132,MATCH($B2671&amp;"|"&amp;$C2671,Inputs!$A$5:$A$132,0))</f>
        <v/>
      </c>
      <c r="E2671" s="32">
        <f>INDEX(Inputs!$M$5:$M$132,MATCH($B2671&amp;"|"&amp;$C2671,Inputs!$A$5:$A$132,0))</f>
        <v/>
      </c>
      <c r="F2671" s="36" t="n"/>
      <c r="G2671" s="36" t="n"/>
      <c r="H2671" s="14">
        <f>INDEX(VarLab,MATCH($A2671,VarKey,0))&amp;INDEX(MemLab,MATCH($C2671&amp;"|"&amp;$B2671,MemKey,0))</f>
        <v/>
      </c>
      <c r="I2671" s="14">
        <f>INDEX(VarUnit,MATCH($A2671,VarKey,0))</f>
        <v/>
      </c>
      <c r="J2671" s="14">
        <f>INDEX(VarSrc,MATCH($A2671,VarKey,0))</f>
        <v/>
      </c>
      <c r="K2671" s="11">
        <f>CodePrefix&amp;$A2671&amp;IF($C2671="","","."&amp;$C2671&amp;"."&amp;$B2671)&amp;INDEX(VarEnd,MATCH($A2671,VarKey,0))&amp;K$5</f>
        <v/>
      </c>
      <c r="L2671" s="37">
        <f>INDEX(L$280:L$296,$E2671)*$D2671</f>
        <v/>
      </c>
      <c r="M2671" s="32">
        <f>INDEX(M$280:M$296,$E2671)*$D2671</f>
        <v/>
      </c>
      <c r="N2671" s="32">
        <f>INDEX(N$280:N$296,$E2671)*$D2671</f>
        <v/>
      </c>
      <c r="O2671" s="32">
        <f>INDEX(O$280:O$296,$E2671)*$D2671</f>
        <v/>
      </c>
      <c r="P2671" s="32">
        <f>INDEX(P$280:P$296,$E2671)*$D2671</f>
        <v/>
      </c>
      <c r="Q2671" s="32">
        <f>INDEX(Q$280:Q$296,$E2671)*$D2671</f>
        <v/>
      </c>
      <c r="R2671" s="32">
        <f>INDEX(R$280:R$296,$E2671)*$D2671</f>
        <v/>
      </c>
      <c r="S2671" s="32">
        <f>INDEX(S$280:S$296,$E2671)*$D2671</f>
        <v/>
      </c>
      <c r="T2671" s="32">
        <f>INDEX(T$280:T$296,$E2671)*$D2671</f>
        <v/>
      </c>
      <c r="U2671" s="32">
        <f>INDEX(U$280:U$296,$E2671)*$D2671</f>
        <v/>
      </c>
      <c r="V2671" s="32">
        <f>INDEX(V$280:V$296,$E2671)*$D2671</f>
        <v/>
      </c>
      <c r="W2671" s="32">
        <f>INDEX(W$280:W$296,$E2671)*$D2671</f>
        <v/>
      </c>
      <c r="X2671" s="32">
        <f>INDEX(X$280:X$296,$E2671)*$D2671</f>
        <v/>
      </c>
      <c r="Y2671" s="32">
        <f>INDEX(Y$280:Y$296,$E2671)*$D2671</f>
        <v/>
      </c>
      <c r="Z2671" s="32">
        <f>INDEX(Z$280:Z$296,$E2671)*$D2671</f>
        <v/>
      </c>
      <c r="AA2671" s="32">
        <f>INDEX(AA$280:AA$296,$E2671)*$D2671</f>
        <v/>
      </c>
      <c r="AB2671" s="32">
        <f>INDEX(AB$280:AB$296,$E2671)*$D2671</f>
        <v/>
      </c>
      <c r="AC2671" s="32">
        <f>INDEX(AC$280:AC$296,$E2671)*$D2671</f>
        <v/>
      </c>
      <c r="AD2671" s="32">
        <f>INDEX(AD$280:AD$296,$E2671)*$D2671</f>
        <v/>
      </c>
      <c r="AF2671" s="11">
        <f>CodePrefix&amp;$A2671&amp;IF($C2671="","","."&amp;$C2671&amp;"."&amp;$B2671)&amp;INDEX(VarEnd,MATCH($A2671,VarKey,0))&amp;AF$5</f>
        <v/>
      </c>
      <c r="AG2671" s="37">
        <f>INDEX(AG$280:AG$296,$E2671)*$D2671</f>
        <v/>
      </c>
      <c r="AH2671" s="32">
        <f>INDEX(AH$280:AH$296,$E2671)*$D2671</f>
        <v/>
      </c>
      <c r="AI2671" s="32">
        <f>INDEX(AI$280:AI$296,$E2671)*$D2671</f>
        <v/>
      </c>
      <c r="AJ2671" s="32">
        <f>INDEX(AJ$280:AJ$296,$E2671)*$D2671</f>
        <v/>
      </c>
      <c r="AK2671" s="32">
        <f>INDEX(AK$280:AK$296,$E2671)*$D2671</f>
        <v/>
      </c>
      <c r="AL2671" s="32">
        <f>INDEX(AL$280:AL$296,$E2671)*$D2671</f>
        <v/>
      </c>
      <c r="AM2671" s="32">
        <f>INDEX(AM$280:AM$296,$E2671)*$D2671</f>
        <v/>
      </c>
      <c r="AN2671" s="32">
        <f>INDEX(AN$280:AN$296,$E2671)*$D2671</f>
        <v/>
      </c>
      <c r="AO2671" s="32">
        <f>INDEX(AO$280:AO$296,$E2671)*$D2671</f>
        <v/>
      </c>
      <c r="AP2671" s="32">
        <f>INDEX(AP$280:AP$296,$E2671)*$D2671</f>
        <v/>
      </c>
      <c r="AQ2671" s="32">
        <f>INDEX(AQ$280:AQ$296,$E2671)*$D2671</f>
        <v/>
      </c>
      <c r="AR2671" s="32">
        <f>INDEX(AR$280:AR$296,$E2671)*$D2671</f>
        <v/>
      </c>
      <c r="AS2671" s="32">
        <f>INDEX(AS$280:AS$296,$E2671)*$D2671</f>
        <v/>
      </c>
      <c r="AT2671" s="32">
        <f>INDEX(AT$280:AT$296,$E2671)*$D2671</f>
        <v/>
      </c>
      <c r="AU2671" s="32">
        <f>INDEX(AU$280:AU$296,$E2671)*$D2671</f>
        <v/>
      </c>
      <c r="AV2671" s="32">
        <f>INDEX(AV$280:AV$296,$E2671)*$D2671</f>
        <v/>
      </c>
      <c r="AW2671" s="32">
        <f>INDEX(AW$280:AW$296,$E2671)*$D2671</f>
        <v/>
      </c>
      <c r="AX2671" s="32">
        <f>INDEX(AX$280:AX$296,$E2671)*$D2671</f>
        <v/>
      </c>
      <c r="AY2671" s="32">
        <f>INDEX(AY$280:AY$296,$E2671)*$D2671</f>
        <v/>
      </c>
    </row>
    <row r="2672" hidden="1" outlineLevel="2">
      <c r="A2672" s="14" t="inlineStr">
        <is>
          <t>ets</t>
        </is>
      </c>
      <c r="B2672" s="14" t="inlineStr">
        <is>
          <t>oop</t>
        </is>
      </c>
      <c r="C2672" s="14" t="inlineStr">
        <is>
          <t>cst</t>
        </is>
      </c>
      <c r="D2672" s="32">
        <f>INDEX(Inputs!$W$5:$W$132,MATCH($B2672&amp;"|"&amp;$C2672,Inputs!$A$5:$A$132,0))</f>
        <v/>
      </c>
      <c r="E2672" s="32">
        <f>INDEX(Inputs!$M$5:$M$132,MATCH($B2672&amp;"|"&amp;$C2672,Inputs!$A$5:$A$132,0))</f>
        <v/>
      </c>
      <c r="F2672" s="36" t="n"/>
      <c r="G2672" s="36" t="n"/>
      <c r="H2672" s="14">
        <f>INDEX(VarLab,MATCH($A2672,VarKey,0))&amp;INDEX(MemLab,MATCH($C2672&amp;"|"&amp;$B2672,MemKey,0))</f>
        <v/>
      </c>
      <c r="I2672" s="14">
        <f>INDEX(VarUnit,MATCH($A2672,VarKey,0))</f>
        <v/>
      </c>
      <c r="J2672" s="14">
        <f>INDEX(VarSrc,MATCH($A2672,VarKey,0))</f>
        <v/>
      </c>
      <c r="K2672" s="11">
        <f>CodePrefix&amp;$A2672&amp;IF($C2672="","","."&amp;$C2672&amp;"."&amp;$B2672)&amp;INDEX(VarEnd,MATCH($A2672,VarKey,0))&amp;K$5</f>
        <v/>
      </c>
      <c r="L2672" s="37">
        <f>INDEX(L$280:L$296,$E2672)*$D2672</f>
        <v/>
      </c>
      <c r="M2672" s="32">
        <f>INDEX(M$280:M$296,$E2672)*$D2672</f>
        <v/>
      </c>
      <c r="N2672" s="32">
        <f>INDEX(N$280:N$296,$E2672)*$D2672</f>
        <v/>
      </c>
      <c r="O2672" s="32">
        <f>INDEX(O$280:O$296,$E2672)*$D2672</f>
        <v/>
      </c>
      <c r="P2672" s="32">
        <f>INDEX(P$280:P$296,$E2672)*$D2672</f>
        <v/>
      </c>
      <c r="Q2672" s="32">
        <f>INDEX(Q$280:Q$296,$E2672)*$D2672</f>
        <v/>
      </c>
      <c r="R2672" s="32">
        <f>INDEX(R$280:R$296,$E2672)*$D2672</f>
        <v/>
      </c>
      <c r="S2672" s="32">
        <f>INDEX(S$280:S$296,$E2672)*$D2672</f>
        <v/>
      </c>
      <c r="T2672" s="32">
        <f>INDEX(T$280:T$296,$E2672)*$D2672</f>
        <v/>
      </c>
      <c r="U2672" s="32">
        <f>INDEX(U$280:U$296,$E2672)*$D2672</f>
        <v/>
      </c>
      <c r="V2672" s="32">
        <f>INDEX(V$280:V$296,$E2672)*$D2672</f>
        <v/>
      </c>
      <c r="W2672" s="32">
        <f>INDEX(W$280:W$296,$E2672)*$D2672</f>
        <v/>
      </c>
      <c r="X2672" s="32">
        <f>INDEX(X$280:X$296,$E2672)*$D2672</f>
        <v/>
      </c>
      <c r="Y2672" s="32">
        <f>INDEX(Y$280:Y$296,$E2672)*$D2672</f>
        <v/>
      </c>
      <c r="Z2672" s="32">
        <f>INDEX(Z$280:Z$296,$E2672)*$D2672</f>
        <v/>
      </c>
      <c r="AA2672" s="32">
        <f>INDEX(AA$280:AA$296,$E2672)*$D2672</f>
        <v/>
      </c>
      <c r="AB2672" s="32">
        <f>INDEX(AB$280:AB$296,$E2672)*$D2672</f>
        <v/>
      </c>
      <c r="AC2672" s="32">
        <f>INDEX(AC$280:AC$296,$E2672)*$D2672</f>
        <v/>
      </c>
      <c r="AD2672" s="32">
        <f>INDEX(AD$280:AD$296,$E2672)*$D2672</f>
        <v/>
      </c>
      <c r="AF2672" s="11">
        <f>CodePrefix&amp;$A2672&amp;IF($C2672="","","."&amp;$C2672&amp;"."&amp;$B2672)&amp;INDEX(VarEnd,MATCH($A2672,VarKey,0))&amp;AF$5</f>
        <v/>
      </c>
      <c r="AG2672" s="37">
        <f>INDEX(AG$280:AG$296,$E2672)*$D2672</f>
        <v/>
      </c>
      <c r="AH2672" s="32">
        <f>INDEX(AH$280:AH$296,$E2672)*$D2672</f>
        <v/>
      </c>
      <c r="AI2672" s="32">
        <f>INDEX(AI$280:AI$296,$E2672)*$D2672</f>
        <v/>
      </c>
      <c r="AJ2672" s="32">
        <f>INDEX(AJ$280:AJ$296,$E2672)*$D2672</f>
        <v/>
      </c>
      <c r="AK2672" s="32">
        <f>INDEX(AK$280:AK$296,$E2672)*$D2672</f>
        <v/>
      </c>
      <c r="AL2672" s="32">
        <f>INDEX(AL$280:AL$296,$E2672)*$D2672</f>
        <v/>
      </c>
      <c r="AM2672" s="32">
        <f>INDEX(AM$280:AM$296,$E2672)*$D2672</f>
        <v/>
      </c>
      <c r="AN2672" s="32">
        <f>INDEX(AN$280:AN$296,$E2672)*$D2672</f>
        <v/>
      </c>
      <c r="AO2672" s="32">
        <f>INDEX(AO$280:AO$296,$E2672)*$D2672</f>
        <v/>
      </c>
      <c r="AP2672" s="32">
        <f>INDEX(AP$280:AP$296,$E2672)*$D2672</f>
        <v/>
      </c>
      <c r="AQ2672" s="32">
        <f>INDEX(AQ$280:AQ$296,$E2672)*$D2672</f>
        <v/>
      </c>
      <c r="AR2672" s="32">
        <f>INDEX(AR$280:AR$296,$E2672)*$D2672</f>
        <v/>
      </c>
      <c r="AS2672" s="32">
        <f>INDEX(AS$280:AS$296,$E2672)*$D2672</f>
        <v/>
      </c>
      <c r="AT2672" s="32">
        <f>INDEX(AT$280:AT$296,$E2672)*$D2672</f>
        <v/>
      </c>
      <c r="AU2672" s="32">
        <f>INDEX(AU$280:AU$296,$E2672)*$D2672</f>
        <v/>
      </c>
      <c r="AV2672" s="32">
        <f>INDEX(AV$280:AV$296,$E2672)*$D2672</f>
        <v/>
      </c>
      <c r="AW2672" s="32">
        <f>INDEX(AW$280:AW$296,$E2672)*$D2672</f>
        <v/>
      </c>
      <c r="AX2672" s="32">
        <f>INDEX(AX$280:AX$296,$E2672)*$D2672</f>
        <v/>
      </c>
      <c r="AY2672" s="32">
        <f>INDEX(AY$280:AY$296,$E2672)*$D2672</f>
        <v/>
      </c>
    </row>
    <row r="2673" hidden="1" outlineLevel="2">
      <c r="A2673" s="14" t="inlineStr">
        <is>
          <t>ets</t>
        </is>
      </c>
      <c r="B2673" s="14" t="inlineStr">
        <is>
          <t>bio</t>
        </is>
      </c>
      <c r="C2673" s="14" t="inlineStr">
        <is>
          <t>cst</t>
        </is>
      </c>
      <c r="D2673" s="32">
        <f>INDEX(Inputs!$W$5:$W$132,MATCH($B2673&amp;"|"&amp;$C2673,Inputs!$A$5:$A$132,0))</f>
        <v/>
      </c>
      <c r="E2673" s="32">
        <f>INDEX(Inputs!$M$5:$M$132,MATCH($B2673&amp;"|"&amp;$C2673,Inputs!$A$5:$A$132,0))</f>
        <v/>
      </c>
      <c r="F2673" s="36" t="n"/>
      <c r="G2673" s="36" t="n"/>
      <c r="H2673" s="14">
        <f>INDEX(VarLab,MATCH($A2673,VarKey,0))&amp;INDEX(MemLab,MATCH($C2673&amp;"|"&amp;$B2673,MemKey,0))</f>
        <v/>
      </c>
      <c r="I2673" s="14">
        <f>INDEX(VarUnit,MATCH($A2673,VarKey,0))</f>
        <v/>
      </c>
      <c r="J2673" s="14">
        <f>INDEX(VarSrc,MATCH($A2673,VarKey,0))</f>
        <v/>
      </c>
      <c r="K2673" s="11">
        <f>CodePrefix&amp;$A2673&amp;IF($C2673="","","."&amp;$C2673&amp;"."&amp;$B2673)&amp;INDEX(VarEnd,MATCH($A2673,VarKey,0))&amp;K$5</f>
        <v/>
      </c>
      <c r="L2673" s="37">
        <f>INDEX(L$280:L$296,$E2673)*$D2673</f>
        <v/>
      </c>
      <c r="M2673" s="32">
        <f>INDEX(M$280:M$296,$E2673)*$D2673</f>
        <v/>
      </c>
      <c r="N2673" s="32">
        <f>INDEX(N$280:N$296,$E2673)*$D2673</f>
        <v/>
      </c>
      <c r="O2673" s="32">
        <f>INDEX(O$280:O$296,$E2673)*$D2673</f>
        <v/>
      </c>
      <c r="P2673" s="32">
        <f>INDEX(P$280:P$296,$E2673)*$D2673</f>
        <v/>
      </c>
      <c r="Q2673" s="32">
        <f>INDEX(Q$280:Q$296,$E2673)*$D2673</f>
        <v/>
      </c>
      <c r="R2673" s="32">
        <f>INDEX(R$280:R$296,$E2673)*$D2673</f>
        <v/>
      </c>
      <c r="S2673" s="32">
        <f>INDEX(S$280:S$296,$E2673)*$D2673</f>
        <v/>
      </c>
      <c r="T2673" s="32">
        <f>INDEX(T$280:T$296,$E2673)*$D2673</f>
        <v/>
      </c>
      <c r="U2673" s="32">
        <f>INDEX(U$280:U$296,$E2673)*$D2673</f>
        <v/>
      </c>
      <c r="V2673" s="32">
        <f>INDEX(V$280:V$296,$E2673)*$D2673</f>
        <v/>
      </c>
      <c r="W2673" s="32">
        <f>INDEX(W$280:W$296,$E2673)*$D2673</f>
        <v/>
      </c>
      <c r="X2673" s="32">
        <f>INDEX(X$280:X$296,$E2673)*$D2673</f>
        <v/>
      </c>
      <c r="Y2673" s="32">
        <f>INDEX(Y$280:Y$296,$E2673)*$D2673</f>
        <v/>
      </c>
      <c r="Z2673" s="32">
        <f>INDEX(Z$280:Z$296,$E2673)*$D2673</f>
        <v/>
      </c>
      <c r="AA2673" s="32">
        <f>INDEX(AA$280:AA$296,$E2673)*$D2673</f>
        <v/>
      </c>
      <c r="AB2673" s="32">
        <f>INDEX(AB$280:AB$296,$E2673)*$D2673</f>
        <v/>
      </c>
      <c r="AC2673" s="32">
        <f>INDEX(AC$280:AC$296,$E2673)*$D2673</f>
        <v/>
      </c>
      <c r="AD2673" s="32">
        <f>INDEX(AD$280:AD$296,$E2673)*$D2673</f>
        <v/>
      </c>
      <c r="AF2673" s="11">
        <f>CodePrefix&amp;$A2673&amp;IF($C2673="","","."&amp;$C2673&amp;"."&amp;$B2673)&amp;INDEX(VarEnd,MATCH($A2673,VarKey,0))&amp;AF$5</f>
        <v/>
      </c>
      <c r="AG2673" s="37">
        <f>INDEX(AG$280:AG$296,$E2673)*$D2673</f>
        <v/>
      </c>
      <c r="AH2673" s="32">
        <f>INDEX(AH$280:AH$296,$E2673)*$D2673</f>
        <v/>
      </c>
      <c r="AI2673" s="32">
        <f>INDEX(AI$280:AI$296,$E2673)*$D2673</f>
        <v/>
      </c>
      <c r="AJ2673" s="32">
        <f>INDEX(AJ$280:AJ$296,$E2673)*$D2673</f>
        <v/>
      </c>
      <c r="AK2673" s="32">
        <f>INDEX(AK$280:AK$296,$E2673)*$D2673</f>
        <v/>
      </c>
      <c r="AL2673" s="32">
        <f>INDEX(AL$280:AL$296,$E2673)*$D2673</f>
        <v/>
      </c>
      <c r="AM2673" s="32">
        <f>INDEX(AM$280:AM$296,$E2673)*$D2673</f>
        <v/>
      </c>
      <c r="AN2673" s="32">
        <f>INDEX(AN$280:AN$296,$E2673)*$D2673</f>
        <v/>
      </c>
      <c r="AO2673" s="32">
        <f>INDEX(AO$280:AO$296,$E2673)*$D2673</f>
        <v/>
      </c>
      <c r="AP2673" s="32">
        <f>INDEX(AP$280:AP$296,$E2673)*$D2673</f>
        <v/>
      </c>
      <c r="AQ2673" s="32">
        <f>INDEX(AQ$280:AQ$296,$E2673)*$D2673</f>
        <v/>
      </c>
      <c r="AR2673" s="32">
        <f>INDEX(AR$280:AR$296,$E2673)*$D2673</f>
        <v/>
      </c>
      <c r="AS2673" s="32">
        <f>INDEX(AS$280:AS$296,$E2673)*$D2673</f>
        <v/>
      </c>
      <c r="AT2673" s="32">
        <f>INDEX(AT$280:AT$296,$E2673)*$D2673</f>
        <v/>
      </c>
      <c r="AU2673" s="32">
        <f>INDEX(AU$280:AU$296,$E2673)*$D2673</f>
        <v/>
      </c>
      <c r="AV2673" s="32">
        <f>INDEX(AV$280:AV$296,$E2673)*$D2673</f>
        <v/>
      </c>
      <c r="AW2673" s="32">
        <f>INDEX(AW$280:AW$296,$E2673)*$D2673</f>
        <v/>
      </c>
      <c r="AX2673" s="32">
        <f>INDEX(AX$280:AX$296,$E2673)*$D2673</f>
        <v/>
      </c>
      <c r="AY2673" s="32">
        <f>INDEX(AY$280:AY$296,$E2673)*$D2673</f>
        <v/>
      </c>
    </row>
    <row r="2674" hidden="1" outlineLevel="2"/>
    <row r="2675" hidden="1" outlineLevel="2">
      <c r="A2675" s="14" t="inlineStr">
        <is>
          <t>ntx</t>
        </is>
      </c>
      <c r="B2675" s="14" t="inlineStr">
        <is>
          <t>coa</t>
        </is>
      </c>
      <c r="C2675" s="14" t="inlineStr">
        <is>
          <t>cst</t>
        </is>
      </c>
      <c r="D2675" s="32">
        <f>INDEX(Inputs!$N$5:$N$132,MATCH($B2675&amp;"|"&amp;$C2675,Inputs!$A$5:$A$132,0))</f>
        <v/>
      </c>
      <c r="E2675" s="32">
        <f>INDEX(Inputs!$K$5:$K$132,MATCH($B2675&amp;"|"&amp;$C2675,Inputs!$A$5:$A$132,0))</f>
        <v/>
      </c>
      <c r="F2675" s="36" t="n"/>
      <c r="G2675" s="36" t="n"/>
      <c r="H2675" s="14">
        <f>INDEX(VarLab,MATCH($A2675,VarKey,0))&amp;INDEX(MemLab,MATCH($C2675&amp;"|"&amp;$B2675,MemKey,0))</f>
        <v/>
      </c>
      <c r="I2675" s="14">
        <f>INDEX(VarUnit,MATCH($A2675,VarKey,0))</f>
        <v/>
      </c>
      <c r="J2675" s="14">
        <f>INDEX(VarSrc,MATCH($A2675,VarKey,0))</f>
        <v/>
      </c>
      <c r="K2675" s="11">
        <f>CodePrefix&amp;$A2675&amp;IF($C2675="","","."&amp;$C2675&amp;"."&amp;$B2675)&amp;INDEX(VarEnd,MATCH($A2675,VarKey,0))&amp;K$5</f>
        <v/>
      </c>
      <c r="L2675" s="37">
        <f>INDEX(L$80:L$93,$D2675)/$E2675</f>
        <v/>
      </c>
      <c r="M2675" s="32">
        <f>INDEX(M$80:M$93,$D2675)/$E2675</f>
        <v/>
      </c>
      <c r="N2675" s="32">
        <f>INDEX(N$80:N$93,$D2675)/$E2675</f>
        <v/>
      </c>
      <c r="O2675" s="32">
        <f>INDEX(O$80:O$93,$D2675)/$E2675</f>
        <v/>
      </c>
      <c r="P2675" s="32">
        <f>INDEX(P$80:P$93,$D2675)/$E2675</f>
        <v/>
      </c>
      <c r="Q2675" s="32">
        <f>INDEX(Q$80:Q$93,$D2675)/$E2675</f>
        <v/>
      </c>
      <c r="R2675" s="32">
        <f>INDEX(R$80:R$93,$D2675)/$E2675</f>
        <v/>
      </c>
      <c r="S2675" s="32">
        <f>INDEX(S$80:S$93,$D2675)/$E2675</f>
        <v/>
      </c>
      <c r="T2675" s="32">
        <f>INDEX(T$80:T$93,$D2675)/$E2675</f>
        <v/>
      </c>
      <c r="U2675" s="32">
        <f>INDEX(U$80:U$93,$D2675)/$E2675</f>
        <v/>
      </c>
      <c r="V2675" s="32">
        <f>INDEX(V$80:V$93,$D2675)/$E2675</f>
        <v/>
      </c>
      <c r="W2675" s="32">
        <f>INDEX(W$80:W$93,$D2675)/$E2675</f>
        <v/>
      </c>
      <c r="X2675" s="32">
        <f>INDEX(X$80:X$93,$D2675)/$E2675</f>
        <v/>
      </c>
      <c r="Y2675" s="32">
        <f>INDEX(Y$80:Y$93,$D2675)/$E2675</f>
        <v/>
      </c>
      <c r="Z2675" s="32">
        <f>INDEX(Z$80:Z$93,$D2675)/$E2675</f>
        <v/>
      </c>
      <c r="AA2675" s="32">
        <f>INDEX(AA$80:AA$93,$D2675)/$E2675</f>
        <v/>
      </c>
      <c r="AB2675" s="32">
        <f>INDEX(AB$80:AB$93,$D2675)/$E2675</f>
        <v/>
      </c>
      <c r="AC2675" s="32">
        <f>INDEX(AC$80:AC$93,$D2675)/$E2675</f>
        <v/>
      </c>
      <c r="AD2675" s="32">
        <f>INDEX(AD$80:AD$93,$D2675)/$E2675</f>
        <v/>
      </c>
      <c r="AF2675" s="11">
        <f>CodePrefix&amp;$A2675&amp;IF($C2675="","","."&amp;$C2675&amp;"."&amp;$B2675)&amp;INDEX(VarEnd,MATCH($A2675,VarKey,0))&amp;AF$5</f>
        <v/>
      </c>
      <c r="AG2675" s="37">
        <f>INDEX(AG$80:AG$93,$D2675)/$E2675</f>
        <v/>
      </c>
      <c r="AH2675" s="32">
        <f>INDEX(AH$80:AH$93,$D2675)/$E2675</f>
        <v/>
      </c>
      <c r="AI2675" s="32">
        <f>INDEX(AI$80:AI$93,$D2675)/$E2675</f>
        <v/>
      </c>
      <c r="AJ2675" s="32">
        <f>INDEX(AJ$80:AJ$93,$D2675)/$E2675</f>
        <v/>
      </c>
      <c r="AK2675" s="32">
        <f>INDEX(AK$80:AK$93,$D2675)/$E2675</f>
        <v/>
      </c>
      <c r="AL2675" s="32">
        <f>INDEX(AL$80:AL$93,$D2675)/$E2675</f>
        <v/>
      </c>
      <c r="AM2675" s="32">
        <f>INDEX(AM$80:AM$93,$D2675)/$E2675</f>
        <v/>
      </c>
      <c r="AN2675" s="32">
        <f>INDEX(AN$80:AN$93,$D2675)/$E2675</f>
        <v/>
      </c>
      <c r="AO2675" s="32">
        <f>INDEX(AO$80:AO$93,$D2675)/$E2675</f>
        <v/>
      </c>
      <c r="AP2675" s="32">
        <f>INDEX(AP$80:AP$93,$D2675)/$E2675</f>
        <v/>
      </c>
      <c r="AQ2675" s="32">
        <f>INDEX(AQ$80:AQ$93,$D2675)/$E2675</f>
        <v/>
      </c>
      <c r="AR2675" s="32">
        <f>INDEX(AR$80:AR$93,$D2675)/$E2675</f>
        <v/>
      </c>
      <c r="AS2675" s="32">
        <f>INDEX(AS$80:AS$93,$D2675)/$E2675</f>
        <v/>
      </c>
      <c r="AT2675" s="32">
        <f>INDEX(AT$80:AT$93,$D2675)/$E2675</f>
        <v/>
      </c>
      <c r="AU2675" s="32">
        <f>INDEX(AU$80:AU$93,$D2675)/$E2675</f>
        <v/>
      </c>
      <c r="AV2675" s="32">
        <f>INDEX(AV$80:AV$93,$D2675)/$E2675</f>
        <v/>
      </c>
      <c r="AW2675" s="32">
        <f>INDEX(AW$80:AW$93,$D2675)/$E2675</f>
        <v/>
      </c>
      <c r="AX2675" s="32">
        <f>INDEX(AX$80:AX$93,$D2675)/$E2675</f>
        <v/>
      </c>
      <c r="AY2675" s="32">
        <f>INDEX(AY$80:AY$93,$D2675)/$E2675</f>
        <v/>
      </c>
    </row>
    <row r="2676" hidden="1" outlineLevel="2">
      <c r="A2676" s="14" t="inlineStr">
        <is>
          <t>ntx</t>
        </is>
      </c>
      <c r="B2676" s="14" t="inlineStr">
        <is>
          <t>nga</t>
        </is>
      </c>
      <c r="C2676" s="14" t="inlineStr">
        <is>
          <t>cst</t>
        </is>
      </c>
      <c r="D2676" s="32">
        <f>INDEX(Inputs!$N$5:$N$132,MATCH($B2676&amp;"|"&amp;$C2676,Inputs!$A$5:$A$132,0))</f>
        <v/>
      </c>
      <c r="E2676" s="32">
        <f>INDEX(Inputs!$K$5:$K$132,MATCH($B2676&amp;"|"&amp;$C2676,Inputs!$A$5:$A$132,0))</f>
        <v/>
      </c>
      <c r="F2676" s="36" t="n"/>
      <c r="G2676" s="36" t="n"/>
      <c r="H2676" s="14">
        <f>INDEX(VarLab,MATCH($A2676,VarKey,0))&amp;INDEX(MemLab,MATCH($C2676&amp;"|"&amp;$B2676,MemKey,0))</f>
        <v/>
      </c>
      <c r="I2676" s="14">
        <f>INDEX(VarUnit,MATCH($A2676,VarKey,0))</f>
        <v/>
      </c>
      <c r="J2676" s="14">
        <f>INDEX(VarSrc,MATCH($A2676,VarKey,0))</f>
        <v/>
      </c>
      <c r="K2676" s="11">
        <f>CodePrefix&amp;$A2676&amp;IF($C2676="","","."&amp;$C2676&amp;"."&amp;$B2676)&amp;INDEX(VarEnd,MATCH($A2676,VarKey,0))&amp;K$5</f>
        <v/>
      </c>
      <c r="L2676" s="37">
        <f>INDEX(L$80:L$93,$D2676)/$E2676</f>
        <v/>
      </c>
      <c r="M2676" s="32">
        <f>INDEX(M$80:M$93,$D2676)/$E2676</f>
        <v/>
      </c>
      <c r="N2676" s="32">
        <f>INDEX(N$80:N$93,$D2676)/$E2676</f>
        <v/>
      </c>
      <c r="O2676" s="32">
        <f>INDEX(O$80:O$93,$D2676)/$E2676</f>
        <v/>
      </c>
      <c r="P2676" s="32">
        <f>INDEX(P$80:P$93,$D2676)/$E2676</f>
        <v/>
      </c>
      <c r="Q2676" s="32">
        <f>INDEX(Q$80:Q$93,$D2676)/$E2676</f>
        <v/>
      </c>
      <c r="R2676" s="32">
        <f>INDEX(R$80:R$93,$D2676)/$E2676</f>
        <v/>
      </c>
      <c r="S2676" s="32">
        <f>INDEX(S$80:S$93,$D2676)/$E2676</f>
        <v/>
      </c>
      <c r="T2676" s="32">
        <f>INDEX(T$80:T$93,$D2676)/$E2676</f>
        <v/>
      </c>
      <c r="U2676" s="32">
        <f>INDEX(U$80:U$93,$D2676)/$E2676</f>
        <v/>
      </c>
      <c r="V2676" s="32">
        <f>INDEX(V$80:V$93,$D2676)/$E2676</f>
        <v/>
      </c>
      <c r="W2676" s="32">
        <f>INDEX(W$80:W$93,$D2676)/$E2676</f>
        <v/>
      </c>
      <c r="X2676" s="32">
        <f>INDEX(X$80:X$93,$D2676)/$E2676</f>
        <v/>
      </c>
      <c r="Y2676" s="32">
        <f>INDEX(Y$80:Y$93,$D2676)/$E2676</f>
        <v/>
      </c>
      <c r="Z2676" s="32">
        <f>INDEX(Z$80:Z$93,$D2676)/$E2676</f>
        <v/>
      </c>
      <c r="AA2676" s="32">
        <f>INDEX(AA$80:AA$93,$D2676)/$E2676</f>
        <v/>
      </c>
      <c r="AB2676" s="32">
        <f>INDEX(AB$80:AB$93,$D2676)/$E2676</f>
        <v/>
      </c>
      <c r="AC2676" s="32">
        <f>INDEX(AC$80:AC$93,$D2676)/$E2676</f>
        <v/>
      </c>
      <c r="AD2676" s="32">
        <f>INDEX(AD$80:AD$93,$D2676)/$E2676</f>
        <v/>
      </c>
      <c r="AF2676" s="11">
        <f>CodePrefix&amp;$A2676&amp;IF($C2676="","","."&amp;$C2676&amp;"."&amp;$B2676)&amp;INDEX(VarEnd,MATCH($A2676,VarKey,0))&amp;AF$5</f>
        <v/>
      </c>
      <c r="AG2676" s="37">
        <f>INDEX(AG$80:AG$93,$D2676)/$E2676</f>
        <v/>
      </c>
      <c r="AH2676" s="32">
        <f>INDEX(AH$80:AH$93,$D2676)/$E2676</f>
        <v/>
      </c>
      <c r="AI2676" s="32">
        <f>INDEX(AI$80:AI$93,$D2676)/$E2676</f>
        <v/>
      </c>
      <c r="AJ2676" s="32">
        <f>INDEX(AJ$80:AJ$93,$D2676)/$E2676</f>
        <v/>
      </c>
      <c r="AK2676" s="32">
        <f>INDEX(AK$80:AK$93,$D2676)/$E2676</f>
        <v/>
      </c>
      <c r="AL2676" s="32">
        <f>INDEX(AL$80:AL$93,$D2676)/$E2676</f>
        <v/>
      </c>
      <c r="AM2676" s="32">
        <f>INDEX(AM$80:AM$93,$D2676)/$E2676</f>
        <v/>
      </c>
      <c r="AN2676" s="32">
        <f>INDEX(AN$80:AN$93,$D2676)/$E2676</f>
        <v/>
      </c>
      <c r="AO2676" s="32">
        <f>INDEX(AO$80:AO$93,$D2676)/$E2676</f>
        <v/>
      </c>
      <c r="AP2676" s="32">
        <f>INDEX(AP$80:AP$93,$D2676)/$E2676</f>
        <v/>
      </c>
      <c r="AQ2676" s="32">
        <f>INDEX(AQ$80:AQ$93,$D2676)/$E2676</f>
        <v/>
      </c>
      <c r="AR2676" s="32">
        <f>INDEX(AR$80:AR$93,$D2676)/$E2676</f>
        <v/>
      </c>
      <c r="AS2676" s="32">
        <f>INDEX(AS$80:AS$93,$D2676)/$E2676</f>
        <v/>
      </c>
      <c r="AT2676" s="32">
        <f>INDEX(AT$80:AT$93,$D2676)/$E2676</f>
        <v/>
      </c>
      <c r="AU2676" s="32">
        <f>INDEX(AU$80:AU$93,$D2676)/$E2676</f>
        <v/>
      </c>
      <c r="AV2676" s="32">
        <f>INDEX(AV$80:AV$93,$D2676)/$E2676</f>
        <v/>
      </c>
      <c r="AW2676" s="32">
        <f>INDEX(AW$80:AW$93,$D2676)/$E2676</f>
        <v/>
      </c>
      <c r="AX2676" s="32">
        <f>INDEX(AX$80:AX$93,$D2676)/$E2676</f>
        <v/>
      </c>
      <c r="AY2676" s="32">
        <f>INDEX(AY$80:AY$93,$D2676)/$E2676</f>
        <v/>
      </c>
    </row>
    <row r="2677" hidden="1" outlineLevel="2">
      <c r="A2677" s="14" t="inlineStr">
        <is>
          <t>ntx</t>
        </is>
      </c>
      <c r="B2677" s="14" t="inlineStr">
        <is>
          <t>gso</t>
        </is>
      </c>
      <c r="C2677" s="14" t="inlineStr">
        <is>
          <t>cst</t>
        </is>
      </c>
      <c r="D2677" s="32">
        <f>INDEX(Inputs!$N$5:$N$132,MATCH($B2677&amp;"|"&amp;$C2677,Inputs!$A$5:$A$132,0))</f>
        <v/>
      </c>
      <c r="E2677" s="32">
        <f>INDEX(Inputs!$K$5:$K$132,MATCH($B2677&amp;"|"&amp;$C2677,Inputs!$A$5:$A$132,0))</f>
        <v/>
      </c>
      <c r="F2677" s="36" t="n"/>
      <c r="G2677" s="36" t="n"/>
      <c r="H2677" s="14">
        <f>INDEX(VarLab,MATCH($A2677,VarKey,0))&amp;INDEX(MemLab,MATCH($C2677&amp;"|"&amp;$B2677,MemKey,0))</f>
        <v/>
      </c>
      <c r="I2677" s="14">
        <f>INDEX(VarUnit,MATCH($A2677,VarKey,0))</f>
        <v/>
      </c>
      <c r="J2677" s="14">
        <f>INDEX(VarSrc,MATCH($A2677,VarKey,0))</f>
        <v/>
      </c>
      <c r="K2677" s="11">
        <f>CodePrefix&amp;$A2677&amp;IF($C2677="","","."&amp;$C2677&amp;"."&amp;$B2677)&amp;INDEX(VarEnd,MATCH($A2677,VarKey,0))&amp;K$5</f>
        <v/>
      </c>
      <c r="L2677" s="37">
        <f>INDEX(L$80:L$93,$D2677)/$E2677</f>
        <v/>
      </c>
      <c r="M2677" s="32">
        <f>INDEX(M$80:M$93,$D2677)/$E2677</f>
        <v/>
      </c>
      <c r="N2677" s="32">
        <f>INDEX(N$80:N$93,$D2677)/$E2677</f>
        <v/>
      </c>
      <c r="O2677" s="32">
        <f>INDEX(O$80:O$93,$D2677)/$E2677</f>
        <v/>
      </c>
      <c r="P2677" s="32">
        <f>INDEX(P$80:P$93,$D2677)/$E2677</f>
        <v/>
      </c>
      <c r="Q2677" s="32">
        <f>INDEX(Q$80:Q$93,$D2677)/$E2677</f>
        <v/>
      </c>
      <c r="R2677" s="32">
        <f>INDEX(R$80:R$93,$D2677)/$E2677</f>
        <v/>
      </c>
      <c r="S2677" s="32">
        <f>INDEX(S$80:S$93,$D2677)/$E2677</f>
        <v/>
      </c>
      <c r="T2677" s="32">
        <f>INDEX(T$80:T$93,$D2677)/$E2677</f>
        <v/>
      </c>
      <c r="U2677" s="32">
        <f>INDEX(U$80:U$93,$D2677)/$E2677</f>
        <v/>
      </c>
      <c r="V2677" s="32">
        <f>INDEX(V$80:V$93,$D2677)/$E2677</f>
        <v/>
      </c>
      <c r="W2677" s="32">
        <f>INDEX(W$80:W$93,$D2677)/$E2677</f>
        <v/>
      </c>
      <c r="X2677" s="32">
        <f>INDEX(X$80:X$93,$D2677)/$E2677</f>
        <v/>
      </c>
      <c r="Y2677" s="32">
        <f>INDEX(Y$80:Y$93,$D2677)/$E2677</f>
        <v/>
      </c>
      <c r="Z2677" s="32">
        <f>INDEX(Z$80:Z$93,$D2677)/$E2677</f>
        <v/>
      </c>
      <c r="AA2677" s="32">
        <f>INDEX(AA$80:AA$93,$D2677)/$E2677</f>
        <v/>
      </c>
      <c r="AB2677" s="32">
        <f>INDEX(AB$80:AB$93,$D2677)/$E2677</f>
        <v/>
      </c>
      <c r="AC2677" s="32">
        <f>INDEX(AC$80:AC$93,$D2677)/$E2677</f>
        <v/>
      </c>
      <c r="AD2677" s="32">
        <f>INDEX(AD$80:AD$93,$D2677)/$E2677</f>
        <v/>
      </c>
      <c r="AF2677" s="11">
        <f>CodePrefix&amp;$A2677&amp;IF($C2677="","","."&amp;$C2677&amp;"."&amp;$B2677)&amp;INDEX(VarEnd,MATCH($A2677,VarKey,0))&amp;AF$5</f>
        <v/>
      </c>
      <c r="AG2677" s="37">
        <f>INDEX(AG$80:AG$93,$D2677)/$E2677</f>
        <v/>
      </c>
      <c r="AH2677" s="32">
        <f>INDEX(AH$80:AH$93,$D2677)/$E2677</f>
        <v/>
      </c>
      <c r="AI2677" s="32">
        <f>INDEX(AI$80:AI$93,$D2677)/$E2677</f>
        <v/>
      </c>
      <c r="AJ2677" s="32">
        <f>INDEX(AJ$80:AJ$93,$D2677)/$E2677</f>
        <v/>
      </c>
      <c r="AK2677" s="32">
        <f>INDEX(AK$80:AK$93,$D2677)/$E2677</f>
        <v/>
      </c>
      <c r="AL2677" s="32">
        <f>INDEX(AL$80:AL$93,$D2677)/$E2677</f>
        <v/>
      </c>
      <c r="AM2677" s="32">
        <f>INDEX(AM$80:AM$93,$D2677)/$E2677</f>
        <v/>
      </c>
      <c r="AN2677" s="32">
        <f>INDEX(AN$80:AN$93,$D2677)/$E2677</f>
        <v/>
      </c>
      <c r="AO2677" s="32">
        <f>INDEX(AO$80:AO$93,$D2677)/$E2677</f>
        <v/>
      </c>
      <c r="AP2677" s="32">
        <f>INDEX(AP$80:AP$93,$D2677)/$E2677</f>
        <v/>
      </c>
      <c r="AQ2677" s="32">
        <f>INDEX(AQ$80:AQ$93,$D2677)/$E2677</f>
        <v/>
      </c>
      <c r="AR2677" s="32">
        <f>INDEX(AR$80:AR$93,$D2677)/$E2677</f>
        <v/>
      </c>
      <c r="AS2677" s="32">
        <f>INDEX(AS$80:AS$93,$D2677)/$E2677</f>
        <v/>
      </c>
      <c r="AT2677" s="32">
        <f>INDEX(AT$80:AT$93,$D2677)/$E2677</f>
        <v/>
      </c>
      <c r="AU2677" s="32">
        <f>INDEX(AU$80:AU$93,$D2677)/$E2677</f>
        <v/>
      </c>
      <c r="AV2677" s="32">
        <f>INDEX(AV$80:AV$93,$D2677)/$E2677</f>
        <v/>
      </c>
      <c r="AW2677" s="32">
        <f>INDEX(AW$80:AW$93,$D2677)/$E2677</f>
        <v/>
      </c>
      <c r="AX2677" s="32">
        <f>INDEX(AX$80:AX$93,$D2677)/$E2677</f>
        <v/>
      </c>
      <c r="AY2677" s="32">
        <f>INDEX(AY$80:AY$93,$D2677)/$E2677</f>
        <v/>
      </c>
    </row>
    <row r="2678" hidden="1" outlineLevel="2">
      <c r="A2678" s="14" t="inlineStr">
        <is>
          <t>ntx</t>
        </is>
      </c>
      <c r="B2678" s="14" t="inlineStr">
        <is>
          <t>die</t>
        </is>
      </c>
      <c r="C2678" s="14" t="inlineStr">
        <is>
          <t>cst</t>
        </is>
      </c>
      <c r="D2678" s="32">
        <f>INDEX(Inputs!$N$5:$N$132,MATCH($B2678&amp;"|"&amp;$C2678,Inputs!$A$5:$A$132,0))</f>
        <v/>
      </c>
      <c r="E2678" s="32">
        <f>INDEX(Inputs!$K$5:$K$132,MATCH($B2678&amp;"|"&amp;$C2678,Inputs!$A$5:$A$132,0))</f>
        <v/>
      </c>
      <c r="F2678" s="36" t="n"/>
      <c r="G2678" s="36" t="n"/>
      <c r="H2678" s="14">
        <f>INDEX(VarLab,MATCH($A2678,VarKey,0))&amp;INDEX(MemLab,MATCH($C2678&amp;"|"&amp;$B2678,MemKey,0))</f>
        <v/>
      </c>
      <c r="I2678" s="14">
        <f>INDEX(VarUnit,MATCH($A2678,VarKey,0))</f>
        <v/>
      </c>
      <c r="J2678" s="14">
        <f>INDEX(VarSrc,MATCH($A2678,VarKey,0))</f>
        <v/>
      </c>
      <c r="K2678" s="11">
        <f>CodePrefix&amp;$A2678&amp;IF($C2678="","","."&amp;$C2678&amp;"."&amp;$B2678)&amp;INDEX(VarEnd,MATCH($A2678,VarKey,0))&amp;K$5</f>
        <v/>
      </c>
      <c r="L2678" s="37">
        <f>INDEX(L$80:L$93,$D2678)/$E2678</f>
        <v/>
      </c>
      <c r="M2678" s="32">
        <f>INDEX(M$80:M$93,$D2678)/$E2678</f>
        <v/>
      </c>
      <c r="N2678" s="32">
        <f>INDEX(N$80:N$93,$D2678)/$E2678</f>
        <v/>
      </c>
      <c r="O2678" s="32">
        <f>INDEX(O$80:O$93,$D2678)/$E2678</f>
        <v/>
      </c>
      <c r="P2678" s="32">
        <f>INDEX(P$80:P$93,$D2678)/$E2678</f>
        <v/>
      </c>
      <c r="Q2678" s="32">
        <f>INDEX(Q$80:Q$93,$D2678)/$E2678</f>
        <v/>
      </c>
      <c r="R2678" s="32">
        <f>INDEX(R$80:R$93,$D2678)/$E2678</f>
        <v/>
      </c>
      <c r="S2678" s="32">
        <f>INDEX(S$80:S$93,$D2678)/$E2678</f>
        <v/>
      </c>
      <c r="T2678" s="32">
        <f>INDEX(T$80:T$93,$D2678)/$E2678</f>
        <v/>
      </c>
      <c r="U2678" s="32">
        <f>INDEX(U$80:U$93,$D2678)/$E2678</f>
        <v/>
      </c>
      <c r="V2678" s="32">
        <f>INDEX(V$80:V$93,$D2678)/$E2678</f>
        <v/>
      </c>
      <c r="W2678" s="32">
        <f>INDEX(W$80:W$93,$D2678)/$E2678</f>
        <v/>
      </c>
      <c r="X2678" s="32">
        <f>INDEX(X$80:X$93,$D2678)/$E2678</f>
        <v/>
      </c>
      <c r="Y2678" s="32">
        <f>INDEX(Y$80:Y$93,$D2678)/$E2678</f>
        <v/>
      </c>
      <c r="Z2678" s="32">
        <f>INDEX(Z$80:Z$93,$D2678)/$E2678</f>
        <v/>
      </c>
      <c r="AA2678" s="32">
        <f>INDEX(AA$80:AA$93,$D2678)/$E2678</f>
        <v/>
      </c>
      <c r="AB2678" s="32">
        <f>INDEX(AB$80:AB$93,$D2678)/$E2678</f>
        <v/>
      </c>
      <c r="AC2678" s="32">
        <f>INDEX(AC$80:AC$93,$D2678)/$E2678</f>
        <v/>
      </c>
      <c r="AD2678" s="32">
        <f>INDEX(AD$80:AD$93,$D2678)/$E2678</f>
        <v/>
      </c>
      <c r="AF2678" s="11">
        <f>CodePrefix&amp;$A2678&amp;IF($C2678="","","."&amp;$C2678&amp;"."&amp;$B2678)&amp;INDEX(VarEnd,MATCH($A2678,VarKey,0))&amp;AF$5</f>
        <v/>
      </c>
      <c r="AG2678" s="37">
        <f>INDEX(AG$80:AG$93,$D2678)/$E2678</f>
        <v/>
      </c>
      <c r="AH2678" s="32">
        <f>INDEX(AH$80:AH$93,$D2678)/$E2678</f>
        <v/>
      </c>
      <c r="AI2678" s="32">
        <f>INDEX(AI$80:AI$93,$D2678)/$E2678</f>
        <v/>
      </c>
      <c r="AJ2678" s="32">
        <f>INDEX(AJ$80:AJ$93,$D2678)/$E2678</f>
        <v/>
      </c>
      <c r="AK2678" s="32">
        <f>INDEX(AK$80:AK$93,$D2678)/$E2678</f>
        <v/>
      </c>
      <c r="AL2678" s="32">
        <f>INDEX(AL$80:AL$93,$D2678)/$E2678</f>
        <v/>
      </c>
      <c r="AM2678" s="32">
        <f>INDEX(AM$80:AM$93,$D2678)/$E2678</f>
        <v/>
      </c>
      <c r="AN2678" s="32">
        <f>INDEX(AN$80:AN$93,$D2678)/$E2678</f>
        <v/>
      </c>
      <c r="AO2678" s="32">
        <f>INDEX(AO$80:AO$93,$D2678)/$E2678</f>
        <v/>
      </c>
      <c r="AP2678" s="32">
        <f>INDEX(AP$80:AP$93,$D2678)/$E2678</f>
        <v/>
      </c>
      <c r="AQ2678" s="32">
        <f>INDEX(AQ$80:AQ$93,$D2678)/$E2678</f>
        <v/>
      </c>
      <c r="AR2678" s="32">
        <f>INDEX(AR$80:AR$93,$D2678)/$E2678</f>
        <v/>
      </c>
      <c r="AS2678" s="32">
        <f>INDEX(AS$80:AS$93,$D2678)/$E2678</f>
        <v/>
      </c>
      <c r="AT2678" s="32">
        <f>INDEX(AT$80:AT$93,$D2678)/$E2678</f>
        <v/>
      </c>
      <c r="AU2678" s="32">
        <f>INDEX(AU$80:AU$93,$D2678)/$E2678</f>
        <v/>
      </c>
      <c r="AV2678" s="32">
        <f>INDEX(AV$80:AV$93,$D2678)/$E2678</f>
        <v/>
      </c>
      <c r="AW2678" s="32">
        <f>INDEX(AW$80:AW$93,$D2678)/$E2678</f>
        <v/>
      </c>
      <c r="AX2678" s="32">
        <f>INDEX(AX$80:AX$93,$D2678)/$E2678</f>
        <v/>
      </c>
      <c r="AY2678" s="32">
        <f>INDEX(AY$80:AY$93,$D2678)/$E2678</f>
        <v/>
      </c>
    </row>
    <row r="2679" hidden="1" outlineLevel="2">
      <c r="A2679" s="14" t="inlineStr">
        <is>
          <t>ntx</t>
        </is>
      </c>
      <c r="B2679" s="14" t="inlineStr">
        <is>
          <t>lpg</t>
        </is>
      </c>
      <c r="C2679" s="14" t="inlineStr">
        <is>
          <t>cst</t>
        </is>
      </c>
      <c r="D2679" s="32">
        <f>INDEX(Inputs!$N$5:$N$132,MATCH($B2679&amp;"|"&amp;$C2679,Inputs!$A$5:$A$132,0))</f>
        <v/>
      </c>
      <c r="E2679" s="32">
        <f>INDEX(Inputs!$K$5:$K$132,MATCH($B2679&amp;"|"&amp;$C2679,Inputs!$A$5:$A$132,0))</f>
        <v/>
      </c>
      <c r="F2679" s="36" t="n"/>
      <c r="G2679" s="36" t="n"/>
      <c r="H2679" s="14">
        <f>INDEX(VarLab,MATCH($A2679,VarKey,0))&amp;INDEX(MemLab,MATCH($C2679&amp;"|"&amp;$B2679,MemKey,0))</f>
        <v/>
      </c>
      <c r="I2679" s="14">
        <f>INDEX(VarUnit,MATCH($A2679,VarKey,0))</f>
        <v/>
      </c>
      <c r="J2679" s="14">
        <f>INDEX(VarSrc,MATCH($A2679,VarKey,0))</f>
        <v/>
      </c>
      <c r="K2679" s="11">
        <f>CodePrefix&amp;$A2679&amp;IF($C2679="","","."&amp;$C2679&amp;"."&amp;$B2679)&amp;INDEX(VarEnd,MATCH($A2679,VarKey,0))&amp;K$5</f>
        <v/>
      </c>
      <c r="L2679" s="37">
        <f>INDEX(L$80:L$93,$D2679)/$E2679</f>
        <v/>
      </c>
      <c r="M2679" s="32">
        <f>INDEX(M$80:M$93,$D2679)/$E2679</f>
        <v/>
      </c>
      <c r="N2679" s="32">
        <f>INDEX(N$80:N$93,$D2679)/$E2679</f>
        <v/>
      </c>
      <c r="O2679" s="32">
        <f>INDEX(O$80:O$93,$D2679)/$E2679</f>
        <v/>
      </c>
      <c r="P2679" s="32">
        <f>INDEX(P$80:P$93,$D2679)/$E2679</f>
        <v/>
      </c>
      <c r="Q2679" s="32">
        <f>INDEX(Q$80:Q$93,$D2679)/$E2679</f>
        <v/>
      </c>
      <c r="R2679" s="32">
        <f>INDEX(R$80:R$93,$D2679)/$E2679</f>
        <v/>
      </c>
      <c r="S2679" s="32">
        <f>INDEX(S$80:S$93,$D2679)/$E2679</f>
        <v/>
      </c>
      <c r="T2679" s="32">
        <f>INDEX(T$80:T$93,$D2679)/$E2679</f>
        <v/>
      </c>
      <c r="U2679" s="32">
        <f>INDEX(U$80:U$93,$D2679)/$E2679</f>
        <v/>
      </c>
      <c r="V2679" s="32">
        <f>INDEX(V$80:V$93,$D2679)/$E2679</f>
        <v/>
      </c>
      <c r="W2679" s="32">
        <f>INDEX(W$80:W$93,$D2679)/$E2679</f>
        <v/>
      </c>
      <c r="X2679" s="32">
        <f>INDEX(X$80:X$93,$D2679)/$E2679</f>
        <v/>
      </c>
      <c r="Y2679" s="32">
        <f>INDEX(Y$80:Y$93,$D2679)/$E2679</f>
        <v/>
      </c>
      <c r="Z2679" s="32">
        <f>INDEX(Z$80:Z$93,$D2679)/$E2679</f>
        <v/>
      </c>
      <c r="AA2679" s="32">
        <f>INDEX(AA$80:AA$93,$D2679)/$E2679</f>
        <v/>
      </c>
      <c r="AB2679" s="32">
        <f>INDEX(AB$80:AB$93,$D2679)/$E2679</f>
        <v/>
      </c>
      <c r="AC2679" s="32">
        <f>INDEX(AC$80:AC$93,$D2679)/$E2679</f>
        <v/>
      </c>
      <c r="AD2679" s="32">
        <f>INDEX(AD$80:AD$93,$D2679)/$E2679</f>
        <v/>
      </c>
      <c r="AF2679" s="11">
        <f>CodePrefix&amp;$A2679&amp;IF($C2679="","","."&amp;$C2679&amp;"."&amp;$B2679)&amp;INDEX(VarEnd,MATCH($A2679,VarKey,0))&amp;AF$5</f>
        <v/>
      </c>
      <c r="AG2679" s="37">
        <f>INDEX(AG$80:AG$93,$D2679)/$E2679</f>
        <v/>
      </c>
      <c r="AH2679" s="32">
        <f>INDEX(AH$80:AH$93,$D2679)/$E2679</f>
        <v/>
      </c>
      <c r="AI2679" s="32">
        <f>INDEX(AI$80:AI$93,$D2679)/$E2679</f>
        <v/>
      </c>
      <c r="AJ2679" s="32">
        <f>INDEX(AJ$80:AJ$93,$D2679)/$E2679</f>
        <v/>
      </c>
      <c r="AK2679" s="32">
        <f>INDEX(AK$80:AK$93,$D2679)/$E2679</f>
        <v/>
      </c>
      <c r="AL2679" s="32">
        <f>INDEX(AL$80:AL$93,$D2679)/$E2679</f>
        <v/>
      </c>
      <c r="AM2679" s="32">
        <f>INDEX(AM$80:AM$93,$D2679)/$E2679</f>
        <v/>
      </c>
      <c r="AN2679" s="32">
        <f>INDEX(AN$80:AN$93,$D2679)/$E2679</f>
        <v/>
      </c>
      <c r="AO2679" s="32">
        <f>INDEX(AO$80:AO$93,$D2679)/$E2679</f>
        <v/>
      </c>
      <c r="AP2679" s="32">
        <f>INDEX(AP$80:AP$93,$D2679)/$E2679</f>
        <v/>
      </c>
      <c r="AQ2679" s="32">
        <f>INDEX(AQ$80:AQ$93,$D2679)/$E2679</f>
        <v/>
      </c>
      <c r="AR2679" s="32">
        <f>INDEX(AR$80:AR$93,$D2679)/$E2679</f>
        <v/>
      </c>
      <c r="AS2679" s="32">
        <f>INDEX(AS$80:AS$93,$D2679)/$E2679</f>
        <v/>
      </c>
      <c r="AT2679" s="32">
        <f>INDEX(AT$80:AT$93,$D2679)/$E2679</f>
        <v/>
      </c>
      <c r="AU2679" s="32">
        <f>INDEX(AU$80:AU$93,$D2679)/$E2679</f>
        <v/>
      </c>
      <c r="AV2679" s="32">
        <f>INDEX(AV$80:AV$93,$D2679)/$E2679</f>
        <v/>
      </c>
      <c r="AW2679" s="32">
        <f>INDEX(AW$80:AW$93,$D2679)/$E2679</f>
        <v/>
      </c>
      <c r="AX2679" s="32">
        <f>INDEX(AX$80:AX$93,$D2679)/$E2679</f>
        <v/>
      </c>
      <c r="AY2679" s="32">
        <f>INDEX(AY$80:AY$93,$D2679)/$E2679</f>
        <v/>
      </c>
    </row>
    <row r="2680" hidden="1" outlineLevel="2">
      <c r="A2680" s="14" t="inlineStr">
        <is>
          <t>ntx</t>
        </is>
      </c>
      <c r="B2680" s="14" t="inlineStr">
        <is>
          <t>ker</t>
        </is>
      </c>
      <c r="C2680" s="14" t="inlineStr">
        <is>
          <t>cst</t>
        </is>
      </c>
      <c r="D2680" s="32">
        <f>INDEX(Inputs!$N$5:$N$132,MATCH($B2680&amp;"|"&amp;$C2680,Inputs!$A$5:$A$132,0))</f>
        <v/>
      </c>
      <c r="E2680" s="32">
        <f>INDEX(Inputs!$K$5:$K$132,MATCH($B2680&amp;"|"&amp;$C2680,Inputs!$A$5:$A$132,0))</f>
        <v/>
      </c>
      <c r="F2680" s="36" t="n"/>
      <c r="G2680" s="36" t="n"/>
      <c r="H2680" s="14">
        <f>INDEX(VarLab,MATCH($A2680,VarKey,0))&amp;INDEX(MemLab,MATCH($C2680&amp;"|"&amp;$B2680,MemKey,0))</f>
        <v/>
      </c>
      <c r="I2680" s="14">
        <f>INDEX(VarUnit,MATCH($A2680,VarKey,0))</f>
        <v/>
      </c>
      <c r="J2680" s="14">
        <f>INDEX(VarSrc,MATCH($A2680,VarKey,0))</f>
        <v/>
      </c>
      <c r="K2680" s="11">
        <f>CodePrefix&amp;$A2680&amp;IF($C2680="","","."&amp;$C2680&amp;"."&amp;$B2680)&amp;INDEX(VarEnd,MATCH($A2680,VarKey,0))&amp;K$5</f>
        <v/>
      </c>
      <c r="L2680" s="37">
        <f>INDEX(L$80:L$93,$D2680)/$E2680</f>
        <v/>
      </c>
      <c r="M2680" s="32">
        <f>INDEX(M$80:M$93,$D2680)/$E2680</f>
        <v/>
      </c>
      <c r="N2680" s="32">
        <f>INDEX(N$80:N$93,$D2680)/$E2680</f>
        <v/>
      </c>
      <c r="O2680" s="32">
        <f>INDEX(O$80:O$93,$D2680)/$E2680</f>
        <v/>
      </c>
      <c r="P2680" s="32">
        <f>INDEX(P$80:P$93,$D2680)/$E2680</f>
        <v/>
      </c>
      <c r="Q2680" s="32">
        <f>INDEX(Q$80:Q$93,$D2680)/$E2680</f>
        <v/>
      </c>
      <c r="R2680" s="32">
        <f>INDEX(R$80:R$93,$D2680)/$E2680</f>
        <v/>
      </c>
      <c r="S2680" s="32">
        <f>INDEX(S$80:S$93,$D2680)/$E2680</f>
        <v/>
      </c>
      <c r="T2680" s="32">
        <f>INDEX(T$80:T$93,$D2680)/$E2680</f>
        <v/>
      </c>
      <c r="U2680" s="32">
        <f>INDEX(U$80:U$93,$D2680)/$E2680</f>
        <v/>
      </c>
      <c r="V2680" s="32">
        <f>INDEX(V$80:V$93,$D2680)/$E2680</f>
        <v/>
      </c>
      <c r="W2680" s="32">
        <f>INDEX(W$80:W$93,$D2680)/$E2680</f>
        <v/>
      </c>
      <c r="X2680" s="32">
        <f>INDEX(X$80:X$93,$D2680)/$E2680</f>
        <v/>
      </c>
      <c r="Y2680" s="32">
        <f>INDEX(Y$80:Y$93,$D2680)/$E2680</f>
        <v/>
      </c>
      <c r="Z2680" s="32">
        <f>INDEX(Z$80:Z$93,$D2680)/$E2680</f>
        <v/>
      </c>
      <c r="AA2680" s="32">
        <f>INDEX(AA$80:AA$93,$D2680)/$E2680</f>
        <v/>
      </c>
      <c r="AB2680" s="32">
        <f>INDEX(AB$80:AB$93,$D2680)/$E2680</f>
        <v/>
      </c>
      <c r="AC2680" s="32">
        <f>INDEX(AC$80:AC$93,$D2680)/$E2680</f>
        <v/>
      </c>
      <c r="AD2680" s="32">
        <f>INDEX(AD$80:AD$93,$D2680)/$E2680</f>
        <v/>
      </c>
      <c r="AF2680" s="11">
        <f>CodePrefix&amp;$A2680&amp;IF($C2680="","","."&amp;$C2680&amp;"."&amp;$B2680)&amp;INDEX(VarEnd,MATCH($A2680,VarKey,0))&amp;AF$5</f>
        <v/>
      </c>
      <c r="AG2680" s="37">
        <f>INDEX(AG$80:AG$93,$D2680)/$E2680</f>
        <v/>
      </c>
      <c r="AH2680" s="32">
        <f>INDEX(AH$80:AH$93,$D2680)/$E2680</f>
        <v/>
      </c>
      <c r="AI2680" s="32">
        <f>INDEX(AI$80:AI$93,$D2680)/$E2680</f>
        <v/>
      </c>
      <c r="AJ2680" s="32">
        <f>INDEX(AJ$80:AJ$93,$D2680)/$E2680</f>
        <v/>
      </c>
      <c r="AK2680" s="32">
        <f>INDEX(AK$80:AK$93,$D2680)/$E2680</f>
        <v/>
      </c>
      <c r="AL2680" s="32">
        <f>INDEX(AL$80:AL$93,$D2680)/$E2680</f>
        <v/>
      </c>
      <c r="AM2680" s="32">
        <f>INDEX(AM$80:AM$93,$D2680)/$E2680</f>
        <v/>
      </c>
      <c r="AN2680" s="32">
        <f>INDEX(AN$80:AN$93,$D2680)/$E2680</f>
        <v/>
      </c>
      <c r="AO2680" s="32">
        <f>INDEX(AO$80:AO$93,$D2680)/$E2680</f>
        <v/>
      </c>
      <c r="AP2680" s="32">
        <f>INDEX(AP$80:AP$93,$D2680)/$E2680</f>
        <v/>
      </c>
      <c r="AQ2680" s="32">
        <f>INDEX(AQ$80:AQ$93,$D2680)/$E2680</f>
        <v/>
      </c>
      <c r="AR2680" s="32">
        <f>INDEX(AR$80:AR$93,$D2680)/$E2680</f>
        <v/>
      </c>
      <c r="AS2680" s="32">
        <f>INDEX(AS$80:AS$93,$D2680)/$E2680</f>
        <v/>
      </c>
      <c r="AT2680" s="32">
        <f>INDEX(AT$80:AT$93,$D2680)/$E2680</f>
        <v/>
      </c>
      <c r="AU2680" s="32">
        <f>INDEX(AU$80:AU$93,$D2680)/$E2680</f>
        <v/>
      </c>
      <c r="AV2680" s="32">
        <f>INDEX(AV$80:AV$93,$D2680)/$E2680</f>
        <v/>
      </c>
      <c r="AW2680" s="32">
        <f>INDEX(AW$80:AW$93,$D2680)/$E2680</f>
        <v/>
      </c>
      <c r="AX2680" s="32">
        <f>INDEX(AX$80:AX$93,$D2680)/$E2680</f>
        <v/>
      </c>
      <c r="AY2680" s="32">
        <f>INDEX(AY$80:AY$93,$D2680)/$E2680</f>
        <v/>
      </c>
    </row>
    <row r="2681" hidden="1" outlineLevel="2">
      <c r="A2681" s="14" t="inlineStr">
        <is>
          <t>ntx</t>
        </is>
      </c>
      <c r="B2681" s="14" t="inlineStr">
        <is>
          <t>oop</t>
        </is>
      </c>
      <c r="C2681" s="14" t="inlineStr">
        <is>
          <t>cst</t>
        </is>
      </c>
      <c r="D2681" s="32">
        <f>INDEX(Inputs!$N$5:$N$132,MATCH($B2681&amp;"|"&amp;$C2681,Inputs!$A$5:$A$132,0))</f>
        <v/>
      </c>
      <c r="E2681" s="32">
        <f>INDEX(Inputs!$K$5:$K$132,MATCH($B2681&amp;"|"&amp;$C2681,Inputs!$A$5:$A$132,0))</f>
        <v/>
      </c>
      <c r="F2681" s="36" t="n"/>
      <c r="G2681" s="36" t="n"/>
      <c r="H2681" s="14">
        <f>INDEX(VarLab,MATCH($A2681,VarKey,0))&amp;INDEX(MemLab,MATCH($C2681&amp;"|"&amp;$B2681,MemKey,0))</f>
        <v/>
      </c>
      <c r="I2681" s="14">
        <f>INDEX(VarUnit,MATCH($A2681,VarKey,0))</f>
        <v/>
      </c>
      <c r="J2681" s="14">
        <f>INDEX(VarSrc,MATCH($A2681,VarKey,0))</f>
        <v/>
      </c>
      <c r="K2681" s="11">
        <f>CodePrefix&amp;$A2681&amp;IF($C2681="","","."&amp;$C2681&amp;"."&amp;$B2681)&amp;INDEX(VarEnd,MATCH($A2681,VarKey,0))&amp;K$5</f>
        <v/>
      </c>
      <c r="L2681" s="37">
        <f>INDEX(L$80:L$93,$D2681)/$E2681</f>
        <v/>
      </c>
      <c r="M2681" s="32">
        <f>INDEX(M$80:M$93,$D2681)/$E2681</f>
        <v/>
      </c>
      <c r="N2681" s="32">
        <f>INDEX(N$80:N$93,$D2681)/$E2681</f>
        <v/>
      </c>
      <c r="O2681" s="32">
        <f>INDEX(O$80:O$93,$D2681)/$E2681</f>
        <v/>
      </c>
      <c r="P2681" s="32">
        <f>INDEX(P$80:P$93,$D2681)/$E2681</f>
        <v/>
      </c>
      <c r="Q2681" s="32">
        <f>INDEX(Q$80:Q$93,$D2681)/$E2681</f>
        <v/>
      </c>
      <c r="R2681" s="32">
        <f>INDEX(R$80:R$93,$D2681)/$E2681</f>
        <v/>
      </c>
      <c r="S2681" s="32">
        <f>INDEX(S$80:S$93,$D2681)/$E2681</f>
        <v/>
      </c>
      <c r="T2681" s="32">
        <f>INDEX(T$80:T$93,$D2681)/$E2681</f>
        <v/>
      </c>
      <c r="U2681" s="32">
        <f>INDEX(U$80:U$93,$D2681)/$E2681</f>
        <v/>
      </c>
      <c r="V2681" s="32">
        <f>INDEX(V$80:V$93,$D2681)/$E2681</f>
        <v/>
      </c>
      <c r="W2681" s="32">
        <f>INDEX(W$80:W$93,$D2681)/$E2681</f>
        <v/>
      </c>
      <c r="X2681" s="32">
        <f>INDEX(X$80:X$93,$D2681)/$E2681</f>
        <v/>
      </c>
      <c r="Y2681" s="32">
        <f>INDEX(Y$80:Y$93,$D2681)/$E2681</f>
        <v/>
      </c>
      <c r="Z2681" s="32">
        <f>INDEX(Z$80:Z$93,$D2681)/$E2681</f>
        <v/>
      </c>
      <c r="AA2681" s="32">
        <f>INDEX(AA$80:AA$93,$D2681)/$E2681</f>
        <v/>
      </c>
      <c r="AB2681" s="32">
        <f>INDEX(AB$80:AB$93,$D2681)/$E2681</f>
        <v/>
      </c>
      <c r="AC2681" s="32">
        <f>INDEX(AC$80:AC$93,$D2681)/$E2681</f>
        <v/>
      </c>
      <c r="AD2681" s="32">
        <f>INDEX(AD$80:AD$93,$D2681)/$E2681</f>
        <v/>
      </c>
      <c r="AF2681" s="11">
        <f>CodePrefix&amp;$A2681&amp;IF($C2681="","","."&amp;$C2681&amp;"."&amp;$B2681)&amp;INDEX(VarEnd,MATCH($A2681,VarKey,0))&amp;AF$5</f>
        <v/>
      </c>
      <c r="AG2681" s="37">
        <f>INDEX(AG$80:AG$93,$D2681)/$E2681</f>
        <v/>
      </c>
      <c r="AH2681" s="32">
        <f>INDEX(AH$80:AH$93,$D2681)/$E2681</f>
        <v/>
      </c>
      <c r="AI2681" s="32">
        <f>INDEX(AI$80:AI$93,$D2681)/$E2681</f>
        <v/>
      </c>
      <c r="AJ2681" s="32">
        <f>INDEX(AJ$80:AJ$93,$D2681)/$E2681</f>
        <v/>
      </c>
      <c r="AK2681" s="32">
        <f>INDEX(AK$80:AK$93,$D2681)/$E2681</f>
        <v/>
      </c>
      <c r="AL2681" s="32">
        <f>INDEX(AL$80:AL$93,$D2681)/$E2681</f>
        <v/>
      </c>
      <c r="AM2681" s="32">
        <f>INDEX(AM$80:AM$93,$D2681)/$E2681</f>
        <v/>
      </c>
      <c r="AN2681" s="32">
        <f>INDEX(AN$80:AN$93,$D2681)/$E2681</f>
        <v/>
      </c>
      <c r="AO2681" s="32">
        <f>INDEX(AO$80:AO$93,$D2681)/$E2681</f>
        <v/>
      </c>
      <c r="AP2681" s="32">
        <f>INDEX(AP$80:AP$93,$D2681)/$E2681</f>
        <v/>
      </c>
      <c r="AQ2681" s="32">
        <f>INDEX(AQ$80:AQ$93,$D2681)/$E2681</f>
        <v/>
      </c>
      <c r="AR2681" s="32">
        <f>INDEX(AR$80:AR$93,$D2681)/$E2681</f>
        <v/>
      </c>
      <c r="AS2681" s="32">
        <f>INDEX(AS$80:AS$93,$D2681)/$E2681</f>
        <v/>
      </c>
      <c r="AT2681" s="32">
        <f>INDEX(AT$80:AT$93,$D2681)/$E2681</f>
        <v/>
      </c>
      <c r="AU2681" s="32">
        <f>INDEX(AU$80:AU$93,$D2681)/$E2681</f>
        <v/>
      </c>
      <c r="AV2681" s="32">
        <f>INDEX(AV$80:AV$93,$D2681)/$E2681</f>
        <v/>
      </c>
      <c r="AW2681" s="32">
        <f>INDEX(AW$80:AW$93,$D2681)/$E2681</f>
        <v/>
      </c>
      <c r="AX2681" s="32">
        <f>INDEX(AX$80:AX$93,$D2681)/$E2681</f>
        <v/>
      </c>
      <c r="AY2681" s="32">
        <f>INDEX(AY$80:AY$93,$D2681)/$E2681</f>
        <v/>
      </c>
    </row>
    <row r="2682" hidden="1" outlineLevel="2">
      <c r="A2682" s="14" t="inlineStr">
        <is>
          <t>ntx</t>
        </is>
      </c>
      <c r="B2682" s="14" t="inlineStr">
        <is>
          <t>bio</t>
        </is>
      </c>
      <c r="C2682" s="14" t="inlineStr">
        <is>
          <t>cst</t>
        </is>
      </c>
      <c r="D2682" s="32">
        <f>INDEX(Inputs!$N$5:$N$132,MATCH($B2682&amp;"|"&amp;$C2682,Inputs!$A$5:$A$132,0))</f>
        <v/>
      </c>
      <c r="E2682" s="32">
        <f>INDEX(Inputs!$K$5:$K$132,MATCH($B2682&amp;"|"&amp;$C2682,Inputs!$A$5:$A$132,0))</f>
        <v/>
      </c>
      <c r="F2682" s="36" t="n"/>
      <c r="G2682" s="36" t="n"/>
      <c r="H2682" s="14">
        <f>INDEX(VarLab,MATCH($A2682,VarKey,0))&amp;INDEX(MemLab,MATCH($C2682&amp;"|"&amp;$B2682,MemKey,0))</f>
        <v/>
      </c>
      <c r="I2682" s="14">
        <f>INDEX(VarUnit,MATCH($A2682,VarKey,0))</f>
        <v/>
      </c>
      <c r="J2682" s="14">
        <f>INDEX(VarSrc,MATCH($A2682,VarKey,0))</f>
        <v/>
      </c>
      <c r="K2682" s="11">
        <f>CodePrefix&amp;$A2682&amp;IF($C2682="","","."&amp;$C2682&amp;"."&amp;$B2682)&amp;INDEX(VarEnd,MATCH($A2682,VarKey,0))&amp;K$5</f>
        <v/>
      </c>
      <c r="L2682" s="37">
        <f>INDEX(L$80:L$93,$D2682)/$E2682</f>
        <v/>
      </c>
      <c r="M2682" s="32">
        <f>INDEX(M$80:M$93,$D2682)/$E2682</f>
        <v/>
      </c>
      <c r="N2682" s="32">
        <f>INDEX(N$80:N$93,$D2682)/$E2682</f>
        <v/>
      </c>
      <c r="O2682" s="32">
        <f>INDEX(O$80:O$93,$D2682)/$E2682</f>
        <v/>
      </c>
      <c r="P2682" s="32">
        <f>INDEX(P$80:P$93,$D2682)/$E2682</f>
        <v/>
      </c>
      <c r="Q2682" s="32">
        <f>INDEX(Q$80:Q$93,$D2682)/$E2682</f>
        <v/>
      </c>
      <c r="R2682" s="32">
        <f>INDEX(R$80:R$93,$D2682)/$E2682</f>
        <v/>
      </c>
      <c r="S2682" s="32">
        <f>INDEX(S$80:S$93,$D2682)/$E2682</f>
        <v/>
      </c>
      <c r="T2682" s="32">
        <f>INDEX(T$80:T$93,$D2682)/$E2682</f>
        <v/>
      </c>
      <c r="U2682" s="32">
        <f>INDEX(U$80:U$93,$D2682)/$E2682</f>
        <v/>
      </c>
      <c r="V2682" s="32">
        <f>INDEX(V$80:V$93,$D2682)/$E2682</f>
        <v/>
      </c>
      <c r="W2682" s="32">
        <f>INDEX(W$80:W$93,$D2682)/$E2682</f>
        <v/>
      </c>
      <c r="X2682" s="32">
        <f>INDEX(X$80:X$93,$D2682)/$E2682</f>
        <v/>
      </c>
      <c r="Y2682" s="32">
        <f>INDEX(Y$80:Y$93,$D2682)/$E2682</f>
        <v/>
      </c>
      <c r="Z2682" s="32">
        <f>INDEX(Z$80:Z$93,$D2682)/$E2682</f>
        <v/>
      </c>
      <c r="AA2682" s="32">
        <f>INDEX(AA$80:AA$93,$D2682)/$E2682</f>
        <v/>
      </c>
      <c r="AB2682" s="32">
        <f>INDEX(AB$80:AB$93,$D2682)/$E2682</f>
        <v/>
      </c>
      <c r="AC2682" s="32">
        <f>INDEX(AC$80:AC$93,$D2682)/$E2682</f>
        <v/>
      </c>
      <c r="AD2682" s="32">
        <f>INDEX(AD$80:AD$93,$D2682)/$E2682</f>
        <v/>
      </c>
      <c r="AF2682" s="11">
        <f>CodePrefix&amp;$A2682&amp;IF($C2682="","","."&amp;$C2682&amp;"."&amp;$B2682)&amp;INDEX(VarEnd,MATCH($A2682,VarKey,0))&amp;AF$5</f>
        <v/>
      </c>
      <c r="AG2682" s="37">
        <f>INDEX(AG$80:AG$93,$D2682)/$E2682</f>
        <v/>
      </c>
      <c r="AH2682" s="32">
        <f>INDEX(AH$80:AH$93,$D2682)/$E2682</f>
        <v/>
      </c>
      <c r="AI2682" s="32">
        <f>INDEX(AI$80:AI$93,$D2682)/$E2682</f>
        <v/>
      </c>
      <c r="AJ2682" s="32">
        <f>INDEX(AJ$80:AJ$93,$D2682)/$E2682</f>
        <v/>
      </c>
      <c r="AK2682" s="32">
        <f>INDEX(AK$80:AK$93,$D2682)/$E2682</f>
        <v/>
      </c>
      <c r="AL2682" s="32">
        <f>INDEX(AL$80:AL$93,$D2682)/$E2682</f>
        <v/>
      </c>
      <c r="AM2682" s="32">
        <f>INDEX(AM$80:AM$93,$D2682)/$E2682</f>
        <v/>
      </c>
      <c r="AN2682" s="32">
        <f>INDEX(AN$80:AN$93,$D2682)/$E2682</f>
        <v/>
      </c>
      <c r="AO2682" s="32">
        <f>INDEX(AO$80:AO$93,$D2682)/$E2682</f>
        <v/>
      </c>
      <c r="AP2682" s="32">
        <f>INDEX(AP$80:AP$93,$D2682)/$E2682</f>
        <v/>
      </c>
      <c r="AQ2682" s="32">
        <f>INDEX(AQ$80:AQ$93,$D2682)/$E2682</f>
        <v/>
      </c>
      <c r="AR2682" s="32">
        <f>INDEX(AR$80:AR$93,$D2682)/$E2682</f>
        <v/>
      </c>
      <c r="AS2682" s="32">
        <f>INDEX(AS$80:AS$93,$D2682)/$E2682</f>
        <v/>
      </c>
      <c r="AT2682" s="32">
        <f>INDEX(AT$80:AT$93,$D2682)/$E2682</f>
        <v/>
      </c>
      <c r="AU2682" s="32">
        <f>INDEX(AU$80:AU$93,$D2682)/$E2682</f>
        <v/>
      </c>
      <c r="AV2682" s="32">
        <f>INDEX(AV$80:AV$93,$D2682)/$E2682</f>
        <v/>
      </c>
      <c r="AW2682" s="32">
        <f>INDEX(AW$80:AW$93,$D2682)/$E2682</f>
        <v/>
      </c>
      <c r="AX2682" s="32">
        <f>INDEX(AX$80:AX$93,$D2682)/$E2682</f>
        <v/>
      </c>
      <c r="AY2682" s="32">
        <f>INDEX(AY$80:AY$93,$D2682)/$E2682</f>
        <v/>
      </c>
    </row>
    <row r="2683" hidden="1" outlineLevel="2"/>
    <row r="2684" hidden="1" outlineLevel="2">
      <c r="A2684" s="14" t="inlineStr">
        <is>
          <t>nce</t>
        </is>
      </c>
      <c r="B2684" s="14" t="inlineStr">
        <is>
          <t>coa</t>
        </is>
      </c>
      <c r="C2684" s="14" t="inlineStr">
        <is>
          <t>cst</t>
        </is>
      </c>
      <c r="D2684" s="36" t="n"/>
      <c r="E2684" s="36" t="n"/>
      <c r="F2684" s="36" t="n"/>
      <c r="G2684" s="36" t="n"/>
      <c r="H2684" s="14">
        <f>INDEX(VarLab,MATCH($A2684,VarKey,0))&amp;INDEX(MemLab,MATCH($C2684&amp;"|"&amp;$B2684,MemKey,0))</f>
        <v/>
      </c>
      <c r="I2684" s="14">
        <f>INDEX(VarUnit,MATCH($A2684,VarKey,0))</f>
        <v/>
      </c>
      <c r="J2684" s="14">
        <f>INDEX(VarSrc,MATCH($A2684,VarKey,0))</f>
        <v/>
      </c>
      <c r="K2684" s="11">
        <f>CodePrefix&amp;$A2684&amp;IF($C2684="","","."&amp;$C2684&amp;"."&amp;$B2684)&amp;INDEX(VarEnd,MATCH($A2684,VarKey,0))&amp;K$5</f>
        <v/>
      </c>
      <c r="L2684" s="37">
        <f>L2657+L2666+L2675</f>
        <v/>
      </c>
      <c r="M2684" s="32">
        <f>M2657+M2666+M2675</f>
        <v/>
      </c>
      <c r="N2684" s="32">
        <f>N2657+N2666+N2675</f>
        <v/>
      </c>
      <c r="O2684" s="32">
        <f>O2657+O2666+O2675</f>
        <v/>
      </c>
      <c r="P2684" s="32">
        <f>P2657+P2666+P2675</f>
        <v/>
      </c>
      <c r="Q2684" s="32">
        <f>Q2657+Q2666+Q2675</f>
        <v/>
      </c>
      <c r="R2684" s="32">
        <f>R2657+R2666+R2675</f>
        <v/>
      </c>
      <c r="S2684" s="32">
        <f>S2657+S2666+S2675</f>
        <v/>
      </c>
      <c r="T2684" s="32">
        <f>T2657+T2666+T2675</f>
        <v/>
      </c>
      <c r="U2684" s="32">
        <f>U2657+U2666+U2675</f>
        <v/>
      </c>
      <c r="V2684" s="32">
        <f>V2657+V2666+V2675</f>
        <v/>
      </c>
      <c r="W2684" s="32">
        <f>W2657+W2666+W2675</f>
        <v/>
      </c>
      <c r="X2684" s="32">
        <f>X2657+X2666+X2675</f>
        <v/>
      </c>
      <c r="Y2684" s="32">
        <f>Y2657+Y2666+Y2675</f>
        <v/>
      </c>
      <c r="Z2684" s="32">
        <f>Z2657+Z2666+Z2675</f>
        <v/>
      </c>
      <c r="AA2684" s="32">
        <f>AA2657+AA2666+AA2675</f>
        <v/>
      </c>
      <c r="AB2684" s="32">
        <f>AB2657+AB2666+AB2675</f>
        <v/>
      </c>
      <c r="AC2684" s="32">
        <f>AC2657+AC2666+AC2675</f>
        <v/>
      </c>
      <c r="AD2684" s="32">
        <f>AD2657+AD2666+AD2675</f>
        <v/>
      </c>
      <c r="AF2684" s="11">
        <f>CodePrefix&amp;$A2684&amp;IF($C2684="","","."&amp;$C2684&amp;"."&amp;$B2684)&amp;INDEX(VarEnd,MATCH($A2684,VarKey,0))&amp;AF$5</f>
        <v/>
      </c>
      <c r="AG2684" s="37">
        <f>AG2657+AG2666+AG2675</f>
        <v/>
      </c>
      <c r="AH2684" s="32">
        <f>AH2657+AH2666+AH2675</f>
        <v/>
      </c>
      <c r="AI2684" s="32">
        <f>AI2657+AI2666+AI2675</f>
        <v/>
      </c>
      <c r="AJ2684" s="32">
        <f>AJ2657+AJ2666+AJ2675</f>
        <v/>
      </c>
      <c r="AK2684" s="32">
        <f>AK2657+AK2666+AK2675</f>
        <v/>
      </c>
      <c r="AL2684" s="32">
        <f>AL2657+AL2666+AL2675</f>
        <v/>
      </c>
      <c r="AM2684" s="32">
        <f>AM2657+AM2666+AM2675</f>
        <v/>
      </c>
      <c r="AN2684" s="32">
        <f>AN2657+AN2666+AN2675</f>
        <v/>
      </c>
      <c r="AO2684" s="32">
        <f>AO2657+AO2666+AO2675</f>
        <v/>
      </c>
      <c r="AP2684" s="32">
        <f>AP2657+AP2666+AP2675</f>
        <v/>
      </c>
      <c r="AQ2684" s="32">
        <f>AQ2657+AQ2666+AQ2675</f>
        <v/>
      </c>
      <c r="AR2684" s="32">
        <f>AR2657+AR2666+AR2675</f>
        <v/>
      </c>
      <c r="AS2684" s="32">
        <f>AS2657+AS2666+AS2675</f>
        <v/>
      </c>
      <c r="AT2684" s="32">
        <f>AT2657+AT2666+AT2675</f>
        <v/>
      </c>
      <c r="AU2684" s="32">
        <f>AU2657+AU2666+AU2675</f>
        <v/>
      </c>
      <c r="AV2684" s="32">
        <f>AV2657+AV2666+AV2675</f>
        <v/>
      </c>
      <c r="AW2684" s="32">
        <f>AW2657+AW2666+AW2675</f>
        <v/>
      </c>
      <c r="AX2684" s="32">
        <f>AX2657+AX2666+AX2675</f>
        <v/>
      </c>
      <c r="AY2684" s="32">
        <f>AY2657+AY2666+AY2675</f>
        <v/>
      </c>
    </row>
    <row r="2685" hidden="1" outlineLevel="2">
      <c r="A2685" s="14" t="inlineStr">
        <is>
          <t>nce</t>
        </is>
      </c>
      <c r="B2685" s="14" t="inlineStr">
        <is>
          <t>nga</t>
        </is>
      </c>
      <c r="C2685" s="14" t="inlineStr">
        <is>
          <t>cst</t>
        </is>
      </c>
      <c r="D2685" s="36" t="n"/>
      <c r="E2685" s="36" t="n"/>
      <c r="F2685" s="36" t="n"/>
      <c r="G2685" s="36" t="n"/>
      <c r="H2685" s="14">
        <f>INDEX(VarLab,MATCH($A2685,VarKey,0))&amp;INDEX(MemLab,MATCH($C2685&amp;"|"&amp;$B2685,MemKey,0))</f>
        <v/>
      </c>
      <c r="I2685" s="14">
        <f>INDEX(VarUnit,MATCH($A2685,VarKey,0))</f>
        <v/>
      </c>
      <c r="J2685" s="14">
        <f>INDEX(VarSrc,MATCH($A2685,VarKey,0))</f>
        <v/>
      </c>
      <c r="K2685" s="11">
        <f>CodePrefix&amp;$A2685&amp;IF($C2685="","","."&amp;$C2685&amp;"."&amp;$B2685)&amp;INDEX(VarEnd,MATCH($A2685,VarKey,0))&amp;K$5</f>
        <v/>
      </c>
      <c r="L2685" s="37">
        <f>L2658+L2667+L2676</f>
        <v/>
      </c>
      <c r="M2685" s="32">
        <f>M2658+M2667+M2676</f>
        <v/>
      </c>
      <c r="N2685" s="32">
        <f>N2658+N2667+N2676</f>
        <v/>
      </c>
      <c r="O2685" s="32">
        <f>O2658+O2667+O2676</f>
        <v/>
      </c>
      <c r="P2685" s="32">
        <f>P2658+P2667+P2676</f>
        <v/>
      </c>
      <c r="Q2685" s="32">
        <f>Q2658+Q2667+Q2676</f>
        <v/>
      </c>
      <c r="R2685" s="32">
        <f>R2658+R2667+R2676</f>
        <v/>
      </c>
      <c r="S2685" s="32">
        <f>S2658+S2667+S2676</f>
        <v/>
      </c>
      <c r="T2685" s="32">
        <f>T2658+T2667+T2676</f>
        <v/>
      </c>
      <c r="U2685" s="32">
        <f>U2658+U2667+U2676</f>
        <v/>
      </c>
      <c r="V2685" s="32">
        <f>V2658+V2667+V2676</f>
        <v/>
      </c>
      <c r="W2685" s="32">
        <f>W2658+W2667+W2676</f>
        <v/>
      </c>
      <c r="X2685" s="32">
        <f>X2658+X2667+X2676</f>
        <v/>
      </c>
      <c r="Y2685" s="32">
        <f>Y2658+Y2667+Y2676</f>
        <v/>
      </c>
      <c r="Z2685" s="32">
        <f>Z2658+Z2667+Z2676</f>
        <v/>
      </c>
      <c r="AA2685" s="32">
        <f>AA2658+AA2667+AA2676</f>
        <v/>
      </c>
      <c r="AB2685" s="32">
        <f>AB2658+AB2667+AB2676</f>
        <v/>
      </c>
      <c r="AC2685" s="32">
        <f>AC2658+AC2667+AC2676</f>
        <v/>
      </c>
      <c r="AD2685" s="32">
        <f>AD2658+AD2667+AD2676</f>
        <v/>
      </c>
      <c r="AF2685" s="11">
        <f>CodePrefix&amp;$A2685&amp;IF($C2685="","","."&amp;$C2685&amp;"."&amp;$B2685)&amp;INDEX(VarEnd,MATCH($A2685,VarKey,0))&amp;AF$5</f>
        <v/>
      </c>
      <c r="AG2685" s="37">
        <f>AG2658+AG2667+AG2676</f>
        <v/>
      </c>
      <c r="AH2685" s="32">
        <f>AH2658+AH2667+AH2676</f>
        <v/>
      </c>
      <c r="AI2685" s="32">
        <f>AI2658+AI2667+AI2676</f>
        <v/>
      </c>
      <c r="AJ2685" s="32">
        <f>AJ2658+AJ2667+AJ2676</f>
        <v/>
      </c>
      <c r="AK2685" s="32">
        <f>AK2658+AK2667+AK2676</f>
        <v/>
      </c>
      <c r="AL2685" s="32">
        <f>AL2658+AL2667+AL2676</f>
        <v/>
      </c>
      <c r="AM2685" s="32">
        <f>AM2658+AM2667+AM2676</f>
        <v/>
      </c>
      <c r="AN2685" s="32">
        <f>AN2658+AN2667+AN2676</f>
        <v/>
      </c>
      <c r="AO2685" s="32">
        <f>AO2658+AO2667+AO2676</f>
        <v/>
      </c>
      <c r="AP2685" s="32">
        <f>AP2658+AP2667+AP2676</f>
        <v/>
      </c>
      <c r="AQ2685" s="32">
        <f>AQ2658+AQ2667+AQ2676</f>
        <v/>
      </c>
      <c r="AR2685" s="32">
        <f>AR2658+AR2667+AR2676</f>
        <v/>
      </c>
      <c r="AS2685" s="32">
        <f>AS2658+AS2667+AS2676</f>
        <v/>
      </c>
      <c r="AT2685" s="32">
        <f>AT2658+AT2667+AT2676</f>
        <v/>
      </c>
      <c r="AU2685" s="32">
        <f>AU2658+AU2667+AU2676</f>
        <v/>
      </c>
      <c r="AV2685" s="32">
        <f>AV2658+AV2667+AV2676</f>
        <v/>
      </c>
      <c r="AW2685" s="32">
        <f>AW2658+AW2667+AW2676</f>
        <v/>
      </c>
      <c r="AX2685" s="32">
        <f>AX2658+AX2667+AX2676</f>
        <v/>
      </c>
      <c r="AY2685" s="32">
        <f>AY2658+AY2667+AY2676</f>
        <v/>
      </c>
    </row>
    <row r="2686" hidden="1" outlineLevel="2">
      <c r="A2686" s="14" t="inlineStr">
        <is>
          <t>nce</t>
        </is>
      </c>
      <c r="B2686" s="14" t="inlineStr">
        <is>
          <t>gso</t>
        </is>
      </c>
      <c r="C2686" s="14" t="inlineStr">
        <is>
          <t>cst</t>
        </is>
      </c>
      <c r="D2686" s="36" t="n"/>
      <c r="E2686" s="36" t="n"/>
      <c r="F2686" s="36" t="n"/>
      <c r="G2686" s="36" t="n"/>
      <c r="H2686" s="14">
        <f>INDEX(VarLab,MATCH($A2686,VarKey,0))&amp;INDEX(MemLab,MATCH($C2686&amp;"|"&amp;$B2686,MemKey,0))</f>
        <v/>
      </c>
      <c r="I2686" s="14">
        <f>INDEX(VarUnit,MATCH($A2686,VarKey,0))</f>
        <v/>
      </c>
      <c r="J2686" s="14">
        <f>INDEX(VarSrc,MATCH($A2686,VarKey,0))</f>
        <v/>
      </c>
      <c r="K2686" s="11">
        <f>CodePrefix&amp;$A2686&amp;IF($C2686="","","."&amp;$C2686&amp;"."&amp;$B2686)&amp;INDEX(VarEnd,MATCH($A2686,VarKey,0))&amp;K$5</f>
        <v/>
      </c>
      <c r="L2686" s="37">
        <f>L2659+L2668+L2677</f>
        <v/>
      </c>
      <c r="M2686" s="32">
        <f>M2659+M2668+M2677</f>
        <v/>
      </c>
      <c r="N2686" s="32">
        <f>N2659+N2668+N2677</f>
        <v/>
      </c>
      <c r="O2686" s="32">
        <f>O2659+O2668+O2677</f>
        <v/>
      </c>
      <c r="P2686" s="32">
        <f>P2659+P2668+P2677</f>
        <v/>
      </c>
      <c r="Q2686" s="32">
        <f>Q2659+Q2668+Q2677</f>
        <v/>
      </c>
      <c r="R2686" s="32">
        <f>R2659+R2668+R2677</f>
        <v/>
      </c>
      <c r="S2686" s="32">
        <f>S2659+S2668+S2677</f>
        <v/>
      </c>
      <c r="T2686" s="32">
        <f>T2659+T2668+T2677</f>
        <v/>
      </c>
      <c r="U2686" s="32">
        <f>U2659+U2668+U2677</f>
        <v/>
      </c>
      <c r="V2686" s="32">
        <f>V2659+V2668+V2677</f>
        <v/>
      </c>
      <c r="W2686" s="32">
        <f>W2659+W2668+W2677</f>
        <v/>
      </c>
      <c r="X2686" s="32">
        <f>X2659+X2668+X2677</f>
        <v/>
      </c>
      <c r="Y2686" s="32">
        <f>Y2659+Y2668+Y2677</f>
        <v/>
      </c>
      <c r="Z2686" s="32">
        <f>Z2659+Z2668+Z2677</f>
        <v/>
      </c>
      <c r="AA2686" s="32">
        <f>AA2659+AA2668+AA2677</f>
        <v/>
      </c>
      <c r="AB2686" s="32">
        <f>AB2659+AB2668+AB2677</f>
        <v/>
      </c>
      <c r="AC2686" s="32">
        <f>AC2659+AC2668+AC2677</f>
        <v/>
      </c>
      <c r="AD2686" s="32">
        <f>AD2659+AD2668+AD2677</f>
        <v/>
      </c>
      <c r="AF2686" s="11">
        <f>CodePrefix&amp;$A2686&amp;IF($C2686="","","."&amp;$C2686&amp;"."&amp;$B2686)&amp;INDEX(VarEnd,MATCH($A2686,VarKey,0))&amp;AF$5</f>
        <v/>
      </c>
      <c r="AG2686" s="37">
        <f>AG2659+AG2668+AG2677</f>
        <v/>
      </c>
      <c r="AH2686" s="32">
        <f>AH2659+AH2668+AH2677</f>
        <v/>
      </c>
      <c r="AI2686" s="32">
        <f>AI2659+AI2668+AI2677</f>
        <v/>
      </c>
      <c r="AJ2686" s="32">
        <f>AJ2659+AJ2668+AJ2677</f>
        <v/>
      </c>
      <c r="AK2686" s="32">
        <f>AK2659+AK2668+AK2677</f>
        <v/>
      </c>
      <c r="AL2686" s="32">
        <f>AL2659+AL2668+AL2677</f>
        <v/>
      </c>
      <c r="AM2686" s="32">
        <f>AM2659+AM2668+AM2677</f>
        <v/>
      </c>
      <c r="AN2686" s="32">
        <f>AN2659+AN2668+AN2677</f>
        <v/>
      </c>
      <c r="AO2686" s="32">
        <f>AO2659+AO2668+AO2677</f>
        <v/>
      </c>
      <c r="AP2686" s="32">
        <f>AP2659+AP2668+AP2677</f>
        <v/>
      </c>
      <c r="AQ2686" s="32">
        <f>AQ2659+AQ2668+AQ2677</f>
        <v/>
      </c>
      <c r="AR2686" s="32">
        <f>AR2659+AR2668+AR2677</f>
        <v/>
      </c>
      <c r="AS2686" s="32">
        <f>AS2659+AS2668+AS2677</f>
        <v/>
      </c>
      <c r="AT2686" s="32">
        <f>AT2659+AT2668+AT2677</f>
        <v/>
      </c>
      <c r="AU2686" s="32">
        <f>AU2659+AU2668+AU2677</f>
        <v/>
      </c>
      <c r="AV2686" s="32">
        <f>AV2659+AV2668+AV2677</f>
        <v/>
      </c>
      <c r="AW2686" s="32">
        <f>AW2659+AW2668+AW2677</f>
        <v/>
      </c>
      <c r="AX2686" s="32">
        <f>AX2659+AX2668+AX2677</f>
        <v/>
      </c>
      <c r="AY2686" s="32">
        <f>AY2659+AY2668+AY2677</f>
        <v/>
      </c>
    </row>
    <row r="2687" hidden="1" outlineLevel="2">
      <c r="A2687" s="14" t="inlineStr">
        <is>
          <t>nce</t>
        </is>
      </c>
      <c r="B2687" s="14" t="inlineStr">
        <is>
          <t>die</t>
        </is>
      </c>
      <c r="C2687" s="14" t="inlineStr">
        <is>
          <t>cst</t>
        </is>
      </c>
      <c r="D2687" s="36" t="n"/>
      <c r="E2687" s="36" t="n"/>
      <c r="F2687" s="36" t="n"/>
      <c r="G2687" s="36" t="n"/>
      <c r="H2687" s="14">
        <f>INDEX(VarLab,MATCH($A2687,VarKey,0))&amp;INDEX(MemLab,MATCH($C2687&amp;"|"&amp;$B2687,MemKey,0))</f>
        <v/>
      </c>
      <c r="I2687" s="14">
        <f>INDEX(VarUnit,MATCH($A2687,VarKey,0))</f>
        <v/>
      </c>
      <c r="J2687" s="14">
        <f>INDEX(VarSrc,MATCH($A2687,VarKey,0))</f>
        <v/>
      </c>
      <c r="K2687" s="11">
        <f>CodePrefix&amp;$A2687&amp;IF($C2687="","","."&amp;$C2687&amp;"."&amp;$B2687)&amp;INDEX(VarEnd,MATCH($A2687,VarKey,0))&amp;K$5</f>
        <v/>
      </c>
      <c r="L2687" s="37">
        <f>L2660+L2669+L2678</f>
        <v/>
      </c>
      <c r="M2687" s="32">
        <f>M2660+M2669+M2678</f>
        <v/>
      </c>
      <c r="N2687" s="32">
        <f>N2660+N2669+N2678</f>
        <v/>
      </c>
      <c r="O2687" s="32">
        <f>O2660+O2669+O2678</f>
        <v/>
      </c>
      <c r="P2687" s="32">
        <f>P2660+P2669+P2678</f>
        <v/>
      </c>
      <c r="Q2687" s="32">
        <f>Q2660+Q2669+Q2678</f>
        <v/>
      </c>
      <c r="R2687" s="32">
        <f>R2660+R2669+R2678</f>
        <v/>
      </c>
      <c r="S2687" s="32">
        <f>S2660+S2669+S2678</f>
        <v/>
      </c>
      <c r="T2687" s="32">
        <f>T2660+T2669+T2678</f>
        <v/>
      </c>
      <c r="U2687" s="32">
        <f>U2660+U2669+U2678</f>
        <v/>
      </c>
      <c r="V2687" s="32">
        <f>V2660+V2669+V2678</f>
        <v/>
      </c>
      <c r="W2687" s="32">
        <f>W2660+W2669+W2678</f>
        <v/>
      </c>
      <c r="X2687" s="32">
        <f>X2660+X2669+X2678</f>
        <v/>
      </c>
      <c r="Y2687" s="32">
        <f>Y2660+Y2669+Y2678</f>
        <v/>
      </c>
      <c r="Z2687" s="32">
        <f>Z2660+Z2669+Z2678</f>
        <v/>
      </c>
      <c r="AA2687" s="32">
        <f>AA2660+AA2669+AA2678</f>
        <v/>
      </c>
      <c r="AB2687" s="32">
        <f>AB2660+AB2669+AB2678</f>
        <v/>
      </c>
      <c r="AC2687" s="32">
        <f>AC2660+AC2669+AC2678</f>
        <v/>
      </c>
      <c r="AD2687" s="32">
        <f>AD2660+AD2669+AD2678</f>
        <v/>
      </c>
      <c r="AF2687" s="11">
        <f>CodePrefix&amp;$A2687&amp;IF($C2687="","","."&amp;$C2687&amp;"."&amp;$B2687)&amp;INDEX(VarEnd,MATCH($A2687,VarKey,0))&amp;AF$5</f>
        <v/>
      </c>
      <c r="AG2687" s="37">
        <f>AG2660+AG2669+AG2678</f>
        <v/>
      </c>
      <c r="AH2687" s="32">
        <f>AH2660+AH2669+AH2678</f>
        <v/>
      </c>
      <c r="AI2687" s="32">
        <f>AI2660+AI2669+AI2678</f>
        <v/>
      </c>
      <c r="AJ2687" s="32">
        <f>AJ2660+AJ2669+AJ2678</f>
        <v/>
      </c>
      <c r="AK2687" s="32">
        <f>AK2660+AK2669+AK2678</f>
        <v/>
      </c>
      <c r="AL2687" s="32">
        <f>AL2660+AL2669+AL2678</f>
        <v/>
      </c>
      <c r="AM2687" s="32">
        <f>AM2660+AM2669+AM2678</f>
        <v/>
      </c>
      <c r="AN2687" s="32">
        <f>AN2660+AN2669+AN2678</f>
        <v/>
      </c>
      <c r="AO2687" s="32">
        <f>AO2660+AO2669+AO2678</f>
        <v/>
      </c>
      <c r="AP2687" s="32">
        <f>AP2660+AP2669+AP2678</f>
        <v/>
      </c>
      <c r="AQ2687" s="32">
        <f>AQ2660+AQ2669+AQ2678</f>
        <v/>
      </c>
      <c r="AR2687" s="32">
        <f>AR2660+AR2669+AR2678</f>
        <v/>
      </c>
      <c r="AS2687" s="32">
        <f>AS2660+AS2669+AS2678</f>
        <v/>
      </c>
      <c r="AT2687" s="32">
        <f>AT2660+AT2669+AT2678</f>
        <v/>
      </c>
      <c r="AU2687" s="32">
        <f>AU2660+AU2669+AU2678</f>
        <v/>
      </c>
      <c r="AV2687" s="32">
        <f>AV2660+AV2669+AV2678</f>
        <v/>
      </c>
      <c r="AW2687" s="32">
        <f>AW2660+AW2669+AW2678</f>
        <v/>
      </c>
      <c r="AX2687" s="32">
        <f>AX2660+AX2669+AX2678</f>
        <v/>
      </c>
      <c r="AY2687" s="32">
        <f>AY2660+AY2669+AY2678</f>
        <v/>
      </c>
    </row>
    <row r="2688" hidden="1" outlineLevel="2">
      <c r="A2688" s="14" t="inlineStr">
        <is>
          <t>nce</t>
        </is>
      </c>
      <c r="B2688" s="14" t="inlineStr">
        <is>
          <t>lpg</t>
        </is>
      </c>
      <c r="C2688" s="14" t="inlineStr">
        <is>
          <t>cst</t>
        </is>
      </c>
      <c r="D2688" s="36" t="n"/>
      <c r="E2688" s="36" t="n"/>
      <c r="F2688" s="36" t="n"/>
      <c r="G2688" s="36" t="n"/>
      <c r="H2688" s="14">
        <f>INDEX(VarLab,MATCH($A2688,VarKey,0))&amp;INDEX(MemLab,MATCH($C2688&amp;"|"&amp;$B2688,MemKey,0))</f>
        <v/>
      </c>
      <c r="I2688" s="14">
        <f>INDEX(VarUnit,MATCH($A2688,VarKey,0))</f>
        <v/>
      </c>
      <c r="J2688" s="14">
        <f>INDEX(VarSrc,MATCH($A2688,VarKey,0))</f>
        <v/>
      </c>
      <c r="K2688" s="11">
        <f>CodePrefix&amp;$A2688&amp;IF($C2688="","","."&amp;$C2688&amp;"."&amp;$B2688)&amp;INDEX(VarEnd,MATCH($A2688,VarKey,0))&amp;K$5</f>
        <v/>
      </c>
      <c r="L2688" s="37">
        <f>L2661+L2670+L2679</f>
        <v/>
      </c>
      <c r="M2688" s="32">
        <f>M2661+M2670+M2679</f>
        <v/>
      </c>
      <c r="N2688" s="32">
        <f>N2661+N2670+N2679</f>
        <v/>
      </c>
      <c r="O2688" s="32">
        <f>O2661+O2670+O2679</f>
        <v/>
      </c>
      <c r="P2688" s="32">
        <f>P2661+P2670+P2679</f>
        <v/>
      </c>
      <c r="Q2688" s="32">
        <f>Q2661+Q2670+Q2679</f>
        <v/>
      </c>
      <c r="R2688" s="32">
        <f>R2661+R2670+R2679</f>
        <v/>
      </c>
      <c r="S2688" s="32">
        <f>S2661+S2670+S2679</f>
        <v/>
      </c>
      <c r="T2688" s="32">
        <f>T2661+T2670+T2679</f>
        <v/>
      </c>
      <c r="U2688" s="32">
        <f>U2661+U2670+U2679</f>
        <v/>
      </c>
      <c r="V2688" s="32">
        <f>V2661+V2670+V2679</f>
        <v/>
      </c>
      <c r="W2688" s="32">
        <f>W2661+W2670+W2679</f>
        <v/>
      </c>
      <c r="X2688" s="32">
        <f>X2661+X2670+X2679</f>
        <v/>
      </c>
      <c r="Y2688" s="32">
        <f>Y2661+Y2670+Y2679</f>
        <v/>
      </c>
      <c r="Z2688" s="32">
        <f>Z2661+Z2670+Z2679</f>
        <v/>
      </c>
      <c r="AA2688" s="32">
        <f>AA2661+AA2670+AA2679</f>
        <v/>
      </c>
      <c r="AB2688" s="32">
        <f>AB2661+AB2670+AB2679</f>
        <v/>
      </c>
      <c r="AC2688" s="32">
        <f>AC2661+AC2670+AC2679</f>
        <v/>
      </c>
      <c r="AD2688" s="32">
        <f>AD2661+AD2670+AD2679</f>
        <v/>
      </c>
      <c r="AF2688" s="11">
        <f>CodePrefix&amp;$A2688&amp;IF($C2688="","","."&amp;$C2688&amp;"."&amp;$B2688)&amp;INDEX(VarEnd,MATCH($A2688,VarKey,0))&amp;AF$5</f>
        <v/>
      </c>
      <c r="AG2688" s="37">
        <f>AG2661+AG2670+AG2679</f>
        <v/>
      </c>
      <c r="AH2688" s="32">
        <f>AH2661+AH2670+AH2679</f>
        <v/>
      </c>
      <c r="AI2688" s="32">
        <f>AI2661+AI2670+AI2679</f>
        <v/>
      </c>
      <c r="AJ2688" s="32">
        <f>AJ2661+AJ2670+AJ2679</f>
        <v/>
      </c>
      <c r="AK2688" s="32">
        <f>AK2661+AK2670+AK2679</f>
        <v/>
      </c>
      <c r="AL2688" s="32">
        <f>AL2661+AL2670+AL2679</f>
        <v/>
      </c>
      <c r="AM2688" s="32">
        <f>AM2661+AM2670+AM2679</f>
        <v/>
      </c>
      <c r="AN2688" s="32">
        <f>AN2661+AN2670+AN2679</f>
        <v/>
      </c>
      <c r="AO2688" s="32">
        <f>AO2661+AO2670+AO2679</f>
        <v/>
      </c>
      <c r="AP2688" s="32">
        <f>AP2661+AP2670+AP2679</f>
        <v/>
      </c>
      <c r="AQ2688" s="32">
        <f>AQ2661+AQ2670+AQ2679</f>
        <v/>
      </c>
      <c r="AR2688" s="32">
        <f>AR2661+AR2670+AR2679</f>
        <v/>
      </c>
      <c r="AS2688" s="32">
        <f>AS2661+AS2670+AS2679</f>
        <v/>
      </c>
      <c r="AT2688" s="32">
        <f>AT2661+AT2670+AT2679</f>
        <v/>
      </c>
      <c r="AU2688" s="32">
        <f>AU2661+AU2670+AU2679</f>
        <v/>
      </c>
      <c r="AV2688" s="32">
        <f>AV2661+AV2670+AV2679</f>
        <v/>
      </c>
      <c r="AW2688" s="32">
        <f>AW2661+AW2670+AW2679</f>
        <v/>
      </c>
      <c r="AX2688" s="32">
        <f>AX2661+AX2670+AX2679</f>
        <v/>
      </c>
      <c r="AY2688" s="32">
        <f>AY2661+AY2670+AY2679</f>
        <v/>
      </c>
    </row>
    <row r="2689" hidden="1" outlineLevel="2">
      <c r="A2689" s="14" t="inlineStr">
        <is>
          <t>nce</t>
        </is>
      </c>
      <c r="B2689" s="14" t="inlineStr">
        <is>
          <t>ker</t>
        </is>
      </c>
      <c r="C2689" s="14" t="inlineStr">
        <is>
          <t>cst</t>
        </is>
      </c>
      <c r="D2689" s="36" t="n"/>
      <c r="E2689" s="36" t="n"/>
      <c r="F2689" s="36" t="n"/>
      <c r="G2689" s="36" t="n"/>
      <c r="H2689" s="14">
        <f>INDEX(VarLab,MATCH($A2689,VarKey,0))&amp;INDEX(MemLab,MATCH($C2689&amp;"|"&amp;$B2689,MemKey,0))</f>
        <v/>
      </c>
      <c r="I2689" s="14">
        <f>INDEX(VarUnit,MATCH($A2689,VarKey,0))</f>
        <v/>
      </c>
      <c r="J2689" s="14">
        <f>INDEX(VarSrc,MATCH($A2689,VarKey,0))</f>
        <v/>
      </c>
      <c r="K2689" s="11">
        <f>CodePrefix&amp;$A2689&amp;IF($C2689="","","."&amp;$C2689&amp;"."&amp;$B2689)&amp;INDEX(VarEnd,MATCH($A2689,VarKey,0))&amp;K$5</f>
        <v/>
      </c>
      <c r="L2689" s="37">
        <f>L2662+L2671+L2680</f>
        <v/>
      </c>
      <c r="M2689" s="32">
        <f>M2662+M2671+M2680</f>
        <v/>
      </c>
      <c r="N2689" s="32">
        <f>N2662+N2671+N2680</f>
        <v/>
      </c>
      <c r="O2689" s="32">
        <f>O2662+O2671+O2680</f>
        <v/>
      </c>
      <c r="P2689" s="32">
        <f>P2662+P2671+P2680</f>
        <v/>
      </c>
      <c r="Q2689" s="32">
        <f>Q2662+Q2671+Q2680</f>
        <v/>
      </c>
      <c r="R2689" s="32">
        <f>R2662+R2671+R2680</f>
        <v/>
      </c>
      <c r="S2689" s="32">
        <f>S2662+S2671+S2680</f>
        <v/>
      </c>
      <c r="T2689" s="32">
        <f>T2662+T2671+T2680</f>
        <v/>
      </c>
      <c r="U2689" s="32">
        <f>U2662+U2671+U2680</f>
        <v/>
      </c>
      <c r="V2689" s="32">
        <f>V2662+V2671+V2680</f>
        <v/>
      </c>
      <c r="W2689" s="32">
        <f>W2662+W2671+W2680</f>
        <v/>
      </c>
      <c r="X2689" s="32">
        <f>X2662+X2671+X2680</f>
        <v/>
      </c>
      <c r="Y2689" s="32">
        <f>Y2662+Y2671+Y2680</f>
        <v/>
      </c>
      <c r="Z2689" s="32">
        <f>Z2662+Z2671+Z2680</f>
        <v/>
      </c>
      <c r="AA2689" s="32">
        <f>AA2662+AA2671+AA2680</f>
        <v/>
      </c>
      <c r="AB2689" s="32">
        <f>AB2662+AB2671+AB2680</f>
        <v/>
      </c>
      <c r="AC2689" s="32">
        <f>AC2662+AC2671+AC2680</f>
        <v/>
      </c>
      <c r="AD2689" s="32">
        <f>AD2662+AD2671+AD2680</f>
        <v/>
      </c>
      <c r="AF2689" s="11">
        <f>CodePrefix&amp;$A2689&amp;IF($C2689="","","."&amp;$C2689&amp;"."&amp;$B2689)&amp;INDEX(VarEnd,MATCH($A2689,VarKey,0))&amp;AF$5</f>
        <v/>
      </c>
      <c r="AG2689" s="37">
        <f>AG2662+AG2671+AG2680</f>
        <v/>
      </c>
      <c r="AH2689" s="32">
        <f>AH2662+AH2671+AH2680</f>
        <v/>
      </c>
      <c r="AI2689" s="32">
        <f>AI2662+AI2671+AI2680</f>
        <v/>
      </c>
      <c r="AJ2689" s="32">
        <f>AJ2662+AJ2671+AJ2680</f>
        <v/>
      </c>
      <c r="AK2689" s="32">
        <f>AK2662+AK2671+AK2680</f>
        <v/>
      </c>
      <c r="AL2689" s="32">
        <f>AL2662+AL2671+AL2680</f>
        <v/>
      </c>
      <c r="AM2689" s="32">
        <f>AM2662+AM2671+AM2680</f>
        <v/>
      </c>
      <c r="AN2689" s="32">
        <f>AN2662+AN2671+AN2680</f>
        <v/>
      </c>
      <c r="AO2689" s="32">
        <f>AO2662+AO2671+AO2680</f>
        <v/>
      </c>
      <c r="AP2689" s="32">
        <f>AP2662+AP2671+AP2680</f>
        <v/>
      </c>
      <c r="AQ2689" s="32">
        <f>AQ2662+AQ2671+AQ2680</f>
        <v/>
      </c>
      <c r="AR2689" s="32">
        <f>AR2662+AR2671+AR2680</f>
        <v/>
      </c>
      <c r="AS2689" s="32">
        <f>AS2662+AS2671+AS2680</f>
        <v/>
      </c>
      <c r="AT2689" s="32">
        <f>AT2662+AT2671+AT2680</f>
        <v/>
      </c>
      <c r="AU2689" s="32">
        <f>AU2662+AU2671+AU2680</f>
        <v/>
      </c>
      <c r="AV2689" s="32">
        <f>AV2662+AV2671+AV2680</f>
        <v/>
      </c>
      <c r="AW2689" s="32">
        <f>AW2662+AW2671+AW2680</f>
        <v/>
      </c>
      <c r="AX2689" s="32">
        <f>AX2662+AX2671+AX2680</f>
        <v/>
      </c>
      <c r="AY2689" s="32">
        <f>AY2662+AY2671+AY2680</f>
        <v/>
      </c>
    </row>
    <row r="2690" hidden="1" outlineLevel="2">
      <c r="A2690" s="14" t="inlineStr">
        <is>
          <t>nce</t>
        </is>
      </c>
      <c r="B2690" s="14" t="inlineStr">
        <is>
          <t>oop</t>
        </is>
      </c>
      <c r="C2690" s="14" t="inlineStr">
        <is>
          <t>cst</t>
        </is>
      </c>
      <c r="D2690" s="36" t="n"/>
      <c r="E2690" s="36" t="n"/>
      <c r="F2690" s="36" t="n"/>
      <c r="G2690" s="36" t="n"/>
      <c r="H2690" s="14">
        <f>INDEX(VarLab,MATCH($A2690,VarKey,0))&amp;INDEX(MemLab,MATCH($C2690&amp;"|"&amp;$B2690,MemKey,0))</f>
        <v/>
      </c>
      <c r="I2690" s="14">
        <f>INDEX(VarUnit,MATCH($A2690,VarKey,0))</f>
        <v/>
      </c>
      <c r="J2690" s="14">
        <f>INDEX(VarSrc,MATCH($A2690,VarKey,0))</f>
        <v/>
      </c>
      <c r="K2690" s="11">
        <f>CodePrefix&amp;$A2690&amp;IF($C2690="","","."&amp;$C2690&amp;"."&amp;$B2690)&amp;INDEX(VarEnd,MATCH($A2690,VarKey,0))&amp;K$5</f>
        <v/>
      </c>
      <c r="L2690" s="37">
        <f>L2663+L2672+L2681</f>
        <v/>
      </c>
      <c r="M2690" s="32">
        <f>M2663+M2672+M2681</f>
        <v/>
      </c>
      <c r="N2690" s="32">
        <f>N2663+N2672+N2681</f>
        <v/>
      </c>
      <c r="O2690" s="32">
        <f>O2663+O2672+O2681</f>
        <v/>
      </c>
      <c r="P2690" s="32">
        <f>P2663+P2672+P2681</f>
        <v/>
      </c>
      <c r="Q2690" s="32">
        <f>Q2663+Q2672+Q2681</f>
        <v/>
      </c>
      <c r="R2690" s="32">
        <f>R2663+R2672+R2681</f>
        <v/>
      </c>
      <c r="S2690" s="32">
        <f>S2663+S2672+S2681</f>
        <v/>
      </c>
      <c r="T2690" s="32">
        <f>T2663+T2672+T2681</f>
        <v/>
      </c>
      <c r="U2690" s="32">
        <f>U2663+U2672+U2681</f>
        <v/>
      </c>
      <c r="V2690" s="32">
        <f>V2663+V2672+V2681</f>
        <v/>
      </c>
      <c r="W2690" s="32">
        <f>W2663+W2672+W2681</f>
        <v/>
      </c>
      <c r="X2690" s="32">
        <f>X2663+X2672+X2681</f>
        <v/>
      </c>
      <c r="Y2690" s="32">
        <f>Y2663+Y2672+Y2681</f>
        <v/>
      </c>
      <c r="Z2690" s="32">
        <f>Z2663+Z2672+Z2681</f>
        <v/>
      </c>
      <c r="AA2690" s="32">
        <f>AA2663+AA2672+AA2681</f>
        <v/>
      </c>
      <c r="AB2690" s="32">
        <f>AB2663+AB2672+AB2681</f>
        <v/>
      </c>
      <c r="AC2690" s="32">
        <f>AC2663+AC2672+AC2681</f>
        <v/>
      </c>
      <c r="AD2690" s="32">
        <f>AD2663+AD2672+AD2681</f>
        <v/>
      </c>
      <c r="AF2690" s="11">
        <f>CodePrefix&amp;$A2690&amp;IF($C2690="","","."&amp;$C2690&amp;"."&amp;$B2690)&amp;INDEX(VarEnd,MATCH($A2690,VarKey,0))&amp;AF$5</f>
        <v/>
      </c>
      <c r="AG2690" s="37">
        <f>AG2663+AG2672+AG2681</f>
        <v/>
      </c>
      <c r="AH2690" s="32">
        <f>AH2663+AH2672+AH2681</f>
        <v/>
      </c>
      <c r="AI2690" s="32">
        <f>AI2663+AI2672+AI2681</f>
        <v/>
      </c>
      <c r="AJ2690" s="32">
        <f>AJ2663+AJ2672+AJ2681</f>
        <v/>
      </c>
      <c r="AK2690" s="32">
        <f>AK2663+AK2672+AK2681</f>
        <v/>
      </c>
      <c r="AL2690" s="32">
        <f>AL2663+AL2672+AL2681</f>
        <v/>
      </c>
      <c r="AM2690" s="32">
        <f>AM2663+AM2672+AM2681</f>
        <v/>
      </c>
      <c r="AN2690" s="32">
        <f>AN2663+AN2672+AN2681</f>
        <v/>
      </c>
      <c r="AO2690" s="32">
        <f>AO2663+AO2672+AO2681</f>
        <v/>
      </c>
      <c r="AP2690" s="32">
        <f>AP2663+AP2672+AP2681</f>
        <v/>
      </c>
      <c r="AQ2690" s="32">
        <f>AQ2663+AQ2672+AQ2681</f>
        <v/>
      </c>
      <c r="AR2690" s="32">
        <f>AR2663+AR2672+AR2681</f>
        <v/>
      </c>
      <c r="AS2690" s="32">
        <f>AS2663+AS2672+AS2681</f>
        <v/>
      </c>
      <c r="AT2690" s="32">
        <f>AT2663+AT2672+AT2681</f>
        <v/>
      </c>
      <c r="AU2690" s="32">
        <f>AU2663+AU2672+AU2681</f>
        <v/>
      </c>
      <c r="AV2690" s="32">
        <f>AV2663+AV2672+AV2681</f>
        <v/>
      </c>
      <c r="AW2690" s="32">
        <f>AW2663+AW2672+AW2681</f>
        <v/>
      </c>
      <c r="AX2690" s="32">
        <f>AX2663+AX2672+AX2681</f>
        <v/>
      </c>
      <c r="AY2690" s="32">
        <f>AY2663+AY2672+AY2681</f>
        <v/>
      </c>
    </row>
    <row r="2691" hidden="1" outlineLevel="2">
      <c r="A2691" s="14" t="inlineStr">
        <is>
          <t>nce</t>
        </is>
      </c>
      <c r="B2691" s="14" t="inlineStr">
        <is>
          <t>bio</t>
        </is>
      </c>
      <c r="C2691" s="14" t="inlineStr">
        <is>
          <t>cst</t>
        </is>
      </c>
      <c r="D2691" s="36" t="n"/>
      <c r="E2691" s="36" t="n"/>
      <c r="F2691" s="36" t="n"/>
      <c r="G2691" s="36" t="n"/>
      <c r="H2691" s="14">
        <f>INDEX(VarLab,MATCH($A2691,VarKey,0))&amp;INDEX(MemLab,MATCH($C2691&amp;"|"&amp;$B2691,MemKey,0))</f>
        <v/>
      </c>
      <c r="I2691" s="14">
        <f>INDEX(VarUnit,MATCH($A2691,VarKey,0))</f>
        <v/>
      </c>
      <c r="J2691" s="14">
        <f>INDEX(VarSrc,MATCH($A2691,VarKey,0))</f>
        <v/>
      </c>
      <c r="K2691" s="11">
        <f>CodePrefix&amp;$A2691&amp;IF($C2691="","","."&amp;$C2691&amp;"."&amp;$B2691)&amp;INDEX(VarEnd,MATCH($A2691,VarKey,0))&amp;K$5</f>
        <v/>
      </c>
      <c r="L2691" s="37">
        <f>L2664+L2673+L2682</f>
        <v/>
      </c>
      <c r="M2691" s="32">
        <f>M2664+M2673+M2682</f>
        <v/>
      </c>
      <c r="N2691" s="32">
        <f>N2664+N2673+N2682</f>
        <v/>
      </c>
      <c r="O2691" s="32">
        <f>O2664+O2673+O2682</f>
        <v/>
      </c>
      <c r="P2691" s="32">
        <f>P2664+P2673+P2682</f>
        <v/>
      </c>
      <c r="Q2691" s="32">
        <f>Q2664+Q2673+Q2682</f>
        <v/>
      </c>
      <c r="R2691" s="32">
        <f>R2664+R2673+R2682</f>
        <v/>
      </c>
      <c r="S2691" s="32">
        <f>S2664+S2673+S2682</f>
        <v/>
      </c>
      <c r="T2691" s="32">
        <f>T2664+T2673+T2682</f>
        <v/>
      </c>
      <c r="U2691" s="32">
        <f>U2664+U2673+U2682</f>
        <v/>
      </c>
      <c r="V2691" s="32">
        <f>V2664+V2673+V2682</f>
        <v/>
      </c>
      <c r="W2691" s="32">
        <f>W2664+W2673+W2682</f>
        <v/>
      </c>
      <c r="X2691" s="32">
        <f>X2664+X2673+X2682</f>
        <v/>
      </c>
      <c r="Y2691" s="32">
        <f>Y2664+Y2673+Y2682</f>
        <v/>
      </c>
      <c r="Z2691" s="32">
        <f>Z2664+Z2673+Z2682</f>
        <v/>
      </c>
      <c r="AA2691" s="32">
        <f>AA2664+AA2673+AA2682</f>
        <v/>
      </c>
      <c r="AB2691" s="32">
        <f>AB2664+AB2673+AB2682</f>
        <v/>
      </c>
      <c r="AC2691" s="32">
        <f>AC2664+AC2673+AC2682</f>
        <v/>
      </c>
      <c r="AD2691" s="32">
        <f>AD2664+AD2673+AD2682</f>
        <v/>
      </c>
      <c r="AF2691" s="11">
        <f>CodePrefix&amp;$A2691&amp;IF($C2691="","","."&amp;$C2691&amp;"."&amp;$B2691)&amp;INDEX(VarEnd,MATCH($A2691,VarKey,0))&amp;AF$5</f>
        <v/>
      </c>
      <c r="AG2691" s="37">
        <f>AG2664+AG2673+AG2682</f>
        <v/>
      </c>
      <c r="AH2691" s="32">
        <f>AH2664+AH2673+AH2682</f>
        <v/>
      </c>
      <c r="AI2691" s="32">
        <f>AI2664+AI2673+AI2682</f>
        <v/>
      </c>
      <c r="AJ2691" s="32">
        <f>AJ2664+AJ2673+AJ2682</f>
        <v/>
      </c>
      <c r="AK2691" s="32">
        <f>AK2664+AK2673+AK2682</f>
        <v/>
      </c>
      <c r="AL2691" s="32">
        <f>AL2664+AL2673+AL2682</f>
        <v/>
      </c>
      <c r="AM2691" s="32">
        <f>AM2664+AM2673+AM2682</f>
        <v/>
      </c>
      <c r="AN2691" s="32">
        <f>AN2664+AN2673+AN2682</f>
        <v/>
      </c>
      <c r="AO2691" s="32">
        <f>AO2664+AO2673+AO2682</f>
        <v/>
      </c>
      <c r="AP2691" s="32">
        <f>AP2664+AP2673+AP2682</f>
        <v/>
      </c>
      <c r="AQ2691" s="32">
        <f>AQ2664+AQ2673+AQ2682</f>
        <v/>
      </c>
      <c r="AR2691" s="32">
        <f>AR2664+AR2673+AR2682</f>
        <v/>
      </c>
      <c r="AS2691" s="32">
        <f>AS2664+AS2673+AS2682</f>
        <v/>
      </c>
      <c r="AT2691" s="32">
        <f>AT2664+AT2673+AT2682</f>
        <v/>
      </c>
      <c r="AU2691" s="32">
        <f>AU2664+AU2673+AU2682</f>
        <v/>
      </c>
      <c r="AV2691" s="32">
        <f>AV2664+AV2673+AV2682</f>
        <v/>
      </c>
      <c r="AW2691" s="32">
        <f>AW2664+AW2673+AW2682</f>
        <v/>
      </c>
      <c r="AX2691" s="32">
        <f>AX2664+AX2673+AX2682</f>
        <v/>
      </c>
      <c r="AY2691" s="32">
        <f>AY2664+AY2673+AY2682</f>
        <v/>
      </c>
    </row>
    <row r="2692" hidden="1" outlineLevel="2"/>
    <row r="2693" hidden="1" outlineLevel="2">
      <c r="A2693" s="14" t="inlineStr">
        <is>
          <t>xcp</t>
        </is>
      </c>
      <c r="B2693" s="14" t="inlineStr">
        <is>
          <t>coa</t>
        </is>
      </c>
      <c r="C2693" s="14" t="inlineStr">
        <is>
          <t>cst</t>
        </is>
      </c>
      <c r="D2693" s="32">
        <f>INDEX(Inputs!$W$5:$W$132,MATCH($B2693&amp;"|"&amp;$C2693,Inputs!$A$5:$A$132,0))</f>
        <v/>
      </c>
      <c r="E2693" s="32">
        <f>INDEX(Inputs!$Z$5:$Z$132,MATCH($B2693&amp;"|"&amp;$C2693,Inputs!$A$5:$A$132,0))</f>
        <v/>
      </c>
      <c r="F2693" s="32">
        <f>INDEX(Inputs!$AA$5:$AA$132,MATCH($B2693&amp;"|"&amp;$C2693,Inputs!$A$5:$A$132,0))</f>
        <v/>
      </c>
      <c r="G2693" s="36" t="n"/>
      <c r="H2693" s="14">
        <f>INDEX(VarLab,MATCH($A2693,VarKey,0))&amp;INDEX(MemLab,MATCH($C2693&amp;"|"&amp;$B2693,MemKey,0))</f>
        <v/>
      </c>
      <c r="I2693" s="14">
        <f>INDEX(VarUnit,MATCH($A2693,VarKey,0))</f>
        <v/>
      </c>
      <c r="J2693" s="14">
        <f>INDEX(VarSrc,MATCH($A2693,VarKey,0))</f>
        <v/>
      </c>
      <c r="K2693" s="11">
        <f>CodePrefix&amp;$A2693&amp;IF($C2693="","","."&amp;$C2693&amp;"."&amp;$B2693)&amp;INDEX(VarEnd,MATCH($A2693,VarKey,0))&amp;K$5</f>
        <v/>
      </c>
      <c r="L2693" s="37">
        <f>$D2693*($E2693*L$321+$F2693*L$324)</f>
        <v/>
      </c>
      <c r="M2693" s="32">
        <f>$D2693*($E2693*M$321+$F2693*M$324)</f>
        <v/>
      </c>
      <c r="N2693" s="32">
        <f>$D2693*($E2693*N$321+$F2693*N$324)</f>
        <v/>
      </c>
      <c r="O2693" s="32">
        <f>$D2693*($E2693*O$321+$F2693*O$324)</f>
        <v/>
      </c>
      <c r="P2693" s="32">
        <f>$D2693*($E2693*P$321+$F2693*P$324)</f>
        <v/>
      </c>
      <c r="Q2693" s="32">
        <f>$D2693*($E2693*Q$321+$F2693*Q$324)</f>
        <v/>
      </c>
      <c r="R2693" s="32">
        <f>$D2693*($E2693*R$321+$F2693*R$324)</f>
        <v/>
      </c>
      <c r="S2693" s="32">
        <f>$D2693*($E2693*S$321+$F2693*S$324)</f>
        <v/>
      </c>
      <c r="T2693" s="32">
        <f>$D2693*($E2693*T$321+$F2693*T$324)</f>
        <v/>
      </c>
      <c r="U2693" s="32">
        <f>$D2693*($E2693*U$321+$F2693*U$324)</f>
        <v/>
      </c>
      <c r="V2693" s="32">
        <f>$D2693*($E2693*V$321+$F2693*V$324)</f>
        <v/>
      </c>
      <c r="W2693" s="32">
        <f>$D2693*($E2693*W$321+$F2693*W$324)</f>
        <v/>
      </c>
      <c r="X2693" s="32">
        <f>$D2693*($E2693*X$321+$F2693*X$324)</f>
        <v/>
      </c>
      <c r="Y2693" s="32">
        <f>$D2693*($E2693*Y$321+$F2693*Y$324)</f>
        <v/>
      </c>
      <c r="Z2693" s="32">
        <f>$D2693*($E2693*Z$321+$F2693*Z$324)</f>
        <v/>
      </c>
      <c r="AA2693" s="32">
        <f>$D2693*($E2693*AA$321+$F2693*AA$324)</f>
        <v/>
      </c>
      <c r="AB2693" s="32">
        <f>$D2693*($E2693*AB$321+$F2693*AB$324)</f>
        <v/>
      </c>
      <c r="AC2693" s="32">
        <f>$D2693*($E2693*AC$321+$F2693*AC$324)</f>
        <v/>
      </c>
      <c r="AD2693" s="32">
        <f>$D2693*($E2693*AD$321+$F2693*AD$324)</f>
        <v/>
      </c>
      <c r="AF2693" s="11">
        <f>CodePrefix&amp;$A2693&amp;IF($C2693="","","."&amp;$C2693&amp;"."&amp;$B2693)&amp;INDEX(VarEnd,MATCH($A2693,VarKey,0))&amp;AF$5</f>
        <v/>
      </c>
      <c r="AG2693" s="37">
        <f>$D2693*($E2693*AG$321+$F2693*AG$324)</f>
        <v/>
      </c>
      <c r="AH2693" s="32">
        <f>$D2693*($E2693*AH$321+$F2693*AH$324)</f>
        <v/>
      </c>
      <c r="AI2693" s="32">
        <f>$D2693*($E2693*AI$321+$F2693*AI$324)</f>
        <v/>
      </c>
      <c r="AJ2693" s="32">
        <f>$D2693*($E2693*AJ$321+$F2693*AJ$324)</f>
        <v/>
      </c>
      <c r="AK2693" s="32">
        <f>$D2693*($E2693*AK$321+$F2693*AK$324)</f>
        <v/>
      </c>
      <c r="AL2693" s="32">
        <f>$D2693*($E2693*AL$321+$F2693*AL$324)</f>
        <v/>
      </c>
      <c r="AM2693" s="32">
        <f>$D2693*($E2693*AM$321+$F2693*AM$324)</f>
        <v/>
      </c>
      <c r="AN2693" s="32">
        <f>$D2693*($E2693*AN$321+$F2693*AN$324)</f>
        <v/>
      </c>
      <c r="AO2693" s="32">
        <f>$D2693*($E2693*AO$321+$F2693*AO$324)</f>
        <v/>
      </c>
      <c r="AP2693" s="32">
        <f>$D2693*($E2693*AP$321+$F2693*AP$324)</f>
        <v/>
      </c>
      <c r="AQ2693" s="32">
        <f>$D2693*($E2693*AQ$321+$F2693*AQ$324)</f>
        <v/>
      </c>
      <c r="AR2693" s="32">
        <f>$D2693*($E2693*AR$321+$F2693*AR$324)</f>
        <v/>
      </c>
      <c r="AS2693" s="32">
        <f>$D2693*($E2693*AS$321+$F2693*AS$324)</f>
        <v/>
      </c>
      <c r="AT2693" s="32">
        <f>$D2693*($E2693*AT$321+$F2693*AT$324)</f>
        <v/>
      </c>
      <c r="AU2693" s="32">
        <f>$D2693*($E2693*AU$321+$F2693*AU$324)</f>
        <v/>
      </c>
      <c r="AV2693" s="32">
        <f>$D2693*($E2693*AV$321+$F2693*AV$324)</f>
        <v/>
      </c>
      <c r="AW2693" s="32">
        <f>$D2693*($E2693*AW$321+$F2693*AW$324)</f>
        <v/>
      </c>
      <c r="AX2693" s="32">
        <f>$D2693*($E2693*AX$321+$F2693*AX$324)</f>
        <v/>
      </c>
      <c r="AY2693" s="32">
        <f>$D2693*($E2693*AY$321+$F2693*AY$324)</f>
        <v/>
      </c>
    </row>
    <row r="2694" hidden="1" outlineLevel="2">
      <c r="A2694" s="14" t="inlineStr">
        <is>
          <t>xcp</t>
        </is>
      </c>
      <c r="B2694" s="14" t="inlineStr">
        <is>
          <t>nga</t>
        </is>
      </c>
      <c r="C2694" s="14" t="inlineStr">
        <is>
          <t>cst</t>
        </is>
      </c>
      <c r="D2694" s="32">
        <f>INDEX(Inputs!$W$5:$W$132,MATCH($B2694&amp;"|"&amp;$C2694,Inputs!$A$5:$A$132,0))</f>
        <v/>
      </c>
      <c r="E2694" s="32">
        <f>INDEX(Inputs!$Z$5:$Z$132,MATCH($B2694&amp;"|"&amp;$C2694,Inputs!$A$5:$A$132,0))</f>
        <v/>
      </c>
      <c r="F2694" s="32">
        <f>INDEX(Inputs!$AA$5:$AA$132,MATCH($B2694&amp;"|"&amp;$C2694,Inputs!$A$5:$A$132,0))</f>
        <v/>
      </c>
      <c r="G2694" s="36" t="n"/>
      <c r="H2694" s="14">
        <f>INDEX(VarLab,MATCH($A2694,VarKey,0))&amp;INDEX(MemLab,MATCH($C2694&amp;"|"&amp;$B2694,MemKey,0))</f>
        <v/>
      </c>
      <c r="I2694" s="14">
        <f>INDEX(VarUnit,MATCH($A2694,VarKey,0))</f>
        <v/>
      </c>
      <c r="J2694" s="14">
        <f>INDEX(VarSrc,MATCH($A2694,VarKey,0))</f>
        <v/>
      </c>
      <c r="K2694" s="11">
        <f>CodePrefix&amp;$A2694&amp;IF($C2694="","","."&amp;$C2694&amp;"."&amp;$B2694)&amp;INDEX(VarEnd,MATCH($A2694,VarKey,0))&amp;K$5</f>
        <v/>
      </c>
      <c r="L2694" s="37">
        <f>$D2694*($E2694*L$321+$F2694*L$324)</f>
        <v/>
      </c>
      <c r="M2694" s="32">
        <f>$D2694*($E2694*M$321+$F2694*M$324)</f>
        <v/>
      </c>
      <c r="N2694" s="32">
        <f>$D2694*($E2694*N$321+$F2694*N$324)</f>
        <v/>
      </c>
      <c r="O2694" s="32">
        <f>$D2694*($E2694*O$321+$F2694*O$324)</f>
        <v/>
      </c>
      <c r="P2694" s="32">
        <f>$D2694*($E2694*P$321+$F2694*P$324)</f>
        <v/>
      </c>
      <c r="Q2694" s="32">
        <f>$D2694*($E2694*Q$321+$F2694*Q$324)</f>
        <v/>
      </c>
      <c r="R2694" s="32">
        <f>$D2694*($E2694*R$321+$F2694*R$324)</f>
        <v/>
      </c>
      <c r="S2694" s="32">
        <f>$D2694*($E2694*S$321+$F2694*S$324)</f>
        <v/>
      </c>
      <c r="T2694" s="32">
        <f>$D2694*($E2694*T$321+$F2694*T$324)</f>
        <v/>
      </c>
      <c r="U2694" s="32">
        <f>$D2694*($E2694*U$321+$F2694*U$324)</f>
        <v/>
      </c>
      <c r="V2694" s="32">
        <f>$D2694*($E2694*V$321+$F2694*V$324)</f>
        <v/>
      </c>
      <c r="W2694" s="32">
        <f>$D2694*($E2694*W$321+$F2694*W$324)</f>
        <v/>
      </c>
      <c r="X2694" s="32">
        <f>$D2694*($E2694*X$321+$F2694*X$324)</f>
        <v/>
      </c>
      <c r="Y2694" s="32">
        <f>$D2694*($E2694*Y$321+$F2694*Y$324)</f>
        <v/>
      </c>
      <c r="Z2694" s="32">
        <f>$D2694*($E2694*Z$321+$F2694*Z$324)</f>
        <v/>
      </c>
      <c r="AA2694" s="32">
        <f>$D2694*($E2694*AA$321+$F2694*AA$324)</f>
        <v/>
      </c>
      <c r="AB2694" s="32">
        <f>$D2694*($E2694*AB$321+$F2694*AB$324)</f>
        <v/>
      </c>
      <c r="AC2694" s="32">
        <f>$D2694*($E2694*AC$321+$F2694*AC$324)</f>
        <v/>
      </c>
      <c r="AD2694" s="32">
        <f>$D2694*($E2694*AD$321+$F2694*AD$324)</f>
        <v/>
      </c>
      <c r="AF2694" s="11">
        <f>CodePrefix&amp;$A2694&amp;IF($C2694="","","."&amp;$C2694&amp;"."&amp;$B2694)&amp;INDEX(VarEnd,MATCH($A2694,VarKey,0))&amp;AF$5</f>
        <v/>
      </c>
      <c r="AG2694" s="37">
        <f>$D2694*($E2694*AG$321+$F2694*AG$324)</f>
        <v/>
      </c>
      <c r="AH2694" s="32">
        <f>$D2694*($E2694*AH$321+$F2694*AH$324)</f>
        <v/>
      </c>
      <c r="AI2694" s="32">
        <f>$D2694*($E2694*AI$321+$F2694*AI$324)</f>
        <v/>
      </c>
      <c r="AJ2694" s="32">
        <f>$D2694*($E2694*AJ$321+$F2694*AJ$324)</f>
        <v/>
      </c>
      <c r="AK2694" s="32">
        <f>$D2694*($E2694*AK$321+$F2694*AK$324)</f>
        <v/>
      </c>
      <c r="AL2694" s="32">
        <f>$D2694*($E2694*AL$321+$F2694*AL$324)</f>
        <v/>
      </c>
      <c r="AM2694" s="32">
        <f>$D2694*($E2694*AM$321+$F2694*AM$324)</f>
        <v/>
      </c>
      <c r="AN2694" s="32">
        <f>$D2694*($E2694*AN$321+$F2694*AN$324)</f>
        <v/>
      </c>
      <c r="AO2694" s="32">
        <f>$D2694*($E2694*AO$321+$F2694*AO$324)</f>
        <v/>
      </c>
      <c r="AP2694" s="32">
        <f>$D2694*($E2694*AP$321+$F2694*AP$324)</f>
        <v/>
      </c>
      <c r="AQ2694" s="32">
        <f>$D2694*($E2694*AQ$321+$F2694*AQ$324)</f>
        <v/>
      </c>
      <c r="AR2694" s="32">
        <f>$D2694*($E2694*AR$321+$F2694*AR$324)</f>
        <v/>
      </c>
      <c r="AS2694" s="32">
        <f>$D2694*($E2694*AS$321+$F2694*AS$324)</f>
        <v/>
      </c>
      <c r="AT2694" s="32">
        <f>$D2694*($E2694*AT$321+$F2694*AT$324)</f>
        <v/>
      </c>
      <c r="AU2694" s="32">
        <f>$D2694*($E2694*AU$321+$F2694*AU$324)</f>
        <v/>
      </c>
      <c r="AV2694" s="32">
        <f>$D2694*($E2694*AV$321+$F2694*AV$324)</f>
        <v/>
      </c>
      <c r="AW2694" s="32">
        <f>$D2694*($E2694*AW$321+$F2694*AW$324)</f>
        <v/>
      </c>
      <c r="AX2694" s="32">
        <f>$D2694*($E2694*AX$321+$F2694*AX$324)</f>
        <v/>
      </c>
      <c r="AY2694" s="32">
        <f>$D2694*($E2694*AY$321+$F2694*AY$324)</f>
        <v/>
      </c>
    </row>
    <row r="2695" hidden="1" outlineLevel="2">
      <c r="A2695" s="14" t="inlineStr">
        <is>
          <t>xcp</t>
        </is>
      </c>
      <c r="B2695" s="14" t="inlineStr">
        <is>
          <t>gso</t>
        </is>
      </c>
      <c r="C2695" s="14" t="inlineStr">
        <is>
          <t>cst</t>
        </is>
      </c>
      <c r="D2695" s="32">
        <f>INDEX(Inputs!$W$5:$W$132,MATCH($B2695&amp;"|"&amp;$C2695,Inputs!$A$5:$A$132,0))</f>
        <v/>
      </c>
      <c r="E2695" s="32">
        <f>INDEX(Inputs!$Z$5:$Z$132,MATCH($B2695&amp;"|"&amp;$C2695,Inputs!$A$5:$A$132,0))</f>
        <v/>
      </c>
      <c r="F2695" s="32">
        <f>INDEX(Inputs!$AA$5:$AA$132,MATCH($B2695&amp;"|"&amp;$C2695,Inputs!$A$5:$A$132,0))</f>
        <v/>
      </c>
      <c r="G2695" s="36" t="n"/>
      <c r="H2695" s="14">
        <f>INDEX(VarLab,MATCH($A2695,VarKey,0))&amp;INDEX(MemLab,MATCH($C2695&amp;"|"&amp;$B2695,MemKey,0))</f>
        <v/>
      </c>
      <c r="I2695" s="14">
        <f>INDEX(VarUnit,MATCH($A2695,VarKey,0))</f>
        <v/>
      </c>
      <c r="J2695" s="14">
        <f>INDEX(VarSrc,MATCH($A2695,VarKey,0))</f>
        <v/>
      </c>
      <c r="K2695" s="11">
        <f>CodePrefix&amp;$A2695&amp;IF($C2695="","","."&amp;$C2695&amp;"."&amp;$B2695)&amp;INDEX(VarEnd,MATCH($A2695,VarKey,0))&amp;K$5</f>
        <v/>
      </c>
      <c r="L2695" s="37">
        <f>$D2695*($E2695*L$321+$F2695*L$324)</f>
        <v/>
      </c>
      <c r="M2695" s="32">
        <f>$D2695*($E2695*M$321+$F2695*M$324)</f>
        <v/>
      </c>
      <c r="N2695" s="32">
        <f>$D2695*($E2695*N$321+$F2695*N$324)</f>
        <v/>
      </c>
      <c r="O2695" s="32">
        <f>$D2695*($E2695*O$321+$F2695*O$324)</f>
        <v/>
      </c>
      <c r="P2695" s="32">
        <f>$D2695*($E2695*P$321+$F2695*P$324)</f>
        <v/>
      </c>
      <c r="Q2695" s="32">
        <f>$D2695*($E2695*Q$321+$F2695*Q$324)</f>
        <v/>
      </c>
      <c r="R2695" s="32">
        <f>$D2695*($E2695*R$321+$F2695*R$324)</f>
        <v/>
      </c>
      <c r="S2695" s="32">
        <f>$D2695*($E2695*S$321+$F2695*S$324)</f>
        <v/>
      </c>
      <c r="T2695" s="32">
        <f>$D2695*($E2695*T$321+$F2695*T$324)</f>
        <v/>
      </c>
      <c r="U2695" s="32">
        <f>$D2695*($E2695*U$321+$F2695*U$324)</f>
        <v/>
      </c>
      <c r="V2695" s="32">
        <f>$D2695*($E2695*V$321+$F2695*V$324)</f>
        <v/>
      </c>
      <c r="W2695" s="32">
        <f>$D2695*($E2695*W$321+$F2695*W$324)</f>
        <v/>
      </c>
      <c r="X2695" s="32">
        <f>$D2695*($E2695*X$321+$F2695*X$324)</f>
        <v/>
      </c>
      <c r="Y2695" s="32">
        <f>$D2695*($E2695*Y$321+$F2695*Y$324)</f>
        <v/>
      </c>
      <c r="Z2695" s="32">
        <f>$D2695*($E2695*Z$321+$F2695*Z$324)</f>
        <v/>
      </c>
      <c r="AA2695" s="32">
        <f>$D2695*($E2695*AA$321+$F2695*AA$324)</f>
        <v/>
      </c>
      <c r="AB2695" s="32">
        <f>$D2695*($E2695*AB$321+$F2695*AB$324)</f>
        <v/>
      </c>
      <c r="AC2695" s="32">
        <f>$D2695*($E2695*AC$321+$F2695*AC$324)</f>
        <v/>
      </c>
      <c r="AD2695" s="32">
        <f>$D2695*($E2695*AD$321+$F2695*AD$324)</f>
        <v/>
      </c>
      <c r="AF2695" s="11">
        <f>CodePrefix&amp;$A2695&amp;IF($C2695="","","."&amp;$C2695&amp;"."&amp;$B2695)&amp;INDEX(VarEnd,MATCH($A2695,VarKey,0))&amp;AF$5</f>
        <v/>
      </c>
      <c r="AG2695" s="37">
        <f>$D2695*($E2695*AG$321+$F2695*AG$324)</f>
        <v/>
      </c>
      <c r="AH2695" s="32">
        <f>$D2695*($E2695*AH$321+$F2695*AH$324)</f>
        <v/>
      </c>
      <c r="AI2695" s="32">
        <f>$D2695*($E2695*AI$321+$F2695*AI$324)</f>
        <v/>
      </c>
      <c r="AJ2695" s="32">
        <f>$D2695*($E2695*AJ$321+$F2695*AJ$324)</f>
        <v/>
      </c>
      <c r="AK2695" s="32">
        <f>$D2695*($E2695*AK$321+$F2695*AK$324)</f>
        <v/>
      </c>
      <c r="AL2695" s="32">
        <f>$D2695*($E2695*AL$321+$F2695*AL$324)</f>
        <v/>
      </c>
      <c r="AM2695" s="32">
        <f>$D2695*($E2695*AM$321+$F2695*AM$324)</f>
        <v/>
      </c>
      <c r="AN2695" s="32">
        <f>$D2695*($E2695*AN$321+$F2695*AN$324)</f>
        <v/>
      </c>
      <c r="AO2695" s="32">
        <f>$D2695*($E2695*AO$321+$F2695*AO$324)</f>
        <v/>
      </c>
      <c r="AP2695" s="32">
        <f>$D2695*($E2695*AP$321+$F2695*AP$324)</f>
        <v/>
      </c>
      <c r="AQ2695" s="32">
        <f>$D2695*($E2695*AQ$321+$F2695*AQ$324)</f>
        <v/>
      </c>
      <c r="AR2695" s="32">
        <f>$D2695*($E2695*AR$321+$F2695*AR$324)</f>
        <v/>
      </c>
      <c r="AS2695" s="32">
        <f>$D2695*($E2695*AS$321+$F2695*AS$324)</f>
        <v/>
      </c>
      <c r="AT2695" s="32">
        <f>$D2695*($E2695*AT$321+$F2695*AT$324)</f>
        <v/>
      </c>
      <c r="AU2695" s="32">
        <f>$D2695*($E2695*AU$321+$F2695*AU$324)</f>
        <v/>
      </c>
      <c r="AV2695" s="32">
        <f>$D2695*($E2695*AV$321+$F2695*AV$324)</f>
        <v/>
      </c>
      <c r="AW2695" s="32">
        <f>$D2695*($E2695*AW$321+$F2695*AW$324)</f>
        <v/>
      </c>
      <c r="AX2695" s="32">
        <f>$D2695*($E2695*AX$321+$F2695*AX$324)</f>
        <v/>
      </c>
      <c r="AY2695" s="32">
        <f>$D2695*($E2695*AY$321+$F2695*AY$324)</f>
        <v/>
      </c>
    </row>
    <row r="2696" hidden="1" outlineLevel="2">
      <c r="A2696" s="14" t="inlineStr">
        <is>
          <t>xcp</t>
        </is>
      </c>
      <c r="B2696" s="14" t="inlineStr">
        <is>
          <t>die</t>
        </is>
      </c>
      <c r="C2696" s="14" t="inlineStr">
        <is>
          <t>cst</t>
        </is>
      </c>
      <c r="D2696" s="32">
        <f>INDEX(Inputs!$W$5:$W$132,MATCH($B2696&amp;"|"&amp;$C2696,Inputs!$A$5:$A$132,0))</f>
        <v/>
      </c>
      <c r="E2696" s="32">
        <f>INDEX(Inputs!$Z$5:$Z$132,MATCH($B2696&amp;"|"&amp;$C2696,Inputs!$A$5:$A$132,0))</f>
        <v/>
      </c>
      <c r="F2696" s="32">
        <f>INDEX(Inputs!$AA$5:$AA$132,MATCH($B2696&amp;"|"&amp;$C2696,Inputs!$A$5:$A$132,0))</f>
        <v/>
      </c>
      <c r="G2696" s="36" t="n"/>
      <c r="H2696" s="14">
        <f>INDEX(VarLab,MATCH($A2696,VarKey,0))&amp;INDEX(MemLab,MATCH($C2696&amp;"|"&amp;$B2696,MemKey,0))</f>
        <v/>
      </c>
      <c r="I2696" s="14">
        <f>INDEX(VarUnit,MATCH($A2696,VarKey,0))</f>
        <v/>
      </c>
      <c r="J2696" s="14">
        <f>INDEX(VarSrc,MATCH($A2696,VarKey,0))</f>
        <v/>
      </c>
      <c r="K2696" s="11">
        <f>CodePrefix&amp;$A2696&amp;IF($C2696="","","."&amp;$C2696&amp;"."&amp;$B2696)&amp;INDEX(VarEnd,MATCH($A2696,VarKey,0))&amp;K$5</f>
        <v/>
      </c>
      <c r="L2696" s="37">
        <f>$D2696*($E2696*L$321+$F2696*L$324)</f>
        <v/>
      </c>
      <c r="M2696" s="32">
        <f>$D2696*($E2696*M$321+$F2696*M$324)</f>
        <v/>
      </c>
      <c r="N2696" s="32">
        <f>$D2696*($E2696*N$321+$F2696*N$324)</f>
        <v/>
      </c>
      <c r="O2696" s="32">
        <f>$D2696*($E2696*O$321+$F2696*O$324)</f>
        <v/>
      </c>
      <c r="P2696" s="32">
        <f>$D2696*($E2696*P$321+$F2696*P$324)</f>
        <v/>
      </c>
      <c r="Q2696" s="32">
        <f>$D2696*($E2696*Q$321+$F2696*Q$324)</f>
        <v/>
      </c>
      <c r="R2696" s="32">
        <f>$D2696*($E2696*R$321+$F2696*R$324)</f>
        <v/>
      </c>
      <c r="S2696" s="32">
        <f>$D2696*($E2696*S$321+$F2696*S$324)</f>
        <v/>
      </c>
      <c r="T2696" s="32">
        <f>$D2696*($E2696*T$321+$F2696*T$324)</f>
        <v/>
      </c>
      <c r="U2696" s="32">
        <f>$D2696*($E2696*U$321+$F2696*U$324)</f>
        <v/>
      </c>
      <c r="V2696" s="32">
        <f>$D2696*($E2696*V$321+$F2696*V$324)</f>
        <v/>
      </c>
      <c r="W2696" s="32">
        <f>$D2696*($E2696*W$321+$F2696*W$324)</f>
        <v/>
      </c>
      <c r="X2696" s="32">
        <f>$D2696*($E2696*X$321+$F2696*X$324)</f>
        <v/>
      </c>
      <c r="Y2696" s="32">
        <f>$D2696*($E2696*Y$321+$F2696*Y$324)</f>
        <v/>
      </c>
      <c r="Z2696" s="32">
        <f>$D2696*($E2696*Z$321+$F2696*Z$324)</f>
        <v/>
      </c>
      <c r="AA2696" s="32">
        <f>$D2696*($E2696*AA$321+$F2696*AA$324)</f>
        <v/>
      </c>
      <c r="AB2696" s="32">
        <f>$D2696*($E2696*AB$321+$F2696*AB$324)</f>
        <v/>
      </c>
      <c r="AC2696" s="32">
        <f>$D2696*($E2696*AC$321+$F2696*AC$324)</f>
        <v/>
      </c>
      <c r="AD2696" s="32">
        <f>$D2696*($E2696*AD$321+$F2696*AD$324)</f>
        <v/>
      </c>
      <c r="AF2696" s="11">
        <f>CodePrefix&amp;$A2696&amp;IF($C2696="","","."&amp;$C2696&amp;"."&amp;$B2696)&amp;INDEX(VarEnd,MATCH($A2696,VarKey,0))&amp;AF$5</f>
        <v/>
      </c>
      <c r="AG2696" s="37">
        <f>$D2696*($E2696*AG$321+$F2696*AG$324)</f>
        <v/>
      </c>
      <c r="AH2696" s="32">
        <f>$D2696*($E2696*AH$321+$F2696*AH$324)</f>
        <v/>
      </c>
      <c r="AI2696" s="32">
        <f>$D2696*($E2696*AI$321+$F2696*AI$324)</f>
        <v/>
      </c>
      <c r="AJ2696" s="32">
        <f>$D2696*($E2696*AJ$321+$F2696*AJ$324)</f>
        <v/>
      </c>
      <c r="AK2696" s="32">
        <f>$D2696*($E2696*AK$321+$F2696*AK$324)</f>
        <v/>
      </c>
      <c r="AL2696" s="32">
        <f>$D2696*($E2696*AL$321+$F2696*AL$324)</f>
        <v/>
      </c>
      <c r="AM2696" s="32">
        <f>$D2696*($E2696*AM$321+$F2696*AM$324)</f>
        <v/>
      </c>
      <c r="AN2696" s="32">
        <f>$D2696*($E2696*AN$321+$F2696*AN$324)</f>
        <v/>
      </c>
      <c r="AO2696" s="32">
        <f>$D2696*($E2696*AO$321+$F2696*AO$324)</f>
        <v/>
      </c>
      <c r="AP2696" s="32">
        <f>$D2696*($E2696*AP$321+$F2696*AP$324)</f>
        <v/>
      </c>
      <c r="AQ2696" s="32">
        <f>$D2696*($E2696*AQ$321+$F2696*AQ$324)</f>
        <v/>
      </c>
      <c r="AR2696" s="32">
        <f>$D2696*($E2696*AR$321+$F2696*AR$324)</f>
        <v/>
      </c>
      <c r="AS2696" s="32">
        <f>$D2696*($E2696*AS$321+$F2696*AS$324)</f>
        <v/>
      </c>
      <c r="AT2696" s="32">
        <f>$D2696*($E2696*AT$321+$F2696*AT$324)</f>
        <v/>
      </c>
      <c r="AU2696" s="32">
        <f>$D2696*($E2696*AU$321+$F2696*AU$324)</f>
        <v/>
      </c>
      <c r="AV2696" s="32">
        <f>$D2696*($E2696*AV$321+$F2696*AV$324)</f>
        <v/>
      </c>
      <c r="AW2696" s="32">
        <f>$D2696*($E2696*AW$321+$F2696*AW$324)</f>
        <v/>
      </c>
      <c r="AX2696" s="32">
        <f>$D2696*($E2696*AX$321+$F2696*AX$324)</f>
        <v/>
      </c>
      <c r="AY2696" s="32">
        <f>$D2696*($E2696*AY$321+$F2696*AY$324)</f>
        <v/>
      </c>
    </row>
    <row r="2697" hidden="1" outlineLevel="2">
      <c r="A2697" s="14" t="inlineStr">
        <is>
          <t>xcp</t>
        </is>
      </c>
      <c r="B2697" s="14" t="inlineStr">
        <is>
          <t>lpg</t>
        </is>
      </c>
      <c r="C2697" s="14" t="inlineStr">
        <is>
          <t>cst</t>
        </is>
      </c>
      <c r="D2697" s="32">
        <f>INDEX(Inputs!$W$5:$W$132,MATCH($B2697&amp;"|"&amp;$C2697,Inputs!$A$5:$A$132,0))</f>
        <v/>
      </c>
      <c r="E2697" s="32">
        <f>INDEX(Inputs!$Z$5:$Z$132,MATCH($B2697&amp;"|"&amp;$C2697,Inputs!$A$5:$A$132,0))</f>
        <v/>
      </c>
      <c r="F2697" s="32">
        <f>INDEX(Inputs!$AA$5:$AA$132,MATCH($B2697&amp;"|"&amp;$C2697,Inputs!$A$5:$A$132,0))</f>
        <v/>
      </c>
      <c r="G2697" s="36" t="n"/>
      <c r="H2697" s="14">
        <f>INDEX(VarLab,MATCH($A2697,VarKey,0))&amp;INDEX(MemLab,MATCH($C2697&amp;"|"&amp;$B2697,MemKey,0))</f>
        <v/>
      </c>
      <c r="I2697" s="14">
        <f>INDEX(VarUnit,MATCH($A2697,VarKey,0))</f>
        <v/>
      </c>
      <c r="J2697" s="14">
        <f>INDEX(VarSrc,MATCH($A2697,VarKey,0))</f>
        <v/>
      </c>
      <c r="K2697" s="11">
        <f>CodePrefix&amp;$A2697&amp;IF($C2697="","","."&amp;$C2697&amp;"."&amp;$B2697)&amp;INDEX(VarEnd,MATCH($A2697,VarKey,0))&amp;K$5</f>
        <v/>
      </c>
      <c r="L2697" s="37">
        <f>$D2697*($E2697*L$321+$F2697*L$324)</f>
        <v/>
      </c>
      <c r="M2697" s="32">
        <f>$D2697*($E2697*M$321+$F2697*M$324)</f>
        <v/>
      </c>
      <c r="N2697" s="32">
        <f>$D2697*($E2697*N$321+$F2697*N$324)</f>
        <v/>
      </c>
      <c r="O2697" s="32">
        <f>$D2697*($E2697*O$321+$F2697*O$324)</f>
        <v/>
      </c>
      <c r="P2697" s="32">
        <f>$D2697*($E2697*P$321+$F2697*P$324)</f>
        <v/>
      </c>
      <c r="Q2697" s="32">
        <f>$D2697*($E2697*Q$321+$F2697*Q$324)</f>
        <v/>
      </c>
      <c r="R2697" s="32">
        <f>$D2697*($E2697*R$321+$F2697*R$324)</f>
        <v/>
      </c>
      <c r="S2697" s="32">
        <f>$D2697*($E2697*S$321+$F2697*S$324)</f>
        <v/>
      </c>
      <c r="T2697" s="32">
        <f>$D2697*($E2697*T$321+$F2697*T$324)</f>
        <v/>
      </c>
      <c r="U2697" s="32">
        <f>$D2697*($E2697*U$321+$F2697*U$324)</f>
        <v/>
      </c>
      <c r="V2697" s="32">
        <f>$D2697*($E2697*V$321+$F2697*V$324)</f>
        <v/>
      </c>
      <c r="W2697" s="32">
        <f>$D2697*($E2697*W$321+$F2697*W$324)</f>
        <v/>
      </c>
      <c r="X2697" s="32">
        <f>$D2697*($E2697*X$321+$F2697*X$324)</f>
        <v/>
      </c>
      <c r="Y2697" s="32">
        <f>$D2697*($E2697*Y$321+$F2697*Y$324)</f>
        <v/>
      </c>
      <c r="Z2697" s="32">
        <f>$D2697*($E2697*Z$321+$F2697*Z$324)</f>
        <v/>
      </c>
      <c r="AA2697" s="32">
        <f>$D2697*($E2697*AA$321+$F2697*AA$324)</f>
        <v/>
      </c>
      <c r="AB2697" s="32">
        <f>$D2697*($E2697*AB$321+$F2697*AB$324)</f>
        <v/>
      </c>
      <c r="AC2697" s="32">
        <f>$D2697*($E2697*AC$321+$F2697*AC$324)</f>
        <v/>
      </c>
      <c r="AD2697" s="32">
        <f>$D2697*($E2697*AD$321+$F2697*AD$324)</f>
        <v/>
      </c>
      <c r="AF2697" s="11">
        <f>CodePrefix&amp;$A2697&amp;IF($C2697="","","."&amp;$C2697&amp;"."&amp;$B2697)&amp;INDEX(VarEnd,MATCH($A2697,VarKey,0))&amp;AF$5</f>
        <v/>
      </c>
      <c r="AG2697" s="37">
        <f>$D2697*($E2697*AG$321+$F2697*AG$324)</f>
        <v/>
      </c>
      <c r="AH2697" s="32">
        <f>$D2697*($E2697*AH$321+$F2697*AH$324)</f>
        <v/>
      </c>
      <c r="AI2697" s="32">
        <f>$D2697*($E2697*AI$321+$F2697*AI$324)</f>
        <v/>
      </c>
      <c r="AJ2697" s="32">
        <f>$D2697*($E2697*AJ$321+$F2697*AJ$324)</f>
        <v/>
      </c>
      <c r="AK2697" s="32">
        <f>$D2697*($E2697*AK$321+$F2697*AK$324)</f>
        <v/>
      </c>
      <c r="AL2697" s="32">
        <f>$D2697*($E2697*AL$321+$F2697*AL$324)</f>
        <v/>
      </c>
      <c r="AM2697" s="32">
        <f>$D2697*($E2697*AM$321+$F2697*AM$324)</f>
        <v/>
      </c>
      <c r="AN2697" s="32">
        <f>$D2697*($E2697*AN$321+$F2697*AN$324)</f>
        <v/>
      </c>
      <c r="AO2697" s="32">
        <f>$D2697*($E2697*AO$321+$F2697*AO$324)</f>
        <v/>
      </c>
      <c r="AP2697" s="32">
        <f>$D2697*($E2697*AP$321+$F2697*AP$324)</f>
        <v/>
      </c>
      <c r="AQ2697" s="32">
        <f>$D2697*($E2697*AQ$321+$F2697*AQ$324)</f>
        <v/>
      </c>
      <c r="AR2697" s="32">
        <f>$D2697*($E2697*AR$321+$F2697*AR$324)</f>
        <v/>
      </c>
      <c r="AS2697" s="32">
        <f>$D2697*($E2697*AS$321+$F2697*AS$324)</f>
        <v/>
      </c>
      <c r="AT2697" s="32">
        <f>$D2697*($E2697*AT$321+$F2697*AT$324)</f>
        <v/>
      </c>
      <c r="AU2697" s="32">
        <f>$D2697*($E2697*AU$321+$F2697*AU$324)</f>
        <v/>
      </c>
      <c r="AV2697" s="32">
        <f>$D2697*($E2697*AV$321+$F2697*AV$324)</f>
        <v/>
      </c>
      <c r="AW2697" s="32">
        <f>$D2697*($E2697*AW$321+$F2697*AW$324)</f>
        <v/>
      </c>
      <c r="AX2697" s="32">
        <f>$D2697*($E2697*AX$321+$F2697*AX$324)</f>
        <v/>
      </c>
      <c r="AY2697" s="32">
        <f>$D2697*($E2697*AY$321+$F2697*AY$324)</f>
        <v/>
      </c>
    </row>
    <row r="2698" hidden="1" outlineLevel="2">
      <c r="A2698" s="14" t="inlineStr">
        <is>
          <t>xcp</t>
        </is>
      </c>
      <c r="B2698" s="14" t="inlineStr">
        <is>
          <t>ker</t>
        </is>
      </c>
      <c r="C2698" s="14" t="inlineStr">
        <is>
          <t>cst</t>
        </is>
      </c>
      <c r="D2698" s="32">
        <f>INDEX(Inputs!$W$5:$W$132,MATCH($B2698&amp;"|"&amp;$C2698,Inputs!$A$5:$A$132,0))</f>
        <v/>
      </c>
      <c r="E2698" s="32">
        <f>INDEX(Inputs!$Z$5:$Z$132,MATCH($B2698&amp;"|"&amp;$C2698,Inputs!$A$5:$A$132,0))</f>
        <v/>
      </c>
      <c r="F2698" s="32">
        <f>INDEX(Inputs!$AA$5:$AA$132,MATCH($B2698&amp;"|"&amp;$C2698,Inputs!$A$5:$A$132,0))</f>
        <v/>
      </c>
      <c r="G2698" s="36" t="n"/>
      <c r="H2698" s="14">
        <f>INDEX(VarLab,MATCH($A2698,VarKey,0))&amp;INDEX(MemLab,MATCH($C2698&amp;"|"&amp;$B2698,MemKey,0))</f>
        <v/>
      </c>
      <c r="I2698" s="14">
        <f>INDEX(VarUnit,MATCH($A2698,VarKey,0))</f>
        <v/>
      </c>
      <c r="J2698" s="14">
        <f>INDEX(VarSrc,MATCH($A2698,VarKey,0))</f>
        <v/>
      </c>
      <c r="K2698" s="11">
        <f>CodePrefix&amp;$A2698&amp;IF($C2698="","","."&amp;$C2698&amp;"."&amp;$B2698)&amp;INDEX(VarEnd,MATCH($A2698,VarKey,0))&amp;K$5</f>
        <v/>
      </c>
      <c r="L2698" s="37">
        <f>$D2698*($E2698*L$321+$F2698*L$324)</f>
        <v/>
      </c>
      <c r="M2698" s="32">
        <f>$D2698*($E2698*M$321+$F2698*M$324)</f>
        <v/>
      </c>
      <c r="N2698" s="32">
        <f>$D2698*($E2698*N$321+$F2698*N$324)</f>
        <v/>
      </c>
      <c r="O2698" s="32">
        <f>$D2698*($E2698*O$321+$F2698*O$324)</f>
        <v/>
      </c>
      <c r="P2698" s="32">
        <f>$D2698*($E2698*P$321+$F2698*P$324)</f>
        <v/>
      </c>
      <c r="Q2698" s="32">
        <f>$D2698*($E2698*Q$321+$F2698*Q$324)</f>
        <v/>
      </c>
      <c r="R2698" s="32">
        <f>$D2698*($E2698*R$321+$F2698*R$324)</f>
        <v/>
      </c>
      <c r="S2698" s="32">
        <f>$D2698*($E2698*S$321+$F2698*S$324)</f>
        <v/>
      </c>
      <c r="T2698" s="32">
        <f>$D2698*($E2698*T$321+$F2698*T$324)</f>
        <v/>
      </c>
      <c r="U2698" s="32">
        <f>$D2698*($E2698*U$321+$F2698*U$324)</f>
        <v/>
      </c>
      <c r="V2698" s="32">
        <f>$D2698*($E2698*V$321+$F2698*V$324)</f>
        <v/>
      </c>
      <c r="W2698" s="32">
        <f>$D2698*($E2698*W$321+$F2698*W$324)</f>
        <v/>
      </c>
      <c r="X2698" s="32">
        <f>$D2698*($E2698*X$321+$F2698*X$324)</f>
        <v/>
      </c>
      <c r="Y2698" s="32">
        <f>$D2698*($E2698*Y$321+$F2698*Y$324)</f>
        <v/>
      </c>
      <c r="Z2698" s="32">
        <f>$D2698*($E2698*Z$321+$F2698*Z$324)</f>
        <v/>
      </c>
      <c r="AA2698" s="32">
        <f>$D2698*($E2698*AA$321+$F2698*AA$324)</f>
        <v/>
      </c>
      <c r="AB2698" s="32">
        <f>$D2698*($E2698*AB$321+$F2698*AB$324)</f>
        <v/>
      </c>
      <c r="AC2698" s="32">
        <f>$D2698*($E2698*AC$321+$F2698*AC$324)</f>
        <v/>
      </c>
      <c r="AD2698" s="32">
        <f>$D2698*($E2698*AD$321+$F2698*AD$324)</f>
        <v/>
      </c>
      <c r="AF2698" s="11">
        <f>CodePrefix&amp;$A2698&amp;IF($C2698="","","."&amp;$C2698&amp;"."&amp;$B2698)&amp;INDEX(VarEnd,MATCH($A2698,VarKey,0))&amp;AF$5</f>
        <v/>
      </c>
      <c r="AG2698" s="37">
        <f>$D2698*($E2698*AG$321+$F2698*AG$324)</f>
        <v/>
      </c>
      <c r="AH2698" s="32">
        <f>$D2698*($E2698*AH$321+$F2698*AH$324)</f>
        <v/>
      </c>
      <c r="AI2698" s="32">
        <f>$D2698*($E2698*AI$321+$F2698*AI$324)</f>
        <v/>
      </c>
      <c r="AJ2698" s="32">
        <f>$D2698*($E2698*AJ$321+$F2698*AJ$324)</f>
        <v/>
      </c>
      <c r="AK2698" s="32">
        <f>$D2698*($E2698*AK$321+$F2698*AK$324)</f>
        <v/>
      </c>
      <c r="AL2698" s="32">
        <f>$D2698*($E2698*AL$321+$F2698*AL$324)</f>
        <v/>
      </c>
      <c r="AM2698" s="32">
        <f>$D2698*($E2698*AM$321+$F2698*AM$324)</f>
        <v/>
      </c>
      <c r="AN2698" s="32">
        <f>$D2698*($E2698*AN$321+$F2698*AN$324)</f>
        <v/>
      </c>
      <c r="AO2698" s="32">
        <f>$D2698*($E2698*AO$321+$F2698*AO$324)</f>
        <v/>
      </c>
      <c r="AP2698" s="32">
        <f>$D2698*($E2698*AP$321+$F2698*AP$324)</f>
        <v/>
      </c>
      <c r="AQ2698" s="32">
        <f>$D2698*($E2698*AQ$321+$F2698*AQ$324)</f>
        <v/>
      </c>
      <c r="AR2698" s="32">
        <f>$D2698*($E2698*AR$321+$F2698*AR$324)</f>
        <v/>
      </c>
      <c r="AS2698" s="32">
        <f>$D2698*($E2698*AS$321+$F2698*AS$324)</f>
        <v/>
      </c>
      <c r="AT2698" s="32">
        <f>$D2698*($E2698*AT$321+$F2698*AT$324)</f>
        <v/>
      </c>
      <c r="AU2698" s="32">
        <f>$D2698*($E2698*AU$321+$F2698*AU$324)</f>
        <v/>
      </c>
      <c r="AV2698" s="32">
        <f>$D2698*($E2698*AV$321+$F2698*AV$324)</f>
        <v/>
      </c>
      <c r="AW2698" s="32">
        <f>$D2698*($E2698*AW$321+$F2698*AW$324)</f>
        <v/>
      </c>
      <c r="AX2698" s="32">
        <f>$D2698*($E2698*AX$321+$F2698*AX$324)</f>
        <v/>
      </c>
      <c r="AY2698" s="32">
        <f>$D2698*($E2698*AY$321+$F2698*AY$324)</f>
        <v/>
      </c>
    </row>
    <row r="2699" hidden="1" outlineLevel="2">
      <c r="A2699" s="14" t="inlineStr">
        <is>
          <t>xcp</t>
        </is>
      </c>
      <c r="B2699" s="14" t="inlineStr">
        <is>
          <t>oop</t>
        </is>
      </c>
      <c r="C2699" s="14" t="inlineStr">
        <is>
          <t>cst</t>
        </is>
      </c>
      <c r="D2699" s="32">
        <f>INDEX(Inputs!$W$5:$W$132,MATCH($B2699&amp;"|"&amp;$C2699,Inputs!$A$5:$A$132,0))</f>
        <v/>
      </c>
      <c r="E2699" s="32">
        <f>INDEX(Inputs!$Z$5:$Z$132,MATCH($B2699&amp;"|"&amp;$C2699,Inputs!$A$5:$A$132,0))</f>
        <v/>
      </c>
      <c r="F2699" s="32">
        <f>INDEX(Inputs!$AA$5:$AA$132,MATCH($B2699&amp;"|"&amp;$C2699,Inputs!$A$5:$A$132,0))</f>
        <v/>
      </c>
      <c r="G2699" s="36" t="n"/>
      <c r="H2699" s="14">
        <f>INDEX(VarLab,MATCH($A2699,VarKey,0))&amp;INDEX(MemLab,MATCH($C2699&amp;"|"&amp;$B2699,MemKey,0))</f>
        <v/>
      </c>
      <c r="I2699" s="14">
        <f>INDEX(VarUnit,MATCH($A2699,VarKey,0))</f>
        <v/>
      </c>
      <c r="J2699" s="14">
        <f>INDEX(VarSrc,MATCH($A2699,VarKey,0))</f>
        <v/>
      </c>
      <c r="K2699" s="11">
        <f>CodePrefix&amp;$A2699&amp;IF($C2699="","","."&amp;$C2699&amp;"."&amp;$B2699)&amp;INDEX(VarEnd,MATCH($A2699,VarKey,0))&amp;K$5</f>
        <v/>
      </c>
      <c r="L2699" s="37">
        <f>$D2699*($E2699*L$321+$F2699*L$324)</f>
        <v/>
      </c>
      <c r="M2699" s="32">
        <f>$D2699*($E2699*M$321+$F2699*M$324)</f>
        <v/>
      </c>
      <c r="N2699" s="32">
        <f>$D2699*($E2699*N$321+$F2699*N$324)</f>
        <v/>
      </c>
      <c r="O2699" s="32">
        <f>$D2699*($E2699*O$321+$F2699*O$324)</f>
        <v/>
      </c>
      <c r="P2699" s="32">
        <f>$D2699*($E2699*P$321+$F2699*P$324)</f>
        <v/>
      </c>
      <c r="Q2699" s="32">
        <f>$D2699*($E2699*Q$321+$F2699*Q$324)</f>
        <v/>
      </c>
      <c r="R2699" s="32">
        <f>$D2699*($E2699*R$321+$F2699*R$324)</f>
        <v/>
      </c>
      <c r="S2699" s="32">
        <f>$D2699*($E2699*S$321+$F2699*S$324)</f>
        <v/>
      </c>
      <c r="T2699" s="32">
        <f>$D2699*($E2699*T$321+$F2699*T$324)</f>
        <v/>
      </c>
      <c r="U2699" s="32">
        <f>$D2699*($E2699*U$321+$F2699*U$324)</f>
        <v/>
      </c>
      <c r="V2699" s="32">
        <f>$D2699*($E2699*V$321+$F2699*V$324)</f>
        <v/>
      </c>
      <c r="W2699" s="32">
        <f>$D2699*($E2699*W$321+$F2699*W$324)</f>
        <v/>
      </c>
      <c r="X2699" s="32">
        <f>$D2699*($E2699*X$321+$F2699*X$324)</f>
        <v/>
      </c>
      <c r="Y2699" s="32">
        <f>$D2699*($E2699*Y$321+$F2699*Y$324)</f>
        <v/>
      </c>
      <c r="Z2699" s="32">
        <f>$D2699*($E2699*Z$321+$F2699*Z$324)</f>
        <v/>
      </c>
      <c r="AA2699" s="32">
        <f>$D2699*($E2699*AA$321+$F2699*AA$324)</f>
        <v/>
      </c>
      <c r="AB2699" s="32">
        <f>$D2699*($E2699*AB$321+$F2699*AB$324)</f>
        <v/>
      </c>
      <c r="AC2699" s="32">
        <f>$D2699*($E2699*AC$321+$F2699*AC$324)</f>
        <v/>
      </c>
      <c r="AD2699" s="32">
        <f>$D2699*($E2699*AD$321+$F2699*AD$324)</f>
        <v/>
      </c>
      <c r="AF2699" s="11">
        <f>CodePrefix&amp;$A2699&amp;IF($C2699="","","."&amp;$C2699&amp;"."&amp;$B2699)&amp;INDEX(VarEnd,MATCH($A2699,VarKey,0))&amp;AF$5</f>
        <v/>
      </c>
      <c r="AG2699" s="37">
        <f>$D2699*($E2699*AG$321+$F2699*AG$324)</f>
        <v/>
      </c>
      <c r="AH2699" s="32">
        <f>$D2699*($E2699*AH$321+$F2699*AH$324)</f>
        <v/>
      </c>
      <c r="AI2699" s="32">
        <f>$D2699*($E2699*AI$321+$F2699*AI$324)</f>
        <v/>
      </c>
      <c r="AJ2699" s="32">
        <f>$D2699*($E2699*AJ$321+$F2699*AJ$324)</f>
        <v/>
      </c>
      <c r="AK2699" s="32">
        <f>$D2699*($E2699*AK$321+$F2699*AK$324)</f>
        <v/>
      </c>
      <c r="AL2699" s="32">
        <f>$D2699*($E2699*AL$321+$F2699*AL$324)</f>
        <v/>
      </c>
      <c r="AM2699" s="32">
        <f>$D2699*($E2699*AM$321+$F2699*AM$324)</f>
        <v/>
      </c>
      <c r="AN2699" s="32">
        <f>$D2699*($E2699*AN$321+$F2699*AN$324)</f>
        <v/>
      </c>
      <c r="AO2699" s="32">
        <f>$D2699*($E2699*AO$321+$F2699*AO$324)</f>
        <v/>
      </c>
      <c r="AP2699" s="32">
        <f>$D2699*($E2699*AP$321+$F2699*AP$324)</f>
        <v/>
      </c>
      <c r="AQ2699" s="32">
        <f>$D2699*($E2699*AQ$321+$F2699*AQ$324)</f>
        <v/>
      </c>
      <c r="AR2699" s="32">
        <f>$D2699*($E2699*AR$321+$F2699*AR$324)</f>
        <v/>
      </c>
      <c r="AS2699" s="32">
        <f>$D2699*($E2699*AS$321+$F2699*AS$324)</f>
        <v/>
      </c>
      <c r="AT2699" s="32">
        <f>$D2699*($E2699*AT$321+$F2699*AT$324)</f>
        <v/>
      </c>
      <c r="AU2699" s="32">
        <f>$D2699*($E2699*AU$321+$F2699*AU$324)</f>
        <v/>
      </c>
      <c r="AV2699" s="32">
        <f>$D2699*($E2699*AV$321+$F2699*AV$324)</f>
        <v/>
      </c>
      <c r="AW2699" s="32">
        <f>$D2699*($E2699*AW$321+$F2699*AW$324)</f>
        <v/>
      </c>
      <c r="AX2699" s="32">
        <f>$D2699*($E2699*AX$321+$F2699*AX$324)</f>
        <v/>
      </c>
      <c r="AY2699" s="32">
        <f>$D2699*($E2699*AY$321+$F2699*AY$324)</f>
        <v/>
      </c>
    </row>
    <row r="2700" hidden="1" outlineLevel="2">
      <c r="A2700" s="14" t="inlineStr">
        <is>
          <t>xcp</t>
        </is>
      </c>
      <c r="B2700" s="14" t="inlineStr">
        <is>
          <t>bio</t>
        </is>
      </c>
      <c r="C2700" s="14" t="inlineStr">
        <is>
          <t>cst</t>
        </is>
      </c>
      <c r="D2700" s="32">
        <f>INDEX(Inputs!$W$5:$W$132,MATCH($B2700&amp;"|"&amp;$C2700,Inputs!$A$5:$A$132,0))</f>
        <v/>
      </c>
      <c r="E2700" s="32">
        <f>INDEX(Inputs!$Z$5:$Z$132,MATCH($B2700&amp;"|"&amp;$C2700,Inputs!$A$5:$A$132,0))</f>
        <v/>
      </c>
      <c r="F2700" s="32">
        <f>INDEX(Inputs!$AA$5:$AA$132,MATCH($B2700&amp;"|"&amp;$C2700,Inputs!$A$5:$A$132,0))</f>
        <v/>
      </c>
      <c r="G2700" s="36" t="n"/>
      <c r="H2700" s="14">
        <f>INDEX(VarLab,MATCH($A2700,VarKey,0))&amp;INDEX(MemLab,MATCH($C2700&amp;"|"&amp;$B2700,MemKey,0))</f>
        <v/>
      </c>
      <c r="I2700" s="14">
        <f>INDEX(VarUnit,MATCH($A2700,VarKey,0))</f>
        <v/>
      </c>
      <c r="J2700" s="14">
        <f>INDEX(VarSrc,MATCH($A2700,VarKey,0))</f>
        <v/>
      </c>
      <c r="K2700" s="11">
        <f>CodePrefix&amp;$A2700&amp;IF($C2700="","","."&amp;$C2700&amp;"."&amp;$B2700)&amp;INDEX(VarEnd,MATCH($A2700,VarKey,0))&amp;K$5</f>
        <v/>
      </c>
      <c r="L2700" s="37">
        <f>$D2700*($E2700*L$321+$F2700*L$324)</f>
        <v/>
      </c>
      <c r="M2700" s="32">
        <f>$D2700*($E2700*M$321+$F2700*M$324)</f>
        <v/>
      </c>
      <c r="N2700" s="32">
        <f>$D2700*($E2700*N$321+$F2700*N$324)</f>
        <v/>
      </c>
      <c r="O2700" s="32">
        <f>$D2700*($E2700*O$321+$F2700*O$324)</f>
        <v/>
      </c>
      <c r="P2700" s="32">
        <f>$D2700*($E2700*P$321+$F2700*P$324)</f>
        <v/>
      </c>
      <c r="Q2700" s="32">
        <f>$D2700*($E2700*Q$321+$F2700*Q$324)</f>
        <v/>
      </c>
      <c r="R2700" s="32">
        <f>$D2700*($E2700*R$321+$F2700*R$324)</f>
        <v/>
      </c>
      <c r="S2700" s="32">
        <f>$D2700*($E2700*S$321+$F2700*S$324)</f>
        <v/>
      </c>
      <c r="T2700" s="32">
        <f>$D2700*($E2700*T$321+$F2700*T$324)</f>
        <v/>
      </c>
      <c r="U2700" s="32">
        <f>$D2700*($E2700*U$321+$F2700*U$324)</f>
        <v/>
      </c>
      <c r="V2700" s="32">
        <f>$D2700*($E2700*V$321+$F2700*V$324)</f>
        <v/>
      </c>
      <c r="W2700" s="32">
        <f>$D2700*($E2700*W$321+$F2700*W$324)</f>
        <v/>
      </c>
      <c r="X2700" s="32">
        <f>$D2700*($E2700*X$321+$F2700*X$324)</f>
        <v/>
      </c>
      <c r="Y2700" s="32">
        <f>$D2700*($E2700*Y$321+$F2700*Y$324)</f>
        <v/>
      </c>
      <c r="Z2700" s="32">
        <f>$D2700*($E2700*Z$321+$F2700*Z$324)</f>
        <v/>
      </c>
      <c r="AA2700" s="32">
        <f>$D2700*($E2700*AA$321+$F2700*AA$324)</f>
        <v/>
      </c>
      <c r="AB2700" s="32">
        <f>$D2700*($E2700*AB$321+$F2700*AB$324)</f>
        <v/>
      </c>
      <c r="AC2700" s="32">
        <f>$D2700*($E2700*AC$321+$F2700*AC$324)</f>
        <v/>
      </c>
      <c r="AD2700" s="32">
        <f>$D2700*($E2700*AD$321+$F2700*AD$324)</f>
        <v/>
      </c>
      <c r="AF2700" s="11">
        <f>CodePrefix&amp;$A2700&amp;IF($C2700="","","."&amp;$C2700&amp;"."&amp;$B2700)&amp;INDEX(VarEnd,MATCH($A2700,VarKey,0))&amp;AF$5</f>
        <v/>
      </c>
      <c r="AG2700" s="37">
        <f>$D2700*($E2700*AG$321+$F2700*AG$324)</f>
        <v/>
      </c>
      <c r="AH2700" s="32">
        <f>$D2700*($E2700*AH$321+$F2700*AH$324)</f>
        <v/>
      </c>
      <c r="AI2700" s="32">
        <f>$D2700*($E2700*AI$321+$F2700*AI$324)</f>
        <v/>
      </c>
      <c r="AJ2700" s="32">
        <f>$D2700*($E2700*AJ$321+$F2700*AJ$324)</f>
        <v/>
      </c>
      <c r="AK2700" s="32">
        <f>$D2700*($E2700*AK$321+$F2700*AK$324)</f>
        <v/>
      </c>
      <c r="AL2700" s="32">
        <f>$D2700*($E2700*AL$321+$F2700*AL$324)</f>
        <v/>
      </c>
      <c r="AM2700" s="32">
        <f>$D2700*($E2700*AM$321+$F2700*AM$324)</f>
        <v/>
      </c>
      <c r="AN2700" s="32">
        <f>$D2700*($E2700*AN$321+$F2700*AN$324)</f>
        <v/>
      </c>
      <c r="AO2700" s="32">
        <f>$D2700*($E2700*AO$321+$F2700*AO$324)</f>
        <v/>
      </c>
      <c r="AP2700" s="32">
        <f>$D2700*($E2700*AP$321+$F2700*AP$324)</f>
        <v/>
      </c>
      <c r="AQ2700" s="32">
        <f>$D2700*($E2700*AQ$321+$F2700*AQ$324)</f>
        <v/>
      </c>
      <c r="AR2700" s="32">
        <f>$D2700*($E2700*AR$321+$F2700*AR$324)</f>
        <v/>
      </c>
      <c r="AS2700" s="32">
        <f>$D2700*($E2700*AS$321+$F2700*AS$324)</f>
        <v/>
      </c>
      <c r="AT2700" s="32">
        <f>$D2700*($E2700*AT$321+$F2700*AT$324)</f>
        <v/>
      </c>
      <c r="AU2700" s="32">
        <f>$D2700*($E2700*AU$321+$F2700*AU$324)</f>
        <v/>
      </c>
      <c r="AV2700" s="32">
        <f>$D2700*($E2700*AV$321+$F2700*AV$324)</f>
        <v/>
      </c>
      <c r="AW2700" s="32">
        <f>$D2700*($E2700*AW$321+$F2700*AW$324)</f>
        <v/>
      </c>
      <c r="AX2700" s="32">
        <f>$D2700*($E2700*AX$321+$F2700*AX$324)</f>
        <v/>
      </c>
      <c r="AY2700" s="32">
        <f>$D2700*($E2700*AY$321+$F2700*AY$324)</f>
        <v/>
      </c>
    </row>
    <row r="2701" hidden="1" outlineLevel="2"/>
    <row r="2702" hidden="1" outlineLevel="2">
      <c r="A2702" s="14" t="inlineStr">
        <is>
          <t>xcpd</t>
        </is>
      </c>
      <c r="B2702" s="14" t="inlineStr">
        <is>
          <t>coa</t>
        </is>
      </c>
      <c r="C2702" s="14" t="inlineStr">
        <is>
          <t>cst</t>
        </is>
      </c>
      <c r="D2702" s="32">
        <f>INDEX(Inputs!$W$5:$W$132,MATCH($B2702&amp;"|"&amp;$C2702,Inputs!$A$5:$A$132,0))</f>
        <v/>
      </c>
      <c r="E2702" s="32">
        <f>INDEX(Inputs!$Z$5:$Z$132,MATCH($B2702&amp;"|"&amp;$C2702,Inputs!$A$5:$A$132,0))</f>
        <v/>
      </c>
      <c r="F2702" s="32">
        <f>INDEX(Inputs!$AA$5:$AA$132,MATCH($B2702&amp;"|"&amp;$C2702,Inputs!$A$5:$A$132,0))</f>
        <v/>
      </c>
      <c r="G2702" s="36" t="n"/>
      <c r="H2702" s="14">
        <f>INDEX(VarLab,MATCH($A2702,VarKey,0))&amp;INDEX(MemLab,MATCH($C2702&amp;"|"&amp;$B2702,MemKey,0))</f>
        <v/>
      </c>
      <c r="I2702" s="14">
        <f>INDEX(VarUnit,MATCH($A2702,VarKey,0))</f>
        <v/>
      </c>
      <c r="J2702" s="14">
        <f>INDEX(VarSrc,MATCH($A2702,VarKey,0))</f>
        <v/>
      </c>
      <c r="K2702" s="11">
        <f>CodePrefix&amp;$A2702&amp;IF($C2702="","","."&amp;$C2702&amp;"."&amp;$B2702)&amp;INDEX(VarEnd,MATCH($A2702,VarKey,0))&amp;K$5</f>
        <v/>
      </c>
      <c r="L2702" s="37">
        <f>$D2702*($E2702*(L$321-L$322)+$F2702*(L$324-L$325))</f>
        <v/>
      </c>
      <c r="M2702" s="32">
        <f>$D2702*($E2702*(M$321-M$322)+$F2702*(M$324-M$325))</f>
        <v/>
      </c>
      <c r="N2702" s="32">
        <f>$D2702*($E2702*(N$321-N$322)+$F2702*(N$324-N$325))</f>
        <v/>
      </c>
      <c r="O2702" s="32">
        <f>$D2702*($E2702*(O$321-O$322)+$F2702*(O$324-O$325))</f>
        <v/>
      </c>
      <c r="P2702" s="32">
        <f>$D2702*($E2702*(P$321-P$322)+$F2702*(P$324-P$325))</f>
        <v/>
      </c>
      <c r="Q2702" s="32">
        <f>$D2702*($E2702*(Q$321-Q$322)+$F2702*(Q$324-Q$325))</f>
        <v/>
      </c>
      <c r="R2702" s="32">
        <f>$D2702*($E2702*(R$321-R$322)+$F2702*(R$324-R$325))</f>
        <v/>
      </c>
      <c r="S2702" s="32">
        <f>$D2702*($E2702*(S$321-S$322)+$F2702*(S$324-S$325))</f>
        <v/>
      </c>
      <c r="T2702" s="32">
        <f>$D2702*($E2702*(T$321-T$322)+$F2702*(T$324-T$325))</f>
        <v/>
      </c>
      <c r="U2702" s="32">
        <f>$D2702*($E2702*(U$321-U$322)+$F2702*(U$324-U$325))</f>
        <v/>
      </c>
      <c r="V2702" s="32">
        <f>$D2702*($E2702*(V$321-V$322)+$F2702*(V$324-V$325))</f>
        <v/>
      </c>
      <c r="W2702" s="32">
        <f>$D2702*($E2702*(W$321-W$322)+$F2702*(W$324-W$325))</f>
        <v/>
      </c>
      <c r="X2702" s="32">
        <f>$D2702*($E2702*(X$321-X$322)+$F2702*(X$324-X$325))</f>
        <v/>
      </c>
      <c r="Y2702" s="32">
        <f>$D2702*($E2702*(Y$321-Y$322)+$F2702*(Y$324-Y$325))</f>
        <v/>
      </c>
      <c r="Z2702" s="32">
        <f>$D2702*($E2702*(Z$321-Z$322)+$F2702*(Z$324-Z$325))</f>
        <v/>
      </c>
      <c r="AA2702" s="32">
        <f>$D2702*($E2702*(AA$321-AA$322)+$F2702*(AA$324-AA$325))</f>
        <v/>
      </c>
      <c r="AB2702" s="32">
        <f>$D2702*($E2702*(AB$321-AB$322)+$F2702*(AB$324-AB$325))</f>
        <v/>
      </c>
      <c r="AC2702" s="32">
        <f>$D2702*($E2702*(AC$321-AC$322)+$F2702*(AC$324-AC$325))</f>
        <v/>
      </c>
      <c r="AD2702" s="32">
        <f>$D2702*($E2702*(AD$321-AD$322)+$F2702*(AD$324-AD$325))</f>
        <v/>
      </c>
      <c r="AF2702" s="11">
        <f>CodePrefix&amp;$A2702&amp;IF($C2702="","","."&amp;$C2702&amp;"."&amp;$B2702)&amp;INDEX(VarEnd,MATCH($A2702,VarKey,0))&amp;AF$5</f>
        <v/>
      </c>
      <c r="AG2702" s="37">
        <f>$D2702*($E2702*(AG$321-AG$322)+$F2702*(AG$324-AG$325))</f>
        <v/>
      </c>
      <c r="AH2702" s="32">
        <f>$D2702*($E2702*(AH$321-AH$322)+$F2702*(AH$324-AH$325))</f>
        <v/>
      </c>
      <c r="AI2702" s="32">
        <f>$D2702*($E2702*(AI$321-AI$322)+$F2702*(AI$324-AI$325))</f>
        <v/>
      </c>
      <c r="AJ2702" s="32">
        <f>$D2702*($E2702*(AJ$321-AJ$322)+$F2702*(AJ$324-AJ$325))</f>
        <v/>
      </c>
      <c r="AK2702" s="32">
        <f>$D2702*($E2702*(AK$321-AK$322)+$F2702*(AK$324-AK$325))</f>
        <v/>
      </c>
      <c r="AL2702" s="32">
        <f>$D2702*($E2702*(AL$321-AL$322)+$F2702*(AL$324-AL$325))</f>
        <v/>
      </c>
      <c r="AM2702" s="32">
        <f>$D2702*($E2702*(AM$321-AM$322)+$F2702*(AM$324-AM$325))</f>
        <v/>
      </c>
      <c r="AN2702" s="32">
        <f>$D2702*($E2702*(AN$321-AN$322)+$F2702*(AN$324-AN$325))</f>
        <v/>
      </c>
      <c r="AO2702" s="32">
        <f>$D2702*($E2702*(AO$321-AO$322)+$F2702*(AO$324-AO$325))</f>
        <v/>
      </c>
      <c r="AP2702" s="32">
        <f>$D2702*($E2702*(AP$321-AP$322)+$F2702*(AP$324-AP$325))</f>
        <v/>
      </c>
      <c r="AQ2702" s="32">
        <f>$D2702*($E2702*(AQ$321-AQ$322)+$F2702*(AQ$324-AQ$325))</f>
        <v/>
      </c>
      <c r="AR2702" s="32">
        <f>$D2702*($E2702*(AR$321-AR$322)+$F2702*(AR$324-AR$325))</f>
        <v/>
      </c>
      <c r="AS2702" s="32">
        <f>$D2702*($E2702*(AS$321-AS$322)+$F2702*(AS$324-AS$325))</f>
        <v/>
      </c>
      <c r="AT2702" s="32">
        <f>$D2702*($E2702*(AT$321-AT$322)+$F2702*(AT$324-AT$325))</f>
        <v/>
      </c>
      <c r="AU2702" s="32">
        <f>$D2702*($E2702*(AU$321-AU$322)+$F2702*(AU$324-AU$325))</f>
        <v/>
      </c>
      <c r="AV2702" s="32">
        <f>$D2702*($E2702*(AV$321-AV$322)+$F2702*(AV$324-AV$325))</f>
        <v/>
      </c>
      <c r="AW2702" s="32">
        <f>$D2702*($E2702*(AW$321-AW$322)+$F2702*(AW$324-AW$325))</f>
        <v/>
      </c>
      <c r="AX2702" s="32">
        <f>$D2702*($E2702*(AX$321-AX$322)+$F2702*(AX$324-AX$325))</f>
        <v/>
      </c>
      <c r="AY2702" s="32">
        <f>$D2702*($E2702*(AY$321-AY$322)+$F2702*(AY$324-AY$325))</f>
        <v/>
      </c>
    </row>
    <row r="2703" hidden="1" outlineLevel="2">
      <c r="A2703" s="14" t="inlineStr">
        <is>
          <t>xcpd</t>
        </is>
      </c>
      <c r="B2703" s="14" t="inlineStr">
        <is>
          <t>nga</t>
        </is>
      </c>
      <c r="C2703" s="14" t="inlineStr">
        <is>
          <t>cst</t>
        </is>
      </c>
      <c r="D2703" s="32">
        <f>INDEX(Inputs!$W$5:$W$132,MATCH($B2703&amp;"|"&amp;$C2703,Inputs!$A$5:$A$132,0))</f>
        <v/>
      </c>
      <c r="E2703" s="32">
        <f>INDEX(Inputs!$Z$5:$Z$132,MATCH($B2703&amp;"|"&amp;$C2703,Inputs!$A$5:$A$132,0))</f>
        <v/>
      </c>
      <c r="F2703" s="32">
        <f>INDEX(Inputs!$AA$5:$AA$132,MATCH($B2703&amp;"|"&amp;$C2703,Inputs!$A$5:$A$132,0))</f>
        <v/>
      </c>
      <c r="G2703" s="36" t="n"/>
      <c r="H2703" s="14">
        <f>INDEX(VarLab,MATCH($A2703,VarKey,0))&amp;INDEX(MemLab,MATCH($C2703&amp;"|"&amp;$B2703,MemKey,0))</f>
        <v/>
      </c>
      <c r="I2703" s="14">
        <f>INDEX(VarUnit,MATCH($A2703,VarKey,0))</f>
        <v/>
      </c>
      <c r="J2703" s="14">
        <f>INDEX(VarSrc,MATCH($A2703,VarKey,0))</f>
        <v/>
      </c>
      <c r="K2703" s="11">
        <f>CodePrefix&amp;$A2703&amp;IF($C2703="","","."&amp;$C2703&amp;"."&amp;$B2703)&amp;INDEX(VarEnd,MATCH($A2703,VarKey,0))&amp;K$5</f>
        <v/>
      </c>
      <c r="L2703" s="37">
        <f>$D2703*($E2703*(L$321-L$322)+$F2703*(L$324-L$325))</f>
        <v/>
      </c>
      <c r="M2703" s="32">
        <f>$D2703*($E2703*(M$321-M$322)+$F2703*(M$324-M$325))</f>
        <v/>
      </c>
      <c r="N2703" s="32">
        <f>$D2703*($E2703*(N$321-N$322)+$F2703*(N$324-N$325))</f>
        <v/>
      </c>
      <c r="O2703" s="32">
        <f>$D2703*($E2703*(O$321-O$322)+$F2703*(O$324-O$325))</f>
        <v/>
      </c>
      <c r="P2703" s="32">
        <f>$D2703*($E2703*(P$321-P$322)+$F2703*(P$324-P$325))</f>
        <v/>
      </c>
      <c r="Q2703" s="32">
        <f>$D2703*($E2703*(Q$321-Q$322)+$F2703*(Q$324-Q$325))</f>
        <v/>
      </c>
      <c r="R2703" s="32">
        <f>$D2703*($E2703*(R$321-R$322)+$F2703*(R$324-R$325))</f>
        <v/>
      </c>
      <c r="S2703" s="32">
        <f>$D2703*($E2703*(S$321-S$322)+$F2703*(S$324-S$325))</f>
        <v/>
      </c>
      <c r="T2703" s="32">
        <f>$D2703*($E2703*(T$321-T$322)+$F2703*(T$324-T$325))</f>
        <v/>
      </c>
      <c r="U2703" s="32">
        <f>$D2703*($E2703*(U$321-U$322)+$F2703*(U$324-U$325))</f>
        <v/>
      </c>
      <c r="V2703" s="32">
        <f>$D2703*($E2703*(V$321-V$322)+$F2703*(V$324-V$325))</f>
        <v/>
      </c>
      <c r="W2703" s="32">
        <f>$D2703*($E2703*(W$321-W$322)+$F2703*(W$324-W$325))</f>
        <v/>
      </c>
      <c r="X2703" s="32">
        <f>$D2703*($E2703*(X$321-X$322)+$F2703*(X$324-X$325))</f>
        <v/>
      </c>
      <c r="Y2703" s="32">
        <f>$D2703*($E2703*(Y$321-Y$322)+$F2703*(Y$324-Y$325))</f>
        <v/>
      </c>
      <c r="Z2703" s="32">
        <f>$D2703*($E2703*(Z$321-Z$322)+$F2703*(Z$324-Z$325))</f>
        <v/>
      </c>
      <c r="AA2703" s="32">
        <f>$D2703*($E2703*(AA$321-AA$322)+$F2703*(AA$324-AA$325))</f>
        <v/>
      </c>
      <c r="AB2703" s="32">
        <f>$D2703*($E2703*(AB$321-AB$322)+$F2703*(AB$324-AB$325))</f>
        <v/>
      </c>
      <c r="AC2703" s="32">
        <f>$D2703*($E2703*(AC$321-AC$322)+$F2703*(AC$324-AC$325))</f>
        <v/>
      </c>
      <c r="AD2703" s="32">
        <f>$D2703*($E2703*(AD$321-AD$322)+$F2703*(AD$324-AD$325))</f>
        <v/>
      </c>
      <c r="AF2703" s="11">
        <f>CodePrefix&amp;$A2703&amp;IF($C2703="","","."&amp;$C2703&amp;"."&amp;$B2703)&amp;INDEX(VarEnd,MATCH($A2703,VarKey,0))&amp;AF$5</f>
        <v/>
      </c>
      <c r="AG2703" s="37">
        <f>$D2703*($E2703*(AG$321-AG$322)+$F2703*(AG$324-AG$325))</f>
        <v/>
      </c>
      <c r="AH2703" s="32">
        <f>$D2703*($E2703*(AH$321-AH$322)+$F2703*(AH$324-AH$325))</f>
        <v/>
      </c>
      <c r="AI2703" s="32">
        <f>$D2703*($E2703*(AI$321-AI$322)+$F2703*(AI$324-AI$325))</f>
        <v/>
      </c>
      <c r="AJ2703" s="32">
        <f>$D2703*($E2703*(AJ$321-AJ$322)+$F2703*(AJ$324-AJ$325))</f>
        <v/>
      </c>
      <c r="AK2703" s="32">
        <f>$D2703*($E2703*(AK$321-AK$322)+$F2703*(AK$324-AK$325))</f>
        <v/>
      </c>
      <c r="AL2703" s="32">
        <f>$D2703*($E2703*(AL$321-AL$322)+$F2703*(AL$324-AL$325))</f>
        <v/>
      </c>
      <c r="AM2703" s="32">
        <f>$D2703*($E2703*(AM$321-AM$322)+$F2703*(AM$324-AM$325))</f>
        <v/>
      </c>
      <c r="AN2703" s="32">
        <f>$D2703*($E2703*(AN$321-AN$322)+$F2703*(AN$324-AN$325))</f>
        <v/>
      </c>
      <c r="AO2703" s="32">
        <f>$D2703*($E2703*(AO$321-AO$322)+$F2703*(AO$324-AO$325))</f>
        <v/>
      </c>
      <c r="AP2703" s="32">
        <f>$D2703*($E2703*(AP$321-AP$322)+$F2703*(AP$324-AP$325))</f>
        <v/>
      </c>
      <c r="AQ2703" s="32">
        <f>$D2703*($E2703*(AQ$321-AQ$322)+$F2703*(AQ$324-AQ$325))</f>
        <v/>
      </c>
      <c r="AR2703" s="32">
        <f>$D2703*($E2703*(AR$321-AR$322)+$F2703*(AR$324-AR$325))</f>
        <v/>
      </c>
      <c r="AS2703" s="32">
        <f>$D2703*($E2703*(AS$321-AS$322)+$F2703*(AS$324-AS$325))</f>
        <v/>
      </c>
      <c r="AT2703" s="32">
        <f>$D2703*($E2703*(AT$321-AT$322)+$F2703*(AT$324-AT$325))</f>
        <v/>
      </c>
      <c r="AU2703" s="32">
        <f>$D2703*($E2703*(AU$321-AU$322)+$F2703*(AU$324-AU$325))</f>
        <v/>
      </c>
      <c r="AV2703" s="32">
        <f>$D2703*($E2703*(AV$321-AV$322)+$F2703*(AV$324-AV$325))</f>
        <v/>
      </c>
      <c r="AW2703" s="32">
        <f>$D2703*($E2703*(AW$321-AW$322)+$F2703*(AW$324-AW$325))</f>
        <v/>
      </c>
      <c r="AX2703" s="32">
        <f>$D2703*($E2703*(AX$321-AX$322)+$F2703*(AX$324-AX$325))</f>
        <v/>
      </c>
      <c r="AY2703" s="32">
        <f>$D2703*($E2703*(AY$321-AY$322)+$F2703*(AY$324-AY$325))</f>
        <v/>
      </c>
    </row>
    <row r="2704" hidden="1" outlineLevel="2">
      <c r="A2704" s="14" t="inlineStr">
        <is>
          <t>xcpd</t>
        </is>
      </c>
      <c r="B2704" s="14" t="inlineStr">
        <is>
          <t>gso</t>
        </is>
      </c>
      <c r="C2704" s="14" t="inlineStr">
        <is>
          <t>cst</t>
        </is>
      </c>
      <c r="D2704" s="32">
        <f>INDEX(Inputs!$W$5:$W$132,MATCH($B2704&amp;"|"&amp;$C2704,Inputs!$A$5:$A$132,0))</f>
        <v/>
      </c>
      <c r="E2704" s="32">
        <f>INDEX(Inputs!$Z$5:$Z$132,MATCH($B2704&amp;"|"&amp;$C2704,Inputs!$A$5:$A$132,0))</f>
        <v/>
      </c>
      <c r="F2704" s="32">
        <f>INDEX(Inputs!$AA$5:$AA$132,MATCH($B2704&amp;"|"&amp;$C2704,Inputs!$A$5:$A$132,0))</f>
        <v/>
      </c>
      <c r="G2704" s="36" t="n"/>
      <c r="H2704" s="14">
        <f>INDEX(VarLab,MATCH($A2704,VarKey,0))&amp;INDEX(MemLab,MATCH($C2704&amp;"|"&amp;$B2704,MemKey,0))</f>
        <v/>
      </c>
      <c r="I2704" s="14">
        <f>INDEX(VarUnit,MATCH($A2704,VarKey,0))</f>
        <v/>
      </c>
      <c r="J2704" s="14">
        <f>INDEX(VarSrc,MATCH($A2704,VarKey,0))</f>
        <v/>
      </c>
      <c r="K2704" s="11">
        <f>CodePrefix&amp;$A2704&amp;IF($C2704="","","."&amp;$C2704&amp;"."&amp;$B2704)&amp;INDEX(VarEnd,MATCH($A2704,VarKey,0))&amp;K$5</f>
        <v/>
      </c>
      <c r="L2704" s="37">
        <f>$D2704*($E2704*(L$321-L$322)+$F2704*(L$324-L$325))</f>
        <v/>
      </c>
      <c r="M2704" s="32">
        <f>$D2704*($E2704*(M$321-M$322)+$F2704*(M$324-M$325))</f>
        <v/>
      </c>
      <c r="N2704" s="32">
        <f>$D2704*($E2704*(N$321-N$322)+$F2704*(N$324-N$325))</f>
        <v/>
      </c>
      <c r="O2704" s="32">
        <f>$D2704*($E2704*(O$321-O$322)+$F2704*(O$324-O$325))</f>
        <v/>
      </c>
      <c r="P2704" s="32">
        <f>$D2704*($E2704*(P$321-P$322)+$F2704*(P$324-P$325))</f>
        <v/>
      </c>
      <c r="Q2704" s="32">
        <f>$D2704*($E2704*(Q$321-Q$322)+$F2704*(Q$324-Q$325))</f>
        <v/>
      </c>
      <c r="R2704" s="32">
        <f>$D2704*($E2704*(R$321-R$322)+$F2704*(R$324-R$325))</f>
        <v/>
      </c>
      <c r="S2704" s="32">
        <f>$D2704*($E2704*(S$321-S$322)+$F2704*(S$324-S$325))</f>
        <v/>
      </c>
      <c r="T2704" s="32">
        <f>$D2704*($E2704*(T$321-T$322)+$F2704*(T$324-T$325))</f>
        <v/>
      </c>
      <c r="U2704" s="32">
        <f>$D2704*($E2704*(U$321-U$322)+$F2704*(U$324-U$325))</f>
        <v/>
      </c>
      <c r="V2704" s="32">
        <f>$D2704*($E2704*(V$321-V$322)+$F2704*(V$324-V$325))</f>
        <v/>
      </c>
      <c r="W2704" s="32">
        <f>$D2704*($E2704*(W$321-W$322)+$F2704*(W$324-W$325))</f>
        <v/>
      </c>
      <c r="X2704" s="32">
        <f>$D2704*($E2704*(X$321-X$322)+$F2704*(X$324-X$325))</f>
        <v/>
      </c>
      <c r="Y2704" s="32">
        <f>$D2704*($E2704*(Y$321-Y$322)+$F2704*(Y$324-Y$325))</f>
        <v/>
      </c>
      <c r="Z2704" s="32">
        <f>$D2704*($E2704*(Z$321-Z$322)+$F2704*(Z$324-Z$325))</f>
        <v/>
      </c>
      <c r="AA2704" s="32">
        <f>$D2704*($E2704*(AA$321-AA$322)+$F2704*(AA$324-AA$325))</f>
        <v/>
      </c>
      <c r="AB2704" s="32">
        <f>$D2704*($E2704*(AB$321-AB$322)+$F2704*(AB$324-AB$325))</f>
        <v/>
      </c>
      <c r="AC2704" s="32">
        <f>$D2704*($E2704*(AC$321-AC$322)+$F2704*(AC$324-AC$325))</f>
        <v/>
      </c>
      <c r="AD2704" s="32">
        <f>$D2704*($E2704*(AD$321-AD$322)+$F2704*(AD$324-AD$325))</f>
        <v/>
      </c>
      <c r="AF2704" s="11">
        <f>CodePrefix&amp;$A2704&amp;IF($C2704="","","."&amp;$C2704&amp;"."&amp;$B2704)&amp;INDEX(VarEnd,MATCH($A2704,VarKey,0))&amp;AF$5</f>
        <v/>
      </c>
      <c r="AG2704" s="37">
        <f>$D2704*($E2704*(AG$321-AG$322)+$F2704*(AG$324-AG$325))</f>
        <v/>
      </c>
      <c r="AH2704" s="32">
        <f>$D2704*($E2704*(AH$321-AH$322)+$F2704*(AH$324-AH$325))</f>
        <v/>
      </c>
      <c r="AI2704" s="32">
        <f>$D2704*($E2704*(AI$321-AI$322)+$F2704*(AI$324-AI$325))</f>
        <v/>
      </c>
      <c r="AJ2704" s="32">
        <f>$D2704*($E2704*(AJ$321-AJ$322)+$F2704*(AJ$324-AJ$325))</f>
        <v/>
      </c>
      <c r="AK2704" s="32">
        <f>$D2704*($E2704*(AK$321-AK$322)+$F2704*(AK$324-AK$325))</f>
        <v/>
      </c>
      <c r="AL2704" s="32">
        <f>$D2704*($E2704*(AL$321-AL$322)+$F2704*(AL$324-AL$325))</f>
        <v/>
      </c>
      <c r="AM2704" s="32">
        <f>$D2704*($E2704*(AM$321-AM$322)+$F2704*(AM$324-AM$325))</f>
        <v/>
      </c>
      <c r="AN2704" s="32">
        <f>$D2704*($E2704*(AN$321-AN$322)+$F2704*(AN$324-AN$325))</f>
        <v/>
      </c>
      <c r="AO2704" s="32">
        <f>$D2704*($E2704*(AO$321-AO$322)+$F2704*(AO$324-AO$325))</f>
        <v/>
      </c>
      <c r="AP2704" s="32">
        <f>$D2704*($E2704*(AP$321-AP$322)+$F2704*(AP$324-AP$325))</f>
        <v/>
      </c>
      <c r="AQ2704" s="32">
        <f>$D2704*($E2704*(AQ$321-AQ$322)+$F2704*(AQ$324-AQ$325))</f>
        <v/>
      </c>
      <c r="AR2704" s="32">
        <f>$D2704*($E2704*(AR$321-AR$322)+$F2704*(AR$324-AR$325))</f>
        <v/>
      </c>
      <c r="AS2704" s="32">
        <f>$D2704*($E2704*(AS$321-AS$322)+$F2704*(AS$324-AS$325))</f>
        <v/>
      </c>
      <c r="AT2704" s="32">
        <f>$D2704*($E2704*(AT$321-AT$322)+$F2704*(AT$324-AT$325))</f>
        <v/>
      </c>
      <c r="AU2704" s="32">
        <f>$D2704*($E2704*(AU$321-AU$322)+$F2704*(AU$324-AU$325))</f>
        <v/>
      </c>
      <c r="AV2704" s="32">
        <f>$D2704*($E2704*(AV$321-AV$322)+$F2704*(AV$324-AV$325))</f>
        <v/>
      </c>
      <c r="AW2704" s="32">
        <f>$D2704*($E2704*(AW$321-AW$322)+$F2704*(AW$324-AW$325))</f>
        <v/>
      </c>
      <c r="AX2704" s="32">
        <f>$D2704*($E2704*(AX$321-AX$322)+$F2704*(AX$324-AX$325))</f>
        <v/>
      </c>
      <c r="AY2704" s="32">
        <f>$D2704*($E2704*(AY$321-AY$322)+$F2704*(AY$324-AY$325))</f>
        <v/>
      </c>
    </row>
    <row r="2705" hidden="1" outlineLevel="2">
      <c r="A2705" s="14" t="inlineStr">
        <is>
          <t>xcpd</t>
        </is>
      </c>
      <c r="B2705" s="14" t="inlineStr">
        <is>
          <t>die</t>
        </is>
      </c>
      <c r="C2705" s="14" t="inlineStr">
        <is>
          <t>cst</t>
        </is>
      </c>
      <c r="D2705" s="32">
        <f>INDEX(Inputs!$W$5:$W$132,MATCH($B2705&amp;"|"&amp;$C2705,Inputs!$A$5:$A$132,0))</f>
        <v/>
      </c>
      <c r="E2705" s="32">
        <f>INDEX(Inputs!$Z$5:$Z$132,MATCH($B2705&amp;"|"&amp;$C2705,Inputs!$A$5:$A$132,0))</f>
        <v/>
      </c>
      <c r="F2705" s="32">
        <f>INDEX(Inputs!$AA$5:$AA$132,MATCH($B2705&amp;"|"&amp;$C2705,Inputs!$A$5:$A$132,0))</f>
        <v/>
      </c>
      <c r="G2705" s="36" t="n"/>
      <c r="H2705" s="14">
        <f>INDEX(VarLab,MATCH($A2705,VarKey,0))&amp;INDEX(MemLab,MATCH($C2705&amp;"|"&amp;$B2705,MemKey,0))</f>
        <v/>
      </c>
      <c r="I2705" s="14">
        <f>INDEX(VarUnit,MATCH($A2705,VarKey,0))</f>
        <v/>
      </c>
      <c r="J2705" s="14">
        <f>INDEX(VarSrc,MATCH($A2705,VarKey,0))</f>
        <v/>
      </c>
      <c r="K2705" s="11">
        <f>CodePrefix&amp;$A2705&amp;IF($C2705="","","."&amp;$C2705&amp;"."&amp;$B2705)&amp;INDEX(VarEnd,MATCH($A2705,VarKey,0))&amp;K$5</f>
        <v/>
      </c>
      <c r="L2705" s="37">
        <f>$D2705*($E2705*(L$321-L$322)+$F2705*(L$324-L$325))</f>
        <v/>
      </c>
      <c r="M2705" s="32">
        <f>$D2705*($E2705*(M$321-M$322)+$F2705*(M$324-M$325))</f>
        <v/>
      </c>
      <c r="N2705" s="32">
        <f>$D2705*($E2705*(N$321-N$322)+$F2705*(N$324-N$325))</f>
        <v/>
      </c>
      <c r="O2705" s="32">
        <f>$D2705*($E2705*(O$321-O$322)+$F2705*(O$324-O$325))</f>
        <v/>
      </c>
      <c r="P2705" s="32">
        <f>$D2705*($E2705*(P$321-P$322)+$F2705*(P$324-P$325))</f>
        <v/>
      </c>
      <c r="Q2705" s="32">
        <f>$D2705*($E2705*(Q$321-Q$322)+$F2705*(Q$324-Q$325))</f>
        <v/>
      </c>
      <c r="R2705" s="32">
        <f>$D2705*($E2705*(R$321-R$322)+$F2705*(R$324-R$325))</f>
        <v/>
      </c>
      <c r="S2705" s="32">
        <f>$D2705*($E2705*(S$321-S$322)+$F2705*(S$324-S$325))</f>
        <v/>
      </c>
      <c r="T2705" s="32">
        <f>$D2705*($E2705*(T$321-T$322)+$F2705*(T$324-T$325))</f>
        <v/>
      </c>
      <c r="U2705" s="32">
        <f>$D2705*($E2705*(U$321-U$322)+$F2705*(U$324-U$325))</f>
        <v/>
      </c>
      <c r="V2705" s="32">
        <f>$D2705*($E2705*(V$321-V$322)+$F2705*(V$324-V$325))</f>
        <v/>
      </c>
      <c r="W2705" s="32">
        <f>$D2705*($E2705*(W$321-W$322)+$F2705*(W$324-W$325))</f>
        <v/>
      </c>
      <c r="X2705" s="32">
        <f>$D2705*($E2705*(X$321-X$322)+$F2705*(X$324-X$325))</f>
        <v/>
      </c>
      <c r="Y2705" s="32">
        <f>$D2705*($E2705*(Y$321-Y$322)+$F2705*(Y$324-Y$325))</f>
        <v/>
      </c>
      <c r="Z2705" s="32">
        <f>$D2705*($E2705*(Z$321-Z$322)+$F2705*(Z$324-Z$325))</f>
        <v/>
      </c>
      <c r="AA2705" s="32">
        <f>$D2705*($E2705*(AA$321-AA$322)+$F2705*(AA$324-AA$325))</f>
        <v/>
      </c>
      <c r="AB2705" s="32">
        <f>$D2705*($E2705*(AB$321-AB$322)+$F2705*(AB$324-AB$325))</f>
        <v/>
      </c>
      <c r="AC2705" s="32">
        <f>$D2705*($E2705*(AC$321-AC$322)+$F2705*(AC$324-AC$325))</f>
        <v/>
      </c>
      <c r="AD2705" s="32">
        <f>$D2705*($E2705*(AD$321-AD$322)+$F2705*(AD$324-AD$325))</f>
        <v/>
      </c>
      <c r="AF2705" s="11">
        <f>CodePrefix&amp;$A2705&amp;IF($C2705="","","."&amp;$C2705&amp;"."&amp;$B2705)&amp;INDEX(VarEnd,MATCH($A2705,VarKey,0))&amp;AF$5</f>
        <v/>
      </c>
      <c r="AG2705" s="37">
        <f>$D2705*($E2705*(AG$321-AG$322)+$F2705*(AG$324-AG$325))</f>
        <v/>
      </c>
      <c r="AH2705" s="32">
        <f>$D2705*($E2705*(AH$321-AH$322)+$F2705*(AH$324-AH$325))</f>
        <v/>
      </c>
      <c r="AI2705" s="32">
        <f>$D2705*($E2705*(AI$321-AI$322)+$F2705*(AI$324-AI$325))</f>
        <v/>
      </c>
      <c r="AJ2705" s="32">
        <f>$D2705*($E2705*(AJ$321-AJ$322)+$F2705*(AJ$324-AJ$325))</f>
        <v/>
      </c>
      <c r="AK2705" s="32">
        <f>$D2705*($E2705*(AK$321-AK$322)+$F2705*(AK$324-AK$325))</f>
        <v/>
      </c>
      <c r="AL2705" s="32">
        <f>$D2705*($E2705*(AL$321-AL$322)+$F2705*(AL$324-AL$325))</f>
        <v/>
      </c>
      <c r="AM2705" s="32">
        <f>$D2705*($E2705*(AM$321-AM$322)+$F2705*(AM$324-AM$325))</f>
        <v/>
      </c>
      <c r="AN2705" s="32">
        <f>$D2705*($E2705*(AN$321-AN$322)+$F2705*(AN$324-AN$325))</f>
        <v/>
      </c>
      <c r="AO2705" s="32">
        <f>$D2705*($E2705*(AO$321-AO$322)+$F2705*(AO$324-AO$325))</f>
        <v/>
      </c>
      <c r="AP2705" s="32">
        <f>$D2705*($E2705*(AP$321-AP$322)+$F2705*(AP$324-AP$325))</f>
        <v/>
      </c>
      <c r="AQ2705" s="32">
        <f>$D2705*($E2705*(AQ$321-AQ$322)+$F2705*(AQ$324-AQ$325))</f>
        <v/>
      </c>
      <c r="AR2705" s="32">
        <f>$D2705*($E2705*(AR$321-AR$322)+$F2705*(AR$324-AR$325))</f>
        <v/>
      </c>
      <c r="AS2705" s="32">
        <f>$D2705*($E2705*(AS$321-AS$322)+$F2705*(AS$324-AS$325))</f>
        <v/>
      </c>
      <c r="AT2705" s="32">
        <f>$D2705*($E2705*(AT$321-AT$322)+$F2705*(AT$324-AT$325))</f>
        <v/>
      </c>
      <c r="AU2705" s="32">
        <f>$D2705*($E2705*(AU$321-AU$322)+$F2705*(AU$324-AU$325))</f>
        <v/>
      </c>
      <c r="AV2705" s="32">
        <f>$D2705*($E2705*(AV$321-AV$322)+$F2705*(AV$324-AV$325))</f>
        <v/>
      </c>
      <c r="AW2705" s="32">
        <f>$D2705*($E2705*(AW$321-AW$322)+$F2705*(AW$324-AW$325))</f>
        <v/>
      </c>
      <c r="AX2705" s="32">
        <f>$D2705*($E2705*(AX$321-AX$322)+$F2705*(AX$324-AX$325))</f>
        <v/>
      </c>
      <c r="AY2705" s="32">
        <f>$D2705*($E2705*(AY$321-AY$322)+$F2705*(AY$324-AY$325))</f>
        <v/>
      </c>
    </row>
    <row r="2706" hidden="1" outlineLevel="2">
      <c r="A2706" s="14" t="inlineStr">
        <is>
          <t>xcpd</t>
        </is>
      </c>
      <c r="B2706" s="14" t="inlineStr">
        <is>
          <t>lpg</t>
        </is>
      </c>
      <c r="C2706" s="14" t="inlineStr">
        <is>
          <t>cst</t>
        </is>
      </c>
      <c r="D2706" s="32">
        <f>INDEX(Inputs!$W$5:$W$132,MATCH($B2706&amp;"|"&amp;$C2706,Inputs!$A$5:$A$132,0))</f>
        <v/>
      </c>
      <c r="E2706" s="32">
        <f>INDEX(Inputs!$Z$5:$Z$132,MATCH($B2706&amp;"|"&amp;$C2706,Inputs!$A$5:$A$132,0))</f>
        <v/>
      </c>
      <c r="F2706" s="32">
        <f>INDEX(Inputs!$AA$5:$AA$132,MATCH($B2706&amp;"|"&amp;$C2706,Inputs!$A$5:$A$132,0))</f>
        <v/>
      </c>
      <c r="G2706" s="36" t="n"/>
      <c r="H2706" s="14">
        <f>INDEX(VarLab,MATCH($A2706,VarKey,0))&amp;INDEX(MemLab,MATCH($C2706&amp;"|"&amp;$B2706,MemKey,0))</f>
        <v/>
      </c>
      <c r="I2706" s="14">
        <f>INDEX(VarUnit,MATCH($A2706,VarKey,0))</f>
        <v/>
      </c>
      <c r="J2706" s="14">
        <f>INDEX(VarSrc,MATCH($A2706,VarKey,0))</f>
        <v/>
      </c>
      <c r="K2706" s="11">
        <f>CodePrefix&amp;$A2706&amp;IF($C2706="","","."&amp;$C2706&amp;"."&amp;$B2706)&amp;INDEX(VarEnd,MATCH($A2706,VarKey,0))&amp;K$5</f>
        <v/>
      </c>
      <c r="L2706" s="37">
        <f>$D2706*($E2706*(L$321-L$322)+$F2706*(L$324-L$325))</f>
        <v/>
      </c>
      <c r="M2706" s="32">
        <f>$D2706*($E2706*(M$321-M$322)+$F2706*(M$324-M$325))</f>
        <v/>
      </c>
      <c r="N2706" s="32">
        <f>$D2706*($E2706*(N$321-N$322)+$F2706*(N$324-N$325))</f>
        <v/>
      </c>
      <c r="O2706" s="32">
        <f>$D2706*($E2706*(O$321-O$322)+$F2706*(O$324-O$325))</f>
        <v/>
      </c>
      <c r="P2706" s="32">
        <f>$D2706*($E2706*(P$321-P$322)+$F2706*(P$324-P$325))</f>
        <v/>
      </c>
      <c r="Q2706" s="32">
        <f>$D2706*($E2706*(Q$321-Q$322)+$F2706*(Q$324-Q$325))</f>
        <v/>
      </c>
      <c r="R2706" s="32">
        <f>$D2706*($E2706*(R$321-R$322)+$F2706*(R$324-R$325))</f>
        <v/>
      </c>
      <c r="S2706" s="32">
        <f>$D2706*($E2706*(S$321-S$322)+$F2706*(S$324-S$325))</f>
        <v/>
      </c>
      <c r="T2706" s="32">
        <f>$D2706*($E2706*(T$321-T$322)+$F2706*(T$324-T$325))</f>
        <v/>
      </c>
      <c r="U2706" s="32">
        <f>$D2706*($E2706*(U$321-U$322)+$F2706*(U$324-U$325))</f>
        <v/>
      </c>
      <c r="V2706" s="32">
        <f>$D2706*($E2706*(V$321-V$322)+$F2706*(V$324-V$325))</f>
        <v/>
      </c>
      <c r="W2706" s="32">
        <f>$D2706*($E2706*(W$321-W$322)+$F2706*(W$324-W$325))</f>
        <v/>
      </c>
      <c r="X2706" s="32">
        <f>$D2706*($E2706*(X$321-X$322)+$F2706*(X$324-X$325))</f>
        <v/>
      </c>
      <c r="Y2706" s="32">
        <f>$D2706*($E2706*(Y$321-Y$322)+$F2706*(Y$324-Y$325))</f>
        <v/>
      </c>
      <c r="Z2706" s="32">
        <f>$D2706*($E2706*(Z$321-Z$322)+$F2706*(Z$324-Z$325))</f>
        <v/>
      </c>
      <c r="AA2706" s="32">
        <f>$D2706*($E2706*(AA$321-AA$322)+$F2706*(AA$324-AA$325))</f>
        <v/>
      </c>
      <c r="AB2706" s="32">
        <f>$D2706*($E2706*(AB$321-AB$322)+$F2706*(AB$324-AB$325))</f>
        <v/>
      </c>
      <c r="AC2706" s="32">
        <f>$D2706*($E2706*(AC$321-AC$322)+$F2706*(AC$324-AC$325))</f>
        <v/>
      </c>
      <c r="AD2706" s="32">
        <f>$D2706*($E2706*(AD$321-AD$322)+$F2706*(AD$324-AD$325))</f>
        <v/>
      </c>
      <c r="AF2706" s="11">
        <f>CodePrefix&amp;$A2706&amp;IF($C2706="","","."&amp;$C2706&amp;"."&amp;$B2706)&amp;INDEX(VarEnd,MATCH($A2706,VarKey,0))&amp;AF$5</f>
        <v/>
      </c>
      <c r="AG2706" s="37">
        <f>$D2706*($E2706*(AG$321-AG$322)+$F2706*(AG$324-AG$325))</f>
        <v/>
      </c>
      <c r="AH2706" s="32">
        <f>$D2706*($E2706*(AH$321-AH$322)+$F2706*(AH$324-AH$325))</f>
        <v/>
      </c>
      <c r="AI2706" s="32">
        <f>$D2706*($E2706*(AI$321-AI$322)+$F2706*(AI$324-AI$325))</f>
        <v/>
      </c>
      <c r="AJ2706" s="32">
        <f>$D2706*($E2706*(AJ$321-AJ$322)+$F2706*(AJ$324-AJ$325))</f>
        <v/>
      </c>
      <c r="AK2706" s="32">
        <f>$D2706*($E2706*(AK$321-AK$322)+$F2706*(AK$324-AK$325))</f>
        <v/>
      </c>
      <c r="AL2706" s="32">
        <f>$D2706*($E2706*(AL$321-AL$322)+$F2706*(AL$324-AL$325))</f>
        <v/>
      </c>
      <c r="AM2706" s="32">
        <f>$D2706*($E2706*(AM$321-AM$322)+$F2706*(AM$324-AM$325))</f>
        <v/>
      </c>
      <c r="AN2706" s="32">
        <f>$D2706*($E2706*(AN$321-AN$322)+$F2706*(AN$324-AN$325))</f>
        <v/>
      </c>
      <c r="AO2706" s="32">
        <f>$D2706*($E2706*(AO$321-AO$322)+$F2706*(AO$324-AO$325))</f>
        <v/>
      </c>
      <c r="AP2706" s="32">
        <f>$D2706*($E2706*(AP$321-AP$322)+$F2706*(AP$324-AP$325))</f>
        <v/>
      </c>
      <c r="AQ2706" s="32">
        <f>$D2706*($E2706*(AQ$321-AQ$322)+$F2706*(AQ$324-AQ$325))</f>
        <v/>
      </c>
      <c r="AR2706" s="32">
        <f>$D2706*($E2706*(AR$321-AR$322)+$F2706*(AR$324-AR$325))</f>
        <v/>
      </c>
      <c r="AS2706" s="32">
        <f>$D2706*($E2706*(AS$321-AS$322)+$F2706*(AS$324-AS$325))</f>
        <v/>
      </c>
      <c r="AT2706" s="32">
        <f>$D2706*($E2706*(AT$321-AT$322)+$F2706*(AT$324-AT$325))</f>
        <v/>
      </c>
      <c r="AU2706" s="32">
        <f>$D2706*($E2706*(AU$321-AU$322)+$F2706*(AU$324-AU$325))</f>
        <v/>
      </c>
      <c r="AV2706" s="32">
        <f>$D2706*($E2706*(AV$321-AV$322)+$F2706*(AV$324-AV$325))</f>
        <v/>
      </c>
      <c r="AW2706" s="32">
        <f>$D2706*($E2706*(AW$321-AW$322)+$F2706*(AW$324-AW$325))</f>
        <v/>
      </c>
      <c r="AX2706" s="32">
        <f>$D2706*($E2706*(AX$321-AX$322)+$F2706*(AX$324-AX$325))</f>
        <v/>
      </c>
      <c r="AY2706" s="32">
        <f>$D2706*($E2706*(AY$321-AY$322)+$F2706*(AY$324-AY$325))</f>
        <v/>
      </c>
    </row>
    <row r="2707" hidden="1" outlineLevel="2">
      <c r="A2707" s="14" t="inlineStr">
        <is>
          <t>xcpd</t>
        </is>
      </c>
      <c r="B2707" s="14" t="inlineStr">
        <is>
          <t>ker</t>
        </is>
      </c>
      <c r="C2707" s="14" t="inlineStr">
        <is>
          <t>cst</t>
        </is>
      </c>
      <c r="D2707" s="32">
        <f>INDEX(Inputs!$W$5:$W$132,MATCH($B2707&amp;"|"&amp;$C2707,Inputs!$A$5:$A$132,0))</f>
        <v/>
      </c>
      <c r="E2707" s="32">
        <f>INDEX(Inputs!$Z$5:$Z$132,MATCH($B2707&amp;"|"&amp;$C2707,Inputs!$A$5:$A$132,0))</f>
        <v/>
      </c>
      <c r="F2707" s="32">
        <f>INDEX(Inputs!$AA$5:$AA$132,MATCH($B2707&amp;"|"&amp;$C2707,Inputs!$A$5:$A$132,0))</f>
        <v/>
      </c>
      <c r="G2707" s="36" t="n"/>
      <c r="H2707" s="14">
        <f>INDEX(VarLab,MATCH($A2707,VarKey,0))&amp;INDEX(MemLab,MATCH($C2707&amp;"|"&amp;$B2707,MemKey,0))</f>
        <v/>
      </c>
      <c r="I2707" s="14">
        <f>INDEX(VarUnit,MATCH($A2707,VarKey,0))</f>
        <v/>
      </c>
      <c r="J2707" s="14">
        <f>INDEX(VarSrc,MATCH($A2707,VarKey,0))</f>
        <v/>
      </c>
      <c r="K2707" s="11">
        <f>CodePrefix&amp;$A2707&amp;IF($C2707="","","."&amp;$C2707&amp;"."&amp;$B2707)&amp;INDEX(VarEnd,MATCH($A2707,VarKey,0))&amp;K$5</f>
        <v/>
      </c>
      <c r="L2707" s="37">
        <f>$D2707*($E2707*(L$321-L$322)+$F2707*(L$324-L$325))</f>
        <v/>
      </c>
      <c r="M2707" s="32">
        <f>$D2707*($E2707*(M$321-M$322)+$F2707*(M$324-M$325))</f>
        <v/>
      </c>
      <c r="N2707" s="32">
        <f>$D2707*($E2707*(N$321-N$322)+$F2707*(N$324-N$325))</f>
        <v/>
      </c>
      <c r="O2707" s="32">
        <f>$D2707*($E2707*(O$321-O$322)+$F2707*(O$324-O$325))</f>
        <v/>
      </c>
      <c r="P2707" s="32">
        <f>$D2707*($E2707*(P$321-P$322)+$F2707*(P$324-P$325))</f>
        <v/>
      </c>
      <c r="Q2707" s="32">
        <f>$D2707*($E2707*(Q$321-Q$322)+$F2707*(Q$324-Q$325))</f>
        <v/>
      </c>
      <c r="R2707" s="32">
        <f>$D2707*($E2707*(R$321-R$322)+$F2707*(R$324-R$325))</f>
        <v/>
      </c>
      <c r="S2707" s="32">
        <f>$D2707*($E2707*(S$321-S$322)+$F2707*(S$324-S$325))</f>
        <v/>
      </c>
      <c r="T2707" s="32">
        <f>$D2707*($E2707*(T$321-T$322)+$F2707*(T$324-T$325))</f>
        <v/>
      </c>
      <c r="U2707" s="32">
        <f>$D2707*($E2707*(U$321-U$322)+$F2707*(U$324-U$325))</f>
        <v/>
      </c>
      <c r="V2707" s="32">
        <f>$D2707*($E2707*(V$321-V$322)+$F2707*(V$324-V$325))</f>
        <v/>
      </c>
      <c r="W2707" s="32">
        <f>$D2707*($E2707*(W$321-W$322)+$F2707*(W$324-W$325))</f>
        <v/>
      </c>
      <c r="X2707" s="32">
        <f>$D2707*($E2707*(X$321-X$322)+$F2707*(X$324-X$325))</f>
        <v/>
      </c>
      <c r="Y2707" s="32">
        <f>$D2707*($E2707*(Y$321-Y$322)+$F2707*(Y$324-Y$325))</f>
        <v/>
      </c>
      <c r="Z2707" s="32">
        <f>$D2707*($E2707*(Z$321-Z$322)+$F2707*(Z$324-Z$325))</f>
        <v/>
      </c>
      <c r="AA2707" s="32">
        <f>$D2707*($E2707*(AA$321-AA$322)+$F2707*(AA$324-AA$325))</f>
        <v/>
      </c>
      <c r="AB2707" s="32">
        <f>$D2707*($E2707*(AB$321-AB$322)+$F2707*(AB$324-AB$325))</f>
        <v/>
      </c>
      <c r="AC2707" s="32">
        <f>$D2707*($E2707*(AC$321-AC$322)+$F2707*(AC$324-AC$325))</f>
        <v/>
      </c>
      <c r="AD2707" s="32">
        <f>$D2707*($E2707*(AD$321-AD$322)+$F2707*(AD$324-AD$325))</f>
        <v/>
      </c>
      <c r="AF2707" s="11">
        <f>CodePrefix&amp;$A2707&amp;IF($C2707="","","."&amp;$C2707&amp;"."&amp;$B2707)&amp;INDEX(VarEnd,MATCH($A2707,VarKey,0))&amp;AF$5</f>
        <v/>
      </c>
      <c r="AG2707" s="37">
        <f>$D2707*($E2707*(AG$321-AG$322)+$F2707*(AG$324-AG$325))</f>
        <v/>
      </c>
      <c r="AH2707" s="32">
        <f>$D2707*($E2707*(AH$321-AH$322)+$F2707*(AH$324-AH$325))</f>
        <v/>
      </c>
      <c r="AI2707" s="32">
        <f>$D2707*($E2707*(AI$321-AI$322)+$F2707*(AI$324-AI$325))</f>
        <v/>
      </c>
      <c r="AJ2707" s="32">
        <f>$D2707*($E2707*(AJ$321-AJ$322)+$F2707*(AJ$324-AJ$325))</f>
        <v/>
      </c>
      <c r="AK2707" s="32">
        <f>$D2707*($E2707*(AK$321-AK$322)+$F2707*(AK$324-AK$325))</f>
        <v/>
      </c>
      <c r="AL2707" s="32">
        <f>$D2707*($E2707*(AL$321-AL$322)+$F2707*(AL$324-AL$325))</f>
        <v/>
      </c>
      <c r="AM2707" s="32">
        <f>$D2707*($E2707*(AM$321-AM$322)+$F2707*(AM$324-AM$325))</f>
        <v/>
      </c>
      <c r="AN2707" s="32">
        <f>$D2707*($E2707*(AN$321-AN$322)+$F2707*(AN$324-AN$325))</f>
        <v/>
      </c>
      <c r="AO2707" s="32">
        <f>$D2707*($E2707*(AO$321-AO$322)+$F2707*(AO$324-AO$325))</f>
        <v/>
      </c>
      <c r="AP2707" s="32">
        <f>$D2707*($E2707*(AP$321-AP$322)+$F2707*(AP$324-AP$325))</f>
        <v/>
      </c>
      <c r="AQ2707" s="32">
        <f>$D2707*($E2707*(AQ$321-AQ$322)+$F2707*(AQ$324-AQ$325))</f>
        <v/>
      </c>
      <c r="AR2707" s="32">
        <f>$D2707*($E2707*(AR$321-AR$322)+$F2707*(AR$324-AR$325))</f>
        <v/>
      </c>
      <c r="AS2707" s="32">
        <f>$D2707*($E2707*(AS$321-AS$322)+$F2707*(AS$324-AS$325))</f>
        <v/>
      </c>
      <c r="AT2707" s="32">
        <f>$D2707*($E2707*(AT$321-AT$322)+$F2707*(AT$324-AT$325))</f>
        <v/>
      </c>
      <c r="AU2707" s="32">
        <f>$D2707*($E2707*(AU$321-AU$322)+$F2707*(AU$324-AU$325))</f>
        <v/>
      </c>
      <c r="AV2707" s="32">
        <f>$D2707*($E2707*(AV$321-AV$322)+$F2707*(AV$324-AV$325))</f>
        <v/>
      </c>
      <c r="AW2707" s="32">
        <f>$D2707*($E2707*(AW$321-AW$322)+$F2707*(AW$324-AW$325))</f>
        <v/>
      </c>
      <c r="AX2707" s="32">
        <f>$D2707*($E2707*(AX$321-AX$322)+$F2707*(AX$324-AX$325))</f>
        <v/>
      </c>
      <c r="AY2707" s="32">
        <f>$D2707*($E2707*(AY$321-AY$322)+$F2707*(AY$324-AY$325))</f>
        <v/>
      </c>
    </row>
    <row r="2708" hidden="1" outlineLevel="2">
      <c r="A2708" s="14" t="inlineStr">
        <is>
          <t>xcpd</t>
        </is>
      </c>
      <c r="B2708" s="14" t="inlineStr">
        <is>
          <t>oop</t>
        </is>
      </c>
      <c r="C2708" s="14" t="inlineStr">
        <is>
          <t>cst</t>
        </is>
      </c>
      <c r="D2708" s="32">
        <f>INDEX(Inputs!$W$5:$W$132,MATCH($B2708&amp;"|"&amp;$C2708,Inputs!$A$5:$A$132,0))</f>
        <v/>
      </c>
      <c r="E2708" s="32">
        <f>INDEX(Inputs!$Z$5:$Z$132,MATCH($B2708&amp;"|"&amp;$C2708,Inputs!$A$5:$A$132,0))</f>
        <v/>
      </c>
      <c r="F2708" s="32">
        <f>INDEX(Inputs!$AA$5:$AA$132,MATCH($B2708&amp;"|"&amp;$C2708,Inputs!$A$5:$A$132,0))</f>
        <v/>
      </c>
      <c r="G2708" s="36" t="n"/>
      <c r="H2708" s="14">
        <f>INDEX(VarLab,MATCH($A2708,VarKey,0))&amp;INDEX(MemLab,MATCH($C2708&amp;"|"&amp;$B2708,MemKey,0))</f>
        <v/>
      </c>
      <c r="I2708" s="14">
        <f>INDEX(VarUnit,MATCH($A2708,VarKey,0))</f>
        <v/>
      </c>
      <c r="J2708" s="14">
        <f>INDEX(VarSrc,MATCH($A2708,VarKey,0))</f>
        <v/>
      </c>
      <c r="K2708" s="11">
        <f>CodePrefix&amp;$A2708&amp;IF($C2708="","","."&amp;$C2708&amp;"."&amp;$B2708)&amp;INDEX(VarEnd,MATCH($A2708,VarKey,0))&amp;K$5</f>
        <v/>
      </c>
      <c r="L2708" s="37">
        <f>$D2708*($E2708*(L$321-L$322)+$F2708*(L$324-L$325))</f>
        <v/>
      </c>
      <c r="M2708" s="32">
        <f>$D2708*($E2708*(M$321-M$322)+$F2708*(M$324-M$325))</f>
        <v/>
      </c>
      <c r="N2708" s="32">
        <f>$D2708*($E2708*(N$321-N$322)+$F2708*(N$324-N$325))</f>
        <v/>
      </c>
      <c r="O2708" s="32">
        <f>$D2708*($E2708*(O$321-O$322)+$F2708*(O$324-O$325))</f>
        <v/>
      </c>
      <c r="P2708" s="32">
        <f>$D2708*($E2708*(P$321-P$322)+$F2708*(P$324-P$325))</f>
        <v/>
      </c>
      <c r="Q2708" s="32">
        <f>$D2708*($E2708*(Q$321-Q$322)+$F2708*(Q$324-Q$325))</f>
        <v/>
      </c>
      <c r="R2708" s="32">
        <f>$D2708*($E2708*(R$321-R$322)+$F2708*(R$324-R$325))</f>
        <v/>
      </c>
      <c r="S2708" s="32">
        <f>$D2708*($E2708*(S$321-S$322)+$F2708*(S$324-S$325))</f>
        <v/>
      </c>
      <c r="T2708" s="32">
        <f>$D2708*($E2708*(T$321-T$322)+$F2708*(T$324-T$325))</f>
        <v/>
      </c>
      <c r="U2708" s="32">
        <f>$D2708*($E2708*(U$321-U$322)+$F2708*(U$324-U$325))</f>
        <v/>
      </c>
      <c r="V2708" s="32">
        <f>$D2708*($E2708*(V$321-V$322)+$F2708*(V$324-V$325))</f>
        <v/>
      </c>
      <c r="W2708" s="32">
        <f>$D2708*($E2708*(W$321-W$322)+$F2708*(W$324-W$325))</f>
        <v/>
      </c>
      <c r="X2708" s="32">
        <f>$D2708*($E2708*(X$321-X$322)+$F2708*(X$324-X$325))</f>
        <v/>
      </c>
      <c r="Y2708" s="32">
        <f>$D2708*($E2708*(Y$321-Y$322)+$F2708*(Y$324-Y$325))</f>
        <v/>
      </c>
      <c r="Z2708" s="32">
        <f>$D2708*($E2708*(Z$321-Z$322)+$F2708*(Z$324-Z$325))</f>
        <v/>
      </c>
      <c r="AA2708" s="32">
        <f>$D2708*($E2708*(AA$321-AA$322)+$F2708*(AA$324-AA$325))</f>
        <v/>
      </c>
      <c r="AB2708" s="32">
        <f>$D2708*($E2708*(AB$321-AB$322)+$F2708*(AB$324-AB$325))</f>
        <v/>
      </c>
      <c r="AC2708" s="32">
        <f>$D2708*($E2708*(AC$321-AC$322)+$F2708*(AC$324-AC$325))</f>
        <v/>
      </c>
      <c r="AD2708" s="32">
        <f>$D2708*($E2708*(AD$321-AD$322)+$F2708*(AD$324-AD$325))</f>
        <v/>
      </c>
      <c r="AF2708" s="11">
        <f>CodePrefix&amp;$A2708&amp;IF($C2708="","","."&amp;$C2708&amp;"."&amp;$B2708)&amp;INDEX(VarEnd,MATCH($A2708,VarKey,0))&amp;AF$5</f>
        <v/>
      </c>
      <c r="AG2708" s="37">
        <f>$D2708*($E2708*(AG$321-AG$322)+$F2708*(AG$324-AG$325))</f>
        <v/>
      </c>
      <c r="AH2708" s="32">
        <f>$D2708*($E2708*(AH$321-AH$322)+$F2708*(AH$324-AH$325))</f>
        <v/>
      </c>
      <c r="AI2708" s="32">
        <f>$D2708*($E2708*(AI$321-AI$322)+$F2708*(AI$324-AI$325))</f>
        <v/>
      </c>
      <c r="AJ2708" s="32">
        <f>$D2708*($E2708*(AJ$321-AJ$322)+$F2708*(AJ$324-AJ$325))</f>
        <v/>
      </c>
      <c r="AK2708" s="32">
        <f>$D2708*($E2708*(AK$321-AK$322)+$F2708*(AK$324-AK$325))</f>
        <v/>
      </c>
      <c r="AL2708" s="32">
        <f>$D2708*($E2708*(AL$321-AL$322)+$F2708*(AL$324-AL$325))</f>
        <v/>
      </c>
      <c r="AM2708" s="32">
        <f>$D2708*($E2708*(AM$321-AM$322)+$F2708*(AM$324-AM$325))</f>
        <v/>
      </c>
      <c r="AN2708" s="32">
        <f>$D2708*($E2708*(AN$321-AN$322)+$F2708*(AN$324-AN$325))</f>
        <v/>
      </c>
      <c r="AO2708" s="32">
        <f>$D2708*($E2708*(AO$321-AO$322)+$F2708*(AO$324-AO$325))</f>
        <v/>
      </c>
      <c r="AP2708" s="32">
        <f>$D2708*($E2708*(AP$321-AP$322)+$F2708*(AP$324-AP$325))</f>
        <v/>
      </c>
      <c r="AQ2708" s="32">
        <f>$D2708*($E2708*(AQ$321-AQ$322)+$F2708*(AQ$324-AQ$325))</f>
        <v/>
      </c>
      <c r="AR2708" s="32">
        <f>$D2708*($E2708*(AR$321-AR$322)+$F2708*(AR$324-AR$325))</f>
        <v/>
      </c>
      <c r="AS2708" s="32">
        <f>$D2708*($E2708*(AS$321-AS$322)+$F2708*(AS$324-AS$325))</f>
        <v/>
      </c>
      <c r="AT2708" s="32">
        <f>$D2708*($E2708*(AT$321-AT$322)+$F2708*(AT$324-AT$325))</f>
        <v/>
      </c>
      <c r="AU2708" s="32">
        <f>$D2708*($E2708*(AU$321-AU$322)+$F2708*(AU$324-AU$325))</f>
        <v/>
      </c>
      <c r="AV2708" s="32">
        <f>$D2708*($E2708*(AV$321-AV$322)+$F2708*(AV$324-AV$325))</f>
        <v/>
      </c>
      <c r="AW2708" s="32">
        <f>$D2708*($E2708*(AW$321-AW$322)+$F2708*(AW$324-AW$325))</f>
        <v/>
      </c>
      <c r="AX2708" s="32">
        <f>$D2708*($E2708*(AX$321-AX$322)+$F2708*(AX$324-AX$325))</f>
        <v/>
      </c>
      <c r="AY2708" s="32">
        <f>$D2708*($E2708*(AY$321-AY$322)+$F2708*(AY$324-AY$325))</f>
        <v/>
      </c>
    </row>
    <row r="2709" hidden="1" outlineLevel="2">
      <c r="A2709" s="14" t="inlineStr">
        <is>
          <t>xcpd</t>
        </is>
      </c>
      <c r="B2709" s="14" t="inlineStr">
        <is>
          <t>bio</t>
        </is>
      </c>
      <c r="C2709" s="14" t="inlineStr">
        <is>
          <t>cst</t>
        </is>
      </c>
      <c r="D2709" s="32">
        <f>INDEX(Inputs!$W$5:$W$132,MATCH($B2709&amp;"|"&amp;$C2709,Inputs!$A$5:$A$132,0))</f>
        <v/>
      </c>
      <c r="E2709" s="32">
        <f>INDEX(Inputs!$Z$5:$Z$132,MATCH($B2709&amp;"|"&amp;$C2709,Inputs!$A$5:$A$132,0))</f>
        <v/>
      </c>
      <c r="F2709" s="32">
        <f>INDEX(Inputs!$AA$5:$AA$132,MATCH($B2709&amp;"|"&amp;$C2709,Inputs!$A$5:$A$132,0))</f>
        <v/>
      </c>
      <c r="G2709" s="36" t="n"/>
      <c r="H2709" s="14">
        <f>INDEX(VarLab,MATCH($A2709,VarKey,0))&amp;INDEX(MemLab,MATCH($C2709&amp;"|"&amp;$B2709,MemKey,0))</f>
        <v/>
      </c>
      <c r="I2709" s="14">
        <f>INDEX(VarUnit,MATCH($A2709,VarKey,0))</f>
        <v/>
      </c>
      <c r="J2709" s="14">
        <f>INDEX(VarSrc,MATCH($A2709,VarKey,0))</f>
        <v/>
      </c>
      <c r="K2709" s="11">
        <f>CodePrefix&amp;$A2709&amp;IF($C2709="","","."&amp;$C2709&amp;"."&amp;$B2709)&amp;INDEX(VarEnd,MATCH($A2709,VarKey,0))&amp;K$5</f>
        <v/>
      </c>
      <c r="L2709" s="37">
        <f>$D2709*($E2709*(L$321-L$322)+$F2709*(L$324-L$325))</f>
        <v/>
      </c>
      <c r="M2709" s="32">
        <f>$D2709*($E2709*(M$321-M$322)+$F2709*(M$324-M$325))</f>
        <v/>
      </c>
      <c r="N2709" s="32">
        <f>$D2709*($E2709*(N$321-N$322)+$F2709*(N$324-N$325))</f>
        <v/>
      </c>
      <c r="O2709" s="32">
        <f>$D2709*($E2709*(O$321-O$322)+$F2709*(O$324-O$325))</f>
        <v/>
      </c>
      <c r="P2709" s="32">
        <f>$D2709*($E2709*(P$321-P$322)+$F2709*(P$324-P$325))</f>
        <v/>
      </c>
      <c r="Q2709" s="32">
        <f>$D2709*($E2709*(Q$321-Q$322)+$F2709*(Q$324-Q$325))</f>
        <v/>
      </c>
      <c r="R2709" s="32">
        <f>$D2709*($E2709*(R$321-R$322)+$F2709*(R$324-R$325))</f>
        <v/>
      </c>
      <c r="S2709" s="32">
        <f>$D2709*($E2709*(S$321-S$322)+$F2709*(S$324-S$325))</f>
        <v/>
      </c>
      <c r="T2709" s="32">
        <f>$D2709*($E2709*(T$321-T$322)+$F2709*(T$324-T$325))</f>
        <v/>
      </c>
      <c r="U2709" s="32">
        <f>$D2709*($E2709*(U$321-U$322)+$F2709*(U$324-U$325))</f>
        <v/>
      </c>
      <c r="V2709" s="32">
        <f>$D2709*($E2709*(V$321-V$322)+$F2709*(V$324-V$325))</f>
        <v/>
      </c>
      <c r="W2709" s="32">
        <f>$D2709*($E2709*(W$321-W$322)+$F2709*(W$324-W$325))</f>
        <v/>
      </c>
      <c r="X2709" s="32">
        <f>$D2709*($E2709*(X$321-X$322)+$F2709*(X$324-X$325))</f>
        <v/>
      </c>
      <c r="Y2709" s="32">
        <f>$D2709*($E2709*(Y$321-Y$322)+$F2709*(Y$324-Y$325))</f>
        <v/>
      </c>
      <c r="Z2709" s="32">
        <f>$D2709*($E2709*(Z$321-Z$322)+$F2709*(Z$324-Z$325))</f>
        <v/>
      </c>
      <c r="AA2709" s="32">
        <f>$D2709*($E2709*(AA$321-AA$322)+$F2709*(AA$324-AA$325))</f>
        <v/>
      </c>
      <c r="AB2709" s="32">
        <f>$D2709*($E2709*(AB$321-AB$322)+$F2709*(AB$324-AB$325))</f>
        <v/>
      </c>
      <c r="AC2709" s="32">
        <f>$D2709*($E2709*(AC$321-AC$322)+$F2709*(AC$324-AC$325))</f>
        <v/>
      </c>
      <c r="AD2709" s="32">
        <f>$D2709*($E2709*(AD$321-AD$322)+$F2709*(AD$324-AD$325))</f>
        <v/>
      </c>
      <c r="AF2709" s="11">
        <f>CodePrefix&amp;$A2709&amp;IF($C2709="","","."&amp;$C2709&amp;"."&amp;$B2709)&amp;INDEX(VarEnd,MATCH($A2709,VarKey,0))&amp;AF$5</f>
        <v/>
      </c>
      <c r="AG2709" s="37">
        <f>$D2709*($E2709*(AG$321-AG$322)+$F2709*(AG$324-AG$325))</f>
        <v/>
      </c>
      <c r="AH2709" s="32">
        <f>$D2709*($E2709*(AH$321-AH$322)+$F2709*(AH$324-AH$325))</f>
        <v/>
      </c>
      <c r="AI2709" s="32">
        <f>$D2709*($E2709*(AI$321-AI$322)+$F2709*(AI$324-AI$325))</f>
        <v/>
      </c>
      <c r="AJ2709" s="32">
        <f>$D2709*($E2709*(AJ$321-AJ$322)+$F2709*(AJ$324-AJ$325))</f>
        <v/>
      </c>
      <c r="AK2709" s="32">
        <f>$D2709*($E2709*(AK$321-AK$322)+$F2709*(AK$324-AK$325))</f>
        <v/>
      </c>
      <c r="AL2709" s="32">
        <f>$D2709*($E2709*(AL$321-AL$322)+$F2709*(AL$324-AL$325))</f>
        <v/>
      </c>
      <c r="AM2709" s="32">
        <f>$D2709*($E2709*(AM$321-AM$322)+$F2709*(AM$324-AM$325))</f>
        <v/>
      </c>
      <c r="AN2709" s="32">
        <f>$D2709*($E2709*(AN$321-AN$322)+$F2709*(AN$324-AN$325))</f>
        <v/>
      </c>
      <c r="AO2709" s="32">
        <f>$D2709*($E2709*(AO$321-AO$322)+$F2709*(AO$324-AO$325))</f>
        <v/>
      </c>
      <c r="AP2709" s="32">
        <f>$D2709*($E2709*(AP$321-AP$322)+$F2709*(AP$324-AP$325))</f>
        <v/>
      </c>
      <c r="AQ2709" s="32">
        <f>$D2709*($E2709*(AQ$321-AQ$322)+$F2709*(AQ$324-AQ$325))</f>
        <v/>
      </c>
      <c r="AR2709" s="32">
        <f>$D2709*($E2709*(AR$321-AR$322)+$F2709*(AR$324-AR$325))</f>
        <v/>
      </c>
      <c r="AS2709" s="32">
        <f>$D2709*($E2709*(AS$321-AS$322)+$F2709*(AS$324-AS$325))</f>
        <v/>
      </c>
      <c r="AT2709" s="32">
        <f>$D2709*($E2709*(AT$321-AT$322)+$F2709*(AT$324-AT$325))</f>
        <v/>
      </c>
      <c r="AU2709" s="32">
        <f>$D2709*($E2709*(AU$321-AU$322)+$F2709*(AU$324-AU$325))</f>
        <v/>
      </c>
      <c r="AV2709" s="32">
        <f>$D2709*($E2709*(AV$321-AV$322)+$F2709*(AV$324-AV$325))</f>
        <v/>
      </c>
      <c r="AW2709" s="32">
        <f>$D2709*($E2709*(AW$321-AW$322)+$F2709*(AW$324-AW$325))</f>
        <v/>
      </c>
      <c r="AX2709" s="32">
        <f>$D2709*($E2709*(AX$321-AX$322)+$F2709*(AX$324-AX$325))</f>
        <v/>
      </c>
      <c r="AY2709" s="32">
        <f>$D2709*($E2709*(AY$321-AY$322)+$F2709*(AY$324-AY$325))</f>
        <v/>
      </c>
    </row>
    <row r="2710" hidden="1" outlineLevel="2"/>
    <row r="2711" hidden="1" outlineLevel="2">
      <c r="A2711" s="14" t="inlineStr">
        <is>
          <t>atp</t>
        </is>
      </c>
      <c r="B2711" s="14" t="inlineStr">
        <is>
          <t>coa</t>
        </is>
      </c>
      <c r="C2711" s="14" t="inlineStr">
        <is>
          <t>cst</t>
        </is>
      </c>
      <c r="D2711" s="32">
        <f>INDEX(Inputs!$U$5:$U$132,MATCH($B2711&amp;"|"&amp;$C2711,Inputs!$A$5:$A$132,0))</f>
        <v/>
      </c>
      <c r="E2711" s="32">
        <f>INDEX(Inputs!$V$5:$V$132,MATCH($B2711&amp;"|"&amp;$C2711,Inputs!$A$5:$A$132,0))</f>
        <v/>
      </c>
      <c r="F2711" s="36" t="n"/>
      <c r="G2711" s="36" t="n"/>
      <c r="H2711" s="14">
        <f>INDEX(VarLab,MATCH($A2711,VarKey,0))&amp;INDEX(MemLab,MATCH($C2711&amp;"|"&amp;$B2711,MemKey,0))</f>
        <v/>
      </c>
      <c r="I2711" s="14">
        <f>INDEX(VarUnit,MATCH($A2711,VarKey,0))</f>
        <v/>
      </c>
      <c r="J2711" s="14">
        <f>INDEX(VarSrc,MATCH($A2711,VarKey,0))</f>
        <v/>
      </c>
      <c r="K2711" s="11">
        <f>CodePrefix&amp;$A2711&amp;IF($C2711="","","."&amp;$C2711&amp;"."&amp;$B2711)&amp;INDEX(VarEnd,MATCH($A2711,VarKey,0))&amp;K$5</f>
        <v/>
      </c>
      <c r="L2711" s="37">
        <f>MAX(INDEX(L$381:L$392,$D2711)+(L2684+L2702)*(1+$E2711),0.01)</f>
        <v/>
      </c>
      <c r="M2711" s="32">
        <f>MAX(INDEX(M$381:M$392,$D2711)+(M2684+M2702)*(1+$E2711),0.01)</f>
        <v/>
      </c>
      <c r="N2711" s="32">
        <f>MAX(INDEX(N$381:N$392,$D2711)+(N2684+N2702)*(1+$E2711),0.01)</f>
        <v/>
      </c>
      <c r="O2711" s="32">
        <f>MAX(INDEX(O$381:O$392,$D2711)+(O2684+O2702)*(1+$E2711),0.01)</f>
        <v/>
      </c>
      <c r="P2711" s="32">
        <f>MAX(INDEX(P$381:P$392,$D2711)+(P2684+P2702)*(1+$E2711),0.01)</f>
        <v/>
      </c>
      <c r="Q2711" s="32">
        <f>MAX(INDEX(Q$381:Q$392,$D2711)+(Q2684+Q2702)*(1+$E2711),0.01)</f>
        <v/>
      </c>
      <c r="R2711" s="32">
        <f>MAX(INDEX(R$381:R$392,$D2711)+(R2684+R2702)*(1+$E2711),0.01)</f>
        <v/>
      </c>
      <c r="S2711" s="32">
        <f>MAX(INDEX(S$381:S$392,$D2711)+(S2684+S2702)*(1+$E2711),0.01)</f>
        <v/>
      </c>
      <c r="T2711" s="32">
        <f>MAX(INDEX(T$381:T$392,$D2711)+(T2684+T2702)*(1+$E2711),0.01)</f>
        <v/>
      </c>
      <c r="U2711" s="32">
        <f>MAX(INDEX(U$381:U$392,$D2711)+(U2684+U2702)*(1+$E2711),0.01)</f>
        <v/>
      </c>
      <c r="V2711" s="32">
        <f>MAX(INDEX(V$381:V$392,$D2711)+(V2684+V2702)*(1+$E2711),0.01)</f>
        <v/>
      </c>
      <c r="W2711" s="32">
        <f>MAX(INDEX(W$381:W$392,$D2711)+(W2684+W2702)*(1+$E2711),0.01)</f>
        <v/>
      </c>
      <c r="X2711" s="32">
        <f>MAX(INDEX(X$381:X$392,$D2711)+(X2684+X2702)*(1+$E2711),0.01)</f>
        <v/>
      </c>
      <c r="Y2711" s="32">
        <f>MAX(INDEX(Y$381:Y$392,$D2711)+(Y2684+Y2702)*(1+$E2711),0.01)</f>
        <v/>
      </c>
      <c r="Z2711" s="32">
        <f>MAX(INDEX(Z$381:Z$392,$D2711)+(Z2684+Z2702)*(1+$E2711),0.01)</f>
        <v/>
      </c>
      <c r="AA2711" s="32">
        <f>MAX(INDEX(AA$381:AA$392,$D2711)+(AA2684+AA2702)*(1+$E2711),0.01)</f>
        <v/>
      </c>
      <c r="AB2711" s="32">
        <f>MAX(INDEX(AB$381:AB$392,$D2711)+(AB2684+AB2702)*(1+$E2711),0.01)</f>
        <v/>
      </c>
      <c r="AC2711" s="32">
        <f>MAX(INDEX(AC$381:AC$392,$D2711)+(AC2684+AC2702)*(1+$E2711),0.01)</f>
        <v/>
      </c>
      <c r="AD2711" s="32">
        <f>MAX(INDEX(AD$381:AD$392,$D2711)+(AD2684+AD2702)*(1+$E2711),0.01)</f>
        <v/>
      </c>
      <c r="AF2711" s="11">
        <f>CodePrefix&amp;$A2711&amp;IF($C2711="","","."&amp;$C2711&amp;"."&amp;$B2711)&amp;INDEX(VarEnd,MATCH($A2711,VarKey,0))&amp;AF$5</f>
        <v/>
      </c>
      <c r="AG2711" s="37">
        <f>MAX(INDEX(AG$381:AG$392,$D2711)+(AG2684+AG2702)*(1+$E2711),0.01)</f>
        <v/>
      </c>
      <c r="AH2711" s="32">
        <f>MAX(INDEX(AH$381:AH$392,$D2711)+(AH2684+AH2702)*(1+$E2711),0.01)</f>
        <v/>
      </c>
      <c r="AI2711" s="32">
        <f>MAX(INDEX(AI$381:AI$392,$D2711)+(AI2684+AI2702)*(1+$E2711),0.01)</f>
        <v/>
      </c>
      <c r="AJ2711" s="32">
        <f>MAX(INDEX(AJ$381:AJ$392,$D2711)+(AJ2684+AJ2702)*(1+$E2711),0.01)</f>
        <v/>
      </c>
      <c r="AK2711" s="32">
        <f>MAX(INDEX(AK$381:AK$392,$D2711)+(AK2684+AK2702)*(1+$E2711),0.01)</f>
        <v/>
      </c>
      <c r="AL2711" s="32">
        <f>MAX(INDEX(AL$381:AL$392,$D2711)+(AL2684+AL2702)*(1+$E2711),0.01)</f>
        <v/>
      </c>
      <c r="AM2711" s="32">
        <f>MAX(INDEX(AM$381:AM$392,$D2711)+(AM2684+AM2702)*(1+$E2711),0.01)</f>
        <v/>
      </c>
      <c r="AN2711" s="32">
        <f>MAX(INDEX(AN$381:AN$392,$D2711)+(AN2684+AN2702)*(1+$E2711),0.01)</f>
        <v/>
      </c>
      <c r="AO2711" s="32">
        <f>MAX(INDEX(AO$381:AO$392,$D2711)+(AO2684+AO2702)*(1+$E2711),0.01)</f>
        <v/>
      </c>
      <c r="AP2711" s="32">
        <f>MAX(INDEX(AP$381:AP$392,$D2711)+(AP2684+AP2702)*(1+$E2711),0.01)</f>
        <v/>
      </c>
      <c r="AQ2711" s="32">
        <f>MAX(INDEX(AQ$381:AQ$392,$D2711)+(AQ2684+AQ2702)*(1+$E2711),0.01)</f>
        <v/>
      </c>
      <c r="AR2711" s="32">
        <f>MAX(INDEX(AR$381:AR$392,$D2711)+(AR2684+AR2702)*(1+$E2711),0.01)</f>
        <v/>
      </c>
      <c r="AS2711" s="32">
        <f>MAX(INDEX(AS$381:AS$392,$D2711)+(AS2684+AS2702)*(1+$E2711),0.01)</f>
        <v/>
      </c>
      <c r="AT2711" s="32">
        <f>MAX(INDEX(AT$381:AT$392,$D2711)+(AT2684+AT2702)*(1+$E2711),0.01)</f>
        <v/>
      </c>
      <c r="AU2711" s="32">
        <f>MAX(INDEX(AU$381:AU$392,$D2711)+(AU2684+AU2702)*(1+$E2711),0.01)</f>
        <v/>
      </c>
      <c r="AV2711" s="32">
        <f>MAX(INDEX(AV$381:AV$392,$D2711)+(AV2684+AV2702)*(1+$E2711),0.01)</f>
        <v/>
      </c>
      <c r="AW2711" s="32">
        <f>MAX(INDEX(AW$381:AW$392,$D2711)+(AW2684+AW2702)*(1+$E2711),0.01)</f>
        <v/>
      </c>
      <c r="AX2711" s="32">
        <f>MAX(INDEX(AX$381:AX$392,$D2711)+(AX2684+AX2702)*(1+$E2711),0.01)</f>
        <v/>
      </c>
      <c r="AY2711" s="32">
        <f>MAX(INDEX(AY$381:AY$392,$D2711)+(AY2684+AY2702)*(1+$E2711),0.01)</f>
        <v/>
      </c>
    </row>
    <row r="2712" hidden="1" outlineLevel="2">
      <c r="A2712" s="14" t="inlineStr">
        <is>
          <t>atp</t>
        </is>
      </c>
      <c r="B2712" s="14" t="inlineStr">
        <is>
          <t>nga</t>
        </is>
      </c>
      <c r="C2712" s="14" t="inlineStr">
        <is>
          <t>cst</t>
        </is>
      </c>
      <c r="D2712" s="32">
        <f>INDEX(Inputs!$U$5:$U$132,MATCH($B2712&amp;"|"&amp;$C2712,Inputs!$A$5:$A$132,0))</f>
        <v/>
      </c>
      <c r="E2712" s="32">
        <f>INDEX(Inputs!$V$5:$V$132,MATCH($B2712&amp;"|"&amp;$C2712,Inputs!$A$5:$A$132,0))</f>
        <v/>
      </c>
      <c r="F2712" s="36" t="n"/>
      <c r="G2712" s="36" t="n"/>
      <c r="H2712" s="14">
        <f>INDEX(VarLab,MATCH($A2712,VarKey,0))&amp;INDEX(MemLab,MATCH($C2712&amp;"|"&amp;$B2712,MemKey,0))</f>
        <v/>
      </c>
      <c r="I2712" s="14">
        <f>INDEX(VarUnit,MATCH($A2712,VarKey,0))</f>
        <v/>
      </c>
      <c r="J2712" s="14">
        <f>INDEX(VarSrc,MATCH($A2712,VarKey,0))</f>
        <v/>
      </c>
      <c r="K2712" s="11">
        <f>CodePrefix&amp;$A2712&amp;IF($C2712="","","."&amp;$C2712&amp;"."&amp;$B2712)&amp;INDEX(VarEnd,MATCH($A2712,VarKey,0))&amp;K$5</f>
        <v/>
      </c>
      <c r="L2712" s="37">
        <f>MAX(INDEX(L$381:L$392,$D2712)+(L2685+L2703)*(1+$E2712),0.01)</f>
        <v/>
      </c>
      <c r="M2712" s="32">
        <f>MAX(INDEX(M$381:M$392,$D2712)+(M2685+M2703)*(1+$E2712),0.01)</f>
        <v/>
      </c>
      <c r="N2712" s="32">
        <f>MAX(INDEX(N$381:N$392,$D2712)+(N2685+N2703)*(1+$E2712),0.01)</f>
        <v/>
      </c>
      <c r="O2712" s="32">
        <f>MAX(INDEX(O$381:O$392,$D2712)+(O2685+O2703)*(1+$E2712),0.01)</f>
        <v/>
      </c>
      <c r="P2712" s="32">
        <f>MAX(INDEX(P$381:P$392,$D2712)+(P2685+P2703)*(1+$E2712),0.01)</f>
        <v/>
      </c>
      <c r="Q2712" s="32">
        <f>MAX(INDEX(Q$381:Q$392,$D2712)+(Q2685+Q2703)*(1+$E2712),0.01)</f>
        <v/>
      </c>
      <c r="R2712" s="32">
        <f>MAX(INDEX(R$381:R$392,$D2712)+(R2685+R2703)*(1+$E2712),0.01)</f>
        <v/>
      </c>
      <c r="S2712" s="32">
        <f>MAX(INDEX(S$381:S$392,$D2712)+(S2685+S2703)*(1+$E2712),0.01)</f>
        <v/>
      </c>
      <c r="T2712" s="32">
        <f>MAX(INDEX(T$381:T$392,$D2712)+(T2685+T2703)*(1+$E2712),0.01)</f>
        <v/>
      </c>
      <c r="U2712" s="32">
        <f>MAX(INDEX(U$381:U$392,$D2712)+(U2685+U2703)*(1+$E2712),0.01)</f>
        <v/>
      </c>
      <c r="V2712" s="32">
        <f>MAX(INDEX(V$381:V$392,$D2712)+(V2685+V2703)*(1+$E2712),0.01)</f>
        <v/>
      </c>
      <c r="W2712" s="32">
        <f>MAX(INDEX(W$381:W$392,$D2712)+(W2685+W2703)*(1+$E2712),0.01)</f>
        <v/>
      </c>
      <c r="X2712" s="32">
        <f>MAX(INDEX(X$381:X$392,$D2712)+(X2685+X2703)*(1+$E2712),0.01)</f>
        <v/>
      </c>
      <c r="Y2712" s="32">
        <f>MAX(INDEX(Y$381:Y$392,$D2712)+(Y2685+Y2703)*(1+$E2712),0.01)</f>
        <v/>
      </c>
      <c r="Z2712" s="32">
        <f>MAX(INDEX(Z$381:Z$392,$D2712)+(Z2685+Z2703)*(1+$E2712),0.01)</f>
        <v/>
      </c>
      <c r="AA2712" s="32">
        <f>MAX(INDEX(AA$381:AA$392,$D2712)+(AA2685+AA2703)*(1+$E2712),0.01)</f>
        <v/>
      </c>
      <c r="AB2712" s="32">
        <f>MAX(INDEX(AB$381:AB$392,$D2712)+(AB2685+AB2703)*(1+$E2712),0.01)</f>
        <v/>
      </c>
      <c r="AC2712" s="32">
        <f>MAX(INDEX(AC$381:AC$392,$D2712)+(AC2685+AC2703)*(1+$E2712),0.01)</f>
        <v/>
      </c>
      <c r="AD2712" s="32">
        <f>MAX(INDEX(AD$381:AD$392,$D2712)+(AD2685+AD2703)*(1+$E2712),0.01)</f>
        <v/>
      </c>
      <c r="AF2712" s="11">
        <f>CodePrefix&amp;$A2712&amp;IF($C2712="","","."&amp;$C2712&amp;"."&amp;$B2712)&amp;INDEX(VarEnd,MATCH($A2712,VarKey,0))&amp;AF$5</f>
        <v/>
      </c>
      <c r="AG2712" s="37">
        <f>MAX(INDEX(AG$381:AG$392,$D2712)+(AG2685+AG2703)*(1+$E2712),0.01)</f>
        <v/>
      </c>
      <c r="AH2712" s="32">
        <f>MAX(INDEX(AH$381:AH$392,$D2712)+(AH2685+AH2703)*(1+$E2712),0.01)</f>
        <v/>
      </c>
      <c r="AI2712" s="32">
        <f>MAX(INDEX(AI$381:AI$392,$D2712)+(AI2685+AI2703)*(1+$E2712),0.01)</f>
        <v/>
      </c>
      <c r="AJ2712" s="32">
        <f>MAX(INDEX(AJ$381:AJ$392,$D2712)+(AJ2685+AJ2703)*(1+$E2712),0.01)</f>
        <v/>
      </c>
      <c r="AK2712" s="32">
        <f>MAX(INDEX(AK$381:AK$392,$D2712)+(AK2685+AK2703)*(1+$E2712),0.01)</f>
        <v/>
      </c>
      <c r="AL2712" s="32">
        <f>MAX(INDEX(AL$381:AL$392,$D2712)+(AL2685+AL2703)*(1+$E2712),0.01)</f>
        <v/>
      </c>
      <c r="AM2712" s="32">
        <f>MAX(INDEX(AM$381:AM$392,$D2712)+(AM2685+AM2703)*(1+$E2712),0.01)</f>
        <v/>
      </c>
      <c r="AN2712" s="32">
        <f>MAX(INDEX(AN$381:AN$392,$D2712)+(AN2685+AN2703)*(1+$E2712),0.01)</f>
        <v/>
      </c>
      <c r="AO2712" s="32">
        <f>MAX(INDEX(AO$381:AO$392,$D2712)+(AO2685+AO2703)*(1+$E2712),0.01)</f>
        <v/>
      </c>
      <c r="AP2712" s="32">
        <f>MAX(INDEX(AP$381:AP$392,$D2712)+(AP2685+AP2703)*(1+$E2712),0.01)</f>
        <v/>
      </c>
      <c r="AQ2712" s="32">
        <f>MAX(INDEX(AQ$381:AQ$392,$D2712)+(AQ2685+AQ2703)*(1+$E2712),0.01)</f>
        <v/>
      </c>
      <c r="AR2712" s="32">
        <f>MAX(INDEX(AR$381:AR$392,$D2712)+(AR2685+AR2703)*(1+$E2712),0.01)</f>
        <v/>
      </c>
      <c r="AS2712" s="32">
        <f>MAX(INDEX(AS$381:AS$392,$D2712)+(AS2685+AS2703)*(1+$E2712),0.01)</f>
        <v/>
      </c>
      <c r="AT2712" s="32">
        <f>MAX(INDEX(AT$381:AT$392,$D2712)+(AT2685+AT2703)*(1+$E2712),0.01)</f>
        <v/>
      </c>
      <c r="AU2712" s="32">
        <f>MAX(INDEX(AU$381:AU$392,$D2712)+(AU2685+AU2703)*(1+$E2712),0.01)</f>
        <v/>
      </c>
      <c r="AV2712" s="32">
        <f>MAX(INDEX(AV$381:AV$392,$D2712)+(AV2685+AV2703)*(1+$E2712),0.01)</f>
        <v/>
      </c>
      <c r="AW2712" s="32">
        <f>MAX(INDEX(AW$381:AW$392,$D2712)+(AW2685+AW2703)*(1+$E2712),0.01)</f>
        <v/>
      </c>
      <c r="AX2712" s="32">
        <f>MAX(INDEX(AX$381:AX$392,$D2712)+(AX2685+AX2703)*(1+$E2712),0.01)</f>
        <v/>
      </c>
      <c r="AY2712" s="32">
        <f>MAX(INDEX(AY$381:AY$392,$D2712)+(AY2685+AY2703)*(1+$E2712),0.01)</f>
        <v/>
      </c>
    </row>
    <row r="2713" hidden="1" outlineLevel="2">
      <c r="A2713" s="14" t="inlineStr">
        <is>
          <t>atp</t>
        </is>
      </c>
      <c r="B2713" s="14" t="inlineStr">
        <is>
          <t>gso</t>
        </is>
      </c>
      <c r="C2713" s="14" t="inlineStr">
        <is>
          <t>cst</t>
        </is>
      </c>
      <c r="D2713" s="32">
        <f>INDEX(Inputs!$U$5:$U$132,MATCH($B2713&amp;"|"&amp;$C2713,Inputs!$A$5:$A$132,0))</f>
        <v/>
      </c>
      <c r="E2713" s="32">
        <f>INDEX(Inputs!$V$5:$V$132,MATCH($B2713&amp;"|"&amp;$C2713,Inputs!$A$5:$A$132,0))</f>
        <v/>
      </c>
      <c r="F2713" s="36" t="n"/>
      <c r="G2713" s="36" t="n"/>
      <c r="H2713" s="14">
        <f>INDEX(VarLab,MATCH($A2713,VarKey,0))&amp;INDEX(MemLab,MATCH($C2713&amp;"|"&amp;$B2713,MemKey,0))</f>
        <v/>
      </c>
      <c r="I2713" s="14">
        <f>INDEX(VarUnit,MATCH($A2713,VarKey,0))</f>
        <v/>
      </c>
      <c r="J2713" s="14">
        <f>INDEX(VarSrc,MATCH($A2713,VarKey,0))</f>
        <v/>
      </c>
      <c r="K2713" s="11">
        <f>CodePrefix&amp;$A2713&amp;IF($C2713="","","."&amp;$C2713&amp;"."&amp;$B2713)&amp;INDEX(VarEnd,MATCH($A2713,VarKey,0))&amp;K$5</f>
        <v/>
      </c>
      <c r="L2713" s="37">
        <f>MAX(INDEX(L$381:L$392,$D2713)+(L2686+L2704)*(1+$E2713),0.01)</f>
        <v/>
      </c>
      <c r="M2713" s="32">
        <f>MAX(INDEX(M$381:M$392,$D2713)+(M2686+M2704)*(1+$E2713),0.01)</f>
        <v/>
      </c>
      <c r="N2713" s="32">
        <f>MAX(INDEX(N$381:N$392,$D2713)+(N2686+N2704)*(1+$E2713),0.01)</f>
        <v/>
      </c>
      <c r="O2713" s="32">
        <f>MAX(INDEX(O$381:O$392,$D2713)+(O2686+O2704)*(1+$E2713),0.01)</f>
        <v/>
      </c>
      <c r="P2713" s="32">
        <f>MAX(INDEX(P$381:P$392,$D2713)+(P2686+P2704)*(1+$E2713),0.01)</f>
        <v/>
      </c>
      <c r="Q2713" s="32">
        <f>MAX(INDEX(Q$381:Q$392,$D2713)+(Q2686+Q2704)*(1+$E2713),0.01)</f>
        <v/>
      </c>
      <c r="R2713" s="32">
        <f>MAX(INDEX(R$381:R$392,$D2713)+(R2686+R2704)*(1+$E2713),0.01)</f>
        <v/>
      </c>
      <c r="S2713" s="32">
        <f>MAX(INDEX(S$381:S$392,$D2713)+(S2686+S2704)*(1+$E2713),0.01)</f>
        <v/>
      </c>
      <c r="T2713" s="32">
        <f>MAX(INDEX(T$381:T$392,$D2713)+(T2686+T2704)*(1+$E2713),0.01)</f>
        <v/>
      </c>
      <c r="U2713" s="32">
        <f>MAX(INDEX(U$381:U$392,$D2713)+(U2686+U2704)*(1+$E2713),0.01)</f>
        <v/>
      </c>
      <c r="V2713" s="32">
        <f>MAX(INDEX(V$381:V$392,$D2713)+(V2686+V2704)*(1+$E2713),0.01)</f>
        <v/>
      </c>
      <c r="W2713" s="32">
        <f>MAX(INDEX(W$381:W$392,$D2713)+(W2686+W2704)*(1+$E2713),0.01)</f>
        <v/>
      </c>
      <c r="X2713" s="32">
        <f>MAX(INDEX(X$381:X$392,$D2713)+(X2686+X2704)*(1+$E2713),0.01)</f>
        <v/>
      </c>
      <c r="Y2713" s="32">
        <f>MAX(INDEX(Y$381:Y$392,$D2713)+(Y2686+Y2704)*(1+$E2713),0.01)</f>
        <v/>
      </c>
      <c r="Z2713" s="32">
        <f>MAX(INDEX(Z$381:Z$392,$D2713)+(Z2686+Z2704)*(1+$E2713),0.01)</f>
        <v/>
      </c>
      <c r="AA2713" s="32">
        <f>MAX(INDEX(AA$381:AA$392,$D2713)+(AA2686+AA2704)*(1+$E2713),0.01)</f>
        <v/>
      </c>
      <c r="AB2713" s="32">
        <f>MAX(INDEX(AB$381:AB$392,$D2713)+(AB2686+AB2704)*(1+$E2713),0.01)</f>
        <v/>
      </c>
      <c r="AC2713" s="32">
        <f>MAX(INDEX(AC$381:AC$392,$D2713)+(AC2686+AC2704)*(1+$E2713),0.01)</f>
        <v/>
      </c>
      <c r="AD2713" s="32">
        <f>MAX(INDEX(AD$381:AD$392,$D2713)+(AD2686+AD2704)*(1+$E2713),0.01)</f>
        <v/>
      </c>
      <c r="AF2713" s="11">
        <f>CodePrefix&amp;$A2713&amp;IF($C2713="","","."&amp;$C2713&amp;"."&amp;$B2713)&amp;INDEX(VarEnd,MATCH($A2713,VarKey,0))&amp;AF$5</f>
        <v/>
      </c>
      <c r="AG2713" s="37">
        <f>MAX(INDEX(AG$381:AG$392,$D2713)+(AG2686+AG2704)*(1+$E2713),0.01)</f>
        <v/>
      </c>
      <c r="AH2713" s="32">
        <f>MAX(INDEX(AH$381:AH$392,$D2713)+(AH2686+AH2704)*(1+$E2713),0.01)</f>
        <v/>
      </c>
      <c r="AI2713" s="32">
        <f>MAX(INDEX(AI$381:AI$392,$D2713)+(AI2686+AI2704)*(1+$E2713),0.01)</f>
        <v/>
      </c>
      <c r="AJ2713" s="32">
        <f>MAX(INDEX(AJ$381:AJ$392,$D2713)+(AJ2686+AJ2704)*(1+$E2713),0.01)</f>
        <v/>
      </c>
      <c r="AK2713" s="32">
        <f>MAX(INDEX(AK$381:AK$392,$D2713)+(AK2686+AK2704)*(1+$E2713),0.01)</f>
        <v/>
      </c>
      <c r="AL2713" s="32">
        <f>MAX(INDEX(AL$381:AL$392,$D2713)+(AL2686+AL2704)*(1+$E2713),0.01)</f>
        <v/>
      </c>
      <c r="AM2713" s="32">
        <f>MAX(INDEX(AM$381:AM$392,$D2713)+(AM2686+AM2704)*(1+$E2713),0.01)</f>
        <v/>
      </c>
      <c r="AN2713" s="32">
        <f>MAX(INDEX(AN$381:AN$392,$D2713)+(AN2686+AN2704)*(1+$E2713),0.01)</f>
        <v/>
      </c>
      <c r="AO2713" s="32">
        <f>MAX(INDEX(AO$381:AO$392,$D2713)+(AO2686+AO2704)*(1+$E2713),0.01)</f>
        <v/>
      </c>
      <c r="AP2713" s="32">
        <f>MAX(INDEX(AP$381:AP$392,$D2713)+(AP2686+AP2704)*(1+$E2713),0.01)</f>
        <v/>
      </c>
      <c r="AQ2713" s="32">
        <f>MAX(INDEX(AQ$381:AQ$392,$D2713)+(AQ2686+AQ2704)*(1+$E2713),0.01)</f>
        <v/>
      </c>
      <c r="AR2713" s="32">
        <f>MAX(INDEX(AR$381:AR$392,$D2713)+(AR2686+AR2704)*(1+$E2713),0.01)</f>
        <v/>
      </c>
      <c r="AS2713" s="32">
        <f>MAX(INDEX(AS$381:AS$392,$D2713)+(AS2686+AS2704)*(1+$E2713),0.01)</f>
        <v/>
      </c>
      <c r="AT2713" s="32">
        <f>MAX(INDEX(AT$381:AT$392,$D2713)+(AT2686+AT2704)*(1+$E2713),0.01)</f>
        <v/>
      </c>
      <c r="AU2713" s="32">
        <f>MAX(INDEX(AU$381:AU$392,$D2713)+(AU2686+AU2704)*(1+$E2713),0.01)</f>
        <v/>
      </c>
      <c r="AV2713" s="32">
        <f>MAX(INDEX(AV$381:AV$392,$D2713)+(AV2686+AV2704)*(1+$E2713),0.01)</f>
        <v/>
      </c>
      <c r="AW2713" s="32">
        <f>MAX(INDEX(AW$381:AW$392,$D2713)+(AW2686+AW2704)*(1+$E2713),0.01)</f>
        <v/>
      </c>
      <c r="AX2713" s="32">
        <f>MAX(INDEX(AX$381:AX$392,$D2713)+(AX2686+AX2704)*(1+$E2713),0.01)</f>
        <v/>
      </c>
      <c r="AY2713" s="32">
        <f>MAX(INDEX(AY$381:AY$392,$D2713)+(AY2686+AY2704)*(1+$E2713),0.01)</f>
        <v/>
      </c>
    </row>
    <row r="2714" hidden="1" outlineLevel="2">
      <c r="A2714" s="14" t="inlineStr">
        <is>
          <t>atp</t>
        </is>
      </c>
      <c r="B2714" s="14" t="inlineStr">
        <is>
          <t>die</t>
        </is>
      </c>
      <c r="C2714" s="14" t="inlineStr">
        <is>
          <t>cst</t>
        </is>
      </c>
      <c r="D2714" s="32">
        <f>INDEX(Inputs!$U$5:$U$132,MATCH($B2714&amp;"|"&amp;$C2714,Inputs!$A$5:$A$132,0))</f>
        <v/>
      </c>
      <c r="E2714" s="32">
        <f>INDEX(Inputs!$V$5:$V$132,MATCH($B2714&amp;"|"&amp;$C2714,Inputs!$A$5:$A$132,0))</f>
        <v/>
      </c>
      <c r="F2714" s="36" t="n"/>
      <c r="G2714" s="36" t="n"/>
      <c r="H2714" s="14">
        <f>INDEX(VarLab,MATCH($A2714,VarKey,0))&amp;INDEX(MemLab,MATCH($C2714&amp;"|"&amp;$B2714,MemKey,0))</f>
        <v/>
      </c>
      <c r="I2714" s="14">
        <f>INDEX(VarUnit,MATCH($A2714,VarKey,0))</f>
        <v/>
      </c>
      <c r="J2714" s="14">
        <f>INDEX(VarSrc,MATCH($A2714,VarKey,0))</f>
        <v/>
      </c>
      <c r="K2714" s="11">
        <f>CodePrefix&amp;$A2714&amp;IF($C2714="","","."&amp;$C2714&amp;"."&amp;$B2714)&amp;INDEX(VarEnd,MATCH($A2714,VarKey,0))&amp;K$5</f>
        <v/>
      </c>
      <c r="L2714" s="37">
        <f>MAX(INDEX(L$381:L$392,$D2714)+(L2687+L2705)*(1+$E2714),0.01)</f>
        <v/>
      </c>
      <c r="M2714" s="32">
        <f>MAX(INDEX(M$381:M$392,$D2714)+(M2687+M2705)*(1+$E2714),0.01)</f>
        <v/>
      </c>
      <c r="N2714" s="32">
        <f>MAX(INDEX(N$381:N$392,$D2714)+(N2687+N2705)*(1+$E2714),0.01)</f>
        <v/>
      </c>
      <c r="O2714" s="32">
        <f>MAX(INDEX(O$381:O$392,$D2714)+(O2687+O2705)*(1+$E2714),0.01)</f>
        <v/>
      </c>
      <c r="P2714" s="32">
        <f>MAX(INDEX(P$381:P$392,$D2714)+(P2687+P2705)*(1+$E2714),0.01)</f>
        <v/>
      </c>
      <c r="Q2714" s="32">
        <f>MAX(INDEX(Q$381:Q$392,$D2714)+(Q2687+Q2705)*(1+$E2714),0.01)</f>
        <v/>
      </c>
      <c r="R2714" s="32">
        <f>MAX(INDEX(R$381:R$392,$D2714)+(R2687+R2705)*(1+$E2714),0.01)</f>
        <v/>
      </c>
      <c r="S2714" s="32">
        <f>MAX(INDEX(S$381:S$392,$D2714)+(S2687+S2705)*(1+$E2714),0.01)</f>
        <v/>
      </c>
      <c r="T2714" s="32">
        <f>MAX(INDEX(T$381:T$392,$D2714)+(T2687+T2705)*(1+$E2714),0.01)</f>
        <v/>
      </c>
      <c r="U2714" s="32">
        <f>MAX(INDEX(U$381:U$392,$D2714)+(U2687+U2705)*(1+$E2714),0.01)</f>
        <v/>
      </c>
      <c r="V2714" s="32">
        <f>MAX(INDEX(V$381:V$392,$D2714)+(V2687+V2705)*(1+$E2714),0.01)</f>
        <v/>
      </c>
      <c r="W2714" s="32">
        <f>MAX(INDEX(W$381:W$392,$D2714)+(W2687+W2705)*(1+$E2714),0.01)</f>
        <v/>
      </c>
      <c r="X2714" s="32">
        <f>MAX(INDEX(X$381:X$392,$D2714)+(X2687+X2705)*(1+$E2714),0.01)</f>
        <v/>
      </c>
      <c r="Y2714" s="32">
        <f>MAX(INDEX(Y$381:Y$392,$D2714)+(Y2687+Y2705)*(1+$E2714),0.01)</f>
        <v/>
      </c>
      <c r="Z2714" s="32">
        <f>MAX(INDEX(Z$381:Z$392,$D2714)+(Z2687+Z2705)*(1+$E2714),0.01)</f>
        <v/>
      </c>
      <c r="AA2714" s="32">
        <f>MAX(INDEX(AA$381:AA$392,$D2714)+(AA2687+AA2705)*(1+$E2714),0.01)</f>
        <v/>
      </c>
      <c r="AB2714" s="32">
        <f>MAX(INDEX(AB$381:AB$392,$D2714)+(AB2687+AB2705)*(1+$E2714),0.01)</f>
        <v/>
      </c>
      <c r="AC2714" s="32">
        <f>MAX(INDEX(AC$381:AC$392,$D2714)+(AC2687+AC2705)*(1+$E2714),0.01)</f>
        <v/>
      </c>
      <c r="AD2714" s="32">
        <f>MAX(INDEX(AD$381:AD$392,$D2714)+(AD2687+AD2705)*(1+$E2714),0.01)</f>
        <v/>
      </c>
      <c r="AF2714" s="11">
        <f>CodePrefix&amp;$A2714&amp;IF($C2714="","","."&amp;$C2714&amp;"."&amp;$B2714)&amp;INDEX(VarEnd,MATCH($A2714,VarKey,0))&amp;AF$5</f>
        <v/>
      </c>
      <c r="AG2714" s="37">
        <f>MAX(INDEX(AG$381:AG$392,$D2714)+(AG2687+AG2705)*(1+$E2714),0.01)</f>
        <v/>
      </c>
      <c r="AH2714" s="32">
        <f>MAX(INDEX(AH$381:AH$392,$D2714)+(AH2687+AH2705)*(1+$E2714),0.01)</f>
        <v/>
      </c>
      <c r="AI2714" s="32">
        <f>MAX(INDEX(AI$381:AI$392,$D2714)+(AI2687+AI2705)*(1+$E2714),0.01)</f>
        <v/>
      </c>
      <c r="AJ2714" s="32">
        <f>MAX(INDEX(AJ$381:AJ$392,$D2714)+(AJ2687+AJ2705)*(1+$E2714),0.01)</f>
        <v/>
      </c>
      <c r="AK2714" s="32">
        <f>MAX(INDEX(AK$381:AK$392,$D2714)+(AK2687+AK2705)*(1+$E2714),0.01)</f>
        <v/>
      </c>
      <c r="AL2714" s="32">
        <f>MAX(INDEX(AL$381:AL$392,$D2714)+(AL2687+AL2705)*(1+$E2714),0.01)</f>
        <v/>
      </c>
      <c r="AM2714" s="32">
        <f>MAX(INDEX(AM$381:AM$392,$D2714)+(AM2687+AM2705)*(1+$E2714),0.01)</f>
        <v/>
      </c>
      <c r="AN2714" s="32">
        <f>MAX(INDEX(AN$381:AN$392,$D2714)+(AN2687+AN2705)*(1+$E2714),0.01)</f>
        <v/>
      </c>
      <c r="AO2714" s="32">
        <f>MAX(INDEX(AO$381:AO$392,$D2714)+(AO2687+AO2705)*(1+$E2714),0.01)</f>
        <v/>
      </c>
      <c r="AP2714" s="32">
        <f>MAX(INDEX(AP$381:AP$392,$D2714)+(AP2687+AP2705)*(1+$E2714),0.01)</f>
        <v/>
      </c>
      <c r="AQ2714" s="32">
        <f>MAX(INDEX(AQ$381:AQ$392,$D2714)+(AQ2687+AQ2705)*(1+$E2714),0.01)</f>
        <v/>
      </c>
      <c r="AR2714" s="32">
        <f>MAX(INDEX(AR$381:AR$392,$D2714)+(AR2687+AR2705)*(1+$E2714),0.01)</f>
        <v/>
      </c>
      <c r="AS2714" s="32">
        <f>MAX(INDEX(AS$381:AS$392,$D2714)+(AS2687+AS2705)*(1+$E2714),0.01)</f>
        <v/>
      </c>
      <c r="AT2714" s="32">
        <f>MAX(INDEX(AT$381:AT$392,$D2714)+(AT2687+AT2705)*(1+$E2714),0.01)</f>
        <v/>
      </c>
      <c r="AU2714" s="32">
        <f>MAX(INDEX(AU$381:AU$392,$D2714)+(AU2687+AU2705)*(1+$E2714),0.01)</f>
        <v/>
      </c>
      <c r="AV2714" s="32">
        <f>MAX(INDEX(AV$381:AV$392,$D2714)+(AV2687+AV2705)*(1+$E2714),0.01)</f>
        <v/>
      </c>
      <c r="AW2714" s="32">
        <f>MAX(INDEX(AW$381:AW$392,$D2714)+(AW2687+AW2705)*(1+$E2714),0.01)</f>
        <v/>
      </c>
      <c r="AX2714" s="32">
        <f>MAX(INDEX(AX$381:AX$392,$D2714)+(AX2687+AX2705)*(1+$E2714),0.01)</f>
        <v/>
      </c>
      <c r="AY2714" s="32">
        <f>MAX(INDEX(AY$381:AY$392,$D2714)+(AY2687+AY2705)*(1+$E2714),0.01)</f>
        <v/>
      </c>
    </row>
    <row r="2715" hidden="1" outlineLevel="2">
      <c r="A2715" s="14" t="inlineStr">
        <is>
          <t>atp</t>
        </is>
      </c>
      <c r="B2715" s="14" t="inlineStr">
        <is>
          <t>lpg</t>
        </is>
      </c>
      <c r="C2715" s="14" t="inlineStr">
        <is>
          <t>cst</t>
        </is>
      </c>
      <c r="D2715" s="32">
        <f>INDEX(Inputs!$U$5:$U$132,MATCH($B2715&amp;"|"&amp;$C2715,Inputs!$A$5:$A$132,0))</f>
        <v/>
      </c>
      <c r="E2715" s="32">
        <f>INDEX(Inputs!$V$5:$V$132,MATCH($B2715&amp;"|"&amp;$C2715,Inputs!$A$5:$A$132,0))</f>
        <v/>
      </c>
      <c r="F2715" s="36" t="n"/>
      <c r="G2715" s="36" t="n"/>
      <c r="H2715" s="14">
        <f>INDEX(VarLab,MATCH($A2715,VarKey,0))&amp;INDEX(MemLab,MATCH($C2715&amp;"|"&amp;$B2715,MemKey,0))</f>
        <v/>
      </c>
      <c r="I2715" s="14">
        <f>INDEX(VarUnit,MATCH($A2715,VarKey,0))</f>
        <v/>
      </c>
      <c r="J2715" s="14">
        <f>INDEX(VarSrc,MATCH($A2715,VarKey,0))</f>
        <v/>
      </c>
      <c r="K2715" s="11">
        <f>CodePrefix&amp;$A2715&amp;IF($C2715="","","."&amp;$C2715&amp;"."&amp;$B2715)&amp;INDEX(VarEnd,MATCH($A2715,VarKey,0))&amp;K$5</f>
        <v/>
      </c>
      <c r="L2715" s="37">
        <f>MAX(INDEX(L$381:L$392,$D2715)+(L2688+L2706)*(1+$E2715),0.01)</f>
        <v/>
      </c>
      <c r="M2715" s="32">
        <f>MAX(INDEX(M$381:M$392,$D2715)+(M2688+M2706)*(1+$E2715),0.01)</f>
        <v/>
      </c>
      <c r="N2715" s="32">
        <f>MAX(INDEX(N$381:N$392,$D2715)+(N2688+N2706)*(1+$E2715),0.01)</f>
        <v/>
      </c>
      <c r="O2715" s="32">
        <f>MAX(INDEX(O$381:O$392,$D2715)+(O2688+O2706)*(1+$E2715),0.01)</f>
        <v/>
      </c>
      <c r="P2715" s="32">
        <f>MAX(INDEX(P$381:P$392,$D2715)+(P2688+P2706)*(1+$E2715),0.01)</f>
        <v/>
      </c>
      <c r="Q2715" s="32">
        <f>MAX(INDEX(Q$381:Q$392,$D2715)+(Q2688+Q2706)*(1+$E2715),0.01)</f>
        <v/>
      </c>
      <c r="R2715" s="32">
        <f>MAX(INDEX(R$381:R$392,$D2715)+(R2688+R2706)*(1+$E2715),0.01)</f>
        <v/>
      </c>
      <c r="S2715" s="32">
        <f>MAX(INDEX(S$381:S$392,$D2715)+(S2688+S2706)*(1+$E2715),0.01)</f>
        <v/>
      </c>
      <c r="T2715" s="32">
        <f>MAX(INDEX(T$381:T$392,$D2715)+(T2688+T2706)*(1+$E2715),0.01)</f>
        <v/>
      </c>
      <c r="U2715" s="32">
        <f>MAX(INDEX(U$381:U$392,$D2715)+(U2688+U2706)*(1+$E2715),0.01)</f>
        <v/>
      </c>
      <c r="V2715" s="32">
        <f>MAX(INDEX(V$381:V$392,$D2715)+(V2688+V2706)*(1+$E2715),0.01)</f>
        <v/>
      </c>
      <c r="W2715" s="32">
        <f>MAX(INDEX(W$381:W$392,$D2715)+(W2688+W2706)*(1+$E2715),0.01)</f>
        <v/>
      </c>
      <c r="X2715" s="32">
        <f>MAX(INDEX(X$381:X$392,$D2715)+(X2688+X2706)*(1+$E2715),0.01)</f>
        <v/>
      </c>
      <c r="Y2715" s="32">
        <f>MAX(INDEX(Y$381:Y$392,$D2715)+(Y2688+Y2706)*(1+$E2715),0.01)</f>
        <v/>
      </c>
      <c r="Z2715" s="32">
        <f>MAX(INDEX(Z$381:Z$392,$D2715)+(Z2688+Z2706)*(1+$E2715),0.01)</f>
        <v/>
      </c>
      <c r="AA2715" s="32">
        <f>MAX(INDEX(AA$381:AA$392,$D2715)+(AA2688+AA2706)*(1+$E2715),0.01)</f>
        <v/>
      </c>
      <c r="AB2715" s="32">
        <f>MAX(INDEX(AB$381:AB$392,$D2715)+(AB2688+AB2706)*(1+$E2715),0.01)</f>
        <v/>
      </c>
      <c r="AC2715" s="32">
        <f>MAX(INDEX(AC$381:AC$392,$D2715)+(AC2688+AC2706)*(1+$E2715),0.01)</f>
        <v/>
      </c>
      <c r="AD2715" s="32">
        <f>MAX(INDEX(AD$381:AD$392,$D2715)+(AD2688+AD2706)*(1+$E2715),0.01)</f>
        <v/>
      </c>
      <c r="AF2715" s="11">
        <f>CodePrefix&amp;$A2715&amp;IF($C2715="","","."&amp;$C2715&amp;"."&amp;$B2715)&amp;INDEX(VarEnd,MATCH($A2715,VarKey,0))&amp;AF$5</f>
        <v/>
      </c>
      <c r="AG2715" s="37">
        <f>MAX(INDEX(AG$381:AG$392,$D2715)+(AG2688+AG2706)*(1+$E2715),0.01)</f>
        <v/>
      </c>
      <c r="AH2715" s="32">
        <f>MAX(INDEX(AH$381:AH$392,$D2715)+(AH2688+AH2706)*(1+$E2715),0.01)</f>
        <v/>
      </c>
      <c r="AI2715" s="32">
        <f>MAX(INDEX(AI$381:AI$392,$D2715)+(AI2688+AI2706)*(1+$E2715),0.01)</f>
        <v/>
      </c>
      <c r="AJ2715" s="32">
        <f>MAX(INDEX(AJ$381:AJ$392,$D2715)+(AJ2688+AJ2706)*(1+$E2715),0.01)</f>
        <v/>
      </c>
      <c r="AK2715" s="32">
        <f>MAX(INDEX(AK$381:AK$392,$D2715)+(AK2688+AK2706)*(1+$E2715),0.01)</f>
        <v/>
      </c>
      <c r="AL2715" s="32">
        <f>MAX(INDEX(AL$381:AL$392,$D2715)+(AL2688+AL2706)*(1+$E2715),0.01)</f>
        <v/>
      </c>
      <c r="AM2715" s="32">
        <f>MAX(INDEX(AM$381:AM$392,$D2715)+(AM2688+AM2706)*(1+$E2715),0.01)</f>
        <v/>
      </c>
      <c r="AN2715" s="32">
        <f>MAX(INDEX(AN$381:AN$392,$D2715)+(AN2688+AN2706)*(1+$E2715),0.01)</f>
        <v/>
      </c>
      <c r="AO2715" s="32">
        <f>MAX(INDEX(AO$381:AO$392,$D2715)+(AO2688+AO2706)*(1+$E2715),0.01)</f>
        <v/>
      </c>
      <c r="AP2715" s="32">
        <f>MAX(INDEX(AP$381:AP$392,$D2715)+(AP2688+AP2706)*(1+$E2715),0.01)</f>
        <v/>
      </c>
      <c r="AQ2715" s="32">
        <f>MAX(INDEX(AQ$381:AQ$392,$D2715)+(AQ2688+AQ2706)*(1+$E2715),0.01)</f>
        <v/>
      </c>
      <c r="AR2715" s="32">
        <f>MAX(INDEX(AR$381:AR$392,$D2715)+(AR2688+AR2706)*(1+$E2715),0.01)</f>
        <v/>
      </c>
      <c r="AS2715" s="32">
        <f>MAX(INDEX(AS$381:AS$392,$D2715)+(AS2688+AS2706)*(1+$E2715),0.01)</f>
        <v/>
      </c>
      <c r="AT2715" s="32">
        <f>MAX(INDEX(AT$381:AT$392,$D2715)+(AT2688+AT2706)*(1+$E2715),0.01)</f>
        <v/>
      </c>
      <c r="AU2715" s="32">
        <f>MAX(INDEX(AU$381:AU$392,$D2715)+(AU2688+AU2706)*(1+$E2715),0.01)</f>
        <v/>
      </c>
      <c r="AV2715" s="32">
        <f>MAX(INDEX(AV$381:AV$392,$D2715)+(AV2688+AV2706)*(1+$E2715),0.01)</f>
        <v/>
      </c>
      <c r="AW2715" s="32">
        <f>MAX(INDEX(AW$381:AW$392,$D2715)+(AW2688+AW2706)*(1+$E2715),0.01)</f>
        <v/>
      </c>
      <c r="AX2715" s="32">
        <f>MAX(INDEX(AX$381:AX$392,$D2715)+(AX2688+AX2706)*(1+$E2715),0.01)</f>
        <v/>
      </c>
      <c r="AY2715" s="32">
        <f>MAX(INDEX(AY$381:AY$392,$D2715)+(AY2688+AY2706)*(1+$E2715),0.01)</f>
        <v/>
      </c>
    </row>
    <row r="2716" hidden="1" outlineLevel="2">
      <c r="A2716" s="14" t="inlineStr">
        <is>
          <t>atp</t>
        </is>
      </c>
      <c r="B2716" s="14" t="inlineStr">
        <is>
          <t>ker</t>
        </is>
      </c>
      <c r="C2716" s="14" t="inlineStr">
        <is>
          <t>cst</t>
        </is>
      </c>
      <c r="D2716" s="32">
        <f>INDEX(Inputs!$U$5:$U$132,MATCH($B2716&amp;"|"&amp;$C2716,Inputs!$A$5:$A$132,0))</f>
        <v/>
      </c>
      <c r="E2716" s="32">
        <f>INDEX(Inputs!$V$5:$V$132,MATCH($B2716&amp;"|"&amp;$C2716,Inputs!$A$5:$A$132,0))</f>
        <v/>
      </c>
      <c r="F2716" s="36" t="n"/>
      <c r="G2716" s="36" t="n"/>
      <c r="H2716" s="14">
        <f>INDEX(VarLab,MATCH($A2716,VarKey,0))&amp;INDEX(MemLab,MATCH($C2716&amp;"|"&amp;$B2716,MemKey,0))</f>
        <v/>
      </c>
      <c r="I2716" s="14">
        <f>INDEX(VarUnit,MATCH($A2716,VarKey,0))</f>
        <v/>
      </c>
      <c r="J2716" s="14">
        <f>INDEX(VarSrc,MATCH($A2716,VarKey,0))</f>
        <v/>
      </c>
      <c r="K2716" s="11">
        <f>CodePrefix&amp;$A2716&amp;IF($C2716="","","."&amp;$C2716&amp;"."&amp;$B2716)&amp;INDEX(VarEnd,MATCH($A2716,VarKey,0))&amp;K$5</f>
        <v/>
      </c>
      <c r="L2716" s="37">
        <f>MAX(INDEX(L$381:L$392,$D2716)+(L2689+L2707)*(1+$E2716),0.01)</f>
        <v/>
      </c>
      <c r="M2716" s="32">
        <f>MAX(INDEX(M$381:M$392,$D2716)+(M2689+M2707)*(1+$E2716),0.01)</f>
        <v/>
      </c>
      <c r="N2716" s="32">
        <f>MAX(INDEX(N$381:N$392,$D2716)+(N2689+N2707)*(1+$E2716),0.01)</f>
        <v/>
      </c>
      <c r="O2716" s="32">
        <f>MAX(INDEX(O$381:O$392,$D2716)+(O2689+O2707)*(1+$E2716),0.01)</f>
        <v/>
      </c>
      <c r="P2716" s="32">
        <f>MAX(INDEX(P$381:P$392,$D2716)+(P2689+P2707)*(1+$E2716),0.01)</f>
        <v/>
      </c>
      <c r="Q2716" s="32">
        <f>MAX(INDEX(Q$381:Q$392,$D2716)+(Q2689+Q2707)*(1+$E2716),0.01)</f>
        <v/>
      </c>
      <c r="R2716" s="32">
        <f>MAX(INDEX(R$381:R$392,$D2716)+(R2689+R2707)*(1+$E2716),0.01)</f>
        <v/>
      </c>
      <c r="S2716" s="32">
        <f>MAX(INDEX(S$381:S$392,$D2716)+(S2689+S2707)*(1+$E2716),0.01)</f>
        <v/>
      </c>
      <c r="T2716" s="32">
        <f>MAX(INDEX(T$381:T$392,$D2716)+(T2689+T2707)*(1+$E2716),0.01)</f>
        <v/>
      </c>
      <c r="U2716" s="32">
        <f>MAX(INDEX(U$381:U$392,$D2716)+(U2689+U2707)*(1+$E2716),0.01)</f>
        <v/>
      </c>
      <c r="V2716" s="32">
        <f>MAX(INDEX(V$381:V$392,$D2716)+(V2689+V2707)*(1+$E2716),0.01)</f>
        <v/>
      </c>
      <c r="W2716" s="32">
        <f>MAX(INDEX(W$381:W$392,$D2716)+(W2689+W2707)*(1+$E2716),0.01)</f>
        <v/>
      </c>
      <c r="X2716" s="32">
        <f>MAX(INDEX(X$381:X$392,$D2716)+(X2689+X2707)*(1+$E2716),0.01)</f>
        <v/>
      </c>
      <c r="Y2716" s="32">
        <f>MAX(INDEX(Y$381:Y$392,$D2716)+(Y2689+Y2707)*(1+$E2716),0.01)</f>
        <v/>
      </c>
      <c r="Z2716" s="32">
        <f>MAX(INDEX(Z$381:Z$392,$D2716)+(Z2689+Z2707)*(1+$E2716),0.01)</f>
        <v/>
      </c>
      <c r="AA2716" s="32">
        <f>MAX(INDEX(AA$381:AA$392,$D2716)+(AA2689+AA2707)*(1+$E2716),0.01)</f>
        <v/>
      </c>
      <c r="AB2716" s="32">
        <f>MAX(INDEX(AB$381:AB$392,$D2716)+(AB2689+AB2707)*(1+$E2716),0.01)</f>
        <v/>
      </c>
      <c r="AC2716" s="32">
        <f>MAX(INDEX(AC$381:AC$392,$D2716)+(AC2689+AC2707)*(1+$E2716),0.01)</f>
        <v/>
      </c>
      <c r="AD2716" s="32">
        <f>MAX(INDEX(AD$381:AD$392,$D2716)+(AD2689+AD2707)*(1+$E2716),0.01)</f>
        <v/>
      </c>
      <c r="AF2716" s="11">
        <f>CodePrefix&amp;$A2716&amp;IF($C2716="","","."&amp;$C2716&amp;"."&amp;$B2716)&amp;INDEX(VarEnd,MATCH($A2716,VarKey,0))&amp;AF$5</f>
        <v/>
      </c>
      <c r="AG2716" s="37">
        <f>MAX(INDEX(AG$381:AG$392,$D2716)+(AG2689+AG2707)*(1+$E2716),0.01)</f>
        <v/>
      </c>
      <c r="AH2716" s="32">
        <f>MAX(INDEX(AH$381:AH$392,$D2716)+(AH2689+AH2707)*(1+$E2716),0.01)</f>
        <v/>
      </c>
      <c r="AI2716" s="32">
        <f>MAX(INDEX(AI$381:AI$392,$D2716)+(AI2689+AI2707)*(1+$E2716),0.01)</f>
        <v/>
      </c>
      <c r="AJ2716" s="32">
        <f>MAX(INDEX(AJ$381:AJ$392,$D2716)+(AJ2689+AJ2707)*(1+$E2716),0.01)</f>
        <v/>
      </c>
      <c r="AK2716" s="32">
        <f>MAX(INDEX(AK$381:AK$392,$D2716)+(AK2689+AK2707)*(1+$E2716),0.01)</f>
        <v/>
      </c>
      <c r="AL2716" s="32">
        <f>MAX(INDEX(AL$381:AL$392,$D2716)+(AL2689+AL2707)*(1+$E2716),0.01)</f>
        <v/>
      </c>
      <c r="AM2716" s="32">
        <f>MAX(INDEX(AM$381:AM$392,$D2716)+(AM2689+AM2707)*(1+$E2716),0.01)</f>
        <v/>
      </c>
      <c r="AN2716" s="32">
        <f>MAX(INDEX(AN$381:AN$392,$D2716)+(AN2689+AN2707)*(1+$E2716),0.01)</f>
        <v/>
      </c>
      <c r="AO2716" s="32">
        <f>MAX(INDEX(AO$381:AO$392,$D2716)+(AO2689+AO2707)*(1+$E2716),0.01)</f>
        <v/>
      </c>
      <c r="AP2716" s="32">
        <f>MAX(INDEX(AP$381:AP$392,$D2716)+(AP2689+AP2707)*(1+$E2716),0.01)</f>
        <v/>
      </c>
      <c r="AQ2716" s="32">
        <f>MAX(INDEX(AQ$381:AQ$392,$D2716)+(AQ2689+AQ2707)*(1+$E2716),0.01)</f>
        <v/>
      </c>
      <c r="AR2716" s="32">
        <f>MAX(INDEX(AR$381:AR$392,$D2716)+(AR2689+AR2707)*(1+$E2716),0.01)</f>
        <v/>
      </c>
      <c r="AS2716" s="32">
        <f>MAX(INDEX(AS$381:AS$392,$D2716)+(AS2689+AS2707)*(1+$E2716),0.01)</f>
        <v/>
      </c>
      <c r="AT2716" s="32">
        <f>MAX(INDEX(AT$381:AT$392,$D2716)+(AT2689+AT2707)*(1+$E2716),0.01)</f>
        <v/>
      </c>
      <c r="AU2716" s="32">
        <f>MAX(INDEX(AU$381:AU$392,$D2716)+(AU2689+AU2707)*(1+$E2716),0.01)</f>
        <v/>
      </c>
      <c r="AV2716" s="32">
        <f>MAX(INDEX(AV$381:AV$392,$D2716)+(AV2689+AV2707)*(1+$E2716),0.01)</f>
        <v/>
      </c>
      <c r="AW2716" s="32">
        <f>MAX(INDEX(AW$381:AW$392,$D2716)+(AW2689+AW2707)*(1+$E2716),0.01)</f>
        <v/>
      </c>
      <c r="AX2716" s="32">
        <f>MAX(INDEX(AX$381:AX$392,$D2716)+(AX2689+AX2707)*(1+$E2716),0.01)</f>
        <v/>
      </c>
      <c r="AY2716" s="32">
        <f>MAX(INDEX(AY$381:AY$392,$D2716)+(AY2689+AY2707)*(1+$E2716),0.01)</f>
        <v/>
      </c>
    </row>
    <row r="2717" hidden="1" outlineLevel="2">
      <c r="A2717" s="14" t="inlineStr">
        <is>
          <t>atp</t>
        </is>
      </c>
      <c r="B2717" s="14" t="inlineStr">
        <is>
          <t>oop</t>
        </is>
      </c>
      <c r="C2717" s="14" t="inlineStr">
        <is>
          <t>cst</t>
        </is>
      </c>
      <c r="D2717" s="32">
        <f>INDEX(Inputs!$U$5:$U$132,MATCH($B2717&amp;"|"&amp;$C2717,Inputs!$A$5:$A$132,0))</f>
        <v/>
      </c>
      <c r="E2717" s="32">
        <f>INDEX(Inputs!$V$5:$V$132,MATCH($B2717&amp;"|"&amp;$C2717,Inputs!$A$5:$A$132,0))</f>
        <v/>
      </c>
      <c r="F2717" s="36" t="n"/>
      <c r="G2717" s="36" t="n"/>
      <c r="H2717" s="14">
        <f>INDEX(VarLab,MATCH($A2717,VarKey,0))&amp;INDEX(MemLab,MATCH($C2717&amp;"|"&amp;$B2717,MemKey,0))</f>
        <v/>
      </c>
      <c r="I2717" s="14">
        <f>INDEX(VarUnit,MATCH($A2717,VarKey,0))</f>
        <v/>
      </c>
      <c r="J2717" s="14">
        <f>INDEX(VarSrc,MATCH($A2717,VarKey,0))</f>
        <v/>
      </c>
      <c r="K2717" s="11">
        <f>CodePrefix&amp;$A2717&amp;IF($C2717="","","."&amp;$C2717&amp;"."&amp;$B2717)&amp;INDEX(VarEnd,MATCH($A2717,VarKey,0))&amp;K$5</f>
        <v/>
      </c>
      <c r="L2717" s="37">
        <f>MAX(INDEX(L$381:L$392,$D2717)+(L2690+L2708)*(1+$E2717),0.01)</f>
        <v/>
      </c>
      <c r="M2717" s="32">
        <f>MAX(INDEX(M$381:M$392,$D2717)+(M2690+M2708)*(1+$E2717),0.01)</f>
        <v/>
      </c>
      <c r="N2717" s="32">
        <f>MAX(INDEX(N$381:N$392,$D2717)+(N2690+N2708)*(1+$E2717),0.01)</f>
        <v/>
      </c>
      <c r="O2717" s="32">
        <f>MAX(INDEX(O$381:O$392,$D2717)+(O2690+O2708)*(1+$E2717),0.01)</f>
        <v/>
      </c>
      <c r="P2717" s="32">
        <f>MAX(INDEX(P$381:P$392,$D2717)+(P2690+P2708)*(1+$E2717),0.01)</f>
        <v/>
      </c>
      <c r="Q2717" s="32">
        <f>MAX(INDEX(Q$381:Q$392,$D2717)+(Q2690+Q2708)*(1+$E2717),0.01)</f>
        <v/>
      </c>
      <c r="R2717" s="32">
        <f>MAX(INDEX(R$381:R$392,$D2717)+(R2690+R2708)*(1+$E2717),0.01)</f>
        <v/>
      </c>
      <c r="S2717" s="32">
        <f>MAX(INDEX(S$381:S$392,$D2717)+(S2690+S2708)*(1+$E2717),0.01)</f>
        <v/>
      </c>
      <c r="T2717" s="32">
        <f>MAX(INDEX(T$381:T$392,$D2717)+(T2690+T2708)*(1+$E2717),0.01)</f>
        <v/>
      </c>
      <c r="U2717" s="32">
        <f>MAX(INDEX(U$381:U$392,$D2717)+(U2690+U2708)*(1+$E2717),0.01)</f>
        <v/>
      </c>
      <c r="V2717" s="32">
        <f>MAX(INDEX(V$381:V$392,$D2717)+(V2690+V2708)*(1+$E2717),0.01)</f>
        <v/>
      </c>
      <c r="W2717" s="32">
        <f>MAX(INDEX(W$381:W$392,$D2717)+(W2690+W2708)*(1+$E2717),0.01)</f>
        <v/>
      </c>
      <c r="X2717" s="32">
        <f>MAX(INDEX(X$381:X$392,$D2717)+(X2690+X2708)*(1+$E2717),0.01)</f>
        <v/>
      </c>
      <c r="Y2717" s="32">
        <f>MAX(INDEX(Y$381:Y$392,$D2717)+(Y2690+Y2708)*(1+$E2717),0.01)</f>
        <v/>
      </c>
      <c r="Z2717" s="32">
        <f>MAX(INDEX(Z$381:Z$392,$D2717)+(Z2690+Z2708)*(1+$E2717),0.01)</f>
        <v/>
      </c>
      <c r="AA2717" s="32">
        <f>MAX(INDEX(AA$381:AA$392,$D2717)+(AA2690+AA2708)*(1+$E2717),0.01)</f>
        <v/>
      </c>
      <c r="AB2717" s="32">
        <f>MAX(INDEX(AB$381:AB$392,$D2717)+(AB2690+AB2708)*(1+$E2717),0.01)</f>
        <v/>
      </c>
      <c r="AC2717" s="32">
        <f>MAX(INDEX(AC$381:AC$392,$D2717)+(AC2690+AC2708)*(1+$E2717),0.01)</f>
        <v/>
      </c>
      <c r="AD2717" s="32">
        <f>MAX(INDEX(AD$381:AD$392,$D2717)+(AD2690+AD2708)*(1+$E2717),0.01)</f>
        <v/>
      </c>
      <c r="AF2717" s="11">
        <f>CodePrefix&amp;$A2717&amp;IF($C2717="","","."&amp;$C2717&amp;"."&amp;$B2717)&amp;INDEX(VarEnd,MATCH($A2717,VarKey,0))&amp;AF$5</f>
        <v/>
      </c>
      <c r="AG2717" s="37">
        <f>MAX(INDEX(AG$381:AG$392,$D2717)+(AG2690+AG2708)*(1+$E2717),0.01)</f>
        <v/>
      </c>
      <c r="AH2717" s="32">
        <f>MAX(INDEX(AH$381:AH$392,$D2717)+(AH2690+AH2708)*(1+$E2717),0.01)</f>
        <v/>
      </c>
      <c r="AI2717" s="32">
        <f>MAX(INDEX(AI$381:AI$392,$D2717)+(AI2690+AI2708)*(1+$E2717),0.01)</f>
        <v/>
      </c>
      <c r="AJ2717" s="32">
        <f>MAX(INDEX(AJ$381:AJ$392,$D2717)+(AJ2690+AJ2708)*(1+$E2717),0.01)</f>
        <v/>
      </c>
      <c r="AK2717" s="32">
        <f>MAX(INDEX(AK$381:AK$392,$D2717)+(AK2690+AK2708)*(1+$E2717),0.01)</f>
        <v/>
      </c>
      <c r="AL2717" s="32">
        <f>MAX(INDEX(AL$381:AL$392,$D2717)+(AL2690+AL2708)*(1+$E2717),0.01)</f>
        <v/>
      </c>
      <c r="AM2717" s="32">
        <f>MAX(INDEX(AM$381:AM$392,$D2717)+(AM2690+AM2708)*(1+$E2717),0.01)</f>
        <v/>
      </c>
      <c r="AN2717" s="32">
        <f>MAX(INDEX(AN$381:AN$392,$D2717)+(AN2690+AN2708)*(1+$E2717),0.01)</f>
        <v/>
      </c>
      <c r="AO2717" s="32">
        <f>MAX(INDEX(AO$381:AO$392,$D2717)+(AO2690+AO2708)*(1+$E2717),0.01)</f>
        <v/>
      </c>
      <c r="AP2717" s="32">
        <f>MAX(INDEX(AP$381:AP$392,$D2717)+(AP2690+AP2708)*(1+$E2717),0.01)</f>
        <v/>
      </c>
      <c r="AQ2717" s="32">
        <f>MAX(INDEX(AQ$381:AQ$392,$D2717)+(AQ2690+AQ2708)*(1+$E2717),0.01)</f>
        <v/>
      </c>
      <c r="AR2717" s="32">
        <f>MAX(INDEX(AR$381:AR$392,$D2717)+(AR2690+AR2708)*(1+$E2717),0.01)</f>
        <v/>
      </c>
      <c r="AS2717" s="32">
        <f>MAX(INDEX(AS$381:AS$392,$D2717)+(AS2690+AS2708)*(1+$E2717),0.01)</f>
        <v/>
      </c>
      <c r="AT2717" s="32">
        <f>MAX(INDEX(AT$381:AT$392,$D2717)+(AT2690+AT2708)*(1+$E2717),0.01)</f>
        <v/>
      </c>
      <c r="AU2717" s="32">
        <f>MAX(INDEX(AU$381:AU$392,$D2717)+(AU2690+AU2708)*(1+$E2717),0.01)</f>
        <v/>
      </c>
      <c r="AV2717" s="32">
        <f>MAX(INDEX(AV$381:AV$392,$D2717)+(AV2690+AV2708)*(1+$E2717),0.01)</f>
        <v/>
      </c>
      <c r="AW2717" s="32">
        <f>MAX(INDEX(AW$381:AW$392,$D2717)+(AW2690+AW2708)*(1+$E2717),0.01)</f>
        <v/>
      </c>
      <c r="AX2717" s="32">
        <f>MAX(INDEX(AX$381:AX$392,$D2717)+(AX2690+AX2708)*(1+$E2717),0.01)</f>
        <v/>
      </c>
      <c r="AY2717" s="32">
        <f>MAX(INDEX(AY$381:AY$392,$D2717)+(AY2690+AY2708)*(1+$E2717),0.01)</f>
        <v/>
      </c>
    </row>
    <row r="2718" hidden="1" outlineLevel="2">
      <c r="A2718" s="14" t="inlineStr">
        <is>
          <t>atp</t>
        </is>
      </c>
      <c r="B2718" s="14" t="inlineStr">
        <is>
          <t>bio</t>
        </is>
      </c>
      <c r="C2718" s="14" t="inlineStr">
        <is>
          <t>cst</t>
        </is>
      </c>
      <c r="D2718" s="32">
        <f>INDEX(Inputs!$U$5:$U$132,MATCH($B2718&amp;"|"&amp;$C2718,Inputs!$A$5:$A$132,0))</f>
        <v/>
      </c>
      <c r="E2718" s="32">
        <f>INDEX(Inputs!$V$5:$V$132,MATCH($B2718&amp;"|"&amp;$C2718,Inputs!$A$5:$A$132,0))</f>
        <v/>
      </c>
      <c r="F2718" s="36" t="n"/>
      <c r="G2718" s="36" t="n"/>
      <c r="H2718" s="14">
        <f>INDEX(VarLab,MATCH($A2718,VarKey,0))&amp;INDEX(MemLab,MATCH($C2718&amp;"|"&amp;$B2718,MemKey,0))</f>
        <v/>
      </c>
      <c r="I2718" s="14">
        <f>INDEX(VarUnit,MATCH($A2718,VarKey,0))</f>
        <v/>
      </c>
      <c r="J2718" s="14">
        <f>INDEX(VarSrc,MATCH($A2718,VarKey,0))</f>
        <v/>
      </c>
      <c r="K2718" s="11">
        <f>CodePrefix&amp;$A2718&amp;IF($C2718="","","."&amp;$C2718&amp;"."&amp;$B2718)&amp;INDEX(VarEnd,MATCH($A2718,VarKey,0))&amp;K$5</f>
        <v/>
      </c>
      <c r="L2718" s="37">
        <f>MAX(INDEX(L$381:L$392,$D2718)+(L2691+L2709)*(1+$E2718),0.01)</f>
        <v/>
      </c>
      <c r="M2718" s="32">
        <f>MAX(INDEX(M$381:M$392,$D2718)+(M2691+M2709)*(1+$E2718),0.01)</f>
        <v/>
      </c>
      <c r="N2718" s="32">
        <f>MAX(INDEX(N$381:N$392,$D2718)+(N2691+N2709)*(1+$E2718),0.01)</f>
        <v/>
      </c>
      <c r="O2718" s="32">
        <f>MAX(INDEX(O$381:O$392,$D2718)+(O2691+O2709)*(1+$E2718),0.01)</f>
        <v/>
      </c>
      <c r="P2718" s="32">
        <f>MAX(INDEX(P$381:P$392,$D2718)+(P2691+P2709)*(1+$E2718),0.01)</f>
        <v/>
      </c>
      <c r="Q2718" s="32">
        <f>MAX(INDEX(Q$381:Q$392,$D2718)+(Q2691+Q2709)*(1+$E2718),0.01)</f>
        <v/>
      </c>
      <c r="R2718" s="32">
        <f>MAX(INDEX(R$381:R$392,$D2718)+(R2691+R2709)*(1+$E2718),0.01)</f>
        <v/>
      </c>
      <c r="S2718" s="32">
        <f>MAX(INDEX(S$381:S$392,$D2718)+(S2691+S2709)*(1+$E2718),0.01)</f>
        <v/>
      </c>
      <c r="T2718" s="32">
        <f>MAX(INDEX(T$381:T$392,$D2718)+(T2691+T2709)*(1+$E2718),0.01)</f>
        <v/>
      </c>
      <c r="U2718" s="32">
        <f>MAX(INDEX(U$381:U$392,$D2718)+(U2691+U2709)*(1+$E2718),0.01)</f>
        <v/>
      </c>
      <c r="V2718" s="32">
        <f>MAX(INDEX(V$381:V$392,$D2718)+(V2691+V2709)*(1+$E2718),0.01)</f>
        <v/>
      </c>
      <c r="W2718" s="32">
        <f>MAX(INDEX(W$381:W$392,$D2718)+(W2691+W2709)*(1+$E2718),0.01)</f>
        <v/>
      </c>
      <c r="X2718" s="32">
        <f>MAX(INDEX(X$381:X$392,$D2718)+(X2691+X2709)*(1+$E2718),0.01)</f>
        <v/>
      </c>
      <c r="Y2718" s="32">
        <f>MAX(INDEX(Y$381:Y$392,$D2718)+(Y2691+Y2709)*(1+$E2718),0.01)</f>
        <v/>
      </c>
      <c r="Z2718" s="32">
        <f>MAX(INDEX(Z$381:Z$392,$D2718)+(Z2691+Z2709)*(1+$E2718),0.01)</f>
        <v/>
      </c>
      <c r="AA2718" s="32">
        <f>MAX(INDEX(AA$381:AA$392,$D2718)+(AA2691+AA2709)*(1+$E2718),0.01)</f>
        <v/>
      </c>
      <c r="AB2718" s="32">
        <f>MAX(INDEX(AB$381:AB$392,$D2718)+(AB2691+AB2709)*(1+$E2718),0.01)</f>
        <v/>
      </c>
      <c r="AC2718" s="32">
        <f>MAX(INDEX(AC$381:AC$392,$D2718)+(AC2691+AC2709)*(1+$E2718),0.01)</f>
        <v/>
      </c>
      <c r="AD2718" s="32">
        <f>MAX(INDEX(AD$381:AD$392,$D2718)+(AD2691+AD2709)*(1+$E2718),0.01)</f>
        <v/>
      </c>
      <c r="AF2718" s="11">
        <f>CodePrefix&amp;$A2718&amp;IF($C2718="","","."&amp;$C2718&amp;"."&amp;$B2718)&amp;INDEX(VarEnd,MATCH($A2718,VarKey,0))&amp;AF$5</f>
        <v/>
      </c>
      <c r="AG2718" s="37">
        <f>MAX(INDEX(AG$381:AG$392,$D2718)+(AG2691+AG2709)*(1+$E2718),0.01)</f>
        <v/>
      </c>
      <c r="AH2718" s="32">
        <f>MAX(INDEX(AH$381:AH$392,$D2718)+(AH2691+AH2709)*(1+$E2718),0.01)</f>
        <v/>
      </c>
      <c r="AI2718" s="32">
        <f>MAX(INDEX(AI$381:AI$392,$D2718)+(AI2691+AI2709)*(1+$E2718),0.01)</f>
        <v/>
      </c>
      <c r="AJ2718" s="32">
        <f>MAX(INDEX(AJ$381:AJ$392,$D2718)+(AJ2691+AJ2709)*(1+$E2718),0.01)</f>
        <v/>
      </c>
      <c r="AK2718" s="32">
        <f>MAX(INDEX(AK$381:AK$392,$D2718)+(AK2691+AK2709)*(1+$E2718),0.01)</f>
        <v/>
      </c>
      <c r="AL2718" s="32">
        <f>MAX(INDEX(AL$381:AL$392,$D2718)+(AL2691+AL2709)*(1+$E2718),0.01)</f>
        <v/>
      </c>
      <c r="AM2718" s="32">
        <f>MAX(INDEX(AM$381:AM$392,$D2718)+(AM2691+AM2709)*(1+$E2718),0.01)</f>
        <v/>
      </c>
      <c r="AN2718" s="32">
        <f>MAX(INDEX(AN$381:AN$392,$D2718)+(AN2691+AN2709)*(1+$E2718),0.01)</f>
        <v/>
      </c>
      <c r="AO2718" s="32">
        <f>MAX(INDEX(AO$381:AO$392,$D2718)+(AO2691+AO2709)*(1+$E2718),0.01)</f>
        <v/>
      </c>
      <c r="AP2718" s="32">
        <f>MAX(INDEX(AP$381:AP$392,$D2718)+(AP2691+AP2709)*(1+$E2718),0.01)</f>
        <v/>
      </c>
      <c r="AQ2718" s="32">
        <f>MAX(INDEX(AQ$381:AQ$392,$D2718)+(AQ2691+AQ2709)*(1+$E2718),0.01)</f>
        <v/>
      </c>
      <c r="AR2718" s="32">
        <f>MAX(INDEX(AR$381:AR$392,$D2718)+(AR2691+AR2709)*(1+$E2718),0.01)</f>
        <v/>
      </c>
      <c r="AS2718" s="32">
        <f>MAX(INDEX(AS$381:AS$392,$D2718)+(AS2691+AS2709)*(1+$E2718),0.01)</f>
        <v/>
      </c>
      <c r="AT2718" s="32">
        <f>MAX(INDEX(AT$381:AT$392,$D2718)+(AT2691+AT2709)*(1+$E2718),0.01)</f>
        <v/>
      </c>
      <c r="AU2718" s="32">
        <f>MAX(INDEX(AU$381:AU$392,$D2718)+(AU2691+AU2709)*(1+$E2718),0.01)</f>
        <v/>
      </c>
      <c r="AV2718" s="32">
        <f>MAX(INDEX(AV$381:AV$392,$D2718)+(AV2691+AV2709)*(1+$E2718),0.01)</f>
        <v/>
      </c>
      <c r="AW2718" s="32">
        <f>MAX(INDEX(AW$381:AW$392,$D2718)+(AW2691+AW2709)*(1+$E2718),0.01)</f>
        <v/>
      </c>
      <c r="AX2718" s="32">
        <f>MAX(INDEX(AX$381:AX$392,$D2718)+(AX2691+AX2709)*(1+$E2718),0.01)</f>
        <v/>
      </c>
      <c r="AY2718" s="32">
        <f>MAX(INDEX(AY$381:AY$392,$D2718)+(AY2691+AY2709)*(1+$E2718),0.01)</f>
        <v/>
      </c>
    </row>
    <row r="2719" hidden="1" outlineLevel="2"/>
    <row r="2720" hidden="1" outlineLevel="2">
      <c r="A2720" s="14" t="inlineStr">
        <is>
          <t>shp</t>
        </is>
      </c>
      <c r="B2720" s="14" t="inlineStr">
        <is>
          <t>coa</t>
        </is>
      </c>
      <c r="C2720" s="14" t="inlineStr">
        <is>
          <t>cst</t>
        </is>
      </c>
      <c r="D2720" s="32">
        <f>INDEX(Inputs!$W$5:$W$132,MATCH($B2720&amp;"|"&amp;$C2720,Inputs!$A$5:$A$132,0))</f>
        <v/>
      </c>
      <c r="E2720" s="32">
        <f>INDEX(Inputs!$M$5:$M$132,MATCH($B2720&amp;"|"&amp;$C2720,Inputs!$A$5:$A$132,0))</f>
        <v/>
      </c>
      <c r="F2720" s="36" t="n"/>
      <c r="G2720" s="36" t="n"/>
      <c r="H2720" s="14">
        <f>INDEX(VarLab,MATCH($A2720,VarKey,0))&amp;INDEX(MemLab,MATCH($C2720&amp;"|"&amp;$B2720,MemKey,0))</f>
        <v/>
      </c>
      <c r="I2720" s="14">
        <f>INDEX(VarUnit,MATCH($A2720,VarKey,0))</f>
        <v/>
      </c>
      <c r="J2720" s="14">
        <f>INDEX(VarSrc,MATCH($A2720,VarKey,0))</f>
        <v/>
      </c>
      <c r="K2720" s="11">
        <f>CodePrefix&amp;$A2720&amp;IF($C2720="","","."&amp;$C2720&amp;"."&amp;$B2720)&amp;INDEX(VarEnd,MATCH($A2720,VarKey,0))&amp;K$5</f>
        <v/>
      </c>
      <c r="L2720" s="37">
        <f>INDEX(L$297:L$313,$E2720)*$D2720</f>
        <v/>
      </c>
      <c r="M2720" s="32">
        <f>INDEX(M$297:M$313,$E2720)*$D2720</f>
        <v/>
      </c>
      <c r="N2720" s="32">
        <f>INDEX(N$297:N$313,$E2720)*$D2720</f>
        <v/>
      </c>
      <c r="O2720" s="32">
        <f>INDEX(O$297:O$313,$E2720)*$D2720</f>
        <v/>
      </c>
      <c r="P2720" s="32">
        <f>INDEX(P$297:P$313,$E2720)*$D2720</f>
        <v/>
      </c>
      <c r="Q2720" s="32">
        <f>INDEX(Q$297:Q$313,$E2720)*$D2720</f>
        <v/>
      </c>
      <c r="R2720" s="32">
        <f>INDEX(R$297:R$313,$E2720)*$D2720</f>
        <v/>
      </c>
      <c r="S2720" s="32">
        <f>INDEX(S$297:S$313,$E2720)*$D2720</f>
        <v/>
      </c>
      <c r="T2720" s="32">
        <f>INDEX(T$297:T$313,$E2720)*$D2720</f>
        <v/>
      </c>
      <c r="U2720" s="32">
        <f>INDEX(U$297:U$313,$E2720)*$D2720</f>
        <v/>
      </c>
      <c r="V2720" s="32">
        <f>INDEX(V$297:V$313,$E2720)*$D2720</f>
        <v/>
      </c>
      <c r="W2720" s="32">
        <f>INDEX(W$297:W$313,$E2720)*$D2720</f>
        <v/>
      </c>
      <c r="X2720" s="32">
        <f>INDEX(X$297:X$313,$E2720)*$D2720</f>
        <v/>
      </c>
      <c r="Y2720" s="32">
        <f>INDEX(Y$297:Y$313,$E2720)*$D2720</f>
        <v/>
      </c>
      <c r="Z2720" s="32">
        <f>INDEX(Z$297:Z$313,$E2720)*$D2720</f>
        <v/>
      </c>
      <c r="AA2720" s="32">
        <f>INDEX(AA$297:AA$313,$E2720)*$D2720</f>
        <v/>
      </c>
      <c r="AB2720" s="32">
        <f>INDEX(AB$297:AB$313,$E2720)*$D2720</f>
        <v/>
      </c>
      <c r="AC2720" s="32">
        <f>INDEX(AC$297:AC$313,$E2720)*$D2720</f>
        <v/>
      </c>
      <c r="AD2720" s="32">
        <f>INDEX(AD$297:AD$313,$E2720)*$D2720</f>
        <v/>
      </c>
      <c r="AF2720" s="11">
        <f>CodePrefix&amp;$A2720&amp;IF($C2720="","","."&amp;$C2720&amp;"."&amp;$B2720)&amp;INDEX(VarEnd,MATCH($A2720,VarKey,0))&amp;AF$5</f>
        <v/>
      </c>
      <c r="AG2720" s="37">
        <f>INDEX(AG$297:AG$313,$E2720)*$D2720</f>
        <v/>
      </c>
      <c r="AH2720" s="32">
        <f>INDEX(AH$297:AH$313,$E2720)*$D2720</f>
        <v/>
      </c>
      <c r="AI2720" s="32">
        <f>INDEX(AI$297:AI$313,$E2720)*$D2720</f>
        <v/>
      </c>
      <c r="AJ2720" s="32">
        <f>INDEX(AJ$297:AJ$313,$E2720)*$D2720</f>
        <v/>
      </c>
      <c r="AK2720" s="32">
        <f>INDEX(AK$297:AK$313,$E2720)*$D2720</f>
        <v/>
      </c>
      <c r="AL2720" s="32">
        <f>INDEX(AL$297:AL$313,$E2720)*$D2720</f>
        <v/>
      </c>
      <c r="AM2720" s="32">
        <f>INDEX(AM$297:AM$313,$E2720)*$D2720</f>
        <v/>
      </c>
      <c r="AN2720" s="32">
        <f>INDEX(AN$297:AN$313,$E2720)*$D2720</f>
        <v/>
      </c>
      <c r="AO2720" s="32">
        <f>INDEX(AO$297:AO$313,$E2720)*$D2720</f>
        <v/>
      </c>
      <c r="AP2720" s="32">
        <f>INDEX(AP$297:AP$313,$E2720)*$D2720</f>
        <v/>
      </c>
      <c r="AQ2720" s="32">
        <f>INDEX(AQ$297:AQ$313,$E2720)*$D2720</f>
        <v/>
      </c>
      <c r="AR2720" s="32">
        <f>INDEX(AR$297:AR$313,$E2720)*$D2720</f>
        <v/>
      </c>
      <c r="AS2720" s="32">
        <f>INDEX(AS$297:AS$313,$E2720)*$D2720</f>
        <v/>
      </c>
      <c r="AT2720" s="32">
        <f>INDEX(AT$297:AT$313,$E2720)*$D2720</f>
        <v/>
      </c>
      <c r="AU2720" s="32">
        <f>INDEX(AU$297:AU$313,$E2720)*$D2720</f>
        <v/>
      </c>
      <c r="AV2720" s="32">
        <f>INDEX(AV$297:AV$313,$E2720)*$D2720</f>
        <v/>
      </c>
      <c r="AW2720" s="32">
        <f>INDEX(AW$297:AW$313,$E2720)*$D2720</f>
        <v/>
      </c>
      <c r="AX2720" s="32">
        <f>INDEX(AX$297:AX$313,$E2720)*$D2720</f>
        <v/>
      </c>
      <c r="AY2720" s="32">
        <f>INDEX(AY$297:AY$313,$E2720)*$D2720</f>
        <v/>
      </c>
    </row>
    <row r="2721" hidden="1" outlineLevel="2">
      <c r="A2721" s="14" t="inlineStr">
        <is>
          <t>shp</t>
        </is>
      </c>
      <c r="B2721" s="14" t="inlineStr">
        <is>
          <t>nga</t>
        </is>
      </c>
      <c r="C2721" s="14" t="inlineStr">
        <is>
          <t>cst</t>
        </is>
      </c>
      <c r="D2721" s="32">
        <f>INDEX(Inputs!$W$5:$W$132,MATCH($B2721&amp;"|"&amp;$C2721,Inputs!$A$5:$A$132,0))</f>
        <v/>
      </c>
      <c r="E2721" s="32">
        <f>INDEX(Inputs!$M$5:$M$132,MATCH($B2721&amp;"|"&amp;$C2721,Inputs!$A$5:$A$132,0))</f>
        <v/>
      </c>
      <c r="F2721" s="36" t="n"/>
      <c r="G2721" s="36" t="n"/>
      <c r="H2721" s="14">
        <f>INDEX(VarLab,MATCH($A2721,VarKey,0))&amp;INDEX(MemLab,MATCH($C2721&amp;"|"&amp;$B2721,MemKey,0))</f>
        <v/>
      </c>
      <c r="I2721" s="14">
        <f>INDEX(VarUnit,MATCH($A2721,VarKey,0))</f>
        <v/>
      </c>
      <c r="J2721" s="14">
        <f>INDEX(VarSrc,MATCH($A2721,VarKey,0))</f>
        <v/>
      </c>
      <c r="K2721" s="11">
        <f>CodePrefix&amp;$A2721&amp;IF($C2721="","","."&amp;$C2721&amp;"."&amp;$B2721)&amp;INDEX(VarEnd,MATCH($A2721,VarKey,0))&amp;K$5</f>
        <v/>
      </c>
      <c r="L2721" s="37">
        <f>INDEX(L$297:L$313,$E2721)*$D2721</f>
        <v/>
      </c>
      <c r="M2721" s="32">
        <f>INDEX(M$297:M$313,$E2721)*$D2721</f>
        <v/>
      </c>
      <c r="N2721" s="32">
        <f>INDEX(N$297:N$313,$E2721)*$D2721</f>
        <v/>
      </c>
      <c r="O2721" s="32">
        <f>INDEX(O$297:O$313,$E2721)*$D2721</f>
        <v/>
      </c>
      <c r="P2721" s="32">
        <f>INDEX(P$297:P$313,$E2721)*$D2721</f>
        <v/>
      </c>
      <c r="Q2721" s="32">
        <f>INDEX(Q$297:Q$313,$E2721)*$D2721</f>
        <v/>
      </c>
      <c r="R2721" s="32">
        <f>INDEX(R$297:R$313,$E2721)*$D2721</f>
        <v/>
      </c>
      <c r="S2721" s="32">
        <f>INDEX(S$297:S$313,$E2721)*$D2721</f>
        <v/>
      </c>
      <c r="T2721" s="32">
        <f>INDEX(T$297:T$313,$E2721)*$D2721</f>
        <v/>
      </c>
      <c r="U2721" s="32">
        <f>INDEX(U$297:U$313,$E2721)*$D2721</f>
        <v/>
      </c>
      <c r="V2721" s="32">
        <f>INDEX(V$297:V$313,$E2721)*$D2721</f>
        <v/>
      </c>
      <c r="W2721" s="32">
        <f>INDEX(W$297:W$313,$E2721)*$D2721</f>
        <v/>
      </c>
      <c r="X2721" s="32">
        <f>INDEX(X$297:X$313,$E2721)*$D2721</f>
        <v/>
      </c>
      <c r="Y2721" s="32">
        <f>INDEX(Y$297:Y$313,$E2721)*$D2721</f>
        <v/>
      </c>
      <c r="Z2721" s="32">
        <f>INDEX(Z$297:Z$313,$E2721)*$D2721</f>
        <v/>
      </c>
      <c r="AA2721" s="32">
        <f>INDEX(AA$297:AA$313,$E2721)*$D2721</f>
        <v/>
      </c>
      <c r="AB2721" s="32">
        <f>INDEX(AB$297:AB$313,$E2721)*$D2721</f>
        <v/>
      </c>
      <c r="AC2721" s="32">
        <f>INDEX(AC$297:AC$313,$E2721)*$D2721</f>
        <v/>
      </c>
      <c r="AD2721" s="32">
        <f>INDEX(AD$297:AD$313,$E2721)*$D2721</f>
        <v/>
      </c>
      <c r="AF2721" s="11">
        <f>CodePrefix&amp;$A2721&amp;IF($C2721="","","."&amp;$C2721&amp;"."&amp;$B2721)&amp;INDEX(VarEnd,MATCH($A2721,VarKey,0))&amp;AF$5</f>
        <v/>
      </c>
      <c r="AG2721" s="37">
        <f>INDEX(AG$297:AG$313,$E2721)*$D2721</f>
        <v/>
      </c>
      <c r="AH2721" s="32">
        <f>INDEX(AH$297:AH$313,$E2721)*$D2721</f>
        <v/>
      </c>
      <c r="AI2721" s="32">
        <f>INDEX(AI$297:AI$313,$E2721)*$D2721</f>
        <v/>
      </c>
      <c r="AJ2721" s="32">
        <f>INDEX(AJ$297:AJ$313,$E2721)*$D2721</f>
        <v/>
      </c>
      <c r="AK2721" s="32">
        <f>INDEX(AK$297:AK$313,$E2721)*$D2721</f>
        <v/>
      </c>
      <c r="AL2721" s="32">
        <f>INDEX(AL$297:AL$313,$E2721)*$D2721</f>
        <v/>
      </c>
      <c r="AM2721" s="32">
        <f>INDEX(AM$297:AM$313,$E2721)*$D2721</f>
        <v/>
      </c>
      <c r="AN2721" s="32">
        <f>INDEX(AN$297:AN$313,$E2721)*$D2721</f>
        <v/>
      </c>
      <c r="AO2721" s="32">
        <f>INDEX(AO$297:AO$313,$E2721)*$D2721</f>
        <v/>
      </c>
      <c r="AP2721" s="32">
        <f>INDEX(AP$297:AP$313,$E2721)*$D2721</f>
        <v/>
      </c>
      <c r="AQ2721" s="32">
        <f>INDEX(AQ$297:AQ$313,$E2721)*$D2721</f>
        <v/>
      </c>
      <c r="AR2721" s="32">
        <f>INDEX(AR$297:AR$313,$E2721)*$D2721</f>
        <v/>
      </c>
      <c r="AS2721" s="32">
        <f>INDEX(AS$297:AS$313,$E2721)*$D2721</f>
        <v/>
      </c>
      <c r="AT2721" s="32">
        <f>INDEX(AT$297:AT$313,$E2721)*$D2721</f>
        <v/>
      </c>
      <c r="AU2721" s="32">
        <f>INDEX(AU$297:AU$313,$E2721)*$D2721</f>
        <v/>
      </c>
      <c r="AV2721" s="32">
        <f>INDEX(AV$297:AV$313,$E2721)*$D2721</f>
        <v/>
      </c>
      <c r="AW2721" s="32">
        <f>INDEX(AW$297:AW$313,$E2721)*$D2721</f>
        <v/>
      </c>
      <c r="AX2721" s="32">
        <f>INDEX(AX$297:AX$313,$E2721)*$D2721</f>
        <v/>
      </c>
      <c r="AY2721" s="32">
        <f>INDEX(AY$297:AY$313,$E2721)*$D2721</f>
        <v/>
      </c>
    </row>
    <row r="2722" hidden="1" outlineLevel="2">
      <c r="A2722" s="14" t="inlineStr">
        <is>
          <t>shp</t>
        </is>
      </c>
      <c r="B2722" s="14" t="inlineStr">
        <is>
          <t>gso</t>
        </is>
      </c>
      <c r="C2722" s="14" t="inlineStr">
        <is>
          <t>cst</t>
        </is>
      </c>
      <c r="D2722" s="32">
        <f>INDEX(Inputs!$W$5:$W$132,MATCH($B2722&amp;"|"&amp;$C2722,Inputs!$A$5:$A$132,0))</f>
        <v/>
      </c>
      <c r="E2722" s="32">
        <f>INDEX(Inputs!$M$5:$M$132,MATCH($B2722&amp;"|"&amp;$C2722,Inputs!$A$5:$A$132,0))</f>
        <v/>
      </c>
      <c r="F2722" s="36" t="n"/>
      <c r="G2722" s="36" t="n"/>
      <c r="H2722" s="14">
        <f>INDEX(VarLab,MATCH($A2722,VarKey,0))&amp;INDEX(MemLab,MATCH($C2722&amp;"|"&amp;$B2722,MemKey,0))</f>
        <v/>
      </c>
      <c r="I2722" s="14">
        <f>INDEX(VarUnit,MATCH($A2722,VarKey,0))</f>
        <v/>
      </c>
      <c r="J2722" s="14">
        <f>INDEX(VarSrc,MATCH($A2722,VarKey,0))</f>
        <v/>
      </c>
      <c r="K2722" s="11">
        <f>CodePrefix&amp;$A2722&amp;IF($C2722="","","."&amp;$C2722&amp;"."&amp;$B2722)&amp;INDEX(VarEnd,MATCH($A2722,VarKey,0))&amp;K$5</f>
        <v/>
      </c>
      <c r="L2722" s="37">
        <f>INDEX(L$297:L$313,$E2722)*$D2722</f>
        <v/>
      </c>
      <c r="M2722" s="32">
        <f>INDEX(M$297:M$313,$E2722)*$D2722</f>
        <v/>
      </c>
      <c r="N2722" s="32">
        <f>INDEX(N$297:N$313,$E2722)*$D2722</f>
        <v/>
      </c>
      <c r="O2722" s="32">
        <f>INDEX(O$297:O$313,$E2722)*$D2722</f>
        <v/>
      </c>
      <c r="P2722" s="32">
        <f>INDEX(P$297:P$313,$E2722)*$D2722</f>
        <v/>
      </c>
      <c r="Q2722" s="32">
        <f>INDEX(Q$297:Q$313,$E2722)*$D2722</f>
        <v/>
      </c>
      <c r="R2722" s="32">
        <f>INDEX(R$297:R$313,$E2722)*$D2722</f>
        <v/>
      </c>
      <c r="S2722" s="32">
        <f>INDEX(S$297:S$313,$E2722)*$D2722</f>
        <v/>
      </c>
      <c r="T2722" s="32">
        <f>INDEX(T$297:T$313,$E2722)*$D2722</f>
        <v/>
      </c>
      <c r="U2722" s="32">
        <f>INDEX(U$297:U$313,$E2722)*$D2722</f>
        <v/>
      </c>
      <c r="V2722" s="32">
        <f>INDEX(V$297:V$313,$E2722)*$D2722</f>
        <v/>
      </c>
      <c r="W2722" s="32">
        <f>INDEX(W$297:W$313,$E2722)*$D2722</f>
        <v/>
      </c>
      <c r="X2722" s="32">
        <f>INDEX(X$297:X$313,$E2722)*$D2722</f>
        <v/>
      </c>
      <c r="Y2722" s="32">
        <f>INDEX(Y$297:Y$313,$E2722)*$D2722</f>
        <v/>
      </c>
      <c r="Z2722" s="32">
        <f>INDEX(Z$297:Z$313,$E2722)*$D2722</f>
        <v/>
      </c>
      <c r="AA2722" s="32">
        <f>INDEX(AA$297:AA$313,$E2722)*$D2722</f>
        <v/>
      </c>
      <c r="AB2722" s="32">
        <f>INDEX(AB$297:AB$313,$E2722)*$D2722</f>
        <v/>
      </c>
      <c r="AC2722" s="32">
        <f>INDEX(AC$297:AC$313,$E2722)*$D2722</f>
        <v/>
      </c>
      <c r="AD2722" s="32">
        <f>INDEX(AD$297:AD$313,$E2722)*$D2722</f>
        <v/>
      </c>
      <c r="AF2722" s="11">
        <f>CodePrefix&amp;$A2722&amp;IF($C2722="","","."&amp;$C2722&amp;"."&amp;$B2722)&amp;INDEX(VarEnd,MATCH($A2722,VarKey,0))&amp;AF$5</f>
        <v/>
      </c>
      <c r="AG2722" s="37">
        <f>INDEX(AG$297:AG$313,$E2722)*$D2722</f>
        <v/>
      </c>
      <c r="AH2722" s="32">
        <f>INDEX(AH$297:AH$313,$E2722)*$D2722</f>
        <v/>
      </c>
      <c r="AI2722" s="32">
        <f>INDEX(AI$297:AI$313,$E2722)*$D2722</f>
        <v/>
      </c>
      <c r="AJ2722" s="32">
        <f>INDEX(AJ$297:AJ$313,$E2722)*$D2722</f>
        <v/>
      </c>
      <c r="AK2722" s="32">
        <f>INDEX(AK$297:AK$313,$E2722)*$D2722</f>
        <v/>
      </c>
      <c r="AL2722" s="32">
        <f>INDEX(AL$297:AL$313,$E2722)*$D2722</f>
        <v/>
      </c>
      <c r="AM2722" s="32">
        <f>INDEX(AM$297:AM$313,$E2722)*$D2722</f>
        <v/>
      </c>
      <c r="AN2722" s="32">
        <f>INDEX(AN$297:AN$313,$E2722)*$D2722</f>
        <v/>
      </c>
      <c r="AO2722" s="32">
        <f>INDEX(AO$297:AO$313,$E2722)*$D2722</f>
        <v/>
      </c>
      <c r="AP2722" s="32">
        <f>INDEX(AP$297:AP$313,$E2722)*$D2722</f>
        <v/>
      </c>
      <c r="AQ2722" s="32">
        <f>INDEX(AQ$297:AQ$313,$E2722)*$D2722</f>
        <v/>
      </c>
      <c r="AR2722" s="32">
        <f>INDEX(AR$297:AR$313,$E2722)*$D2722</f>
        <v/>
      </c>
      <c r="AS2722" s="32">
        <f>INDEX(AS$297:AS$313,$E2722)*$D2722</f>
        <v/>
      </c>
      <c r="AT2722" s="32">
        <f>INDEX(AT$297:AT$313,$E2722)*$D2722</f>
        <v/>
      </c>
      <c r="AU2722" s="32">
        <f>INDEX(AU$297:AU$313,$E2722)*$D2722</f>
        <v/>
      </c>
      <c r="AV2722" s="32">
        <f>INDEX(AV$297:AV$313,$E2722)*$D2722</f>
        <v/>
      </c>
      <c r="AW2722" s="32">
        <f>INDEX(AW$297:AW$313,$E2722)*$D2722</f>
        <v/>
      </c>
      <c r="AX2722" s="32">
        <f>INDEX(AX$297:AX$313,$E2722)*$D2722</f>
        <v/>
      </c>
      <c r="AY2722" s="32">
        <f>INDEX(AY$297:AY$313,$E2722)*$D2722</f>
        <v/>
      </c>
    </row>
    <row r="2723" hidden="1" outlineLevel="2">
      <c r="A2723" s="14" t="inlineStr">
        <is>
          <t>shp</t>
        </is>
      </c>
      <c r="B2723" s="14" t="inlineStr">
        <is>
          <t>die</t>
        </is>
      </c>
      <c r="C2723" s="14" t="inlineStr">
        <is>
          <t>cst</t>
        </is>
      </c>
      <c r="D2723" s="32">
        <f>INDEX(Inputs!$W$5:$W$132,MATCH($B2723&amp;"|"&amp;$C2723,Inputs!$A$5:$A$132,0))</f>
        <v/>
      </c>
      <c r="E2723" s="32">
        <f>INDEX(Inputs!$M$5:$M$132,MATCH($B2723&amp;"|"&amp;$C2723,Inputs!$A$5:$A$132,0))</f>
        <v/>
      </c>
      <c r="F2723" s="36" t="n"/>
      <c r="G2723" s="36" t="n"/>
      <c r="H2723" s="14">
        <f>INDEX(VarLab,MATCH($A2723,VarKey,0))&amp;INDEX(MemLab,MATCH($C2723&amp;"|"&amp;$B2723,MemKey,0))</f>
        <v/>
      </c>
      <c r="I2723" s="14">
        <f>INDEX(VarUnit,MATCH($A2723,VarKey,0))</f>
        <v/>
      </c>
      <c r="J2723" s="14">
        <f>INDEX(VarSrc,MATCH($A2723,VarKey,0))</f>
        <v/>
      </c>
      <c r="K2723" s="11">
        <f>CodePrefix&amp;$A2723&amp;IF($C2723="","","."&amp;$C2723&amp;"."&amp;$B2723)&amp;INDEX(VarEnd,MATCH($A2723,VarKey,0))&amp;K$5</f>
        <v/>
      </c>
      <c r="L2723" s="37">
        <f>INDEX(L$297:L$313,$E2723)*$D2723</f>
        <v/>
      </c>
      <c r="M2723" s="32">
        <f>INDEX(M$297:M$313,$E2723)*$D2723</f>
        <v/>
      </c>
      <c r="N2723" s="32">
        <f>INDEX(N$297:N$313,$E2723)*$D2723</f>
        <v/>
      </c>
      <c r="O2723" s="32">
        <f>INDEX(O$297:O$313,$E2723)*$D2723</f>
        <v/>
      </c>
      <c r="P2723" s="32">
        <f>INDEX(P$297:P$313,$E2723)*$D2723</f>
        <v/>
      </c>
      <c r="Q2723" s="32">
        <f>INDEX(Q$297:Q$313,$E2723)*$D2723</f>
        <v/>
      </c>
      <c r="R2723" s="32">
        <f>INDEX(R$297:R$313,$E2723)*$D2723</f>
        <v/>
      </c>
      <c r="S2723" s="32">
        <f>INDEX(S$297:S$313,$E2723)*$D2723</f>
        <v/>
      </c>
      <c r="T2723" s="32">
        <f>INDEX(T$297:T$313,$E2723)*$D2723</f>
        <v/>
      </c>
      <c r="U2723" s="32">
        <f>INDEX(U$297:U$313,$E2723)*$D2723</f>
        <v/>
      </c>
      <c r="V2723" s="32">
        <f>INDEX(V$297:V$313,$E2723)*$D2723</f>
        <v/>
      </c>
      <c r="W2723" s="32">
        <f>INDEX(W$297:W$313,$E2723)*$D2723</f>
        <v/>
      </c>
      <c r="X2723" s="32">
        <f>INDEX(X$297:X$313,$E2723)*$D2723</f>
        <v/>
      </c>
      <c r="Y2723" s="32">
        <f>INDEX(Y$297:Y$313,$E2723)*$D2723</f>
        <v/>
      </c>
      <c r="Z2723" s="32">
        <f>INDEX(Z$297:Z$313,$E2723)*$D2723</f>
        <v/>
      </c>
      <c r="AA2723" s="32">
        <f>INDEX(AA$297:AA$313,$E2723)*$D2723</f>
        <v/>
      </c>
      <c r="AB2723" s="32">
        <f>INDEX(AB$297:AB$313,$E2723)*$D2723</f>
        <v/>
      </c>
      <c r="AC2723" s="32">
        <f>INDEX(AC$297:AC$313,$E2723)*$D2723</f>
        <v/>
      </c>
      <c r="AD2723" s="32">
        <f>INDEX(AD$297:AD$313,$E2723)*$D2723</f>
        <v/>
      </c>
      <c r="AF2723" s="11">
        <f>CodePrefix&amp;$A2723&amp;IF($C2723="","","."&amp;$C2723&amp;"."&amp;$B2723)&amp;INDEX(VarEnd,MATCH($A2723,VarKey,0))&amp;AF$5</f>
        <v/>
      </c>
      <c r="AG2723" s="37">
        <f>INDEX(AG$297:AG$313,$E2723)*$D2723</f>
        <v/>
      </c>
      <c r="AH2723" s="32">
        <f>INDEX(AH$297:AH$313,$E2723)*$D2723</f>
        <v/>
      </c>
      <c r="AI2723" s="32">
        <f>INDEX(AI$297:AI$313,$E2723)*$D2723</f>
        <v/>
      </c>
      <c r="AJ2723" s="32">
        <f>INDEX(AJ$297:AJ$313,$E2723)*$D2723</f>
        <v/>
      </c>
      <c r="AK2723" s="32">
        <f>INDEX(AK$297:AK$313,$E2723)*$D2723</f>
        <v/>
      </c>
      <c r="AL2723" s="32">
        <f>INDEX(AL$297:AL$313,$E2723)*$D2723</f>
        <v/>
      </c>
      <c r="AM2723" s="32">
        <f>INDEX(AM$297:AM$313,$E2723)*$D2723</f>
        <v/>
      </c>
      <c r="AN2723" s="32">
        <f>INDEX(AN$297:AN$313,$E2723)*$D2723</f>
        <v/>
      </c>
      <c r="AO2723" s="32">
        <f>INDEX(AO$297:AO$313,$E2723)*$D2723</f>
        <v/>
      </c>
      <c r="AP2723" s="32">
        <f>INDEX(AP$297:AP$313,$E2723)*$D2723</f>
        <v/>
      </c>
      <c r="AQ2723" s="32">
        <f>INDEX(AQ$297:AQ$313,$E2723)*$D2723</f>
        <v/>
      </c>
      <c r="AR2723" s="32">
        <f>INDEX(AR$297:AR$313,$E2723)*$D2723</f>
        <v/>
      </c>
      <c r="AS2723" s="32">
        <f>INDEX(AS$297:AS$313,$E2723)*$D2723</f>
        <v/>
      </c>
      <c r="AT2723" s="32">
        <f>INDEX(AT$297:AT$313,$E2723)*$D2723</f>
        <v/>
      </c>
      <c r="AU2723" s="32">
        <f>INDEX(AU$297:AU$313,$E2723)*$D2723</f>
        <v/>
      </c>
      <c r="AV2723" s="32">
        <f>INDEX(AV$297:AV$313,$E2723)*$D2723</f>
        <v/>
      </c>
      <c r="AW2723" s="32">
        <f>INDEX(AW$297:AW$313,$E2723)*$D2723</f>
        <v/>
      </c>
      <c r="AX2723" s="32">
        <f>INDEX(AX$297:AX$313,$E2723)*$D2723</f>
        <v/>
      </c>
      <c r="AY2723" s="32">
        <f>INDEX(AY$297:AY$313,$E2723)*$D2723</f>
        <v/>
      </c>
    </row>
    <row r="2724" hidden="1" outlineLevel="2">
      <c r="A2724" s="14" t="inlineStr">
        <is>
          <t>shp</t>
        </is>
      </c>
      <c r="B2724" s="14" t="inlineStr">
        <is>
          <t>lpg</t>
        </is>
      </c>
      <c r="C2724" s="14" t="inlineStr">
        <is>
          <t>cst</t>
        </is>
      </c>
      <c r="D2724" s="32">
        <f>INDEX(Inputs!$W$5:$W$132,MATCH($B2724&amp;"|"&amp;$C2724,Inputs!$A$5:$A$132,0))</f>
        <v/>
      </c>
      <c r="E2724" s="32">
        <f>INDEX(Inputs!$M$5:$M$132,MATCH($B2724&amp;"|"&amp;$C2724,Inputs!$A$5:$A$132,0))</f>
        <v/>
      </c>
      <c r="F2724" s="36" t="n"/>
      <c r="G2724" s="36" t="n"/>
      <c r="H2724" s="14">
        <f>INDEX(VarLab,MATCH($A2724,VarKey,0))&amp;INDEX(MemLab,MATCH($C2724&amp;"|"&amp;$B2724,MemKey,0))</f>
        <v/>
      </c>
      <c r="I2724" s="14">
        <f>INDEX(VarUnit,MATCH($A2724,VarKey,0))</f>
        <v/>
      </c>
      <c r="J2724" s="14">
        <f>INDEX(VarSrc,MATCH($A2724,VarKey,0))</f>
        <v/>
      </c>
      <c r="K2724" s="11">
        <f>CodePrefix&amp;$A2724&amp;IF($C2724="","","."&amp;$C2724&amp;"."&amp;$B2724)&amp;INDEX(VarEnd,MATCH($A2724,VarKey,0))&amp;K$5</f>
        <v/>
      </c>
      <c r="L2724" s="37">
        <f>INDEX(L$297:L$313,$E2724)*$D2724</f>
        <v/>
      </c>
      <c r="M2724" s="32">
        <f>INDEX(M$297:M$313,$E2724)*$D2724</f>
        <v/>
      </c>
      <c r="N2724" s="32">
        <f>INDEX(N$297:N$313,$E2724)*$D2724</f>
        <v/>
      </c>
      <c r="O2724" s="32">
        <f>INDEX(O$297:O$313,$E2724)*$D2724</f>
        <v/>
      </c>
      <c r="P2724" s="32">
        <f>INDEX(P$297:P$313,$E2724)*$D2724</f>
        <v/>
      </c>
      <c r="Q2724" s="32">
        <f>INDEX(Q$297:Q$313,$E2724)*$D2724</f>
        <v/>
      </c>
      <c r="R2724" s="32">
        <f>INDEX(R$297:R$313,$E2724)*$D2724</f>
        <v/>
      </c>
      <c r="S2724" s="32">
        <f>INDEX(S$297:S$313,$E2724)*$D2724</f>
        <v/>
      </c>
      <c r="T2724" s="32">
        <f>INDEX(T$297:T$313,$E2724)*$D2724</f>
        <v/>
      </c>
      <c r="U2724" s="32">
        <f>INDEX(U$297:U$313,$E2724)*$D2724</f>
        <v/>
      </c>
      <c r="V2724" s="32">
        <f>INDEX(V$297:V$313,$E2724)*$D2724</f>
        <v/>
      </c>
      <c r="W2724" s="32">
        <f>INDEX(W$297:W$313,$E2724)*$D2724</f>
        <v/>
      </c>
      <c r="X2724" s="32">
        <f>INDEX(X$297:X$313,$E2724)*$D2724</f>
        <v/>
      </c>
      <c r="Y2724" s="32">
        <f>INDEX(Y$297:Y$313,$E2724)*$D2724</f>
        <v/>
      </c>
      <c r="Z2724" s="32">
        <f>INDEX(Z$297:Z$313,$E2724)*$D2724</f>
        <v/>
      </c>
      <c r="AA2724" s="32">
        <f>INDEX(AA$297:AA$313,$E2724)*$D2724</f>
        <v/>
      </c>
      <c r="AB2724" s="32">
        <f>INDEX(AB$297:AB$313,$E2724)*$D2724</f>
        <v/>
      </c>
      <c r="AC2724" s="32">
        <f>INDEX(AC$297:AC$313,$E2724)*$D2724</f>
        <v/>
      </c>
      <c r="AD2724" s="32">
        <f>INDEX(AD$297:AD$313,$E2724)*$D2724</f>
        <v/>
      </c>
      <c r="AF2724" s="11">
        <f>CodePrefix&amp;$A2724&amp;IF($C2724="","","."&amp;$C2724&amp;"."&amp;$B2724)&amp;INDEX(VarEnd,MATCH($A2724,VarKey,0))&amp;AF$5</f>
        <v/>
      </c>
      <c r="AG2724" s="37">
        <f>INDEX(AG$297:AG$313,$E2724)*$D2724</f>
        <v/>
      </c>
      <c r="AH2724" s="32">
        <f>INDEX(AH$297:AH$313,$E2724)*$D2724</f>
        <v/>
      </c>
      <c r="AI2724" s="32">
        <f>INDEX(AI$297:AI$313,$E2724)*$D2724</f>
        <v/>
      </c>
      <c r="AJ2724" s="32">
        <f>INDEX(AJ$297:AJ$313,$E2724)*$D2724</f>
        <v/>
      </c>
      <c r="AK2724" s="32">
        <f>INDEX(AK$297:AK$313,$E2724)*$D2724</f>
        <v/>
      </c>
      <c r="AL2724" s="32">
        <f>INDEX(AL$297:AL$313,$E2724)*$D2724</f>
        <v/>
      </c>
      <c r="AM2724" s="32">
        <f>INDEX(AM$297:AM$313,$E2724)*$D2724</f>
        <v/>
      </c>
      <c r="AN2724" s="32">
        <f>INDEX(AN$297:AN$313,$E2724)*$D2724</f>
        <v/>
      </c>
      <c r="AO2724" s="32">
        <f>INDEX(AO$297:AO$313,$E2724)*$D2724</f>
        <v/>
      </c>
      <c r="AP2724" s="32">
        <f>INDEX(AP$297:AP$313,$E2724)*$D2724</f>
        <v/>
      </c>
      <c r="AQ2724" s="32">
        <f>INDEX(AQ$297:AQ$313,$E2724)*$D2724</f>
        <v/>
      </c>
      <c r="AR2724" s="32">
        <f>INDEX(AR$297:AR$313,$E2724)*$D2724</f>
        <v/>
      </c>
      <c r="AS2724" s="32">
        <f>INDEX(AS$297:AS$313,$E2724)*$D2724</f>
        <v/>
      </c>
      <c r="AT2724" s="32">
        <f>INDEX(AT$297:AT$313,$E2724)*$D2724</f>
        <v/>
      </c>
      <c r="AU2724" s="32">
        <f>INDEX(AU$297:AU$313,$E2724)*$D2724</f>
        <v/>
      </c>
      <c r="AV2724" s="32">
        <f>INDEX(AV$297:AV$313,$E2724)*$D2724</f>
        <v/>
      </c>
      <c r="AW2724" s="32">
        <f>INDEX(AW$297:AW$313,$E2724)*$D2724</f>
        <v/>
      </c>
      <c r="AX2724" s="32">
        <f>INDEX(AX$297:AX$313,$E2724)*$D2724</f>
        <v/>
      </c>
      <c r="AY2724" s="32">
        <f>INDEX(AY$297:AY$313,$E2724)*$D2724</f>
        <v/>
      </c>
    </row>
    <row r="2725" hidden="1" outlineLevel="2">
      <c r="A2725" s="14" t="inlineStr">
        <is>
          <t>shp</t>
        </is>
      </c>
      <c r="B2725" s="14" t="inlineStr">
        <is>
          <t>ker</t>
        </is>
      </c>
      <c r="C2725" s="14" t="inlineStr">
        <is>
          <t>cst</t>
        </is>
      </c>
      <c r="D2725" s="32">
        <f>INDEX(Inputs!$W$5:$W$132,MATCH($B2725&amp;"|"&amp;$C2725,Inputs!$A$5:$A$132,0))</f>
        <v/>
      </c>
      <c r="E2725" s="32">
        <f>INDEX(Inputs!$M$5:$M$132,MATCH($B2725&amp;"|"&amp;$C2725,Inputs!$A$5:$A$132,0))</f>
        <v/>
      </c>
      <c r="F2725" s="36" t="n"/>
      <c r="G2725" s="36" t="n"/>
      <c r="H2725" s="14">
        <f>INDEX(VarLab,MATCH($A2725,VarKey,0))&amp;INDEX(MemLab,MATCH($C2725&amp;"|"&amp;$B2725,MemKey,0))</f>
        <v/>
      </c>
      <c r="I2725" s="14">
        <f>INDEX(VarUnit,MATCH($A2725,VarKey,0))</f>
        <v/>
      </c>
      <c r="J2725" s="14">
        <f>INDEX(VarSrc,MATCH($A2725,VarKey,0))</f>
        <v/>
      </c>
      <c r="K2725" s="11">
        <f>CodePrefix&amp;$A2725&amp;IF($C2725="","","."&amp;$C2725&amp;"."&amp;$B2725)&amp;INDEX(VarEnd,MATCH($A2725,VarKey,0))&amp;K$5</f>
        <v/>
      </c>
      <c r="L2725" s="37">
        <f>INDEX(L$297:L$313,$E2725)*$D2725</f>
        <v/>
      </c>
      <c r="M2725" s="32">
        <f>INDEX(M$297:M$313,$E2725)*$D2725</f>
        <v/>
      </c>
      <c r="N2725" s="32">
        <f>INDEX(N$297:N$313,$E2725)*$D2725</f>
        <v/>
      </c>
      <c r="O2725" s="32">
        <f>INDEX(O$297:O$313,$E2725)*$D2725</f>
        <v/>
      </c>
      <c r="P2725" s="32">
        <f>INDEX(P$297:P$313,$E2725)*$D2725</f>
        <v/>
      </c>
      <c r="Q2725" s="32">
        <f>INDEX(Q$297:Q$313,$E2725)*$D2725</f>
        <v/>
      </c>
      <c r="R2725" s="32">
        <f>INDEX(R$297:R$313,$E2725)*$D2725</f>
        <v/>
      </c>
      <c r="S2725" s="32">
        <f>INDEX(S$297:S$313,$E2725)*$D2725</f>
        <v/>
      </c>
      <c r="T2725" s="32">
        <f>INDEX(T$297:T$313,$E2725)*$D2725</f>
        <v/>
      </c>
      <c r="U2725" s="32">
        <f>INDEX(U$297:U$313,$E2725)*$D2725</f>
        <v/>
      </c>
      <c r="V2725" s="32">
        <f>INDEX(V$297:V$313,$E2725)*$D2725</f>
        <v/>
      </c>
      <c r="W2725" s="32">
        <f>INDEX(W$297:W$313,$E2725)*$D2725</f>
        <v/>
      </c>
      <c r="X2725" s="32">
        <f>INDEX(X$297:X$313,$E2725)*$D2725</f>
        <v/>
      </c>
      <c r="Y2725" s="32">
        <f>INDEX(Y$297:Y$313,$E2725)*$D2725</f>
        <v/>
      </c>
      <c r="Z2725" s="32">
        <f>INDEX(Z$297:Z$313,$E2725)*$D2725</f>
        <v/>
      </c>
      <c r="AA2725" s="32">
        <f>INDEX(AA$297:AA$313,$E2725)*$D2725</f>
        <v/>
      </c>
      <c r="AB2725" s="32">
        <f>INDEX(AB$297:AB$313,$E2725)*$D2725</f>
        <v/>
      </c>
      <c r="AC2725" s="32">
        <f>INDEX(AC$297:AC$313,$E2725)*$D2725</f>
        <v/>
      </c>
      <c r="AD2725" s="32">
        <f>INDEX(AD$297:AD$313,$E2725)*$D2725</f>
        <v/>
      </c>
      <c r="AF2725" s="11">
        <f>CodePrefix&amp;$A2725&amp;IF($C2725="","","."&amp;$C2725&amp;"."&amp;$B2725)&amp;INDEX(VarEnd,MATCH($A2725,VarKey,0))&amp;AF$5</f>
        <v/>
      </c>
      <c r="AG2725" s="37">
        <f>INDEX(AG$297:AG$313,$E2725)*$D2725</f>
        <v/>
      </c>
      <c r="AH2725" s="32">
        <f>INDEX(AH$297:AH$313,$E2725)*$D2725</f>
        <v/>
      </c>
      <c r="AI2725" s="32">
        <f>INDEX(AI$297:AI$313,$E2725)*$D2725</f>
        <v/>
      </c>
      <c r="AJ2725" s="32">
        <f>INDEX(AJ$297:AJ$313,$E2725)*$D2725</f>
        <v/>
      </c>
      <c r="AK2725" s="32">
        <f>INDEX(AK$297:AK$313,$E2725)*$D2725</f>
        <v/>
      </c>
      <c r="AL2725" s="32">
        <f>INDEX(AL$297:AL$313,$E2725)*$D2725</f>
        <v/>
      </c>
      <c r="AM2725" s="32">
        <f>INDEX(AM$297:AM$313,$E2725)*$D2725</f>
        <v/>
      </c>
      <c r="AN2725" s="32">
        <f>INDEX(AN$297:AN$313,$E2725)*$D2725</f>
        <v/>
      </c>
      <c r="AO2725" s="32">
        <f>INDEX(AO$297:AO$313,$E2725)*$D2725</f>
        <v/>
      </c>
      <c r="AP2725" s="32">
        <f>INDEX(AP$297:AP$313,$E2725)*$D2725</f>
        <v/>
      </c>
      <c r="AQ2725" s="32">
        <f>INDEX(AQ$297:AQ$313,$E2725)*$D2725</f>
        <v/>
      </c>
      <c r="AR2725" s="32">
        <f>INDEX(AR$297:AR$313,$E2725)*$D2725</f>
        <v/>
      </c>
      <c r="AS2725" s="32">
        <f>INDEX(AS$297:AS$313,$E2725)*$D2725</f>
        <v/>
      </c>
      <c r="AT2725" s="32">
        <f>INDEX(AT$297:AT$313,$E2725)*$D2725</f>
        <v/>
      </c>
      <c r="AU2725" s="32">
        <f>INDEX(AU$297:AU$313,$E2725)*$D2725</f>
        <v/>
      </c>
      <c r="AV2725" s="32">
        <f>INDEX(AV$297:AV$313,$E2725)*$D2725</f>
        <v/>
      </c>
      <c r="AW2725" s="32">
        <f>INDEX(AW$297:AW$313,$E2725)*$D2725</f>
        <v/>
      </c>
      <c r="AX2725" s="32">
        <f>INDEX(AX$297:AX$313,$E2725)*$D2725</f>
        <v/>
      </c>
      <c r="AY2725" s="32">
        <f>INDEX(AY$297:AY$313,$E2725)*$D2725</f>
        <v/>
      </c>
    </row>
    <row r="2726" hidden="1" outlineLevel="2">
      <c r="A2726" s="14" t="inlineStr">
        <is>
          <t>shp</t>
        </is>
      </c>
      <c r="B2726" s="14" t="inlineStr">
        <is>
          <t>oop</t>
        </is>
      </c>
      <c r="C2726" s="14" t="inlineStr">
        <is>
          <t>cst</t>
        </is>
      </c>
      <c r="D2726" s="32">
        <f>INDEX(Inputs!$W$5:$W$132,MATCH($B2726&amp;"|"&amp;$C2726,Inputs!$A$5:$A$132,0))</f>
        <v/>
      </c>
      <c r="E2726" s="32">
        <f>INDEX(Inputs!$M$5:$M$132,MATCH($B2726&amp;"|"&amp;$C2726,Inputs!$A$5:$A$132,0))</f>
        <v/>
      </c>
      <c r="F2726" s="36" t="n"/>
      <c r="G2726" s="36" t="n"/>
      <c r="H2726" s="14">
        <f>INDEX(VarLab,MATCH($A2726,VarKey,0))&amp;INDEX(MemLab,MATCH($C2726&amp;"|"&amp;$B2726,MemKey,0))</f>
        <v/>
      </c>
      <c r="I2726" s="14">
        <f>INDEX(VarUnit,MATCH($A2726,VarKey,0))</f>
        <v/>
      </c>
      <c r="J2726" s="14">
        <f>INDEX(VarSrc,MATCH($A2726,VarKey,0))</f>
        <v/>
      </c>
      <c r="K2726" s="11">
        <f>CodePrefix&amp;$A2726&amp;IF($C2726="","","."&amp;$C2726&amp;"."&amp;$B2726)&amp;INDEX(VarEnd,MATCH($A2726,VarKey,0))&amp;K$5</f>
        <v/>
      </c>
      <c r="L2726" s="37">
        <f>INDEX(L$297:L$313,$E2726)*$D2726</f>
        <v/>
      </c>
      <c r="M2726" s="32">
        <f>INDEX(M$297:M$313,$E2726)*$D2726</f>
        <v/>
      </c>
      <c r="N2726" s="32">
        <f>INDEX(N$297:N$313,$E2726)*$D2726</f>
        <v/>
      </c>
      <c r="O2726" s="32">
        <f>INDEX(O$297:O$313,$E2726)*$D2726</f>
        <v/>
      </c>
      <c r="P2726" s="32">
        <f>INDEX(P$297:P$313,$E2726)*$D2726</f>
        <v/>
      </c>
      <c r="Q2726" s="32">
        <f>INDEX(Q$297:Q$313,$E2726)*$D2726</f>
        <v/>
      </c>
      <c r="R2726" s="32">
        <f>INDEX(R$297:R$313,$E2726)*$D2726</f>
        <v/>
      </c>
      <c r="S2726" s="32">
        <f>INDEX(S$297:S$313,$E2726)*$D2726</f>
        <v/>
      </c>
      <c r="T2726" s="32">
        <f>INDEX(T$297:T$313,$E2726)*$D2726</f>
        <v/>
      </c>
      <c r="U2726" s="32">
        <f>INDEX(U$297:U$313,$E2726)*$D2726</f>
        <v/>
      </c>
      <c r="V2726" s="32">
        <f>INDEX(V$297:V$313,$E2726)*$D2726</f>
        <v/>
      </c>
      <c r="W2726" s="32">
        <f>INDEX(W$297:W$313,$E2726)*$D2726</f>
        <v/>
      </c>
      <c r="X2726" s="32">
        <f>INDEX(X$297:X$313,$E2726)*$D2726</f>
        <v/>
      </c>
      <c r="Y2726" s="32">
        <f>INDEX(Y$297:Y$313,$E2726)*$D2726</f>
        <v/>
      </c>
      <c r="Z2726" s="32">
        <f>INDEX(Z$297:Z$313,$E2726)*$D2726</f>
        <v/>
      </c>
      <c r="AA2726" s="32">
        <f>INDEX(AA$297:AA$313,$E2726)*$D2726</f>
        <v/>
      </c>
      <c r="AB2726" s="32">
        <f>INDEX(AB$297:AB$313,$E2726)*$D2726</f>
        <v/>
      </c>
      <c r="AC2726" s="32">
        <f>INDEX(AC$297:AC$313,$E2726)*$D2726</f>
        <v/>
      </c>
      <c r="AD2726" s="32">
        <f>INDEX(AD$297:AD$313,$E2726)*$D2726</f>
        <v/>
      </c>
      <c r="AF2726" s="11">
        <f>CodePrefix&amp;$A2726&amp;IF($C2726="","","."&amp;$C2726&amp;"."&amp;$B2726)&amp;INDEX(VarEnd,MATCH($A2726,VarKey,0))&amp;AF$5</f>
        <v/>
      </c>
      <c r="AG2726" s="37">
        <f>INDEX(AG$297:AG$313,$E2726)*$D2726</f>
        <v/>
      </c>
      <c r="AH2726" s="32">
        <f>INDEX(AH$297:AH$313,$E2726)*$D2726</f>
        <v/>
      </c>
      <c r="AI2726" s="32">
        <f>INDEX(AI$297:AI$313,$E2726)*$D2726</f>
        <v/>
      </c>
      <c r="AJ2726" s="32">
        <f>INDEX(AJ$297:AJ$313,$E2726)*$D2726</f>
        <v/>
      </c>
      <c r="AK2726" s="32">
        <f>INDEX(AK$297:AK$313,$E2726)*$D2726</f>
        <v/>
      </c>
      <c r="AL2726" s="32">
        <f>INDEX(AL$297:AL$313,$E2726)*$D2726</f>
        <v/>
      </c>
      <c r="AM2726" s="32">
        <f>INDEX(AM$297:AM$313,$E2726)*$D2726</f>
        <v/>
      </c>
      <c r="AN2726" s="32">
        <f>INDEX(AN$297:AN$313,$E2726)*$D2726</f>
        <v/>
      </c>
      <c r="AO2726" s="32">
        <f>INDEX(AO$297:AO$313,$E2726)*$D2726</f>
        <v/>
      </c>
      <c r="AP2726" s="32">
        <f>INDEX(AP$297:AP$313,$E2726)*$D2726</f>
        <v/>
      </c>
      <c r="AQ2726" s="32">
        <f>INDEX(AQ$297:AQ$313,$E2726)*$D2726</f>
        <v/>
      </c>
      <c r="AR2726" s="32">
        <f>INDEX(AR$297:AR$313,$E2726)*$D2726</f>
        <v/>
      </c>
      <c r="AS2726" s="32">
        <f>INDEX(AS$297:AS$313,$E2726)*$D2726</f>
        <v/>
      </c>
      <c r="AT2726" s="32">
        <f>INDEX(AT$297:AT$313,$E2726)*$D2726</f>
        <v/>
      </c>
      <c r="AU2726" s="32">
        <f>INDEX(AU$297:AU$313,$E2726)*$D2726</f>
        <v/>
      </c>
      <c r="AV2726" s="32">
        <f>INDEX(AV$297:AV$313,$E2726)*$D2726</f>
        <v/>
      </c>
      <c r="AW2726" s="32">
        <f>INDEX(AW$297:AW$313,$E2726)*$D2726</f>
        <v/>
      </c>
      <c r="AX2726" s="32">
        <f>INDEX(AX$297:AX$313,$E2726)*$D2726</f>
        <v/>
      </c>
      <c r="AY2726" s="32">
        <f>INDEX(AY$297:AY$313,$E2726)*$D2726</f>
        <v/>
      </c>
    </row>
    <row r="2727" hidden="1" outlineLevel="2">
      <c r="A2727" s="14" t="inlineStr">
        <is>
          <t>shp</t>
        </is>
      </c>
      <c r="B2727" s="14" t="inlineStr">
        <is>
          <t>bio</t>
        </is>
      </c>
      <c r="C2727" s="14" t="inlineStr">
        <is>
          <t>cst</t>
        </is>
      </c>
      <c r="D2727" s="32">
        <f>INDEX(Inputs!$W$5:$W$132,MATCH($B2727&amp;"|"&amp;$C2727,Inputs!$A$5:$A$132,0))</f>
        <v/>
      </c>
      <c r="E2727" s="32">
        <f>INDEX(Inputs!$M$5:$M$132,MATCH($B2727&amp;"|"&amp;$C2727,Inputs!$A$5:$A$132,0))</f>
        <v/>
      </c>
      <c r="F2727" s="36" t="n"/>
      <c r="G2727" s="36" t="n"/>
      <c r="H2727" s="14">
        <f>INDEX(VarLab,MATCH($A2727,VarKey,0))&amp;INDEX(MemLab,MATCH($C2727&amp;"|"&amp;$B2727,MemKey,0))</f>
        <v/>
      </c>
      <c r="I2727" s="14">
        <f>INDEX(VarUnit,MATCH($A2727,VarKey,0))</f>
        <v/>
      </c>
      <c r="J2727" s="14">
        <f>INDEX(VarSrc,MATCH($A2727,VarKey,0))</f>
        <v/>
      </c>
      <c r="K2727" s="11">
        <f>CodePrefix&amp;$A2727&amp;IF($C2727="","","."&amp;$C2727&amp;"."&amp;$B2727)&amp;INDEX(VarEnd,MATCH($A2727,VarKey,0))&amp;K$5</f>
        <v/>
      </c>
      <c r="L2727" s="37">
        <f>INDEX(L$297:L$313,$E2727)*$D2727</f>
        <v/>
      </c>
      <c r="M2727" s="32">
        <f>INDEX(M$297:M$313,$E2727)*$D2727</f>
        <v/>
      </c>
      <c r="N2727" s="32">
        <f>INDEX(N$297:N$313,$E2727)*$D2727</f>
        <v/>
      </c>
      <c r="O2727" s="32">
        <f>INDEX(O$297:O$313,$E2727)*$D2727</f>
        <v/>
      </c>
      <c r="P2727" s="32">
        <f>INDEX(P$297:P$313,$E2727)*$D2727</f>
        <v/>
      </c>
      <c r="Q2727" s="32">
        <f>INDEX(Q$297:Q$313,$E2727)*$D2727</f>
        <v/>
      </c>
      <c r="R2727" s="32">
        <f>INDEX(R$297:R$313,$E2727)*$D2727</f>
        <v/>
      </c>
      <c r="S2727" s="32">
        <f>INDEX(S$297:S$313,$E2727)*$D2727</f>
        <v/>
      </c>
      <c r="T2727" s="32">
        <f>INDEX(T$297:T$313,$E2727)*$D2727</f>
        <v/>
      </c>
      <c r="U2727" s="32">
        <f>INDEX(U$297:U$313,$E2727)*$D2727</f>
        <v/>
      </c>
      <c r="V2727" s="32">
        <f>INDEX(V$297:V$313,$E2727)*$D2727</f>
        <v/>
      </c>
      <c r="W2727" s="32">
        <f>INDEX(W$297:W$313,$E2727)*$D2727</f>
        <v/>
      </c>
      <c r="X2727" s="32">
        <f>INDEX(X$297:X$313,$E2727)*$D2727</f>
        <v/>
      </c>
      <c r="Y2727" s="32">
        <f>INDEX(Y$297:Y$313,$E2727)*$D2727</f>
        <v/>
      </c>
      <c r="Z2727" s="32">
        <f>INDEX(Z$297:Z$313,$E2727)*$D2727</f>
        <v/>
      </c>
      <c r="AA2727" s="32">
        <f>INDEX(AA$297:AA$313,$E2727)*$D2727</f>
        <v/>
      </c>
      <c r="AB2727" s="32">
        <f>INDEX(AB$297:AB$313,$E2727)*$D2727</f>
        <v/>
      </c>
      <c r="AC2727" s="32">
        <f>INDEX(AC$297:AC$313,$E2727)*$D2727</f>
        <v/>
      </c>
      <c r="AD2727" s="32">
        <f>INDEX(AD$297:AD$313,$E2727)*$D2727</f>
        <v/>
      </c>
      <c r="AF2727" s="11">
        <f>CodePrefix&amp;$A2727&amp;IF($C2727="","","."&amp;$C2727&amp;"."&amp;$B2727)&amp;INDEX(VarEnd,MATCH($A2727,VarKey,0))&amp;AF$5</f>
        <v/>
      </c>
      <c r="AG2727" s="37">
        <f>INDEX(AG$297:AG$313,$E2727)*$D2727</f>
        <v/>
      </c>
      <c r="AH2727" s="32">
        <f>INDEX(AH$297:AH$313,$E2727)*$D2727</f>
        <v/>
      </c>
      <c r="AI2727" s="32">
        <f>INDEX(AI$297:AI$313,$E2727)*$D2727</f>
        <v/>
      </c>
      <c r="AJ2727" s="32">
        <f>INDEX(AJ$297:AJ$313,$E2727)*$D2727</f>
        <v/>
      </c>
      <c r="AK2727" s="32">
        <f>INDEX(AK$297:AK$313,$E2727)*$D2727</f>
        <v/>
      </c>
      <c r="AL2727" s="32">
        <f>INDEX(AL$297:AL$313,$E2727)*$D2727</f>
        <v/>
      </c>
      <c r="AM2727" s="32">
        <f>INDEX(AM$297:AM$313,$E2727)*$D2727</f>
        <v/>
      </c>
      <c r="AN2727" s="32">
        <f>INDEX(AN$297:AN$313,$E2727)*$D2727</f>
        <v/>
      </c>
      <c r="AO2727" s="32">
        <f>INDEX(AO$297:AO$313,$E2727)*$D2727</f>
        <v/>
      </c>
      <c r="AP2727" s="32">
        <f>INDEX(AP$297:AP$313,$E2727)*$D2727</f>
        <v/>
      </c>
      <c r="AQ2727" s="32">
        <f>INDEX(AQ$297:AQ$313,$E2727)*$D2727</f>
        <v/>
      </c>
      <c r="AR2727" s="32">
        <f>INDEX(AR$297:AR$313,$E2727)*$D2727</f>
        <v/>
      </c>
      <c r="AS2727" s="32">
        <f>INDEX(AS$297:AS$313,$E2727)*$D2727</f>
        <v/>
      </c>
      <c r="AT2727" s="32">
        <f>INDEX(AT$297:AT$313,$E2727)*$D2727</f>
        <v/>
      </c>
      <c r="AU2727" s="32">
        <f>INDEX(AU$297:AU$313,$E2727)*$D2727</f>
        <v/>
      </c>
      <c r="AV2727" s="32">
        <f>INDEX(AV$297:AV$313,$E2727)*$D2727</f>
        <v/>
      </c>
      <c r="AW2727" s="32">
        <f>INDEX(AW$297:AW$313,$E2727)*$D2727</f>
        <v/>
      </c>
      <c r="AX2727" s="32">
        <f>INDEX(AX$297:AX$313,$E2727)*$D2727</f>
        <v/>
      </c>
      <c r="AY2727" s="32">
        <f>INDEX(AY$297:AY$313,$E2727)*$D2727</f>
        <v/>
      </c>
    </row>
    <row r="2728" hidden="1" outlineLevel="2"/>
    <row r="2729" hidden="1" outlineLevel="2">
      <c r="A2729" s="14" t="inlineStr">
        <is>
          <t>ener</t>
        </is>
      </c>
      <c r="B2729" s="14" t="inlineStr">
        <is>
          <t>coa</t>
        </is>
      </c>
      <c r="C2729" s="14" t="inlineStr">
        <is>
          <t>cst</t>
        </is>
      </c>
      <c r="D2729" s="32">
        <f>INDEX(Inputs!$O$5:$O$132,MATCH($B2729&amp;"|"&amp;$C2729,Inputs!$A$5:$A$132,0))</f>
        <v/>
      </c>
      <c r="E2729" s="32">
        <f>INDEX(Inputs!$P$5:$P$132,MATCH($B2729&amp;"|"&amp;$C2729,Inputs!$A$5:$A$132,0))</f>
        <v/>
      </c>
      <c r="F2729" s="32">
        <f>INDEX(Inputs!$T$5:$T$132,MATCH($B2729&amp;"|"&amp;$C2729,Inputs!$A$5:$A$132,0))</f>
        <v/>
      </c>
      <c r="G2729" s="32">
        <f>INDEX(Inputs!$S$5:$S$132,MATCH($B2729&amp;"|"&amp;$C2729,Inputs!$A$5:$A$132,0))</f>
        <v/>
      </c>
      <c r="H2729" s="14">
        <f>INDEX(VarLab,MATCH($A2729,VarKey,0))&amp;INDEX(MemLab,MATCH($C2729&amp;"|"&amp;$B2729,MemKey,0))</f>
        <v/>
      </c>
      <c r="I2729" s="14">
        <f>INDEX(VarUnit,MATCH($A2729,VarKey,0))</f>
        <v/>
      </c>
      <c r="J2729" s="14">
        <f>INDEX(VarSrc,MATCH($A2729,VarKey,0))</f>
        <v/>
      </c>
      <c r="K2729" s="11">
        <f>CodePrefix&amp;$A2729&amp;IF($C2729="","","."&amp;$C2729&amp;"."&amp;$B2729)&amp;INDEX(VarEnd,MATCH($A2729,VarKey,0))&amp;K$5</f>
        <v/>
      </c>
      <c r="L2729" s="39">
        <f>INDEX(Inputs!$X$5:$X$132,MATCH($B2729&amp;"|"&amp;$C2729,Inputs!$A$5:$A$132,0))</f>
        <v/>
      </c>
      <c r="M2729" s="40">
        <f>L2729*$G2729*(1+M$7)^$D2729*(M2711/L2711)^$E2729*((M2711+M2720)/(L2711+L2720))^$F2729</f>
        <v/>
      </c>
      <c r="N2729" s="40">
        <f>M2729*$G2729*(1+N$7)^$D2729*(N2711/M2711)^$E2729*((N2711+N2720)/(M2711+M2720))^$F2729</f>
        <v/>
      </c>
      <c r="O2729" s="40">
        <f>N2729*$G2729*(1+O$7)^$D2729*(O2711/N2711)^$E2729*((O2711+O2720)/(N2711+N2720))^$F2729</f>
        <v/>
      </c>
      <c r="P2729" s="40">
        <f>O2729*$G2729*(1+P$7)^$D2729*(P2711/O2711)^$E2729*((P2711+P2720)/(O2711+O2720))^$F2729</f>
        <v/>
      </c>
      <c r="Q2729" s="40">
        <f>P2729*$G2729*(1+Q$7)^$D2729*(Q2711/P2711)^$E2729*((Q2711+Q2720)/(P2711+P2720))^$F2729</f>
        <v/>
      </c>
      <c r="R2729" s="40">
        <f>Q2729*$G2729*(1+R$7)^$D2729*(R2711/Q2711)^$E2729*((R2711+R2720)/(Q2711+Q2720))^$F2729</f>
        <v/>
      </c>
      <c r="S2729" s="40">
        <f>R2729*$G2729*(1+S$7)^$D2729*(S2711/R2711)^$E2729*((S2711+S2720)/(R2711+R2720))^$F2729</f>
        <v/>
      </c>
      <c r="T2729" s="40">
        <f>S2729*$G2729*(1+T$7)^$D2729*(T2711/S2711)^$E2729*((T2711+T2720)/(S2711+S2720))^$F2729</f>
        <v/>
      </c>
      <c r="U2729" s="40">
        <f>T2729*$G2729*(1+U$7)^$D2729*(U2711/T2711)^$E2729*((U2711+U2720)/(T2711+T2720))^$F2729</f>
        <v/>
      </c>
      <c r="V2729" s="40">
        <f>U2729*$G2729*(1+V$7)^$D2729*(V2711/U2711)^$E2729*((V2711+V2720)/(U2711+U2720))^$F2729</f>
        <v/>
      </c>
      <c r="W2729" s="40">
        <f>V2729*$G2729*(1+W$7)^$D2729*(W2711/V2711)^$E2729*((W2711+W2720)/(V2711+V2720))^$F2729</f>
        <v/>
      </c>
      <c r="X2729" s="40">
        <f>W2729*$G2729*(1+X$7)^$D2729*(X2711/W2711)^$E2729*((X2711+X2720)/(W2711+W2720))^$F2729</f>
        <v/>
      </c>
      <c r="Y2729" s="40">
        <f>X2729*$G2729*(1+Y$7)^$D2729*(Y2711/X2711)^$E2729*((Y2711+Y2720)/(X2711+X2720))^$F2729</f>
        <v/>
      </c>
      <c r="Z2729" s="40">
        <f>Y2729*$G2729*(1+Z$7)^$D2729*(Z2711/Y2711)^$E2729*((Z2711+Z2720)/(Y2711+Y2720))^$F2729</f>
        <v/>
      </c>
      <c r="AA2729" s="40">
        <f>Z2729*$G2729*(1+AA$7)^$D2729*(AA2711/Z2711)^$E2729*((AA2711+AA2720)/(Z2711+Z2720))^$F2729</f>
        <v/>
      </c>
      <c r="AB2729" s="40">
        <f>AA2729*$G2729*(1+AB$7)^$D2729*(AB2711/AA2711)^$E2729*((AB2711+AB2720)/(AA2711+AA2720))^$F2729</f>
        <v/>
      </c>
      <c r="AC2729" s="40">
        <f>AB2729*$G2729*(1+AC$7)^$D2729*(AC2711/AB2711)^$E2729*((AC2711+AC2720)/(AB2711+AB2720))^$F2729</f>
        <v/>
      </c>
      <c r="AD2729" s="40">
        <f>AC2729*$G2729*(1+AD$7)^$D2729*(AD2711/AC2711)^$E2729*((AD2711+AD2720)/(AC2711+AC2720))^$F2729</f>
        <v/>
      </c>
      <c r="AF2729" s="11">
        <f>CodePrefix&amp;$A2729&amp;IF($C2729="","","."&amp;$C2729&amp;"."&amp;$B2729)&amp;INDEX(VarEnd,MATCH($A2729,VarKey,0))&amp;AF$5</f>
        <v/>
      </c>
      <c r="AG2729" s="39">
        <f>INDEX(Inputs!$X$5:$X$132,MATCH($B2729&amp;"|"&amp;$C2729,Inputs!$A$5:$A$132,0))</f>
        <v/>
      </c>
      <c r="AH2729" s="40">
        <f>AG2729*$G2729*(1+AH$7)^$D2729*(AH2711/AG2711)^$E2729*((AH2711+AH2720)/(AG2711+AG2720))^$F2729</f>
        <v/>
      </c>
      <c r="AI2729" s="40">
        <f>AH2729*$G2729*(1+AI$7)^$D2729*(AI2711/AH2711)^$E2729*((AI2711+AI2720)/(AH2711+AH2720))^$F2729</f>
        <v/>
      </c>
      <c r="AJ2729" s="40">
        <f>AI2729*$G2729*(1+AJ$7)^$D2729*(AJ2711/AI2711)^$E2729*((AJ2711+AJ2720)/(AI2711+AI2720))^$F2729</f>
        <v/>
      </c>
      <c r="AK2729" s="40">
        <f>AJ2729*$G2729*(1+AK$7)^$D2729*(AK2711/AJ2711)^$E2729*((AK2711+AK2720)/(AJ2711+AJ2720))^$F2729</f>
        <v/>
      </c>
      <c r="AL2729" s="40">
        <f>AK2729*$G2729*(1+AL$7)^$D2729*(AL2711/AK2711)^$E2729*((AL2711+AL2720)/(AK2711+AK2720))^$F2729</f>
        <v/>
      </c>
      <c r="AM2729" s="40">
        <f>AL2729*$G2729*(1+AM$7)^$D2729*(AM2711/AL2711)^$E2729*((AM2711+AM2720)/(AL2711+AL2720))^$F2729</f>
        <v/>
      </c>
      <c r="AN2729" s="40">
        <f>AM2729*$G2729*(1+AN$7)^$D2729*(AN2711/AM2711)^$E2729*((AN2711+AN2720)/(AM2711+AM2720))^$F2729</f>
        <v/>
      </c>
      <c r="AO2729" s="40">
        <f>AN2729*$G2729*(1+AO$7)^$D2729*(AO2711/AN2711)^$E2729*((AO2711+AO2720)/(AN2711+AN2720))^$F2729</f>
        <v/>
      </c>
      <c r="AP2729" s="40">
        <f>AO2729*$G2729*(1+AP$7)^$D2729*(AP2711/AO2711)^$E2729*((AP2711+AP2720)/(AO2711+AO2720))^$F2729</f>
        <v/>
      </c>
      <c r="AQ2729" s="40">
        <f>AP2729*$G2729*(1+AQ$7)^$D2729*(AQ2711/AP2711)^$E2729*((AQ2711+AQ2720)/(AP2711+AP2720))^$F2729</f>
        <v/>
      </c>
      <c r="AR2729" s="40">
        <f>AQ2729*$G2729*(1+AR$7)^$D2729*(AR2711/AQ2711)^$E2729*((AR2711+AR2720)/(AQ2711+AQ2720))^$F2729</f>
        <v/>
      </c>
      <c r="AS2729" s="40">
        <f>AR2729*$G2729*(1+AS$7)^$D2729*(AS2711/AR2711)^$E2729*((AS2711+AS2720)/(AR2711+AR2720))^$F2729</f>
        <v/>
      </c>
      <c r="AT2729" s="40">
        <f>AS2729*$G2729*(1+AT$7)^$D2729*(AT2711/AS2711)^$E2729*((AT2711+AT2720)/(AS2711+AS2720))^$F2729</f>
        <v/>
      </c>
      <c r="AU2729" s="40">
        <f>AT2729*$G2729*(1+AU$7)^$D2729*(AU2711/AT2711)^$E2729*((AU2711+AU2720)/(AT2711+AT2720))^$F2729</f>
        <v/>
      </c>
      <c r="AV2729" s="40">
        <f>AU2729*$G2729*(1+AV$7)^$D2729*(AV2711/AU2711)^$E2729*((AV2711+AV2720)/(AU2711+AU2720))^$F2729</f>
        <v/>
      </c>
      <c r="AW2729" s="40">
        <f>AV2729*$G2729*(1+AW$7)^$D2729*(AW2711/AV2711)^$E2729*((AW2711+AW2720)/(AV2711+AV2720))^$F2729</f>
        <v/>
      </c>
      <c r="AX2729" s="40">
        <f>AW2729*$G2729*(1+AX$7)^$D2729*(AX2711/AW2711)^$E2729*((AX2711+AX2720)/(AW2711+AW2720))^$F2729</f>
        <v/>
      </c>
      <c r="AY2729" s="40">
        <f>AX2729*$G2729*(1+AY$7)^$D2729*(AY2711/AX2711)^$E2729*((AY2711+AY2720)/(AX2711+AX2720))^$F2729</f>
        <v/>
      </c>
    </row>
    <row r="2730" hidden="1" outlineLevel="2">
      <c r="A2730" s="14" t="inlineStr">
        <is>
          <t>ener</t>
        </is>
      </c>
      <c r="B2730" s="14" t="inlineStr">
        <is>
          <t>nga</t>
        </is>
      </c>
      <c r="C2730" s="14" t="inlineStr">
        <is>
          <t>cst</t>
        </is>
      </c>
      <c r="D2730" s="32">
        <f>INDEX(Inputs!$O$5:$O$132,MATCH($B2730&amp;"|"&amp;$C2730,Inputs!$A$5:$A$132,0))</f>
        <v/>
      </c>
      <c r="E2730" s="32">
        <f>INDEX(Inputs!$P$5:$P$132,MATCH($B2730&amp;"|"&amp;$C2730,Inputs!$A$5:$A$132,0))</f>
        <v/>
      </c>
      <c r="F2730" s="32">
        <f>INDEX(Inputs!$T$5:$T$132,MATCH($B2730&amp;"|"&amp;$C2730,Inputs!$A$5:$A$132,0))</f>
        <v/>
      </c>
      <c r="G2730" s="32">
        <f>INDEX(Inputs!$S$5:$S$132,MATCH($B2730&amp;"|"&amp;$C2730,Inputs!$A$5:$A$132,0))</f>
        <v/>
      </c>
      <c r="H2730" s="14">
        <f>INDEX(VarLab,MATCH($A2730,VarKey,0))&amp;INDEX(MemLab,MATCH($C2730&amp;"|"&amp;$B2730,MemKey,0))</f>
        <v/>
      </c>
      <c r="I2730" s="14">
        <f>INDEX(VarUnit,MATCH($A2730,VarKey,0))</f>
        <v/>
      </c>
      <c r="J2730" s="14">
        <f>INDEX(VarSrc,MATCH($A2730,VarKey,0))</f>
        <v/>
      </c>
      <c r="K2730" s="11">
        <f>CodePrefix&amp;$A2730&amp;IF($C2730="","","."&amp;$C2730&amp;"."&amp;$B2730)&amp;INDEX(VarEnd,MATCH($A2730,VarKey,0))&amp;K$5</f>
        <v/>
      </c>
      <c r="L2730" s="39">
        <f>INDEX(Inputs!$X$5:$X$132,MATCH($B2730&amp;"|"&amp;$C2730,Inputs!$A$5:$A$132,0))</f>
        <v/>
      </c>
      <c r="M2730" s="40">
        <f>L2730*$G2730*(1+M$7)^$D2730*(M2712/L2712)^$E2730*((M2712+M2721)/(L2712+L2721))^$F2730</f>
        <v/>
      </c>
      <c r="N2730" s="40">
        <f>M2730*$G2730*(1+N$7)^$D2730*(N2712/M2712)^$E2730*((N2712+N2721)/(M2712+M2721))^$F2730</f>
        <v/>
      </c>
      <c r="O2730" s="40">
        <f>N2730*$G2730*(1+O$7)^$D2730*(O2712/N2712)^$E2730*((O2712+O2721)/(N2712+N2721))^$F2730</f>
        <v/>
      </c>
      <c r="P2730" s="40">
        <f>O2730*$G2730*(1+P$7)^$D2730*(P2712/O2712)^$E2730*((P2712+P2721)/(O2712+O2721))^$F2730</f>
        <v/>
      </c>
      <c r="Q2730" s="40">
        <f>P2730*$G2730*(1+Q$7)^$D2730*(Q2712/P2712)^$E2730*((Q2712+Q2721)/(P2712+P2721))^$F2730</f>
        <v/>
      </c>
      <c r="R2730" s="40">
        <f>Q2730*$G2730*(1+R$7)^$D2730*(R2712/Q2712)^$E2730*((R2712+R2721)/(Q2712+Q2721))^$F2730</f>
        <v/>
      </c>
      <c r="S2730" s="40">
        <f>R2730*$G2730*(1+S$7)^$D2730*(S2712/R2712)^$E2730*((S2712+S2721)/(R2712+R2721))^$F2730</f>
        <v/>
      </c>
      <c r="T2730" s="40">
        <f>S2730*$G2730*(1+T$7)^$D2730*(T2712/S2712)^$E2730*((T2712+T2721)/(S2712+S2721))^$F2730</f>
        <v/>
      </c>
      <c r="U2730" s="40">
        <f>T2730*$G2730*(1+U$7)^$D2730*(U2712/T2712)^$E2730*((U2712+U2721)/(T2712+T2721))^$F2730</f>
        <v/>
      </c>
      <c r="V2730" s="40">
        <f>U2730*$G2730*(1+V$7)^$D2730*(V2712/U2712)^$E2730*((V2712+V2721)/(U2712+U2721))^$F2730</f>
        <v/>
      </c>
      <c r="W2730" s="40">
        <f>V2730*$G2730*(1+W$7)^$D2730*(W2712/V2712)^$E2730*((W2712+W2721)/(V2712+V2721))^$F2730</f>
        <v/>
      </c>
      <c r="X2730" s="40">
        <f>W2730*$G2730*(1+X$7)^$D2730*(X2712/W2712)^$E2730*((X2712+X2721)/(W2712+W2721))^$F2730</f>
        <v/>
      </c>
      <c r="Y2730" s="40">
        <f>X2730*$G2730*(1+Y$7)^$D2730*(Y2712/X2712)^$E2730*((Y2712+Y2721)/(X2712+X2721))^$F2730</f>
        <v/>
      </c>
      <c r="Z2730" s="40">
        <f>Y2730*$G2730*(1+Z$7)^$D2730*(Z2712/Y2712)^$E2730*((Z2712+Z2721)/(Y2712+Y2721))^$F2730</f>
        <v/>
      </c>
      <c r="AA2730" s="40">
        <f>Z2730*$G2730*(1+AA$7)^$D2730*(AA2712/Z2712)^$E2730*((AA2712+AA2721)/(Z2712+Z2721))^$F2730</f>
        <v/>
      </c>
      <c r="AB2730" s="40">
        <f>AA2730*$G2730*(1+AB$7)^$D2730*(AB2712/AA2712)^$E2730*((AB2712+AB2721)/(AA2712+AA2721))^$F2730</f>
        <v/>
      </c>
      <c r="AC2730" s="40">
        <f>AB2730*$G2730*(1+AC$7)^$D2730*(AC2712/AB2712)^$E2730*((AC2712+AC2721)/(AB2712+AB2721))^$F2730</f>
        <v/>
      </c>
      <c r="AD2730" s="40">
        <f>AC2730*$G2730*(1+AD$7)^$D2730*(AD2712/AC2712)^$E2730*((AD2712+AD2721)/(AC2712+AC2721))^$F2730</f>
        <v/>
      </c>
      <c r="AF2730" s="11">
        <f>CodePrefix&amp;$A2730&amp;IF($C2730="","","."&amp;$C2730&amp;"."&amp;$B2730)&amp;INDEX(VarEnd,MATCH($A2730,VarKey,0))&amp;AF$5</f>
        <v/>
      </c>
      <c r="AG2730" s="39">
        <f>INDEX(Inputs!$X$5:$X$132,MATCH($B2730&amp;"|"&amp;$C2730,Inputs!$A$5:$A$132,0))</f>
        <v/>
      </c>
      <c r="AH2730" s="40">
        <f>AG2730*$G2730*(1+AH$7)^$D2730*(AH2712/AG2712)^$E2730*((AH2712+AH2721)/(AG2712+AG2721))^$F2730</f>
        <v/>
      </c>
      <c r="AI2730" s="40">
        <f>AH2730*$G2730*(1+AI$7)^$D2730*(AI2712/AH2712)^$E2730*((AI2712+AI2721)/(AH2712+AH2721))^$F2730</f>
        <v/>
      </c>
      <c r="AJ2730" s="40">
        <f>AI2730*$G2730*(1+AJ$7)^$D2730*(AJ2712/AI2712)^$E2730*((AJ2712+AJ2721)/(AI2712+AI2721))^$F2730</f>
        <v/>
      </c>
      <c r="AK2730" s="40">
        <f>AJ2730*$G2730*(1+AK$7)^$D2730*(AK2712/AJ2712)^$E2730*((AK2712+AK2721)/(AJ2712+AJ2721))^$F2730</f>
        <v/>
      </c>
      <c r="AL2730" s="40">
        <f>AK2730*$G2730*(1+AL$7)^$D2730*(AL2712/AK2712)^$E2730*((AL2712+AL2721)/(AK2712+AK2721))^$F2730</f>
        <v/>
      </c>
      <c r="AM2730" s="40">
        <f>AL2730*$G2730*(1+AM$7)^$D2730*(AM2712/AL2712)^$E2730*((AM2712+AM2721)/(AL2712+AL2721))^$F2730</f>
        <v/>
      </c>
      <c r="AN2730" s="40">
        <f>AM2730*$G2730*(1+AN$7)^$D2730*(AN2712/AM2712)^$E2730*((AN2712+AN2721)/(AM2712+AM2721))^$F2730</f>
        <v/>
      </c>
      <c r="AO2730" s="40">
        <f>AN2730*$G2730*(1+AO$7)^$D2730*(AO2712/AN2712)^$E2730*((AO2712+AO2721)/(AN2712+AN2721))^$F2730</f>
        <v/>
      </c>
      <c r="AP2730" s="40">
        <f>AO2730*$G2730*(1+AP$7)^$D2730*(AP2712/AO2712)^$E2730*((AP2712+AP2721)/(AO2712+AO2721))^$F2730</f>
        <v/>
      </c>
      <c r="AQ2730" s="40">
        <f>AP2730*$G2730*(1+AQ$7)^$D2730*(AQ2712/AP2712)^$E2730*((AQ2712+AQ2721)/(AP2712+AP2721))^$F2730</f>
        <v/>
      </c>
      <c r="AR2730" s="40">
        <f>AQ2730*$G2730*(1+AR$7)^$D2730*(AR2712/AQ2712)^$E2730*((AR2712+AR2721)/(AQ2712+AQ2721))^$F2730</f>
        <v/>
      </c>
      <c r="AS2730" s="40">
        <f>AR2730*$G2730*(1+AS$7)^$D2730*(AS2712/AR2712)^$E2730*((AS2712+AS2721)/(AR2712+AR2721))^$F2730</f>
        <v/>
      </c>
      <c r="AT2730" s="40">
        <f>AS2730*$G2730*(1+AT$7)^$D2730*(AT2712/AS2712)^$E2730*((AT2712+AT2721)/(AS2712+AS2721))^$F2730</f>
        <v/>
      </c>
      <c r="AU2730" s="40">
        <f>AT2730*$G2730*(1+AU$7)^$D2730*(AU2712/AT2712)^$E2730*((AU2712+AU2721)/(AT2712+AT2721))^$F2730</f>
        <v/>
      </c>
      <c r="AV2730" s="40">
        <f>AU2730*$G2730*(1+AV$7)^$D2730*(AV2712/AU2712)^$E2730*((AV2712+AV2721)/(AU2712+AU2721))^$F2730</f>
        <v/>
      </c>
      <c r="AW2730" s="40">
        <f>AV2730*$G2730*(1+AW$7)^$D2730*(AW2712/AV2712)^$E2730*((AW2712+AW2721)/(AV2712+AV2721))^$F2730</f>
        <v/>
      </c>
      <c r="AX2730" s="40">
        <f>AW2730*$G2730*(1+AX$7)^$D2730*(AX2712/AW2712)^$E2730*((AX2712+AX2721)/(AW2712+AW2721))^$F2730</f>
        <v/>
      </c>
      <c r="AY2730" s="40">
        <f>AX2730*$G2730*(1+AY$7)^$D2730*(AY2712/AX2712)^$E2730*((AY2712+AY2721)/(AX2712+AX2721))^$F2730</f>
        <v/>
      </c>
    </row>
    <row r="2731" hidden="1" outlineLevel="2">
      <c r="A2731" s="14" t="inlineStr">
        <is>
          <t>ener</t>
        </is>
      </c>
      <c r="B2731" s="14" t="inlineStr">
        <is>
          <t>gso</t>
        </is>
      </c>
      <c r="C2731" s="14" t="inlineStr">
        <is>
          <t>cst</t>
        </is>
      </c>
      <c r="D2731" s="32">
        <f>INDEX(Inputs!$O$5:$O$132,MATCH($B2731&amp;"|"&amp;$C2731,Inputs!$A$5:$A$132,0))</f>
        <v/>
      </c>
      <c r="E2731" s="32">
        <f>INDEX(Inputs!$P$5:$P$132,MATCH($B2731&amp;"|"&amp;$C2731,Inputs!$A$5:$A$132,0))</f>
        <v/>
      </c>
      <c r="F2731" s="32">
        <f>INDEX(Inputs!$T$5:$T$132,MATCH($B2731&amp;"|"&amp;$C2731,Inputs!$A$5:$A$132,0))</f>
        <v/>
      </c>
      <c r="G2731" s="32">
        <f>INDEX(Inputs!$S$5:$S$132,MATCH($B2731&amp;"|"&amp;$C2731,Inputs!$A$5:$A$132,0))</f>
        <v/>
      </c>
      <c r="H2731" s="14">
        <f>INDEX(VarLab,MATCH($A2731,VarKey,0))&amp;INDEX(MemLab,MATCH($C2731&amp;"|"&amp;$B2731,MemKey,0))</f>
        <v/>
      </c>
      <c r="I2731" s="14">
        <f>INDEX(VarUnit,MATCH($A2731,VarKey,0))</f>
        <v/>
      </c>
      <c r="J2731" s="14">
        <f>INDEX(VarSrc,MATCH($A2731,VarKey,0))</f>
        <v/>
      </c>
      <c r="K2731" s="11">
        <f>CodePrefix&amp;$A2731&amp;IF($C2731="","","."&amp;$C2731&amp;"."&amp;$B2731)&amp;INDEX(VarEnd,MATCH($A2731,VarKey,0))&amp;K$5</f>
        <v/>
      </c>
      <c r="L2731" s="39">
        <f>INDEX(Inputs!$X$5:$X$132,MATCH($B2731&amp;"|"&amp;$C2731,Inputs!$A$5:$A$132,0))</f>
        <v/>
      </c>
      <c r="M2731" s="40">
        <f>L2731*$G2731*(1+M$7)^$D2731*(M2713/L2713)^$E2731*((M2713+M2722)/(L2713+L2722))^$F2731</f>
        <v/>
      </c>
      <c r="N2731" s="40">
        <f>M2731*$G2731*(1+N$7)^$D2731*(N2713/M2713)^$E2731*((N2713+N2722)/(M2713+M2722))^$F2731</f>
        <v/>
      </c>
      <c r="O2731" s="40">
        <f>N2731*$G2731*(1+O$7)^$D2731*(O2713/N2713)^$E2731*((O2713+O2722)/(N2713+N2722))^$F2731</f>
        <v/>
      </c>
      <c r="P2731" s="40">
        <f>O2731*$G2731*(1+P$7)^$D2731*(P2713/O2713)^$E2731*((P2713+P2722)/(O2713+O2722))^$F2731</f>
        <v/>
      </c>
      <c r="Q2731" s="40">
        <f>P2731*$G2731*(1+Q$7)^$D2731*(Q2713/P2713)^$E2731*((Q2713+Q2722)/(P2713+P2722))^$F2731</f>
        <v/>
      </c>
      <c r="R2731" s="40">
        <f>Q2731*$G2731*(1+R$7)^$D2731*(R2713/Q2713)^$E2731*((R2713+R2722)/(Q2713+Q2722))^$F2731</f>
        <v/>
      </c>
      <c r="S2731" s="40">
        <f>R2731*$G2731*(1+S$7)^$D2731*(S2713/R2713)^$E2731*((S2713+S2722)/(R2713+R2722))^$F2731</f>
        <v/>
      </c>
      <c r="T2731" s="40">
        <f>S2731*$G2731*(1+T$7)^$D2731*(T2713/S2713)^$E2731*((T2713+T2722)/(S2713+S2722))^$F2731</f>
        <v/>
      </c>
      <c r="U2731" s="40">
        <f>T2731*$G2731*(1+U$7)^$D2731*(U2713/T2713)^$E2731*((U2713+U2722)/(T2713+T2722))^$F2731</f>
        <v/>
      </c>
      <c r="V2731" s="40">
        <f>U2731*$G2731*(1+V$7)^$D2731*(V2713/U2713)^$E2731*((V2713+V2722)/(U2713+U2722))^$F2731</f>
        <v/>
      </c>
      <c r="W2731" s="40">
        <f>V2731*$G2731*(1+W$7)^$D2731*(W2713/V2713)^$E2731*((W2713+W2722)/(V2713+V2722))^$F2731</f>
        <v/>
      </c>
      <c r="X2731" s="40">
        <f>W2731*$G2731*(1+X$7)^$D2731*(X2713/W2713)^$E2731*((X2713+X2722)/(W2713+W2722))^$F2731</f>
        <v/>
      </c>
      <c r="Y2731" s="40">
        <f>X2731*$G2731*(1+Y$7)^$D2731*(Y2713/X2713)^$E2731*((Y2713+Y2722)/(X2713+X2722))^$F2731</f>
        <v/>
      </c>
      <c r="Z2731" s="40">
        <f>Y2731*$G2731*(1+Z$7)^$D2731*(Z2713/Y2713)^$E2731*((Z2713+Z2722)/(Y2713+Y2722))^$F2731</f>
        <v/>
      </c>
      <c r="AA2731" s="40">
        <f>Z2731*$G2731*(1+AA$7)^$D2731*(AA2713/Z2713)^$E2731*((AA2713+AA2722)/(Z2713+Z2722))^$F2731</f>
        <v/>
      </c>
      <c r="AB2731" s="40">
        <f>AA2731*$G2731*(1+AB$7)^$D2731*(AB2713/AA2713)^$E2731*((AB2713+AB2722)/(AA2713+AA2722))^$F2731</f>
        <v/>
      </c>
      <c r="AC2731" s="40">
        <f>AB2731*$G2731*(1+AC$7)^$D2731*(AC2713/AB2713)^$E2731*((AC2713+AC2722)/(AB2713+AB2722))^$F2731</f>
        <v/>
      </c>
      <c r="AD2731" s="40">
        <f>AC2731*$G2731*(1+AD$7)^$D2731*(AD2713/AC2713)^$E2731*((AD2713+AD2722)/(AC2713+AC2722))^$F2731</f>
        <v/>
      </c>
      <c r="AF2731" s="11">
        <f>CodePrefix&amp;$A2731&amp;IF($C2731="","","."&amp;$C2731&amp;"."&amp;$B2731)&amp;INDEX(VarEnd,MATCH($A2731,VarKey,0))&amp;AF$5</f>
        <v/>
      </c>
      <c r="AG2731" s="39">
        <f>INDEX(Inputs!$X$5:$X$132,MATCH($B2731&amp;"|"&amp;$C2731,Inputs!$A$5:$A$132,0))</f>
        <v/>
      </c>
      <c r="AH2731" s="40">
        <f>AG2731*$G2731*(1+AH$7)^$D2731*(AH2713/AG2713)^$E2731*((AH2713+AH2722)/(AG2713+AG2722))^$F2731</f>
        <v/>
      </c>
      <c r="AI2731" s="40">
        <f>AH2731*$G2731*(1+AI$7)^$D2731*(AI2713/AH2713)^$E2731*((AI2713+AI2722)/(AH2713+AH2722))^$F2731</f>
        <v/>
      </c>
      <c r="AJ2731" s="40">
        <f>AI2731*$G2731*(1+AJ$7)^$D2731*(AJ2713/AI2713)^$E2731*((AJ2713+AJ2722)/(AI2713+AI2722))^$F2731</f>
        <v/>
      </c>
      <c r="AK2731" s="40">
        <f>AJ2731*$G2731*(1+AK$7)^$D2731*(AK2713/AJ2713)^$E2731*((AK2713+AK2722)/(AJ2713+AJ2722))^$F2731</f>
        <v/>
      </c>
      <c r="AL2731" s="40">
        <f>AK2731*$G2731*(1+AL$7)^$D2731*(AL2713/AK2713)^$E2731*((AL2713+AL2722)/(AK2713+AK2722))^$F2731</f>
        <v/>
      </c>
      <c r="AM2731" s="40">
        <f>AL2731*$G2731*(1+AM$7)^$D2731*(AM2713/AL2713)^$E2731*((AM2713+AM2722)/(AL2713+AL2722))^$F2731</f>
        <v/>
      </c>
      <c r="AN2731" s="40">
        <f>AM2731*$G2731*(1+AN$7)^$D2731*(AN2713/AM2713)^$E2731*((AN2713+AN2722)/(AM2713+AM2722))^$F2731</f>
        <v/>
      </c>
      <c r="AO2731" s="40">
        <f>AN2731*$G2731*(1+AO$7)^$D2731*(AO2713/AN2713)^$E2731*((AO2713+AO2722)/(AN2713+AN2722))^$F2731</f>
        <v/>
      </c>
      <c r="AP2731" s="40">
        <f>AO2731*$G2731*(1+AP$7)^$D2731*(AP2713/AO2713)^$E2731*((AP2713+AP2722)/(AO2713+AO2722))^$F2731</f>
        <v/>
      </c>
      <c r="AQ2731" s="40">
        <f>AP2731*$G2731*(1+AQ$7)^$D2731*(AQ2713/AP2713)^$E2731*((AQ2713+AQ2722)/(AP2713+AP2722))^$F2731</f>
        <v/>
      </c>
      <c r="AR2731" s="40">
        <f>AQ2731*$G2731*(1+AR$7)^$D2731*(AR2713/AQ2713)^$E2731*((AR2713+AR2722)/(AQ2713+AQ2722))^$F2731</f>
        <v/>
      </c>
      <c r="AS2731" s="40">
        <f>AR2731*$G2731*(1+AS$7)^$D2731*(AS2713/AR2713)^$E2731*((AS2713+AS2722)/(AR2713+AR2722))^$F2731</f>
        <v/>
      </c>
      <c r="AT2731" s="40">
        <f>AS2731*$G2731*(1+AT$7)^$D2731*(AT2713/AS2713)^$E2731*((AT2713+AT2722)/(AS2713+AS2722))^$F2731</f>
        <v/>
      </c>
      <c r="AU2731" s="40">
        <f>AT2731*$G2731*(1+AU$7)^$D2731*(AU2713/AT2713)^$E2731*((AU2713+AU2722)/(AT2713+AT2722))^$F2731</f>
        <v/>
      </c>
      <c r="AV2731" s="40">
        <f>AU2731*$G2731*(1+AV$7)^$D2731*(AV2713/AU2713)^$E2731*((AV2713+AV2722)/(AU2713+AU2722))^$F2731</f>
        <v/>
      </c>
      <c r="AW2731" s="40">
        <f>AV2731*$G2731*(1+AW$7)^$D2731*(AW2713/AV2713)^$E2731*((AW2713+AW2722)/(AV2713+AV2722))^$F2731</f>
        <v/>
      </c>
      <c r="AX2731" s="40">
        <f>AW2731*$G2731*(1+AX$7)^$D2731*(AX2713/AW2713)^$E2731*((AX2713+AX2722)/(AW2713+AW2722))^$F2731</f>
        <v/>
      </c>
      <c r="AY2731" s="40">
        <f>AX2731*$G2731*(1+AY$7)^$D2731*(AY2713/AX2713)^$E2731*((AY2713+AY2722)/(AX2713+AX2722))^$F2731</f>
        <v/>
      </c>
    </row>
    <row r="2732" hidden="1" outlineLevel="2">
      <c r="A2732" s="14" t="inlineStr">
        <is>
          <t>ener</t>
        </is>
      </c>
      <c r="B2732" s="14" t="inlineStr">
        <is>
          <t>die</t>
        </is>
      </c>
      <c r="C2732" s="14" t="inlineStr">
        <is>
          <t>cst</t>
        </is>
      </c>
      <c r="D2732" s="32">
        <f>INDEX(Inputs!$O$5:$O$132,MATCH($B2732&amp;"|"&amp;$C2732,Inputs!$A$5:$A$132,0))</f>
        <v/>
      </c>
      <c r="E2732" s="32">
        <f>INDEX(Inputs!$P$5:$P$132,MATCH($B2732&amp;"|"&amp;$C2732,Inputs!$A$5:$A$132,0))</f>
        <v/>
      </c>
      <c r="F2732" s="32">
        <f>INDEX(Inputs!$T$5:$T$132,MATCH($B2732&amp;"|"&amp;$C2732,Inputs!$A$5:$A$132,0))</f>
        <v/>
      </c>
      <c r="G2732" s="32">
        <f>INDEX(Inputs!$S$5:$S$132,MATCH($B2732&amp;"|"&amp;$C2732,Inputs!$A$5:$A$132,0))</f>
        <v/>
      </c>
      <c r="H2732" s="14">
        <f>INDEX(VarLab,MATCH($A2732,VarKey,0))&amp;INDEX(MemLab,MATCH($C2732&amp;"|"&amp;$B2732,MemKey,0))</f>
        <v/>
      </c>
      <c r="I2732" s="14">
        <f>INDEX(VarUnit,MATCH($A2732,VarKey,0))</f>
        <v/>
      </c>
      <c r="J2732" s="14">
        <f>INDEX(VarSrc,MATCH($A2732,VarKey,0))</f>
        <v/>
      </c>
      <c r="K2732" s="11">
        <f>CodePrefix&amp;$A2732&amp;IF($C2732="","","."&amp;$C2732&amp;"."&amp;$B2732)&amp;INDEX(VarEnd,MATCH($A2732,VarKey,0))&amp;K$5</f>
        <v/>
      </c>
      <c r="L2732" s="39">
        <f>INDEX(Inputs!$X$5:$X$132,MATCH($B2732&amp;"|"&amp;$C2732,Inputs!$A$5:$A$132,0))</f>
        <v/>
      </c>
      <c r="M2732" s="40">
        <f>L2732*$G2732*(1+M$7)^$D2732*(M2714/L2714)^$E2732*((M2714+M2723)/(L2714+L2723))^$F2732</f>
        <v/>
      </c>
      <c r="N2732" s="40">
        <f>M2732*$G2732*(1+N$7)^$D2732*(N2714/M2714)^$E2732*((N2714+N2723)/(M2714+M2723))^$F2732</f>
        <v/>
      </c>
      <c r="O2732" s="40">
        <f>N2732*$G2732*(1+O$7)^$D2732*(O2714/N2714)^$E2732*((O2714+O2723)/(N2714+N2723))^$F2732</f>
        <v/>
      </c>
      <c r="P2732" s="40">
        <f>O2732*$G2732*(1+P$7)^$D2732*(P2714/O2714)^$E2732*((P2714+P2723)/(O2714+O2723))^$F2732</f>
        <v/>
      </c>
      <c r="Q2732" s="40">
        <f>P2732*$G2732*(1+Q$7)^$D2732*(Q2714/P2714)^$E2732*((Q2714+Q2723)/(P2714+P2723))^$F2732</f>
        <v/>
      </c>
      <c r="R2732" s="40">
        <f>Q2732*$G2732*(1+R$7)^$D2732*(R2714/Q2714)^$E2732*((R2714+R2723)/(Q2714+Q2723))^$F2732</f>
        <v/>
      </c>
      <c r="S2732" s="40">
        <f>R2732*$G2732*(1+S$7)^$D2732*(S2714/R2714)^$E2732*((S2714+S2723)/(R2714+R2723))^$F2732</f>
        <v/>
      </c>
      <c r="T2732" s="40">
        <f>S2732*$G2732*(1+T$7)^$D2732*(T2714/S2714)^$E2732*((T2714+T2723)/(S2714+S2723))^$F2732</f>
        <v/>
      </c>
      <c r="U2732" s="40">
        <f>T2732*$G2732*(1+U$7)^$D2732*(U2714/T2714)^$E2732*((U2714+U2723)/(T2714+T2723))^$F2732</f>
        <v/>
      </c>
      <c r="V2732" s="40">
        <f>U2732*$G2732*(1+V$7)^$D2732*(V2714/U2714)^$E2732*((V2714+V2723)/(U2714+U2723))^$F2732</f>
        <v/>
      </c>
      <c r="W2732" s="40">
        <f>V2732*$G2732*(1+W$7)^$D2732*(W2714/V2714)^$E2732*((W2714+W2723)/(V2714+V2723))^$F2732</f>
        <v/>
      </c>
      <c r="X2732" s="40">
        <f>W2732*$G2732*(1+X$7)^$D2732*(X2714/W2714)^$E2732*((X2714+X2723)/(W2714+W2723))^$F2732</f>
        <v/>
      </c>
      <c r="Y2732" s="40">
        <f>X2732*$G2732*(1+Y$7)^$D2732*(Y2714/X2714)^$E2732*((Y2714+Y2723)/(X2714+X2723))^$F2732</f>
        <v/>
      </c>
      <c r="Z2732" s="40">
        <f>Y2732*$G2732*(1+Z$7)^$D2732*(Z2714/Y2714)^$E2732*((Z2714+Z2723)/(Y2714+Y2723))^$F2732</f>
        <v/>
      </c>
      <c r="AA2732" s="40">
        <f>Z2732*$G2732*(1+AA$7)^$D2732*(AA2714/Z2714)^$E2732*((AA2714+AA2723)/(Z2714+Z2723))^$F2732</f>
        <v/>
      </c>
      <c r="AB2732" s="40">
        <f>AA2732*$G2732*(1+AB$7)^$D2732*(AB2714/AA2714)^$E2732*((AB2714+AB2723)/(AA2714+AA2723))^$F2732</f>
        <v/>
      </c>
      <c r="AC2732" s="40">
        <f>AB2732*$G2732*(1+AC$7)^$D2732*(AC2714/AB2714)^$E2732*((AC2714+AC2723)/(AB2714+AB2723))^$F2732</f>
        <v/>
      </c>
      <c r="AD2732" s="40">
        <f>AC2732*$G2732*(1+AD$7)^$D2732*(AD2714/AC2714)^$E2732*((AD2714+AD2723)/(AC2714+AC2723))^$F2732</f>
        <v/>
      </c>
      <c r="AF2732" s="11">
        <f>CodePrefix&amp;$A2732&amp;IF($C2732="","","."&amp;$C2732&amp;"."&amp;$B2732)&amp;INDEX(VarEnd,MATCH($A2732,VarKey,0))&amp;AF$5</f>
        <v/>
      </c>
      <c r="AG2732" s="39">
        <f>INDEX(Inputs!$X$5:$X$132,MATCH($B2732&amp;"|"&amp;$C2732,Inputs!$A$5:$A$132,0))</f>
        <v/>
      </c>
      <c r="AH2732" s="40">
        <f>AG2732*$G2732*(1+AH$7)^$D2732*(AH2714/AG2714)^$E2732*((AH2714+AH2723)/(AG2714+AG2723))^$F2732</f>
        <v/>
      </c>
      <c r="AI2732" s="40">
        <f>AH2732*$G2732*(1+AI$7)^$D2732*(AI2714/AH2714)^$E2732*((AI2714+AI2723)/(AH2714+AH2723))^$F2732</f>
        <v/>
      </c>
      <c r="AJ2732" s="40">
        <f>AI2732*$G2732*(1+AJ$7)^$D2732*(AJ2714/AI2714)^$E2732*((AJ2714+AJ2723)/(AI2714+AI2723))^$F2732</f>
        <v/>
      </c>
      <c r="AK2732" s="40">
        <f>AJ2732*$G2732*(1+AK$7)^$D2732*(AK2714/AJ2714)^$E2732*((AK2714+AK2723)/(AJ2714+AJ2723))^$F2732</f>
        <v/>
      </c>
      <c r="AL2732" s="40">
        <f>AK2732*$G2732*(1+AL$7)^$D2732*(AL2714/AK2714)^$E2732*((AL2714+AL2723)/(AK2714+AK2723))^$F2732</f>
        <v/>
      </c>
      <c r="AM2732" s="40">
        <f>AL2732*$G2732*(1+AM$7)^$D2732*(AM2714/AL2714)^$E2732*((AM2714+AM2723)/(AL2714+AL2723))^$F2732</f>
        <v/>
      </c>
      <c r="AN2732" s="40">
        <f>AM2732*$G2732*(1+AN$7)^$D2732*(AN2714/AM2714)^$E2732*((AN2714+AN2723)/(AM2714+AM2723))^$F2732</f>
        <v/>
      </c>
      <c r="AO2732" s="40">
        <f>AN2732*$G2732*(1+AO$7)^$D2732*(AO2714/AN2714)^$E2732*((AO2714+AO2723)/(AN2714+AN2723))^$F2732</f>
        <v/>
      </c>
      <c r="AP2732" s="40">
        <f>AO2732*$G2732*(1+AP$7)^$D2732*(AP2714/AO2714)^$E2732*((AP2714+AP2723)/(AO2714+AO2723))^$F2732</f>
        <v/>
      </c>
      <c r="AQ2732" s="40">
        <f>AP2732*$G2732*(1+AQ$7)^$D2732*(AQ2714/AP2714)^$E2732*((AQ2714+AQ2723)/(AP2714+AP2723))^$F2732</f>
        <v/>
      </c>
      <c r="AR2732" s="40">
        <f>AQ2732*$G2732*(1+AR$7)^$D2732*(AR2714/AQ2714)^$E2732*((AR2714+AR2723)/(AQ2714+AQ2723))^$F2732</f>
        <v/>
      </c>
      <c r="AS2732" s="40">
        <f>AR2732*$G2732*(1+AS$7)^$D2732*(AS2714/AR2714)^$E2732*((AS2714+AS2723)/(AR2714+AR2723))^$F2732</f>
        <v/>
      </c>
      <c r="AT2732" s="40">
        <f>AS2732*$G2732*(1+AT$7)^$D2732*(AT2714/AS2714)^$E2732*((AT2714+AT2723)/(AS2714+AS2723))^$F2732</f>
        <v/>
      </c>
      <c r="AU2732" s="40">
        <f>AT2732*$G2732*(1+AU$7)^$D2732*(AU2714/AT2714)^$E2732*((AU2714+AU2723)/(AT2714+AT2723))^$F2732</f>
        <v/>
      </c>
      <c r="AV2732" s="40">
        <f>AU2732*$G2732*(1+AV$7)^$D2732*(AV2714/AU2714)^$E2732*((AV2714+AV2723)/(AU2714+AU2723))^$F2732</f>
        <v/>
      </c>
      <c r="AW2732" s="40">
        <f>AV2732*$G2732*(1+AW$7)^$D2732*(AW2714/AV2714)^$E2732*((AW2714+AW2723)/(AV2714+AV2723))^$F2732</f>
        <v/>
      </c>
      <c r="AX2732" s="40">
        <f>AW2732*$G2732*(1+AX$7)^$D2732*(AX2714/AW2714)^$E2732*((AX2714+AX2723)/(AW2714+AW2723))^$F2732</f>
        <v/>
      </c>
      <c r="AY2732" s="40">
        <f>AX2732*$G2732*(1+AY$7)^$D2732*(AY2714/AX2714)^$E2732*((AY2714+AY2723)/(AX2714+AX2723))^$F2732</f>
        <v/>
      </c>
    </row>
    <row r="2733" hidden="1" outlineLevel="2">
      <c r="A2733" s="14" t="inlineStr">
        <is>
          <t>ener</t>
        </is>
      </c>
      <c r="B2733" s="14" t="inlineStr">
        <is>
          <t>lpg</t>
        </is>
      </c>
      <c r="C2733" s="14" t="inlineStr">
        <is>
          <t>cst</t>
        </is>
      </c>
      <c r="D2733" s="32">
        <f>INDEX(Inputs!$O$5:$O$132,MATCH($B2733&amp;"|"&amp;$C2733,Inputs!$A$5:$A$132,0))</f>
        <v/>
      </c>
      <c r="E2733" s="32">
        <f>INDEX(Inputs!$P$5:$P$132,MATCH($B2733&amp;"|"&amp;$C2733,Inputs!$A$5:$A$132,0))</f>
        <v/>
      </c>
      <c r="F2733" s="32">
        <f>INDEX(Inputs!$T$5:$T$132,MATCH($B2733&amp;"|"&amp;$C2733,Inputs!$A$5:$A$132,0))</f>
        <v/>
      </c>
      <c r="G2733" s="32">
        <f>INDEX(Inputs!$S$5:$S$132,MATCH($B2733&amp;"|"&amp;$C2733,Inputs!$A$5:$A$132,0))</f>
        <v/>
      </c>
      <c r="H2733" s="14">
        <f>INDEX(VarLab,MATCH($A2733,VarKey,0))&amp;INDEX(MemLab,MATCH($C2733&amp;"|"&amp;$B2733,MemKey,0))</f>
        <v/>
      </c>
      <c r="I2733" s="14">
        <f>INDEX(VarUnit,MATCH($A2733,VarKey,0))</f>
        <v/>
      </c>
      <c r="J2733" s="14">
        <f>INDEX(VarSrc,MATCH($A2733,VarKey,0))</f>
        <v/>
      </c>
      <c r="K2733" s="11">
        <f>CodePrefix&amp;$A2733&amp;IF($C2733="","","."&amp;$C2733&amp;"."&amp;$B2733)&amp;INDEX(VarEnd,MATCH($A2733,VarKey,0))&amp;K$5</f>
        <v/>
      </c>
      <c r="L2733" s="39">
        <f>INDEX(Inputs!$X$5:$X$132,MATCH($B2733&amp;"|"&amp;$C2733,Inputs!$A$5:$A$132,0))</f>
        <v/>
      </c>
      <c r="M2733" s="40">
        <f>L2733*$G2733*(1+M$7)^$D2733*(M2715/L2715)^$E2733*((M2715+M2724)/(L2715+L2724))^$F2733</f>
        <v/>
      </c>
      <c r="N2733" s="40">
        <f>M2733*$G2733*(1+N$7)^$D2733*(N2715/M2715)^$E2733*((N2715+N2724)/(M2715+M2724))^$F2733</f>
        <v/>
      </c>
      <c r="O2733" s="40">
        <f>N2733*$G2733*(1+O$7)^$D2733*(O2715/N2715)^$E2733*((O2715+O2724)/(N2715+N2724))^$F2733</f>
        <v/>
      </c>
      <c r="P2733" s="40">
        <f>O2733*$G2733*(1+P$7)^$D2733*(P2715/O2715)^$E2733*((P2715+P2724)/(O2715+O2724))^$F2733</f>
        <v/>
      </c>
      <c r="Q2733" s="40">
        <f>P2733*$G2733*(1+Q$7)^$D2733*(Q2715/P2715)^$E2733*((Q2715+Q2724)/(P2715+P2724))^$F2733</f>
        <v/>
      </c>
      <c r="R2733" s="40">
        <f>Q2733*$G2733*(1+R$7)^$D2733*(R2715/Q2715)^$E2733*((R2715+R2724)/(Q2715+Q2724))^$F2733</f>
        <v/>
      </c>
      <c r="S2733" s="40">
        <f>R2733*$G2733*(1+S$7)^$D2733*(S2715/R2715)^$E2733*((S2715+S2724)/(R2715+R2724))^$F2733</f>
        <v/>
      </c>
      <c r="T2733" s="40">
        <f>S2733*$G2733*(1+T$7)^$D2733*(T2715/S2715)^$E2733*((T2715+T2724)/(S2715+S2724))^$F2733</f>
        <v/>
      </c>
      <c r="U2733" s="40">
        <f>T2733*$G2733*(1+U$7)^$D2733*(U2715/T2715)^$E2733*((U2715+U2724)/(T2715+T2724))^$F2733</f>
        <v/>
      </c>
      <c r="V2733" s="40">
        <f>U2733*$G2733*(1+V$7)^$D2733*(V2715/U2715)^$E2733*((V2715+V2724)/(U2715+U2724))^$F2733</f>
        <v/>
      </c>
      <c r="W2733" s="40">
        <f>V2733*$G2733*(1+W$7)^$D2733*(W2715/V2715)^$E2733*((W2715+W2724)/(V2715+V2724))^$F2733</f>
        <v/>
      </c>
      <c r="X2733" s="40">
        <f>W2733*$G2733*(1+X$7)^$D2733*(X2715/W2715)^$E2733*((X2715+X2724)/(W2715+W2724))^$F2733</f>
        <v/>
      </c>
      <c r="Y2733" s="40">
        <f>X2733*$G2733*(1+Y$7)^$D2733*(Y2715/X2715)^$E2733*((Y2715+Y2724)/(X2715+X2724))^$F2733</f>
        <v/>
      </c>
      <c r="Z2733" s="40">
        <f>Y2733*$G2733*(1+Z$7)^$D2733*(Z2715/Y2715)^$E2733*((Z2715+Z2724)/(Y2715+Y2724))^$F2733</f>
        <v/>
      </c>
      <c r="AA2733" s="40">
        <f>Z2733*$G2733*(1+AA$7)^$D2733*(AA2715/Z2715)^$E2733*((AA2715+AA2724)/(Z2715+Z2724))^$F2733</f>
        <v/>
      </c>
      <c r="AB2733" s="40">
        <f>AA2733*$G2733*(1+AB$7)^$D2733*(AB2715/AA2715)^$E2733*((AB2715+AB2724)/(AA2715+AA2724))^$F2733</f>
        <v/>
      </c>
      <c r="AC2733" s="40">
        <f>AB2733*$G2733*(1+AC$7)^$D2733*(AC2715/AB2715)^$E2733*((AC2715+AC2724)/(AB2715+AB2724))^$F2733</f>
        <v/>
      </c>
      <c r="AD2733" s="40">
        <f>AC2733*$G2733*(1+AD$7)^$D2733*(AD2715/AC2715)^$E2733*((AD2715+AD2724)/(AC2715+AC2724))^$F2733</f>
        <v/>
      </c>
      <c r="AF2733" s="11">
        <f>CodePrefix&amp;$A2733&amp;IF($C2733="","","."&amp;$C2733&amp;"."&amp;$B2733)&amp;INDEX(VarEnd,MATCH($A2733,VarKey,0))&amp;AF$5</f>
        <v/>
      </c>
      <c r="AG2733" s="39">
        <f>INDEX(Inputs!$X$5:$X$132,MATCH($B2733&amp;"|"&amp;$C2733,Inputs!$A$5:$A$132,0))</f>
        <v/>
      </c>
      <c r="AH2733" s="40">
        <f>AG2733*$G2733*(1+AH$7)^$D2733*(AH2715/AG2715)^$E2733*((AH2715+AH2724)/(AG2715+AG2724))^$F2733</f>
        <v/>
      </c>
      <c r="AI2733" s="40">
        <f>AH2733*$G2733*(1+AI$7)^$D2733*(AI2715/AH2715)^$E2733*((AI2715+AI2724)/(AH2715+AH2724))^$F2733</f>
        <v/>
      </c>
      <c r="AJ2733" s="40">
        <f>AI2733*$G2733*(1+AJ$7)^$D2733*(AJ2715/AI2715)^$E2733*((AJ2715+AJ2724)/(AI2715+AI2724))^$F2733</f>
        <v/>
      </c>
      <c r="AK2733" s="40">
        <f>AJ2733*$G2733*(1+AK$7)^$D2733*(AK2715/AJ2715)^$E2733*((AK2715+AK2724)/(AJ2715+AJ2724))^$F2733</f>
        <v/>
      </c>
      <c r="AL2733" s="40">
        <f>AK2733*$G2733*(1+AL$7)^$D2733*(AL2715/AK2715)^$E2733*((AL2715+AL2724)/(AK2715+AK2724))^$F2733</f>
        <v/>
      </c>
      <c r="AM2733" s="40">
        <f>AL2733*$G2733*(1+AM$7)^$D2733*(AM2715/AL2715)^$E2733*((AM2715+AM2724)/(AL2715+AL2724))^$F2733</f>
        <v/>
      </c>
      <c r="AN2733" s="40">
        <f>AM2733*$G2733*(1+AN$7)^$D2733*(AN2715/AM2715)^$E2733*((AN2715+AN2724)/(AM2715+AM2724))^$F2733</f>
        <v/>
      </c>
      <c r="AO2733" s="40">
        <f>AN2733*$G2733*(1+AO$7)^$D2733*(AO2715/AN2715)^$E2733*((AO2715+AO2724)/(AN2715+AN2724))^$F2733</f>
        <v/>
      </c>
      <c r="AP2733" s="40">
        <f>AO2733*$G2733*(1+AP$7)^$D2733*(AP2715/AO2715)^$E2733*((AP2715+AP2724)/(AO2715+AO2724))^$F2733</f>
        <v/>
      </c>
      <c r="AQ2733" s="40">
        <f>AP2733*$G2733*(1+AQ$7)^$D2733*(AQ2715/AP2715)^$E2733*((AQ2715+AQ2724)/(AP2715+AP2724))^$F2733</f>
        <v/>
      </c>
      <c r="AR2733" s="40">
        <f>AQ2733*$G2733*(1+AR$7)^$D2733*(AR2715/AQ2715)^$E2733*((AR2715+AR2724)/(AQ2715+AQ2724))^$F2733</f>
        <v/>
      </c>
      <c r="AS2733" s="40">
        <f>AR2733*$G2733*(1+AS$7)^$D2733*(AS2715/AR2715)^$E2733*((AS2715+AS2724)/(AR2715+AR2724))^$F2733</f>
        <v/>
      </c>
      <c r="AT2733" s="40">
        <f>AS2733*$G2733*(1+AT$7)^$D2733*(AT2715/AS2715)^$E2733*((AT2715+AT2724)/(AS2715+AS2724))^$F2733</f>
        <v/>
      </c>
      <c r="AU2733" s="40">
        <f>AT2733*$G2733*(1+AU$7)^$D2733*(AU2715/AT2715)^$E2733*((AU2715+AU2724)/(AT2715+AT2724))^$F2733</f>
        <v/>
      </c>
      <c r="AV2733" s="40">
        <f>AU2733*$G2733*(1+AV$7)^$D2733*(AV2715/AU2715)^$E2733*((AV2715+AV2724)/(AU2715+AU2724))^$F2733</f>
        <v/>
      </c>
      <c r="AW2733" s="40">
        <f>AV2733*$G2733*(1+AW$7)^$D2733*(AW2715/AV2715)^$E2733*((AW2715+AW2724)/(AV2715+AV2724))^$F2733</f>
        <v/>
      </c>
      <c r="AX2733" s="40">
        <f>AW2733*$G2733*(1+AX$7)^$D2733*(AX2715/AW2715)^$E2733*((AX2715+AX2724)/(AW2715+AW2724))^$F2733</f>
        <v/>
      </c>
      <c r="AY2733" s="40">
        <f>AX2733*$G2733*(1+AY$7)^$D2733*(AY2715/AX2715)^$E2733*((AY2715+AY2724)/(AX2715+AX2724))^$F2733</f>
        <v/>
      </c>
    </row>
    <row r="2734" hidden="1" outlineLevel="2">
      <c r="A2734" s="14" t="inlineStr">
        <is>
          <t>ener</t>
        </is>
      </c>
      <c r="B2734" s="14" t="inlineStr">
        <is>
          <t>ker</t>
        </is>
      </c>
      <c r="C2734" s="14" t="inlineStr">
        <is>
          <t>cst</t>
        </is>
      </c>
      <c r="D2734" s="32">
        <f>INDEX(Inputs!$O$5:$O$132,MATCH($B2734&amp;"|"&amp;$C2734,Inputs!$A$5:$A$132,0))</f>
        <v/>
      </c>
      <c r="E2734" s="32">
        <f>INDEX(Inputs!$P$5:$P$132,MATCH($B2734&amp;"|"&amp;$C2734,Inputs!$A$5:$A$132,0))</f>
        <v/>
      </c>
      <c r="F2734" s="32">
        <f>INDEX(Inputs!$T$5:$T$132,MATCH($B2734&amp;"|"&amp;$C2734,Inputs!$A$5:$A$132,0))</f>
        <v/>
      </c>
      <c r="G2734" s="32">
        <f>INDEX(Inputs!$S$5:$S$132,MATCH($B2734&amp;"|"&amp;$C2734,Inputs!$A$5:$A$132,0))</f>
        <v/>
      </c>
      <c r="H2734" s="14">
        <f>INDEX(VarLab,MATCH($A2734,VarKey,0))&amp;INDEX(MemLab,MATCH($C2734&amp;"|"&amp;$B2734,MemKey,0))</f>
        <v/>
      </c>
      <c r="I2734" s="14">
        <f>INDEX(VarUnit,MATCH($A2734,VarKey,0))</f>
        <v/>
      </c>
      <c r="J2734" s="14">
        <f>INDEX(VarSrc,MATCH($A2734,VarKey,0))</f>
        <v/>
      </c>
      <c r="K2734" s="11">
        <f>CodePrefix&amp;$A2734&amp;IF($C2734="","","."&amp;$C2734&amp;"."&amp;$B2734)&amp;INDEX(VarEnd,MATCH($A2734,VarKey,0))&amp;K$5</f>
        <v/>
      </c>
      <c r="L2734" s="39">
        <f>INDEX(Inputs!$X$5:$X$132,MATCH($B2734&amp;"|"&amp;$C2734,Inputs!$A$5:$A$132,0))</f>
        <v/>
      </c>
      <c r="M2734" s="40">
        <f>L2734*$G2734*(1+M$7)^$D2734*(M2716/L2716)^$E2734*((M2716+M2725)/(L2716+L2725))^$F2734</f>
        <v/>
      </c>
      <c r="N2734" s="40">
        <f>M2734*$G2734*(1+N$7)^$D2734*(N2716/M2716)^$E2734*((N2716+N2725)/(M2716+M2725))^$F2734</f>
        <v/>
      </c>
      <c r="O2734" s="40">
        <f>N2734*$G2734*(1+O$7)^$D2734*(O2716/N2716)^$E2734*((O2716+O2725)/(N2716+N2725))^$F2734</f>
        <v/>
      </c>
      <c r="P2734" s="40">
        <f>O2734*$G2734*(1+P$7)^$D2734*(P2716/O2716)^$E2734*((P2716+P2725)/(O2716+O2725))^$F2734</f>
        <v/>
      </c>
      <c r="Q2734" s="40">
        <f>P2734*$G2734*(1+Q$7)^$D2734*(Q2716/P2716)^$E2734*((Q2716+Q2725)/(P2716+P2725))^$F2734</f>
        <v/>
      </c>
      <c r="R2734" s="40">
        <f>Q2734*$G2734*(1+R$7)^$D2734*(R2716/Q2716)^$E2734*((R2716+R2725)/(Q2716+Q2725))^$F2734</f>
        <v/>
      </c>
      <c r="S2734" s="40">
        <f>R2734*$G2734*(1+S$7)^$D2734*(S2716/R2716)^$E2734*((S2716+S2725)/(R2716+R2725))^$F2734</f>
        <v/>
      </c>
      <c r="T2734" s="40">
        <f>S2734*$G2734*(1+T$7)^$D2734*(T2716/S2716)^$E2734*((T2716+T2725)/(S2716+S2725))^$F2734</f>
        <v/>
      </c>
      <c r="U2734" s="40">
        <f>T2734*$G2734*(1+U$7)^$D2734*(U2716/T2716)^$E2734*((U2716+U2725)/(T2716+T2725))^$F2734</f>
        <v/>
      </c>
      <c r="V2734" s="40">
        <f>U2734*$G2734*(1+V$7)^$D2734*(V2716/U2716)^$E2734*((V2716+V2725)/(U2716+U2725))^$F2734</f>
        <v/>
      </c>
      <c r="W2734" s="40">
        <f>V2734*$G2734*(1+W$7)^$D2734*(W2716/V2716)^$E2734*((W2716+W2725)/(V2716+V2725))^$F2734</f>
        <v/>
      </c>
      <c r="X2734" s="40">
        <f>W2734*$G2734*(1+X$7)^$D2734*(X2716/W2716)^$E2734*((X2716+X2725)/(W2716+W2725))^$F2734</f>
        <v/>
      </c>
      <c r="Y2734" s="40">
        <f>X2734*$G2734*(1+Y$7)^$D2734*(Y2716/X2716)^$E2734*((Y2716+Y2725)/(X2716+X2725))^$F2734</f>
        <v/>
      </c>
      <c r="Z2734" s="40">
        <f>Y2734*$G2734*(1+Z$7)^$D2734*(Z2716/Y2716)^$E2734*((Z2716+Z2725)/(Y2716+Y2725))^$F2734</f>
        <v/>
      </c>
      <c r="AA2734" s="40">
        <f>Z2734*$G2734*(1+AA$7)^$D2734*(AA2716/Z2716)^$E2734*((AA2716+AA2725)/(Z2716+Z2725))^$F2734</f>
        <v/>
      </c>
      <c r="AB2734" s="40">
        <f>AA2734*$G2734*(1+AB$7)^$D2734*(AB2716/AA2716)^$E2734*((AB2716+AB2725)/(AA2716+AA2725))^$F2734</f>
        <v/>
      </c>
      <c r="AC2734" s="40">
        <f>AB2734*$G2734*(1+AC$7)^$D2734*(AC2716/AB2716)^$E2734*((AC2716+AC2725)/(AB2716+AB2725))^$F2734</f>
        <v/>
      </c>
      <c r="AD2734" s="40">
        <f>AC2734*$G2734*(1+AD$7)^$D2734*(AD2716/AC2716)^$E2734*((AD2716+AD2725)/(AC2716+AC2725))^$F2734</f>
        <v/>
      </c>
      <c r="AF2734" s="11">
        <f>CodePrefix&amp;$A2734&amp;IF($C2734="","","."&amp;$C2734&amp;"."&amp;$B2734)&amp;INDEX(VarEnd,MATCH($A2734,VarKey,0))&amp;AF$5</f>
        <v/>
      </c>
      <c r="AG2734" s="39">
        <f>INDEX(Inputs!$X$5:$X$132,MATCH($B2734&amp;"|"&amp;$C2734,Inputs!$A$5:$A$132,0))</f>
        <v/>
      </c>
      <c r="AH2734" s="40">
        <f>AG2734*$G2734*(1+AH$7)^$D2734*(AH2716/AG2716)^$E2734*((AH2716+AH2725)/(AG2716+AG2725))^$F2734</f>
        <v/>
      </c>
      <c r="AI2734" s="40">
        <f>AH2734*$G2734*(1+AI$7)^$D2734*(AI2716/AH2716)^$E2734*((AI2716+AI2725)/(AH2716+AH2725))^$F2734</f>
        <v/>
      </c>
      <c r="AJ2734" s="40">
        <f>AI2734*$G2734*(1+AJ$7)^$D2734*(AJ2716/AI2716)^$E2734*((AJ2716+AJ2725)/(AI2716+AI2725))^$F2734</f>
        <v/>
      </c>
      <c r="AK2734" s="40">
        <f>AJ2734*$G2734*(1+AK$7)^$D2734*(AK2716/AJ2716)^$E2734*((AK2716+AK2725)/(AJ2716+AJ2725))^$F2734</f>
        <v/>
      </c>
      <c r="AL2734" s="40">
        <f>AK2734*$G2734*(1+AL$7)^$D2734*(AL2716/AK2716)^$E2734*((AL2716+AL2725)/(AK2716+AK2725))^$F2734</f>
        <v/>
      </c>
      <c r="AM2734" s="40">
        <f>AL2734*$G2734*(1+AM$7)^$D2734*(AM2716/AL2716)^$E2734*((AM2716+AM2725)/(AL2716+AL2725))^$F2734</f>
        <v/>
      </c>
      <c r="AN2734" s="40">
        <f>AM2734*$G2734*(1+AN$7)^$D2734*(AN2716/AM2716)^$E2734*((AN2716+AN2725)/(AM2716+AM2725))^$F2734</f>
        <v/>
      </c>
      <c r="AO2734" s="40">
        <f>AN2734*$G2734*(1+AO$7)^$D2734*(AO2716/AN2716)^$E2734*((AO2716+AO2725)/(AN2716+AN2725))^$F2734</f>
        <v/>
      </c>
      <c r="AP2734" s="40">
        <f>AO2734*$G2734*(1+AP$7)^$D2734*(AP2716/AO2716)^$E2734*((AP2716+AP2725)/(AO2716+AO2725))^$F2734</f>
        <v/>
      </c>
      <c r="AQ2734" s="40">
        <f>AP2734*$G2734*(1+AQ$7)^$D2734*(AQ2716/AP2716)^$E2734*((AQ2716+AQ2725)/(AP2716+AP2725))^$F2734</f>
        <v/>
      </c>
      <c r="AR2734" s="40">
        <f>AQ2734*$G2734*(1+AR$7)^$D2734*(AR2716/AQ2716)^$E2734*((AR2716+AR2725)/(AQ2716+AQ2725))^$F2734</f>
        <v/>
      </c>
      <c r="AS2734" s="40">
        <f>AR2734*$G2734*(1+AS$7)^$D2734*(AS2716/AR2716)^$E2734*((AS2716+AS2725)/(AR2716+AR2725))^$F2734</f>
        <v/>
      </c>
      <c r="AT2734" s="40">
        <f>AS2734*$G2734*(1+AT$7)^$D2734*(AT2716/AS2716)^$E2734*((AT2716+AT2725)/(AS2716+AS2725))^$F2734</f>
        <v/>
      </c>
      <c r="AU2734" s="40">
        <f>AT2734*$G2734*(1+AU$7)^$D2734*(AU2716/AT2716)^$E2734*((AU2716+AU2725)/(AT2716+AT2725))^$F2734</f>
        <v/>
      </c>
      <c r="AV2734" s="40">
        <f>AU2734*$G2734*(1+AV$7)^$D2734*(AV2716/AU2716)^$E2734*((AV2716+AV2725)/(AU2716+AU2725))^$F2734</f>
        <v/>
      </c>
      <c r="AW2734" s="40">
        <f>AV2734*$G2734*(1+AW$7)^$D2734*(AW2716/AV2716)^$E2734*((AW2716+AW2725)/(AV2716+AV2725))^$F2734</f>
        <v/>
      </c>
      <c r="AX2734" s="40">
        <f>AW2734*$G2734*(1+AX$7)^$D2734*(AX2716/AW2716)^$E2734*((AX2716+AX2725)/(AW2716+AW2725))^$F2734</f>
        <v/>
      </c>
      <c r="AY2734" s="40">
        <f>AX2734*$G2734*(1+AY$7)^$D2734*(AY2716/AX2716)^$E2734*((AY2716+AY2725)/(AX2716+AX2725))^$F2734</f>
        <v/>
      </c>
    </row>
    <row r="2735" hidden="1" outlineLevel="2">
      <c r="A2735" s="14" t="inlineStr">
        <is>
          <t>ener</t>
        </is>
      </c>
      <c r="B2735" s="14" t="inlineStr">
        <is>
          <t>oop</t>
        </is>
      </c>
      <c r="C2735" s="14" t="inlineStr">
        <is>
          <t>cst</t>
        </is>
      </c>
      <c r="D2735" s="32">
        <f>INDEX(Inputs!$O$5:$O$132,MATCH($B2735&amp;"|"&amp;$C2735,Inputs!$A$5:$A$132,0))</f>
        <v/>
      </c>
      <c r="E2735" s="32">
        <f>INDEX(Inputs!$P$5:$P$132,MATCH($B2735&amp;"|"&amp;$C2735,Inputs!$A$5:$A$132,0))</f>
        <v/>
      </c>
      <c r="F2735" s="32">
        <f>INDEX(Inputs!$T$5:$T$132,MATCH($B2735&amp;"|"&amp;$C2735,Inputs!$A$5:$A$132,0))</f>
        <v/>
      </c>
      <c r="G2735" s="32">
        <f>INDEX(Inputs!$S$5:$S$132,MATCH($B2735&amp;"|"&amp;$C2735,Inputs!$A$5:$A$132,0))</f>
        <v/>
      </c>
      <c r="H2735" s="14">
        <f>INDEX(VarLab,MATCH($A2735,VarKey,0))&amp;INDEX(MemLab,MATCH($C2735&amp;"|"&amp;$B2735,MemKey,0))</f>
        <v/>
      </c>
      <c r="I2735" s="14">
        <f>INDEX(VarUnit,MATCH($A2735,VarKey,0))</f>
        <v/>
      </c>
      <c r="J2735" s="14">
        <f>INDEX(VarSrc,MATCH($A2735,VarKey,0))</f>
        <v/>
      </c>
      <c r="K2735" s="11">
        <f>CodePrefix&amp;$A2735&amp;IF($C2735="","","."&amp;$C2735&amp;"."&amp;$B2735)&amp;INDEX(VarEnd,MATCH($A2735,VarKey,0))&amp;K$5</f>
        <v/>
      </c>
      <c r="L2735" s="39">
        <f>INDEX(Inputs!$X$5:$X$132,MATCH($B2735&amp;"|"&amp;$C2735,Inputs!$A$5:$A$132,0))</f>
        <v/>
      </c>
      <c r="M2735" s="40">
        <f>L2735*$G2735*(1+M$7)^$D2735*(M2717/L2717)^$E2735*((M2717+M2726)/(L2717+L2726))^$F2735</f>
        <v/>
      </c>
      <c r="N2735" s="40">
        <f>M2735*$G2735*(1+N$7)^$D2735*(N2717/M2717)^$E2735*((N2717+N2726)/(M2717+M2726))^$F2735</f>
        <v/>
      </c>
      <c r="O2735" s="40">
        <f>N2735*$G2735*(1+O$7)^$D2735*(O2717/N2717)^$E2735*((O2717+O2726)/(N2717+N2726))^$F2735</f>
        <v/>
      </c>
      <c r="P2735" s="40">
        <f>O2735*$G2735*(1+P$7)^$D2735*(P2717/O2717)^$E2735*((P2717+P2726)/(O2717+O2726))^$F2735</f>
        <v/>
      </c>
      <c r="Q2735" s="40">
        <f>P2735*$G2735*(1+Q$7)^$D2735*(Q2717/P2717)^$E2735*((Q2717+Q2726)/(P2717+P2726))^$F2735</f>
        <v/>
      </c>
      <c r="R2735" s="40">
        <f>Q2735*$G2735*(1+R$7)^$D2735*(R2717/Q2717)^$E2735*((R2717+R2726)/(Q2717+Q2726))^$F2735</f>
        <v/>
      </c>
      <c r="S2735" s="40">
        <f>R2735*$G2735*(1+S$7)^$D2735*(S2717/R2717)^$E2735*((S2717+S2726)/(R2717+R2726))^$F2735</f>
        <v/>
      </c>
      <c r="T2735" s="40">
        <f>S2735*$G2735*(1+T$7)^$D2735*(T2717/S2717)^$E2735*((T2717+T2726)/(S2717+S2726))^$F2735</f>
        <v/>
      </c>
      <c r="U2735" s="40">
        <f>T2735*$G2735*(1+U$7)^$D2735*(U2717/T2717)^$E2735*((U2717+U2726)/(T2717+T2726))^$F2735</f>
        <v/>
      </c>
      <c r="V2735" s="40">
        <f>U2735*$G2735*(1+V$7)^$D2735*(V2717/U2717)^$E2735*((V2717+V2726)/(U2717+U2726))^$F2735</f>
        <v/>
      </c>
      <c r="W2735" s="40">
        <f>V2735*$G2735*(1+W$7)^$D2735*(W2717/V2717)^$E2735*((W2717+W2726)/(V2717+V2726))^$F2735</f>
        <v/>
      </c>
      <c r="X2735" s="40">
        <f>W2735*$G2735*(1+X$7)^$D2735*(X2717/W2717)^$E2735*((X2717+X2726)/(W2717+W2726))^$F2735</f>
        <v/>
      </c>
      <c r="Y2735" s="40">
        <f>X2735*$G2735*(1+Y$7)^$D2735*(Y2717/X2717)^$E2735*((Y2717+Y2726)/(X2717+X2726))^$F2735</f>
        <v/>
      </c>
      <c r="Z2735" s="40">
        <f>Y2735*$G2735*(1+Z$7)^$D2735*(Z2717/Y2717)^$E2735*((Z2717+Z2726)/(Y2717+Y2726))^$F2735</f>
        <v/>
      </c>
      <c r="AA2735" s="40">
        <f>Z2735*$G2735*(1+AA$7)^$D2735*(AA2717/Z2717)^$E2735*((AA2717+AA2726)/(Z2717+Z2726))^$F2735</f>
        <v/>
      </c>
      <c r="AB2735" s="40">
        <f>AA2735*$G2735*(1+AB$7)^$D2735*(AB2717/AA2717)^$E2735*((AB2717+AB2726)/(AA2717+AA2726))^$F2735</f>
        <v/>
      </c>
      <c r="AC2735" s="40">
        <f>AB2735*$G2735*(1+AC$7)^$D2735*(AC2717/AB2717)^$E2735*((AC2717+AC2726)/(AB2717+AB2726))^$F2735</f>
        <v/>
      </c>
      <c r="AD2735" s="40">
        <f>AC2735*$G2735*(1+AD$7)^$D2735*(AD2717/AC2717)^$E2735*((AD2717+AD2726)/(AC2717+AC2726))^$F2735</f>
        <v/>
      </c>
      <c r="AF2735" s="11">
        <f>CodePrefix&amp;$A2735&amp;IF($C2735="","","."&amp;$C2735&amp;"."&amp;$B2735)&amp;INDEX(VarEnd,MATCH($A2735,VarKey,0))&amp;AF$5</f>
        <v/>
      </c>
      <c r="AG2735" s="39">
        <f>INDEX(Inputs!$X$5:$X$132,MATCH($B2735&amp;"|"&amp;$C2735,Inputs!$A$5:$A$132,0))</f>
        <v/>
      </c>
      <c r="AH2735" s="40">
        <f>AG2735*$G2735*(1+AH$7)^$D2735*(AH2717/AG2717)^$E2735*((AH2717+AH2726)/(AG2717+AG2726))^$F2735</f>
        <v/>
      </c>
      <c r="AI2735" s="40">
        <f>AH2735*$G2735*(1+AI$7)^$D2735*(AI2717/AH2717)^$E2735*((AI2717+AI2726)/(AH2717+AH2726))^$F2735</f>
        <v/>
      </c>
      <c r="AJ2735" s="40">
        <f>AI2735*$G2735*(1+AJ$7)^$D2735*(AJ2717/AI2717)^$E2735*((AJ2717+AJ2726)/(AI2717+AI2726))^$F2735</f>
        <v/>
      </c>
      <c r="AK2735" s="40">
        <f>AJ2735*$G2735*(1+AK$7)^$D2735*(AK2717/AJ2717)^$E2735*((AK2717+AK2726)/(AJ2717+AJ2726))^$F2735</f>
        <v/>
      </c>
      <c r="AL2735" s="40">
        <f>AK2735*$G2735*(1+AL$7)^$D2735*(AL2717/AK2717)^$E2735*((AL2717+AL2726)/(AK2717+AK2726))^$F2735</f>
        <v/>
      </c>
      <c r="AM2735" s="40">
        <f>AL2735*$G2735*(1+AM$7)^$D2735*(AM2717/AL2717)^$E2735*((AM2717+AM2726)/(AL2717+AL2726))^$F2735</f>
        <v/>
      </c>
      <c r="AN2735" s="40">
        <f>AM2735*$G2735*(1+AN$7)^$D2735*(AN2717/AM2717)^$E2735*((AN2717+AN2726)/(AM2717+AM2726))^$F2735</f>
        <v/>
      </c>
      <c r="AO2735" s="40">
        <f>AN2735*$G2735*(1+AO$7)^$D2735*(AO2717/AN2717)^$E2735*((AO2717+AO2726)/(AN2717+AN2726))^$F2735</f>
        <v/>
      </c>
      <c r="AP2735" s="40">
        <f>AO2735*$G2735*(1+AP$7)^$D2735*(AP2717/AO2717)^$E2735*((AP2717+AP2726)/(AO2717+AO2726))^$F2735</f>
        <v/>
      </c>
      <c r="AQ2735" s="40">
        <f>AP2735*$G2735*(1+AQ$7)^$D2735*(AQ2717/AP2717)^$E2735*((AQ2717+AQ2726)/(AP2717+AP2726))^$F2735</f>
        <v/>
      </c>
      <c r="AR2735" s="40">
        <f>AQ2735*$G2735*(1+AR$7)^$D2735*(AR2717/AQ2717)^$E2735*((AR2717+AR2726)/(AQ2717+AQ2726))^$F2735</f>
        <v/>
      </c>
      <c r="AS2735" s="40">
        <f>AR2735*$G2735*(1+AS$7)^$D2735*(AS2717/AR2717)^$E2735*((AS2717+AS2726)/(AR2717+AR2726))^$F2735</f>
        <v/>
      </c>
      <c r="AT2735" s="40">
        <f>AS2735*$G2735*(1+AT$7)^$D2735*(AT2717/AS2717)^$E2735*((AT2717+AT2726)/(AS2717+AS2726))^$F2735</f>
        <v/>
      </c>
      <c r="AU2735" s="40">
        <f>AT2735*$G2735*(1+AU$7)^$D2735*(AU2717/AT2717)^$E2735*((AU2717+AU2726)/(AT2717+AT2726))^$F2735</f>
        <v/>
      </c>
      <c r="AV2735" s="40">
        <f>AU2735*$G2735*(1+AV$7)^$D2735*(AV2717/AU2717)^$E2735*((AV2717+AV2726)/(AU2717+AU2726))^$F2735</f>
        <v/>
      </c>
      <c r="AW2735" s="40">
        <f>AV2735*$G2735*(1+AW$7)^$D2735*(AW2717/AV2717)^$E2735*((AW2717+AW2726)/(AV2717+AV2726))^$F2735</f>
        <v/>
      </c>
      <c r="AX2735" s="40">
        <f>AW2735*$G2735*(1+AX$7)^$D2735*(AX2717/AW2717)^$E2735*((AX2717+AX2726)/(AW2717+AW2726))^$F2735</f>
        <v/>
      </c>
      <c r="AY2735" s="40">
        <f>AX2735*$G2735*(1+AY$7)^$D2735*(AY2717/AX2717)^$E2735*((AY2717+AY2726)/(AX2717+AX2726))^$F2735</f>
        <v/>
      </c>
    </row>
    <row r="2736" hidden="1" outlineLevel="2">
      <c r="A2736" s="14" t="inlineStr">
        <is>
          <t>ener</t>
        </is>
      </c>
      <c r="B2736" s="14" t="inlineStr">
        <is>
          <t>bio</t>
        </is>
      </c>
      <c r="C2736" s="14" t="inlineStr">
        <is>
          <t>cst</t>
        </is>
      </c>
      <c r="D2736" s="32">
        <f>INDEX(Inputs!$O$5:$O$132,MATCH($B2736&amp;"|"&amp;$C2736,Inputs!$A$5:$A$132,0))</f>
        <v/>
      </c>
      <c r="E2736" s="32">
        <f>INDEX(Inputs!$P$5:$P$132,MATCH($B2736&amp;"|"&amp;$C2736,Inputs!$A$5:$A$132,0))</f>
        <v/>
      </c>
      <c r="F2736" s="32">
        <f>INDEX(Inputs!$T$5:$T$132,MATCH($B2736&amp;"|"&amp;$C2736,Inputs!$A$5:$A$132,0))</f>
        <v/>
      </c>
      <c r="G2736" s="32">
        <f>INDEX(Inputs!$S$5:$S$132,MATCH($B2736&amp;"|"&amp;$C2736,Inputs!$A$5:$A$132,0))</f>
        <v/>
      </c>
      <c r="H2736" s="14">
        <f>INDEX(VarLab,MATCH($A2736,VarKey,0))&amp;INDEX(MemLab,MATCH($C2736&amp;"|"&amp;$B2736,MemKey,0))</f>
        <v/>
      </c>
      <c r="I2736" s="14">
        <f>INDEX(VarUnit,MATCH($A2736,VarKey,0))</f>
        <v/>
      </c>
      <c r="J2736" s="14">
        <f>INDEX(VarSrc,MATCH($A2736,VarKey,0))</f>
        <v/>
      </c>
      <c r="K2736" s="11">
        <f>CodePrefix&amp;$A2736&amp;IF($C2736="","","."&amp;$C2736&amp;"."&amp;$B2736)&amp;INDEX(VarEnd,MATCH($A2736,VarKey,0))&amp;K$5</f>
        <v/>
      </c>
      <c r="L2736" s="39">
        <f>INDEX(Inputs!$X$5:$X$132,MATCH($B2736&amp;"|"&amp;$C2736,Inputs!$A$5:$A$132,0))</f>
        <v/>
      </c>
      <c r="M2736" s="40">
        <f>L2736*$G2736*(1+M$7)^$D2736*(M2718/L2718)^$E2736*((M2718+M2727)/(L2718+L2727))^$F2736</f>
        <v/>
      </c>
      <c r="N2736" s="40">
        <f>M2736*$G2736*(1+N$7)^$D2736*(N2718/M2718)^$E2736*((N2718+N2727)/(M2718+M2727))^$F2736</f>
        <v/>
      </c>
      <c r="O2736" s="40">
        <f>N2736*$G2736*(1+O$7)^$D2736*(O2718/N2718)^$E2736*((O2718+O2727)/(N2718+N2727))^$F2736</f>
        <v/>
      </c>
      <c r="P2736" s="40">
        <f>O2736*$G2736*(1+P$7)^$D2736*(P2718/O2718)^$E2736*((P2718+P2727)/(O2718+O2727))^$F2736</f>
        <v/>
      </c>
      <c r="Q2736" s="40">
        <f>P2736*$G2736*(1+Q$7)^$D2736*(Q2718/P2718)^$E2736*((Q2718+Q2727)/(P2718+P2727))^$F2736</f>
        <v/>
      </c>
      <c r="R2736" s="40">
        <f>Q2736*$G2736*(1+R$7)^$D2736*(R2718/Q2718)^$E2736*((R2718+R2727)/(Q2718+Q2727))^$F2736</f>
        <v/>
      </c>
      <c r="S2736" s="40">
        <f>R2736*$G2736*(1+S$7)^$D2736*(S2718/R2718)^$E2736*((S2718+S2727)/(R2718+R2727))^$F2736</f>
        <v/>
      </c>
      <c r="T2736" s="40">
        <f>S2736*$G2736*(1+T$7)^$D2736*(T2718/S2718)^$E2736*((T2718+T2727)/(S2718+S2727))^$F2736</f>
        <v/>
      </c>
      <c r="U2736" s="40">
        <f>T2736*$G2736*(1+U$7)^$D2736*(U2718/T2718)^$E2736*((U2718+U2727)/(T2718+T2727))^$F2736</f>
        <v/>
      </c>
      <c r="V2736" s="40">
        <f>U2736*$G2736*(1+V$7)^$D2736*(V2718/U2718)^$E2736*((V2718+V2727)/(U2718+U2727))^$F2736</f>
        <v/>
      </c>
      <c r="W2736" s="40">
        <f>V2736*$G2736*(1+W$7)^$D2736*(W2718/V2718)^$E2736*((W2718+W2727)/(V2718+V2727))^$F2736</f>
        <v/>
      </c>
      <c r="X2736" s="40">
        <f>W2736*$G2736*(1+X$7)^$D2736*(X2718/W2718)^$E2736*((X2718+X2727)/(W2718+W2727))^$F2736</f>
        <v/>
      </c>
      <c r="Y2736" s="40">
        <f>X2736*$G2736*(1+Y$7)^$D2736*(Y2718/X2718)^$E2736*((Y2718+Y2727)/(X2718+X2727))^$F2736</f>
        <v/>
      </c>
      <c r="Z2736" s="40">
        <f>Y2736*$G2736*(1+Z$7)^$D2736*(Z2718/Y2718)^$E2736*((Z2718+Z2727)/(Y2718+Y2727))^$F2736</f>
        <v/>
      </c>
      <c r="AA2736" s="40">
        <f>Z2736*$G2736*(1+AA$7)^$D2736*(AA2718/Z2718)^$E2736*((AA2718+AA2727)/(Z2718+Z2727))^$F2736</f>
        <v/>
      </c>
      <c r="AB2736" s="40">
        <f>AA2736*$G2736*(1+AB$7)^$D2736*(AB2718/AA2718)^$E2736*((AB2718+AB2727)/(AA2718+AA2727))^$F2736</f>
        <v/>
      </c>
      <c r="AC2736" s="40">
        <f>AB2736*$G2736*(1+AC$7)^$D2736*(AC2718/AB2718)^$E2736*((AC2718+AC2727)/(AB2718+AB2727))^$F2736</f>
        <v/>
      </c>
      <c r="AD2736" s="40">
        <f>AC2736*$G2736*(1+AD$7)^$D2736*(AD2718/AC2718)^$E2736*((AD2718+AD2727)/(AC2718+AC2727))^$F2736</f>
        <v/>
      </c>
      <c r="AF2736" s="11">
        <f>CodePrefix&amp;$A2736&amp;IF($C2736="","","."&amp;$C2736&amp;"."&amp;$B2736)&amp;INDEX(VarEnd,MATCH($A2736,VarKey,0))&amp;AF$5</f>
        <v/>
      </c>
      <c r="AG2736" s="39">
        <f>INDEX(Inputs!$X$5:$X$132,MATCH($B2736&amp;"|"&amp;$C2736,Inputs!$A$5:$A$132,0))</f>
        <v/>
      </c>
      <c r="AH2736" s="40">
        <f>AG2736*$G2736*(1+AH$7)^$D2736*(AH2718/AG2718)^$E2736*((AH2718+AH2727)/(AG2718+AG2727))^$F2736</f>
        <v/>
      </c>
      <c r="AI2736" s="40">
        <f>AH2736*$G2736*(1+AI$7)^$D2736*(AI2718/AH2718)^$E2736*((AI2718+AI2727)/(AH2718+AH2727))^$F2736</f>
        <v/>
      </c>
      <c r="AJ2736" s="40">
        <f>AI2736*$G2736*(1+AJ$7)^$D2736*(AJ2718/AI2718)^$E2736*((AJ2718+AJ2727)/(AI2718+AI2727))^$F2736</f>
        <v/>
      </c>
      <c r="AK2736" s="40">
        <f>AJ2736*$G2736*(1+AK$7)^$D2736*(AK2718/AJ2718)^$E2736*((AK2718+AK2727)/(AJ2718+AJ2727))^$F2736</f>
        <v/>
      </c>
      <c r="AL2736" s="40">
        <f>AK2736*$G2736*(1+AL$7)^$D2736*(AL2718/AK2718)^$E2736*((AL2718+AL2727)/(AK2718+AK2727))^$F2736</f>
        <v/>
      </c>
      <c r="AM2736" s="40">
        <f>AL2736*$G2736*(1+AM$7)^$D2736*(AM2718/AL2718)^$E2736*((AM2718+AM2727)/(AL2718+AL2727))^$F2736</f>
        <v/>
      </c>
      <c r="AN2736" s="40">
        <f>AM2736*$G2736*(1+AN$7)^$D2736*(AN2718/AM2718)^$E2736*((AN2718+AN2727)/(AM2718+AM2727))^$F2736</f>
        <v/>
      </c>
      <c r="AO2736" s="40">
        <f>AN2736*$G2736*(1+AO$7)^$D2736*(AO2718/AN2718)^$E2736*((AO2718+AO2727)/(AN2718+AN2727))^$F2736</f>
        <v/>
      </c>
      <c r="AP2736" s="40">
        <f>AO2736*$G2736*(1+AP$7)^$D2736*(AP2718/AO2718)^$E2736*((AP2718+AP2727)/(AO2718+AO2727))^$F2736</f>
        <v/>
      </c>
      <c r="AQ2736" s="40">
        <f>AP2736*$G2736*(1+AQ$7)^$D2736*(AQ2718/AP2718)^$E2736*((AQ2718+AQ2727)/(AP2718+AP2727))^$F2736</f>
        <v/>
      </c>
      <c r="AR2736" s="40">
        <f>AQ2736*$G2736*(1+AR$7)^$D2736*(AR2718/AQ2718)^$E2736*((AR2718+AR2727)/(AQ2718+AQ2727))^$F2736</f>
        <v/>
      </c>
      <c r="AS2736" s="40">
        <f>AR2736*$G2736*(1+AS$7)^$D2736*(AS2718/AR2718)^$E2736*((AS2718+AS2727)/(AR2718+AR2727))^$F2736</f>
        <v/>
      </c>
      <c r="AT2736" s="40">
        <f>AS2736*$G2736*(1+AT$7)^$D2736*(AT2718/AS2718)^$E2736*((AT2718+AT2727)/(AS2718+AS2727))^$F2736</f>
        <v/>
      </c>
      <c r="AU2736" s="40">
        <f>AT2736*$G2736*(1+AU$7)^$D2736*(AU2718/AT2718)^$E2736*((AU2718+AU2727)/(AT2718+AT2727))^$F2736</f>
        <v/>
      </c>
      <c r="AV2736" s="40">
        <f>AU2736*$G2736*(1+AV$7)^$D2736*(AV2718/AU2718)^$E2736*((AV2718+AV2727)/(AU2718+AU2727))^$F2736</f>
        <v/>
      </c>
      <c r="AW2736" s="40">
        <f>AV2736*$G2736*(1+AW$7)^$D2736*(AW2718/AV2718)^$E2736*((AW2718+AW2727)/(AV2718+AV2727))^$F2736</f>
        <v/>
      </c>
      <c r="AX2736" s="40">
        <f>AW2736*$G2736*(1+AX$7)^$D2736*(AX2718/AW2718)^$E2736*((AX2718+AX2727)/(AW2718+AW2727))^$F2736</f>
        <v/>
      </c>
      <c r="AY2736" s="40">
        <f>AX2736*$G2736*(1+AY$7)^$D2736*(AY2718/AX2718)^$E2736*((AY2718+AY2727)/(AX2718+AX2727))^$F2736</f>
        <v/>
      </c>
    </row>
    <row r="2737" hidden="1" outlineLevel="2"/>
    <row r="2738" hidden="1" outlineLevel="2">
      <c r="A2738" s="14" t="inlineStr">
        <is>
          <t>co2</t>
        </is>
      </c>
      <c r="B2738" s="14" t="inlineStr">
        <is>
          <t>coa</t>
        </is>
      </c>
      <c r="C2738" s="14" t="inlineStr">
        <is>
          <t>cst</t>
        </is>
      </c>
      <c r="D2738" s="32">
        <f>INDEX(Inputs!$W$5:$W$132,MATCH($B2738&amp;"|"&amp;$C2738,Inputs!$A$5:$A$132,0))</f>
        <v/>
      </c>
      <c r="E2738" s="36" t="n"/>
      <c r="F2738" s="36" t="n"/>
      <c r="G2738" s="36" t="n"/>
      <c r="H2738" s="14">
        <f>INDEX(VarLab,MATCH($A2738,VarKey,0))&amp;INDEX(MemLab,MATCH($C2738&amp;"|"&amp;$B2738,MemKey,0))</f>
        <v/>
      </c>
      <c r="I2738" s="14">
        <f>INDEX(VarUnit,MATCH($A2738,VarKey,0))</f>
        <v/>
      </c>
      <c r="J2738" s="14">
        <f>INDEX(VarSrc,MATCH($A2738,VarKey,0))</f>
        <v/>
      </c>
      <c r="K2738" s="11">
        <f>CodePrefix&amp;$A2738&amp;IF($C2738="","","."&amp;$C2738&amp;"."&amp;$B2738)&amp;INDEX(VarEnd,MATCH($A2738,VarKey,0))&amp;K$5</f>
        <v/>
      </c>
      <c r="L2738" s="15">
        <f>L2729*Settings!$C$13*$D2738</f>
        <v/>
      </c>
      <c r="M2738" s="16">
        <f>M2729*Settings!$C$13*$D2738</f>
        <v/>
      </c>
      <c r="N2738" s="16">
        <f>N2729*Settings!$C$13*$D2738</f>
        <v/>
      </c>
      <c r="O2738" s="16">
        <f>O2729*Settings!$C$13*$D2738</f>
        <v/>
      </c>
      <c r="P2738" s="16">
        <f>P2729*Settings!$C$13*$D2738</f>
        <v/>
      </c>
      <c r="Q2738" s="16">
        <f>Q2729*Settings!$C$13*$D2738</f>
        <v/>
      </c>
      <c r="R2738" s="16">
        <f>R2729*Settings!$C$13*$D2738</f>
        <v/>
      </c>
      <c r="S2738" s="16">
        <f>S2729*Settings!$C$13*$D2738</f>
        <v/>
      </c>
      <c r="T2738" s="16">
        <f>T2729*Settings!$C$13*$D2738</f>
        <v/>
      </c>
      <c r="U2738" s="16">
        <f>U2729*Settings!$C$13*$D2738</f>
        <v/>
      </c>
      <c r="V2738" s="16">
        <f>V2729*Settings!$C$13*$D2738</f>
        <v/>
      </c>
      <c r="W2738" s="16">
        <f>W2729*Settings!$C$13*$D2738</f>
        <v/>
      </c>
      <c r="X2738" s="16">
        <f>X2729*Settings!$C$13*$D2738</f>
        <v/>
      </c>
      <c r="Y2738" s="16">
        <f>Y2729*Settings!$C$13*$D2738</f>
        <v/>
      </c>
      <c r="Z2738" s="16">
        <f>Z2729*Settings!$C$13*$D2738</f>
        <v/>
      </c>
      <c r="AA2738" s="16">
        <f>AA2729*Settings!$C$13*$D2738</f>
        <v/>
      </c>
      <c r="AB2738" s="16">
        <f>AB2729*Settings!$C$13*$D2738</f>
        <v/>
      </c>
      <c r="AC2738" s="16">
        <f>AC2729*Settings!$C$13*$D2738</f>
        <v/>
      </c>
      <c r="AD2738" s="16">
        <f>AD2729*Settings!$C$13*$D2738</f>
        <v/>
      </c>
      <c r="AF2738" s="11">
        <f>CodePrefix&amp;$A2738&amp;IF($C2738="","","."&amp;$C2738&amp;"."&amp;$B2738)&amp;INDEX(VarEnd,MATCH($A2738,VarKey,0))&amp;AF$5</f>
        <v/>
      </c>
      <c r="AG2738" s="15">
        <f>AG2729*Settings!$C$13*$D2738</f>
        <v/>
      </c>
      <c r="AH2738" s="16">
        <f>AH2729*Settings!$C$13*$D2738</f>
        <v/>
      </c>
      <c r="AI2738" s="16">
        <f>AI2729*Settings!$C$13*$D2738</f>
        <v/>
      </c>
      <c r="AJ2738" s="16">
        <f>AJ2729*Settings!$C$13*$D2738</f>
        <v/>
      </c>
      <c r="AK2738" s="16">
        <f>AK2729*Settings!$C$13*$D2738</f>
        <v/>
      </c>
      <c r="AL2738" s="16">
        <f>AL2729*Settings!$C$13*$D2738</f>
        <v/>
      </c>
      <c r="AM2738" s="16">
        <f>AM2729*Settings!$C$13*$D2738</f>
        <v/>
      </c>
      <c r="AN2738" s="16">
        <f>AN2729*Settings!$C$13*$D2738</f>
        <v/>
      </c>
      <c r="AO2738" s="16">
        <f>AO2729*Settings!$C$13*$D2738</f>
        <v/>
      </c>
      <c r="AP2738" s="16">
        <f>AP2729*Settings!$C$13*$D2738</f>
        <v/>
      </c>
      <c r="AQ2738" s="16">
        <f>AQ2729*Settings!$C$13*$D2738</f>
        <v/>
      </c>
      <c r="AR2738" s="16">
        <f>AR2729*Settings!$C$13*$D2738</f>
        <v/>
      </c>
      <c r="AS2738" s="16">
        <f>AS2729*Settings!$C$13*$D2738</f>
        <v/>
      </c>
      <c r="AT2738" s="16">
        <f>AT2729*Settings!$C$13*$D2738</f>
        <v/>
      </c>
      <c r="AU2738" s="16">
        <f>AU2729*Settings!$C$13*$D2738</f>
        <v/>
      </c>
      <c r="AV2738" s="16">
        <f>AV2729*Settings!$C$13*$D2738</f>
        <v/>
      </c>
      <c r="AW2738" s="16">
        <f>AW2729*Settings!$C$13*$D2738</f>
        <v/>
      </c>
      <c r="AX2738" s="16">
        <f>AX2729*Settings!$C$13*$D2738</f>
        <v/>
      </c>
      <c r="AY2738" s="16">
        <f>AY2729*Settings!$C$13*$D2738</f>
        <v/>
      </c>
    </row>
    <row r="2739" hidden="1" outlineLevel="2">
      <c r="A2739" s="14" t="inlineStr">
        <is>
          <t>co2</t>
        </is>
      </c>
      <c r="B2739" s="14" t="inlineStr">
        <is>
          <t>nga</t>
        </is>
      </c>
      <c r="C2739" s="14" t="inlineStr">
        <is>
          <t>cst</t>
        </is>
      </c>
      <c r="D2739" s="32">
        <f>INDEX(Inputs!$W$5:$W$132,MATCH($B2739&amp;"|"&amp;$C2739,Inputs!$A$5:$A$132,0))</f>
        <v/>
      </c>
      <c r="E2739" s="36" t="n"/>
      <c r="F2739" s="36" t="n"/>
      <c r="G2739" s="36" t="n"/>
      <c r="H2739" s="14">
        <f>INDEX(VarLab,MATCH($A2739,VarKey,0))&amp;INDEX(MemLab,MATCH($C2739&amp;"|"&amp;$B2739,MemKey,0))</f>
        <v/>
      </c>
      <c r="I2739" s="14">
        <f>INDEX(VarUnit,MATCH($A2739,VarKey,0))</f>
        <v/>
      </c>
      <c r="J2739" s="14">
        <f>INDEX(VarSrc,MATCH($A2739,VarKey,0))</f>
        <v/>
      </c>
      <c r="K2739" s="11">
        <f>CodePrefix&amp;$A2739&amp;IF($C2739="","","."&amp;$C2739&amp;"."&amp;$B2739)&amp;INDEX(VarEnd,MATCH($A2739,VarKey,0))&amp;K$5</f>
        <v/>
      </c>
      <c r="L2739" s="15">
        <f>L2730*Settings!$C$13*$D2739</f>
        <v/>
      </c>
      <c r="M2739" s="16">
        <f>M2730*Settings!$C$13*$D2739</f>
        <v/>
      </c>
      <c r="N2739" s="16">
        <f>N2730*Settings!$C$13*$D2739</f>
        <v/>
      </c>
      <c r="O2739" s="16">
        <f>O2730*Settings!$C$13*$D2739</f>
        <v/>
      </c>
      <c r="P2739" s="16">
        <f>P2730*Settings!$C$13*$D2739</f>
        <v/>
      </c>
      <c r="Q2739" s="16">
        <f>Q2730*Settings!$C$13*$D2739</f>
        <v/>
      </c>
      <c r="R2739" s="16">
        <f>R2730*Settings!$C$13*$D2739</f>
        <v/>
      </c>
      <c r="S2739" s="16">
        <f>S2730*Settings!$C$13*$D2739</f>
        <v/>
      </c>
      <c r="T2739" s="16">
        <f>T2730*Settings!$C$13*$D2739</f>
        <v/>
      </c>
      <c r="U2739" s="16">
        <f>U2730*Settings!$C$13*$D2739</f>
        <v/>
      </c>
      <c r="V2739" s="16">
        <f>V2730*Settings!$C$13*$D2739</f>
        <v/>
      </c>
      <c r="W2739" s="16">
        <f>W2730*Settings!$C$13*$D2739</f>
        <v/>
      </c>
      <c r="X2739" s="16">
        <f>X2730*Settings!$C$13*$D2739</f>
        <v/>
      </c>
      <c r="Y2739" s="16">
        <f>Y2730*Settings!$C$13*$D2739</f>
        <v/>
      </c>
      <c r="Z2739" s="16">
        <f>Z2730*Settings!$C$13*$D2739</f>
        <v/>
      </c>
      <c r="AA2739" s="16">
        <f>AA2730*Settings!$C$13*$D2739</f>
        <v/>
      </c>
      <c r="AB2739" s="16">
        <f>AB2730*Settings!$C$13*$D2739</f>
        <v/>
      </c>
      <c r="AC2739" s="16">
        <f>AC2730*Settings!$C$13*$D2739</f>
        <v/>
      </c>
      <c r="AD2739" s="16">
        <f>AD2730*Settings!$C$13*$D2739</f>
        <v/>
      </c>
      <c r="AF2739" s="11">
        <f>CodePrefix&amp;$A2739&amp;IF($C2739="","","."&amp;$C2739&amp;"."&amp;$B2739)&amp;INDEX(VarEnd,MATCH($A2739,VarKey,0))&amp;AF$5</f>
        <v/>
      </c>
      <c r="AG2739" s="15">
        <f>AG2730*Settings!$C$13*$D2739</f>
        <v/>
      </c>
      <c r="AH2739" s="16">
        <f>AH2730*Settings!$C$13*$D2739</f>
        <v/>
      </c>
      <c r="AI2739" s="16">
        <f>AI2730*Settings!$C$13*$D2739</f>
        <v/>
      </c>
      <c r="AJ2739" s="16">
        <f>AJ2730*Settings!$C$13*$D2739</f>
        <v/>
      </c>
      <c r="AK2739" s="16">
        <f>AK2730*Settings!$C$13*$D2739</f>
        <v/>
      </c>
      <c r="AL2739" s="16">
        <f>AL2730*Settings!$C$13*$D2739</f>
        <v/>
      </c>
      <c r="AM2739" s="16">
        <f>AM2730*Settings!$C$13*$D2739</f>
        <v/>
      </c>
      <c r="AN2739" s="16">
        <f>AN2730*Settings!$C$13*$D2739</f>
        <v/>
      </c>
      <c r="AO2739" s="16">
        <f>AO2730*Settings!$C$13*$D2739</f>
        <v/>
      </c>
      <c r="AP2739" s="16">
        <f>AP2730*Settings!$C$13*$D2739</f>
        <v/>
      </c>
      <c r="AQ2739" s="16">
        <f>AQ2730*Settings!$C$13*$D2739</f>
        <v/>
      </c>
      <c r="AR2739" s="16">
        <f>AR2730*Settings!$C$13*$D2739</f>
        <v/>
      </c>
      <c r="AS2739" s="16">
        <f>AS2730*Settings!$C$13*$D2739</f>
        <v/>
      </c>
      <c r="AT2739" s="16">
        <f>AT2730*Settings!$C$13*$D2739</f>
        <v/>
      </c>
      <c r="AU2739" s="16">
        <f>AU2730*Settings!$C$13*$D2739</f>
        <v/>
      </c>
      <c r="AV2739" s="16">
        <f>AV2730*Settings!$C$13*$D2739</f>
        <v/>
      </c>
      <c r="AW2739" s="16">
        <f>AW2730*Settings!$C$13*$D2739</f>
        <v/>
      </c>
      <c r="AX2739" s="16">
        <f>AX2730*Settings!$C$13*$D2739</f>
        <v/>
      </c>
      <c r="AY2739" s="16">
        <f>AY2730*Settings!$C$13*$D2739</f>
        <v/>
      </c>
    </row>
    <row r="2740" hidden="1" outlineLevel="2">
      <c r="A2740" s="14" t="inlineStr">
        <is>
          <t>co2</t>
        </is>
      </c>
      <c r="B2740" s="14" t="inlineStr">
        <is>
          <t>gso</t>
        </is>
      </c>
      <c r="C2740" s="14" t="inlineStr">
        <is>
          <t>cst</t>
        </is>
      </c>
      <c r="D2740" s="32">
        <f>INDEX(Inputs!$W$5:$W$132,MATCH($B2740&amp;"|"&amp;$C2740,Inputs!$A$5:$A$132,0))</f>
        <v/>
      </c>
      <c r="E2740" s="36" t="n"/>
      <c r="F2740" s="36" t="n"/>
      <c r="G2740" s="36" t="n"/>
      <c r="H2740" s="14">
        <f>INDEX(VarLab,MATCH($A2740,VarKey,0))&amp;INDEX(MemLab,MATCH($C2740&amp;"|"&amp;$B2740,MemKey,0))</f>
        <v/>
      </c>
      <c r="I2740" s="14">
        <f>INDEX(VarUnit,MATCH($A2740,VarKey,0))</f>
        <v/>
      </c>
      <c r="J2740" s="14">
        <f>INDEX(VarSrc,MATCH($A2740,VarKey,0))</f>
        <v/>
      </c>
      <c r="K2740" s="11">
        <f>CodePrefix&amp;$A2740&amp;IF($C2740="","","."&amp;$C2740&amp;"."&amp;$B2740)&amp;INDEX(VarEnd,MATCH($A2740,VarKey,0))&amp;K$5</f>
        <v/>
      </c>
      <c r="L2740" s="15">
        <f>L2731*Settings!$C$13*$D2740</f>
        <v/>
      </c>
      <c r="M2740" s="16">
        <f>M2731*Settings!$C$13*$D2740</f>
        <v/>
      </c>
      <c r="N2740" s="16">
        <f>N2731*Settings!$C$13*$D2740</f>
        <v/>
      </c>
      <c r="O2740" s="16">
        <f>O2731*Settings!$C$13*$D2740</f>
        <v/>
      </c>
      <c r="P2740" s="16">
        <f>P2731*Settings!$C$13*$D2740</f>
        <v/>
      </c>
      <c r="Q2740" s="16">
        <f>Q2731*Settings!$C$13*$D2740</f>
        <v/>
      </c>
      <c r="R2740" s="16">
        <f>R2731*Settings!$C$13*$D2740</f>
        <v/>
      </c>
      <c r="S2740" s="16">
        <f>S2731*Settings!$C$13*$D2740</f>
        <v/>
      </c>
      <c r="T2740" s="16">
        <f>T2731*Settings!$C$13*$D2740</f>
        <v/>
      </c>
      <c r="U2740" s="16">
        <f>U2731*Settings!$C$13*$D2740</f>
        <v/>
      </c>
      <c r="V2740" s="16">
        <f>V2731*Settings!$C$13*$D2740</f>
        <v/>
      </c>
      <c r="W2740" s="16">
        <f>W2731*Settings!$C$13*$D2740</f>
        <v/>
      </c>
      <c r="X2740" s="16">
        <f>X2731*Settings!$C$13*$D2740</f>
        <v/>
      </c>
      <c r="Y2740" s="16">
        <f>Y2731*Settings!$C$13*$D2740</f>
        <v/>
      </c>
      <c r="Z2740" s="16">
        <f>Z2731*Settings!$C$13*$D2740</f>
        <v/>
      </c>
      <c r="AA2740" s="16">
        <f>AA2731*Settings!$C$13*$D2740</f>
        <v/>
      </c>
      <c r="AB2740" s="16">
        <f>AB2731*Settings!$C$13*$D2740</f>
        <v/>
      </c>
      <c r="AC2740" s="16">
        <f>AC2731*Settings!$C$13*$D2740</f>
        <v/>
      </c>
      <c r="AD2740" s="16">
        <f>AD2731*Settings!$C$13*$D2740</f>
        <v/>
      </c>
      <c r="AF2740" s="11">
        <f>CodePrefix&amp;$A2740&amp;IF($C2740="","","."&amp;$C2740&amp;"."&amp;$B2740)&amp;INDEX(VarEnd,MATCH($A2740,VarKey,0))&amp;AF$5</f>
        <v/>
      </c>
      <c r="AG2740" s="15">
        <f>AG2731*Settings!$C$13*$D2740</f>
        <v/>
      </c>
      <c r="AH2740" s="16">
        <f>AH2731*Settings!$C$13*$D2740</f>
        <v/>
      </c>
      <c r="AI2740" s="16">
        <f>AI2731*Settings!$C$13*$D2740</f>
        <v/>
      </c>
      <c r="AJ2740" s="16">
        <f>AJ2731*Settings!$C$13*$D2740</f>
        <v/>
      </c>
      <c r="AK2740" s="16">
        <f>AK2731*Settings!$C$13*$D2740</f>
        <v/>
      </c>
      <c r="AL2740" s="16">
        <f>AL2731*Settings!$C$13*$D2740</f>
        <v/>
      </c>
      <c r="AM2740" s="16">
        <f>AM2731*Settings!$C$13*$D2740</f>
        <v/>
      </c>
      <c r="AN2740" s="16">
        <f>AN2731*Settings!$C$13*$D2740</f>
        <v/>
      </c>
      <c r="AO2740" s="16">
        <f>AO2731*Settings!$C$13*$D2740</f>
        <v/>
      </c>
      <c r="AP2740" s="16">
        <f>AP2731*Settings!$C$13*$D2740</f>
        <v/>
      </c>
      <c r="AQ2740" s="16">
        <f>AQ2731*Settings!$C$13*$D2740</f>
        <v/>
      </c>
      <c r="AR2740" s="16">
        <f>AR2731*Settings!$C$13*$D2740</f>
        <v/>
      </c>
      <c r="AS2740" s="16">
        <f>AS2731*Settings!$C$13*$D2740</f>
        <v/>
      </c>
      <c r="AT2740" s="16">
        <f>AT2731*Settings!$C$13*$D2740</f>
        <v/>
      </c>
      <c r="AU2740" s="16">
        <f>AU2731*Settings!$C$13*$D2740</f>
        <v/>
      </c>
      <c r="AV2740" s="16">
        <f>AV2731*Settings!$C$13*$D2740</f>
        <v/>
      </c>
      <c r="AW2740" s="16">
        <f>AW2731*Settings!$C$13*$D2740</f>
        <v/>
      </c>
      <c r="AX2740" s="16">
        <f>AX2731*Settings!$C$13*$D2740</f>
        <v/>
      </c>
      <c r="AY2740" s="16">
        <f>AY2731*Settings!$C$13*$D2740</f>
        <v/>
      </c>
    </row>
    <row r="2741" hidden="1" outlineLevel="2">
      <c r="A2741" s="14" t="inlineStr">
        <is>
          <t>co2</t>
        </is>
      </c>
      <c r="B2741" s="14" t="inlineStr">
        <is>
          <t>die</t>
        </is>
      </c>
      <c r="C2741" s="14" t="inlineStr">
        <is>
          <t>cst</t>
        </is>
      </c>
      <c r="D2741" s="32">
        <f>INDEX(Inputs!$W$5:$W$132,MATCH($B2741&amp;"|"&amp;$C2741,Inputs!$A$5:$A$132,0))</f>
        <v/>
      </c>
      <c r="E2741" s="36" t="n"/>
      <c r="F2741" s="36" t="n"/>
      <c r="G2741" s="36" t="n"/>
      <c r="H2741" s="14">
        <f>INDEX(VarLab,MATCH($A2741,VarKey,0))&amp;INDEX(MemLab,MATCH($C2741&amp;"|"&amp;$B2741,MemKey,0))</f>
        <v/>
      </c>
      <c r="I2741" s="14">
        <f>INDEX(VarUnit,MATCH($A2741,VarKey,0))</f>
        <v/>
      </c>
      <c r="J2741" s="14">
        <f>INDEX(VarSrc,MATCH($A2741,VarKey,0))</f>
        <v/>
      </c>
      <c r="K2741" s="11">
        <f>CodePrefix&amp;$A2741&amp;IF($C2741="","","."&amp;$C2741&amp;"."&amp;$B2741)&amp;INDEX(VarEnd,MATCH($A2741,VarKey,0))&amp;K$5</f>
        <v/>
      </c>
      <c r="L2741" s="15">
        <f>L2732*Settings!$C$13*$D2741</f>
        <v/>
      </c>
      <c r="M2741" s="16">
        <f>M2732*Settings!$C$13*$D2741</f>
        <v/>
      </c>
      <c r="N2741" s="16">
        <f>N2732*Settings!$C$13*$D2741</f>
        <v/>
      </c>
      <c r="O2741" s="16">
        <f>O2732*Settings!$C$13*$D2741</f>
        <v/>
      </c>
      <c r="P2741" s="16">
        <f>P2732*Settings!$C$13*$D2741</f>
        <v/>
      </c>
      <c r="Q2741" s="16">
        <f>Q2732*Settings!$C$13*$D2741</f>
        <v/>
      </c>
      <c r="R2741" s="16">
        <f>R2732*Settings!$C$13*$D2741</f>
        <v/>
      </c>
      <c r="S2741" s="16">
        <f>S2732*Settings!$C$13*$D2741</f>
        <v/>
      </c>
      <c r="T2741" s="16">
        <f>T2732*Settings!$C$13*$D2741</f>
        <v/>
      </c>
      <c r="U2741" s="16">
        <f>U2732*Settings!$C$13*$D2741</f>
        <v/>
      </c>
      <c r="V2741" s="16">
        <f>V2732*Settings!$C$13*$D2741</f>
        <v/>
      </c>
      <c r="W2741" s="16">
        <f>W2732*Settings!$C$13*$D2741</f>
        <v/>
      </c>
      <c r="X2741" s="16">
        <f>X2732*Settings!$C$13*$D2741</f>
        <v/>
      </c>
      <c r="Y2741" s="16">
        <f>Y2732*Settings!$C$13*$D2741</f>
        <v/>
      </c>
      <c r="Z2741" s="16">
        <f>Z2732*Settings!$C$13*$D2741</f>
        <v/>
      </c>
      <c r="AA2741" s="16">
        <f>AA2732*Settings!$C$13*$D2741</f>
        <v/>
      </c>
      <c r="AB2741" s="16">
        <f>AB2732*Settings!$C$13*$D2741</f>
        <v/>
      </c>
      <c r="AC2741" s="16">
        <f>AC2732*Settings!$C$13*$D2741</f>
        <v/>
      </c>
      <c r="AD2741" s="16">
        <f>AD2732*Settings!$C$13*$D2741</f>
        <v/>
      </c>
      <c r="AF2741" s="11">
        <f>CodePrefix&amp;$A2741&amp;IF($C2741="","","."&amp;$C2741&amp;"."&amp;$B2741)&amp;INDEX(VarEnd,MATCH($A2741,VarKey,0))&amp;AF$5</f>
        <v/>
      </c>
      <c r="AG2741" s="15">
        <f>AG2732*Settings!$C$13*$D2741</f>
        <v/>
      </c>
      <c r="AH2741" s="16">
        <f>AH2732*Settings!$C$13*$D2741</f>
        <v/>
      </c>
      <c r="AI2741" s="16">
        <f>AI2732*Settings!$C$13*$D2741</f>
        <v/>
      </c>
      <c r="AJ2741" s="16">
        <f>AJ2732*Settings!$C$13*$D2741</f>
        <v/>
      </c>
      <c r="AK2741" s="16">
        <f>AK2732*Settings!$C$13*$D2741</f>
        <v/>
      </c>
      <c r="AL2741" s="16">
        <f>AL2732*Settings!$C$13*$D2741</f>
        <v/>
      </c>
      <c r="AM2741" s="16">
        <f>AM2732*Settings!$C$13*$D2741</f>
        <v/>
      </c>
      <c r="AN2741" s="16">
        <f>AN2732*Settings!$C$13*$D2741</f>
        <v/>
      </c>
      <c r="AO2741" s="16">
        <f>AO2732*Settings!$C$13*$D2741</f>
        <v/>
      </c>
      <c r="AP2741" s="16">
        <f>AP2732*Settings!$C$13*$D2741</f>
        <v/>
      </c>
      <c r="AQ2741" s="16">
        <f>AQ2732*Settings!$C$13*$D2741</f>
        <v/>
      </c>
      <c r="AR2741" s="16">
        <f>AR2732*Settings!$C$13*$D2741</f>
        <v/>
      </c>
      <c r="AS2741" s="16">
        <f>AS2732*Settings!$C$13*$D2741</f>
        <v/>
      </c>
      <c r="AT2741" s="16">
        <f>AT2732*Settings!$C$13*$D2741</f>
        <v/>
      </c>
      <c r="AU2741" s="16">
        <f>AU2732*Settings!$C$13*$D2741</f>
        <v/>
      </c>
      <c r="AV2741" s="16">
        <f>AV2732*Settings!$C$13*$D2741</f>
        <v/>
      </c>
      <c r="AW2741" s="16">
        <f>AW2732*Settings!$C$13*$D2741</f>
        <v/>
      </c>
      <c r="AX2741" s="16">
        <f>AX2732*Settings!$C$13*$D2741</f>
        <v/>
      </c>
      <c r="AY2741" s="16">
        <f>AY2732*Settings!$C$13*$D2741</f>
        <v/>
      </c>
    </row>
    <row r="2742" hidden="1" outlineLevel="2">
      <c r="A2742" s="14" t="inlineStr">
        <is>
          <t>co2</t>
        </is>
      </c>
      <c r="B2742" s="14" t="inlineStr">
        <is>
          <t>lpg</t>
        </is>
      </c>
      <c r="C2742" s="14" t="inlineStr">
        <is>
          <t>cst</t>
        </is>
      </c>
      <c r="D2742" s="32">
        <f>INDEX(Inputs!$W$5:$W$132,MATCH($B2742&amp;"|"&amp;$C2742,Inputs!$A$5:$A$132,0))</f>
        <v/>
      </c>
      <c r="E2742" s="36" t="n"/>
      <c r="F2742" s="36" t="n"/>
      <c r="G2742" s="36" t="n"/>
      <c r="H2742" s="14">
        <f>INDEX(VarLab,MATCH($A2742,VarKey,0))&amp;INDEX(MemLab,MATCH($C2742&amp;"|"&amp;$B2742,MemKey,0))</f>
        <v/>
      </c>
      <c r="I2742" s="14">
        <f>INDEX(VarUnit,MATCH($A2742,VarKey,0))</f>
        <v/>
      </c>
      <c r="J2742" s="14">
        <f>INDEX(VarSrc,MATCH($A2742,VarKey,0))</f>
        <v/>
      </c>
      <c r="K2742" s="11">
        <f>CodePrefix&amp;$A2742&amp;IF($C2742="","","."&amp;$C2742&amp;"."&amp;$B2742)&amp;INDEX(VarEnd,MATCH($A2742,VarKey,0))&amp;K$5</f>
        <v/>
      </c>
      <c r="L2742" s="15">
        <f>L2733*Settings!$C$13*$D2742</f>
        <v/>
      </c>
      <c r="M2742" s="16">
        <f>M2733*Settings!$C$13*$D2742</f>
        <v/>
      </c>
      <c r="N2742" s="16">
        <f>N2733*Settings!$C$13*$D2742</f>
        <v/>
      </c>
      <c r="O2742" s="16">
        <f>O2733*Settings!$C$13*$D2742</f>
        <v/>
      </c>
      <c r="P2742" s="16">
        <f>P2733*Settings!$C$13*$D2742</f>
        <v/>
      </c>
      <c r="Q2742" s="16">
        <f>Q2733*Settings!$C$13*$D2742</f>
        <v/>
      </c>
      <c r="R2742" s="16">
        <f>R2733*Settings!$C$13*$D2742</f>
        <v/>
      </c>
      <c r="S2742" s="16">
        <f>S2733*Settings!$C$13*$D2742</f>
        <v/>
      </c>
      <c r="T2742" s="16">
        <f>T2733*Settings!$C$13*$D2742</f>
        <v/>
      </c>
      <c r="U2742" s="16">
        <f>U2733*Settings!$C$13*$D2742</f>
        <v/>
      </c>
      <c r="V2742" s="16">
        <f>V2733*Settings!$C$13*$D2742</f>
        <v/>
      </c>
      <c r="W2742" s="16">
        <f>W2733*Settings!$C$13*$D2742</f>
        <v/>
      </c>
      <c r="X2742" s="16">
        <f>X2733*Settings!$C$13*$D2742</f>
        <v/>
      </c>
      <c r="Y2742" s="16">
        <f>Y2733*Settings!$C$13*$D2742</f>
        <v/>
      </c>
      <c r="Z2742" s="16">
        <f>Z2733*Settings!$C$13*$D2742</f>
        <v/>
      </c>
      <c r="AA2742" s="16">
        <f>AA2733*Settings!$C$13*$D2742</f>
        <v/>
      </c>
      <c r="AB2742" s="16">
        <f>AB2733*Settings!$C$13*$D2742</f>
        <v/>
      </c>
      <c r="AC2742" s="16">
        <f>AC2733*Settings!$C$13*$D2742</f>
        <v/>
      </c>
      <c r="AD2742" s="16">
        <f>AD2733*Settings!$C$13*$D2742</f>
        <v/>
      </c>
      <c r="AF2742" s="11">
        <f>CodePrefix&amp;$A2742&amp;IF($C2742="","","."&amp;$C2742&amp;"."&amp;$B2742)&amp;INDEX(VarEnd,MATCH($A2742,VarKey,0))&amp;AF$5</f>
        <v/>
      </c>
      <c r="AG2742" s="15">
        <f>AG2733*Settings!$C$13*$D2742</f>
        <v/>
      </c>
      <c r="AH2742" s="16">
        <f>AH2733*Settings!$C$13*$D2742</f>
        <v/>
      </c>
      <c r="AI2742" s="16">
        <f>AI2733*Settings!$C$13*$D2742</f>
        <v/>
      </c>
      <c r="AJ2742" s="16">
        <f>AJ2733*Settings!$C$13*$D2742</f>
        <v/>
      </c>
      <c r="AK2742" s="16">
        <f>AK2733*Settings!$C$13*$D2742</f>
        <v/>
      </c>
      <c r="AL2742" s="16">
        <f>AL2733*Settings!$C$13*$D2742</f>
        <v/>
      </c>
      <c r="AM2742" s="16">
        <f>AM2733*Settings!$C$13*$D2742</f>
        <v/>
      </c>
      <c r="AN2742" s="16">
        <f>AN2733*Settings!$C$13*$D2742</f>
        <v/>
      </c>
      <c r="AO2742" s="16">
        <f>AO2733*Settings!$C$13*$D2742</f>
        <v/>
      </c>
      <c r="AP2742" s="16">
        <f>AP2733*Settings!$C$13*$D2742</f>
        <v/>
      </c>
      <c r="AQ2742" s="16">
        <f>AQ2733*Settings!$C$13*$D2742</f>
        <v/>
      </c>
      <c r="AR2742" s="16">
        <f>AR2733*Settings!$C$13*$D2742</f>
        <v/>
      </c>
      <c r="AS2742" s="16">
        <f>AS2733*Settings!$C$13*$D2742</f>
        <v/>
      </c>
      <c r="AT2742" s="16">
        <f>AT2733*Settings!$C$13*$D2742</f>
        <v/>
      </c>
      <c r="AU2742" s="16">
        <f>AU2733*Settings!$C$13*$D2742</f>
        <v/>
      </c>
      <c r="AV2742" s="16">
        <f>AV2733*Settings!$C$13*$D2742</f>
        <v/>
      </c>
      <c r="AW2742" s="16">
        <f>AW2733*Settings!$C$13*$D2742</f>
        <v/>
      </c>
      <c r="AX2742" s="16">
        <f>AX2733*Settings!$C$13*$D2742</f>
        <v/>
      </c>
      <c r="AY2742" s="16">
        <f>AY2733*Settings!$C$13*$D2742</f>
        <v/>
      </c>
    </row>
    <row r="2743" hidden="1" outlineLevel="2">
      <c r="A2743" s="14" t="inlineStr">
        <is>
          <t>co2</t>
        </is>
      </c>
      <c r="B2743" s="14" t="inlineStr">
        <is>
          <t>ker</t>
        </is>
      </c>
      <c r="C2743" s="14" t="inlineStr">
        <is>
          <t>cst</t>
        </is>
      </c>
      <c r="D2743" s="32">
        <f>INDEX(Inputs!$W$5:$W$132,MATCH($B2743&amp;"|"&amp;$C2743,Inputs!$A$5:$A$132,0))</f>
        <v/>
      </c>
      <c r="E2743" s="36" t="n"/>
      <c r="F2743" s="36" t="n"/>
      <c r="G2743" s="36" t="n"/>
      <c r="H2743" s="14">
        <f>INDEX(VarLab,MATCH($A2743,VarKey,0))&amp;INDEX(MemLab,MATCH($C2743&amp;"|"&amp;$B2743,MemKey,0))</f>
        <v/>
      </c>
      <c r="I2743" s="14">
        <f>INDEX(VarUnit,MATCH($A2743,VarKey,0))</f>
        <v/>
      </c>
      <c r="J2743" s="14">
        <f>INDEX(VarSrc,MATCH($A2743,VarKey,0))</f>
        <v/>
      </c>
      <c r="K2743" s="11">
        <f>CodePrefix&amp;$A2743&amp;IF($C2743="","","."&amp;$C2743&amp;"."&amp;$B2743)&amp;INDEX(VarEnd,MATCH($A2743,VarKey,0))&amp;K$5</f>
        <v/>
      </c>
      <c r="L2743" s="15">
        <f>L2734*Settings!$C$13*$D2743</f>
        <v/>
      </c>
      <c r="M2743" s="16">
        <f>M2734*Settings!$C$13*$D2743</f>
        <v/>
      </c>
      <c r="N2743" s="16">
        <f>N2734*Settings!$C$13*$D2743</f>
        <v/>
      </c>
      <c r="O2743" s="16">
        <f>O2734*Settings!$C$13*$D2743</f>
        <v/>
      </c>
      <c r="P2743" s="16">
        <f>P2734*Settings!$C$13*$D2743</f>
        <v/>
      </c>
      <c r="Q2743" s="16">
        <f>Q2734*Settings!$C$13*$D2743</f>
        <v/>
      </c>
      <c r="R2743" s="16">
        <f>R2734*Settings!$C$13*$D2743</f>
        <v/>
      </c>
      <c r="S2743" s="16">
        <f>S2734*Settings!$C$13*$D2743</f>
        <v/>
      </c>
      <c r="T2743" s="16">
        <f>T2734*Settings!$C$13*$D2743</f>
        <v/>
      </c>
      <c r="U2743" s="16">
        <f>U2734*Settings!$C$13*$D2743</f>
        <v/>
      </c>
      <c r="V2743" s="16">
        <f>V2734*Settings!$C$13*$D2743</f>
        <v/>
      </c>
      <c r="W2743" s="16">
        <f>W2734*Settings!$C$13*$D2743</f>
        <v/>
      </c>
      <c r="X2743" s="16">
        <f>X2734*Settings!$C$13*$D2743</f>
        <v/>
      </c>
      <c r="Y2743" s="16">
        <f>Y2734*Settings!$C$13*$D2743</f>
        <v/>
      </c>
      <c r="Z2743" s="16">
        <f>Z2734*Settings!$C$13*$D2743</f>
        <v/>
      </c>
      <c r="AA2743" s="16">
        <f>AA2734*Settings!$C$13*$D2743</f>
        <v/>
      </c>
      <c r="AB2743" s="16">
        <f>AB2734*Settings!$C$13*$D2743</f>
        <v/>
      </c>
      <c r="AC2743" s="16">
        <f>AC2734*Settings!$C$13*$D2743</f>
        <v/>
      </c>
      <c r="AD2743" s="16">
        <f>AD2734*Settings!$C$13*$D2743</f>
        <v/>
      </c>
      <c r="AF2743" s="11">
        <f>CodePrefix&amp;$A2743&amp;IF($C2743="","","."&amp;$C2743&amp;"."&amp;$B2743)&amp;INDEX(VarEnd,MATCH($A2743,VarKey,0))&amp;AF$5</f>
        <v/>
      </c>
      <c r="AG2743" s="15">
        <f>AG2734*Settings!$C$13*$D2743</f>
        <v/>
      </c>
      <c r="AH2743" s="16">
        <f>AH2734*Settings!$C$13*$D2743</f>
        <v/>
      </c>
      <c r="AI2743" s="16">
        <f>AI2734*Settings!$C$13*$D2743</f>
        <v/>
      </c>
      <c r="AJ2743" s="16">
        <f>AJ2734*Settings!$C$13*$D2743</f>
        <v/>
      </c>
      <c r="AK2743" s="16">
        <f>AK2734*Settings!$C$13*$D2743</f>
        <v/>
      </c>
      <c r="AL2743" s="16">
        <f>AL2734*Settings!$C$13*$D2743</f>
        <v/>
      </c>
      <c r="AM2743" s="16">
        <f>AM2734*Settings!$C$13*$D2743</f>
        <v/>
      </c>
      <c r="AN2743" s="16">
        <f>AN2734*Settings!$C$13*$D2743</f>
        <v/>
      </c>
      <c r="AO2743" s="16">
        <f>AO2734*Settings!$C$13*$D2743</f>
        <v/>
      </c>
      <c r="AP2743" s="16">
        <f>AP2734*Settings!$C$13*$D2743</f>
        <v/>
      </c>
      <c r="AQ2743" s="16">
        <f>AQ2734*Settings!$C$13*$D2743</f>
        <v/>
      </c>
      <c r="AR2743" s="16">
        <f>AR2734*Settings!$C$13*$D2743</f>
        <v/>
      </c>
      <c r="AS2743" s="16">
        <f>AS2734*Settings!$C$13*$D2743</f>
        <v/>
      </c>
      <c r="AT2743" s="16">
        <f>AT2734*Settings!$C$13*$D2743</f>
        <v/>
      </c>
      <c r="AU2743" s="16">
        <f>AU2734*Settings!$C$13*$D2743</f>
        <v/>
      </c>
      <c r="AV2743" s="16">
        <f>AV2734*Settings!$C$13*$D2743</f>
        <v/>
      </c>
      <c r="AW2743" s="16">
        <f>AW2734*Settings!$C$13*$D2743</f>
        <v/>
      </c>
      <c r="AX2743" s="16">
        <f>AX2734*Settings!$C$13*$D2743</f>
        <v/>
      </c>
      <c r="AY2743" s="16">
        <f>AY2734*Settings!$C$13*$D2743</f>
        <v/>
      </c>
    </row>
    <row r="2744" hidden="1" outlineLevel="2">
      <c r="A2744" s="14" t="inlineStr">
        <is>
          <t>co2</t>
        </is>
      </c>
      <c r="B2744" s="14" t="inlineStr">
        <is>
          <t>oop</t>
        </is>
      </c>
      <c r="C2744" s="14" t="inlineStr">
        <is>
          <t>cst</t>
        </is>
      </c>
      <c r="D2744" s="32">
        <f>INDEX(Inputs!$W$5:$W$132,MATCH($B2744&amp;"|"&amp;$C2744,Inputs!$A$5:$A$132,0))</f>
        <v/>
      </c>
      <c r="E2744" s="36" t="n"/>
      <c r="F2744" s="36" t="n"/>
      <c r="G2744" s="36" t="n"/>
      <c r="H2744" s="14">
        <f>INDEX(VarLab,MATCH($A2744,VarKey,0))&amp;INDEX(MemLab,MATCH($C2744&amp;"|"&amp;$B2744,MemKey,0))</f>
        <v/>
      </c>
      <c r="I2744" s="14">
        <f>INDEX(VarUnit,MATCH($A2744,VarKey,0))</f>
        <v/>
      </c>
      <c r="J2744" s="14">
        <f>INDEX(VarSrc,MATCH($A2744,VarKey,0))</f>
        <v/>
      </c>
      <c r="K2744" s="11">
        <f>CodePrefix&amp;$A2744&amp;IF($C2744="","","."&amp;$C2744&amp;"."&amp;$B2744)&amp;INDEX(VarEnd,MATCH($A2744,VarKey,0))&amp;K$5</f>
        <v/>
      </c>
      <c r="L2744" s="15">
        <f>L2735*Settings!$C$13*$D2744</f>
        <v/>
      </c>
      <c r="M2744" s="16">
        <f>M2735*Settings!$C$13*$D2744</f>
        <v/>
      </c>
      <c r="N2744" s="16">
        <f>N2735*Settings!$C$13*$D2744</f>
        <v/>
      </c>
      <c r="O2744" s="16">
        <f>O2735*Settings!$C$13*$D2744</f>
        <v/>
      </c>
      <c r="P2744" s="16">
        <f>P2735*Settings!$C$13*$D2744</f>
        <v/>
      </c>
      <c r="Q2744" s="16">
        <f>Q2735*Settings!$C$13*$D2744</f>
        <v/>
      </c>
      <c r="R2744" s="16">
        <f>R2735*Settings!$C$13*$D2744</f>
        <v/>
      </c>
      <c r="S2744" s="16">
        <f>S2735*Settings!$C$13*$D2744</f>
        <v/>
      </c>
      <c r="T2744" s="16">
        <f>T2735*Settings!$C$13*$D2744</f>
        <v/>
      </c>
      <c r="U2744" s="16">
        <f>U2735*Settings!$C$13*$D2744</f>
        <v/>
      </c>
      <c r="V2744" s="16">
        <f>V2735*Settings!$C$13*$D2744</f>
        <v/>
      </c>
      <c r="W2744" s="16">
        <f>W2735*Settings!$C$13*$D2744</f>
        <v/>
      </c>
      <c r="X2744" s="16">
        <f>X2735*Settings!$C$13*$D2744</f>
        <v/>
      </c>
      <c r="Y2744" s="16">
        <f>Y2735*Settings!$C$13*$D2744</f>
        <v/>
      </c>
      <c r="Z2744" s="16">
        <f>Z2735*Settings!$C$13*$D2744</f>
        <v/>
      </c>
      <c r="AA2744" s="16">
        <f>AA2735*Settings!$C$13*$D2744</f>
        <v/>
      </c>
      <c r="AB2744" s="16">
        <f>AB2735*Settings!$C$13*$D2744</f>
        <v/>
      </c>
      <c r="AC2744" s="16">
        <f>AC2735*Settings!$C$13*$D2744</f>
        <v/>
      </c>
      <c r="AD2744" s="16">
        <f>AD2735*Settings!$C$13*$D2744</f>
        <v/>
      </c>
      <c r="AF2744" s="11">
        <f>CodePrefix&amp;$A2744&amp;IF($C2744="","","."&amp;$C2744&amp;"."&amp;$B2744)&amp;INDEX(VarEnd,MATCH($A2744,VarKey,0))&amp;AF$5</f>
        <v/>
      </c>
      <c r="AG2744" s="15">
        <f>AG2735*Settings!$C$13*$D2744</f>
        <v/>
      </c>
      <c r="AH2744" s="16">
        <f>AH2735*Settings!$C$13*$D2744</f>
        <v/>
      </c>
      <c r="AI2744" s="16">
        <f>AI2735*Settings!$C$13*$D2744</f>
        <v/>
      </c>
      <c r="AJ2744" s="16">
        <f>AJ2735*Settings!$C$13*$D2744</f>
        <v/>
      </c>
      <c r="AK2744" s="16">
        <f>AK2735*Settings!$C$13*$D2744</f>
        <v/>
      </c>
      <c r="AL2744" s="16">
        <f>AL2735*Settings!$C$13*$D2744</f>
        <v/>
      </c>
      <c r="AM2744" s="16">
        <f>AM2735*Settings!$C$13*$D2744</f>
        <v/>
      </c>
      <c r="AN2744" s="16">
        <f>AN2735*Settings!$C$13*$D2744</f>
        <v/>
      </c>
      <c r="AO2744" s="16">
        <f>AO2735*Settings!$C$13*$D2744</f>
        <v/>
      </c>
      <c r="AP2744" s="16">
        <f>AP2735*Settings!$C$13*$D2744</f>
        <v/>
      </c>
      <c r="AQ2744" s="16">
        <f>AQ2735*Settings!$C$13*$D2744</f>
        <v/>
      </c>
      <c r="AR2744" s="16">
        <f>AR2735*Settings!$C$13*$D2744</f>
        <v/>
      </c>
      <c r="AS2744" s="16">
        <f>AS2735*Settings!$C$13*$D2744</f>
        <v/>
      </c>
      <c r="AT2744" s="16">
        <f>AT2735*Settings!$C$13*$D2744</f>
        <v/>
      </c>
      <c r="AU2744" s="16">
        <f>AU2735*Settings!$C$13*$D2744</f>
        <v/>
      </c>
      <c r="AV2744" s="16">
        <f>AV2735*Settings!$C$13*$D2744</f>
        <v/>
      </c>
      <c r="AW2744" s="16">
        <f>AW2735*Settings!$C$13*$D2744</f>
        <v/>
      </c>
      <c r="AX2744" s="16">
        <f>AX2735*Settings!$C$13*$D2744</f>
        <v/>
      </c>
      <c r="AY2744" s="16">
        <f>AY2735*Settings!$C$13*$D2744</f>
        <v/>
      </c>
    </row>
    <row r="2745" hidden="1" outlineLevel="2">
      <c r="A2745" s="14" t="inlineStr">
        <is>
          <t>co2</t>
        </is>
      </c>
      <c r="B2745" s="14" t="inlineStr">
        <is>
          <t>bio</t>
        </is>
      </c>
      <c r="C2745" s="14" t="inlineStr">
        <is>
          <t>cst</t>
        </is>
      </c>
      <c r="D2745" s="32">
        <f>INDEX(Inputs!$W$5:$W$132,MATCH($B2745&amp;"|"&amp;$C2745,Inputs!$A$5:$A$132,0))</f>
        <v/>
      </c>
      <c r="E2745" s="36" t="n"/>
      <c r="F2745" s="36" t="n"/>
      <c r="G2745" s="36" t="n"/>
      <c r="H2745" s="14">
        <f>INDEX(VarLab,MATCH($A2745,VarKey,0))&amp;INDEX(MemLab,MATCH($C2745&amp;"|"&amp;$B2745,MemKey,0))</f>
        <v/>
      </c>
      <c r="I2745" s="14">
        <f>INDEX(VarUnit,MATCH($A2745,VarKey,0))</f>
        <v/>
      </c>
      <c r="J2745" s="14">
        <f>INDEX(VarSrc,MATCH($A2745,VarKey,0))</f>
        <v/>
      </c>
      <c r="K2745" s="11">
        <f>CodePrefix&amp;$A2745&amp;IF($C2745="","","."&amp;$C2745&amp;"."&amp;$B2745)&amp;INDEX(VarEnd,MATCH($A2745,VarKey,0))&amp;K$5</f>
        <v/>
      </c>
      <c r="L2745" s="15">
        <f>L2736*Settings!$C$13*$D2745</f>
        <v/>
      </c>
      <c r="M2745" s="16">
        <f>M2736*Settings!$C$13*$D2745</f>
        <v/>
      </c>
      <c r="N2745" s="16">
        <f>N2736*Settings!$C$13*$D2745</f>
        <v/>
      </c>
      <c r="O2745" s="16">
        <f>O2736*Settings!$C$13*$D2745</f>
        <v/>
      </c>
      <c r="P2745" s="16">
        <f>P2736*Settings!$C$13*$D2745</f>
        <v/>
      </c>
      <c r="Q2745" s="16">
        <f>Q2736*Settings!$C$13*$D2745</f>
        <v/>
      </c>
      <c r="R2745" s="16">
        <f>R2736*Settings!$C$13*$D2745</f>
        <v/>
      </c>
      <c r="S2745" s="16">
        <f>S2736*Settings!$C$13*$D2745</f>
        <v/>
      </c>
      <c r="T2745" s="16">
        <f>T2736*Settings!$C$13*$D2745</f>
        <v/>
      </c>
      <c r="U2745" s="16">
        <f>U2736*Settings!$C$13*$D2745</f>
        <v/>
      </c>
      <c r="V2745" s="16">
        <f>V2736*Settings!$C$13*$D2745</f>
        <v/>
      </c>
      <c r="W2745" s="16">
        <f>W2736*Settings!$C$13*$D2745</f>
        <v/>
      </c>
      <c r="X2745" s="16">
        <f>X2736*Settings!$C$13*$D2745</f>
        <v/>
      </c>
      <c r="Y2745" s="16">
        <f>Y2736*Settings!$C$13*$D2745</f>
        <v/>
      </c>
      <c r="Z2745" s="16">
        <f>Z2736*Settings!$C$13*$D2745</f>
        <v/>
      </c>
      <c r="AA2745" s="16">
        <f>AA2736*Settings!$C$13*$D2745</f>
        <v/>
      </c>
      <c r="AB2745" s="16">
        <f>AB2736*Settings!$C$13*$D2745</f>
        <v/>
      </c>
      <c r="AC2745" s="16">
        <f>AC2736*Settings!$C$13*$D2745</f>
        <v/>
      </c>
      <c r="AD2745" s="16">
        <f>AD2736*Settings!$C$13*$D2745</f>
        <v/>
      </c>
      <c r="AF2745" s="11">
        <f>CodePrefix&amp;$A2745&amp;IF($C2745="","","."&amp;$C2745&amp;"."&amp;$B2745)&amp;INDEX(VarEnd,MATCH($A2745,VarKey,0))&amp;AF$5</f>
        <v/>
      </c>
      <c r="AG2745" s="15">
        <f>AG2736*Settings!$C$13*$D2745</f>
        <v/>
      </c>
      <c r="AH2745" s="16">
        <f>AH2736*Settings!$C$13*$D2745</f>
        <v/>
      </c>
      <c r="AI2745" s="16">
        <f>AI2736*Settings!$C$13*$D2745</f>
        <v/>
      </c>
      <c r="AJ2745" s="16">
        <f>AJ2736*Settings!$C$13*$D2745</f>
        <v/>
      </c>
      <c r="AK2745" s="16">
        <f>AK2736*Settings!$C$13*$D2745</f>
        <v/>
      </c>
      <c r="AL2745" s="16">
        <f>AL2736*Settings!$C$13*$D2745</f>
        <v/>
      </c>
      <c r="AM2745" s="16">
        <f>AM2736*Settings!$C$13*$D2745</f>
        <v/>
      </c>
      <c r="AN2745" s="16">
        <f>AN2736*Settings!$C$13*$D2745</f>
        <v/>
      </c>
      <c r="AO2745" s="16">
        <f>AO2736*Settings!$C$13*$D2745</f>
        <v/>
      </c>
      <c r="AP2745" s="16">
        <f>AP2736*Settings!$C$13*$D2745</f>
        <v/>
      </c>
      <c r="AQ2745" s="16">
        <f>AQ2736*Settings!$C$13*$D2745</f>
        <v/>
      </c>
      <c r="AR2745" s="16">
        <f>AR2736*Settings!$C$13*$D2745</f>
        <v/>
      </c>
      <c r="AS2745" s="16">
        <f>AS2736*Settings!$C$13*$D2745</f>
        <v/>
      </c>
      <c r="AT2745" s="16">
        <f>AT2736*Settings!$C$13*$D2745</f>
        <v/>
      </c>
      <c r="AU2745" s="16">
        <f>AU2736*Settings!$C$13*$D2745</f>
        <v/>
      </c>
      <c r="AV2745" s="16">
        <f>AV2736*Settings!$C$13*$D2745</f>
        <v/>
      </c>
      <c r="AW2745" s="16">
        <f>AW2736*Settings!$C$13*$D2745</f>
        <v/>
      </c>
      <c r="AX2745" s="16">
        <f>AX2736*Settings!$C$13*$D2745</f>
        <v/>
      </c>
      <c r="AY2745" s="16">
        <f>AY2736*Settings!$C$13*$D2745</f>
        <v/>
      </c>
    </row>
    <row r="2746" hidden="1" outlineLevel="2"/>
    <row r="2747" hidden="1" outlineLevel="2">
      <c r="A2747" s="14" t="inlineStr">
        <is>
          <t>rtx</t>
        </is>
      </c>
      <c r="B2747" s="14" t="inlineStr">
        <is>
          <t>coa</t>
        </is>
      </c>
      <c r="C2747" s="14" t="inlineStr">
        <is>
          <t>cst</t>
        </is>
      </c>
      <c r="D2747" s="32">
        <f>INDEX(Inputs!$U$5:$U$132,MATCH($B2747&amp;"|"&amp;$C2747,Inputs!$A$5:$A$132,0))</f>
        <v/>
      </c>
      <c r="E2747" s="32">
        <f>INDEX(Inputs!$V$5:$V$132,MATCH($B2747&amp;"|"&amp;$C2747,Inputs!$A$5:$A$132,0))</f>
        <v/>
      </c>
      <c r="F2747" s="36" t="n"/>
      <c r="G2747" s="36" t="n"/>
      <c r="H2747" s="14">
        <f>INDEX(VarLab,MATCH($A2747,VarKey,0))&amp;INDEX(MemLab,MATCH($C2747&amp;"|"&amp;$B2747,MemKey,0))</f>
        <v/>
      </c>
      <c r="I2747" s="14">
        <f>INDEX(VarUnit,MATCH($A2747,VarKey,0))</f>
        <v/>
      </c>
      <c r="J2747" s="14">
        <f>INDEX(VarSrc,MATCH($A2747,VarKey,0))</f>
        <v/>
      </c>
      <c r="K2747" s="11">
        <f>CodePrefix&amp;$A2747&amp;IF($C2747="","","."&amp;$C2747&amp;"."&amp;$B2747)&amp;INDEX(VarEnd,MATCH($A2747,VarKey,0))&amp;K$5</f>
        <v/>
      </c>
      <c r="L2747" s="39">
        <f>L2729*Settings!$C$13*(INDEX(L$407:L$418,$D2747)+INDEX(L$394:L$405,$D2747)+L2702*(1+$E2747))</f>
        <v/>
      </c>
      <c r="M2747" s="40">
        <f>M2729*Settings!$C$13*(INDEX(M$407:M$418,$D2747)+INDEX(M$394:M$405,$D2747)+M2702*(1+$E2747))</f>
        <v/>
      </c>
      <c r="N2747" s="40">
        <f>N2729*Settings!$C$13*(INDEX(N$407:N$418,$D2747)+INDEX(N$394:N$405,$D2747)+N2702*(1+$E2747))</f>
        <v/>
      </c>
      <c r="O2747" s="40">
        <f>O2729*Settings!$C$13*(INDEX(O$407:O$418,$D2747)+INDEX(O$394:O$405,$D2747)+O2702*(1+$E2747))</f>
        <v/>
      </c>
      <c r="P2747" s="40">
        <f>P2729*Settings!$C$13*(INDEX(P$407:P$418,$D2747)+INDEX(P$394:P$405,$D2747)+P2702*(1+$E2747))</f>
        <v/>
      </c>
      <c r="Q2747" s="40">
        <f>Q2729*Settings!$C$13*(INDEX(Q$407:Q$418,$D2747)+INDEX(Q$394:Q$405,$D2747)+Q2702*(1+$E2747))</f>
        <v/>
      </c>
      <c r="R2747" s="40">
        <f>R2729*Settings!$C$13*(INDEX(R$407:R$418,$D2747)+INDEX(R$394:R$405,$D2747)+R2702*(1+$E2747))</f>
        <v/>
      </c>
      <c r="S2747" s="40">
        <f>S2729*Settings!$C$13*(INDEX(S$407:S$418,$D2747)+INDEX(S$394:S$405,$D2747)+S2702*(1+$E2747))</f>
        <v/>
      </c>
      <c r="T2747" s="40">
        <f>T2729*Settings!$C$13*(INDEX(T$407:T$418,$D2747)+INDEX(T$394:T$405,$D2747)+T2702*(1+$E2747))</f>
        <v/>
      </c>
      <c r="U2747" s="40">
        <f>U2729*Settings!$C$13*(INDEX(U$407:U$418,$D2747)+INDEX(U$394:U$405,$D2747)+U2702*(1+$E2747))</f>
        <v/>
      </c>
      <c r="V2747" s="40">
        <f>V2729*Settings!$C$13*(INDEX(V$407:V$418,$D2747)+INDEX(V$394:V$405,$D2747)+V2702*(1+$E2747))</f>
        <v/>
      </c>
      <c r="W2747" s="40">
        <f>W2729*Settings!$C$13*(INDEX(W$407:W$418,$D2747)+INDEX(W$394:W$405,$D2747)+W2702*(1+$E2747))</f>
        <v/>
      </c>
      <c r="X2747" s="40">
        <f>X2729*Settings!$C$13*(INDEX(X$407:X$418,$D2747)+INDEX(X$394:X$405,$D2747)+X2702*(1+$E2747))</f>
        <v/>
      </c>
      <c r="Y2747" s="40">
        <f>Y2729*Settings!$C$13*(INDEX(Y$407:Y$418,$D2747)+INDEX(Y$394:Y$405,$D2747)+Y2702*(1+$E2747))</f>
        <v/>
      </c>
      <c r="Z2747" s="40">
        <f>Z2729*Settings!$C$13*(INDEX(Z$407:Z$418,$D2747)+INDEX(Z$394:Z$405,$D2747)+Z2702*(1+$E2747))</f>
        <v/>
      </c>
      <c r="AA2747" s="40">
        <f>AA2729*Settings!$C$13*(INDEX(AA$407:AA$418,$D2747)+INDEX(AA$394:AA$405,$D2747)+AA2702*(1+$E2747))</f>
        <v/>
      </c>
      <c r="AB2747" s="40">
        <f>AB2729*Settings!$C$13*(INDEX(AB$407:AB$418,$D2747)+INDEX(AB$394:AB$405,$D2747)+AB2702*(1+$E2747))</f>
        <v/>
      </c>
      <c r="AC2747" s="40">
        <f>AC2729*Settings!$C$13*(INDEX(AC$407:AC$418,$D2747)+INDEX(AC$394:AC$405,$D2747)+AC2702*(1+$E2747))</f>
        <v/>
      </c>
      <c r="AD2747" s="40">
        <f>AD2729*Settings!$C$13*(INDEX(AD$407:AD$418,$D2747)+INDEX(AD$394:AD$405,$D2747)+AD2702*(1+$E2747))</f>
        <v/>
      </c>
      <c r="AF2747" s="11">
        <f>CodePrefix&amp;$A2747&amp;IF($C2747="","","."&amp;$C2747&amp;"."&amp;$B2747)&amp;INDEX(VarEnd,MATCH($A2747,VarKey,0))&amp;AF$5</f>
        <v/>
      </c>
      <c r="AG2747" s="39">
        <f>AG2729*Settings!$C$13*(INDEX(AG$407:AG$418,$D2747)+INDEX(AG$394:AG$405,$D2747)+AG2702*(1+$E2747))</f>
        <v/>
      </c>
      <c r="AH2747" s="40">
        <f>AH2729*Settings!$C$13*(INDEX(AH$407:AH$418,$D2747)+INDEX(AH$394:AH$405,$D2747)+AH2702*(1+$E2747))</f>
        <v/>
      </c>
      <c r="AI2747" s="40">
        <f>AI2729*Settings!$C$13*(INDEX(AI$407:AI$418,$D2747)+INDEX(AI$394:AI$405,$D2747)+AI2702*(1+$E2747))</f>
        <v/>
      </c>
      <c r="AJ2747" s="40">
        <f>AJ2729*Settings!$C$13*(INDEX(AJ$407:AJ$418,$D2747)+INDEX(AJ$394:AJ$405,$D2747)+AJ2702*(1+$E2747))</f>
        <v/>
      </c>
      <c r="AK2747" s="40">
        <f>AK2729*Settings!$C$13*(INDEX(AK$407:AK$418,$D2747)+INDEX(AK$394:AK$405,$D2747)+AK2702*(1+$E2747))</f>
        <v/>
      </c>
      <c r="AL2747" s="40">
        <f>AL2729*Settings!$C$13*(INDEX(AL$407:AL$418,$D2747)+INDEX(AL$394:AL$405,$D2747)+AL2702*(1+$E2747))</f>
        <v/>
      </c>
      <c r="AM2747" s="40">
        <f>AM2729*Settings!$C$13*(INDEX(AM$407:AM$418,$D2747)+INDEX(AM$394:AM$405,$D2747)+AM2702*(1+$E2747))</f>
        <v/>
      </c>
      <c r="AN2747" s="40">
        <f>AN2729*Settings!$C$13*(INDEX(AN$407:AN$418,$D2747)+INDEX(AN$394:AN$405,$D2747)+AN2702*(1+$E2747))</f>
        <v/>
      </c>
      <c r="AO2747" s="40">
        <f>AO2729*Settings!$C$13*(INDEX(AO$407:AO$418,$D2747)+INDEX(AO$394:AO$405,$D2747)+AO2702*(1+$E2747))</f>
        <v/>
      </c>
      <c r="AP2747" s="40">
        <f>AP2729*Settings!$C$13*(INDEX(AP$407:AP$418,$D2747)+INDEX(AP$394:AP$405,$D2747)+AP2702*(1+$E2747))</f>
        <v/>
      </c>
      <c r="AQ2747" s="40">
        <f>AQ2729*Settings!$C$13*(INDEX(AQ$407:AQ$418,$D2747)+INDEX(AQ$394:AQ$405,$D2747)+AQ2702*(1+$E2747))</f>
        <v/>
      </c>
      <c r="AR2747" s="40">
        <f>AR2729*Settings!$C$13*(INDEX(AR$407:AR$418,$D2747)+INDEX(AR$394:AR$405,$D2747)+AR2702*(1+$E2747))</f>
        <v/>
      </c>
      <c r="AS2747" s="40">
        <f>AS2729*Settings!$C$13*(INDEX(AS$407:AS$418,$D2747)+INDEX(AS$394:AS$405,$D2747)+AS2702*(1+$E2747))</f>
        <v/>
      </c>
      <c r="AT2747" s="40">
        <f>AT2729*Settings!$C$13*(INDEX(AT$407:AT$418,$D2747)+INDEX(AT$394:AT$405,$D2747)+AT2702*(1+$E2747))</f>
        <v/>
      </c>
      <c r="AU2747" s="40">
        <f>AU2729*Settings!$C$13*(INDEX(AU$407:AU$418,$D2747)+INDEX(AU$394:AU$405,$D2747)+AU2702*(1+$E2747))</f>
        <v/>
      </c>
      <c r="AV2747" s="40">
        <f>AV2729*Settings!$C$13*(INDEX(AV$407:AV$418,$D2747)+INDEX(AV$394:AV$405,$D2747)+AV2702*(1+$E2747))</f>
        <v/>
      </c>
      <c r="AW2747" s="40">
        <f>AW2729*Settings!$C$13*(INDEX(AW$407:AW$418,$D2747)+INDEX(AW$394:AW$405,$D2747)+AW2702*(1+$E2747))</f>
        <v/>
      </c>
      <c r="AX2747" s="40">
        <f>AX2729*Settings!$C$13*(INDEX(AX$407:AX$418,$D2747)+INDEX(AX$394:AX$405,$D2747)+AX2702*(1+$E2747))</f>
        <v/>
      </c>
      <c r="AY2747" s="40">
        <f>AY2729*Settings!$C$13*(INDEX(AY$407:AY$418,$D2747)+INDEX(AY$394:AY$405,$D2747)+AY2702*(1+$E2747))</f>
        <v/>
      </c>
    </row>
    <row r="2748" hidden="1" outlineLevel="2">
      <c r="A2748" s="14" t="inlineStr">
        <is>
          <t>rtx</t>
        </is>
      </c>
      <c r="B2748" s="14" t="inlineStr">
        <is>
          <t>nga</t>
        </is>
      </c>
      <c r="C2748" s="14" t="inlineStr">
        <is>
          <t>cst</t>
        </is>
      </c>
      <c r="D2748" s="32">
        <f>INDEX(Inputs!$U$5:$U$132,MATCH($B2748&amp;"|"&amp;$C2748,Inputs!$A$5:$A$132,0))</f>
        <v/>
      </c>
      <c r="E2748" s="32">
        <f>INDEX(Inputs!$V$5:$V$132,MATCH($B2748&amp;"|"&amp;$C2748,Inputs!$A$5:$A$132,0))</f>
        <v/>
      </c>
      <c r="F2748" s="36" t="n"/>
      <c r="G2748" s="36" t="n"/>
      <c r="H2748" s="14">
        <f>INDEX(VarLab,MATCH($A2748,VarKey,0))&amp;INDEX(MemLab,MATCH($C2748&amp;"|"&amp;$B2748,MemKey,0))</f>
        <v/>
      </c>
      <c r="I2748" s="14">
        <f>INDEX(VarUnit,MATCH($A2748,VarKey,0))</f>
        <v/>
      </c>
      <c r="J2748" s="14">
        <f>INDEX(VarSrc,MATCH($A2748,VarKey,0))</f>
        <v/>
      </c>
      <c r="K2748" s="11">
        <f>CodePrefix&amp;$A2748&amp;IF($C2748="","","."&amp;$C2748&amp;"."&amp;$B2748)&amp;INDEX(VarEnd,MATCH($A2748,VarKey,0))&amp;K$5</f>
        <v/>
      </c>
      <c r="L2748" s="39">
        <f>L2730*Settings!$C$13*(INDEX(L$407:L$418,$D2748)+INDEX(L$394:L$405,$D2748)+L2703*(1+$E2748))</f>
        <v/>
      </c>
      <c r="M2748" s="40">
        <f>M2730*Settings!$C$13*(INDEX(M$407:M$418,$D2748)+INDEX(M$394:M$405,$D2748)+M2703*(1+$E2748))</f>
        <v/>
      </c>
      <c r="N2748" s="40">
        <f>N2730*Settings!$C$13*(INDEX(N$407:N$418,$D2748)+INDEX(N$394:N$405,$D2748)+N2703*(1+$E2748))</f>
        <v/>
      </c>
      <c r="O2748" s="40">
        <f>O2730*Settings!$C$13*(INDEX(O$407:O$418,$D2748)+INDEX(O$394:O$405,$D2748)+O2703*(1+$E2748))</f>
        <v/>
      </c>
      <c r="P2748" s="40">
        <f>P2730*Settings!$C$13*(INDEX(P$407:P$418,$D2748)+INDEX(P$394:P$405,$D2748)+P2703*(1+$E2748))</f>
        <v/>
      </c>
      <c r="Q2748" s="40">
        <f>Q2730*Settings!$C$13*(INDEX(Q$407:Q$418,$D2748)+INDEX(Q$394:Q$405,$D2748)+Q2703*(1+$E2748))</f>
        <v/>
      </c>
      <c r="R2748" s="40">
        <f>R2730*Settings!$C$13*(INDEX(R$407:R$418,$D2748)+INDEX(R$394:R$405,$D2748)+R2703*(1+$E2748))</f>
        <v/>
      </c>
      <c r="S2748" s="40">
        <f>S2730*Settings!$C$13*(INDEX(S$407:S$418,$D2748)+INDEX(S$394:S$405,$D2748)+S2703*(1+$E2748))</f>
        <v/>
      </c>
      <c r="T2748" s="40">
        <f>T2730*Settings!$C$13*(INDEX(T$407:T$418,$D2748)+INDEX(T$394:T$405,$D2748)+T2703*(1+$E2748))</f>
        <v/>
      </c>
      <c r="U2748" s="40">
        <f>U2730*Settings!$C$13*(INDEX(U$407:U$418,$D2748)+INDEX(U$394:U$405,$D2748)+U2703*(1+$E2748))</f>
        <v/>
      </c>
      <c r="V2748" s="40">
        <f>V2730*Settings!$C$13*(INDEX(V$407:V$418,$D2748)+INDEX(V$394:V$405,$D2748)+V2703*(1+$E2748))</f>
        <v/>
      </c>
      <c r="W2748" s="40">
        <f>W2730*Settings!$C$13*(INDEX(W$407:W$418,$D2748)+INDEX(W$394:W$405,$D2748)+W2703*(1+$E2748))</f>
        <v/>
      </c>
      <c r="X2748" s="40">
        <f>X2730*Settings!$C$13*(INDEX(X$407:X$418,$D2748)+INDEX(X$394:X$405,$D2748)+X2703*(1+$E2748))</f>
        <v/>
      </c>
      <c r="Y2748" s="40">
        <f>Y2730*Settings!$C$13*(INDEX(Y$407:Y$418,$D2748)+INDEX(Y$394:Y$405,$D2748)+Y2703*(1+$E2748))</f>
        <v/>
      </c>
      <c r="Z2748" s="40">
        <f>Z2730*Settings!$C$13*(INDEX(Z$407:Z$418,$D2748)+INDEX(Z$394:Z$405,$D2748)+Z2703*(1+$E2748))</f>
        <v/>
      </c>
      <c r="AA2748" s="40">
        <f>AA2730*Settings!$C$13*(INDEX(AA$407:AA$418,$D2748)+INDEX(AA$394:AA$405,$D2748)+AA2703*(1+$E2748))</f>
        <v/>
      </c>
      <c r="AB2748" s="40">
        <f>AB2730*Settings!$C$13*(INDEX(AB$407:AB$418,$D2748)+INDEX(AB$394:AB$405,$D2748)+AB2703*(1+$E2748))</f>
        <v/>
      </c>
      <c r="AC2748" s="40">
        <f>AC2730*Settings!$C$13*(INDEX(AC$407:AC$418,$D2748)+INDEX(AC$394:AC$405,$D2748)+AC2703*(1+$E2748))</f>
        <v/>
      </c>
      <c r="AD2748" s="40">
        <f>AD2730*Settings!$C$13*(INDEX(AD$407:AD$418,$D2748)+INDEX(AD$394:AD$405,$D2748)+AD2703*(1+$E2748))</f>
        <v/>
      </c>
      <c r="AF2748" s="11">
        <f>CodePrefix&amp;$A2748&amp;IF($C2748="","","."&amp;$C2748&amp;"."&amp;$B2748)&amp;INDEX(VarEnd,MATCH($A2748,VarKey,0))&amp;AF$5</f>
        <v/>
      </c>
      <c r="AG2748" s="39">
        <f>AG2730*Settings!$C$13*(INDEX(AG$407:AG$418,$D2748)+INDEX(AG$394:AG$405,$D2748)+AG2703*(1+$E2748))</f>
        <v/>
      </c>
      <c r="AH2748" s="40">
        <f>AH2730*Settings!$C$13*(INDEX(AH$407:AH$418,$D2748)+INDEX(AH$394:AH$405,$D2748)+AH2703*(1+$E2748))</f>
        <v/>
      </c>
      <c r="AI2748" s="40">
        <f>AI2730*Settings!$C$13*(INDEX(AI$407:AI$418,$D2748)+INDEX(AI$394:AI$405,$D2748)+AI2703*(1+$E2748))</f>
        <v/>
      </c>
      <c r="AJ2748" s="40">
        <f>AJ2730*Settings!$C$13*(INDEX(AJ$407:AJ$418,$D2748)+INDEX(AJ$394:AJ$405,$D2748)+AJ2703*(1+$E2748))</f>
        <v/>
      </c>
      <c r="AK2748" s="40">
        <f>AK2730*Settings!$C$13*(INDEX(AK$407:AK$418,$D2748)+INDEX(AK$394:AK$405,$D2748)+AK2703*(1+$E2748))</f>
        <v/>
      </c>
      <c r="AL2748" s="40">
        <f>AL2730*Settings!$C$13*(INDEX(AL$407:AL$418,$D2748)+INDEX(AL$394:AL$405,$D2748)+AL2703*(1+$E2748))</f>
        <v/>
      </c>
      <c r="AM2748" s="40">
        <f>AM2730*Settings!$C$13*(INDEX(AM$407:AM$418,$D2748)+INDEX(AM$394:AM$405,$D2748)+AM2703*(1+$E2748))</f>
        <v/>
      </c>
      <c r="AN2748" s="40">
        <f>AN2730*Settings!$C$13*(INDEX(AN$407:AN$418,$D2748)+INDEX(AN$394:AN$405,$D2748)+AN2703*(1+$E2748))</f>
        <v/>
      </c>
      <c r="AO2748" s="40">
        <f>AO2730*Settings!$C$13*(INDEX(AO$407:AO$418,$D2748)+INDEX(AO$394:AO$405,$D2748)+AO2703*(1+$E2748))</f>
        <v/>
      </c>
      <c r="AP2748" s="40">
        <f>AP2730*Settings!$C$13*(INDEX(AP$407:AP$418,$D2748)+INDEX(AP$394:AP$405,$D2748)+AP2703*(1+$E2748))</f>
        <v/>
      </c>
      <c r="AQ2748" s="40">
        <f>AQ2730*Settings!$C$13*(INDEX(AQ$407:AQ$418,$D2748)+INDEX(AQ$394:AQ$405,$D2748)+AQ2703*(1+$E2748))</f>
        <v/>
      </c>
      <c r="AR2748" s="40">
        <f>AR2730*Settings!$C$13*(INDEX(AR$407:AR$418,$D2748)+INDEX(AR$394:AR$405,$D2748)+AR2703*(1+$E2748))</f>
        <v/>
      </c>
      <c r="AS2748" s="40">
        <f>AS2730*Settings!$C$13*(INDEX(AS$407:AS$418,$D2748)+INDEX(AS$394:AS$405,$D2748)+AS2703*(1+$E2748))</f>
        <v/>
      </c>
      <c r="AT2748" s="40">
        <f>AT2730*Settings!$C$13*(INDEX(AT$407:AT$418,$D2748)+INDEX(AT$394:AT$405,$D2748)+AT2703*(1+$E2748))</f>
        <v/>
      </c>
      <c r="AU2748" s="40">
        <f>AU2730*Settings!$C$13*(INDEX(AU$407:AU$418,$D2748)+INDEX(AU$394:AU$405,$D2748)+AU2703*(1+$E2748))</f>
        <v/>
      </c>
      <c r="AV2748" s="40">
        <f>AV2730*Settings!$C$13*(INDEX(AV$407:AV$418,$D2748)+INDEX(AV$394:AV$405,$D2748)+AV2703*(1+$E2748))</f>
        <v/>
      </c>
      <c r="AW2748" s="40">
        <f>AW2730*Settings!$C$13*(INDEX(AW$407:AW$418,$D2748)+INDEX(AW$394:AW$405,$D2748)+AW2703*(1+$E2748))</f>
        <v/>
      </c>
      <c r="AX2748" s="40">
        <f>AX2730*Settings!$C$13*(INDEX(AX$407:AX$418,$D2748)+INDEX(AX$394:AX$405,$D2748)+AX2703*(1+$E2748))</f>
        <v/>
      </c>
      <c r="AY2748" s="40">
        <f>AY2730*Settings!$C$13*(INDEX(AY$407:AY$418,$D2748)+INDEX(AY$394:AY$405,$D2748)+AY2703*(1+$E2748))</f>
        <v/>
      </c>
    </row>
    <row r="2749" hidden="1" outlineLevel="2">
      <c r="A2749" s="14" t="inlineStr">
        <is>
          <t>rtx</t>
        </is>
      </c>
      <c r="B2749" s="14" t="inlineStr">
        <is>
          <t>gso</t>
        </is>
      </c>
      <c r="C2749" s="14" t="inlineStr">
        <is>
          <t>cst</t>
        </is>
      </c>
      <c r="D2749" s="32">
        <f>INDEX(Inputs!$U$5:$U$132,MATCH($B2749&amp;"|"&amp;$C2749,Inputs!$A$5:$A$132,0))</f>
        <v/>
      </c>
      <c r="E2749" s="32">
        <f>INDEX(Inputs!$V$5:$V$132,MATCH($B2749&amp;"|"&amp;$C2749,Inputs!$A$5:$A$132,0))</f>
        <v/>
      </c>
      <c r="F2749" s="36" t="n"/>
      <c r="G2749" s="36" t="n"/>
      <c r="H2749" s="14">
        <f>INDEX(VarLab,MATCH($A2749,VarKey,0))&amp;INDEX(MemLab,MATCH($C2749&amp;"|"&amp;$B2749,MemKey,0))</f>
        <v/>
      </c>
      <c r="I2749" s="14">
        <f>INDEX(VarUnit,MATCH($A2749,VarKey,0))</f>
        <v/>
      </c>
      <c r="J2749" s="14">
        <f>INDEX(VarSrc,MATCH($A2749,VarKey,0))</f>
        <v/>
      </c>
      <c r="K2749" s="11">
        <f>CodePrefix&amp;$A2749&amp;IF($C2749="","","."&amp;$C2749&amp;"."&amp;$B2749)&amp;INDEX(VarEnd,MATCH($A2749,VarKey,0))&amp;K$5</f>
        <v/>
      </c>
      <c r="L2749" s="39">
        <f>L2731*Settings!$C$13*(INDEX(L$407:L$418,$D2749)+INDEX(L$394:L$405,$D2749)+L2704*(1+$E2749))</f>
        <v/>
      </c>
      <c r="M2749" s="40">
        <f>M2731*Settings!$C$13*(INDEX(M$407:M$418,$D2749)+INDEX(M$394:M$405,$D2749)+M2704*(1+$E2749))</f>
        <v/>
      </c>
      <c r="N2749" s="40">
        <f>N2731*Settings!$C$13*(INDEX(N$407:N$418,$D2749)+INDEX(N$394:N$405,$D2749)+N2704*(1+$E2749))</f>
        <v/>
      </c>
      <c r="O2749" s="40">
        <f>O2731*Settings!$C$13*(INDEX(O$407:O$418,$D2749)+INDEX(O$394:O$405,$D2749)+O2704*(1+$E2749))</f>
        <v/>
      </c>
      <c r="P2749" s="40">
        <f>P2731*Settings!$C$13*(INDEX(P$407:P$418,$D2749)+INDEX(P$394:P$405,$D2749)+P2704*(1+$E2749))</f>
        <v/>
      </c>
      <c r="Q2749" s="40">
        <f>Q2731*Settings!$C$13*(INDEX(Q$407:Q$418,$D2749)+INDEX(Q$394:Q$405,$D2749)+Q2704*(1+$E2749))</f>
        <v/>
      </c>
      <c r="R2749" s="40">
        <f>R2731*Settings!$C$13*(INDEX(R$407:R$418,$D2749)+INDEX(R$394:R$405,$D2749)+R2704*(1+$E2749))</f>
        <v/>
      </c>
      <c r="S2749" s="40">
        <f>S2731*Settings!$C$13*(INDEX(S$407:S$418,$D2749)+INDEX(S$394:S$405,$D2749)+S2704*(1+$E2749))</f>
        <v/>
      </c>
      <c r="T2749" s="40">
        <f>T2731*Settings!$C$13*(INDEX(T$407:T$418,$D2749)+INDEX(T$394:T$405,$D2749)+T2704*(1+$E2749))</f>
        <v/>
      </c>
      <c r="U2749" s="40">
        <f>U2731*Settings!$C$13*(INDEX(U$407:U$418,$D2749)+INDEX(U$394:U$405,$D2749)+U2704*(1+$E2749))</f>
        <v/>
      </c>
      <c r="V2749" s="40">
        <f>V2731*Settings!$C$13*(INDEX(V$407:V$418,$D2749)+INDEX(V$394:V$405,$D2749)+V2704*(1+$E2749))</f>
        <v/>
      </c>
      <c r="W2749" s="40">
        <f>W2731*Settings!$C$13*(INDEX(W$407:W$418,$D2749)+INDEX(W$394:W$405,$D2749)+W2704*(1+$E2749))</f>
        <v/>
      </c>
      <c r="X2749" s="40">
        <f>X2731*Settings!$C$13*(INDEX(X$407:X$418,$D2749)+INDEX(X$394:X$405,$D2749)+X2704*(1+$E2749))</f>
        <v/>
      </c>
      <c r="Y2749" s="40">
        <f>Y2731*Settings!$C$13*(INDEX(Y$407:Y$418,$D2749)+INDEX(Y$394:Y$405,$D2749)+Y2704*(1+$E2749))</f>
        <v/>
      </c>
      <c r="Z2749" s="40">
        <f>Z2731*Settings!$C$13*(INDEX(Z$407:Z$418,$D2749)+INDEX(Z$394:Z$405,$D2749)+Z2704*(1+$E2749))</f>
        <v/>
      </c>
      <c r="AA2749" s="40">
        <f>AA2731*Settings!$C$13*(INDEX(AA$407:AA$418,$D2749)+INDEX(AA$394:AA$405,$D2749)+AA2704*(1+$E2749))</f>
        <v/>
      </c>
      <c r="AB2749" s="40">
        <f>AB2731*Settings!$C$13*(INDEX(AB$407:AB$418,$D2749)+INDEX(AB$394:AB$405,$D2749)+AB2704*(1+$E2749))</f>
        <v/>
      </c>
      <c r="AC2749" s="40">
        <f>AC2731*Settings!$C$13*(INDEX(AC$407:AC$418,$D2749)+INDEX(AC$394:AC$405,$D2749)+AC2704*(1+$E2749))</f>
        <v/>
      </c>
      <c r="AD2749" s="40">
        <f>AD2731*Settings!$C$13*(INDEX(AD$407:AD$418,$D2749)+INDEX(AD$394:AD$405,$D2749)+AD2704*(1+$E2749))</f>
        <v/>
      </c>
      <c r="AF2749" s="11">
        <f>CodePrefix&amp;$A2749&amp;IF($C2749="","","."&amp;$C2749&amp;"."&amp;$B2749)&amp;INDEX(VarEnd,MATCH($A2749,VarKey,0))&amp;AF$5</f>
        <v/>
      </c>
      <c r="AG2749" s="39">
        <f>AG2731*Settings!$C$13*(INDEX(AG$407:AG$418,$D2749)+INDEX(AG$394:AG$405,$D2749)+AG2704*(1+$E2749))</f>
        <v/>
      </c>
      <c r="AH2749" s="40">
        <f>AH2731*Settings!$C$13*(INDEX(AH$407:AH$418,$D2749)+INDEX(AH$394:AH$405,$D2749)+AH2704*(1+$E2749))</f>
        <v/>
      </c>
      <c r="AI2749" s="40">
        <f>AI2731*Settings!$C$13*(INDEX(AI$407:AI$418,$D2749)+INDEX(AI$394:AI$405,$D2749)+AI2704*(1+$E2749))</f>
        <v/>
      </c>
      <c r="AJ2749" s="40">
        <f>AJ2731*Settings!$C$13*(INDEX(AJ$407:AJ$418,$D2749)+INDEX(AJ$394:AJ$405,$D2749)+AJ2704*(1+$E2749))</f>
        <v/>
      </c>
      <c r="AK2749" s="40">
        <f>AK2731*Settings!$C$13*(INDEX(AK$407:AK$418,$D2749)+INDEX(AK$394:AK$405,$D2749)+AK2704*(1+$E2749))</f>
        <v/>
      </c>
      <c r="AL2749" s="40">
        <f>AL2731*Settings!$C$13*(INDEX(AL$407:AL$418,$D2749)+INDEX(AL$394:AL$405,$D2749)+AL2704*(1+$E2749))</f>
        <v/>
      </c>
      <c r="AM2749" s="40">
        <f>AM2731*Settings!$C$13*(INDEX(AM$407:AM$418,$D2749)+INDEX(AM$394:AM$405,$D2749)+AM2704*(1+$E2749))</f>
        <v/>
      </c>
      <c r="AN2749" s="40">
        <f>AN2731*Settings!$C$13*(INDEX(AN$407:AN$418,$D2749)+INDEX(AN$394:AN$405,$D2749)+AN2704*(1+$E2749))</f>
        <v/>
      </c>
      <c r="AO2749" s="40">
        <f>AO2731*Settings!$C$13*(INDEX(AO$407:AO$418,$D2749)+INDEX(AO$394:AO$405,$D2749)+AO2704*(1+$E2749))</f>
        <v/>
      </c>
      <c r="AP2749" s="40">
        <f>AP2731*Settings!$C$13*(INDEX(AP$407:AP$418,$D2749)+INDEX(AP$394:AP$405,$D2749)+AP2704*(1+$E2749))</f>
        <v/>
      </c>
      <c r="AQ2749" s="40">
        <f>AQ2731*Settings!$C$13*(INDEX(AQ$407:AQ$418,$D2749)+INDEX(AQ$394:AQ$405,$D2749)+AQ2704*(1+$E2749))</f>
        <v/>
      </c>
      <c r="AR2749" s="40">
        <f>AR2731*Settings!$C$13*(INDEX(AR$407:AR$418,$D2749)+INDEX(AR$394:AR$405,$D2749)+AR2704*(1+$E2749))</f>
        <v/>
      </c>
      <c r="AS2749" s="40">
        <f>AS2731*Settings!$C$13*(INDEX(AS$407:AS$418,$D2749)+INDEX(AS$394:AS$405,$D2749)+AS2704*(1+$E2749))</f>
        <v/>
      </c>
      <c r="AT2749" s="40">
        <f>AT2731*Settings!$C$13*(INDEX(AT$407:AT$418,$D2749)+INDEX(AT$394:AT$405,$D2749)+AT2704*(1+$E2749))</f>
        <v/>
      </c>
      <c r="AU2749" s="40">
        <f>AU2731*Settings!$C$13*(INDEX(AU$407:AU$418,$D2749)+INDEX(AU$394:AU$405,$D2749)+AU2704*(1+$E2749))</f>
        <v/>
      </c>
      <c r="AV2749" s="40">
        <f>AV2731*Settings!$C$13*(INDEX(AV$407:AV$418,$D2749)+INDEX(AV$394:AV$405,$D2749)+AV2704*(1+$E2749))</f>
        <v/>
      </c>
      <c r="AW2749" s="40">
        <f>AW2731*Settings!$C$13*(INDEX(AW$407:AW$418,$D2749)+INDEX(AW$394:AW$405,$D2749)+AW2704*(1+$E2749))</f>
        <v/>
      </c>
      <c r="AX2749" s="40">
        <f>AX2731*Settings!$C$13*(INDEX(AX$407:AX$418,$D2749)+INDEX(AX$394:AX$405,$D2749)+AX2704*(1+$E2749))</f>
        <v/>
      </c>
      <c r="AY2749" s="40">
        <f>AY2731*Settings!$C$13*(INDEX(AY$407:AY$418,$D2749)+INDEX(AY$394:AY$405,$D2749)+AY2704*(1+$E2749))</f>
        <v/>
      </c>
    </row>
    <row r="2750" hidden="1" outlineLevel="2">
      <c r="A2750" s="14" t="inlineStr">
        <is>
          <t>rtx</t>
        </is>
      </c>
      <c r="B2750" s="14" t="inlineStr">
        <is>
          <t>die</t>
        </is>
      </c>
      <c r="C2750" s="14" t="inlineStr">
        <is>
          <t>cst</t>
        </is>
      </c>
      <c r="D2750" s="32">
        <f>INDEX(Inputs!$U$5:$U$132,MATCH($B2750&amp;"|"&amp;$C2750,Inputs!$A$5:$A$132,0))</f>
        <v/>
      </c>
      <c r="E2750" s="32">
        <f>INDEX(Inputs!$V$5:$V$132,MATCH($B2750&amp;"|"&amp;$C2750,Inputs!$A$5:$A$132,0))</f>
        <v/>
      </c>
      <c r="F2750" s="36" t="n"/>
      <c r="G2750" s="36" t="n"/>
      <c r="H2750" s="14">
        <f>INDEX(VarLab,MATCH($A2750,VarKey,0))&amp;INDEX(MemLab,MATCH($C2750&amp;"|"&amp;$B2750,MemKey,0))</f>
        <v/>
      </c>
      <c r="I2750" s="14">
        <f>INDEX(VarUnit,MATCH($A2750,VarKey,0))</f>
        <v/>
      </c>
      <c r="J2750" s="14">
        <f>INDEX(VarSrc,MATCH($A2750,VarKey,0))</f>
        <v/>
      </c>
      <c r="K2750" s="11">
        <f>CodePrefix&amp;$A2750&amp;IF($C2750="","","."&amp;$C2750&amp;"."&amp;$B2750)&amp;INDEX(VarEnd,MATCH($A2750,VarKey,0))&amp;K$5</f>
        <v/>
      </c>
      <c r="L2750" s="39">
        <f>L2732*Settings!$C$13*(INDEX(L$407:L$418,$D2750)+INDEX(L$394:L$405,$D2750)+L2705*(1+$E2750))</f>
        <v/>
      </c>
      <c r="M2750" s="40">
        <f>M2732*Settings!$C$13*(INDEX(M$407:M$418,$D2750)+INDEX(M$394:M$405,$D2750)+M2705*(1+$E2750))</f>
        <v/>
      </c>
      <c r="N2750" s="40">
        <f>N2732*Settings!$C$13*(INDEX(N$407:N$418,$D2750)+INDEX(N$394:N$405,$D2750)+N2705*(1+$E2750))</f>
        <v/>
      </c>
      <c r="O2750" s="40">
        <f>O2732*Settings!$C$13*(INDEX(O$407:O$418,$D2750)+INDEX(O$394:O$405,$D2750)+O2705*(1+$E2750))</f>
        <v/>
      </c>
      <c r="P2750" s="40">
        <f>P2732*Settings!$C$13*(INDEX(P$407:P$418,$D2750)+INDEX(P$394:P$405,$D2750)+P2705*(1+$E2750))</f>
        <v/>
      </c>
      <c r="Q2750" s="40">
        <f>Q2732*Settings!$C$13*(INDEX(Q$407:Q$418,$D2750)+INDEX(Q$394:Q$405,$D2750)+Q2705*(1+$E2750))</f>
        <v/>
      </c>
      <c r="R2750" s="40">
        <f>R2732*Settings!$C$13*(INDEX(R$407:R$418,$D2750)+INDEX(R$394:R$405,$D2750)+R2705*(1+$E2750))</f>
        <v/>
      </c>
      <c r="S2750" s="40">
        <f>S2732*Settings!$C$13*(INDEX(S$407:S$418,$D2750)+INDEX(S$394:S$405,$D2750)+S2705*(1+$E2750))</f>
        <v/>
      </c>
      <c r="T2750" s="40">
        <f>T2732*Settings!$C$13*(INDEX(T$407:T$418,$D2750)+INDEX(T$394:T$405,$D2750)+T2705*(1+$E2750))</f>
        <v/>
      </c>
      <c r="U2750" s="40">
        <f>U2732*Settings!$C$13*(INDEX(U$407:U$418,$D2750)+INDEX(U$394:U$405,$D2750)+U2705*(1+$E2750))</f>
        <v/>
      </c>
      <c r="V2750" s="40">
        <f>V2732*Settings!$C$13*(INDEX(V$407:V$418,$D2750)+INDEX(V$394:V$405,$D2750)+V2705*(1+$E2750))</f>
        <v/>
      </c>
      <c r="W2750" s="40">
        <f>W2732*Settings!$C$13*(INDEX(W$407:W$418,$D2750)+INDEX(W$394:W$405,$D2750)+W2705*(1+$E2750))</f>
        <v/>
      </c>
      <c r="X2750" s="40">
        <f>X2732*Settings!$C$13*(INDEX(X$407:X$418,$D2750)+INDEX(X$394:X$405,$D2750)+X2705*(1+$E2750))</f>
        <v/>
      </c>
      <c r="Y2750" s="40">
        <f>Y2732*Settings!$C$13*(INDEX(Y$407:Y$418,$D2750)+INDEX(Y$394:Y$405,$D2750)+Y2705*(1+$E2750))</f>
        <v/>
      </c>
      <c r="Z2750" s="40">
        <f>Z2732*Settings!$C$13*(INDEX(Z$407:Z$418,$D2750)+INDEX(Z$394:Z$405,$D2750)+Z2705*(1+$E2750))</f>
        <v/>
      </c>
      <c r="AA2750" s="40">
        <f>AA2732*Settings!$C$13*(INDEX(AA$407:AA$418,$D2750)+INDEX(AA$394:AA$405,$D2750)+AA2705*(1+$E2750))</f>
        <v/>
      </c>
      <c r="AB2750" s="40">
        <f>AB2732*Settings!$C$13*(INDEX(AB$407:AB$418,$D2750)+INDEX(AB$394:AB$405,$D2750)+AB2705*(1+$E2750))</f>
        <v/>
      </c>
      <c r="AC2750" s="40">
        <f>AC2732*Settings!$C$13*(INDEX(AC$407:AC$418,$D2750)+INDEX(AC$394:AC$405,$D2750)+AC2705*(1+$E2750))</f>
        <v/>
      </c>
      <c r="AD2750" s="40">
        <f>AD2732*Settings!$C$13*(INDEX(AD$407:AD$418,$D2750)+INDEX(AD$394:AD$405,$D2750)+AD2705*(1+$E2750))</f>
        <v/>
      </c>
      <c r="AF2750" s="11">
        <f>CodePrefix&amp;$A2750&amp;IF($C2750="","","."&amp;$C2750&amp;"."&amp;$B2750)&amp;INDEX(VarEnd,MATCH($A2750,VarKey,0))&amp;AF$5</f>
        <v/>
      </c>
      <c r="AG2750" s="39">
        <f>AG2732*Settings!$C$13*(INDEX(AG$407:AG$418,$D2750)+INDEX(AG$394:AG$405,$D2750)+AG2705*(1+$E2750))</f>
        <v/>
      </c>
      <c r="AH2750" s="40">
        <f>AH2732*Settings!$C$13*(INDEX(AH$407:AH$418,$D2750)+INDEX(AH$394:AH$405,$D2750)+AH2705*(1+$E2750))</f>
        <v/>
      </c>
      <c r="AI2750" s="40">
        <f>AI2732*Settings!$C$13*(INDEX(AI$407:AI$418,$D2750)+INDEX(AI$394:AI$405,$D2750)+AI2705*(1+$E2750))</f>
        <v/>
      </c>
      <c r="AJ2750" s="40">
        <f>AJ2732*Settings!$C$13*(INDEX(AJ$407:AJ$418,$D2750)+INDEX(AJ$394:AJ$405,$D2750)+AJ2705*(1+$E2750))</f>
        <v/>
      </c>
      <c r="AK2750" s="40">
        <f>AK2732*Settings!$C$13*(INDEX(AK$407:AK$418,$D2750)+INDEX(AK$394:AK$405,$D2750)+AK2705*(1+$E2750))</f>
        <v/>
      </c>
      <c r="AL2750" s="40">
        <f>AL2732*Settings!$C$13*(INDEX(AL$407:AL$418,$D2750)+INDEX(AL$394:AL$405,$D2750)+AL2705*(1+$E2750))</f>
        <v/>
      </c>
      <c r="AM2750" s="40">
        <f>AM2732*Settings!$C$13*(INDEX(AM$407:AM$418,$D2750)+INDEX(AM$394:AM$405,$D2750)+AM2705*(1+$E2750))</f>
        <v/>
      </c>
      <c r="AN2750" s="40">
        <f>AN2732*Settings!$C$13*(INDEX(AN$407:AN$418,$D2750)+INDEX(AN$394:AN$405,$D2750)+AN2705*(1+$E2750))</f>
        <v/>
      </c>
      <c r="AO2750" s="40">
        <f>AO2732*Settings!$C$13*(INDEX(AO$407:AO$418,$D2750)+INDEX(AO$394:AO$405,$D2750)+AO2705*(1+$E2750))</f>
        <v/>
      </c>
      <c r="AP2750" s="40">
        <f>AP2732*Settings!$C$13*(INDEX(AP$407:AP$418,$D2750)+INDEX(AP$394:AP$405,$D2750)+AP2705*(1+$E2750))</f>
        <v/>
      </c>
      <c r="AQ2750" s="40">
        <f>AQ2732*Settings!$C$13*(INDEX(AQ$407:AQ$418,$D2750)+INDEX(AQ$394:AQ$405,$D2750)+AQ2705*(1+$E2750))</f>
        <v/>
      </c>
      <c r="AR2750" s="40">
        <f>AR2732*Settings!$C$13*(INDEX(AR$407:AR$418,$D2750)+INDEX(AR$394:AR$405,$D2750)+AR2705*(1+$E2750))</f>
        <v/>
      </c>
      <c r="AS2750" s="40">
        <f>AS2732*Settings!$C$13*(INDEX(AS$407:AS$418,$D2750)+INDEX(AS$394:AS$405,$D2750)+AS2705*(1+$E2750))</f>
        <v/>
      </c>
      <c r="AT2750" s="40">
        <f>AT2732*Settings!$C$13*(INDEX(AT$407:AT$418,$D2750)+INDEX(AT$394:AT$405,$D2750)+AT2705*(1+$E2750))</f>
        <v/>
      </c>
      <c r="AU2750" s="40">
        <f>AU2732*Settings!$C$13*(INDEX(AU$407:AU$418,$D2750)+INDEX(AU$394:AU$405,$D2750)+AU2705*(1+$E2750))</f>
        <v/>
      </c>
      <c r="AV2750" s="40">
        <f>AV2732*Settings!$C$13*(INDEX(AV$407:AV$418,$D2750)+INDEX(AV$394:AV$405,$D2750)+AV2705*(1+$E2750))</f>
        <v/>
      </c>
      <c r="AW2750" s="40">
        <f>AW2732*Settings!$C$13*(INDEX(AW$407:AW$418,$D2750)+INDEX(AW$394:AW$405,$D2750)+AW2705*(1+$E2750))</f>
        <v/>
      </c>
      <c r="AX2750" s="40">
        <f>AX2732*Settings!$C$13*(INDEX(AX$407:AX$418,$D2750)+INDEX(AX$394:AX$405,$D2750)+AX2705*(1+$E2750))</f>
        <v/>
      </c>
      <c r="AY2750" s="40">
        <f>AY2732*Settings!$C$13*(INDEX(AY$407:AY$418,$D2750)+INDEX(AY$394:AY$405,$D2750)+AY2705*(1+$E2750))</f>
        <v/>
      </c>
    </row>
    <row r="2751" hidden="1" outlineLevel="2">
      <c r="A2751" s="14" t="inlineStr">
        <is>
          <t>rtx</t>
        </is>
      </c>
      <c r="B2751" s="14" t="inlineStr">
        <is>
          <t>lpg</t>
        </is>
      </c>
      <c r="C2751" s="14" t="inlineStr">
        <is>
          <t>cst</t>
        </is>
      </c>
      <c r="D2751" s="32">
        <f>INDEX(Inputs!$U$5:$U$132,MATCH($B2751&amp;"|"&amp;$C2751,Inputs!$A$5:$A$132,0))</f>
        <v/>
      </c>
      <c r="E2751" s="32">
        <f>INDEX(Inputs!$V$5:$V$132,MATCH($B2751&amp;"|"&amp;$C2751,Inputs!$A$5:$A$132,0))</f>
        <v/>
      </c>
      <c r="F2751" s="36" t="n"/>
      <c r="G2751" s="36" t="n"/>
      <c r="H2751" s="14">
        <f>INDEX(VarLab,MATCH($A2751,VarKey,0))&amp;INDEX(MemLab,MATCH($C2751&amp;"|"&amp;$B2751,MemKey,0))</f>
        <v/>
      </c>
      <c r="I2751" s="14">
        <f>INDEX(VarUnit,MATCH($A2751,VarKey,0))</f>
        <v/>
      </c>
      <c r="J2751" s="14">
        <f>INDEX(VarSrc,MATCH($A2751,VarKey,0))</f>
        <v/>
      </c>
      <c r="K2751" s="11">
        <f>CodePrefix&amp;$A2751&amp;IF($C2751="","","."&amp;$C2751&amp;"."&amp;$B2751)&amp;INDEX(VarEnd,MATCH($A2751,VarKey,0))&amp;K$5</f>
        <v/>
      </c>
      <c r="L2751" s="39">
        <f>L2733*Settings!$C$13*(INDEX(L$407:L$418,$D2751)+INDEX(L$394:L$405,$D2751)+L2706*(1+$E2751))</f>
        <v/>
      </c>
      <c r="M2751" s="40">
        <f>M2733*Settings!$C$13*(INDEX(M$407:M$418,$D2751)+INDEX(M$394:M$405,$D2751)+M2706*(1+$E2751))</f>
        <v/>
      </c>
      <c r="N2751" s="40">
        <f>N2733*Settings!$C$13*(INDEX(N$407:N$418,$D2751)+INDEX(N$394:N$405,$D2751)+N2706*(1+$E2751))</f>
        <v/>
      </c>
      <c r="O2751" s="40">
        <f>O2733*Settings!$C$13*(INDEX(O$407:O$418,$D2751)+INDEX(O$394:O$405,$D2751)+O2706*(1+$E2751))</f>
        <v/>
      </c>
      <c r="P2751" s="40">
        <f>P2733*Settings!$C$13*(INDEX(P$407:P$418,$D2751)+INDEX(P$394:P$405,$D2751)+P2706*(1+$E2751))</f>
        <v/>
      </c>
      <c r="Q2751" s="40">
        <f>Q2733*Settings!$C$13*(INDEX(Q$407:Q$418,$D2751)+INDEX(Q$394:Q$405,$D2751)+Q2706*(1+$E2751))</f>
        <v/>
      </c>
      <c r="R2751" s="40">
        <f>R2733*Settings!$C$13*(INDEX(R$407:R$418,$D2751)+INDEX(R$394:R$405,$D2751)+R2706*(1+$E2751))</f>
        <v/>
      </c>
      <c r="S2751" s="40">
        <f>S2733*Settings!$C$13*(INDEX(S$407:S$418,$D2751)+INDEX(S$394:S$405,$D2751)+S2706*(1+$E2751))</f>
        <v/>
      </c>
      <c r="T2751" s="40">
        <f>T2733*Settings!$C$13*(INDEX(T$407:T$418,$D2751)+INDEX(T$394:T$405,$D2751)+T2706*(1+$E2751))</f>
        <v/>
      </c>
      <c r="U2751" s="40">
        <f>U2733*Settings!$C$13*(INDEX(U$407:U$418,$D2751)+INDEX(U$394:U$405,$D2751)+U2706*(1+$E2751))</f>
        <v/>
      </c>
      <c r="V2751" s="40">
        <f>V2733*Settings!$C$13*(INDEX(V$407:V$418,$D2751)+INDEX(V$394:V$405,$D2751)+V2706*(1+$E2751))</f>
        <v/>
      </c>
      <c r="W2751" s="40">
        <f>W2733*Settings!$C$13*(INDEX(W$407:W$418,$D2751)+INDEX(W$394:W$405,$D2751)+W2706*(1+$E2751))</f>
        <v/>
      </c>
      <c r="X2751" s="40">
        <f>X2733*Settings!$C$13*(INDEX(X$407:X$418,$D2751)+INDEX(X$394:X$405,$D2751)+X2706*(1+$E2751))</f>
        <v/>
      </c>
      <c r="Y2751" s="40">
        <f>Y2733*Settings!$C$13*(INDEX(Y$407:Y$418,$D2751)+INDEX(Y$394:Y$405,$D2751)+Y2706*(1+$E2751))</f>
        <v/>
      </c>
      <c r="Z2751" s="40">
        <f>Z2733*Settings!$C$13*(INDEX(Z$407:Z$418,$D2751)+INDEX(Z$394:Z$405,$D2751)+Z2706*(1+$E2751))</f>
        <v/>
      </c>
      <c r="AA2751" s="40">
        <f>AA2733*Settings!$C$13*(INDEX(AA$407:AA$418,$D2751)+INDEX(AA$394:AA$405,$D2751)+AA2706*(1+$E2751))</f>
        <v/>
      </c>
      <c r="AB2751" s="40">
        <f>AB2733*Settings!$C$13*(INDEX(AB$407:AB$418,$D2751)+INDEX(AB$394:AB$405,$D2751)+AB2706*(1+$E2751))</f>
        <v/>
      </c>
      <c r="AC2751" s="40">
        <f>AC2733*Settings!$C$13*(INDEX(AC$407:AC$418,$D2751)+INDEX(AC$394:AC$405,$D2751)+AC2706*(1+$E2751))</f>
        <v/>
      </c>
      <c r="AD2751" s="40">
        <f>AD2733*Settings!$C$13*(INDEX(AD$407:AD$418,$D2751)+INDEX(AD$394:AD$405,$D2751)+AD2706*(1+$E2751))</f>
        <v/>
      </c>
      <c r="AF2751" s="11">
        <f>CodePrefix&amp;$A2751&amp;IF($C2751="","","."&amp;$C2751&amp;"."&amp;$B2751)&amp;INDEX(VarEnd,MATCH($A2751,VarKey,0))&amp;AF$5</f>
        <v/>
      </c>
      <c r="AG2751" s="39">
        <f>AG2733*Settings!$C$13*(INDEX(AG$407:AG$418,$D2751)+INDEX(AG$394:AG$405,$D2751)+AG2706*(1+$E2751))</f>
        <v/>
      </c>
      <c r="AH2751" s="40">
        <f>AH2733*Settings!$C$13*(INDEX(AH$407:AH$418,$D2751)+INDEX(AH$394:AH$405,$D2751)+AH2706*(1+$E2751))</f>
        <v/>
      </c>
      <c r="AI2751" s="40">
        <f>AI2733*Settings!$C$13*(INDEX(AI$407:AI$418,$D2751)+INDEX(AI$394:AI$405,$D2751)+AI2706*(1+$E2751))</f>
        <v/>
      </c>
      <c r="AJ2751" s="40">
        <f>AJ2733*Settings!$C$13*(INDEX(AJ$407:AJ$418,$D2751)+INDEX(AJ$394:AJ$405,$D2751)+AJ2706*(1+$E2751))</f>
        <v/>
      </c>
      <c r="AK2751" s="40">
        <f>AK2733*Settings!$C$13*(INDEX(AK$407:AK$418,$D2751)+INDEX(AK$394:AK$405,$D2751)+AK2706*(1+$E2751))</f>
        <v/>
      </c>
      <c r="AL2751" s="40">
        <f>AL2733*Settings!$C$13*(INDEX(AL$407:AL$418,$D2751)+INDEX(AL$394:AL$405,$D2751)+AL2706*(1+$E2751))</f>
        <v/>
      </c>
      <c r="AM2751" s="40">
        <f>AM2733*Settings!$C$13*(INDEX(AM$407:AM$418,$D2751)+INDEX(AM$394:AM$405,$D2751)+AM2706*(1+$E2751))</f>
        <v/>
      </c>
      <c r="AN2751" s="40">
        <f>AN2733*Settings!$C$13*(INDEX(AN$407:AN$418,$D2751)+INDEX(AN$394:AN$405,$D2751)+AN2706*(1+$E2751))</f>
        <v/>
      </c>
      <c r="AO2751" s="40">
        <f>AO2733*Settings!$C$13*(INDEX(AO$407:AO$418,$D2751)+INDEX(AO$394:AO$405,$D2751)+AO2706*(1+$E2751))</f>
        <v/>
      </c>
      <c r="AP2751" s="40">
        <f>AP2733*Settings!$C$13*(INDEX(AP$407:AP$418,$D2751)+INDEX(AP$394:AP$405,$D2751)+AP2706*(1+$E2751))</f>
        <v/>
      </c>
      <c r="AQ2751" s="40">
        <f>AQ2733*Settings!$C$13*(INDEX(AQ$407:AQ$418,$D2751)+INDEX(AQ$394:AQ$405,$D2751)+AQ2706*(1+$E2751))</f>
        <v/>
      </c>
      <c r="AR2751" s="40">
        <f>AR2733*Settings!$C$13*(INDEX(AR$407:AR$418,$D2751)+INDEX(AR$394:AR$405,$D2751)+AR2706*(1+$E2751))</f>
        <v/>
      </c>
      <c r="AS2751" s="40">
        <f>AS2733*Settings!$C$13*(INDEX(AS$407:AS$418,$D2751)+INDEX(AS$394:AS$405,$D2751)+AS2706*(1+$E2751))</f>
        <v/>
      </c>
      <c r="AT2751" s="40">
        <f>AT2733*Settings!$C$13*(INDEX(AT$407:AT$418,$D2751)+INDEX(AT$394:AT$405,$D2751)+AT2706*(1+$E2751))</f>
        <v/>
      </c>
      <c r="AU2751" s="40">
        <f>AU2733*Settings!$C$13*(INDEX(AU$407:AU$418,$D2751)+INDEX(AU$394:AU$405,$D2751)+AU2706*(1+$E2751))</f>
        <v/>
      </c>
      <c r="AV2751" s="40">
        <f>AV2733*Settings!$C$13*(INDEX(AV$407:AV$418,$D2751)+INDEX(AV$394:AV$405,$D2751)+AV2706*(1+$E2751))</f>
        <v/>
      </c>
      <c r="AW2751" s="40">
        <f>AW2733*Settings!$C$13*(INDEX(AW$407:AW$418,$D2751)+INDEX(AW$394:AW$405,$D2751)+AW2706*(1+$E2751))</f>
        <v/>
      </c>
      <c r="AX2751" s="40">
        <f>AX2733*Settings!$C$13*(INDEX(AX$407:AX$418,$D2751)+INDEX(AX$394:AX$405,$D2751)+AX2706*(1+$E2751))</f>
        <v/>
      </c>
      <c r="AY2751" s="40">
        <f>AY2733*Settings!$C$13*(INDEX(AY$407:AY$418,$D2751)+INDEX(AY$394:AY$405,$D2751)+AY2706*(1+$E2751))</f>
        <v/>
      </c>
    </row>
    <row r="2752" hidden="1" outlineLevel="2">
      <c r="A2752" s="14" t="inlineStr">
        <is>
          <t>rtx</t>
        </is>
      </c>
      <c r="B2752" s="14" t="inlineStr">
        <is>
          <t>ker</t>
        </is>
      </c>
      <c r="C2752" s="14" t="inlineStr">
        <is>
          <t>cst</t>
        </is>
      </c>
      <c r="D2752" s="32">
        <f>INDEX(Inputs!$U$5:$U$132,MATCH($B2752&amp;"|"&amp;$C2752,Inputs!$A$5:$A$132,0))</f>
        <v/>
      </c>
      <c r="E2752" s="32">
        <f>INDEX(Inputs!$V$5:$V$132,MATCH($B2752&amp;"|"&amp;$C2752,Inputs!$A$5:$A$132,0))</f>
        <v/>
      </c>
      <c r="F2752" s="36" t="n"/>
      <c r="G2752" s="36" t="n"/>
      <c r="H2752" s="14">
        <f>INDEX(VarLab,MATCH($A2752,VarKey,0))&amp;INDEX(MemLab,MATCH($C2752&amp;"|"&amp;$B2752,MemKey,0))</f>
        <v/>
      </c>
      <c r="I2752" s="14">
        <f>INDEX(VarUnit,MATCH($A2752,VarKey,0))</f>
        <v/>
      </c>
      <c r="J2752" s="14">
        <f>INDEX(VarSrc,MATCH($A2752,VarKey,0))</f>
        <v/>
      </c>
      <c r="K2752" s="11">
        <f>CodePrefix&amp;$A2752&amp;IF($C2752="","","."&amp;$C2752&amp;"."&amp;$B2752)&amp;INDEX(VarEnd,MATCH($A2752,VarKey,0))&amp;K$5</f>
        <v/>
      </c>
      <c r="L2752" s="39">
        <f>L2734*Settings!$C$13*(INDEX(L$407:L$418,$D2752)+INDEX(L$394:L$405,$D2752)+L2707*(1+$E2752))</f>
        <v/>
      </c>
      <c r="M2752" s="40">
        <f>M2734*Settings!$C$13*(INDEX(M$407:M$418,$D2752)+INDEX(M$394:M$405,$D2752)+M2707*(1+$E2752))</f>
        <v/>
      </c>
      <c r="N2752" s="40">
        <f>N2734*Settings!$C$13*(INDEX(N$407:N$418,$D2752)+INDEX(N$394:N$405,$D2752)+N2707*(1+$E2752))</f>
        <v/>
      </c>
      <c r="O2752" s="40">
        <f>O2734*Settings!$C$13*(INDEX(O$407:O$418,$D2752)+INDEX(O$394:O$405,$D2752)+O2707*(1+$E2752))</f>
        <v/>
      </c>
      <c r="P2752" s="40">
        <f>P2734*Settings!$C$13*(INDEX(P$407:P$418,$D2752)+INDEX(P$394:P$405,$D2752)+P2707*(1+$E2752))</f>
        <v/>
      </c>
      <c r="Q2752" s="40">
        <f>Q2734*Settings!$C$13*(INDEX(Q$407:Q$418,$D2752)+INDEX(Q$394:Q$405,$D2752)+Q2707*(1+$E2752))</f>
        <v/>
      </c>
      <c r="R2752" s="40">
        <f>R2734*Settings!$C$13*(INDEX(R$407:R$418,$D2752)+INDEX(R$394:R$405,$D2752)+R2707*(1+$E2752))</f>
        <v/>
      </c>
      <c r="S2752" s="40">
        <f>S2734*Settings!$C$13*(INDEX(S$407:S$418,$D2752)+INDEX(S$394:S$405,$D2752)+S2707*(1+$E2752))</f>
        <v/>
      </c>
      <c r="T2752" s="40">
        <f>T2734*Settings!$C$13*(INDEX(T$407:T$418,$D2752)+INDEX(T$394:T$405,$D2752)+T2707*(1+$E2752))</f>
        <v/>
      </c>
      <c r="U2752" s="40">
        <f>U2734*Settings!$C$13*(INDEX(U$407:U$418,$D2752)+INDEX(U$394:U$405,$D2752)+U2707*(1+$E2752))</f>
        <v/>
      </c>
      <c r="V2752" s="40">
        <f>V2734*Settings!$C$13*(INDEX(V$407:V$418,$D2752)+INDEX(V$394:V$405,$D2752)+V2707*(1+$E2752))</f>
        <v/>
      </c>
      <c r="W2752" s="40">
        <f>W2734*Settings!$C$13*(INDEX(W$407:W$418,$D2752)+INDEX(W$394:W$405,$D2752)+W2707*(1+$E2752))</f>
        <v/>
      </c>
      <c r="X2752" s="40">
        <f>X2734*Settings!$C$13*(INDEX(X$407:X$418,$D2752)+INDEX(X$394:X$405,$D2752)+X2707*(1+$E2752))</f>
        <v/>
      </c>
      <c r="Y2752" s="40">
        <f>Y2734*Settings!$C$13*(INDEX(Y$407:Y$418,$D2752)+INDEX(Y$394:Y$405,$D2752)+Y2707*(1+$E2752))</f>
        <v/>
      </c>
      <c r="Z2752" s="40">
        <f>Z2734*Settings!$C$13*(INDEX(Z$407:Z$418,$D2752)+INDEX(Z$394:Z$405,$D2752)+Z2707*(1+$E2752))</f>
        <v/>
      </c>
      <c r="AA2752" s="40">
        <f>AA2734*Settings!$C$13*(INDEX(AA$407:AA$418,$D2752)+INDEX(AA$394:AA$405,$D2752)+AA2707*(1+$E2752))</f>
        <v/>
      </c>
      <c r="AB2752" s="40">
        <f>AB2734*Settings!$C$13*(INDEX(AB$407:AB$418,$D2752)+INDEX(AB$394:AB$405,$D2752)+AB2707*(1+$E2752))</f>
        <v/>
      </c>
      <c r="AC2752" s="40">
        <f>AC2734*Settings!$C$13*(INDEX(AC$407:AC$418,$D2752)+INDEX(AC$394:AC$405,$D2752)+AC2707*(1+$E2752))</f>
        <v/>
      </c>
      <c r="AD2752" s="40">
        <f>AD2734*Settings!$C$13*(INDEX(AD$407:AD$418,$D2752)+INDEX(AD$394:AD$405,$D2752)+AD2707*(1+$E2752))</f>
        <v/>
      </c>
      <c r="AF2752" s="11">
        <f>CodePrefix&amp;$A2752&amp;IF($C2752="","","."&amp;$C2752&amp;"."&amp;$B2752)&amp;INDEX(VarEnd,MATCH($A2752,VarKey,0))&amp;AF$5</f>
        <v/>
      </c>
      <c r="AG2752" s="39">
        <f>AG2734*Settings!$C$13*(INDEX(AG$407:AG$418,$D2752)+INDEX(AG$394:AG$405,$D2752)+AG2707*(1+$E2752))</f>
        <v/>
      </c>
      <c r="AH2752" s="40">
        <f>AH2734*Settings!$C$13*(INDEX(AH$407:AH$418,$D2752)+INDEX(AH$394:AH$405,$D2752)+AH2707*(1+$E2752))</f>
        <v/>
      </c>
      <c r="AI2752" s="40">
        <f>AI2734*Settings!$C$13*(INDEX(AI$407:AI$418,$D2752)+INDEX(AI$394:AI$405,$D2752)+AI2707*(1+$E2752))</f>
        <v/>
      </c>
      <c r="AJ2752" s="40">
        <f>AJ2734*Settings!$C$13*(INDEX(AJ$407:AJ$418,$D2752)+INDEX(AJ$394:AJ$405,$D2752)+AJ2707*(1+$E2752))</f>
        <v/>
      </c>
      <c r="AK2752" s="40">
        <f>AK2734*Settings!$C$13*(INDEX(AK$407:AK$418,$D2752)+INDEX(AK$394:AK$405,$D2752)+AK2707*(1+$E2752))</f>
        <v/>
      </c>
      <c r="AL2752" s="40">
        <f>AL2734*Settings!$C$13*(INDEX(AL$407:AL$418,$D2752)+INDEX(AL$394:AL$405,$D2752)+AL2707*(1+$E2752))</f>
        <v/>
      </c>
      <c r="AM2752" s="40">
        <f>AM2734*Settings!$C$13*(INDEX(AM$407:AM$418,$D2752)+INDEX(AM$394:AM$405,$D2752)+AM2707*(1+$E2752))</f>
        <v/>
      </c>
      <c r="AN2752" s="40">
        <f>AN2734*Settings!$C$13*(INDEX(AN$407:AN$418,$D2752)+INDEX(AN$394:AN$405,$D2752)+AN2707*(1+$E2752))</f>
        <v/>
      </c>
      <c r="AO2752" s="40">
        <f>AO2734*Settings!$C$13*(INDEX(AO$407:AO$418,$D2752)+INDEX(AO$394:AO$405,$D2752)+AO2707*(1+$E2752))</f>
        <v/>
      </c>
      <c r="AP2752" s="40">
        <f>AP2734*Settings!$C$13*(INDEX(AP$407:AP$418,$D2752)+INDEX(AP$394:AP$405,$D2752)+AP2707*(1+$E2752))</f>
        <v/>
      </c>
      <c r="AQ2752" s="40">
        <f>AQ2734*Settings!$C$13*(INDEX(AQ$407:AQ$418,$D2752)+INDEX(AQ$394:AQ$405,$D2752)+AQ2707*(1+$E2752))</f>
        <v/>
      </c>
      <c r="AR2752" s="40">
        <f>AR2734*Settings!$C$13*(INDEX(AR$407:AR$418,$D2752)+INDEX(AR$394:AR$405,$D2752)+AR2707*(1+$E2752))</f>
        <v/>
      </c>
      <c r="AS2752" s="40">
        <f>AS2734*Settings!$C$13*(INDEX(AS$407:AS$418,$D2752)+INDEX(AS$394:AS$405,$D2752)+AS2707*(1+$E2752))</f>
        <v/>
      </c>
      <c r="AT2752" s="40">
        <f>AT2734*Settings!$C$13*(INDEX(AT$407:AT$418,$D2752)+INDEX(AT$394:AT$405,$D2752)+AT2707*(1+$E2752))</f>
        <v/>
      </c>
      <c r="AU2752" s="40">
        <f>AU2734*Settings!$C$13*(INDEX(AU$407:AU$418,$D2752)+INDEX(AU$394:AU$405,$D2752)+AU2707*(1+$E2752))</f>
        <v/>
      </c>
      <c r="AV2752" s="40">
        <f>AV2734*Settings!$C$13*(INDEX(AV$407:AV$418,$D2752)+INDEX(AV$394:AV$405,$D2752)+AV2707*(1+$E2752))</f>
        <v/>
      </c>
      <c r="AW2752" s="40">
        <f>AW2734*Settings!$C$13*(INDEX(AW$407:AW$418,$D2752)+INDEX(AW$394:AW$405,$D2752)+AW2707*(1+$E2752))</f>
        <v/>
      </c>
      <c r="AX2752" s="40">
        <f>AX2734*Settings!$C$13*(INDEX(AX$407:AX$418,$D2752)+INDEX(AX$394:AX$405,$D2752)+AX2707*(1+$E2752))</f>
        <v/>
      </c>
      <c r="AY2752" s="40">
        <f>AY2734*Settings!$C$13*(INDEX(AY$407:AY$418,$D2752)+INDEX(AY$394:AY$405,$D2752)+AY2707*(1+$E2752))</f>
        <v/>
      </c>
    </row>
    <row r="2753" hidden="1" outlineLevel="2">
      <c r="A2753" s="14" t="inlineStr">
        <is>
          <t>rtx</t>
        </is>
      </c>
      <c r="B2753" s="14" t="inlineStr">
        <is>
          <t>oop</t>
        </is>
      </c>
      <c r="C2753" s="14" t="inlineStr">
        <is>
          <t>cst</t>
        </is>
      </c>
      <c r="D2753" s="32">
        <f>INDEX(Inputs!$U$5:$U$132,MATCH($B2753&amp;"|"&amp;$C2753,Inputs!$A$5:$A$132,0))</f>
        <v/>
      </c>
      <c r="E2753" s="32">
        <f>INDEX(Inputs!$V$5:$V$132,MATCH($B2753&amp;"|"&amp;$C2753,Inputs!$A$5:$A$132,0))</f>
        <v/>
      </c>
      <c r="F2753" s="36" t="n"/>
      <c r="G2753" s="36" t="n"/>
      <c r="H2753" s="14">
        <f>INDEX(VarLab,MATCH($A2753,VarKey,0))&amp;INDEX(MemLab,MATCH($C2753&amp;"|"&amp;$B2753,MemKey,0))</f>
        <v/>
      </c>
      <c r="I2753" s="14">
        <f>INDEX(VarUnit,MATCH($A2753,VarKey,0))</f>
        <v/>
      </c>
      <c r="J2753" s="14">
        <f>INDEX(VarSrc,MATCH($A2753,VarKey,0))</f>
        <v/>
      </c>
      <c r="K2753" s="11">
        <f>CodePrefix&amp;$A2753&amp;IF($C2753="","","."&amp;$C2753&amp;"."&amp;$B2753)&amp;INDEX(VarEnd,MATCH($A2753,VarKey,0))&amp;K$5</f>
        <v/>
      </c>
      <c r="L2753" s="39">
        <f>L2735*Settings!$C$13*(INDEX(L$407:L$418,$D2753)+INDEX(L$394:L$405,$D2753)+L2708*(1+$E2753))</f>
        <v/>
      </c>
      <c r="M2753" s="40">
        <f>M2735*Settings!$C$13*(INDEX(M$407:M$418,$D2753)+INDEX(M$394:M$405,$D2753)+M2708*(1+$E2753))</f>
        <v/>
      </c>
      <c r="N2753" s="40">
        <f>N2735*Settings!$C$13*(INDEX(N$407:N$418,$D2753)+INDEX(N$394:N$405,$D2753)+N2708*(1+$E2753))</f>
        <v/>
      </c>
      <c r="O2753" s="40">
        <f>O2735*Settings!$C$13*(INDEX(O$407:O$418,$D2753)+INDEX(O$394:O$405,$D2753)+O2708*(1+$E2753))</f>
        <v/>
      </c>
      <c r="P2753" s="40">
        <f>P2735*Settings!$C$13*(INDEX(P$407:P$418,$D2753)+INDEX(P$394:P$405,$D2753)+P2708*(1+$E2753))</f>
        <v/>
      </c>
      <c r="Q2753" s="40">
        <f>Q2735*Settings!$C$13*(INDEX(Q$407:Q$418,$D2753)+INDEX(Q$394:Q$405,$D2753)+Q2708*(1+$E2753))</f>
        <v/>
      </c>
      <c r="R2753" s="40">
        <f>R2735*Settings!$C$13*(INDEX(R$407:R$418,$D2753)+INDEX(R$394:R$405,$D2753)+R2708*(1+$E2753))</f>
        <v/>
      </c>
      <c r="S2753" s="40">
        <f>S2735*Settings!$C$13*(INDEX(S$407:S$418,$D2753)+INDEX(S$394:S$405,$D2753)+S2708*(1+$E2753))</f>
        <v/>
      </c>
      <c r="T2753" s="40">
        <f>T2735*Settings!$C$13*(INDEX(T$407:T$418,$D2753)+INDEX(T$394:T$405,$D2753)+T2708*(1+$E2753))</f>
        <v/>
      </c>
      <c r="U2753" s="40">
        <f>U2735*Settings!$C$13*(INDEX(U$407:U$418,$D2753)+INDEX(U$394:U$405,$D2753)+U2708*(1+$E2753))</f>
        <v/>
      </c>
      <c r="V2753" s="40">
        <f>V2735*Settings!$C$13*(INDEX(V$407:V$418,$D2753)+INDEX(V$394:V$405,$D2753)+V2708*(1+$E2753))</f>
        <v/>
      </c>
      <c r="W2753" s="40">
        <f>W2735*Settings!$C$13*(INDEX(W$407:W$418,$D2753)+INDEX(W$394:W$405,$D2753)+W2708*(1+$E2753))</f>
        <v/>
      </c>
      <c r="X2753" s="40">
        <f>X2735*Settings!$C$13*(INDEX(X$407:X$418,$D2753)+INDEX(X$394:X$405,$D2753)+X2708*(1+$E2753))</f>
        <v/>
      </c>
      <c r="Y2753" s="40">
        <f>Y2735*Settings!$C$13*(INDEX(Y$407:Y$418,$D2753)+INDEX(Y$394:Y$405,$D2753)+Y2708*(1+$E2753))</f>
        <v/>
      </c>
      <c r="Z2753" s="40">
        <f>Z2735*Settings!$C$13*(INDEX(Z$407:Z$418,$D2753)+INDEX(Z$394:Z$405,$D2753)+Z2708*(1+$E2753))</f>
        <v/>
      </c>
      <c r="AA2753" s="40">
        <f>AA2735*Settings!$C$13*(INDEX(AA$407:AA$418,$D2753)+INDEX(AA$394:AA$405,$D2753)+AA2708*(1+$E2753))</f>
        <v/>
      </c>
      <c r="AB2753" s="40">
        <f>AB2735*Settings!$C$13*(INDEX(AB$407:AB$418,$D2753)+INDEX(AB$394:AB$405,$D2753)+AB2708*(1+$E2753))</f>
        <v/>
      </c>
      <c r="AC2753" s="40">
        <f>AC2735*Settings!$C$13*(INDEX(AC$407:AC$418,$D2753)+INDEX(AC$394:AC$405,$D2753)+AC2708*(1+$E2753))</f>
        <v/>
      </c>
      <c r="AD2753" s="40">
        <f>AD2735*Settings!$C$13*(INDEX(AD$407:AD$418,$D2753)+INDEX(AD$394:AD$405,$D2753)+AD2708*(1+$E2753))</f>
        <v/>
      </c>
      <c r="AF2753" s="11">
        <f>CodePrefix&amp;$A2753&amp;IF($C2753="","","."&amp;$C2753&amp;"."&amp;$B2753)&amp;INDEX(VarEnd,MATCH($A2753,VarKey,0))&amp;AF$5</f>
        <v/>
      </c>
      <c r="AG2753" s="39">
        <f>AG2735*Settings!$C$13*(INDEX(AG$407:AG$418,$D2753)+INDEX(AG$394:AG$405,$D2753)+AG2708*(1+$E2753))</f>
        <v/>
      </c>
      <c r="AH2753" s="40">
        <f>AH2735*Settings!$C$13*(INDEX(AH$407:AH$418,$D2753)+INDEX(AH$394:AH$405,$D2753)+AH2708*(1+$E2753))</f>
        <v/>
      </c>
      <c r="AI2753" s="40">
        <f>AI2735*Settings!$C$13*(INDEX(AI$407:AI$418,$D2753)+INDEX(AI$394:AI$405,$D2753)+AI2708*(1+$E2753))</f>
        <v/>
      </c>
      <c r="AJ2753" s="40">
        <f>AJ2735*Settings!$C$13*(INDEX(AJ$407:AJ$418,$D2753)+INDEX(AJ$394:AJ$405,$D2753)+AJ2708*(1+$E2753))</f>
        <v/>
      </c>
      <c r="AK2753" s="40">
        <f>AK2735*Settings!$C$13*(INDEX(AK$407:AK$418,$D2753)+INDEX(AK$394:AK$405,$D2753)+AK2708*(1+$E2753))</f>
        <v/>
      </c>
      <c r="AL2753" s="40">
        <f>AL2735*Settings!$C$13*(INDEX(AL$407:AL$418,$D2753)+INDEX(AL$394:AL$405,$D2753)+AL2708*(1+$E2753))</f>
        <v/>
      </c>
      <c r="AM2753" s="40">
        <f>AM2735*Settings!$C$13*(INDEX(AM$407:AM$418,$D2753)+INDEX(AM$394:AM$405,$D2753)+AM2708*(1+$E2753))</f>
        <v/>
      </c>
      <c r="AN2753" s="40">
        <f>AN2735*Settings!$C$13*(INDEX(AN$407:AN$418,$D2753)+INDEX(AN$394:AN$405,$D2753)+AN2708*(1+$E2753))</f>
        <v/>
      </c>
      <c r="AO2753" s="40">
        <f>AO2735*Settings!$C$13*(INDEX(AO$407:AO$418,$D2753)+INDEX(AO$394:AO$405,$D2753)+AO2708*(1+$E2753))</f>
        <v/>
      </c>
      <c r="AP2753" s="40">
        <f>AP2735*Settings!$C$13*(INDEX(AP$407:AP$418,$D2753)+INDEX(AP$394:AP$405,$D2753)+AP2708*(1+$E2753))</f>
        <v/>
      </c>
      <c r="AQ2753" s="40">
        <f>AQ2735*Settings!$C$13*(INDEX(AQ$407:AQ$418,$D2753)+INDEX(AQ$394:AQ$405,$D2753)+AQ2708*(1+$E2753))</f>
        <v/>
      </c>
      <c r="AR2753" s="40">
        <f>AR2735*Settings!$C$13*(INDEX(AR$407:AR$418,$D2753)+INDEX(AR$394:AR$405,$D2753)+AR2708*(1+$E2753))</f>
        <v/>
      </c>
      <c r="AS2753" s="40">
        <f>AS2735*Settings!$C$13*(INDEX(AS$407:AS$418,$D2753)+INDEX(AS$394:AS$405,$D2753)+AS2708*(1+$E2753))</f>
        <v/>
      </c>
      <c r="AT2753" s="40">
        <f>AT2735*Settings!$C$13*(INDEX(AT$407:AT$418,$D2753)+INDEX(AT$394:AT$405,$D2753)+AT2708*(1+$E2753))</f>
        <v/>
      </c>
      <c r="AU2753" s="40">
        <f>AU2735*Settings!$C$13*(INDEX(AU$407:AU$418,$D2753)+INDEX(AU$394:AU$405,$D2753)+AU2708*(1+$E2753))</f>
        <v/>
      </c>
      <c r="AV2753" s="40">
        <f>AV2735*Settings!$C$13*(INDEX(AV$407:AV$418,$D2753)+INDEX(AV$394:AV$405,$D2753)+AV2708*(1+$E2753))</f>
        <v/>
      </c>
      <c r="AW2753" s="40">
        <f>AW2735*Settings!$C$13*(INDEX(AW$407:AW$418,$D2753)+INDEX(AW$394:AW$405,$D2753)+AW2708*(1+$E2753))</f>
        <v/>
      </c>
      <c r="AX2753" s="40">
        <f>AX2735*Settings!$C$13*(INDEX(AX$407:AX$418,$D2753)+INDEX(AX$394:AX$405,$D2753)+AX2708*(1+$E2753))</f>
        <v/>
      </c>
      <c r="AY2753" s="40">
        <f>AY2735*Settings!$C$13*(INDEX(AY$407:AY$418,$D2753)+INDEX(AY$394:AY$405,$D2753)+AY2708*(1+$E2753))</f>
        <v/>
      </c>
    </row>
    <row r="2754" hidden="1" outlineLevel="2">
      <c r="A2754" s="14" t="inlineStr">
        <is>
          <t>rtx</t>
        </is>
      </c>
      <c r="B2754" s="14" t="inlineStr">
        <is>
          <t>bio</t>
        </is>
      </c>
      <c r="C2754" s="14" t="inlineStr">
        <is>
          <t>cst</t>
        </is>
      </c>
      <c r="D2754" s="32">
        <f>INDEX(Inputs!$U$5:$U$132,MATCH($B2754&amp;"|"&amp;$C2754,Inputs!$A$5:$A$132,0))</f>
        <v/>
      </c>
      <c r="E2754" s="32">
        <f>INDEX(Inputs!$V$5:$V$132,MATCH($B2754&amp;"|"&amp;$C2754,Inputs!$A$5:$A$132,0))</f>
        <v/>
      </c>
      <c r="F2754" s="36" t="n"/>
      <c r="G2754" s="36" t="n"/>
      <c r="H2754" s="14">
        <f>INDEX(VarLab,MATCH($A2754,VarKey,0))&amp;INDEX(MemLab,MATCH($C2754&amp;"|"&amp;$B2754,MemKey,0))</f>
        <v/>
      </c>
      <c r="I2754" s="14">
        <f>INDEX(VarUnit,MATCH($A2754,VarKey,0))</f>
        <v/>
      </c>
      <c r="J2754" s="14">
        <f>INDEX(VarSrc,MATCH($A2754,VarKey,0))</f>
        <v/>
      </c>
      <c r="K2754" s="11">
        <f>CodePrefix&amp;$A2754&amp;IF($C2754="","","."&amp;$C2754&amp;"."&amp;$B2754)&amp;INDEX(VarEnd,MATCH($A2754,VarKey,0))&amp;K$5</f>
        <v/>
      </c>
      <c r="L2754" s="39">
        <f>L2736*Settings!$C$13*(INDEX(L$407:L$418,$D2754)+INDEX(L$394:L$405,$D2754)+L2709*(1+$E2754))</f>
        <v/>
      </c>
      <c r="M2754" s="40">
        <f>M2736*Settings!$C$13*(INDEX(M$407:M$418,$D2754)+INDEX(M$394:M$405,$D2754)+M2709*(1+$E2754))</f>
        <v/>
      </c>
      <c r="N2754" s="40">
        <f>N2736*Settings!$C$13*(INDEX(N$407:N$418,$D2754)+INDEX(N$394:N$405,$D2754)+N2709*(1+$E2754))</f>
        <v/>
      </c>
      <c r="O2754" s="40">
        <f>O2736*Settings!$C$13*(INDEX(O$407:O$418,$D2754)+INDEX(O$394:O$405,$D2754)+O2709*(1+$E2754))</f>
        <v/>
      </c>
      <c r="P2754" s="40">
        <f>P2736*Settings!$C$13*(INDEX(P$407:P$418,$D2754)+INDEX(P$394:P$405,$D2754)+P2709*(1+$E2754))</f>
        <v/>
      </c>
      <c r="Q2754" s="40">
        <f>Q2736*Settings!$C$13*(INDEX(Q$407:Q$418,$D2754)+INDEX(Q$394:Q$405,$D2754)+Q2709*(1+$E2754))</f>
        <v/>
      </c>
      <c r="R2754" s="40">
        <f>R2736*Settings!$C$13*(INDEX(R$407:R$418,$D2754)+INDEX(R$394:R$405,$D2754)+R2709*(1+$E2754))</f>
        <v/>
      </c>
      <c r="S2754" s="40">
        <f>S2736*Settings!$C$13*(INDEX(S$407:S$418,$D2754)+INDEX(S$394:S$405,$D2754)+S2709*(1+$E2754))</f>
        <v/>
      </c>
      <c r="T2754" s="40">
        <f>T2736*Settings!$C$13*(INDEX(T$407:T$418,$D2754)+INDEX(T$394:T$405,$D2754)+T2709*(1+$E2754))</f>
        <v/>
      </c>
      <c r="U2754" s="40">
        <f>U2736*Settings!$C$13*(INDEX(U$407:U$418,$D2754)+INDEX(U$394:U$405,$D2754)+U2709*(1+$E2754))</f>
        <v/>
      </c>
      <c r="V2754" s="40">
        <f>V2736*Settings!$C$13*(INDEX(V$407:V$418,$D2754)+INDEX(V$394:V$405,$D2754)+V2709*(1+$E2754))</f>
        <v/>
      </c>
      <c r="W2754" s="40">
        <f>W2736*Settings!$C$13*(INDEX(W$407:W$418,$D2754)+INDEX(W$394:W$405,$D2754)+W2709*(1+$E2754))</f>
        <v/>
      </c>
      <c r="X2754" s="40">
        <f>X2736*Settings!$C$13*(INDEX(X$407:X$418,$D2754)+INDEX(X$394:X$405,$D2754)+X2709*(1+$E2754))</f>
        <v/>
      </c>
      <c r="Y2754" s="40">
        <f>Y2736*Settings!$C$13*(INDEX(Y$407:Y$418,$D2754)+INDEX(Y$394:Y$405,$D2754)+Y2709*(1+$E2754))</f>
        <v/>
      </c>
      <c r="Z2754" s="40">
        <f>Z2736*Settings!$C$13*(INDEX(Z$407:Z$418,$D2754)+INDEX(Z$394:Z$405,$D2754)+Z2709*(1+$E2754))</f>
        <v/>
      </c>
      <c r="AA2754" s="40">
        <f>AA2736*Settings!$C$13*(INDEX(AA$407:AA$418,$D2754)+INDEX(AA$394:AA$405,$D2754)+AA2709*(1+$E2754))</f>
        <v/>
      </c>
      <c r="AB2754" s="40">
        <f>AB2736*Settings!$C$13*(INDEX(AB$407:AB$418,$D2754)+INDEX(AB$394:AB$405,$D2754)+AB2709*(1+$E2754))</f>
        <v/>
      </c>
      <c r="AC2754" s="40">
        <f>AC2736*Settings!$C$13*(INDEX(AC$407:AC$418,$D2754)+INDEX(AC$394:AC$405,$D2754)+AC2709*(1+$E2754))</f>
        <v/>
      </c>
      <c r="AD2754" s="40">
        <f>AD2736*Settings!$C$13*(INDEX(AD$407:AD$418,$D2754)+INDEX(AD$394:AD$405,$D2754)+AD2709*(1+$E2754))</f>
        <v/>
      </c>
      <c r="AF2754" s="11">
        <f>CodePrefix&amp;$A2754&amp;IF($C2754="","","."&amp;$C2754&amp;"."&amp;$B2754)&amp;INDEX(VarEnd,MATCH($A2754,VarKey,0))&amp;AF$5</f>
        <v/>
      </c>
      <c r="AG2754" s="39">
        <f>AG2736*Settings!$C$13*(INDEX(AG$407:AG$418,$D2754)+INDEX(AG$394:AG$405,$D2754)+AG2709*(1+$E2754))</f>
        <v/>
      </c>
      <c r="AH2754" s="40">
        <f>AH2736*Settings!$C$13*(INDEX(AH$407:AH$418,$D2754)+INDEX(AH$394:AH$405,$D2754)+AH2709*(1+$E2754))</f>
        <v/>
      </c>
      <c r="AI2754" s="40">
        <f>AI2736*Settings!$C$13*(INDEX(AI$407:AI$418,$D2754)+INDEX(AI$394:AI$405,$D2754)+AI2709*(1+$E2754))</f>
        <v/>
      </c>
      <c r="AJ2754" s="40">
        <f>AJ2736*Settings!$C$13*(INDEX(AJ$407:AJ$418,$D2754)+INDEX(AJ$394:AJ$405,$D2754)+AJ2709*(1+$E2754))</f>
        <v/>
      </c>
      <c r="AK2754" s="40">
        <f>AK2736*Settings!$C$13*(INDEX(AK$407:AK$418,$D2754)+INDEX(AK$394:AK$405,$D2754)+AK2709*(1+$E2754))</f>
        <v/>
      </c>
      <c r="AL2754" s="40">
        <f>AL2736*Settings!$C$13*(INDEX(AL$407:AL$418,$D2754)+INDEX(AL$394:AL$405,$D2754)+AL2709*(1+$E2754))</f>
        <v/>
      </c>
      <c r="AM2754" s="40">
        <f>AM2736*Settings!$C$13*(INDEX(AM$407:AM$418,$D2754)+INDEX(AM$394:AM$405,$D2754)+AM2709*(1+$E2754))</f>
        <v/>
      </c>
      <c r="AN2754" s="40">
        <f>AN2736*Settings!$C$13*(INDEX(AN$407:AN$418,$D2754)+INDEX(AN$394:AN$405,$D2754)+AN2709*(1+$E2754))</f>
        <v/>
      </c>
      <c r="AO2754" s="40">
        <f>AO2736*Settings!$C$13*(INDEX(AO$407:AO$418,$D2754)+INDEX(AO$394:AO$405,$D2754)+AO2709*(1+$E2754))</f>
        <v/>
      </c>
      <c r="AP2754" s="40">
        <f>AP2736*Settings!$C$13*(INDEX(AP$407:AP$418,$D2754)+INDEX(AP$394:AP$405,$D2754)+AP2709*(1+$E2754))</f>
        <v/>
      </c>
      <c r="AQ2754" s="40">
        <f>AQ2736*Settings!$C$13*(INDEX(AQ$407:AQ$418,$D2754)+INDEX(AQ$394:AQ$405,$D2754)+AQ2709*(1+$E2754))</f>
        <v/>
      </c>
      <c r="AR2754" s="40">
        <f>AR2736*Settings!$C$13*(INDEX(AR$407:AR$418,$D2754)+INDEX(AR$394:AR$405,$D2754)+AR2709*(1+$E2754))</f>
        <v/>
      </c>
      <c r="AS2754" s="40">
        <f>AS2736*Settings!$C$13*(INDEX(AS$407:AS$418,$D2754)+INDEX(AS$394:AS$405,$D2754)+AS2709*(1+$E2754))</f>
        <v/>
      </c>
      <c r="AT2754" s="40">
        <f>AT2736*Settings!$C$13*(INDEX(AT$407:AT$418,$D2754)+INDEX(AT$394:AT$405,$D2754)+AT2709*(1+$E2754))</f>
        <v/>
      </c>
      <c r="AU2754" s="40">
        <f>AU2736*Settings!$C$13*(INDEX(AU$407:AU$418,$D2754)+INDEX(AU$394:AU$405,$D2754)+AU2709*(1+$E2754))</f>
        <v/>
      </c>
      <c r="AV2754" s="40">
        <f>AV2736*Settings!$C$13*(INDEX(AV$407:AV$418,$D2754)+INDEX(AV$394:AV$405,$D2754)+AV2709*(1+$E2754))</f>
        <v/>
      </c>
      <c r="AW2754" s="40">
        <f>AW2736*Settings!$C$13*(INDEX(AW$407:AW$418,$D2754)+INDEX(AW$394:AW$405,$D2754)+AW2709*(1+$E2754))</f>
        <v/>
      </c>
      <c r="AX2754" s="40">
        <f>AX2736*Settings!$C$13*(INDEX(AX$407:AX$418,$D2754)+INDEX(AX$394:AX$405,$D2754)+AX2709*(1+$E2754))</f>
        <v/>
      </c>
      <c r="AY2754" s="40">
        <f>AY2736*Settings!$C$13*(INDEX(AY$407:AY$418,$D2754)+INDEX(AY$394:AY$405,$D2754)+AY2709*(1+$E2754))</f>
        <v/>
      </c>
    </row>
    <row r="2755" hidden="1" outlineLevel="2"/>
    <row r="2756" hidden="1" outlineLevel="2">
      <c r="A2756" s="14" t="inlineStr">
        <is>
          <t>rsub</t>
        </is>
      </c>
      <c r="B2756" s="14" t="inlineStr">
        <is>
          <t>coa</t>
        </is>
      </c>
      <c r="C2756" s="14" t="inlineStr">
        <is>
          <t>cst</t>
        </is>
      </c>
      <c r="D2756" s="32">
        <f>INDEX(Inputs!$U$5:$U$132,MATCH($B2756&amp;"|"&amp;$C2756,Inputs!$A$5:$A$132,0))</f>
        <v/>
      </c>
      <c r="E2756" s="36" t="n"/>
      <c r="F2756" s="36" t="n"/>
      <c r="G2756" s="36" t="n"/>
      <c r="H2756" s="14">
        <f>INDEX(VarLab,MATCH($A2756,VarKey,0))&amp;INDEX(MemLab,MATCH($C2756&amp;"|"&amp;$B2756,MemKey,0))</f>
        <v/>
      </c>
      <c r="I2756" s="14">
        <f>INDEX(VarUnit,MATCH($A2756,VarKey,0))</f>
        <v/>
      </c>
      <c r="J2756" s="14">
        <f>INDEX(VarSrc,MATCH($A2756,VarKey,0))</f>
        <v/>
      </c>
      <c r="K2756" s="11">
        <f>CodePrefix&amp;$A2756&amp;IF($C2756="","","."&amp;$C2756&amp;"."&amp;$B2756)&amp;INDEX(VarEnd,MATCH($A2756,VarKey,0))&amp;K$5</f>
        <v/>
      </c>
      <c r="L2756" s="39">
        <f>L2729*Settings!$C$13*(INDEX(L$420:L$431,$D2756))</f>
        <v/>
      </c>
      <c r="M2756" s="40">
        <f>M2729*Settings!$C$13*(INDEX(M$420:M$431,$D2756))</f>
        <v/>
      </c>
      <c r="N2756" s="40">
        <f>N2729*Settings!$C$13*(INDEX(N$420:N$431,$D2756))</f>
        <v/>
      </c>
      <c r="O2756" s="40">
        <f>O2729*Settings!$C$13*(INDEX(O$420:O$431,$D2756))</f>
        <v/>
      </c>
      <c r="P2756" s="40">
        <f>P2729*Settings!$C$13*(INDEX(P$420:P$431,$D2756))</f>
        <v/>
      </c>
      <c r="Q2756" s="40">
        <f>Q2729*Settings!$C$13*(INDEX(Q$420:Q$431,$D2756))</f>
        <v/>
      </c>
      <c r="R2756" s="40">
        <f>R2729*Settings!$C$13*(INDEX(R$420:R$431,$D2756))</f>
        <v/>
      </c>
      <c r="S2756" s="40">
        <f>S2729*Settings!$C$13*(INDEX(S$420:S$431,$D2756))</f>
        <v/>
      </c>
      <c r="T2756" s="40">
        <f>T2729*Settings!$C$13*(INDEX(T$420:T$431,$D2756))</f>
        <v/>
      </c>
      <c r="U2756" s="40">
        <f>U2729*Settings!$C$13*(INDEX(U$420:U$431,$D2756))</f>
        <v/>
      </c>
      <c r="V2756" s="40">
        <f>V2729*Settings!$C$13*(INDEX(V$420:V$431,$D2756))</f>
        <v/>
      </c>
      <c r="W2756" s="40">
        <f>W2729*Settings!$C$13*(INDEX(W$420:W$431,$D2756))</f>
        <v/>
      </c>
      <c r="X2756" s="40">
        <f>X2729*Settings!$C$13*(INDEX(X$420:X$431,$D2756))</f>
        <v/>
      </c>
      <c r="Y2756" s="40">
        <f>Y2729*Settings!$C$13*(INDEX(Y$420:Y$431,$D2756))</f>
        <v/>
      </c>
      <c r="Z2756" s="40">
        <f>Z2729*Settings!$C$13*(INDEX(Z$420:Z$431,$D2756))</f>
        <v/>
      </c>
      <c r="AA2756" s="40">
        <f>AA2729*Settings!$C$13*(INDEX(AA$420:AA$431,$D2756))</f>
        <v/>
      </c>
      <c r="AB2756" s="40">
        <f>AB2729*Settings!$C$13*(INDEX(AB$420:AB$431,$D2756))</f>
        <v/>
      </c>
      <c r="AC2756" s="40">
        <f>AC2729*Settings!$C$13*(INDEX(AC$420:AC$431,$D2756))</f>
        <v/>
      </c>
      <c r="AD2756" s="40">
        <f>AD2729*Settings!$C$13*(INDEX(AD$420:AD$431,$D2756))</f>
        <v/>
      </c>
      <c r="AF2756" s="11">
        <f>CodePrefix&amp;$A2756&amp;IF($C2756="","","."&amp;$C2756&amp;"."&amp;$B2756)&amp;INDEX(VarEnd,MATCH($A2756,VarKey,0))&amp;AF$5</f>
        <v/>
      </c>
      <c r="AG2756" s="39">
        <f>AG2729*Settings!$C$13*(INDEX(AG$420:AG$431,$D2756))</f>
        <v/>
      </c>
      <c r="AH2756" s="40">
        <f>AH2729*Settings!$C$13*(INDEX(AH$420:AH$431,$D2756))</f>
        <v/>
      </c>
      <c r="AI2756" s="40">
        <f>AI2729*Settings!$C$13*(INDEX(AI$420:AI$431,$D2756))</f>
        <v/>
      </c>
      <c r="AJ2756" s="40">
        <f>AJ2729*Settings!$C$13*(INDEX(AJ$420:AJ$431,$D2756))</f>
        <v/>
      </c>
      <c r="AK2756" s="40">
        <f>AK2729*Settings!$C$13*(INDEX(AK$420:AK$431,$D2756))</f>
        <v/>
      </c>
      <c r="AL2756" s="40">
        <f>AL2729*Settings!$C$13*(INDEX(AL$420:AL$431,$D2756))</f>
        <v/>
      </c>
      <c r="AM2756" s="40">
        <f>AM2729*Settings!$C$13*(INDEX(AM$420:AM$431,$D2756))</f>
        <v/>
      </c>
      <c r="AN2756" s="40">
        <f>AN2729*Settings!$C$13*(INDEX(AN$420:AN$431,$D2756))</f>
        <v/>
      </c>
      <c r="AO2756" s="40">
        <f>AO2729*Settings!$C$13*(INDEX(AO$420:AO$431,$D2756))</f>
        <v/>
      </c>
      <c r="AP2756" s="40">
        <f>AP2729*Settings!$C$13*(INDEX(AP$420:AP$431,$D2756))</f>
        <v/>
      </c>
      <c r="AQ2756" s="40">
        <f>AQ2729*Settings!$C$13*(INDEX(AQ$420:AQ$431,$D2756))</f>
        <v/>
      </c>
      <c r="AR2756" s="40">
        <f>AR2729*Settings!$C$13*(INDEX(AR$420:AR$431,$D2756))</f>
        <v/>
      </c>
      <c r="AS2756" s="40">
        <f>AS2729*Settings!$C$13*(INDEX(AS$420:AS$431,$D2756))</f>
        <v/>
      </c>
      <c r="AT2756" s="40">
        <f>AT2729*Settings!$C$13*(INDEX(AT$420:AT$431,$D2756))</f>
        <v/>
      </c>
      <c r="AU2756" s="40">
        <f>AU2729*Settings!$C$13*(INDEX(AU$420:AU$431,$D2756))</f>
        <v/>
      </c>
      <c r="AV2756" s="40">
        <f>AV2729*Settings!$C$13*(INDEX(AV$420:AV$431,$D2756))</f>
        <v/>
      </c>
      <c r="AW2756" s="40">
        <f>AW2729*Settings!$C$13*(INDEX(AW$420:AW$431,$D2756))</f>
        <v/>
      </c>
      <c r="AX2756" s="40">
        <f>AX2729*Settings!$C$13*(INDEX(AX$420:AX$431,$D2756))</f>
        <v/>
      </c>
      <c r="AY2756" s="40">
        <f>AY2729*Settings!$C$13*(INDEX(AY$420:AY$431,$D2756))</f>
        <v/>
      </c>
    </row>
    <row r="2757" hidden="1" outlineLevel="2">
      <c r="A2757" s="14" t="inlineStr">
        <is>
          <t>rsub</t>
        </is>
      </c>
      <c r="B2757" s="14" t="inlineStr">
        <is>
          <t>nga</t>
        </is>
      </c>
      <c r="C2757" s="14" t="inlineStr">
        <is>
          <t>cst</t>
        </is>
      </c>
      <c r="D2757" s="32">
        <f>INDEX(Inputs!$U$5:$U$132,MATCH($B2757&amp;"|"&amp;$C2757,Inputs!$A$5:$A$132,0))</f>
        <v/>
      </c>
      <c r="E2757" s="36" t="n"/>
      <c r="F2757" s="36" t="n"/>
      <c r="G2757" s="36" t="n"/>
      <c r="H2757" s="14">
        <f>INDEX(VarLab,MATCH($A2757,VarKey,0))&amp;INDEX(MemLab,MATCH($C2757&amp;"|"&amp;$B2757,MemKey,0))</f>
        <v/>
      </c>
      <c r="I2757" s="14">
        <f>INDEX(VarUnit,MATCH($A2757,VarKey,0))</f>
        <v/>
      </c>
      <c r="J2757" s="14">
        <f>INDEX(VarSrc,MATCH($A2757,VarKey,0))</f>
        <v/>
      </c>
      <c r="K2757" s="11">
        <f>CodePrefix&amp;$A2757&amp;IF($C2757="","","."&amp;$C2757&amp;"."&amp;$B2757)&amp;INDEX(VarEnd,MATCH($A2757,VarKey,0))&amp;K$5</f>
        <v/>
      </c>
      <c r="L2757" s="39">
        <f>L2730*Settings!$C$13*(INDEX(L$420:L$431,$D2757))</f>
        <v/>
      </c>
      <c r="M2757" s="40">
        <f>M2730*Settings!$C$13*(INDEX(M$420:M$431,$D2757))</f>
        <v/>
      </c>
      <c r="N2757" s="40">
        <f>N2730*Settings!$C$13*(INDEX(N$420:N$431,$D2757))</f>
        <v/>
      </c>
      <c r="O2757" s="40">
        <f>O2730*Settings!$C$13*(INDEX(O$420:O$431,$D2757))</f>
        <v/>
      </c>
      <c r="P2757" s="40">
        <f>P2730*Settings!$C$13*(INDEX(P$420:P$431,$D2757))</f>
        <v/>
      </c>
      <c r="Q2757" s="40">
        <f>Q2730*Settings!$C$13*(INDEX(Q$420:Q$431,$D2757))</f>
        <v/>
      </c>
      <c r="R2757" s="40">
        <f>R2730*Settings!$C$13*(INDEX(R$420:R$431,$D2757))</f>
        <v/>
      </c>
      <c r="S2757" s="40">
        <f>S2730*Settings!$C$13*(INDEX(S$420:S$431,$D2757))</f>
        <v/>
      </c>
      <c r="T2757" s="40">
        <f>T2730*Settings!$C$13*(INDEX(T$420:T$431,$D2757))</f>
        <v/>
      </c>
      <c r="U2757" s="40">
        <f>U2730*Settings!$C$13*(INDEX(U$420:U$431,$D2757))</f>
        <v/>
      </c>
      <c r="V2757" s="40">
        <f>V2730*Settings!$C$13*(INDEX(V$420:V$431,$D2757))</f>
        <v/>
      </c>
      <c r="W2757" s="40">
        <f>W2730*Settings!$C$13*(INDEX(W$420:W$431,$D2757))</f>
        <v/>
      </c>
      <c r="X2757" s="40">
        <f>X2730*Settings!$C$13*(INDEX(X$420:X$431,$D2757))</f>
        <v/>
      </c>
      <c r="Y2757" s="40">
        <f>Y2730*Settings!$C$13*(INDEX(Y$420:Y$431,$D2757))</f>
        <v/>
      </c>
      <c r="Z2757" s="40">
        <f>Z2730*Settings!$C$13*(INDEX(Z$420:Z$431,$D2757))</f>
        <v/>
      </c>
      <c r="AA2757" s="40">
        <f>AA2730*Settings!$C$13*(INDEX(AA$420:AA$431,$D2757))</f>
        <v/>
      </c>
      <c r="AB2757" s="40">
        <f>AB2730*Settings!$C$13*(INDEX(AB$420:AB$431,$D2757))</f>
        <v/>
      </c>
      <c r="AC2757" s="40">
        <f>AC2730*Settings!$C$13*(INDEX(AC$420:AC$431,$D2757))</f>
        <v/>
      </c>
      <c r="AD2757" s="40">
        <f>AD2730*Settings!$C$13*(INDEX(AD$420:AD$431,$D2757))</f>
        <v/>
      </c>
      <c r="AF2757" s="11">
        <f>CodePrefix&amp;$A2757&amp;IF($C2757="","","."&amp;$C2757&amp;"."&amp;$B2757)&amp;INDEX(VarEnd,MATCH($A2757,VarKey,0))&amp;AF$5</f>
        <v/>
      </c>
      <c r="AG2757" s="39">
        <f>AG2730*Settings!$C$13*(INDEX(AG$420:AG$431,$D2757))</f>
        <v/>
      </c>
      <c r="AH2757" s="40">
        <f>AH2730*Settings!$C$13*(INDEX(AH$420:AH$431,$D2757))</f>
        <v/>
      </c>
      <c r="AI2757" s="40">
        <f>AI2730*Settings!$C$13*(INDEX(AI$420:AI$431,$D2757))</f>
        <v/>
      </c>
      <c r="AJ2757" s="40">
        <f>AJ2730*Settings!$C$13*(INDEX(AJ$420:AJ$431,$D2757))</f>
        <v/>
      </c>
      <c r="AK2757" s="40">
        <f>AK2730*Settings!$C$13*(INDEX(AK$420:AK$431,$D2757))</f>
        <v/>
      </c>
      <c r="AL2757" s="40">
        <f>AL2730*Settings!$C$13*(INDEX(AL$420:AL$431,$D2757))</f>
        <v/>
      </c>
      <c r="AM2757" s="40">
        <f>AM2730*Settings!$C$13*(INDEX(AM$420:AM$431,$D2757))</f>
        <v/>
      </c>
      <c r="AN2757" s="40">
        <f>AN2730*Settings!$C$13*(INDEX(AN$420:AN$431,$D2757))</f>
        <v/>
      </c>
      <c r="AO2757" s="40">
        <f>AO2730*Settings!$C$13*(INDEX(AO$420:AO$431,$D2757))</f>
        <v/>
      </c>
      <c r="AP2757" s="40">
        <f>AP2730*Settings!$C$13*(INDEX(AP$420:AP$431,$D2757))</f>
        <v/>
      </c>
      <c r="AQ2757" s="40">
        <f>AQ2730*Settings!$C$13*(INDEX(AQ$420:AQ$431,$D2757))</f>
        <v/>
      </c>
      <c r="AR2757" s="40">
        <f>AR2730*Settings!$C$13*(INDEX(AR$420:AR$431,$D2757))</f>
        <v/>
      </c>
      <c r="AS2757" s="40">
        <f>AS2730*Settings!$C$13*(INDEX(AS$420:AS$431,$D2757))</f>
        <v/>
      </c>
      <c r="AT2757" s="40">
        <f>AT2730*Settings!$C$13*(INDEX(AT$420:AT$431,$D2757))</f>
        <v/>
      </c>
      <c r="AU2757" s="40">
        <f>AU2730*Settings!$C$13*(INDEX(AU$420:AU$431,$D2757))</f>
        <v/>
      </c>
      <c r="AV2757" s="40">
        <f>AV2730*Settings!$C$13*(INDEX(AV$420:AV$431,$D2757))</f>
        <v/>
      </c>
      <c r="AW2757" s="40">
        <f>AW2730*Settings!$C$13*(INDEX(AW$420:AW$431,$D2757))</f>
        <v/>
      </c>
      <c r="AX2757" s="40">
        <f>AX2730*Settings!$C$13*(INDEX(AX$420:AX$431,$D2757))</f>
        <v/>
      </c>
      <c r="AY2757" s="40">
        <f>AY2730*Settings!$C$13*(INDEX(AY$420:AY$431,$D2757))</f>
        <v/>
      </c>
    </row>
    <row r="2758" hidden="1" outlineLevel="2">
      <c r="A2758" s="14" t="inlineStr">
        <is>
          <t>rsub</t>
        </is>
      </c>
      <c r="B2758" s="14" t="inlineStr">
        <is>
          <t>gso</t>
        </is>
      </c>
      <c r="C2758" s="14" t="inlineStr">
        <is>
          <t>cst</t>
        </is>
      </c>
      <c r="D2758" s="32">
        <f>INDEX(Inputs!$U$5:$U$132,MATCH($B2758&amp;"|"&amp;$C2758,Inputs!$A$5:$A$132,0))</f>
        <v/>
      </c>
      <c r="E2758" s="36" t="n"/>
      <c r="F2758" s="36" t="n"/>
      <c r="G2758" s="36" t="n"/>
      <c r="H2758" s="14">
        <f>INDEX(VarLab,MATCH($A2758,VarKey,0))&amp;INDEX(MemLab,MATCH($C2758&amp;"|"&amp;$B2758,MemKey,0))</f>
        <v/>
      </c>
      <c r="I2758" s="14">
        <f>INDEX(VarUnit,MATCH($A2758,VarKey,0))</f>
        <v/>
      </c>
      <c r="J2758" s="14">
        <f>INDEX(VarSrc,MATCH($A2758,VarKey,0))</f>
        <v/>
      </c>
      <c r="K2758" s="11">
        <f>CodePrefix&amp;$A2758&amp;IF($C2758="","","."&amp;$C2758&amp;"."&amp;$B2758)&amp;INDEX(VarEnd,MATCH($A2758,VarKey,0))&amp;K$5</f>
        <v/>
      </c>
      <c r="L2758" s="39">
        <f>L2731*Settings!$C$13*(INDEX(L$420:L$431,$D2758))</f>
        <v/>
      </c>
      <c r="M2758" s="40">
        <f>M2731*Settings!$C$13*(INDEX(M$420:M$431,$D2758))</f>
        <v/>
      </c>
      <c r="N2758" s="40">
        <f>N2731*Settings!$C$13*(INDEX(N$420:N$431,$D2758))</f>
        <v/>
      </c>
      <c r="O2758" s="40">
        <f>O2731*Settings!$C$13*(INDEX(O$420:O$431,$D2758))</f>
        <v/>
      </c>
      <c r="P2758" s="40">
        <f>P2731*Settings!$C$13*(INDEX(P$420:P$431,$D2758))</f>
        <v/>
      </c>
      <c r="Q2758" s="40">
        <f>Q2731*Settings!$C$13*(INDEX(Q$420:Q$431,$D2758))</f>
        <v/>
      </c>
      <c r="R2758" s="40">
        <f>R2731*Settings!$C$13*(INDEX(R$420:R$431,$D2758))</f>
        <v/>
      </c>
      <c r="S2758" s="40">
        <f>S2731*Settings!$C$13*(INDEX(S$420:S$431,$D2758))</f>
        <v/>
      </c>
      <c r="T2758" s="40">
        <f>T2731*Settings!$C$13*(INDEX(T$420:T$431,$D2758))</f>
        <v/>
      </c>
      <c r="U2758" s="40">
        <f>U2731*Settings!$C$13*(INDEX(U$420:U$431,$D2758))</f>
        <v/>
      </c>
      <c r="V2758" s="40">
        <f>V2731*Settings!$C$13*(INDEX(V$420:V$431,$D2758))</f>
        <v/>
      </c>
      <c r="W2758" s="40">
        <f>W2731*Settings!$C$13*(INDEX(W$420:W$431,$D2758))</f>
        <v/>
      </c>
      <c r="X2758" s="40">
        <f>X2731*Settings!$C$13*(INDEX(X$420:X$431,$D2758))</f>
        <v/>
      </c>
      <c r="Y2758" s="40">
        <f>Y2731*Settings!$C$13*(INDEX(Y$420:Y$431,$D2758))</f>
        <v/>
      </c>
      <c r="Z2758" s="40">
        <f>Z2731*Settings!$C$13*(INDEX(Z$420:Z$431,$D2758))</f>
        <v/>
      </c>
      <c r="AA2758" s="40">
        <f>AA2731*Settings!$C$13*(INDEX(AA$420:AA$431,$D2758))</f>
        <v/>
      </c>
      <c r="AB2758" s="40">
        <f>AB2731*Settings!$C$13*(INDEX(AB$420:AB$431,$D2758))</f>
        <v/>
      </c>
      <c r="AC2758" s="40">
        <f>AC2731*Settings!$C$13*(INDEX(AC$420:AC$431,$D2758))</f>
        <v/>
      </c>
      <c r="AD2758" s="40">
        <f>AD2731*Settings!$C$13*(INDEX(AD$420:AD$431,$D2758))</f>
        <v/>
      </c>
      <c r="AF2758" s="11">
        <f>CodePrefix&amp;$A2758&amp;IF($C2758="","","."&amp;$C2758&amp;"."&amp;$B2758)&amp;INDEX(VarEnd,MATCH($A2758,VarKey,0))&amp;AF$5</f>
        <v/>
      </c>
      <c r="AG2758" s="39">
        <f>AG2731*Settings!$C$13*(INDEX(AG$420:AG$431,$D2758))</f>
        <v/>
      </c>
      <c r="AH2758" s="40">
        <f>AH2731*Settings!$C$13*(INDEX(AH$420:AH$431,$D2758))</f>
        <v/>
      </c>
      <c r="AI2758" s="40">
        <f>AI2731*Settings!$C$13*(INDEX(AI$420:AI$431,$D2758))</f>
        <v/>
      </c>
      <c r="AJ2758" s="40">
        <f>AJ2731*Settings!$C$13*(INDEX(AJ$420:AJ$431,$D2758))</f>
        <v/>
      </c>
      <c r="AK2758" s="40">
        <f>AK2731*Settings!$C$13*(INDEX(AK$420:AK$431,$D2758))</f>
        <v/>
      </c>
      <c r="AL2758" s="40">
        <f>AL2731*Settings!$C$13*(INDEX(AL$420:AL$431,$D2758))</f>
        <v/>
      </c>
      <c r="AM2758" s="40">
        <f>AM2731*Settings!$C$13*(INDEX(AM$420:AM$431,$D2758))</f>
        <v/>
      </c>
      <c r="AN2758" s="40">
        <f>AN2731*Settings!$C$13*(INDEX(AN$420:AN$431,$D2758))</f>
        <v/>
      </c>
      <c r="AO2758" s="40">
        <f>AO2731*Settings!$C$13*(INDEX(AO$420:AO$431,$D2758))</f>
        <v/>
      </c>
      <c r="AP2758" s="40">
        <f>AP2731*Settings!$C$13*(INDEX(AP$420:AP$431,$D2758))</f>
        <v/>
      </c>
      <c r="AQ2758" s="40">
        <f>AQ2731*Settings!$C$13*(INDEX(AQ$420:AQ$431,$D2758))</f>
        <v/>
      </c>
      <c r="AR2758" s="40">
        <f>AR2731*Settings!$C$13*(INDEX(AR$420:AR$431,$D2758))</f>
        <v/>
      </c>
      <c r="AS2758" s="40">
        <f>AS2731*Settings!$C$13*(INDEX(AS$420:AS$431,$D2758))</f>
        <v/>
      </c>
      <c r="AT2758" s="40">
        <f>AT2731*Settings!$C$13*(INDEX(AT$420:AT$431,$D2758))</f>
        <v/>
      </c>
      <c r="AU2758" s="40">
        <f>AU2731*Settings!$C$13*(INDEX(AU$420:AU$431,$D2758))</f>
        <v/>
      </c>
      <c r="AV2758" s="40">
        <f>AV2731*Settings!$C$13*(INDEX(AV$420:AV$431,$D2758))</f>
        <v/>
      </c>
      <c r="AW2758" s="40">
        <f>AW2731*Settings!$C$13*(INDEX(AW$420:AW$431,$D2758))</f>
        <v/>
      </c>
      <c r="AX2758" s="40">
        <f>AX2731*Settings!$C$13*(INDEX(AX$420:AX$431,$D2758))</f>
        <v/>
      </c>
      <c r="AY2758" s="40">
        <f>AY2731*Settings!$C$13*(INDEX(AY$420:AY$431,$D2758))</f>
        <v/>
      </c>
    </row>
    <row r="2759" hidden="1" outlineLevel="2">
      <c r="A2759" s="14" t="inlineStr">
        <is>
          <t>rsub</t>
        </is>
      </c>
      <c r="B2759" s="14" t="inlineStr">
        <is>
          <t>die</t>
        </is>
      </c>
      <c r="C2759" s="14" t="inlineStr">
        <is>
          <t>cst</t>
        </is>
      </c>
      <c r="D2759" s="32">
        <f>INDEX(Inputs!$U$5:$U$132,MATCH($B2759&amp;"|"&amp;$C2759,Inputs!$A$5:$A$132,0))</f>
        <v/>
      </c>
      <c r="E2759" s="36" t="n"/>
      <c r="F2759" s="36" t="n"/>
      <c r="G2759" s="36" t="n"/>
      <c r="H2759" s="14">
        <f>INDEX(VarLab,MATCH($A2759,VarKey,0))&amp;INDEX(MemLab,MATCH($C2759&amp;"|"&amp;$B2759,MemKey,0))</f>
        <v/>
      </c>
      <c r="I2759" s="14">
        <f>INDEX(VarUnit,MATCH($A2759,VarKey,0))</f>
        <v/>
      </c>
      <c r="J2759" s="14">
        <f>INDEX(VarSrc,MATCH($A2759,VarKey,0))</f>
        <v/>
      </c>
      <c r="K2759" s="11">
        <f>CodePrefix&amp;$A2759&amp;IF($C2759="","","."&amp;$C2759&amp;"."&amp;$B2759)&amp;INDEX(VarEnd,MATCH($A2759,VarKey,0))&amp;K$5</f>
        <v/>
      </c>
      <c r="L2759" s="39">
        <f>L2732*Settings!$C$13*(INDEX(L$420:L$431,$D2759))</f>
        <v/>
      </c>
      <c r="M2759" s="40">
        <f>M2732*Settings!$C$13*(INDEX(M$420:M$431,$D2759))</f>
        <v/>
      </c>
      <c r="N2759" s="40">
        <f>N2732*Settings!$C$13*(INDEX(N$420:N$431,$D2759))</f>
        <v/>
      </c>
      <c r="O2759" s="40">
        <f>O2732*Settings!$C$13*(INDEX(O$420:O$431,$D2759))</f>
        <v/>
      </c>
      <c r="P2759" s="40">
        <f>P2732*Settings!$C$13*(INDEX(P$420:P$431,$D2759))</f>
        <v/>
      </c>
      <c r="Q2759" s="40">
        <f>Q2732*Settings!$C$13*(INDEX(Q$420:Q$431,$D2759))</f>
        <v/>
      </c>
      <c r="R2759" s="40">
        <f>R2732*Settings!$C$13*(INDEX(R$420:R$431,$D2759))</f>
        <v/>
      </c>
      <c r="S2759" s="40">
        <f>S2732*Settings!$C$13*(INDEX(S$420:S$431,$D2759))</f>
        <v/>
      </c>
      <c r="T2759" s="40">
        <f>T2732*Settings!$C$13*(INDEX(T$420:T$431,$D2759))</f>
        <v/>
      </c>
      <c r="U2759" s="40">
        <f>U2732*Settings!$C$13*(INDEX(U$420:U$431,$D2759))</f>
        <v/>
      </c>
      <c r="V2759" s="40">
        <f>V2732*Settings!$C$13*(INDEX(V$420:V$431,$D2759))</f>
        <v/>
      </c>
      <c r="W2759" s="40">
        <f>W2732*Settings!$C$13*(INDEX(W$420:W$431,$D2759))</f>
        <v/>
      </c>
      <c r="X2759" s="40">
        <f>X2732*Settings!$C$13*(INDEX(X$420:X$431,$D2759))</f>
        <v/>
      </c>
      <c r="Y2759" s="40">
        <f>Y2732*Settings!$C$13*(INDEX(Y$420:Y$431,$D2759))</f>
        <v/>
      </c>
      <c r="Z2759" s="40">
        <f>Z2732*Settings!$C$13*(INDEX(Z$420:Z$431,$D2759))</f>
        <v/>
      </c>
      <c r="AA2759" s="40">
        <f>AA2732*Settings!$C$13*(INDEX(AA$420:AA$431,$D2759))</f>
        <v/>
      </c>
      <c r="AB2759" s="40">
        <f>AB2732*Settings!$C$13*(INDEX(AB$420:AB$431,$D2759))</f>
        <v/>
      </c>
      <c r="AC2759" s="40">
        <f>AC2732*Settings!$C$13*(INDEX(AC$420:AC$431,$D2759))</f>
        <v/>
      </c>
      <c r="AD2759" s="40">
        <f>AD2732*Settings!$C$13*(INDEX(AD$420:AD$431,$D2759))</f>
        <v/>
      </c>
      <c r="AF2759" s="11">
        <f>CodePrefix&amp;$A2759&amp;IF($C2759="","","."&amp;$C2759&amp;"."&amp;$B2759)&amp;INDEX(VarEnd,MATCH($A2759,VarKey,0))&amp;AF$5</f>
        <v/>
      </c>
      <c r="AG2759" s="39">
        <f>AG2732*Settings!$C$13*(INDEX(AG$420:AG$431,$D2759))</f>
        <v/>
      </c>
      <c r="AH2759" s="40">
        <f>AH2732*Settings!$C$13*(INDEX(AH$420:AH$431,$D2759))</f>
        <v/>
      </c>
      <c r="AI2759" s="40">
        <f>AI2732*Settings!$C$13*(INDEX(AI$420:AI$431,$D2759))</f>
        <v/>
      </c>
      <c r="AJ2759" s="40">
        <f>AJ2732*Settings!$C$13*(INDEX(AJ$420:AJ$431,$D2759))</f>
        <v/>
      </c>
      <c r="AK2759" s="40">
        <f>AK2732*Settings!$C$13*(INDEX(AK$420:AK$431,$D2759))</f>
        <v/>
      </c>
      <c r="AL2759" s="40">
        <f>AL2732*Settings!$C$13*(INDEX(AL$420:AL$431,$D2759))</f>
        <v/>
      </c>
      <c r="AM2759" s="40">
        <f>AM2732*Settings!$C$13*(INDEX(AM$420:AM$431,$D2759))</f>
        <v/>
      </c>
      <c r="AN2759" s="40">
        <f>AN2732*Settings!$C$13*(INDEX(AN$420:AN$431,$D2759))</f>
        <v/>
      </c>
      <c r="AO2759" s="40">
        <f>AO2732*Settings!$C$13*(INDEX(AO$420:AO$431,$D2759))</f>
        <v/>
      </c>
      <c r="AP2759" s="40">
        <f>AP2732*Settings!$C$13*(INDEX(AP$420:AP$431,$D2759))</f>
        <v/>
      </c>
      <c r="AQ2759" s="40">
        <f>AQ2732*Settings!$C$13*(INDEX(AQ$420:AQ$431,$D2759))</f>
        <v/>
      </c>
      <c r="AR2759" s="40">
        <f>AR2732*Settings!$C$13*(INDEX(AR$420:AR$431,$D2759))</f>
        <v/>
      </c>
      <c r="AS2759" s="40">
        <f>AS2732*Settings!$C$13*(INDEX(AS$420:AS$431,$D2759))</f>
        <v/>
      </c>
      <c r="AT2759" s="40">
        <f>AT2732*Settings!$C$13*(INDEX(AT$420:AT$431,$D2759))</f>
        <v/>
      </c>
      <c r="AU2759" s="40">
        <f>AU2732*Settings!$C$13*(INDEX(AU$420:AU$431,$D2759))</f>
        <v/>
      </c>
      <c r="AV2759" s="40">
        <f>AV2732*Settings!$C$13*(INDEX(AV$420:AV$431,$D2759))</f>
        <v/>
      </c>
      <c r="AW2759" s="40">
        <f>AW2732*Settings!$C$13*(INDEX(AW$420:AW$431,$D2759))</f>
        <v/>
      </c>
      <c r="AX2759" s="40">
        <f>AX2732*Settings!$C$13*(INDEX(AX$420:AX$431,$D2759))</f>
        <v/>
      </c>
      <c r="AY2759" s="40">
        <f>AY2732*Settings!$C$13*(INDEX(AY$420:AY$431,$D2759))</f>
        <v/>
      </c>
    </row>
    <row r="2760" hidden="1" outlineLevel="2">
      <c r="A2760" s="14" t="inlineStr">
        <is>
          <t>rsub</t>
        </is>
      </c>
      <c r="B2760" s="14" t="inlineStr">
        <is>
          <t>lpg</t>
        </is>
      </c>
      <c r="C2760" s="14" t="inlineStr">
        <is>
          <t>cst</t>
        </is>
      </c>
      <c r="D2760" s="32">
        <f>INDEX(Inputs!$U$5:$U$132,MATCH($B2760&amp;"|"&amp;$C2760,Inputs!$A$5:$A$132,0))</f>
        <v/>
      </c>
      <c r="E2760" s="36" t="n"/>
      <c r="F2760" s="36" t="n"/>
      <c r="G2760" s="36" t="n"/>
      <c r="H2760" s="14">
        <f>INDEX(VarLab,MATCH($A2760,VarKey,0))&amp;INDEX(MemLab,MATCH($C2760&amp;"|"&amp;$B2760,MemKey,0))</f>
        <v/>
      </c>
      <c r="I2760" s="14">
        <f>INDEX(VarUnit,MATCH($A2760,VarKey,0))</f>
        <v/>
      </c>
      <c r="J2760" s="14">
        <f>INDEX(VarSrc,MATCH($A2760,VarKey,0))</f>
        <v/>
      </c>
      <c r="K2760" s="11">
        <f>CodePrefix&amp;$A2760&amp;IF($C2760="","","."&amp;$C2760&amp;"."&amp;$B2760)&amp;INDEX(VarEnd,MATCH($A2760,VarKey,0))&amp;K$5</f>
        <v/>
      </c>
      <c r="L2760" s="39">
        <f>L2733*Settings!$C$13*(INDEX(L$420:L$431,$D2760))</f>
        <v/>
      </c>
      <c r="M2760" s="40">
        <f>M2733*Settings!$C$13*(INDEX(M$420:M$431,$D2760))</f>
        <v/>
      </c>
      <c r="N2760" s="40">
        <f>N2733*Settings!$C$13*(INDEX(N$420:N$431,$D2760))</f>
        <v/>
      </c>
      <c r="O2760" s="40">
        <f>O2733*Settings!$C$13*(INDEX(O$420:O$431,$D2760))</f>
        <v/>
      </c>
      <c r="P2760" s="40">
        <f>P2733*Settings!$C$13*(INDEX(P$420:P$431,$D2760))</f>
        <v/>
      </c>
      <c r="Q2760" s="40">
        <f>Q2733*Settings!$C$13*(INDEX(Q$420:Q$431,$D2760))</f>
        <v/>
      </c>
      <c r="R2760" s="40">
        <f>R2733*Settings!$C$13*(INDEX(R$420:R$431,$D2760))</f>
        <v/>
      </c>
      <c r="S2760" s="40">
        <f>S2733*Settings!$C$13*(INDEX(S$420:S$431,$D2760))</f>
        <v/>
      </c>
      <c r="T2760" s="40">
        <f>T2733*Settings!$C$13*(INDEX(T$420:T$431,$D2760))</f>
        <v/>
      </c>
      <c r="U2760" s="40">
        <f>U2733*Settings!$C$13*(INDEX(U$420:U$431,$D2760))</f>
        <v/>
      </c>
      <c r="V2760" s="40">
        <f>V2733*Settings!$C$13*(INDEX(V$420:V$431,$D2760))</f>
        <v/>
      </c>
      <c r="W2760" s="40">
        <f>W2733*Settings!$C$13*(INDEX(W$420:W$431,$D2760))</f>
        <v/>
      </c>
      <c r="X2760" s="40">
        <f>X2733*Settings!$C$13*(INDEX(X$420:X$431,$D2760))</f>
        <v/>
      </c>
      <c r="Y2760" s="40">
        <f>Y2733*Settings!$C$13*(INDEX(Y$420:Y$431,$D2760))</f>
        <v/>
      </c>
      <c r="Z2760" s="40">
        <f>Z2733*Settings!$C$13*(INDEX(Z$420:Z$431,$D2760))</f>
        <v/>
      </c>
      <c r="AA2760" s="40">
        <f>AA2733*Settings!$C$13*(INDEX(AA$420:AA$431,$D2760))</f>
        <v/>
      </c>
      <c r="AB2760" s="40">
        <f>AB2733*Settings!$C$13*(INDEX(AB$420:AB$431,$D2760))</f>
        <v/>
      </c>
      <c r="AC2760" s="40">
        <f>AC2733*Settings!$C$13*(INDEX(AC$420:AC$431,$D2760))</f>
        <v/>
      </c>
      <c r="AD2760" s="40">
        <f>AD2733*Settings!$C$13*(INDEX(AD$420:AD$431,$D2760))</f>
        <v/>
      </c>
      <c r="AF2760" s="11">
        <f>CodePrefix&amp;$A2760&amp;IF($C2760="","","."&amp;$C2760&amp;"."&amp;$B2760)&amp;INDEX(VarEnd,MATCH($A2760,VarKey,0))&amp;AF$5</f>
        <v/>
      </c>
      <c r="AG2760" s="39">
        <f>AG2733*Settings!$C$13*(INDEX(AG$420:AG$431,$D2760))</f>
        <v/>
      </c>
      <c r="AH2760" s="40">
        <f>AH2733*Settings!$C$13*(INDEX(AH$420:AH$431,$D2760))</f>
        <v/>
      </c>
      <c r="AI2760" s="40">
        <f>AI2733*Settings!$C$13*(INDEX(AI$420:AI$431,$D2760))</f>
        <v/>
      </c>
      <c r="AJ2760" s="40">
        <f>AJ2733*Settings!$C$13*(INDEX(AJ$420:AJ$431,$D2760))</f>
        <v/>
      </c>
      <c r="AK2760" s="40">
        <f>AK2733*Settings!$C$13*(INDEX(AK$420:AK$431,$D2760))</f>
        <v/>
      </c>
      <c r="AL2760" s="40">
        <f>AL2733*Settings!$C$13*(INDEX(AL$420:AL$431,$D2760))</f>
        <v/>
      </c>
      <c r="AM2760" s="40">
        <f>AM2733*Settings!$C$13*(INDEX(AM$420:AM$431,$D2760))</f>
        <v/>
      </c>
      <c r="AN2760" s="40">
        <f>AN2733*Settings!$C$13*(INDEX(AN$420:AN$431,$D2760))</f>
        <v/>
      </c>
      <c r="AO2760" s="40">
        <f>AO2733*Settings!$C$13*(INDEX(AO$420:AO$431,$D2760))</f>
        <v/>
      </c>
      <c r="AP2760" s="40">
        <f>AP2733*Settings!$C$13*(INDEX(AP$420:AP$431,$D2760))</f>
        <v/>
      </c>
      <c r="AQ2760" s="40">
        <f>AQ2733*Settings!$C$13*(INDEX(AQ$420:AQ$431,$D2760))</f>
        <v/>
      </c>
      <c r="AR2760" s="40">
        <f>AR2733*Settings!$C$13*(INDEX(AR$420:AR$431,$D2760))</f>
        <v/>
      </c>
      <c r="AS2760" s="40">
        <f>AS2733*Settings!$C$13*(INDEX(AS$420:AS$431,$D2760))</f>
        <v/>
      </c>
      <c r="AT2760" s="40">
        <f>AT2733*Settings!$C$13*(INDEX(AT$420:AT$431,$D2760))</f>
        <v/>
      </c>
      <c r="AU2760" s="40">
        <f>AU2733*Settings!$C$13*(INDEX(AU$420:AU$431,$D2760))</f>
        <v/>
      </c>
      <c r="AV2760" s="40">
        <f>AV2733*Settings!$C$13*(INDEX(AV$420:AV$431,$D2760))</f>
        <v/>
      </c>
      <c r="AW2760" s="40">
        <f>AW2733*Settings!$C$13*(INDEX(AW$420:AW$431,$D2760))</f>
        <v/>
      </c>
      <c r="AX2760" s="40">
        <f>AX2733*Settings!$C$13*(INDEX(AX$420:AX$431,$D2760))</f>
        <v/>
      </c>
      <c r="AY2760" s="40">
        <f>AY2733*Settings!$C$13*(INDEX(AY$420:AY$431,$D2760))</f>
        <v/>
      </c>
    </row>
    <row r="2761" hidden="1" outlineLevel="2">
      <c r="A2761" s="14" t="inlineStr">
        <is>
          <t>rsub</t>
        </is>
      </c>
      <c r="B2761" s="14" t="inlineStr">
        <is>
          <t>ker</t>
        </is>
      </c>
      <c r="C2761" s="14" t="inlineStr">
        <is>
          <t>cst</t>
        </is>
      </c>
      <c r="D2761" s="32">
        <f>INDEX(Inputs!$U$5:$U$132,MATCH($B2761&amp;"|"&amp;$C2761,Inputs!$A$5:$A$132,0))</f>
        <v/>
      </c>
      <c r="E2761" s="36" t="n"/>
      <c r="F2761" s="36" t="n"/>
      <c r="G2761" s="36" t="n"/>
      <c r="H2761" s="14">
        <f>INDEX(VarLab,MATCH($A2761,VarKey,0))&amp;INDEX(MemLab,MATCH($C2761&amp;"|"&amp;$B2761,MemKey,0))</f>
        <v/>
      </c>
      <c r="I2761" s="14">
        <f>INDEX(VarUnit,MATCH($A2761,VarKey,0))</f>
        <v/>
      </c>
      <c r="J2761" s="14">
        <f>INDEX(VarSrc,MATCH($A2761,VarKey,0))</f>
        <v/>
      </c>
      <c r="K2761" s="11">
        <f>CodePrefix&amp;$A2761&amp;IF($C2761="","","."&amp;$C2761&amp;"."&amp;$B2761)&amp;INDEX(VarEnd,MATCH($A2761,VarKey,0))&amp;K$5</f>
        <v/>
      </c>
      <c r="L2761" s="39">
        <f>L2734*Settings!$C$13*(INDEX(L$420:L$431,$D2761))</f>
        <v/>
      </c>
      <c r="M2761" s="40">
        <f>M2734*Settings!$C$13*(INDEX(M$420:M$431,$D2761))</f>
        <v/>
      </c>
      <c r="N2761" s="40">
        <f>N2734*Settings!$C$13*(INDEX(N$420:N$431,$D2761))</f>
        <v/>
      </c>
      <c r="O2761" s="40">
        <f>O2734*Settings!$C$13*(INDEX(O$420:O$431,$D2761))</f>
        <v/>
      </c>
      <c r="P2761" s="40">
        <f>P2734*Settings!$C$13*(INDEX(P$420:P$431,$D2761))</f>
        <v/>
      </c>
      <c r="Q2761" s="40">
        <f>Q2734*Settings!$C$13*(INDEX(Q$420:Q$431,$D2761))</f>
        <v/>
      </c>
      <c r="R2761" s="40">
        <f>R2734*Settings!$C$13*(INDEX(R$420:R$431,$D2761))</f>
        <v/>
      </c>
      <c r="S2761" s="40">
        <f>S2734*Settings!$C$13*(INDEX(S$420:S$431,$D2761))</f>
        <v/>
      </c>
      <c r="T2761" s="40">
        <f>T2734*Settings!$C$13*(INDEX(T$420:T$431,$D2761))</f>
        <v/>
      </c>
      <c r="U2761" s="40">
        <f>U2734*Settings!$C$13*(INDEX(U$420:U$431,$D2761))</f>
        <v/>
      </c>
      <c r="V2761" s="40">
        <f>V2734*Settings!$C$13*(INDEX(V$420:V$431,$D2761))</f>
        <v/>
      </c>
      <c r="W2761" s="40">
        <f>W2734*Settings!$C$13*(INDEX(W$420:W$431,$D2761))</f>
        <v/>
      </c>
      <c r="X2761" s="40">
        <f>X2734*Settings!$C$13*(INDEX(X$420:X$431,$D2761))</f>
        <v/>
      </c>
      <c r="Y2761" s="40">
        <f>Y2734*Settings!$C$13*(INDEX(Y$420:Y$431,$D2761))</f>
        <v/>
      </c>
      <c r="Z2761" s="40">
        <f>Z2734*Settings!$C$13*(INDEX(Z$420:Z$431,$D2761))</f>
        <v/>
      </c>
      <c r="AA2761" s="40">
        <f>AA2734*Settings!$C$13*(INDEX(AA$420:AA$431,$D2761))</f>
        <v/>
      </c>
      <c r="AB2761" s="40">
        <f>AB2734*Settings!$C$13*(INDEX(AB$420:AB$431,$D2761))</f>
        <v/>
      </c>
      <c r="AC2761" s="40">
        <f>AC2734*Settings!$C$13*(INDEX(AC$420:AC$431,$D2761))</f>
        <v/>
      </c>
      <c r="AD2761" s="40">
        <f>AD2734*Settings!$C$13*(INDEX(AD$420:AD$431,$D2761))</f>
        <v/>
      </c>
      <c r="AF2761" s="11">
        <f>CodePrefix&amp;$A2761&amp;IF($C2761="","","."&amp;$C2761&amp;"."&amp;$B2761)&amp;INDEX(VarEnd,MATCH($A2761,VarKey,0))&amp;AF$5</f>
        <v/>
      </c>
      <c r="AG2761" s="39">
        <f>AG2734*Settings!$C$13*(INDEX(AG$420:AG$431,$D2761))</f>
        <v/>
      </c>
      <c r="AH2761" s="40">
        <f>AH2734*Settings!$C$13*(INDEX(AH$420:AH$431,$D2761))</f>
        <v/>
      </c>
      <c r="AI2761" s="40">
        <f>AI2734*Settings!$C$13*(INDEX(AI$420:AI$431,$D2761))</f>
        <v/>
      </c>
      <c r="AJ2761" s="40">
        <f>AJ2734*Settings!$C$13*(INDEX(AJ$420:AJ$431,$D2761))</f>
        <v/>
      </c>
      <c r="AK2761" s="40">
        <f>AK2734*Settings!$C$13*(INDEX(AK$420:AK$431,$D2761))</f>
        <v/>
      </c>
      <c r="AL2761" s="40">
        <f>AL2734*Settings!$C$13*(INDEX(AL$420:AL$431,$D2761))</f>
        <v/>
      </c>
      <c r="AM2761" s="40">
        <f>AM2734*Settings!$C$13*(INDEX(AM$420:AM$431,$D2761))</f>
        <v/>
      </c>
      <c r="AN2761" s="40">
        <f>AN2734*Settings!$C$13*(INDEX(AN$420:AN$431,$D2761))</f>
        <v/>
      </c>
      <c r="AO2761" s="40">
        <f>AO2734*Settings!$C$13*(INDEX(AO$420:AO$431,$D2761))</f>
        <v/>
      </c>
      <c r="AP2761" s="40">
        <f>AP2734*Settings!$C$13*(INDEX(AP$420:AP$431,$D2761))</f>
        <v/>
      </c>
      <c r="AQ2761" s="40">
        <f>AQ2734*Settings!$C$13*(INDEX(AQ$420:AQ$431,$D2761))</f>
        <v/>
      </c>
      <c r="AR2761" s="40">
        <f>AR2734*Settings!$C$13*(INDEX(AR$420:AR$431,$D2761))</f>
        <v/>
      </c>
      <c r="AS2761" s="40">
        <f>AS2734*Settings!$C$13*(INDEX(AS$420:AS$431,$D2761))</f>
        <v/>
      </c>
      <c r="AT2761" s="40">
        <f>AT2734*Settings!$C$13*(INDEX(AT$420:AT$431,$D2761))</f>
        <v/>
      </c>
      <c r="AU2761" s="40">
        <f>AU2734*Settings!$C$13*(INDEX(AU$420:AU$431,$D2761))</f>
        <v/>
      </c>
      <c r="AV2761" s="40">
        <f>AV2734*Settings!$C$13*(INDEX(AV$420:AV$431,$D2761))</f>
        <v/>
      </c>
      <c r="AW2761" s="40">
        <f>AW2734*Settings!$C$13*(INDEX(AW$420:AW$431,$D2761))</f>
        <v/>
      </c>
      <c r="AX2761" s="40">
        <f>AX2734*Settings!$C$13*(INDEX(AX$420:AX$431,$D2761))</f>
        <v/>
      </c>
      <c r="AY2761" s="40">
        <f>AY2734*Settings!$C$13*(INDEX(AY$420:AY$431,$D2761))</f>
        <v/>
      </c>
    </row>
    <row r="2762" hidden="1" outlineLevel="2">
      <c r="A2762" s="14" t="inlineStr">
        <is>
          <t>rsub</t>
        </is>
      </c>
      <c r="B2762" s="14" t="inlineStr">
        <is>
          <t>oop</t>
        </is>
      </c>
      <c r="C2762" s="14" t="inlineStr">
        <is>
          <t>cst</t>
        </is>
      </c>
      <c r="D2762" s="32">
        <f>INDEX(Inputs!$U$5:$U$132,MATCH($B2762&amp;"|"&amp;$C2762,Inputs!$A$5:$A$132,0))</f>
        <v/>
      </c>
      <c r="E2762" s="36" t="n"/>
      <c r="F2762" s="36" t="n"/>
      <c r="G2762" s="36" t="n"/>
      <c r="H2762" s="14">
        <f>INDEX(VarLab,MATCH($A2762,VarKey,0))&amp;INDEX(MemLab,MATCH($C2762&amp;"|"&amp;$B2762,MemKey,0))</f>
        <v/>
      </c>
      <c r="I2762" s="14">
        <f>INDEX(VarUnit,MATCH($A2762,VarKey,0))</f>
        <v/>
      </c>
      <c r="J2762" s="14">
        <f>INDEX(VarSrc,MATCH($A2762,VarKey,0))</f>
        <v/>
      </c>
      <c r="K2762" s="11">
        <f>CodePrefix&amp;$A2762&amp;IF($C2762="","","."&amp;$C2762&amp;"."&amp;$B2762)&amp;INDEX(VarEnd,MATCH($A2762,VarKey,0))&amp;K$5</f>
        <v/>
      </c>
      <c r="L2762" s="39">
        <f>L2735*Settings!$C$13*(INDEX(L$420:L$431,$D2762))</f>
        <v/>
      </c>
      <c r="M2762" s="40">
        <f>M2735*Settings!$C$13*(INDEX(M$420:M$431,$D2762))</f>
        <v/>
      </c>
      <c r="N2762" s="40">
        <f>N2735*Settings!$C$13*(INDEX(N$420:N$431,$D2762))</f>
        <v/>
      </c>
      <c r="O2762" s="40">
        <f>O2735*Settings!$C$13*(INDEX(O$420:O$431,$D2762))</f>
        <v/>
      </c>
      <c r="P2762" s="40">
        <f>P2735*Settings!$C$13*(INDEX(P$420:P$431,$D2762))</f>
        <v/>
      </c>
      <c r="Q2762" s="40">
        <f>Q2735*Settings!$C$13*(INDEX(Q$420:Q$431,$D2762))</f>
        <v/>
      </c>
      <c r="R2762" s="40">
        <f>R2735*Settings!$C$13*(INDEX(R$420:R$431,$D2762))</f>
        <v/>
      </c>
      <c r="S2762" s="40">
        <f>S2735*Settings!$C$13*(INDEX(S$420:S$431,$D2762))</f>
        <v/>
      </c>
      <c r="T2762" s="40">
        <f>T2735*Settings!$C$13*(INDEX(T$420:T$431,$D2762))</f>
        <v/>
      </c>
      <c r="U2762" s="40">
        <f>U2735*Settings!$C$13*(INDEX(U$420:U$431,$D2762))</f>
        <v/>
      </c>
      <c r="V2762" s="40">
        <f>V2735*Settings!$C$13*(INDEX(V$420:V$431,$D2762))</f>
        <v/>
      </c>
      <c r="W2762" s="40">
        <f>W2735*Settings!$C$13*(INDEX(W$420:W$431,$D2762))</f>
        <v/>
      </c>
      <c r="X2762" s="40">
        <f>X2735*Settings!$C$13*(INDEX(X$420:X$431,$D2762))</f>
        <v/>
      </c>
      <c r="Y2762" s="40">
        <f>Y2735*Settings!$C$13*(INDEX(Y$420:Y$431,$D2762))</f>
        <v/>
      </c>
      <c r="Z2762" s="40">
        <f>Z2735*Settings!$C$13*(INDEX(Z$420:Z$431,$D2762))</f>
        <v/>
      </c>
      <c r="AA2762" s="40">
        <f>AA2735*Settings!$C$13*(INDEX(AA$420:AA$431,$D2762))</f>
        <v/>
      </c>
      <c r="AB2762" s="40">
        <f>AB2735*Settings!$C$13*(INDEX(AB$420:AB$431,$D2762))</f>
        <v/>
      </c>
      <c r="AC2762" s="40">
        <f>AC2735*Settings!$C$13*(INDEX(AC$420:AC$431,$D2762))</f>
        <v/>
      </c>
      <c r="AD2762" s="40">
        <f>AD2735*Settings!$C$13*(INDEX(AD$420:AD$431,$D2762))</f>
        <v/>
      </c>
      <c r="AF2762" s="11">
        <f>CodePrefix&amp;$A2762&amp;IF($C2762="","","."&amp;$C2762&amp;"."&amp;$B2762)&amp;INDEX(VarEnd,MATCH($A2762,VarKey,0))&amp;AF$5</f>
        <v/>
      </c>
      <c r="AG2762" s="39">
        <f>AG2735*Settings!$C$13*(INDEX(AG$420:AG$431,$D2762))</f>
        <v/>
      </c>
      <c r="AH2762" s="40">
        <f>AH2735*Settings!$C$13*(INDEX(AH$420:AH$431,$D2762))</f>
        <v/>
      </c>
      <c r="AI2762" s="40">
        <f>AI2735*Settings!$C$13*(INDEX(AI$420:AI$431,$D2762))</f>
        <v/>
      </c>
      <c r="AJ2762" s="40">
        <f>AJ2735*Settings!$C$13*(INDEX(AJ$420:AJ$431,$D2762))</f>
        <v/>
      </c>
      <c r="AK2762" s="40">
        <f>AK2735*Settings!$C$13*(INDEX(AK$420:AK$431,$D2762))</f>
        <v/>
      </c>
      <c r="AL2762" s="40">
        <f>AL2735*Settings!$C$13*(INDEX(AL$420:AL$431,$D2762))</f>
        <v/>
      </c>
      <c r="AM2762" s="40">
        <f>AM2735*Settings!$C$13*(INDEX(AM$420:AM$431,$D2762))</f>
        <v/>
      </c>
      <c r="AN2762" s="40">
        <f>AN2735*Settings!$C$13*(INDEX(AN$420:AN$431,$D2762))</f>
        <v/>
      </c>
      <c r="AO2762" s="40">
        <f>AO2735*Settings!$C$13*(INDEX(AO$420:AO$431,$D2762))</f>
        <v/>
      </c>
      <c r="AP2762" s="40">
        <f>AP2735*Settings!$C$13*(INDEX(AP$420:AP$431,$D2762))</f>
        <v/>
      </c>
      <c r="AQ2762" s="40">
        <f>AQ2735*Settings!$C$13*(INDEX(AQ$420:AQ$431,$D2762))</f>
        <v/>
      </c>
      <c r="AR2762" s="40">
        <f>AR2735*Settings!$C$13*(INDEX(AR$420:AR$431,$D2762))</f>
        <v/>
      </c>
      <c r="AS2762" s="40">
        <f>AS2735*Settings!$C$13*(INDEX(AS$420:AS$431,$D2762))</f>
        <v/>
      </c>
      <c r="AT2762" s="40">
        <f>AT2735*Settings!$C$13*(INDEX(AT$420:AT$431,$D2762))</f>
        <v/>
      </c>
      <c r="AU2762" s="40">
        <f>AU2735*Settings!$C$13*(INDEX(AU$420:AU$431,$D2762))</f>
        <v/>
      </c>
      <c r="AV2762" s="40">
        <f>AV2735*Settings!$C$13*(INDEX(AV$420:AV$431,$D2762))</f>
        <v/>
      </c>
      <c r="AW2762" s="40">
        <f>AW2735*Settings!$C$13*(INDEX(AW$420:AW$431,$D2762))</f>
        <v/>
      </c>
      <c r="AX2762" s="40">
        <f>AX2735*Settings!$C$13*(INDEX(AX$420:AX$431,$D2762))</f>
        <v/>
      </c>
      <c r="AY2762" s="40">
        <f>AY2735*Settings!$C$13*(INDEX(AY$420:AY$431,$D2762))</f>
        <v/>
      </c>
    </row>
    <row r="2763" hidden="1" outlineLevel="2">
      <c r="A2763" s="14" t="inlineStr">
        <is>
          <t>rsub</t>
        </is>
      </c>
      <c r="B2763" s="14" t="inlineStr">
        <is>
          <t>bio</t>
        </is>
      </c>
      <c r="C2763" s="14" t="inlineStr">
        <is>
          <t>cst</t>
        </is>
      </c>
      <c r="D2763" s="32">
        <f>INDEX(Inputs!$U$5:$U$132,MATCH($B2763&amp;"|"&amp;$C2763,Inputs!$A$5:$A$132,0))</f>
        <v/>
      </c>
      <c r="E2763" s="36" t="n"/>
      <c r="F2763" s="36" t="n"/>
      <c r="G2763" s="36" t="n"/>
      <c r="H2763" s="14">
        <f>INDEX(VarLab,MATCH($A2763,VarKey,0))&amp;INDEX(MemLab,MATCH($C2763&amp;"|"&amp;$B2763,MemKey,0))</f>
        <v/>
      </c>
      <c r="I2763" s="14">
        <f>INDEX(VarUnit,MATCH($A2763,VarKey,0))</f>
        <v/>
      </c>
      <c r="J2763" s="14">
        <f>INDEX(VarSrc,MATCH($A2763,VarKey,0))</f>
        <v/>
      </c>
      <c r="K2763" s="11">
        <f>CodePrefix&amp;$A2763&amp;IF($C2763="","","."&amp;$C2763&amp;"."&amp;$B2763)&amp;INDEX(VarEnd,MATCH($A2763,VarKey,0))&amp;K$5</f>
        <v/>
      </c>
      <c r="L2763" s="39">
        <f>L2736*Settings!$C$13*(INDEX(L$420:L$431,$D2763))</f>
        <v/>
      </c>
      <c r="M2763" s="40">
        <f>M2736*Settings!$C$13*(INDEX(M$420:M$431,$D2763))</f>
        <v/>
      </c>
      <c r="N2763" s="40">
        <f>N2736*Settings!$C$13*(INDEX(N$420:N$431,$D2763))</f>
        <v/>
      </c>
      <c r="O2763" s="40">
        <f>O2736*Settings!$C$13*(INDEX(O$420:O$431,$D2763))</f>
        <v/>
      </c>
      <c r="P2763" s="40">
        <f>P2736*Settings!$C$13*(INDEX(P$420:P$431,$D2763))</f>
        <v/>
      </c>
      <c r="Q2763" s="40">
        <f>Q2736*Settings!$C$13*(INDEX(Q$420:Q$431,$D2763))</f>
        <v/>
      </c>
      <c r="R2763" s="40">
        <f>R2736*Settings!$C$13*(INDEX(R$420:R$431,$D2763))</f>
        <v/>
      </c>
      <c r="S2763" s="40">
        <f>S2736*Settings!$C$13*(INDEX(S$420:S$431,$D2763))</f>
        <v/>
      </c>
      <c r="T2763" s="40">
        <f>T2736*Settings!$C$13*(INDEX(T$420:T$431,$D2763))</f>
        <v/>
      </c>
      <c r="U2763" s="40">
        <f>U2736*Settings!$C$13*(INDEX(U$420:U$431,$D2763))</f>
        <v/>
      </c>
      <c r="V2763" s="40">
        <f>V2736*Settings!$C$13*(INDEX(V$420:V$431,$D2763))</f>
        <v/>
      </c>
      <c r="W2763" s="40">
        <f>W2736*Settings!$C$13*(INDEX(W$420:W$431,$D2763))</f>
        <v/>
      </c>
      <c r="X2763" s="40">
        <f>X2736*Settings!$C$13*(INDEX(X$420:X$431,$D2763))</f>
        <v/>
      </c>
      <c r="Y2763" s="40">
        <f>Y2736*Settings!$C$13*(INDEX(Y$420:Y$431,$D2763))</f>
        <v/>
      </c>
      <c r="Z2763" s="40">
        <f>Z2736*Settings!$C$13*(INDEX(Z$420:Z$431,$D2763))</f>
        <v/>
      </c>
      <c r="AA2763" s="40">
        <f>AA2736*Settings!$C$13*(INDEX(AA$420:AA$431,$D2763))</f>
        <v/>
      </c>
      <c r="AB2763" s="40">
        <f>AB2736*Settings!$C$13*(INDEX(AB$420:AB$431,$D2763))</f>
        <v/>
      </c>
      <c r="AC2763" s="40">
        <f>AC2736*Settings!$C$13*(INDEX(AC$420:AC$431,$D2763))</f>
        <v/>
      </c>
      <c r="AD2763" s="40">
        <f>AD2736*Settings!$C$13*(INDEX(AD$420:AD$431,$D2763))</f>
        <v/>
      </c>
      <c r="AF2763" s="11">
        <f>CodePrefix&amp;$A2763&amp;IF($C2763="","","."&amp;$C2763&amp;"."&amp;$B2763)&amp;INDEX(VarEnd,MATCH($A2763,VarKey,0))&amp;AF$5</f>
        <v/>
      </c>
      <c r="AG2763" s="39">
        <f>AG2736*Settings!$C$13*(INDEX(AG$420:AG$431,$D2763))</f>
        <v/>
      </c>
      <c r="AH2763" s="40">
        <f>AH2736*Settings!$C$13*(INDEX(AH$420:AH$431,$D2763))</f>
        <v/>
      </c>
      <c r="AI2763" s="40">
        <f>AI2736*Settings!$C$13*(INDEX(AI$420:AI$431,$D2763))</f>
        <v/>
      </c>
      <c r="AJ2763" s="40">
        <f>AJ2736*Settings!$C$13*(INDEX(AJ$420:AJ$431,$D2763))</f>
        <v/>
      </c>
      <c r="AK2763" s="40">
        <f>AK2736*Settings!$C$13*(INDEX(AK$420:AK$431,$D2763))</f>
        <v/>
      </c>
      <c r="AL2763" s="40">
        <f>AL2736*Settings!$C$13*(INDEX(AL$420:AL$431,$D2763))</f>
        <v/>
      </c>
      <c r="AM2763" s="40">
        <f>AM2736*Settings!$C$13*(INDEX(AM$420:AM$431,$D2763))</f>
        <v/>
      </c>
      <c r="AN2763" s="40">
        <f>AN2736*Settings!$C$13*(INDEX(AN$420:AN$431,$D2763))</f>
        <v/>
      </c>
      <c r="AO2763" s="40">
        <f>AO2736*Settings!$C$13*(INDEX(AO$420:AO$431,$D2763))</f>
        <v/>
      </c>
      <c r="AP2763" s="40">
        <f>AP2736*Settings!$C$13*(INDEX(AP$420:AP$431,$D2763))</f>
        <v/>
      </c>
      <c r="AQ2763" s="40">
        <f>AQ2736*Settings!$C$13*(INDEX(AQ$420:AQ$431,$D2763))</f>
        <v/>
      </c>
      <c r="AR2763" s="40">
        <f>AR2736*Settings!$C$13*(INDEX(AR$420:AR$431,$D2763))</f>
        <v/>
      </c>
      <c r="AS2763" s="40">
        <f>AS2736*Settings!$C$13*(INDEX(AS$420:AS$431,$D2763))</f>
        <v/>
      </c>
      <c r="AT2763" s="40">
        <f>AT2736*Settings!$C$13*(INDEX(AT$420:AT$431,$D2763))</f>
        <v/>
      </c>
      <c r="AU2763" s="40">
        <f>AU2736*Settings!$C$13*(INDEX(AU$420:AU$431,$D2763))</f>
        <v/>
      </c>
      <c r="AV2763" s="40">
        <f>AV2736*Settings!$C$13*(INDEX(AV$420:AV$431,$D2763))</f>
        <v/>
      </c>
      <c r="AW2763" s="40">
        <f>AW2736*Settings!$C$13*(INDEX(AW$420:AW$431,$D2763))</f>
        <v/>
      </c>
      <c r="AX2763" s="40">
        <f>AX2736*Settings!$C$13*(INDEX(AX$420:AX$431,$D2763))</f>
        <v/>
      </c>
      <c r="AY2763" s="40">
        <f>AY2736*Settings!$C$13*(INDEX(AY$420:AY$431,$D2763))</f>
        <v/>
      </c>
    </row>
    <row r="2764" hidden="1" outlineLevel="2"/>
    <row r="2765" hidden="1" outlineLevel="2">
      <c r="A2765" s="14" t="inlineStr">
        <is>
          <t>rnew</t>
        </is>
      </c>
      <c r="B2765" s="14" t="inlineStr">
        <is>
          <t>coa</t>
        </is>
      </c>
      <c r="C2765" s="14" t="inlineStr">
        <is>
          <t>cst</t>
        </is>
      </c>
      <c r="D2765" s="32">
        <f>INDEX(Inputs!$V$5:$V$132,MATCH($B2765&amp;"|"&amp;$C2765,Inputs!$A$5:$A$132,0))</f>
        <v/>
      </c>
      <c r="E2765" s="36" t="n"/>
      <c r="F2765" s="36" t="n"/>
      <c r="G2765" s="36" t="n"/>
      <c r="H2765" s="14">
        <f>INDEX(VarLab,MATCH($A2765,VarKey,0))&amp;INDEX(MemLab,MATCH($C2765&amp;"|"&amp;$B2765,MemKey,0))</f>
        <v/>
      </c>
      <c r="I2765" s="14">
        <f>INDEX(VarUnit,MATCH($A2765,VarKey,0))</f>
        <v/>
      </c>
      <c r="J2765" s="14">
        <f>INDEX(VarSrc,MATCH($A2765,VarKey,0))</f>
        <v/>
      </c>
      <c r="K2765" s="11">
        <f>CodePrefix&amp;$A2765&amp;IF($C2765="","","."&amp;$C2765&amp;"."&amp;$B2765)&amp;INDEX(VarEnd,MATCH($A2765,VarKey,0))&amp;K$5</f>
        <v/>
      </c>
      <c r="L2765" s="39">
        <f>L2729*Settings!$C$13*(L2657+L2675+L2666*L$201+L2684*$D2765)</f>
        <v/>
      </c>
      <c r="M2765" s="40">
        <f>M2729*Settings!$C$13*(M2657+M2675+M2666*M$201+M2684*$D2765)</f>
        <v/>
      </c>
      <c r="N2765" s="40">
        <f>N2729*Settings!$C$13*(N2657+N2675+N2666*N$201+N2684*$D2765)</f>
        <v/>
      </c>
      <c r="O2765" s="40">
        <f>O2729*Settings!$C$13*(O2657+O2675+O2666*O$201+O2684*$D2765)</f>
        <v/>
      </c>
      <c r="P2765" s="40">
        <f>P2729*Settings!$C$13*(P2657+P2675+P2666*P$201+P2684*$D2765)</f>
        <v/>
      </c>
      <c r="Q2765" s="40">
        <f>Q2729*Settings!$C$13*(Q2657+Q2675+Q2666*Q$201+Q2684*$D2765)</f>
        <v/>
      </c>
      <c r="R2765" s="40">
        <f>R2729*Settings!$C$13*(R2657+R2675+R2666*R$201+R2684*$D2765)</f>
        <v/>
      </c>
      <c r="S2765" s="40">
        <f>S2729*Settings!$C$13*(S2657+S2675+S2666*S$201+S2684*$D2765)</f>
        <v/>
      </c>
      <c r="T2765" s="40">
        <f>T2729*Settings!$C$13*(T2657+T2675+T2666*T$201+T2684*$D2765)</f>
        <v/>
      </c>
      <c r="U2765" s="40">
        <f>U2729*Settings!$C$13*(U2657+U2675+U2666*U$201+U2684*$D2765)</f>
        <v/>
      </c>
      <c r="V2765" s="40">
        <f>V2729*Settings!$C$13*(V2657+V2675+V2666*V$201+V2684*$D2765)</f>
        <v/>
      </c>
      <c r="W2765" s="40">
        <f>W2729*Settings!$C$13*(W2657+W2675+W2666*W$201+W2684*$D2765)</f>
        <v/>
      </c>
      <c r="X2765" s="40">
        <f>X2729*Settings!$C$13*(X2657+X2675+X2666*X$201+X2684*$D2765)</f>
        <v/>
      </c>
      <c r="Y2765" s="40">
        <f>Y2729*Settings!$C$13*(Y2657+Y2675+Y2666*Y$201+Y2684*$D2765)</f>
        <v/>
      </c>
      <c r="Z2765" s="40">
        <f>Z2729*Settings!$C$13*(Z2657+Z2675+Z2666*Z$201+Z2684*$D2765)</f>
        <v/>
      </c>
      <c r="AA2765" s="40">
        <f>AA2729*Settings!$C$13*(AA2657+AA2675+AA2666*AA$201+AA2684*$D2765)</f>
        <v/>
      </c>
      <c r="AB2765" s="40">
        <f>AB2729*Settings!$C$13*(AB2657+AB2675+AB2666*AB$201+AB2684*$D2765)</f>
        <v/>
      </c>
      <c r="AC2765" s="40">
        <f>AC2729*Settings!$C$13*(AC2657+AC2675+AC2666*AC$201+AC2684*$D2765)</f>
        <v/>
      </c>
      <c r="AD2765" s="40">
        <f>AD2729*Settings!$C$13*(AD2657+AD2675+AD2666*AD$201+AD2684*$D2765)</f>
        <v/>
      </c>
      <c r="AF2765" s="11">
        <f>CodePrefix&amp;$A2765&amp;IF($C2765="","","."&amp;$C2765&amp;"."&amp;$B2765)&amp;INDEX(VarEnd,MATCH($A2765,VarKey,0))&amp;AF$5</f>
        <v/>
      </c>
      <c r="AG2765" s="39">
        <f>AG2729*Settings!$C$13*(AG2657+AG2675+AG2666*AG$201+AG2684*$D2765)</f>
        <v/>
      </c>
      <c r="AH2765" s="40">
        <f>AH2729*Settings!$C$13*(AH2657+AH2675+AH2666*AH$201+AH2684*$D2765)</f>
        <v/>
      </c>
      <c r="AI2765" s="40">
        <f>AI2729*Settings!$C$13*(AI2657+AI2675+AI2666*AI$201+AI2684*$D2765)</f>
        <v/>
      </c>
      <c r="AJ2765" s="40">
        <f>AJ2729*Settings!$C$13*(AJ2657+AJ2675+AJ2666*AJ$201+AJ2684*$D2765)</f>
        <v/>
      </c>
      <c r="AK2765" s="40">
        <f>AK2729*Settings!$C$13*(AK2657+AK2675+AK2666*AK$201+AK2684*$D2765)</f>
        <v/>
      </c>
      <c r="AL2765" s="40">
        <f>AL2729*Settings!$C$13*(AL2657+AL2675+AL2666*AL$201+AL2684*$D2765)</f>
        <v/>
      </c>
      <c r="AM2765" s="40">
        <f>AM2729*Settings!$C$13*(AM2657+AM2675+AM2666*AM$201+AM2684*$D2765)</f>
        <v/>
      </c>
      <c r="AN2765" s="40">
        <f>AN2729*Settings!$C$13*(AN2657+AN2675+AN2666*AN$201+AN2684*$D2765)</f>
        <v/>
      </c>
      <c r="AO2765" s="40">
        <f>AO2729*Settings!$C$13*(AO2657+AO2675+AO2666*AO$201+AO2684*$D2765)</f>
        <v/>
      </c>
      <c r="AP2765" s="40">
        <f>AP2729*Settings!$C$13*(AP2657+AP2675+AP2666*AP$201+AP2684*$D2765)</f>
        <v/>
      </c>
      <c r="AQ2765" s="40">
        <f>AQ2729*Settings!$C$13*(AQ2657+AQ2675+AQ2666*AQ$201+AQ2684*$D2765)</f>
        <v/>
      </c>
      <c r="AR2765" s="40">
        <f>AR2729*Settings!$C$13*(AR2657+AR2675+AR2666*AR$201+AR2684*$D2765)</f>
        <v/>
      </c>
      <c r="AS2765" s="40">
        <f>AS2729*Settings!$C$13*(AS2657+AS2675+AS2666*AS$201+AS2684*$D2765)</f>
        <v/>
      </c>
      <c r="AT2765" s="40">
        <f>AT2729*Settings!$C$13*(AT2657+AT2675+AT2666*AT$201+AT2684*$D2765)</f>
        <v/>
      </c>
      <c r="AU2765" s="40">
        <f>AU2729*Settings!$C$13*(AU2657+AU2675+AU2666*AU$201+AU2684*$D2765)</f>
        <v/>
      </c>
      <c r="AV2765" s="40">
        <f>AV2729*Settings!$C$13*(AV2657+AV2675+AV2666*AV$201+AV2684*$D2765)</f>
        <v/>
      </c>
      <c r="AW2765" s="40">
        <f>AW2729*Settings!$C$13*(AW2657+AW2675+AW2666*AW$201+AW2684*$D2765)</f>
        <v/>
      </c>
      <c r="AX2765" s="40">
        <f>AX2729*Settings!$C$13*(AX2657+AX2675+AX2666*AX$201+AX2684*$D2765)</f>
        <v/>
      </c>
      <c r="AY2765" s="40">
        <f>AY2729*Settings!$C$13*(AY2657+AY2675+AY2666*AY$201+AY2684*$D2765)</f>
        <v/>
      </c>
    </row>
    <row r="2766" hidden="1" outlineLevel="2">
      <c r="A2766" s="14" t="inlineStr">
        <is>
          <t>rnew</t>
        </is>
      </c>
      <c r="B2766" s="14" t="inlineStr">
        <is>
          <t>nga</t>
        </is>
      </c>
      <c r="C2766" s="14" t="inlineStr">
        <is>
          <t>cst</t>
        </is>
      </c>
      <c r="D2766" s="32">
        <f>INDEX(Inputs!$V$5:$V$132,MATCH($B2766&amp;"|"&amp;$C2766,Inputs!$A$5:$A$132,0))</f>
        <v/>
      </c>
      <c r="E2766" s="36" t="n"/>
      <c r="F2766" s="36" t="n"/>
      <c r="G2766" s="36" t="n"/>
      <c r="H2766" s="14">
        <f>INDEX(VarLab,MATCH($A2766,VarKey,0))&amp;INDEX(MemLab,MATCH($C2766&amp;"|"&amp;$B2766,MemKey,0))</f>
        <v/>
      </c>
      <c r="I2766" s="14">
        <f>INDEX(VarUnit,MATCH($A2766,VarKey,0))</f>
        <v/>
      </c>
      <c r="J2766" s="14">
        <f>INDEX(VarSrc,MATCH($A2766,VarKey,0))</f>
        <v/>
      </c>
      <c r="K2766" s="11">
        <f>CodePrefix&amp;$A2766&amp;IF($C2766="","","."&amp;$C2766&amp;"."&amp;$B2766)&amp;INDEX(VarEnd,MATCH($A2766,VarKey,0))&amp;K$5</f>
        <v/>
      </c>
      <c r="L2766" s="39">
        <f>L2730*Settings!$C$13*(L2658+L2676+L2667*L$201+L2685*$D2766)</f>
        <v/>
      </c>
      <c r="M2766" s="40">
        <f>M2730*Settings!$C$13*(M2658+M2676+M2667*M$201+M2685*$D2766)</f>
        <v/>
      </c>
      <c r="N2766" s="40">
        <f>N2730*Settings!$C$13*(N2658+N2676+N2667*N$201+N2685*$D2766)</f>
        <v/>
      </c>
      <c r="O2766" s="40">
        <f>O2730*Settings!$C$13*(O2658+O2676+O2667*O$201+O2685*$D2766)</f>
        <v/>
      </c>
      <c r="P2766" s="40">
        <f>P2730*Settings!$C$13*(P2658+P2676+P2667*P$201+P2685*$D2766)</f>
        <v/>
      </c>
      <c r="Q2766" s="40">
        <f>Q2730*Settings!$C$13*(Q2658+Q2676+Q2667*Q$201+Q2685*$D2766)</f>
        <v/>
      </c>
      <c r="R2766" s="40">
        <f>R2730*Settings!$C$13*(R2658+R2676+R2667*R$201+R2685*$D2766)</f>
        <v/>
      </c>
      <c r="S2766" s="40">
        <f>S2730*Settings!$C$13*(S2658+S2676+S2667*S$201+S2685*$D2766)</f>
        <v/>
      </c>
      <c r="T2766" s="40">
        <f>T2730*Settings!$C$13*(T2658+T2676+T2667*T$201+T2685*$D2766)</f>
        <v/>
      </c>
      <c r="U2766" s="40">
        <f>U2730*Settings!$C$13*(U2658+U2676+U2667*U$201+U2685*$D2766)</f>
        <v/>
      </c>
      <c r="V2766" s="40">
        <f>V2730*Settings!$C$13*(V2658+V2676+V2667*V$201+V2685*$D2766)</f>
        <v/>
      </c>
      <c r="W2766" s="40">
        <f>W2730*Settings!$C$13*(W2658+W2676+W2667*W$201+W2685*$D2766)</f>
        <v/>
      </c>
      <c r="X2766" s="40">
        <f>X2730*Settings!$C$13*(X2658+X2676+X2667*X$201+X2685*$D2766)</f>
        <v/>
      </c>
      <c r="Y2766" s="40">
        <f>Y2730*Settings!$C$13*(Y2658+Y2676+Y2667*Y$201+Y2685*$D2766)</f>
        <v/>
      </c>
      <c r="Z2766" s="40">
        <f>Z2730*Settings!$C$13*(Z2658+Z2676+Z2667*Z$201+Z2685*$D2766)</f>
        <v/>
      </c>
      <c r="AA2766" s="40">
        <f>AA2730*Settings!$C$13*(AA2658+AA2676+AA2667*AA$201+AA2685*$D2766)</f>
        <v/>
      </c>
      <c r="AB2766" s="40">
        <f>AB2730*Settings!$C$13*(AB2658+AB2676+AB2667*AB$201+AB2685*$D2766)</f>
        <v/>
      </c>
      <c r="AC2766" s="40">
        <f>AC2730*Settings!$C$13*(AC2658+AC2676+AC2667*AC$201+AC2685*$D2766)</f>
        <v/>
      </c>
      <c r="AD2766" s="40">
        <f>AD2730*Settings!$C$13*(AD2658+AD2676+AD2667*AD$201+AD2685*$D2766)</f>
        <v/>
      </c>
      <c r="AF2766" s="11">
        <f>CodePrefix&amp;$A2766&amp;IF($C2766="","","."&amp;$C2766&amp;"."&amp;$B2766)&amp;INDEX(VarEnd,MATCH($A2766,VarKey,0))&amp;AF$5</f>
        <v/>
      </c>
      <c r="AG2766" s="39">
        <f>AG2730*Settings!$C$13*(AG2658+AG2676+AG2667*AG$201+AG2685*$D2766)</f>
        <v/>
      </c>
      <c r="AH2766" s="40">
        <f>AH2730*Settings!$C$13*(AH2658+AH2676+AH2667*AH$201+AH2685*$D2766)</f>
        <v/>
      </c>
      <c r="AI2766" s="40">
        <f>AI2730*Settings!$C$13*(AI2658+AI2676+AI2667*AI$201+AI2685*$D2766)</f>
        <v/>
      </c>
      <c r="AJ2766" s="40">
        <f>AJ2730*Settings!$C$13*(AJ2658+AJ2676+AJ2667*AJ$201+AJ2685*$D2766)</f>
        <v/>
      </c>
      <c r="AK2766" s="40">
        <f>AK2730*Settings!$C$13*(AK2658+AK2676+AK2667*AK$201+AK2685*$D2766)</f>
        <v/>
      </c>
      <c r="AL2766" s="40">
        <f>AL2730*Settings!$C$13*(AL2658+AL2676+AL2667*AL$201+AL2685*$D2766)</f>
        <v/>
      </c>
      <c r="AM2766" s="40">
        <f>AM2730*Settings!$C$13*(AM2658+AM2676+AM2667*AM$201+AM2685*$D2766)</f>
        <v/>
      </c>
      <c r="AN2766" s="40">
        <f>AN2730*Settings!$C$13*(AN2658+AN2676+AN2667*AN$201+AN2685*$D2766)</f>
        <v/>
      </c>
      <c r="AO2766" s="40">
        <f>AO2730*Settings!$C$13*(AO2658+AO2676+AO2667*AO$201+AO2685*$D2766)</f>
        <v/>
      </c>
      <c r="AP2766" s="40">
        <f>AP2730*Settings!$C$13*(AP2658+AP2676+AP2667*AP$201+AP2685*$D2766)</f>
        <v/>
      </c>
      <c r="AQ2766" s="40">
        <f>AQ2730*Settings!$C$13*(AQ2658+AQ2676+AQ2667*AQ$201+AQ2685*$D2766)</f>
        <v/>
      </c>
      <c r="AR2766" s="40">
        <f>AR2730*Settings!$C$13*(AR2658+AR2676+AR2667*AR$201+AR2685*$D2766)</f>
        <v/>
      </c>
      <c r="AS2766" s="40">
        <f>AS2730*Settings!$C$13*(AS2658+AS2676+AS2667*AS$201+AS2685*$D2766)</f>
        <v/>
      </c>
      <c r="AT2766" s="40">
        <f>AT2730*Settings!$C$13*(AT2658+AT2676+AT2667*AT$201+AT2685*$D2766)</f>
        <v/>
      </c>
      <c r="AU2766" s="40">
        <f>AU2730*Settings!$C$13*(AU2658+AU2676+AU2667*AU$201+AU2685*$D2766)</f>
        <v/>
      </c>
      <c r="AV2766" s="40">
        <f>AV2730*Settings!$C$13*(AV2658+AV2676+AV2667*AV$201+AV2685*$D2766)</f>
        <v/>
      </c>
      <c r="AW2766" s="40">
        <f>AW2730*Settings!$C$13*(AW2658+AW2676+AW2667*AW$201+AW2685*$D2766)</f>
        <v/>
      </c>
      <c r="AX2766" s="40">
        <f>AX2730*Settings!$C$13*(AX2658+AX2676+AX2667*AX$201+AX2685*$D2766)</f>
        <v/>
      </c>
      <c r="AY2766" s="40">
        <f>AY2730*Settings!$C$13*(AY2658+AY2676+AY2667*AY$201+AY2685*$D2766)</f>
        <v/>
      </c>
    </row>
    <row r="2767" hidden="1" outlineLevel="2">
      <c r="A2767" s="14" t="inlineStr">
        <is>
          <t>rnew</t>
        </is>
      </c>
      <c r="B2767" s="14" t="inlineStr">
        <is>
          <t>gso</t>
        </is>
      </c>
      <c r="C2767" s="14" t="inlineStr">
        <is>
          <t>cst</t>
        </is>
      </c>
      <c r="D2767" s="32">
        <f>INDEX(Inputs!$V$5:$V$132,MATCH($B2767&amp;"|"&amp;$C2767,Inputs!$A$5:$A$132,0))</f>
        <v/>
      </c>
      <c r="E2767" s="36" t="n"/>
      <c r="F2767" s="36" t="n"/>
      <c r="G2767" s="36" t="n"/>
      <c r="H2767" s="14">
        <f>INDEX(VarLab,MATCH($A2767,VarKey,0))&amp;INDEX(MemLab,MATCH($C2767&amp;"|"&amp;$B2767,MemKey,0))</f>
        <v/>
      </c>
      <c r="I2767" s="14">
        <f>INDEX(VarUnit,MATCH($A2767,VarKey,0))</f>
        <v/>
      </c>
      <c r="J2767" s="14">
        <f>INDEX(VarSrc,MATCH($A2767,VarKey,0))</f>
        <v/>
      </c>
      <c r="K2767" s="11">
        <f>CodePrefix&amp;$A2767&amp;IF($C2767="","","."&amp;$C2767&amp;"."&amp;$B2767)&amp;INDEX(VarEnd,MATCH($A2767,VarKey,0))&amp;K$5</f>
        <v/>
      </c>
      <c r="L2767" s="39">
        <f>L2731*Settings!$C$13*(L2659+L2677+L2668*L$201+L2686*$D2767)</f>
        <v/>
      </c>
      <c r="M2767" s="40">
        <f>M2731*Settings!$C$13*(M2659+M2677+M2668*M$201+M2686*$D2767)</f>
        <v/>
      </c>
      <c r="N2767" s="40">
        <f>N2731*Settings!$C$13*(N2659+N2677+N2668*N$201+N2686*$D2767)</f>
        <v/>
      </c>
      <c r="O2767" s="40">
        <f>O2731*Settings!$C$13*(O2659+O2677+O2668*O$201+O2686*$D2767)</f>
        <v/>
      </c>
      <c r="P2767" s="40">
        <f>P2731*Settings!$C$13*(P2659+P2677+P2668*P$201+P2686*$D2767)</f>
        <v/>
      </c>
      <c r="Q2767" s="40">
        <f>Q2731*Settings!$C$13*(Q2659+Q2677+Q2668*Q$201+Q2686*$D2767)</f>
        <v/>
      </c>
      <c r="R2767" s="40">
        <f>R2731*Settings!$C$13*(R2659+R2677+R2668*R$201+R2686*$D2767)</f>
        <v/>
      </c>
      <c r="S2767" s="40">
        <f>S2731*Settings!$C$13*(S2659+S2677+S2668*S$201+S2686*$D2767)</f>
        <v/>
      </c>
      <c r="T2767" s="40">
        <f>T2731*Settings!$C$13*(T2659+T2677+T2668*T$201+T2686*$D2767)</f>
        <v/>
      </c>
      <c r="U2767" s="40">
        <f>U2731*Settings!$C$13*(U2659+U2677+U2668*U$201+U2686*$D2767)</f>
        <v/>
      </c>
      <c r="V2767" s="40">
        <f>V2731*Settings!$C$13*(V2659+V2677+V2668*V$201+V2686*$D2767)</f>
        <v/>
      </c>
      <c r="W2767" s="40">
        <f>W2731*Settings!$C$13*(W2659+W2677+W2668*W$201+W2686*$D2767)</f>
        <v/>
      </c>
      <c r="X2767" s="40">
        <f>X2731*Settings!$C$13*(X2659+X2677+X2668*X$201+X2686*$D2767)</f>
        <v/>
      </c>
      <c r="Y2767" s="40">
        <f>Y2731*Settings!$C$13*(Y2659+Y2677+Y2668*Y$201+Y2686*$D2767)</f>
        <v/>
      </c>
      <c r="Z2767" s="40">
        <f>Z2731*Settings!$C$13*(Z2659+Z2677+Z2668*Z$201+Z2686*$D2767)</f>
        <v/>
      </c>
      <c r="AA2767" s="40">
        <f>AA2731*Settings!$C$13*(AA2659+AA2677+AA2668*AA$201+AA2686*$D2767)</f>
        <v/>
      </c>
      <c r="AB2767" s="40">
        <f>AB2731*Settings!$C$13*(AB2659+AB2677+AB2668*AB$201+AB2686*$D2767)</f>
        <v/>
      </c>
      <c r="AC2767" s="40">
        <f>AC2731*Settings!$C$13*(AC2659+AC2677+AC2668*AC$201+AC2686*$D2767)</f>
        <v/>
      </c>
      <c r="AD2767" s="40">
        <f>AD2731*Settings!$C$13*(AD2659+AD2677+AD2668*AD$201+AD2686*$D2767)</f>
        <v/>
      </c>
      <c r="AF2767" s="11">
        <f>CodePrefix&amp;$A2767&amp;IF($C2767="","","."&amp;$C2767&amp;"."&amp;$B2767)&amp;INDEX(VarEnd,MATCH($A2767,VarKey,0))&amp;AF$5</f>
        <v/>
      </c>
      <c r="AG2767" s="39">
        <f>AG2731*Settings!$C$13*(AG2659+AG2677+AG2668*AG$201+AG2686*$D2767)</f>
        <v/>
      </c>
      <c r="AH2767" s="40">
        <f>AH2731*Settings!$C$13*(AH2659+AH2677+AH2668*AH$201+AH2686*$D2767)</f>
        <v/>
      </c>
      <c r="AI2767" s="40">
        <f>AI2731*Settings!$C$13*(AI2659+AI2677+AI2668*AI$201+AI2686*$D2767)</f>
        <v/>
      </c>
      <c r="AJ2767" s="40">
        <f>AJ2731*Settings!$C$13*(AJ2659+AJ2677+AJ2668*AJ$201+AJ2686*$D2767)</f>
        <v/>
      </c>
      <c r="AK2767" s="40">
        <f>AK2731*Settings!$C$13*(AK2659+AK2677+AK2668*AK$201+AK2686*$D2767)</f>
        <v/>
      </c>
      <c r="AL2767" s="40">
        <f>AL2731*Settings!$C$13*(AL2659+AL2677+AL2668*AL$201+AL2686*$D2767)</f>
        <v/>
      </c>
      <c r="AM2767" s="40">
        <f>AM2731*Settings!$C$13*(AM2659+AM2677+AM2668*AM$201+AM2686*$D2767)</f>
        <v/>
      </c>
      <c r="AN2767" s="40">
        <f>AN2731*Settings!$C$13*(AN2659+AN2677+AN2668*AN$201+AN2686*$D2767)</f>
        <v/>
      </c>
      <c r="AO2767" s="40">
        <f>AO2731*Settings!$C$13*(AO2659+AO2677+AO2668*AO$201+AO2686*$D2767)</f>
        <v/>
      </c>
      <c r="AP2767" s="40">
        <f>AP2731*Settings!$C$13*(AP2659+AP2677+AP2668*AP$201+AP2686*$D2767)</f>
        <v/>
      </c>
      <c r="AQ2767" s="40">
        <f>AQ2731*Settings!$C$13*(AQ2659+AQ2677+AQ2668*AQ$201+AQ2686*$D2767)</f>
        <v/>
      </c>
      <c r="AR2767" s="40">
        <f>AR2731*Settings!$C$13*(AR2659+AR2677+AR2668*AR$201+AR2686*$D2767)</f>
        <v/>
      </c>
      <c r="AS2767" s="40">
        <f>AS2731*Settings!$C$13*(AS2659+AS2677+AS2668*AS$201+AS2686*$D2767)</f>
        <v/>
      </c>
      <c r="AT2767" s="40">
        <f>AT2731*Settings!$C$13*(AT2659+AT2677+AT2668*AT$201+AT2686*$D2767)</f>
        <v/>
      </c>
      <c r="AU2767" s="40">
        <f>AU2731*Settings!$C$13*(AU2659+AU2677+AU2668*AU$201+AU2686*$D2767)</f>
        <v/>
      </c>
      <c r="AV2767" s="40">
        <f>AV2731*Settings!$C$13*(AV2659+AV2677+AV2668*AV$201+AV2686*$D2767)</f>
        <v/>
      </c>
      <c r="AW2767" s="40">
        <f>AW2731*Settings!$C$13*(AW2659+AW2677+AW2668*AW$201+AW2686*$D2767)</f>
        <v/>
      </c>
      <c r="AX2767" s="40">
        <f>AX2731*Settings!$C$13*(AX2659+AX2677+AX2668*AX$201+AX2686*$D2767)</f>
        <v/>
      </c>
      <c r="AY2767" s="40">
        <f>AY2731*Settings!$C$13*(AY2659+AY2677+AY2668*AY$201+AY2686*$D2767)</f>
        <v/>
      </c>
    </row>
    <row r="2768" hidden="1" outlineLevel="2">
      <c r="A2768" s="14" t="inlineStr">
        <is>
          <t>rnew</t>
        </is>
      </c>
      <c r="B2768" s="14" t="inlineStr">
        <is>
          <t>die</t>
        </is>
      </c>
      <c r="C2768" s="14" t="inlineStr">
        <is>
          <t>cst</t>
        </is>
      </c>
      <c r="D2768" s="32">
        <f>INDEX(Inputs!$V$5:$V$132,MATCH($B2768&amp;"|"&amp;$C2768,Inputs!$A$5:$A$132,0))</f>
        <v/>
      </c>
      <c r="E2768" s="36" t="n"/>
      <c r="F2768" s="36" t="n"/>
      <c r="G2768" s="36" t="n"/>
      <c r="H2768" s="14">
        <f>INDEX(VarLab,MATCH($A2768,VarKey,0))&amp;INDEX(MemLab,MATCH($C2768&amp;"|"&amp;$B2768,MemKey,0))</f>
        <v/>
      </c>
      <c r="I2768" s="14">
        <f>INDEX(VarUnit,MATCH($A2768,VarKey,0))</f>
        <v/>
      </c>
      <c r="J2768" s="14">
        <f>INDEX(VarSrc,MATCH($A2768,VarKey,0))</f>
        <v/>
      </c>
      <c r="K2768" s="11">
        <f>CodePrefix&amp;$A2768&amp;IF($C2768="","","."&amp;$C2768&amp;"."&amp;$B2768)&amp;INDEX(VarEnd,MATCH($A2768,VarKey,0))&amp;K$5</f>
        <v/>
      </c>
      <c r="L2768" s="39">
        <f>L2732*Settings!$C$13*(L2660+L2678+L2669*L$201+L2687*$D2768)</f>
        <v/>
      </c>
      <c r="M2768" s="40">
        <f>M2732*Settings!$C$13*(M2660+M2678+M2669*M$201+M2687*$D2768)</f>
        <v/>
      </c>
      <c r="N2768" s="40">
        <f>N2732*Settings!$C$13*(N2660+N2678+N2669*N$201+N2687*$D2768)</f>
        <v/>
      </c>
      <c r="O2768" s="40">
        <f>O2732*Settings!$C$13*(O2660+O2678+O2669*O$201+O2687*$D2768)</f>
        <v/>
      </c>
      <c r="P2768" s="40">
        <f>P2732*Settings!$C$13*(P2660+P2678+P2669*P$201+P2687*$D2768)</f>
        <v/>
      </c>
      <c r="Q2768" s="40">
        <f>Q2732*Settings!$C$13*(Q2660+Q2678+Q2669*Q$201+Q2687*$D2768)</f>
        <v/>
      </c>
      <c r="R2768" s="40">
        <f>R2732*Settings!$C$13*(R2660+R2678+R2669*R$201+R2687*$D2768)</f>
        <v/>
      </c>
      <c r="S2768" s="40">
        <f>S2732*Settings!$C$13*(S2660+S2678+S2669*S$201+S2687*$D2768)</f>
        <v/>
      </c>
      <c r="T2768" s="40">
        <f>T2732*Settings!$C$13*(T2660+T2678+T2669*T$201+T2687*$D2768)</f>
        <v/>
      </c>
      <c r="U2768" s="40">
        <f>U2732*Settings!$C$13*(U2660+U2678+U2669*U$201+U2687*$D2768)</f>
        <v/>
      </c>
      <c r="V2768" s="40">
        <f>V2732*Settings!$C$13*(V2660+V2678+V2669*V$201+V2687*$D2768)</f>
        <v/>
      </c>
      <c r="W2768" s="40">
        <f>W2732*Settings!$C$13*(W2660+W2678+W2669*W$201+W2687*$D2768)</f>
        <v/>
      </c>
      <c r="X2768" s="40">
        <f>X2732*Settings!$C$13*(X2660+X2678+X2669*X$201+X2687*$D2768)</f>
        <v/>
      </c>
      <c r="Y2768" s="40">
        <f>Y2732*Settings!$C$13*(Y2660+Y2678+Y2669*Y$201+Y2687*$D2768)</f>
        <v/>
      </c>
      <c r="Z2768" s="40">
        <f>Z2732*Settings!$C$13*(Z2660+Z2678+Z2669*Z$201+Z2687*$D2768)</f>
        <v/>
      </c>
      <c r="AA2768" s="40">
        <f>AA2732*Settings!$C$13*(AA2660+AA2678+AA2669*AA$201+AA2687*$D2768)</f>
        <v/>
      </c>
      <c r="AB2768" s="40">
        <f>AB2732*Settings!$C$13*(AB2660+AB2678+AB2669*AB$201+AB2687*$D2768)</f>
        <v/>
      </c>
      <c r="AC2768" s="40">
        <f>AC2732*Settings!$C$13*(AC2660+AC2678+AC2669*AC$201+AC2687*$D2768)</f>
        <v/>
      </c>
      <c r="AD2768" s="40">
        <f>AD2732*Settings!$C$13*(AD2660+AD2678+AD2669*AD$201+AD2687*$D2768)</f>
        <v/>
      </c>
      <c r="AF2768" s="11">
        <f>CodePrefix&amp;$A2768&amp;IF($C2768="","","."&amp;$C2768&amp;"."&amp;$B2768)&amp;INDEX(VarEnd,MATCH($A2768,VarKey,0))&amp;AF$5</f>
        <v/>
      </c>
      <c r="AG2768" s="39">
        <f>AG2732*Settings!$C$13*(AG2660+AG2678+AG2669*AG$201+AG2687*$D2768)</f>
        <v/>
      </c>
      <c r="AH2768" s="40">
        <f>AH2732*Settings!$C$13*(AH2660+AH2678+AH2669*AH$201+AH2687*$D2768)</f>
        <v/>
      </c>
      <c r="AI2768" s="40">
        <f>AI2732*Settings!$C$13*(AI2660+AI2678+AI2669*AI$201+AI2687*$D2768)</f>
        <v/>
      </c>
      <c r="AJ2768" s="40">
        <f>AJ2732*Settings!$C$13*(AJ2660+AJ2678+AJ2669*AJ$201+AJ2687*$D2768)</f>
        <v/>
      </c>
      <c r="AK2768" s="40">
        <f>AK2732*Settings!$C$13*(AK2660+AK2678+AK2669*AK$201+AK2687*$D2768)</f>
        <v/>
      </c>
      <c r="AL2768" s="40">
        <f>AL2732*Settings!$C$13*(AL2660+AL2678+AL2669*AL$201+AL2687*$D2768)</f>
        <v/>
      </c>
      <c r="AM2768" s="40">
        <f>AM2732*Settings!$C$13*(AM2660+AM2678+AM2669*AM$201+AM2687*$D2768)</f>
        <v/>
      </c>
      <c r="AN2768" s="40">
        <f>AN2732*Settings!$C$13*(AN2660+AN2678+AN2669*AN$201+AN2687*$D2768)</f>
        <v/>
      </c>
      <c r="AO2768" s="40">
        <f>AO2732*Settings!$C$13*(AO2660+AO2678+AO2669*AO$201+AO2687*$D2768)</f>
        <v/>
      </c>
      <c r="AP2768" s="40">
        <f>AP2732*Settings!$C$13*(AP2660+AP2678+AP2669*AP$201+AP2687*$D2768)</f>
        <v/>
      </c>
      <c r="AQ2768" s="40">
        <f>AQ2732*Settings!$C$13*(AQ2660+AQ2678+AQ2669*AQ$201+AQ2687*$D2768)</f>
        <v/>
      </c>
      <c r="AR2768" s="40">
        <f>AR2732*Settings!$C$13*(AR2660+AR2678+AR2669*AR$201+AR2687*$D2768)</f>
        <v/>
      </c>
      <c r="AS2768" s="40">
        <f>AS2732*Settings!$C$13*(AS2660+AS2678+AS2669*AS$201+AS2687*$D2768)</f>
        <v/>
      </c>
      <c r="AT2768" s="40">
        <f>AT2732*Settings!$C$13*(AT2660+AT2678+AT2669*AT$201+AT2687*$D2768)</f>
        <v/>
      </c>
      <c r="AU2768" s="40">
        <f>AU2732*Settings!$C$13*(AU2660+AU2678+AU2669*AU$201+AU2687*$D2768)</f>
        <v/>
      </c>
      <c r="AV2768" s="40">
        <f>AV2732*Settings!$C$13*(AV2660+AV2678+AV2669*AV$201+AV2687*$D2768)</f>
        <v/>
      </c>
      <c r="AW2768" s="40">
        <f>AW2732*Settings!$C$13*(AW2660+AW2678+AW2669*AW$201+AW2687*$D2768)</f>
        <v/>
      </c>
      <c r="AX2768" s="40">
        <f>AX2732*Settings!$C$13*(AX2660+AX2678+AX2669*AX$201+AX2687*$D2768)</f>
        <v/>
      </c>
      <c r="AY2768" s="40">
        <f>AY2732*Settings!$C$13*(AY2660+AY2678+AY2669*AY$201+AY2687*$D2768)</f>
        <v/>
      </c>
    </row>
    <row r="2769" hidden="1" outlineLevel="2">
      <c r="A2769" s="14" t="inlineStr">
        <is>
          <t>rnew</t>
        </is>
      </c>
      <c r="B2769" s="14" t="inlineStr">
        <is>
          <t>lpg</t>
        </is>
      </c>
      <c r="C2769" s="14" t="inlineStr">
        <is>
          <t>cst</t>
        </is>
      </c>
      <c r="D2769" s="32">
        <f>INDEX(Inputs!$V$5:$V$132,MATCH($B2769&amp;"|"&amp;$C2769,Inputs!$A$5:$A$132,0))</f>
        <v/>
      </c>
      <c r="E2769" s="36" t="n"/>
      <c r="F2769" s="36" t="n"/>
      <c r="G2769" s="36" t="n"/>
      <c r="H2769" s="14">
        <f>INDEX(VarLab,MATCH($A2769,VarKey,0))&amp;INDEX(MemLab,MATCH($C2769&amp;"|"&amp;$B2769,MemKey,0))</f>
        <v/>
      </c>
      <c r="I2769" s="14">
        <f>INDEX(VarUnit,MATCH($A2769,VarKey,0))</f>
        <v/>
      </c>
      <c r="J2769" s="14">
        <f>INDEX(VarSrc,MATCH($A2769,VarKey,0))</f>
        <v/>
      </c>
      <c r="K2769" s="11">
        <f>CodePrefix&amp;$A2769&amp;IF($C2769="","","."&amp;$C2769&amp;"."&amp;$B2769)&amp;INDEX(VarEnd,MATCH($A2769,VarKey,0))&amp;K$5</f>
        <v/>
      </c>
      <c r="L2769" s="39">
        <f>L2733*Settings!$C$13*(L2661+L2679+L2670*L$201+L2688*$D2769)</f>
        <v/>
      </c>
      <c r="M2769" s="40">
        <f>M2733*Settings!$C$13*(M2661+M2679+M2670*M$201+M2688*$D2769)</f>
        <v/>
      </c>
      <c r="N2769" s="40">
        <f>N2733*Settings!$C$13*(N2661+N2679+N2670*N$201+N2688*$D2769)</f>
        <v/>
      </c>
      <c r="O2769" s="40">
        <f>O2733*Settings!$C$13*(O2661+O2679+O2670*O$201+O2688*$D2769)</f>
        <v/>
      </c>
      <c r="P2769" s="40">
        <f>P2733*Settings!$C$13*(P2661+P2679+P2670*P$201+P2688*$D2769)</f>
        <v/>
      </c>
      <c r="Q2769" s="40">
        <f>Q2733*Settings!$C$13*(Q2661+Q2679+Q2670*Q$201+Q2688*$D2769)</f>
        <v/>
      </c>
      <c r="R2769" s="40">
        <f>R2733*Settings!$C$13*(R2661+R2679+R2670*R$201+R2688*$D2769)</f>
        <v/>
      </c>
      <c r="S2769" s="40">
        <f>S2733*Settings!$C$13*(S2661+S2679+S2670*S$201+S2688*$D2769)</f>
        <v/>
      </c>
      <c r="T2769" s="40">
        <f>T2733*Settings!$C$13*(T2661+T2679+T2670*T$201+T2688*$D2769)</f>
        <v/>
      </c>
      <c r="U2769" s="40">
        <f>U2733*Settings!$C$13*(U2661+U2679+U2670*U$201+U2688*$D2769)</f>
        <v/>
      </c>
      <c r="V2769" s="40">
        <f>V2733*Settings!$C$13*(V2661+V2679+V2670*V$201+V2688*$D2769)</f>
        <v/>
      </c>
      <c r="W2769" s="40">
        <f>W2733*Settings!$C$13*(W2661+W2679+W2670*W$201+W2688*$D2769)</f>
        <v/>
      </c>
      <c r="X2769" s="40">
        <f>X2733*Settings!$C$13*(X2661+X2679+X2670*X$201+X2688*$D2769)</f>
        <v/>
      </c>
      <c r="Y2769" s="40">
        <f>Y2733*Settings!$C$13*(Y2661+Y2679+Y2670*Y$201+Y2688*$D2769)</f>
        <v/>
      </c>
      <c r="Z2769" s="40">
        <f>Z2733*Settings!$C$13*(Z2661+Z2679+Z2670*Z$201+Z2688*$D2769)</f>
        <v/>
      </c>
      <c r="AA2769" s="40">
        <f>AA2733*Settings!$C$13*(AA2661+AA2679+AA2670*AA$201+AA2688*$D2769)</f>
        <v/>
      </c>
      <c r="AB2769" s="40">
        <f>AB2733*Settings!$C$13*(AB2661+AB2679+AB2670*AB$201+AB2688*$D2769)</f>
        <v/>
      </c>
      <c r="AC2769" s="40">
        <f>AC2733*Settings!$C$13*(AC2661+AC2679+AC2670*AC$201+AC2688*$D2769)</f>
        <v/>
      </c>
      <c r="AD2769" s="40">
        <f>AD2733*Settings!$C$13*(AD2661+AD2679+AD2670*AD$201+AD2688*$D2769)</f>
        <v/>
      </c>
      <c r="AF2769" s="11">
        <f>CodePrefix&amp;$A2769&amp;IF($C2769="","","."&amp;$C2769&amp;"."&amp;$B2769)&amp;INDEX(VarEnd,MATCH($A2769,VarKey,0))&amp;AF$5</f>
        <v/>
      </c>
      <c r="AG2769" s="39">
        <f>AG2733*Settings!$C$13*(AG2661+AG2679+AG2670*AG$201+AG2688*$D2769)</f>
        <v/>
      </c>
      <c r="AH2769" s="40">
        <f>AH2733*Settings!$C$13*(AH2661+AH2679+AH2670*AH$201+AH2688*$D2769)</f>
        <v/>
      </c>
      <c r="AI2769" s="40">
        <f>AI2733*Settings!$C$13*(AI2661+AI2679+AI2670*AI$201+AI2688*$D2769)</f>
        <v/>
      </c>
      <c r="AJ2769" s="40">
        <f>AJ2733*Settings!$C$13*(AJ2661+AJ2679+AJ2670*AJ$201+AJ2688*$D2769)</f>
        <v/>
      </c>
      <c r="AK2769" s="40">
        <f>AK2733*Settings!$C$13*(AK2661+AK2679+AK2670*AK$201+AK2688*$D2769)</f>
        <v/>
      </c>
      <c r="AL2769" s="40">
        <f>AL2733*Settings!$C$13*(AL2661+AL2679+AL2670*AL$201+AL2688*$D2769)</f>
        <v/>
      </c>
      <c r="AM2769" s="40">
        <f>AM2733*Settings!$C$13*(AM2661+AM2679+AM2670*AM$201+AM2688*$D2769)</f>
        <v/>
      </c>
      <c r="AN2769" s="40">
        <f>AN2733*Settings!$C$13*(AN2661+AN2679+AN2670*AN$201+AN2688*$D2769)</f>
        <v/>
      </c>
      <c r="AO2769" s="40">
        <f>AO2733*Settings!$C$13*(AO2661+AO2679+AO2670*AO$201+AO2688*$D2769)</f>
        <v/>
      </c>
      <c r="AP2769" s="40">
        <f>AP2733*Settings!$C$13*(AP2661+AP2679+AP2670*AP$201+AP2688*$D2769)</f>
        <v/>
      </c>
      <c r="AQ2769" s="40">
        <f>AQ2733*Settings!$C$13*(AQ2661+AQ2679+AQ2670*AQ$201+AQ2688*$D2769)</f>
        <v/>
      </c>
      <c r="AR2769" s="40">
        <f>AR2733*Settings!$C$13*(AR2661+AR2679+AR2670*AR$201+AR2688*$D2769)</f>
        <v/>
      </c>
      <c r="AS2769" s="40">
        <f>AS2733*Settings!$C$13*(AS2661+AS2679+AS2670*AS$201+AS2688*$D2769)</f>
        <v/>
      </c>
      <c r="AT2769" s="40">
        <f>AT2733*Settings!$C$13*(AT2661+AT2679+AT2670*AT$201+AT2688*$D2769)</f>
        <v/>
      </c>
      <c r="AU2769" s="40">
        <f>AU2733*Settings!$C$13*(AU2661+AU2679+AU2670*AU$201+AU2688*$D2769)</f>
        <v/>
      </c>
      <c r="AV2769" s="40">
        <f>AV2733*Settings!$C$13*(AV2661+AV2679+AV2670*AV$201+AV2688*$D2769)</f>
        <v/>
      </c>
      <c r="AW2769" s="40">
        <f>AW2733*Settings!$C$13*(AW2661+AW2679+AW2670*AW$201+AW2688*$D2769)</f>
        <v/>
      </c>
      <c r="AX2769" s="40">
        <f>AX2733*Settings!$C$13*(AX2661+AX2679+AX2670*AX$201+AX2688*$D2769)</f>
        <v/>
      </c>
      <c r="AY2769" s="40">
        <f>AY2733*Settings!$C$13*(AY2661+AY2679+AY2670*AY$201+AY2688*$D2769)</f>
        <v/>
      </c>
    </row>
    <row r="2770" hidden="1" outlineLevel="2">
      <c r="A2770" s="14" t="inlineStr">
        <is>
          <t>rnew</t>
        </is>
      </c>
      <c r="B2770" s="14" t="inlineStr">
        <is>
          <t>ker</t>
        </is>
      </c>
      <c r="C2770" s="14" t="inlineStr">
        <is>
          <t>cst</t>
        </is>
      </c>
      <c r="D2770" s="32">
        <f>INDEX(Inputs!$V$5:$V$132,MATCH($B2770&amp;"|"&amp;$C2770,Inputs!$A$5:$A$132,0))</f>
        <v/>
      </c>
      <c r="E2770" s="36" t="n"/>
      <c r="F2770" s="36" t="n"/>
      <c r="G2770" s="36" t="n"/>
      <c r="H2770" s="14">
        <f>INDEX(VarLab,MATCH($A2770,VarKey,0))&amp;INDEX(MemLab,MATCH($C2770&amp;"|"&amp;$B2770,MemKey,0))</f>
        <v/>
      </c>
      <c r="I2770" s="14">
        <f>INDEX(VarUnit,MATCH($A2770,VarKey,0))</f>
        <v/>
      </c>
      <c r="J2770" s="14">
        <f>INDEX(VarSrc,MATCH($A2770,VarKey,0))</f>
        <v/>
      </c>
      <c r="K2770" s="11">
        <f>CodePrefix&amp;$A2770&amp;IF($C2770="","","."&amp;$C2770&amp;"."&amp;$B2770)&amp;INDEX(VarEnd,MATCH($A2770,VarKey,0))&amp;K$5</f>
        <v/>
      </c>
      <c r="L2770" s="39">
        <f>L2734*Settings!$C$13*(L2662+L2680+L2671*L$201+L2689*$D2770)</f>
        <v/>
      </c>
      <c r="M2770" s="40">
        <f>M2734*Settings!$C$13*(M2662+M2680+M2671*M$201+M2689*$D2770)</f>
        <v/>
      </c>
      <c r="N2770" s="40">
        <f>N2734*Settings!$C$13*(N2662+N2680+N2671*N$201+N2689*$D2770)</f>
        <v/>
      </c>
      <c r="O2770" s="40">
        <f>O2734*Settings!$C$13*(O2662+O2680+O2671*O$201+O2689*$D2770)</f>
        <v/>
      </c>
      <c r="P2770" s="40">
        <f>P2734*Settings!$C$13*(P2662+P2680+P2671*P$201+P2689*$D2770)</f>
        <v/>
      </c>
      <c r="Q2770" s="40">
        <f>Q2734*Settings!$C$13*(Q2662+Q2680+Q2671*Q$201+Q2689*$D2770)</f>
        <v/>
      </c>
      <c r="R2770" s="40">
        <f>R2734*Settings!$C$13*(R2662+R2680+R2671*R$201+R2689*$D2770)</f>
        <v/>
      </c>
      <c r="S2770" s="40">
        <f>S2734*Settings!$C$13*(S2662+S2680+S2671*S$201+S2689*$D2770)</f>
        <v/>
      </c>
      <c r="T2770" s="40">
        <f>T2734*Settings!$C$13*(T2662+T2680+T2671*T$201+T2689*$D2770)</f>
        <v/>
      </c>
      <c r="U2770" s="40">
        <f>U2734*Settings!$C$13*(U2662+U2680+U2671*U$201+U2689*$D2770)</f>
        <v/>
      </c>
      <c r="V2770" s="40">
        <f>V2734*Settings!$C$13*(V2662+V2680+V2671*V$201+V2689*$D2770)</f>
        <v/>
      </c>
      <c r="W2770" s="40">
        <f>W2734*Settings!$C$13*(W2662+W2680+W2671*W$201+W2689*$D2770)</f>
        <v/>
      </c>
      <c r="X2770" s="40">
        <f>X2734*Settings!$C$13*(X2662+X2680+X2671*X$201+X2689*$D2770)</f>
        <v/>
      </c>
      <c r="Y2770" s="40">
        <f>Y2734*Settings!$C$13*(Y2662+Y2680+Y2671*Y$201+Y2689*$D2770)</f>
        <v/>
      </c>
      <c r="Z2770" s="40">
        <f>Z2734*Settings!$C$13*(Z2662+Z2680+Z2671*Z$201+Z2689*$D2770)</f>
        <v/>
      </c>
      <c r="AA2770" s="40">
        <f>AA2734*Settings!$C$13*(AA2662+AA2680+AA2671*AA$201+AA2689*$D2770)</f>
        <v/>
      </c>
      <c r="AB2770" s="40">
        <f>AB2734*Settings!$C$13*(AB2662+AB2680+AB2671*AB$201+AB2689*$D2770)</f>
        <v/>
      </c>
      <c r="AC2770" s="40">
        <f>AC2734*Settings!$C$13*(AC2662+AC2680+AC2671*AC$201+AC2689*$D2770)</f>
        <v/>
      </c>
      <c r="AD2770" s="40">
        <f>AD2734*Settings!$C$13*(AD2662+AD2680+AD2671*AD$201+AD2689*$D2770)</f>
        <v/>
      </c>
      <c r="AF2770" s="11">
        <f>CodePrefix&amp;$A2770&amp;IF($C2770="","","."&amp;$C2770&amp;"."&amp;$B2770)&amp;INDEX(VarEnd,MATCH($A2770,VarKey,0))&amp;AF$5</f>
        <v/>
      </c>
      <c r="AG2770" s="39">
        <f>AG2734*Settings!$C$13*(AG2662+AG2680+AG2671*AG$201+AG2689*$D2770)</f>
        <v/>
      </c>
      <c r="AH2770" s="40">
        <f>AH2734*Settings!$C$13*(AH2662+AH2680+AH2671*AH$201+AH2689*$D2770)</f>
        <v/>
      </c>
      <c r="AI2770" s="40">
        <f>AI2734*Settings!$C$13*(AI2662+AI2680+AI2671*AI$201+AI2689*$D2770)</f>
        <v/>
      </c>
      <c r="AJ2770" s="40">
        <f>AJ2734*Settings!$C$13*(AJ2662+AJ2680+AJ2671*AJ$201+AJ2689*$D2770)</f>
        <v/>
      </c>
      <c r="AK2770" s="40">
        <f>AK2734*Settings!$C$13*(AK2662+AK2680+AK2671*AK$201+AK2689*$D2770)</f>
        <v/>
      </c>
      <c r="AL2770" s="40">
        <f>AL2734*Settings!$C$13*(AL2662+AL2680+AL2671*AL$201+AL2689*$D2770)</f>
        <v/>
      </c>
      <c r="AM2770" s="40">
        <f>AM2734*Settings!$C$13*(AM2662+AM2680+AM2671*AM$201+AM2689*$D2770)</f>
        <v/>
      </c>
      <c r="AN2770" s="40">
        <f>AN2734*Settings!$C$13*(AN2662+AN2680+AN2671*AN$201+AN2689*$D2770)</f>
        <v/>
      </c>
      <c r="AO2770" s="40">
        <f>AO2734*Settings!$C$13*(AO2662+AO2680+AO2671*AO$201+AO2689*$D2770)</f>
        <v/>
      </c>
      <c r="AP2770" s="40">
        <f>AP2734*Settings!$C$13*(AP2662+AP2680+AP2671*AP$201+AP2689*$D2770)</f>
        <v/>
      </c>
      <c r="AQ2770" s="40">
        <f>AQ2734*Settings!$C$13*(AQ2662+AQ2680+AQ2671*AQ$201+AQ2689*$D2770)</f>
        <v/>
      </c>
      <c r="AR2770" s="40">
        <f>AR2734*Settings!$C$13*(AR2662+AR2680+AR2671*AR$201+AR2689*$D2770)</f>
        <v/>
      </c>
      <c r="AS2770" s="40">
        <f>AS2734*Settings!$C$13*(AS2662+AS2680+AS2671*AS$201+AS2689*$D2770)</f>
        <v/>
      </c>
      <c r="AT2770" s="40">
        <f>AT2734*Settings!$C$13*(AT2662+AT2680+AT2671*AT$201+AT2689*$D2770)</f>
        <v/>
      </c>
      <c r="AU2770" s="40">
        <f>AU2734*Settings!$C$13*(AU2662+AU2680+AU2671*AU$201+AU2689*$D2770)</f>
        <v/>
      </c>
      <c r="AV2770" s="40">
        <f>AV2734*Settings!$C$13*(AV2662+AV2680+AV2671*AV$201+AV2689*$D2770)</f>
        <v/>
      </c>
      <c r="AW2770" s="40">
        <f>AW2734*Settings!$C$13*(AW2662+AW2680+AW2671*AW$201+AW2689*$D2770)</f>
        <v/>
      </c>
      <c r="AX2770" s="40">
        <f>AX2734*Settings!$C$13*(AX2662+AX2680+AX2671*AX$201+AX2689*$D2770)</f>
        <v/>
      </c>
      <c r="AY2770" s="40">
        <f>AY2734*Settings!$C$13*(AY2662+AY2680+AY2671*AY$201+AY2689*$D2770)</f>
        <v/>
      </c>
    </row>
    <row r="2771" hidden="1" outlineLevel="2">
      <c r="A2771" s="14" t="inlineStr">
        <is>
          <t>rnew</t>
        </is>
      </c>
      <c r="B2771" s="14" t="inlineStr">
        <is>
          <t>oop</t>
        </is>
      </c>
      <c r="C2771" s="14" t="inlineStr">
        <is>
          <t>cst</t>
        </is>
      </c>
      <c r="D2771" s="32">
        <f>INDEX(Inputs!$V$5:$V$132,MATCH($B2771&amp;"|"&amp;$C2771,Inputs!$A$5:$A$132,0))</f>
        <v/>
      </c>
      <c r="E2771" s="36" t="n"/>
      <c r="F2771" s="36" t="n"/>
      <c r="G2771" s="36" t="n"/>
      <c r="H2771" s="14">
        <f>INDEX(VarLab,MATCH($A2771,VarKey,0))&amp;INDEX(MemLab,MATCH($C2771&amp;"|"&amp;$B2771,MemKey,0))</f>
        <v/>
      </c>
      <c r="I2771" s="14">
        <f>INDEX(VarUnit,MATCH($A2771,VarKey,0))</f>
        <v/>
      </c>
      <c r="J2771" s="14">
        <f>INDEX(VarSrc,MATCH($A2771,VarKey,0))</f>
        <v/>
      </c>
      <c r="K2771" s="11">
        <f>CodePrefix&amp;$A2771&amp;IF($C2771="","","."&amp;$C2771&amp;"."&amp;$B2771)&amp;INDEX(VarEnd,MATCH($A2771,VarKey,0))&amp;K$5</f>
        <v/>
      </c>
      <c r="L2771" s="39">
        <f>L2735*Settings!$C$13*(L2663+L2681+L2672*L$201+L2690*$D2771)</f>
        <v/>
      </c>
      <c r="M2771" s="40">
        <f>M2735*Settings!$C$13*(M2663+M2681+M2672*M$201+M2690*$D2771)</f>
        <v/>
      </c>
      <c r="N2771" s="40">
        <f>N2735*Settings!$C$13*(N2663+N2681+N2672*N$201+N2690*$D2771)</f>
        <v/>
      </c>
      <c r="O2771" s="40">
        <f>O2735*Settings!$C$13*(O2663+O2681+O2672*O$201+O2690*$D2771)</f>
        <v/>
      </c>
      <c r="P2771" s="40">
        <f>P2735*Settings!$C$13*(P2663+P2681+P2672*P$201+P2690*$D2771)</f>
        <v/>
      </c>
      <c r="Q2771" s="40">
        <f>Q2735*Settings!$C$13*(Q2663+Q2681+Q2672*Q$201+Q2690*$D2771)</f>
        <v/>
      </c>
      <c r="R2771" s="40">
        <f>R2735*Settings!$C$13*(R2663+R2681+R2672*R$201+R2690*$D2771)</f>
        <v/>
      </c>
      <c r="S2771" s="40">
        <f>S2735*Settings!$C$13*(S2663+S2681+S2672*S$201+S2690*$D2771)</f>
        <v/>
      </c>
      <c r="T2771" s="40">
        <f>T2735*Settings!$C$13*(T2663+T2681+T2672*T$201+T2690*$D2771)</f>
        <v/>
      </c>
      <c r="U2771" s="40">
        <f>U2735*Settings!$C$13*(U2663+U2681+U2672*U$201+U2690*$D2771)</f>
        <v/>
      </c>
      <c r="V2771" s="40">
        <f>V2735*Settings!$C$13*(V2663+V2681+V2672*V$201+V2690*$D2771)</f>
        <v/>
      </c>
      <c r="W2771" s="40">
        <f>W2735*Settings!$C$13*(W2663+W2681+W2672*W$201+W2690*$D2771)</f>
        <v/>
      </c>
      <c r="X2771" s="40">
        <f>X2735*Settings!$C$13*(X2663+X2681+X2672*X$201+X2690*$D2771)</f>
        <v/>
      </c>
      <c r="Y2771" s="40">
        <f>Y2735*Settings!$C$13*(Y2663+Y2681+Y2672*Y$201+Y2690*$D2771)</f>
        <v/>
      </c>
      <c r="Z2771" s="40">
        <f>Z2735*Settings!$C$13*(Z2663+Z2681+Z2672*Z$201+Z2690*$D2771)</f>
        <v/>
      </c>
      <c r="AA2771" s="40">
        <f>AA2735*Settings!$C$13*(AA2663+AA2681+AA2672*AA$201+AA2690*$D2771)</f>
        <v/>
      </c>
      <c r="AB2771" s="40">
        <f>AB2735*Settings!$C$13*(AB2663+AB2681+AB2672*AB$201+AB2690*$D2771)</f>
        <v/>
      </c>
      <c r="AC2771" s="40">
        <f>AC2735*Settings!$C$13*(AC2663+AC2681+AC2672*AC$201+AC2690*$D2771)</f>
        <v/>
      </c>
      <c r="AD2771" s="40">
        <f>AD2735*Settings!$C$13*(AD2663+AD2681+AD2672*AD$201+AD2690*$D2771)</f>
        <v/>
      </c>
      <c r="AF2771" s="11">
        <f>CodePrefix&amp;$A2771&amp;IF($C2771="","","."&amp;$C2771&amp;"."&amp;$B2771)&amp;INDEX(VarEnd,MATCH($A2771,VarKey,0))&amp;AF$5</f>
        <v/>
      </c>
      <c r="AG2771" s="39">
        <f>AG2735*Settings!$C$13*(AG2663+AG2681+AG2672*AG$201+AG2690*$D2771)</f>
        <v/>
      </c>
      <c r="AH2771" s="40">
        <f>AH2735*Settings!$C$13*(AH2663+AH2681+AH2672*AH$201+AH2690*$D2771)</f>
        <v/>
      </c>
      <c r="AI2771" s="40">
        <f>AI2735*Settings!$C$13*(AI2663+AI2681+AI2672*AI$201+AI2690*$D2771)</f>
        <v/>
      </c>
      <c r="AJ2771" s="40">
        <f>AJ2735*Settings!$C$13*(AJ2663+AJ2681+AJ2672*AJ$201+AJ2690*$D2771)</f>
        <v/>
      </c>
      <c r="AK2771" s="40">
        <f>AK2735*Settings!$C$13*(AK2663+AK2681+AK2672*AK$201+AK2690*$D2771)</f>
        <v/>
      </c>
      <c r="AL2771" s="40">
        <f>AL2735*Settings!$C$13*(AL2663+AL2681+AL2672*AL$201+AL2690*$D2771)</f>
        <v/>
      </c>
      <c r="AM2771" s="40">
        <f>AM2735*Settings!$C$13*(AM2663+AM2681+AM2672*AM$201+AM2690*$D2771)</f>
        <v/>
      </c>
      <c r="AN2771" s="40">
        <f>AN2735*Settings!$C$13*(AN2663+AN2681+AN2672*AN$201+AN2690*$D2771)</f>
        <v/>
      </c>
      <c r="AO2771" s="40">
        <f>AO2735*Settings!$C$13*(AO2663+AO2681+AO2672*AO$201+AO2690*$D2771)</f>
        <v/>
      </c>
      <c r="AP2771" s="40">
        <f>AP2735*Settings!$C$13*(AP2663+AP2681+AP2672*AP$201+AP2690*$D2771)</f>
        <v/>
      </c>
      <c r="AQ2771" s="40">
        <f>AQ2735*Settings!$C$13*(AQ2663+AQ2681+AQ2672*AQ$201+AQ2690*$D2771)</f>
        <v/>
      </c>
      <c r="AR2771" s="40">
        <f>AR2735*Settings!$C$13*(AR2663+AR2681+AR2672*AR$201+AR2690*$D2771)</f>
        <v/>
      </c>
      <c r="AS2771" s="40">
        <f>AS2735*Settings!$C$13*(AS2663+AS2681+AS2672*AS$201+AS2690*$D2771)</f>
        <v/>
      </c>
      <c r="AT2771" s="40">
        <f>AT2735*Settings!$C$13*(AT2663+AT2681+AT2672*AT$201+AT2690*$D2771)</f>
        <v/>
      </c>
      <c r="AU2771" s="40">
        <f>AU2735*Settings!$C$13*(AU2663+AU2681+AU2672*AU$201+AU2690*$D2771)</f>
        <v/>
      </c>
      <c r="AV2771" s="40">
        <f>AV2735*Settings!$C$13*(AV2663+AV2681+AV2672*AV$201+AV2690*$D2771)</f>
        <v/>
      </c>
      <c r="AW2771" s="40">
        <f>AW2735*Settings!$C$13*(AW2663+AW2681+AW2672*AW$201+AW2690*$D2771)</f>
        <v/>
      </c>
      <c r="AX2771" s="40">
        <f>AX2735*Settings!$C$13*(AX2663+AX2681+AX2672*AX$201+AX2690*$D2771)</f>
        <v/>
      </c>
      <c r="AY2771" s="40">
        <f>AY2735*Settings!$C$13*(AY2663+AY2681+AY2672*AY$201+AY2690*$D2771)</f>
        <v/>
      </c>
    </row>
    <row r="2772" hidden="1" outlineLevel="2">
      <c r="A2772" s="14" t="inlineStr">
        <is>
          <t>rnew</t>
        </is>
      </c>
      <c r="B2772" s="14" t="inlineStr">
        <is>
          <t>bio</t>
        </is>
      </c>
      <c r="C2772" s="14" t="inlineStr">
        <is>
          <t>cst</t>
        </is>
      </c>
      <c r="D2772" s="32">
        <f>INDEX(Inputs!$V$5:$V$132,MATCH($B2772&amp;"|"&amp;$C2772,Inputs!$A$5:$A$132,0))</f>
        <v/>
      </c>
      <c r="E2772" s="36" t="n"/>
      <c r="F2772" s="36" t="n"/>
      <c r="G2772" s="36" t="n"/>
      <c r="H2772" s="14">
        <f>INDEX(VarLab,MATCH($A2772,VarKey,0))&amp;INDEX(MemLab,MATCH($C2772&amp;"|"&amp;$B2772,MemKey,0))</f>
        <v/>
      </c>
      <c r="I2772" s="14">
        <f>INDEX(VarUnit,MATCH($A2772,VarKey,0))</f>
        <v/>
      </c>
      <c r="J2772" s="14">
        <f>INDEX(VarSrc,MATCH($A2772,VarKey,0))</f>
        <v/>
      </c>
      <c r="K2772" s="11">
        <f>CodePrefix&amp;$A2772&amp;IF($C2772="","","."&amp;$C2772&amp;"."&amp;$B2772)&amp;INDEX(VarEnd,MATCH($A2772,VarKey,0))&amp;K$5</f>
        <v/>
      </c>
      <c r="L2772" s="39">
        <f>L2736*Settings!$C$13*(L2664+L2682+L2673*L$201+L2691*$D2772)</f>
        <v/>
      </c>
      <c r="M2772" s="40">
        <f>M2736*Settings!$C$13*(M2664+M2682+M2673*M$201+M2691*$D2772)</f>
        <v/>
      </c>
      <c r="N2772" s="40">
        <f>N2736*Settings!$C$13*(N2664+N2682+N2673*N$201+N2691*$D2772)</f>
        <v/>
      </c>
      <c r="O2772" s="40">
        <f>O2736*Settings!$C$13*(O2664+O2682+O2673*O$201+O2691*$D2772)</f>
        <v/>
      </c>
      <c r="P2772" s="40">
        <f>P2736*Settings!$C$13*(P2664+P2682+P2673*P$201+P2691*$D2772)</f>
        <v/>
      </c>
      <c r="Q2772" s="40">
        <f>Q2736*Settings!$C$13*(Q2664+Q2682+Q2673*Q$201+Q2691*$D2772)</f>
        <v/>
      </c>
      <c r="R2772" s="40">
        <f>R2736*Settings!$C$13*(R2664+R2682+R2673*R$201+R2691*$D2772)</f>
        <v/>
      </c>
      <c r="S2772" s="40">
        <f>S2736*Settings!$C$13*(S2664+S2682+S2673*S$201+S2691*$D2772)</f>
        <v/>
      </c>
      <c r="T2772" s="40">
        <f>T2736*Settings!$C$13*(T2664+T2682+T2673*T$201+T2691*$D2772)</f>
        <v/>
      </c>
      <c r="U2772" s="40">
        <f>U2736*Settings!$C$13*(U2664+U2682+U2673*U$201+U2691*$D2772)</f>
        <v/>
      </c>
      <c r="V2772" s="40">
        <f>V2736*Settings!$C$13*(V2664+V2682+V2673*V$201+V2691*$D2772)</f>
        <v/>
      </c>
      <c r="W2772" s="40">
        <f>W2736*Settings!$C$13*(W2664+W2682+W2673*W$201+W2691*$D2772)</f>
        <v/>
      </c>
      <c r="X2772" s="40">
        <f>X2736*Settings!$C$13*(X2664+X2682+X2673*X$201+X2691*$D2772)</f>
        <v/>
      </c>
      <c r="Y2772" s="40">
        <f>Y2736*Settings!$C$13*(Y2664+Y2682+Y2673*Y$201+Y2691*$D2772)</f>
        <v/>
      </c>
      <c r="Z2772" s="40">
        <f>Z2736*Settings!$C$13*(Z2664+Z2682+Z2673*Z$201+Z2691*$D2772)</f>
        <v/>
      </c>
      <c r="AA2772" s="40">
        <f>AA2736*Settings!$C$13*(AA2664+AA2682+AA2673*AA$201+AA2691*$D2772)</f>
        <v/>
      </c>
      <c r="AB2772" s="40">
        <f>AB2736*Settings!$C$13*(AB2664+AB2682+AB2673*AB$201+AB2691*$D2772)</f>
        <v/>
      </c>
      <c r="AC2772" s="40">
        <f>AC2736*Settings!$C$13*(AC2664+AC2682+AC2673*AC$201+AC2691*$D2772)</f>
        <v/>
      </c>
      <c r="AD2772" s="40">
        <f>AD2736*Settings!$C$13*(AD2664+AD2682+AD2673*AD$201+AD2691*$D2772)</f>
        <v/>
      </c>
      <c r="AF2772" s="11">
        <f>CodePrefix&amp;$A2772&amp;IF($C2772="","","."&amp;$C2772&amp;"."&amp;$B2772)&amp;INDEX(VarEnd,MATCH($A2772,VarKey,0))&amp;AF$5</f>
        <v/>
      </c>
      <c r="AG2772" s="39">
        <f>AG2736*Settings!$C$13*(AG2664+AG2682+AG2673*AG$201+AG2691*$D2772)</f>
        <v/>
      </c>
      <c r="AH2772" s="40">
        <f>AH2736*Settings!$C$13*(AH2664+AH2682+AH2673*AH$201+AH2691*$D2772)</f>
        <v/>
      </c>
      <c r="AI2772" s="40">
        <f>AI2736*Settings!$C$13*(AI2664+AI2682+AI2673*AI$201+AI2691*$D2772)</f>
        <v/>
      </c>
      <c r="AJ2772" s="40">
        <f>AJ2736*Settings!$C$13*(AJ2664+AJ2682+AJ2673*AJ$201+AJ2691*$D2772)</f>
        <v/>
      </c>
      <c r="AK2772" s="40">
        <f>AK2736*Settings!$C$13*(AK2664+AK2682+AK2673*AK$201+AK2691*$D2772)</f>
        <v/>
      </c>
      <c r="AL2772" s="40">
        <f>AL2736*Settings!$C$13*(AL2664+AL2682+AL2673*AL$201+AL2691*$D2772)</f>
        <v/>
      </c>
      <c r="AM2772" s="40">
        <f>AM2736*Settings!$C$13*(AM2664+AM2682+AM2673*AM$201+AM2691*$D2772)</f>
        <v/>
      </c>
      <c r="AN2772" s="40">
        <f>AN2736*Settings!$C$13*(AN2664+AN2682+AN2673*AN$201+AN2691*$D2772)</f>
        <v/>
      </c>
      <c r="AO2772" s="40">
        <f>AO2736*Settings!$C$13*(AO2664+AO2682+AO2673*AO$201+AO2691*$D2772)</f>
        <v/>
      </c>
      <c r="AP2772" s="40">
        <f>AP2736*Settings!$C$13*(AP2664+AP2682+AP2673*AP$201+AP2691*$D2772)</f>
        <v/>
      </c>
      <c r="AQ2772" s="40">
        <f>AQ2736*Settings!$C$13*(AQ2664+AQ2682+AQ2673*AQ$201+AQ2691*$D2772)</f>
        <v/>
      </c>
      <c r="AR2772" s="40">
        <f>AR2736*Settings!$C$13*(AR2664+AR2682+AR2673*AR$201+AR2691*$D2772)</f>
        <v/>
      </c>
      <c r="AS2772" s="40">
        <f>AS2736*Settings!$C$13*(AS2664+AS2682+AS2673*AS$201+AS2691*$D2772)</f>
        <v/>
      </c>
      <c r="AT2772" s="40">
        <f>AT2736*Settings!$C$13*(AT2664+AT2682+AT2673*AT$201+AT2691*$D2772)</f>
        <v/>
      </c>
      <c r="AU2772" s="40">
        <f>AU2736*Settings!$C$13*(AU2664+AU2682+AU2673*AU$201+AU2691*$D2772)</f>
        <v/>
      </c>
      <c r="AV2772" s="40">
        <f>AV2736*Settings!$C$13*(AV2664+AV2682+AV2673*AV$201+AV2691*$D2772)</f>
        <v/>
      </c>
      <c r="AW2772" s="40">
        <f>AW2736*Settings!$C$13*(AW2664+AW2682+AW2673*AW$201+AW2691*$D2772)</f>
        <v/>
      </c>
      <c r="AX2772" s="40">
        <f>AX2736*Settings!$C$13*(AX2664+AX2682+AX2673*AX$201+AX2691*$D2772)</f>
        <v/>
      </c>
      <c r="AY2772" s="40">
        <f>AY2736*Settings!$C$13*(AY2664+AY2682+AY2673*AY$201+AY2691*$D2772)</f>
        <v/>
      </c>
    </row>
    <row r="2773" hidden="1" outlineLevel="2"/>
    <row r="2774" hidden="1" outlineLevel="2">
      <c r="A2774" s="14" t="inlineStr">
        <is>
          <t>rxcp</t>
        </is>
      </c>
      <c r="B2774" s="14" t="inlineStr">
        <is>
          <t>coa</t>
        </is>
      </c>
      <c r="C2774" s="14" t="inlineStr">
        <is>
          <t>cst</t>
        </is>
      </c>
      <c r="D2774" s="36" t="n"/>
      <c r="E2774" s="36" t="n"/>
      <c r="F2774" s="36" t="n"/>
      <c r="G2774" s="36" t="n"/>
      <c r="H2774" s="14">
        <f>INDEX(VarLab,MATCH($A2774,VarKey,0))&amp;INDEX(MemLab,MATCH($C2774&amp;"|"&amp;$B2774,MemKey,0))</f>
        <v/>
      </c>
      <c r="I2774" s="14">
        <f>INDEX(VarUnit,MATCH($A2774,VarKey,0))</f>
        <v/>
      </c>
      <c r="J2774" s="14">
        <f>INDEX(VarSrc,MATCH($A2774,VarKey,0))</f>
        <v/>
      </c>
      <c r="K2774" s="11">
        <f>CodePrefix&amp;$A2774&amp;IF($C2774="","","."&amp;$C2774&amp;"."&amp;$B2774)&amp;INDEX(VarEnd,MATCH($A2774,VarKey,0))&amp;K$5</f>
        <v/>
      </c>
      <c r="L2774" s="39">
        <f>L2729*Settings!$C$13*(L2693)</f>
        <v/>
      </c>
      <c r="M2774" s="40">
        <f>M2729*Settings!$C$13*(M2693)</f>
        <v/>
      </c>
      <c r="N2774" s="40">
        <f>N2729*Settings!$C$13*(N2693)</f>
        <v/>
      </c>
      <c r="O2774" s="40">
        <f>O2729*Settings!$C$13*(O2693)</f>
        <v/>
      </c>
      <c r="P2774" s="40">
        <f>P2729*Settings!$C$13*(P2693)</f>
        <v/>
      </c>
      <c r="Q2774" s="40">
        <f>Q2729*Settings!$C$13*(Q2693)</f>
        <v/>
      </c>
      <c r="R2774" s="40">
        <f>R2729*Settings!$C$13*(R2693)</f>
        <v/>
      </c>
      <c r="S2774" s="40">
        <f>S2729*Settings!$C$13*(S2693)</f>
        <v/>
      </c>
      <c r="T2774" s="40">
        <f>T2729*Settings!$C$13*(T2693)</f>
        <v/>
      </c>
      <c r="U2774" s="40">
        <f>U2729*Settings!$C$13*(U2693)</f>
        <v/>
      </c>
      <c r="V2774" s="40">
        <f>V2729*Settings!$C$13*(V2693)</f>
        <v/>
      </c>
      <c r="W2774" s="40">
        <f>W2729*Settings!$C$13*(W2693)</f>
        <v/>
      </c>
      <c r="X2774" s="40">
        <f>X2729*Settings!$C$13*(X2693)</f>
        <v/>
      </c>
      <c r="Y2774" s="40">
        <f>Y2729*Settings!$C$13*(Y2693)</f>
        <v/>
      </c>
      <c r="Z2774" s="40">
        <f>Z2729*Settings!$C$13*(Z2693)</f>
        <v/>
      </c>
      <c r="AA2774" s="40">
        <f>AA2729*Settings!$C$13*(AA2693)</f>
        <v/>
      </c>
      <c r="AB2774" s="40">
        <f>AB2729*Settings!$C$13*(AB2693)</f>
        <v/>
      </c>
      <c r="AC2774" s="40">
        <f>AC2729*Settings!$C$13*(AC2693)</f>
        <v/>
      </c>
      <c r="AD2774" s="40">
        <f>AD2729*Settings!$C$13*(AD2693)</f>
        <v/>
      </c>
      <c r="AF2774" s="11">
        <f>CodePrefix&amp;$A2774&amp;IF($C2774="","","."&amp;$C2774&amp;"."&amp;$B2774)&amp;INDEX(VarEnd,MATCH($A2774,VarKey,0))&amp;AF$5</f>
        <v/>
      </c>
      <c r="AG2774" s="39">
        <f>AG2729*Settings!$C$13*(AG2693)</f>
        <v/>
      </c>
      <c r="AH2774" s="40">
        <f>AH2729*Settings!$C$13*(AH2693)</f>
        <v/>
      </c>
      <c r="AI2774" s="40">
        <f>AI2729*Settings!$C$13*(AI2693)</f>
        <v/>
      </c>
      <c r="AJ2774" s="40">
        <f>AJ2729*Settings!$C$13*(AJ2693)</f>
        <v/>
      </c>
      <c r="AK2774" s="40">
        <f>AK2729*Settings!$C$13*(AK2693)</f>
        <v/>
      </c>
      <c r="AL2774" s="40">
        <f>AL2729*Settings!$C$13*(AL2693)</f>
        <v/>
      </c>
      <c r="AM2774" s="40">
        <f>AM2729*Settings!$C$13*(AM2693)</f>
        <v/>
      </c>
      <c r="AN2774" s="40">
        <f>AN2729*Settings!$C$13*(AN2693)</f>
        <v/>
      </c>
      <c r="AO2774" s="40">
        <f>AO2729*Settings!$C$13*(AO2693)</f>
        <v/>
      </c>
      <c r="AP2774" s="40">
        <f>AP2729*Settings!$C$13*(AP2693)</f>
        <v/>
      </c>
      <c r="AQ2774" s="40">
        <f>AQ2729*Settings!$C$13*(AQ2693)</f>
        <v/>
      </c>
      <c r="AR2774" s="40">
        <f>AR2729*Settings!$C$13*(AR2693)</f>
        <v/>
      </c>
      <c r="AS2774" s="40">
        <f>AS2729*Settings!$C$13*(AS2693)</f>
        <v/>
      </c>
      <c r="AT2774" s="40">
        <f>AT2729*Settings!$C$13*(AT2693)</f>
        <v/>
      </c>
      <c r="AU2774" s="40">
        <f>AU2729*Settings!$C$13*(AU2693)</f>
        <v/>
      </c>
      <c r="AV2774" s="40">
        <f>AV2729*Settings!$C$13*(AV2693)</f>
        <v/>
      </c>
      <c r="AW2774" s="40">
        <f>AW2729*Settings!$C$13*(AW2693)</f>
        <v/>
      </c>
      <c r="AX2774" s="40">
        <f>AX2729*Settings!$C$13*(AX2693)</f>
        <v/>
      </c>
      <c r="AY2774" s="40">
        <f>AY2729*Settings!$C$13*(AY2693)</f>
        <v/>
      </c>
    </row>
    <row r="2775" hidden="1" outlineLevel="2">
      <c r="A2775" s="14" t="inlineStr">
        <is>
          <t>rxcp</t>
        </is>
      </c>
      <c r="B2775" s="14" t="inlineStr">
        <is>
          <t>nga</t>
        </is>
      </c>
      <c r="C2775" s="14" t="inlineStr">
        <is>
          <t>cst</t>
        </is>
      </c>
      <c r="D2775" s="36" t="n"/>
      <c r="E2775" s="36" t="n"/>
      <c r="F2775" s="36" t="n"/>
      <c r="G2775" s="36" t="n"/>
      <c r="H2775" s="14">
        <f>INDEX(VarLab,MATCH($A2775,VarKey,0))&amp;INDEX(MemLab,MATCH($C2775&amp;"|"&amp;$B2775,MemKey,0))</f>
        <v/>
      </c>
      <c r="I2775" s="14">
        <f>INDEX(VarUnit,MATCH($A2775,VarKey,0))</f>
        <v/>
      </c>
      <c r="J2775" s="14">
        <f>INDEX(VarSrc,MATCH($A2775,VarKey,0))</f>
        <v/>
      </c>
      <c r="K2775" s="11">
        <f>CodePrefix&amp;$A2775&amp;IF($C2775="","","."&amp;$C2775&amp;"."&amp;$B2775)&amp;INDEX(VarEnd,MATCH($A2775,VarKey,0))&amp;K$5</f>
        <v/>
      </c>
      <c r="L2775" s="39">
        <f>L2730*Settings!$C$13*(L2694)</f>
        <v/>
      </c>
      <c r="M2775" s="40">
        <f>M2730*Settings!$C$13*(M2694)</f>
        <v/>
      </c>
      <c r="N2775" s="40">
        <f>N2730*Settings!$C$13*(N2694)</f>
        <v/>
      </c>
      <c r="O2775" s="40">
        <f>O2730*Settings!$C$13*(O2694)</f>
        <v/>
      </c>
      <c r="P2775" s="40">
        <f>P2730*Settings!$C$13*(P2694)</f>
        <v/>
      </c>
      <c r="Q2775" s="40">
        <f>Q2730*Settings!$C$13*(Q2694)</f>
        <v/>
      </c>
      <c r="R2775" s="40">
        <f>R2730*Settings!$C$13*(R2694)</f>
        <v/>
      </c>
      <c r="S2775" s="40">
        <f>S2730*Settings!$C$13*(S2694)</f>
        <v/>
      </c>
      <c r="T2775" s="40">
        <f>T2730*Settings!$C$13*(T2694)</f>
        <v/>
      </c>
      <c r="U2775" s="40">
        <f>U2730*Settings!$C$13*(U2694)</f>
        <v/>
      </c>
      <c r="V2775" s="40">
        <f>V2730*Settings!$C$13*(V2694)</f>
        <v/>
      </c>
      <c r="W2775" s="40">
        <f>W2730*Settings!$C$13*(W2694)</f>
        <v/>
      </c>
      <c r="X2775" s="40">
        <f>X2730*Settings!$C$13*(X2694)</f>
        <v/>
      </c>
      <c r="Y2775" s="40">
        <f>Y2730*Settings!$C$13*(Y2694)</f>
        <v/>
      </c>
      <c r="Z2775" s="40">
        <f>Z2730*Settings!$C$13*(Z2694)</f>
        <v/>
      </c>
      <c r="AA2775" s="40">
        <f>AA2730*Settings!$C$13*(AA2694)</f>
        <v/>
      </c>
      <c r="AB2775" s="40">
        <f>AB2730*Settings!$C$13*(AB2694)</f>
        <v/>
      </c>
      <c r="AC2775" s="40">
        <f>AC2730*Settings!$C$13*(AC2694)</f>
        <v/>
      </c>
      <c r="AD2775" s="40">
        <f>AD2730*Settings!$C$13*(AD2694)</f>
        <v/>
      </c>
      <c r="AF2775" s="11">
        <f>CodePrefix&amp;$A2775&amp;IF($C2775="","","."&amp;$C2775&amp;"."&amp;$B2775)&amp;INDEX(VarEnd,MATCH($A2775,VarKey,0))&amp;AF$5</f>
        <v/>
      </c>
      <c r="AG2775" s="39">
        <f>AG2730*Settings!$C$13*(AG2694)</f>
        <v/>
      </c>
      <c r="AH2775" s="40">
        <f>AH2730*Settings!$C$13*(AH2694)</f>
        <v/>
      </c>
      <c r="AI2775" s="40">
        <f>AI2730*Settings!$C$13*(AI2694)</f>
        <v/>
      </c>
      <c r="AJ2775" s="40">
        <f>AJ2730*Settings!$C$13*(AJ2694)</f>
        <v/>
      </c>
      <c r="AK2775" s="40">
        <f>AK2730*Settings!$C$13*(AK2694)</f>
        <v/>
      </c>
      <c r="AL2775" s="40">
        <f>AL2730*Settings!$C$13*(AL2694)</f>
        <v/>
      </c>
      <c r="AM2775" s="40">
        <f>AM2730*Settings!$C$13*(AM2694)</f>
        <v/>
      </c>
      <c r="AN2775" s="40">
        <f>AN2730*Settings!$C$13*(AN2694)</f>
        <v/>
      </c>
      <c r="AO2775" s="40">
        <f>AO2730*Settings!$C$13*(AO2694)</f>
        <v/>
      </c>
      <c r="AP2775" s="40">
        <f>AP2730*Settings!$C$13*(AP2694)</f>
        <v/>
      </c>
      <c r="AQ2775" s="40">
        <f>AQ2730*Settings!$C$13*(AQ2694)</f>
        <v/>
      </c>
      <c r="AR2775" s="40">
        <f>AR2730*Settings!$C$13*(AR2694)</f>
        <v/>
      </c>
      <c r="AS2775" s="40">
        <f>AS2730*Settings!$C$13*(AS2694)</f>
        <v/>
      </c>
      <c r="AT2775" s="40">
        <f>AT2730*Settings!$C$13*(AT2694)</f>
        <v/>
      </c>
      <c r="AU2775" s="40">
        <f>AU2730*Settings!$C$13*(AU2694)</f>
        <v/>
      </c>
      <c r="AV2775" s="40">
        <f>AV2730*Settings!$C$13*(AV2694)</f>
        <v/>
      </c>
      <c r="AW2775" s="40">
        <f>AW2730*Settings!$C$13*(AW2694)</f>
        <v/>
      </c>
      <c r="AX2775" s="40">
        <f>AX2730*Settings!$C$13*(AX2694)</f>
        <v/>
      </c>
      <c r="AY2775" s="40">
        <f>AY2730*Settings!$C$13*(AY2694)</f>
        <v/>
      </c>
    </row>
    <row r="2776" hidden="1" outlineLevel="2">
      <c r="A2776" s="14" t="inlineStr">
        <is>
          <t>rxcp</t>
        </is>
      </c>
      <c r="B2776" s="14" t="inlineStr">
        <is>
          <t>gso</t>
        </is>
      </c>
      <c r="C2776" s="14" t="inlineStr">
        <is>
          <t>cst</t>
        </is>
      </c>
      <c r="D2776" s="36" t="n"/>
      <c r="E2776" s="36" t="n"/>
      <c r="F2776" s="36" t="n"/>
      <c r="G2776" s="36" t="n"/>
      <c r="H2776" s="14">
        <f>INDEX(VarLab,MATCH($A2776,VarKey,0))&amp;INDEX(MemLab,MATCH($C2776&amp;"|"&amp;$B2776,MemKey,0))</f>
        <v/>
      </c>
      <c r="I2776" s="14">
        <f>INDEX(VarUnit,MATCH($A2776,VarKey,0))</f>
        <v/>
      </c>
      <c r="J2776" s="14">
        <f>INDEX(VarSrc,MATCH($A2776,VarKey,0))</f>
        <v/>
      </c>
      <c r="K2776" s="11">
        <f>CodePrefix&amp;$A2776&amp;IF($C2776="","","."&amp;$C2776&amp;"."&amp;$B2776)&amp;INDEX(VarEnd,MATCH($A2776,VarKey,0))&amp;K$5</f>
        <v/>
      </c>
      <c r="L2776" s="39">
        <f>L2731*Settings!$C$13*(L2695)</f>
        <v/>
      </c>
      <c r="M2776" s="40">
        <f>M2731*Settings!$C$13*(M2695)</f>
        <v/>
      </c>
      <c r="N2776" s="40">
        <f>N2731*Settings!$C$13*(N2695)</f>
        <v/>
      </c>
      <c r="O2776" s="40">
        <f>O2731*Settings!$C$13*(O2695)</f>
        <v/>
      </c>
      <c r="P2776" s="40">
        <f>P2731*Settings!$C$13*(P2695)</f>
        <v/>
      </c>
      <c r="Q2776" s="40">
        <f>Q2731*Settings!$C$13*(Q2695)</f>
        <v/>
      </c>
      <c r="R2776" s="40">
        <f>R2731*Settings!$C$13*(R2695)</f>
        <v/>
      </c>
      <c r="S2776" s="40">
        <f>S2731*Settings!$C$13*(S2695)</f>
        <v/>
      </c>
      <c r="T2776" s="40">
        <f>T2731*Settings!$C$13*(T2695)</f>
        <v/>
      </c>
      <c r="U2776" s="40">
        <f>U2731*Settings!$C$13*(U2695)</f>
        <v/>
      </c>
      <c r="V2776" s="40">
        <f>V2731*Settings!$C$13*(V2695)</f>
        <v/>
      </c>
      <c r="W2776" s="40">
        <f>W2731*Settings!$C$13*(W2695)</f>
        <v/>
      </c>
      <c r="X2776" s="40">
        <f>X2731*Settings!$C$13*(X2695)</f>
        <v/>
      </c>
      <c r="Y2776" s="40">
        <f>Y2731*Settings!$C$13*(Y2695)</f>
        <v/>
      </c>
      <c r="Z2776" s="40">
        <f>Z2731*Settings!$C$13*(Z2695)</f>
        <v/>
      </c>
      <c r="AA2776" s="40">
        <f>AA2731*Settings!$C$13*(AA2695)</f>
        <v/>
      </c>
      <c r="AB2776" s="40">
        <f>AB2731*Settings!$C$13*(AB2695)</f>
        <v/>
      </c>
      <c r="AC2776" s="40">
        <f>AC2731*Settings!$C$13*(AC2695)</f>
        <v/>
      </c>
      <c r="AD2776" s="40">
        <f>AD2731*Settings!$C$13*(AD2695)</f>
        <v/>
      </c>
      <c r="AF2776" s="11">
        <f>CodePrefix&amp;$A2776&amp;IF($C2776="","","."&amp;$C2776&amp;"."&amp;$B2776)&amp;INDEX(VarEnd,MATCH($A2776,VarKey,0))&amp;AF$5</f>
        <v/>
      </c>
      <c r="AG2776" s="39">
        <f>AG2731*Settings!$C$13*(AG2695)</f>
        <v/>
      </c>
      <c r="AH2776" s="40">
        <f>AH2731*Settings!$C$13*(AH2695)</f>
        <v/>
      </c>
      <c r="AI2776" s="40">
        <f>AI2731*Settings!$C$13*(AI2695)</f>
        <v/>
      </c>
      <c r="AJ2776" s="40">
        <f>AJ2731*Settings!$C$13*(AJ2695)</f>
        <v/>
      </c>
      <c r="AK2776" s="40">
        <f>AK2731*Settings!$C$13*(AK2695)</f>
        <v/>
      </c>
      <c r="AL2776" s="40">
        <f>AL2731*Settings!$C$13*(AL2695)</f>
        <v/>
      </c>
      <c r="AM2776" s="40">
        <f>AM2731*Settings!$C$13*(AM2695)</f>
        <v/>
      </c>
      <c r="AN2776" s="40">
        <f>AN2731*Settings!$C$13*(AN2695)</f>
        <v/>
      </c>
      <c r="AO2776" s="40">
        <f>AO2731*Settings!$C$13*(AO2695)</f>
        <v/>
      </c>
      <c r="AP2776" s="40">
        <f>AP2731*Settings!$C$13*(AP2695)</f>
        <v/>
      </c>
      <c r="AQ2776" s="40">
        <f>AQ2731*Settings!$C$13*(AQ2695)</f>
        <v/>
      </c>
      <c r="AR2776" s="40">
        <f>AR2731*Settings!$C$13*(AR2695)</f>
        <v/>
      </c>
      <c r="AS2776" s="40">
        <f>AS2731*Settings!$C$13*(AS2695)</f>
        <v/>
      </c>
      <c r="AT2776" s="40">
        <f>AT2731*Settings!$C$13*(AT2695)</f>
        <v/>
      </c>
      <c r="AU2776" s="40">
        <f>AU2731*Settings!$C$13*(AU2695)</f>
        <v/>
      </c>
      <c r="AV2776" s="40">
        <f>AV2731*Settings!$C$13*(AV2695)</f>
        <v/>
      </c>
      <c r="AW2776" s="40">
        <f>AW2731*Settings!$C$13*(AW2695)</f>
        <v/>
      </c>
      <c r="AX2776" s="40">
        <f>AX2731*Settings!$C$13*(AX2695)</f>
        <v/>
      </c>
      <c r="AY2776" s="40">
        <f>AY2731*Settings!$C$13*(AY2695)</f>
        <v/>
      </c>
    </row>
    <row r="2777" hidden="1" outlineLevel="2">
      <c r="A2777" s="14" t="inlineStr">
        <is>
          <t>rxcp</t>
        </is>
      </c>
      <c r="B2777" s="14" t="inlineStr">
        <is>
          <t>die</t>
        </is>
      </c>
      <c r="C2777" s="14" t="inlineStr">
        <is>
          <t>cst</t>
        </is>
      </c>
      <c r="D2777" s="36" t="n"/>
      <c r="E2777" s="36" t="n"/>
      <c r="F2777" s="36" t="n"/>
      <c r="G2777" s="36" t="n"/>
      <c r="H2777" s="14">
        <f>INDEX(VarLab,MATCH($A2777,VarKey,0))&amp;INDEX(MemLab,MATCH($C2777&amp;"|"&amp;$B2777,MemKey,0))</f>
        <v/>
      </c>
      <c r="I2777" s="14">
        <f>INDEX(VarUnit,MATCH($A2777,VarKey,0))</f>
        <v/>
      </c>
      <c r="J2777" s="14">
        <f>INDEX(VarSrc,MATCH($A2777,VarKey,0))</f>
        <v/>
      </c>
      <c r="K2777" s="11">
        <f>CodePrefix&amp;$A2777&amp;IF($C2777="","","."&amp;$C2777&amp;"."&amp;$B2777)&amp;INDEX(VarEnd,MATCH($A2777,VarKey,0))&amp;K$5</f>
        <v/>
      </c>
      <c r="L2777" s="39">
        <f>L2732*Settings!$C$13*(L2696)</f>
        <v/>
      </c>
      <c r="M2777" s="40">
        <f>M2732*Settings!$C$13*(M2696)</f>
        <v/>
      </c>
      <c r="N2777" s="40">
        <f>N2732*Settings!$C$13*(N2696)</f>
        <v/>
      </c>
      <c r="O2777" s="40">
        <f>O2732*Settings!$C$13*(O2696)</f>
        <v/>
      </c>
      <c r="P2777" s="40">
        <f>P2732*Settings!$C$13*(P2696)</f>
        <v/>
      </c>
      <c r="Q2777" s="40">
        <f>Q2732*Settings!$C$13*(Q2696)</f>
        <v/>
      </c>
      <c r="R2777" s="40">
        <f>R2732*Settings!$C$13*(R2696)</f>
        <v/>
      </c>
      <c r="S2777" s="40">
        <f>S2732*Settings!$C$13*(S2696)</f>
        <v/>
      </c>
      <c r="T2777" s="40">
        <f>T2732*Settings!$C$13*(T2696)</f>
        <v/>
      </c>
      <c r="U2777" s="40">
        <f>U2732*Settings!$C$13*(U2696)</f>
        <v/>
      </c>
      <c r="V2777" s="40">
        <f>V2732*Settings!$C$13*(V2696)</f>
        <v/>
      </c>
      <c r="W2777" s="40">
        <f>W2732*Settings!$C$13*(W2696)</f>
        <v/>
      </c>
      <c r="X2777" s="40">
        <f>X2732*Settings!$C$13*(X2696)</f>
        <v/>
      </c>
      <c r="Y2777" s="40">
        <f>Y2732*Settings!$C$13*(Y2696)</f>
        <v/>
      </c>
      <c r="Z2777" s="40">
        <f>Z2732*Settings!$C$13*(Z2696)</f>
        <v/>
      </c>
      <c r="AA2777" s="40">
        <f>AA2732*Settings!$C$13*(AA2696)</f>
        <v/>
      </c>
      <c r="AB2777" s="40">
        <f>AB2732*Settings!$C$13*(AB2696)</f>
        <v/>
      </c>
      <c r="AC2777" s="40">
        <f>AC2732*Settings!$C$13*(AC2696)</f>
        <v/>
      </c>
      <c r="AD2777" s="40">
        <f>AD2732*Settings!$C$13*(AD2696)</f>
        <v/>
      </c>
      <c r="AF2777" s="11">
        <f>CodePrefix&amp;$A2777&amp;IF($C2777="","","."&amp;$C2777&amp;"."&amp;$B2777)&amp;INDEX(VarEnd,MATCH($A2777,VarKey,0))&amp;AF$5</f>
        <v/>
      </c>
      <c r="AG2777" s="39">
        <f>AG2732*Settings!$C$13*(AG2696)</f>
        <v/>
      </c>
      <c r="AH2777" s="40">
        <f>AH2732*Settings!$C$13*(AH2696)</f>
        <v/>
      </c>
      <c r="AI2777" s="40">
        <f>AI2732*Settings!$C$13*(AI2696)</f>
        <v/>
      </c>
      <c r="AJ2777" s="40">
        <f>AJ2732*Settings!$C$13*(AJ2696)</f>
        <v/>
      </c>
      <c r="AK2777" s="40">
        <f>AK2732*Settings!$C$13*(AK2696)</f>
        <v/>
      </c>
      <c r="AL2777" s="40">
        <f>AL2732*Settings!$C$13*(AL2696)</f>
        <v/>
      </c>
      <c r="AM2777" s="40">
        <f>AM2732*Settings!$C$13*(AM2696)</f>
        <v/>
      </c>
      <c r="AN2777" s="40">
        <f>AN2732*Settings!$C$13*(AN2696)</f>
        <v/>
      </c>
      <c r="AO2777" s="40">
        <f>AO2732*Settings!$C$13*(AO2696)</f>
        <v/>
      </c>
      <c r="AP2777" s="40">
        <f>AP2732*Settings!$C$13*(AP2696)</f>
        <v/>
      </c>
      <c r="AQ2777" s="40">
        <f>AQ2732*Settings!$C$13*(AQ2696)</f>
        <v/>
      </c>
      <c r="AR2777" s="40">
        <f>AR2732*Settings!$C$13*(AR2696)</f>
        <v/>
      </c>
      <c r="AS2777" s="40">
        <f>AS2732*Settings!$C$13*(AS2696)</f>
        <v/>
      </c>
      <c r="AT2777" s="40">
        <f>AT2732*Settings!$C$13*(AT2696)</f>
        <v/>
      </c>
      <c r="AU2777" s="40">
        <f>AU2732*Settings!$C$13*(AU2696)</f>
        <v/>
      </c>
      <c r="AV2777" s="40">
        <f>AV2732*Settings!$C$13*(AV2696)</f>
        <v/>
      </c>
      <c r="AW2777" s="40">
        <f>AW2732*Settings!$C$13*(AW2696)</f>
        <v/>
      </c>
      <c r="AX2777" s="40">
        <f>AX2732*Settings!$C$13*(AX2696)</f>
        <v/>
      </c>
      <c r="AY2777" s="40">
        <f>AY2732*Settings!$C$13*(AY2696)</f>
        <v/>
      </c>
    </row>
    <row r="2778" hidden="1" outlineLevel="2">
      <c r="A2778" s="14" t="inlineStr">
        <is>
          <t>rxcp</t>
        </is>
      </c>
      <c r="B2778" s="14" t="inlineStr">
        <is>
          <t>lpg</t>
        </is>
      </c>
      <c r="C2778" s="14" t="inlineStr">
        <is>
          <t>cst</t>
        </is>
      </c>
      <c r="D2778" s="36" t="n"/>
      <c r="E2778" s="36" t="n"/>
      <c r="F2778" s="36" t="n"/>
      <c r="G2778" s="36" t="n"/>
      <c r="H2778" s="14">
        <f>INDEX(VarLab,MATCH($A2778,VarKey,0))&amp;INDEX(MemLab,MATCH($C2778&amp;"|"&amp;$B2778,MemKey,0))</f>
        <v/>
      </c>
      <c r="I2778" s="14">
        <f>INDEX(VarUnit,MATCH($A2778,VarKey,0))</f>
        <v/>
      </c>
      <c r="J2778" s="14">
        <f>INDEX(VarSrc,MATCH($A2778,VarKey,0))</f>
        <v/>
      </c>
      <c r="K2778" s="11">
        <f>CodePrefix&amp;$A2778&amp;IF($C2778="","","."&amp;$C2778&amp;"."&amp;$B2778)&amp;INDEX(VarEnd,MATCH($A2778,VarKey,0))&amp;K$5</f>
        <v/>
      </c>
      <c r="L2778" s="39">
        <f>L2733*Settings!$C$13*(L2697)</f>
        <v/>
      </c>
      <c r="M2778" s="40">
        <f>M2733*Settings!$C$13*(M2697)</f>
        <v/>
      </c>
      <c r="N2778" s="40">
        <f>N2733*Settings!$C$13*(N2697)</f>
        <v/>
      </c>
      <c r="O2778" s="40">
        <f>O2733*Settings!$C$13*(O2697)</f>
        <v/>
      </c>
      <c r="P2778" s="40">
        <f>P2733*Settings!$C$13*(P2697)</f>
        <v/>
      </c>
      <c r="Q2778" s="40">
        <f>Q2733*Settings!$C$13*(Q2697)</f>
        <v/>
      </c>
      <c r="R2778" s="40">
        <f>R2733*Settings!$C$13*(R2697)</f>
        <v/>
      </c>
      <c r="S2778" s="40">
        <f>S2733*Settings!$C$13*(S2697)</f>
        <v/>
      </c>
      <c r="T2778" s="40">
        <f>T2733*Settings!$C$13*(T2697)</f>
        <v/>
      </c>
      <c r="U2778" s="40">
        <f>U2733*Settings!$C$13*(U2697)</f>
        <v/>
      </c>
      <c r="V2778" s="40">
        <f>V2733*Settings!$C$13*(V2697)</f>
        <v/>
      </c>
      <c r="W2778" s="40">
        <f>W2733*Settings!$C$13*(W2697)</f>
        <v/>
      </c>
      <c r="X2778" s="40">
        <f>X2733*Settings!$C$13*(X2697)</f>
        <v/>
      </c>
      <c r="Y2778" s="40">
        <f>Y2733*Settings!$C$13*(Y2697)</f>
        <v/>
      </c>
      <c r="Z2778" s="40">
        <f>Z2733*Settings!$C$13*(Z2697)</f>
        <v/>
      </c>
      <c r="AA2778" s="40">
        <f>AA2733*Settings!$C$13*(AA2697)</f>
        <v/>
      </c>
      <c r="AB2778" s="40">
        <f>AB2733*Settings!$C$13*(AB2697)</f>
        <v/>
      </c>
      <c r="AC2778" s="40">
        <f>AC2733*Settings!$C$13*(AC2697)</f>
        <v/>
      </c>
      <c r="AD2778" s="40">
        <f>AD2733*Settings!$C$13*(AD2697)</f>
        <v/>
      </c>
      <c r="AF2778" s="11">
        <f>CodePrefix&amp;$A2778&amp;IF($C2778="","","."&amp;$C2778&amp;"."&amp;$B2778)&amp;INDEX(VarEnd,MATCH($A2778,VarKey,0))&amp;AF$5</f>
        <v/>
      </c>
      <c r="AG2778" s="39">
        <f>AG2733*Settings!$C$13*(AG2697)</f>
        <v/>
      </c>
      <c r="AH2778" s="40">
        <f>AH2733*Settings!$C$13*(AH2697)</f>
        <v/>
      </c>
      <c r="AI2778" s="40">
        <f>AI2733*Settings!$C$13*(AI2697)</f>
        <v/>
      </c>
      <c r="AJ2778" s="40">
        <f>AJ2733*Settings!$C$13*(AJ2697)</f>
        <v/>
      </c>
      <c r="AK2778" s="40">
        <f>AK2733*Settings!$C$13*(AK2697)</f>
        <v/>
      </c>
      <c r="AL2778" s="40">
        <f>AL2733*Settings!$C$13*(AL2697)</f>
        <v/>
      </c>
      <c r="AM2778" s="40">
        <f>AM2733*Settings!$C$13*(AM2697)</f>
        <v/>
      </c>
      <c r="AN2778" s="40">
        <f>AN2733*Settings!$C$13*(AN2697)</f>
        <v/>
      </c>
      <c r="AO2778" s="40">
        <f>AO2733*Settings!$C$13*(AO2697)</f>
        <v/>
      </c>
      <c r="AP2778" s="40">
        <f>AP2733*Settings!$C$13*(AP2697)</f>
        <v/>
      </c>
      <c r="AQ2778" s="40">
        <f>AQ2733*Settings!$C$13*(AQ2697)</f>
        <v/>
      </c>
      <c r="AR2778" s="40">
        <f>AR2733*Settings!$C$13*(AR2697)</f>
        <v/>
      </c>
      <c r="AS2778" s="40">
        <f>AS2733*Settings!$C$13*(AS2697)</f>
        <v/>
      </c>
      <c r="AT2778" s="40">
        <f>AT2733*Settings!$C$13*(AT2697)</f>
        <v/>
      </c>
      <c r="AU2778" s="40">
        <f>AU2733*Settings!$C$13*(AU2697)</f>
        <v/>
      </c>
      <c r="AV2778" s="40">
        <f>AV2733*Settings!$C$13*(AV2697)</f>
        <v/>
      </c>
      <c r="AW2778" s="40">
        <f>AW2733*Settings!$C$13*(AW2697)</f>
        <v/>
      </c>
      <c r="AX2778" s="40">
        <f>AX2733*Settings!$C$13*(AX2697)</f>
        <v/>
      </c>
      <c r="AY2778" s="40">
        <f>AY2733*Settings!$C$13*(AY2697)</f>
        <v/>
      </c>
    </row>
    <row r="2779" hidden="1" outlineLevel="2">
      <c r="A2779" s="14" t="inlineStr">
        <is>
          <t>rxcp</t>
        </is>
      </c>
      <c r="B2779" s="14" t="inlineStr">
        <is>
          <t>ker</t>
        </is>
      </c>
      <c r="C2779" s="14" t="inlineStr">
        <is>
          <t>cst</t>
        </is>
      </c>
      <c r="D2779" s="36" t="n"/>
      <c r="E2779" s="36" t="n"/>
      <c r="F2779" s="36" t="n"/>
      <c r="G2779" s="36" t="n"/>
      <c r="H2779" s="14">
        <f>INDEX(VarLab,MATCH($A2779,VarKey,0))&amp;INDEX(MemLab,MATCH($C2779&amp;"|"&amp;$B2779,MemKey,0))</f>
        <v/>
      </c>
      <c r="I2779" s="14">
        <f>INDEX(VarUnit,MATCH($A2779,VarKey,0))</f>
        <v/>
      </c>
      <c r="J2779" s="14">
        <f>INDEX(VarSrc,MATCH($A2779,VarKey,0))</f>
        <v/>
      </c>
      <c r="K2779" s="11">
        <f>CodePrefix&amp;$A2779&amp;IF($C2779="","","."&amp;$C2779&amp;"."&amp;$B2779)&amp;INDEX(VarEnd,MATCH($A2779,VarKey,0))&amp;K$5</f>
        <v/>
      </c>
      <c r="L2779" s="39">
        <f>L2734*Settings!$C$13*(L2698)</f>
        <v/>
      </c>
      <c r="M2779" s="40">
        <f>M2734*Settings!$C$13*(M2698)</f>
        <v/>
      </c>
      <c r="N2779" s="40">
        <f>N2734*Settings!$C$13*(N2698)</f>
        <v/>
      </c>
      <c r="O2779" s="40">
        <f>O2734*Settings!$C$13*(O2698)</f>
        <v/>
      </c>
      <c r="P2779" s="40">
        <f>P2734*Settings!$C$13*(P2698)</f>
        <v/>
      </c>
      <c r="Q2779" s="40">
        <f>Q2734*Settings!$C$13*(Q2698)</f>
        <v/>
      </c>
      <c r="R2779" s="40">
        <f>R2734*Settings!$C$13*(R2698)</f>
        <v/>
      </c>
      <c r="S2779" s="40">
        <f>S2734*Settings!$C$13*(S2698)</f>
        <v/>
      </c>
      <c r="T2779" s="40">
        <f>T2734*Settings!$C$13*(T2698)</f>
        <v/>
      </c>
      <c r="U2779" s="40">
        <f>U2734*Settings!$C$13*(U2698)</f>
        <v/>
      </c>
      <c r="V2779" s="40">
        <f>V2734*Settings!$C$13*(V2698)</f>
        <v/>
      </c>
      <c r="W2779" s="40">
        <f>W2734*Settings!$C$13*(W2698)</f>
        <v/>
      </c>
      <c r="X2779" s="40">
        <f>X2734*Settings!$C$13*(X2698)</f>
        <v/>
      </c>
      <c r="Y2779" s="40">
        <f>Y2734*Settings!$C$13*(Y2698)</f>
        <v/>
      </c>
      <c r="Z2779" s="40">
        <f>Z2734*Settings!$C$13*(Z2698)</f>
        <v/>
      </c>
      <c r="AA2779" s="40">
        <f>AA2734*Settings!$C$13*(AA2698)</f>
        <v/>
      </c>
      <c r="AB2779" s="40">
        <f>AB2734*Settings!$C$13*(AB2698)</f>
        <v/>
      </c>
      <c r="AC2779" s="40">
        <f>AC2734*Settings!$C$13*(AC2698)</f>
        <v/>
      </c>
      <c r="AD2779" s="40">
        <f>AD2734*Settings!$C$13*(AD2698)</f>
        <v/>
      </c>
      <c r="AF2779" s="11">
        <f>CodePrefix&amp;$A2779&amp;IF($C2779="","","."&amp;$C2779&amp;"."&amp;$B2779)&amp;INDEX(VarEnd,MATCH($A2779,VarKey,0))&amp;AF$5</f>
        <v/>
      </c>
      <c r="AG2779" s="39">
        <f>AG2734*Settings!$C$13*(AG2698)</f>
        <v/>
      </c>
      <c r="AH2779" s="40">
        <f>AH2734*Settings!$C$13*(AH2698)</f>
        <v/>
      </c>
      <c r="AI2779" s="40">
        <f>AI2734*Settings!$C$13*(AI2698)</f>
        <v/>
      </c>
      <c r="AJ2779" s="40">
        <f>AJ2734*Settings!$C$13*(AJ2698)</f>
        <v/>
      </c>
      <c r="AK2779" s="40">
        <f>AK2734*Settings!$C$13*(AK2698)</f>
        <v/>
      </c>
      <c r="AL2779" s="40">
        <f>AL2734*Settings!$C$13*(AL2698)</f>
        <v/>
      </c>
      <c r="AM2779" s="40">
        <f>AM2734*Settings!$C$13*(AM2698)</f>
        <v/>
      </c>
      <c r="AN2779" s="40">
        <f>AN2734*Settings!$C$13*(AN2698)</f>
        <v/>
      </c>
      <c r="AO2779" s="40">
        <f>AO2734*Settings!$C$13*(AO2698)</f>
        <v/>
      </c>
      <c r="AP2779" s="40">
        <f>AP2734*Settings!$C$13*(AP2698)</f>
        <v/>
      </c>
      <c r="AQ2779" s="40">
        <f>AQ2734*Settings!$C$13*(AQ2698)</f>
        <v/>
      </c>
      <c r="AR2779" s="40">
        <f>AR2734*Settings!$C$13*(AR2698)</f>
        <v/>
      </c>
      <c r="AS2779" s="40">
        <f>AS2734*Settings!$C$13*(AS2698)</f>
        <v/>
      </c>
      <c r="AT2779" s="40">
        <f>AT2734*Settings!$C$13*(AT2698)</f>
        <v/>
      </c>
      <c r="AU2779" s="40">
        <f>AU2734*Settings!$C$13*(AU2698)</f>
        <v/>
      </c>
      <c r="AV2779" s="40">
        <f>AV2734*Settings!$C$13*(AV2698)</f>
        <v/>
      </c>
      <c r="AW2779" s="40">
        <f>AW2734*Settings!$C$13*(AW2698)</f>
        <v/>
      </c>
      <c r="AX2779" s="40">
        <f>AX2734*Settings!$C$13*(AX2698)</f>
        <v/>
      </c>
      <c r="AY2779" s="40">
        <f>AY2734*Settings!$C$13*(AY2698)</f>
        <v/>
      </c>
    </row>
    <row r="2780" hidden="1" outlineLevel="2">
      <c r="A2780" s="14" t="inlineStr">
        <is>
          <t>rxcp</t>
        </is>
      </c>
      <c r="B2780" s="14" t="inlineStr">
        <is>
          <t>oop</t>
        </is>
      </c>
      <c r="C2780" s="14" t="inlineStr">
        <is>
          <t>cst</t>
        </is>
      </c>
      <c r="D2780" s="36" t="n"/>
      <c r="E2780" s="36" t="n"/>
      <c r="F2780" s="36" t="n"/>
      <c r="G2780" s="36" t="n"/>
      <c r="H2780" s="14">
        <f>INDEX(VarLab,MATCH($A2780,VarKey,0))&amp;INDEX(MemLab,MATCH($C2780&amp;"|"&amp;$B2780,MemKey,0))</f>
        <v/>
      </c>
      <c r="I2780" s="14">
        <f>INDEX(VarUnit,MATCH($A2780,VarKey,0))</f>
        <v/>
      </c>
      <c r="J2780" s="14">
        <f>INDEX(VarSrc,MATCH($A2780,VarKey,0))</f>
        <v/>
      </c>
      <c r="K2780" s="11">
        <f>CodePrefix&amp;$A2780&amp;IF($C2780="","","."&amp;$C2780&amp;"."&amp;$B2780)&amp;INDEX(VarEnd,MATCH($A2780,VarKey,0))&amp;K$5</f>
        <v/>
      </c>
      <c r="L2780" s="39">
        <f>L2735*Settings!$C$13*(L2699)</f>
        <v/>
      </c>
      <c r="M2780" s="40">
        <f>M2735*Settings!$C$13*(M2699)</f>
        <v/>
      </c>
      <c r="N2780" s="40">
        <f>N2735*Settings!$C$13*(N2699)</f>
        <v/>
      </c>
      <c r="O2780" s="40">
        <f>O2735*Settings!$C$13*(O2699)</f>
        <v/>
      </c>
      <c r="P2780" s="40">
        <f>P2735*Settings!$C$13*(P2699)</f>
        <v/>
      </c>
      <c r="Q2780" s="40">
        <f>Q2735*Settings!$C$13*(Q2699)</f>
        <v/>
      </c>
      <c r="R2780" s="40">
        <f>R2735*Settings!$C$13*(R2699)</f>
        <v/>
      </c>
      <c r="S2780" s="40">
        <f>S2735*Settings!$C$13*(S2699)</f>
        <v/>
      </c>
      <c r="T2780" s="40">
        <f>T2735*Settings!$C$13*(T2699)</f>
        <v/>
      </c>
      <c r="U2780" s="40">
        <f>U2735*Settings!$C$13*(U2699)</f>
        <v/>
      </c>
      <c r="V2780" s="40">
        <f>V2735*Settings!$C$13*(V2699)</f>
        <v/>
      </c>
      <c r="W2780" s="40">
        <f>W2735*Settings!$C$13*(W2699)</f>
        <v/>
      </c>
      <c r="X2780" s="40">
        <f>X2735*Settings!$C$13*(X2699)</f>
        <v/>
      </c>
      <c r="Y2780" s="40">
        <f>Y2735*Settings!$C$13*(Y2699)</f>
        <v/>
      </c>
      <c r="Z2780" s="40">
        <f>Z2735*Settings!$C$13*(Z2699)</f>
        <v/>
      </c>
      <c r="AA2780" s="40">
        <f>AA2735*Settings!$C$13*(AA2699)</f>
        <v/>
      </c>
      <c r="AB2780" s="40">
        <f>AB2735*Settings!$C$13*(AB2699)</f>
        <v/>
      </c>
      <c r="AC2780" s="40">
        <f>AC2735*Settings!$C$13*(AC2699)</f>
        <v/>
      </c>
      <c r="AD2780" s="40">
        <f>AD2735*Settings!$C$13*(AD2699)</f>
        <v/>
      </c>
      <c r="AF2780" s="11">
        <f>CodePrefix&amp;$A2780&amp;IF($C2780="","","."&amp;$C2780&amp;"."&amp;$B2780)&amp;INDEX(VarEnd,MATCH($A2780,VarKey,0))&amp;AF$5</f>
        <v/>
      </c>
      <c r="AG2780" s="39">
        <f>AG2735*Settings!$C$13*(AG2699)</f>
        <v/>
      </c>
      <c r="AH2780" s="40">
        <f>AH2735*Settings!$C$13*(AH2699)</f>
        <v/>
      </c>
      <c r="AI2780" s="40">
        <f>AI2735*Settings!$C$13*(AI2699)</f>
        <v/>
      </c>
      <c r="AJ2780" s="40">
        <f>AJ2735*Settings!$C$13*(AJ2699)</f>
        <v/>
      </c>
      <c r="AK2780" s="40">
        <f>AK2735*Settings!$C$13*(AK2699)</f>
        <v/>
      </c>
      <c r="AL2780" s="40">
        <f>AL2735*Settings!$C$13*(AL2699)</f>
        <v/>
      </c>
      <c r="AM2780" s="40">
        <f>AM2735*Settings!$C$13*(AM2699)</f>
        <v/>
      </c>
      <c r="AN2780" s="40">
        <f>AN2735*Settings!$C$13*(AN2699)</f>
        <v/>
      </c>
      <c r="AO2780" s="40">
        <f>AO2735*Settings!$C$13*(AO2699)</f>
        <v/>
      </c>
      <c r="AP2780" s="40">
        <f>AP2735*Settings!$C$13*(AP2699)</f>
        <v/>
      </c>
      <c r="AQ2780" s="40">
        <f>AQ2735*Settings!$C$13*(AQ2699)</f>
        <v/>
      </c>
      <c r="AR2780" s="40">
        <f>AR2735*Settings!$C$13*(AR2699)</f>
        <v/>
      </c>
      <c r="AS2780" s="40">
        <f>AS2735*Settings!$C$13*(AS2699)</f>
        <v/>
      </c>
      <c r="AT2780" s="40">
        <f>AT2735*Settings!$C$13*(AT2699)</f>
        <v/>
      </c>
      <c r="AU2780" s="40">
        <f>AU2735*Settings!$C$13*(AU2699)</f>
        <v/>
      </c>
      <c r="AV2780" s="40">
        <f>AV2735*Settings!$C$13*(AV2699)</f>
        <v/>
      </c>
      <c r="AW2780" s="40">
        <f>AW2735*Settings!$C$13*(AW2699)</f>
        <v/>
      </c>
      <c r="AX2780" s="40">
        <f>AX2735*Settings!$C$13*(AX2699)</f>
        <v/>
      </c>
      <c r="AY2780" s="40">
        <f>AY2735*Settings!$C$13*(AY2699)</f>
        <v/>
      </c>
    </row>
    <row r="2781" hidden="1" outlineLevel="2">
      <c r="A2781" s="14" t="inlineStr">
        <is>
          <t>rxcp</t>
        </is>
      </c>
      <c r="B2781" s="14" t="inlineStr">
        <is>
          <t>bio</t>
        </is>
      </c>
      <c r="C2781" s="14" t="inlineStr">
        <is>
          <t>cst</t>
        </is>
      </c>
      <c r="D2781" s="36" t="n"/>
      <c r="E2781" s="36" t="n"/>
      <c r="F2781" s="36" t="n"/>
      <c r="G2781" s="36" t="n"/>
      <c r="H2781" s="14">
        <f>INDEX(VarLab,MATCH($A2781,VarKey,0))&amp;INDEX(MemLab,MATCH($C2781&amp;"|"&amp;$B2781,MemKey,0))</f>
        <v/>
      </c>
      <c r="I2781" s="14">
        <f>INDEX(VarUnit,MATCH($A2781,VarKey,0))</f>
        <v/>
      </c>
      <c r="J2781" s="14">
        <f>INDEX(VarSrc,MATCH($A2781,VarKey,0))</f>
        <v/>
      </c>
      <c r="K2781" s="11">
        <f>CodePrefix&amp;$A2781&amp;IF($C2781="","","."&amp;$C2781&amp;"."&amp;$B2781)&amp;INDEX(VarEnd,MATCH($A2781,VarKey,0))&amp;K$5</f>
        <v/>
      </c>
      <c r="L2781" s="39">
        <f>L2736*Settings!$C$13*(L2700)</f>
        <v/>
      </c>
      <c r="M2781" s="40">
        <f>M2736*Settings!$C$13*(M2700)</f>
        <v/>
      </c>
      <c r="N2781" s="40">
        <f>N2736*Settings!$C$13*(N2700)</f>
        <v/>
      </c>
      <c r="O2781" s="40">
        <f>O2736*Settings!$C$13*(O2700)</f>
        <v/>
      </c>
      <c r="P2781" s="40">
        <f>P2736*Settings!$C$13*(P2700)</f>
        <v/>
      </c>
      <c r="Q2781" s="40">
        <f>Q2736*Settings!$C$13*(Q2700)</f>
        <v/>
      </c>
      <c r="R2781" s="40">
        <f>R2736*Settings!$C$13*(R2700)</f>
        <v/>
      </c>
      <c r="S2781" s="40">
        <f>S2736*Settings!$C$13*(S2700)</f>
        <v/>
      </c>
      <c r="T2781" s="40">
        <f>T2736*Settings!$C$13*(T2700)</f>
        <v/>
      </c>
      <c r="U2781" s="40">
        <f>U2736*Settings!$C$13*(U2700)</f>
        <v/>
      </c>
      <c r="V2781" s="40">
        <f>V2736*Settings!$C$13*(V2700)</f>
        <v/>
      </c>
      <c r="W2781" s="40">
        <f>W2736*Settings!$C$13*(W2700)</f>
        <v/>
      </c>
      <c r="X2781" s="40">
        <f>X2736*Settings!$C$13*(X2700)</f>
        <v/>
      </c>
      <c r="Y2781" s="40">
        <f>Y2736*Settings!$C$13*(Y2700)</f>
        <v/>
      </c>
      <c r="Z2781" s="40">
        <f>Z2736*Settings!$C$13*(Z2700)</f>
        <v/>
      </c>
      <c r="AA2781" s="40">
        <f>AA2736*Settings!$C$13*(AA2700)</f>
        <v/>
      </c>
      <c r="AB2781" s="40">
        <f>AB2736*Settings!$C$13*(AB2700)</f>
        <v/>
      </c>
      <c r="AC2781" s="40">
        <f>AC2736*Settings!$C$13*(AC2700)</f>
        <v/>
      </c>
      <c r="AD2781" s="40">
        <f>AD2736*Settings!$C$13*(AD2700)</f>
        <v/>
      </c>
      <c r="AF2781" s="11">
        <f>CodePrefix&amp;$A2781&amp;IF($C2781="","","."&amp;$C2781&amp;"."&amp;$B2781)&amp;INDEX(VarEnd,MATCH($A2781,VarKey,0))&amp;AF$5</f>
        <v/>
      </c>
      <c r="AG2781" s="39">
        <f>AG2736*Settings!$C$13*(AG2700)</f>
        <v/>
      </c>
      <c r="AH2781" s="40">
        <f>AH2736*Settings!$C$13*(AH2700)</f>
        <v/>
      </c>
      <c r="AI2781" s="40">
        <f>AI2736*Settings!$C$13*(AI2700)</f>
        <v/>
      </c>
      <c r="AJ2781" s="40">
        <f>AJ2736*Settings!$C$13*(AJ2700)</f>
        <v/>
      </c>
      <c r="AK2781" s="40">
        <f>AK2736*Settings!$C$13*(AK2700)</f>
        <v/>
      </c>
      <c r="AL2781" s="40">
        <f>AL2736*Settings!$C$13*(AL2700)</f>
        <v/>
      </c>
      <c r="AM2781" s="40">
        <f>AM2736*Settings!$C$13*(AM2700)</f>
        <v/>
      </c>
      <c r="AN2781" s="40">
        <f>AN2736*Settings!$C$13*(AN2700)</f>
        <v/>
      </c>
      <c r="AO2781" s="40">
        <f>AO2736*Settings!$C$13*(AO2700)</f>
        <v/>
      </c>
      <c r="AP2781" s="40">
        <f>AP2736*Settings!$C$13*(AP2700)</f>
        <v/>
      </c>
      <c r="AQ2781" s="40">
        <f>AQ2736*Settings!$C$13*(AQ2700)</f>
        <v/>
      </c>
      <c r="AR2781" s="40">
        <f>AR2736*Settings!$C$13*(AR2700)</f>
        <v/>
      </c>
      <c r="AS2781" s="40">
        <f>AS2736*Settings!$C$13*(AS2700)</f>
        <v/>
      </c>
      <c r="AT2781" s="40">
        <f>AT2736*Settings!$C$13*(AT2700)</f>
        <v/>
      </c>
      <c r="AU2781" s="40">
        <f>AU2736*Settings!$C$13*(AU2700)</f>
        <v/>
      </c>
      <c r="AV2781" s="40">
        <f>AV2736*Settings!$C$13*(AV2700)</f>
        <v/>
      </c>
      <c r="AW2781" s="40">
        <f>AW2736*Settings!$C$13*(AW2700)</f>
        <v/>
      </c>
      <c r="AX2781" s="40">
        <f>AX2736*Settings!$C$13*(AX2700)</f>
        <v/>
      </c>
      <c r="AY2781" s="40">
        <f>AY2736*Settings!$C$13*(AY2700)</f>
        <v/>
      </c>
    </row>
    <row r="2782" hidden="1" outlineLevel="2"/>
    <row r="2783" hidden="1" outlineLevel="1" collapsed="1">
      <c r="A2783" s="1" t="inlineStr">
        <is>
          <t>ener</t>
        </is>
      </c>
      <c r="B2783" s="1" t="inlineStr">
        <is>
          <t>all</t>
        </is>
      </c>
      <c r="C2783" s="1" t="inlineStr">
        <is>
          <t>ftr</t>
        </is>
      </c>
      <c r="H2783" s="1">
        <f>INDEX(VarLab,MATCH($A2783,VarKey,0))&amp;INDEX(MemLab,MATCH($C2783&amp;"|"&amp;$B2783,MemKey,0))</f>
        <v/>
      </c>
      <c r="I2783" s="1">
        <f>INDEX(VarUnit,MATCH($A2783,VarKey,0))</f>
        <v/>
      </c>
      <c r="J2783" s="1">
        <f>INDEX(VarSrc,MATCH($A2783,VarKey,0))</f>
        <v/>
      </c>
      <c r="K2783" s="17">
        <f>CodePrefix&amp;$A2783&amp;IF($C2783="","","."&amp;$C2783&amp;"."&amp;$B2783)&amp;INDEX(VarEnd,MATCH($A2783,VarKey,0))&amp;K$5</f>
        <v/>
      </c>
      <c r="L2783" s="57">
        <f>SUM(L2857:L2864)</f>
        <v/>
      </c>
      <c r="M2783" s="58">
        <f>SUM(M2857:M2864)</f>
        <v/>
      </c>
      <c r="N2783" s="58">
        <f>SUM(N2857:N2864)</f>
        <v/>
      </c>
      <c r="O2783" s="58">
        <f>SUM(O2857:O2864)</f>
        <v/>
      </c>
      <c r="P2783" s="58">
        <f>SUM(P2857:P2864)</f>
        <v/>
      </c>
      <c r="Q2783" s="58">
        <f>SUM(Q2857:Q2864)</f>
        <v/>
      </c>
      <c r="R2783" s="58">
        <f>SUM(R2857:R2864)</f>
        <v/>
      </c>
      <c r="S2783" s="58">
        <f>SUM(S2857:S2864)</f>
        <v/>
      </c>
      <c r="T2783" s="58">
        <f>SUM(T2857:T2864)</f>
        <v/>
      </c>
      <c r="U2783" s="58">
        <f>SUM(U2857:U2864)</f>
        <v/>
      </c>
      <c r="V2783" s="58">
        <f>SUM(V2857:V2864)</f>
        <v/>
      </c>
      <c r="W2783" s="58">
        <f>SUM(W2857:W2864)</f>
        <v/>
      </c>
      <c r="X2783" s="58">
        <f>SUM(X2857:X2864)</f>
        <v/>
      </c>
      <c r="Y2783" s="58">
        <f>SUM(Y2857:Y2864)</f>
        <v/>
      </c>
      <c r="Z2783" s="58">
        <f>SUM(Z2857:Z2864)</f>
        <v/>
      </c>
      <c r="AA2783" s="58">
        <f>SUM(AA2857:AA2864)</f>
        <v/>
      </c>
      <c r="AB2783" s="58">
        <f>SUM(AB2857:AB2864)</f>
        <v/>
      </c>
      <c r="AC2783" s="58">
        <f>SUM(AC2857:AC2864)</f>
        <v/>
      </c>
      <c r="AD2783" s="58">
        <f>SUM(AD2857:AD2864)</f>
        <v/>
      </c>
      <c r="AF2783" s="17">
        <f>CodePrefix&amp;$A2783&amp;IF($C2783="","","."&amp;$C2783&amp;"."&amp;$B2783)&amp;INDEX(VarEnd,MATCH($A2783,VarKey,0))&amp;AF$5</f>
        <v/>
      </c>
      <c r="AG2783" s="57">
        <f>SUM(AG2857:AG2864)</f>
        <v/>
      </c>
      <c r="AH2783" s="58">
        <f>SUM(AH2857:AH2864)</f>
        <v/>
      </c>
      <c r="AI2783" s="58">
        <f>SUM(AI2857:AI2864)</f>
        <v/>
      </c>
      <c r="AJ2783" s="58">
        <f>SUM(AJ2857:AJ2864)</f>
        <v/>
      </c>
      <c r="AK2783" s="58">
        <f>SUM(AK2857:AK2864)</f>
        <v/>
      </c>
      <c r="AL2783" s="58">
        <f>SUM(AL2857:AL2864)</f>
        <v/>
      </c>
      <c r="AM2783" s="58">
        <f>SUM(AM2857:AM2864)</f>
        <v/>
      </c>
      <c r="AN2783" s="58">
        <f>SUM(AN2857:AN2864)</f>
        <v/>
      </c>
      <c r="AO2783" s="58">
        <f>SUM(AO2857:AO2864)</f>
        <v/>
      </c>
      <c r="AP2783" s="58">
        <f>SUM(AP2857:AP2864)</f>
        <v/>
      </c>
      <c r="AQ2783" s="58">
        <f>SUM(AQ2857:AQ2864)</f>
        <v/>
      </c>
      <c r="AR2783" s="58">
        <f>SUM(AR2857:AR2864)</f>
        <v/>
      </c>
      <c r="AS2783" s="58">
        <f>SUM(AS2857:AS2864)</f>
        <v/>
      </c>
      <c r="AT2783" s="58">
        <f>SUM(AT2857:AT2864)</f>
        <v/>
      </c>
      <c r="AU2783" s="58">
        <f>SUM(AU2857:AU2864)</f>
        <v/>
      </c>
      <c r="AV2783" s="58">
        <f>SUM(AV2857:AV2864)</f>
        <v/>
      </c>
      <c r="AW2783" s="58">
        <f>SUM(AW2857:AW2864)</f>
        <v/>
      </c>
      <c r="AX2783" s="58">
        <f>SUM(AX2857:AX2864)</f>
        <v/>
      </c>
      <c r="AY2783" s="58">
        <f>SUM(AY2857:AY2864)</f>
        <v/>
      </c>
    </row>
    <row r="2784" hidden="1" outlineLevel="1">
      <c r="A2784" s="56" t="inlineStr">
        <is>
          <t>eldem</t>
        </is>
      </c>
      <c r="B2784" s="56" t="inlineStr">
        <is>
          <t>ecy</t>
        </is>
      </c>
      <c r="C2784" s="56" t="inlineStr">
        <is>
          <t>ftr</t>
        </is>
      </c>
      <c r="H2784" s="56">
        <f>INDEX(VarLab,MATCH($A2784,VarKey,0))&amp;INDEX(MemLab,MATCH($C2784&amp;"|"&amp;$B2784,MemKey,0))</f>
        <v/>
      </c>
      <c r="I2784" s="56">
        <f>INDEX(VarUnit,MATCH($A2784,VarKey,0))</f>
        <v/>
      </c>
      <c r="J2784" s="56">
        <f>INDEX(VarSrc,MATCH($A2784,VarKey,0))</f>
        <v/>
      </c>
      <c r="K2784" s="59">
        <f>CodePrefix&amp;$A2784&amp;IF($C2784="","","."&amp;$C2784&amp;"."&amp;$B2784)&amp;INDEX(VarEnd,MATCH($A2784,VarKey,0))&amp;K$5</f>
        <v/>
      </c>
      <c r="L2784" s="60">
        <f>SUMIF($C$654:$C$668,$C2784,L$654:L$668)</f>
        <v/>
      </c>
      <c r="M2784" s="61">
        <f>SUMIF($C$654:$C$668,$C2784,M$654:M$668)</f>
        <v/>
      </c>
      <c r="N2784" s="61">
        <f>SUMIF($C$654:$C$668,$C2784,N$654:N$668)</f>
        <v/>
      </c>
      <c r="O2784" s="61">
        <f>SUMIF($C$654:$C$668,$C2784,O$654:O$668)</f>
        <v/>
      </c>
      <c r="P2784" s="61">
        <f>SUMIF($C$654:$C$668,$C2784,P$654:P$668)</f>
        <v/>
      </c>
      <c r="Q2784" s="61">
        <f>SUMIF($C$654:$C$668,$C2784,Q$654:Q$668)</f>
        <v/>
      </c>
      <c r="R2784" s="61">
        <f>SUMIF($C$654:$C$668,$C2784,R$654:R$668)</f>
        <v/>
      </c>
      <c r="S2784" s="61">
        <f>SUMIF($C$654:$C$668,$C2784,S$654:S$668)</f>
        <v/>
      </c>
      <c r="T2784" s="61">
        <f>SUMIF($C$654:$C$668,$C2784,T$654:T$668)</f>
        <v/>
      </c>
      <c r="U2784" s="61">
        <f>SUMIF($C$654:$C$668,$C2784,U$654:U$668)</f>
        <v/>
      </c>
      <c r="V2784" s="61">
        <f>SUMIF($C$654:$C$668,$C2784,V$654:V$668)</f>
        <v/>
      </c>
      <c r="W2784" s="61">
        <f>SUMIF($C$654:$C$668,$C2784,W$654:W$668)</f>
        <v/>
      </c>
      <c r="X2784" s="61">
        <f>SUMIF($C$654:$C$668,$C2784,X$654:X$668)</f>
        <v/>
      </c>
      <c r="Y2784" s="61">
        <f>SUMIF($C$654:$C$668,$C2784,Y$654:Y$668)</f>
        <v/>
      </c>
      <c r="Z2784" s="61">
        <f>SUMIF($C$654:$C$668,$C2784,Z$654:Z$668)</f>
        <v/>
      </c>
      <c r="AA2784" s="61">
        <f>SUMIF($C$654:$C$668,$C2784,AA$654:AA$668)</f>
        <v/>
      </c>
      <c r="AB2784" s="61">
        <f>SUMIF($C$654:$C$668,$C2784,AB$654:AB$668)</f>
        <v/>
      </c>
      <c r="AC2784" s="61">
        <f>SUMIF($C$654:$C$668,$C2784,AC$654:AC$668)</f>
        <v/>
      </c>
      <c r="AD2784" s="61">
        <f>SUMIF($C$654:$C$668,$C2784,AD$654:AD$668)</f>
        <v/>
      </c>
      <c r="AF2784" s="59">
        <f>CodePrefix&amp;$A2784&amp;IF($C2784="","","."&amp;$C2784&amp;"."&amp;$B2784)&amp;INDEX(VarEnd,MATCH($A2784,VarKey,0))&amp;AF$5</f>
        <v/>
      </c>
      <c r="AG2784" s="60">
        <f>SUMIF($C$654:$C$668,$C2784,AG$654:AG$668)</f>
        <v/>
      </c>
      <c r="AH2784" s="61">
        <f>SUMIF($C$654:$C$668,$C2784,AH$654:AH$668)</f>
        <v/>
      </c>
      <c r="AI2784" s="61">
        <f>SUMIF($C$654:$C$668,$C2784,AI$654:AI$668)</f>
        <v/>
      </c>
      <c r="AJ2784" s="61">
        <f>SUMIF($C$654:$C$668,$C2784,AJ$654:AJ$668)</f>
        <v/>
      </c>
      <c r="AK2784" s="61">
        <f>SUMIF($C$654:$C$668,$C2784,AK$654:AK$668)</f>
        <v/>
      </c>
      <c r="AL2784" s="61">
        <f>SUMIF($C$654:$C$668,$C2784,AL$654:AL$668)</f>
        <v/>
      </c>
      <c r="AM2784" s="61">
        <f>SUMIF($C$654:$C$668,$C2784,AM$654:AM$668)</f>
        <v/>
      </c>
      <c r="AN2784" s="61">
        <f>SUMIF($C$654:$C$668,$C2784,AN$654:AN$668)</f>
        <v/>
      </c>
      <c r="AO2784" s="61">
        <f>SUMIF($C$654:$C$668,$C2784,AO$654:AO$668)</f>
        <v/>
      </c>
      <c r="AP2784" s="61">
        <f>SUMIF($C$654:$C$668,$C2784,AP$654:AP$668)</f>
        <v/>
      </c>
      <c r="AQ2784" s="61">
        <f>SUMIF($C$654:$C$668,$C2784,AQ$654:AQ$668)</f>
        <v/>
      </c>
      <c r="AR2784" s="61">
        <f>SUMIF($C$654:$C$668,$C2784,AR$654:AR$668)</f>
        <v/>
      </c>
      <c r="AS2784" s="61">
        <f>SUMIF($C$654:$C$668,$C2784,AS$654:AS$668)</f>
        <v/>
      </c>
      <c r="AT2784" s="61">
        <f>SUMIF($C$654:$C$668,$C2784,AT$654:AT$668)</f>
        <v/>
      </c>
      <c r="AU2784" s="61">
        <f>SUMIF($C$654:$C$668,$C2784,AU$654:AU$668)</f>
        <v/>
      </c>
      <c r="AV2784" s="61">
        <f>SUMIF($C$654:$C$668,$C2784,AV$654:AV$668)</f>
        <v/>
      </c>
      <c r="AW2784" s="61">
        <f>SUMIF($C$654:$C$668,$C2784,AW$654:AW$668)</f>
        <v/>
      </c>
      <c r="AX2784" s="61">
        <f>SUMIF($C$654:$C$668,$C2784,AX$654:AX$668)</f>
        <v/>
      </c>
      <c r="AY2784" s="61">
        <f>SUMIF($C$654:$C$668,$C2784,AY$654:AY$668)</f>
        <v/>
      </c>
    </row>
    <row r="2785" hidden="1" outlineLevel="2">
      <c r="A2785" s="14" t="inlineStr">
        <is>
          <t>ctxnew</t>
        </is>
      </c>
      <c r="B2785" s="14" t="inlineStr">
        <is>
          <t>coa</t>
        </is>
      </c>
      <c r="C2785" s="14" t="inlineStr">
        <is>
          <t>ftr</t>
        </is>
      </c>
      <c r="D2785" s="32">
        <f>INDEX(Inputs!$W$5:$W$132,MATCH($B2785&amp;"|"&amp;$C2785,Inputs!$A$5:$A$132,0))</f>
        <v/>
      </c>
      <c r="E2785" s="32">
        <f>INDEX(Inputs!$L$5:$L$132,MATCH($B2785&amp;"|"&amp;$C2785,Inputs!$A$5:$A$132,0))</f>
        <v/>
      </c>
      <c r="F2785" s="32">
        <f>INDEX(Inputs!$M$5:$M$132,MATCH($B2785&amp;"|"&amp;$C2785,Inputs!$A$5:$A$132,0))</f>
        <v/>
      </c>
      <c r="G2785" s="36" t="n"/>
      <c r="H2785" s="14">
        <f>INDEX(VarLab,MATCH($A2785,VarKey,0))&amp;INDEX(MemLab,MATCH($C2785&amp;"|"&amp;$B2785,MemKey,0))</f>
        <v/>
      </c>
      <c r="I2785" s="14">
        <f>INDEX(VarUnit,MATCH($A2785,VarKey,0))</f>
        <v/>
      </c>
      <c r="J2785" s="14">
        <f>INDEX(VarSrc,MATCH($A2785,VarKey,0))</f>
        <v/>
      </c>
      <c r="K2785" s="11">
        <f>CodePrefix&amp;$A2785&amp;IF($C2785="","","."&amp;$C2785&amp;"."&amp;$B2785)&amp;INDEX(VarEnd,MATCH($A2785,VarKey,0))&amp;K$5</f>
        <v/>
      </c>
      <c r="L2785" s="37">
        <f>INDEX(L$263:L$279,$F2785)*$D2785*INDEX(L$23:L$30,$E2785)</f>
        <v/>
      </c>
      <c r="M2785" s="32">
        <f>INDEX(M$263:M$279,$F2785)*$D2785*INDEX(M$23:M$30,$E2785)</f>
        <v/>
      </c>
      <c r="N2785" s="32">
        <f>INDEX(N$263:N$279,$F2785)*$D2785*INDEX(N$23:N$30,$E2785)</f>
        <v/>
      </c>
      <c r="O2785" s="32">
        <f>INDEX(O$263:O$279,$F2785)*$D2785*INDEX(O$23:O$30,$E2785)</f>
        <v/>
      </c>
      <c r="P2785" s="32">
        <f>INDEX(P$263:P$279,$F2785)*$D2785*INDEX(P$23:P$30,$E2785)</f>
        <v/>
      </c>
      <c r="Q2785" s="32">
        <f>INDEX(Q$263:Q$279,$F2785)*$D2785*INDEX(Q$23:Q$30,$E2785)</f>
        <v/>
      </c>
      <c r="R2785" s="32">
        <f>INDEX(R$263:R$279,$F2785)*$D2785*INDEX(R$23:R$30,$E2785)</f>
        <v/>
      </c>
      <c r="S2785" s="32">
        <f>INDEX(S$263:S$279,$F2785)*$D2785*INDEX(S$23:S$30,$E2785)</f>
        <v/>
      </c>
      <c r="T2785" s="32">
        <f>INDEX(T$263:T$279,$F2785)*$D2785*INDEX(T$23:T$30,$E2785)</f>
        <v/>
      </c>
      <c r="U2785" s="32">
        <f>INDEX(U$263:U$279,$F2785)*$D2785*INDEX(U$23:U$30,$E2785)</f>
        <v/>
      </c>
      <c r="V2785" s="32">
        <f>INDEX(V$263:V$279,$F2785)*$D2785*INDEX(V$23:V$30,$E2785)</f>
        <v/>
      </c>
      <c r="W2785" s="32">
        <f>INDEX(W$263:W$279,$F2785)*$D2785*INDEX(W$23:W$30,$E2785)</f>
        <v/>
      </c>
      <c r="X2785" s="32">
        <f>INDEX(X$263:X$279,$F2785)*$D2785*INDEX(X$23:X$30,$E2785)</f>
        <v/>
      </c>
      <c r="Y2785" s="32">
        <f>INDEX(Y$263:Y$279,$F2785)*$D2785*INDEX(Y$23:Y$30,$E2785)</f>
        <v/>
      </c>
      <c r="Z2785" s="32">
        <f>INDEX(Z$263:Z$279,$F2785)*$D2785*INDEX(Z$23:Z$30,$E2785)</f>
        <v/>
      </c>
      <c r="AA2785" s="32">
        <f>INDEX(AA$263:AA$279,$F2785)*$D2785*INDEX(AA$23:AA$30,$E2785)</f>
        <v/>
      </c>
      <c r="AB2785" s="32">
        <f>INDEX(AB$263:AB$279,$F2785)*$D2785*INDEX(AB$23:AB$30,$E2785)</f>
        <v/>
      </c>
      <c r="AC2785" s="32">
        <f>INDEX(AC$263:AC$279,$F2785)*$D2785*INDEX(AC$23:AC$30,$E2785)</f>
        <v/>
      </c>
      <c r="AD2785" s="32">
        <f>INDEX(AD$263:AD$279,$F2785)*$D2785*INDEX(AD$23:AD$30,$E2785)</f>
        <v/>
      </c>
      <c r="AF2785" s="11">
        <f>CodePrefix&amp;$A2785&amp;IF($C2785="","","."&amp;$C2785&amp;"."&amp;$B2785)&amp;INDEX(VarEnd,MATCH($A2785,VarKey,0))&amp;AF$5</f>
        <v/>
      </c>
      <c r="AG2785" s="37">
        <f>INDEX(AG$263:AG$279,$F2785)*$D2785*INDEX(AG$23:AG$30,$E2785)</f>
        <v/>
      </c>
      <c r="AH2785" s="32">
        <f>INDEX(AH$263:AH$279,$F2785)*$D2785*INDEX(AH$23:AH$30,$E2785)</f>
        <v/>
      </c>
      <c r="AI2785" s="32">
        <f>INDEX(AI$263:AI$279,$F2785)*$D2785*INDEX(AI$23:AI$30,$E2785)</f>
        <v/>
      </c>
      <c r="AJ2785" s="32">
        <f>INDEX(AJ$263:AJ$279,$F2785)*$D2785*INDEX(AJ$23:AJ$30,$E2785)</f>
        <v/>
      </c>
      <c r="AK2785" s="32">
        <f>INDEX(AK$263:AK$279,$F2785)*$D2785*INDEX(AK$23:AK$30,$E2785)</f>
        <v/>
      </c>
      <c r="AL2785" s="32">
        <f>INDEX(AL$263:AL$279,$F2785)*$D2785*INDEX(AL$23:AL$30,$E2785)</f>
        <v/>
      </c>
      <c r="AM2785" s="32">
        <f>INDEX(AM$263:AM$279,$F2785)*$D2785*INDEX(AM$23:AM$30,$E2785)</f>
        <v/>
      </c>
      <c r="AN2785" s="32">
        <f>INDEX(AN$263:AN$279,$F2785)*$D2785*INDEX(AN$23:AN$30,$E2785)</f>
        <v/>
      </c>
      <c r="AO2785" s="32">
        <f>INDEX(AO$263:AO$279,$F2785)*$D2785*INDEX(AO$23:AO$30,$E2785)</f>
        <v/>
      </c>
      <c r="AP2785" s="32">
        <f>INDEX(AP$263:AP$279,$F2785)*$D2785*INDEX(AP$23:AP$30,$E2785)</f>
        <v/>
      </c>
      <c r="AQ2785" s="32">
        <f>INDEX(AQ$263:AQ$279,$F2785)*$D2785*INDEX(AQ$23:AQ$30,$E2785)</f>
        <v/>
      </c>
      <c r="AR2785" s="32">
        <f>INDEX(AR$263:AR$279,$F2785)*$D2785*INDEX(AR$23:AR$30,$E2785)</f>
        <v/>
      </c>
      <c r="AS2785" s="32">
        <f>INDEX(AS$263:AS$279,$F2785)*$D2785*INDEX(AS$23:AS$30,$E2785)</f>
        <v/>
      </c>
      <c r="AT2785" s="32">
        <f>INDEX(AT$263:AT$279,$F2785)*$D2785*INDEX(AT$23:AT$30,$E2785)</f>
        <v/>
      </c>
      <c r="AU2785" s="32">
        <f>INDEX(AU$263:AU$279,$F2785)*$D2785*INDEX(AU$23:AU$30,$E2785)</f>
        <v/>
      </c>
      <c r="AV2785" s="32">
        <f>INDEX(AV$263:AV$279,$F2785)*$D2785*INDEX(AV$23:AV$30,$E2785)</f>
        <v/>
      </c>
      <c r="AW2785" s="32">
        <f>INDEX(AW$263:AW$279,$F2785)*$D2785*INDEX(AW$23:AW$30,$E2785)</f>
        <v/>
      </c>
      <c r="AX2785" s="32">
        <f>INDEX(AX$263:AX$279,$F2785)*$D2785*INDEX(AX$23:AX$30,$E2785)</f>
        <v/>
      </c>
      <c r="AY2785" s="32">
        <f>INDEX(AY$263:AY$279,$F2785)*$D2785*INDEX(AY$23:AY$30,$E2785)</f>
        <v/>
      </c>
    </row>
    <row r="2786" hidden="1" outlineLevel="2">
      <c r="A2786" s="14" t="inlineStr">
        <is>
          <t>ctxnew</t>
        </is>
      </c>
      <c r="B2786" s="14" t="inlineStr">
        <is>
          <t>nga</t>
        </is>
      </c>
      <c r="C2786" s="14" t="inlineStr">
        <is>
          <t>ftr</t>
        </is>
      </c>
      <c r="D2786" s="32">
        <f>INDEX(Inputs!$W$5:$W$132,MATCH($B2786&amp;"|"&amp;$C2786,Inputs!$A$5:$A$132,0))</f>
        <v/>
      </c>
      <c r="E2786" s="32">
        <f>INDEX(Inputs!$L$5:$L$132,MATCH($B2786&amp;"|"&amp;$C2786,Inputs!$A$5:$A$132,0))</f>
        <v/>
      </c>
      <c r="F2786" s="32">
        <f>INDEX(Inputs!$M$5:$M$132,MATCH($B2786&amp;"|"&amp;$C2786,Inputs!$A$5:$A$132,0))</f>
        <v/>
      </c>
      <c r="G2786" s="36" t="n"/>
      <c r="H2786" s="14">
        <f>INDEX(VarLab,MATCH($A2786,VarKey,0))&amp;INDEX(MemLab,MATCH($C2786&amp;"|"&amp;$B2786,MemKey,0))</f>
        <v/>
      </c>
      <c r="I2786" s="14">
        <f>INDEX(VarUnit,MATCH($A2786,VarKey,0))</f>
        <v/>
      </c>
      <c r="J2786" s="14">
        <f>INDEX(VarSrc,MATCH($A2786,VarKey,0))</f>
        <v/>
      </c>
      <c r="K2786" s="11">
        <f>CodePrefix&amp;$A2786&amp;IF($C2786="","","."&amp;$C2786&amp;"."&amp;$B2786)&amp;INDEX(VarEnd,MATCH($A2786,VarKey,0))&amp;K$5</f>
        <v/>
      </c>
      <c r="L2786" s="37">
        <f>INDEX(L$263:L$279,$F2786)*$D2786*INDEX(L$23:L$30,$E2786)</f>
        <v/>
      </c>
      <c r="M2786" s="32">
        <f>INDEX(M$263:M$279,$F2786)*$D2786*INDEX(M$23:M$30,$E2786)</f>
        <v/>
      </c>
      <c r="N2786" s="32">
        <f>INDEX(N$263:N$279,$F2786)*$D2786*INDEX(N$23:N$30,$E2786)</f>
        <v/>
      </c>
      <c r="O2786" s="32">
        <f>INDEX(O$263:O$279,$F2786)*$D2786*INDEX(O$23:O$30,$E2786)</f>
        <v/>
      </c>
      <c r="P2786" s="32">
        <f>INDEX(P$263:P$279,$F2786)*$D2786*INDEX(P$23:P$30,$E2786)</f>
        <v/>
      </c>
      <c r="Q2786" s="32">
        <f>INDEX(Q$263:Q$279,$F2786)*$D2786*INDEX(Q$23:Q$30,$E2786)</f>
        <v/>
      </c>
      <c r="R2786" s="32">
        <f>INDEX(R$263:R$279,$F2786)*$D2786*INDEX(R$23:R$30,$E2786)</f>
        <v/>
      </c>
      <c r="S2786" s="32">
        <f>INDEX(S$263:S$279,$F2786)*$D2786*INDEX(S$23:S$30,$E2786)</f>
        <v/>
      </c>
      <c r="T2786" s="32">
        <f>INDEX(T$263:T$279,$F2786)*$D2786*INDEX(T$23:T$30,$E2786)</f>
        <v/>
      </c>
      <c r="U2786" s="32">
        <f>INDEX(U$263:U$279,$F2786)*$D2786*INDEX(U$23:U$30,$E2786)</f>
        <v/>
      </c>
      <c r="V2786" s="32">
        <f>INDEX(V$263:V$279,$F2786)*$D2786*INDEX(V$23:V$30,$E2786)</f>
        <v/>
      </c>
      <c r="W2786" s="32">
        <f>INDEX(W$263:W$279,$F2786)*$D2786*INDEX(W$23:W$30,$E2786)</f>
        <v/>
      </c>
      <c r="X2786" s="32">
        <f>INDEX(X$263:X$279,$F2786)*$D2786*INDEX(X$23:X$30,$E2786)</f>
        <v/>
      </c>
      <c r="Y2786" s="32">
        <f>INDEX(Y$263:Y$279,$F2786)*$D2786*INDEX(Y$23:Y$30,$E2786)</f>
        <v/>
      </c>
      <c r="Z2786" s="32">
        <f>INDEX(Z$263:Z$279,$F2786)*$D2786*INDEX(Z$23:Z$30,$E2786)</f>
        <v/>
      </c>
      <c r="AA2786" s="32">
        <f>INDEX(AA$263:AA$279,$F2786)*$D2786*INDEX(AA$23:AA$30,$E2786)</f>
        <v/>
      </c>
      <c r="AB2786" s="32">
        <f>INDEX(AB$263:AB$279,$F2786)*$D2786*INDEX(AB$23:AB$30,$E2786)</f>
        <v/>
      </c>
      <c r="AC2786" s="32">
        <f>INDEX(AC$263:AC$279,$F2786)*$D2786*INDEX(AC$23:AC$30,$E2786)</f>
        <v/>
      </c>
      <c r="AD2786" s="32">
        <f>INDEX(AD$263:AD$279,$F2786)*$D2786*INDEX(AD$23:AD$30,$E2786)</f>
        <v/>
      </c>
      <c r="AF2786" s="11">
        <f>CodePrefix&amp;$A2786&amp;IF($C2786="","","."&amp;$C2786&amp;"."&amp;$B2786)&amp;INDEX(VarEnd,MATCH($A2786,VarKey,0))&amp;AF$5</f>
        <v/>
      </c>
      <c r="AG2786" s="37">
        <f>INDEX(AG$263:AG$279,$F2786)*$D2786*INDEX(AG$23:AG$30,$E2786)</f>
        <v/>
      </c>
      <c r="AH2786" s="32">
        <f>INDEX(AH$263:AH$279,$F2786)*$D2786*INDEX(AH$23:AH$30,$E2786)</f>
        <v/>
      </c>
      <c r="AI2786" s="32">
        <f>INDEX(AI$263:AI$279,$F2786)*$D2786*INDEX(AI$23:AI$30,$E2786)</f>
        <v/>
      </c>
      <c r="AJ2786" s="32">
        <f>INDEX(AJ$263:AJ$279,$F2786)*$D2786*INDEX(AJ$23:AJ$30,$E2786)</f>
        <v/>
      </c>
      <c r="AK2786" s="32">
        <f>INDEX(AK$263:AK$279,$F2786)*$D2786*INDEX(AK$23:AK$30,$E2786)</f>
        <v/>
      </c>
      <c r="AL2786" s="32">
        <f>INDEX(AL$263:AL$279,$F2786)*$D2786*INDEX(AL$23:AL$30,$E2786)</f>
        <v/>
      </c>
      <c r="AM2786" s="32">
        <f>INDEX(AM$263:AM$279,$F2786)*$D2786*INDEX(AM$23:AM$30,$E2786)</f>
        <v/>
      </c>
      <c r="AN2786" s="32">
        <f>INDEX(AN$263:AN$279,$F2786)*$D2786*INDEX(AN$23:AN$30,$E2786)</f>
        <v/>
      </c>
      <c r="AO2786" s="32">
        <f>INDEX(AO$263:AO$279,$F2786)*$D2786*INDEX(AO$23:AO$30,$E2786)</f>
        <v/>
      </c>
      <c r="AP2786" s="32">
        <f>INDEX(AP$263:AP$279,$F2786)*$D2786*INDEX(AP$23:AP$30,$E2786)</f>
        <v/>
      </c>
      <c r="AQ2786" s="32">
        <f>INDEX(AQ$263:AQ$279,$F2786)*$D2786*INDEX(AQ$23:AQ$30,$E2786)</f>
        <v/>
      </c>
      <c r="AR2786" s="32">
        <f>INDEX(AR$263:AR$279,$F2786)*$D2786*INDEX(AR$23:AR$30,$E2786)</f>
        <v/>
      </c>
      <c r="AS2786" s="32">
        <f>INDEX(AS$263:AS$279,$F2786)*$D2786*INDEX(AS$23:AS$30,$E2786)</f>
        <v/>
      </c>
      <c r="AT2786" s="32">
        <f>INDEX(AT$263:AT$279,$F2786)*$D2786*INDEX(AT$23:AT$30,$E2786)</f>
        <v/>
      </c>
      <c r="AU2786" s="32">
        <f>INDEX(AU$263:AU$279,$F2786)*$D2786*INDEX(AU$23:AU$30,$E2786)</f>
        <v/>
      </c>
      <c r="AV2786" s="32">
        <f>INDEX(AV$263:AV$279,$F2786)*$D2786*INDEX(AV$23:AV$30,$E2786)</f>
        <v/>
      </c>
      <c r="AW2786" s="32">
        <f>INDEX(AW$263:AW$279,$F2786)*$D2786*INDEX(AW$23:AW$30,$E2786)</f>
        <v/>
      </c>
      <c r="AX2786" s="32">
        <f>INDEX(AX$263:AX$279,$F2786)*$D2786*INDEX(AX$23:AX$30,$E2786)</f>
        <v/>
      </c>
      <c r="AY2786" s="32">
        <f>INDEX(AY$263:AY$279,$F2786)*$D2786*INDEX(AY$23:AY$30,$E2786)</f>
        <v/>
      </c>
    </row>
    <row r="2787" hidden="1" outlineLevel="2">
      <c r="A2787" s="14" t="inlineStr">
        <is>
          <t>ctxnew</t>
        </is>
      </c>
      <c r="B2787" s="14" t="inlineStr">
        <is>
          <t>gso</t>
        </is>
      </c>
      <c r="C2787" s="14" t="inlineStr">
        <is>
          <t>ftr</t>
        </is>
      </c>
      <c r="D2787" s="32">
        <f>INDEX(Inputs!$W$5:$W$132,MATCH($B2787&amp;"|"&amp;$C2787,Inputs!$A$5:$A$132,0))</f>
        <v/>
      </c>
      <c r="E2787" s="32">
        <f>INDEX(Inputs!$L$5:$L$132,MATCH($B2787&amp;"|"&amp;$C2787,Inputs!$A$5:$A$132,0))</f>
        <v/>
      </c>
      <c r="F2787" s="32">
        <f>INDEX(Inputs!$M$5:$M$132,MATCH($B2787&amp;"|"&amp;$C2787,Inputs!$A$5:$A$132,0))</f>
        <v/>
      </c>
      <c r="G2787" s="36" t="n"/>
      <c r="H2787" s="14">
        <f>INDEX(VarLab,MATCH($A2787,VarKey,0))&amp;INDEX(MemLab,MATCH($C2787&amp;"|"&amp;$B2787,MemKey,0))</f>
        <v/>
      </c>
      <c r="I2787" s="14">
        <f>INDEX(VarUnit,MATCH($A2787,VarKey,0))</f>
        <v/>
      </c>
      <c r="J2787" s="14">
        <f>INDEX(VarSrc,MATCH($A2787,VarKey,0))</f>
        <v/>
      </c>
      <c r="K2787" s="11">
        <f>CodePrefix&amp;$A2787&amp;IF($C2787="","","."&amp;$C2787&amp;"."&amp;$B2787)&amp;INDEX(VarEnd,MATCH($A2787,VarKey,0))&amp;K$5</f>
        <v/>
      </c>
      <c r="L2787" s="37">
        <f>INDEX(L$263:L$279,$F2787)*$D2787*INDEX(L$23:L$30,$E2787)</f>
        <v/>
      </c>
      <c r="M2787" s="32">
        <f>INDEX(M$263:M$279,$F2787)*$D2787*INDEX(M$23:M$30,$E2787)</f>
        <v/>
      </c>
      <c r="N2787" s="32">
        <f>INDEX(N$263:N$279,$F2787)*$D2787*INDEX(N$23:N$30,$E2787)</f>
        <v/>
      </c>
      <c r="O2787" s="32">
        <f>INDEX(O$263:O$279,$F2787)*$D2787*INDEX(O$23:O$30,$E2787)</f>
        <v/>
      </c>
      <c r="P2787" s="32">
        <f>INDEX(P$263:P$279,$F2787)*$D2787*INDEX(P$23:P$30,$E2787)</f>
        <v/>
      </c>
      <c r="Q2787" s="32">
        <f>INDEX(Q$263:Q$279,$F2787)*$D2787*INDEX(Q$23:Q$30,$E2787)</f>
        <v/>
      </c>
      <c r="R2787" s="32">
        <f>INDEX(R$263:R$279,$F2787)*$D2787*INDEX(R$23:R$30,$E2787)</f>
        <v/>
      </c>
      <c r="S2787" s="32">
        <f>INDEX(S$263:S$279,$F2787)*$D2787*INDEX(S$23:S$30,$E2787)</f>
        <v/>
      </c>
      <c r="T2787" s="32">
        <f>INDEX(T$263:T$279,$F2787)*$D2787*INDEX(T$23:T$30,$E2787)</f>
        <v/>
      </c>
      <c r="U2787" s="32">
        <f>INDEX(U$263:U$279,$F2787)*$D2787*INDEX(U$23:U$30,$E2787)</f>
        <v/>
      </c>
      <c r="V2787" s="32">
        <f>INDEX(V$263:V$279,$F2787)*$D2787*INDEX(V$23:V$30,$E2787)</f>
        <v/>
      </c>
      <c r="W2787" s="32">
        <f>INDEX(W$263:W$279,$F2787)*$D2787*INDEX(W$23:W$30,$E2787)</f>
        <v/>
      </c>
      <c r="X2787" s="32">
        <f>INDEX(X$263:X$279,$F2787)*$D2787*INDEX(X$23:X$30,$E2787)</f>
        <v/>
      </c>
      <c r="Y2787" s="32">
        <f>INDEX(Y$263:Y$279,$F2787)*$D2787*INDEX(Y$23:Y$30,$E2787)</f>
        <v/>
      </c>
      <c r="Z2787" s="32">
        <f>INDEX(Z$263:Z$279,$F2787)*$D2787*INDEX(Z$23:Z$30,$E2787)</f>
        <v/>
      </c>
      <c r="AA2787" s="32">
        <f>INDEX(AA$263:AA$279,$F2787)*$D2787*INDEX(AA$23:AA$30,$E2787)</f>
        <v/>
      </c>
      <c r="AB2787" s="32">
        <f>INDEX(AB$263:AB$279,$F2787)*$D2787*INDEX(AB$23:AB$30,$E2787)</f>
        <v/>
      </c>
      <c r="AC2787" s="32">
        <f>INDEX(AC$263:AC$279,$F2787)*$D2787*INDEX(AC$23:AC$30,$E2787)</f>
        <v/>
      </c>
      <c r="AD2787" s="32">
        <f>INDEX(AD$263:AD$279,$F2787)*$D2787*INDEX(AD$23:AD$30,$E2787)</f>
        <v/>
      </c>
      <c r="AF2787" s="11">
        <f>CodePrefix&amp;$A2787&amp;IF($C2787="","","."&amp;$C2787&amp;"."&amp;$B2787)&amp;INDEX(VarEnd,MATCH($A2787,VarKey,0))&amp;AF$5</f>
        <v/>
      </c>
      <c r="AG2787" s="37">
        <f>INDEX(AG$263:AG$279,$F2787)*$D2787*INDEX(AG$23:AG$30,$E2787)</f>
        <v/>
      </c>
      <c r="AH2787" s="32">
        <f>INDEX(AH$263:AH$279,$F2787)*$D2787*INDEX(AH$23:AH$30,$E2787)</f>
        <v/>
      </c>
      <c r="AI2787" s="32">
        <f>INDEX(AI$263:AI$279,$F2787)*$D2787*INDEX(AI$23:AI$30,$E2787)</f>
        <v/>
      </c>
      <c r="AJ2787" s="32">
        <f>INDEX(AJ$263:AJ$279,$F2787)*$D2787*INDEX(AJ$23:AJ$30,$E2787)</f>
        <v/>
      </c>
      <c r="AK2787" s="32">
        <f>INDEX(AK$263:AK$279,$F2787)*$D2787*INDEX(AK$23:AK$30,$E2787)</f>
        <v/>
      </c>
      <c r="AL2787" s="32">
        <f>INDEX(AL$263:AL$279,$F2787)*$D2787*INDEX(AL$23:AL$30,$E2787)</f>
        <v/>
      </c>
      <c r="AM2787" s="32">
        <f>INDEX(AM$263:AM$279,$F2787)*$D2787*INDEX(AM$23:AM$30,$E2787)</f>
        <v/>
      </c>
      <c r="AN2787" s="32">
        <f>INDEX(AN$263:AN$279,$F2787)*$D2787*INDEX(AN$23:AN$30,$E2787)</f>
        <v/>
      </c>
      <c r="AO2787" s="32">
        <f>INDEX(AO$263:AO$279,$F2787)*$D2787*INDEX(AO$23:AO$30,$E2787)</f>
        <v/>
      </c>
      <c r="AP2787" s="32">
        <f>INDEX(AP$263:AP$279,$F2787)*$D2787*INDEX(AP$23:AP$30,$E2787)</f>
        <v/>
      </c>
      <c r="AQ2787" s="32">
        <f>INDEX(AQ$263:AQ$279,$F2787)*$D2787*INDEX(AQ$23:AQ$30,$E2787)</f>
        <v/>
      </c>
      <c r="AR2787" s="32">
        <f>INDEX(AR$263:AR$279,$F2787)*$D2787*INDEX(AR$23:AR$30,$E2787)</f>
        <v/>
      </c>
      <c r="AS2787" s="32">
        <f>INDEX(AS$263:AS$279,$F2787)*$D2787*INDEX(AS$23:AS$30,$E2787)</f>
        <v/>
      </c>
      <c r="AT2787" s="32">
        <f>INDEX(AT$263:AT$279,$F2787)*$D2787*INDEX(AT$23:AT$30,$E2787)</f>
        <v/>
      </c>
      <c r="AU2787" s="32">
        <f>INDEX(AU$263:AU$279,$F2787)*$D2787*INDEX(AU$23:AU$30,$E2787)</f>
        <v/>
      </c>
      <c r="AV2787" s="32">
        <f>INDEX(AV$263:AV$279,$F2787)*$D2787*INDEX(AV$23:AV$30,$E2787)</f>
        <v/>
      </c>
      <c r="AW2787" s="32">
        <f>INDEX(AW$263:AW$279,$F2787)*$D2787*INDEX(AW$23:AW$30,$E2787)</f>
        <v/>
      </c>
      <c r="AX2787" s="32">
        <f>INDEX(AX$263:AX$279,$F2787)*$D2787*INDEX(AX$23:AX$30,$E2787)</f>
        <v/>
      </c>
      <c r="AY2787" s="32">
        <f>INDEX(AY$263:AY$279,$F2787)*$D2787*INDEX(AY$23:AY$30,$E2787)</f>
        <v/>
      </c>
    </row>
    <row r="2788" hidden="1" outlineLevel="2">
      <c r="A2788" s="14" t="inlineStr">
        <is>
          <t>ctxnew</t>
        </is>
      </c>
      <c r="B2788" s="14" t="inlineStr">
        <is>
          <t>die</t>
        </is>
      </c>
      <c r="C2788" s="14" t="inlineStr">
        <is>
          <t>ftr</t>
        </is>
      </c>
      <c r="D2788" s="32">
        <f>INDEX(Inputs!$W$5:$W$132,MATCH($B2788&amp;"|"&amp;$C2788,Inputs!$A$5:$A$132,0))</f>
        <v/>
      </c>
      <c r="E2788" s="32">
        <f>INDEX(Inputs!$L$5:$L$132,MATCH($B2788&amp;"|"&amp;$C2788,Inputs!$A$5:$A$132,0))</f>
        <v/>
      </c>
      <c r="F2788" s="32">
        <f>INDEX(Inputs!$M$5:$M$132,MATCH($B2788&amp;"|"&amp;$C2788,Inputs!$A$5:$A$132,0))</f>
        <v/>
      </c>
      <c r="G2788" s="36" t="n"/>
      <c r="H2788" s="14">
        <f>INDEX(VarLab,MATCH($A2788,VarKey,0))&amp;INDEX(MemLab,MATCH($C2788&amp;"|"&amp;$B2788,MemKey,0))</f>
        <v/>
      </c>
      <c r="I2788" s="14">
        <f>INDEX(VarUnit,MATCH($A2788,VarKey,0))</f>
        <v/>
      </c>
      <c r="J2788" s="14">
        <f>INDEX(VarSrc,MATCH($A2788,VarKey,0))</f>
        <v/>
      </c>
      <c r="K2788" s="11">
        <f>CodePrefix&amp;$A2788&amp;IF($C2788="","","."&amp;$C2788&amp;"."&amp;$B2788)&amp;INDEX(VarEnd,MATCH($A2788,VarKey,0))&amp;K$5</f>
        <v/>
      </c>
      <c r="L2788" s="37">
        <f>INDEX(L$263:L$279,$F2788)*$D2788*INDEX(L$23:L$30,$E2788)</f>
        <v/>
      </c>
      <c r="M2788" s="32">
        <f>INDEX(M$263:M$279,$F2788)*$D2788*INDEX(M$23:M$30,$E2788)</f>
        <v/>
      </c>
      <c r="N2788" s="32">
        <f>INDEX(N$263:N$279,$F2788)*$D2788*INDEX(N$23:N$30,$E2788)</f>
        <v/>
      </c>
      <c r="O2788" s="32">
        <f>INDEX(O$263:O$279,$F2788)*$D2788*INDEX(O$23:O$30,$E2788)</f>
        <v/>
      </c>
      <c r="P2788" s="32">
        <f>INDEX(P$263:P$279,$F2788)*$D2788*INDEX(P$23:P$30,$E2788)</f>
        <v/>
      </c>
      <c r="Q2788" s="32">
        <f>INDEX(Q$263:Q$279,$F2788)*$D2788*INDEX(Q$23:Q$30,$E2788)</f>
        <v/>
      </c>
      <c r="R2788" s="32">
        <f>INDEX(R$263:R$279,$F2788)*$D2788*INDEX(R$23:R$30,$E2788)</f>
        <v/>
      </c>
      <c r="S2788" s="32">
        <f>INDEX(S$263:S$279,$F2788)*$D2788*INDEX(S$23:S$30,$E2788)</f>
        <v/>
      </c>
      <c r="T2788" s="32">
        <f>INDEX(T$263:T$279,$F2788)*$D2788*INDEX(T$23:T$30,$E2788)</f>
        <v/>
      </c>
      <c r="U2788" s="32">
        <f>INDEX(U$263:U$279,$F2788)*$D2788*INDEX(U$23:U$30,$E2788)</f>
        <v/>
      </c>
      <c r="V2788" s="32">
        <f>INDEX(V$263:V$279,$F2788)*$D2788*INDEX(V$23:V$30,$E2788)</f>
        <v/>
      </c>
      <c r="W2788" s="32">
        <f>INDEX(W$263:W$279,$F2788)*$D2788*INDEX(W$23:W$30,$E2788)</f>
        <v/>
      </c>
      <c r="X2788" s="32">
        <f>INDEX(X$263:X$279,$F2788)*$D2788*INDEX(X$23:X$30,$E2788)</f>
        <v/>
      </c>
      <c r="Y2788" s="32">
        <f>INDEX(Y$263:Y$279,$F2788)*$D2788*INDEX(Y$23:Y$30,$E2788)</f>
        <v/>
      </c>
      <c r="Z2788" s="32">
        <f>INDEX(Z$263:Z$279,$F2788)*$D2788*INDEX(Z$23:Z$30,$E2788)</f>
        <v/>
      </c>
      <c r="AA2788" s="32">
        <f>INDEX(AA$263:AA$279,$F2788)*$D2788*INDEX(AA$23:AA$30,$E2788)</f>
        <v/>
      </c>
      <c r="AB2788" s="32">
        <f>INDEX(AB$263:AB$279,$F2788)*$D2788*INDEX(AB$23:AB$30,$E2788)</f>
        <v/>
      </c>
      <c r="AC2788" s="32">
        <f>INDEX(AC$263:AC$279,$F2788)*$D2788*INDEX(AC$23:AC$30,$E2788)</f>
        <v/>
      </c>
      <c r="AD2788" s="32">
        <f>INDEX(AD$263:AD$279,$F2788)*$D2788*INDEX(AD$23:AD$30,$E2788)</f>
        <v/>
      </c>
      <c r="AF2788" s="11">
        <f>CodePrefix&amp;$A2788&amp;IF($C2788="","","."&amp;$C2788&amp;"."&amp;$B2788)&amp;INDEX(VarEnd,MATCH($A2788,VarKey,0))&amp;AF$5</f>
        <v/>
      </c>
      <c r="AG2788" s="37">
        <f>INDEX(AG$263:AG$279,$F2788)*$D2788*INDEX(AG$23:AG$30,$E2788)</f>
        <v/>
      </c>
      <c r="AH2788" s="32">
        <f>INDEX(AH$263:AH$279,$F2788)*$D2788*INDEX(AH$23:AH$30,$E2788)</f>
        <v/>
      </c>
      <c r="AI2788" s="32">
        <f>INDEX(AI$263:AI$279,$F2788)*$D2788*INDEX(AI$23:AI$30,$E2788)</f>
        <v/>
      </c>
      <c r="AJ2788" s="32">
        <f>INDEX(AJ$263:AJ$279,$F2788)*$D2788*INDEX(AJ$23:AJ$30,$E2788)</f>
        <v/>
      </c>
      <c r="AK2788" s="32">
        <f>INDEX(AK$263:AK$279,$F2788)*$D2788*INDEX(AK$23:AK$30,$E2788)</f>
        <v/>
      </c>
      <c r="AL2788" s="32">
        <f>INDEX(AL$263:AL$279,$F2788)*$D2788*INDEX(AL$23:AL$30,$E2788)</f>
        <v/>
      </c>
      <c r="AM2788" s="32">
        <f>INDEX(AM$263:AM$279,$F2788)*$D2788*INDEX(AM$23:AM$30,$E2788)</f>
        <v/>
      </c>
      <c r="AN2788" s="32">
        <f>INDEX(AN$263:AN$279,$F2788)*$D2788*INDEX(AN$23:AN$30,$E2788)</f>
        <v/>
      </c>
      <c r="AO2788" s="32">
        <f>INDEX(AO$263:AO$279,$F2788)*$D2788*INDEX(AO$23:AO$30,$E2788)</f>
        <v/>
      </c>
      <c r="AP2788" s="32">
        <f>INDEX(AP$263:AP$279,$F2788)*$D2788*INDEX(AP$23:AP$30,$E2788)</f>
        <v/>
      </c>
      <c r="AQ2788" s="32">
        <f>INDEX(AQ$263:AQ$279,$F2788)*$D2788*INDEX(AQ$23:AQ$30,$E2788)</f>
        <v/>
      </c>
      <c r="AR2788" s="32">
        <f>INDEX(AR$263:AR$279,$F2788)*$D2788*INDEX(AR$23:AR$30,$E2788)</f>
        <v/>
      </c>
      <c r="AS2788" s="32">
        <f>INDEX(AS$263:AS$279,$F2788)*$D2788*INDEX(AS$23:AS$30,$E2788)</f>
        <v/>
      </c>
      <c r="AT2788" s="32">
        <f>INDEX(AT$263:AT$279,$F2788)*$D2788*INDEX(AT$23:AT$30,$E2788)</f>
        <v/>
      </c>
      <c r="AU2788" s="32">
        <f>INDEX(AU$263:AU$279,$F2788)*$D2788*INDEX(AU$23:AU$30,$E2788)</f>
        <v/>
      </c>
      <c r="AV2788" s="32">
        <f>INDEX(AV$263:AV$279,$F2788)*$D2788*INDEX(AV$23:AV$30,$E2788)</f>
        <v/>
      </c>
      <c r="AW2788" s="32">
        <f>INDEX(AW$263:AW$279,$F2788)*$D2788*INDEX(AW$23:AW$30,$E2788)</f>
        <v/>
      </c>
      <c r="AX2788" s="32">
        <f>INDEX(AX$263:AX$279,$F2788)*$D2788*INDEX(AX$23:AX$30,$E2788)</f>
        <v/>
      </c>
      <c r="AY2788" s="32">
        <f>INDEX(AY$263:AY$279,$F2788)*$D2788*INDEX(AY$23:AY$30,$E2788)</f>
        <v/>
      </c>
    </row>
    <row r="2789" hidden="1" outlineLevel="2">
      <c r="A2789" s="14" t="inlineStr">
        <is>
          <t>ctxnew</t>
        </is>
      </c>
      <c r="B2789" s="14" t="inlineStr">
        <is>
          <t>lpg</t>
        </is>
      </c>
      <c r="C2789" s="14" t="inlineStr">
        <is>
          <t>ftr</t>
        </is>
      </c>
      <c r="D2789" s="32">
        <f>INDEX(Inputs!$W$5:$W$132,MATCH($B2789&amp;"|"&amp;$C2789,Inputs!$A$5:$A$132,0))</f>
        <v/>
      </c>
      <c r="E2789" s="32">
        <f>INDEX(Inputs!$L$5:$L$132,MATCH($B2789&amp;"|"&amp;$C2789,Inputs!$A$5:$A$132,0))</f>
        <v/>
      </c>
      <c r="F2789" s="32">
        <f>INDEX(Inputs!$M$5:$M$132,MATCH($B2789&amp;"|"&amp;$C2789,Inputs!$A$5:$A$132,0))</f>
        <v/>
      </c>
      <c r="G2789" s="36" t="n"/>
      <c r="H2789" s="14">
        <f>INDEX(VarLab,MATCH($A2789,VarKey,0))&amp;INDEX(MemLab,MATCH($C2789&amp;"|"&amp;$B2789,MemKey,0))</f>
        <v/>
      </c>
      <c r="I2789" s="14">
        <f>INDEX(VarUnit,MATCH($A2789,VarKey,0))</f>
        <v/>
      </c>
      <c r="J2789" s="14">
        <f>INDEX(VarSrc,MATCH($A2789,VarKey,0))</f>
        <v/>
      </c>
      <c r="K2789" s="11">
        <f>CodePrefix&amp;$A2789&amp;IF($C2789="","","."&amp;$C2789&amp;"."&amp;$B2789)&amp;INDEX(VarEnd,MATCH($A2789,VarKey,0))&amp;K$5</f>
        <v/>
      </c>
      <c r="L2789" s="37">
        <f>INDEX(L$263:L$279,$F2789)*$D2789*INDEX(L$23:L$30,$E2789)</f>
        <v/>
      </c>
      <c r="M2789" s="32">
        <f>INDEX(M$263:M$279,$F2789)*$D2789*INDEX(M$23:M$30,$E2789)</f>
        <v/>
      </c>
      <c r="N2789" s="32">
        <f>INDEX(N$263:N$279,$F2789)*$D2789*INDEX(N$23:N$30,$E2789)</f>
        <v/>
      </c>
      <c r="O2789" s="32">
        <f>INDEX(O$263:O$279,$F2789)*$D2789*INDEX(O$23:O$30,$E2789)</f>
        <v/>
      </c>
      <c r="P2789" s="32">
        <f>INDEX(P$263:P$279,$F2789)*$D2789*INDEX(P$23:P$30,$E2789)</f>
        <v/>
      </c>
      <c r="Q2789" s="32">
        <f>INDEX(Q$263:Q$279,$F2789)*$D2789*INDEX(Q$23:Q$30,$E2789)</f>
        <v/>
      </c>
      <c r="R2789" s="32">
        <f>INDEX(R$263:R$279,$F2789)*$D2789*INDEX(R$23:R$30,$E2789)</f>
        <v/>
      </c>
      <c r="S2789" s="32">
        <f>INDEX(S$263:S$279,$F2789)*$D2789*INDEX(S$23:S$30,$E2789)</f>
        <v/>
      </c>
      <c r="T2789" s="32">
        <f>INDEX(T$263:T$279,$F2789)*$D2789*INDEX(T$23:T$30,$E2789)</f>
        <v/>
      </c>
      <c r="U2789" s="32">
        <f>INDEX(U$263:U$279,$F2789)*$D2789*INDEX(U$23:U$30,$E2789)</f>
        <v/>
      </c>
      <c r="V2789" s="32">
        <f>INDEX(V$263:V$279,$F2789)*$D2789*INDEX(V$23:V$30,$E2789)</f>
        <v/>
      </c>
      <c r="W2789" s="32">
        <f>INDEX(W$263:W$279,$F2789)*$D2789*INDEX(W$23:W$30,$E2789)</f>
        <v/>
      </c>
      <c r="X2789" s="32">
        <f>INDEX(X$263:X$279,$F2789)*$D2789*INDEX(X$23:X$30,$E2789)</f>
        <v/>
      </c>
      <c r="Y2789" s="32">
        <f>INDEX(Y$263:Y$279,$F2789)*$D2789*INDEX(Y$23:Y$30,$E2789)</f>
        <v/>
      </c>
      <c r="Z2789" s="32">
        <f>INDEX(Z$263:Z$279,$F2789)*$D2789*INDEX(Z$23:Z$30,$E2789)</f>
        <v/>
      </c>
      <c r="AA2789" s="32">
        <f>INDEX(AA$263:AA$279,$F2789)*$D2789*INDEX(AA$23:AA$30,$E2789)</f>
        <v/>
      </c>
      <c r="AB2789" s="32">
        <f>INDEX(AB$263:AB$279,$F2789)*$D2789*INDEX(AB$23:AB$30,$E2789)</f>
        <v/>
      </c>
      <c r="AC2789" s="32">
        <f>INDEX(AC$263:AC$279,$F2789)*$D2789*INDEX(AC$23:AC$30,$E2789)</f>
        <v/>
      </c>
      <c r="AD2789" s="32">
        <f>INDEX(AD$263:AD$279,$F2789)*$D2789*INDEX(AD$23:AD$30,$E2789)</f>
        <v/>
      </c>
      <c r="AF2789" s="11">
        <f>CodePrefix&amp;$A2789&amp;IF($C2789="","","."&amp;$C2789&amp;"."&amp;$B2789)&amp;INDEX(VarEnd,MATCH($A2789,VarKey,0))&amp;AF$5</f>
        <v/>
      </c>
      <c r="AG2789" s="37">
        <f>INDEX(AG$263:AG$279,$F2789)*$D2789*INDEX(AG$23:AG$30,$E2789)</f>
        <v/>
      </c>
      <c r="AH2789" s="32">
        <f>INDEX(AH$263:AH$279,$F2789)*$D2789*INDEX(AH$23:AH$30,$E2789)</f>
        <v/>
      </c>
      <c r="AI2789" s="32">
        <f>INDEX(AI$263:AI$279,$F2789)*$D2789*INDEX(AI$23:AI$30,$E2789)</f>
        <v/>
      </c>
      <c r="AJ2789" s="32">
        <f>INDEX(AJ$263:AJ$279,$F2789)*$D2789*INDEX(AJ$23:AJ$30,$E2789)</f>
        <v/>
      </c>
      <c r="AK2789" s="32">
        <f>INDEX(AK$263:AK$279,$F2789)*$D2789*INDEX(AK$23:AK$30,$E2789)</f>
        <v/>
      </c>
      <c r="AL2789" s="32">
        <f>INDEX(AL$263:AL$279,$F2789)*$D2789*INDEX(AL$23:AL$30,$E2789)</f>
        <v/>
      </c>
      <c r="AM2789" s="32">
        <f>INDEX(AM$263:AM$279,$F2789)*$D2789*INDEX(AM$23:AM$30,$E2789)</f>
        <v/>
      </c>
      <c r="AN2789" s="32">
        <f>INDEX(AN$263:AN$279,$F2789)*$D2789*INDEX(AN$23:AN$30,$E2789)</f>
        <v/>
      </c>
      <c r="AO2789" s="32">
        <f>INDEX(AO$263:AO$279,$F2789)*$D2789*INDEX(AO$23:AO$30,$E2789)</f>
        <v/>
      </c>
      <c r="AP2789" s="32">
        <f>INDEX(AP$263:AP$279,$F2789)*$D2789*INDEX(AP$23:AP$30,$E2789)</f>
        <v/>
      </c>
      <c r="AQ2789" s="32">
        <f>INDEX(AQ$263:AQ$279,$F2789)*$D2789*INDEX(AQ$23:AQ$30,$E2789)</f>
        <v/>
      </c>
      <c r="AR2789" s="32">
        <f>INDEX(AR$263:AR$279,$F2789)*$D2789*INDEX(AR$23:AR$30,$E2789)</f>
        <v/>
      </c>
      <c r="AS2789" s="32">
        <f>INDEX(AS$263:AS$279,$F2789)*$D2789*INDEX(AS$23:AS$30,$E2789)</f>
        <v/>
      </c>
      <c r="AT2789" s="32">
        <f>INDEX(AT$263:AT$279,$F2789)*$D2789*INDEX(AT$23:AT$30,$E2789)</f>
        <v/>
      </c>
      <c r="AU2789" s="32">
        <f>INDEX(AU$263:AU$279,$F2789)*$D2789*INDEX(AU$23:AU$30,$E2789)</f>
        <v/>
      </c>
      <c r="AV2789" s="32">
        <f>INDEX(AV$263:AV$279,$F2789)*$D2789*INDEX(AV$23:AV$30,$E2789)</f>
        <v/>
      </c>
      <c r="AW2789" s="32">
        <f>INDEX(AW$263:AW$279,$F2789)*$D2789*INDEX(AW$23:AW$30,$E2789)</f>
        <v/>
      </c>
      <c r="AX2789" s="32">
        <f>INDEX(AX$263:AX$279,$F2789)*$D2789*INDEX(AX$23:AX$30,$E2789)</f>
        <v/>
      </c>
      <c r="AY2789" s="32">
        <f>INDEX(AY$263:AY$279,$F2789)*$D2789*INDEX(AY$23:AY$30,$E2789)</f>
        <v/>
      </c>
    </row>
    <row r="2790" hidden="1" outlineLevel="2">
      <c r="A2790" s="14" t="inlineStr">
        <is>
          <t>ctxnew</t>
        </is>
      </c>
      <c r="B2790" s="14" t="inlineStr">
        <is>
          <t>ker</t>
        </is>
      </c>
      <c r="C2790" s="14" t="inlineStr">
        <is>
          <t>ftr</t>
        </is>
      </c>
      <c r="D2790" s="32">
        <f>INDEX(Inputs!$W$5:$W$132,MATCH($B2790&amp;"|"&amp;$C2790,Inputs!$A$5:$A$132,0))</f>
        <v/>
      </c>
      <c r="E2790" s="32">
        <f>INDEX(Inputs!$L$5:$L$132,MATCH($B2790&amp;"|"&amp;$C2790,Inputs!$A$5:$A$132,0))</f>
        <v/>
      </c>
      <c r="F2790" s="32">
        <f>INDEX(Inputs!$M$5:$M$132,MATCH($B2790&amp;"|"&amp;$C2790,Inputs!$A$5:$A$132,0))</f>
        <v/>
      </c>
      <c r="G2790" s="36" t="n"/>
      <c r="H2790" s="14">
        <f>INDEX(VarLab,MATCH($A2790,VarKey,0))&amp;INDEX(MemLab,MATCH($C2790&amp;"|"&amp;$B2790,MemKey,0))</f>
        <v/>
      </c>
      <c r="I2790" s="14">
        <f>INDEX(VarUnit,MATCH($A2790,VarKey,0))</f>
        <v/>
      </c>
      <c r="J2790" s="14">
        <f>INDEX(VarSrc,MATCH($A2790,VarKey,0))</f>
        <v/>
      </c>
      <c r="K2790" s="11">
        <f>CodePrefix&amp;$A2790&amp;IF($C2790="","","."&amp;$C2790&amp;"."&amp;$B2790)&amp;INDEX(VarEnd,MATCH($A2790,VarKey,0))&amp;K$5</f>
        <v/>
      </c>
      <c r="L2790" s="37">
        <f>INDEX(L$263:L$279,$F2790)*$D2790*INDEX(L$23:L$30,$E2790)</f>
        <v/>
      </c>
      <c r="M2790" s="32">
        <f>INDEX(M$263:M$279,$F2790)*$D2790*INDEX(M$23:M$30,$E2790)</f>
        <v/>
      </c>
      <c r="N2790" s="32">
        <f>INDEX(N$263:N$279,$F2790)*$D2790*INDEX(N$23:N$30,$E2790)</f>
        <v/>
      </c>
      <c r="O2790" s="32">
        <f>INDEX(O$263:O$279,$F2790)*$D2790*INDEX(O$23:O$30,$E2790)</f>
        <v/>
      </c>
      <c r="P2790" s="32">
        <f>INDEX(P$263:P$279,$F2790)*$D2790*INDEX(P$23:P$30,$E2790)</f>
        <v/>
      </c>
      <c r="Q2790" s="32">
        <f>INDEX(Q$263:Q$279,$F2790)*$D2790*INDEX(Q$23:Q$30,$E2790)</f>
        <v/>
      </c>
      <c r="R2790" s="32">
        <f>INDEX(R$263:R$279,$F2790)*$D2790*INDEX(R$23:R$30,$E2790)</f>
        <v/>
      </c>
      <c r="S2790" s="32">
        <f>INDEX(S$263:S$279,$F2790)*$D2790*INDEX(S$23:S$30,$E2790)</f>
        <v/>
      </c>
      <c r="T2790" s="32">
        <f>INDEX(T$263:T$279,$F2790)*$D2790*INDEX(T$23:T$30,$E2790)</f>
        <v/>
      </c>
      <c r="U2790" s="32">
        <f>INDEX(U$263:U$279,$F2790)*$D2790*INDEX(U$23:U$30,$E2790)</f>
        <v/>
      </c>
      <c r="V2790" s="32">
        <f>INDEX(V$263:V$279,$F2790)*$D2790*INDEX(V$23:V$30,$E2790)</f>
        <v/>
      </c>
      <c r="W2790" s="32">
        <f>INDEX(W$263:W$279,$F2790)*$D2790*INDEX(W$23:W$30,$E2790)</f>
        <v/>
      </c>
      <c r="X2790" s="32">
        <f>INDEX(X$263:X$279,$F2790)*$D2790*INDEX(X$23:X$30,$E2790)</f>
        <v/>
      </c>
      <c r="Y2790" s="32">
        <f>INDEX(Y$263:Y$279,$F2790)*$D2790*INDEX(Y$23:Y$30,$E2790)</f>
        <v/>
      </c>
      <c r="Z2790" s="32">
        <f>INDEX(Z$263:Z$279,$F2790)*$D2790*INDEX(Z$23:Z$30,$E2790)</f>
        <v/>
      </c>
      <c r="AA2790" s="32">
        <f>INDEX(AA$263:AA$279,$F2790)*$D2790*INDEX(AA$23:AA$30,$E2790)</f>
        <v/>
      </c>
      <c r="AB2790" s="32">
        <f>INDEX(AB$263:AB$279,$F2790)*$D2790*INDEX(AB$23:AB$30,$E2790)</f>
        <v/>
      </c>
      <c r="AC2790" s="32">
        <f>INDEX(AC$263:AC$279,$F2790)*$D2790*INDEX(AC$23:AC$30,$E2790)</f>
        <v/>
      </c>
      <c r="AD2790" s="32">
        <f>INDEX(AD$263:AD$279,$F2790)*$D2790*INDEX(AD$23:AD$30,$E2790)</f>
        <v/>
      </c>
      <c r="AF2790" s="11">
        <f>CodePrefix&amp;$A2790&amp;IF($C2790="","","."&amp;$C2790&amp;"."&amp;$B2790)&amp;INDEX(VarEnd,MATCH($A2790,VarKey,0))&amp;AF$5</f>
        <v/>
      </c>
      <c r="AG2790" s="37">
        <f>INDEX(AG$263:AG$279,$F2790)*$D2790*INDEX(AG$23:AG$30,$E2790)</f>
        <v/>
      </c>
      <c r="AH2790" s="32">
        <f>INDEX(AH$263:AH$279,$F2790)*$D2790*INDEX(AH$23:AH$30,$E2790)</f>
        <v/>
      </c>
      <c r="AI2790" s="32">
        <f>INDEX(AI$263:AI$279,$F2790)*$D2790*INDEX(AI$23:AI$30,$E2790)</f>
        <v/>
      </c>
      <c r="AJ2790" s="32">
        <f>INDEX(AJ$263:AJ$279,$F2790)*$D2790*INDEX(AJ$23:AJ$30,$E2790)</f>
        <v/>
      </c>
      <c r="AK2790" s="32">
        <f>INDEX(AK$263:AK$279,$F2790)*$D2790*INDEX(AK$23:AK$30,$E2790)</f>
        <v/>
      </c>
      <c r="AL2790" s="32">
        <f>INDEX(AL$263:AL$279,$F2790)*$D2790*INDEX(AL$23:AL$30,$E2790)</f>
        <v/>
      </c>
      <c r="AM2790" s="32">
        <f>INDEX(AM$263:AM$279,$F2790)*$D2790*INDEX(AM$23:AM$30,$E2790)</f>
        <v/>
      </c>
      <c r="AN2790" s="32">
        <f>INDEX(AN$263:AN$279,$F2790)*$D2790*INDEX(AN$23:AN$30,$E2790)</f>
        <v/>
      </c>
      <c r="AO2790" s="32">
        <f>INDEX(AO$263:AO$279,$F2790)*$D2790*INDEX(AO$23:AO$30,$E2790)</f>
        <v/>
      </c>
      <c r="AP2790" s="32">
        <f>INDEX(AP$263:AP$279,$F2790)*$D2790*INDEX(AP$23:AP$30,$E2790)</f>
        <v/>
      </c>
      <c r="AQ2790" s="32">
        <f>INDEX(AQ$263:AQ$279,$F2790)*$D2790*INDEX(AQ$23:AQ$30,$E2790)</f>
        <v/>
      </c>
      <c r="AR2790" s="32">
        <f>INDEX(AR$263:AR$279,$F2790)*$D2790*INDEX(AR$23:AR$30,$E2790)</f>
        <v/>
      </c>
      <c r="AS2790" s="32">
        <f>INDEX(AS$263:AS$279,$F2790)*$D2790*INDEX(AS$23:AS$30,$E2790)</f>
        <v/>
      </c>
      <c r="AT2790" s="32">
        <f>INDEX(AT$263:AT$279,$F2790)*$D2790*INDEX(AT$23:AT$30,$E2790)</f>
        <v/>
      </c>
      <c r="AU2790" s="32">
        <f>INDEX(AU$263:AU$279,$F2790)*$D2790*INDEX(AU$23:AU$30,$E2790)</f>
        <v/>
      </c>
      <c r="AV2790" s="32">
        <f>INDEX(AV$263:AV$279,$F2790)*$D2790*INDEX(AV$23:AV$30,$E2790)</f>
        <v/>
      </c>
      <c r="AW2790" s="32">
        <f>INDEX(AW$263:AW$279,$F2790)*$D2790*INDEX(AW$23:AW$30,$E2790)</f>
        <v/>
      </c>
      <c r="AX2790" s="32">
        <f>INDEX(AX$263:AX$279,$F2790)*$D2790*INDEX(AX$23:AX$30,$E2790)</f>
        <v/>
      </c>
      <c r="AY2790" s="32">
        <f>INDEX(AY$263:AY$279,$F2790)*$D2790*INDEX(AY$23:AY$30,$E2790)</f>
        <v/>
      </c>
    </row>
    <row r="2791" hidden="1" outlineLevel="2">
      <c r="A2791" s="14" t="inlineStr">
        <is>
          <t>ctxnew</t>
        </is>
      </c>
      <c r="B2791" s="14" t="inlineStr">
        <is>
          <t>oop</t>
        </is>
      </c>
      <c r="C2791" s="14" t="inlineStr">
        <is>
          <t>ftr</t>
        </is>
      </c>
      <c r="D2791" s="32">
        <f>INDEX(Inputs!$W$5:$W$132,MATCH($B2791&amp;"|"&amp;$C2791,Inputs!$A$5:$A$132,0))</f>
        <v/>
      </c>
      <c r="E2791" s="32">
        <f>INDEX(Inputs!$L$5:$L$132,MATCH($B2791&amp;"|"&amp;$C2791,Inputs!$A$5:$A$132,0))</f>
        <v/>
      </c>
      <c r="F2791" s="32">
        <f>INDEX(Inputs!$M$5:$M$132,MATCH($B2791&amp;"|"&amp;$C2791,Inputs!$A$5:$A$132,0))</f>
        <v/>
      </c>
      <c r="G2791" s="36" t="n"/>
      <c r="H2791" s="14">
        <f>INDEX(VarLab,MATCH($A2791,VarKey,0))&amp;INDEX(MemLab,MATCH($C2791&amp;"|"&amp;$B2791,MemKey,0))</f>
        <v/>
      </c>
      <c r="I2791" s="14">
        <f>INDEX(VarUnit,MATCH($A2791,VarKey,0))</f>
        <v/>
      </c>
      <c r="J2791" s="14">
        <f>INDEX(VarSrc,MATCH($A2791,VarKey,0))</f>
        <v/>
      </c>
      <c r="K2791" s="11">
        <f>CodePrefix&amp;$A2791&amp;IF($C2791="","","."&amp;$C2791&amp;"."&amp;$B2791)&amp;INDEX(VarEnd,MATCH($A2791,VarKey,0))&amp;K$5</f>
        <v/>
      </c>
      <c r="L2791" s="37">
        <f>INDEX(L$263:L$279,$F2791)*$D2791*INDEX(L$23:L$30,$E2791)</f>
        <v/>
      </c>
      <c r="M2791" s="32">
        <f>INDEX(M$263:M$279,$F2791)*$D2791*INDEX(M$23:M$30,$E2791)</f>
        <v/>
      </c>
      <c r="N2791" s="32">
        <f>INDEX(N$263:N$279,$F2791)*$D2791*INDEX(N$23:N$30,$E2791)</f>
        <v/>
      </c>
      <c r="O2791" s="32">
        <f>INDEX(O$263:O$279,$F2791)*$D2791*INDEX(O$23:O$30,$E2791)</f>
        <v/>
      </c>
      <c r="P2791" s="32">
        <f>INDEX(P$263:P$279,$F2791)*$D2791*INDEX(P$23:P$30,$E2791)</f>
        <v/>
      </c>
      <c r="Q2791" s="32">
        <f>INDEX(Q$263:Q$279,$F2791)*$D2791*INDEX(Q$23:Q$30,$E2791)</f>
        <v/>
      </c>
      <c r="R2791" s="32">
        <f>INDEX(R$263:R$279,$F2791)*$D2791*INDEX(R$23:R$30,$E2791)</f>
        <v/>
      </c>
      <c r="S2791" s="32">
        <f>INDEX(S$263:S$279,$F2791)*$D2791*INDEX(S$23:S$30,$E2791)</f>
        <v/>
      </c>
      <c r="T2791" s="32">
        <f>INDEX(T$263:T$279,$F2791)*$D2791*INDEX(T$23:T$30,$E2791)</f>
        <v/>
      </c>
      <c r="U2791" s="32">
        <f>INDEX(U$263:U$279,$F2791)*$D2791*INDEX(U$23:U$30,$E2791)</f>
        <v/>
      </c>
      <c r="V2791" s="32">
        <f>INDEX(V$263:V$279,$F2791)*$D2791*INDEX(V$23:V$30,$E2791)</f>
        <v/>
      </c>
      <c r="W2791" s="32">
        <f>INDEX(W$263:W$279,$F2791)*$D2791*INDEX(W$23:W$30,$E2791)</f>
        <v/>
      </c>
      <c r="X2791" s="32">
        <f>INDEX(X$263:X$279,$F2791)*$D2791*INDEX(X$23:X$30,$E2791)</f>
        <v/>
      </c>
      <c r="Y2791" s="32">
        <f>INDEX(Y$263:Y$279,$F2791)*$D2791*INDEX(Y$23:Y$30,$E2791)</f>
        <v/>
      </c>
      <c r="Z2791" s="32">
        <f>INDEX(Z$263:Z$279,$F2791)*$D2791*INDEX(Z$23:Z$30,$E2791)</f>
        <v/>
      </c>
      <c r="AA2791" s="32">
        <f>INDEX(AA$263:AA$279,$F2791)*$D2791*INDEX(AA$23:AA$30,$E2791)</f>
        <v/>
      </c>
      <c r="AB2791" s="32">
        <f>INDEX(AB$263:AB$279,$F2791)*$D2791*INDEX(AB$23:AB$30,$E2791)</f>
        <v/>
      </c>
      <c r="AC2791" s="32">
        <f>INDEX(AC$263:AC$279,$F2791)*$D2791*INDEX(AC$23:AC$30,$E2791)</f>
        <v/>
      </c>
      <c r="AD2791" s="32">
        <f>INDEX(AD$263:AD$279,$F2791)*$D2791*INDEX(AD$23:AD$30,$E2791)</f>
        <v/>
      </c>
      <c r="AF2791" s="11">
        <f>CodePrefix&amp;$A2791&amp;IF($C2791="","","."&amp;$C2791&amp;"."&amp;$B2791)&amp;INDEX(VarEnd,MATCH($A2791,VarKey,0))&amp;AF$5</f>
        <v/>
      </c>
      <c r="AG2791" s="37">
        <f>INDEX(AG$263:AG$279,$F2791)*$D2791*INDEX(AG$23:AG$30,$E2791)</f>
        <v/>
      </c>
      <c r="AH2791" s="32">
        <f>INDEX(AH$263:AH$279,$F2791)*$D2791*INDEX(AH$23:AH$30,$E2791)</f>
        <v/>
      </c>
      <c r="AI2791" s="32">
        <f>INDEX(AI$263:AI$279,$F2791)*$D2791*INDEX(AI$23:AI$30,$E2791)</f>
        <v/>
      </c>
      <c r="AJ2791" s="32">
        <f>INDEX(AJ$263:AJ$279,$F2791)*$D2791*INDEX(AJ$23:AJ$30,$E2791)</f>
        <v/>
      </c>
      <c r="AK2791" s="32">
        <f>INDEX(AK$263:AK$279,$F2791)*$D2791*INDEX(AK$23:AK$30,$E2791)</f>
        <v/>
      </c>
      <c r="AL2791" s="32">
        <f>INDEX(AL$263:AL$279,$F2791)*$D2791*INDEX(AL$23:AL$30,$E2791)</f>
        <v/>
      </c>
      <c r="AM2791" s="32">
        <f>INDEX(AM$263:AM$279,$F2791)*$D2791*INDEX(AM$23:AM$30,$E2791)</f>
        <v/>
      </c>
      <c r="AN2791" s="32">
        <f>INDEX(AN$263:AN$279,$F2791)*$D2791*INDEX(AN$23:AN$30,$E2791)</f>
        <v/>
      </c>
      <c r="AO2791" s="32">
        <f>INDEX(AO$263:AO$279,$F2791)*$D2791*INDEX(AO$23:AO$30,$E2791)</f>
        <v/>
      </c>
      <c r="AP2791" s="32">
        <f>INDEX(AP$263:AP$279,$F2791)*$D2791*INDEX(AP$23:AP$30,$E2791)</f>
        <v/>
      </c>
      <c r="AQ2791" s="32">
        <f>INDEX(AQ$263:AQ$279,$F2791)*$D2791*INDEX(AQ$23:AQ$30,$E2791)</f>
        <v/>
      </c>
      <c r="AR2791" s="32">
        <f>INDEX(AR$263:AR$279,$F2791)*$D2791*INDEX(AR$23:AR$30,$E2791)</f>
        <v/>
      </c>
      <c r="AS2791" s="32">
        <f>INDEX(AS$263:AS$279,$F2791)*$D2791*INDEX(AS$23:AS$30,$E2791)</f>
        <v/>
      </c>
      <c r="AT2791" s="32">
        <f>INDEX(AT$263:AT$279,$F2791)*$D2791*INDEX(AT$23:AT$30,$E2791)</f>
        <v/>
      </c>
      <c r="AU2791" s="32">
        <f>INDEX(AU$263:AU$279,$F2791)*$D2791*INDEX(AU$23:AU$30,$E2791)</f>
        <v/>
      </c>
      <c r="AV2791" s="32">
        <f>INDEX(AV$263:AV$279,$F2791)*$D2791*INDEX(AV$23:AV$30,$E2791)</f>
        <v/>
      </c>
      <c r="AW2791" s="32">
        <f>INDEX(AW$263:AW$279,$F2791)*$D2791*INDEX(AW$23:AW$30,$E2791)</f>
        <v/>
      </c>
      <c r="AX2791" s="32">
        <f>INDEX(AX$263:AX$279,$F2791)*$D2791*INDEX(AX$23:AX$30,$E2791)</f>
        <v/>
      </c>
      <c r="AY2791" s="32">
        <f>INDEX(AY$263:AY$279,$F2791)*$D2791*INDEX(AY$23:AY$30,$E2791)</f>
        <v/>
      </c>
    </row>
    <row r="2792" hidden="1" outlineLevel="2">
      <c r="A2792" s="14" t="inlineStr">
        <is>
          <t>ctxnew</t>
        </is>
      </c>
      <c r="B2792" s="14" t="inlineStr">
        <is>
          <t>bio</t>
        </is>
      </c>
      <c r="C2792" s="14" t="inlineStr">
        <is>
          <t>ftr</t>
        </is>
      </c>
      <c r="D2792" s="32">
        <f>INDEX(Inputs!$W$5:$W$132,MATCH($B2792&amp;"|"&amp;$C2792,Inputs!$A$5:$A$132,0))</f>
        <v/>
      </c>
      <c r="E2792" s="32">
        <f>INDEX(Inputs!$L$5:$L$132,MATCH($B2792&amp;"|"&amp;$C2792,Inputs!$A$5:$A$132,0))</f>
        <v/>
      </c>
      <c r="F2792" s="32">
        <f>INDEX(Inputs!$M$5:$M$132,MATCH($B2792&amp;"|"&amp;$C2792,Inputs!$A$5:$A$132,0))</f>
        <v/>
      </c>
      <c r="G2792" s="36" t="n"/>
      <c r="H2792" s="14">
        <f>INDEX(VarLab,MATCH($A2792,VarKey,0))&amp;INDEX(MemLab,MATCH($C2792&amp;"|"&amp;$B2792,MemKey,0))</f>
        <v/>
      </c>
      <c r="I2792" s="14">
        <f>INDEX(VarUnit,MATCH($A2792,VarKey,0))</f>
        <v/>
      </c>
      <c r="J2792" s="14">
        <f>INDEX(VarSrc,MATCH($A2792,VarKey,0))</f>
        <v/>
      </c>
      <c r="K2792" s="11">
        <f>CodePrefix&amp;$A2792&amp;IF($C2792="","","."&amp;$C2792&amp;"."&amp;$B2792)&amp;INDEX(VarEnd,MATCH($A2792,VarKey,0))&amp;K$5</f>
        <v/>
      </c>
      <c r="L2792" s="37">
        <f>INDEX(L$263:L$279,$F2792)*$D2792*INDEX(L$23:L$30,$E2792)</f>
        <v/>
      </c>
      <c r="M2792" s="32">
        <f>INDEX(M$263:M$279,$F2792)*$D2792*INDEX(M$23:M$30,$E2792)</f>
        <v/>
      </c>
      <c r="N2792" s="32">
        <f>INDEX(N$263:N$279,$F2792)*$D2792*INDEX(N$23:N$30,$E2792)</f>
        <v/>
      </c>
      <c r="O2792" s="32">
        <f>INDEX(O$263:O$279,$F2792)*$D2792*INDEX(O$23:O$30,$E2792)</f>
        <v/>
      </c>
      <c r="P2792" s="32">
        <f>INDEX(P$263:P$279,$F2792)*$D2792*INDEX(P$23:P$30,$E2792)</f>
        <v/>
      </c>
      <c r="Q2792" s="32">
        <f>INDEX(Q$263:Q$279,$F2792)*$D2792*INDEX(Q$23:Q$30,$E2792)</f>
        <v/>
      </c>
      <c r="R2792" s="32">
        <f>INDEX(R$263:R$279,$F2792)*$D2792*INDEX(R$23:R$30,$E2792)</f>
        <v/>
      </c>
      <c r="S2792" s="32">
        <f>INDEX(S$263:S$279,$F2792)*$D2792*INDEX(S$23:S$30,$E2792)</f>
        <v/>
      </c>
      <c r="T2792" s="32">
        <f>INDEX(T$263:T$279,$F2792)*$D2792*INDEX(T$23:T$30,$E2792)</f>
        <v/>
      </c>
      <c r="U2792" s="32">
        <f>INDEX(U$263:U$279,$F2792)*$D2792*INDEX(U$23:U$30,$E2792)</f>
        <v/>
      </c>
      <c r="V2792" s="32">
        <f>INDEX(V$263:V$279,$F2792)*$D2792*INDEX(V$23:V$30,$E2792)</f>
        <v/>
      </c>
      <c r="W2792" s="32">
        <f>INDEX(W$263:W$279,$F2792)*$D2792*INDEX(W$23:W$30,$E2792)</f>
        <v/>
      </c>
      <c r="X2792" s="32">
        <f>INDEX(X$263:X$279,$F2792)*$D2792*INDEX(X$23:X$30,$E2792)</f>
        <v/>
      </c>
      <c r="Y2792" s="32">
        <f>INDEX(Y$263:Y$279,$F2792)*$D2792*INDEX(Y$23:Y$30,$E2792)</f>
        <v/>
      </c>
      <c r="Z2792" s="32">
        <f>INDEX(Z$263:Z$279,$F2792)*$D2792*INDEX(Z$23:Z$30,$E2792)</f>
        <v/>
      </c>
      <c r="AA2792" s="32">
        <f>INDEX(AA$263:AA$279,$F2792)*$D2792*INDEX(AA$23:AA$30,$E2792)</f>
        <v/>
      </c>
      <c r="AB2792" s="32">
        <f>INDEX(AB$263:AB$279,$F2792)*$D2792*INDEX(AB$23:AB$30,$E2792)</f>
        <v/>
      </c>
      <c r="AC2792" s="32">
        <f>INDEX(AC$263:AC$279,$F2792)*$D2792*INDEX(AC$23:AC$30,$E2792)</f>
        <v/>
      </c>
      <c r="AD2792" s="32">
        <f>INDEX(AD$263:AD$279,$F2792)*$D2792*INDEX(AD$23:AD$30,$E2792)</f>
        <v/>
      </c>
      <c r="AF2792" s="11">
        <f>CodePrefix&amp;$A2792&amp;IF($C2792="","","."&amp;$C2792&amp;"."&amp;$B2792)&amp;INDEX(VarEnd,MATCH($A2792,VarKey,0))&amp;AF$5</f>
        <v/>
      </c>
      <c r="AG2792" s="37">
        <f>INDEX(AG$263:AG$279,$F2792)*$D2792*INDEX(AG$23:AG$30,$E2792)</f>
        <v/>
      </c>
      <c r="AH2792" s="32">
        <f>INDEX(AH$263:AH$279,$F2792)*$D2792*INDEX(AH$23:AH$30,$E2792)</f>
        <v/>
      </c>
      <c r="AI2792" s="32">
        <f>INDEX(AI$263:AI$279,$F2792)*$D2792*INDEX(AI$23:AI$30,$E2792)</f>
        <v/>
      </c>
      <c r="AJ2792" s="32">
        <f>INDEX(AJ$263:AJ$279,$F2792)*$D2792*INDEX(AJ$23:AJ$30,$E2792)</f>
        <v/>
      </c>
      <c r="AK2792" s="32">
        <f>INDEX(AK$263:AK$279,$F2792)*$D2792*INDEX(AK$23:AK$30,$E2792)</f>
        <v/>
      </c>
      <c r="AL2792" s="32">
        <f>INDEX(AL$263:AL$279,$F2792)*$D2792*INDEX(AL$23:AL$30,$E2792)</f>
        <v/>
      </c>
      <c r="AM2792" s="32">
        <f>INDEX(AM$263:AM$279,$F2792)*$D2792*INDEX(AM$23:AM$30,$E2792)</f>
        <v/>
      </c>
      <c r="AN2792" s="32">
        <f>INDEX(AN$263:AN$279,$F2792)*$D2792*INDEX(AN$23:AN$30,$E2792)</f>
        <v/>
      </c>
      <c r="AO2792" s="32">
        <f>INDEX(AO$263:AO$279,$F2792)*$D2792*INDEX(AO$23:AO$30,$E2792)</f>
        <v/>
      </c>
      <c r="AP2792" s="32">
        <f>INDEX(AP$263:AP$279,$F2792)*$D2792*INDEX(AP$23:AP$30,$E2792)</f>
        <v/>
      </c>
      <c r="AQ2792" s="32">
        <f>INDEX(AQ$263:AQ$279,$F2792)*$D2792*INDEX(AQ$23:AQ$30,$E2792)</f>
        <v/>
      </c>
      <c r="AR2792" s="32">
        <f>INDEX(AR$263:AR$279,$F2792)*$D2792*INDEX(AR$23:AR$30,$E2792)</f>
        <v/>
      </c>
      <c r="AS2792" s="32">
        <f>INDEX(AS$263:AS$279,$F2792)*$D2792*INDEX(AS$23:AS$30,$E2792)</f>
        <v/>
      </c>
      <c r="AT2792" s="32">
        <f>INDEX(AT$263:AT$279,$F2792)*$D2792*INDEX(AT$23:AT$30,$E2792)</f>
        <v/>
      </c>
      <c r="AU2792" s="32">
        <f>INDEX(AU$263:AU$279,$F2792)*$D2792*INDEX(AU$23:AU$30,$E2792)</f>
        <v/>
      </c>
      <c r="AV2792" s="32">
        <f>INDEX(AV$263:AV$279,$F2792)*$D2792*INDEX(AV$23:AV$30,$E2792)</f>
        <v/>
      </c>
      <c r="AW2792" s="32">
        <f>INDEX(AW$263:AW$279,$F2792)*$D2792*INDEX(AW$23:AW$30,$E2792)</f>
        <v/>
      </c>
      <c r="AX2792" s="32">
        <f>INDEX(AX$263:AX$279,$F2792)*$D2792*INDEX(AX$23:AX$30,$E2792)</f>
        <v/>
      </c>
      <c r="AY2792" s="32">
        <f>INDEX(AY$263:AY$279,$F2792)*$D2792*INDEX(AY$23:AY$30,$E2792)</f>
        <v/>
      </c>
    </row>
    <row r="2793" hidden="1" outlineLevel="2"/>
    <row r="2794" hidden="1" outlineLevel="2">
      <c r="A2794" s="14" t="inlineStr">
        <is>
          <t>ets</t>
        </is>
      </c>
      <c r="B2794" s="14" t="inlineStr">
        <is>
          <t>coa</t>
        </is>
      </c>
      <c r="C2794" s="14" t="inlineStr">
        <is>
          <t>ftr</t>
        </is>
      </c>
      <c r="D2794" s="32">
        <f>INDEX(Inputs!$W$5:$W$132,MATCH($B2794&amp;"|"&amp;$C2794,Inputs!$A$5:$A$132,0))</f>
        <v/>
      </c>
      <c r="E2794" s="32">
        <f>INDEX(Inputs!$M$5:$M$132,MATCH($B2794&amp;"|"&amp;$C2794,Inputs!$A$5:$A$132,0))</f>
        <v/>
      </c>
      <c r="F2794" s="36" t="n"/>
      <c r="G2794" s="36" t="n"/>
      <c r="H2794" s="14">
        <f>INDEX(VarLab,MATCH($A2794,VarKey,0))&amp;INDEX(MemLab,MATCH($C2794&amp;"|"&amp;$B2794,MemKey,0))</f>
        <v/>
      </c>
      <c r="I2794" s="14">
        <f>INDEX(VarUnit,MATCH($A2794,VarKey,0))</f>
        <v/>
      </c>
      <c r="J2794" s="14">
        <f>INDEX(VarSrc,MATCH($A2794,VarKey,0))</f>
        <v/>
      </c>
      <c r="K2794" s="11">
        <f>CodePrefix&amp;$A2794&amp;IF($C2794="","","."&amp;$C2794&amp;"."&amp;$B2794)&amp;INDEX(VarEnd,MATCH($A2794,VarKey,0))&amp;K$5</f>
        <v/>
      </c>
      <c r="L2794" s="37">
        <f>INDEX(L$280:L$296,$E2794)*$D2794</f>
        <v/>
      </c>
      <c r="M2794" s="32">
        <f>INDEX(M$280:M$296,$E2794)*$D2794</f>
        <v/>
      </c>
      <c r="N2794" s="32">
        <f>INDEX(N$280:N$296,$E2794)*$D2794</f>
        <v/>
      </c>
      <c r="O2794" s="32">
        <f>INDEX(O$280:O$296,$E2794)*$D2794</f>
        <v/>
      </c>
      <c r="P2794" s="32">
        <f>INDEX(P$280:P$296,$E2794)*$D2794</f>
        <v/>
      </c>
      <c r="Q2794" s="32">
        <f>INDEX(Q$280:Q$296,$E2794)*$D2794</f>
        <v/>
      </c>
      <c r="R2794" s="32">
        <f>INDEX(R$280:R$296,$E2794)*$D2794</f>
        <v/>
      </c>
      <c r="S2794" s="32">
        <f>INDEX(S$280:S$296,$E2794)*$D2794</f>
        <v/>
      </c>
      <c r="T2794" s="32">
        <f>INDEX(T$280:T$296,$E2794)*$D2794</f>
        <v/>
      </c>
      <c r="U2794" s="32">
        <f>INDEX(U$280:U$296,$E2794)*$D2794</f>
        <v/>
      </c>
      <c r="V2794" s="32">
        <f>INDEX(V$280:V$296,$E2794)*$D2794</f>
        <v/>
      </c>
      <c r="W2794" s="32">
        <f>INDEX(W$280:W$296,$E2794)*$D2794</f>
        <v/>
      </c>
      <c r="X2794" s="32">
        <f>INDEX(X$280:X$296,$E2794)*$D2794</f>
        <v/>
      </c>
      <c r="Y2794" s="32">
        <f>INDEX(Y$280:Y$296,$E2794)*$D2794</f>
        <v/>
      </c>
      <c r="Z2794" s="32">
        <f>INDEX(Z$280:Z$296,$E2794)*$D2794</f>
        <v/>
      </c>
      <c r="AA2794" s="32">
        <f>INDEX(AA$280:AA$296,$E2794)*$D2794</f>
        <v/>
      </c>
      <c r="AB2794" s="32">
        <f>INDEX(AB$280:AB$296,$E2794)*$D2794</f>
        <v/>
      </c>
      <c r="AC2794" s="32">
        <f>INDEX(AC$280:AC$296,$E2794)*$D2794</f>
        <v/>
      </c>
      <c r="AD2794" s="32">
        <f>INDEX(AD$280:AD$296,$E2794)*$D2794</f>
        <v/>
      </c>
      <c r="AF2794" s="11">
        <f>CodePrefix&amp;$A2794&amp;IF($C2794="","","."&amp;$C2794&amp;"."&amp;$B2794)&amp;INDEX(VarEnd,MATCH($A2794,VarKey,0))&amp;AF$5</f>
        <v/>
      </c>
      <c r="AG2794" s="37">
        <f>INDEX(AG$280:AG$296,$E2794)*$D2794</f>
        <v/>
      </c>
      <c r="AH2794" s="32">
        <f>INDEX(AH$280:AH$296,$E2794)*$D2794</f>
        <v/>
      </c>
      <c r="AI2794" s="32">
        <f>INDEX(AI$280:AI$296,$E2794)*$D2794</f>
        <v/>
      </c>
      <c r="AJ2794" s="32">
        <f>INDEX(AJ$280:AJ$296,$E2794)*$D2794</f>
        <v/>
      </c>
      <c r="AK2794" s="32">
        <f>INDEX(AK$280:AK$296,$E2794)*$D2794</f>
        <v/>
      </c>
      <c r="AL2794" s="32">
        <f>INDEX(AL$280:AL$296,$E2794)*$D2794</f>
        <v/>
      </c>
      <c r="AM2794" s="32">
        <f>INDEX(AM$280:AM$296,$E2794)*$D2794</f>
        <v/>
      </c>
      <c r="AN2794" s="32">
        <f>INDEX(AN$280:AN$296,$E2794)*$D2794</f>
        <v/>
      </c>
      <c r="AO2794" s="32">
        <f>INDEX(AO$280:AO$296,$E2794)*$D2794</f>
        <v/>
      </c>
      <c r="AP2794" s="32">
        <f>INDEX(AP$280:AP$296,$E2794)*$D2794</f>
        <v/>
      </c>
      <c r="AQ2794" s="32">
        <f>INDEX(AQ$280:AQ$296,$E2794)*$D2794</f>
        <v/>
      </c>
      <c r="AR2794" s="32">
        <f>INDEX(AR$280:AR$296,$E2794)*$D2794</f>
        <v/>
      </c>
      <c r="AS2794" s="32">
        <f>INDEX(AS$280:AS$296,$E2794)*$D2794</f>
        <v/>
      </c>
      <c r="AT2794" s="32">
        <f>INDEX(AT$280:AT$296,$E2794)*$D2794</f>
        <v/>
      </c>
      <c r="AU2794" s="32">
        <f>INDEX(AU$280:AU$296,$E2794)*$D2794</f>
        <v/>
      </c>
      <c r="AV2794" s="32">
        <f>INDEX(AV$280:AV$296,$E2794)*$D2794</f>
        <v/>
      </c>
      <c r="AW2794" s="32">
        <f>INDEX(AW$280:AW$296,$E2794)*$D2794</f>
        <v/>
      </c>
      <c r="AX2794" s="32">
        <f>INDEX(AX$280:AX$296,$E2794)*$D2794</f>
        <v/>
      </c>
      <c r="AY2794" s="32">
        <f>INDEX(AY$280:AY$296,$E2794)*$D2794</f>
        <v/>
      </c>
    </row>
    <row r="2795" hidden="1" outlineLevel="2">
      <c r="A2795" s="14" t="inlineStr">
        <is>
          <t>ets</t>
        </is>
      </c>
      <c r="B2795" s="14" t="inlineStr">
        <is>
          <t>nga</t>
        </is>
      </c>
      <c r="C2795" s="14" t="inlineStr">
        <is>
          <t>ftr</t>
        </is>
      </c>
      <c r="D2795" s="32">
        <f>INDEX(Inputs!$W$5:$W$132,MATCH($B2795&amp;"|"&amp;$C2795,Inputs!$A$5:$A$132,0))</f>
        <v/>
      </c>
      <c r="E2795" s="32">
        <f>INDEX(Inputs!$M$5:$M$132,MATCH($B2795&amp;"|"&amp;$C2795,Inputs!$A$5:$A$132,0))</f>
        <v/>
      </c>
      <c r="F2795" s="36" t="n"/>
      <c r="G2795" s="36" t="n"/>
      <c r="H2795" s="14">
        <f>INDEX(VarLab,MATCH($A2795,VarKey,0))&amp;INDEX(MemLab,MATCH($C2795&amp;"|"&amp;$B2795,MemKey,0))</f>
        <v/>
      </c>
      <c r="I2795" s="14">
        <f>INDEX(VarUnit,MATCH($A2795,VarKey,0))</f>
        <v/>
      </c>
      <c r="J2795" s="14">
        <f>INDEX(VarSrc,MATCH($A2795,VarKey,0))</f>
        <v/>
      </c>
      <c r="K2795" s="11">
        <f>CodePrefix&amp;$A2795&amp;IF($C2795="","","."&amp;$C2795&amp;"."&amp;$B2795)&amp;INDEX(VarEnd,MATCH($A2795,VarKey,0))&amp;K$5</f>
        <v/>
      </c>
      <c r="L2795" s="37">
        <f>INDEX(L$280:L$296,$E2795)*$D2795</f>
        <v/>
      </c>
      <c r="M2795" s="32">
        <f>INDEX(M$280:M$296,$E2795)*$D2795</f>
        <v/>
      </c>
      <c r="N2795" s="32">
        <f>INDEX(N$280:N$296,$E2795)*$D2795</f>
        <v/>
      </c>
      <c r="O2795" s="32">
        <f>INDEX(O$280:O$296,$E2795)*$D2795</f>
        <v/>
      </c>
      <c r="P2795" s="32">
        <f>INDEX(P$280:P$296,$E2795)*$D2795</f>
        <v/>
      </c>
      <c r="Q2795" s="32">
        <f>INDEX(Q$280:Q$296,$E2795)*$D2795</f>
        <v/>
      </c>
      <c r="R2795" s="32">
        <f>INDEX(R$280:R$296,$E2795)*$D2795</f>
        <v/>
      </c>
      <c r="S2795" s="32">
        <f>INDEX(S$280:S$296,$E2795)*$D2795</f>
        <v/>
      </c>
      <c r="T2795" s="32">
        <f>INDEX(T$280:T$296,$E2795)*$D2795</f>
        <v/>
      </c>
      <c r="U2795" s="32">
        <f>INDEX(U$280:U$296,$E2795)*$D2795</f>
        <v/>
      </c>
      <c r="V2795" s="32">
        <f>INDEX(V$280:V$296,$E2795)*$D2795</f>
        <v/>
      </c>
      <c r="W2795" s="32">
        <f>INDEX(W$280:W$296,$E2795)*$D2795</f>
        <v/>
      </c>
      <c r="X2795" s="32">
        <f>INDEX(X$280:X$296,$E2795)*$D2795</f>
        <v/>
      </c>
      <c r="Y2795" s="32">
        <f>INDEX(Y$280:Y$296,$E2795)*$D2795</f>
        <v/>
      </c>
      <c r="Z2795" s="32">
        <f>INDEX(Z$280:Z$296,$E2795)*$D2795</f>
        <v/>
      </c>
      <c r="AA2795" s="32">
        <f>INDEX(AA$280:AA$296,$E2795)*$D2795</f>
        <v/>
      </c>
      <c r="AB2795" s="32">
        <f>INDEX(AB$280:AB$296,$E2795)*$D2795</f>
        <v/>
      </c>
      <c r="AC2795" s="32">
        <f>INDEX(AC$280:AC$296,$E2795)*$D2795</f>
        <v/>
      </c>
      <c r="AD2795" s="32">
        <f>INDEX(AD$280:AD$296,$E2795)*$D2795</f>
        <v/>
      </c>
      <c r="AF2795" s="11">
        <f>CodePrefix&amp;$A2795&amp;IF($C2795="","","."&amp;$C2795&amp;"."&amp;$B2795)&amp;INDEX(VarEnd,MATCH($A2795,VarKey,0))&amp;AF$5</f>
        <v/>
      </c>
      <c r="AG2795" s="37">
        <f>INDEX(AG$280:AG$296,$E2795)*$D2795</f>
        <v/>
      </c>
      <c r="AH2795" s="32">
        <f>INDEX(AH$280:AH$296,$E2795)*$D2795</f>
        <v/>
      </c>
      <c r="AI2795" s="32">
        <f>INDEX(AI$280:AI$296,$E2795)*$D2795</f>
        <v/>
      </c>
      <c r="AJ2795" s="32">
        <f>INDEX(AJ$280:AJ$296,$E2795)*$D2795</f>
        <v/>
      </c>
      <c r="AK2795" s="32">
        <f>INDEX(AK$280:AK$296,$E2795)*$D2795</f>
        <v/>
      </c>
      <c r="AL2795" s="32">
        <f>INDEX(AL$280:AL$296,$E2795)*$D2795</f>
        <v/>
      </c>
      <c r="AM2795" s="32">
        <f>INDEX(AM$280:AM$296,$E2795)*$D2795</f>
        <v/>
      </c>
      <c r="AN2795" s="32">
        <f>INDEX(AN$280:AN$296,$E2795)*$D2795</f>
        <v/>
      </c>
      <c r="AO2795" s="32">
        <f>INDEX(AO$280:AO$296,$E2795)*$D2795</f>
        <v/>
      </c>
      <c r="AP2795" s="32">
        <f>INDEX(AP$280:AP$296,$E2795)*$D2795</f>
        <v/>
      </c>
      <c r="AQ2795" s="32">
        <f>INDEX(AQ$280:AQ$296,$E2795)*$D2795</f>
        <v/>
      </c>
      <c r="AR2795" s="32">
        <f>INDEX(AR$280:AR$296,$E2795)*$D2795</f>
        <v/>
      </c>
      <c r="AS2795" s="32">
        <f>INDEX(AS$280:AS$296,$E2795)*$D2795</f>
        <v/>
      </c>
      <c r="AT2795" s="32">
        <f>INDEX(AT$280:AT$296,$E2795)*$D2795</f>
        <v/>
      </c>
      <c r="AU2795" s="32">
        <f>INDEX(AU$280:AU$296,$E2795)*$D2795</f>
        <v/>
      </c>
      <c r="AV2795" s="32">
        <f>INDEX(AV$280:AV$296,$E2795)*$D2795</f>
        <v/>
      </c>
      <c r="AW2795" s="32">
        <f>INDEX(AW$280:AW$296,$E2795)*$D2795</f>
        <v/>
      </c>
      <c r="AX2795" s="32">
        <f>INDEX(AX$280:AX$296,$E2795)*$D2795</f>
        <v/>
      </c>
      <c r="AY2795" s="32">
        <f>INDEX(AY$280:AY$296,$E2795)*$D2795</f>
        <v/>
      </c>
    </row>
    <row r="2796" hidden="1" outlineLevel="2">
      <c r="A2796" s="14" t="inlineStr">
        <is>
          <t>ets</t>
        </is>
      </c>
      <c r="B2796" s="14" t="inlineStr">
        <is>
          <t>gso</t>
        </is>
      </c>
      <c r="C2796" s="14" t="inlineStr">
        <is>
          <t>ftr</t>
        </is>
      </c>
      <c r="D2796" s="32">
        <f>INDEX(Inputs!$W$5:$W$132,MATCH($B2796&amp;"|"&amp;$C2796,Inputs!$A$5:$A$132,0))</f>
        <v/>
      </c>
      <c r="E2796" s="32">
        <f>INDEX(Inputs!$M$5:$M$132,MATCH($B2796&amp;"|"&amp;$C2796,Inputs!$A$5:$A$132,0))</f>
        <v/>
      </c>
      <c r="F2796" s="36" t="n"/>
      <c r="G2796" s="36" t="n"/>
      <c r="H2796" s="14">
        <f>INDEX(VarLab,MATCH($A2796,VarKey,0))&amp;INDEX(MemLab,MATCH($C2796&amp;"|"&amp;$B2796,MemKey,0))</f>
        <v/>
      </c>
      <c r="I2796" s="14">
        <f>INDEX(VarUnit,MATCH($A2796,VarKey,0))</f>
        <v/>
      </c>
      <c r="J2796" s="14">
        <f>INDEX(VarSrc,MATCH($A2796,VarKey,0))</f>
        <v/>
      </c>
      <c r="K2796" s="11">
        <f>CodePrefix&amp;$A2796&amp;IF($C2796="","","."&amp;$C2796&amp;"."&amp;$B2796)&amp;INDEX(VarEnd,MATCH($A2796,VarKey,0))&amp;K$5</f>
        <v/>
      </c>
      <c r="L2796" s="37">
        <f>INDEX(L$280:L$296,$E2796)*$D2796</f>
        <v/>
      </c>
      <c r="M2796" s="32">
        <f>INDEX(M$280:M$296,$E2796)*$D2796</f>
        <v/>
      </c>
      <c r="N2796" s="32">
        <f>INDEX(N$280:N$296,$E2796)*$D2796</f>
        <v/>
      </c>
      <c r="O2796" s="32">
        <f>INDEX(O$280:O$296,$E2796)*$D2796</f>
        <v/>
      </c>
      <c r="P2796" s="32">
        <f>INDEX(P$280:P$296,$E2796)*$D2796</f>
        <v/>
      </c>
      <c r="Q2796" s="32">
        <f>INDEX(Q$280:Q$296,$E2796)*$D2796</f>
        <v/>
      </c>
      <c r="R2796" s="32">
        <f>INDEX(R$280:R$296,$E2796)*$D2796</f>
        <v/>
      </c>
      <c r="S2796" s="32">
        <f>INDEX(S$280:S$296,$E2796)*$D2796</f>
        <v/>
      </c>
      <c r="T2796" s="32">
        <f>INDEX(T$280:T$296,$E2796)*$D2796</f>
        <v/>
      </c>
      <c r="U2796" s="32">
        <f>INDEX(U$280:U$296,$E2796)*$D2796</f>
        <v/>
      </c>
      <c r="V2796" s="32">
        <f>INDEX(V$280:V$296,$E2796)*$D2796</f>
        <v/>
      </c>
      <c r="W2796" s="32">
        <f>INDEX(W$280:W$296,$E2796)*$D2796</f>
        <v/>
      </c>
      <c r="X2796" s="32">
        <f>INDEX(X$280:X$296,$E2796)*$D2796</f>
        <v/>
      </c>
      <c r="Y2796" s="32">
        <f>INDEX(Y$280:Y$296,$E2796)*$D2796</f>
        <v/>
      </c>
      <c r="Z2796" s="32">
        <f>INDEX(Z$280:Z$296,$E2796)*$D2796</f>
        <v/>
      </c>
      <c r="AA2796" s="32">
        <f>INDEX(AA$280:AA$296,$E2796)*$D2796</f>
        <v/>
      </c>
      <c r="AB2796" s="32">
        <f>INDEX(AB$280:AB$296,$E2796)*$D2796</f>
        <v/>
      </c>
      <c r="AC2796" s="32">
        <f>INDEX(AC$280:AC$296,$E2796)*$D2796</f>
        <v/>
      </c>
      <c r="AD2796" s="32">
        <f>INDEX(AD$280:AD$296,$E2796)*$D2796</f>
        <v/>
      </c>
      <c r="AF2796" s="11">
        <f>CodePrefix&amp;$A2796&amp;IF($C2796="","","."&amp;$C2796&amp;"."&amp;$B2796)&amp;INDEX(VarEnd,MATCH($A2796,VarKey,0))&amp;AF$5</f>
        <v/>
      </c>
      <c r="AG2796" s="37">
        <f>INDEX(AG$280:AG$296,$E2796)*$D2796</f>
        <v/>
      </c>
      <c r="AH2796" s="32">
        <f>INDEX(AH$280:AH$296,$E2796)*$D2796</f>
        <v/>
      </c>
      <c r="AI2796" s="32">
        <f>INDEX(AI$280:AI$296,$E2796)*$D2796</f>
        <v/>
      </c>
      <c r="AJ2796" s="32">
        <f>INDEX(AJ$280:AJ$296,$E2796)*$D2796</f>
        <v/>
      </c>
      <c r="AK2796" s="32">
        <f>INDEX(AK$280:AK$296,$E2796)*$D2796</f>
        <v/>
      </c>
      <c r="AL2796" s="32">
        <f>INDEX(AL$280:AL$296,$E2796)*$D2796</f>
        <v/>
      </c>
      <c r="AM2796" s="32">
        <f>INDEX(AM$280:AM$296,$E2796)*$D2796</f>
        <v/>
      </c>
      <c r="AN2796" s="32">
        <f>INDEX(AN$280:AN$296,$E2796)*$D2796</f>
        <v/>
      </c>
      <c r="AO2796" s="32">
        <f>INDEX(AO$280:AO$296,$E2796)*$D2796</f>
        <v/>
      </c>
      <c r="AP2796" s="32">
        <f>INDEX(AP$280:AP$296,$E2796)*$D2796</f>
        <v/>
      </c>
      <c r="AQ2796" s="32">
        <f>INDEX(AQ$280:AQ$296,$E2796)*$D2796</f>
        <v/>
      </c>
      <c r="AR2796" s="32">
        <f>INDEX(AR$280:AR$296,$E2796)*$D2796</f>
        <v/>
      </c>
      <c r="AS2796" s="32">
        <f>INDEX(AS$280:AS$296,$E2796)*$D2796</f>
        <v/>
      </c>
      <c r="AT2796" s="32">
        <f>INDEX(AT$280:AT$296,$E2796)*$D2796</f>
        <v/>
      </c>
      <c r="AU2796" s="32">
        <f>INDEX(AU$280:AU$296,$E2796)*$D2796</f>
        <v/>
      </c>
      <c r="AV2796" s="32">
        <f>INDEX(AV$280:AV$296,$E2796)*$D2796</f>
        <v/>
      </c>
      <c r="AW2796" s="32">
        <f>INDEX(AW$280:AW$296,$E2796)*$D2796</f>
        <v/>
      </c>
      <c r="AX2796" s="32">
        <f>INDEX(AX$280:AX$296,$E2796)*$D2796</f>
        <v/>
      </c>
      <c r="AY2796" s="32">
        <f>INDEX(AY$280:AY$296,$E2796)*$D2796</f>
        <v/>
      </c>
    </row>
    <row r="2797" hidden="1" outlineLevel="2">
      <c r="A2797" s="14" t="inlineStr">
        <is>
          <t>ets</t>
        </is>
      </c>
      <c r="B2797" s="14" t="inlineStr">
        <is>
          <t>die</t>
        </is>
      </c>
      <c r="C2797" s="14" t="inlineStr">
        <is>
          <t>ftr</t>
        </is>
      </c>
      <c r="D2797" s="32">
        <f>INDEX(Inputs!$W$5:$W$132,MATCH($B2797&amp;"|"&amp;$C2797,Inputs!$A$5:$A$132,0))</f>
        <v/>
      </c>
      <c r="E2797" s="32">
        <f>INDEX(Inputs!$M$5:$M$132,MATCH($B2797&amp;"|"&amp;$C2797,Inputs!$A$5:$A$132,0))</f>
        <v/>
      </c>
      <c r="F2797" s="36" t="n"/>
      <c r="G2797" s="36" t="n"/>
      <c r="H2797" s="14">
        <f>INDEX(VarLab,MATCH($A2797,VarKey,0))&amp;INDEX(MemLab,MATCH($C2797&amp;"|"&amp;$B2797,MemKey,0))</f>
        <v/>
      </c>
      <c r="I2797" s="14">
        <f>INDEX(VarUnit,MATCH($A2797,VarKey,0))</f>
        <v/>
      </c>
      <c r="J2797" s="14">
        <f>INDEX(VarSrc,MATCH($A2797,VarKey,0))</f>
        <v/>
      </c>
      <c r="K2797" s="11">
        <f>CodePrefix&amp;$A2797&amp;IF($C2797="","","."&amp;$C2797&amp;"."&amp;$B2797)&amp;INDEX(VarEnd,MATCH($A2797,VarKey,0))&amp;K$5</f>
        <v/>
      </c>
      <c r="L2797" s="37">
        <f>INDEX(L$280:L$296,$E2797)*$D2797</f>
        <v/>
      </c>
      <c r="M2797" s="32">
        <f>INDEX(M$280:M$296,$E2797)*$D2797</f>
        <v/>
      </c>
      <c r="N2797" s="32">
        <f>INDEX(N$280:N$296,$E2797)*$D2797</f>
        <v/>
      </c>
      <c r="O2797" s="32">
        <f>INDEX(O$280:O$296,$E2797)*$D2797</f>
        <v/>
      </c>
      <c r="P2797" s="32">
        <f>INDEX(P$280:P$296,$E2797)*$D2797</f>
        <v/>
      </c>
      <c r="Q2797" s="32">
        <f>INDEX(Q$280:Q$296,$E2797)*$D2797</f>
        <v/>
      </c>
      <c r="R2797" s="32">
        <f>INDEX(R$280:R$296,$E2797)*$D2797</f>
        <v/>
      </c>
      <c r="S2797" s="32">
        <f>INDEX(S$280:S$296,$E2797)*$D2797</f>
        <v/>
      </c>
      <c r="T2797" s="32">
        <f>INDEX(T$280:T$296,$E2797)*$D2797</f>
        <v/>
      </c>
      <c r="U2797" s="32">
        <f>INDEX(U$280:U$296,$E2797)*$D2797</f>
        <v/>
      </c>
      <c r="V2797" s="32">
        <f>INDEX(V$280:V$296,$E2797)*$D2797</f>
        <v/>
      </c>
      <c r="W2797" s="32">
        <f>INDEX(W$280:W$296,$E2797)*$D2797</f>
        <v/>
      </c>
      <c r="X2797" s="32">
        <f>INDEX(X$280:X$296,$E2797)*$D2797</f>
        <v/>
      </c>
      <c r="Y2797" s="32">
        <f>INDEX(Y$280:Y$296,$E2797)*$D2797</f>
        <v/>
      </c>
      <c r="Z2797" s="32">
        <f>INDEX(Z$280:Z$296,$E2797)*$D2797</f>
        <v/>
      </c>
      <c r="AA2797" s="32">
        <f>INDEX(AA$280:AA$296,$E2797)*$D2797</f>
        <v/>
      </c>
      <c r="AB2797" s="32">
        <f>INDEX(AB$280:AB$296,$E2797)*$D2797</f>
        <v/>
      </c>
      <c r="AC2797" s="32">
        <f>INDEX(AC$280:AC$296,$E2797)*$D2797</f>
        <v/>
      </c>
      <c r="AD2797" s="32">
        <f>INDEX(AD$280:AD$296,$E2797)*$D2797</f>
        <v/>
      </c>
      <c r="AF2797" s="11">
        <f>CodePrefix&amp;$A2797&amp;IF($C2797="","","."&amp;$C2797&amp;"."&amp;$B2797)&amp;INDEX(VarEnd,MATCH($A2797,VarKey,0))&amp;AF$5</f>
        <v/>
      </c>
      <c r="AG2797" s="37">
        <f>INDEX(AG$280:AG$296,$E2797)*$D2797</f>
        <v/>
      </c>
      <c r="AH2797" s="32">
        <f>INDEX(AH$280:AH$296,$E2797)*$D2797</f>
        <v/>
      </c>
      <c r="AI2797" s="32">
        <f>INDEX(AI$280:AI$296,$E2797)*$D2797</f>
        <v/>
      </c>
      <c r="AJ2797" s="32">
        <f>INDEX(AJ$280:AJ$296,$E2797)*$D2797</f>
        <v/>
      </c>
      <c r="AK2797" s="32">
        <f>INDEX(AK$280:AK$296,$E2797)*$D2797</f>
        <v/>
      </c>
      <c r="AL2797" s="32">
        <f>INDEX(AL$280:AL$296,$E2797)*$D2797</f>
        <v/>
      </c>
      <c r="AM2797" s="32">
        <f>INDEX(AM$280:AM$296,$E2797)*$D2797</f>
        <v/>
      </c>
      <c r="AN2797" s="32">
        <f>INDEX(AN$280:AN$296,$E2797)*$D2797</f>
        <v/>
      </c>
      <c r="AO2797" s="32">
        <f>INDEX(AO$280:AO$296,$E2797)*$D2797</f>
        <v/>
      </c>
      <c r="AP2797" s="32">
        <f>INDEX(AP$280:AP$296,$E2797)*$D2797</f>
        <v/>
      </c>
      <c r="AQ2797" s="32">
        <f>INDEX(AQ$280:AQ$296,$E2797)*$D2797</f>
        <v/>
      </c>
      <c r="AR2797" s="32">
        <f>INDEX(AR$280:AR$296,$E2797)*$D2797</f>
        <v/>
      </c>
      <c r="AS2797" s="32">
        <f>INDEX(AS$280:AS$296,$E2797)*$D2797</f>
        <v/>
      </c>
      <c r="AT2797" s="32">
        <f>INDEX(AT$280:AT$296,$E2797)*$D2797</f>
        <v/>
      </c>
      <c r="AU2797" s="32">
        <f>INDEX(AU$280:AU$296,$E2797)*$D2797</f>
        <v/>
      </c>
      <c r="AV2797" s="32">
        <f>INDEX(AV$280:AV$296,$E2797)*$D2797</f>
        <v/>
      </c>
      <c r="AW2797" s="32">
        <f>INDEX(AW$280:AW$296,$E2797)*$D2797</f>
        <v/>
      </c>
      <c r="AX2797" s="32">
        <f>INDEX(AX$280:AX$296,$E2797)*$D2797</f>
        <v/>
      </c>
      <c r="AY2797" s="32">
        <f>INDEX(AY$280:AY$296,$E2797)*$D2797</f>
        <v/>
      </c>
    </row>
    <row r="2798" hidden="1" outlineLevel="2">
      <c r="A2798" s="14" t="inlineStr">
        <is>
          <t>ets</t>
        </is>
      </c>
      <c r="B2798" s="14" t="inlineStr">
        <is>
          <t>lpg</t>
        </is>
      </c>
      <c r="C2798" s="14" t="inlineStr">
        <is>
          <t>ftr</t>
        </is>
      </c>
      <c r="D2798" s="32">
        <f>INDEX(Inputs!$W$5:$W$132,MATCH($B2798&amp;"|"&amp;$C2798,Inputs!$A$5:$A$132,0))</f>
        <v/>
      </c>
      <c r="E2798" s="32">
        <f>INDEX(Inputs!$M$5:$M$132,MATCH($B2798&amp;"|"&amp;$C2798,Inputs!$A$5:$A$132,0))</f>
        <v/>
      </c>
      <c r="F2798" s="36" t="n"/>
      <c r="G2798" s="36" t="n"/>
      <c r="H2798" s="14">
        <f>INDEX(VarLab,MATCH($A2798,VarKey,0))&amp;INDEX(MemLab,MATCH($C2798&amp;"|"&amp;$B2798,MemKey,0))</f>
        <v/>
      </c>
      <c r="I2798" s="14">
        <f>INDEX(VarUnit,MATCH($A2798,VarKey,0))</f>
        <v/>
      </c>
      <c r="J2798" s="14">
        <f>INDEX(VarSrc,MATCH($A2798,VarKey,0))</f>
        <v/>
      </c>
      <c r="K2798" s="11">
        <f>CodePrefix&amp;$A2798&amp;IF($C2798="","","."&amp;$C2798&amp;"."&amp;$B2798)&amp;INDEX(VarEnd,MATCH($A2798,VarKey,0))&amp;K$5</f>
        <v/>
      </c>
      <c r="L2798" s="37">
        <f>INDEX(L$280:L$296,$E2798)*$D2798</f>
        <v/>
      </c>
      <c r="M2798" s="32">
        <f>INDEX(M$280:M$296,$E2798)*$D2798</f>
        <v/>
      </c>
      <c r="N2798" s="32">
        <f>INDEX(N$280:N$296,$E2798)*$D2798</f>
        <v/>
      </c>
      <c r="O2798" s="32">
        <f>INDEX(O$280:O$296,$E2798)*$D2798</f>
        <v/>
      </c>
      <c r="P2798" s="32">
        <f>INDEX(P$280:P$296,$E2798)*$D2798</f>
        <v/>
      </c>
      <c r="Q2798" s="32">
        <f>INDEX(Q$280:Q$296,$E2798)*$D2798</f>
        <v/>
      </c>
      <c r="R2798" s="32">
        <f>INDEX(R$280:R$296,$E2798)*$D2798</f>
        <v/>
      </c>
      <c r="S2798" s="32">
        <f>INDEX(S$280:S$296,$E2798)*$D2798</f>
        <v/>
      </c>
      <c r="T2798" s="32">
        <f>INDEX(T$280:T$296,$E2798)*$D2798</f>
        <v/>
      </c>
      <c r="U2798" s="32">
        <f>INDEX(U$280:U$296,$E2798)*$D2798</f>
        <v/>
      </c>
      <c r="V2798" s="32">
        <f>INDEX(V$280:V$296,$E2798)*$D2798</f>
        <v/>
      </c>
      <c r="W2798" s="32">
        <f>INDEX(W$280:W$296,$E2798)*$D2798</f>
        <v/>
      </c>
      <c r="X2798" s="32">
        <f>INDEX(X$280:X$296,$E2798)*$D2798</f>
        <v/>
      </c>
      <c r="Y2798" s="32">
        <f>INDEX(Y$280:Y$296,$E2798)*$D2798</f>
        <v/>
      </c>
      <c r="Z2798" s="32">
        <f>INDEX(Z$280:Z$296,$E2798)*$D2798</f>
        <v/>
      </c>
      <c r="AA2798" s="32">
        <f>INDEX(AA$280:AA$296,$E2798)*$D2798</f>
        <v/>
      </c>
      <c r="AB2798" s="32">
        <f>INDEX(AB$280:AB$296,$E2798)*$D2798</f>
        <v/>
      </c>
      <c r="AC2798" s="32">
        <f>INDEX(AC$280:AC$296,$E2798)*$D2798</f>
        <v/>
      </c>
      <c r="AD2798" s="32">
        <f>INDEX(AD$280:AD$296,$E2798)*$D2798</f>
        <v/>
      </c>
      <c r="AF2798" s="11">
        <f>CodePrefix&amp;$A2798&amp;IF($C2798="","","."&amp;$C2798&amp;"."&amp;$B2798)&amp;INDEX(VarEnd,MATCH($A2798,VarKey,0))&amp;AF$5</f>
        <v/>
      </c>
      <c r="AG2798" s="37">
        <f>INDEX(AG$280:AG$296,$E2798)*$D2798</f>
        <v/>
      </c>
      <c r="AH2798" s="32">
        <f>INDEX(AH$280:AH$296,$E2798)*$D2798</f>
        <v/>
      </c>
      <c r="AI2798" s="32">
        <f>INDEX(AI$280:AI$296,$E2798)*$D2798</f>
        <v/>
      </c>
      <c r="AJ2798" s="32">
        <f>INDEX(AJ$280:AJ$296,$E2798)*$D2798</f>
        <v/>
      </c>
      <c r="AK2798" s="32">
        <f>INDEX(AK$280:AK$296,$E2798)*$D2798</f>
        <v/>
      </c>
      <c r="AL2798" s="32">
        <f>INDEX(AL$280:AL$296,$E2798)*$D2798</f>
        <v/>
      </c>
      <c r="AM2798" s="32">
        <f>INDEX(AM$280:AM$296,$E2798)*$D2798</f>
        <v/>
      </c>
      <c r="AN2798" s="32">
        <f>INDEX(AN$280:AN$296,$E2798)*$D2798</f>
        <v/>
      </c>
      <c r="AO2798" s="32">
        <f>INDEX(AO$280:AO$296,$E2798)*$D2798</f>
        <v/>
      </c>
      <c r="AP2798" s="32">
        <f>INDEX(AP$280:AP$296,$E2798)*$D2798</f>
        <v/>
      </c>
      <c r="AQ2798" s="32">
        <f>INDEX(AQ$280:AQ$296,$E2798)*$D2798</f>
        <v/>
      </c>
      <c r="AR2798" s="32">
        <f>INDEX(AR$280:AR$296,$E2798)*$D2798</f>
        <v/>
      </c>
      <c r="AS2798" s="32">
        <f>INDEX(AS$280:AS$296,$E2798)*$D2798</f>
        <v/>
      </c>
      <c r="AT2798" s="32">
        <f>INDEX(AT$280:AT$296,$E2798)*$D2798</f>
        <v/>
      </c>
      <c r="AU2798" s="32">
        <f>INDEX(AU$280:AU$296,$E2798)*$D2798</f>
        <v/>
      </c>
      <c r="AV2798" s="32">
        <f>INDEX(AV$280:AV$296,$E2798)*$D2798</f>
        <v/>
      </c>
      <c r="AW2798" s="32">
        <f>INDEX(AW$280:AW$296,$E2798)*$D2798</f>
        <v/>
      </c>
      <c r="AX2798" s="32">
        <f>INDEX(AX$280:AX$296,$E2798)*$D2798</f>
        <v/>
      </c>
      <c r="AY2798" s="32">
        <f>INDEX(AY$280:AY$296,$E2798)*$D2798</f>
        <v/>
      </c>
    </row>
    <row r="2799" hidden="1" outlineLevel="2">
      <c r="A2799" s="14" t="inlineStr">
        <is>
          <t>ets</t>
        </is>
      </c>
      <c r="B2799" s="14" t="inlineStr">
        <is>
          <t>ker</t>
        </is>
      </c>
      <c r="C2799" s="14" t="inlineStr">
        <is>
          <t>ftr</t>
        </is>
      </c>
      <c r="D2799" s="32">
        <f>INDEX(Inputs!$W$5:$W$132,MATCH($B2799&amp;"|"&amp;$C2799,Inputs!$A$5:$A$132,0))</f>
        <v/>
      </c>
      <c r="E2799" s="32">
        <f>INDEX(Inputs!$M$5:$M$132,MATCH($B2799&amp;"|"&amp;$C2799,Inputs!$A$5:$A$132,0))</f>
        <v/>
      </c>
      <c r="F2799" s="36" t="n"/>
      <c r="G2799" s="36" t="n"/>
      <c r="H2799" s="14">
        <f>INDEX(VarLab,MATCH($A2799,VarKey,0))&amp;INDEX(MemLab,MATCH($C2799&amp;"|"&amp;$B2799,MemKey,0))</f>
        <v/>
      </c>
      <c r="I2799" s="14">
        <f>INDEX(VarUnit,MATCH($A2799,VarKey,0))</f>
        <v/>
      </c>
      <c r="J2799" s="14">
        <f>INDEX(VarSrc,MATCH($A2799,VarKey,0))</f>
        <v/>
      </c>
      <c r="K2799" s="11">
        <f>CodePrefix&amp;$A2799&amp;IF($C2799="","","."&amp;$C2799&amp;"."&amp;$B2799)&amp;INDEX(VarEnd,MATCH($A2799,VarKey,0))&amp;K$5</f>
        <v/>
      </c>
      <c r="L2799" s="37">
        <f>INDEX(L$280:L$296,$E2799)*$D2799</f>
        <v/>
      </c>
      <c r="M2799" s="32">
        <f>INDEX(M$280:M$296,$E2799)*$D2799</f>
        <v/>
      </c>
      <c r="N2799" s="32">
        <f>INDEX(N$280:N$296,$E2799)*$D2799</f>
        <v/>
      </c>
      <c r="O2799" s="32">
        <f>INDEX(O$280:O$296,$E2799)*$D2799</f>
        <v/>
      </c>
      <c r="P2799" s="32">
        <f>INDEX(P$280:P$296,$E2799)*$D2799</f>
        <v/>
      </c>
      <c r="Q2799" s="32">
        <f>INDEX(Q$280:Q$296,$E2799)*$D2799</f>
        <v/>
      </c>
      <c r="R2799" s="32">
        <f>INDEX(R$280:R$296,$E2799)*$D2799</f>
        <v/>
      </c>
      <c r="S2799" s="32">
        <f>INDEX(S$280:S$296,$E2799)*$D2799</f>
        <v/>
      </c>
      <c r="T2799" s="32">
        <f>INDEX(T$280:T$296,$E2799)*$D2799</f>
        <v/>
      </c>
      <c r="U2799" s="32">
        <f>INDEX(U$280:U$296,$E2799)*$D2799</f>
        <v/>
      </c>
      <c r="V2799" s="32">
        <f>INDEX(V$280:V$296,$E2799)*$D2799</f>
        <v/>
      </c>
      <c r="W2799" s="32">
        <f>INDEX(W$280:W$296,$E2799)*$D2799</f>
        <v/>
      </c>
      <c r="X2799" s="32">
        <f>INDEX(X$280:X$296,$E2799)*$D2799</f>
        <v/>
      </c>
      <c r="Y2799" s="32">
        <f>INDEX(Y$280:Y$296,$E2799)*$D2799</f>
        <v/>
      </c>
      <c r="Z2799" s="32">
        <f>INDEX(Z$280:Z$296,$E2799)*$D2799</f>
        <v/>
      </c>
      <c r="AA2799" s="32">
        <f>INDEX(AA$280:AA$296,$E2799)*$D2799</f>
        <v/>
      </c>
      <c r="AB2799" s="32">
        <f>INDEX(AB$280:AB$296,$E2799)*$D2799</f>
        <v/>
      </c>
      <c r="AC2799" s="32">
        <f>INDEX(AC$280:AC$296,$E2799)*$D2799</f>
        <v/>
      </c>
      <c r="AD2799" s="32">
        <f>INDEX(AD$280:AD$296,$E2799)*$D2799</f>
        <v/>
      </c>
      <c r="AF2799" s="11">
        <f>CodePrefix&amp;$A2799&amp;IF($C2799="","","."&amp;$C2799&amp;"."&amp;$B2799)&amp;INDEX(VarEnd,MATCH($A2799,VarKey,0))&amp;AF$5</f>
        <v/>
      </c>
      <c r="AG2799" s="37">
        <f>INDEX(AG$280:AG$296,$E2799)*$D2799</f>
        <v/>
      </c>
      <c r="AH2799" s="32">
        <f>INDEX(AH$280:AH$296,$E2799)*$D2799</f>
        <v/>
      </c>
      <c r="AI2799" s="32">
        <f>INDEX(AI$280:AI$296,$E2799)*$D2799</f>
        <v/>
      </c>
      <c r="AJ2799" s="32">
        <f>INDEX(AJ$280:AJ$296,$E2799)*$D2799</f>
        <v/>
      </c>
      <c r="AK2799" s="32">
        <f>INDEX(AK$280:AK$296,$E2799)*$D2799</f>
        <v/>
      </c>
      <c r="AL2799" s="32">
        <f>INDEX(AL$280:AL$296,$E2799)*$D2799</f>
        <v/>
      </c>
      <c r="AM2799" s="32">
        <f>INDEX(AM$280:AM$296,$E2799)*$D2799</f>
        <v/>
      </c>
      <c r="AN2799" s="32">
        <f>INDEX(AN$280:AN$296,$E2799)*$D2799</f>
        <v/>
      </c>
      <c r="AO2799" s="32">
        <f>INDEX(AO$280:AO$296,$E2799)*$D2799</f>
        <v/>
      </c>
      <c r="AP2799" s="32">
        <f>INDEX(AP$280:AP$296,$E2799)*$D2799</f>
        <v/>
      </c>
      <c r="AQ2799" s="32">
        <f>INDEX(AQ$280:AQ$296,$E2799)*$D2799</f>
        <v/>
      </c>
      <c r="AR2799" s="32">
        <f>INDEX(AR$280:AR$296,$E2799)*$D2799</f>
        <v/>
      </c>
      <c r="AS2799" s="32">
        <f>INDEX(AS$280:AS$296,$E2799)*$D2799</f>
        <v/>
      </c>
      <c r="AT2799" s="32">
        <f>INDEX(AT$280:AT$296,$E2799)*$D2799</f>
        <v/>
      </c>
      <c r="AU2799" s="32">
        <f>INDEX(AU$280:AU$296,$E2799)*$D2799</f>
        <v/>
      </c>
      <c r="AV2799" s="32">
        <f>INDEX(AV$280:AV$296,$E2799)*$D2799</f>
        <v/>
      </c>
      <c r="AW2799" s="32">
        <f>INDEX(AW$280:AW$296,$E2799)*$D2799</f>
        <v/>
      </c>
      <c r="AX2799" s="32">
        <f>INDEX(AX$280:AX$296,$E2799)*$D2799</f>
        <v/>
      </c>
      <c r="AY2799" s="32">
        <f>INDEX(AY$280:AY$296,$E2799)*$D2799</f>
        <v/>
      </c>
    </row>
    <row r="2800" hidden="1" outlineLevel="2">
      <c r="A2800" s="14" t="inlineStr">
        <is>
          <t>ets</t>
        </is>
      </c>
      <c r="B2800" s="14" t="inlineStr">
        <is>
          <t>oop</t>
        </is>
      </c>
      <c r="C2800" s="14" t="inlineStr">
        <is>
          <t>ftr</t>
        </is>
      </c>
      <c r="D2800" s="32">
        <f>INDEX(Inputs!$W$5:$W$132,MATCH($B2800&amp;"|"&amp;$C2800,Inputs!$A$5:$A$132,0))</f>
        <v/>
      </c>
      <c r="E2800" s="32">
        <f>INDEX(Inputs!$M$5:$M$132,MATCH($B2800&amp;"|"&amp;$C2800,Inputs!$A$5:$A$132,0))</f>
        <v/>
      </c>
      <c r="F2800" s="36" t="n"/>
      <c r="G2800" s="36" t="n"/>
      <c r="H2800" s="14">
        <f>INDEX(VarLab,MATCH($A2800,VarKey,0))&amp;INDEX(MemLab,MATCH($C2800&amp;"|"&amp;$B2800,MemKey,0))</f>
        <v/>
      </c>
      <c r="I2800" s="14">
        <f>INDEX(VarUnit,MATCH($A2800,VarKey,0))</f>
        <v/>
      </c>
      <c r="J2800" s="14">
        <f>INDEX(VarSrc,MATCH($A2800,VarKey,0))</f>
        <v/>
      </c>
      <c r="K2800" s="11">
        <f>CodePrefix&amp;$A2800&amp;IF($C2800="","","."&amp;$C2800&amp;"."&amp;$B2800)&amp;INDEX(VarEnd,MATCH($A2800,VarKey,0))&amp;K$5</f>
        <v/>
      </c>
      <c r="L2800" s="37">
        <f>INDEX(L$280:L$296,$E2800)*$D2800</f>
        <v/>
      </c>
      <c r="M2800" s="32">
        <f>INDEX(M$280:M$296,$E2800)*$D2800</f>
        <v/>
      </c>
      <c r="N2800" s="32">
        <f>INDEX(N$280:N$296,$E2800)*$D2800</f>
        <v/>
      </c>
      <c r="O2800" s="32">
        <f>INDEX(O$280:O$296,$E2800)*$D2800</f>
        <v/>
      </c>
      <c r="P2800" s="32">
        <f>INDEX(P$280:P$296,$E2800)*$D2800</f>
        <v/>
      </c>
      <c r="Q2800" s="32">
        <f>INDEX(Q$280:Q$296,$E2800)*$D2800</f>
        <v/>
      </c>
      <c r="R2800" s="32">
        <f>INDEX(R$280:R$296,$E2800)*$D2800</f>
        <v/>
      </c>
      <c r="S2800" s="32">
        <f>INDEX(S$280:S$296,$E2800)*$D2800</f>
        <v/>
      </c>
      <c r="T2800" s="32">
        <f>INDEX(T$280:T$296,$E2800)*$D2800</f>
        <v/>
      </c>
      <c r="U2800" s="32">
        <f>INDEX(U$280:U$296,$E2800)*$D2800</f>
        <v/>
      </c>
      <c r="V2800" s="32">
        <f>INDEX(V$280:V$296,$E2800)*$D2800</f>
        <v/>
      </c>
      <c r="W2800" s="32">
        <f>INDEX(W$280:W$296,$E2800)*$D2800</f>
        <v/>
      </c>
      <c r="X2800" s="32">
        <f>INDEX(X$280:X$296,$E2800)*$D2800</f>
        <v/>
      </c>
      <c r="Y2800" s="32">
        <f>INDEX(Y$280:Y$296,$E2800)*$D2800</f>
        <v/>
      </c>
      <c r="Z2800" s="32">
        <f>INDEX(Z$280:Z$296,$E2800)*$D2800</f>
        <v/>
      </c>
      <c r="AA2800" s="32">
        <f>INDEX(AA$280:AA$296,$E2800)*$D2800</f>
        <v/>
      </c>
      <c r="AB2800" s="32">
        <f>INDEX(AB$280:AB$296,$E2800)*$D2800</f>
        <v/>
      </c>
      <c r="AC2800" s="32">
        <f>INDEX(AC$280:AC$296,$E2800)*$D2800</f>
        <v/>
      </c>
      <c r="AD2800" s="32">
        <f>INDEX(AD$280:AD$296,$E2800)*$D2800</f>
        <v/>
      </c>
      <c r="AF2800" s="11">
        <f>CodePrefix&amp;$A2800&amp;IF($C2800="","","."&amp;$C2800&amp;"."&amp;$B2800)&amp;INDEX(VarEnd,MATCH($A2800,VarKey,0))&amp;AF$5</f>
        <v/>
      </c>
      <c r="AG2800" s="37">
        <f>INDEX(AG$280:AG$296,$E2800)*$D2800</f>
        <v/>
      </c>
      <c r="AH2800" s="32">
        <f>INDEX(AH$280:AH$296,$E2800)*$D2800</f>
        <v/>
      </c>
      <c r="AI2800" s="32">
        <f>INDEX(AI$280:AI$296,$E2800)*$D2800</f>
        <v/>
      </c>
      <c r="AJ2800" s="32">
        <f>INDEX(AJ$280:AJ$296,$E2800)*$D2800</f>
        <v/>
      </c>
      <c r="AK2800" s="32">
        <f>INDEX(AK$280:AK$296,$E2800)*$D2800</f>
        <v/>
      </c>
      <c r="AL2800" s="32">
        <f>INDEX(AL$280:AL$296,$E2800)*$D2800</f>
        <v/>
      </c>
      <c r="AM2800" s="32">
        <f>INDEX(AM$280:AM$296,$E2800)*$D2800</f>
        <v/>
      </c>
      <c r="AN2800" s="32">
        <f>INDEX(AN$280:AN$296,$E2800)*$D2800</f>
        <v/>
      </c>
      <c r="AO2800" s="32">
        <f>INDEX(AO$280:AO$296,$E2800)*$D2800</f>
        <v/>
      </c>
      <c r="AP2800" s="32">
        <f>INDEX(AP$280:AP$296,$E2800)*$D2800</f>
        <v/>
      </c>
      <c r="AQ2800" s="32">
        <f>INDEX(AQ$280:AQ$296,$E2800)*$D2800</f>
        <v/>
      </c>
      <c r="AR2800" s="32">
        <f>INDEX(AR$280:AR$296,$E2800)*$D2800</f>
        <v/>
      </c>
      <c r="AS2800" s="32">
        <f>INDEX(AS$280:AS$296,$E2800)*$D2800</f>
        <v/>
      </c>
      <c r="AT2800" s="32">
        <f>INDEX(AT$280:AT$296,$E2800)*$D2800</f>
        <v/>
      </c>
      <c r="AU2800" s="32">
        <f>INDEX(AU$280:AU$296,$E2800)*$D2800</f>
        <v/>
      </c>
      <c r="AV2800" s="32">
        <f>INDEX(AV$280:AV$296,$E2800)*$D2800</f>
        <v/>
      </c>
      <c r="AW2800" s="32">
        <f>INDEX(AW$280:AW$296,$E2800)*$D2800</f>
        <v/>
      </c>
      <c r="AX2800" s="32">
        <f>INDEX(AX$280:AX$296,$E2800)*$D2800</f>
        <v/>
      </c>
      <c r="AY2800" s="32">
        <f>INDEX(AY$280:AY$296,$E2800)*$D2800</f>
        <v/>
      </c>
    </row>
    <row r="2801" hidden="1" outlineLevel="2">
      <c r="A2801" s="14" t="inlineStr">
        <is>
          <t>ets</t>
        </is>
      </c>
      <c r="B2801" s="14" t="inlineStr">
        <is>
          <t>bio</t>
        </is>
      </c>
      <c r="C2801" s="14" t="inlineStr">
        <is>
          <t>ftr</t>
        </is>
      </c>
      <c r="D2801" s="32">
        <f>INDEX(Inputs!$W$5:$W$132,MATCH($B2801&amp;"|"&amp;$C2801,Inputs!$A$5:$A$132,0))</f>
        <v/>
      </c>
      <c r="E2801" s="32">
        <f>INDEX(Inputs!$M$5:$M$132,MATCH($B2801&amp;"|"&amp;$C2801,Inputs!$A$5:$A$132,0))</f>
        <v/>
      </c>
      <c r="F2801" s="36" t="n"/>
      <c r="G2801" s="36" t="n"/>
      <c r="H2801" s="14">
        <f>INDEX(VarLab,MATCH($A2801,VarKey,0))&amp;INDEX(MemLab,MATCH($C2801&amp;"|"&amp;$B2801,MemKey,0))</f>
        <v/>
      </c>
      <c r="I2801" s="14">
        <f>INDEX(VarUnit,MATCH($A2801,VarKey,0))</f>
        <v/>
      </c>
      <c r="J2801" s="14">
        <f>INDEX(VarSrc,MATCH($A2801,VarKey,0))</f>
        <v/>
      </c>
      <c r="K2801" s="11">
        <f>CodePrefix&amp;$A2801&amp;IF($C2801="","","."&amp;$C2801&amp;"."&amp;$B2801)&amp;INDEX(VarEnd,MATCH($A2801,VarKey,0))&amp;K$5</f>
        <v/>
      </c>
      <c r="L2801" s="37">
        <f>INDEX(L$280:L$296,$E2801)*$D2801</f>
        <v/>
      </c>
      <c r="M2801" s="32">
        <f>INDEX(M$280:M$296,$E2801)*$D2801</f>
        <v/>
      </c>
      <c r="N2801" s="32">
        <f>INDEX(N$280:N$296,$E2801)*$D2801</f>
        <v/>
      </c>
      <c r="O2801" s="32">
        <f>INDEX(O$280:O$296,$E2801)*$D2801</f>
        <v/>
      </c>
      <c r="P2801" s="32">
        <f>INDEX(P$280:P$296,$E2801)*$D2801</f>
        <v/>
      </c>
      <c r="Q2801" s="32">
        <f>INDEX(Q$280:Q$296,$E2801)*$D2801</f>
        <v/>
      </c>
      <c r="R2801" s="32">
        <f>INDEX(R$280:R$296,$E2801)*$D2801</f>
        <v/>
      </c>
      <c r="S2801" s="32">
        <f>INDEX(S$280:S$296,$E2801)*$D2801</f>
        <v/>
      </c>
      <c r="T2801" s="32">
        <f>INDEX(T$280:T$296,$E2801)*$D2801</f>
        <v/>
      </c>
      <c r="U2801" s="32">
        <f>INDEX(U$280:U$296,$E2801)*$D2801</f>
        <v/>
      </c>
      <c r="V2801" s="32">
        <f>INDEX(V$280:V$296,$E2801)*$D2801</f>
        <v/>
      </c>
      <c r="W2801" s="32">
        <f>INDEX(W$280:W$296,$E2801)*$D2801</f>
        <v/>
      </c>
      <c r="X2801" s="32">
        <f>INDEX(X$280:X$296,$E2801)*$D2801</f>
        <v/>
      </c>
      <c r="Y2801" s="32">
        <f>INDEX(Y$280:Y$296,$E2801)*$D2801</f>
        <v/>
      </c>
      <c r="Z2801" s="32">
        <f>INDEX(Z$280:Z$296,$E2801)*$D2801</f>
        <v/>
      </c>
      <c r="AA2801" s="32">
        <f>INDEX(AA$280:AA$296,$E2801)*$D2801</f>
        <v/>
      </c>
      <c r="AB2801" s="32">
        <f>INDEX(AB$280:AB$296,$E2801)*$D2801</f>
        <v/>
      </c>
      <c r="AC2801" s="32">
        <f>INDEX(AC$280:AC$296,$E2801)*$D2801</f>
        <v/>
      </c>
      <c r="AD2801" s="32">
        <f>INDEX(AD$280:AD$296,$E2801)*$D2801</f>
        <v/>
      </c>
      <c r="AF2801" s="11">
        <f>CodePrefix&amp;$A2801&amp;IF($C2801="","","."&amp;$C2801&amp;"."&amp;$B2801)&amp;INDEX(VarEnd,MATCH($A2801,VarKey,0))&amp;AF$5</f>
        <v/>
      </c>
      <c r="AG2801" s="37">
        <f>INDEX(AG$280:AG$296,$E2801)*$D2801</f>
        <v/>
      </c>
      <c r="AH2801" s="32">
        <f>INDEX(AH$280:AH$296,$E2801)*$D2801</f>
        <v/>
      </c>
      <c r="AI2801" s="32">
        <f>INDEX(AI$280:AI$296,$E2801)*$D2801</f>
        <v/>
      </c>
      <c r="AJ2801" s="32">
        <f>INDEX(AJ$280:AJ$296,$E2801)*$D2801</f>
        <v/>
      </c>
      <c r="AK2801" s="32">
        <f>INDEX(AK$280:AK$296,$E2801)*$D2801</f>
        <v/>
      </c>
      <c r="AL2801" s="32">
        <f>INDEX(AL$280:AL$296,$E2801)*$D2801</f>
        <v/>
      </c>
      <c r="AM2801" s="32">
        <f>INDEX(AM$280:AM$296,$E2801)*$D2801</f>
        <v/>
      </c>
      <c r="AN2801" s="32">
        <f>INDEX(AN$280:AN$296,$E2801)*$D2801</f>
        <v/>
      </c>
      <c r="AO2801" s="32">
        <f>INDEX(AO$280:AO$296,$E2801)*$D2801</f>
        <v/>
      </c>
      <c r="AP2801" s="32">
        <f>INDEX(AP$280:AP$296,$E2801)*$D2801</f>
        <v/>
      </c>
      <c r="AQ2801" s="32">
        <f>INDEX(AQ$280:AQ$296,$E2801)*$D2801</f>
        <v/>
      </c>
      <c r="AR2801" s="32">
        <f>INDEX(AR$280:AR$296,$E2801)*$D2801</f>
        <v/>
      </c>
      <c r="AS2801" s="32">
        <f>INDEX(AS$280:AS$296,$E2801)*$D2801</f>
        <v/>
      </c>
      <c r="AT2801" s="32">
        <f>INDEX(AT$280:AT$296,$E2801)*$D2801</f>
        <v/>
      </c>
      <c r="AU2801" s="32">
        <f>INDEX(AU$280:AU$296,$E2801)*$D2801</f>
        <v/>
      </c>
      <c r="AV2801" s="32">
        <f>INDEX(AV$280:AV$296,$E2801)*$D2801</f>
        <v/>
      </c>
      <c r="AW2801" s="32">
        <f>INDEX(AW$280:AW$296,$E2801)*$D2801</f>
        <v/>
      </c>
      <c r="AX2801" s="32">
        <f>INDEX(AX$280:AX$296,$E2801)*$D2801</f>
        <v/>
      </c>
      <c r="AY2801" s="32">
        <f>INDEX(AY$280:AY$296,$E2801)*$D2801</f>
        <v/>
      </c>
    </row>
    <row r="2802" hidden="1" outlineLevel="2"/>
    <row r="2803" hidden="1" outlineLevel="2">
      <c r="A2803" s="14" t="inlineStr">
        <is>
          <t>ntx</t>
        </is>
      </c>
      <c r="B2803" s="14" t="inlineStr">
        <is>
          <t>coa</t>
        </is>
      </c>
      <c r="C2803" s="14" t="inlineStr">
        <is>
          <t>ftr</t>
        </is>
      </c>
      <c r="D2803" s="32">
        <f>INDEX(Inputs!$N$5:$N$132,MATCH($B2803&amp;"|"&amp;$C2803,Inputs!$A$5:$A$132,0))</f>
        <v/>
      </c>
      <c r="E2803" s="32">
        <f>INDEX(Inputs!$K$5:$K$132,MATCH($B2803&amp;"|"&amp;$C2803,Inputs!$A$5:$A$132,0))</f>
        <v/>
      </c>
      <c r="F2803" s="36" t="n"/>
      <c r="G2803" s="36" t="n"/>
      <c r="H2803" s="14">
        <f>INDEX(VarLab,MATCH($A2803,VarKey,0))&amp;INDEX(MemLab,MATCH($C2803&amp;"|"&amp;$B2803,MemKey,0))</f>
        <v/>
      </c>
      <c r="I2803" s="14">
        <f>INDEX(VarUnit,MATCH($A2803,VarKey,0))</f>
        <v/>
      </c>
      <c r="J2803" s="14">
        <f>INDEX(VarSrc,MATCH($A2803,VarKey,0))</f>
        <v/>
      </c>
      <c r="K2803" s="11">
        <f>CodePrefix&amp;$A2803&amp;IF($C2803="","","."&amp;$C2803&amp;"."&amp;$B2803)&amp;INDEX(VarEnd,MATCH($A2803,VarKey,0))&amp;K$5</f>
        <v/>
      </c>
      <c r="L2803" s="37">
        <f>INDEX(L$80:L$93,$D2803)/$E2803</f>
        <v/>
      </c>
      <c r="M2803" s="32">
        <f>INDEX(M$80:M$93,$D2803)/$E2803</f>
        <v/>
      </c>
      <c r="N2803" s="32">
        <f>INDEX(N$80:N$93,$D2803)/$E2803</f>
        <v/>
      </c>
      <c r="O2803" s="32">
        <f>INDEX(O$80:O$93,$D2803)/$E2803</f>
        <v/>
      </c>
      <c r="P2803" s="32">
        <f>INDEX(P$80:P$93,$D2803)/$E2803</f>
        <v/>
      </c>
      <c r="Q2803" s="32">
        <f>INDEX(Q$80:Q$93,$D2803)/$E2803</f>
        <v/>
      </c>
      <c r="R2803" s="32">
        <f>INDEX(R$80:R$93,$D2803)/$E2803</f>
        <v/>
      </c>
      <c r="S2803" s="32">
        <f>INDEX(S$80:S$93,$D2803)/$E2803</f>
        <v/>
      </c>
      <c r="T2803" s="32">
        <f>INDEX(T$80:T$93,$D2803)/$E2803</f>
        <v/>
      </c>
      <c r="U2803" s="32">
        <f>INDEX(U$80:U$93,$D2803)/$E2803</f>
        <v/>
      </c>
      <c r="V2803" s="32">
        <f>INDEX(V$80:V$93,$D2803)/$E2803</f>
        <v/>
      </c>
      <c r="W2803" s="32">
        <f>INDEX(W$80:W$93,$D2803)/$E2803</f>
        <v/>
      </c>
      <c r="X2803" s="32">
        <f>INDEX(X$80:X$93,$D2803)/$E2803</f>
        <v/>
      </c>
      <c r="Y2803" s="32">
        <f>INDEX(Y$80:Y$93,$D2803)/$E2803</f>
        <v/>
      </c>
      <c r="Z2803" s="32">
        <f>INDEX(Z$80:Z$93,$D2803)/$E2803</f>
        <v/>
      </c>
      <c r="AA2803" s="32">
        <f>INDEX(AA$80:AA$93,$D2803)/$E2803</f>
        <v/>
      </c>
      <c r="AB2803" s="32">
        <f>INDEX(AB$80:AB$93,$D2803)/$E2803</f>
        <v/>
      </c>
      <c r="AC2803" s="32">
        <f>INDEX(AC$80:AC$93,$D2803)/$E2803</f>
        <v/>
      </c>
      <c r="AD2803" s="32">
        <f>INDEX(AD$80:AD$93,$D2803)/$E2803</f>
        <v/>
      </c>
      <c r="AF2803" s="11">
        <f>CodePrefix&amp;$A2803&amp;IF($C2803="","","."&amp;$C2803&amp;"."&amp;$B2803)&amp;INDEX(VarEnd,MATCH($A2803,VarKey,0))&amp;AF$5</f>
        <v/>
      </c>
      <c r="AG2803" s="37">
        <f>INDEX(AG$80:AG$93,$D2803)/$E2803</f>
        <v/>
      </c>
      <c r="AH2803" s="32">
        <f>INDEX(AH$80:AH$93,$D2803)/$E2803</f>
        <v/>
      </c>
      <c r="AI2803" s="32">
        <f>INDEX(AI$80:AI$93,$D2803)/$E2803</f>
        <v/>
      </c>
      <c r="AJ2803" s="32">
        <f>INDEX(AJ$80:AJ$93,$D2803)/$E2803</f>
        <v/>
      </c>
      <c r="AK2803" s="32">
        <f>INDEX(AK$80:AK$93,$D2803)/$E2803</f>
        <v/>
      </c>
      <c r="AL2803" s="32">
        <f>INDEX(AL$80:AL$93,$D2803)/$E2803</f>
        <v/>
      </c>
      <c r="AM2803" s="32">
        <f>INDEX(AM$80:AM$93,$D2803)/$E2803</f>
        <v/>
      </c>
      <c r="AN2803" s="32">
        <f>INDEX(AN$80:AN$93,$D2803)/$E2803</f>
        <v/>
      </c>
      <c r="AO2803" s="32">
        <f>INDEX(AO$80:AO$93,$D2803)/$E2803</f>
        <v/>
      </c>
      <c r="AP2803" s="32">
        <f>INDEX(AP$80:AP$93,$D2803)/$E2803</f>
        <v/>
      </c>
      <c r="AQ2803" s="32">
        <f>INDEX(AQ$80:AQ$93,$D2803)/$E2803</f>
        <v/>
      </c>
      <c r="AR2803" s="32">
        <f>INDEX(AR$80:AR$93,$D2803)/$E2803</f>
        <v/>
      </c>
      <c r="AS2803" s="32">
        <f>INDEX(AS$80:AS$93,$D2803)/$E2803</f>
        <v/>
      </c>
      <c r="AT2803" s="32">
        <f>INDEX(AT$80:AT$93,$D2803)/$E2803</f>
        <v/>
      </c>
      <c r="AU2803" s="32">
        <f>INDEX(AU$80:AU$93,$D2803)/$E2803</f>
        <v/>
      </c>
      <c r="AV2803" s="32">
        <f>INDEX(AV$80:AV$93,$D2803)/$E2803</f>
        <v/>
      </c>
      <c r="AW2803" s="32">
        <f>INDEX(AW$80:AW$93,$D2803)/$E2803</f>
        <v/>
      </c>
      <c r="AX2803" s="32">
        <f>INDEX(AX$80:AX$93,$D2803)/$E2803</f>
        <v/>
      </c>
      <c r="AY2803" s="32">
        <f>INDEX(AY$80:AY$93,$D2803)/$E2803</f>
        <v/>
      </c>
    </row>
    <row r="2804" hidden="1" outlineLevel="2">
      <c r="A2804" s="14" t="inlineStr">
        <is>
          <t>ntx</t>
        </is>
      </c>
      <c r="B2804" s="14" t="inlineStr">
        <is>
          <t>nga</t>
        </is>
      </c>
      <c r="C2804" s="14" t="inlineStr">
        <is>
          <t>ftr</t>
        </is>
      </c>
      <c r="D2804" s="32">
        <f>INDEX(Inputs!$N$5:$N$132,MATCH($B2804&amp;"|"&amp;$C2804,Inputs!$A$5:$A$132,0))</f>
        <v/>
      </c>
      <c r="E2804" s="32">
        <f>INDEX(Inputs!$K$5:$K$132,MATCH($B2804&amp;"|"&amp;$C2804,Inputs!$A$5:$A$132,0))</f>
        <v/>
      </c>
      <c r="F2804" s="36" t="n"/>
      <c r="G2804" s="36" t="n"/>
      <c r="H2804" s="14">
        <f>INDEX(VarLab,MATCH($A2804,VarKey,0))&amp;INDEX(MemLab,MATCH($C2804&amp;"|"&amp;$B2804,MemKey,0))</f>
        <v/>
      </c>
      <c r="I2804" s="14">
        <f>INDEX(VarUnit,MATCH($A2804,VarKey,0))</f>
        <v/>
      </c>
      <c r="J2804" s="14">
        <f>INDEX(VarSrc,MATCH($A2804,VarKey,0))</f>
        <v/>
      </c>
      <c r="K2804" s="11">
        <f>CodePrefix&amp;$A2804&amp;IF($C2804="","","."&amp;$C2804&amp;"."&amp;$B2804)&amp;INDEX(VarEnd,MATCH($A2804,VarKey,0))&amp;K$5</f>
        <v/>
      </c>
      <c r="L2804" s="37">
        <f>INDEX(L$80:L$93,$D2804)/$E2804</f>
        <v/>
      </c>
      <c r="M2804" s="32">
        <f>INDEX(M$80:M$93,$D2804)/$E2804</f>
        <v/>
      </c>
      <c r="N2804" s="32">
        <f>INDEX(N$80:N$93,$D2804)/$E2804</f>
        <v/>
      </c>
      <c r="O2804" s="32">
        <f>INDEX(O$80:O$93,$D2804)/$E2804</f>
        <v/>
      </c>
      <c r="P2804" s="32">
        <f>INDEX(P$80:P$93,$D2804)/$E2804</f>
        <v/>
      </c>
      <c r="Q2804" s="32">
        <f>INDEX(Q$80:Q$93,$D2804)/$E2804</f>
        <v/>
      </c>
      <c r="R2804" s="32">
        <f>INDEX(R$80:R$93,$D2804)/$E2804</f>
        <v/>
      </c>
      <c r="S2804" s="32">
        <f>INDEX(S$80:S$93,$D2804)/$E2804</f>
        <v/>
      </c>
      <c r="T2804" s="32">
        <f>INDEX(T$80:T$93,$D2804)/$E2804</f>
        <v/>
      </c>
      <c r="U2804" s="32">
        <f>INDEX(U$80:U$93,$D2804)/$E2804</f>
        <v/>
      </c>
      <c r="V2804" s="32">
        <f>INDEX(V$80:V$93,$D2804)/$E2804</f>
        <v/>
      </c>
      <c r="W2804" s="32">
        <f>INDEX(W$80:W$93,$D2804)/$E2804</f>
        <v/>
      </c>
      <c r="X2804" s="32">
        <f>INDEX(X$80:X$93,$D2804)/$E2804</f>
        <v/>
      </c>
      <c r="Y2804" s="32">
        <f>INDEX(Y$80:Y$93,$D2804)/$E2804</f>
        <v/>
      </c>
      <c r="Z2804" s="32">
        <f>INDEX(Z$80:Z$93,$D2804)/$E2804</f>
        <v/>
      </c>
      <c r="AA2804" s="32">
        <f>INDEX(AA$80:AA$93,$D2804)/$E2804</f>
        <v/>
      </c>
      <c r="AB2804" s="32">
        <f>INDEX(AB$80:AB$93,$D2804)/$E2804</f>
        <v/>
      </c>
      <c r="AC2804" s="32">
        <f>INDEX(AC$80:AC$93,$D2804)/$E2804</f>
        <v/>
      </c>
      <c r="AD2804" s="32">
        <f>INDEX(AD$80:AD$93,$D2804)/$E2804</f>
        <v/>
      </c>
      <c r="AF2804" s="11">
        <f>CodePrefix&amp;$A2804&amp;IF($C2804="","","."&amp;$C2804&amp;"."&amp;$B2804)&amp;INDEX(VarEnd,MATCH($A2804,VarKey,0))&amp;AF$5</f>
        <v/>
      </c>
      <c r="AG2804" s="37">
        <f>INDEX(AG$80:AG$93,$D2804)/$E2804</f>
        <v/>
      </c>
      <c r="AH2804" s="32">
        <f>INDEX(AH$80:AH$93,$D2804)/$E2804</f>
        <v/>
      </c>
      <c r="AI2804" s="32">
        <f>INDEX(AI$80:AI$93,$D2804)/$E2804</f>
        <v/>
      </c>
      <c r="AJ2804" s="32">
        <f>INDEX(AJ$80:AJ$93,$D2804)/$E2804</f>
        <v/>
      </c>
      <c r="AK2804" s="32">
        <f>INDEX(AK$80:AK$93,$D2804)/$E2804</f>
        <v/>
      </c>
      <c r="AL2804" s="32">
        <f>INDEX(AL$80:AL$93,$D2804)/$E2804</f>
        <v/>
      </c>
      <c r="AM2804" s="32">
        <f>INDEX(AM$80:AM$93,$D2804)/$E2804</f>
        <v/>
      </c>
      <c r="AN2804" s="32">
        <f>INDEX(AN$80:AN$93,$D2804)/$E2804</f>
        <v/>
      </c>
      <c r="AO2804" s="32">
        <f>INDEX(AO$80:AO$93,$D2804)/$E2804</f>
        <v/>
      </c>
      <c r="AP2804" s="32">
        <f>INDEX(AP$80:AP$93,$D2804)/$E2804</f>
        <v/>
      </c>
      <c r="AQ2804" s="32">
        <f>INDEX(AQ$80:AQ$93,$D2804)/$E2804</f>
        <v/>
      </c>
      <c r="AR2804" s="32">
        <f>INDEX(AR$80:AR$93,$D2804)/$E2804</f>
        <v/>
      </c>
      <c r="AS2804" s="32">
        <f>INDEX(AS$80:AS$93,$D2804)/$E2804</f>
        <v/>
      </c>
      <c r="AT2804" s="32">
        <f>INDEX(AT$80:AT$93,$D2804)/$E2804</f>
        <v/>
      </c>
      <c r="AU2804" s="32">
        <f>INDEX(AU$80:AU$93,$D2804)/$E2804</f>
        <v/>
      </c>
      <c r="AV2804" s="32">
        <f>INDEX(AV$80:AV$93,$D2804)/$E2804</f>
        <v/>
      </c>
      <c r="AW2804" s="32">
        <f>INDEX(AW$80:AW$93,$D2804)/$E2804</f>
        <v/>
      </c>
      <c r="AX2804" s="32">
        <f>INDEX(AX$80:AX$93,$D2804)/$E2804</f>
        <v/>
      </c>
      <c r="AY2804" s="32">
        <f>INDEX(AY$80:AY$93,$D2804)/$E2804</f>
        <v/>
      </c>
    </row>
    <row r="2805" hidden="1" outlineLevel="2">
      <c r="A2805" s="14" t="inlineStr">
        <is>
          <t>ntx</t>
        </is>
      </c>
      <c r="B2805" s="14" t="inlineStr">
        <is>
          <t>gso</t>
        </is>
      </c>
      <c r="C2805" s="14" t="inlineStr">
        <is>
          <t>ftr</t>
        </is>
      </c>
      <c r="D2805" s="32">
        <f>INDEX(Inputs!$N$5:$N$132,MATCH($B2805&amp;"|"&amp;$C2805,Inputs!$A$5:$A$132,0))</f>
        <v/>
      </c>
      <c r="E2805" s="32">
        <f>INDEX(Inputs!$K$5:$K$132,MATCH($B2805&amp;"|"&amp;$C2805,Inputs!$A$5:$A$132,0))</f>
        <v/>
      </c>
      <c r="F2805" s="36" t="n"/>
      <c r="G2805" s="36" t="n"/>
      <c r="H2805" s="14">
        <f>INDEX(VarLab,MATCH($A2805,VarKey,0))&amp;INDEX(MemLab,MATCH($C2805&amp;"|"&amp;$B2805,MemKey,0))</f>
        <v/>
      </c>
      <c r="I2805" s="14">
        <f>INDEX(VarUnit,MATCH($A2805,VarKey,0))</f>
        <v/>
      </c>
      <c r="J2805" s="14">
        <f>INDEX(VarSrc,MATCH($A2805,VarKey,0))</f>
        <v/>
      </c>
      <c r="K2805" s="11">
        <f>CodePrefix&amp;$A2805&amp;IF($C2805="","","."&amp;$C2805&amp;"."&amp;$B2805)&amp;INDEX(VarEnd,MATCH($A2805,VarKey,0))&amp;K$5</f>
        <v/>
      </c>
      <c r="L2805" s="37">
        <f>INDEX(L$80:L$93,$D2805)/$E2805</f>
        <v/>
      </c>
      <c r="M2805" s="32">
        <f>INDEX(M$80:M$93,$D2805)/$E2805</f>
        <v/>
      </c>
      <c r="N2805" s="32">
        <f>INDEX(N$80:N$93,$D2805)/$E2805</f>
        <v/>
      </c>
      <c r="O2805" s="32">
        <f>INDEX(O$80:O$93,$D2805)/$E2805</f>
        <v/>
      </c>
      <c r="P2805" s="32">
        <f>INDEX(P$80:P$93,$D2805)/$E2805</f>
        <v/>
      </c>
      <c r="Q2805" s="32">
        <f>INDEX(Q$80:Q$93,$D2805)/$E2805</f>
        <v/>
      </c>
      <c r="R2805" s="32">
        <f>INDEX(R$80:R$93,$D2805)/$E2805</f>
        <v/>
      </c>
      <c r="S2805" s="32">
        <f>INDEX(S$80:S$93,$D2805)/$E2805</f>
        <v/>
      </c>
      <c r="T2805" s="32">
        <f>INDEX(T$80:T$93,$D2805)/$E2805</f>
        <v/>
      </c>
      <c r="U2805" s="32">
        <f>INDEX(U$80:U$93,$D2805)/$E2805</f>
        <v/>
      </c>
      <c r="V2805" s="32">
        <f>INDEX(V$80:V$93,$D2805)/$E2805</f>
        <v/>
      </c>
      <c r="W2805" s="32">
        <f>INDEX(W$80:W$93,$D2805)/$E2805</f>
        <v/>
      </c>
      <c r="X2805" s="32">
        <f>INDEX(X$80:X$93,$D2805)/$E2805</f>
        <v/>
      </c>
      <c r="Y2805" s="32">
        <f>INDEX(Y$80:Y$93,$D2805)/$E2805</f>
        <v/>
      </c>
      <c r="Z2805" s="32">
        <f>INDEX(Z$80:Z$93,$D2805)/$E2805</f>
        <v/>
      </c>
      <c r="AA2805" s="32">
        <f>INDEX(AA$80:AA$93,$D2805)/$E2805</f>
        <v/>
      </c>
      <c r="AB2805" s="32">
        <f>INDEX(AB$80:AB$93,$D2805)/$E2805</f>
        <v/>
      </c>
      <c r="AC2805" s="32">
        <f>INDEX(AC$80:AC$93,$D2805)/$E2805</f>
        <v/>
      </c>
      <c r="AD2805" s="32">
        <f>INDEX(AD$80:AD$93,$D2805)/$E2805</f>
        <v/>
      </c>
      <c r="AF2805" s="11">
        <f>CodePrefix&amp;$A2805&amp;IF($C2805="","","."&amp;$C2805&amp;"."&amp;$B2805)&amp;INDEX(VarEnd,MATCH($A2805,VarKey,0))&amp;AF$5</f>
        <v/>
      </c>
      <c r="AG2805" s="37">
        <f>INDEX(AG$80:AG$93,$D2805)/$E2805</f>
        <v/>
      </c>
      <c r="AH2805" s="32">
        <f>INDEX(AH$80:AH$93,$D2805)/$E2805</f>
        <v/>
      </c>
      <c r="AI2805" s="32">
        <f>INDEX(AI$80:AI$93,$D2805)/$E2805</f>
        <v/>
      </c>
      <c r="AJ2805" s="32">
        <f>INDEX(AJ$80:AJ$93,$D2805)/$E2805</f>
        <v/>
      </c>
      <c r="AK2805" s="32">
        <f>INDEX(AK$80:AK$93,$D2805)/$E2805</f>
        <v/>
      </c>
      <c r="AL2805" s="32">
        <f>INDEX(AL$80:AL$93,$D2805)/$E2805</f>
        <v/>
      </c>
      <c r="AM2805" s="32">
        <f>INDEX(AM$80:AM$93,$D2805)/$E2805</f>
        <v/>
      </c>
      <c r="AN2805" s="32">
        <f>INDEX(AN$80:AN$93,$D2805)/$E2805</f>
        <v/>
      </c>
      <c r="AO2805" s="32">
        <f>INDEX(AO$80:AO$93,$D2805)/$E2805</f>
        <v/>
      </c>
      <c r="AP2805" s="32">
        <f>INDEX(AP$80:AP$93,$D2805)/$E2805</f>
        <v/>
      </c>
      <c r="AQ2805" s="32">
        <f>INDEX(AQ$80:AQ$93,$D2805)/$E2805</f>
        <v/>
      </c>
      <c r="AR2805" s="32">
        <f>INDEX(AR$80:AR$93,$D2805)/$E2805</f>
        <v/>
      </c>
      <c r="AS2805" s="32">
        <f>INDEX(AS$80:AS$93,$D2805)/$E2805</f>
        <v/>
      </c>
      <c r="AT2805" s="32">
        <f>INDEX(AT$80:AT$93,$D2805)/$E2805</f>
        <v/>
      </c>
      <c r="AU2805" s="32">
        <f>INDEX(AU$80:AU$93,$D2805)/$E2805</f>
        <v/>
      </c>
      <c r="AV2805" s="32">
        <f>INDEX(AV$80:AV$93,$D2805)/$E2805</f>
        <v/>
      </c>
      <c r="AW2805" s="32">
        <f>INDEX(AW$80:AW$93,$D2805)/$E2805</f>
        <v/>
      </c>
      <c r="AX2805" s="32">
        <f>INDEX(AX$80:AX$93,$D2805)/$E2805</f>
        <v/>
      </c>
      <c r="AY2805" s="32">
        <f>INDEX(AY$80:AY$93,$D2805)/$E2805</f>
        <v/>
      </c>
    </row>
    <row r="2806" hidden="1" outlineLevel="2">
      <c r="A2806" s="14" t="inlineStr">
        <is>
          <t>ntx</t>
        </is>
      </c>
      <c r="B2806" s="14" t="inlineStr">
        <is>
          <t>die</t>
        </is>
      </c>
      <c r="C2806" s="14" t="inlineStr">
        <is>
          <t>ftr</t>
        </is>
      </c>
      <c r="D2806" s="32">
        <f>INDEX(Inputs!$N$5:$N$132,MATCH($B2806&amp;"|"&amp;$C2806,Inputs!$A$5:$A$132,0))</f>
        <v/>
      </c>
      <c r="E2806" s="32">
        <f>INDEX(Inputs!$K$5:$K$132,MATCH($B2806&amp;"|"&amp;$C2806,Inputs!$A$5:$A$132,0))</f>
        <v/>
      </c>
      <c r="F2806" s="36" t="n"/>
      <c r="G2806" s="36" t="n"/>
      <c r="H2806" s="14">
        <f>INDEX(VarLab,MATCH($A2806,VarKey,0))&amp;INDEX(MemLab,MATCH($C2806&amp;"|"&amp;$B2806,MemKey,0))</f>
        <v/>
      </c>
      <c r="I2806" s="14">
        <f>INDEX(VarUnit,MATCH($A2806,VarKey,0))</f>
        <v/>
      </c>
      <c r="J2806" s="14">
        <f>INDEX(VarSrc,MATCH($A2806,VarKey,0))</f>
        <v/>
      </c>
      <c r="K2806" s="11">
        <f>CodePrefix&amp;$A2806&amp;IF($C2806="","","."&amp;$C2806&amp;"."&amp;$B2806)&amp;INDEX(VarEnd,MATCH($A2806,VarKey,0))&amp;K$5</f>
        <v/>
      </c>
      <c r="L2806" s="37">
        <f>INDEX(L$80:L$93,$D2806)/$E2806</f>
        <v/>
      </c>
      <c r="M2806" s="32">
        <f>INDEX(M$80:M$93,$D2806)/$E2806</f>
        <v/>
      </c>
      <c r="N2806" s="32">
        <f>INDEX(N$80:N$93,$D2806)/$E2806</f>
        <v/>
      </c>
      <c r="O2806" s="32">
        <f>INDEX(O$80:O$93,$D2806)/$E2806</f>
        <v/>
      </c>
      <c r="P2806" s="32">
        <f>INDEX(P$80:P$93,$D2806)/$E2806</f>
        <v/>
      </c>
      <c r="Q2806" s="32">
        <f>INDEX(Q$80:Q$93,$D2806)/$E2806</f>
        <v/>
      </c>
      <c r="R2806" s="32">
        <f>INDEX(R$80:R$93,$D2806)/$E2806</f>
        <v/>
      </c>
      <c r="S2806" s="32">
        <f>INDEX(S$80:S$93,$D2806)/$E2806</f>
        <v/>
      </c>
      <c r="T2806" s="32">
        <f>INDEX(T$80:T$93,$D2806)/$E2806</f>
        <v/>
      </c>
      <c r="U2806" s="32">
        <f>INDEX(U$80:U$93,$D2806)/$E2806</f>
        <v/>
      </c>
      <c r="V2806" s="32">
        <f>INDEX(V$80:V$93,$D2806)/$E2806</f>
        <v/>
      </c>
      <c r="W2806" s="32">
        <f>INDEX(W$80:W$93,$D2806)/$E2806</f>
        <v/>
      </c>
      <c r="X2806" s="32">
        <f>INDEX(X$80:X$93,$D2806)/$E2806</f>
        <v/>
      </c>
      <c r="Y2806" s="32">
        <f>INDEX(Y$80:Y$93,$D2806)/$E2806</f>
        <v/>
      </c>
      <c r="Z2806" s="32">
        <f>INDEX(Z$80:Z$93,$D2806)/$E2806</f>
        <v/>
      </c>
      <c r="AA2806" s="32">
        <f>INDEX(AA$80:AA$93,$D2806)/$E2806</f>
        <v/>
      </c>
      <c r="AB2806" s="32">
        <f>INDEX(AB$80:AB$93,$D2806)/$E2806</f>
        <v/>
      </c>
      <c r="AC2806" s="32">
        <f>INDEX(AC$80:AC$93,$D2806)/$E2806</f>
        <v/>
      </c>
      <c r="AD2806" s="32">
        <f>INDEX(AD$80:AD$93,$D2806)/$E2806</f>
        <v/>
      </c>
      <c r="AF2806" s="11">
        <f>CodePrefix&amp;$A2806&amp;IF($C2806="","","."&amp;$C2806&amp;"."&amp;$B2806)&amp;INDEX(VarEnd,MATCH($A2806,VarKey,0))&amp;AF$5</f>
        <v/>
      </c>
      <c r="AG2806" s="37">
        <f>INDEX(AG$80:AG$93,$D2806)/$E2806</f>
        <v/>
      </c>
      <c r="AH2806" s="32">
        <f>INDEX(AH$80:AH$93,$D2806)/$E2806</f>
        <v/>
      </c>
      <c r="AI2806" s="32">
        <f>INDEX(AI$80:AI$93,$D2806)/$E2806</f>
        <v/>
      </c>
      <c r="AJ2806" s="32">
        <f>INDEX(AJ$80:AJ$93,$D2806)/$E2806</f>
        <v/>
      </c>
      <c r="AK2806" s="32">
        <f>INDEX(AK$80:AK$93,$D2806)/$E2806</f>
        <v/>
      </c>
      <c r="AL2806" s="32">
        <f>INDEX(AL$80:AL$93,$D2806)/$E2806</f>
        <v/>
      </c>
      <c r="AM2806" s="32">
        <f>INDEX(AM$80:AM$93,$D2806)/$E2806</f>
        <v/>
      </c>
      <c r="AN2806" s="32">
        <f>INDEX(AN$80:AN$93,$D2806)/$E2806</f>
        <v/>
      </c>
      <c r="AO2806" s="32">
        <f>INDEX(AO$80:AO$93,$D2806)/$E2806</f>
        <v/>
      </c>
      <c r="AP2806" s="32">
        <f>INDEX(AP$80:AP$93,$D2806)/$E2806</f>
        <v/>
      </c>
      <c r="AQ2806" s="32">
        <f>INDEX(AQ$80:AQ$93,$D2806)/$E2806</f>
        <v/>
      </c>
      <c r="AR2806" s="32">
        <f>INDEX(AR$80:AR$93,$D2806)/$E2806</f>
        <v/>
      </c>
      <c r="AS2806" s="32">
        <f>INDEX(AS$80:AS$93,$D2806)/$E2806</f>
        <v/>
      </c>
      <c r="AT2806" s="32">
        <f>INDEX(AT$80:AT$93,$D2806)/$E2806</f>
        <v/>
      </c>
      <c r="AU2806" s="32">
        <f>INDEX(AU$80:AU$93,$D2806)/$E2806</f>
        <v/>
      </c>
      <c r="AV2806" s="32">
        <f>INDEX(AV$80:AV$93,$D2806)/$E2806</f>
        <v/>
      </c>
      <c r="AW2806" s="32">
        <f>INDEX(AW$80:AW$93,$D2806)/$E2806</f>
        <v/>
      </c>
      <c r="AX2806" s="32">
        <f>INDEX(AX$80:AX$93,$D2806)/$E2806</f>
        <v/>
      </c>
      <c r="AY2806" s="32">
        <f>INDEX(AY$80:AY$93,$D2806)/$E2806</f>
        <v/>
      </c>
    </row>
    <row r="2807" hidden="1" outlineLevel="2">
      <c r="A2807" s="14" t="inlineStr">
        <is>
          <t>ntx</t>
        </is>
      </c>
      <c r="B2807" s="14" t="inlineStr">
        <is>
          <t>lpg</t>
        </is>
      </c>
      <c r="C2807" s="14" t="inlineStr">
        <is>
          <t>ftr</t>
        </is>
      </c>
      <c r="D2807" s="32">
        <f>INDEX(Inputs!$N$5:$N$132,MATCH($B2807&amp;"|"&amp;$C2807,Inputs!$A$5:$A$132,0))</f>
        <v/>
      </c>
      <c r="E2807" s="32">
        <f>INDEX(Inputs!$K$5:$K$132,MATCH($B2807&amp;"|"&amp;$C2807,Inputs!$A$5:$A$132,0))</f>
        <v/>
      </c>
      <c r="F2807" s="36" t="n"/>
      <c r="G2807" s="36" t="n"/>
      <c r="H2807" s="14">
        <f>INDEX(VarLab,MATCH($A2807,VarKey,0))&amp;INDEX(MemLab,MATCH($C2807&amp;"|"&amp;$B2807,MemKey,0))</f>
        <v/>
      </c>
      <c r="I2807" s="14">
        <f>INDEX(VarUnit,MATCH($A2807,VarKey,0))</f>
        <v/>
      </c>
      <c r="J2807" s="14">
        <f>INDEX(VarSrc,MATCH($A2807,VarKey,0))</f>
        <v/>
      </c>
      <c r="K2807" s="11">
        <f>CodePrefix&amp;$A2807&amp;IF($C2807="","","."&amp;$C2807&amp;"."&amp;$B2807)&amp;INDEX(VarEnd,MATCH($A2807,VarKey,0))&amp;K$5</f>
        <v/>
      </c>
      <c r="L2807" s="37">
        <f>INDEX(L$80:L$93,$D2807)/$E2807</f>
        <v/>
      </c>
      <c r="M2807" s="32">
        <f>INDEX(M$80:M$93,$D2807)/$E2807</f>
        <v/>
      </c>
      <c r="N2807" s="32">
        <f>INDEX(N$80:N$93,$D2807)/$E2807</f>
        <v/>
      </c>
      <c r="O2807" s="32">
        <f>INDEX(O$80:O$93,$D2807)/$E2807</f>
        <v/>
      </c>
      <c r="P2807" s="32">
        <f>INDEX(P$80:P$93,$D2807)/$E2807</f>
        <v/>
      </c>
      <c r="Q2807" s="32">
        <f>INDEX(Q$80:Q$93,$D2807)/$E2807</f>
        <v/>
      </c>
      <c r="R2807" s="32">
        <f>INDEX(R$80:R$93,$D2807)/$E2807</f>
        <v/>
      </c>
      <c r="S2807" s="32">
        <f>INDEX(S$80:S$93,$D2807)/$E2807</f>
        <v/>
      </c>
      <c r="T2807" s="32">
        <f>INDEX(T$80:T$93,$D2807)/$E2807</f>
        <v/>
      </c>
      <c r="U2807" s="32">
        <f>INDEX(U$80:U$93,$D2807)/$E2807</f>
        <v/>
      </c>
      <c r="V2807" s="32">
        <f>INDEX(V$80:V$93,$D2807)/$E2807</f>
        <v/>
      </c>
      <c r="W2807" s="32">
        <f>INDEX(W$80:W$93,$D2807)/$E2807</f>
        <v/>
      </c>
      <c r="X2807" s="32">
        <f>INDEX(X$80:X$93,$D2807)/$E2807</f>
        <v/>
      </c>
      <c r="Y2807" s="32">
        <f>INDEX(Y$80:Y$93,$D2807)/$E2807</f>
        <v/>
      </c>
      <c r="Z2807" s="32">
        <f>INDEX(Z$80:Z$93,$D2807)/$E2807</f>
        <v/>
      </c>
      <c r="AA2807" s="32">
        <f>INDEX(AA$80:AA$93,$D2807)/$E2807</f>
        <v/>
      </c>
      <c r="AB2807" s="32">
        <f>INDEX(AB$80:AB$93,$D2807)/$E2807</f>
        <v/>
      </c>
      <c r="AC2807" s="32">
        <f>INDEX(AC$80:AC$93,$D2807)/$E2807</f>
        <v/>
      </c>
      <c r="AD2807" s="32">
        <f>INDEX(AD$80:AD$93,$D2807)/$E2807</f>
        <v/>
      </c>
      <c r="AF2807" s="11">
        <f>CodePrefix&amp;$A2807&amp;IF($C2807="","","."&amp;$C2807&amp;"."&amp;$B2807)&amp;INDEX(VarEnd,MATCH($A2807,VarKey,0))&amp;AF$5</f>
        <v/>
      </c>
      <c r="AG2807" s="37">
        <f>INDEX(AG$80:AG$93,$D2807)/$E2807</f>
        <v/>
      </c>
      <c r="AH2807" s="32">
        <f>INDEX(AH$80:AH$93,$D2807)/$E2807</f>
        <v/>
      </c>
      <c r="AI2807" s="32">
        <f>INDEX(AI$80:AI$93,$D2807)/$E2807</f>
        <v/>
      </c>
      <c r="AJ2807" s="32">
        <f>INDEX(AJ$80:AJ$93,$D2807)/$E2807</f>
        <v/>
      </c>
      <c r="AK2807" s="32">
        <f>INDEX(AK$80:AK$93,$D2807)/$E2807</f>
        <v/>
      </c>
      <c r="AL2807" s="32">
        <f>INDEX(AL$80:AL$93,$D2807)/$E2807</f>
        <v/>
      </c>
      <c r="AM2807" s="32">
        <f>INDEX(AM$80:AM$93,$D2807)/$E2807</f>
        <v/>
      </c>
      <c r="AN2807" s="32">
        <f>INDEX(AN$80:AN$93,$D2807)/$E2807</f>
        <v/>
      </c>
      <c r="AO2807" s="32">
        <f>INDEX(AO$80:AO$93,$D2807)/$E2807</f>
        <v/>
      </c>
      <c r="AP2807" s="32">
        <f>INDEX(AP$80:AP$93,$D2807)/$E2807</f>
        <v/>
      </c>
      <c r="AQ2807" s="32">
        <f>INDEX(AQ$80:AQ$93,$D2807)/$E2807</f>
        <v/>
      </c>
      <c r="AR2807" s="32">
        <f>INDEX(AR$80:AR$93,$D2807)/$E2807</f>
        <v/>
      </c>
      <c r="AS2807" s="32">
        <f>INDEX(AS$80:AS$93,$D2807)/$E2807</f>
        <v/>
      </c>
      <c r="AT2807" s="32">
        <f>INDEX(AT$80:AT$93,$D2807)/$E2807</f>
        <v/>
      </c>
      <c r="AU2807" s="32">
        <f>INDEX(AU$80:AU$93,$D2807)/$E2807</f>
        <v/>
      </c>
      <c r="AV2807" s="32">
        <f>INDEX(AV$80:AV$93,$D2807)/$E2807</f>
        <v/>
      </c>
      <c r="AW2807" s="32">
        <f>INDEX(AW$80:AW$93,$D2807)/$E2807</f>
        <v/>
      </c>
      <c r="AX2807" s="32">
        <f>INDEX(AX$80:AX$93,$D2807)/$E2807</f>
        <v/>
      </c>
      <c r="AY2807" s="32">
        <f>INDEX(AY$80:AY$93,$D2807)/$E2807</f>
        <v/>
      </c>
    </row>
    <row r="2808" hidden="1" outlineLevel="2">
      <c r="A2808" s="14" t="inlineStr">
        <is>
          <t>ntx</t>
        </is>
      </c>
      <c r="B2808" s="14" t="inlineStr">
        <is>
          <t>ker</t>
        </is>
      </c>
      <c r="C2808" s="14" t="inlineStr">
        <is>
          <t>ftr</t>
        </is>
      </c>
      <c r="D2808" s="32">
        <f>INDEX(Inputs!$N$5:$N$132,MATCH($B2808&amp;"|"&amp;$C2808,Inputs!$A$5:$A$132,0))</f>
        <v/>
      </c>
      <c r="E2808" s="32">
        <f>INDEX(Inputs!$K$5:$K$132,MATCH($B2808&amp;"|"&amp;$C2808,Inputs!$A$5:$A$132,0))</f>
        <v/>
      </c>
      <c r="F2808" s="36" t="n"/>
      <c r="G2808" s="36" t="n"/>
      <c r="H2808" s="14">
        <f>INDEX(VarLab,MATCH($A2808,VarKey,0))&amp;INDEX(MemLab,MATCH($C2808&amp;"|"&amp;$B2808,MemKey,0))</f>
        <v/>
      </c>
      <c r="I2808" s="14">
        <f>INDEX(VarUnit,MATCH($A2808,VarKey,0))</f>
        <v/>
      </c>
      <c r="J2808" s="14">
        <f>INDEX(VarSrc,MATCH($A2808,VarKey,0))</f>
        <v/>
      </c>
      <c r="K2808" s="11">
        <f>CodePrefix&amp;$A2808&amp;IF($C2808="","","."&amp;$C2808&amp;"."&amp;$B2808)&amp;INDEX(VarEnd,MATCH($A2808,VarKey,0))&amp;K$5</f>
        <v/>
      </c>
      <c r="L2808" s="37">
        <f>INDEX(L$80:L$93,$D2808)/$E2808</f>
        <v/>
      </c>
      <c r="M2808" s="32">
        <f>INDEX(M$80:M$93,$D2808)/$E2808</f>
        <v/>
      </c>
      <c r="N2808" s="32">
        <f>INDEX(N$80:N$93,$D2808)/$E2808</f>
        <v/>
      </c>
      <c r="O2808" s="32">
        <f>INDEX(O$80:O$93,$D2808)/$E2808</f>
        <v/>
      </c>
      <c r="P2808" s="32">
        <f>INDEX(P$80:P$93,$D2808)/$E2808</f>
        <v/>
      </c>
      <c r="Q2808" s="32">
        <f>INDEX(Q$80:Q$93,$D2808)/$E2808</f>
        <v/>
      </c>
      <c r="R2808" s="32">
        <f>INDEX(R$80:R$93,$D2808)/$E2808</f>
        <v/>
      </c>
      <c r="S2808" s="32">
        <f>INDEX(S$80:S$93,$D2808)/$E2808</f>
        <v/>
      </c>
      <c r="T2808" s="32">
        <f>INDEX(T$80:T$93,$D2808)/$E2808</f>
        <v/>
      </c>
      <c r="U2808" s="32">
        <f>INDEX(U$80:U$93,$D2808)/$E2808</f>
        <v/>
      </c>
      <c r="V2808" s="32">
        <f>INDEX(V$80:V$93,$D2808)/$E2808</f>
        <v/>
      </c>
      <c r="W2808" s="32">
        <f>INDEX(W$80:W$93,$D2808)/$E2808</f>
        <v/>
      </c>
      <c r="X2808" s="32">
        <f>INDEX(X$80:X$93,$D2808)/$E2808</f>
        <v/>
      </c>
      <c r="Y2808" s="32">
        <f>INDEX(Y$80:Y$93,$D2808)/$E2808</f>
        <v/>
      </c>
      <c r="Z2808" s="32">
        <f>INDEX(Z$80:Z$93,$D2808)/$E2808</f>
        <v/>
      </c>
      <c r="AA2808" s="32">
        <f>INDEX(AA$80:AA$93,$D2808)/$E2808</f>
        <v/>
      </c>
      <c r="AB2808" s="32">
        <f>INDEX(AB$80:AB$93,$D2808)/$E2808</f>
        <v/>
      </c>
      <c r="AC2808" s="32">
        <f>INDEX(AC$80:AC$93,$D2808)/$E2808</f>
        <v/>
      </c>
      <c r="AD2808" s="32">
        <f>INDEX(AD$80:AD$93,$D2808)/$E2808</f>
        <v/>
      </c>
      <c r="AF2808" s="11">
        <f>CodePrefix&amp;$A2808&amp;IF($C2808="","","."&amp;$C2808&amp;"."&amp;$B2808)&amp;INDEX(VarEnd,MATCH($A2808,VarKey,0))&amp;AF$5</f>
        <v/>
      </c>
      <c r="AG2808" s="37">
        <f>INDEX(AG$80:AG$93,$D2808)/$E2808</f>
        <v/>
      </c>
      <c r="AH2808" s="32">
        <f>INDEX(AH$80:AH$93,$D2808)/$E2808</f>
        <v/>
      </c>
      <c r="AI2808" s="32">
        <f>INDEX(AI$80:AI$93,$D2808)/$E2808</f>
        <v/>
      </c>
      <c r="AJ2808" s="32">
        <f>INDEX(AJ$80:AJ$93,$D2808)/$E2808</f>
        <v/>
      </c>
      <c r="AK2808" s="32">
        <f>INDEX(AK$80:AK$93,$D2808)/$E2808</f>
        <v/>
      </c>
      <c r="AL2808" s="32">
        <f>INDEX(AL$80:AL$93,$D2808)/$E2808</f>
        <v/>
      </c>
      <c r="AM2808" s="32">
        <f>INDEX(AM$80:AM$93,$D2808)/$E2808</f>
        <v/>
      </c>
      <c r="AN2808" s="32">
        <f>INDEX(AN$80:AN$93,$D2808)/$E2808</f>
        <v/>
      </c>
      <c r="AO2808" s="32">
        <f>INDEX(AO$80:AO$93,$D2808)/$E2808</f>
        <v/>
      </c>
      <c r="AP2808" s="32">
        <f>INDEX(AP$80:AP$93,$D2808)/$E2808</f>
        <v/>
      </c>
      <c r="AQ2808" s="32">
        <f>INDEX(AQ$80:AQ$93,$D2808)/$E2808</f>
        <v/>
      </c>
      <c r="AR2808" s="32">
        <f>INDEX(AR$80:AR$93,$D2808)/$E2808</f>
        <v/>
      </c>
      <c r="AS2808" s="32">
        <f>INDEX(AS$80:AS$93,$D2808)/$E2808</f>
        <v/>
      </c>
      <c r="AT2808" s="32">
        <f>INDEX(AT$80:AT$93,$D2808)/$E2808</f>
        <v/>
      </c>
      <c r="AU2808" s="32">
        <f>INDEX(AU$80:AU$93,$D2808)/$E2808</f>
        <v/>
      </c>
      <c r="AV2808" s="32">
        <f>INDEX(AV$80:AV$93,$D2808)/$E2808</f>
        <v/>
      </c>
      <c r="AW2808" s="32">
        <f>INDEX(AW$80:AW$93,$D2808)/$E2808</f>
        <v/>
      </c>
      <c r="AX2808" s="32">
        <f>INDEX(AX$80:AX$93,$D2808)/$E2808</f>
        <v/>
      </c>
      <c r="AY2808" s="32">
        <f>INDEX(AY$80:AY$93,$D2808)/$E2808</f>
        <v/>
      </c>
    </row>
    <row r="2809" hidden="1" outlineLevel="2">
      <c r="A2809" s="14" t="inlineStr">
        <is>
          <t>ntx</t>
        </is>
      </c>
      <c r="B2809" s="14" t="inlineStr">
        <is>
          <t>oop</t>
        </is>
      </c>
      <c r="C2809" s="14" t="inlineStr">
        <is>
          <t>ftr</t>
        </is>
      </c>
      <c r="D2809" s="32">
        <f>INDEX(Inputs!$N$5:$N$132,MATCH($B2809&amp;"|"&amp;$C2809,Inputs!$A$5:$A$132,0))</f>
        <v/>
      </c>
      <c r="E2809" s="32">
        <f>INDEX(Inputs!$K$5:$K$132,MATCH($B2809&amp;"|"&amp;$C2809,Inputs!$A$5:$A$132,0))</f>
        <v/>
      </c>
      <c r="F2809" s="36" t="n"/>
      <c r="G2809" s="36" t="n"/>
      <c r="H2809" s="14">
        <f>INDEX(VarLab,MATCH($A2809,VarKey,0))&amp;INDEX(MemLab,MATCH($C2809&amp;"|"&amp;$B2809,MemKey,0))</f>
        <v/>
      </c>
      <c r="I2809" s="14">
        <f>INDEX(VarUnit,MATCH($A2809,VarKey,0))</f>
        <v/>
      </c>
      <c r="J2809" s="14">
        <f>INDEX(VarSrc,MATCH($A2809,VarKey,0))</f>
        <v/>
      </c>
      <c r="K2809" s="11">
        <f>CodePrefix&amp;$A2809&amp;IF($C2809="","","."&amp;$C2809&amp;"."&amp;$B2809)&amp;INDEX(VarEnd,MATCH($A2809,VarKey,0))&amp;K$5</f>
        <v/>
      </c>
      <c r="L2809" s="37">
        <f>INDEX(L$80:L$93,$D2809)/$E2809</f>
        <v/>
      </c>
      <c r="M2809" s="32">
        <f>INDEX(M$80:M$93,$D2809)/$E2809</f>
        <v/>
      </c>
      <c r="N2809" s="32">
        <f>INDEX(N$80:N$93,$D2809)/$E2809</f>
        <v/>
      </c>
      <c r="O2809" s="32">
        <f>INDEX(O$80:O$93,$D2809)/$E2809</f>
        <v/>
      </c>
      <c r="P2809" s="32">
        <f>INDEX(P$80:P$93,$D2809)/$E2809</f>
        <v/>
      </c>
      <c r="Q2809" s="32">
        <f>INDEX(Q$80:Q$93,$D2809)/$E2809</f>
        <v/>
      </c>
      <c r="R2809" s="32">
        <f>INDEX(R$80:R$93,$D2809)/$E2809</f>
        <v/>
      </c>
      <c r="S2809" s="32">
        <f>INDEX(S$80:S$93,$D2809)/$E2809</f>
        <v/>
      </c>
      <c r="T2809" s="32">
        <f>INDEX(T$80:T$93,$D2809)/$E2809</f>
        <v/>
      </c>
      <c r="U2809" s="32">
        <f>INDEX(U$80:U$93,$D2809)/$E2809</f>
        <v/>
      </c>
      <c r="V2809" s="32">
        <f>INDEX(V$80:V$93,$D2809)/$E2809</f>
        <v/>
      </c>
      <c r="W2809" s="32">
        <f>INDEX(W$80:W$93,$D2809)/$E2809</f>
        <v/>
      </c>
      <c r="X2809" s="32">
        <f>INDEX(X$80:X$93,$D2809)/$E2809</f>
        <v/>
      </c>
      <c r="Y2809" s="32">
        <f>INDEX(Y$80:Y$93,$D2809)/$E2809</f>
        <v/>
      </c>
      <c r="Z2809" s="32">
        <f>INDEX(Z$80:Z$93,$D2809)/$E2809</f>
        <v/>
      </c>
      <c r="AA2809" s="32">
        <f>INDEX(AA$80:AA$93,$D2809)/$E2809</f>
        <v/>
      </c>
      <c r="AB2809" s="32">
        <f>INDEX(AB$80:AB$93,$D2809)/$E2809</f>
        <v/>
      </c>
      <c r="AC2809" s="32">
        <f>INDEX(AC$80:AC$93,$D2809)/$E2809</f>
        <v/>
      </c>
      <c r="AD2809" s="32">
        <f>INDEX(AD$80:AD$93,$D2809)/$E2809</f>
        <v/>
      </c>
      <c r="AF2809" s="11">
        <f>CodePrefix&amp;$A2809&amp;IF($C2809="","","."&amp;$C2809&amp;"."&amp;$B2809)&amp;INDEX(VarEnd,MATCH($A2809,VarKey,0))&amp;AF$5</f>
        <v/>
      </c>
      <c r="AG2809" s="37">
        <f>INDEX(AG$80:AG$93,$D2809)/$E2809</f>
        <v/>
      </c>
      <c r="AH2809" s="32">
        <f>INDEX(AH$80:AH$93,$D2809)/$E2809</f>
        <v/>
      </c>
      <c r="AI2809" s="32">
        <f>INDEX(AI$80:AI$93,$D2809)/$E2809</f>
        <v/>
      </c>
      <c r="AJ2809" s="32">
        <f>INDEX(AJ$80:AJ$93,$D2809)/$E2809</f>
        <v/>
      </c>
      <c r="AK2809" s="32">
        <f>INDEX(AK$80:AK$93,$D2809)/$E2809</f>
        <v/>
      </c>
      <c r="AL2809" s="32">
        <f>INDEX(AL$80:AL$93,$D2809)/$E2809</f>
        <v/>
      </c>
      <c r="AM2809" s="32">
        <f>INDEX(AM$80:AM$93,$D2809)/$E2809</f>
        <v/>
      </c>
      <c r="AN2809" s="32">
        <f>INDEX(AN$80:AN$93,$D2809)/$E2809</f>
        <v/>
      </c>
      <c r="AO2809" s="32">
        <f>INDEX(AO$80:AO$93,$D2809)/$E2809</f>
        <v/>
      </c>
      <c r="AP2809" s="32">
        <f>INDEX(AP$80:AP$93,$D2809)/$E2809</f>
        <v/>
      </c>
      <c r="AQ2809" s="32">
        <f>INDEX(AQ$80:AQ$93,$D2809)/$E2809</f>
        <v/>
      </c>
      <c r="AR2809" s="32">
        <f>INDEX(AR$80:AR$93,$D2809)/$E2809</f>
        <v/>
      </c>
      <c r="AS2809" s="32">
        <f>INDEX(AS$80:AS$93,$D2809)/$E2809</f>
        <v/>
      </c>
      <c r="AT2809" s="32">
        <f>INDEX(AT$80:AT$93,$D2809)/$E2809</f>
        <v/>
      </c>
      <c r="AU2809" s="32">
        <f>INDEX(AU$80:AU$93,$D2809)/$E2809</f>
        <v/>
      </c>
      <c r="AV2809" s="32">
        <f>INDEX(AV$80:AV$93,$D2809)/$E2809</f>
        <v/>
      </c>
      <c r="AW2809" s="32">
        <f>INDEX(AW$80:AW$93,$D2809)/$E2809</f>
        <v/>
      </c>
      <c r="AX2809" s="32">
        <f>INDEX(AX$80:AX$93,$D2809)/$E2809</f>
        <v/>
      </c>
      <c r="AY2809" s="32">
        <f>INDEX(AY$80:AY$93,$D2809)/$E2809</f>
        <v/>
      </c>
    </row>
    <row r="2810" hidden="1" outlineLevel="2">
      <c r="A2810" s="14" t="inlineStr">
        <is>
          <t>ntx</t>
        </is>
      </c>
      <c r="B2810" s="14" t="inlineStr">
        <is>
          <t>bio</t>
        </is>
      </c>
      <c r="C2810" s="14" t="inlineStr">
        <is>
          <t>ftr</t>
        </is>
      </c>
      <c r="D2810" s="32">
        <f>INDEX(Inputs!$N$5:$N$132,MATCH($B2810&amp;"|"&amp;$C2810,Inputs!$A$5:$A$132,0))</f>
        <v/>
      </c>
      <c r="E2810" s="32">
        <f>INDEX(Inputs!$K$5:$K$132,MATCH($B2810&amp;"|"&amp;$C2810,Inputs!$A$5:$A$132,0))</f>
        <v/>
      </c>
      <c r="F2810" s="36" t="n"/>
      <c r="G2810" s="36" t="n"/>
      <c r="H2810" s="14">
        <f>INDEX(VarLab,MATCH($A2810,VarKey,0))&amp;INDEX(MemLab,MATCH($C2810&amp;"|"&amp;$B2810,MemKey,0))</f>
        <v/>
      </c>
      <c r="I2810" s="14">
        <f>INDEX(VarUnit,MATCH($A2810,VarKey,0))</f>
        <v/>
      </c>
      <c r="J2810" s="14">
        <f>INDEX(VarSrc,MATCH($A2810,VarKey,0))</f>
        <v/>
      </c>
      <c r="K2810" s="11">
        <f>CodePrefix&amp;$A2810&amp;IF($C2810="","","."&amp;$C2810&amp;"."&amp;$B2810)&amp;INDEX(VarEnd,MATCH($A2810,VarKey,0))&amp;K$5</f>
        <v/>
      </c>
      <c r="L2810" s="37">
        <f>INDEX(L$80:L$93,$D2810)/$E2810</f>
        <v/>
      </c>
      <c r="M2810" s="32">
        <f>INDEX(M$80:M$93,$D2810)/$E2810</f>
        <v/>
      </c>
      <c r="N2810" s="32">
        <f>INDEX(N$80:N$93,$D2810)/$E2810</f>
        <v/>
      </c>
      <c r="O2810" s="32">
        <f>INDEX(O$80:O$93,$D2810)/$E2810</f>
        <v/>
      </c>
      <c r="P2810" s="32">
        <f>INDEX(P$80:P$93,$D2810)/$E2810</f>
        <v/>
      </c>
      <c r="Q2810" s="32">
        <f>INDEX(Q$80:Q$93,$D2810)/$E2810</f>
        <v/>
      </c>
      <c r="R2810" s="32">
        <f>INDEX(R$80:R$93,$D2810)/$E2810</f>
        <v/>
      </c>
      <c r="S2810" s="32">
        <f>INDEX(S$80:S$93,$D2810)/$E2810</f>
        <v/>
      </c>
      <c r="T2810" s="32">
        <f>INDEX(T$80:T$93,$D2810)/$E2810</f>
        <v/>
      </c>
      <c r="U2810" s="32">
        <f>INDEX(U$80:U$93,$D2810)/$E2810</f>
        <v/>
      </c>
      <c r="V2810" s="32">
        <f>INDEX(V$80:V$93,$D2810)/$E2810</f>
        <v/>
      </c>
      <c r="W2810" s="32">
        <f>INDEX(W$80:W$93,$D2810)/$E2810</f>
        <v/>
      </c>
      <c r="X2810" s="32">
        <f>INDEX(X$80:X$93,$D2810)/$E2810</f>
        <v/>
      </c>
      <c r="Y2810" s="32">
        <f>INDEX(Y$80:Y$93,$D2810)/$E2810</f>
        <v/>
      </c>
      <c r="Z2810" s="32">
        <f>INDEX(Z$80:Z$93,$D2810)/$E2810</f>
        <v/>
      </c>
      <c r="AA2810" s="32">
        <f>INDEX(AA$80:AA$93,$D2810)/$E2810</f>
        <v/>
      </c>
      <c r="AB2810" s="32">
        <f>INDEX(AB$80:AB$93,$D2810)/$E2810</f>
        <v/>
      </c>
      <c r="AC2810" s="32">
        <f>INDEX(AC$80:AC$93,$D2810)/$E2810</f>
        <v/>
      </c>
      <c r="AD2810" s="32">
        <f>INDEX(AD$80:AD$93,$D2810)/$E2810</f>
        <v/>
      </c>
      <c r="AF2810" s="11">
        <f>CodePrefix&amp;$A2810&amp;IF($C2810="","","."&amp;$C2810&amp;"."&amp;$B2810)&amp;INDEX(VarEnd,MATCH($A2810,VarKey,0))&amp;AF$5</f>
        <v/>
      </c>
      <c r="AG2810" s="37">
        <f>INDEX(AG$80:AG$93,$D2810)/$E2810</f>
        <v/>
      </c>
      <c r="AH2810" s="32">
        <f>INDEX(AH$80:AH$93,$D2810)/$E2810</f>
        <v/>
      </c>
      <c r="AI2810" s="32">
        <f>INDEX(AI$80:AI$93,$D2810)/$E2810</f>
        <v/>
      </c>
      <c r="AJ2810" s="32">
        <f>INDEX(AJ$80:AJ$93,$D2810)/$E2810</f>
        <v/>
      </c>
      <c r="AK2810" s="32">
        <f>INDEX(AK$80:AK$93,$D2810)/$E2810</f>
        <v/>
      </c>
      <c r="AL2810" s="32">
        <f>INDEX(AL$80:AL$93,$D2810)/$E2810</f>
        <v/>
      </c>
      <c r="AM2810" s="32">
        <f>INDEX(AM$80:AM$93,$D2810)/$E2810</f>
        <v/>
      </c>
      <c r="AN2810" s="32">
        <f>INDEX(AN$80:AN$93,$D2810)/$E2810</f>
        <v/>
      </c>
      <c r="AO2810" s="32">
        <f>INDEX(AO$80:AO$93,$D2810)/$E2810</f>
        <v/>
      </c>
      <c r="AP2810" s="32">
        <f>INDEX(AP$80:AP$93,$D2810)/$E2810</f>
        <v/>
      </c>
      <c r="AQ2810" s="32">
        <f>INDEX(AQ$80:AQ$93,$D2810)/$E2810</f>
        <v/>
      </c>
      <c r="AR2810" s="32">
        <f>INDEX(AR$80:AR$93,$D2810)/$E2810</f>
        <v/>
      </c>
      <c r="AS2810" s="32">
        <f>INDEX(AS$80:AS$93,$D2810)/$E2810</f>
        <v/>
      </c>
      <c r="AT2810" s="32">
        <f>INDEX(AT$80:AT$93,$D2810)/$E2810</f>
        <v/>
      </c>
      <c r="AU2810" s="32">
        <f>INDEX(AU$80:AU$93,$D2810)/$E2810</f>
        <v/>
      </c>
      <c r="AV2810" s="32">
        <f>INDEX(AV$80:AV$93,$D2810)/$E2810</f>
        <v/>
      </c>
      <c r="AW2810" s="32">
        <f>INDEX(AW$80:AW$93,$D2810)/$E2810</f>
        <v/>
      </c>
      <c r="AX2810" s="32">
        <f>INDEX(AX$80:AX$93,$D2810)/$E2810</f>
        <v/>
      </c>
      <c r="AY2810" s="32">
        <f>INDEX(AY$80:AY$93,$D2810)/$E2810</f>
        <v/>
      </c>
    </row>
    <row r="2811" hidden="1" outlineLevel="2"/>
    <row r="2812" hidden="1" outlineLevel="2">
      <c r="A2812" s="14" t="inlineStr">
        <is>
          <t>nce</t>
        </is>
      </c>
      <c r="B2812" s="14" t="inlineStr">
        <is>
          <t>coa</t>
        </is>
      </c>
      <c r="C2812" s="14" t="inlineStr">
        <is>
          <t>ftr</t>
        </is>
      </c>
      <c r="D2812" s="36" t="n"/>
      <c r="E2812" s="36" t="n"/>
      <c r="F2812" s="36" t="n"/>
      <c r="G2812" s="36" t="n"/>
      <c r="H2812" s="14">
        <f>INDEX(VarLab,MATCH($A2812,VarKey,0))&amp;INDEX(MemLab,MATCH($C2812&amp;"|"&amp;$B2812,MemKey,0))</f>
        <v/>
      </c>
      <c r="I2812" s="14">
        <f>INDEX(VarUnit,MATCH($A2812,VarKey,0))</f>
        <v/>
      </c>
      <c r="J2812" s="14">
        <f>INDEX(VarSrc,MATCH($A2812,VarKey,0))</f>
        <v/>
      </c>
      <c r="K2812" s="11">
        <f>CodePrefix&amp;$A2812&amp;IF($C2812="","","."&amp;$C2812&amp;"."&amp;$B2812)&amp;INDEX(VarEnd,MATCH($A2812,VarKey,0))&amp;K$5</f>
        <v/>
      </c>
      <c r="L2812" s="37">
        <f>L2785+L2794+L2803</f>
        <v/>
      </c>
      <c r="M2812" s="32">
        <f>M2785+M2794+M2803</f>
        <v/>
      </c>
      <c r="N2812" s="32">
        <f>N2785+N2794+N2803</f>
        <v/>
      </c>
      <c r="O2812" s="32">
        <f>O2785+O2794+O2803</f>
        <v/>
      </c>
      <c r="P2812" s="32">
        <f>P2785+P2794+P2803</f>
        <v/>
      </c>
      <c r="Q2812" s="32">
        <f>Q2785+Q2794+Q2803</f>
        <v/>
      </c>
      <c r="R2812" s="32">
        <f>R2785+R2794+R2803</f>
        <v/>
      </c>
      <c r="S2812" s="32">
        <f>S2785+S2794+S2803</f>
        <v/>
      </c>
      <c r="T2812" s="32">
        <f>T2785+T2794+T2803</f>
        <v/>
      </c>
      <c r="U2812" s="32">
        <f>U2785+U2794+U2803</f>
        <v/>
      </c>
      <c r="V2812" s="32">
        <f>V2785+V2794+V2803</f>
        <v/>
      </c>
      <c r="W2812" s="32">
        <f>W2785+W2794+W2803</f>
        <v/>
      </c>
      <c r="X2812" s="32">
        <f>X2785+X2794+X2803</f>
        <v/>
      </c>
      <c r="Y2812" s="32">
        <f>Y2785+Y2794+Y2803</f>
        <v/>
      </c>
      <c r="Z2812" s="32">
        <f>Z2785+Z2794+Z2803</f>
        <v/>
      </c>
      <c r="AA2812" s="32">
        <f>AA2785+AA2794+AA2803</f>
        <v/>
      </c>
      <c r="AB2812" s="32">
        <f>AB2785+AB2794+AB2803</f>
        <v/>
      </c>
      <c r="AC2812" s="32">
        <f>AC2785+AC2794+AC2803</f>
        <v/>
      </c>
      <c r="AD2812" s="32">
        <f>AD2785+AD2794+AD2803</f>
        <v/>
      </c>
      <c r="AF2812" s="11">
        <f>CodePrefix&amp;$A2812&amp;IF($C2812="","","."&amp;$C2812&amp;"."&amp;$B2812)&amp;INDEX(VarEnd,MATCH($A2812,VarKey,0))&amp;AF$5</f>
        <v/>
      </c>
      <c r="AG2812" s="37">
        <f>AG2785+AG2794+AG2803</f>
        <v/>
      </c>
      <c r="AH2812" s="32">
        <f>AH2785+AH2794+AH2803</f>
        <v/>
      </c>
      <c r="AI2812" s="32">
        <f>AI2785+AI2794+AI2803</f>
        <v/>
      </c>
      <c r="AJ2812" s="32">
        <f>AJ2785+AJ2794+AJ2803</f>
        <v/>
      </c>
      <c r="AK2812" s="32">
        <f>AK2785+AK2794+AK2803</f>
        <v/>
      </c>
      <c r="AL2812" s="32">
        <f>AL2785+AL2794+AL2803</f>
        <v/>
      </c>
      <c r="AM2812" s="32">
        <f>AM2785+AM2794+AM2803</f>
        <v/>
      </c>
      <c r="AN2812" s="32">
        <f>AN2785+AN2794+AN2803</f>
        <v/>
      </c>
      <c r="AO2812" s="32">
        <f>AO2785+AO2794+AO2803</f>
        <v/>
      </c>
      <c r="AP2812" s="32">
        <f>AP2785+AP2794+AP2803</f>
        <v/>
      </c>
      <c r="AQ2812" s="32">
        <f>AQ2785+AQ2794+AQ2803</f>
        <v/>
      </c>
      <c r="AR2812" s="32">
        <f>AR2785+AR2794+AR2803</f>
        <v/>
      </c>
      <c r="AS2812" s="32">
        <f>AS2785+AS2794+AS2803</f>
        <v/>
      </c>
      <c r="AT2812" s="32">
        <f>AT2785+AT2794+AT2803</f>
        <v/>
      </c>
      <c r="AU2812" s="32">
        <f>AU2785+AU2794+AU2803</f>
        <v/>
      </c>
      <c r="AV2812" s="32">
        <f>AV2785+AV2794+AV2803</f>
        <v/>
      </c>
      <c r="AW2812" s="32">
        <f>AW2785+AW2794+AW2803</f>
        <v/>
      </c>
      <c r="AX2812" s="32">
        <f>AX2785+AX2794+AX2803</f>
        <v/>
      </c>
      <c r="AY2812" s="32">
        <f>AY2785+AY2794+AY2803</f>
        <v/>
      </c>
    </row>
    <row r="2813" hidden="1" outlineLevel="2">
      <c r="A2813" s="14" t="inlineStr">
        <is>
          <t>nce</t>
        </is>
      </c>
      <c r="B2813" s="14" t="inlineStr">
        <is>
          <t>nga</t>
        </is>
      </c>
      <c r="C2813" s="14" t="inlineStr">
        <is>
          <t>ftr</t>
        </is>
      </c>
      <c r="D2813" s="36" t="n"/>
      <c r="E2813" s="36" t="n"/>
      <c r="F2813" s="36" t="n"/>
      <c r="G2813" s="36" t="n"/>
      <c r="H2813" s="14">
        <f>INDEX(VarLab,MATCH($A2813,VarKey,0))&amp;INDEX(MemLab,MATCH($C2813&amp;"|"&amp;$B2813,MemKey,0))</f>
        <v/>
      </c>
      <c r="I2813" s="14">
        <f>INDEX(VarUnit,MATCH($A2813,VarKey,0))</f>
        <v/>
      </c>
      <c r="J2813" s="14">
        <f>INDEX(VarSrc,MATCH($A2813,VarKey,0))</f>
        <v/>
      </c>
      <c r="K2813" s="11">
        <f>CodePrefix&amp;$A2813&amp;IF($C2813="","","."&amp;$C2813&amp;"."&amp;$B2813)&amp;INDEX(VarEnd,MATCH($A2813,VarKey,0))&amp;K$5</f>
        <v/>
      </c>
      <c r="L2813" s="37">
        <f>L2786+L2795+L2804</f>
        <v/>
      </c>
      <c r="M2813" s="32">
        <f>M2786+M2795+M2804</f>
        <v/>
      </c>
      <c r="N2813" s="32">
        <f>N2786+N2795+N2804</f>
        <v/>
      </c>
      <c r="O2813" s="32">
        <f>O2786+O2795+O2804</f>
        <v/>
      </c>
      <c r="P2813" s="32">
        <f>P2786+P2795+P2804</f>
        <v/>
      </c>
      <c r="Q2813" s="32">
        <f>Q2786+Q2795+Q2804</f>
        <v/>
      </c>
      <c r="R2813" s="32">
        <f>R2786+R2795+R2804</f>
        <v/>
      </c>
      <c r="S2813" s="32">
        <f>S2786+S2795+S2804</f>
        <v/>
      </c>
      <c r="T2813" s="32">
        <f>T2786+T2795+T2804</f>
        <v/>
      </c>
      <c r="U2813" s="32">
        <f>U2786+U2795+U2804</f>
        <v/>
      </c>
      <c r="V2813" s="32">
        <f>V2786+V2795+V2804</f>
        <v/>
      </c>
      <c r="W2813" s="32">
        <f>W2786+W2795+W2804</f>
        <v/>
      </c>
      <c r="X2813" s="32">
        <f>X2786+X2795+X2804</f>
        <v/>
      </c>
      <c r="Y2813" s="32">
        <f>Y2786+Y2795+Y2804</f>
        <v/>
      </c>
      <c r="Z2813" s="32">
        <f>Z2786+Z2795+Z2804</f>
        <v/>
      </c>
      <c r="AA2813" s="32">
        <f>AA2786+AA2795+AA2804</f>
        <v/>
      </c>
      <c r="AB2813" s="32">
        <f>AB2786+AB2795+AB2804</f>
        <v/>
      </c>
      <c r="AC2813" s="32">
        <f>AC2786+AC2795+AC2804</f>
        <v/>
      </c>
      <c r="AD2813" s="32">
        <f>AD2786+AD2795+AD2804</f>
        <v/>
      </c>
      <c r="AF2813" s="11">
        <f>CodePrefix&amp;$A2813&amp;IF($C2813="","","."&amp;$C2813&amp;"."&amp;$B2813)&amp;INDEX(VarEnd,MATCH($A2813,VarKey,0))&amp;AF$5</f>
        <v/>
      </c>
      <c r="AG2813" s="37">
        <f>AG2786+AG2795+AG2804</f>
        <v/>
      </c>
      <c r="AH2813" s="32">
        <f>AH2786+AH2795+AH2804</f>
        <v/>
      </c>
      <c r="AI2813" s="32">
        <f>AI2786+AI2795+AI2804</f>
        <v/>
      </c>
      <c r="AJ2813" s="32">
        <f>AJ2786+AJ2795+AJ2804</f>
        <v/>
      </c>
      <c r="AK2813" s="32">
        <f>AK2786+AK2795+AK2804</f>
        <v/>
      </c>
      <c r="AL2813" s="32">
        <f>AL2786+AL2795+AL2804</f>
        <v/>
      </c>
      <c r="AM2813" s="32">
        <f>AM2786+AM2795+AM2804</f>
        <v/>
      </c>
      <c r="AN2813" s="32">
        <f>AN2786+AN2795+AN2804</f>
        <v/>
      </c>
      <c r="AO2813" s="32">
        <f>AO2786+AO2795+AO2804</f>
        <v/>
      </c>
      <c r="AP2813" s="32">
        <f>AP2786+AP2795+AP2804</f>
        <v/>
      </c>
      <c r="AQ2813" s="32">
        <f>AQ2786+AQ2795+AQ2804</f>
        <v/>
      </c>
      <c r="AR2813" s="32">
        <f>AR2786+AR2795+AR2804</f>
        <v/>
      </c>
      <c r="AS2813" s="32">
        <f>AS2786+AS2795+AS2804</f>
        <v/>
      </c>
      <c r="AT2813" s="32">
        <f>AT2786+AT2795+AT2804</f>
        <v/>
      </c>
      <c r="AU2813" s="32">
        <f>AU2786+AU2795+AU2804</f>
        <v/>
      </c>
      <c r="AV2813" s="32">
        <f>AV2786+AV2795+AV2804</f>
        <v/>
      </c>
      <c r="AW2813" s="32">
        <f>AW2786+AW2795+AW2804</f>
        <v/>
      </c>
      <c r="AX2813" s="32">
        <f>AX2786+AX2795+AX2804</f>
        <v/>
      </c>
      <c r="AY2813" s="32">
        <f>AY2786+AY2795+AY2804</f>
        <v/>
      </c>
    </row>
    <row r="2814" hidden="1" outlineLevel="2">
      <c r="A2814" s="14" t="inlineStr">
        <is>
          <t>nce</t>
        </is>
      </c>
      <c r="B2814" s="14" t="inlineStr">
        <is>
          <t>gso</t>
        </is>
      </c>
      <c r="C2814" s="14" t="inlineStr">
        <is>
          <t>ftr</t>
        </is>
      </c>
      <c r="D2814" s="36" t="n"/>
      <c r="E2814" s="36" t="n"/>
      <c r="F2814" s="36" t="n"/>
      <c r="G2814" s="36" t="n"/>
      <c r="H2814" s="14">
        <f>INDEX(VarLab,MATCH($A2814,VarKey,0))&amp;INDEX(MemLab,MATCH($C2814&amp;"|"&amp;$B2814,MemKey,0))</f>
        <v/>
      </c>
      <c r="I2814" s="14">
        <f>INDEX(VarUnit,MATCH($A2814,VarKey,0))</f>
        <v/>
      </c>
      <c r="J2814" s="14">
        <f>INDEX(VarSrc,MATCH($A2814,VarKey,0))</f>
        <v/>
      </c>
      <c r="K2814" s="11">
        <f>CodePrefix&amp;$A2814&amp;IF($C2814="","","."&amp;$C2814&amp;"."&amp;$B2814)&amp;INDEX(VarEnd,MATCH($A2814,VarKey,0))&amp;K$5</f>
        <v/>
      </c>
      <c r="L2814" s="37">
        <f>L2787+L2796+L2805</f>
        <v/>
      </c>
      <c r="M2814" s="32">
        <f>M2787+M2796+M2805</f>
        <v/>
      </c>
      <c r="N2814" s="32">
        <f>N2787+N2796+N2805</f>
        <v/>
      </c>
      <c r="O2814" s="32">
        <f>O2787+O2796+O2805</f>
        <v/>
      </c>
      <c r="P2814" s="32">
        <f>P2787+P2796+P2805</f>
        <v/>
      </c>
      <c r="Q2814" s="32">
        <f>Q2787+Q2796+Q2805</f>
        <v/>
      </c>
      <c r="R2814" s="32">
        <f>R2787+R2796+R2805</f>
        <v/>
      </c>
      <c r="S2814" s="32">
        <f>S2787+S2796+S2805</f>
        <v/>
      </c>
      <c r="T2814" s="32">
        <f>T2787+T2796+T2805</f>
        <v/>
      </c>
      <c r="U2814" s="32">
        <f>U2787+U2796+U2805</f>
        <v/>
      </c>
      <c r="V2814" s="32">
        <f>V2787+V2796+V2805</f>
        <v/>
      </c>
      <c r="W2814" s="32">
        <f>W2787+W2796+W2805</f>
        <v/>
      </c>
      <c r="X2814" s="32">
        <f>X2787+X2796+X2805</f>
        <v/>
      </c>
      <c r="Y2814" s="32">
        <f>Y2787+Y2796+Y2805</f>
        <v/>
      </c>
      <c r="Z2814" s="32">
        <f>Z2787+Z2796+Z2805</f>
        <v/>
      </c>
      <c r="AA2814" s="32">
        <f>AA2787+AA2796+AA2805</f>
        <v/>
      </c>
      <c r="AB2814" s="32">
        <f>AB2787+AB2796+AB2805</f>
        <v/>
      </c>
      <c r="AC2814" s="32">
        <f>AC2787+AC2796+AC2805</f>
        <v/>
      </c>
      <c r="AD2814" s="32">
        <f>AD2787+AD2796+AD2805</f>
        <v/>
      </c>
      <c r="AF2814" s="11">
        <f>CodePrefix&amp;$A2814&amp;IF($C2814="","","."&amp;$C2814&amp;"."&amp;$B2814)&amp;INDEX(VarEnd,MATCH($A2814,VarKey,0))&amp;AF$5</f>
        <v/>
      </c>
      <c r="AG2814" s="37">
        <f>AG2787+AG2796+AG2805</f>
        <v/>
      </c>
      <c r="AH2814" s="32">
        <f>AH2787+AH2796+AH2805</f>
        <v/>
      </c>
      <c r="AI2814" s="32">
        <f>AI2787+AI2796+AI2805</f>
        <v/>
      </c>
      <c r="AJ2814" s="32">
        <f>AJ2787+AJ2796+AJ2805</f>
        <v/>
      </c>
      <c r="AK2814" s="32">
        <f>AK2787+AK2796+AK2805</f>
        <v/>
      </c>
      <c r="AL2814" s="32">
        <f>AL2787+AL2796+AL2805</f>
        <v/>
      </c>
      <c r="AM2814" s="32">
        <f>AM2787+AM2796+AM2805</f>
        <v/>
      </c>
      <c r="AN2814" s="32">
        <f>AN2787+AN2796+AN2805</f>
        <v/>
      </c>
      <c r="AO2814" s="32">
        <f>AO2787+AO2796+AO2805</f>
        <v/>
      </c>
      <c r="AP2814" s="32">
        <f>AP2787+AP2796+AP2805</f>
        <v/>
      </c>
      <c r="AQ2814" s="32">
        <f>AQ2787+AQ2796+AQ2805</f>
        <v/>
      </c>
      <c r="AR2814" s="32">
        <f>AR2787+AR2796+AR2805</f>
        <v/>
      </c>
      <c r="AS2814" s="32">
        <f>AS2787+AS2796+AS2805</f>
        <v/>
      </c>
      <c r="AT2814" s="32">
        <f>AT2787+AT2796+AT2805</f>
        <v/>
      </c>
      <c r="AU2814" s="32">
        <f>AU2787+AU2796+AU2805</f>
        <v/>
      </c>
      <c r="AV2814" s="32">
        <f>AV2787+AV2796+AV2805</f>
        <v/>
      </c>
      <c r="AW2814" s="32">
        <f>AW2787+AW2796+AW2805</f>
        <v/>
      </c>
      <c r="AX2814" s="32">
        <f>AX2787+AX2796+AX2805</f>
        <v/>
      </c>
      <c r="AY2814" s="32">
        <f>AY2787+AY2796+AY2805</f>
        <v/>
      </c>
    </row>
    <row r="2815" hidden="1" outlineLevel="2">
      <c r="A2815" s="14" t="inlineStr">
        <is>
          <t>nce</t>
        </is>
      </c>
      <c r="B2815" s="14" t="inlineStr">
        <is>
          <t>die</t>
        </is>
      </c>
      <c r="C2815" s="14" t="inlineStr">
        <is>
          <t>ftr</t>
        </is>
      </c>
      <c r="D2815" s="36" t="n"/>
      <c r="E2815" s="36" t="n"/>
      <c r="F2815" s="36" t="n"/>
      <c r="G2815" s="36" t="n"/>
      <c r="H2815" s="14">
        <f>INDEX(VarLab,MATCH($A2815,VarKey,0))&amp;INDEX(MemLab,MATCH($C2815&amp;"|"&amp;$B2815,MemKey,0))</f>
        <v/>
      </c>
      <c r="I2815" s="14">
        <f>INDEX(VarUnit,MATCH($A2815,VarKey,0))</f>
        <v/>
      </c>
      <c r="J2815" s="14">
        <f>INDEX(VarSrc,MATCH($A2815,VarKey,0))</f>
        <v/>
      </c>
      <c r="K2815" s="11">
        <f>CodePrefix&amp;$A2815&amp;IF($C2815="","","."&amp;$C2815&amp;"."&amp;$B2815)&amp;INDEX(VarEnd,MATCH($A2815,VarKey,0))&amp;K$5</f>
        <v/>
      </c>
      <c r="L2815" s="37">
        <f>L2788+L2797+L2806</f>
        <v/>
      </c>
      <c r="M2815" s="32">
        <f>M2788+M2797+M2806</f>
        <v/>
      </c>
      <c r="N2815" s="32">
        <f>N2788+N2797+N2806</f>
        <v/>
      </c>
      <c r="O2815" s="32">
        <f>O2788+O2797+O2806</f>
        <v/>
      </c>
      <c r="P2815" s="32">
        <f>P2788+P2797+P2806</f>
        <v/>
      </c>
      <c r="Q2815" s="32">
        <f>Q2788+Q2797+Q2806</f>
        <v/>
      </c>
      <c r="R2815" s="32">
        <f>R2788+R2797+R2806</f>
        <v/>
      </c>
      <c r="S2815" s="32">
        <f>S2788+S2797+S2806</f>
        <v/>
      </c>
      <c r="T2815" s="32">
        <f>T2788+T2797+T2806</f>
        <v/>
      </c>
      <c r="U2815" s="32">
        <f>U2788+U2797+U2806</f>
        <v/>
      </c>
      <c r="V2815" s="32">
        <f>V2788+V2797+V2806</f>
        <v/>
      </c>
      <c r="W2815" s="32">
        <f>W2788+W2797+W2806</f>
        <v/>
      </c>
      <c r="X2815" s="32">
        <f>X2788+X2797+X2806</f>
        <v/>
      </c>
      <c r="Y2815" s="32">
        <f>Y2788+Y2797+Y2806</f>
        <v/>
      </c>
      <c r="Z2815" s="32">
        <f>Z2788+Z2797+Z2806</f>
        <v/>
      </c>
      <c r="AA2815" s="32">
        <f>AA2788+AA2797+AA2806</f>
        <v/>
      </c>
      <c r="AB2815" s="32">
        <f>AB2788+AB2797+AB2806</f>
        <v/>
      </c>
      <c r="AC2815" s="32">
        <f>AC2788+AC2797+AC2806</f>
        <v/>
      </c>
      <c r="AD2815" s="32">
        <f>AD2788+AD2797+AD2806</f>
        <v/>
      </c>
      <c r="AF2815" s="11">
        <f>CodePrefix&amp;$A2815&amp;IF($C2815="","","."&amp;$C2815&amp;"."&amp;$B2815)&amp;INDEX(VarEnd,MATCH($A2815,VarKey,0))&amp;AF$5</f>
        <v/>
      </c>
      <c r="AG2815" s="37">
        <f>AG2788+AG2797+AG2806</f>
        <v/>
      </c>
      <c r="AH2815" s="32">
        <f>AH2788+AH2797+AH2806</f>
        <v/>
      </c>
      <c r="AI2815" s="32">
        <f>AI2788+AI2797+AI2806</f>
        <v/>
      </c>
      <c r="AJ2815" s="32">
        <f>AJ2788+AJ2797+AJ2806</f>
        <v/>
      </c>
      <c r="AK2815" s="32">
        <f>AK2788+AK2797+AK2806</f>
        <v/>
      </c>
      <c r="AL2815" s="32">
        <f>AL2788+AL2797+AL2806</f>
        <v/>
      </c>
      <c r="AM2815" s="32">
        <f>AM2788+AM2797+AM2806</f>
        <v/>
      </c>
      <c r="AN2815" s="32">
        <f>AN2788+AN2797+AN2806</f>
        <v/>
      </c>
      <c r="AO2815" s="32">
        <f>AO2788+AO2797+AO2806</f>
        <v/>
      </c>
      <c r="AP2815" s="32">
        <f>AP2788+AP2797+AP2806</f>
        <v/>
      </c>
      <c r="AQ2815" s="32">
        <f>AQ2788+AQ2797+AQ2806</f>
        <v/>
      </c>
      <c r="AR2815" s="32">
        <f>AR2788+AR2797+AR2806</f>
        <v/>
      </c>
      <c r="AS2815" s="32">
        <f>AS2788+AS2797+AS2806</f>
        <v/>
      </c>
      <c r="AT2815" s="32">
        <f>AT2788+AT2797+AT2806</f>
        <v/>
      </c>
      <c r="AU2815" s="32">
        <f>AU2788+AU2797+AU2806</f>
        <v/>
      </c>
      <c r="AV2815" s="32">
        <f>AV2788+AV2797+AV2806</f>
        <v/>
      </c>
      <c r="AW2815" s="32">
        <f>AW2788+AW2797+AW2806</f>
        <v/>
      </c>
      <c r="AX2815" s="32">
        <f>AX2788+AX2797+AX2806</f>
        <v/>
      </c>
      <c r="AY2815" s="32">
        <f>AY2788+AY2797+AY2806</f>
        <v/>
      </c>
    </row>
    <row r="2816" hidden="1" outlineLevel="2">
      <c r="A2816" s="14" t="inlineStr">
        <is>
          <t>nce</t>
        </is>
      </c>
      <c r="B2816" s="14" t="inlineStr">
        <is>
          <t>lpg</t>
        </is>
      </c>
      <c r="C2816" s="14" t="inlineStr">
        <is>
          <t>ftr</t>
        </is>
      </c>
      <c r="D2816" s="36" t="n"/>
      <c r="E2816" s="36" t="n"/>
      <c r="F2816" s="36" t="n"/>
      <c r="G2816" s="36" t="n"/>
      <c r="H2816" s="14">
        <f>INDEX(VarLab,MATCH($A2816,VarKey,0))&amp;INDEX(MemLab,MATCH($C2816&amp;"|"&amp;$B2816,MemKey,0))</f>
        <v/>
      </c>
      <c r="I2816" s="14">
        <f>INDEX(VarUnit,MATCH($A2816,VarKey,0))</f>
        <v/>
      </c>
      <c r="J2816" s="14">
        <f>INDEX(VarSrc,MATCH($A2816,VarKey,0))</f>
        <v/>
      </c>
      <c r="K2816" s="11">
        <f>CodePrefix&amp;$A2816&amp;IF($C2816="","","."&amp;$C2816&amp;"."&amp;$B2816)&amp;INDEX(VarEnd,MATCH($A2816,VarKey,0))&amp;K$5</f>
        <v/>
      </c>
      <c r="L2816" s="37">
        <f>L2789+L2798+L2807</f>
        <v/>
      </c>
      <c r="M2816" s="32">
        <f>M2789+M2798+M2807</f>
        <v/>
      </c>
      <c r="N2816" s="32">
        <f>N2789+N2798+N2807</f>
        <v/>
      </c>
      <c r="O2816" s="32">
        <f>O2789+O2798+O2807</f>
        <v/>
      </c>
      <c r="P2816" s="32">
        <f>P2789+P2798+P2807</f>
        <v/>
      </c>
      <c r="Q2816" s="32">
        <f>Q2789+Q2798+Q2807</f>
        <v/>
      </c>
      <c r="R2816" s="32">
        <f>R2789+R2798+R2807</f>
        <v/>
      </c>
      <c r="S2816" s="32">
        <f>S2789+S2798+S2807</f>
        <v/>
      </c>
      <c r="T2816" s="32">
        <f>T2789+T2798+T2807</f>
        <v/>
      </c>
      <c r="U2816" s="32">
        <f>U2789+U2798+U2807</f>
        <v/>
      </c>
      <c r="V2816" s="32">
        <f>V2789+V2798+V2807</f>
        <v/>
      </c>
      <c r="W2816" s="32">
        <f>W2789+W2798+W2807</f>
        <v/>
      </c>
      <c r="X2816" s="32">
        <f>X2789+X2798+X2807</f>
        <v/>
      </c>
      <c r="Y2816" s="32">
        <f>Y2789+Y2798+Y2807</f>
        <v/>
      </c>
      <c r="Z2816" s="32">
        <f>Z2789+Z2798+Z2807</f>
        <v/>
      </c>
      <c r="AA2816" s="32">
        <f>AA2789+AA2798+AA2807</f>
        <v/>
      </c>
      <c r="AB2816" s="32">
        <f>AB2789+AB2798+AB2807</f>
        <v/>
      </c>
      <c r="AC2816" s="32">
        <f>AC2789+AC2798+AC2807</f>
        <v/>
      </c>
      <c r="AD2816" s="32">
        <f>AD2789+AD2798+AD2807</f>
        <v/>
      </c>
      <c r="AF2816" s="11">
        <f>CodePrefix&amp;$A2816&amp;IF($C2816="","","."&amp;$C2816&amp;"."&amp;$B2816)&amp;INDEX(VarEnd,MATCH($A2816,VarKey,0))&amp;AF$5</f>
        <v/>
      </c>
      <c r="AG2816" s="37">
        <f>AG2789+AG2798+AG2807</f>
        <v/>
      </c>
      <c r="AH2816" s="32">
        <f>AH2789+AH2798+AH2807</f>
        <v/>
      </c>
      <c r="AI2816" s="32">
        <f>AI2789+AI2798+AI2807</f>
        <v/>
      </c>
      <c r="AJ2816" s="32">
        <f>AJ2789+AJ2798+AJ2807</f>
        <v/>
      </c>
      <c r="AK2816" s="32">
        <f>AK2789+AK2798+AK2807</f>
        <v/>
      </c>
      <c r="AL2816" s="32">
        <f>AL2789+AL2798+AL2807</f>
        <v/>
      </c>
      <c r="AM2816" s="32">
        <f>AM2789+AM2798+AM2807</f>
        <v/>
      </c>
      <c r="AN2816" s="32">
        <f>AN2789+AN2798+AN2807</f>
        <v/>
      </c>
      <c r="AO2816" s="32">
        <f>AO2789+AO2798+AO2807</f>
        <v/>
      </c>
      <c r="AP2816" s="32">
        <f>AP2789+AP2798+AP2807</f>
        <v/>
      </c>
      <c r="AQ2816" s="32">
        <f>AQ2789+AQ2798+AQ2807</f>
        <v/>
      </c>
      <c r="AR2816" s="32">
        <f>AR2789+AR2798+AR2807</f>
        <v/>
      </c>
      <c r="AS2816" s="32">
        <f>AS2789+AS2798+AS2807</f>
        <v/>
      </c>
      <c r="AT2816" s="32">
        <f>AT2789+AT2798+AT2807</f>
        <v/>
      </c>
      <c r="AU2816" s="32">
        <f>AU2789+AU2798+AU2807</f>
        <v/>
      </c>
      <c r="AV2816" s="32">
        <f>AV2789+AV2798+AV2807</f>
        <v/>
      </c>
      <c r="AW2816" s="32">
        <f>AW2789+AW2798+AW2807</f>
        <v/>
      </c>
      <c r="AX2816" s="32">
        <f>AX2789+AX2798+AX2807</f>
        <v/>
      </c>
      <c r="AY2816" s="32">
        <f>AY2789+AY2798+AY2807</f>
        <v/>
      </c>
    </row>
    <row r="2817" hidden="1" outlineLevel="2">
      <c r="A2817" s="14" t="inlineStr">
        <is>
          <t>nce</t>
        </is>
      </c>
      <c r="B2817" s="14" t="inlineStr">
        <is>
          <t>ker</t>
        </is>
      </c>
      <c r="C2817" s="14" t="inlineStr">
        <is>
          <t>ftr</t>
        </is>
      </c>
      <c r="D2817" s="36" t="n"/>
      <c r="E2817" s="36" t="n"/>
      <c r="F2817" s="36" t="n"/>
      <c r="G2817" s="36" t="n"/>
      <c r="H2817" s="14">
        <f>INDEX(VarLab,MATCH($A2817,VarKey,0))&amp;INDEX(MemLab,MATCH($C2817&amp;"|"&amp;$B2817,MemKey,0))</f>
        <v/>
      </c>
      <c r="I2817" s="14">
        <f>INDEX(VarUnit,MATCH($A2817,VarKey,0))</f>
        <v/>
      </c>
      <c r="J2817" s="14">
        <f>INDEX(VarSrc,MATCH($A2817,VarKey,0))</f>
        <v/>
      </c>
      <c r="K2817" s="11">
        <f>CodePrefix&amp;$A2817&amp;IF($C2817="","","."&amp;$C2817&amp;"."&amp;$B2817)&amp;INDEX(VarEnd,MATCH($A2817,VarKey,0))&amp;K$5</f>
        <v/>
      </c>
      <c r="L2817" s="37">
        <f>L2790+L2799+L2808</f>
        <v/>
      </c>
      <c r="M2817" s="32">
        <f>M2790+M2799+M2808</f>
        <v/>
      </c>
      <c r="N2817" s="32">
        <f>N2790+N2799+N2808</f>
        <v/>
      </c>
      <c r="O2817" s="32">
        <f>O2790+O2799+O2808</f>
        <v/>
      </c>
      <c r="P2817" s="32">
        <f>P2790+P2799+P2808</f>
        <v/>
      </c>
      <c r="Q2817" s="32">
        <f>Q2790+Q2799+Q2808</f>
        <v/>
      </c>
      <c r="R2817" s="32">
        <f>R2790+R2799+R2808</f>
        <v/>
      </c>
      <c r="S2817" s="32">
        <f>S2790+S2799+S2808</f>
        <v/>
      </c>
      <c r="T2817" s="32">
        <f>T2790+T2799+T2808</f>
        <v/>
      </c>
      <c r="U2817" s="32">
        <f>U2790+U2799+U2808</f>
        <v/>
      </c>
      <c r="V2817" s="32">
        <f>V2790+V2799+V2808</f>
        <v/>
      </c>
      <c r="W2817" s="32">
        <f>W2790+W2799+W2808</f>
        <v/>
      </c>
      <c r="X2817" s="32">
        <f>X2790+X2799+X2808</f>
        <v/>
      </c>
      <c r="Y2817" s="32">
        <f>Y2790+Y2799+Y2808</f>
        <v/>
      </c>
      <c r="Z2817" s="32">
        <f>Z2790+Z2799+Z2808</f>
        <v/>
      </c>
      <c r="AA2817" s="32">
        <f>AA2790+AA2799+AA2808</f>
        <v/>
      </c>
      <c r="AB2817" s="32">
        <f>AB2790+AB2799+AB2808</f>
        <v/>
      </c>
      <c r="AC2817" s="32">
        <f>AC2790+AC2799+AC2808</f>
        <v/>
      </c>
      <c r="AD2817" s="32">
        <f>AD2790+AD2799+AD2808</f>
        <v/>
      </c>
      <c r="AF2817" s="11">
        <f>CodePrefix&amp;$A2817&amp;IF($C2817="","","."&amp;$C2817&amp;"."&amp;$B2817)&amp;INDEX(VarEnd,MATCH($A2817,VarKey,0))&amp;AF$5</f>
        <v/>
      </c>
      <c r="AG2817" s="37">
        <f>AG2790+AG2799+AG2808</f>
        <v/>
      </c>
      <c r="AH2817" s="32">
        <f>AH2790+AH2799+AH2808</f>
        <v/>
      </c>
      <c r="AI2817" s="32">
        <f>AI2790+AI2799+AI2808</f>
        <v/>
      </c>
      <c r="AJ2817" s="32">
        <f>AJ2790+AJ2799+AJ2808</f>
        <v/>
      </c>
      <c r="AK2817" s="32">
        <f>AK2790+AK2799+AK2808</f>
        <v/>
      </c>
      <c r="AL2817" s="32">
        <f>AL2790+AL2799+AL2808</f>
        <v/>
      </c>
      <c r="AM2817" s="32">
        <f>AM2790+AM2799+AM2808</f>
        <v/>
      </c>
      <c r="AN2817" s="32">
        <f>AN2790+AN2799+AN2808</f>
        <v/>
      </c>
      <c r="AO2817" s="32">
        <f>AO2790+AO2799+AO2808</f>
        <v/>
      </c>
      <c r="AP2817" s="32">
        <f>AP2790+AP2799+AP2808</f>
        <v/>
      </c>
      <c r="AQ2817" s="32">
        <f>AQ2790+AQ2799+AQ2808</f>
        <v/>
      </c>
      <c r="AR2817" s="32">
        <f>AR2790+AR2799+AR2808</f>
        <v/>
      </c>
      <c r="AS2817" s="32">
        <f>AS2790+AS2799+AS2808</f>
        <v/>
      </c>
      <c r="AT2817" s="32">
        <f>AT2790+AT2799+AT2808</f>
        <v/>
      </c>
      <c r="AU2817" s="32">
        <f>AU2790+AU2799+AU2808</f>
        <v/>
      </c>
      <c r="AV2817" s="32">
        <f>AV2790+AV2799+AV2808</f>
        <v/>
      </c>
      <c r="AW2817" s="32">
        <f>AW2790+AW2799+AW2808</f>
        <v/>
      </c>
      <c r="AX2817" s="32">
        <f>AX2790+AX2799+AX2808</f>
        <v/>
      </c>
      <c r="AY2817" s="32">
        <f>AY2790+AY2799+AY2808</f>
        <v/>
      </c>
    </row>
    <row r="2818" hidden="1" outlineLevel="2">
      <c r="A2818" s="14" t="inlineStr">
        <is>
          <t>nce</t>
        </is>
      </c>
      <c r="B2818" s="14" t="inlineStr">
        <is>
          <t>oop</t>
        </is>
      </c>
      <c r="C2818" s="14" t="inlineStr">
        <is>
          <t>ftr</t>
        </is>
      </c>
      <c r="D2818" s="36" t="n"/>
      <c r="E2818" s="36" t="n"/>
      <c r="F2818" s="36" t="n"/>
      <c r="G2818" s="36" t="n"/>
      <c r="H2818" s="14">
        <f>INDEX(VarLab,MATCH($A2818,VarKey,0))&amp;INDEX(MemLab,MATCH($C2818&amp;"|"&amp;$B2818,MemKey,0))</f>
        <v/>
      </c>
      <c r="I2818" s="14">
        <f>INDEX(VarUnit,MATCH($A2818,VarKey,0))</f>
        <v/>
      </c>
      <c r="J2818" s="14">
        <f>INDEX(VarSrc,MATCH($A2818,VarKey,0))</f>
        <v/>
      </c>
      <c r="K2818" s="11">
        <f>CodePrefix&amp;$A2818&amp;IF($C2818="","","."&amp;$C2818&amp;"."&amp;$B2818)&amp;INDEX(VarEnd,MATCH($A2818,VarKey,0))&amp;K$5</f>
        <v/>
      </c>
      <c r="L2818" s="37">
        <f>L2791+L2800+L2809</f>
        <v/>
      </c>
      <c r="M2818" s="32">
        <f>M2791+M2800+M2809</f>
        <v/>
      </c>
      <c r="N2818" s="32">
        <f>N2791+N2800+N2809</f>
        <v/>
      </c>
      <c r="O2818" s="32">
        <f>O2791+O2800+O2809</f>
        <v/>
      </c>
      <c r="P2818" s="32">
        <f>P2791+P2800+P2809</f>
        <v/>
      </c>
      <c r="Q2818" s="32">
        <f>Q2791+Q2800+Q2809</f>
        <v/>
      </c>
      <c r="R2818" s="32">
        <f>R2791+R2800+R2809</f>
        <v/>
      </c>
      <c r="S2818" s="32">
        <f>S2791+S2800+S2809</f>
        <v/>
      </c>
      <c r="T2818" s="32">
        <f>T2791+T2800+T2809</f>
        <v/>
      </c>
      <c r="U2818" s="32">
        <f>U2791+U2800+U2809</f>
        <v/>
      </c>
      <c r="V2818" s="32">
        <f>V2791+V2800+V2809</f>
        <v/>
      </c>
      <c r="W2818" s="32">
        <f>W2791+W2800+W2809</f>
        <v/>
      </c>
      <c r="X2818" s="32">
        <f>X2791+X2800+X2809</f>
        <v/>
      </c>
      <c r="Y2818" s="32">
        <f>Y2791+Y2800+Y2809</f>
        <v/>
      </c>
      <c r="Z2818" s="32">
        <f>Z2791+Z2800+Z2809</f>
        <v/>
      </c>
      <c r="AA2818" s="32">
        <f>AA2791+AA2800+AA2809</f>
        <v/>
      </c>
      <c r="AB2818" s="32">
        <f>AB2791+AB2800+AB2809</f>
        <v/>
      </c>
      <c r="AC2818" s="32">
        <f>AC2791+AC2800+AC2809</f>
        <v/>
      </c>
      <c r="AD2818" s="32">
        <f>AD2791+AD2800+AD2809</f>
        <v/>
      </c>
      <c r="AF2818" s="11">
        <f>CodePrefix&amp;$A2818&amp;IF($C2818="","","."&amp;$C2818&amp;"."&amp;$B2818)&amp;INDEX(VarEnd,MATCH($A2818,VarKey,0))&amp;AF$5</f>
        <v/>
      </c>
      <c r="AG2818" s="37">
        <f>AG2791+AG2800+AG2809</f>
        <v/>
      </c>
      <c r="AH2818" s="32">
        <f>AH2791+AH2800+AH2809</f>
        <v/>
      </c>
      <c r="AI2818" s="32">
        <f>AI2791+AI2800+AI2809</f>
        <v/>
      </c>
      <c r="AJ2818" s="32">
        <f>AJ2791+AJ2800+AJ2809</f>
        <v/>
      </c>
      <c r="AK2818" s="32">
        <f>AK2791+AK2800+AK2809</f>
        <v/>
      </c>
      <c r="AL2818" s="32">
        <f>AL2791+AL2800+AL2809</f>
        <v/>
      </c>
      <c r="AM2818" s="32">
        <f>AM2791+AM2800+AM2809</f>
        <v/>
      </c>
      <c r="AN2818" s="32">
        <f>AN2791+AN2800+AN2809</f>
        <v/>
      </c>
      <c r="AO2818" s="32">
        <f>AO2791+AO2800+AO2809</f>
        <v/>
      </c>
      <c r="AP2818" s="32">
        <f>AP2791+AP2800+AP2809</f>
        <v/>
      </c>
      <c r="AQ2818" s="32">
        <f>AQ2791+AQ2800+AQ2809</f>
        <v/>
      </c>
      <c r="AR2818" s="32">
        <f>AR2791+AR2800+AR2809</f>
        <v/>
      </c>
      <c r="AS2818" s="32">
        <f>AS2791+AS2800+AS2809</f>
        <v/>
      </c>
      <c r="AT2818" s="32">
        <f>AT2791+AT2800+AT2809</f>
        <v/>
      </c>
      <c r="AU2818" s="32">
        <f>AU2791+AU2800+AU2809</f>
        <v/>
      </c>
      <c r="AV2818" s="32">
        <f>AV2791+AV2800+AV2809</f>
        <v/>
      </c>
      <c r="AW2818" s="32">
        <f>AW2791+AW2800+AW2809</f>
        <v/>
      </c>
      <c r="AX2818" s="32">
        <f>AX2791+AX2800+AX2809</f>
        <v/>
      </c>
      <c r="AY2818" s="32">
        <f>AY2791+AY2800+AY2809</f>
        <v/>
      </c>
    </row>
    <row r="2819" hidden="1" outlineLevel="2">
      <c r="A2819" s="14" t="inlineStr">
        <is>
          <t>nce</t>
        </is>
      </c>
      <c r="B2819" s="14" t="inlineStr">
        <is>
          <t>bio</t>
        </is>
      </c>
      <c r="C2819" s="14" t="inlineStr">
        <is>
          <t>ftr</t>
        </is>
      </c>
      <c r="D2819" s="36" t="n"/>
      <c r="E2819" s="36" t="n"/>
      <c r="F2819" s="36" t="n"/>
      <c r="G2819" s="36" t="n"/>
      <c r="H2819" s="14">
        <f>INDEX(VarLab,MATCH($A2819,VarKey,0))&amp;INDEX(MemLab,MATCH($C2819&amp;"|"&amp;$B2819,MemKey,0))</f>
        <v/>
      </c>
      <c r="I2819" s="14">
        <f>INDEX(VarUnit,MATCH($A2819,VarKey,0))</f>
        <v/>
      </c>
      <c r="J2819" s="14">
        <f>INDEX(VarSrc,MATCH($A2819,VarKey,0))</f>
        <v/>
      </c>
      <c r="K2819" s="11">
        <f>CodePrefix&amp;$A2819&amp;IF($C2819="","","."&amp;$C2819&amp;"."&amp;$B2819)&amp;INDEX(VarEnd,MATCH($A2819,VarKey,0))&amp;K$5</f>
        <v/>
      </c>
      <c r="L2819" s="37">
        <f>L2792+L2801+L2810</f>
        <v/>
      </c>
      <c r="M2819" s="32">
        <f>M2792+M2801+M2810</f>
        <v/>
      </c>
      <c r="N2819" s="32">
        <f>N2792+N2801+N2810</f>
        <v/>
      </c>
      <c r="O2819" s="32">
        <f>O2792+O2801+O2810</f>
        <v/>
      </c>
      <c r="P2819" s="32">
        <f>P2792+P2801+P2810</f>
        <v/>
      </c>
      <c r="Q2819" s="32">
        <f>Q2792+Q2801+Q2810</f>
        <v/>
      </c>
      <c r="R2819" s="32">
        <f>R2792+R2801+R2810</f>
        <v/>
      </c>
      <c r="S2819" s="32">
        <f>S2792+S2801+S2810</f>
        <v/>
      </c>
      <c r="T2819" s="32">
        <f>T2792+T2801+T2810</f>
        <v/>
      </c>
      <c r="U2819" s="32">
        <f>U2792+U2801+U2810</f>
        <v/>
      </c>
      <c r="V2819" s="32">
        <f>V2792+V2801+V2810</f>
        <v/>
      </c>
      <c r="W2819" s="32">
        <f>W2792+W2801+W2810</f>
        <v/>
      </c>
      <c r="X2819" s="32">
        <f>X2792+X2801+X2810</f>
        <v/>
      </c>
      <c r="Y2819" s="32">
        <f>Y2792+Y2801+Y2810</f>
        <v/>
      </c>
      <c r="Z2819" s="32">
        <f>Z2792+Z2801+Z2810</f>
        <v/>
      </c>
      <c r="AA2819" s="32">
        <f>AA2792+AA2801+AA2810</f>
        <v/>
      </c>
      <c r="AB2819" s="32">
        <f>AB2792+AB2801+AB2810</f>
        <v/>
      </c>
      <c r="AC2819" s="32">
        <f>AC2792+AC2801+AC2810</f>
        <v/>
      </c>
      <c r="AD2819" s="32">
        <f>AD2792+AD2801+AD2810</f>
        <v/>
      </c>
      <c r="AF2819" s="11">
        <f>CodePrefix&amp;$A2819&amp;IF($C2819="","","."&amp;$C2819&amp;"."&amp;$B2819)&amp;INDEX(VarEnd,MATCH($A2819,VarKey,0))&amp;AF$5</f>
        <v/>
      </c>
      <c r="AG2819" s="37">
        <f>AG2792+AG2801+AG2810</f>
        <v/>
      </c>
      <c r="AH2819" s="32">
        <f>AH2792+AH2801+AH2810</f>
        <v/>
      </c>
      <c r="AI2819" s="32">
        <f>AI2792+AI2801+AI2810</f>
        <v/>
      </c>
      <c r="AJ2819" s="32">
        <f>AJ2792+AJ2801+AJ2810</f>
        <v/>
      </c>
      <c r="AK2819" s="32">
        <f>AK2792+AK2801+AK2810</f>
        <v/>
      </c>
      <c r="AL2819" s="32">
        <f>AL2792+AL2801+AL2810</f>
        <v/>
      </c>
      <c r="AM2819" s="32">
        <f>AM2792+AM2801+AM2810</f>
        <v/>
      </c>
      <c r="AN2819" s="32">
        <f>AN2792+AN2801+AN2810</f>
        <v/>
      </c>
      <c r="AO2819" s="32">
        <f>AO2792+AO2801+AO2810</f>
        <v/>
      </c>
      <c r="AP2819" s="32">
        <f>AP2792+AP2801+AP2810</f>
        <v/>
      </c>
      <c r="AQ2819" s="32">
        <f>AQ2792+AQ2801+AQ2810</f>
        <v/>
      </c>
      <c r="AR2819" s="32">
        <f>AR2792+AR2801+AR2810</f>
        <v/>
      </c>
      <c r="AS2819" s="32">
        <f>AS2792+AS2801+AS2810</f>
        <v/>
      </c>
      <c r="AT2819" s="32">
        <f>AT2792+AT2801+AT2810</f>
        <v/>
      </c>
      <c r="AU2819" s="32">
        <f>AU2792+AU2801+AU2810</f>
        <v/>
      </c>
      <c r="AV2819" s="32">
        <f>AV2792+AV2801+AV2810</f>
        <v/>
      </c>
      <c r="AW2819" s="32">
        <f>AW2792+AW2801+AW2810</f>
        <v/>
      </c>
      <c r="AX2819" s="32">
        <f>AX2792+AX2801+AX2810</f>
        <v/>
      </c>
      <c r="AY2819" s="32">
        <f>AY2792+AY2801+AY2810</f>
        <v/>
      </c>
    </row>
    <row r="2820" hidden="1" outlineLevel="2"/>
    <row r="2821" hidden="1" outlineLevel="2">
      <c r="A2821" s="14" t="inlineStr">
        <is>
          <t>xcp</t>
        </is>
      </c>
      <c r="B2821" s="14" t="inlineStr">
        <is>
          <t>coa</t>
        </is>
      </c>
      <c r="C2821" s="14" t="inlineStr">
        <is>
          <t>ftr</t>
        </is>
      </c>
      <c r="D2821" s="32">
        <f>INDEX(Inputs!$W$5:$W$132,MATCH($B2821&amp;"|"&amp;$C2821,Inputs!$A$5:$A$132,0))</f>
        <v/>
      </c>
      <c r="E2821" s="32">
        <f>INDEX(Inputs!$Z$5:$Z$132,MATCH($B2821&amp;"|"&amp;$C2821,Inputs!$A$5:$A$132,0))</f>
        <v/>
      </c>
      <c r="F2821" s="32">
        <f>INDEX(Inputs!$AA$5:$AA$132,MATCH($B2821&amp;"|"&amp;$C2821,Inputs!$A$5:$A$132,0))</f>
        <v/>
      </c>
      <c r="G2821" s="36" t="n"/>
      <c r="H2821" s="14">
        <f>INDEX(VarLab,MATCH($A2821,VarKey,0))&amp;INDEX(MemLab,MATCH($C2821&amp;"|"&amp;$B2821,MemKey,0))</f>
        <v/>
      </c>
      <c r="I2821" s="14">
        <f>INDEX(VarUnit,MATCH($A2821,VarKey,0))</f>
        <v/>
      </c>
      <c r="J2821" s="14">
        <f>INDEX(VarSrc,MATCH($A2821,VarKey,0))</f>
        <v/>
      </c>
      <c r="K2821" s="11">
        <f>CodePrefix&amp;$A2821&amp;IF($C2821="","","."&amp;$C2821&amp;"."&amp;$B2821)&amp;INDEX(VarEnd,MATCH($A2821,VarKey,0))&amp;K$5</f>
        <v/>
      </c>
      <c r="L2821" s="37">
        <f>$D2821*($E2821*L$321+$F2821*L$324)</f>
        <v/>
      </c>
      <c r="M2821" s="32">
        <f>$D2821*($E2821*M$321+$F2821*M$324)</f>
        <v/>
      </c>
      <c r="N2821" s="32">
        <f>$D2821*($E2821*N$321+$F2821*N$324)</f>
        <v/>
      </c>
      <c r="O2821" s="32">
        <f>$D2821*($E2821*O$321+$F2821*O$324)</f>
        <v/>
      </c>
      <c r="P2821" s="32">
        <f>$D2821*($E2821*P$321+$F2821*P$324)</f>
        <v/>
      </c>
      <c r="Q2821" s="32">
        <f>$D2821*($E2821*Q$321+$F2821*Q$324)</f>
        <v/>
      </c>
      <c r="R2821" s="32">
        <f>$D2821*($E2821*R$321+$F2821*R$324)</f>
        <v/>
      </c>
      <c r="S2821" s="32">
        <f>$D2821*($E2821*S$321+$F2821*S$324)</f>
        <v/>
      </c>
      <c r="T2821" s="32">
        <f>$D2821*($E2821*T$321+$F2821*T$324)</f>
        <v/>
      </c>
      <c r="U2821" s="32">
        <f>$D2821*($E2821*U$321+$F2821*U$324)</f>
        <v/>
      </c>
      <c r="V2821" s="32">
        <f>$D2821*($E2821*V$321+$F2821*V$324)</f>
        <v/>
      </c>
      <c r="W2821" s="32">
        <f>$D2821*($E2821*W$321+$F2821*W$324)</f>
        <v/>
      </c>
      <c r="X2821" s="32">
        <f>$D2821*($E2821*X$321+$F2821*X$324)</f>
        <v/>
      </c>
      <c r="Y2821" s="32">
        <f>$D2821*($E2821*Y$321+$F2821*Y$324)</f>
        <v/>
      </c>
      <c r="Z2821" s="32">
        <f>$D2821*($E2821*Z$321+$F2821*Z$324)</f>
        <v/>
      </c>
      <c r="AA2821" s="32">
        <f>$D2821*($E2821*AA$321+$F2821*AA$324)</f>
        <v/>
      </c>
      <c r="AB2821" s="32">
        <f>$D2821*($E2821*AB$321+$F2821*AB$324)</f>
        <v/>
      </c>
      <c r="AC2821" s="32">
        <f>$D2821*($E2821*AC$321+$F2821*AC$324)</f>
        <v/>
      </c>
      <c r="AD2821" s="32">
        <f>$D2821*($E2821*AD$321+$F2821*AD$324)</f>
        <v/>
      </c>
      <c r="AF2821" s="11">
        <f>CodePrefix&amp;$A2821&amp;IF($C2821="","","."&amp;$C2821&amp;"."&amp;$B2821)&amp;INDEX(VarEnd,MATCH($A2821,VarKey,0))&amp;AF$5</f>
        <v/>
      </c>
      <c r="AG2821" s="37">
        <f>$D2821*($E2821*AG$321+$F2821*AG$324)</f>
        <v/>
      </c>
      <c r="AH2821" s="32">
        <f>$D2821*($E2821*AH$321+$F2821*AH$324)</f>
        <v/>
      </c>
      <c r="AI2821" s="32">
        <f>$D2821*($E2821*AI$321+$F2821*AI$324)</f>
        <v/>
      </c>
      <c r="AJ2821" s="32">
        <f>$D2821*($E2821*AJ$321+$F2821*AJ$324)</f>
        <v/>
      </c>
      <c r="AK2821" s="32">
        <f>$D2821*($E2821*AK$321+$F2821*AK$324)</f>
        <v/>
      </c>
      <c r="AL2821" s="32">
        <f>$D2821*($E2821*AL$321+$F2821*AL$324)</f>
        <v/>
      </c>
      <c r="AM2821" s="32">
        <f>$D2821*($E2821*AM$321+$F2821*AM$324)</f>
        <v/>
      </c>
      <c r="AN2821" s="32">
        <f>$D2821*($E2821*AN$321+$F2821*AN$324)</f>
        <v/>
      </c>
      <c r="AO2821" s="32">
        <f>$D2821*($E2821*AO$321+$F2821*AO$324)</f>
        <v/>
      </c>
      <c r="AP2821" s="32">
        <f>$D2821*($E2821*AP$321+$F2821*AP$324)</f>
        <v/>
      </c>
      <c r="AQ2821" s="32">
        <f>$D2821*($E2821*AQ$321+$F2821*AQ$324)</f>
        <v/>
      </c>
      <c r="AR2821" s="32">
        <f>$D2821*($E2821*AR$321+$F2821*AR$324)</f>
        <v/>
      </c>
      <c r="AS2821" s="32">
        <f>$D2821*($E2821*AS$321+$F2821*AS$324)</f>
        <v/>
      </c>
      <c r="AT2821" s="32">
        <f>$D2821*($E2821*AT$321+$F2821*AT$324)</f>
        <v/>
      </c>
      <c r="AU2821" s="32">
        <f>$D2821*($E2821*AU$321+$F2821*AU$324)</f>
        <v/>
      </c>
      <c r="AV2821" s="32">
        <f>$D2821*($E2821*AV$321+$F2821*AV$324)</f>
        <v/>
      </c>
      <c r="AW2821" s="32">
        <f>$D2821*($E2821*AW$321+$F2821*AW$324)</f>
        <v/>
      </c>
      <c r="AX2821" s="32">
        <f>$D2821*($E2821*AX$321+$F2821*AX$324)</f>
        <v/>
      </c>
      <c r="AY2821" s="32">
        <f>$D2821*($E2821*AY$321+$F2821*AY$324)</f>
        <v/>
      </c>
    </row>
    <row r="2822" hidden="1" outlineLevel="2">
      <c r="A2822" s="14" t="inlineStr">
        <is>
          <t>xcp</t>
        </is>
      </c>
      <c r="B2822" s="14" t="inlineStr">
        <is>
          <t>nga</t>
        </is>
      </c>
      <c r="C2822" s="14" t="inlineStr">
        <is>
          <t>ftr</t>
        </is>
      </c>
      <c r="D2822" s="32">
        <f>INDEX(Inputs!$W$5:$W$132,MATCH($B2822&amp;"|"&amp;$C2822,Inputs!$A$5:$A$132,0))</f>
        <v/>
      </c>
      <c r="E2822" s="32">
        <f>INDEX(Inputs!$Z$5:$Z$132,MATCH($B2822&amp;"|"&amp;$C2822,Inputs!$A$5:$A$132,0))</f>
        <v/>
      </c>
      <c r="F2822" s="32">
        <f>INDEX(Inputs!$AA$5:$AA$132,MATCH($B2822&amp;"|"&amp;$C2822,Inputs!$A$5:$A$132,0))</f>
        <v/>
      </c>
      <c r="G2822" s="36" t="n"/>
      <c r="H2822" s="14">
        <f>INDEX(VarLab,MATCH($A2822,VarKey,0))&amp;INDEX(MemLab,MATCH($C2822&amp;"|"&amp;$B2822,MemKey,0))</f>
        <v/>
      </c>
      <c r="I2822" s="14">
        <f>INDEX(VarUnit,MATCH($A2822,VarKey,0))</f>
        <v/>
      </c>
      <c r="J2822" s="14">
        <f>INDEX(VarSrc,MATCH($A2822,VarKey,0))</f>
        <v/>
      </c>
      <c r="K2822" s="11">
        <f>CodePrefix&amp;$A2822&amp;IF($C2822="","","."&amp;$C2822&amp;"."&amp;$B2822)&amp;INDEX(VarEnd,MATCH($A2822,VarKey,0))&amp;K$5</f>
        <v/>
      </c>
      <c r="L2822" s="37">
        <f>$D2822*($E2822*L$321+$F2822*L$324)</f>
        <v/>
      </c>
      <c r="M2822" s="32">
        <f>$D2822*($E2822*M$321+$F2822*M$324)</f>
        <v/>
      </c>
      <c r="N2822" s="32">
        <f>$D2822*($E2822*N$321+$F2822*N$324)</f>
        <v/>
      </c>
      <c r="O2822" s="32">
        <f>$D2822*($E2822*O$321+$F2822*O$324)</f>
        <v/>
      </c>
      <c r="P2822" s="32">
        <f>$D2822*($E2822*P$321+$F2822*P$324)</f>
        <v/>
      </c>
      <c r="Q2822" s="32">
        <f>$D2822*($E2822*Q$321+$F2822*Q$324)</f>
        <v/>
      </c>
      <c r="R2822" s="32">
        <f>$D2822*($E2822*R$321+$F2822*R$324)</f>
        <v/>
      </c>
      <c r="S2822" s="32">
        <f>$D2822*($E2822*S$321+$F2822*S$324)</f>
        <v/>
      </c>
      <c r="T2822" s="32">
        <f>$D2822*($E2822*T$321+$F2822*T$324)</f>
        <v/>
      </c>
      <c r="U2822" s="32">
        <f>$D2822*($E2822*U$321+$F2822*U$324)</f>
        <v/>
      </c>
      <c r="V2822" s="32">
        <f>$D2822*($E2822*V$321+$F2822*V$324)</f>
        <v/>
      </c>
      <c r="W2822" s="32">
        <f>$D2822*($E2822*W$321+$F2822*W$324)</f>
        <v/>
      </c>
      <c r="X2822" s="32">
        <f>$D2822*($E2822*X$321+$F2822*X$324)</f>
        <v/>
      </c>
      <c r="Y2822" s="32">
        <f>$D2822*($E2822*Y$321+$F2822*Y$324)</f>
        <v/>
      </c>
      <c r="Z2822" s="32">
        <f>$D2822*($E2822*Z$321+$F2822*Z$324)</f>
        <v/>
      </c>
      <c r="AA2822" s="32">
        <f>$D2822*($E2822*AA$321+$F2822*AA$324)</f>
        <v/>
      </c>
      <c r="AB2822" s="32">
        <f>$D2822*($E2822*AB$321+$F2822*AB$324)</f>
        <v/>
      </c>
      <c r="AC2822" s="32">
        <f>$D2822*($E2822*AC$321+$F2822*AC$324)</f>
        <v/>
      </c>
      <c r="AD2822" s="32">
        <f>$D2822*($E2822*AD$321+$F2822*AD$324)</f>
        <v/>
      </c>
      <c r="AF2822" s="11">
        <f>CodePrefix&amp;$A2822&amp;IF($C2822="","","."&amp;$C2822&amp;"."&amp;$B2822)&amp;INDEX(VarEnd,MATCH($A2822,VarKey,0))&amp;AF$5</f>
        <v/>
      </c>
      <c r="AG2822" s="37">
        <f>$D2822*($E2822*AG$321+$F2822*AG$324)</f>
        <v/>
      </c>
      <c r="AH2822" s="32">
        <f>$D2822*($E2822*AH$321+$F2822*AH$324)</f>
        <v/>
      </c>
      <c r="AI2822" s="32">
        <f>$D2822*($E2822*AI$321+$F2822*AI$324)</f>
        <v/>
      </c>
      <c r="AJ2822" s="32">
        <f>$D2822*($E2822*AJ$321+$F2822*AJ$324)</f>
        <v/>
      </c>
      <c r="AK2822" s="32">
        <f>$D2822*($E2822*AK$321+$F2822*AK$324)</f>
        <v/>
      </c>
      <c r="AL2822" s="32">
        <f>$D2822*($E2822*AL$321+$F2822*AL$324)</f>
        <v/>
      </c>
      <c r="AM2822" s="32">
        <f>$D2822*($E2822*AM$321+$F2822*AM$324)</f>
        <v/>
      </c>
      <c r="AN2822" s="32">
        <f>$D2822*($E2822*AN$321+$F2822*AN$324)</f>
        <v/>
      </c>
      <c r="AO2822" s="32">
        <f>$D2822*($E2822*AO$321+$F2822*AO$324)</f>
        <v/>
      </c>
      <c r="AP2822" s="32">
        <f>$D2822*($E2822*AP$321+$F2822*AP$324)</f>
        <v/>
      </c>
      <c r="AQ2822" s="32">
        <f>$D2822*($E2822*AQ$321+$F2822*AQ$324)</f>
        <v/>
      </c>
      <c r="AR2822" s="32">
        <f>$D2822*($E2822*AR$321+$F2822*AR$324)</f>
        <v/>
      </c>
      <c r="AS2822" s="32">
        <f>$D2822*($E2822*AS$321+$F2822*AS$324)</f>
        <v/>
      </c>
      <c r="AT2822" s="32">
        <f>$D2822*($E2822*AT$321+$F2822*AT$324)</f>
        <v/>
      </c>
      <c r="AU2822" s="32">
        <f>$D2822*($E2822*AU$321+$F2822*AU$324)</f>
        <v/>
      </c>
      <c r="AV2822" s="32">
        <f>$D2822*($E2822*AV$321+$F2822*AV$324)</f>
        <v/>
      </c>
      <c r="AW2822" s="32">
        <f>$D2822*($E2822*AW$321+$F2822*AW$324)</f>
        <v/>
      </c>
      <c r="AX2822" s="32">
        <f>$D2822*($E2822*AX$321+$F2822*AX$324)</f>
        <v/>
      </c>
      <c r="AY2822" s="32">
        <f>$D2822*($E2822*AY$321+$F2822*AY$324)</f>
        <v/>
      </c>
    </row>
    <row r="2823" hidden="1" outlineLevel="2">
      <c r="A2823" s="14" t="inlineStr">
        <is>
          <t>xcp</t>
        </is>
      </c>
      <c r="B2823" s="14" t="inlineStr">
        <is>
          <t>gso</t>
        </is>
      </c>
      <c r="C2823" s="14" t="inlineStr">
        <is>
          <t>ftr</t>
        </is>
      </c>
      <c r="D2823" s="32">
        <f>INDEX(Inputs!$W$5:$W$132,MATCH($B2823&amp;"|"&amp;$C2823,Inputs!$A$5:$A$132,0))</f>
        <v/>
      </c>
      <c r="E2823" s="32">
        <f>INDEX(Inputs!$Z$5:$Z$132,MATCH($B2823&amp;"|"&amp;$C2823,Inputs!$A$5:$A$132,0))</f>
        <v/>
      </c>
      <c r="F2823" s="32">
        <f>INDEX(Inputs!$AA$5:$AA$132,MATCH($B2823&amp;"|"&amp;$C2823,Inputs!$A$5:$A$132,0))</f>
        <v/>
      </c>
      <c r="G2823" s="36" t="n"/>
      <c r="H2823" s="14">
        <f>INDEX(VarLab,MATCH($A2823,VarKey,0))&amp;INDEX(MemLab,MATCH($C2823&amp;"|"&amp;$B2823,MemKey,0))</f>
        <v/>
      </c>
      <c r="I2823" s="14">
        <f>INDEX(VarUnit,MATCH($A2823,VarKey,0))</f>
        <v/>
      </c>
      <c r="J2823" s="14">
        <f>INDEX(VarSrc,MATCH($A2823,VarKey,0))</f>
        <v/>
      </c>
      <c r="K2823" s="11">
        <f>CodePrefix&amp;$A2823&amp;IF($C2823="","","."&amp;$C2823&amp;"."&amp;$B2823)&amp;INDEX(VarEnd,MATCH($A2823,VarKey,0))&amp;K$5</f>
        <v/>
      </c>
      <c r="L2823" s="37">
        <f>$D2823*($E2823*L$321+$F2823*L$324)</f>
        <v/>
      </c>
      <c r="M2823" s="32">
        <f>$D2823*($E2823*M$321+$F2823*M$324)</f>
        <v/>
      </c>
      <c r="N2823" s="32">
        <f>$D2823*($E2823*N$321+$F2823*N$324)</f>
        <v/>
      </c>
      <c r="O2823" s="32">
        <f>$D2823*($E2823*O$321+$F2823*O$324)</f>
        <v/>
      </c>
      <c r="P2823" s="32">
        <f>$D2823*($E2823*P$321+$F2823*P$324)</f>
        <v/>
      </c>
      <c r="Q2823" s="32">
        <f>$D2823*($E2823*Q$321+$F2823*Q$324)</f>
        <v/>
      </c>
      <c r="R2823" s="32">
        <f>$D2823*($E2823*R$321+$F2823*R$324)</f>
        <v/>
      </c>
      <c r="S2823" s="32">
        <f>$D2823*($E2823*S$321+$F2823*S$324)</f>
        <v/>
      </c>
      <c r="T2823" s="32">
        <f>$D2823*($E2823*T$321+$F2823*T$324)</f>
        <v/>
      </c>
      <c r="U2823" s="32">
        <f>$D2823*($E2823*U$321+$F2823*U$324)</f>
        <v/>
      </c>
      <c r="V2823" s="32">
        <f>$D2823*($E2823*V$321+$F2823*V$324)</f>
        <v/>
      </c>
      <c r="W2823" s="32">
        <f>$D2823*($E2823*W$321+$F2823*W$324)</f>
        <v/>
      </c>
      <c r="X2823" s="32">
        <f>$D2823*($E2823*X$321+$F2823*X$324)</f>
        <v/>
      </c>
      <c r="Y2823" s="32">
        <f>$D2823*($E2823*Y$321+$F2823*Y$324)</f>
        <v/>
      </c>
      <c r="Z2823" s="32">
        <f>$D2823*($E2823*Z$321+$F2823*Z$324)</f>
        <v/>
      </c>
      <c r="AA2823" s="32">
        <f>$D2823*($E2823*AA$321+$F2823*AA$324)</f>
        <v/>
      </c>
      <c r="AB2823" s="32">
        <f>$D2823*($E2823*AB$321+$F2823*AB$324)</f>
        <v/>
      </c>
      <c r="AC2823" s="32">
        <f>$D2823*($E2823*AC$321+$F2823*AC$324)</f>
        <v/>
      </c>
      <c r="AD2823" s="32">
        <f>$D2823*($E2823*AD$321+$F2823*AD$324)</f>
        <v/>
      </c>
      <c r="AF2823" s="11">
        <f>CodePrefix&amp;$A2823&amp;IF($C2823="","","."&amp;$C2823&amp;"."&amp;$B2823)&amp;INDEX(VarEnd,MATCH($A2823,VarKey,0))&amp;AF$5</f>
        <v/>
      </c>
      <c r="AG2823" s="37">
        <f>$D2823*($E2823*AG$321+$F2823*AG$324)</f>
        <v/>
      </c>
      <c r="AH2823" s="32">
        <f>$D2823*($E2823*AH$321+$F2823*AH$324)</f>
        <v/>
      </c>
      <c r="AI2823" s="32">
        <f>$D2823*($E2823*AI$321+$F2823*AI$324)</f>
        <v/>
      </c>
      <c r="AJ2823" s="32">
        <f>$D2823*($E2823*AJ$321+$F2823*AJ$324)</f>
        <v/>
      </c>
      <c r="AK2823" s="32">
        <f>$D2823*($E2823*AK$321+$F2823*AK$324)</f>
        <v/>
      </c>
      <c r="AL2823" s="32">
        <f>$D2823*($E2823*AL$321+$F2823*AL$324)</f>
        <v/>
      </c>
      <c r="AM2823" s="32">
        <f>$D2823*($E2823*AM$321+$F2823*AM$324)</f>
        <v/>
      </c>
      <c r="AN2823" s="32">
        <f>$D2823*($E2823*AN$321+$F2823*AN$324)</f>
        <v/>
      </c>
      <c r="AO2823" s="32">
        <f>$D2823*($E2823*AO$321+$F2823*AO$324)</f>
        <v/>
      </c>
      <c r="AP2823" s="32">
        <f>$D2823*($E2823*AP$321+$F2823*AP$324)</f>
        <v/>
      </c>
      <c r="AQ2823" s="32">
        <f>$D2823*($E2823*AQ$321+$F2823*AQ$324)</f>
        <v/>
      </c>
      <c r="AR2823" s="32">
        <f>$D2823*($E2823*AR$321+$F2823*AR$324)</f>
        <v/>
      </c>
      <c r="AS2823" s="32">
        <f>$D2823*($E2823*AS$321+$F2823*AS$324)</f>
        <v/>
      </c>
      <c r="AT2823" s="32">
        <f>$D2823*($E2823*AT$321+$F2823*AT$324)</f>
        <v/>
      </c>
      <c r="AU2823" s="32">
        <f>$D2823*($E2823*AU$321+$F2823*AU$324)</f>
        <v/>
      </c>
      <c r="AV2823" s="32">
        <f>$D2823*($E2823*AV$321+$F2823*AV$324)</f>
        <v/>
      </c>
      <c r="AW2823" s="32">
        <f>$D2823*($E2823*AW$321+$F2823*AW$324)</f>
        <v/>
      </c>
      <c r="AX2823" s="32">
        <f>$D2823*($E2823*AX$321+$F2823*AX$324)</f>
        <v/>
      </c>
      <c r="AY2823" s="32">
        <f>$D2823*($E2823*AY$321+$F2823*AY$324)</f>
        <v/>
      </c>
    </row>
    <row r="2824" hidden="1" outlineLevel="2">
      <c r="A2824" s="14" t="inlineStr">
        <is>
          <t>xcp</t>
        </is>
      </c>
      <c r="B2824" s="14" t="inlineStr">
        <is>
          <t>die</t>
        </is>
      </c>
      <c r="C2824" s="14" t="inlineStr">
        <is>
          <t>ftr</t>
        </is>
      </c>
      <c r="D2824" s="32">
        <f>INDEX(Inputs!$W$5:$W$132,MATCH($B2824&amp;"|"&amp;$C2824,Inputs!$A$5:$A$132,0))</f>
        <v/>
      </c>
      <c r="E2824" s="32">
        <f>INDEX(Inputs!$Z$5:$Z$132,MATCH($B2824&amp;"|"&amp;$C2824,Inputs!$A$5:$A$132,0))</f>
        <v/>
      </c>
      <c r="F2824" s="32">
        <f>INDEX(Inputs!$AA$5:$AA$132,MATCH($B2824&amp;"|"&amp;$C2824,Inputs!$A$5:$A$132,0))</f>
        <v/>
      </c>
      <c r="G2824" s="36" t="n"/>
      <c r="H2824" s="14">
        <f>INDEX(VarLab,MATCH($A2824,VarKey,0))&amp;INDEX(MemLab,MATCH($C2824&amp;"|"&amp;$B2824,MemKey,0))</f>
        <v/>
      </c>
      <c r="I2824" s="14">
        <f>INDEX(VarUnit,MATCH($A2824,VarKey,0))</f>
        <v/>
      </c>
      <c r="J2824" s="14">
        <f>INDEX(VarSrc,MATCH($A2824,VarKey,0))</f>
        <v/>
      </c>
      <c r="K2824" s="11">
        <f>CodePrefix&amp;$A2824&amp;IF($C2824="","","."&amp;$C2824&amp;"."&amp;$B2824)&amp;INDEX(VarEnd,MATCH($A2824,VarKey,0))&amp;K$5</f>
        <v/>
      </c>
      <c r="L2824" s="37">
        <f>$D2824*($E2824*L$321+$F2824*L$324)</f>
        <v/>
      </c>
      <c r="M2824" s="32">
        <f>$D2824*($E2824*M$321+$F2824*M$324)</f>
        <v/>
      </c>
      <c r="N2824" s="32">
        <f>$D2824*($E2824*N$321+$F2824*N$324)</f>
        <v/>
      </c>
      <c r="O2824" s="32">
        <f>$D2824*($E2824*O$321+$F2824*O$324)</f>
        <v/>
      </c>
      <c r="P2824" s="32">
        <f>$D2824*($E2824*P$321+$F2824*P$324)</f>
        <v/>
      </c>
      <c r="Q2824" s="32">
        <f>$D2824*($E2824*Q$321+$F2824*Q$324)</f>
        <v/>
      </c>
      <c r="R2824" s="32">
        <f>$D2824*($E2824*R$321+$F2824*R$324)</f>
        <v/>
      </c>
      <c r="S2824" s="32">
        <f>$D2824*($E2824*S$321+$F2824*S$324)</f>
        <v/>
      </c>
      <c r="T2824" s="32">
        <f>$D2824*($E2824*T$321+$F2824*T$324)</f>
        <v/>
      </c>
      <c r="U2824" s="32">
        <f>$D2824*($E2824*U$321+$F2824*U$324)</f>
        <v/>
      </c>
      <c r="V2824" s="32">
        <f>$D2824*($E2824*V$321+$F2824*V$324)</f>
        <v/>
      </c>
      <c r="W2824" s="32">
        <f>$D2824*($E2824*W$321+$F2824*W$324)</f>
        <v/>
      </c>
      <c r="X2824" s="32">
        <f>$D2824*($E2824*X$321+$F2824*X$324)</f>
        <v/>
      </c>
      <c r="Y2824" s="32">
        <f>$D2824*($E2824*Y$321+$F2824*Y$324)</f>
        <v/>
      </c>
      <c r="Z2824" s="32">
        <f>$D2824*($E2824*Z$321+$F2824*Z$324)</f>
        <v/>
      </c>
      <c r="AA2824" s="32">
        <f>$D2824*($E2824*AA$321+$F2824*AA$324)</f>
        <v/>
      </c>
      <c r="AB2824" s="32">
        <f>$D2824*($E2824*AB$321+$F2824*AB$324)</f>
        <v/>
      </c>
      <c r="AC2824" s="32">
        <f>$D2824*($E2824*AC$321+$F2824*AC$324)</f>
        <v/>
      </c>
      <c r="AD2824" s="32">
        <f>$D2824*($E2824*AD$321+$F2824*AD$324)</f>
        <v/>
      </c>
      <c r="AF2824" s="11">
        <f>CodePrefix&amp;$A2824&amp;IF($C2824="","","."&amp;$C2824&amp;"."&amp;$B2824)&amp;INDEX(VarEnd,MATCH($A2824,VarKey,0))&amp;AF$5</f>
        <v/>
      </c>
      <c r="AG2824" s="37">
        <f>$D2824*($E2824*AG$321+$F2824*AG$324)</f>
        <v/>
      </c>
      <c r="AH2824" s="32">
        <f>$D2824*($E2824*AH$321+$F2824*AH$324)</f>
        <v/>
      </c>
      <c r="AI2824" s="32">
        <f>$D2824*($E2824*AI$321+$F2824*AI$324)</f>
        <v/>
      </c>
      <c r="AJ2824" s="32">
        <f>$D2824*($E2824*AJ$321+$F2824*AJ$324)</f>
        <v/>
      </c>
      <c r="AK2824" s="32">
        <f>$D2824*($E2824*AK$321+$F2824*AK$324)</f>
        <v/>
      </c>
      <c r="AL2824" s="32">
        <f>$D2824*($E2824*AL$321+$F2824*AL$324)</f>
        <v/>
      </c>
      <c r="AM2824" s="32">
        <f>$D2824*($E2824*AM$321+$F2824*AM$324)</f>
        <v/>
      </c>
      <c r="AN2824" s="32">
        <f>$D2824*($E2824*AN$321+$F2824*AN$324)</f>
        <v/>
      </c>
      <c r="AO2824" s="32">
        <f>$D2824*($E2824*AO$321+$F2824*AO$324)</f>
        <v/>
      </c>
      <c r="AP2824" s="32">
        <f>$D2824*($E2824*AP$321+$F2824*AP$324)</f>
        <v/>
      </c>
      <c r="AQ2824" s="32">
        <f>$D2824*($E2824*AQ$321+$F2824*AQ$324)</f>
        <v/>
      </c>
      <c r="AR2824" s="32">
        <f>$D2824*($E2824*AR$321+$F2824*AR$324)</f>
        <v/>
      </c>
      <c r="AS2824" s="32">
        <f>$D2824*($E2824*AS$321+$F2824*AS$324)</f>
        <v/>
      </c>
      <c r="AT2824" s="32">
        <f>$D2824*($E2824*AT$321+$F2824*AT$324)</f>
        <v/>
      </c>
      <c r="AU2824" s="32">
        <f>$D2824*($E2824*AU$321+$F2824*AU$324)</f>
        <v/>
      </c>
      <c r="AV2824" s="32">
        <f>$D2824*($E2824*AV$321+$F2824*AV$324)</f>
        <v/>
      </c>
      <c r="AW2824" s="32">
        <f>$D2824*($E2824*AW$321+$F2824*AW$324)</f>
        <v/>
      </c>
      <c r="AX2824" s="32">
        <f>$D2824*($E2824*AX$321+$F2824*AX$324)</f>
        <v/>
      </c>
      <c r="AY2824" s="32">
        <f>$D2824*($E2824*AY$321+$F2824*AY$324)</f>
        <v/>
      </c>
    </row>
    <row r="2825" hidden="1" outlineLevel="2">
      <c r="A2825" s="14" t="inlineStr">
        <is>
          <t>xcp</t>
        </is>
      </c>
      <c r="B2825" s="14" t="inlineStr">
        <is>
          <t>lpg</t>
        </is>
      </c>
      <c r="C2825" s="14" t="inlineStr">
        <is>
          <t>ftr</t>
        </is>
      </c>
      <c r="D2825" s="32">
        <f>INDEX(Inputs!$W$5:$W$132,MATCH($B2825&amp;"|"&amp;$C2825,Inputs!$A$5:$A$132,0))</f>
        <v/>
      </c>
      <c r="E2825" s="32">
        <f>INDEX(Inputs!$Z$5:$Z$132,MATCH($B2825&amp;"|"&amp;$C2825,Inputs!$A$5:$A$132,0))</f>
        <v/>
      </c>
      <c r="F2825" s="32">
        <f>INDEX(Inputs!$AA$5:$AA$132,MATCH($B2825&amp;"|"&amp;$C2825,Inputs!$A$5:$A$132,0))</f>
        <v/>
      </c>
      <c r="G2825" s="36" t="n"/>
      <c r="H2825" s="14">
        <f>INDEX(VarLab,MATCH($A2825,VarKey,0))&amp;INDEX(MemLab,MATCH($C2825&amp;"|"&amp;$B2825,MemKey,0))</f>
        <v/>
      </c>
      <c r="I2825" s="14">
        <f>INDEX(VarUnit,MATCH($A2825,VarKey,0))</f>
        <v/>
      </c>
      <c r="J2825" s="14">
        <f>INDEX(VarSrc,MATCH($A2825,VarKey,0))</f>
        <v/>
      </c>
      <c r="K2825" s="11">
        <f>CodePrefix&amp;$A2825&amp;IF($C2825="","","."&amp;$C2825&amp;"."&amp;$B2825)&amp;INDEX(VarEnd,MATCH($A2825,VarKey,0))&amp;K$5</f>
        <v/>
      </c>
      <c r="L2825" s="37">
        <f>$D2825*($E2825*L$321+$F2825*L$324)</f>
        <v/>
      </c>
      <c r="M2825" s="32">
        <f>$D2825*($E2825*M$321+$F2825*M$324)</f>
        <v/>
      </c>
      <c r="N2825" s="32">
        <f>$D2825*($E2825*N$321+$F2825*N$324)</f>
        <v/>
      </c>
      <c r="O2825" s="32">
        <f>$D2825*($E2825*O$321+$F2825*O$324)</f>
        <v/>
      </c>
      <c r="P2825" s="32">
        <f>$D2825*($E2825*P$321+$F2825*P$324)</f>
        <v/>
      </c>
      <c r="Q2825" s="32">
        <f>$D2825*($E2825*Q$321+$F2825*Q$324)</f>
        <v/>
      </c>
      <c r="R2825" s="32">
        <f>$D2825*($E2825*R$321+$F2825*R$324)</f>
        <v/>
      </c>
      <c r="S2825" s="32">
        <f>$D2825*($E2825*S$321+$F2825*S$324)</f>
        <v/>
      </c>
      <c r="T2825" s="32">
        <f>$D2825*($E2825*T$321+$F2825*T$324)</f>
        <v/>
      </c>
      <c r="U2825" s="32">
        <f>$D2825*($E2825*U$321+$F2825*U$324)</f>
        <v/>
      </c>
      <c r="V2825" s="32">
        <f>$D2825*($E2825*V$321+$F2825*V$324)</f>
        <v/>
      </c>
      <c r="W2825" s="32">
        <f>$D2825*($E2825*W$321+$F2825*W$324)</f>
        <v/>
      </c>
      <c r="X2825" s="32">
        <f>$D2825*($E2825*X$321+$F2825*X$324)</f>
        <v/>
      </c>
      <c r="Y2825" s="32">
        <f>$D2825*($E2825*Y$321+$F2825*Y$324)</f>
        <v/>
      </c>
      <c r="Z2825" s="32">
        <f>$D2825*($E2825*Z$321+$F2825*Z$324)</f>
        <v/>
      </c>
      <c r="AA2825" s="32">
        <f>$D2825*($E2825*AA$321+$F2825*AA$324)</f>
        <v/>
      </c>
      <c r="AB2825" s="32">
        <f>$D2825*($E2825*AB$321+$F2825*AB$324)</f>
        <v/>
      </c>
      <c r="AC2825" s="32">
        <f>$D2825*($E2825*AC$321+$F2825*AC$324)</f>
        <v/>
      </c>
      <c r="AD2825" s="32">
        <f>$D2825*($E2825*AD$321+$F2825*AD$324)</f>
        <v/>
      </c>
      <c r="AF2825" s="11">
        <f>CodePrefix&amp;$A2825&amp;IF($C2825="","","."&amp;$C2825&amp;"."&amp;$B2825)&amp;INDEX(VarEnd,MATCH($A2825,VarKey,0))&amp;AF$5</f>
        <v/>
      </c>
      <c r="AG2825" s="37">
        <f>$D2825*($E2825*AG$321+$F2825*AG$324)</f>
        <v/>
      </c>
      <c r="AH2825" s="32">
        <f>$D2825*($E2825*AH$321+$F2825*AH$324)</f>
        <v/>
      </c>
      <c r="AI2825" s="32">
        <f>$D2825*($E2825*AI$321+$F2825*AI$324)</f>
        <v/>
      </c>
      <c r="AJ2825" s="32">
        <f>$D2825*($E2825*AJ$321+$F2825*AJ$324)</f>
        <v/>
      </c>
      <c r="AK2825" s="32">
        <f>$D2825*($E2825*AK$321+$F2825*AK$324)</f>
        <v/>
      </c>
      <c r="AL2825" s="32">
        <f>$D2825*($E2825*AL$321+$F2825*AL$324)</f>
        <v/>
      </c>
      <c r="AM2825" s="32">
        <f>$D2825*($E2825*AM$321+$F2825*AM$324)</f>
        <v/>
      </c>
      <c r="AN2825" s="32">
        <f>$D2825*($E2825*AN$321+$F2825*AN$324)</f>
        <v/>
      </c>
      <c r="AO2825" s="32">
        <f>$D2825*($E2825*AO$321+$F2825*AO$324)</f>
        <v/>
      </c>
      <c r="AP2825" s="32">
        <f>$D2825*($E2825*AP$321+$F2825*AP$324)</f>
        <v/>
      </c>
      <c r="AQ2825" s="32">
        <f>$D2825*($E2825*AQ$321+$F2825*AQ$324)</f>
        <v/>
      </c>
      <c r="AR2825" s="32">
        <f>$D2825*($E2825*AR$321+$F2825*AR$324)</f>
        <v/>
      </c>
      <c r="AS2825" s="32">
        <f>$D2825*($E2825*AS$321+$F2825*AS$324)</f>
        <v/>
      </c>
      <c r="AT2825" s="32">
        <f>$D2825*($E2825*AT$321+$F2825*AT$324)</f>
        <v/>
      </c>
      <c r="AU2825" s="32">
        <f>$D2825*($E2825*AU$321+$F2825*AU$324)</f>
        <v/>
      </c>
      <c r="AV2825" s="32">
        <f>$D2825*($E2825*AV$321+$F2825*AV$324)</f>
        <v/>
      </c>
      <c r="AW2825" s="32">
        <f>$D2825*($E2825*AW$321+$F2825*AW$324)</f>
        <v/>
      </c>
      <c r="AX2825" s="32">
        <f>$D2825*($E2825*AX$321+$F2825*AX$324)</f>
        <v/>
      </c>
      <c r="AY2825" s="32">
        <f>$D2825*($E2825*AY$321+$F2825*AY$324)</f>
        <v/>
      </c>
    </row>
    <row r="2826" hidden="1" outlineLevel="2">
      <c r="A2826" s="14" t="inlineStr">
        <is>
          <t>xcp</t>
        </is>
      </c>
      <c r="B2826" s="14" t="inlineStr">
        <is>
          <t>ker</t>
        </is>
      </c>
      <c r="C2826" s="14" t="inlineStr">
        <is>
          <t>ftr</t>
        </is>
      </c>
      <c r="D2826" s="32">
        <f>INDEX(Inputs!$W$5:$W$132,MATCH($B2826&amp;"|"&amp;$C2826,Inputs!$A$5:$A$132,0))</f>
        <v/>
      </c>
      <c r="E2826" s="32">
        <f>INDEX(Inputs!$Z$5:$Z$132,MATCH($B2826&amp;"|"&amp;$C2826,Inputs!$A$5:$A$132,0))</f>
        <v/>
      </c>
      <c r="F2826" s="32">
        <f>INDEX(Inputs!$AA$5:$AA$132,MATCH($B2826&amp;"|"&amp;$C2826,Inputs!$A$5:$A$132,0))</f>
        <v/>
      </c>
      <c r="G2826" s="36" t="n"/>
      <c r="H2826" s="14">
        <f>INDEX(VarLab,MATCH($A2826,VarKey,0))&amp;INDEX(MemLab,MATCH($C2826&amp;"|"&amp;$B2826,MemKey,0))</f>
        <v/>
      </c>
      <c r="I2826" s="14">
        <f>INDEX(VarUnit,MATCH($A2826,VarKey,0))</f>
        <v/>
      </c>
      <c r="J2826" s="14">
        <f>INDEX(VarSrc,MATCH($A2826,VarKey,0))</f>
        <v/>
      </c>
      <c r="K2826" s="11">
        <f>CodePrefix&amp;$A2826&amp;IF($C2826="","","."&amp;$C2826&amp;"."&amp;$B2826)&amp;INDEX(VarEnd,MATCH($A2826,VarKey,0))&amp;K$5</f>
        <v/>
      </c>
      <c r="L2826" s="37">
        <f>$D2826*($E2826*L$321+$F2826*L$324)</f>
        <v/>
      </c>
      <c r="M2826" s="32">
        <f>$D2826*($E2826*M$321+$F2826*M$324)</f>
        <v/>
      </c>
      <c r="N2826" s="32">
        <f>$D2826*($E2826*N$321+$F2826*N$324)</f>
        <v/>
      </c>
      <c r="O2826" s="32">
        <f>$D2826*($E2826*O$321+$F2826*O$324)</f>
        <v/>
      </c>
      <c r="P2826" s="32">
        <f>$D2826*($E2826*P$321+$F2826*P$324)</f>
        <v/>
      </c>
      <c r="Q2826" s="32">
        <f>$D2826*($E2826*Q$321+$F2826*Q$324)</f>
        <v/>
      </c>
      <c r="R2826" s="32">
        <f>$D2826*($E2826*R$321+$F2826*R$324)</f>
        <v/>
      </c>
      <c r="S2826" s="32">
        <f>$D2826*($E2826*S$321+$F2826*S$324)</f>
        <v/>
      </c>
      <c r="T2826" s="32">
        <f>$D2826*($E2826*T$321+$F2826*T$324)</f>
        <v/>
      </c>
      <c r="U2826" s="32">
        <f>$D2826*($E2826*U$321+$F2826*U$324)</f>
        <v/>
      </c>
      <c r="V2826" s="32">
        <f>$D2826*($E2826*V$321+$F2826*V$324)</f>
        <v/>
      </c>
      <c r="W2826" s="32">
        <f>$D2826*($E2826*W$321+$F2826*W$324)</f>
        <v/>
      </c>
      <c r="X2826" s="32">
        <f>$D2826*($E2826*X$321+$F2826*X$324)</f>
        <v/>
      </c>
      <c r="Y2826" s="32">
        <f>$D2826*($E2826*Y$321+$F2826*Y$324)</f>
        <v/>
      </c>
      <c r="Z2826" s="32">
        <f>$D2826*($E2826*Z$321+$F2826*Z$324)</f>
        <v/>
      </c>
      <c r="AA2826" s="32">
        <f>$D2826*($E2826*AA$321+$F2826*AA$324)</f>
        <v/>
      </c>
      <c r="AB2826" s="32">
        <f>$D2826*($E2826*AB$321+$F2826*AB$324)</f>
        <v/>
      </c>
      <c r="AC2826" s="32">
        <f>$D2826*($E2826*AC$321+$F2826*AC$324)</f>
        <v/>
      </c>
      <c r="AD2826" s="32">
        <f>$D2826*($E2826*AD$321+$F2826*AD$324)</f>
        <v/>
      </c>
      <c r="AF2826" s="11">
        <f>CodePrefix&amp;$A2826&amp;IF($C2826="","","."&amp;$C2826&amp;"."&amp;$B2826)&amp;INDEX(VarEnd,MATCH($A2826,VarKey,0))&amp;AF$5</f>
        <v/>
      </c>
      <c r="AG2826" s="37">
        <f>$D2826*($E2826*AG$321+$F2826*AG$324)</f>
        <v/>
      </c>
      <c r="AH2826" s="32">
        <f>$D2826*($E2826*AH$321+$F2826*AH$324)</f>
        <v/>
      </c>
      <c r="AI2826" s="32">
        <f>$D2826*($E2826*AI$321+$F2826*AI$324)</f>
        <v/>
      </c>
      <c r="AJ2826" s="32">
        <f>$D2826*($E2826*AJ$321+$F2826*AJ$324)</f>
        <v/>
      </c>
      <c r="AK2826" s="32">
        <f>$D2826*($E2826*AK$321+$F2826*AK$324)</f>
        <v/>
      </c>
      <c r="AL2826" s="32">
        <f>$D2826*($E2826*AL$321+$F2826*AL$324)</f>
        <v/>
      </c>
      <c r="AM2826" s="32">
        <f>$D2826*($E2826*AM$321+$F2826*AM$324)</f>
        <v/>
      </c>
      <c r="AN2826" s="32">
        <f>$D2826*($E2826*AN$321+$F2826*AN$324)</f>
        <v/>
      </c>
      <c r="AO2826" s="32">
        <f>$D2826*($E2826*AO$321+$F2826*AO$324)</f>
        <v/>
      </c>
      <c r="AP2826" s="32">
        <f>$D2826*($E2826*AP$321+$F2826*AP$324)</f>
        <v/>
      </c>
      <c r="AQ2826" s="32">
        <f>$D2826*($E2826*AQ$321+$F2826*AQ$324)</f>
        <v/>
      </c>
      <c r="AR2826" s="32">
        <f>$D2826*($E2826*AR$321+$F2826*AR$324)</f>
        <v/>
      </c>
      <c r="AS2826" s="32">
        <f>$D2826*($E2826*AS$321+$F2826*AS$324)</f>
        <v/>
      </c>
      <c r="AT2826" s="32">
        <f>$D2826*($E2826*AT$321+$F2826*AT$324)</f>
        <v/>
      </c>
      <c r="AU2826" s="32">
        <f>$D2826*($E2826*AU$321+$F2826*AU$324)</f>
        <v/>
      </c>
      <c r="AV2826" s="32">
        <f>$D2826*($E2826*AV$321+$F2826*AV$324)</f>
        <v/>
      </c>
      <c r="AW2826" s="32">
        <f>$D2826*($E2826*AW$321+$F2826*AW$324)</f>
        <v/>
      </c>
      <c r="AX2826" s="32">
        <f>$D2826*($E2826*AX$321+$F2826*AX$324)</f>
        <v/>
      </c>
      <c r="AY2826" s="32">
        <f>$D2826*($E2826*AY$321+$F2826*AY$324)</f>
        <v/>
      </c>
    </row>
    <row r="2827" hidden="1" outlineLevel="2">
      <c r="A2827" s="14" t="inlineStr">
        <is>
          <t>xcp</t>
        </is>
      </c>
      <c r="B2827" s="14" t="inlineStr">
        <is>
          <t>oop</t>
        </is>
      </c>
      <c r="C2827" s="14" t="inlineStr">
        <is>
          <t>ftr</t>
        </is>
      </c>
      <c r="D2827" s="32">
        <f>INDEX(Inputs!$W$5:$W$132,MATCH($B2827&amp;"|"&amp;$C2827,Inputs!$A$5:$A$132,0))</f>
        <v/>
      </c>
      <c r="E2827" s="32">
        <f>INDEX(Inputs!$Z$5:$Z$132,MATCH($B2827&amp;"|"&amp;$C2827,Inputs!$A$5:$A$132,0))</f>
        <v/>
      </c>
      <c r="F2827" s="32">
        <f>INDEX(Inputs!$AA$5:$AA$132,MATCH($B2827&amp;"|"&amp;$C2827,Inputs!$A$5:$A$132,0))</f>
        <v/>
      </c>
      <c r="G2827" s="36" t="n"/>
      <c r="H2827" s="14">
        <f>INDEX(VarLab,MATCH($A2827,VarKey,0))&amp;INDEX(MemLab,MATCH($C2827&amp;"|"&amp;$B2827,MemKey,0))</f>
        <v/>
      </c>
      <c r="I2827" s="14">
        <f>INDEX(VarUnit,MATCH($A2827,VarKey,0))</f>
        <v/>
      </c>
      <c r="J2827" s="14">
        <f>INDEX(VarSrc,MATCH($A2827,VarKey,0))</f>
        <v/>
      </c>
      <c r="K2827" s="11">
        <f>CodePrefix&amp;$A2827&amp;IF($C2827="","","."&amp;$C2827&amp;"."&amp;$B2827)&amp;INDEX(VarEnd,MATCH($A2827,VarKey,0))&amp;K$5</f>
        <v/>
      </c>
      <c r="L2827" s="37">
        <f>$D2827*($E2827*L$321+$F2827*L$324)</f>
        <v/>
      </c>
      <c r="M2827" s="32">
        <f>$D2827*($E2827*M$321+$F2827*M$324)</f>
        <v/>
      </c>
      <c r="N2827" s="32">
        <f>$D2827*($E2827*N$321+$F2827*N$324)</f>
        <v/>
      </c>
      <c r="O2827" s="32">
        <f>$D2827*($E2827*O$321+$F2827*O$324)</f>
        <v/>
      </c>
      <c r="P2827" s="32">
        <f>$D2827*($E2827*P$321+$F2827*P$324)</f>
        <v/>
      </c>
      <c r="Q2827" s="32">
        <f>$D2827*($E2827*Q$321+$F2827*Q$324)</f>
        <v/>
      </c>
      <c r="R2827" s="32">
        <f>$D2827*($E2827*R$321+$F2827*R$324)</f>
        <v/>
      </c>
      <c r="S2827" s="32">
        <f>$D2827*($E2827*S$321+$F2827*S$324)</f>
        <v/>
      </c>
      <c r="T2827" s="32">
        <f>$D2827*($E2827*T$321+$F2827*T$324)</f>
        <v/>
      </c>
      <c r="U2827" s="32">
        <f>$D2827*($E2827*U$321+$F2827*U$324)</f>
        <v/>
      </c>
      <c r="V2827" s="32">
        <f>$D2827*($E2827*V$321+$F2827*V$324)</f>
        <v/>
      </c>
      <c r="W2827" s="32">
        <f>$D2827*($E2827*W$321+$F2827*W$324)</f>
        <v/>
      </c>
      <c r="X2827" s="32">
        <f>$D2827*($E2827*X$321+$F2827*X$324)</f>
        <v/>
      </c>
      <c r="Y2827" s="32">
        <f>$D2827*($E2827*Y$321+$F2827*Y$324)</f>
        <v/>
      </c>
      <c r="Z2827" s="32">
        <f>$D2827*($E2827*Z$321+$F2827*Z$324)</f>
        <v/>
      </c>
      <c r="AA2827" s="32">
        <f>$D2827*($E2827*AA$321+$F2827*AA$324)</f>
        <v/>
      </c>
      <c r="AB2827" s="32">
        <f>$D2827*($E2827*AB$321+$F2827*AB$324)</f>
        <v/>
      </c>
      <c r="AC2827" s="32">
        <f>$D2827*($E2827*AC$321+$F2827*AC$324)</f>
        <v/>
      </c>
      <c r="AD2827" s="32">
        <f>$D2827*($E2827*AD$321+$F2827*AD$324)</f>
        <v/>
      </c>
      <c r="AF2827" s="11">
        <f>CodePrefix&amp;$A2827&amp;IF($C2827="","","."&amp;$C2827&amp;"."&amp;$B2827)&amp;INDEX(VarEnd,MATCH($A2827,VarKey,0))&amp;AF$5</f>
        <v/>
      </c>
      <c r="AG2827" s="37">
        <f>$D2827*($E2827*AG$321+$F2827*AG$324)</f>
        <v/>
      </c>
      <c r="AH2827" s="32">
        <f>$D2827*($E2827*AH$321+$F2827*AH$324)</f>
        <v/>
      </c>
      <c r="AI2827" s="32">
        <f>$D2827*($E2827*AI$321+$F2827*AI$324)</f>
        <v/>
      </c>
      <c r="AJ2827" s="32">
        <f>$D2827*($E2827*AJ$321+$F2827*AJ$324)</f>
        <v/>
      </c>
      <c r="AK2827" s="32">
        <f>$D2827*($E2827*AK$321+$F2827*AK$324)</f>
        <v/>
      </c>
      <c r="AL2827" s="32">
        <f>$D2827*($E2827*AL$321+$F2827*AL$324)</f>
        <v/>
      </c>
      <c r="AM2827" s="32">
        <f>$D2827*($E2827*AM$321+$F2827*AM$324)</f>
        <v/>
      </c>
      <c r="AN2827" s="32">
        <f>$D2827*($E2827*AN$321+$F2827*AN$324)</f>
        <v/>
      </c>
      <c r="AO2827" s="32">
        <f>$D2827*($E2827*AO$321+$F2827*AO$324)</f>
        <v/>
      </c>
      <c r="AP2827" s="32">
        <f>$D2827*($E2827*AP$321+$F2827*AP$324)</f>
        <v/>
      </c>
      <c r="AQ2827" s="32">
        <f>$D2827*($E2827*AQ$321+$F2827*AQ$324)</f>
        <v/>
      </c>
      <c r="AR2827" s="32">
        <f>$D2827*($E2827*AR$321+$F2827*AR$324)</f>
        <v/>
      </c>
      <c r="AS2827" s="32">
        <f>$D2827*($E2827*AS$321+$F2827*AS$324)</f>
        <v/>
      </c>
      <c r="AT2827" s="32">
        <f>$D2827*($E2827*AT$321+$F2827*AT$324)</f>
        <v/>
      </c>
      <c r="AU2827" s="32">
        <f>$D2827*($E2827*AU$321+$F2827*AU$324)</f>
        <v/>
      </c>
      <c r="AV2827" s="32">
        <f>$D2827*($E2827*AV$321+$F2827*AV$324)</f>
        <v/>
      </c>
      <c r="AW2827" s="32">
        <f>$D2827*($E2827*AW$321+$F2827*AW$324)</f>
        <v/>
      </c>
      <c r="AX2827" s="32">
        <f>$D2827*($E2827*AX$321+$F2827*AX$324)</f>
        <v/>
      </c>
      <c r="AY2827" s="32">
        <f>$D2827*($E2827*AY$321+$F2827*AY$324)</f>
        <v/>
      </c>
    </row>
    <row r="2828" hidden="1" outlineLevel="2">
      <c r="A2828" s="14" t="inlineStr">
        <is>
          <t>xcp</t>
        </is>
      </c>
      <c r="B2828" s="14" t="inlineStr">
        <is>
          <t>bio</t>
        </is>
      </c>
      <c r="C2828" s="14" t="inlineStr">
        <is>
          <t>ftr</t>
        </is>
      </c>
      <c r="D2828" s="32">
        <f>INDEX(Inputs!$W$5:$W$132,MATCH($B2828&amp;"|"&amp;$C2828,Inputs!$A$5:$A$132,0))</f>
        <v/>
      </c>
      <c r="E2828" s="32">
        <f>INDEX(Inputs!$Z$5:$Z$132,MATCH($B2828&amp;"|"&amp;$C2828,Inputs!$A$5:$A$132,0))</f>
        <v/>
      </c>
      <c r="F2828" s="32">
        <f>INDEX(Inputs!$AA$5:$AA$132,MATCH($B2828&amp;"|"&amp;$C2828,Inputs!$A$5:$A$132,0))</f>
        <v/>
      </c>
      <c r="G2828" s="36" t="n"/>
      <c r="H2828" s="14">
        <f>INDEX(VarLab,MATCH($A2828,VarKey,0))&amp;INDEX(MemLab,MATCH($C2828&amp;"|"&amp;$B2828,MemKey,0))</f>
        <v/>
      </c>
      <c r="I2828" s="14">
        <f>INDEX(VarUnit,MATCH($A2828,VarKey,0))</f>
        <v/>
      </c>
      <c r="J2828" s="14">
        <f>INDEX(VarSrc,MATCH($A2828,VarKey,0))</f>
        <v/>
      </c>
      <c r="K2828" s="11">
        <f>CodePrefix&amp;$A2828&amp;IF($C2828="","","."&amp;$C2828&amp;"."&amp;$B2828)&amp;INDEX(VarEnd,MATCH($A2828,VarKey,0))&amp;K$5</f>
        <v/>
      </c>
      <c r="L2828" s="37">
        <f>$D2828*($E2828*L$321+$F2828*L$324)</f>
        <v/>
      </c>
      <c r="M2828" s="32">
        <f>$D2828*($E2828*M$321+$F2828*M$324)</f>
        <v/>
      </c>
      <c r="N2828" s="32">
        <f>$D2828*($E2828*N$321+$F2828*N$324)</f>
        <v/>
      </c>
      <c r="O2828" s="32">
        <f>$D2828*($E2828*O$321+$F2828*O$324)</f>
        <v/>
      </c>
      <c r="P2828" s="32">
        <f>$D2828*($E2828*P$321+$F2828*P$324)</f>
        <v/>
      </c>
      <c r="Q2828" s="32">
        <f>$D2828*($E2828*Q$321+$F2828*Q$324)</f>
        <v/>
      </c>
      <c r="R2828" s="32">
        <f>$D2828*($E2828*R$321+$F2828*R$324)</f>
        <v/>
      </c>
      <c r="S2828" s="32">
        <f>$D2828*($E2828*S$321+$F2828*S$324)</f>
        <v/>
      </c>
      <c r="T2828" s="32">
        <f>$D2828*($E2828*T$321+$F2828*T$324)</f>
        <v/>
      </c>
      <c r="U2828" s="32">
        <f>$D2828*($E2828*U$321+$F2828*U$324)</f>
        <v/>
      </c>
      <c r="V2828" s="32">
        <f>$D2828*($E2828*V$321+$F2828*V$324)</f>
        <v/>
      </c>
      <c r="W2828" s="32">
        <f>$D2828*($E2828*W$321+$F2828*W$324)</f>
        <v/>
      </c>
      <c r="X2828" s="32">
        <f>$D2828*($E2828*X$321+$F2828*X$324)</f>
        <v/>
      </c>
      <c r="Y2828" s="32">
        <f>$D2828*($E2828*Y$321+$F2828*Y$324)</f>
        <v/>
      </c>
      <c r="Z2828" s="32">
        <f>$D2828*($E2828*Z$321+$F2828*Z$324)</f>
        <v/>
      </c>
      <c r="AA2828" s="32">
        <f>$D2828*($E2828*AA$321+$F2828*AA$324)</f>
        <v/>
      </c>
      <c r="AB2828" s="32">
        <f>$D2828*($E2828*AB$321+$F2828*AB$324)</f>
        <v/>
      </c>
      <c r="AC2828" s="32">
        <f>$D2828*($E2828*AC$321+$F2828*AC$324)</f>
        <v/>
      </c>
      <c r="AD2828" s="32">
        <f>$D2828*($E2828*AD$321+$F2828*AD$324)</f>
        <v/>
      </c>
      <c r="AF2828" s="11">
        <f>CodePrefix&amp;$A2828&amp;IF($C2828="","","."&amp;$C2828&amp;"."&amp;$B2828)&amp;INDEX(VarEnd,MATCH($A2828,VarKey,0))&amp;AF$5</f>
        <v/>
      </c>
      <c r="AG2828" s="37">
        <f>$D2828*($E2828*AG$321+$F2828*AG$324)</f>
        <v/>
      </c>
      <c r="AH2828" s="32">
        <f>$D2828*($E2828*AH$321+$F2828*AH$324)</f>
        <v/>
      </c>
      <c r="AI2828" s="32">
        <f>$D2828*($E2828*AI$321+$F2828*AI$324)</f>
        <v/>
      </c>
      <c r="AJ2828" s="32">
        <f>$D2828*($E2828*AJ$321+$F2828*AJ$324)</f>
        <v/>
      </c>
      <c r="AK2828" s="32">
        <f>$D2828*($E2828*AK$321+$F2828*AK$324)</f>
        <v/>
      </c>
      <c r="AL2828" s="32">
        <f>$D2828*($E2828*AL$321+$F2828*AL$324)</f>
        <v/>
      </c>
      <c r="AM2828" s="32">
        <f>$D2828*($E2828*AM$321+$F2828*AM$324)</f>
        <v/>
      </c>
      <c r="AN2828" s="32">
        <f>$D2828*($E2828*AN$321+$F2828*AN$324)</f>
        <v/>
      </c>
      <c r="AO2828" s="32">
        <f>$D2828*($E2828*AO$321+$F2828*AO$324)</f>
        <v/>
      </c>
      <c r="AP2828" s="32">
        <f>$D2828*($E2828*AP$321+$F2828*AP$324)</f>
        <v/>
      </c>
      <c r="AQ2828" s="32">
        <f>$D2828*($E2828*AQ$321+$F2828*AQ$324)</f>
        <v/>
      </c>
      <c r="AR2828" s="32">
        <f>$D2828*($E2828*AR$321+$F2828*AR$324)</f>
        <v/>
      </c>
      <c r="AS2828" s="32">
        <f>$D2828*($E2828*AS$321+$F2828*AS$324)</f>
        <v/>
      </c>
      <c r="AT2828" s="32">
        <f>$D2828*($E2828*AT$321+$F2828*AT$324)</f>
        <v/>
      </c>
      <c r="AU2828" s="32">
        <f>$D2828*($E2828*AU$321+$F2828*AU$324)</f>
        <v/>
      </c>
      <c r="AV2828" s="32">
        <f>$D2828*($E2828*AV$321+$F2828*AV$324)</f>
        <v/>
      </c>
      <c r="AW2828" s="32">
        <f>$D2828*($E2828*AW$321+$F2828*AW$324)</f>
        <v/>
      </c>
      <c r="AX2828" s="32">
        <f>$D2828*($E2828*AX$321+$F2828*AX$324)</f>
        <v/>
      </c>
      <c r="AY2828" s="32">
        <f>$D2828*($E2828*AY$321+$F2828*AY$324)</f>
        <v/>
      </c>
    </row>
    <row r="2829" hidden="1" outlineLevel="2"/>
    <row r="2830" hidden="1" outlineLevel="2">
      <c r="A2830" s="14" t="inlineStr">
        <is>
          <t>xcpd</t>
        </is>
      </c>
      <c r="B2830" s="14" t="inlineStr">
        <is>
          <t>coa</t>
        </is>
      </c>
      <c r="C2830" s="14" t="inlineStr">
        <is>
          <t>ftr</t>
        </is>
      </c>
      <c r="D2830" s="32">
        <f>INDEX(Inputs!$W$5:$W$132,MATCH($B2830&amp;"|"&amp;$C2830,Inputs!$A$5:$A$132,0))</f>
        <v/>
      </c>
      <c r="E2830" s="32">
        <f>INDEX(Inputs!$Z$5:$Z$132,MATCH($B2830&amp;"|"&amp;$C2830,Inputs!$A$5:$A$132,0))</f>
        <v/>
      </c>
      <c r="F2830" s="32">
        <f>INDEX(Inputs!$AA$5:$AA$132,MATCH($B2830&amp;"|"&amp;$C2830,Inputs!$A$5:$A$132,0))</f>
        <v/>
      </c>
      <c r="G2830" s="36" t="n"/>
      <c r="H2830" s="14">
        <f>INDEX(VarLab,MATCH($A2830,VarKey,0))&amp;INDEX(MemLab,MATCH($C2830&amp;"|"&amp;$B2830,MemKey,0))</f>
        <v/>
      </c>
      <c r="I2830" s="14">
        <f>INDEX(VarUnit,MATCH($A2830,VarKey,0))</f>
        <v/>
      </c>
      <c r="J2830" s="14">
        <f>INDEX(VarSrc,MATCH($A2830,VarKey,0))</f>
        <v/>
      </c>
      <c r="K2830" s="11">
        <f>CodePrefix&amp;$A2830&amp;IF($C2830="","","."&amp;$C2830&amp;"."&amp;$B2830)&amp;INDEX(VarEnd,MATCH($A2830,VarKey,0))&amp;K$5</f>
        <v/>
      </c>
      <c r="L2830" s="37">
        <f>$D2830*($E2830*(L$321-L$322)+$F2830*(L$324-L$325))</f>
        <v/>
      </c>
      <c r="M2830" s="32">
        <f>$D2830*($E2830*(M$321-M$322)+$F2830*(M$324-M$325))</f>
        <v/>
      </c>
      <c r="N2830" s="32">
        <f>$D2830*($E2830*(N$321-N$322)+$F2830*(N$324-N$325))</f>
        <v/>
      </c>
      <c r="O2830" s="32">
        <f>$D2830*($E2830*(O$321-O$322)+$F2830*(O$324-O$325))</f>
        <v/>
      </c>
      <c r="P2830" s="32">
        <f>$D2830*($E2830*(P$321-P$322)+$F2830*(P$324-P$325))</f>
        <v/>
      </c>
      <c r="Q2830" s="32">
        <f>$D2830*($E2830*(Q$321-Q$322)+$F2830*(Q$324-Q$325))</f>
        <v/>
      </c>
      <c r="R2830" s="32">
        <f>$D2830*($E2830*(R$321-R$322)+$F2830*(R$324-R$325))</f>
        <v/>
      </c>
      <c r="S2830" s="32">
        <f>$D2830*($E2830*(S$321-S$322)+$F2830*(S$324-S$325))</f>
        <v/>
      </c>
      <c r="T2830" s="32">
        <f>$D2830*($E2830*(T$321-T$322)+$F2830*(T$324-T$325))</f>
        <v/>
      </c>
      <c r="U2830" s="32">
        <f>$D2830*($E2830*(U$321-U$322)+$F2830*(U$324-U$325))</f>
        <v/>
      </c>
      <c r="V2830" s="32">
        <f>$D2830*($E2830*(V$321-V$322)+$F2830*(V$324-V$325))</f>
        <v/>
      </c>
      <c r="W2830" s="32">
        <f>$D2830*($E2830*(W$321-W$322)+$F2830*(W$324-W$325))</f>
        <v/>
      </c>
      <c r="X2830" s="32">
        <f>$D2830*($E2830*(X$321-X$322)+$F2830*(X$324-X$325))</f>
        <v/>
      </c>
      <c r="Y2830" s="32">
        <f>$D2830*($E2830*(Y$321-Y$322)+$F2830*(Y$324-Y$325))</f>
        <v/>
      </c>
      <c r="Z2830" s="32">
        <f>$D2830*($E2830*(Z$321-Z$322)+$F2830*(Z$324-Z$325))</f>
        <v/>
      </c>
      <c r="AA2830" s="32">
        <f>$D2830*($E2830*(AA$321-AA$322)+$F2830*(AA$324-AA$325))</f>
        <v/>
      </c>
      <c r="AB2830" s="32">
        <f>$D2830*($E2830*(AB$321-AB$322)+$F2830*(AB$324-AB$325))</f>
        <v/>
      </c>
      <c r="AC2830" s="32">
        <f>$D2830*($E2830*(AC$321-AC$322)+$F2830*(AC$324-AC$325))</f>
        <v/>
      </c>
      <c r="AD2830" s="32">
        <f>$D2830*($E2830*(AD$321-AD$322)+$F2830*(AD$324-AD$325))</f>
        <v/>
      </c>
      <c r="AF2830" s="11">
        <f>CodePrefix&amp;$A2830&amp;IF($C2830="","","."&amp;$C2830&amp;"."&amp;$B2830)&amp;INDEX(VarEnd,MATCH($A2830,VarKey,0))&amp;AF$5</f>
        <v/>
      </c>
      <c r="AG2830" s="37">
        <f>$D2830*($E2830*(AG$321-AG$322)+$F2830*(AG$324-AG$325))</f>
        <v/>
      </c>
      <c r="AH2830" s="32">
        <f>$D2830*($E2830*(AH$321-AH$322)+$F2830*(AH$324-AH$325))</f>
        <v/>
      </c>
      <c r="AI2830" s="32">
        <f>$D2830*($E2830*(AI$321-AI$322)+$F2830*(AI$324-AI$325))</f>
        <v/>
      </c>
      <c r="AJ2830" s="32">
        <f>$D2830*($E2830*(AJ$321-AJ$322)+$F2830*(AJ$324-AJ$325))</f>
        <v/>
      </c>
      <c r="AK2830" s="32">
        <f>$D2830*($E2830*(AK$321-AK$322)+$F2830*(AK$324-AK$325))</f>
        <v/>
      </c>
      <c r="AL2830" s="32">
        <f>$D2830*($E2830*(AL$321-AL$322)+$F2830*(AL$324-AL$325))</f>
        <v/>
      </c>
      <c r="AM2830" s="32">
        <f>$D2830*($E2830*(AM$321-AM$322)+$F2830*(AM$324-AM$325))</f>
        <v/>
      </c>
      <c r="AN2830" s="32">
        <f>$D2830*($E2830*(AN$321-AN$322)+$F2830*(AN$324-AN$325))</f>
        <v/>
      </c>
      <c r="AO2830" s="32">
        <f>$D2830*($E2830*(AO$321-AO$322)+$F2830*(AO$324-AO$325))</f>
        <v/>
      </c>
      <c r="AP2830" s="32">
        <f>$D2830*($E2830*(AP$321-AP$322)+$F2830*(AP$324-AP$325))</f>
        <v/>
      </c>
      <c r="AQ2830" s="32">
        <f>$D2830*($E2830*(AQ$321-AQ$322)+$F2830*(AQ$324-AQ$325))</f>
        <v/>
      </c>
      <c r="AR2830" s="32">
        <f>$D2830*($E2830*(AR$321-AR$322)+$F2830*(AR$324-AR$325))</f>
        <v/>
      </c>
      <c r="AS2830" s="32">
        <f>$D2830*($E2830*(AS$321-AS$322)+$F2830*(AS$324-AS$325))</f>
        <v/>
      </c>
      <c r="AT2830" s="32">
        <f>$D2830*($E2830*(AT$321-AT$322)+$F2830*(AT$324-AT$325))</f>
        <v/>
      </c>
      <c r="AU2830" s="32">
        <f>$D2830*($E2830*(AU$321-AU$322)+$F2830*(AU$324-AU$325))</f>
        <v/>
      </c>
      <c r="AV2830" s="32">
        <f>$D2830*($E2830*(AV$321-AV$322)+$F2830*(AV$324-AV$325))</f>
        <v/>
      </c>
      <c r="AW2830" s="32">
        <f>$D2830*($E2830*(AW$321-AW$322)+$F2830*(AW$324-AW$325))</f>
        <v/>
      </c>
      <c r="AX2830" s="32">
        <f>$D2830*($E2830*(AX$321-AX$322)+$F2830*(AX$324-AX$325))</f>
        <v/>
      </c>
      <c r="AY2830" s="32">
        <f>$D2830*($E2830*(AY$321-AY$322)+$F2830*(AY$324-AY$325))</f>
        <v/>
      </c>
    </row>
    <row r="2831" hidden="1" outlineLevel="2">
      <c r="A2831" s="14" t="inlineStr">
        <is>
          <t>xcpd</t>
        </is>
      </c>
      <c r="B2831" s="14" t="inlineStr">
        <is>
          <t>nga</t>
        </is>
      </c>
      <c r="C2831" s="14" t="inlineStr">
        <is>
          <t>ftr</t>
        </is>
      </c>
      <c r="D2831" s="32">
        <f>INDEX(Inputs!$W$5:$W$132,MATCH($B2831&amp;"|"&amp;$C2831,Inputs!$A$5:$A$132,0))</f>
        <v/>
      </c>
      <c r="E2831" s="32">
        <f>INDEX(Inputs!$Z$5:$Z$132,MATCH($B2831&amp;"|"&amp;$C2831,Inputs!$A$5:$A$132,0))</f>
        <v/>
      </c>
      <c r="F2831" s="32">
        <f>INDEX(Inputs!$AA$5:$AA$132,MATCH($B2831&amp;"|"&amp;$C2831,Inputs!$A$5:$A$132,0))</f>
        <v/>
      </c>
      <c r="G2831" s="36" t="n"/>
      <c r="H2831" s="14">
        <f>INDEX(VarLab,MATCH($A2831,VarKey,0))&amp;INDEX(MemLab,MATCH($C2831&amp;"|"&amp;$B2831,MemKey,0))</f>
        <v/>
      </c>
      <c r="I2831" s="14">
        <f>INDEX(VarUnit,MATCH($A2831,VarKey,0))</f>
        <v/>
      </c>
      <c r="J2831" s="14">
        <f>INDEX(VarSrc,MATCH($A2831,VarKey,0))</f>
        <v/>
      </c>
      <c r="K2831" s="11">
        <f>CodePrefix&amp;$A2831&amp;IF($C2831="","","."&amp;$C2831&amp;"."&amp;$B2831)&amp;INDEX(VarEnd,MATCH($A2831,VarKey,0))&amp;K$5</f>
        <v/>
      </c>
      <c r="L2831" s="37">
        <f>$D2831*($E2831*(L$321-L$322)+$F2831*(L$324-L$325))</f>
        <v/>
      </c>
      <c r="M2831" s="32">
        <f>$D2831*($E2831*(M$321-M$322)+$F2831*(M$324-M$325))</f>
        <v/>
      </c>
      <c r="N2831" s="32">
        <f>$D2831*($E2831*(N$321-N$322)+$F2831*(N$324-N$325))</f>
        <v/>
      </c>
      <c r="O2831" s="32">
        <f>$D2831*($E2831*(O$321-O$322)+$F2831*(O$324-O$325))</f>
        <v/>
      </c>
      <c r="P2831" s="32">
        <f>$D2831*($E2831*(P$321-P$322)+$F2831*(P$324-P$325))</f>
        <v/>
      </c>
      <c r="Q2831" s="32">
        <f>$D2831*($E2831*(Q$321-Q$322)+$F2831*(Q$324-Q$325))</f>
        <v/>
      </c>
      <c r="R2831" s="32">
        <f>$D2831*($E2831*(R$321-R$322)+$F2831*(R$324-R$325))</f>
        <v/>
      </c>
      <c r="S2831" s="32">
        <f>$D2831*($E2831*(S$321-S$322)+$F2831*(S$324-S$325))</f>
        <v/>
      </c>
      <c r="T2831" s="32">
        <f>$D2831*($E2831*(T$321-T$322)+$F2831*(T$324-T$325))</f>
        <v/>
      </c>
      <c r="U2831" s="32">
        <f>$D2831*($E2831*(U$321-U$322)+$F2831*(U$324-U$325))</f>
        <v/>
      </c>
      <c r="V2831" s="32">
        <f>$D2831*($E2831*(V$321-V$322)+$F2831*(V$324-V$325))</f>
        <v/>
      </c>
      <c r="W2831" s="32">
        <f>$D2831*($E2831*(W$321-W$322)+$F2831*(W$324-W$325))</f>
        <v/>
      </c>
      <c r="X2831" s="32">
        <f>$D2831*($E2831*(X$321-X$322)+$F2831*(X$324-X$325))</f>
        <v/>
      </c>
      <c r="Y2831" s="32">
        <f>$D2831*($E2831*(Y$321-Y$322)+$F2831*(Y$324-Y$325))</f>
        <v/>
      </c>
      <c r="Z2831" s="32">
        <f>$D2831*($E2831*(Z$321-Z$322)+$F2831*(Z$324-Z$325))</f>
        <v/>
      </c>
      <c r="AA2831" s="32">
        <f>$D2831*($E2831*(AA$321-AA$322)+$F2831*(AA$324-AA$325))</f>
        <v/>
      </c>
      <c r="AB2831" s="32">
        <f>$D2831*($E2831*(AB$321-AB$322)+$F2831*(AB$324-AB$325))</f>
        <v/>
      </c>
      <c r="AC2831" s="32">
        <f>$D2831*($E2831*(AC$321-AC$322)+$F2831*(AC$324-AC$325))</f>
        <v/>
      </c>
      <c r="AD2831" s="32">
        <f>$D2831*($E2831*(AD$321-AD$322)+$F2831*(AD$324-AD$325))</f>
        <v/>
      </c>
      <c r="AF2831" s="11">
        <f>CodePrefix&amp;$A2831&amp;IF($C2831="","","."&amp;$C2831&amp;"."&amp;$B2831)&amp;INDEX(VarEnd,MATCH($A2831,VarKey,0))&amp;AF$5</f>
        <v/>
      </c>
      <c r="AG2831" s="37">
        <f>$D2831*($E2831*(AG$321-AG$322)+$F2831*(AG$324-AG$325))</f>
        <v/>
      </c>
      <c r="AH2831" s="32">
        <f>$D2831*($E2831*(AH$321-AH$322)+$F2831*(AH$324-AH$325))</f>
        <v/>
      </c>
      <c r="AI2831" s="32">
        <f>$D2831*($E2831*(AI$321-AI$322)+$F2831*(AI$324-AI$325))</f>
        <v/>
      </c>
      <c r="AJ2831" s="32">
        <f>$D2831*($E2831*(AJ$321-AJ$322)+$F2831*(AJ$324-AJ$325))</f>
        <v/>
      </c>
      <c r="AK2831" s="32">
        <f>$D2831*($E2831*(AK$321-AK$322)+$F2831*(AK$324-AK$325))</f>
        <v/>
      </c>
      <c r="AL2831" s="32">
        <f>$D2831*($E2831*(AL$321-AL$322)+$F2831*(AL$324-AL$325))</f>
        <v/>
      </c>
      <c r="AM2831" s="32">
        <f>$D2831*($E2831*(AM$321-AM$322)+$F2831*(AM$324-AM$325))</f>
        <v/>
      </c>
      <c r="AN2831" s="32">
        <f>$D2831*($E2831*(AN$321-AN$322)+$F2831*(AN$324-AN$325))</f>
        <v/>
      </c>
      <c r="AO2831" s="32">
        <f>$D2831*($E2831*(AO$321-AO$322)+$F2831*(AO$324-AO$325))</f>
        <v/>
      </c>
      <c r="AP2831" s="32">
        <f>$D2831*($E2831*(AP$321-AP$322)+$F2831*(AP$324-AP$325))</f>
        <v/>
      </c>
      <c r="AQ2831" s="32">
        <f>$D2831*($E2831*(AQ$321-AQ$322)+$F2831*(AQ$324-AQ$325))</f>
        <v/>
      </c>
      <c r="AR2831" s="32">
        <f>$D2831*($E2831*(AR$321-AR$322)+$F2831*(AR$324-AR$325))</f>
        <v/>
      </c>
      <c r="AS2831" s="32">
        <f>$D2831*($E2831*(AS$321-AS$322)+$F2831*(AS$324-AS$325))</f>
        <v/>
      </c>
      <c r="AT2831" s="32">
        <f>$D2831*($E2831*(AT$321-AT$322)+$F2831*(AT$324-AT$325))</f>
        <v/>
      </c>
      <c r="AU2831" s="32">
        <f>$D2831*($E2831*(AU$321-AU$322)+$F2831*(AU$324-AU$325))</f>
        <v/>
      </c>
      <c r="AV2831" s="32">
        <f>$D2831*($E2831*(AV$321-AV$322)+$F2831*(AV$324-AV$325))</f>
        <v/>
      </c>
      <c r="AW2831" s="32">
        <f>$D2831*($E2831*(AW$321-AW$322)+$F2831*(AW$324-AW$325))</f>
        <v/>
      </c>
      <c r="AX2831" s="32">
        <f>$D2831*($E2831*(AX$321-AX$322)+$F2831*(AX$324-AX$325))</f>
        <v/>
      </c>
      <c r="AY2831" s="32">
        <f>$D2831*($E2831*(AY$321-AY$322)+$F2831*(AY$324-AY$325))</f>
        <v/>
      </c>
    </row>
    <row r="2832" hidden="1" outlineLevel="2">
      <c r="A2832" s="14" t="inlineStr">
        <is>
          <t>xcpd</t>
        </is>
      </c>
      <c r="B2832" s="14" t="inlineStr">
        <is>
          <t>gso</t>
        </is>
      </c>
      <c r="C2832" s="14" t="inlineStr">
        <is>
          <t>ftr</t>
        </is>
      </c>
      <c r="D2832" s="32">
        <f>INDEX(Inputs!$W$5:$W$132,MATCH($B2832&amp;"|"&amp;$C2832,Inputs!$A$5:$A$132,0))</f>
        <v/>
      </c>
      <c r="E2832" s="32">
        <f>INDEX(Inputs!$Z$5:$Z$132,MATCH($B2832&amp;"|"&amp;$C2832,Inputs!$A$5:$A$132,0))</f>
        <v/>
      </c>
      <c r="F2832" s="32">
        <f>INDEX(Inputs!$AA$5:$AA$132,MATCH($B2832&amp;"|"&amp;$C2832,Inputs!$A$5:$A$132,0))</f>
        <v/>
      </c>
      <c r="G2832" s="36" t="n"/>
      <c r="H2832" s="14">
        <f>INDEX(VarLab,MATCH($A2832,VarKey,0))&amp;INDEX(MemLab,MATCH($C2832&amp;"|"&amp;$B2832,MemKey,0))</f>
        <v/>
      </c>
      <c r="I2832" s="14">
        <f>INDEX(VarUnit,MATCH($A2832,VarKey,0))</f>
        <v/>
      </c>
      <c r="J2832" s="14">
        <f>INDEX(VarSrc,MATCH($A2832,VarKey,0))</f>
        <v/>
      </c>
      <c r="K2832" s="11">
        <f>CodePrefix&amp;$A2832&amp;IF($C2832="","","."&amp;$C2832&amp;"."&amp;$B2832)&amp;INDEX(VarEnd,MATCH($A2832,VarKey,0))&amp;K$5</f>
        <v/>
      </c>
      <c r="L2832" s="37">
        <f>$D2832*($E2832*(L$321-L$322)+$F2832*(L$324-L$325))</f>
        <v/>
      </c>
      <c r="M2832" s="32">
        <f>$D2832*($E2832*(M$321-M$322)+$F2832*(M$324-M$325))</f>
        <v/>
      </c>
      <c r="N2832" s="32">
        <f>$D2832*($E2832*(N$321-N$322)+$F2832*(N$324-N$325))</f>
        <v/>
      </c>
      <c r="O2832" s="32">
        <f>$D2832*($E2832*(O$321-O$322)+$F2832*(O$324-O$325))</f>
        <v/>
      </c>
      <c r="P2832" s="32">
        <f>$D2832*($E2832*(P$321-P$322)+$F2832*(P$324-P$325))</f>
        <v/>
      </c>
      <c r="Q2832" s="32">
        <f>$D2832*($E2832*(Q$321-Q$322)+$F2832*(Q$324-Q$325))</f>
        <v/>
      </c>
      <c r="R2832" s="32">
        <f>$D2832*($E2832*(R$321-R$322)+$F2832*(R$324-R$325))</f>
        <v/>
      </c>
      <c r="S2832" s="32">
        <f>$D2832*($E2832*(S$321-S$322)+$F2832*(S$324-S$325))</f>
        <v/>
      </c>
      <c r="T2832" s="32">
        <f>$D2832*($E2832*(T$321-T$322)+$F2832*(T$324-T$325))</f>
        <v/>
      </c>
      <c r="U2832" s="32">
        <f>$D2832*($E2832*(U$321-U$322)+$F2832*(U$324-U$325))</f>
        <v/>
      </c>
      <c r="V2832" s="32">
        <f>$D2832*($E2832*(V$321-V$322)+$F2832*(V$324-V$325))</f>
        <v/>
      </c>
      <c r="W2832" s="32">
        <f>$D2832*($E2832*(W$321-W$322)+$F2832*(W$324-W$325))</f>
        <v/>
      </c>
      <c r="X2832" s="32">
        <f>$D2832*($E2832*(X$321-X$322)+$F2832*(X$324-X$325))</f>
        <v/>
      </c>
      <c r="Y2832" s="32">
        <f>$D2832*($E2832*(Y$321-Y$322)+$F2832*(Y$324-Y$325))</f>
        <v/>
      </c>
      <c r="Z2832" s="32">
        <f>$D2832*($E2832*(Z$321-Z$322)+$F2832*(Z$324-Z$325))</f>
        <v/>
      </c>
      <c r="AA2832" s="32">
        <f>$D2832*($E2832*(AA$321-AA$322)+$F2832*(AA$324-AA$325))</f>
        <v/>
      </c>
      <c r="AB2832" s="32">
        <f>$D2832*($E2832*(AB$321-AB$322)+$F2832*(AB$324-AB$325))</f>
        <v/>
      </c>
      <c r="AC2832" s="32">
        <f>$D2832*($E2832*(AC$321-AC$322)+$F2832*(AC$324-AC$325))</f>
        <v/>
      </c>
      <c r="AD2832" s="32">
        <f>$D2832*($E2832*(AD$321-AD$322)+$F2832*(AD$324-AD$325))</f>
        <v/>
      </c>
      <c r="AF2832" s="11">
        <f>CodePrefix&amp;$A2832&amp;IF($C2832="","","."&amp;$C2832&amp;"."&amp;$B2832)&amp;INDEX(VarEnd,MATCH($A2832,VarKey,0))&amp;AF$5</f>
        <v/>
      </c>
      <c r="AG2832" s="37">
        <f>$D2832*($E2832*(AG$321-AG$322)+$F2832*(AG$324-AG$325))</f>
        <v/>
      </c>
      <c r="AH2832" s="32">
        <f>$D2832*($E2832*(AH$321-AH$322)+$F2832*(AH$324-AH$325))</f>
        <v/>
      </c>
      <c r="AI2832" s="32">
        <f>$D2832*($E2832*(AI$321-AI$322)+$F2832*(AI$324-AI$325))</f>
        <v/>
      </c>
      <c r="AJ2832" s="32">
        <f>$D2832*($E2832*(AJ$321-AJ$322)+$F2832*(AJ$324-AJ$325))</f>
        <v/>
      </c>
      <c r="AK2832" s="32">
        <f>$D2832*($E2832*(AK$321-AK$322)+$F2832*(AK$324-AK$325))</f>
        <v/>
      </c>
      <c r="AL2832" s="32">
        <f>$D2832*($E2832*(AL$321-AL$322)+$F2832*(AL$324-AL$325))</f>
        <v/>
      </c>
      <c r="AM2832" s="32">
        <f>$D2832*($E2832*(AM$321-AM$322)+$F2832*(AM$324-AM$325))</f>
        <v/>
      </c>
      <c r="AN2832" s="32">
        <f>$D2832*($E2832*(AN$321-AN$322)+$F2832*(AN$324-AN$325))</f>
        <v/>
      </c>
      <c r="AO2832" s="32">
        <f>$D2832*($E2832*(AO$321-AO$322)+$F2832*(AO$324-AO$325))</f>
        <v/>
      </c>
      <c r="AP2832" s="32">
        <f>$D2832*($E2832*(AP$321-AP$322)+$F2832*(AP$324-AP$325))</f>
        <v/>
      </c>
      <c r="AQ2832" s="32">
        <f>$D2832*($E2832*(AQ$321-AQ$322)+$F2832*(AQ$324-AQ$325))</f>
        <v/>
      </c>
      <c r="AR2832" s="32">
        <f>$D2832*($E2832*(AR$321-AR$322)+$F2832*(AR$324-AR$325))</f>
        <v/>
      </c>
      <c r="AS2832" s="32">
        <f>$D2832*($E2832*(AS$321-AS$322)+$F2832*(AS$324-AS$325))</f>
        <v/>
      </c>
      <c r="AT2832" s="32">
        <f>$D2832*($E2832*(AT$321-AT$322)+$F2832*(AT$324-AT$325))</f>
        <v/>
      </c>
      <c r="AU2832" s="32">
        <f>$D2832*($E2832*(AU$321-AU$322)+$F2832*(AU$324-AU$325))</f>
        <v/>
      </c>
      <c r="AV2832" s="32">
        <f>$D2832*($E2832*(AV$321-AV$322)+$F2832*(AV$324-AV$325))</f>
        <v/>
      </c>
      <c r="AW2832" s="32">
        <f>$D2832*($E2832*(AW$321-AW$322)+$F2832*(AW$324-AW$325))</f>
        <v/>
      </c>
      <c r="AX2832" s="32">
        <f>$D2832*($E2832*(AX$321-AX$322)+$F2832*(AX$324-AX$325))</f>
        <v/>
      </c>
      <c r="AY2832" s="32">
        <f>$D2832*($E2832*(AY$321-AY$322)+$F2832*(AY$324-AY$325))</f>
        <v/>
      </c>
    </row>
    <row r="2833" hidden="1" outlineLevel="2">
      <c r="A2833" s="14" t="inlineStr">
        <is>
          <t>xcpd</t>
        </is>
      </c>
      <c r="B2833" s="14" t="inlineStr">
        <is>
          <t>die</t>
        </is>
      </c>
      <c r="C2833" s="14" t="inlineStr">
        <is>
          <t>ftr</t>
        </is>
      </c>
      <c r="D2833" s="32">
        <f>INDEX(Inputs!$W$5:$W$132,MATCH($B2833&amp;"|"&amp;$C2833,Inputs!$A$5:$A$132,0))</f>
        <v/>
      </c>
      <c r="E2833" s="32">
        <f>INDEX(Inputs!$Z$5:$Z$132,MATCH($B2833&amp;"|"&amp;$C2833,Inputs!$A$5:$A$132,0))</f>
        <v/>
      </c>
      <c r="F2833" s="32">
        <f>INDEX(Inputs!$AA$5:$AA$132,MATCH($B2833&amp;"|"&amp;$C2833,Inputs!$A$5:$A$132,0))</f>
        <v/>
      </c>
      <c r="G2833" s="36" t="n"/>
      <c r="H2833" s="14">
        <f>INDEX(VarLab,MATCH($A2833,VarKey,0))&amp;INDEX(MemLab,MATCH($C2833&amp;"|"&amp;$B2833,MemKey,0))</f>
        <v/>
      </c>
      <c r="I2833" s="14">
        <f>INDEX(VarUnit,MATCH($A2833,VarKey,0))</f>
        <v/>
      </c>
      <c r="J2833" s="14">
        <f>INDEX(VarSrc,MATCH($A2833,VarKey,0))</f>
        <v/>
      </c>
      <c r="K2833" s="11">
        <f>CodePrefix&amp;$A2833&amp;IF($C2833="","","."&amp;$C2833&amp;"."&amp;$B2833)&amp;INDEX(VarEnd,MATCH($A2833,VarKey,0))&amp;K$5</f>
        <v/>
      </c>
      <c r="L2833" s="37">
        <f>$D2833*($E2833*(L$321-L$322)+$F2833*(L$324-L$325))</f>
        <v/>
      </c>
      <c r="M2833" s="32">
        <f>$D2833*($E2833*(M$321-M$322)+$F2833*(M$324-M$325))</f>
        <v/>
      </c>
      <c r="N2833" s="32">
        <f>$D2833*($E2833*(N$321-N$322)+$F2833*(N$324-N$325))</f>
        <v/>
      </c>
      <c r="O2833" s="32">
        <f>$D2833*($E2833*(O$321-O$322)+$F2833*(O$324-O$325))</f>
        <v/>
      </c>
      <c r="P2833" s="32">
        <f>$D2833*($E2833*(P$321-P$322)+$F2833*(P$324-P$325))</f>
        <v/>
      </c>
      <c r="Q2833" s="32">
        <f>$D2833*($E2833*(Q$321-Q$322)+$F2833*(Q$324-Q$325))</f>
        <v/>
      </c>
      <c r="R2833" s="32">
        <f>$D2833*($E2833*(R$321-R$322)+$F2833*(R$324-R$325))</f>
        <v/>
      </c>
      <c r="S2833" s="32">
        <f>$D2833*($E2833*(S$321-S$322)+$F2833*(S$324-S$325))</f>
        <v/>
      </c>
      <c r="T2833" s="32">
        <f>$D2833*($E2833*(T$321-T$322)+$F2833*(T$324-T$325))</f>
        <v/>
      </c>
      <c r="U2833" s="32">
        <f>$D2833*($E2833*(U$321-U$322)+$F2833*(U$324-U$325))</f>
        <v/>
      </c>
      <c r="V2833" s="32">
        <f>$D2833*($E2833*(V$321-V$322)+$F2833*(V$324-V$325))</f>
        <v/>
      </c>
      <c r="W2833" s="32">
        <f>$D2833*($E2833*(W$321-W$322)+$F2833*(W$324-W$325))</f>
        <v/>
      </c>
      <c r="X2833" s="32">
        <f>$D2833*($E2833*(X$321-X$322)+$F2833*(X$324-X$325))</f>
        <v/>
      </c>
      <c r="Y2833" s="32">
        <f>$D2833*($E2833*(Y$321-Y$322)+$F2833*(Y$324-Y$325))</f>
        <v/>
      </c>
      <c r="Z2833" s="32">
        <f>$D2833*($E2833*(Z$321-Z$322)+$F2833*(Z$324-Z$325))</f>
        <v/>
      </c>
      <c r="AA2833" s="32">
        <f>$D2833*($E2833*(AA$321-AA$322)+$F2833*(AA$324-AA$325))</f>
        <v/>
      </c>
      <c r="AB2833" s="32">
        <f>$D2833*($E2833*(AB$321-AB$322)+$F2833*(AB$324-AB$325))</f>
        <v/>
      </c>
      <c r="AC2833" s="32">
        <f>$D2833*($E2833*(AC$321-AC$322)+$F2833*(AC$324-AC$325))</f>
        <v/>
      </c>
      <c r="AD2833" s="32">
        <f>$D2833*($E2833*(AD$321-AD$322)+$F2833*(AD$324-AD$325))</f>
        <v/>
      </c>
      <c r="AF2833" s="11">
        <f>CodePrefix&amp;$A2833&amp;IF($C2833="","","."&amp;$C2833&amp;"."&amp;$B2833)&amp;INDEX(VarEnd,MATCH($A2833,VarKey,0))&amp;AF$5</f>
        <v/>
      </c>
      <c r="AG2833" s="37">
        <f>$D2833*($E2833*(AG$321-AG$322)+$F2833*(AG$324-AG$325))</f>
        <v/>
      </c>
      <c r="AH2833" s="32">
        <f>$D2833*($E2833*(AH$321-AH$322)+$F2833*(AH$324-AH$325))</f>
        <v/>
      </c>
      <c r="AI2833" s="32">
        <f>$D2833*($E2833*(AI$321-AI$322)+$F2833*(AI$324-AI$325))</f>
        <v/>
      </c>
      <c r="AJ2833" s="32">
        <f>$D2833*($E2833*(AJ$321-AJ$322)+$F2833*(AJ$324-AJ$325))</f>
        <v/>
      </c>
      <c r="AK2833" s="32">
        <f>$D2833*($E2833*(AK$321-AK$322)+$F2833*(AK$324-AK$325))</f>
        <v/>
      </c>
      <c r="AL2833" s="32">
        <f>$D2833*($E2833*(AL$321-AL$322)+$F2833*(AL$324-AL$325))</f>
        <v/>
      </c>
      <c r="AM2833" s="32">
        <f>$D2833*($E2833*(AM$321-AM$322)+$F2833*(AM$324-AM$325))</f>
        <v/>
      </c>
      <c r="AN2833" s="32">
        <f>$D2833*($E2833*(AN$321-AN$322)+$F2833*(AN$324-AN$325))</f>
        <v/>
      </c>
      <c r="AO2833" s="32">
        <f>$D2833*($E2833*(AO$321-AO$322)+$F2833*(AO$324-AO$325))</f>
        <v/>
      </c>
      <c r="AP2833" s="32">
        <f>$D2833*($E2833*(AP$321-AP$322)+$F2833*(AP$324-AP$325))</f>
        <v/>
      </c>
      <c r="AQ2833" s="32">
        <f>$D2833*($E2833*(AQ$321-AQ$322)+$F2833*(AQ$324-AQ$325))</f>
        <v/>
      </c>
      <c r="AR2833" s="32">
        <f>$D2833*($E2833*(AR$321-AR$322)+$F2833*(AR$324-AR$325))</f>
        <v/>
      </c>
      <c r="AS2833" s="32">
        <f>$D2833*($E2833*(AS$321-AS$322)+$F2833*(AS$324-AS$325))</f>
        <v/>
      </c>
      <c r="AT2833" s="32">
        <f>$D2833*($E2833*(AT$321-AT$322)+$F2833*(AT$324-AT$325))</f>
        <v/>
      </c>
      <c r="AU2833" s="32">
        <f>$D2833*($E2833*(AU$321-AU$322)+$F2833*(AU$324-AU$325))</f>
        <v/>
      </c>
      <c r="AV2833" s="32">
        <f>$D2833*($E2833*(AV$321-AV$322)+$F2833*(AV$324-AV$325))</f>
        <v/>
      </c>
      <c r="AW2833" s="32">
        <f>$D2833*($E2833*(AW$321-AW$322)+$F2833*(AW$324-AW$325))</f>
        <v/>
      </c>
      <c r="AX2833" s="32">
        <f>$D2833*($E2833*(AX$321-AX$322)+$F2833*(AX$324-AX$325))</f>
        <v/>
      </c>
      <c r="AY2833" s="32">
        <f>$D2833*($E2833*(AY$321-AY$322)+$F2833*(AY$324-AY$325))</f>
        <v/>
      </c>
    </row>
    <row r="2834" hidden="1" outlineLevel="2">
      <c r="A2834" s="14" t="inlineStr">
        <is>
          <t>xcpd</t>
        </is>
      </c>
      <c r="B2834" s="14" t="inlineStr">
        <is>
          <t>lpg</t>
        </is>
      </c>
      <c r="C2834" s="14" t="inlineStr">
        <is>
          <t>ftr</t>
        </is>
      </c>
      <c r="D2834" s="32">
        <f>INDEX(Inputs!$W$5:$W$132,MATCH($B2834&amp;"|"&amp;$C2834,Inputs!$A$5:$A$132,0))</f>
        <v/>
      </c>
      <c r="E2834" s="32">
        <f>INDEX(Inputs!$Z$5:$Z$132,MATCH($B2834&amp;"|"&amp;$C2834,Inputs!$A$5:$A$132,0))</f>
        <v/>
      </c>
      <c r="F2834" s="32">
        <f>INDEX(Inputs!$AA$5:$AA$132,MATCH($B2834&amp;"|"&amp;$C2834,Inputs!$A$5:$A$132,0))</f>
        <v/>
      </c>
      <c r="G2834" s="36" t="n"/>
      <c r="H2834" s="14">
        <f>INDEX(VarLab,MATCH($A2834,VarKey,0))&amp;INDEX(MemLab,MATCH($C2834&amp;"|"&amp;$B2834,MemKey,0))</f>
        <v/>
      </c>
      <c r="I2834" s="14">
        <f>INDEX(VarUnit,MATCH($A2834,VarKey,0))</f>
        <v/>
      </c>
      <c r="J2834" s="14">
        <f>INDEX(VarSrc,MATCH($A2834,VarKey,0))</f>
        <v/>
      </c>
      <c r="K2834" s="11">
        <f>CodePrefix&amp;$A2834&amp;IF($C2834="","","."&amp;$C2834&amp;"."&amp;$B2834)&amp;INDEX(VarEnd,MATCH($A2834,VarKey,0))&amp;K$5</f>
        <v/>
      </c>
      <c r="L2834" s="37">
        <f>$D2834*($E2834*(L$321-L$322)+$F2834*(L$324-L$325))</f>
        <v/>
      </c>
      <c r="M2834" s="32">
        <f>$D2834*($E2834*(M$321-M$322)+$F2834*(M$324-M$325))</f>
        <v/>
      </c>
      <c r="N2834" s="32">
        <f>$D2834*($E2834*(N$321-N$322)+$F2834*(N$324-N$325))</f>
        <v/>
      </c>
      <c r="O2834" s="32">
        <f>$D2834*($E2834*(O$321-O$322)+$F2834*(O$324-O$325))</f>
        <v/>
      </c>
      <c r="P2834" s="32">
        <f>$D2834*($E2834*(P$321-P$322)+$F2834*(P$324-P$325))</f>
        <v/>
      </c>
      <c r="Q2834" s="32">
        <f>$D2834*($E2834*(Q$321-Q$322)+$F2834*(Q$324-Q$325))</f>
        <v/>
      </c>
      <c r="R2834" s="32">
        <f>$D2834*($E2834*(R$321-R$322)+$F2834*(R$324-R$325))</f>
        <v/>
      </c>
      <c r="S2834" s="32">
        <f>$D2834*($E2834*(S$321-S$322)+$F2834*(S$324-S$325))</f>
        <v/>
      </c>
      <c r="T2834" s="32">
        <f>$D2834*($E2834*(T$321-T$322)+$F2834*(T$324-T$325))</f>
        <v/>
      </c>
      <c r="U2834" s="32">
        <f>$D2834*($E2834*(U$321-U$322)+$F2834*(U$324-U$325))</f>
        <v/>
      </c>
      <c r="V2834" s="32">
        <f>$D2834*($E2834*(V$321-V$322)+$F2834*(V$324-V$325))</f>
        <v/>
      </c>
      <c r="W2834" s="32">
        <f>$D2834*($E2834*(W$321-W$322)+$F2834*(W$324-W$325))</f>
        <v/>
      </c>
      <c r="X2834" s="32">
        <f>$D2834*($E2834*(X$321-X$322)+$F2834*(X$324-X$325))</f>
        <v/>
      </c>
      <c r="Y2834" s="32">
        <f>$D2834*($E2834*(Y$321-Y$322)+$F2834*(Y$324-Y$325))</f>
        <v/>
      </c>
      <c r="Z2834" s="32">
        <f>$D2834*($E2834*(Z$321-Z$322)+$F2834*(Z$324-Z$325))</f>
        <v/>
      </c>
      <c r="AA2834" s="32">
        <f>$D2834*($E2834*(AA$321-AA$322)+$F2834*(AA$324-AA$325))</f>
        <v/>
      </c>
      <c r="AB2834" s="32">
        <f>$D2834*($E2834*(AB$321-AB$322)+$F2834*(AB$324-AB$325))</f>
        <v/>
      </c>
      <c r="AC2834" s="32">
        <f>$D2834*($E2834*(AC$321-AC$322)+$F2834*(AC$324-AC$325))</f>
        <v/>
      </c>
      <c r="AD2834" s="32">
        <f>$D2834*($E2834*(AD$321-AD$322)+$F2834*(AD$324-AD$325))</f>
        <v/>
      </c>
      <c r="AF2834" s="11">
        <f>CodePrefix&amp;$A2834&amp;IF($C2834="","","."&amp;$C2834&amp;"."&amp;$B2834)&amp;INDEX(VarEnd,MATCH($A2834,VarKey,0))&amp;AF$5</f>
        <v/>
      </c>
      <c r="AG2834" s="37">
        <f>$D2834*($E2834*(AG$321-AG$322)+$F2834*(AG$324-AG$325))</f>
        <v/>
      </c>
      <c r="AH2834" s="32">
        <f>$D2834*($E2834*(AH$321-AH$322)+$F2834*(AH$324-AH$325))</f>
        <v/>
      </c>
      <c r="AI2834" s="32">
        <f>$D2834*($E2834*(AI$321-AI$322)+$F2834*(AI$324-AI$325))</f>
        <v/>
      </c>
      <c r="AJ2834" s="32">
        <f>$D2834*($E2834*(AJ$321-AJ$322)+$F2834*(AJ$324-AJ$325))</f>
        <v/>
      </c>
      <c r="AK2834" s="32">
        <f>$D2834*($E2834*(AK$321-AK$322)+$F2834*(AK$324-AK$325))</f>
        <v/>
      </c>
      <c r="AL2834" s="32">
        <f>$D2834*($E2834*(AL$321-AL$322)+$F2834*(AL$324-AL$325))</f>
        <v/>
      </c>
      <c r="AM2834" s="32">
        <f>$D2834*($E2834*(AM$321-AM$322)+$F2834*(AM$324-AM$325))</f>
        <v/>
      </c>
      <c r="AN2834" s="32">
        <f>$D2834*($E2834*(AN$321-AN$322)+$F2834*(AN$324-AN$325))</f>
        <v/>
      </c>
      <c r="AO2834" s="32">
        <f>$D2834*($E2834*(AO$321-AO$322)+$F2834*(AO$324-AO$325))</f>
        <v/>
      </c>
      <c r="AP2834" s="32">
        <f>$D2834*($E2834*(AP$321-AP$322)+$F2834*(AP$324-AP$325))</f>
        <v/>
      </c>
      <c r="AQ2834" s="32">
        <f>$D2834*($E2834*(AQ$321-AQ$322)+$F2834*(AQ$324-AQ$325))</f>
        <v/>
      </c>
      <c r="AR2834" s="32">
        <f>$D2834*($E2834*(AR$321-AR$322)+$F2834*(AR$324-AR$325))</f>
        <v/>
      </c>
      <c r="AS2834" s="32">
        <f>$D2834*($E2834*(AS$321-AS$322)+$F2834*(AS$324-AS$325))</f>
        <v/>
      </c>
      <c r="AT2834" s="32">
        <f>$D2834*($E2834*(AT$321-AT$322)+$F2834*(AT$324-AT$325))</f>
        <v/>
      </c>
      <c r="AU2834" s="32">
        <f>$D2834*($E2834*(AU$321-AU$322)+$F2834*(AU$324-AU$325))</f>
        <v/>
      </c>
      <c r="AV2834" s="32">
        <f>$D2834*($E2834*(AV$321-AV$322)+$F2834*(AV$324-AV$325))</f>
        <v/>
      </c>
      <c r="AW2834" s="32">
        <f>$D2834*($E2834*(AW$321-AW$322)+$F2834*(AW$324-AW$325))</f>
        <v/>
      </c>
      <c r="AX2834" s="32">
        <f>$D2834*($E2834*(AX$321-AX$322)+$F2834*(AX$324-AX$325))</f>
        <v/>
      </c>
      <c r="AY2834" s="32">
        <f>$D2834*($E2834*(AY$321-AY$322)+$F2834*(AY$324-AY$325))</f>
        <v/>
      </c>
    </row>
    <row r="2835" hidden="1" outlineLevel="2">
      <c r="A2835" s="14" t="inlineStr">
        <is>
          <t>xcpd</t>
        </is>
      </c>
      <c r="B2835" s="14" t="inlineStr">
        <is>
          <t>ker</t>
        </is>
      </c>
      <c r="C2835" s="14" t="inlineStr">
        <is>
          <t>ftr</t>
        </is>
      </c>
      <c r="D2835" s="32">
        <f>INDEX(Inputs!$W$5:$W$132,MATCH($B2835&amp;"|"&amp;$C2835,Inputs!$A$5:$A$132,0))</f>
        <v/>
      </c>
      <c r="E2835" s="32">
        <f>INDEX(Inputs!$Z$5:$Z$132,MATCH($B2835&amp;"|"&amp;$C2835,Inputs!$A$5:$A$132,0))</f>
        <v/>
      </c>
      <c r="F2835" s="32">
        <f>INDEX(Inputs!$AA$5:$AA$132,MATCH($B2835&amp;"|"&amp;$C2835,Inputs!$A$5:$A$132,0))</f>
        <v/>
      </c>
      <c r="G2835" s="36" t="n"/>
      <c r="H2835" s="14">
        <f>INDEX(VarLab,MATCH($A2835,VarKey,0))&amp;INDEX(MemLab,MATCH($C2835&amp;"|"&amp;$B2835,MemKey,0))</f>
        <v/>
      </c>
      <c r="I2835" s="14">
        <f>INDEX(VarUnit,MATCH($A2835,VarKey,0))</f>
        <v/>
      </c>
      <c r="J2835" s="14">
        <f>INDEX(VarSrc,MATCH($A2835,VarKey,0))</f>
        <v/>
      </c>
      <c r="K2835" s="11">
        <f>CodePrefix&amp;$A2835&amp;IF($C2835="","","."&amp;$C2835&amp;"."&amp;$B2835)&amp;INDEX(VarEnd,MATCH($A2835,VarKey,0))&amp;K$5</f>
        <v/>
      </c>
      <c r="L2835" s="37">
        <f>$D2835*($E2835*(L$321-L$322)+$F2835*(L$324-L$325))</f>
        <v/>
      </c>
      <c r="M2835" s="32">
        <f>$D2835*($E2835*(M$321-M$322)+$F2835*(M$324-M$325))</f>
        <v/>
      </c>
      <c r="N2835" s="32">
        <f>$D2835*($E2835*(N$321-N$322)+$F2835*(N$324-N$325))</f>
        <v/>
      </c>
      <c r="O2835" s="32">
        <f>$D2835*($E2835*(O$321-O$322)+$F2835*(O$324-O$325))</f>
        <v/>
      </c>
      <c r="P2835" s="32">
        <f>$D2835*($E2835*(P$321-P$322)+$F2835*(P$324-P$325))</f>
        <v/>
      </c>
      <c r="Q2835" s="32">
        <f>$D2835*($E2835*(Q$321-Q$322)+$F2835*(Q$324-Q$325))</f>
        <v/>
      </c>
      <c r="R2835" s="32">
        <f>$D2835*($E2835*(R$321-R$322)+$F2835*(R$324-R$325))</f>
        <v/>
      </c>
      <c r="S2835" s="32">
        <f>$D2835*($E2835*(S$321-S$322)+$F2835*(S$324-S$325))</f>
        <v/>
      </c>
      <c r="T2835" s="32">
        <f>$D2835*($E2835*(T$321-T$322)+$F2835*(T$324-T$325))</f>
        <v/>
      </c>
      <c r="U2835" s="32">
        <f>$D2835*($E2835*(U$321-U$322)+$F2835*(U$324-U$325))</f>
        <v/>
      </c>
      <c r="V2835" s="32">
        <f>$D2835*($E2835*(V$321-V$322)+$F2835*(V$324-V$325))</f>
        <v/>
      </c>
      <c r="W2835" s="32">
        <f>$D2835*($E2835*(W$321-W$322)+$F2835*(W$324-W$325))</f>
        <v/>
      </c>
      <c r="X2835" s="32">
        <f>$D2835*($E2835*(X$321-X$322)+$F2835*(X$324-X$325))</f>
        <v/>
      </c>
      <c r="Y2835" s="32">
        <f>$D2835*($E2835*(Y$321-Y$322)+$F2835*(Y$324-Y$325))</f>
        <v/>
      </c>
      <c r="Z2835" s="32">
        <f>$D2835*($E2835*(Z$321-Z$322)+$F2835*(Z$324-Z$325))</f>
        <v/>
      </c>
      <c r="AA2835" s="32">
        <f>$D2835*($E2835*(AA$321-AA$322)+$F2835*(AA$324-AA$325))</f>
        <v/>
      </c>
      <c r="AB2835" s="32">
        <f>$D2835*($E2835*(AB$321-AB$322)+$F2835*(AB$324-AB$325))</f>
        <v/>
      </c>
      <c r="AC2835" s="32">
        <f>$D2835*($E2835*(AC$321-AC$322)+$F2835*(AC$324-AC$325))</f>
        <v/>
      </c>
      <c r="AD2835" s="32">
        <f>$D2835*($E2835*(AD$321-AD$322)+$F2835*(AD$324-AD$325))</f>
        <v/>
      </c>
      <c r="AF2835" s="11">
        <f>CodePrefix&amp;$A2835&amp;IF($C2835="","","."&amp;$C2835&amp;"."&amp;$B2835)&amp;INDEX(VarEnd,MATCH($A2835,VarKey,0))&amp;AF$5</f>
        <v/>
      </c>
      <c r="AG2835" s="37">
        <f>$D2835*($E2835*(AG$321-AG$322)+$F2835*(AG$324-AG$325))</f>
        <v/>
      </c>
      <c r="AH2835" s="32">
        <f>$D2835*($E2835*(AH$321-AH$322)+$F2835*(AH$324-AH$325))</f>
        <v/>
      </c>
      <c r="AI2835" s="32">
        <f>$D2835*($E2835*(AI$321-AI$322)+$F2835*(AI$324-AI$325))</f>
        <v/>
      </c>
      <c r="AJ2835" s="32">
        <f>$D2835*($E2835*(AJ$321-AJ$322)+$F2835*(AJ$324-AJ$325))</f>
        <v/>
      </c>
      <c r="AK2835" s="32">
        <f>$D2835*($E2835*(AK$321-AK$322)+$F2835*(AK$324-AK$325))</f>
        <v/>
      </c>
      <c r="AL2835" s="32">
        <f>$D2835*($E2835*(AL$321-AL$322)+$F2835*(AL$324-AL$325))</f>
        <v/>
      </c>
      <c r="AM2835" s="32">
        <f>$D2835*($E2835*(AM$321-AM$322)+$F2835*(AM$324-AM$325))</f>
        <v/>
      </c>
      <c r="AN2835" s="32">
        <f>$D2835*($E2835*(AN$321-AN$322)+$F2835*(AN$324-AN$325))</f>
        <v/>
      </c>
      <c r="AO2835" s="32">
        <f>$D2835*($E2835*(AO$321-AO$322)+$F2835*(AO$324-AO$325))</f>
        <v/>
      </c>
      <c r="AP2835" s="32">
        <f>$D2835*($E2835*(AP$321-AP$322)+$F2835*(AP$324-AP$325))</f>
        <v/>
      </c>
      <c r="AQ2835" s="32">
        <f>$D2835*($E2835*(AQ$321-AQ$322)+$F2835*(AQ$324-AQ$325))</f>
        <v/>
      </c>
      <c r="AR2835" s="32">
        <f>$D2835*($E2835*(AR$321-AR$322)+$F2835*(AR$324-AR$325))</f>
        <v/>
      </c>
      <c r="AS2835" s="32">
        <f>$D2835*($E2835*(AS$321-AS$322)+$F2835*(AS$324-AS$325))</f>
        <v/>
      </c>
      <c r="AT2835" s="32">
        <f>$D2835*($E2835*(AT$321-AT$322)+$F2835*(AT$324-AT$325))</f>
        <v/>
      </c>
      <c r="AU2835" s="32">
        <f>$D2835*($E2835*(AU$321-AU$322)+$F2835*(AU$324-AU$325))</f>
        <v/>
      </c>
      <c r="AV2835" s="32">
        <f>$D2835*($E2835*(AV$321-AV$322)+$F2835*(AV$324-AV$325))</f>
        <v/>
      </c>
      <c r="AW2835" s="32">
        <f>$D2835*($E2835*(AW$321-AW$322)+$F2835*(AW$324-AW$325))</f>
        <v/>
      </c>
      <c r="AX2835" s="32">
        <f>$D2835*($E2835*(AX$321-AX$322)+$F2835*(AX$324-AX$325))</f>
        <v/>
      </c>
      <c r="AY2835" s="32">
        <f>$D2835*($E2835*(AY$321-AY$322)+$F2835*(AY$324-AY$325))</f>
        <v/>
      </c>
    </row>
    <row r="2836" hidden="1" outlineLevel="2">
      <c r="A2836" s="14" t="inlineStr">
        <is>
          <t>xcpd</t>
        </is>
      </c>
      <c r="B2836" s="14" t="inlineStr">
        <is>
          <t>oop</t>
        </is>
      </c>
      <c r="C2836" s="14" t="inlineStr">
        <is>
          <t>ftr</t>
        </is>
      </c>
      <c r="D2836" s="32">
        <f>INDEX(Inputs!$W$5:$W$132,MATCH($B2836&amp;"|"&amp;$C2836,Inputs!$A$5:$A$132,0))</f>
        <v/>
      </c>
      <c r="E2836" s="32">
        <f>INDEX(Inputs!$Z$5:$Z$132,MATCH($B2836&amp;"|"&amp;$C2836,Inputs!$A$5:$A$132,0))</f>
        <v/>
      </c>
      <c r="F2836" s="32">
        <f>INDEX(Inputs!$AA$5:$AA$132,MATCH($B2836&amp;"|"&amp;$C2836,Inputs!$A$5:$A$132,0))</f>
        <v/>
      </c>
      <c r="G2836" s="36" t="n"/>
      <c r="H2836" s="14">
        <f>INDEX(VarLab,MATCH($A2836,VarKey,0))&amp;INDEX(MemLab,MATCH($C2836&amp;"|"&amp;$B2836,MemKey,0))</f>
        <v/>
      </c>
      <c r="I2836" s="14">
        <f>INDEX(VarUnit,MATCH($A2836,VarKey,0))</f>
        <v/>
      </c>
      <c r="J2836" s="14">
        <f>INDEX(VarSrc,MATCH($A2836,VarKey,0))</f>
        <v/>
      </c>
      <c r="K2836" s="11">
        <f>CodePrefix&amp;$A2836&amp;IF($C2836="","","."&amp;$C2836&amp;"."&amp;$B2836)&amp;INDEX(VarEnd,MATCH($A2836,VarKey,0))&amp;K$5</f>
        <v/>
      </c>
      <c r="L2836" s="37">
        <f>$D2836*($E2836*(L$321-L$322)+$F2836*(L$324-L$325))</f>
        <v/>
      </c>
      <c r="M2836" s="32">
        <f>$D2836*($E2836*(M$321-M$322)+$F2836*(M$324-M$325))</f>
        <v/>
      </c>
      <c r="N2836" s="32">
        <f>$D2836*($E2836*(N$321-N$322)+$F2836*(N$324-N$325))</f>
        <v/>
      </c>
      <c r="O2836" s="32">
        <f>$D2836*($E2836*(O$321-O$322)+$F2836*(O$324-O$325))</f>
        <v/>
      </c>
      <c r="P2836" s="32">
        <f>$D2836*($E2836*(P$321-P$322)+$F2836*(P$324-P$325))</f>
        <v/>
      </c>
      <c r="Q2836" s="32">
        <f>$D2836*($E2836*(Q$321-Q$322)+$F2836*(Q$324-Q$325))</f>
        <v/>
      </c>
      <c r="R2836" s="32">
        <f>$D2836*($E2836*(R$321-R$322)+$F2836*(R$324-R$325))</f>
        <v/>
      </c>
      <c r="S2836" s="32">
        <f>$D2836*($E2836*(S$321-S$322)+$F2836*(S$324-S$325))</f>
        <v/>
      </c>
      <c r="T2836" s="32">
        <f>$D2836*($E2836*(T$321-T$322)+$F2836*(T$324-T$325))</f>
        <v/>
      </c>
      <c r="U2836" s="32">
        <f>$D2836*($E2836*(U$321-U$322)+$F2836*(U$324-U$325))</f>
        <v/>
      </c>
      <c r="V2836" s="32">
        <f>$D2836*($E2836*(V$321-V$322)+$F2836*(V$324-V$325))</f>
        <v/>
      </c>
      <c r="W2836" s="32">
        <f>$D2836*($E2836*(W$321-W$322)+$F2836*(W$324-W$325))</f>
        <v/>
      </c>
      <c r="X2836" s="32">
        <f>$D2836*($E2836*(X$321-X$322)+$F2836*(X$324-X$325))</f>
        <v/>
      </c>
      <c r="Y2836" s="32">
        <f>$D2836*($E2836*(Y$321-Y$322)+$F2836*(Y$324-Y$325))</f>
        <v/>
      </c>
      <c r="Z2836" s="32">
        <f>$D2836*($E2836*(Z$321-Z$322)+$F2836*(Z$324-Z$325))</f>
        <v/>
      </c>
      <c r="AA2836" s="32">
        <f>$D2836*($E2836*(AA$321-AA$322)+$F2836*(AA$324-AA$325))</f>
        <v/>
      </c>
      <c r="AB2836" s="32">
        <f>$D2836*($E2836*(AB$321-AB$322)+$F2836*(AB$324-AB$325))</f>
        <v/>
      </c>
      <c r="AC2836" s="32">
        <f>$D2836*($E2836*(AC$321-AC$322)+$F2836*(AC$324-AC$325))</f>
        <v/>
      </c>
      <c r="AD2836" s="32">
        <f>$D2836*($E2836*(AD$321-AD$322)+$F2836*(AD$324-AD$325))</f>
        <v/>
      </c>
      <c r="AF2836" s="11">
        <f>CodePrefix&amp;$A2836&amp;IF($C2836="","","."&amp;$C2836&amp;"."&amp;$B2836)&amp;INDEX(VarEnd,MATCH($A2836,VarKey,0))&amp;AF$5</f>
        <v/>
      </c>
      <c r="AG2836" s="37">
        <f>$D2836*($E2836*(AG$321-AG$322)+$F2836*(AG$324-AG$325))</f>
        <v/>
      </c>
      <c r="AH2836" s="32">
        <f>$D2836*($E2836*(AH$321-AH$322)+$F2836*(AH$324-AH$325))</f>
        <v/>
      </c>
      <c r="AI2836" s="32">
        <f>$D2836*($E2836*(AI$321-AI$322)+$F2836*(AI$324-AI$325))</f>
        <v/>
      </c>
      <c r="AJ2836" s="32">
        <f>$D2836*($E2836*(AJ$321-AJ$322)+$F2836*(AJ$324-AJ$325))</f>
        <v/>
      </c>
      <c r="AK2836" s="32">
        <f>$D2836*($E2836*(AK$321-AK$322)+$F2836*(AK$324-AK$325))</f>
        <v/>
      </c>
      <c r="AL2836" s="32">
        <f>$D2836*($E2836*(AL$321-AL$322)+$F2836*(AL$324-AL$325))</f>
        <v/>
      </c>
      <c r="AM2836" s="32">
        <f>$D2836*($E2836*(AM$321-AM$322)+$F2836*(AM$324-AM$325))</f>
        <v/>
      </c>
      <c r="AN2836" s="32">
        <f>$D2836*($E2836*(AN$321-AN$322)+$F2836*(AN$324-AN$325))</f>
        <v/>
      </c>
      <c r="AO2836" s="32">
        <f>$D2836*($E2836*(AO$321-AO$322)+$F2836*(AO$324-AO$325))</f>
        <v/>
      </c>
      <c r="AP2836" s="32">
        <f>$D2836*($E2836*(AP$321-AP$322)+$F2836*(AP$324-AP$325))</f>
        <v/>
      </c>
      <c r="AQ2836" s="32">
        <f>$D2836*($E2836*(AQ$321-AQ$322)+$F2836*(AQ$324-AQ$325))</f>
        <v/>
      </c>
      <c r="AR2836" s="32">
        <f>$D2836*($E2836*(AR$321-AR$322)+$F2836*(AR$324-AR$325))</f>
        <v/>
      </c>
      <c r="AS2836" s="32">
        <f>$D2836*($E2836*(AS$321-AS$322)+$F2836*(AS$324-AS$325))</f>
        <v/>
      </c>
      <c r="AT2836" s="32">
        <f>$D2836*($E2836*(AT$321-AT$322)+$F2836*(AT$324-AT$325))</f>
        <v/>
      </c>
      <c r="AU2836" s="32">
        <f>$D2836*($E2836*(AU$321-AU$322)+$F2836*(AU$324-AU$325))</f>
        <v/>
      </c>
      <c r="AV2836" s="32">
        <f>$D2836*($E2836*(AV$321-AV$322)+$F2836*(AV$324-AV$325))</f>
        <v/>
      </c>
      <c r="AW2836" s="32">
        <f>$D2836*($E2836*(AW$321-AW$322)+$F2836*(AW$324-AW$325))</f>
        <v/>
      </c>
      <c r="AX2836" s="32">
        <f>$D2836*($E2836*(AX$321-AX$322)+$F2836*(AX$324-AX$325))</f>
        <v/>
      </c>
      <c r="AY2836" s="32">
        <f>$D2836*($E2836*(AY$321-AY$322)+$F2836*(AY$324-AY$325))</f>
        <v/>
      </c>
    </row>
    <row r="2837" hidden="1" outlineLevel="2">
      <c r="A2837" s="14" t="inlineStr">
        <is>
          <t>xcpd</t>
        </is>
      </c>
      <c r="B2837" s="14" t="inlineStr">
        <is>
          <t>bio</t>
        </is>
      </c>
      <c r="C2837" s="14" t="inlineStr">
        <is>
          <t>ftr</t>
        </is>
      </c>
      <c r="D2837" s="32">
        <f>INDEX(Inputs!$W$5:$W$132,MATCH($B2837&amp;"|"&amp;$C2837,Inputs!$A$5:$A$132,0))</f>
        <v/>
      </c>
      <c r="E2837" s="32">
        <f>INDEX(Inputs!$Z$5:$Z$132,MATCH($B2837&amp;"|"&amp;$C2837,Inputs!$A$5:$A$132,0))</f>
        <v/>
      </c>
      <c r="F2837" s="32">
        <f>INDEX(Inputs!$AA$5:$AA$132,MATCH($B2837&amp;"|"&amp;$C2837,Inputs!$A$5:$A$132,0))</f>
        <v/>
      </c>
      <c r="G2837" s="36" t="n"/>
      <c r="H2837" s="14">
        <f>INDEX(VarLab,MATCH($A2837,VarKey,0))&amp;INDEX(MemLab,MATCH($C2837&amp;"|"&amp;$B2837,MemKey,0))</f>
        <v/>
      </c>
      <c r="I2837" s="14">
        <f>INDEX(VarUnit,MATCH($A2837,VarKey,0))</f>
        <v/>
      </c>
      <c r="J2837" s="14">
        <f>INDEX(VarSrc,MATCH($A2837,VarKey,0))</f>
        <v/>
      </c>
      <c r="K2837" s="11">
        <f>CodePrefix&amp;$A2837&amp;IF($C2837="","","."&amp;$C2837&amp;"."&amp;$B2837)&amp;INDEX(VarEnd,MATCH($A2837,VarKey,0))&amp;K$5</f>
        <v/>
      </c>
      <c r="L2837" s="37">
        <f>$D2837*($E2837*(L$321-L$322)+$F2837*(L$324-L$325))</f>
        <v/>
      </c>
      <c r="M2837" s="32">
        <f>$D2837*($E2837*(M$321-M$322)+$F2837*(M$324-M$325))</f>
        <v/>
      </c>
      <c r="N2837" s="32">
        <f>$D2837*($E2837*(N$321-N$322)+$F2837*(N$324-N$325))</f>
        <v/>
      </c>
      <c r="O2837" s="32">
        <f>$D2837*($E2837*(O$321-O$322)+$F2837*(O$324-O$325))</f>
        <v/>
      </c>
      <c r="P2837" s="32">
        <f>$D2837*($E2837*(P$321-P$322)+$F2837*(P$324-P$325))</f>
        <v/>
      </c>
      <c r="Q2837" s="32">
        <f>$D2837*($E2837*(Q$321-Q$322)+$F2837*(Q$324-Q$325))</f>
        <v/>
      </c>
      <c r="R2837" s="32">
        <f>$D2837*($E2837*(R$321-R$322)+$F2837*(R$324-R$325))</f>
        <v/>
      </c>
      <c r="S2837" s="32">
        <f>$D2837*($E2837*(S$321-S$322)+$F2837*(S$324-S$325))</f>
        <v/>
      </c>
      <c r="T2837" s="32">
        <f>$D2837*($E2837*(T$321-T$322)+$F2837*(T$324-T$325))</f>
        <v/>
      </c>
      <c r="U2837" s="32">
        <f>$D2837*($E2837*(U$321-U$322)+$F2837*(U$324-U$325))</f>
        <v/>
      </c>
      <c r="V2837" s="32">
        <f>$D2837*($E2837*(V$321-V$322)+$F2837*(V$324-V$325))</f>
        <v/>
      </c>
      <c r="W2837" s="32">
        <f>$D2837*($E2837*(W$321-W$322)+$F2837*(W$324-W$325))</f>
        <v/>
      </c>
      <c r="X2837" s="32">
        <f>$D2837*($E2837*(X$321-X$322)+$F2837*(X$324-X$325))</f>
        <v/>
      </c>
      <c r="Y2837" s="32">
        <f>$D2837*($E2837*(Y$321-Y$322)+$F2837*(Y$324-Y$325))</f>
        <v/>
      </c>
      <c r="Z2837" s="32">
        <f>$D2837*($E2837*(Z$321-Z$322)+$F2837*(Z$324-Z$325))</f>
        <v/>
      </c>
      <c r="AA2837" s="32">
        <f>$D2837*($E2837*(AA$321-AA$322)+$F2837*(AA$324-AA$325))</f>
        <v/>
      </c>
      <c r="AB2837" s="32">
        <f>$D2837*($E2837*(AB$321-AB$322)+$F2837*(AB$324-AB$325))</f>
        <v/>
      </c>
      <c r="AC2837" s="32">
        <f>$D2837*($E2837*(AC$321-AC$322)+$F2837*(AC$324-AC$325))</f>
        <v/>
      </c>
      <c r="AD2837" s="32">
        <f>$D2837*($E2837*(AD$321-AD$322)+$F2837*(AD$324-AD$325))</f>
        <v/>
      </c>
      <c r="AF2837" s="11">
        <f>CodePrefix&amp;$A2837&amp;IF($C2837="","","."&amp;$C2837&amp;"."&amp;$B2837)&amp;INDEX(VarEnd,MATCH($A2837,VarKey,0))&amp;AF$5</f>
        <v/>
      </c>
      <c r="AG2837" s="37">
        <f>$D2837*($E2837*(AG$321-AG$322)+$F2837*(AG$324-AG$325))</f>
        <v/>
      </c>
      <c r="AH2837" s="32">
        <f>$D2837*($E2837*(AH$321-AH$322)+$F2837*(AH$324-AH$325))</f>
        <v/>
      </c>
      <c r="AI2837" s="32">
        <f>$D2837*($E2837*(AI$321-AI$322)+$F2837*(AI$324-AI$325))</f>
        <v/>
      </c>
      <c r="AJ2837" s="32">
        <f>$D2837*($E2837*(AJ$321-AJ$322)+$F2837*(AJ$324-AJ$325))</f>
        <v/>
      </c>
      <c r="AK2837" s="32">
        <f>$D2837*($E2837*(AK$321-AK$322)+$F2837*(AK$324-AK$325))</f>
        <v/>
      </c>
      <c r="AL2837" s="32">
        <f>$D2837*($E2837*(AL$321-AL$322)+$F2837*(AL$324-AL$325))</f>
        <v/>
      </c>
      <c r="AM2837" s="32">
        <f>$D2837*($E2837*(AM$321-AM$322)+$F2837*(AM$324-AM$325))</f>
        <v/>
      </c>
      <c r="AN2837" s="32">
        <f>$D2837*($E2837*(AN$321-AN$322)+$F2837*(AN$324-AN$325))</f>
        <v/>
      </c>
      <c r="AO2837" s="32">
        <f>$D2837*($E2837*(AO$321-AO$322)+$F2837*(AO$324-AO$325))</f>
        <v/>
      </c>
      <c r="AP2837" s="32">
        <f>$D2837*($E2837*(AP$321-AP$322)+$F2837*(AP$324-AP$325))</f>
        <v/>
      </c>
      <c r="AQ2837" s="32">
        <f>$D2837*($E2837*(AQ$321-AQ$322)+$F2837*(AQ$324-AQ$325))</f>
        <v/>
      </c>
      <c r="AR2837" s="32">
        <f>$D2837*($E2837*(AR$321-AR$322)+$F2837*(AR$324-AR$325))</f>
        <v/>
      </c>
      <c r="AS2837" s="32">
        <f>$D2837*($E2837*(AS$321-AS$322)+$F2837*(AS$324-AS$325))</f>
        <v/>
      </c>
      <c r="AT2837" s="32">
        <f>$D2837*($E2837*(AT$321-AT$322)+$F2837*(AT$324-AT$325))</f>
        <v/>
      </c>
      <c r="AU2837" s="32">
        <f>$D2837*($E2837*(AU$321-AU$322)+$F2837*(AU$324-AU$325))</f>
        <v/>
      </c>
      <c r="AV2837" s="32">
        <f>$D2837*($E2837*(AV$321-AV$322)+$F2837*(AV$324-AV$325))</f>
        <v/>
      </c>
      <c r="AW2837" s="32">
        <f>$D2837*($E2837*(AW$321-AW$322)+$F2837*(AW$324-AW$325))</f>
        <v/>
      </c>
      <c r="AX2837" s="32">
        <f>$D2837*($E2837*(AX$321-AX$322)+$F2837*(AX$324-AX$325))</f>
        <v/>
      </c>
      <c r="AY2837" s="32">
        <f>$D2837*($E2837*(AY$321-AY$322)+$F2837*(AY$324-AY$325))</f>
        <v/>
      </c>
    </row>
    <row r="2838" hidden="1" outlineLevel="2"/>
    <row r="2839" hidden="1" outlineLevel="2">
      <c r="A2839" s="14" t="inlineStr">
        <is>
          <t>atp</t>
        </is>
      </c>
      <c r="B2839" s="14" t="inlineStr">
        <is>
          <t>coa</t>
        </is>
      </c>
      <c r="C2839" s="14" t="inlineStr">
        <is>
          <t>ftr</t>
        </is>
      </c>
      <c r="D2839" s="32">
        <f>INDEX(Inputs!$U$5:$U$132,MATCH($B2839&amp;"|"&amp;$C2839,Inputs!$A$5:$A$132,0))</f>
        <v/>
      </c>
      <c r="E2839" s="32">
        <f>INDEX(Inputs!$V$5:$V$132,MATCH($B2839&amp;"|"&amp;$C2839,Inputs!$A$5:$A$132,0))</f>
        <v/>
      </c>
      <c r="F2839" s="36" t="n"/>
      <c r="G2839" s="36" t="n"/>
      <c r="H2839" s="14">
        <f>INDEX(VarLab,MATCH($A2839,VarKey,0))&amp;INDEX(MemLab,MATCH($C2839&amp;"|"&amp;$B2839,MemKey,0))</f>
        <v/>
      </c>
      <c r="I2839" s="14">
        <f>INDEX(VarUnit,MATCH($A2839,VarKey,0))</f>
        <v/>
      </c>
      <c r="J2839" s="14">
        <f>INDEX(VarSrc,MATCH($A2839,VarKey,0))</f>
        <v/>
      </c>
      <c r="K2839" s="11">
        <f>CodePrefix&amp;$A2839&amp;IF($C2839="","","."&amp;$C2839&amp;"."&amp;$B2839)&amp;INDEX(VarEnd,MATCH($A2839,VarKey,0))&amp;K$5</f>
        <v/>
      </c>
      <c r="L2839" s="37">
        <f>MAX(INDEX(L$381:L$392,$D2839)+(L2812+L2830)*(1+$E2839),0.01)</f>
        <v/>
      </c>
      <c r="M2839" s="32">
        <f>MAX(INDEX(M$381:M$392,$D2839)+(M2812+M2830)*(1+$E2839),0.01)</f>
        <v/>
      </c>
      <c r="N2839" s="32">
        <f>MAX(INDEX(N$381:N$392,$D2839)+(N2812+N2830)*(1+$E2839),0.01)</f>
        <v/>
      </c>
      <c r="O2839" s="32">
        <f>MAX(INDEX(O$381:O$392,$D2839)+(O2812+O2830)*(1+$E2839),0.01)</f>
        <v/>
      </c>
      <c r="P2839" s="32">
        <f>MAX(INDEX(P$381:P$392,$D2839)+(P2812+P2830)*(1+$E2839),0.01)</f>
        <v/>
      </c>
      <c r="Q2839" s="32">
        <f>MAX(INDEX(Q$381:Q$392,$D2839)+(Q2812+Q2830)*(1+$E2839),0.01)</f>
        <v/>
      </c>
      <c r="R2839" s="32">
        <f>MAX(INDEX(R$381:R$392,$D2839)+(R2812+R2830)*(1+$E2839),0.01)</f>
        <v/>
      </c>
      <c r="S2839" s="32">
        <f>MAX(INDEX(S$381:S$392,$D2839)+(S2812+S2830)*(1+$E2839),0.01)</f>
        <v/>
      </c>
      <c r="T2839" s="32">
        <f>MAX(INDEX(T$381:T$392,$D2839)+(T2812+T2830)*(1+$E2839),0.01)</f>
        <v/>
      </c>
      <c r="U2839" s="32">
        <f>MAX(INDEX(U$381:U$392,$D2839)+(U2812+U2830)*(1+$E2839),0.01)</f>
        <v/>
      </c>
      <c r="V2839" s="32">
        <f>MAX(INDEX(V$381:V$392,$D2839)+(V2812+V2830)*(1+$E2839),0.01)</f>
        <v/>
      </c>
      <c r="W2839" s="32">
        <f>MAX(INDEX(W$381:W$392,$D2839)+(W2812+W2830)*(1+$E2839),0.01)</f>
        <v/>
      </c>
      <c r="X2839" s="32">
        <f>MAX(INDEX(X$381:X$392,$D2839)+(X2812+X2830)*(1+$E2839),0.01)</f>
        <v/>
      </c>
      <c r="Y2839" s="32">
        <f>MAX(INDEX(Y$381:Y$392,$D2839)+(Y2812+Y2830)*(1+$E2839),0.01)</f>
        <v/>
      </c>
      <c r="Z2839" s="32">
        <f>MAX(INDEX(Z$381:Z$392,$D2839)+(Z2812+Z2830)*(1+$E2839),0.01)</f>
        <v/>
      </c>
      <c r="AA2839" s="32">
        <f>MAX(INDEX(AA$381:AA$392,$D2839)+(AA2812+AA2830)*(1+$E2839),0.01)</f>
        <v/>
      </c>
      <c r="AB2839" s="32">
        <f>MAX(INDEX(AB$381:AB$392,$D2839)+(AB2812+AB2830)*(1+$E2839),0.01)</f>
        <v/>
      </c>
      <c r="AC2839" s="32">
        <f>MAX(INDEX(AC$381:AC$392,$D2839)+(AC2812+AC2830)*(1+$E2839),0.01)</f>
        <v/>
      </c>
      <c r="AD2839" s="32">
        <f>MAX(INDEX(AD$381:AD$392,$D2839)+(AD2812+AD2830)*(1+$E2839),0.01)</f>
        <v/>
      </c>
      <c r="AF2839" s="11">
        <f>CodePrefix&amp;$A2839&amp;IF($C2839="","","."&amp;$C2839&amp;"."&amp;$B2839)&amp;INDEX(VarEnd,MATCH($A2839,VarKey,0))&amp;AF$5</f>
        <v/>
      </c>
      <c r="AG2839" s="37">
        <f>MAX(INDEX(AG$381:AG$392,$D2839)+(AG2812+AG2830)*(1+$E2839),0.01)</f>
        <v/>
      </c>
      <c r="AH2839" s="32">
        <f>MAX(INDEX(AH$381:AH$392,$D2839)+(AH2812+AH2830)*(1+$E2839),0.01)</f>
        <v/>
      </c>
      <c r="AI2839" s="32">
        <f>MAX(INDEX(AI$381:AI$392,$D2839)+(AI2812+AI2830)*(1+$E2839),0.01)</f>
        <v/>
      </c>
      <c r="AJ2839" s="32">
        <f>MAX(INDEX(AJ$381:AJ$392,$D2839)+(AJ2812+AJ2830)*(1+$E2839),0.01)</f>
        <v/>
      </c>
      <c r="AK2839" s="32">
        <f>MAX(INDEX(AK$381:AK$392,$D2839)+(AK2812+AK2830)*(1+$E2839),0.01)</f>
        <v/>
      </c>
      <c r="AL2839" s="32">
        <f>MAX(INDEX(AL$381:AL$392,$D2839)+(AL2812+AL2830)*(1+$E2839),0.01)</f>
        <v/>
      </c>
      <c r="AM2839" s="32">
        <f>MAX(INDEX(AM$381:AM$392,$D2839)+(AM2812+AM2830)*(1+$E2839),0.01)</f>
        <v/>
      </c>
      <c r="AN2839" s="32">
        <f>MAX(INDEX(AN$381:AN$392,$D2839)+(AN2812+AN2830)*(1+$E2839),0.01)</f>
        <v/>
      </c>
      <c r="AO2839" s="32">
        <f>MAX(INDEX(AO$381:AO$392,$D2839)+(AO2812+AO2830)*(1+$E2839),0.01)</f>
        <v/>
      </c>
      <c r="AP2839" s="32">
        <f>MAX(INDEX(AP$381:AP$392,$D2839)+(AP2812+AP2830)*(1+$E2839),0.01)</f>
        <v/>
      </c>
      <c r="AQ2839" s="32">
        <f>MAX(INDEX(AQ$381:AQ$392,$D2839)+(AQ2812+AQ2830)*(1+$E2839),0.01)</f>
        <v/>
      </c>
      <c r="AR2839" s="32">
        <f>MAX(INDEX(AR$381:AR$392,$D2839)+(AR2812+AR2830)*(1+$E2839),0.01)</f>
        <v/>
      </c>
      <c r="AS2839" s="32">
        <f>MAX(INDEX(AS$381:AS$392,$D2839)+(AS2812+AS2830)*(1+$E2839),0.01)</f>
        <v/>
      </c>
      <c r="AT2839" s="32">
        <f>MAX(INDEX(AT$381:AT$392,$D2839)+(AT2812+AT2830)*(1+$E2839),0.01)</f>
        <v/>
      </c>
      <c r="AU2839" s="32">
        <f>MAX(INDEX(AU$381:AU$392,$D2839)+(AU2812+AU2830)*(1+$E2839),0.01)</f>
        <v/>
      </c>
      <c r="AV2839" s="32">
        <f>MAX(INDEX(AV$381:AV$392,$D2839)+(AV2812+AV2830)*(1+$E2839),0.01)</f>
        <v/>
      </c>
      <c r="AW2839" s="32">
        <f>MAX(INDEX(AW$381:AW$392,$D2839)+(AW2812+AW2830)*(1+$E2839),0.01)</f>
        <v/>
      </c>
      <c r="AX2839" s="32">
        <f>MAX(INDEX(AX$381:AX$392,$D2839)+(AX2812+AX2830)*(1+$E2839),0.01)</f>
        <v/>
      </c>
      <c r="AY2839" s="32">
        <f>MAX(INDEX(AY$381:AY$392,$D2839)+(AY2812+AY2830)*(1+$E2839),0.01)</f>
        <v/>
      </c>
    </row>
    <row r="2840" hidden="1" outlineLevel="2">
      <c r="A2840" s="14" t="inlineStr">
        <is>
          <t>atp</t>
        </is>
      </c>
      <c r="B2840" s="14" t="inlineStr">
        <is>
          <t>nga</t>
        </is>
      </c>
      <c r="C2840" s="14" t="inlineStr">
        <is>
          <t>ftr</t>
        </is>
      </c>
      <c r="D2840" s="32">
        <f>INDEX(Inputs!$U$5:$U$132,MATCH($B2840&amp;"|"&amp;$C2840,Inputs!$A$5:$A$132,0))</f>
        <v/>
      </c>
      <c r="E2840" s="32">
        <f>INDEX(Inputs!$V$5:$V$132,MATCH($B2840&amp;"|"&amp;$C2840,Inputs!$A$5:$A$132,0))</f>
        <v/>
      </c>
      <c r="F2840" s="36" t="n"/>
      <c r="G2840" s="36" t="n"/>
      <c r="H2840" s="14">
        <f>INDEX(VarLab,MATCH($A2840,VarKey,0))&amp;INDEX(MemLab,MATCH($C2840&amp;"|"&amp;$B2840,MemKey,0))</f>
        <v/>
      </c>
      <c r="I2840" s="14">
        <f>INDEX(VarUnit,MATCH($A2840,VarKey,0))</f>
        <v/>
      </c>
      <c r="J2840" s="14">
        <f>INDEX(VarSrc,MATCH($A2840,VarKey,0))</f>
        <v/>
      </c>
      <c r="K2840" s="11">
        <f>CodePrefix&amp;$A2840&amp;IF($C2840="","","."&amp;$C2840&amp;"."&amp;$B2840)&amp;INDEX(VarEnd,MATCH($A2840,VarKey,0))&amp;K$5</f>
        <v/>
      </c>
      <c r="L2840" s="37">
        <f>MAX(INDEX(L$381:L$392,$D2840)+(L2813+L2831)*(1+$E2840),0.01)</f>
        <v/>
      </c>
      <c r="M2840" s="32">
        <f>MAX(INDEX(M$381:M$392,$D2840)+(M2813+M2831)*(1+$E2840),0.01)</f>
        <v/>
      </c>
      <c r="N2840" s="32">
        <f>MAX(INDEX(N$381:N$392,$D2840)+(N2813+N2831)*(1+$E2840),0.01)</f>
        <v/>
      </c>
      <c r="O2840" s="32">
        <f>MAX(INDEX(O$381:O$392,$D2840)+(O2813+O2831)*(1+$E2840),0.01)</f>
        <v/>
      </c>
      <c r="P2840" s="32">
        <f>MAX(INDEX(P$381:P$392,$D2840)+(P2813+P2831)*(1+$E2840),0.01)</f>
        <v/>
      </c>
      <c r="Q2840" s="32">
        <f>MAX(INDEX(Q$381:Q$392,$D2840)+(Q2813+Q2831)*(1+$E2840),0.01)</f>
        <v/>
      </c>
      <c r="R2840" s="32">
        <f>MAX(INDEX(R$381:R$392,$D2840)+(R2813+R2831)*(1+$E2840),0.01)</f>
        <v/>
      </c>
      <c r="S2840" s="32">
        <f>MAX(INDEX(S$381:S$392,$D2840)+(S2813+S2831)*(1+$E2840),0.01)</f>
        <v/>
      </c>
      <c r="T2840" s="32">
        <f>MAX(INDEX(T$381:T$392,$D2840)+(T2813+T2831)*(1+$E2840),0.01)</f>
        <v/>
      </c>
      <c r="U2840" s="32">
        <f>MAX(INDEX(U$381:U$392,$D2840)+(U2813+U2831)*(1+$E2840),0.01)</f>
        <v/>
      </c>
      <c r="V2840" s="32">
        <f>MAX(INDEX(V$381:V$392,$D2840)+(V2813+V2831)*(1+$E2840),0.01)</f>
        <v/>
      </c>
      <c r="W2840" s="32">
        <f>MAX(INDEX(W$381:W$392,$D2840)+(W2813+W2831)*(1+$E2840),0.01)</f>
        <v/>
      </c>
      <c r="X2840" s="32">
        <f>MAX(INDEX(X$381:X$392,$D2840)+(X2813+X2831)*(1+$E2840),0.01)</f>
        <v/>
      </c>
      <c r="Y2840" s="32">
        <f>MAX(INDEX(Y$381:Y$392,$D2840)+(Y2813+Y2831)*(1+$E2840),0.01)</f>
        <v/>
      </c>
      <c r="Z2840" s="32">
        <f>MAX(INDEX(Z$381:Z$392,$D2840)+(Z2813+Z2831)*(1+$E2840),0.01)</f>
        <v/>
      </c>
      <c r="AA2840" s="32">
        <f>MAX(INDEX(AA$381:AA$392,$D2840)+(AA2813+AA2831)*(1+$E2840),0.01)</f>
        <v/>
      </c>
      <c r="AB2840" s="32">
        <f>MAX(INDEX(AB$381:AB$392,$D2840)+(AB2813+AB2831)*(1+$E2840),0.01)</f>
        <v/>
      </c>
      <c r="AC2840" s="32">
        <f>MAX(INDEX(AC$381:AC$392,$D2840)+(AC2813+AC2831)*(1+$E2840),0.01)</f>
        <v/>
      </c>
      <c r="AD2840" s="32">
        <f>MAX(INDEX(AD$381:AD$392,$D2840)+(AD2813+AD2831)*(1+$E2840),0.01)</f>
        <v/>
      </c>
      <c r="AF2840" s="11">
        <f>CodePrefix&amp;$A2840&amp;IF($C2840="","","."&amp;$C2840&amp;"."&amp;$B2840)&amp;INDEX(VarEnd,MATCH($A2840,VarKey,0))&amp;AF$5</f>
        <v/>
      </c>
      <c r="AG2840" s="37">
        <f>MAX(INDEX(AG$381:AG$392,$D2840)+(AG2813+AG2831)*(1+$E2840),0.01)</f>
        <v/>
      </c>
      <c r="AH2840" s="32">
        <f>MAX(INDEX(AH$381:AH$392,$D2840)+(AH2813+AH2831)*(1+$E2840),0.01)</f>
        <v/>
      </c>
      <c r="AI2840" s="32">
        <f>MAX(INDEX(AI$381:AI$392,$D2840)+(AI2813+AI2831)*(1+$E2840),0.01)</f>
        <v/>
      </c>
      <c r="AJ2840" s="32">
        <f>MAX(INDEX(AJ$381:AJ$392,$D2840)+(AJ2813+AJ2831)*(1+$E2840),0.01)</f>
        <v/>
      </c>
      <c r="AK2840" s="32">
        <f>MAX(INDEX(AK$381:AK$392,$D2840)+(AK2813+AK2831)*(1+$E2840),0.01)</f>
        <v/>
      </c>
      <c r="AL2840" s="32">
        <f>MAX(INDEX(AL$381:AL$392,$D2840)+(AL2813+AL2831)*(1+$E2840),0.01)</f>
        <v/>
      </c>
      <c r="AM2840" s="32">
        <f>MAX(INDEX(AM$381:AM$392,$D2840)+(AM2813+AM2831)*(1+$E2840),0.01)</f>
        <v/>
      </c>
      <c r="AN2840" s="32">
        <f>MAX(INDEX(AN$381:AN$392,$D2840)+(AN2813+AN2831)*(1+$E2840),0.01)</f>
        <v/>
      </c>
      <c r="AO2840" s="32">
        <f>MAX(INDEX(AO$381:AO$392,$D2840)+(AO2813+AO2831)*(1+$E2840),0.01)</f>
        <v/>
      </c>
      <c r="AP2840" s="32">
        <f>MAX(INDEX(AP$381:AP$392,$D2840)+(AP2813+AP2831)*(1+$E2840),0.01)</f>
        <v/>
      </c>
      <c r="AQ2840" s="32">
        <f>MAX(INDEX(AQ$381:AQ$392,$D2840)+(AQ2813+AQ2831)*(1+$E2840),0.01)</f>
        <v/>
      </c>
      <c r="AR2840" s="32">
        <f>MAX(INDEX(AR$381:AR$392,$D2840)+(AR2813+AR2831)*(1+$E2840),0.01)</f>
        <v/>
      </c>
      <c r="AS2840" s="32">
        <f>MAX(INDEX(AS$381:AS$392,$D2840)+(AS2813+AS2831)*(1+$E2840),0.01)</f>
        <v/>
      </c>
      <c r="AT2840" s="32">
        <f>MAX(INDEX(AT$381:AT$392,$D2840)+(AT2813+AT2831)*(1+$E2840),0.01)</f>
        <v/>
      </c>
      <c r="AU2840" s="32">
        <f>MAX(INDEX(AU$381:AU$392,$D2840)+(AU2813+AU2831)*(1+$E2840),0.01)</f>
        <v/>
      </c>
      <c r="AV2840" s="32">
        <f>MAX(INDEX(AV$381:AV$392,$D2840)+(AV2813+AV2831)*(1+$E2840),0.01)</f>
        <v/>
      </c>
      <c r="AW2840" s="32">
        <f>MAX(INDEX(AW$381:AW$392,$D2840)+(AW2813+AW2831)*(1+$E2840),0.01)</f>
        <v/>
      </c>
      <c r="AX2840" s="32">
        <f>MAX(INDEX(AX$381:AX$392,$D2840)+(AX2813+AX2831)*(1+$E2840),0.01)</f>
        <v/>
      </c>
      <c r="AY2840" s="32">
        <f>MAX(INDEX(AY$381:AY$392,$D2840)+(AY2813+AY2831)*(1+$E2840),0.01)</f>
        <v/>
      </c>
    </row>
    <row r="2841" hidden="1" outlineLevel="2">
      <c r="A2841" s="14" t="inlineStr">
        <is>
          <t>atp</t>
        </is>
      </c>
      <c r="B2841" s="14" t="inlineStr">
        <is>
          <t>gso</t>
        </is>
      </c>
      <c r="C2841" s="14" t="inlineStr">
        <is>
          <t>ftr</t>
        </is>
      </c>
      <c r="D2841" s="32">
        <f>INDEX(Inputs!$U$5:$U$132,MATCH($B2841&amp;"|"&amp;$C2841,Inputs!$A$5:$A$132,0))</f>
        <v/>
      </c>
      <c r="E2841" s="32">
        <f>INDEX(Inputs!$V$5:$V$132,MATCH($B2841&amp;"|"&amp;$C2841,Inputs!$A$5:$A$132,0))</f>
        <v/>
      </c>
      <c r="F2841" s="36" t="n"/>
      <c r="G2841" s="36" t="n"/>
      <c r="H2841" s="14">
        <f>INDEX(VarLab,MATCH($A2841,VarKey,0))&amp;INDEX(MemLab,MATCH($C2841&amp;"|"&amp;$B2841,MemKey,0))</f>
        <v/>
      </c>
      <c r="I2841" s="14">
        <f>INDEX(VarUnit,MATCH($A2841,VarKey,0))</f>
        <v/>
      </c>
      <c r="J2841" s="14">
        <f>INDEX(VarSrc,MATCH($A2841,VarKey,0))</f>
        <v/>
      </c>
      <c r="K2841" s="11">
        <f>CodePrefix&amp;$A2841&amp;IF($C2841="","","."&amp;$C2841&amp;"."&amp;$B2841)&amp;INDEX(VarEnd,MATCH($A2841,VarKey,0))&amp;K$5</f>
        <v/>
      </c>
      <c r="L2841" s="37">
        <f>MAX(INDEX(L$381:L$392,$D2841)+(L2814+L2832)*(1+$E2841),0.01)</f>
        <v/>
      </c>
      <c r="M2841" s="32">
        <f>MAX(INDEX(M$381:M$392,$D2841)+(M2814+M2832)*(1+$E2841),0.01)</f>
        <v/>
      </c>
      <c r="N2841" s="32">
        <f>MAX(INDEX(N$381:N$392,$D2841)+(N2814+N2832)*(1+$E2841),0.01)</f>
        <v/>
      </c>
      <c r="O2841" s="32">
        <f>MAX(INDEX(O$381:O$392,$D2841)+(O2814+O2832)*(1+$E2841),0.01)</f>
        <v/>
      </c>
      <c r="P2841" s="32">
        <f>MAX(INDEX(P$381:P$392,$D2841)+(P2814+P2832)*(1+$E2841),0.01)</f>
        <v/>
      </c>
      <c r="Q2841" s="32">
        <f>MAX(INDEX(Q$381:Q$392,$D2841)+(Q2814+Q2832)*(1+$E2841),0.01)</f>
        <v/>
      </c>
      <c r="R2841" s="32">
        <f>MAX(INDEX(R$381:R$392,$D2841)+(R2814+R2832)*(1+$E2841),0.01)</f>
        <v/>
      </c>
      <c r="S2841" s="32">
        <f>MAX(INDEX(S$381:S$392,$D2841)+(S2814+S2832)*(1+$E2841),0.01)</f>
        <v/>
      </c>
      <c r="T2841" s="32">
        <f>MAX(INDEX(T$381:T$392,$D2841)+(T2814+T2832)*(1+$E2841),0.01)</f>
        <v/>
      </c>
      <c r="U2841" s="32">
        <f>MAX(INDEX(U$381:U$392,$D2841)+(U2814+U2832)*(1+$E2841),0.01)</f>
        <v/>
      </c>
      <c r="V2841" s="32">
        <f>MAX(INDEX(V$381:V$392,$D2841)+(V2814+V2832)*(1+$E2841),0.01)</f>
        <v/>
      </c>
      <c r="W2841" s="32">
        <f>MAX(INDEX(W$381:W$392,$D2841)+(W2814+W2832)*(1+$E2841),0.01)</f>
        <v/>
      </c>
      <c r="X2841" s="32">
        <f>MAX(INDEX(X$381:X$392,$D2841)+(X2814+X2832)*(1+$E2841),0.01)</f>
        <v/>
      </c>
      <c r="Y2841" s="32">
        <f>MAX(INDEX(Y$381:Y$392,$D2841)+(Y2814+Y2832)*(1+$E2841),0.01)</f>
        <v/>
      </c>
      <c r="Z2841" s="32">
        <f>MAX(INDEX(Z$381:Z$392,$D2841)+(Z2814+Z2832)*(1+$E2841),0.01)</f>
        <v/>
      </c>
      <c r="AA2841" s="32">
        <f>MAX(INDEX(AA$381:AA$392,$D2841)+(AA2814+AA2832)*(1+$E2841),0.01)</f>
        <v/>
      </c>
      <c r="AB2841" s="32">
        <f>MAX(INDEX(AB$381:AB$392,$D2841)+(AB2814+AB2832)*(1+$E2841),0.01)</f>
        <v/>
      </c>
      <c r="AC2841" s="32">
        <f>MAX(INDEX(AC$381:AC$392,$D2841)+(AC2814+AC2832)*(1+$E2841),0.01)</f>
        <v/>
      </c>
      <c r="AD2841" s="32">
        <f>MAX(INDEX(AD$381:AD$392,$D2841)+(AD2814+AD2832)*(1+$E2841),0.01)</f>
        <v/>
      </c>
      <c r="AF2841" s="11">
        <f>CodePrefix&amp;$A2841&amp;IF($C2841="","","."&amp;$C2841&amp;"."&amp;$B2841)&amp;INDEX(VarEnd,MATCH($A2841,VarKey,0))&amp;AF$5</f>
        <v/>
      </c>
      <c r="AG2841" s="37">
        <f>MAX(INDEX(AG$381:AG$392,$D2841)+(AG2814+AG2832)*(1+$E2841),0.01)</f>
        <v/>
      </c>
      <c r="AH2841" s="32">
        <f>MAX(INDEX(AH$381:AH$392,$D2841)+(AH2814+AH2832)*(1+$E2841),0.01)</f>
        <v/>
      </c>
      <c r="AI2841" s="32">
        <f>MAX(INDEX(AI$381:AI$392,$D2841)+(AI2814+AI2832)*(1+$E2841),0.01)</f>
        <v/>
      </c>
      <c r="AJ2841" s="32">
        <f>MAX(INDEX(AJ$381:AJ$392,$D2841)+(AJ2814+AJ2832)*(1+$E2841),0.01)</f>
        <v/>
      </c>
      <c r="AK2841" s="32">
        <f>MAX(INDEX(AK$381:AK$392,$D2841)+(AK2814+AK2832)*(1+$E2841),0.01)</f>
        <v/>
      </c>
      <c r="AL2841" s="32">
        <f>MAX(INDEX(AL$381:AL$392,$D2841)+(AL2814+AL2832)*(1+$E2841),0.01)</f>
        <v/>
      </c>
      <c r="AM2841" s="32">
        <f>MAX(INDEX(AM$381:AM$392,$D2841)+(AM2814+AM2832)*(1+$E2841),0.01)</f>
        <v/>
      </c>
      <c r="AN2841" s="32">
        <f>MAX(INDEX(AN$381:AN$392,$D2841)+(AN2814+AN2832)*(1+$E2841),0.01)</f>
        <v/>
      </c>
      <c r="AO2841" s="32">
        <f>MAX(INDEX(AO$381:AO$392,$D2841)+(AO2814+AO2832)*(1+$E2841),0.01)</f>
        <v/>
      </c>
      <c r="AP2841" s="32">
        <f>MAX(INDEX(AP$381:AP$392,$D2841)+(AP2814+AP2832)*(1+$E2841),0.01)</f>
        <v/>
      </c>
      <c r="AQ2841" s="32">
        <f>MAX(INDEX(AQ$381:AQ$392,$D2841)+(AQ2814+AQ2832)*(1+$E2841),0.01)</f>
        <v/>
      </c>
      <c r="AR2841" s="32">
        <f>MAX(INDEX(AR$381:AR$392,$D2841)+(AR2814+AR2832)*(1+$E2841),0.01)</f>
        <v/>
      </c>
      <c r="AS2841" s="32">
        <f>MAX(INDEX(AS$381:AS$392,$D2841)+(AS2814+AS2832)*(1+$E2841),0.01)</f>
        <v/>
      </c>
      <c r="AT2841" s="32">
        <f>MAX(INDEX(AT$381:AT$392,$D2841)+(AT2814+AT2832)*(1+$E2841),0.01)</f>
        <v/>
      </c>
      <c r="AU2841" s="32">
        <f>MAX(INDEX(AU$381:AU$392,$D2841)+(AU2814+AU2832)*(1+$E2841),0.01)</f>
        <v/>
      </c>
      <c r="AV2841" s="32">
        <f>MAX(INDEX(AV$381:AV$392,$D2841)+(AV2814+AV2832)*(1+$E2841),0.01)</f>
        <v/>
      </c>
      <c r="AW2841" s="32">
        <f>MAX(INDEX(AW$381:AW$392,$D2841)+(AW2814+AW2832)*(1+$E2841),0.01)</f>
        <v/>
      </c>
      <c r="AX2841" s="32">
        <f>MAX(INDEX(AX$381:AX$392,$D2841)+(AX2814+AX2832)*(1+$E2841),0.01)</f>
        <v/>
      </c>
      <c r="AY2841" s="32">
        <f>MAX(INDEX(AY$381:AY$392,$D2841)+(AY2814+AY2832)*(1+$E2841),0.01)</f>
        <v/>
      </c>
    </row>
    <row r="2842" hidden="1" outlineLevel="2">
      <c r="A2842" s="14" t="inlineStr">
        <is>
          <t>atp</t>
        </is>
      </c>
      <c r="B2842" s="14" t="inlineStr">
        <is>
          <t>die</t>
        </is>
      </c>
      <c r="C2842" s="14" t="inlineStr">
        <is>
          <t>ftr</t>
        </is>
      </c>
      <c r="D2842" s="32">
        <f>INDEX(Inputs!$U$5:$U$132,MATCH($B2842&amp;"|"&amp;$C2842,Inputs!$A$5:$A$132,0))</f>
        <v/>
      </c>
      <c r="E2842" s="32">
        <f>INDEX(Inputs!$V$5:$V$132,MATCH($B2842&amp;"|"&amp;$C2842,Inputs!$A$5:$A$132,0))</f>
        <v/>
      </c>
      <c r="F2842" s="36" t="n"/>
      <c r="G2842" s="36" t="n"/>
      <c r="H2842" s="14">
        <f>INDEX(VarLab,MATCH($A2842,VarKey,0))&amp;INDEX(MemLab,MATCH($C2842&amp;"|"&amp;$B2842,MemKey,0))</f>
        <v/>
      </c>
      <c r="I2842" s="14">
        <f>INDEX(VarUnit,MATCH($A2842,VarKey,0))</f>
        <v/>
      </c>
      <c r="J2842" s="14">
        <f>INDEX(VarSrc,MATCH($A2842,VarKey,0))</f>
        <v/>
      </c>
      <c r="K2842" s="11">
        <f>CodePrefix&amp;$A2842&amp;IF($C2842="","","."&amp;$C2842&amp;"."&amp;$B2842)&amp;INDEX(VarEnd,MATCH($A2842,VarKey,0))&amp;K$5</f>
        <v/>
      </c>
      <c r="L2842" s="37">
        <f>MAX(INDEX(L$381:L$392,$D2842)+(L2815+L2833)*(1+$E2842),0.01)</f>
        <v/>
      </c>
      <c r="M2842" s="32">
        <f>MAX(INDEX(M$381:M$392,$D2842)+(M2815+M2833)*(1+$E2842),0.01)</f>
        <v/>
      </c>
      <c r="N2842" s="32">
        <f>MAX(INDEX(N$381:N$392,$D2842)+(N2815+N2833)*(1+$E2842),0.01)</f>
        <v/>
      </c>
      <c r="O2842" s="32">
        <f>MAX(INDEX(O$381:O$392,$D2842)+(O2815+O2833)*(1+$E2842),0.01)</f>
        <v/>
      </c>
      <c r="P2842" s="32">
        <f>MAX(INDEX(P$381:P$392,$D2842)+(P2815+P2833)*(1+$E2842),0.01)</f>
        <v/>
      </c>
      <c r="Q2842" s="32">
        <f>MAX(INDEX(Q$381:Q$392,$D2842)+(Q2815+Q2833)*(1+$E2842),0.01)</f>
        <v/>
      </c>
      <c r="R2842" s="32">
        <f>MAX(INDEX(R$381:R$392,$D2842)+(R2815+R2833)*(1+$E2842),0.01)</f>
        <v/>
      </c>
      <c r="S2842" s="32">
        <f>MAX(INDEX(S$381:S$392,$D2842)+(S2815+S2833)*(1+$E2842),0.01)</f>
        <v/>
      </c>
      <c r="T2842" s="32">
        <f>MAX(INDEX(T$381:T$392,$D2842)+(T2815+T2833)*(1+$E2842),0.01)</f>
        <v/>
      </c>
      <c r="U2842" s="32">
        <f>MAX(INDEX(U$381:U$392,$D2842)+(U2815+U2833)*(1+$E2842),0.01)</f>
        <v/>
      </c>
      <c r="V2842" s="32">
        <f>MAX(INDEX(V$381:V$392,$D2842)+(V2815+V2833)*(1+$E2842),0.01)</f>
        <v/>
      </c>
      <c r="W2842" s="32">
        <f>MAX(INDEX(W$381:W$392,$D2842)+(W2815+W2833)*(1+$E2842),0.01)</f>
        <v/>
      </c>
      <c r="X2842" s="32">
        <f>MAX(INDEX(X$381:X$392,$D2842)+(X2815+X2833)*(1+$E2842),0.01)</f>
        <v/>
      </c>
      <c r="Y2842" s="32">
        <f>MAX(INDEX(Y$381:Y$392,$D2842)+(Y2815+Y2833)*(1+$E2842),0.01)</f>
        <v/>
      </c>
      <c r="Z2842" s="32">
        <f>MAX(INDEX(Z$381:Z$392,$D2842)+(Z2815+Z2833)*(1+$E2842),0.01)</f>
        <v/>
      </c>
      <c r="AA2842" s="32">
        <f>MAX(INDEX(AA$381:AA$392,$D2842)+(AA2815+AA2833)*(1+$E2842),0.01)</f>
        <v/>
      </c>
      <c r="AB2842" s="32">
        <f>MAX(INDEX(AB$381:AB$392,$D2842)+(AB2815+AB2833)*(1+$E2842),0.01)</f>
        <v/>
      </c>
      <c r="AC2842" s="32">
        <f>MAX(INDEX(AC$381:AC$392,$D2842)+(AC2815+AC2833)*(1+$E2842),0.01)</f>
        <v/>
      </c>
      <c r="AD2842" s="32">
        <f>MAX(INDEX(AD$381:AD$392,$D2842)+(AD2815+AD2833)*(1+$E2842),0.01)</f>
        <v/>
      </c>
      <c r="AF2842" s="11">
        <f>CodePrefix&amp;$A2842&amp;IF($C2842="","","."&amp;$C2842&amp;"."&amp;$B2842)&amp;INDEX(VarEnd,MATCH($A2842,VarKey,0))&amp;AF$5</f>
        <v/>
      </c>
      <c r="AG2842" s="37">
        <f>MAX(INDEX(AG$381:AG$392,$D2842)+(AG2815+AG2833)*(1+$E2842),0.01)</f>
        <v/>
      </c>
      <c r="AH2842" s="32">
        <f>MAX(INDEX(AH$381:AH$392,$D2842)+(AH2815+AH2833)*(1+$E2842),0.01)</f>
        <v/>
      </c>
      <c r="AI2842" s="32">
        <f>MAX(INDEX(AI$381:AI$392,$D2842)+(AI2815+AI2833)*(1+$E2842),0.01)</f>
        <v/>
      </c>
      <c r="AJ2842" s="32">
        <f>MAX(INDEX(AJ$381:AJ$392,$D2842)+(AJ2815+AJ2833)*(1+$E2842),0.01)</f>
        <v/>
      </c>
      <c r="AK2842" s="32">
        <f>MAX(INDEX(AK$381:AK$392,$D2842)+(AK2815+AK2833)*(1+$E2842),0.01)</f>
        <v/>
      </c>
      <c r="AL2842" s="32">
        <f>MAX(INDEX(AL$381:AL$392,$D2842)+(AL2815+AL2833)*(1+$E2842),0.01)</f>
        <v/>
      </c>
      <c r="AM2842" s="32">
        <f>MAX(INDEX(AM$381:AM$392,$D2842)+(AM2815+AM2833)*(1+$E2842),0.01)</f>
        <v/>
      </c>
      <c r="AN2842" s="32">
        <f>MAX(INDEX(AN$381:AN$392,$D2842)+(AN2815+AN2833)*(1+$E2842),0.01)</f>
        <v/>
      </c>
      <c r="AO2842" s="32">
        <f>MAX(INDEX(AO$381:AO$392,$D2842)+(AO2815+AO2833)*(1+$E2842),0.01)</f>
        <v/>
      </c>
      <c r="AP2842" s="32">
        <f>MAX(INDEX(AP$381:AP$392,$D2842)+(AP2815+AP2833)*(1+$E2842),0.01)</f>
        <v/>
      </c>
      <c r="AQ2842" s="32">
        <f>MAX(INDEX(AQ$381:AQ$392,$D2842)+(AQ2815+AQ2833)*(1+$E2842),0.01)</f>
        <v/>
      </c>
      <c r="AR2842" s="32">
        <f>MAX(INDEX(AR$381:AR$392,$D2842)+(AR2815+AR2833)*(1+$E2842),0.01)</f>
        <v/>
      </c>
      <c r="AS2842" s="32">
        <f>MAX(INDEX(AS$381:AS$392,$D2842)+(AS2815+AS2833)*(1+$E2842),0.01)</f>
        <v/>
      </c>
      <c r="AT2842" s="32">
        <f>MAX(INDEX(AT$381:AT$392,$D2842)+(AT2815+AT2833)*(1+$E2842),0.01)</f>
        <v/>
      </c>
      <c r="AU2842" s="32">
        <f>MAX(INDEX(AU$381:AU$392,$D2842)+(AU2815+AU2833)*(1+$E2842),0.01)</f>
        <v/>
      </c>
      <c r="AV2842" s="32">
        <f>MAX(INDEX(AV$381:AV$392,$D2842)+(AV2815+AV2833)*(1+$E2842),0.01)</f>
        <v/>
      </c>
      <c r="AW2842" s="32">
        <f>MAX(INDEX(AW$381:AW$392,$D2842)+(AW2815+AW2833)*(1+$E2842),0.01)</f>
        <v/>
      </c>
      <c r="AX2842" s="32">
        <f>MAX(INDEX(AX$381:AX$392,$D2842)+(AX2815+AX2833)*(1+$E2842),0.01)</f>
        <v/>
      </c>
      <c r="AY2842" s="32">
        <f>MAX(INDEX(AY$381:AY$392,$D2842)+(AY2815+AY2833)*(1+$E2842),0.01)</f>
        <v/>
      </c>
    </row>
    <row r="2843" hidden="1" outlineLevel="2">
      <c r="A2843" s="14" t="inlineStr">
        <is>
          <t>atp</t>
        </is>
      </c>
      <c r="B2843" s="14" t="inlineStr">
        <is>
          <t>lpg</t>
        </is>
      </c>
      <c r="C2843" s="14" t="inlineStr">
        <is>
          <t>ftr</t>
        </is>
      </c>
      <c r="D2843" s="32">
        <f>INDEX(Inputs!$U$5:$U$132,MATCH($B2843&amp;"|"&amp;$C2843,Inputs!$A$5:$A$132,0))</f>
        <v/>
      </c>
      <c r="E2843" s="32">
        <f>INDEX(Inputs!$V$5:$V$132,MATCH($B2843&amp;"|"&amp;$C2843,Inputs!$A$5:$A$132,0))</f>
        <v/>
      </c>
      <c r="F2843" s="36" t="n"/>
      <c r="G2843" s="36" t="n"/>
      <c r="H2843" s="14">
        <f>INDEX(VarLab,MATCH($A2843,VarKey,0))&amp;INDEX(MemLab,MATCH($C2843&amp;"|"&amp;$B2843,MemKey,0))</f>
        <v/>
      </c>
      <c r="I2843" s="14">
        <f>INDEX(VarUnit,MATCH($A2843,VarKey,0))</f>
        <v/>
      </c>
      <c r="J2843" s="14">
        <f>INDEX(VarSrc,MATCH($A2843,VarKey,0))</f>
        <v/>
      </c>
      <c r="K2843" s="11">
        <f>CodePrefix&amp;$A2843&amp;IF($C2843="","","."&amp;$C2843&amp;"."&amp;$B2843)&amp;INDEX(VarEnd,MATCH($A2843,VarKey,0))&amp;K$5</f>
        <v/>
      </c>
      <c r="L2843" s="37">
        <f>MAX(INDEX(L$381:L$392,$D2843)+(L2816+L2834)*(1+$E2843),0.01)</f>
        <v/>
      </c>
      <c r="M2843" s="32">
        <f>MAX(INDEX(M$381:M$392,$D2843)+(M2816+M2834)*(1+$E2843),0.01)</f>
        <v/>
      </c>
      <c r="N2843" s="32">
        <f>MAX(INDEX(N$381:N$392,$D2843)+(N2816+N2834)*(1+$E2843),0.01)</f>
        <v/>
      </c>
      <c r="O2843" s="32">
        <f>MAX(INDEX(O$381:O$392,$D2843)+(O2816+O2834)*(1+$E2843),0.01)</f>
        <v/>
      </c>
      <c r="P2843" s="32">
        <f>MAX(INDEX(P$381:P$392,$D2843)+(P2816+P2834)*(1+$E2843),0.01)</f>
        <v/>
      </c>
      <c r="Q2843" s="32">
        <f>MAX(INDEX(Q$381:Q$392,$D2843)+(Q2816+Q2834)*(1+$E2843),0.01)</f>
        <v/>
      </c>
      <c r="R2843" s="32">
        <f>MAX(INDEX(R$381:R$392,$D2843)+(R2816+R2834)*(1+$E2843),0.01)</f>
        <v/>
      </c>
      <c r="S2843" s="32">
        <f>MAX(INDEX(S$381:S$392,$D2843)+(S2816+S2834)*(1+$E2843),0.01)</f>
        <v/>
      </c>
      <c r="T2843" s="32">
        <f>MAX(INDEX(T$381:T$392,$D2843)+(T2816+T2834)*(1+$E2843),0.01)</f>
        <v/>
      </c>
      <c r="U2843" s="32">
        <f>MAX(INDEX(U$381:U$392,$D2843)+(U2816+U2834)*(1+$E2843),0.01)</f>
        <v/>
      </c>
      <c r="V2843" s="32">
        <f>MAX(INDEX(V$381:V$392,$D2843)+(V2816+V2834)*(1+$E2843),0.01)</f>
        <v/>
      </c>
      <c r="W2843" s="32">
        <f>MAX(INDEX(W$381:W$392,$D2843)+(W2816+W2834)*(1+$E2843),0.01)</f>
        <v/>
      </c>
      <c r="X2843" s="32">
        <f>MAX(INDEX(X$381:X$392,$D2843)+(X2816+X2834)*(1+$E2843),0.01)</f>
        <v/>
      </c>
      <c r="Y2843" s="32">
        <f>MAX(INDEX(Y$381:Y$392,$D2843)+(Y2816+Y2834)*(1+$E2843),0.01)</f>
        <v/>
      </c>
      <c r="Z2843" s="32">
        <f>MAX(INDEX(Z$381:Z$392,$D2843)+(Z2816+Z2834)*(1+$E2843),0.01)</f>
        <v/>
      </c>
      <c r="AA2843" s="32">
        <f>MAX(INDEX(AA$381:AA$392,$D2843)+(AA2816+AA2834)*(1+$E2843),0.01)</f>
        <v/>
      </c>
      <c r="AB2843" s="32">
        <f>MAX(INDEX(AB$381:AB$392,$D2843)+(AB2816+AB2834)*(1+$E2843),0.01)</f>
        <v/>
      </c>
      <c r="AC2843" s="32">
        <f>MAX(INDEX(AC$381:AC$392,$D2843)+(AC2816+AC2834)*(1+$E2843),0.01)</f>
        <v/>
      </c>
      <c r="AD2843" s="32">
        <f>MAX(INDEX(AD$381:AD$392,$D2843)+(AD2816+AD2834)*(1+$E2843),0.01)</f>
        <v/>
      </c>
      <c r="AF2843" s="11">
        <f>CodePrefix&amp;$A2843&amp;IF($C2843="","","."&amp;$C2843&amp;"."&amp;$B2843)&amp;INDEX(VarEnd,MATCH($A2843,VarKey,0))&amp;AF$5</f>
        <v/>
      </c>
      <c r="AG2843" s="37">
        <f>MAX(INDEX(AG$381:AG$392,$D2843)+(AG2816+AG2834)*(1+$E2843),0.01)</f>
        <v/>
      </c>
      <c r="AH2843" s="32">
        <f>MAX(INDEX(AH$381:AH$392,$D2843)+(AH2816+AH2834)*(1+$E2843),0.01)</f>
        <v/>
      </c>
      <c r="AI2843" s="32">
        <f>MAX(INDEX(AI$381:AI$392,$D2843)+(AI2816+AI2834)*(1+$E2843),0.01)</f>
        <v/>
      </c>
      <c r="AJ2843" s="32">
        <f>MAX(INDEX(AJ$381:AJ$392,$D2843)+(AJ2816+AJ2834)*(1+$E2843),0.01)</f>
        <v/>
      </c>
      <c r="AK2843" s="32">
        <f>MAX(INDEX(AK$381:AK$392,$D2843)+(AK2816+AK2834)*(1+$E2843),0.01)</f>
        <v/>
      </c>
      <c r="AL2843" s="32">
        <f>MAX(INDEX(AL$381:AL$392,$D2843)+(AL2816+AL2834)*(1+$E2843),0.01)</f>
        <v/>
      </c>
      <c r="AM2843" s="32">
        <f>MAX(INDEX(AM$381:AM$392,$D2843)+(AM2816+AM2834)*(1+$E2843),0.01)</f>
        <v/>
      </c>
      <c r="AN2843" s="32">
        <f>MAX(INDEX(AN$381:AN$392,$D2843)+(AN2816+AN2834)*(1+$E2843),0.01)</f>
        <v/>
      </c>
      <c r="AO2843" s="32">
        <f>MAX(INDEX(AO$381:AO$392,$D2843)+(AO2816+AO2834)*(1+$E2843),0.01)</f>
        <v/>
      </c>
      <c r="AP2843" s="32">
        <f>MAX(INDEX(AP$381:AP$392,$D2843)+(AP2816+AP2834)*(1+$E2843),0.01)</f>
        <v/>
      </c>
      <c r="AQ2843" s="32">
        <f>MAX(INDEX(AQ$381:AQ$392,$D2843)+(AQ2816+AQ2834)*(1+$E2843),0.01)</f>
        <v/>
      </c>
      <c r="AR2843" s="32">
        <f>MAX(INDEX(AR$381:AR$392,$D2843)+(AR2816+AR2834)*(1+$E2843),0.01)</f>
        <v/>
      </c>
      <c r="AS2843" s="32">
        <f>MAX(INDEX(AS$381:AS$392,$D2843)+(AS2816+AS2834)*(1+$E2843),0.01)</f>
        <v/>
      </c>
      <c r="AT2843" s="32">
        <f>MAX(INDEX(AT$381:AT$392,$D2843)+(AT2816+AT2834)*(1+$E2843),0.01)</f>
        <v/>
      </c>
      <c r="AU2843" s="32">
        <f>MAX(INDEX(AU$381:AU$392,$D2843)+(AU2816+AU2834)*(1+$E2843),0.01)</f>
        <v/>
      </c>
      <c r="AV2843" s="32">
        <f>MAX(INDEX(AV$381:AV$392,$D2843)+(AV2816+AV2834)*(1+$E2843),0.01)</f>
        <v/>
      </c>
      <c r="AW2843" s="32">
        <f>MAX(INDEX(AW$381:AW$392,$D2843)+(AW2816+AW2834)*(1+$E2843),0.01)</f>
        <v/>
      </c>
      <c r="AX2843" s="32">
        <f>MAX(INDEX(AX$381:AX$392,$D2843)+(AX2816+AX2834)*(1+$E2843),0.01)</f>
        <v/>
      </c>
      <c r="AY2843" s="32">
        <f>MAX(INDEX(AY$381:AY$392,$D2843)+(AY2816+AY2834)*(1+$E2843),0.01)</f>
        <v/>
      </c>
    </row>
    <row r="2844" hidden="1" outlineLevel="2">
      <c r="A2844" s="14" t="inlineStr">
        <is>
          <t>atp</t>
        </is>
      </c>
      <c r="B2844" s="14" t="inlineStr">
        <is>
          <t>ker</t>
        </is>
      </c>
      <c r="C2844" s="14" t="inlineStr">
        <is>
          <t>ftr</t>
        </is>
      </c>
      <c r="D2844" s="32">
        <f>INDEX(Inputs!$U$5:$U$132,MATCH($B2844&amp;"|"&amp;$C2844,Inputs!$A$5:$A$132,0))</f>
        <v/>
      </c>
      <c r="E2844" s="32">
        <f>INDEX(Inputs!$V$5:$V$132,MATCH($B2844&amp;"|"&amp;$C2844,Inputs!$A$5:$A$132,0))</f>
        <v/>
      </c>
      <c r="F2844" s="36" t="n"/>
      <c r="G2844" s="36" t="n"/>
      <c r="H2844" s="14">
        <f>INDEX(VarLab,MATCH($A2844,VarKey,0))&amp;INDEX(MemLab,MATCH($C2844&amp;"|"&amp;$B2844,MemKey,0))</f>
        <v/>
      </c>
      <c r="I2844" s="14">
        <f>INDEX(VarUnit,MATCH($A2844,VarKey,0))</f>
        <v/>
      </c>
      <c r="J2844" s="14">
        <f>INDEX(VarSrc,MATCH($A2844,VarKey,0))</f>
        <v/>
      </c>
      <c r="K2844" s="11">
        <f>CodePrefix&amp;$A2844&amp;IF($C2844="","","."&amp;$C2844&amp;"."&amp;$B2844)&amp;INDEX(VarEnd,MATCH($A2844,VarKey,0))&amp;K$5</f>
        <v/>
      </c>
      <c r="L2844" s="37">
        <f>MAX(INDEX(L$381:L$392,$D2844)+(L2817+L2835)*(1+$E2844),0.01)</f>
        <v/>
      </c>
      <c r="M2844" s="32">
        <f>MAX(INDEX(M$381:M$392,$D2844)+(M2817+M2835)*(1+$E2844),0.01)</f>
        <v/>
      </c>
      <c r="N2844" s="32">
        <f>MAX(INDEX(N$381:N$392,$D2844)+(N2817+N2835)*(1+$E2844),0.01)</f>
        <v/>
      </c>
      <c r="O2844" s="32">
        <f>MAX(INDEX(O$381:O$392,$D2844)+(O2817+O2835)*(1+$E2844),0.01)</f>
        <v/>
      </c>
      <c r="P2844" s="32">
        <f>MAX(INDEX(P$381:P$392,$D2844)+(P2817+P2835)*(1+$E2844),0.01)</f>
        <v/>
      </c>
      <c r="Q2844" s="32">
        <f>MAX(INDEX(Q$381:Q$392,$D2844)+(Q2817+Q2835)*(1+$E2844),0.01)</f>
        <v/>
      </c>
      <c r="R2844" s="32">
        <f>MAX(INDEX(R$381:R$392,$D2844)+(R2817+R2835)*(1+$E2844),0.01)</f>
        <v/>
      </c>
      <c r="S2844" s="32">
        <f>MAX(INDEX(S$381:S$392,$D2844)+(S2817+S2835)*(1+$E2844),0.01)</f>
        <v/>
      </c>
      <c r="T2844" s="32">
        <f>MAX(INDEX(T$381:T$392,$D2844)+(T2817+T2835)*(1+$E2844),0.01)</f>
        <v/>
      </c>
      <c r="U2844" s="32">
        <f>MAX(INDEX(U$381:U$392,$D2844)+(U2817+U2835)*(1+$E2844),0.01)</f>
        <v/>
      </c>
      <c r="V2844" s="32">
        <f>MAX(INDEX(V$381:V$392,$D2844)+(V2817+V2835)*(1+$E2844),0.01)</f>
        <v/>
      </c>
      <c r="W2844" s="32">
        <f>MAX(INDEX(W$381:W$392,$D2844)+(W2817+W2835)*(1+$E2844),0.01)</f>
        <v/>
      </c>
      <c r="X2844" s="32">
        <f>MAX(INDEX(X$381:X$392,$D2844)+(X2817+X2835)*(1+$E2844),0.01)</f>
        <v/>
      </c>
      <c r="Y2844" s="32">
        <f>MAX(INDEX(Y$381:Y$392,$D2844)+(Y2817+Y2835)*(1+$E2844),0.01)</f>
        <v/>
      </c>
      <c r="Z2844" s="32">
        <f>MAX(INDEX(Z$381:Z$392,$D2844)+(Z2817+Z2835)*(1+$E2844),0.01)</f>
        <v/>
      </c>
      <c r="AA2844" s="32">
        <f>MAX(INDEX(AA$381:AA$392,$D2844)+(AA2817+AA2835)*(1+$E2844),0.01)</f>
        <v/>
      </c>
      <c r="AB2844" s="32">
        <f>MAX(INDEX(AB$381:AB$392,$D2844)+(AB2817+AB2835)*(1+$E2844),0.01)</f>
        <v/>
      </c>
      <c r="AC2844" s="32">
        <f>MAX(INDEX(AC$381:AC$392,$D2844)+(AC2817+AC2835)*(1+$E2844),0.01)</f>
        <v/>
      </c>
      <c r="AD2844" s="32">
        <f>MAX(INDEX(AD$381:AD$392,$D2844)+(AD2817+AD2835)*(1+$E2844),0.01)</f>
        <v/>
      </c>
      <c r="AF2844" s="11">
        <f>CodePrefix&amp;$A2844&amp;IF($C2844="","","."&amp;$C2844&amp;"."&amp;$B2844)&amp;INDEX(VarEnd,MATCH($A2844,VarKey,0))&amp;AF$5</f>
        <v/>
      </c>
      <c r="AG2844" s="37">
        <f>MAX(INDEX(AG$381:AG$392,$D2844)+(AG2817+AG2835)*(1+$E2844),0.01)</f>
        <v/>
      </c>
      <c r="AH2844" s="32">
        <f>MAX(INDEX(AH$381:AH$392,$D2844)+(AH2817+AH2835)*(1+$E2844),0.01)</f>
        <v/>
      </c>
      <c r="AI2844" s="32">
        <f>MAX(INDEX(AI$381:AI$392,$D2844)+(AI2817+AI2835)*(1+$E2844),0.01)</f>
        <v/>
      </c>
      <c r="AJ2844" s="32">
        <f>MAX(INDEX(AJ$381:AJ$392,$D2844)+(AJ2817+AJ2835)*(1+$E2844),0.01)</f>
        <v/>
      </c>
      <c r="AK2844" s="32">
        <f>MAX(INDEX(AK$381:AK$392,$D2844)+(AK2817+AK2835)*(1+$E2844),0.01)</f>
        <v/>
      </c>
      <c r="AL2844" s="32">
        <f>MAX(INDEX(AL$381:AL$392,$D2844)+(AL2817+AL2835)*(1+$E2844),0.01)</f>
        <v/>
      </c>
      <c r="AM2844" s="32">
        <f>MAX(INDEX(AM$381:AM$392,$D2844)+(AM2817+AM2835)*(1+$E2844),0.01)</f>
        <v/>
      </c>
      <c r="AN2844" s="32">
        <f>MAX(INDEX(AN$381:AN$392,$D2844)+(AN2817+AN2835)*(1+$E2844),0.01)</f>
        <v/>
      </c>
      <c r="AO2844" s="32">
        <f>MAX(INDEX(AO$381:AO$392,$D2844)+(AO2817+AO2835)*(1+$E2844),0.01)</f>
        <v/>
      </c>
      <c r="AP2844" s="32">
        <f>MAX(INDEX(AP$381:AP$392,$D2844)+(AP2817+AP2835)*(1+$E2844),0.01)</f>
        <v/>
      </c>
      <c r="AQ2844" s="32">
        <f>MAX(INDEX(AQ$381:AQ$392,$D2844)+(AQ2817+AQ2835)*(1+$E2844),0.01)</f>
        <v/>
      </c>
      <c r="AR2844" s="32">
        <f>MAX(INDEX(AR$381:AR$392,$D2844)+(AR2817+AR2835)*(1+$E2844),0.01)</f>
        <v/>
      </c>
      <c r="AS2844" s="32">
        <f>MAX(INDEX(AS$381:AS$392,$D2844)+(AS2817+AS2835)*(1+$E2844),0.01)</f>
        <v/>
      </c>
      <c r="AT2844" s="32">
        <f>MAX(INDEX(AT$381:AT$392,$D2844)+(AT2817+AT2835)*(1+$E2844),0.01)</f>
        <v/>
      </c>
      <c r="AU2844" s="32">
        <f>MAX(INDEX(AU$381:AU$392,$D2844)+(AU2817+AU2835)*(1+$E2844),0.01)</f>
        <v/>
      </c>
      <c r="AV2844" s="32">
        <f>MAX(INDEX(AV$381:AV$392,$D2844)+(AV2817+AV2835)*(1+$E2844),0.01)</f>
        <v/>
      </c>
      <c r="AW2844" s="32">
        <f>MAX(INDEX(AW$381:AW$392,$D2844)+(AW2817+AW2835)*(1+$E2844),0.01)</f>
        <v/>
      </c>
      <c r="AX2844" s="32">
        <f>MAX(INDEX(AX$381:AX$392,$D2844)+(AX2817+AX2835)*(1+$E2844),0.01)</f>
        <v/>
      </c>
      <c r="AY2844" s="32">
        <f>MAX(INDEX(AY$381:AY$392,$D2844)+(AY2817+AY2835)*(1+$E2844),0.01)</f>
        <v/>
      </c>
    </row>
    <row r="2845" hidden="1" outlineLevel="2">
      <c r="A2845" s="14" t="inlineStr">
        <is>
          <t>atp</t>
        </is>
      </c>
      <c r="B2845" s="14" t="inlineStr">
        <is>
          <t>oop</t>
        </is>
      </c>
      <c r="C2845" s="14" t="inlineStr">
        <is>
          <t>ftr</t>
        </is>
      </c>
      <c r="D2845" s="32">
        <f>INDEX(Inputs!$U$5:$U$132,MATCH($B2845&amp;"|"&amp;$C2845,Inputs!$A$5:$A$132,0))</f>
        <v/>
      </c>
      <c r="E2845" s="32">
        <f>INDEX(Inputs!$V$5:$V$132,MATCH($B2845&amp;"|"&amp;$C2845,Inputs!$A$5:$A$132,0))</f>
        <v/>
      </c>
      <c r="F2845" s="36" t="n"/>
      <c r="G2845" s="36" t="n"/>
      <c r="H2845" s="14">
        <f>INDEX(VarLab,MATCH($A2845,VarKey,0))&amp;INDEX(MemLab,MATCH($C2845&amp;"|"&amp;$B2845,MemKey,0))</f>
        <v/>
      </c>
      <c r="I2845" s="14">
        <f>INDEX(VarUnit,MATCH($A2845,VarKey,0))</f>
        <v/>
      </c>
      <c r="J2845" s="14">
        <f>INDEX(VarSrc,MATCH($A2845,VarKey,0))</f>
        <v/>
      </c>
      <c r="K2845" s="11">
        <f>CodePrefix&amp;$A2845&amp;IF($C2845="","","."&amp;$C2845&amp;"."&amp;$B2845)&amp;INDEX(VarEnd,MATCH($A2845,VarKey,0))&amp;K$5</f>
        <v/>
      </c>
      <c r="L2845" s="37">
        <f>MAX(INDEX(L$381:L$392,$D2845)+(L2818+L2836)*(1+$E2845),0.01)</f>
        <v/>
      </c>
      <c r="M2845" s="32">
        <f>MAX(INDEX(M$381:M$392,$D2845)+(M2818+M2836)*(1+$E2845),0.01)</f>
        <v/>
      </c>
      <c r="N2845" s="32">
        <f>MAX(INDEX(N$381:N$392,$D2845)+(N2818+N2836)*(1+$E2845),0.01)</f>
        <v/>
      </c>
      <c r="O2845" s="32">
        <f>MAX(INDEX(O$381:O$392,$D2845)+(O2818+O2836)*(1+$E2845),0.01)</f>
        <v/>
      </c>
      <c r="P2845" s="32">
        <f>MAX(INDEX(P$381:P$392,$D2845)+(P2818+P2836)*(1+$E2845),0.01)</f>
        <v/>
      </c>
      <c r="Q2845" s="32">
        <f>MAX(INDEX(Q$381:Q$392,$D2845)+(Q2818+Q2836)*(1+$E2845),0.01)</f>
        <v/>
      </c>
      <c r="R2845" s="32">
        <f>MAX(INDEX(R$381:R$392,$D2845)+(R2818+R2836)*(1+$E2845),0.01)</f>
        <v/>
      </c>
      <c r="S2845" s="32">
        <f>MAX(INDEX(S$381:S$392,$D2845)+(S2818+S2836)*(1+$E2845),0.01)</f>
        <v/>
      </c>
      <c r="T2845" s="32">
        <f>MAX(INDEX(T$381:T$392,$D2845)+(T2818+T2836)*(1+$E2845),0.01)</f>
        <v/>
      </c>
      <c r="U2845" s="32">
        <f>MAX(INDEX(U$381:U$392,$D2845)+(U2818+U2836)*(1+$E2845),0.01)</f>
        <v/>
      </c>
      <c r="V2845" s="32">
        <f>MAX(INDEX(V$381:V$392,$D2845)+(V2818+V2836)*(1+$E2845),0.01)</f>
        <v/>
      </c>
      <c r="W2845" s="32">
        <f>MAX(INDEX(W$381:W$392,$D2845)+(W2818+W2836)*(1+$E2845),0.01)</f>
        <v/>
      </c>
      <c r="X2845" s="32">
        <f>MAX(INDEX(X$381:X$392,$D2845)+(X2818+X2836)*(1+$E2845),0.01)</f>
        <v/>
      </c>
      <c r="Y2845" s="32">
        <f>MAX(INDEX(Y$381:Y$392,$D2845)+(Y2818+Y2836)*(1+$E2845),0.01)</f>
        <v/>
      </c>
      <c r="Z2845" s="32">
        <f>MAX(INDEX(Z$381:Z$392,$D2845)+(Z2818+Z2836)*(1+$E2845),0.01)</f>
        <v/>
      </c>
      <c r="AA2845" s="32">
        <f>MAX(INDEX(AA$381:AA$392,$D2845)+(AA2818+AA2836)*(1+$E2845),0.01)</f>
        <v/>
      </c>
      <c r="AB2845" s="32">
        <f>MAX(INDEX(AB$381:AB$392,$D2845)+(AB2818+AB2836)*(1+$E2845),0.01)</f>
        <v/>
      </c>
      <c r="AC2845" s="32">
        <f>MAX(INDEX(AC$381:AC$392,$D2845)+(AC2818+AC2836)*(1+$E2845),0.01)</f>
        <v/>
      </c>
      <c r="AD2845" s="32">
        <f>MAX(INDEX(AD$381:AD$392,$D2845)+(AD2818+AD2836)*(1+$E2845),0.01)</f>
        <v/>
      </c>
      <c r="AF2845" s="11">
        <f>CodePrefix&amp;$A2845&amp;IF($C2845="","","."&amp;$C2845&amp;"."&amp;$B2845)&amp;INDEX(VarEnd,MATCH($A2845,VarKey,0))&amp;AF$5</f>
        <v/>
      </c>
      <c r="AG2845" s="37">
        <f>MAX(INDEX(AG$381:AG$392,$D2845)+(AG2818+AG2836)*(1+$E2845),0.01)</f>
        <v/>
      </c>
      <c r="AH2845" s="32">
        <f>MAX(INDEX(AH$381:AH$392,$D2845)+(AH2818+AH2836)*(1+$E2845),0.01)</f>
        <v/>
      </c>
      <c r="AI2845" s="32">
        <f>MAX(INDEX(AI$381:AI$392,$D2845)+(AI2818+AI2836)*(1+$E2845),0.01)</f>
        <v/>
      </c>
      <c r="AJ2845" s="32">
        <f>MAX(INDEX(AJ$381:AJ$392,$D2845)+(AJ2818+AJ2836)*(1+$E2845),0.01)</f>
        <v/>
      </c>
      <c r="AK2845" s="32">
        <f>MAX(INDEX(AK$381:AK$392,$D2845)+(AK2818+AK2836)*(1+$E2845),0.01)</f>
        <v/>
      </c>
      <c r="AL2845" s="32">
        <f>MAX(INDEX(AL$381:AL$392,$D2845)+(AL2818+AL2836)*(1+$E2845),0.01)</f>
        <v/>
      </c>
      <c r="AM2845" s="32">
        <f>MAX(INDEX(AM$381:AM$392,$D2845)+(AM2818+AM2836)*(1+$E2845),0.01)</f>
        <v/>
      </c>
      <c r="AN2845" s="32">
        <f>MAX(INDEX(AN$381:AN$392,$D2845)+(AN2818+AN2836)*(1+$E2845),0.01)</f>
        <v/>
      </c>
      <c r="AO2845" s="32">
        <f>MAX(INDEX(AO$381:AO$392,$D2845)+(AO2818+AO2836)*(1+$E2845),0.01)</f>
        <v/>
      </c>
      <c r="AP2845" s="32">
        <f>MAX(INDEX(AP$381:AP$392,$D2845)+(AP2818+AP2836)*(1+$E2845),0.01)</f>
        <v/>
      </c>
      <c r="AQ2845" s="32">
        <f>MAX(INDEX(AQ$381:AQ$392,$D2845)+(AQ2818+AQ2836)*(1+$E2845),0.01)</f>
        <v/>
      </c>
      <c r="AR2845" s="32">
        <f>MAX(INDEX(AR$381:AR$392,$D2845)+(AR2818+AR2836)*(1+$E2845),0.01)</f>
        <v/>
      </c>
      <c r="AS2845" s="32">
        <f>MAX(INDEX(AS$381:AS$392,$D2845)+(AS2818+AS2836)*(1+$E2845),0.01)</f>
        <v/>
      </c>
      <c r="AT2845" s="32">
        <f>MAX(INDEX(AT$381:AT$392,$D2845)+(AT2818+AT2836)*(1+$E2845),0.01)</f>
        <v/>
      </c>
      <c r="AU2845" s="32">
        <f>MAX(INDEX(AU$381:AU$392,$D2845)+(AU2818+AU2836)*(1+$E2845),0.01)</f>
        <v/>
      </c>
      <c r="AV2845" s="32">
        <f>MAX(INDEX(AV$381:AV$392,$D2845)+(AV2818+AV2836)*(1+$E2845),0.01)</f>
        <v/>
      </c>
      <c r="AW2845" s="32">
        <f>MAX(INDEX(AW$381:AW$392,$D2845)+(AW2818+AW2836)*(1+$E2845),0.01)</f>
        <v/>
      </c>
      <c r="AX2845" s="32">
        <f>MAX(INDEX(AX$381:AX$392,$D2845)+(AX2818+AX2836)*(1+$E2845),0.01)</f>
        <v/>
      </c>
      <c r="AY2845" s="32">
        <f>MAX(INDEX(AY$381:AY$392,$D2845)+(AY2818+AY2836)*(1+$E2845),0.01)</f>
        <v/>
      </c>
    </row>
    <row r="2846" hidden="1" outlineLevel="2">
      <c r="A2846" s="14" t="inlineStr">
        <is>
          <t>atp</t>
        </is>
      </c>
      <c r="B2846" s="14" t="inlineStr">
        <is>
          <t>bio</t>
        </is>
      </c>
      <c r="C2846" s="14" t="inlineStr">
        <is>
          <t>ftr</t>
        </is>
      </c>
      <c r="D2846" s="32">
        <f>INDEX(Inputs!$U$5:$U$132,MATCH($B2846&amp;"|"&amp;$C2846,Inputs!$A$5:$A$132,0))</f>
        <v/>
      </c>
      <c r="E2846" s="32">
        <f>INDEX(Inputs!$V$5:$V$132,MATCH($B2846&amp;"|"&amp;$C2846,Inputs!$A$5:$A$132,0))</f>
        <v/>
      </c>
      <c r="F2846" s="36" t="n"/>
      <c r="G2846" s="36" t="n"/>
      <c r="H2846" s="14">
        <f>INDEX(VarLab,MATCH($A2846,VarKey,0))&amp;INDEX(MemLab,MATCH($C2846&amp;"|"&amp;$B2846,MemKey,0))</f>
        <v/>
      </c>
      <c r="I2846" s="14">
        <f>INDEX(VarUnit,MATCH($A2846,VarKey,0))</f>
        <v/>
      </c>
      <c r="J2846" s="14">
        <f>INDEX(VarSrc,MATCH($A2846,VarKey,0))</f>
        <v/>
      </c>
      <c r="K2846" s="11">
        <f>CodePrefix&amp;$A2846&amp;IF($C2846="","","."&amp;$C2846&amp;"."&amp;$B2846)&amp;INDEX(VarEnd,MATCH($A2846,VarKey,0))&amp;K$5</f>
        <v/>
      </c>
      <c r="L2846" s="37">
        <f>MAX(INDEX(L$381:L$392,$D2846)+(L2819+L2837)*(1+$E2846),0.01)</f>
        <v/>
      </c>
      <c r="M2846" s="32">
        <f>MAX(INDEX(M$381:M$392,$D2846)+(M2819+M2837)*(1+$E2846),0.01)</f>
        <v/>
      </c>
      <c r="N2846" s="32">
        <f>MAX(INDEX(N$381:N$392,$D2846)+(N2819+N2837)*(1+$E2846),0.01)</f>
        <v/>
      </c>
      <c r="O2846" s="32">
        <f>MAX(INDEX(O$381:O$392,$D2846)+(O2819+O2837)*(1+$E2846),0.01)</f>
        <v/>
      </c>
      <c r="P2846" s="32">
        <f>MAX(INDEX(P$381:P$392,$D2846)+(P2819+P2837)*(1+$E2846),0.01)</f>
        <v/>
      </c>
      <c r="Q2846" s="32">
        <f>MAX(INDEX(Q$381:Q$392,$D2846)+(Q2819+Q2837)*(1+$E2846),0.01)</f>
        <v/>
      </c>
      <c r="R2846" s="32">
        <f>MAX(INDEX(R$381:R$392,$D2846)+(R2819+R2837)*(1+$E2846),0.01)</f>
        <v/>
      </c>
      <c r="S2846" s="32">
        <f>MAX(INDEX(S$381:S$392,$D2846)+(S2819+S2837)*(1+$E2846),0.01)</f>
        <v/>
      </c>
      <c r="T2846" s="32">
        <f>MAX(INDEX(T$381:T$392,$D2846)+(T2819+T2837)*(1+$E2846),0.01)</f>
        <v/>
      </c>
      <c r="U2846" s="32">
        <f>MAX(INDEX(U$381:U$392,$D2846)+(U2819+U2837)*(1+$E2846),0.01)</f>
        <v/>
      </c>
      <c r="V2846" s="32">
        <f>MAX(INDEX(V$381:V$392,$D2846)+(V2819+V2837)*(1+$E2846),0.01)</f>
        <v/>
      </c>
      <c r="W2846" s="32">
        <f>MAX(INDEX(W$381:W$392,$D2846)+(W2819+W2837)*(1+$E2846),0.01)</f>
        <v/>
      </c>
      <c r="X2846" s="32">
        <f>MAX(INDEX(X$381:X$392,$D2846)+(X2819+X2837)*(1+$E2846),0.01)</f>
        <v/>
      </c>
      <c r="Y2846" s="32">
        <f>MAX(INDEX(Y$381:Y$392,$D2846)+(Y2819+Y2837)*(1+$E2846),0.01)</f>
        <v/>
      </c>
      <c r="Z2846" s="32">
        <f>MAX(INDEX(Z$381:Z$392,$D2846)+(Z2819+Z2837)*(1+$E2846),0.01)</f>
        <v/>
      </c>
      <c r="AA2846" s="32">
        <f>MAX(INDEX(AA$381:AA$392,$D2846)+(AA2819+AA2837)*(1+$E2846),0.01)</f>
        <v/>
      </c>
      <c r="AB2846" s="32">
        <f>MAX(INDEX(AB$381:AB$392,$D2846)+(AB2819+AB2837)*(1+$E2846),0.01)</f>
        <v/>
      </c>
      <c r="AC2846" s="32">
        <f>MAX(INDEX(AC$381:AC$392,$D2846)+(AC2819+AC2837)*(1+$E2846),0.01)</f>
        <v/>
      </c>
      <c r="AD2846" s="32">
        <f>MAX(INDEX(AD$381:AD$392,$D2846)+(AD2819+AD2837)*(1+$E2846),0.01)</f>
        <v/>
      </c>
      <c r="AF2846" s="11">
        <f>CodePrefix&amp;$A2846&amp;IF($C2846="","","."&amp;$C2846&amp;"."&amp;$B2846)&amp;INDEX(VarEnd,MATCH($A2846,VarKey,0))&amp;AF$5</f>
        <v/>
      </c>
      <c r="AG2846" s="37">
        <f>MAX(INDEX(AG$381:AG$392,$D2846)+(AG2819+AG2837)*(1+$E2846),0.01)</f>
        <v/>
      </c>
      <c r="AH2846" s="32">
        <f>MAX(INDEX(AH$381:AH$392,$D2846)+(AH2819+AH2837)*(1+$E2846),0.01)</f>
        <v/>
      </c>
      <c r="AI2846" s="32">
        <f>MAX(INDEX(AI$381:AI$392,$D2846)+(AI2819+AI2837)*(1+$E2846),0.01)</f>
        <v/>
      </c>
      <c r="AJ2846" s="32">
        <f>MAX(INDEX(AJ$381:AJ$392,$D2846)+(AJ2819+AJ2837)*(1+$E2846),0.01)</f>
        <v/>
      </c>
      <c r="AK2846" s="32">
        <f>MAX(INDEX(AK$381:AK$392,$D2846)+(AK2819+AK2837)*(1+$E2846),0.01)</f>
        <v/>
      </c>
      <c r="AL2846" s="32">
        <f>MAX(INDEX(AL$381:AL$392,$D2846)+(AL2819+AL2837)*(1+$E2846),0.01)</f>
        <v/>
      </c>
      <c r="AM2846" s="32">
        <f>MAX(INDEX(AM$381:AM$392,$D2846)+(AM2819+AM2837)*(1+$E2846),0.01)</f>
        <v/>
      </c>
      <c r="AN2846" s="32">
        <f>MAX(INDEX(AN$381:AN$392,$D2846)+(AN2819+AN2837)*(1+$E2846),0.01)</f>
        <v/>
      </c>
      <c r="AO2846" s="32">
        <f>MAX(INDEX(AO$381:AO$392,$D2846)+(AO2819+AO2837)*(1+$E2846),0.01)</f>
        <v/>
      </c>
      <c r="AP2846" s="32">
        <f>MAX(INDEX(AP$381:AP$392,$D2846)+(AP2819+AP2837)*(1+$E2846),0.01)</f>
        <v/>
      </c>
      <c r="AQ2846" s="32">
        <f>MAX(INDEX(AQ$381:AQ$392,$D2846)+(AQ2819+AQ2837)*(1+$E2846),0.01)</f>
        <v/>
      </c>
      <c r="AR2846" s="32">
        <f>MAX(INDEX(AR$381:AR$392,$D2846)+(AR2819+AR2837)*(1+$E2846),0.01)</f>
        <v/>
      </c>
      <c r="AS2846" s="32">
        <f>MAX(INDEX(AS$381:AS$392,$D2846)+(AS2819+AS2837)*(1+$E2846),0.01)</f>
        <v/>
      </c>
      <c r="AT2846" s="32">
        <f>MAX(INDEX(AT$381:AT$392,$D2846)+(AT2819+AT2837)*(1+$E2846),0.01)</f>
        <v/>
      </c>
      <c r="AU2846" s="32">
        <f>MAX(INDEX(AU$381:AU$392,$D2846)+(AU2819+AU2837)*(1+$E2846),0.01)</f>
        <v/>
      </c>
      <c r="AV2846" s="32">
        <f>MAX(INDEX(AV$381:AV$392,$D2846)+(AV2819+AV2837)*(1+$E2846),0.01)</f>
        <v/>
      </c>
      <c r="AW2846" s="32">
        <f>MAX(INDEX(AW$381:AW$392,$D2846)+(AW2819+AW2837)*(1+$E2846),0.01)</f>
        <v/>
      </c>
      <c r="AX2846" s="32">
        <f>MAX(INDEX(AX$381:AX$392,$D2846)+(AX2819+AX2837)*(1+$E2846),0.01)</f>
        <v/>
      </c>
      <c r="AY2846" s="32">
        <f>MAX(INDEX(AY$381:AY$392,$D2846)+(AY2819+AY2837)*(1+$E2846),0.01)</f>
        <v/>
      </c>
    </row>
    <row r="2847" hidden="1" outlineLevel="2"/>
    <row r="2848" hidden="1" outlineLevel="2">
      <c r="A2848" s="14" t="inlineStr">
        <is>
          <t>shp</t>
        </is>
      </c>
      <c r="B2848" s="14" t="inlineStr">
        <is>
          <t>coa</t>
        </is>
      </c>
      <c r="C2848" s="14" t="inlineStr">
        <is>
          <t>ftr</t>
        </is>
      </c>
      <c r="D2848" s="32">
        <f>INDEX(Inputs!$W$5:$W$132,MATCH($B2848&amp;"|"&amp;$C2848,Inputs!$A$5:$A$132,0))</f>
        <v/>
      </c>
      <c r="E2848" s="32">
        <f>INDEX(Inputs!$M$5:$M$132,MATCH($B2848&amp;"|"&amp;$C2848,Inputs!$A$5:$A$132,0))</f>
        <v/>
      </c>
      <c r="F2848" s="36" t="n"/>
      <c r="G2848" s="36" t="n"/>
      <c r="H2848" s="14">
        <f>INDEX(VarLab,MATCH($A2848,VarKey,0))&amp;INDEX(MemLab,MATCH($C2848&amp;"|"&amp;$B2848,MemKey,0))</f>
        <v/>
      </c>
      <c r="I2848" s="14">
        <f>INDEX(VarUnit,MATCH($A2848,VarKey,0))</f>
        <v/>
      </c>
      <c r="J2848" s="14">
        <f>INDEX(VarSrc,MATCH($A2848,VarKey,0))</f>
        <v/>
      </c>
      <c r="K2848" s="11">
        <f>CodePrefix&amp;$A2848&amp;IF($C2848="","","."&amp;$C2848&amp;"."&amp;$B2848)&amp;INDEX(VarEnd,MATCH($A2848,VarKey,0))&amp;K$5</f>
        <v/>
      </c>
      <c r="L2848" s="37">
        <f>INDEX(L$297:L$313,$E2848)*$D2848</f>
        <v/>
      </c>
      <c r="M2848" s="32">
        <f>INDEX(M$297:M$313,$E2848)*$D2848</f>
        <v/>
      </c>
      <c r="N2848" s="32">
        <f>INDEX(N$297:N$313,$E2848)*$D2848</f>
        <v/>
      </c>
      <c r="O2848" s="32">
        <f>INDEX(O$297:O$313,$E2848)*$D2848</f>
        <v/>
      </c>
      <c r="P2848" s="32">
        <f>INDEX(P$297:P$313,$E2848)*$D2848</f>
        <v/>
      </c>
      <c r="Q2848" s="32">
        <f>INDEX(Q$297:Q$313,$E2848)*$D2848</f>
        <v/>
      </c>
      <c r="R2848" s="32">
        <f>INDEX(R$297:R$313,$E2848)*$D2848</f>
        <v/>
      </c>
      <c r="S2848" s="32">
        <f>INDEX(S$297:S$313,$E2848)*$D2848</f>
        <v/>
      </c>
      <c r="T2848" s="32">
        <f>INDEX(T$297:T$313,$E2848)*$D2848</f>
        <v/>
      </c>
      <c r="U2848" s="32">
        <f>INDEX(U$297:U$313,$E2848)*$D2848</f>
        <v/>
      </c>
      <c r="V2848" s="32">
        <f>INDEX(V$297:V$313,$E2848)*$D2848</f>
        <v/>
      </c>
      <c r="W2848" s="32">
        <f>INDEX(W$297:W$313,$E2848)*$D2848</f>
        <v/>
      </c>
      <c r="X2848" s="32">
        <f>INDEX(X$297:X$313,$E2848)*$D2848</f>
        <v/>
      </c>
      <c r="Y2848" s="32">
        <f>INDEX(Y$297:Y$313,$E2848)*$D2848</f>
        <v/>
      </c>
      <c r="Z2848" s="32">
        <f>INDEX(Z$297:Z$313,$E2848)*$D2848</f>
        <v/>
      </c>
      <c r="AA2848" s="32">
        <f>INDEX(AA$297:AA$313,$E2848)*$D2848</f>
        <v/>
      </c>
      <c r="AB2848" s="32">
        <f>INDEX(AB$297:AB$313,$E2848)*$D2848</f>
        <v/>
      </c>
      <c r="AC2848" s="32">
        <f>INDEX(AC$297:AC$313,$E2848)*$D2848</f>
        <v/>
      </c>
      <c r="AD2848" s="32">
        <f>INDEX(AD$297:AD$313,$E2848)*$D2848</f>
        <v/>
      </c>
      <c r="AF2848" s="11">
        <f>CodePrefix&amp;$A2848&amp;IF($C2848="","","."&amp;$C2848&amp;"."&amp;$B2848)&amp;INDEX(VarEnd,MATCH($A2848,VarKey,0))&amp;AF$5</f>
        <v/>
      </c>
      <c r="AG2848" s="37">
        <f>INDEX(AG$297:AG$313,$E2848)*$D2848</f>
        <v/>
      </c>
      <c r="AH2848" s="32">
        <f>INDEX(AH$297:AH$313,$E2848)*$D2848</f>
        <v/>
      </c>
      <c r="AI2848" s="32">
        <f>INDEX(AI$297:AI$313,$E2848)*$D2848</f>
        <v/>
      </c>
      <c r="AJ2848" s="32">
        <f>INDEX(AJ$297:AJ$313,$E2848)*$D2848</f>
        <v/>
      </c>
      <c r="AK2848" s="32">
        <f>INDEX(AK$297:AK$313,$E2848)*$D2848</f>
        <v/>
      </c>
      <c r="AL2848" s="32">
        <f>INDEX(AL$297:AL$313,$E2848)*$D2848</f>
        <v/>
      </c>
      <c r="AM2848" s="32">
        <f>INDEX(AM$297:AM$313,$E2848)*$D2848</f>
        <v/>
      </c>
      <c r="AN2848" s="32">
        <f>INDEX(AN$297:AN$313,$E2848)*$D2848</f>
        <v/>
      </c>
      <c r="AO2848" s="32">
        <f>INDEX(AO$297:AO$313,$E2848)*$D2848</f>
        <v/>
      </c>
      <c r="AP2848" s="32">
        <f>INDEX(AP$297:AP$313,$E2848)*$D2848</f>
        <v/>
      </c>
      <c r="AQ2848" s="32">
        <f>INDEX(AQ$297:AQ$313,$E2848)*$D2848</f>
        <v/>
      </c>
      <c r="AR2848" s="32">
        <f>INDEX(AR$297:AR$313,$E2848)*$D2848</f>
        <v/>
      </c>
      <c r="AS2848" s="32">
        <f>INDEX(AS$297:AS$313,$E2848)*$D2848</f>
        <v/>
      </c>
      <c r="AT2848" s="32">
        <f>INDEX(AT$297:AT$313,$E2848)*$D2848</f>
        <v/>
      </c>
      <c r="AU2848" s="32">
        <f>INDEX(AU$297:AU$313,$E2848)*$D2848</f>
        <v/>
      </c>
      <c r="AV2848" s="32">
        <f>INDEX(AV$297:AV$313,$E2848)*$D2848</f>
        <v/>
      </c>
      <c r="AW2848" s="32">
        <f>INDEX(AW$297:AW$313,$E2848)*$D2848</f>
        <v/>
      </c>
      <c r="AX2848" s="32">
        <f>INDEX(AX$297:AX$313,$E2848)*$D2848</f>
        <v/>
      </c>
      <c r="AY2848" s="32">
        <f>INDEX(AY$297:AY$313,$E2848)*$D2848</f>
        <v/>
      </c>
    </row>
    <row r="2849" hidden="1" outlineLevel="2">
      <c r="A2849" s="14" t="inlineStr">
        <is>
          <t>shp</t>
        </is>
      </c>
      <c r="B2849" s="14" t="inlineStr">
        <is>
          <t>nga</t>
        </is>
      </c>
      <c r="C2849" s="14" t="inlineStr">
        <is>
          <t>ftr</t>
        </is>
      </c>
      <c r="D2849" s="32">
        <f>INDEX(Inputs!$W$5:$W$132,MATCH($B2849&amp;"|"&amp;$C2849,Inputs!$A$5:$A$132,0))</f>
        <v/>
      </c>
      <c r="E2849" s="32">
        <f>INDEX(Inputs!$M$5:$M$132,MATCH($B2849&amp;"|"&amp;$C2849,Inputs!$A$5:$A$132,0))</f>
        <v/>
      </c>
      <c r="F2849" s="36" t="n"/>
      <c r="G2849" s="36" t="n"/>
      <c r="H2849" s="14">
        <f>INDEX(VarLab,MATCH($A2849,VarKey,0))&amp;INDEX(MemLab,MATCH($C2849&amp;"|"&amp;$B2849,MemKey,0))</f>
        <v/>
      </c>
      <c r="I2849" s="14">
        <f>INDEX(VarUnit,MATCH($A2849,VarKey,0))</f>
        <v/>
      </c>
      <c r="J2849" s="14">
        <f>INDEX(VarSrc,MATCH($A2849,VarKey,0))</f>
        <v/>
      </c>
      <c r="K2849" s="11">
        <f>CodePrefix&amp;$A2849&amp;IF($C2849="","","."&amp;$C2849&amp;"."&amp;$B2849)&amp;INDEX(VarEnd,MATCH($A2849,VarKey,0))&amp;K$5</f>
        <v/>
      </c>
      <c r="L2849" s="37">
        <f>INDEX(L$297:L$313,$E2849)*$D2849</f>
        <v/>
      </c>
      <c r="M2849" s="32">
        <f>INDEX(M$297:M$313,$E2849)*$D2849</f>
        <v/>
      </c>
      <c r="N2849" s="32">
        <f>INDEX(N$297:N$313,$E2849)*$D2849</f>
        <v/>
      </c>
      <c r="O2849" s="32">
        <f>INDEX(O$297:O$313,$E2849)*$D2849</f>
        <v/>
      </c>
      <c r="P2849" s="32">
        <f>INDEX(P$297:P$313,$E2849)*$D2849</f>
        <v/>
      </c>
      <c r="Q2849" s="32">
        <f>INDEX(Q$297:Q$313,$E2849)*$D2849</f>
        <v/>
      </c>
      <c r="R2849" s="32">
        <f>INDEX(R$297:R$313,$E2849)*$D2849</f>
        <v/>
      </c>
      <c r="S2849" s="32">
        <f>INDEX(S$297:S$313,$E2849)*$D2849</f>
        <v/>
      </c>
      <c r="T2849" s="32">
        <f>INDEX(T$297:T$313,$E2849)*$D2849</f>
        <v/>
      </c>
      <c r="U2849" s="32">
        <f>INDEX(U$297:U$313,$E2849)*$D2849</f>
        <v/>
      </c>
      <c r="V2849" s="32">
        <f>INDEX(V$297:V$313,$E2849)*$D2849</f>
        <v/>
      </c>
      <c r="W2849" s="32">
        <f>INDEX(W$297:W$313,$E2849)*$D2849</f>
        <v/>
      </c>
      <c r="X2849" s="32">
        <f>INDEX(X$297:X$313,$E2849)*$D2849</f>
        <v/>
      </c>
      <c r="Y2849" s="32">
        <f>INDEX(Y$297:Y$313,$E2849)*$D2849</f>
        <v/>
      </c>
      <c r="Z2849" s="32">
        <f>INDEX(Z$297:Z$313,$E2849)*$D2849</f>
        <v/>
      </c>
      <c r="AA2849" s="32">
        <f>INDEX(AA$297:AA$313,$E2849)*$D2849</f>
        <v/>
      </c>
      <c r="AB2849" s="32">
        <f>INDEX(AB$297:AB$313,$E2849)*$D2849</f>
        <v/>
      </c>
      <c r="AC2849" s="32">
        <f>INDEX(AC$297:AC$313,$E2849)*$D2849</f>
        <v/>
      </c>
      <c r="AD2849" s="32">
        <f>INDEX(AD$297:AD$313,$E2849)*$D2849</f>
        <v/>
      </c>
      <c r="AF2849" s="11">
        <f>CodePrefix&amp;$A2849&amp;IF($C2849="","","."&amp;$C2849&amp;"."&amp;$B2849)&amp;INDEX(VarEnd,MATCH($A2849,VarKey,0))&amp;AF$5</f>
        <v/>
      </c>
      <c r="AG2849" s="37">
        <f>INDEX(AG$297:AG$313,$E2849)*$D2849</f>
        <v/>
      </c>
      <c r="AH2849" s="32">
        <f>INDEX(AH$297:AH$313,$E2849)*$D2849</f>
        <v/>
      </c>
      <c r="AI2849" s="32">
        <f>INDEX(AI$297:AI$313,$E2849)*$D2849</f>
        <v/>
      </c>
      <c r="AJ2849" s="32">
        <f>INDEX(AJ$297:AJ$313,$E2849)*$D2849</f>
        <v/>
      </c>
      <c r="AK2849" s="32">
        <f>INDEX(AK$297:AK$313,$E2849)*$D2849</f>
        <v/>
      </c>
      <c r="AL2849" s="32">
        <f>INDEX(AL$297:AL$313,$E2849)*$D2849</f>
        <v/>
      </c>
      <c r="AM2849" s="32">
        <f>INDEX(AM$297:AM$313,$E2849)*$D2849</f>
        <v/>
      </c>
      <c r="AN2849" s="32">
        <f>INDEX(AN$297:AN$313,$E2849)*$D2849</f>
        <v/>
      </c>
      <c r="AO2849" s="32">
        <f>INDEX(AO$297:AO$313,$E2849)*$D2849</f>
        <v/>
      </c>
      <c r="AP2849" s="32">
        <f>INDEX(AP$297:AP$313,$E2849)*$D2849</f>
        <v/>
      </c>
      <c r="AQ2849" s="32">
        <f>INDEX(AQ$297:AQ$313,$E2849)*$D2849</f>
        <v/>
      </c>
      <c r="AR2849" s="32">
        <f>INDEX(AR$297:AR$313,$E2849)*$D2849</f>
        <v/>
      </c>
      <c r="AS2849" s="32">
        <f>INDEX(AS$297:AS$313,$E2849)*$D2849</f>
        <v/>
      </c>
      <c r="AT2849" s="32">
        <f>INDEX(AT$297:AT$313,$E2849)*$D2849</f>
        <v/>
      </c>
      <c r="AU2849" s="32">
        <f>INDEX(AU$297:AU$313,$E2849)*$D2849</f>
        <v/>
      </c>
      <c r="AV2849" s="32">
        <f>INDEX(AV$297:AV$313,$E2849)*$D2849</f>
        <v/>
      </c>
      <c r="AW2849" s="32">
        <f>INDEX(AW$297:AW$313,$E2849)*$D2849</f>
        <v/>
      </c>
      <c r="AX2849" s="32">
        <f>INDEX(AX$297:AX$313,$E2849)*$D2849</f>
        <v/>
      </c>
      <c r="AY2849" s="32">
        <f>INDEX(AY$297:AY$313,$E2849)*$D2849</f>
        <v/>
      </c>
    </row>
    <row r="2850" hidden="1" outlineLevel="2">
      <c r="A2850" s="14" t="inlineStr">
        <is>
          <t>shp</t>
        </is>
      </c>
      <c r="B2850" s="14" t="inlineStr">
        <is>
          <t>gso</t>
        </is>
      </c>
      <c r="C2850" s="14" t="inlineStr">
        <is>
          <t>ftr</t>
        </is>
      </c>
      <c r="D2850" s="32">
        <f>INDEX(Inputs!$W$5:$W$132,MATCH($B2850&amp;"|"&amp;$C2850,Inputs!$A$5:$A$132,0))</f>
        <v/>
      </c>
      <c r="E2850" s="32">
        <f>INDEX(Inputs!$M$5:$M$132,MATCH($B2850&amp;"|"&amp;$C2850,Inputs!$A$5:$A$132,0))</f>
        <v/>
      </c>
      <c r="F2850" s="36" t="n"/>
      <c r="G2850" s="36" t="n"/>
      <c r="H2850" s="14">
        <f>INDEX(VarLab,MATCH($A2850,VarKey,0))&amp;INDEX(MemLab,MATCH($C2850&amp;"|"&amp;$B2850,MemKey,0))</f>
        <v/>
      </c>
      <c r="I2850" s="14">
        <f>INDEX(VarUnit,MATCH($A2850,VarKey,0))</f>
        <v/>
      </c>
      <c r="J2850" s="14">
        <f>INDEX(VarSrc,MATCH($A2850,VarKey,0))</f>
        <v/>
      </c>
      <c r="K2850" s="11">
        <f>CodePrefix&amp;$A2850&amp;IF($C2850="","","."&amp;$C2850&amp;"."&amp;$B2850)&amp;INDEX(VarEnd,MATCH($A2850,VarKey,0))&amp;K$5</f>
        <v/>
      </c>
      <c r="L2850" s="37">
        <f>INDEX(L$297:L$313,$E2850)*$D2850</f>
        <v/>
      </c>
      <c r="M2850" s="32">
        <f>INDEX(M$297:M$313,$E2850)*$D2850</f>
        <v/>
      </c>
      <c r="N2850" s="32">
        <f>INDEX(N$297:N$313,$E2850)*$D2850</f>
        <v/>
      </c>
      <c r="O2850" s="32">
        <f>INDEX(O$297:O$313,$E2850)*$D2850</f>
        <v/>
      </c>
      <c r="P2850" s="32">
        <f>INDEX(P$297:P$313,$E2850)*$D2850</f>
        <v/>
      </c>
      <c r="Q2850" s="32">
        <f>INDEX(Q$297:Q$313,$E2850)*$D2850</f>
        <v/>
      </c>
      <c r="R2850" s="32">
        <f>INDEX(R$297:R$313,$E2850)*$D2850</f>
        <v/>
      </c>
      <c r="S2850" s="32">
        <f>INDEX(S$297:S$313,$E2850)*$D2850</f>
        <v/>
      </c>
      <c r="T2850" s="32">
        <f>INDEX(T$297:T$313,$E2850)*$D2850</f>
        <v/>
      </c>
      <c r="U2850" s="32">
        <f>INDEX(U$297:U$313,$E2850)*$D2850</f>
        <v/>
      </c>
      <c r="V2850" s="32">
        <f>INDEX(V$297:V$313,$E2850)*$D2850</f>
        <v/>
      </c>
      <c r="W2850" s="32">
        <f>INDEX(W$297:W$313,$E2850)*$D2850</f>
        <v/>
      </c>
      <c r="X2850" s="32">
        <f>INDEX(X$297:X$313,$E2850)*$D2850</f>
        <v/>
      </c>
      <c r="Y2850" s="32">
        <f>INDEX(Y$297:Y$313,$E2850)*$D2850</f>
        <v/>
      </c>
      <c r="Z2850" s="32">
        <f>INDEX(Z$297:Z$313,$E2850)*$D2850</f>
        <v/>
      </c>
      <c r="AA2850" s="32">
        <f>INDEX(AA$297:AA$313,$E2850)*$D2850</f>
        <v/>
      </c>
      <c r="AB2850" s="32">
        <f>INDEX(AB$297:AB$313,$E2850)*$D2850</f>
        <v/>
      </c>
      <c r="AC2850" s="32">
        <f>INDEX(AC$297:AC$313,$E2850)*$D2850</f>
        <v/>
      </c>
      <c r="AD2850" s="32">
        <f>INDEX(AD$297:AD$313,$E2850)*$D2850</f>
        <v/>
      </c>
      <c r="AF2850" s="11">
        <f>CodePrefix&amp;$A2850&amp;IF($C2850="","","."&amp;$C2850&amp;"."&amp;$B2850)&amp;INDEX(VarEnd,MATCH($A2850,VarKey,0))&amp;AF$5</f>
        <v/>
      </c>
      <c r="AG2850" s="37">
        <f>INDEX(AG$297:AG$313,$E2850)*$D2850</f>
        <v/>
      </c>
      <c r="AH2850" s="32">
        <f>INDEX(AH$297:AH$313,$E2850)*$D2850</f>
        <v/>
      </c>
      <c r="AI2850" s="32">
        <f>INDEX(AI$297:AI$313,$E2850)*$D2850</f>
        <v/>
      </c>
      <c r="AJ2850" s="32">
        <f>INDEX(AJ$297:AJ$313,$E2850)*$D2850</f>
        <v/>
      </c>
      <c r="AK2850" s="32">
        <f>INDEX(AK$297:AK$313,$E2850)*$D2850</f>
        <v/>
      </c>
      <c r="AL2850" s="32">
        <f>INDEX(AL$297:AL$313,$E2850)*$D2850</f>
        <v/>
      </c>
      <c r="AM2850" s="32">
        <f>INDEX(AM$297:AM$313,$E2850)*$D2850</f>
        <v/>
      </c>
      <c r="AN2850" s="32">
        <f>INDEX(AN$297:AN$313,$E2850)*$D2850</f>
        <v/>
      </c>
      <c r="AO2850" s="32">
        <f>INDEX(AO$297:AO$313,$E2850)*$D2850</f>
        <v/>
      </c>
      <c r="AP2850" s="32">
        <f>INDEX(AP$297:AP$313,$E2850)*$D2850</f>
        <v/>
      </c>
      <c r="AQ2850" s="32">
        <f>INDEX(AQ$297:AQ$313,$E2850)*$D2850</f>
        <v/>
      </c>
      <c r="AR2850" s="32">
        <f>INDEX(AR$297:AR$313,$E2850)*$D2850</f>
        <v/>
      </c>
      <c r="AS2850" s="32">
        <f>INDEX(AS$297:AS$313,$E2850)*$D2850</f>
        <v/>
      </c>
      <c r="AT2850" s="32">
        <f>INDEX(AT$297:AT$313,$E2850)*$D2850</f>
        <v/>
      </c>
      <c r="AU2850" s="32">
        <f>INDEX(AU$297:AU$313,$E2850)*$D2850</f>
        <v/>
      </c>
      <c r="AV2850" s="32">
        <f>INDEX(AV$297:AV$313,$E2850)*$D2850</f>
        <v/>
      </c>
      <c r="AW2850" s="32">
        <f>INDEX(AW$297:AW$313,$E2850)*$D2850</f>
        <v/>
      </c>
      <c r="AX2850" s="32">
        <f>INDEX(AX$297:AX$313,$E2850)*$D2850</f>
        <v/>
      </c>
      <c r="AY2850" s="32">
        <f>INDEX(AY$297:AY$313,$E2850)*$D2850</f>
        <v/>
      </c>
    </row>
    <row r="2851" hidden="1" outlineLevel="2">
      <c r="A2851" s="14" t="inlineStr">
        <is>
          <t>shp</t>
        </is>
      </c>
      <c r="B2851" s="14" t="inlineStr">
        <is>
          <t>die</t>
        </is>
      </c>
      <c r="C2851" s="14" t="inlineStr">
        <is>
          <t>ftr</t>
        </is>
      </c>
      <c r="D2851" s="32">
        <f>INDEX(Inputs!$W$5:$W$132,MATCH($B2851&amp;"|"&amp;$C2851,Inputs!$A$5:$A$132,0))</f>
        <v/>
      </c>
      <c r="E2851" s="32">
        <f>INDEX(Inputs!$M$5:$M$132,MATCH($B2851&amp;"|"&amp;$C2851,Inputs!$A$5:$A$132,0))</f>
        <v/>
      </c>
      <c r="F2851" s="36" t="n"/>
      <c r="G2851" s="36" t="n"/>
      <c r="H2851" s="14">
        <f>INDEX(VarLab,MATCH($A2851,VarKey,0))&amp;INDEX(MemLab,MATCH($C2851&amp;"|"&amp;$B2851,MemKey,0))</f>
        <v/>
      </c>
      <c r="I2851" s="14">
        <f>INDEX(VarUnit,MATCH($A2851,VarKey,0))</f>
        <v/>
      </c>
      <c r="J2851" s="14">
        <f>INDEX(VarSrc,MATCH($A2851,VarKey,0))</f>
        <v/>
      </c>
      <c r="K2851" s="11">
        <f>CodePrefix&amp;$A2851&amp;IF($C2851="","","."&amp;$C2851&amp;"."&amp;$B2851)&amp;INDEX(VarEnd,MATCH($A2851,VarKey,0))&amp;K$5</f>
        <v/>
      </c>
      <c r="L2851" s="37">
        <f>INDEX(L$297:L$313,$E2851)*$D2851</f>
        <v/>
      </c>
      <c r="M2851" s="32">
        <f>INDEX(M$297:M$313,$E2851)*$D2851</f>
        <v/>
      </c>
      <c r="N2851" s="32">
        <f>INDEX(N$297:N$313,$E2851)*$D2851</f>
        <v/>
      </c>
      <c r="O2851" s="32">
        <f>INDEX(O$297:O$313,$E2851)*$D2851</f>
        <v/>
      </c>
      <c r="P2851" s="32">
        <f>INDEX(P$297:P$313,$E2851)*$D2851</f>
        <v/>
      </c>
      <c r="Q2851" s="32">
        <f>INDEX(Q$297:Q$313,$E2851)*$D2851</f>
        <v/>
      </c>
      <c r="R2851" s="32">
        <f>INDEX(R$297:R$313,$E2851)*$D2851</f>
        <v/>
      </c>
      <c r="S2851" s="32">
        <f>INDEX(S$297:S$313,$E2851)*$D2851</f>
        <v/>
      </c>
      <c r="T2851" s="32">
        <f>INDEX(T$297:T$313,$E2851)*$D2851</f>
        <v/>
      </c>
      <c r="U2851" s="32">
        <f>INDEX(U$297:U$313,$E2851)*$D2851</f>
        <v/>
      </c>
      <c r="V2851" s="32">
        <f>INDEX(V$297:V$313,$E2851)*$D2851</f>
        <v/>
      </c>
      <c r="W2851" s="32">
        <f>INDEX(W$297:W$313,$E2851)*$D2851</f>
        <v/>
      </c>
      <c r="X2851" s="32">
        <f>INDEX(X$297:X$313,$E2851)*$D2851</f>
        <v/>
      </c>
      <c r="Y2851" s="32">
        <f>INDEX(Y$297:Y$313,$E2851)*$D2851</f>
        <v/>
      </c>
      <c r="Z2851" s="32">
        <f>INDEX(Z$297:Z$313,$E2851)*$D2851</f>
        <v/>
      </c>
      <c r="AA2851" s="32">
        <f>INDEX(AA$297:AA$313,$E2851)*$D2851</f>
        <v/>
      </c>
      <c r="AB2851" s="32">
        <f>INDEX(AB$297:AB$313,$E2851)*$D2851</f>
        <v/>
      </c>
      <c r="AC2851" s="32">
        <f>INDEX(AC$297:AC$313,$E2851)*$D2851</f>
        <v/>
      </c>
      <c r="AD2851" s="32">
        <f>INDEX(AD$297:AD$313,$E2851)*$D2851</f>
        <v/>
      </c>
      <c r="AF2851" s="11">
        <f>CodePrefix&amp;$A2851&amp;IF($C2851="","","."&amp;$C2851&amp;"."&amp;$B2851)&amp;INDEX(VarEnd,MATCH($A2851,VarKey,0))&amp;AF$5</f>
        <v/>
      </c>
      <c r="AG2851" s="37">
        <f>INDEX(AG$297:AG$313,$E2851)*$D2851</f>
        <v/>
      </c>
      <c r="AH2851" s="32">
        <f>INDEX(AH$297:AH$313,$E2851)*$D2851</f>
        <v/>
      </c>
      <c r="AI2851" s="32">
        <f>INDEX(AI$297:AI$313,$E2851)*$D2851</f>
        <v/>
      </c>
      <c r="AJ2851" s="32">
        <f>INDEX(AJ$297:AJ$313,$E2851)*$D2851</f>
        <v/>
      </c>
      <c r="AK2851" s="32">
        <f>INDEX(AK$297:AK$313,$E2851)*$D2851</f>
        <v/>
      </c>
      <c r="AL2851" s="32">
        <f>INDEX(AL$297:AL$313,$E2851)*$D2851</f>
        <v/>
      </c>
      <c r="AM2851" s="32">
        <f>INDEX(AM$297:AM$313,$E2851)*$D2851</f>
        <v/>
      </c>
      <c r="AN2851" s="32">
        <f>INDEX(AN$297:AN$313,$E2851)*$D2851</f>
        <v/>
      </c>
      <c r="AO2851" s="32">
        <f>INDEX(AO$297:AO$313,$E2851)*$D2851</f>
        <v/>
      </c>
      <c r="AP2851" s="32">
        <f>INDEX(AP$297:AP$313,$E2851)*$D2851</f>
        <v/>
      </c>
      <c r="AQ2851" s="32">
        <f>INDEX(AQ$297:AQ$313,$E2851)*$D2851</f>
        <v/>
      </c>
      <c r="AR2851" s="32">
        <f>INDEX(AR$297:AR$313,$E2851)*$D2851</f>
        <v/>
      </c>
      <c r="AS2851" s="32">
        <f>INDEX(AS$297:AS$313,$E2851)*$D2851</f>
        <v/>
      </c>
      <c r="AT2851" s="32">
        <f>INDEX(AT$297:AT$313,$E2851)*$D2851</f>
        <v/>
      </c>
      <c r="AU2851" s="32">
        <f>INDEX(AU$297:AU$313,$E2851)*$D2851</f>
        <v/>
      </c>
      <c r="AV2851" s="32">
        <f>INDEX(AV$297:AV$313,$E2851)*$D2851</f>
        <v/>
      </c>
      <c r="AW2851" s="32">
        <f>INDEX(AW$297:AW$313,$E2851)*$D2851</f>
        <v/>
      </c>
      <c r="AX2851" s="32">
        <f>INDEX(AX$297:AX$313,$E2851)*$D2851</f>
        <v/>
      </c>
      <c r="AY2851" s="32">
        <f>INDEX(AY$297:AY$313,$E2851)*$D2851</f>
        <v/>
      </c>
    </row>
    <row r="2852" hidden="1" outlineLevel="2">
      <c r="A2852" s="14" t="inlineStr">
        <is>
          <t>shp</t>
        </is>
      </c>
      <c r="B2852" s="14" t="inlineStr">
        <is>
          <t>lpg</t>
        </is>
      </c>
      <c r="C2852" s="14" t="inlineStr">
        <is>
          <t>ftr</t>
        </is>
      </c>
      <c r="D2852" s="32">
        <f>INDEX(Inputs!$W$5:$W$132,MATCH($B2852&amp;"|"&amp;$C2852,Inputs!$A$5:$A$132,0))</f>
        <v/>
      </c>
      <c r="E2852" s="32">
        <f>INDEX(Inputs!$M$5:$M$132,MATCH($B2852&amp;"|"&amp;$C2852,Inputs!$A$5:$A$132,0))</f>
        <v/>
      </c>
      <c r="F2852" s="36" t="n"/>
      <c r="G2852" s="36" t="n"/>
      <c r="H2852" s="14">
        <f>INDEX(VarLab,MATCH($A2852,VarKey,0))&amp;INDEX(MemLab,MATCH($C2852&amp;"|"&amp;$B2852,MemKey,0))</f>
        <v/>
      </c>
      <c r="I2852" s="14">
        <f>INDEX(VarUnit,MATCH($A2852,VarKey,0))</f>
        <v/>
      </c>
      <c r="J2852" s="14">
        <f>INDEX(VarSrc,MATCH($A2852,VarKey,0))</f>
        <v/>
      </c>
      <c r="K2852" s="11">
        <f>CodePrefix&amp;$A2852&amp;IF($C2852="","","."&amp;$C2852&amp;"."&amp;$B2852)&amp;INDEX(VarEnd,MATCH($A2852,VarKey,0))&amp;K$5</f>
        <v/>
      </c>
      <c r="L2852" s="37">
        <f>INDEX(L$297:L$313,$E2852)*$D2852</f>
        <v/>
      </c>
      <c r="M2852" s="32">
        <f>INDEX(M$297:M$313,$E2852)*$D2852</f>
        <v/>
      </c>
      <c r="N2852" s="32">
        <f>INDEX(N$297:N$313,$E2852)*$D2852</f>
        <v/>
      </c>
      <c r="O2852" s="32">
        <f>INDEX(O$297:O$313,$E2852)*$D2852</f>
        <v/>
      </c>
      <c r="P2852" s="32">
        <f>INDEX(P$297:P$313,$E2852)*$D2852</f>
        <v/>
      </c>
      <c r="Q2852" s="32">
        <f>INDEX(Q$297:Q$313,$E2852)*$D2852</f>
        <v/>
      </c>
      <c r="R2852" s="32">
        <f>INDEX(R$297:R$313,$E2852)*$D2852</f>
        <v/>
      </c>
      <c r="S2852" s="32">
        <f>INDEX(S$297:S$313,$E2852)*$D2852</f>
        <v/>
      </c>
      <c r="T2852" s="32">
        <f>INDEX(T$297:T$313,$E2852)*$D2852</f>
        <v/>
      </c>
      <c r="U2852" s="32">
        <f>INDEX(U$297:U$313,$E2852)*$D2852</f>
        <v/>
      </c>
      <c r="V2852" s="32">
        <f>INDEX(V$297:V$313,$E2852)*$D2852</f>
        <v/>
      </c>
      <c r="W2852" s="32">
        <f>INDEX(W$297:W$313,$E2852)*$D2852</f>
        <v/>
      </c>
      <c r="X2852" s="32">
        <f>INDEX(X$297:X$313,$E2852)*$D2852</f>
        <v/>
      </c>
      <c r="Y2852" s="32">
        <f>INDEX(Y$297:Y$313,$E2852)*$D2852</f>
        <v/>
      </c>
      <c r="Z2852" s="32">
        <f>INDEX(Z$297:Z$313,$E2852)*$D2852</f>
        <v/>
      </c>
      <c r="AA2852" s="32">
        <f>INDEX(AA$297:AA$313,$E2852)*$D2852</f>
        <v/>
      </c>
      <c r="AB2852" s="32">
        <f>INDEX(AB$297:AB$313,$E2852)*$D2852</f>
        <v/>
      </c>
      <c r="AC2852" s="32">
        <f>INDEX(AC$297:AC$313,$E2852)*$D2852</f>
        <v/>
      </c>
      <c r="AD2852" s="32">
        <f>INDEX(AD$297:AD$313,$E2852)*$D2852</f>
        <v/>
      </c>
      <c r="AF2852" s="11">
        <f>CodePrefix&amp;$A2852&amp;IF($C2852="","","."&amp;$C2852&amp;"."&amp;$B2852)&amp;INDEX(VarEnd,MATCH($A2852,VarKey,0))&amp;AF$5</f>
        <v/>
      </c>
      <c r="AG2852" s="37">
        <f>INDEX(AG$297:AG$313,$E2852)*$D2852</f>
        <v/>
      </c>
      <c r="AH2852" s="32">
        <f>INDEX(AH$297:AH$313,$E2852)*$D2852</f>
        <v/>
      </c>
      <c r="AI2852" s="32">
        <f>INDEX(AI$297:AI$313,$E2852)*$D2852</f>
        <v/>
      </c>
      <c r="AJ2852" s="32">
        <f>INDEX(AJ$297:AJ$313,$E2852)*$D2852</f>
        <v/>
      </c>
      <c r="AK2852" s="32">
        <f>INDEX(AK$297:AK$313,$E2852)*$D2852</f>
        <v/>
      </c>
      <c r="AL2852" s="32">
        <f>INDEX(AL$297:AL$313,$E2852)*$D2852</f>
        <v/>
      </c>
      <c r="AM2852" s="32">
        <f>INDEX(AM$297:AM$313,$E2852)*$D2852</f>
        <v/>
      </c>
      <c r="AN2852" s="32">
        <f>INDEX(AN$297:AN$313,$E2852)*$D2852</f>
        <v/>
      </c>
      <c r="AO2852" s="32">
        <f>INDEX(AO$297:AO$313,$E2852)*$D2852</f>
        <v/>
      </c>
      <c r="AP2852" s="32">
        <f>INDEX(AP$297:AP$313,$E2852)*$D2852</f>
        <v/>
      </c>
      <c r="AQ2852" s="32">
        <f>INDEX(AQ$297:AQ$313,$E2852)*$D2852</f>
        <v/>
      </c>
      <c r="AR2852" s="32">
        <f>INDEX(AR$297:AR$313,$E2852)*$D2852</f>
        <v/>
      </c>
      <c r="AS2852" s="32">
        <f>INDEX(AS$297:AS$313,$E2852)*$D2852</f>
        <v/>
      </c>
      <c r="AT2852" s="32">
        <f>INDEX(AT$297:AT$313,$E2852)*$D2852</f>
        <v/>
      </c>
      <c r="AU2852" s="32">
        <f>INDEX(AU$297:AU$313,$E2852)*$D2852</f>
        <v/>
      </c>
      <c r="AV2852" s="32">
        <f>INDEX(AV$297:AV$313,$E2852)*$D2852</f>
        <v/>
      </c>
      <c r="AW2852" s="32">
        <f>INDEX(AW$297:AW$313,$E2852)*$D2852</f>
        <v/>
      </c>
      <c r="AX2852" s="32">
        <f>INDEX(AX$297:AX$313,$E2852)*$D2852</f>
        <v/>
      </c>
      <c r="AY2852" s="32">
        <f>INDEX(AY$297:AY$313,$E2852)*$D2852</f>
        <v/>
      </c>
    </row>
    <row r="2853" hidden="1" outlineLevel="2">
      <c r="A2853" s="14" t="inlineStr">
        <is>
          <t>shp</t>
        </is>
      </c>
      <c r="B2853" s="14" t="inlineStr">
        <is>
          <t>ker</t>
        </is>
      </c>
      <c r="C2853" s="14" t="inlineStr">
        <is>
          <t>ftr</t>
        </is>
      </c>
      <c r="D2853" s="32">
        <f>INDEX(Inputs!$W$5:$W$132,MATCH($B2853&amp;"|"&amp;$C2853,Inputs!$A$5:$A$132,0))</f>
        <v/>
      </c>
      <c r="E2853" s="32">
        <f>INDEX(Inputs!$M$5:$M$132,MATCH($B2853&amp;"|"&amp;$C2853,Inputs!$A$5:$A$132,0))</f>
        <v/>
      </c>
      <c r="F2853" s="36" t="n"/>
      <c r="G2853" s="36" t="n"/>
      <c r="H2853" s="14">
        <f>INDEX(VarLab,MATCH($A2853,VarKey,0))&amp;INDEX(MemLab,MATCH($C2853&amp;"|"&amp;$B2853,MemKey,0))</f>
        <v/>
      </c>
      <c r="I2853" s="14">
        <f>INDEX(VarUnit,MATCH($A2853,VarKey,0))</f>
        <v/>
      </c>
      <c r="J2853" s="14">
        <f>INDEX(VarSrc,MATCH($A2853,VarKey,0))</f>
        <v/>
      </c>
      <c r="K2853" s="11">
        <f>CodePrefix&amp;$A2853&amp;IF($C2853="","","."&amp;$C2853&amp;"."&amp;$B2853)&amp;INDEX(VarEnd,MATCH($A2853,VarKey,0))&amp;K$5</f>
        <v/>
      </c>
      <c r="L2853" s="37">
        <f>INDEX(L$297:L$313,$E2853)*$D2853</f>
        <v/>
      </c>
      <c r="M2853" s="32">
        <f>INDEX(M$297:M$313,$E2853)*$D2853</f>
        <v/>
      </c>
      <c r="N2853" s="32">
        <f>INDEX(N$297:N$313,$E2853)*$D2853</f>
        <v/>
      </c>
      <c r="O2853" s="32">
        <f>INDEX(O$297:O$313,$E2853)*$D2853</f>
        <v/>
      </c>
      <c r="P2853" s="32">
        <f>INDEX(P$297:P$313,$E2853)*$D2853</f>
        <v/>
      </c>
      <c r="Q2853" s="32">
        <f>INDEX(Q$297:Q$313,$E2853)*$D2853</f>
        <v/>
      </c>
      <c r="R2853" s="32">
        <f>INDEX(R$297:R$313,$E2853)*$D2853</f>
        <v/>
      </c>
      <c r="S2853" s="32">
        <f>INDEX(S$297:S$313,$E2853)*$D2853</f>
        <v/>
      </c>
      <c r="T2853" s="32">
        <f>INDEX(T$297:T$313,$E2853)*$D2853</f>
        <v/>
      </c>
      <c r="U2853" s="32">
        <f>INDEX(U$297:U$313,$E2853)*$D2853</f>
        <v/>
      </c>
      <c r="V2853" s="32">
        <f>INDEX(V$297:V$313,$E2853)*$D2853</f>
        <v/>
      </c>
      <c r="W2853" s="32">
        <f>INDEX(W$297:W$313,$E2853)*$D2853</f>
        <v/>
      </c>
      <c r="X2853" s="32">
        <f>INDEX(X$297:X$313,$E2853)*$D2853</f>
        <v/>
      </c>
      <c r="Y2853" s="32">
        <f>INDEX(Y$297:Y$313,$E2853)*$D2853</f>
        <v/>
      </c>
      <c r="Z2853" s="32">
        <f>INDEX(Z$297:Z$313,$E2853)*$D2853</f>
        <v/>
      </c>
      <c r="AA2853" s="32">
        <f>INDEX(AA$297:AA$313,$E2853)*$D2853</f>
        <v/>
      </c>
      <c r="AB2853" s="32">
        <f>INDEX(AB$297:AB$313,$E2853)*$D2853</f>
        <v/>
      </c>
      <c r="AC2853" s="32">
        <f>INDEX(AC$297:AC$313,$E2853)*$D2853</f>
        <v/>
      </c>
      <c r="AD2853" s="32">
        <f>INDEX(AD$297:AD$313,$E2853)*$D2853</f>
        <v/>
      </c>
      <c r="AF2853" s="11">
        <f>CodePrefix&amp;$A2853&amp;IF($C2853="","","."&amp;$C2853&amp;"."&amp;$B2853)&amp;INDEX(VarEnd,MATCH($A2853,VarKey,0))&amp;AF$5</f>
        <v/>
      </c>
      <c r="AG2853" s="37">
        <f>INDEX(AG$297:AG$313,$E2853)*$D2853</f>
        <v/>
      </c>
      <c r="AH2853" s="32">
        <f>INDEX(AH$297:AH$313,$E2853)*$D2853</f>
        <v/>
      </c>
      <c r="AI2853" s="32">
        <f>INDEX(AI$297:AI$313,$E2853)*$D2853</f>
        <v/>
      </c>
      <c r="AJ2853" s="32">
        <f>INDEX(AJ$297:AJ$313,$E2853)*$D2853</f>
        <v/>
      </c>
      <c r="AK2853" s="32">
        <f>INDEX(AK$297:AK$313,$E2853)*$D2853</f>
        <v/>
      </c>
      <c r="AL2853" s="32">
        <f>INDEX(AL$297:AL$313,$E2853)*$D2853</f>
        <v/>
      </c>
      <c r="AM2853" s="32">
        <f>INDEX(AM$297:AM$313,$E2853)*$D2853</f>
        <v/>
      </c>
      <c r="AN2853" s="32">
        <f>INDEX(AN$297:AN$313,$E2853)*$D2853</f>
        <v/>
      </c>
      <c r="AO2853" s="32">
        <f>INDEX(AO$297:AO$313,$E2853)*$D2853</f>
        <v/>
      </c>
      <c r="AP2853" s="32">
        <f>INDEX(AP$297:AP$313,$E2853)*$D2853</f>
        <v/>
      </c>
      <c r="AQ2853" s="32">
        <f>INDEX(AQ$297:AQ$313,$E2853)*$D2853</f>
        <v/>
      </c>
      <c r="AR2853" s="32">
        <f>INDEX(AR$297:AR$313,$E2853)*$D2853</f>
        <v/>
      </c>
      <c r="AS2853" s="32">
        <f>INDEX(AS$297:AS$313,$E2853)*$D2853</f>
        <v/>
      </c>
      <c r="AT2853" s="32">
        <f>INDEX(AT$297:AT$313,$E2853)*$D2853</f>
        <v/>
      </c>
      <c r="AU2853" s="32">
        <f>INDEX(AU$297:AU$313,$E2853)*$D2853</f>
        <v/>
      </c>
      <c r="AV2853" s="32">
        <f>INDEX(AV$297:AV$313,$E2853)*$D2853</f>
        <v/>
      </c>
      <c r="AW2853" s="32">
        <f>INDEX(AW$297:AW$313,$E2853)*$D2853</f>
        <v/>
      </c>
      <c r="AX2853" s="32">
        <f>INDEX(AX$297:AX$313,$E2853)*$D2853</f>
        <v/>
      </c>
      <c r="AY2853" s="32">
        <f>INDEX(AY$297:AY$313,$E2853)*$D2853</f>
        <v/>
      </c>
    </row>
    <row r="2854" hidden="1" outlineLevel="2">
      <c r="A2854" s="14" t="inlineStr">
        <is>
          <t>shp</t>
        </is>
      </c>
      <c r="B2854" s="14" t="inlineStr">
        <is>
          <t>oop</t>
        </is>
      </c>
      <c r="C2854" s="14" t="inlineStr">
        <is>
          <t>ftr</t>
        </is>
      </c>
      <c r="D2854" s="32">
        <f>INDEX(Inputs!$W$5:$W$132,MATCH($B2854&amp;"|"&amp;$C2854,Inputs!$A$5:$A$132,0))</f>
        <v/>
      </c>
      <c r="E2854" s="32">
        <f>INDEX(Inputs!$M$5:$M$132,MATCH($B2854&amp;"|"&amp;$C2854,Inputs!$A$5:$A$132,0))</f>
        <v/>
      </c>
      <c r="F2854" s="36" t="n"/>
      <c r="G2854" s="36" t="n"/>
      <c r="H2854" s="14">
        <f>INDEX(VarLab,MATCH($A2854,VarKey,0))&amp;INDEX(MemLab,MATCH($C2854&amp;"|"&amp;$B2854,MemKey,0))</f>
        <v/>
      </c>
      <c r="I2854" s="14">
        <f>INDEX(VarUnit,MATCH($A2854,VarKey,0))</f>
        <v/>
      </c>
      <c r="J2854" s="14">
        <f>INDEX(VarSrc,MATCH($A2854,VarKey,0))</f>
        <v/>
      </c>
      <c r="K2854" s="11">
        <f>CodePrefix&amp;$A2854&amp;IF($C2854="","","."&amp;$C2854&amp;"."&amp;$B2854)&amp;INDEX(VarEnd,MATCH($A2854,VarKey,0))&amp;K$5</f>
        <v/>
      </c>
      <c r="L2854" s="37">
        <f>INDEX(L$297:L$313,$E2854)*$D2854</f>
        <v/>
      </c>
      <c r="M2854" s="32">
        <f>INDEX(M$297:M$313,$E2854)*$D2854</f>
        <v/>
      </c>
      <c r="N2854" s="32">
        <f>INDEX(N$297:N$313,$E2854)*$D2854</f>
        <v/>
      </c>
      <c r="O2854" s="32">
        <f>INDEX(O$297:O$313,$E2854)*$D2854</f>
        <v/>
      </c>
      <c r="P2854" s="32">
        <f>INDEX(P$297:P$313,$E2854)*$D2854</f>
        <v/>
      </c>
      <c r="Q2854" s="32">
        <f>INDEX(Q$297:Q$313,$E2854)*$D2854</f>
        <v/>
      </c>
      <c r="R2854" s="32">
        <f>INDEX(R$297:R$313,$E2854)*$D2854</f>
        <v/>
      </c>
      <c r="S2854" s="32">
        <f>INDEX(S$297:S$313,$E2854)*$D2854</f>
        <v/>
      </c>
      <c r="T2854" s="32">
        <f>INDEX(T$297:T$313,$E2854)*$D2854</f>
        <v/>
      </c>
      <c r="U2854" s="32">
        <f>INDEX(U$297:U$313,$E2854)*$D2854</f>
        <v/>
      </c>
      <c r="V2854" s="32">
        <f>INDEX(V$297:V$313,$E2854)*$D2854</f>
        <v/>
      </c>
      <c r="W2854" s="32">
        <f>INDEX(W$297:W$313,$E2854)*$D2854</f>
        <v/>
      </c>
      <c r="X2854" s="32">
        <f>INDEX(X$297:X$313,$E2854)*$D2854</f>
        <v/>
      </c>
      <c r="Y2854" s="32">
        <f>INDEX(Y$297:Y$313,$E2854)*$D2854</f>
        <v/>
      </c>
      <c r="Z2854" s="32">
        <f>INDEX(Z$297:Z$313,$E2854)*$D2854</f>
        <v/>
      </c>
      <c r="AA2854" s="32">
        <f>INDEX(AA$297:AA$313,$E2854)*$D2854</f>
        <v/>
      </c>
      <c r="AB2854" s="32">
        <f>INDEX(AB$297:AB$313,$E2854)*$D2854</f>
        <v/>
      </c>
      <c r="AC2854" s="32">
        <f>INDEX(AC$297:AC$313,$E2854)*$D2854</f>
        <v/>
      </c>
      <c r="AD2854" s="32">
        <f>INDEX(AD$297:AD$313,$E2854)*$D2854</f>
        <v/>
      </c>
      <c r="AF2854" s="11">
        <f>CodePrefix&amp;$A2854&amp;IF($C2854="","","."&amp;$C2854&amp;"."&amp;$B2854)&amp;INDEX(VarEnd,MATCH($A2854,VarKey,0))&amp;AF$5</f>
        <v/>
      </c>
      <c r="AG2854" s="37">
        <f>INDEX(AG$297:AG$313,$E2854)*$D2854</f>
        <v/>
      </c>
      <c r="AH2854" s="32">
        <f>INDEX(AH$297:AH$313,$E2854)*$D2854</f>
        <v/>
      </c>
      <c r="AI2854" s="32">
        <f>INDEX(AI$297:AI$313,$E2854)*$D2854</f>
        <v/>
      </c>
      <c r="AJ2854" s="32">
        <f>INDEX(AJ$297:AJ$313,$E2854)*$D2854</f>
        <v/>
      </c>
      <c r="AK2854" s="32">
        <f>INDEX(AK$297:AK$313,$E2854)*$D2854</f>
        <v/>
      </c>
      <c r="AL2854" s="32">
        <f>INDEX(AL$297:AL$313,$E2854)*$D2854</f>
        <v/>
      </c>
      <c r="AM2854" s="32">
        <f>INDEX(AM$297:AM$313,$E2854)*$D2854</f>
        <v/>
      </c>
      <c r="AN2854" s="32">
        <f>INDEX(AN$297:AN$313,$E2854)*$D2854</f>
        <v/>
      </c>
      <c r="AO2854" s="32">
        <f>INDEX(AO$297:AO$313,$E2854)*$D2854</f>
        <v/>
      </c>
      <c r="AP2854" s="32">
        <f>INDEX(AP$297:AP$313,$E2854)*$D2854</f>
        <v/>
      </c>
      <c r="AQ2854" s="32">
        <f>INDEX(AQ$297:AQ$313,$E2854)*$D2854</f>
        <v/>
      </c>
      <c r="AR2854" s="32">
        <f>INDEX(AR$297:AR$313,$E2854)*$D2854</f>
        <v/>
      </c>
      <c r="AS2854" s="32">
        <f>INDEX(AS$297:AS$313,$E2854)*$D2854</f>
        <v/>
      </c>
      <c r="AT2854" s="32">
        <f>INDEX(AT$297:AT$313,$E2854)*$D2854</f>
        <v/>
      </c>
      <c r="AU2854" s="32">
        <f>INDEX(AU$297:AU$313,$E2854)*$D2854</f>
        <v/>
      </c>
      <c r="AV2854" s="32">
        <f>INDEX(AV$297:AV$313,$E2854)*$D2854</f>
        <v/>
      </c>
      <c r="AW2854" s="32">
        <f>INDEX(AW$297:AW$313,$E2854)*$D2854</f>
        <v/>
      </c>
      <c r="AX2854" s="32">
        <f>INDEX(AX$297:AX$313,$E2854)*$D2854</f>
        <v/>
      </c>
      <c r="AY2854" s="32">
        <f>INDEX(AY$297:AY$313,$E2854)*$D2854</f>
        <v/>
      </c>
    </row>
    <row r="2855" hidden="1" outlineLevel="2">
      <c r="A2855" s="14" t="inlineStr">
        <is>
          <t>shp</t>
        </is>
      </c>
      <c r="B2855" s="14" t="inlineStr">
        <is>
          <t>bio</t>
        </is>
      </c>
      <c r="C2855" s="14" t="inlineStr">
        <is>
          <t>ftr</t>
        </is>
      </c>
      <c r="D2855" s="32">
        <f>INDEX(Inputs!$W$5:$W$132,MATCH($B2855&amp;"|"&amp;$C2855,Inputs!$A$5:$A$132,0))</f>
        <v/>
      </c>
      <c r="E2855" s="32">
        <f>INDEX(Inputs!$M$5:$M$132,MATCH($B2855&amp;"|"&amp;$C2855,Inputs!$A$5:$A$132,0))</f>
        <v/>
      </c>
      <c r="F2855" s="36" t="n"/>
      <c r="G2855" s="36" t="n"/>
      <c r="H2855" s="14">
        <f>INDEX(VarLab,MATCH($A2855,VarKey,0))&amp;INDEX(MemLab,MATCH($C2855&amp;"|"&amp;$B2855,MemKey,0))</f>
        <v/>
      </c>
      <c r="I2855" s="14">
        <f>INDEX(VarUnit,MATCH($A2855,VarKey,0))</f>
        <v/>
      </c>
      <c r="J2855" s="14">
        <f>INDEX(VarSrc,MATCH($A2855,VarKey,0))</f>
        <v/>
      </c>
      <c r="K2855" s="11">
        <f>CodePrefix&amp;$A2855&amp;IF($C2855="","","."&amp;$C2855&amp;"."&amp;$B2855)&amp;INDEX(VarEnd,MATCH($A2855,VarKey,0))&amp;K$5</f>
        <v/>
      </c>
      <c r="L2855" s="37">
        <f>INDEX(L$297:L$313,$E2855)*$D2855</f>
        <v/>
      </c>
      <c r="M2855" s="32">
        <f>INDEX(M$297:M$313,$E2855)*$D2855</f>
        <v/>
      </c>
      <c r="N2855" s="32">
        <f>INDEX(N$297:N$313,$E2855)*$D2855</f>
        <v/>
      </c>
      <c r="O2855" s="32">
        <f>INDEX(O$297:O$313,$E2855)*$D2855</f>
        <v/>
      </c>
      <c r="P2855" s="32">
        <f>INDEX(P$297:P$313,$E2855)*$D2855</f>
        <v/>
      </c>
      <c r="Q2855" s="32">
        <f>INDEX(Q$297:Q$313,$E2855)*$D2855</f>
        <v/>
      </c>
      <c r="R2855" s="32">
        <f>INDEX(R$297:R$313,$E2855)*$D2855</f>
        <v/>
      </c>
      <c r="S2855" s="32">
        <f>INDEX(S$297:S$313,$E2855)*$D2855</f>
        <v/>
      </c>
      <c r="T2855" s="32">
        <f>INDEX(T$297:T$313,$E2855)*$D2855</f>
        <v/>
      </c>
      <c r="U2855" s="32">
        <f>INDEX(U$297:U$313,$E2855)*$D2855</f>
        <v/>
      </c>
      <c r="V2855" s="32">
        <f>INDEX(V$297:V$313,$E2855)*$D2855</f>
        <v/>
      </c>
      <c r="W2855" s="32">
        <f>INDEX(W$297:W$313,$E2855)*$D2855</f>
        <v/>
      </c>
      <c r="X2855" s="32">
        <f>INDEX(X$297:X$313,$E2855)*$D2855</f>
        <v/>
      </c>
      <c r="Y2855" s="32">
        <f>INDEX(Y$297:Y$313,$E2855)*$D2855</f>
        <v/>
      </c>
      <c r="Z2855" s="32">
        <f>INDEX(Z$297:Z$313,$E2855)*$D2855</f>
        <v/>
      </c>
      <c r="AA2855" s="32">
        <f>INDEX(AA$297:AA$313,$E2855)*$D2855</f>
        <v/>
      </c>
      <c r="AB2855" s="32">
        <f>INDEX(AB$297:AB$313,$E2855)*$D2855</f>
        <v/>
      </c>
      <c r="AC2855" s="32">
        <f>INDEX(AC$297:AC$313,$E2855)*$D2855</f>
        <v/>
      </c>
      <c r="AD2855" s="32">
        <f>INDEX(AD$297:AD$313,$E2855)*$D2855</f>
        <v/>
      </c>
      <c r="AF2855" s="11">
        <f>CodePrefix&amp;$A2855&amp;IF($C2855="","","."&amp;$C2855&amp;"."&amp;$B2855)&amp;INDEX(VarEnd,MATCH($A2855,VarKey,0))&amp;AF$5</f>
        <v/>
      </c>
      <c r="AG2855" s="37">
        <f>INDEX(AG$297:AG$313,$E2855)*$D2855</f>
        <v/>
      </c>
      <c r="AH2855" s="32">
        <f>INDEX(AH$297:AH$313,$E2855)*$D2855</f>
        <v/>
      </c>
      <c r="AI2855" s="32">
        <f>INDEX(AI$297:AI$313,$E2855)*$D2855</f>
        <v/>
      </c>
      <c r="AJ2855" s="32">
        <f>INDEX(AJ$297:AJ$313,$E2855)*$D2855</f>
        <v/>
      </c>
      <c r="AK2855" s="32">
        <f>INDEX(AK$297:AK$313,$E2855)*$D2855</f>
        <v/>
      </c>
      <c r="AL2855" s="32">
        <f>INDEX(AL$297:AL$313,$E2855)*$D2855</f>
        <v/>
      </c>
      <c r="AM2855" s="32">
        <f>INDEX(AM$297:AM$313,$E2855)*$D2855</f>
        <v/>
      </c>
      <c r="AN2855" s="32">
        <f>INDEX(AN$297:AN$313,$E2855)*$D2855</f>
        <v/>
      </c>
      <c r="AO2855" s="32">
        <f>INDEX(AO$297:AO$313,$E2855)*$D2855</f>
        <v/>
      </c>
      <c r="AP2855" s="32">
        <f>INDEX(AP$297:AP$313,$E2855)*$D2855</f>
        <v/>
      </c>
      <c r="AQ2855" s="32">
        <f>INDEX(AQ$297:AQ$313,$E2855)*$D2855</f>
        <v/>
      </c>
      <c r="AR2855" s="32">
        <f>INDEX(AR$297:AR$313,$E2855)*$D2855</f>
        <v/>
      </c>
      <c r="AS2855" s="32">
        <f>INDEX(AS$297:AS$313,$E2855)*$D2855</f>
        <v/>
      </c>
      <c r="AT2855" s="32">
        <f>INDEX(AT$297:AT$313,$E2855)*$D2855</f>
        <v/>
      </c>
      <c r="AU2855" s="32">
        <f>INDEX(AU$297:AU$313,$E2855)*$D2855</f>
        <v/>
      </c>
      <c r="AV2855" s="32">
        <f>INDEX(AV$297:AV$313,$E2855)*$D2855</f>
        <v/>
      </c>
      <c r="AW2855" s="32">
        <f>INDEX(AW$297:AW$313,$E2855)*$D2855</f>
        <v/>
      </c>
      <c r="AX2855" s="32">
        <f>INDEX(AX$297:AX$313,$E2855)*$D2855</f>
        <v/>
      </c>
      <c r="AY2855" s="32">
        <f>INDEX(AY$297:AY$313,$E2855)*$D2855</f>
        <v/>
      </c>
    </row>
    <row r="2856" hidden="1" outlineLevel="2"/>
    <row r="2857" hidden="1" outlineLevel="2">
      <c r="A2857" s="14" t="inlineStr">
        <is>
          <t>ener</t>
        </is>
      </c>
      <c r="B2857" s="14" t="inlineStr">
        <is>
          <t>coa</t>
        </is>
      </c>
      <c r="C2857" s="14" t="inlineStr">
        <is>
          <t>ftr</t>
        </is>
      </c>
      <c r="D2857" s="32">
        <f>INDEX(Inputs!$O$5:$O$132,MATCH($B2857&amp;"|"&amp;$C2857,Inputs!$A$5:$A$132,0))</f>
        <v/>
      </c>
      <c r="E2857" s="32">
        <f>INDEX(Inputs!$P$5:$P$132,MATCH($B2857&amp;"|"&amp;$C2857,Inputs!$A$5:$A$132,0))</f>
        <v/>
      </c>
      <c r="F2857" s="32">
        <f>INDEX(Inputs!$T$5:$T$132,MATCH($B2857&amp;"|"&amp;$C2857,Inputs!$A$5:$A$132,0))</f>
        <v/>
      </c>
      <c r="G2857" s="32">
        <f>INDEX(Inputs!$S$5:$S$132,MATCH($B2857&amp;"|"&amp;$C2857,Inputs!$A$5:$A$132,0))</f>
        <v/>
      </c>
      <c r="H2857" s="14">
        <f>INDEX(VarLab,MATCH($A2857,VarKey,0))&amp;INDEX(MemLab,MATCH($C2857&amp;"|"&amp;$B2857,MemKey,0))</f>
        <v/>
      </c>
      <c r="I2857" s="14">
        <f>INDEX(VarUnit,MATCH($A2857,VarKey,0))</f>
        <v/>
      </c>
      <c r="J2857" s="14">
        <f>INDEX(VarSrc,MATCH($A2857,VarKey,0))</f>
        <v/>
      </c>
      <c r="K2857" s="11">
        <f>CodePrefix&amp;$A2857&amp;IF($C2857="","","."&amp;$C2857&amp;"."&amp;$B2857)&amp;INDEX(VarEnd,MATCH($A2857,VarKey,0))&amp;K$5</f>
        <v/>
      </c>
      <c r="L2857" s="39">
        <f>INDEX(Inputs!$X$5:$X$132,MATCH($B2857&amp;"|"&amp;$C2857,Inputs!$A$5:$A$132,0))</f>
        <v/>
      </c>
      <c r="M2857" s="40">
        <f>L2857*$G2857*(1+M$7)^$D2857*(M2839/L2839)^$E2857*((M2839+M2848)/(L2839+L2848))^$F2857</f>
        <v/>
      </c>
      <c r="N2857" s="40">
        <f>M2857*$G2857*(1+N$7)^$D2857*(N2839/M2839)^$E2857*((N2839+N2848)/(M2839+M2848))^$F2857</f>
        <v/>
      </c>
      <c r="O2857" s="40">
        <f>N2857*$G2857*(1+O$7)^$D2857*(O2839/N2839)^$E2857*((O2839+O2848)/(N2839+N2848))^$F2857</f>
        <v/>
      </c>
      <c r="P2857" s="40">
        <f>O2857*$G2857*(1+P$7)^$D2857*(P2839/O2839)^$E2857*((P2839+P2848)/(O2839+O2848))^$F2857</f>
        <v/>
      </c>
      <c r="Q2857" s="40">
        <f>P2857*$G2857*(1+Q$7)^$D2857*(Q2839/P2839)^$E2857*((Q2839+Q2848)/(P2839+P2848))^$F2857</f>
        <v/>
      </c>
      <c r="R2857" s="40">
        <f>Q2857*$G2857*(1+R$7)^$D2857*(R2839/Q2839)^$E2857*((R2839+R2848)/(Q2839+Q2848))^$F2857</f>
        <v/>
      </c>
      <c r="S2857" s="40">
        <f>R2857*$G2857*(1+S$7)^$D2857*(S2839/R2839)^$E2857*((S2839+S2848)/(R2839+R2848))^$F2857</f>
        <v/>
      </c>
      <c r="T2857" s="40">
        <f>S2857*$G2857*(1+T$7)^$D2857*(T2839/S2839)^$E2857*((T2839+T2848)/(S2839+S2848))^$F2857</f>
        <v/>
      </c>
      <c r="U2857" s="40">
        <f>T2857*$G2857*(1+U$7)^$D2857*(U2839/T2839)^$E2857*((U2839+U2848)/(T2839+T2848))^$F2857</f>
        <v/>
      </c>
      <c r="V2857" s="40">
        <f>U2857*$G2857*(1+V$7)^$D2857*(V2839/U2839)^$E2857*((V2839+V2848)/(U2839+U2848))^$F2857</f>
        <v/>
      </c>
      <c r="W2857" s="40">
        <f>V2857*$G2857*(1+W$7)^$D2857*(W2839/V2839)^$E2857*((W2839+W2848)/(V2839+V2848))^$F2857</f>
        <v/>
      </c>
      <c r="X2857" s="40">
        <f>W2857*$G2857*(1+X$7)^$D2857*(X2839/W2839)^$E2857*((X2839+X2848)/(W2839+W2848))^$F2857</f>
        <v/>
      </c>
      <c r="Y2857" s="40">
        <f>X2857*$G2857*(1+Y$7)^$D2857*(Y2839/X2839)^$E2857*((Y2839+Y2848)/(X2839+X2848))^$F2857</f>
        <v/>
      </c>
      <c r="Z2857" s="40">
        <f>Y2857*$G2857*(1+Z$7)^$D2857*(Z2839/Y2839)^$E2857*((Z2839+Z2848)/(Y2839+Y2848))^$F2857</f>
        <v/>
      </c>
      <c r="AA2857" s="40">
        <f>Z2857*$G2857*(1+AA$7)^$D2857*(AA2839/Z2839)^$E2857*((AA2839+AA2848)/(Z2839+Z2848))^$F2857</f>
        <v/>
      </c>
      <c r="AB2857" s="40">
        <f>AA2857*$G2857*(1+AB$7)^$D2857*(AB2839/AA2839)^$E2857*((AB2839+AB2848)/(AA2839+AA2848))^$F2857</f>
        <v/>
      </c>
      <c r="AC2857" s="40">
        <f>AB2857*$G2857*(1+AC$7)^$D2857*(AC2839/AB2839)^$E2857*((AC2839+AC2848)/(AB2839+AB2848))^$F2857</f>
        <v/>
      </c>
      <c r="AD2857" s="40">
        <f>AC2857*$G2857*(1+AD$7)^$D2857*(AD2839/AC2839)^$E2857*((AD2839+AD2848)/(AC2839+AC2848))^$F2857</f>
        <v/>
      </c>
      <c r="AF2857" s="11">
        <f>CodePrefix&amp;$A2857&amp;IF($C2857="","","."&amp;$C2857&amp;"."&amp;$B2857)&amp;INDEX(VarEnd,MATCH($A2857,VarKey,0))&amp;AF$5</f>
        <v/>
      </c>
      <c r="AG2857" s="39">
        <f>INDEX(Inputs!$X$5:$X$132,MATCH($B2857&amp;"|"&amp;$C2857,Inputs!$A$5:$A$132,0))</f>
        <v/>
      </c>
      <c r="AH2857" s="40">
        <f>AG2857*$G2857*(1+AH$7)^$D2857*(AH2839/AG2839)^$E2857*((AH2839+AH2848)/(AG2839+AG2848))^$F2857</f>
        <v/>
      </c>
      <c r="AI2857" s="40">
        <f>AH2857*$G2857*(1+AI$7)^$D2857*(AI2839/AH2839)^$E2857*((AI2839+AI2848)/(AH2839+AH2848))^$F2857</f>
        <v/>
      </c>
      <c r="AJ2857" s="40">
        <f>AI2857*$G2857*(1+AJ$7)^$D2857*(AJ2839/AI2839)^$E2857*((AJ2839+AJ2848)/(AI2839+AI2848))^$F2857</f>
        <v/>
      </c>
      <c r="AK2857" s="40">
        <f>AJ2857*$G2857*(1+AK$7)^$D2857*(AK2839/AJ2839)^$E2857*((AK2839+AK2848)/(AJ2839+AJ2848))^$F2857</f>
        <v/>
      </c>
      <c r="AL2857" s="40">
        <f>AK2857*$G2857*(1+AL$7)^$D2857*(AL2839/AK2839)^$E2857*((AL2839+AL2848)/(AK2839+AK2848))^$F2857</f>
        <v/>
      </c>
      <c r="AM2857" s="40">
        <f>AL2857*$G2857*(1+AM$7)^$D2857*(AM2839/AL2839)^$E2857*((AM2839+AM2848)/(AL2839+AL2848))^$F2857</f>
        <v/>
      </c>
      <c r="AN2857" s="40">
        <f>AM2857*$G2857*(1+AN$7)^$D2857*(AN2839/AM2839)^$E2857*((AN2839+AN2848)/(AM2839+AM2848))^$F2857</f>
        <v/>
      </c>
      <c r="AO2857" s="40">
        <f>AN2857*$G2857*(1+AO$7)^$D2857*(AO2839/AN2839)^$E2857*((AO2839+AO2848)/(AN2839+AN2848))^$F2857</f>
        <v/>
      </c>
      <c r="AP2857" s="40">
        <f>AO2857*$G2857*(1+AP$7)^$D2857*(AP2839/AO2839)^$E2857*((AP2839+AP2848)/(AO2839+AO2848))^$F2857</f>
        <v/>
      </c>
      <c r="AQ2857" s="40">
        <f>AP2857*$G2857*(1+AQ$7)^$D2857*(AQ2839/AP2839)^$E2857*((AQ2839+AQ2848)/(AP2839+AP2848))^$F2857</f>
        <v/>
      </c>
      <c r="AR2857" s="40">
        <f>AQ2857*$G2857*(1+AR$7)^$D2857*(AR2839/AQ2839)^$E2857*((AR2839+AR2848)/(AQ2839+AQ2848))^$F2857</f>
        <v/>
      </c>
      <c r="AS2857" s="40">
        <f>AR2857*$G2857*(1+AS$7)^$D2857*(AS2839/AR2839)^$E2857*((AS2839+AS2848)/(AR2839+AR2848))^$F2857</f>
        <v/>
      </c>
      <c r="AT2857" s="40">
        <f>AS2857*$G2857*(1+AT$7)^$D2857*(AT2839/AS2839)^$E2857*((AT2839+AT2848)/(AS2839+AS2848))^$F2857</f>
        <v/>
      </c>
      <c r="AU2857" s="40">
        <f>AT2857*$G2857*(1+AU$7)^$D2857*(AU2839/AT2839)^$E2857*((AU2839+AU2848)/(AT2839+AT2848))^$F2857</f>
        <v/>
      </c>
      <c r="AV2857" s="40">
        <f>AU2857*$G2857*(1+AV$7)^$D2857*(AV2839/AU2839)^$E2857*((AV2839+AV2848)/(AU2839+AU2848))^$F2857</f>
        <v/>
      </c>
      <c r="AW2857" s="40">
        <f>AV2857*$G2857*(1+AW$7)^$D2857*(AW2839/AV2839)^$E2857*((AW2839+AW2848)/(AV2839+AV2848))^$F2857</f>
        <v/>
      </c>
      <c r="AX2857" s="40">
        <f>AW2857*$G2857*(1+AX$7)^$D2857*(AX2839/AW2839)^$E2857*((AX2839+AX2848)/(AW2839+AW2848))^$F2857</f>
        <v/>
      </c>
      <c r="AY2857" s="40">
        <f>AX2857*$G2857*(1+AY$7)^$D2857*(AY2839/AX2839)^$E2857*((AY2839+AY2848)/(AX2839+AX2848))^$F2857</f>
        <v/>
      </c>
    </row>
    <row r="2858" hidden="1" outlineLevel="2">
      <c r="A2858" s="14" t="inlineStr">
        <is>
          <t>ener</t>
        </is>
      </c>
      <c r="B2858" s="14" t="inlineStr">
        <is>
          <t>nga</t>
        </is>
      </c>
      <c r="C2858" s="14" t="inlineStr">
        <is>
          <t>ftr</t>
        </is>
      </c>
      <c r="D2858" s="32">
        <f>INDEX(Inputs!$O$5:$O$132,MATCH($B2858&amp;"|"&amp;$C2858,Inputs!$A$5:$A$132,0))</f>
        <v/>
      </c>
      <c r="E2858" s="32">
        <f>INDEX(Inputs!$P$5:$P$132,MATCH($B2858&amp;"|"&amp;$C2858,Inputs!$A$5:$A$132,0))</f>
        <v/>
      </c>
      <c r="F2858" s="32">
        <f>INDEX(Inputs!$T$5:$T$132,MATCH($B2858&amp;"|"&amp;$C2858,Inputs!$A$5:$A$132,0))</f>
        <v/>
      </c>
      <c r="G2858" s="32">
        <f>INDEX(Inputs!$S$5:$S$132,MATCH($B2858&amp;"|"&amp;$C2858,Inputs!$A$5:$A$132,0))</f>
        <v/>
      </c>
      <c r="H2858" s="14">
        <f>INDEX(VarLab,MATCH($A2858,VarKey,0))&amp;INDEX(MemLab,MATCH($C2858&amp;"|"&amp;$B2858,MemKey,0))</f>
        <v/>
      </c>
      <c r="I2858" s="14">
        <f>INDEX(VarUnit,MATCH($A2858,VarKey,0))</f>
        <v/>
      </c>
      <c r="J2858" s="14">
        <f>INDEX(VarSrc,MATCH($A2858,VarKey,0))</f>
        <v/>
      </c>
      <c r="K2858" s="11">
        <f>CodePrefix&amp;$A2858&amp;IF($C2858="","","."&amp;$C2858&amp;"."&amp;$B2858)&amp;INDEX(VarEnd,MATCH($A2858,VarKey,0))&amp;K$5</f>
        <v/>
      </c>
      <c r="L2858" s="39">
        <f>INDEX(Inputs!$X$5:$X$132,MATCH($B2858&amp;"|"&amp;$C2858,Inputs!$A$5:$A$132,0))</f>
        <v/>
      </c>
      <c r="M2858" s="40">
        <f>L2858*$G2858*(1+M$7)^$D2858*(M2840/L2840)^$E2858*((M2840+M2849)/(L2840+L2849))^$F2858</f>
        <v/>
      </c>
      <c r="N2858" s="40">
        <f>M2858*$G2858*(1+N$7)^$D2858*(N2840/M2840)^$E2858*((N2840+N2849)/(M2840+M2849))^$F2858</f>
        <v/>
      </c>
      <c r="O2858" s="40">
        <f>N2858*$G2858*(1+O$7)^$D2858*(O2840/N2840)^$E2858*((O2840+O2849)/(N2840+N2849))^$F2858</f>
        <v/>
      </c>
      <c r="P2858" s="40">
        <f>O2858*$G2858*(1+P$7)^$D2858*(P2840/O2840)^$E2858*((P2840+P2849)/(O2840+O2849))^$F2858</f>
        <v/>
      </c>
      <c r="Q2858" s="40">
        <f>P2858*$G2858*(1+Q$7)^$D2858*(Q2840/P2840)^$E2858*((Q2840+Q2849)/(P2840+P2849))^$F2858</f>
        <v/>
      </c>
      <c r="R2858" s="40">
        <f>Q2858*$G2858*(1+R$7)^$D2858*(R2840/Q2840)^$E2858*((R2840+R2849)/(Q2840+Q2849))^$F2858</f>
        <v/>
      </c>
      <c r="S2858" s="40">
        <f>R2858*$G2858*(1+S$7)^$D2858*(S2840/R2840)^$E2858*((S2840+S2849)/(R2840+R2849))^$F2858</f>
        <v/>
      </c>
      <c r="T2858" s="40">
        <f>S2858*$G2858*(1+T$7)^$D2858*(T2840/S2840)^$E2858*((T2840+T2849)/(S2840+S2849))^$F2858</f>
        <v/>
      </c>
      <c r="U2858" s="40">
        <f>T2858*$G2858*(1+U$7)^$D2858*(U2840/T2840)^$E2858*((U2840+U2849)/(T2840+T2849))^$F2858</f>
        <v/>
      </c>
      <c r="V2858" s="40">
        <f>U2858*$G2858*(1+V$7)^$D2858*(V2840/U2840)^$E2858*((V2840+V2849)/(U2840+U2849))^$F2858</f>
        <v/>
      </c>
      <c r="W2858" s="40">
        <f>V2858*$G2858*(1+W$7)^$D2858*(W2840/V2840)^$E2858*((W2840+W2849)/(V2840+V2849))^$F2858</f>
        <v/>
      </c>
      <c r="X2858" s="40">
        <f>W2858*$G2858*(1+X$7)^$D2858*(X2840/W2840)^$E2858*((X2840+X2849)/(W2840+W2849))^$F2858</f>
        <v/>
      </c>
      <c r="Y2858" s="40">
        <f>X2858*$G2858*(1+Y$7)^$D2858*(Y2840/X2840)^$E2858*((Y2840+Y2849)/(X2840+X2849))^$F2858</f>
        <v/>
      </c>
      <c r="Z2858" s="40">
        <f>Y2858*$G2858*(1+Z$7)^$D2858*(Z2840/Y2840)^$E2858*((Z2840+Z2849)/(Y2840+Y2849))^$F2858</f>
        <v/>
      </c>
      <c r="AA2858" s="40">
        <f>Z2858*$G2858*(1+AA$7)^$D2858*(AA2840/Z2840)^$E2858*((AA2840+AA2849)/(Z2840+Z2849))^$F2858</f>
        <v/>
      </c>
      <c r="AB2858" s="40">
        <f>AA2858*$G2858*(1+AB$7)^$D2858*(AB2840/AA2840)^$E2858*((AB2840+AB2849)/(AA2840+AA2849))^$F2858</f>
        <v/>
      </c>
      <c r="AC2858" s="40">
        <f>AB2858*$G2858*(1+AC$7)^$D2858*(AC2840/AB2840)^$E2858*((AC2840+AC2849)/(AB2840+AB2849))^$F2858</f>
        <v/>
      </c>
      <c r="AD2858" s="40">
        <f>AC2858*$G2858*(1+AD$7)^$D2858*(AD2840/AC2840)^$E2858*((AD2840+AD2849)/(AC2840+AC2849))^$F2858</f>
        <v/>
      </c>
      <c r="AF2858" s="11">
        <f>CodePrefix&amp;$A2858&amp;IF($C2858="","","."&amp;$C2858&amp;"."&amp;$B2858)&amp;INDEX(VarEnd,MATCH($A2858,VarKey,0))&amp;AF$5</f>
        <v/>
      </c>
      <c r="AG2858" s="39">
        <f>INDEX(Inputs!$X$5:$X$132,MATCH($B2858&amp;"|"&amp;$C2858,Inputs!$A$5:$A$132,0))</f>
        <v/>
      </c>
      <c r="AH2858" s="40">
        <f>AG2858*$G2858*(1+AH$7)^$D2858*(AH2840/AG2840)^$E2858*((AH2840+AH2849)/(AG2840+AG2849))^$F2858</f>
        <v/>
      </c>
      <c r="AI2858" s="40">
        <f>AH2858*$G2858*(1+AI$7)^$D2858*(AI2840/AH2840)^$E2858*((AI2840+AI2849)/(AH2840+AH2849))^$F2858</f>
        <v/>
      </c>
      <c r="AJ2858" s="40">
        <f>AI2858*$G2858*(1+AJ$7)^$D2858*(AJ2840/AI2840)^$E2858*((AJ2840+AJ2849)/(AI2840+AI2849))^$F2858</f>
        <v/>
      </c>
      <c r="AK2858" s="40">
        <f>AJ2858*$G2858*(1+AK$7)^$D2858*(AK2840/AJ2840)^$E2858*((AK2840+AK2849)/(AJ2840+AJ2849))^$F2858</f>
        <v/>
      </c>
      <c r="AL2858" s="40">
        <f>AK2858*$G2858*(1+AL$7)^$D2858*(AL2840/AK2840)^$E2858*((AL2840+AL2849)/(AK2840+AK2849))^$F2858</f>
        <v/>
      </c>
      <c r="AM2858" s="40">
        <f>AL2858*$G2858*(1+AM$7)^$D2858*(AM2840/AL2840)^$E2858*((AM2840+AM2849)/(AL2840+AL2849))^$F2858</f>
        <v/>
      </c>
      <c r="AN2858" s="40">
        <f>AM2858*$G2858*(1+AN$7)^$D2858*(AN2840/AM2840)^$E2858*((AN2840+AN2849)/(AM2840+AM2849))^$F2858</f>
        <v/>
      </c>
      <c r="AO2858" s="40">
        <f>AN2858*$G2858*(1+AO$7)^$D2858*(AO2840/AN2840)^$E2858*((AO2840+AO2849)/(AN2840+AN2849))^$F2858</f>
        <v/>
      </c>
      <c r="AP2858" s="40">
        <f>AO2858*$G2858*(1+AP$7)^$D2858*(AP2840/AO2840)^$E2858*((AP2840+AP2849)/(AO2840+AO2849))^$F2858</f>
        <v/>
      </c>
      <c r="AQ2858" s="40">
        <f>AP2858*$G2858*(1+AQ$7)^$D2858*(AQ2840/AP2840)^$E2858*((AQ2840+AQ2849)/(AP2840+AP2849))^$F2858</f>
        <v/>
      </c>
      <c r="AR2858" s="40">
        <f>AQ2858*$G2858*(1+AR$7)^$D2858*(AR2840/AQ2840)^$E2858*((AR2840+AR2849)/(AQ2840+AQ2849))^$F2858</f>
        <v/>
      </c>
      <c r="AS2858" s="40">
        <f>AR2858*$G2858*(1+AS$7)^$D2858*(AS2840/AR2840)^$E2858*((AS2840+AS2849)/(AR2840+AR2849))^$F2858</f>
        <v/>
      </c>
      <c r="AT2858" s="40">
        <f>AS2858*$G2858*(1+AT$7)^$D2858*(AT2840/AS2840)^$E2858*((AT2840+AT2849)/(AS2840+AS2849))^$F2858</f>
        <v/>
      </c>
      <c r="AU2858" s="40">
        <f>AT2858*$G2858*(1+AU$7)^$D2858*(AU2840/AT2840)^$E2858*((AU2840+AU2849)/(AT2840+AT2849))^$F2858</f>
        <v/>
      </c>
      <c r="AV2858" s="40">
        <f>AU2858*$G2858*(1+AV$7)^$D2858*(AV2840/AU2840)^$E2858*((AV2840+AV2849)/(AU2840+AU2849))^$F2858</f>
        <v/>
      </c>
      <c r="AW2858" s="40">
        <f>AV2858*$G2858*(1+AW$7)^$D2858*(AW2840/AV2840)^$E2858*((AW2840+AW2849)/(AV2840+AV2849))^$F2858</f>
        <v/>
      </c>
      <c r="AX2858" s="40">
        <f>AW2858*$G2858*(1+AX$7)^$D2858*(AX2840/AW2840)^$E2858*((AX2840+AX2849)/(AW2840+AW2849))^$F2858</f>
        <v/>
      </c>
      <c r="AY2858" s="40">
        <f>AX2858*$G2858*(1+AY$7)^$D2858*(AY2840/AX2840)^$E2858*((AY2840+AY2849)/(AX2840+AX2849))^$F2858</f>
        <v/>
      </c>
    </row>
    <row r="2859" hidden="1" outlineLevel="2">
      <c r="A2859" s="14" t="inlineStr">
        <is>
          <t>ener</t>
        </is>
      </c>
      <c r="B2859" s="14" t="inlineStr">
        <is>
          <t>gso</t>
        </is>
      </c>
      <c r="C2859" s="14" t="inlineStr">
        <is>
          <t>ftr</t>
        </is>
      </c>
      <c r="D2859" s="32">
        <f>INDEX(Inputs!$O$5:$O$132,MATCH($B2859&amp;"|"&amp;$C2859,Inputs!$A$5:$A$132,0))</f>
        <v/>
      </c>
      <c r="E2859" s="32">
        <f>INDEX(Inputs!$P$5:$P$132,MATCH($B2859&amp;"|"&amp;$C2859,Inputs!$A$5:$A$132,0))</f>
        <v/>
      </c>
      <c r="F2859" s="32">
        <f>INDEX(Inputs!$T$5:$T$132,MATCH($B2859&amp;"|"&amp;$C2859,Inputs!$A$5:$A$132,0))</f>
        <v/>
      </c>
      <c r="G2859" s="32">
        <f>INDEX(Inputs!$S$5:$S$132,MATCH($B2859&amp;"|"&amp;$C2859,Inputs!$A$5:$A$132,0))</f>
        <v/>
      </c>
      <c r="H2859" s="14">
        <f>INDEX(VarLab,MATCH($A2859,VarKey,0))&amp;INDEX(MemLab,MATCH($C2859&amp;"|"&amp;$B2859,MemKey,0))</f>
        <v/>
      </c>
      <c r="I2859" s="14">
        <f>INDEX(VarUnit,MATCH($A2859,VarKey,0))</f>
        <v/>
      </c>
      <c r="J2859" s="14">
        <f>INDEX(VarSrc,MATCH($A2859,VarKey,0))</f>
        <v/>
      </c>
      <c r="K2859" s="11">
        <f>CodePrefix&amp;$A2859&amp;IF($C2859="","","."&amp;$C2859&amp;"."&amp;$B2859)&amp;INDEX(VarEnd,MATCH($A2859,VarKey,0))&amp;K$5</f>
        <v/>
      </c>
      <c r="L2859" s="39">
        <f>INDEX(Inputs!$X$5:$X$132,MATCH($B2859&amp;"|"&amp;$C2859,Inputs!$A$5:$A$132,0))</f>
        <v/>
      </c>
      <c r="M2859" s="40">
        <f>L2859*$G2859*(1+M$7)^$D2859*(M2841/L2841)^$E2859*((M2841+M2850)/(L2841+L2850))^$F2859</f>
        <v/>
      </c>
      <c r="N2859" s="40">
        <f>M2859*$G2859*(1+N$7)^$D2859*(N2841/M2841)^$E2859*((N2841+N2850)/(M2841+M2850))^$F2859</f>
        <v/>
      </c>
      <c r="O2859" s="40">
        <f>N2859*$G2859*(1+O$7)^$D2859*(O2841/N2841)^$E2859*((O2841+O2850)/(N2841+N2850))^$F2859</f>
        <v/>
      </c>
      <c r="P2859" s="40">
        <f>O2859*$G2859*(1+P$7)^$D2859*(P2841/O2841)^$E2859*((P2841+P2850)/(O2841+O2850))^$F2859</f>
        <v/>
      </c>
      <c r="Q2859" s="40">
        <f>P2859*$G2859*(1+Q$7)^$D2859*(Q2841/P2841)^$E2859*((Q2841+Q2850)/(P2841+P2850))^$F2859</f>
        <v/>
      </c>
      <c r="R2859" s="40">
        <f>Q2859*$G2859*(1+R$7)^$D2859*(R2841/Q2841)^$E2859*((R2841+R2850)/(Q2841+Q2850))^$F2859</f>
        <v/>
      </c>
      <c r="S2859" s="40">
        <f>R2859*$G2859*(1+S$7)^$D2859*(S2841/R2841)^$E2859*((S2841+S2850)/(R2841+R2850))^$F2859</f>
        <v/>
      </c>
      <c r="T2859" s="40">
        <f>S2859*$G2859*(1+T$7)^$D2859*(T2841/S2841)^$E2859*((T2841+T2850)/(S2841+S2850))^$F2859</f>
        <v/>
      </c>
      <c r="U2859" s="40">
        <f>T2859*$G2859*(1+U$7)^$D2859*(U2841/T2841)^$E2859*((U2841+U2850)/(T2841+T2850))^$F2859</f>
        <v/>
      </c>
      <c r="V2859" s="40">
        <f>U2859*$G2859*(1+V$7)^$D2859*(V2841/U2841)^$E2859*((V2841+V2850)/(U2841+U2850))^$F2859</f>
        <v/>
      </c>
      <c r="W2859" s="40">
        <f>V2859*$G2859*(1+W$7)^$D2859*(W2841/V2841)^$E2859*((W2841+W2850)/(V2841+V2850))^$F2859</f>
        <v/>
      </c>
      <c r="X2859" s="40">
        <f>W2859*$G2859*(1+X$7)^$D2859*(X2841/W2841)^$E2859*((X2841+X2850)/(W2841+W2850))^$F2859</f>
        <v/>
      </c>
      <c r="Y2859" s="40">
        <f>X2859*$G2859*(1+Y$7)^$D2859*(Y2841/X2841)^$E2859*((Y2841+Y2850)/(X2841+X2850))^$F2859</f>
        <v/>
      </c>
      <c r="Z2859" s="40">
        <f>Y2859*$G2859*(1+Z$7)^$D2859*(Z2841/Y2841)^$E2859*((Z2841+Z2850)/(Y2841+Y2850))^$F2859</f>
        <v/>
      </c>
      <c r="AA2859" s="40">
        <f>Z2859*$G2859*(1+AA$7)^$D2859*(AA2841/Z2841)^$E2859*((AA2841+AA2850)/(Z2841+Z2850))^$F2859</f>
        <v/>
      </c>
      <c r="AB2859" s="40">
        <f>AA2859*$G2859*(1+AB$7)^$D2859*(AB2841/AA2841)^$E2859*((AB2841+AB2850)/(AA2841+AA2850))^$F2859</f>
        <v/>
      </c>
      <c r="AC2859" s="40">
        <f>AB2859*$G2859*(1+AC$7)^$D2859*(AC2841/AB2841)^$E2859*((AC2841+AC2850)/(AB2841+AB2850))^$F2859</f>
        <v/>
      </c>
      <c r="AD2859" s="40">
        <f>AC2859*$G2859*(1+AD$7)^$D2859*(AD2841/AC2841)^$E2859*((AD2841+AD2850)/(AC2841+AC2850))^$F2859</f>
        <v/>
      </c>
      <c r="AF2859" s="11">
        <f>CodePrefix&amp;$A2859&amp;IF($C2859="","","."&amp;$C2859&amp;"."&amp;$B2859)&amp;INDEX(VarEnd,MATCH($A2859,VarKey,0))&amp;AF$5</f>
        <v/>
      </c>
      <c r="AG2859" s="39">
        <f>INDEX(Inputs!$X$5:$X$132,MATCH($B2859&amp;"|"&amp;$C2859,Inputs!$A$5:$A$132,0))</f>
        <v/>
      </c>
      <c r="AH2859" s="40">
        <f>AG2859*$G2859*(1+AH$7)^$D2859*(AH2841/AG2841)^$E2859*((AH2841+AH2850)/(AG2841+AG2850))^$F2859</f>
        <v/>
      </c>
      <c r="AI2859" s="40">
        <f>AH2859*$G2859*(1+AI$7)^$D2859*(AI2841/AH2841)^$E2859*((AI2841+AI2850)/(AH2841+AH2850))^$F2859</f>
        <v/>
      </c>
      <c r="AJ2859" s="40">
        <f>AI2859*$G2859*(1+AJ$7)^$D2859*(AJ2841/AI2841)^$E2859*((AJ2841+AJ2850)/(AI2841+AI2850))^$F2859</f>
        <v/>
      </c>
      <c r="AK2859" s="40">
        <f>AJ2859*$G2859*(1+AK$7)^$D2859*(AK2841/AJ2841)^$E2859*((AK2841+AK2850)/(AJ2841+AJ2850))^$F2859</f>
        <v/>
      </c>
      <c r="AL2859" s="40">
        <f>AK2859*$G2859*(1+AL$7)^$D2859*(AL2841/AK2841)^$E2859*((AL2841+AL2850)/(AK2841+AK2850))^$F2859</f>
        <v/>
      </c>
      <c r="AM2859" s="40">
        <f>AL2859*$G2859*(1+AM$7)^$D2859*(AM2841/AL2841)^$E2859*((AM2841+AM2850)/(AL2841+AL2850))^$F2859</f>
        <v/>
      </c>
      <c r="AN2859" s="40">
        <f>AM2859*$G2859*(1+AN$7)^$D2859*(AN2841/AM2841)^$E2859*((AN2841+AN2850)/(AM2841+AM2850))^$F2859</f>
        <v/>
      </c>
      <c r="AO2859" s="40">
        <f>AN2859*$G2859*(1+AO$7)^$D2859*(AO2841/AN2841)^$E2859*((AO2841+AO2850)/(AN2841+AN2850))^$F2859</f>
        <v/>
      </c>
      <c r="AP2859" s="40">
        <f>AO2859*$G2859*(1+AP$7)^$D2859*(AP2841/AO2841)^$E2859*((AP2841+AP2850)/(AO2841+AO2850))^$F2859</f>
        <v/>
      </c>
      <c r="AQ2859" s="40">
        <f>AP2859*$G2859*(1+AQ$7)^$D2859*(AQ2841/AP2841)^$E2859*((AQ2841+AQ2850)/(AP2841+AP2850))^$F2859</f>
        <v/>
      </c>
      <c r="AR2859" s="40">
        <f>AQ2859*$G2859*(1+AR$7)^$D2859*(AR2841/AQ2841)^$E2859*((AR2841+AR2850)/(AQ2841+AQ2850))^$F2859</f>
        <v/>
      </c>
      <c r="AS2859" s="40">
        <f>AR2859*$G2859*(1+AS$7)^$D2859*(AS2841/AR2841)^$E2859*((AS2841+AS2850)/(AR2841+AR2850))^$F2859</f>
        <v/>
      </c>
      <c r="AT2859" s="40">
        <f>AS2859*$G2859*(1+AT$7)^$D2859*(AT2841/AS2841)^$E2859*((AT2841+AT2850)/(AS2841+AS2850))^$F2859</f>
        <v/>
      </c>
      <c r="AU2859" s="40">
        <f>AT2859*$G2859*(1+AU$7)^$D2859*(AU2841/AT2841)^$E2859*((AU2841+AU2850)/(AT2841+AT2850))^$F2859</f>
        <v/>
      </c>
      <c r="AV2859" s="40">
        <f>AU2859*$G2859*(1+AV$7)^$D2859*(AV2841/AU2841)^$E2859*((AV2841+AV2850)/(AU2841+AU2850))^$F2859</f>
        <v/>
      </c>
      <c r="AW2859" s="40">
        <f>AV2859*$G2859*(1+AW$7)^$D2859*(AW2841/AV2841)^$E2859*((AW2841+AW2850)/(AV2841+AV2850))^$F2859</f>
        <v/>
      </c>
      <c r="AX2859" s="40">
        <f>AW2859*$G2859*(1+AX$7)^$D2859*(AX2841/AW2841)^$E2859*((AX2841+AX2850)/(AW2841+AW2850))^$F2859</f>
        <v/>
      </c>
      <c r="AY2859" s="40">
        <f>AX2859*$G2859*(1+AY$7)^$D2859*(AY2841/AX2841)^$E2859*((AY2841+AY2850)/(AX2841+AX2850))^$F2859</f>
        <v/>
      </c>
    </row>
    <row r="2860" hidden="1" outlineLevel="2">
      <c r="A2860" s="14" t="inlineStr">
        <is>
          <t>ener</t>
        </is>
      </c>
      <c r="B2860" s="14" t="inlineStr">
        <is>
          <t>die</t>
        </is>
      </c>
      <c r="C2860" s="14" t="inlineStr">
        <is>
          <t>ftr</t>
        </is>
      </c>
      <c r="D2860" s="32">
        <f>INDEX(Inputs!$O$5:$O$132,MATCH($B2860&amp;"|"&amp;$C2860,Inputs!$A$5:$A$132,0))</f>
        <v/>
      </c>
      <c r="E2860" s="32">
        <f>INDEX(Inputs!$P$5:$P$132,MATCH($B2860&amp;"|"&amp;$C2860,Inputs!$A$5:$A$132,0))</f>
        <v/>
      </c>
      <c r="F2860" s="32">
        <f>INDEX(Inputs!$T$5:$T$132,MATCH($B2860&amp;"|"&amp;$C2860,Inputs!$A$5:$A$132,0))</f>
        <v/>
      </c>
      <c r="G2860" s="32">
        <f>INDEX(Inputs!$S$5:$S$132,MATCH($B2860&amp;"|"&amp;$C2860,Inputs!$A$5:$A$132,0))</f>
        <v/>
      </c>
      <c r="H2860" s="14">
        <f>INDEX(VarLab,MATCH($A2860,VarKey,0))&amp;INDEX(MemLab,MATCH($C2860&amp;"|"&amp;$B2860,MemKey,0))</f>
        <v/>
      </c>
      <c r="I2860" s="14">
        <f>INDEX(VarUnit,MATCH($A2860,VarKey,0))</f>
        <v/>
      </c>
      <c r="J2860" s="14">
        <f>INDEX(VarSrc,MATCH($A2860,VarKey,0))</f>
        <v/>
      </c>
      <c r="K2860" s="11">
        <f>CodePrefix&amp;$A2860&amp;IF($C2860="","","."&amp;$C2860&amp;"."&amp;$B2860)&amp;INDEX(VarEnd,MATCH($A2860,VarKey,0))&amp;K$5</f>
        <v/>
      </c>
      <c r="L2860" s="39">
        <f>INDEX(Inputs!$X$5:$X$132,MATCH($B2860&amp;"|"&amp;$C2860,Inputs!$A$5:$A$132,0))</f>
        <v/>
      </c>
      <c r="M2860" s="40">
        <f>L2860*$G2860*(1+M$7)^$D2860*(M2842/L2842)^$E2860*((M2842+M2851)/(L2842+L2851))^$F2860</f>
        <v/>
      </c>
      <c r="N2860" s="40">
        <f>M2860*$G2860*(1+N$7)^$D2860*(N2842/M2842)^$E2860*((N2842+N2851)/(M2842+M2851))^$F2860</f>
        <v/>
      </c>
      <c r="O2860" s="40">
        <f>N2860*$G2860*(1+O$7)^$D2860*(O2842/N2842)^$E2860*((O2842+O2851)/(N2842+N2851))^$F2860</f>
        <v/>
      </c>
      <c r="P2860" s="40">
        <f>O2860*$G2860*(1+P$7)^$D2860*(P2842/O2842)^$E2860*((P2842+P2851)/(O2842+O2851))^$F2860</f>
        <v/>
      </c>
      <c r="Q2860" s="40">
        <f>P2860*$G2860*(1+Q$7)^$D2860*(Q2842/P2842)^$E2860*((Q2842+Q2851)/(P2842+P2851))^$F2860</f>
        <v/>
      </c>
      <c r="R2860" s="40">
        <f>Q2860*$G2860*(1+R$7)^$D2860*(R2842/Q2842)^$E2860*((R2842+R2851)/(Q2842+Q2851))^$F2860</f>
        <v/>
      </c>
      <c r="S2860" s="40">
        <f>R2860*$G2860*(1+S$7)^$D2860*(S2842/R2842)^$E2860*((S2842+S2851)/(R2842+R2851))^$F2860</f>
        <v/>
      </c>
      <c r="T2860" s="40">
        <f>S2860*$G2860*(1+T$7)^$D2860*(T2842/S2842)^$E2860*((T2842+T2851)/(S2842+S2851))^$F2860</f>
        <v/>
      </c>
      <c r="U2860" s="40">
        <f>T2860*$G2860*(1+U$7)^$D2860*(U2842/T2842)^$E2860*((U2842+U2851)/(T2842+T2851))^$F2860</f>
        <v/>
      </c>
      <c r="V2860" s="40">
        <f>U2860*$G2860*(1+V$7)^$D2860*(V2842/U2842)^$E2860*((V2842+V2851)/(U2842+U2851))^$F2860</f>
        <v/>
      </c>
      <c r="W2860" s="40">
        <f>V2860*$G2860*(1+W$7)^$D2860*(W2842/V2842)^$E2860*((W2842+W2851)/(V2842+V2851))^$F2860</f>
        <v/>
      </c>
      <c r="X2860" s="40">
        <f>W2860*$G2860*(1+X$7)^$D2860*(X2842/W2842)^$E2860*((X2842+X2851)/(W2842+W2851))^$F2860</f>
        <v/>
      </c>
      <c r="Y2860" s="40">
        <f>X2860*$G2860*(1+Y$7)^$D2860*(Y2842/X2842)^$E2860*((Y2842+Y2851)/(X2842+X2851))^$F2860</f>
        <v/>
      </c>
      <c r="Z2860" s="40">
        <f>Y2860*$G2860*(1+Z$7)^$D2860*(Z2842/Y2842)^$E2860*((Z2842+Z2851)/(Y2842+Y2851))^$F2860</f>
        <v/>
      </c>
      <c r="AA2860" s="40">
        <f>Z2860*$G2860*(1+AA$7)^$D2860*(AA2842/Z2842)^$E2860*((AA2842+AA2851)/(Z2842+Z2851))^$F2860</f>
        <v/>
      </c>
      <c r="AB2860" s="40">
        <f>AA2860*$G2860*(1+AB$7)^$D2860*(AB2842/AA2842)^$E2860*((AB2842+AB2851)/(AA2842+AA2851))^$F2860</f>
        <v/>
      </c>
      <c r="AC2860" s="40">
        <f>AB2860*$G2860*(1+AC$7)^$D2860*(AC2842/AB2842)^$E2860*((AC2842+AC2851)/(AB2842+AB2851))^$F2860</f>
        <v/>
      </c>
      <c r="AD2860" s="40">
        <f>AC2860*$G2860*(1+AD$7)^$D2860*(AD2842/AC2842)^$E2860*((AD2842+AD2851)/(AC2842+AC2851))^$F2860</f>
        <v/>
      </c>
      <c r="AF2860" s="11">
        <f>CodePrefix&amp;$A2860&amp;IF($C2860="","","."&amp;$C2860&amp;"."&amp;$B2860)&amp;INDEX(VarEnd,MATCH($A2860,VarKey,0))&amp;AF$5</f>
        <v/>
      </c>
      <c r="AG2860" s="39">
        <f>INDEX(Inputs!$X$5:$X$132,MATCH($B2860&amp;"|"&amp;$C2860,Inputs!$A$5:$A$132,0))</f>
        <v/>
      </c>
      <c r="AH2860" s="40">
        <f>AG2860*$G2860*(1+AH$7)^$D2860*(AH2842/AG2842)^$E2860*((AH2842+AH2851)/(AG2842+AG2851))^$F2860</f>
        <v/>
      </c>
      <c r="AI2860" s="40">
        <f>AH2860*$G2860*(1+AI$7)^$D2860*(AI2842/AH2842)^$E2860*((AI2842+AI2851)/(AH2842+AH2851))^$F2860</f>
        <v/>
      </c>
      <c r="AJ2860" s="40">
        <f>AI2860*$G2860*(1+AJ$7)^$D2860*(AJ2842/AI2842)^$E2860*((AJ2842+AJ2851)/(AI2842+AI2851))^$F2860</f>
        <v/>
      </c>
      <c r="AK2860" s="40">
        <f>AJ2860*$G2860*(1+AK$7)^$D2860*(AK2842/AJ2842)^$E2860*((AK2842+AK2851)/(AJ2842+AJ2851))^$F2860</f>
        <v/>
      </c>
      <c r="AL2860" s="40">
        <f>AK2860*$G2860*(1+AL$7)^$D2860*(AL2842/AK2842)^$E2860*((AL2842+AL2851)/(AK2842+AK2851))^$F2860</f>
        <v/>
      </c>
      <c r="AM2860" s="40">
        <f>AL2860*$G2860*(1+AM$7)^$D2860*(AM2842/AL2842)^$E2860*((AM2842+AM2851)/(AL2842+AL2851))^$F2860</f>
        <v/>
      </c>
      <c r="AN2860" s="40">
        <f>AM2860*$G2860*(1+AN$7)^$D2860*(AN2842/AM2842)^$E2860*((AN2842+AN2851)/(AM2842+AM2851))^$F2860</f>
        <v/>
      </c>
      <c r="AO2860" s="40">
        <f>AN2860*$G2860*(1+AO$7)^$D2860*(AO2842/AN2842)^$E2860*((AO2842+AO2851)/(AN2842+AN2851))^$F2860</f>
        <v/>
      </c>
      <c r="AP2860" s="40">
        <f>AO2860*$G2860*(1+AP$7)^$D2860*(AP2842/AO2842)^$E2860*((AP2842+AP2851)/(AO2842+AO2851))^$F2860</f>
        <v/>
      </c>
      <c r="AQ2860" s="40">
        <f>AP2860*$G2860*(1+AQ$7)^$D2860*(AQ2842/AP2842)^$E2860*((AQ2842+AQ2851)/(AP2842+AP2851))^$F2860</f>
        <v/>
      </c>
      <c r="AR2860" s="40">
        <f>AQ2860*$G2860*(1+AR$7)^$D2860*(AR2842/AQ2842)^$E2860*((AR2842+AR2851)/(AQ2842+AQ2851))^$F2860</f>
        <v/>
      </c>
      <c r="AS2860" s="40">
        <f>AR2860*$G2860*(1+AS$7)^$D2860*(AS2842/AR2842)^$E2860*((AS2842+AS2851)/(AR2842+AR2851))^$F2860</f>
        <v/>
      </c>
      <c r="AT2860" s="40">
        <f>AS2860*$G2860*(1+AT$7)^$D2860*(AT2842/AS2842)^$E2860*((AT2842+AT2851)/(AS2842+AS2851))^$F2860</f>
        <v/>
      </c>
      <c r="AU2860" s="40">
        <f>AT2860*$G2860*(1+AU$7)^$D2860*(AU2842/AT2842)^$E2860*((AU2842+AU2851)/(AT2842+AT2851))^$F2860</f>
        <v/>
      </c>
      <c r="AV2860" s="40">
        <f>AU2860*$G2860*(1+AV$7)^$D2860*(AV2842/AU2842)^$E2860*((AV2842+AV2851)/(AU2842+AU2851))^$F2860</f>
        <v/>
      </c>
      <c r="AW2860" s="40">
        <f>AV2860*$G2860*(1+AW$7)^$D2860*(AW2842/AV2842)^$E2860*((AW2842+AW2851)/(AV2842+AV2851))^$F2860</f>
        <v/>
      </c>
      <c r="AX2860" s="40">
        <f>AW2860*$G2860*(1+AX$7)^$D2860*(AX2842/AW2842)^$E2860*((AX2842+AX2851)/(AW2842+AW2851))^$F2860</f>
        <v/>
      </c>
      <c r="AY2860" s="40">
        <f>AX2860*$G2860*(1+AY$7)^$D2860*(AY2842/AX2842)^$E2860*((AY2842+AY2851)/(AX2842+AX2851))^$F2860</f>
        <v/>
      </c>
    </row>
    <row r="2861" hidden="1" outlineLevel="2">
      <c r="A2861" s="14" t="inlineStr">
        <is>
          <t>ener</t>
        </is>
      </c>
      <c r="B2861" s="14" t="inlineStr">
        <is>
          <t>lpg</t>
        </is>
      </c>
      <c r="C2861" s="14" t="inlineStr">
        <is>
          <t>ftr</t>
        </is>
      </c>
      <c r="D2861" s="32">
        <f>INDEX(Inputs!$O$5:$O$132,MATCH($B2861&amp;"|"&amp;$C2861,Inputs!$A$5:$A$132,0))</f>
        <v/>
      </c>
      <c r="E2861" s="32">
        <f>INDEX(Inputs!$P$5:$P$132,MATCH($B2861&amp;"|"&amp;$C2861,Inputs!$A$5:$A$132,0))</f>
        <v/>
      </c>
      <c r="F2861" s="32">
        <f>INDEX(Inputs!$T$5:$T$132,MATCH($B2861&amp;"|"&amp;$C2861,Inputs!$A$5:$A$132,0))</f>
        <v/>
      </c>
      <c r="G2861" s="32">
        <f>INDEX(Inputs!$S$5:$S$132,MATCH($B2861&amp;"|"&amp;$C2861,Inputs!$A$5:$A$132,0))</f>
        <v/>
      </c>
      <c r="H2861" s="14">
        <f>INDEX(VarLab,MATCH($A2861,VarKey,0))&amp;INDEX(MemLab,MATCH($C2861&amp;"|"&amp;$B2861,MemKey,0))</f>
        <v/>
      </c>
      <c r="I2861" s="14">
        <f>INDEX(VarUnit,MATCH($A2861,VarKey,0))</f>
        <v/>
      </c>
      <c r="J2861" s="14">
        <f>INDEX(VarSrc,MATCH($A2861,VarKey,0))</f>
        <v/>
      </c>
      <c r="K2861" s="11">
        <f>CodePrefix&amp;$A2861&amp;IF($C2861="","","."&amp;$C2861&amp;"."&amp;$B2861)&amp;INDEX(VarEnd,MATCH($A2861,VarKey,0))&amp;K$5</f>
        <v/>
      </c>
      <c r="L2861" s="39">
        <f>INDEX(Inputs!$X$5:$X$132,MATCH($B2861&amp;"|"&amp;$C2861,Inputs!$A$5:$A$132,0))</f>
        <v/>
      </c>
      <c r="M2861" s="40">
        <f>L2861*$G2861*(1+M$7)^$D2861*(M2843/L2843)^$E2861*((M2843+M2852)/(L2843+L2852))^$F2861</f>
        <v/>
      </c>
      <c r="N2861" s="40">
        <f>M2861*$G2861*(1+N$7)^$D2861*(N2843/M2843)^$E2861*((N2843+N2852)/(M2843+M2852))^$F2861</f>
        <v/>
      </c>
      <c r="O2861" s="40">
        <f>N2861*$G2861*(1+O$7)^$D2861*(O2843/N2843)^$E2861*((O2843+O2852)/(N2843+N2852))^$F2861</f>
        <v/>
      </c>
      <c r="P2861" s="40">
        <f>O2861*$G2861*(1+P$7)^$D2861*(P2843/O2843)^$E2861*((P2843+P2852)/(O2843+O2852))^$F2861</f>
        <v/>
      </c>
      <c r="Q2861" s="40">
        <f>P2861*$G2861*(1+Q$7)^$D2861*(Q2843/P2843)^$E2861*((Q2843+Q2852)/(P2843+P2852))^$F2861</f>
        <v/>
      </c>
      <c r="R2861" s="40">
        <f>Q2861*$G2861*(1+R$7)^$D2861*(R2843/Q2843)^$E2861*((R2843+R2852)/(Q2843+Q2852))^$F2861</f>
        <v/>
      </c>
      <c r="S2861" s="40">
        <f>R2861*$G2861*(1+S$7)^$D2861*(S2843/R2843)^$E2861*((S2843+S2852)/(R2843+R2852))^$F2861</f>
        <v/>
      </c>
      <c r="T2861" s="40">
        <f>S2861*$G2861*(1+T$7)^$D2861*(T2843/S2843)^$E2861*((T2843+T2852)/(S2843+S2852))^$F2861</f>
        <v/>
      </c>
      <c r="U2861" s="40">
        <f>T2861*$G2861*(1+U$7)^$D2861*(U2843/T2843)^$E2861*((U2843+U2852)/(T2843+T2852))^$F2861</f>
        <v/>
      </c>
      <c r="V2861" s="40">
        <f>U2861*$G2861*(1+V$7)^$D2861*(V2843/U2843)^$E2861*((V2843+V2852)/(U2843+U2852))^$F2861</f>
        <v/>
      </c>
      <c r="W2861" s="40">
        <f>V2861*$G2861*(1+W$7)^$D2861*(W2843/V2843)^$E2861*((W2843+W2852)/(V2843+V2852))^$F2861</f>
        <v/>
      </c>
      <c r="X2861" s="40">
        <f>W2861*$G2861*(1+X$7)^$D2861*(X2843/W2843)^$E2861*((X2843+X2852)/(W2843+W2852))^$F2861</f>
        <v/>
      </c>
      <c r="Y2861" s="40">
        <f>X2861*$G2861*(1+Y$7)^$D2861*(Y2843/X2843)^$E2861*((Y2843+Y2852)/(X2843+X2852))^$F2861</f>
        <v/>
      </c>
      <c r="Z2861" s="40">
        <f>Y2861*$G2861*(1+Z$7)^$D2861*(Z2843/Y2843)^$E2861*((Z2843+Z2852)/(Y2843+Y2852))^$F2861</f>
        <v/>
      </c>
      <c r="AA2861" s="40">
        <f>Z2861*$G2861*(1+AA$7)^$D2861*(AA2843/Z2843)^$E2861*((AA2843+AA2852)/(Z2843+Z2852))^$F2861</f>
        <v/>
      </c>
      <c r="AB2861" s="40">
        <f>AA2861*$G2861*(1+AB$7)^$D2861*(AB2843/AA2843)^$E2861*((AB2843+AB2852)/(AA2843+AA2852))^$F2861</f>
        <v/>
      </c>
      <c r="AC2861" s="40">
        <f>AB2861*$G2861*(1+AC$7)^$D2861*(AC2843/AB2843)^$E2861*((AC2843+AC2852)/(AB2843+AB2852))^$F2861</f>
        <v/>
      </c>
      <c r="AD2861" s="40">
        <f>AC2861*$G2861*(1+AD$7)^$D2861*(AD2843/AC2843)^$E2861*((AD2843+AD2852)/(AC2843+AC2852))^$F2861</f>
        <v/>
      </c>
      <c r="AF2861" s="11">
        <f>CodePrefix&amp;$A2861&amp;IF($C2861="","","."&amp;$C2861&amp;"."&amp;$B2861)&amp;INDEX(VarEnd,MATCH($A2861,VarKey,0))&amp;AF$5</f>
        <v/>
      </c>
      <c r="AG2861" s="39">
        <f>INDEX(Inputs!$X$5:$X$132,MATCH($B2861&amp;"|"&amp;$C2861,Inputs!$A$5:$A$132,0))</f>
        <v/>
      </c>
      <c r="AH2861" s="40">
        <f>AG2861*$G2861*(1+AH$7)^$D2861*(AH2843/AG2843)^$E2861*((AH2843+AH2852)/(AG2843+AG2852))^$F2861</f>
        <v/>
      </c>
      <c r="AI2861" s="40">
        <f>AH2861*$G2861*(1+AI$7)^$D2861*(AI2843/AH2843)^$E2861*((AI2843+AI2852)/(AH2843+AH2852))^$F2861</f>
        <v/>
      </c>
      <c r="AJ2861" s="40">
        <f>AI2861*$G2861*(1+AJ$7)^$D2861*(AJ2843/AI2843)^$E2861*((AJ2843+AJ2852)/(AI2843+AI2852))^$F2861</f>
        <v/>
      </c>
      <c r="AK2861" s="40">
        <f>AJ2861*$G2861*(1+AK$7)^$D2861*(AK2843/AJ2843)^$E2861*((AK2843+AK2852)/(AJ2843+AJ2852))^$F2861</f>
        <v/>
      </c>
      <c r="AL2861" s="40">
        <f>AK2861*$G2861*(1+AL$7)^$D2861*(AL2843/AK2843)^$E2861*((AL2843+AL2852)/(AK2843+AK2852))^$F2861</f>
        <v/>
      </c>
      <c r="AM2861" s="40">
        <f>AL2861*$G2861*(1+AM$7)^$D2861*(AM2843/AL2843)^$E2861*((AM2843+AM2852)/(AL2843+AL2852))^$F2861</f>
        <v/>
      </c>
      <c r="AN2861" s="40">
        <f>AM2861*$G2861*(1+AN$7)^$D2861*(AN2843/AM2843)^$E2861*((AN2843+AN2852)/(AM2843+AM2852))^$F2861</f>
        <v/>
      </c>
      <c r="AO2861" s="40">
        <f>AN2861*$G2861*(1+AO$7)^$D2861*(AO2843/AN2843)^$E2861*((AO2843+AO2852)/(AN2843+AN2852))^$F2861</f>
        <v/>
      </c>
      <c r="AP2861" s="40">
        <f>AO2861*$G2861*(1+AP$7)^$D2861*(AP2843/AO2843)^$E2861*((AP2843+AP2852)/(AO2843+AO2852))^$F2861</f>
        <v/>
      </c>
      <c r="AQ2861" s="40">
        <f>AP2861*$G2861*(1+AQ$7)^$D2861*(AQ2843/AP2843)^$E2861*((AQ2843+AQ2852)/(AP2843+AP2852))^$F2861</f>
        <v/>
      </c>
      <c r="AR2861" s="40">
        <f>AQ2861*$G2861*(1+AR$7)^$D2861*(AR2843/AQ2843)^$E2861*((AR2843+AR2852)/(AQ2843+AQ2852))^$F2861</f>
        <v/>
      </c>
      <c r="AS2861" s="40">
        <f>AR2861*$G2861*(1+AS$7)^$D2861*(AS2843/AR2843)^$E2861*((AS2843+AS2852)/(AR2843+AR2852))^$F2861</f>
        <v/>
      </c>
      <c r="AT2861" s="40">
        <f>AS2861*$G2861*(1+AT$7)^$D2861*(AT2843/AS2843)^$E2861*((AT2843+AT2852)/(AS2843+AS2852))^$F2861</f>
        <v/>
      </c>
      <c r="AU2861" s="40">
        <f>AT2861*$G2861*(1+AU$7)^$D2861*(AU2843/AT2843)^$E2861*((AU2843+AU2852)/(AT2843+AT2852))^$F2861</f>
        <v/>
      </c>
      <c r="AV2861" s="40">
        <f>AU2861*$G2861*(1+AV$7)^$D2861*(AV2843/AU2843)^$E2861*((AV2843+AV2852)/(AU2843+AU2852))^$F2861</f>
        <v/>
      </c>
      <c r="AW2861" s="40">
        <f>AV2861*$G2861*(1+AW$7)^$D2861*(AW2843/AV2843)^$E2861*((AW2843+AW2852)/(AV2843+AV2852))^$F2861</f>
        <v/>
      </c>
      <c r="AX2861" s="40">
        <f>AW2861*$G2861*(1+AX$7)^$D2861*(AX2843/AW2843)^$E2861*((AX2843+AX2852)/(AW2843+AW2852))^$F2861</f>
        <v/>
      </c>
      <c r="AY2861" s="40">
        <f>AX2861*$G2861*(1+AY$7)^$D2861*(AY2843/AX2843)^$E2861*((AY2843+AY2852)/(AX2843+AX2852))^$F2861</f>
        <v/>
      </c>
    </row>
    <row r="2862" hidden="1" outlineLevel="2">
      <c r="A2862" s="14" t="inlineStr">
        <is>
          <t>ener</t>
        </is>
      </c>
      <c r="B2862" s="14" t="inlineStr">
        <is>
          <t>ker</t>
        </is>
      </c>
      <c r="C2862" s="14" t="inlineStr">
        <is>
          <t>ftr</t>
        </is>
      </c>
      <c r="D2862" s="32">
        <f>INDEX(Inputs!$O$5:$O$132,MATCH($B2862&amp;"|"&amp;$C2862,Inputs!$A$5:$A$132,0))</f>
        <v/>
      </c>
      <c r="E2862" s="32">
        <f>INDEX(Inputs!$P$5:$P$132,MATCH($B2862&amp;"|"&amp;$C2862,Inputs!$A$5:$A$132,0))</f>
        <v/>
      </c>
      <c r="F2862" s="32">
        <f>INDEX(Inputs!$T$5:$T$132,MATCH($B2862&amp;"|"&amp;$C2862,Inputs!$A$5:$A$132,0))</f>
        <v/>
      </c>
      <c r="G2862" s="32">
        <f>INDEX(Inputs!$S$5:$S$132,MATCH($B2862&amp;"|"&amp;$C2862,Inputs!$A$5:$A$132,0))</f>
        <v/>
      </c>
      <c r="H2862" s="14">
        <f>INDEX(VarLab,MATCH($A2862,VarKey,0))&amp;INDEX(MemLab,MATCH($C2862&amp;"|"&amp;$B2862,MemKey,0))</f>
        <v/>
      </c>
      <c r="I2862" s="14">
        <f>INDEX(VarUnit,MATCH($A2862,VarKey,0))</f>
        <v/>
      </c>
      <c r="J2862" s="14">
        <f>INDEX(VarSrc,MATCH($A2862,VarKey,0))</f>
        <v/>
      </c>
      <c r="K2862" s="11">
        <f>CodePrefix&amp;$A2862&amp;IF($C2862="","","."&amp;$C2862&amp;"."&amp;$B2862)&amp;INDEX(VarEnd,MATCH($A2862,VarKey,0))&amp;K$5</f>
        <v/>
      </c>
      <c r="L2862" s="39">
        <f>INDEX(Inputs!$X$5:$X$132,MATCH($B2862&amp;"|"&amp;$C2862,Inputs!$A$5:$A$132,0))</f>
        <v/>
      </c>
      <c r="M2862" s="40">
        <f>L2862*$G2862*(1+M$7)^$D2862*(M2844/L2844)^$E2862*((M2844+M2853)/(L2844+L2853))^$F2862</f>
        <v/>
      </c>
      <c r="N2862" s="40">
        <f>M2862*$G2862*(1+N$7)^$D2862*(N2844/M2844)^$E2862*((N2844+N2853)/(M2844+M2853))^$F2862</f>
        <v/>
      </c>
      <c r="O2862" s="40">
        <f>N2862*$G2862*(1+O$7)^$D2862*(O2844/N2844)^$E2862*((O2844+O2853)/(N2844+N2853))^$F2862</f>
        <v/>
      </c>
      <c r="P2862" s="40">
        <f>O2862*$G2862*(1+P$7)^$D2862*(P2844/O2844)^$E2862*((P2844+P2853)/(O2844+O2853))^$F2862</f>
        <v/>
      </c>
      <c r="Q2862" s="40">
        <f>P2862*$G2862*(1+Q$7)^$D2862*(Q2844/P2844)^$E2862*((Q2844+Q2853)/(P2844+P2853))^$F2862</f>
        <v/>
      </c>
      <c r="R2862" s="40">
        <f>Q2862*$G2862*(1+R$7)^$D2862*(R2844/Q2844)^$E2862*((R2844+R2853)/(Q2844+Q2853))^$F2862</f>
        <v/>
      </c>
      <c r="S2862" s="40">
        <f>R2862*$G2862*(1+S$7)^$D2862*(S2844/R2844)^$E2862*((S2844+S2853)/(R2844+R2853))^$F2862</f>
        <v/>
      </c>
      <c r="T2862" s="40">
        <f>S2862*$G2862*(1+T$7)^$D2862*(T2844/S2844)^$E2862*((T2844+T2853)/(S2844+S2853))^$F2862</f>
        <v/>
      </c>
      <c r="U2862" s="40">
        <f>T2862*$G2862*(1+U$7)^$D2862*(U2844/T2844)^$E2862*((U2844+U2853)/(T2844+T2853))^$F2862</f>
        <v/>
      </c>
      <c r="V2862" s="40">
        <f>U2862*$G2862*(1+V$7)^$D2862*(V2844/U2844)^$E2862*((V2844+V2853)/(U2844+U2853))^$F2862</f>
        <v/>
      </c>
      <c r="W2862" s="40">
        <f>V2862*$G2862*(1+W$7)^$D2862*(W2844/V2844)^$E2862*((W2844+W2853)/(V2844+V2853))^$F2862</f>
        <v/>
      </c>
      <c r="X2862" s="40">
        <f>W2862*$G2862*(1+X$7)^$D2862*(X2844/W2844)^$E2862*((X2844+X2853)/(W2844+W2853))^$F2862</f>
        <v/>
      </c>
      <c r="Y2862" s="40">
        <f>X2862*$G2862*(1+Y$7)^$D2862*(Y2844/X2844)^$E2862*((Y2844+Y2853)/(X2844+X2853))^$F2862</f>
        <v/>
      </c>
      <c r="Z2862" s="40">
        <f>Y2862*$G2862*(1+Z$7)^$D2862*(Z2844/Y2844)^$E2862*((Z2844+Z2853)/(Y2844+Y2853))^$F2862</f>
        <v/>
      </c>
      <c r="AA2862" s="40">
        <f>Z2862*$G2862*(1+AA$7)^$D2862*(AA2844/Z2844)^$E2862*((AA2844+AA2853)/(Z2844+Z2853))^$F2862</f>
        <v/>
      </c>
      <c r="AB2862" s="40">
        <f>AA2862*$G2862*(1+AB$7)^$D2862*(AB2844/AA2844)^$E2862*((AB2844+AB2853)/(AA2844+AA2853))^$F2862</f>
        <v/>
      </c>
      <c r="AC2862" s="40">
        <f>AB2862*$G2862*(1+AC$7)^$D2862*(AC2844/AB2844)^$E2862*((AC2844+AC2853)/(AB2844+AB2853))^$F2862</f>
        <v/>
      </c>
      <c r="AD2862" s="40">
        <f>AC2862*$G2862*(1+AD$7)^$D2862*(AD2844/AC2844)^$E2862*((AD2844+AD2853)/(AC2844+AC2853))^$F2862</f>
        <v/>
      </c>
      <c r="AF2862" s="11">
        <f>CodePrefix&amp;$A2862&amp;IF($C2862="","","."&amp;$C2862&amp;"."&amp;$B2862)&amp;INDEX(VarEnd,MATCH($A2862,VarKey,0))&amp;AF$5</f>
        <v/>
      </c>
      <c r="AG2862" s="39">
        <f>INDEX(Inputs!$X$5:$X$132,MATCH($B2862&amp;"|"&amp;$C2862,Inputs!$A$5:$A$132,0))</f>
        <v/>
      </c>
      <c r="AH2862" s="40">
        <f>AG2862*$G2862*(1+AH$7)^$D2862*(AH2844/AG2844)^$E2862*((AH2844+AH2853)/(AG2844+AG2853))^$F2862</f>
        <v/>
      </c>
      <c r="AI2862" s="40">
        <f>AH2862*$G2862*(1+AI$7)^$D2862*(AI2844/AH2844)^$E2862*((AI2844+AI2853)/(AH2844+AH2853))^$F2862</f>
        <v/>
      </c>
      <c r="AJ2862" s="40">
        <f>AI2862*$G2862*(1+AJ$7)^$D2862*(AJ2844/AI2844)^$E2862*((AJ2844+AJ2853)/(AI2844+AI2853))^$F2862</f>
        <v/>
      </c>
      <c r="AK2862" s="40">
        <f>AJ2862*$G2862*(1+AK$7)^$D2862*(AK2844/AJ2844)^$E2862*((AK2844+AK2853)/(AJ2844+AJ2853))^$F2862</f>
        <v/>
      </c>
      <c r="AL2862" s="40">
        <f>AK2862*$G2862*(1+AL$7)^$D2862*(AL2844/AK2844)^$E2862*((AL2844+AL2853)/(AK2844+AK2853))^$F2862</f>
        <v/>
      </c>
      <c r="AM2862" s="40">
        <f>AL2862*$G2862*(1+AM$7)^$D2862*(AM2844/AL2844)^$E2862*((AM2844+AM2853)/(AL2844+AL2853))^$F2862</f>
        <v/>
      </c>
      <c r="AN2862" s="40">
        <f>AM2862*$G2862*(1+AN$7)^$D2862*(AN2844/AM2844)^$E2862*((AN2844+AN2853)/(AM2844+AM2853))^$F2862</f>
        <v/>
      </c>
      <c r="AO2862" s="40">
        <f>AN2862*$G2862*(1+AO$7)^$D2862*(AO2844/AN2844)^$E2862*((AO2844+AO2853)/(AN2844+AN2853))^$F2862</f>
        <v/>
      </c>
      <c r="AP2862" s="40">
        <f>AO2862*$G2862*(1+AP$7)^$D2862*(AP2844/AO2844)^$E2862*((AP2844+AP2853)/(AO2844+AO2853))^$F2862</f>
        <v/>
      </c>
      <c r="AQ2862" s="40">
        <f>AP2862*$G2862*(1+AQ$7)^$D2862*(AQ2844/AP2844)^$E2862*((AQ2844+AQ2853)/(AP2844+AP2853))^$F2862</f>
        <v/>
      </c>
      <c r="AR2862" s="40">
        <f>AQ2862*$G2862*(1+AR$7)^$D2862*(AR2844/AQ2844)^$E2862*((AR2844+AR2853)/(AQ2844+AQ2853))^$F2862</f>
        <v/>
      </c>
      <c r="AS2862" s="40">
        <f>AR2862*$G2862*(1+AS$7)^$D2862*(AS2844/AR2844)^$E2862*((AS2844+AS2853)/(AR2844+AR2853))^$F2862</f>
        <v/>
      </c>
      <c r="AT2862" s="40">
        <f>AS2862*$G2862*(1+AT$7)^$D2862*(AT2844/AS2844)^$E2862*((AT2844+AT2853)/(AS2844+AS2853))^$F2862</f>
        <v/>
      </c>
      <c r="AU2862" s="40">
        <f>AT2862*$G2862*(1+AU$7)^$D2862*(AU2844/AT2844)^$E2862*((AU2844+AU2853)/(AT2844+AT2853))^$F2862</f>
        <v/>
      </c>
      <c r="AV2862" s="40">
        <f>AU2862*$G2862*(1+AV$7)^$D2862*(AV2844/AU2844)^$E2862*((AV2844+AV2853)/(AU2844+AU2853))^$F2862</f>
        <v/>
      </c>
      <c r="AW2862" s="40">
        <f>AV2862*$G2862*(1+AW$7)^$D2862*(AW2844/AV2844)^$E2862*((AW2844+AW2853)/(AV2844+AV2853))^$F2862</f>
        <v/>
      </c>
      <c r="AX2862" s="40">
        <f>AW2862*$G2862*(1+AX$7)^$D2862*(AX2844/AW2844)^$E2862*((AX2844+AX2853)/(AW2844+AW2853))^$F2862</f>
        <v/>
      </c>
      <c r="AY2862" s="40">
        <f>AX2862*$G2862*(1+AY$7)^$D2862*(AY2844/AX2844)^$E2862*((AY2844+AY2853)/(AX2844+AX2853))^$F2862</f>
        <v/>
      </c>
    </row>
    <row r="2863" hidden="1" outlineLevel="2">
      <c r="A2863" s="14" t="inlineStr">
        <is>
          <t>ener</t>
        </is>
      </c>
      <c r="B2863" s="14" t="inlineStr">
        <is>
          <t>oop</t>
        </is>
      </c>
      <c r="C2863" s="14" t="inlineStr">
        <is>
          <t>ftr</t>
        </is>
      </c>
      <c r="D2863" s="32">
        <f>INDEX(Inputs!$O$5:$O$132,MATCH($B2863&amp;"|"&amp;$C2863,Inputs!$A$5:$A$132,0))</f>
        <v/>
      </c>
      <c r="E2863" s="32">
        <f>INDEX(Inputs!$P$5:$P$132,MATCH($B2863&amp;"|"&amp;$C2863,Inputs!$A$5:$A$132,0))</f>
        <v/>
      </c>
      <c r="F2863" s="32">
        <f>INDEX(Inputs!$T$5:$T$132,MATCH($B2863&amp;"|"&amp;$C2863,Inputs!$A$5:$A$132,0))</f>
        <v/>
      </c>
      <c r="G2863" s="32">
        <f>INDEX(Inputs!$S$5:$S$132,MATCH($B2863&amp;"|"&amp;$C2863,Inputs!$A$5:$A$132,0))</f>
        <v/>
      </c>
      <c r="H2863" s="14">
        <f>INDEX(VarLab,MATCH($A2863,VarKey,0))&amp;INDEX(MemLab,MATCH($C2863&amp;"|"&amp;$B2863,MemKey,0))</f>
        <v/>
      </c>
      <c r="I2863" s="14">
        <f>INDEX(VarUnit,MATCH($A2863,VarKey,0))</f>
        <v/>
      </c>
      <c r="J2863" s="14">
        <f>INDEX(VarSrc,MATCH($A2863,VarKey,0))</f>
        <v/>
      </c>
      <c r="K2863" s="11">
        <f>CodePrefix&amp;$A2863&amp;IF($C2863="","","."&amp;$C2863&amp;"."&amp;$B2863)&amp;INDEX(VarEnd,MATCH($A2863,VarKey,0))&amp;K$5</f>
        <v/>
      </c>
      <c r="L2863" s="39">
        <f>INDEX(Inputs!$X$5:$X$132,MATCH($B2863&amp;"|"&amp;$C2863,Inputs!$A$5:$A$132,0))</f>
        <v/>
      </c>
      <c r="M2863" s="40">
        <f>L2863*$G2863*(1+M$7)^$D2863*(M2845/L2845)^$E2863*((M2845+M2854)/(L2845+L2854))^$F2863</f>
        <v/>
      </c>
      <c r="N2863" s="40">
        <f>M2863*$G2863*(1+N$7)^$D2863*(N2845/M2845)^$E2863*((N2845+N2854)/(M2845+M2854))^$F2863</f>
        <v/>
      </c>
      <c r="O2863" s="40">
        <f>N2863*$G2863*(1+O$7)^$D2863*(O2845/N2845)^$E2863*((O2845+O2854)/(N2845+N2854))^$F2863</f>
        <v/>
      </c>
      <c r="P2863" s="40">
        <f>O2863*$G2863*(1+P$7)^$D2863*(P2845/O2845)^$E2863*((P2845+P2854)/(O2845+O2854))^$F2863</f>
        <v/>
      </c>
      <c r="Q2863" s="40">
        <f>P2863*$G2863*(1+Q$7)^$D2863*(Q2845/P2845)^$E2863*((Q2845+Q2854)/(P2845+P2854))^$F2863</f>
        <v/>
      </c>
      <c r="R2863" s="40">
        <f>Q2863*$G2863*(1+R$7)^$D2863*(R2845/Q2845)^$E2863*((R2845+R2854)/(Q2845+Q2854))^$F2863</f>
        <v/>
      </c>
      <c r="S2863" s="40">
        <f>R2863*$G2863*(1+S$7)^$D2863*(S2845/R2845)^$E2863*((S2845+S2854)/(R2845+R2854))^$F2863</f>
        <v/>
      </c>
      <c r="T2863" s="40">
        <f>S2863*$G2863*(1+T$7)^$D2863*(T2845/S2845)^$E2863*((T2845+T2854)/(S2845+S2854))^$F2863</f>
        <v/>
      </c>
      <c r="U2863" s="40">
        <f>T2863*$G2863*(1+U$7)^$D2863*(U2845/T2845)^$E2863*((U2845+U2854)/(T2845+T2854))^$F2863</f>
        <v/>
      </c>
      <c r="V2863" s="40">
        <f>U2863*$G2863*(1+V$7)^$D2863*(V2845/U2845)^$E2863*((V2845+V2854)/(U2845+U2854))^$F2863</f>
        <v/>
      </c>
      <c r="W2863" s="40">
        <f>V2863*$G2863*(1+W$7)^$D2863*(W2845/V2845)^$E2863*((W2845+W2854)/(V2845+V2854))^$F2863</f>
        <v/>
      </c>
      <c r="X2863" s="40">
        <f>W2863*$G2863*(1+X$7)^$D2863*(X2845/W2845)^$E2863*((X2845+X2854)/(W2845+W2854))^$F2863</f>
        <v/>
      </c>
      <c r="Y2863" s="40">
        <f>X2863*$G2863*(1+Y$7)^$D2863*(Y2845/X2845)^$E2863*((Y2845+Y2854)/(X2845+X2854))^$F2863</f>
        <v/>
      </c>
      <c r="Z2863" s="40">
        <f>Y2863*$G2863*(1+Z$7)^$D2863*(Z2845/Y2845)^$E2863*((Z2845+Z2854)/(Y2845+Y2854))^$F2863</f>
        <v/>
      </c>
      <c r="AA2863" s="40">
        <f>Z2863*$G2863*(1+AA$7)^$D2863*(AA2845/Z2845)^$E2863*((AA2845+AA2854)/(Z2845+Z2854))^$F2863</f>
        <v/>
      </c>
      <c r="AB2863" s="40">
        <f>AA2863*$G2863*(1+AB$7)^$D2863*(AB2845/AA2845)^$E2863*((AB2845+AB2854)/(AA2845+AA2854))^$F2863</f>
        <v/>
      </c>
      <c r="AC2863" s="40">
        <f>AB2863*$G2863*(1+AC$7)^$D2863*(AC2845/AB2845)^$E2863*((AC2845+AC2854)/(AB2845+AB2854))^$F2863</f>
        <v/>
      </c>
      <c r="AD2863" s="40">
        <f>AC2863*$G2863*(1+AD$7)^$D2863*(AD2845/AC2845)^$E2863*((AD2845+AD2854)/(AC2845+AC2854))^$F2863</f>
        <v/>
      </c>
      <c r="AF2863" s="11">
        <f>CodePrefix&amp;$A2863&amp;IF($C2863="","","."&amp;$C2863&amp;"."&amp;$B2863)&amp;INDEX(VarEnd,MATCH($A2863,VarKey,0))&amp;AF$5</f>
        <v/>
      </c>
      <c r="AG2863" s="39">
        <f>INDEX(Inputs!$X$5:$X$132,MATCH($B2863&amp;"|"&amp;$C2863,Inputs!$A$5:$A$132,0))</f>
        <v/>
      </c>
      <c r="AH2863" s="40">
        <f>AG2863*$G2863*(1+AH$7)^$D2863*(AH2845/AG2845)^$E2863*((AH2845+AH2854)/(AG2845+AG2854))^$F2863</f>
        <v/>
      </c>
      <c r="AI2863" s="40">
        <f>AH2863*$G2863*(1+AI$7)^$D2863*(AI2845/AH2845)^$E2863*((AI2845+AI2854)/(AH2845+AH2854))^$F2863</f>
        <v/>
      </c>
      <c r="AJ2863" s="40">
        <f>AI2863*$G2863*(1+AJ$7)^$D2863*(AJ2845/AI2845)^$E2863*((AJ2845+AJ2854)/(AI2845+AI2854))^$F2863</f>
        <v/>
      </c>
      <c r="AK2863" s="40">
        <f>AJ2863*$G2863*(1+AK$7)^$D2863*(AK2845/AJ2845)^$E2863*((AK2845+AK2854)/(AJ2845+AJ2854))^$F2863</f>
        <v/>
      </c>
      <c r="AL2863" s="40">
        <f>AK2863*$G2863*(1+AL$7)^$D2863*(AL2845/AK2845)^$E2863*((AL2845+AL2854)/(AK2845+AK2854))^$F2863</f>
        <v/>
      </c>
      <c r="AM2863" s="40">
        <f>AL2863*$G2863*(1+AM$7)^$D2863*(AM2845/AL2845)^$E2863*((AM2845+AM2854)/(AL2845+AL2854))^$F2863</f>
        <v/>
      </c>
      <c r="AN2863" s="40">
        <f>AM2863*$G2863*(1+AN$7)^$D2863*(AN2845/AM2845)^$E2863*((AN2845+AN2854)/(AM2845+AM2854))^$F2863</f>
        <v/>
      </c>
      <c r="AO2863" s="40">
        <f>AN2863*$G2863*(1+AO$7)^$D2863*(AO2845/AN2845)^$E2863*((AO2845+AO2854)/(AN2845+AN2854))^$F2863</f>
        <v/>
      </c>
      <c r="AP2863" s="40">
        <f>AO2863*$G2863*(1+AP$7)^$D2863*(AP2845/AO2845)^$E2863*((AP2845+AP2854)/(AO2845+AO2854))^$F2863</f>
        <v/>
      </c>
      <c r="AQ2863" s="40">
        <f>AP2863*$G2863*(1+AQ$7)^$D2863*(AQ2845/AP2845)^$E2863*((AQ2845+AQ2854)/(AP2845+AP2854))^$F2863</f>
        <v/>
      </c>
      <c r="AR2863" s="40">
        <f>AQ2863*$G2863*(1+AR$7)^$D2863*(AR2845/AQ2845)^$E2863*((AR2845+AR2854)/(AQ2845+AQ2854))^$F2863</f>
        <v/>
      </c>
      <c r="AS2863" s="40">
        <f>AR2863*$G2863*(1+AS$7)^$D2863*(AS2845/AR2845)^$E2863*((AS2845+AS2854)/(AR2845+AR2854))^$F2863</f>
        <v/>
      </c>
      <c r="AT2863" s="40">
        <f>AS2863*$G2863*(1+AT$7)^$D2863*(AT2845/AS2845)^$E2863*((AT2845+AT2854)/(AS2845+AS2854))^$F2863</f>
        <v/>
      </c>
      <c r="AU2863" s="40">
        <f>AT2863*$G2863*(1+AU$7)^$D2863*(AU2845/AT2845)^$E2863*((AU2845+AU2854)/(AT2845+AT2854))^$F2863</f>
        <v/>
      </c>
      <c r="AV2863" s="40">
        <f>AU2863*$G2863*(1+AV$7)^$D2863*(AV2845/AU2845)^$E2863*((AV2845+AV2854)/(AU2845+AU2854))^$F2863</f>
        <v/>
      </c>
      <c r="AW2863" s="40">
        <f>AV2863*$G2863*(1+AW$7)^$D2863*(AW2845/AV2845)^$E2863*((AW2845+AW2854)/(AV2845+AV2854))^$F2863</f>
        <v/>
      </c>
      <c r="AX2863" s="40">
        <f>AW2863*$G2863*(1+AX$7)^$D2863*(AX2845/AW2845)^$E2863*((AX2845+AX2854)/(AW2845+AW2854))^$F2863</f>
        <v/>
      </c>
      <c r="AY2863" s="40">
        <f>AX2863*$G2863*(1+AY$7)^$D2863*(AY2845/AX2845)^$E2863*((AY2845+AY2854)/(AX2845+AX2854))^$F2863</f>
        <v/>
      </c>
    </row>
    <row r="2864" hidden="1" outlineLevel="2">
      <c r="A2864" s="14" t="inlineStr">
        <is>
          <t>ener</t>
        </is>
      </c>
      <c r="B2864" s="14" t="inlineStr">
        <is>
          <t>bio</t>
        </is>
      </c>
      <c r="C2864" s="14" t="inlineStr">
        <is>
          <t>ftr</t>
        </is>
      </c>
      <c r="D2864" s="32">
        <f>INDEX(Inputs!$O$5:$O$132,MATCH($B2864&amp;"|"&amp;$C2864,Inputs!$A$5:$A$132,0))</f>
        <v/>
      </c>
      <c r="E2864" s="32">
        <f>INDEX(Inputs!$P$5:$P$132,MATCH($B2864&amp;"|"&amp;$C2864,Inputs!$A$5:$A$132,0))</f>
        <v/>
      </c>
      <c r="F2864" s="32">
        <f>INDEX(Inputs!$T$5:$T$132,MATCH($B2864&amp;"|"&amp;$C2864,Inputs!$A$5:$A$132,0))</f>
        <v/>
      </c>
      <c r="G2864" s="32">
        <f>INDEX(Inputs!$S$5:$S$132,MATCH($B2864&amp;"|"&amp;$C2864,Inputs!$A$5:$A$132,0))</f>
        <v/>
      </c>
      <c r="H2864" s="14">
        <f>INDEX(VarLab,MATCH($A2864,VarKey,0))&amp;INDEX(MemLab,MATCH($C2864&amp;"|"&amp;$B2864,MemKey,0))</f>
        <v/>
      </c>
      <c r="I2864" s="14">
        <f>INDEX(VarUnit,MATCH($A2864,VarKey,0))</f>
        <v/>
      </c>
      <c r="J2864" s="14">
        <f>INDEX(VarSrc,MATCH($A2864,VarKey,0))</f>
        <v/>
      </c>
      <c r="K2864" s="11">
        <f>CodePrefix&amp;$A2864&amp;IF($C2864="","","."&amp;$C2864&amp;"."&amp;$B2864)&amp;INDEX(VarEnd,MATCH($A2864,VarKey,0))&amp;K$5</f>
        <v/>
      </c>
      <c r="L2864" s="39">
        <f>INDEX(Inputs!$X$5:$X$132,MATCH($B2864&amp;"|"&amp;$C2864,Inputs!$A$5:$A$132,0))</f>
        <v/>
      </c>
      <c r="M2864" s="40">
        <f>L2864*$G2864*(1+M$7)^$D2864*(M2846/L2846)^$E2864*((M2846+M2855)/(L2846+L2855))^$F2864</f>
        <v/>
      </c>
      <c r="N2864" s="40">
        <f>M2864*$G2864*(1+N$7)^$D2864*(N2846/M2846)^$E2864*((N2846+N2855)/(M2846+M2855))^$F2864</f>
        <v/>
      </c>
      <c r="O2864" s="40">
        <f>N2864*$G2864*(1+O$7)^$D2864*(O2846/N2846)^$E2864*((O2846+O2855)/(N2846+N2855))^$F2864</f>
        <v/>
      </c>
      <c r="P2864" s="40">
        <f>O2864*$G2864*(1+P$7)^$D2864*(P2846/O2846)^$E2864*((P2846+P2855)/(O2846+O2855))^$F2864</f>
        <v/>
      </c>
      <c r="Q2864" s="40">
        <f>P2864*$G2864*(1+Q$7)^$D2864*(Q2846/P2846)^$E2864*((Q2846+Q2855)/(P2846+P2855))^$F2864</f>
        <v/>
      </c>
      <c r="R2864" s="40">
        <f>Q2864*$G2864*(1+R$7)^$D2864*(R2846/Q2846)^$E2864*((R2846+R2855)/(Q2846+Q2855))^$F2864</f>
        <v/>
      </c>
      <c r="S2864" s="40">
        <f>R2864*$G2864*(1+S$7)^$D2864*(S2846/R2846)^$E2864*((S2846+S2855)/(R2846+R2855))^$F2864</f>
        <v/>
      </c>
      <c r="T2864" s="40">
        <f>S2864*$G2864*(1+T$7)^$D2864*(T2846/S2846)^$E2864*((T2846+T2855)/(S2846+S2855))^$F2864</f>
        <v/>
      </c>
      <c r="U2864" s="40">
        <f>T2864*$G2864*(1+U$7)^$D2864*(U2846/T2846)^$E2864*((U2846+U2855)/(T2846+T2855))^$F2864</f>
        <v/>
      </c>
      <c r="V2864" s="40">
        <f>U2864*$G2864*(1+V$7)^$D2864*(V2846/U2846)^$E2864*((V2846+V2855)/(U2846+U2855))^$F2864</f>
        <v/>
      </c>
      <c r="W2864" s="40">
        <f>V2864*$G2864*(1+W$7)^$D2864*(W2846/V2846)^$E2864*((W2846+W2855)/(V2846+V2855))^$F2864</f>
        <v/>
      </c>
      <c r="X2864" s="40">
        <f>W2864*$G2864*(1+X$7)^$D2864*(X2846/W2846)^$E2864*((X2846+X2855)/(W2846+W2855))^$F2864</f>
        <v/>
      </c>
      <c r="Y2864" s="40">
        <f>X2864*$G2864*(1+Y$7)^$D2864*(Y2846/X2846)^$E2864*((Y2846+Y2855)/(X2846+X2855))^$F2864</f>
        <v/>
      </c>
      <c r="Z2864" s="40">
        <f>Y2864*$G2864*(1+Z$7)^$D2864*(Z2846/Y2846)^$E2864*((Z2846+Z2855)/(Y2846+Y2855))^$F2864</f>
        <v/>
      </c>
      <c r="AA2864" s="40">
        <f>Z2864*$G2864*(1+AA$7)^$D2864*(AA2846/Z2846)^$E2864*((AA2846+AA2855)/(Z2846+Z2855))^$F2864</f>
        <v/>
      </c>
      <c r="AB2864" s="40">
        <f>AA2864*$G2864*(1+AB$7)^$D2864*(AB2846/AA2846)^$E2864*((AB2846+AB2855)/(AA2846+AA2855))^$F2864</f>
        <v/>
      </c>
      <c r="AC2864" s="40">
        <f>AB2864*$G2864*(1+AC$7)^$D2864*(AC2846/AB2846)^$E2864*((AC2846+AC2855)/(AB2846+AB2855))^$F2864</f>
        <v/>
      </c>
      <c r="AD2864" s="40">
        <f>AC2864*$G2864*(1+AD$7)^$D2864*(AD2846/AC2846)^$E2864*((AD2846+AD2855)/(AC2846+AC2855))^$F2864</f>
        <v/>
      </c>
      <c r="AF2864" s="11">
        <f>CodePrefix&amp;$A2864&amp;IF($C2864="","","."&amp;$C2864&amp;"."&amp;$B2864)&amp;INDEX(VarEnd,MATCH($A2864,VarKey,0))&amp;AF$5</f>
        <v/>
      </c>
      <c r="AG2864" s="39">
        <f>INDEX(Inputs!$X$5:$X$132,MATCH($B2864&amp;"|"&amp;$C2864,Inputs!$A$5:$A$132,0))</f>
        <v/>
      </c>
      <c r="AH2864" s="40">
        <f>AG2864*$G2864*(1+AH$7)^$D2864*(AH2846/AG2846)^$E2864*((AH2846+AH2855)/(AG2846+AG2855))^$F2864</f>
        <v/>
      </c>
      <c r="AI2864" s="40">
        <f>AH2864*$G2864*(1+AI$7)^$D2864*(AI2846/AH2846)^$E2864*((AI2846+AI2855)/(AH2846+AH2855))^$F2864</f>
        <v/>
      </c>
      <c r="AJ2864" s="40">
        <f>AI2864*$G2864*(1+AJ$7)^$D2864*(AJ2846/AI2846)^$E2864*((AJ2846+AJ2855)/(AI2846+AI2855))^$F2864</f>
        <v/>
      </c>
      <c r="AK2864" s="40">
        <f>AJ2864*$G2864*(1+AK$7)^$D2864*(AK2846/AJ2846)^$E2864*((AK2846+AK2855)/(AJ2846+AJ2855))^$F2864</f>
        <v/>
      </c>
      <c r="AL2864" s="40">
        <f>AK2864*$G2864*(1+AL$7)^$D2864*(AL2846/AK2846)^$E2864*((AL2846+AL2855)/(AK2846+AK2855))^$F2864</f>
        <v/>
      </c>
      <c r="AM2864" s="40">
        <f>AL2864*$G2864*(1+AM$7)^$D2864*(AM2846/AL2846)^$E2864*((AM2846+AM2855)/(AL2846+AL2855))^$F2864</f>
        <v/>
      </c>
      <c r="AN2864" s="40">
        <f>AM2864*$G2864*(1+AN$7)^$D2864*(AN2846/AM2846)^$E2864*((AN2846+AN2855)/(AM2846+AM2855))^$F2864</f>
        <v/>
      </c>
      <c r="AO2864" s="40">
        <f>AN2864*$G2864*(1+AO$7)^$D2864*(AO2846/AN2846)^$E2864*((AO2846+AO2855)/(AN2846+AN2855))^$F2864</f>
        <v/>
      </c>
      <c r="AP2864" s="40">
        <f>AO2864*$G2864*(1+AP$7)^$D2864*(AP2846/AO2846)^$E2864*((AP2846+AP2855)/(AO2846+AO2855))^$F2864</f>
        <v/>
      </c>
      <c r="AQ2864" s="40">
        <f>AP2864*$G2864*(1+AQ$7)^$D2864*(AQ2846/AP2846)^$E2864*((AQ2846+AQ2855)/(AP2846+AP2855))^$F2864</f>
        <v/>
      </c>
      <c r="AR2864" s="40">
        <f>AQ2864*$G2864*(1+AR$7)^$D2864*(AR2846/AQ2846)^$E2864*((AR2846+AR2855)/(AQ2846+AQ2855))^$F2864</f>
        <v/>
      </c>
      <c r="AS2864" s="40">
        <f>AR2864*$G2864*(1+AS$7)^$D2864*(AS2846/AR2846)^$E2864*((AS2846+AS2855)/(AR2846+AR2855))^$F2864</f>
        <v/>
      </c>
      <c r="AT2864" s="40">
        <f>AS2864*$G2864*(1+AT$7)^$D2864*(AT2846/AS2846)^$E2864*((AT2846+AT2855)/(AS2846+AS2855))^$F2864</f>
        <v/>
      </c>
      <c r="AU2864" s="40">
        <f>AT2864*$G2864*(1+AU$7)^$D2864*(AU2846/AT2846)^$E2864*((AU2846+AU2855)/(AT2846+AT2855))^$F2864</f>
        <v/>
      </c>
      <c r="AV2864" s="40">
        <f>AU2864*$G2864*(1+AV$7)^$D2864*(AV2846/AU2846)^$E2864*((AV2846+AV2855)/(AU2846+AU2855))^$F2864</f>
        <v/>
      </c>
      <c r="AW2864" s="40">
        <f>AV2864*$G2864*(1+AW$7)^$D2864*(AW2846/AV2846)^$E2864*((AW2846+AW2855)/(AV2846+AV2855))^$F2864</f>
        <v/>
      </c>
      <c r="AX2864" s="40">
        <f>AW2864*$G2864*(1+AX$7)^$D2864*(AX2846/AW2846)^$E2864*((AX2846+AX2855)/(AW2846+AW2855))^$F2864</f>
        <v/>
      </c>
      <c r="AY2864" s="40">
        <f>AX2864*$G2864*(1+AY$7)^$D2864*(AY2846/AX2846)^$E2864*((AY2846+AY2855)/(AX2846+AX2855))^$F2864</f>
        <v/>
      </c>
    </row>
    <row r="2865" hidden="1" outlineLevel="2"/>
    <row r="2866" hidden="1" outlineLevel="2">
      <c r="A2866" s="14" t="inlineStr">
        <is>
          <t>co2</t>
        </is>
      </c>
      <c r="B2866" s="14" t="inlineStr">
        <is>
          <t>coa</t>
        </is>
      </c>
      <c r="C2866" s="14" t="inlineStr">
        <is>
          <t>ftr</t>
        </is>
      </c>
      <c r="D2866" s="32">
        <f>INDEX(Inputs!$W$5:$W$132,MATCH($B2866&amp;"|"&amp;$C2866,Inputs!$A$5:$A$132,0))</f>
        <v/>
      </c>
      <c r="E2866" s="36" t="n"/>
      <c r="F2866" s="36" t="n"/>
      <c r="G2866" s="36" t="n"/>
      <c r="H2866" s="14">
        <f>INDEX(VarLab,MATCH($A2866,VarKey,0))&amp;INDEX(MemLab,MATCH($C2866&amp;"|"&amp;$B2866,MemKey,0))</f>
        <v/>
      </c>
      <c r="I2866" s="14">
        <f>INDEX(VarUnit,MATCH($A2866,VarKey,0))</f>
        <v/>
      </c>
      <c r="J2866" s="14">
        <f>INDEX(VarSrc,MATCH($A2866,VarKey,0))</f>
        <v/>
      </c>
      <c r="K2866" s="11">
        <f>CodePrefix&amp;$A2866&amp;IF($C2866="","","."&amp;$C2866&amp;"."&amp;$B2866)&amp;INDEX(VarEnd,MATCH($A2866,VarKey,0))&amp;K$5</f>
        <v/>
      </c>
      <c r="L2866" s="15">
        <f>L2857*Settings!$C$13*$D2866</f>
        <v/>
      </c>
      <c r="M2866" s="16">
        <f>M2857*Settings!$C$13*$D2866</f>
        <v/>
      </c>
      <c r="N2866" s="16">
        <f>N2857*Settings!$C$13*$D2866</f>
        <v/>
      </c>
      <c r="O2866" s="16">
        <f>O2857*Settings!$C$13*$D2866</f>
        <v/>
      </c>
      <c r="P2866" s="16">
        <f>P2857*Settings!$C$13*$D2866</f>
        <v/>
      </c>
      <c r="Q2866" s="16">
        <f>Q2857*Settings!$C$13*$D2866</f>
        <v/>
      </c>
      <c r="R2866" s="16">
        <f>R2857*Settings!$C$13*$D2866</f>
        <v/>
      </c>
      <c r="S2866" s="16">
        <f>S2857*Settings!$C$13*$D2866</f>
        <v/>
      </c>
      <c r="T2866" s="16">
        <f>T2857*Settings!$C$13*$D2866</f>
        <v/>
      </c>
      <c r="U2866" s="16">
        <f>U2857*Settings!$C$13*$D2866</f>
        <v/>
      </c>
      <c r="V2866" s="16">
        <f>V2857*Settings!$C$13*$D2866</f>
        <v/>
      </c>
      <c r="W2866" s="16">
        <f>W2857*Settings!$C$13*$D2866</f>
        <v/>
      </c>
      <c r="X2866" s="16">
        <f>X2857*Settings!$C$13*$D2866</f>
        <v/>
      </c>
      <c r="Y2866" s="16">
        <f>Y2857*Settings!$C$13*$D2866</f>
        <v/>
      </c>
      <c r="Z2866" s="16">
        <f>Z2857*Settings!$C$13*$D2866</f>
        <v/>
      </c>
      <c r="AA2866" s="16">
        <f>AA2857*Settings!$C$13*$D2866</f>
        <v/>
      </c>
      <c r="AB2866" s="16">
        <f>AB2857*Settings!$C$13*$D2866</f>
        <v/>
      </c>
      <c r="AC2866" s="16">
        <f>AC2857*Settings!$C$13*$D2866</f>
        <v/>
      </c>
      <c r="AD2866" s="16">
        <f>AD2857*Settings!$C$13*$D2866</f>
        <v/>
      </c>
      <c r="AF2866" s="11">
        <f>CodePrefix&amp;$A2866&amp;IF($C2866="","","."&amp;$C2866&amp;"."&amp;$B2866)&amp;INDEX(VarEnd,MATCH($A2866,VarKey,0))&amp;AF$5</f>
        <v/>
      </c>
      <c r="AG2866" s="15">
        <f>AG2857*Settings!$C$13*$D2866</f>
        <v/>
      </c>
      <c r="AH2866" s="16">
        <f>AH2857*Settings!$C$13*$D2866</f>
        <v/>
      </c>
      <c r="AI2866" s="16">
        <f>AI2857*Settings!$C$13*$D2866</f>
        <v/>
      </c>
      <c r="AJ2866" s="16">
        <f>AJ2857*Settings!$C$13*$D2866</f>
        <v/>
      </c>
      <c r="AK2866" s="16">
        <f>AK2857*Settings!$C$13*$D2866</f>
        <v/>
      </c>
      <c r="AL2866" s="16">
        <f>AL2857*Settings!$C$13*$D2866</f>
        <v/>
      </c>
      <c r="AM2866" s="16">
        <f>AM2857*Settings!$C$13*$D2866</f>
        <v/>
      </c>
      <c r="AN2866" s="16">
        <f>AN2857*Settings!$C$13*$D2866</f>
        <v/>
      </c>
      <c r="AO2866" s="16">
        <f>AO2857*Settings!$C$13*$D2866</f>
        <v/>
      </c>
      <c r="AP2866" s="16">
        <f>AP2857*Settings!$C$13*$D2866</f>
        <v/>
      </c>
      <c r="AQ2866" s="16">
        <f>AQ2857*Settings!$C$13*$D2866</f>
        <v/>
      </c>
      <c r="AR2866" s="16">
        <f>AR2857*Settings!$C$13*$D2866</f>
        <v/>
      </c>
      <c r="AS2866" s="16">
        <f>AS2857*Settings!$C$13*$D2866</f>
        <v/>
      </c>
      <c r="AT2866" s="16">
        <f>AT2857*Settings!$C$13*$D2866</f>
        <v/>
      </c>
      <c r="AU2866" s="16">
        <f>AU2857*Settings!$C$13*$D2866</f>
        <v/>
      </c>
      <c r="AV2866" s="16">
        <f>AV2857*Settings!$C$13*$D2866</f>
        <v/>
      </c>
      <c r="AW2866" s="16">
        <f>AW2857*Settings!$C$13*$D2866</f>
        <v/>
      </c>
      <c r="AX2866" s="16">
        <f>AX2857*Settings!$C$13*$D2866</f>
        <v/>
      </c>
      <c r="AY2866" s="16">
        <f>AY2857*Settings!$C$13*$D2866</f>
        <v/>
      </c>
    </row>
    <row r="2867" hidden="1" outlineLevel="2">
      <c r="A2867" s="14" t="inlineStr">
        <is>
          <t>co2</t>
        </is>
      </c>
      <c r="B2867" s="14" t="inlineStr">
        <is>
          <t>nga</t>
        </is>
      </c>
      <c r="C2867" s="14" t="inlineStr">
        <is>
          <t>ftr</t>
        </is>
      </c>
      <c r="D2867" s="32">
        <f>INDEX(Inputs!$W$5:$W$132,MATCH($B2867&amp;"|"&amp;$C2867,Inputs!$A$5:$A$132,0))</f>
        <v/>
      </c>
      <c r="E2867" s="36" t="n"/>
      <c r="F2867" s="36" t="n"/>
      <c r="G2867" s="36" t="n"/>
      <c r="H2867" s="14">
        <f>INDEX(VarLab,MATCH($A2867,VarKey,0))&amp;INDEX(MemLab,MATCH($C2867&amp;"|"&amp;$B2867,MemKey,0))</f>
        <v/>
      </c>
      <c r="I2867" s="14">
        <f>INDEX(VarUnit,MATCH($A2867,VarKey,0))</f>
        <v/>
      </c>
      <c r="J2867" s="14">
        <f>INDEX(VarSrc,MATCH($A2867,VarKey,0))</f>
        <v/>
      </c>
      <c r="K2867" s="11">
        <f>CodePrefix&amp;$A2867&amp;IF($C2867="","","."&amp;$C2867&amp;"."&amp;$B2867)&amp;INDEX(VarEnd,MATCH($A2867,VarKey,0))&amp;K$5</f>
        <v/>
      </c>
      <c r="L2867" s="15">
        <f>L2858*Settings!$C$13*$D2867</f>
        <v/>
      </c>
      <c r="M2867" s="16">
        <f>M2858*Settings!$C$13*$D2867</f>
        <v/>
      </c>
      <c r="N2867" s="16">
        <f>N2858*Settings!$C$13*$D2867</f>
        <v/>
      </c>
      <c r="O2867" s="16">
        <f>O2858*Settings!$C$13*$D2867</f>
        <v/>
      </c>
      <c r="P2867" s="16">
        <f>P2858*Settings!$C$13*$D2867</f>
        <v/>
      </c>
      <c r="Q2867" s="16">
        <f>Q2858*Settings!$C$13*$D2867</f>
        <v/>
      </c>
      <c r="R2867" s="16">
        <f>R2858*Settings!$C$13*$D2867</f>
        <v/>
      </c>
      <c r="S2867" s="16">
        <f>S2858*Settings!$C$13*$D2867</f>
        <v/>
      </c>
      <c r="T2867" s="16">
        <f>T2858*Settings!$C$13*$D2867</f>
        <v/>
      </c>
      <c r="U2867" s="16">
        <f>U2858*Settings!$C$13*$D2867</f>
        <v/>
      </c>
      <c r="V2867" s="16">
        <f>V2858*Settings!$C$13*$D2867</f>
        <v/>
      </c>
      <c r="W2867" s="16">
        <f>W2858*Settings!$C$13*$D2867</f>
        <v/>
      </c>
      <c r="X2867" s="16">
        <f>X2858*Settings!$C$13*$D2867</f>
        <v/>
      </c>
      <c r="Y2867" s="16">
        <f>Y2858*Settings!$C$13*$D2867</f>
        <v/>
      </c>
      <c r="Z2867" s="16">
        <f>Z2858*Settings!$C$13*$D2867</f>
        <v/>
      </c>
      <c r="AA2867" s="16">
        <f>AA2858*Settings!$C$13*$D2867</f>
        <v/>
      </c>
      <c r="AB2867" s="16">
        <f>AB2858*Settings!$C$13*$D2867</f>
        <v/>
      </c>
      <c r="AC2867" s="16">
        <f>AC2858*Settings!$C$13*$D2867</f>
        <v/>
      </c>
      <c r="AD2867" s="16">
        <f>AD2858*Settings!$C$13*$D2867</f>
        <v/>
      </c>
      <c r="AF2867" s="11">
        <f>CodePrefix&amp;$A2867&amp;IF($C2867="","","."&amp;$C2867&amp;"."&amp;$B2867)&amp;INDEX(VarEnd,MATCH($A2867,VarKey,0))&amp;AF$5</f>
        <v/>
      </c>
      <c r="AG2867" s="15">
        <f>AG2858*Settings!$C$13*$D2867</f>
        <v/>
      </c>
      <c r="AH2867" s="16">
        <f>AH2858*Settings!$C$13*$D2867</f>
        <v/>
      </c>
      <c r="AI2867" s="16">
        <f>AI2858*Settings!$C$13*$D2867</f>
        <v/>
      </c>
      <c r="AJ2867" s="16">
        <f>AJ2858*Settings!$C$13*$D2867</f>
        <v/>
      </c>
      <c r="AK2867" s="16">
        <f>AK2858*Settings!$C$13*$D2867</f>
        <v/>
      </c>
      <c r="AL2867" s="16">
        <f>AL2858*Settings!$C$13*$D2867</f>
        <v/>
      </c>
      <c r="AM2867" s="16">
        <f>AM2858*Settings!$C$13*$D2867</f>
        <v/>
      </c>
      <c r="AN2867" s="16">
        <f>AN2858*Settings!$C$13*$D2867</f>
        <v/>
      </c>
      <c r="AO2867" s="16">
        <f>AO2858*Settings!$C$13*$D2867</f>
        <v/>
      </c>
      <c r="AP2867" s="16">
        <f>AP2858*Settings!$C$13*$D2867</f>
        <v/>
      </c>
      <c r="AQ2867" s="16">
        <f>AQ2858*Settings!$C$13*$D2867</f>
        <v/>
      </c>
      <c r="AR2867" s="16">
        <f>AR2858*Settings!$C$13*$D2867</f>
        <v/>
      </c>
      <c r="AS2867" s="16">
        <f>AS2858*Settings!$C$13*$D2867</f>
        <v/>
      </c>
      <c r="AT2867" s="16">
        <f>AT2858*Settings!$C$13*$D2867</f>
        <v/>
      </c>
      <c r="AU2867" s="16">
        <f>AU2858*Settings!$C$13*$D2867</f>
        <v/>
      </c>
      <c r="AV2867" s="16">
        <f>AV2858*Settings!$C$13*$D2867</f>
        <v/>
      </c>
      <c r="AW2867" s="16">
        <f>AW2858*Settings!$C$13*$D2867</f>
        <v/>
      </c>
      <c r="AX2867" s="16">
        <f>AX2858*Settings!$C$13*$D2867</f>
        <v/>
      </c>
      <c r="AY2867" s="16">
        <f>AY2858*Settings!$C$13*$D2867</f>
        <v/>
      </c>
    </row>
    <row r="2868" hidden="1" outlineLevel="2">
      <c r="A2868" s="14" t="inlineStr">
        <is>
          <t>co2</t>
        </is>
      </c>
      <c r="B2868" s="14" t="inlineStr">
        <is>
          <t>gso</t>
        </is>
      </c>
      <c r="C2868" s="14" t="inlineStr">
        <is>
          <t>ftr</t>
        </is>
      </c>
      <c r="D2868" s="32">
        <f>INDEX(Inputs!$W$5:$W$132,MATCH($B2868&amp;"|"&amp;$C2868,Inputs!$A$5:$A$132,0))</f>
        <v/>
      </c>
      <c r="E2868" s="36" t="n"/>
      <c r="F2868" s="36" t="n"/>
      <c r="G2868" s="36" t="n"/>
      <c r="H2868" s="14">
        <f>INDEX(VarLab,MATCH($A2868,VarKey,0))&amp;INDEX(MemLab,MATCH($C2868&amp;"|"&amp;$B2868,MemKey,0))</f>
        <v/>
      </c>
      <c r="I2868" s="14">
        <f>INDEX(VarUnit,MATCH($A2868,VarKey,0))</f>
        <v/>
      </c>
      <c r="J2868" s="14">
        <f>INDEX(VarSrc,MATCH($A2868,VarKey,0))</f>
        <v/>
      </c>
      <c r="K2868" s="11">
        <f>CodePrefix&amp;$A2868&amp;IF($C2868="","","."&amp;$C2868&amp;"."&amp;$B2868)&amp;INDEX(VarEnd,MATCH($A2868,VarKey,0))&amp;K$5</f>
        <v/>
      </c>
      <c r="L2868" s="15">
        <f>L2859*Settings!$C$13*$D2868</f>
        <v/>
      </c>
      <c r="M2868" s="16">
        <f>M2859*Settings!$C$13*$D2868</f>
        <v/>
      </c>
      <c r="N2868" s="16">
        <f>N2859*Settings!$C$13*$D2868</f>
        <v/>
      </c>
      <c r="O2868" s="16">
        <f>O2859*Settings!$C$13*$D2868</f>
        <v/>
      </c>
      <c r="P2868" s="16">
        <f>P2859*Settings!$C$13*$D2868</f>
        <v/>
      </c>
      <c r="Q2868" s="16">
        <f>Q2859*Settings!$C$13*$D2868</f>
        <v/>
      </c>
      <c r="R2868" s="16">
        <f>R2859*Settings!$C$13*$D2868</f>
        <v/>
      </c>
      <c r="S2868" s="16">
        <f>S2859*Settings!$C$13*$D2868</f>
        <v/>
      </c>
      <c r="T2868" s="16">
        <f>T2859*Settings!$C$13*$D2868</f>
        <v/>
      </c>
      <c r="U2868" s="16">
        <f>U2859*Settings!$C$13*$D2868</f>
        <v/>
      </c>
      <c r="V2868" s="16">
        <f>V2859*Settings!$C$13*$D2868</f>
        <v/>
      </c>
      <c r="W2868" s="16">
        <f>W2859*Settings!$C$13*$D2868</f>
        <v/>
      </c>
      <c r="X2868" s="16">
        <f>X2859*Settings!$C$13*$D2868</f>
        <v/>
      </c>
      <c r="Y2868" s="16">
        <f>Y2859*Settings!$C$13*$D2868</f>
        <v/>
      </c>
      <c r="Z2868" s="16">
        <f>Z2859*Settings!$C$13*$D2868</f>
        <v/>
      </c>
      <c r="AA2868" s="16">
        <f>AA2859*Settings!$C$13*$D2868</f>
        <v/>
      </c>
      <c r="AB2868" s="16">
        <f>AB2859*Settings!$C$13*$D2868</f>
        <v/>
      </c>
      <c r="AC2868" s="16">
        <f>AC2859*Settings!$C$13*$D2868</f>
        <v/>
      </c>
      <c r="AD2868" s="16">
        <f>AD2859*Settings!$C$13*$D2868</f>
        <v/>
      </c>
      <c r="AF2868" s="11">
        <f>CodePrefix&amp;$A2868&amp;IF($C2868="","","."&amp;$C2868&amp;"."&amp;$B2868)&amp;INDEX(VarEnd,MATCH($A2868,VarKey,0))&amp;AF$5</f>
        <v/>
      </c>
      <c r="AG2868" s="15">
        <f>AG2859*Settings!$C$13*$D2868</f>
        <v/>
      </c>
      <c r="AH2868" s="16">
        <f>AH2859*Settings!$C$13*$D2868</f>
        <v/>
      </c>
      <c r="AI2868" s="16">
        <f>AI2859*Settings!$C$13*$D2868</f>
        <v/>
      </c>
      <c r="AJ2868" s="16">
        <f>AJ2859*Settings!$C$13*$D2868</f>
        <v/>
      </c>
      <c r="AK2868" s="16">
        <f>AK2859*Settings!$C$13*$D2868</f>
        <v/>
      </c>
      <c r="AL2868" s="16">
        <f>AL2859*Settings!$C$13*$D2868</f>
        <v/>
      </c>
      <c r="AM2868" s="16">
        <f>AM2859*Settings!$C$13*$D2868</f>
        <v/>
      </c>
      <c r="AN2868" s="16">
        <f>AN2859*Settings!$C$13*$D2868</f>
        <v/>
      </c>
      <c r="AO2868" s="16">
        <f>AO2859*Settings!$C$13*$D2868</f>
        <v/>
      </c>
      <c r="AP2868" s="16">
        <f>AP2859*Settings!$C$13*$D2868</f>
        <v/>
      </c>
      <c r="AQ2868" s="16">
        <f>AQ2859*Settings!$C$13*$D2868</f>
        <v/>
      </c>
      <c r="AR2868" s="16">
        <f>AR2859*Settings!$C$13*$D2868</f>
        <v/>
      </c>
      <c r="AS2868" s="16">
        <f>AS2859*Settings!$C$13*$D2868</f>
        <v/>
      </c>
      <c r="AT2868" s="16">
        <f>AT2859*Settings!$C$13*$D2868</f>
        <v/>
      </c>
      <c r="AU2868" s="16">
        <f>AU2859*Settings!$C$13*$D2868</f>
        <v/>
      </c>
      <c r="AV2868" s="16">
        <f>AV2859*Settings!$C$13*$D2868</f>
        <v/>
      </c>
      <c r="AW2868" s="16">
        <f>AW2859*Settings!$C$13*$D2868</f>
        <v/>
      </c>
      <c r="AX2868" s="16">
        <f>AX2859*Settings!$C$13*$D2868</f>
        <v/>
      </c>
      <c r="AY2868" s="16">
        <f>AY2859*Settings!$C$13*$D2868</f>
        <v/>
      </c>
    </row>
    <row r="2869" hidden="1" outlineLevel="2">
      <c r="A2869" s="14" t="inlineStr">
        <is>
          <t>co2</t>
        </is>
      </c>
      <c r="B2869" s="14" t="inlineStr">
        <is>
          <t>die</t>
        </is>
      </c>
      <c r="C2869" s="14" t="inlineStr">
        <is>
          <t>ftr</t>
        </is>
      </c>
      <c r="D2869" s="32">
        <f>INDEX(Inputs!$W$5:$W$132,MATCH($B2869&amp;"|"&amp;$C2869,Inputs!$A$5:$A$132,0))</f>
        <v/>
      </c>
      <c r="E2869" s="36" t="n"/>
      <c r="F2869" s="36" t="n"/>
      <c r="G2869" s="36" t="n"/>
      <c r="H2869" s="14">
        <f>INDEX(VarLab,MATCH($A2869,VarKey,0))&amp;INDEX(MemLab,MATCH($C2869&amp;"|"&amp;$B2869,MemKey,0))</f>
        <v/>
      </c>
      <c r="I2869" s="14">
        <f>INDEX(VarUnit,MATCH($A2869,VarKey,0))</f>
        <v/>
      </c>
      <c r="J2869" s="14">
        <f>INDEX(VarSrc,MATCH($A2869,VarKey,0))</f>
        <v/>
      </c>
      <c r="K2869" s="11">
        <f>CodePrefix&amp;$A2869&amp;IF($C2869="","","."&amp;$C2869&amp;"."&amp;$B2869)&amp;INDEX(VarEnd,MATCH($A2869,VarKey,0))&amp;K$5</f>
        <v/>
      </c>
      <c r="L2869" s="15">
        <f>L2860*Settings!$C$13*$D2869</f>
        <v/>
      </c>
      <c r="M2869" s="16">
        <f>M2860*Settings!$C$13*$D2869</f>
        <v/>
      </c>
      <c r="N2869" s="16">
        <f>N2860*Settings!$C$13*$D2869</f>
        <v/>
      </c>
      <c r="O2869" s="16">
        <f>O2860*Settings!$C$13*$D2869</f>
        <v/>
      </c>
      <c r="P2869" s="16">
        <f>P2860*Settings!$C$13*$D2869</f>
        <v/>
      </c>
      <c r="Q2869" s="16">
        <f>Q2860*Settings!$C$13*$D2869</f>
        <v/>
      </c>
      <c r="R2869" s="16">
        <f>R2860*Settings!$C$13*$D2869</f>
        <v/>
      </c>
      <c r="S2869" s="16">
        <f>S2860*Settings!$C$13*$D2869</f>
        <v/>
      </c>
      <c r="T2869" s="16">
        <f>T2860*Settings!$C$13*$D2869</f>
        <v/>
      </c>
      <c r="U2869" s="16">
        <f>U2860*Settings!$C$13*$D2869</f>
        <v/>
      </c>
      <c r="V2869" s="16">
        <f>V2860*Settings!$C$13*$D2869</f>
        <v/>
      </c>
      <c r="W2869" s="16">
        <f>W2860*Settings!$C$13*$D2869</f>
        <v/>
      </c>
      <c r="X2869" s="16">
        <f>X2860*Settings!$C$13*$D2869</f>
        <v/>
      </c>
      <c r="Y2869" s="16">
        <f>Y2860*Settings!$C$13*$D2869</f>
        <v/>
      </c>
      <c r="Z2869" s="16">
        <f>Z2860*Settings!$C$13*$D2869</f>
        <v/>
      </c>
      <c r="AA2869" s="16">
        <f>AA2860*Settings!$C$13*$D2869</f>
        <v/>
      </c>
      <c r="AB2869" s="16">
        <f>AB2860*Settings!$C$13*$D2869</f>
        <v/>
      </c>
      <c r="AC2869" s="16">
        <f>AC2860*Settings!$C$13*$D2869</f>
        <v/>
      </c>
      <c r="AD2869" s="16">
        <f>AD2860*Settings!$C$13*$D2869</f>
        <v/>
      </c>
      <c r="AF2869" s="11">
        <f>CodePrefix&amp;$A2869&amp;IF($C2869="","","."&amp;$C2869&amp;"."&amp;$B2869)&amp;INDEX(VarEnd,MATCH($A2869,VarKey,0))&amp;AF$5</f>
        <v/>
      </c>
      <c r="AG2869" s="15">
        <f>AG2860*Settings!$C$13*$D2869</f>
        <v/>
      </c>
      <c r="AH2869" s="16">
        <f>AH2860*Settings!$C$13*$D2869</f>
        <v/>
      </c>
      <c r="AI2869" s="16">
        <f>AI2860*Settings!$C$13*$D2869</f>
        <v/>
      </c>
      <c r="AJ2869" s="16">
        <f>AJ2860*Settings!$C$13*$D2869</f>
        <v/>
      </c>
      <c r="AK2869" s="16">
        <f>AK2860*Settings!$C$13*$D2869</f>
        <v/>
      </c>
      <c r="AL2869" s="16">
        <f>AL2860*Settings!$C$13*$D2869</f>
        <v/>
      </c>
      <c r="AM2869" s="16">
        <f>AM2860*Settings!$C$13*$D2869</f>
        <v/>
      </c>
      <c r="AN2869" s="16">
        <f>AN2860*Settings!$C$13*$D2869</f>
        <v/>
      </c>
      <c r="AO2869" s="16">
        <f>AO2860*Settings!$C$13*$D2869</f>
        <v/>
      </c>
      <c r="AP2869" s="16">
        <f>AP2860*Settings!$C$13*$D2869</f>
        <v/>
      </c>
      <c r="AQ2869" s="16">
        <f>AQ2860*Settings!$C$13*$D2869</f>
        <v/>
      </c>
      <c r="AR2869" s="16">
        <f>AR2860*Settings!$C$13*$D2869</f>
        <v/>
      </c>
      <c r="AS2869" s="16">
        <f>AS2860*Settings!$C$13*$D2869</f>
        <v/>
      </c>
      <c r="AT2869" s="16">
        <f>AT2860*Settings!$C$13*$D2869</f>
        <v/>
      </c>
      <c r="AU2869" s="16">
        <f>AU2860*Settings!$C$13*$D2869</f>
        <v/>
      </c>
      <c r="AV2869" s="16">
        <f>AV2860*Settings!$C$13*$D2869</f>
        <v/>
      </c>
      <c r="AW2869" s="16">
        <f>AW2860*Settings!$C$13*$D2869</f>
        <v/>
      </c>
      <c r="AX2869" s="16">
        <f>AX2860*Settings!$C$13*$D2869</f>
        <v/>
      </c>
      <c r="AY2869" s="16">
        <f>AY2860*Settings!$C$13*$D2869</f>
        <v/>
      </c>
    </row>
    <row r="2870" hidden="1" outlineLevel="2">
      <c r="A2870" s="14" t="inlineStr">
        <is>
          <t>co2</t>
        </is>
      </c>
      <c r="B2870" s="14" t="inlineStr">
        <is>
          <t>lpg</t>
        </is>
      </c>
      <c r="C2870" s="14" t="inlineStr">
        <is>
          <t>ftr</t>
        </is>
      </c>
      <c r="D2870" s="32">
        <f>INDEX(Inputs!$W$5:$W$132,MATCH($B2870&amp;"|"&amp;$C2870,Inputs!$A$5:$A$132,0))</f>
        <v/>
      </c>
      <c r="E2870" s="36" t="n"/>
      <c r="F2870" s="36" t="n"/>
      <c r="G2870" s="36" t="n"/>
      <c r="H2870" s="14">
        <f>INDEX(VarLab,MATCH($A2870,VarKey,0))&amp;INDEX(MemLab,MATCH($C2870&amp;"|"&amp;$B2870,MemKey,0))</f>
        <v/>
      </c>
      <c r="I2870" s="14">
        <f>INDEX(VarUnit,MATCH($A2870,VarKey,0))</f>
        <v/>
      </c>
      <c r="J2870" s="14">
        <f>INDEX(VarSrc,MATCH($A2870,VarKey,0))</f>
        <v/>
      </c>
      <c r="K2870" s="11">
        <f>CodePrefix&amp;$A2870&amp;IF($C2870="","","."&amp;$C2870&amp;"."&amp;$B2870)&amp;INDEX(VarEnd,MATCH($A2870,VarKey,0))&amp;K$5</f>
        <v/>
      </c>
      <c r="L2870" s="15">
        <f>L2861*Settings!$C$13*$D2870</f>
        <v/>
      </c>
      <c r="M2870" s="16">
        <f>M2861*Settings!$C$13*$D2870</f>
        <v/>
      </c>
      <c r="N2870" s="16">
        <f>N2861*Settings!$C$13*$D2870</f>
        <v/>
      </c>
      <c r="O2870" s="16">
        <f>O2861*Settings!$C$13*$D2870</f>
        <v/>
      </c>
      <c r="P2870" s="16">
        <f>P2861*Settings!$C$13*$D2870</f>
        <v/>
      </c>
      <c r="Q2870" s="16">
        <f>Q2861*Settings!$C$13*$D2870</f>
        <v/>
      </c>
      <c r="R2870" s="16">
        <f>R2861*Settings!$C$13*$D2870</f>
        <v/>
      </c>
      <c r="S2870" s="16">
        <f>S2861*Settings!$C$13*$D2870</f>
        <v/>
      </c>
      <c r="T2870" s="16">
        <f>T2861*Settings!$C$13*$D2870</f>
        <v/>
      </c>
      <c r="U2870" s="16">
        <f>U2861*Settings!$C$13*$D2870</f>
        <v/>
      </c>
      <c r="V2870" s="16">
        <f>V2861*Settings!$C$13*$D2870</f>
        <v/>
      </c>
      <c r="W2870" s="16">
        <f>W2861*Settings!$C$13*$D2870</f>
        <v/>
      </c>
      <c r="X2870" s="16">
        <f>X2861*Settings!$C$13*$D2870</f>
        <v/>
      </c>
      <c r="Y2870" s="16">
        <f>Y2861*Settings!$C$13*$D2870</f>
        <v/>
      </c>
      <c r="Z2870" s="16">
        <f>Z2861*Settings!$C$13*$D2870</f>
        <v/>
      </c>
      <c r="AA2870" s="16">
        <f>AA2861*Settings!$C$13*$D2870</f>
        <v/>
      </c>
      <c r="AB2870" s="16">
        <f>AB2861*Settings!$C$13*$D2870</f>
        <v/>
      </c>
      <c r="AC2870" s="16">
        <f>AC2861*Settings!$C$13*$D2870</f>
        <v/>
      </c>
      <c r="AD2870" s="16">
        <f>AD2861*Settings!$C$13*$D2870</f>
        <v/>
      </c>
      <c r="AF2870" s="11">
        <f>CodePrefix&amp;$A2870&amp;IF($C2870="","","."&amp;$C2870&amp;"."&amp;$B2870)&amp;INDEX(VarEnd,MATCH($A2870,VarKey,0))&amp;AF$5</f>
        <v/>
      </c>
      <c r="AG2870" s="15">
        <f>AG2861*Settings!$C$13*$D2870</f>
        <v/>
      </c>
      <c r="AH2870" s="16">
        <f>AH2861*Settings!$C$13*$D2870</f>
        <v/>
      </c>
      <c r="AI2870" s="16">
        <f>AI2861*Settings!$C$13*$D2870</f>
        <v/>
      </c>
      <c r="AJ2870" s="16">
        <f>AJ2861*Settings!$C$13*$D2870</f>
        <v/>
      </c>
      <c r="AK2870" s="16">
        <f>AK2861*Settings!$C$13*$D2870</f>
        <v/>
      </c>
      <c r="AL2870" s="16">
        <f>AL2861*Settings!$C$13*$D2870</f>
        <v/>
      </c>
      <c r="AM2870" s="16">
        <f>AM2861*Settings!$C$13*$D2870</f>
        <v/>
      </c>
      <c r="AN2870" s="16">
        <f>AN2861*Settings!$C$13*$D2870</f>
        <v/>
      </c>
      <c r="AO2870" s="16">
        <f>AO2861*Settings!$C$13*$D2870</f>
        <v/>
      </c>
      <c r="AP2870" s="16">
        <f>AP2861*Settings!$C$13*$D2870</f>
        <v/>
      </c>
      <c r="AQ2870" s="16">
        <f>AQ2861*Settings!$C$13*$D2870</f>
        <v/>
      </c>
      <c r="AR2870" s="16">
        <f>AR2861*Settings!$C$13*$D2870</f>
        <v/>
      </c>
      <c r="AS2870" s="16">
        <f>AS2861*Settings!$C$13*$D2870</f>
        <v/>
      </c>
      <c r="AT2870" s="16">
        <f>AT2861*Settings!$C$13*$D2870</f>
        <v/>
      </c>
      <c r="AU2870" s="16">
        <f>AU2861*Settings!$C$13*$D2870</f>
        <v/>
      </c>
      <c r="AV2870" s="16">
        <f>AV2861*Settings!$C$13*$D2870</f>
        <v/>
      </c>
      <c r="AW2870" s="16">
        <f>AW2861*Settings!$C$13*$D2870</f>
        <v/>
      </c>
      <c r="AX2870" s="16">
        <f>AX2861*Settings!$C$13*$D2870</f>
        <v/>
      </c>
      <c r="AY2870" s="16">
        <f>AY2861*Settings!$C$13*$D2870</f>
        <v/>
      </c>
    </row>
    <row r="2871" hidden="1" outlineLevel="2">
      <c r="A2871" s="14" t="inlineStr">
        <is>
          <t>co2</t>
        </is>
      </c>
      <c r="B2871" s="14" t="inlineStr">
        <is>
          <t>ker</t>
        </is>
      </c>
      <c r="C2871" s="14" t="inlineStr">
        <is>
          <t>ftr</t>
        </is>
      </c>
      <c r="D2871" s="32">
        <f>INDEX(Inputs!$W$5:$W$132,MATCH($B2871&amp;"|"&amp;$C2871,Inputs!$A$5:$A$132,0))</f>
        <v/>
      </c>
      <c r="E2871" s="36" t="n"/>
      <c r="F2871" s="36" t="n"/>
      <c r="G2871" s="36" t="n"/>
      <c r="H2871" s="14">
        <f>INDEX(VarLab,MATCH($A2871,VarKey,0))&amp;INDEX(MemLab,MATCH($C2871&amp;"|"&amp;$B2871,MemKey,0))</f>
        <v/>
      </c>
      <c r="I2871" s="14">
        <f>INDEX(VarUnit,MATCH($A2871,VarKey,0))</f>
        <v/>
      </c>
      <c r="J2871" s="14">
        <f>INDEX(VarSrc,MATCH($A2871,VarKey,0))</f>
        <v/>
      </c>
      <c r="K2871" s="11">
        <f>CodePrefix&amp;$A2871&amp;IF($C2871="","","."&amp;$C2871&amp;"."&amp;$B2871)&amp;INDEX(VarEnd,MATCH($A2871,VarKey,0))&amp;K$5</f>
        <v/>
      </c>
      <c r="L2871" s="15">
        <f>L2862*Settings!$C$13*$D2871</f>
        <v/>
      </c>
      <c r="M2871" s="16">
        <f>M2862*Settings!$C$13*$D2871</f>
        <v/>
      </c>
      <c r="N2871" s="16">
        <f>N2862*Settings!$C$13*$D2871</f>
        <v/>
      </c>
      <c r="O2871" s="16">
        <f>O2862*Settings!$C$13*$D2871</f>
        <v/>
      </c>
      <c r="P2871" s="16">
        <f>P2862*Settings!$C$13*$D2871</f>
        <v/>
      </c>
      <c r="Q2871" s="16">
        <f>Q2862*Settings!$C$13*$D2871</f>
        <v/>
      </c>
      <c r="R2871" s="16">
        <f>R2862*Settings!$C$13*$D2871</f>
        <v/>
      </c>
      <c r="S2871" s="16">
        <f>S2862*Settings!$C$13*$D2871</f>
        <v/>
      </c>
      <c r="T2871" s="16">
        <f>T2862*Settings!$C$13*$D2871</f>
        <v/>
      </c>
      <c r="U2871" s="16">
        <f>U2862*Settings!$C$13*$D2871</f>
        <v/>
      </c>
      <c r="V2871" s="16">
        <f>V2862*Settings!$C$13*$D2871</f>
        <v/>
      </c>
      <c r="W2871" s="16">
        <f>W2862*Settings!$C$13*$D2871</f>
        <v/>
      </c>
      <c r="X2871" s="16">
        <f>X2862*Settings!$C$13*$D2871</f>
        <v/>
      </c>
      <c r="Y2871" s="16">
        <f>Y2862*Settings!$C$13*$D2871</f>
        <v/>
      </c>
      <c r="Z2871" s="16">
        <f>Z2862*Settings!$C$13*$D2871</f>
        <v/>
      </c>
      <c r="AA2871" s="16">
        <f>AA2862*Settings!$C$13*$D2871</f>
        <v/>
      </c>
      <c r="AB2871" s="16">
        <f>AB2862*Settings!$C$13*$D2871</f>
        <v/>
      </c>
      <c r="AC2871" s="16">
        <f>AC2862*Settings!$C$13*$D2871</f>
        <v/>
      </c>
      <c r="AD2871" s="16">
        <f>AD2862*Settings!$C$13*$D2871</f>
        <v/>
      </c>
      <c r="AF2871" s="11">
        <f>CodePrefix&amp;$A2871&amp;IF($C2871="","","."&amp;$C2871&amp;"."&amp;$B2871)&amp;INDEX(VarEnd,MATCH($A2871,VarKey,0))&amp;AF$5</f>
        <v/>
      </c>
      <c r="AG2871" s="15">
        <f>AG2862*Settings!$C$13*$D2871</f>
        <v/>
      </c>
      <c r="AH2871" s="16">
        <f>AH2862*Settings!$C$13*$D2871</f>
        <v/>
      </c>
      <c r="AI2871" s="16">
        <f>AI2862*Settings!$C$13*$D2871</f>
        <v/>
      </c>
      <c r="AJ2871" s="16">
        <f>AJ2862*Settings!$C$13*$D2871</f>
        <v/>
      </c>
      <c r="AK2871" s="16">
        <f>AK2862*Settings!$C$13*$D2871</f>
        <v/>
      </c>
      <c r="AL2871" s="16">
        <f>AL2862*Settings!$C$13*$D2871</f>
        <v/>
      </c>
      <c r="AM2871" s="16">
        <f>AM2862*Settings!$C$13*$D2871</f>
        <v/>
      </c>
      <c r="AN2871" s="16">
        <f>AN2862*Settings!$C$13*$D2871</f>
        <v/>
      </c>
      <c r="AO2871" s="16">
        <f>AO2862*Settings!$C$13*$D2871</f>
        <v/>
      </c>
      <c r="AP2871" s="16">
        <f>AP2862*Settings!$C$13*$D2871</f>
        <v/>
      </c>
      <c r="AQ2871" s="16">
        <f>AQ2862*Settings!$C$13*$D2871</f>
        <v/>
      </c>
      <c r="AR2871" s="16">
        <f>AR2862*Settings!$C$13*$D2871</f>
        <v/>
      </c>
      <c r="AS2871" s="16">
        <f>AS2862*Settings!$C$13*$D2871</f>
        <v/>
      </c>
      <c r="AT2871" s="16">
        <f>AT2862*Settings!$C$13*$D2871</f>
        <v/>
      </c>
      <c r="AU2871" s="16">
        <f>AU2862*Settings!$C$13*$D2871</f>
        <v/>
      </c>
      <c r="AV2871" s="16">
        <f>AV2862*Settings!$C$13*$D2871</f>
        <v/>
      </c>
      <c r="AW2871" s="16">
        <f>AW2862*Settings!$C$13*$D2871</f>
        <v/>
      </c>
      <c r="AX2871" s="16">
        <f>AX2862*Settings!$C$13*$D2871</f>
        <v/>
      </c>
      <c r="AY2871" s="16">
        <f>AY2862*Settings!$C$13*$D2871</f>
        <v/>
      </c>
    </row>
    <row r="2872" hidden="1" outlineLevel="2">
      <c r="A2872" s="14" t="inlineStr">
        <is>
          <t>co2</t>
        </is>
      </c>
      <c r="B2872" s="14" t="inlineStr">
        <is>
          <t>oop</t>
        </is>
      </c>
      <c r="C2872" s="14" t="inlineStr">
        <is>
          <t>ftr</t>
        </is>
      </c>
      <c r="D2872" s="32">
        <f>INDEX(Inputs!$W$5:$W$132,MATCH($B2872&amp;"|"&amp;$C2872,Inputs!$A$5:$A$132,0))</f>
        <v/>
      </c>
      <c r="E2872" s="36" t="n"/>
      <c r="F2872" s="36" t="n"/>
      <c r="G2872" s="36" t="n"/>
      <c r="H2872" s="14">
        <f>INDEX(VarLab,MATCH($A2872,VarKey,0))&amp;INDEX(MemLab,MATCH($C2872&amp;"|"&amp;$B2872,MemKey,0))</f>
        <v/>
      </c>
      <c r="I2872" s="14">
        <f>INDEX(VarUnit,MATCH($A2872,VarKey,0))</f>
        <v/>
      </c>
      <c r="J2872" s="14">
        <f>INDEX(VarSrc,MATCH($A2872,VarKey,0))</f>
        <v/>
      </c>
      <c r="K2872" s="11">
        <f>CodePrefix&amp;$A2872&amp;IF($C2872="","","."&amp;$C2872&amp;"."&amp;$B2872)&amp;INDEX(VarEnd,MATCH($A2872,VarKey,0))&amp;K$5</f>
        <v/>
      </c>
      <c r="L2872" s="15">
        <f>L2863*Settings!$C$13*$D2872</f>
        <v/>
      </c>
      <c r="M2872" s="16">
        <f>M2863*Settings!$C$13*$D2872</f>
        <v/>
      </c>
      <c r="N2872" s="16">
        <f>N2863*Settings!$C$13*$D2872</f>
        <v/>
      </c>
      <c r="O2872" s="16">
        <f>O2863*Settings!$C$13*$D2872</f>
        <v/>
      </c>
      <c r="P2872" s="16">
        <f>P2863*Settings!$C$13*$D2872</f>
        <v/>
      </c>
      <c r="Q2872" s="16">
        <f>Q2863*Settings!$C$13*$D2872</f>
        <v/>
      </c>
      <c r="R2872" s="16">
        <f>R2863*Settings!$C$13*$D2872</f>
        <v/>
      </c>
      <c r="S2872" s="16">
        <f>S2863*Settings!$C$13*$D2872</f>
        <v/>
      </c>
      <c r="T2872" s="16">
        <f>T2863*Settings!$C$13*$D2872</f>
        <v/>
      </c>
      <c r="U2872" s="16">
        <f>U2863*Settings!$C$13*$D2872</f>
        <v/>
      </c>
      <c r="V2872" s="16">
        <f>V2863*Settings!$C$13*$D2872</f>
        <v/>
      </c>
      <c r="W2872" s="16">
        <f>W2863*Settings!$C$13*$D2872</f>
        <v/>
      </c>
      <c r="X2872" s="16">
        <f>X2863*Settings!$C$13*$D2872</f>
        <v/>
      </c>
      <c r="Y2872" s="16">
        <f>Y2863*Settings!$C$13*$D2872</f>
        <v/>
      </c>
      <c r="Z2872" s="16">
        <f>Z2863*Settings!$C$13*$D2872</f>
        <v/>
      </c>
      <c r="AA2872" s="16">
        <f>AA2863*Settings!$C$13*$D2872</f>
        <v/>
      </c>
      <c r="AB2872" s="16">
        <f>AB2863*Settings!$C$13*$D2872</f>
        <v/>
      </c>
      <c r="AC2872" s="16">
        <f>AC2863*Settings!$C$13*$D2872</f>
        <v/>
      </c>
      <c r="AD2872" s="16">
        <f>AD2863*Settings!$C$13*$D2872</f>
        <v/>
      </c>
      <c r="AF2872" s="11">
        <f>CodePrefix&amp;$A2872&amp;IF($C2872="","","."&amp;$C2872&amp;"."&amp;$B2872)&amp;INDEX(VarEnd,MATCH($A2872,VarKey,0))&amp;AF$5</f>
        <v/>
      </c>
      <c r="AG2872" s="15">
        <f>AG2863*Settings!$C$13*$D2872</f>
        <v/>
      </c>
      <c r="AH2872" s="16">
        <f>AH2863*Settings!$C$13*$D2872</f>
        <v/>
      </c>
      <c r="AI2872" s="16">
        <f>AI2863*Settings!$C$13*$D2872</f>
        <v/>
      </c>
      <c r="AJ2872" s="16">
        <f>AJ2863*Settings!$C$13*$D2872</f>
        <v/>
      </c>
      <c r="AK2872" s="16">
        <f>AK2863*Settings!$C$13*$D2872</f>
        <v/>
      </c>
      <c r="AL2872" s="16">
        <f>AL2863*Settings!$C$13*$D2872</f>
        <v/>
      </c>
      <c r="AM2872" s="16">
        <f>AM2863*Settings!$C$13*$D2872</f>
        <v/>
      </c>
      <c r="AN2872" s="16">
        <f>AN2863*Settings!$C$13*$D2872</f>
        <v/>
      </c>
      <c r="AO2872" s="16">
        <f>AO2863*Settings!$C$13*$D2872</f>
        <v/>
      </c>
      <c r="AP2872" s="16">
        <f>AP2863*Settings!$C$13*$D2872</f>
        <v/>
      </c>
      <c r="AQ2872" s="16">
        <f>AQ2863*Settings!$C$13*$D2872</f>
        <v/>
      </c>
      <c r="AR2872" s="16">
        <f>AR2863*Settings!$C$13*$D2872</f>
        <v/>
      </c>
      <c r="AS2872" s="16">
        <f>AS2863*Settings!$C$13*$D2872</f>
        <v/>
      </c>
      <c r="AT2872" s="16">
        <f>AT2863*Settings!$C$13*$D2872</f>
        <v/>
      </c>
      <c r="AU2872" s="16">
        <f>AU2863*Settings!$C$13*$D2872</f>
        <v/>
      </c>
      <c r="AV2872" s="16">
        <f>AV2863*Settings!$C$13*$D2872</f>
        <v/>
      </c>
      <c r="AW2872" s="16">
        <f>AW2863*Settings!$C$13*$D2872</f>
        <v/>
      </c>
      <c r="AX2872" s="16">
        <f>AX2863*Settings!$C$13*$D2872</f>
        <v/>
      </c>
      <c r="AY2872" s="16">
        <f>AY2863*Settings!$C$13*$D2872</f>
        <v/>
      </c>
    </row>
    <row r="2873" hidden="1" outlineLevel="2">
      <c r="A2873" s="14" t="inlineStr">
        <is>
          <t>co2</t>
        </is>
      </c>
      <c r="B2873" s="14" t="inlineStr">
        <is>
          <t>bio</t>
        </is>
      </c>
      <c r="C2873" s="14" t="inlineStr">
        <is>
          <t>ftr</t>
        </is>
      </c>
      <c r="D2873" s="32">
        <f>INDEX(Inputs!$W$5:$W$132,MATCH($B2873&amp;"|"&amp;$C2873,Inputs!$A$5:$A$132,0))</f>
        <v/>
      </c>
      <c r="E2873" s="36" t="n"/>
      <c r="F2873" s="36" t="n"/>
      <c r="G2873" s="36" t="n"/>
      <c r="H2873" s="14">
        <f>INDEX(VarLab,MATCH($A2873,VarKey,0))&amp;INDEX(MemLab,MATCH($C2873&amp;"|"&amp;$B2873,MemKey,0))</f>
        <v/>
      </c>
      <c r="I2873" s="14">
        <f>INDEX(VarUnit,MATCH($A2873,VarKey,0))</f>
        <v/>
      </c>
      <c r="J2873" s="14">
        <f>INDEX(VarSrc,MATCH($A2873,VarKey,0))</f>
        <v/>
      </c>
      <c r="K2873" s="11">
        <f>CodePrefix&amp;$A2873&amp;IF($C2873="","","."&amp;$C2873&amp;"."&amp;$B2873)&amp;INDEX(VarEnd,MATCH($A2873,VarKey,0))&amp;K$5</f>
        <v/>
      </c>
      <c r="L2873" s="15">
        <f>L2864*Settings!$C$13*$D2873</f>
        <v/>
      </c>
      <c r="M2873" s="16">
        <f>M2864*Settings!$C$13*$D2873</f>
        <v/>
      </c>
      <c r="N2873" s="16">
        <f>N2864*Settings!$C$13*$D2873</f>
        <v/>
      </c>
      <c r="O2873" s="16">
        <f>O2864*Settings!$C$13*$D2873</f>
        <v/>
      </c>
      <c r="P2873" s="16">
        <f>P2864*Settings!$C$13*$D2873</f>
        <v/>
      </c>
      <c r="Q2873" s="16">
        <f>Q2864*Settings!$C$13*$D2873</f>
        <v/>
      </c>
      <c r="R2873" s="16">
        <f>R2864*Settings!$C$13*$D2873</f>
        <v/>
      </c>
      <c r="S2873" s="16">
        <f>S2864*Settings!$C$13*$D2873</f>
        <v/>
      </c>
      <c r="T2873" s="16">
        <f>T2864*Settings!$C$13*$D2873</f>
        <v/>
      </c>
      <c r="U2873" s="16">
        <f>U2864*Settings!$C$13*$D2873</f>
        <v/>
      </c>
      <c r="V2873" s="16">
        <f>V2864*Settings!$C$13*$D2873</f>
        <v/>
      </c>
      <c r="W2873" s="16">
        <f>W2864*Settings!$C$13*$D2873</f>
        <v/>
      </c>
      <c r="X2873" s="16">
        <f>X2864*Settings!$C$13*$D2873</f>
        <v/>
      </c>
      <c r="Y2873" s="16">
        <f>Y2864*Settings!$C$13*$D2873</f>
        <v/>
      </c>
      <c r="Z2873" s="16">
        <f>Z2864*Settings!$C$13*$D2873</f>
        <v/>
      </c>
      <c r="AA2873" s="16">
        <f>AA2864*Settings!$C$13*$D2873</f>
        <v/>
      </c>
      <c r="AB2873" s="16">
        <f>AB2864*Settings!$C$13*$D2873</f>
        <v/>
      </c>
      <c r="AC2873" s="16">
        <f>AC2864*Settings!$C$13*$D2873</f>
        <v/>
      </c>
      <c r="AD2873" s="16">
        <f>AD2864*Settings!$C$13*$D2873</f>
        <v/>
      </c>
      <c r="AF2873" s="11">
        <f>CodePrefix&amp;$A2873&amp;IF($C2873="","","."&amp;$C2873&amp;"."&amp;$B2873)&amp;INDEX(VarEnd,MATCH($A2873,VarKey,0))&amp;AF$5</f>
        <v/>
      </c>
      <c r="AG2873" s="15">
        <f>AG2864*Settings!$C$13*$D2873</f>
        <v/>
      </c>
      <c r="AH2873" s="16">
        <f>AH2864*Settings!$C$13*$D2873</f>
        <v/>
      </c>
      <c r="AI2873" s="16">
        <f>AI2864*Settings!$C$13*$D2873</f>
        <v/>
      </c>
      <c r="AJ2873" s="16">
        <f>AJ2864*Settings!$C$13*$D2873</f>
        <v/>
      </c>
      <c r="AK2873" s="16">
        <f>AK2864*Settings!$C$13*$D2873</f>
        <v/>
      </c>
      <c r="AL2873" s="16">
        <f>AL2864*Settings!$C$13*$D2873</f>
        <v/>
      </c>
      <c r="AM2873" s="16">
        <f>AM2864*Settings!$C$13*$D2873</f>
        <v/>
      </c>
      <c r="AN2873" s="16">
        <f>AN2864*Settings!$C$13*$D2873</f>
        <v/>
      </c>
      <c r="AO2873" s="16">
        <f>AO2864*Settings!$C$13*$D2873</f>
        <v/>
      </c>
      <c r="AP2873" s="16">
        <f>AP2864*Settings!$C$13*$D2873</f>
        <v/>
      </c>
      <c r="AQ2873" s="16">
        <f>AQ2864*Settings!$C$13*$D2873</f>
        <v/>
      </c>
      <c r="AR2873" s="16">
        <f>AR2864*Settings!$C$13*$D2873</f>
        <v/>
      </c>
      <c r="AS2873" s="16">
        <f>AS2864*Settings!$C$13*$D2873</f>
        <v/>
      </c>
      <c r="AT2873" s="16">
        <f>AT2864*Settings!$C$13*$D2873</f>
        <v/>
      </c>
      <c r="AU2873" s="16">
        <f>AU2864*Settings!$C$13*$D2873</f>
        <v/>
      </c>
      <c r="AV2873" s="16">
        <f>AV2864*Settings!$C$13*$D2873</f>
        <v/>
      </c>
      <c r="AW2873" s="16">
        <f>AW2864*Settings!$C$13*$D2873</f>
        <v/>
      </c>
      <c r="AX2873" s="16">
        <f>AX2864*Settings!$C$13*$D2873</f>
        <v/>
      </c>
      <c r="AY2873" s="16">
        <f>AY2864*Settings!$C$13*$D2873</f>
        <v/>
      </c>
    </row>
    <row r="2874" hidden="1" outlineLevel="2"/>
    <row r="2875" hidden="1" outlineLevel="2">
      <c r="A2875" s="14" t="inlineStr">
        <is>
          <t>rtx</t>
        </is>
      </c>
      <c r="B2875" s="14" t="inlineStr">
        <is>
          <t>coa</t>
        </is>
      </c>
      <c r="C2875" s="14" t="inlineStr">
        <is>
          <t>ftr</t>
        </is>
      </c>
      <c r="D2875" s="32">
        <f>INDEX(Inputs!$U$5:$U$132,MATCH($B2875&amp;"|"&amp;$C2875,Inputs!$A$5:$A$132,0))</f>
        <v/>
      </c>
      <c r="E2875" s="32">
        <f>INDEX(Inputs!$V$5:$V$132,MATCH($B2875&amp;"|"&amp;$C2875,Inputs!$A$5:$A$132,0))</f>
        <v/>
      </c>
      <c r="F2875" s="36" t="n"/>
      <c r="G2875" s="36" t="n"/>
      <c r="H2875" s="14">
        <f>INDEX(VarLab,MATCH($A2875,VarKey,0))&amp;INDEX(MemLab,MATCH($C2875&amp;"|"&amp;$B2875,MemKey,0))</f>
        <v/>
      </c>
      <c r="I2875" s="14">
        <f>INDEX(VarUnit,MATCH($A2875,VarKey,0))</f>
        <v/>
      </c>
      <c r="J2875" s="14">
        <f>INDEX(VarSrc,MATCH($A2875,VarKey,0))</f>
        <v/>
      </c>
      <c r="K2875" s="11">
        <f>CodePrefix&amp;$A2875&amp;IF($C2875="","","."&amp;$C2875&amp;"."&amp;$B2875)&amp;INDEX(VarEnd,MATCH($A2875,VarKey,0))&amp;K$5</f>
        <v/>
      </c>
      <c r="L2875" s="39">
        <f>L2857*Settings!$C$13*(INDEX(L$407:L$418,$D2875)+INDEX(L$394:L$405,$D2875)+L2830*(1+$E2875))</f>
        <v/>
      </c>
      <c r="M2875" s="40">
        <f>M2857*Settings!$C$13*(INDEX(M$407:M$418,$D2875)+INDEX(M$394:M$405,$D2875)+M2830*(1+$E2875))</f>
        <v/>
      </c>
      <c r="N2875" s="40">
        <f>N2857*Settings!$C$13*(INDEX(N$407:N$418,$D2875)+INDEX(N$394:N$405,$D2875)+N2830*(1+$E2875))</f>
        <v/>
      </c>
      <c r="O2875" s="40">
        <f>O2857*Settings!$C$13*(INDEX(O$407:O$418,$D2875)+INDEX(O$394:O$405,$D2875)+O2830*(1+$E2875))</f>
        <v/>
      </c>
      <c r="P2875" s="40">
        <f>P2857*Settings!$C$13*(INDEX(P$407:P$418,$D2875)+INDEX(P$394:P$405,$D2875)+P2830*(1+$E2875))</f>
        <v/>
      </c>
      <c r="Q2875" s="40">
        <f>Q2857*Settings!$C$13*(INDEX(Q$407:Q$418,$D2875)+INDEX(Q$394:Q$405,$D2875)+Q2830*(1+$E2875))</f>
        <v/>
      </c>
      <c r="R2875" s="40">
        <f>R2857*Settings!$C$13*(INDEX(R$407:R$418,$D2875)+INDEX(R$394:R$405,$D2875)+R2830*(1+$E2875))</f>
        <v/>
      </c>
      <c r="S2875" s="40">
        <f>S2857*Settings!$C$13*(INDEX(S$407:S$418,$D2875)+INDEX(S$394:S$405,$D2875)+S2830*(1+$E2875))</f>
        <v/>
      </c>
      <c r="T2875" s="40">
        <f>T2857*Settings!$C$13*(INDEX(T$407:T$418,$D2875)+INDEX(T$394:T$405,$D2875)+T2830*(1+$E2875))</f>
        <v/>
      </c>
      <c r="U2875" s="40">
        <f>U2857*Settings!$C$13*(INDEX(U$407:U$418,$D2875)+INDEX(U$394:U$405,$D2875)+U2830*(1+$E2875))</f>
        <v/>
      </c>
      <c r="V2875" s="40">
        <f>V2857*Settings!$C$13*(INDEX(V$407:V$418,$D2875)+INDEX(V$394:V$405,$D2875)+V2830*(1+$E2875))</f>
        <v/>
      </c>
      <c r="W2875" s="40">
        <f>W2857*Settings!$C$13*(INDEX(W$407:W$418,$D2875)+INDEX(W$394:W$405,$D2875)+W2830*(1+$E2875))</f>
        <v/>
      </c>
      <c r="X2875" s="40">
        <f>X2857*Settings!$C$13*(INDEX(X$407:X$418,$D2875)+INDEX(X$394:X$405,$D2875)+X2830*(1+$E2875))</f>
        <v/>
      </c>
      <c r="Y2875" s="40">
        <f>Y2857*Settings!$C$13*(INDEX(Y$407:Y$418,$D2875)+INDEX(Y$394:Y$405,$D2875)+Y2830*(1+$E2875))</f>
        <v/>
      </c>
      <c r="Z2875" s="40">
        <f>Z2857*Settings!$C$13*(INDEX(Z$407:Z$418,$D2875)+INDEX(Z$394:Z$405,$D2875)+Z2830*(1+$E2875))</f>
        <v/>
      </c>
      <c r="AA2875" s="40">
        <f>AA2857*Settings!$C$13*(INDEX(AA$407:AA$418,$D2875)+INDEX(AA$394:AA$405,$D2875)+AA2830*(1+$E2875))</f>
        <v/>
      </c>
      <c r="AB2875" s="40">
        <f>AB2857*Settings!$C$13*(INDEX(AB$407:AB$418,$D2875)+INDEX(AB$394:AB$405,$D2875)+AB2830*(1+$E2875))</f>
        <v/>
      </c>
      <c r="AC2875" s="40">
        <f>AC2857*Settings!$C$13*(INDEX(AC$407:AC$418,$D2875)+INDEX(AC$394:AC$405,$D2875)+AC2830*(1+$E2875))</f>
        <v/>
      </c>
      <c r="AD2875" s="40">
        <f>AD2857*Settings!$C$13*(INDEX(AD$407:AD$418,$D2875)+INDEX(AD$394:AD$405,$D2875)+AD2830*(1+$E2875))</f>
        <v/>
      </c>
      <c r="AF2875" s="11">
        <f>CodePrefix&amp;$A2875&amp;IF($C2875="","","."&amp;$C2875&amp;"."&amp;$B2875)&amp;INDEX(VarEnd,MATCH($A2875,VarKey,0))&amp;AF$5</f>
        <v/>
      </c>
      <c r="AG2875" s="39">
        <f>AG2857*Settings!$C$13*(INDEX(AG$407:AG$418,$D2875)+INDEX(AG$394:AG$405,$D2875)+AG2830*(1+$E2875))</f>
        <v/>
      </c>
      <c r="AH2875" s="40">
        <f>AH2857*Settings!$C$13*(INDEX(AH$407:AH$418,$D2875)+INDEX(AH$394:AH$405,$D2875)+AH2830*(1+$E2875))</f>
        <v/>
      </c>
      <c r="AI2875" s="40">
        <f>AI2857*Settings!$C$13*(INDEX(AI$407:AI$418,$D2875)+INDEX(AI$394:AI$405,$D2875)+AI2830*(1+$E2875))</f>
        <v/>
      </c>
      <c r="AJ2875" s="40">
        <f>AJ2857*Settings!$C$13*(INDEX(AJ$407:AJ$418,$D2875)+INDEX(AJ$394:AJ$405,$D2875)+AJ2830*(1+$E2875))</f>
        <v/>
      </c>
      <c r="AK2875" s="40">
        <f>AK2857*Settings!$C$13*(INDEX(AK$407:AK$418,$D2875)+INDEX(AK$394:AK$405,$D2875)+AK2830*(1+$E2875))</f>
        <v/>
      </c>
      <c r="AL2875" s="40">
        <f>AL2857*Settings!$C$13*(INDEX(AL$407:AL$418,$D2875)+INDEX(AL$394:AL$405,$D2875)+AL2830*(1+$E2875))</f>
        <v/>
      </c>
      <c r="AM2875" s="40">
        <f>AM2857*Settings!$C$13*(INDEX(AM$407:AM$418,$D2875)+INDEX(AM$394:AM$405,$D2875)+AM2830*(1+$E2875))</f>
        <v/>
      </c>
      <c r="AN2875" s="40">
        <f>AN2857*Settings!$C$13*(INDEX(AN$407:AN$418,$D2875)+INDEX(AN$394:AN$405,$D2875)+AN2830*(1+$E2875))</f>
        <v/>
      </c>
      <c r="AO2875" s="40">
        <f>AO2857*Settings!$C$13*(INDEX(AO$407:AO$418,$D2875)+INDEX(AO$394:AO$405,$D2875)+AO2830*(1+$E2875))</f>
        <v/>
      </c>
      <c r="AP2875" s="40">
        <f>AP2857*Settings!$C$13*(INDEX(AP$407:AP$418,$D2875)+INDEX(AP$394:AP$405,$D2875)+AP2830*(1+$E2875))</f>
        <v/>
      </c>
      <c r="AQ2875" s="40">
        <f>AQ2857*Settings!$C$13*(INDEX(AQ$407:AQ$418,$D2875)+INDEX(AQ$394:AQ$405,$D2875)+AQ2830*(1+$E2875))</f>
        <v/>
      </c>
      <c r="AR2875" s="40">
        <f>AR2857*Settings!$C$13*(INDEX(AR$407:AR$418,$D2875)+INDEX(AR$394:AR$405,$D2875)+AR2830*(1+$E2875))</f>
        <v/>
      </c>
      <c r="AS2875" s="40">
        <f>AS2857*Settings!$C$13*(INDEX(AS$407:AS$418,$D2875)+INDEX(AS$394:AS$405,$D2875)+AS2830*(1+$E2875))</f>
        <v/>
      </c>
      <c r="AT2875" s="40">
        <f>AT2857*Settings!$C$13*(INDEX(AT$407:AT$418,$D2875)+INDEX(AT$394:AT$405,$D2875)+AT2830*(1+$E2875))</f>
        <v/>
      </c>
      <c r="AU2875" s="40">
        <f>AU2857*Settings!$C$13*(INDEX(AU$407:AU$418,$D2875)+INDEX(AU$394:AU$405,$D2875)+AU2830*(1+$E2875))</f>
        <v/>
      </c>
      <c r="AV2875" s="40">
        <f>AV2857*Settings!$C$13*(INDEX(AV$407:AV$418,$D2875)+INDEX(AV$394:AV$405,$D2875)+AV2830*(1+$E2875))</f>
        <v/>
      </c>
      <c r="AW2875" s="40">
        <f>AW2857*Settings!$C$13*(INDEX(AW$407:AW$418,$D2875)+INDEX(AW$394:AW$405,$D2875)+AW2830*(1+$E2875))</f>
        <v/>
      </c>
      <c r="AX2875" s="40">
        <f>AX2857*Settings!$C$13*(INDEX(AX$407:AX$418,$D2875)+INDEX(AX$394:AX$405,$D2875)+AX2830*(1+$E2875))</f>
        <v/>
      </c>
      <c r="AY2875" s="40">
        <f>AY2857*Settings!$C$13*(INDEX(AY$407:AY$418,$D2875)+INDEX(AY$394:AY$405,$D2875)+AY2830*(1+$E2875))</f>
        <v/>
      </c>
    </row>
    <row r="2876" hidden="1" outlineLevel="2">
      <c r="A2876" s="14" t="inlineStr">
        <is>
          <t>rtx</t>
        </is>
      </c>
      <c r="B2876" s="14" t="inlineStr">
        <is>
          <t>nga</t>
        </is>
      </c>
      <c r="C2876" s="14" t="inlineStr">
        <is>
          <t>ftr</t>
        </is>
      </c>
      <c r="D2876" s="32">
        <f>INDEX(Inputs!$U$5:$U$132,MATCH($B2876&amp;"|"&amp;$C2876,Inputs!$A$5:$A$132,0))</f>
        <v/>
      </c>
      <c r="E2876" s="32">
        <f>INDEX(Inputs!$V$5:$V$132,MATCH($B2876&amp;"|"&amp;$C2876,Inputs!$A$5:$A$132,0))</f>
        <v/>
      </c>
      <c r="F2876" s="36" t="n"/>
      <c r="G2876" s="36" t="n"/>
      <c r="H2876" s="14">
        <f>INDEX(VarLab,MATCH($A2876,VarKey,0))&amp;INDEX(MemLab,MATCH($C2876&amp;"|"&amp;$B2876,MemKey,0))</f>
        <v/>
      </c>
      <c r="I2876" s="14">
        <f>INDEX(VarUnit,MATCH($A2876,VarKey,0))</f>
        <v/>
      </c>
      <c r="J2876" s="14">
        <f>INDEX(VarSrc,MATCH($A2876,VarKey,0))</f>
        <v/>
      </c>
      <c r="K2876" s="11">
        <f>CodePrefix&amp;$A2876&amp;IF($C2876="","","."&amp;$C2876&amp;"."&amp;$B2876)&amp;INDEX(VarEnd,MATCH($A2876,VarKey,0))&amp;K$5</f>
        <v/>
      </c>
      <c r="L2876" s="39">
        <f>L2858*Settings!$C$13*(INDEX(L$407:L$418,$D2876)+INDEX(L$394:L$405,$D2876)+L2831*(1+$E2876))</f>
        <v/>
      </c>
      <c r="M2876" s="40">
        <f>M2858*Settings!$C$13*(INDEX(M$407:M$418,$D2876)+INDEX(M$394:M$405,$D2876)+M2831*(1+$E2876))</f>
        <v/>
      </c>
      <c r="N2876" s="40">
        <f>N2858*Settings!$C$13*(INDEX(N$407:N$418,$D2876)+INDEX(N$394:N$405,$D2876)+N2831*(1+$E2876))</f>
        <v/>
      </c>
      <c r="O2876" s="40">
        <f>O2858*Settings!$C$13*(INDEX(O$407:O$418,$D2876)+INDEX(O$394:O$405,$D2876)+O2831*(1+$E2876))</f>
        <v/>
      </c>
      <c r="P2876" s="40">
        <f>P2858*Settings!$C$13*(INDEX(P$407:P$418,$D2876)+INDEX(P$394:P$405,$D2876)+P2831*(1+$E2876))</f>
        <v/>
      </c>
      <c r="Q2876" s="40">
        <f>Q2858*Settings!$C$13*(INDEX(Q$407:Q$418,$D2876)+INDEX(Q$394:Q$405,$D2876)+Q2831*(1+$E2876))</f>
        <v/>
      </c>
      <c r="R2876" s="40">
        <f>R2858*Settings!$C$13*(INDEX(R$407:R$418,$D2876)+INDEX(R$394:R$405,$D2876)+R2831*(1+$E2876))</f>
        <v/>
      </c>
      <c r="S2876" s="40">
        <f>S2858*Settings!$C$13*(INDEX(S$407:S$418,$D2876)+INDEX(S$394:S$405,$D2876)+S2831*(1+$E2876))</f>
        <v/>
      </c>
      <c r="T2876" s="40">
        <f>T2858*Settings!$C$13*(INDEX(T$407:T$418,$D2876)+INDEX(T$394:T$405,$D2876)+T2831*(1+$E2876))</f>
        <v/>
      </c>
      <c r="U2876" s="40">
        <f>U2858*Settings!$C$13*(INDEX(U$407:U$418,$D2876)+INDEX(U$394:U$405,$D2876)+U2831*(1+$E2876))</f>
        <v/>
      </c>
      <c r="V2876" s="40">
        <f>V2858*Settings!$C$13*(INDEX(V$407:V$418,$D2876)+INDEX(V$394:V$405,$D2876)+V2831*(1+$E2876))</f>
        <v/>
      </c>
      <c r="W2876" s="40">
        <f>W2858*Settings!$C$13*(INDEX(W$407:W$418,$D2876)+INDEX(W$394:W$405,$D2876)+W2831*(1+$E2876))</f>
        <v/>
      </c>
      <c r="X2876" s="40">
        <f>X2858*Settings!$C$13*(INDEX(X$407:X$418,$D2876)+INDEX(X$394:X$405,$D2876)+X2831*(1+$E2876))</f>
        <v/>
      </c>
      <c r="Y2876" s="40">
        <f>Y2858*Settings!$C$13*(INDEX(Y$407:Y$418,$D2876)+INDEX(Y$394:Y$405,$D2876)+Y2831*(1+$E2876))</f>
        <v/>
      </c>
      <c r="Z2876" s="40">
        <f>Z2858*Settings!$C$13*(INDEX(Z$407:Z$418,$D2876)+INDEX(Z$394:Z$405,$D2876)+Z2831*(1+$E2876))</f>
        <v/>
      </c>
      <c r="AA2876" s="40">
        <f>AA2858*Settings!$C$13*(INDEX(AA$407:AA$418,$D2876)+INDEX(AA$394:AA$405,$D2876)+AA2831*(1+$E2876))</f>
        <v/>
      </c>
      <c r="AB2876" s="40">
        <f>AB2858*Settings!$C$13*(INDEX(AB$407:AB$418,$D2876)+INDEX(AB$394:AB$405,$D2876)+AB2831*(1+$E2876))</f>
        <v/>
      </c>
      <c r="AC2876" s="40">
        <f>AC2858*Settings!$C$13*(INDEX(AC$407:AC$418,$D2876)+INDEX(AC$394:AC$405,$D2876)+AC2831*(1+$E2876))</f>
        <v/>
      </c>
      <c r="AD2876" s="40">
        <f>AD2858*Settings!$C$13*(INDEX(AD$407:AD$418,$D2876)+INDEX(AD$394:AD$405,$D2876)+AD2831*(1+$E2876))</f>
        <v/>
      </c>
      <c r="AF2876" s="11">
        <f>CodePrefix&amp;$A2876&amp;IF($C2876="","","."&amp;$C2876&amp;"."&amp;$B2876)&amp;INDEX(VarEnd,MATCH($A2876,VarKey,0))&amp;AF$5</f>
        <v/>
      </c>
      <c r="AG2876" s="39">
        <f>AG2858*Settings!$C$13*(INDEX(AG$407:AG$418,$D2876)+INDEX(AG$394:AG$405,$D2876)+AG2831*(1+$E2876))</f>
        <v/>
      </c>
      <c r="AH2876" s="40">
        <f>AH2858*Settings!$C$13*(INDEX(AH$407:AH$418,$D2876)+INDEX(AH$394:AH$405,$D2876)+AH2831*(1+$E2876))</f>
        <v/>
      </c>
      <c r="AI2876" s="40">
        <f>AI2858*Settings!$C$13*(INDEX(AI$407:AI$418,$D2876)+INDEX(AI$394:AI$405,$D2876)+AI2831*(1+$E2876))</f>
        <v/>
      </c>
      <c r="AJ2876" s="40">
        <f>AJ2858*Settings!$C$13*(INDEX(AJ$407:AJ$418,$D2876)+INDEX(AJ$394:AJ$405,$D2876)+AJ2831*(1+$E2876))</f>
        <v/>
      </c>
      <c r="AK2876" s="40">
        <f>AK2858*Settings!$C$13*(INDEX(AK$407:AK$418,$D2876)+INDEX(AK$394:AK$405,$D2876)+AK2831*(1+$E2876))</f>
        <v/>
      </c>
      <c r="AL2876" s="40">
        <f>AL2858*Settings!$C$13*(INDEX(AL$407:AL$418,$D2876)+INDEX(AL$394:AL$405,$D2876)+AL2831*(1+$E2876))</f>
        <v/>
      </c>
      <c r="AM2876" s="40">
        <f>AM2858*Settings!$C$13*(INDEX(AM$407:AM$418,$D2876)+INDEX(AM$394:AM$405,$D2876)+AM2831*(1+$E2876))</f>
        <v/>
      </c>
      <c r="AN2876" s="40">
        <f>AN2858*Settings!$C$13*(INDEX(AN$407:AN$418,$D2876)+INDEX(AN$394:AN$405,$D2876)+AN2831*(1+$E2876))</f>
        <v/>
      </c>
      <c r="AO2876" s="40">
        <f>AO2858*Settings!$C$13*(INDEX(AO$407:AO$418,$D2876)+INDEX(AO$394:AO$405,$D2876)+AO2831*(1+$E2876))</f>
        <v/>
      </c>
      <c r="AP2876" s="40">
        <f>AP2858*Settings!$C$13*(INDEX(AP$407:AP$418,$D2876)+INDEX(AP$394:AP$405,$D2876)+AP2831*(1+$E2876))</f>
        <v/>
      </c>
      <c r="AQ2876" s="40">
        <f>AQ2858*Settings!$C$13*(INDEX(AQ$407:AQ$418,$D2876)+INDEX(AQ$394:AQ$405,$D2876)+AQ2831*(1+$E2876))</f>
        <v/>
      </c>
      <c r="AR2876" s="40">
        <f>AR2858*Settings!$C$13*(INDEX(AR$407:AR$418,$D2876)+INDEX(AR$394:AR$405,$D2876)+AR2831*(1+$E2876))</f>
        <v/>
      </c>
      <c r="AS2876" s="40">
        <f>AS2858*Settings!$C$13*(INDEX(AS$407:AS$418,$D2876)+INDEX(AS$394:AS$405,$D2876)+AS2831*(1+$E2876))</f>
        <v/>
      </c>
      <c r="AT2876" s="40">
        <f>AT2858*Settings!$C$13*(INDEX(AT$407:AT$418,$D2876)+INDEX(AT$394:AT$405,$D2876)+AT2831*(1+$E2876))</f>
        <v/>
      </c>
      <c r="AU2876" s="40">
        <f>AU2858*Settings!$C$13*(INDEX(AU$407:AU$418,$D2876)+INDEX(AU$394:AU$405,$D2876)+AU2831*(1+$E2876))</f>
        <v/>
      </c>
      <c r="AV2876" s="40">
        <f>AV2858*Settings!$C$13*(INDEX(AV$407:AV$418,$D2876)+INDEX(AV$394:AV$405,$D2876)+AV2831*(1+$E2876))</f>
        <v/>
      </c>
      <c r="AW2876" s="40">
        <f>AW2858*Settings!$C$13*(INDEX(AW$407:AW$418,$D2876)+INDEX(AW$394:AW$405,$D2876)+AW2831*(1+$E2876))</f>
        <v/>
      </c>
      <c r="AX2876" s="40">
        <f>AX2858*Settings!$C$13*(INDEX(AX$407:AX$418,$D2876)+INDEX(AX$394:AX$405,$D2876)+AX2831*(1+$E2876))</f>
        <v/>
      </c>
      <c r="AY2876" s="40">
        <f>AY2858*Settings!$C$13*(INDEX(AY$407:AY$418,$D2876)+INDEX(AY$394:AY$405,$D2876)+AY2831*(1+$E2876))</f>
        <v/>
      </c>
    </row>
    <row r="2877" hidden="1" outlineLevel="2">
      <c r="A2877" s="14" t="inlineStr">
        <is>
          <t>rtx</t>
        </is>
      </c>
      <c r="B2877" s="14" t="inlineStr">
        <is>
          <t>gso</t>
        </is>
      </c>
      <c r="C2877" s="14" t="inlineStr">
        <is>
          <t>ftr</t>
        </is>
      </c>
      <c r="D2877" s="32">
        <f>INDEX(Inputs!$U$5:$U$132,MATCH($B2877&amp;"|"&amp;$C2877,Inputs!$A$5:$A$132,0))</f>
        <v/>
      </c>
      <c r="E2877" s="32">
        <f>INDEX(Inputs!$V$5:$V$132,MATCH($B2877&amp;"|"&amp;$C2877,Inputs!$A$5:$A$132,0))</f>
        <v/>
      </c>
      <c r="F2877" s="36" t="n"/>
      <c r="G2877" s="36" t="n"/>
      <c r="H2877" s="14">
        <f>INDEX(VarLab,MATCH($A2877,VarKey,0))&amp;INDEX(MemLab,MATCH($C2877&amp;"|"&amp;$B2877,MemKey,0))</f>
        <v/>
      </c>
      <c r="I2877" s="14">
        <f>INDEX(VarUnit,MATCH($A2877,VarKey,0))</f>
        <v/>
      </c>
      <c r="J2877" s="14">
        <f>INDEX(VarSrc,MATCH($A2877,VarKey,0))</f>
        <v/>
      </c>
      <c r="K2877" s="11">
        <f>CodePrefix&amp;$A2877&amp;IF($C2877="","","."&amp;$C2877&amp;"."&amp;$B2877)&amp;INDEX(VarEnd,MATCH($A2877,VarKey,0))&amp;K$5</f>
        <v/>
      </c>
      <c r="L2877" s="39">
        <f>L2859*Settings!$C$13*(INDEX(L$407:L$418,$D2877)+INDEX(L$394:L$405,$D2877)+L2832*(1+$E2877))</f>
        <v/>
      </c>
      <c r="M2877" s="40">
        <f>M2859*Settings!$C$13*(INDEX(M$407:M$418,$D2877)+INDEX(M$394:M$405,$D2877)+M2832*(1+$E2877))</f>
        <v/>
      </c>
      <c r="N2877" s="40">
        <f>N2859*Settings!$C$13*(INDEX(N$407:N$418,$D2877)+INDEX(N$394:N$405,$D2877)+N2832*(1+$E2877))</f>
        <v/>
      </c>
      <c r="O2877" s="40">
        <f>O2859*Settings!$C$13*(INDEX(O$407:O$418,$D2877)+INDEX(O$394:O$405,$D2877)+O2832*(1+$E2877))</f>
        <v/>
      </c>
      <c r="P2877" s="40">
        <f>P2859*Settings!$C$13*(INDEX(P$407:P$418,$D2877)+INDEX(P$394:P$405,$D2877)+P2832*(1+$E2877))</f>
        <v/>
      </c>
      <c r="Q2877" s="40">
        <f>Q2859*Settings!$C$13*(INDEX(Q$407:Q$418,$D2877)+INDEX(Q$394:Q$405,$D2877)+Q2832*(1+$E2877))</f>
        <v/>
      </c>
      <c r="R2877" s="40">
        <f>R2859*Settings!$C$13*(INDEX(R$407:R$418,$D2877)+INDEX(R$394:R$405,$D2877)+R2832*(1+$E2877))</f>
        <v/>
      </c>
      <c r="S2877" s="40">
        <f>S2859*Settings!$C$13*(INDEX(S$407:S$418,$D2877)+INDEX(S$394:S$405,$D2877)+S2832*(1+$E2877))</f>
        <v/>
      </c>
      <c r="T2877" s="40">
        <f>T2859*Settings!$C$13*(INDEX(T$407:T$418,$D2877)+INDEX(T$394:T$405,$D2877)+T2832*(1+$E2877))</f>
        <v/>
      </c>
      <c r="U2877" s="40">
        <f>U2859*Settings!$C$13*(INDEX(U$407:U$418,$D2877)+INDEX(U$394:U$405,$D2877)+U2832*(1+$E2877))</f>
        <v/>
      </c>
      <c r="V2877" s="40">
        <f>V2859*Settings!$C$13*(INDEX(V$407:V$418,$D2877)+INDEX(V$394:V$405,$D2877)+V2832*(1+$E2877))</f>
        <v/>
      </c>
      <c r="W2877" s="40">
        <f>W2859*Settings!$C$13*(INDEX(W$407:W$418,$D2877)+INDEX(W$394:W$405,$D2877)+W2832*(1+$E2877))</f>
        <v/>
      </c>
      <c r="X2877" s="40">
        <f>X2859*Settings!$C$13*(INDEX(X$407:X$418,$D2877)+INDEX(X$394:X$405,$D2877)+X2832*(1+$E2877))</f>
        <v/>
      </c>
      <c r="Y2877" s="40">
        <f>Y2859*Settings!$C$13*(INDEX(Y$407:Y$418,$D2877)+INDEX(Y$394:Y$405,$D2877)+Y2832*(1+$E2877))</f>
        <v/>
      </c>
      <c r="Z2877" s="40">
        <f>Z2859*Settings!$C$13*(INDEX(Z$407:Z$418,$D2877)+INDEX(Z$394:Z$405,$D2877)+Z2832*(1+$E2877))</f>
        <v/>
      </c>
      <c r="AA2877" s="40">
        <f>AA2859*Settings!$C$13*(INDEX(AA$407:AA$418,$D2877)+INDEX(AA$394:AA$405,$D2877)+AA2832*(1+$E2877))</f>
        <v/>
      </c>
      <c r="AB2877" s="40">
        <f>AB2859*Settings!$C$13*(INDEX(AB$407:AB$418,$D2877)+INDEX(AB$394:AB$405,$D2877)+AB2832*(1+$E2877))</f>
        <v/>
      </c>
      <c r="AC2877" s="40">
        <f>AC2859*Settings!$C$13*(INDEX(AC$407:AC$418,$D2877)+INDEX(AC$394:AC$405,$D2877)+AC2832*(1+$E2877))</f>
        <v/>
      </c>
      <c r="AD2877" s="40">
        <f>AD2859*Settings!$C$13*(INDEX(AD$407:AD$418,$D2877)+INDEX(AD$394:AD$405,$D2877)+AD2832*(1+$E2877))</f>
        <v/>
      </c>
      <c r="AF2877" s="11">
        <f>CodePrefix&amp;$A2877&amp;IF($C2877="","","."&amp;$C2877&amp;"."&amp;$B2877)&amp;INDEX(VarEnd,MATCH($A2877,VarKey,0))&amp;AF$5</f>
        <v/>
      </c>
      <c r="AG2877" s="39">
        <f>AG2859*Settings!$C$13*(INDEX(AG$407:AG$418,$D2877)+INDEX(AG$394:AG$405,$D2877)+AG2832*(1+$E2877))</f>
        <v/>
      </c>
      <c r="AH2877" s="40">
        <f>AH2859*Settings!$C$13*(INDEX(AH$407:AH$418,$D2877)+INDEX(AH$394:AH$405,$D2877)+AH2832*(1+$E2877))</f>
        <v/>
      </c>
      <c r="AI2877" s="40">
        <f>AI2859*Settings!$C$13*(INDEX(AI$407:AI$418,$D2877)+INDEX(AI$394:AI$405,$D2877)+AI2832*(1+$E2877))</f>
        <v/>
      </c>
      <c r="AJ2877" s="40">
        <f>AJ2859*Settings!$C$13*(INDEX(AJ$407:AJ$418,$D2877)+INDEX(AJ$394:AJ$405,$D2877)+AJ2832*(1+$E2877))</f>
        <v/>
      </c>
      <c r="AK2877" s="40">
        <f>AK2859*Settings!$C$13*(INDEX(AK$407:AK$418,$D2877)+INDEX(AK$394:AK$405,$D2877)+AK2832*(1+$E2877))</f>
        <v/>
      </c>
      <c r="AL2877" s="40">
        <f>AL2859*Settings!$C$13*(INDEX(AL$407:AL$418,$D2877)+INDEX(AL$394:AL$405,$D2877)+AL2832*(1+$E2877))</f>
        <v/>
      </c>
      <c r="AM2877" s="40">
        <f>AM2859*Settings!$C$13*(INDEX(AM$407:AM$418,$D2877)+INDEX(AM$394:AM$405,$D2877)+AM2832*(1+$E2877))</f>
        <v/>
      </c>
      <c r="AN2877" s="40">
        <f>AN2859*Settings!$C$13*(INDEX(AN$407:AN$418,$D2877)+INDEX(AN$394:AN$405,$D2877)+AN2832*(1+$E2877))</f>
        <v/>
      </c>
      <c r="AO2877" s="40">
        <f>AO2859*Settings!$C$13*(INDEX(AO$407:AO$418,$D2877)+INDEX(AO$394:AO$405,$D2877)+AO2832*(1+$E2877))</f>
        <v/>
      </c>
      <c r="AP2877" s="40">
        <f>AP2859*Settings!$C$13*(INDEX(AP$407:AP$418,$D2877)+INDEX(AP$394:AP$405,$D2877)+AP2832*(1+$E2877))</f>
        <v/>
      </c>
      <c r="AQ2877" s="40">
        <f>AQ2859*Settings!$C$13*(INDEX(AQ$407:AQ$418,$D2877)+INDEX(AQ$394:AQ$405,$D2877)+AQ2832*(1+$E2877))</f>
        <v/>
      </c>
      <c r="AR2877" s="40">
        <f>AR2859*Settings!$C$13*(INDEX(AR$407:AR$418,$D2877)+INDEX(AR$394:AR$405,$D2877)+AR2832*(1+$E2877))</f>
        <v/>
      </c>
      <c r="AS2877" s="40">
        <f>AS2859*Settings!$C$13*(INDEX(AS$407:AS$418,$D2877)+INDEX(AS$394:AS$405,$D2877)+AS2832*(1+$E2877))</f>
        <v/>
      </c>
      <c r="AT2877" s="40">
        <f>AT2859*Settings!$C$13*(INDEX(AT$407:AT$418,$D2877)+INDEX(AT$394:AT$405,$D2877)+AT2832*(1+$E2877))</f>
        <v/>
      </c>
      <c r="AU2877" s="40">
        <f>AU2859*Settings!$C$13*(INDEX(AU$407:AU$418,$D2877)+INDEX(AU$394:AU$405,$D2877)+AU2832*(1+$E2877))</f>
        <v/>
      </c>
      <c r="AV2877" s="40">
        <f>AV2859*Settings!$C$13*(INDEX(AV$407:AV$418,$D2877)+INDEX(AV$394:AV$405,$D2877)+AV2832*(1+$E2877))</f>
        <v/>
      </c>
      <c r="AW2877" s="40">
        <f>AW2859*Settings!$C$13*(INDEX(AW$407:AW$418,$D2877)+INDEX(AW$394:AW$405,$D2877)+AW2832*(1+$E2877))</f>
        <v/>
      </c>
      <c r="AX2877" s="40">
        <f>AX2859*Settings!$C$13*(INDEX(AX$407:AX$418,$D2877)+INDEX(AX$394:AX$405,$D2877)+AX2832*(1+$E2877))</f>
        <v/>
      </c>
      <c r="AY2877" s="40">
        <f>AY2859*Settings!$C$13*(INDEX(AY$407:AY$418,$D2877)+INDEX(AY$394:AY$405,$D2877)+AY2832*(1+$E2877))</f>
        <v/>
      </c>
    </row>
    <row r="2878" hidden="1" outlineLevel="2">
      <c r="A2878" s="14" t="inlineStr">
        <is>
          <t>rtx</t>
        </is>
      </c>
      <c r="B2878" s="14" t="inlineStr">
        <is>
          <t>die</t>
        </is>
      </c>
      <c r="C2878" s="14" t="inlineStr">
        <is>
          <t>ftr</t>
        </is>
      </c>
      <c r="D2878" s="32">
        <f>INDEX(Inputs!$U$5:$U$132,MATCH($B2878&amp;"|"&amp;$C2878,Inputs!$A$5:$A$132,0))</f>
        <v/>
      </c>
      <c r="E2878" s="32">
        <f>INDEX(Inputs!$V$5:$V$132,MATCH($B2878&amp;"|"&amp;$C2878,Inputs!$A$5:$A$132,0))</f>
        <v/>
      </c>
      <c r="F2878" s="36" t="n"/>
      <c r="G2878" s="36" t="n"/>
      <c r="H2878" s="14">
        <f>INDEX(VarLab,MATCH($A2878,VarKey,0))&amp;INDEX(MemLab,MATCH($C2878&amp;"|"&amp;$B2878,MemKey,0))</f>
        <v/>
      </c>
      <c r="I2878" s="14">
        <f>INDEX(VarUnit,MATCH($A2878,VarKey,0))</f>
        <v/>
      </c>
      <c r="J2878" s="14">
        <f>INDEX(VarSrc,MATCH($A2878,VarKey,0))</f>
        <v/>
      </c>
      <c r="K2878" s="11">
        <f>CodePrefix&amp;$A2878&amp;IF($C2878="","","."&amp;$C2878&amp;"."&amp;$B2878)&amp;INDEX(VarEnd,MATCH($A2878,VarKey,0))&amp;K$5</f>
        <v/>
      </c>
      <c r="L2878" s="39">
        <f>L2860*Settings!$C$13*(INDEX(L$407:L$418,$D2878)+INDEX(L$394:L$405,$D2878)+L2833*(1+$E2878))</f>
        <v/>
      </c>
      <c r="M2878" s="40">
        <f>M2860*Settings!$C$13*(INDEX(M$407:M$418,$D2878)+INDEX(M$394:M$405,$D2878)+M2833*(1+$E2878))</f>
        <v/>
      </c>
      <c r="N2878" s="40">
        <f>N2860*Settings!$C$13*(INDEX(N$407:N$418,$D2878)+INDEX(N$394:N$405,$D2878)+N2833*(1+$E2878))</f>
        <v/>
      </c>
      <c r="O2878" s="40">
        <f>O2860*Settings!$C$13*(INDEX(O$407:O$418,$D2878)+INDEX(O$394:O$405,$D2878)+O2833*(1+$E2878))</f>
        <v/>
      </c>
      <c r="P2878" s="40">
        <f>P2860*Settings!$C$13*(INDEX(P$407:P$418,$D2878)+INDEX(P$394:P$405,$D2878)+P2833*(1+$E2878))</f>
        <v/>
      </c>
      <c r="Q2878" s="40">
        <f>Q2860*Settings!$C$13*(INDEX(Q$407:Q$418,$D2878)+INDEX(Q$394:Q$405,$D2878)+Q2833*(1+$E2878))</f>
        <v/>
      </c>
      <c r="R2878" s="40">
        <f>R2860*Settings!$C$13*(INDEX(R$407:R$418,$D2878)+INDEX(R$394:R$405,$D2878)+R2833*(1+$E2878))</f>
        <v/>
      </c>
      <c r="S2878" s="40">
        <f>S2860*Settings!$C$13*(INDEX(S$407:S$418,$D2878)+INDEX(S$394:S$405,$D2878)+S2833*(1+$E2878))</f>
        <v/>
      </c>
      <c r="T2878" s="40">
        <f>T2860*Settings!$C$13*(INDEX(T$407:T$418,$D2878)+INDEX(T$394:T$405,$D2878)+T2833*(1+$E2878))</f>
        <v/>
      </c>
      <c r="U2878" s="40">
        <f>U2860*Settings!$C$13*(INDEX(U$407:U$418,$D2878)+INDEX(U$394:U$405,$D2878)+U2833*(1+$E2878))</f>
        <v/>
      </c>
      <c r="V2878" s="40">
        <f>V2860*Settings!$C$13*(INDEX(V$407:V$418,$D2878)+INDEX(V$394:V$405,$D2878)+V2833*(1+$E2878))</f>
        <v/>
      </c>
      <c r="W2878" s="40">
        <f>W2860*Settings!$C$13*(INDEX(W$407:W$418,$D2878)+INDEX(W$394:W$405,$D2878)+W2833*(1+$E2878))</f>
        <v/>
      </c>
      <c r="X2878" s="40">
        <f>X2860*Settings!$C$13*(INDEX(X$407:X$418,$D2878)+INDEX(X$394:X$405,$D2878)+X2833*(1+$E2878))</f>
        <v/>
      </c>
      <c r="Y2878" s="40">
        <f>Y2860*Settings!$C$13*(INDEX(Y$407:Y$418,$D2878)+INDEX(Y$394:Y$405,$D2878)+Y2833*(1+$E2878))</f>
        <v/>
      </c>
      <c r="Z2878" s="40">
        <f>Z2860*Settings!$C$13*(INDEX(Z$407:Z$418,$D2878)+INDEX(Z$394:Z$405,$D2878)+Z2833*(1+$E2878))</f>
        <v/>
      </c>
      <c r="AA2878" s="40">
        <f>AA2860*Settings!$C$13*(INDEX(AA$407:AA$418,$D2878)+INDEX(AA$394:AA$405,$D2878)+AA2833*(1+$E2878))</f>
        <v/>
      </c>
      <c r="AB2878" s="40">
        <f>AB2860*Settings!$C$13*(INDEX(AB$407:AB$418,$D2878)+INDEX(AB$394:AB$405,$D2878)+AB2833*(1+$E2878))</f>
        <v/>
      </c>
      <c r="AC2878" s="40">
        <f>AC2860*Settings!$C$13*(INDEX(AC$407:AC$418,$D2878)+INDEX(AC$394:AC$405,$D2878)+AC2833*(1+$E2878))</f>
        <v/>
      </c>
      <c r="AD2878" s="40">
        <f>AD2860*Settings!$C$13*(INDEX(AD$407:AD$418,$D2878)+INDEX(AD$394:AD$405,$D2878)+AD2833*(1+$E2878))</f>
        <v/>
      </c>
      <c r="AF2878" s="11">
        <f>CodePrefix&amp;$A2878&amp;IF($C2878="","","."&amp;$C2878&amp;"."&amp;$B2878)&amp;INDEX(VarEnd,MATCH($A2878,VarKey,0))&amp;AF$5</f>
        <v/>
      </c>
      <c r="AG2878" s="39">
        <f>AG2860*Settings!$C$13*(INDEX(AG$407:AG$418,$D2878)+INDEX(AG$394:AG$405,$D2878)+AG2833*(1+$E2878))</f>
        <v/>
      </c>
      <c r="AH2878" s="40">
        <f>AH2860*Settings!$C$13*(INDEX(AH$407:AH$418,$D2878)+INDEX(AH$394:AH$405,$D2878)+AH2833*(1+$E2878))</f>
        <v/>
      </c>
      <c r="AI2878" s="40">
        <f>AI2860*Settings!$C$13*(INDEX(AI$407:AI$418,$D2878)+INDEX(AI$394:AI$405,$D2878)+AI2833*(1+$E2878))</f>
        <v/>
      </c>
      <c r="AJ2878" s="40">
        <f>AJ2860*Settings!$C$13*(INDEX(AJ$407:AJ$418,$D2878)+INDEX(AJ$394:AJ$405,$D2878)+AJ2833*(1+$E2878))</f>
        <v/>
      </c>
      <c r="AK2878" s="40">
        <f>AK2860*Settings!$C$13*(INDEX(AK$407:AK$418,$D2878)+INDEX(AK$394:AK$405,$D2878)+AK2833*(1+$E2878))</f>
        <v/>
      </c>
      <c r="AL2878" s="40">
        <f>AL2860*Settings!$C$13*(INDEX(AL$407:AL$418,$D2878)+INDEX(AL$394:AL$405,$D2878)+AL2833*(1+$E2878))</f>
        <v/>
      </c>
      <c r="AM2878" s="40">
        <f>AM2860*Settings!$C$13*(INDEX(AM$407:AM$418,$D2878)+INDEX(AM$394:AM$405,$D2878)+AM2833*(1+$E2878))</f>
        <v/>
      </c>
      <c r="AN2878" s="40">
        <f>AN2860*Settings!$C$13*(INDEX(AN$407:AN$418,$D2878)+INDEX(AN$394:AN$405,$D2878)+AN2833*(1+$E2878))</f>
        <v/>
      </c>
      <c r="AO2878" s="40">
        <f>AO2860*Settings!$C$13*(INDEX(AO$407:AO$418,$D2878)+INDEX(AO$394:AO$405,$D2878)+AO2833*(1+$E2878))</f>
        <v/>
      </c>
      <c r="AP2878" s="40">
        <f>AP2860*Settings!$C$13*(INDEX(AP$407:AP$418,$D2878)+INDEX(AP$394:AP$405,$D2878)+AP2833*(1+$E2878))</f>
        <v/>
      </c>
      <c r="AQ2878" s="40">
        <f>AQ2860*Settings!$C$13*(INDEX(AQ$407:AQ$418,$D2878)+INDEX(AQ$394:AQ$405,$D2878)+AQ2833*(1+$E2878))</f>
        <v/>
      </c>
      <c r="AR2878" s="40">
        <f>AR2860*Settings!$C$13*(INDEX(AR$407:AR$418,$D2878)+INDEX(AR$394:AR$405,$D2878)+AR2833*(1+$E2878))</f>
        <v/>
      </c>
      <c r="AS2878" s="40">
        <f>AS2860*Settings!$C$13*(INDEX(AS$407:AS$418,$D2878)+INDEX(AS$394:AS$405,$D2878)+AS2833*(1+$E2878))</f>
        <v/>
      </c>
      <c r="AT2878" s="40">
        <f>AT2860*Settings!$C$13*(INDEX(AT$407:AT$418,$D2878)+INDEX(AT$394:AT$405,$D2878)+AT2833*(1+$E2878))</f>
        <v/>
      </c>
      <c r="AU2878" s="40">
        <f>AU2860*Settings!$C$13*(INDEX(AU$407:AU$418,$D2878)+INDEX(AU$394:AU$405,$D2878)+AU2833*(1+$E2878))</f>
        <v/>
      </c>
      <c r="AV2878" s="40">
        <f>AV2860*Settings!$C$13*(INDEX(AV$407:AV$418,$D2878)+INDEX(AV$394:AV$405,$D2878)+AV2833*(1+$E2878))</f>
        <v/>
      </c>
      <c r="AW2878" s="40">
        <f>AW2860*Settings!$C$13*(INDEX(AW$407:AW$418,$D2878)+INDEX(AW$394:AW$405,$D2878)+AW2833*(1+$E2878))</f>
        <v/>
      </c>
      <c r="AX2878" s="40">
        <f>AX2860*Settings!$C$13*(INDEX(AX$407:AX$418,$D2878)+INDEX(AX$394:AX$405,$D2878)+AX2833*(1+$E2878))</f>
        <v/>
      </c>
      <c r="AY2878" s="40">
        <f>AY2860*Settings!$C$13*(INDEX(AY$407:AY$418,$D2878)+INDEX(AY$394:AY$405,$D2878)+AY2833*(1+$E2878))</f>
        <v/>
      </c>
    </row>
    <row r="2879" hidden="1" outlineLevel="2">
      <c r="A2879" s="14" t="inlineStr">
        <is>
          <t>rtx</t>
        </is>
      </c>
      <c r="B2879" s="14" t="inlineStr">
        <is>
          <t>lpg</t>
        </is>
      </c>
      <c r="C2879" s="14" t="inlineStr">
        <is>
          <t>ftr</t>
        </is>
      </c>
      <c r="D2879" s="32">
        <f>INDEX(Inputs!$U$5:$U$132,MATCH($B2879&amp;"|"&amp;$C2879,Inputs!$A$5:$A$132,0))</f>
        <v/>
      </c>
      <c r="E2879" s="32">
        <f>INDEX(Inputs!$V$5:$V$132,MATCH($B2879&amp;"|"&amp;$C2879,Inputs!$A$5:$A$132,0))</f>
        <v/>
      </c>
      <c r="F2879" s="36" t="n"/>
      <c r="G2879" s="36" t="n"/>
      <c r="H2879" s="14">
        <f>INDEX(VarLab,MATCH($A2879,VarKey,0))&amp;INDEX(MemLab,MATCH($C2879&amp;"|"&amp;$B2879,MemKey,0))</f>
        <v/>
      </c>
      <c r="I2879" s="14">
        <f>INDEX(VarUnit,MATCH($A2879,VarKey,0))</f>
        <v/>
      </c>
      <c r="J2879" s="14">
        <f>INDEX(VarSrc,MATCH($A2879,VarKey,0))</f>
        <v/>
      </c>
      <c r="K2879" s="11">
        <f>CodePrefix&amp;$A2879&amp;IF($C2879="","","."&amp;$C2879&amp;"."&amp;$B2879)&amp;INDEX(VarEnd,MATCH($A2879,VarKey,0))&amp;K$5</f>
        <v/>
      </c>
      <c r="L2879" s="39">
        <f>L2861*Settings!$C$13*(INDEX(L$407:L$418,$D2879)+INDEX(L$394:L$405,$D2879)+L2834*(1+$E2879))</f>
        <v/>
      </c>
      <c r="M2879" s="40">
        <f>M2861*Settings!$C$13*(INDEX(M$407:M$418,$D2879)+INDEX(M$394:M$405,$D2879)+M2834*(1+$E2879))</f>
        <v/>
      </c>
      <c r="N2879" s="40">
        <f>N2861*Settings!$C$13*(INDEX(N$407:N$418,$D2879)+INDEX(N$394:N$405,$D2879)+N2834*(1+$E2879))</f>
        <v/>
      </c>
      <c r="O2879" s="40">
        <f>O2861*Settings!$C$13*(INDEX(O$407:O$418,$D2879)+INDEX(O$394:O$405,$D2879)+O2834*(1+$E2879))</f>
        <v/>
      </c>
      <c r="P2879" s="40">
        <f>P2861*Settings!$C$13*(INDEX(P$407:P$418,$D2879)+INDEX(P$394:P$405,$D2879)+P2834*(1+$E2879))</f>
        <v/>
      </c>
      <c r="Q2879" s="40">
        <f>Q2861*Settings!$C$13*(INDEX(Q$407:Q$418,$D2879)+INDEX(Q$394:Q$405,$D2879)+Q2834*(1+$E2879))</f>
        <v/>
      </c>
      <c r="R2879" s="40">
        <f>R2861*Settings!$C$13*(INDEX(R$407:R$418,$D2879)+INDEX(R$394:R$405,$D2879)+R2834*(1+$E2879))</f>
        <v/>
      </c>
      <c r="S2879" s="40">
        <f>S2861*Settings!$C$13*(INDEX(S$407:S$418,$D2879)+INDEX(S$394:S$405,$D2879)+S2834*(1+$E2879))</f>
        <v/>
      </c>
      <c r="T2879" s="40">
        <f>T2861*Settings!$C$13*(INDEX(T$407:T$418,$D2879)+INDEX(T$394:T$405,$D2879)+T2834*(1+$E2879))</f>
        <v/>
      </c>
      <c r="U2879" s="40">
        <f>U2861*Settings!$C$13*(INDEX(U$407:U$418,$D2879)+INDEX(U$394:U$405,$D2879)+U2834*(1+$E2879))</f>
        <v/>
      </c>
      <c r="V2879" s="40">
        <f>V2861*Settings!$C$13*(INDEX(V$407:V$418,$D2879)+INDEX(V$394:V$405,$D2879)+V2834*(1+$E2879))</f>
        <v/>
      </c>
      <c r="W2879" s="40">
        <f>W2861*Settings!$C$13*(INDEX(W$407:W$418,$D2879)+INDEX(W$394:W$405,$D2879)+W2834*(1+$E2879))</f>
        <v/>
      </c>
      <c r="X2879" s="40">
        <f>X2861*Settings!$C$13*(INDEX(X$407:X$418,$D2879)+INDEX(X$394:X$405,$D2879)+X2834*(1+$E2879))</f>
        <v/>
      </c>
      <c r="Y2879" s="40">
        <f>Y2861*Settings!$C$13*(INDEX(Y$407:Y$418,$D2879)+INDEX(Y$394:Y$405,$D2879)+Y2834*(1+$E2879))</f>
        <v/>
      </c>
      <c r="Z2879" s="40">
        <f>Z2861*Settings!$C$13*(INDEX(Z$407:Z$418,$D2879)+INDEX(Z$394:Z$405,$D2879)+Z2834*(1+$E2879))</f>
        <v/>
      </c>
      <c r="AA2879" s="40">
        <f>AA2861*Settings!$C$13*(INDEX(AA$407:AA$418,$D2879)+INDEX(AA$394:AA$405,$D2879)+AA2834*(1+$E2879))</f>
        <v/>
      </c>
      <c r="AB2879" s="40">
        <f>AB2861*Settings!$C$13*(INDEX(AB$407:AB$418,$D2879)+INDEX(AB$394:AB$405,$D2879)+AB2834*(1+$E2879))</f>
        <v/>
      </c>
      <c r="AC2879" s="40">
        <f>AC2861*Settings!$C$13*(INDEX(AC$407:AC$418,$D2879)+INDEX(AC$394:AC$405,$D2879)+AC2834*(1+$E2879))</f>
        <v/>
      </c>
      <c r="AD2879" s="40">
        <f>AD2861*Settings!$C$13*(INDEX(AD$407:AD$418,$D2879)+INDEX(AD$394:AD$405,$D2879)+AD2834*(1+$E2879))</f>
        <v/>
      </c>
      <c r="AF2879" s="11">
        <f>CodePrefix&amp;$A2879&amp;IF($C2879="","","."&amp;$C2879&amp;"."&amp;$B2879)&amp;INDEX(VarEnd,MATCH($A2879,VarKey,0))&amp;AF$5</f>
        <v/>
      </c>
      <c r="AG2879" s="39">
        <f>AG2861*Settings!$C$13*(INDEX(AG$407:AG$418,$D2879)+INDEX(AG$394:AG$405,$D2879)+AG2834*(1+$E2879))</f>
        <v/>
      </c>
      <c r="AH2879" s="40">
        <f>AH2861*Settings!$C$13*(INDEX(AH$407:AH$418,$D2879)+INDEX(AH$394:AH$405,$D2879)+AH2834*(1+$E2879))</f>
        <v/>
      </c>
      <c r="AI2879" s="40">
        <f>AI2861*Settings!$C$13*(INDEX(AI$407:AI$418,$D2879)+INDEX(AI$394:AI$405,$D2879)+AI2834*(1+$E2879))</f>
        <v/>
      </c>
      <c r="AJ2879" s="40">
        <f>AJ2861*Settings!$C$13*(INDEX(AJ$407:AJ$418,$D2879)+INDEX(AJ$394:AJ$405,$D2879)+AJ2834*(1+$E2879))</f>
        <v/>
      </c>
      <c r="AK2879" s="40">
        <f>AK2861*Settings!$C$13*(INDEX(AK$407:AK$418,$D2879)+INDEX(AK$394:AK$405,$D2879)+AK2834*(1+$E2879))</f>
        <v/>
      </c>
      <c r="AL2879" s="40">
        <f>AL2861*Settings!$C$13*(INDEX(AL$407:AL$418,$D2879)+INDEX(AL$394:AL$405,$D2879)+AL2834*(1+$E2879))</f>
        <v/>
      </c>
      <c r="AM2879" s="40">
        <f>AM2861*Settings!$C$13*(INDEX(AM$407:AM$418,$D2879)+INDEX(AM$394:AM$405,$D2879)+AM2834*(1+$E2879))</f>
        <v/>
      </c>
      <c r="AN2879" s="40">
        <f>AN2861*Settings!$C$13*(INDEX(AN$407:AN$418,$D2879)+INDEX(AN$394:AN$405,$D2879)+AN2834*(1+$E2879))</f>
        <v/>
      </c>
      <c r="AO2879" s="40">
        <f>AO2861*Settings!$C$13*(INDEX(AO$407:AO$418,$D2879)+INDEX(AO$394:AO$405,$D2879)+AO2834*(1+$E2879))</f>
        <v/>
      </c>
      <c r="AP2879" s="40">
        <f>AP2861*Settings!$C$13*(INDEX(AP$407:AP$418,$D2879)+INDEX(AP$394:AP$405,$D2879)+AP2834*(1+$E2879))</f>
        <v/>
      </c>
      <c r="AQ2879" s="40">
        <f>AQ2861*Settings!$C$13*(INDEX(AQ$407:AQ$418,$D2879)+INDEX(AQ$394:AQ$405,$D2879)+AQ2834*(1+$E2879))</f>
        <v/>
      </c>
      <c r="AR2879" s="40">
        <f>AR2861*Settings!$C$13*(INDEX(AR$407:AR$418,$D2879)+INDEX(AR$394:AR$405,$D2879)+AR2834*(1+$E2879))</f>
        <v/>
      </c>
      <c r="AS2879" s="40">
        <f>AS2861*Settings!$C$13*(INDEX(AS$407:AS$418,$D2879)+INDEX(AS$394:AS$405,$D2879)+AS2834*(1+$E2879))</f>
        <v/>
      </c>
      <c r="AT2879" s="40">
        <f>AT2861*Settings!$C$13*(INDEX(AT$407:AT$418,$D2879)+INDEX(AT$394:AT$405,$D2879)+AT2834*(1+$E2879))</f>
        <v/>
      </c>
      <c r="AU2879" s="40">
        <f>AU2861*Settings!$C$13*(INDEX(AU$407:AU$418,$D2879)+INDEX(AU$394:AU$405,$D2879)+AU2834*(1+$E2879))</f>
        <v/>
      </c>
      <c r="AV2879" s="40">
        <f>AV2861*Settings!$C$13*(INDEX(AV$407:AV$418,$D2879)+INDEX(AV$394:AV$405,$D2879)+AV2834*(1+$E2879))</f>
        <v/>
      </c>
      <c r="AW2879" s="40">
        <f>AW2861*Settings!$C$13*(INDEX(AW$407:AW$418,$D2879)+INDEX(AW$394:AW$405,$D2879)+AW2834*(1+$E2879))</f>
        <v/>
      </c>
      <c r="AX2879" s="40">
        <f>AX2861*Settings!$C$13*(INDEX(AX$407:AX$418,$D2879)+INDEX(AX$394:AX$405,$D2879)+AX2834*(1+$E2879))</f>
        <v/>
      </c>
      <c r="AY2879" s="40">
        <f>AY2861*Settings!$C$13*(INDEX(AY$407:AY$418,$D2879)+INDEX(AY$394:AY$405,$D2879)+AY2834*(1+$E2879))</f>
        <v/>
      </c>
    </row>
    <row r="2880" hidden="1" outlineLevel="2">
      <c r="A2880" s="14" t="inlineStr">
        <is>
          <t>rtx</t>
        </is>
      </c>
      <c r="B2880" s="14" t="inlineStr">
        <is>
          <t>ker</t>
        </is>
      </c>
      <c r="C2880" s="14" t="inlineStr">
        <is>
          <t>ftr</t>
        </is>
      </c>
      <c r="D2880" s="32">
        <f>INDEX(Inputs!$U$5:$U$132,MATCH($B2880&amp;"|"&amp;$C2880,Inputs!$A$5:$A$132,0))</f>
        <v/>
      </c>
      <c r="E2880" s="32">
        <f>INDEX(Inputs!$V$5:$V$132,MATCH($B2880&amp;"|"&amp;$C2880,Inputs!$A$5:$A$132,0))</f>
        <v/>
      </c>
      <c r="F2880" s="36" t="n"/>
      <c r="G2880" s="36" t="n"/>
      <c r="H2880" s="14">
        <f>INDEX(VarLab,MATCH($A2880,VarKey,0))&amp;INDEX(MemLab,MATCH($C2880&amp;"|"&amp;$B2880,MemKey,0))</f>
        <v/>
      </c>
      <c r="I2880" s="14">
        <f>INDEX(VarUnit,MATCH($A2880,VarKey,0))</f>
        <v/>
      </c>
      <c r="J2880" s="14">
        <f>INDEX(VarSrc,MATCH($A2880,VarKey,0))</f>
        <v/>
      </c>
      <c r="K2880" s="11">
        <f>CodePrefix&amp;$A2880&amp;IF($C2880="","","."&amp;$C2880&amp;"."&amp;$B2880)&amp;INDEX(VarEnd,MATCH($A2880,VarKey,0))&amp;K$5</f>
        <v/>
      </c>
      <c r="L2880" s="39">
        <f>L2862*Settings!$C$13*(INDEX(L$407:L$418,$D2880)+INDEX(L$394:L$405,$D2880)+L2835*(1+$E2880))</f>
        <v/>
      </c>
      <c r="M2880" s="40">
        <f>M2862*Settings!$C$13*(INDEX(M$407:M$418,$D2880)+INDEX(M$394:M$405,$D2880)+M2835*(1+$E2880))</f>
        <v/>
      </c>
      <c r="N2880" s="40">
        <f>N2862*Settings!$C$13*(INDEX(N$407:N$418,$D2880)+INDEX(N$394:N$405,$D2880)+N2835*(1+$E2880))</f>
        <v/>
      </c>
      <c r="O2880" s="40">
        <f>O2862*Settings!$C$13*(INDEX(O$407:O$418,$D2880)+INDEX(O$394:O$405,$D2880)+O2835*(1+$E2880))</f>
        <v/>
      </c>
      <c r="P2880" s="40">
        <f>P2862*Settings!$C$13*(INDEX(P$407:P$418,$D2880)+INDEX(P$394:P$405,$D2880)+P2835*(1+$E2880))</f>
        <v/>
      </c>
      <c r="Q2880" s="40">
        <f>Q2862*Settings!$C$13*(INDEX(Q$407:Q$418,$D2880)+INDEX(Q$394:Q$405,$D2880)+Q2835*(1+$E2880))</f>
        <v/>
      </c>
      <c r="R2880" s="40">
        <f>R2862*Settings!$C$13*(INDEX(R$407:R$418,$D2880)+INDEX(R$394:R$405,$D2880)+R2835*(1+$E2880))</f>
        <v/>
      </c>
      <c r="S2880" s="40">
        <f>S2862*Settings!$C$13*(INDEX(S$407:S$418,$D2880)+INDEX(S$394:S$405,$D2880)+S2835*(1+$E2880))</f>
        <v/>
      </c>
      <c r="T2880" s="40">
        <f>T2862*Settings!$C$13*(INDEX(T$407:T$418,$D2880)+INDEX(T$394:T$405,$D2880)+T2835*(1+$E2880))</f>
        <v/>
      </c>
      <c r="U2880" s="40">
        <f>U2862*Settings!$C$13*(INDEX(U$407:U$418,$D2880)+INDEX(U$394:U$405,$D2880)+U2835*(1+$E2880))</f>
        <v/>
      </c>
      <c r="V2880" s="40">
        <f>V2862*Settings!$C$13*(INDEX(V$407:V$418,$D2880)+INDEX(V$394:V$405,$D2880)+V2835*(1+$E2880))</f>
        <v/>
      </c>
      <c r="W2880" s="40">
        <f>W2862*Settings!$C$13*(INDEX(W$407:W$418,$D2880)+INDEX(W$394:W$405,$D2880)+W2835*(1+$E2880))</f>
        <v/>
      </c>
      <c r="X2880" s="40">
        <f>X2862*Settings!$C$13*(INDEX(X$407:X$418,$D2880)+INDEX(X$394:X$405,$D2880)+X2835*(1+$E2880))</f>
        <v/>
      </c>
      <c r="Y2880" s="40">
        <f>Y2862*Settings!$C$13*(INDEX(Y$407:Y$418,$D2880)+INDEX(Y$394:Y$405,$D2880)+Y2835*(1+$E2880))</f>
        <v/>
      </c>
      <c r="Z2880" s="40">
        <f>Z2862*Settings!$C$13*(INDEX(Z$407:Z$418,$D2880)+INDEX(Z$394:Z$405,$D2880)+Z2835*(1+$E2880))</f>
        <v/>
      </c>
      <c r="AA2880" s="40">
        <f>AA2862*Settings!$C$13*(INDEX(AA$407:AA$418,$D2880)+INDEX(AA$394:AA$405,$D2880)+AA2835*(1+$E2880))</f>
        <v/>
      </c>
      <c r="AB2880" s="40">
        <f>AB2862*Settings!$C$13*(INDEX(AB$407:AB$418,$D2880)+INDEX(AB$394:AB$405,$D2880)+AB2835*(1+$E2880))</f>
        <v/>
      </c>
      <c r="AC2880" s="40">
        <f>AC2862*Settings!$C$13*(INDEX(AC$407:AC$418,$D2880)+INDEX(AC$394:AC$405,$D2880)+AC2835*(1+$E2880))</f>
        <v/>
      </c>
      <c r="AD2880" s="40">
        <f>AD2862*Settings!$C$13*(INDEX(AD$407:AD$418,$D2880)+INDEX(AD$394:AD$405,$D2880)+AD2835*(1+$E2880))</f>
        <v/>
      </c>
      <c r="AF2880" s="11">
        <f>CodePrefix&amp;$A2880&amp;IF($C2880="","","."&amp;$C2880&amp;"."&amp;$B2880)&amp;INDEX(VarEnd,MATCH($A2880,VarKey,0))&amp;AF$5</f>
        <v/>
      </c>
      <c r="AG2880" s="39">
        <f>AG2862*Settings!$C$13*(INDEX(AG$407:AG$418,$D2880)+INDEX(AG$394:AG$405,$D2880)+AG2835*(1+$E2880))</f>
        <v/>
      </c>
      <c r="AH2880" s="40">
        <f>AH2862*Settings!$C$13*(INDEX(AH$407:AH$418,$D2880)+INDEX(AH$394:AH$405,$D2880)+AH2835*(1+$E2880))</f>
        <v/>
      </c>
      <c r="AI2880" s="40">
        <f>AI2862*Settings!$C$13*(INDEX(AI$407:AI$418,$D2880)+INDEX(AI$394:AI$405,$D2880)+AI2835*(1+$E2880))</f>
        <v/>
      </c>
      <c r="AJ2880" s="40">
        <f>AJ2862*Settings!$C$13*(INDEX(AJ$407:AJ$418,$D2880)+INDEX(AJ$394:AJ$405,$D2880)+AJ2835*(1+$E2880))</f>
        <v/>
      </c>
      <c r="AK2880" s="40">
        <f>AK2862*Settings!$C$13*(INDEX(AK$407:AK$418,$D2880)+INDEX(AK$394:AK$405,$D2880)+AK2835*(1+$E2880))</f>
        <v/>
      </c>
      <c r="AL2880" s="40">
        <f>AL2862*Settings!$C$13*(INDEX(AL$407:AL$418,$D2880)+INDEX(AL$394:AL$405,$D2880)+AL2835*(1+$E2880))</f>
        <v/>
      </c>
      <c r="AM2880" s="40">
        <f>AM2862*Settings!$C$13*(INDEX(AM$407:AM$418,$D2880)+INDEX(AM$394:AM$405,$D2880)+AM2835*(1+$E2880))</f>
        <v/>
      </c>
      <c r="AN2880" s="40">
        <f>AN2862*Settings!$C$13*(INDEX(AN$407:AN$418,$D2880)+INDEX(AN$394:AN$405,$D2880)+AN2835*(1+$E2880))</f>
        <v/>
      </c>
      <c r="AO2880" s="40">
        <f>AO2862*Settings!$C$13*(INDEX(AO$407:AO$418,$D2880)+INDEX(AO$394:AO$405,$D2880)+AO2835*(1+$E2880))</f>
        <v/>
      </c>
      <c r="AP2880" s="40">
        <f>AP2862*Settings!$C$13*(INDEX(AP$407:AP$418,$D2880)+INDEX(AP$394:AP$405,$D2880)+AP2835*(1+$E2880))</f>
        <v/>
      </c>
      <c r="AQ2880" s="40">
        <f>AQ2862*Settings!$C$13*(INDEX(AQ$407:AQ$418,$D2880)+INDEX(AQ$394:AQ$405,$D2880)+AQ2835*(1+$E2880))</f>
        <v/>
      </c>
      <c r="AR2880" s="40">
        <f>AR2862*Settings!$C$13*(INDEX(AR$407:AR$418,$D2880)+INDEX(AR$394:AR$405,$D2880)+AR2835*(1+$E2880))</f>
        <v/>
      </c>
      <c r="AS2880" s="40">
        <f>AS2862*Settings!$C$13*(INDEX(AS$407:AS$418,$D2880)+INDEX(AS$394:AS$405,$D2880)+AS2835*(1+$E2880))</f>
        <v/>
      </c>
      <c r="AT2880" s="40">
        <f>AT2862*Settings!$C$13*(INDEX(AT$407:AT$418,$D2880)+INDEX(AT$394:AT$405,$D2880)+AT2835*(1+$E2880))</f>
        <v/>
      </c>
      <c r="AU2880" s="40">
        <f>AU2862*Settings!$C$13*(INDEX(AU$407:AU$418,$D2880)+INDEX(AU$394:AU$405,$D2880)+AU2835*(1+$E2880))</f>
        <v/>
      </c>
      <c r="AV2880" s="40">
        <f>AV2862*Settings!$C$13*(INDEX(AV$407:AV$418,$D2880)+INDEX(AV$394:AV$405,$D2880)+AV2835*(1+$E2880))</f>
        <v/>
      </c>
      <c r="AW2880" s="40">
        <f>AW2862*Settings!$C$13*(INDEX(AW$407:AW$418,$D2880)+INDEX(AW$394:AW$405,$D2880)+AW2835*(1+$E2880))</f>
        <v/>
      </c>
      <c r="AX2880" s="40">
        <f>AX2862*Settings!$C$13*(INDEX(AX$407:AX$418,$D2880)+INDEX(AX$394:AX$405,$D2880)+AX2835*(1+$E2880))</f>
        <v/>
      </c>
      <c r="AY2880" s="40">
        <f>AY2862*Settings!$C$13*(INDEX(AY$407:AY$418,$D2880)+INDEX(AY$394:AY$405,$D2880)+AY2835*(1+$E2880))</f>
        <v/>
      </c>
    </row>
    <row r="2881" hidden="1" outlineLevel="2">
      <c r="A2881" s="14" t="inlineStr">
        <is>
          <t>rtx</t>
        </is>
      </c>
      <c r="B2881" s="14" t="inlineStr">
        <is>
          <t>oop</t>
        </is>
      </c>
      <c r="C2881" s="14" t="inlineStr">
        <is>
          <t>ftr</t>
        </is>
      </c>
      <c r="D2881" s="32">
        <f>INDEX(Inputs!$U$5:$U$132,MATCH($B2881&amp;"|"&amp;$C2881,Inputs!$A$5:$A$132,0))</f>
        <v/>
      </c>
      <c r="E2881" s="32">
        <f>INDEX(Inputs!$V$5:$V$132,MATCH($B2881&amp;"|"&amp;$C2881,Inputs!$A$5:$A$132,0))</f>
        <v/>
      </c>
      <c r="F2881" s="36" t="n"/>
      <c r="G2881" s="36" t="n"/>
      <c r="H2881" s="14">
        <f>INDEX(VarLab,MATCH($A2881,VarKey,0))&amp;INDEX(MemLab,MATCH($C2881&amp;"|"&amp;$B2881,MemKey,0))</f>
        <v/>
      </c>
      <c r="I2881" s="14">
        <f>INDEX(VarUnit,MATCH($A2881,VarKey,0))</f>
        <v/>
      </c>
      <c r="J2881" s="14">
        <f>INDEX(VarSrc,MATCH($A2881,VarKey,0))</f>
        <v/>
      </c>
      <c r="K2881" s="11">
        <f>CodePrefix&amp;$A2881&amp;IF($C2881="","","."&amp;$C2881&amp;"."&amp;$B2881)&amp;INDEX(VarEnd,MATCH($A2881,VarKey,0))&amp;K$5</f>
        <v/>
      </c>
      <c r="L2881" s="39">
        <f>L2863*Settings!$C$13*(INDEX(L$407:L$418,$D2881)+INDEX(L$394:L$405,$D2881)+L2836*(1+$E2881))</f>
        <v/>
      </c>
      <c r="M2881" s="40">
        <f>M2863*Settings!$C$13*(INDEX(M$407:M$418,$D2881)+INDEX(M$394:M$405,$D2881)+M2836*(1+$E2881))</f>
        <v/>
      </c>
      <c r="N2881" s="40">
        <f>N2863*Settings!$C$13*(INDEX(N$407:N$418,$D2881)+INDEX(N$394:N$405,$D2881)+N2836*(1+$E2881))</f>
        <v/>
      </c>
      <c r="O2881" s="40">
        <f>O2863*Settings!$C$13*(INDEX(O$407:O$418,$D2881)+INDEX(O$394:O$405,$D2881)+O2836*(1+$E2881))</f>
        <v/>
      </c>
      <c r="P2881" s="40">
        <f>P2863*Settings!$C$13*(INDEX(P$407:P$418,$D2881)+INDEX(P$394:P$405,$D2881)+P2836*(1+$E2881))</f>
        <v/>
      </c>
      <c r="Q2881" s="40">
        <f>Q2863*Settings!$C$13*(INDEX(Q$407:Q$418,$D2881)+INDEX(Q$394:Q$405,$D2881)+Q2836*(1+$E2881))</f>
        <v/>
      </c>
      <c r="R2881" s="40">
        <f>R2863*Settings!$C$13*(INDEX(R$407:R$418,$D2881)+INDEX(R$394:R$405,$D2881)+R2836*(1+$E2881))</f>
        <v/>
      </c>
      <c r="S2881" s="40">
        <f>S2863*Settings!$C$13*(INDEX(S$407:S$418,$D2881)+INDEX(S$394:S$405,$D2881)+S2836*(1+$E2881))</f>
        <v/>
      </c>
      <c r="T2881" s="40">
        <f>T2863*Settings!$C$13*(INDEX(T$407:T$418,$D2881)+INDEX(T$394:T$405,$D2881)+T2836*(1+$E2881))</f>
        <v/>
      </c>
      <c r="U2881" s="40">
        <f>U2863*Settings!$C$13*(INDEX(U$407:U$418,$D2881)+INDEX(U$394:U$405,$D2881)+U2836*(1+$E2881))</f>
        <v/>
      </c>
      <c r="V2881" s="40">
        <f>V2863*Settings!$C$13*(INDEX(V$407:V$418,$D2881)+INDEX(V$394:V$405,$D2881)+V2836*(1+$E2881))</f>
        <v/>
      </c>
      <c r="W2881" s="40">
        <f>W2863*Settings!$C$13*(INDEX(W$407:W$418,$D2881)+INDEX(W$394:W$405,$D2881)+W2836*(1+$E2881))</f>
        <v/>
      </c>
      <c r="X2881" s="40">
        <f>X2863*Settings!$C$13*(INDEX(X$407:X$418,$D2881)+INDEX(X$394:X$405,$D2881)+X2836*(1+$E2881))</f>
        <v/>
      </c>
      <c r="Y2881" s="40">
        <f>Y2863*Settings!$C$13*(INDEX(Y$407:Y$418,$D2881)+INDEX(Y$394:Y$405,$D2881)+Y2836*(1+$E2881))</f>
        <v/>
      </c>
      <c r="Z2881" s="40">
        <f>Z2863*Settings!$C$13*(INDEX(Z$407:Z$418,$D2881)+INDEX(Z$394:Z$405,$D2881)+Z2836*(1+$E2881))</f>
        <v/>
      </c>
      <c r="AA2881" s="40">
        <f>AA2863*Settings!$C$13*(INDEX(AA$407:AA$418,$D2881)+INDEX(AA$394:AA$405,$D2881)+AA2836*(1+$E2881))</f>
        <v/>
      </c>
      <c r="AB2881" s="40">
        <f>AB2863*Settings!$C$13*(INDEX(AB$407:AB$418,$D2881)+INDEX(AB$394:AB$405,$D2881)+AB2836*(1+$E2881))</f>
        <v/>
      </c>
      <c r="AC2881" s="40">
        <f>AC2863*Settings!$C$13*(INDEX(AC$407:AC$418,$D2881)+INDEX(AC$394:AC$405,$D2881)+AC2836*(1+$E2881))</f>
        <v/>
      </c>
      <c r="AD2881" s="40">
        <f>AD2863*Settings!$C$13*(INDEX(AD$407:AD$418,$D2881)+INDEX(AD$394:AD$405,$D2881)+AD2836*(1+$E2881))</f>
        <v/>
      </c>
      <c r="AF2881" s="11">
        <f>CodePrefix&amp;$A2881&amp;IF($C2881="","","."&amp;$C2881&amp;"."&amp;$B2881)&amp;INDEX(VarEnd,MATCH($A2881,VarKey,0))&amp;AF$5</f>
        <v/>
      </c>
      <c r="AG2881" s="39">
        <f>AG2863*Settings!$C$13*(INDEX(AG$407:AG$418,$D2881)+INDEX(AG$394:AG$405,$D2881)+AG2836*(1+$E2881))</f>
        <v/>
      </c>
      <c r="AH2881" s="40">
        <f>AH2863*Settings!$C$13*(INDEX(AH$407:AH$418,$D2881)+INDEX(AH$394:AH$405,$D2881)+AH2836*(1+$E2881))</f>
        <v/>
      </c>
      <c r="AI2881" s="40">
        <f>AI2863*Settings!$C$13*(INDEX(AI$407:AI$418,$D2881)+INDEX(AI$394:AI$405,$D2881)+AI2836*(1+$E2881))</f>
        <v/>
      </c>
      <c r="AJ2881" s="40">
        <f>AJ2863*Settings!$C$13*(INDEX(AJ$407:AJ$418,$D2881)+INDEX(AJ$394:AJ$405,$D2881)+AJ2836*(1+$E2881))</f>
        <v/>
      </c>
      <c r="AK2881" s="40">
        <f>AK2863*Settings!$C$13*(INDEX(AK$407:AK$418,$D2881)+INDEX(AK$394:AK$405,$D2881)+AK2836*(1+$E2881))</f>
        <v/>
      </c>
      <c r="AL2881" s="40">
        <f>AL2863*Settings!$C$13*(INDEX(AL$407:AL$418,$D2881)+INDEX(AL$394:AL$405,$D2881)+AL2836*(1+$E2881))</f>
        <v/>
      </c>
      <c r="AM2881" s="40">
        <f>AM2863*Settings!$C$13*(INDEX(AM$407:AM$418,$D2881)+INDEX(AM$394:AM$405,$D2881)+AM2836*(1+$E2881))</f>
        <v/>
      </c>
      <c r="AN2881" s="40">
        <f>AN2863*Settings!$C$13*(INDEX(AN$407:AN$418,$D2881)+INDEX(AN$394:AN$405,$D2881)+AN2836*(1+$E2881))</f>
        <v/>
      </c>
      <c r="AO2881" s="40">
        <f>AO2863*Settings!$C$13*(INDEX(AO$407:AO$418,$D2881)+INDEX(AO$394:AO$405,$D2881)+AO2836*(1+$E2881))</f>
        <v/>
      </c>
      <c r="AP2881" s="40">
        <f>AP2863*Settings!$C$13*(INDEX(AP$407:AP$418,$D2881)+INDEX(AP$394:AP$405,$D2881)+AP2836*(1+$E2881))</f>
        <v/>
      </c>
      <c r="AQ2881" s="40">
        <f>AQ2863*Settings!$C$13*(INDEX(AQ$407:AQ$418,$D2881)+INDEX(AQ$394:AQ$405,$D2881)+AQ2836*(1+$E2881))</f>
        <v/>
      </c>
      <c r="AR2881" s="40">
        <f>AR2863*Settings!$C$13*(INDEX(AR$407:AR$418,$D2881)+INDEX(AR$394:AR$405,$D2881)+AR2836*(1+$E2881))</f>
        <v/>
      </c>
      <c r="AS2881" s="40">
        <f>AS2863*Settings!$C$13*(INDEX(AS$407:AS$418,$D2881)+INDEX(AS$394:AS$405,$D2881)+AS2836*(1+$E2881))</f>
        <v/>
      </c>
      <c r="AT2881" s="40">
        <f>AT2863*Settings!$C$13*(INDEX(AT$407:AT$418,$D2881)+INDEX(AT$394:AT$405,$D2881)+AT2836*(1+$E2881))</f>
        <v/>
      </c>
      <c r="AU2881" s="40">
        <f>AU2863*Settings!$C$13*(INDEX(AU$407:AU$418,$D2881)+INDEX(AU$394:AU$405,$D2881)+AU2836*(1+$E2881))</f>
        <v/>
      </c>
      <c r="AV2881" s="40">
        <f>AV2863*Settings!$C$13*(INDEX(AV$407:AV$418,$D2881)+INDEX(AV$394:AV$405,$D2881)+AV2836*(1+$E2881))</f>
        <v/>
      </c>
      <c r="AW2881" s="40">
        <f>AW2863*Settings!$C$13*(INDEX(AW$407:AW$418,$D2881)+INDEX(AW$394:AW$405,$D2881)+AW2836*(1+$E2881))</f>
        <v/>
      </c>
      <c r="AX2881" s="40">
        <f>AX2863*Settings!$C$13*(INDEX(AX$407:AX$418,$D2881)+INDEX(AX$394:AX$405,$D2881)+AX2836*(1+$E2881))</f>
        <v/>
      </c>
      <c r="AY2881" s="40">
        <f>AY2863*Settings!$C$13*(INDEX(AY$407:AY$418,$D2881)+INDEX(AY$394:AY$405,$D2881)+AY2836*(1+$E2881))</f>
        <v/>
      </c>
    </row>
    <row r="2882" hidden="1" outlineLevel="2">
      <c r="A2882" s="14" t="inlineStr">
        <is>
          <t>rtx</t>
        </is>
      </c>
      <c r="B2882" s="14" t="inlineStr">
        <is>
          <t>bio</t>
        </is>
      </c>
      <c r="C2882" s="14" t="inlineStr">
        <is>
          <t>ftr</t>
        </is>
      </c>
      <c r="D2882" s="32">
        <f>INDEX(Inputs!$U$5:$U$132,MATCH($B2882&amp;"|"&amp;$C2882,Inputs!$A$5:$A$132,0))</f>
        <v/>
      </c>
      <c r="E2882" s="32">
        <f>INDEX(Inputs!$V$5:$V$132,MATCH($B2882&amp;"|"&amp;$C2882,Inputs!$A$5:$A$132,0))</f>
        <v/>
      </c>
      <c r="F2882" s="36" t="n"/>
      <c r="G2882" s="36" t="n"/>
      <c r="H2882" s="14">
        <f>INDEX(VarLab,MATCH($A2882,VarKey,0))&amp;INDEX(MemLab,MATCH($C2882&amp;"|"&amp;$B2882,MemKey,0))</f>
        <v/>
      </c>
      <c r="I2882" s="14">
        <f>INDEX(VarUnit,MATCH($A2882,VarKey,0))</f>
        <v/>
      </c>
      <c r="J2882" s="14">
        <f>INDEX(VarSrc,MATCH($A2882,VarKey,0))</f>
        <v/>
      </c>
      <c r="K2882" s="11">
        <f>CodePrefix&amp;$A2882&amp;IF($C2882="","","."&amp;$C2882&amp;"."&amp;$B2882)&amp;INDEX(VarEnd,MATCH($A2882,VarKey,0))&amp;K$5</f>
        <v/>
      </c>
      <c r="L2882" s="39">
        <f>L2864*Settings!$C$13*(INDEX(L$407:L$418,$D2882)+INDEX(L$394:L$405,$D2882)+L2837*(1+$E2882))</f>
        <v/>
      </c>
      <c r="M2882" s="40">
        <f>M2864*Settings!$C$13*(INDEX(M$407:M$418,$D2882)+INDEX(M$394:M$405,$D2882)+M2837*(1+$E2882))</f>
        <v/>
      </c>
      <c r="N2882" s="40">
        <f>N2864*Settings!$C$13*(INDEX(N$407:N$418,$D2882)+INDEX(N$394:N$405,$D2882)+N2837*(1+$E2882))</f>
        <v/>
      </c>
      <c r="O2882" s="40">
        <f>O2864*Settings!$C$13*(INDEX(O$407:O$418,$D2882)+INDEX(O$394:O$405,$D2882)+O2837*(1+$E2882))</f>
        <v/>
      </c>
      <c r="P2882" s="40">
        <f>P2864*Settings!$C$13*(INDEX(P$407:P$418,$D2882)+INDEX(P$394:P$405,$D2882)+P2837*(1+$E2882))</f>
        <v/>
      </c>
      <c r="Q2882" s="40">
        <f>Q2864*Settings!$C$13*(INDEX(Q$407:Q$418,$D2882)+INDEX(Q$394:Q$405,$D2882)+Q2837*(1+$E2882))</f>
        <v/>
      </c>
      <c r="R2882" s="40">
        <f>R2864*Settings!$C$13*(INDEX(R$407:R$418,$D2882)+INDEX(R$394:R$405,$D2882)+R2837*(1+$E2882))</f>
        <v/>
      </c>
      <c r="S2882" s="40">
        <f>S2864*Settings!$C$13*(INDEX(S$407:S$418,$D2882)+INDEX(S$394:S$405,$D2882)+S2837*(1+$E2882))</f>
        <v/>
      </c>
      <c r="T2882" s="40">
        <f>T2864*Settings!$C$13*(INDEX(T$407:T$418,$D2882)+INDEX(T$394:T$405,$D2882)+T2837*(1+$E2882))</f>
        <v/>
      </c>
      <c r="U2882" s="40">
        <f>U2864*Settings!$C$13*(INDEX(U$407:U$418,$D2882)+INDEX(U$394:U$405,$D2882)+U2837*(1+$E2882))</f>
        <v/>
      </c>
      <c r="V2882" s="40">
        <f>V2864*Settings!$C$13*(INDEX(V$407:V$418,$D2882)+INDEX(V$394:V$405,$D2882)+V2837*(1+$E2882))</f>
        <v/>
      </c>
      <c r="W2882" s="40">
        <f>W2864*Settings!$C$13*(INDEX(W$407:W$418,$D2882)+INDEX(W$394:W$405,$D2882)+W2837*(1+$E2882))</f>
        <v/>
      </c>
      <c r="X2882" s="40">
        <f>X2864*Settings!$C$13*(INDEX(X$407:X$418,$D2882)+INDEX(X$394:X$405,$D2882)+X2837*(1+$E2882))</f>
        <v/>
      </c>
      <c r="Y2882" s="40">
        <f>Y2864*Settings!$C$13*(INDEX(Y$407:Y$418,$D2882)+INDEX(Y$394:Y$405,$D2882)+Y2837*(1+$E2882))</f>
        <v/>
      </c>
      <c r="Z2882" s="40">
        <f>Z2864*Settings!$C$13*(INDEX(Z$407:Z$418,$D2882)+INDEX(Z$394:Z$405,$D2882)+Z2837*(1+$E2882))</f>
        <v/>
      </c>
      <c r="AA2882" s="40">
        <f>AA2864*Settings!$C$13*(INDEX(AA$407:AA$418,$D2882)+INDEX(AA$394:AA$405,$D2882)+AA2837*(1+$E2882))</f>
        <v/>
      </c>
      <c r="AB2882" s="40">
        <f>AB2864*Settings!$C$13*(INDEX(AB$407:AB$418,$D2882)+INDEX(AB$394:AB$405,$D2882)+AB2837*(1+$E2882))</f>
        <v/>
      </c>
      <c r="AC2882" s="40">
        <f>AC2864*Settings!$C$13*(INDEX(AC$407:AC$418,$D2882)+INDEX(AC$394:AC$405,$D2882)+AC2837*(1+$E2882))</f>
        <v/>
      </c>
      <c r="AD2882" s="40">
        <f>AD2864*Settings!$C$13*(INDEX(AD$407:AD$418,$D2882)+INDEX(AD$394:AD$405,$D2882)+AD2837*(1+$E2882))</f>
        <v/>
      </c>
      <c r="AF2882" s="11">
        <f>CodePrefix&amp;$A2882&amp;IF($C2882="","","."&amp;$C2882&amp;"."&amp;$B2882)&amp;INDEX(VarEnd,MATCH($A2882,VarKey,0))&amp;AF$5</f>
        <v/>
      </c>
      <c r="AG2882" s="39">
        <f>AG2864*Settings!$C$13*(INDEX(AG$407:AG$418,$D2882)+INDEX(AG$394:AG$405,$D2882)+AG2837*(1+$E2882))</f>
        <v/>
      </c>
      <c r="AH2882" s="40">
        <f>AH2864*Settings!$C$13*(INDEX(AH$407:AH$418,$D2882)+INDEX(AH$394:AH$405,$D2882)+AH2837*(1+$E2882))</f>
        <v/>
      </c>
      <c r="AI2882" s="40">
        <f>AI2864*Settings!$C$13*(INDEX(AI$407:AI$418,$D2882)+INDEX(AI$394:AI$405,$D2882)+AI2837*(1+$E2882))</f>
        <v/>
      </c>
      <c r="AJ2882" s="40">
        <f>AJ2864*Settings!$C$13*(INDEX(AJ$407:AJ$418,$D2882)+INDEX(AJ$394:AJ$405,$D2882)+AJ2837*(1+$E2882))</f>
        <v/>
      </c>
      <c r="AK2882" s="40">
        <f>AK2864*Settings!$C$13*(INDEX(AK$407:AK$418,$D2882)+INDEX(AK$394:AK$405,$D2882)+AK2837*(1+$E2882))</f>
        <v/>
      </c>
      <c r="AL2882" s="40">
        <f>AL2864*Settings!$C$13*(INDEX(AL$407:AL$418,$D2882)+INDEX(AL$394:AL$405,$D2882)+AL2837*(1+$E2882))</f>
        <v/>
      </c>
      <c r="AM2882" s="40">
        <f>AM2864*Settings!$C$13*(INDEX(AM$407:AM$418,$D2882)+INDEX(AM$394:AM$405,$D2882)+AM2837*(1+$E2882))</f>
        <v/>
      </c>
      <c r="AN2882" s="40">
        <f>AN2864*Settings!$C$13*(INDEX(AN$407:AN$418,$D2882)+INDEX(AN$394:AN$405,$D2882)+AN2837*(1+$E2882))</f>
        <v/>
      </c>
      <c r="AO2882" s="40">
        <f>AO2864*Settings!$C$13*(INDEX(AO$407:AO$418,$D2882)+INDEX(AO$394:AO$405,$D2882)+AO2837*(1+$E2882))</f>
        <v/>
      </c>
      <c r="AP2882" s="40">
        <f>AP2864*Settings!$C$13*(INDEX(AP$407:AP$418,$D2882)+INDEX(AP$394:AP$405,$D2882)+AP2837*(1+$E2882))</f>
        <v/>
      </c>
      <c r="AQ2882" s="40">
        <f>AQ2864*Settings!$C$13*(INDEX(AQ$407:AQ$418,$D2882)+INDEX(AQ$394:AQ$405,$D2882)+AQ2837*(1+$E2882))</f>
        <v/>
      </c>
      <c r="AR2882" s="40">
        <f>AR2864*Settings!$C$13*(INDEX(AR$407:AR$418,$D2882)+INDEX(AR$394:AR$405,$D2882)+AR2837*(1+$E2882))</f>
        <v/>
      </c>
      <c r="AS2882" s="40">
        <f>AS2864*Settings!$C$13*(INDEX(AS$407:AS$418,$D2882)+INDEX(AS$394:AS$405,$D2882)+AS2837*(1+$E2882))</f>
        <v/>
      </c>
      <c r="AT2882" s="40">
        <f>AT2864*Settings!$C$13*(INDEX(AT$407:AT$418,$D2882)+INDEX(AT$394:AT$405,$D2882)+AT2837*(1+$E2882))</f>
        <v/>
      </c>
      <c r="AU2882" s="40">
        <f>AU2864*Settings!$C$13*(INDEX(AU$407:AU$418,$D2882)+INDEX(AU$394:AU$405,$D2882)+AU2837*(1+$E2882))</f>
        <v/>
      </c>
      <c r="AV2882" s="40">
        <f>AV2864*Settings!$C$13*(INDEX(AV$407:AV$418,$D2882)+INDEX(AV$394:AV$405,$D2882)+AV2837*(1+$E2882))</f>
        <v/>
      </c>
      <c r="AW2882" s="40">
        <f>AW2864*Settings!$C$13*(INDEX(AW$407:AW$418,$D2882)+INDEX(AW$394:AW$405,$D2882)+AW2837*(1+$E2882))</f>
        <v/>
      </c>
      <c r="AX2882" s="40">
        <f>AX2864*Settings!$C$13*(INDEX(AX$407:AX$418,$D2882)+INDEX(AX$394:AX$405,$D2882)+AX2837*(1+$E2882))</f>
        <v/>
      </c>
      <c r="AY2882" s="40">
        <f>AY2864*Settings!$C$13*(INDEX(AY$407:AY$418,$D2882)+INDEX(AY$394:AY$405,$D2882)+AY2837*(1+$E2882))</f>
        <v/>
      </c>
    </row>
    <row r="2883" hidden="1" outlineLevel="2"/>
    <row r="2884" hidden="1" outlineLevel="2">
      <c r="A2884" s="14" t="inlineStr">
        <is>
          <t>rsub</t>
        </is>
      </c>
      <c r="B2884" s="14" t="inlineStr">
        <is>
          <t>coa</t>
        </is>
      </c>
      <c r="C2884" s="14" t="inlineStr">
        <is>
          <t>ftr</t>
        </is>
      </c>
      <c r="D2884" s="32">
        <f>INDEX(Inputs!$U$5:$U$132,MATCH($B2884&amp;"|"&amp;$C2884,Inputs!$A$5:$A$132,0))</f>
        <v/>
      </c>
      <c r="E2884" s="36" t="n"/>
      <c r="F2884" s="36" t="n"/>
      <c r="G2884" s="36" t="n"/>
      <c r="H2884" s="14">
        <f>INDEX(VarLab,MATCH($A2884,VarKey,0))&amp;INDEX(MemLab,MATCH($C2884&amp;"|"&amp;$B2884,MemKey,0))</f>
        <v/>
      </c>
      <c r="I2884" s="14">
        <f>INDEX(VarUnit,MATCH($A2884,VarKey,0))</f>
        <v/>
      </c>
      <c r="J2884" s="14">
        <f>INDEX(VarSrc,MATCH($A2884,VarKey,0))</f>
        <v/>
      </c>
      <c r="K2884" s="11">
        <f>CodePrefix&amp;$A2884&amp;IF($C2884="","","."&amp;$C2884&amp;"."&amp;$B2884)&amp;INDEX(VarEnd,MATCH($A2884,VarKey,0))&amp;K$5</f>
        <v/>
      </c>
      <c r="L2884" s="39">
        <f>L2857*Settings!$C$13*(INDEX(L$420:L$431,$D2884))</f>
        <v/>
      </c>
      <c r="M2884" s="40">
        <f>M2857*Settings!$C$13*(INDEX(M$420:M$431,$D2884))</f>
        <v/>
      </c>
      <c r="N2884" s="40">
        <f>N2857*Settings!$C$13*(INDEX(N$420:N$431,$D2884))</f>
        <v/>
      </c>
      <c r="O2884" s="40">
        <f>O2857*Settings!$C$13*(INDEX(O$420:O$431,$D2884))</f>
        <v/>
      </c>
      <c r="P2884" s="40">
        <f>P2857*Settings!$C$13*(INDEX(P$420:P$431,$D2884))</f>
        <v/>
      </c>
      <c r="Q2884" s="40">
        <f>Q2857*Settings!$C$13*(INDEX(Q$420:Q$431,$D2884))</f>
        <v/>
      </c>
      <c r="R2884" s="40">
        <f>R2857*Settings!$C$13*(INDEX(R$420:R$431,$D2884))</f>
        <v/>
      </c>
      <c r="S2884" s="40">
        <f>S2857*Settings!$C$13*(INDEX(S$420:S$431,$D2884))</f>
        <v/>
      </c>
      <c r="T2884" s="40">
        <f>T2857*Settings!$C$13*(INDEX(T$420:T$431,$D2884))</f>
        <v/>
      </c>
      <c r="U2884" s="40">
        <f>U2857*Settings!$C$13*(INDEX(U$420:U$431,$D2884))</f>
        <v/>
      </c>
      <c r="V2884" s="40">
        <f>V2857*Settings!$C$13*(INDEX(V$420:V$431,$D2884))</f>
        <v/>
      </c>
      <c r="W2884" s="40">
        <f>W2857*Settings!$C$13*(INDEX(W$420:W$431,$D2884))</f>
        <v/>
      </c>
      <c r="X2884" s="40">
        <f>X2857*Settings!$C$13*(INDEX(X$420:X$431,$D2884))</f>
        <v/>
      </c>
      <c r="Y2884" s="40">
        <f>Y2857*Settings!$C$13*(INDEX(Y$420:Y$431,$D2884))</f>
        <v/>
      </c>
      <c r="Z2884" s="40">
        <f>Z2857*Settings!$C$13*(INDEX(Z$420:Z$431,$D2884))</f>
        <v/>
      </c>
      <c r="AA2884" s="40">
        <f>AA2857*Settings!$C$13*(INDEX(AA$420:AA$431,$D2884))</f>
        <v/>
      </c>
      <c r="AB2884" s="40">
        <f>AB2857*Settings!$C$13*(INDEX(AB$420:AB$431,$D2884))</f>
        <v/>
      </c>
      <c r="AC2884" s="40">
        <f>AC2857*Settings!$C$13*(INDEX(AC$420:AC$431,$D2884))</f>
        <v/>
      </c>
      <c r="AD2884" s="40">
        <f>AD2857*Settings!$C$13*(INDEX(AD$420:AD$431,$D2884))</f>
        <v/>
      </c>
      <c r="AF2884" s="11">
        <f>CodePrefix&amp;$A2884&amp;IF($C2884="","","."&amp;$C2884&amp;"."&amp;$B2884)&amp;INDEX(VarEnd,MATCH($A2884,VarKey,0))&amp;AF$5</f>
        <v/>
      </c>
      <c r="AG2884" s="39">
        <f>AG2857*Settings!$C$13*(INDEX(AG$420:AG$431,$D2884))</f>
        <v/>
      </c>
      <c r="AH2884" s="40">
        <f>AH2857*Settings!$C$13*(INDEX(AH$420:AH$431,$D2884))</f>
        <v/>
      </c>
      <c r="AI2884" s="40">
        <f>AI2857*Settings!$C$13*(INDEX(AI$420:AI$431,$D2884))</f>
        <v/>
      </c>
      <c r="AJ2884" s="40">
        <f>AJ2857*Settings!$C$13*(INDEX(AJ$420:AJ$431,$D2884))</f>
        <v/>
      </c>
      <c r="AK2884" s="40">
        <f>AK2857*Settings!$C$13*(INDEX(AK$420:AK$431,$D2884))</f>
        <v/>
      </c>
      <c r="AL2884" s="40">
        <f>AL2857*Settings!$C$13*(INDEX(AL$420:AL$431,$D2884))</f>
        <v/>
      </c>
      <c r="AM2884" s="40">
        <f>AM2857*Settings!$C$13*(INDEX(AM$420:AM$431,$D2884))</f>
        <v/>
      </c>
      <c r="AN2884" s="40">
        <f>AN2857*Settings!$C$13*(INDEX(AN$420:AN$431,$D2884))</f>
        <v/>
      </c>
      <c r="AO2884" s="40">
        <f>AO2857*Settings!$C$13*(INDEX(AO$420:AO$431,$D2884))</f>
        <v/>
      </c>
      <c r="AP2884" s="40">
        <f>AP2857*Settings!$C$13*(INDEX(AP$420:AP$431,$D2884))</f>
        <v/>
      </c>
      <c r="AQ2884" s="40">
        <f>AQ2857*Settings!$C$13*(INDEX(AQ$420:AQ$431,$D2884))</f>
        <v/>
      </c>
      <c r="AR2884" s="40">
        <f>AR2857*Settings!$C$13*(INDEX(AR$420:AR$431,$D2884))</f>
        <v/>
      </c>
      <c r="AS2884" s="40">
        <f>AS2857*Settings!$C$13*(INDEX(AS$420:AS$431,$D2884))</f>
        <v/>
      </c>
      <c r="AT2884" s="40">
        <f>AT2857*Settings!$C$13*(INDEX(AT$420:AT$431,$D2884))</f>
        <v/>
      </c>
      <c r="AU2884" s="40">
        <f>AU2857*Settings!$C$13*(INDEX(AU$420:AU$431,$D2884))</f>
        <v/>
      </c>
      <c r="AV2884" s="40">
        <f>AV2857*Settings!$C$13*(INDEX(AV$420:AV$431,$D2884))</f>
        <v/>
      </c>
      <c r="AW2884" s="40">
        <f>AW2857*Settings!$C$13*(INDEX(AW$420:AW$431,$D2884))</f>
        <v/>
      </c>
      <c r="AX2884" s="40">
        <f>AX2857*Settings!$C$13*(INDEX(AX$420:AX$431,$D2884))</f>
        <v/>
      </c>
      <c r="AY2884" s="40">
        <f>AY2857*Settings!$C$13*(INDEX(AY$420:AY$431,$D2884))</f>
        <v/>
      </c>
    </row>
    <row r="2885" hidden="1" outlineLevel="2">
      <c r="A2885" s="14" t="inlineStr">
        <is>
          <t>rsub</t>
        </is>
      </c>
      <c r="B2885" s="14" t="inlineStr">
        <is>
          <t>nga</t>
        </is>
      </c>
      <c r="C2885" s="14" t="inlineStr">
        <is>
          <t>ftr</t>
        </is>
      </c>
      <c r="D2885" s="32">
        <f>INDEX(Inputs!$U$5:$U$132,MATCH($B2885&amp;"|"&amp;$C2885,Inputs!$A$5:$A$132,0))</f>
        <v/>
      </c>
      <c r="E2885" s="36" t="n"/>
      <c r="F2885" s="36" t="n"/>
      <c r="G2885" s="36" t="n"/>
      <c r="H2885" s="14">
        <f>INDEX(VarLab,MATCH($A2885,VarKey,0))&amp;INDEX(MemLab,MATCH($C2885&amp;"|"&amp;$B2885,MemKey,0))</f>
        <v/>
      </c>
      <c r="I2885" s="14">
        <f>INDEX(VarUnit,MATCH($A2885,VarKey,0))</f>
        <v/>
      </c>
      <c r="J2885" s="14">
        <f>INDEX(VarSrc,MATCH($A2885,VarKey,0))</f>
        <v/>
      </c>
      <c r="K2885" s="11">
        <f>CodePrefix&amp;$A2885&amp;IF($C2885="","","."&amp;$C2885&amp;"."&amp;$B2885)&amp;INDEX(VarEnd,MATCH($A2885,VarKey,0))&amp;K$5</f>
        <v/>
      </c>
      <c r="L2885" s="39">
        <f>L2858*Settings!$C$13*(INDEX(L$420:L$431,$D2885))</f>
        <v/>
      </c>
      <c r="M2885" s="40">
        <f>M2858*Settings!$C$13*(INDEX(M$420:M$431,$D2885))</f>
        <v/>
      </c>
      <c r="N2885" s="40">
        <f>N2858*Settings!$C$13*(INDEX(N$420:N$431,$D2885))</f>
        <v/>
      </c>
      <c r="O2885" s="40">
        <f>O2858*Settings!$C$13*(INDEX(O$420:O$431,$D2885))</f>
        <v/>
      </c>
      <c r="P2885" s="40">
        <f>P2858*Settings!$C$13*(INDEX(P$420:P$431,$D2885))</f>
        <v/>
      </c>
      <c r="Q2885" s="40">
        <f>Q2858*Settings!$C$13*(INDEX(Q$420:Q$431,$D2885))</f>
        <v/>
      </c>
      <c r="R2885" s="40">
        <f>R2858*Settings!$C$13*(INDEX(R$420:R$431,$D2885))</f>
        <v/>
      </c>
      <c r="S2885" s="40">
        <f>S2858*Settings!$C$13*(INDEX(S$420:S$431,$D2885))</f>
        <v/>
      </c>
      <c r="T2885" s="40">
        <f>T2858*Settings!$C$13*(INDEX(T$420:T$431,$D2885))</f>
        <v/>
      </c>
      <c r="U2885" s="40">
        <f>U2858*Settings!$C$13*(INDEX(U$420:U$431,$D2885))</f>
        <v/>
      </c>
      <c r="V2885" s="40">
        <f>V2858*Settings!$C$13*(INDEX(V$420:V$431,$D2885))</f>
        <v/>
      </c>
      <c r="W2885" s="40">
        <f>W2858*Settings!$C$13*(INDEX(W$420:W$431,$D2885))</f>
        <v/>
      </c>
      <c r="X2885" s="40">
        <f>X2858*Settings!$C$13*(INDEX(X$420:X$431,$D2885))</f>
        <v/>
      </c>
      <c r="Y2885" s="40">
        <f>Y2858*Settings!$C$13*(INDEX(Y$420:Y$431,$D2885))</f>
        <v/>
      </c>
      <c r="Z2885" s="40">
        <f>Z2858*Settings!$C$13*(INDEX(Z$420:Z$431,$D2885))</f>
        <v/>
      </c>
      <c r="AA2885" s="40">
        <f>AA2858*Settings!$C$13*(INDEX(AA$420:AA$431,$D2885))</f>
        <v/>
      </c>
      <c r="AB2885" s="40">
        <f>AB2858*Settings!$C$13*(INDEX(AB$420:AB$431,$D2885))</f>
        <v/>
      </c>
      <c r="AC2885" s="40">
        <f>AC2858*Settings!$C$13*(INDEX(AC$420:AC$431,$D2885))</f>
        <v/>
      </c>
      <c r="AD2885" s="40">
        <f>AD2858*Settings!$C$13*(INDEX(AD$420:AD$431,$D2885))</f>
        <v/>
      </c>
      <c r="AF2885" s="11">
        <f>CodePrefix&amp;$A2885&amp;IF($C2885="","","."&amp;$C2885&amp;"."&amp;$B2885)&amp;INDEX(VarEnd,MATCH($A2885,VarKey,0))&amp;AF$5</f>
        <v/>
      </c>
      <c r="AG2885" s="39">
        <f>AG2858*Settings!$C$13*(INDEX(AG$420:AG$431,$D2885))</f>
        <v/>
      </c>
      <c r="AH2885" s="40">
        <f>AH2858*Settings!$C$13*(INDEX(AH$420:AH$431,$D2885))</f>
        <v/>
      </c>
      <c r="AI2885" s="40">
        <f>AI2858*Settings!$C$13*(INDEX(AI$420:AI$431,$D2885))</f>
        <v/>
      </c>
      <c r="AJ2885" s="40">
        <f>AJ2858*Settings!$C$13*(INDEX(AJ$420:AJ$431,$D2885))</f>
        <v/>
      </c>
      <c r="AK2885" s="40">
        <f>AK2858*Settings!$C$13*(INDEX(AK$420:AK$431,$D2885))</f>
        <v/>
      </c>
      <c r="AL2885" s="40">
        <f>AL2858*Settings!$C$13*(INDEX(AL$420:AL$431,$D2885))</f>
        <v/>
      </c>
      <c r="AM2885" s="40">
        <f>AM2858*Settings!$C$13*(INDEX(AM$420:AM$431,$D2885))</f>
        <v/>
      </c>
      <c r="AN2885" s="40">
        <f>AN2858*Settings!$C$13*(INDEX(AN$420:AN$431,$D2885))</f>
        <v/>
      </c>
      <c r="AO2885" s="40">
        <f>AO2858*Settings!$C$13*(INDEX(AO$420:AO$431,$D2885))</f>
        <v/>
      </c>
      <c r="AP2885" s="40">
        <f>AP2858*Settings!$C$13*(INDEX(AP$420:AP$431,$D2885))</f>
        <v/>
      </c>
      <c r="AQ2885" s="40">
        <f>AQ2858*Settings!$C$13*(INDEX(AQ$420:AQ$431,$D2885))</f>
        <v/>
      </c>
      <c r="AR2885" s="40">
        <f>AR2858*Settings!$C$13*(INDEX(AR$420:AR$431,$D2885))</f>
        <v/>
      </c>
      <c r="AS2885" s="40">
        <f>AS2858*Settings!$C$13*(INDEX(AS$420:AS$431,$D2885))</f>
        <v/>
      </c>
      <c r="AT2885" s="40">
        <f>AT2858*Settings!$C$13*(INDEX(AT$420:AT$431,$D2885))</f>
        <v/>
      </c>
      <c r="AU2885" s="40">
        <f>AU2858*Settings!$C$13*(INDEX(AU$420:AU$431,$D2885))</f>
        <v/>
      </c>
      <c r="AV2885" s="40">
        <f>AV2858*Settings!$C$13*(INDEX(AV$420:AV$431,$D2885))</f>
        <v/>
      </c>
      <c r="AW2885" s="40">
        <f>AW2858*Settings!$C$13*(INDEX(AW$420:AW$431,$D2885))</f>
        <v/>
      </c>
      <c r="AX2885" s="40">
        <f>AX2858*Settings!$C$13*(INDEX(AX$420:AX$431,$D2885))</f>
        <v/>
      </c>
      <c r="AY2885" s="40">
        <f>AY2858*Settings!$C$13*(INDEX(AY$420:AY$431,$D2885))</f>
        <v/>
      </c>
    </row>
    <row r="2886" hidden="1" outlineLevel="2">
      <c r="A2886" s="14" t="inlineStr">
        <is>
          <t>rsub</t>
        </is>
      </c>
      <c r="B2886" s="14" t="inlineStr">
        <is>
          <t>gso</t>
        </is>
      </c>
      <c r="C2886" s="14" t="inlineStr">
        <is>
          <t>ftr</t>
        </is>
      </c>
      <c r="D2886" s="32">
        <f>INDEX(Inputs!$U$5:$U$132,MATCH($B2886&amp;"|"&amp;$C2886,Inputs!$A$5:$A$132,0))</f>
        <v/>
      </c>
      <c r="E2886" s="36" t="n"/>
      <c r="F2886" s="36" t="n"/>
      <c r="G2886" s="36" t="n"/>
      <c r="H2886" s="14">
        <f>INDEX(VarLab,MATCH($A2886,VarKey,0))&amp;INDEX(MemLab,MATCH($C2886&amp;"|"&amp;$B2886,MemKey,0))</f>
        <v/>
      </c>
      <c r="I2886" s="14">
        <f>INDEX(VarUnit,MATCH($A2886,VarKey,0))</f>
        <v/>
      </c>
      <c r="J2886" s="14">
        <f>INDEX(VarSrc,MATCH($A2886,VarKey,0))</f>
        <v/>
      </c>
      <c r="K2886" s="11">
        <f>CodePrefix&amp;$A2886&amp;IF($C2886="","","."&amp;$C2886&amp;"."&amp;$B2886)&amp;INDEX(VarEnd,MATCH($A2886,VarKey,0))&amp;K$5</f>
        <v/>
      </c>
      <c r="L2886" s="39">
        <f>L2859*Settings!$C$13*(INDEX(L$420:L$431,$D2886))</f>
        <v/>
      </c>
      <c r="M2886" s="40">
        <f>M2859*Settings!$C$13*(INDEX(M$420:M$431,$D2886))</f>
        <v/>
      </c>
      <c r="N2886" s="40">
        <f>N2859*Settings!$C$13*(INDEX(N$420:N$431,$D2886))</f>
        <v/>
      </c>
      <c r="O2886" s="40">
        <f>O2859*Settings!$C$13*(INDEX(O$420:O$431,$D2886))</f>
        <v/>
      </c>
      <c r="P2886" s="40">
        <f>P2859*Settings!$C$13*(INDEX(P$420:P$431,$D2886))</f>
        <v/>
      </c>
      <c r="Q2886" s="40">
        <f>Q2859*Settings!$C$13*(INDEX(Q$420:Q$431,$D2886))</f>
        <v/>
      </c>
      <c r="R2886" s="40">
        <f>R2859*Settings!$C$13*(INDEX(R$420:R$431,$D2886))</f>
        <v/>
      </c>
      <c r="S2886" s="40">
        <f>S2859*Settings!$C$13*(INDEX(S$420:S$431,$D2886))</f>
        <v/>
      </c>
      <c r="T2886" s="40">
        <f>T2859*Settings!$C$13*(INDEX(T$420:T$431,$D2886))</f>
        <v/>
      </c>
      <c r="U2886" s="40">
        <f>U2859*Settings!$C$13*(INDEX(U$420:U$431,$D2886))</f>
        <v/>
      </c>
      <c r="V2886" s="40">
        <f>V2859*Settings!$C$13*(INDEX(V$420:V$431,$D2886))</f>
        <v/>
      </c>
      <c r="W2886" s="40">
        <f>W2859*Settings!$C$13*(INDEX(W$420:W$431,$D2886))</f>
        <v/>
      </c>
      <c r="X2886" s="40">
        <f>X2859*Settings!$C$13*(INDEX(X$420:X$431,$D2886))</f>
        <v/>
      </c>
      <c r="Y2886" s="40">
        <f>Y2859*Settings!$C$13*(INDEX(Y$420:Y$431,$D2886))</f>
        <v/>
      </c>
      <c r="Z2886" s="40">
        <f>Z2859*Settings!$C$13*(INDEX(Z$420:Z$431,$D2886))</f>
        <v/>
      </c>
      <c r="AA2886" s="40">
        <f>AA2859*Settings!$C$13*(INDEX(AA$420:AA$431,$D2886))</f>
        <v/>
      </c>
      <c r="AB2886" s="40">
        <f>AB2859*Settings!$C$13*(INDEX(AB$420:AB$431,$D2886))</f>
        <v/>
      </c>
      <c r="AC2886" s="40">
        <f>AC2859*Settings!$C$13*(INDEX(AC$420:AC$431,$D2886))</f>
        <v/>
      </c>
      <c r="AD2886" s="40">
        <f>AD2859*Settings!$C$13*(INDEX(AD$420:AD$431,$D2886))</f>
        <v/>
      </c>
      <c r="AF2886" s="11">
        <f>CodePrefix&amp;$A2886&amp;IF($C2886="","","."&amp;$C2886&amp;"."&amp;$B2886)&amp;INDEX(VarEnd,MATCH($A2886,VarKey,0))&amp;AF$5</f>
        <v/>
      </c>
      <c r="AG2886" s="39">
        <f>AG2859*Settings!$C$13*(INDEX(AG$420:AG$431,$D2886))</f>
        <v/>
      </c>
      <c r="AH2886" s="40">
        <f>AH2859*Settings!$C$13*(INDEX(AH$420:AH$431,$D2886))</f>
        <v/>
      </c>
      <c r="AI2886" s="40">
        <f>AI2859*Settings!$C$13*(INDEX(AI$420:AI$431,$D2886))</f>
        <v/>
      </c>
      <c r="AJ2886" s="40">
        <f>AJ2859*Settings!$C$13*(INDEX(AJ$420:AJ$431,$D2886))</f>
        <v/>
      </c>
      <c r="AK2886" s="40">
        <f>AK2859*Settings!$C$13*(INDEX(AK$420:AK$431,$D2886))</f>
        <v/>
      </c>
      <c r="AL2886" s="40">
        <f>AL2859*Settings!$C$13*(INDEX(AL$420:AL$431,$D2886))</f>
        <v/>
      </c>
      <c r="AM2886" s="40">
        <f>AM2859*Settings!$C$13*(INDEX(AM$420:AM$431,$D2886))</f>
        <v/>
      </c>
      <c r="AN2886" s="40">
        <f>AN2859*Settings!$C$13*(INDEX(AN$420:AN$431,$D2886))</f>
        <v/>
      </c>
      <c r="AO2886" s="40">
        <f>AO2859*Settings!$C$13*(INDEX(AO$420:AO$431,$D2886))</f>
        <v/>
      </c>
      <c r="AP2886" s="40">
        <f>AP2859*Settings!$C$13*(INDEX(AP$420:AP$431,$D2886))</f>
        <v/>
      </c>
      <c r="AQ2886" s="40">
        <f>AQ2859*Settings!$C$13*(INDEX(AQ$420:AQ$431,$D2886))</f>
        <v/>
      </c>
      <c r="AR2886" s="40">
        <f>AR2859*Settings!$C$13*(INDEX(AR$420:AR$431,$D2886))</f>
        <v/>
      </c>
      <c r="AS2886" s="40">
        <f>AS2859*Settings!$C$13*(INDEX(AS$420:AS$431,$D2886))</f>
        <v/>
      </c>
      <c r="AT2886" s="40">
        <f>AT2859*Settings!$C$13*(INDEX(AT$420:AT$431,$D2886))</f>
        <v/>
      </c>
      <c r="AU2886" s="40">
        <f>AU2859*Settings!$C$13*(INDEX(AU$420:AU$431,$D2886))</f>
        <v/>
      </c>
      <c r="AV2886" s="40">
        <f>AV2859*Settings!$C$13*(INDEX(AV$420:AV$431,$D2886))</f>
        <v/>
      </c>
      <c r="AW2886" s="40">
        <f>AW2859*Settings!$C$13*(INDEX(AW$420:AW$431,$D2886))</f>
        <v/>
      </c>
      <c r="AX2886" s="40">
        <f>AX2859*Settings!$C$13*(INDEX(AX$420:AX$431,$D2886))</f>
        <v/>
      </c>
      <c r="AY2886" s="40">
        <f>AY2859*Settings!$C$13*(INDEX(AY$420:AY$431,$D2886))</f>
        <v/>
      </c>
    </row>
    <row r="2887" hidden="1" outlineLevel="2">
      <c r="A2887" s="14" t="inlineStr">
        <is>
          <t>rsub</t>
        </is>
      </c>
      <c r="B2887" s="14" t="inlineStr">
        <is>
          <t>die</t>
        </is>
      </c>
      <c r="C2887" s="14" t="inlineStr">
        <is>
          <t>ftr</t>
        </is>
      </c>
      <c r="D2887" s="32">
        <f>INDEX(Inputs!$U$5:$U$132,MATCH($B2887&amp;"|"&amp;$C2887,Inputs!$A$5:$A$132,0))</f>
        <v/>
      </c>
      <c r="E2887" s="36" t="n"/>
      <c r="F2887" s="36" t="n"/>
      <c r="G2887" s="36" t="n"/>
      <c r="H2887" s="14">
        <f>INDEX(VarLab,MATCH($A2887,VarKey,0))&amp;INDEX(MemLab,MATCH($C2887&amp;"|"&amp;$B2887,MemKey,0))</f>
        <v/>
      </c>
      <c r="I2887" s="14">
        <f>INDEX(VarUnit,MATCH($A2887,VarKey,0))</f>
        <v/>
      </c>
      <c r="J2887" s="14">
        <f>INDEX(VarSrc,MATCH($A2887,VarKey,0))</f>
        <v/>
      </c>
      <c r="K2887" s="11">
        <f>CodePrefix&amp;$A2887&amp;IF($C2887="","","."&amp;$C2887&amp;"."&amp;$B2887)&amp;INDEX(VarEnd,MATCH($A2887,VarKey,0))&amp;K$5</f>
        <v/>
      </c>
      <c r="L2887" s="39">
        <f>L2860*Settings!$C$13*(INDEX(L$420:L$431,$D2887))</f>
        <v/>
      </c>
      <c r="M2887" s="40">
        <f>M2860*Settings!$C$13*(INDEX(M$420:M$431,$D2887))</f>
        <v/>
      </c>
      <c r="N2887" s="40">
        <f>N2860*Settings!$C$13*(INDEX(N$420:N$431,$D2887))</f>
        <v/>
      </c>
      <c r="O2887" s="40">
        <f>O2860*Settings!$C$13*(INDEX(O$420:O$431,$D2887))</f>
        <v/>
      </c>
      <c r="P2887" s="40">
        <f>P2860*Settings!$C$13*(INDEX(P$420:P$431,$D2887))</f>
        <v/>
      </c>
      <c r="Q2887" s="40">
        <f>Q2860*Settings!$C$13*(INDEX(Q$420:Q$431,$D2887))</f>
        <v/>
      </c>
      <c r="R2887" s="40">
        <f>R2860*Settings!$C$13*(INDEX(R$420:R$431,$D2887))</f>
        <v/>
      </c>
      <c r="S2887" s="40">
        <f>S2860*Settings!$C$13*(INDEX(S$420:S$431,$D2887))</f>
        <v/>
      </c>
      <c r="T2887" s="40">
        <f>T2860*Settings!$C$13*(INDEX(T$420:T$431,$D2887))</f>
        <v/>
      </c>
      <c r="U2887" s="40">
        <f>U2860*Settings!$C$13*(INDEX(U$420:U$431,$D2887))</f>
        <v/>
      </c>
      <c r="V2887" s="40">
        <f>V2860*Settings!$C$13*(INDEX(V$420:V$431,$D2887))</f>
        <v/>
      </c>
      <c r="W2887" s="40">
        <f>W2860*Settings!$C$13*(INDEX(W$420:W$431,$D2887))</f>
        <v/>
      </c>
      <c r="X2887" s="40">
        <f>X2860*Settings!$C$13*(INDEX(X$420:X$431,$D2887))</f>
        <v/>
      </c>
      <c r="Y2887" s="40">
        <f>Y2860*Settings!$C$13*(INDEX(Y$420:Y$431,$D2887))</f>
        <v/>
      </c>
      <c r="Z2887" s="40">
        <f>Z2860*Settings!$C$13*(INDEX(Z$420:Z$431,$D2887))</f>
        <v/>
      </c>
      <c r="AA2887" s="40">
        <f>AA2860*Settings!$C$13*(INDEX(AA$420:AA$431,$D2887))</f>
        <v/>
      </c>
      <c r="AB2887" s="40">
        <f>AB2860*Settings!$C$13*(INDEX(AB$420:AB$431,$D2887))</f>
        <v/>
      </c>
      <c r="AC2887" s="40">
        <f>AC2860*Settings!$C$13*(INDEX(AC$420:AC$431,$D2887))</f>
        <v/>
      </c>
      <c r="AD2887" s="40">
        <f>AD2860*Settings!$C$13*(INDEX(AD$420:AD$431,$D2887))</f>
        <v/>
      </c>
      <c r="AF2887" s="11">
        <f>CodePrefix&amp;$A2887&amp;IF($C2887="","","."&amp;$C2887&amp;"."&amp;$B2887)&amp;INDEX(VarEnd,MATCH($A2887,VarKey,0))&amp;AF$5</f>
        <v/>
      </c>
      <c r="AG2887" s="39">
        <f>AG2860*Settings!$C$13*(INDEX(AG$420:AG$431,$D2887))</f>
        <v/>
      </c>
      <c r="AH2887" s="40">
        <f>AH2860*Settings!$C$13*(INDEX(AH$420:AH$431,$D2887))</f>
        <v/>
      </c>
      <c r="AI2887" s="40">
        <f>AI2860*Settings!$C$13*(INDEX(AI$420:AI$431,$D2887))</f>
        <v/>
      </c>
      <c r="AJ2887" s="40">
        <f>AJ2860*Settings!$C$13*(INDEX(AJ$420:AJ$431,$D2887))</f>
        <v/>
      </c>
      <c r="AK2887" s="40">
        <f>AK2860*Settings!$C$13*(INDEX(AK$420:AK$431,$D2887))</f>
        <v/>
      </c>
      <c r="AL2887" s="40">
        <f>AL2860*Settings!$C$13*(INDEX(AL$420:AL$431,$D2887))</f>
        <v/>
      </c>
      <c r="AM2887" s="40">
        <f>AM2860*Settings!$C$13*(INDEX(AM$420:AM$431,$D2887))</f>
        <v/>
      </c>
      <c r="AN2887" s="40">
        <f>AN2860*Settings!$C$13*(INDEX(AN$420:AN$431,$D2887))</f>
        <v/>
      </c>
      <c r="AO2887" s="40">
        <f>AO2860*Settings!$C$13*(INDEX(AO$420:AO$431,$D2887))</f>
        <v/>
      </c>
      <c r="AP2887" s="40">
        <f>AP2860*Settings!$C$13*(INDEX(AP$420:AP$431,$D2887))</f>
        <v/>
      </c>
      <c r="AQ2887" s="40">
        <f>AQ2860*Settings!$C$13*(INDEX(AQ$420:AQ$431,$D2887))</f>
        <v/>
      </c>
      <c r="AR2887" s="40">
        <f>AR2860*Settings!$C$13*(INDEX(AR$420:AR$431,$D2887))</f>
        <v/>
      </c>
      <c r="AS2887" s="40">
        <f>AS2860*Settings!$C$13*(INDEX(AS$420:AS$431,$D2887))</f>
        <v/>
      </c>
      <c r="AT2887" s="40">
        <f>AT2860*Settings!$C$13*(INDEX(AT$420:AT$431,$D2887))</f>
        <v/>
      </c>
      <c r="AU2887" s="40">
        <f>AU2860*Settings!$C$13*(INDEX(AU$420:AU$431,$D2887))</f>
        <v/>
      </c>
      <c r="AV2887" s="40">
        <f>AV2860*Settings!$C$13*(INDEX(AV$420:AV$431,$D2887))</f>
        <v/>
      </c>
      <c r="AW2887" s="40">
        <f>AW2860*Settings!$C$13*(INDEX(AW$420:AW$431,$D2887))</f>
        <v/>
      </c>
      <c r="AX2887" s="40">
        <f>AX2860*Settings!$C$13*(INDEX(AX$420:AX$431,$D2887))</f>
        <v/>
      </c>
      <c r="AY2887" s="40">
        <f>AY2860*Settings!$C$13*(INDEX(AY$420:AY$431,$D2887))</f>
        <v/>
      </c>
    </row>
    <row r="2888" hidden="1" outlineLevel="2">
      <c r="A2888" s="14" t="inlineStr">
        <is>
          <t>rsub</t>
        </is>
      </c>
      <c r="B2888" s="14" t="inlineStr">
        <is>
          <t>lpg</t>
        </is>
      </c>
      <c r="C2888" s="14" t="inlineStr">
        <is>
          <t>ftr</t>
        </is>
      </c>
      <c r="D2888" s="32">
        <f>INDEX(Inputs!$U$5:$U$132,MATCH($B2888&amp;"|"&amp;$C2888,Inputs!$A$5:$A$132,0))</f>
        <v/>
      </c>
      <c r="E2888" s="36" t="n"/>
      <c r="F2888" s="36" t="n"/>
      <c r="G2888" s="36" t="n"/>
      <c r="H2888" s="14">
        <f>INDEX(VarLab,MATCH($A2888,VarKey,0))&amp;INDEX(MemLab,MATCH($C2888&amp;"|"&amp;$B2888,MemKey,0))</f>
        <v/>
      </c>
      <c r="I2888" s="14">
        <f>INDEX(VarUnit,MATCH($A2888,VarKey,0))</f>
        <v/>
      </c>
      <c r="J2888" s="14">
        <f>INDEX(VarSrc,MATCH($A2888,VarKey,0))</f>
        <v/>
      </c>
      <c r="K2888" s="11">
        <f>CodePrefix&amp;$A2888&amp;IF($C2888="","","."&amp;$C2888&amp;"."&amp;$B2888)&amp;INDEX(VarEnd,MATCH($A2888,VarKey,0))&amp;K$5</f>
        <v/>
      </c>
      <c r="L2888" s="39">
        <f>L2861*Settings!$C$13*(INDEX(L$420:L$431,$D2888))</f>
        <v/>
      </c>
      <c r="M2888" s="40">
        <f>M2861*Settings!$C$13*(INDEX(M$420:M$431,$D2888))</f>
        <v/>
      </c>
      <c r="N2888" s="40">
        <f>N2861*Settings!$C$13*(INDEX(N$420:N$431,$D2888))</f>
        <v/>
      </c>
      <c r="O2888" s="40">
        <f>O2861*Settings!$C$13*(INDEX(O$420:O$431,$D2888))</f>
        <v/>
      </c>
      <c r="P2888" s="40">
        <f>P2861*Settings!$C$13*(INDEX(P$420:P$431,$D2888))</f>
        <v/>
      </c>
      <c r="Q2888" s="40">
        <f>Q2861*Settings!$C$13*(INDEX(Q$420:Q$431,$D2888))</f>
        <v/>
      </c>
      <c r="R2888" s="40">
        <f>R2861*Settings!$C$13*(INDEX(R$420:R$431,$D2888))</f>
        <v/>
      </c>
      <c r="S2888" s="40">
        <f>S2861*Settings!$C$13*(INDEX(S$420:S$431,$D2888))</f>
        <v/>
      </c>
      <c r="T2888" s="40">
        <f>T2861*Settings!$C$13*(INDEX(T$420:T$431,$D2888))</f>
        <v/>
      </c>
      <c r="U2888" s="40">
        <f>U2861*Settings!$C$13*(INDEX(U$420:U$431,$D2888))</f>
        <v/>
      </c>
      <c r="V2888" s="40">
        <f>V2861*Settings!$C$13*(INDEX(V$420:V$431,$D2888))</f>
        <v/>
      </c>
      <c r="W2888" s="40">
        <f>W2861*Settings!$C$13*(INDEX(W$420:W$431,$D2888))</f>
        <v/>
      </c>
      <c r="X2888" s="40">
        <f>X2861*Settings!$C$13*(INDEX(X$420:X$431,$D2888))</f>
        <v/>
      </c>
      <c r="Y2888" s="40">
        <f>Y2861*Settings!$C$13*(INDEX(Y$420:Y$431,$D2888))</f>
        <v/>
      </c>
      <c r="Z2888" s="40">
        <f>Z2861*Settings!$C$13*(INDEX(Z$420:Z$431,$D2888))</f>
        <v/>
      </c>
      <c r="AA2888" s="40">
        <f>AA2861*Settings!$C$13*(INDEX(AA$420:AA$431,$D2888))</f>
        <v/>
      </c>
      <c r="AB2888" s="40">
        <f>AB2861*Settings!$C$13*(INDEX(AB$420:AB$431,$D2888))</f>
        <v/>
      </c>
      <c r="AC2888" s="40">
        <f>AC2861*Settings!$C$13*(INDEX(AC$420:AC$431,$D2888))</f>
        <v/>
      </c>
      <c r="AD2888" s="40">
        <f>AD2861*Settings!$C$13*(INDEX(AD$420:AD$431,$D2888))</f>
        <v/>
      </c>
      <c r="AF2888" s="11">
        <f>CodePrefix&amp;$A2888&amp;IF($C2888="","","."&amp;$C2888&amp;"."&amp;$B2888)&amp;INDEX(VarEnd,MATCH($A2888,VarKey,0))&amp;AF$5</f>
        <v/>
      </c>
      <c r="AG2888" s="39">
        <f>AG2861*Settings!$C$13*(INDEX(AG$420:AG$431,$D2888))</f>
        <v/>
      </c>
      <c r="AH2888" s="40">
        <f>AH2861*Settings!$C$13*(INDEX(AH$420:AH$431,$D2888))</f>
        <v/>
      </c>
      <c r="AI2888" s="40">
        <f>AI2861*Settings!$C$13*(INDEX(AI$420:AI$431,$D2888))</f>
        <v/>
      </c>
      <c r="AJ2888" s="40">
        <f>AJ2861*Settings!$C$13*(INDEX(AJ$420:AJ$431,$D2888))</f>
        <v/>
      </c>
      <c r="AK2888" s="40">
        <f>AK2861*Settings!$C$13*(INDEX(AK$420:AK$431,$D2888))</f>
        <v/>
      </c>
      <c r="AL2888" s="40">
        <f>AL2861*Settings!$C$13*(INDEX(AL$420:AL$431,$D2888))</f>
        <v/>
      </c>
      <c r="AM2888" s="40">
        <f>AM2861*Settings!$C$13*(INDEX(AM$420:AM$431,$D2888))</f>
        <v/>
      </c>
      <c r="AN2888" s="40">
        <f>AN2861*Settings!$C$13*(INDEX(AN$420:AN$431,$D2888))</f>
        <v/>
      </c>
      <c r="AO2888" s="40">
        <f>AO2861*Settings!$C$13*(INDEX(AO$420:AO$431,$D2888))</f>
        <v/>
      </c>
      <c r="AP2888" s="40">
        <f>AP2861*Settings!$C$13*(INDEX(AP$420:AP$431,$D2888))</f>
        <v/>
      </c>
      <c r="AQ2888" s="40">
        <f>AQ2861*Settings!$C$13*(INDEX(AQ$420:AQ$431,$D2888))</f>
        <v/>
      </c>
      <c r="AR2888" s="40">
        <f>AR2861*Settings!$C$13*(INDEX(AR$420:AR$431,$D2888))</f>
        <v/>
      </c>
      <c r="AS2888" s="40">
        <f>AS2861*Settings!$C$13*(INDEX(AS$420:AS$431,$D2888))</f>
        <v/>
      </c>
      <c r="AT2888" s="40">
        <f>AT2861*Settings!$C$13*(INDEX(AT$420:AT$431,$D2888))</f>
        <v/>
      </c>
      <c r="AU2888" s="40">
        <f>AU2861*Settings!$C$13*(INDEX(AU$420:AU$431,$D2888))</f>
        <v/>
      </c>
      <c r="AV2888" s="40">
        <f>AV2861*Settings!$C$13*(INDEX(AV$420:AV$431,$D2888))</f>
        <v/>
      </c>
      <c r="AW2888" s="40">
        <f>AW2861*Settings!$C$13*(INDEX(AW$420:AW$431,$D2888))</f>
        <v/>
      </c>
      <c r="AX2888" s="40">
        <f>AX2861*Settings!$C$13*(INDEX(AX$420:AX$431,$D2888))</f>
        <v/>
      </c>
      <c r="AY2888" s="40">
        <f>AY2861*Settings!$C$13*(INDEX(AY$420:AY$431,$D2888))</f>
        <v/>
      </c>
    </row>
    <row r="2889" hidden="1" outlineLevel="2">
      <c r="A2889" s="14" t="inlineStr">
        <is>
          <t>rsub</t>
        </is>
      </c>
      <c r="B2889" s="14" t="inlineStr">
        <is>
          <t>ker</t>
        </is>
      </c>
      <c r="C2889" s="14" t="inlineStr">
        <is>
          <t>ftr</t>
        </is>
      </c>
      <c r="D2889" s="32">
        <f>INDEX(Inputs!$U$5:$U$132,MATCH($B2889&amp;"|"&amp;$C2889,Inputs!$A$5:$A$132,0))</f>
        <v/>
      </c>
      <c r="E2889" s="36" t="n"/>
      <c r="F2889" s="36" t="n"/>
      <c r="G2889" s="36" t="n"/>
      <c r="H2889" s="14">
        <f>INDEX(VarLab,MATCH($A2889,VarKey,0))&amp;INDEX(MemLab,MATCH($C2889&amp;"|"&amp;$B2889,MemKey,0))</f>
        <v/>
      </c>
      <c r="I2889" s="14">
        <f>INDEX(VarUnit,MATCH($A2889,VarKey,0))</f>
        <v/>
      </c>
      <c r="J2889" s="14">
        <f>INDEX(VarSrc,MATCH($A2889,VarKey,0))</f>
        <v/>
      </c>
      <c r="K2889" s="11">
        <f>CodePrefix&amp;$A2889&amp;IF($C2889="","","."&amp;$C2889&amp;"."&amp;$B2889)&amp;INDEX(VarEnd,MATCH($A2889,VarKey,0))&amp;K$5</f>
        <v/>
      </c>
      <c r="L2889" s="39">
        <f>L2862*Settings!$C$13*(INDEX(L$420:L$431,$D2889))</f>
        <v/>
      </c>
      <c r="M2889" s="40">
        <f>M2862*Settings!$C$13*(INDEX(M$420:M$431,$D2889))</f>
        <v/>
      </c>
      <c r="N2889" s="40">
        <f>N2862*Settings!$C$13*(INDEX(N$420:N$431,$D2889))</f>
        <v/>
      </c>
      <c r="O2889" s="40">
        <f>O2862*Settings!$C$13*(INDEX(O$420:O$431,$D2889))</f>
        <v/>
      </c>
      <c r="P2889" s="40">
        <f>P2862*Settings!$C$13*(INDEX(P$420:P$431,$D2889))</f>
        <v/>
      </c>
      <c r="Q2889" s="40">
        <f>Q2862*Settings!$C$13*(INDEX(Q$420:Q$431,$D2889))</f>
        <v/>
      </c>
      <c r="R2889" s="40">
        <f>R2862*Settings!$C$13*(INDEX(R$420:R$431,$D2889))</f>
        <v/>
      </c>
      <c r="S2889" s="40">
        <f>S2862*Settings!$C$13*(INDEX(S$420:S$431,$D2889))</f>
        <v/>
      </c>
      <c r="T2889" s="40">
        <f>T2862*Settings!$C$13*(INDEX(T$420:T$431,$D2889))</f>
        <v/>
      </c>
      <c r="U2889" s="40">
        <f>U2862*Settings!$C$13*(INDEX(U$420:U$431,$D2889))</f>
        <v/>
      </c>
      <c r="V2889" s="40">
        <f>V2862*Settings!$C$13*(INDEX(V$420:V$431,$D2889))</f>
        <v/>
      </c>
      <c r="W2889" s="40">
        <f>W2862*Settings!$C$13*(INDEX(W$420:W$431,$D2889))</f>
        <v/>
      </c>
      <c r="X2889" s="40">
        <f>X2862*Settings!$C$13*(INDEX(X$420:X$431,$D2889))</f>
        <v/>
      </c>
      <c r="Y2889" s="40">
        <f>Y2862*Settings!$C$13*(INDEX(Y$420:Y$431,$D2889))</f>
        <v/>
      </c>
      <c r="Z2889" s="40">
        <f>Z2862*Settings!$C$13*(INDEX(Z$420:Z$431,$D2889))</f>
        <v/>
      </c>
      <c r="AA2889" s="40">
        <f>AA2862*Settings!$C$13*(INDEX(AA$420:AA$431,$D2889))</f>
        <v/>
      </c>
      <c r="AB2889" s="40">
        <f>AB2862*Settings!$C$13*(INDEX(AB$420:AB$431,$D2889))</f>
        <v/>
      </c>
      <c r="AC2889" s="40">
        <f>AC2862*Settings!$C$13*(INDEX(AC$420:AC$431,$D2889))</f>
        <v/>
      </c>
      <c r="AD2889" s="40">
        <f>AD2862*Settings!$C$13*(INDEX(AD$420:AD$431,$D2889))</f>
        <v/>
      </c>
      <c r="AF2889" s="11">
        <f>CodePrefix&amp;$A2889&amp;IF($C2889="","","."&amp;$C2889&amp;"."&amp;$B2889)&amp;INDEX(VarEnd,MATCH($A2889,VarKey,0))&amp;AF$5</f>
        <v/>
      </c>
      <c r="AG2889" s="39">
        <f>AG2862*Settings!$C$13*(INDEX(AG$420:AG$431,$D2889))</f>
        <v/>
      </c>
      <c r="AH2889" s="40">
        <f>AH2862*Settings!$C$13*(INDEX(AH$420:AH$431,$D2889))</f>
        <v/>
      </c>
      <c r="AI2889" s="40">
        <f>AI2862*Settings!$C$13*(INDEX(AI$420:AI$431,$D2889))</f>
        <v/>
      </c>
      <c r="AJ2889" s="40">
        <f>AJ2862*Settings!$C$13*(INDEX(AJ$420:AJ$431,$D2889))</f>
        <v/>
      </c>
      <c r="AK2889" s="40">
        <f>AK2862*Settings!$C$13*(INDEX(AK$420:AK$431,$D2889))</f>
        <v/>
      </c>
      <c r="AL2889" s="40">
        <f>AL2862*Settings!$C$13*(INDEX(AL$420:AL$431,$D2889))</f>
        <v/>
      </c>
      <c r="AM2889" s="40">
        <f>AM2862*Settings!$C$13*(INDEX(AM$420:AM$431,$D2889))</f>
        <v/>
      </c>
      <c r="AN2889" s="40">
        <f>AN2862*Settings!$C$13*(INDEX(AN$420:AN$431,$D2889))</f>
        <v/>
      </c>
      <c r="AO2889" s="40">
        <f>AO2862*Settings!$C$13*(INDEX(AO$420:AO$431,$D2889))</f>
        <v/>
      </c>
      <c r="AP2889" s="40">
        <f>AP2862*Settings!$C$13*(INDEX(AP$420:AP$431,$D2889))</f>
        <v/>
      </c>
      <c r="AQ2889" s="40">
        <f>AQ2862*Settings!$C$13*(INDEX(AQ$420:AQ$431,$D2889))</f>
        <v/>
      </c>
      <c r="AR2889" s="40">
        <f>AR2862*Settings!$C$13*(INDEX(AR$420:AR$431,$D2889))</f>
        <v/>
      </c>
      <c r="AS2889" s="40">
        <f>AS2862*Settings!$C$13*(INDEX(AS$420:AS$431,$D2889))</f>
        <v/>
      </c>
      <c r="AT2889" s="40">
        <f>AT2862*Settings!$C$13*(INDEX(AT$420:AT$431,$D2889))</f>
        <v/>
      </c>
      <c r="AU2889" s="40">
        <f>AU2862*Settings!$C$13*(INDEX(AU$420:AU$431,$D2889))</f>
        <v/>
      </c>
      <c r="AV2889" s="40">
        <f>AV2862*Settings!$C$13*(INDEX(AV$420:AV$431,$D2889))</f>
        <v/>
      </c>
      <c r="AW2889" s="40">
        <f>AW2862*Settings!$C$13*(INDEX(AW$420:AW$431,$D2889))</f>
        <v/>
      </c>
      <c r="AX2889" s="40">
        <f>AX2862*Settings!$C$13*(INDEX(AX$420:AX$431,$D2889))</f>
        <v/>
      </c>
      <c r="AY2889" s="40">
        <f>AY2862*Settings!$C$13*(INDEX(AY$420:AY$431,$D2889))</f>
        <v/>
      </c>
    </row>
    <row r="2890" hidden="1" outlineLevel="2">
      <c r="A2890" s="14" t="inlineStr">
        <is>
          <t>rsub</t>
        </is>
      </c>
      <c r="B2890" s="14" t="inlineStr">
        <is>
          <t>oop</t>
        </is>
      </c>
      <c r="C2890" s="14" t="inlineStr">
        <is>
          <t>ftr</t>
        </is>
      </c>
      <c r="D2890" s="32">
        <f>INDEX(Inputs!$U$5:$U$132,MATCH($B2890&amp;"|"&amp;$C2890,Inputs!$A$5:$A$132,0))</f>
        <v/>
      </c>
      <c r="E2890" s="36" t="n"/>
      <c r="F2890" s="36" t="n"/>
      <c r="G2890" s="36" t="n"/>
      <c r="H2890" s="14">
        <f>INDEX(VarLab,MATCH($A2890,VarKey,0))&amp;INDEX(MemLab,MATCH($C2890&amp;"|"&amp;$B2890,MemKey,0))</f>
        <v/>
      </c>
      <c r="I2890" s="14">
        <f>INDEX(VarUnit,MATCH($A2890,VarKey,0))</f>
        <v/>
      </c>
      <c r="J2890" s="14">
        <f>INDEX(VarSrc,MATCH($A2890,VarKey,0))</f>
        <v/>
      </c>
      <c r="K2890" s="11">
        <f>CodePrefix&amp;$A2890&amp;IF($C2890="","","."&amp;$C2890&amp;"."&amp;$B2890)&amp;INDEX(VarEnd,MATCH($A2890,VarKey,0))&amp;K$5</f>
        <v/>
      </c>
      <c r="L2890" s="39">
        <f>L2863*Settings!$C$13*(INDEX(L$420:L$431,$D2890))</f>
        <v/>
      </c>
      <c r="M2890" s="40">
        <f>M2863*Settings!$C$13*(INDEX(M$420:M$431,$D2890))</f>
        <v/>
      </c>
      <c r="N2890" s="40">
        <f>N2863*Settings!$C$13*(INDEX(N$420:N$431,$D2890))</f>
        <v/>
      </c>
      <c r="O2890" s="40">
        <f>O2863*Settings!$C$13*(INDEX(O$420:O$431,$D2890))</f>
        <v/>
      </c>
      <c r="P2890" s="40">
        <f>P2863*Settings!$C$13*(INDEX(P$420:P$431,$D2890))</f>
        <v/>
      </c>
      <c r="Q2890" s="40">
        <f>Q2863*Settings!$C$13*(INDEX(Q$420:Q$431,$D2890))</f>
        <v/>
      </c>
      <c r="R2890" s="40">
        <f>R2863*Settings!$C$13*(INDEX(R$420:R$431,$D2890))</f>
        <v/>
      </c>
      <c r="S2890" s="40">
        <f>S2863*Settings!$C$13*(INDEX(S$420:S$431,$D2890))</f>
        <v/>
      </c>
      <c r="T2890" s="40">
        <f>T2863*Settings!$C$13*(INDEX(T$420:T$431,$D2890))</f>
        <v/>
      </c>
      <c r="U2890" s="40">
        <f>U2863*Settings!$C$13*(INDEX(U$420:U$431,$D2890))</f>
        <v/>
      </c>
      <c r="V2890" s="40">
        <f>V2863*Settings!$C$13*(INDEX(V$420:V$431,$D2890))</f>
        <v/>
      </c>
      <c r="W2890" s="40">
        <f>W2863*Settings!$C$13*(INDEX(W$420:W$431,$D2890))</f>
        <v/>
      </c>
      <c r="X2890" s="40">
        <f>X2863*Settings!$C$13*(INDEX(X$420:X$431,$D2890))</f>
        <v/>
      </c>
      <c r="Y2890" s="40">
        <f>Y2863*Settings!$C$13*(INDEX(Y$420:Y$431,$D2890))</f>
        <v/>
      </c>
      <c r="Z2890" s="40">
        <f>Z2863*Settings!$C$13*(INDEX(Z$420:Z$431,$D2890))</f>
        <v/>
      </c>
      <c r="AA2890" s="40">
        <f>AA2863*Settings!$C$13*(INDEX(AA$420:AA$431,$D2890))</f>
        <v/>
      </c>
      <c r="AB2890" s="40">
        <f>AB2863*Settings!$C$13*(INDEX(AB$420:AB$431,$D2890))</f>
        <v/>
      </c>
      <c r="AC2890" s="40">
        <f>AC2863*Settings!$C$13*(INDEX(AC$420:AC$431,$D2890))</f>
        <v/>
      </c>
      <c r="AD2890" s="40">
        <f>AD2863*Settings!$C$13*(INDEX(AD$420:AD$431,$D2890))</f>
        <v/>
      </c>
      <c r="AF2890" s="11">
        <f>CodePrefix&amp;$A2890&amp;IF($C2890="","","."&amp;$C2890&amp;"."&amp;$B2890)&amp;INDEX(VarEnd,MATCH($A2890,VarKey,0))&amp;AF$5</f>
        <v/>
      </c>
      <c r="AG2890" s="39">
        <f>AG2863*Settings!$C$13*(INDEX(AG$420:AG$431,$D2890))</f>
        <v/>
      </c>
      <c r="AH2890" s="40">
        <f>AH2863*Settings!$C$13*(INDEX(AH$420:AH$431,$D2890))</f>
        <v/>
      </c>
      <c r="AI2890" s="40">
        <f>AI2863*Settings!$C$13*(INDEX(AI$420:AI$431,$D2890))</f>
        <v/>
      </c>
      <c r="AJ2890" s="40">
        <f>AJ2863*Settings!$C$13*(INDEX(AJ$420:AJ$431,$D2890))</f>
        <v/>
      </c>
      <c r="AK2890" s="40">
        <f>AK2863*Settings!$C$13*(INDEX(AK$420:AK$431,$D2890))</f>
        <v/>
      </c>
      <c r="AL2890" s="40">
        <f>AL2863*Settings!$C$13*(INDEX(AL$420:AL$431,$D2890))</f>
        <v/>
      </c>
      <c r="AM2890" s="40">
        <f>AM2863*Settings!$C$13*(INDEX(AM$420:AM$431,$D2890))</f>
        <v/>
      </c>
      <c r="AN2890" s="40">
        <f>AN2863*Settings!$C$13*(INDEX(AN$420:AN$431,$D2890))</f>
        <v/>
      </c>
      <c r="AO2890" s="40">
        <f>AO2863*Settings!$C$13*(INDEX(AO$420:AO$431,$D2890))</f>
        <v/>
      </c>
      <c r="AP2890" s="40">
        <f>AP2863*Settings!$C$13*(INDEX(AP$420:AP$431,$D2890))</f>
        <v/>
      </c>
      <c r="AQ2890" s="40">
        <f>AQ2863*Settings!$C$13*(INDEX(AQ$420:AQ$431,$D2890))</f>
        <v/>
      </c>
      <c r="AR2890" s="40">
        <f>AR2863*Settings!$C$13*(INDEX(AR$420:AR$431,$D2890))</f>
        <v/>
      </c>
      <c r="AS2890" s="40">
        <f>AS2863*Settings!$C$13*(INDEX(AS$420:AS$431,$D2890))</f>
        <v/>
      </c>
      <c r="AT2890" s="40">
        <f>AT2863*Settings!$C$13*(INDEX(AT$420:AT$431,$D2890))</f>
        <v/>
      </c>
      <c r="AU2890" s="40">
        <f>AU2863*Settings!$C$13*(INDEX(AU$420:AU$431,$D2890))</f>
        <v/>
      </c>
      <c r="AV2890" s="40">
        <f>AV2863*Settings!$C$13*(INDEX(AV$420:AV$431,$D2890))</f>
        <v/>
      </c>
      <c r="AW2890" s="40">
        <f>AW2863*Settings!$C$13*(INDEX(AW$420:AW$431,$D2890))</f>
        <v/>
      </c>
      <c r="AX2890" s="40">
        <f>AX2863*Settings!$C$13*(INDEX(AX$420:AX$431,$D2890))</f>
        <v/>
      </c>
      <c r="AY2890" s="40">
        <f>AY2863*Settings!$C$13*(INDEX(AY$420:AY$431,$D2890))</f>
        <v/>
      </c>
    </row>
    <row r="2891" hidden="1" outlineLevel="2">
      <c r="A2891" s="14" t="inlineStr">
        <is>
          <t>rsub</t>
        </is>
      </c>
      <c r="B2891" s="14" t="inlineStr">
        <is>
          <t>bio</t>
        </is>
      </c>
      <c r="C2891" s="14" t="inlineStr">
        <is>
          <t>ftr</t>
        </is>
      </c>
      <c r="D2891" s="32">
        <f>INDEX(Inputs!$U$5:$U$132,MATCH($B2891&amp;"|"&amp;$C2891,Inputs!$A$5:$A$132,0))</f>
        <v/>
      </c>
      <c r="E2891" s="36" t="n"/>
      <c r="F2891" s="36" t="n"/>
      <c r="G2891" s="36" t="n"/>
      <c r="H2891" s="14">
        <f>INDEX(VarLab,MATCH($A2891,VarKey,0))&amp;INDEX(MemLab,MATCH($C2891&amp;"|"&amp;$B2891,MemKey,0))</f>
        <v/>
      </c>
      <c r="I2891" s="14">
        <f>INDEX(VarUnit,MATCH($A2891,VarKey,0))</f>
        <v/>
      </c>
      <c r="J2891" s="14">
        <f>INDEX(VarSrc,MATCH($A2891,VarKey,0))</f>
        <v/>
      </c>
      <c r="K2891" s="11">
        <f>CodePrefix&amp;$A2891&amp;IF($C2891="","","."&amp;$C2891&amp;"."&amp;$B2891)&amp;INDEX(VarEnd,MATCH($A2891,VarKey,0))&amp;K$5</f>
        <v/>
      </c>
      <c r="L2891" s="39">
        <f>L2864*Settings!$C$13*(INDEX(L$420:L$431,$D2891))</f>
        <v/>
      </c>
      <c r="M2891" s="40">
        <f>M2864*Settings!$C$13*(INDEX(M$420:M$431,$D2891))</f>
        <v/>
      </c>
      <c r="N2891" s="40">
        <f>N2864*Settings!$C$13*(INDEX(N$420:N$431,$D2891))</f>
        <v/>
      </c>
      <c r="O2891" s="40">
        <f>O2864*Settings!$C$13*(INDEX(O$420:O$431,$D2891))</f>
        <v/>
      </c>
      <c r="P2891" s="40">
        <f>P2864*Settings!$C$13*(INDEX(P$420:P$431,$D2891))</f>
        <v/>
      </c>
      <c r="Q2891" s="40">
        <f>Q2864*Settings!$C$13*(INDEX(Q$420:Q$431,$D2891))</f>
        <v/>
      </c>
      <c r="R2891" s="40">
        <f>R2864*Settings!$C$13*(INDEX(R$420:R$431,$D2891))</f>
        <v/>
      </c>
      <c r="S2891" s="40">
        <f>S2864*Settings!$C$13*(INDEX(S$420:S$431,$D2891))</f>
        <v/>
      </c>
      <c r="T2891" s="40">
        <f>T2864*Settings!$C$13*(INDEX(T$420:T$431,$D2891))</f>
        <v/>
      </c>
      <c r="U2891" s="40">
        <f>U2864*Settings!$C$13*(INDEX(U$420:U$431,$D2891))</f>
        <v/>
      </c>
      <c r="V2891" s="40">
        <f>V2864*Settings!$C$13*(INDEX(V$420:V$431,$D2891))</f>
        <v/>
      </c>
      <c r="W2891" s="40">
        <f>W2864*Settings!$C$13*(INDEX(W$420:W$431,$D2891))</f>
        <v/>
      </c>
      <c r="X2891" s="40">
        <f>X2864*Settings!$C$13*(INDEX(X$420:X$431,$D2891))</f>
        <v/>
      </c>
      <c r="Y2891" s="40">
        <f>Y2864*Settings!$C$13*(INDEX(Y$420:Y$431,$D2891))</f>
        <v/>
      </c>
      <c r="Z2891" s="40">
        <f>Z2864*Settings!$C$13*(INDEX(Z$420:Z$431,$D2891))</f>
        <v/>
      </c>
      <c r="AA2891" s="40">
        <f>AA2864*Settings!$C$13*(INDEX(AA$420:AA$431,$D2891))</f>
        <v/>
      </c>
      <c r="AB2891" s="40">
        <f>AB2864*Settings!$C$13*(INDEX(AB$420:AB$431,$D2891))</f>
        <v/>
      </c>
      <c r="AC2891" s="40">
        <f>AC2864*Settings!$C$13*(INDEX(AC$420:AC$431,$D2891))</f>
        <v/>
      </c>
      <c r="AD2891" s="40">
        <f>AD2864*Settings!$C$13*(INDEX(AD$420:AD$431,$D2891))</f>
        <v/>
      </c>
      <c r="AF2891" s="11">
        <f>CodePrefix&amp;$A2891&amp;IF($C2891="","","."&amp;$C2891&amp;"."&amp;$B2891)&amp;INDEX(VarEnd,MATCH($A2891,VarKey,0))&amp;AF$5</f>
        <v/>
      </c>
      <c r="AG2891" s="39">
        <f>AG2864*Settings!$C$13*(INDEX(AG$420:AG$431,$D2891))</f>
        <v/>
      </c>
      <c r="AH2891" s="40">
        <f>AH2864*Settings!$C$13*(INDEX(AH$420:AH$431,$D2891))</f>
        <v/>
      </c>
      <c r="AI2891" s="40">
        <f>AI2864*Settings!$C$13*(INDEX(AI$420:AI$431,$D2891))</f>
        <v/>
      </c>
      <c r="AJ2891" s="40">
        <f>AJ2864*Settings!$C$13*(INDEX(AJ$420:AJ$431,$D2891))</f>
        <v/>
      </c>
      <c r="AK2891" s="40">
        <f>AK2864*Settings!$C$13*(INDEX(AK$420:AK$431,$D2891))</f>
        <v/>
      </c>
      <c r="AL2891" s="40">
        <f>AL2864*Settings!$C$13*(INDEX(AL$420:AL$431,$D2891))</f>
        <v/>
      </c>
      <c r="AM2891" s="40">
        <f>AM2864*Settings!$C$13*(INDEX(AM$420:AM$431,$D2891))</f>
        <v/>
      </c>
      <c r="AN2891" s="40">
        <f>AN2864*Settings!$C$13*(INDEX(AN$420:AN$431,$D2891))</f>
        <v/>
      </c>
      <c r="AO2891" s="40">
        <f>AO2864*Settings!$C$13*(INDEX(AO$420:AO$431,$D2891))</f>
        <v/>
      </c>
      <c r="AP2891" s="40">
        <f>AP2864*Settings!$C$13*(INDEX(AP$420:AP$431,$D2891))</f>
        <v/>
      </c>
      <c r="AQ2891" s="40">
        <f>AQ2864*Settings!$C$13*(INDEX(AQ$420:AQ$431,$D2891))</f>
        <v/>
      </c>
      <c r="AR2891" s="40">
        <f>AR2864*Settings!$C$13*(INDEX(AR$420:AR$431,$D2891))</f>
        <v/>
      </c>
      <c r="AS2891" s="40">
        <f>AS2864*Settings!$C$13*(INDEX(AS$420:AS$431,$D2891))</f>
        <v/>
      </c>
      <c r="AT2891" s="40">
        <f>AT2864*Settings!$C$13*(INDEX(AT$420:AT$431,$D2891))</f>
        <v/>
      </c>
      <c r="AU2891" s="40">
        <f>AU2864*Settings!$C$13*(INDEX(AU$420:AU$431,$D2891))</f>
        <v/>
      </c>
      <c r="AV2891" s="40">
        <f>AV2864*Settings!$C$13*(INDEX(AV$420:AV$431,$D2891))</f>
        <v/>
      </c>
      <c r="AW2891" s="40">
        <f>AW2864*Settings!$C$13*(INDEX(AW$420:AW$431,$D2891))</f>
        <v/>
      </c>
      <c r="AX2891" s="40">
        <f>AX2864*Settings!$C$13*(INDEX(AX$420:AX$431,$D2891))</f>
        <v/>
      </c>
      <c r="AY2891" s="40">
        <f>AY2864*Settings!$C$13*(INDEX(AY$420:AY$431,$D2891))</f>
        <v/>
      </c>
    </row>
    <row r="2892" hidden="1" outlineLevel="2"/>
    <row r="2893" hidden="1" outlineLevel="2">
      <c r="A2893" s="14" t="inlineStr">
        <is>
          <t>rnew</t>
        </is>
      </c>
      <c r="B2893" s="14" t="inlineStr">
        <is>
          <t>coa</t>
        </is>
      </c>
      <c r="C2893" s="14" t="inlineStr">
        <is>
          <t>ftr</t>
        </is>
      </c>
      <c r="D2893" s="32">
        <f>INDEX(Inputs!$V$5:$V$132,MATCH($B2893&amp;"|"&amp;$C2893,Inputs!$A$5:$A$132,0))</f>
        <v/>
      </c>
      <c r="E2893" s="36" t="n"/>
      <c r="F2893" s="36" t="n"/>
      <c r="G2893" s="36" t="n"/>
      <c r="H2893" s="14">
        <f>INDEX(VarLab,MATCH($A2893,VarKey,0))&amp;INDEX(MemLab,MATCH($C2893&amp;"|"&amp;$B2893,MemKey,0))</f>
        <v/>
      </c>
      <c r="I2893" s="14">
        <f>INDEX(VarUnit,MATCH($A2893,VarKey,0))</f>
        <v/>
      </c>
      <c r="J2893" s="14">
        <f>INDEX(VarSrc,MATCH($A2893,VarKey,0))</f>
        <v/>
      </c>
      <c r="K2893" s="11">
        <f>CodePrefix&amp;$A2893&amp;IF($C2893="","","."&amp;$C2893&amp;"."&amp;$B2893)&amp;INDEX(VarEnd,MATCH($A2893,VarKey,0))&amp;K$5</f>
        <v/>
      </c>
      <c r="L2893" s="39">
        <f>L2857*Settings!$C$13*(L2785+L2803+L2794*L$201+L2812*$D2893)</f>
        <v/>
      </c>
      <c r="M2893" s="40">
        <f>M2857*Settings!$C$13*(M2785+M2803+M2794*M$201+M2812*$D2893)</f>
        <v/>
      </c>
      <c r="N2893" s="40">
        <f>N2857*Settings!$C$13*(N2785+N2803+N2794*N$201+N2812*$D2893)</f>
        <v/>
      </c>
      <c r="O2893" s="40">
        <f>O2857*Settings!$C$13*(O2785+O2803+O2794*O$201+O2812*$D2893)</f>
        <v/>
      </c>
      <c r="P2893" s="40">
        <f>P2857*Settings!$C$13*(P2785+P2803+P2794*P$201+P2812*$D2893)</f>
        <v/>
      </c>
      <c r="Q2893" s="40">
        <f>Q2857*Settings!$C$13*(Q2785+Q2803+Q2794*Q$201+Q2812*$D2893)</f>
        <v/>
      </c>
      <c r="R2893" s="40">
        <f>R2857*Settings!$C$13*(R2785+R2803+R2794*R$201+R2812*$D2893)</f>
        <v/>
      </c>
      <c r="S2893" s="40">
        <f>S2857*Settings!$C$13*(S2785+S2803+S2794*S$201+S2812*$D2893)</f>
        <v/>
      </c>
      <c r="T2893" s="40">
        <f>T2857*Settings!$C$13*(T2785+T2803+T2794*T$201+T2812*$D2893)</f>
        <v/>
      </c>
      <c r="U2893" s="40">
        <f>U2857*Settings!$C$13*(U2785+U2803+U2794*U$201+U2812*$D2893)</f>
        <v/>
      </c>
      <c r="V2893" s="40">
        <f>V2857*Settings!$C$13*(V2785+V2803+V2794*V$201+V2812*$D2893)</f>
        <v/>
      </c>
      <c r="W2893" s="40">
        <f>W2857*Settings!$C$13*(W2785+W2803+W2794*W$201+W2812*$D2893)</f>
        <v/>
      </c>
      <c r="X2893" s="40">
        <f>X2857*Settings!$C$13*(X2785+X2803+X2794*X$201+X2812*$D2893)</f>
        <v/>
      </c>
      <c r="Y2893" s="40">
        <f>Y2857*Settings!$C$13*(Y2785+Y2803+Y2794*Y$201+Y2812*$D2893)</f>
        <v/>
      </c>
      <c r="Z2893" s="40">
        <f>Z2857*Settings!$C$13*(Z2785+Z2803+Z2794*Z$201+Z2812*$D2893)</f>
        <v/>
      </c>
      <c r="AA2893" s="40">
        <f>AA2857*Settings!$C$13*(AA2785+AA2803+AA2794*AA$201+AA2812*$D2893)</f>
        <v/>
      </c>
      <c r="AB2893" s="40">
        <f>AB2857*Settings!$C$13*(AB2785+AB2803+AB2794*AB$201+AB2812*$D2893)</f>
        <v/>
      </c>
      <c r="AC2893" s="40">
        <f>AC2857*Settings!$C$13*(AC2785+AC2803+AC2794*AC$201+AC2812*$D2893)</f>
        <v/>
      </c>
      <c r="AD2893" s="40">
        <f>AD2857*Settings!$C$13*(AD2785+AD2803+AD2794*AD$201+AD2812*$D2893)</f>
        <v/>
      </c>
      <c r="AF2893" s="11">
        <f>CodePrefix&amp;$A2893&amp;IF($C2893="","","."&amp;$C2893&amp;"."&amp;$B2893)&amp;INDEX(VarEnd,MATCH($A2893,VarKey,0))&amp;AF$5</f>
        <v/>
      </c>
      <c r="AG2893" s="39">
        <f>AG2857*Settings!$C$13*(AG2785+AG2803+AG2794*AG$201+AG2812*$D2893)</f>
        <v/>
      </c>
      <c r="AH2893" s="40">
        <f>AH2857*Settings!$C$13*(AH2785+AH2803+AH2794*AH$201+AH2812*$D2893)</f>
        <v/>
      </c>
      <c r="AI2893" s="40">
        <f>AI2857*Settings!$C$13*(AI2785+AI2803+AI2794*AI$201+AI2812*$D2893)</f>
        <v/>
      </c>
      <c r="AJ2893" s="40">
        <f>AJ2857*Settings!$C$13*(AJ2785+AJ2803+AJ2794*AJ$201+AJ2812*$D2893)</f>
        <v/>
      </c>
      <c r="AK2893" s="40">
        <f>AK2857*Settings!$C$13*(AK2785+AK2803+AK2794*AK$201+AK2812*$D2893)</f>
        <v/>
      </c>
      <c r="AL2893" s="40">
        <f>AL2857*Settings!$C$13*(AL2785+AL2803+AL2794*AL$201+AL2812*$D2893)</f>
        <v/>
      </c>
      <c r="AM2893" s="40">
        <f>AM2857*Settings!$C$13*(AM2785+AM2803+AM2794*AM$201+AM2812*$D2893)</f>
        <v/>
      </c>
      <c r="AN2893" s="40">
        <f>AN2857*Settings!$C$13*(AN2785+AN2803+AN2794*AN$201+AN2812*$D2893)</f>
        <v/>
      </c>
      <c r="AO2893" s="40">
        <f>AO2857*Settings!$C$13*(AO2785+AO2803+AO2794*AO$201+AO2812*$D2893)</f>
        <v/>
      </c>
      <c r="AP2893" s="40">
        <f>AP2857*Settings!$C$13*(AP2785+AP2803+AP2794*AP$201+AP2812*$D2893)</f>
        <v/>
      </c>
      <c r="AQ2893" s="40">
        <f>AQ2857*Settings!$C$13*(AQ2785+AQ2803+AQ2794*AQ$201+AQ2812*$D2893)</f>
        <v/>
      </c>
      <c r="AR2893" s="40">
        <f>AR2857*Settings!$C$13*(AR2785+AR2803+AR2794*AR$201+AR2812*$D2893)</f>
        <v/>
      </c>
      <c r="AS2893" s="40">
        <f>AS2857*Settings!$C$13*(AS2785+AS2803+AS2794*AS$201+AS2812*$D2893)</f>
        <v/>
      </c>
      <c r="AT2893" s="40">
        <f>AT2857*Settings!$C$13*(AT2785+AT2803+AT2794*AT$201+AT2812*$D2893)</f>
        <v/>
      </c>
      <c r="AU2893" s="40">
        <f>AU2857*Settings!$C$13*(AU2785+AU2803+AU2794*AU$201+AU2812*$D2893)</f>
        <v/>
      </c>
      <c r="AV2893" s="40">
        <f>AV2857*Settings!$C$13*(AV2785+AV2803+AV2794*AV$201+AV2812*$D2893)</f>
        <v/>
      </c>
      <c r="AW2893" s="40">
        <f>AW2857*Settings!$C$13*(AW2785+AW2803+AW2794*AW$201+AW2812*$D2893)</f>
        <v/>
      </c>
      <c r="AX2893" s="40">
        <f>AX2857*Settings!$C$13*(AX2785+AX2803+AX2794*AX$201+AX2812*$D2893)</f>
        <v/>
      </c>
      <c r="AY2893" s="40">
        <f>AY2857*Settings!$C$13*(AY2785+AY2803+AY2794*AY$201+AY2812*$D2893)</f>
        <v/>
      </c>
    </row>
    <row r="2894" hidden="1" outlineLevel="2">
      <c r="A2894" s="14" t="inlineStr">
        <is>
          <t>rnew</t>
        </is>
      </c>
      <c r="B2894" s="14" t="inlineStr">
        <is>
          <t>nga</t>
        </is>
      </c>
      <c r="C2894" s="14" t="inlineStr">
        <is>
          <t>ftr</t>
        </is>
      </c>
      <c r="D2894" s="32">
        <f>INDEX(Inputs!$V$5:$V$132,MATCH($B2894&amp;"|"&amp;$C2894,Inputs!$A$5:$A$132,0))</f>
        <v/>
      </c>
      <c r="E2894" s="36" t="n"/>
      <c r="F2894" s="36" t="n"/>
      <c r="G2894" s="36" t="n"/>
      <c r="H2894" s="14">
        <f>INDEX(VarLab,MATCH($A2894,VarKey,0))&amp;INDEX(MemLab,MATCH($C2894&amp;"|"&amp;$B2894,MemKey,0))</f>
        <v/>
      </c>
      <c r="I2894" s="14">
        <f>INDEX(VarUnit,MATCH($A2894,VarKey,0))</f>
        <v/>
      </c>
      <c r="J2894" s="14">
        <f>INDEX(VarSrc,MATCH($A2894,VarKey,0))</f>
        <v/>
      </c>
      <c r="K2894" s="11">
        <f>CodePrefix&amp;$A2894&amp;IF($C2894="","","."&amp;$C2894&amp;"."&amp;$B2894)&amp;INDEX(VarEnd,MATCH($A2894,VarKey,0))&amp;K$5</f>
        <v/>
      </c>
      <c r="L2894" s="39">
        <f>L2858*Settings!$C$13*(L2786+L2804+L2795*L$201+L2813*$D2894)</f>
        <v/>
      </c>
      <c r="M2894" s="40">
        <f>M2858*Settings!$C$13*(M2786+M2804+M2795*M$201+M2813*$D2894)</f>
        <v/>
      </c>
      <c r="N2894" s="40">
        <f>N2858*Settings!$C$13*(N2786+N2804+N2795*N$201+N2813*$D2894)</f>
        <v/>
      </c>
      <c r="O2894" s="40">
        <f>O2858*Settings!$C$13*(O2786+O2804+O2795*O$201+O2813*$D2894)</f>
        <v/>
      </c>
      <c r="P2894" s="40">
        <f>P2858*Settings!$C$13*(P2786+P2804+P2795*P$201+P2813*$D2894)</f>
        <v/>
      </c>
      <c r="Q2894" s="40">
        <f>Q2858*Settings!$C$13*(Q2786+Q2804+Q2795*Q$201+Q2813*$D2894)</f>
        <v/>
      </c>
      <c r="R2894" s="40">
        <f>R2858*Settings!$C$13*(R2786+R2804+R2795*R$201+R2813*$D2894)</f>
        <v/>
      </c>
      <c r="S2894" s="40">
        <f>S2858*Settings!$C$13*(S2786+S2804+S2795*S$201+S2813*$D2894)</f>
        <v/>
      </c>
      <c r="T2894" s="40">
        <f>T2858*Settings!$C$13*(T2786+T2804+T2795*T$201+T2813*$D2894)</f>
        <v/>
      </c>
      <c r="U2894" s="40">
        <f>U2858*Settings!$C$13*(U2786+U2804+U2795*U$201+U2813*$D2894)</f>
        <v/>
      </c>
      <c r="V2894" s="40">
        <f>V2858*Settings!$C$13*(V2786+V2804+V2795*V$201+V2813*$D2894)</f>
        <v/>
      </c>
      <c r="W2894" s="40">
        <f>W2858*Settings!$C$13*(W2786+W2804+W2795*W$201+W2813*$D2894)</f>
        <v/>
      </c>
      <c r="X2894" s="40">
        <f>X2858*Settings!$C$13*(X2786+X2804+X2795*X$201+X2813*$D2894)</f>
        <v/>
      </c>
      <c r="Y2894" s="40">
        <f>Y2858*Settings!$C$13*(Y2786+Y2804+Y2795*Y$201+Y2813*$D2894)</f>
        <v/>
      </c>
      <c r="Z2894" s="40">
        <f>Z2858*Settings!$C$13*(Z2786+Z2804+Z2795*Z$201+Z2813*$D2894)</f>
        <v/>
      </c>
      <c r="AA2894" s="40">
        <f>AA2858*Settings!$C$13*(AA2786+AA2804+AA2795*AA$201+AA2813*$D2894)</f>
        <v/>
      </c>
      <c r="AB2894" s="40">
        <f>AB2858*Settings!$C$13*(AB2786+AB2804+AB2795*AB$201+AB2813*$D2894)</f>
        <v/>
      </c>
      <c r="AC2894" s="40">
        <f>AC2858*Settings!$C$13*(AC2786+AC2804+AC2795*AC$201+AC2813*$D2894)</f>
        <v/>
      </c>
      <c r="AD2894" s="40">
        <f>AD2858*Settings!$C$13*(AD2786+AD2804+AD2795*AD$201+AD2813*$D2894)</f>
        <v/>
      </c>
      <c r="AF2894" s="11">
        <f>CodePrefix&amp;$A2894&amp;IF($C2894="","","."&amp;$C2894&amp;"."&amp;$B2894)&amp;INDEX(VarEnd,MATCH($A2894,VarKey,0))&amp;AF$5</f>
        <v/>
      </c>
      <c r="AG2894" s="39">
        <f>AG2858*Settings!$C$13*(AG2786+AG2804+AG2795*AG$201+AG2813*$D2894)</f>
        <v/>
      </c>
      <c r="AH2894" s="40">
        <f>AH2858*Settings!$C$13*(AH2786+AH2804+AH2795*AH$201+AH2813*$D2894)</f>
        <v/>
      </c>
      <c r="AI2894" s="40">
        <f>AI2858*Settings!$C$13*(AI2786+AI2804+AI2795*AI$201+AI2813*$D2894)</f>
        <v/>
      </c>
      <c r="AJ2894" s="40">
        <f>AJ2858*Settings!$C$13*(AJ2786+AJ2804+AJ2795*AJ$201+AJ2813*$D2894)</f>
        <v/>
      </c>
      <c r="AK2894" s="40">
        <f>AK2858*Settings!$C$13*(AK2786+AK2804+AK2795*AK$201+AK2813*$D2894)</f>
        <v/>
      </c>
      <c r="AL2894" s="40">
        <f>AL2858*Settings!$C$13*(AL2786+AL2804+AL2795*AL$201+AL2813*$D2894)</f>
        <v/>
      </c>
      <c r="AM2894" s="40">
        <f>AM2858*Settings!$C$13*(AM2786+AM2804+AM2795*AM$201+AM2813*$D2894)</f>
        <v/>
      </c>
      <c r="AN2894" s="40">
        <f>AN2858*Settings!$C$13*(AN2786+AN2804+AN2795*AN$201+AN2813*$D2894)</f>
        <v/>
      </c>
      <c r="AO2894" s="40">
        <f>AO2858*Settings!$C$13*(AO2786+AO2804+AO2795*AO$201+AO2813*$D2894)</f>
        <v/>
      </c>
      <c r="AP2894" s="40">
        <f>AP2858*Settings!$C$13*(AP2786+AP2804+AP2795*AP$201+AP2813*$D2894)</f>
        <v/>
      </c>
      <c r="AQ2894" s="40">
        <f>AQ2858*Settings!$C$13*(AQ2786+AQ2804+AQ2795*AQ$201+AQ2813*$D2894)</f>
        <v/>
      </c>
      <c r="AR2894" s="40">
        <f>AR2858*Settings!$C$13*(AR2786+AR2804+AR2795*AR$201+AR2813*$D2894)</f>
        <v/>
      </c>
      <c r="AS2894" s="40">
        <f>AS2858*Settings!$C$13*(AS2786+AS2804+AS2795*AS$201+AS2813*$D2894)</f>
        <v/>
      </c>
      <c r="AT2894" s="40">
        <f>AT2858*Settings!$C$13*(AT2786+AT2804+AT2795*AT$201+AT2813*$D2894)</f>
        <v/>
      </c>
      <c r="AU2894" s="40">
        <f>AU2858*Settings!$C$13*(AU2786+AU2804+AU2795*AU$201+AU2813*$D2894)</f>
        <v/>
      </c>
      <c r="AV2894" s="40">
        <f>AV2858*Settings!$C$13*(AV2786+AV2804+AV2795*AV$201+AV2813*$D2894)</f>
        <v/>
      </c>
      <c r="AW2894" s="40">
        <f>AW2858*Settings!$C$13*(AW2786+AW2804+AW2795*AW$201+AW2813*$D2894)</f>
        <v/>
      </c>
      <c r="AX2894" s="40">
        <f>AX2858*Settings!$C$13*(AX2786+AX2804+AX2795*AX$201+AX2813*$D2894)</f>
        <v/>
      </c>
      <c r="AY2894" s="40">
        <f>AY2858*Settings!$C$13*(AY2786+AY2804+AY2795*AY$201+AY2813*$D2894)</f>
        <v/>
      </c>
    </row>
    <row r="2895" hidden="1" outlineLevel="2">
      <c r="A2895" s="14" t="inlineStr">
        <is>
          <t>rnew</t>
        </is>
      </c>
      <c r="B2895" s="14" t="inlineStr">
        <is>
          <t>gso</t>
        </is>
      </c>
      <c r="C2895" s="14" t="inlineStr">
        <is>
          <t>ftr</t>
        </is>
      </c>
      <c r="D2895" s="32">
        <f>INDEX(Inputs!$V$5:$V$132,MATCH($B2895&amp;"|"&amp;$C2895,Inputs!$A$5:$A$132,0))</f>
        <v/>
      </c>
      <c r="E2895" s="36" t="n"/>
      <c r="F2895" s="36" t="n"/>
      <c r="G2895" s="36" t="n"/>
      <c r="H2895" s="14">
        <f>INDEX(VarLab,MATCH($A2895,VarKey,0))&amp;INDEX(MemLab,MATCH($C2895&amp;"|"&amp;$B2895,MemKey,0))</f>
        <v/>
      </c>
      <c r="I2895" s="14">
        <f>INDEX(VarUnit,MATCH($A2895,VarKey,0))</f>
        <v/>
      </c>
      <c r="J2895" s="14">
        <f>INDEX(VarSrc,MATCH($A2895,VarKey,0))</f>
        <v/>
      </c>
      <c r="K2895" s="11">
        <f>CodePrefix&amp;$A2895&amp;IF($C2895="","","."&amp;$C2895&amp;"."&amp;$B2895)&amp;INDEX(VarEnd,MATCH($A2895,VarKey,0))&amp;K$5</f>
        <v/>
      </c>
      <c r="L2895" s="39">
        <f>L2859*Settings!$C$13*(L2787+L2805+L2796*L$201+L2814*$D2895)</f>
        <v/>
      </c>
      <c r="M2895" s="40">
        <f>M2859*Settings!$C$13*(M2787+M2805+M2796*M$201+M2814*$D2895)</f>
        <v/>
      </c>
      <c r="N2895" s="40">
        <f>N2859*Settings!$C$13*(N2787+N2805+N2796*N$201+N2814*$D2895)</f>
        <v/>
      </c>
      <c r="O2895" s="40">
        <f>O2859*Settings!$C$13*(O2787+O2805+O2796*O$201+O2814*$D2895)</f>
        <v/>
      </c>
      <c r="P2895" s="40">
        <f>P2859*Settings!$C$13*(P2787+P2805+P2796*P$201+P2814*$D2895)</f>
        <v/>
      </c>
      <c r="Q2895" s="40">
        <f>Q2859*Settings!$C$13*(Q2787+Q2805+Q2796*Q$201+Q2814*$D2895)</f>
        <v/>
      </c>
      <c r="R2895" s="40">
        <f>R2859*Settings!$C$13*(R2787+R2805+R2796*R$201+R2814*$D2895)</f>
        <v/>
      </c>
      <c r="S2895" s="40">
        <f>S2859*Settings!$C$13*(S2787+S2805+S2796*S$201+S2814*$D2895)</f>
        <v/>
      </c>
      <c r="T2895" s="40">
        <f>T2859*Settings!$C$13*(T2787+T2805+T2796*T$201+T2814*$D2895)</f>
        <v/>
      </c>
      <c r="U2895" s="40">
        <f>U2859*Settings!$C$13*(U2787+U2805+U2796*U$201+U2814*$D2895)</f>
        <v/>
      </c>
      <c r="V2895" s="40">
        <f>V2859*Settings!$C$13*(V2787+V2805+V2796*V$201+V2814*$D2895)</f>
        <v/>
      </c>
      <c r="W2895" s="40">
        <f>W2859*Settings!$C$13*(W2787+W2805+W2796*W$201+W2814*$D2895)</f>
        <v/>
      </c>
      <c r="X2895" s="40">
        <f>X2859*Settings!$C$13*(X2787+X2805+X2796*X$201+X2814*$D2895)</f>
        <v/>
      </c>
      <c r="Y2895" s="40">
        <f>Y2859*Settings!$C$13*(Y2787+Y2805+Y2796*Y$201+Y2814*$D2895)</f>
        <v/>
      </c>
      <c r="Z2895" s="40">
        <f>Z2859*Settings!$C$13*(Z2787+Z2805+Z2796*Z$201+Z2814*$D2895)</f>
        <v/>
      </c>
      <c r="AA2895" s="40">
        <f>AA2859*Settings!$C$13*(AA2787+AA2805+AA2796*AA$201+AA2814*$D2895)</f>
        <v/>
      </c>
      <c r="AB2895" s="40">
        <f>AB2859*Settings!$C$13*(AB2787+AB2805+AB2796*AB$201+AB2814*$D2895)</f>
        <v/>
      </c>
      <c r="AC2895" s="40">
        <f>AC2859*Settings!$C$13*(AC2787+AC2805+AC2796*AC$201+AC2814*$D2895)</f>
        <v/>
      </c>
      <c r="AD2895" s="40">
        <f>AD2859*Settings!$C$13*(AD2787+AD2805+AD2796*AD$201+AD2814*$D2895)</f>
        <v/>
      </c>
      <c r="AF2895" s="11">
        <f>CodePrefix&amp;$A2895&amp;IF($C2895="","","."&amp;$C2895&amp;"."&amp;$B2895)&amp;INDEX(VarEnd,MATCH($A2895,VarKey,0))&amp;AF$5</f>
        <v/>
      </c>
      <c r="AG2895" s="39">
        <f>AG2859*Settings!$C$13*(AG2787+AG2805+AG2796*AG$201+AG2814*$D2895)</f>
        <v/>
      </c>
      <c r="AH2895" s="40">
        <f>AH2859*Settings!$C$13*(AH2787+AH2805+AH2796*AH$201+AH2814*$D2895)</f>
        <v/>
      </c>
      <c r="AI2895" s="40">
        <f>AI2859*Settings!$C$13*(AI2787+AI2805+AI2796*AI$201+AI2814*$D2895)</f>
        <v/>
      </c>
      <c r="AJ2895" s="40">
        <f>AJ2859*Settings!$C$13*(AJ2787+AJ2805+AJ2796*AJ$201+AJ2814*$D2895)</f>
        <v/>
      </c>
      <c r="AK2895" s="40">
        <f>AK2859*Settings!$C$13*(AK2787+AK2805+AK2796*AK$201+AK2814*$D2895)</f>
        <v/>
      </c>
      <c r="AL2895" s="40">
        <f>AL2859*Settings!$C$13*(AL2787+AL2805+AL2796*AL$201+AL2814*$D2895)</f>
        <v/>
      </c>
      <c r="AM2895" s="40">
        <f>AM2859*Settings!$C$13*(AM2787+AM2805+AM2796*AM$201+AM2814*$D2895)</f>
        <v/>
      </c>
      <c r="AN2895" s="40">
        <f>AN2859*Settings!$C$13*(AN2787+AN2805+AN2796*AN$201+AN2814*$D2895)</f>
        <v/>
      </c>
      <c r="AO2895" s="40">
        <f>AO2859*Settings!$C$13*(AO2787+AO2805+AO2796*AO$201+AO2814*$D2895)</f>
        <v/>
      </c>
      <c r="AP2895" s="40">
        <f>AP2859*Settings!$C$13*(AP2787+AP2805+AP2796*AP$201+AP2814*$D2895)</f>
        <v/>
      </c>
      <c r="AQ2895" s="40">
        <f>AQ2859*Settings!$C$13*(AQ2787+AQ2805+AQ2796*AQ$201+AQ2814*$D2895)</f>
        <v/>
      </c>
      <c r="AR2895" s="40">
        <f>AR2859*Settings!$C$13*(AR2787+AR2805+AR2796*AR$201+AR2814*$D2895)</f>
        <v/>
      </c>
      <c r="AS2895" s="40">
        <f>AS2859*Settings!$C$13*(AS2787+AS2805+AS2796*AS$201+AS2814*$D2895)</f>
        <v/>
      </c>
      <c r="AT2895" s="40">
        <f>AT2859*Settings!$C$13*(AT2787+AT2805+AT2796*AT$201+AT2814*$D2895)</f>
        <v/>
      </c>
      <c r="AU2895" s="40">
        <f>AU2859*Settings!$C$13*(AU2787+AU2805+AU2796*AU$201+AU2814*$D2895)</f>
        <v/>
      </c>
      <c r="AV2895" s="40">
        <f>AV2859*Settings!$C$13*(AV2787+AV2805+AV2796*AV$201+AV2814*$D2895)</f>
        <v/>
      </c>
      <c r="AW2895" s="40">
        <f>AW2859*Settings!$C$13*(AW2787+AW2805+AW2796*AW$201+AW2814*$D2895)</f>
        <v/>
      </c>
      <c r="AX2895" s="40">
        <f>AX2859*Settings!$C$13*(AX2787+AX2805+AX2796*AX$201+AX2814*$D2895)</f>
        <v/>
      </c>
      <c r="AY2895" s="40">
        <f>AY2859*Settings!$C$13*(AY2787+AY2805+AY2796*AY$201+AY2814*$D2895)</f>
        <v/>
      </c>
    </row>
    <row r="2896" hidden="1" outlineLevel="2">
      <c r="A2896" s="14" t="inlineStr">
        <is>
          <t>rnew</t>
        </is>
      </c>
      <c r="B2896" s="14" t="inlineStr">
        <is>
          <t>die</t>
        </is>
      </c>
      <c r="C2896" s="14" t="inlineStr">
        <is>
          <t>ftr</t>
        </is>
      </c>
      <c r="D2896" s="32">
        <f>INDEX(Inputs!$V$5:$V$132,MATCH($B2896&amp;"|"&amp;$C2896,Inputs!$A$5:$A$132,0))</f>
        <v/>
      </c>
      <c r="E2896" s="36" t="n"/>
      <c r="F2896" s="36" t="n"/>
      <c r="G2896" s="36" t="n"/>
      <c r="H2896" s="14">
        <f>INDEX(VarLab,MATCH($A2896,VarKey,0))&amp;INDEX(MemLab,MATCH($C2896&amp;"|"&amp;$B2896,MemKey,0))</f>
        <v/>
      </c>
      <c r="I2896" s="14">
        <f>INDEX(VarUnit,MATCH($A2896,VarKey,0))</f>
        <v/>
      </c>
      <c r="J2896" s="14">
        <f>INDEX(VarSrc,MATCH($A2896,VarKey,0))</f>
        <v/>
      </c>
      <c r="K2896" s="11">
        <f>CodePrefix&amp;$A2896&amp;IF($C2896="","","."&amp;$C2896&amp;"."&amp;$B2896)&amp;INDEX(VarEnd,MATCH($A2896,VarKey,0))&amp;K$5</f>
        <v/>
      </c>
      <c r="L2896" s="39">
        <f>L2860*Settings!$C$13*(L2788+L2806+L2797*L$201+L2815*$D2896)</f>
        <v/>
      </c>
      <c r="M2896" s="40">
        <f>M2860*Settings!$C$13*(M2788+M2806+M2797*M$201+M2815*$D2896)</f>
        <v/>
      </c>
      <c r="N2896" s="40">
        <f>N2860*Settings!$C$13*(N2788+N2806+N2797*N$201+N2815*$D2896)</f>
        <v/>
      </c>
      <c r="O2896" s="40">
        <f>O2860*Settings!$C$13*(O2788+O2806+O2797*O$201+O2815*$D2896)</f>
        <v/>
      </c>
      <c r="P2896" s="40">
        <f>P2860*Settings!$C$13*(P2788+P2806+P2797*P$201+P2815*$D2896)</f>
        <v/>
      </c>
      <c r="Q2896" s="40">
        <f>Q2860*Settings!$C$13*(Q2788+Q2806+Q2797*Q$201+Q2815*$D2896)</f>
        <v/>
      </c>
      <c r="R2896" s="40">
        <f>R2860*Settings!$C$13*(R2788+R2806+R2797*R$201+R2815*$D2896)</f>
        <v/>
      </c>
      <c r="S2896" s="40">
        <f>S2860*Settings!$C$13*(S2788+S2806+S2797*S$201+S2815*$D2896)</f>
        <v/>
      </c>
      <c r="T2896" s="40">
        <f>T2860*Settings!$C$13*(T2788+T2806+T2797*T$201+T2815*$D2896)</f>
        <v/>
      </c>
      <c r="U2896" s="40">
        <f>U2860*Settings!$C$13*(U2788+U2806+U2797*U$201+U2815*$D2896)</f>
        <v/>
      </c>
      <c r="V2896" s="40">
        <f>V2860*Settings!$C$13*(V2788+V2806+V2797*V$201+V2815*$D2896)</f>
        <v/>
      </c>
      <c r="W2896" s="40">
        <f>W2860*Settings!$C$13*(W2788+W2806+W2797*W$201+W2815*$D2896)</f>
        <v/>
      </c>
      <c r="X2896" s="40">
        <f>X2860*Settings!$C$13*(X2788+X2806+X2797*X$201+X2815*$D2896)</f>
        <v/>
      </c>
      <c r="Y2896" s="40">
        <f>Y2860*Settings!$C$13*(Y2788+Y2806+Y2797*Y$201+Y2815*$D2896)</f>
        <v/>
      </c>
      <c r="Z2896" s="40">
        <f>Z2860*Settings!$C$13*(Z2788+Z2806+Z2797*Z$201+Z2815*$D2896)</f>
        <v/>
      </c>
      <c r="AA2896" s="40">
        <f>AA2860*Settings!$C$13*(AA2788+AA2806+AA2797*AA$201+AA2815*$D2896)</f>
        <v/>
      </c>
      <c r="AB2896" s="40">
        <f>AB2860*Settings!$C$13*(AB2788+AB2806+AB2797*AB$201+AB2815*$D2896)</f>
        <v/>
      </c>
      <c r="AC2896" s="40">
        <f>AC2860*Settings!$C$13*(AC2788+AC2806+AC2797*AC$201+AC2815*$D2896)</f>
        <v/>
      </c>
      <c r="AD2896" s="40">
        <f>AD2860*Settings!$C$13*(AD2788+AD2806+AD2797*AD$201+AD2815*$D2896)</f>
        <v/>
      </c>
      <c r="AF2896" s="11">
        <f>CodePrefix&amp;$A2896&amp;IF($C2896="","","."&amp;$C2896&amp;"."&amp;$B2896)&amp;INDEX(VarEnd,MATCH($A2896,VarKey,0))&amp;AF$5</f>
        <v/>
      </c>
      <c r="AG2896" s="39">
        <f>AG2860*Settings!$C$13*(AG2788+AG2806+AG2797*AG$201+AG2815*$D2896)</f>
        <v/>
      </c>
      <c r="AH2896" s="40">
        <f>AH2860*Settings!$C$13*(AH2788+AH2806+AH2797*AH$201+AH2815*$D2896)</f>
        <v/>
      </c>
      <c r="AI2896" s="40">
        <f>AI2860*Settings!$C$13*(AI2788+AI2806+AI2797*AI$201+AI2815*$D2896)</f>
        <v/>
      </c>
      <c r="AJ2896" s="40">
        <f>AJ2860*Settings!$C$13*(AJ2788+AJ2806+AJ2797*AJ$201+AJ2815*$D2896)</f>
        <v/>
      </c>
      <c r="AK2896" s="40">
        <f>AK2860*Settings!$C$13*(AK2788+AK2806+AK2797*AK$201+AK2815*$D2896)</f>
        <v/>
      </c>
      <c r="AL2896" s="40">
        <f>AL2860*Settings!$C$13*(AL2788+AL2806+AL2797*AL$201+AL2815*$D2896)</f>
        <v/>
      </c>
      <c r="AM2896" s="40">
        <f>AM2860*Settings!$C$13*(AM2788+AM2806+AM2797*AM$201+AM2815*$D2896)</f>
        <v/>
      </c>
      <c r="AN2896" s="40">
        <f>AN2860*Settings!$C$13*(AN2788+AN2806+AN2797*AN$201+AN2815*$D2896)</f>
        <v/>
      </c>
      <c r="AO2896" s="40">
        <f>AO2860*Settings!$C$13*(AO2788+AO2806+AO2797*AO$201+AO2815*$D2896)</f>
        <v/>
      </c>
      <c r="AP2896" s="40">
        <f>AP2860*Settings!$C$13*(AP2788+AP2806+AP2797*AP$201+AP2815*$D2896)</f>
        <v/>
      </c>
      <c r="AQ2896" s="40">
        <f>AQ2860*Settings!$C$13*(AQ2788+AQ2806+AQ2797*AQ$201+AQ2815*$D2896)</f>
        <v/>
      </c>
      <c r="AR2896" s="40">
        <f>AR2860*Settings!$C$13*(AR2788+AR2806+AR2797*AR$201+AR2815*$D2896)</f>
        <v/>
      </c>
      <c r="AS2896" s="40">
        <f>AS2860*Settings!$C$13*(AS2788+AS2806+AS2797*AS$201+AS2815*$D2896)</f>
        <v/>
      </c>
      <c r="AT2896" s="40">
        <f>AT2860*Settings!$C$13*(AT2788+AT2806+AT2797*AT$201+AT2815*$D2896)</f>
        <v/>
      </c>
      <c r="AU2896" s="40">
        <f>AU2860*Settings!$C$13*(AU2788+AU2806+AU2797*AU$201+AU2815*$D2896)</f>
        <v/>
      </c>
      <c r="AV2896" s="40">
        <f>AV2860*Settings!$C$13*(AV2788+AV2806+AV2797*AV$201+AV2815*$D2896)</f>
        <v/>
      </c>
      <c r="AW2896" s="40">
        <f>AW2860*Settings!$C$13*(AW2788+AW2806+AW2797*AW$201+AW2815*$D2896)</f>
        <v/>
      </c>
      <c r="AX2896" s="40">
        <f>AX2860*Settings!$C$13*(AX2788+AX2806+AX2797*AX$201+AX2815*$D2896)</f>
        <v/>
      </c>
      <c r="AY2896" s="40">
        <f>AY2860*Settings!$C$13*(AY2788+AY2806+AY2797*AY$201+AY2815*$D2896)</f>
        <v/>
      </c>
    </row>
    <row r="2897" hidden="1" outlineLevel="2">
      <c r="A2897" s="14" t="inlineStr">
        <is>
          <t>rnew</t>
        </is>
      </c>
      <c r="B2897" s="14" t="inlineStr">
        <is>
          <t>lpg</t>
        </is>
      </c>
      <c r="C2897" s="14" t="inlineStr">
        <is>
          <t>ftr</t>
        </is>
      </c>
      <c r="D2897" s="32">
        <f>INDEX(Inputs!$V$5:$V$132,MATCH($B2897&amp;"|"&amp;$C2897,Inputs!$A$5:$A$132,0))</f>
        <v/>
      </c>
      <c r="E2897" s="36" t="n"/>
      <c r="F2897" s="36" t="n"/>
      <c r="G2897" s="36" t="n"/>
      <c r="H2897" s="14">
        <f>INDEX(VarLab,MATCH($A2897,VarKey,0))&amp;INDEX(MemLab,MATCH($C2897&amp;"|"&amp;$B2897,MemKey,0))</f>
        <v/>
      </c>
      <c r="I2897" s="14">
        <f>INDEX(VarUnit,MATCH($A2897,VarKey,0))</f>
        <v/>
      </c>
      <c r="J2897" s="14">
        <f>INDEX(VarSrc,MATCH($A2897,VarKey,0))</f>
        <v/>
      </c>
      <c r="K2897" s="11">
        <f>CodePrefix&amp;$A2897&amp;IF($C2897="","","."&amp;$C2897&amp;"."&amp;$B2897)&amp;INDEX(VarEnd,MATCH($A2897,VarKey,0))&amp;K$5</f>
        <v/>
      </c>
      <c r="L2897" s="39">
        <f>L2861*Settings!$C$13*(L2789+L2807+L2798*L$201+L2816*$D2897)</f>
        <v/>
      </c>
      <c r="M2897" s="40">
        <f>M2861*Settings!$C$13*(M2789+M2807+M2798*M$201+M2816*$D2897)</f>
        <v/>
      </c>
      <c r="N2897" s="40">
        <f>N2861*Settings!$C$13*(N2789+N2807+N2798*N$201+N2816*$D2897)</f>
        <v/>
      </c>
      <c r="O2897" s="40">
        <f>O2861*Settings!$C$13*(O2789+O2807+O2798*O$201+O2816*$D2897)</f>
        <v/>
      </c>
      <c r="P2897" s="40">
        <f>P2861*Settings!$C$13*(P2789+P2807+P2798*P$201+P2816*$D2897)</f>
        <v/>
      </c>
      <c r="Q2897" s="40">
        <f>Q2861*Settings!$C$13*(Q2789+Q2807+Q2798*Q$201+Q2816*$D2897)</f>
        <v/>
      </c>
      <c r="R2897" s="40">
        <f>R2861*Settings!$C$13*(R2789+R2807+R2798*R$201+R2816*$D2897)</f>
        <v/>
      </c>
      <c r="S2897" s="40">
        <f>S2861*Settings!$C$13*(S2789+S2807+S2798*S$201+S2816*$D2897)</f>
        <v/>
      </c>
      <c r="T2897" s="40">
        <f>T2861*Settings!$C$13*(T2789+T2807+T2798*T$201+T2816*$D2897)</f>
        <v/>
      </c>
      <c r="U2897" s="40">
        <f>U2861*Settings!$C$13*(U2789+U2807+U2798*U$201+U2816*$D2897)</f>
        <v/>
      </c>
      <c r="V2897" s="40">
        <f>V2861*Settings!$C$13*(V2789+V2807+V2798*V$201+V2816*$D2897)</f>
        <v/>
      </c>
      <c r="W2897" s="40">
        <f>W2861*Settings!$C$13*(W2789+W2807+W2798*W$201+W2816*$D2897)</f>
        <v/>
      </c>
      <c r="X2897" s="40">
        <f>X2861*Settings!$C$13*(X2789+X2807+X2798*X$201+X2816*$D2897)</f>
        <v/>
      </c>
      <c r="Y2897" s="40">
        <f>Y2861*Settings!$C$13*(Y2789+Y2807+Y2798*Y$201+Y2816*$D2897)</f>
        <v/>
      </c>
      <c r="Z2897" s="40">
        <f>Z2861*Settings!$C$13*(Z2789+Z2807+Z2798*Z$201+Z2816*$D2897)</f>
        <v/>
      </c>
      <c r="AA2897" s="40">
        <f>AA2861*Settings!$C$13*(AA2789+AA2807+AA2798*AA$201+AA2816*$D2897)</f>
        <v/>
      </c>
      <c r="AB2897" s="40">
        <f>AB2861*Settings!$C$13*(AB2789+AB2807+AB2798*AB$201+AB2816*$D2897)</f>
        <v/>
      </c>
      <c r="AC2897" s="40">
        <f>AC2861*Settings!$C$13*(AC2789+AC2807+AC2798*AC$201+AC2816*$D2897)</f>
        <v/>
      </c>
      <c r="AD2897" s="40">
        <f>AD2861*Settings!$C$13*(AD2789+AD2807+AD2798*AD$201+AD2816*$D2897)</f>
        <v/>
      </c>
      <c r="AF2897" s="11">
        <f>CodePrefix&amp;$A2897&amp;IF($C2897="","","."&amp;$C2897&amp;"."&amp;$B2897)&amp;INDEX(VarEnd,MATCH($A2897,VarKey,0))&amp;AF$5</f>
        <v/>
      </c>
      <c r="AG2897" s="39">
        <f>AG2861*Settings!$C$13*(AG2789+AG2807+AG2798*AG$201+AG2816*$D2897)</f>
        <v/>
      </c>
      <c r="AH2897" s="40">
        <f>AH2861*Settings!$C$13*(AH2789+AH2807+AH2798*AH$201+AH2816*$D2897)</f>
        <v/>
      </c>
      <c r="AI2897" s="40">
        <f>AI2861*Settings!$C$13*(AI2789+AI2807+AI2798*AI$201+AI2816*$D2897)</f>
        <v/>
      </c>
      <c r="AJ2897" s="40">
        <f>AJ2861*Settings!$C$13*(AJ2789+AJ2807+AJ2798*AJ$201+AJ2816*$D2897)</f>
        <v/>
      </c>
      <c r="AK2897" s="40">
        <f>AK2861*Settings!$C$13*(AK2789+AK2807+AK2798*AK$201+AK2816*$D2897)</f>
        <v/>
      </c>
      <c r="AL2897" s="40">
        <f>AL2861*Settings!$C$13*(AL2789+AL2807+AL2798*AL$201+AL2816*$D2897)</f>
        <v/>
      </c>
      <c r="AM2897" s="40">
        <f>AM2861*Settings!$C$13*(AM2789+AM2807+AM2798*AM$201+AM2816*$D2897)</f>
        <v/>
      </c>
      <c r="AN2897" s="40">
        <f>AN2861*Settings!$C$13*(AN2789+AN2807+AN2798*AN$201+AN2816*$D2897)</f>
        <v/>
      </c>
      <c r="AO2897" s="40">
        <f>AO2861*Settings!$C$13*(AO2789+AO2807+AO2798*AO$201+AO2816*$D2897)</f>
        <v/>
      </c>
      <c r="AP2897" s="40">
        <f>AP2861*Settings!$C$13*(AP2789+AP2807+AP2798*AP$201+AP2816*$D2897)</f>
        <v/>
      </c>
      <c r="AQ2897" s="40">
        <f>AQ2861*Settings!$C$13*(AQ2789+AQ2807+AQ2798*AQ$201+AQ2816*$D2897)</f>
        <v/>
      </c>
      <c r="AR2897" s="40">
        <f>AR2861*Settings!$C$13*(AR2789+AR2807+AR2798*AR$201+AR2816*$D2897)</f>
        <v/>
      </c>
      <c r="AS2897" s="40">
        <f>AS2861*Settings!$C$13*(AS2789+AS2807+AS2798*AS$201+AS2816*$D2897)</f>
        <v/>
      </c>
      <c r="AT2897" s="40">
        <f>AT2861*Settings!$C$13*(AT2789+AT2807+AT2798*AT$201+AT2816*$D2897)</f>
        <v/>
      </c>
      <c r="AU2897" s="40">
        <f>AU2861*Settings!$C$13*(AU2789+AU2807+AU2798*AU$201+AU2816*$D2897)</f>
        <v/>
      </c>
      <c r="AV2897" s="40">
        <f>AV2861*Settings!$C$13*(AV2789+AV2807+AV2798*AV$201+AV2816*$D2897)</f>
        <v/>
      </c>
      <c r="AW2897" s="40">
        <f>AW2861*Settings!$C$13*(AW2789+AW2807+AW2798*AW$201+AW2816*$D2897)</f>
        <v/>
      </c>
      <c r="AX2897" s="40">
        <f>AX2861*Settings!$C$13*(AX2789+AX2807+AX2798*AX$201+AX2816*$D2897)</f>
        <v/>
      </c>
      <c r="AY2897" s="40">
        <f>AY2861*Settings!$C$13*(AY2789+AY2807+AY2798*AY$201+AY2816*$D2897)</f>
        <v/>
      </c>
    </row>
    <row r="2898" hidden="1" outlineLevel="2">
      <c r="A2898" s="14" t="inlineStr">
        <is>
          <t>rnew</t>
        </is>
      </c>
      <c r="B2898" s="14" t="inlineStr">
        <is>
          <t>ker</t>
        </is>
      </c>
      <c r="C2898" s="14" t="inlineStr">
        <is>
          <t>ftr</t>
        </is>
      </c>
      <c r="D2898" s="32">
        <f>INDEX(Inputs!$V$5:$V$132,MATCH($B2898&amp;"|"&amp;$C2898,Inputs!$A$5:$A$132,0))</f>
        <v/>
      </c>
      <c r="E2898" s="36" t="n"/>
      <c r="F2898" s="36" t="n"/>
      <c r="G2898" s="36" t="n"/>
      <c r="H2898" s="14">
        <f>INDEX(VarLab,MATCH($A2898,VarKey,0))&amp;INDEX(MemLab,MATCH($C2898&amp;"|"&amp;$B2898,MemKey,0))</f>
        <v/>
      </c>
      <c r="I2898" s="14">
        <f>INDEX(VarUnit,MATCH($A2898,VarKey,0))</f>
        <v/>
      </c>
      <c r="J2898" s="14">
        <f>INDEX(VarSrc,MATCH($A2898,VarKey,0))</f>
        <v/>
      </c>
      <c r="K2898" s="11">
        <f>CodePrefix&amp;$A2898&amp;IF($C2898="","","."&amp;$C2898&amp;"."&amp;$B2898)&amp;INDEX(VarEnd,MATCH($A2898,VarKey,0))&amp;K$5</f>
        <v/>
      </c>
      <c r="L2898" s="39">
        <f>L2862*Settings!$C$13*(L2790+L2808+L2799*L$201+L2817*$D2898)</f>
        <v/>
      </c>
      <c r="M2898" s="40">
        <f>M2862*Settings!$C$13*(M2790+M2808+M2799*M$201+M2817*$D2898)</f>
        <v/>
      </c>
      <c r="N2898" s="40">
        <f>N2862*Settings!$C$13*(N2790+N2808+N2799*N$201+N2817*$D2898)</f>
        <v/>
      </c>
      <c r="O2898" s="40">
        <f>O2862*Settings!$C$13*(O2790+O2808+O2799*O$201+O2817*$D2898)</f>
        <v/>
      </c>
      <c r="P2898" s="40">
        <f>P2862*Settings!$C$13*(P2790+P2808+P2799*P$201+P2817*$D2898)</f>
        <v/>
      </c>
      <c r="Q2898" s="40">
        <f>Q2862*Settings!$C$13*(Q2790+Q2808+Q2799*Q$201+Q2817*$D2898)</f>
        <v/>
      </c>
      <c r="R2898" s="40">
        <f>R2862*Settings!$C$13*(R2790+R2808+R2799*R$201+R2817*$D2898)</f>
        <v/>
      </c>
      <c r="S2898" s="40">
        <f>S2862*Settings!$C$13*(S2790+S2808+S2799*S$201+S2817*$D2898)</f>
        <v/>
      </c>
      <c r="T2898" s="40">
        <f>T2862*Settings!$C$13*(T2790+T2808+T2799*T$201+T2817*$D2898)</f>
        <v/>
      </c>
      <c r="U2898" s="40">
        <f>U2862*Settings!$C$13*(U2790+U2808+U2799*U$201+U2817*$D2898)</f>
        <v/>
      </c>
      <c r="V2898" s="40">
        <f>V2862*Settings!$C$13*(V2790+V2808+V2799*V$201+V2817*$D2898)</f>
        <v/>
      </c>
      <c r="W2898" s="40">
        <f>W2862*Settings!$C$13*(W2790+W2808+W2799*W$201+W2817*$D2898)</f>
        <v/>
      </c>
      <c r="X2898" s="40">
        <f>X2862*Settings!$C$13*(X2790+X2808+X2799*X$201+X2817*$D2898)</f>
        <v/>
      </c>
      <c r="Y2898" s="40">
        <f>Y2862*Settings!$C$13*(Y2790+Y2808+Y2799*Y$201+Y2817*$D2898)</f>
        <v/>
      </c>
      <c r="Z2898" s="40">
        <f>Z2862*Settings!$C$13*(Z2790+Z2808+Z2799*Z$201+Z2817*$D2898)</f>
        <v/>
      </c>
      <c r="AA2898" s="40">
        <f>AA2862*Settings!$C$13*(AA2790+AA2808+AA2799*AA$201+AA2817*$D2898)</f>
        <v/>
      </c>
      <c r="AB2898" s="40">
        <f>AB2862*Settings!$C$13*(AB2790+AB2808+AB2799*AB$201+AB2817*$D2898)</f>
        <v/>
      </c>
      <c r="AC2898" s="40">
        <f>AC2862*Settings!$C$13*(AC2790+AC2808+AC2799*AC$201+AC2817*$D2898)</f>
        <v/>
      </c>
      <c r="AD2898" s="40">
        <f>AD2862*Settings!$C$13*(AD2790+AD2808+AD2799*AD$201+AD2817*$D2898)</f>
        <v/>
      </c>
      <c r="AF2898" s="11">
        <f>CodePrefix&amp;$A2898&amp;IF($C2898="","","."&amp;$C2898&amp;"."&amp;$B2898)&amp;INDEX(VarEnd,MATCH($A2898,VarKey,0))&amp;AF$5</f>
        <v/>
      </c>
      <c r="AG2898" s="39">
        <f>AG2862*Settings!$C$13*(AG2790+AG2808+AG2799*AG$201+AG2817*$D2898)</f>
        <v/>
      </c>
      <c r="AH2898" s="40">
        <f>AH2862*Settings!$C$13*(AH2790+AH2808+AH2799*AH$201+AH2817*$D2898)</f>
        <v/>
      </c>
      <c r="AI2898" s="40">
        <f>AI2862*Settings!$C$13*(AI2790+AI2808+AI2799*AI$201+AI2817*$D2898)</f>
        <v/>
      </c>
      <c r="AJ2898" s="40">
        <f>AJ2862*Settings!$C$13*(AJ2790+AJ2808+AJ2799*AJ$201+AJ2817*$D2898)</f>
        <v/>
      </c>
      <c r="AK2898" s="40">
        <f>AK2862*Settings!$C$13*(AK2790+AK2808+AK2799*AK$201+AK2817*$D2898)</f>
        <v/>
      </c>
      <c r="AL2898" s="40">
        <f>AL2862*Settings!$C$13*(AL2790+AL2808+AL2799*AL$201+AL2817*$D2898)</f>
        <v/>
      </c>
      <c r="AM2898" s="40">
        <f>AM2862*Settings!$C$13*(AM2790+AM2808+AM2799*AM$201+AM2817*$D2898)</f>
        <v/>
      </c>
      <c r="AN2898" s="40">
        <f>AN2862*Settings!$C$13*(AN2790+AN2808+AN2799*AN$201+AN2817*$D2898)</f>
        <v/>
      </c>
      <c r="AO2898" s="40">
        <f>AO2862*Settings!$C$13*(AO2790+AO2808+AO2799*AO$201+AO2817*$D2898)</f>
        <v/>
      </c>
      <c r="AP2898" s="40">
        <f>AP2862*Settings!$C$13*(AP2790+AP2808+AP2799*AP$201+AP2817*$D2898)</f>
        <v/>
      </c>
      <c r="AQ2898" s="40">
        <f>AQ2862*Settings!$C$13*(AQ2790+AQ2808+AQ2799*AQ$201+AQ2817*$D2898)</f>
        <v/>
      </c>
      <c r="AR2898" s="40">
        <f>AR2862*Settings!$C$13*(AR2790+AR2808+AR2799*AR$201+AR2817*$D2898)</f>
        <v/>
      </c>
      <c r="AS2898" s="40">
        <f>AS2862*Settings!$C$13*(AS2790+AS2808+AS2799*AS$201+AS2817*$D2898)</f>
        <v/>
      </c>
      <c r="AT2898" s="40">
        <f>AT2862*Settings!$C$13*(AT2790+AT2808+AT2799*AT$201+AT2817*$D2898)</f>
        <v/>
      </c>
      <c r="AU2898" s="40">
        <f>AU2862*Settings!$C$13*(AU2790+AU2808+AU2799*AU$201+AU2817*$D2898)</f>
        <v/>
      </c>
      <c r="AV2898" s="40">
        <f>AV2862*Settings!$C$13*(AV2790+AV2808+AV2799*AV$201+AV2817*$D2898)</f>
        <v/>
      </c>
      <c r="AW2898" s="40">
        <f>AW2862*Settings!$C$13*(AW2790+AW2808+AW2799*AW$201+AW2817*$D2898)</f>
        <v/>
      </c>
      <c r="AX2898" s="40">
        <f>AX2862*Settings!$C$13*(AX2790+AX2808+AX2799*AX$201+AX2817*$D2898)</f>
        <v/>
      </c>
      <c r="AY2898" s="40">
        <f>AY2862*Settings!$C$13*(AY2790+AY2808+AY2799*AY$201+AY2817*$D2898)</f>
        <v/>
      </c>
    </row>
    <row r="2899" hidden="1" outlineLevel="2">
      <c r="A2899" s="14" t="inlineStr">
        <is>
          <t>rnew</t>
        </is>
      </c>
      <c r="B2899" s="14" t="inlineStr">
        <is>
          <t>oop</t>
        </is>
      </c>
      <c r="C2899" s="14" t="inlineStr">
        <is>
          <t>ftr</t>
        </is>
      </c>
      <c r="D2899" s="32">
        <f>INDEX(Inputs!$V$5:$V$132,MATCH($B2899&amp;"|"&amp;$C2899,Inputs!$A$5:$A$132,0))</f>
        <v/>
      </c>
      <c r="E2899" s="36" t="n"/>
      <c r="F2899" s="36" t="n"/>
      <c r="G2899" s="36" t="n"/>
      <c r="H2899" s="14">
        <f>INDEX(VarLab,MATCH($A2899,VarKey,0))&amp;INDEX(MemLab,MATCH($C2899&amp;"|"&amp;$B2899,MemKey,0))</f>
        <v/>
      </c>
      <c r="I2899" s="14">
        <f>INDEX(VarUnit,MATCH($A2899,VarKey,0))</f>
        <v/>
      </c>
      <c r="J2899" s="14">
        <f>INDEX(VarSrc,MATCH($A2899,VarKey,0))</f>
        <v/>
      </c>
      <c r="K2899" s="11">
        <f>CodePrefix&amp;$A2899&amp;IF($C2899="","","."&amp;$C2899&amp;"."&amp;$B2899)&amp;INDEX(VarEnd,MATCH($A2899,VarKey,0))&amp;K$5</f>
        <v/>
      </c>
      <c r="L2899" s="39">
        <f>L2863*Settings!$C$13*(L2791+L2809+L2800*L$201+L2818*$D2899)</f>
        <v/>
      </c>
      <c r="M2899" s="40">
        <f>M2863*Settings!$C$13*(M2791+M2809+M2800*M$201+M2818*$D2899)</f>
        <v/>
      </c>
      <c r="N2899" s="40">
        <f>N2863*Settings!$C$13*(N2791+N2809+N2800*N$201+N2818*$D2899)</f>
        <v/>
      </c>
      <c r="O2899" s="40">
        <f>O2863*Settings!$C$13*(O2791+O2809+O2800*O$201+O2818*$D2899)</f>
        <v/>
      </c>
      <c r="P2899" s="40">
        <f>P2863*Settings!$C$13*(P2791+P2809+P2800*P$201+P2818*$D2899)</f>
        <v/>
      </c>
      <c r="Q2899" s="40">
        <f>Q2863*Settings!$C$13*(Q2791+Q2809+Q2800*Q$201+Q2818*$D2899)</f>
        <v/>
      </c>
      <c r="R2899" s="40">
        <f>R2863*Settings!$C$13*(R2791+R2809+R2800*R$201+R2818*$D2899)</f>
        <v/>
      </c>
      <c r="S2899" s="40">
        <f>S2863*Settings!$C$13*(S2791+S2809+S2800*S$201+S2818*$D2899)</f>
        <v/>
      </c>
      <c r="T2899" s="40">
        <f>T2863*Settings!$C$13*(T2791+T2809+T2800*T$201+T2818*$D2899)</f>
        <v/>
      </c>
      <c r="U2899" s="40">
        <f>U2863*Settings!$C$13*(U2791+U2809+U2800*U$201+U2818*$D2899)</f>
        <v/>
      </c>
      <c r="V2899" s="40">
        <f>V2863*Settings!$C$13*(V2791+V2809+V2800*V$201+V2818*$D2899)</f>
        <v/>
      </c>
      <c r="W2899" s="40">
        <f>W2863*Settings!$C$13*(W2791+W2809+W2800*W$201+W2818*$D2899)</f>
        <v/>
      </c>
      <c r="X2899" s="40">
        <f>X2863*Settings!$C$13*(X2791+X2809+X2800*X$201+X2818*$D2899)</f>
        <v/>
      </c>
      <c r="Y2899" s="40">
        <f>Y2863*Settings!$C$13*(Y2791+Y2809+Y2800*Y$201+Y2818*$D2899)</f>
        <v/>
      </c>
      <c r="Z2899" s="40">
        <f>Z2863*Settings!$C$13*(Z2791+Z2809+Z2800*Z$201+Z2818*$D2899)</f>
        <v/>
      </c>
      <c r="AA2899" s="40">
        <f>AA2863*Settings!$C$13*(AA2791+AA2809+AA2800*AA$201+AA2818*$D2899)</f>
        <v/>
      </c>
      <c r="AB2899" s="40">
        <f>AB2863*Settings!$C$13*(AB2791+AB2809+AB2800*AB$201+AB2818*$D2899)</f>
        <v/>
      </c>
      <c r="AC2899" s="40">
        <f>AC2863*Settings!$C$13*(AC2791+AC2809+AC2800*AC$201+AC2818*$D2899)</f>
        <v/>
      </c>
      <c r="AD2899" s="40">
        <f>AD2863*Settings!$C$13*(AD2791+AD2809+AD2800*AD$201+AD2818*$D2899)</f>
        <v/>
      </c>
      <c r="AF2899" s="11">
        <f>CodePrefix&amp;$A2899&amp;IF($C2899="","","."&amp;$C2899&amp;"."&amp;$B2899)&amp;INDEX(VarEnd,MATCH($A2899,VarKey,0))&amp;AF$5</f>
        <v/>
      </c>
      <c r="AG2899" s="39">
        <f>AG2863*Settings!$C$13*(AG2791+AG2809+AG2800*AG$201+AG2818*$D2899)</f>
        <v/>
      </c>
      <c r="AH2899" s="40">
        <f>AH2863*Settings!$C$13*(AH2791+AH2809+AH2800*AH$201+AH2818*$D2899)</f>
        <v/>
      </c>
      <c r="AI2899" s="40">
        <f>AI2863*Settings!$C$13*(AI2791+AI2809+AI2800*AI$201+AI2818*$D2899)</f>
        <v/>
      </c>
      <c r="AJ2899" s="40">
        <f>AJ2863*Settings!$C$13*(AJ2791+AJ2809+AJ2800*AJ$201+AJ2818*$D2899)</f>
        <v/>
      </c>
      <c r="AK2899" s="40">
        <f>AK2863*Settings!$C$13*(AK2791+AK2809+AK2800*AK$201+AK2818*$D2899)</f>
        <v/>
      </c>
      <c r="AL2899" s="40">
        <f>AL2863*Settings!$C$13*(AL2791+AL2809+AL2800*AL$201+AL2818*$D2899)</f>
        <v/>
      </c>
      <c r="AM2899" s="40">
        <f>AM2863*Settings!$C$13*(AM2791+AM2809+AM2800*AM$201+AM2818*$D2899)</f>
        <v/>
      </c>
      <c r="AN2899" s="40">
        <f>AN2863*Settings!$C$13*(AN2791+AN2809+AN2800*AN$201+AN2818*$D2899)</f>
        <v/>
      </c>
      <c r="AO2899" s="40">
        <f>AO2863*Settings!$C$13*(AO2791+AO2809+AO2800*AO$201+AO2818*$D2899)</f>
        <v/>
      </c>
      <c r="AP2899" s="40">
        <f>AP2863*Settings!$C$13*(AP2791+AP2809+AP2800*AP$201+AP2818*$D2899)</f>
        <v/>
      </c>
      <c r="AQ2899" s="40">
        <f>AQ2863*Settings!$C$13*(AQ2791+AQ2809+AQ2800*AQ$201+AQ2818*$D2899)</f>
        <v/>
      </c>
      <c r="AR2899" s="40">
        <f>AR2863*Settings!$C$13*(AR2791+AR2809+AR2800*AR$201+AR2818*$D2899)</f>
        <v/>
      </c>
      <c r="AS2899" s="40">
        <f>AS2863*Settings!$C$13*(AS2791+AS2809+AS2800*AS$201+AS2818*$D2899)</f>
        <v/>
      </c>
      <c r="AT2899" s="40">
        <f>AT2863*Settings!$C$13*(AT2791+AT2809+AT2800*AT$201+AT2818*$D2899)</f>
        <v/>
      </c>
      <c r="AU2899" s="40">
        <f>AU2863*Settings!$C$13*(AU2791+AU2809+AU2800*AU$201+AU2818*$D2899)</f>
        <v/>
      </c>
      <c r="AV2899" s="40">
        <f>AV2863*Settings!$C$13*(AV2791+AV2809+AV2800*AV$201+AV2818*$D2899)</f>
        <v/>
      </c>
      <c r="AW2899" s="40">
        <f>AW2863*Settings!$C$13*(AW2791+AW2809+AW2800*AW$201+AW2818*$D2899)</f>
        <v/>
      </c>
      <c r="AX2899" s="40">
        <f>AX2863*Settings!$C$13*(AX2791+AX2809+AX2800*AX$201+AX2818*$D2899)</f>
        <v/>
      </c>
      <c r="AY2899" s="40">
        <f>AY2863*Settings!$C$13*(AY2791+AY2809+AY2800*AY$201+AY2818*$D2899)</f>
        <v/>
      </c>
    </row>
    <row r="2900" hidden="1" outlineLevel="2">
      <c r="A2900" s="14" t="inlineStr">
        <is>
          <t>rnew</t>
        </is>
      </c>
      <c r="B2900" s="14" t="inlineStr">
        <is>
          <t>bio</t>
        </is>
      </c>
      <c r="C2900" s="14" t="inlineStr">
        <is>
          <t>ftr</t>
        </is>
      </c>
      <c r="D2900" s="32">
        <f>INDEX(Inputs!$V$5:$V$132,MATCH($B2900&amp;"|"&amp;$C2900,Inputs!$A$5:$A$132,0))</f>
        <v/>
      </c>
      <c r="E2900" s="36" t="n"/>
      <c r="F2900" s="36" t="n"/>
      <c r="G2900" s="36" t="n"/>
      <c r="H2900" s="14">
        <f>INDEX(VarLab,MATCH($A2900,VarKey,0))&amp;INDEX(MemLab,MATCH($C2900&amp;"|"&amp;$B2900,MemKey,0))</f>
        <v/>
      </c>
      <c r="I2900" s="14">
        <f>INDEX(VarUnit,MATCH($A2900,VarKey,0))</f>
        <v/>
      </c>
      <c r="J2900" s="14">
        <f>INDEX(VarSrc,MATCH($A2900,VarKey,0))</f>
        <v/>
      </c>
      <c r="K2900" s="11">
        <f>CodePrefix&amp;$A2900&amp;IF($C2900="","","."&amp;$C2900&amp;"."&amp;$B2900)&amp;INDEX(VarEnd,MATCH($A2900,VarKey,0))&amp;K$5</f>
        <v/>
      </c>
      <c r="L2900" s="39">
        <f>L2864*Settings!$C$13*(L2792+L2810+L2801*L$201+L2819*$D2900)</f>
        <v/>
      </c>
      <c r="M2900" s="40">
        <f>M2864*Settings!$C$13*(M2792+M2810+M2801*M$201+M2819*$D2900)</f>
        <v/>
      </c>
      <c r="N2900" s="40">
        <f>N2864*Settings!$C$13*(N2792+N2810+N2801*N$201+N2819*$D2900)</f>
        <v/>
      </c>
      <c r="O2900" s="40">
        <f>O2864*Settings!$C$13*(O2792+O2810+O2801*O$201+O2819*$D2900)</f>
        <v/>
      </c>
      <c r="P2900" s="40">
        <f>P2864*Settings!$C$13*(P2792+P2810+P2801*P$201+P2819*$D2900)</f>
        <v/>
      </c>
      <c r="Q2900" s="40">
        <f>Q2864*Settings!$C$13*(Q2792+Q2810+Q2801*Q$201+Q2819*$D2900)</f>
        <v/>
      </c>
      <c r="R2900" s="40">
        <f>R2864*Settings!$C$13*(R2792+R2810+R2801*R$201+R2819*$D2900)</f>
        <v/>
      </c>
      <c r="S2900" s="40">
        <f>S2864*Settings!$C$13*(S2792+S2810+S2801*S$201+S2819*$D2900)</f>
        <v/>
      </c>
      <c r="T2900" s="40">
        <f>T2864*Settings!$C$13*(T2792+T2810+T2801*T$201+T2819*$D2900)</f>
        <v/>
      </c>
      <c r="U2900" s="40">
        <f>U2864*Settings!$C$13*(U2792+U2810+U2801*U$201+U2819*$D2900)</f>
        <v/>
      </c>
      <c r="V2900" s="40">
        <f>V2864*Settings!$C$13*(V2792+V2810+V2801*V$201+V2819*$D2900)</f>
        <v/>
      </c>
      <c r="W2900" s="40">
        <f>W2864*Settings!$C$13*(W2792+W2810+W2801*W$201+W2819*$D2900)</f>
        <v/>
      </c>
      <c r="X2900" s="40">
        <f>X2864*Settings!$C$13*(X2792+X2810+X2801*X$201+X2819*$D2900)</f>
        <v/>
      </c>
      <c r="Y2900" s="40">
        <f>Y2864*Settings!$C$13*(Y2792+Y2810+Y2801*Y$201+Y2819*$D2900)</f>
        <v/>
      </c>
      <c r="Z2900" s="40">
        <f>Z2864*Settings!$C$13*(Z2792+Z2810+Z2801*Z$201+Z2819*$D2900)</f>
        <v/>
      </c>
      <c r="AA2900" s="40">
        <f>AA2864*Settings!$C$13*(AA2792+AA2810+AA2801*AA$201+AA2819*$D2900)</f>
        <v/>
      </c>
      <c r="AB2900" s="40">
        <f>AB2864*Settings!$C$13*(AB2792+AB2810+AB2801*AB$201+AB2819*$D2900)</f>
        <v/>
      </c>
      <c r="AC2900" s="40">
        <f>AC2864*Settings!$C$13*(AC2792+AC2810+AC2801*AC$201+AC2819*$D2900)</f>
        <v/>
      </c>
      <c r="AD2900" s="40">
        <f>AD2864*Settings!$C$13*(AD2792+AD2810+AD2801*AD$201+AD2819*$D2900)</f>
        <v/>
      </c>
      <c r="AF2900" s="11">
        <f>CodePrefix&amp;$A2900&amp;IF($C2900="","","."&amp;$C2900&amp;"."&amp;$B2900)&amp;INDEX(VarEnd,MATCH($A2900,VarKey,0))&amp;AF$5</f>
        <v/>
      </c>
      <c r="AG2900" s="39">
        <f>AG2864*Settings!$C$13*(AG2792+AG2810+AG2801*AG$201+AG2819*$D2900)</f>
        <v/>
      </c>
      <c r="AH2900" s="40">
        <f>AH2864*Settings!$C$13*(AH2792+AH2810+AH2801*AH$201+AH2819*$D2900)</f>
        <v/>
      </c>
      <c r="AI2900" s="40">
        <f>AI2864*Settings!$C$13*(AI2792+AI2810+AI2801*AI$201+AI2819*$D2900)</f>
        <v/>
      </c>
      <c r="AJ2900" s="40">
        <f>AJ2864*Settings!$C$13*(AJ2792+AJ2810+AJ2801*AJ$201+AJ2819*$D2900)</f>
        <v/>
      </c>
      <c r="AK2900" s="40">
        <f>AK2864*Settings!$C$13*(AK2792+AK2810+AK2801*AK$201+AK2819*$D2900)</f>
        <v/>
      </c>
      <c r="AL2900" s="40">
        <f>AL2864*Settings!$C$13*(AL2792+AL2810+AL2801*AL$201+AL2819*$D2900)</f>
        <v/>
      </c>
      <c r="AM2900" s="40">
        <f>AM2864*Settings!$C$13*(AM2792+AM2810+AM2801*AM$201+AM2819*$D2900)</f>
        <v/>
      </c>
      <c r="AN2900" s="40">
        <f>AN2864*Settings!$C$13*(AN2792+AN2810+AN2801*AN$201+AN2819*$D2900)</f>
        <v/>
      </c>
      <c r="AO2900" s="40">
        <f>AO2864*Settings!$C$13*(AO2792+AO2810+AO2801*AO$201+AO2819*$D2900)</f>
        <v/>
      </c>
      <c r="AP2900" s="40">
        <f>AP2864*Settings!$C$13*(AP2792+AP2810+AP2801*AP$201+AP2819*$D2900)</f>
        <v/>
      </c>
      <c r="AQ2900" s="40">
        <f>AQ2864*Settings!$C$13*(AQ2792+AQ2810+AQ2801*AQ$201+AQ2819*$D2900)</f>
        <v/>
      </c>
      <c r="AR2900" s="40">
        <f>AR2864*Settings!$C$13*(AR2792+AR2810+AR2801*AR$201+AR2819*$D2900)</f>
        <v/>
      </c>
      <c r="AS2900" s="40">
        <f>AS2864*Settings!$C$13*(AS2792+AS2810+AS2801*AS$201+AS2819*$D2900)</f>
        <v/>
      </c>
      <c r="AT2900" s="40">
        <f>AT2864*Settings!$C$13*(AT2792+AT2810+AT2801*AT$201+AT2819*$D2900)</f>
        <v/>
      </c>
      <c r="AU2900" s="40">
        <f>AU2864*Settings!$C$13*(AU2792+AU2810+AU2801*AU$201+AU2819*$D2900)</f>
        <v/>
      </c>
      <c r="AV2900" s="40">
        <f>AV2864*Settings!$C$13*(AV2792+AV2810+AV2801*AV$201+AV2819*$D2900)</f>
        <v/>
      </c>
      <c r="AW2900" s="40">
        <f>AW2864*Settings!$C$13*(AW2792+AW2810+AW2801*AW$201+AW2819*$D2900)</f>
        <v/>
      </c>
      <c r="AX2900" s="40">
        <f>AX2864*Settings!$C$13*(AX2792+AX2810+AX2801*AX$201+AX2819*$D2900)</f>
        <v/>
      </c>
      <c r="AY2900" s="40">
        <f>AY2864*Settings!$C$13*(AY2792+AY2810+AY2801*AY$201+AY2819*$D2900)</f>
        <v/>
      </c>
    </row>
    <row r="2901" hidden="1" outlineLevel="2"/>
    <row r="2902" hidden="1" outlineLevel="2">
      <c r="A2902" s="14" t="inlineStr">
        <is>
          <t>rxcp</t>
        </is>
      </c>
      <c r="B2902" s="14" t="inlineStr">
        <is>
          <t>coa</t>
        </is>
      </c>
      <c r="C2902" s="14" t="inlineStr">
        <is>
          <t>ftr</t>
        </is>
      </c>
      <c r="D2902" s="36" t="n"/>
      <c r="E2902" s="36" t="n"/>
      <c r="F2902" s="36" t="n"/>
      <c r="G2902" s="36" t="n"/>
      <c r="H2902" s="14">
        <f>INDEX(VarLab,MATCH($A2902,VarKey,0))&amp;INDEX(MemLab,MATCH($C2902&amp;"|"&amp;$B2902,MemKey,0))</f>
        <v/>
      </c>
      <c r="I2902" s="14">
        <f>INDEX(VarUnit,MATCH($A2902,VarKey,0))</f>
        <v/>
      </c>
      <c r="J2902" s="14">
        <f>INDEX(VarSrc,MATCH($A2902,VarKey,0))</f>
        <v/>
      </c>
      <c r="K2902" s="11">
        <f>CodePrefix&amp;$A2902&amp;IF($C2902="","","."&amp;$C2902&amp;"."&amp;$B2902)&amp;INDEX(VarEnd,MATCH($A2902,VarKey,0))&amp;K$5</f>
        <v/>
      </c>
      <c r="L2902" s="39">
        <f>L2857*Settings!$C$13*(L2821)</f>
        <v/>
      </c>
      <c r="M2902" s="40">
        <f>M2857*Settings!$C$13*(M2821)</f>
        <v/>
      </c>
      <c r="N2902" s="40">
        <f>N2857*Settings!$C$13*(N2821)</f>
        <v/>
      </c>
      <c r="O2902" s="40">
        <f>O2857*Settings!$C$13*(O2821)</f>
        <v/>
      </c>
      <c r="P2902" s="40">
        <f>P2857*Settings!$C$13*(P2821)</f>
        <v/>
      </c>
      <c r="Q2902" s="40">
        <f>Q2857*Settings!$C$13*(Q2821)</f>
        <v/>
      </c>
      <c r="R2902" s="40">
        <f>R2857*Settings!$C$13*(R2821)</f>
        <v/>
      </c>
      <c r="S2902" s="40">
        <f>S2857*Settings!$C$13*(S2821)</f>
        <v/>
      </c>
      <c r="T2902" s="40">
        <f>T2857*Settings!$C$13*(T2821)</f>
        <v/>
      </c>
      <c r="U2902" s="40">
        <f>U2857*Settings!$C$13*(U2821)</f>
        <v/>
      </c>
      <c r="V2902" s="40">
        <f>V2857*Settings!$C$13*(V2821)</f>
        <v/>
      </c>
      <c r="W2902" s="40">
        <f>W2857*Settings!$C$13*(W2821)</f>
        <v/>
      </c>
      <c r="X2902" s="40">
        <f>X2857*Settings!$C$13*(X2821)</f>
        <v/>
      </c>
      <c r="Y2902" s="40">
        <f>Y2857*Settings!$C$13*(Y2821)</f>
        <v/>
      </c>
      <c r="Z2902" s="40">
        <f>Z2857*Settings!$C$13*(Z2821)</f>
        <v/>
      </c>
      <c r="AA2902" s="40">
        <f>AA2857*Settings!$C$13*(AA2821)</f>
        <v/>
      </c>
      <c r="AB2902" s="40">
        <f>AB2857*Settings!$C$13*(AB2821)</f>
        <v/>
      </c>
      <c r="AC2902" s="40">
        <f>AC2857*Settings!$C$13*(AC2821)</f>
        <v/>
      </c>
      <c r="AD2902" s="40">
        <f>AD2857*Settings!$C$13*(AD2821)</f>
        <v/>
      </c>
      <c r="AF2902" s="11">
        <f>CodePrefix&amp;$A2902&amp;IF($C2902="","","."&amp;$C2902&amp;"."&amp;$B2902)&amp;INDEX(VarEnd,MATCH($A2902,VarKey,0))&amp;AF$5</f>
        <v/>
      </c>
      <c r="AG2902" s="39">
        <f>AG2857*Settings!$C$13*(AG2821)</f>
        <v/>
      </c>
      <c r="AH2902" s="40">
        <f>AH2857*Settings!$C$13*(AH2821)</f>
        <v/>
      </c>
      <c r="AI2902" s="40">
        <f>AI2857*Settings!$C$13*(AI2821)</f>
        <v/>
      </c>
      <c r="AJ2902" s="40">
        <f>AJ2857*Settings!$C$13*(AJ2821)</f>
        <v/>
      </c>
      <c r="AK2902" s="40">
        <f>AK2857*Settings!$C$13*(AK2821)</f>
        <v/>
      </c>
      <c r="AL2902" s="40">
        <f>AL2857*Settings!$C$13*(AL2821)</f>
        <v/>
      </c>
      <c r="AM2902" s="40">
        <f>AM2857*Settings!$C$13*(AM2821)</f>
        <v/>
      </c>
      <c r="AN2902" s="40">
        <f>AN2857*Settings!$C$13*(AN2821)</f>
        <v/>
      </c>
      <c r="AO2902" s="40">
        <f>AO2857*Settings!$C$13*(AO2821)</f>
        <v/>
      </c>
      <c r="AP2902" s="40">
        <f>AP2857*Settings!$C$13*(AP2821)</f>
        <v/>
      </c>
      <c r="AQ2902" s="40">
        <f>AQ2857*Settings!$C$13*(AQ2821)</f>
        <v/>
      </c>
      <c r="AR2902" s="40">
        <f>AR2857*Settings!$C$13*(AR2821)</f>
        <v/>
      </c>
      <c r="AS2902" s="40">
        <f>AS2857*Settings!$C$13*(AS2821)</f>
        <v/>
      </c>
      <c r="AT2902" s="40">
        <f>AT2857*Settings!$C$13*(AT2821)</f>
        <v/>
      </c>
      <c r="AU2902" s="40">
        <f>AU2857*Settings!$C$13*(AU2821)</f>
        <v/>
      </c>
      <c r="AV2902" s="40">
        <f>AV2857*Settings!$C$13*(AV2821)</f>
        <v/>
      </c>
      <c r="AW2902" s="40">
        <f>AW2857*Settings!$C$13*(AW2821)</f>
        <v/>
      </c>
      <c r="AX2902" s="40">
        <f>AX2857*Settings!$C$13*(AX2821)</f>
        <v/>
      </c>
      <c r="AY2902" s="40">
        <f>AY2857*Settings!$C$13*(AY2821)</f>
        <v/>
      </c>
    </row>
    <row r="2903" hidden="1" outlineLevel="2">
      <c r="A2903" s="14" t="inlineStr">
        <is>
          <t>rxcp</t>
        </is>
      </c>
      <c r="B2903" s="14" t="inlineStr">
        <is>
          <t>nga</t>
        </is>
      </c>
      <c r="C2903" s="14" t="inlineStr">
        <is>
          <t>ftr</t>
        </is>
      </c>
      <c r="D2903" s="36" t="n"/>
      <c r="E2903" s="36" t="n"/>
      <c r="F2903" s="36" t="n"/>
      <c r="G2903" s="36" t="n"/>
      <c r="H2903" s="14">
        <f>INDEX(VarLab,MATCH($A2903,VarKey,0))&amp;INDEX(MemLab,MATCH($C2903&amp;"|"&amp;$B2903,MemKey,0))</f>
        <v/>
      </c>
      <c r="I2903" s="14">
        <f>INDEX(VarUnit,MATCH($A2903,VarKey,0))</f>
        <v/>
      </c>
      <c r="J2903" s="14">
        <f>INDEX(VarSrc,MATCH($A2903,VarKey,0))</f>
        <v/>
      </c>
      <c r="K2903" s="11">
        <f>CodePrefix&amp;$A2903&amp;IF($C2903="","","."&amp;$C2903&amp;"."&amp;$B2903)&amp;INDEX(VarEnd,MATCH($A2903,VarKey,0))&amp;K$5</f>
        <v/>
      </c>
      <c r="L2903" s="39">
        <f>L2858*Settings!$C$13*(L2822)</f>
        <v/>
      </c>
      <c r="M2903" s="40">
        <f>M2858*Settings!$C$13*(M2822)</f>
        <v/>
      </c>
      <c r="N2903" s="40">
        <f>N2858*Settings!$C$13*(N2822)</f>
        <v/>
      </c>
      <c r="O2903" s="40">
        <f>O2858*Settings!$C$13*(O2822)</f>
        <v/>
      </c>
      <c r="P2903" s="40">
        <f>P2858*Settings!$C$13*(P2822)</f>
        <v/>
      </c>
      <c r="Q2903" s="40">
        <f>Q2858*Settings!$C$13*(Q2822)</f>
        <v/>
      </c>
      <c r="R2903" s="40">
        <f>R2858*Settings!$C$13*(R2822)</f>
        <v/>
      </c>
      <c r="S2903" s="40">
        <f>S2858*Settings!$C$13*(S2822)</f>
        <v/>
      </c>
      <c r="T2903" s="40">
        <f>T2858*Settings!$C$13*(T2822)</f>
        <v/>
      </c>
      <c r="U2903" s="40">
        <f>U2858*Settings!$C$13*(U2822)</f>
        <v/>
      </c>
      <c r="V2903" s="40">
        <f>V2858*Settings!$C$13*(V2822)</f>
        <v/>
      </c>
      <c r="W2903" s="40">
        <f>W2858*Settings!$C$13*(W2822)</f>
        <v/>
      </c>
      <c r="X2903" s="40">
        <f>X2858*Settings!$C$13*(X2822)</f>
        <v/>
      </c>
      <c r="Y2903" s="40">
        <f>Y2858*Settings!$C$13*(Y2822)</f>
        <v/>
      </c>
      <c r="Z2903" s="40">
        <f>Z2858*Settings!$C$13*(Z2822)</f>
        <v/>
      </c>
      <c r="AA2903" s="40">
        <f>AA2858*Settings!$C$13*(AA2822)</f>
        <v/>
      </c>
      <c r="AB2903" s="40">
        <f>AB2858*Settings!$C$13*(AB2822)</f>
        <v/>
      </c>
      <c r="AC2903" s="40">
        <f>AC2858*Settings!$C$13*(AC2822)</f>
        <v/>
      </c>
      <c r="AD2903" s="40">
        <f>AD2858*Settings!$C$13*(AD2822)</f>
        <v/>
      </c>
      <c r="AF2903" s="11">
        <f>CodePrefix&amp;$A2903&amp;IF($C2903="","","."&amp;$C2903&amp;"."&amp;$B2903)&amp;INDEX(VarEnd,MATCH($A2903,VarKey,0))&amp;AF$5</f>
        <v/>
      </c>
      <c r="AG2903" s="39">
        <f>AG2858*Settings!$C$13*(AG2822)</f>
        <v/>
      </c>
      <c r="AH2903" s="40">
        <f>AH2858*Settings!$C$13*(AH2822)</f>
        <v/>
      </c>
      <c r="AI2903" s="40">
        <f>AI2858*Settings!$C$13*(AI2822)</f>
        <v/>
      </c>
      <c r="AJ2903" s="40">
        <f>AJ2858*Settings!$C$13*(AJ2822)</f>
        <v/>
      </c>
      <c r="AK2903" s="40">
        <f>AK2858*Settings!$C$13*(AK2822)</f>
        <v/>
      </c>
      <c r="AL2903" s="40">
        <f>AL2858*Settings!$C$13*(AL2822)</f>
        <v/>
      </c>
      <c r="AM2903" s="40">
        <f>AM2858*Settings!$C$13*(AM2822)</f>
        <v/>
      </c>
      <c r="AN2903" s="40">
        <f>AN2858*Settings!$C$13*(AN2822)</f>
        <v/>
      </c>
      <c r="AO2903" s="40">
        <f>AO2858*Settings!$C$13*(AO2822)</f>
        <v/>
      </c>
      <c r="AP2903" s="40">
        <f>AP2858*Settings!$C$13*(AP2822)</f>
        <v/>
      </c>
      <c r="AQ2903" s="40">
        <f>AQ2858*Settings!$C$13*(AQ2822)</f>
        <v/>
      </c>
      <c r="AR2903" s="40">
        <f>AR2858*Settings!$C$13*(AR2822)</f>
        <v/>
      </c>
      <c r="AS2903" s="40">
        <f>AS2858*Settings!$C$13*(AS2822)</f>
        <v/>
      </c>
      <c r="AT2903" s="40">
        <f>AT2858*Settings!$C$13*(AT2822)</f>
        <v/>
      </c>
      <c r="AU2903" s="40">
        <f>AU2858*Settings!$C$13*(AU2822)</f>
        <v/>
      </c>
      <c r="AV2903" s="40">
        <f>AV2858*Settings!$C$13*(AV2822)</f>
        <v/>
      </c>
      <c r="AW2903" s="40">
        <f>AW2858*Settings!$C$13*(AW2822)</f>
        <v/>
      </c>
      <c r="AX2903" s="40">
        <f>AX2858*Settings!$C$13*(AX2822)</f>
        <v/>
      </c>
      <c r="AY2903" s="40">
        <f>AY2858*Settings!$C$13*(AY2822)</f>
        <v/>
      </c>
    </row>
    <row r="2904" hidden="1" outlineLevel="2">
      <c r="A2904" s="14" t="inlineStr">
        <is>
          <t>rxcp</t>
        </is>
      </c>
      <c r="B2904" s="14" t="inlineStr">
        <is>
          <t>gso</t>
        </is>
      </c>
      <c r="C2904" s="14" t="inlineStr">
        <is>
          <t>ftr</t>
        </is>
      </c>
      <c r="D2904" s="36" t="n"/>
      <c r="E2904" s="36" t="n"/>
      <c r="F2904" s="36" t="n"/>
      <c r="G2904" s="36" t="n"/>
      <c r="H2904" s="14">
        <f>INDEX(VarLab,MATCH($A2904,VarKey,0))&amp;INDEX(MemLab,MATCH($C2904&amp;"|"&amp;$B2904,MemKey,0))</f>
        <v/>
      </c>
      <c r="I2904" s="14">
        <f>INDEX(VarUnit,MATCH($A2904,VarKey,0))</f>
        <v/>
      </c>
      <c r="J2904" s="14">
        <f>INDEX(VarSrc,MATCH($A2904,VarKey,0))</f>
        <v/>
      </c>
      <c r="K2904" s="11">
        <f>CodePrefix&amp;$A2904&amp;IF($C2904="","","."&amp;$C2904&amp;"."&amp;$B2904)&amp;INDEX(VarEnd,MATCH($A2904,VarKey,0))&amp;K$5</f>
        <v/>
      </c>
      <c r="L2904" s="39">
        <f>L2859*Settings!$C$13*(L2823)</f>
        <v/>
      </c>
      <c r="M2904" s="40">
        <f>M2859*Settings!$C$13*(M2823)</f>
        <v/>
      </c>
      <c r="N2904" s="40">
        <f>N2859*Settings!$C$13*(N2823)</f>
        <v/>
      </c>
      <c r="O2904" s="40">
        <f>O2859*Settings!$C$13*(O2823)</f>
        <v/>
      </c>
      <c r="P2904" s="40">
        <f>P2859*Settings!$C$13*(P2823)</f>
        <v/>
      </c>
      <c r="Q2904" s="40">
        <f>Q2859*Settings!$C$13*(Q2823)</f>
        <v/>
      </c>
      <c r="R2904" s="40">
        <f>R2859*Settings!$C$13*(R2823)</f>
        <v/>
      </c>
      <c r="S2904" s="40">
        <f>S2859*Settings!$C$13*(S2823)</f>
        <v/>
      </c>
      <c r="T2904" s="40">
        <f>T2859*Settings!$C$13*(T2823)</f>
        <v/>
      </c>
      <c r="U2904" s="40">
        <f>U2859*Settings!$C$13*(U2823)</f>
        <v/>
      </c>
      <c r="V2904" s="40">
        <f>V2859*Settings!$C$13*(V2823)</f>
        <v/>
      </c>
      <c r="W2904" s="40">
        <f>W2859*Settings!$C$13*(W2823)</f>
        <v/>
      </c>
      <c r="X2904" s="40">
        <f>X2859*Settings!$C$13*(X2823)</f>
        <v/>
      </c>
      <c r="Y2904" s="40">
        <f>Y2859*Settings!$C$13*(Y2823)</f>
        <v/>
      </c>
      <c r="Z2904" s="40">
        <f>Z2859*Settings!$C$13*(Z2823)</f>
        <v/>
      </c>
      <c r="AA2904" s="40">
        <f>AA2859*Settings!$C$13*(AA2823)</f>
        <v/>
      </c>
      <c r="AB2904" s="40">
        <f>AB2859*Settings!$C$13*(AB2823)</f>
        <v/>
      </c>
      <c r="AC2904" s="40">
        <f>AC2859*Settings!$C$13*(AC2823)</f>
        <v/>
      </c>
      <c r="AD2904" s="40">
        <f>AD2859*Settings!$C$13*(AD2823)</f>
        <v/>
      </c>
      <c r="AF2904" s="11">
        <f>CodePrefix&amp;$A2904&amp;IF($C2904="","","."&amp;$C2904&amp;"."&amp;$B2904)&amp;INDEX(VarEnd,MATCH($A2904,VarKey,0))&amp;AF$5</f>
        <v/>
      </c>
      <c r="AG2904" s="39">
        <f>AG2859*Settings!$C$13*(AG2823)</f>
        <v/>
      </c>
      <c r="AH2904" s="40">
        <f>AH2859*Settings!$C$13*(AH2823)</f>
        <v/>
      </c>
      <c r="AI2904" s="40">
        <f>AI2859*Settings!$C$13*(AI2823)</f>
        <v/>
      </c>
      <c r="AJ2904" s="40">
        <f>AJ2859*Settings!$C$13*(AJ2823)</f>
        <v/>
      </c>
      <c r="AK2904" s="40">
        <f>AK2859*Settings!$C$13*(AK2823)</f>
        <v/>
      </c>
      <c r="AL2904" s="40">
        <f>AL2859*Settings!$C$13*(AL2823)</f>
        <v/>
      </c>
      <c r="AM2904" s="40">
        <f>AM2859*Settings!$C$13*(AM2823)</f>
        <v/>
      </c>
      <c r="AN2904" s="40">
        <f>AN2859*Settings!$C$13*(AN2823)</f>
        <v/>
      </c>
      <c r="AO2904" s="40">
        <f>AO2859*Settings!$C$13*(AO2823)</f>
        <v/>
      </c>
      <c r="AP2904" s="40">
        <f>AP2859*Settings!$C$13*(AP2823)</f>
        <v/>
      </c>
      <c r="AQ2904" s="40">
        <f>AQ2859*Settings!$C$13*(AQ2823)</f>
        <v/>
      </c>
      <c r="AR2904" s="40">
        <f>AR2859*Settings!$C$13*(AR2823)</f>
        <v/>
      </c>
      <c r="AS2904" s="40">
        <f>AS2859*Settings!$C$13*(AS2823)</f>
        <v/>
      </c>
      <c r="AT2904" s="40">
        <f>AT2859*Settings!$C$13*(AT2823)</f>
        <v/>
      </c>
      <c r="AU2904" s="40">
        <f>AU2859*Settings!$C$13*(AU2823)</f>
        <v/>
      </c>
      <c r="AV2904" s="40">
        <f>AV2859*Settings!$C$13*(AV2823)</f>
        <v/>
      </c>
      <c r="AW2904" s="40">
        <f>AW2859*Settings!$C$13*(AW2823)</f>
        <v/>
      </c>
      <c r="AX2904" s="40">
        <f>AX2859*Settings!$C$13*(AX2823)</f>
        <v/>
      </c>
      <c r="AY2904" s="40">
        <f>AY2859*Settings!$C$13*(AY2823)</f>
        <v/>
      </c>
    </row>
    <row r="2905" hidden="1" outlineLevel="2">
      <c r="A2905" s="14" t="inlineStr">
        <is>
          <t>rxcp</t>
        </is>
      </c>
      <c r="B2905" s="14" t="inlineStr">
        <is>
          <t>die</t>
        </is>
      </c>
      <c r="C2905" s="14" t="inlineStr">
        <is>
          <t>ftr</t>
        </is>
      </c>
      <c r="D2905" s="36" t="n"/>
      <c r="E2905" s="36" t="n"/>
      <c r="F2905" s="36" t="n"/>
      <c r="G2905" s="36" t="n"/>
      <c r="H2905" s="14">
        <f>INDEX(VarLab,MATCH($A2905,VarKey,0))&amp;INDEX(MemLab,MATCH($C2905&amp;"|"&amp;$B2905,MemKey,0))</f>
        <v/>
      </c>
      <c r="I2905" s="14">
        <f>INDEX(VarUnit,MATCH($A2905,VarKey,0))</f>
        <v/>
      </c>
      <c r="J2905" s="14">
        <f>INDEX(VarSrc,MATCH($A2905,VarKey,0))</f>
        <v/>
      </c>
      <c r="K2905" s="11">
        <f>CodePrefix&amp;$A2905&amp;IF($C2905="","","."&amp;$C2905&amp;"."&amp;$B2905)&amp;INDEX(VarEnd,MATCH($A2905,VarKey,0))&amp;K$5</f>
        <v/>
      </c>
      <c r="L2905" s="39">
        <f>L2860*Settings!$C$13*(L2824)</f>
        <v/>
      </c>
      <c r="M2905" s="40">
        <f>M2860*Settings!$C$13*(M2824)</f>
        <v/>
      </c>
      <c r="N2905" s="40">
        <f>N2860*Settings!$C$13*(N2824)</f>
        <v/>
      </c>
      <c r="O2905" s="40">
        <f>O2860*Settings!$C$13*(O2824)</f>
        <v/>
      </c>
      <c r="P2905" s="40">
        <f>P2860*Settings!$C$13*(P2824)</f>
        <v/>
      </c>
      <c r="Q2905" s="40">
        <f>Q2860*Settings!$C$13*(Q2824)</f>
        <v/>
      </c>
      <c r="R2905" s="40">
        <f>R2860*Settings!$C$13*(R2824)</f>
        <v/>
      </c>
      <c r="S2905" s="40">
        <f>S2860*Settings!$C$13*(S2824)</f>
        <v/>
      </c>
      <c r="T2905" s="40">
        <f>T2860*Settings!$C$13*(T2824)</f>
        <v/>
      </c>
      <c r="U2905" s="40">
        <f>U2860*Settings!$C$13*(U2824)</f>
        <v/>
      </c>
      <c r="V2905" s="40">
        <f>V2860*Settings!$C$13*(V2824)</f>
        <v/>
      </c>
      <c r="W2905" s="40">
        <f>W2860*Settings!$C$13*(W2824)</f>
        <v/>
      </c>
      <c r="X2905" s="40">
        <f>X2860*Settings!$C$13*(X2824)</f>
        <v/>
      </c>
      <c r="Y2905" s="40">
        <f>Y2860*Settings!$C$13*(Y2824)</f>
        <v/>
      </c>
      <c r="Z2905" s="40">
        <f>Z2860*Settings!$C$13*(Z2824)</f>
        <v/>
      </c>
      <c r="AA2905" s="40">
        <f>AA2860*Settings!$C$13*(AA2824)</f>
        <v/>
      </c>
      <c r="AB2905" s="40">
        <f>AB2860*Settings!$C$13*(AB2824)</f>
        <v/>
      </c>
      <c r="AC2905" s="40">
        <f>AC2860*Settings!$C$13*(AC2824)</f>
        <v/>
      </c>
      <c r="AD2905" s="40">
        <f>AD2860*Settings!$C$13*(AD2824)</f>
        <v/>
      </c>
      <c r="AF2905" s="11">
        <f>CodePrefix&amp;$A2905&amp;IF($C2905="","","."&amp;$C2905&amp;"."&amp;$B2905)&amp;INDEX(VarEnd,MATCH($A2905,VarKey,0))&amp;AF$5</f>
        <v/>
      </c>
      <c r="AG2905" s="39">
        <f>AG2860*Settings!$C$13*(AG2824)</f>
        <v/>
      </c>
      <c r="AH2905" s="40">
        <f>AH2860*Settings!$C$13*(AH2824)</f>
        <v/>
      </c>
      <c r="AI2905" s="40">
        <f>AI2860*Settings!$C$13*(AI2824)</f>
        <v/>
      </c>
      <c r="AJ2905" s="40">
        <f>AJ2860*Settings!$C$13*(AJ2824)</f>
        <v/>
      </c>
      <c r="AK2905" s="40">
        <f>AK2860*Settings!$C$13*(AK2824)</f>
        <v/>
      </c>
      <c r="AL2905" s="40">
        <f>AL2860*Settings!$C$13*(AL2824)</f>
        <v/>
      </c>
      <c r="AM2905" s="40">
        <f>AM2860*Settings!$C$13*(AM2824)</f>
        <v/>
      </c>
      <c r="AN2905" s="40">
        <f>AN2860*Settings!$C$13*(AN2824)</f>
        <v/>
      </c>
      <c r="AO2905" s="40">
        <f>AO2860*Settings!$C$13*(AO2824)</f>
        <v/>
      </c>
      <c r="AP2905" s="40">
        <f>AP2860*Settings!$C$13*(AP2824)</f>
        <v/>
      </c>
      <c r="AQ2905" s="40">
        <f>AQ2860*Settings!$C$13*(AQ2824)</f>
        <v/>
      </c>
      <c r="AR2905" s="40">
        <f>AR2860*Settings!$C$13*(AR2824)</f>
        <v/>
      </c>
      <c r="AS2905" s="40">
        <f>AS2860*Settings!$C$13*(AS2824)</f>
        <v/>
      </c>
      <c r="AT2905" s="40">
        <f>AT2860*Settings!$C$13*(AT2824)</f>
        <v/>
      </c>
      <c r="AU2905" s="40">
        <f>AU2860*Settings!$C$13*(AU2824)</f>
        <v/>
      </c>
      <c r="AV2905" s="40">
        <f>AV2860*Settings!$C$13*(AV2824)</f>
        <v/>
      </c>
      <c r="AW2905" s="40">
        <f>AW2860*Settings!$C$13*(AW2824)</f>
        <v/>
      </c>
      <c r="AX2905" s="40">
        <f>AX2860*Settings!$C$13*(AX2824)</f>
        <v/>
      </c>
      <c r="AY2905" s="40">
        <f>AY2860*Settings!$C$13*(AY2824)</f>
        <v/>
      </c>
    </row>
    <row r="2906" hidden="1" outlineLevel="2">
      <c r="A2906" s="14" t="inlineStr">
        <is>
          <t>rxcp</t>
        </is>
      </c>
      <c r="B2906" s="14" t="inlineStr">
        <is>
          <t>lpg</t>
        </is>
      </c>
      <c r="C2906" s="14" t="inlineStr">
        <is>
          <t>ftr</t>
        </is>
      </c>
      <c r="D2906" s="36" t="n"/>
      <c r="E2906" s="36" t="n"/>
      <c r="F2906" s="36" t="n"/>
      <c r="G2906" s="36" t="n"/>
      <c r="H2906" s="14">
        <f>INDEX(VarLab,MATCH($A2906,VarKey,0))&amp;INDEX(MemLab,MATCH($C2906&amp;"|"&amp;$B2906,MemKey,0))</f>
        <v/>
      </c>
      <c r="I2906" s="14">
        <f>INDEX(VarUnit,MATCH($A2906,VarKey,0))</f>
        <v/>
      </c>
      <c r="J2906" s="14">
        <f>INDEX(VarSrc,MATCH($A2906,VarKey,0))</f>
        <v/>
      </c>
      <c r="K2906" s="11">
        <f>CodePrefix&amp;$A2906&amp;IF($C2906="","","."&amp;$C2906&amp;"."&amp;$B2906)&amp;INDEX(VarEnd,MATCH($A2906,VarKey,0))&amp;K$5</f>
        <v/>
      </c>
      <c r="L2906" s="39">
        <f>L2861*Settings!$C$13*(L2825)</f>
        <v/>
      </c>
      <c r="M2906" s="40">
        <f>M2861*Settings!$C$13*(M2825)</f>
        <v/>
      </c>
      <c r="N2906" s="40">
        <f>N2861*Settings!$C$13*(N2825)</f>
        <v/>
      </c>
      <c r="O2906" s="40">
        <f>O2861*Settings!$C$13*(O2825)</f>
        <v/>
      </c>
      <c r="P2906" s="40">
        <f>P2861*Settings!$C$13*(P2825)</f>
        <v/>
      </c>
      <c r="Q2906" s="40">
        <f>Q2861*Settings!$C$13*(Q2825)</f>
        <v/>
      </c>
      <c r="R2906" s="40">
        <f>R2861*Settings!$C$13*(R2825)</f>
        <v/>
      </c>
      <c r="S2906" s="40">
        <f>S2861*Settings!$C$13*(S2825)</f>
        <v/>
      </c>
      <c r="T2906" s="40">
        <f>T2861*Settings!$C$13*(T2825)</f>
        <v/>
      </c>
      <c r="U2906" s="40">
        <f>U2861*Settings!$C$13*(U2825)</f>
        <v/>
      </c>
      <c r="V2906" s="40">
        <f>V2861*Settings!$C$13*(V2825)</f>
        <v/>
      </c>
      <c r="W2906" s="40">
        <f>W2861*Settings!$C$13*(W2825)</f>
        <v/>
      </c>
      <c r="X2906" s="40">
        <f>X2861*Settings!$C$13*(X2825)</f>
        <v/>
      </c>
      <c r="Y2906" s="40">
        <f>Y2861*Settings!$C$13*(Y2825)</f>
        <v/>
      </c>
      <c r="Z2906" s="40">
        <f>Z2861*Settings!$C$13*(Z2825)</f>
        <v/>
      </c>
      <c r="AA2906" s="40">
        <f>AA2861*Settings!$C$13*(AA2825)</f>
        <v/>
      </c>
      <c r="AB2906" s="40">
        <f>AB2861*Settings!$C$13*(AB2825)</f>
        <v/>
      </c>
      <c r="AC2906" s="40">
        <f>AC2861*Settings!$C$13*(AC2825)</f>
        <v/>
      </c>
      <c r="AD2906" s="40">
        <f>AD2861*Settings!$C$13*(AD2825)</f>
        <v/>
      </c>
      <c r="AF2906" s="11">
        <f>CodePrefix&amp;$A2906&amp;IF($C2906="","","."&amp;$C2906&amp;"."&amp;$B2906)&amp;INDEX(VarEnd,MATCH($A2906,VarKey,0))&amp;AF$5</f>
        <v/>
      </c>
      <c r="AG2906" s="39">
        <f>AG2861*Settings!$C$13*(AG2825)</f>
        <v/>
      </c>
      <c r="AH2906" s="40">
        <f>AH2861*Settings!$C$13*(AH2825)</f>
        <v/>
      </c>
      <c r="AI2906" s="40">
        <f>AI2861*Settings!$C$13*(AI2825)</f>
        <v/>
      </c>
      <c r="AJ2906" s="40">
        <f>AJ2861*Settings!$C$13*(AJ2825)</f>
        <v/>
      </c>
      <c r="AK2906" s="40">
        <f>AK2861*Settings!$C$13*(AK2825)</f>
        <v/>
      </c>
      <c r="AL2906" s="40">
        <f>AL2861*Settings!$C$13*(AL2825)</f>
        <v/>
      </c>
      <c r="AM2906" s="40">
        <f>AM2861*Settings!$C$13*(AM2825)</f>
        <v/>
      </c>
      <c r="AN2906" s="40">
        <f>AN2861*Settings!$C$13*(AN2825)</f>
        <v/>
      </c>
      <c r="AO2906" s="40">
        <f>AO2861*Settings!$C$13*(AO2825)</f>
        <v/>
      </c>
      <c r="AP2906" s="40">
        <f>AP2861*Settings!$C$13*(AP2825)</f>
        <v/>
      </c>
      <c r="AQ2906" s="40">
        <f>AQ2861*Settings!$C$13*(AQ2825)</f>
        <v/>
      </c>
      <c r="AR2906" s="40">
        <f>AR2861*Settings!$C$13*(AR2825)</f>
        <v/>
      </c>
      <c r="AS2906" s="40">
        <f>AS2861*Settings!$C$13*(AS2825)</f>
        <v/>
      </c>
      <c r="AT2906" s="40">
        <f>AT2861*Settings!$C$13*(AT2825)</f>
        <v/>
      </c>
      <c r="AU2906" s="40">
        <f>AU2861*Settings!$C$13*(AU2825)</f>
        <v/>
      </c>
      <c r="AV2906" s="40">
        <f>AV2861*Settings!$C$13*(AV2825)</f>
        <v/>
      </c>
      <c r="AW2906" s="40">
        <f>AW2861*Settings!$C$13*(AW2825)</f>
        <v/>
      </c>
      <c r="AX2906" s="40">
        <f>AX2861*Settings!$C$13*(AX2825)</f>
        <v/>
      </c>
      <c r="AY2906" s="40">
        <f>AY2861*Settings!$C$13*(AY2825)</f>
        <v/>
      </c>
    </row>
    <row r="2907" hidden="1" outlineLevel="2">
      <c r="A2907" s="14" t="inlineStr">
        <is>
          <t>rxcp</t>
        </is>
      </c>
      <c r="B2907" s="14" t="inlineStr">
        <is>
          <t>ker</t>
        </is>
      </c>
      <c r="C2907" s="14" t="inlineStr">
        <is>
          <t>ftr</t>
        </is>
      </c>
      <c r="D2907" s="36" t="n"/>
      <c r="E2907" s="36" t="n"/>
      <c r="F2907" s="36" t="n"/>
      <c r="G2907" s="36" t="n"/>
      <c r="H2907" s="14">
        <f>INDEX(VarLab,MATCH($A2907,VarKey,0))&amp;INDEX(MemLab,MATCH($C2907&amp;"|"&amp;$B2907,MemKey,0))</f>
        <v/>
      </c>
      <c r="I2907" s="14">
        <f>INDEX(VarUnit,MATCH($A2907,VarKey,0))</f>
        <v/>
      </c>
      <c r="J2907" s="14">
        <f>INDEX(VarSrc,MATCH($A2907,VarKey,0))</f>
        <v/>
      </c>
      <c r="K2907" s="11">
        <f>CodePrefix&amp;$A2907&amp;IF($C2907="","","."&amp;$C2907&amp;"."&amp;$B2907)&amp;INDEX(VarEnd,MATCH($A2907,VarKey,0))&amp;K$5</f>
        <v/>
      </c>
      <c r="L2907" s="39">
        <f>L2862*Settings!$C$13*(L2826)</f>
        <v/>
      </c>
      <c r="M2907" s="40">
        <f>M2862*Settings!$C$13*(M2826)</f>
        <v/>
      </c>
      <c r="N2907" s="40">
        <f>N2862*Settings!$C$13*(N2826)</f>
        <v/>
      </c>
      <c r="O2907" s="40">
        <f>O2862*Settings!$C$13*(O2826)</f>
        <v/>
      </c>
      <c r="P2907" s="40">
        <f>P2862*Settings!$C$13*(P2826)</f>
        <v/>
      </c>
      <c r="Q2907" s="40">
        <f>Q2862*Settings!$C$13*(Q2826)</f>
        <v/>
      </c>
      <c r="R2907" s="40">
        <f>R2862*Settings!$C$13*(R2826)</f>
        <v/>
      </c>
      <c r="S2907" s="40">
        <f>S2862*Settings!$C$13*(S2826)</f>
        <v/>
      </c>
      <c r="T2907" s="40">
        <f>T2862*Settings!$C$13*(T2826)</f>
        <v/>
      </c>
      <c r="U2907" s="40">
        <f>U2862*Settings!$C$13*(U2826)</f>
        <v/>
      </c>
      <c r="V2907" s="40">
        <f>V2862*Settings!$C$13*(V2826)</f>
        <v/>
      </c>
      <c r="W2907" s="40">
        <f>W2862*Settings!$C$13*(W2826)</f>
        <v/>
      </c>
      <c r="X2907" s="40">
        <f>X2862*Settings!$C$13*(X2826)</f>
        <v/>
      </c>
      <c r="Y2907" s="40">
        <f>Y2862*Settings!$C$13*(Y2826)</f>
        <v/>
      </c>
      <c r="Z2907" s="40">
        <f>Z2862*Settings!$C$13*(Z2826)</f>
        <v/>
      </c>
      <c r="AA2907" s="40">
        <f>AA2862*Settings!$C$13*(AA2826)</f>
        <v/>
      </c>
      <c r="AB2907" s="40">
        <f>AB2862*Settings!$C$13*(AB2826)</f>
        <v/>
      </c>
      <c r="AC2907" s="40">
        <f>AC2862*Settings!$C$13*(AC2826)</f>
        <v/>
      </c>
      <c r="AD2907" s="40">
        <f>AD2862*Settings!$C$13*(AD2826)</f>
        <v/>
      </c>
      <c r="AF2907" s="11">
        <f>CodePrefix&amp;$A2907&amp;IF($C2907="","","."&amp;$C2907&amp;"."&amp;$B2907)&amp;INDEX(VarEnd,MATCH($A2907,VarKey,0))&amp;AF$5</f>
        <v/>
      </c>
      <c r="AG2907" s="39">
        <f>AG2862*Settings!$C$13*(AG2826)</f>
        <v/>
      </c>
      <c r="AH2907" s="40">
        <f>AH2862*Settings!$C$13*(AH2826)</f>
        <v/>
      </c>
      <c r="AI2907" s="40">
        <f>AI2862*Settings!$C$13*(AI2826)</f>
        <v/>
      </c>
      <c r="AJ2907" s="40">
        <f>AJ2862*Settings!$C$13*(AJ2826)</f>
        <v/>
      </c>
      <c r="AK2907" s="40">
        <f>AK2862*Settings!$C$13*(AK2826)</f>
        <v/>
      </c>
      <c r="AL2907" s="40">
        <f>AL2862*Settings!$C$13*(AL2826)</f>
        <v/>
      </c>
      <c r="AM2907" s="40">
        <f>AM2862*Settings!$C$13*(AM2826)</f>
        <v/>
      </c>
      <c r="AN2907" s="40">
        <f>AN2862*Settings!$C$13*(AN2826)</f>
        <v/>
      </c>
      <c r="AO2907" s="40">
        <f>AO2862*Settings!$C$13*(AO2826)</f>
        <v/>
      </c>
      <c r="AP2907" s="40">
        <f>AP2862*Settings!$C$13*(AP2826)</f>
        <v/>
      </c>
      <c r="AQ2907" s="40">
        <f>AQ2862*Settings!$C$13*(AQ2826)</f>
        <v/>
      </c>
      <c r="AR2907" s="40">
        <f>AR2862*Settings!$C$13*(AR2826)</f>
        <v/>
      </c>
      <c r="AS2907" s="40">
        <f>AS2862*Settings!$C$13*(AS2826)</f>
        <v/>
      </c>
      <c r="AT2907" s="40">
        <f>AT2862*Settings!$C$13*(AT2826)</f>
        <v/>
      </c>
      <c r="AU2907" s="40">
        <f>AU2862*Settings!$C$13*(AU2826)</f>
        <v/>
      </c>
      <c r="AV2907" s="40">
        <f>AV2862*Settings!$C$13*(AV2826)</f>
        <v/>
      </c>
      <c r="AW2907" s="40">
        <f>AW2862*Settings!$C$13*(AW2826)</f>
        <v/>
      </c>
      <c r="AX2907" s="40">
        <f>AX2862*Settings!$C$13*(AX2826)</f>
        <v/>
      </c>
      <c r="AY2907" s="40">
        <f>AY2862*Settings!$C$13*(AY2826)</f>
        <v/>
      </c>
    </row>
    <row r="2908" hidden="1" outlineLevel="2">
      <c r="A2908" s="14" t="inlineStr">
        <is>
          <t>rxcp</t>
        </is>
      </c>
      <c r="B2908" s="14" t="inlineStr">
        <is>
          <t>oop</t>
        </is>
      </c>
      <c r="C2908" s="14" t="inlineStr">
        <is>
          <t>ftr</t>
        </is>
      </c>
      <c r="D2908" s="36" t="n"/>
      <c r="E2908" s="36" t="n"/>
      <c r="F2908" s="36" t="n"/>
      <c r="G2908" s="36" t="n"/>
      <c r="H2908" s="14">
        <f>INDEX(VarLab,MATCH($A2908,VarKey,0))&amp;INDEX(MemLab,MATCH($C2908&amp;"|"&amp;$B2908,MemKey,0))</f>
        <v/>
      </c>
      <c r="I2908" s="14">
        <f>INDEX(VarUnit,MATCH($A2908,VarKey,0))</f>
        <v/>
      </c>
      <c r="J2908" s="14">
        <f>INDEX(VarSrc,MATCH($A2908,VarKey,0))</f>
        <v/>
      </c>
      <c r="K2908" s="11">
        <f>CodePrefix&amp;$A2908&amp;IF($C2908="","","."&amp;$C2908&amp;"."&amp;$B2908)&amp;INDEX(VarEnd,MATCH($A2908,VarKey,0))&amp;K$5</f>
        <v/>
      </c>
      <c r="L2908" s="39">
        <f>L2863*Settings!$C$13*(L2827)</f>
        <v/>
      </c>
      <c r="M2908" s="40">
        <f>M2863*Settings!$C$13*(M2827)</f>
        <v/>
      </c>
      <c r="N2908" s="40">
        <f>N2863*Settings!$C$13*(N2827)</f>
        <v/>
      </c>
      <c r="O2908" s="40">
        <f>O2863*Settings!$C$13*(O2827)</f>
        <v/>
      </c>
      <c r="P2908" s="40">
        <f>P2863*Settings!$C$13*(P2827)</f>
        <v/>
      </c>
      <c r="Q2908" s="40">
        <f>Q2863*Settings!$C$13*(Q2827)</f>
        <v/>
      </c>
      <c r="R2908" s="40">
        <f>R2863*Settings!$C$13*(R2827)</f>
        <v/>
      </c>
      <c r="S2908" s="40">
        <f>S2863*Settings!$C$13*(S2827)</f>
        <v/>
      </c>
      <c r="T2908" s="40">
        <f>T2863*Settings!$C$13*(T2827)</f>
        <v/>
      </c>
      <c r="U2908" s="40">
        <f>U2863*Settings!$C$13*(U2827)</f>
        <v/>
      </c>
      <c r="V2908" s="40">
        <f>V2863*Settings!$C$13*(V2827)</f>
        <v/>
      </c>
      <c r="W2908" s="40">
        <f>W2863*Settings!$C$13*(W2827)</f>
        <v/>
      </c>
      <c r="X2908" s="40">
        <f>X2863*Settings!$C$13*(X2827)</f>
        <v/>
      </c>
      <c r="Y2908" s="40">
        <f>Y2863*Settings!$C$13*(Y2827)</f>
        <v/>
      </c>
      <c r="Z2908" s="40">
        <f>Z2863*Settings!$C$13*(Z2827)</f>
        <v/>
      </c>
      <c r="AA2908" s="40">
        <f>AA2863*Settings!$C$13*(AA2827)</f>
        <v/>
      </c>
      <c r="AB2908" s="40">
        <f>AB2863*Settings!$C$13*(AB2827)</f>
        <v/>
      </c>
      <c r="AC2908" s="40">
        <f>AC2863*Settings!$C$13*(AC2827)</f>
        <v/>
      </c>
      <c r="AD2908" s="40">
        <f>AD2863*Settings!$C$13*(AD2827)</f>
        <v/>
      </c>
      <c r="AF2908" s="11">
        <f>CodePrefix&amp;$A2908&amp;IF($C2908="","","."&amp;$C2908&amp;"."&amp;$B2908)&amp;INDEX(VarEnd,MATCH($A2908,VarKey,0))&amp;AF$5</f>
        <v/>
      </c>
      <c r="AG2908" s="39">
        <f>AG2863*Settings!$C$13*(AG2827)</f>
        <v/>
      </c>
      <c r="AH2908" s="40">
        <f>AH2863*Settings!$C$13*(AH2827)</f>
        <v/>
      </c>
      <c r="AI2908" s="40">
        <f>AI2863*Settings!$C$13*(AI2827)</f>
        <v/>
      </c>
      <c r="AJ2908" s="40">
        <f>AJ2863*Settings!$C$13*(AJ2827)</f>
        <v/>
      </c>
      <c r="AK2908" s="40">
        <f>AK2863*Settings!$C$13*(AK2827)</f>
        <v/>
      </c>
      <c r="AL2908" s="40">
        <f>AL2863*Settings!$C$13*(AL2827)</f>
        <v/>
      </c>
      <c r="AM2908" s="40">
        <f>AM2863*Settings!$C$13*(AM2827)</f>
        <v/>
      </c>
      <c r="AN2908" s="40">
        <f>AN2863*Settings!$C$13*(AN2827)</f>
        <v/>
      </c>
      <c r="AO2908" s="40">
        <f>AO2863*Settings!$C$13*(AO2827)</f>
        <v/>
      </c>
      <c r="AP2908" s="40">
        <f>AP2863*Settings!$C$13*(AP2827)</f>
        <v/>
      </c>
      <c r="AQ2908" s="40">
        <f>AQ2863*Settings!$C$13*(AQ2827)</f>
        <v/>
      </c>
      <c r="AR2908" s="40">
        <f>AR2863*Settings!$C$13*(AR2827)</f>
        <v/>
      </c>
      <c r="AS2908" s="40">
        <f>AS2863*Settings!$C$13*(AS2827)</f>
        <v/>
      </c>
      <c r="AT2908" s="40">
        <f>AT2863*Settings!$C$13*(AT2827)</f>
        <v/>
      </c>
      <c r="AU2908" s="40">
        <f>AU2863*Settings!$C$13*(AU2827)</f>
        <v/>
      </c>
      <c r="AV2908" s="40">
        <f>AV2863*Settings!$C$13*(AV2827)</f>
        <v/>
      </c>
      <c r="AW2908" s="40">
        <f>AW2863*Settings!$C$13*(AW2827)</f>
        <v/>
      </c>
      <c r="AX2908" s="40">
        <f>AX2863*Settings!$C$13*(AX2827)</f>
        <v/>
      </c>
      <c r="AY2908" s="40">
        <f>AY2863*Settings!$C$13*(AY2827)</f>
        <v/>
      </c>
    </row>
    <row r="2909" hidden="1" outlineLevel="2">
      <c r="A2909" s="14" t="inlineStr">
        <is>
          <t>rxcp</t>
        </is>
      </c>
      <c r="B2909" s="14" t="inlineStr">
        <is>
          <t>bio</t>
        </is>
      </c>
      <c r="C2909" s="14" t="inlineStr">
        <is>
          <t>ftr</t>
        </is>
      </c>
      <c r="D2909" s="36" t="n"/>
      <c r="E2909" s="36" t="n"/>
      <c r="F2909" s="36" t="n"/>
      <c r="G2909" s="36" t="n"/>
      <c r="H2909" s="14">
        <f>INDEX(VarLab,MATCH($A2909,VarKey,0))&amp;INDEX(MemLab,MATCH($C2909&amp;"|"&amp;$B2909,MemKey,0))</f>
        <v/>
      </c>
      <c r="I2909" s="14">
        <f>INDEX(VarUnit,MATCH($A2909,VarKey,0))</f>
        <v/>
      </c>
      <c r="J2909" s="14">
        <f>INDEX(VarSrc,MATCH($A2909,VarKey,0))</f>
        <v/>
      </c>
      <c r="K2909" s="11">
        <f>CodePrefix&amp;$A2909&amp;IF($C2909="","","."&amp;$C2909&amp;"."&amp;$B2909)&amp;INDEX(VarEnd,MATCH($A2909,VarKey,0))&amp;K$5</f>
        <v/>
      </c>
      <c r="L2909" s="39">
        <f>L2864*Settings!$C$13*(L2828)</f>
        <v/>
      </c>
      <c r="M2909" s="40">
        <f>M2864*Settings!$C$13*(M2828)</f>
        <v/>
      </c>
      <c r="N2909" s="40">
        <f>N2864*Settings!$C$13*(N2828)</f>
        <v/>
      </c>
      <c r="O2909" s="40">
        <f>O2864*Settings!$C$13*(O2828)</f>
        <v/>
      </c>
      <c r="P2909" s="40">
        <f>P2864*Settings!$C$13*(P2828)</f>
        <v/>
      </c>
      <c r="Q2909" s="40">
        <f>Q2864*Settings!$C$13*(Q2828)</f>
        <v/>
      </c>
      <c r="R2909" s="40">
        <f>R2864*Settings!$C$13*(R2828)</f>
        <v/>
      </c>
      <c r="S2909" s="40">
        <f>S2864*Settings!$C$13*(S2828)</f>
        <v/>
      </c>
      <c r="T2909" s="40">
        <f>T2864*Settings!$C$13*(T2828)</f>
        <v/>
      </c>
      <c r="U2909" s="40">
        <f>U2864*Settings!$C$13*(U2828)</f>
        <v/>
      </c>
      <c r="V2909" s="40">
        <f>V2864*Settings!$C$13*(V2828)</f>
        <v/>
      </c>
      <c r="W2909" s="40">
        <f>W2864*Settings!$C$13*(W2828)</f>
        <v/>
      </c>
      <c r="X2909" s="40">
        <f>X2864*Settings!$C$13*(X2828)</f>
        <v/>
      </c>
      <c r="Y2909" s="40">
        <f>Y2864*Settings!$C$13*(Y2828)</f>
        <v/>
      </c>
      <c r="Z2909" s="40">
        <f>Z2864*Settings!$C$13*(Z2828)</f>
        <v/>
      </c>
      <c r="AA2909" s="40">
        <f>AA2864*Settings!$C$13*(AA2828)</f>
        <v/>
      </c>
      <c r="AB2909" s="40">
        <f>AB2864*Settings!$C$13*(AB2828)</f>
        <v/>
      </c>
      <c r="AC2909" s="40">
        <f>AC2864*Settings!$C$13*(AC2828)</f>
        <v/>
      </c>
      <c r="AD2909" s="40">
        <f>AD2864*Settings!$C$13*(AD2828)</f>
        <v/>
      </c>
      <c r="AF2909" s="11">
        <f>CodePrefix&amp;$A2909&amp;IF($C2909="","","."&amp;$C2909&amp;"."&amp;$B2909)&amp;INDEX(VarEnd,MATCH($A2909,VarKey,0))&amp;AF$5</f>
        <v/>
      </c>
      <c r="AG2909" s="39">
        <f>AG2864*Settings!$C$13*(AG2828)</f>
        <v/>
      </c>
      <c r="AH2909" s="40">
        <f>AH2864*Settings!$C$13*(AH2828)</f>
        <v/>
      </c>
      <c r="AI2909" s="40">
        <f>AI2864*Settings!$C$13*(AI2828)</f>
        <v/>
      </c>
      <c r="AJ2909" s="40">
        <f>AJ2864*Settings!$C$13*(AJ2828)</f>
        <v/>
      </c>
      <c r="AK2909" s="40">
        <f>AK2864*Settings!$C$13*(AK2828)</f>
        <v/>
      </c>
      <c r="AL2909" s="40">
        <f>AL2864*Settings!$C$13*(AL2828)</f>
        <v/>
      </c>
      <c r="AM2909" s="40">
        <f>AM2864*Settings!$C$13*(AM2828)</f>
        <v/>
      </c>
      <c r="AN2909" s="40">
        <f>AN2864*Settings!$C$13*(AN2828)</f>
        <v/>
      </c>
      <c r="AO2909" s="40">
        <f>AO2864*Settings!$C$13*(AO2828)</f>
        <v/>
      </c>
      <c r="AP2909" s="40">
        <f>AP2864*Settings!$C$13*(AP2828)</f>
        <v/>
      </c>
      <c r="AQ2909" s="40">
        <f>AQ2864*Settings!$C$13*(AQ2828)</f>
        <v/>
      </c>
      <c r="AR2909" s="40">
        <f>AR2864*Settings!$C$13*(AR2828)</f>
        <v/>
      </c>
      <c r="AS2909" s="40">
        <f>AS2864*Settings!$C$13*(AS2828)</f>
        <v/>
      </c>
      <c r="AT2909" s="40">
        <f>AT2864*Settings!$C$13*(AT2828)</f>
        <v/>
      </c>
      <c r="AU2909" s="40">
        <f>AU2864*Settings!$C$13*(AU2828)</f>
        <v/>
      </c>
      <c r="AV2909" s="40">
        <f>AV2864*Settings!$C$13*(AV2828)</f>
        <v/>
      </c>
      <c r="AW2909" s="40">
        <f>AW2864*Settings!$C$13*(AW2828)</f>
        <v/>
      </c>
      <c r="AX2909" s="40">
        <f>AX2864*Settings!$C$13*(AX2828)</f>
        <v/>
      </c>
      <c r="AY2909" s="40">
        <f>AY2864*Settings!$C$13*(AY2828)</f>
        <v/>
      </c>
    </row>
    <row r="2910" hidden="1" outlineLevel="2"/>
    <row r="2911" collapsed="1"/>
    <row r="2912">
      <c r="A2912" s="4" t="inlineStr">
        <is>
          <t>8. Other energy use</t>
        </is>
      </c>
      <c r="B2912" s="5" t="n"/>
      <c r="C2912" s="5" t="n"/>
      <c r="D2912" s="5" t="n"/>
      <c r="E2912" s="5" t="n"/>
      <c r="F2912" s="5" t="n"/>
      <c r="G2912" s="5" t="n"/>
      <c r="H2912" s="5" t="n"/>
      <c r="I2912" s="5" t="n"/>
      <c r="J2912" s="5" t="n"/>
      <c r="K2912" s="5" t="n"/>
      <c r="L2912" s="5" t="n"/>
      <c r="M2912" s="5" t="n"/>
      <c r="N2912" s="5" t="n"/>
      <c r="O2912" s="5" t="n"/>
      <c r="P2912" s="5" t="n"/>
      <c r="Q2912" s="5" t="n"/>
      <c r="R2912" s="5" t="n"/>
      <c r="S2912" s="5" t="n"/>
      <c r="T2912" s="5" t="n"/>
      <c r="U2912" s="5" t="n"/>
      <c r="V2912" s="5" t="n"/>
      <c r="W2912" s="5" t="n"/>
      <c r="X2912" s="5" t="n"/>
      <c r="Y2912" s="5" t="n"/>
      <c r="Z2912" s="5" t="n"/>
      <c r="AA2912" s="5" t="n"/>
      <c r="AB2912" s="5" t="n"/>
      <c r="AC2912" s="5" t="n"/>
      <c r="AD2912" s="5" t="n"/>
      <c r="AE2912" s="5" t="n"/>
      <c r="AF2912" s="5" t="n"/>
      <c r="AG2912" s="5" t="n"/>
      <c r="AH2912" s="5" t="n"/>
      <c r="AI2912" s="5" t="n"/>
      <c r="AJ2912" s="5" t="n"/>
      <c r="AK2912" s="5" t="n"/>
      <c r="AL2912" s="5" t="n"/>
      <c r="AM2912" s="5" t="n"/>
      <c r="AN2912" s="5" t="n"/>
      <c r="AO2912" s="5" t="n"/>
      <c r="AP2912" s="5" t="n"/>
      <c r="AQ2912" s="5" t="n"/>
      <c r="AR2912" s="5" t="n"/>
      <c r="AS2912" s="5" t="n"/>
      <c r="AT2912" s="5" t="n"/>
      <c r="AU2912" s="5" t="n"/>
      <c r="AV2912" s="5" t="n"/>
      <c r="AW2912" s="5" t="n"/>
      <c r="AX2912" s="5" t="n"/>
      <c r="AY2912" s="5" t="n"/>
      <c r="AZ2912" s="5" t="n"/>
    </row>
    <row r="2913">
      <c r="A2913" s="1" t="inlineStr">
        <is>
          <t>ener</t>
        </is>
      </c>
      <c r="B2913" s="1" t="inlineStr">
        <is>
          <t>all</t>
        </is>
      </c>
      <c r="C2913" s="1" t="inlineStr">
        <is>
          <t>oen</t>
        </is>
      </c>
      <c r="H2913" s="1">
        <f>INDEX(VarLab,MATCH($A2913,VarKey,0))&amp;INDEX(MemLab,MATCH($C2913&amp;"|"&amp;$B2913,MemKey,0))</f>
        <v/>
      </c>
      <c r="I2913" s="1">
        <f>INDEX(VarUnit,MATCH($A2913,VarKey,0))</f>
        <v/>
      </c>
      <c r="J2913" s="1">
        <f>INDEX(VarSrc,MATCH($A2913,VarKey,0))</f>
        <v/>
      </c>
      <c r="K2913" s="17">
        <f>CodePrefix&amp;$A2913&amp;IF($C2913="","","."&amp;$C2913&amp;"."&amp;$B2913)&amp;INDEX(VarEnd,MATCH($A2913,VarKey,0))&amp;K$5</f>
        <v/>
      </c>
      <c r="L2913" s="57">
        <f>SUMIFS(L2914:L3041,$A2914:$A3041,"ener",$B2914:$B3041,"&lt;&gt;all")</f>
        <v/>
      </c>
      <c r="M2913" s="58">
        <f>SUMIFS(M2914:M3041,$A2914:$A3041,"ener",$B2914:$B3041,"&lt;&gt;all")</f>
        <v/>
      </c>
      <c r="N2913" s="58">
        <f>SUMIFS(N2914:N3041,$A2914:$A3041,"ener",$B2914:$B3041,"&lt;&gt;all")</f>
        <v/>
      </c>
      <c r="O2913" s="58">
        <f>SUMIFS(O2914:O3041,$A2914:$A3041,"ener",$B2914:$B3041,"&lt;&gt;all")</f>
        <v/>
      </c>
      <c r="P2913" s="58">
        <f>SUMIFS(P2914:P3041,$A2914:$A3041,"ener",$B2914:$B3041,"&lt;&gt;all")</f>
        <v/>
      </c>
      <c r="Q2913" s="58">
        <f>SUMIFS(Q2914:Q3041,$A2914:$A3041,"ener",$B2914:$B3041,"&lt;&gt;all")</f>
        <v/>
      </c>
      <c r="R2913" s="58">
        <f>SUMIFS(R2914:R3041,$A2914:$A3041,"ener",$B2914:$B3041,"&lt;&gt;all")</f>
        <v/>
      </c>
      <c r="S2913" s="58">
        <f>SUMIFS(S2914:S3041,$A2914:$A3041,"ener",$B2914:$B3041,"&lt;&gt;all")</f>
        <v/>
      </c>
      <c r="T2913" s="58">
        <f>SUMIFS(T2914:T3041,$A2914:$A3041,"ener",$B2914:$B3041,"&lt;&gt;all")</f>
        <v/>
      </c>
      <c r="U2913" s="58">
        <f>SUMIFS(U2914:U3041,$A2914:$A3041,"ener",$B2914:$B3041,"&lt;&gt;all")</f>
        <v/>
      </c>
      <c r="V2913" s="58">
        <f>SUMIFS(V2914:V3041,$A2914:$A3041,"ener",$B2914:$B3041,"&lt;&gt;all")</f>
        <v/>
      </c>
      <c r="W2913" s="58">
        <f>SUMIFS(W2914:W3041,$A2914:$A3041,"ener",$B2914:$B3041,"&lt;&gt;all")</f>
        <v/>
      </c>
      <c r="X2913" s="58">
        <f>SUMIFS(X2914:X3041,$A2914:$A3041,"ener",$B2914:$B3041,"&lt;&gt;all")</f>
        <v/>
      </c>
      <c r="Y2913" s="58">
        <f>SUMIFS(Y2914:Y3041,$A2914:$A3041,"ener",$B2914:$B3041,"&lt;&gt;all")</f>
        <v/>
      </c>
      <c r="Z2913" s="58">
        <f>SUMIFS(Z2914:Z3041,$A2914:$A3041,"ener",$B2914:$B3041,"&lt;&gt;all")</f>
        <v/>
      </c>
      <c r="AA2913" s="58">
        <f>SUMIFS(AA2914:AA3041,$A2914:$A3041,"ener",$B2914:$B3041,"&lt;&gt;all")</f>
        <v/>
      </c>
      <c r="AB2913" s="58">
        <f>SUMIFS(AB2914:AB3041,$A2914:$A3041,"ener",$B2914:$B3041,"&lt;&gt;all")</f>
        <v/>
      </c>
      <c r="AC2913" s="58">
        <f>SUMIFS(AC2914:AC3041,$A2914:$A3041,"ener",$B2914:$B3041,"&lt;&gt;all")</f>
        <v/>
      </c>
      <c r="AD2913" s="58">
        <f>SUMIFS(AD2914:AD3041,$A2914:$A3041,"ener",$B2914:$B3041,"&lt;&gt;all")</f>
        <v/>
      </c>
      <c r="AF2913" s="17">
        <f>CodePrefix&amp;$A2913&amp;IF($C2913="","","."&amp;$C2913&amp;"."&amp;$B2913)&amp;INDEX(VarEnd,MATCH($A2913,VarKey,0))&amp;AF$5</f>
        <v/>
      </c>
      <c r="AG2913" s="57">
        <f>SUMIFS(AG2914:AG3041,$A2914:$A3041,"ener",$B2914:$B3041,"&lt;&gt;all")</f>
        <v/>
      </c>
      <c r="AH2913" s="58">
        <f>SUMIFS(AH2914:AH3041,$A2914:$A3041,"ener",$B2914:$B3041,"&lt;&gt;all")</f>
        <v/>
      </c>
      <c r="AI2913" s="58">
        <f>SUMIFS(AI2914:AI3041,$A2914:$A3041,"ener",$B2914:$B3041,"&lt;&gt;all")</f>
        <v/>
      </c>
      <c r="AJ2913" s="58">
        <f>SUMIFS(AJ2914:AJ3041,$A2914:$A3041,"ener",$B2914:$B3041,"&lt;&gt;all")</f>
        <v/>
      </c>
      <c r="AK2913" s="58">
        <f>SUMIFS(AK2914:AK3041,$A2914:$A3041,"ener",$B2914:$B3041,"&lt;&gt;all")</f>
        <v/>
      </c>
      <c r="AL2913" s="58">
        <f>SUMIFS(AL2914:AL3041,$A2914:$A3041,"ener",$B2914:$B3041,"&lt;&gt;all")</f>
        <v/>
      </c>
      <c r="AM2913" s="58">
        <f>SUMIFS(AM2914:AM3041,$A2914:$A3041,"ener",$B2914:$B3041,"&lt;&gt;all")</f>
        <v/>
      </c>
      <c r="AN2913" s="58">
        <f>SUMIFS(AN2914:AN3041,$A2914:$A3041,"ener",$B2914:$B3041,"&lt;&gt;all")</f>
        <v/>
      </c>
      <c r="AO2913" s="58">
        <f>SUMIFS(AO2914:AO3041,$A2914:$A3041,"ener",$B2914:$B3041,"&lt;&gt;all")</f>
        <v/>
      </c>
      <c r="AP2913" s="58">
        <f>SUMIFS(AP2914:AP3041,$A2914:$A3041,"ener",$B2914:$B3041,"&lt;&gt;all")</f>
        <v/>
      </c>
      <c r="AQ2913" s="58">
        <f>SUMIFS(AQ2914:AQ3041,$A2914:$A3041,"ener",$B2914:$B3041,"&lt;&gt;all")</f>
        <v/>
      </c>
      <c r="AR2913" s="58">
        <f>SUMIFS(AR2914:AR3041,$A2914:$A3041,"ener",$B2914:$B3041,"&lt;&gt;all")</f>
        <v/>
      </c>
      <c r="AS2913" s="58">
        <f>SUMIFS(AS2914:AS3041,$A2914:$A3041,"ener",$B2914:$B3041,"&lt;&gt;all")</f>
        <v/>
      </c>
      <c r="AT2913" s="58">
        <f>SUMIFS(AT2914:AT3041,$A2914:$A3041,"ener",$B2914:$B3041,"&lt;&gt;all")</f>
        <v/>
      </c>
      <c r="AU2913" s="58">
        <f>SUMIFS(AU2914:AU3041,$A2914:$A3041,"ener",$B2914:$B3041,"&lt;&gt;all")</f>
        <v/>
      </c>
      <c r="AV2913" s="58">
        <f>SUMIFS(AV2914:AV3041,$A2914:$A3041,"ener",$B2914:$B3041,"&lt;&gt;all")</f>
        <v/>
      </c>
      <c r="AW2913" s="58">
        <f>SUMIFS(AW2914:AW3041,$A2914:$A3041,"ener",$B2914:$B3041,"&lt;&gt;all")</f>
        <v/>
      </c>
      <c r="AX2913" s="58">
        <f>SUMIFS(AX2914:AX3041,$A2914:$A3041,"ener",$B2914:$B3041,"&lt;&gt;all")</f>
        <v/>
      </c>
      <c r="AY2913" s="58">
        <f>SUMIFS(AY2914:AY3041,$A2914:$A3041,"ener",$B2914:$B3041,"&lt;&gt;all")</f>
        <v/>
      </c>
    </row>
    <row r="2914" hidden="1" outlineLevel="1">
      <c r="A2914" s="1" t="inlineStr">
        <is>
          <t>ener</t>
        </is>
      </c>
      <c r="B2914" s="1" t="inlineStr">
        <is>
          <t>all</t>
        </is>
      </c>
      <c r="C2914" s="1" t="inlineStr">
        <is>
          <t>oen</t>
        </is>
      </c>
      <c r="H2914" s="1">
        <f>INDEX(VarLab,MATCH($A2914,VarKey,0))&amp;INDEX(MemLab,MATCH($C2914&amp;"|"&amp;$B2914,MemKey,0))</f>
        <v/>
      </c>
      <c r="I2914" s="1">
        <f>INDEX(VarUnit,MATCH($A2914,VarKey,0))</f>
        <v/>
      </c>
      <c r="J2914" s="1">
        <f>INDEX(VarSrc,MATCH($A2914,VarKey,0))</f>
        <v/>
      </c>
      <c r="K2914" s="17">
        <f>CodePrefix&amp;$A2914&amp;IF($C2914="","","."&amp;$C2914&amp;"."&amp;$B2914)&amp;INDEX(VarEnd,MATCH($A2914,VarKey,0))&amp;K$5</f>
        <v/>
      </c>
      <c r="L2914" s="57">
        <f>SUM(L2988:L2995)</f>
        <v/>
      </c>
      <c r="M2914" s="58">
        <f>SUM(M2988:M2995)</f>
        <v/>
      </c>
      <c r="N2914" s="58">
        <f>SUM(N2988:N2995)</f>
        <v/>
      </c>
      <c r="O2914" s="58">
        <f>SUM(O2988:O2995)</f>
        <v/>
      </c>
      <c r="P2914" s="58">
        <f>SUM(P2988:P2995)</f>
        <v/>
      </c>
      <c r="Q2914" s="58">
        <f>SUM(Q2988:Q2995)</f>
        <v/>
      </c>
      <c r="R2914" s="58">
        <f>SUM(R2988:R2995)</f>
        <v/>
      </c>
      <c r="S2914" s="58">
        <f>SUM(S2988:S2995)</f>
        <v/>
      </c>
      <c r="T2914" s="58">
        <f>SUM(T2988:T2995)</f>
        <v/>
      </c>
      <c r="U2914" s="58">
        <f>SUM(U2988:U2995)</f>
        <v/>
      </c>
      <c r="V2914" s="58">
        <f>SUM(V2988:V2995)</f>
        <v/>
      </c>
      <c r="W2914" s="58">
        <f>SUM(W2988:W2995)</f>
        <v/>
      </c>
      <c r="X2914" s="58">
        <f>SUM(X2988:X2995)</f>
        <v/>
      </c>
      <c r="Y2914" s="58">
        <f>SUM(Y2988:Y2995)</f>
        <v/>
      </c>
      <c r="Z2914" s="58">
        <f>SUM(Z2988:Z2995)</f>
        <v/>
      </c>
      <c r="AA2914" s="58">
        <f>SUM(AA2988:AA2995)</f>
        <v/>
      </c>
      <c r="AB2914" s="58">
        <f>SUM(AB2988:AB2995)</f>
        <v/>
      </c>
      <c r="AC2914" s="58">
        <f>SUM(AC2988:AC2995)</f>
        <v/>
      </c>
      <c r="AD2914" s="58">
        <f>SUM(AD2988:AD2995)</f>
        <v/>
      </c>
      <c r="AF2914" s="17">
        <f>CodePrefix&amp;$A2914&amp;IF($C2914="","","."&amp;$C2914&amp;"."&amp;$B2914)&amp;INDEX(VarEnd,MATCH($A2914,VarKey,0))&amp;AF$5</f>
        <v/>
      </c>
      <c r="AG2914" s="57">
        <f>SUM(AG2988:AG2995)</f>
        <v/>
      </c>
      <c r="AH2914" s="58">
        <f>SUM(AH2988:AH2995)</f>
        <v/>
      </c>
      <c r="AI2914" s="58">
        <f>SUM(AI2988:AI2995)</f>
        <v/>
      </c>
      <c r="AJ2914" s="58">
        <f>SUM(AJ2988:AJ2995)</f>
        <v/>
      </c>
      <c r="AK2914" s="58">
        <f>SUM(AK2988:AK2995)</f>
        <v/>
      </c>
      <c r="AL2914" s="58">
        <f>SUM(AL2988:AL2995)</f>
        <v/>
      </c>
      <c r="AM2914" s="58">
        <f>SUM(AM2988:AM2995)</f>
        <v/>
      </c>
      <c r="AN2914" s="58">
        <f>SUM(AN2988:AN2995)</f>
        <v/>
      </c>
      <c r="AO2914" s="58">
        <f>SUM(AO2988:AO2995)</f>
        <v/>
      </c>
      <c r="AP2914" s="58">
        <f>SUM(AP2988:AP2995)</f>
        <v/>
      </c>
      <c r="AQ2914" s="58">
        <f>SUM(AQ2988:AQ2995)</f>
        <v/>
      </c>
      <c r="AR2914" s="58">
        <f>SUM(AR2988:AR2995)</f>
        <v/>
      </c>
      <c r="AS2914" s="58">
        <f>SUM(AS2988:AS2995)</f>
        <v/>
      </c>
      <c r="AT2914" s="58">
        <f>SUM(AT2988:AT2995)</f>
        <v/>
      </c>
      <c r="AU2914" s="58">
        <f>SUM(AU2988:AU2995)</f>
        <v/>
      </c>
      <c r="AV2914" s="58">
        <f>SUM(AV2988:AV2995)</f>
        <v/>
      </c>
      <c r="AW2914" s="58">
        <f>SUM(AW2988:AW2995)</f>
        <v/>
      </c>
      <c r="AX2914" s="58">
        <f>SUM(AX2988:AX2995)</f>
        <v/>
      </c>
      <c r="AY2914" s="58">
        <f>SUM(AY2988:AY2995)</f>
        <v/>
      </c>
    </row>
    <row r="2915" hidden="1" outlineLevel="1">
      <c r="A2915" s="56" t="inlineStr">
        <is>
          <t>eldem</t>
        </is>
      </c>
      <c r="B2915" s="56" t="inlineStr">
        <is>
          <t>ecy</t>
        </is>
      </c>
      <c r="C2915" s="56" t="inlineStr">
        <is>
          <t>oen</t>
        </is>
      </c>
      <c r="H2915" s="56">
        <f>INDEX(VarLab,MATCH($A2915,VarKey,0))&amp;INDEX(MemLab,MATCH($C2915&amp;"|"&amp;$B2915,MemKey,0))</f>
        <v/>
      </c>
      <c r="I2915" s="56">
        <f>INDEX(VarUnit,MATCH($A2915,VarKey,0))</f>
        <v/>
      </c>
      <c r="J2915" s="56">
        <f>INDEX(VarSrc,MATCH($A2915,VarKey,0))</f>
        <v/>
      </c>
      <c r="K2915" s="59">
        <f>CodePrefix&amp;$A2915&amp;IF($C2915="","","."&amp;$C2915&amp;"."&amp;$B2915)&amp;INDEX(VarEnd,MATCH($A2915,VarKey,0))&amp;K$5</f>
        <v/>
      </c>
      <c r="L2915" s="60">
        <f>SUMIF($C$654:$C$668,$C2915,L$654:L$668)</f>
        <v/>
      </c>
      <c r="M2915" s="61">
        <f>SUMIF($C$654:$C$668,$C2915,M$654:M$668)</f>
        <v/>
      </c>
      <c r="N2915" s="61">
        <f>SUMIF($C$654:$C$668,$C2915,N$654:N$668)</f>
        <v/>
      </c>
      <c r="O2915" s="61">
        <f>SUMIF($C$654:$C$668,$C2915,O$654:O$668)</f>
        <v/>
      </c>
      <c r="P2915" s="61">
        <f>SUMIF($C$654:$C$668,$C2915,P$654:P$668)</f>
        <v/>
      </c>
      <c r="Q2915" s="61">
        <f>SUMIF($C$654:$C$668,$C2915,Q$654:Q$668)</f>
        <v/>
      </c>
      <c r="R2915" s="61">
        <f>SUMIF($C$654:$C$668,$C2915,R$654:R$668)</f>
        <v/>
      </c>
      <c r="S2915" s="61">
        <f>SUMIF($C$654:$C$668,$C2915,S$654:S$668)</f>
        <v/>
      </c>
      <c r="T2915" s="61">
        <f>SUMIF($C$654:$C$668,$C2915,T$654:T$668)</f>
        <v/>
      </c>
      <c r="U2915" s="61">
        <f>SUMIF($C$654:$C$668,$C2915,U$654:U$668)</f>
        <v/>
      </c>
      <c r="V2915" s="61">
        <f>SUMIF($C$654:$C$668,$C2915,V$654:V$668)</f>
        <v/>
      </c>
      <c r="W2915" s="61">
        <f>SUMIF($C$654:$C$668,$C2915,W$654:W$668)</f>
        <v/>
      </c>
      <c r="X2915" s="61">
        <f>SUMIF($C$654:$C$668,$C2915,X$654:X$668)</f>
        <v/>
      </c>
      <c r="Y2915" s="61">
        <f>SUMIF($C$654:$C$668,$C2915,Y$654:Y$668)</f>
        <v/>
      </c>
      <c r="Z2915" s="61">
        <f>SUMIF($C$654:$C$668,$C2915,Z$654:Z$668)</f>
        <v/>
      </c>
      <c r="AA2915" s="61">
        <f>SUMIF($C$654:$C$668,$C2915,AA$654:AA$668)</f>
        <v/>
      </c>
      <c r="AB2915" s="61">
        <f>SUMIF($C$654:$C$668,$C2915,AB$654:AB$668)</f>
        <v/>
      </c>
      <c r="AC2915" s="61">
        <f>SUMIF($C$654:$C$668,$C2915,AC$654:AC$668)</f>
        <v/>
      </c>
      <c r="AD2915" s="61">
        <f>SUMIF($C$654:$C$668,$C2915,AD$654:AD$668)</f>
        <v/>
      </c>
      <c r="AF2915" s="59">
        <f>CodePrefix&amp;$A2915&amp;IF($C2915="","","."&amp;$C2915&amp;"."&amp;$B2915)&amp;INDEX(VarEnd,MATCH($A2915,VarKey,0))&amp;AF$5</f>
        <v/>
      </c>
      <c r="AG2915" s="60">
        <f>SUMIF($C$654:$C$668,$C2915,AG$654:AG$668)</f>
        <v/>
      </c>
      <c r="AH2915" s="61">
        <f>SUMIF($C$654:$C$668,$C2915,AH$654:AH$668)</f>
        <v/>
      </c>
      <c r="AI2915" s="61">
        <f>SUMIF($C$654:$C$668,$C2915,AI$654:AI$668)</f>
        <v/>
      </c>
      <c r="AJ2915" s="61">
        <f>SUMIF($C$654:$C$668,$C2915,AJ$654:AJ$668)</f>
        <v/>
      </c>
      <c r="AK2915" s="61">
        <f>SUMIF($C$654:$C$668,$C2915,AK$654:AK$668)</f>
        <v/>
      </c>
      <c r="AL2915" s="61">
        <f>SUMIF($C$654:$C$668,$C2915,AL$654:AL$668)</f>
        <v/>
      </c>
      <c r="AM2915" s="61">
        <f>SUMIF($C$654:$C$668,$C2915,AM$654:AM$668)</f>
        <v/>
      </c>
      <c r="AN2915" s="61">
        <f>SUMIF($C$654:$C$668,$C2915,AN$654:AN$668)</f>
        <v/>
      </c>
      <c r="AO2915" s="61">
        <f>SUMIF($C$654:$C$668,$C2915,AO$654:AO$668)</f>
        <v/>
      </c>
      <c r="AP2915" s="61">
        <f>SUMIF($C$654:$C$668,$C2915,AP$654:AP$668)</f>
        <v/>
      </c>
      <c r="AQ2915" s="61">
        <f>SUMIF($C$654:$C$668,$C2915,AQ$654:AQ$668)</f>
        <v/>
      </c>
      <c r="AR2915" s="61">
        <f>SUMIF($C$654:$C$668,$C2915,AR$654:AR$668)</f>
        <v/>
      </c>
      <c r="AS2915" s="61">
        <f>SUMIF($C$654:$C$668,$C2915,AS$654:AS$668)</f>
        <v/>
      </c>
      <c r="AT2915" s="61">
        <f>SUMIF($C$654:$C$668,$C2915,AT$654:AT$668)</f>
        <v/>
      </c>
      <c r="AU2915" s="61">
        <f>SUMIF($C$654:$C$668,$C2915,AU$654:AU$668)</f>
        <v/>
      </c>
      <c r="AV2915" s="61">
        <f>SUMIF($C$654:$C$668,$C2915,AV$654:AV$668)</f>
        <v/>
      </c>
      <c r="AW2915" s="61">
        <f>SUMIF($C$654:$C$668,$C2915,AW$654:AW$668)</f>
        <v/>
      </c>
      <c r="AX2915" s="61">
        <f>SUMIF($C$654:$C$668,$C2915,AX$654:AX$668)</f>
        <v/>
      </c>
      <c r="AY2915" s="61">
        <f>SUMIF($C$654:$C$668,$C2915,AY$654:AY$668)</f>
        <v/>
      </c>
    </row>
    <row r="2916" hidden="1" outlineLevel="2">
      <c r="A2916" s="14" t="inlineStr">
        <is>
          <t>ctxnew</t>
        </is>
      </c>
      <c r="B2916" s="14" t="inlineStr">
        <is>
          <t>coa</t>
        </is>
      </c>
      <c r="C2916" s="14" t="inlineStr">
        <is>
          <t>oen</t>
        </is>
      </c>
      <c r="D2916" s="32">
        <f>INDEX(Inputs!$W$5:$W$132,MATCH($B2916&amp;"|"&amp;$C2916,Inputs!$A$5:$A$132,0))</f>
        <v/>
      </c>
      <c r="E2916" s="32">
        <f>INDEX(Inputs!$L$5:$L$132,MATCH($B2916&amp;"|"&amp;$C2916,Inputs!$A$5:$A$132,0))</f>
        <v/>
      </c>
      <c r="F2916" s="32">
        <f>INDEX(Inputs!$M$5:$M$132,MATCH($B2916&amp;"|"&amp;$C2916,Inputs!$A$5:$A$132,0))</f>
        <v/>
      </c>
      <c r="G2916" s="36" t="n"/>
      <c r="H2916" s="14">
        <f>INDEX(VarLab,MATCH($A2916,VarKey,0))&amp;INDEX(MemLab,MATCH($C2916&amp;"|"&amp;$B2916,MemKey,0))</f>
        <v/>
      </c>
      <c r="I2916" s="14">
        <f>INDEX(VarUnit,MATCH($A2916,VarKey,0))</f>
        <v/>
      </c>
      <c r="J2916" s="14">
        <f>INDEX(VarSrc,MATCH($A2916,VarKey,0))</f>
        <v/>
      </c>
      <c r="K2916" s="11">
        <f>CodePrefix&amp;$A2916&amp;IF($C2916="","","."&amp;$C2916&amp;"."&amp;$B2916)&amp;INDEX(VarEnd,MATCH($A2916,VarKey,0))&amp;K$5</f>
        <v/>
      </c>
      <c r="L2916" s="37">
        <f>INDEX(L$263:L$279,$F2916)*$D2916*INDEX(L$23:L$30,$E2916)</f>
        <v/>
      </c>
      <c r="M2916" s="32">
        <f>INDEX(M$263:M$279,$F2916)*$D2916*INDEX(M$23:M$30,$E2916)</f>
        <v/>
      </c>
      <c r="N2916" s="32">
        <f>INDEX(N$263:N$279,$F2916)*$D2916*INDEX(N$23:N$30,$E2916)</f>
        <v/>
      </c>
      <c r="O2916" s="32">
        <f>INDEX(O$263:O$279,$F2916)*$D2916*INDEX(O$23:O$30,$E2916)</f>
        <v/>
      </c>
      <c r="P2916" s="32">
        <f>INDEX(P$263:P$279,$F2916)*$D2916*INDEX(P$23:P$30,$E2916)</f>
        <v/>
      </c>
      <c r="Q2916" s="32">
        <f>INDEX(Q$263:Q$279,$F2916)*$D2916*INDEX(Q$23:Q$30,$E2916)</f>
        <v/>
      </c>
      <c r="R2916" s="32">
        <f>INDEX(R$263:R$279,$F2916)*$D2916*INDEX(R$23:R$30,$E2916)</f>
        <v/>
      </c>
      <c r="S2916" s="32">
        <f>INDEX(S$263:S$279,$F2916)*$D2916*INDEX(S$23:S$30,$E2916)</f>
        <v/>
      </c>
      <c r="T2916" s="32">
        <f>INDEX(T$263:T$279,$F2916)*$D2916*INDEX(T$23:T$30,$E2916)</f>
        <v/>
      </c>
      <c r="U2916" s="32">
        <f>INDEX(U$263:U$279,$F2916)*$D2916*INDEX(U$23:U$30,$E2916)</f>
        <v/>
      </c>
      <c r="V2916" s="32">
        <f>INDEX(V$263:V$279,$F2916)*$D2916*INDEX(V$23:V$30,$E2916)</f>
        <v/>
      </c>
      <c r="W2916" s="32">
        <f>INDEX(W$263:W$279,$F2916)*$D2916*INDEX(W$23:W$30,$E2916)</f>
        <v/>
      </c>
      <c r="X2916" s="32">
        <f>INDEX(X$263:X$279,$F2916)*$D2916*INDEX(X$23:X$30,$E2916)</f>
        <v/>
      </c>
      <c r="Y2916" s="32">
        <f>INDEX(Y$263:Y$279,$F2916)*$D2916*INDEX(Y$23:Y$30,$E2916)</f>
        <v/>
      </c>
      <c r="Z2916" s="32">
        <f>INDEX(Z$263:Z$279,$F2916)*$D2916*INDEX(Z$23:Z$30,$E2916)</f>
        <v/>
      </c>
      <c r="AA2916" s="32">
        <f>INDEX(AA$263:AA$279,$F2916)*$D2916*INDEX(AA$23:AA$30,$E2916)</f>
        <v/>
      </c>
      <c r="AB2916" s="32">
        <f>INDEX(AB$263:AB$279,$F2916)*$D2916*INDEX(AB$23:AB$30,$E2916)</f>
        <v/>
      </c>
      <c r="AC2916" s="32">
        <f>INDEX(AC$263:AC$279,$F2916)*$D2916*INDEX(AC$23:AC$30,$E2916)</f>
        <v/>
      </c>
      <c r="AD2916" s="32">
        <f>INDEX(AD$263:AD$279,$F2916)*$D2916*INDEX(AD$23:AD$30,$E2916)</f>
        <v/>
      </c>
      <c r="AF2916" s="11">
        <f>CodePrefix&amp;$A2916&amp;IF($C2916="","","."&amp;$C2916&amp;"."&amp;$B2916)&amp;INDEX(VarEnd,MATCH($A2916,VarKey,0))&amp;AF$5</f>
        <v/>
      </c>
      <c r="AG2916" s="37">
        <f>INDEX(AG$263:AG$279,$F2916)*$D2916*INDEX(AG$23:AG$30,$E2916)</f>
        <v/>
      </c>
      <c r="AH2916" s="32">
        <f>INDEX(AH$263:AH$279,$F2916)*$D2916*INDEX(AH$23:AH$30,$E2916)</f>
        <v/>
      </c>
      <c r="AI2916" s="32">
        <f>INDEX(AI$263:AI$279,$F2916)*$D2916*INDEX(AI$23:AI$30,$E2916)</f>
        <v/>
      </c>
      <c r="AJ2916" s="32">
        <f>INDEX(AJ$263:AJ$279,$F2916)*$D2916*INDEX(AJ$23:AJ$30,$E2916)</f>
        <v/>
      </c>
      <c r="AK2916" s="32">
        <f>INDEX(AK$263:AK$279,$F2916)*$D2916*INDEX(AK$23:AK$30,$E2916)</f>
        <v/>
      </c>
      <c r="AL2916" s="32">
        <f>INDEX(AL$263:AL$279,$F2916)*$D2916*INDEX(AL$23:AL$30,$E2916)</f>
        <v/>
      </c>
      <c r="AM2916" s="32">
        <f>INDEX(AM$263:AM$279,$F2916)*$D2916*INDEX(AM$23:AM$30,$E2916)</f>
        <v/>
      </c>
      <c r="AN2916" s="32">
        <f>INDEX(AN$263:AN$279,$F2916)*$D2916*INDEX(AN$23:AN$30,$E2916)</f>
        <v/>
      </c>
      <c r="AO2916" s="32">
        <f>INDEX(AO$263:AO$279,$F2916)*$D2916*INDEX(AO$23:AO$30,$E2916)</f>
        <v/>
      </c>
      <c r="AP2916" s="32">
        <f>INDEX(AP$263:AP$279,$F2916)*$D2916*INDEX(AP$23:AP$30,$E2916)</f>
        <v/>
      </c>
      <c r="AQ2916" s="32">
        <f>INDEX(AQ$263:AQ$279,$F2916)*$D2916*INDEX(AQ$23:AQ$30,$E2916)</f>
        <v/>
      </c>
      <c r="AR2916" s="32">
        <f>INDEX(AR$263:AR$279,$F2916)*$D2916*INDEX(AR$23:AR$30,$E2916)</f>
        <v/>
      </c>
      <c r="AS2916" s="32">
        <f>INDEX(AS$263:AS$279,$F2916)*$D2916*INDEX(AS$23:AS$30,$E2916)</f>
        <v/>
      </c>
      <c r="AT2916" s="32">
        <f>INDEX(AT$263:AT$279,$F2916)*$D2916*INDEX(AT$23:AT$30,$E2916)</f>
        <v/>
      </c>
      <c r="AU2916" s="32">
        <f>INDEX(AU$263:AU$279,$F2916)*$D2916*INDEX(AU$23:AU$30,$E2916)</f>
        <v/>
      </c>
      <c r="AV2916" s="32">
        <f>INDEX(AV$263:AV$279,$F2916)*$D2916*INDEX(AV$23:AV$30,$E2916)</f>
        <v/>
      </c>
      <c r="AW2916" s="32">
        <f>INDEX(AW$263:AW$279,$F2916)*$D2916*INDEX(AW$23:AW$30,$E2916)</f>
        <v/>
      </c>
      <c r="AX2916" s="32">
        <f>INDEX(AX$263:AX$279,$F2916)*$D2916*INDEX(AX$23:AX$30,$E2916)</f>
        <v/>
      </c>
      <c r="AY2916" s="32">
        <f>INDEX(AY$263:AY$279,$F2916)*$D2916*INDEX(AY$23:AY$30,$E2916)</f>
        <v/>
      </c>
    </row>
    <row r="2917" hidden="1" outlineLevel="2">
      <c r="A2917" s="14" t="inlineStr">
        <is>
          <t>ctxnew</t>
        </is>
      </c>
      <c r="B2917" s="14" t="inlineStr">
        <is>
          <t>nga</t>
        </is>
      </c>
      <c r="C2917" s="14" t="inlineStr">
        <is>
          <t>oen</t>
        </is>
      </c>
      <c r="D2917" s="32">
        <f>INDEX(Inputs!$W$5:$W$132,MATCH($B2917&amp;"|"&amp;$C2917,Inputs!$A$5:$A$132,0))</f>
        <v/>
      </c>
      <c r="E2917" s="32">
        <f>INDEX(Inputs!$L$5:$L$132,MATCH($B2917&amp;"|"&amp;$C2917,Inputs!$A$5:$A$132,0))</f>
        <v/>
      </c>
      <c r="F2917" s="32">
        <f>INDEX(Inputs!$M$5:$M$132,MATCH($B2917&amp;"|"&amp;$C2917,Inputs!$A$5:$A$132,0))</f>
        <v/>
      </c>
      <c r="G2917" s="36" t="n"/>
      <c r="H2917" s="14">
        <f>INDEX(VarLab,MATCH($A2917,VarKey,0))&amp;INDEX(MemLab,MATCH($C2917&amp;"|"&amp;$B2917,MemKey,0))</f>
        <v/>
      </c>
      <c r="I2917" s="14">
        <f>INDEX(VarUnit,MATCH($A2917,VarKey,0))</f>
        <v/>
      </c>
      <c r="J2917" s="14">
        <f>INDEX(VarSrc,MATCH($A2917,VarKey,0))</f>
        <v/>
      </c>
      <c r="K2917" s="11">
        <f>CodePrefix&amp;$A2917&amp;IF($C2917="","","."&amp;$C2917&amp;"."&amp;$B2917)&amp;INDEX(VarEnd,MATCH($A2917,VarKey,0))&amp;K$5</f>
        <v/>
      </c>
      <c r="L2917" s="37">
        <f>INDEX(L$263:L$279,$F2917)*$D2917*INDEX(L$23:L$30,$E2917)</f>
        <v/>
      </c>
      <c r="M2917" s="32">
        <f>INDEX(M$263:M$279,$F2917)*$D2917*INDEX(M$23:M$30,$E2917)</f>
        <v/>
      </c>
      <c r="N2917" s="32">
        <f>INDEX(N$263:N$279,$F2917)*$D2917*INDEX(N$23:N$30,$E2917)</f>
        <v/>
      </c>
      <c r="O2917" s="32">
        <f>INDEX(O$263:O$279,$F2917)*$D2917*INDEX(O$23:O$30,$E2917)</f>
        <v/>
      </c>
      <c r="P2917" s="32">
        <f>INDEX(P$263:P$279,$F2917)*$D2917*INDEX(P$23:P$30,$E2917)</f>
        <v/>
      </c>
      <c r="Q2917" s="32">
        <f>INDEX(Q$263:Q$279,$F2917)*$D2917*INDEX(Q$23:Q$30,$E2917)</f>
        <v/>
      </c>
      <c r="R2917" s="32">
        <f>INDEX(R$263:R$279,$F2917)*$D2917*INDEX(R$23:R$30,$E2917)</f>
        <v/>
      </c>
      <c r="S2917" s="32">
        <f>INDEX(S$263:S$279,$F2917)*$D2917*INDEX(S$23:S$30,$E2917)</f>
        <v/>
      </c>
      <c r="T2917" s="32">
        <f>INDEX(T$263:T$279,$F2917)*$D2917*INDEX(T$23:T$30,$E2917)</f>
        <v/>
      </c>
      <c r="U2917" s="32">
        <f>INDEX(U$263:U$279,$F2917)*$D2917*INDEX(U$23:U$30,$E2917)</f>
        <v/>
      </c>
      <c r="V2917" s="32">
        <f>INDEX(V$263:V$279,$F2917)*$D2917*INDEX(V$23:V$30,$E2917)</f>
        <v/>
      </c>
      <c r="W2917" s="32">
        <f>INDEX(W$263:W$279,$F2917)*$D2917*INDEX(W$23:W$30,$E2917)</f>
        <v/>
      </c>
      <c r="X2917" s="32">
        <f>INDEX(X$263:X$279,$F2917)*$D2917*INDEX(X$23:X$30,$E2917)</f>
        <v/>
      </c>
      <c r="Y2917" s="32">
        <f>INDEX(Y$263:Y$279,$F2917)*$D2917*INDEX(Y$23:Y$30,$E2917)</f>
        <v/>
      </c>
      <c r="Z2917" s="32">
        <f>INDEX(Z$263:Z$279,$F2917)*$D2917*INDEX(Z$23:Z$30,$E2917)</f>
        <v/>
      </c>
      <c r="AA2917" s="32">
        <f>INDEX(AA$263:AA$279,$F2917)*$D2917*INDEX(AA$23:AA$30,$E2917)</f>
        <v/>
      </c>
      <c r="AB2917" s="32">
        <f>INDEX(AB$263:AB$279,$F2917)*$D2917*INDEX(AB$23:AB$30,$E2917)</f>
        <v/>
      </c>
      <c r="AC2917" s="32">
        <f>INDEX(AC$263:AC$279,$F2917)*$D2917*INDEX(AC$23:AC$30,$E2917)</f>
        <v/>
      </c>
      <c r="AD2917" s="32">
        <f>INDEX(AD$263:AD$279,$F2917)*$D2917*INDEX(AD$23:AD$30,$E2917)</f>
        <v/>
      </c>
      <c r="AF2917" s="11">
        <f>CodePrefix&amp;$A2917&amp;IF($C2917="","","."&amp;$C2917&amp;"."&amp;$B2917)&amp;INDEX(VarEnd,MATCH($A2917,VarKey,0))&amp;AF$5</f>
        <v/>
      </c>
      <c r="AG2917" s="37">
        <f>INDEX(AG$263:AG$279,$F2917)*$D2917*INDEX(AG$23:AG$30,$E2917)</f>
        <v/>
      </c>
      <c r="AH2917" s="32">
        <f>INDEX(AH$263:AH$279,$F2917)*$D2917*INDEX(AH$23:AH$30,$E2917)</f>
        <v/>
      </c>
      <c r="AI2917" s="32">
        <f>INDEX(AI$263:AI$279,$F2917)*$D2917*INDEX(AI$23:AI$30,$E2917)</f>
        <v/>
      </c>
      <c r="AJ2917" s="32">
        <f>INDEX(AJ$263:AJ$279,$F2917)*$D2917*INDEX(AJ$23:AJ$30,$E2917)</f>
        <v/>
      </c>
      <c r="AK2917" s="32">
        <f>INDEX(AK$263:AK$279,$F2917)*$D2917*INDEX(AK$23:AK$30,$E2917)</f>
        <v/>
      </c>
      <c r="AL2917" s="32">
        <f>INDEX(AL$263:AL$279,$F2917)*$D2917*INDEX(AL$23:AL$30,$E2917)</f>
        <v/>
      </c>
      <c r="AM2917" s="32">
        <f>INDEX(AM$263:AM$279,$F2917)*$D2917*INDEX(AM$23:AM$30,$E2917)</f>
        <v/>
      </c>
      <c r="AN2917" s="32">
        <f>INDEX(AN$263:AN$279,$F2917)*$D2917*INDEX(AN$23:AN$30,$E2917)</f>
        <v/>
      </c>
      <c r="AO2917" s="32">
        <f>INDEX(AO$263:AO$279,$F2917)*$D2917*INDEX(AO$23:AO$30,$E2917)</f>
        <v/>
      </c>
      <c r="AP2917" s="32">
        <f>INDEX(AP$263:AP$279,$F2917)*$D2917*INDEX(AP$23:AP$30,$E2917)</f>
        <v/>
      </c>
      <c r="AQ2917" s="32">
        <f>INDEX(AQ$263:AQ$279,$F2917)*$D2917*INDEX(AQ$23:AQ$30,$E2917)</f>
        <v/>
      </c>
      <c r="AR2917" s="32">
        <f>INDEX(AR$263:AR$279,$F2917)*$D2917*INDEX(AR$23:AR$30,$E2917)</f>
        <v/>
      </c>
      <c r="AS2917" s="32">
        <f>INDEX(AS$263:AS$279,$F2917)*$D2917*INDEX(AS$23:AS$30,$E2917)</f>
        <v/>
      </c>
      <c r="AT2917" s="32">
        <f>INDEX(AT$263:AT$279,$F2917)*$D2917*INDEX(AT$23:AT$30,$E2917)</f>
        <v/>
      </c>
      <c r="AU2917" s="32">
        <f>INDEX(AU$263:AU$279,$F2917)*$D2917*INDEX(AU$23:AU$30,$E2917)</f>
        <v/>
      </c>
      <c r="AV2917" s="32">
        <f>INDEX(AV$263:AV$279,$F2917)*$D2917*INDEX(AV$23:AV$30,$E2917)</f>
        <v/>
      </c>
      <c r="AW2917" s="32">
        <f>INDEX(AW$263:AW$279,$F2917)*$D2917*INDEX(AW$23:AW$30,$E2917)</f>
        <v/>
      </c>
      <c r="AX2917" s="32">
        <f>INDEX(AX$263:AX$279,$F2917)*$D2917*INDEX(AX$23:AX$30,$E2917)</f>
        <v/>
      </c>
      <c r="AY2917" s="32">
        <f>INDEX(AY$263:AY$279,$F2917)*$D2917*INDEX(AY$23:AY$30,$E2917)</f>
        <v/>
      </c>
    </row>
    <row r="2918" hidden="1" outlineLevel="2">
      <c r="A2918" s="14" t="inlineStr">
        <is>
          <t>ctxnew</t>
        </is>
      </c>
      <c r="B2918" s="14" t="inlineStr">
        <is>
          <t>gso</t>
        </is>
      </c>
      <c r="C2918" s="14" t="inlineStr">
        <is>
          <t>oen</t>
        </is>
      </c>
      <c r="D2918" s="32">
        <f>INDEX(Inputs!$W$5:$W$132,MATCH($B2918&amp;"|"&amp;$C2918,Inputs!$A$5:$A$132,0))</f>
        <v/>
      </c>
      <c r="E2918" s="32">
        <f>INDEX(Inputs!$L$5:$L$132,MATCH($B2918&amp;"|"&amp;$C2918,Inputs!$A$5:$A$132,0))</f>
        <v/>
      </c>
      <c r="F2918" s="32">
        <f>INDEX(Inputs!$M$5:$M$132,MATCH($B2918&amp;"|"&amp;$C2918,Inputs!$A$5:$A$132,0))</f>
        <v/>
      </c>
      <c r="G2918" s="36" t="n"/>
      <c r="H2918" s="14">
        <f>INDEX(VarLab,MATCH($A2918,VarKey,0))&amp;INDEX(MemLab,MATCH($C2918&amp;"|"&amp;$B2918,MemKey,0))</f>
        <v/>
      </c>
      <c r="I2918" s="14">
        <f>INDEX(VarUnit,MATCH($A2918,VarKey,0))</f>
        <v/>
      </c>
      <c r="J2918" s="14">
        <f>INDEX(VarSrc,MATCH($A2918,VarKey,0))</f>
        <v/>
      </c>
      <c r="K2918" s="11">
        <f>CodePrefix&amp;$A2918&amp;IF($C2918="","","."&amp;$C2918&amp;"."&amp;$B2918)&amp;INDEX(VarEnd,MATCH($A2918,VarKey,0))&amp;K$5</f>
        <v/>
      </c>
      <c r="L2918" s="37">
        <f>INDEX(L$263:L$279,$F2918)*$D2918*INDEX(L$23:L$30,$E2918)</f>
        <v/>
      </c>
      <c r="M2918" s="32">
        <f>INDEX(M$263:M$279,$F2918)*$D2918*INDEX(M$23:M$30,$E2918)</f>
        <v/>
      </c>
      <c r="N2918" s="32">
        <f>INDEX(N$263:N$279,$F2918)*$D2918*INDEX(N$23:N$30,$E2918)</f>
        <v/>
      </c>
      <c r="O2918" s="32">
        <f>INDEX(O$263:O$279,$F2918)*$D2918*INDEX(O$23:O$30,$E2918)</f>
        <v/>
      </c>
      <c r="P2918" s="32">
        <f>INDEX(P$263:P$279,$F2918)*$D2918*INDEX(P$23:P$30,$E2918)</f>
        <v/>
      </c>
      <c r="Q2918" s="32">
        <f>INDEX(Q$263:Q$279,$F2918)*$D2918*INDEX(Q$23:Q$30,$E2918)</f>
        <v/>
      </c>
      <c r="R2918" s="32">
        <f>INDEX(R$263:R$279,$F2918)*$D2918*INDEX(R$23:R$30,$E2918)</f>
        <v/>
      </c>
      <c r="S2918" s="32">
        <f>INDEX(S$263:S$279,$F2918)*$D2918*INDEX(S$23:S$30,$E2918)</f>
        <v/>
      </c>
      <c r="T2918" s="32">
        <f>INDEX(T$263:T$279,$F2918)*$D2918*INDEX(T$23:T$30,$E2918)</f>
        <v/>
      </c>
      <c r="U2918" s="32">
        <f>INDEX(U$263:U$279,$F2918)*$D2918*INDEX(U$23:U$30,$E2918)</f>
        <v/>
      </c>
      <c r="V2918" s="32">
        <f>INDEX(V$263:V$279,$F2918)*$D2918*INDEX(V$23:V$30,$E2918)</f>
        <v/>
      </c>
      <c r="W2918" s="32">
        <f>INDEX(W$263:W$279,$F2918)*$D2918*INDEX(W$23:W$30,$E2918)</f>
        <v/>
      </c>
      <c r="X2918" s="32">
        <f>INDEX(X$263:X$279,$F2918)*$D2918*INDEX(X$23:X$30,$E2918)</f>
        <v/>
      </c>
      <c r="Y2918" s="32">
        <f>INDEX(Y$263:Y$279,$F2918)*$D2918*INDEX(Y$23:Y$30,$E2918)</f>
        <v/>
      </c>
      <c r="Z2918" s="32">
        <f>INDEX(Z$263:Z$279,$F2918)*$D2918*INDEX(Z$23:Z$30,$E2918)</f>
        <v/>
      </c>
      <c r="AA2918" s="32">
        <f>INDEX(AA$263:AA$279,$F2918)*$D2918*INDEX(AA$23:AA$30,$E2918)</f>
        <v/>
      </c>
      <c r="AB2918" s="32">
        <f>INDEX(AB$263:AB$279,$F2918)*$D2918*INDEX(AB$23:AB$30,$E2918)</f>
        <v/>
      </c>
      <c r="AC2918" s="32">
        <f>INDEX(AC$263:AC$279,$F2918)*$D2918*INDEX(AC$23:AC$30,$E2918)</f>
        <v/>
      </c>
      <c r="AD2918" s="32">
        <f>INDEX(AD$263:AD$279,$F2918)*$D2918*INDEX(AD$23:AD$30,$E2918)</f>
        <v/>
      </c>
      <c r="AF2918" s="11">
        <f>CodePrefix&amp;$A2918&amp;IF($C2918="","","."&amp;$C2918&amp;"."&amp;$B2918)&amp;INDEX(VarEnd,MATCH($A2918,VarKey,0))&amp;AF$5</f>
        <v/>
      </c>
      <c r="AG2918" s="37">
        <f>INDEX(AG$263:AG$279,$F2918)*$D2918*INDEX(AG$23:AG$30,$E2918)</f>
        <v/>
      </c>
      <c r="AH2918" s="32">
        <f>INDEX(AH$263:AH$279,$F2918)*$D2918*INDEX(AH$23:AH$30,$E2918)</f>
        <v/>
      </c>
      <c r="AI2918" s="32">
        <f>INDEX(AI$263:AI$279,$F2918)*$D2918*INDEX(AI$23:AI$30,$E2918)</f>
        <v/>
      </c>
      <c r="AJ2918" s="32">
        <f>INDEX(AJ$263:AJ$279,$F2918)*$D2918*INDEX(AJ$23:AJ$30,$E2918)</f>
        <v/>
      </c>
      <c r="AK2918" s="32">
        <f>INDEX(AK$263:AK$279,$F2918)*$D2918*INDEX(AK$23:AK$30,$E2918)</f>
        <v/>
      </c>
      <c r="AL2918" s="32">
        <f>INDEX(AL$263:AL$279,$F2918)*$D2918*INDEX(AL$23:AL$30,$E2918)</f>
        <v/>
      </c>
      <c r="AM2918" s="32">
        <f>INDEX(AM$263:AM$279,$F2918)*$D2918*INDEX(AM$23:AM$30,$E2918)</f>
        <v/>
      </c>
      <c r="AN2918" s="32">
        <f>INDEX(AN$263:AN$279,$F2918)*$D2918*INDEX(AN$23:AN$30,$E2918)</f>
        <v/>
      </c>
      <c r="AO2918" s="32">
        <f>INDEX(AO$263:AO$279,$F2918)*$D2918*INDEX(AO$23:AO$30,$E2918)</f>
        <v/>
      </c>
      <c r="AP2918" s="32">
        <f>INDEX(AP$263:AP$279,$F2918)*$D2918*INDEX(AP$23:AP$30,$E2918)</f>
        <v/>
      </c>
      <c r="AQ2918" s="32">
        <f>INDEX(AQ$263:AQ$279,$F2918)*$D2918*INDEX(AQ$23:AQ$30,$E2918)</f>
        <v/>
      </c>
      <c r="AR2918" s="32">
        <f>INDEX(AR$263:AR$279,$F2918)*$D2918*INDEX(AR$23:AR$30,$E2918)</f>
        <v/>
      </c>
      <c r="AS2918" s="32">
        <f>INDEX(AS$263:AS$279,$F2918)*$D2918*INDEX(AS$23:AS$30,$E2918)</f>
        <v/>
      </c>
      <c r="AT2918" s="32">
        <f>INDEX(AT$263:AT$279,$F2918)*$D2918*INDEX(AT$23:AT$30,$E2918)</f>
        <v/>
      </c>
      <c r="AU2918" s="32">
        <f>INDEX(AU$263:AU$279,$F2918)*$D2918*INDEX(AU$23:AU$30,$E2918)</f>
        <v/>
      </c>
      <c r="AV2918" s="32">
        <f>INDEX(AV$263:AV$279,$F2918)*$D2918*INDEX(AV$23:AV$30,$E2918)</f>
        <v/>
      </c>
      <c r="AW2918" s="32">
        <f>INDEX(AW$263:AW$279,$F2918)*$D2918*INDEX(AW$23:AW$30,$E2918)</f>
        <v/>
      </c>
      <c r="AX2918" s="32">
        <f>INDEX(AX$263:AX$279,$F2918)*$D2918*INDEX(AX$23:AX$30,$E2918)</f>
        <v/>
      </c>
      <c r="AY2918" s="32">
        <f>INDEX(AY$263:AY$279,$F2918)*$D2918*INDEX(AY$23:AY$30,$E2918)</f>
        <v/>
      </c>
    </row>
    <row r="2919" hidden="1" outlineLevel="2">
      <c r="A2919" s="14" t="inlineStr">
        <is>
          <t>ctxnew</t>
        </is>
      </c>
      <c r="B2919" s="14" t="inlineStr">
        <is>
          <t>die</t>
        </is>
      </c>
      <c r="C2919" s="14" t="inlineStr">
        <is>
          <t>oen</t>
        </is>
      </c>
      <c r="D2919" s="32">
        <f>INDEX(Inputs!$W$5:$W$132,MATCH($B2919&amp;"|"&amp;$C2919,Inputs!$A$5:$A$132,0))</f>
        <v/>
      </c>
      <c r="E2919" s="32">
        <f>INDEX(Inputs!$L$5:$L$132,MATCH($B2919&amp;"|"&amp;$C2919,Inputs!$A$5:$A$132,0))</f>
        <v/>
      </c>
      <c r="F2919" s="32">
        <f>INDEX(Inputs!$M$5:$M$132,MATCH($B2919&amp;"|"&amp;$C2919,Inputs!$A$5:$A$132,0))</f>
        <v/>
      </c>
      <c r="G2919" s="36" t="n"/>
      <c r="H2919" s="14">
        <f>INDEX(VarLab,MATCH($A2919,VarKey,0))&amp;INDEX(MemLab,MATCH($C2919&amp;"|"&amp;$B2919,MemKey,0))</f>
        <v/>
      </c>
      <c r="I2919" s="14">
        <f>INDEX(VarUnit,MATCH($A2919,VarKey,0))</f>
        <v/>
      </c>
      <c r="J2919" s="14">
        <f>INDEX(VarSrc,MATCH($A2919,VarKey,0))</f>
        <v/>
      </c>
      <c r="K2919" s="11">
        <f>CodePrefix&amp;$A2919&amp;IF($C2919="","","."&amp;$C2919&amp;"."&amp;$B2919)&amp;INDEX(VarEnd,MATCH($A2919,VarKey,0))&amp;K$5</f>
        <v/>
      </c>
      <c r="L2919" s="37">
        <f>INDEX(L$263:L$279,$F2919)*$D2919*INDEX(L$23:L$30,$E2919)</f>
        <v/>
      </c>
      <c r="M2919" s="32">
        <f>INDEX(M$263:M$279,$F2919)*$D2919*INDEX(M$23:M$30,$E2919)</f>
        <v/>
      </c>
      <c r="N2919" s="32">
        <f>INDEX(N$263:N$279,$F2919)*$D2919*INDEX(N$23:N$30,$E2919)</f>
        <v/>
      </c>
      <c r="O2919" s="32">
        <f>INDEX(O$263:O$279,$F2919)*$D2919*INDEX(O$23:O$30,$E2919)</f>
        <v/>
      </c>
      <c r="P2919" s="32">
        <f>INDEX(P$263:P$279,$F2919)*$D2919*INDEX(P$23:P$30,$E2919)</f>
        <v/>
      </c>
      <c r="Q2919" s="32">
        <f>INDEX(Q$263:Q$279,$F2919)*$D2919*INDEX(Q$23:Q$30,$E2919)</f>
        <v/>
      </c>
      <c r="R2919" s="32">
        <f>INDEX(R$263:R$279,$F2919)*$D2919*INDEX(R$23:R$30,$E2919)</f>
        <v/>
      </c>
      <c r="S2919" s="32">
        <f>INDEX(S$263:S$279,$F2919)*$D2919*INDEX(S$23:S$30,$E2919)</f>
        <v/>
      </c>
      <c r="T2919" s="32">
        <f>INDEX(T$263:T$279,$F2919)*$D2919*INDEX(T$23:T$30,$E2919)</f>
        <v/>
      </c>
      <c r="U2919" s="32">
        <f>INDEX(U$263:U$279,$F2919)*$D2919*INDEX(U$23:U$30,$E2919)</f>
        <v/>
      </c>
      <c r="V2919" s="32">
        <f>INDEX(V$263:V$279,$F2919)*$D2919*INDEX(V$23:V$30,$E2919)</f>
        <v/>
      </c>
      <c r="W2919" s="32">
        <f>INDEX(W$263:W$279,$F2919)*$D2919*INDEX(W$23:W$30,$E2919)</f>
        <v/>
      </c>
      <c r="X2919" s="32">
        <f>INDEX(X$263:X$279,$F2919)*$D2919*INDEX(X$23:X$30,$E2919)</f>
        <v/>
      </c>
      <c r="Y2919" s="32">
        <f>INDEX(Y$263:Y$279,$F2919)*$D2919*INDEX(Y$23:Y$30,$E2919)</f>
        <v/>
      </c>
      <c r="Z2919" s="32">
        <f>INDEX(Z$263:Z$279,$F2919)*$D2919*INDEX(Z$23:Z$30,$E2919)</f>
        <v/>
      </c>
      <c r="AA2919" s="32">
        <f>INDEX(AA$263:AA$279,$F2919)*$D2919*INDEX(AA$23:AA$30,$E2919)</f>
        <v/>
      </c>
      <c r="AB2919" s="32">
        <f>INDEX(AB$263:AB$279,$F2919)*$D2919*INDEX(AB$23:AB$30,$E2919)</f>
        <v/>
      </c>
      <c r="AC2919" s="32">
        <f>INDEX(AC$263:AC$279,$F2919)*$D2919*INDEX(AC$23:AC$30,$E2919)</f>
        <v/>
      </c>
      <c r="AD2919" s="32">
        <f>INDEX(AD$263:AD$279,$F2919)*$D2919*INDEX(AD$23:AD$30,$E2919)</f>
        <v/>
      </c>
      <c r="AF2919" s="11">
        <f>CodePrefix&amp;$A2919&amp;IF($C2919="","","."&amp;$C2919&amp;"."&amp;$B2919)&amp;INDEX(VarEnd,MATCH($A2919,VarKey,0))&amp;AF$5</f>
        <v/>
      </c>
      <c r="AG2919" s="37">
        <f>INDEX(AG$263:AG$279,$F2919)*$D2919*INDEX(AG$23:AG$30,$E2919)</f>
        <v/>
      </c>
      <c r="AH2919" s="32">
        <f>INDEX(AH$263:AH$279,$F2919)*$D2919*INDEX(AH$23:AH$30,$E2919)</f>
        <v/>
      </c>
      <c r="AI2919" s="32">
        <f>INDEX(AI$263:AI$279,$F2919)*$D2919*INDEX(AI$23:AI$30,$E2919)</f>
        <v/>
      </c>
      <c r="AJ2919" s="32">
        <f>INDEX(AJ$263:AJ$279,$F2919)*$D2919*INDEX(AJ$23:AJ$30,$E2919)</f>
        <v/>
      </c>
      <c r="AK2919" s="32">
        <f>INDEX(AK$263:AK$279,$F2919)*$D2919*INDEX(AK$23:AK$30,$E2919)</f>
        <v/>
      </c>
      <c r="AL2919" s="32">
        <f>INDEX(AL$263:AL$279,$F2919)*$D2919*INDEX(AL$23:AL$30,$E2919)</f>
        <v/>
      </c>
      <c r="AM2919" s="32">
        <f>INDEX(AM$263:AM$279,$F2919)*$D2919*INDEX(AM$23:AM$30,$E2919)</f>
        <v/>
      </c>
      <c r="AN2919" s="32">
        <f>INDEX(AN$263:AN$279,$F2919)*$D2919*INDEX(AN$23:AN$30,$E2919)</f>
        <v/>
      </c>
      <c r="AO2919" s="32">
        <f>INDEX(AO$263:AO$279,$F2919)*$D2919*INDEX(AO$23:AO$30,$E2919)</f>
        <v/>
      </c>
      <c r="AP2919" s="32">
        <f>INDEX(AP$263:AP$279,$F2919)*$D2919*INDEX(AP$23:AP$30,$E2919)</f>
        <v/>
      </c>
      <c r="AQ2919" s="32">
        <f>INDEX(AQ$263:AQ$279,$F2919)*$D2919*INDEX(AQ$23:AQ$30,$E2919)</f>
        <v/>
      </c>
      <c r="AR2919" s="32">
        <f>INDEX(AR$263:AR$279,$F2919)*$D2919*INDEX(AR$23:AR$30,$E2919)</f>
        <v/>
      </c>
      <c r="AS2919" s="32">
        <f>INDEX(AS$263:AS$279,$F2919)*$D2919*INDEX(AS$23:AS$30,$E2919)</f>
        <v/>
      </c>
      <c r="AT2919" s="32">
        <f>INDEX(AT$263:AT$279,$F2919)*$D2919*INDEX(AT$23:AT$30,$E2919)</f>
        <v/>
      </c>
      <c r="AU2919" s="32">
        <f>INDEX(AU$263:AU$279,$F2919)*$D2919*INDEX(AU$23:AU$30,$E2919)</f>
        <v/>
      </c>
      <c r="AV2919" s="32">
        <f>INDEX(AV$263:AV$279,$F2919)*$D2919*INDEX(AV$23:AV$30,$E2919)</f>
        <v/>
      </c>
      <c r="AW2919" s="32">
        <f>INDEX(AW$263:AW$279,$F2919)*$D2919*INDEX(AW$23:AW$30,$E2919)</f>
        <v/>
      </c>
      <c r="AX2919" s="32">
        <f>INDEX(AX$263:AX$279,$F2919)*$D2919*INDEX(AX$23:AX$30,$E2919)</f>
        <v/>
      </c>
      <c r="AY2919" s="32">
        <f>INDEX(AY$263:AY$279,$F2919)*$D2919*INDEX(AY$23:AY$30,$E2919)</f>
        <v/>
      </c>
    </row>
    <row r="2920" hidden="1" outlineLevel="2">
      <c r="A2920" s="14" t="inlineStr">
        <is>
          <t>ctxnew</t>
        </is>
      </c>
      <c r="B2920" s="14" t="inlineStr">
        <is>
          <t>lpg</t>
        </is>
      </c>
      <c r="C2920" s="14" t="inlineStr">
        <is>
          <t>oen</t>
        </is>
      </c>
      <c r="D2920" s="32">
        <f>INDEX(Inputs!$W$5:$W$132,MATCH($B2920&amp;"|"&amp;$C2920,Inputs!$A$5:$A$132,0))</f>
        <v/>
      </c>
      <c r="E2920" s="32">
        <f>INDEX(Inputs!$L$5:$L$132,MATCH($B2920&amp;"|"&amp;$C2920,Inputs!$A$5:$A$132,0))</f>
        <v/>
      </c>
      <c r="F2920" s="32">
        <f>INDEX(Inputs!$M$5:$M$132,MATCH($B2920&amp;"|"&amp;$C2920,Inputs!$A$5:$A$132,0))</f>
        <v/>
      </c>
      <c r="G2920" s="36" t="n"/>
      <c r="H2920" s="14">
        <f>INDEX(VarLab,MATCH($A2920,VarKey,0))&amp;INDEX(MemLab,MATCH($C2920&amp;"|"&amp;$B2920,MemKey,0))</f>
        <v/>
      </c>
      <c r="I2920" s="14">
        <f>INDEX(VarUnit,MATCH($A2920,VarKey,0))</f>
        <v/>
      </c>
      <c r="J2920" s="14">
        <f>INDEX(VarSrc,MATCH($A2920,VarKey,0))</f>
        <v/>
      </c>
      <c r="K2920" s="11">
        <f>CodePrefix&amp;$A2920&amp;IF($C2920="","","."&amp;$C2920&amp;"."&amp;$B2920)&amp;INDEX(VarEnd,MATCH($A2920,VarKey,0))&amp;K$5</f>
        <v/>
      </c>
      <c r="L2920" s="37">
        <f>INDEX(L$263:L$279,$F2920)*$D2920*INDEX(L$23:L$30,$E2920)</f>
        <v/>
      </c>
      <c r="M2920" s="32">
        <f>INDEX(M$263:M$279,$F2920)*$D2920*INDEX(M$23:M$30,$E2920)</f>
        <v/>
      </c>
      <c r="N2920" s="32">
        <f>INDEX(N$263:N$279,$F2920)*$D2920*INDEX(N$23:N$30,$E2920)</f>
        <v/>
      </c>
      <c r="O2920" s="32">
        <f>INDEX(O$263:O$279,$F2920)*$D2920*INDEX(O$23:O$30,$E2920)</f>
        <v/>
      </c>
      <c r="P2920" s="32">
        <f>INDEX(P$263:P$279,$F2920)*$D2920*INDEX(P$23:P$30,$E2920)</f>
        <v/>
      </c>
      <c r="Q2920" s="32">
        <f>INDEX(Q$263:Q$279,$F2920)*$D2920*INDEX(Q$23:Q$30,$E2920)</f>
        <v/>
      </c>
      <c r="R2920" s="32">
        <f>INDEX(R$263:R$279,$F2920)*$D2920*INDEX(R$23:R$30,$E2920)</f>
        <v/>
      </c>
      <c r="S2920" s="32">
        <f>INDEX(S$263:S$279,$F2920)*$D2920*INDEX(S$23:S$30,$E2920)</f>
        <v/>
      </c>
      <c r="T2920" s="32">
        <f>INDEX(T$263:T$279,$F2920)*$D2920*INDEX(T$23:T$30,$E2920)</f>
        <v/>
      </c>
      <c r="U2920" s="32">
        <f>INDEX(U$263:U$279,$F2920)*$D2920*INDEX(U$23:U$30,$E2920)</f>
        <v/>
      </c>
      <c r="V2920" s="32">
        <f>INDEX(V$263:V$279,$F2920)*$D2920*INDEX(V$23:V$30,$E2920)</f>
        <v/>
      </c>
      <c r="W2920" s="32">
        <f>INDEX(W$263:W$279,$F2920)*$D2920*INDEX(W$23:W$30,$E2920)</f>
        <v/>
      </c>
      <c r="X2920" s="32">
        <f>INDEX(X$263:X$279,$F2920)*$D2920*INDEX(X$23:X$30,$E2920)</f>
        <v/>
      </c>
      <c r="Y2920" s="32">
        <f>INDEX(Y$263:Y$279,$F2920)*$D2920*INDEX(Y$23:Y$30,$E2920)</f>
        <v/>
      </c>
      <c r="Z2920" s="32">
        <f>INDEX(Z$263:Z$279,$F2920)*$D2920*INDEX(Z$23:Z$30,$E2920)</f>
        <v/>
      </c>
      <c r="AA2920" s="32">
        <f>INDEX(AA$263:AA$279,$F2920)*$D2920*INDEX(AA$23:AA$30,$E2920)</f>
        <v/>
      </c>
      <c r="AB2920" s="32">
        <f>INDEX(AB$263:AB$279,$F2920)*$D2920*INDEX(AB$23:AB$30,$E2920)</f>
        <v/>
      </c>
      <c r="AC2920" s="32">
        <f>INDEX(AC$263:AC$279,$F2920)*$D2920*INDEX(AC$23:AC$30,$E2920)</f>
        <v/>
      </c>
      <c r="AD2920" s="32">
        <f>INDEX(AD$263:AD$279,$F2920)*$D2920*INDEX(AD$23:AD$30,$E2920)</f>
        <v/>
      </c>
      <c r="AF2920" s="11">
        <f>CodePrefix&amp;$A2920&amp;IF($C2920="","","."&amp;$C2920&amp;"."&amp;$B2920)&amp;INDEX(VarEnd,MATCH($A2920,VarKey,0))&amp;AF$5</f>
        <v/>
      </c>
      <c r="AG2920" s="37">
        <f>INDEX(AG$263:AG$279,$F2920)*$D2920*INDEX(AG$23:AG$30,$E2920)</f>
        <v/>
      </c>
      <c r="AH2920" s="32">
        <f>INDEX(AH$263:AH$279,$F2920)*$D2920*INDEX(AH$23:AH$30,$E2920)</f>
        <v/>
      </c>
      <c r="AI2920" s="32">
        <f>INDEX(AI$263:AI$279,$F2920)*$D2920*INDEX(AI$23:AI$30,$E2920)</f>
        <v/>
      </c>
      <c r="AJ2920" s="32">
        <f>INDEX(AJ$263:AJ$279,$F2920)*$D2920*INDEX(AJ$23:AJ$30,$E2920)</f>
        <v/>
      </c>
      <c r="AK2920" s="32">
        <f>INDEX(AK$263:AK$279,$F2920)*$D2920*INDEX(AK$23:AK$30,$E2920)</f>
        <v/>
      </c>
      <c r="AL2920" s="32">
        <f>INDEX(AL$263:AL$279,$F2920)*$D2920*INDEX(AL$23:AL$30,$E2920)</f>
        <v/>
      </c>
      <c r="AM2920" s="32">
        <f>INDEX(AM$263:AM$279,$F2920)*$D2920*INDEX(AM$23:AM$30,$E2920)</f>
        <v/>
      </c>
      <c r="AN2920" s="32">
        <f>INDEX(AN$263:AN$279,$F2920)*$D2920*INDEX(AN$23:AN$30,$E2920)</f>
        <v/>
      </c>
      <c r="AO2920" s="32">
        <f>INDEX(AO$263:AO$279,$F2920)*$D2920*INDEX(AO$23:AO$30,$E2920)</f>
        <v/>
      </c>
      <c r="AP2920" s="32">
        <f>INDEX(AP$263:AP$279,$F2920)*$D2920*INDEX(AP$23:AP$30,$E2920)</f>
        <v/>
      </c>
      <c r="AQ2920" s="32">
        <f>INDEX(AQ$263:AQ$279,$F2920)*$D2920*INDEX(AQ$23:AQ$30,$E2920)</f>
        <v/>
      </c>
      <c r="AR2920" s="32">
        <f>INDEX(AR$263:AR$279,$F2920)*$D2920*INDEX(AR$23:AR$30,$E2920)</f>
        <v/>
      </c>
      <c r="AS2920" s="32">
        <f>INDEX(AS$263:AS$279,$F2920)*$D2920*INDEX(AS$23:AS$30,$E2920)</f>
        <v/>
      </c>
      <c r="AT2920" s="32">
        <f>INDEX(AT$263:AT$279,$F2920)*$D2920*INDEX(AT$23:AT$30,$E2920)</f>
        <v/>
      </c>
      <c r="AU2920" s="32">
        <f>INDEX(AU$263:AU$279,$F2920)*$D2920*INDEX(AU$23:AU$30,$E2920)</f>
        <v/>
      </c>
      <c r="AV2920" s="32">
        <f>INDEX(AV$263:AV$279,$F2920)*$D2920*INDEX(AV$23:AV$30,$E2920)</f>
        <v/>
      </c>
      <c r="AW2920" s="32">
        <f>INDEX(AW$263:AW$279,$F2920)*$D2920*INDEX(AW$23:AW$30,$E2920)</f>
        <v/>
      </c>
      <c r="AX2920" s="32">
        <f>INDEX(AX$263:AX$279,$F2920)*$D2920*INDEX(AX$23:AX$30,$E2920)</f>
        <v/>
      </c>
      <c r="AY2920" s="32">
        <f>INDEX(AY$263:AY$279,$F2920)*$D2920*INDEX(AY$23:AY$30,$E2920)</f>
        <v/>
      </c>
    </row>
    <row r="2921" hidden="1" outlineLevel="2">
      <c r="A2921" s="14" t="inlineStr">
        <is>
          <t>ctxnew</t>
        </is>
      </c>
      <c r="B2921" s="14" t="inlineStr">
        <is>
          <t>ker</t>
        </is>
      </c>
      <c r="C2921" s="14" t="inlineStr">
        <is>
          <t>oen</t>
        </is>
      </c>
      <c r="D2921" s="32">
        <f>INDEX(Inputs!$W$5:$W$132,MATCH($B2921&amp;"|"&amp;$C2921,Inputs!$A$5:$A$132,0))</f>
        <v/>
      </c>
      <c r="E2921" s="32">
        <f>INDEX(Inputs!$L$5:$L$132,MATCH($B2921&amp;"|"&amp;$C2921,Inputs!$A$5:$A$132,0))</f>
        <v/>
      </c>
      <c r="F2921" s="32">
        <f>INDEX(Inputs!$M$5:$M$132,MATCH($B2921&amp;"|"&amp;$C2921,Inputs!$A$5:$A$132,0))</f>
        <v/>
      </c>
      <c r="G2921" s="36" t="n"/>
      <c r="H2921" s="14">
        <f>INDEX(VarLab,MATCH($A2921,VarKey,0))&amp;INDEX(MemLab,MATCH($C2921&amp;"|"&amp;$B2921,MemKey,0))</f>
        <v/>
      </c>
      <c r="I2921" s="14">
        <f>INDEX(VarUnit,MATCH($A2921,VarKey,0))</f>
        <v/>
      </c>
      <c r="J2921" s="14">
        <f>INDEX(VarSrc,MATCH($A2921,VarKey,0))</f>
        <v/>
      </c>
      <c r="K2921" s="11">
        <f>CodePrefix&amp;$A2921&amp;IF($C2921="","","."&amp;$C2921&amp;"."&amp;$B2921)&amp;INDEX(VarEnd,MATCH($A2921,VarKey,0))&amp;K$5</f>
        <v/>
      </c>
      <c r="L2921" s="37">
        <f>INDEX(L$263:L$279,$F2921)*$D2921*INDEX(L$23:L$30,$E2921)</f>
        <v/>
      </c>
      <c r="M2921" s="32">
        <f>INDEX(M$263:M$279,$F2921)*$D2921*INDEX(M$23:M$30,$E2921)</f>
        <v/>
      </c>
      <c r="N2921" s="32">
        <f>INDEX(N$263:N$279,$F2921)*$D2921*INDEX(N$23:N$30,$E2921)</f>
        <v/>
      </c>
      <c r="O2921" s="32">
        <f>INDEX(O$263:O$279,$F2921)*$D2921*INDEX(O$23:O$30,$E2921)</f>
        <v/>
      </c>
      <c r="P2921" s="32">
        <f>INDEX(P$263:P$279,$F2921)*$D2921*INDEX(P$23:P$30,$E2921)</f>
        <v/>
      </c>
      <c r="Q2921" s="32">
        <f>INDEX(Q$263:Q$279,$F2921)*$D2921*INDEX(Q$23:Q$30,$E2921)</f>
        <v/>
      </c>
      <c r="R2921" s="32">
        <f>INDEX(R$263:R$279,$F2921)*$D2921*INDEX(R$23:R$30,$E2921)</f>
        <v/>
      </c>
      <c r="S2921" s="32">
        <f>INDEX(S$263:S$279,$F2921)*$D2921*INDEX(S$23:S$30,$E2921)</f>
        <v/>
      </c>
      <c r="T2921" s="32">
        <f>INDEX(T$263:T$279,$F2921)*$D2921*INDEX(T$23:T$30,$E2921)</f>
        <v/>
      </c>
      <c r="U2921" s="32">
        <f>INDEX(U$263:U$279,$F2921)*$D2921*INDEX(U$23:U$30,$E2921)</f>
        <v/>
      </c>
      <c r="V2921" s="32">
        <f>INDEX(V$263:V$279,$F2921)*$D2921*INDEX(V$23:V$30,$E2921)</f>
        <v/>
      </c>
      <c r="W2921" s="32">
        <f>INDEX(W$263:W$279,$F2921)*$D2921*INDEX(W$23:W$30,$E2921)</f>
        <v/>
      </c>
      <c r="X2921" s="32">
        <f>INDEX(X$263:X$279,$F2921)*$D2921*INDEX(X$23:X$30,$E2921)</f>
        <v/>
      </c>
      <c r="Y2921" s="32">
        <f>INDEX(Y$263:Y$279,$F2921)*$D2921*INDEX(Y$23:Y$30,$E2921)</f>
        <v/>
      </c>
      <c r="Z2921" s="32">
        <f>INDEX(Z$263:Z$279,$F2921)*$D2921*INDEX(Z$23:Z$30,$E2921)</f>
        <v/>
      </c>
      <c r="AA2921" s="32">
        <f>INDEX(AA$263:AA$279,$F2921)*$D2921*INDEX(AA$23:AA$30,$E2921)</f>
        <v/>
      </c>
      <c r="AB2921" s="32">
        <f>INDEX(AB$263:AB$279,$F2921)*$D2921*INDEX(AB$23:AB$30,$E2921)</f>
        <v/>
      </c>
      <c r="AC2921" s="32">
        <f>INDEX(AC$263:AC$279,$F2921)*$D2921*INDEX(AC$23:AC$30,$E2921)</f>
        <v/>
      </c>
      <c r="AD2921" s="32">
        <f>INDEX(AD$263:AD$279,$F2921)*$D2921*INDEX(AD$23:AD$30,$E2921)</f>
        <v/>
      </c>
      <c r="AF2921" s="11">
        <f>CodePrefix&amp;$A2921&amp;IF($C2921="","","."&amp;$C2921&amp;"."&amp;$B2921)&amp;INDEX(VarEnd,MATCH($A2921,VarKey,0))&amp;AF$5</f>
        <v/>
      </c>
      <c r="AG2921" s="37">
        <f>INDEX(AG$263:AG$279,$F2921)*$D2921*INDEX(AG$23:AG$30,$E2921)</f>
        <v/>
      </c>
      <c r="AH2921" s="32">
        <f>INDEX(AH$263:AH$279,$F2921)*$D2921*INDEX(AH$23:AH$30,$E2921)</f>
        <v/>
      </c>
      <c r="AI2921" s="32">
        <f>INDEX(AI$263:AI$279,$F2921)*$D2921*INDEX(AI$23:AI$30,$E2921)</f>
        <v/>
      </c>
      <c r="AJ2921" s="32">
        <f>INDEX(AJ$263:AJ$279,$F2921)*$D2921*INDEX(AJ$23:AJ$30,$E2921)</f>
        <v/>
      </c>
      <c r="AK2921" s="32">
        <f>INDEX(AK$263:AK$279,$F2921)*$D2921*INDEX(AK$23:AK$30,$E2921)</f>
        <v/>
      </c>
      <c r="AL2921" s="32">
        <f>INDEX(AL$263:AL$279,$F2921)*$D2921*INDEX(AL$23:AL$30,$E2921)</f>
        <v/>
      </c>
      <c r="AM2921" s="32">
        <f>INDEX(AM$263:AM$279,$F2921)*$D2921*INDEX(AM$23:AM$30,$E2921)</f>
        <v/>
      </c>
      <c r="AN2921" s="32">
        <f>INDEX(AN$263:AN$279,$F2921)*$D2921*INDEX(AN$23:AN$30,$E2921)</f>
        <v/>
      </c>
      <c r="AO2921" s="32">
        <f>INDEX(AO$263:AO$279,$F2921)*$D2921*INDEX(AO$23:AO$30,$E2921)</f>
        <v/>
      </c>
      <c r="AP2921" s="32">
        <f>INDEX(AP$263:AP$279,$F2921)*$D2921*INDEX(AP$23:AP$30,$E2921)</f>
        <v/>
      </c>
      <c r="AQ2921" s="32">
        <f>INDEX(AQ$263:AQ$279,$F2921)*$D2921*INDEX(AQ$23:AQ$30,$E2921)</f>
        <v/>
      </c>
      <c r="AR2921" s="32">
        <f>INDEX(AR$263:AR$279,$F2921)*$D2921*INDEX(AR$23:AR$30,$E2921)</f>
        <v/>
      </c>
      <c r="AS2921" s="32">
        <f>INDEX(AS$263:AS$279,$F2921)*$D2921*INDEX(AS$23:AS$30,$E2921)</f>
        <v/>
      </c>
      <c r="AT2921" s="32">
        <f>INDEX(AT$263:AT$279,$F2921)*$D2921*INDEX(AT$23:AT$30,$E2921)</f>
        <v/>
      </c>
      <c r="AU2921" s="32">
        <f>INDEX(AU$263:AU$279,$F2921)*$D2921*INDEX(AU$23:AU$30,$E2921)</f>
        <v/>
      </c>
      <c r="AV2921" s="32">
        <f>INDEX(AV$263:AV$279,$F2921)*$D2921*INDEX(AV$23:AV$30,$E2921)</f>
        <v/>
      </c>
      <c r="AW2921" s="32">
        <f>INDEX(AW$263:AW$279,$F2921)*$D2921*INDEX(AW$23:AW$30,$E2921)</f>
        <v/>
      </c>
      <c r="AX2921" s="32">
        <f>INDEX(AX$263:AX$279,$F2921)*$D2921*INDEX(AX$23:AX$30,$E2921)</f>
        <v/>
      </c>
      <c r="AY2921" s="32">
        <f>INDEX(AY$263:AY$279,$F2921)*$D2921*INDEX(AY$23:AY$30,$E2921)</f>
        <v/>
      </c>
    </row>
    <row r="2922" hidden="1" outlineLevel="2">
      <c r="A2922" s="14" t="inlineStr">
        <is>
          <t>ctxnew</t>
        </is>
      </c>
      <c r="B2922" s="14" t="inlineStr">
        <is>
          <t>oop</t>
        </is>
      </c>
      <c r="C2922" s="14" t="inlineStr">
        <is>
          <t>oen</t>
        </is>
      </c>
      <c r="D2922" s="32">
        <f>INDEX(Inputs!$W$5:$W$132,MATCH($B2922&amp;"|"&amp;$C2922,Inputs!$A$5:$A$132,0))</f>
        <v/>
      </c>
      <c r="E2922" s="32">
        <f>INDEX(Inputs!$L$5:$L$132,MATCH($B2922&amp;"|"&amp;$C2922,Inputs!$A$5:$A$132,0))</f>
        <v/>
      </c>
      <c r="F2922" s="32">
        <f>INDEX(Inputs!$M$5:$M$132,MATCH($B2922&amp;"|"&amp;$C2922,Inputs!$A$5:$A$132,0))</f>
        <v/>
      </c>
      <c r="G2922" s="36" t="n"/>
      <c r="H2922" s="14">
        <f>INDEX(VarLab,MATCH($A2922,VarKey,0))&amp;INDEX(MemLab,MATCH($C2922&amp;"|"&amp;$B2922,MemKey,0))</f>
        <v/>
      </c>
      <c r="I2922" s="14">
        <f>INDEX(VarUnit,MATCH($A2922,VarKey,0))</f>
        <v/>
      </c>
      <c r="J2922" s="14">
        <f>INDEX(VarSrc,MATCH($A2922,VarKey,0))</f>
        <v/>
      </c>
      <c r="K2922" s="11">
        <f>CodePrefix&amp;$A2922&amp;IF($C2922="","","."&amp;$C2922&amp;"."&amp;$B2922)&amp;INDEX(VarEnd,MATCH($A2922,VarKey,0))&amp;K$5</f>
        <v/>
      </c>
      <c r="L2922" s="37">
        <f>INDEX(L$263:L$279,$F2922)*$D2922*INDEX(L$23:L$30,$E2922)</f>
        <v/>
      </c>
      <c r="M2922" s="32">
        <f>INDEX(M$263:M$279,$F2922)*$D2922*INDEX(M$23:M$30,$E2922)</f>
        <v/>
      </c>
      <c r="N2922" s="32">
        <f>INDEX(N$263:N$279,$F2922)*$D2922*INDEX(N$23:N$30,$E2922)</f>
        <v/>
      </c>
      <c r="O2922" s="32">
        <f>INDEX(O$263:O$279,$F2922)*$D2922*INDEX(O$23:O$30,$E2922)</f>
        <v/>
      </c>
      <c r="P2922" s="32">
        <f>INDEX(P$263:P$279,$F2922)*$D2922*INDEX(P$23:P$30,$E2922)</f>
        <v/>
      </c>
      <c r="Q2922" s="32">
        <f>INDEX(Q$263:Q$279,$F2922)*$D2922*INDEX(Q$23:Q$30,$E2922)</f>
        <v/>
      </c>
      <c r="R2922" s="32">
        <f>INDEX(R$263:R$279,$F2922)*$D2922*INDEX(R$23:R$30,$E2922)</f>
        <v/>
      </c>
      <c r="S2922" s="32">
        <f>INDEX(S$263:S$279,$F2922)*$D2922*INDEX(S$23:S$30,$E2922)</f>
        <v/>
      </c>
      <c r="T2922" s="32">
        <f>INDEX(T$263:T$279,$F2922)*$D2922*INDEX(T$23:T$30,$E2922)</f>
        <v/>
      </c>
      <c r="U2922" s="32">
        <f>INDEX(U$263:U$279,$F2922)*$D2922*INDEX(U$23:U$30,$E2922)</f>
        <v/>
      </c>
      <c r="V2922" s="32">
        <f>INDEX(V$263:V$279,$F2922)*$D2922*INDEX(V$23:V$30,$E2922)</f>
        <v/>
      </c>
      <c r="W2922" s="32">
        <f>INDEX(W$263:W$279,$F2922)*$D2922*INDEX(W$23:W$30,$E2922)</f>
        <v/>
      </c>
      <c r="X2922" s="32">
        <f>INDEX(X$263:X$279,$F2922)*$D2922*INDEX(X$23:X$30,$E2922)</f>
        <v/>
      </c>
      <c r="Y2922" s="32">
        <f>INDEX(Y$263:Y$279,$F2922)*$D2922*INDEX(Y$23:Y$30,$E2922)</f>
        <v/>
      </c>
      <c r="Z2922" s="32">
        <f>INDEX(Z$263:Z$279,$F2922)*$D2922*INDEX(Z$23:Z$30,$E2922)</f>
        <v/>
      </c>
      <c r="AA2922" s="32">
        <f>INDEX(AA$263:AA$279,$F2922)*$D2922*INDEX(AA$23:AA$30,$E2922)</f>
        <v/>
      </c>
      <c r="AB2922" s="32">
        <f>INDEX(AB$263:AB$279,$F2922)*$D2922*INDEX(AB$23:AB$30,$E2922)</f>
        <v/>
      </c>
      <c r="AC2922" s="32">
        <f>INDEX(AC$263:AC$279,$F2922)*$D2922*INDEX(AC$23:AC$30,$E2922)</f>
        <v/>
      </c>
      <c r="AD2922" s="32">
        <f>INDEX(AD$263:AD$279,$F2922)*$D2922*INDEX(AD$23:AD$30,$E2922)</f>
        <v/>
      </c>
      <c r="AF2922" s="11">
        <f>CodePrefix&amp;$A2922&amp;IF($C2922="","","."&amp;$C2922&amp;"."&amp;$B2922)&amp;INDEX(VarEnd,MATCH($A2922,VarKey,0))&amp;AF$5</f>
        <v/>
      </c>
      <c r="AG2922" s="37">
        <f>INDEX(AG$263:AG$279,$F2922)*$D2922*INDEX(AG$23:AG$30,$E2922)</f>
        <v/>
      </c>
      <c r="AH2922" s="32">
        <f>INDEX(AH$263:AH$279,$F2922)*$D2922*INDEX(AH$23:AH$30,$E2922)</f>
        <v/>
      </c>
      <c r="AI2922" s="32">
        <f>INDEX(AI$263:AI$279,$F2922)*$D2922*INDEX(AI$23:AI$30,$E2922)</f>
        <v/>
      </c>
      <c r="AJ2922" s="32">
        <f>INDEX(AJ$263:AJ$279,$F2922)*$D2922*INDEX(AJ$23:AJ$30,$E2922)</f>
        <v/>
      </c>
      <c r="AK2922" s="32">
        <f>INDEX(AK$263:AK$279,$F2922)*$D2922*INDEX(AK$23:AK$30,$E2922)</f>
        <v/>
      </c>
      <c r="AL2922" s="32">
        <f>INDEX(AL$263:AL$279,$F2922)*$D2922*INDEX(AL$23:AL$30,$E2922)</f>
        <v/>
      </c>
      <c r="AM2922" s="32">
        <f>INDEX(AM$263:AM$279,$F2922)*$D2922*INDEX(AM$23:AM$30,$E2922)</f>
        <v/>
      </c>
      <c r="AN2922" s="32">
        <f>INDEX(AN$263:AN$279,$F2922)*$D2922*INDEX(AN$23:AN$30,$E2922)</f>
        <v/>
      </c>
      <c r="AO2922" s="32">
        <f>INDEX(AO$263:AO$279,$F2922)*$D2922*INDEX(AO$23:AO$30,$E2922)</f>
        <v/>
      </c>
      <c r="AP2922" s="32">
        <f>INDEX(AP$263:AP$279,$F2922)*$D2922*INDEX(AP$23:AP$30,$E2922)</f>
        <v/>
      </c>
      <c r="AQ2922" s="32">
        <f>INDEX(AQ$263:AQ$279,$F2922)*$D2922*INDEX(AQ$23:AQ$30,$E2922)</f>
        <v/>
      </c>
      <c r="AR2922" s="32">
        <f>INDEX(AR$263:AR$279,$F2922)*$D2922*INDEX(AR$23:AR$30,$E2922)</f>
        <v/>
      </c>
      <c r="AS2922" s="32">
        <f>INDEX(AS$263:AS$279,$F2922)*$D2922*INDEX(AS$23:AS$30,$E2922)</f>
        <v/>
      </c>
      <c r="AT2922" s="32">
        <f>INDEX(AT$263:AT$279,$F2922)*$D2922*INDEX(AT$23:AT$30,$E2922)</f>
        <v/>
      </c>
      <c r="AU2922" s="32">
        <f>INDEX(AU$263:AU$279,$F2922)*$D2922*INDEX(AU$23:AU$30,$E2922)</f>
        <v/>
      </c>
      <c r="AV2922" s="32">
        <f>INDEX(AV$263:AV$279,$F2922)*$D2922*INDEX(AV$23:AV$30,$E2922)</f>
        <v/>
      </c>
      <c r="AW2922" s="32">
        <f>INDEX(AW$263:AW$279,$F2922)*$D2922*INDEX(AW$23:AW$30,$E2922)</f>
        <v/>
      </c>
      <c r="AX2922" s="32">
        <f>INDEX(AX$263:AX$279,$F2922)*$D2922*INDEX(AX$23:AX$30,$E2922)</f>
        <v/>
      </c>
      <c r="AY2922" s="32">
        <f>INDEX(AY$263:AY$279,$F2922)*$D2922*INDEX(AY$23:AY$30,$E2922)</f>
        <v/>
      </c>
    </row>
    <row r="2923" hidden="1" outlineLevel="2">
      <c r="A2923" s="14" t="inlineStr">
        <is>
          <t>ctxnew</t>
        </is>
      </c>
      <c r="B2923" s="14" t="inlineStr">
        <is>
          <t>bio</t>
        </is>
      </c>
      <c r="C2923" s="14" t="inlineStr">
        <is>
          <t>oen</t>
        </is>
      </c>
      <c r="D2923" s="32">
        <f>INDEX(Inputs!$W$5:$W$132,MATCH($B2923&amp;"|"&amp;$C2923,Inputs!$A$5:$A$132,0))</f>
        <v/>
      </c>
      <c r="E2923" s="32">
        <f>INDEX(Inputs!$L$5:$L$132,MATCH($B2923&amp;"|"&amp;$C2923,Inputs!$A$5:$A$132,0))</f>
        <v/>
      </c>
      <c r="F2923" s="32">
        <f>INDEX(Inputs!$M$5:$M$132,MATCH($B2923&amp;"|"&amp;$C2923,Inputs!$A$5:$A$132,0))</f>
        <v/>
      </c>
      <c r="G2923" s="36" t="n"/>
      <c r="H2923" s="14">
        <f>INDEX(VarLab,MATCH($A2923,VarKey,0))&amp;INDEX(MemLab,MATCH($C2923&amp;"|"&amp;$B2923,MemKey,0))</f>
        <v/>
      </c>
      <c r="I2923" s="14">
        <f>INDEX(VarUnit,MATCH($A2923,VarKey,0))</f>
        <v/>
      </c>
      <c r="J2923" s="14">
        <f>INDEX(VarSrc,MATCH($A2923,VarKey,0))</f>
        <v/>
      </c>
      <c r="K2923" s="11">
        <f>CodePrefix&amp;$A2923&amp;IF($C2923="","","."&amp;$C2923&amp;"."&amp;$B2923)&amp;INDEX(VarEnd,MATCH($A2923,VarKey,0))&amp;K$5</f>
        <v/>
      </c>
      <c r="L2923" s="37">
        <f>INDEX(L$263:L$279,$F2923)*$D2923*INDEX(L$23:L$30,$E2923)</f>
        <v/>
      </c>
      <c r="M2923" s="32">
        <f>INDEX(M$263:M$279,$F2923)*$D2923*INDEX(M$23:M$30,$E2923)</f>
        <v/>
      </c>
      <c r="N2923" s="32">
        <f>INDEX(N$263:N$279,$F2923)*$D2923*INDEX(N$23:N$30,$E2923)</f>
        <v/>
      </c>
      <c r="O2923" s="32">
        <f>INDEX(O$263:O$279,$F2923)*$D2923*INDEX(O$23:O$30,$E2923)</f>
        <v/>
      </c>
      <c r="P2923" s="32">
        <f>INDEX(P$263:P$279,$F2923)*$D2923*INDEX(P$23:P$30,$E2923)</f>
        <v/>
      </c>
      <c r="Q2923" s="32">
        <f>INDEX(Q$263:Q$279,$F2923)*$D2923*INDEX(Q$23:Q$30,$E2923)</f>
        <v/>
      </c>
      <c r="R2923" s="32">
        <f>INDEX(R$263:R$279,$F2923)*$D2923*INDEX(R$23:R$30,$E2923)</f>
        <v/>
      </c>
      <c r="S2923" s="32">
        <f>INDEX(S$263:S$279,$F2923)*$D2923*INDEX(S$23:S$30,$E2923)</f>
        <v/>
      </c>
      <c r="T2923" s="32">
        <f>INDEX(T$263:T$279,$F2923)*$D2923*INDEX(T$23:T$30,$E2923)</f>
        <v/>
      </c>
      <c r="U2923" s="32">
        <f>INDEX(U$263:U$279,$F2923)*$D2923*INDEX(U$23:U$30,$E2923)</f>
        <v/>
      </c>
      <c r="V2923" s="32">
        <f>INDEX(V$263:V$279,$F2923)*$D2923*INDEX(V$23:V$30,$E2923)</f>
        <v/>
      </c>
      <c r="W2923" s="32">
        <f>INDEX(W$263:W$279,$F2923)*$D2923*INDEX(W$23:W$30,$E2923)</f>
        <v/>
      </c>
      <c r="X2923" s="32">
        <f>INDEX(X$263:X$279,$F2923)*$D2923*INDEX(X$23:X$30,$E2923)</f>
        <v/>
      </c>
      <c r="Y2923" s="32">
        <f>INDEX(Y$263:Y$279,$F2923)*$D2923*INDEX(Y$23:Y$30,$E2923)</f>
        <v/>
      </c>
      <c r="Z2923" s="32">
        <f>INDEX(Z$263:Z$279,$F2923)*$D2923*INDEX(Z$23:Z$30,$E2923)</f>
        <v/>
      </c>
      <c r="AA2923" s="32">
        <f>INDEX(AA$263:AA$279,$F2923)*$D2923*INDEX(AA$23:AA$30,$E2923)</f>
        <v/>
      </c>
      <c r="AB2923" s="32">
        <f>INDEX(AB$263:AB$279,$F2923)*$D2923*INDEX(AB$23:AB$30,$E2923)</f>
        <v/>
      </c>
      <c r="AC2923" s="32">
        <f>INDEX(AC$263:AC$279,$F2923)*$D2923*INDEX(AC$23:AC$30,$E2923)</f>
        <v/>
      </c>
      <c r="AD2923" s="32">
        <f>INDEX(AD$263:AD$279,$F2923)*$D2923*INDEX(AD$23:AD$30,$E2923)</f>
        <v/>
      </c>
      <c r="AF2923" s="11">
        <f>CodePrefix&amp;$A2923&amp;IF($C2923="","","."&amp;$C2923&amp;"."&amp;$B2923)&amp;INDEX(VarEnd,MATCH($A2923,VarKey,0))&amp;AF$5</f>
        <v/>
      </c>
      <c r="AG2923" s="37">
        <f>INDEX(AG$263:AG$279,$F2923)*$D2923*INDEX(AG$23:AG$30,$E2923)</f>
        <v/>
      </c>
      <c r="AH2923" s="32">
        <f>INDEX(AH$263:AH$279,$F2923)*$D2923*INDEX(AH$23:AH$30,$E2923)</f>
        <v/>
      </c>
      <c r="AI2923" s="32">
        <f>INDEX(AI$263:AI$279,$F2923)*$D2923*INDEX(AI$23:AI$30,$E2923)</f>
        <v/>
      </c>
      <c r="AJ2923" s="32">
        <f>INDEX(AJ$263:AJ$279,$F2923)*$D2923*INDEX(AJ$23:AJ$30,$E2923)</f>
        <v/>
      </c>
      <c r="AK2923" s="32">
        <f>INDEX(AK$263:AK$279,$F2923)*$D2923*INDEX(AK$23:AK$30,$E2923)</f>
        <v/>
      </c>
      <c r="AL2923" s="32">
        <f>INDEX(AL$263:AL$279,$F2923)*$D2923*INDEX(AL$23:AL$30,$E2923)</f>
        <v/>
      </c>
      <c r="AM2923" s="32">
        <f>INDEX(AM$263:AM$279,$F2923)*$D2923*INDEX(AM$23:AM$30,$E2923)</f>
        <v/>
      </c>
      <c r="AN2923" s="32">
        <f>INDEX(AN$263:AN$279,$F2923)*$D2923*INDEX(AN$23:AN$30,$E2923)</f>
        <v/>
      </c>
      <c r="AO2923" s="32">
        <f>INDEX(AO$263:AO$279,$F2923)*$D2923*INDEX(AO$23:AO$30,$E2923)</f>
        <v/>
      </c>
      <c r="AP2923" s="32">
        <f>INDEX(AP$263:AP$279,$F2923)*$D2923*INDEX(AP$23:AP$30,$E2923)</f>
        <v/>
      </c>
      <c r="AQ2923" s="32">
        <f>INDEX(AQ$263:AQ$279,$F2923)*$D2923*INDEX(AQ$23:AQ$30,$E2923)</f>
        <v/>
      </c>
      <c r="AR2923" s="32">
        <f>INDEX(AR$263:AR$279,$F2923)*$D2923*INDEX(AR$23:AR$30,$E2923)</f>
        <v/>
      </c>
      <c r="AS2923" s="32">
        <f>INDEX(AS$263:AS$279,$F2923)*$D2923*INDEX(AS$23:AS$30,$E2923)</f>
        <v/>
      </c>
      <c r="AT2923" s="32">
        <f>INDEX(AT$263:AT$279,$F2923)*$D2923*INDEX(AT$23:AT$30,$E2923)</f>
        <v/>
      </c>
      <c r="AU2923" s="32">
        <f>INDEX(AU$263:AU$279,$F2923)*$D2923*INDEX(AU$23:AU$30,$E2923)</f>
        <v/>
      </c>
      <c r="AV2923" s="32">
        <f>INDEX(AV$263:AV$279,$F2923)*$D2923*INDEX(AV$23:AV$30,$E2923)</f>
        <v/>
      </c>
      <c r="AW2923" s="32">
        <f>INDEX(AW$263:AW$279,$F2923)*$D2923*INDEX(AW$23:AW$30,$E2923)</f>
        <v/>
      </c>
      <c r="AX2923" s="32">
        <f>INDEX(AX$263:AX$279,$F2923)*$D2923*INDEX(AX$23:AX$30,$E2923)</f>
        <v/>
      </c>
      <c r="AY2923" s="32">
        <f>INDEX(AY$263:AY$279,$F2923)*$D2923*INDEX(AY$23:AY$30,$E2923)</f>
        <v/>
      </c>
    </row>
    <row r="2924" hidden="1" outlineLevel="2"/>
    <row r="2925" hidden="1" outlineLevel="2">
      <c r="A2925" s="14" t="inlineStr">
        <is>
          <t>ets</t>
        </is>
      </c>
      <c r="B2925" s="14" t="inlineStr">
        <is>
          <t>coa</t>
        </is>
      </c>
      <c r="C2925" s="14" t="inlineStr">
        <is>
          <t>oen</t>
        </is>
      </c>
      <c r="D2925" s="32">
        <f>INDEX(Inputs!$W$5:$W$132,MATCH($B2925&amp;"|"&amp;$C2925,Inputs!$A$5:$A$132,0))</f>
        <v/>
      </c>
      <c r="E2925" s="32">
        <f>INDEX(Inputs!$M$5:$M$132,MATCH($B2925&amp;"|"&amp;$C2925,Inputs!$A$5:$A$132,0))</f>
        <v/>
      </c>
      <c r="F2925" s="36" t="n"/>
      <c r="G2925" s="36" t="n"/>
      <c r="H2925" s="14">
        <f>INDEX(VarLab,MATCH($A2925,VarKey,0))&amp;INDEX(MemLab,MATCH($C2925&amp;"|"&amp;$B2925,MemKey,0))</f>
        <v/>
      </c>
      <c r="I2925" s="14">
        <f>INDEX(VarUnit,MATCH($A2925,VarKey,0))</f>
        <v/>
      </c>
      <c r="J2925" s="14">
        <f>INDEX(VarSrc,MATCH($A2925,VarKey,0))</f>
        <v/>
      </c>
      <c r="K2925" s="11">
        <f>CodePrefix&amp;$A2925&amp;IF($C2925="","","."&amp;$C2925&amp;"."&amp;$B2925)&amp;INDEX(VarEnd,MATCH($A2925,VarKey,0))&amp;K$5</f>
        <v/>
      </c>
      <c r="L2925" s="37">
        <f>INDEX(L$280:L$296,$E2925)*$D2925</f>
        <v/>
      </c>
      <c r="M2925" s="32">
        <f>INDEX(M$280:M$296,$E2925)*$D2925</f>
        <v/>
      </c>
      <c r="N2925" s="32">
        <f>INDEX(N$280:N$296,$E2925)*$D2925</f>
        <v/>
      </c>
      <c r="O2925" s="32">
        <f>INDEX(O$280:O$296,$E2925)*$D2925</f>
        <v/>
      </c>
      <c r="P2925" s="32">
        <f>INDEX(P$280:P$296,$E2925)*$D2925</f>
        <v/>
      </c>
      <c r="Q2925" s="32">
        <f>INDEX(Q$280:Q$296,$E2925)*$D2925</f>
        <v/>
      </c>
      <c r="R2925" s="32">
        <f>INDEX(R$280:R$296,$E2925)*$D2925</f>
        <v/>
      </c>
      <c r="S2925" s="32">
        <f>INDEX(S$280:S$296,$E2925)*$D2925</f>
        <v/>
      </c>
      <c r="T2925" s="32">
        <f>INDEX(T$280:T$296,$E2925)*$D2925</f>
        <v/>
      </c>
      <c r="U2925" s="32">
        <f>INDEX(U$280:U$296,$E2925)*$D2925</f>
        <v/>
      </c>
      <c r="V2925" s="32">
        <f>INDEX(V$280:V$296,$E2925)*$D2925</f>
        <v/>
      </c>
      <c r="W2925" s="32">
        <f>INDEX(W$280:W$296,$E2925)*$D2925</f>
        <v/>
      </c>
      <c r="X2925" s="32">
        <f>INDEX(X$280:X$296,$E2925)*$D2925</f>
        <v/>
      </c>
      <c r="Y2925" s="32">
        <f>INDEX(Y$280:Y$296,$E2925)*$D2925</f>
        <v/>
      </c>
      <c r="Z2925" s="32">
        <f>INDEX(Z$280:Z$296,$E2925)*$D2925</f>
        <v/>
      </c>
      <c r="AA2925" s="32">
        <f>INDEX(AA$280:AA$296,$E2925)*$D2925</f>
        <v/>
      </c>
      <c r="AB2925" s="32">
        <f>INDEX(AB$280:AB$296,$E2925)*$D2925</f>
        <v/>
      </c>
      <c r="AC2925" s="32">
        <f>INDEX(AC$280:AC$296,$E2925)*$D2925</f>
        <v/>
      </c>
      <c r="AD2925" s="32">
        <f>INDEX(AD$280:AD$296,$E2925)*$D2925</f>
        <v/>
      </c>
      <c r="AF2925" s="11">
        <f>CodePrefix&amp;$A2925&amp;IF($C2925="","","."&amp;$C2925&amp;"."&amp;$B2925)&amp;INDEX(VarEnd,MATCH($A2925,VarKey,0))&amp;AF$5</f>
        <v/>
      </c>
      <c r="AG2925" s="37">
        <f>INDEX(AG$280:AG$296,$E2925)*$D2925</f>
        <v/>
      </c>
      <c r="AH2925" s="32">
        <f>INDEX(AH$280:AH$296,$E2925)*$D2925</f>
        <v/>
      </c>
      <c r="AI2925" s="32">
        <f>INDEX(AI$280:AI$296,$E2925)*$D2925</f>
        <v/>
      </c>
      <c r="AJ2925" s="32">
        <f>INDEX(AJ$280:AJ$296,$E2925)*$D2925</f>
        <v/>
      </c>
      <c r="AK2925" s="32">
        <f>INDEX(AK$280:AK$296,$E2925)*$D2925</f>
        <v/>
      </c>
      <c r="AL2925" s="32">
        <f>INDEX(AL$280:AL$296,$E2925)*$D2925</f>
        <v/>
      </c>
      <c r="AM2925" s="32">
        <f>INDEX(AM$280:AM$296,$E2925)*$D2925</f>
        <v/>
      </c>
      <c r="AN2925" s="32">
        <f>INDEX(AN$280:AN$296,$E2925)*$D2925</f>
        <v/>
      </c>
      <c r="AO2925" s="32">
        <f>INDEX(AO$280:AO$296,$E2925)*$D2925</f>
        <v/>
      </c>
      <c r="AP2925" s="32">
        <f>INDEX(AP$280:AP$296,$E2925)*$D2925</f>
        <v/>
      </c>
      <c r="AQ2925" s="32">
        <f>INDEX(AQ$280:AQ$296,$E2925)*$D2925</f>
        <v/>
      </c>
      <c r="AR2925" s="32">
        <f>INDEX(AR$280:AR$296,$E2925)*$D2925</f>
        <v/>
      </c>
      <c r="AS2925" s="32">
        <f>INDEX(AS$280:AS$296,$E2925)*$D2925</f>
        <v/>
      </c>
      <c r="AT2925" s="32">
        <f>INDEX(AT$280:AT$296,$E2925)*$D2925</f>
        <v/>
      </c>
      <c r="AU2925" s="32">
        <f>INDEX(AU$280:AU$296,$E2925)*$D2925</f>
        <v/>
      </c>
      <c r="AV2925" s="32">
        <f>INDEX(AV$280:AV$296,$E2925)*$D2925</f>
        <v/>
      </c>
      <c r="AW2925" s="32">
        <f>INDEX(AW$280:AW$296,$E2925)*$D2925</f>
        <v/>
      </c>
      <c r="AX2925" s="32">
        <f>INDEX(AX$280:AX$296,$E2925)*$D2925</f>
        <v/>
      </c>
      <c r="AY2925" s="32">
        <f>INDEX(AY$280:AY$296,$E2925)*$D2925</f>
        <v/>
      </c>
    </row>
    <row r="2926" hidden="1" outlineLevel="2">
      <c r="A2926" s="14" t="inlineStr">
        <is>
          <t>ets</t>
        </is>
      </c>
      <c r="B2926" s="14" t="inlineStr">
        <is>
          <t>nga</t>
        </is>
      </c>
      <c r="C2926" s="14" t="inlineStr">
        <is>
          <t>oen</t>
        </is>
      </c>
      <c r="D2926" s="32">
        <f>INDEX(Inputs!$W$5:$W$132,MATCH($B2926&amp;"|"&amp;$C2926,Inputs!$A$5:$A$132,0))</f>
        <v/>
      </c>
      <c r="E2926" s="32">
        <f>INDEX(Inputs!$M$5:$M$132,MATCH($B2926&amp;"|"&amp;$C2926,Inputs!$A$5:$A$132,0))</f>
        <v/>
      </c>
      <c r="F2926" s="36" t="n"/>
      <c r="G2926" s="36" t="n"/>
      <c r="H2926" s="14">
        <f>INDEX(VarLab,MATCH($A2926,VarKey,0))&amp;INDEX(MemLab,MATCH($C2926&amp;"|"&amp;$B2926,MemKey,0))</f>
        <v/>
      </c>
      <c r="I2926" s="14">
        <f>INDEX(VarUnit,MATCH($A2926,VarKey,0))</f>
        <v/>
      </c>
      <c r="J2926" s="14">
        <f>INDEX(VarSrc,MATCH($A2926,VarKey,0))</f>
        <v/>
      </c>
      <c r="K2926" s="11">
        <f>CodePrefix&amp;$A2926&amp;IF($C2926="","","."&amp;$C2926&amp;"."&amp;$B2926)&amp;INDEX(VarEnd,MATCH($A2926,VarKey,0))&amp;K$5</f>
        <v/>
      </c>
      <c r="L2926" s="37">
        <f>INDEX(L$280:L$296,$E2926)*$D2926</f>
        <v/>
      </c>
      <c r="M2926" s="32">
        <f>INDEX(M$280:M$296,$E2926)*$D2926</f>
        <v/>
      </c>
      <c r="N2926" s="32">
        <f>INDEX(N$280:N$296,$E2926)*$D2926</f>
        <v/>
      </c>
      <c r="O2926" s="32">
        <f>INDEX(O$280:O$296,$E2926)*$D2926</f>
        <v/>
      </c>
      <c r="P2926" s="32">
        <f>INDEX(P$280:P$296,$E2926)*$D2926</f>
        <v/>
      </c>
      <c r="Q2926" s="32">
        <f>INDEX(Q$280:Q$296,$E2926)*$D2926</f>
        <v/>
      </c>
      <c r="R2926" s="32">
        <f>INDEX(R$280:R$296,$E2926)*$D2926</f>
        <v/>
      </c>
      <c r="S2926" s="32">
        <f>INDEX(S$280:S$296,$E2926)*$D2926</f>
        <v/>
      </c>
      <c r="T2926" s="32">
        <f>INDEX(T$280:T$296,$E2926)*$D2926</f>
        <v/>
      </c>
      <c r="U2926" s="32">
        <f>INDEX(U$280:U$296,$E2926)*$D2926</f>
        <v/>
      </c>
      <c r="V2926" s="32">
        <f>INDEX(V$280:V$296,$E2926)*$D2926</f>
        <v/>
      </c>
      <c r="W2926" s="32">
        <f>INDEX(W$280:W$296,$E2926)*$D2926</f>
        <v/>
      </c>
      <c r="X2926" s="32">
        <f>INDEX(X$280:X$296,$E2926)*$D2926</f>
        <v/>
      </c>
      <c r="Y2926" s="32">
        <f>INDEX(Y$280:Y$296,$E2926)*$D2926</f>
        <v/>
      </c>
      <c r="Z2926" s="32">
        <f>INDEX(Z$280:Z$296,$E2926)*$D2926</f>
        <v/>
      </c>
      <c r="AA2926" s="32">
        <f>INDEX(AA$280:AA$296,$E2926)*$D2926</f>
        <v/>
      </c>
      <c r="AB2926" s="32">
        <f>INDEX(AB$280:AB$296,$E2926)*$D2926</f>
        <v/>
      </c>
      <c r="AC2926" s="32">
        <f>INDEX(AC$280:AC$296,$E2926)*$D2926</f>
        <v/>
      </c>
      <c r="AD2926" s="32">
        <f>INDEX(AD$280:AD$296,$E2926)*$D2926</f>
        <v/>
      </c>
      <c r="AF2926" s="11">
        <f>CodePrefix&amp;$A2926&amp;IF($C2926="","","."&amp;$C2926&amp;"."&amp;$B2926)&amp;INDEX(VarEnd,MATCH($A2926,VarKey,0))&amp;AF$5</f>
        <v/>
      </c>
      <c r="AG2926" s="37">
        <f>INDEX(AG$280:AG$296,$E2926)*$D2926</f>
        <v/>
      </c>
      <c r="AH2926" s="32">
        <f>INDEX(AH$280:AH$296,$E2926)*$D2926</f>
        <v/>
      </c>
      <c r="AI2926" s="32">
        <f>INDEX(AI$280:AI$296,$E2926)*$D2926</f>
        <v/>
      </c>
      <c r="AJ2926" s="32">
        <f>INDEX(AJ$280:AJ$296,$E2926)*$D2926</f>
        <v/>
      </c>
      <c r="AK2926" s="32">
        <f>INDEX(AK$280:AK$296,$E2926)*$D2926</f>
        <v/>
      </c>
      <c r="AL2926" s="32">
        <f>INDEX(AL$280:AL$296,$E2926)*$D2926</f>
        <v/>
      </c>
      <c r="AM2926" s="32">
        <f>INDEX(AM$280:AM$296,$E2926)*$D2926</f>
        <v/>
      </c>
      <c r="AN2926" s="32">
        <f>INDEX(AN$280:AN$296,$E2926)*$D2926</f>
        <v/>
      </c>
      <c r="AO2926" s="32">
        <f>INDEX(AO$280:AO$296,$E2926)*$D2926</f>
        <v/>
      </c>
      <c r="AP2926" s="32">
        <f>INDEX(AP$280:AP$296,$E2926)*$D2926</f>
        <v/>
      </c>
      <c r="AQ2926" s="32">
        <f>INDEX(AQ$280:AQ$296,$E2926)*$D2926</f>
        <v/>
      </c>
      <c r="AR2926" s="32">
        <f>INDEX(AR$280:AR$296,$E2926)*$D2926</f>
        <v/>
      </c>
      <c r="AS2926" s="32">
        <f>INDEX(AS$280:AS$296,$E2926)*$D2926</f>
        <v/>
      </c>
      <c r="AT2926" s="32">
        <f>INDEX(AT$280:AT$296,$E2926)*$D2926</f>
        <v/>
      </c>
      <c r="AU2926" s="32">
        <f>INDEX(AU$280:AU$296,$E2926)*$D2926</f>
        <v/>
      </c>
      <c r="AV2926" s="32">
        <f>INDEX(AV$280:AV$296,$E2926)*$D2926</f>
        <v/>
      </c>
      <c r="AW2926" s="32">
        <f>INDEX(AW$280:AW$296,$E2926)*$D2926</f>
        <v/>
      </c>
      <c r="AX2926" s="32">
        <f>INDEX(AX$280:AX$296,$E2926)*$D2926</f>
        <v/>
      </c>
      <c r="AY2926" s="32">
        <f>INDEX(AY$280:AY$296,$E2926)*$D2926</f>
        <v/>
      </c>
    </row>
    <row r="2927" hidden="1" outlineLevel="2">
      <c r="A2927" s="14" t="inlineStr">
        <is>
          <t>ets</t>
        </is>
      </c>
      <c r="B2927" s="14" t="inlineStr">
        <is>
          <t>gso</t>
        </is>
      </c>
      <c r="C2927" s="14" t="inlineStr">
        <is>
          <t>oen</t>
        </is>
      </c>
      <c r="D2927" s="32">
        <f>INDEX(Inputs!$W$5:$W$132,MATCH($B2927&amp;"|"&amp;$C2927,Inputs!$A$5:$A$132,0))</f>
        <v/>
      </c>
      <c r="E2927" s="32">
        <f>INDEX(Inputs!$M$5:$M$132,MATCH($B2927&amp;"|"&amp;$C2927,Inputs!$A$5:$A$132,0))</f>
        <v/>
      </c>
      <c r="F2927" s="36" t="n"/>
      <c r="G2927" s="36" t="n"/>
      <c r="H2927" s="14">
        <f>INDEX(VarLab,MATCH($A2927,VarKey,0))&amp;INDEX(MemLab,MATCH($C2927&amp;"|"&amp;$B2927,MemKey,0))</f>
        <v/>
      </c>
      <c r="I2927" s="14">
        <f>INDEX(VarUnit,MATCH($A2927,VarKey,0))</f>
        <v/>
      </c>
      <c r="J2927" s="14">
        <f>INDEX(VarSrc,MATCH($A2927,VarKey,0))</f>
        <v/>
      </c>
      <c r="K2927" s="11">
        <f>CodePrefix&amp;$A2927&amp;IF($C2927="","","."&amp;$C2927&amp;"."&amp;$B2927)&amp;INDEX(VarEnd,MATCH($A2927,VarKey,0))&amp;K$5</f>
        <v/>
      </c>
      <c r="L2927" s="37">
        <f>INDEX(L$280:L$296,$E2927)*$D2927</f>
        <v/>
      </c>
      <c r="M2927" s="32">
        <f>INDEX(M$280:M$296,$E2927)*$D2927</f>
        <v/>
      </c>
      <c r="N2927" s="32">
        <f>INDEX(N$280:N$296,$E2927)*$D2927</f>
        <v/>
      </c>
      <c r="O2927" s="32">
        <f>INDEX(O$280:O$296,$E2927)*$D2927</f>
        <v/>
      </c>
      <c r="P2927" s="32">
        <f>INDEX(P$280:P$296,$E2927)*$D2927</f>
        <v/>
      </c>
      <c r="Q2927" s="32">
        <f>INDEX(Q$280:Q$296,$E2927)*$D2927</f>
        <v/>
      </c>
      <c r="R2927" s="32">
        <f>INDEX(R$280:R$296,$E2927)*$D2927</f>
        <v/>
      </c>
      <c r="S2927" s="32">
        <f>INDEX(S$280:S$296,$E2927)*$D2927</f>
        <v/>
      </c>
      <c r="T2927" s="32">
        <f>INDEX(T$280:T$296,$E2927)*$D2927</f>
        <v/>
      </c>
      <c r="U2927" s="32">
        <f>INDEX(U$280:U$296,$E2927)*$D2927</f>
        <v/>
      </c>
      <c r="V2927" s="32">
        <f>INDEX(V$280:V$296,$E2927)*$D2927</f>
        <v/>
      </c>
      <c r="W2927" s="32">
        <f>INDEX(W$280:W$296,$E2927)*$D2927</f>
        <v/>
      </c>
      <c r="X2927" s="32">
        <f>INDEX(X$280:X$296,$E2927)*$D2927</f>
        <v/>
      </c>
      <c r="Y2927" s="32">
        <f>INDEX(Y$280:Y$296,$E2927)*$D2927</f>
        <v/>
      </c>
      <c r="Z2927" s="32">
        <f>INDEX(Z$280:Z$296,$E2927)*$D2927</f>
        <v/>
      </c>
      <c r="AA2927" s="32">
        <f>INDEX(AA$280:AA$296,$E2927)*$D2927</f>
        <v/>
      </c>
      <c r="AB2927" s="32">
        <f>INDEX(AB$280:AB$296,$E2927)*$D2927</f>
        <v/>
      </c>
      <c r="AC2927" s="32">
        <f>INDEX(AC$280:AC$296,$E2927)*$D2927</f>
        <v/>
      </c>
      <c r="AD2927" s="32">
        <f>INDEX(AD$280:AD$296,$E2927)*$D2927</f>
        <v/>
      </c>
      <c r="AF2927" s="11">
        <f>CodePrefix&amp;$A2927&amp;IF($C2927="","","."&amp;$C2927&amp;"."&amp;$B2927)&amp;INDEX(VarEnd,MATCH($A2927,VarKey,0))&amp;AF$5</f>
        <v/>
      </c>
      <c r="AG2927" s="37">
        <f>INDEX(AG$280:AG$296,$E2927)*$D2927</f>
        <v/>
      </c>
      <c r="AH2927" s="32">
        <f>INDEX(AH$280:AH$296,$E2927)*$D2927</f>
        <v/>
      </c>
      <c r="AI2927" s="32">
        <f>INDEX(AI$280:AI$296,$E2927)*$D2927</f>
        <v/>
      </c>
      <c r="AJ2927" s="32">
        <f>INDEX(AJ$280:AJ$296,$E2927)*$D2927</f>
        <v/>
      </c>
      <c r="AK2927" s="32">
        <f>INDEX(AK$280:AK$296,$E2927)*$D2927</f>
        <v/>
      </c>
      <c r="AL2927" s="32">
        <f>INDEX(AL$280:AL$296,$E2927)*$D2927</f>
        <v/>
      </c>
      <c r="AM2927" s="32">
        <f>INDEX(AM$280:AM$296,$E2927)*$D2927</f>
        <v/>
      </c>
      <c r="AN2927" s="32">
        <f>INDEX(AN$280:AN$296,$E2927)*$D2927</f>
        <v/>
      </c>
      <c r="AO2927" s="32">
        <f>INDEX(AO$280:AO$296,$E2927)*$D2927</f>
        <v/>
      </c>
      <c r="AP2927" s="32">
        <f>INDEX(AP$280:AP$296,$E2927)*$D2927</f>
        <v/>
      </c>
      <c r="AQ2927" s="32">
        <f>INDEX(AQ$280:AQ$296,$E2927)*$D2927</f>
        <v/>
      </c>
      <c r="AR2927" s="32">
        <f>INDEX(AR$280:AR$296,$E2927)*$D2927</f>
        <v/>
      </c>
      <c r="AS2927" s="32">
        <f>INDEX(AS$280:AS$296,$E2927)*$D2927</f>
        <v/>
      </c>
      <c r="AT2927" s="32">
        <f>INDEX(AT$280:AT$296,$E2927)*$D2927</f>
        <v/>
      </c>
      <c r="AU2927" s="32">
        <f>INDEX(AU$280:AU$296,$E2927)*$D2927</f>
        <v/>
      </c>
      <c r="AV2927" s="32">
        <f>INDEX(AV$280:AV$296,$E2927)*$D2927</f>
        <v/>
      </c>
      <c r="AW2927" s="32">
        <f>INDEX(AW$280:AW$296,$E2927)*$D2927</f>
        <v/>
      </c>
      <c r="AX2927" s="32">
        <f>INDEX(AX$280:AX$296,$E2927)*$D2927</f>
        <v/>
      </c>
      <c r="AY2927" s="32">
        <f>INDEX(AY$280:AY$296,$E2927)*$D2927</f>
        <v/>
      </c>
    </row>
    <row r="2928" hidden="1" outlineLevel="2">
      <c r="A2928" s="14" t="inlineStr">
        <is>
          <t>ets</t>
        </is>
      </c>
      <c r="B2928" s="14" t="inlineStr">
        <is>
          <t>die</t>
        </is>
      </c>
      <c r="C2928" s="14" t="inlineStr">
        <is>
          <t>oen</t>
        </is>
      </c>
      <c r="D2928" s="32">
        <f>INDEX(Inputs!$W$5:$W$132,MATCH($B2928&amp;"|"&amp;$C2928,Inputs!$A$5:$A$132,0))</f>
        <v/>
      </c>
      <c r="E2928" s="32">
        <f>INDEX(Inputs!$M$5:$M$132,MATCH($B2928&amp;"|"&amp;$C2928,Inputs!$A$5:$A$132,0))</f>
        <v/>
      </c>
      <c r="F2928" s="36" t="n"/>
      <c r="G2928" s="36" t="n"/>
      <c r="H2928" s="14">
        <f>INDEX(VarLab,MATCH($A2928,VarKey,0))&amp;INDEX(MemLab,MATCH($C2928&amp;"|"&amp;$B2928,MemKey,0))</f>
        <v/>
      </c>
      <c r="I2928" s="14">
        <f>INDEX(VarUnit,MATCH($A2928,VarKey,0))</f>
        <v/>
      </c>
      <c r="J2928" s="14">
        <f>INDEX(VarSrc,MATCH($A2928,VarKey,0))</f>
        <v/>
      </c>
      <c r="K2928" s="11">
        <f>CodePrefix&amp;$A2928&amp;IF($C2928="","","."&amp;$C2928&amp;"."&amp;$B2928)&amp;INDEX(VarEnd,MATCH($A2928,VarKey,0))&amp;K$5</f>
        <v/>
      </c>
      <c r="L2928" s="37">
        <f>INDEX(L$280:L$296,$E2928)*$D2928</f>
        <v/>
      </c>
      <c r="M2928" s="32">
        <f>INDEX(M$280:M$296,$E2928)*$D2928</f>
        <v/>
      </c>
      <c r="N2928" s="32">
        <f>INDEX(N$280:N$296,$E2928)*$D2928</f>
        <v/>
      </c>
      <c r="O2928" s="32">
        <f>INDEX(O$280:O$296,$E2928)*$D2928</f>
        <v/>
      </c>
      <c r="P2928" s="32">
        <f>INDEX(P$280:P$296,$E2928)*$D2928</f>
        <v/>
      </c>
      <c r="Q2928" s="32">
        <f>INDEX(Q$280:Q$296,$E2928)*$D2928</f>
        <v/>
      </c>
      <c r="R2928" s="32">
        <f>INDEX(R$280:R$296,$E2928)*$D2928</f>
        <v/>
      </c>
      <c r="S2928" s="32">
        <f>INDEX(S$280:S$296,$E2928)*$D2928</f>
        <v/>
      </c>
      <c r="T2928" s="32">
        <f>INDEX(T$280:T$296,$E2928)*$D2928</f>
        <v/>
      </c>
      <c r="U2928" s="32">
        <f>INDEX(U$280:U$296,$E2928)*$D2928</f>
        <v/>
      </c>
      <c r="V2928" s="32">
        <f>INDEX(V$280:V$296,$E2928)*$D2928</f>
        <v/>
      </c>
      <c r="W2928" s="32">
        <f>INDEX(W$280:W$296,$E2928)*$D2928</f>
        <v/>
      </c>
      <c r="X2928" s="32">
        <f>INDEX(X$280:X$296,$E2928)*$D2928</f>
        <v/>
      </c>
      <c r="Y2928" s="32">
        <f>INDEX(Y$280:Y$296,$E2928)*$D2928</f>
        <v/>
      </c>
      <c r="Z2928" s="32">
        <f>INDEX(Z$280:Z$296,$E2928)*$D2928</f>
        <v/>
      </c>
      <c r="AA2928" s="32">
        <f>INDEX(AA$280:AA$296,$E2928)*$D2928</f>
        <v/>
      </c>
      <c r="AB2928" s="32">
        <f>INDEX(AB$280:AB$296,$E2928)*$D2928</f>
        <v/>
      </c>
      <c r="AC2928" s="32">
        <f>INDEX(AC$280:AC$296,$E2928)*$D2928</f>
        <v/>
      </c>
      <c r="AD2928" s="32">
        <f>INDEX(AD$280:AD$296,$E2928)*$D2928</f>
        <v/>
      </c>
      <c r="AF2928" s="11">
        <f>CodePrefix&amp;$A2928&amp;IF($C2928="","","."&amp;$C2928&amp;"."&amp;$B2928)&amp;INDEX(VarEnd,MATCH($A2928,VarKey,0))&amp;AF$5</f>
        <v/>
      </c>
      <c r="AG2928" s="37">
        <f>INDEX(AG$280:AG$296,$E2928)*$D2928</f>
        <v/>
      </c>
      <c r="AH2928" s="32">
        <f>INDEX(AH$280:AH$296,$E2928)*$D2928</f>
        <v/>
      </c>
      <c r="AI2928" s="32">
        <f>INDEX(AI$280:AI$296,$E2928)*$D2928</f>
        <v/>
      </c>
      <c r="AJ2928" s="32">
        <f>INDEX(AJ$280:AJ$296,$E2928)*$D2928</f>
        <v/>
      </c>
      <c r="AK2928" s="32">
        <f>INDEX(AK$280:AK$296,$E2928)*$D2928</f>
        <v/>
      </c>
      <c r="AL2928" s="32">
        <f>INDEX(AL$280:AL$296,$E2928)*$D2928</f>
        <v/>
      </c>
      <c r="AM2928" s="32">
        <f>INDEX(AM$280:AM$296,$E2928)*$D2928</f>
        <v/>
      </c>
      <c r="AN2928" s="32">
        <f>INDEX(AN$280:AN$296,$E2928)*$D2928</f>
        <v/>
      </c>
      <c r="AO2928" s="32">
        <f>INDEX(AO$280:AO$296,$E2928)*$D2928</f>
        <v/>
      </c>
      <c r="AP2928" s="32">
        <f>INDEX(AP$280:AP$296,$E2928)*$D2928</f>
        <v/>
      </c>
      <c r="AQ2928" s="32">
        <f>INDEX(AQ$280:AQ$296,$E2928)*$D2928</f>
        <v/>
      </c>
      <c r="AR2928" s="32">
        <f>INDEX(AR$280:AR$296,$E2928)*$D2928</f>
        <v/>
      </c>
      <c r="AS2928" s="32">
        <f>INDEX(AS$280:AS$296,$E2928)*$D2928</f>
        <v/>
      </c>
      <c r="AT2928" s="32">
        <f>INDEX(AT$280:AT$296,$E2928)*$D2928</f>
        <v/>
      </c>
      <c r="AU2928" s="32">
        <f>INDEX(AU$280:AU$296,$E2928)*$D2928</f>
        <v/>
      </c>
      <c r="AV2928" s="32">
        <f>INDEX(AV$280:AV$296,$E2928)*$D2928</f>
        <v/>
      </c>
      <c r="AW2928" s="32">
        <f>INDEX(AW$280:AW$296,$E2928)*$D2928</f>
        <v/>
      </c>
      <c r="AX2928" s="32">
        <f>INDEX(AX$280:AX$296,$E2928)*$D2928</f>
        <v/>
      </c>
      <c r="AY2928" s="32">
        <f>INDEX(AY$280:AY$296,$E2928)*$D2928</f>
        <v/>
      </c>
    </row>
    <row r="2929" hidden="1" outlineLevel="2">
      <c r="A2929" s="14" t="inlineStr">
        <is>
          <t>ets</t>
        </is>
      </c>
      <c r="B2929" s="14" t="inlineStr">
        <is>
          <t>lpg</t>
        </is>
      </c>
      <c r="C2929" s="14" t="inlineStr">
        <is>
          <t>oen</t>
        </is>
      </c>
      <c r="D2929" s="32">
        <f>INDEX(Inputs!$W$5:$W$132,MATCH($B2929&amp;"|"&amp;$C2929,Inputs!$A$5:$A$132,0))</f>
        <v/>
      </c>
      <c r="E2929" s="32">
        <f>INDEX(Inputs!$M$5:$M$132,MATCH($B2929&amp;"|"&amp;$C2929,Inputs!$A$5:$A$132,0))</f>
        <v/>
      </c>
      <c r="F2929" s="36" t="n"/>
      <c r="G2929" s="36" t="n"/>
      <c r="H2929" s="14">
        <f>INDEX(VarLab,MATCH($A2929,VarKey,0))&amp;INDEX(MemLab,MATCH($C2929&amp;"|"&amp;$B2929,MemKey,0))</f>
        <v/>
      </c>
      <c r="I2929" s="14">
        <f>INDEX(VarUnit,MATCH($A2929,VarKey,0))</f>
        <v/>
      </c>
      <c r="J2929" s="14">
        <f>INDEX(VarSrc,MATCH($A2929,VarKey,0))</f>
        <v/>
      </c>
      <c r="K2929" s="11">
        <f>CodePrefix&amp;$A2929&amp;IF($C2929="","","."&amp;$C2929&amp;"."&amp;$B2929)&amp;INDEX(VarEnd,MATCH($A2929,VarKey,0))&amp;K$5</f>
        <v/>
      </c>
      <c r="L2929" s="37">
        <f>INDEX(L$280:L$296,$E2929)*$D2929</f>
        <v/>
      </c>
      <c r="M2929" s="32">
        <f>INDEX(M$280:M$296,$E2929)*$D2929</f>
        <v/>
      </c>
      <c r="N2929" s="32">
        <f>INDEX(N$280:N$296,$E2929)*$D2929</f>
        <v/>
      </c>
      <c r="O2929" s="32">
        <f>INDEX(O$280:O$296,$E2929)*$D2929</f>
        <v/>
      </c>
      <c r="P2929" s="32">
        <f>INDEX(P$280:P$296,$E2929)*$D2929</f>
        <v/>
      </c>
      <c r="Q2929" s="32">
        <f>INDEX(Q$280:Q$296,$E2929)*$D2929</f>
        <v/>
      </c>
      <c r="R2929" s="32">
        <f>INDEX(R$280:R$296,$E2929)*$D2929</f>
        <v/>
      </c>
      <c r="S2929" s="32">
        <f>INDEX(S$280:S$296,$E2929)*$D2929</f>
        <v/>
      </c>
      <c r="T2929" s="32">
        <f>INDEX(T$280:T$296,$E2929)*$D2929</f>
        <v/>
      </c>
      <c r="U2929" s="32">
        <f>INDEX(U$280:U$296,$E2929)*$D2929</f>
        <v/>
      </c>
      <c r="V2929" s="32">
        <f>INDEX(V$280:V$296,$E2929)*$D2929</f>
        <v/>
      </c>
      <c r="W2929" s="32">
        <f>INDEX(W$280:W$296,$E2929)*$D2929</f>
        <v/>
      </c>
      <c r="X2929" s="32">
        <f>INDEX(X$280:X$296,$E2929)*$D2929</f>
        <v/>
      </c>
      <c r="Y2929" s="32">
        <f>INDEX(Y$280:Y$296,$E2929)*$D2929</f>
        <v/>
      </c>
      <c r="Z2929" s="32">
        <f>INDEX(Z$280:Z$296,$E2929)*$D2929</f>
        <v/>
      </c>
      <c r="AA2929" s="32">
        <f>INDEX(AA$280:AA$296,$E2929)*$D2929</f>
        <v/>
      </c>
      <c r="AB2929" s="32">
        <f>INDEX(AB$280:AB$296,$E2929)*$D2929</f>
        <v/>
      </c>
      <c r="AC2929" s="32">
        <f>INDEX(AC$280:AC$296,$E2929)*$D2929</f>
        <v/>
      </c>
      <c r="AD2929" s="32">
        <f>INDEX(AD$280:AD$296,$E2929)*$D2929</f>
        <v/>
      </c>
      <c r="AF2929" s="11">
        <f>CodePrefix&amp;$A2929&amp;IF($C2929="","","."&amp;$C2929&amp;"."&amp;$B2929)&amp;INDEX(VarEnd,MATCH($A2929,VarKey,0))&amp;AF$5</f>
        <v/>
      </c>
      <c r="AG2929" s="37">
        <f>INDEX(AG$280:AG$296,$E2929)*$D2929</f>
        <v/>
      </c>
      <c r="AH2929" s="32">
        <f>INDEX(AH$280:AH$296,$E2929)*$D2929</f>
        <v/>
      </c>
      <c r="AI2929" s="32">
        <f>INDEX(AI$280:AI$296,$E2929)*$D2929</f>
        <v/>
      </c>
      <c r="AJ2929" s="32">
        <f>INDEX(AJ$280:AJ$296,$E2929)*$D2929</f>
        <v/>
      </c>
      <c r="AK2929" s="32">
        <f>INDEX(AK$280:AK$296,$E2929)*$D2929</f>
        <v/>
      </c>
      <c r="AL2929" s="32">
        <f>INDEX(AL$280:AL$296,$E2929)*$D2929</f>
        <v/>
      </c>
      <c r="AM2929" s="32">
        <f>INDEX(AM$280:AM$296,$E2929)*$D2929</f>
        <v/>
      </c>
      <c r="AN2929" s="32">
        <f>INDEX(AN$280:AN$296,$E2929)*$D2929</f>
        <v/>
      </c>
      <c r="AO2929" s="32">
        <f>INDEX(AO$280:AO$296,$E2929)*$D2929</f>
        <v/>
      </c>
      <c r="AP2929" s="32">
        <f>INDEX(AP$280:AP$296,$E2929)*$D2929</f>
        <v/>
      </c>
      <c r="AQ2929" s="32">
        <f>INDEX(AQ$280:AQ$296,$E2929)*$D2929</f>
        <v/>
      </c>
      <c r="AR2929" s="32">
        <f>INDEX(AR$280:AR$296,$E2929)*$D2929</f>
        <v/>
      </c>
      <c r="AS2929" s="32">
        <f>INDEX(AS$280:AS$296,$E2929)*$D2929</f>
        <v/>
      </c>
      <c r="AT2929" s="32">
        <f>INDEX(AT$280:AT$296,$E2929)*$D2929</f>
        <v/>
      </c>
      <c r="AU2929" s="32">
        <f>INDEX(AU$280:AU$296,$E2929)*$D2929</f>
        <v/>
      </c>
      <c r="AV2929" s="32">
        <f>INDEX(AV$280:AV$296,$E2929)*$D2929</f>
        <v/>
      </c>
      <c r="AW2929" s="32">
        <f>INDEX(AW$280:AW$296,$E2929)*$D2929</f>
        <v/>
      </c>
      <c r="AX2929" s="32">
        <f>INDEX(AX$280:AX$296,$E2929)*$D2929</f>
        <v/>
      </c>
      <c r="AY2929" s="32">
        <f>INDEX(AY$280:AY$296,$E2929)*$D2929</f>
        <v/>
      </c>
    </row>
    <row r="2930" hidden="1" outlineLevel="2">
      <c r="A2930" s="14" t="inlineStr">
        <is>
          <t>ets</t>
        </is>
      </c>
      <c r="B2930" s="14" t="inlineStr">
        <is>
          <t>ker</t>
        </is>
      </c>
      <c r="C2930" s="14" t="inlineStr">
        <is>
          <t>oen</t>
        </is>
      </c>
      <c r="D2930" s="32">
        <f>INDEX(Inputs!$W$5:$W$132,MATCH($B2930&amp;"|"&amp;$C2930,Inputs!$A$5:$A$132,0))</f>
        <v/>
      </c>
      <c r="E2930" s="32">
        <f>INDEX(Inputs!$M$5:$M$132,MATCH($B2930&amp;"|"&amp;$C2930,Inputs!$A$5:$A$132,0))</f>
        <v/>
      </c>
      <c r="F2930" s="36" t="n"/>
      <c r="G2930" s="36" t="n"/>
      <c r="H2930" s="14">
        <f>INDEX(VarLab,MATCH($A2930,VarKey,0))&amp;INDEX(MemLab,MATCH($C2930&amp;"|"&amp;$B2930,MemKey,0))</f>
        <v/>
      </c>
      <c r="I2930" s="14">
        <f>INDEX(VarUnit,MATCH($A2930,VarKey,0))</f>
        <v/>
      </c>
      <c r="J2930" s="14">
        <f>INDEX(VarSrc,MATCH($A2930,VarKey,0))</f>
        <v/>
      </c>
      <c r="K2930" s="11">
        <f>CodePrefix&amp;$A2930&amp;IF($C2930="","","."&amp;$C2930&amp;"."&amp;$B2930)&amp;INDEX(VarEnd,MATCH($A2930,VarKey,0))&amp;K$5</f>
        <v/>
      </c>
      <c r="L2930" s="37">
        <f>INDEX(L$280:L$296,$E2930)*$D2930</f>
        <v/>
      </c>
      <c r="M2930" s="32">
        <f>INDEX(M$280:M$296,$E2930)*$D2930</f>
        <v/>
      </c>
      <c r="N2930" s="32">
        <f>INDEX(N$280:N$296,$E2930)*$D2930</f>
        <v/>
      </c>
      <c r="O2930" s="32">
        <f>INDEX(O$280:O$296,$E2930)*$D2930</f>
        <v/>
      </c>
      <c r="P2930" s="32">
        <f>INDEX(P$280:P$296,$E2930)*$D2930</f>
        <v/>
      </c>
      <c r="Q2930" s="32">
        <f>INDEX(Q$280:Q$296,$E2930)*$D2930</f>
        <v/>
      </c>
      <c r="R2930" s="32">
        <f>INDEX(R$280:R$296,$E2930)*$D2930</f>
        <v/>
      </c>
      <c r="S2930" s="32">
        <f>INDEX(S$280:S$296,$E2930)*$D2930</f>
        <v/>
      </c>
      <c r="T2930" s="32">
        <f>INDEX(T$280:T$296,$E2930)*$D2930</f>
        <v/>
      </c>
      <c r="U2930" s="32">
        <f>INDEX(U$280:U$296,$E2930)*$D2930</f>
        <v/>
      </c>
      <c r="V2930" s="32">
        <f>INDEX(V$280:V$296,$E2930)*$D2930</f>
        <v/>
      </c>
      <c r="W2930" s="32">
        <f>INDEX(W$280:W$296,$E2930)*$D2930</f>
        <v/>
      </c>
      <c r="X2930" s="32">
        <f>INDEX(X$280:X$296,$E2930)*$D2930</f>
        <v/>
      </c>
      <c r="Y2930" s="32">
        <f>INDEX(Y$280:Y$296,$E2930)*$D2930</f>
        <v/>
      </c>
      <c r="Z2930" s="32">
        <f>INDEX(Z$280:Z$296,$E2930)*$D2930</f>
        <v/>
      </c>
      <c r="AA2930" s="32">
        <f>INDEX(AA$280:AA$296,$E2930)*$D2930</f>
        <v/>
      </c>
      <c r="AB2930" s="32">
        <f>INDEX(AB$280:AB$296,$E2930)*$D2930</f>
        <v/>
      </c>
      <c r="AC2930" s="32">
        <f>INDEX(AC$280:AC$296,$E2930)*$D2930</f>
        <v/>
      </c>
      <c r="AD2930" s="32">
        <f>INDEX(AD$280:AD$296,$E2930)*$D2930</f>
        <v/>
      </c>
      <c r="AF2930" s="11">
        <f>CodePrefix&amp;$A2930&amp;IF($C2930="","","."&amp;$C2930&amp;"."&amp;$B2930)&amp;INDEX(VarEnd,MATCH($A2930,VarKey,0))&amp;AF$5</f>
        <v/>
      </c>
      <c r="AG2930" s="37">
        <f>INDEX(AG$280:AG$296,$E2930)*$D2930</f>
        <v/>
      </c>
      <c r="AH2930" s="32">
        <f>INDEX(AH$280:AH$296,$E2930)*$D2930</f>
        <v/>
      </c>
      <c r="AI2930" s="32">
        <f>INDEX(AI$280:AI$296,$E2930)*$D2930</f>
        <v/>
      </c>
      <c r="AJ2930" s="32">
        <f>INDEX(AJ$280:AJ$296,$E2930)*$D2930</f>
        <v/>
      </c>
      <c r="AK2930" s="32">
        <f>INDEX(AK$280:AK$296,$E2930)*$D2930</f>
        <v/>
      </c>
      <c r="AL2930" s="32">
        <f>INDEX(AL$280:AL$296,$E2930)*$D2930</f>
        <v/>
      </c>
      <c r="AM2930" s="32">
        <f>INDEX(AM$280:AM$296,$E2930)*$D2930</f>
        <v/>
      </c>
      <c r="AN2930" s="32">
        <f>INDEX(AN$280:AN$296,$E2930)*$D2930</f>
        <v/>
      </c>
      <c r="AO2930" s="32">
        <f>INDEX(AO$280:AO$296,$E2930)*$D2930</f>
        <v/>
      </c>
      <c r="AP2930" s="32">
        <f>INDEX(AP$280:AP$296,$E2930)*$D2930</f>
        <v/>
      </c>
      <c r="AQ2930" s="32">
        <f>INDEX(AQ$280:AQ$296,$E2930)*$D2930</f>
        <v/>
      </c>
      <c r="AR2930" s="32">
        <f>INDEX(AR$280:AR$296,$E2930)*$D2930</f>
        <v/>
      </c>
      <c r="AS2930" s="32">
        <f>INDEX(AS$280:AS$296,$E2930)*$D2930</f>
        <v/>
      </c>
      <c r="AT2930" s="32">
        <f>INDEX(AT$280:AT$296,$E2930)*$D2930</f>
        <v/>
      </c>
      <c r="AU2930" s="32">
        <f>INDEX(AU$280:AU$296,$E2930)*$D2930</f>
        <v/>
      </c>
      <c r="AV2930" s="32">
        <f>INDEX(AV$280:AV$296,$E2930)*$D2930</f>
        <v/>
      </c>
      <c r="AW2930" s="32">
        <f>INDEX(AW$280:AW$296,$E2930)*$D2930</f>
        <v/>
      </c>
      <c r="AX2930" s="32">
        <f>INDEX(AX$280:AX$296,$E2930)*$D2930</f>
        <v/>
      </c>
      <c r="AY2930" s="32">
        <f>INDEX(AY$280:AY$296,$E2930)*$D2930</f>
        <v/>
      </c>
    </row>
    <row r="2931" hidden="1" outlineLevel="2">
      <c r="A2931" s="14" t="inlineStr">
        <is>
          <t>ets</t>
        </is>
      </c>
      <c r="B2931" s="14" t="inlineStr">
        <is>
          <t>oop</t>
        </is>
      </c>
      <c r="C2931" s="14" t="inlineStr">
        <is>
          <t>oen</t>
        </is>
      </c>
      <c r="D2931" s="32">
        <f>INDEX(Inputs!$W$5:$W$132,MATCH($B2931&amp;"|"&amp;$C2931,Inputs!$A$5:$A$132,0))</f>
        <v/>
      </c>
      <c r="E2931" s="32">
        <f>INDEX(Inputs!$M$5:$M$132,MATCH($B2931&amp;"|"&amp;$C2931,Inputs!$A$5:$A$132,0))</f>
        <v/>
      </c>
      <c r="F2931" s="36" t="n"/>
      <c r="G2931" s="36" t="n"/>
      <c r="H2931" s="14">
        <f>INDEX(VarLab,MATCH($A2931,VarKey,0))&amp;INDEX(MemLab,MATCH($C2931&amp;"|"&amp;$B2931,MemKey,0))</f>
        <v/>
      </c>
      <c r="I2931" s="14">
        <f>INDEX(VarUnit,MATCH($A2931,VarKey,0))</f>
        <v/>
      </c>
      <c r="J2931" s="14">
        <f>INDEX(VarSrc,MATCH($A2931,VarKey,0))</f>
        <v/>
      </c>
      <c r="K2931" s="11">
        <f>CodePrefix&amp;$A2931&amp;IF($C2931="","","."&amp;$C2931&amp;"."&amp;$B2931)&amp;INDEX(VarEnd,MATCH($A2931,VarKey,0))&amp;K$5</f>
        <v/>
      </c>
      <c r="L2931" s="37">
        <f>INDEX(L$280:L$296,$E2931)*$D2931</f>
        <v/>
      </c>
      <c r="M2931" s="32">
        <f>INDEX(M$280:M$296,$E2931)*$D2931</f>
        <v/>
      </c>
      <c r="N2931" s="32">
        <f>INDEX(N$280:N$296,$E2931)*$D2931</f>
        <v/>
      </c>
      <c r="O2931" s="32">
        <f>INDEX(O$280:O$296,$E2931)*$D2931</f>
        <v/>
      </c>
      <c r="P2931" s="32">
        <f>INDEX(P$280:P$296,$E2931)*$D2931</f>
        <v/>
      </c>
      <c r="Q2931" s="32">
        <f>INDEX(Q$280:Q$296,$E2931)*$D2931</f>
        <v/>
      </c>
      <c r="R2931" s="32">
        <f>INDEX(R$280:R$296,$E2931)*$D2931</f>
        <v/>
      </c>
      <c r="S2931" s="32">
        <f>INDEX(S$280:S$296,$E2931)*$D2931</f>
        <v/>
      </c>
      <c r="T2931" s="32">
        <f>INDEX(T$280:T$296,$E2931)*$D2931</f>
        <v/>
      </c>
      <c r="U2931" s="32">
        <f>INDEX(U$280:U$296,$E2931)*$D2931</f>
        <v/>
      </c>
      <c r="V2931" s="32">
        <f>INDEX(V$280:V$296,$E2931)*$D2931</f>
        <v/>
      </c>
      <c r="W2931" s="32">
        <f>INDEX(W$280:W$296,$E2931)*$D2931</f>
        <v/>
      </c>
      <c r="X2931" s="32">
        <f>INDEX(X$280:X$296,$E2931)*$D2931</f>
        <v/>
      </c>
      <c r="Y2931" s="32">
        <f>INDEX(Y$280:Y$296,$E2931)*$D2931</f>
        <v/>
      </c>
      <c r="Z2931" s="32">
        <f>INDEX(Z$280:Z$296,$E2931)*$D2931</f>
        <v/>
      </c>
      <c r="AA2931" s="32">
        <f>INDEX(AA$280:AA$296,$E2931)*$D2931</f>
        <v/>
      </c>
      <c r="AB2931" s="32">
        <f>INDEX(AB$280:AB$296,$E2931)*$D2931</f>
        <v/>
      </c>
      <c r="AC2931" s="32">
        <f>INDEX(AC$280:AC$296,$E2931)*$D2931</f>
        <v/>
      </c>
      <c r="AD2931" s="32">
        <f>INDEX(AD$280:AD$296,$E2931)*$D2931</f>
        <v/>
      </c>
      <c r="AF2931" s="11">
        <f>CodePrefix&amp;$A2931&amp;IF($C2931="","","."&amp;$C2931&amp;"."&amp;$B2931)&amp;INDEX(VarEnd,MATCH($A2931,VarKey,0))&amp;AF$5</f>
        <v/>
      </c>
      <c r="AG2931" s="37">
        <f>INDEX(AG$280:AG$296,$E2931)*$D2931</f>
        <v/>
      </c>
      <c r="AH2931" s="32">
        <f>INDEX(AH$280:AH$296,$E2931)*$D2931</f>
        <v/>
      </c>
      <c r="AI2931" s="32">
        <f>INDEX(AI$280:AI$296,$E2931)*$D2931</f>
        <v/>
      </c>
      <c r="AJ2931" s="32">
        <f>INDEX(AJ$280:AJ$296,$E2931)*$D2931</f>
        <v/>
      </c>
      <c r="AK2931" s="32">
        <f>INDEX(AK$280:AK$296,$E2931)*$D2931</f>
        <v/>
      </c>
      <c r="AL2931" s="32">
        <f>INDEX(AL$280:AL$296,$E2931)*$D2931</f>
        <v/>
      </c>
      <c r="AM2931" s="32">
        <f>INDEX(AM$280:AM$296,$E2931)*$D2931</f>
        <v/>
      </c>
      <c r="AN2931" s="32">
        <f>INDEX(AN$280:AN$296,$E2931)*$D2931</f>
        <v/>
      </c>
      <c r="AO2931" s="32">
        <f>INDEX(AO$280:AO$296,$E2931)*$D2931</f>
        <v/>
      </c>
      <c r="AP2931" s="32">
        <f>INDEX(AP$280:AP$296,$E2931)*$D2931</f>
        <v/>
      </c>
      <c r="AQ2931" s="32">
        <f>INDEX(AQ$280:AQ$296,$E2931)*$D2931</f>
        <v/>
      </c>
      <c r="AR2931" s="32">
        <f>INDEX(AR$280:AR$296,$E2931)*$D2931</f>
        <v/>
      </c>
      <c r="AS2931" s="32">
        <f>INDEX(AS$280:AS$296,$E2931)*$D2931</f>
        <v/>
      </c>
      <c r="AT2931" s="32">
        <f>INDEX(AT$280:AT$296,$E2931)*$D2931</f>
        <v/>
      </c>
      <c r="AU2931" s="32">
        <f>INDEX(AU$280:AU$296,$E2931)*$D2931</f>
        <v/>
      </c>
      <c r="AV2931" s="32">
        <f>INDEX(AV$280:AV$296,$E2931)*$D2931</f>
        <v/>
      </c>
      <c r="AW2931" s="32">
        <f>INDEX(AW$280:AW$296,$E2931)*$D2931</f>
        <v/>
      </c>
      <c r="AX2931" s="32">
        <f>INDEX(AX$280:AX$296,$E2931)*$D2931</f>
        <v/>
      </c>
      <c r="AY2931" s="32">
        <f>INDEX(AY$280:AY$296,$E2931)*$D2931</f>
        <v/>
      </c>
    </row>
    <row r="2932" hidden="1" outlineLevel="2">
      <c r="A2932" s="14" t="inlineStr">
        <is>
          <t>ets</t>
        </is>
      </c>
      <c r="B2932" s="14" t="inlineStr">
        <is>
          <t>bio</t>
        </is>
      </c>
      <c r="C2932" s="14" t="inlineStr">
        <is>
          <t>oen</t>
        </is>
      </c>
      <c r="D2932" s="32">
        <f>INDEX(Inputs!$W$5:$W$132,MATCH($B2932&amp;"|"&amp;$C2932,Inputs!$A$5:$A$132,0))</f>
        <v/>
      </c>
      <c r="E2932" s="32">
        <f>INDEX(Inputs!$M$5:$M$132,MATCH($B2932&amp;"|"&amp;$C2932,Inputs!$A$5:$A$132,0))</f>
        <v/>
      </c>
      <c r="F2932" s="36" t="n"/>
      <c r="G2932" s="36" t="n"/>
      <c r="H2932" s="14">
        <f>INDEX(VarLab,MATCH($A2932,VarKey,0))&amp;INDEX(MemLab,MATCH($C2932&amp;"|"&amp;$B2932,MemKey,0))</f>
        <v/>
      </c>
      <c r="I2932" s="14">
        <f>INDEX(VarUnit,MATCH($A2932,VarKey,0))</f>
        <v/>
      </c>
      <c r="J2932" s="14">
        <f>INDEX(VarSrc,MATCH($A2932,VarKey,0))</f>
        <v/>
      </c>
      <c r="K2932" s="11">
        <f>CodePrefix&amp;$A2932&amp;IF($C2932="","","."&amp;$C2932&amp;"."&amp;$B2932)&amp;INDEX(VarEnd,MATCH($A2932,VarKey,0))&amp;K$5</f>
        <v/>
      </c>
      <c r="L2932" s="37">
        <f>INDEX(L$280:L$296,$E2932)*$D2932</f>
        <v/>
      </c>
      <c r="M2932" s="32">
        <f>INDEX(M$280:M$296,$E2932)*$D2932</f>
        <v/>
      </c>
      <c r="N2932" s="32">
        <f>INDEX(N$280:N$296,$E2932)*$D2932</f>
        <v/>
      </c>
      <c r="O2932" s="32">
        <f>INDEX(O$280:O$296,$E2932)*$D2932</f>
        <v/>
      </c>
      <c r="P2932" s="32">
        <f>INDEX(P$280:P$296,$E2932)*$D2932</f>
        <v/>
      </c>
      <c r="Q2932" s="32">
        <f>INDEX(Q$280:Q$296,$E2932)*$D2932</f>
        <v/>
      </c>
      <c r="R2932" s="32">
        <f>INDEX(R$280:R$296,$E2932)*$D2932</f>
        <v/>
      </c>
      <c r="S2932" s="32">
        <f>INDEX(S$280:S$296,$E2932)*$D2932</f>
        <v/>
      </c>
      <c r="T2932" s="32">
        <f>INDEX(T$280:T$296,$E2932)*$D2932</f>
        <v/>
      </c>
      <c r="U2932" s="32">
        <f>INDEX(U$280:U$296,$E2932)*$D2932</f>
        <v/>
      </c>
      <c r="V2932" s="32">
        <f>INDEX(V$280:V$296,$E2932)*$D2932</f>
        <v/>
      </c>
      <c r="W2932" s="32">
        <f>INDEX(W$280:W$296,$E2932)*$D2932</f>
        <v/>
      </c>
      <c r="X2932" s="32">
        <f>INDEX(X$280:X$296,$E2932)*$D2932</f>
        <v/>
      </c>
      <c r="Y2932" s="32">
        <f>INDEX(Y$280:Y$296,$E2932)*$D2932</f>
        <v/>
      </c>
      <c r="Z2932" s="32">
        <f>INDEX(Z$280:Z$296,$E2932)*$D2932</f>
        <v/>
      </c>
      <c r="AA2932" s="32">
        <f>INDEX(AA$280:AA$296,$E2932)*$D2932</f>
        <v/>
      </c>
      <c r="AB2932" s="32">
        <f>INDEX(AB$280:AB$296,$E2932)*$D2932</f>
        <v/>
      </c>
      <c r="AC2932" s="32">
        <f>INDEX(AC$280:AC$296,$E2932)*$D2932</f>
        <v/>
      </c>
      <c r="AD2932" s="32">
        <f>INDEX(AD$280:AD$296,$E2932)*$D2932</f>
        <v/>
      </c>
      <c r="AF2932" s="11">
        <f>CodePrefix&amp;$A2932&amp;IF($C2932="","","."&amp;$C2932&amp;"."&amp;$B2932)&amp;INDEX(VarEnd,MATCH($A2932,VarKey,0))&amp;AF$5</f>
        <v/>
      </c>
      <c r="AG2932" s="37">
        <f>INDEX(AG$280:AG$296,$E2932)*$D2932</f>
        <v/>
      </c>
      <c r="AH2932" s="32">
        <f>INDEX(AH$280:AH$296,$E2932)*$D2932</f>
        <v/>
      </c>
      <c r="AI2932" s="32">
        <f>INDEX(AI$280:AI$296,$E2932)*$D2932</f>
        <v/>
      </c>
      <c r="AJ2932" s="32">
        <f>INDEX(AJ$280:AJ$296,$E2932)*$D2932</f>
        <v/>
      </c>
      <c r="AK2932" s="32">
        <f>INDEX(AK$280:AK$296,$E2932)*$D2932</f>
        <v/>
      </c>
      <c r="AL2932" s="32">
        <f>INDEX(AL$280:AL$296,$E2932)*$D2932</f>
        <v/>
      </c>
      <c r="AM2932" s="32">
        <f>INDEX(AM$280:AM$296,$E2932)*$D2932</f>
        <v/>
      </c>
      <c r="AN2932" s="32">
        <f>INDEX(AN$280:AN$296,$E2932)*$D2932</f>
        <v/>
      </c>
      <c r="AO2932" s="32">
        <f>INDEX(AO$280:AO$296,$E2932)*$D2932</f>
        <v/>
      </c>
      <c r="AP2932" s="32">
        <f>INDEX(AP$280:AP$296,$E2932)*$D2932</f>
        <v/>
      </c>
      <c r="AQ2932" s="32">
        <f>INDEX(AQ$280:AQ$296,$E2932)*$D2932</f>
        <v/>
      </c>
      <c r="AR2932" s="32">
        <f>INDEX(AR$280:AR$296,$E2932)*$D2932</f>
        <v/>
      </c>
      <c r="AS2932" s="32">
        <f>INDEX(AS$280:AS$296,$E2932)*$D2932</f>
        <v/>
      </c>
      <c r="AT2932" s="32">
        <f>INDEX(AT$280:AT$296,$E2932)*$D2932</f>
        <v/>
      </c>
      <c r="AU2932" s="32">
        <f>INDEX(AU$280:AU$296,$E2932)*$D2932</f>
        <v/>
      </c>
      <c r="AV2932" s="32">
        <f>INDEX(AV$280:AV$296,$E2932)*$D2932</f>
        <v/>
      </c>
      <c r="AW2932" s="32">
        <f>INDEX(AW$280:AW$296,$E2932)*$D2932</f>
        <v/>
      </c>
      <c r="AX2932" s="32">
        <f>INDEX(AX$280:AX$296,$E2932)*$D2932</f>
        <v/>
      </c>
      <c r="AY2932" s="32">
        <f>INDEX(AY$280:AY$296,$E2932)*$D2932</f>
        <v/>
      </c>
    </row>
    <row r="2933" hidden="1" outlineLevel="2"/>
    <row r="2934" hidden="1" outlineLevel="2">
      <c r="A2934" s="14" t="inlineStr">
        <is>
          <t>ntx</t>
        </is>
      </c>
      <c r="B2934" s="14" t="inlineStr">
        <is>
          <t>coa</t>
        </is>
      </c>
      <c r="C2934" s="14" t="inlineStr">
        <is>
          <t>oen</t>
        </is>
      </c>
      <c r="D2934" s="32">
        <f>INDEX(Inputs!$N$5:$N$132,MATCH($B2934&amp;"|"&amp;$C2934,Inputs!$A$5:$A$132,0))</f>
        <v/>
      </c>
      <c r="E2934" s="32">
        <f>INDEX(Inputs!$K$5:$K$132,MATCH($B2934&amp;"|"&amp;$C2934,Inputs!$A$5:$A$132,0))</f>
        <v/>
      </c>
      <c r="F2934" s="36" t="n"/>
      <c r="G2934" s="36" t="n"/>
      <c r="H2934" s="14">
        <f>INDEX(VarLab,MATCH($A2934,VarKey,0))&amp;INDEX(MemLab,MATCH($C2934&amp;"|"&amp;$B2934,MemKey,0))</f>
        <v/>
      </c>
      <c r="I2934" s="14">
        <f>INDEX(VarUnit,MATCH($A2934,VarKey,0))</f>
        <v/>
      </c>
      <c r="J2934" s="14">
        <f>INDEX(VarSrc,MATCH($A2934,VarKey,0))</f>
        <v/>
      </c>
      <c r="K2934" s="11">
        <f>CodePrefix&amp;$A2934&amp;IF($C2934="","","."&amp;$C2934&amp;"."&amp;$B2934)&amp;INDEX(VarEnd,MATCH($A2934,VarKey,0))&amp;K$5</f>
        <v/>
      </c>
      <c r="L2934" s="37">
        <f>INDEX(L$80:L$93,$D2934)/$E2934</f>
        <v/>
      </c>
      <c r="M2934" s="32">
        <f>INDEX(M$80:M$93,$D2934)/$E2934</f>
        <v/>
      </c>
      <c r="N2934" s="32">
        <f>INDEX(N$80:N$93,$D2934)/$E2934</f>
        <v/>
      </c>
      <c r="O2934" s="32">
        <f>INDEX(O$80:O$93,$D2934)/$E2934</f>
        <v/>
      </c>
      <c r="P2934" s="32">
        <f>INDEX(P$80:P$93,$D2934)/$E2934</f>
        <v/>
      </c>
      <c r="Q2934" s="32">
        <f>INDEX(Q$80:Q$93,$D2934)/$E2934</f>
        <v/>
      </c>
      <c r="R2934" s="32">
        <f>INDEX(R$80:R$93,$D2934)/$E2934</f>
        <v/>
      </c>
      <c r="S2934" s="32">
        <f>INDEX(S$80:S$93,$D2934)/$E2934</f>
        <v/>
      </c>
      <c r="T2934" s="32">
        <f>INDEX(T$80:T$93,$D2934)/$E2934</f>
        <v/>
      </c>
      <c r="U2934" s="32">
        <f>INDEX(U$80:U$93,$D2934)/$E2934</f>
        <v/>
      </c>
      <c r="V2934" s="32">
        <f>INDEX(V$80:V$93,$D2934)/$E2934</f>
        <v/>
      </c>
      <c r="W2934" s="32">
        <f>INDEX(W$80:W$93,$D2934)/$E2934</f>
        <v/>
      </c>
      <c r="X2934" s="32">
        <f>INDEX(X$80:X$93,$D2934)/$E2934</f>
        <v/>
      </c>
      <c r="Y2934" s="32">
        <f>INDEX(Y$80:Y$93,$D2934)/$E2934</f>
        <v/>
      </c>
      <c r="Z2934" s="32">
        <f>INDEX(Z$80:Z$93,$D2934)/$E2934</f>
        <v/>
      </c>
      <c r="AA2934" s="32">
        <f>INDEX(AA$80:AA$93,$D2934)/$E2934</f>
        <v/>
      </c>
      <c r="AB2934" s="32">
        <f>INDEX(AB$80:AB$93,$D2934)/$E2934</f>
        <v/>
      </c>
      <c r="AC2934" s="32">
        <f>INDEX(AC$80:AC$93,$D2934)/$E2934</f>
        <v/>
      </c>
      <c r="AD2934" s="32">
        <f>INDEX(AD$80:AD$93,$D2934)/$E2934</f>
        <v/>
      </c>
      <c r="AF2934" s="11">
        <f>CodePrefix&amp;$A2934&amp;IF($C2934="","","."&amp;$C2934&amp;"."&amp;$B2934)&amp;INDEX(VarEnd,MATCH($A2934,VarKey,0))&amp;AF$5</f>
        <v/>
      </c>
      <c r="AG2934" s="37">
        <f>INDEX(AG$80:AG$93,$D2934)/$E2934</f>
        <v/>
      </c>
      <c r="AH2934" s="32">
        <f>INDEX(AH$80:AH$93,$D2934)/$E2934</f>
        <v/>
      </c>
      <c r="AI2934" s="32">
        <f>INDEX(AI$80:AI$93,$D2934)/$E2934</f>
        <v/>
      </c>
      <c r="AJ2934" s="32">
        <f>INDEX(AJ$80:AJ$93,$D2934)/$E2934</f>
        <v/>
      </c>
      <c r="AK2934" s="32">
        <f>INDEX(AK$80:AK$93,$D2934)/$E2934</f>
        <v/>
      </c>
      <c r="AL2934" s="32">
        <f>INDEX(AL$80:AL$93,$D2934)/$E2934</f>
        <v/>
      </c>
      <c r="AM2934" s="32">
        <f>INDEX(AM$80:AM$93,$D2934)/$E2934</f>
        <v/>
      </c>
      <c r="AN2934" s="32">
        <f>INDEX(AN$80:AN$93,$D2934)/$E2934</f>
        <v/>
      </c>
      <c r="AO2934" s="32">
        <f>INDEX(AO$80:AO$93,$D2934)/$E2934</f>
        <v/>
      </c>
      <c r="AP2934" s="32">
        <f>INDEX(AP$80:AP$93,$D2934)/$E2934</f>
        <v/>
      </c>
      <c r="AQ2934" s="32">
        <f>INDEX(AQ$80:AQ$93,$D2934)/$E2934</f>
        <v/>
      </c>
      <c r="AR2934" s="32">
        <f>INDEX(AR$80:AR$93,$D2934)/$E2934</f>
        <v/>
      </c>
      <c r="AS2934" s="32">
        <f>INDEX(AS$80:AS$93,$D2934)/$E2934</f>
        <v/>
      </c>
      <c r="AT2934" s="32">
        <f>INDEX(AT$80:AT$93,$D2934)/$E2934</f>
        <v/>
      </c>
      <c r="AU2934" s="32">
        <f>INDEX(AU$80:AU$93,$D2934)/$E2934</f>
        <v/>
      </c>
      <c r="AV2934" s="32">
        <f>INDEX(AV$80:AV$93,$D2934)/$E2934</f>
        <v/>
      </c>
      <c r="AW2934" s="32">
        <f>INDEX(AW$80:AW$93,$D2934)/$E2934</f>
        <v/>
      </c>
      <c r="AX2934" s="32">
        <f>INDEX(AX$80:AX$93,$D2934)/$E2934</f>
        <v/>
      </c>
      <c r="AY2934" s="32">
        <f>INDEX(AY$80:AY$93,$D2934)/$E2934</f>
        <v/>
      </c>
    </row>
    <row r="2935" hidden="1" outlineLevel="2">
      <c r="A2935" s="14" t="inlineStr">
        <is>
          <t>ntx</t>
        </is>
      </c>
      <c r="B2935" s="14" t="inlineStr">
        <is>
          <t>nga</t>
        </is>
      </c>
      <c r="C2935" s="14" t="inlineStr">
        <is>
          <t>oen</t>
        </is>
      </c>
      <c r="D2935" s="32">
        <f>INDEX(Inputs!$N$5:$N$132,MATCH($B2935&amp;"|"&amp;$C2935,Inputs!$A$5:$A$132,0))</f>
        <v/>
      </c>
      <c r="E2935" s="32">
        <f>INDEX(Inputs!$K$5:$K$132,MATCH($B2935&amp;"|"&amp;$C2935,Inputs!$A$5:$A$132,0))</f>
        <v/>
      </c>
      <c r="F2935" s="36" t="n"/>
      <c r="G2935" s="36" t="n"/>
      <c r="H2935" s="14">
        <f>INDEX(VarLab,MATCH($A2935,VarKey,0))&amp;INDEX(MemLab,MATCH($C2935&amp;"|"&amp;$B2935,MemKey,0))</f>
        <v/>
      </c>
      <c r="I2935" s="14">
        <f>INDEX(VarUnit,MATCH($A2935,VarKey,0))</f>
        <v/>
      </c>
      <c r="J2935" s="14">
        <f>INDEX(VarSrc,MATCH($A2935,VarKey,0))</f>
        <v/>
      </c>
      <c r="K2935" s="11">
        <f>CodePrefix&amp;$A2935&amp;IF($C2935="","","."&amp;$C2935&amp;"."&amp;$B2935)&amp;INDEX(VarEnd,MATCH($A2935,VarKey,0))&amp;K$5</f>
        <v/>
      </c>
      <c r="L2935" s="37">
        <f>INDEX(L$80:L$93,$D2935)/$E2935</f>
        <v/>
      </c>
      <c r="M2935" s="32">
        <f>INDEX(M$80:M$93,$D2935)/$E2935</f>
        <v/>
      </c>
      <c r="N2935" s="32">
        <f>INDEX(N$80:N$93,$D2935)/$E2935</f>
        <v/>
      </c>
      <c r="O2935" s="32">
        <f>INDEX(O$80:O$93,$D2935)/$E2935</f>
        <v/>
      </c>
      <c r="P2935" s="32">
        <f>INDEX(P$80:P$93,$D2935)/$E2935</f>
        <v/>
      </c>
      <c r="Q2935" s="32">
        <f>INDEX(Q$80:Q$93,$D2935)/$E2935</f>
        <v/>
      </c>
      <c r="R2935" s="32">
        <f>INDEX(R$80:R$93,$D2935)/$E2935</f>
        <v/>
      </c>
      <c r="S2935" s="32">
        <f>INDEX(S$80:S$93,$D2935)/$E2935</f>
        <v/>
      </c>
      <c r="T2935" s="32">
        <f>INDEX(T$80:T$93,$D2935)/$E2935</f>
        <v/>
      </c>
      <c r="U2935" s="32">
        <f>INDEX(U$80:U$93,$D2935)/$E2935</f>
        <v/>
      </c>
      <c r="V2935" s="32">
        <f>INDEX(V$80:V$93,$D2935)/$E2935</f>
        <v/>
      </c>
      <c r="W2935" s="32">
        <f>INDEX(W$80:W$93,$D2935)/$E2935</f>
        <v/>
      </c>
      <c r="X2935" s="32">
        <f>INDEX(X$80:X$93,$D2935)/$E2935</f>
        <v/>
      </c>
      <c r="Y2935" s="32">
        <f>INDEX(Y$80:Y$93,$D2935)/$E2935</f>
        <v/>
      </c>
      <c r="Z2935" s="32">
        <f>INDEX(Z$80:Z$93,$D2935)/$E2935</f>
        <v/>
      </c>
      <c r="AA2935" s="32">
        <f>INDEX(AA$80:AA$93,$D2935)/$E2935</f>
        <v/>
      </c>
      <c r="AB2935" s="32">
        <f>INDEX(AB$80:AB$93,$D2935)/$E2935</f>
        <v/>
      </c>
      <c r="AC2935" s="32">
        <f>INDEX(AC$80:AC$93,$D2935)/$E2935</f>
        <v/>
      </c>
      <c r="AD2935" s="32">
        <f>INDEX(AD$80:AD$93,$D2935)/$E2935</f>
        <v/>
      </c>
      <c r="AF2935" s="11">
        <f>CodePrefix&amp;$A2935&amp;IF($C2935="","","."&amp;$C2935&amp;"."&amp;$B2935)&amp;INDEX(VarEnd,MATCH($A2935,VarKey,0))&amp;AF$5</f>
        <v/>
      </c>
      <c r="AG2935" s="37">
        <f>INDEX(AG$80:AG$93,$D2935)/$E2935</f>
        <v/>
      </c>
      <c r="AH2935" s="32">
        <f>INDEX(AH$80:AH$93,$D2935)/$E2935</f>
        <v/>
      </c>
      <c r="AI2935" s="32">
        <f>INDEX(AI$80:AI$93,$D2935)/$E2935</f>
        <v/>
      </c>
      <c r="AJ2935" s="32">
        <f>INDEX(AJ$80:AJ$93,$D2935)/$E2935</f>
        <v/>
      </c>
      <c r="AK2935" s="32">
        <f>INDEX(AK$80:AK$93,$D2935)/$E2935</f>
        <v/>
      </c>
      <c r="AL2935" s="32">
        <f>INDEX(AL$80:AL$93,$D2935)/$E2935</f>
        <v/>
      </c>
      <c r="AM2935" s="32">
        <f>INDEX(AM$80:AM$93,$D2935)/$E2935</f>
        <v/>
      </c>
      <c r="AN2935" s="32">
        <f>INDEX(AN$80:AN$93,$D2935)/$E2935</f>
        <v/>
      </c>
      <c r="AO2935" s="32">
        <f>INDEX(AO$80:AO$93,$D2935)/$E2935</f>
        <v/>
      </c>
      <c r="AP2935" s="32">
        <f>INDEX(AP$80:AP$93,$D2935)/$E2935</f>
        <v/>
      </c>
      <c r="AQ2935" s="32">
        <f>INDEX(AQ$80:AQ$93,$D2935)/$E2935</f>
        <v/>
      </c>
      <c r="AR2935" s="32">
        <f>INDEX(AR$80:AR$93,$D2935)/$E2935</f>
        <v/>
      </c>
      <c r="AS2935" s="32">
        <f>INDEX(AS$80:AS$93,$D2935)/$E2935</f>
        <v/>
      </c>
      <c r="AT2935" s="32">
        <f>INDEX(AT$80:AT$93,$D2935)/$E2935</f>
        <v/>
      </c>
      <c r="AU2935" s="32">
        <f>INDEX(AU$80:AU$93,$D2935)/$E2935</f>
        <v/>
      </c>
      <c r="AV2935" s="32">
        <f>INDEX(AV$80:AV$93,$D2935)/$E2935</f>
        <v/>
      </c>
      <c r="AW2935" s="32">
        <f>INDEX(AW$80:AW$93,$D2935)/$E2935</f>
        <v/>
      </c>
      <c r="AX2935" s="32">
        <f>INDEX(AX$80:AX$93,$D2935)/$E2935</f>
        <v/>
      </c>
      <c r="AY2935" s="32">
        <f>INDEX(AY$80:AY$93,$D2935)/$E2935</f>
        <v/>
      </c>
    </row>
    <row r="2936" hidden="1" outlineLevel="2">
      <c r="A2936" s="14" t="inlineStr">
        <is>
          <t>ntx</t>
        </is>
      </c>
      <c r="B2936" s="14" t="inlineStr">
        <is>
          <t>gso</t>
        </is>
      </c>
      <c r="C2936" s="14" t="inlineStr">
        <is>
          <t>oen</t>
        </is>
      </c>
      <c r="D2936" s="32">
        <f>INDEX(Inputs!$N$5:$N$132,MATCH($B2936&amp;"|"&amp;$C2936,Inputs!$A$5:$A$132,0))</f>
        <v/>
      </c>
      <c r="E2936" s="32">
        <f>INDEX(Inputs!$K$5:$K$132,MATCH($B2936&amp;"|"&amp;$C2936,Inputs!$A$5:$A$132,0))</f>
        <v/>
      </c>
      <c r="F2936" s="36" t="n"/>
      <c r="G2936" s="36" t="n"/>
      <c r="H2936" s="14">
        <f>INDEX(VarLab,MATCH($A2936,VarKey,0))&amp;INDEX(MemLab,MATCH($C2936&amp;"|"&amp;$B2936,MemKey,0))</f>
        <v/>
      </c>
      <c r="I2936" s="14">
        <f>INDEX(VarUnit,MATCH($A2936,VarKey,0))</f>
        <v/>
      </c>
      <c r="J2936" s="14">
        <f>INDEX(VarSrc,MATCH($A2936,VarKey,0))</f>
        <v/>
      </c>
      <c r="K2936" s="11">
        <f>CodePrefix&amp;$A2936&amp;IF($C2936="","","."&amp;$C2936&amp;"."&amp;$B2936)&amp;INDEX(VarEnd,MATCH($A2936,VarKey,0))&amp;K$5</f>
        <v/>
      </c>
      <c r="L2936" s="37">
        <f>INDEX(L$80:L$93,$D2936)/$E2936</f>
        <v/>
      </c>
      <c r="M2936" s="32">
        <f>INDEX(M$80:M$93,$D2936)/$E2936</f>
        <v/>
      </c>
      <c r="N2936" s="32">
        <f>INDEX(N$80:N$93,$D2936)/$E2936</f>
        <v/>
      </c>
      <c r="O2936" s="32">
        <f>INDEX(O$80:O$93,$D2936)/$E2936</f>
        <v/>
      </c>
      <c r="P2936" s="32">
        <f>INDEX(P$80:P$93,$D2936)/$E2936</f>
        <v/>
      </c>
      <c r="Q2936" s="32">
        <f>INDEX(Q$80:Q$93,$D2936)/$E2936</f>
        <v/>
      </c>
      <c r="R2936" s="32">
        <f>INDEX(R$80:R$93,$D2936)/$E2936</f>
        <v/>
      </c>
      <c r="S2936" s="32">
        <f>INDEX(S$80:S$93,$D2936)/$E2936</f>
        <v/>
      </c>
      <c r="T2936" s="32">
        <f>INDEX(T$80:T$93,$D2936)/$E2936</f>
        <v/>
      </c>
      <c r="U2936" s="32">
        <f>INDEX(U$80:U$93,$D2936)/$E2936</f>
        <v/>
      </c>
      <c r="V2936" s="32">
        <f>INDEX(V$80:V$93,$D2936)/$E2936</f>
        <v/>
      </c>
      <c r="W2936" s="32">
        <f>INDEX(W$80:W$93,$D2936)/$E2936</f>
        <v/>
      </c>
      <c r="X2936" s="32">
        <f>INDEX(X$80:X$93,$D2936)/$E2936</f>
        <v/>
      </c>
      <c r="Y2936" s="32">
        <f>INDEX(Y$80:Y$93,$D2936)/$E2936</f>
        <v/>
      </c>
      <c r="Z2936" s="32">
        <f>INDEX(Z$80:Z$93,$D2936)/$E2936</f>
        <v/>
      </c>
      <c r="AA2936" s="32">
        <f>INDEX(AA$80:AA$93,$D2936)/$E2936</f>
        <v/>
      </c>
      <c r="AB2936" s="32">
        <f>INDEX(AB$80:AB$93,$D2936)/$E2936</f>
        <v/>
      </c>
      <c r="AC2936" s="32">
        <f>INDEX(AC$80:AC$93,$D2936)/$E2936</f>
        <v/>
      </c>
      <c r="AD2936" s="32">
        <f>INDEX(AD$80:AD$93,$D2936)/$E2936</f>
        <v/>
      </c>
      <c r="AF2936" s="11">
        <f>CodePrefix&amp;$A2936&amp;IF($C2936="","","."&amp;$C2936&amp;"."&amp;$B2936)&amp;INDEX(VarEnd,MATCH($A2936,VarKey,0))&amp;AF$5</f>
        <v/>
      </c>
      <c r="AG2936" s="37">
        <f>INDEX(AG$80:AG$93,$D2936)/$E2936</f>
        <v/>
      </c>
      <c r="AH2936" s="32">
        <f>INDEX(AH$80:AH$93,$D2936)/$E2936</f>
        <v/>
      </c>
      <c r="AI2936" s="32">
        <f>INDEX(AI$80:AI$93,$D2936)/$E2936</f>
        <v/>
      </c>
      <c r="AJ2936" s="32">
        <f>INDEX(AJ$80:AJ$93,$D2936)/$E2936</f>
        <v/>
      </c>
      <c r="AK2936" s="32">
        <f>INDEX(AK$80:AK$93,$D2936)/$E2936</f>
        <v/>
      </c>
      <c r="AL2936" s="32">
        <f>INDEX(AL$80:AL$93,$D2936)/$E2936</f>
        <v/>
      </c>
      <c r="AM2936" s="32">
        <f>INDEX(AM$80:AM$93,$D2936)/$E2936</f>
        <v/>
      </c>
      <c r="AN2936" s="32">
        <f>INDEX(AN$80:AN$93,$D2936)/$E2936</f>
        <v/>
      </c>
      <c r="AO2936" s="32">
        <f>INDEX(AO$80:AO$93,$D2936)/$E2936</f>
        <v/>
      </c>
      <c r="AP2936" s="32">
        <f>INDEX(AP$80:AP$93,$D2936)/$E2936</f>
        <v/>
      </c>
      <c r="AQ2936" s="32">
        <f>INDEX(AQ$80:AQ$93,$D2936)/$E2936</f>
        <v/>
      </c>
      <c r="AR2936" s="32">
        <f>INDEX(AR$80:AR$93,$D2936)/$E2936</f>
        <v/>
      </c>
      <c r="AS2936" s="32">
        <f>INDEX(AS$80:AS$93,$D2936)/$E2936</f>
        <v/>
      </c>
      <c r="AT2936" s="32">
        <f>INDEX(AT$80:AT$93,$D2936)/$E2936</f>
        <v/>
      </c>
      <c r="AU2936" s="32">
        <f>INDEX(AU$80:AU$93,$D2936)/$E2936</f>
        <v/>
      </c>
      <c r="AV2936" s="32">
        <f>INDEX(AV$80:AV$93,$D2936)/$E2936</f>
        <v/>
      </c>
      <c r="AW2936" s="32">
        <f>INDEX(AW$80:AW$93,$D2936)/$E2936</f>
        <v/>
      </c>
      <c r="AX2936" s="32">
        <f>INDEX(AX$80:AX$93,$D2936)/$E2936</f>
        <v/>
      </c>
      <c r="AY2936" s="32">
        <f>INDEX(AY$80:AY$93,$D2936)/$E2936</f>
        <v/>
      </c>
    </row>
    <row r="2937" hidden="1" outlineLevel="2">
      <c r="A2937" s="14" t="inlineStr">
        <is>
          <t>ntx</t>
        </is>
      </c>
      <c r="B2937" s="14" t="inlineStr">
        <is>
          <t>die</t>
        </is>
      </c>
      <c r="C2937" s="14" t="inlineStr">
        <is>
          <t>oen</t>
        </is>
      </c>
      <c r="D2937" s="32">
        <f>INDEX(Inputs!$N$5:$N$132,MATCH($B2937&amp;"|"&amp;$C2937,Inputs!$A$5:$A$132,0))</f>
        <v/>
      </c>
      <c r="E2937" s="32">
        <f>INDEX(Inputs!$K$5:$K$132,MATCH($B2937&amp;"|"&amp;$C2937,Inputs!$A$5:$A$132,0))</f>
        <v/>
      </c>
      <c r="F2937" s="36" t="n"/>
      <c r="G2937" s="36" t="n"/>
      <c r="H2937" s="14">
        <f>INDEX(VarLab,MATCH($A2937,VarKey,0))&amp;INDEX(MemLab,MATCH($C2937&amp;"|"&amp;$B2937,MemKey,0))</f>
        <v/>
      </c>
      <c r="I2937" s="14">
        <f>INDEX(VarUnit,MATCH($A2937,VarKey,0))</f>
        <v/>
      </c>
      <c r="J2937" s="14">
        <f>INDEX(VarSrc,MATCH($A2937,VarKey,0))</f>
        <v/>
      </c>
      <c r="K2937" s="11">
        <f>CodePrefix&amp;$A2937&amp;IF($C2937="","","."&amp;$C2937&amp;"."&amp;$B2937)&amp;INDEX(VarEnd,MATCH($A2937,VarKey,0))&amp;K$5</f>
        <v/>
      </c>
      <c r="L2937" s="37">
        <f>INDEX(L$80:L$93,$D2937)/$E2937</f>
        <v/>
      </c>
      <c r="M2937" s="32">
        <f>INDEX(M$80:M$93,$D2937)/$E2937</f>
        <v/>
      </c>
      <c r="N2937" s="32">
        <f>INDEX(N$80:N$93,$D2937)/$E2937</f>
        <v/>
      </c>
      <c r="O2937" s="32">
        <f>INDEX(O$80:O$93,$D2937)/$E2937</f>
        <v/>
      </c>
      <c r="P2937" s="32">
        <f>INDEX(P$80:P$93,$D2937)/$E2937</f>
        <v/>
      </c>
      <c r="Q2937" s="32">
        <f>INDEX(Q$80:Q$93,$D2937)/$E2937</f>
        <v/>
      </c>
      <c r="R2937" s="32">
        <f>INDEX(R$80:R$93,$D2937)/$E2937</f>
        <v/>
      </c>
      <c r="S2937" s="32">
        <f>INDEX(S$80:S$93,$D2937)/$E2937</f>
        <v/>
      </c>
      <c r="T2937" s="32">
        <f>INDEX(T$80:T$93,$D2937)/$E2937</f>
        <v/>
      </c>
      <c r="U2937" s="32">
        <f>INDEX(U$80:U$93,$D2937)/$E2937</f>
        <v/>
      </c>
      <c r="V2937" s="32">
        <f>INDEX(V$80:V$93,$D2937)/$E2937</f>
        <v/>
      </c>
      <c r="W2937" s="32">
        <f>INDEX(W$80:W$93,$D2937)/$E2937</f>
        <v/>
      </c>
      <c r="X2937" s="32">
        <f>INDEX(X$80:X$93,$D2937)/$E2937</f>
        <v/>
      </c>
      <c r="Y2937" s="32">
        <f>INDEX(Y$80:Y$93,$D2937)/$E2937</f>
        <v/>
      </c>
      <c r="Z2937" s="32">
        <f>INDEX(Z$80:Z$93,$D2937)/$E2937</f>
        <v/>
      </c>
      <c r="AA2937" s="32">
        <f>INDEX(AA$80:AA$93,$D2937)/$E2937</f>
        <v/>
      </c>
      <c r="AB2937" s="32">
        <f>INDEX(AB$80:AB$93,$D2937)/$E2937</f>
        <v/>
      </c>
      <c r="AC2937" s="32">
        <f>INDEX(AC$80:AC$93,$D2937)/$E2937</f>
        <v/>
      </c>
      <c r="AD2937" s="32">
        <f>INDEX(AD$80:AD$93,$D2937)/$E2937</f>
        <v/>
      </c>
      <c r="AF2937" s="11">
        <f>CodePrefix&amp;$A2937&amp;IF($C2937="","","."&amp;$C2937&amp;"."&amp;$B2937)&amp;INDEX(VarEnd,MATCH($A2937,VarKey,0))&amp;AF$5</f>
        <v/>
      </c>
      <c r="AG2937" s="37">
        <f>INDEX(AG$80:AG$93,$D2937)/$E2937</f>
        <v/>
      </c>
      <c r="AH2937" s="32">
        <f>INDEX(AH$80:AH$93,$D2937)/$E2937</f>
        <v/>
      </c>
      <c r="AI2937" s="32">
        <f>INDEX(AI$80:AI$93,$D2937)/$E2937</f>
        <v/>
      </c>
      <c r="AJ2937" s="32">
        <f>INDEX(AJ$80:AJ$93,$D2937)/$E2937</f>
        <v/>
      </c>
      <c r="AK2937" s="32">
        <f>INDEX(AK$80:AK$93,$D2937)/$E2937</f>
        <v/>
      </c>
      <c r="AL2937" s="32">
        <f>INDEX(AL$80:AL$93,$D2937)/$E2937</f>
        <v/>
      </c>
      <c r="AM2937" s="32">
        <f>INDEX(AM$80:AM$93,$D2937)/$E2937</f>
        <v/>
      </c>
      <c r="AN2937" s="32">
        <f>INDEX(AN$80:AN$93,$D2937)/$E2937</f>
        <v/>
      </c>
      <c r="AO2937" s="32">
        <f>INDEX(AO$80:AO$93,$D2937)/$E2937</f>
        <v/>
      </c>
      <c r="AP2937" s="32">
        <f>INDEX(AP$80:AP$93,$D2937)/$E2937</f>
        <v/>
      </c>
      <c r="AQ2937" s="32">
        <f>INDEX(AQ$80:AQ$93,$D2937)/$E2937</f>
        <v/>
      </c>
      <c r="AR2937" s="32">
        <f>INDEX(AR$80:AR$93,$D2937)/$E2937</f>
        <v/>
      </c>
      <c r="AS2937" s="32">
        <f>INDEX(AS$80:AS$93,$D2937)/$E2937</f>
        <v/>
      </c>
      <c r="AT2937" s="32">
        <f>INDEX(AT$80:AT$93,$D2937)/$E2937</f>
        <v/>
      </c>
      <c r="AU2937" s="32">
        <f>INDEX(AU$80:AU$93,$D2937)/$E2937</f>
        <v/>
      </c>
      <c r="AV2937" s="32">
        <f>INDEX(AV$80:AV$93,$D2937)/$E2937</f>
        <v/>
      </c>
      <c r="AW2937" s="32">
        <f>INDEX(AW$80:AW$93,$D2937)/$E2937</f>
        <v/>
      </c>
      <c r="AX2937" s="32">
        <f>INDEX(AX$80:AX$93,$D2937)/$E2937</f>
        <v/>
      </c>
      <c r="AY2937" s="32">
        <f>INDEX(AY$80:AY$93,$D2937)/$E2937</f>
        <v/>
      </c>
    </row>
    <row r="2938" hidden="1" outlineLevel="2">
      <c r="A2938" s="14" t="inlineStr">
        <is>
          <t>ntx</t>
        </is>
      </c>
      <c r="B2938" s="14" t="inlineStr">
        <is>
          <t>lpg</t>
        </is>
      </c>
      <c r="C2938" s="14" t="inlineStr">
        <is>
          <t>oen</t>
        </is>
      </c>
      <c r="D2938" s="32">
        <f>INDEX(Inputs!$N$5:$N$132,MATCH($B2938&amp;"|"&amp;$C2938,Inputs!$A$5:$A$132,0))</f>
        <v/>
      </c>
      <c r="E2938" s="32">
        <f>INDEX(Inputs!$K$5:$K$132,MATCH($B2938&amp;"|"&amp;$C2938,Inputs!$A$5:$A$132,0))</f>
        <v/>
      </c>
      <c r="F2938" s="36" t="n"/>
      <c r="G2938" s="36" t="n"/>
      <c r="H2938" s="14">
        <f>INDEX(VarLab,MATCH($A2938,VarKey,0))&amp;INDEX(MemLab,MATCH($C2938&amp;"|"&amp;$B2938,MemKey,0))</f>
        <v/>
      </c>
      <c r="I2938" s="14">
        <f>INDEX(VarUnit,MATCH($A2938,VarKey,0))</f>
        <v/>
      </c>
      <c r="J2938" s="14">
        <f>INDEX(VarSrc,MATCH($A2938,VarKey,0))</f>
        <v/>
      </c>
      <c r="K2938" s="11">
        <f>CodePrefix&amp;$A2938&amp;IF($C2938="","","."&amp;$C2938&amp;"."&amp;$B2938)&amp;INDEX(VarEnd,MATCH($A2938,VarKey,0))&amp;K$5</f>
        <v/>
      </c>
      <c r="L2938" s="37">
        <f>INDEX(L$80:L$93,$D2938)/$E2938</f>
        <v/>
      </c>
      <c r="M2938" s="32">
        <f>INDEX(M$80:M$93,$D2938)/$E2938</f>
        <v/>
      </c>
      <c r="N2938" s="32">
        <f>INDEX(N$80:N$93,$D2938)/$E2938</f>
        <v/>
      </c>
      <c r="O2938" s="32">
        <f>INDEX(O$80:O$93,$D2938)/$E2938</f>
        <v/>
      </c>
      <c r="P2938" s="32">
        <f>INDEX(P$80:P$93,$D2938)/$E2938</f>
        <v/>
      </c>
      <c r="Q2938" s="32">
        <f>INDEX(Q$80:Q$93,$D2938)/$E2938</f>
        <v/>
      </c>
      <c r="R2938" s="32">
        <f>INDEX(R$80:R$93,$D2938)/$E2938</f>
        <v/>
      </c>
      <c r="S2938" s="32">
        <f>INDEX(S$80:S$93,$D2938)/$E2938</f>
        <v/>
      </c>
      <c r="T2938" s="32">
        <f>INDEX(T$80:T$93,$D2938)/$E2938</f>
        <v/>
      </c>
      <c r="U2938" s="32">
        <f>INDEX(U$80:U$93,$D2938)/$E2938</f>
        <v/>
      </c>
      <c r="V2938" s="32">
        <f>INDEX(V$80:V$93,$D2938)/$E2938</f>
        <v/>
      </c>
      <c r="W2938" s="32">
        <f>INDEX(W$80:W$93,$D2938)/$E2938</f>
        <v/>
      </c>
      <c r="X2938" s="32">
        <f>INDEX(X$80:X$93,$D2938)/$E2938</f>
        <v/>
      </c>
      <c r="Y2938" s="32">
        <f>INDEX(Y$80:Y$93,$D2938)/$E2938</f>
        <v/>
      </c>
      <c r="Z2938" s="32">
        <f>INDEX(Z$80:Z$93,$D2938)/$E2938</f>
        <v/>
      </c>
      <c r="AA2938" s="32">
        <f>INDEX(AA$80:AA$93,$D2938)/$E2938</f>
        <v/>
      </c>
      <c r="AB2938" s="32">
        <f>INDEX(AB$80:AB$93,$D2938)/$E2938</f>
        <v/>
      </c>
      <c r="AC2938" s="32">
        <f>INDEX(AC$80:AC$93,$D2938)/$E2938</f>
        <v/>
      </c>
      <c r="AD2938" s="32">
        <f>INDEX(AD$80:AD$93,$D2938)/$E2938</f>
        <v/>
      </c>
      <c r="AF2938" s="11">
        <f>CodePrefix&amp;$A2938&amp;IF($C2938="","","."&amp;$C2938&amp;"."&amp;$B2938)&amp;INDEX(VarEnd,MATCH($A2938,VarKey,0))&amp;AF$5</f>
        <v/>
      </c>
      <c r="AG2938" s="37">
        <f>INDEX(AG$80:AG$93,$D2938)/$E2938</f>
        <v/>
      </c>
      <c r="AH2938" s="32">
        <f>INDEX(AH$80:AH$93,$D2938)/$E2938</f>
        <v/>
      </c>
      <c r="AI2938" s="32">
        <f>INDEX(AI$80:AI$93,$D2938)/$E2938</f>
        <v/>
      </c>
      <c r="AJ2938" s="32">
        <f>INDEX(AJ$80:AJ$93,$D2938)/$E2938</f>
        <v/>
      </c>
      <c r="AK2938" s="32">
        <f>INDEX(AK$80:AK$93,$D2938)/$E2938</f>
        <v/>
      </c>
      <c r="AL2938" s="32">
        <f>INDEX(AL$80:AL$93,$D2938)/$E2938</f>
        <v/>
      </c>
      <c r="AM2938" s="32">
        <f>INDEX(AM$80:AM$93,$D2938)/$E2938</f>
        <v/>
      </c>
      <c r="AN2938" s="32">
        <f>INDEX(AN$80:AN$93,$D2938)/$E2938</f>
        <v/>
      </c>
      <c r="AO2938" s="32">
        <f>INDEX(AO$80:AO$93,$D2938)/$E2938</f>
        <v/>
      </c>
      <c r="AP2938" s="32">
        <f>INDEX(AP$80:AP$93,$D2938)/$E2938</f>
        <v/>
      </c>
      <c r="AQ2938" s="32">
        <f>INDEX(AQ$80:AQ$93,$D2938)/$E2938</f>
        <v/>
      </c>
      <c r="AR2938" s="32">
        <f>INDEX(AR$80:AR$93,$D2938)/$E2938</f>
        <v/>
      </c>
      <c r="AS2938" s="32">
        <f>INDEX(AS$80:AS$93,$D2938)/$E2938</f>
        <v/>
      </c>
      <c r="AT2938" s="32">
        <f>INDEX(AT$80:AT$93,$D2938)/$E2938</f>
        <v/>
      </c>
      <c r="AU2938" s="32">
        <f>INDEX(AU$80:AU$93,$D2938)/$E2938</f>
        <v/>
      </c>
      <c r="AV2938" s="32">
        <f>INDEX(AV$80:AV$93,$D2938)/$E2938</f>
        <v/>
      </c>
      <c r="AW2938" s="32">
        <f>INDEX(AW$80:AW$93,$D2938)/$E2938</f>
        <v/>
      </c>
      <c r="AX2938" s="32">
        <f>INDEX(AX$80:AX$93,$D2938)/$E2938</f>
        <v/>
      </c>
      <c r="AY2938" s="32">
        <f>INDEX(AY$80:AY$93,$D2938)/$E2938</f>
        <v/>
      </c>
    </row>
    <row r="2939" hidden="1" outlineLevel="2">
      <c r="A2939" s="14" t="inlineStr">
        <is>
          <t>ntx</t>
        </is>
      </c>
      <c r="B2939" s="14" t="inlineStr">
        <is>
          <t>ker</t>
        </is>
      </c>
      <c r="C2939" s="14" t="inlineStr">
        <is>
          <t>oen</t>
        </is>
      </c>
      <c r="D2939" s="32">
        <f>INDEX(Inputs!$N$5:$N$132,MATCH($B2939&amp;"|"&amp;$C2939,Inputs!$A$5:$A$132,0))</f>
        <v/>
      </c>
      <c r="E2939" s="32">
        <f>INDEX(Inputs!$K$5:$K$132,MATCH($B2939&amp;"|"&amp;$C2939,Inputs!$A$5:$A$132,0))</f>
        <v/>
      </c>
      <c r="F2939" s="36" t="n"/>
      <c r="G2939" s="36" t="n"/>
      <c r="H2939" s="14">
        <f>INDEX(VarLab,MATCH($A2939,VarKey,0))&amp;INDEX(MemLab,MATCH($C2939&amp;"|"&amp;$B2939,MemKey,0))</f>
        <v/>
      </c>
      <c r="I2939" s="14">
        <f>INDEX(VarUnit,MATCH($A2939,VarKey,0))</f>
        <v/>
      </c>
      <c r="J2939" s="14">
        <f>INDEX(VarSrc,MATCH($A2939,VarKey,0))</f>
        <v/>
      </c>
      <c r="K2939" s="11">
        <f>CodePrefix&amp;$A2939&amp;IF($C2939="","","."&amp;$C2939&amp;"."&amp;$B2939)&amp;INDEX(VarEnd,MATCH($A2939,VarKey,0))&amp;K$5</f>
        <v/>
      </c>
      <c r="L2939" s="37">
        <f>INDEX(L$80:L$93,$D2939)/$E2939</f>
        <v/>
      </c>
      <c r="M2939" s="32">
        <f>INDEX(M$80:M$93,$D2939)/$E2939</f>
        <v/>
      </c>
      <c r="N2939" s="32">
        <f>INDEX(N$80:N$93,$D2939)/$E2939</f>
        <v/>
      </c>
      <c r="O2939" s="32">
        <f>INDEX(O$80:O$93,$D2939)/$E2939</f>
        <v/>
      </c>
      <c r="P2939" s="32">
        <f>INDEX(P$80:P$93,$D2939)/$E2939</f>
        <v/>
      </c>
      <c r="Q2939" s="32">
        <f>INDEX(Q$80:Q$93,$D2939)/$E2939</f>
        <v/>
      </c>
      <c r="R2939" s="32">
        <f>INDEX(R$80:R$93,$D2939)/$E2939</f>
        <v/>
      </c>
      <c r="S2939" s="32">
        <f>INDEX(S$80:S$93,$D2939)/$E2939</f>
        <v/>
      </c>
      <c r="T2939" s="32">
        <f>INDEX(T$80:T$93,$D2939)/$E2939</f>
        <v/>
      </c>
      <c r="U2939" s="32">
        <f>INDEX(U$80:U$93,$D2939)/$E2939</f>
        <v/>
      </c>
      <c r="V2939" s="32">
        <f>INDEX(V$80:V$93,$D2939)/$E2939</f>
        <v/>
      </c>
      <c r="W2939" s="32">
        <f>INDEX(W$80:W$93,$D2939)/$E2939</f>
        <v/>
      </c>
      <c r="X2939" s="32">
        <f>INDEX(X$80:X$93,$D2939)/$E2939</f>
        <v/>
      </c>
      <c r="Y2939" s="32">
        <f>INDEX(Y$80:Y$93,$D2939)/$E2939</f>
        <v/>
      </c>
      <c r="Z2939" s="32">
        <f>INDEX(Z$80:Z$93,$D2939)/$E2939</f>
        <v/>
      </c>
      <c r="AA2939" s="32">
        <f>INDEX(AA$80:AA$93,$D2939)/$E2939</f>
        <v/>
      </c>
      <c r="AB2939" s="32">
        <f>INDEX(AB$80:AB$93,$D2939)/$E2939</f>
        <v/>
      </c>
      <c r="AC2939" s="32">
        <f>INDEX(AC$80:AC$93,$D2939)/$E2939</f>
        <v/>
      </c>
      <c r="AD2939" s="32">
        <f>INDEX(AD$80:AD$93,$D2939)/$E2939</f>
        <v/>
      </c>
      <c r="AF2939" s="11">
        <f>CodePrefix&amp;$A2939&amp;IF($C2939="","","."&amp;$C2939&amp;"."&amp;$B2939)&amp;INDEX(VarEnd,MATCH($A2939,VarKey,0))&amp;AF$5</f>
        <v/>
      </c>
      <c r="AG2939" s="37">
        <f>INDEX(AG$80:AG$93,$D2939)/$E2939</f>
        <v/>
      </c>
      <c r="AH2939" s="32">
        <f>INDEX(AH$80:AH$93,$D2939)/$E2939</f>
        <v/>
      </c>
      <c r="AI2939" s="32">
        <f>INDEX(AI$80:AI$93,$D2939)/$E2939</f>
        <v/>
      </c>
      <c r="AJ2939" s="32">
        <f>INDEX(AJ$80:AJ$93,$D2939)/$E2939</f>
        <v/>
      </c>
      <c r="AK2939" s="32">
        <f>INDEX(AK$80:AK$93,$D2939)/$E2939</f>
        <v/>
      </c>
      <c r="AL2939" s="32">
        <f>INDEX(AL$80:AL$93,$D2939)/$E2939</f>
        <v/>
      </c>
      <c r="AM2939" s="32">
        <f>INDEX(AM$80:AM$93,$D2939)/$E2939</f>
        <v/>
      </c>
      <c r="AN2939" s="32">
        <f>INDEX(AN$80:AN$93,$D2939)/$E2939</f>
        <v/>
      </c>
      <c r="AO2939" s="32">
        <f>INDEX(AO$80:AO$93,$D2939)/$E2939</f>
        <v/>
      </c>
      <c r="AP2939" s="32">
        <f>INDEX(AP$80:AP$93,$D2939)/$E2939</f>
        <v/>
      </c>
      <c r="AQ2939" s="32">
        <f>INDEX(AQ$80:AQ$93,$D2939)/$E2939</f>
        <v/>
      </c>
      <c r="AR2939" s="32">
        <f>INDEX(AR$80:AR$93,$D2939)/$E2939</f>
        <v/>
      </c>
      <c r="AS2939" s="32">
        <f>INDEX(AS$80:AS$93,$D2939)/$E2939</f>
        <v/>
      </c>
      <c r="AT2939" s="32">
        <f>INDEX(AT$80:AT$93,$D2939)/$E2939</f>
        <v/>
      </c>
      <c r="AU2939" s="32">
        <f>INDEX(AU$80:AU$93,$D2939)/$E2939</f>
        <v/>
      </c>
      <c r="AV2939" s="32">
        <f>INDEX(AV$80:AV$93,$D2939)/$E2939</f>
        <v/>
      </c>
      <c r="AW2939" s="32">
        <f>INDEX(AW$80:AW$93,$D2939)/$E2939</f>
        <v/>
      </c>
      <c r="AX2939" s="32">
        <f>INDEX(AX$80:AX$93,$D2939)/$E2939</f>
        <v/>
      </c>
      <c r="AY2939" s="32">
        <f>INDEX(AY$80:AY$93,$D2939)/$E2939</f>
        <v/>
      </c>
    </row>
    <row r="2940" hidden="1" outlineLevel="2">
      <c r="A2940" s="14" t="inlineStr">
        <is>
          <t>ntx</t>
        </is>
      </c>
      <c r="B2940" s="14" t="inlineStr">
        <is>
          <t>oop</t>
        </is>
      </c>
      <c r="C2940" s="14" t="inlineStr">
        <is>
          <t>oen</t>
        </is>
      </c>
      <c r="D2940" s="32">
        <f>INDEX(Inputs!$N$5:$N$132,MATCH($B2940&amp;"|"&amp;$C2940,Inputs!$A$5:$A$132,0))</f>
        <v/>
      </c>
      <c r="E2940" s="32">
        <f>INDEX(Inputs!$K$5:$K$132,MATCH($B2940&amp;"|"&amp;$C2940,Inputs!$A$5:$A$132,0))</f>
        <v/>
      </c>
      <c r="F2940" s="36" t="n"/>
      <c r="G2940" s="36" t="n"/>
      <c r="H2940" s="14">
        <f>INDEX(VarLab,MATCH($A2940,VarKey,0))&amp;INDEX(MemLab,MATCH($C2940&amp;"|"&amp;$B2940,MemKey,0))</f>
        <v/>
      </c>
      <c r="I2940" s="14">
        <f>INDEX(VarUnit,MATCH($A2940,VarKey,0))</f>
        <v/>
      </c>
      <c r="J2940" s="14">
        <f>INDEX(VarSrc,MATCH($A2940,VarKey,0))</f>
        <v/>
      </c>
      <c r="K2940" s="11">
        <f>CodePrefix&amp;$A2940&amp;IF($C2940="","","."&amp;$C2940&amp;"."&amp;$B2940)&amp;INDEX(VarEnd,MATCH($A2940,VarKey,0))&amp;K$5</f>
        <v/>
      </c>
      <c r="L2940" s="37">
        <f>INDEX(L$80:L$93,$D2940)/$E2940</f>
        <v/>
      </c>
      <c r="M2940" s="32">
        <f>INDEX(M$80:M$93,$D2940)/$E2940</f>
        <v/>
      </c>
      <c r="N2940" s="32">
        <f>INDEX(N$80:N$93,$D2940)/$E2940</f>
        <v/>
      </c>
      <c r="O2940" s="32">
        <f>INDEX(O$80:O$93,$D2940)/$E2940</f>
        <v/>
      </c>
      <c r="P2940" s="32">
        <f>INDEX(P$80:P$93,$D2940)/$E2940</f>
        <v/>
      </c>
      <c r="Q2940" s="32">
        <f>INDEX(Q$80:Q$93,$D2940)/$E2940</f>
        <v/>
      </c>
      <c r="R2940" s="32">
        <f>INDEX(R$80:R$93,$D2940)/$E2940</f>
        <v/>
      </c>
      <c r="S2940" s="32">
        <f>INDEX(S$80:S$93,$D2940)/$E2940</f>
        <v/>
      </c>
      <c r="T2940" s="32">
        <f>INDEX(T$80:T$93,$D2940)/$E2940</f>
        <v/>
      </c>
      <c r="U2940" s="32">
        <f>INDEX(U$80:U$93,$D2940)/$E2940</f>
        <v/>
      </c>
      <c r="V2940" s="32">
        <f>INDEX(V$80:V$93,$D2940)/$E2940</f>
        <v/>
      </c>
      <c r="W2940" s="32">
        <f>INDEX(W$80:W$93,$D2940)/$E2940</f>
        <v/>
      </c>
      <c r="X2940" s="32">
        <f>INDEX(X$80:X$93,$D2940)/$E2940</f>
        <v/>
      </c>
      <c r="Y2940" s="32">
        <f>INDEX(Y$80:Y$93,$D2940)/$E2940</f>
        <v/>
      </c>
      <c r="Z2940" s="32">
        <f>INDEX(Z$80:Z$93,$D2940)/$E2940</f>
        <v/>
      </c>
      <c r="AA2940" s="32">
        <f>INDEX(AA$80:AA$93,$D2940)/$E2940</f>
        <v/>
      </c>
      <c r="AB2940" s="32">
        <f>INDEX(AB$80:AB$93,$D2940)/$E2940</f>
        <v/>
      </c>
      <c r="AC2940" s="32">
        <f>INDEX(AC$80:AC$93,$D2940)/$E2940</f>
        <v/>
      </c>
      <c r="AD2940" s="32">
        <f>INDEX(AD$80:AD$93,$D2940)/$E2940</f>
        <v/>
      </c>
      <c r="AF2940" s="11">
        <f>CodePrefix&amp;$A2940&amp;IF($C2940="","","."&amp;$C2940&amp;"."&amp;$B2940)&amp;INDEX(VarEnd,MATCH($A2940,VarKey,0))&amp;AF$5</f>
        <v/>
      </c>
      <c r="AG2940" s="37">
        <f>INDEX(AG$80:AG$93,$D2940)/$E2940</f>
        <v/>
      </c>
      <c r="AH2940" s="32">
        <f>INDEX(AH$80:AH$93,$D2940)/$E2940</f>
        <v/>
      </c>
      <c r="AI2940" s="32">
        <f>INDEX(AI$80:AI$93,$D2940)/$E2940</f>
        <v/>
      </c>
      <c r="AJ2940" s="32">
        <f>INDEX(AJ$80:AJ$93,$D2940)/$E2940</f>
        <v/>
      </c>
      <c r="AK2940" s="32">
        <f>INDEX(AK$80:AK$93,$D2940)/$E2940</f>
        <v/>
      </c>
      <c r="AL2940" s="32">
        <f>INDEX(AL$80:AL$93,$D2940)/$E2940</f>
        <v/>
      </c>
      <c r="AM2940" s="32">
        <f>INDEX(AM$80:AM$93,$D2940)/$E2940</f>
        <v/>
      </c>
      <c r="AN2940" s="32">
        <f>INDEX(AN$80:AN$93,$D2940)/$E2940</f>
        <v/>
      </c>
      <c r="AO2940" s="32">
        <f>INDEX(AO$80:AO$93,$D2940)/$E2940</f>
        <v/>
      </c>
      <c r="AP2940" s="32">
        <f>INDEX(AP$80:AP$93,$D2940)/$E2940</f>
        <v/>
      </c>
      <c r="AQ2940" s="32">
        <f>INDEX(AQ$80:AQ$93,$D2940)/$E2940</f>
        <v/>
      </c>
      <c r="AR2940" s="32">
        <f>INDEX(AR$80:AR$93,$D2940)/$E2940</f>
        <v/>
      </c>
      <c r="AS2940" s="32">
        <f>INDEX(AS$80:AS$93,$D2940)/$E2940</f>
        <v/>
      </c>
      <c r="AT2940" s="32">
        <f>INDEX(AT$80:AT$93,$D2940)/$E2940</f>
        <v/>
      </c>
      <c r="AU2940" s="32">
        <f>INDEX(AU$80:AU$93,$D2940)/$E2940</f>
        <v/>
      </c>
      <c r="AV2940" s="32">
        <f>INDEX(AV$80:AV$93,$D2940)/$E2940</f>
        <v/>
      </c>
      <c r="AW2940" s="32">
        <f>INDEX(AW$80:AW$93,$D2940)/$E2940</f>
        <v/>
      </c>
      <c r="AX2940" s="32">
        <f>INDEX(AX$80:AX$93,$D2940)/$E2940</f>
        <v/>
      </c>
      <c r="AY2940" s="32">
        <f>INDEX(AY$80:AY$93,$D2940)/$E2940</f>
        <v/>
      </c>
    </row>
    <row r="2941" hidden="1" outlineLevel="2">
      <c r="A2941" s="14" t="inlineStr">
        <is>
          <t>ntx</t>
        </is>
      </c>
      <c r="B2941" s="14" t="inlineStr">
        <is>
          <t>bio</t>
        </is>
      </c>
      <c r="C2941" s="14" t="inlineStr">
        <is>
          <t>oen</t>
        </is>
      </c>
      <c r="D2941" s="32">
        <f>INDEX(Inputs!$N$5:$N$132,MATCH($B2941&amp;"|"&amp;$C2941,Inputs!$A$5:$A$132,0))</f>
        <v/>
      </c>
      <c r="E2941" s="32">
        <f>INDEX(Inputs!$K$5:$K$132,MATCH($B2941&amp;"|"&amp;$C2941,Inputs!$A$5:$A$132,0))</f>
        <v/>
      </c>
      <c r="F2941" s="36" t="n"/>
      <c r="G2941" s="36" t="n"/>
      <c r="H2941" s="14">
        <f>INDEX(VarLab,MATCH($A2941,VarKey,0))&amp;INDEX(MemLab,MATCH($C2941&amp;"|"&amp;$B2941,MemKey,0))</f>
        <v/>
      </c>
      <c r="I2941" s="14">
        <f>INDEX(VarUnit,MATCH($A2941,VarKey,0))</f>
        <v/>
      </c>
      <c r="J2941" s="14">
        <f>INDEX(VarSrc,MATCH($A2941,VarKey,0))</f>
        <v/>
      </c>
      <c r="K2941" s="11">
        <f>CodePrefix&amp;$A2941&amp;IF($C2941="","","."&amp;$C2941&amp;"."&amp;$B2941)&amp;INDEX(VarEnd,MATCH($A2941,VarKey,0))&amp;K$5</f>
        <v/>
      </c>
      <c r="L2941" s="37">
        <f>INDEX(L$80:L$93,$D2941)/$E2941</f>
        <v/>
      </c>
      <c r="M2941" s="32">
        <f>INDEX(M$80:M$93,$D2941)/$E2941</f>
        <v/>
      </c>
      <c r="N2941" s="32">
        <f>INDEX(N$80:N$93,$D2941)/$E2941</f>
        <v/>
      </c>
      <c r="O2941" s="32">
        <f>INDEX(O$80:O$93,$D2941)/$E2941</f>
        <v/>
      </c>
      <c r="P2941" s="32">
        <f>INDEX(P$80:P$93,$D2941)/$E2941</f>
        <v/>
      </c>
      <c r="Q2941" s="32">
        <f>INDEX(Q$80:Q$93,$D2941)/$E2941</f>
        <v/>
      </c>
      <c r="R2941" s="32">
        <f>INDEX(R$80:R$93,$D2941)/$E2941</f>
        <v/>
      </c>
      <c r="S2941" s="32">
        <f>INDEX(S$80:S$93,$D2941)/$E2941</f>
        <v/>
      </c>
      <c r="T2941" s="32">
        <f>INDEX(T$80:T$93,$D2941)/$E2941</f>
        <v/>
      </c>
      <c r="U2941" s="32">
        <f>INDEX(U$80:U$93,$D2941)/$E2941</f>
        <v/>
      </c>
      <c r="V2941" s="32">
        <f>INDEX(V$80:V$93,$D2941)/$E2941</f>
        <v/>
      </c>
      <c r="W2941" s="32">
        <f>INDEX(W$80:W$93,$D2941)/$E2941</f>
        <v/>
      </c>
      <c r="X2941" s="32">
        <f>INDEX(X$80:X$93,$D2941)/$E2941</f>
        <v/>
      </c>
      <c r="Y2941" s="32">
        <f>INDEX(Y$80:Y$93,$D2941)/$E2941</f>
        <v/>
      </c>
      <c r="Z2941" s="32">
        <f>INDEX(Z$80:Z$93,$D2941)/$E2941</f>
        <v/>
      </c>
      <c r="AA2941" s="32">
        <f>INDEX(AA$80:AA$93,$D2941)/$E2941</f>
        <v/>
      </c>
      <c r="AB2941" s="32">
        <f>INDEX(AB$80:AB$93,$D2941)/$E2941</f>
        <v/>
      </c>
      <c r="AC2941" s="32">
        <f>INDEX(AC$80:AC$93,$D2941)/$E2941</f>
        <v/>
      </c>
      <c r="AD2941" s="32">
        <f>INDEX(AD$80:AD$93,$D2941)/$E2941</f>
        <v/>
      </c>
      <c r="AF2941" s="11">
        <f>CodePrefix&amp;$A2941&amp;IF($C2941="","","."&amp;$C2941&amp;"."&amp;$B2941)&amp;INDEX(VarEnd,MATCH($A2941,VarKey,0))&amp;AF$5</f>
        <v/>
      </c>
      <c r="AG2941" s="37">
        <f>INDEX(AG$80:AG$93,$D2941)/$E2941</f>
        <v/>
      </c>
      <c r="AH2941" s="32">
        <f>INDEX(AH$80:AH$93,$D2941)/$E2941</f>
        <v/>
      </c>
      <c r="AI2941" s="32">
        <f>INDEX(AI$80:AI$93,$D2941)/$E2941</f>
        <v/>
      </c>
      <c r="AJ2941" s="32">
        <f>INDEX(AJ$80:AJ$93,$D2941)/$E2941</f>
        <v/>
      </c>
      <c r="AK2941" s="32">
        <f>INDEX(AK$80:AK$93,$D2941)/$E2941</f>
        <v/>
      </c>
      <c r="AL2941" s="32">
        <f>INDEX(AL$80:AL$93,$D2941)/$E2941</f>
        <v/>
      </c>
      <c r="AM2941" s="32">
        <f>INDEX(AM$80:AM$93,$D2941)/$E2941</f>
        <v/>
      </c>
      <c r="AN2941" s="32">
        <f>INDEX(AN$80:AN$93,$D2941)/$E2941</f>
        <v/>
      </c>
      <c r="AO2941" s="32">
        <f>INDEX(AO$80:AO$93,$D2941)/$E2941</f>
        <v/>
      </c>
      <c r="AP2941" s="32">
        <f>INDEX(AP$80:AP$93,$D2941)/$E2941</f>
        <v/>
      </c>
      <c r="AQ2941" s="32">
        <f>INDEX(AQ$80:AQ$93,$D2941)/$E2941</f>
        <v/>
      </c>
      <c r="AR2941" s="32">
        <f>INDEX(AR$80:AR$93,$D2941)/$E2941</f>
        <v/>
      </c>
      <c r="AS2941" s="32">
        <f>INDEX(AS$80:AS$93,$D2941)/$E2941</f>
        <v/>
      </c>
      <c r="AT2941" s="32">
        <f>INDEX(AT$80:AT$93,$D2941)/$E2941</f>
        <v/>
      </c>
      <c r="AU2941" s="32">
        <f>INDEX(AU$80:AU$93,$D2941)/$E2941</f>
        <v/>
      </c>
      <c r="AV2941" s="32">
        <f>INDEX(AV$80:AV$93,$D2941)/$E2941</f>
        <v/>
      </c>
      <c r="AW2941" s="32">
        <f>INDEX(AW$80:AW$93,$D2941)/$E2941</f>
        <v/>
      </c>
      <c r="AX2941" s="32">
        <f>INDEX(AX$80:AX$93,$D2941)/$E2941</f>
        <v/>
      </c>
      <c r="AY2941" s="32">
        <f>INDEX(AY$80:AY$93,$D2941)/$E2941</f>
        <v/>
      </c>
    </row>
    <row r="2942" hidden="1" outlineLevel="2"/>
    <row r="2943" hidden="1" outlineLevel="2">
      <c r="A2943" s="14" t="inlineStr">
        <is>
          <t>nce</t>
        </is>
      </c>
      <c r="B2943" s="14" t="inlineStr">
        <is>
          <t>coa</t>
        </is>
      </c>
      <c r="C2943" s="14" t="inlineStr">
        <is>
          <t>oen</t>
        </is>
      </c>
      <c r="D2943" s="36" t="n"/>
      <c r="E2943" s="36" t="n"/>
      <c r="F2943" s="36" t="n"/>
      <c r="G2943" s="36" t="n"/>
      <c r="H2943" s="14">
        <f>INDEX(VarLab,MATCH($A2943,VarKey,0))&amp;INDEX(MemLab,MATCH($C2943&amp;"|"&amp;$B2943,MemKey,0))</f>
        <v/>
      </c>
      <c r="I2943" s="14">
        <f>INDEX(VarUnit,MATCH($A2943,VarKey,0))</f>
        <v/>
      </c>
      <c r="J2943" s="14">
        <f>INDEX(VarSrc,MATCH($A2943,VarKey,0))</f>
        <v/>
      </c>
      <c r="K2943" s="11">
        <f>CodePrefix&amp;$A2943&amp;IF($C2943="","","."&amp;$C2943&amp;"."&amp;$B2943)&amp;INDEX(VarEnd,MATCH($A2943,VarKey,0))&amp;K$5</f>
        <v/>
      </c>
      <c r="L2943" s="37">
        <f>L2916+L2925+L2934</f>
        <v/>
      </c>
      <c r="M2943" s="32">
        <f>M2916+M2925+M2934</f>
        <v/>
      </c>
      <c r="N2943" s="32">
        <f>N2916+N2925+N2934</f>
        <v/>
      </c>
      <c r="O2943" s="32">
        <f>O2916+O2925+O2934</f>
        <v/>
      </c>
      <c r="P2943" s="32">
        <f>P2916+P2925+P2934</f>
        <v/>
      </c>
      <c r="Q2943" s="32">
        <f>Q2916+Q2925+Q2934</f>
        <v/>
      </c>
      <c r="R2943" s="32">
        <f>R2916+R2925+R2934</f>
        <v/>
      </c>
      <c r="S2943" s="32">
        <f>S2916+S2925+S2934</f>
        <v/>
      </c>
      <c r="T2943" s="32">
        <f>T2916+T2925+T2934</f>
        <v/>
      </c>
      <c r="U2943" s="32">
        <f>U2916+U2925+U2934</f>
        <v/>
      </c>
      <c r="V2943" s="32">
        <f>V2916+V2925+V2934</f>
        <v/>
      </c>
      <c r="W2943" s="32">
        <f>W2916+W2925+W2934</f>
        <v/>
      </c>
      <c r="X2943" s="32">
        <f>X2916+X2925+X2934</f>
        <v/>
      </c>
      <c r="Y2943" s="32">
        <f>Y2916+Y2925+Y2934</f>
        <v/>
      </c>
      <c r="Z2943" s="32">
        <f>Z2916+Z2925+Z2934</f>
        <v/>
      </c>
      <c r="AA2943" s="32">
        <f>AA2916+AA2925+AA2934</f>
        <v/>
      </c>
      <c r="AB2943" s="32">
        <f>AB2916+AB2925+AB2934</f>
        <v/>
      </c>
      <c r="AC2943" s="32">
        <f>AC2916+AC2925+AC2934</f>
        <v/>
      </c>
      <c r="AD2943" s="32">
        <f>AD2916+AD2925+AD2934</f>
        <v/>
      </c>
      <c r="AF2943" s="11">
        <f>CodePrefix&amp;$A2943&amp;IF($C2943="","","."&amp;$C2943&amp;"."&amp;$B2943)&amp;INDEX(VarEnd,MATCH($A2943,VarKey,0))&amp;AF$5</f>
        <v/>
      </c>
      <c r="AG2943" s="37">
        <f>AG2916+AG2925+AG2934</f>
        <v/>
      </c>
      <c r="AH2943" s="32">
        <f>AH2916+AH2925+AH2934</f>
        <v/>
      </c>
      <c r="AI2943" s="32">
        <f>AI2916+AI2925+AI2934</f>
        <v/>
      </c>
      <c r="AJ2943" s="32">
        <f>AJ2916+AJ2925+AJ2934</f>
        <v/>
      </c>
      <c r="AK2943" s="32">
        <f>AK2916+AK2925+AK2934</f>
        <v/>
      </c>
      <c r="AL2943" s="32">
        <f>AL2916+AL2925+AL2934</f>
        <v/>
      </c>
      <c r="AM2943" s="32">
        <f>AM2916+AM2925+AM2934</f>
        <v/>
      </c>
      <c r="AN2943" s="32">
        <f>AN2916+AN2925+AN2934</f>
        <v/>
      </c>
      <c r="AO2943" s="32">
        <f>AO2916+AO2925+AO2934</f>
        <v/>
      </c>
      <c r="AP2943" s="32">
        <f>AP2916+AP2925+AP2934</f>
        <v/>
      </c>
      <c r="AQ2943" s="32">
        <f>AQ2916+AQ2925+AQ2934</f>
        <v/>
      </c>
      <c r="AR2943" s="32">
        <f>AR2916+AR2925+AR2934</f>
        <v/>
      </c>
      <c r="AS2943" s="32">
        <f>AS2916+AS2925+AS2934</f>
        <v/>
      </c>
      <c r="AT2943" s="32">
        <f>AT2916+AT2925+AT2934</f>
        <v/>
      </c>
      <c r="AU2943" s="32">
        <f>AU2916+AU2925+AU2934</f>
        <v/>
      </c>
      <c r="AV2943" s="32">
        <f>AV2916+AV2925+AV2934</f>
        <v/>
      </c>
      <c r="AW2943" s="32">
        <f>AW2916+AW2925+AW2934</f>
        <v/>
      </c>
      <c r="AX2943" s="32">
        <f>AX2916+AX2925+AX2934</f>
        <v/>
      </c>
      <c r="AY2943" s="32">
        <f>AY2916+AY2925+AY2934</f>
        <v/>
      </c>
    </row>
    <row r="2944" hidden="1" outlineLevel="2">
      <c r="A2944" s="14" t="inlineStr">
        <is>
          <t>nce</t>
        </is>
      </c>
      <c r="B2944" s="14" t="inlineStr">
        <is>
          <t>nga</t>
        </is>
      </c>
      <c r="C2944" s="14" t="inlineStr">
        <is>
          <t>oen</t>
        </is>
      </c>
      <c r="D2944" s="36" t="n"/>
      <c r="E2944" s="36" t="n"/>
      <c r="F2944" s="36" t="n"/>
      <c r="G2944" s="36" t="n"/>
      <c r="H2944" s="14">
        <f>INDEX(VarLab,MATCH($A2944,VarKey,0))&amp;INDEX(MemLab,MATCH($C2944&amp;"|"&amp;$B2944,MemKey,0))</f>
        <v/>
      </c>
      <c r="I2944" s="14">
        <f>INDEX(VarUnit,MATCH($A2944,VarKey,0))</f>
        <v/>
      </c>
      <c r="J2944" s="14">
        <f>INDEX(VarSrc,MATCH($A2944,VarKey,0))</f>
        <v/>
      </c>
      <c r="K2944" s="11">
        <f>CodePrefix&amp;$A2944&amp;IF($C2944="","","."&amp;$C2944&amp;"."&amp;$B2944)&amp;INDEX(VarEnd,MATCH($A2944,VarKey,0))&amp;K$5</f>
        <v/>
      </c>
      <c r="L2944" s="37">
        <f>L2917+L2926+L2935</f>
        <v/>
      </c>
      <c r="M2944" s="32">
        <f>M2917+M2926+M2935</f>
        <v/>
      </c>
      <c r="N2944" s="32">
        <f>N2917+N2926+N2935</f>
        <v/>
      </c>
      <c r="O2944" s="32">
        <f>O2917+O2926+O2935</f>
        <v/>
      </c>
      <c r="P2944" s="32">
        <f>P2917+P2926+P2935</f>
        <v/>
      </c>
      <c r="Q2944" s="32">
        <f>Q2917+Q2926+Q2935</f>
        <v/>
      </c>
      <c r="R2944" s="32">
        <f>R2917+R2926+R2935</f>
        <v/>
      </c>
      <c r="S2944" s="32">
        <f>S2917+S2926+S2935</f>
        <v/>
      </c>
      <c r="T2944" s="32">
        <f>T2917+T2926+T2935</f>
        <v/>
      </c>
      <c r="U2944" s="32">
        <f>U2917+U2926+U2935</f>
        <v/>
      </c>
      <c r="V2944" s="32">
        <f>V2917+V2926+V2935</f>
        <v/>
      </c>
      <c r="W2944" s="32">
        <f>W2917+W2926+W2935</f>
        <v/>
      </c>
      <c r="X2944" s="32">
        <f>X2917+X2926+X2935</f>
        <v/>
      </c>
      <c r="Y2944" s="32">
        <f>Y2917+Y2926+Y2935</f>
        <v/>
      </c>
      <c r="Z2944" s="32">
        <f>Z2917+Z2926+Z2935</f>
        <v/>
      </c>
      <c r="AA2944" s="32">
        <f>AA2917+AA2926+AA2935</f>
        <v/>
      </c>
      <c r="AB2944" s="32">
        <f>AB2917+AB2926+AB2935</f>
        <v/>
      </c>
      <c r="AC2944" s="32">
        <f>AC2917+AC2926+AC2935</f>
        <v/>
      </c>
      <c r="AD2944" s="32">
        <f>AD2917+AD2926+AD2935</f>
        <v/>
      </c>
      <c r="AF2944" s="11">
        <f>CodePrefix&amp;$A2944&amp;IF($C2944="","","."&amp;$C2944&amp;"."&amp;$B2944)&amp;INDEX(VarEnd,MATCH($A2944,VarKey,0))&amp;AF$5</f>
        <v/>
      </c>
      <c r="AG2944" s="37">
        <f>AG2917+AG2926+AG2935</f>
        <v/>
      </c>
      <c r="AH2944" s="32">
        <f>AH2917+AH2926+AH2935</f>
        <v/>
      </c>
      <c r="AI2944" s="32">
        <f>AI2917+AI2926+AI2935</f>
        <v/>
      </c>
      <c r="AJ2944" s="32">
        <f>AJ2917+AJ2926+AJ2935</f>
        <v/>
      </c>
      <c r="AK2944" s="32">
        <f>AK2917+AK2926+AK2935</f>
        <v/>
      </c>
      <c r="AL2944" s="32">
        <f>AL2917+AL2926+AL2935</f>
        <v/>
      </c>
      <c r="AM2944" s="32">
        <f>AM2917+AM2926+AM2935</f>
        <v/>
      </c>
      <c r="AN2944" s="32">
        <f>AN2917+AN2926+AN2935</f>
        <v/>
      </c>
      <c r="AO2944" s="32">
        <f>AO2917+AO2926+AO2935</f>
        <v/>
      </c>
      <c r="AP2944" s="32">
        <f>AP2917+AP2926+AP2935</f>
        <v/>
      </c>
      <c r="AQ2944" s="32">
        <f>AQ2917+AQ2926+AQ2935</f>
        <v/>
      </c>
      <c r="AR2944" s="32">
        <f>AR2917+AR2926+AR2935</f>
        <v/>
      </c>
      <c r="AS2944" s="32">
        <f>AS2917+AS2926+AS2935</f>
        <v/>
      </c>
      <c r="AT2944" s="32">
        <f>AT2917+AT2926+AT2935</f>
        <v/>
      </c>
      <c r="AU2944" s="32">
        <f>AU2917+AU2926+AU2935</f>
        <v/>
      </c>
      <c r="AV2944" s="32">
        <f>AV2917+AV2926+AV2935</f>
        <v/>
      </c>
      <c r="AW2944" s="32">
        <f>AW2917+AW2926+AW2935</f>
        <v/>
      </c>
      <c r="AX2944" s="32">
        <f>AX2917+AX2926+AX2935</f>
        <v/>
      </c>
      <c r="AY2944" s="32">
        <f>AY2917+AY2926+AY2935</f>
        <v/>
      </c>
    </row>
    <row r="2945" hidden="1" outlineLevel="2">
      <c r="A2945" s="14" t="inlineStr">
        <is>
          <t>nce</t>
        </is>
      </c>
      <c r="B2945" s="14" t="inlineStr">
        <is>
          <t>gso</t>
        </is>
      </c>
      <c r="C2945" s="14" t="inlineStr">
        <is>
          <t>oen</t>
        </is>
      </c>
      <c r="D2945" s="36" t="n"/>
      <c r="E2945" s="36" t="n"/>
      <c r="F2945" s="36" t="n"/>
      <c r="G2945" s="36" t="n"/>
      <c r="H2945" s="14">
        <f>INDEX(VarLab,MATCH($A2945,VarKey,0))&amp;INDEX(MemLab,MATCH($C2945&amp;"|"&amp;$B2945,MemKey,0))</f>
        <v/>
      </c>
      <c r="I2945" s="14">
        <f>INDEX(VarUnit,MATCH($A2945,VarKey,0))</f>
        <v/>
      </c>
      <c r="J2945" s="14">
        <f>INDEX(VarSrc,MATCH($A2945,VarKey,0))</f>
        <v/>
      </c>
      <c r="K2945" s="11">
        <f>CodePrefix&amp;$A2945&amp;IF($C2945="","","."&amp;$C2945&amp;"."&amp;$B2945)&amp;INDEX(VarEnd,MATCH($A2945,VarKey,0))&amp;K$5</f>
        <v/>
      </c>
      <c r="L2945" s="37">
        <f>L2918+L2927+L2936</f>
        <v/>
      </c>
      <c r="M2945" s="32">
        <f>M2918+M2927+M2936</f>
        <v/>
      </c>
      <c r="N2945" s="32">
        <f>N2918+N2927+N2936</f>
        <v/>
      </c>
      <c r="O2945" s="32">
        <f>O2918+O2927+O2936</f>
        <v/>
      </c>
      <c r="P2945" s="32">
        <f>P2918+P2927+P2936</f>
        <v/>
      </c>
      <c r="Q2945" s="32">
        <f>Q2918+Q2927+Q2936</f>
        <v/>
      </c>
      <c r="R2945" s="32">
        <f>R2918+R2927+R2936</f>
        <v/>
      </c>
      <c r="S2945" s="32">
        <f>S2918+S2927+S2936</f>
        <v/>
      </c>
      <c r="T2945" s="32">
        <f>T2918+T2927+T2936</f>
        <v/>
      </c>
      <c r="U2945" s="32">
        <f>U2918+U2927+U2936</f>
        <v/>
      </c>
      <c r="V2945" s="32">
        <f>V2918+V2927+V2936</f>
        <v/>
      </c>
      <c r="W2945" s="32">
        <f>W2918+W2927+W2936</f>
        <v/>
      </c>
      <c r="X2945" s="32">
        <f>X2918+X2927+X2936</f>
        <v/>
      </c>
      <c r="Y2945" s="32">
        <f>Y2918+Y2927+Y2936</f>
        <v/>
      </c>
      <c r="Z2945" s="32">
        <f>Z2918+Z2927+Z2936</f>
        <v/>
      </c>
      <c r="AA2945" s="32">
        <f>AA2918+AA2927+AA2936</f>
        <v/>
      </c>
      <c r="AB2945" s="32">
        <f>AB2918+AB2927+AB2936</f>
        <v/>
      </c>
      <c r="AC2945" s="32">
        <f>AC2918+AC2927+AC2936</f>
        <v/>
      </c>
      <c r="AD2945" s="32">
        <f>AD2918+AD2927+AD2936</f>
        <v/>
      </c>
      <c r="AF2945" s="11">
        <f>CodePrefix&amp;$A2945&amp;IF($C2945="","","."&amp;$C2945&amp;"."&amp;$B2945)&amp;INDEX(VarEnd,MATCH($A2945,VarKey,0))&amp;AF$5</f>
        <v/>
      </c>
      <c r="AG2945" s="37">
        <f>AG2918+AG2927+AG2936</f>
        <v/>
      </c>
      <c r="AH2945" s="32">
        <f>AH2918+AH2927+AH2936</f>
        <v/>
      </c>
      <c r="AI2945" s="32">
        <f>AI2918+AI2927+AI2936</f>
        <v/>
      </c>
      <c r="AJ2945" s="32">
        <f>AJ2918+AJ2927+AJ2936</f>
        <v/>
      </c>
      <c r="AK2945" s="32">
        <f>AK2918+AK2927+AK2936</f>
        <v/>
      </c>
      <c r="AL2945" s="32">
        <f>AL2918+AL2927+AL2936</f>
        <v/>
      </c>
      <c r="AM2945" s="32">
        <f>AM2918+AM2927+AM2936</f>
        <v/>
      </c>
      <c r="AN2945" s="32">
        <f>AN2918+AN2927+AN2936</f>
        <v/>
      </c>
      <c r="AO2945" s="32">
        <f>AO2918+AO2927+AO2936</f>
        <v/>
      </c>
      <c r="AP2945" s="32">
        <f>AP2918+AP2927+AP2936</f>
        <v/>
      </c>
      <c r="AQ2945" s="32">
        <f>AQ2918+AQ2927+AQ2936</f>
        <v/>
      </c>
      <c r="AR2945" s="32">
        <f>AR2918+AR2927+AR2936</f>
        <v/>
      </c>
      <c r="AS2945" s="32">
        <f>AS2918+AS2927+AS2936</f>
        <v/>
      </c>
      <c r="AT2945" s="32">
        <f>AT2918+AT2927+AT2936</f>
        <v/>
      </c>
      <c r="AU2945" s="32">
        <f>AU2918+AU2927+AU2936</f>
        <v/>
      </c>
      <c r="AV2945" s="32">
        <f>AV2918+AV2927+AV2936</f>
        <v/>
      </c>
      <c r="AW2945" s="32">
        <f>AW2918+AW2927+AW2936</f>
        <v/>
      </c>
      <c r="AX2945" s="32">
        <f>AX2918+AX2927+AX2936</f>
        <v/>
      </c>
      <c r="AY2945" s="32">
        <f>AY2918+AY2927+AY2936</f>
        <v/>
      </c>
    </row>
    <row r="2946" hidden="1" outlineLevel="2">
      <c r="A2946" s="14" t="inlineStr">
        <is>
          <t>nce</t>
        </is>
      </c>
      <c r="B2946" s="14" t="inlineStr">
        <is>
          <t>die</t>
        </is>
      </c>
      <c r="C2946" s="14" t="inlineStr">
        <is>
          <t>oen</t>
        </is>
      </c>
      <c r="D2946" s="36" t="n"/>
      <c r="E2946" s="36" t="n"/>
      <c r="F2946" s="36" t="n"/>
      <c r="G2946" s="36" t="n"/>
      <c r="H2946" s="14">
        <f>INDEX(VarLab,MATCH($A2946,VarKey,0))&amp;INDEX(MemLab,MATCH($C2946&amp;"|"&amp;$B2946,MemKey,0))</f>
        <v/>
      </c>
      <c r="I2946" s="14">
        <f>INDEX(VarUnit,MATCH($A2946,VarKey,0))</f>
        <v/>
      </c>
      <c r="J2946" s="14">
        <f>INDEX(VarSrc,MATCH($A2946,VarKey,0))</f>
        <v/>
      </c>
      <c r="K2946" s="11">
        <f>CodePrefix&amp;$A2946&amp;IF($C2946="","","."&amp;$C2946&amp;"."&amp;$B2946)&amp;INDEX(VarEnd,MATCH($A2946,VarKey,0))&amp;K$5</f>
        <v/>
      </c>
      <c r="L2946" s="37">
        <f>L2919+L2928+L2937</f>
        <v/>
      </c>
      <c r="M2946" s="32">
        <f>M2919+M2928+M2937</f>
        <v/>
      </c>
      <c r="N2946" s="32">
        <f>N2919+N2928+N2937</f>
        <v/>
      </c>
      <c r="O2946" s="32">
        <f>O2919+O2928+O2937</f>
        <v/>
      </c>
      <c r="P2946" s="32">
        <f>P2919+P2928+P2937</f>
        <v/>
      </c>
      <c r="Q2946" s="32">
        <f>Q2919+Q2928+Q2937</f>
        <v/>
      </c>
      <c r="R2946" s="32">
        <f>R2919+R2928+R2937</f>
        <v/>
      </c>
      <c r="S2946" s="32">
        <f>S2919+S2928+S2937</f>
        <v/>
      </c>
      <c r="T2946" s="32">
        <f>T2919+T2928+T2937</f>
        <v/>
      </c>
      <c r="U2946" s="32">
        <f>U2919+U2928+U2937</f>
        <v/>
      </c>
      <c r="V2946" s="32">
        <f>V2919+V2928+V2937</f>
        <v/>
      </c>
      <c r="W2946" s="32">
        <f>W2919+W2928+W2937</f>
        <v/>
      </c>
      <c r="X2946" s="32">
        <f>X2919+X2928+X2937</f>
        <v/>
      </c>
      <c r="Y2946" s="32">
        <f>Y2919+Y2928+Y2937</f>
        <v/>
      </c>
      <c r="Z2946" s="32">
        <f>Z2919+Z2928+Z2937</f>
        <v/>
      </c>
      <c r="AA2946" s="32">
        <f>AA2919+AA2928+AA2937</f>
        <v/>
      </c>
      <c r="AB2946" s="32">
        <f>AB2919+AB2928+AB2937</f>
        <v/>
      </c>
      <c r="AC2946" s="32">
        <f>AC2919+AC2928+AC2937</f>
        <v/>
      </c>
      <c r="AD2946" s="32">
        <f>AD2919+AD2928+AD2937</f>
        <v/>
      </c>
      <c r="AF2946" s="11">
        <f>CodePrefix&amp;$A2946&amp;IF($C2946="","","."&amp;$C2946&amp;"."&amp;$B2946)&amp;INDEX(VarEnd,MATCH($A2946,VarKey,0))&amp;AF$5</f>
        <v/>
      </c>
      <c r="AG2946" s="37">
        <f>AG2919+AG2928+AG2937</f>
        <v/>
      </c>
      <c r="AH2946" s="32">
        <f>AH2919+AH2928+AH2937</f>
        <v/>
      </c>
      <c r="AI2946" s="32">
        <f>AI2919+AI2928+AI2937</f>
        <v/>
      </c>
      <c r="AJ2946" s="32">
        <f>AJ2919+AJ2928+AJ2937</f>
        <v/>
      </c>
      <c r="AK2946" s="32">
        <f>AK2919+AK2928+AK2937</f>
        <v/>
      </c>
      <c r="AL2946" s="32">
        <f>AL2919+AL2928+AL2937</f>
        <v/>
      </c>
      <c r="AM2946" s="32">
        <f>AM2919+AM2928+AM2937</f>
        <v/>
      </c>
      <c r="AN2946" s="32">
        <f>AN2919+AN2928+AN2937</f>
        <v/>
      </c>
      <c r="AO2946" s="32">
        <f>AO2919+AO2928+AO2937</f>
        <v/>
      </c>
      <c r="AP2946" s="32">
        <f>AP2919+AP2928+AP2937</f>
        <v/>
      </c>
      <c r="AQ2946" s="32">
        <f>AQ2919+AQ2928+AQ2937</f>
        <v/>
      </c>
      <c r="AR2946" s="32">
        <f>AR2919+AR2928+AR2937</f>
        <v/>
      </c>
      <c r="AS2946" s="32">
        <f>AS2919+AS2928+AS2937</f>
        <v/>
      </c>
      <c r="AT2946" s="32">
        <f>AT2919+AT2928+AT2937</f>
        <v/>
      </c>
      <c r="AU2946" s="32">
        <f>AU2919+AU2928+AU2937</f>
        <v/>
      </c>
      <c r="AV2946" s="32">
        <f>AV2919+AV2928+AV2937</f>
        <v/>
      </c>
      <c r="AW2946" s="32">
        <f>AW2919+AW2928+AW2937</f>
        <v/>
      </c>
      <c r="AX2946" s="32">
        <f>AX2919+AX2928+AX2937</f>
        <v/>
      </c>
      <c r="AY2946" s="32">
        <f>AY2919+AY2928+AY2937</f>
        <v/>
      </c>
    </row>
    <row r="2947" hidden="1" outlineLevel="2">
      <c r="A2947" s="14" t="inlineStr">
        <is>
          <t>nce</t>
        </is>
      </c>
      <c r="B2947" s="14" t="inlineStr">
        <is>
          <t>lpg</t>
        </is>
      </c>
      <c r="C2947" s="14" t="inlineStr">
        <is>
          <t>oen</t>
        </is>
      </c>
      <c r="D2947" s="36" t="n"/>
      <c r="E2947" s="36" t="n"/>
      <c r="F2947" s="36" t="n"/>
      <c r="G2947" s="36" t="n"/>
      <c r="H2947" s="14">
        <f>INDEX(VarLab,MATCH($A2947,VarKey,0))&amp;INDEX(MemLab,MATCH($C2947&amp;"|"&amp;$B2947,MemKey,0))</f>
        <v/>
      </c>
      <c r="I2947" s="14">
        <f>INDEX(VarUnit,MATCH($A2947,VarKey,0))</f>
        <v/>
      </c>
      <c r="J2947" s="14">
        <f>INDEX(VarSrc,MATCH($A2947,VarKey,0))</f>
        <v/>
      </c>
      <c r="K2947" s="11">
        <f>CodePrefix&amp;$A2947&amp;IF($C2947="","","."&amp;$C2947&amp;"."&amp;$B2947)&amp;INDEX(VarEnd,MATCH($A2947,VarKey,0))&amp;K$5</f>
        <v/>
      </c>
      <c r="L2947" s="37">
        <f>L2920+L2929+L2938</f>
        <v/>
      </c>
      <c r="M2947" s="32">
        <f>M2920+M2929+M2938</f>
        <v/>
      </c>
      <c r="N2947" s="32">
        <f>N2920+N2929+N2938</f>
        <v/>
      </c>
      <c r="O2947" s="32">
        <f>O2920+O2929+O2938</f>
        <v/>
      </c>
      <c r="P2947" s="32">
        <f>P2920+P2929+P2938</f>
        <v/>
      </c>
      <c r="Q2947" s="32">
        <f>Q2920+Q2929+Q2938</f>
        <v/>
      </c>
      <c r="R2947" s="32">
        <f>R2920+R2929+R2938</f>
        <v/>
      </c>
      <c r="S2947" s="32">
        <f>S2920+S2929+S2938</f>
        <v/>
      </c>
      <c r="T2947" s="32">
        <f>T2920+T2929+T2938</f>
        <v/>
      </c>
      <c r="U2947" s="32">
        <f>U2920+U2929+U2938</f>
        <v/>
      </c>
      <c r="V2947" s="32">
        <f>V2920+V2929+V2938</f>
        <v/>
      </c>
      <c r="W2947" s="32">
        <f>W2920+W2929+W2938</f>
        <v/>
      </c>
      <c r="X2947" s="32">
        <f>X2920+X2929+X2938</f>
        <v/>
      </c>
      <c r="Y2947" s="32">
        <f>Y2920+Y2929+Y2938</f>
        <v/>
      </c>
      <c r="Z2947" s="32">
        <f>Z2920+Z2929+Z2938</f>
        <v/>
      </c>
      <c r="AA2947" s="32">
        <f>AA2920+AA2929+AA2938</f>
        <v/>
      </c>
      <c r="AB2947" s="32">
        <f>AB2920+AB2929+AB2938</f>
        <v/>
      </c>
      <c r="AC2947" s="32">
        <f>AC2920+AC2929+AC2938</f>
        <v/>
      </c>
      <c r="AD2947" s="32">
        <f>AD2920+AD2929+AD2938</f>
        <v/>
      </c>
      <c r="AF2947" s="11">
        <f>CodePrefix&amp;$A2947&amp;IF($C2947="","","."&amp;$C2947&amp;"."&amp;$B2947)&amp;INDEX(VarEnd,MATCH($A2947,VarKey,0))&amp;AF$5</f>
        <v/>
      </c>
      <c r="AG2947" s="37">
        <f>AG2920+AG2929+AG2938</f>
        <v/>
      </c>
      <c r="AH2947" s="32">
        <f>AH2920+AH2929+AH2938</f>
        <v/>
      </c>
      <c r="AI2947" s="32">
        <f>AI2920+AI2929+AI2938</f>
        <v/>
      </c>
      <c r="AJ2947" s="32">
        <f>AJ2920+AJ2929+AJ2938</f>
        <v/>
      </c>
      <c r="AK2947" s="32">
        <f>AK2920+AK2929+AK2938</f>
        <v/>
      </c>
      <c r="AL2947" s="32">
        <f>AL2920+AL2929+AL2938</f>
        <v/>
      </c>
      <c r="AM2947" s="32">
        <f>AM2920+AM2929+AM2938</f>
        <v/>
      </c>
      <c r="AN2947" s="32">
        <f>AN2920+AN2929+AN2938</f>
        <v/>
      </c>
      <c r="AO2947" s="32">
        <f>AO2920+AO2929+AO2938</f>
        <v/>
      </c>
      <c r="AP2947" s="32">
        <f>AP2920+AP2929+AP2938</f>
        <v/>
      </c>
      <c r="AQ2947" s="32">
        <f>AQ2920+AQ2929+AQ2938</f>
        <v/>
      </c>
      <c r="AR2947" s="32">
        <f>AR2920+AR2929+AR2938</f>
        <v/>
      </c>
      <c r="AS2947" s="32">
        <f>AS2920+AS2929+AS2938</f>
        <v/>
      </c>
      <c r="AT2947" s="32">
        <f>AT2920+AT2929+AT2938</f>
        <v/>
      </c>
      <c r="AU2947" s="32">
        <f>AU2920+AU2929+AU2938</f>
        <v/>
      </c>
      <c r="AV2947" s="32">
        <f>AV2920+AV2929+AV2938</f>
        <v/>
      </c>
      <c r="AW2947" s="32">
        <f>AW2920+AW2929+AW2938</f>
        <v/>
      </c>
      <c r="AX2947" s="32">
        <f>AX2920+AX2929+AX2938</f>
        <v/>
      </c>
      <c r="AY2947" s="32">
        <f>AY2920+AY2929+AY2938</f>
        <v/>
      </c>
    </row>
    <row r="2948" hidden="1" outlineLevel="2">
      <c r="A2948" s="14" t="inlineStr">
        <is>
          <t>nce</t>
        </is>
      </c>
      <c r="B2948" s="14" t="inlineStr">
        <is>
          <t>ker</t>
        </is>
      </c>
      <c r="C2948" s="14" t="inlineStr">
        <is>
          <t>oen</t>
        </is>
      </c>
      <c r="D2948" s="36" t="n"/>
      <c r="E2948" s="36" t="n"/>
      <c r="F2948" s="36" t="n"/>
      <c r="G2948" s="36" t="n"/>
      <c r="H2948" s="14">
        <f>INDEX(VarLab,MATCH($A2948,VarKey,0))&amp;INDEX(MemLab,MATCH($C2948&amp;"|"&amp;$B2948,MemKey,0))</f>
        <v/>
      </c>
      <c r="I2948" s="14">
        <f>INDEX(VarUnit,MATCH($A2948,VarKey,0))</f>
        <v/>
      </c>
      <c r="J2948" s="14">
        <f>INDEX(VarSrc,MATCH($A2948,VarKey,0))</f>
        <v/>
      </c>
      <c r="K2948" s="11">
        <f>CodePrefix&amp;$A2948&amp;IF($C2948="","","."&amp;$C2948&amp;"."&amp;$B2948)&amp;INDEX(VarEnd,MATCH($A2948,VarKey,0))&amp;K$5</f>
        <v/>
      </c>
      <c r="L2948" s="37">
        <f>L2921+L2930+L2939</f>
        <v/>
      </c>
      <c r="M2948" s="32">
        <f>M2921+M2930+M2939</f>
        <v/>
      </c>
      <c r="N2948" s="32">
        <f>N2921+N2930+N2939</f>
        <v/>
      </c>
      <c r="O2948" s="32">
        <f>O2921+O2930+O2939</f>
        <v/>
      </c>
      <c r="P2948" s="32">
        <f>P2921+P2930+P2939</f>
        <v/>
      </c>
      <c r="Q2948" s="32">
        <f>Q2921+Q2930+Q2939</f>
        <v/>
      </c>
      <c r="R2948" s="32">
        <f>R2921+R2930+R2939</f>
        <v/>
      </c>
      <c r="S2948" s="32">
        <f>S2921+S2930+S2939</f>
        <v/>
      </c>
      <c r="T2948" s="32">
        <f>T2921+T2930+T2939</f>
        <v/>
      </c>
      <c r="U2948" s="32">
        <f>U2921+U2930+U2939</f>
        <v/>
      </c>
      <c r="V2948" s="32">
        <f>V2921+V2930+V2939</f>
        <v/>
      </c>
      <c r="W2948" s="32">
        <f>W2921+W2930+W2939</f>
        <v/>
      </c>
      <c r="X2948" s="32">
        <f>X2921+X2930+X2939</f>
        <v/>
      </c>
      <c r="Y2948" s="32">
        <f>Y2921+Y2930+Y2939</f>
        <v/>
      </c>
      <c r="Z2948" s="32">
        <f>Z2921+Z2930+Z2939</f>
        <v/>
      </c>
      <c r="AA2948" s="32">
        <f>AA2921+AA2930+AA2939</f>
        <v/>
      </c>
      <c r="AB2948" s="32">
        <f>AB2921+AB2930+AB2939</f>
        <v/>
      </c>
      <c r="AC2948" s="32">
        <f>AC2921+AC2930+AC2939</f>
        <v/>
      </c>
      <c r="AD2948" s="32">
        <f>AD2921+AD2930+AD2939</f>
        <v/>
      </c>
      <c r="AF2948" s="11">
        <f>CodePrefix&amp;$A2948&amp;IF($C2948="","","."&amp;$C2948&amp;"."&amp;$B2948)&amp;INDEX(VarEnd,MATCH($A2948,VarKey,0))&amp;AF$5</f>
        <v/>
      </c>
      <c r="AG2948" s="37">
        <f>AG2921+AG2930+AG2939</f>
        <v/>
      </c>
      <c r="AH2948" s="32">
        <f>AH2921+AH2930+AH2939</f>
        <v/>
      </c>
      <c r="AI2948" s="32">
        <f>AI2921+AI2930+AI2939</f>
        <v/>
      </c>
      <c r="AJ2948" s="32">
        <f>AJ2921+AJ2930+AJ2939</f>
        <v/>
      </c>
      <c r="AK2948" s="32">
        <f>AK2921+AK2930+AK2939</f>
        <v/>
      </c>
      <c r="AL2948" s="32">
        <f>AL2921+AL2930+AL2939</f>
        <v/>
      </c>
      <c r="AM2948" s="32">
        <f>AM2921+AM2930+AM2939</f>
        <v/>
      </c>
      <c r="AN2948" s="32">
        <f>AN2921+AN2930+AN2939</f>
        <v/>
      </c>
      <c r="AO2948" s="32">
        <f>AO2921+AO2930+AO2939</f>
        <v/>
      </c>
      <c r="AP2948" s="32">
        <f>AP2921+AP2930+AP2939</f>
        <v/>
      </c>
      <c r="AQ2948" s="32">
        <f>AQ2921+AQ2930+AQ2939</f>
        <v/>
      </c>
      <c r="AR2948" s="32">
        <f>AR2921+AR2930+AR2939</f>
        <v/>
      </c>
      <c r="AS2948" s="32">
        <f>AS2921+AS2930+AS2939</f>
        <v/>
      </c>
      <c r="AT2948" s="32">
        <f>AT2921+AT2930+AT2939</f>
        <v/>
      </c>
      <c r="AU2948" s="32">
        <f>AU2921+AU2930+AU2939</f>
        <v/>
      </c>
      <c r="AV2948" s="32">
        <f>AV2921+AV2930+AV2939</f>
        <v/>
      </c>
      <c r="AW2948" s="32">
        <f>AW2921+AW2930+AW2939</f>
        <v/>
      </c>
      <c r="AX2948" s="32">
        <f>AX2921+AX2930+AX2939</f>
        <v/>
      </c>
      <c r="AY2948" s="32">
        <f>AY2921+AY2930+AY2939</f>
        <v/>
      </c>
    </row>
    <row r="2949" hidden="1" outlineLevel="2">
      <c r="A2949" s="14" t="inlineStr">
        <is>
          <t>nce</t>
        </is>
      </c>
      <c r="B2949" s="14" t="inlineStr">
        <is>
          <t>oop</t>
        </is>
      </c>
      <c r="C2949" s="14" t="inlineStr">
        <is>
          <t>oen</t>
        </is>
      </c>
      <c r="D2949" s="36" t="n"/>
      <c r="E2949" s="36" t="n"/>
      <c r="F2949" s="36" t="n"/>
      <c r="G2949" s="36" t="n"/>
      <c r="H2949" s="14">
        <f>INDEX(VarLab,MATCH($A2949,VarKey,0))&amp;INDEX(MemLab,MATCH($C2949&amp;"|"&amp;$B2949,MemKey,0))</f>
        <v/>
      </c>
      <c r="I2949" s="14">
        <f>INDEX(VarUnit,MATCH($A2949,VarKey,0))</f>
        <v/>
      </c>
      <c r="J2949" s="14">
        <f>INDEX(VarSrc,MATCH($A2949,VarKey,0))</f>
        <v/>
      </c>
      <c r="K2949" s="11">
        <f>CodePrefix&amp;$A2949&amp;IF($C2949="","","."&amp;$C2949&amp;"."&amp;$B2949)&amp;INDEX(VarEnd,MATCH($A2949,VarKey,0))&amp;K$5</f>
        <v/>
      </c>
      <c r="L2949" s="37">
        <f>L2922+L2931+L2940</f>
        <v/>
      </c>
      <c r="M2949" s="32">
        <f>M2922+M2931+M2940</f>
        <v/>
      </c>
      <c r="N2949" s="32">
        <f>N2922+N2931+N2940</f>
        <v/>
      </c>
      <c r="O2949" s="32">
        <f>O2922+O2931+O2940</f>
        <v/>
      </c>
      <c r="P2949" s="32">
        <f>P2922+P2931+P2940</f>
        <v/>
      </c>
      <c r="Q2949" s="32">
        <f>Q2922+Q2931+Q2940</f>
        <v/>
      </c>
      <c r="R2949" s="32">
        <f>R2922+R2931+R2940</f>
        <v/>
      </c>
      <c r="S2949" s="32">
        <f>S2922+S2931+S2940</f>
        <v/>
      </c>
      <c r="T2949" s="32">
        <f>T2922+T2931+T2940</f>
        <v/>
      </c>
      <c r="U2949" s="32">
        <f>U2922+U2931+U2940</f>
        <v/>
      </c>
      <c r="V2949" s="32">
        <f>V2922+V2931+V2940</f>
        <v/>
      </c>
      <c r="W2949" s="32">
        <f>W2922+W2931+W2940</f>
        <v/>
      </c>
      <c r="X2949" s="32">
        <f>X2922+X2931+X2940</f>
        <v/>
      </c>
      <c r="Y2949" s="32">
        <f>Y2922+Y2931+Y2940</f>
        <v/>
      </c>
      <c r="Z2949" s="32">
        <f>Z2922+Z2931+Z2940</f>
        <v/>
      </c>
      <c r="AA2949" s="32">
        <f>AA2922+AA2931+AA2940</f>
        <v/>
      </c>
      <c r="AB2949" s="32">
        <f>AB2922+AB2931+AB2940</f>
        <v/>
      </c>
      <c r="AC2949" s="32">
        <f>AC2922+AC2931+AC2940</f>
        <v/>
      </c>
      <c r="AD2949" s="32">
        <f>AD2922+AD2931+AD2940</f>
        <v/>
      </c>
      <c r="AF2949" s="11">
        <f>CodePrefix&amp;$A2949&amp;IF($C2949="","","."&amp;$C2949&amp;"."&amp;$B2949)&amp;INDEX(VarEnd,MATCH($A2949,VarKey,0))&amp;AF$5</f>
        <v/>
      </c>
      <c r="AG2949" s="37">
        <f>AG2922+AG2931+AG2940</f>
        <v/>
      </c>
      <c r="AH2949" s="32">
        <f>AH2922+AH2931+AH2940</f>
        <v/>
      </c>
      <c r="AI2949" s="32">
        <f>AI2922+AI2931+AI2940</f>
        <v/>
      </c>
      <c r="AJ2949" s="32">
        <f>AJ2922+AJ2931+AJ2940</f>
        <v/>
      </c>
      <c r="AK2949" s="32">
        <f>AK2922+AK2931+AK2940</f>
        <v/>
      </c>
      <c r="AL2949" s="32">
        <f>AL2922+AL2931+AL2940</f>
        <v/>
      </c>
      <c r="AM2949" s="32">
        <f>AM2922+AM2931+AM2940</f>
        <v/>
      </c>
      <c r="AN2949" s="32">
        <f>AN2922+AN2931+AN2940</f>
        <v/>
      </c>
      <c r="AO2949" s="32">
        <f>AO2922+AO2931+AO2940</f>
        <v/>
      </c>
      <c r="AP2949" s="32">
        <f>AP2922+AP2931+AP2940</f>
        <v/>
      </c>
      <c r="AQ2949" s="32">
        <f>AQ2922+AQ2931+AQ2940</f>
        <v/>
      </c>
      <c r="AR2949" s="32">
        <f>AR2922+AR2931+AR2940</f>
        <v/>
      </c>
      <c r="AS2949" s="32">
        <f>AS2922+AS2931+AS2940</f>
        <v/>
      </c>
      <c r="AT2949" s="32">
        <f>AT2922+AT2931+AT2940</f>
        <v/>
      </c>
      <c r="AU2949" s="32">
        <f>AU2922+AU2931+AU2940</f>
        <v/>
      </c>
      <c r="AV2949" s="32">
        <f>AV2922+AV2931+AV2940</f>
        <v/>
      </c>
      <c r="AW2949" s="32">
        <f>AW2922+AW2931+AW2940</f>
        <v/>
      </c>
      <c r="AX2949" s="32">
        <f>AX2922+AX2931+AX2940</f>
        <v/>
      </c>
      <c r="AY2949" s="32">
        <f>AY2922+AY2931+AY2940</f>
        <v/>
      </c>
    </row>
    <row r="2950" hidden="1" outlineLevel="2">
      <c r="A2950" s="14" t="inlineStr">
        <is>
          <t>nce</t>
        </is>
      </c>
      <c r="B2950" s="14" t="inlineStr">
        <is>
          <t>bio</t>
        </is>
      </c>
      <c r="C2950" s="14" t="inlineStr">
        <is>
          <t>oen</t>
        </is>
      </c>
      <c r="D2950" s="36" t="n"/>
      <c r="E2950" s="36" t="n"/>
      <c r="F2950" s="36" t="n"/>
      <c r="G2950" s="36" t="n"/>
      <c r="H2950" s="14">
        <f>INDEX(VarLab,MATCH($A2950,VarKey,0))&amp;INDEX(MemLab,MATCH($C2950&amp;"|"&amp;$B2950,MemKey,0))</f>
        <v/>
      </c>
      <c r="I2950" s="14">
        <f>INDEX(VarUnit,MATCH($A2950,VarKey,0))</f>
        <v/>
      </c>
      <c r="J2950" s="14">
        <f>INDEX(VarSrc,MATCH($A2950,VarKey,0))</f>
        <v/>
      </c>
      <c r="K2950" s="11">
        <f>CodePrefix&amp;$A2950&amp;IF($C2950="","","."&amp;$C2950&amp;"."&amp;$B2950)&amp;INDEX(VarEnd,MATCH($A2950,VarKey,0))&amp;K$5</f>
        <v/>
      </c>
      <c r="L2950" s="37">
        <f>L2923+L2932+L2941</f>
        <v/>
      </c>
      <c r="M2950" s="32">
        <f>M2923+M2932+M2941</f>
        <v/>
      </c>
      <c r="N2950" s="32">
        <f>N2923+N2932+N2941</f>
        <v/>
      </c>
      <c r="O2950" s="32">
        <f>O2923+O2932+O2941</f>
        <v/>
      </c>
      <c r="P2950" s="32">
        <f>P2923+P2932+P2941</f>
        <v/>
      </c>
      <c r="Q2950" s="32">
        <f>Q2923+Q2932+Q2941</f>
        <v/>
      </c>
      <c r="R2950" s="32">
        <f>R2923+R2932+R2941</f>
        <v/>
      </c>
      <c r="S2950" s="32">
        <f>S2923+S2932+S2941</f>
        <v/>
      </c>
      <c r="T2950" s="32">
        <f>T2923+T2932+T2941</f>
        <v/>
      </c>
      <c r="U2950" s="32">
        <f>U2923+U2932+U2941</f>
        <v/>
      </c>
      <c r="V2950" s="32">
        <f>V2923+V2932+V2941</f>
        <v/>
      </c>
      <c r="W2950" s="32">
        <f>W2923+W2932+W2941</f>
        <v/>
      </c>
      <c r="X2950" s="32">
        <f>X2923+X2932+X2941</f>
        <v/>
      </c>
      <c r="Y2950" s="32">
        <f>Y2923+Y2932+Y2941</f>
        <v/>
      </c>
      <c r="Z2950" s="32">
        <f>Z2923+Z2932+Z2941</f>
        <v/>
      </c>
      <c r="AA2950" s="32">
        <f>AA2923+AA2932+AA2941</f>
        <v/>
      </c>
      <c r="AB2950" s="32">
        <f>AB2923+AB2932+AB2941</f>
        <v/>
      </c>
      <c r="AC2950" s="32">
        <f>AC2923+AC2932+AC2941</f>
        <v/>
      </c>
      <c r="AD2950" s="32">
        <f>AD2923+AD2932+AD2941</f>
        <v/>
      </c>
      <c r="AF2950" s="11">
        <f>CodePrefix&amp;$A2950&amp;IF($C2950="","","."&amp;$C2950&amp;"."&amp;$B2950)&amp;INDEX(VarEnd,MATCH($A2950,VarKey,0))&amp;AF$5</f>
        <v/>
      </c>
      <c r="AG2950" s="37">
        <f>AG2923+AG2932+AG2941</f>
        <v/>
      </c>
      <c r="AH2950" s="32">
        <f>AH2923+AH2932+AH2941</f>
        <v/>
      </c>
      <c r="AI2950" s="32">
        <f>AI2923+AI2932+AI2941</f>
        <v/>
      </c>
      <c r="AJ2950" s="32">
        <f>AJ2923+AJ2932+AJ2941</f>
        <v/>
      </c>
      <c r="AK2950" s="32">
        <f>AK2923+AK2932+AK2941</f>
        <v/>
      </c>
      <c r="AL2950" s="32">
        <f>AL2923+AL2932+AL2941</f>
        <v/>
      </c>
      <c r="AM2950" s="32">
        <f>AM2923+AM2932+AM2941</f>
        <v/>
      </c>
      <c r="AN2950" s="32">
        <f>AN2923+AN2932+AN2941</f>
        <v/>
      </c>
      <c r="AO2950" s="32">
        <f>AO2923+AO2932+AO2941</f>
        <v/>
      </c>
      <c r="AP2950" s="32">
        <f>AP2923+AP2932+AP2941</f>
        <v/>
      </c>
      <c r="AQ2950" s="32">
        <f>AQ2923+AQ2932+AQ2941</f>
        <v/>
      </c>
      <c r="AR2950" s="32">
        <f>AR2923+AR2932+AR2941</f>
        <v/>
      </c>
      <c r="AS2950" s="32">
        <f>AS2923+AS2932+AS2941</f>
        <v/>
      </c>
      <c r="AT2950" s="32">
        <f>AT2923+AT2932+AT2941</f>
        <v/>
      </c>
      <c r="AU2950" s="32">
        <f>AU2923+AU2932+AU2941</f>
        <v/>
      </c>
      <c r="AV2950" s="32">
        <f>AV2923+AV2932+AV2941</f>
        <v/>
      </c>
      <c r="AW2950" s="32">
        <f>AW2923+AW2932+AW2941</f>
        <v/>
      </c>
      <c r="AX2950" s="32">
        <f>AX2923+AX2932+AX2941</f>
        <v/>
      </c>
      <c r="AY2950" s="32">
        <f>AY2923+AY2932+AY2941</f>
        <v/>
      </c>
    </row>
    <row r="2951" hidden="1" outlineLevel="2"/>
    <row r="2952" hidden="1" outlineLevel="2">
      <c r="A2952" s="14" t="inlineStr">
        <is>
          <t>xcp</t>
        </is>
      </c>
      <c r="B2952" s="14" t="inlineStr">
        <is>
          <t>coa</t>
        </is>
      </c>
      <c r="C2952" s="14" t="inlineStr">
        <is>
          <t>oen</t>
        </is>
      </c>
      <c r="D2952" s="32">
        <f>INDEX(Inputs!$W$5:$W$132,MATCH($B2952&amp;"|"&amp;$C2952,Inputs!$A$5:$A$132,0))</f>
        <v/>
      </c>
      <c r="E2952" s="32">
        <f>INDEX(Inputs!$Z$5:$Z$132,MATCH($B2952&amp;"|"&amp;$C2952,Inputs!$A$5:$A$132,0))</f>
        <v/>
      </c>
      <c r="F2952" s="32">
        <f>INDEX(Inputs!$AA$5:$AA$132,MATCH($B2952&amp;"|"&amp;$C2952,Inputs!$A$5:$A$132,0))</f>
        <v/>
      </c>
      <c r="G2952" s="36" t="n"/>
      <c r="H2952" s="14">
        <f>INDEX(VarLab,MATCH($A2952,VarKey,0))&amp;INDEX(MemLab,MATCH($C2952&amp;"|"&amp;$B2952,MemKey,0))</f>
        <v/>
      </c>
      <c r="I2952" s="14">
        <f>INDEX(VarUnit,MATCH($A2952,VarKey,0))</f>
        <v/>
      </c>
      <c r="J2952" s="14">
        <f>INDEX(VarSrc,MATCH($A2952,VarKey,0))</f>
        <v/>
      </c>
      <c r="K2952" s="11">
        <f>CodePrefix&amp;$A2952&amp;IF($C2952="","","."&amp;$C2952&amp;"."&amp;$B2952)&amp;INDEX(VarEnd,MATCH($A2952,VarKey,0))&amp;K$5</f>
        <v/>
      </c>
      <c r="L2952" s="37">
        <f>$D2952*($E2952*L$321+$F2952*L$324)</f>
        <v/>
      </c>
      <c r="M2952" s="32">
        <f>$D2952*($E2952*M$321+$F2952*M$324)</f>
        <v/>
      </c>
      <c r="N2952" s="32">
        <f>$D2952*($E2952*N$321+$F2952*N$324)</f>
        <v/>
      </c>
      <c r="O2952" s="32">
        <f>$D2952*($E2952*O$321+$F2952*O$324)</f>
        <v/>
      </c>
      <c r="P2952" s="32">
        <f>$D2952*($E2952*P$321+$F2952*P$324)</f>
        <v/>
      </c>
      <c r="Q2952" s="32">
        <f>$D2952*($E2952*Q$321+$F2952*Q$324)</f>
        <v/>
      </c>
      <c r="R2952" s="32">
        <f>$D2952*($E2952*R$321+$F2952*R$324)</f>
        <v/>
      </c>
      <c r="S2952" s="32">
        <f>$D2952*($E2952*S$321+$F2952*S$324)</f>
        <v/>
      </c>
      <c r="T2952" s="32">
        <f>$D2952*($E2952*T$321+$F2952*T$324)</f>
        <v/>
      </c>
      <c r="U2952" s="32">
        <f>$D2952*($E2952*U$321+$F2952*U$324)</f>
        <v/>
      </c>
      <c r="V2952" s="32">
        <f>$D2952*($E2952*V$321+$F2952*V$324)</f>
        <v/>
      </c>
      <c r="W2952" s="32">
        <f>$D2952*($E2952*W$321+$F2952*W$324)</f>
        <v/>
      </c>
      <c r="X2952" s="32">
        <f>$D2952*($E2952*X$321+$F2952*X$324)</f>
        <v/>
      </c>
      <c r="Y2952" s="32">
        <f>$D2952*($E2952*Y$321+$F2952*Y$324)</f>
        <v/>
      </c>
      <c r="Z2952" s="32">
        <f>$D2952*($E2952*Z$321+$F2952*Z$324)</f>
        <v/>
      </c>
      <c r="AA2952" s="32">
        <f>$D2952*($E2952*AA$321+$F2952*AA$324)</f>
        <v/>
      </c>
      <c r="AB2952" s="32">
        <f>$D2952*($E2952*AB$321+$F2952*AB$324)</f>
        <v/>
      </c>
      <c r="AC2952" s="32">
        <f>$D2952*($E2952*AC$321+$F2952*AC$324)</f>
        <v/>
      </c>
      <c r="AD2952" s="32">
        <f>$D2952*($E2952*AD$321+$F2952*AD$324)</f>
        <v/>
      </c>
      <c r="AF2952" s="11">
        <f>CodePrefix&amp;$A2952&amp;IF($C2952="","","."&amp;$C2952&amp;"."&amp;$B2952)&amp;INDEX(VarEnd,MATCH($A2952,VarKey,0))&amp;AF$5</f>
        <v/>
      </c>
      <c r="AG2952" s="37">
        <f>$D2952*($E2952*AG$321+$F2952*AG$324)</f>
        <v/>
      </c>
      <c r="AH2952" s="32">
        <f>$D2952*($E2952*AH$321+$F2952*AH$324)</f>
        <v/>
      </c>
      <c r="AI2952" s="32">
        <f>$D2952*($E2952*AI$321+$F2952*AI$324)</f>
        <v/>
      </c>
      <c r="AJ2952" s="32">
        <f>$D2952*($E2952*AJ$321+$F2952*AJ$324)</f>
        <v/>
      </c>
      <c r="AK2952" s="32">
        <f>$D2952*($E2952*AK$321+$F2952*AK$324)</f>
        <v/>
      </c>
      <c r="AL2952" s="32">
        <f>$D2952*($E2952*AL$321+$F2952*AL$324)</f>
        <v/>
      </c>
      <c r="AM2952" s="32">
        <f>$D2952*($E2952*AM$321+$F2952*AM$324)</f>
        <v/>
      </c>
      <c r="AN2952" s="32">
        <f>$D2952*($E2952*AN$321+$F2952*AN$324)</f>
        <v/>
      </c>
      <c r="AO2952" s="32">
        <f>$D2952*($E2952*AO$321+$F2952*AO$324)</f>
        <v/>
      </c>
      <c r="AP2952" s="32">
        <f>$D2952*($E2952*AP$321+$F2952*AP$324)</f>
        <v/>
      </c>
      <c r="AQ2952" s="32">
        <f>$D2952*($E2952*AQ$321+$F2952*AQ$324)</f>
        <v/>
      </c>
      <c r="AR2952" s="32">
        <f>$D2952*($E2952*AR$321+$F2952*AR$324)</f>
        <v/>
      </c>
      <c r="AS2952" s="32">
        <f>$D2952*($E2952*AS$321+$F2952*AS$324)</f>
        <v/>
      </c>
      <c r="AT2952" s="32">
        <f>$D2952*($E2952*AT$321+$F2952*AT$324)</f>
        <v/>
      </c>
      <c r="AU2952" s="32">
        <f>$D2952*($E2952*AU$321+$F2952*AU$324)</f>
        <v/>
      </c>
      <c r="AV2952" s="32">
        <f>$D2952*($E2952*AV$321+$F2952*AV$324)</f>
        <v/>
      </c>
      <c r="AW2952" s="32">
        <f>$D2952*($E2952*AW$321+$F2952*AW$324)</f>
        <v/>
      </c>
      <c r="AX2952" s="32">
        <f>$D2952*($E2952*AX$321+$F2952*AX$324)</f>
        <v/>
      </c>
      <c r="AY2952" s="32">
        <f>$D2952*($E2952*AY$321+$F2952*AY$324)</f>
        <v/>
      </c>
    </row>
    <row r="2953" hidden="1" outlineLevel="2">
      <c r="A2953" s="14" t="inlineStr">
        <is>
          <t>xcp</t>
        </is>
      </c>
      <c r="B2953" s="14" t="inlineStr">
        <is>
          <t>nga</t>
        </is>
      </c>
      <c r="C2953" s="14" t="inlineStr">
        <is>
          <t>oen</t>
        </is>
      </c>
      <c r="D2953" s="32">
        <f>INDEX(Inputs!$W$5:$W$132,MATCH($B2953&amp;"|"&amp;$C2953,Inputs!$A$5:$A$132,0))</f>
        <v/>
      </c>
      <c r="E2953" s="32">
        <f>INDEX(Inputs!$Z$5:$Z$132,MATCH($B2953&amp;"|"&amp;$C2953,Inputs!$A$5:$A$132,0))</f>
        <v/>
      </c>
      <c r="F2953" s="32">
        <f>INDEX(Inputs!$AA$5:$AA$132,MATCH($B2953&amp;"|"&amp;$C2953,Inputs!$A$5:$A$132,0))</f>
        <v/>
      </c>
      <c r="G2953" s="36" t="n"/>
      <c r="H2953" s="14">
        <f>INDEX(VarLab,MATCH($A2953,VarKey,0))&amp;INDEX(MemLab,MATCH($C2953&amp;"|"&amp;$B2953,MemKey,0))</f>
        <v/>
      </c>
      <c r="I2953" s="14">
        <f>INDEX(VarUnit,MATCH($A2953,VarKey,0))</f>
        <v/>
      </c>
      <c r="J2953" s="14">
        <f>INDEX(VarSrc,MATCH($A2953,VarKey,0))</f>
        <v/>
      </c>
      <c r="K2953" s="11">
        <f>CodePrefix&amp;$A2953&amp;IF($C2953="","","."&amp;$C2953&amp;"."&amp;$B2953)&amp;INDEX(VarEnd,MATCH($A2953,VarKey,0))&amp;K$5</f>
        <v/>
      </c>
      <c r="L2953" s="37">
        <f>$D2953*($E2953*L$321+$F2953*L$324)</f>
        <v/>
      </c>
      <c r="M2953" s="32">
        <f>$D2953*($E2953*M$321+$F2953*M$324)</f>
        <v/>
      </c>
      <c r="N2953" s="32">
        <f>$D2953*($E2953*N$321+$F2953*N$324)</f>
        <v/>
      </c>
      <c r="O2953" s="32">
        <f>$D2953*($E2953*O$321+$F2953*O$324)</f>
        <v/>
      </c>
      <c r="P2953" s="32">
        <f>$D2953*($E2953*P$321+$F2953*P$324)</f>
        <v/>
      </c>
      <c r="Q2953" s="32">
        <f>$D2953*($E2953*Q$321+$F2953*Q$324)</f>
        <v/>
      </c>
      <c r="R2953" s="32">
        <f>$D2953*($E2953*R$321+$F2953*R$324)</f>
        <v/>
      </c>
      <c r="S2953" s="32">
        <f>$D2953*($E2953*S$321+$F2953*S$324)</f>
        <v/>
      </c>
      <c r="T2953" s="32">
        <f>$D2953*($E2953*T$321+$F2953*T$324)</f>
        <v/>
      </c>
      <c r="U2953" s="32">
        <f>$D2953*($E2953*U$321+$F2953*U$324)</f>
        <v/>
      </c>
      <c r="V2953" s="32">
        <f>$D2953*($E2953*V$321+$F2953*V$324)</f>
        <v/>
      </c>
      <c r="W2953" s="32">
        <f>$D2953*($E2953*W$321+$F2953*W$324)</f>
        <v/>
      </c>
      <c r="X2953" s="32">
        <f>$D2953*($E2953*X$321+$F2953*X$324)</f>
        <v/>
      </c>
      <c r="Y2953" s="32">
        <f>$D2953*($E2953*Y$321+$F2953*Y$324)</f>
        <v/>
      </c>
      <c r="Z2953" s="32">
        <f>$D2953*($E2953*Z$321+$F2953*Z$324)</f>
        <v/>
      </c>
      <c r="AA2953" s="32">
        <f>$D2953*($E2953*AA$321+$F2953*AA$324)</f>
        <v/>
      </c>
      <c r="AB2953" s="32">
        <f>$D2953*($E2953*AB$321+$F2953*AB$324)</f>
        <v/>
      </c>
      <c r="AC2953" s="32">
        <f>$D2953*($E2953*AC$321+$F2953*AC$324)</f>
        <v/>
      </c>
      <c r="AD2953" s="32">
        <f>$D2953*($E2953*AD$321+$F2953*AD$324)</f>
        <v/>
      </c>
      <c r="AF2953" s="11">
        <f>CodePrefix&amp;$A2953&amp;IF($C2953="","","."&amp;$C2953&amp;"."&amp;$B2953)&amp;INDEX(VarEnd,MATCH($A2953,VarKey,0))&amp;AF$5</f>
        <v/>
      </c>
      <c r="AG2953" s="37">
        <f>$D2953*($E2953*AG$321+$F2953*AG$324)</f>
        <v/>
      </c>
      <c r="AH2953" s="32">
        <f>$D2953*($E2953*AH$321+$F2953*AH$324)</f>
        <v/>
      </c>
      <c r="AI2953" s="32">
        <f>$D2953*($E2953*AI$321+$F2953*AI$324)</f>
        <v/>
      </c>
      <c r="AJ2953" s="32">
        <f>$D2953*($E2953*AJ$321+$F2953*AJ$324)</f>
        <v/>
      </c>
      <c r="AK2953" s="32">
        <f>$D2953*($E2953*AK$321+$F2953*AK$324)</f>
        <v/>
      </c>
      <c r="AL2953" s="32">
        <f>$D2953*($E2953*AL$321+$F2953*AL$324)</f>
        <v/>
      </c>
      <c r="AM2953" s="32">
        <f>$D2953*($E2953*AM$321+$F2953*AM$324)</f>
        <v/>
      </c>
      <c r="AN2953" s="32">
        <f>$D2953*($E2953*AN$321+$F2953*AN$324)</f>
        <v/>
      </c>
      <c r="AO2953" s="32">
        <f>$D2953*($E2953*AO$321+$F2953*AO$324)</f>
        <v/>
      </c>
      <c r="AP2953" s="32">
        <f>$D2953*($E2953*AP$321+$F2953*AP$324)</f>
        <v/>
      </c>
      <c r="AQ2953" s="32">
        <f>$D2953*($E2953*AQ$321+$F2953*AQ$324)</f>
        <v/>
      </c>
      <c r="AR2953" s="32">
        <f>$D2953*($E2953*AR$321+$F2953*AR$324)</f>
        <v/>
      </c>
      <c r="AS2953" s="32">
        <f>$D2953*($E2953*AS$321+$F2953*AS$324)</f>
        <v/>
      </c>
      <c r="AT2953" s="32">
        <f>$D2953*($E2953*AT$321+$F2953*AT$324)</f>
        <v/>
      </c>
      <c r="AU2953" s="32">
        <f>$D2953*($E2953*AU$321+$F2953*AU$324)</f>
        <v/>
      </c>
      <c r="AV2953" s="32">
        <f>$D2953*($E2953*AV$321+$F2953*AV$324)</f>
        <v/>
      </c>
      <c r="AW2953" s="32">
        <f>$D2953*($E2953*AW$321+$F2953*AW$324)</f>
        <v/>
      </c>
      <c r="AX2953" s="32">
        <f>$D2953*($E2953*AX$321+$F2953*AX$324)</f>
        <v/>
      </c>
      <c r="AY2953" s="32">
        <f>$D2953*($E2953*AY$321+$F2953*AY$324)</f>
        <v/>
      </c>
    </row>
    <row r="2954" hidden="1" outlineLevel="2">
      <c r="A2954" s="14" t="inlineStr">
        <is>
          <t>xcp</t>
        </is>
      </c>
      <c r="B2954" s="14" t="inlineStr">
        <is>
          <t>gso</t>
        </is>
      </c>
      <c r="C2954" s="14" t="inlineStr">
        <is>
          <t>oen</t>
        </is>
      </c>
      <c r="D2954" s="32">
        <f>INDEX(Inputs!$W$5:$W$132,MATCH($B2954&amp;"|"&amp;$C2954,Inputs!$A$5:$A$132,0))</f>
        <v/>
      </c>
      <c r="E2954" s="32">
        <f>INDEX(Inputs!$Z$5:$Z$132,MATCH($B2954&amp;"|"&amp;$C2954,Inputs!$A$5:$A$132,0))</f>
        <v/>
      </c>
      <c r="F2954" s="32">
        <f>INDEX(Inputs!$AA$5:$AA$132,MATCH($B2954&amp;"|"&amp;$C2954,Inputs!$A$5:$A$132,0))</f>
        <v/>
      </c>
      <c r="G2954" s="36" t="n"/>
      <c r="H2954" s="14">
        <f>INDEX(VarLab,MATCH($A2954,VarKey,0))&amp;INDEX(MemLab,MATCH($C2954&amp;"|"&amp;$B2954,MemKey,0))</f>
        <v/>
      </c>
      <c r="I2954" s="14">
        <f>INDEX(VarUnit,MATCH($A2954,VarKey,0))</f>
        <v/>
      </c>
      <c r="J2954" s="14">
        <f>INDEX(VarSrc,MATCH($A2954,VarKey,0))</f>
        <v/>
      </c>
      <c r="K2954" s="11">
        <f>CodePrefix&amp;$A2954&amp;IF($C2954="","","."&amp;$C2954&amp;"."&amp;$B2954)&amp;INDEX(VarEnd,MATCH($A2954,VarKey,0))&amp;K$5</f>
        <v/>
      </c>
      <c r="L2954" s="37">
        <f>$D2954*($E2954*L$321+$F2954*L$324)</f>
        <v/>
      </c>
      <c r="M2954" s="32">
        <f>$D2954*($E2954*M$321+$F2954*M$324)</f>
        <v/>
      </c>
      <c r="N2954" s="32">
        <f>$D2954*($E2954*N$321+$F2954*N$324)</f>
        <v/>
      </c>
      <c r="O2954" s="32">
        <f>$D2954*($E2954*O$321+$F2954*O$324)</f>
        <v/>
      </c>
      <c r="P2954" s="32">
        <f>$D2954*($E2954*P$321+$F2954*P$324)</f>
        <v/>
      </c>
      <c r="Q2954" s="32">
        <f>$D2954*($E2954*Q$321+$F2954*Q$324)</f>
        <v/>
      </c>
      <c r="R2954" s="32">
        <f>$D2954*($E2954*R$321+$F2954*R$324)</f>
        <v/>
      </c>
      <c r="S2954" s="32">
        <f>$D2954*($E2954*S$321+$F2954*S$324)</f>
        <v/>
      </c>
      <c r="T2954" s="32">
        <f>$D2954*($E2954*T$321+$F2954*T$324)</f>
        <v/>
      </c>
      <c r="U2954" s="32">
        <f>$D2954*($E2954*U$321+$F2954*U$324)</f>
        <v/>
      </c>
      <c r="V2954" s="32">
        <f>$D2954*($E2954*V$321+$F2954*V$324)</f>
        <v/>
      </c>
      <c r="W2954" s="32">
        <f>$D2954*($E2954*W$321+$F2954*W$324)</f>
        <v/>
      </c>
      <c r="X2954" s="32">
        <f>$D2954*($E2954*X$321+$F2954*X$324)</f>
        <v/>
      </c>
      <c r="Y2954" s="32">
        <f>$D2954*($E2954*Y$321+$F2954*Y$324)</f>
        <v/>
      </c>
      <c r="Z2954" s="32">
        <f>$D2954*($E2954*Z$321+$F2954*Z$324)</f>
        <v/>
      </c>
      <c r="AA2954" s="32">
        <f>$D2954*($E2954*AA$321+$F2954*AA$324)</f>
        <v/>
      </c>
      <c r="AB2954" s="32">
        <f>$D2954*($E2954*AB$321+$F2954*AB$324)</f>
        <v/>
      </c>
      <c r="AC2954" s="32">
        <f>$D2954*($E2954*AC$321+$F2954*AC$324)</f>
        <v/>
      </c>
      <c r="AD2954" s="32">
        <f>$D2954*($E2954*AD$321+$F2954*AD$324)</f>
        <v/>
      </c>
      <c r="AF2954" s="11">
        <f>CodePrefix&amp;$A2954&amp;IF($C2954="","","."&amp;$C2954&amp;"."&amp;$B2954)&amp;INDEX(VarEnd,MATCH($A2954,VarKey,0))&amp;AF$5</f>
        <v/>
      </c>
      <c r="AG2954" s="37">
        <f>$D2954*($E2954*AG$321+$F2954*AG$324)</f>
        <v/>
      </c>
      <c r="AH2954" s="32">
        <f>$D2954*($E2954*AH$321+$F2954*AH$324)</f>
        <v/>
      </c>
      <c r="AI2954" s="32">
        <f>$D2954*($E2954*AI$321+$F2954*AI$324)</f>
        <v/>
      </c>
      <c r="AJ2954" s="32">
        <f>$D2954*($E2954*AJ$321+$F2954*AJ$324)</f>
        <v/>
      </c>
      <c r="AK2954" s="32">
        <f>$D2954*($E2954*AK$321+$F2954*AK$324)</f>
        <v/>
      </c>
      <c r="AL2954" s="32">
        <f>$D2954*($E2954*AL$321+$F2954*AL$324)</f>
        <v/>
      </c>
      <c r="AM2954" s="32">
        <f>$D2954*($E2954*AM$321+$F2954*AM$324)</f>
        <v/>
      </c>
      <c r="AN2954" s="32">
        <f>$D2954*($E2954*AN$321+$F2954*AN$324)</f>
        <v/>
      </c>
      <c r="AO2954" s="32">
        <f>$D2954*($E2954*AO$321+$F2954*AO$324)</f>
        <v/>
      </c>
      <c r="AP2954" s="32">
        <f>$D2954*($E2954*AP$321+$F2954*AP$324)</f>
        <v/>
      </c>
      <c r="AQ2954" s="32">
        <f>$D2954*($E2954*AQ$321+$F2954*AQ$324)</f>
        <v/>
      </c>
      <c r="AR2954" s="32">
        <f>$D2954*($E2954*AR$321+$F2954*AR$324)</f>
        <v/>
      </c>
      <c r="AS2954" s="32">
        <f>$D2954*($E2954*AS$321+$F2954*AS$324)</f>
        <v/>
      </c>
      <c r="AT2954" s="32">
        <f>$D2954*($E2954*AT$321+$F2954*AT$324)</f>
        <v/>
      </c>
      <c r="AU2954" s="32">
        <f>$D2954*($E2954*AU$321+$F2954*AU$324)</f>
        <v/>
      </c>
      <c r="AV2954" s="32">
        <f>$D2954*($E2954*AV$321+$F2954*AV$324)</f>
        <v/>
      </c>
      <c r="AW2954" s="32">
        <f>$D2954*($E2954*AW$321+$F2954*AW$324)</f>
        <v/>
      </c>
      <c r="AX2954" s="32">
        <f>$D2954*($E2954*AX$321+$F2954*AX$324)</f>
        <v/>
      </c>
      <c r="AY2954" s="32">
        <f>$D2954*($E2954*AY$321+$F2954*AY$324)</f>
        <v/>
      </c>
    </row>
    <row r="2955" hidden="1" outlineLevel="2">
      <c r="A2955" s="14" t="inlineStr">
        <is>
          <t>xcp</t>
        </is>
      </c>
      <c r="B2955" s="14" t="inlineStr">
        <is>
          <t>die</t>
        </is>
      </c>
      <c r="C2955" s="14" t="inlineStr">
        <is>
          <t>oen</t>
        </is>
      </c>
      <c r="D2955" s="32">
        <f>INDEX(Inputs!$W$5:$W$132,MATCH($B2955&amp;"|"&amp;$C2955,Inputs!$A$5:$A$132,0))</f>
        <v/>
      </c>
      <c r="E2955" s="32">
        <f>INDEX(Inputs!$Z$5:$Z$132,MATCH($B2955&amp;"|"&amp;$C2955,Inputs!$A$5:$A$132,0))</f>
        <v/>
      </c>
      <c r="F2955" s="32">
        <f>INDEX(Inputs!$AA$5:$AA$132,MATCH($B2955&amp;"|"&amp;$C2955,Inputs!$A$5:$A$132,0))</f>
        <v/>
      </c>
      <c r="G2955" s="36" t="n"/>
      <c r="H2955" s="14">
        <f>INDEX(VarLab,MATCH($A2955,VarKey,0))&amp;INDEX(MemLab,MATCH($C2955&amp;"|"&amp;$B2955,MemKey,0))</f>
        <v/>
      </c>
      <c r="I2955" s="14">
        <f>INDEX(VarUnit,MATCH($A2955,VarKey,0))</f>
        <v/>
      </c>
      <c r="J2955" s="14">
        <f>INDEX(VarSrc,MATCH($A2955,VarKey,0))</f>
        <v/>
      </c>
      <c r="K2955" s="11">
        <f>CodePrefix&amp;$A2955&amp;IF($C2955="","","."&amp;$C2955&amp;"."&amp;$B2955)&amp;INDEX(VarEnd,MATCH($A2955,VarKey,0))&amp;K$5</f>
        <v/>
      </c>
      <c r="L2955" s="37">
        <f>$D2955*($E2955*L$321+$F2955*L$324)</f>
        <v/>
      </c>
      <c r="M2955" s="32">
        <f>$D2955*($E2955*M$321+$F2955*M$324)</f>
        <v/>
      </c>
      <c r="N2955" s="32">
        <f>$D2955*($E2955*N$321+$F2955*N$324)</f>
        <v/>
      </c>
      <c r="O2955" s="32">
        <f>$D2955*($E2955*O$321+$F2955*O$324)</f>
        <v/>
      </c>
      <c r="P2955" s="32">
        <f>$D2955*($E2955*P$321+$F2955*P$324)</f>
        <v/>
      </c>
      <c r="Q2955" s="32">
        <f>$D2955*($E2955*Q$321+$F2955*Q$324)</f>
        <v/>
      </c>
      <c r="R2955" s="32">
        <f>$D2955*($E2955*R$321+$F2955*R$324)</f>
        <v/>
      </c>
      <c r="S2955" s="32">
        <f>$D2955*($E2955*S$321+$F2955*S$324)</f>
        <v/>
      </c>
      <c r="T2955" s="32">
        <f>$D2955*($E2955*T$321+$F2955*T$324)</f>
        <v/>
      </c>
      <c r="U2955" s="32">
        <f>$D2955*($E2955*U$321+$F2955*U$324)</f>
        <v/>
      </c>
      <c r="V2955" s="32">
        <f>$D2955*($E2955*V$321+$F2955*V$324)</f>
        <v/>
      </c>
      <c r="W2955" s="32">
        <f>$D2955*($E2955*W$321+$F2955*W$324)</f>
        <v/>
      </c>
      <c r="X2955" s="32">
        <f>$D2955*($E2955*X$321+$F2955*X$324)</f>
        <v/>
      </c>
      <c r="Y2955" s="32">
        <f>$D2955*($E2955*Y$321+$F2955*Y$324)</f>
        <v/>
      </c>
      <c r="Z2955" s="32">
        <f>$D2955*($E2955*Z$321+$F2955*Z$324)</f>
        <v/>
      </c>
      <c r="AA2955" s="32">
        <f>$D2955*($E2955*AA$321+$F2955*AA$324)</f>
        <v/>
      </c>
      <c r="AB2955" s="32">
        <f>$D2955*($E2955*AB$321+$F2955*AB$324)</f>
        <v/>
      </c>
      <c r="AC2955" s="32">
        <f>$D2955*($E2955*AC$321+$F2955*AC$324)</f>
        <v/>
      </c>
      <c r="AD2955" s="32">
        <f>$D2955*($E2955*AD$321+$F2955*AD$324)</f>
        <v/>
      </c>
      <c r="AF2955" s="11">
        <f>CodePrefix&amp;$A2955&amp;IF($C2955="","","."&amp;$C2955&amp;"."&amp;$B2955)&amp;INDEX(VarEnd,MATCH($A2955,VarKey,0))&amp;AF$5</f>
        <v/>
      </c>
      <c r="AG2955" s="37">
        <f>$D2955*($E2955*AG$321+$F2955*AG$324)</f>
        <v/>
      </c>
      <c r="AH2955" s="32">
        <f>$D2955*($E2955*AH$321+$F2955*AH$324)</f>
        <v/>
      </c>
      <c r="AI2955" s="32">
        <f>$D2955*($E2955*AI$321+$F2955*AI$324)</f>
        <v/>
      </c>
      <c r="AJ2955" s="32">
        <f>$D2955*($E2955*AJ$321+$F2955*AJ$324)</f>
        <v/>
      </c>
      <c r="AK2955" s="32">
        <f>$D2955*($E2955*AK$321+$F2955*AK$324)</f>
        <v/>
      </c>
      <c r="AL2955" s="32">
        <f>$D2955*($E2955*AL$321+$F2955*AL$324)</f>
        <v/>
      </c>
      <c r="AM2955" s="32">
        <f>$D2955*($E2955*AM$321+$F2955*AM$324)</f>
        <v/>
      </c>
      <c r="AN2955" s="32">
        <f>$D2955*($E2955*AN$321+$F2955*AN$324)</f>
        <v/>
      </c>
      <c r="AO2955" s="32">
        <f>$D2955*($E2955*AO$321+$F2955*AO$324)</f>
        <v/>
      </c>
      <c r="AP2955" s="32">
        <f>$D2955*($E2955*AP$321+$F2955*AP$324)</f>
        <v/>
      </c>
      <c r="AQ2955" s="32">
        <f>$D2955*($E2955*AQ$321+$F2955*AQ$324)</f>
        <v/>
      </c>
      <c r="AR2955" s="32">
        <f>$D2955*($E2955*AR$321+$F2955*AR$324)</f>
        <v/>
      </c>
      <c r="AS2955" s="32">
        <f>$D2955*($E2955*AS$321+$F2955*AS$324)</f>
        <v/>
      </c>
      <c r="AT2955" s="32">
        <f>$D2955*($E2955*AT$321+$F2955*AT$324)</f>
        <v/>
      </c>
      <c r="AU2955" s="32">
        <f>$D2955*($E2955*AU$321+$F2955*AU$324)</f>
        <v/>
      </c>
      <c r="AV2955" s="32">
        <f>$D2955*($E2955*AV$321+$F2955*AV$324)</f>
        <v/>
      </c>
      <c r="AW2955" s="32">
        <f>$D2955*($E2955*AW$321+$F2955*AW$324)</f>
        <v/>
      </c>
      <c r="AX2955" s="32">
        <f>$D2955*($E2955*AX$321+$F2955*AX$324)</f>
        <v/>
      </c>
      <c r="AY2955" s="32">
        <f>$D2955*($E2955*AY$321+$F2955*AY$324)</f>
        <v/>
      </c>
    </row>
    <row r="2956" hidden="1" outlineLevel="2">
      <c r="A2956" s="14" t="inlineStr">
        <is>
          <t>xcp</t>
        </is>
      </c>
      <c r="B2956" s="14" t="inlineStr">
        <is>
          <t>lpg</t>
        </is>
      </c>
      <c r="C2956" s="14" t="inlineStr">
        <is>
          <t>oen</t>
        </is>
      </c>
      <c r="D2956" s="32">
        <f>INDEX(Inputs!$W$5:$W$132,MATCH($B2956&amp;"|"&amp;$C2956,Inputs!$A$5:$A$132,0))</f>
        <v/>
      </c>
      <c r="E2956" s="32">
        <f>INDEX(Inputs!$Z$5:$Z$132,MATCH($B2956&amp;"|"&amp;$C2956,Inputs!$A$5:$A$132,0))</f>
        <v/>
      </c>
      <c r="F2956" s="32">
        <f>INDEX(Inputs!$AA$5:$AA$132,MATCH($B2956&amp;"|"&amp;$C2956,Inputs!$A$5:$A$132,0))</f>
        <v/>
      </c>
      <c r="G2956" s="36" t="n"/>
      <c r="H2956" s="14">
        <f>INDEX(VarLab,MATCH($A2956,VarKey,0))&amp;INDEX(MemLab,MATCH($C2956&amp;"|"&amp;$B2956,MemKey,0))</f>
        <v/>
      </c>
      <c r="I2956" s="14">
        <f>INDEX(VarUnit,MATCH($A2956,VarKey,0))</f>
        <v/>
      </c>
      <c r="J2956" s="14">
        <f>INDEX(VarSrc,MATCH($A2956,VarKey,0))</f>
        <v/>
      </c>
      <c r="K2956" s="11">
        <f>CodePrefix&amp;$A2956&amp;IF($C2956="","","."&amp;$C2956&amp;"."&amp;$B2956)&amp;INDEX(VarEnd,MATCH($A2956,VarKey,0))&amp;K$5</f>
        <v/>
      </c>
      <c r="L2956" s="37">
        <f>$D2956*($E2956*L$321+$F2956*L$324)</f>
        <v/>
      </c>
      <c r="M2956" s="32">
        <f>$D2956*($E2956*M$321+$F2956*M$324)</f>
        <v/>
      </c>
      <c r="N2956" s="32">
        <f>$D2956*($E2956*N$321+$F2956*N$324)</f>
        <v/>
      </c>
      <c r="O2956" s="32">
        <f>$D2956*($E2956*O$321+$F2956*O$324)</f>
        <v/>
      </c>
      <c r="P2956" s="32">
        <f>$D2956*($E2956*P$321+$F2956*P$324)</f>
        <v/>
      </c>
      <c r="Q2956" s="32">
        <f>$D2956*($E2956*Q$321+$F2956*Q$324)</f>
        <v/>
      </c>
      <c r="R2956" s="32">
        <f>$D2956*($E2956*R$321+$F2956*R$324)</f>
        <v/>
      </c>
      <c r="S2956" s="32">
        <f>$D2956*($E2956*S$321+$F2956*S$324)</f>
        <v/>
      </c>
      <c r="T2956" s="32">
        <f>$D2956*($E2956*T$321+$F2956*T$324)</f>
        <v/>
      </c>
      <c r="U2956" s="32">
        <f>$D2956*($E2956*U$321+$F2956*U$324)</f>
        <v/>
      </c>
      <c r="V2956" s="32">
        <f>$D2956*($E2956*V$321+$F2956*V$324)</f>
        <v/>
      </c>
      <c r="W2956" s="32">
        <f>$D2956*($E2956*W$321+$F2956*W$324)</f>
        <v/>
      </c>
      <c r="X2956" s="32">
        <f>$D2956*($E2956*X$321+$F2956*X$324)</f>
        <v/>
      </c>
      <c r="Y2956" s="32">
        <f>$D2956*($E2956*Y$321+$F2956*Y$324)</f>
        <v/>
      </c>
      <c r="Z2956" s="32">
        <f>$D2956*($E2956*Z$321+$F2956*Z$324)</f>
        <v/>
      </c>
      <c r="AA2956" s="32">
        <f>$D2956*($E2956*AA$321+$F2956*AA$324)</f>
        <v/>
      </c>
      <c r="AB2956" s="32">
        <f>$D2956*($E2956*AB$321+$F2956*AB$324)</f>
        <v/>
      </c>
      <c r="AC2956" s="32">
        <f>$D2956*($E2956*AC$321+$F2956*AC$324)</f>
        <v/>
      </c>
      <c r="AD2956" s="32">
        <f>$D2956*($E2956*AD$321+$F2956*AD$324)</f>
        <v/>
      </c>
      <c r="AF2956" s="11">
        <f>CodePrefix&amp;$A2956&amp;IF($C2956="","","."&amp;$C2956&amp;"."&amp;$B2956)&amp;INDEX(VarEnd,MATCH($A2956,VarKey,0))&amp;AF$5</f>
        <v/>
      </c>
      <c r="AG2956" s="37">
        <f>$D2956*($E2956*AG$321+$F2956*AG$324)</f>
        <v/>
      </c>
      <c r="AH2956" s="32">
        <f>$D2956*($E2956*AH$321+$F2956*AH$324)</f>
        <v/>
      </c>
      <c r="AI2956" s="32">
        <f>$D2956*($E2956*AI$321+$F2956*AI$324)</f>
        <v/>
      </c>
      <c r="AJ2956" s="32">
        <f>$D2956*($E2956*AJ$321+$F2956*AJ$324)</f>
        <v/>
      </c>
      <c r="AK2956" s="32">
        <f>$D2956*($E2956*AK$321+$F2956*AK$324)</f>
        <v/>
      </c>
      <c r="AL2956" s="32">
        <f>$D2956*($E2956*AL$321+$F2956*AL$324)</f>
        <v/>
      </c>
      <c r="AM2956" s="32">
        <f>$D2956*($E2956*AM$321+$F2956*AM$324)</f>
        <v/>
      </c>
      <c r="AN2956" s="32">
        <f>$D2956*($E2956*AN$321+$F2956*AN$324)</f>
        <v/>
      </c>
      <c r="AO2956" s="32">
        <f>$D2956*($E2956*AO$321+$F2956*AO$324)</f>
        <v/>
      </c>
      <c r="AP2956" s="32">
        <f>$D2956*($E2956*AP$321+$F2956*AP$324)</f>
        <v/>
      </c>
      <c r="AQ2956" s="32">
        <f>$D2956*($E2956*AQ$321+$F2956*AQ$324)</f>
        <v/>
      </c>
      <c r="AR2956" s="32">
        <f>$D2956*($E2956*AR$321+$F2956*AR$324)</f>
        <v/>
      </c>
      <c r="AS2956" s="32">
        <f>$D2956*($E2956*AS$321+$F2956*AS$324)</f>
        <v/>
      </c>
      <c r="AT2956" s="32">
        <f>$D2956*($E2956*AT$321+$F2956*AT$324)</f>
        <v/>
      </c>
      <c r="AU2956" s="32">
        <f>$D2956*($E2956*AU$321+$F2956*AU$324)</f>
        <v/>
      </c>
      <c r="AV2956" s="32">
        <f>$D2956*($E2956*AV$321+$F2956*AV$324)</f>
        <v/>
      </c>
      <c r="AW2956" s="32">
        <f>$D2956*($E2956*AW$321+$F2956*AW$324)</f>
        <v/>
      </c>
      <c r="AX2956" s="32">
        <f>$D2956*($E2956*AX$321+$F2956*AX$324)</f>
        <v/>
      </c>
      <c r="AY2956" s="32">
        <f>$D2956*($E2956*AY$321+$F2956*AY$324)</f>
        <v/>
      </c>
    </row>
    <row r="2957" hidden="1" outlineLevel="2">
      <c r="A2957" s="14" t="inlineStr">
        <is>
          <t>xcp</t>
        </is>
      </c>
      <c r="B2957" s="14" t="inlineStr">
        <is>
          <t>ker</t>
        </is>
      </c>
      <c r="C2957" s="14" t="inlineStr">
        <is>
          <t>oen</t>
        </is>
      </c>
      <c r="D2957" s="32">
        <f>INDEX(Inputs!$W$5:$W$132,MATCH($B2957&amp;"|"&amp;$C2957,Inputs!$A$5:$A$132,0))</f>
        <v/>
      </c>
      <c r="E2957" s="32">
        <f>INDEX(Inputs!$Z$5:$Z$132,MATCH($B2957&amp;"|"&amp;$C2957,Inputs!$A$5:$A$132,0))</f>
        <v/>
      </c>
      <c r="F2957" s="32">
        <f>INDEX(Inputs!$AA$5:$AA$132,MATCH($B2957&amp;"|"&amp;$C2957,Inputs!$A$5:$A$132,0))</f>
        <v/>
      </c>
      <c r="G2957" s="36" t="n"/>
      <c r="H2957" s="14">
        <f>INDEX(VarLab,MATCH($A2957,VarKey,0))&amp;INDEX(MemLab,MATCH($C2957&amp;"|"&amp;$B2957,MemKey,0))</f>
        <v/>
      </c>
      <c r="I2957" s="14">
        <f>INDEX(VarUnit,MATCH($A2957,VarKey,0))</f>
        <v/>
      </c>
      <c r="J2957" s="14">
        <f>INDEX(VarSrc,MATCH($A2957,VarKey,0))</f>
        <v/>
      </c>
      <c r="K2957" s="11">
        <f>CodePrefix&amp;$A2957&amp;IF($C2957="","","."&amp;$C2957&amp;"."&amp;$B2957)&amp;INDEX(VarEnd,MATCH($A2957,VarKey,0))&amp;K$5</f>
        <v/>
      </c>
      <c r="L2957" s="37">
        <f>$D2957*($E2957*L$321+$F2957*L$324)</f>
        <v/>
      </c>
      <c r="M2957" s="32">
        <f>$D2957*($E2957*M$321+$F2957*M$324)</f>
        <v/>
      </c>
      <c r="N2957" s="32">
        <f>$D2957*($E2957*N$321+$F2957*N$324)</f>
        <v/>
      </c>
      <c r="O2957" s="32">
        <f>$D2957*($E2957*O$321+$F2957*O$324)</f>
        <v/>
      </c>
      <c r="P2957" s="32">
        <f>$D2957*($E2957*P$321+$F2957*P$324)</f>
        <v/>
      </c>
      <c r="Q2957" s="32">
        <f>$D2957*($E2957*Q$321+$F2957*Q$324)</f>
        <v/>
      </c>
      <c r="R2957" s="32">
        <f>$D2957*($E2957*R$321+$F2957*R$324)</f>
        <v/>
      </c>
      <c r="S2957" s="32">
        <f>$D2957*($E2957*S$321+$F2957*S$324)</f>
        <v/>
      </c>
      <c r="T2957" s="32">
        <f>$D2957*($E2957*T$321+$F2957*T$324)</f>
        <v/>
      </c>
      <c r="U2957" s="32">
        <f>$D2957*($E2957*U$321+$F2957*U$324)</f>
        <v/>
      </c>
      <c r="V2957" s="32">
        <f>$D2957*($E2957*V$321+$F2957*V$324)</f>
        <v/>
      </c>
      <c r="W2957" s="32">
        <f>$D2957*($E2957*W$321+$F2957*W$324)</f>
        <v/>
      </c>
      <c r="X2957" s="32">
        <f>$D2957*($E2957*X$321+$F2957*X$324)</f>
        <v/>
      </c>
      <c r="Y2957" s="32">
        <f>$D2957*($E2957*Y$321+$F2957*Y$324)</f>
        <v/>
      </c>
      <c r="Z2957" s="32">
        <f>$D2957*($E2957*Z$321+$F2957*Z$324)</f>
        <v/>
      </c>
      <c r="AA2957" s="32">
        <f>$D2957*($E2957*AA$321+$F2957*AA$324)</f>
        <v/>
      </c>
      <c r="AB2957" s="32">
        <f>$D2957*($E2957*AB$321+$F2957*AB$324)</f>
        <v/>
      </c>
      <c r="AC2957" s="32">
        <f>$D2957*($E2957*AC$321+$F2957*AC$324)</f>
        <v/>
      </c>
      <c r="AD2957" s="32">
        <f>$D2957*($E2957*AD$321+$F2957*AD$324)</f>
        <v/>
      </c>
      <c r="AF2957" s="11">
        <f>CodePrefix&amp;$A2957&amp;IF($C2957="","","."&amp;$C2957&amp;"."&amp;$B2957)&amp;INDEX(VarEnd,MATCH($A2957,VarKey,0))&amp;AF$5</f>
        <v/>
      </c>
      <c r="AG2957" s="37">
        <f>$D2957*($E2957*AG$321+$F2957*AG$324)</f>
        <v/>
      </c>
      <c r="AH2957" s="32">
        <f>$D2957*($E2957*AH$321+$F2957*AH$324)</f>
        <v/>
      </c>
      <c r="AI2957" s="32">
        <f>$D2957*($E2957*AI$321+$F2957*AI$324)</f>
        <v/>
      </c>
      <c r="AJ2957" s="32">
        <f>$D2957*($E2957*AJ$321+$F2957*AJ$324)</f>
        <v/>
      </c>
      <c r="AK2957" s="32">
        <f>$D2957*($E2957*AK$321+$F2957*AK$324)</f>
        <v/>
      </c>
      <c r="AL2957" s="32">
        <f>$D2957*($E2957*AL$321+$F2957*AL$324)</f>
        <v/>
      </c>
      <c r="AM2957" s="32">
        <f>$D2957*($E2957*AM$321+$F2957*AM$324)</f>
        <v/>
      </c>
      <c r="AN2957" s="32">
        <f>$D2957*($E2957*AN$321+$F2957*AN$324)</f>
        <v/>
      </c>
      <c r="AO2957" s="32">
        <f>$D2957*($E2957*AO$321+$F2957*AO$324)</f>
        <v/>
      </c>
      <c r="AP2957" s="32">
        <f>$D2957*($E2957*AP$321+$F2957*AP$324)</f>
        <v/>
      </c>
      <c r="AQ2957" s="32">
        <f>$D2957*($E2957*AQ$321+$F2957*AQ$324)</f>
        <v/>
      </c>
      <c r="AR2957" s="32">
        <f>$D2957*($E2957*AR$321+$F2957*AR$324)</f>
        <v/>
      </c>
      <c r="AS2957" s="32">
        <f>$D2957*($E2957*AS$321+$F2957*AS$324)</f>
        <v/>
      </c>
      <c r="AT2957" s="32">
        <f>$D2957*($E2957*AT$321+$F2957*AT$324)</f>
        <v/>
      </c>
      <c r="AU2957" s="32">
        <f>$D2957*($E2957*AU$321+$F2957*AU$324)</f>
        <v/>
      </c>
      <c r="AV2957" s="32">
        <f>$D2957*($E2957*AV$321+$F2957*AV$324)</f>
        <v/>
      </c>
      <c r="AW2957" s="32">
        <f>$D2957*($E2957*AW$321+$F2957*AW$324)</f>
        <v/>
      </c>
      <c r="AX2957" s="32">
        <f>$D2957*($E2957*AX$321+$F2957*AX$324)</f>
        <v/>
      </c>
      <c r="AY2957" s="32">
        <f>$D2957*($E2957*AY$321+$F2957*AY$324)</f>
        <v/>
      </c>
    </row>
    <row r="2958" hidden="1" outlineLevel="2">
      <c r="A2958" s="14" t="inlineStr">
        <is>
          <t>xcp</t>
        </is>
      </c>
      <c r="B2958" s="14" t="inlineStr">
        <is>
          <t>oop</t>
        </is>
      </c>
      <c r="C2958" s="14" t="inlineStr">
        <is>
          <t>oen</t>
        </is>
      </c>
      <c r="D2958" s="32">
        <f>INDEX(Inputs!$W$5:$W$132,MATCH($B2958&amp;"|"&amp;$C2958,Inputs!$A$5:$A$132,0))</f>
        <v/>
      </c>
      <c r="E2958" s="32">
        <f>INDEX(Inputs!$Z$5:$Z$132,MATCH($B2958&amp;"|"&amp;$C2958,Inputs!$A$5:$A$132,0))</f>
        <v/>
      </c>
      <c r="F2958" s="32">
        <f>INDEX(Inputs!$AA$5:$AA$132,MATCH($B2958&amp;"|"&amp;$C2958,Inputs!$A$5:$A$132,0))</f>
        <v/>
      </c>
      <c r="G2958" s="36" t="n"/>
      <c r="H2958" s="14">
        <f>INDEX(VarLab,MATCH($A2958,VarKey,0))&amp;INDEX(MemLab,MATCH($C2958&amp;"|"&amp;$B2958,MemKey,0))</f>
        <v/>
      </c>
      <c r="I2958" s="14">
        <f>INDEX(VarUnit,MATCH($A2958,VarKey,0))</f>
        <v/>
      </c>
      <c r="J2958" s="14">
        <f>INDEX(VarSrc,MATCH($A2958,VarKey,0))</f>
        <v/>
      </c>
      <c r="K2958" s="11">
        <f>CodePrefix&amp;$A2958&amp;IF($C2958="","","."&amp;$C2958&amp;"."&amp;$B2958)&amp;INDEX(VarEnd,MATCH($A2958,VarKey,0))&amp;K$5</f>
        <v/>
      </c>
      <c r="L2958" s="37">
        <f>$D2958*($E2958*L$321+$F2958*L$324)</f>
        <v/>
      </c>
      <c r="M2958" s="32">
        <f>$D2958*($E2958*M$321+$F2958*M$324)</f>
        <v/>
      </c>
      <c r="N2958" s="32">
        <f>$D2958*($E2958*N$321+$F2958*N$324)</f>
        <v/>
      </c>
      <c r="O2958" s="32">
        <f>$D2958*($E2958*O$321+$F2958*O$324)</f>
        <v/>
      </c>
      <c r="P2958" s="32">
        <f>$D2958*($E2958*P$321+$F2958*P$324)</f>
        <v/>
      </c>
      <c r="Q2958" s="32">
        <f>$D2958*($E2958*Q$321+$F2958*Q$324)</f>
        <v/>
      </c>
      <c r="R2958" s="32">
        <f>$D2958*($E2958*R$321+$F2958*R$324)</f>
        <v/>
      </c>
      <c r="S2958" s="32">
        <f>$D2958*($E2958*S$321+$F2958*S$324)</f>
        <v/>
      </c>
      <c r="T2958" s="32">
        <f>$D2958*($E2958*T$321+$F2958*T$324)</f>
        <v/>
      </c>
      <c r="U2958" s="32">
        <f>$D2958*($E2958*U$321+$F2958*U$324)</f>
        <v/>
      </c>
      <c r="V2958" s="32">
        <f>$D2958*($E2958*V$321+$F2958*V$324)</f>
        <v/>
      </c>
      <c r="W2958" s="32">
        <f>$D2958*($E2958*W$321+$F2958*W$324)</f>
        <v/>
      </c>
      <c r="X2958" s="32">
        <f>$D2958*($E2958*X$321+$F2958*X$324)</f>
        <v/>
      </c>
      <c r="Y2958" s="32">
        <f>$D2958*($E2958*Y$321+$F2958*Y$324)</f>
        <v/>
      </c>
      <c r="Z2958" s="32">
        <f>$D2958*($E2958*Z$321+$F2958*Z$324)</f>
        <v/>
      </c>
      <c r="AA2958" s="32">
        <f>$D2958*($E2958*AA$321+$F2958*AA$324)</f>
        <v/>
      </c>
      <c r="AB2958" s="32">
        <f>$D2958*($E2958*AB$321+$F2958*AB$324)</f>
        <v/>
      </c>
      <c r="AC2958" s="32">
        <f>$D2958*($E2958*AC$321+$F2958*AC$324)</f>
        <v/>
      </c>
      <c r="AD2958" s="32">
        <f>$D2958*($E2958*AD$321+$F2958*AD$324)</f>
        <v/>
      </c>
      <c r="AF2958" s="11">
        <f>CodePrefix&amp;$A2958&amp;IF($C2958="","","."&amp;$C2958&amp;"."&amp;$B2958)&amp;INDEX(VarEnd,MATCH($A2958,VarKey,0))&amp;AF$5</f>
        <v/>
      </c>
      <c r="AG2958" s="37">
        <f>$D2958*($E2958*AG$321+$F2958*AG$324)</f>
        <v/>
      </c>
      <c r="AH2958" s="32">
        <f>$D2958*($E2958*AH$321+$F2958*AH$324)</f>
        <v/>
      </c>
      <c r="AI2958" s="32">
        <f>$D2958*($E2958*AI$321+$F2958*AI$324)</f>
        <v/>
      </c>
      <c r="AJ2958" s="32">
        <f>$D2958*($E2958*AJ$321+$F2958*AJ$324)</f>
        <v/>
      </c>
      <c r="AK2958" s="32">
        <f>$D2958*($E2958*AK$321+$F2958*AK$324)</f>
        <v/>
      </c>
      <c r="AL2958" s="32">
        <f>$D2958*($E2958*AL$321+$F2958*AL$324)</f>
        <v/>
      </c>
      <c r="AM2958" s="32">
        <f>$D2958*($E2958*AM$321+$F2958*AM$324)</f>
        <v/>
      </c>
      <c r="AN2958" s="32">
        <f>$D2958*($E2958*AN$321+$F2958*AN$324)</f>
        <v/>
      </c>
      <c r="AO2958" s="32">
        <f>$D2958*($E2958*AO$321+$F2958*AO$324)</f>
        <v/>
      </c>
      <c r="AP2958" s="32">
        <f>$D2958*($E2958*AP$321+$F2958*AP$324)</f>
        <v/>
      </c>
      <c r="AQ2958" s="32">
        <f>$D2958*($E2958*AQ$321+$F2958*AQ$324)</f>
        <v/>
      </c>
      <c r="AR2958" s="32">
        <f>$D2958*($E2958*AR$321+$F2958*AR$324)</f>
        <v/>
      </c>
      <c r="AS2958" s="32">
        <f>$D2958*($E2958*AS$321+$F2958*AS$324)</f>
        <v/>
      </c>
      <c r="AT2958" s="32">
        <f>$D2958*($E2958*AT$321+$F2958*AT$324)</f>
        <v/>
      </c>
      <c r="AU2958" s="32">
        <f>$D2958*($E2958*AU$321+$F2958*AU$324)</f>
        <v/>
      </c>
      <c r="AV2958" s="32">
        <f>$D2958*($E2958*AV$321+$F2958*AV$324)</f>
        <v/>
      </c>
      <c r="AW2958" s="32">
        <f>$D2958*($E2958*AW$321+$F2958*AW$324)</f>
        <v/>
      </c>
      <c r="AX2958" s="32">
        <f>$D2958*($E2958*AX$321+$F2958*AX$324)</f>
        <v/>
      </c>
      <c r="AY2958" s="32">
        <f>$D2958*($E2958*AY$321+$F2958*AY$324)</f>
        <v/>
      </c>
    </row>
    <row r="2959" hidden="1" outlineLevel="2">
      <c r="A2959" s="14" t="inlineStr">
        <is>
          <t>xcp</t>
        </is>
      </c>
      <c r="B2959" s="14" t="inlineStr">
        <is>
          <t>bio</t>
        </is>
      </c>
      <c r="C2959" s="14" t="inlineStr">
        <is>
          <t>oen</t>
        </is>
      </c>
      <c r="D2959" s="32">
        <f>INDEX(Inputs!$W$5:$W$132,MATCH($B2959&amp;"|"&amp;$C2959,Inputs!$A$5:$A$132,0))</f>
        <v/>
      </c>
      <c r="E2959" s="32">
        <f>INDEX(Inputs!$Z$5:$Z$132,MATCH($B2959&amp;"|"&amp;$C2959,Inputs!$A$5:$A$132,0))</f>
        <v/>
      </c>
      <c r="F2959" s="32">
        <f>INDEX(Inputs!$AA$5:$AA$132,MATCH($B2959&amp;"|"&amp;$C2959,Inputs!$A$5:$A$132,0))</f>
        <v/>
      </c>
      <c r="G2959" s="36" t="n"/>
      <c r="H2959" s="14">
        <f>INDEX(VarLab,MATCH($A2959,VarKey,0))&amp;INDEX(MemLab,MATCH($C2959&amp;"|"&amp;$B2959,MemKey,0))</f>
        <v/>
      </c>
      <c r="I2959" s="14">
        <f>INDEX(VarUnit,MATCH($A2959,VarKey,0))</f>
        <v/>
      </c>
      <c r="J2959" s="14">
        <f>INDEX(VarSrc,MATCH($A2959,VarKey,0))</f>
        <v/>
      </c>
      <c r="K2959" s="11">
        <f>CodePrefix&amp;$A2959&amp;IF($C2959="","","."&amp;$C2959&amp;"."&amp;$B2959)&amp;INDEX(VarEnd,MATCH($A2959,VarKey,0))&amp;K$5</f>
        <v/>
      </c>
      <c r="L2959" s="37">
        <f>$D2959*($E2959*L$321+$F2959*L$324)</f>
        <v/>
      </c>
      <c r="M2959" s="32">
        <f>$D2959*($E2959*M$321+$F2959*M$324)</f>
        <v/>
      </c>
      <c r="N2959" s="32">
        <f>$D2959*($E2959*N$321+$F2959*N$324)</f>
        <v/>
      </c>
      <c r="O2959" s="32">
        <f>$D2959*($E2959*O$321+$F2959*O$324)</f>
        <v/>
      </c>
      <c r="P2959" s="32">
        <f>$D2959*($E2959*P$321+$F2959*P$324)</f>
        <v/>
      </c>
      <c r="Q2959" s="32">
        <f>$D2959*($E2959*Q$321+$F2959*Q$324)</f>
        <v/>
      </c>
      <c r="R2959" s="32">
        <f>$D2959*($E2959*R$321+$F2959*R$324)</f>
        <v/>
      </c>
      <c r="S2959" s="32">
        <f>$D2959*($E2959*S$321+$F2959*S$324)</f>
        <v/>
      </c>
      <c r="T2959" s="32">
        <f>$D2959*($E2959*T$321+$F2959*T$324)</f>
        <v/>
      </c>
      <c r="U2959" s="32">
        <f>$D2959*($E2959*U$321+$F2959*U$324)</f>
        <v/>
      </c>
      <c r="V2959" s="32">
        <f>$D2959*($E2959*V$321+$F2959*V$324)</f>
        <v/>
      </c>
      <c r="W2959" s="32">
        <f>$D2959*($E2959*W$321+$F2959*W$324)</f>
        <v/>
      </c>
      <c r="X2959" s="32">
        <f>$D2959*($E2959*X$321+$F2959*X$324)</f>
        <v/>
      </c>
      <c r="Y2959" s="32">
        <f>$D2959*($E2959*Y$321+$F2959*Y$324)</f>
        <v/>
      </c>
      <c r="Z2959" s="32">
        <f>$D2959*($E2959*Z$321+$F2959*Z$324)</f>
        <v/>
      </c>
      <c r="AA2959" s="32">
        <f>$D2959*($E2959*AA$321+$F2959*AA$324)</f>
        <v/>
      </c>
      <c r="AB2959" s="32">
        <f>$D2959*($E2959*AB$321+$F2959*AB$324)</f>
        <v/>
      </c>
      <c r="AC2959" s="32">
        <f>$D2959*($E2959*AC$321+$F2959*AC$324)</f>
        <v/>
      </c>
      <c r="AD2959" s="32">
        <f>$D2959*($E2959*AD$321+$F2959*AD$324)</f>
        <v/>
      </c>
      <c r="AF2959" s="11">
        <f>CodePrefix&amp;$A2959&amp;IF($C2959="","","."&amp;$C2959&amp;"."&amp;$B2959)&amp;INDEX(VarEnd,MATCH($A2959,VarKey,0))&amp;AF$5</f>
        <v/>
      </c>
      <c r="AG2959" s="37">
        <f>$D2959*($E2959*AG$321+$F2959*AG$324)</f>
        <v/>
      </c>
      <c r="AH2959" s="32">
        <f>$D2959*($E2959*AH$321+$F2959*AH$324)</f>
        <v/>
      </c>
      <c r="AI2959" s="32">
        <f>$D2959*($E2959*AI$321+$F2959*AI$324)</f>
        <v/>
      </c>
      <c r="AJ2959" s="32">
        <f>$D2959*($E2959*AJ$321+$F2959*AJ$324)</f>
        <v/>
      </c>
      <c r="AK2959" s="32">
        <f>$D2959*($E2959*AK$321+$F2959*AK$324)</f>
        <v/>
      </c>
      <c r="AL2959" s="32">
        <f>$D2959*($E2959*AL$321+$F2959*AL$324)</f>
        <v/>
      </c>
      <c r="AM2959" s="32">
        <f>$D2959*($E2959*AM$321+$F2959*AM$324)</f>
        <v/>
      </c>
      <c r="AN2959" s="32">
        <f>$D2959*($E2959*AN$321+$F2959*AN$324)</f>
        <v/>
      </c>
      <c r="AO2959" s="32">
        <f>$D2959*($E2959*AO$321+$F2959*AO$324)</f>
        <v/>
      </c>
      <c r="AP2959" s="32">
        <f>$D2959*($E2959*AP$321+$F2959*AP$324)</f>
        <v/>
      </c>
      <c r="AQ2959" s="32">
        <f>$D2959*($E2959*AQ$321+$F2959*AQ$324)</f>
        <v/>
      </c>
      <c r="AR2959" s="32">
        <f>$D2959*($E2959*AR$321+$F2959*AR$324)</f>
        <v/>
      </c>
      <c r="AS2959" s="32">
        <f>$D2959*($E2959*AS$321+$F2959*AS$324)</f>
        <v/>
      </c>
      <c r="AT2959" s="32">
        <f>$D2959*($E2959*AT$321+$F2959*AT$324)</f>
        <v/>
      </c>
      <c r="AU2959" s="32">
        <f>$D2959*($E2959*AU$321+$F2959*AU$324)</f>
        <v/>
      </c>
      <c r="AV2959" s="32">
        <f>$D2959*($E2959*AV$321+$F2959*AV$324)</f>
        <v/>
      </c>
      <c r="AW2959" s="32">
        <f>$D2959*($E2959*AW$321+$F2959*AW$324)</f>
        <v/>
      </c>
      <c r="AX2959" s="32">
        <f>$D2959*($E2959*AX$321+$F2959*AX$324)</f>
        <v/>
      </c>
      <c r="AY2959" s="32">
        <f>$D2959*($E2959*AY$321+$F2959*AY$324)</f>
        <v/>
      </c>
    </row>
    <row r="2960" hidden="1" outlineLevel="2"/>
    <row r="2961" hidden="1" outlineLevel="2">
      <c r="A2961" s="14" t="inlineStr">
        <is>
          <t>xcpd</t>
        </is>
      </c>
      <c r="B2961" s="14" t="inlineStr">
        <is>
          <t>coa</t>
        </is>
      </c>
      <c r="C2961" s="14" t="inlineStr">
        <is>
          <t>oen</t>
        </is>
      </c>
      <c r="D2961" s="32">
        <f>INDEX(Inputs!$W$5:$W$132,MATCH($B2961&amp;"|"&amp;$C2961,Inputs!$A$5:$A$132,0))</f>
        <v/>
      </c>
      <c r="E2961" s="32">
        <f>INDEX(Inputs!$Z$5:$Z$132,MATCH($B2961&amp;"|"&amp;$C2961,Inputs!$A$5:$A$132,0))</f>
        <v/>
      </c>
      <c r="F2961" s="32">
        <f>INDEX(Inputs!$AA$5:$AA$132,MATCH($B2961&amp;"|"&amp;$C2961,Inputs!$A$5:$A$132,0))</f>
        <v/>
      </c>
      <c r="G2961" s="36" t="n"/>
      <c r="H2961" s="14">
        <f>INDEX(VarLab,MATCH($A2961,VarKey,0))&amp;INDEX(MemLab,MATCH($C2961&amp;"|"&amp;$B2961,MemKey,0))</f>
        <v/>
      </c>
      <c r="I2961" s="14">
        <f>INDEX(VarUnit,MATCH($A2961,VarKey,0))</f>
        <v/>
      </c>
      <c r="J2961" s="14">
        <f>INDEX(VarSrc,MATCH($A2961,VarKey,0))</f>
        <v/>
      </c>
      <c r="K2961" s="11">
        <f>CodePrefix&amp;$A2961&amp;IF($C2961="","","."&amp;$C2961&amp;"."&amp;$B2961)&amp;INDEX(VarEnd,MATCH($A2961,VarKey,0))&amp;K$5</f>
        <v/>
      </c>
      <c r="L2961" s="37">
        <f>$D2961*($E2961*(L$321-L$322)+$F2961*(L$324-L$325))</f>
        <v/>
      </c>
      <c r="M2961" s="32">
        <f>$D2961*($E2961*(M$321-M$322)+$F2961*(M$324-M$325))</f>
        <v/>
      </c>
      <c r="N2961" s="32">
        <f>$D2961*($E2961*(N$321-N$322)+$F2961*(N$324-N$325))</f>
        <v/>
      </c>
      <c r="O2961" s="32">
        <f>$D2961*($E2961*(O$321-O$322)+$F2961*(O$324-O$325))</f>
        <v/>
      </c>
      <c r="P2961" s="32">
        <f>$D2961*($E2961*(P$321-P$322)+$F2961*(P$324-P$325))</f>
        <v/>
      </c>
      <c r="Q2961" s="32">
        <f>$D2961*($E2961*(Q$321-Q$322)+$F2961*(Q$324-Q$325))</f>
        <v/>
      </c>
      <c r="R2961" s="32">
        <f>$D2961*($E2961*(R$321-R$322)+$F2961*(R$324-R$325))</f>
        <v/>
      </c>
      <c r="S2961" s="32">
        <f>$D2961*($E2961*(S$321-S$322)+$F2961*(S$324-S$325))</f>
        <v/>
      </c>
      <c r="T2961" s="32">
        <f>$D2961*($E2961*(T$321-T$322)+$F2961*(T$324-T$325))</f>
        <v/>
      </c>
      <c r="U2961" s="32">
        <f>$D2961*($E2961*(U$321-U$322)+$F2961*(U$324-U$325))</f>
        <v/>
      </c>
      <c r="V2961" s="32">
        <f>$D2961*($E2961*(V$321-V$322)+$F2961*(V$324-V$325))</f>
        <v/>
      </c>
      <c r="W2961" s="32">
        <f>$D2961*($E2961*(W$321-W$322)+$F2961*(W$324-W$325))</f>
        <v/>
      </c>
      <c r="X2961" s="32">
        <f>$D2961*($E2961*(X$321-X$322)+$F2961*(X$324-X$325))</f>
        <v/>
      </c>
      <c r="Y2961" s="32">
        <f>$D2961*($E2961*(Y$321-Y$322)+$F2961*(Y$324-Y$325))</f>
        <v/>
      </c>
      <c r="Z2961" s="32">
        <f>$D2961*($E2961*(Z$321-Z$322)+$F2961*(Z$324-Z$325))</f>
        <v/>
      </c>
      <c r="AA2961" s="32">
        <f>$D2961*($E2961*(AA$321-AA$322)+$F2961*(AA$324-AA$325))</f>
        <v/>
      </c>
      <c r="AB2961" s="32">
        <f>$D2961*($E2961*(AB$321-AB$322)+$F2961*(AB$324-AB$325))</f>
        <v/>
      </c>
      <c r="AC2961" s="32">
        <f>$D2961*($E2961*(AC$321-AC$322)+$F2961*(AC$324-AC$325))</f>
        <v/>
      </c>
      <c r="AD2961" s="32">
        <f>$D2961*($E2961*(AD$321-AD$322)+$F2961*(AD$324-AD$325))</f>
        <v/>
      </c>
      <c r="AF2961" s="11">
        <f>CodePrefix&amp;$A2961&amp;IF($C2961="","","."&amp;$C2961&amp;"."&amp;$B2961)&amp;INDEX(VarEnd,MATCH($A2961,VarKey,0))&amp;AF$5</f>
        <v/>
      </c>
      <c r="AG2961" s="37">
        <f>$D2961*($E2961*(AG$321-AG$322)+$F2961*(AG$324-AG$325))</f>
        <v/>
      </c>
      <c r="AH2961" s="32">
        <f>$D2961*($E2961*(AH$321-AH$322)+$F2961*(AH$324-AH$325))</f>
        <v/>
      </c>
      <c r="AI2961" s="32">
        <f>$D2961*($E2961*(AI$321-AI$322)+$F2961*(AI$324-AI$325))</f>
        <v/>
      </c>
      <c r="AJ2961" s="32">
        <f>$D2961*($E2961*(AJ$321-AJ$322)+$F2961*(AJ$324-AJ$325))</f>
        <v/>
      </c>
      <c r="AK2961" s="32">
        <f>$D2961*($E2961*(AK$321-AK$322)+$F2961*(AK$324-AK$325))</f>
        <v/>
      </c>
      <c r="AL2961" s="32">
        <f>$D2961*($E2961*(AL$321-AL$322)+$F2961*(AL$324-AL$325))</f>
        <v/>
      </c>
      <c r="AM2961" s="32">
        <f>$D2961*($E2961*(AM$321-AM$322)+$F2961*(AM$324-AM$325))</f>
        <v/>
      </c>
      <c r="AN2961" s="32">
        <f>$D2961*($E2961*(AN$321-AN$322)+$F2961*(AN$324-AN$325))</f>
        <v/>
      </c>
      <c r="AO2961" s="32">
        <f>$D2961*($E2961*(AO$321-AO$322)+$F2961*(AO$324-AO$325))</f>
        <v/>
      </c>
      <c r="AP2961" s="32">
        <f>$D2961*($E2961*(AP$321-AP$322)+$F2961*(AP$324-AP$325))</f>
        <v/>
      </c>
      <c r="AQ2961" s="32">
        <f>$D2961*($E2961*(AQ$321-AQ$322)+$F2961*(AQ$324-AQ$325))</f>
        <v/>
      </c>
      <c r="AR2961" s="32">
        <f>$D2961*($E2961*(AR$321-AR$322)+$F2961*(AR$324-AR$325))</f>
        <v/>
      </c>
      <c r="AS2961" s="32">
        <f>$D2961*($E2961*(AS$321-AS$322)+$F2961*(AS$324-AS$325))</f>
        <v/>
      </c>
      <c r="AT2961" s="32">
        <f>$D2961*($E2961*(AT$321-AT$322)+$F2961*(AT$324-AT$325))</f>
        <v/>
      </c>
      <c r="AU2961" s="32">
        <f>$D2961*($E2961*(AU$321-AU$322)+$F2961*(AU$324-AU$325))</f>
        <v/>
      </c>
      <c r="AV2961" s="32">
        <f>$D2961*($E2961*(AV$321-AV$322)+$F2961*(AV$324-AV$325))</f>
        <v/>
      </c>
      <c r="AW2961" s="32">
        <f>$D2961*($E2961*(AW$321-AW$322)+$F2961*(AW$324-AW$325))</f>
        <v/>
      </c>
      <c r="AX2961" s="32">
        <f>$D2961*($E2961*(AX$321-AX$322)+$F2961*(AX$324-AX$325))</f>
        <v/>
      </c>
      <c r="AY2961" s="32">
        <f>$D2961*($E2961*(AY$321-AY$322)+$F2961*(AY$324-AY$325))</f>
        <v/>
      </c>
    </row>
    <row r="2962" hidden="1" outlineLevel="2">
      <c r="A2962" s="14" t="inlineStr">
        <is>
          <t>xcpd</t>
        </is>
      </c>
      <c r="B2962" s="14" t="inlineStr">
        <is>
          <t>nga</t>
        </is>
      </c>
      <c r="C2962" s="14" t="inlineStr">
        <is>
          <t>oen</t>
        </is>
      </c>
      <c r="D2962" s="32">
        <f>INDEX(Inputs!$W$5:$W$132,MATCH($B2962&amp;"|"&amp;$C2962,Inputs!$A$5:$A$132,0))</f>
        <v/>
      </c>
      <c r="E2962" s="32">
        <f>INDEX(Inputs!$Z$5:$Z$132,MATCH($B2962&amp;"|"&amp;$C2962,Inputs!$A$5:$A$132,0))</f>
        <v/>
      </c>
      <c r="F2962" s="32">
        <f>INDEX(Inputs!$AA$5:$AA$132,MATCH($B2962&amp;"|"&amp;$C2962,Inputs!$A$5:$A$132,0))</f>
        <v/>
      </c>
      <c r="G2962" s="36" t="n"/>
      <c r="H2962" s="14">
        <f>INDEX(VarLab,MATCH($A2962,VarKey,0))&amp;INDEX(MemLab,MATCH($C2962&amp;"|"&amp;$B2962,MemKey,0))</f>
        <v/>
      </c>
      <c r="I2962" s="14">
        <f>INDEX(VarUnit,MATCH($A2962,VarKey,0))</f>
        <v/>
      </c>
      <c r="J2962" s="14">
        <f>INDEX(VarSrc,MATCH($A2962,VarKey,0))</f>
        <v/>
      </c>
      <c r="K2962" s="11">
        <f>CodePrefix&amp;$A2962&amp;IF($C2962="","","."&amp;$C2962&amp;"."&amp;$B2962)&amp;INDEX(VarEnd,MATCH($A2962,VarKey,0))&amp;K$5</f>
        <v/>
      </c>
      <c r="L2962" s="37">
        <f>$D2962*($E2962*(L$321-L$322)+$F2962*(L$324-L$325))</f>
        <v/>
      </c>
      <c r="M2962" s="32">
        <f>$D2962*($E2962*(M$321-M$322)+$F2962*(M$324-M$325))</f>
        <v/>
      </c>
      <c r="N2962" s="32">
        <f>$D2962*($E2962*(N$321-N$322)+$F2962*(N$324-N$325))</f>
        <v/>
      </c>
      <c r="O2962" s="32">
        <f>$D2962*($E2962*(O$321-O$322)+$F2962*(O$324-O$325))</f>
        <v/>
      </c>
      <c r="P2962" s="32">
        <f>$D2962*($E2962*(P$321-P$322)+$F2962*(P$324-P$325))</f>
        <v/>
      </c>
      <c r="Q2962" s="32">
        <f>$D2962*($E2962*(Q$321-Q$322)+$F2962*(Q$324-Q$325))</f>
        <v/>
      </c>
      <c r="R2962" s="32">
        <f>$D2962*($E2962*(R$321-R$322)+$F2962*(R$324-R$325))</f>
        <v/>
      </c>
      <c r="S2962" s="32">
        <f>$D2962*($E2962*(S$321-S$322)+$F2962*(S$324-S$325))</f>
        <v/>
      </c>
      <c r="T2962" s="32">
        <f>$D2962*($E2962*(T$321-T$322)+$F2962*(T$324-T$325))</f>
        <v/>
      </c>
      <c r="U2962" s="32">
        <f>$D2962*($E2962*(U$321-U$322)+$F2962*(U$324-U$325))</f>
        <v/>
      </c>
      <c r="V2962" s="32">
        <f>$D2962*($E2962*(V$321-V$322)+$F2962*(V$324-V$325))</f>
        <v/>
      </c>
      <c r="W2962" s="32">
        <f>$D2962*($E2962*(W$321-W$322)+$F2962*(W$324-W$325))</f>
        <v/>
      </c>
      <c r="X2962" s="32">
        <f>$D2962*($E2962*(X$321-X$322)+$F2962*(X$324-X$325))</f>
        <v/>
      </c>
      <c r="Y2962" s="32">
        <f>$D2962*($E2962*(Y$321-Y$322)+$F2962*(Y$324-Y$325))</f>
        <v/>
      </c>
      <c r="Z2962" s="32">
        <f>$D2962*($E2962*(Z$321-Z$322)+$F2962*(Z$324-Z$325))</f>
        <v/>
      </c>
      <c r="AA2962" s="32">
        <f>$D2962*($E2962*(AA$321-AA$322)+$F2962*(AA$324-AA$325))</f>
        <v/>
      </c>
      <c r="AB2962" s="32">
        <f>$D2962*($E2962*(AB$321-AB$322)+$F2962*(AB$324-AB$325))</f>
        <v/>
      </c>
      <c r="AC2962" s="32">
        <f>$D2962*($E2962*(AC$321-AC$322)+$F2962*(AC$324-AC$325))</f>
        <v/>
      </c>
      <c r="AD2962" s="32">
        <f>$D2962*($E2962*(AD$321-AD$322)+$F2962*(AD$324-AD$325))</f>
        <v/>
      </c>
      <c r="AF2962" s="11">
        <f>CodePrefix&amp;$A2962&amp;IF($C2962="","","."&amp;$C2962&amp;"."&amp;$B2962)&amp;INDEX(VarEnd,MATCH($A2962,VarKey,0))&amp;AF$5</f>
        <v/>
      </c>
      <c r="AG2962" s="37">
        <f>$D2962*($E2962*(AG$321-AG$322)+$F2962*(AG$324-AG$325))</f>
        <v/>
      </c>
      <c r="AH2962" s="32">
        <f>$D2962*($E2962*(AH$321-AH$322)+$F2962*(AH$324-AH$325))</f>
        <v/>
      </c>
      <c r="AI2962" s="32">
        <f>$D2962*($E2962*(AI$321-AI$322)+$F2962*(AI$324-AI$325))</f>
        <v/>
      </c>
      <c r="AJ2962" s="32">
        <f>$D2962*($E2962*(AJ$321-AJ$322)+$F2962*(AJ$324-AJ$325))</f>
        <v/>
      </c>
      <c r="AK2962" s="32">
        <f>$D2962*($E2962*(AK$321-AK$322)+$F2962*(AK$324-AK$325))</f>
        <v/>
      </c>
      <c r="AL2962" s="32">
        <f>$D2962*($E2962*(AL$321-AL$322)+$F2962*(AL$324-AL$325))</f>
        <v/>
      </c>
      <c r="AM2962" s="32">
        <f>$D2962*($E2962*(AM$321-AM$322)+$F2962*(AM$324-AM$325))</f>
        <v/>
      </c>
      <c r="AN2962" s="32">
        <f>$D2962*($E2962*(AN$321-AN$322)+$F2962*(AN$324-AN$325))</f>
        <v/>
      </c>
      <c r="AO2962" s="32">
        <f>$D2962*($E2962*(AO$321-AO$322)+$F2962*(AO$324-AO$325))</f>
        <v/>
      </c>
      <c r="AP2962" s="32">
        <f>$D2962*($E2962*(AP$321-AP$322)+$F2962*(AP$324-AP$325))</f>
        <v/>
      </c>
      <c r="AQ2962" s="32">
        <f>$D2962*($E2962*(AQ$321-AQ$322)+$F2962*(AQ$324-AQ$325))</f>
        <v/>
      </c>
      <c r="AR2962" s="32">
        <f>$D2962*($E2962*(AR$321-AR$322)+$F2962*(AR$324-AR$325))</f>
        <v/>
      </c>
      <c r="AS2962" s="32">
        <f>$D2962*($E2962*(AS$321-AS$322)+$F2962*(AS$324-AS$325))</f>
        <v/>
      </c>
      <c r="AT2962" s="32">
        <f>$D2962*($E2962*(AT$321-AT$322)+$F2962*(AT$324-AT$325))</f>
        <v/>
      </c>
      <c r="AU2962" s="32">
        <f>$D2962*($E2962*(AU$321-AU$322)+$F2962*(AU$324-AU$325))</f>
        <v/>
      </c>
      <c r="AV2962" s="32">
        <f>$D2962*($E2962*(AV$321-AV$322)+$F2962*(AV$324-AV$325))</f>
        <v/>
      </c>
      <c r="AW2962" s="32">
        <f>$D2962*($E2962*(AW$321-AW$322)+$F2962*(AW$324-AW$325))</f>
        <v/>
      </c>
      <c r="AX2962" s="32">
        <f>$D2962*($E2962*(AX$321-AX$322)+$F2962*(AX$324-AX$325))</f>
        <v/>
      </c>
      <c r="AY2962" s="32">
        <f>$D2962*($E2962*(AY$321-AY$322)+$F2962*(AY$324-AY$325))</f>
        <v/>
      </c>
    </row>
    <row r="2963" hidden="1" outlineLevel="2">
      <c r="A2963" s="14" t="inlineStr">
        <is>
          <t>xcpd</t>
        </is>
      </c>
      <c r="B2963" s="14" t="inlineStr">
        <is>
          <t>gso</t>
        </is>
      </c>
      <c r="C2963" s="14" t="inlineStr">
        <is>
          <t>oen</t>
        </is>
      </c>
      <c r="D2963" s="32">
        <f>INDEX(Inputs!$W$5:$W$132,MATCH($B2963&amp;"|"&amp;$C2963,Inputs!$A$5:$A$132,0))</f>
        <v/>
      </c>
      <c r="E2963" s="32">
        <f>INDEX(Inputs!$Z$5:$Z$132,MATCH($B2963&amp;"|"&amp;$C2963,Inputs!$A$5:$A$132,0))</f>
        <v/>
      </c>
      <c r="F2963" s="32">
        <f>INDEX(Inputs!$AA$5:$AA$132,MATCH($B2963&amp;"|"&amp;$C2963,Inputs!$A$5:$A$132,0))</f>
        <v/>
      </c>
      <c r="G2963" s="36" t="n"/>
      <c r="H2963" s="14">
        <f>INDEX(VarLab,MATCH($A2963,VarKey,0))&amp;INDEX(MemLab,MATCH($C2963&amp;"|"&amp;$B2963,MemKey,0))</f>
        <v/>
      </c>
      <c r="I2963" s="14">
        <f>INDEX(VarUnit,MATCH($A2963,VarKey,0))</f>
        <v/>
      </c>
      <c r="J2963" s="14">
        <f>INDEX(VarSrc,MATCH($A2963,VarKey,0))</f>
        <v/>
      </c>
      <c r="K2963" s="11">
        <f>CodePrefix&amp;$A2963&amp;IF($C2963="","","."&amp;$C2963&amp;"."&amp;$B2963)&amp;INDEX(VarEnd,MATCH($A2963,VarKey,0))&amp;K$5</f>
        <v/>
      </c>
      <c r="L2963" s="37">
        <f>$D2963*($E2963*(L$321-L$322)+$F2963*(L$324-L$325))</f>
        <v/>
      </c>
      <c r="M2963" s="32">
        <f>$D2963*($E2963*(M$321-M$322)+$F2963*(M$324-M$325))</f>
        <v/>
      </c>
      <c r="N2963" s="32">
        <f>$D2963*($E2963*(N$321-N$322)+$F2963*(N$324-N$325))</f>
        <v/>
      </c>
      <c r="O2963" s="32">
        <f>$D2963*($E2963*(O$321-O$322)+$F2963*(O$324-O$325))</f>
        <v/>
      </c>
      <c r="P2963" s="32">
        <f>$D2963*($E2963*(P$321-P$322)+$F2963*(P$324-P$325))</f>
        <v/>
      </c>
      <c r="Q2963" s="32">
        <f>$D2963*($E2963*(Q$321-Q$322)+$F2963*(Q$324-Q$325))</f>
        <v/>
      </c>
      <c r="R2963" s="32">
        <f>$D2963*($E2963*(R$321-R$322)+$F2963*(R$324-R$325))</f>
        <v/>
      </c>
      <c r="S2963" s="32">
        <f>$D2963*($E2963*(S$321-S$322)+$F2963*(S$324-S$325))</f>
        <v/>
      </c>
      <c r="T2963" s="32">
        <f>$D2963*($E2963*(T$321-T$322)+$F2963*(T$324-T$325))</f>
        <v/>
      </c>
      <c r="U2963" s="32">
        <f>$D2963*($E2963*(U$321-U$322)+$F2963*(U$324-U$325))</f>
        <v/>
      </c>
      <c r="V2963" s="32">
        <f>$D2963*($E2963*(V$321-V$322)+$F2963*(V$324-V$325))</f>
        <v/>
      </c>
      <c r="W2963" s="32">
        <f>$D2963*($E2963*(W$321-W$322)+$F2963*(W$324-W$325))</f>
        <v/>
      </c>
      <c r="X2963" s="32">
        <f>$D2963*($E2963*(X$321-X$322)+$F2963*(X$324-X$325))</f>
        <v/>
      </c>
      <c r="Y2963" s="32">
        <f>$D2963*($E2963*(Y$321-Y$322)+$F2963*(Y$324-Y$325))</f>
        <v/>
      </c>
      <c r="Z2963" s="32">
        <f>$D2963*($E2963*(Z$321-Z$322)+$F2963*(Z$324-Z$325))</f>
        <v/>
      </c>
      <c r="AA2963" s="32">
        <f>$D2963*($E2963*(AA$321-AA$322)+$F2963*(AA$324-AA$325))</f>
        <v/>
      </c>
      <c r="AB2963" s="32">
        <f>$D2963*($E2963*(AB$321-AB$322)+$F2963*(AB$324-AB$325))</f>
        <v/>
      </c>
      <c r="AC2963" s="32">
        <f>$D2963*($E2963*(AC$321-AC$322)+$F2963*(AC$324-AC$325))</f>
        <v/>
      </c>
      <c r="AD2963" s="32">
        <f>$D2963*($E2963*(AD$321-AD$322)+$F2963*(AD$324-AD$325))</f>
        <v/>
      </c>
      <c r="AF2963" s="11">
        <f>CodePrefix&amp;$A2963&amp;IF($C2963="","","."&amp;$C2963&amp;"."&amp;$B2963)&amp;INDEX(VarEnd,MATCH($A2963,VarKey,0))&amp;AF$5</f>
        <v/>
      </c>
      <c r="AG2963" s="37">
        <f>$D2963*($E2963*(AG$321-AG$322)+$F2963*(AG$324-AG$325))</f>
        <v/>
      </c>
      <c r="AH2963" s="32">
        <f>$D2963*($E2963*(AH$321-AH$322)+$F2963*(AH$324-AH$325))</f>
        <v/>
      </c>
      <c r="AI2963" s="32">
        <f>$D2963*($E2963*(AI$321-AI$322)+$F2963*(AI$324-AI$325))</f>
        <v/>
      </c>
      <c r="AJ2963" s="32">
        <f>$D2963*($E2963*(AJ$321-AJ$322)+$F2963*(AJ$324-AJ$325))</f>
        <v/>
      </c>
      <c r="AK2963" s="32">
        <f>$D2963*($E2963*(AK$321-AK$322)+$F2963*(AK$324-AK$325))</f>
        <v/>
      </c>
      <c r="AL2963" s="32">
        <f>$D2963*($E2963*(AL$321-AL$322)+$F2963*(AL$324-AL$325))</f>
        <v/>
      </c>
      <c r="AM2963" s="32">
        <f>$D2963*($E2963*(AM$321-AM$322)+$F2963*(AM$324-AM$325))</f>
        <v/>
      </c>
      <c r="AN2963" s="32">
        <f>$D2963*($E2963*(AN$321-AN$322)+$F2963*(AN$324-AN$325))</f>
        <v/>
      </c>
      <c r="AO2963" s="32">
        <f>$D2963*($E2963*(AO$321-AO$322)+$F2963*(AO$324-AO$325))</f>
        <v/>
      </c>
      <c r="AP2963" s="32">
        <f>$D2963*($E2963*(AP$321-AP$322)+$F2963*(AP$324-AP$325))</f>
        <v/>
      </c>
      <c r="AQ2963" s="32">
        <f>$D2963*($E2963*(AQ$321-AQ$322)+$F2963*(AQ$324-AQ$325))</f>
        <v/>
      </c>
      <c r="AR2963" s="32">
        <f>$D2963*($E2963*(AR$321-AR$322)+$F2963*(AR$324-AR$325))</f>
        <v/>
      </c>
      <c r="AS2963" s="32">
        <f>$D2963*($E2963*(AS$321-AS$322)+$F2963*(AS$324-AS$325))</f>
        <v/>
      </c>
      <c r="AT2963" s="32">
        <f>$D2963*($E2963*(AT$321-AT$322)+$F2963*(AT$324-AT$325))</f>
        <v/>
      </c>
      <c r="AU2963" s="32">
        <f>$D2963*($E2963*(AU$321-AU$322)+$F2963*(AU$324-AU$325))</f>
        <v/>
      </c>
      <c r="AV2963" s="32">
        <f>$D2963*($E2963*(AV$321-AV$322)+$F2963*(AV$324-AV$325))</f>
        <v/>
      </c>
      <c r="AW2963" s="32">
        <f>$D2963*($E2963*(AW$321-AW$322)+$F2963*(AW$324-AW$325))</f>
        <v/>
      </c>
      <c r="AX2963" s="32">
        <f>$D2963*($E2963*(AX$321-AX$322)+$F2963*(AX$324-AX$325))</f>
        <v/>
      </c>
      <c r="AY2963" s="32">
        <f>$D2963*($E2963*(AY$321-AY$322)+$F2963*(AY$324-AY$325))</f>
        <v/>
      </c>
    </row>
    <row r="2964" hidden="1" outlineLevel="2">
      <c r="A2964" s="14" t="inlineStr">
        <is>
          <t>xcpd</t>
        </is>
      </c>
      <c r="B2964" s="14" t="inlineStr">
        <is>
          <t>die</t>
        </is>
      </c>
      <c r="C2964" s="14" t="inlineStr">
        <is>
          <t>oen</t>
        </is>
      </c>
      <c r="D2964" s="32">
        <f>INDEX(Inputs!$W$5:$W$132,MATCH($B2964&amp;"|"&amp;$C2964,Inputs!$A$5:$A$132,0))</f>
        <v/>
      </c>
      <c r="E2964" s="32">
        <f>INDEX(Inputs!$Z$5:$Z$132,MATCH($B2964&amp;"|"&amp;$C2964,Inputs!$A$5:$A$132,0))</f>
        <v/>
      </c>
      <c r="F2964" s="32">
        <f>INDEX(Inputs!$AA$5:$AA$132,MATCH($B2964&amp;"|"&amp;$C2964,Inputs!$A$5:$A$132,0))</f>
        <v/>
      </c>
      <c r="G2964" s="36" t="n"/>
      <c r="H2964" s="14">
        <f>INDEX(VarLab,MATCH($A2964,VarKey,0))&amp;INDEX(MemLab,MATCH($C2964&amp;"|"&amp;$B2964,MemKey,0))</f>
        <v/>
      </c>
      <c r="I2964" s="14">
        <f>INDEX(VarUnit,MATCH($A2964,VarKey,0))</f>
        <v/>
      </c>
      <c r="J2964" s="14">
        <f>INDEX(VarSrc,MATCH($A2964,VarKey,0))</f>
        <v/>
      </c>
      <c r="K2964" s="11">
        <f>CodePrefix&amp;$A2964&amp;IF($C2964="","","."&amp;$C2964&amp;"."&amp;$B2964)&amp;INDEX(VarEnd,MATCH($A2964,VarKey,0))&amp;K$5</f>
        <v/>
      </c>
      <c r="L2964" s="37">
        <f>$D2964*($E2964*(L$321-L$322)+$F2964*(L$324-L$325))</f>
        <v/>
      </c>
      <c r="M2964" s="32">
        <f>$D2964*($E2964*(M$321-M$322)+$F2964*(M$324-M$325))</f>
        <v/>
      </c>
      <c r="N2964" s="32">
        <f>$D2964*($E2964*(N$321-N$322)+$F2964*(N$324-N$325))</f>
        <v/>
      </c>
      <c r="O2964" s="32">
        <f>$D2964*($E2964*(O$321-O$322)+$F2964*(O$324-O$325))</f>
        <v/>
      </c>
      <c r="P2964" s="32">
        <f>$D2964*($E2964*(P$321-P$322)+$F2964*(P$324-P$325))</f>
        <v/>
      </c>
      <c r="Q2964" s="32">
        <f>$D2964*($E2964*(Q$321-Q$322)+$F2964*(Q$324-Q$325))</f>
        <v/>
      </c>
      <c r="R2964" s="32">
        <f>$D2964*($E2964*(R$321-R$322)+$F2964*(R$324-R$325))</f>
        <v/>
      </c>
      <c r="S2964" s="32">
        <f>$D2964*($E2964*(S$321-S$322)+$F2964*(S$324-S$325))</f>
        <v/>
      </c>
      <c r="T2964" s="32">
        <f>$D2964*($E2964*(T$321-T$322)+$F2964*(T$324-T$325))</f>
        <v/>
      </c>
      <c r="U2964" s="32">
        <f>$D2964*($E2964*(U$321-U$322)+$F2964*(U$324-U$325))</f>
        <v/>
      </c>
      <c r="V2964" s="32">
        <f>$D2964*($E2964*(V$321-V$322)+$F2964*(V$324-V$325))</f>
        <v/>
      </c>
      <c r="W2964" s="32">
        <f>$D2964*($E2964*(W$321-W$322)+$F2964*(W$324-W$325))</f>
        <v/>
      </c>
      <c r="X2964" s="32">
        <f>$D2964*($E2964*(X$321-X$322)+$F2964*(X$324-X$325))</f>
        <v/>
      </c>
      <c r="Y2964" s="32">
        <f>$D2964*($E2964*(Y$321-Y$322)+$F2964*(Y$324-Y$325))</f>
        <v/>
      </c>
      <c r="Z2964" s="32">
        <f>$D2964*($E2964*(Z$321-Z$322)+$F2964*(Z$324-Z$325))</f>
        <v/>
      </c>
      <c r="AA2964" s="32">
        <f>$D2964*($E2964*(AA$321-AA$322)+$F2964*(AA$324-AA$325))</f>
        <v/>
      </c>
      <c r="AB2964" s="32">
        <f>$D2964*($E2964*(AB$321-AB$322)+$F2964*(AB$324-AB$325))</f>
        <v/>
      </c>
      <c r="AC2964" s="32">
        <f>$D2964*($E2964*(AC$321-AC$322)+$F2964*(AC$324-AC$325))</f>
        <v/>
      </c>
      <c r="AD2964" s="32">
        <f>$D2964*($E2964*(AD$321-AD$322)+$F2964*(AD$324-AD$325))</f>
        <v/>
      </c>
      <c r="AF2964" s="11">
        <f>CodePrefix&amp;$A2964&amp;IF($C2964="","","."&amp;$C2964&amp;"."&amp;$B2964)&amp;INDEX(VarEnd,MATCH($A2964,VarKey,0))&amp;AF$5</f>
        <v/>
      </c>
      <c r="AG2964" s="37">
        <f>$D2964*($E2964*(AG$321-AG$322)+$F2964*(AG$324-AG$325))</f>
        <v/>
      </c>
      <c r="AH2964" s="32">
        <f>$D2964*($E2964*(AH$321-AH$322)+$F2964*(AH$324-AH$325))</f>
        <v/>
      </c>
      <c r="AI2964" s="32">
        <f>$D2964*($E2964*(AI$321-AI$322)+$F2964*(AI$324-AI$325))</f>
        <v/>
      </c>
      <c r="AJ2964" s="32">
        <f>$D2964*($E2964*(AJ$321-AJ$322)+$F2964*(AJ$324-AJ$325))</f>
        <v/>
      </c>
      <c r="AK2964" s="32">
        <f>$D2964*($E2964*(AK$321-AK$322)+$F2964*(AK$324-AK$325))</f>
        <v/>
      </c>
      <c r="AL2964" s="32">
        <f>$D2964*($E2964*(AL$321-AL$322)+$F2964*(AL$324-AL$325))</f>
        <v/>
      </c>
      <c r="AM2964" s="32">
        <f>$D2964*($E2964*(AM$321-AM$322)+$F2964*(AM$324-AM$325))</f>
        <v/>
      </c>
      <c r="AN2964" s="32">
        <f>$D2964*($E2964*(AN$321-AN$322)+$F2964*(AN$324-AN$325))</f>
        <v/>
      </c>
      <c r="AO2964" s="32">
        <f>$D2964*($E2964*(AO$321-AO$322)+$F2964*(AO$324-AO$325))</f>
        <v/>
      </c>
      <c r="AP2964" s="32">
        <f>$D2964*($E2964*(AP$321-AP$322)+$F2964*(AP$324-AP$325))</f>
        <v/>
      </c>
      <c r="AQ2964" s="32">
        <f>$D2964*($E2964*(AQ$321-AQ$322)+$F2964*(AQ$324-AQ$325))</f>
        <v/>
      </c>
      <c r="AR2964" s="32">
        <f>$D2964*($E2964*(AR$321-AR$322)+$F2964*(AR$324-AR$325))</f>
        <v/>
      </c>
      <c r="AS2964" s="32">
        <f>$D2964*($E2964*(AS$321-AS$322)+$F2964*(AS$324-AS$325))</f>
        <v/>
      </c>
      <c r="AT2964" s="32">
        <f>$D2964*($E2964*(AT$321-AT$322)+$F2964*(AT$324-AT$325))</f>
        <v/>
      </c>
      <c r="AU2964" s="32">
        <f>$D2964*($E2964*(AU$321-AU$322)+$F2964*(AU$324-AU$325))</f>
        <v/>
      </c>
      <c r="AV2964" s="32">
        <f>$D2964*($E2964*(AV$321-AV$322)+$F2964*(AV$324-AV$325))</f>
        <v/>
      </c>
      <c r="AW2964" s="32">
        <f>$D2964*($E2964*(AW$321-AW$322)+$F2964*(AW$324-AW$325))</f>
        <v/>
      </c>
      <c r="AX2964" s="32">
        <f>$D2964*($E2964*(AX$321-AX$322)+$F2964*(AX$324-AX$325))</f>
        <v/>
      </c>
      <c r="AY2964" s="32">
        <f>$D2964*($E2964*(AY$321-AY$322)+$F2964*(AY$324-AY$325))</f>
        <v/>
      </c>
    </row>
    <row r="2965" hidden="1" outlineLevel="2">
      <c r="A2965" s="14" t="inlineStr">
        <is>
          <t>xcpd</t>
        </is>
      </c>
      <c r="B2965" s="14" t="inlineStr">
        <is>
          <t>lpg</t>
        </is>
      </c>
      <c r="C2965" s="14" t="inlineStr">
        <is>
          <t>oen</t>
        </is>
      </c>
      <c r="D2965" s="32">
        <f>INDEX(Inputs!$W$5:$W$132,MATCH($B2965&amp;"|"&amp;$C2965,Inputs!$A$5:$A$132,0))</f>
        <v/>
      </c>
      <c r="E2965" s="32">
        <f>INDEX(Inputs!$Z$5:$Z$132,MATCH($B2965&amp;"|"&amp;$C2965,Inputs!$A$5:$A$132,0))</f>
        <v/>
      </c>
      <c r="F2965" s="32">
        <f>INDEX(Inputs!$AA$5:$AA$132,MATCH($B2965&amp;"|"&amp;$C2965,Inputs!$A$5:$A$132,0))</f>
        <v/>
      </c>
      <c r="G2965" s="36" t="n"/>
      <c r="H2965" s="14">
        <f>INDEX(VarLab,MATCH($A2965,VarKey,0))&amp;INDEX(MemLab,MATCH($C2965&amp;"|"&amp;$B2965,MemKey,0))</f>
        <v/>
      </c>
      <c r="I2965" s="14">
        <f>INDEX(VarUnit,MATCH($A2965,VarKey,0))</f>
        <v/>
      </c>
      <c r="J2965" s="14">
        <f>INDEX(VarSrc,MATCH($A2965,VarKey,0))</f>
        <v/>
      </c>
      <c r="K2965" s="11">
        <f>CodePrefix&amp;$A2965&amp;IF($C2965="","","."&amp;$C2965&amp;"."&amp;$B2965)&amp;INDEX(VarEnd,MATCH($A2965,VarKey,0))&amp;K$5</f>
        <v/>
      </c>
      <c r="L2965" s="37">
        <f>$D2965*($E2965*(L$321-L$322)+$F2965*(L$324-L$325))</f>
        <v/>
      </c>
      <c r="M2965" s="32">
        <f>$D2965*($E2965*(M$321-M$322)+$F2965*(M$324-M$325))</f>
        <v/>
      </c>
      <c r="N2965" s="32">
        <f>$D2965*($E2965*(N$321-N$322)+$F2965*(N$324-N$325))</f>
        <v/>
      </c>
      <c r="O2965" s="32">
        <f>$D2965*($E2965*(O$321-O$322)+$F2965*(O$324-O$325))</f>
        <v/>
      </c>
      <c r="P2965" s="32">
        <f>$D2965*($E2965*(P$321-P$322)+$F2965*(P$324-P$325))</f>
        <v/>
      </c>
      <c r="Q2965" s="32">
        <f>$D2965*($E2965*(Q$321-Q$322)+$F2965*(Q$324-Q$325))</f>
        <v/>
      </c>
      <c r="R2965" s="32">
        <f>$D2965*($E2965*(R$321-R$322)+$F2965*(R$324-R$325))</f>
        <v/>
      </c>
      <c r="S2965" s="32">
        <f>$D2965*($E2965*(S$321-S$322)+$F2965*(S$324-S$325))</f>
        <v/>
      </c>
      <c r="T2965" s="32">
        <f>$D2965*($E2965*(T$321-T$322)+$F2965*(T$324-T$325))</f>
        <v/>
      </c>
      <c r="U2965" s="32">
        <f>$D2965*($E2965*(U$321-U$322)+$F2965*(U$324-U$325))</f>
        <v/>
      </c>
      <c r="V2965" s="32">
        <f>$D2965*($E2965*(V$321-V$322)+$F2965*(V$324-V$325))</f>
        <v/>
      </c>
      <c r="W2965" s="32">
        <f>$D2965*($E2965*(W$321-W$322)+$F2965*(W$324-W$325))</f>
        <v/>
      </c>
      <c r="X2965" s="32">
        <f>$D2965*($E2965*(X$321-X$322)+$F2965*(X$324-X$325))</f>
        <v/>
      </c>
      <c r="Y2965" s="32">
        <f>$D2965*($E2965*(Y$321-Y$322)+$F2965*(Y$324-Y$325))</f>
        <v/>
      </c>
      <c r="Z2965" s="32">
        <f>$D2965*($E2965*(Z$321-Z$322)+$F2965*(Z$324-Z$325))</f>
        <v/>
      </c>
      <c r="AA2965" s="32">
        <f>$D2965*($E2965*(AA$321-AA$322)+$F2965*(AA$324-AA$325))</f>
        <v/>
      </c>
      <c r="AB2965" s="32">
        <f>$D2965*($E2965*(AB$321-AB$322)+$F2965*(AB$324-AB$325))</f>
        <v/>
      </c>
      <c r="AC2965" s="32">
        <f>$D2965*($E2965*(AC$321-AC$322)+$F2965*(AC$324-AC$325))</f>
        <v/>
      </c>
      <c r="AD2965" s="32">
        <f>$D2965*($E2965*(AD$321-AD$322)+$F2965*(AD$324-AD$325))</f>
        <v/>
      </c>
      <c r="AF2965" s="11">
        <f>CodePrefix&amp;$A2965&amp;IF($C2965="","","."&amp;$C2965&amp;"."&amp;$B2965)&amp;INDEX(VarEnd,MATCH($A2965,VarKey,0))&amp;AF$5</f>
        <v/>
      </c>
      <c r="AG2965" s="37">
        <f>$D2965*($E2965*(AG$321-AG$322)+$F2965*(AG$324-AG$325))</f>
        <v/>
      </c>
      <c r="AH2965" s="32">
        <f>$D2965*($E2965*(AH$321-AH$322)+$F2965*(AH$324-AH$325))</f>
        <v/>
      </c>
      <c r="AI2965" s="32">
        <f>$D2965*($E2965*(AI$321-AI$322)+$F2965*(AI$324-AI$325))</f>
        <v/>
      </c>
      <c r="AJ2965" s="32">
        <f>$D2965*($E2965*(AJ$321-AJ$322)+$F2965*(AJ$324-AJ$325))</f>
        <v/>
      </c>
      <c r="AK2965" s="32">
        <f>$D2965*($E2965*(AK$321-AK$322)+$F2965*(AK$324-AK$325))</f>
        <v/>
      </c>
      <c r="AL2965" s="32">
        <f>$D2965*($E2965*(AL$321-AL$322)+$F2965*(AL$324-AL$325))</f>
        <v/>
      </c>
      <c r="AM2965" s="32">
        <f>$D2965*($E2965*(AM$321-AM$322)+$F2965*(AM$324-AM$325))</f>
        <v/>
      </c>
      <c r="AN2965" s="32">
        <f>$D2965*($E2965*(AN$321-AN$322)+$F2965*(AN$324-AN$325))</f>
        <v/>
      </c>
      <c r="AO2965" s="32">
        <f>$D2965*($E2965*(AO$321-AO$322)+$F2965*(AO$324-AO$325))</f>
        <v/>
      </c>
      <c r="AP2965" s="32">
        <f>$D2965*($E2965*(AP$321-AP$322)+$F2965*(AP$324-AP$325))</f>
        <v/>
      </c>
      <c r="AQ2965" s="32">
        <f>$D2965*($E2965*(AQ$321-AQ$322)+$F2965*(AQ$324-AQ$325))</f>
        <v/>
      </c>
      <c r="AR2965" s="32">
        <f>$D2965*($E2965*(AR$321-AR$322)+$F2965*(AR$324-AR$325))</f>
        <v/>
      </c>
      <c r="AS2965" s="32">
        <f>$D2965*($E2965*(AS$321-AS$322)+$F2965*(AS$324-AS$325))</f>
        <v/>
      </c>
      <c r="AT2965" s="32">
        <f>$D2965*($E2965*(AT$321-AT$322)+$F2965*(AT$324-AT$325))</f>
        <v/>
      </c>
      <c r="AU2965" s="32">
        <f>$D2965*($E2965*(AU$321-AU$322)+$F2965*(AU$324-AU$325))</f>
        <v/>
      </c>
      <c r="AV2965" s="32">
        <f>$D2965*($E2965*(AV$321-AV$322)+$F2965*(AV$324-AV$325))</f>
        <v/>
      </c>
      <c r="AW2965" s="32">
        <f>$D2965*($E2965*(AW$321-AW$322)+$F2965*(AW$324-AW$325))</f>
        <v/>
      </c>
      <c r="AX2965" s="32">
        <f>$D2965*($E2965*(AX$321-AX$322)+$F2965*(AX$324-AX$325))</f>
        <v/>
      </c>
      <c r="AY2965" s="32">
        <f>$D2965*($E2965*(AY$321-AY$322)+$F2965*(AY$324-AY$325))</f>
        <v/>
      </c>
    </row>
    <row r="2966" hidden="1" outlineLevel="2">
      <c r="A2966" s="14" t="inlineStr">
        <is>
          <t>xcpd</t>
        </is>
      </c>
      <c r="B2966" s="14" t="inlineStr">
        <is>
          <t>ker</t>
        </is>
      </c>
      <c r="C2966" s="14" t="inlineStr">
        <is>
          <t>oen</t>
        </is>
      </c>
      <c r="D2966" s="32">
        <f>INDEX(Inputs!$W$5:$W$132,MATCH($B2966&amp;"|"&amp;$C2966,Inputs!$A$5:$A$132,0))</f>
        <v/>
      </c>
      <c r="E2966" s="32">
        <f>INDEX(Inputs!$Z$5:$Z$132,MATCH($B2966&amp;"|"&amp;$C2966,Inputs!$A$5:$A$132,0))</f>
        <v/>
      </c>
      <c r="F2966" s="32">
        <f>INDEX(Inputs!$AA$5:$AA$132,MATCH($B2966&amp;"|"&amp;$C2966,Inputs!$A$5:$A$132,0))</f>
        <v/>
      </c>
      <c r="G2966" s="36" t="n"/>
      <c r="H2966" s="14">
        <f>INDEX(VarLab,MATCH($A2966,VarKey,0))&amp;INDEX(MemLab,MATCH($C2966&amp;"|"&amp;$B2966,MemKey,0))</f>
        <v/>
      </c>
      <c r="I2966" s="14">
        <f>INDEX(VarUnit,MATCH($A2966,VarKey,0))</f>
        <v/>
      </c>
      <c r="J2966" s="14">
        <f>INDEX(VarSrc,MATCH($A2966,VarKey,0))</f>
        <v/>
      </c>
      <c r="K2966" s="11">
        <f>CodePrefix&amp;$A2966&amp;IF($C2966="","","."&amp;$C2966&amp;"."&amp;$B2966)&amp;INDEX(VarEnd,MATCH($A2966,VarKey,0))&amp;K$5</f>
        <v/>
      </c>
      <c r="L2966" s="37">
        <f>$D2966*($E2966*(L$321-L$322)+$F2966*(L$324-L$325))</f>
        <v/>
      </c>
      <c r="M2966" s="32">
        <f>$D2966*($E2966*(M$321-M$322)+$F2966*(M$324-M$325))</f>
        <v/>
      </c>
      <c r="N2966" s="32">
        <f>$D2966*($E2966*(N$321-N$322)+$F2966*(N$324-N$325))</f>
        <v/>
      </c>
      <c r="O2966" s="32">
        <f>$D2966*($E2966*(O$321-O$322)+$F2966*(O$324-O$325))</f>
        <v/>
      </c>
      <c r="P2966" s="32">
        <f>$D2966*($E2966*(P$321-P$322)+$F2966*(P$324-P$325))</f>
        <v/>
      </c>
      <c r="Q2966" s="32">
        <f>$D2966*($E2966*(Q$321-Q$322)+$F2966*(Q$324-Q$325))</f>
        <v/>
      </c>
      <c r="R2966" s="32">
        <f>$D2966*($E2966*(R$321-R$322)+$F2966*(R$324-R$325))</f>
        <v/>
      </c>
      <c r="S2966" s="32">
        <f>$D2966*($E2966*(S$321-S$322)+$F2966*(S$324-S$325))</f>
        <v/>
      </c>
      <c r="T2966" s="32">
        <f>$D2966*($E2966*(T$321-T$322)+$F2966*(T$324-T$325))</f>
        <v/>
      </c>
      <c r="U2966" s="32">
        <f>$D2966*($E2966*(U$321-U$322)+$F2966*(U$324-U$325))</f>
        <v/>
      </c>
      <c r="V2966" s="32">
        <f>$D2966*($E2966*(V$321-V$322)+$F2966*(V$324-V$325))</f>
        <v/>
      </c>
      <c r="W2966" s="32">
        <f>$D2966*($E2966*(W$321-W$322)+$F2966*(W$324-W$325))</f>
        <v/>
      </c>
      <c r="X2966" s="32">
        <f>$D2966*($E2966*(X$321-X$322)+$F2966*(X$324-X$325))</f>
        <v/>
      </c>
      <c r="Y2966" s="32">
        <f>$D2966*($E2966*(Y$321-Y$322)+$F2966*(Y$324-Y$325))</f>
        <v/>
      </c>
      <c r="Z2966" s="32">
        <f>$D2966*($E2966*(Z$321-Z$322)+$F2966*(Z$324-Z$325))</f>
        <v/>
      </c>
      <c r="AA2966" s="32">
        <f>$D2966*($E2966*(AA$321-AA$322)+$F2966*(AA$324-AA$325))</f>
        <v/>
      </c>
      <c r="AB2966" s="32">
        <f>$D2966*($E2966*(AB$321-AB$322)+$F2966*(AB$324-AB$325))</f>
        <v/>
      </c>
      <c r="AC2966" s="32">
        <f>$D2966*($E2966*(AC$321-AC$322)+$F2966*(AC$324-AC$325))</f>
        <v/>
      </c>
      <c r="AD2966" s="32">
        <f>$D2966*($E2966*(AD$321-AD$322)+$F2966*(AD$324-AD$325))</f>
        <v/>
      </c>
      <c r="AF2966" s="11">
        <f>CodePrefix&amp;$A2966&amp;IF($C2966="","","."&amp;$C2966&amp;"."&amp;$B2966)&amp;INDEX(VarEnd,MATCH($A2966,VarKey,0))&amp;AF$5</f>
        <v/>
      </c>
      <c r="AG2966" s="37">
        <f>$D2966*($E2966*(AG$321-AG$322)+$F2966*(AG$324-AG$325))</f>
        <v/>
      </c>
      <c r="AH2966" s="32">
        <f>$D2966*($E2966*(AH$321-AH$322)+$F2966*(AH$324-AH$325))</f>
        <v/>
      </c>
      <c r="AI2966" s="32">
        <f>$D2966*($E2966*(AI$321-AI$322)+$F2966*(AI$324-AI$325))</f>
        <v/>
      </c>
      <c r="AJ2966" s="32">
        <f>$D2966*($E2966*(AJ$321-AJ$322)+$F2966*(AJ$324-AJ$325))</f>
        <v/>
      </c>
      <c r="AK2966" s="32">
        <f>$D2966*($E2966*(AK$321-AK$322)+$F2966*(AK$324-AK$325))</f>
        <v/>
      </c>
      <c r="AL2966" s="32">
        <f>$D2966*($E2966*(AL$321-AL$322)+$F2966*(AL$324-AL$325))</f>
        <v/>
      </c>
      <c r="AM2966" s="32">
        <f>$D2966*($E2966*(AM$321-AM$322)+$F2966*(AM$324-AM$325))</f>
        <v/>
      </c>
      <c r="AN2966" s="32">
        <f>$D2966*($E2966*(AN$321-AN$322)+$F2966*(AN$324-AN$325))</f>
        <v/>
      </c>
      <c r="AO2966" s="32">
        <f>$D2966*($E2966*(AO$321-AO$322)+$F2966*(AO$324-AO$325))</f>
        <v/>
      </c>
      <c r="AP2966" s="32">
        <f>$D2966*($E2966*(AP$321-AP$322)+$F2966*(AP$324-AP$325))</f>
        <v/>
      </c>
      <c r="AQ2966" s="32">
        <f>$D2966*($E2966*(AQ$321-AQ$322)+$F2966*(AQ$324-AQ$325))</f>
        <v/>
      </c>
      <c r="AR2966" s="32">
        <f>$D2966*($E2966*(AR$321-AR$322)+$F2966*(AR$324-AR$325))</f>
        <v/>
      </c>
      <c r="AS2966" s="32">
        <f>$D2966*($E2966*(AS$321-AS$322)+$F2966*(AS$324-AS$325))</f>
        <v/>
      </c>
      <c r="AT2966" s="32">
        <f>$D2966*($E2966*(AT$321-AT$322)+$F2966*(AT$324-AT$325))</f>
        <v/>
      </c>
      <c r="AU2966" s="32">
        <f>$D2966*($E2966*(AU$321-AU$322)+$F2966*(AU$324-AU$325))</f>
        <v/>
      </c>
      <c r="AV2966" s="32">
        <f>$D2966*($E2966*(AV$321-AV$322)+$F2966*(AV$324-AV$325))</f>
        <v/>
      </c>
      <c r="AW2966" s="32">
        <f>$D2966*($E2966*(AW$321-AW$322)+$F2966*(AW$324-AW$325))</f>
        <v/>
      </c>
      <c r="AX2966" s="32">
        <f>$D2966*($E2966*(AX$321-AX$322)+$F2966*(AX$324-AX$325))</f>
        <v/>
      </c>
      <c r="AY2966" s="32">
        <f>$D2966*($E2966*(AY$321-AY$322)+$F2966*(AY$324-AY$325))</f>
        <v/>
      </c>
    </row>
    <row r="2967" hidden="1" outlineLevel="2">
      <c r="A2967" s="14" t="inlineStr">
        <is>
          <t>xcpd</t>
        </is>
      </c>
      <c r="B2967" s="14" t="inlineStr">
        <is>
          <t>oop</t>
        </is>
      </c>
      <c r="C2967" s="14" t="inlineStr">
        <is>
          <t>oen</t>
        </is>
      </c>
      <c r="D2967" s="32">
        <f>INDEX(Inputs!$W$5:$W$132,MATCH($B2967&amp;"|"&amp;$C2967,Inputs!$A$5:$A$132,0))</f>
        <v/>
      </c>
      <c r="E2967" s="32">
        <f>INDEX(Inputs!$Z$5:$Z$132,MATCH($B2967&amp;"|"&amp;$C2967,Inputs!$A$5:$A$132,0))</f>
        <v/>
      </c>
      <c r="F2967" s="32">
        <f>INDEX(Inputs!$AA$5:$AA$132,MATCH($B2967&amp;"|"&amp;$C2967,Inputs!$A$5:$A$132,0))</f>
        <v/>
      </c>
      <c r="G2967" s="36" t="n"/>
      <c r="H2967" s="14">
        <f>INDEX(VarLab,MATCH($A2967,VarKey,0))&amp;INDEX(MemLab,MATCH($C2967&amp;"|"&amp;$B2967,MemKey,0))</f>
        <v/>
      </c>
      <c r="I2967" s="14">
        <f>INDEX(VarUnit,MATCH($A2967,VarKey,0))</f>
        <v/>
      </c>
      <c r="J2967" s="14">
        <f>INDEX(VarSrc,MATCH($A2967,VarKey,0))</f>
        <v/>
      </c>
      <c r="K2967" s="11">
        <f>CodePrefix&amp;$A2967&amp;IF($C2967="","","."&amp;$C2967&amp;"."&amp;$B2967)&amp;INDEX(VarEnd,MATCH($A2967,VarKey,0))&amp;K$5</f>
        <v/>
      </c>
      <c r="L2967" s="37">
        <f>$D2967*($E2967*(L$321-L$322)+$F2967*(L$324-L$325))</f>
        <v/>
      </c>
      <c r="M2967" s="32">
        <f>$D2967*($E2967*(M$321-M$322)+$F2967*(M$324-M$325))</f>
        <v/>
      </c>
      <c r="N2967" s="32">
        <f>$D2967*($E2967*(N$321-N$322)+$F2967*(N$324-N$325))</f>
        <v/>
      </c>
      <c r="O2967" s="32">
        <f>$D2967*($E2967*(O$321-O$322)+$F2967*(O$324-O$325))</f>
        <v/>
      </c>
      <c r="P2967" s="32">
        <f>$D2967*($E2967*(P$321-P$322)+$F2967*(P$324-P$325))</f>
        <v/>
      </c>
      <c r="Q2967" s="32">
        <f>$D2967*($E2967*(Q$321-Q$322)+$F2967*(Q$324-Q$325))</f>
        <v/>
      </c>
      <c r="R2967" s="32">
        <f>$D2967*($E2967*(R$321-R$322)+$F2967*(R$324-R$325))</f>
        <v/>
      </c>
      <c r="S2967" s="32">
        <f>$D2967*($E2967*(S$321-S$322)+$F2967*(S$324-S$325))</f>
        <v/>
      </c>
      <c r="T2967" s="32">
        <f>$D2967*($E2967*(T$321-T$322)+$F2967*(T$324-T$325))</f>
        <v/>
      </c>
      <c r="U2967" s="32">
        <f>$D2967*($E2967*(U$321-U$322)+$F2967*(U$324-U$325))</f>
        <v/>
      </c>
      <c r="V2967" s="32">
        <f>$D2967*($E2967*(V$321-V$322)+$F2967*(V$324-V$325))</f>
        <v/>
      </c>
      <c r="W2967" s="32">
        <f>$D2967*($E2967*(W$321-W$322)+$F2967*(W$324-W$325))</f>
        <v/>
      </c>
      <c r="X2967" s="32">
        <f>$D2967*($E2967*(X$321-X$322)+$F2967*(X$324-X$325))</f>
        <v/>
      </c>
      <c r="Y2967" s="32">
        <f>$D2967*($E2967*(Y$321-Y$322)+$F2967*(Y$324-Y$325))</f>
        <v/>
      </c>
      <c r="Z2967" s="32">
        <f>$D2967*($E2967*(Z$321-Z$322)+$F2967*(Z$324-Z$325))</f>
        <v/>
      </c>
      <c r="AA2967" s="32">
        <f>$D2967*($E2967*(AA$321-AA$322)+$F2967*(AA$324-AA$325))</f>
        <v/>
      </c>
      <c r="AB2967" s="32">
        <f>$D2967*($E2967*(AB$321-AB$322)+$F2967*(AB$324-AB$325))</f>
        <v/>
      </c>
      <c r="AC2967" s="32">
        <f>$D2967*($E2967*(AC$321-AC$322)+$F2967*(AC$324-AC$325))</f>
        <v/>
      </c>
      <c r="AD2967" s="32">
        <f>$D2967*($E2967*(AD$321-AD$322)+$F2967*(AD$324-AD$325))</f>
        <v/>
      </c>
      <c r="AF2967" s="11">
        <f>CodePrefix&amp;$A2967&amp;IF($C2967="","","."&amp;$C2967&amp;"."&amp;$B2967)&amp;INDEX(VarEnd,MATCH($A2967,VarKey,0))&amp;AF$5</f>
        <v/>
      </c>
      <c r="AG2967" s="37">
        <f>$D2967*($E2967*(AG$321-AG$322)+$F2967*(AG$324-AG$325))</f>
        <v/>
      </c>
      <c r="AH2967" s="32">
        <f>$D2967*($E2967*(AH$321-AH$322)+$F2967*(AH$324-AH$325))</f>
        <v/>
      </c>
      <c r="AI2967" s="32">
        <f>$D2967*($E2967*(AI$321-AI$322)+$F2967*(AI$324-AI$325))</f>
        <v/>
      </c>
      <c r="AJ2967" s="32">
        <f>$D2967*($E2967*(AJ$321-AJ$322)+$F2967*(AJ$324-AJ$325))</f>
        <v/>
      </c>
      <c r="AK2967" s="32">
        <f>$D2967*($E2967*(AK$321-AK$322)+$F2967*(AK$324-AK$325))</f>
        <v/>
      </c>
      <c r="AL2967" s="32">
        <f>$D2967*($E2967*(AL$321-AL$322)+$F2967*(AL$324-AL$325))</f>
        <v/>
      </c>
      <c r="AM2967" s="32">
        <f>$D2967*($E2967*(AM$321-AM$322)+$F2967*(AM$324-AM$325))</f>
        <v/>
      </c>
      <c r="AN2967" s="32">
        <f>$D2967*($E2967*(AN$321-AN$322)+$F2967*(AN$324-AN$325))</f>
        <v/>
      </c>
      <c r="AO2967" s="32">
        <f>$D2967*($E2967*(AO$321-AO$322)+$F2967*(AO$324-AO$325))</f>
        <v/>
      </c>
      <c r="AP2967" s="32">
        <f>$D2967*($E2967*(AP$321-AP$322)+$F2967*(AP$324-AP$325))</f>
        <v/>
      </c>
      <c r="AQ2967" s="32">
        <f>$D2967*($E2967*(AQ$321-AQ$322)+$F2967*(AQ$324-AQ$325))</f>
        <v/>
      </c>
      <c r="AR2967" s="32">
        <f>$D2967*($E2967*(AR$321-AR$322)+$F2967*(AR$324-AR$325))</f>
        <v/>
      </c>
      <c r="AS2967" s="32">
        <f>$D2967*($E2967*(AS$321-AS$322)+$F2967*(AS$324-AS$325))</f>
        <v/>
      </c>
      <c r="AT2967" s="32">
        <f>$D2967*($E2967*(AT$321-AT$322)+$F2967*(AT$324-AT$325))</f>
        <v/>
      </c>
      <c r="AU2967" s="32">
        <f>$D2967*($E2967*(AU$321-AU$322)+$F2967*(AU$324-AU$325))</f>
        <v/>
      </c>
      <c r="AV2967" s="32">
        <f>$D2967*($E2967*(AV$321-AV$322)+$F2967*(AV$324-AV$325))</f>
        <v/>
      </c>
      <c r="AW2967" s="32">
        <f>$D2967*($E2967*(AW$321-AW$322)+$F2967*(AW$324-AW$325))</f>
        <v/>
      </c>
      <c r="AX2967" s="32">
        <f>$D2967*($E2967*(AX$321-AX$322)+$F2967*(AX$324-AX$325))</f>
        <v/>
      </c>
      <c r="AY2967" s="32">
        <f>$D2967*($E2967*(AY$321-AY$322)+$F2967*(AY$324-AY$325))</f>
        <v/>
      </c>
    </row>
    <row r="2968" hidden="1" outlineLevel="2">
      <c r="A2968" s="14" t="inlineStr">
        <is>
          <t>xcpd</t>
        </is>
      </c>
      <c r="B2968" s="14" t="inlineStr">
        <is>
          <t>bio</t>
        </is>
      </c>
      <c r="C2968" s="14" t="inlineStr">
        <is>
          <t>oen</t>
        </is>
      </c>
      <c r="D2968" s="32">
        <f>INDEX(Inputs!$W$5:$W$132,MATCH($B2968&amp;"|"&amp;$C2968,Inputs!$A$5:$A$132,0))</f>
        <v/>
      </c>
      <c r="E2968" s="32">
        <f>INDEX(Inputs!$Z$5:$Z$132,MATCH($B2968&amp;"|"&amp;$C2968,Inputs!$A$5:$A$132,0))</f>
        <v/>
      </c>
      <c r="F2968" s="32">
        <f>INDEX(Inputs!$AA$5:$AA$132,MATCH($B2968&amp;"|"&amp;$C2968,Inputs!$A$5:$A$132,0))</f>
        <v/>
      </c>
      <c r="G2968" s="36" t="n"/>
      <c r="H2968" s="14">
        <f>INDEX(VarLab,MATCH($A2968,VarKey,0))&amp;INDEX(MemLab,MATCH($C2968&amp;"|"&amp;$B2968,MemKey,0))</f>
        <v/>
      </c>
      <c r="I2968" s="14">
        <f>INDEX(VarUnit,MATCH($A2968,VarKey,0))</f>
        <v/>
      </c>
      <c r="J2968" s="14">
        <f>INDEX(VarSrc,MATCH($A2968,VarKey,0))</f>
        <v/>
      </c>
      <c r="K2968" s="11">
        <f>CodePrefix&amp;$A2968&amp;IF($C2968="","","."&amp;$C2968&amp;"."&amp;$B2968)&amp;INDEX(VarEnd,MATCH($A2968,VarKey,0))&amp;K$5</f>
        <v/>
      </c>
      <c r="L2968" s="37">
        <f>$D2968*($E2968*(L$321-L$322)+$F2968*(L$324-L$325))</f>
        <v/>
      </c>
      <c r="M2968" s="32">
        <f>$D2968*($E2968*(M$321-M$322)+$F2968*(M$324-M$325))</f>
        <v/>
      </c>
      <c r="N2968" s="32">
        <f>$D2968*($E2968*(N$321-N$322)+$F2968*(N$324-N$325))</f>
        <v/>
      </c>
      <c r="O2968" s="32">
        <f>$D2968*($E2968*(O$321-O$322)+$F2968*(O$324-O$325))</f>
        <v/>
      </c>
      <c r="P2968" s="32">
        <f>$D2968*($E2968*(P$321-P$322)+$F2968*(P$324-P$325))</f>
        <v/>
      </c>
      <c r="Q2968" s="32">
        <f>$D2968*($E2968*(Q$321-Q$322)+$F2968*(Q$324-Q$325))</f>
        <v/>
      </c>
      <c r="R2968" s="32">
        <f>$D2968*($E2968*(R$321-R$322)+$F2968*(R$324-R$325))</f>
        <v/>
      </c>
      <c r="S2968" s="32">
        <f>$D2968*($E2968*(S$321-S$322)+$F2968*(S$324-S$325))</f>
        <v/>
      </c>
      <c r="T2968" s="32">
        <f>$D2968*($E2968*(T$321-T$322)+$F2968*(T$324-T$325))</f>
        <v/>
      </c>
      <c r="U2968" s="32">
        <f>$D2968*($E2968*(U$321-U$322)+$F2968*(U$324-U$325))</f>
        <v/>
      </c>
      <c r="V2968" s="32">
        <f>$D2968*($E2968*(V$321-V$322)+$F2968*(V$324-V$325))</f>
        <v/>
      </c>
      <c r="W2968" s="32">
        <f>$D2968*($E2968*(W$321-W$322)+$F2968*(W$324-W$325))</f>
        <v/>
      </c>
      <c r="X2968" s="32">
        <f>$D2968*($E2968*(X$321-X$322)+$F2968*(X$324-X$325))</f>
        <v/>
      </c>
      <c r="Y2968" s="32">
        <f>$D2968*($E2968*(Y$321-Y$322)+$F2968*(Y$324-Y$325))</f>
        <v/>
      </c>
      <c r="Z2968" s="32">
        <f>$D2968*($E2968*(Z$321-Z$322)+$F2968*(Z$324-Z$325))</f>
        <v/>
      </c>
      <c r="AA2968" s="32">
        <f>$D2968*($E2968*(AA$321-AA$322)+$F2968*(AA$324-AA$325))</f>
        <v/>
      </c>
      <c r="AB2968" s="32">
        <f>$D2968*($E2968*(AB$321-AB$322)+$F2968*(AB$324-AB$325))</f>
        <v/>
      </c>
      <c r="AC2968" s="32">
        <f>$D2968*($E2968*(AC$321-AC$322)+$F2968*(AC$324-AC$325))</f>
        <v/>
      </c>
      <c r="AD2968" s="32">
        <f>$D2968*($E2968*(AD$321-AD$322)+$F2968*(AD$324-AD$325))</f>
        <v/>
      </c>
      <c r="AF2968" s="11">
        <f>CodePrefix&amp;$A2968&amp;IF($C2968="","","."&amp;$C2968&amp;"."&amp;$B2968)&amp;INDEX(VarEnd,MATCH($A2968,VarKey,0))&amp;AF$5</f>
        <v/>
      </c>
      <c r="AG2968" s="37">
        <f>$D2968*($E2968*(AG$321-AG$322)+$F2968*(AG$324-AG$325))</f>
        <v/>
      </c>
      <c r="AH2968" s="32">
        <f>$D2968*($E2968*(AH$321-AH$322)+$F2968*(AH$324-AH$325))</f>
        <v/>
      </c>
      <c r="AI2968" s="32">
        <f>$D2968*($E2968*(AI$321-AI$322)+$F2968*(AI$324-AI$325))</f>
        <v/>
      </c>
      <c r="AJ2968" s="32">
        <f>$D2968*($E2968*(AJ$321-AJ$322)+$F2968*(AJ$324-AJ$325))</f>
        <v/>
      </c>
      <c r="AK2968" s="32">
        <f>$D2968*($E2968*(AK$321-AK$322)+$F2968*(AK$324-AK$325))</f>
        <v/>
      </c>
      <c r="AL2968" s="32">
        <f>$D2968*($E2968*(AL$321-AL$322)+$F2968*(AL$324-AL$325))</f>
        <v/>
      </c>
      <c r="AM2968" s="32">
        <f>$D2968*($E2968*(AM$321-AM$322)+$F2968*(AM$324-AM$325))</f>
        <v/>
      </c>
      <c r="AN2968" s="32">
        <f>$D2968*($E2968*(AN$321-AN$322)+$F2968*(AN$324-AN$325))</f>
        <v/>
      </c>
      <c r="AO2968" s="32">
        <f>$D2968*($E2968*(AO$321-AO$322)+$F2968*(AO$324-AO$325))</f>
        <v/>
      </c>
      <c r="AP2968" s="32">
        <f>$D2968*($E2968*(AP$321-AP$322)+$F2968*(AP$324-AP$325))</f>
        <v/>
      </c>
      <c r="AQ2968" s="32">
        <f>$D2968*($E2968*(AQ$321-AQ$322)+$F2968*(AQ$324-AQ$325))</f>
        <v/>
      </c>
      <c r="AR2968" s="32">
        <f>$D2968*($E2968*(AR$321-AR$322)+$F2968*(AR$324-AR$325))</f>
        <v/>
      </c>
      <c r="AS2968" s="32">
        <f>$D2968*($E2968*(AS$321-AS$322)+$F2968*(AS$324-AS$325))</f>
        <v/>
      </c>
      <c r="AT2968" s="32">
        <f>$D2968*($E2968*(AT$321-AT$322)+$F2968*(AT$324-AT$325))</f>
        <v/>
      </c>
      <c r="AU2968" s="32">
        <f>$D2968*($E2968*(AU$321-AU$322)+$F2968*(AU$324-AU$325))</f>
        <v/>
      </c>
      <c r="AV2968" s="32">
        <f>$D2968*($E2968*(AV$321-AV$322)+$F2968*(AV$324-AV$325))</f>
        <v/>
      </c>
      <c r="AW2968" s="32">
        <f>$D2968*($E2968*(AW$321-AW$322)+$F2968*(AW$324-AW$325))</f>
        <v/>
      </c>
      <c r="AX2968" s="32">
        <f>$D2968*($E2968*(AX$321-AX$322)+$F2968*(AX$324-AX$325))</f>
        <v/>
      </c>
      <c r="AY2968" s="32">
        <f>$D2968*($E2968*(AY$321-AY$322)+$F2968*(AY$324-AY$325))</f>
        <v/>
      </c>
    </row>
    <row r="2969" hidden="1" outlineLevel="2"/>
    <row r="2970" hidden="1" outlineLevel="2">
      <c r="A2970" s="14" t="inlineStr">
        <is>
          <t>atp</t>
        </is>
      </c>
      <c r="B2970" s="14" t="inlineStr">
        <is>
          <t>coa</t>
        </is>
      </c>
      <c r="C2970" s="14" t="inlineStr">
        <is>
          <t>oen</t>
        </is>
      </c>
      <c r="D2970" s="32">
        <f>INDEX(Inputs!$U$5:$U$132,MATCH($B2970&amp;"|"&amp;$C2970,Inputs!$A$5:$A$132,0))</f>
        <v/>
      </c>
      <c r="E2970" s="32">
        <f>INDEX(Inputs!$V$5:$V$132,MATCH($B2970&amp;"|"&amp;$C2970,Inputs!$A$5:$A$132,0))</f>
        <v/>
      </c>
      <c r="F2970" s="36" t="n"/>
      <c r="G2970" s="36" t="n"/>
      <c r="H2970" s="14">
        <f>INDEX(VarLab,MATCH($A2970,VarKey,0))&amp;INDEX(MemLab,MATCH($C2970&amp;"|"&amp;$B2970,MemKey,0))</f>
        <v/>
      </c>
      <c r="I2970" s="14">
        <f>INDEX(VarUnit,MATCH($A2970,VarKey,0))</f>
        <v/>
      </c>
      <c r="J2970" s="14">
        <f>INDEX(VarSrc,MATCH($A2970,VarKey,0))</f>
        <v/>
      </c>
      <c r="K2970" s="11">
        <f>CodePrefix&amp;$A2970&amp;IF($C2970="","","."&amp;$C2970&amp;"."&amp;$B2970)&amp;INDEX(VarEnd,MATCH($A2970,VarKey,0))&amp;K$5</f>
        <v/>
      </c>
      <c r="L2970" s="37">
        <f>MAX(INDEX(L$381:L$392,$D2970)+(L2943+L2961)*(1+$E2970),0.01)</f>
        <v/>
      </c>
      <c r="M2970" s="32">
        <f>MAX(INDEX(M$381:M$392,$D2970)+(M2943+M2961)*(1+$E2970),0.01)</f>
        <v/>
      </c>
      <c r="N2970" s="32">
        <f>MAX(INDEX(N$381:N$392,$D2970)+(N2943+N2961)*(1+$E2970),0.01)</f>
        <v/>
      </c>
      <c r="O2970" s="32">
        <f>MAX(INDEX(O$381:O$392,$D2970)+(O2943+O2961)*(1+$E2970),0.01)</f>
        <v/>
      </c>
      <c r="P2970" s="32">
        <f>MAX(INDEX(P$381:P$392,$D2970)+(P2943+P2961)*(1+$E2970),0.01)</f>
        <v/>
      </c>
      <c r="Q2970" s="32">
        <f>MAX(INDEX(Q$381:Q$392,$D2970)+(Q2943+Q2961)*(1+$E2970),0.01)</f>
        <v/>
      </c>
      <c r="R2970" s="32">
        <f>MAX(INDEX(R$381:R$392,$D2970)+(R2943+R2961)*(1+$E2970),0.01)</f>
        <v/>
      </c>
      <c r="S2970" s="32">
        <f>MAX(INDEX(S$381:S$392,$D2970)+(S2943+S2961)*(1+$E2970),0.01)</f>
        <v/>
      </c>
      <c r="T2970" s="32">
        <f>MAX(INDEX(T$381:T$392,$D2970)+(T2943+T2961)*(1+$E2970),0.01)</f>
        <v/>
      </c>
      <c r="U2970" s="32">
        <f>MAX(INDEX(U$381:U$392,$D2970)+(U2943+U2961)*(1+$E2970),0.01)</f>
        <v/>
      </c>
      <c r="V2970" s="32">
        <f>MAX(INDEX(V$381:V$392,$D2970)+(V2943+V2961)*(1+$E2970),0.01)</f>
        <v/>
      </c>
      <c r="W2970" s="32">
        <f>MAX(INDEX(W$381:W$392,$D2970)+(W2943+W2961)*(1+$E2970),0.01)</f>
        <v/>
      </c>
      <c r="X2970" s="32">
        <f>MAX(INDEX(X$381:X$392,$D2970)+(X2943+X2961)*(1+$E2970),0.01)</f>
        <v/>
      </c>
      <c r="Y2970" s="32">
        <f>MAX(INDEX(Y$381:Y$392,$D2970)+(Y2943+Y2961)*(1+$E2970),0.01)</f>
        <v/>
      </c>
      <c r="Z2970" s="32">
        <f>MAX(INDEX(Z$381:Z$392,$D2970)+(Z2943+Z2961)*(1+$E2970),0.01)</f>
        <v/>
      </c>
      <c r="AA2970" s="32">
        <f>MAX(INDEX(AA$381:AA$392,$D2970)+(AA2943+AA2961)*(1+$E2970),0.01)</f>
        <v/>
      </c>
      <c r="AB2970" s="32">
        <f>MAX(INDEX(AB$381:AB$392,$D2970)+(AB2943+AB2961)*(1+$E2970),0.01)</f>
        <v/>
      </c>
      <c r="AC2970" s="32">
        <f>MAX(INDEX(AC$381:AC$392,$D2970)+(AC2943+AC2961)*(1+$E2970),0.01)</f>
        <v/>
      </c>
      <c r="AD2970" s="32">
        <f>MAX(INDEX(AD$381:AD$392,$D2970)+(AD2943+AD2961)*(1+$E2970),0.01)</f>
        <v/>
      </c>
      <c r="AF2970" s="11">
        <f>CodePrefix&amp;$A2970&amp;IF($C2970="","","."&amp;$C2970&amp;"."&amp;$B2970)&amp;INDEX(VarEnd,MATCH($A2970,VarKey,0))&amp;AF$5</f>
        <v/>
      </c>
      <c r="AG2970" s="37">
        <f>MAX(INDEX(AG$381:AG$392,$D2970)+(AG2943+AG2961)*(1+$E2970),0.01)</f>
        <v/>
      </c>
      <c r="AH2970" s="32">
        <f>MAX(INDEX(AH$381:AH$392,$D2970)+(AH2943+AH2961)*(1+$E2970),0.01)</f>
        <v/>
      </c>
      <c r="AI2970" s="32">
        <f>MAX(INDEX(AI$381:AI$392,$D2970)+(AI2943+AI2961)*(1+$E2970),0.01)</f>
        <v/>
      </c>
      <c r="AJ2970" s="32">
        <f>MAX(INDEX(AJ$381:AJ$392,$D2970)+(AJ2943+AJ2961)*(1+$E2970),0.01)</f>
        <v/>
      </c>
      <c r="AK2970" s="32">
        <f>MAX(INDEX(AK$381:AK$392,$D2970)+(AK2943+AK2961)*(1+$E2970),0.01)</f>
        <v/>
      </c>
      <c r="AL2970" s="32">
        <f>MAX(INDEX(AL$381:AL$392,$D2970)+(AL2943+AL2961)*(1+$E2970),0.01)</f>
        <v/>
      </c>
      <c r="AM2970" s="32">
        <f>MAX(INDEX(AM$381:AM$392,$D2970)+(AM2943+AM2961)*(1+$E2970),0.01)</f>
        <v/>
      </c>
      <c r="AN2970" s="32">
        <f>MAX(INDEX(AN$381:AN$392,$D2970)+(AN2943+AN2961)*(1+$E2970),0.01)</f>
        <v/>
      </c>
      <c r="AO2970" s="32">
        <f>MAX(INDEX(AO$381:AO$392,$D2970)+(AO2943+AO2961)*(1+$E2970),0.01)</f>
        <v/>
      </c>
      <c r="AP2970" s="32">
        <f>MAX(INDEX(AP$381:AP$392,$D2970)+(AP2943+AP2961)*(1+$E2970),0.01)</f>
        <v/>
      </c>
      <c r="AQ2970" s="32">
        <f>MAX(INDEX(AQ$381:AQ$392,$D2970)+(AQ2943+AQ2961)*(1+$E2970),0.01)</f>
        <v/>
      </c>
      <c r="AR2970" s="32">
        <f>MAX(INDEX(AR$381:AR$392,$D2970)+(AR2943+AR2961)*(1+$E2970),0.01)</f>
        <v/>
      </c>
      <c r="AS2970" s="32">
        <f>MAX(INDEX(AS$381:AS$392,$D2970)+(AS2943+AS2961)*(1+$E2970),0.01)</f>
        <v/>
      </c>
      <c r="AT2970" s="32">
        <f>MAX(INDEX(AT$381:AT$392,$D2970)+(AT2943+AT2961)*(1+$E2970),0.01)</f>
        <v/>
      </c>
      <c r="AU2970" s="32">
        <f>MAX(INDEX(AU$381:AU$392,$D2970)+(AU2943+AU2961)*(1+$E2970),0.01)</f>
        <v/>
      </c>
      <c r="AV2970" s="32">
        <f>MAX(INDEX(AV$381:AV$392,$D2970)+(AV2943+AV2961)*(1+$E2970),0.01)</f>
        <v/>
      </c>
      <c r="AW2970" s="32">
        <f>MAX(INDEX(AW$381:AW$392,$D2970)+(AW2943+AW2961)*(1+$E2970),0.01)</f>
        <v/>
      </c>
      <c r="AX2970" s="32">
        <f>MAX(INDEX(AX$381:AX$392,$D2970)+(AX2943+AX2961)*(1+$E2970),0.01)</f>
        <v/>
      </c>
      <c r="AY2970" s="32">
        <f>MAX(INDEX(AY$381:AY$392,$D2970)+(AY2943+AY2961)*(1+$E2970),0.01)</f>
        <v/>
      </c>
    </row>
    <row r="2971" hidden="1" outlineLevel="2">
      <c r="A2971" s="14" t="inlineStr">
        <is>
          <t>atp</t>
        </is>
      </c>
      <c r="B2971" s="14" t="inlineStr">
        <is>
          <t>nga</t>
        </is>
      </c>
      <c r="C2971" s="14" t="inlineStr">
        <is>
          <t>oen</t>
        </is>
      </c>
      <c r="D2971" s="32">
        <f>INDEX(Inputs!$U$5:$U$132,MATCH($B2971&amp;"|"&amp;$C2971,Inputs!$A$5:$A$132,0))</f>
        <v/>
      </c>
      <c r="E2971" s="32">
        <f>INDEX(Inputs!$V$5:$V$132,MATCH($B2971&amp;"|"&amp;$C2971,Inputs!$A$5:$A$132,0))</f>
        <v/>
      </c>
      <c r="F2971" s="36" t="n"/>
      <c r="G2971" s="36" t="n"/>
      <c r="H2971" s="14">
        <f>INDEX(VarLab,MATCH($A2971,VarKey,0))&amp;INDEX(MemLab,MATCH($C2971&amp;"|"&amp;$B2971,MemKey,0))</f>
        <v/>
      </c>
      <c r="I2971" s="14">
        <f>INDEX(VarUnit,MATCH($A2971,VarKey,0))</f>
        <v/>
      </c>
      <c r="J2971" s="14">
        <f>INDEX(VarSrc,MATCH($A2971,VarKey,0))</f>
        <v/>
      </c>
      <c r="K2971" s="11">
        <f>CodePrefix&amp;$A2971&amp;IF($C2971="","","."&amp;$C2971&amp;"."&amp;$B2971)&amp;INDEX(VarEnd,MATCH($A2971,VarKey,0))&amp;K$5</f>
        <v/>
      </c>
      <c r="L2971" s="37">
        <f>MAX(INDEX(L$381:L$392,$D2971)+(L2944+L2962)*(1+$E2971),0.01)</f>
        <v/>
      </c>
      <c r="M2971" s="32">
        <f>MAX(INDEX(M$381:M$392,$D2971)+(M2944+M2962)*(1+$E2971),0.01)</f>
        <v/>
      </c>
      <c r="N2971" s="32">
        <f>MAX(INDEX(N$381:N$392,$D2971)+(N2944+N2962)*(1+$E2971),0.01)</f>
        <v/>
      </c>
      <c r="O2971" s="32">
        <f>MAX(INDEX(O$381:O$392,$D2971)+(O2944+O2962)*(1+$E2971),0.01)</f>
        <v/>
      </c>
      <c r="P2971" s="32">
        <f>MAX(INDEX(P$381:P$392,$D2971)+(P2944+P2962)*(1+$E2971),0.01)</f>
        <v/>
      </c>
      <c r="Q2971" s="32">
        <f>MAX(INDEX(Q$381:Q$392,$D2971)+(Q2944+Q2962)*(1+$E2971),0.01)</f>
        <v/>
      </c>
      <c r="R2971" s="32">
        <f>MAX(INDEX(R$381:R$392,$D2971)+(R2944+R2962)*(1+$E2971),0.01)</f>
        <v/>
      </c>
      <c r="S2971" s="32">
        <f>MAX(INDEX(S$381:S$392,$D2971)+(S2944+S2962)*(1+$E2971),0.01)</f>
        <v/>
      </c>
      <c r="T2971" s="32">
        <f>MAX(INDEX(T$381:T$392,$D2971)+(T2944+T2962)*(1+$E2971),0.01)</f>
        <v/>
      </c>
      <c r="U2971" s="32">
        <f>MAX(INDEX(U$381:U$392,$D2971)+(U2944+U2962)*(1+$E2971),0.01)</f>
        <v/>
      </c>
      <c r="V2971" s="32">
        <f>MAX(INDEX(V$381:V$392,$D2971)+(V2944+V2962)*(1+$E2971),0.01)</f>
        <v/>
      </c>
      <c r="W2971" s="32">
        <f>MAX(INDEX(W$381:W$392,$D2971)+(W2944+W2962)*(1+$E2971),0.01)</f>
        <v/>
      </c>
      <c r="X2971" s="32">
        <f>MAX(INDEX(X$381:X$392,$D2971)+(X2944+X2962)*(1+$E2971),0.01)</f>
        <v/>
      </c>
      <c r="Y2971" s="32">
        <f>MAX(INDEX(Y$381:Y$392,$D2971)+(Y2944+Y2962)*(1+$E2971),0.01)</f>
        <v/>
      </c>
      <c r="Z2971" s="32">
        <f>MAX(INDEX(Z$381:Z$392,$D2971)+(Z2944+Z2962)*(1+$E2971),0.01)</f>
        <v/>
      </c>
      <c r="AA2971" s="32">
        <f>MAX(INDEX(AA$381:AA$392,$D2971)+(AA2944+AA2962)*(1+$E2971),0.01)</f>
        <v/>
      </c>
      <c r="AB2971" s="32">
        <f>MAX(INDEX(AB$381:AB$392,$D2971)+(AB2944+AB2962)*(1+$E2971),0.01)</f>
        <v/>
      </c>
      <c r="AC2971" s="32">
        <f>MAX(INDEX(AC$381:AC$392,$D2971)+(AC2944+AC2962)*(1+$E2971),0.01)</f>
        <v/>
      </c>
      <c r="AD2971" s="32">
        <f>MAX(INDEX(AD$381:AD$392,$D2971)+(AD2944+AD2962)*(1+$E2971),0.01)</f>
        <v/>
      </c>
      <c r="AF2971" s="11">
        <f>CodePrefix&amp;$A2971&amp;IF($C2971="","","."&amp;$C2971&amp;"."&amp;$B2971)&amp;INDEX(VarEnd,MATCH($A2971,VarKey,0))&amp;AF$5</f>
        <v/>
      </c>
      <c r="AG2971" s="37">
        <f>MAX(INDEX(AG$381:AG$392,$D2971)+(AG2944+AG2962)*(1+$E2971),0.01)</f>
        <v/>
      </c>
      <c r="AH2971" s="32">
        <f>MAX(INDEX(AH$381:AH$392,$D2971)+(AH2944+AH2962)*(1+$E2971),0.01)</f>
        <v/>
      </c>
      <c r="AI2971" s="32">
        <f>MAX(INDEX(AI$381:AI$392,$D2971)+(AI2944+AI2962)*(1+$E2971),0.01)</f>
        <v/>
      </c>
      <c r="AJ2971" s="32">
        <f>MAX(INDEX(AJ$381:AJ$392,$D2971)+(AJ2944+AJ2962)*(1+$E2971),0.01)</f>
        <v/>
      </c>
      <c r="AK2971" s="32">
        <f>MAX(INDEX(AK$381:AK$392,$D2971)+(AK2944+AK2962)*(1+$E2971),0.01)</f>
        <v/>
      </c>
      <c r="AL2971" s="32">
        <f>MAX(INDEX(AL$381:AL$392,$D2971)+(AL2944+AL2962)*(1+$E2971),0.01)</f>
        <v/>
      </c>
      <c r="AM2971" s="32">
        <f>MAX(INDEX(AM$381:AM$392,$D2971)+(AM2944+AM2962)*(1+$E2971),0.01)</f>
        <v/>
      </c>
      <c r="AN2971" s="32">
        <f>MAX(INDEX(AN$381:AN$392,$D2971)+(AN2944+AN2962)*(1+$E2971),0.01)</f>
        <v/>
      </c>
      <c r="AO2971" s="32">
        <f>MAX(INDEX(AO$381:AO$392,$D2971)+(AO2944+AO2962)*(1+$E2971),0.01)</f>
        <v/>
      </c>
      <c r="AP2971" s="32">
        <f>MAX(INDEX(AP$381:AP$392,$D2971)+(AP2944+AP2962)*(1+$E2971),0.01)</f>
        <v/>
      </c>
      <c r="AQ2971" s="32">
        <f>MAX(INDEX(AQ$381:AQ$392,$D2971)+(AQ2944+AQ2962)*(1+$E2971),0.01)</f>
        <v/>
      </c>
      <c r="AR2971" s="32">
        <f>MAX(INDEX(AR$381:AR$392,$D2971)+(AR2944+AR2962)*(1+$E2971),0.01)</f>
        <v/>
      </c>
      <c r="AS2971" s="32">
        <f>MAX(INDEX(AS$381:AS$392,$D2971)+(AS2944+AS2962)*(1+$E2971),0.01)</f>
        <v/>
      </c>
      <c r="AT2971" s="32">
        <f>MAX(INDEX(AT$381:AT$392,$D2971)+(AT2944+AT2962)*(1+$E2971),0.01)</f>
        <v/>
      </c>
      <c r="AU2971" s="32">
        <f>MAX(INDEX(AU$381:AU$392,$D2971)+(AU2944+AU2962)*(1+$E2971),0.01)</f>
        <v/>
      </c>
      <c r="AV2971" s="32">
        <f>MAX(INDEX(AV$381:AV$392,$D2971)+(AV2944+AV2962)*(1+$E2971),0.01)</f>
        <v/>
      </c>
      <c r="AW2971" s="32">
        <f>MAX(INDEX(AW$381:AW$392,$D2971)+(AW2944+AW2962)*(1+$E2971),0.01)</f>
        <v/>
      </c>
      <c r="AX2971" s="32">
        <f>MAX(INDEX(AX$381:AX$392,$D2971)+(AX2944+AX2962)*(1+$E2971),0.01)</f>
        <v/>
      </c>
      <c r="AY2971" s="32">
        <f>MAX(INDEX(AY$381:AY$392,$D2971)+(AY2944+AY2962)*(1+$E2971),0.01)</f>
        <v/>
      </c>
    </row>
    <row r="2972" hidden="1" outlineLevel="2">
      <c r="A2972" s="14" t="inlineStr">
        <is>
          <t>atp</t>
        </is>
      </c>
      <c r="B2972" s="14" t="inlineStr">
        <is>
          <t>gso</t>
        </is>
      </c>
      <c r="C2972" s="14" t="inlineStr">
        <is>
          <t>oen</t>
        </is>
      </c>
      <c r="D2972" s="32">
        <f>INDEX(Inputs!$U$5:$U$132,MATCH($B2972&amp;"|"&amp;$C2972,Inputs!$A$5:$A$132,0))</f>
        <v/>
      </c>
      <c r="E2972" s="32">
        <f>INDEX(Inputs!$V$5:$V$132,MATCH($B2972&amp;"|"&amp;$C2972,Inputs!$A$5:$A$132,0))</f>
        <v/>
      </c>
      <c r="F2972" s="36" t="n"/>
      <c r="G2972" s="36" t="n"/>
      <c r="H2972" s="14">
        <f>INDEX(VarLab,MATCH($A2972,VarKey,0))&amp;INDEX(MemLab,MATCH($C2972&amp;"|"&amp;$B2972,MemKey,0))</f>
        <v/>
      </c>
      <c r="I2972" s="14">
        <f>INDEX(VarUnit,MATCH($A2972,VarKey,0))</f>
        <v/>
      </c>
      <c r="J2972" s="14">
        <f>INDEX(VarSrc,MATCH($A2972,VarKey,0))</f>
        <v/>
      </c>
      <c r="K2972" s="11">
        <f>CodePrefix&amp;$A2972&amp;IF($C2972="","","."&amp;$C2972&amp;"."&amp;$B2972)&amp;INDEX(VarEnd,MATCH($A2972,VarKey,0))&amp;K$5</f>
        <v/>
      </c>
      <c r="L2972" s="37">
        <f>MAX(INDEX(L$381:L$392,$D2972)+(L2945+L2963)*(1+$E2972),0.01)</f>
        <v/>
      </c>
      <c r="M2972" s="32">
        <f>MAX(INDEX(M$381:M$392,$D2972)+(M2945+M2963)*(1+$E2972),0.01)</f>
        <v/>
      </c>
      <c r="N2972" s="32">
        <f>MAX(INDEX(N$381:N$392,$D2972)+(N2945+N2963)*(1+$E2972),0.01)</f>
        <v/>
      </c>
      <c r="O2972" s="32">
        <f>MAX(INDEX(O$381:O$392,$D2972)+(O2945+O2963)*(1+$E2972),0.01)</f>
        <v/>
      </c>
      <c r="P2972" s="32">
        <f>MAX(INDEX(P$381:P$392,$D2972)+(P2945+P2963)*(1+$E2972),0.01)</f>
        <v/>
      </c>
      <c r="Q2972" s="32">
        <f>MAX(INDEX(Q$381:Q$392,$D2972)+(Q2945+Q2963)*(1+$E2972),0.01)</f>
        <v/>
      </c>
      <c r="R2972" s="32">
        <f>MAX(INDEX(R$381:R$392,$D2972)+(R2945+R2963)*(1+$E2972),0.01)</f>
        <v/>
      </c>
      <c r="S2972" s="32">
        <f>MAX(INDEX(S$381:S$392,$D2972)+(S2945+S2963)*(1+$E2972),0.01)</f>
        <v/>
      </c>
      <c r="T2972" s="32">
        <f>MAX(INDEX(T$381:T$392,$D2972)+(T2945+T2963)*(1+$E2972),0.01)</f>
        <v/>
      </c>
      <c r="U2972" s="32">
        <f>MAX(INDEX(U$381:U$392,$D2972)+(U2945+U2963)*(1+$E2972),0.01)</f>
        <v/>
      </c>
      <c r="V2972" s="32">
        <f>MAX(INDEX(V$381:V$392,$D2972)+(V2945+V2963)*(1+$E2972),0.01)</f>
        <v/>
      </c>
      <c r="W2972" s="32">
        <f>MAX(INDEX(W$381:W$392,$D2972)+(W2945+W2963)*(1+$E2972),0.01)</f>
        <v/>
      </c>
      <c r="X2972" s="32">
        <f>MAX(INDEX(X$381:X$392,$D2972)+(X2945+X2963)*(1+$E2972),0.01)</f>
        <v/>
      </c>
      <c r="Y2972" s="32">
        <f>MAX(INDEX(Y$381:Y$392,$D2972)+(Y2945+Y2963)*(1+$E2972),0.01)</f>
        <v/>
      </c>
      <c r="Z2972" s="32">
        <f>MAX(INDEX(Z$381:Z$392,$D2972)+(Z2945+Z2963)*(1+$E2972),0.01)</f>
        <v/>
      </c>
      <c r="AA2972" s="32">
        <f>MAX(INDEX(AA$381:AA$392,$D2972)+(AA2945+AA2963)*(1+$E2972),0.01)</f>
        <v/>
      </c>
      <c r="AB2972" s="32">
        <f>MAX(INDEX(AB$381:AB$392,$D2972)+(AB2945+AB2963)*(1+$E2972),0.01)</f>
        <v/>
      </c>
      <c r="AC2972" s="32">
        <f>MAX(INDEX(AC$381:AC$392,$D2972)+(AC2945+AC2963)*(1+$E2972),0.01)</f>
        <v/>
      </c>
      <c r="AD2972" s="32">
        <f>MAX(INDEX(AD$381:AD$392,$D2972)+(AD2945+AD2963)*(1+$E2972),0.01)</f>
        <v/>
      </c>
      <c r="AF2972" s="11">
        <f>CodePrefix&amp;$A2972&amp;IF($C2972="","","."&amp;$C2972&amp;"."&amp;$B2972)&amp;INDEX(VarEnd,MATCH($A2972,VarKey,0))&amp;AF$5</f>
        <v/>
      </c>
      <c r="AG2972" s="37">
        <f>MAX(INDEX(AG$381:AG$392,$D2972)+(AG2945+AG2963)*(1+$E2972),0.01)</f>
        <v/>
      </c>
      <c r="AH2972" s="32">
        <f>MAX(INDEX(AH$381:AH$392,$D2972)+(AH2945+AH2963)*(1+$E2972),0.01)</f>
        <v/>
      </c>
      <c r="AI2972" s="32">
        <f>MAX(INDEX(AI$381:AI$392,$D2972)+(AI2945+AI2963)*(1+$E2972),0.01)</f>
        <v/>
      </c>
      <c r="AJ2972" s="32">
        <f>MAX(INDEX(AJ$381:AJ$392,$D2972)+(AJ2945+AJ2963)*(1+$E2972),0.01)</f>
        <v/>
      </c>
      <c r="AK2972" s="32">
        <f>MAX(INDEX(AK$381:AK$392,$D2972)+(AK2945+AK2963)*(1+$E2972),0.01)</f>
        <v/>
      </c>
      <c r="AL2972" s="32">
        <f>MAX(INDEX(AL$381:AL$392,$D2972)+(AL2945+AL2963)*(1+$E2972),0.01)</f>
        <v/>
      </c>
      <c r="AM2972" s="32">
        <f>MAX(INDEX(AM$381:AM$392,$D2972)+(AM2945+AM2963)*(1+$E2972),0.01)</f>
        <v/>
      </c>
      <c r="AN2972" s="32">
        <f>MAX(INDEX(AN$381:AN$392,$D2972)+(AN2945+AN2963)*(1+$E2972),0.01)</f>
        <v/>
      </c>
      <c r="AO2972" s="32">
        <f>MAX(INDEX(AO$381:AO$392,$D2972)+(AO2945+AO2963)*(1+$E2972),0.01)</f>
        <v/>
      </c>
      <c r="AP2972" s="32">
        <f>MAX(INDEX(AP$381:AP$392,$D2972)+(AP2945+AP2963)*(1+$E2972),0.01)</f>
        <v/>
      </c>
      <c r="AQ2972" s="32">
        <f>MAX(INDEX(AQ$381:AQ$392,$D2972)+(AQ2945+AQ2963)*(1+$E2972),0.01)</f>
        <v/>
      </c>
      <c r="AR2972" s="32">
        <f>MAX(INDEX(AR$381:AR$392,$D2972)+(AR2945+AR2963)*(1+$E2972),0.01)</f>
        <v/>
      </c>
      <c r="AS2972" s="32">
        <f>MAX(INDEX(AS$381:AS$392,$D2972)+(AS2945+AS2963)*(1+$E2972),0.01)</f>
        <v/>
      </c>
      <c r="AT2972" s="32">
        <f>MAX(INDEX(AT$381:AT$392,$D2972)+(AT2945+AT2963)*(1+$E2972),0.01)</f>
        <v/>
      </c>
      <c r="AU2972" s="32">
        <f>MAX(INDEX(AU$381:AU$392,$D2972)+(AU2945+AU2963)*(1+$E2972),0.01)</f>
        <v/>
      </c>
      <c r="AV2972" s="32">
        <f>MAX(INDEX(AV$381:AV$392,$D2972)+(AV2945+AV2963)*(1+$E2972),0.01)</f>
        <v/>
      </c>
      <c r="AW2972" s="32">
        <f>MAX(INDEX(AW$381:AW$392,$D2972)+(AW2945+AW2963)*(1+$E2972),0.01)</f>
        <v/>
      </c>
      <c r="AX2972" s="32">
        <f>MAX(INDEX(AX$381:AX$392,$D2972)+(AX2945+AX2963)*(1+$E2972),0.01)</f>
        <v/>
      </c>
      <c r="AY2972" s="32">
        <f>MAX(INDEX(AY$381:AY$392,$D2972)+(AY2945+AY2963)*(1+$E2972),0.01)</f>
        <v/>
      </c>
    </row>
    <row r="2973" hidden="1" outlineLevel="2">
      <c r="A2973" s="14" t="inlineStr">
        <is>
          <t>atp</t>
        </is>
      </c>
      <c r="B2973" s="14" t="inlineStr">
        <is>
          <t>die</t>
        </is>
      </c>
      <c r="C2973" s="14" t="inlineStr">
        <is>
          <t>oen</t>
        </is>
      </c>
      <c r="D2973" s="32">
        <f>INDEX(Inputs!$U$5:$U$132,MATCH($B2973&amp;"|"&amp;$C2973,Inputs!$A$5:$A$132,0))</f>
        <v/>
      </c>
      <c r="E2973" s="32">
        <f>INDEX(Inputs!$V$5:$V$132,MATCH($B2973&amp;"|"&amp;$C2973,Inputs!$A$5:$A$132,0))</f>
        <v/>
      </c>
      <c r="F2973" s="36" t="n"/>
      <c r="G2973" s="36" t="n"/>
      <c r="H2973" s="14">
        <f>INDEX(VarLab,MATCH($A2973,VarKey,0))&amp;INDEX(MemLab,MATCH($C2973&amp;"|"&amp;$B2973,MemKey,0))</f>
        <v/>
      </c>
      <c r="I2973" s="14">
        <f>INDEX(VarUnit,MATCH($A2973,VarKey,0))</f>
        <v/>
      </c>
      <c r="J2973" s="14">
        <f>INDEX(VarSrc,MATCH($A2973,VarKey,0))</f>
        <v/>
      </c>
      <c r="K2973" s="11">
        <f>CodePrefix&amp;$A2973&amp;IF($C2973="","","."&amp;$C2973&amp;"."&amp;$B2973)&amp;INDEX(VarEnd,MATCH($A2973,VarKey,0))&amp;K$5</f>
        <v/>
      </c>
      <c r="L2973" s="37">
        <f>MAX(INDEX(L$381:L$392,$D2973)+(L2946+L2964)*(1+$E2973),0.01)</f>
        <v/>
      </c>
      <c r="M2973" s="32">
        <f>MAX(INDEX(M$381:M$392,$D2973)+(M2946+M2964)*(1+$E2973),0.01)</f>
        <v/>
      </c>
      <c r="N2973" s="32">
        <f>MAX(INDEX(N$381:N$392,$D2973)+(N2946+N2964)*(1+$E2973),0.01)</f>
        <v/>
      </c>
      <c r="O2973" s="32">
        <f>MAX(INDEX(O$381:O$392,$D2973)+(O2946+O2964)*(1+$E2973),0.01)</f>
        <v/>
      </c>
      <c r="P2973" s="32">
        <f>MAX(INDEX(P$381:P$392,$D2973)+(P2946+P2964)*(1+$E2973),0.01)</f>
        <v/>
      </c>
      <c r="Q2973" s="32">
        <f>MAX(INDEX(Q$381:Q$392,$D2973)+(Q2946+Q2964)*(1+$E2973),0.01)</f>
        <v/>
      </c>
      <c r="R2973" s="32">
        <f>MAX(INDEX(R$381:R$392,$D2973)+(R2946+R2964)*(1+$E2973),0.01)</f>
        <v/>
      </c>
      <c r="S2973" s="32">
        <f>MAX(INDEX(S$381:S$392,$D2973)+(S2946+S2964)*(1+$E2973),0.01)</f>
        <v/>
      </c>
      <c r="T2973" s="32">
        <f>MAX(INDEX(T$381:T$392,$D2973)+(T2946+T2964)*(1+$E2973),0.01)</f>
        <v/>
      </c>
      <c r="U2973" s="32">
        <f>MAX(INDEX(U$381:U$392,$D2973)+(U2946+U2964)*(1+$E2973),0.01)</f>
        <v/>
      </c>
      <c r="V2973" s="32">
        <f>MAX(INDEX(V$381:V$392,$D2973)+(V2946+V2964)*(1+$E2973),0.01)</f>
        <v/>
      </c>
      <c r="W2973" s="32">
        <f>MAX(INDEX(W$381:W$392,$D2973)+(W2946+W2964)*(1+$E2973),0.01)</f>
        <v/>
      </c>
      <c r="X2973" s="32">
        <f>MAX(INDEX(X$381:X$392,$D2973)+(X2946+X2964)*(1+$E2973),0.01)</f>
        <v/>
      </c>
      <c r="Y2973" s="32">
        <f>MAX(INDEX(Y$381:Y$392,$D2973)+(Y2946+Y2964)*(1+$E2973),0.01)</f>
        <v/>
      </c>
      <c r="Z2973" s="32">
        <f>MAX(INDEX(Z$381:Z$392,$D2973)+(Z2946+Z2964)*(1+$E2973),0.01)</f>
        <v/>
      </c>
      <c r="AA2973" s="32">
        <f>MAX(INDEX(AA$381:AA$392,$D2973)+(AA2946+AA2964)*(1+$E2973),0.01)</f>
        <v/>
      </c>
      <c r="AB2973" s="32">
        <f>MAX(INDEX(AB$381:AB$392,$D2973)+(AB2946+AB2964)*(1+$E2973),0.01)</f>
        <v/>
      </c>
      <c r="AC2973" s="32">
        <f>MAX(INDEX(AC$381:AC$392,$D2973)+(AC2946+AC2964)*(1+$E2973),0.01)</f>
        <v/>
      </c>
      <c r="AD2973" s="32">
        <f>MAX(INDEX(AD$381:AD$392,$D2973)+(AD2946+AD2964)*(1+$E2973),0.01)</f>
        <v/>
      </c>
      <c r="AF2973" s="11">
        <f>CodePrefix&amp;$A2973&amp;IF($C2973="","","."&amp;$C2973&amp;"."&amp;$B2973)&amp;INDEX(VarEnd,MATCH($A2973,VarKey,0))&amp;AF$5</f>
        <v/>
      </c>
      <c r="AG2973" s="37">
        <f>MAX(INDEX(AG$381:AG$392,$D2973)+(AG2946+AG2964)*(1+$E2973),0.01)</f>
        <v/>
      </c>
      <c r="AH2973" s="32">
        <f>MAX(INDEX(AH$381:AH$392,$D2973)+(AH2946+AH2964)*(1+$E2973),0.01)</f>
        <v/>
      </c>
      <c r="AI2973" s="32">
        <f>MAX(INDEX(AI$381:AI$392,$D2973)+(AI2946+AI2964)*(1+$E2973),0.01)</f>
        <v/>
      </c>
      <c r="AJ2973" s="32">
        <f>MAX(INDEX(AJ$381:AJ$392,$D2973)+(AJ2946+AJ2964)*(1+$E2973),0.01)</f>
        <v/>
      </c>
      <c r="AK2973" s="32">
        <f>MAX(INDEX(AK$381:AK$392,$D2973)+(AK2946+AK2964)*(1+$E2973),0.01)</f>
        <v/>
      </c>
      <c r="AL2973" s="32">
        <f>MAX(INDEX(AL$381:AL$392,$D2973)+(AL2946+AL2964)*(1+$E2973),0.01)</f>
        <v/>
      </c>
      <c r="AM2973" s="32">
        <f>MAX(INDEX(AM$381:AM$392,$D2973)+(AM2946+AM2964)*(1+$E2973),0.01)</f>
        <v/>
      </c>
      <c r="AN2973" s="32">
        <f>MAX(INDEX(AN$381:AN$392,$D2973)+(AN2946+AN2964)*(1+$E2973),0.01)</f>
        <v/>
      </c>
      <c r="AO2973" s="32">
        <f>MAX(INDEX(AO$381:AO$392,$D2973)+(AO2946+AO2964)*(1+$E2973),0.01)</f>
        <v/>
      </c>
      <c r="AP2973" s="32">
        <f>MAX(INDEX(AP$381:AP$392,$D2973)+(AP2946+AP2964)*(1+$E2973),0.01)</f>
        <v/>
      </c>
      <c r="AQ2973" s="32">
        <f>MAX(INDEX(AQ$381:AQ$392,$D2973)+(AQ2946+AQ2964)*(1+$E2973),0.01)</f>
        <v/>
      </c>
      <c r="AR2973" s="32">
        <f>MAX(INDEX(AR$381:AR$392,$D2973)+(AR2946+AR2964)*(1+$E2973),0.01)</f>
        <v/>
      </c>
      <c r="AS2973" s="32">
        <f>MAX(INDEX(AS$381:AS$392,$D2973)+(AS2946+AS2964)*(1+$E2973),0.01)</f>
        <v/>
      </c>
      <c r="AT2973" s="32">
        <f>MAX(INDEX(AT$381:AT$392,$D2973)+(AT2946+AT2964)*(1+$E2973),0.01)</f>
        <v/>
      </c>
      <c r="AU2973" s="32">
        <f>MAX(INDEX(AU$381:AU$392,$D2973)+(AU2946+AU2964)*(1+$E2973),0.01)</f>
        <v/>
      </c>
      <c r="AV2973" s="32">
        <f>MAX(INDEX(AV$381:AV$392,$D2973)+(AV2946+AV2964)*(1+$E2973),0.01)</f>
        <v/>
      </c>
      <c r="AW2973" s="32">
        <f>MAX(INDEX(AW$381:AW$392,$D2973)+(AW2946+AW2964)*(1+$E2973),0.01)</f>
        <v/>
      </c>
      <c r="AX2973" s="32">
        <f>MAX(INDEX(AX$381:AX$392,$D2973)+(AX2946+AX2964)*(1+$E2973),0.01)</f>
        <v/>
      </c>
      <c r="AY2973" s="32">
        <f>MAX(INDEX(AY$381:AY$392,$D2973)+(AY2946+AY2964)*(1+$E2973),0.01)</f>
        <v/>
      </c>
    </row>
    <row r="2974" hidden="1" outlineLevel="2">
      <c r="A2974" s="14" t="inlineStr">
        <is>
          <t>atp</t>
        </is>
      </c>
      <c r="B2974" s="14" t="inlineStr">
        <is>
          <t>lpg</t>
        </is>
      </c>
      <c r="C2974" s="14" t="inlineStr">
        <is>
          <t>oen</t>
        </is>
      </c>
      <c r="D2974" s="32">
        <f>INDEX(Inputs!$U$5:$U$132,MATCH($B2974&amp;"|"&amp;$C2974,Inputs!$A$5:$A$132,0))</f>
        <v/>
      </c>
      <c r="E2974" s="32">
        <f>INDEX(Inputs!$V$5:$V$132,MATCH($B2974&amp;"|"&amp;$C2974,Inputs!$A$5:$A$132,0))</f>
        <v/>
      </c>
      <c r="F2974" s="36" t="n"/>
      <c r="G2974" s="36" t="n"/>
      <c r="H2974" s="14">
        <f>INDEX(VarLab,MATCH($A2974,VarKey,0))&amp;INDEX(MemLab,MATCH($C2974&amp;"|"&amp;$B2974,MemKey,0))</f>
        <v/>
      </c>
      <c r="I2974" s="14">
        <f>INDEX(VarUnit,MATCH($A2974,VarKey,0))</f>
        <v/>
      </c>
      <c r="J2974" s="14">
        <f>INDEX(VarSrc,MATCH($A2974,VarKey,0))</f>
        <v/>
      </c>
      <c r="K2974" s="11">
        <f>CodePrefix&amp;$A2974&amp;IF($C2974="","","."&amp;$C2974&amp;"."&amp;$B2974)&amp;INDEX(VarEnd,MATCH($A2974,VarKey,0))&amp;K$5</f>
        <v/>
      </c>
      <c r="L2974" s="37">
        <f>MAX(INDEX(L$381:L$392,$D2974)+(L2947+L2965)*(1+$E2974),0.01)</f>
        <v/>
      </c>
      <c r="M2974" s="32">
        <f>MAX(INDEX(M$381:M$392,$D2974)+(M2947+M2965)*(1+$E2974),0.01)</f>
        <v/>
      </c>
      <c r="N2974" s="32">
        <f>MAX(INDEX(N$381:N$392,$D2974)+(N2947+N2965)*(1+$E2974),0.01)</f>
        <v/>
      </c>
      <c r="O2974" s="32">
        <f>MAX(INDEX(O$381:O$392,$D2974)+(O2947+O2965)*(1+$E2974),0.01)</f>
        <v/>
      </c>
      <c r="P2974" s="32">
        <f>MAX(INDEX(P$381:P$392,$D2974)+(P2947+P2965)*(1+$E2974),0.01)</f>
        <v/>
      </c>
      <c r="Q2974" s="32">
        <f>MAX(INDEX(Q$381:Q$392,$D2974)+(Q2947+Q2965)*(1+$E2974),0.01)</f>
        <v/>
      </c>
      <c r="R2974" s="32">
        <f>MAX(INDEX(R$381:R$392,$D2974)+(R2947+R2965)*(1+$E2974),0.01)</f>
        <v/>
      </c>
      <c r="S2974" s="32">
        <f>MAX(INDEX(S$381:S$392,$D2974)+(S2947+S2965)*(1+$E2974),0.01)</f>
        <v/>
      </c>
      <c r="T2974" s="32">
        <f>MAX(INDEX(T$381:T$392,$D2974)+(T2947+T2965)*(1+$E2974),0.01)</f>
        <v/>
      </c>
      <c r="U2974" s="32">
        <f>MAX(INDEX(U$381:U$392,$D2974)+(U2947+U2965)*(1+$E2974),0.01)</f>
        <v/>
      </c>
      <c r="V2974" s="32">
        <f>MAX(INDEX(V$381:V$392,$D2974)+(V2947+V2965)*(1+$E2974),0.01)</f>
        <v/>
      </c>
      <c r="W2974" s="32">
        <f>MAX(INDEX(W$381:W$392,$D2974)+(W2947+W2965)*(1+$E2974),0.01)</f>
        <v/>
      </c>
      <c r="X2974" s="32">
        <f>MAX(INDEX(X$381:X$392,$D2974)+(X2947+X2965)*(1+$E2974),0.01)</f>
        <v/>
      </c>
      <c r="Y2974" s="32">
        <f>MAX(INDEX(Y$381:Y$392,$D2974)+(Y2947+Y2965)*(1+$E2974),0.01)</f>
        <v/>
      </c>
      <c r="Z2974" s="32">
        <f>MAX(INDEX(Z$381:Z$392,$D2974)+(Z2947+Z2965)*(1+$E2974),0.01)</f>
        <v/>
      </c>
      <c r="AA2974" s="32">
        <f>MAX(INDEX(AA$381:AA$392,$D2974)+(AA2947+AA2965)*(1+$E2974),0.01)</f>
        <v/>
      </c>
      <c r="AB2974" s="32">
        <f>MAX(INDEX(AB$381:AB$392,$D2974)+(AB2947+AB2965)*(1+$E2974),0.01)</f>
        <v/>
      </c>
      <c r="AC2974" s="32">
        <f>MAX(INDEX(AC$381:AC$392,$D2974)+(AC2947+AC2965)*(1+$E2974),0.01)</f>
        <v/>
      </c>
      <c r="AD2974" s="32">
        <f>MAX(INDEX(AD$381:AD$392,$D2974)+(AD2947+AD2965)*(1+$E2974),0.01)</f>
        <v/>
      </c>
      <c r="AF2974" s="11">
        <f>CodePrefix&amp;$A2974&amp;IF($C2974="","","."&amp;$C2974&amp;"."&amp;$B2974)&amp;INDEX(VarEnd,MATCH($A2974,VarKey,0))&amp;AF$5</f>
        <v/>
      </c>
      <c r="AG2974" s="37">
        <f>MAX(INDEX(AG$381:AG$392,$D2974)+(AG2947+AG2965)*(1+$E2974),0.01)</f>
        <v/>
      </c>
      <c r="AH2974" s="32">
        <f>MAX(INDEX(AH$381:AH$392,$D2974)+(AH2947+AH2965)*(1+$E2974),0.01)</f>
        <v/>
      </c>
      <c r="AI2974" s="32">
        <f>MAX(INDEX(AI$381:AI$392,$D2974)+(AI2947+AI2965)*(1+$E2974),0.01)</f>
        <v/>
      </c>
      <c r="AJ2974" s="32">
        <f>MAX(INDEX(AJ$381:AJ$392,$D2974)+(AJ2947+AJ2965)*(1+$E2974),0.01)</f>
        <v/>
      </c>
      <c r="AK2974" s="32">
        <f>MAX(INDEX(AK$381:AK$392,$D2974)+(AK2947+AK2965)*(1+$E2974),0.01)</f>
        <v/>
      </c>
      <c r="AL2974" s="32">
        <f>MAX(INDEX(AL$381:AL$392,$D2974)+(AL2947+AL2965)*(1+$E2974),0.01)</f>
        <v/>
      </c>
      <c r="AM2974" s="32">
        <f>MAX(INDEX(AM$381:AM$392,$D2974)+(AM2947+AM2965)*(1+$E2974),0.01)</f>
        <v/>
      </c>
      <c r="AN2974" s="32">
        <f>MAX(INDEX(AN$381:AN$392,$D2974)+(AN2947+AN2965)*(1+$E2974),0.01)</f>
        <v/>
      </c>
      <c r="AO2974" s="32">
        <f>MAX(INDEX(AO$381:AO$392,$D2974)+(AO2947+AO2965)*(1+$E2974),0.01)</f>
        <v/>
      </c>
      <c r="AP2974" s="32">
        <f>MAX(INDEX(AP$381:AP$392,$D2974)+(AP2947+AP2965)*(1+$E2974),0.01)</f>
        <v/>
      </c>
      <c r="AQ2974" s="32">
        <f>MAX(INDEX(AQ$381:AQ$392,$D2974)+(AQ2947+AQ2965)*(1+$E2974),0.01)</f>
        <v/>
      </c>
      <c r="AR2974" s="32">
        <f>MAX(INDEX(AR$381:AR$392,$D2974)+(AR2947+AR2965)*(1+$E2974),0.01)</f>
        <v/>
      </c>
      <c r="AS2974" s="32">
        <f>MAX(INDEX(AS$381:AS$392,$D2974)+(AS2947+AS2965)*(1+$E2974),0.01)</f>
        <v/>
      </c>
      <c r="AT2974" s="32">
        <f>MAX(INDEX(AT$381:AT$392,$D2974)+(AT2947+AT2965)*(1+$E2974),0.01)</f>
        <v/>
      </c>
      <c r="AU2974" s="32">
        <f>MAX(INDEX(AU$381:AU$392,$D2974)+(AU2947+AU2965)*(1+$E2974),0.01)</f>
        <v/>
      </c>
      <c r="AV2974" s="32">
        <f>MAX(INDEX(AV$381:AV$392,$D2974)+(AV2947+AV2965)*(1+$E2974),0.01)</f>
        <v/>
      </c>
      <c r="AW2974" s="32">
        <f>MAX(INDEX(AW$381:AW$392,$D2974)+(AW2947+AW2965)*(1+$E2974),0.01)</f>
        <v/>
      </c>
      <c r="AX2974" s="32">
        <f>MAX(INDEX(AX$381:AX$392,$D2974)+(AX2947+AX2965)*(1+$E2974),0.01)</f>
        <v/>
      </c>
      <c r="AY2974" s="32">
        <f>MAX(INDEX(AY$381:AY$392,$D2974)+(AY2947+AY2965)*(1+$E2974),0.01)</f>
        <v/>
      </c>
    </row>
    <row r="2975" hidden="1" outlineLevel="2">
      <c r="A2975" s="14" t="inlineStr">
        <is>
          <t>atp</t>
        </is>
      </c>
      <c r="B2975" s="14" t="inlineStr">
        <is>
          <t>ker</t>
        </is>
      </c>
      <c r="C2975" s="14" t="inlineStr">
        <is>
          <t>oen</t>
        </is>
      </c>
      <c r="D2975" s="32">
        <f>INDEX(Inputs!$U$5:$U$132,MATCH($B2975&amp;"|"&amp;$C2975,Inputs!$A$5:$A$132,0))</f>
        <v/>
      </c>
      <c r="E2975" s="32">
        <f>INDEX(Inputs!$V$5:$V$132,MATCH($B2975&amp;"|"&amp;$C2975,Inputs!$A$5:$A$132,0))</f>
        <v/>
      </c>
      <c r="F2975" s="36" t="n"/>
      <c r="G2975" s="36" t="n"/>
      <c r="H2975" s="14">
        <f>INDEX(VarLab,MATCH($A2975,VarKey,0))&amp;INDEX(MemLab,MATCH($C2975&amp;"|"&amp;$B2975,MemKey,0))</f>
        <v/>
      </c>
      <c r="I2975" s="14">
        <f>INDEX(VarUnit,MATCH($A2975,VarKey,0))</f>
        <v/>
      </c>
      <c r="J2975" s="14">
        <f>INDEX(VarSrc,MATCH($A2975,VarKey,0))</f>
        <v/>
      </c>
      <c r="K2975" s="11">
        <f>CodePrefix&amp;$A2975&amp;IF($C2975="","","."&amp;$C2975&amp;"."&amp;$B2975)&amp;INDEX(VarEnd,MATCH($A2975,VarKey,0))&amp;K$5</f>
        <v/>
      </c>
      <c r="L2975" s="37">
        <f>MAX(INDEX(L$381:L$392,$D2975)+(L2948+L2966)*(1+$E2975),0.01)</f>
        <v/>
      </c>
      <c r="M2975" s="32">
        <f>MAX(INDEX(M$381:M$392,$D2975)+(M2948+M2966)*(1+$E2975),0.01)</f>
        <v/>
      </c>
      <c r="N2975" s="32">
        <f>MAX(INDEX(N$381:N$392,$D2975)+(N2948+N2966)*(1+$E2975),0.01)</f>
        <v/>
      </c>
      <c r="O2975" s="32">
        <f>MAX(INDEX(O$381:O$392,$D2975)+(O2948+O2966)*(1+$E2975),0.01)</f>
        <v/>
      </c>
      <c r="P2975" s="32">
        <f>MAX(INDEX(P$381:P$392,$D2975)+(P2948+P2966)*(1+$E2975),0.01)</f>
        <v/>
      </c>
      <c r="Q2975" s="32">
        <f>MAX(INDEX(Q$381:Q$392,$D2975)+(Q2948+Q2966)*(1+$E2975),0.01)</f>
        <v/>
      </c>
      <c r="R2975" s="32">
        <f>MAX(INDEX(R$381:R$392,$D2975)+(R2948+R2966)*(1+$E2975),0.01)</f>
        <v/>
      </c>
      <c r="S2975" s="32">
        <f>MAX(INDEX(S$381:S$392,$D2975)+(S2948+S2966)*(1+$E2975),0.01)</f>
        <v/>
      </c>
      <c r="T2975" s="32">
        <f>MAX(INDEX(T$381:T$392,$D2975)+(T2948+T2966)*(1+$E2975),0.01)</f>
        <v/>
      </c>
      <c r="U2975" s="32">
        <f>MAX(INDEX(U$381:U$392,$D2975)+(U2948+U2966)*(1+$E2975),0.01)</f>
        <v/>
      </c>
      <c r="V2975" s="32">
        <f>MAX(INDEX(V$381:V$392,$D2975)+(V2948+V2966)*(1+$E2975),0.01)</f>
        <v/>
      </c>
      <c r="W2975" s="32">
        <f>MAX(INDEX(W$381:W$392,$D2975)+(W2948+W2966)*(1+$E2975),0.01)</f>
        <v/>
      </c>
      <c r="X2975" s="32">
        <f>MAX(INDEX(X$381:X$392,$D2975)+(X2948+X2966)*(1+$E2975),0.01)</f>
        <v/>
      </c>
      <c r="Y2975" s="32">
        <f>MAX(INDEX(Y$381:Y$392,$D2975)+(Y2948+Y2966)*(1+$E2975),0.01)</f>
        <v/>
      </c>
      <c r="Z2975" s="32">
        <f>MAX(INDEX(Z$381:Z$392,$D2975)+(Z2948+Z2966)*(1+$E2975),0.01)</f>
        <v/>
      </c>
      <c r="AA2975" s="32">
        <f>MAX(INDEX(AA$381:AA$392,$D2975)+(AA2948+AA2966)*(1+$E2975),0.01)</f>
        <v/>
      </c>
      <c r="AB2975" s="32">
        <f>MAX(INDEX(AB$381:AB$392,$D2975)+(AB2948+AB2966)*(1+$E2975),0.01)</f>
        <v/>
      </c>
      <c r="AC2975" s="32">
        <f>MAX(INDEX(AC$381:AC$392,$D2975)+(AC2948+AC2966)*(1+$E2975),0.01)</f>
        <v/>
      </c>
      <c r="AD2975" s="32">
        <f>MAX(INDEX(AD$381:AD$392,$D2975)+(AD2948+AD2966)*(1+$E2975),0.01)</f>
        <v/>
      </c>
      <c r="AF2975" s="11">
        <f>CodePrefix&amp;$A2975&amp;IF($C2975="","","."&amp;$C2975&amp;"."&amp;$B2975)&amp;INDEX(VarEnd,MATCH($A2975,VarKey,0))&amp;AF$5</f>
        <v/>
      </c>
      <c r="AG2975" s="37">
        <f>MAX(INDEX(AG$381:AG$392,$D2975)+(AG2948+AG2966)*(1+$E2975),0.01)</f>
        <v/>
      </c>
      <c r="AH2975" s="32">
        <f>MAX(INDEX(AH$381:AH$392,$D2975)+(AH2948+AH2966)*(1+$E2975),0.01)</f>
        <v/>
      </c>
      <c r="AI2975" s="32">
        <f>MAX(INDEX(AI$381:AI$392,$D2975)+(AI2948+AI2966)*(1+$E2975),0.01)</f>
        <v/>
      </c>
      <c r="AJ2975" s="32">
        <f>MAX(INDEX(AJ$381:AJ$392,$D2975)+(AJ2948+AJ2966)*(1+$E2975),0.01)</f>
        <v/>
      </c>
      <c r="AK2975" s="32">
        <f>MAX(INDEX(AK$381:AK$392,$D2975)+(AK2948+AK2966)*(1+$E2975),0.01)</f>
        <v/>
      </c>
      <c r="AL2975" s="32">
        <f>MAX(INDEX(AL$381:AL$392,$D2975)+(AL2948+AL2966)*(1+$E2975),0.01)</f>
        <v/>
      </c>
      <c r="AM2975" s="32">
        <f>MAX(INDEX(AM$381:AM$392,$D2975)+(AM2948+AM2966)*(1+$E2975),0.01)</f>
        <v/>
      </c>
      <c r="AN2975" s="32">
        <f>MAX(INDEX(AN$381:AN$392,$D2975)+(AN2948+AN2966)*(1+$E2975),0.01)</f>
        <v/>
      </c>
      <c r="AO2975" s="32">
        <f>MAX(INDEX(AO$381:AO$392,$D2975)+(AO2948+AO2966)*(1+$E2975),0.01)</f>
        <v/>
      </c>
      <c r="AP2975" s="32">
        <f>MAX(INDEX(AP$381:AP$392,$D2975)+(AP2948+AP2966)*(1+$E2975),0.01)</f>
        <v/>
      </c>
      <c r="AQ2975" s="32">
        <f>MAX(INDEX(AQ$381:AQ$392,$D2975)+(AQ2948+AQ2966)*(1+$E2975),0.01)</f>
        <v/>
      </c>
      <c r="AR2975" s="32">
        <f>MAX(INDEX(AR$381:AR$392,$D2975)+(AR2948+AR2966)*(1+$E2975),0.01)</f>
        <v/>
      </c>
      <c r="AS2975" s="32">
        <f>MAX(INDEX(AS$381:AS$392,$D2975)+(AS2948+AS2966)*(1+$E2975),0.01)</f>
        <v/>
      </c>
      <c r="AT2975" s="32">
        <f>MAX(INDEX(AT$381:AT$392,$D2975)+(AT2948+AT2966)*(1+$E2975),0.01)</f>
        <v/>
      </c>
      <c r="AU2975" s="32">
        <f>MAX(INDEX(AU$381:AU$392,$D2975)+(AU2948+AU2966)*(1+$E2975),0.01)</f>
        <v/>
      </c>
      <c r="AV2975" s="32">
        <f>MAX(INDEX(AV$381:AV$392,$D2975)+(AV2948+AV2966)*(1+$E2975),0.01)</f>
        <v/>
      </c>
      <c r="AW2975" s="32">
        <f>MAX(INDEX(AW$381:AW$392,$D2975)+(AW2948+AW2966)*(1+$E2975),0.01)</f>
        <v/>
      </c>
      <c r="AX2975" s="32">
        <f>MAX(INDEX(AX$381:AX$392,$D2975)+(AX2948+AX2966)*(1+$E2975),0.01)</f>
        <v/>
      </c>
      <c r="AY2975" s="32">
        <f>MAX(INDEX(AY$381:AY$392,$D2975)+(AY2948+AY2966)*(1+$E2975),0.01)</f>
        <v/>
      </c>
    </row>
    <row r="2976" hidden="1" outlineLevel="2">
      <c r="A2976" s="14" t="inlineStr">
        <is>
          <t>atp</t>
        </is>
      </c>
      <c r="B2976" s="14" t="inlineStr">
        <is>
          <t>oop</t>
        </is>
      </c>
      <c r="C2976" s="14" t="inlineStr">
        <is>
          <t>oen</t>
        </is>
      </c>
      <c r="D2976" s="32">
        <f>INDEX(Inputs!$U$5:$U$132,MATCH($B2976&amp;"|"&amp;$C2976,Inputs!$A$5:$A$132,0))</f>
        <v/>
      </c>
      <c r="E2976" s="32">
        <f>INDEX(Inputs!$V$5:$V$132,MATCH($B2976&amp;"|"&amp;$C2976,Inputs!$A$5:$A$132,0))</f>
        <v/>
      </c>
      <c r="F2976" s="36" t="n"/>
      <c r="G2976" s="36" t="n"/>
      <c r="H2976" s="14">
        <f>INDEX(VarLab,MATCH($A2976,VarKey,0))&amp;INDEX(MemLab,MATCH($C2976&amp;"|"&amp;$B2976,MemKey,0))</f>
        <v/>
      </c>
      <c r="I2976" s="14">
        <f>INDEX(VarUnit,MATCH($A2976,VarKey,0))</f>
        <v/>
      </c>
      <c r="J2976" s="14">
        <f>INDEX(VarSrc,MATCH($A2976,VarKey,0))</f>
        <v/>
      </c>
      <c r="K2976" s="11">
        <f>CodePrefix&amp;$A2976&amp;IF($C2976="","","."&amp;$C2976&amp;"."&amp;$B2976)&amp;INDEX(VarEnd,MATCH($A2976,VarKey,0))&amp;K$5</f>
        <v/>
      </c>
      <c r="L2976" s="37">
        <f>MAX(INDEX(L$381:L$392,$D2976)+(L2949+L2967)*(1+$E2976),0.01)</f>
        <v/>
      </c>
      <c r="M2976" s="32">
        <f>MAX(INDEX(M$381:M$392,$D2976)+(M2949+M2967)*(1+$E2976),0.01)</f>
        <v/>
      </c>
      <c r="N2976" s="32">
        <f>MAX(INDEX(N$381:N$392,$D2976)+(N2949+N2967)*(1+$E2976),0.01)</f>
        <v/>
      </c>
      <c r="O2976" s="32">
        <f>MAX(INDEX(O$381:O$392,$D2976)+(O2949+O2967)*(1+$E2976),0.01)</f>
        <v/>
      </c>
      <c r="P2976" s="32">
        <f>MAX(INDEX(P$381:P$392,$D2976)+(P2949+P2967)*(1+$E2976),0.01)</f>
        <v/>
      </c>
      <c r="Q2976" s="32">
        <f>MAX(INDEX(Q$381:Q$392,$D2976)+(Q2949+Q2967)*(1+$E2976),0.01)</f>
        <v/>
      </c>
      <c r="R2976" s="32">
        <f>MAX(INDEX(R$381:R$392,$D2976)+(R2949+R2967)*(1+$E2976),0.01)</f>
        <v/>
      </c>
      <c r="S2976" s="32">
        <f>MAX(INDEX(S$381:S$392,$D2976)+(S2949+S2967)*(1+$E2976),0.01)</f>
        <v/>
      </c>
      <c r="T2976" s="32">
        <f>MAX(INDEX(T$381:T$392,$D2976)+(T2949+T2967)*(1+$E2976),0.01)</f>
        <v/>
      </c>
      <c r="U2976" s="32">
        <f>MAX(INDEX(U$381:U$392,$D2976)+(U2949+U2967)*(1+$E2976),0.01)</f>
        <v/>
      </c>
      <c r="V2976" s="32">
        <f>MAX(INDEX(V$381:V$392,$D2976)+(V2949+V2967)*(1+$E2976),0.01)</f>
        <v/>
      </c>
      <c r="W2976" s="32">
        <f>MAX(INDEX(W$381:W$392,$D2976)+(W2949+W2967)*(1+$E2976),0.01)</f>
        <v/>
      </c>
      <c r="X2976" s="32">
        <f>MAX(INDEX(X$381:X$392,$D2976)+(X2949+X2967)*(1+$E2976),0.01)</f>
        <v/>
      </c>
      <c r="Y2976" s="32">
        <f>MAX(INDEX(Y$381:Y$392,$D2976)+(Y2949+Y2967)*(1+$E2976),0.01)</f>
        <v/>
      </c>
      <c r="Z2976" s="32">
        <f>MAX(INDEX(Z$381:Z$392,$D2976)+(Z2949+Z2967)*(1+$E2976),0.01)</f>
        <v/>
      </c>
      <c r="AA2976" s="32">
        <f>MAX(INDEX(AA$381:AA$392,$D2976)+(AA2949+AA2967)*(1+$E2976),0.01)</f>
        <v/>
      </c>
      <c r="AB2976" s="32">
        <f>MAX(INDEX(AB$381:AB$392,$D2976)+(AB2949+AB2967)*(1+$E2976),0.01)</f>
        <v/>
      </c>
      <c r="AC2976" s="32">
        <f>MAX(INDEX(AC$381:AC$392,$D2976)+(AC2949+AC2967)*(1+$E2976),0.01)</f>
        <v/>
      </c>
      <c r="AD2976" s="32">
        <f>MAX(INDEX(AD$381:AD$392,$D2976)+(AD2949+AD2967)*(1+$E2976),0.01)</f>
        <v/>
      </c>
      <c r="AF2976" s="11">
        <f>CodePrefix&amp;$A2976&amp;IF($C2976="","","."&amp;$C2976&amp;"."&amp;$B2976)&amp;INDEX(VarEnd,MATCH($A2976,VarKey,0))&amp;AF$5</f>
        <v/>
      </c>
      <c r="AG2976" s="37">
        <f>MAX(INDEX(AG$381:AG$392,$D2976)+(AG2949+AG2967)*(1+$E2976),0.01)</f>
        <v/>
      </c>
      <c r="AH2976" s="32">
        <f>MAX(INDEX(AH$381:AH$392,$D2976)+(AH2949+AH2967)*(1+$E2976),0.01)</f>
        <v/>
      </c>
      <c r="AI2976" s="32">
        <f>MAX(INDEX(AI$381:AI$392,$D2976)+(AI2949+AI2967)*(1+$E2976),0.01)</f>
        <v/>
      </c>
      <c r="AJ2976" s="32">
        <f>MAX(INDEX(AJ$381:AJ$392,$D2976)+(AJ2949+AJ2967)*(1+$E2976),0.01)</f>
        <v/>
      </c>
      <c r="AK2976" s="32">
        <f>MAX(INDEX(AK$381:AK$392,$D2976)+(AK2949+AK2967)*(1+$E2976),0.01)</f>
        <v/>
      </c>
      <c r="AL2976" s="32">
        <f>MAX(INDEX(AL$381:AL$392,$D2976)+(AL2949+AL2967)*(1+$E2976),0.01)</f>
        <v/>
      </c>
      <c r="AM2976" s="32">
        <f>MAX(INDEX(AM$381:AM$392,$D2976)+(AM2949+AM2967)*(1+$E2976),0.01)</f>
        <v/>
      </c>
      <c r="AN2976" s="32">
        <f>MAX(INDEX(AN$381:AN$392,$D2976)+(AN2949+AN2967)*(1+$E2976),0.01)</f>
        <v/>
      </c>
      <c r="AO2976" s="32">
        <f>MAX(INDEX(AO$381:AO$392,$D2976)+(AO2949+AO2967)*(1+$E2976),0.01)</f>
        <v/>
      </c>
      <c r="AP2976" s="32">
        <f>MAX(INDEX(AP$381:AP$392,$D2976)+(AP2949+AP2967)*(1+$E2976),0.01)</f>
        <v/>
      </c>
      <c r="AQ2976" s="32">
        <f>MAX(INDEX(AQ$381:AQ$392,$D2976)+(AQ2949+AQ2967)*(1+$E2976),0.01)</f>
        <v/>
      </c>
      <c r="AR2976" s="32">
        <f>MAX(INDEX(AR$381:AR$392,$D2976)+(AR2949+AR2967)*(1+$E2976),0.01)</f>
        <v/>
      </c>
      <c r="AS2976" s="32">
        <f>MAX(INDEX(AS$381:AS$392,$D2976)+(AS2949+AS2967)*(1+$E2976),0.01)</f>
        <v/>
      </c>
      <c r="AT2976" s="32">
        <f>MAX(INDEX(AT$381:AT$392,$D2976)+(AT2949+AT2967)*(1+$E2976),0.01)</f>
        <v/>
      </c>
      <c r="AU2976" s="32">
        <f>MAX(INDEX(AU$381:AU$392,$D2976)+(AU2949+AU2967)*(1+$E2976),0.01)</f>
        <v/>
      </c>
      <c r="AV2976" s="32">
        <f>MAX(INDEX(AV$381:AV$392,$D2976)+(AV2949+AV2967)*(1+$E2976),0.01)</f>
        <v/>
      </c>
      <c r="AW2976" s="32">
        <f>MAX(INDEX(AW$381:AW$392,$D2976)+(AW2949+AW2967)*(1+$E2976),0.01)</f>
        <v/>
      </c>
      <c r="AX2976" s="32">
        <f>MAX(INDEX(AX$381:AX$392,$D2976)+(AX2949+AX2967)*(1+$E2976),0.01)</f>
        <v/>
      </c>
      <c r="AY2976" s="32">
        <f>MAX(INDEX(AY$381:AY$392,$D2976)+(AY2949+AY2967)*(1+$E2976),0.01)</f>
        <v/>
      </c>
    </row>
    <row r="2977" hidden="1" outlineLevel="2">
      <c r="A2977" s="14" t="inlineStr">
        <is>
          <t>atp</t>
        </is>
      </c>
      <c r="B2977" s="14" t="inlineStr">
        <is>
          <t>bio</t>
        </is>
      </c>
      <c r="C2977" s="14" t="inlineStr">
        <is>
          <t>oen</t>
        </is>
      </c>
      <c r="D2977" s="32">
        <f>INDEX(Inputs!$U$5:$U$132,MATCH($B2977&amp;"|"&amp;$C2977,Inputs!$A$5:$A$132,0))</f>
        <v/>
      </c>
      <c r="E2977" s="32">
        <f>INDEX(Inputs!$V$5:$V$132,MATCH($B2977&amp;"|"&amp;$C2977,Inputs!$A$5:$A$132,0))</f>
        <v/>
      </c>
      <c r="F2977" s="36" t="n"/>
      <c r="G2977" s="36" t="n"/>
      <c r="H2977" s="14">
        <f>INDEX(VarLab,MATCH($A2977,VarKey,0))&amp;INDEX(MemLab,MATCH($C2977&amp;"|"&amp;$B2977,MemKey,0))</f>
        <v/>
      </c>
      <c r="I2977" s="14">
        <f>INDEX(VarUnit,MATCH($A2977,VarKey,0))</f>
        <v/>
      </c>
      <c r="J2977" s="14">
        <f>INDEX(VarSrc,MATCH($A2977,VarKey,0))</f>
        <v/>
      </c>
      <c r="K2977" s="11">
        <f>CodePrefix&amp;$A2977&amp;IF($C2977="","","."&amp;$C2977&amp;"."&amp;$B2977)&amp;INDEX(VarEnd,MATCH($A2977,VarKey,0))&amp;K$5</f>
        <v/>
      </c>
      <c r="L2977" s="37">
        <f>MAX(INDEX(L$381:L$392,$D2977)+(L2950+L2968)*(1+$E2977),0.01)</f>
        <v/>
      </c>
      <c r="M2977" s="32">
        <f>MAX(INDEX(M$381:M$392,$D2977)+(M2950+M2968)*(1+$E2977),0.01)</f>
        <v/>
      </c>
      <c r="N2977" s="32">
        <f>MAX(INDEX(N$381:N$392,$D2977)+(N2950+N2968)*(1+$E2977),0.01)</f>
        <v/>
      </c>
      <c r="O2977" s="32">
        <f>MAX(INDEX(O$381:O$392,$D2977)+(O2950+O2968)*(1+$E2977),0.01)</f>
        <v/>
      </c>
      <c r="P2977" s="32">
        <f>MAX(INDEX(P$381:P$392,$D2977)+(P2950+P2968)*(1+$E2977),0.01)</f>
        <v/>
      </c>
      <c r="Q2977" s="32">
        <f>MAX(INDEX(Q$381:Q$392,$D2977)+(Q2950+Q2968)*(1+$E2977),0.01)</f>
        <v/>
      </c>
      <c r="R2977" s="32">
        <f>MAX(INDEX(R$381:R$392,$D2977)+(R2950+R2968)*(1+$E2977),0.01)</f>
        <v/>
      </c>
      <c r="S2977" s="32">
        <f>MAX(INDEX(S$381:S$392,$D2977)+(S2950+S2968)*(1+$E2977),0.01)</f>
        <v/>
      </c>
      <c r="T2977" s="32">
        <f>MAX(INDEX(T$381:T$392,$D2977)+(T2950+T2968)*(1+$E2977),0.01)</f>
        <v/>
      </c>
      <c r="U2977" s="32">
        <f>MAX(INDEX(U$381:U$392,$D2977)+(U2950+U2968)*(1+$E2977),0.01)</f>
        <v/>
      </c>
      <c r="V2977" s="32">
        <f>MAX(INDEX(V$381:V$392,$D2977)+(V2950+V2968)*(1+$E2977),0.01)</f>
        <v/>
      </c>
      <c r="W2977" s="32">
        <f>MAX(INDEX(W$381:W$392,$D2977)+(W2950+W2968)*(1+$E2977),0.01)</f>
        <v/>
      </c>
      <c r="X2977" s="32">
        <f>MAX(INDEX(X$381:X$392,$D2977)+(X2950+X2968)*(1+$E2977),0.01)</f>
        <v/>
      </c>
      <c r="Y2977" s="32">
        <f>MAX(INDEX(Y$381:Y$392,$D2977)+(Y2950+Y2968)*(1+$E2977),0.01)</f>
        <v/>
      </c>
      <c r="Z2977" s="32">
        <f>MAX(INDEX(Z$381:Z$392,$D2977)+(Z2950+Z2968)*(1+$E2977),0.01)</f>
        <v/>
      </c>
      <c r="AA2977" s="32">
        <f>MAX(INDEX(AA$381:AA$392,$D2977)+(AA2950+AA2968)*(1+$E2977),0.01)</f>
        <v/>
      </c>
      <c r="AB2977" s="32">
        <f>MAX(INDEX(AB$381:AB$392,$D2977)+(AB2950+AB2968)*(1+$E2977),0.01)</f>
        <v/>
      </c>
      <c r="AC2977" s="32">
        <f>MAX(INDEX(AC$381:AC$392,$D2977)+(AC2950+AC2968)*(1+$E2977),0.01)</f>
        <v/>
      </c>
      <c r="AD2977" s="32">
        <f>MAX(INDEX(AD$381:AD$392,$D2977)+(AD2950+AD2968)*(1+$E2977),0.01)</f>
        <v/>
      </c>
      <c r="AF2977" s="11">
        <f>CodePrefix&amp;$A2977&amp;IF($C2977="","","."&amp;$C2977&amp;"."&amp;$B2977)&amp;INDEX(VarEnd,MATCH($A2977,VarKey,0))&amp;AF$5</f>
        <v/>
      </c>
      <c r="AG2977" s="37">
        <f>MAX(INDEX(AG$381:AG$392,$D2977)+(AG2950+AG2968)*(1+$E2977),0.01)</f>
        <v/>
      </c>
      <c r="AH2977" s="32">
        <f>MAX(INDEX(AH$381:AH$392,$D2977)+(AH2950+AH2968)*(1+$E2977),0.01)</f>
        <v/>
      </c>
      <c r="AI2977" s="32">
        <f>MAX(INDEX(AI$381:AI$392,$D2977)+(AI2950+AI2968)*(1+$E2977),0.01)</f>
        <v/>
      </c>
      <c r="AJ2977" s="32">
        <f>MAX(INDEX(AJ$381:AJ$392,$D2977)+(AJ2950+AJ2968)*(1+$E2977),0.01)</f>
        <v/>
      </c>
      <c r="AK2977" s="32">
        <f>MAX(INDEX(AK$381:AK$392,$D2977)+(AK2950+AK2968)*(1+$E2977),0.01)</f>
        <v/>
      </c>
      <c r="AL2977" s="32">
        <f>MAX(INDEX(AL$381:AL$392,$D2977)+(AL2950+AL2968)*(1+$E2977),0.01)</f>
        <v/>
      </c>
      <c r="AM2977" s="32">
        <f>MAX(INDEX(AM$381:AM$392,$D2977)+(AM2950+AM2968)*(1+$E2977),0.01)</f>
        <v/>
      </c>
      <c r="AN2977" s="32">
        <f>MAX(INDEX(AN$381:AN$392,$D2977)+(AN2950+AN2968)*(1+$E2977),0.01)</f>
        <v/>
      </c>
      <c r="AO2977" s="32">
        <f>MAX(INDEX(AO$381:AO$392,$D2977)+(AO2950+AO2968)*(1+$E2977),0.01)</f>
        <v/>
      </c>
      <c r="AP2977" s="32">
        <f>MAX(INDEX(AP$381:AP$392,$D2977)+(AP2950+AP2968)*(1+$E2977),0.01)</f>
        <v/>
      </c>
      <c r="AQ2977" s="32">
        <f>MAX(INDEX(AQ$381:AQ$392,$D2977)+(AQ2950+AQ2968)*(1+$E2977),0.01)</f>
        <v/>
      </c>
      <c r="AR2977" s="32">
        <f>MAX(INDEX(AR$381:AR$392,$D2977)+(AR2950+AR2968)*(1+$E2977),0.01)</f>
        <v/>
      </c>
      <c r="AS2977" s="32">
        <f>MAX(INDEX(AS$381:AS$392,$D2977)+(AS2950+AS2968)*(1+$E2977),0.01)</f>
        <v/>
      </c>
      <c r="AT2977" s="32">
        <f>MAX(INDEX(AT$381:AT$392,$D2977)+(AT2950+AT2968)*(1+$E2977),0.01)</f>
        <v/>
      </c>
      <c r="AU2977" s="32">
        <f>MAX(INDEX(AU$381:AU$392,$D2977)+(AU2950+AU2968)*(1+$E2977),0.01)</f>
        <v/>
      </c>
      <c r="AV2977" s="32">
        <f>MAX(INDEX(AV$381:AV$392,$D2977)+(AV2950+AV2968)*(1+$E2977),0.01)</f>
        <v/>
      </c>
      <c r="AW2977" s="32">
        <f>MAX(INDEX(AW$381:AW$392,$D2977)+(AW2950+AW2968)*(1+$E2977),0.01)</f>
        <v/>
      </c>
      <c r="AX2977" s="32">
        <f>MAX(INDEX(AX$381:AX$392,$D2977)+(AX2950+AX2968)*(1+$E2977),0.01)</f>
        <v/>
      </c>
      <c r="AY2977" s="32">
        <f>MAX(INDEX(AY$381:AY$392,$D2977)+(AY2950+AY2968)*(1+$E2977),0.01)</f>
        <v/>
      </c>
    </row>
    <row r="2978" hidden="1" outlineLevel="2"/>
    <row r="2979" hidden="1" outlineLevel="2">
      <c r="A2979" s="14" t="inlineStr">
        <is>
          <t>shp</t>
        </is>
      </c>
      <c r="B2979" s="14" t="inlineStr">
        <is>
          <t>coa</t>
        </is>
      </c>
      <c r="C2979" s="14" t="inlineStr">
        <is>
          <t>oen</t>
        </is>
      </c>
      <c r="D2979" s="32">
        <f>INDEX(Inputs!$W$5:$W$132,MATCH($B2979&amp;"|"&amp;$C2979,Inputs!$A$5:$A$132,0))</f>
        <v/>
      </c>
      <c r="E2979" s="32">
        <f>INDEX(Inputs!$M$5:$M$132,MATCH($B2979&amp;"|"&amp;$C2979,Inputs!$A$5:$A$132,0))</f>
        <v/>
      </c>
      <c r="F2979" s="36" t="n"/>
      <c r="G2979" s="36" t="n"/>
      <c r="H2979" s="14">
        <f>INDEX(VarLab,MATCH($A2979,VarKey,0))&amp;INDEX(MemLab,MATCH($C2979&amp;"|"&amp;$B2979,MemKey,0))</f>
        <v/>
      </c>
      <c r="I2979" s="14">
        <f>INDEX(VarUnit,MATCH($A2979,VarKey,0))</f>
        <v/>
      </c>
      <c r="J2979" s="14">
        <f>INDEX(VarSrc,MATCH($A2979,VarKey,0))</f>
        <v/>
      </c>
      <c r="K2979" s="11">
        <f>CodePrefix&amp;$A2979&amp;IF($C2979="","","."&amp;$C2979&amp;"."&amp;$B2979)&amp;INDEX(VarEnd,MATCH($A2979,VarKey,0))&amp;K$5</f>
        <v/>
      </c>
      <c r="L2979" s="37">
        <f>INDEX(L$297:L$313,$E2979)*$D2979</f>
        <v/>
      </c>
      <c r="M2979" s="32">
        <f>INDEX(M$297:M$313,$E2979)*$D2979</f>
        <v/>
      </c>
      <c r="N2979" s="32">
        <f>INDEX(N$297:N$313,$E2979)*$D2979</f>
        <v/>
      </c>
      <c r="O2979" s="32">
        <f>INDEX(O$297:O$313,$E2979)*$D2979</f>
        <v/>
      </c>
      <c r="P2979" s="32">
        <f>INDEX(P$297:P$313,$E2979)*$D2979</f>
        <v/>
      </c>
      <c r="Q2979" s="32">
        <f>INDEX(Q$297:Q$313,$E2979)*$D2979</f>
        <v/>
      </c>
      <c r="R2979" s="32">
        <f>INDEX(R$297:R$313,$E2979)*$D2979</f>
        <v/>
      </c>
      <c r="S2979" s="32">
        <f>INDEX(S$297:S$313,$E2979)*$D2979</f>
        <v/>
      </c>
      <c r="T2979" s="32">
        <f>INDEX(T$297:T$313,$E2979)*$D2979</f>
        <v/>
      </c>
      <c r="U2979" s="32">
        <f>INDEX(U$297:U$313,$E2979)*$D2979</f>
        <v/>
      </c>
      <c r="V2979" s="32">
        <f>INDEX(V$297:V$313,$E2979)*$D2979</f>
        <v/>
      </c>
      <c r="W2979" s="32">
        <f>INDEX(W$297:W$313,$E2979)*$D2979</f>
        <v/>
      </c>
      <c r="X2979" s="32">
        <f>INDEX(X$297:X$313,$E2979)*$D2979</f>
        <v/>
      </c>
      <c r="Y2979" s="32">
        <f>INDEX(Y$297:Y$313,$E2979)*$D2979</f>
        <v/>
      </c>
      <c r="Z2979" s="32">
        <f>INDEX(Z$297:Z$313,$E2979)*$D2979</f>
        <v/>
      </c>
      <c r="AA2979" s="32">
        <f>INDEX(AA$297:AA$313,$E2979)*$D2979</f>
        <v/>
      </c>
      <c r="AB2979" s="32">
        <f>INDEX(AB$297:AB$313,$E2979)*$D2979</f>
        <v/>
      </c>
      <c r="AC2979" s="32">
        <f>INDEX(AC$297:AC$313,$E2979)*$D2979</f>
        <v/>
      </c>
      <c r="AD2979" s="32">
        <f>INDEX(AD$297:AD$313,$E2979)*$D2979</f>
        <v/>
      </c>
      <c r="AF2979" s="11">
        <f>CodePrefix&amp;$A2979&amp;IF($C2979="","","."&amp;$C2979&amp;"."&amp;$B2979)&amp;INDEX(VarEnd,MATCH($A2979,VarKey,0))&amp;AF$5</f>
        <v/>
      </c>
      <c r="AG2979" s="37">
        <f>INDEX(AG$297:AG$313,$E2979)*$D2979</f>
        <v/>
      </c>
      <c r="AH2979" s="32">
        <f>INDEX(AH$297:AH$313,$E2979)*$D2979</f>
        <v/>
      </c>
      <c r="AI2979" s="32">
        <f>INDEX(AI$297:AI$313,$E2979)*$D2979</f>
        <v/>
      </c>
      <c r="AJ2979" s="32">
        <f>INDEX(AJ$297:AJ$313,$E2979)*$D2979</f>
        <v/>
      </c>
      <c r="AK2979" s="32">
        <f>INDEX(AK$297:AK$313,$E2979)*$D2979</f>
        <v/>
      </c>
      <c r="AL2979" s="32">
        <f>INDEX(AL$297:AL$313,$E2979)*$D2979</f>
        <v/>
      </c>
      <c r="AM2979" s="32">
        <f>INDEX(AM$297:AM$313,$E2979)*$D2979</f>
        <v/>
      </c>
      <c r="AN2979" s="32">
        <f>INDEX(AN$297:AN$313,$E2979)*$D2979</f>
        <v/>
      </c>
      <c r="AO2979" s="32">
        <f>INDEX(AO$297:AO$313,$E2979)*$D2979</f>
        <v/>
      </c>
      <c r="AP2979" s="32">
        <f>INDEX(AP$297:AP$313,$E2979)*$D2979</f>
        <v/>
      </c>
      <c r="AQ2979" s="32">
        <f>INDEX(AQ$297:AQ$313,$E2979)*$D2979</f>
        <v/>
      </c>
      <c r="AR2979" s="32">
        <f>INDEX(AR$297:AR$313,$E2979)*$D2979</f>
        <v/>
      </c>
      <c r="AS2979" s="32">
        <f>INDEX(AS$297:AS$313,$E2979)*$D2979</f>
        <v/>
      </c>
      <c r="AT2979" s="32">
        <f>INDEX(AT$297:AT$313,$E2979)*$D2979</f>
        <v/>
      </c>
      <c r="AU2979" s="32">
        <f>INDEX(AU$297:AU$313,$E2979)*$D2979</f>
        <v/>
      </c>
      <c r="AV2979" s="32">
        <f>INDEX(AV$297:AV$313,$E2979)*$D2979</f>
        <v/>
      </c>
      <c r="AW2979" s="32">
        <f>INDEX(AW$297:AW$313,$E2979)*$D2979</f>
        <v/>
      </c>
      <c r="AX2979" s="32">
        <f>INDEX(AX$297:AX$313,$E2979)*$D2979</f>
        <v/>
      </c>
      <c r="AY2979" s="32">
        <f>INDEX(AY$297:AY$313,$E2979)*$D2979</f>
        <v/>
      </c>
    </row>
    <row r="2980" hidden="1" outlineLevel="2">
      <c r="A2980" s="14" t="inlineStr">
        <is>
          <t>shp</t>
        </is>
      </c>
      <c r="B2980" s="14" t="inlineStr">
        <is>
          <t>nga</t>
        </is>
      </c>
      <c r="C2980" s="14" t="inlineStr">
        <is>
          <t>oen</t>
        </is>
      </c>
      <c r="D2980" s="32">
        <f>INDEX(Inputs!$W$5:$W$132,MATCH($B2980&amp;"|"&amp;$C2980,Inputs!$A$5:$A$132,0))</f>
        <v/>
      </c>
      <c r="E2980" s="32">
        <f>INDEX(Inputs!$M$5:$M$132,MATCH($B2980&amp;"|"&amp;$C2980,Inputs!$A$5:$A$132,0))</f>
        <v/>
      </c>
      <c r="F2980" s="36" t="n"/>
      <c r="G2980" s="36" t="n"/>
      <c r="H2980" s="14">
        <f>INDEX(VarLab,MATCH($A2980,VarKey,0))&amp;INDEX(MemLab,MATCH($C2980&amp;"|"&amp;$B2980,MemKey,0))</f>
        <v/>
      </c>
      <c r="I2980" s="14">
        <f>INDEX(VarUnit,MATCH($A2980,VarKey,0))</f>
        <v/>
      </c>
      <c r="J2980" s="14">
        <f>INDEX(VarSrc,MATCH($A2980,VarKey,0))</f>
        <v/>
      </c>
      <c r="K2980" s="11">
        <f>CodePrefix&amp;$A2980&amp;IF($C2980="","","."&amp;$C2980&amp;"."&amp;$B2980)&amp;INDEX(VarEnd,MATCH($A2980,VarKey,0))&amp;K$5</f>
        <v/>
      </c>
      <c r="L2980" s="37">
        <f>INDEX(L$297:L$313,$E2980)*$D2980</f>
        <v/>
      </c>
      <c r="M2980" s="32">
        <f>INDEX(M$297:M$313,$E2980)*$D2980</f>
        <v/>
      </c>
      <c r="N2980" s="32">
        <f>INDEX(N$297:N$313,$E2980)*$D2980</f>
        <v/>
      </c>
      <c r="O2980" s="32">
        <f>INDEX(O$297:O$313,$E2980)*$D2980</f>
        <v/>
      </c>
      <c r="P2980" s="32">
        <f>INDEX(P$297:P$313,$E2980)*$D2980</f>
        <v/>
      </c>
      <c r="Q2980" s="32">
        <f>INDEX(Q$297:Q$313,$E2980)*$D2980</f>
        <v/>
      </c>
      <c r="R2980" s="32">
        <f>INDEX(R$297:R$313,$E2980)*$D2980</f>
        <v/>
      </c>
      <c r="S2980" s="32">
        <f>INDEX(S$297:S$313,$E2980)*$D2980</f>
        <v/>
      </c>
      <c r="T2980" s="32">
        <f>INDEX(T$297:T$313,$E2980)*$D2980</f>
        <v/>
      </c>
      <c r="U2980" s="32">
        <f>INDEX(U$297:U$313,$E2980)*$D2980</f>
        <v/>
      </c>
      <c r="V2980" s="32">
        <f>INDEX(V$297:V$313,$E2980)*$D2980</f>
        <v/>
      </c>
      <c r="W2980" s="32">
        <f>INDEX(W$297:W$313,$E2980)*$D2980</f>
        <v/>
      </c>
      <c r="X2980" s="32">
        <f>INDEX(X$297:X$313,$E2980)*$D2980</f>
        <v/>
      </c>
      <c r="Y2980" s="32">
        <f>INDEX(Y$297:Y$313,$E2980)*$D2980</f>
        <v/>
      </c>
      <c r="Z2980" s="32">
        <f>INDEX(Z$297:Z$313,$E2980)*$D2980</f>
        <v/>
      </c>
      <c r="AA2980" s="32">
        <f>INDEX(AA$297:AA$313,$E2980)*$D2980</f>
        <v/>
      </c>
      <c r="AB2980" s="32">
        <f>INDEX(AB$297:AB$313,$E2980)*$D2980</f>
        <v/>
      </c>
      <c r="AC2980" s="32">
        <f>INDEX(AC$297:AC$313,$E2980)*$D2980</f>
        <v/>
      </c>
      <c r="AD2980" s="32">
        <f>INDEX(AD$297:AD$313,$E2980)*$D2980</f>
        <v/>
      </c>
      <c r="AF2980" s="11">
        <f>CodePrefix&amp;$A2980&amp;IF($C2980="","","."&amp;$C2980&amp;"."&amp;$B2980)&amp;INDEX(VarEnd,MATCH($A2980,VarKey,0))&amp;AF$5</f>
        <v/>
      </c>
      <c r="AG2980" s="37">
        <f>INDEX(AG$297:AG$313,$E2980)*$D2980</f>
        <v/>
      </c>
      <c r="AH2980" s="32">
        <f>INDEX(AH$297:AH$313,$E2980)*$D2980</f>
        <v/>
      </c>
      <c r="AI2980" s="32">
        <f>INDEX(AI$297:AI$313,$E2980)*$D2980</f>
        <v/>
      </c>
      <c r="AJ2980" s="32">
        <f>INDEX(AJ$297:AJ$313,$E2980)*$D2980</f>
        <v/>
      </c>
      <c r="AK2980" s="32">
        <f>INDEX(AK$297:AK$313,$E2980)*$D2980</f>
        <v/>
      </c>
      <c r="AL2980" s="32">
        <f>INDEX(AL$297:AL$313,$E2980)*$D2980</f>
        <v/>
      </c>
      <c r="AM2980" s="32">
        <f>INDEX(AM$297:AM$313,$E2980)*$D2980</f>
        <v/>
      </c>
      <c r="AN2980" s="32">
        <f>INDEX(AN$297:AN$313,$E2980)*$D2980</f>
        <v/>
      </c>
      <c r="AO2980" s="32">
        <f>INDEX(AO$297:AO$313,$E2980)*$D2980</f>
        <v/>
      </c>
      <c r="AP2980" s="32">
        <f>INDEX(AP$297:AP$313,$E2980)*$D2980</f>
        <v/>
      </c>
      <c r="AQ2980" s="32">
        <f>INDEX(AQ$297:AQ$313,$E2980)*$D2980</f>
        <v/>
      </c>
      <c r="AR2980" s="32">
        <f>INDEX(AR$297:AR$313,$E2980)*$D2980</f>
        <v/>
      </c>
      <c r="AS2980" s="32">
        <f>INDEX(AS$297:AS$313,$E2980)*$D2980</f>
        <v/>
      </c>
      <c r="AT2980" s="32">
        <f>INDEX(AT$297:AT$313,$E2980)*$D2980</f>
        <v/>
      </c>
      <c r="AU2980" s="32">
        <f>INDEX(AU$297:AU$313,$E2980)*$D2980</f>
        <v/>
      </c>
      <c r="AV2980" s="32">
        <f>INDEX(AV$297:AV$313,$E2980)*$D2980</f>
        <v/>
      </c>
      <c r="AW2980" s="32">
        <f>INDEX(AW$297:AW$313,$E2980)*$D2980</f>
        <v/>
      </c>
      <c r="AX2980" s="32">
        <f>INDEX(AX$297:AX$313,$E2980)*$D2980</f>
        <v/>
      </c>
      <c r="AY2980" s="32">
        <f>INDEX(AY$297:AY$313,$E2980)*$D2980</f>
        <v/>
      </c>
    </row>
    <row r="2981" hidden="1" outlineLevel="2">
      <c r="A2981" s="14" t="inlineStr">
        <is>
          <t>shp</t>
        </is>
      </c>
      <c r="B2981" s="14" t="inlineStr">
        <is>
          <t>gso</t>
        </is>
      </c>
      <c r="C2981" s="14" t="inlineStr">
        <is>
          <t>oen</t>
        </is>
      </c>
      <c r="D2981" s="32">
        <f>INDEX(Inputs!$W$5:$W$132,MATCH($B2981&amp;"|"&amp;$C2981,Inputs!$A$5:$A$132,0))</f>
        <v/>
      </c>
      <c r="E2981" s="32">
        <f>INDEX(Inputs!$M$5:$M$132,MATCH($B2981&amp;"|"&amp;$C2981,Inputs!$A$5:$A$132,0))</f>
        <v/>
      </c>
      <c r="F2981" s="36" t="n"/>
      <c r="G2981" s="36" t="n"/>
      <c r="H2981" s="14">
        <f>INDEX(VarLab,MATCH($A2981,VarKey,0))&amp;INDEX(MemLab,MATCH($C2981&amp;"|"&amp;$B2981,MemKey,0))</f>
        <v/>
      </c>
      <c r="I2981" s="14">
        <f>INDEX(VarUnit,MATCH($A2981,VarKey,0))</f>
        <v/>
      </c>
      <c r="J2981" s="14">
        <f>INDEX(VarSrc,MATCH($A2981,VarKey,0))</f>
        <v/>
      </c>
      <c r="K2981" s="11">
        <f>CodePrefix&amp;$A2981&amp;IF($C2981="","","."&amp;$C2981&amp;"."&amp;$B2981)&amp;INDEX(VarEnd,MATCH($A2981,VarKey,0))&amp;K$5</f>
        <v/>
      </c>
      <c r="L2981" s="37">
        <f>INDEX(L$297:L$313,$E2981)*$D2981</f>
        <v/>
      </c>
      <c r="M2981" s="32">
        <f>INDEX(M$297:M$313,$E2981)*$D2981</f>
        <v/>
      </c>
      <c r="N2981" s="32">
        <f>INDEX(N$297:N$313,$E2981)*$D2981</f>
        <v/>
      </c>
      <c r="O2981" s="32">
        <f>INDEX(O$297:O$313,$E2981)*$D2981</f>
        <v/>
      </c>
      <c r="P2981" s="32">
        <f>INDEX(P$297:P$313,$E2981)*$D2981</f>
        <v/>
      </c>
      <c r="Q2981" s="32">
        <f>INDEX(Q$297:Q$313,$E2981)*$D2981</f>
        <v/>
      </c>
      <c r="R2981" s="32">
        <f>INDEX(R$297:R$313,$E2981)*$D2981</f>
        <v/>
      </c>
      <c r="S2981" s="32">
        <f>INDEX(S$297:S$313,$E2981)*$D2981</f>
        <v/>
      </c>
      <c r="T2981" s="32">
        <f>INDEX(T$297:T$313,$E2981)*$D2981</f>
        <v/>
      </c>
      <c r="U2981" s="32">
        <f>INDEX(U$297:U$313,$E2981)*$D2981</f>
        <v/>
      </c>
      <c r="V2981" s="32">
        <f>INDEX(V$297:V$313,$E2981)*$D2981</f>
        <v/>
      </c>
      <c r="W2981" s="32">
        <f>INDEX(W$297:W$313,$E2981)*$D2981</f>
        <v/>
      </c>
      <c r="X2981" s="32">
        <f>INDEX(X$297:X$313,$E2981)*$D2981</f>
        <v/>
      </c>
      <c r="Y2981" s="32">
        <f>INDEX(Y$297:Y$313,$E2981)*$D2981</f>
        <v/>
      </c>
      <c r="Z2981" s="32">
        <f>INDEX(Z$297:Z$313,$E2981)*$D2981</f>
        <v/>
      </c>
      <c r="AA2981" s="32">
        <f>INDEX(AA$297:AA$313,$E2981)*$D2981</f>
        <v/>
      </c>
      <c r="AB2981" s="32">
        <f>INDEX(AB$297:AB$313,$E2981)*$D2981</f>
        <v/>
      </c>
      <c r="AC2981" s="32">
        <f>INDEX(AC$297:AC$313,$E2981)*$D2981</f>
        <v/>
      </c>
      <c r="AD2981" s="32">
        <f>INDEX(AD$297:AD$313,$E2981)*$D2981</f>
        <v/>
      </c>
      <c r="AF2981" s="11">
        <f>CodePrefix&amp;$A2981&amp;IF($C2981="","","."&amp;$C2981&amp;"."&amp;$B2981)&amp;INDEX(VarEnd,MATCH($A2981,VarKey,0))&amp;AF$5</f>
        <v/>
      </c>
      <c r="AG2981" s="37">
        <f>INDEX(AG$297:AG$313,$E2981)*$D2981</f>
        <v/>
      </c>
      <c r="AH2981" s="32">
        <f>INDEX(AH$297:AH$313,$E2981)*$D2981</f>
        <v/>
      </c>
      <c r="AI2981" s="32">
        <f>INDEX(AI$297:AI$313,$E2981)*$D2981</f>
        <v/>
      </c>
      <c r="AJ2981" s="32">
        <f>INDEX(AJ$297:AJ$313,$E2981)*$D2981</f>
        <v/>
      </c>
      <c r="AK2981" s="32">
        <f>INDEX(AK$297:AK$313,$E2981)*$D2981</f>
        <v/>
      </c>
      <c r="AL2981" s="32">
        <f>INDEX(AL$297:AL$313,$E2981)*$D2981</f>
        <v/>
      </c>
      <c r="AM2981" s="32">
        <f>INDEX(AM$297:AM$313,$E2981)*$D2981</f>
        <v/>
      </c>
      <c r="AN2981" s="32">
        <f>INDEX(AN$297:AN$313,$E2981)*$D2981</f>
        <v/>
      </c>
      <c r="AO2981" s="32">
        <f>INDEX(AO$297:AO$313,$E2981)*$D2981</f>
        <v/>
      </c>
      <c r="AP2981" s="32">
        <f>INDEX(AP$297:AP$313,$E2981)*$D2981</f>
        <v/>
      </c>
      <c r="AQ2981" s="32">
        <f>INDEX(AQ$297:AQ$313,$E2981)*$D2981</f>
        <v/>
      </c>
      <c r="AR2981" s="32">
        <f>INDEX(AR$297:AR$313,$E2981)*$D2981</f>
        <v/>
      </c>
      <c r="AS2981" s="32">
        <f>INDEX(AS$297:AS$313,$E2981)*$D2981</f>
        <v/>
      </c>
      <c r="AT2981" s="32">
        <f>INDEX(AT$297:AT$313,$E2981)*$D2981</f>
        <v/>
      </c>
      <c r="AU2981" s="32">
        <f>INDEX(AU$297:AU$313,$E2981)*$D2981</f>
        <v/>
      </c>
      <c r="AV2981" s="32">
        <f>INDEX(AV$297:AV$313,$E2981)*$D2981</f>
        <v/>
      </c>
      <c r="AW2981" s="32">
        <f>INDEX(AW$297:AW$313,$E2981)*$D2981</f>
        <v/>
      </c>
      <c r="AX2981" s="32">
        <f>INDEX(AX$297:AX$313,$E2981)*$D2981</f>
        <v/>
      </c>
      <c r="AY2981" s="32">
        <f>INDEX(AY$297:AY$313,$E2981)*$D2981</f>
        <v/>
      </c>
    </row>
    <row r="2982" hidden="1" outlineLevel="2">
      <c r="A2982" s="14" t="inlineStr">
        <is>
          <t>shp</t>
        </is>
      </c>
      <c r="B2982" s="14" t="inlineStr">
        <is>
          <t>die</t>
        </is>
      </c>
      <c r="C2982" s="14" t="inlineStr">
        <is>
          <t>oen</t>
        </is>
      </c>
      <c r="D2982" s="32">
        <f>INDEX(Inputs!$W$5:$W$132,MATCH($B2982&amp;"|"&amp;$C2982,Inputs!$A$5:$A$132,0))</f>
        <v/>
      </c>
      <c r="E2982" s="32">
        <f>INDEX(Inputs!$M$5:$M$132,MATCH($B2982&amp;"|"&amp;$C2982,Inputs!$A$5:$A$132,0))</f>
        <v/>
      </c>
      <c r="F2982" s="36" t="n"/>
      <c r="G2982" s="36" t="n"/>
      <c r="H2982" s="14">
        <f>INDEX(VarLab,MATCH($A2982,VarKey,0))&amp;INDEX(MemLab,MATCH($C2982&amp;"|"&amp;$B2982,MemKey,0))</f>
        <v/>
      </c>
      <c r="I2982" s="14">
        <f>INDEX(VarUnit,MATCH($A2982,VarKey,0))</f>
        <v/>
      </c>
      <c r="J2982" s="14">
        <f>INDEX(VarSrc,MATCH($A2982,VarKey,0))</f>
        <v/>
      </c>
      <c r="K2982" s="11">
        <f>CodePrefix&amp;$A2982&amp;IF($C2982="","","."&amp;$C2982&amp;"."&amp;$B2982)&amp;INDEX(VarEnd,MATCH($A2982,VarKey,0))&amp;K$5</f>
        <v/>
      </c>
      <c r="L2982" s="37">
        <f>INDEX(L$297:L$313,$E2982)*$D2982</f>
        <v/>
      </c>
      <c r="M2982" s="32">
        <f>INDEX(M$297:M$313,$E2982)*$D2982</f>
        <v/>
      </c>
      <c r="N2982" s="32">
        <f>INDEX(N$297:N$313,$E2982)*$D2982</f>
        <v/>
      </c>
      <c r="O2982" s="32">
        <f>INDEX(O$297:O$313,$E2982)*$D2982</f>
        <v/>
      </c>
      <c r="P2982" s="32">
        <f>INDEX(P$297:P$313,$E2982)*$D2982</f>
        <v/>
      </c>
      <c r="Q2982" s="32">
        <f>INDEX(Q$297:Q$313,$E2982)*$D2982</f>
        <v/>
      </c>
      <c r="R2982" s="32">
        <f>INDEX(R$297:R$313,$E2982)*$D2982</f>
        <v/>
      </c>
      <c r="S2982" s="32">
        <f>INDEX(S$297:S$313,$E2982)*$D2982</f>
        <v/>
      </c>
      <c r="T2982" s="32">
        <f>INDEX(T$297:T$313,$E2982)*$D2982</f>
        <v/>
      </c>
      <c r="U2982" s="32">
        <f>INDEX(U$297:U$313,$E2982)*$D2982</f>
        <v/>
      </c>
      <c r="V2982" s="32">
        <f>INDEX(V$297:V$313,$E2982)*$D2982</f>
        <v/>
      </c>
      <c r="W2982" s="32">
        <f>INDEX(W$297:W$313,$E2982)*$D2982</f>
        <v/>
      </c>
      <c r="X2982" s="32">
        <f>INDEX(X$297:X$313,$E2982)*$D2982</f>
        <v/>
      </c>
      <c r="Y2982" s="32">
        <f>INDEX(Y$297:Y$313,$E2982)*$D2982</f>
        <v/>
      </c>
      <c r="Z2982" s="32">
        <f>INDEX(Z$297:Z$313,$E2982)*$D2982</f>
        <v/>
      </c>
      <c r="AA2982" s="32">
        <f>INDEX(AA$297:AA$313,$E2982)*$D2982</f>
        <v/>
      </c>
      <c r="AB2982" s="32">
        <f>INDEX(AB$297:AB$313,$E2982)*$D2982</f>
        <v/>
      </c>
      <c r="AC2982" s="32">
        <f>INDEX(AC$297:AC$313,$E2982)*$D2982</f>
        <v/>
      </c>
      <c r="AD2982" s="32">
        <f>INDEX(AD$297:AD$313,$E2982)*$D2982</f>
        <v/>
      </c>
      <c r="AF2982" s="11">
        <f>CodePrefix&amp;$A2982&amp;IF($C2982="","","."&amp;$C2982&amp;"."&amp;$B2982)&amp;INDEX(VarEnd,MATCH($A2982,VarKey,0))&amp;AF$5</f>
        <v/>
      </c>
      <c r="AG2982" s="37">
        <f>INDEX(AG$297:AG$313,$E2982)*$D2982</f>
        <v/>
      </c>
      <c r="AH2982" s="32">
        <f>INDEX(AH$297:AH$313,$E2982)*$D2982</f>
        <v/>
      </c>
      <c r="AI2982" s="32">
        <f>INDEX(AI$297:AI$313,$E2982)*$D2982</f>
        <v/>
      </c>
      <c r="AJ2982" s="32">
        <f>INDEX(AJ$297:AJ$313,$E2982)*$D2982</f>
        <v/>
      </c>
      <c r="AK2982" s="32">
        <f>INDEX(AK$297:AK$313,$E2982)*$D2982</f>
        <v/>
      </c>
      <c r="AL2982" s="32">
        <f>INDEX(AL$297:AL$313,$E2982)*$D2982</f>
        <v/>
      </c>
      <c r="AM2982" s="32">
        <f>INDEX(AM$297:AM$313,$E2982)*$D2982</f>
        <v/>
      </c>
      <c r="AN2982" s="32">
        <f>INDEX(AN$297:AN$313,$E2982)*$D2982</f>
        <v/>
      </c>
      <c r="AO2982" s="32">
        <f>INDEX(AO$297:AO$313,$E2982)*$D2982</f>
        <v/>
      </c>
      <c r="AP2982" s="32">
        <f>INDEX(AP$297:AP$313,$E2982)*$D2982</f>
        <v/>
      </c>
      <c r="AQ2982" s="32">
        <f>INDEX(AQ$297:AQ$313,$E2982)*$D2982</f>
        <v/>
      </c>
      <c r="AR2982" s="32">
        <f>INDEX(AR$297:AR$313,$E2982)*$D2982</f>
        <v/>
      </c>
      <c r="AS2982" s="32">
        <f>INDEX(AS$297:AS$313,$E2982)*$D2982</f>
        <v/>
      </c>
      <c r="AT2982" s="32">
        <f>INDEX(AT$297:AT$313,$E2982)*$D2982</f>
        <v/>
      </c>
      <c r="AU2982" s="32">
        <f>INDEX(AU$297:AU$313,$E2982)*$D2982</f>
        <v/>
      </c>
      <c r="AV2982" s="32">
        <f>INDEX(AV$297:AV$313,$E2982)*$D2982</f>
        <v/>
      </c>
      <c r="AW2982" s="32">
        <f>INDEX(AW$297:AW$313,$E2982)*$D2982</f>
        <v/>
      </c>
      <c r="AX2982" s="32">
        <f>INDEX(AX$297:AX$313,$E2982)*$D2982</f>
        <v/>
      </c>
      <c r="AY2982" s="32">
        <f>INDEX(AY$297:AY$313,$E2982)*$D2982</f>
        <v/>
      </c>
    </row>
    <row r="2983" hidden="1" outlineLevel="2">
      <c r="A2983" s="14" t="inlineStr">
        <is>
          <t>shp</t>
        </is>
      </c>
      <c r="B2983" s="14" t="inlineStr">
        <is>
          <t>lpg</t>
        </is>
      </c>
      <c r="C2983" s="14" t="inlineStr">
        <is>
          <t>oen</t>
        </is>
      </c>
      <c r="D2983" s="32">
        <f>INDEX(Inputs!$W$5:$W$132,MATCH($B2983&amp;"|"&amp;$C2983,Inputs!$A$5:$A$132,0))</f>
        <v/>
      </c>
      <c r="E2983" s="32">
        <f>INDEX(Inputs!$M$5:$M$132,MATCH($B2983&amp;"|"&amp;$C2983,Inputs!$A$5:$A$132,0))</f>
        <v/>
      </c>
      <c r="F2983" s="36" t="n"/>
      <c r="G2983" s="36" t="n"/>
      <c r="H2983" s="14">
        <f>INDEX(VarLab,MATCH($A2983,VarKey,0))&amp;INDEX(MemLab,MATCH($C2983&amp;"|"&amp;$B2983,MemKey,0))</f>
        <v/>
      </c>
      <c r="I2983" s="14">
        <f>INDEX(VarUnit,MATCH($A2983,VarKey,0))</f>
        <v/>
      </c>
      <c r="J2983" s="14">
        <f>INDEX(VarSrc,MATCH($A2983,VarKey,0))</f>
        <v/>
      </c>
      <c r="K2983" s="11">
        <f>CodePrefix&amp;$A2983&amp;IF($C2983="","","."&amp;$C2983&amp;"."&amp;$B2983)&amp;INDEX(VarEnd,MATCH($A2983,VarKey,0))&amp;K$5</f>
        <v/>
      </c>
      <c r="L2983" s="37">
        <f>INDEX(L$297:L$313,$E2983)*$D2983</f>
        <v/>
      </c>
      <c r="M2983" s="32">
        <f>INDEX(M$297:M$313,$E2983)*$D2983</f>
        <v/>
      </c>
      <c r="N2983" s="32">
        <f>INDEX(N$297:N$313,$E2983)*$D2983</f>
        <v/>
      </c>
      <c r="O2983" s="32">
        <f>INDEX(O$297:O$313,$E2983)*$D2983</f>
        <v/>
      </c>
      <c r="P2983" s="32">
        <f>INDEX(P$297:P$313,$E2983)*$D2983</f>
        <v/>
      </c>
      <c r="Q2983" s="32">
        <f>INDEX(Q$297:Q$313,$E2983)*$D2983</f>
        <v/>
      </c>
      <c r="R2983" s="32">
        <f>INDEX(R$297:R$313,$E2983)*$D2983</f>
        <v/>
      </c>
      <c r="S2983" s="32">
        <f>INDEX(S$297:S$313,$E2983)*$D2983</f>
        <v/>
      </c>
      <c r="T2983" s="32">
        <f>INDEX(T$297:T$313,$E2983)*$D2983</f>
        <v/>
      </c>
      <c r="U2983" s="32">
        <f>INDEX(U$297:U$313,$E2983)*$D2983</f>
        <v/>
      </c>
      <c r="V2983" s="32">
        <f>INDEX(V$297:V$313,$E2983)*$D2983</f>
        <v/>
      </c>
      <c r="W2983" s="32">
        <f>INDEX(W$297:W$313,$E2983)*$D2983</f>
        <v/>
      </c>
      <c r="X2983" s="32">
        <f>INDEX(X$297:X$313,$E2983)*$D2983</f>
        <v/>
      </c>
      <c r="Y2983" s="32">
        <f>INDEX(Y$297:Y$313,$E2983)*$D2983</f>
        <v/>
      </c>
      <c r="Z2983" s="32">
        <f>INDEX(Z$297:Z$313,$E2983)*$D2983</f>
        <v/>
      </c>
      <c r="AA2983" s="32">
        <f>INDEX(AA$297:AA$313,$E2983)*$D2983</f>
        <v/>
      </c>
      <c r="AB2983" s="32">
        <f>INDEX(AB$297:AB$313,$E2983)*$D2983</f>
        <v/>
      </c>
      <c r="AC2983" s="32">
        <f>INDEX(AC$297:AC$313,$E2983)*$D2983</f>
        <v/>
      </c>
      <c r="AD2983" s="32">
        <f>INDEX(AD$297:AD$313,$E2983)*$D2983</f>
        <v/>
      </c>
      <c r="AF2983" s="11">
        <f>CodePrefix&amp;$A2983&amp;IF($C2983="","","."&amp;$C2983&amp;"."&amp;$B2983)&amp;INDEX(VarEnd,MATCH($A2983,VarKey,0))&amp;AF$5</f>
        <v/>
      </c>
      <c r="AG2983" s="37">
        <f>INDEX(AG$297:AG$313,$E2983)*$D2983</f>
        <v/>
      </c>
      <c r="AH2983" s="32">
        <f>INDEX(AH$297:AH$313,$E2983)*$D2983</f>
        <v/>
      </c>
      <c r="AI2983" s="32">
        <f>INDEX(AI$297:AI$313,$E2983)*$D2983</f>
        <v/>
      </c>
      <c r="AJ2983" s="32">
        <f>INDEX(AJ$297:AJ$313,$E2983)*$D2983</f>
        <v/>
      </c>
      <c r="AK2983" s="32">
        <f>INDEX(AK$297:AK$313,$E2983)*$D2983</f>
        <v/>
      </c>
      <c r="AL2983" s="32">
        <f>INDEX(AL$297:AL$313,$E2983)*$D2983</f>
        <v/>
      </c>
      <c r="AM2983" s="32">
        <f>INDEX(AM$297:AM$313,$E2983)*$D2983</f>
        <v/>
      </c>
      <c r="AN2983" s="32">
        <f>INDEX(AN$297:AN$313,$E2983)*$D2983</f>
        <v/>
      </c>
      <c r="AO2983" s="32">
        <f>INDEX(AO$297:AO$313,$E2983)*$D2983</f>
        <v/>
      </c>
      <c r="AP2983" s="32">
        <f>INDEX(AP$297:AP$313,$E2983)*$D2983</f>
        <v/>
      </c>
      <c r="AQ2983" s="32">
        <f>INDEX(AQ$297:AQ$313,$E2983)*$D2983</f>
        <v/>
      </c>
      <c r="AR2983" s="32">
        <f>INDEX(AR$297:AR$313,$E2983)*$D2983</f>
        <v/>
      </c>
      <c r="AS2983" s="32">
        <f>INDEX(AS$297:AS$313,$E2983)*$D2983</f>
        <v/>
      </c>
      <c r="AT2983" s="32">
        <f>INDEX(AT$297:AT$313,$E2983)*$D2983</f>
        <v/>
      </c>
      <c r="AU2983" s="32">
        <f>INDEX(AU$297:AU$313,$E2983)*$D2983</f>
        <v/>
      </c>
      <c r="AV2983" s="32">
        <f>INDEX(AV$297:AV$313,$E2983)*$D2983</f>
        <v/>
      </c>
      <c r="AW2983" s="32">
        <f>INDEX(AW$297:AW$313,$E2983)*$D2983</f>
        <v/>
      </c>
      <c r="AX2983" s="32">
        <f>INDEX(AX$297:AX$313,$E2983)*$D2983</f>
        <v/>
      </c>
      <c r="AY2983" s="32">
        <f>INDEX(AY$297:AY$313,$E2983)*$D2983</f>
        <v/>
      </c>
    </row>
    <row r="2984" hidden="1" outlineLevel="2">
      <c r="A2984" s="14" t="inlineStr">
        <is>
          <t>shp</t>
        </is>
      </c>
      <c r="B2984" s="14" t="inlineStr">
        <is>
          <t>ker</t>
        </is>
      </c>
      <c r="C2984" s="14" t="inlineStr">
        <is>
          <t>oen</t>
        </is>
      </c>
      <c r="D2984" s="32">
        <f>INDEX(Inputs!$W$5:$W$132,MATCH($B2984&amp;"|"&amp;$C2984,Inputs!$A$5:$A$132,0))</f>
        <v/>
      </c>
      <c r="E2984" s="32">
        <f>INDEX(Inputs!$M$5:$M$132,MATCH($B2984&amp;"|"&amp;$C2984,Inputs!$A$5:$A$132,0))</f>
        <v/>
      </c>
      <c r="F2984" s="36" t="n"/>
      <c r="G2984" s="36" t="n"/>
      <c r="H2984" s="14">
        <f>INDEX(VarLab,MATCH($A2984,VarKey,0))&amp;INDEX(MemLab,MATCH($C2984&amp;"|"&amp;$B2984,MemKey,0))</f>
        <v/>
      </c>
      <c r="I2984" s="14">
        <f>INDEX(VarUnit,MATCH($A2984,VarKey,0))</f>
        <v/>
      </c>
      <c r="J2984" s="14">
        <f>INDEX(VarSrc,MATCH($A2984,VarKey,0))</f>
        <v/>
      </c>
      <c r="K2984" s="11">
        <f>CodePrefix&amp;$A2984&amp;IF($C2984="","","."&amp;$C2984&amp;"."&amp;$B2984)&amp;INDEX(VarEnd,MATCH($A2984,VarKey,0))&amp;K$5</f>
        <v/>
      </c>
      <c r="L2984" s="37">
        <f>INDEX(L$297:L$313,$E2984)*$D2984</f>
        <v/>
      </c>
      <c r="M2984" s="32">
        <f>INDEX(M$297:M$313,$E2984)*$D2984</f>
        <v/>
      </c>
      <c r="N2984" s="32">
        <f>INDEX(N$297:N$313,$E2984)*$D2984</f>
        <v/>
      </c>
      <c r="O2984" s="32">
        <f>INDEX(O$297:O$313,$E2984)*$D2984</f>
        <v/>
      </c>
      <c r="P2984" s="32">
        <f>INDEX(P$297:P$313,$E2984)*$D2984</f>
        <v/>
      </c>
      <c r="Q2984" s="32">
        <f>INDEX(Q$297:Q$313,$E2984)*$D2984</f>
        <v/>
      </c>
      <c r="R2984" s="32">
        <f>INDEX(R$297:R$313,$E2984)*$D2984</f>
        <v/>
      </c>
      <c r="S2984" s="32">
        <f>INDEX(S$297:S$313,$E2984)*$D2984</f>
        <v/>
      </c>
      <c r="T2984" s="32">
        <f>INDEX(T$297:T$313,$E2984)*$D2984</f>
        <v/>
      </c>
      <c r="U2984" s="32">
        <f>INDEX(U$297:U$313,$E2984)*$D2984</f>
        <v/>
      </c>
      <c r="V2984" s="32">
        <f>INDEX(V$297:V$313,$E2984)*$D2984</f>
        <v/>
      </c>
      <c r="W2984" s="32">
        <f>INDEX(W$297:W$313,$E2984)*$D2984</f>
        <v/>
      </c>
      <c r="X2984" s="32">
        <f>INDEX(X$297:X$313,$E2984)*$D2984</f>
        <v/>
      </c>
      <c r="Y2984" s="32">
        <f>INDEX(Y$297:Y$313,$E2984)*$D2984</f>
        <v/>
      </c>
      <c r="Z2984" s="32">
        <f>INDEX(Z$297:Z$313,$E2984)*$D2984</f>
        <v/>
      </c>
      <c r="AA2984" s="32">
        <f>INDEX(AA$297:AA$313,$E2984)*$D2984</f>
        <v/>
      </c>
      <c r="AB2984" s="32">
        <f>INDEX(AB$297:AB$313,$E2984)*$D2984</f>
        <v/>
      </c>
      <c r="AC2984" s="32">
        <f>INDEX(AC$297:AC$313,$E2984)*$D2984</f>
        <v/>
      </c>
      <c r="AD2984" s="32">
        <f>INDEX(AD$297:AD$313,$E2984)*$D2984</f>
        <v/>
      </c>
      <c r="AF2984" s="11">
        <f>CodePrefix&amp;$A2984&amp;IF($C2984="","","."&amp;$C2984&amp;"."&amp;$B2984)&amp;INDEX(VarEnd,MATCH($A2984,VarKey,0))&amp;AF$5</f>
        <v/>
      </c>
      <c r="AG2984" s="37">
        <f>INDEX(AG$297:AG$313,$E2984)*$D2984</f>
        <v/>
      </c>
      <c r="AH2984" s="32">
        <f>INDEX(AH$297:AH$313,$E2984)*$D2984</f>
        <v/>
      </c>
      <c r="AI2984" s="32">
        <f>INDEX(AI$297:AI$313,$E2984)*$D2984</f>
        <v/>
      </c>
      <c r="AJ2984" s="32">
        <f>INDEX(AJ$297:AJ$313,$E2984)*$D2984</f>
        <v/>
      </c>
      <c r="AK2984" s="32">
        <f>INDEX(AK$297:AK$313,$E2984)*$D2984</f>
        <v/>
      </c>
      <c r="AL2984" s="32">
        <f>INDEX(AL$297:AL$313,$E2984)*$D2984</f>
        <v/>
      </c>
      <c r="AM2984" s="32">
        <f>INDEX(AM$297:AM$313,$E2984)*$D2984</f>
        <v/>
      </c>
      <c r="AN2984" s="32">
        <f>INDEX(AN$297:AN$313,$E2984)*$D2984</f>
        <v/>
      </c>
      <c r="AO2984" s="32">
        <f>INDEX(AO$297:AO$313,$E2984)*$D2984</f>
        <v/>
      </c>
      <c r="AP2984" s="32">
        <f>INDEX(AP$297:AP$313,$E2984)*$D2984</f>
        <v/>
      </c>
      <c r="AQ2984" s="32">
        <f>INDEX(AQ$297:AQ$313,$E2984)*$D2984</f>
        <v/>
      </c>
      <c r="AR2984" s="32">
        <f>INDEX(AR$297:AR$313,$E2984)*$D2984</f>
        <v/>
      </c>
      <c r="AS2984" s="32">
        <f>INDEX(AS$297:AS$313,$E2984)*$D2984</f>
        <v/>
      </c>
      <c r="AT2984" s="32">
        <f>INDEX(AT$297:AT$313,$E2984)*$D2984</f>
        <v/>
      </c>
      <c r="AU2984" s="32">
        <f>INDEX(AU$297:AU$313,$E2984)*$D2984</f>
        <v/>
      </c>
      <c r="AV2984" s="32">
        <f>INDEX(AV$297:AV$313,$E2984)*$D2984</f>
        <v/>
      </c>
      <c r="AW2984" s="32">
        <f>INDEX(AW$297:AW$313,$E2984)*$D2984</f>
        <v/>
      </c>
      <c r="AX2984" s="32">
        <f>INDEX(AX$297:AX$313,$E2984)*$D2984</f>
        <v/>
      </c>
      <c r="AY2984" s="32">
        <f>INDEX(AY$297:AY$313,$E2984)*$D2984</f>
        <v/>
      </c>
    </row>
    <row r="2985" hidden="1" outlineLevel="2">
      <c r="A2985" s="14" t="inlineStr">
        <is>
          <t>shp</t>
        </is>
      </c>
      <c r="B2985" s="14" t="inlineStr">
        <is>
          <t>oop</t>
        </is>
      </c>
      <c r="C2985" s="14" t="inlineStr">
        <is>
          <t>oen</t>
        </is>
      </c>
      <c r="D2985" s="32">
        <f>INDEX(Inputs!$W$5:$W$132,MATCH($B2985&amp;"|"&amp;$C2985,Inputs!$A$5:$A$132,0))</f>
        <v/>
      </c>
      <c r="E2985" s="32">
        <f>INDEX(Inputs!$M$5:$M$132,MATCH($B2985&amp;"|"&amp;$C2985,Inputs!$A$5:$A$132,0))</f>
        <v/>
      </c>
      <c r="F2985" s="36" t="n"/>
      <c r="G2985" s="36" t="n"/>
      <c r="H2985" s="14">
        <f>INDEX(VarLab,MATCH($A2985,VarKey,0))&amp;INDEX(MemLab,MATCH($C2985&amp;"|"&amp;$B2985,MemKey,0))</f>
        <v/>
      </c>
      <c r="I2985" s="14">
        <f>INDEX(VarUnit,MATCH($A2985,VarKey,0))</f>
        <v/>
      </c>
      <c r="J2985" s="14">
        <f>INDEX(VarSrc,MATCH($A2985,VarKey,0))</f>
        <v/>
      </c>
      <c r="K2985" s="11">
        <f>CodePrefix&amp;$A2985&amp;IF($C2985="","","."&amp;$C2985&amp;"."&amp;$B2985)&amp;INDEX(VarEnd,MATCH($A2985,VarKey,0))&amp;K$5</f>
        <v/>
      </c>
      <c r="L2985" s="37">
        <f>INDEX(L$297:L$313,$E2985)*$D2985</f>
        <v/>
      </c>
      <c r="M2985" s="32">
        <f>INDEX(M$297:M$313,$E2985)*$D2985</f>
        <v/>
      </c>
      <c r="N2985" s="32">
        <f>INDEX(N$297:N$313,$E2985)*$D2985</f>
        <v/>
      </c>
      <c r="O2985" s="32">
        <f>INDEX(O$297:O$313,$E2985)*$D2985</f>
        <v/>
      </c>
      <c r="P2985" s="32">
        <f>INDEX(P$297:P$313,$E2985)*$D2985</f>
        <v/>
      </c>
      <c r="Q2985" s="32">
        <f>INDEX(Q$297:Q$313,$E2985)*$D2985</f>
        <v/>
      </c>
      <c r="R2985" s="32">
        <f>INDEX(R$297:R$313,$E2985)*$D2985</f>
        <v/>
      </c>
      <c r="S2985" s="32">
        <f>INDEX(S$297:S$313,$E2985)*$D2985</f>
        <v/>
      </c>
      <c r="T2985" s="32">
        <f>INDEX(T$297:T$313,$E2985)*$D2985</f>
        <v/>
      </c>
      <c r="U2985" s="32">
        <f>INDEX(U$297:U$313,$E2985)*$D2985</f>
        <v/>
      </c>
      <c r="V2985" s="32">
        <f>INDEX(V$297:V$313,$E2985)*$D2985</f>
        <v/>
      </c>
      <c r="W2985" s="32">
        <f>INDEX(W$297:W$313,$E2985)*$D2985</f>
        <v/>
      </c>
      <c r="X2985" s="32">
        <f>INDEX(X$297:X$313,$E2985)*$D2985</f>
        <v/>
      </c>
      <c r="Y2985" s="32">
        <f>INDEX(Y$297:Y$313,$E2985)*$D2985</f>
        <v/>
      </c>
      <c r="Z2985" s="32">
        <f>INDEX(Z$297:Z$313,$E2985)*$D2985</f>
        <v/>
      </c>
      <c r="AA2985" s="32">
        <f>INDEX(AA$297:AA$313,$E2985)*$D2985</f>
        <v/>
      </c>
      <c r="AB2985" s="32">
        <f>INDEX(AB$297:AB$313,$E2985)*$D2985</f>
        <v/>
      </c>
      <c r="AC2985" s="32">
        <f>INDEX(AC$297:AC$313,$E2985)*$D2985</f>
        <v/>
      </c>
      <c r="AD2985" s="32">
        <f>INDEX(AD$297:AD$313,$E2985)*$D2985</f>
        <v/>
      </c>
      <c r="AF2985" s="11">
        <f>CodePrefix&amp;$A2985&amp;IF($C2985="","","."&amp;$C2985&amp;"."&amp;$B2985)&amp;INDEX(VarEnd,MATCH($A2985,VarKey,0))&amp;AF$5</f>
        <v/>
      </c>
      <c r="AG2985" s="37">
        <f>INDEX(AG$297:AG$313,$E2985)*$D2985</f>
        <v/>
      </c>
      <c r="AH2985" s="32">
        <f>INDEX(AH$297:AH$313,$E2985)*$D2985</f>
        <v/>
      </c>
      <c r="AI2985" s="32">
        <f>INDEX(AI$297:AI$313,$E2985)*$D2985</f>
        <v/>
      </c>
      <c r="AJ2985" s="32">
        <f>INDEX(AJ$297:AJ$313,$E2985)*$D2985</f>
        <v/>
      </c>
      <c r="AK2985" s="32">
        <f>INDEX(AK$297:AK$313,$E2985)*$D2985</f>
        <v/>
      </c>
      <c r="AL2985" s="32">
        <f>INDEX(AL$297:AL$313,$E2985)*$D2985</f>
        <v/>
      </c>
      <c r="AM2985" s="32">
        <f>INDEX(AM$297:AM$313,$E2985)*$D2985</f>
        <v/>
      </c>
      <c r="AN2985" s="32">
        <f>INDEX(AN$297:AN$313,$E2985)*$D2985</f>
        <v/>
      </c>
      <c r="AO2985" s="32">
        <f>INDEX(AO$297:AO$313,$E2985)*$D2985</f>
        <v/>
      </c>
      <c r="AP2985" s="32">
        <f>INDEX(AP$297:AP$313,$E2985)*$D2985</f>
        <v/>
      </c>
      <c r="AQ2985" s="32">
        <f>INDEX(AQ$297:AQ$313,$E2985)*$D2985</f>
        <v/>
      </c>
      <c r="AR2985" s="32">
        <f>INDEX(AR$297:AR$313,$E2985)*$D2985</f>
        <v/>
      </c>
      <c r="AS2985" s="32">
        <f>INDEX(AS$297:AS$313,$E2985)*$D2985</f>
        <v/>
      </c>
      <c r="AT2985" s="32">
        <f>INDEX(AT$297:AT$313,$E2985)*$D2985</f>
        <v/>
      </c>
      <c r="AU2985" s="32">
        <f>INDEX(AU$297:AU$313,$E2985)*$D2985</f>
        <v/>
      </c>
      <c r="AV2985" s="32">
        <f>INDEX(AV$297:AV$313,$E2985)*$D2985</f>
        <v/>
      </c>
      <c r="AW2985" s="32">
        <f>INDEX(AW$297:AW$313,$E2985)*$D2985</f>
        <v/>
      </c>
      <c r="AX2985" s="32">
        <f>INDEX(AX$297:AX$313,$E2985)*$D2985</f>
        <v/>
      </c>
      <c r="AY2985" s="32">
        <f>INDEX(AY$297:AY$313,$E2985)*$D2985</f>
        <v/>
      </c>
    </row>
    <row r="2986" hidden="1" outlineLevel="2">
      <c r="A2986" s="14" t="inlineStr">
        <is>
          <t>shp</t>
        </is>
      </c>
      <c r="B2986" s="14" t="inlineStr">
        <is>
          <t>bio</t>
        </is>
      </c>
      <c r="C2986" s="14" t="inlineStr">
        <is>
          <t>oen</t>
        </is>
      </c>
      <c r="D2986" s="32">
        <f>INDEX(Inputs!$W$5:$W$132,MATCH($B2986&amp;"|"&amp;$C2986,Inputs!$A$5:$A$132,0))</f>
        <v/>
      </c>
      <c r="E2986" s="32">
        <f>INDEX(Inputs!$M$5:$M$132,MATCH($B2986&amp;"|"&amp;$C2986,Inputs!$A$5:$A$132,0))</f>
        <v/>
      </c>
      <c r="F2986" s="36" t="n"/>
      <c r="G2986" s="36" t="n"/>
      <c r="H2986" s="14">
        <f>INDEX(VarLab,MATCH($A2986,VarKey,0))&amp;INDEX(MemLab,MATCH($C2986&amp;"|"&amp;$B2986,MemKey,0))</f>
        <v/>
      </c>
      <c r="I2986" s="14">
        <f>INDEX(VarUnit,MATCH($A2986,VarKey,0))</f>
        <v/>
      </c>
      <c r="J2986" s="14">
        <f>INDEX(VarSrc,MATCH($A2986,VarKey,0))</f>
        <v/>
      </c>
      <c r="K2986" s="11">
        <f>CodePrefix&amp;$A2986&amp;IF($C2986="","","."&amp;$C2986&amp;"."&amp;$B2986)&amp;INDEX(VarEnd,MATCH($A2986,VarKey,0))&amp;K$5</f>
        <v/>
      </c>
      <c r="L2986" s="37">
        <f>INDEX(L$297:L$313,$E2986)*$D2986</f>
        <v/>
      </c>
      <c r="M2986" s="32">
        <f>INDEX(M$297:M$313,$E2986)*$D2986</f>
        <v/>
      </c>
      <c r="N2986" s="32">
        <f>INDEX(N$297:N$313,$E2986)*$D2986</f>
        <v/>
      </c>
      <c r="O2986" s="32">
        <f>INDEX(O$297:O$313,$E2986)*$D2986</f>
        <v/>
      </c>
      <c r="P2986" s="32">
        <f>INDEX(P$297:P$313,$E2986)*$D2986</f>
        <v/>
      </c>
      <c r="Q2986" s="32">
        <f>INDEX(Q$297:Q$313,$E2986)*$D2986</f>
        <v/>
      </c>
      <c r="R2986" s="32">
        <f>INDEX(R$297:R$313,$E2986)*$D2986</f>
        <v/>
      </c>
      <c r="S2986" s="32">
        <f>INDEX(S$297:S$313,$E2986)*$D2986</f>
        <v/>
      </c>
      <c r="T2986" s="32">
        <f>INDEX(T$297:T$313,$E2986)*$D2986</f>
        <v/>
      </c>
      <c r="U2986" s="32">
        <f>INDEX(U$297:U$313,$E2986)*$D2986</f>
        <v/>
      </c>
      <c r="V2986" s="32">
        <f>INDEX(V$297:V$313,$E2986)*$D2986</f>
        <v/>
      </c>
      <c r="W2986" s="32">
        <f>INDEX(W$297:W$313,$E2986)*$D2986</f>
        <v/>
      </c>
      <c r="X2986" s="32">
        <f>INDEX(X$297:X$313,$E2986)*$D2986</f>
        <v/>
      </c>
      <c r="Y2986" s="32">
        <f>INDEX(Y$297:Y$313,$E2986)*$D2986</f>
        <v/>
      </c>
      <c r="Z2986" s="32">
        <f>INDEX(Z$297:Z$313,$E2986)*$D2986</f>
        <v/>
      </c>
      <c r="AA2986" s="32">
        <f>INDEX(AA$297:AA$313,$E2986)*$D2986</f>
        <v/>
      </c>
      <c r="AB2986" s="32">
        <f>INDEX(AB$297:AB$313,$E2986)*$D2986</f>
        <v/>
      </c>
      <c r="AC2986" s="32">
        <f>INDEX(AC$297:AC$313,$E2986)*$D2986</f>
        <v/>
      </c>
      <c r="AD2986" s="32">
        <f>INDEX(AD$297:AD$313,$E2986)*$D2986</f>
        <v/>
      </c>
      <c r="AF2986" s="11">
        <f>CodePrefix&amp;$A2986&amp;IF($C2986="","","."&amp;$C2986&amp;"."&amp;$B2986)&amp;INDEX(VarEnd,MATCH($A2986,VarKey,0))&amp;AF$5</f>
        <v/>
      </c>
      <c r="AG2986" s="37">
        <f>INDEX(AG$297:AG$313,$E2986)*$D2986</f>
        <v/>
      </c>
      <c r="AH2986" s="32">
        <f>INDEX(AH$297:AH$313,$E2986)*$D2986</f>
        <v/>
      </c>
      <c r="AI2986" s="32">
        <f>INDEX(AI$297:AI$313,$E2986)*$D2986</f>
        <v/>
      </c>
      <c r="AJ2986" s="32">
        <f>INDEX(AJ$297:AJ$313,$E2986)*$D2986</f>
        <v/>
      </c>
      <c r="AK2986" s="32">
        <f>INDEX(AK$297:AK$313,$E2986)*$D2986</f>
        <v/>
      </c>
      <c r="AL2986" s="32">
        <f>INDEX(AL$297:AL$313,$E2986)*$D2986</f>
        <v/>
      </c>
      <c r="AM2986" s="32">
        <f>INDEX(AM$297:AM$313,$E2986)*$D2986</f>
        <v/>
      </c>
      <c r="AN2986" s="32">
        <f>INDEX(AN$297:AN$313,$E2986)*$D2986</f>
        <v/>
      </c>
      <c r="AO2986" s="32">
        <f>INDEX(AO$297:AO$313,$E2986)*$D2986</f>
        <v/>
      </c>
      <c r="AP2986" s="32">
        <f>INDEX(AP$297:AP$313,$E2986)*$D2986</f>
        <v/>
      </c>
      <c r="AQ2986" s="32">
        <f>INDEX(AQ$297:AQ$313,$E2986)*$D2986</f>
        <v/>
      </c>
      <c r="AR2986" s="32">
        <f>INDEX(AR$297:AR$313,$E2986)*$D2986</f>
        <v/>
      </c>
      <c r="AS2986" s="32">
        <f>INDEX(AS$297:AS$313,$E2986)*$D2986</f>
        <v/>
      </c>
      <c r="AT2986" s="32">
        <f>INDEX(AT$297:AT$313,$E2986)*$D2986</f>
        <v/>
      </c>
      <c r="AU2986" s="32">
        <f>INDEX(AU$297:AU$313,$E2986)*$D2986</f>
        <v/>
      </c>
      <c r="AV2986" s="32">
        <f>INDEX(AV$297:AV$313,$E2986)*$D2986</f>
        <v/>
      </c>
      <c r="AW2986" s="32">
        <f>INDEX(AW$297:AW$313,$E2986)*$D2986</f>
        <v/>
      </c>
      <c r="AX2986" s="32">
        <f>INDEX(AX$297:AX$313,$E2986)*$D2986</f>
        <v/>
      </c>
      <c r="AY2986" s="32">
        <f>INDEX(AY$297:AY$313,$E2986)*$D2986</f>
        <v/>
      </c>
    </row>
    <row r="2987" hidden="1" outlineLevel="2"/>
    <row r="2988" hidden="1" outlineLevel="2">
      <c r="A2988" s="14" t="inlineStr">
        <is>
          <t>ener</t>
        </is>
      </c>
      <c r="B2988" s="14" t="inlineStr">
        <is>
          <t>coa</t>
        </is>
      </c>
      <c r="C2988" s="14" t="inlineStr">
        <is>
          <t>oen</t>
        </is>
      </c>
      <c r="D2988" s="32">
        <f>INDEX(Inputs!$O$5:$O$132,MATCH($B2988&amp;"|"&amp;$C2988,Inputs!$A$5:$A$132,0))</f>
        <v/>
      </c>
      <c r="E2988" s="32">
        <f>INDEX(Inputs!$P$5:$P$132,MATCH($B2988&amp;"|"&amp;$C2988,Inputs!$A$5:$A$132,0))</f>
        <v/>
      </c>
      <c r="F2988" s="32">
        <f>INDEX(Inputs!$T$5:$T$132,MATCH($B2988&amp;"|"&amp;$C2988,Inputs!$A$5:$A$132,0))</f>
        <v/>
      </c>
      <c r="G2988" s="32">
        <f>INDEX(Inputs!$S$5:$S$132,MATCH($B2988&amp;"|"&amp;$C2988,Inputs!$A$5:$A$132,0))</f>
        <v/>
      </c>
      <c r="H2988" s="14">
        <f>INDEX(VarLab,MATCH($A2988,VarKey,0))&amp;INDEX(MemLab,MATCH($C2988&amp;"|"&amp;$B2988,MemKey,0))</f>
        <v/>
      </c>
      <c r="I2988" s="14">
        <f>INDEX(VarUnit,MATCH($A2988,VarKey,0))</f>
        <v/>
      </c>
      <c r="J2988" s="14">
        <f>INDEX(VarSrc,MATCH($A2988,VarKey,0))</f>
        <v/>
      </c>
      <c r="K2988" s="11">
        <f>CodePrefix&amp;$A2988&amp;IF($C2988="","","."&amp;$C2988&amp;"."&amp;$B2988)&amp;INDEX(VarEnd,MATCH($A2988,VarKey,0))&amp;K$5</f>
        <v/>
      </c>
      <c r="L2988" s="39">
        <f>INDEX(Inputs!$X$5:$X$132,MATCH($B2988&amp;"|"&amp;$C2988,Inputs!$A$5:$A$132,0))</f>
        <v/>
      </c>
      <c r="M2988" s="40">
        <f>L2988*$G2988*(1+M$7)^$D2988*(M2970/L2970)^$E2988*((M2970+M2979)/(L2970+L2979))^$F2988</f>
        <v/>
      </c>
      <c r="N2988" s="40">
        <f>M2988*$G2988*(1+N$7)^$D2988*(N2970/M2970)^$E2988*((N2970+N2979)/(M2970+M2979))^$F2988</f>
        <v/>
      </c>
      <c r="O2988" s="40">
        <f>N2988*$G2988*(1+O$7)^$D2988*(O2970/N2970)^$E2988*((O2970+O2979)/(N2970+N2979))^$F2988</f>
        <v/>
      </c>
      <c r="P2988" s="40">
        <f>O2988*$G2988*(1+P$7)^$D2988*(P2970/O2970)^$E2988*((P2970+P2979)/(O2970+O2979))^$F2988</f>
        <v/>
      </c>
      <c r="Q2988" s="40">
        <f>P2988*$G2988*(1+Q$7)^$D2988*(Q2970/P2970)^$E2988*((Q2970+Q2979)/(P2970+P2979))^$F2988</f>
        <v/>
      </c>
      <c r="R2988" s="40">
        <f>Q2988*$G2988*(1+R$7)^$D2988*(R2970/Q2970)^$E2988*((R2970+R2979)/(Q2970+Q2979))^$F2988</f>
        <v/>
      </c>
      <c r="S2988" s="40">
        <f>R2988*$G2988*(1+S$7)^$D2988*(S2970/R2970)^$E2988*((S2970+S2979)/(R2970+R2979))^$F2988</f>
        <v/>
      </c>
      <c r="T2988" s="40">
        <f>S2988*$G2988*(1+T$7)^$D2988*(T2970/S2970)^$E2988*((T2970+T2979)/(S2970+S2979))^$F2988</f>
        <v/>
      </c>
      <c r="U2988" s="40">
        <f>T2988*$G2988*(1+U$7)^$D2988*(U2970/T2970)^$E2988*((U2970+U2979)/(T2970+T2979))^$F2988</f>
        <v/>
      </c>
      <c r="V2988" s="40">
        <f>U2988*$G2988*(1+V$7)^$D2988*(V2970/U2970)^$E2988*((V2970+V2979)/(U2970+U2979))^$F2988</f>
        <v/>
      </c>
      <c r="W2988" s="40">
        <f>V2988*$G2988*(1+W$7)^$D2988*(W2970/V2970)^$E2988*((W2970+W2979)/(V2970+V2979))^$F2988</f>
        <v/>
      </c>
      <c r="X2988" s="40">
        <f>W2988*$G2988*(1+X$7)^$D2988*(X2970/W2970)^$E2988*((X2970+X2979)/(W2970+W2979))^$F2988</f>
        <v/>
      </c>
      <c r="Y2988" s="40">
        <f>X2988*$G2988*(1+Y$7)^$D2988*(Y2970/X2970)^$E2988*((Y2970+Y2979)/(X2970+X2979))^$F2988</f>
        <v/>
      </c>
      <c r="Z2988" s="40">
        <f>Y2988*$G2988*(1+Z$7)^$D2988*(Z2970/Y2970)^$E2988*((Z2970+Z2979)/(Y2970+Y2979))^$F2988</f>
        <v/>
      </c>
      <c r="AA2988" s="40">
        <f>Z2988*$G2988*(1+AA$7)^$D2988*(AA2970/Z2970)^$E2988*((AA2970+AA2979)/(Z2970+Z2979))^$F2988</f>
        <v/>
      </c>
      <c r="AB2988" s="40">
        <f>AA2988*$G2988*(1+AB$7)^$D2988*(AB2970/AA2970)^$E2988*((AB2970+AB2979)/(AA2970+AA2979))^$F2988</f>
        <v/>
      </c>
      <c r="AC2988" s="40">
        <f>AB2988*$G2988*(1+AC$7)^$D2988*(AC2970/AB2970)^$E2988*((AC2970+AC2979)/(AB2970+AB2979))^$F2988</f>
        <v/>
      </c>
      <c r="AD2988" s="40">
        <f>AC2988*$G2988*(1+AD$7)^$D2988*(AD2970/AC2970)^$E2988*((AD2970+AD2979)/(AC2970+AC2979))^$F2988</f>
        <v/>
      </c>
      <c r="AF2988" s="11">
        <f>CodePrefix&amp;$A2988&amp;IF($C2988="","","."&amp;$C2988&amp;"."&amp;$B2988)&amp;INDEX(VarEnd,MATCH($A2988,VarKey,0))&amp;AF$5</f>
        <v/>
      </c>
      <c r="AG2988" s="39">
        <f>INDEX(Inputs!$X$5:$X$132,MATCH($B2988&amp;"|"&amp;$C2988,Inputs!$A$5:$A$132,0))</f>
        <v/>
      </c>
      <c r="AH2988" s="40">
        <f>AG2988*$G2988*(1+AH$7)^$D2988*(AH2970/AG2970)^$E2988*((AH2970+AH2979)/(AG2970+AG2979))^$F2988</f>
        <v/>
      </c>
      <c r="AI2988" s="40">
        <f>AH2988*$G2988*(1+AI$7)^$D2988*(AI2970/AH2970)^$E2988*((AI2970+AI2979)/(AH2970+AH2979))^$F2988</f>
        <v/>
      </c>
      <c r="AJ2988" s="40">
        <f>AI2988*$G2988*(1+AJ$7)^$D2988*(AJ2970/AI2970)^$E2988*((AJ2970+AJ2979)/(AI2970+AI2979))^$F2988</f>
        <v/>
      </c>
      <c r="AK2988" s="40">
        <f>AJ2988*$G2988*(1+AK$7)^$D2988*(AK2970/AJ2970)^$E2988*((AK2970+AK2979)/(AJ2970+AJ2979))^$F2988</f>
        <v/>
      </c>
      <c r="AL2988" s="40">
        <f>AK2988*$G2988*(1+AL$7)^$D2988*(AL2970/AK2970)^$E2988*((AL2970+AL2979)/(AK2970+AK2979))^$F2988</f>
        <v/>
      </c>
      <c r="AM2988" s="40">
        <f>AL2988*$G2988*(1+AM$7)^$D2988*(AM2970/AL2970)^$E2988*((AM2970+AM2979)/(AL2970+AL2979))^$F2988</f>
        <v/>
      </c>
      <c r="AN2988" s="40">
        <f>AM2988*$G2988*(1+AN$7)^$D2988*(AN2970/AM2970)^$E2988*((AN2970+AN2979)/(AM2970+AM2979))^$F2988</f>
        <v/>
      </c>
      <c r="AO2988" s="40">
        <f>AN2988*$G2988*(1+AO$7)^$D2988*(AO2970/AN2970)^$E2988*((AO2970+AO2979)/(AN2970+AN2979))^$F2988</f>
        <v/>
      </c>
      <c r="AP2988" s="40">
        <f>AO2988*$G2988*(1+AP$7)^$D2988*(AP2970/AO2970)^$E2988*((AP2970+AP2979)/(AO2970+AO2979))^$F2988</f>
        <v/>
      </c>
      <c r="AQ2988" s="40">
        <f>AP2988*$G2988*(1+AQ$7)^$D2988*(AQ2970/AP2970)^$E2988*((AQ2970+AQ2979)/(AP2970+AP2979))^$F2988</f>
        <v/>
      </c>
      <c r="AR2988" s="40">
        <f>AQ2988*$G2988*(1+AR$7)^$D2988*(AR2970/AQ2970)^$E2988*((AR2970+AR2979)/(AQ2970+AQ2979))^$F2988</f>
        <v/>
      </c>
      <c r="AS2988" s="40">
        <f>AR2988*$G2988*(1+AS$7)^$D2988*(AS2970/AR2970)^$E2988*((AS2970+AS2979)/(AR2970+AR2979))^$F2988</f>
        <v/>
      </c>
      <c r="AT2988" s="40">
        <f>AS2988*$G2988*(1+AT$7)^$D2988*(AT2970/AS2970)^$E2988*((AT2970+AT2979)/(AS2970+AS2979))^$F2988</f>
        <v/>
      </c>
      <c r="AU2988" s="40">
        <f>AT2988*$G2988*(1+AU$7)^$D2988*(AU2970/AT2970)^$E2988*((AU2970+AU2979)/(AT2970+AT2979))^$F2988</f>
        <v/>
      </c>
      <c r="AV2988" s="40">
        <f>AU2988*$G2988*(1+AV$7)^$D2988*(AV2970/AU2970)^$E2988*((AV2970+AV2979)/(AU2970+AU2979))^$F2988</f>
        <v/>
      </c>
      <c r="AW2988" s="40">
        <f>AV2988*$G2988*(1+AW$7)^$D2988*(AW2970/AV2970)^$E2988*((AW2970+AW2979)/(AV2970+AV2979))^$F2988</f>
        <v/>
      </c>
      <c r="AX2988" s="40">
        <f>AW2988*$G2988*(1+AX$7)^$D2988*(AX2970/AW2970)^$E2988*((AX2970+AX2979)/(AW2970+AW2979))^$F2988</f>
        <v/>
      </c>
      <c r="AY2988" s="40">
        <f>AX2988*$G2988*(1+AY$7)^$D2988*(AY2970/AX2970)^$E2988*((AY2970+AY2979)/(AX2970+AX2979))^$F2988</f>
        <v/>
      </c>
    </row>
    <row r="2989" hidden="1" outlineLevel="2">
      <c r="A2989" s="14" t="inlineStr">
        <is>
          <t>ener</t>
        </is>
      </c>
      <c r="B2989" s="14" t="inlineStr">
        <is>
          <t>nga</t>
        </is>
      </c>
      <c r="C2989" s="14" t="inlineStr">
        <is>
          <t>oen</t>
        </is>
      </c>
      <c r="D2989" s="32">
        <f>INDEX(Inputs!$O$5:$O$132,MATCH($B2989&amp;"|"&amp;$C2989,Inputs!$A$5:$A$132,0))</f>
        <v/>
      </c>
      <c r="E2989" s="32">
        <f>INDEX(Inputs!$P$5:$P$132,MATCH($B2989&amp;"|"&amp;$C2989,Inputs!$A$5:$A$132,0))</f>
        <v/>
      </c>
      <c r="F2989" s="32">
        <f>INDEX(Inputs!$T$5:$T$132,MATCH($B2989&amp;"|"&amp;$C2989,Inputs!$A$5:$A$132,0))</f>
        <v/>
      </c>
      <c r="G2989" s="32">
        <f>INDEX(Inputs!$S$5:$S$132,MATCH($B2989&amp;"|"&amp;$C2989,Inputs!$A$5:$A$132,0))</f>
        <v/>
      </c>
      <c r="H2989" s="14">
        <f>INDEX(VarLab,MATCH($A2989,VarKey,0))&amp;INDEX(MemLab,MATCH($C2989&amp;"|"&amp;$B2989,MemKey,0))</f>
        <v/>
      </c>
      <c r="I2989" s="14">
        <f>INDEX(VarUnit,MATCH($A2989,VarKey,0))</f>
        <v/>
      </c>
      <c r="J2989" s="14">
        <f>INDEX(VarSrc,MATCH($A2989,VarKey,0))</f>
        <v/>
      </c>
      <c r="K2989" s="11">
        <f>CodePrefix&amp;$A2989&amp;IF($C2989="","","."&amp;$C2989&amp;"."&amp;$B2989)&amp;INDEX(VarEnd,MATCH($A2989,VarKey,0))&amp;K$5</f>
        <v/>
      </c>
      <c r="L2989" s="39">
        <f>INDEX(Inputs!$X$5:$X$132,MATCH($B2989&amp;"|"&amp;$C2989,Inputs!$A$5:$A$132,0))</f>
        <v/>
      </c>
      <c r="M2989" s="40">
        <f>L2989*$G2989*(1+M$7)^$D2989*(M2971/L2971)^$E2989*((M2971+M2980)/(L2971+L2980))^$F2989</f>
        <v/>
      </c>
      <c r="N2989" s="40">
        <f>M2989*$G2989*(1+N$7)^$D2989*(N2971/M2971)^$E2989*((N2971+N2980)/(M2971+M2980))^$F2989</f>
        <v/>
      </c>
      <c r="O2989" s="40">
        <f>N2989*$G2989*(1+O$7)^$D2989*(O2971/N2971)^$E2989*((O2971+O2980)/(N2971+N2980))^$F2989</f>
        <v/>
      </c>
      <c r="P2989" s="40">
        <f>O2989*$G2989*(1+P$7)^$D2989*(P2971/O2971)^$E2989*((P2971+P2980)/(O2971+O2980))^$F2989</f>
        <v/>
      </c>
      <c r="Q2989" s="40">
        <f>P2989*$G2989*(1+Q$7)^$D2989*(Q2971/P2971)^$E2989*((Q2971+Q2980)/(P2971+P2980))^$F2989</f>
        <v/>
      </c>
      <c r="R2989" s="40">
        <f>Q2989*$G2989*(1+R$7)^$D2989*(R2971/Q2971)^$E2989*((R2971+R2980)/(Q2971+Q2980))^$F2989</f>
        <v/>
      </c>
      <c r="S2989" s="40">
        <f>R2989*$G2989*(1+S$7)^$D2989*(S2971/R2971)^$E2989*((S2971+S2980)/(R2971+R2980))^$F2989</f>
        <v/>
      </c>
      <c r="T2989" s="40">
        <f>S2989*$G2989*(1+T$7)^$D2989*(T2971/S2971)^$E2989*((T2971+T2980)/(S2971+S2980))^$F2989</f>
        <v/>
      </c>
      <c r="U2989" s="40">
        <f>T2989*$G2989*(1+U$7)^$D2989*(U2971/T2971)^$E2989*((U2971+U2980)/(T2971+T2980))^$F2989</f>
        <v/>
      </c>
      <c r="V2989" s="40">
        <f>U2989*$G2989*(1+V$7)^$D2989*(V2971/U2971)^$E2989*((V2971+V2980)/(U2971+U2980))^$F2989</f>
        <v/>
      </c>
      <c r="W2989" s="40">
        <f>V2989*$G2989*(1+W$7)^$D2989*(W2971/V2971)^$E2989*((W2971+W2980)/(V2971+V2980))^$F2989</f>
        <v/>
      </c>
      <c r="X2989" s="40">
        <f>W2989*$G2989*(1+X$7)^$D2989*(X2971/W2971)^$E2989*((X2971+X2980)/(W2971+W2980))^$F2989</f>
        <v/>
      </c>
      <c r="Y2989" s="40">
        <f>X2989*$G2989*(1+Y$7)^$D2989*(Y2971/X2971)^$E2989*((Y2971+Y2980)/(X2971+X2980))^$F2989</f>
        <v/>
      </c>
      <c r="Z2989" s="40">
        <f>Y2989*$G2989*(1+Z$7)^$D2989*(Z2971/Y2971)^$E2989*((Z2971+Z2980)/(Y2971+Y2980))^$F2989</f>
        <v/>
      </c>
      <c r="AA2989" s="40">
        <f>Z2989*$G2989*(1+AA$7)^$D2989*(AA2971/Z2971)^$E2989*((AA2971+AA2980)/(Z2971+Z2980))^$F2989</f>
        <v/>
      </c>
      <c r="AB2989" s="40">
        <f>AA2989*$G2989*(1+AB$7)^$D2989*(AB2971/AA2971)^$E2989*((AB2971+AB2980)/(AA2971+AA2980))^$F2989</f>
        <v/>
      </c>
      <c r="AC2989" s="40">
        <f>AB2989*$G2989*(1+AC$7)^$D2989*(AC2971/AB2971)^$E2989*((AC2971+AC2980)/(AB2971+AB2980))^$F2989</f>
        <v/>
      </c>
      <c r="AD2989" s="40">
        <f>AC2989*$G2989*(1+AD$7)^$D2989*(AD2971/AC2971)^$E2989*((AD2971+AD2980)/(AC2971+AC2980))^$F2989</f>
        <v/>
      </c>
      <c r="AF2989" s="11">
        <f>CodePrefix&amp;$A2989&amp;IF($C2989="","","."&amp;$C2989&amp;"."&amp;$B2989)&amp;INDEX(VarEnd,MATCH($A2989,VarKey,0))&amp;AF$5</f>
        <v/>
      </c>
      <c r="AG2989" s="39">
        <f>INDEX(Inputs!$X$5:$X$132,MATCH($B2989&amp;"|"&amp;$C2989,Inputs!$A$5:$A$132,0))</f>
        <v/>
      </c>
      <c r="AH2989" s="40">
        <f>AG2989*$G2989*(1+AH$7)^$D2989*(AH2971/AG2971)^$E2989*((AH2971+AH2980)/(AG2971+AG2980))^$F2989</f>
        <v/>
      </c>
      <c r="AI2989" s="40">
        <f>AH2989*$G2989*(1+AI$7)^$D2989*(AI2971/AH2971)^$E2989*((AI2971+AI2980)/(AH2971+AH2980))^$F2989</f>
        <v/>
      </c>
      <c r="AJ2989" s="40">
        <f>AI2989*$G2989*(1+AJ$7)^$D2989*(AJ2971/AI2971)^$E2989*((AJ2971+AJ2980)/(AI2971+AI2980))^$F2989</f>
        <v/>
      </c>
      <c r="AK2989" s="40">
        <f>AJ2989*$G2989*(1+AK$7)^$D2989*(AK2971/AJ2971)^$E2989*((AK2971+AK2980)/(AJ2971+AJ2980))^$F2989</f>
        <v/>
      </c>
      <c r="AL2989" s="40">
        <f>AK2989*$G2989*(1+AL$7)^$D2989*(AL2971/AK2971)^$E2989*((AL2971+AL2980)/(AK2971+AK2980))^$F2989</f>
        <v/>
      </c>
      <c r="AM2989" s="40">
        <f>AL2989*$G2989*(1+AM$7)^$D2989*(AM2971/AL2971)^$E2989*((AM2971+AM2980)/(AL2971+AL2980))^$F2989</f>
        <v/>
      </c>
      <c r="AN2989" s="40">
        <f>AM2989*$G2989*(1+AN$7)^$D2989*(AN2971/AM2971)^$E2989*((AN2971+AN2980)/(AM2971+AM2980))^$F2989</f>
        <v/>
      </c>
      <c r="AO2989" s="40">
        <f>AN2989*$G2989*(1+AO$7)^$D2989*(AO2971/AN2971)^$E2989*((AO2971+AO2980)/(AN2971+AN2980))^$F2989</f>
        <v/>
      </c>
      <c r="AP2989" s="40">
        <f>AO2989*$G2989*(1+AP$7)^$D2989*(AP2971/AO2971)^$E2989*((AP2971+AP2980)/(AO2971+AO2980))^$F2989</f>
        <v/>
      </c>
      <c r="AQ2989" s="40">
        <f>AP2989*$G2989*(1+AQ$7)^$D2989*(AQ2971/AP2971)^$E2989*((AQ2971+AQ2980)/(AP2971+AP2980))^$F2989</f>
        <v/>
      </c>
      <c r="AR2989" s="40">
        <f>AQ2989*$G2989*(1+AR$7)^$D2989*(AR2971/AQ2971)^$E2989*((AR2971+AR2980)/(AQ2971+AQ2980))^$F2989</f>
        <v/>
      </c>
      <c r="AS2989" s="40">
        <f>AR2989*$G2989*(1+AS$7)^$D2989*(AS2971/AR2971)^$E2989*((AS2971+AS2980)/(AR2971+AR2980))^$F2989</f>
        <v/>
      </c>
      <c r="AT2989" s="40">
        <f>AS2989*$G2989*(1+AT$7)^$D2989*(AT2971/AS2971)^$E2989*((AT2971+AT2980)/(AS2971+AS2980))^$F2989</f>
        <v/>
      </c>
      <c r="AU2989" s="40">
        <f>AT2989*$G2989*(1+AU$7)^$D2989*(AU2971/AT2971)^$E2989*((AU2971+AU2980)/(AT2971+AT2980))^$F2989</f>
        <v/>
      </c>
      <c r="AV2989" s="40">
        <f>AU2989*$G2989*(1+AV$7)^$D2989*(AV2971/AU2971)^$E2989*((AV2971+AV2980)/(AU2971+AU2980))^$F2989</f>
        <v/>
      </c>
      <c r="AW2989" s="40">
        <f>AV2989*$G2989*(1+AW$7)^$D2989*(AW2971/AV2971)^$E2989*((AW2971+AW2980)/(AV2971+AV2980))^$F2989</f>
        <v/>
      </c>
      <c r="AX2989" s="40">
        <f>AW2989*$G2989*(1+AX$7)^$D2989*(AX2971/AW2971)^$E2989*((AX2971+AX2980)/(AW2971+AW2980))^$F2989</f>
        <v/>
      </c>
      <c r="AY2989" s="40">
        <f>AX2989*$G2989*(1+AY$7)^$D2989*(AY2971/AX2971)^$E2989*((AY2971+AY2980)/(AX2971+AX2980))^$F2989</f>
        <v/>
      </c>
    </row>
    <row r="2990" hidden="1" outlineLevel="2">
      <c r="A2990" s="14" t="inlineStr">
        <is>
          <t>ener</t>
        </is>
      </c>
      <c r="B2990" s="14" t="inlineStr">
        <is>
          <t>gso</t>
        </is>
      </c>
      <c r="C2990" s="14" t="inlineStr">
        <is>
          <t>oen</t>
        </is>
      </c>
      <c r="D2990" s="32">
        <f>INDEX(Inputs!$O$5:$O$132,MATCH($B2990&amp;"|"&amp;$C2990,Inputs!$A$5:$A$132,0))</f>
        <v/>
      </c>
      <c r="E2990" s="32">
        <f>INDEX(Inputs!$P$5:$P$132,MATCH($B2990&amp;"|"&amp;$C2990,Inputs!$A$5:$A$132,0))</f>
        <v/>
      </c>
      <c r="F2990" s="32">
        <f>INDEX(Inputs!$T$5:$T$132,MATCH($B2990&amp;"|"&amp;$C2990,Inputs!$A$5:$A$132,0))</f>
        <v/>
      </c>
      <c r="G2990" s="32">
        <f>INDEX(Inputs!$S$5:$S$132,MATCH($B2990&amp;"|"&amp;$C2990,Inputs!$A$5:$A$132,0))</f>
        <v/>
      </c>
      <c r="H2990" s="14">
        <f>INDEX(VarLab,MATCH($A2990,VarKey,0))&amp;INDEX(MemLab,MATCH($C2990&amp;"|"&amp;$B2990,MemKey,0))</f>
        <v/>
      </c>
      <c r="I2990" s="14">
        <f>INDEX(VarUnit,MATCH($A2990,VarKey,0))</f>
        <v/>
      </c>
      <c r="J2990" s="14">
        <f>INDEX(VarSrc,MATCH($A2990,VarKey,0))</f>
        <v/>
      </c>
      <c r="K2990" s="11">
        <f>CodePrefix&amp;$A2990&amp;IF($C2990="","","."&amp;$C2990&amp;"."&amp;$B2990)&amp;INDEX(VarEnd,MATCH($A2990,VarKey,0))&amp;K$5</f>
        <v/>
      </c>
      <c r="L2990" s="39">
        <f>INDEX(Inputs!$X$5:$X$132,MATCH($B2990&amp;"|"&amp;$C2990,Inputs!$A$5:$A$132,0))</f>
        <v/>
      </c>
      <c r="M2990" s="40">
        <f>L2990*$G2990*(1+M$7)^$D2990*(M2972/L2972)^$E2990*((M2972+M2981)/(L2972+L2981))^$F2990</f>
        <v/>
      </c>
      <c r="N2990" s="40">
        <f>M2990*$G2990*(1+N$7)^$D2990*(N2972/M2972)^$E2990*((N2972+N2981)/(M2972+M2981))^$F2990</f>
        <v/>
      </c>
      <c r="O2990" s="40">
        <f>N2990*$G2990*(1+O$7)^$D2990*(O2972/N2972)^$E2990*((O2972+O2981)/(N2972+N2981))^$F2990</f>
        <v/>
      </c>
      <c r="P2990" s="40">
        <f>O2990*$G2990*(1+P$7)^$D2990*(P2972/O2972)^$E2990*((P2972+P2981)/(O2972+O2981))^$F2990</f>
        <v/>
      </c>
      <c r="Q2990" s="40">
        <f>P2990*$G2990*(1+Q$7)^$D2990*(Q2972/P2972)^$E2990*((Q2972+Q2981)/(P2972+P2981))^$F2990</f>
        <v/>
      </c>
      <c r="R2990" s="40">
        <f>Q2990*$G2990*(1+R$7)^$D2990*(R2972/Q2972)^$E2990*((R2972+R2981)/(Q2972+Q2981))^$F2990</f>
        <v/>
      </c>
      <c r="S2990" s="40">
        <f>R2990*$G2990*(1+S$7)^$D2990*(S2972/R2972)^$E2990*((S2972+S2981)/(R2972+R2981))^$F2990</f>
        <v/>
      </c>
      <c r="T2990" s="40">
        <f>S2990*$G2990*(1+T$7)^$D2990*(T2972/S2972)^$E2990*((T2972+T2981)/(S2972+S2981))^$F2990</f>
        <v/>
      </c>
      <c r="U2990" s="40">
        <f>T2990*$G2990*(1+U$7)^$D2990*(U2972/T2972)^$E2990*((U2972+U2981)/(T2972+T2981))^$F2990</f>
        <v/>
      </c>
      <c r="V2990" s="40">
        <f>U2990*$G2990*(1+V$7)^$D2990*(V2972/U2972)^$E2990*((V2972+V2981)/(U2972+U2981))^$F2990</f>
        <v/>
      </c>
      <c r="W2990" s="40">
        <f>V2990*$G2990*(1+W$7)^$D2990*(W2972/V2972)^$E2990*((W2972+W2981)/(V2972+V2981))^$F2990</f>
        <v/>
      </c>
      <c r="X2990" s="40">
        <f>W2990*$G2990*(1+X$7)^$D2990*(X2972/W2972)^$E2990*((X2972+X2981)/(W2972+W2981))^$F2990</f>
        <v/>
      </c>
      <c r="Y2990" s="40">
        <f>X2990*$G2990*(1+Y$7)^$D2990*(Y2972/X2972)^$E2990*((Y2972+Y2981)/(X2972+X2981))^$F2990</f>
        <v/>
      </c>
      <c r="Z2990" s="40">
        <f>Y2990*$G2990*(1+Z$7)^$D2990*(Z2972/Y2972)^$E2990*((Z2972+Z2981)/(Y2972+Y2981))^$F2990</f>
        <v/>
      </c>
      <c r="AA2990" s="40">
        <f>Z2990*$G2990*(1+AA$7)^$D2990*(AA2972/Z2972)^$E2990*((AA2972+AA2981)/(Z2972+Z2981))^$F2990</f>
        <v/>
      </c>
      <c r="AB2990" s="40">
        <f>AA2990*$G2990*(1+AB$7)^$D2990*(AB2972/AA2972)^$E2990*((AB2972+AB2981)/(AA2972+AA2981))^$F2990</f>
        <v/>
      </c>
      <c r="AC2990" s="40">
        <f>AB2990*$G2990*(1+AC$7)^$D2990*(AC2972/AB2972)^$E2990*((AC2972+AC2981)/(AB2972+AB2981))^$F2990</f>
        <v/>
      </c>
      <c r="AD2990" s="40">
        <f>AC2990*$G2990*(1+AD$7)^$D2990*(AD2972/AC2972)^$E2990*((AD2972+AD2981)/(AC2972+AC2981))^$F2990</f>
        <v/>
      </c>
      <c r="AF2990" s="11">
        <f>CodePrefix&amp;$A2990&amp;IF($C2990="","","."&amp;$C2990&amp;"."&amp;$B2990)&amp;INDEX(VarEnd,MATCH($A2990,VarKey,0))&amp;AF$5</f>
        <v/>
      </c>
      <c r="AG2990" s="39">
        <f>INDEX(Inputs!$X$5:$X$132,MATCH($B2990&amp;"|"&amp;$C2990,Inputs!$A$5:$A$132,0))</f>
        <v/>
      </c>
      <c r="AH2990" s="40">
        <f>AG2990*$G2990*(1+AH$7)^$D2990*(AH2972/AG2972)^$E2990*((AH2972+AH2981)/(AG2972+AG2981))^$F2990</f>
        <v/>
      </c>
      <c r="AI2990" s="40">
        <f>AH2990*$G2990*(1+AI$7)^$D2990*(AI2972/AH2972)^$E2990*((AI2972+AI2981)/(AH2972+AH2981))^$F2990</f>
        <v/>
      </c>
      <c r="AJ2990" s="40">
        <f>AI2990*$G2990*(1+AJ$7)^$D2990*(AJ2972/AI2972)^$E2990*((AJ2972+AJ2981)/(AI2972+AI2981))^$F2990</f>
        <v/>
      </c>
      <c r="AK2990" s="40">
        <f>AJ2990*$G2990*(1+AK$7)^$D2990*(AK2972/AJ2972)^$E2990*((AK2972+AK2981)/(AJ2972+AJ2981))^$F2990</f>
        <v/>
      </c>
      <c r="AL2990" s="40">
        <f>AK2990*$G2990*(1+AL$7)^$D2990*(AL2972/AK2972)^$E2990*((AL2972+AL2981)/(AK2972+AK2981))^$F2990</f>
        <v/>
      </c>
      <c r="AM2990" s="40">
        <f>AL2990*$G2990*(1+AM$7)^$D2990*(AM2972/AL2972)^$E2990*((AM2972+AM2981)/(AL2972+AL2981))^$F2990</f>
        <v/>
      </c>
      <c r="AN2990" s="40">
        <f>AM2990*$G2990*(1+AN$7)^$D2990*(AN2972/AM2972)^$E2990*((AN2972+AN2981)/(AM2972+AM2981))^$F2990</f>
        <v/>
      </c>
      <c r="AO2990" s="40">
        <f>AN2990*$G2990*(1+AO$7)^$D2990*(AO2972/AN2972)^$E2990*((AO2972+AO2981)/(AN2972+AN2981))^$F2990</f>
        <v/>
      </c>
      <c r="AP2990" s="40">
        <f>AO2990*$G2990*(1+AP$7)^$D2990*(AP2972/AO2972)^$E2990*((AP2972+AP2981)/(AO2972+AO2981))^$F2990</f>
        <v/>
      </c>
      <c r="AQ2990" s="40">
        <f>AP2990*$G2990*(1+AQ$7)^$D2990*(AQ2972/AP2972)^$E2990*((AQ2972+AQ2981)/(AP2972+AP2981))^$F2990</f>
        <v/>
      </c>
      <c r="AR2990" s="40">
        <f>AQ2990*$G2990*(1+AR$7)^$D2990*(AR2972/AQ2972)^$E2990*((AR2972+AR2981)/(AQ2972+AQ2981))^$F2990</f>
        <v/>
      </c>
      <c r="AS2990" s="40">
        <f>AR2990*$G2990*(1+AS$7)^$D2990*(AS2972/AR2972)^$E2990*((AS2972+AS2981)/(AR2972+AR2981))^$F2990</f>
        <v/>
      </c>
      <c r="AT2990" s="40">
        <f>AS2990*$G2990*(1+AT$7)^$D2990*(AT2972/AS2972)^$E2990*((AT2972+AT2981)/(AS2972+AS2981))^$F2990</f>
        <v/>
      </c>
      <c r="AU2990" s="40">
        <f>AT2990*$G2990*(1+AU$7)^$D2990*(AU2972/AT2972)^$E2990*((AU2972+AU2981)/(AT2972+AT2981))^$F2990</f>
        <v/>
      </c>
      <c r="AV2990" s="40">
        <f>AU2990*$G2990*(1+AV$7)^$D2990*(AV2972/AU2972)^$E2990*((AV2972+AV2981)/(AU2972+AU2981))^$F2990</f>
        <v/>
      </c>
      <c r="AW2990" s="40">
        <f>AV2990*$G2990*(1+AW$7)^$D2990*(AW2972/AV2972)^$E2990*((AW2972+AW2981)/(AV2972+AV2981))^$F2990</f>
        <v/>
      </c>
      <c r="AX2990" s="40">
        <f>AW2990*$G2990*(1+AX$7)^$D2990*(AX2972/AW2972)^$E2990*((AX2972+AX2981)/(AW2972+AW2981))^$F2990</f>
        <v/>
      </c>
      <c r="AY2990" s="40">
        <f>AX2990*$G2990*(1+AY$7)^$D2990*(AY2972/AX2972)^$E2990*((AY2972+AY2981)/(AX2972+AX2981))^$F2990</f>
        <v/>
      </c>
    </row>
    <row r="2991" hidden="1" outlineLevel="2">
      <c r="A2991" s="14" t="inlineStr">
        <is>
          <t>ener</t>
        </is>
      </c>
      <c r="B2991" s="14" t="inlineStr">
        <is>
          <t>die</t>
        </is>
      </c>
      <c r="C2991" s="14" t="inlineStr">
        <is>
          <t>oen</t>
        </is>
      </c>
      <c r="D2991" s="32">
        <f>INDEX(Inputs!$O$5:$O$132,MATCH($B2991&amp;"|"&amp;$C2991,Inputs!$A$5:$A$132,0))</f>
        <v/>
      </c>
      <c r="E2991" s="32">
        <f>INDEX(Inputs!$P$5:$P$132,MATCH($B2991&amp;"|"&amp;$C2991,Inputs!$A$5:$A$132,0))</f>
        <v/>
      </c>
      <c r="F2991" s="32">
        <f>INDEX(Inputs!$T$5:$T$132,MATCH($B2991&amp;"|"&amp;$C2991,Inputs!$A$5:$A$132,0))</f>
        <v/>
      </c>
      <c r="G2991" s="32">
        <f>INDEX(Inputs!$S$5:$S$132,MATCH($B2991&amp;"|"&amp;$C2991,Inputs!$A$5:$A$132,0))</f>
        <v/>
      </c>
      <c r="H2991" s="14">
        <f>INDEX(VarLab,MATCH($A2991,VarKey,0))&amp;INDEX(MemLab,MATCH($C2991&amp;"|"&amp;$B2991,MemKey,0))</f>
        <v/>
      </c>
      <c r="I2991" s="14">
        <f>INDEX(VarUnit,MATCH($A2991,VarKey,0))</f>
        <v/>
      </c>
      <c r="J2991" s="14">
        <f>INDEX(VarSrc,MATCH($A2991,VarKey,0))</f>
        <v/>
      </c>
      <c r="K2991" s="11">
        <f>CodePrefix&amp;$A2991&amp;IF($C2991="","","."&amp;$C2991&amp;"."&amp;$B2991)&amp;INDEX(VarEnd,MATCH($A2991,VarKey,0))&amp;K$5</f>
        <v/>
      </c>
      <c r="L2991" s="39">
        <f>INDEX(Inputs!$X$5:$X$132,MATCH($B2991&amp;"|"&amp;$C2991,Inputs!$A$5:$A$132,0))</f>
        <v/>
      </c>
      <c r="M2991" s="40">
        <f>L2991*$G2991*(1+M$7)^$D2991*(M2973/L2973)^$E2991*((M2973+M2982)/(L2973+L2982))^$F2991</f>
        <v/>
      </c>
      <c r="N2991" s="40">
        <f>M2991*$G2991*(1+N$7)^$D2991*(N2973/M2973)^$E2991*((N2973+N2982)/(M2973+M2982))^$F2991</f>
        <v/>
      </c>
      <c r="O2991" s="40">
        <f>N2991*$G2991*(1+O$7)^$D2991*(O2973/N2973)^$E2991*((O2973+O2982)/(N2973+N2982))^$F2991</f>
        <v/>
      </c>
      <c r="P2991" s="40">
        <f>O2991*$G2991*(1+P$7)^$D2991*(P2973/O2973)^$E2991*((P2973+P2982)/(O2973+O2982))^$F2991</f>
        <v/>
      </c>
      <c r="Q2991" s="40">
        <f>P2991*$G2991*(1+Q$7)^$D2991*(Q2973/P2973)^$E2991*((Q2973+Q2982)/(P2973+P2982))^$F2991</f>
        <v/>
      </c>
      <c r="R2991" s="40">
        <f>Q2991*$G2991*(1+R$7)^$D2991*(R2973/Q2973)^$E2991*((R2973+R2982)/(Q2973+Q2982))^$F2991</f>
        <v/>
      </c>
      <c r="S2991" s="40">
        <f>R2991*$G2991*(1+S$7)^$D2991*(S2973/R2973)^$E2991*((S2973+S2982)/(R2973+R2982))^$F2991</f>
        <v/>
      </c>
      <c r="T2991" s="40">
        <f>S2991*$G2991*(1+T$7)^$D2991*(T2973/S2973)^$E2991*((T2973+T2982)/(S2973+S2982))^$F2991</f>
        <v/>
      </c>
      <c r="U2991" s="40">
        <f>T2991*$G2991*(1+U$7)^$D2991*(U2973/T2973)^$E2991*((U2973+U2982)/(T2973+T2982))^$F2991</f>
        <v/>
      </c>
      <c r="V2991" s="40">
        <f>U2991*$G2991*(1+V$7)^$D2991*(V2973/U2973)^$E2991*((V2973+V2982)/(U2973+U2982))^$F2991</f>
        <v/>
      </c>
      <c r="W2991" s="40">
        <f>V2991*$G2991*(1+W$7)^$D2991*(W2973/V2973)^$E2991*((W2973+W2982)/(V2973+V2982))^$F2991</f>
        <v/>
      </c>
      <c r="X2991" s="40">
        <f>W2991*$G2991*(1+X$7)^$D2991*(X2973/W2973)^$E2991*((X2973+X2982)/(W2973+W2982))^$F2991</f>
        <v/>
      </c>
      <c r="Y2991" s="40">
        <f>X2991*$G2991*(1+Y$7)^$D2991*(Y2973/X2973)^$E2991*((Y2973+Y2982)/(X2973+X2982))^$F2991</f>
        <v/>
      </c>
      <c r="Z2991" s="40">
        <f>Y2991*$G2991*(1+Z$7)^$D2991*(Z2973/Y2973)^$E2991*((Z2973+Z2982)/(Y2973+Y2982))^$F2991</f>
        <v/>
      </c>
      <c r="AA2991" s="40">
        <f>Z2991*$G2991*(1+AA$7)^$D2991*(AA2973/Z2973)^$E2991*((AA2973+AA2982)/(Z2973+Z2982))^$F2991</f>
        <v/>
      </c>
      <c r="AB2991" s="40">
        <f>AA2991*$G2991*(1+AB$7)^$D2991*(AB2973/AA2973)^$E2991*((AB2973+AB2982)/(AA2973+AA2982))^$F2991</f>
        <v/>
      </c>
      <c r="AC2991" s="40">
        <f>AB2991*$G2991*(1+AC$7)^$D2991*(AC2973/AB2973)^$E2991*((AC2973+AC2982)/(AB2973+AB2982))^$F2991</f>
        <v/>
      </c>
      <c r="AD2991" s="40">
        <f>AC2991*$G2991*(1+AD$7)^$D2991*(AD2973/AC2973)^$E2991*((AD2973+AD2982)/(AC2973+AC2982))^$F2991</f>
        <v/>
      </c>
      <c r="AF2991" s="11">
        <f>CodePrefix&amp;$A2991&amp;IF($C2991="","","."&amp;$C2991&amp;"."&amp;$B2991)&amp;INDEX(VarEnd,MATCH($A2991,VarKey,0))&amp;AF$5</f>
        <v/>
      </c>
      <c r="AG2991" s="39">
        <f>INDEX(Inputs!$X$5:$X$132,MATCH($B2991&amp;"|"&amp;$C2991,Inputs!$A$5:$A$132,0))</f>
        <v/>
      </c>
      <c r="AH2991" s="40">
        <f>AG2991*$G2991*(1+AH$7)^$D2991*(AH2973/AG2973)^$E2991*((AH2973+AH2982)/(AG2973+AG2982))^$F2991</f>
        <v/>
      </c>
      <c r="AI2991" s="40">
        <f>AH2991*$G2991*(1+AI$7)^$D2991*(AI2973/AH2973)^$E2991*((AI2973+AI2982)/(AH2973+AH2982))^$F2991</f>
        <v/>
      </c>
      <c r="AJ2991" s="40">
        <f>AI2991*$G2991*(1+AJ$7)^$D2991*(AJ2973/AI2973)^$E2991*((AJ2973+AJ2982)/(AI2973+AI2982))^$F2991</f>
        <v/>
      </c>
      <c r="AK2991" s="40">
        <f>AJ2991*$G2991*(1+AK$7)^$D2991*(AK2973/AJ2973)^$E2991*((AK2973+AK2982)/(AJ2973+AJ2982))^$F2991</f>
        <v/>
      </c>
      <c r="AL2991" s="40">
        <f>AK2991*$G2991*(1+AL$7)^$D2991*(AL2973/AK2973)^$E2991*((AL2973+AL2982)/(AK2973+AK2982))^$F2991</f>
        <v/>
      </c>
      <c r="AM2991" s="40">
        <f>AL2991*$G2991*(1+AM$7)^$D2991*(AM2973/AL2973)^$E2991*((AM2973+AM2982)/(AL2973+AL2982))^$F2991</f>
        <v/>
      </c>
      <c r="AN2991" s="40">
        <f>AM2991*$G2991*(1+AN$7)^$D2991*(AN2973/AM2973)^$E2991*((AN2973+AN2982)/(AM2973+AM2982))^$F2991</f>
        <v/>
      </c>
      <c r="AO2991" s="40">
        <f>AN2991*$G2991*(1+AO$7)^$D2991*(AO2973/AN2973)^$E2991*((AO2973+AO2982)/(AN2973+AN2982))^$F2991</f>
        <v/>
      </c>
      <c r="AP2991" s="40">
        <f>AO2991*$G2991*(1+AP$7)^$D2991*(AP2973/AO2973)^$E2991*((AP2973+AP2982)/(AO2973+AO2982))^$F2991</f>
        <v/>
      </c>
      <c r="AQ2991" s="40">
        <f>AP2991*$G2991*(1+AQ$7)^$D2991*(AQ2973/AP2973)^$E2991*((AQ2973+AQ2982)/(AP2973+AP2982))^$F2991</f>
        <v/>
      </c>
      <c r="AR2991" s="40">
        <f>AQ2991*$G2991*(1+AR$7)^$D2991*(AR2973/AQ2973)^$E2991*((AR2973+AR2982)/(AQ2973+AQ2982))^$F2991</f>
        <v/>
      </c>
      <c r="AS2991" s="40">
        <f>AR2991*$G2991*(1+AS$7)^$D2991*(AS2973/AR2973)^$E2991*((AS2973+AS2982)/(AR2973+AR2982))^$F2991</f>
        <v/>
      </c>
      <c r="AT2991" s="40">
        <f>AS2991*$G2991*(1+AT$7)^$D2991*(AT2973/AS2973)^$E2991*((AT2973+AT2982)/(AS2973+AS2982))^$F2991</f>
        <v/>
      </c>
      <c r="AU2991" s="40">
        <f>AT2991*$G2991*(1+AU$7)^$D2991*(AU2973/AT2973)^$E2991*((AU2973+AU2982)/(AT2973+AT2982))^$F2991</f>
        <v/>
      </c>
      <c r="AV2991" s="40">
        <f>AU2991*$G2991*(1+AV$7)^$D2991*(AV2973/AU2973)^$E2991*((AV2973+AV2982)/(AU2973+AU2982))^$F2991</f>
        <v/>
      </c>
      <c r="AW2991" s="40">
        <f>AV2991*$G2991*(1+AW$7)^$D2991*(AW2973/AV2973)^$E2991*((AW2973+AW2982)/(AV2973+AV2982))^$F2991</f>
        <v/>
      </c>
      <c r="AX2991" s="40">
        <f>AW2991*$G2991*(1+AX$7)^$D2991*(AX2973/AW2973)^$E2991*((AX2973+AX2982)/(AW2973+AW2982))^$F2991</f>
        <v/>
      </c>
      <c r="AY2991" s="40">
        <f>AX2991*$G2991*(1+AY$7)^$D2991*(AY2973/AX2973)^$E2991*((AY2973+AY2982)/(AX2973+AX2982))^$F2991</f>
        <v/>
      </c>
    </row>
    <row r="2992" hidden="1" outlineLevel="2">
      <c r="A2992" s="14" t="inlineStr">
        <is>
          <t>ener</t>
        </is>
      </c>
      <c r="B2992" s="14" t="inlineStr">
        <is>
          <t>lpg</t>
        </is>
      </c>
      <c r="C2992" s="14" t="inlineStr">
        <is>
          <t>oen</t>
        </is>
      </c>
      <c r="D2992" s="32">
        <f>INDEX(Inputs!$O$5:$O$132,MATCH($B2992&amp;"|"&amp;$C2992,Inputs!$A$5:$A$132,0))</f>
        <v/>
      </c>
      <c r="E2992" s="32">
        <f>INDEX(Inputs!$P$5:$P$132,MATCH($B2992&amp;"|"&amp;$C2992,Inputs!$A$5:$A$132,0))</f>
        <v/>
      </c>
      <c r="F2992" s="32">
        <f>INDEX(Inputs!$T$5:$T$132,MATCH($B2992&amp;"|"&amp;$C2992,Inputs!$A$5:$A$132,0))</f>
        <v/>
      </c>
      <c r="G2992" s="32">
        <f>INDEX(Inputs!$S$5:$S$132,MATCH($B2992&amp;"|"&amp;$C2992,Inputs!$A$5:$A$132,0))</f>
        <v/>
      </c>
      <c r="H2992" s="14">
        <f>INDEX(VarLab,MATCH($A2992,VarKey,0))&amp;INDEX(MemLab,MATCH($C2992&amp;"|"&amp;$B2992,MemKey,0))</f>
        <v/>
      </c>
      <c r="I2992" s="14">
        <f>INDEX(VarUnit,MATCH($A2992,VarKey,0))</f>
        <v/>
      </c>
      <c r="J2992" s="14">
        <f>INDEX(VarSrc,MATCH($A2992,VarKey,0))</f>
        <v/>
      </c>
      <c r="K2992" s="11">
        <f>CodePrefix&amp;$A2992&amp;IF($C2992="","","."&amp;$C2992&amp;"."&amp;$B2992)&amp;INDEX(VarEnd,MATCH($A2992,VarKey,0))&amp;K$5</f>
        <v/>
      </c>
      <c r="L2992" s="39">
        <f>INDEX(Inputs!$X$5:$X$132,MATCH($B2992&amp;"|"&amp;$C2992,Inputs!$A$5:$A$132,0))</f>
        <v/>
      </c>
      <c r="M2992" s="40">
        <f>L2992*$G2992*(1+M$7)^$D2992*(M2974/L2974)^$E2992*((M2974+M2983)/(L2974+L2983))^$F2992</f>
        <v/>
      </c>
      <c r="N2992" s="40">
        <f>M2992*$G2992*(1+N$7)^$D2992*(N2974/M2974)^$E2992*((N2974+N2983)/(M2974+M2983))^$F2992</f>
        <v/>
      </c>
      <c r="O2992" s="40">
        <f>N2992*$G2992*(1+O$7)^$D2992*(O2974/N2974)^$E2992*((O2974+O2983)/(N2974+N2983))^$F2992</f>
        <v/>
      </c>
      <c r="P2992" s="40">
        <f>O2992*$G2992*(1+P$7)^$D2992*(P2974/O2974)^$E2992*((P2974+P2983)/(O2974+O2983))^$F2992</f>
        <v/>
      </c>
      <c r="Q2992" s="40">
        <f>P2992*$G2992*(1+Q$7)^$D2992*(Q2974/P2974)^$E2992*((Q2974+Q2983)/(P2974+P2983))^$F2992</f>
        <v/>
      </c>
      <c r="R2992" s="40">
        <f>Q2992*$G2992*(1+R$7)^$D2992*(R2974/Q2974)^$E2992*((R2974+R2983)/(Q2974+Q2983))^$F2992</f>
        <v/>
      </c>
      <c r="S2992" s="40">
        <f>R2992*$G2992*(1+S$7)^$D2992*(S2974/R2974)^$E2992*((S2974+S2983)/(R2974+R2983))^$F2992</f>
        <v/>
      </c>
      <c r="T2992" s="40">
        <f>S2992*$G2992*(1+T$7)^$D2992*(T2974/S2974)^$E2992*((T2974+T2983)/(S2974+S2983))^$F2992</f>
        <v/>
      </c>
      <c r="U2992" s="40">
        <f>T2992*$G2992*(1+U$7)^$D2992*(U2974/T2974)^$E2992*((U2974+U2983)/(T2974+T2983))^$F2992</f>
        <v/>
      </c>
      <c r="V2992" s="40">
        <f>U2992*$G2992*(1+V$7)^$D2992*(V2974/U2974)^$E2992*((V2974+V2983)/(U2974+U2983))^$F2992</f>
        <v/>
      </c>
      <c r="W2992" s="40">
        <f>V2992*$G2992*(1+W$7)^$D2992*(W2974/V2974)^$E2992*((W2974+W2983)/(V2974+V2983))^$F2992</f>
        <v/>
      </c>
      <c r="X2992" s="40">
        <f>W2992*$G2992*(1+X$7)^$D2992*(X2974/W2974)^$E2992*((X2974+X2983)/(W2974+W2983))^$F2992</f>
        <v/>
      </c>
      <c r="Y2992" s="40">
        <f>X2992*$G2992*(1+Y$7)^$D2992*(Y2974/X2974)^$E2992*((Y2974+Y2983)/(X2974+X2983))^$F2992</f>
        <v/>
      </c>
      <c r="Z2992" s="40">
        <f>Y2992*$G2992*(1+Z$7)^$D2992*(Z2974/Y2974)^$E2992*((Z2974+Z2983)/(Y2974+Y2983))^$F2992</f>
        <v/>
      </c>
      <c r="AA2992" s="40">
        <f>Z2992*$G2992*(1+AA$7)^$D2992*(AA2974/Z2974)^$E2992*((AA2974+AA2983)/(Z2974+Z2983))^$F2992</f>
        <v/>
      </c>
      <c r="AB2992" s="40">
        <f>AA2992*$G2992*(1+AB$7)^$D2992*(AB2974/AA2974)^$E2992*((AB2974+AB2983)/(AA2974+AA2983))^$F2992</f>
        <v/>
      </c>
      <c r="AC2992" s="40">
        <f>AB2992*$G2992*(1+AC$7)^$D2992*(AC2974/AB2974)^$E2992*((AC2974+AC2983)/(AB2974+AB2983))^$F2992</f>
        <v/>
      </c>
      <c r="AD2992" s="40">
        <f>AC2992*$G2992*(1+AD$7)^$D2992*(AD2974/AC2974)^$E2992*((AD2974+AD2983)/(AC2974+AC2983))^$F2992</f>
        <v/>
      </c>
      <c r="AF2992" s="11">
        <f>CodePrefix&amp;$A2992&amp;IF($C2992="","","."&amp;$C2992&amp;"."&amp;$B2992)&amp;INDEX(VarEnd,MATCH($A2992,VarKey,0))&amp;AF$5</f>
        <v/>
      </c>
      <c r="AG2992" s="39">
        <f>INDEX(Inputs!$X$5:$X$132,MATCH($B2992&amp;"|"&amp;$C2992,Inputs!$A$5:$A$132,0))</f>
        <v/>
      </c>
      <c r="AH2992" s="40">
        <f>AG2992*$G2992*(1+AH$7)^$D2992*(AH2974/AG2974)^$E2992*((AH2974+AH2983)/(AG2974+AG2983))^$F2992</f>
        <v/>
      </c>
      <c r="AI2992" s="40">
        <f>AH2992*$G2992*(1+AI$7)^$D2992*(AI2974/AH2974)^$E2992*((AI2974+AI2983)/(AH2974+AH2983))^$F2992</f>
        <v/>
      </c>
      <c r="AJ2992" s="40">
        <f>AI2992*$G2992*(1+AJ$7)^$D2992*(AJ2974/AI2974)^$E2992*((AJ2974+AJ2983)/(AI2974+AI2983))^$F2992</f>
        <v/>
      </c>
      <c r="AK2992" s="40">
        <f>AJ2992*$G2992*(1+AK$7)^$D2992*(AK2974/AJ2974)^$E2992*((AK2974+AK2983)/(AJ2974+AJ2983))^$F2992</f>
        <v/>
      </c>
      <c r="AL2992" s="40">
        <f>AK2992*$G2992*(1+AL$7)^$D2992*(AL2974/AK2974)^$E2992*((AL2974+AL2983)/(AK2974+AK2983))^$F2992</f>
        <v/>
      </c>
      <c r="AM2992" s="40">
        <f>AL2992*$G2992*(1+AM$7)^$D2992*(AM2974/AL2974)^$E2992*((AM2974+AM2983)/(AL2974+AL2983))^$F2992</f>
        <v/>
      </c>
      <c r="AN2992" s="40">
        <f>AM2992*$G2992*(1+AN$7)^$D2992*(AN2974/AM2974)^$E2992*((AN2974+AN2983)/(AM2974+AM2983))^$F2992</f>
        <v/>
      </c>
      <c r="AO2992" s="40">
        <f>AN2992*$G2992*(1+AO$7)^$D2992*(AO2974/AN2974)^$E2992*((AO2974+AO2983)/(AN2974+AN2983))^$F2992</f>
        <v/>
      </c>
      <c r="AP2992" s="40">
        <f>AO2992*$G2992*(1+AP$7)^$D2992*(AP2974/AO2974)^$E2992*((AP2974+AP2983)/(AO2974+AO2983))^$F2992</f>
        <v/>
      </c>
      <c r="AQ2992" s="40">
        <f>AP2992*$G2992*(1+AQ$7)^$D2992*(AQ2974/AP2974)^$E2992*((AQ2974+AQ2983)/(AP2974+AP2983))^$F2992</f>
        <v/>
      </c>
      <c r="AR2992" s="40">
        <f>AQ2992*$G2992*(1+AR$7)^$D2992*(AR2974/AQ2974)^$E2992*((AR2974+AR2983)/(AQ2974+AQ2983))^$F2992</f>
        <v/>
      </c>
      <c r="AS2992" s="40">
        <f>AR2992*$G2992*(1+AS$7)^$D2992*(AS2974/AR2974)^$E2992*((AS2974+AS2983)/(AR2974+AR2983))^$F2992</f>
        <v/>
      </c>
      <c r="AT2992" s="40">
        <f>AS2992*$G2992*(1+AT$7)^$D2992*(AT2974/AS2974)^$E2992*((AT2974+AT2983)/(AS2974+AS2983))^$F2992</f>
        <v/>
      </c>
      <c r="AU2992" s="40">
        <f>AT2992*$G2992*(1+AU$7)^$D2992*(AU2974/AT2974)^$E2992*((AU2974+AU2983)/(AT2974+AT2983))^$F2992</f>
        <v/>
      </c>
      <c r="AV2992" s="40">
        <f>AU2992*$G2992*(1+AV$7)^$D2992*(AV2974/AU2974)^$E2992*((AV2974+AV2983)/(AU2974+AU2983))^$F2992</f>
        <v/>
      </c>
      <c r="AW2992" s="40">
        <f>AV2992*$G2992*(1+AW$7)^$D2992*(AW2974/AV2974)^$E2992*((AW2974+AW2983)/(AV2974+AV2983))^$F2992</f>
        <v/>
      </c>
      <c r="AX2992" s="40">
        <f>AW2992*$G2992*(1+AX$7)^$D2992*(AX2974/AW2974)^$E2992*((AX2974+AX2983)/(AW2974+AW2983))^$F2992</f>
        <v/>
      </c>
      <c r="AY2992" s="40">
        <f>AX2992*$G2992*(1+AY$7)^$D2992*(AY2974/AX2974)^$E2992*((AY2974+AY2983)/(AX2974+AX2983))^$F2992</f>
        <v/>
      </c>
    </row>
    <row r="2993" hidden="1" outlineLevel="2">
      <c r="A2993" s="14" t="inlineStr">
        <is>
          <t>ener</t>
        </is>
      </c>
      <c r="B2993" s="14" t="inlineStr">
        <is>
          <t>ker</t>
        </is>
      </c>
      <c r="C2993" s="14" t="inlineStr">
        <is>
          <t>oen</t>
        </is>
      </c>
      <c r="D2993" s="32">
        <f>INDEX(Inputs!$O$5:$O$132,MATCH($B2993&amp;"|"&amp;$C2993,Inputs!$A$5:$A$132,0))</f>
        <v/>
      </c>
      <c r="E2993" s="32">
        <f>INDEX(Inputs!$P$5:$P$132,MATCH($B2993&amp;"|"&amp;$C2993,Inputs!$A$5:$A$132,0))</f>
        <v/>
      </c>
      <c r="F2993" s="32">
        <f>INDEX(Inputs!$T$5:$T$132,MATCH($B2993&amp;"|"&amp;$C2993,Inputs!$A$5:$A$132,0))</f>
        <v/>
      </c>
      <c r="G2993" s="32">
        <f>INDEX(Inputs!$S$5:$S$132,MATCH($B2993&amp;"|"&amp;$C2993,Inputs!$A$5:$A$132,0))</f>
        <v/>
      </c>
      <c r="H2993" s="14">
        <f>INDEX(VarLab,MATCH($A2993,VarKey,0))&amp;INDEX(MemLab,MATCH($C2993&amp;"|"&amp;$B2993,MemKey,0))</f>
        <v/>
      </c>
      <c r="I2993" s="14">
        <f>INDEX(VarUnit,MATCH($A2993,VarKey,0))</f>
        <v/>
      </c>
      <c r="J2993" s="14">
        <f>INDEX(VarSrc,MATCH($A2993,VarKey,0))</f>
        <v/>
      </c>
      <c r="K2993" s="11">
        <f>CodePrefix&amp;$A2993&amp;IF($C2993="","","."&amp;$C2993&amp;"."&amp;$B2993)&amp;INDEX(VarEnd,MATCH($A2993,VarKey,0))&amp;K$5</f>
        <v/>
      </c>
      <c r="L2993" s="39">
        <f>INDEX(Inputs!$X$5:$X$132,MATCH($B2993&amp;"|"&amp;$C2993,Inputs!$A$5:$A$132,0))</f>
        <v/>
      </c>
      <c r="M2993" s="40">
        <f>L2993*$G2993*(1+M$7)^$D2993*(M2975/L2975)^$E2993*((M2975+M2984)/(L2975+L2984))^$F2993</f>
        <v/>
      </c>
      <c r="N2993" s="40">
        <f>M2993*$G2993*(1+N$7)^$D2993*(N2975/M2975)^$E2993*((N2975+N2984)/(M2975+M2984))^$F2993</f>
        <v/>
      </c>
      <c r="O2993" s="40">
        <f>N2993*$G2993*(1+O$7)^$D2993*(O2975/N2975)^$E2993*((O2975+O2984)/(N2975+N2984))^$F2993</f>
        <v/>
      </c>
      <c r="P2993" s="40">
        <f>O2993*$G2993*(1+P$7)^$D2993*(P2975/O2975)^$E2993*((P2975+P2984)/(O2975+O2984))^$F2993</f>
        <v/>
      </c>
      <c r="Q2993" s="40">
        <f>P2993*$G2993*(1+Q$7)^$D2993*(Q2975/P2975)^$E2993*((Q2975+Q2984)/(P2975+P2984))^$F2993</f>
        <v/>
      </c>
      <c r="R2993" s="40">
        <f>Q2993*$G2993*(1+R$7)^$D2993*(R2975/Q2975)^$E2993*((R2975+R2984)/(Q2975+Q2984))^$F2993</f>
        <v/>
      </c>
      <c r="S2993" s="40">
        <f>R2993*$G2993*(1+S$7)^$D2993*(S2975/R2975)^$E2993*((S2975+S2984)/(R2975+R2984))^$F2993</f>
        <v/>
      </c>
      <c r="T2993" s="40">
        <f>S2993*$G2993*(1+T$7)^$D2993*(T2975/S2975)^$E2993*((T2975+T2984)/(S2975+S2984))^$F2993</f>
        <v/>
      </c>
      <c r="U2993" s="40">
        <f>T2993*$G2993*(1+U$7)^$D2993*(U2975/T2975)^$E2993*((U2975+U2984)/(T2975+T2984))^$F2993</f>
        <v/>
      </c>
      <c r="V2993" s="40">
        <f>U2993*$G2993*(1+V$7)^$D2993*(V2975/U2975)^$E2993*((V2975+V2984)/(U2975+U2984))^$F2993</f>
        <v/>
      </c>
      <c r="W2993" s="40">
        <f>V2993*$G2993*(1+W$7)^$D2993*(W2975/V2975)^$E2993*((W2975+W2984)/(V2975+V2984))^$F2993</f>
        <v/>
      </c>
      <c r="X2993" s="40">
        <f>W2993*$G2993*(1+X$7)^$D2993*(X2975/W2975)^$E2993*((X2975+X2984)/(W2975+W2984))^$F2993</f>
        <v/>
      </c>
      <c r="Y2993" s="40">
        <f>X2993*$G2993*(1+Y$7)^$D2993*(Y2975/X2975)^$E2993*((Y2975+Y2984)/(X2975+X2984))^$F2993</f>
        <v/>
      </c>
      <c r="Z2993" s="40">
        <f>Y2993*$G2993*(1+Z$7)^$D2993*(Z2975/Y2975)^$E2993*((Z2975+Z2984)/(Y2975+Y2984))^$F2993</f>
        <v/>
      </c>
      <c r="AA2993" s="40">
        <f>Z2993*$G2993*(1+AA$7)^$D2993*(AA2975/Z2975)^$E2993*((AA2975+AA2984)/(Z2975+Z2984))^$F2993</f>
        <v/>
      </c>
      <c r="AB2993" s="40">
        <f>AA2993*$G2993*(1+AB$7)^$D2993*(AB2975/AA2975)^$E2993*((AB2975+AB2984)/(AA2975+AA2984))^$F2993</f>
        <v/>
      </c>
      <c r="AC2993" s="40">
        <f>AB2993*$G2993*(1+AC$7)^$D2993*(AC2975/AB2975)^$E2993*((AC2975+AC2984)/(AB2975+AB2984))^$F2993</f>
        <v/>
      </c>
      <c r="AD2993" s="40">
        <f>AC2993*$G2993*(1+AD$7)^$D2993*(AD2975/AC2975)^$E2993*((AD2975+AD2984)/(AC2975+AC2984))^$F2993</f>
        <v/>
      </c>
      <c r="AF2993" s="11">
        <f>CodePrefix&amp;$A2993&amp;IF($C2993="","","."&amp;$C2993&amp;"."&amp;$B2993)&amp;INDEX(VarEnd,MATCH($A2993,VarKey,0))&amp;AF$5</f>
        <v/>
      </c>
      <c r="AG2993" s="39">
        <f>INDEX(Inputs!$X$5:$X$132,MATCH($B2993&amp;"|"&amp;$C2993,Inputs!$A$5:$A$132,0))</f>
        <v/>
      </c>
      <c r="AH2993" s="40">
        <f>AG2993*$G2993*(1+AH$7)^$D2993*(AH2975/AG2975)^$E2993*((AH2975+AH2984)/(AG2975+AG2984))^$F2993</f>
        <v/>
      </c>
      <c r="AI2993" s="40">
        <f>AH2993*$G2993*(1+AI$7)^$D2993*(AI2975/AH2975)^$E2993*((AI2975+AI2984)/(AH2975+AH2984))^$F2993</f>
        <v/>
      </c>
      <c r="AJ2993" s="40">
        <f>AI2993*$G2993*(1+AJ$7)^$D2993*(AJ2975/AI2975)^$E2993*((AJ2975+AJ2984)/(AI2975+AI2984))^$F2993</f>
        <v/>
      </c>
      <c r="AK2993" s="40">
        <f>AJ2993*$G2993*(1+AK$7)^$D2993*(AK2975/AJ2975)^$E2993*((AK2975+AK2984)/(AJ2975+AJ2984))^$F2993</f>
        <v/>
      </c>
      <c r="AL2993" s="40">
        <f>AK2993*$G2993*(1+AL$7)^$D2993*(AL2975/AK2975)^$E2993*((AL2975+AL2984)/(AK2975+AK2984))^$F2993</f>
        <v/>
      </c>
      <c r="AM2993" s="40">
        <f>AL2993*$G2993*(1+AM$7)^$D2993*(AM2975/AL2975)^$E2993*((AM2975+AM2984)/(AL2975+AL2984))^$F2993</f>
        <v/>
      </c>
      <c r="AN2993" s="40">
        <f>AM2993*$G2993*(1+AN$7)^$D2993*(AN2975/AM2975)^$E2993*((AN2975+AN2984)/(AM2975+AM2984))^$F2993</f>
        <v/>
      </c>
      <c r="AO2993" s="40">
        <f>AN2993*$G2993*(1+AO$7)^$D2993*(AO2975/AN2975)^$E2993*((AO2975+AO2984)/(AN2975+AN2984))^$F2993</f>
        <v/>
      </c>
      <c r="AP2993" s="40">
        <f>AO2993*$G2993*(1+AP$7)^$D2993*(AP2975/AO2975)^$E2993*((AP2975+AP2984)/(AO2975+AO2984))^$F2993</f>
        <v/>
      </c>
      <c r="AQ2993" s="40">
        <f>AP2993*$G2993*(1+AQ$7)^$D2993*(AQ2975/AP2975)^$E2993*((AQ2975+AQ2984)/(AP2975+AP2984))^$F2993</f>
        <v/>
      </c>
      <c r="AR2993" s="40">
        <f>AQ2993*$G2993*(1+AR$7)^$D2993*(AR2975/AQ2975)^$E2993*((AR2975+AR2984)/(AQ2975+AQ2984))^$F2993</f>
        <v/>
      </c>
      <c r="AS2993" s="40">
        <f>AR2993*$G2993*(1+AS$7)^$D2993*(AS2975/AR2975)^$E2993*((AS2975+AS2984)/(AR2975+AR2984))^$F2993</f>
        <v/>
      </c>
      <c r="AT2993" s="40">
        <f>AS2993*$G2993*(1+AT$7)^$D2993*(AT2975/AS2975)^$E2993*((AT2975+AT2984)/(AS2975+AS2984))^$F2993</f>
        <v/>
      </c>
      <c r="AU2993" s="40">
        <f>AT2993*$G2993*(1+AU$7)^$D2993*(AU2975/AT2975)^$E2993*((AU2975+AU2984)/(AT2975+AT2984))^$F2993</f>
        <v/>
      </c>
      <c r="AV2993" s="40">
        <f>AU2993*$G2993*(1+AV$7)^$D2993*(AV2975/AU2975)^$E2993*((AV2975+AV2984)/(AU2975+AU2984))^$F2993</f>
        <v/>
      </c>
      <c r="AW2993" s="40">
        <f>AV2993*$G2993*(1+AW$7)^$D2993*(AW2975/AV2975)^$E2993*((AW2975+AW2984)/(AV2975+AV2984))^$F2993</f>
        <v/>
      </c>
      <c r="AX2993" s="40">
        <f>AW2993*$G2993*(1+AX$7)^$D2993*(AX2975/AW2975)^$E2993*((AX2975+AX2984)/(AW2975+AW2984))^$F2993</f>
        <v/>
      </c>
      <c r="AY2993" s="40">
        <f>AX2993*$G2993*(1+AY$7)^$D2993*(AY2975/AX2975)^$E2993*((AY2975+AY2984)/(AX2975+AX2984))^$F2993</f>
        <v/>
      </c>
    </row>
    <row r="2994" hidden="1" outlineLevel="2">
      <c r="A2994" s="14" t="inlineStr">
        <is>
          <t>ener</t>
        </is>
      </c>
      <c r="B2994" s="14" t="inlineStr">
        <is>
          <t>oop</t>
        </is>
      </c>
      <c r="C2994" s="14" t="inlineStr">
        <is>
          <t>oen</t>
        </is>
      </c>
      <c r="D2994" s="32">
        <f>INDEX(Inputs!$O$5:$O$132,MATCH($B2994&amp;"|"&amp;$C2994,Inputs!$A$5:$A$132,0))</f>
        <v/>
      </c>
      <c r="E2994" s="32">
        <f>INDEX(Inputs!$P$5:$P$132,MATCH($B2994&amp;"|"&amp;$C2994,Inputs!$A$5:$A$132,0))</f>
        <v/>
      </c>
      <c r="F2994" s="32">
        <f>INDEX(Inputs!$T$5:$T$132,MATCH($B2994&amp;"|"&amp;$C2994,Inputs!$A$5:$A$132,0))</f>
        <v/>
      </c>
      <c r="G2994" s="32">
        <f>INDEX(Inputs!$S$5:$S$132,MATCH($B2994&amp;"|"&amp;$C2994,Inputs!$A$5:$A$132,0))</f>
        <v/>
      </c>
      <c r="H2994" s="14">
        <f>INDEX(VarLab,MATCH($A2994,VarKey,0))&amp;INDEX(MemLab,MATCH($C2994&amp;"|"&amp;$B2994,MemKey,0))</f>
        <v/>
      </c>
      <c r="I2994" s="14">
        <f>INDEX(VarUnit,MATCH($A2994,VarKey,0))</f>
        <v/>
      </c>
      <c r="J2994" s="14">
        <f>INDEX(VarSrc,MATCH($A2994,VarKey,0))</f>
        <v/>
      </c>
      <c r="K2994" s="11">
        <f>CodePrefix&amp;$A2994&amp;IF($C2994="","","."&amp;$C2994&amp;"."&amp;$B2994)&amp;INDEX(VarEnd,MATCH($A2994,VarKey,0))&amp;K$5</f>
        <v/>
      </c>
      <c r="L2994" s="39">
        <f>INDEX(Inputs!$X$5:$X$132,MATCH($B2994&amp;"|"&amp;$C2994,Inputs!$A$5:$A$132,0))</f>
        <v/>
      </c>
      <c r="M2994" s="40">
        <f>L2994*$G2994*(1+M$7)^$D2994*(M2976/L2976)^$E2994*((M2976+M2985)/(L2976+L2985))^$F2994</f>
        <v/>
      </c>
      <c r="N2994" s="40">
        <f>M2994*$G2994*(1+N$7)^$D2994*(N2976/M2976)^$E2994*((N2976+N2985)/(M2976+M2985))^$F2994</f>
        <v/>
      </c>
      <c r="O2994" s="40">
        <f>N2994*$G2994*(1+O$7)^$D2994*(O2976/N2976)^$E2994*((O2976+O2985)/(N2976+N2985))^$F2994</f>
        <v/>
      </c>
      <c r="P2994" s="40">
        <f>O2994*$G2994*(1+P$7)^$D2994*(P2976/O2976)^$E2994*((P2976+P2985)/(O2976+O2985))^$F2994</f>
        <v/>
      </c>
      <c r="Q2994" s="40">
        <f>P2994*$G2994*(1+Q$7)^$D2994*(Q2976/P2976)^$E2994*((Q2976+Q2985)/(P2976+P2985))^$F2994</f>
        <v/>
      </c>
      <c r="R2994" s="40">
        <f>Q2994*$G2994*(1+R$7)^$D2994*(R2976/Q2976)^$E2994*((R2976+R2985)/(Q2976+Q2985))^$F2994</f>
        <v/>
      </c>
      <c r="S2994" s="40">
        <f>R2994*$G2994*(1+S$7)^$D2994*(S2976/R2976)^$E2994*((S2976+S2985)/(R2976+R2985))^$F2994</f>
        <v/>
      </c>
      <c r="T2994" s="40">
        <f>S2994*$G2994*(1+T$7)^$D2994*(T2976/S2976)^$E2994*((T2976+T2985)/(S2976+S2985))^$F2994</f>
        <v/>
      </c>
      <c r="U2994" s="40">
        <f>T2994*$G2994*(1+U$7)^$D2994*(U2976/T2976)^$E2994*((U2976+U2985)/(T2976+T2985))^$F2994</f>
        <v/>
      </c>
      <c r="V2994" s="40">
        <f>U2994*$G2994*(1+V$7)^$D2994*(V2976/U2976)^$E2994*((V2976+V2985)/(U2976+U2985))^$F2994</f>
        <v/>
      </c>
      <c r="W2994" s="40">
        <f>V2994*$G2994*(1+W$7)^$D2994*(W2976/V2976)^$E2994*((W2976+W2985)/(V2976+V2985))^$F2994</f>
        <v/>
      </c>
      <c r="X2994" s="40">
        <f>W2994*$G2994*(1+X$7)^$D2994*(X2976/W2976)^$E2994*((X2976+X2985)/(W2976+W2985))^$F2994</f>
        <v/>
      </c>
      <c r="Y2994" s="40">
        <f>X2994*$G2994*(1+Y$7)^$D2994*(Y2976/X2976)^$E2994*((Y2976+Y2985)/(X2976+X2985))^$F2994</f>
        <v/>
      </c>
      <c r="Z2994" s="40">
        <f>Y2994*$G2994*(1+Z$7)^$D2994*(Z2976/Y2976)^$E2994*((Z2976+Z2985)/(Y2976+Y2985))^$F2994</f>
        <v/>
      </c>
      <c r="AA2994" s="40">
        <f>Z2994*$G2994*(1+AA$7)^$D2994*(AA2976/Z2976)^$E2994*((AA2976+AA2985)/(Z2976+Z2985))^$F2994</f>
        <v/>
      </c>
      <c r="AB2994" s="40">
        <f>AA2994*$G2994*(1+AB$7)^$D2994*(AB2976/AA2976)^$E2994*((AB2976+AB2985)/(AA2976+AA2985))^$F2994</f>
        <v/>
      </c>
      <c r="AC2994" s="40">
        <f>AB2994*$G2994*(1+AC$7)^$D2994*(AC2976/AB2976)^$E2994*((AC2976+AC2985)/(AB2976+AB2985))^$F2994</f>
        <v/>
      </c>
      <c r="AD2994" s="40">
        <f>AC2994*$G2994*(1+AD$7)^$D2994*(AD2976/AC2976)^$E2994*((AD2976+AD2985)/(AC2976+AC2985))^$F2994</f>
        <v/>
      </c>
      <c r="AF2994" s="11">
        <f>CodePrefix&amp;$A2994&amp;IF($C2994="","","."&amp;$C2994&amp;"."&amp;$B2994)&amp;INDEX(VarEnd,MATCH($A2994,VarKey,0))&amp;AF$5</f>
        <v/>
      </c>
      <c r="AG2994" s="39">
        <f>INDEX(Inputs!$X$5:$X$132,MATCH($B2994&amp;"|"&amp;$C2994,Inputs!$A$5:$A$132,0))</f>
        <v/>
      </c>
      <c r="AH2994" s="40">
        <f>AG2994*$G2994*(1+AH$7)^$D2994*(AH2976/AG2976)^$E2994*((AH2976+AH2985)/(AG2976+AG2985))^$F2994</f>
        <v/>
      </c>
      <c r="AI2994" s="40">
        <f>AH2994*$G2994*(1+AI$7)^$D2994*(AI2976/AH2976)^$E2994*((AI2976+AI2985)/(AH2976+AH2985))^$F2994</f>
        <v/>
      </c>
      <c r="AJ2994" s="40">
        <f>AI2994*$G2994*(1+AJ$7)^$D2994*(AJ2976/AI2976)^$E2994*((AJ2976+AJ2985)/(AI2976+AI2985))^$F2994</f>
        <v/>
      </c>
      <c r="AK2994" s="40">
        <f>AJ2994*$G2994*(1+AK$7)^$D2994*(AK2976/AJ2976)^$E2994*((AK2976+AK2985)/(AJ2976+AJ2985))^$F2994</f>
        <v/>
      </c>
      <c r="AL2994" s="40">
        <f>AK2994*$G2994*(1+AL$7)^$D2994*(AL2976/AK2976)^$E2994*((AL2976+AL2985)/(AK2976+AK2985))^$F2994</f>
        <v/>
      </c>
      <c r="AM2994" s="40">
        <f>AL2994*$G2994*(1+AM$7)^$D2994*(AM2976/AL2976)^$E2994*((AM2976+AM2985)/(AL2976+AL2985))^$F2994</f>
        <v/>
      </c>
      <c r="AN2994" s="40">
        <f>AM2994*$G2994*(1+AN$7)^$D2994*(AN2976/AM2976)^$E2994*((AN2976+AN2985)/(AM2976+AM2985))^$F2994</f>
        <v/>
      </c>
      <c r="AO2994" s="40">
        <f>AN2994*$G2994*(1+AO$7)^$D2994*(AO2976/AN2976)^$E2994*((AO2976+AO2985)/(AN2976+AN2985))^$F2994</f>
        <v/>
      </c>
      <c r="AP2994" s="40">
        <f>AO2994*$G2994*(1+AP$7)^$D2994*(AP2976/AO2976)^$E2994*((AP2976+AP2985)/(AO2976+AO2985))^$F2994</f>
        <v/>
      </c>
      <c r="AQ2994" s="40">
        <f>AP2994*$G2994*(1+AQ$7)^$D2994*(AQ2976/AP2976)^$E2994*((AQ2976+AQ2985)/(AP2976+AP2985))^$F2994</f>
        <v/>
      </c>
      <c r="AR2994" s="40">
        <f>AQ2994*$G2994*(1+AR$7)^$D2994*(AR2976/AQ2976)^$E2994*((AR2976+AR2985)/(AQ2976+AQ2985))^$F2994</f>
        <v/>
      </c>
      <c r="AS2994" s="40">
        <f>AR2994*$G2994*(1+AS$7)^$D2994*(AS2976/AR2976)^$E2994*((AS2976+AS2985)/(AR2976+AR2985))^$F2994</f>
        <v/>
      </c>
      <c r="AT2994" s="40">
        <f>AS2994*$G2994*(1+AT$7)^$D2994*(AT2976/AS2976)^$E2994*((AT2976+AT2985)/(AS2976+AS2985))^$F2994</f>
        <v/>
      </c>
      <c r="AU2994" s="40">
        <f>AT2994*$G2994*(1+AU$7)^$D2994*(AU2976/AT2976)^$E2994*((AU2976+AU2985)/(AT2976+AT2985))^$F2994</f>
        <v/>
      </c>
      <c r="AV2994" s="40">
        <f>AU2994*$G2994*(1+AV$7)^$D2994*(AV2976/AU2976)^$E2994*((AV2976+AV2985)/(AU2976+AU2985))^$F2994</f>
        <v/>
      </c>
      <c r="AW2994" s="40">
        <f>AV2994*$G2994*(1+AW$7)^$D2994*(AW2976/AV2976)^$E2994*((AW2976+AW2985)/(AV2976+AV2985))^$F2994</f>
        <v/>
      </c>
      <c r="AX2994" s="40">
        <f>AW2994*$G2994*(1+AX$7)^$D2994*(AX2976/AW2976)^$E2994*((AX2976+AX2985)/(AW2976+AW2985))^$F2994</f>
        <v/>
      </c>
      <c r="AY2994" s="40">
        <f>AX2994*$G2994*(1+AY$7)^$D2994*(AY2976/AX2976)^$E2994*((AY2976+AY2985)/(AX2976+AX2985))^$F2994</f>
        <v/>
      </c>
    </row>
    <row r="2995" hidden="1" outlineLevel="2">
      <c r="A2995" s="14" t="inlineStr">
        <is>
          <t>ener</t>
        </is>
      </c>
      <c r="B2995" s="14" t="inlineStr">
        <is>
          <t>bio</t>
        </is>
      </c>
      <c r="C2995" s="14" t="inlineStr">
        <is>
          <t>oen</t>
        </is>
      </c>
      <c r="D2995" s="32">
        <f>INDEX(Inputs!$O$5:$O$132,MATCH($B2995&amp;"|"&amp;$C2995,Inputs!$A$5:$A$132,0))</f>
        <v/>
      </c>
      <c r="E2995" s="32">
        <f>INDEX(Inputs!$P$5:$P$132,MATCH($B2995&amp;"|"&amp;$C2995,Inputs!$A$5:$A$132,0))</f>
        <v/>
      </c>
      <c r="F2995" s="32">
        <f>INDEX(Inputs!$T$5:$T$132,MATCH($B2995&amp;"|"&amp;$C2995,Inputs!$A$5:$A$132,0))</f>
        <v/>
      </c>
      <c r="G2995" s="32">
        <f>INDEX(Inputs!$S$5:$S$132,MATCH($B2995&amp;"|"&amp;$C2995,Inputs!$A$5:$A$132,0))</f>
        <v/>
      </c>
      <c r="H2995" s="14">
        <f>INDEX(VarLab,MATCH($A2995,VarKey,0))&amp;INDEX(MemLab,MATCH($C2995&amp;"|"&amp;$B2995,MemKey,0))</f>
        <v/>
      </c>
      <c r="I2995" s="14">
        <f>INDEX(VarUnit,MATCH($A2995,VarKey,0))</f>
        <v/>
      </c>
      <c r="J2995" s="14">
        <f>INDEX(VarSrc,MATCH($A2995,VarKey,0))</f>
        <v/>
      </c>
      <c r="K2995" s="11">
        <f>CodePrefix&amp;$A2995&amp;IF($C2995="","","."&amp;$C2995&amp;"."&amp;$B2995)&amp;INDEX(VarEnd,MATCH($A2995,VarKey,0))&amp;K$5</f>
        <v/>
      </c>
      <c r="L2995" s="39">
        <f>INDEX(Inputs!$X$5:$X$132,MATCH($B2995&amp;"|"&amp;$C2995,Inputs!$A$5:$A$132,0))</f>
        <v/>
      </c>
      <c r="M2995" s="40">
        <f>L2995*$G2995*(1+M$7)^$D2995*(M2977/L2977)^$E2995*((M2977+M2986)/(L2977+L2986))^$F2995</f>
        <v/>
      </c>
      <c r="N2995" s="40">
        <f>M2995*$G2995*(1+N$7)^$D2995*(N2977/M2977)^$E2995*((N2977+N2986)/(M2977+M2986))^$F2995</f>
        <v/>
      </c>
      <c r="O2995" s="40">
        <f>N2995*$G2995*(1+O$7)^$D2995*(O2977/N2977)^$E2995*((O2977+O2986)/(N2977+N2986))^$F2995</f>
        <v/>
      </c>
      <c r="P2995" s="40">
        <f>O2995*$G2995*(1+P$7)^$D2995*(P2977/O2977)^$E2995*((P2977+P2986)/(O2977+O2986))^$F2995</f>
        <v/>
      </c>
      <c r="Q2995" s="40">
        <f>P2995*$G2995*(1+Q$7)^$D2995*(Q2977/P2977)^$E2995*((Q2977+Q2986)/(P2977+P2986))^$F2995</f>
        <v/>
      </c>
      <c r="R2995" s="40">
        <f>Q2995*$G2995*(1+R$7)^$D2995*(R2977/Q2977)^$E2995*((R2977+R2986)/(Q2977+Q2986))^$F2995</f>
        <v/>
      </c>
      <c r="S2995" s="40">
        <f>R2995*$G2995*(1+S$7)^$D2995*(S2977/R2977)^$E2995*((S2977+S2986)/(R2977+R2986))^$F2995</f>
        <v/>
      </c>
      <c r="T2995" s="40">
        <f>S2995*$G2995*(1+T$7)^$D2995*(T2977/S2977)^$E2995*((T2977+T2986)/(S2977+S2986))^$F2995</f>
        <v/>
      </c>
      <c r="U2995" s="40">
        <f>T2995*$G2995*(1+U$7)^$D2995*(U2977/T2977)^$E2995*((U2977+U2986)/(T2977+T2986))^$F2995</f>
        <v/>
      </c>
      <c r="V2995" s="40">
        <f>U2995*$G2995*(1+V$7)^$D2995*(V2977/U2977)^$E2995*((V2977+V2986)/(U2977+U2986))^$F2995</f>
        <v/>
      </c>
      <c r="W2995" s="40">
        <f>V2995*$G2995*(1+W$7)^$D2995*(W2977/V2977)^$E2995*((W2977+W2986)/(V2977+V2986))^$F2995</f>
        <v/>
      </c>
      <c r="X2995" s="40">
        <f>W2995*$G2995*(1+X$7)^$D2995*(X2977/W2977)^$E2995*((X2977+X2986)/(W2977+W2986))^$F2995</f>
        <v/>
      </c>
      <c r="Y2995" s="40">
        <f>X2995*$G2995*(1+Y$7)^$D2995*(Y2977/X2977)^$E2995*((Y2977+Y2986)/(X2977+X2986))^$F2995</f>
        <v/>
      </c>
      <c r="Z2995" s="40">
        <f>Y2995*$G2995*(1+Z$7)^$D2995*(Z2977/Y2977)^$E2995*((Z2977+Z2986)/(Y2977+Y2986))^$F2995</f>
        <v/>
      </c>
      <c r="AA2995" s="40">
        <f>Z2995*$G2995*(1+AA$7)^$D2995*(AA2977/Z2977)^$E2995*((AA2977+AA2986)/(Z2977+Z2986))^$F2995</f>
        <v/>
      </c>
      <c r="AB2995" s="40">
        <f>AA2995*$G2995*(1+AB$7)^$D2995*(AB2977/AA2977)^$E2995*((AB2977+AB2986)/(AA2977+AA2986))^$F2995</f>
        <v/>
      </c>
      <c r="AC2995" s="40">
        <f>AB2995*$G2995*(1+AC$7)^$D2995*(AC2977/AB2977)^$E2995*((AC2977+AC2986)/(AB2977+AB2986))^$F2995</f>
        <v/>
      </c>
      <c r="AD2995" s="40">
        <f>AC2995*$G2995*(1+AD$7)^$D2995*(AD2977/AC2977)^$E2995*((AD2977+AD2986)/(AC2977+AC2986))^$F2995</f>
        <v/>
      </c>
      <c r="AF2995" s="11">
        <f>CodePrefix&amp;$A2995&amp;IF($C2995="","","."&amp;$C2995&amp;"."&amp;$B2995)&amp;INDEX(VarEnd,MATCH($A2995,VarKey,0))&amp;AF$5</f>
        <v/>
      </c>
      <c r="AG2995" s="39">
        <f>INDEX(Inputs!$X$5:$X$132,MATCH($B2995&amp;"|"&amp;$C2995,Inputs!$A$5:$A$132,0))</f>
        <v/>
      </c>
      <c r="AH2995" s="40">
        <f>AG2995*$G2995*(1+AH$7)^$D2995*(AH2977/AG2977)^$E2995*((AH2977+AH2986)/(AG2977+AG2986))^$F2995</f>
        <v/>
      </c>
      <c r="AI2995" s="40">
        <f>AH2995*$G2995*(1+AI$7)^$D2995*(AI2977/AH2977)^$E2995*((AI2977+AI2986)/(AH2977+AH2986))^$F2995</f>
        <v/>
      </c>
      <c r="AJ2995" s="40">
        <f>AI2995*$G2995*(1+AJ$7)^$D2995*(AJ2977/AI2977)^$E2995*((AJ2977+AJ2986)/(AI2977+AI2986))^$F2995</f>
        <v/>
      </c>
      <c r="AK2995" s="40">
        <f>AJ2995*$G2995*(1+AK$7)^$D2995*(AK2977/AJ2977)^$E2995*((AK2977+AK2986)/(AJ2977+AJ2986))^$F2995</f>
        <v/>
      </c>
      <c r="AL2995" s="40">
        <f>AK2995*$G2995*(1+AL$7)^$D2995*(AL2977/AK2977)^$E2995*((AL2977+AL2986)/(AK2977+AK2986))^$F2995</f>
        <v/>
      </c>
      <c r="AM2995" s="40">
        <f>AL2995*$G2995*(1+AM$7)^$D2995*(AM2977/AL2977)^$E2995*((AM2977+AM2986)/(AL2977+AL2986))^$F2995</f>
        <v/>
      </c>
      <c r="AN2995" s="40">
        <f>AM2995*$G2995*(1+AN$7)^$D2995*(AN2977/AM2977)^$E2995*((AN2977+AN2986)/(AM2977+AM2986))^$F2995</f>
        <v/>
      </c>
      <c r="AO2995" s="40">
        <f>AN2995*$G2995*(1+AO$7)^$D2995*(AO2977/AN2977)^$E2995*((AO2977+AO2986)/(AN2977+AN2986))^$F2995</f>
        <v/>
      </c>
      <c r="AP2995" s="40">
        <f>AO2995*$G2995*(1+AP$7)^$D2995*(AP2977/AO2977)^$E2995*((AP2977+AP2986)/(AO2977+AO2986))^$F2995</f>
        <v/>
      </c>
      <c r="AQ2995" s="40">
        <f>AP2995*$G2995*(1+AQ$7)^$D2995*(AQ2977/AP2977)^$E2995*((AQ2977+AQ2986)/(AP2977+AP2986))^$F2995</f>
        <v/>
      </c>
      <c r="AR2995" s="40">
        <f>AQ2995*$G2995*(1+AR$7)^$D2995*(AR2977/AQ2977)^$E2995*((AR2977+AR2986)/(AQ2977+AQ2986))^$F2995</f>
        <v/>
      </c>
      <c r="AS2995" s="40">
        <f>AR2995*$G2995*(1+AS$7)^$D2995*(AS2977/AR2977)^$E2995*((AS2977+AS2986)/(AR2977+AR2986))^$F2995</f>
        <v/>
      </c>
      <c r="AT2995" s="40">
        <f>AS2995*$G2995*(1+AT$7)^$D2995*(AT2977/AS2977)^$E2995*((AT2977+AT2986)/(AS2977+AS2986))^$F2995</f>
        <v/>
      </c>
      <c r="AU2995" s="40">
        <f>AT2995*$G2995*(1+AU$7)^$D2995*(AU2977/AT2977)^$E2995*((AU2977+AU2986)/(AT2977+AT2986))^$F2995</f>
        <v/>
      </c>
      <c r="AV2995" s="40">
        <f>AU2995*$G2995*(1+AV$7)^$D2995*(AV2977/AU2977)^$E2995*((AV2977+AV2986)/(AU2977+AU2986))^$F2995</f>
        <v/>
      </c>
      <c r="AW2995" s="40">
        <f>AV2995*$G2995*(1+AW$7)^$D2995*(AW2977/AV2977)^$E2995*((AW2977+AW2986)/(AV2977+AV2986))^$F2995</f>
        <v/>
      </c>
      <c r="AX2995" s="40">
        <f>AW2995*$G2995*(1+AX$7)^$D2995*(AX2977/AW2977)^$E2995*((AX2977+AX2986)/(AW2977+AW2986))^$F2995</f>
        <v/>
      </c>
      <c r="AY2995" s="40">
        <f>AX2995*$G2995*(1+AY$7)^$D2995*(AY2977/AX2977)^$E2995*((AY2977+AY2986)/(AX2977+AX2986))^$F2995</f>
        <v/>
      </c>
    </row>
    <row r="2996" hidden="1" outlineLevel="2"/>
    <row r="2997" hidden="1" outlineLevel="2">
      <c r="A2997" s="14" t="inlineStr">
        <is>
          <t>co2</t>
        </is>
      </c>
      <c r="B2997" s="14" t="inlineStr">
        <is>
          <t>coa</t>
        </is>
      </c>
      <c r="C2997" s="14" t="inlineStr">
        <is>
          <t>oen</t>
        </is>
      </c>
      <c r="D2997" s="32">
        <f>INDEX(Inputs!$W$5:$W$132,MATCH($B2997&amp;"|"&amp;$C2997,Inputs!$A$5:$A$132,0))</f>
        <v/>
      </c>
      <c r="E2997" s="36" t="n"/>
      <c r="F2997" s="36" t="n"/>
      <c r="G2997" s="36" t="n"/>
      <c r="H2997" s="14">
        <f>INDEX(VarLab,MATCH($A2997,VarKey,0))&amp;INDEX(MemLab,MATCH($C2997&amp;"|"&amp;$B2997,MemKey,0))</f>
        <v/>
      </c>
      <c r="I2997" s="14">
        <f>INDEX(VarUnit,MATCH($A2997,VarKey,0))</f>
        <v/>
      </c>
      <c r="J2997" s="14">
        <f>INDEX(VarSrc,MATCH($A2997,VarKey,0))</f>
        <v/>
      </c>
      <c r="K2997" s="11">
        <f>CodePrefix&amp;$A2997&amp;IF($C2997="","","."&amp;$C2997&amp;"."&amp;$B2997)&amp;INDEX(VarEnd,MATCH($A2997,VarKey,0))&amp;K$5</f>
        <v/>
      </c>
      <c r="L2997" s="15">
        <f>L2988*Settings!$C$13*$D2997</f>
        <v/>
      </c>
      <c r="M2997" s="16">
        <f>M2988*Settings!$C$13*$D2997</f>
        <v/>
      </c>
      <c r="N2997" s="16">
        <f>N2988*Settings!$C$13*$D2997</f>
        <v/>
      </c>
      <c r="O2997" s="16">
        <f>O2988*Settings!$C$13*$D2997</f>
        <v/>
      </c>
      <c r="P2997" s="16">
        <f>P2988*Settings!$C$13*$D2997</f>
        <v/>
      </c>
      <c r="Q2997" s="16">
        <f>Q2988*Settings!$C$13*$D2997</f>
        <v/>
      </c>
      <c r="R2997" s="16">
        <f>R2988*Settings!$C$13*$D2997</f>
        <v/>
      </c>
      <c r="S2997" s="16">
        <f>S2988*Settings!$C$13*$D2997</f>
        <v/>
      </c>
      <c r="T2997" s="16">
        <f>T2988*Settings!$C$13*$D2997</f>
        <v/>
      </c>
      <c r="U2997" s="16">
        <f>U2988*Settings!$C$13*$D2997</f>
        <v/>
      </c>
      <c r="V2997" s="16">
        <f>V2988*Settings!$C$13*$D2997</f>
        <v/>
      </c>
      <c r="W2997" s="16">
        <f>W2988*Settings!$C$13*$D2997</f>
        <v/>
      </c>
      <c r="X2997" s="16">
        <f>X2988*Settings!$C$13*$D2997</f>
        <v/>
      </c>
      <c r="Y2997" s="16">
        <f>Y2988*Settings!$C$13*$D2997</f>
        <v/>
      </c>
      <c r="Z2997" s="16">
        <f>Z2988*Settings!$C$13*$D2997</f>
        <v/>
      </c>
      <c r="AA2997" s="16">
        <f>AA2988*Settings!$C$13*$D2997</f>
        <v/>
      </c>
      <c r="AB2997" s="16">
        <f>AB2988*Settings!$C$13*$D2997</f>
        <v/>
      </c>
      <c r="AC2997" s="16">
        <f>AC2988*Settings!$C$13*$D2997</f>
        <v/>
      </c>
      <c r="AD2997" s="16">
        <f>AD2988*Settings!$C$13*$D2997</f>
        <v/>
      </c>
      <c r="AF2997" s="11">
        <f>CodePrefix&amp;$A2997&amp;IF($C2997="","","."&amp;$C2997&amp;"."&amp;$B2997)&amp;INDEX(VarEnd,MATCH($A2997,VarKey,0))&amp;AF$5</f>
        <v/>
      </c>
      <c r="AG2997" s="15">
        <f>AG2988*Settings!$C$13*$D2997</f>
        <v/>
      </c>
      <c r="AH2997" s="16">
        <f>AH2988*Settings!$C$13*$D2997</f>
        <v/>
      </c>
      <c r="AI2997" s="16">
        <f>AI2988*Settings!$C$13*$D2997</f>
        <v/>
      </c>
      <c r="AJ2997" s="16">
        <f>AJ2988*Settings!$C$13*$D2997</f>
        <v/>
      </c>
      <c r="AK2997" s="16">
        <f>AK2988*Settings!$C$13*$D2997</f>
        <v/>
      </c>
      <c r="AL2997" s="16">
        <f>AL2988*Settings!$C$13*$D2997</f>
        <v/>
      </c>
      <c r="AM2997" s="16">
        <f>AM2988*Settings!$C$13*$D2997</f>
        <v/>
      </c>
      <c r="AN2997" s="16">
        <f>AN2988*Settings!$C$13*$D2997</f>
        <v/>
      </c>
      <c r="AO2997" s="16">
        <f>AO2988*Settings!$C$13*$D2997</f>
        <v/>
      </c>
      <c r="AP2997" s="16">
        <f>AP2988*Settings!$C$13*$D2997</f>
        <v/>
      </c>
      <c r="AQ2997" s="16">
        <f>AQ2988*Settings!$C$13*$D2997</f>
        <v/>
      </c>
      <c r="AR2997" s="16">
        <f>AR2988*Settings!$C$13*$D2997</f>
        <v/>
      </c>
      <c r="AS2997" s="16">
        <f>AS2988*Settings!$C$13*$D2997</f>
        <v/>
      </c>
      <c r="AT2997" s="16">
        <f>AT2988*Settings!$C$13*$D2997</f>
        <v/>
      </c>
      <c r="AU2997" s="16">
        <f>AU2988*Settings!$C$13*$D2997</f>
        <v/>
      </c>
      <c r="AV2997" s="16">
        <f>AV2988*Settings!$C$13*$D2997</f>
        <v/>
      </c>
      <c r="AW2997" s="16">
        <f>AW2988*Settings!$C$13*$D2997</f>
        <v/>
      </c>
      <c r="AX2997" s="16">
        <f>AX2988*Settings!$C$13*$D2997</f>
        <v/>
      </c>
      <c r="AY2997" s="16">
        <f>AY2988*Settings!$C$13*$D2997</f>
        <v/>
      </c>
    </row>
    <row r="2998" hidden="1" outlineLevel="2">
      <c r="A2998" s="14" t="inlineStr">
        <is>
          <t>co2</t>
        </is>
      </c>
      <c r="B2998" s="14" t="inlineStr">
        <is>
          <t>nga</t>
        </is>
      </c>
      <c r="C2998" s="14" t="inlineStr">
        <is>
          <t>oen</t>
        </is>
      </c>
      <c r="D2998" s="32">
        <f>INDEX(Inputs!$W$5:$W$132,MATCH($B2998&amp;"|"&amp;$C2998,Inputs!$A$5:$A$132,0))</f>
        <v/>
      </c>
      <c r="E2998" s="36" t="n"/>
      <c r="F2998" s="36" t="n"/>
      <c r="G2998" s="36" t="n"/>
      <c r="H2998" s="14">
        <f>INDEX(VarLab,MATCH($A2998,VarKey,0))&amp;INDEX(MemLab,MATCH($C2998&amp;"|"&amp;$B2998,MemKey,0))</f>
        <v/>
      </c>
      <c r="I2998" s="14">
        <f>INDEX(VarUnit,MATCH($A2998,VarKey,0))</f>
        <v/>
      </c>
      <c r="J2998" s="14">
        <f>INDEX(VarSrc,MATCH($A2998,VarKey,0))</f>
        <v/>
      </c>
      <c r="K2998" s="11">
        <f>CodePrefix&amp;$A2998&amp;IF($C2998="","","."&amp;$C2998&amp;"."&amp;$B2998)&amp;INDEX(VarEnd,MATCH($A2998,VarKey,0))&amp;K$5</f>
        <v/>
      </c>
      <c r="L2998" s="15">
        <f>L2989*Settings!$C$13*$D2998</f>
        <v/>
      </c>
      <c r="M2998" s="16">
        <f>M2989*Settings!$C$13*$D2998</f>
        <v/>
      </c>
      <c r="N2998" s="16">
        <f>N2989*Settings!$C$13*$D2998</f>
        <v/>
      </c>
      <c r="O2998" s="16">
        <f>O2989*Settings!$C$13*$D2998</f>
        <v/>
      </c>
      <c r="P2998" s="16">
        <f>P2989*Settings!$C$13*$D2998</f>
        <v/>
      </c>
      <c r="Q2998" s="16">
        <f>Q2989*Settings!$C$13*$D2998</f>
        <v/>
      </c>
      <c r="R2998" s="16">
        <f>R2989*Settings!$C$13*$D2998</f>
        <v/>
      </c>
      <c r="S2998" s="16">
        <f>S2989*Settings!$C$13*$D2998</f>
        <v/>
      </c>
      <c r="T2998" s="16">
        <f>T2989*Settings!$C$13*$D2998</f>
        <v/>
      </c>
      <c r="U2998" s="16">
        <f>U2989*Settings!$C$13*$D2998</f>
        <v/>
      </c>
      <c r="V2998" s="16">
        <f>V2989*Settings!$C$13*$D2998</f>
        <v/>
      </c>
      <c r="W2998" s="16">
        <f>W2989*Settings!$C$13*$D2998</f>
        <v/>
      </c>
      <c r="X2998" s="16">
        <f>X2989*Settings!$C$13*$D2998</f>
        <v/>
      </c>
      <c r="Y2998" s="16">
        <f>Y2989*Settings!$C$13*$D2998</f>
        <v/>
      </c>
      <c r="Z2998" s="16">
        <f>Z2989*Settings!$C$13*$D2998</f>
        <v/>
      </c>
      <c r="AA2998" s="16">
        <f>AA2989*Settings!$C$13*$D2998</f>
        <v/>
      </c>
      <c r="AB2998" s="16">
        <f>AB2989*Settings!$C$13*$D2998</f>
        <v/>
      </c>
      <c r="AC2998" s="16">
        <f>AC2989*Settings!$C$13*$D2998</f>
        <v/>
      </c>
      <c r="AD2998" s="16">
        <f>AD2989*Settings!$C$13*$D2998</f>
        <v/>
      </c>
      <c r="AF2998" s="11">
        <f>CodePrefix&amp;$A2998&amp;IF($C2998="","","."&amp;$C2998&amp;"."&amp;$B2998)&amp;INDEX(VarEnd,MATCH($A2998,VarKey,0))&amp;AF$5</f>
        <v/>
      </c>
      <c r="AG2998" s="15">
        <f>AG2989*Settings!$C$13*$D2998</f>
        <v/>
      </c>
      <c r="AH2998" s="16">
        <f>AH2989*Settings!$C$13*$D2998</f>
        <v/>
      </c>
      <c r="AI2998" s="16">
        <f>AI2989*Settings!$C$13*$D2998</f>
        <v/>
      </c>
      <c r="AJ2998" s="16">
        <f>AJ2989*Settings!$C$13*$D2998</f>
        <v/>
      </c>
      <c r="AK2998" s="16">
        <f>AK2989*Settings!$C$13*$D2998</f>
        <v/>
      </c>
      <c r="AL2998" s="16">
        <f>AL2989*Settings!$C$13*$D2998</f>
        <v/>
      </c>
      <c r="AM2998" s="16">
        <f>AM2989*Settings!$C$13*$D2998</f>
        <v/>
      </c>
      <c r="AN2998" s="16">
        <f>AN2989*Settings!$C$13*$D2998</f>
        <v/>
      </c>
      <c r="AO2998" s="16">
        <f>AO2989*Settings!$C$13*$D2998</f>
        <v/>
      </c>
      <c r="AP2998" s="16">
        <f>AP2989*Settings!$C$13*$D2998</f>
        <v/>
      </c>
      <c r="AQ2998" s="16">
        <f>AQ2989*Settings!$C$13*$D2998</f>
        <v/>
      </c>
      <c r="AR2998" s="16">
        <f>AR2989*Settings!$C$13*$D2998</f>
        <v/>
      </c>
      <c r="AS2998" s="16">
        <f>AS2989*Settings!$C$13*$D2998</f>
        <v/>
      </c>
      <c r="AT2998" s="16">
        <f>AT2989*Settings!$C$13*$D2998</f>
        <v/>
      </c>
      <c r="AU2998" s="16">
        <f>AU2989*Settings!$C$13*$D2998</f>
        <v/>
      </c>
      <c r="AV2998" s="16">
        <f>AV2989*Settings!$C$13*$D2998</f>
        <v/>
      </c>
      <c r="AW2998" s="16">
        <f>AW2989*Settings!$C$13*$D2998</f>
        <v/>
      </c>
      <c r="AX2998" s="16">
        <f>AX2989*Settings!$C$13*$D2998</f>
        <v/>
      </c>
      <c r="AY2998" s="16">
        <f>AY2989*Settings!$C$13*$D2998</f>
        <v/>
      </c>
    </row>
    <row r="2999" hidden="1" outlineLevel="2">
      <c r="A2999" s="14" t="inlineStr">
        <is>
          <t>co2</t>
        </is>
      </c>
      <c r="B2999" s="14" t="inlineStr">
        <is>
          <t>gso</t>
        </is>
      </c>
      <c r="C2999" s="14" t="inlineStr">
        <is>
          <t>oen</t>
        </is>
      </c>
      <c r="D2999" s="32">
        <f>INDEX(Inputs!$W$5:$W$132,MATCH($B2999&amp;"|"&amp;$C2999,Inputs!$A$5:$A$132,0))</f>
        <v/>
      </c>
      <c r="E2999" s="36" t="n"/>
      <c r="F2999" s="36" t="n"/>
      <c r="G2999" s="36" t="n"/>
      <c r="H2999" s="14">
        <f>INDEX(VarLab,MATCH($A2999,VarKey,0))&amp;INDEX(MemLab,MATCH($C2999&amp;"|"&amp;$B2999,MemKey,0))</f>
        <v/>
      </c>
      <c r="I2999" s="14">
        <f>INDEX(VarUnit,MATCH($A2999,VarKey,0))</f>
        <v/>
      </c>
      <c r="J2999" s="14">
        <f>INDEX(VarSrc,MATCH($A2999,VarKey,0))</f>
        <v/>
      </c>
      <c r="K2999" s="11">
        <f>CodePrefix&amp;$A2999&amp;IF($C2999="","","."&amp;$C2999&amp;"."&amp;$B2999)&amp;INDEX(VarEnd,MATCH($A2999,VarKey,0))&amp;K$5</f>
        <v/>
      </c>
      <c r="L2999" s="15">
        <f>L2990*Settings!$C$13*$D2999</f>
        <v/>
      </c>
      <c r="M2999" s="16">
        <f>M2990*Settings!$C$13*$D2999</f>
        <v/>
      </c>
      <c r="N2999" s="16">
        <f>N2990*Settings!$C$13*$D2999</f>
        <v/>
      </c>
      <c r="O2999" s="16">
        <f>O2990*Settings!$C$13*$D2999</f>
        <v/>
      </c>
      <c r="P2999" s="16">
        <f>P2990*Settings!$C$13*$D2999</f>
        <v/>
      </c>
      <c r="Q2999" s="16">
        <f>Q2990*Settings!$C$13*$D2999</f>
        <v/>
      </c>
      <c r="R2999" s="16">
        <f>R2990*Settings!$C$13*$D2999</f>
        <v/>
      </c>
      <c r="S2999" s="16">
        <f>S2990*Settings!$C$13*$D2999</f>
        <v/>
      </c>
      <c r="T2999" s="16">
        <f>T2990*Settings!$C$13*$D2999</f>
        <v/>
      </c>
      <c r="U2999" s="16">
        <f>U2990*Settings!$C$13*$D2999</f>
        <v/>
      </c>
      <c r="V2999" s="16">
        <f>V2990*Settings!$C$13*$D2999</f>
        <v/>
      </c>
      <c r="W2999" s="16">
        <f>W2990*Settings!$C$13*$D2999</f>
        <v/>
      </c>
      <c r="X2999" s="16">
        <f>X2990*Settings!$C$13*$D2999</f>
        <v/>
      </c>
      <c r="Y2999" s="16">
        <f>Y2990*Settings!$C$13*$D2999</f>
        <v/>
      </c>
      <c r="Z2999" s="16">
        <f>Z2990*Settings!$C$13*$D2999</f>
        <v/>
      </c>
      <c r="AA2999" s="16">
        <f>AA2990*Settings!$C$13*$D2999</f>
        <v/>
      </c>
      <c r="AB2999" s="16">
        <f>AB2990*Settings!$C$13*$D2999</f>
        <v/>
      </c>
      <c r="AC2999" s="16">
        <f>AC2990*Settings!$C$13*$D2999</f>
        <v/>
      </c>
      <c r="AD2999" s="16">
        <f>AD2990*Settings!$C$13*$D2999</f>
        <v/>
      </c>
      <c r="AF2999" s="11">
        <f>CodePrefix&amp;$A2999&amp;IF($C2999="","","."&amp;$C2999&amp;"."&amp;$B2999)&amp;INDEX(VarEnd,MATCH($A2999,VarKey,0))&amp;AF$5</f>
        <v/>
      </c>
      <c r="AG2999" s="15">
        <f>AG2990*Settings!$C$13*$D2999</f>
        <v/>
      </c>
      <c r="AH2999" s="16">
        <f>AH2990*Settings!$C$13*$D2999</f>
        <v/>
      </c>
      <c r="AI2999" s="16">
        <f>AI2990*Settings!$C$13*$D2999</f>
        <v/>
      </c>
      <c r="AJ2999" s="16">
        <f>AJ2990*Settings!$C$13*$D2999</f>
        <v/>
      </c>
      <c r="AK2999" s="16">
        <f>AK2990*Settings!$C$13*$D2999</f>
        <v/>
      </c>
      <c r="AL2999" s="16">
        <f>AL2990*Settings!$C$13*$D2999</f>
        <v/>
      </c>
      <c r="AM2999" s="16">
        <f>AM2990*Settings!$C$13*$D2999</f>
        <v/>
      </c>
      <c r="AN2999" s="16">
        <f>AN2990*Settings!$C$13*$D2999</f>
        <v/>
      </c>
      <c r="AO2999" s="16">
        <f>AO2990*Settings!$C$13*$D2999</f>
        <v/>
      </c>
      <c r="AP2999" s="16">
        <f>AP2990*Settings!$C$13*$D2999</f>
        <v/>
      </c>
      <c r="AQ2999" s="16">
        <f>AQ2990*Settings!$C$13*$D2999</f>
        <v/>
      </c>
      <c r="AR2999" s="16">
        <f>AR2990*Settings!$C$13*$D2999</f>
        <v/>
      </c>
      <c r="AS2999" s="16">
        <f>AS2990*Settings!$C$13*$D2999</f>
        <v/>
      </c>
      <c r="AT2999" s="16">
        <f>AT2990*Settings!$C$13*$D2999</f>
        <v/>
      </c>
      <c r="AU2999" s="16">
        <f>AU2990*Settings!$C$13*$D2999</f>
        <v/>
      </c>
      <c r="AV2999" s="16">
        <f>AV2990*Settings!$C$13*$D2999</f>
        <v/>
      </c>
      <c r="AW2999" s="16">
        <f>AW2990*Settings!$C$13*$D2999</f>
        <v/>
      </c>
      <c r="AX2999" s="16">
        <f>AX2990*Settings!$C$13*$D2999</f>
        <v/>
      </c>
      <c r="AY2999" s="16">
        <f>AY2990*Settings!$C$13*$D2999</f>
        <v/>
      </c>
    </row>
    <row r="3000" hidden="1" outlineLevel="2">
      <c r="A3000" s="14" t="inlineStr">
        <is>
          <t>co2</t>
        </is>
      </c>
      <c r="B3000" s="14" t="inlineStr">
        <is>
          <t>die</t>
        </is>
      </c>
      <c r="C3000" s="14" t="inlineStr">
        <is>
          <t>oen</t>
        </is>
      </c>
      <c r="D3000" s="32">
        <f>INDEX(Inputs!$W$5:$W$132,MATCH($B3000&amp;"|"&amp;$C3000,Inputs!$A$5:$A$132,0))</f>
        <v/>
      </c>
      <c r="E3000" s="36" t="n"/>
      <c r="F3000" s="36" t="n"/>
      <c r="G3000" s="36" t="n"/>
      <c r="H3000" s="14">
        <f>INDEX(VarLab,MATCH($A3000,VarKey,0))&amp;INDEX(MemLab,MATCH($C3000&amp;"|"&amp;$B3000,MemKey,0))</f>
        <v/>
      </c>
      <c r="I3000" s="14">
        <f>INDEX(VarUnit,MATCH($A3000,VarKey,0))</f>
        <v/>
      </c>
      <c r="J3000" s="14">
        <f>INDEX(VarSrc,MATCH($A3000,VarKey,0))</f>
        <v/>
      </c>
      <c r="K3000" s="11">
        <f>CodePrefix&amp;$A3000&amp;IF($C3000="","","."&amp;$C3000&amp;"."&amp;$B3000)&amp;INDEX(VarEnd,MATCH($A3000,VarKey,0))&amp;K$5</f>
        <v/>
      </c>
      <c r="L3000" s="15">
        <f>L2991*Settings!$C$13*$D3000</f>
        <v/>
      </c>
      <c r="M3000" s="16">
        <f>M2991*Settings!$C$13*$D3000</f>
        <v/>
      </c>
      <c r="N3000" s="16">
        <f>N2991*Settings!$C$13*$D3000</f>
        <v/>
      </c>
      <c r="O3000" s="16">
        <f>O2991*Settings!$C$13*$D3000</f>
        <v/>
      </c>
      <c r="P3000" s="16">
        <f>P2991*Settings!$C$13*$D3000</f>
        <v/>
      </c>
      <c r="Q3000" s="16">
        <f>Q2991*Settings!$C$13*$D3000</f>
        <v/>
      </c>
      <c r="R3000" s="16">
        <f>R2991*Settings!$C$13*$D3000</f>
        <v/>
      </c>
      <c r="S3000" s="16">
        <f>S2991*Settings!$C$13*$D3000</f>
        <v/>
      </c>
      <c r="T3000" s="16">
        <f>T2991*Settings!$C$13*$D3000</f>
        <v/>
      </c>
      <c r="U3000" s="16">
        <f>U2991*Settings!$C$13*$D3000</f>
        <v/>
      </c>
      <c r="V3000" s="16">
        <f>V2991*Settings!$C$13*$D3000</f>
        <v/>
      </c>
      <c r="W3000" s="16">
        <f>W2991*Settings!$C$13*$D3000</f>
        <v/>
      </c>
      <c r="X3000" s="16">
        <f>X2991*Settings!$C$13*$D3000</f>
        <v/>
      </c>
      <c r="Y3000" s="16">
        <f>Y2991*Settings!$C$13*$D3000</f>
        <v/>
      </c>
      <c r="Z3000" s="16">
        <f>Z2991*Settings!$C$13*$D3000</f>
        <v/>
      </c>
      <c r="AA3000" s="16">
        <f>AA2991*Settings!$C$13*$D3000</f>
        <v/>
      </c>
      <c r="AB3000" s="16">
        <f>AB2991*Settings!$C$13*$D3000</f>
        <v/>
      </c>
      <c r="AC3000" s="16">
        <f>AC2991*Settings!$C$13*$D3000</f>
        <v/>
      </c>
      <c r="AD3000" s="16">
        <f>AD2991*Settings!$C$13*$D3000</f>
        <v/>
      </c>
      <c r="AF3000" s="11">
        <f>CodePrefix&amp;$A3000&amp;IF($C3000="","","."&amp;$C3000&amp;"."&amp;$B3000)&amp;INDEX(VarEnd,MATCH($A3000,VarKey,0))&amp;AF$5</f>
        <v/>
      </c>
      <c r="AG3000" s="15">
        <f>AG2991*Settings!$C$13*$D3000</f>
        <v/>
      </c>
      <c r="AH3000" s="16">
        <f>AH2991*Settings!$C$13*$D3000</f>
        <v/>
      </c>
      <c r="AI3000" s="16">
        <f>AI2991*Settings!$C$13*$D3000</f>
        <v/>
      </c>
      <c r="AJ3000" s="16">
        <f>AJ2991*Settings!$C$13*$D3000</f>
        <v/>
      </c>
      <c r="AK3000" s="16">
        <f>AK2991*Settings!$C$13*$D3000</f>
        <v/>
      </c>
      <c r="AL3000" s="16">
        <f>AL2991*Settings!$C$13*$D3000</f>
        <v/>
      </c>
      <c r="AM3000" s="16">
        <f>AM2991*Settings!$C$13*$D3000</f>
        <v/>
      </c>
      <c r="AN3000" s="16">
        <f>AN2991*Settings!$C$13*$D3000</f>
        <v/>
      </c>
      <c r="AO3000" s="16">
        <f>AO2991*Settings!$C$13*$D3000</f>
        <v/>
      </c>
      <c r="AP3000" s="16">
        <f>AP2991*Settings!$C$13*$D3000</f>
        <v/>
      </c>
      <c r="AQ3000" s="16">
        <f>AQ2991*Settings!$C$13*$D3000</f>
        <v/>
      </c>
      <c r="AR3000" s="16">
        <f>AR2991*Settings!$C$13*$D3000</f>
        <v/>
      </c>
      <c r="AS3000" s="16">
        <f>AS2991*Settings!$C$13*$D3000</f>
        <v/>
      </c>
      <c r="AT3000" s="16">
        <f>AT2991*Settings!$C$13*$D3000</f>
        <v/>
      </c>
      <c r="AU3000" s="16">
        <f>AU2991*Settings!$C$13*$D3000</f>
        <v/>
      </c>
      <c r="AV3000" s="16">
        <f>AV2991*Settings!$C$13*$D3000</f>
        <v/>
      </c>
      <c r="AW3000" s="16">
        <f>AW2991*Settings!$C$13*$D3000</f>
        <v/>
      </c>
      <c r="AX3000" s="16">
        <f>AX2991*Settings!$C$13*$D3000</f>
        <v/>
      </c>
      <c r="AY3000" s="16">
        <f>AY2991*Settings!$C$13*$D3000</f>
        <v/>
      </c>
    </row>
    <row r="3001" hidden="1" outlineLevel="2">
      <c r="A3001" s="14" t="inlineStr">
        <is>
          <t>co2</t>
        </is>
      </c>
      <c r="B3001" s="14" t="inlineStr">
        <is>
          <t>lpg</t>
        </is>
      </c>
      <c r="C3001" s="14" t="inlineStr">
        <is>
          <t>oen</t>
        </is>
      </c>
      <c r="D3001" s="32">
        <f>INDEX(Inputs!$W$5:$W$132,MATCH($B3001&amp;"|"&amp;$C3001,Inputs!$A$5:$A$132,0))</f>
        <v/>
      </c>
      <c r="E3001" s="36" t="n"/>
      <c r="F3001" s="36" t="n"/>
      <c r="G3001" s="36" t="n"/>
      <c r="H3001" s="14">
        <f>INDEX(VarLab,MATCH($A3001,VarKey,0))&amp;INDEX(MemLab,MATCH($C3001&amp;"|"&amp;$B3001,MemKey,0))</f>
        <v/>
      </c>
      <c r="I3001" s="14">
        <f>INDEX(VarUnit,MATCH($A3001,VarKey,0))</f>
        <v/>
      </c>
      <c r="J3001" s="14">
        <f>INDEX(VarSrc,MATCH($A3001,VarKey,0))</f>
        <v/>
      </c>
      <c r="K3001" s="11">
        <f>CodePrefix&amp;$A3001&amp;IF($C3001="","","."&amp;$C3001&amp;"."&amp;$B3001)&amp;INDEX(VarEnd,MATCH($A3001,VarKey,0))&amp;K$5</f>
        <v/>
      </c>
      <c r="L3001" s="15">
        <f>L2992*Settings!$C$13*$D3001</f>
        <v/>
      </c>
      <c r="M3001" s="16">
        <f>M2992*Settings!$C$13*$D3001</f>
        <v/>
      </c>
      <c r="N3001" s="16">
        <f>N2992*Settings!$C$13*$D3001</f>
        <v/>
      </c>
      <c r="O3001" s="16">
        <f>O2992*Settings!$C$13*$D3001</f>
        <v/>
      </c>
      <c r="P3001" s="16">
        <f>P2992*Settings!$C$13*$D3001</f>
        <v/>
      </c>
      <c r="Q3001" s="16">
        <f>Q2992*Settings!$C$13*$D3001</f>
        <v/>
      </c>
      <c r="R3001" s="16">
        <f>R2992*Settings!$C$13*$D3001</f>
        <v/>
      </c>
      <c r="S3001" s="16">
        <f>S2992*Settings!$C$13*$D3001</f>
        <v/>
      </c>
      <c r="T3001" s="16">
        <f>T2992*Settings!$C$13*$D3001</f>
        <v/>
      </c>
      <c r="U3001" s="16">
        <f>U2992*Settings!$C$13*$D3001</f>
        <v/>
      </c>
      <c r="V3001" s="16">
        <f>V2992*Settings!$C$13*$D3001</f>
        <v/>
      </c>
      <c r="W3001" s="16">
        <f>W2992*Settings!$C$13*$D3001</f>
        <v/>
      </c>
      <c r="X3001" s="16">
        <f>X2992*Settings!$C$13*$D3001</f>
        <v/>
      </c>
      <c r="Y3001" s="16">
        <f>Y2992*Settings!$C$13*$D3001</f>
        <v/>
      </c>
      <c r="Z3001" s="16">
        <f>Z2992*Settings!$C$13*$D3001</f>
        <v/>
      </c>
      <c r="AA3001" s="16">
        <f>AA2992*Settings!$C$13*$D3001</f>
        <v/>
      </c>
      <c r="AB3001" s="16">
        <f>AB2992*Settings!$C$13*$D3001</f>
        <v/>
      </c>
      <c r="AC3001" s="16">
        <f>AC2992*Settings!$C$13*$D3001</f>
        <v/>
      </c>
      <c r="AD3001" s="16">
        <f>AD2992*Settings!$C$13*$D3001</f>
        <v/>
      </c>
      <c r="AF3001" s="11">
        <f>CodePrefix&amp;$A3001&amp;IF($C3001="","","."&amp;$C3001&amp;"."&amp;$B3001)&amp;INDEX(VarEnd,MATCH($A3001,VarKey,0))&amp;AF$5</f>
        <v/>
      </c>
      <c r="AG3001" s="15">
        <f>AG2992*Settings!$C$13*$D3001</f>
        <v/>
      </c>
      <c r="AH3001" s="16">
        <f>AH2992*Settings!$C$13*$D3001</f>
        <v/>
      </c>
      <c r="AI3001" s="16">
        <f>AI2992*Settings!$C$13*$D3001</f>
        <v/>
      </c>
      <c r="AJ3001" s="16">
        <f>AJ2992*Settings!$C$13*$D3001</f>
        <v/>
      </c>
      <c r="AK3001" s="16">
        <f>AK2992*Settings!$C$13*$D3001</f>
        <v/>
      </c>
      <c r="AL3001" s="16">
        <f>AL2992*Settings!$C$13*$D3001</f>
        <v/>
      </c>
      <c r="AM3001" s="16">
        <f>AM2992*Settings!$C$13*$D3001</f>
        <v/>
      </c>
      <c r="AN3001" s="16">
        <f>AN2992*Settings!$C$13*$D3001</f>
        <v/>
      </c>
      <c r="AO3001" s="16">
        <f>AO2992*Settings!$C$13*$D3001</f>
        <v/>
      </c>
      <c r="AP3001" s="16">
        <f>AP2992*Settings!$C$13*$D3001</f>
        <v/>
      </c>
      <c r="AQ3001" s="16">
        <f>AQ2992*Settings!$C$13*$D3001</f>
        <v/>
      </c>
      <c r="AR3001" s="16">
        <f>AR2992*Settings!$C$13*$D3001</f>
        <v/>
      </c>
      <c r="AS3001" s="16">
        <f>AS2992*Settings!$C$13*$D3001</f>
        <v/>
      </c>
      <c r="AT3001" s="16">
        <f>AT2992*Settings!$C$13*$D3001</f>
        <v/>
      </c>
      <c r="AU3001" s="16">
        <f>AU2992*Settings!$C$13*$D3001</f>
        <v/>
      </c>
      <c r="AV3001" s="16">
        <f>AV2992*Settings!$C$13*$D3001</f>
        <v/>
      </c>
      <c r="AW3001" s="16">
        <f>AW2992*Settings!$C$13*$D3001</f>
        <v/>
      </c>
      <c r="AX3001" s="16">
        <f>AX2992*Settings!$C$13*$D3001</f>
        <v/>
      </c>
      <c r="AY3001" s="16">
        <f>AY2992*Settings!$C$13*$D3001</f>
        <v/>
      </c>
    </row>
    <row r="3002" hidden="1" outlineLevel="2">
      <c r="A3002" s="14" t="inlineStr">
        <is>
          <t>co2</t>
        </is>
      </c>
      <c r="B3002" s="14" t="inlineStr">
        <is>
          <t>ker</t>
        </is>
      </c>
      <c r="C3002" s="14" t="inlineStr">
        <is>
          <t>oen</t>
        </is>
      </c>
      <c r="D3002" s="32">
        <f>INDEX(Inputs!$W$5:$W$132,MATCH($B3002&amp;"|"&amp;$C3002,Inputs!$A$5:$A$132,0))</f>
        <v/>
      </c>
      <c r="E3002" s="36" t="n"/>
      <c r="F3002" s="36" t="n"/>
      <c r="G3002" s="36" t="n"/>
      <c r="H3002" s="14">
        <f>INDEX(VarLab,MATCH($A3002,VarKey,0))&amp;INDEX(MemLab,MATCH($C3002&amp;"|"&amp;$B3002,MemKey,0))</f>
        <v/>
      </c>
      <c r="I3002" s="14">
        <f>INDEX(VarUnit,MATCH($A3002,VarKey,0))</f>
        <v/>
      </c>
      <c r="J3002" s="14">
        <f>INDEX(VarSrc,MATCH($A3002,VarKey,0))</f>
        <v/>
      </c>
      <c r="K3002" s="11">
        <f>CodePrefix&amp;$A3002&amp;IF($C3002="","","."&amp;$C3002&amp;"."&amp;$B3002)&amp;INDEX(VarEnd,MATCH($A3002,VarKey,0))&amp;K$5</f>
        <v/>
      </c>
      <c r="L3002" s="15">
        <f>L2993*Settings!$C$13*$D3002</f>
        <v/>
      </c>
      <c r="M3002" s="16">
        <f>M2993*Settings!$C$13*$D3002</f>
        <v/>
      </c>
      <c r="N3002" s="16">
        <f>N2993*Settings!$C$13*$D3002</f>
        <v/>
      </c>
      <c r="O3002" s="16">
        <f>O2993*Settings!$C$13*$D3002</f>
        <v/>
      </c>
      <c r="P3002" s="16">
        <f>P2993*Settings!$C$13*$D3002</f>
        <v/>
      </c>
      <c r="Q3002" s="16">
        <f>Q2993*Settings!$C$13*$D3002</f>
        <v/>
      </c>
      <c r="R3002" s="16">
        <f>R2993*Settings!$C$13*$D3002</f>
        <v/>
      </c>
      <c r="S3002" s="16">
        <f>S2993*Settings!$C$13*$D3002</f>
        <v/>
      </c>
      <c r="T3002" s="16">
        <f>T2993*Settings!$C$13*$D3002</f>
        <v/>
      </c>
      <c r="U3002" s="16">
        <f>U2993*Settings!$C$13*$D3002</f>
        <v/>
      </c>
      <c r="V3002" s="16">
        <f>V2993*Settings!$C$13*$D3002</f>
        <v/>
      </c>
      <c r="W3002" s="16">
        <f>W2993*Settings!$C$13*$D3002</f>
        <v/>
      </c>
      <c r="X3002" s="16">
        <f>X2993*Settings!$C$13*$D3002</f>
        <v/>
      </c>
      <c r="Y3002" s="16">
        <f>Y2993*Settings!$C$13*$D3002</f>
        <v/>
      </c>
      <c r="Z3002" s="16">
        <f>Z2993*Settings!$C$13*$D3002</f>
        <v/>
      </c>
      <c r="AA3002" s="16">
        <f>AA2993*Settings!$C$13*$D3002</f>
        <v/>
      </c>
      <c r="AB3002" s="16">
        <f>AB2993*Settings!$C$13*$D3002</f>
        <v/>
      </c>
      <c r="AC3002" s="16">
        <f>AC2993*Settings!$C$13*$D3002</f>
        <v/>
      </c>
      <c r="AD3002" s="16">
        <f>AD2993*Settings!$C$13*$D3002</f>
        <v/>
      </c>
      <c r="AF3002" s="11">
        <f>CodePrefix&amp;$A3002&amp;IF($C3002="","","."&amp;$C3002&amp;"."&amp;$B3002)&amp;INDEX(VarEnd,MATCH($A3002,VarKey,0))&amp;AF$5</f>
        <v/>
      </c>
      <c r="AG3002" s="15">
        <f>AG2993*Settings!$C$13*$D3002</f>
        <v/>
      </c>
      <c r="AH3002" s="16">
        <f>AH2993*Settings!$C$13*$D3002</f>
        <v/>
      </c>
      <c r="AI3002" s="16">
        <f>AI2993*Settings!$C$13*$D3002</f>
        <v/>
      </c>
      <c r="AJ3002" s="16">
        <f>AJ2993*Settings!$C$13*$D3002</f>
        <v/>
      </c>
      <c r="AK3002" s="16">
        <f>AK2993*Settings!$C$13*$D3002</f>
        <v/>
      </c>
      <c r="AL3002" s="16">
        <f>AL2993*Settings!$C$13*$D3002</f>
        <v/>
      </c>
      <c r="AM3002" s="16">
        <f>AM2993*Settings!$C$13*$D3002</f>
        <v/>
      </c>
      <c r="AN3002" s="16">
        <f>AN2993*Settings!$C$13*$D3002</f>
        <v/>
      </c>
      <c r="AO3002" s="16">
        <f>AO2993*Settings!$C$13*$D3002</f>
        <v/>
      </c>
      <c r="AP3002" s="16">
        <f>AP2993*Settings!$C$13*$D3002</f>
        <v/>
      </c>
      <c r="AQ3002" s="16">
        <f>AQ2993*Settings!$C$13*$D3002</f>
        <v/>
      </c>
      <c r="AR3002" s="16">
        <f>AR2993*Settings!$C$13*$D3002</f>
        <v/>
      </c>
      <c r="AS3002" s="16">
        <f>AS2993*Settings!$C$13*$D3002</f>
        <v/>
      </c>
      <c r="AT3002" s="16">
        <f>AT2993*Settings!$C$13*$D3002</f>
        <v/>
      </c>
      <c r="AU3002" s="16">
        <f>AU2993*Settings!$C$13*$D3002</f>
        <v/>
      </c>
      <c r="AV3002" s="16">
        <f>AV2993*Settings!$C$13*$D3002</f>
        <v/>
      </c>
      <c r="AW3002" s="16">
        <f>AW2993*Settings!$C$13*$D3002</f>
        <v/>
      </c>
      <c r="AX3002" s="16">
        <f>AX2993*Settings!$C$13*$D3002</f>
        <v/>
      </c>
      <c r="AY3002" s="16">
        <f>AY2993*Settings!$C$13*$D3002</f>
        <v/>
      </c>
    </row>
    <row r="3003" hidden="1" outlineLevel="2">
      <c r="A3003" s="14" t="inlineStr">
        <is>
          <t>co2</t>
        </is>
      </c>
      <c r="B3003" s="14" t="inlineStr">
        <is>
          <t>oop</t>
        </is>
      </c>
      <c r="C3003" s="14" t="inlineStr">
        <is>
          <t>oen</t>
        </is>
      </c>
      <c r="D3003" s="32">
        <f>INDEX(Inputs!$W$5:$W$132,MATCH($B3003&amp;"|"&amp;$C3003,Inputs!$A$5:$A$132,0))</f>
        <v/>
      </c>
      <c r="E3003" s="36" t="n"/>
      <c r="F3003" s="36" t="n"/>
      <c r="G3003" s="36" t="n"/>
      <c r="H3003" s="14">
        <f>INDEX(VarLab,MATCH($A3003,VarKey,0))&amp;INDEX(MemLab,MATCH($C3003&amp;"|"&amp;$B3003,MemKey,0))</f>
        <v/>
      </c>
      <c r="I3003" s="14">
        <f>INDEX(VarUnit,MATCH($A3003,VarKey,0))</f>
        <v/>
      </c>
      <c r="J3003" s="14">
        <f>INDEX(VarSrc,MATCH($A3003,VarKey,0))</f>
        <v/>
      </c>
      <c r="K3003" s="11">
        <f>CodePrefix&amp;$A3003&amp;IF($C3003="","","."&amp;$C3003&amp;"."&amp;$B3003)&amp;INDEX(VarEnd,MATCH($A3003,VarKey,0))&amp;K$5</f>
        <v/>
      </c>
      <c r="L3003" s="15">
        <f>L2994*Settings!$C$13*$D3003</f>
        <v/>
      </c>
      <c r="M3003" s="16">
        <f>M2994*Settings!$C$13*$D3003</f>
        <v/>
      </c>
      <c r="N3003" s="16">
        <f>N2994*Settings!$C$13*$D3003</f>
        <v/>
      </c>
      <c r="O3003" s="16">
        <f>O2994*Settings!$C$13*$D3003</f>
        <v/>
      </c>
      <c r="P3003" s="16">
        <f>P2994*Settings!$C$13*$D3003</f>
        <v/>
      </c>
      <c r="Q3003" s="16">
        <f>Q2994*Settings!$C$13*$D3003</f>
        <v/>
      </c>
      <c r="R3003" s="16">
        <f>R2994*Settings!$C$13*$D3003</f>
        <v/>
      </c>
      <c r="S3003" s="16">
        <f>S2994*Settings!$C$13*$D3003</f>
        <v/>
      </c>
      <c r="T3003" s="16">
        <f>T2994*Settings!$C$13*$D3003</f>
        <v/>
      </c>
      <c r="U3003" s="16">
        <f>U2994*Settings!$C$13*$D3003</f>
        <v/>
      </c>
      <c r="V3003" s="16">
        <f>V2994*Settings!$C$13*$D3003</f>
        <v/>
      </c>
      <c r="W3003" s="16">
        <f>W2994*Settings!$C$13*$D3003</f>
        <v/>
      </c>
      <c r="X3003" s="16">
        <f>X2994*Settings!$C$13*$D3003</f>
        <v/>
      </c>
      <c r="Y3003" s="16">
        <f>Y2994*Settings!$C$13*$D3003</f>
        <v/>
      </c>
      <c r="Z3003" s="16">
        <f>Z2994*Settings!$C$13*$D3003</f>
        <v/>
      </c>
      <c r="AA3003" s="16">
        <f>AA2994*Settings!$C$13*$D3003</f>
        <v/>
      </c>
      <c r="AB3003" s="16">
        <f>AB2994*Settings!$C$13*$D3003</f>
        <v/>
      </c>
      <c r="AC3003" s="16">
        <f>AC2994*Settings!$C$13*$D3003</f>
        <v/>
      </c>
      <c r="AD3003" s="16">
        <f>AD2994*Settings!$C$13*$D3003</f>
        <v/>
      </c>
      <c r="AF3003" s="11">
        <f>CodePrefix&amp;$A3003&amp;IF($C3003="","","."&amp;$C3003&amp;"."&amp;$B3003)&amp;INDEX(VarEnd,MATCH($A3003,VarKey,0))&amp;AF$5</f>
        <v/>
      </c>
      <c r="AG3003" s="15">
        <f>AG2994*Settings!$C$13*$D3003</f>
        <v/>
      </c>
      <c r="AH3003" s="16">
        <f>AH2994*Settings!$C$13*$D3003</f>
        <v/>
      </c>
      <c r="AI3003" s="16">
        <f>AI2994*Settings!$C$13*$D3003</f>
        <v/>
      </c>
      <c r="AJ3003" s="16">
        <f>AJ2994*Settings!$C$13*$D3003</f>
        <v/>
      </c>
      <c r="AK3003" s="16">
        <f>AK2994*Settings!$C$13*$D3003</f>
        <v/>
      </c>
      <c r="AL3003" s="16">
        <f>AL2994*Settings!$C$13*$D3003</f>
        <v/>
      </c>
      <c r="AM3003" s="16">
        <f>AM2994*Settings!$C$13*$D3003</f>
        <v/>
      </c>
      <c r="AN3003" s="16">
        <f>AN2994*Settings!$C$13*$D3003</f>
        <v/>
      </c>
      <c r="AO3003" s="16">
        <f>AO2994*Settings!$C$13*$D3003</f>
        <v/>
      </c>
      <c r="AP3003" s="16">
        <f>AP2994*Settings!$C$13*$D3003</f>
        <v/>
      </c>
      <c r="AQ3003" s="16">
        <f>AQ2994*Settings!$C$13*$D3003</f>
        <v/>
      </c>
      <c r="AR3003" s="16">
        <f>AR2994*Settings!$C$13*$D3003</f>
        <v/>
      </c>
      <c r="AS3003" s="16">
        <f>AS2994*Settings!$C$13*$D3003</f>
        <v/>
      </c>
      <c r="AT3003" s="16">
        <f>AT2994*Settings!$C$13*$D3003</f>
        <v/>
      </c>
      <c r="AU3003" s="16">
        <f>AU2994*Settings!$C$13*$D3003</f>
        <v/>
      </c>
      <c r="AV3003" s="16">
        <f>AV2994*Settings!$C$13*$D3003</f>
        <v/>
      </c>
      <c r="AW3003" s="16">
        <f>AW2994*Settings!$C$13*$D3003</f>
        <v/>
      </c>
      <c r="AX3003" s="16">
        <f>AX2994*Settings!$C$13*$D3003</f>
        <v/>
      </c>
      <c r="AY3003" s="16">
        <f>AY2994*Settings!$C$13*$D3003</f>
        <v/>
      </c>
    </row>
    <row r="3004" hidden="1" outlineLevel="2">
      <c r="A3004" s="14" t="inlineStr">
        <is>
          <t>co2</t>
        </is>
      </c>
      <c r="B3004" s="14" t="inlineStr">
        <is>
          <t>bio</t>
        </is>
      </c>
      <c r="C3004" s="14" t="inlineStr">
        <is>
          <t>oen</t>
        </is>
      </c>
      <c r="D3004" s="32">
        <f>INDEX(Inputs!$W$5:$W$132,MATCH($B3004&amp;"|"&amp;$C3004,Inputs!$A$5:$A$132,0))</f>
        <v/>
      </c>
      <c r="E3004" s="36" t="n"/>
      <c r="F3004" s="36" t="n"/>
      <c r="G3004" s="36" t="n"/>
      <c r="H3004" s="14">
        <f>INDEX(VarLab,MATCH($A3004,VarKey,0))&amp;INDEX(MemLab,MATCH($C3004&amp;"|"&amp;$B3004,MemKey,0))</f>
        <v/>
      </c>
      <c r="I3004" s="14">
        <f>INDEX(VarUnit,MATCH($A3004,VarKey,0))</f>
        <v/>
      </c>
      <c r="J3004" s="14">
        <f>INDEX(VarSrc,MATCH($A3004,VarKey,0))</f>
        <v/>
      </c>
      <c r="K3004" s="11">
        <f>CodePrefix&amp;$A3004&amp;IF($C3004="","","."&amp;$C3004&amp;"."&amp;$B3004)&amp;INDEX(VarEnd,MATCH($A3004,VarKey,0))&amp;K$5</f>
        <v/>
      </c>
      <c r="L3004" s="15">
        <f>L2995*Settings!$C$13*$D3004</f>
        <v/>
      </c>
      <c r="M3004" s="16">
        <f>M2995*Settings!$C$13*$D3004</f>
        <v/>
      </c>
      <c r="N3004" s="16">
        <f>N2995*Settings!$C$13*$D3004</f>
        <v/>
      </c>
      <c r="O3004" s="16">
        <f>O2995*Settings!$C$13*$D3004</f>
        <v/>
      </c>
      <c r="P3004" s="16">
        <f>P2995*Settings!$C$13*$D3004</f>
        <v/>
      </c>
      <c r="Q3004" s="16">
        <f>Q2995*Settings!$C$13*$D3004</f>
        <v/>
      </c>
      <c r="R3004" s="16">
        <f>R2995*Settings!$C$13*$D3004</f>
        <v/>
      </c>
      <c r="S3004" s="16">
        <f>S2995*Settings!$C$13*$D3004</f>
        <v/>
      </c>
      <c r="T3004" s="16">
        <f>T2995*Settings!$C$13*$D3004</f>
        <v/>
      </c>
      <c r="U3004" s="16">
        <f>U2995*Settings!$C$13*$D3004</f>
        <v/>
      </c>
      <c r="V3004" s="16">
        <f>V2995*Settings!$C$13*$D3004</f>
        <v/>
      </c>
      <c r="W3004" s="16">
        <f>W2995*Settings!$C$13*$D3004</f>
        <v/>
      </c>
      <c r="X3004" s="16">
        <f>X2995*Settings!$C$13*$D3004</f>
        <v/>
      </c>
      <c r="Y3004" s="16">
        <f>Y2995*Settings!$C$13*$D3004</f>
        <v/>
      </c>
      <c r="Z3004" s="16">
        <f>Z2995*Settings!$C$13*$D3004</f>
        <v/>
      </c>
      <c r="AA3004" s="16">
        <f>AA2995*Settings!$C$13*$D3004</f>
        <v/>
      </c>
      <c r="AB3004" s="16">
        <f>AB2995*Settings!$C$13*$D3004</f>
        <v/>
      </c>
      <c r="AC3004" s="16">
        <f>AC2995*Settings!$C$13*$D3004</f>
        <v/>
      </c>
      <c r="AD3004" s="16">
        <f>AD2995*Settings!$C$13*$D3004</f>
        <v/>
      </c>
      <c r="AF3004" s="11">
        <f>CodePrefix&amp;$A3004&amp;IF($C3004="","","."&amp;$C3004&amp;"."&amp;$B3004)&amp;INDEX(VarEnd,MATCH($A3004,VarKey,0))&amp;AF$5</f>
        <v/>
      </c>
      <c r="AG3004" s="15">
        <f>AG2995*Settings!$C$13*$D3004</f>
        <v/>
      </c>
      <c r="AH3004" s="16">
        <f>AH2995*Settings!$C$13*$D3004</f>
        <v/>
      </c>
      <c r="AI3004" s="16">
        <f>AI2995*Settings!$C$13*$D3004</f>
        <v/>
      </c>
      <c r="AJ3004" s="16">
        <f>AJ2995*Settings!$C$13*$D3004</f>
        <v/>
      </c>
      <c r="AK3004" s="16">
        <f>AK2995*Settings!$C$13*$D3004</f>
        <v/>
      </c>
      <c r="AL3004" s="16">
        <f>AL2995*Settings!$C$13*$D3004</f>
        <v/>
      </c>
      <c r="AM3004" s="16">
        <f>AM2995*Settings!$C$13*$D3004</f>
        <v/>
      </c>
      <c r="AN3004" s="16">
        <f>AN2995*Settings!$C$13*$D3004</f>
        <v/>
      </c>
      <c r="AO3004" s="16">
        <f>AO2995*Settings!$C$13*$D3004</f>
        <v/>
      </c>
      <c r="AP3004" s="16">
        <f>AP2995*Settings!$C$13*$D3004</f>
        <v/>
      </c>
      <c r="AQ3004" s="16">
        <f>AQ2995*Settings!$C$13*$D3004</f>
        <v/>
      </c>
      <c r="AR3004" s="16">
        <f>AR2995*Settings!$C$13*$D3004</f>
        <v/>
      </c>
      <c r="AS3004" s="16">
        <f>AS2995*Settings!$C$13*$D3004</f>
        <v/>
      </c>
      <c r="AT3004" s="16">
        <f>AT2995*Settings!$C$13*$D3004</f>
        <v/>
      </c>
      <c r="AU3004" s="16">
        <f>AU2995*Settings!$C$13*$D3004</f>
        <v/>
      </c>
      <c r="AV3004" s="16">
        <f>AV2995*Settings!$C$13*$D3004</f>
        <v/>
      </c>
      <c r="AW3004" s="16">
        <f>AW2995*Settings!$C$13*$D3004</f>
        <v/>
      </c>
      <c r="AX3004" s="16">
        <f>AX2995*Settings!$C$13*$D3004</f>
        <v/>
      </c>
      <c r="AY3004" s="16">
        <f>AY2995*Settings!$C$13*$D3004</f>
        <v/>
      </c>
    </row>
    <row r="3005" hidden="1" outlineLevel="2"/>
    <row r="3006" hidden="1" outlineLevel="2">
      <c r="A3006" s="14" t="inlineStr">
        <is>
          <t>rtx</t>
        </is>
      </c>
      <c r="B3006" s="14" t="inlineStr">
        <is>
          <t>coa</t>
        </is>
      </c>
      <c r="C3006" s="14" t="inlineStr">
        <is>
          <t>oen</t>
        </is>
      </c>
      <c r="D3006" s="32">
        <f>INDEX(Inputs!$U$5:$U$132,MATCH($B3006&amp;"|"&amp;$C3006,Inputs!$A$5:$A$132,0))</f>
        <v/>
      </c>
      <c r="E3006" s="32">
        <f>INDEX(Inputs!$V$5:$V$132,MATCH($B3006&amp;"|"&amp;$C3006,Inputs!$A$5:$A$132,0))</f>
        <v/>
      </c>
      <c r="F3006" s="36" t="n"/>
      <c r="G3006" s="36" t="n"/>
      <c r="H3006" s="14">
        <f>INDEX(VarLab,MATCH($A3006,VarKey,0))&amp;INDEX(MemLab,MATCH($C3006&amp;"|"&amp;$B3006,MemKey,0))</f>
        <v/>
      </c>
      <c r="I3006" s="14">
        <f>INDEX(VarUnit,MATCH($A3006,VarKey,0))</f>
        <v/>
      </c>
      <c r="J3006" s="14">
        <f>INDEX(VarSrc,MATCH($A3006,VarKey,0))</f>
        <v/>
      </c>
      <c r="K3006" s="11">
        <f>CodePrefix&amp;$A3006&amp;IF($C3006="","","."&amp;$C3006&amp;"."&amp;$B3006)&amp;INDEX(VarEnd,MATCH($A3006,VarKey,0))&amp;K$5</f>
        <v/>
      </c>
      <c r="L3006" s="39">
        <f>L2988*Settings!$C$13*(INDEX(L$407:L$418,$D3006)+INDEX(L$394:L$405,$D3006)+L2961*(1+$E3006))</f>
        <v/>
      </c>
      <c r="M3006" s="40">
        <f>M2988*Settings!$C$13*(INDEX(M$407:M$418,$D3006)+INDEX(M$394:M$405,$D3006)+M2961*(1+$E3006))</f>
        <v/>
      </c>
      <c r="N3006" s="40">
        <f>N2988*Settings!$C$13*(INDEX(N$407:N$418,$D3006)+INDEX(N$394:N$405,$D3006)+N2961*(1+$E3006))</f>
        <v/>
      </c>
      <c r="O3006" s="40">
        <f>O2988*Settings!$C$13*(INDEX(O$407:O$418,$D3006)+INDEX(O$394:O$405,$D3006)+O2961*(1+$E3006))</f>
        <v/>
      </c>
      <c r="P3006" s="40">
        <f>P2988*Settings!$C$13*(INDEX(P$407:P$418,$D3006)+INDEX(P$394:P$405,$D3006)+P2961*(1+$E3006))</f>
        <v/>
      </c>
      <c r="Q3006" s="40">
        <f>Q2988*Settings!$C$13*(INDEX(Q$407:Q$418,$D3006)+INDEX(Q$394:Q$405,$D3006)+Q2961*(1+$E3006))</f>
        <v/>
      </c>
      <c r="R3006" s="40">
        <f>R2988*Settings!$C$13*(INDEX(R$407:R$418,$D3006)+INDEX(R$394:R$405,$D3006)+R2961*(1+$E3006))</f>
        <v/>
      </c>
      <c r="S3006" s="40">
        <f>S2988*Settings!$C$13*(INDEX(S$407:S$418,$D3006)+INDEX(S$394:S$405,$D3006)+S2961*(1+$E3006))</f>
        <v/>
      </c>
      <c r="T3006" s="40">
        <f>T2988*Settings!$C$13*(INDEX(T$407:T$418,$D3006)+INDEX(T$394:T$405,$D3006)+T2961*(1+$E3006))</f>
        <v/>
      </c>
      <c r="U3006" s="40">
        <f>U2988*Settings!$C$13*(INDEX(U$407:U$418,$D3006)+INDEX(U$394:U$405,$D3006)+U2961*(1+$E3006))</f>
        <v/>
      </c>
      <c r="V3006" s="40">
        <f>V2988*Settings!$C$13*(INDEX(V$407:V$418,$D3006)+INDEX(V$394:V$405,$D3006)+V2961*(1+$E3006))</f>
        <v/>
      </c>
      <c r="W3006" s="40">
        <f>W2988*Settings!$C$13*(INDEX(W$407:W$418,$D3006)+INDEX(W$394:W$405,$D3006)+W2961*(1+$E3006))</f>
        <v/>
      </c>
      <c r="X3006" s="40">
        <f>X2988*Settings!$C$13*(INDEX(X$407:X$418,$D3006)+INDEX(X$394:X$405,$D3006)+X2961*(1+$E3006))</f>
        <v/>
      </c>
      <c r="Y3006" s="40">
        <f>Y2988*Settings!$C$13*(INDEX(Y$407:Y$418,$D3006)+INDEX(Y$394:Y$405,$D3006)+Y2961*(1+$E3006))</f>
        <v/>
      </c>
      <c r="Z3006" s="40">
        <f>Z2988*Settings!$C$13*(INDEX(Z$407:Z$418,$D3006)+INDEX(Z$394:Z$405,$D3006)+Z2961*(1+$E3006))</f>
        <v/>
      </c>
      <c r="AA3006" s="40">
        <f>AA2988*Settings!$C$13*(INDEX(AA$407:AA$418,$D3006)+INDEX(AA$394:AA$405,$D3006)+AA2961*(1+$E3006))</f>
        <v/>
      </c>
      <c r="AB3006" s="40">
        <f>AB2988*Settings!$C$13*(INDEX(AB$407:AB$418,$D3006)+INDEX(AB$394:AB$405,$D3006)+AB2961*(1+$E3006))</f>
        <v/>
      </c>
      <c r="AC3006" s="40">
        <f>AC2988*Settings!$C$13*(INDEX(AC$407:AC$418,$D3006)+INDEX(AC$394:AC$405,$D3006)+AC2961*(1+$E3006))</f>
        <v/>
      </c>
      <c r="AD3006" s="40">
        <f>AD2988*Settings!$C$13*(INDEX(AD$407:AD$418,$D3006)+INDEX(AD$394:AD$405,$D3006)+AD2961*(1+$E3006))</f>
        <v/>
      </c>
      <c r="AF3006" s="11">
        <f>CodePrefix&amp;$A3006&amp;IF($C3006="","","."&amp;$C3006&amp;"."&amp;$B3006)&amp;INDEX(VarEnd,MATCH($A3006,VarKey,0))&amp;AF$5</f>
        <v/>
      </c>
      <c r="AG3006" s="39">
        <f>AG2988*Settings!$C$13*(INDEX(AG$407:AG$418,$D3006)+INDEX(AG$394:AG$405,$D3006)+AG2961*(1+$E3006))</f>
        <v/>
      </c>
      <c r="AH3006" s="40">
        <f>AH2988*Settings!$C$13*(INDEX(AH$407:AH$418,$D3006)+INDEX(AH$394:AH$405,$D3006)+AH2961*(1+$E3006))</f>
        <v/>
      </c>
      <c r="AI3006" s="40">
        <f>AI2988*Settings!$C$13*(INDEX(AI$407:AI$418,$D3006)+INDEX(AI$394:AI$405,$D3006)+AI2961*(1+$E3006))</f>
        <v/>
      </c>
      <c r="AJ3006" s="40">
        <f>AJ2988*Settings!$C$13*(INDEX(AJ$407:AJ$418,$D3006)+INDEX(AJ$394:AJ$405,$D3006)+AJ2961*(1+$E3006))</f>
        <v/>
      </c>
      <c r="AK3006" s="40">
        <f>AK2988*Settings!$C$13*(INDEX(AK$407:AK$418,$D3006)+INDEX(AK$394:AK$405,$D3006)+AK2961*(1+$E3006))</f>
        <v/>
      </c>
      <c r="AL3006" s="40">
        <f>AL2988*Settings!$C$13*(INDEX(AL$407:AL$418,$D3006)+INDEX(AL$394:AL$405,$D3006)+AL2961*(1+$E3006))</f>
        <v/>
      </c>
      <c r="AM3006" s="40">
        <f>AM2988*Settings!$C$13*(INDEX(AM$407:AM$418,$D3006)+INDEX(AM$394:AM$405,$D3006)+AM2961*(1+$E3006))</f>
        <v/>
      </c>
      <c r="AN3006" s="40">
        <f>AN2988*Settings!$C$13*(INDEX(AN$407:AN$418,$D3006)+INDEX(AN$394:AN$405,$D3006)+AN2961*(1+$E3006))</f>
        <v/>
      </c>
      <c r="AO3006" s="40">
        <f>AO2988*Settings!$C$13*(INDEX(AO$407:AO$418,$D3006)+INDEX(AO$394:AO$405,$D3006)+AO2961*(1+$E3006))</f>
        <v/>
      </c>
      <c r="AP3006" s="40">
        <f>AP2988*Settings!$C$13*(INDEX(AP$407:AP$418,$D3006)+INDEX(AP$394:AP$405,$D3006)+AP2961*(1+$E3006))</f>
        <v/>
      </c>
      <c r="AQ3006" s="40">
        <f>AQ2988*Settings!$C$13*(INDEX(AQ$407:AQ$418,$D3006)+INDEX(AQ$394:AQ$405,$D3006)+AQ2961*(1+$E3006))</f>
        <v/>
      </c>
      <c r="AR3006" s="40">
        <f>AR2988*Settings!$C$13*(INDEX(AR$407:AR$418,$D3006)+INDEX(AR$394:AR$405,$D3006)+AR2961*(1+$E3006))</f>
        <v/>
      </c>
      <c r="AS3006" s="40">
        <f>AS2988*Settings!$C$13*(INDEX(AS$407:AS$418,$D3006)+INDEX(AS$394:AS$405,$D3006)+AS2961*(1+$E3006))</f>
        <v/>
      </c>
      <c r="AT3006" s="40">
        <f>AT2988*Settings!$C$13*(INDEX(AT$407:AT$418,$D3006)+INDEX(AT$394:AT$405,$D3006)+AT2961*(1+$E3006))</f>
        <v/>
      </c>
      <c r="AU3006" s="40">
        <f>AU2988*Settings!$C$13*(INDEX(AU$407:AU$418,$D3006)+INDEX(AU$394:AU$405,$D3006)+AU2961*(1+$E3006))</f>
        <v/>
      </c>
      <c r="AV3006" s="40">
        <f>AV2988*Settings!$C$13*(INDEX(AV$407:AV$418,$D3006)+INDEX(AV$394:AV$405,$D3006)+AV2961*(1+$E3006))</f>
        <v/>
      </c>
      <c r="AW3006" s="40">
        <f>AW2988*Settings!$C$13*(INDEX(AW$407:AW$418,$D3006)+INDEX(AW$394:AW$405,$D3006)+AW2961*(1+$E3006))</f>
        <v/>
      </c>
      <c r="AX3006" s="40">
        <f>AX2988*Settings!$C$13*(INDEX(AX$407:AX$418,$D3006)+INDEX(AX$394:AX$405,$D3006)+AX2961*(1+$E3006))</f>
        <v/>
      </c>
      <c r="AY3006" s="40">
        <f>AY2988*Settings!$C$13*(INDEX(AY$407:AY$418,$D3006)+INDEX(AY$394:AY$405,$D3006)+AY2961*(1+$E3006))</f>
        <v/>
      </c>
    </row>
    <row r="3007" hidden="1" outlineLevel="2">
      <c r="A3007" s="14" t="inlineStr">
        <is>
          <t>rtx</t>
        </is>
      </c>
      <c r="B3007" s="14" t="inlineStr">
        <is>
          <t>nga</t>
        </is>
      </c>
      <c r="C3007" s="14" t="inlineStr">
        <is>
          <t>oen</t>
        </is>
      </c>
      <c r="D3007" s="32">
        <f>INDEX(Inputs!$U$5:$U$132,MATCH($B3007&amp;"|"&amp;$C3007,Inputs!$A$5:$A$132,0))</f>
        <v/>
      </c>
      <c r="E3007" s="32">
        <f>INDEX(Inputs!$V$5:$V$132,MATCH($B3007&amp;"|"&amp;$C3007,Inputs!$A$5:$A$132,0))</f>
        <v/>
      </c>
      <c r="F3007" s="36" t="n"/>
      <c r="G3007" s="36" t="n"/>
      <c r="H3007" s="14">
        <f>INDEX(VarLab,MATCH($A3007,VarKey,0))&amp;INDEX(MemLab,MATCH($C3007&amp;"|"&amp;$B3007,MemKey,0))</f>
        <v/>
      </c>
      <c r="I3007" s="14">
        <f>INDEX(VarUnit,MATCH($A3007,VarKey,0))</f>
        <v/>
      </c>
      <c r="J3007" s="14">
        <f>INDEX(VarSrc,MATCH($A3007,VarKey,0))</f>
        <v/>
      </c>
      <c r="K3007" s="11">
        <f>CodePrefix&amp;$A3007&amp;IF($C3007="","","."&amp;$C3007&amp;"."&amp;$B3007)&amp;INDEX(VarEnd,MATCH($A3007,VarKey,0))&amp;K$5</f>
        <v/>
      </c>
      <c r="L3007" s="39">
        <f>L2989*Settings!$C$13*(INDEX(L$407:L$418,$D3007)+INDEX(L$394:L$405,$D3007)+L2962*(1+$E3007))</f>
        <v/>
      </c>
      <c r="M3007" s="40">
        <f>M2989*Settings!$C$13*(INDEX(M$407:M$418,$D3007)+INDEX(M$394:M$405,$D3007)+M2962*(1+$E3007))</f>
        <v/>
      </c>
      <c r="N3007" s="40">
        <f>N2989*Settings!$C$13*(INDEX(N$407:N$418,$D3007)+INDEX(N$394:N$405,$D3007)+N2962*(1+$E3007))</f>
        <v/>
      </c>
      <c r="O3007" s="40">
        <f>O2989*Settings!$C$13*(INDEX(O$407:O$418,$D3007)+INDEX(O$394:O$405,$D3007)+O2962*(1+$E3007))</f>
        <v/>
      </c>
      <c r="P3007" s="40">
        <f>P2989*Settings!$C$13*(INDEX(P$407:P$418,$D3007)+INDEX(P$394:P$405,$D3007)+P2962*(1+$E3007))</f>
        <v/>
      </c>
      <c r="Q3007" s="40">
        <f>Q2989*Settings!$C$13*(INDEX(Q$407:Q$418,$D3007)+INDEX(Q$394:Q$405,$D3007)+Q2962*(1+$E3007))</f>
        <v/>
      </c>
      <c r="R3007" s="40">
        <f>R2989*Settings!$C$13*(INDEX(R$407:R$418,$D3007)+INDEX(R$394:R$405,$D3007)+R2962*(1+$E3007))</f>
        <v/>
      </c>
      <c r="S3007" s="40">
        <f>S2989*Settings!$C$13*(INDEX(S$407:S$418,$D3007)+INDEX(S$394:S$405,$D3007)+S2962*(1+$E3007))</f>
        <v/>
      </c>
      <c r="T3007" s="40">
        <f>T2989*Settings!$C$13*(INDEX(T$407:T$418,$D3007)+INDEX(T$394:T$405,$D3007)+T2962*(1+$E3007))</f>
        <v/>
      </c>
      <c r="U3007" s="40">
        <f>U2989*Settings!$C$13*(INDEX(U$407:U$418,$D3007)+INDEX(U$394:U$405,$D3007)+U2962*(1+$E3007))</f>
        <v/>
      </c>
      <c r="V3007" s="40">
        <f>V2989*Settings!$C$13*(INDEX(V$407:V$418,$D3007)+INDEX(V$394:V$405,$D3007)+V2962*(1+$E3007))</f>
        <v/>
      </c>
      <c r="W3007" s="40">
        <f>W2989*Settings!$C$13*(INDEX(W$407:W$418,$D3007)+INDEX(W$394:W$405,$D3007)+W2962*(1+$E3007))</f>
        <v/>
      </c>
      <c r="X3007" s="40">
        <f>X2989*Settings!$C$13*(INDEX(X$407:X$418,$D3007)+INDEX(X$394:X$405,$D3007)+X2962*(1+$E3007))</f>
        <v/>
      </c>
      <c r="Y3007" s="40">
        <f>Y2989*Settings!$C$13*(INDEX(Y$407:Y$418,$D3007)+INDEX(Y$394:Y$405,$D3007)+Y2962*(1+$E3007))</f>
        <v/>
      </c>
      <c r="Z3007" s="40">
        <f>Z2989*Settings!$C$13*(INDEX(Z$407:Z$418,$D3007)+INDEX(Z$394:Z$405,$D3007)+Z2962*(1+$E3007))</f>
        <v/>
      </c>
      <c r="AA3007" s="40">
        <f>AA2989*Settings!$C$13*(INDEX(AA$407:AA$418,$D3007)+INDEX(AA$394:AA$405,$D3007)+AA2962*(1+$E3007))</f>
        <v/>
      </c>
      <c r="AB3007" s="40">
        <f>AB2989*Settings!$C$13*(INDEX(AB$407:AB$418,$D3007)+INDEX(AB$394:AB$405,$D3007)+AB2962*(1+$E3007))</f>
        <v/>
      </c>
      <c r="AC3007" s="40">
        <f>AC2989*Settings!$C$13*(INDEX(AC$407:AC$418,$D3007)+INDEX(AC$394:AC$405,$D3007)+AC2962*(1+$E3007))</f>
        <v/>
      </c>
      <c r="AD3007" s="40">
        <f>AD2989*Settings!$C$13*(INDEX(AD$407:AD$418,$D3007)+INDEX(AD$394:AD$405,$D3007)+AD2962*(1+$E3007))</f>
        <v/>
      </c>
      <c r="AF3007" s="11">
        <f>CodePrefix&amp;$A3007&amp;IF($C3007="","","."&amp;$C3007&amp;"."&amp;$B3007)&amp;INDEX(VarEnd,MATCH($A3007,VarKey,0))&amp;AF$5</f>
        <v/>
      </c>
      <c r="AG3007" s="39">
        <f>AG2989*Settings!$C$13*(INDEX(AG$407:AG$418,$D3007)+INDEX(AG$394:AG$405,$D3007)+AG2962*(1+$E3007))</f>
        <v/>
      </c>
      <c r="AH3007" s="40">
        <f>AH2989*Settings!$C$13*(INDEX(AH$407:AH$418,$D3007)+INDEX(AH$394:AH$405,$D3007)+AH2962*(1+$E3007))</f>
        <v/>
      </c>
      <c r="AI3007" s="40">
        <f>AI2989*Settings!$C$13*(INDEX(AI$407:AI$418,$D3007)+INDEX(AI$394:AI$405,$D3007)+AI2962*(1+$E3007))</f>
        <v/>
      </c>
      <c r="AJ3007" s="40">
        <f>AJ2989*Settings!$C$13*(INDEX(AJ$407:AJ$418,$D3007)+INDEX(AJ$394:AJ$405,$D3007)+AJ2962*(1+$E3007))</f>
        <v/>
      </c>
      <c r="AK3007" s="40">
        <f>AK2989*Settings!$C$13*(INDEX(AK$407:AK$418,$D3007)+INDEX(AK$394:AK$405,$D3007)+AK2962*(1+$E3007))</f>
        <v/>
      </c>
      <c r="AL3007" s="40">
        <f>AL2989*Settings!$C$13*(INDEX(AL$407:AL$418,$D3007)+INDEX(AL$394:AL$405,$D3007)+AL2962*(1+$E3007))</f>
        <v/>
      </c>
      <c r="AM3007" s="40">
        <f>AM2989*Settings!$C$13*(INDEX(AM$407:AM$418,$D3007)+INDEX(AM$394:AM$405,$D3007)+AM2962*(1+$E3007))</f>
        <v/>
      </c>
      <c r="AN3007" s="40">
        <f>AN2989*Settings!$C$13*(INDEX(AN$407:AN$418,$D3007)+INDEX(AN$394:AN$405,$D3007)+AN2962*(1+$E3007))</f>
        <v/>
      </c>
      <c r="AO3007" s="40">
        <f>AO2989*Settings!$C$13*(INDEX(AO$407:AO$418,$D3007)+INDEX(AO$394:AO$405,$D3007)+AO2962*(1+$E3007))</f>
        <v/>
      </c>
      <c r="AP3007" s="40">
        <f>AP2989*Settings!$C$13*(INDEX(AP$407:AP$418,$D3007)+INDEX(AP$394:AP$405,$D3007)+AP2962*(1+$E3007))</f>
        <v/>
      </c>
      <c r="AQ3007" s="40">
        <f>AQ2989*Settings!$C$13*(INDEX(AQ$407:AQ$418,$D3007)+INDEX(AQ$394:AQ$405,$D3007)+AQ2962*(1+$E3007))</f>
        <v/>
      </c>
      <c r="AR3007" s="40">
        <f>AR2989*Settings!$C$13*(INDEX(AR$407:AR$418,$D3007)+INDEX(AR$394:AR$405,$D3007)+AR2962*(1+$E3007))</f>
        <v/>
      </c>
      <c r="AS3007" s="40">
        <f>AS2989*Settings!$C$13*(INDEX(AS$407:AS$418,$D3007)+INDEX(AS$394:AS$405,$D3007)+AS2962*(1+$E3007))</f>
        <v/>
      </c>
      <c r="AT3007" s="40">
        <f>AT2989*Settings!$C$13*(INDEX(AT$407:AT$418,$D3007)+INDEX(AT$394:AT$405,$D3007)+AT2962*(1+$E3007))</f>
        <v/>
      </c>
      <c r="AU3007" s="40">
        <f>AU2989*Settings!$C$13*(INDEX(AU$407:AU$418,$D3007)+INDEX(AU$394:AU$405,$D3007)+AU2962*(1+$E3007))</f>
        <v/>
      </c>
      <c r="AV3007" s="40">
        <f>AV2989*Settings!$C$13*(INDEX(AV$407:AV$418,$D3007)+INDEX(AV$394:AV$405,$D3007)+AV2962*(1+$E3007))</f>
        <v/>
      </c>
      <c r="AW3007" s="40">
        <f>AW2989*Settings!$C$13*(INDEX(AW$407:AW$418,$D3007)+INDEX(AW$394:AW$405,$D3007)+AW2962*(1+$E3007))</f>
        <v/>
      </c>
      <c r="AX3007" s="40">
        <f>AX2989*Settings!$C$13*(INDEX(AX$407:AX$418,$D3007)+INDEX(AX$394:AX$405,$D3007)+AX2962*(1+$E3007))</f>
        <v/>
      </c>
      <c r="AY3007" s="40">
        <f>AY2989*Settings!$C$13*(INDEX(AY$407:AY$418,$D3007)+INDEX(AY$394:AY$405,$D3007)+AY2962*(1+$E3007))</f>
        <v/>
      </c>
    </row>
    <row r="3008" hidden="1" outlineLevel="2">
      <c r="A3008" s="14" t="inlineStr">
        <is>
          <t>rtx</t>
        </is>
      </c>
      <c r="B3008" s="14" t="inlineStr">
        <is>
          <t>gso</t>
        </is>
      </c>
      <c r="C3008" s="14" t="inlineStr">
        <is>
          <t>oen</t>
        </is>
      </c>
      <c r="D3008" s="32">
        <f>INDEX(Inputs!$U$5:$U$132,MATCH($B3008&amp;"|"&amp;$C3008,Inputs!$A$5:$A$132,0))</f>
        <v/>
      </c>
      <c r="E3008" s="32">
        <f>INDEX(Inputs!$V$5:$V$132,MATCH($B3008&amp;"|"&amp;$C3008,Inputs!$A$5:$A$132,0))</f>
        <v/>
      </c>
      <c r="F3008" s="36" t="n"/>
      <c r="G3008" s="36" t="n"/>
      <c r="H3008" s="14">
        <f>INDEX(VarLab,MATCH($A3008,VarKey,0))&amp;INDEX(MemLab,MATCH($C3008&amp;"|"&amp;$B3008,MemKey,0))</f>
        <v/>
      </c>
      <c r="I3008" s="14">
        <f>INDEX(VarUnit,MATCH($A3008,VarKey,0))</f>
        <v/>
      </c>
      <c r="J3008" s="14">
        <f>INDEX(VarSrc,MATCH($A3008,VarKey,0))</f>
        <v/>
      </c>
      <c r="K3008" s="11">
        <f>CodePrefix&amp;$A3008&amp;IF($C3008="","","."&amp;$C3008&amp;"."&amp;$B3008)&amp;INDEX(VarEnd,MATCH($A3008,VarKey,0))&amp;K$5</f>
        <v/>
      </c>
      <c r="L3008" s="39">
        <f>L2990*Settings!$C$13*(INDEX(L$407:L$418,$D3008)+INDEX(L$394:L$405,$D3008)+L2963*(1+$E3008))</f>
        <v/>
      </c>
      <c r="M3008" s="40">
        <f>M2990*Settings!$C$13*(INDEX(M$407:M$418,$D3008)+INDEX(M$394:M$405,$D3008)+M2963*(1+$E3008))</f>
        <v/>
      </c>
      <c r="N3008" s="40">
        <f>N2990*Settings!$C$13*(INDEX(N$407:N$418,$D3008)+INDEX(N$394:N$405,$D3008)+N2963*(1+$E3008))</f>
        <v/>
      </c>
      <c r="O3008" s="40">
        <f>O2990*Settings!$C$13*(INDEX(O$407:O$418,$D3008)+INDEX(O$394:O$405,$D3008)+O2963*(1+$E3008))</f>
        <v/>
      </c>
      <c r="P3008" s="40">
        <f>P2990*Settings!$C$13*(INDEX(P$407:P$418,$D3008)+INDEX(P$394:P$405,$D3008)+P2963*(1+$E3008))</f>
        <v/>
      </c>
      <c r="Q3008" s="40">
        <f>Q2990*Settings!$C$13*(INDEX(Q$407:Q$418,$D3008)+INDEX(Q$394:Q$405,$D3008)+Q2963*(1+$E3008))</f>
        <v/>
      </c>
      <c r="R3008" s="40">
        <f>R2990*Settings!$C$13*(INDEX(R$407:R$418,$D3008)+INDEX(R$394:R$405,$D3008)+R2963*(1+$E3008))</f>
        <v/>
      </c>
      <c r="S3008" s="40">
        <f>S2990*Settings!$C$13*(INDEX(S$407:S$418,$D3008)+INDEX(S$394:S$405,$D3008)+S2963*(1+$E3008))</f>
        <v/>
      </c>
      <c r="T3008" s="40">
        <f>T2990*Settings!$C$13*(INDEX(T$407:T$418,$D3008)+INDEX(T$394:T$405,$D3008)+T2963*(1+$E3008))</f>
        <v/>
      </c>
      <c r="U3008" s="40">
        <f>U2990*Settings!$C$13*(INDEX(U$407:U$418,$D3008)+INDEX(U$394:U$405,$D3008)+U2963*(1+$E3008))</f>
        <v/>
      </c>
      <c r="V3008" s="40">
        <f>V2990*Settings!$C$13*(INDEX(V$407:V$418,$D3008)+INDEX(V$394:V$405,$D3008)+V2963*(1+$E3008))</f>
        <v/>
      </c>
      <c r="W3008" s="40">
        <f>W2990*Settings!$C$13*(INDEX(W$407:W$418,$D3008)+INDEX(W$394:W$405,$D3008)+W2963*(1+$E3008))</f>
        <v/>
      </c>
      <c r="X3008" s="40">
        <f>X2990*Settings!$C$13*(INDEX(X$407:X$418,$D3008)+INDEX(X$394:X$405,$D3008)+X2963*(1+$E3008))</f>
        <v/>
      </c>
      <c r="Y3008" s="40">
        <f>Y2990*Settings!$C$13*(INDEX(Y$407:Y$418,$D3008)+INDEX(Y$394:Y$405,$D3008)+Y2963*(1+$E3008))</f>
        <v/>
      </c>
      <c r="Z3008" s="40">
        <f>Z2990*Settings!$C$13*(INDEX(Z$407:Z$418,$D3008)+INDEX(Z$394:Z$405,$D3008)+Z2963*(1+$E3008))</f>
        <v/>
      </c>
      <c r="AA3008" s="40">
        <f>AA2990*Settings!$C$13*(INDEX(AA$407:AA$418,$D3008)+INDEX(AA$394:AA$405,$D3008)+AA2963*(1+$E3008))</f>
        <v/>
      </c>
      <c r="AB3008" s="40">
        <f>AB2990*Settings!$C$13*(INDEX(AB$407:AB$418,$D3008)+INDEX(AB$394:AB$405,$D3008)+AB2963*(1+$E3008))</f>
        <v/>
      </c>
      <c r="AC3008" s="40">
        <f>AC2990*Settings!$C$13*(INDEX(AC$407:AC$418,$D3008)+INDEX(AC$394:AC$405,$D3008)+AC2963*(1+$E3008))</f>
        <v/>
      </c>
      <c r="AD3008" s="40">
        <f>AD2990*Settings!$C$13*(INDEX(AD$407:AD$418,$D3008)+INDEX(AD$394:AD$405,$D3008)+AD2963*(1+$E3008))</f>
        <v/>
      </c>
      <c r="AF3008" s="11">
        <f>CodePrefix&amp;$A3008&amp;IF($C3008="","","."&amp;$C3008&amp;"."&amp;$B3008)&amp;INDEX(VarEnd,MATCH($A3008,VarKey,0))&amp;AF$5</f>
        <v/>
      </c>
      <c r="AG3008" s="39">
        <f>AG2990*Settings!$C$13*(INDEX(AG$407:AG$418,$D3008)+INDEX(AG$394:AG$405,$D3008)+AG2963*(1+$E3008))</f>
        <v/>
      </c>
      <c r="AH3008" s="40">
        <f>AH2990*Settings!$C$13*(INDEX(AH$407:AH$418,$D3008)+INDEX(AH$394:AH$405,$D3008)+AH2963*(1+$E3008))</f>
        <v/>
      </c>
      <c r="AI3008" s="40">
        <f>AI2990*Settings!$C$13*(INDEX(AI$407:AI$418,$D3008)+INDEX(AI$394:AI$405,$D3008)+AI2963*(1+$E3008))</f>
        <v/>
      </c>
      <c r="AJ3008" s="40">
        <f>AJ2990*Settings!$C$13*(INDEX(AJ$407:AJ$418,$D3008)+INDEX(AJ$394:AJ$405,$D3008)+AJ2963*(1+$E3008))</f>
        <v/>
      </c>
      <c r="AK3008" s="40">
        <f>AK2990*Settings!$C$13*(INDEX(AK$407:AK$418,$D3008)+INDEX(AK$394:AK$405,$D3008)+AK2963*(1+$E3008))</f>
        <v/>
      </c>
      <c r="AL3008" s="40">
        <f>AL2990*Settings!$C$13*(INDEX(AL$407:AL$418,$D3008)+INDEX(AL$394:AL$405,$D3008)+AL2963*(1+$E3008))</f>
        <v/>
      </c>
      <c r="AM3008" s="40">
        <f>AM2990*Settings!$C$13*(INDEX(AM$407:AM$418,$D3008)+INDEX(AM$394:AM$405,$D3008)+AM2963*(1+$E3008))</f>
        <v/>
      </c>
      <c r="AN3008" s="40">
        <f>AN2990*Settings!$C$13*(INDEX(AN$407:AN$418,$D3008)+INDEX(AN$394:AN$405,$D3008)+AN2963*(1+$E3008))</f>
        <v/>
      </c>
      <c r="AO3008" s="40">
        <f>AO2990*Settings!$C$13*(INDEX(AO$407:AO$418,$D3008)+INDEX(AO$394:AO$405,$D3008)+AO2963*(1+$E3008))</f>
        <v/>
      </c>
      <c r="AP3008" s="40">
        <f>AP2990*Settings!$C$13*(INDEX(AP$407:AP$418,$D3008)+INDEX(AP$394:AP$405,$D3008)+AP2963*(1+$E3008))</f>
        <v/>
      </c>
      <c r="AQ3008" s="40">
        <f>AQ2990*Settings!$C$13*(INDEX(AQ$407:AQ$418,$D3008)+INDEX(AQ$394:AQ$405,$D3008)+AQ2963*(1+$E3008))</f>
        <v/>
      </c>
      <c r="AR3008" s="40">
        <f>AR2990*Settings!$C$13*(INDEX(AR$407:AR$418,$D3008)+INDEX(AR$394:AR$405,$D3008)+AR2963*(1+$E3008))</f>
        <v/>
      </c>
      <c r="AS3008" s="40">
        <f>AS2990*Settings!$C$13*(INDEX(AS$407:AS$418,$D3008)+INDEX(AS$394:AS$405,$D3008)+AS2963*(1+$E3008))</f>
        <v/>
      </c>
      <c r="AT3008" s="40">
        <f>AT2990*Settings!$C$13*(INDEX(AT$407:AT$418,$D3008)+INDEX(AT$394:AT$405,$D3008)+AT2963*(1+$E3008))</f>
        <v/>
      </c>
      <c r="AU3008" s="40">
        <f>AU2990*Settings!$C$13*(INDEX(AU$407:AU$418,$D3008)+INDEX(AU$394:AU$405,$D3008)+AU2963*(1+$E3008))</f>
        <v/>
      </c>
      <c r="AV3008" s="40">
        <f>AV2990*Settings!$C$13*(INDEX(AV$407:AV$418,$D3008)+INDEX(AV$394:AV$405,$D3008)+AV2963*(1+$E3008))</f>
        <v/>
      </c>
      <c r="AW3008" s="40">
        <f>AW2990*Settings!$C$13*(INDEX(AW$407:AW$418,$D3008)+INDEX(AW$394:AW$405,$D3008)+AW2963*(1+$E3008))</f>
        <v/>
      </c>
      <c r="AX3008" s="40">
        <f>AX2990*Settings!$C$13*(INDEX(AX$407:AX$418,$D3008)+INDEX(AX$394:AX$405,$D3008)+AX2963*(1+$E3008))</f>
        <v/>
      </c>
      <c r="AY3008" s="40">
        <f>AY2990*Settings!$C$13*(INDEX(AY$407:AY$418,$D3008)+INDEX(AY$394:AY$405,$D3008)+AY2963*(1+$E3008))</f>
        <v/>
      </c>
    </row>
    <row r="3009" hidden="1" outlineLevel="2">
      <c r="A3009" s="14" t="inlineStr">
        <is>
          <t>rtx</t>
        </is>
      </c>
      <c r="B3009" s="14" t="inlineStr">
        <is>
          <t>die</t>
        </is>
      </c>
      <c r="C3009" s="14" t="inlineStr">
        <is>
          <t>oen</t>
        </is>
      </c>
      <c r="D3009" s="32">
        <f>INDEX(Inputs!$U$5:$U$132,MATCH($B3009&amp;"|"&amp;$C3009,Inputs!$A$5:$A$132,0))</f>
        <v/>
      </c>
      <c r="E3009" s="32">
        <f>INDEX(Inputs!$V$5:$V$132,MATCH($B3009&amp;"|"&amp;$C3009,Inputs!$A$5:$A$132,0))</f>
        <v/>
      </c>
      <c r="F3009" s="36" t="n"/>
      <c r="G3009" s="36" t="n"/>
      <c r="H3009" s="14">
        <f>INDEX(VarLab,MATCH($A3009,VarKey,0))&amp;INDEX(MemLab,MATCH($C3009&amp;"|"&amp;$B3009,MemKey,0))</f>
        <v/>
      </c>
      <c r="I3009" s="14">
        <f>INDEX(VarUnit,MATCH($A3009,VarKey,0))</f>
        <v/>
      </c>
      <c r="J3009" s="14">
        <f>INDEX(VarSrc,MATCH($A3009,VarKey,0))</f>
        <v/>
      </c>
      <c r="K3009" s="11">
        <f>CodePrefix&amp;$A3009&amp;IF($C3009="","","."&amp;$C3009&amp;"."&amp;$B3009)&amp;INDEX(VarEnd,MATCH($A3009,VarKey,0))&amp;K$5</f>
        <v/>
      </c>
      <c r="L3009" s="39">
        <f>L2991*Settings!$C$13*(INDEX(L$407:L$418,$D3009)+INDEX(L$394:L$405,$D3009)+L2964*(1+$E3009))</f>
        <v/>
      </c>
      <c r="M3009" s="40">
        <f>M2991*Settings!$C$13*(INDEX(M$407:M$418,$D3009)+INDEX(M$394:M$405,$D3009)+M2964*(1+$E3009))</f>
        <v/>
      </c>
      <c r="N3009" s="40">
        <f>N2991*Settings!$C$13*(INDEX(N$407:N$418,$D3009)+INDEX(N$394:N$405,$D3009)+N2964*(1+$E3009))</f>
        <v/>
      </c>
      <c r="O3009" s="40">
        <f>O2991*Settings!$C$13*(INDEX(O$407:O$418,$D3009)+INDEX(O$394:O$405,$D3009)+O2964*(1+$E3009))</f>
        <v/>
      </c>
      <c r="P3009" s="40">
        <f>P2991*Settings!$C$13*(INDEX(P$407:P$418,$D3009)+INDEX(P$394:P$405,$D3009)+P2964*(1+$E3009))</f>
        <v/>
      </c>
      <c r="Q3009" s="40">
        <f>Q2991*Settings!$C$13*(INDEX(Q$407:Q$418,$D3009)+INDEX(Q$394:Q$405,$D3009)+Q2964*(1+$E3009))</f>
        <v/>
      </c>
      <c r="R3009" s="40">
        <f>R2991*Settings!$C$13*(INDEX(R$407:R$418,$D3009)+INDEX(R$394:R$405,$D3009)+R2964*(1+$E3009))</f>
        <v/>
      </c>
      <c r="S3009" s="40">
        <f>S2991*Settings!$C$13*(INDEX(S$407:S$418,$D3009)+INDEX(S$394:S$405,$D3009)+S2964*(1+$E3009))</f>
        <v/>
      </c>
      <c r="T3009" s="40">
        <f>T2991*Settings!$C$13*(INDEX(T$407:T$418,$D3009)+INDEX(T$394:T$405,$D3009)+T2964*(1+$E3009))</f>
        <v/>
      </c>
      <c r="U3009" s="40">
        <f>U2991*Settings!$C$13*(INDEX(U$407:U$418,$D3009)+INDEX(U$394:U$405,$D3009)+U2964*(1+$E3009))</f>
        <v/>
      </c>
      <c r="V3009" s="40">
        <f>V2991*Settings!$C$13*(INDEX(V$407:V$418,$D3009)+INDEX(V$394:V$405,$D3009)+V2964*(1+$E3009))</f>
        <v/>
      </c>
      <c r="W3009" s="40">
        <f>W2991*Settings!$C$13*(INDEX(W$407:W$418,$D3009)+INDEX(W$394:W$405,$D3009)+W2964*(1+$E3009))</f>
        <v/>
      </c>
      <c r="X3009" s="40">
        <f>X2991*Settings!$C$13*(INDEX(X$407:X$418,$D3009)+INDEX(X$394:X$405,$D3009)+X2964*(1+$E3009))</f>
        <v/>
      </c>
      <c r="Y3009" s="40">
        <f>Y2991*Settings!$C$13*(INDEX(Y$407:Y$418,$D3009)+INDEX(Y$394:Y$405,$D3009)+Y2964*(1+$E3009))</f>
        <v/>
      </c>
      <c r="Z3009" s="40">
        <f>Z2991*Settings!$C$13*(INDEX(Z$407:Z$418,$D3009)+INDEX(Z$394:Z$405,$D3009)+Z2964*(1+$E3009))</f>
        <v/>
      </c>
      <c r="AA3009" s="40">
        <f>AA2991*Settings!$C$13*(INDEX(AA$407:AA$418,$D3009)+INDEX(AA$394:AA$405,$D3009)+AA2964*(1+$E3009))</f>
        <v/>
      </c>
      <c r="AB3009" s="40">
        <f>AB2991*Settings!$C$13*(INDEX(AB$407:AB$418,$D3009)+INDEX(AB$394:AB$405,$D3009)+AB2964*(1+$E3009))</f>
        <v/>
      </c>
      <c r="AC3009" s="40">
        <f>AC2991*Settings!$C$13*(INDEX(AC$407:AC$418,$D3009)+INDEX(AC$394:AC$405,$D3009)+AC2964*(1+$E3009))</f>
        <v/>
      </c>
      <c r="AD3009" s="40">
        <f>AD2991*Settings!$C$13*(INDEX(AD$407:AD$418,$D3009)+INDEX(AD$394:AD$405,$D3009)+AD2964*(1+$E3009))</f>
        <v/>
      </c>
      <c r="AF3009" s="11">
        <f>CodePrefix&amp;$A3009&amp;IF($C3009="","","."&amp;$C3009&amp;"."&amp;$B3009)&amp;INDEX(VarEnd,MATCH($A3009,VarKey,0))&amp;AF$5</f>
        <v/>
      </c>
      <c r="AG3009" s="39">
        <f>AG2991*Settings!$C$13*(INDEX(AG$407:AG$418,$D3009)+INDEX(AG$394:AG$405,$D3009)+AG2964*(1+$E3009))</f>
        <v/>
      </c>
      <c r="AH3009" s="40">
        <f>AH2991*Settings!$C$13*(INDEX(AH$407:AH$418,$D3009)+INDEX(AH$394:AH$405,$D3009)+AH2964*(1+$E3009))</f>
        <v/>
      </c>
      <c r="AI3009" s="40">
        <f>AI2991*Settings!$C$13*(INDEX(AI$407:AI$418,$D3009)+INDEX(AI$394:AI$405,$D3009)+AI2964*(1+$E3009))</f>
        <v/>
      </c>
      <c r="AJ3009" s="40">
        <f>AJ2991*Settings!$C$13*(INDEX(AJ$407:AJ$418,$D3009)+INDEX(AJ$394:AJ$405,$D3009)+AJ2964*(1+$E3009))</f>
        <v/>
      </c>
      <c r="AK3009" s="40">
        <f>AK2991*Settings!$C$13*(INDEX(AK$407:AK$418,$D3009)+INDEX(AK$394:AK$405,$D3009)+AK2964*(1+$E3009))</f>
        <v/>
      </c>
      <c r="AL3009" s="40">
        <f>AL2991*Settings!$C$13*(INDEX(AL$407:AL$418,$D3009)+INDEX(AL$394:AL$405,$D3009)+AL2964*(1+$E3009))</f>
        <v/>
      </c>
      <c r="AM3009" s="40">
        <f>AM2991*Settings!$C$13*(INDEX(AM$407:AM$418,$D3009)+INDEX(AM$394:AM$405,$D3009)+AM2964*(1+$E3009))</f>
        <v/>
      </c>
      <c r="AN3009" s="40">
        <f>AN2991*Settings!$C$13*(INDEX(AN$407:AN$418,$D3009)+INDEX(AN$394:AN$405,$D3009)+AN2964*(1+$E3009))</f>
        <v/>
      </c>
      <c r="AO3009" s="40">
        <f>AO2991*Settings!$C$13*(INDEX(AO$407:AO$418,$D3009)+INDEX(AO$394:AO$405,$D3009)+AO2964*(1+$E3009))</f>
        <v/>
      </c>
      <c r="AP3009" s="40">
        <f>AP2991*Settings!$C$13*(INDEX(AP$407:AP$418,$D3009)+INDEX(AP$394:AP$405,$D3009)+AP2964*(1+$E3009))</f>
        <v/>
      </c>
      <c r="AQ3009" s="40">
        <f>AQ2991*Settings!$C$13*(INDEX(AQ$407:AQ$418,$D3009)+INDEX(AQ$394:AQ$405,$D3009)+AQ2964*(1+$E3009))</f>
        <v/>
      </c>
      <c r="AR3009" s="40">
        <f>AR2991*Settings!$C$13*(INDEX(AR$407:AR$418,$D3009)+INDEX(AR$394:AR$405,$D3009)+AR2964*(1+$E3009))</f>
        <v/>
      </c>
      <c r="AS3009" s="40">
        <f>AS2991*Settings!$C$13*(INDEX(AS$407:AS$418,$D3009)+INDEX(AS$394:AS$405,$D3009)+AS2964*(1+$E3009))</f>
        <v/>
      </c>
      <c r="AT3009" s="40">
        <f>AT2991*Settings!$C$13*(INDEX(AT$407:AT$418,$D3009)+INDEX(AT$394:AT$405,$D3009)+AT2964*(1+$E3009))</f>
        <v/>
      </c>
      <c r="AU3009" s="40">
        <f>AU2991*Settings!$C$13*(INDEX(AU$407:AU$418,$D3009)+INDEX(AU$394:AU$405,$D3009)+AU2964*(1+$E3009))</f>
        <v/>
      </c>
      <c r="AV3009" s="40">
        <f>AV2991*Settings!$C$13*(INDEX(AV$407:AV$418,$D3009)+INDEX(AV$394:AV$405,$D3009)+AV2964*(1+$E3009))</f>
        <v/>
      </c>
      <c r="AW3009" s="40">
        <f>AW2991*Settings!$C$13*(INDEX(AW$407:AW$418,$D3009)+INDEX(AW$394:AW$405,$D3009)+AW2964*(1+$E3009))</f>
        <v/>
      </c>
      <c r="AX3009" s="40">
        <f>AX2991*Settings!$C$13*(INDEX(AX$407:AX$418,$D3009)+INDEX(AX$394:AX$405,$D3009)+AX2964*(1+$E3009))</f>
        <v/>
      </c>
      <c r="AY3009" s="40">
        <f>AY2991*Settings!$C$13*(INDEX(AY$407:AY$418,$D3009)+INDEX(AY$394:AY$405,$D3009)+AY2964*(1+$E3009))</f>
        <v/>
      </c>
    </row>
    <row r="3010" hidden="1" outlineLevel="2">
      <c r="A3010" s="14" t="inlineStr">
        <is>
          <t>rtx</t>
        </is>
      </c>
      <c r="B3010" s="14" t="inlineStr">
        <is>
          <t>lpg</t>
        </is>
      </c>
      <c r="C3010" s="14" t="inlineStr">
        <is>
          <t>oen</t>
        </is>
      </c>
      <c r="D3010" s="32">
        <f>INDEX(Inputs!$U$5:$U$132,MATCH($B3010&amp;"|"&amp;$C3010,Inputs!$A$5:$A$132,0))</f>
        <v/>
      </c>
      <c r="E3010" s="32">
        <f>INDEX(Inputs!$V$5:$V$132,MATCH($B3010&amp;"|"&amp;$C3010,Inputs!$A$5:$A$132,0))</f>
        <v/>
      </c>
      <c r="F3010" s="36" t="n"/>
      <c r="G3010" s="36" t="n"/>
      <c r="H3010" s="14">
        <f>INDEX(VarLab,MATCH($A3010,VarKey,0))&amp;INDEX(MemLab,MATCH($C3010&amp;"|"&amp;$B3010,MemKey,0))</f>
        <v/>
      </c>
      <c r="I3010" s="14">
        <f>INDEX(VarUnit,MATCH($A3010,VarKey,0))</f>
        <v/>
      </c>
      <c r="J3010" s="14">
        <f>INDEX(VarSrc,MATCH($A3010,VarKey,0))</f>
        <v/>
      </c>
      <c r="K3010" s="11">
        <f>CodePrefix&amp;$A3010&amp;IF($C3010="","","."&amp;$C3010&amp;"."&amp;$B3010)&amp;INDEX(VarEnd,MATCH($A3010,VarKey,0))&amp;K$5</f>
        <v/>
      </c>
      <c r="L3010" s="39">
        <f>L2992*Settings!$C$13*(INDEX(L$407:L$418,$D3010)+INDEX(L$394:L$405,$D3010)+L2965*(1+$E3010))</f>
        <v/>
      </c>
      <c r="M3010" s="40">
        <f>M2992*Settings!$C$13*(INDEX(M$407:M$418,$D3010)+INDEX(M$394:M$405,$D3010)+M2965*(1+$E3010))</f>
        <v/>
      </c>
      <c r="N3010" s="40">
        <f>N2992*Settings!$C$13*(INDEX(N$407:N$418,$D3010)+INDEX(N$394:N$405,$D3010)+N2965*(1+$E3010))</f>
        <v/>
      </c>
      <c r="O3010" s="40">
        <f>O2992*Settings!$C$13*(INDEX(O$407:O$418,$D3010)+INDEX(O$394:O$405,$D3010)+O2965*(1+$E3010))</f>
        <v/>
      </c>
      <c r="P3010" s="40">
        <f>P2992*Settings!$C$13*(INDEX(P$407:P$418,$D3010)+INDEX(P$394:P$405,$D3010)+P2965*(1+$E3010))</f>
        <v/>
      </c>
      <c r="Q3010" s="40">
        <f>Q2992*Settings!$C$13*(INDEX(Q$407:Q$418,$D3010)+INDEX(Q$394:Q$405,$D3010)+Q2965*(1+$E3010))</f>
        <v/>
      </c>
      <c r="R3010" s="40">
        <f>R2992*Settings!$C$13*(INDEX(R$407:R$418,$D3010)+INDEX(R$394:R$405,$D3010)+R2965*(1+$E3010))</f>
        <v/>
      </c>
      <c r="S3010" s="40">
        <f>S2992*Settings!$C$13*(INDEX(S$407:S$418,$D3010)+INDEX(S$394:S$405,$D3010)+S2965*(1+$E3010))</f>
        <v/>
      </c>
      <c r="T3010" s="40">
        <f>T2992*Settings!$C$13*(INDEX(T$407:T$418,$D3010)+INDEX(T$394:T$405,$D3010)+T2965*(1+$E3010))</f>
        <v/>
      </c>
      <c r="U3010" s="40">
        <f>U2992*Settings!$C$13*(INDEX(U$407:U$418,$D3010)+INDEX(U$394:U$405,$D3010)+U2965*(1+$E3010))</f>
        <v/>
      </c>
      <c r="V3010" s="40">
        <f>V2992*Settings!$C$13*(INDEX(V$407:V$418,$D3010)+INDEX(V$394:V$405,$D3010)+V2965*(1+$E3010))</f>
        <v/>
      </c>
      <c r="W3010" s="40">
        <f>W2992*Settings!$C$13*(INDEX(W$407:W$418,$D3010)+INDEX(W$394:W$405,$D3010)+W2965*(1+$E3010))</f>
        <v/>
      </c>
      <c r="X3010" s="40">
        <f>X2992*Settings!$C$13*(INDEX(X$407:X$418,$D3010)+INDEX(X$394:X$405,$D3010)+X2965*(1+$E3010))</f>
        <v/>
      </c>
      <c r="Y3010" s="40">
        <f>Y2992*Settings!$C$13*(INDEX(Y$407:Y$418,$D3010)+INDEX(Y$394:Y$405,$D3010)+Y2965*(1+$E3010))</f>
        <v/>
      </c>
      <c r="Z3010" s="40">
        <f>Z2992*Settings!$C$13*(INDEX(Z$407:Z$418,$D3010)+INDEX(Z$394:Z$405,$D3010)+Z2965*(1+$E3010))</f>
        <v/>
      </c>
      <c r="AA3010" s="40">
        <f>AA2992*Settings!$C$13*(INDEX(AA$407:AA$418,$D3010)+INDEX(AA$394:AA$405,$D3010)+AA2965*(1+$E3010))</f>
        <v/>
      </c>
      <c r="AB3010" s="40">
        <f>AB2992*Settings!$C$13*(INDEX(AB$407:AB$418,$D3010)+INDEX(AB$394:AB$405,$D3010)+AB2965*(1+$E3010))</f>
        <v/>
      </c>
      <c r="AC3010" s="40">
        <f>AC2992*Settings!$C$13*(INDEX(AC$407:AC$418,$D3010)+INDEX(AC$394:AC$405,$D3010)+AC2965*(1+$E3010))</f>
        <v/>
      </c>
      <c r="AD3010" s="40">
        <f>AD2992*Settings!$C$13*(INDEX(AD$407:AD$418,$D3010)+INDEX(AD$394:AD$405,$D3010)+AD2965*(1+$E3010))</f>
        <v/>
      </c>
      <c r="AF3010" s="11">
        <f>CodePrefix&amp;$A3010&amp;IF($C3010="","","."&amp;$C3010&amp;"."&amp;$B3010)&amp;INDEX(VarEnd,MATCH($A3010,VarKey,0))&amp;AF$5</f>
        <v/>
      </c>
      <c r="AG3010" s="39">
        <f>AG2992*Settings!$C$13*(INDEX(AG$407:AG$418,$D3010)+INDEX(AG$394:AG$405,$D3010)+AG2965*(1+$E3010))</f>
        <v/>
      </c>
      <c r="AH3010" s="40">
        <f>AH2992*Settings!$C$13*(INDEX(AH$407:AH$418,$D3010)+INDEX(AH$394:AH$405,$D3010)+AH2965*(1+$E3010))</f>
        <v/>
      </c>
      <c r="AI3010" s="40">
        <f>AI2992*Settings!$C$13*(INDEX(AI$407:AI$418,$D3010)+INDEX(AI$394:AI$405,$D3010)+AI2965*(1+$E3010))</f>
        <v/>
      </c>
      <c r="AJ3010" s="40">
        <f>AJ2992*Settings!$C$13*(INDEX(AJ$407:AJ$418,$D3010)+INDEX(AJ$394:AJ$405,$D3010)+AJ2965*(1+$E3010))</f>
        <v/>
      </c>
      <c r="AK3010" s="40">
        <f>AK2992*Settings!$C$13*(INDEX(AK$407:AK$418,$D3010)+INDEX(AK$394:AK$405,$D3010)+AK2965*(1+$E3010))</f>
        <v/>
      </c>
      <c r="AL3010" s="40">
        <f>AL2992*Settings!$C$13*(INDEX(AL$407:AL$418,$D3010)+INDEX(AL$394:AL$405,$D3010)+AL2965*(1+$E3010))</f>
        <v/>
      </c>
      <c r="AM3010" s="40">
        <f>AM2992*Settings!$C$13*(INDEX(AM$407:AM$418,$D3010)+INDEX(AM$394:AM$405,$D3010)+AM2965*(1+$E3010))</f>
        <v/>
      </c>
      <c r="AN3010" s="40">
        <f>AN2992*Settings!$C$13*(INDEX(AN$407:AN$418,$D3010)+INDEX(AN$394:AN$405,$D3010)+AN2965*(1+$E3010))</f>
        <v/>
      </c>
      <c r="AO3010" s="40">
        <f>AO2992*Settings!$C$13*(INDEX(AO$407:AO$418,$D3010)+INDEX(AO$394:AO$405,$D3010)+AO2965*(1+$E3010))</f>
        <v/>
      </c>
      <c r="AP3010" s="40">
        <f>AP2992*Settings!$C$13*(INDEX(AP$407:AP$418,$D3010)+INDEX(AP$394:AP$405,$D3010)+AP2965*(1+$E3010))</f>
        <v/>
      </c>
      <c r="AQ3010" s="40">
        <f>AQ2992*Settings!$C$13*(INDEX(AQ$407:AQ$418,$D3010)+INDEX(AQ$394:AQ$405,$D3010)+AQ2965*(1+$E3010))</f>
        <v/>
      </c>
      <c r="AR3010" s="40">
        <f>AR2992*Settings!$C$13*(INDEX(AR$407:AR$418,$D3010)+INDEX(AR$394:AR$405,$D3010)+AR2965*(1+$E3010))</f>
        <v/>
      </c>
      <c r="AS3010" s="40">
        <f>AS2992*Settings!$C$13*(INDEX(AS$407:AS$418,$D3010)+INDEX(AS$394:AS$405,$D3010)+AS2965*(1+$E3010))</f>
        <v/>
      </c>
      <c r="AT3010" s="40">
        <f>AT2992*Settings!$C$13*(INDEX(AT$407:AT$418,$D3010)+INDEX(AT$394:AT$405,$D3010)+AT2965*(1+$E3010))</f>
        <v/>
      </c>
      <c r="AU3010" s="40">
        <f>AU2992*Settings!$C$13*(INDEX(AU$407:AU$418,$D3010)+INDEX(AU$394:AU$405,$D3010)+AU2965*(1+$E3010))</f>
        <v/>
      </c>
      <c r="AV3010" s="40">
        <f>AV2992*Settings!$C$13*(INDEX(AV$407:AV$418,$D3010)+INDEX(AV$394:AV$405,$D3010)+AV2965*(1+$E3010))</f>
        <v/>
      </c>
      <c r="AW3010" s="40">
        <f>AW2992*Settings!$C$13*(INDEX(AW$407:AW$418,$D3010)+INDEX(AW$394:AW$405,$D3010)+AW2965*(1+$E3010))</f>
        <v/>
      </c>
      <c r="AX3010" s="40">
        <f>AX2992*Settings!$C$13*(INDEX(AX$407:AX$418,$D3010)+INDEX(AX$394:AX$405,$D3010)+AX2965*(1+$E3010))</f>
        <v/>
      </c>
      <c r="AY3010" s="40">
        <f>AY2992*Settings!$C$13*(INDEX(AY$407:AY$418,$D3010)+INDEX(AY$394:AY$405,$D3010)+AY2965*(1+$E3010))</f>
        <v/>
      </c>
    </row>
    <row r="3011" hidden="1" outlineLevel="2">
      <c r="A3011" s="14" t="inlineStr">
        <is>
          <t>rtx</t>
        </is>
      </c>
      <c r="B3011" s="14" t="inlineStr">
        <is>
          <t>ker</t>
        </is>
      </c>
      <c r="C3011" s="14" t="inlineStr">
        <is>
          <t>oen</t>
        </is>
      </c>
      <c r="D3011" s="32">
        <f>INDEX(Inputs!$U$5:$U$132,MATCH($B3011&amp;"|"&amp;$C3011,Inputs!$A$5:$A$132,0))</f>
        <v/>
      </c>
      <c r="E3011" s="32">
        <f>INDEX(Inputs!$V$5:$V$132,MATCH($B3011&amp;"|"&amp;$C3011,Inputs!$A$5:$A$132,0))</f>
        <v/>
      </c>
      <c r="F3011" s="36" t="n"/>
      <c r="G3011" s="36" t="n"/>
      <c r="H3011" s="14">
        <f>INDEX(VarLab,MATCH($A3011,VarKey,0))&amp;INDEX(MemLab,MATCH($C3011&amp;"|"&amp;$B3011,MemKey,0))</f>
        <v/>
      </c>
      <c r="I3011" s="14">
        <f>INDEX(VarUnit,MATCH($A3011,VarKey,0))</f>
        <v/>
      </c>
      <c r="J3011" s="14">
        <f>INDEX(VarSrc,MATCH($A3011,VarKey,0))</f>
        <v/>
      </c>
      <c r="K3011" s="11">
        <f>CodePrefix&amp;$A3011&amp;IF($C3011="","","."&amp;$C3011&amp;"."&amp;$B3011)&amp;INDEX(VarEnd,MATCH($A3011,VarKey,0))&amp;K$5</f>
        <v/>
      </c>
      <c r="L3011" s="39">
        <f>L2993*Settings!$C$13*(INDEX(L$407:L$418,$D3011)+INDEX(L$394:L$405,$D3011)+L2966*(1+$E3011))</f>
        <v/>
      </c>
      <c r="M3011" s="40">
        <f>M2993*Settings!$C$13*(INDEX(M$407:M$418,$D3011)+INDEX(M$394:M$405,$D3011)+M2966*(1+$E3011))</f>
        <v/>
      </c>
      <c r="N3011" s="40">
        <f>N2993*Settings!$C$13*(INDEX(N$407:N$418,$D3011)+INDEX(N$394:N$405,$D3011)+N2966*(1+$E3011))</f>
        <v/>
      </c>
      <c r="O3011" s="40">
        <f>O2993*Settings!$C$13*(INDEX(O$407:O$418,$D3011)+INDEX(O$394:O$405,$D3011)+O2966*(1+$E3011))</f>
        <v/>
      </c>
      <c r="P3011" s="40">
        <f>P2993*Settings!$C$13*(INDEX(P$407:P$418,$D3011)+INDEX(P$394:P$405,$D3011)+P2966*(1+$E3011))</f>
        <v/>
      </c>
      <c r="Q3011" s="40">
        <f>Q2993*Settings!$C$13*(INDEX(Q$407:Q$418,$D3011)+INDEX(Q$394:Q$405,$D3011)+Q2966*(1+$E3011))</f>
        <v/>
      </c>
      <c r="R3011" s="40">
        <f>R2993*Settings!$C$13*(INDEX(R$407:R$418,$D3011)+INDEX(R$394:R$405,$D3011)+R2966*(1+$E3011))</f>
        <v/>
      </c>
      <c r="S3011" s="40">
        <f>S2993*Settings!$C$13*(INDEX(S$407:S$418,$D3011)+INDEX(S$394:S$405,$D3011)+S2966*(1+$E3011))</f>
        <v/>
      </c>
      <c r="T3011" s="40">
        <f>T2993*Settings!$C$13*(INDEX(T$407:T$418,$D3011)+INDEX(T$394:T$405,$D3011)+T2966*(1+$E3011))</f>
        <v/>
      </c>
      <c r="U3011" s="40">
        <f>U2993*Settings!$C$13*(INDEX(U$407:U$418,$D3011)+INDEX(U$394:U$405,$D3011)+U2966*(1+$E3011))</f>
        <v/>
      </c>
      <c r="V3011" s="40">
        <f>V2993*Settings!$C$13*(INDEX(V$407:V$418,$D3011)+INDEX(V$394:V$405,$D3011)+V2966*(1+$E3011))</f>
        <v/>
      </c>
      <c r="W3011" s="40">
        <f>W2993*Settings!$C$13*(INDEX(W$407:W$418,$D3011)+INDEX(W$394:W$405,$D3011)+W2966*(1+$E3011))</f>
        <v/>
      </c>
      <c r="X3011" s="40">
        <f>X2993*Settings!$C$13*(INDEX(X$407:X$418,$D3011)+INDEX(X$394:X$405,$D3011)+X2966*(1+$E3011))</f>
        <v/>
      </c>
      <c r="Y3011" s="40">
        <f>Y2993*Settings!$C$13*(INDEX(Y$407:Y$418,$D3011)+INDEX(Y$394:Y$405,$D3011)+Y2966*(1+$E3011))</f>
        <v/>
      </c>
      <c r="Z3011" s="40">
        <f>Z2993*Settings!$C$13*(INDEX(Z$407:Z$418,$D3011)+INDEX(Z$394:Z$405,$D3011)+Z2966*(1+$E3011))</f>
        <v/>
      </c>
      <c r="AA3011" s="40">
        <f>AA2993*Settings!$C$13*(INDEX(AA$407:AA$418,$D3011)+INDEX(AA$394:AA$405,$D3011)+AA2966*(1+$E3011))</f>
        <v/>
      </c>
      <c r="AB3011" s="40">
        <f>AB2993*Settings!$C$13*(INDEX(AB$407:AB$418,$D3011)+INDEX(AB$394:AB$405,$D3011)+AB2966*(1+$E3011))</f>
        <v/>
      </c>
      <c r="AC3011" s="40">
        <f>AC2993*Settings!$C$13*(INDEX(AC$407:AC$418,$D3011)+INDEX(AC$394:AC$405,$D3011)+AC2966*(1+$E3011))</f>
        <v/>
      </c>
      <c r="AD3011" s="40">
        <f>AD2993*Settings!$C$13*(INDEX(AD$407:AD$418,$D3011)+INDEX(AD$394:AD$405,$D3011)+AD2966*(1+$E3011))</f>
        <v/>
      </c>
      <c r="AF3011" s="11">
        <f>CodePrefix&amp;$A3011&amp;IF($C3011="","","."&amp;$C3011&amp;"."&amp;$B3011)&amp;INDEX(VarEnd,MATCH($A3011,VarKey,0))&amp;AF$5</f>
        <v/>
      </c>
      <c r="AG3011" s="39">
        <f>AG2993*Settings!$C$13*(INDEX(AG$407:AG$418,$D3011)+INDEX(AG$394:AG$405,$D3011)+AG2966*(1+$E3011))</f>
        <v/>
      </c>
      <c r="AH3011" s="40">
        <f>AH2993*Settings!$C$13*(INDEX(AH$407:AH$418,$D3011)+INDEX(AH$394:AH$405,$D3011)+AH2966*(1+$E3011))</f>
        <v/>
      </c>
      <c r="AI3011" s="40">
        <f>AI2993*Settings!$C$13*(INDEX(AI$407:AI$418,$D3011)+INDEX(AI$394:AI$405,$D3011)+AI2966*(1+$E3011))</f>
        <v/>
      </c>
      <c r="AJ3011" s="40">
        <f>AJ2993*Settings!$C$13*(INDEX(AJ$407:AJ$418,$D3011)+INDEX(AJ$394:AJ$405,$D3011)+AJ2966*(1+$E3011))</f>
        <v/>
      </c>
      <c r="AK3011" s="40">
        <f>AK2993*Settings!$C$13*(INDEX(AK$407:AK$418,$D3011)+INDEX(AK$394:AK$405,$D3011)+AK2966*(1+$E3011))</f>
        <v/>
      </c>
      <c r="AL3011" s="40">
        <f>AL2993*Settings!$C$13*(INDEX(AL$407:AL$418,$D3011)+INDEX(AL$394:AL$405,$D3011)+AL2966*(1+$E3011))</f>
        <v/>
      </c>
      <c r="AM3011" s="40">
        <f>AM2993*Settings!$C$13*(INDEX(AM$407:AM$418,$D3011)+INDEX(AM$394:AM$405,$D3011)+AM2966*(1+$E3011))</f>
        <v/>
      </c>
      <c r="AN3011" s="40">
        <f>AN2993*Settings!$C$13*(INDEX(AN$407:AN$418,$D3011)+INDEX(AN$394:AN$405,$D3011)+AN2966*(1+$E3011))</f>
        <v/>
      </c>
      <c r="AO3011" s="40">
        <f>AO2993*Settings!$C$13*(INDEX(AO$407:AO$418,$D3011)+INDEX(AO$394:AO$405,$D3011)+AO2966*(1+$E3011))</f>
        <v/>
      </c>
      <c r="AP3011" s="40">
        <f>AP2993*Settings!$C$13*(INDEX(AP$407:AP$418,$D3011)+INDEX(AP$394:AP$405,$D3011)+AP2966*(1+$E3011))</f>
        <v/>
      </c>
      <c r="AQ3011" s="40">
        <f>AQ2993*Settings!$C$13*(INDEX(AQ$407:AQ$418,$D3011)+INDEX(AQ$394:AQ$405,$D3011)+AQ2966*(1+$E3011))</f>
        <v/>
      </c>
      <c r="AR3011" s="40">
        <f>AR2993*Settings!$C$13*(INDEX(AR$407:AR$418,$D3011)+INDEX(AR$394:AR$405,$D3011)+AR2966*(1+$E3011))</f>
        <v/>
      </c>
      <c r="AS3011" s="40">
        <f>AS2993*Settings!$C$13*(INDEX(AS$407:AS$418,$D3011)+INDEX(AS$394:AS$405,$D3011)+AS2966*(1+$E3011))</f>
        <v/>
      </c>
      <c r="AT3011" s="40">
        <f>AT2993*Settings!$C$13*(INDEX(AT$407:AT$418,$D3011)+INDEX(AT$394:AT$405,$D3011)+AT2966*(1+$E3011))</f>
        <v/>
      </c>
      <c r="AU3011" s="40">
        <f>AU2993*Settings!$C$13*(INDEX(AU$407:AU$418,$D3011)+INDEX(AU$394:AU$405,$D3011)+AU2966*(1+$E3011))</f>
        <v/>
      </c>
      <c r="AV3011" s="40">
        <f>AV2993*Settings!$C$13*(INDEX(AV$407:AV$418,$D3011)+INDEX(AV$394:AV$405,$D3011)+AV2966*(1+$E3011))</f>
        <v/>
      </c>
      <c r="AW3011" s="40">
        <f>AW2993*Settings!$C$13*(INDEX(AW$407:AW$418,$D3011)+INDEX(AW$394:AW$405,$D3011)+AW2966*(1+$E3011))</f>
        <v/>
      </c>
      <c r="AX3011" s="40">
        <f>AX2993*Settings!$C$13*(INDEX(AX$407:AX$418,$D3011)+INDEX(AX$394:AX$405,$D3011)+AX2966*(1+$E3011))</f>
        <v/>
      </c>
      <c r="AY3011" s="40">
        <f>AY2993*Settings!$C$13*(INDEX(AY$407:AY$418,$D3011)+INDEX(AY$394:AY$405,$D3011)+AY2966*(1+$E3011))</f>
        <v/>
      </c>
    </row>
    <row r="3012" hidden="1" outlineLevel="2">
      <c r="A3012" s="14" t="inlineStr">
        <is>
          <t>rtx</t>
        </is>
      </c>
      <c r="B3012" s="14" t="inlineStr">
        <is>
          <t>oop</t>
        </is>
      </c>
      <c r="C3012" s="14" t="inlineStr">
        <is>
          <t>oen</t>
        </is>
      </c>
      <c r="D3012" s="32">
        <f>INDEX(Inputs!$U$5:$U$132,MATCH($B3012&amp;"|"&amp;$C3012,Inputs!$A$5:$A$132,0))</f>
        <v/>
      </c>
      <c r="E3012" s="32">
        <f>INDEX(Inputs!$V$5:$V$132,MATCH($B3012&amp;"|"&amp;$C3012,Inputs!$A$5:$A$132,0))</f>
        <v/>
      </c>
      <c r="F3012" s="36" t="n"/>
      <c r="G3012" s="36" t="n"/>
      <c r="H3012" s="14">
        <f>INDEX(VarLab,MATCH($A3012,VarKey,0))&amp;INDEX(MemLab,MATCH($C3012&amp;"|"&amp;$B3012,MemKey,0))</f>
        <v/>
      </c>
      <c r="I3012" s="14">
        <f>INDEX(VarUnit,MATCH($A3012,VarKey,0))</f>
        <v/>
      </c>
      <c r="J3012" s="14">
        <f>INDEX(VarSrc,MATCH($A3012,VarKey,0))</f>
        <v/>
      </c>
      <c r="K3012" s="11">
        <f>CodePrefix&amp;$A3012&amp;IF($C3012="","","."&amp;$C3012&amp;"."&amp;$B3012)&amp;INDEX(VarEnd,MATCH($A3012,VarKey,0))&amp;K$5</f>
        <v/>
      </c>
      <c r="L3012" s="39">
        <f>L2994*Settings!$C$13*(INDEX(L$407:L$418,$D3012)+INDEX(L$394:L$405,$D3012)+L2967*(1+$E3012))</f>
        <v/>
      </c>
      <c r="M3012" s="40">
        <f>M2994*Settings!$C$13*(INDEX(M$407:M$418,$D3012)+INDEX(M$394:M$405,$D3012)+M2967*(1+$E3012))</f>
        <v/>
      </c>
      <c r="N3012" s="40">
        <f>N2994*Settings!$C$13*(INDEX(N$407:N$418,$D3012)+INDEX(N$394:N$405,$D3012)+N2967*(1+$E3012))</f>
        <v/>
      </c>
      <c r="O3012" s="40">
        <f>O2994*Settings!$C$13*(INDEX(O$407:O$418,$D3012)+INDEX(O$394:O$405,$D3012)+O2967*(1+$E3012))</f>
        <v/>
      </c>
      <c r="P3012" s="40">
        <f>P2994*Settings!$C$13*(INDEX(P$407:P$418,$D3012)+INDEX(P$394:P$405,$D3012)+P2967*(1+$E3012))</f>
        <v/>
      </c>
      <c r="Q3012" s="40">
        <f>Q2994*Settings!$C$13*(INDEX(Q$407:Q$418,$D3012)+INDEX(Q$394:Q$405,$D3012)+Q2967*(1+$E3012))</f>
        <v/>
      </c>
      <c r="R3012" s="40">
        <f>R2994*Settings!$C$13*(INDEX(R$407:R$418,$D3012)+INDEX(R$394:R$405,$D3012)+R2967*(1+$E3012))</f>
        <v/>
      </c>
      <c r="S3012" s="40">
        <f>S2994*Settings!$C$13*(INDEX(S$407:S$418,$D3012)+INDEX(S$394:S$405,$D3012)+S2967*(1+$E3012))</f>
        <v/>
      </c>
      <c r="T3012" s="40">
        <f>T2994*Settings!$C$13*(INDEX(T$407:T$418,$D3012)+INDEX(T$394:T$405,$D3012)+T2967*(1+$E3012))</f>
        <v/>
      </c>
      <c r="U3012" s="40">
        <f>U2994*Settings!$C$13*(INDEX(U$407:U$418,$D3012)+INDEX(U$394:U$405,$D3012)+U2967*(1+$E3012))</f>
        <v/>
      </c>
      <c r="V3012" s="40">
        <f>V2994*Settings!$C$13*(INDEX(V$407:V$418,$D3012)+INDEX(V$394:V$405,$D3012)+V2967*(1+$E3012))</f>
        <v/>
      </c>
      <c r="W3012" s="40">
        <f>W2994*Settings!$C$13*(INDEX(W$407:W$418,$D3012)+INDEX(W$394:W$405,$D3012)+W2967*(1+$E3012))</f>
        <v/>
      </c>
      <c r="X3012" s="40">
        <f>X2994*Settings!$C$13*(INDEX(X$407:X$418,$D3012)+INDEX(X$394:X$405,$D3012)+X2967*(1+$E3012))</f>
        <v/>
      </c>
      <c r="Y3012" s="40">
        <f>Y2994*Settings!$C$13*(INDEX(Y$407:Y$418,$D3012)+INDEX(Y$394:Y$405,$D3012)+Y2967*(1+$E3012))</f>
        <v/>
      </c>
      <c r="Z3012" s="40">
        <f>Z2994*Settings!$C$13*(INDEX(Z$407:Z$418,$D3012)+INDEX(Z$394:Z$405,$D3012)+Z2967*(1+$E3012))</f>
        <v/>
      </c>
      <c r="AA3012" s="40">
        <f>AA2994*Settings!$C$13*(INDEX(AA$407:AA$418,$D3012)+INDEX(AA$394:AA$405,$D3012)+AA2967*(1+$E3012))</f>
        <v/>
      </c>
      <c r="AB3012" s="40">
        <f>AB2994*Settings!$C$13*(INDEX(AB$407:AB$418,$D3012)+INDEX(AB$394:AB$405,$D3012)+AB2967*(1+$E3012))</f>
        <v/>
      </c>
      <c r="AC3012" s="40">
        <f>AC2994*Settings!$C$13*(INDEX(AC$407:AC$418,$D3012)+INDEX(AC$394:AC$405,$D3012)+AC2967*(1+$E3012))</f>
        <v/>
      </c>
      <c r="AD3012" s="40">
        <f>AD2994*Settings!$C$13*(INDEX(AD$407:AD$418,$D3012)+INDEX(AD$394:AD$405,$D3012)+AD2967*(1+$E3012))</f>
        <v/>
      </c>
      <c r="AF3012" s="11">
        <f>CodePrefix&amp;$A3012&amp;IF($C3012="","","."&amp;$C3012&amp;"."&amp;$B3012)&amp;INDEX(VarEnd,MATCH($A3012,VarKey,0))&amp;AF$5</f>
        <v/>
      </c>
      <c r="AG3012" s="39">
        <f>AG2994*Settings!$C$13*(INDEX(AG$407:AG$418,$D3012)+INDEX(AG$394:AG$405,$D3012)+AG2967*(1+$E3012))</f>
        <v/>
      </c>
      <c r="AH3012" s="40">
        <f>AH2994*Settings!$C$13*(INDEX(AH$407:AH$418,$D3012)+INDEX(AH$394:AH$405,$D3012)+AH2967*(1+$E3012))</f>
        <v/>
      </c>
      <c r="AI3012" s="40">
        <f>AI2994*Settings!$C$13*(INDEX(AI$407:AI$418,$D3012)+INDEX(AI$394:AI$405,$D3012)+AI2967*(1+$E3012))</f>
        <v/>
      </c>
      <c r="AJ3012" s="40">
        <f>AJ2994*Settings!$C$13*(INDEX(AJ$407:AJ$418,$D3012)+INDEX(AJ$394:AJ$405,$D3012)+AJ2967*(1+$E3012))</f>
        <v/>
      </c>
      <c r="AK3012" s="40">
        <f>AK2994*Settings!$C$13*(INDEX(AK$407:AK$418,$D3012)+INDEX(AK$394:AK$405,$D3012)+AK2967*(1+$E3012))</f>
        <v/>
      </c>
      <c r="AL3012" s="40">
        <f>AL2994*Settings!$C$13*(INDEX(AL$407:AL$418,$D3012)+INDEX(AL$394:AL$405,$D3012)+AL2967*(1+$E3012))</f>
        <v/>
      </c>
      <c r="AM3012" s="40">
        <f>AM2994*Settings!$C$13*(INDEX(AM$407:AM$418,$D3012)+INDEX(AM$394:AM$405,$D3012)+AM2967*(1+$E3012))</f>
        <v/>
      </c>
      <c r="AN3012" s="40">
        <f>AN2994*Settings!$C$13*(INDEX(AN$407:AN$418,$D3012)+INDEX(AN$394:AN$405,$D3012)+AN2967*(1+$E3012))</f>
        <v/>
      </c>
      <c r="AO3012" s="40">
        <f>AO2994*Settings!$C$13*(INDEX(AO$407:AO$418,$D3012)+INDEX(AO$394:AO$405,$D3012)+AO2967*(1+$E3012))</f>
        <v/>
      </c>
      <c r="AP3012" s="40">
        <f>AP2994*Settings!$C$13*(INDEX(AP$407:AP$418,$D3012)+INDEX(AP$394:AP$405,$D3012)+AP2967*(1+$E3012))</f>
        <v/>
      </c>
      <c r="AQ3012" s="40">
        <f>AQ2994*Settings!$C$13*(INDEX(AQ$407:AQ$418,$D3012)+INDEX(AQ$394:AQ$405,$D3012)+AQ2967*(1+$E3012))</f>
        <v/>
      </c>
      <c r="AR3012" s="40">
        <f>AR2994*Settings!$C$13*(INDEX(AR$407:AR$418,$D3012)+INDEX(AR$394:AR$405,$D3012)+AR2967*(1+$E3012))</f>
        <v/>
      </c>
      <c r="AS3012" s="40">
        <f>AS2994*Settings!$C$13*(INDEX(AS$407:AS$418,$D3012)+INDEX(AS$394:AS$405,$D3012)+AS2967*(1+$E3012))</f>
        <v/>
      </c>
      <c r="AT3012" s="40">
        <f>AT2994*Settings!$C$13*(INDEX(AT$407:AT$418,$D3012)+INDEX(AT$394:AT$405,$D3012)+AT2967*(1+$E3012))</f>
        <v/>
      </c>
      <c r="AU3012" s="40">
        <f>AU2994*Settings!$C$13*(INDEX(AU$407:AU$418,$D3012)+INDEX(AU$394:AU$405,$D3012)+AU2967*(1+$E3012))</f>
        <v/>
      </c>
      <c r="AV3012" s="40">
        <f>AV2994*Settings!$C$13*(INDEX(AV$407:AV$418,$D3012)+INDEX(AV$394:AV$405,$D3012)+AV2967*(1+$E3012))</f>
        <v/>
      </c>
      <c r="AW3012" s="40">
        <f>AW2994*Settings!$C$13*(INDEX(AW$407:AW$418,$D3012)+INDEX(AW$394:AW$405,$D3012)+AW2967*(1+$E3012))</f>
        <v/>
      </c>
      <c r="AX3012" s="40">
        <f>AX2994*Settings!$C$13*(INDEX(AX$407:AX$418,$D3012)+INDEX(AX$394:AX$405,$D3012)+AX2967*(1+$E3012))</f>
        <v/>
      </c>
      <c r="AY3012" s="40">
        <f>AY2994*Settings!$C$13*(INDEX(AY$407:AY$418,$D3012)+INDEX(AY$394:AY$405,$D3012)+AY2967*(1+$E3012))</f>
        <v/>
      </c>
    </row>
    <row r="3013" hidden="1" outlineLevel="2">
      <c r="A3013" s="14" t="inlineStr">
        <is>
          <t>rtx</t>
        </is>
      </c>
      <c r="B3013" s="14" t="inlineStr">
        <is>
          <t>bio</t>
        </is>
      </c>
      <c r="C3013" s="14" t="inlineStr">
        <is>
          <t>oen</t>
        </is>
      </c>
      <c r="D3013" s="32">
        <f>INDEX(Inputs!$U$5:$U$132,MATCH($B3013&amp;"|"&amp;$C3013,Inputs!$A$5:$A$132,0))</f>
        <v/>
      </c>
      <c r="E3013" s="32">
        <f>INDEX(Inputs!$V$5:$V$132,MATCH($B3013&amp;"|"&amp;$C3013,Inputs!$A$5:$A$132,0))</f>
        <v/>
      </c>
      <c r="F3013" s="36" t="n"/>
      <c r="G3013" s="36" t="n"/>
      <c r="H3013" s="14">
        <f>INDEX(VarLab,MATCH($A3013,VarKey,0))&amp;INDEX(MemLab,MATCH($C3013&amp;"|"&amp;$B3013,MemKey,0))</f>
        <v/>
      </c>
      <c r="I3013" s="14">
        <f>INDEX(VarUnit,MATCH($A3013,VarKey,0))</f>
        <v/>
      </c>
      <c r="J3013" s="14">
        <f>INDEX(VarSrc,MATCH($A3013,VarKey,0))</f>
        <v/>
      </c>
      <c r="K3013" s="11">
        <f>CodePrefix&amp;$A3013&amp;IF($C3013="","","."&amp;$C3013&amp;"."&amp;$B3013)&amp;INDEX(VarEnd,MATCH($A3013,VarKey,0))&amp;K$5</f>
        <v/>
      </c>
      <c r="L3013" s="39">
        <f>L2995*Settings!$C$13*(INDEX(L$407:L$418,$D3013)+INDEX(L$394:L$405,$D3013)+L2968*(1+$E3013))</f>
        <v/>
      </c>
      <c r="M3013" s="40">
        <f>M2995*Settings!$C$13*(INDEX(M$407:M$418,$D3013)+INDEX(M$394:M$405,$D3013)+M2968*(1+$E3013))</f>
        <v/>
      </c>
      <c r="N3013" s="40">
        <f>N2995*Settings!$C$13*(INDEX(N$407:N$418,$D3013)+INDEX(N$394:N$405,$D3013)+N2968*(1+$E3013))</f>
        <v/>
      </c>
      <c r="O3013" s="40">
        <f>O2995*Settings!$C$13*(INDEX(O$407:O$418,$D3013)+INDEX(O$394:O$405,$D3013)+O2968*(1+$E3013))</f>
        <v/>
      </c>
      <c r="P3013" s="40">
        <f>P2995*Settings!$C$13*(INDEX(P$407:P$418,$D3013)+INDEX(P$394:P$405,$D3013)+P2968*(1+$E3013))</f>
        <v/>
      </c>
      <c r="Q3013" s="40">
        <f>Q2995*Settings!$C$13*(INDEX(Q$407:Q$418,$D3013)+INDEX(Q$394:Q$405,$D3013)+Q2968*(1+$E3013))</f>
        <v/>
      </c>
      <c r="R3013" s="40">
        <f>R2995*Settings!$C$13*(INDEX(R$407:R$418,$D3013)+INDEX(R$394:R$405,$D3013)+R2968*(1+$E3013))</f>
        <v/>
      </c>
      <c r="S3013" s="40">
        <f>S2995*Settings!$C$13*(INDEX(S$407:S$418,$D3013)+INDEX(S$394:S$405,$D3013)+S2968*(1+$E3013))</f>
        <v/>
      </c>
      <c r="T3013" s="40">
        <f>T2995*Settings!$C$13*(INDEX(T$407:T$418,$D3013)+INDEX(T$394:T$405,$D3013)+T2968*(1+$E3013))</f>
        <v/>
      </c>
      <c r="U3013" s="40">
        <f>U2995*Settings!$C$13*(INDEX(U$407:U$418,$D3013)+INDEX(U$394:U$405,$D3013)+U2968*(1+$E3013))</f>
        <v/>
      </c>
      <c r="V3013" s="40">
        <f>V2995*Settings!$C$13*(INDEX(V$407:V$418,$D3013)+INDEX(V$394:V$405,$D3013)+V2968*(1+$E3013))</f>
        <v/>
      </c>
      <c r="W3013" s="40">
        <f>W2995*Settings!$C$13*(INDEX(W$407:W$418,$D3013)+INDEX(W$394:W$405,$D3013)+W2968*(1+$E3013))</f>
        <v/>
      </c>
      <c r="X3013" s="40">
        <f>X2995*Settings!$C$13*(INDEX(X$407:X$418,$D3013)+INDEX(X$394:X$405,$D3013)+X2968*(1+$E3013))</f>
        <v/>
      </c>
      <c r="Y3013" s="40">
        <f>Y2995*Settings!$C$13*(INDEX(Y$407:Y$418,$D3013)+INDEX(Y$394:Y$405,$D3013)+Y2968*(1+$E3013))</f>
        <v/>
      </c>
      <c r="Z3013" s="40">
        <f>Z2995*Settings!$C$13*(INDEX(Z$407:Z$418,$D3013)+INDEX(Z$394:Z$405,$D3013)+Z2968*(1+$E3013))</f>
        <v/>
      </c>
      <c r="AA3013" s="40">
        <f>AA2995*Settings!$C$13*(INDEX(AA$407:AA$418,$D3013)+INDEX(AA$394:AA$405,$D3013)+AA2968*(1+$E3013))</f>
        <v/>
      </c>
      <c r="AB3013" s="40">
        <f>AB2995*Settings!$C$13*(INDEX(AB$407:AB$418,$D3013)+INDEX(AB$394:AB$405,$D3013)+AB2968*(1+$E3013))</f>
        <v/>
      </c>
      <c r="AC3013" s="40">
        <f>AC2995*Settings!$C$13*(INDEX(AC$407:AC$418,$D3013)+INDEX(AC$394:AC$405,$D3013)+AC2968*(1+$E3013))</f>
        <v/>
      </c>
      <c r="AD3013" s="40">
        <f>AD2995*Settings!$C$13*(INDEX(AD$407:AD$418,$D3013)+INDEX(AD$394:AD$405,$D3013)+AD2968*(1+$E3013))</f>
        <v/>
      </c>
      <c r="AF3013" s="11">
        <f>CodePrefix&amp;$A3013&amp;IF($C3013="","","."&amp;$C3013&amp;"."&amp;$B3013)&amp;INDEX(VarEnd,MATCH($A3013,VarKey,0))&amp;AF$5</f>
        <v/>
      </c>
      <c r="AG3013" s="39">
        <f>AG2995*Settings!$C$13*(INDEX(AG$407:AG$418,$D3013)+INDEX(AG$394:AG$405,$D3013)+AG2968*(1+$E3013))</f>
        <v/>
      </c>
      <c r="AH3013" s="40">
        <f>AH2995*Settings!$C$13*(INDEX(AH$407:AH$418,$D3013)+INDEX(AH$394:AH$405,$D3013)+AH2968*(1+$E3013))</f>
        <v/>
      </c>
      <c r="AI3013" s="40">
        <f>AI2995*Settings!$C$13*(INDEX(AI$407:AI$418,$D3013)+INDEX(AI$394:AI$405,$D3013)+AI2968*(1+$E3013))</f>
        <v/>
      </c>
      <c r="AJ3013" s="40">
        <f>AJ2995*Settings!$C$13*(INDEX(AJ$407:AJ$418,$D3013)+INDEX(AJ$394:AJ$405,$D3013)+AJ2968*(1+$E3013))</f>
        <v/>
      </c>
      <c r="AK3013" s="40">
        <f>AK2995*Settings!$C$13*(INDEX(AK$407:AK$418,$D3013)+INDEX(AK$394:AK$405,$D3013)+AK2968*(1+$E3013))</f>
        <v/>
      </c>
      <c r="AL3013" s="40">
        <f>AL2995*Settings!$C$13*(INDEX(AL$407:AL$418,$D3013)+INDEX(AL$394:AL$405,$D3013)+AL2968*(1+$E3013))</f>
        <v/>
      </c>
      <c r="AM3013" s="40">
        <f>AM2995*Settings!$C$13*(INDEX(AM$407:AM$418,$D3013)+INDEX(AM$394:AM$405,$D3013)+AM2968*(1+$E3013))</f>
        <v/>
      </c>
      <c r="AN3013" s="40">
        <f>AN2995*Settings!$C$13*(INDEX(AN$407:AN$418,$D3013)+INDEX(AN$394:AN$405,$D3013)+AN2968*(1+$E3013))</f>
        <v/>
      </c>
      <c r="AO3013" s="40">
        <f>AO2995*Settings!$C$13*(INDEX(AO$407:AO$418,$D3013)+INDEX(AO$394:AO$405,$D3013)+AO2968*(1+$E3013))</f>
        <v/>
      </c>
      <c r="AP3013" s="40">
        <f>AP2995*Settings!$C$13*(INDEX(AP$407:AP$418,$D3013)+INDEX(AP$394:AP$405,$D3013)+AP2968*(1+$E3013))</f>
        <v/>
      </c>
      <c r="AQ3013" s="40">
        <f>AQ2995*Settings!$C$13*(INDEX(AQ$407:AQ$418,$D3013)+INDEX(AQ$394:AQ$405,$D3013)+AQ2968*(1+$E3013))</f>
        <v/>
      </c>
      <c r="AR3013" s="40">
        <f>AR2995*Settings!$C$13*(INDEX(AR$407:AR$418,$D3013)+INDEX(AR$394:AR$405,$D3013)+AR2968*(1+$E3013))</f>
        <v/>
      </c>
      <c r="AS3013" s="40">
        <f>AS2995*Settings!$C$13*(INDEX(AS$407:AS$418,$D3013)+INDEX(AS$394:AS$405,$D3013)+AS2968*(1+$E3013))</f>
        <v/>
      </c>
      <c r="AT3013" s="40">
        <f>AT2995*Settings!$C$13*(INDEX(AT$407:AT$418,$D3013)+INDEX(AT$394:AT$405,$D3013)+AT2968*(1+$E3013))</f>
        <v/>
      </c>
      <c r="AU3013" s="40">
        <f>AU2995*Settings!$C$13*(INDEX(AU$407:AU$418,$D3013)+INDEX(AU$394:AU$405,$D3013)+AU2968*(1+$E3013))</f>
        <v/>
      </c>
      <c r="AV3013" s="40">
        <f>AV2995*Settings!$C$13*(INDEX(AV$407:AV$418,$D3013)+INDEX(AV$394:AV$405,$D3013)+AV2968*(1+$E3013))</f>
        <v/>
      </c>
      <c r="AW3013" s="40">
        <f>AW2995*Settings!$C$13*(INDEX(AW$407:AW$418,$D3013)+INDEX(AW$394:AW$405,$D3013)+AW2968*(1+$E3013))</f>
        <v/>
      </c>
      <c r="AX3013" s="40">
        <f>AX2995*Settings!$C$13*(INDEX(AX$407:AX$418,$D3013)+INDEX(AX$394:AX$405,$D3013)+AX2968*(1+$E3013))</f>
        <v/>
      </c>
      <c r="AY3013" s="40">
        <f>AY2995*Settings!$C$13*(INDEX(AY$407:AY$418,$D3013)+INDEX(AY$394:AY$405,$D3013)+AY2968*(1+$E3013))</f>
        <v/>
      </c>
    </row>
    <row r="3014" hidden="1" outlineLevel="2"/>
    <row r="3015" hidden="1" outlineLevel="2">
      <c r="A3015" s="14" t="inlineStr">
        <is>
          <t>rsub</t>
        </is>
      </c>
      <c r="B3015" s="14" t="inlineStr">
        <is>
          <t>coa</t>
        </is>
      </c>
      <c r="C3015" s="14" t="inlineStr">
        <is>
          <t>oen</t>
        </is>
      </c>
      <c r="D3015" s="32">
        <f>INDEX(Inputs!$U$5:$U$132,MATCH($B3015&amp;"|"&amp;$C3015,Inputs!$A$5:$A$132,0))</f>
        <v/>
      </c>
      <c r="E3015" s="36" t="n"/>
      <c r="F3015" s="36" t="n"/>
      <c r="G3015" s="36" t="n"/>
      <c r="H3015" s="14">
        <f>INDEX(VarLab,MATCH($A3015,VarKey,0))&amp;INDEX(MemLab,MATCH($C3015&amp;"|"&amp;$B3015,MemKey,0))</f>
        <v/>
      </c>
      <c r="I3015" s="14">
        <f>INDEX(VarUnit,MATCH($A3015,VarKey,0))</f>
        <v/>
      </c>
      <c r="J3015" s="14">
        <f>INDEX(VarSrc,MATCH($A3015,VarKey,0))</f>
        <v/>
      </c>
      <c r="K3015" s="11">
        <f>CodePrefix&amp;$A3015&amp;IF($C3015="","","."&amp;$C3015&amp;"."&amp;$B3015)&amp;INDEX(VarEnd,MATCH($A3015,VarKey,0))&amp;K$5</f>
        <v/>
      </c>
      <c r="L3015" s="39">
        <f>L2988*Settings!$C$13*(INDEX(L$420:L$431,$D3015))</f>
        <v/>
      </c>
      <c r="M3015" s="40">
        <f>M2988*Settings!$C$13*(INDEX(M$420:M$431,$D3015))</f>
        <v/>
      </c>
      <c r="N3015" s="40">
        <f>N2988*Settings!$C$13*(INDEX(N$420:N$431,$D3015))</f>
        <v/>
      </c>
      <c r="O3015" s="40">
        <f>O2988*Settings!$C$13*(INDEX(O$420:O$431,$D3015))</f>
        <v/>
      </c>
      <c r="P3015" s="40">
        <f>P2988*Settings!$C$13*(INDEX(P$420:P$431,$D3015))</f>
        <v/>
      </c>
      <c r="Q3015" s="40">
        <f>Q2988*Settings!$C$13*(INDEX(Q$420:Q$431,$D3015))</f>
        <v/>
      </c>
      <c r="R3015" s="40">
        <f>R2988*Settings!$C$13*(INDEX(R$420:R$431,$D3015))</f>
        <v/>
      </c>
      <c r="S3015" s="40">
        <f>S2988*Settings!$C$13*(INDEX(S$420:S$431,$D3015))</f>
        <v/>
      </c>
      <c r="T3015" s="40">
        <f>T2988*Settings!$C$13*(INDEX(T$420:T$431,$D3015))</f>
        <v/>
      </c>
      <c r="U3015" s="40">
        <f>U2988*Settings!$C$13*(INDEX(U$420:U$431,$D3015))</f>
        <v/>
      </c>
      <c r="V3015" s="40">
        <f>V2988*Settings!$C$13*(INDEX(V$420:V$431,$D3015))</f>
        <v/>
      </c>
      <c r="W3015" s="40">
        <f>W2988*Settings!$C$13*(INDEX(W$420:W$431,$D3015))</f>
        <v/>
      </c>
      <c r="X3015" s="40">
        <f>X2988*Settings!$C$13*(INDEX(X$420:X$431,$D3015))</f>
        <v/>
      </c>
      <c r="Y3015" s="40">
        <f>Y2988*Settings!$C$13*(INDEX(Y$420:Y$431,$D3015))</f>
        <v/>
      </c>
      <c r="Z3015" s="40">
        <f>Z2988*Settings!$C$13*(INDEX(Z$420:Z$431,$D3015))</f>
        <v/>
      </c>
      <c r="AA3015" s="40">
        <f>AA2988*Settings!$C$13*(INDEX(AA$420:AA$431,$D3015))</f>
        <v/>
      </c>
      <c r="AB3015" s="40">
        <f>AB2988*Settings!$C$13*(INDEX(AB$420:AB$431,$D3015))</f>
        <v/>
      </c>
      <c r="AC3015" s="40">
        <f>AC2988*Settings!$C$13*(INDEX(AC$420:AC$431,$D3015))</f>
        <v/>
      </c>
      <c r="AD3015" s="40">
        <f>AD2988*Settings!$C$13*(INDEX(AD$420:AD$431,$D3015))</f>
        <v/>
      </c>
      <c r="AF3015" s="11">
        <f>CodePrefix&amp;$A3015&amp;IF($C3015="","","."&amp;$C3015&amp;"."&amp;$B3015)&amp;INDEX(VarEnd,MATCH($A3015,VarKey,0))&amp;AF$5</f>
        <v/>
      </c>
      <c r="AG3015" s="39">
        <f>AG2988*Settings!$C$13*(INDEX(AG$420:AG$431,$D3015))</f>
        <v/>
      </c>
      <c r="AH3015" s="40">
        <f>AH2988*Settings!$C$13*(INDEX(AH$420:AH$431,$D3015))</f>
        <v/>
      </c>
      <c r="AI3015" s="40">
        <f>AI2988*Settings!$C$13*(INDEX(AI$420:AI$431,$D3015))</f>
        <v/>
      </c>
      <c r="AJ3015" s="40">
        <f>AJ2988*Settings!$C$13*(INDEX(AJ$420:AJ$431,$D3015))</f>
        <v/>
      </c>
      <c r="AK3015" s="40">
        <f>AK2988*Settings!$C$13*(INDEX(AK$420:AK$431,$D3015))</f>
        <v/>
      </c>
      <c r="AL3015" s="40">
        <f>AL2988*Settings!$C$13*(INDEX(AL$420:AL$431,$D3015))</f>
        <v/>
      </c>
      <c r="AM3015" s="40">
        <f>AM2988*Settings!$C$13*(INDEX(AM$420:AM$431,$D3015))</f>
        <v/>
      </c>
      <c r="AN3015" s="40">
        <f>AN2988*Settings!$C$13*(INDEX(AN$420:AN$431,$D3015))</f>
        <v/>
      </c>
      <c r="AO3015" s="40">
        <f>AO2988*Settings!$C$13*(INDEX(AO$420:AO$431,$D3015))</f>
        <v/>
      </c>
      <c r="AP3015" s="40">
        <f>AP2988*Settings!$C$13*(INDEX(AP$420:AP$431,$D3015))</f>
        <v/>
      </c>
      <c r="AQ3015" s="40">
        <f>AQ2988*Settings!$C$13*(INDEX(AQ$420:AQ$431,$D3015))</f>
        <v/>
      </c>
      <c r="AR3015" s="40">
        <f>AR2988*Settings!$C$13*(INDEX(AR$420:AR$431,$D3015))</f>
        <v/>
      </c>
      <c r="AS3015" s="40">
        <f>AS2988*Settings!$C$13*(INDEX(AS$420:AS$431,$D3015))</f>
        <v/>
      </c>
      <c r="AT3015" s="40">
        <f>AT2988*Settings!$C$13*(INDEX(AT$420:AT$431,$D3015))</f>
        <v/>
      </c>
      <c r="AU3015" s="40">
        <f>AU2988*Settings!$C$13*(INDEX(AU$420:AU$431,$D3015))</f>
        <v/>
      </c>
      <c r="AV3015" s="40">
        <f>AV2988*Settings!$C$13*(INDEX(AV$420:AV$431,$D3015))</f>
        <v/>
      </c>
      <c r="AW3015" s="40">
        <f>AW2988*Settings!$C$13*(INDEX(AW$420:AW$431,$D3015))</f>
        <v/>
      </c>
      <c r="AX3015" s="40">
        <f>AX2988*Settings!$C$13*(INDEX(AX$420:AX$431,$D3015))</f>
        <v/>
      </c>
      <c r="AY3015" s="40">
        <f>AY2988*Settings!$C$13*(INDEX(AY$420:AY$431,$D3015))</f>
        <v/>
      </c>
    </row>
    <row r="3016" hidden="1" outlineLevel="2">
      <c r="A3016" s="14" t="inlineStr">
        <is>
          <t>rsub</t>
        </is>
      </c>
      <c r="B3016" s="14" t="inlineStr">
        <is>
          <t>nga</t>
        </is>
      </c>
      <c r="C3016" s="14" t="inlineStr">
        <is>
          <t>oen</t>
        </is>
      </c>
      <c r="D3016" s="32">
        <f>INDEX(Inputs!$U$5:$U$132,MATCH($B3016&amp;"|"&amp;$C3016,Inputs!$A$5:$A$132,0))</f>
        <v/>
      </c>
      <c r="E3016" s="36" t="n"/>
      <c r="F3016" s="36" t="n"/>
      <c r="G3016" s="36" t="n"/>
      <c r="H3016" s="14">
        <f>INDEX(VarLab,MATCH($A3016,VarKey,0))&amp;INDEX(MemLab,MATCH($C3016&amp;"|"&amp;$B3016,MemKey,0))</f>
        <v/>
      </c>
      <c r="I3016" s="14">
        <f>INDEX(VarUnit,MATCH($A3016,VarKey,0))</f>
        <v/>
      </c>
      <c r="J3016" s="14">
        <f>INDEX(VarSrc,MATCH($A3016,VarKey,0))</f>
        <v/>
      </c>
      <c r="K3016" s="11">
        <f>CodePrefix&amp;$A3016&amp;IF($C3016="","","."&amp;$C3016&amp;"."&amp;$B3016)&amp;INDEX(VarEnd,MATCH($A3016,VarKey,0))&amp;K$5</f>
        <v/>
      </c>
      <c r="L3016" s="39">
        <f>L2989*Settings!$C$13*(INDEX(L$420:L$431,$D3016))</f>
        <v/>
      </c>
      <c r="M3016" s="40">
        <f>M2989*Settings!$C$13*(INDEX(M$420:M$431,$D3016))</f>
        <v/>
      </c>
      <c r="N3016" s="40">
        <f>N2989*Settings!$C$13*(INDEX(N$420:N$431,$D3016))</f>
        <v/>
      </c>
      <c r="O3016" s="40">
        <f>O2989*Settings!$C$13*(INDEX(O$420:O$431,$D3016))</f>
        <v/>
      </c>
      <c r="P3016" s="40">
        <f>P2989*Settings!$C$13*(INDEX(P$420:P$431,$D3016))</f>
        <v/>
      </c>
      <c r="Q3016" s="40">
        <f>Q2989*Settings!$C$13*(INDEX(Q$420:Q$431,$D3016))</f>
        <v/>
      </c>
      <c r="R3016" s="40">
        <f>R2989*Settings!$C$13*(INDEX(R$420:R$431,$D3016))</f>
        <v/>
      </c>
      <c r="S3016" s="40">
        <f>S2989*Settings!$C$13*(INDEX(S$420:S$431,$D3016))</f>
        <v/>
      </c>
      <c r="T3016" s="40">
        <f>T2989*Settings!$C$13*(INDEX(T$420:T$431,$D3016))</f>
        <v/>
      </c>
      <c r="U3016" s="40">
        <f>U2989*Settings!$C$13*(INDEX(U$420:U$431,$D3016))</f>
        <v/>
      </c>
      <c r="V3016" s="40">
        <f>V2989*Settings!$C$13*(INDEX(V$420:V$431,$D3016))</f>
        <v/>
      </c>
      <c r="W3016" s="40">
        <f>W2989*Settings!$C$13*(INDEX(W$420:W$431,$D3016))</f>
        <v/>
      </c>
      <c r="X3016" s="40">
        <f>X2989*Settings!$C$13*(INDEX(X$420:X$431,$D3016))</f>
        <v/>
      </c>
      <c r="Y3016" s="40">
        <f>Y2989*Settings!$C$13*(INDEX(Y$420:Y$431,$D3016))</f>
        <v/>
      </c>
      <c r="Z3016" s="40">
        <f>Z2989*Settings!$C$13*(INDEX(Z$420:Z$431,$D3016))</f>
        <v/>
      </c>
      <c r="AA3016" s="40">
        <f>AA2989*Settings!$C$13*(INDEX(AA$420:AA$431,$D3016))</f>
        <v/>
      </c>
      <c r="AB3016" s="40">
        <f>AB2989*Settings!$C$13*(INDEX(AB$420:AB$431,$D3016))</f>
        <v/>
      </c>
      <c r="AC3016" s="40">
        <f>AC2989*Settings!$C$13*(INDEX(AC$420:AC$431,$D3016))</f>
        <v/>
      </c>
      <c r="AD3016" s="40">
        <f>AD2989*Settings!$C$13*(INDEX(AD$420:AD$431,$D3016))</f>
        <v/>
      </c>
      <c r="AF3016" s="11">
        <f>CodePrefix&amp;$A3016&amp;IF($C3016="","","."&amp;$C3016&amp;"."&amp;$B3016)&amp;INDEX(VarEnd,MATCH($A3016,VarKey,0))&amp;AF$5</f>
        <v/>
      </c>
      <c r="AG3016" s="39">
        <f>AG2989*Settings!$C$13*(INDEX(AG$420:AG$431,$D3016))</f>
        <v/>
      </c>
      <c r="AH3016" s="40">
        <f>AH2989*Settings!$C$13*(INDEX(AH$420:AH$431,$D3016))</f>
        <v/>
      </c>
      <c r="AI3016" s="40">
        <f>AI2989*Settings!$C$13*(INDEX(AI$420:AI$431,$D3016))</f>
        <v/>
      </c>
      <c r="AJ3016" s="40">
        <f>AJ2989*Settings!$C$13*(INDEX(AJ$420:AJ$431,$D3016))</f>
        <v/>
      </c>
      <c r="AK3016" s="40">
        <f>AK2989*Settings!$C$13*(INDEX(AK$420:AK$431,$D3016))</f>
        <v/>
      </c>
      <c r="AL3016" s="40">
        <f>AL2989*Settings!$C$13*(INDEX(AL$420:AL$431,$D3016))</f>
        <v/>
      </c>
      <c r="AM3016" s="40">
        <f>AM2989*Settings!$C$13*(INDEX(AM$420:AM$431,$D3016))</f>
        <v/>
      </c>
      <c r="AN3016" s="40">
        <f>AN2989*Settings!$C$13*(INDEX(AN$420:AN$431,$D3016))</f>
        <v/>
      </c>
      <c r="AO3016" s="40">
        <f>AO2989*Settings!$C$13*(INDEX(AO$420:AO$431,$D3016))</f>
        <v/>
      </c>
      <c r="AP3016" s="40">
        <f>AP2989*Settings!$C$13*(INDEX(AP$420:AP$431,$D3016))</f>
        <v/>
      </c>
      <c r="AQ3016" s="40">
        <f>AQ2989*Settings!$C$13*(INDEX(AQ$420:AQ$431,$D3016))</f>
        <v/>
      </c>
      <c r="AR3016" s="40">
        <f>AR2989*Settings!$C$13*(INDEX(AR$420:AR$431,$D3016))</f>
        <v/>
      </c>
      <c r="AS3016" s="40">
        <f>AS2989*Settings!$C$13*(INDEX(AS$420:AS$431,$D3016))</f>
        <v/>
      </c>
      <c r="AT3016" s="40">
        <f>AT2989*Settings!$C$13*(INDEX(AT$420:AT$431,$D3016))</f>
        <v/>
      </c>
      <c r="AU3016" s="40">
        <f>AU2989*Settings!$C$13*(INDEX(AU$420:AU$431,$D3016))</f>
        <v/>
      </c>
      <c r="AV3016" s="40">
        <f>AV2989*Settings!$C$13*(INDEX(AV$420:AV$431,$D3016))</f>
        <v/>
      </c>
      <c r="AW3016" s="40">
        <f>AW2989*Settings!$C$13*(INDEX(AW$420:AW$431,$D3016))</f>
        <v/>
      </c>
      <c r="AX3016" s="40">
        <f>AX2989*Settings!$C$13*(INDEX(AX$420:AX$431,$D3016))</f>
        <v/>
      </c>
      <c r="AY3016" s="40">
        <f>AY2989*Settings!$C$13*(INDEX(AY$420:AY$431,$D3016))</f>
        <v/>
      </c>
    </row>
    <row r="3017" hidden="1" outlineLevel="2">
      <c r="A3017" s="14" t="inlineStr">
        <is>
          <t>rsub</t>
        </is>
      </c>
      <c r="B3017" s="14" t="inlineStr">
        <is>
          <t>gso</t>
        </is>
      </c>
      <c r="C3017" s="14" t="inlineStr">
        <is>
          <t>oen</t>
        </is>
      </c>
      <c r="D3017" s="32">
        <f>INDEX(Inputs!$U$5:$U$132,MATCH($B3017&amp;"|"&amp;$C3017,Inputs!$A$5:$A$132,0))</f>
        <v/>
      </c>
      <c r="E3017" s="36" t="n"/>
      <c r="F3017" s="36" t="n"/>
      <c r="G3017" s="36" t="n"/>
      <c r="H3017" s="14">
        <f>INDEX(VarLab,MATCH($A3017,VarKey,0))&amp;INDEX(MemLab,MATCH($C3017&amp;"|"&amp;$B3017,MemKey,0))</f>
        <v/>
      </c>
      <c r="I3017" s="14">
        <f>INDEX(VarUnit,MATCH($A3017,VarKey,0))</f>
        <v/>
      </c>
      <c r="J3017" s="14">
        <f>INDEX(VarSrc,MATCH($A3017,VarKey,0))</f>
        <v/>
      </c>
      <c r="K3017" s="11">
        <f>CodePrefix&amp;$A3017&amp;IF($C3017="","","."&amp;$C3017&amp;"."&amp;$B3017)&amp;INDEX(VarEnd,MATCH($A3017,VarKey,0))&amp;K$5</f>
        <v/>
      </c>
      <c r="L3017" s="39">
        <f>L2990*Settings!$C$13*(INDEX(L$420:L$431,$D3017))</f>
        <v/>
      </c>
      <c r="M3017" s="40">
        <f>M2990*Settings!$C$13*(INDEX(M$420:M$431,$D3017))</f>
        <v/>
      </c>
      <c r="N3017" s="40">
        <f>N2990*Settings!$C$13*(INDEX(N$420:N$431,$D3017))</f>
        <v/>
      </c>
      <c r="O3017" s="40">
        <f>O2990*Settings!$C$13*(INDEX(O$420:O$431,$D3017))</f>
        <v/>
      </c>
      <c r="P3017" s="40">
        <f>P2990*Settings!$C$13*(INDEX(P$420:P$431,$D3017))</f>
        <v/>
      </c>
      <c r="Q3017" s="40">
        <f>Q2990*Settings!$C$13*(INDEX(Q$420:Q$431,$D3017))</f>
        <v/>
      </c>
      <c r="R3017" s="40">
        <f>R2990*Settings!$C$13*(INDEX(R$420:R$431,$D3017))</f>
        <v/>
      </c>
      <c r="S3017" s="40">
        <f>S2990*Settings!$C$13*(INDEX(S$420:S$431,$D3017))</f>
        <v/>
      </c>
      <c r="T3017" s="40">
        <f>T2990*Settings!$C$13*(INDEX(T$420:T$431,$D3017))</f>
        <v/>
      </c>
      <c r="U3017" s="40">
        <f>U2990*Settings!$C$13*(INDEX(U$420:U$431,$D3017))</f>
        <v/>
      </c>
      <c r="V3017" s="40">
        <f>V2990*Settings!$C$13*(INDEX(V$420:V$431,$D3017))</f>
        <v/>
      </c>
      <c r="W3017" s="40">
        <f>W2990*Settings!$C$13*(INDEX(W$420:W$431,$D3017))</f>
        <v/>
      </c>
      <c r="X3017" s="40">
        <f>X2990*Settings!$C$13*(INDEX(X$420:X$431,$D3017))</f>
        <v/>
      </c>
      <c r="Y3017" s="40">
        <f>Y2990*Settings!$C$13*(INDEX(Y$420:Y$431,$D3017))</f>
        <v/>
      </c>
      <c r="Z3017" s="40">
        <f>Z2990*Settings!$C$13*(INDEX(Z$420:Z$431,$D3017))</f>
        <v/>
      </c>
      <c r="AA3017" s="40">
        <f>AA2990*Settings!$C$13*(INDEX(AA$420:AA$431,$D3017))</f>
        <v/>
      </c>
      <c r="AB3017" s="40">
        <f>AB2990*Settings!$C$13*(INDEX(AB$420:AB$431,$D3017))</f>
        <v/>
      </c>
      <c r="AC3017" s="40">
        <f>AC2990*Settings!$C$13*(INDEX(AC$420:AC$431,$D3017))</f>
        <v/>
      </c>
      <c r="AD3017" s="40">
        <f>AD2990*Settings!$C$13*(INDEX(AD$420:AD$431,$D3017))</f>
        <v/>
      </c>
      <c r="AF3017" s="11">
        <f>CodePrefix&amp;$A3017&amp;IF($C3017="","","."&amp;$C3017&amp;"."&amp;$B3017)&amp;INDEX(VarEnd,MATCH($A3017,VarKey,0))&amp;AF$5</f>
        <v/>
      </c>
      <c r="AG3017" s="39">
        <f>AG2990*Settings!$C$13*(INDEX(AG$420:AG$431,$D3017))</f>
        <v/>
      </c>
      <c r="AH3017" s="40">
        <f>AH2990*Settings!$C$13*(INDEX(AH$420:AH$431,$D3017))</f>
        <v/>
      </c>
      <c r="AI3017" s="40">
        <f>AI2990*Settings!$C$13*(INDEX(AI$420:AI$431,$D3017))</f>
        <v/>
      </c>
      <c r="AJ3017" s="40">
        <f>AJ2990*Settings!$C$13*(INDEX(AJ$420:AJ$431,$D3017))</f>
        <v/>
      </c>
      <c r="AK3017" s="40">
        <f>AK2990*Settings!$C$13*(INDEX(AK$420:AK$431,$D3017))</f>
        <v/>
      </c>
      <c r="AL3017" s="40">
        <f>AL2990*Settings!$C$13*(INDEX(AL$420:AL$431,$D3017))</f>
        <v/>
      </c>
      <c r="AM3017" s="40">
        <f>AM2990*Settings!$C$13*(INDEX(AM$420:AM$431,$D3017))</f>
        <v/>
      </c>
      <c r="AN3017" s="40">
        <f>AN2990*Settings!$C$13*(INDEX(AN$420:AN$431,$D3017))</f>
        <v/>
      </c>
      <c r="AO3017" s="40">
        <f>AO2990*Settings!$C$13*(INDEX(AO$420:AO$431,$D3017))</f>
        <v/>
      </c>
      <c r="AP3017" s="40">
        <f>AP2990*Settings!$C$13*(INDEX(AP$420:AP$431,$D3017))</f>
        <v/>
      </c>
      <c r="AQ3017" s="40">
        <f>AQ2990*Settings!$C$13*(INDEX(AQ$420:AQ$431,$D3017))</f>
        <v/>
      </c>
      <c r="AR3017" s="40">
        <f>AR2990*Settings!$C$13*(INDEX(AR$420:AR$431,$D3017))</f>
        <v/>
      </c>
      <c r="AS3017" s="40">
        <f>AS2990*Settings!$C$13*(INDEX(AS$420:AS$431,$D3017))</f>
        <v/>
      </c>
      <c r="AT3017" s="40">
        <f>AT2990*Settings!$C$13*(INDEX(AT$420:AT$431,$D3017))</f>
        <v/>
      </c>
      <c r="AU3017" s="40">
        <f>AU2990*Settings!$C$13*(INDEX(AU$420:AU$431,$D3017))</f>
        <v/>
      </c>
      <c r="AV3017" s="40">
        <f>AV2990*Settings!$C$13*(INDEX(AV$420:AV$431,$D3017))</f>
        <v/>
      </c>
      <c r="AW3017" s="40">
        <f>AW2990*Settings!$C$13*(INDEX(AW$420:AW$431,$D3017))</f>
        <v/>
      </c>
      <c r="AX3017" s="40">
        <f>AX2990*Settings!$C$13*(INDEX(AX$420:AX$431,$D3017))</f>
        <v/>
      </c>
      <c r="AY3017" s="40">
        <f>AY2990*Settings!$C$13*(INDEX(AY$420:AY$431,$D3017))</f>
        <v/>
      </c>
    </row>
    <row r="3018" hidden="1" outlineLevel="2">
      <c r="A3018" s="14" t="inlineStr">
        <is>
          <t>rsub</t>
        </is>
      </c>
      <c r="B3018" s="14" t="inlineStr">
        <is>
          <t>die</t>
        </is>
      </c>
      <c r="C3018" s="14" t="inlineStr">
        <is>
          <t>oen</t>
        </is>
      </c>
      <c r="D3018" s="32">
        <f>INDEX(Inputs!$U$5:$U$132,MATCH($B3018&amp;"|"&amp;$C3018,Inputs!$A$5:$A$132,0))</f>
        <v/>
      </c>
      <c r="E3018" s="36" t="n"/>
      <c r="F3018" s="36" t="n"/>
      <c r="G3018" s="36" t="n"/>
      <c r="H3018" s="14">
        <f>INDEX(VarLab,MATCH($A3018,VarKey,0))&amp;INDEX(MemLab,MATCH($C3018&amp;"|"&amp;$B3018,MemKey,0))</f>
        <v/>
      </c>
      <c r="I3018" s="14">
        <f>INDEX(VarUnit,MATCH($A3018,VarKey,0))</f>
        <v/>
      </c>
      <c r="J3018" s="14">
        <f>INDEX(VarSrc,MATCH($A3018,VarKey,0))</f>
        <v/>
      </c>
      <c r="K3018" s="11">
        <f>CodePrefix&amp;$A3018&amp;IF($C3018="","","."&amp;$C3018&amp;"."&amp;$B3018)&amp;INDEX(VarEnd,MATCH($A3018,VarKey,0))&amp;K$5</f>
        <v/>
      </c>
      <c r="L3018" s="39">
        <f>L2991*Settings!$C$13*(INDEX(L$420:L$431,$D3018))</f>
        <v/>
      </c>
      <c r="M3018" s="40">
        <f>M2991*Settings!$C$13*(INDEX(M$420:M$431,$D3018))</f>
        <v/>
      </c>
      <c r="N3018" s="40">
        <f>N2991*Settings!$C$13*(INDEX(N$420:N$431,$D3018))</f>
        <v/>
      </c>
      <c r="O3018" s="40">
        <f>O2991*Settings!$C$13*(INDEX(O$420:O$431,$D3018))</f>
        <v/>
      </c>
      <c r="P3018" s="40">
        <f>P2991*Settings!$C$13*(INDEX(P$420:P$431,$D3018))</f>
        <v/>
      </c>
      <c r="Q3018" s="40">
        <f>Q2991*Settings!$C$13*(INDEX(Q$420:Q$431,$D3018))</f>
        <v/>
      </c>
      <c r="R3018" s="40">
        <f>R2991*Settings!$C$13*(INDEX(R$420:R$431,$D3018))</f>
        <v/>
      </c>
      <c r="S3018" s="40">
        <f>S2991*Settings!$C$13*(INDEX(S$420:S$431,$D3018))</f>
        <v/>
      </c>
      <c r="T3018" s="40">
        <f>T2991*Settings!$C$13*(INDEX(T$420:T$431,$D3018))</f>
        <v/>
      </c>
      <c r="U3018" s="40">
        <f>U2991*Settings!$C$13*(INDEX(U$420:U$431,$D3018))</f>
        <v/>
      </c>
      <c r="V3018" s="40">
        <f>V2991*Settings!$C$13*(INDEX(V$420:V$431,$D3018))</f>
        <v/>
      </c>
      <c r="W3018" s="40">
        <f>W2991*Settings!$C$13*(INDEX(W$420:W$431,$D3018))</f>
        <v/>
      </c>
      <c r="X3018" s="40">
        <f>X2991*Settings!$C$13*(INDEX(X$420:X$431,$D3018))</f>
        <v/>
      </c>
      <c r="Y3018" s="40">
        <f>Y2991*Settings!$C$13*(INDEX(Y$420:Y$431,$D3018))</f>
        <v/>
      </c>
      <c r="Z3018" s="40">
        <f>Z2991*Settings!$C$13*(INDEX(Z$420:Z$431,$D3018))</f>
        <v/>
      </c>
      <c r="AA3018" s="40">
        <f>AA2991*Settings!$C$13*(INDEX(AA$420:AA$431,$D3018))</f>
        <v/>
      </c>
      <c r="AB3018" s="40">
        <f>AB2991*Settings!$C$13*(INDEX(AB$420:AB$431,$D3018))</f>
        <v/>
      </c>
      <c r="AC3018" s="40">
        <f>AC2991*Settings!$C$13*(INDEX(AC$420:AC$431,$D3018))</f>
        <v/>
      </c>
      <c r="AD3018" s="40">
        <f>AD2991*Settings!$C$13*(INDEX(AD$420:AD$431,$D3018))</f>
        <v/>
      </c>
      <c r="AF3018" s="11">
        <f>CodePrefix&amp;$A3018&amp;IF($C3018="","","."&amp;$C3018&amp;"."&amp;$B3018)&amp;INDEX(VarEnd,MATCH($A3018,VarKey,0))&amp;AF$5</f>
        <v/>
      </c>
      <c r="AG3018" s="39">
        <f>AG2991*Settings!$C$13*(INDEX(AG$420:AG$431,$D3018))</f>
        <v/>
      </c>
      <c r="AH3018" s="40">
        <f>AH2991*Settings!$C$13*(INDEX(AH$420:AH$431,$D3018))</f>
        <v/>
      </c>
      <c r="AI3018" s="40">
        <f>AI2991*Settings!$C$13*(INDEX(AI$420:AI$431,$D3018))</f>
        <v/>
      </c>
      <c r="AJ3018" s="40">
        <f>AJ2991*Settings!$C$13*(INDEX(AJ$420:AJ$431,$D3018))</f>
        <v/>
      </c>
      <c r="AK3018" s="40">
        <f>AK2991*Settings!$C$13*(INDEX(AK$420:AK$431,$D3018))</f>
        <v/>
      </c>
      <c r="AL3018" s="40">
        <f>AL2991*Settings!$C$13*(INDEX(AL$420:AL$431,$D3018))</f>
        <v/>
      </c>
      <c r="AM3018" s="40">
        <f>AM2991*Settings!$C$13*(INDEX(AM$420:AM$431,$D3018))</f>
        <v/>
      </c>
      <c r="AN3018" s="40">
        <f>AN2991*Settings!$C$13*(INDEX(AN$420:AN$431,$D3018))</f>
        <v/>
      </c>
      <c r="AO3018" s="40">
        <f>AO2991*Settings!$C$13*(INDEX(AO$420:AO$431,$D3018))</f>
        <v/>
      </c>
      <c r="AP3018" s="40">
        <f>AP2991*Settings!$C$13*(INDEX(AP$420:AP$431,$D3018))</f>
        <v/>
      </c>
      <c r="AQ3018" s="40">
        <f>AQ2991*Settings!$C$13*(INDEX(AQ$420:AQ$431,$D3018))</f>
        <v/>
      </c>
      <c r="AR3018" s="40">
        <f>AR2991*Settings!$C$13*(INDEX(AR$420:AR$431,$D3018))</f>
        <v/>
      </c>
      <c r="AS3018" s="40">
        <f>AS2991*Settings!$C$13*(INDEX(AS$420:AS$431,$D3018))</f>
        <v/>
      </c>
      <c r="AT3018" s="40">
        <f>AT2991*Settings!$C$13*(INDEX(AT$420:AT$431,$D3018))</f>
        <v/>
      </c>
      <c r="AU3018" s="40">
        <f>AU2991*Settings!$C$13*(INDEX(AU$420:AU$431,$D3018))</f>
        <v/>
      </c>
      <c r="AV3018" s="40">
        <f>AV2991*Settings!$C$13*(INDEX(AV$420:AV$431,$D3018))</f>
        <v/>
      </c>
      <c r="AW3018" s="40">
        <f>AW2991*Settings!$C$13*(INDEX(AW$420:AW$431,$D3018))</f>
        <v/>
      </c>
      <c r="AX3018" s="40">
        <f>AX2991*Settings!$C$13*(INDEX(AX$420:AX$431,$D3018))</f>
        <v/>
      </c>
      <c r="AY3018" s="40">
        <f>AY2991*Settings!$C$13*(INDEX(AY$420:AY$431,$D3018))</f>
        <v/>
      </c>
    </row>
    <row r="3019" hidden="1" outlineLevel="2">
      <c r="A3019" s="14" t="inlineStr">
        <is>
          <t>rsub</t>
        </is>
      </c>
      <c r="B3019" s="14" t="inlineStr">
        <is>
          <t>lpg</t>
        </is>
      </c>
      <c r="C3019" s="14" t="inlineStr">
        <is>
          <t>oen</t>
        </is>
      </c>
      <c r="D3019" s="32">
        <f>INDEX(Inputs!$U$5:$U$132,MATCH($B3019&amp;"|"&amp;$C3019,Inputs!$A$5:$A$132,0))</f>
        <v/>
      </c>
      <c r="E3019" s="36" t="n"/>
      <c r="F3019" s="36" t="n"/>
      <c r="G3019" s="36" t="n"/>
      <c r="H3019" s="14">
        <f>INDEX(VarLab,MATCH($A3019,VarKey,0))&amp;INDEX(MemLab,MATCH($C3019&amp;"|"&amp;$B3019,MemKey,0))</f>
        <v/>
      </c>
      <c r="I3019" s="14">
        <f>INDEX(VarUnit,MATCH($A3019,VarKey,0))</f>
        <v/>
      </c>
      <c r="J3019" s="14">
        <f>INDEX(VarSrc,MATCH($A3019,VarKey,0))</f>
        <v/>
      </c>
      <c r="K3019" s="11">
        <f>CodePrefix&amp;$A3019&amp;IF($C3019="","","."&amp;$C3019&amp;"."&amp;$B3019)&amp;INDEX(VarEnd,MATCH($A3019,VarKey,0))&amp;K$5</f>
        <v/>
      </c>
      <c r="L3019" s="39">
        <f>L2992*Settings!$C$13*(INDEX(L$420:L$431,$D3019))</f>
        <v/>
      </c>
      <c r="M3019" s="40">
        <f>M2992*Settings!$C$13*(INDEX(M$420:M$431,$D3019))</f>
        <v/>
      </c>
      <c r="N3019" s="40">
        <f>N2992*Settings!$C$13*(INDEX(N$420:N$431,$D3019))</f>
        <v/>
      </c>
      <c r="O3019" s="40">
        <f>O2992*Settings!$C$13*(INDEX(O$420:O$431,$D3019))</f>
        <v/>
      </c>
      <c r="P3019" s="40">
        <f>P2992*Settings!$C$13*(INDEX(P$420:P$431,$D3019))</f>
        <v/>
      </c>
      <c r="Q3019" s="40">
        <f>Q2992*Settings!$C$13*(INDEX(Q$420:Q$431,$D3019))</f>
        <v/>
      </c>
      <c r="R3019" s="40">
        <f>R2992*Settings!$C$13*(INDEX(R$420:R$431,$D3019))</f>
        <v/>
      </c>
      <c r="S3019" s="40">
        <f>S2992*Settings!$C$13*(INDEX(S$420:S$431,$D3019))</f>
        <v/>
      </c>
      <c r="T3019" s="40">
        <f>T2992*Settings!$C$13*(INDEX(T$420:T$431,$D3019))</f>
        <v/>
      </c>
      <c r="U3019" s="40">
        <f>U2992*Settings!$C$13*(INDEX(U$420:U$431,$D3019))</f>
        <v/>
      </c>
      <c r="V3019" s="40">
        <f>V2992*Settings!$C$13*(INDEX(V$420:V$431,$D3019))</f>
        <v/>
      </c>
      <c r="W3019" s="40">
        <f>W2992*Settings!$C$13*(INDEX(W$420:W$431,$D3019))</f>
        <v/>
      </c>
      <c r="X3019" s="40">
        <f>X2992*Settings!$C$13*(INDEX(X$420:X$431,$D3019))</f>
        <v/>
      </c>
      <c r="Y3019" s="40">
        <f>Y2992*Settings!$C$13*(INDEX(Y$420:Y$431,$D3019))</f>
        <v/>
      </c>
      <c r="Z3019" s="40">
        <f>Z2992*Settings!$C$13*(INDEX(Z$420:Z$431,$D3019))</f>
        <v/>
      </c>
      <c r="AA3019" s="40">
        <f>AA2992*Settings!$C$13*(INDEX(AA$420:AA$431,$D3019))</f>
        <v/>
      </c>
      <c r="AB3019" s="40">
        <f>AB2992*Settings!$C$13*(INDEX(AB$420:AB$431,$D3019))</f>
        <v/>
      </c>
      <c r="AC3019" s="40">
        <f>AC2992*Settings!$C$13*(INDEX(AC$420:AC$431,$D3019))</f>
        <v/>
      </c>
      <c r="AD3019" s="40">
        <f>AD2992*Settings!$C$13*(INDEX(AD$420:AD$431,$D3019))</f>
        <v/>
      </c>
      <c r="AF3019" s="11">
        <f>CodePrefix&amp;$A3019&amp;IF($C3019="","","."&amp;$C3019&amp;"."&amp;$B3019)&amp;INDEX(VarEnd,MATCH($A3019,VarKey,0))&amp;AF$5</f>
        <v/>
      </c>
      <c r="AG3019" s="39">
        <f>AG2992*Settings!$C$13*(INDEX(AG$420:AG$431,$D3019))</f>
        <v/>
      </c>
      <c r="AH3019" s="40">
        <f>AH2992*Settings!$C$13*(INDEX(AH$420:AH$431,$D3019))</f>
        <v/>
      </c>
      <c r="AI3019" s="40">
        <f>AI2992*Settings!$C$13*(INDEX(AI$420:AI$431,$D3019))</f>
        <v/>
      </c>
      <c r="AJ3019" s="40">
        <f>AJ2992*Settings!$C$13*(INDEX(AJ$420:AJ$431,$D3019))</f>
        <v/>
      </c>
      <c r="AK3019" s="40">
        <f>AK2992*Settings!$C$13*(INDEX(AK$420:AK$431,$D3019))</f>
        <v/>
      </c>
      <c r="AL3019" s="40">
        <f>AL2992*Settings!$C$13*(INDEX(AL$420:AL$431,$D3019))</f>
        <v/>
      </c>
      <c r="AM3019" s="40">
        <f>AM2992*Settings!$C$13*(INDEX(AM$420:AM$431,$D3019))</f>
        <v/>
      </c>
      <c r="AN3019" s="40">
        <f>AN2992*Settings!$C$13*(INDEX(AN$420:AN$431,$D3019))</f>
        <v/>
      </c>
      <c r="AO3019" s="40">
        <f>AO2992*Settings!$C$13*(INDEX(AO$420:AO$431,$D3019))</f>
        <v/>
      </c>
      <c r="AP3019" s="40">
        <f>AP2992*Settings!$C$13*(INDEX(AP$420:AP$431,$D3019))</f>
        <v/>
      </c>
      <c r="AQ3019" s="40">
        <f>AQ2992*Settings!$C$13*(INDEX(AQ$420:AQ$431,$D3019))</f>
        <v/>
      </c>
      <c r="AR3019" s="40">
        <f>AR2992*Settings!$C$13*(INDEX(AR$420:AR$431,$D3019))</f>
        <v/>
      </c>
      <c r="AS3019" s="40">
        <f>AS2992*Settings!$C$13*(INDEX(AS$420:AS$431,$D3019))</f>
        <v/>
      </c>
      <c r="AT3019" s="40">
        <f>AT2992*Settings!$C$13*(INDEX(AT$420:AT$431,$D3019))</f>
        <v/>
      </c>
      <c r="AU3019" s="40">
        <f>AU2992*Settings!$C$13*(INDEX(AU$420:AU$431,$D3019))</f>
        <v/>
      </c>
      <c r="AV3019" s="40">
        <f>AV2992*Settings!$C$13*(INDEX(AV$420:AV$431,$D3019))</f>
        <v/>
      </c>
      <c r="AW3019" s="40">
        <f>AW2992*Settings!$C$13*(INDEX(AW$420:AW$431,$D3019))</f>
        <v/>
      </c>
      <c r="AX3019" s="40">
        <f>AX2992*Settings!$C$13*(INDEX(AX$420:AX$431,$D3019))</f>
        <v/>
      </c>
      <c r="AY3019" s="40">
        <f>AY2992*Settings!$C$13*(INDEX(AY$420:AY$431,$D3019))</f>
        <v/>
      </c>
    </row>
    <row r="3020" hidden="1" outlineLevel="2">
      <c r="A3020" s="14" t="inlineStr">
        <is>
          <t>rsub</t>
        </is>
      </c>
      <c r="B3020" s="14" t="inlineStr">
        <is>
          <t>ker</t>
        </is>
      </c>
      <c r="C3020" s="14" t="inlineStr">
        <is>
          <t>oen</t>
        </is>
      </c>
      <c r="D3020" s="32">
        <f>INDEX(Inputs!$U$5:$U$132,MATCH($B3020&amp;"|"&amp;$C3020,Inputs!$A$5:$A$132,0))</f>
        <v/>
      </c>
      <c r="E3020" s="36" t="n"/>
      <c r="F3020" s="36" t="n"/>
      <c r="G3020" s="36" t="n"/>
      <c r="H3020" s="14">
        <f>INDEX(VarLab,MATCH($A3020,VarKey,0))&amp;INDEX(MemLab,MATCH($C3020&amp;"|"&amp;$B3020,MemKey,0))</f>
        <v/>
      </c>
      <c r="I3020" s="14">
        <f>INDEX(VarUnit,MATCH($A3020,VarKey,0))</f>
        <v/>
      </c>
      <c r="J3020" s="14">
        <f>INDEX(VarSrc,MATCH($A3020,VarKey,0))</f>
        <v/>
      </c>
      <c r="K3020" s="11">
        <f>CodePrefix&amp;$A3020&amp;IF($C3020="","","."&amp;$C3020&amp;"."&amp;$B3020)&amp;INDEX(VarEnd,MATCH($A3020,VarKey,0))&amp;K$5</f>
        <v/>
      </c>
      <c r="L3020" s="39">
        <f>L2993*Settings!$C$13*(INDEX(L$420:L$431,$D3020))</f>
        <v/>
      </c>
      <c r="M3020" s="40">
        <f>M2993*Settings!$C$13*(INDEX(M$420:M$431,$D3020))</f>
        <v/>
      </c>
      <c r="N3020" s="40">
        <f>N2993*Settings!$C$13*(INDEX(N$420:N$431,$D3020))</f>
        <v/>
      </c>
      <c r="O3020" s="40">
        <f>O2993*Settings!$C$13*(INDEX(O$420:O$431,$D3020))</f>
        <v/>
      </c>
      <c r="P3020" s="40">
        <f>P2993*Settings!$C$13*(INDEX(P$420:P$431,$D3020))</f>
        <v/>
      </c>
      <c r="Q3020" s="40">
        <f>Q2993*Settings!$C$13*(INDEX(Q$420:Q$431,$D3020))</f>
        <v/>
      </c>
      <c r="R3020" s="40">
        <f>R2993*Settings!$C$13*(INDEX(R$420:R$431,$D3020))</f>
        <v/>
      </c>
      <c r="S3020" s="40">
        <f>S2993*Settings!$C$13*(INDEX(S$420:S$431,$D3020))</f>
        <v/>
      </c>
      <c r="T3020" s="40">
        <f>T2993*Settings!$C$13*(INDEX(T$420:T$431,$D3020))</f>
        <v/>
      </c>
      <c r="U3020" s="40">
        <f>U2993*Settings!$C$13*(INDEX(U$420:U$431,$D3020))</f>
        <v/>
      </c>
      <c r="V3020" s="40">
        <f>V2993*Settings!$C$13*(INDEX(V$420:V$431,$D3020))</f>
        <v/>
      </c>
      <c r="W3020" s="40">
        <f>W2993*Settings!$C$13*(INDEX(W$420:W$431,$D3020))</f>
        <v/>
      </c>
      <c r="X3020" s="40">
        <f>X2993*Settings!$C$13*(INDEX(X$420:X$431,$D3020))</f>
        <v/>
      </c>
      <c r="Y3020" s="40">
        <f>Y2993*Settings!$C$13*(INDEX(Y$420:Y$431,$D3020))</f>
        <v/>
      </c>
      <c r="Z3020" s="40">
        <f>Z2993*Settings!$C$13*(INDEX(Z$420:Z$431,$D3020))</f>
        <v/>
      </c>
      <c r="AA3020" s="40">
        <f>AA2993*Settings!$C$13*(INDEX(AA$420:AA$431,$D3020))</f>
        <v/>
      </c>
      <c r="AB3020" s="40">
        <f>AB2993*Settings!$C$13*(INDEX(AB$420:AB$431,$D3020))</f>
        <v/>
      </c>
      <c r="AC3020" s="40">
        <f>AC2993*Settings!$C$13*(INDEX(AC$420:AC$431,$D3020))</f>
        <v/>
      </c>
      <c r="AD3020" s="40">
        <f>AD2993*Settings!$C$13*(INDEX(AD$420:AD$431,$D3020))</f>
        <v/>
      </c>
      <c r="AF3020" s="11">
        <f>CodePrefix&amp;$A3020&amp;IF($C3020="","","."&amp;$C3020&amp;"."&amp;$B3020)&amp;INDEX(VarEnd,MATCH($A3020,VarKey,0))&amp;AF$5</f>
        <v/>
      </c>
      <c r="AG3020" s="39">
        <f>AG2993*Settings!$C$13*(INDEX(AG$420:AG$431,$D3020))</f>
        <v/>
      </c>
      <c r="AH3020" s="40">
        <f>AH2993*Settings!$C$13*(INDEX(AH$420:AH$431,$D3020))</f>
        <v/>
      </c>
      <c r="AI3020" s="40">
        <f>AI2993*Settings!$C$13*(INDEX(AI$420:AI$431,$D3020))</f>
        <v/>
      </c>
      <c r="AJ3020" s="40">
        <f>AJ2993*Settings!$C$13*(INDEX(AJ$420:AJ$431,$D3020))</f>
        <v/>
      </c>
      <c r="AK3020" s="40">
        <f>AK2993*Settings!$C$13*(INDEX(AK$420:AK$431,$D3020))</f>
        <v/>
      </c>
      <c r="AL3020" s="40">
        <f>AL2993*Settings!$C$13*(INDEX(AL$420:AL$431,$D3020))</f>
        <v/>
      </c>
      <c r="AM3020" s="40">
        <f>AM2993*Settings!$C$13*(INDEX(AM$420:AM$431,$D3020))</f>
        <v/>
      </c>
      <c r="AN3020" s="40">
        <f>AN2993*Settings!$C$13*(INDEX(AN$420:AN$431,$D3020))</f>
        <v/>
      </c>
      <c r="AO3020" s="40">
        <f>AO2993*Settings!$C$13*(INDEX(AO$420:AO$431,$D3020))</f>
        <v/>
      </c>
      <c r="AP3020" s="40">
        <f>AP2993*Settings!$C$13*(INDEX(AP$420:AP$431,$D3020))</f>
        <v/>
      </c>
      <c r="AQ3020" s="40">
        <f>AQ2993*Settings!$C$13*(INDEX(AQ$420:AQ$431,$D3020))</f>
        <v/>
      </c>
      <c r="AR3020" s="40">
        <f>AR2993*Settings!$C$13*(INDEX(AR$420:AR$431,$D3020))</f>
        <v/>
      </c>
      <c r="AS3020" s="40">
        <f>AS2993*Settings!$C$13*(INDEX(AS$420:AS$431,$D3020))</f>
        <v/>
      </c>
      <c r="AT3020" s="40">
        <f>AT2993*Settings!$C$13*(INDEX(AT$420:AT$431,$D3020))</f>
        <v/>
      </c>
      <c r="AU3020" s="40">
        <f>AU2993*Settings!$C$13*(INDEX(AU$420:AU$431,$D3020))</f>
        <v/>
      </c>
      <c r="AV3020" s="40">
        <f>AV2993*Settings!$C$13*(INDEX(AV$420:AV$431,$D3020))</f>
        <v/>
      </c>
      <c r="AW3020" s="40">
        <f>AW2993*Settings!$C$13*(INDEX(AW$420:AW$431,$D3020))</f>
        <v/>
      </c>
      <c r="AX3020" s="40">
        <f>AX2993*Settings!$C$13*(INDEX(AX$420:AX$431,$D3020))</f>
        <v/>
      </c>
      <c r="AY3020" s="40">
        <f>AY2993*Settings!$C$13*(INDEX(AY$420:AY$431,$D3020))</f>
        <v/>
      </c>
    </row>
    <row r="3021" hidden="1" outlineLevel="2">
      <c r="A3021" s="14" t="inlineStr">
        <is>
          <t>rsub</t>
        </is>
      </c>
      <c r="B3021" s="14" t="inlineStr">
        <is>
          <t>oop</t>
        </is>
      </c>
      <c r="C3021" s="14" t="inlineStr">
        <is>
          <t>oen</t>
        </is>
      </c>
      <c r="D3021" s="32">
        <f>INDEX(Inputs!$U$5:$U$132,MATCH($B3021&amp;"|"&amp;$C3021,Inputs!$A$5:$A$132,0))</f>
        <v/>
      </c>
      <c r="E3021" s="36" t="n"/>
      <c r="F3021" s="36" t="n"/>
      <c r="G3021" s="36" t="n"/>
      <c r="H3021" s="14">
        <f>INDEX(VarLab,MATCH($A3021,VarKey,0))&amp;INDEX(MemLab,MATCH($C3021&amp;"|"&amp;$B3021,MemKey,0))</f>
        <v/>
      </c>
      <c r="I3021" s="14">
        <f>INDEX(VarUnit,MATCH($A3021,VarKey,0))</f>
        <v/>
      </c>
      <c r="J3021" s="14">
        <f>INDEX(VarSrc,MATCH($A3021,VarKey,0))</f>
        <v/>
      </c>
      <c r="K3021" s="11">
        <f>CodePrefix&amp;$A3021&amp;IF($C3021="","","."&amp;$C3021&amp;"."&amp;$B3021)&amp;INDEX(VarEnd,MATCH($A3021,VarKey,0))&amp;K$5</f>
        <v/>
      </c>
      <c r="L3021" s="39">
        <f>L2994*Settings!$C$13*(INDEX(L$420:L$431,$D3021))</f>
        <v/>
      </c>
      <c r="M3021" s="40">
        <f>M2994*Settings!$C$13*(INDEX(M$420:M$431,$D3021))</f>
        <v/>
      </c>
      <c r="N3021" s="40">
        <f>N2994*Settings!$C$13*(INDEX(N$420:N$431,$D3021))</f>
        <v/>
      </c>
      <c r="O3021" s="40">
        <f>O2994*Settings!$C$13*(INDEX(O$420:O$431,$D3021))</f>
        <v/>
      </c>
      <c r="P3021" s="40">
        <f>P2994*Settings!$C$13*(INDEX(P$420:P$431,$D3021))</f>
        <v/>
      </c>
      <c r="Q3021" s="40">
        <f>Q2994*Settings!$C$13*(INDEX(Q$420:Q$431,$D3021))</f>
        <v/>
      </c>
      <c r="R3021" s="40">
        <f>R2994*Settings!$C$13*(INDEX(R$420:R$431,$D3021))</f>
        <v/>
      </c>
      <c r="S3021" s="40">
        <f>S2994*Settings!$C$13*(INDEX(S$420:S$431,$D3021))</f>
        <v/>
      </c>
      <c r="T3021" s="40">
        <f>T2994*Settings!$C$13*(INDEX(T$420:T$431,$D3021))</f>
        <v/>
      </c>
      <c r="U3021" s="40">
        <f>U2994*Settings!$C$13*(INDEX(U$420:U$431,$D3021))</f>
        <v/>
      </c>
      <c r="V3021" s="40">
        <f>V2994*Settings!$C$13*(INDEX(V$420:V$431,$D3021))</f>
        <v/>
      </c>
      <c r="W3021" s="40">
        <f>W2994*Settings!$C$13*(INDEX(W$420:W$431,$D3021))</f>
        <v/>
      </c>
      <c r="X3021" s="40">
        <f>X2994*Settings!$C$13*(INDEX(X$420:X$431,$D3021))</f>
        <v/>
      </c>
      <c r="Y3021" s="40">
        <f>Y2994*Settings!$C$13*(INDEX(Y$420:Y$431,$D3021))</f>
        <v/>
      </c>
      <c r="Z3021" s="40">
        <f>Z2994*Settings!$C$13*(INDEX(Z$420:Z$431,$D3021))</f>
        <v/>
      </c>
      <c r="AA3021" s="40">
        <f>AA2994*Settings!$C$13*(INDEX(AA$420:AA$431,$D3021))</f>
        <v/>
      </c>
      <c r="AB3021" s="40">
        <f>AB2994*Settings!$C$13*(INDEX(AB$420:AB$431,$D3021))</f>
        <v/>
      </c>
      <c r="AC3021" s="40">
        <f>AC2994*Settings!$C$13*(INDEX(AC$420:AC$431,$D3021))</f>
        <v/>
      </c>
      <c r="AD3021" s="40">
        <f>AD2994*Settings!$C$13*(INDEX(AD$420:AD$431,$D3021))</f>
        <v/>
      </c>
      <c r="AF3021" s="11">
        <f>CodePrefix&amp;$A3021&amp;IF($C3021="","","."&amp;$C3021&amp;"."&amp;$B3021)&amp;INDEX(VarEnd,MATCH($A3021,VarKey,0))&amp;AF$5</f>
        <v/>
      </c>
      <c r="AG3021" s="39">
        <f>AG2994*Settings!$C$13*(INDEX(AG$420:AG$431,$D3021))</f>
        <v/>
      </c>
      <c r="AH3021" s="40">
        <f>AH2994*Settings!$C$13*(INDEX(AH$420:AH$431,$D3021))</f>
        <v/>
      </c>
      <c r="AI3021" s="40">
        <f>AI2994*Settings!$C$13*(INDEX(AI$420:AI$431,$D3021))</f>
        <v/>
      </c>
      <c r="AJ3021" s="40">
        <f>AJ2994*Settings!$C$13*(INDEX(AJ$420:AJ$431,$D3021))</f>
        <v/>
      </c>
      <c r="AK3021" s="40">
        <f>AK2994*Settings!$C$13*(INDEX(AK$420:AK$431,$D3021))</f>
        <v/>
      </c>
      <c r="AL3021" s="40">
        <f>AL2994*Settings!$C$13*(INDEX(AL$420:AL$431,$D3021))</f>
        <v/>
      </c>
      <c r="AM3021" s="40">
        <f>AM2994*Settings!$C$13*(INDEX(AM$420:AM$431,$D3021))</f>
        <v/>
      </c>
      <c r="AN3021" s="40">
        <f>AN2994*Settings!$C$13*(INDEX(AN$420:AN$431,$D3021))</f>
        <v/>
      </c>
      <c r="AO3021" s="40">
        <f>AO2994*Settings!$C$13*(INDEX(AO$420:AO$431,$D3021))</f>
        <v/>
      </c>
      <c r="AP3021" s="40">
        <f>AP2994*Settings!$C$13*(INDEX(AP$420:AP$431,$D3021))</f>
        <v/>
      </c>
      <c r="AQ3021" s="40">
        <f>AQ2994*Settings!$C$13*(INDEX(AQ$420:AQ$431,$D3021))</f>
        <v/>
      </c>
      <c r="AR3021" s="40">
        <f>AR2994*Settings!$C$13*(INDEX(AR$420:AR$431,$D3021))</f>
        <v/>
      </c>
      <c r="AS3021" s="40">
        <f>AS2994*Settings!$C$13*(INDEX(AS$420:AS$431,$D3021))</f>
        <v/>
      </c>
      <c r="AT3021" s="40">
        <f>AT2994*Settings!$C$13*(INDEX(AT$420:AT$431,$D3021))</f>
        <v/>
      </c>
      <c r="AU3021" s="40">
        <f>AU2994*Settings!$C$13*(INDEX(AU$420:AU$431,$D3021))</f>
        <v/>
      </c>
      <c r="AV3021" s="40">
        <f>AV2994*Settings!$C$13*(INDEX(AV$420:AV$431,$D3021))</f>
        <v/>
      </c>
      <c r="AW3021" s="40">
        <f>AW2994*Settings!$C$13*(INDEX(AW$420:AW$431,$D3021))</f>
        <v/>
      </c>
      <c r="AX3021" s="40">
        <f>AX2994*Settings!$C$13*(INDEX(AX$420:AX$431,$D3021))</f>
        <v/>
      </c>
      <c r="AY3021" s="40">
        <f>AY2994*Settings!$C$13*(INDEX(AY$420:AY$431,$D3021))</f>
        <v/>
      </c>
    </row>
    <row r="3022" hidden="1" outlineLevel="2">
      <c r="A3022" s="14" t="inlineStr">
        <is>
          <t>rsub</t>
        </is>
      </c>
      <c r="B3022" s="14" t="inlineStr">
        <is>
          <t>bio</t>
        </is>
      </c>
      <c r="C3022" s="14" t="inlineStr">
        <is>
          <t>oen</t>
        </is>
      </c>
      <c r="D3022" s="32">
        <f>INDEX(Inputs!$U$5:$U$132,MATCH($B3022&amp;"|"&amp;$C3022,Inputs!$A$5:$A$132,0))</f>
        <v/>
      </c>
      <c r="E3022" s="36" t="n"/>
      <c r="F3022" s="36" t="n"/>
      <c r="G3022" s="36" t="n"/>
      <c r="H3022" s="14">
        <f>INDEX(VarLab,MATCH($A3022,VarKey,0))&amp;INDEX(MemLab,MATCH($C3022&amp;"|"&amp;$B3022,MemKey,0))</f>
        <v/>
      </c>
      <c r="I3022" s="14">
        <f>INDEX(VarUnit,MATCH($A3022,VarKey,0))</f>
        <v/>
      </c>
      <c r="J3022" s="14">
        <f>INDEX(VarSrc,MATCH($A3022,VarKey,0))</f>
        <v/>
      </c>
      <c r="K3022" s="11">
        <f>CodePrefix&amp;$A3022&amp;IF($C3022="","","."&amp;$C3022&amp;"."&amp;$B3022)&amp;INDEX(VarEnd,MATCH($A3022,VarKey,0))&amp;K$5</f>
        <v/>
      </c>
      <c r="L3022" s="39">
        <f>L2995*Settings!$C$13*(INDEX(L$420:L$431,$D3022))</f>
        <v/>
      </c>
      <c r="M3022" s="40">
        <f>M2995*Settings!$C$13*(INDEX(M$420:M$431,$D3022))</f>
        <v/>
      </c>
      <c r="N3022" s="40">
        <f>N2995*Settings!$C$13*(INDEX(N$420:N$431,$D3022))</f>
        <v/>
      </c>
      <c r="O3022" s="40">
        <f>O2995*Settings!$C$13*(INDEX(O$420:O$431,$D3022))</f>
        <v/>
      </c>
      <c r="P3022" s="40">
        <f>P2995*Settings!$C$13*(INDEX(P$420:P$431,$D3022))</f>
        <v/>
      </c>
      <c r="Q3022" s="40">
        <f>Q2995*Settings!$C$13*(INDEX(Q$420:Q$431,$D3022))</f>
        <v/>
      </c>
      <c r="R3022" s="40">
        <f>R2995*Settings!$C$13*(INDEX(R$420:R$431,$D3022))</f>
        <v/>
      </c>
      <c r="S3022" s="40">
        <f>S2995*Settings!$C$13*(INDEX(S$420:S$431,$D3022))</f>
        <v/>
      </c>
      <c r="T3022" s="40">
        <f>T2995*Settings!$C$13*(INDEX(T$420:T$431,$D3022))</f>
        <v/>
      </c>
      <c r="U3022" s="40">
        <f>U2995*Settings!$C$13*(INDEX(U$420:U$431,$D3022))</f>
        <v/>
      </c>
      <c r="V3022" s="40">
        <f>V2995*Settings!$C$13*(INDEX(V$420:V$431,$D3022))</f>
        <v/>
      </c>
      <c r="W3022" s="40">
        <f>W2995*Settings!$C$13*(INDEX(W$420:W$431,$D3022))</f>
        <v/>
      </c>
      <c r="X3022" s="40">
        <f>X2995*Settings!$C$13*(INDEX(X$420:X$431,$D3022))</f>
        <v/>
      </c>
      <c r="Y3022" s="40">
        <f>Y2995*Settings!$C$13*(INDEX(Y$420:Y$431,$D3022))</f>
        <v/>
      </c>
      <c r="Z3022" s="40">
        <f>Z2995*Settings!$C$13*(INDEX(Z$420:Z$431,$D3022))</f>
        <v/>
      </c>
      <c r="AA3022" s="40">
        <f>AA2995*Settings!$C$13*(INDEX(AA$420:AA$431,$D3022))</f>
        <v/>
      </c>
      <c r="AB3022" s="40">
        <f>AB2995*Settings!$C$13*(INDEX(AB$420:AB$431,$D3022))</f>
        <v/>
      </c>
      <c r="AC3022" s="40">
        <f>AC2995*Settings!$C$13*(INDEX(AC$420:AC$431,$D3022))</f>
        <v/>
      </c>
      <c r="AD3022" s="40">
        <f>AD2995*Settings!$C$13*(INDEX(AD$420:AD$431,$D3022))</f>
        <v/>
      </c>
      <c r="AF3022" s="11">
        <f>CodePrefix&amp;$A3022&amp;IF($C3022="","","."&amp;$C3022&amp;"."&amp;$B3022)&amp;INDEX(VarEnd,MATCH($A3022,VarKey,0))&amp;AF$5</f>
        <v/>
      </c>
      <c r="AG3022" s="39">
        <f>AG2995*Settings!$C$13*(INDEX(AG$420:AG$431,$D3022))</f>
        <v/>
      </c>
      <c r="AH3022" s="40">
        <f>AH2995*Settings!$C$13*(INDEX(AH$420:AH$431,$D3022))</f>
        <v/>
      </c>
      <c r="AI3022" s="40">
        <f>AI2995*Settings!$C$13*(INDEX(AI$420:AI$431,$D3022))</f>
        <v/>
      </c>
      <c r="AJ3022" s="40">
        <f>AJ2995*Settings!$C$13*(INDEX(AJ$420:AJ$431,$D3022))</f>
        <v/>
      </c>
      <c r="AK3022" s="40">
        <f>AK2995*Settings!$C$13*(INDEX(AK$420:AK$431,$D3022))</f>
        <v/>
      </c>
      <c r="AL3022" s="40">
        <f>AL2995*Settings!$C$13*(INDEX(AL$420:AL$431,$D3022))</f>
        <v/>
      </c>
      <c r="AM3022" s="40">
        <f>AM2995*Settings!$C$13*(INDEX(AM$420:AM$431,$D3022))</f>
        <v/>
      </c>
      <c r="AN3022" s="40">
        <f>AN2995*Settings!$C$13*(INDEX(AN$420:AN$431,$D3022))</f>
        <v/>
      </c>
      <c r="AO3022" s="40">
        <f>AO2995*Settings!$C$13*(INDEX(AO$420:AO$431,$D3022))</f>
        <v/>
      </c>
      <c r="AP3022" s="40">
        <f>AP2995*Settings!$C$13*(INDEX(AP$420:AP$431,$D3022))</f>
        <v/>
      </c>
      <c r="AQ3022" s="40">
        <f>AQ2995*Settings!$C$13*(INDEX(AQ$420:AQ$431,$D3022))</f>
        <v/>
      </c>
      <c r="AR3022" s="40">
        <f>AR2995*Settings!$C$13*(INDEX(AR$420:AR$431,$D3022))</f>
        <v/>
      </c>
      <c r="AS3022" s="40">
        <f>AS2995*Settings!$C$13*(INDEX(AS$420:AS$431,$D3022))</f>
        <v/>
      </c>
      <c r="AT3022" s="40">
        <f>AT2995*Settings!$C$13*(INDEX(AT$420:AT$431,$D3022))</f>
        <v/>
      </c>
      <c r="AU3022" s="40">
        <f>AU2995*Settings!$C$13*(INDEX(AU$420:AU$431,$D3022))</f>
        <v/>
      </c>
      <c r="AV3022" s="40">
        <f>AV2995*Settings!$C$13*(INDEX(AV$420:AV$431,$D3022))</f>
        <v/>
      </c>
      <c r="AW3022" s="40">
        <f>AW2995*Settings!$C$13*(INDEX(AW$420:AW$431,$D3022))</f>
        <v/>
      </c>
      <c r="AX3022" s="40">
        <f>AX2995*Settings!$C$13*(INDEX(AX$420:AX$431,$D3022))</f>
        <v/>
      </c>
      <c r="AY3022" s="40">
        <f>AY2995*Settings!$C$13*(INDEX(AY$420:AY$431,$D3022))</f>
        <v/>
      </c>
    </row>
    <row r="3023" hidden="1" outlineLevel="2"/>
    <row r="3024" hidden="1" outlineLevel="2">
      <c r="A3024" s="14" t="inlineStr">
        <is>
          <t>rnew</t>
        </is>
      </c>
      <c r="B3024" s="14" t="inlineStr">
        <is>
          <t>coa</t>
        </is>
      </c>
      <c r="C3024" s="14" t="inlineStr">
        <is>
          <t>oen</t>
        </is>
      </c>
      <c r="D3024" s="32">
        <f>INDEX(Inputs!$V$5:$V$132,MATCH($B3024&amp;"|"&amp;$C3024,Inputs!$A$5:$A$132,0))</f>
        <v/>
      </c>
      <c r="E3024" s="36" t="n"/>
      <c r="F3024" s="36" t="n"/>
      <c r="G3024" s="36" t="n"/>
      <c r="H3024" s="14">
        <f>INDEX(VarLab,MATCH($A3024,VarKey,0))&amp;INDEX(MemLab,MATCH($C3024&amp;"|"&amp;$B3024,MemKey,0))</f>
        <v/>
      </c>
      <c r="I3024" s="14">
        <f>INDEX(VarUnit,MATCH($A3024,VarKey,0))</f>
        <v/>
      </c>
      <c r="J3024" s="14">
        <f>INDEX(VarSrc,MATCH($A3024,VarKey,0))</f>
        <v/>
      </c>
      <c r="K3024" s="11">
        <f>CodePrefix&amp;$A3024&amp;IF($C3024="","","."&amp;$C3024&amp;"."&amp;$B3024)&amp;INDEX(VarEnd,MATCH($A3024,VarKey,0))&amp;K$5</f>
        <v/>
      </c>
      <c r="L3024" s="39">
        <f>L2988*Settings!$C$13*(L2916+L2934+L2925*L$201+L2943*$D3024)</f>
        <v/>
      </c>
      <c r="M3024" s="40">
        <f>M2988*Settings!$C$13*(M2916+M2934+M2925*M$201+M2943*$D3024)</f>
        <v/>
      </c>
      <c r="N3024" s="40">
        <f>N2988*Settings!$C$13*(N2916+N2934+N2925*N$201+N2943*$D3024)</f>
        <v/>
      </c>
      <c r="O3024" s="40">
        <f>O2988*Settings!$C$13*(O2916+O2934+O2925*O$201+O2943*$D3024)</f>
        <v/>
      </c>
      <c r="P3024" s="40">
        <f>P2988*Settings!$C$13*(P2916+P2934+P2925*P$201+P2943*$D3024)</f>
        <v/>
      </c>
      <c r="Q3024" s="40">
        <f>Q2988*Settings!$C$13*(Q2916+Q2934+Q2925*Q$201+Q2943*$D3024)</f>
        <v/>
      </c>
      <c r="R3024" s="40">
        <f>R2988*Settings!$C$13*(R2916+R2934+R2925*R$201+R2943*$D3024)</f>
        <v/>
      </c>
      <c r="S3024" s="40">
        <f>S2988*Settings!$C$13*(S2916+S2934+S2925*S$201+S2943*$D3024)</f>
        <v/>
      </c>
      <c r="T3024" s="40">
        <f>T2988*Settings!$C$13*(T2916+T2934+T2925*T$201+T2943*$D3024)</f>
        <v/>
      </c>
      <c r="U3024" s="40">
        <f>U2988*Settings!$C$13*(U2916+U2934+U2925*U$201+U2943*$D3024)</f>
        <v/>
      </c>
      <c r="V3024" s="40">
        <f>V2988*Settings!$C$13*(V2916+V2934+V2925*V$201+V2943*$D3024)</f>
        <v/>
      </c>
      <c r="W3024" s="40">
        <f>W2988*Settings!$C$13*(W2916+W2934+W2925*W$201+W2943*$D3024)</f>
        <v/>
      </c>
      <c r="X3024" s="40">
        <f>X2988*Settings!$C$13*(X2916+X2934+X2925*X$201+X2943*$D3024)</f>
        <v/>
      </c>
      <c r="Y3024" s="40">
        <f>Y2988*Settings!$C$13*(Y2916+Y2934+Y2925*Y$201+Y2943*$D3024)</f>
        <v/>
      </c>
      <c r="Z3024" s="40">
        <f>Z2988*Settings!$C$13*(Z2916+Z2934+Z2925*Z$201+Z2943*$D3024)</f>
        <v/>
      </c>
      <c r="AA3024" s="40">
        <f>AA2988*Settings!$C$13*(AA2916+AA2934+AA2925*AA$201+AA2943*$D3024)</f>
        <v/>
      </c>
      <c r="AB3024" s="40">
        <f>AB2988*Settings!$C$13*(AB2916+AB2934+AB2925*AB$201+AB2943*$D3024)</f>
        <v/>
      </c>
      <c r="AC3024" s="40">
        <f>AC2988*Settings!$C$13*(AC2916+AC2934+AC2925*AC$201+AC2943*$D3024)</f>
        <v/>
      </c>
      <c r="AD3024" s="40">
        <f>AD2988*Settings!$C$13*(AD2916+AD2934+AD2925*AD$201+AD2943*$D3024)</f>
        <v/>
      </c>
      <c r="AF3024" s="11">
        <f>CodePrefix&amp;$A3024&amp;IF($C3024="","","."&amp;$C3024&amp;"."&amp;$B3024)&amp;INDEX(VarEnd,MATCH($A3024,VarKey,0))&amp;AF$5</f>
        <v/>
      </c>
      <c r="AG3024" s="39">
        <f>AG2988*Settings!$C$13*(AG2916+AG2934+AG2925*AG$201+AG2943*$D3024)</f>
        <v/>
      </c>
      <c r="AH3024" s="40">
        <f>AH2988*Settings!$C$13*(AH2916+AH2934+AH2925*AH$201+AH2943*$D3024)</f>
        <v/>
      </c>
      <c r="AI3024" s="40">
        <f>AI2988*Settings!$C$13*(AI2916+AI2934+AI2925*AI$201+AI2943*$D3024)</f>
        <v/>
      </c>
      <c r="AJ3024" s="40">
        <f>AJ2988*Settings!$C$13*(AJ2916+AJ2934+AJ2925*AJ$201+AJ2943*$D3024)</f>
        <v/>
      </c>
      <c r="AK3024" s="40">
        <f>AK2988*Settings!$C$13*(AK2916+AK2934+AK2925*AK$201+AK2943*$D3024)</f>
        <v/>
      </c>
      <c r="AL3024" s="40">
        <f>AL2988*Settings!$C$13*(AL2916+AL2934+AL2925*AL$201+AL2943*$D3024)</f>
        <v/>
      </c>
      <c r="AM3024" s="40">
        <f>AM2988*Settings!$C$13*(AM2916+AM2934+AM2925*AM$201+AM2943*$D3024)</f>
        <v/>
      </c>
      <c r="AN3024" s="40">
        <f>AN2988*Settings!$C$13*(AN2916+AN2934+AN2925*AN$201+AN2943*$D3024)</f>
        <v/>
      </c>
      <c r="AO3024" s="40">
        <f>AO2988*Settings!$C$13*(AO2916+AO2934+AO2925*AO$201+AO2943*$D3024)</f>
        <v/>
      </c>
      <c r="AP3024" s="40">
        <f>AP2988*Settings!$C$13*(AP2916+AP2934+AP2925*AP$201+AP2943*$D3024)</f>
        <v/>
      </c>
      <c r="AQ3024" s="40">
        <f>AQ2988*Settings!$C$13*(AQ2916+AQ2934+AQ2925*AQ$201+AQ2943*$D3024)</f>
        <v/>
      </c>
      <c r="AR3024" s="40">
        <f>AR2988*Settings!$C$13*(AR2916+AR2934+AR2925*AR$201+AR2943*$D3024)</f>
        <v/>
      </c>
      <c r="AS3024" s="40">
        <f>AS2988*Settings!$C$13*(AS2916+AS2934+AS2925*AS$201+AS2943*$D3024)</f>
        <v/>
      </c>
      <c r="AT3024" s="40">
        <f>AT2988*Settings!$C$13*(AT2916+AT2934+AT2925*AT$201+AT2943*$D3024)</f>
        <v/>
      </c>
      <c r="AU3024" s="40">
        <f>AU2988*Settings!$C$13*(AU2916+AU2934+AU2925*AU$201+AU2943*$D3024)</f>
        <v/>
      </c>
      <c r="AV3024" s="40">
        <f>AV2988*Settings!$C$13*(AV2916+AV2934+AV2925*AV$201+AV2943*$D3024)</f>
        <v/>
      </c>
      <c r="AW3024" s="40">
        <f>AW2988*Settings!$C$13*(AW2916+AW2934+AW2925*AW$201+AW2943*$D3024)</f>
        <v/>
      </c>
      <c r="AX3024" s="40">
        <f>AX2988*Settings!$C$13*(AX2916+AX2934+AX2925*AX$201+AX2943*$D3024)</f>
        <v/>
      </c>
      <c r="AY3024" s="40">
        <f>AY2988*Settings!$C$13*(AY2916+AY2934+AY2925*AY$201+AY2943*$D3024)</f>
        <v/>
      </c>
    </row>
    <row r="3025" hidden="1" outlineLevel="2">
      <c r="A3025" s="14" t="inlineStr">
        <is>
          <t>rnew</t>
        </is>
      </c>
      <c r="B3025" s="14" t="inlineStr">
        <is>
          <t>nga</t>
        </is>
      </c>
      <c r="C3025" s="14" t="inlineStr">
        <is>
          <t>oen</t>
        </is>
      </c>
      <c r="D3025" s="32">
        <f>INDEX(Inputs!$V$5:$V$132,MATCH($B3025&amp;"|"&amp;$C3025,Inputs!$A$5:$A$132,0))</f>
        <v/>
      </c>
      <c r="E3025" s="36" t="n"/>
      <c r="F3025" s="36" t="n"/>
      <c r="G3025" s="36" t="n"/>
      <c r="H3025" s="14">
        <f>INDEX(VarLab,MATCH($A3025,VarKey,0))&amp;INDEX(MemLab,MATCH($C3025&amp;"|"&amp;$B3025,MemKey,0))</f>
        <v/>
      </c>
      <c r="I3025" s="14">
        <f>INDEX(VarUnit,MATCH($A3025,VarKey,0))</f>
        <v/>
      </c>
      <c r="J3025" s="14">
        <f>INDEX(VarSrc,MATCH($A3025,VarKey,0))</f>
        <v/>
      </c>
      <c r="K3025" s="11">
        <f>CodePrefix&amp;$A3025&amp;IF($C3025="","","."&amp;$C3025&amp;"."&amp;$B3025)&amp;INDEX(VarEnd,MATCH($A3025,VarKey,0))&amp;K$5</f>
        <v/>
      </c>
      <c r="L3025" s="39">
        <f>L2989*Settings!$C$13*(L2917+L2935+L2926*L$201+L2944*$D3025)</f>
        <v/>
      </c>
      <c r="M3025" s="40">
        <f>M2989*Settings!$C$13*(M2917+M2935+M2926*M$201+M2944*$D3025)</f>
        <v/>
      </c>
      <c r="N3025" s="40">
        <f>N2989*Settings!$C$13*(N2917+N2935+N2926*N$201+N2944*$D3025)</f>
        <v/>
      </c>
      <c r="O3025" s="40">
        <f>O2989*Settings!$C$13*(O2917+O2935+O2926*O$201+O2944*$D3025)</f>
        <v/>
      </c>
      <c r="P3025" s="40">
        <f>P2989*Settings!$C$13*(P2917+P2935+P2926*P$201+P2944*$D3025)</f>
        <v/>
      </c>
      <c r="Q3025" s="40">
        <f>Q2989*Settings!$C$13*(Q2917+Q2935+Q2926*Q$201+Q2944*$D3025)</f>
        <v/>
      </c>
      <c r="R3025" s="40">
        <f>R2989*Settings!$C$13*(R2917+R2935+R2926*R$201+R2944*$D3025)</f>
        <v/>
      </c>
      <c r="S3025" s="40">
        <f>S2989*Settings!$C$13*(S2917+S2935+S2926*S$201+S2944*$D3025)</f>
        <v/>
      </c>
      <c r="T3025" s="40">
        <f>T2989*Settings!$C$13*(T2917+T2935+T2926*T$201+T2944*$D3025)</f>
        <v/>
      </c>
      <c r="U3025" s="40">
        <f>U2989*Settings!$C$13*(U2917+U2935+U2926*U$201+U2944*$D3025)</f>
        <v/>
      </c>
      <c r="V3025" s="40">
        <f>V2989*Settings!$C$13*(V2917+V2935+V2926*V$201+V2944*$D3025)</f>
        <v/>
      </c>
      <c r="W3025" s="40">
        <f>W2989*Settings!$C$13*(W2917+W2935+W2926*W$201+W2944*$D3025)</f>
        <v/>
      </c>
      <c r="X3025" s="40">
        <f>X2989*Settings!$C$13*(X2917+X2935+X2926*X$201+X2944*$D3025)</f>
        <v/>
      </c>
      <c r="Y3025" s="40">
        <f>Y2989*Settings!$C$13*(Y2917+Y2935+Y2926*Y$201+Y2944*$D3025)</f>
        <v/>
      </c>
      <c r="Z3025" s="40">
        <f>Z2989*Settings!$C$13*(Z2917+Z2935+Z2926*Z$201+Z2944*$D3025)</f>
        <v/>
      </c>
      <c r="AA3025" s="40">
        <f>AA2989*Settings!$C$13*(AA2917+AA2935+AA2926*AA$201+AA2944*$D3025)</f>
        <v/>
      </c>
      <c r="AB3025" s="40">
        <f>AB2989*Settings!$C$13*(AB2917+AB2935+AB2926*AB$201+AB2944*$D3025)</f>
        <v/>
      </c>
      <c r="AC3025" s="40">
        <f>AC2989*Settings!$C$13*(AC2917+AC2935+AC2926*AC$201+AC2944*$D3025)</f>
        <v/>
      </c>
      <c r="AD3025" s="40">
        <f>AD2989*Settings!$C$13*(AD2917+AD2935+AD2926*AD$201+AD2944*$D3025)</f>
        <v/>
      </c>
      <c r="AF3025" s="11">
        <f>CodePrefix&amp;$A3025&amp;IF($C3025="","","."&amp;$C3025&amp;"."&amp;$B3025)&amp;INDEX(VarEnd,MATCH($A3025,VarKey,0))&amp;AF$5</f>
        <v/>
      </c>
      <c r="AG3025" s="39">
        <f>AG2989*Settings!$C$13*(AG2917+AG2935+AG2926*AG$201+AG2944*$D3025)</f>
        <v/>
      </c>
      <c r="AH3025" s="40">
        <f>AH2989*Settings!$C$13*(AH2917+AH2935+AH2926*AH$201+AH2944*$D3025)</f>
        <v/>
      </c>
      <c r="AI3025" s="40">
        <f>AI2989*Settings!$C$13*(AI2917+AI2935+AI2926*AI$201+AI2944*$D3025)</f>
        <v/>
      </c>
      <c r="AJ3025" s="40">
        <f>AJ2989*Settings!$C$13*(AJ2917+AJ2935+AJ2926*AJ$201+AJ2944*$D3025)</f>
        <v/>
      </c>
      <c r="AK3025" s="40">
        <f>AK2989*Settings!$C$13*(AK2917+AK2935+AK2926*AK$201+AK2944*$D3025)</f>
        <v/>
      </c>
      <c r="AL3025" s="40">
        <f>AL2989*Settings!$C$13*(AL2917+AL2935+AL2926*AL$201+AL2944*$D3025)</f>
        <v/>
      </c>
      <c r="AM3025" s="40">
        <f>AM2989*Settings!$C$13*(AM2917+AM2935+AM2926*AM$201+AM2944*$D3025)</f>
        <v/>
      </c>
      <c r="AN3025" s="40">
        <f>AN2989*Settings!$C$13*(AN2917+AN2935+AN2926*AN$201+AN2944*$D3025)</f>
        <v/>
      </c>
      <c r="AO3025" s="40">
        <f>AO2989*Settings!$C$13*(AO2917+AO2935+AO2926*AO$201+AO2944*$D3025)</f>
        <v/>
      </c>
      <c r="AP3025" s="40">
        <f>AP2989*Settings!$C$13*(AP2917+AP2935+AP2926*AP$201+AP2944*$D3025)</f>
        <v/>
      </c>
      <c r="AQ3025" s="40">
        <f>AQ2989*Settings!$C$13*(AQ2917+AQ2935+AQ2926*AQ$201+AQ2944*$D3025)</f>
        <v/>
      </c>
      <c r="AR3025" s="40">
        <f>AR2989*Settings!$C$13*(AR2917+AR2935+AR2926*AR$201+AR2944*$D3025)</f>
        <v/>
      </c>
      <c r="AS3025" s="40">
        <f>AS2989*Settings!$C$13*(AS2917+AS2935+AS2926*AS$201+AS2944*$D3025)</f>
        <v/>
      </c>
      <c r="AT3025" s="40">
        <f>AT2989*Settings!$C$13*(AT2917+AT2935+AT2926*AT$201+AT2944*$D3025)</f>
        <v/>
      </c>
      <c r="AU3025" s="40">
        <f>AU2989*Settings!$C$13*(AU2917+AU2935+AU2926*AU$201+AU2944*$D3025)</f>
        <v/>
      </c>
      <c r="AV3025" s="40">
        <f>AV2989*Settings!$C$13*(AV2917+AV2935+AV2926*AV$201+AV2944*$D3025)</f>
        <v/>
      </c>
      <c r="AW3025" s="40">
        <f>AW2989*Settings!$C$13*(AW2917+AW2935+AW2926*AW$201+AW2944*$D3025)</f>
        <v/>
      </c>
      <c r="AX3025" s="40">
        <f>AX2989*Settings!$C$13*(AX2917+AX2935+AX2926*AX$201+AX2944*$D3025)</f>
        <v/>
      </c>
      <c r="AY3025" s="40">
        <f>AY2989*Settings!$C$13*(AY2917+AY2935+AY2926*AY$201+AY2944*$D3025)</f>
        <v/>
      </c>
    </row>
    <row r="3026" hidden="1" outlineLevel="2">
      <c r="A3026" s="14" t="inlineStr">
        <is>
          <t>rnew</t>
        </is>
      </c>
      <c r="B3026" s="14" t="inlineStr">
        <is>
          <t>gso</t>
        </is>
      </c>
      <c r="C3026" s="14" t="inlineStr">
        <is>
          <t>oen</t>
        </is>
      </c>
      <c r="D3026" s="32">
        <f>INDEX(Inputs!$V$5:$V$132,MATCH($B3026&amp;"|"&amp;$C3026,Inputs!$A$5:$A$132,0))</f>
        <v/>
      </c>
      <c r="E3026" s="36" t="n"/>
      <c r="F3026" s="36" t="n"/>
      <c r="G3026" s="36" t="n"/>
      <c r="H3026" s="14">
        <f>INDEX(VarLab,MATCH($A3026,VarKey,0))&amp;INDEX(MemLab,MATCH($C3026&amp;"|"&amp;$B3026,MemKey,0))</f>
        <v/>
      </c>
      <c r="I3026" s="14">
        <f>INDEX(VarUnit,MATCH($A3026,VarKey,0))</f>
        <v/>
      </c>
      <c r="J3026" s="14">
        <f>INDEX(VarSrc,MATCH($A3026,VarKey,0))</f>
        <v/>
      </c>
      <c r="K3026" s="11">
        <f>CodePrefix&amp;$A3026&amp;IF($C3026="","","."&amp;$C3026&amp;"."&amp;$B3026)&amp;INDEX(VarEnd,MATCH($A3026,VarKey,0))&amp;K$5</f>
        <v/>
      </c>
      <c r="L3026" s="39">
        <f>L2990*Settings!$C$13*(L2918+L2936+L2927*L$201+L2945*$D3026)</f>
        <v/>
      </c>
      <c r="M3026" s="40">
        <f>M2990*Settings!$C$13*(M2918+M2936+M2927*M$201+M2945*$D3026)</f>
        <v/>
      </c>
      <c r="N3026" s="40">
        <f>N2990*Settings!$C$13*(N2918+N2936+N2927*N$201+N2945*$D3026)</f>
        <v/>
      </c>
      <c r="O3026" s="40">
        <f>O2990*Settings!$C$13*(O2918+O2936+O2927*O$201+O2945*$D3026)</f>
        <v/>
      </c>
      <c r="P3026" s="40">
        <f>P2990*Settings!$C$13*(P2918+P2936+P2927*P$201+P2945*$D3026)</f>
        <v/>
      </c>
      <c r="Q3026" s="40">
        <f>Q2990*Settings!$C$13*(Q2918+Q2936+Q2927*Q$201+Q2945*$D3026)</f>
        <v/>
      </c>
      <c r="R3026" s="40">
        <f>R2990*Settings!$C$13*(R2918+R2936+R2927*R$201+R2945*$D3026)</f>
        <v/>
      </c>
      <c r="S3026" s="40">
        <f>S2990*Settings!$C$13*(S2918+S2936+S2927*S$201+S2945*$D3026)</f>
        <v/>
      </c>
      <c r="T3026" s="40">
        <f>T2990*Settings!$C$13*(T2918+T2936+T2927*T$201+T2945*$D3026)</f>
        <v/>
      </c>
      <c r="U3026" s="40">
        <f>U2990*Settings!$C$13*(U2918+U2936+U2927*U$201+U2945*$D3026)</f>
        <v/>
      </c>
      <c r="V3026" s="40">
        <f>V2990*Settings!$C$13*(V2918+V2936+V2927*V$201+V2945*$D3026)</f>
        <v/>
      </c>
      <c r="W3026" s="40">
        <f>W2990*Settings!$C$13*(W2918+W2936+W2927*W$201+W2945*$D3026)</f>
        <v/>
      </c>
      <c r="X3026" s="40">
        <f>X2990*Settings!$C$13*(X2918+X2936+X2927*X$201+X2945*$D3026)</f>
        <v/>
      </c>
      <c r="Y3026" s="40">
        <f>Y2990*Settings!$C$13*(Y2918+Y2936+Y2927*Y$201+Y2945*$D3026)</f>
        <v/>
      </c>
      <c r="Z3026" s="40">
        <f>Z2990*Settings!$C$13*(Z2918+Z2936+Z2927*Z$201+Z2945*$D3026)</f>
        <v/>
      </c>
      <c r="AA3026" s="40">
        <f>AA2990*Settings!$C$13*(AA2918+AA2936+AA2927*AA$201+AA2945*$D3026)</f>
        <v/>
      </c>
      <c r="AB3026" s="40">
        <f>AB2990*Settings!$C$13*(AB2918+AB2936+AB2927*AB$201+AB2945*$D3026)</f>
        <v/>
      </c>
      <c r="AC3026" s="40">
        <f>AC2990*Settings!$C$13*(AC2918+AC2936+AC2927*AC$201+AC2945*$D3026)</f>
        <v/>
      </c>
      <c r="AD3026" s="40">
        <f>AD2990*Settings!$C$13*(AD2918+AD2936+AD2927*AD$201+AD2945*$D3026)</f>
        <v/>
      </c>
      <c r="AF3026" s="11">
        <f>CodePrefix&amp;$A3026&amp;IF($C3026="","","."&amp;$C3026&amp;"."&amp;$B3026)&amp;INDEX(VarEnd,MATCH($A3026,VarKey,0))&amp;AF$5</f>
        <v/>
      </c>
      <c r="AG3026" s="39">
        <f>AG2990*Settings!$C$13*(AG2918+AG2936+AG2927*AG$201+AG2945*$D3026)</f>
        <v/>
      </c>
      <c r="AH3026" s="40">
        <f>AH2990*Settings!$C$13*(AH2918+AH2936+AH2927*AH$201+AH2945*$D3026)</f>
        <v/>
      </c>
      <c r="AI3026" s="40">
        <f>AI2990*Settings!$C$13*(AI2918+AI2936+AI2927*AI$201+AI2945*$D3026)</f>
        <v/>
      </c>
      <c r="AJ3026" s="40">
        <f>AJ2990*Settings!$C$13*(AJ2918+AJ2936+AJ2927*AJ$201+AJ2945*$D3026)</f>
        <v/>
      </c>
      <c r="AK3026" s="40">
        <f>AK2990*Settings!$C$13*(AK2918+AK2936+AK2927*AK$201+AK2945*$D3026)</f>
        <v/>
      </c>
      <c r="AL3026" s="40">
        <f>AL2990*Settings!$C$13*(AL2918+AL2936+AL2927*AL$201+AL2945*$D3026)</f>
        <v/>
      </c>
      <c r="AM3026" s="40">
        <f>AM2990*Settings!$C$13*(AM2918+AM2936+AM2927*AM$201+AM2945*$D3026)</f>
        <v/>
      </c>
      <c r="AN3026" s="40">
        <f>AN2990*Settings!$C$13*(AN2918+AN2936+AN2927*AN$201+AN2945*$D3026)</f>
        <v/>
      </c>
      <c r="AO3026" s="40">
        <f>AO2990*Settings!$C$13*(AO2918+AO2936+AO2927*AO$201+AO2945*$D3026)</f>
        <v/>
      </c>
      <c r="AP3026" s="40">
        <f>AP2990*Settings!$C$13*(AP2918+AP2936+AP2927*AP$201+AP2945*$D3026)</f>
        <v/>
      </c>
      <c r="AQ3026" s="40">
        <f>AQ2990*Settings!$C$13*(AQ2918+AQ2936+AQ2927*AQ$201+AQ2945*$D3026)</f>
        <v/>
      </c>
      <c r="AR3026" s="40">
        <f>AR2990*Settings!$C$13*(AR2918+AR2936+AR2927*AR$201+AR2945*$D3026)</f>
        <v/>
      </c>
      <c r="AS3026" s="40">
        <f>AS2990*Settings!$C$13*(AS2918+AS2936+AS2927*AS$201+AS2945*$D3026)</f>
        <v/>
      </c>
      <c r="AT3026" s="40">
        <f>AT2990*Settings!$C$13*(AT2918+AT2936+AT2927*AT$201+AT2945*$D3026)</f>
        <v/>
      </c>
      <c r="AU3026" s="40">
        <f>AU2990*Settings!$C$13*(AU2918+AU2936+AU2927*AU$201+AU2945*$D3026)</f>
        <v/>
      </c>
      <c r="AV3026" s="40">
        <f>AV2990*Settings!$C$13*(AV2918+AV2936+AV2927*AV$201+AV2945*$D3026)</f>
        <v/>
      </c>
      <c r="AW3026" s="40">
        <f>AW2990*Settings!$C$13*(AW2918+AW2936+AW2927*AW$201+AW2945*$D3026)</f>
        <v/>
      </c>
      <c r="AX3026" s="40">
        <f>AX2990*Settings!$C$13*(AX2918+AX2936+AX2927*AX$201+AX2945*$D3026)</f>
        <v/>
      </c>
      <c r="AY3026" s="40">
        <f>AY2990*Settings!$C$13*(AY2918+AY2936+AY2927*AY$201+AY2945*$D3026)</f>
        <v/>
      </c>
    </row>
    <row r="3027" hidden="1" outlineLevel="2">
      <c r="A3027" s="14" t="inlineStr">
        <is>
          <t>rnew</t>
        </is>
      </c>
      <c r="B3027" s="14" t="inlineStr">
        <is>
          <t>die</t>
        </is>
      </c>
      <c r="C3027" s="14" t="inlineStr">
        <is>
          <t>oen</t>
        </is>
      </c>
      <c r="D3027" s="32">
        <f>INDEX(Inputs!$V$5:$V$132,MATCH($B3027&amp;"|"&amp;$C3027,Inputs!$A$5:$A$132,0))</f>
        <v/>
      </c>
      <c r="E3027" s="36" t="n"/>
      <c r="F3027" s="36" t="n"/>
      <c r="G3027" s="36" t="n"/>
      <c r="H3027" s="14">
        <f>INDEX(VarLab,MATCH($A3027,VarKey,0))&amp;INDEX(MemLab,MATCH($C3027&amp;"|"&amp;$B3027,MemKey,0))</f>
        <v/>
      </c>
      <c r="I3027" s="14">
        <f>INDEX(VarUnit,MATCH($A3027,VarKey,0))</f>
        <v/>
      </c>
      <c r="J3027" s="14">
        <f>INDEX(VarSrc,MATCH($A3027,VarKey,0))</f>
        <v/>
      </c>
      <c r="K3027" s="11">
        <f>CodePrefix&amp;$A3027&amp;IF($C3027="","","."&amp;$C3027&amp;"."&amp;$B3027)&amp;INDEX(VarEnd,MATCH($A3027,VarKey,0))&amp;K$5</f>
        <v/>
      </c>
      <c r="L3027" s="39">
        <f>L2991*Settings!$C$13*(L2919+L2937+L2928*L$201+L2946*$D3027)</f>
        <v/>
      </c>
      <c r="M3027" s="40">
        <f>M2991*Settings!$C$13*(M2919+M2937+M2928*M$201+M2946*$D3027)</f>
        <v/>
      </c>
      <c r="N3027" s="40">
        <f>N2991*Settings!$C$13*(N2919+N2937+N2928*N$201+N2946*$D3027)</f>
        <v/>
      </c>
      <c r="O3027" s="40">
        <f>O2991*Settings!$C$13*(O2919+O2937+O2928*O$201+O2946*$D3027)</f>
        <v/>
      </c>
      <c r="P3027" s="40">
        <f>P2991*Settings!$C$13*(P2919+P2937+P2928*P$201+P2946*$D3027)</f>
        <v/>
      </c>
      <c r="Q3027" s="40">
        <f>Q2991*Settings!$C$13*(Q2919+Q2937+Q2928*Q$201+Q2946*$D3027)</f>
        <v/>
      </c>
      <c r="R3027" s="40">
        <f>R2991*Settings!$C$13*(R2919+R2937+R2928*R$201+R2946*$D3027)</f>
        <v/>
      </c>
      <c r="S3027" s="40">
        <f>S2991*Settings!$C$13*(S2919+S2937+S2928*S$201+S2946*$D3027)</f>
        <v/>
      </c>
      <c r="T3027" s="40">
        <f>T2991*Settings!$C$13*(T2919+T2937+T2928*T$201+T2946*$D3027)</f>
        <v/>
      </c>
      <c r="U3027" s="40">
        <f>U2991*Settings!$C$13*(U2919+U2937+U2928*U$201+U2946*$D3027)</f>
        <v/>
      </c>
      <c r="V3027" s="40">
        <f>V2991*Settings!$C$13*(V2919+V2937+V2928*V$201+V2946*$D3027)</f>
        <v/>
      </c>
      <c r="W3027" s="40">
        <f>W2991*Settings!$C$13*(W2919+W2937+W2928*W$201+W2946*$D3027)</f>
        <v/>
      </c>
      <c r="X3027" s="40">
        <f>X2991*Settings!$C$13*(X2919+X2937+X2928*X$201+X2946*$D3027)</f>
        <v/>
      </c>
      <c r="Y3027" s="40">
        <f>Y2991*Settings!$C$13*(Y2919+Y2937+Y2928*Y$201+Y2946*$D3027)</f>
        <v/>
      </c>
      <c r="Z3027" s="40">
        <f>Z2991*Settings!$C$13*(Z2919+Z2937+Z2928*Z$201+Z2946*$D3027)</f>
        <v/>
      </c>
      <c r="AA3027" s="40">
        <f>AA2991*Settings!$C$13*(AA2919+AA2937+AA2928*AA$201+AA2946*$D3027)</f>
        <v/>
      </c>
      <c r="AB3027" s="40">
        <f>AB2991*Settings!$C$13*(AB2919+AB2937+AB2928*AB$201+AB2946*$D3027)</f>
        <v/>
      </c>
      <c r="AC3027" s="40">
        <f>AC2991*Settings!$C$13*(AC2919+AC2937+AC2928*AC$201+AC2946*$D3027)</f>
        <v/>
      </c>
      <c r="AD3027" s="40">
        <f>AD2991*Settings!$C$13*(AD2919+AD2937+AD2928*AD$201+AD2946*$D3027)</f>
        <v/>
      </c>
      <c r="AF3027" s="11">
        <f>CodePrefix&amp;$A3027&amp;IF($C3027="","","."&amp;$C3027&amp;"."&amp;$B3027)&amp;INDEX(VarEnd,MATCH($A3027,VarKey,0))&amp;AF$5</f>
        <v/>
      </c>
      <c r="AG3027" s="39">
        <f>AG2991*Settings!$C$13*(AG2919+AG2937+AG2928*AG$201+AG2946*$D3027)</f>
        <v/>
      </c>
      <c r="AH3027" s="40">
        <f>AH2991*Settings!$C$13*(AH2919+AH2937+AH2928*AH$201+AH2946*$D3027)</f>
        <v/>
      </c>
      <c r="AI3027" s="40">
        <f>AI2991*Settings!$C$13*(AI2919+AI2937+AI2928*AI$201+AI2946*$D3027)</f>
        <v/>
      </c>
      <c r="AJ3027" s="40">
        <f>AJ2991*Settings!$C$13*(AJ2919+AJ2937+AJ2928*AJ$201+AJ2946*$D3027)</f>
        <v/>
      </c>
      <c r="AK3027" s="40">
        <f>AK2991*Settings!$C$13*(AK2919+AK2937+AK2928*AK$201+AK2946*$D3027)</f>
        <v/>
      </c>
      <c r="AL3027" s="40">
        <f>AL2991*Settings!$C$13*(AL2919+AL2937+AL2928*AL$201+AL2946*$D3027)</f>
        <v/>
      </c>
      <c r="AM3027" s="40">
        <f>AM2991*Settings!$C$13*(AM2919+AM2937+AM2928*AM$201+AM2946*$D3027)</f>
        <v/>
      </c>
      <c r="AN3027" s="40">
        <f>AN2991*Settings!$C$13*(AN2919+AN2937+AN2928*AN$201+AN2946*$D3027)</f>
        <v/>
      </c>
      <c r="AO3027" s="40">
        <f>AO2991*Settings!$C$13*(AO2919+AO2937+AO2928*AO$201+AO2946*$D3027)</f>
        <v/>
      </c>
      <c r="AP3027" s="40">
        <f>AP2991*Settings!$C$13*(AP2919+AP2937+AP2928*AP$201+AP2946*$D3027)</f>
        <v/>
      </c>
      <c r="AQ3027" s="40">
        <f>AQ2991*Settings!$C$13*(AQ2919+AQ2937+AQ2928*AQ$201+AQ2946*$D3027)</f>
        <v/>
      </c>
      <c r="AR3027" s="40">
        <f>AR2991*Settings!$C$13*(AR2919+AR2937+AR2928*AR$201+AR2946*$D3027)</f>
        <v/>
      </c>
      <c r="AS3027" s="40">
        <f>AS2991*Settings!$C$13*(AS2919+AS2937+AS2928*AS$201+AS2946*$D3027)</f>
        <v/>
      </c>
      <c r="AT3027" s="40">
        <f>AT2991*Settings!$C$13*(AT2919+AT2937+AT2928*AT$201+AT2946*$D3027)</f>
        <v/>
      </c>
      <c r="AU3027" s="40">
        <f>AU2991*Settings!$C$13*(AU2919+AU2937+AU2928*AU$201+AU2946*$D3027)</f>
        <v/>
      </c>
      <c r="AV3027" s="40">
        <f>AV2991*Settings!$C$13*(AV2919+AV2937+AV2928*AV$201+AV2946*$D3027)</f>
        <v/>
      </c>
      <c r="AW3027" s="40">
        <f>AW2991*Settings!$C$13*(AW2919+AW2937+AW2928*AW$201+AW2946*$D3027)</f>
        <v/>
      </c>
      <c r="AX3027" s="40">
        <f>AX2991*Settings!$C$13*(AX2919+AX2937+AX2928*AX$201+AX2946*$D3027)</f>
        <v/>
      </c>
      <c r="AY3027" s="40">
        <f>AY2991*Settings!$C$13*(AY2919+AY2937+AY2928*AY$201+AY2946*$D3027)</f>
        <v/>
      </c>
    </row>
    <row r="3028" hidden="1" outlineLevel="2">
      <c r="A3028" s="14" t="inlineStr">
        <is>
          <t>rnew</t>
        </is>
      </c>
      <c r="B3028" s="14" t="inlineStr">
        <is>
          <t>lpg</t>
        </is>
      </c>
      <c r="C3028" s="14" t="inlineStr">
        <is>
          <t>oen</t>
        </is>
      </c>
      <c r="D3028" s="32">
        <f>INDEX(Inputs!$V$5:$V$132,MATCH($B3028&amp;"|"&amp;$C3028,Inputs!$A$5:$A$132,0))</f>
        <v/>
      </c>
      <c r="E3028" s="36" t="n"/>
      <c r="F3028" s="36" t="n"/>
      <c r="G3028" s="36" t="n"/>
      <c r="H3028" s="14">
        <f>INDEX(VarLab,MATCH($A3028,VarKey,0))&amp;INDEX(MemLab,MATCH($C3028&amp;"|"&amp;$B3028,MemKey,0))</f>
        <v/>
      </c>
      <c r="I3028" s="14">
        <f>INDEX(VarUnit,MATCH($A3028,VarKey,0))</f>
        <v/>
      </c>
      <c r="J3028" s="14">
        <f>INDEX(VarSrc,MATCH($A3028,VarKey,0))</f>
        <v/>
      </c>
      <c r="K3028" s="11">
        <f>CodePrefix&amp;$A3028&amp;IF($C3028="","","."&amp;$C3028&amp;"."&amp;$B3028)&amp;INDEX(VarEnd,MATCH($A3028,VarKey,0))&amp;K$5</f>
        <v/>
      </c>
      <c r="L3028" s="39">
        <f>L2992*Settings!$C$13*(L2920+L2938+L2929*L$201+L2947*$D3028)</f>
        <v/>
      </c>
      <c r="M3028" s="40">
        <f>M2992*Settings!$C$13*(M2920+M2938+M2929*M$201+M2947*$D3028)</f>
        <v/>
      </c>
      <c r="N3028" s="40">
        <f>N2992*Settings!$C$13*(N2920+N2938+N2929*N$201+N2947*$D3028)</f>
        <v/>
      </c>
      <c r="O3028" s="40">
        <f>O2992*Settings!$C$13*(O2920+O2938+O2929*O$201+O2947*$D3028)</f>
        <v/>
      </c>
      <c r="P3028" s="40">
        <f>P2992*Settings!$C$13*(P2920+P2938+P2929*P$201+P2947*$D3028)</f>
        <v/>
      </c>
      <c r="Q3028" s="40">
        <f>Q2992*Settings!$C$13*(Q2920+Q2938+Q2929*Q$201+Q2947*$D3028)</f>
        <v/>
      </c>
      <c r="R3028" s="40">
        <f>R2992*Settings!$C$13*(R2920+R2938+R2929*R$201+R2947*$D3028)</f>
        <v/>
      </c>
      <c r="S3028" s="40">
        <f>S2992*Settings!$C$13*(S2920+S2938+S2929*S$201+S2947*$D3028)</f>
        <v/>
      </c>
      <c r="T3028" s="40">
        <f>T2992*Settings!$C$13*(T2920+T2938+T2929*T$201+T2947*$D3028)</f>
        <v/>
      </c>
      <c r="U3028" s="40">
        <f>U2992*Settings!$C$13*(U2920+U2938+U2929*U$201+U2947*$D3028)</f>
        <v/>
      </c>
      <c r="V3028" s="40">
        <f>V2992*Settings!$C$13*(V2920+V2938+V2929*V$201+V2947*$D3028)</f>
        <v/>
      </c>
      <c r="W3028" s="40">
        <f>W2992*Settings!$C$13*(W2920+W2938+W2929*W$201+W2947*$D3028)</f>
        <v/>
      </c>
      <c r="X3028" s="40">
        <f>X2992*Settings!$C$13*(X2920+X2938+X2929*X$201+X2947*$D3028)</f>
        <v/>
      </c>
      <c r="Y3028" s="40">
        <f>Y2992*Settings!$C$13*(Y2920+Y2938+Y2929*Y$201+Y2947*$D3028)</f>
        <v/>
      </c>
      <c r="Z3028" s="40">
        <f>Z2992*Settings!$C$13*(Z2920+Z2938+Z2929*Z$201+Z2947*$D3028)</f>
        <v/>
      </c>
      <c r="AA3028" s="40">
        <f>AA2992*Settings!$C$13*(AA2920+AA2938+AA2929*AA$201+AA2947*$D3028)</f>
        <v/>
      </c>
      <c r="AB3028" s="40">
        <f>AB2992*Settings!$C$13*(AB2920+AB2938+AB2929*AB$201+AB2947*$D3028)</f>
        <v/>
      </c>
      <c r="AC3028" s="40">
        <f>AC2992*Settings!$C$13*(AC2920+AC2938+AC2929*AC$201+AC2947*$D3028)</f>
        <v/>
      </c>
      <c r="AD3028" s="40">
        <f>AD2992*Settings!$C$13*(AD2920+AD2938+AD2929*AD$201+AD2947*$D3028)</f>
        <v/>
      </c>
      <c r="AF3028" s="11">
        <f>CodePrefix&amp;$A3028&amp;IF($C3028="","","."&amp;$C3028&amp;"."&amp;$B3028)&amp;INDEX(VarEnd,MATCH($A3028,VarKey,0))&amp;AF$5</f>
        <v/>
      </c>
      <c r="AG3028" s="39">
        <f>AG2992*Settings!$C$13*(AG2920+AG2938+AG2929*AG$201+AG2947*$D3028)</f>
        <v/>
      </c>
      <c r="AH3028" s="40">
        <f>AH2992*Settings!$C$13*(AH2920+AH2938+AH2929*AH$201+AH2947*$D3028)</f>
        <v/>
      </c>
      <c r="AI3028" s="40">
        <f>AI2992*Settings!$C$13*(AI2920+AI2938+AI2929*AI$201+AI2947*$D3028)</f>
        <v/>
      </c>
      <c r="AJ3028" s="40">
        <f>AJ2992*Settings!$C$13*(AJ2920+AJ2938+AJ2929*AJ$201+AJ2947*$D3028)</f>
        <v/>
      </c>
      <c r="AK3028" s="40">
        <f>AK2992*Settings!$C$13*(AK2920+AK2938+AK2929*AK$201+AK2947*$D3028)</f>
        <v/>
      </c>
      <c r="AL3028" s="40">
        <f>AL2992*Settings!$C$13*(AL2920+AL2938+AL2929*AL$201+AL2947*$D3028)</f>
        <v/>
      </c>
      <c r="AM3028" s="40">
        <f>AM2992*Settings!$C$13*(AM2920+AM2938+AM2929*AM$201+AM2947*$D3028)</f>
        <v/>
      </c>
      <c r="AN3028" s="40">
        <f>AN2992*Settings!$C$13*(AN2920+AN2938+AN2929*AN$201+AN2947*$D3028)</f>
        <v/>
      </c>
      <c r="AO3028" s="40">
        <f>AO2992*Settings!$C$13*(AO2920+AO2938+AO2929*AO$201+AO2947*$D3028)</f>
        <v/>
      </c>
      <c r="AP3028" s="40">
        <f>AP2992*Settings!$C$13*(AP2920+AP2938+AP2929*AP$201+AP2947*$D3028)</f>
        <v/>
      </c>
      <c r="AQ3028" s="40">
        <f>AQ2992*Settings!$C$13*(AQ2920+AQ2938+AQ2929*AQ$201+AQ2947*$D3028)</f>
        <v/>
      </c>
      <c r="AR3028" s="40">
        <f>AR2992*Settings!$C$13*(AR2920+AR2938+AR2929*AR$201+AR2947*$D3028)</f>
        <v/>
      </c>
      <c r="AS3028" s="40">
        <f>AS2992*Settings!$C$13*(AS2920+AS2938+AS2929*AS$201+AS2947*$D3028)</f>
        <v/>
      </c>
      <c r="AT3028" s="40">
        <f>AT2992*Settings!$C$13*(AT2920+AT2938+AT2929*AT$201+AT2947*$D3028)</f>
        <v/>
      </c>
      <c r="AU3028" s="40">
        <f>AU2992*Settings!$C$13*(AU2920+AU2938+AU2929*AU$201+AU2947*$D3028)</f>
        <v/>
      </c>
      <c r="AV3028" s="40">
        <f>AV2992*Settings!$C$13*(AV2920+AV2938+AV2929*AV$201+AV2947*$D3028)</f>
        <v/>
      </c>
      <c r="AW3028" s="40">
        <f>AW2992*Settings!$C$13*(AW2920+AW2938+AW2929*AW$201+AW2947*$D3028)</f>
        <v/>
      </c>
      <c r="AX3028" s="40">
        <f>AX2992*Settings!$C$13*(AX2920+AX2938+AX2929*AX$201+AX2947*$D3028)</f>
        <v/>
      </c>
      <c r="AY3028" s="40">
        <f>AY2992*Settings!$C$13*(AY2920+AY2938+AY2929*AY$201+AY2947*$D3028)</f>
        <v/>
      </c>
    </row>
    <row r="3029" hidden="1" outlineLevel="2">
      <c r="A3029" s="14" t="inlineStr">
        <is>
          <t>rnew</t>
        </is>
      </c>
      <c r="B3029" s="14" t="inlineStr">
        <is>
          <t>ker</t>
        </is>
      </c>
      <c r="C3029" s="14" t="inlineStr">
        <is>
          <t>oen</t>
        </is>
      </c>
      <c r="D3029" s="32">
        <f>INDEX(Inputs!$V$5:$V$132,MATCH($B3029&amp;"|"&amp;$C3029,Inputs!$A$5:$A$132,0))</f>
        <v/>
      </c>
      <c r="E3029" s="36" t="n"/>
      <c r="F3029" s="36" t="n"/>
      <c r="G3029" s="36" t="n"/>
      <c r="H3029" s="14">
        <f>INDEX(VarLab,MATCH($A3029,VarKey,0))&amp;INDEX(MemLab,MATCH($C3029&amp;"|"&amp;$B3029,MemKey,0))</f>
        <v/>
      </c>
      <c r="I3029" s="14">
        <f>INDEX(VarUnit,MATCH($A3029,VarKey,0))</f>
        <v/>
      </c>
      <c r="J3029" s="14">
        <f>INDEX(VarSrc,MATCH($A3029,VarKey,0))</f>
        <v/>
      </c>
      <c r="K3029" s="11">
        <f>CodePrefix&amp;$A3029&amp;IF($C3029="","","."&amp;$C3029&amp;"."&amp;$B3029)&amp;INDEX(VarEnd,MATCH($A3029,VarKey,0))&amp;K$5</f>
        <v/>
      </c>
      <c r="L3029" s="39">
        <f>L2993*Settings!$C$13*(L2921+L2939+L2930*L$201+L2948*$D3029)</f>
        <v/>
      </c>
      <c r="M3029" s="40">
        <f>M2993*Settings!$C$13*(M2921+M2939+M2930*M$201+M2948*$D3029)</f>
        <v/>
      </c>
      <c r="N3029" s="40">
        <f>N2993*Settings!$C$13*(N2921+N2939+N2930*N$201+N2948*$D3029)</f>
        <v/>
      </c>
      <c r="O3029" s="40">
        <f>O2993*Settings!$C$13*(O2921+O2939+O2930*O$201+O2948*$D3029)</f>
        <v/>
      </c>
      <c r="P3029" s="40">
        <f>P2993*Settings!$C$13*(P2921+P2939+P2930*P$201+P2948*$D3029)</f>
        <v/>
      </c>
      <c r="Q3029" s="40">
        <f>Q2993*Settings!$C$13*(Q2921+Q2939+Q2930*Q$201+Q2948*$D3029)</f>
        <v/>
      </c>
      <c r="R3029" s="40">
        <f>R2993*Settings!$C$13*(R2921+R2939+R2930*R$201+R2948*$D3029)</f>
        <v/>
      </c>
      <c r="S3029" s="40">
        <f>S2993*Settings!$C$13*(S2921+S2939+S2930*S$201+S2948*$D3029)</f>
        <v/>
      </c>
      <c r="T3029" s="40">
        <f>T2993*Settings!$C$13*(T2921+T2939+T2930*T$201+T2948*$D3029)</f>
        <v/>
      </c>
      <c r="U3029" s="40">
        <f>U2993*Settings!$C$13*(U2921+U2939+U2930*U$201+U2948*$D3029)</f>
        <v/>
      </c>
      <c r="V3029" s="40">
        <f>V2993*Settings!$C$13*(V2921+V2939+V2930*V$201+V2948*$D3029)</f>
        <v/>
      </c>
      <c r="W3029" s="40">
        <f>W2993*Settings!$C$13*(W2921+W2939+W2930*W$201+W2948*$D3029)</f>
        <v/>
      </c>
      <c r="X3029" s="40">
        <f>X2993*Settings!$C$13*(X2921+X2939+X2930*X$201+X2948*$D3029)</f>
        <v/>
      </c>
      <c r="Y3029" s="40">
        <f>Y2993*Settings!$C$13*(Y2921+Y2939+Y2930*Y$201+Y2948*$D3029)</f>
        <v/>
      </c>
      <c r="Z3029" s="40">
        <f>Z2993*Settings!$C$13*(Z2921+Z2939+Z2930*Z$201+Z2948*$D3029)</f>
        <v/>
      </c>
      <c r="AA3029" s="40">
        <f>AA2993*Settings!$C$13*(AA2921+AA2939+AA2930*AA$201+AA2948*$D3029)</f>
        <v/>
      </c>
      <c r="AB3029" s="40">
        <f>AB2993*Settings!$C$13*(AB2921+AB2939+AB2930*AB$201+AB2948*$D3029)</f>
        <v/>
      </c>
      <c r="AC3029" s="40">
        <f>AC2993*Settings!$C$13*(AC2921+AC2939+AC2930*AC$201+AC2948*$D3029)</f>
        <v/>
      </c>
      <c r="AD3029" s="40">
        <f>AD2993*Settings!$C$13*(AD2921+AD2939+AD2930*AD$201+AD2948*$D3029)</f>
        <v/>
      </c>
      <c r="AF3029" s="11">
        <f>CodePrefix&amp;$A3029&amp;IF($C3029="","","."&amp;$C3029&amp;"."&amp;$B3029)&amp;INDEX(VarEnd,MATCH($A3029,VarKey,0))&amp;AF$5</f>
        <v/>
      </c>
      <c r="AG3029" s="39">
        <f>AG2993*Settings!$C$13*(AG2921+AG2939+AG2930*AG$201+AG2948*$D3029)</f>
        <v/>
      </c>
      <c r="AH3029" s="40">
        <f>AH2993*Settings!$C$13*(AH2921+AH2939+AH2930*AH$201+AH2948*$D3029)</f>
        <v/>
      </c>
      <c r="AI3029" s="40">
        <f>AI2993*Settings!$C$13*(AI2921+AI2939+AI2930*AI$201+AI2948*$D3029)</f>
        <v/>
      </c>
      <c r="AJ3029" s="40">
        <f>AJ2993*Settings!$C$13*(AJ2921+AJ2939+AJ2930*AJ$201+AJ2948*$D3029)</f>
        <v/>
      </c>
      <c r="AK3029" s="40">
        <f>AK2993*Settings!$C$13*(AK2921+AK2939+AK2930*AK$201+AK2948*$D3029)</f>
        <v/>
      </c>
      <c r="AL3029" s="40">
        <f>AL2993*Settings!$C$13*(AL2921+AL2939+AL2930*AL$201+AL2948*$D3029)</f>
        <v/>
      </c>
      <c r="AM3029" s="40">
        <f>AM2993*Settings!$C$13*(AM2921+AM2939+AM2930*AM$201+AM2948*$D3029)</f>
        <v/>
      </c>
      <c r="AN3029" s="40">
        <f>AN2993*Settings!$C$13*(AN2921+AN2939+AN2930*AN$201+AN2948*$D3029)</f>
        <v/>
      </c>
      <c r="AO3029" s="40">
        <f>AO2993*Settings!$C$13*(AO2921+AO2939+AO2930*AO$201+AO2948*$D3029)</f>
        <v/>
      </c>
      <c r="AP3029" s="40">
        <f>AP2993*Settings!$C$13*(AP2921+AP2939+AP2930*AP$201+AP2948*$D3029)</f>
        <v/>
      </c>
      <c r="AQ3029" s="40">
        <f>AQ2993*Settings!$C$13*(AQ2921+AQ2939+AQ2930*AQ$201+AQ2948*$D3029)</f>
        <v/>
      </c>
      <c r="AR3029" s="40">
        <f>AR2993*Settings!$C$13*(AR2921+AR2939+AR2930*AR$201+AR2948*$D3029)</f>
        <v/>
      </c>
      <c r="AS3029" s="40">
        <f>AS2993*Settings!$C$13*(AS2921+AS2939+AS2930*AS$201+AS2948*$D3029)</f>
        <v/>
      </c>
      <c r="AT3029" s="40">
        <f>AT2993*Settings!$C$13*(AT2921+AT2939+AT2930*AT$201+AT2948*$D3029)</f>
        <v/>
      </c>
      <c r="AU3029" s="40">
        <f>AU2993*Settings!$C$13*(AU2921+AU2939+AU2930*AU$201+AU2948*$D3029)</f>
        <v/>
      </c>
      <c r="AV3029" s="40">
        <f>AV2993*Settings!$C$13*(AV2921+AV2939+AV2930*AV$201+AV2948*$D3029)</f>
        <v/>
      </c>
      <c r="AW3029" s="40">
        <f>AW2993*Settings!$C$13*(AW2921+AW2939+AW2930*AW$201+AW2948*$D3029)</f>
        <v/>
      </c>
      <c r="AX3029" s="40">
        <f>AX2993*Settings!$C$13*(AX2921+AX2939+AX2930*AX$201+AX2948*$D3029)</f>
        <v/>
      </c>
      <c r="AY3029" s="40">
        <f>AY2993*Settings!$C$13*(AY2921+AY2939+AY2930*AY$201+AY2948*$D3029)</f>
        <v/>
      </c>
    </row>
    <row r="3030" hidden="1" outlineLevel="2">
      <c r="A3030" s="14" t="inlineStr">
        <is>
          <t>rnew</t>
        </is>
      </c>
      <c r="B3030" s="14" t="inlineStr">
        <is>
          <t>oop</t>
        </is>
      </c>
      <c r="C3030" s="14" t="inlineStr">
        <is>
          <t>oen</t>
        </is>
      </c>
      <c r="D3030" s="32">
        <f>INDEX(Inputs!$V$5:$V$132,MATCH($B3030&amp;"|"&amp;$C3030,Inputs!$A$5:$A$132,0))</f>
        <v/>
      </c>
      <c r="E3030" s="36" t="n"/>
      <c r="F3030" s="36" t="n"/>
      <c r="G3030" s="36" t="n"/>
      <c r="H3030" s="14">
        <f>INDEX(VarLab,MATCH($A3030,VarKey,0))&amp;INDEX(MemLab,MATCH($C3030&amp;"|"&amp;$B3030,MemKey,0))</f>
        <v/>
      </c>
      <c r="I3030" s="14">
        <f>INDEX(VarUnit,MATCH($A3030,VarKey,0))</f>
        <v/>
      </c>
      <c r="J3030" s="14">
        <f>INDEX(VarSrc,MATCH($A3030,VarKey,0))</f>
        <v/>
      </c>
      <c r="K3030" s="11">
        <f>CodePrefix&amp;$A3030&amp;IF($C3030="","","."&amp;$C3030&amp;"."&amp;$B3030)&amp;INDEX(VarEnd,MATCH($A3030,VarKey,0))&amp;K$5</f>
        <v/>
      </c>
      <c r="L3030" s="39">
        <f>L2994*Settings!$C$13*(L2922+L2940+L2931*L$201+L2949*$D3030)</f>
        <v/>
      </c>
      <c r="M3030" s="40">
        <f>M2994*Settings!$C$13*(M2922+M2940+M2931*M$201+M2949*$D3030)</f>
        <v/>
      </c>
      <c r="N3030" s="40">
        <f>N2994*Settings!$C$13*(N2922+N2940+N2931*N$201+N2949*$D3030)</f>
        <v/>
      </c>
      <c r="O3030" s="40">
        <f>O2994*Settings!$C$13*(O2922+O2940+O2931*O$201+O2949*$D3030)</f>
        <v/>
      </c>
      <c r="P3030" s="40">
        <f>P2994*Settings!$C$13*(P2922+P2940+P2931*P$201+P2949*$D3030)</f>
        <v/>
      </c>
      <c r="Q3030" s="40">
        <f>Q2994*Settings!$C$13*(Q2922+Q2940+Q2931*Q$201+Q2949*$D3030)</f>
        <v/>
      </c>
      <c r="R3030" s="40">
        <f>R2994*Settings!$C$13*(R2922+R2940+R2931*R$201+R2949*$D3030)</f>
        <v/>
      </c>
      <c r="S3030" s="40">
        <f>S2994*Settings!$C$13*(S2922+S2940+S2931*S$201+S2949*$D3030)</f>
        <v/>
      </c>
      <c r="T3030" s="40">
        <f>T2994*Settings!$C$13*(T2922+T2940+T2931*T$201+T2949*$D3030)</f>
        <v/>
      </c>
      <c r="U3030" s="40">
        <f>U2994*Settings!$C$13*(U2922+U2940+U2931*U$201+U2949*$D3030)</f>
        <v/>
      </c>
      <c r="V3030" s="40">
        <f>V2994*Settings!$C$13*(V2922+V2940+V2931*V$201+V2949*$D3030)</f>
        <v/>
      </c>
      <c r="W3030" s="40">
        <f>W2994*Settings!$C$13*(W2922+W2940+W2931*W$201+W2949*$D3030)</f>
        <v/>
      </c>
      <c r="X3030" s="40">
        <f>X2994*Settings!$C$13*(X2922+X2940+X2931*X$201+X2949*$D3030)</f>
        <v/>
      </c>
      <c r="Y3030" s="40">
        <f>Y2994*Settings!$C$13*(Y2922+Y2940+Y2931*Y$201+Y2949*$D3030)</f>
        <v/>
      </c>
      <c r="Z3030" s="40">
        <f>Z2994*Settings!$C$13*(Z2922+Z2940+Z2931*Z$201+Z2949*$D3030)</f>
        <v/>
      </c>
      <c r="AA3030" s="40">
        <f>AA2994*Settings!$C$13*(AA2922+AA2940+AA2931*AA$201+AA2949*$D3030)</f>
        <v/>
      </c>
      <c r="AB3030" s="40">
        <f>AB2994*Settings!$C$13*(AB2922+AB2940+AB2931*AB$201+AB2949*$D3030)</f>
        <v/>
      </c>
      <c r="AC3030" s="40">
        <f>AC2994*Settings!$C$13*(AC2922+AC2940+AC2931*AC$201+AC2949*$D3030)</f>
        <v/>
      </c>
      <c r="AD3030" s="40">
        <f>AD2994*Settings!$C$13*(AD2922+AD2940+AD2931*AD$201+AD2949*$D3030)</f>
        <v/>
      </c>
      <c r="AF3030" s="11">
        <f>CodePrefix&amp;$A3030&amp;IF($C3030="","","."&amp;$C3030&amp;"."&amp;$B3030)&amp;INDEX(VarEnd,MATCH($A3030,VarKey,0))&amp;AF$5</f>
        <v/>
      </c>
      <c r="AG3030" s="39">
        <f>AG2994*Settings!$C$13*(AG2922+AG2940+AG2931*AG$201+AG2949*$D3030)</f>
        <v/>
      </c>
      <c r="AH3030" s="40">
        <f>AH2994*Settings!$C$13*(AH2922+AH2940+AH2931*AH$201+AH2949*$D3030)</f>
        <v/>
      </c>
      <c r="AI3030" s="40">
        <f>AI2994*Settings!$C$13*(AI2922+AI2940+AI2931*AI$201+AI2949*$D3030)</f>
        <v/>
      </c>
      <c r="AJ3030" s="40">
        <f>AJ2994*Settings!$C$13*(AJ2922+AJ2940+AJ2931*AJ$201+AJ2949*$D3030)</f>
        <v/>
      </c>
      <c r="AK3030" s="40">
        <f>AK2994*Settings!$C$13*(AK2922+AK2940+AK2931*AK$201+AK2949*$D3030)</f>
        <v/>
      </c>
      <c r="AL3030" s="40">
        <f>AL2994*Settings!$C$13*(AL2922+AL2940+AL2931*AL$201+AL2949*$D3030)</f>
        <v/>
      </c>
      <c r="AM3030" s="40">
        <f>AM2994*Settings!$C$13*(AM2922+AM2940+AM2931*AM$201+AM2949*$D3030)</f>
        <v/>
      </c>
      <c r="AN3030" s="40">
        <f>AN2994*Settings!$C$13*(AN2922+AN2940+AN2931*AN$201+AN2949*$D3030)</f>
        <v/>
      </c>
      <c r="AO3030" s="40">
        <f>AO2994*Settings!$C$13*(AO2922+AO2940+AO2931*AO$201+AO2949*$D3030)</f>
        <v/>
      </c>
      <c r="AP3030" s="40">
        <f>AP2994*Settings!$C$13*(AP2922+AP2940+AP2931*AP$201+AP2949*$D3030)</f>
        <v/>
      </c>
      <c r="AQ3030" s="40">
        <f>AQ2994*Settings!$C$13*(AQ2922+AQ2940+AQ2931*AQ$201+AQ2949*$D3030)</f>
        <v/>
      </c>
      <c r="AR3030" s="40">
        <f>AR2994*Settings!$C$13*(AR2922+AR2940+AR2931*AR$201+AR2949*$D3030)</f>
        <v/>
      </c>
      <c r="AS3030" s="40">
        <f>AS2994*Settings!$C$13*(AS2922+AS2940+AS2931*AS$201+AS2949*$D3030)</f>
        <v/>
      </c>
      <c r="AT3030" s="40">
        <f>AT2994*Settings!$C$13*(AT2922+AT2940+AT2931*AT$201+AT2949*$D3030)</f>
        <v/>
      </c>
      <c r="AU3030" s="40">
        <f>AU2994*Settings!$C$13*(AU2922+AU2940+AU2931*AU$201+AU2949*$D3030)</f>
        <v/>
      </c>
      <c r="AV3030" s="40">
        <f>AV2994*Settings!$C$13*(AV2922+AV2940+AV2931*AV$201+AV2949*$D3030)</f>
        <v/>
      </c>
      <c r="AW3030" s="40">
        <f>AW2994*Settings!$C$13*(AW2922+AW2940+AW2931*AW$201+AW2949*$D3030)</f>
        <v/>
      </c>
      <c r="AX3030" s="40">
        <f>AX2994*Settings!$C$13*(AX2922+AX2940+AX2931*AX$201+AX2949*$D3030)</f>
        <v/>
      </c>
      <c r="AY3030" s="40">
        <f>AY2994*Settings!$C$13*(AY2922+AY2940+AY2931*AY$201+AY2949*$D3030)</f>
        <v/>
      </c>
    </row>
    <row r="3031" hidden="1" outlineLevel="2">
      <c r="A3031" s="14" t="inlineStr">
        <is>
          <t>rnew</t>
        </is>
      </c>
      <c r="B3031" s="14" t="inlineStr">
        <is>
          <t>bio</t>
        </is>
      </c>
      <c r="C3031" s="14" t="inlineStr">
        <is>
          <t>oen</t>
        </is>
      </c>
      <c r="D3031" s="32">
        <f>INDEX(Inputs!$V$5:$V$132,MATCH($B3031&amp;"|"&amp;$C3031,Inputs!$A$5:$A$132,0))</f>
        <v/>
      </c>
      <c r="E3031" s="36" t="n"/>
      <c r="F3031" s="36" t="n"/>
      <c r="G3031" s="36" t="n"/>
      <c r="H3031" s="14">
        <f>INDEX(VarLab,MATCH($A3031,VarKey,0))&amp;INDEX(MemLab,MATCH($C3031&amp;"|"&amp;$B3031,MemKey,0))</f>
        <v/>
      </c>
      <c r="I3031" s="14">
        <f>INDEX(VarUnit,MATCH($A3031,VarKey,0))</f>
        <v/>
      </c>
      <c r="J3031" s="14">
        <f>INDEX(VarSrc,MATCH($A3031,VarKey,0))</f>
        <v/>
      </c>
      <c r="K3031" s="11">
        <f>CodePrefix&amp;$A3031&amp;IF($C3031="","","."&amp;$C3031&amp;"."&amp;$B3031)&amp;INDEX(VarEnd,MATCH($A3031,VarKey,0))&amp;K$5</f>
        <v/>
      </c>
      <c r="L3031" s="39">
        <f>L2995*Settings!$C$13*(L2923+L2941+L2932*L$201+L2950*$D3031)</f>
        <v/>
      </c>
      <c r="M3031" s="40">
        <f>M2995*Settings!$C$13*(M2923+M2941+M2932*M$201+M2950*$D3031)</f>
        <v/>
      </c>
      <c r="N3031" s="40">
        <f>N2995*Settings!$C$13*(N2923+N2941+N2932*N$201+N2950*$D3031)</f>
        <v/>
      </c>
      <c r="O3031" s="40">
        <f>O2995*Settings!$C$13*(O2923+O2941+O2932*O$201+O2950*$D3031)</f>
        <v/>
      </c>
      <c r="P3031" s="40">
        <f>P2995*Settings!$C$13*(P2923+P2941+P2932*P$201+P2950*$D3031)</f>
        <v/>
      </c>
      <c r="Q3031" s="40">
        <f>Q2995*Settings!$C$13*(Q2923+Q2941+Q2932*Q$201+Q2950*$D3031)</f>
        <v/>
      </c>
      <c r="R3031" s="40">
        <f>R2995*Settings!$C$13*(R2923+R2941+R2932*R$201+R2950*$D3031)</f>
        <v/>
      </c>
      <c r="S3031" s="40">
        <f>S2995*Settings!$C$13*(S2923+S2941+S2932*S$201+S2950*$D3031)</f>
        <v/>
      </c>
      <c r="T3031" s="40">
        <f>T2995*Settings!$C$13*(T2923+T2941+T2932*T$201+T2950*$D3031)</f>
        <v/>
      </c>
      <c r="U3031" s="40">
        <f>U2995*Settings!$C$13*(U2923+U2941+U2932*U$201+U2950*$D3031)</f>
        <v/>
      </c>
      <c r="V3031" s="40">
        <f>V2995*Settings!$C$13*(V2923+V2941+V2932*V$201+V2950*$D3031)</f>
        <v/>
      </c>
      <c r="W3031" s="40">
        <f>W2995*Settings!$C$13*(W2923+W2941+W2932*W$201+W2950*$D3031)</f>
        <v/>
      </c>
      <c r="X3031" s="40">
        <f>X2995*Settings!$C$13*(X2923+X2941+X2932*X$201+X2950*$D3031)</f>
        <v/>
      </c>
      <c r="Y3031" s="40">
        <f>Y2995*Settings!$C$13*(Y2923+Y2941+Y2932*Y$201+Y2950*$D3031)</f>
        <v/>
      </c>
      <c r="Z3031" s="40">
        <f>Z2995*Settings!$C$13*(Z2923+Z2941+Z2932*Z$201+Z2950*$D3031)</f>
        <v/>
      </c>
      <c r="AA3031" s="40">
        <f>AA2995*Settings!$C$13*(AA2923+AA2941+AA2932*AA$201+AA2950*$D3031)</f>
        <v/>
      </c>
      <c r="AB3031" s="40">
        <f>AB2995*Settings!$C$13*(AB2923+AB2941+AB2932*AB$201+AB2950*$D3031)</f>
        <v/>
      </c>
      <c r="AC3031" s="40">
        <f>AC2995*Settings!$C$13*(AC2923+AC2941+AC2932*AC$201+AC2950*$D3031)</f>
        <v/>
      </c>
      <c r="AD3031" s="40">
        <f>AD2995*Settings!$C$13*(AD2923+AD2941+AD2932*AD$201+AD2950*$D3031)</f>
        <v/>
      </c>
      <c r="AF3031" s="11">
        <f>CodePrefix&amp;$A3031&amp;IF($C3031="","","."&amp;$C3031&amp;"."&amp;$B3031)&amp;INDEX(VarEnd,MATCH($A3031,VarKey,0))&amp;AF$5</f>
        <v/>
      </c>
      <c r="AG3031" s="39">
        <f>AG2995*Settings!$C$13*(AG2923+AG2941+AG2932*AG$201+AG2950*$D3031)</f>
        <v/>
      </c>
      <c r="AH3031" s="40">
        <f>AH2995*Settings!$C$13*(AH2923+AH2941+AH2932*AH$201+AH2950*$D3031)</f>
        <v/>
      </c>
      <c r="AI3031" s="40">
        <f>AI2995*Settings!$C$13*(AI2923+AI2941+AI2932*AI$201+AI2950*$D3031)</f>
        <v/>
      </c>
      <c r="AJ3031" s="40">
        <f>AJ2995*Settings!$C$13*(AJ2923+AJ2941+AJ2932*AJ$201+AJ2950*$D3031)</f>
        <v/>
      </c>
      <c r="AK3031" s="40">
        <f>AK2995*Settings!$C$13*(AK2923+AK2941+AK2932*AK$201+AK2950*$D3031)</f>
        <v/>
      </c>
      <c r="AL3031" s="40">
        <f>AL2995*Settings!$C$13*(AL2923+AL2941+AL2932*AL$201+AL2950*$D3031)</f>
        <v/>
      </c>
      <c r="AM3031" s="40">
        <f>AM2995*Settings!$C$13*(AM2923+AM2941+AM2932*AM$201+AM2950*$D3031)</f>
        <v/>
      </c>
      <c r="AN3031" s="40">
        <f>AN2995*Settings!$C$13*(AN2923+AN2941+AN2932*AN$201+AN2950*$D3031)</f>
        <v/>
      </c>
      <c r="AO3031" s="40">
        <f>AO2995*Settings!$C$13*(AO2923+AO2941+AO2932*AO$201+AO2950*$D3031)</f>
        <v/>
      </c>
      <c r="AP3031" s="40">
        <f>AP2995*Settings!$C$13*(AP2923+AP2941+AP2932*AP$201+AP2950*$D3031)</f>
        <v/>
      </c>
      <c r="AQ3031" s="40">
        <f>AQ2995*Settings!$C$13*(AQ2923+AQ2941+AQ2932*AQ$201+AQ2950*$D3031)</f>
        <v/>
      </c>
      <c r="AR3031" s="40">
        <f>AR2995*Settings!$C$13*(AR2923+AR2941+AR2932*AR$201+AR2950*$D3031)</f>
        <v/>
      </c>
      <c r="AS3031" s="40">
        <f>AS2995*Settings!$C$13*(AS2923+AS2941+AS2932*AS$201+AS2950*$D3031)</f>
        <v/>
      </c>
      <c r="AT3031" s="40">
        <f>AT2995*Settings!$C$13*(AT2923+AT2941+AT2932*AT$201+AT2950*$D3031)</f>
        <v/>
      </c>
      <c r="AU3031" s="40">
        <f>AU2995*Settings!$C$13*(AU2923+AU2941+AU2932*AU$201+AU2950*$D3031)</f>
        <v/>
      </c>
      <c r="AV3031" s="40">
        <f>AV2995*Settings!$C$13*(AV2923+AV2941+AV2932*AV$201+AV2950*$D3031)</f>
        <v/>
      </c>
      <c r="AW3031" s="40">
        <f>AW2995*Settings!$C$13*(AW2923+AW2941+AW2932*AW$201+AW2950*$D3031)</f>
        <v/>
      </c>
      <c r="AX3031" s="40">
        <f>AX2995*Settings!$C$13*(AX2923+AX2941+AX2932*AX$201+AX2950*$D3031)</f>
        <v/>
      </c>
      <c r="AY3031" s="40">
        <f>AY2995*Settings!$C$13*(AY2923+AY2941+AY2932*AY$201+AY2950*$D3031)</f>
        <v/>
      </c>
    </row>
    <row r="3032" hidden="1" outlineLevel="2"/>
    <row r="3033" hidden="1" outlineLevel="2">
      <c r="A3033" s="14" t="inlineStr">
        <is>
          <t>rxcp</t>
        </is>
      </c>
      <c r="B3033" s="14" t="inlineStr">
        <is>
          <t>coa</t>
        </is>
      </c>
      <c r="C3033" s="14" t="inlineStr">
        <is>
          <t>oen</t>
        </is>
      </c>
      <c r="D3033" s="36" t="n"/>
      <c r="E3033" s="36" t="n"/>
      <c r="F3033" s="36" t="n"/>
      <c r="G3033" s="36" t="n"/>
      <c r="H3033" s="14">
        <f>INDEX(VarLab,MATCH($A3033,VarKey,0))&amp;INDEX(MemLab,MATCH($C3033&amp;"|"&amp;$B3033,MemKey,0))</f>
        <v/>
      </c>
      <c r="I3033" s="14">
        <f>INDEX(VarUnit,MATCH($A3033,VarKey,0))</f>
        <v/>
      </c>
      <c r="J3033" s="14">
        <f>INDEX(VarSrc,MATCH($A3033,VarKey,0))</f>
        <v/>
      </c>
      <c r="K3033" s="11">
        <f>CodePrefix&amp;$A3033&amp;IF($C3033="","","."&amp;$C3033&amp;"."&amp;$B3033)&amp;INDEX(VarEnd,MATCH($A3033,VarKey,0))&amp;K$5</f>
        <v/>
      </c>
      <c r="L3033" s="39">
        <f>L2988*Settings!$C$13*(L2952)</f>
        <v/>
      </c>
      <c r="M3033" s="40">
        <f>M2988*Settings!$C$13*(M2952)</f>
        <v/>
      </c>
      <c r="N3033" s="40">
        <f>N2988*Settings!$C$13*(N2952)</f>
        <v/>
      </c>
      <c r="O3033" s="40">
        <f>O2988*Settings!$C$13*(O2952)</f>
        <v/>
      </c>
      <c r="P3033" s="40">
        <f>P2988*Settings!$C$13*(P2952)</f>
        <v/>
      </c>
      <c r="Q3033" s="40">
        <f>Q2988*Settings!$C$13*(Q2952)</f>
        <v/>
      </c>
      <c r="R3033" s="40">
        <f>R2988*Settings!$C$13*(R2952)</f>
        <v/>
      </c>
      <c r="S3033" s="40">
        <f>S2988*Settings!$C$13*(S2952)</f>
        <v/>
      </c>
      <c r="T3033" s="40">
        <f>T2988*Settings!$C$13*(T2952)</f>
        <v/>
      </c>
      <c r="U3033" s="40">
        <f>U2988*Settings!$C$13*(U2952)</f>
        <v/>
      </c>
      <c r="V3033" s="40">
        <f>V2988*Settings!$C$13*(V2952)</f>
        <v/>
      </c>
      <c r="W3033" s="40">
        <f>W2988*Settings!$C$13*(W2952)</f>
        <v/>
      </c>
      <c r="X3033" s="40">
        <f>X2988*Settings!$C$13*(X2952)</f>
        <v/>
      </c>
      <c r="Y3033" s="40">
        <f>Y2988*Settings!$C$13*(Y2952)</f>
        <v/>
      </c>
      <c r="Z3033" s="40">
        <f>Z2988*Settings!$C$13*(Z2952)</f>
        <v/>
      </c>
      <c r="AA3033" s="40">
        <f>AA2988*Settings!$C$13*(AA2952)</f>
        <v/>
      </c>
      <c r="AB3033" s="40">
        <f>AB2988*Settings!$C$13*(AB2952)</f>
        <v/>
      </c>
      <c r="AC3033" s="40">
        <f>AC2988*Settings!$C$13*(AC2952)</f>
        <v/>
      </c>
      <c r="AD3033" s="40">
        <f>AD2988*Settings!$C$13*(AD2952)</f>
        <v/>
      </c>
      <c r="AF3033" s="11">
        <f>CodePrefix&amp;$A3033&amp;IF($C3033="","","."&amp;$C3033&amp;"."&amp;$B3033)&amp;INDEX(VarEnd,MATCH($A3033,VarKey,0))&amp;AF$5</f>
        <v/>
      </c>
      <c r="AG3033" s="39">
        <f>AG2988*Settings!$C$13*(AG2952)</f>
        <v/>
      </c>
      <c r="AH3033" s="40">
        <f>AH2988*Settings!$C$13*(AH2952)</f>
        <v/>
      </c>
      <c r="AI3033" s="40">
        <f>AI2988*Settings!$C$13*(AI2952)</f>
        <v/>
      </c>
      <c r="AJ3033" s="40">
        <f>AJ2988*Settings!$C$13*(AJ2952)</f>
        <v/>
      </c>
      <c r="AK3033" s="40">
        <f>AK2988*Settings!$C$13*(AK2952)</f>
        <v/>
      </c>
      <c r="AL3033" s="40">
        <f>AL2988*Settings!$C$13*(AL2952)</f>
        <v/>
      </c>
      <c r="AM3033" s="40">
        <f>AM2988*Settings!$C$13*(AM2952)</f>
        <v/>
      </c>
      <c r="AN3033" s="40">
        <f>AN2988*Settings!$C$13*(AN2952)</f>
        <v/>
      </c>
      <c r="AO3033" s="40">
        <f>AO2988*Settings!$C$13*(AO2952)</f>
        <v/>
      </c>
      <c r="AP3033" s="40">
        <f>AP2988*Settings!$C$13*(AP2952)</f>
        <v/>
      </c>
      <c r="AQ3033" s="40">
        <f>AQ2988*Settings!$C$13*(AQ2952)</f>
        <v/>
      </c>
      <c r="AR3033" s="40">
        <f>AR2988*Settings!$C$13*(AR2952)</f>
        <v/>
      </c>
      <c r="AS3033" s="40">
        <f>AS2988*Settings!$C$13*(AS2952)</f>
        <v/>
      </c>
      <c r="AT3033" s="40">
        <f>AT2988*Settings!$C$13*(AT2952)</f>
        <v/>
      </c>
      <c r="AU3033" s="40">
        <f>AU2988*Settings!$C$13*(AU2952)</f>
        <v/>
      </c>
      <c r="AV3033" s="40">
        <f>AV2988*Settings!$C$13*(AV2952)</f>
        <v/>
      </c>
      <c r="AW3033" s="40">
        <f>AW2988*Settings!$C$13*(AW2952)</f>
        <v/>
      </c>
      <c r="AX3033" s="40">
        <f>AX2988*Settings!$C$13*(AX2952)</f>
        <v/>
      </c>
      <c r="AY3033" s="40">
        <f>AY2988*Settings!$C$13*(AY2952)</f>
        <v/>
      </c>
    </row>
    <row r="3034" hidden="1" outlineLevel="2">
      <c r="A3034" s="14" t="inlineStr">
        <is>
          <t>rxcp</t>
        </is>
      </c>
      <c r="B3034" s="14" t="inlineStr">
        <is>
          <t>nga</t>
        </is>
      </c>
      <c r="C3034" s="14" t="inlineStr">
        <is>
          <t>oen</t>
        </is>
      </c>
      <c r="D3034" s="36" t="n"/>
      <c r="E3034" s="36" t="n"/>
      <c r="F3034" s="36" t="n"/>
      <c r="G3034" s="36" t="n"/>
      <c r="H3034" s="14">
        <f>INDEX(VarLab,MATCH($A3034,VarKey,0))&amp;INDEX(MemLab,MATCH($C3034&amp;"|"&amp;$B3034,MemKey,0))</f>
        <v/>
      </c>
      <c r="I3034" s="14">
        <f>INDEX(VarUnit,MATCH($A3034,VarKey,0))</f>
        <v/>
      </c>
      <c r="J3034" s="14">
        <f>INDEX(VarSrc,MATCH($A3034,VarKey,0))</f>
        <v/>
      </c>
      <c r="K3034" s="11">
        <f>CodePrefix&amp;$A3034&amp;IF($C3034="","","."&amp;$C3034&amp;"."&amp;$B3034)&amp;INDEX(VarEnd,MATCH($A3034,VarKey,0))&amp;K$5</f>
        <v/>
      </c>
      <c r="L3034" s="39">
        <f>L2989*Settings!$C$13*(L2953)</f>
        <v/>
      </c>
      <c r="M3034" s="40">
        <f>M2989*Settings!$C$13*(M2953)</f>
        <v/>
      </c>
      <c r="N3034" s="40">
        <f>N2989*Settings!$C$13*(N2953)</f>
        <v/>
      </c>
      <c r="O3034" s="40">
        <f>O2989*Settings!$C$13*(O2953)</f>
        <v/>
      </c>
      <c r="P3034" s="40">
        <f>P2989*Settings!$C$13*(P2953)</f>
        <v/>
      </c>
      <c r="Q3034" s="40">
        <f>Q2989*Settings!$C$13*(Q2953)</f>
        <v/>
      </c>
      <c r="R3034" s="40">
        <f>R2989*Settings!$C$13*(R2953)</f>
        <v/>
      </c>
      <c r="S3034" s="40">
        <f>S2989*Settings!$C$13*(S2953)</f>
        <v/>
      </c>
      <c r="T3034" s="40">
        <f>T2989*Settings!$C$13*(T2953)</f>
        <v/>
      </c>
      <c r="U3034" s="40">
        <f>U2989*Settings!$C$13*(U2953)</f>
        <v/>
      </c>
      <c r="V3034" s="40">
        <f>V2989*Settings!$C$13*(V2953)</f>
        <v/>
      </c>
      <c r="W3034" s="40">
        <f>W2989*Settings!$C$13*(W2953)</f>
        <v/>
      </c>
      <c r="X3034" s="40">
        <f>X2989*Settings!$C$13*(X2953)</f>
        <v/>
      </c>
      <c r="Y3034" s="40">
        <f>Y2989*Settings!$C$13*(Y2953)</f>
        <v/>
      </c>
      <c r="Z3034" s="40">
        <f>Z2989*Settings!$C$13*(Z2953)</f>
        <v/>
      </c>
      <c r="AA3034" s="40">
        <f>AA2989*Settings!$C$13*(AA2953)</f>
        <v/>
      </c>
      <c r="AB3034" s="40">
        <f>AB2989*Settings!$C$13*(AB2953)</f>
        <v/>
      </c>
      <c r="AC3034" s="40">
        <f>AC2989*Settings!$C$13*(AC2953)</f>
        <v/>
      </c>
      <c r="AD3034" s="40">
        <f>AD2989*Settings!$C$13*(AD2953)</f>
        <v/>
      </c>
      <c r="AF3034" s="11">
        <f>CodePrefix&amp;$A3034&amp;IF($C3034="","","."&amp;$C3034&amp;"."&amp;$B3034)&amp;INDEX(VarEnd,MATCH($A3034,VarKey,0))&amp;AF$5</f>
        <v/>
      </c>
      <c r="AG3034" s="39">
        <f>AG2989*Settings!$C$13*(AG2953)</f>
        <v/>
      </c>
      <c r="AH3034" s="40">
        <f>AH2989*Settings!$C$13*(AH2953)</f>
        <v/>
      </c>
      <c r="AI3034" s="40">
        <f>AI2989*Settings!$C$13*(AI2953)</f>
        <v/>
      </c>
      <c r="AJ3034" s="40">
        <f>AJ2989*Settings!$C$13*(AJ2953)</f>
        <v/>
      </c>
      <c r="AK3034" s="40">
        <f>AK2989*Settings!$C$13*(AK2953)</f>
        <v/>
      </c>
      <c r="AL3034" s="40">
        <f>AL2989*Settings!$C$13*(AL2953)</f>
        <v/>
      </c>
      <c r="AM3034" s="40">
        <f>AM2989*Settings!$C$13*(AM2953)</f>
        <v/>
      </c>
      <c r="AN3034" s="40">
        <f>AN2989*Settings!$C$13*(AN2953)</f>
        <v/>
      </c>
      <c r="AO3034" s="40">
        <f>AO2989*Settings!$C$13*(AO2953)</f>
        <v/>
      </c>
      <c r="AP3034" s="40">
        <f>AP2989*Settings!$C$13*(AP2953)</f>
        <v/>
      </c>
      <c r="AQ3034" s="40">
        <f>AQ2989*Settings!$C$13*(AQ2953)</f>
        <v/>
      </c>
      <c r="AR3034" s="40">
        <f>AR2989*Settings!$C$13*(AR2953)</f>
        <v/>
      </c>
      <c r="AS3034" s="40">
        <f>AS2989*Settings!$C$13*(AS2953)</f>
        <v/>
      </c>
      <c r="AT3034" s="40">
        <f>AT2989*Settings!$C$13*(AT2953)</f>
        <v/>
      </c>
      <c r="AU3034" s="40">
        <f>AU2989*Settings!$C$13*(AU2953)</f>
        <v/>
      </c>
      <c r="AV3034" s="40">
        <f>AV2989*Settings!$C$13*(AV2953)</f>
        <v/>
      </c>
      <c r="AW3034" s="40">
        <f>AW2989*Settings!$C$13*(AW2953)</f>
        <v/>
      </c>
      <c r="AX3034" s="40">
        <f>AX2989*Settings!$C$13*(AX2953)</f>
        <v/>
      </c>
      <c r="AY3034" s="40">
        <f>AY2989*Settings!$C$13*(AY2953)</f>
        <v/>
      </c>
    </row>
    <row r="3035" hidden="1" outlineLevel="2">
      <c r="A3035" s="14" t="inlineStr">
        <is>
          <t>rxcp</t>
        </is>
      </c>
      <c r="B3035" s="14" t="inlineStr">
        <is>
          <t>gso</t>
        </is>
      </c>
      <c r="C3035" s="14" t="inlineStr">
        <is>
          <t>oen</t>
        </is>
      </c>
      <c r="D3035" s="36" t="n"/>
      <c r="E3035" s="36" t="n"/>
      <c r="F3035" s="36" t="n"/>
      <c r="G3035" s="36" t="n"/>
      <c r="H3035" s="14">
        <f>INDEX(VarLab,MATCH($A3035,VarKey,0))&amp;INDEX(MemLab,MATCH($C3035&amp;"|"&amp;$B3035,MemKey,0))</f>
        <v/>
      </c>
      <c r="I3035" s="14">
        <f>INDEX(VarUnit,MATCH($A3035,VarKey,0))</f>
        <v/>
      </c>
      <c r="J3035" s="14">
        <f>INDEX(VarSrc,MATCH($A3035,VarKey,0))</f>
        <v/>
      </c>
      <c r="K3035" s="11">
        <f>CodePrefix&amp;$A3035&amp;IF($C3035="","","."&amp;$C3035&amp;"."&amp;$B3035)&amp;INDEX(VarEnd,MATCH($A3035,VarKey,0))&amp;K$5</f>
        <v/>
      </c>
      <c r="L3035" s="39">
        <f>L2990*Settings!$C$13*(L2954)</f>
        <v/>
      </c>
      <c r="M3035" s="40">
        <f>M2990*Settings!$C$13*(M2954)</f>
        <v/>
      </c>
      <c r="N3035" s="40">
        <f>N2990*Settings!$C$13*(N2954)</f>
        <v/>
      </c>
      <c r="O3035" s="40">
        <f>O2990*Settings!$C$13*(O2954)</f>
        <v/>
      </c>
      <c r="P3035" s="40">
        <f>P2990*Settings!$C$13*(P2954)</f>
        <v/>
      </c>
      <c r="Q3035" s="40">
        <f>Q2990*Settings!$C$13*(Q2954)</f>
        <v/>
      </c>
      <c r="R3035" s="40">
        <f>R2990*Settings!$C$13*(R2954)</f>
        <v/>
      </c>
      <c r="S3035" s="40">
        <f>S2990*Settings!$C$13*(S2954)</f>
        <v/>
      </c>
      <c r="T3035" s="40">
        <f>T2990*Settings!$C$13*(T2954)</f>
        <v/>
      </c>
      <c r="U3035" s="40">
        <f>U2990*Settings!$C$13*(U2954)</f>
        <v/>
      </c>
      <c r="V3035" s="40">
        <f>V2990*Settings!$C$13*(V2954)</f>
        <v/>
      </c>
      <c r="W3035" s="40">
        <f>W2990*Settings!$C$13*(W2954)</f>
        <v/>
      </c>
      <c r="X3035" s="40">
        <f>X2990*Settings!$C$13*(X2954)</f>
        <v/>
      </c>
      <c r="Y3035" s="40">
        <f>Y2990*Settings!$C$13*(Y2954)</f>
        <v/>
      </c>
      <c r="Z3035" s="40">
        <f>Z2990*Settings!$C$13*(Z2954)</f>
        <v/>
      </c>
      <c r="AA3035" s="40">
        <f>AA2990*Settings!$C$13*(AA2954)</f>
        <v/>
      </c>
      <c r="AB3035" s="40">
        <f>AB2990*Settings!$C$13*(AB2954)</f>
        <v/>
      </c>
      <c r="AC3035" s="40">
        <f>AC2990*Settings!$C$13*(AC2954)</f>
        <v/>
      </c>
      <c r="AD3035" s="40">
        <f>AD2990*Settings!$C$13*(AD2954)</f>
        <v/>
      </c>
      <c r="AF3035" s="11">
        <f>CodePrefix&amp;$A3035&amp;IF($C3035="","","."&amp;$C3035&amp;"."&amp;$B3035)&amp;INDEX(VarEnd,MATCH($A3035,VarKey,0))&amp;AF$5</f>
        <v/>
      </c>
      <c r="AG3035" s="39">
        <f>AG2990*Settings!$C$13*(AG2954)</f>
        <v/>
      </c>
      <c r="AH3035" s="40">
        <f>AH2990*Settings!$C$13*(AH2954)</f>
        <v/>
      </c>
      <c r="AI3035" s="40">
        <f>AI2990*Settings!$C$13*(AI2954)</f>
        <v/>
      </c>
      <c r="AJ3035" s="40">
        <f>AJ2990*Settings!$C$13*(AJ2954)</f>
        <v/>
      </c>
      <c r="AK3035" s="40">
        <f>AK2990*Settings!$C$13*(AK2954)</f>
        <v/>
      </c>
      <c r="AL3035" s="40">
        <f>AL2990*Settings!$C$13*(AL2954)</f>
        <v/>
      </c>
      <c r="AM3035" s="40">
        <f>AM2990*Settings!$C$13*(AM2954)</f>
        <v/>
      </c>
      <c r="AN3035" s="40">
        <f>AN2990*Settings!$C$13*(AN2954)</f>
        <v/>
      </c>
      <c r="AO3035" s="40">
        <f>AO2990*Settings!$C$13*(AO2954)</f>
        <v/>
      </c>
      <c r="AP3035" s="40">
        <f>AP2990*Settings!$C$13*(AP2954)</f>
        <v/>
      </c>
      <c r="AQ3035" s="40">
        <f>AQ2990*Settings!$C$13*(AQ2954)</f>
        <v/>
      </c>
      <c r="AR3035" s="40">
        <f>AR2990*Settings!$C$13*(AR2954)</f>
        <v/>
      </c>
      <c r="AS3035" s="40">
        <f>AS2990*Settings!$C$13*(AS2954)</f>
        <v/>
      </c>
      <c r="AT3035" s="40">
        <f>AT2990*Settings!$C$13*(AT2954)</f>
        <v/>
      </c>
      <c r="AU3035" s="40">
        <f>AU2990*Settings!$C$13*(AU2954)</f>
        <v/>
      </c>
      <c r="AV3035" s="40">
        <f>AV2990*Settings!$C$13*(AV2954)</f>
        <v/>
      </c>
      <c r="AW3035" s="40">
        <f>AW2990*Settings!$C$13*(AW2954)</f>
        <v/>
      </c>
      <c r="AX3035" s="40">
        <f>AX2990*Settings!$C$13*(AX2954)</f>
        <v/>
      </c>
      <c r="AY3035" s="40">
        <f>AY2990*Settings!$C$13*(AY2954)</f>
        <v/>
      </c>
    </row>
    <row r="3036" hidden="1" outlineLevel="2">
      <c r="A3036" s="14" t="inlineStr">
        <is>
          <t>rxcp</t>
        </is>
      </c>
      <c r="B3036" s="14" t="inlineStr">
        <is>
          <t>die</t>
        </is>
      </c>
      <c r="C3036" s="14" t="inlineStr">
        <is>
          <t>oen</t>
        </is>
      </c>
      <c r="D3036" s="36" t="n"/>
      <c r="E3036" s="36" t="n"/>
      <c r="F3036" s="36" t="n"/>
      <c r="G3036" s="36" t="n"/>
      <c r="H3036" s="14">
        <f>INDEX(VarLab,MATCH($A3036,VarKey,0))&amp;INDEX(MemLab,MATCH($C3036&amp;"|"&amp;$B3036,MemKey,0))</f>
        <v/>
      </c>
      <c r="I3036" s="14">
        <f>INDEX(VarUnit,MATCH($A3036,VarKey,0))</f>
        <v/>
      </c>
      <c r="J3036" s="14">
        <f>INDEX(VarSrc,MATCH($A3036,VarKey,0))</f>
        <v/>
      </c>
      <c r="K3036" s="11">
        <f>CodePrefix&amp;$A3036&amp;IF($C3036="","","."&amp;$C3036&amp;"."&amp;$B3036)&amp;INDEX(VarEnd,MATCH($A3036,VarKey,0))&amp;K$5</f>
        <v/>
      </c>
      <c r="L3036" s="39">
        <f>L2991*Settings!$C$13*(L2955)</f>
        <v/>
      </c>
      <c r="M3036" s="40">
        <f>M2991*Settings!$C$13*(M2955)</f>
        <v/>
      </c>
      <c r="N3036" s="40">
        <f>N2991*Settings!$C$13*(N2955)</f>
        <v/>
      </c>
      <c r="O3036" s="40">
        <f>O2991*Settings!$C$13*(O2955)</f>
        <v/>
      </c>
      <c r="P3036" s="40">
        <f>P2991*Settings!$C$13*(P2955)</f>
        <v/>
      </c>
      <c r="Q3036" s="40">
        <f>Q2991*Settings!$C$13*(Q2955)</f>
        <v/>
      </c>
      <c r="R3036" s="40">
        <f>R2991*Settings!$C$13*(R2955)</f>
        <v/>
      </c>
      <c r="S3036" s="40">
        <f>S2991*Settings!$C$13*(S2955)</f>
        <v/>
      </c>
      <c r="T3036" s="40">
        <f>T2991*Settings!$C$13*(T2955)</f>
        <v/>
      </c>
      <c r="U3036" s="40">
        <f>U2991*Settings!$C$13*(U2955)</f>
        <v/>
      </c>
      <c r="V3036" s="40">
        <f>V2991*Settings!$C$13*(V2955)</f>
        <v/>
      </c>
      <c r="W3036" s="40">
        <f>W2991*Settings!$C$13*(W2955)</f>
        <v/>
      </c>
      <c r="X3036" s="40">
        <f>X2991*Settings!$C$13*(X2955)</f>
        <v/>
      </c>
      <c r="Y3036" s="40">
        <f>Y2991*Settings!$C$13*(Y2955)</f>
        <v/>
      </c>
      <c r="Z3036" s="40">
        <f>Z2991*Settings!$C$13*(Z2955)</f>
        <v/>
      </c>
      <c r="AA3036" s="40">
        <f>AA2991*Settings!$C$13*(AA2955)</f>
        <v/>
      </c>
      <c r="AB3036" s="40">
        <f>AB2991*Settings!$C$13*(AB2955)</f>
        <v/>
      </c>
      <c r="AC3036" s="40">
        <f>AC2991*Settings!$C$13*(AC2955)</f>
        <v/>
      </c>
      <c r="AD3036" s="40">
        <f>AD2991*Settings!$C$13*(AD2955)</f>
        <v/>
      </c>
      <c r="AF3036" s="11">
        <f>CodePrefix&amp;$A3036&amp;IF($C3036="","","."&amp;$C3036&amp;"."&amp;$B3036)&amp;INDEX(VarEnd,MATCH($A3036,VarKey,0))&amp;AF$5</f>
        <v/>
      </c>
      <c r="AG3036" s="39">
        <f>AG2991*Settings!$C$13*(AG2955)</f>
        <v/>
      </c>
      <c r="AH3036" s="40">
        <f>AH2991*Settings!$C$13*(AH2955)</f>
        <v/>
      </c>
      <c r="AI3036" s="40">
        <f>AI2991*Settings!$C$13*(AI2955)</f>
        <v/>
      </c>
      <c r="AJ3036" s="40">
        <f>AJ2991*Settings!$C$13*(AJ2955)</f>
        <v/>
      </c>
      <c r="AK3036" s="40">
        <f>AK2991*Settings!$C$13*(AK2955)</f>
        <v/>
      </c>
      <c r="AL3036" s="40">
        <f>AL2991*Settings!$C$13*(AL2955)</f>
        <v/>
      </c>
      <c r="AM3036" s="40">
        <f>AM2991*Settings!$C$13*(AM2955)</f>
        <v/>
      </c>
      <c r="AN3036" s="40">
        <f>AN2991*Settings!$C$13*(AN2955)</f>
        <v/>
      </c>
      <c r="AO3036" s="40">
        <f>AO2991*Settings!$C$13*(AO2955)</f>
        <v/>
      </c>
      <c r="AP3036" s="40">
        <f>AP2991*Settings!$C$13*(AP2955)</f>
        <v/>
      </c>
      <c r="AQ3036" s="40">
        <f>AQ2991*Settings!$C$13*(AQ2955)</f>
        <v/>
      </c>
      <c r="AR3036" s="40">
        <f>AR2991*Settings!$C$13*(AR2955)</f>
        <v/>
      </c>
      <c r="AS3036" s="40">
        <f>AS2991*Settings!$C$13*(AS2955)</f>
        <v/>
      </c>
      <c r="AT3036" s="40">
        <f>AT2991*Settings!$C$13*(AT2955)</f>
        <v/>
      </c>
      <c r="AU3036" s="40">
        <f>AU2991*Settings!$C$13*(AU2955)</f>
        <v/>
      </c>
      <c r="AV3036" s="40">
        <f>AV2991*Settings!$C$13*(AV2955)</f>
        <v/>
      </c>
      <c r="AW3036" s="40">
        <f>AW2991*Settings!$C$13*(AW2955)</f>
        <v/>
      </c>
      <c r="AX3036" s="40">
        <f>AX2991*Settings!$C$13*(AX2955)</f>
        <v/>
      </c>
      <c r="AY3036" s="40">
        <f>AY2991*Settings!$C$13*(AY2955)</f>
        <v/>
      </c>
    </row>
    <row r="3037" hidden="1" outlineLevel="2">
      <c r="A3037" s="14" t="inlineStr">
        <is>
          <t>rxcp</t>
        </is>
      </c>
      <c r="B3037" s="14" t="inlineStr">
        <is>
          <t>lpg</t>
        </is>
      </c>
      <c r="C3037" s="14" t="inlineStr">
        <is>
          <t>oen</t>
        </is>
      </c>
      <c r="D3037" s="36" t="n"/>
      <c r="E3037" s="36" t="n"/>
      <c r="F3037" s="36" t="n"/>
      <c r="G3037" s="36" t="n"/>
      <c r="H3037" s="14">
        <f>INDEX(VarLab,MATCH($A3037,VarKey,0))&amp;INDEX(MemLab,MATCH($C3037&amp;"|"&amp;$B3037,MemKey,0))</f>
        <v/>
      </c>
      <c r="I3037" s="14">
        <f>INDEX(VarUnit,MATCH($A3037,VarKey,0))</f>
        <v/>
      </c>
      <c r="J3037" s="14">
        <f>INDEX(VarSrc,MATCH($A3037,VarKey,0))</f>
        <v/>
      </c>
      <c r="K3037" s="11">
        <f>CodePrefix&amp;$A3037&amp;IF($C3037="","","."&amp;$C3037&amp;"."&amp;$B3037)&amp;INDEX(VarEnd,MATCH($A3037,VarKey,0))&amp;K$5</f>
        <v/>
      </c>
      <c r="L3037" s="39">
        <f>L2992*Settings!$C$13*(L2956)</f>
        <v/>
      </c>
      <c r="M3037" s="40">
        <f>M2992*Settings!$C$13*(M2956)</f>
        <v/>
      </c>
      <c r="N3037" s="40">
        <f>N2992*Settings!$C$13*(N2956)</f>
        <v/>
      </c>
      <c r="O3037" s="40">
        <f>O2992*Settings!$C$13*(O2956)</f>
        <v/>
      </c>
      <c r="P3037" s="40">
        <f>P2992*Settings!$C$13*(P2956)</f>
        <v/>
      </c>
      <c r="Q3037" s="40">
        <f>Q2992*Settings!$C$13*(Q2956)</f>
        <v/>
      </c>
      <c r="R3037" s="40">
        <f>R2992*Settings!$C$13*(R2956)</f>
        <v/>
      </c>
      <c r="S3037" s="40">
        <f>S2992*Settings!$C$13*(S2956)</f>
        <v/>
      </c>
      <c r="T3037" s="40">
        <f>T2992*Settings!$C$13*(T2956)</f>
        <v/>
      </c>
      <c r="U3037" s="40">
        <f>U2992*Settings!$C$13*(U2956)</f>
        <v/>
      </c>
      <c r="V3037" s="40">
        <f>V2992*Settings!$C$13*(V2956)</f>
        <v/>
      </c>
      <c r="W3037" s="40">
        <f>W2992*Settings!$C$13*(W2956)</f>
        <v/>
      </c>
      <c r="X3037" s="40">
        <f>X2992*Settings!$C$13*(X2956)</f>
        <v/>
      </c>
      <c r="Y3037" s="40">
        <f>Y2992*Settings!$C$13*(Y2956)</f>
        <v/>
      </c>
      <c r="Z3037" s="40">
        <f>Z2992*Settings!$C$13*(Z2956)</f>
        <v/>
      </c>
      <c r="AA3037" s="40">
        <f>AA2992*Settings!$C$13*(AA2956)</f>
        <v/>
      </c>
      <c r="AB3037" s="40">
        <f>AB2992*Settings!$C$13*(AB2956)</f>
        <v/>
      </c>
      <c r="AC3037" s="40">
        <f>AC2992*Settings!$C$13*(AC2956)</f>
        <v/>
      </c>
      <c r="AD3037" s="40">
        <f>AD2992*Settings!$C$13*(AD2956)</f>
        <v/>
      </c>
      <c r="AF3037" s="11">
        <f>CodePrefix&amp;$A3037&amp;IF($C3037="","","."&amp;$C3037&amp;"."&amp;$B3037)&amp;INDEX(VarEnd,MATCH($A3037,VarKey,0))&amp;AF$5</f>
        <v/>
      </c>
      <c r="AG3037" s="39">
        <f>AG2992*Settings!$C$13*(AG2956)</f>
        <v/>
      </c>
      <c r="AH3037" s="40">
        <f>AH2992*Settings!$C$13*(AH2956)</f>
        <v/>
      </c>
      <c r="AI3037" s="40">
        <f>AI2992*Settings!$C$13*(AI2956)</f>
        <v/>
      </c>
      <c r="AJ3037" s="40">
        <f>AJ2992*Settings!$C$13*(AJ2956)</f>
        <v/>
      </c>
      <c r="AK3037" s="40">
        <f>AK2992*Settings!$C$13*(AK2956)</f>
        <v/>
      </c>
      <c r="AL3037" s="40">
        <f>AL2992*Settings!$C$13*(AL2956)</f>
        <v/>
      </c>
      <c r="AM3037" s="40">
        <f>AM2992*Settings!$C$13*(AM2956)</f>
        <v/>
      </c>
      <c r="AN3037" s="40">
        <f>AN2992*Settings!$C$13*(AN2956)</f>
        <v/>
      </c>
      <c r="AO3037" s="40">
        <f>AO2992*Settings!$C$13*(AO2956)</f>
        <v/>
      </c>
      <c r="AP3037" s="40">
        <f>AP2992*Settings!$C$13*(AP2956)</f>
        <v/>
      </c>
      <c r="AQ3037" s="40">
        <f>AQ2992*Settings!$C$13*(AQ2956)</f>
        <v/>
      </c>
      <c r="AR3037" s="40">
        <f>AR2992*Settings!$C$13*(AR2956)</f>
        <v/>
      </c>
      <c r="AS3037" s="40">
        <f>AS2992*Settings!$C$13*(AS2956)</f>
        <v/>
      </c>
      <c r="AT3037" s="40">
        <f>AT2992*Settings!$C$13*(AT2956)</f>
        <v/>
      </c>
      <c r="AU3037" s="40">
        <f>AU2992*Settings!$C$13*(AU2956)</f>
        <v/>
      </c>
      <c r="AV3037" s="40">
        <f>AV2992*Settings!$C$13*(AV2956)</f>
        <v/>
      </c>
      <c r="AW3037" s="40">
        <f>AW2992*Settings!$C$13*(AW2956)</f>
        <v/>
      </c>
      <c r="AX3037" s="40">
        <f>AX2992*Settings!$C$13*(AX2956)</f>
        <v/>
      </c>
      <c r="AY3037" s="40">
        <f>AY2992*Settings!$C$13*(AY2956)</f>
        <v/>
      </c>
    </row>
    <row r="3038" hidden="1" outlineLevel="2">
      <c r="A3038" s="14" t="inlineStr">
        <is>
          <t>rxcp</t>
        </is>
      </c>
      <c r="B3038" s="14" t="inlineStr">
        <is>
          <t>ker</t>
        </is>
      </c>
      <c r="C3038" s="14" t="inlineStr">
        <is>
          <t>oen</t>
        </is>
      </c>
      <c r="D3038" s="36" t="n"/>
      <c r="E3038" s="36" t="n"/>
      <c r="F3038" s="36" t="n"/>
      <c r="G3038" s="36" t="n"/>
      <c r="H3038" s="14">
        <f>INDEX(VarLab,MATCH($A3038,VarKey,0))&amp;INDEX(MemLab,MATCH($C3038&amp;"|"&amp;$B3038,MemKey,0))</f>
        <v/>
      </c>
      <c r="I3038" s="14">
        <f>INDEX(VarUnit,MATCH($A3038,VarKey,0))</f>
        <v/>
      </c>
      <c r="J3038" s="14">
        <f>INDEX(VarSrc,MATCH($A3038,VarKey,0))</f>
        <v/>
      </c>
      <c r="K3038" s="11">
        <f>CodePrefix&amp;$A3038&amp;IF($C3038="","","."&amp;$C3038&amp;"."&amp;$B3038)&amp;INDEX(VarEnd,MATCH($A3038,VarKey,0))&amp;K$5</f>
        <v/>
      </c>
      <c r="L3038" s="39">
        <f>L2993*Settings!$C$13*(L2957)</f>
        <v/>
      </c>
      <c r="M3038" s="40">
        <f>M2993*Settings!$C$13*(M2957)</f>
        <v/>
      </c>
      <c r="N3038" s="40">
        <f>N2993*Settings!$C$13*(N2957)</f>
        <v/>
      </c>
      <c r="O3038" s="40">
        <f>O2993*Settings!$C$13*(O2957)</f>
        <v/>
      </c>
      <c r="P3038" s="40">
        <f>P2993*Settings!$C$13*(P2957)</f>
        <v/>
      </c>
      <c r="Q3038" s="40">
        <f>Q2993*Settings!$C$13*(Q2957)</f>
        <v/>
      </c>
      <c r="R3038" s="40">
        <f>R2993*Settings!$C$13*(R2957)</f>
        <v/>
      </c>
      <c r="S3038" s="40">
        <f>S2993*Settings!$C$13*(S2957)</f>
        <v/>
      </c>
      <c r="T3038" s="40">
        <f>T2993*Settings!$C$13*(T2957)</f>
        <v/>
      </c>
      <c r="U3038" s="40">
        <f>U2993*Settings!$C$13*(U2957)</f>
        <v/>
      </c>
      <c r="V3038" s="40">
        <f>V2993*Settings!$C$13*(V2957)</f>
        <v/>
      </c>
      <c r="W3038" s="40">
        <f>W2993*Settings!$C$13*(W2957)</f>
        <v/>
      </c>
      <c r="X3038" s="40">
        <f>X2993*Settings!$C$13*(X2957)</f>
        <v/>
      </c>
      <c r="Y3038" s="40">
        <f>Y2993*Settings!$C$13*(Y2957)</f>
        <v/>
      </c>
      <c r="Z3038" s="40">
        <f>Z2993*Settings!$C$13*(Z2957)</f>
        <v/>
      </c>
      <c r="AA3038" s="40">
        <f>AA2993*Settings!$C$13*(AA2957)</f>
        <v/>
      </c>
      <c r="AB3038" s="40">
        <f>AB2993*Settings!$C$13*(AB2957)</f>
        <v/>
      </c>
      <c r="AC3038" s="40">
        <f>AC2993*Settings!$C$13*(AC2957)</f>
        <v/>
      </c>
      <c r="AD3038" s="40">
        <f>AD2993*Settings!$C$13*(AD2957)</f>
        <v/>
      </c>
      <c r="AF3038" s="11">
        <f>CodePrefix&amp;$A3038&amp;IF($C3038="","","."&amp;$C3038&amp;"."&amp;$B3038)&amp;INDEX(VarEnd,MATCH($A3038,VarKey,0))&amp;AF$5</f>
        <v/>
      </c>
      <c r="AG3038" s="39">
        <f>AG2993*Settings!$C$13*(AG2957)</f>
        <v/>
      </c>
      <c r="AH3038" s="40">
        <f>AH2993*Settings!$C$13*(AH2957)</f>
        <v/>
      </c>
      <c r="AI3038" s="40">
        <f>AI2993*Settings!$C$13*(AI2957)</f>
        <v/>
      </c>
      <c r="AJ3038" s="40">
        <f>AJ2993*Settings!$C$13*(AJ2957)</f>
        <v/>
      </c>
      <c r="AK3038" s="40">
        <f>AK2993*Settings!$C$13*(AK2957)</f>
        <v/>
      </c>
      <c r="AL3038" s="40">
        <f>AL2993*Settings!$C$13*(AL2957)</f>
        <v/>
      </c>
      <c r="AM3038" s="40">
        <f>AM2993*Settings!$C$13*(AM2957)</f>
        <v/>
      </c>
      <c r="AN3038" s="40">
        <f>AN2993*Settings!$C$13*(AN2957)</f>
        <v/>
      </c>
      <c r="AO3038" s="40">
        <f>AO2993*Settings!$C$13*(AO2957)</f>
        <v/>
      </c>
      <c r="AP3038" s="40">
        <f>AP2993*Settings!$C$13*(AP2957)</f>
        <v/>
      </c>
      <c r="AQ3038" s="40">
        <f>AQ2993*Settings!$C$13*(AQ2957)</f>
        <v/>
      </c>
      <c r="AR3038" s="40">
        <f>AR2993*Settings!$C$13*(AR2957)</f>
        <v/>
      </c>
      <c r="AS3038" s="40">
        <f>AS2993*Settings!$C$13*(AS2957)</f>
        <v/>
      </c>
      <c r="AT3038" s="40">
        <f>AT2993*Settings!$C$13*(AT2957)</f>
        <v/>
      </c>
      <c r="AU3038" s="40">
        <f>AU2993*Settings!$C$13*(AU2957)</f>
        <v/>
      </c>
      <c r="AV3038" s="40">
        <f>AV2993*Settings!$C$13*(AV2957)</f>
        <v/>
      </c>
      <c r="AW3038" s="40">
        <f>AW2993*Settings!$C$13*(AW2957)</f>
        <v/>
      </c>
      <c r="AX3038" s="40">
        <f>AX2993*Settings!$C$13*(AX2957)</f>
        <v/>
      </c>
      <c r="AY3038" s="40">
        <f>AY2993*Settings!$C$13*(AY2957)</f>
        <v/>
      </c>
    </row>
    <row r="3039" hidden="1" outlineLevel="2">
      <c r="A3039" s="14" t="inlineStr">
        <is>
          <t>rxcp</t>
        </is>
      </c>
      <c r="B3039" s="14" t="inlineStr">
        <is>
          <t>oop</t>
        </is>
      </c>
      <c r="C3039" s="14" t="inlineStr">
        <is>
          <t>oen</t>
        </is>
      </c>
      <c r="D3039" s="36" t="n"/>
      <c r="E3039" s="36" t="n"/>
      <c r="F3039" s="36" t="n"/>
      <c r="G3039" s="36" t="n"/>
      <c r="H3039" s="14">
        <f>INDEX(VarLab,MATCH($A3039,VarKey,0))&amp;INDEX(MemLab,MATCH($C3039&amp;"|"&amp;$B3039,MemKey,0))</f>
        <v/>
      </c>
      <c r="I3039" s="14">
        <f>INDEX(VarUnit,MATCH($A3039,VarKey,0))</f>
        <v/>
      </c>
      <c r="J3039" s="14">
        <f>INDEX(VarSrc,MATCH($A3039,VarKey,0))</f>
        <v/>
      </c>
      <c r="K3039" s="11">
        <f>CodePrefix&amp;$A3039&amp;IF($C3039="","","."&amp;$C3039&amp;"."&amp;$B3039)&amp;INDEX(VarEnd,MATCH($A3039,VarKey,0))&amp;K$5</f>
        <v/>
      </c>
      <c r="L3039" s="39">
        <f>L2994*Settings!$C$13*(L2958)</f>
        <v/>
      </c>
      <c r="M3039" s="40">
        <f>M2994*Settings!$C$13*(M2958)</f>
        <v/>
      </c>
      <c r="N3039" s="40">
        <f>N2994*Settings!$C$13*(N2958)</f>
        <v/>
      </c>
      <c r="O3039" s="40">
        <f>O2994*Settings!$C$13*(O2958)</f>
        <v/>
      </c>
      <c r="P3039" s="40">
        <f>P2994*Settings!$C$13*(P2958)</f>
        <v/>
      </c>
      <c r="Q3039" s="40">
        <f>Q2994*Settings!$C$13*(Q2958)</f>
        <v/>
      </c>
      <c r="R3039" s="40">
        <f>R2994*Settings!$C$13*(R2958)</f>
        <v/>
      </c>
      <c r="S3039" s="40">
        <f>S2994*Settings!$C$13*(S2958)</f>
        <v/>
      </c>
      <c r="T3039" s="40">
        <f>T2994*Settings!$C$13*(T2958)</f>
        <v/>
      </c>
      <c r="U3039" s="40">
        <f>U2994*Settings!$C$13*(U2958)</f>
        <v/>
      </c>
      <c r="V3039" s="40">
        <f>V2994*Settings!$C$13*(V2958)</f>
        <v/>
      </c>
      <c r="W3039" s="40">
        <f>W2994*Settings!$C$13*(W2958)</f>
        <v/>
      </c>
      <c r="X3039" s="40">
        <f>X2994*Settings!$C$13*(X2958)</f>
        <v/>
      </c>
      <c r="Y3039" s="40">
        <f>Y2994*Settings!$C$13*(Y2958)</f>
        <v/>
      </c>
      <c r="Z3039" s="40">
        <f>Z2994*Settings!$C$13*(Z2958)</f>
        <v/>
      </c>
      <c r="AA3039" s="40">
        <f>AA2994*Settings!$C$13*(AA2958)</f>
        <v/>
      </c>
      <c r="AB3039" s="40">
        <f>AB2994*Settings!$C$13*(AB2958)</f>
        <v/>
      </c>
      <c r="AC3039" s="40">
        <f>AC2994*Settings!$C$13*(AC2958)</f>
        <v/>
      </c>
      <c r="AD3039" s="40">
        <f>AD2994*Settings!$C$13*(AD2958)</f>
        <v/>
      </c>
      <c r="AF3039" s="11">
        <f>CodePrefix&amp;$A3039&amp;IF($C3039="","","."&amp;$C3039&amp;"."&amp;$B3039)&amp;INDEX(VarEnd,MATCH($A3039,VarKey,0))&amp;AF$5</f>
        <v/>
      </c>
      <c r="AG3039" s="39">
        <f>AG2994*Settings!$C$13*(AG2958)</f>
        <v/>
      </c>
      <c r="AH3039" s="40">
        <f>AH2994*Settings!$C$13*(AH2958)</f>
        <v/>
      </c>
      <c r="AI3039" s="40">
        <f>AI2994*Settings!$C$13*(AI2958)</f>
        <v/>
      </c>
      <c r="AJ3039" s="40">
        <f>AJ2994*Settings!$C$13*(AJ2958)</f>
        <v/>
      </c>
      <c r="AK3039" s="40">
        <f>AK2994*Settings!$C$13*(AK2958)</f>
        <v/>
      </c>
      <c r="AL3039" s="40">
        <f>AL2994*Settings!$C$13*(AL2958)</f>
        <v/>
      </c>
      <c r="AM3039" s="40">
        <f>AM2994*Settings!$C$13*(AM2958)</f>
        <v/>
      </c>
      <c r="AN3039" s="40">
        <f>AN2994*Settings!$C$13*(AN2958)</f>
        <v/>
      </c>
      <c r="AO3039" s="40">
        <f>AO2994*Settings!$C$13*(AO2958)</f>
        <v/>
      </c>
      <c r="AP3039" s="40">
        <f>AP2994*Settings!$C$13*(AP2958)</f>
        <v/>
      </c>
      <c r="AQ3039" s="40">
        <f>AQ2994*Settings!$C$13*(AQ2958)</f>
        <v/>
      </c>
      <c r="AR3039" s="40">
        <f>AR2994*Settings!$C$13*(AR2958)</f>
        <v/>
      </c>
      <c r="AS3039" s="40">
        <f>AS2994*Settings!$C$13*(AS2958)</f>
        <v/>
      </c>
      <c r="AT3039" s="40">
        <f>AT2994*Settings!$C$13*(AT2958)</f>
        <v/>
      </c>
      <c r="AU3039" s="40">
        <f>AU2994*Settings!$C$13*(AU2958)</f>
        <v/>
      </c>
      <c r="AV3039" s="40">
        <f>AV2994*Settings!$C$13*(AV2958)</f>
        <v/>
      </c>
      <c r="AW3039" s="40">
        <f>AW2994*Settings!$C$13*(AW2958)</f>
        <v/>
      </c>
      <c r="AX3039" s="40">
        <f>AX2994*Settings!$C$13*(AX2958)</f>
        <v/>
      </c>
      <c r="AY3039" s="40">
        <f>AY2994*Settings!$C$13*(AY2958)</f>
        <v/>
      </c>
    </row>
    <row r="3040" hidden="1" outlineLevel="2">
      <c r="A3040" s="14" t="inlineStr">
        <is>
          <t>rxcp</t>
        </is>
      </c>
      <c r="B3040" s="14" t="inlineStr">
        <is>
          <t>bio</t>
        </is>
      </c>
      <c r="C3040" s="14" t="inlineStr">
        <is>
          <t>oen</t>
        </is>
      </c>
      <c r="D3040" s="36" t="n"/>
      <c r="E3040" s="36" t="n"/>
      <c r="F3040" s="36" t="n"/>
      <c r="G3040" s="36" t="n"/>
      <c r="H3040" s="14">
        <f>INDEX(VarLab,MATCH($A3040,VarKey,0))&amp;INDEX(MemLab,MATCH($C3040&amp;"|"&amp;$B3040,MemKey,0))</f>
        <v/>
      </c>
      <c r="I3040" s="14">
        <f>INDEX(VarUnit,MATCH($A3040,VarKey,0))</f>
        <v/>
      </c>
      <c r="J3040" s="14">
        <f>INDEX(VarSrc,MATCH($A3040,VarKey,0))</f>
        <v/>
      </c>
      <c r="K3040" s="11">
        <f>CodePrefix&amp;$A3040&amp;IF($C3040="","","."&amp;$C3040&amp;"."&amp;$B3040)&amp;INDEX(VarEnd,MATCH($A3040,VarKey,0))&amp;K$5</f>
        <v/>
      </c>
      <c r="L3040" s="39">
        <f>L2995*Settings!$C$13*(L2959)</f>
        <v/>
      </c>
      <c r="M3040" s="40">
        <f>M2995*Settings!$C$13*(M2959)</f>
        <v/>
      </c>
      <c r="N3040" s="40">
        <f>N2995*Settings!$C$13*(N2959)</f>
        <v/>
      </c>
      <c r="O3040" s="40">
        <f>O2995*Settings!$C$13*(O2959)</f>
        <v/>
      </c>
      <c r="P3040" s="40">
        <f>P2995*Settings!$C$13*(P2959)</f>
        <v/>
      </c>
      <c r="Q3040" s="40">
        <f>Q2995*Settings!$C$13*(Q2959)</f>
        <v/>
      </c>
      <c r="R3040" s="40">
        <f>R2995*Settings!$C$13*(R2959)</f>
        <v/>
      </c>
      <c r="S3040" s="40">
        <f>S2995*Settings!$C$13*(S2959)</f>
        <v/>
      </c>
      <c r="T3040" s="40">
        <f>T2995*Settings!$C$13*(T2959)</f>
        <v/>
      </c>
      <c r="U3040" s="40">
        <f>U2995*Settings!$C$13*(U2959)</f>
        <v/>
      </c>
      <c r="V3040" s="40">
        <f>V2995*Settings!$C$13*(V2959)</f>
        <v/>
      </c>
      <c r="W3040" s="40">
        <f>W2995*Settings!$C$13*(W2959)</f>
        <v/>
      </c>
      <c r="X3040" s="40">
        <f>X2995*Settings!$C$13*(X2959)</f>
        <v/>
      </c>
      <c r="Y3040" s="40">
        <f>Y2995*Settings!$C$13*(Y2959)</f>
        <v/>
      </c>
      <c r="Z3040" s="40">
        <f>Z2995*Settings!$C$13*(Z2959)</f>
        <v/>
      </c>
      <c r="AA3040" s="40">
        <f>AA2995*Settings!$C$13*(AA2959)</f>
        <v/>
      </c>
      <c r="AB3040" s="40">
        <f>AB2995*Settings!$C$13*(AB2959)</f>
        <v/>
      </c>
      <c r="AC3040" s="40">
        <f>AC2995*Settings!$C$13*(AC2959)</f>
        <v/>
      </c>
      <c r="AD3040" s="40">
        <f>AD2995*Settings!$C$13*(AD2959)</f>
        <v/>
      </c>
      <c r="AF3040" s="11">
        <f>CodePrefix&amp;$A3040&amp;IF($C3040="","","."&amp;$C3040&amp;"."&amp;$B3040)&amp;INDEX(VarEnd,MATCH($A3040,VarKey,0))&amp;AF$5</f>
        <v/>
      </c>
      <c r="AG3040" s="39">
        <f>AG2995*Settings!$C$13*(AG2959)</f>
        <v/>
      </c>
      <c r="AH3040" s="40">
        <f>AH2995*Settings!$C$13*(AH2959)</f>
        <v/>
      </c>
      <c r="AI3040" s="40">
        <f>AI2995*Settings!$C$13*(AI2959)</f>
        <v/>
      </c>
      <c r="AJ3040" s="40">
        <f>AJ2995*Settings!$C$13*(AJ2959)</f>
        <v/>
      </c>
      <c r="AK3040" s="40">
        <f>AK2995*Settings!$C$13*(AK2959)</f>
        <v/>
      </c>
      <c r="AL3040" s="40">
        <f>AL2995*Settings!$C$13*(AL2959)</f>
        <v/>
      </c>
      <c r="AM3040" s="40">
        <f>AM2995*Settings!$C$13*(AM2959)</f>
        <v/>
      </c>
      <c r="AN3040" s="40">
        <f>AN2995*Settings!$C$13*(AN2959)</f>
        <v/>
      </c>
      <c r="AO3040" s="40">
        <f>AO2995*Settings!$C$13*(AO2959)</f>
        <v/>
      </c>
      <c r="AP3040" s="40">
        <f>AP2995*Settings!$C$13*(AP2959)</f>
        <v/>
      </c>
      <c r="AQ3040" s="40">
        <f>AQ2995*Settings!$C$13*(AQ2959)</f>
        <v/>
      </c>
      <c r="AR3040" s="40">
        <f>AR2995*Settings!$C$13*(AR2959)</f>
        <v/>
      </c>
      <c r="AS3040" s="40">
        <f>AS2995*Settings!$C$13*(AS2959)</f>
        <v/>
      </c>
      <c r="AT3040" s="40">
        <f>AT2995*Settings!$C$13*(AT2959)</f>
        <v/>
      </c>
      <c r="AU3040" s="40">
        <f>AU2995*Settings!$C$13*(AU2959)</f>
        <v/>
      </c>
      <c r="AV3040" s="40">
        <f>AV2995*Settings!$C$13*(AV2959)</f>
        <v/>
      </c>
      <c r="AW3040" s="40">
        <f>AW2995*Settings!$C$13*(AW2959)</f>
        <v/>
      </c>
      <c r="AX3040" s="40">
        <f>AX2995*Settings!$C$13*(AX2959)</f>
        <v/>
      </c>
      <c r="AY3040" s="40">
        <f>AY2995*Settings!$C$13*(AY2959)</f>
        <v/>
      </c>
    </row>
    <row r="3041" hidden="1" outlineLevel="2"/>
    <row r="3042" collapsed="1"/>
    <row r="3043">
      <c r="A3043" s="4" t="inlineStr">
        <is>
          <t>11. Results - energy consumption (fuel use of the subsectors and of power generation, ktoe)</t>
        </is>
      </c>
      <c r="B3043" s="5" t="n"/>
      <c r="C3043" s="5" t="n"/>
      <c r="D3043" s="5" t="n"/>
      <c r="E3043" s="5" t="n"/>
      <c r="F3043" s="5" t="n"/>
      <c r="G3043" s="5" t="n"/>
      <c r="H3043" s="5" t="n"/>
      <c r="I3043" s="5" t="n"/>
      <c r="J3043" s="5" t="n"/>
      <c r="K3043" s="5" t="n"/>
      <c r="L3043" s="5" t="n"/>
      <c r="M3043" s="5" t="n"/>
      <c r="N3043" s="5" t="n"/>
      <c r="O3043" s="5" t="n"/>
      <c r="P3043" s="5" t="n"/>
      <c r="Q3043" s="5" t="n"/>
      <c r="R3043" s="5" t="n"/>
      <c r="S3043" s="5" t="n"/>
      <c r="T3043" s="5" t="n"/>
      <c r="U3043" s="5" t="n"/>
      <c r="V3043" s="5" t="n"/>
      <c r="W3043" s="5" t="n"/>
      <c r="X3043" s="5" t="n"/>
      <c r="Y3043" s="5" t="n"/>
      <c r="Z3043" s="5" t="n"/>
      <c r="AA3043" s="5" t="n"/>
      <c r="AB3043" s="5" t="n"/>
      <c r="AC3043" s="5" t="n"/>
      <c r="AD3043" s="5" t="n"/>
      <c r="AE3043" s="5" t="n"/>
      <c r="AF3043" s="5" t="n"/>
      <c r="AG3043" s="5" t="n"/>
      <c r="AH3043" s="5" t="n"/>
      <c r="AI3043" s="5" t="n"/>
      <c r="AJ3043" s="5" t="n"/>
      <c r="AK3043" s="5" t="n"/>
      <c r="AL3043" s="5" t="n"/>
      <c r="AM3043" s="5" t="n"/>
      <c r="AN3043" s="5" t="n"/>
      <c r="AO3043" s="5" t="n"/>
      <c r="AP3043" s="5" t="n"/>
      <c r="AQ3043" s="5" t="n"/>
      <c r="AR3043" s="5" t="n"/>
      <c r="AS3043" s="5" t="n"/>
      <c r="AT3043" s="5" t="n"/>
      <c r="AU3043" s="5" t="n"/>
      <c r="AV3043" s="5" t="n"/>
      <c r="AW3043" s="5" t="n"/>
      <c r="AX3043" s="5" t="n"/>
      <c r="AY3043" s="5" t="n"/>
      <c r="AZ3043" s="5" t="n"/>
    </row>
    <row r="3044">
      <c r="A3044" s="1" t="inlineStr">
        <is>
          <t>ener</t>
        </is>
      </c>
      <c r="B3044" s="1" t="inlineStr">
        <is>
          <t>all</t>
        </is>
      </c>
      <c r="C3044" s="1" t="inlineStr">
        <is>
          <t>all</t>
        </is>
      </c>
      <c r="H3044" s="1">
        <f>INDEX(VarLab,MATCH($A3044,VarKey,0))&amp;INDEX(MemLab,MATCH($C3044&amp;"|"&amp;$B3044,MemKey,0))</f>
        <v/>
      </c>
      <c r="I3044" s="1">
        <f>INDEX(VarUnit,MATCH($A3044,VarKey,0))</f>
        <v/>
      </c>
      <c r="J3044" s="1">
        <f>INDEX(VarSrc,MATCH($A3044,VarKey,0))</f>
        <v/>
      </c>
      <c r="K3044" s="17">
        <f>CodePrefix&amp;$A3044&amp;IF($C3044="","","."&amp;$C3044&amp;"."&amp;$B3044)&amp;INDEX(VarEnd,MATCH($A3044,VarKey,0))&amp;K$5</f>
        <v/>
      </c>
      <c r="L3044" s="57">
        <f>SUMIFS(L$983:L$3041,SecVar,"ener",SecFuel,"&lt;&gt;all")+L3062</f>
        <v/>
      </c>
      <c r="M3044" s="58">
        <f>SUMIFS(M$983:M$3041,SecVar,"ener",SecFuel,"&lt;&gt;all")+M3062</f>
        <v/>
      </c>
      <c r="N3044" s="58">
        <f>SUMIFS(N$983:N$3041,SecVar,"ener",SecFuel,"&lt;&gt;all")+N3062</f>
        <v/>
      </c>
      <c r="O3044" s="58">
        <f>SUMIFS(O$983:O$3041,SecVar,"ener",SecFuel,"&lt;&gt;all")+O3062</f>
        <v/>
      </c>
      <c r="P3044" s="58">
        <f>SUMIFS(P$983:P$3041,SecVar,"ener",SecFuel,"&lt;&gt;all")+P3062</f>
        <v/>
      </c>
      <c r="Q3044" s="58">
        <f>SUMIFS(Q$983:Q$3041,SecVar,"ener",SecFuel,"&lt;&gt;all")+Q3062</f>
        <v/>
      </c>
      <c r="R3044" s="58">
        <f>SUMIFS(R$983:R$3041,SecVar,"ener",SecFuel,"&lt;&gt;all")+R3062</f>
        <v/>
      </c>
      <c r="S3044" s="58">
        <f>SUMIFS(S$983:S$3041,SecVar,"ener",SecFuel,"&lt;&gt;all")+S3062</f>
        <v/>
      </c>
      <c r="T3044" s="58">
        <f>SUMIFS(T$983:T$3041,SecVar,"ener",SecFuel,"&lt;&gt;all")+T3062</f>
        <v/>
      </c>
      <c r="U3044" s="58">
        <f>SUMIFS(U$983:U$3041,SecVar,"ener",SecFuel,"&lt;&gt;all")+U3062</f>
        <v/>
      </c>
      <c r="V3044" s="58">
        <f>SUMIFS(V$983:V$3041,SecVar,"ener",SecFuel,"&lt;&gt;all")+V3062</f>
        <v/>
      </c>
      <c r="W3044" s="58">
        <f>SUMIFS(W$983:W$3041,SecVar,"ener",SecFuel,"&lt;&gt;all")+W3062</f>
        <v/>
      </c>
      <c r="X3044" s="58">
        <f>SUMIFS(X$983:X$3041,SecVar,"ener",SecFuel,"&lt;&gt;all")+X3062</f>
        <v/>
      </c>
      <c r="Y3044" s="58">
        <f>SUMIFS(Y$983:Y$3041,SecVar,"ener",SecFuel,"&lt;&gt;all")+Y3062</f>
        <v/>
      </c>
      <c r="Z3044" s="58">
        <f>SUMIFS(Z$983:Z$3041,SecVar,"ener",SecFuel,"&lt;&gt;all")+Z3062</f>
        <v/>
      </c>
      <c r="AA3044" s="58">
        <f>SUMIFS(AA$983:AA$3041,SecVar,"ener",SecFuel,"&lt;&gt;all")+AA3062</f>
        <v/>
      </c>
      <c r="AB3044" s="58">
        <f>SUMIFS(AB$983:AB$3041,SecVar,"ener",SecFuel,"&lt;&gt;all")+AB3062</f>
        <v/>
      </c>
      <c r="AC3044" s="58">
        <f>SUMIFS(AC$983:AC$3041,SecVar,"ener",SecFuel,"&lt;&gt;all")+AC3062</f>
        <v/>
      </c>
      <c r="AD3044" s="58">
        <f>SUMIFS(AD$983:AD$3041,SecVar,"ener",SecFuel,"&lt;&gt;all")+AD3062</f>
        <v/>
      </c>
      <c r="AF3044" s="17">
        <f>CodePrefix&amp;$A3044&amp;IF($C3044="","","."&amp;$C3044&amp;"."&amp;$B3044)&amp;INDEX(VarEnd,MATCH($A3044,VarKey,0))&amp;AF$5</f>
        <v/>
      </c>
      <c r="AG3044" s="57">
        <f>SUMIFS(AG$983:AG$3041,SecVar,"ener",SecFuel,"&lt;&gt;all")+AG3062</f>
        <v/>
      </c>
      <c r="AH3044" s="58">
        <f>SUMIFS(AH$983:AH$3041,SecVar,"ener",SecFuel,"&lt;&gt;all")+AH3062</f>
        <v/>
      </c>
      <c r="AI3044" s="58">
        <f>SUMIFS(AI$983:AI$3041,SecVar,"ener",SecFuel,"&lt;&gt;all")+AI3062</f>
        <v/>
      </c>
      <c r="AJ3044" s="58">
        <f>SUMIFS(AJ$983:AJ$3041,SecVar,"ener",SecFuel,"&lt;&gt;all")+AJ3062</f>
        <v/>
      </c>
      <c r="AK3044" s="58">
        <f>SUMIFS(AK$983:AK$3041,SecVar,"ener",SecFuel,"&lt;&gt;all")+AK3062</f>
        <v/>
      </c>
      <c r="AL3044" s="58">
        <f>SUMIFS(AL$983:AL$3041,SecVar,"ener",SecFuel,"&lt;&gt;all")+AL3062</f>
        <v/>
      </c>
      <c r="AM3044" s="58">
        <f>SUMIFS(AM$983:AM$3041,SecVar,"ener",SecFuel,"&lt;&gt;all")+AM3062</f>
        <v/>
      </c>
      <c r="AN3044" s="58">
        <f>SUMIFS(AN$983:AN$3041,SecVar,"ener",SecFuel,"&lt;&gt;all")+AN3062</f>
        <v/>
      </c>
      <c r="AO3044" s="58">
        <f>SUMIFS(AO$983:AO$3041,SecVar,"ener",SecFuel,"&lt;&gt;all")+AO3062</f>
        <v/>
      </c>
      <c r="AP3044" s="58">
        <f>SUMIFS(AP$983:AP$3041,SecVar,"ener",SecFuel,"&lt;&gt;all")+AP3062</f>
        <v/>
      </c>
      <c r="AQ3044" s="58">
        <f>SUMIFS(AQ$983:AQ$3041,SecVar,"ener",SecFuel,"&lt;&gt;all")+AQ3062</f>
        <v/>
      </c>
      <c r="AR3044" s="58">
        <f>SUMIFS(AR$983:AR$3041,SecVar,"ener",SecFuel,"&lt;&gt;all")+AR3062</f>
        <v/>
      </c>
      <c r="AS3044" s="58">
        <f>SUMIFS(AS$983:AS$3041,SecVar,"ener",SecFuel,"&lt;&gt;all")+AS3062</f>
        <v/>
      </c>
      <c r="AT3044" s="58">
        <f>SUMIFS(AT$983:AT$3041,SecVar,"ener",SecFuel,"&lt;&gt;all")+AT3062</f>
        <v/>
      </c>
      <c r="AU3044" s="58">
        <f>SUMIFS(AU$983:AU$3041,SecVar,"ener",SecFuel,"&lt;&gt;all")+AU3062</f>
        <v/>
      </c>
      <c r="AV3044" s="58">
        <f>SUMIFS(AV$983:AV$3041,SecVar,"ener",SecFuel,"&lt;&gt;all")+AV3062</f>
        <v/>
      </c>
      <c r="AW3044" s="58">
        <f>SUMIFS(AW$983:AW$3041,SecVar,"ener",SecFuel,"&lt;&gt;all")+AW3062</f>
        <v/>
      </c>
      <c r="AX3044" s="58">
        <f>SUMIFS(AX$983:AX$3041,SecVar,"ener",SecFuel,"&lt;&gt;all")+AX3062</f>
        <v/>
      </c>
      <c r="AY3044" s="58">
        <f>SUMIFS(AY$983:AY$3041,SecVar,"ener",SecFuel,"&lt;&gt;all")+AY3062</f>
        <v/>
      </c>
    </row>
    <row r="3045"/>
    <row r="3046" hidden="1" outlineLevel="1">
      <c r="A3046" s="14" t="inlineStr">
        <is>
          <t>ener</t>
        </is>
      </c>
      <c r="B3046" s="14" t="inlineStr">
        <is>
          <t>all</t>
        </is>
      </c>
      <c r="C3046" s="14" t="inlineStr">
        <is>
          <t>rod</t>
        </is>
      </c>
      <c r="H3046" s="14">
        <f>INDEX(VarLab,MATCH($A3046,VarKey,0))&amp;INDEX(MemLab,MATCH($C3046&amp;"|"&amp;$B3046,MemKey,0))</f>
        <v/>
      </c>
      <c r="I3046" s="14">
        <f>INDEX(VarUnit,MATCH($A3046,VarKey,0))</f>
        <v/>
      </c>
      <c r="J3046" s="14">
        <f>INDEX(VarSrc,MATCH($A3046,VarKey,0))</f>
        <v/>
      </c>
      <c r="K3046" s="11">
        <f>CodePrefix&amp;$A3046&amp;IF($C3046="","","."&amp;$C3046&amp;"."&amp;$B3046)&amp;INDEX(VarEnd,MATCH($A3046,VarKey,0))&amp;K$5</f>
        <v/>
      </c>
      <c r="L3046" s="39">
        <f>SUMIFS(L$983:L$3041,SecVar,"ener",SecSub,$C3046,SecFuel,"&lt;&gt;all")</f>
        <v/>
      </c>
      <c r="M3046" s="40">
        <f>SUMIFS(M$983:M$3041,SecVar,"ener",SecSub,$C3046,SecFuel,"&lt;&gt;all")</f>
        <v/>
      </c>
      <c r="N3046" s="40">
        <f>SUMIFS(N$983:N$3041,SecVar,"ener",SecSub,$C3046,SecFuel,"&lt;&gt;all")</f>
        <v/>
      </c>
      <c r="O3046" s="40">
        <f>SUMIFS(O$983:O$3041,SecVar,"ener",SecSub,$C3046,SecFuel,"&lt;&gt;all")</f>
        <v/>
      </c>
      <c r="P3046" s="40">
        <f>SUMIFS(P$983:P$3041,SecVar,"ener",SecSub,$C3046,SecFuel,"&lt;&gt;all")</f>
        <v/>
      </c>
      <c r="Q3046" s="40">
        <f>SUMIFS(Q$983:Q$3041,SecVar,"ener",SecSub,$C3046,SecFuel,"&lt;&gt;all")</f>
        <v/>
      </c>
      <c r="R3046" s="40">
        <f>SUMIFS(R$983:R$3041,SecVar,"ener",SecSub,$C3046,SecFuel,"&lt;&gt;all")</f>
        <v/>
      </c>
      <c r="S3046" s="40">
        <f>SUMIFS(S$983:S$3041,SecVar,"ener",SecSub,$C3046,SecFuel,"&lt;&gt;all")</f>
        <v/>
      </c>
      <c r="T3046" s="40">
        <f>SUMIFS(T$983:T$3041,SecVar,"ener",SecSub,$C3046,SecFuel,"&lt;&gt;all")</f>
        <v/>
      </c>
      <c r="U3046" s="40">
        <f>SUMIFS(U$983:U$3041,SecVar,"ener",SecSub,$C3046,SecFuel,"&lt;&gt;all")</f>
        <v/>
      </c>
      <c r="V3046" s="40">
        <f>SUMIFS(V$983:V$3041,SecVar,"ener",SecSub,$C3046,SecFuel,"&lt;&gt;all")</f>
        <v/>
      </c>
      <c r="W3046" s="40">
        <f>SUMIFS(W$983:W$3041,SecVar,"ener",SecSub,$C3046,SecFuel,"&lt;&gt;all")</f>
        <v/>
      </c>
      <c r="X3046" s="40">
        <f>SUMIFS(X$983:X$3041,SecVar,"ener",SecSub,$C3046,SecFuel,"&lt;&gt;all")</f>
        <v/>
      </c>
      <c r="Y3046" s="40">
        <f>SUMIFS(Y$983:Y$3041,SecVar,"ener",SecSub,$C3046,SecFuel,"&lt;&gt;all")</f>
        <v/>
      </c>
      <c r="Z3046" s="40">
        <f>SUMIFS(Z$983:Z$3041,SecVar,"ener",SecSub,$C3046,SecFuel,"&lt;&gt;all")</f>
        <v/>
      </c>
      <c r="AA3046" s="40">
        <f>SUMIFS(AA$983:AA$3041,SecVar,"ener",SecSub,$C3046,SecFuel,"&lt;&gt;all")</f>
        <v/>
      </c>
      <c r="AB3046" s="40">
        <f>SUMIFS(AB$983:AB$3041,SecVar,"ener",SecSub,$C3046,SecFuel,"&lt;&gt;all")</f>
        <v/>
      </c>
      <c r="AC3046" s="40">
        <f>SUMIFS(AC$983:AC$3041,SecVar,"ener",SecSub,$C3046,SecFuel,"&lt;&gt;all")</f>
        <v/>
      </c>
      <c r="AD3046" s="40">
        <f>SUMIFS(AD$983:AD$3041,SecVar,"ener",SecSub,$C3046,SecFuel,"&lt;&gt;all")</f>
        <v/>
      </c>
      <c r="AF3046" s="11">
        <f>CodePrefix&amp;$A3046&amp;IF($C3046="","","."&amp;$C3046&amp;"."&amp;$B3046)&amp;INDEX(VarEnd,MATCH($A3046,VarKey,0))&amp;AF$5</f>
        <v/>
      </c>
      <c r="AG3046" s="39">
        <f>SUMIFS(AG$983:AG$3041,SecVar,"ener",SecSub,$C3046,SecFuel,"&lt;&gt;all")</f>
        <v/>
      </c>
      <c r="AH3046" s="40">
        <f>SUMIFS(AH$983:AH$3041,SecVar,"ener",SecSub,$C3046,SecFuel,"&lt;&gt;all")</f>
        <v/>
      </c>
      <c r="AI3046" s="40">
        <f>SUMIFS(AI$983:AI$3041,SecVar,"ener",SecSub,$C3046,SecFuel,"&lt;&gt;all")</f>
        <v/>
      </c>
      <c r="AJ3046" s="40">
        <f>SUMIFS(AJ$983:AJ$3041,SecVar,"ener",SecSub,$C3046,SecFuel,"&lt;&gt;all")</f>
        <v/>
      </c>
      <c r="AK3046" s="40">
        <f>SUMIFS(AK$983:AK$3041,SecVar,"ener",SecSub,$C3046,SecFuel,"&lt;&gt;all")</f>
        <v/>
      </c>
      <c r="AL3046" s="40">
        <f>SUMIFS(AL$983:AL$3041,SecVar,"ener",SecSub,$C3046,SecFuel,"&lt;&gt;all")</f>
        <v/>
      </c>
      <c r="AM3046" s="40">
        <f>SUMIFS(AM$983:AM$3041,SecVar,"ener",SecSub,$C3046,SecFuel,"&lt;&gt;all")</f>
        <v/>
      </c>
      <c r="AN3046" s="40">
        <f>SUMIFS(AN$983:AN$3041,SecVar,"ener",SecSub,$C3046,SecFuel,"&lt;&gt;all")</f>
        <v/>
      </c>
      <c r="AO3046" s="40">
        <f>SUMIFS(AO$983:AO$3041,SecVar,"ener",SecSub,$C3046,SecFuel,"&lt;&gt;all")</f>
        <v/>
      </c>
      <c r="AP3046" s="40">
        <f>SUMIFS(AP$983:AP$3041,SecVar,"ener",SecSub,$C3046,SecFuel,"&lt;&gt;all")</f>
        <v/>
      </c>
      <c r="AQ3046" s="40">
        <f>SUMIFS(AQ$983:AQ$3041,SecVar,"ener",SecSub,$C3046,SecFuel,"&lt;&gt;all")</f>
        <v/>
      </c>
      <c r="AR3046" s="40">
        <f>SUMIFS(AR$983:AR$3041,SecVar,"ener",SecSub,$C3046,SecFuel,"&lt;&gt;all")</f>
        <v/>
      </c>
      <c r="AS3046" s="40">
        <f>SUMIFS(AS$983:AS$3041,SecVar,"ener",SecSub,$C3046,SecFuel,"&lt;&gt;all")</f>
        <v/>
      </c>
      <c r="AT3046" s="40">
        <f>SUMIFS(AT$983:AT$3041,SecVar,"ener",SecSub,$C3046,SecFuel,"&lt;&gt;all")</f>
        <v/>
      </c>
      <c r="AU3046" s="40">
        <f>SUMIFS(AU$983:AU$3041,SecVar,"ener",SecSub,$C3046,SecFuel,"&lt;&gt;all")</f>
        <v/>
      </c>
      <c r="AV3046" s="40">
        <f>SUMIFS(AV$983:AV$3041,SecVar,"ener",SecSub,$C3046,SecFuel,"&lt;&gt;all")</f>
        <v/>
      </c>
      <c r="AW3046" s="40">
        <f>SUMIFS(AW$983:AW$3041,SecVar,"ener",SecSub,$C3046,SecFuel,"&lt;&gt;all")</f>
        <v/>
      </c>
      <c r="AX3046" s="40">
        <f>SUMIFS(AX$983:AX$3041,SecVar,"ener",SecSub,$C3046,SecFuel,"&lt;&gt;all")</f>
        <v/>
      </c>
      <c r="AY3046" s="40">
        <f>SUMIFS(AY$983:AY$3041,SecVar,"ener",SecSub,$C3046,SecFuel,"&lt;&gt;all")</f>
        <v/>
      </c>
    </row>
    <row r="3047" hidden="1" outlineLevel="1">
      <c r="A3047" s="14" t="inlineStr">
        <is>
          <t>ener</t>
        </is>
      </c>
      <c r="B3047" s="14" t="inlineStr">
        <is>
          <t>all</t>
        </is>
      </c>
      <c r="C3047" s="14" t="inlineStr">
        <is>
          <t>ral</t>
        </is>
      </c>
      <c r="H3047" s="14">
        <f>INDEX(VarLab,MATCH($A3047,VarKey,0))&amp;INDEX(MemLab,MATCH($C3047&amp;"|"&amp;$B3047,MemKey,0))</f>
        <v/>
      </c>
      <c r="I3047" s="14">
        <f>INDEX(VarUnit,MATCH($A3047,VarKey,0))</f>
        <v/>
      </c>
      <c r="J3047" s="14">
        <f>INDEX(VarSrc,MATCH($A3047,VarKey,0))</f>
        <v/>
      </c>
      <c r="K3047" s="11">
        <f>CodePrefix&amp;$A3047&amp;IF($C3047="","","."&amp;$C3047&amp;"."&amp;$B3047)&amp;INDEX(VarEnd,MATCH($A3047,VarKey,0))&amp;K$5</f>
        <v/>
      </c>
      <c r="L3047" s="39">
        <f>SUMIFS(L$983:L$3041,SecVar,"ener",SecSub,$C3047,SecFuel,"&lt;&gt;all")</f>
        <v/>
      </c>
      <c r="M3047" s="40">
        <f>SUMIFS(M$983:M$3041,SecVar,"ener",SecSub,$C3047,SecFuel,"&lt;&gt;all")</f>
        <v/>
      </c>
      <c r="N3047" s="40">
        <f>SUMIFS(N$983:N$3041,SecVar,"ener",SecSub,$C3047,SecFuel,"&lt;&gt;all")</f>
        <v/>
      </c>
      <c r="O3047" s="40">
        <f>SUMIFS(O$983:O$3041,SecVar,"ener",SecSub,$C3047,SecFuel,"&lt;&gt;all")</f>
        <v/>
      </c>
      <c r="P3047" s="40">
        <f>SUMIFS(P$983:P$3041,SecVar,"ener",SecSub,$C3047,SecFuel,"&lt;&gt;all")</f>
        <v/>
      </c>
      <c r="Q3047" s="40">
        <f>SUMIFS(Q$983:Q$3041,SecVar,"ener",SecSub,$C3047,SecFuel,"&lt;&gt;all")</f>
        <v/>
      </c>
      <c r="R3047" s="40">
        <f>SUMIFS(R$983:R$3041,SecVar,"ener",SecSub,$C3047,SecFuel,"&lt;&gt;all")</f>
        <v/>
      </c>
      <c r="S3047" s="40">
        <f>SUMIFS(S$983:S$3041,SecVar,"ener",SecSub,$C3047,SecFuel,"&lt;&gt;all")</f>
        <v/>
      </c>
      <c r="T3047" s="40">
        <f>SUMIFS(T$983:T$3041,SecVar,"ener",SecSub,$C3047,SecFuel,"&lt;&gt;all")</f>
        <v/>
      </c>
      <c r="U3047" s="40">
        <f>SUMIFS(U$983:U$3041,SecVar,"ener",SecSub,$C3047,SecFuel,"&lt;&gt;all")</f>
        <v/>
      </c>
      <c r="V3047" s="40">
        <f>SUMIFS(V$983:V$3041,SecVar,"ener",SecSub,$C3047,SecFuel,"&lt;&gt;all")</f>
        <v/>
      </c>
      <c r="W3047" s="40">
        <f>SUMIFS(W$983:W$3041,SecVar,"ener",SecSub,$C3047,SecFuel,"&lt;&gt;all")</f>
        <v/>
      </c>
      <c r="X3047" s="40">
        <f>SUMIFS(X$983:X$3041,SecVar,"ener",SecSub,$C3047,SecFuel,"&lt;&gt;all")</f>
        <v/>
      </c>
      <c r="Y3047" s="40">
        <f>SUMIFS(Y$983:Y$3041,SecVar,"ener",SecSub,$C3047,SecFuel,"&lt;&gt;all")</f>
        <v/>
      </c>
      <c r="Z3047" s="40">
        <f>SUMIFS(Z$983:Z$3041,SecVar,"ener",SecSub,$C3047,SecFuel,"&lt;&gt;all")</f>
        <v/>
      </c>
      <c r="AA3047" s="40">
        <f>SUMIFS(AA$983:AA$3041,SecVar,"ener",SecSub,$C3047,SecFuel,"&lt;&gt;all")</f>
        <v/>
      </c>
      <c r="AB3047" s="40">
        <f>SUMIFS(AB$983:AB$3041,SecVar,"ener",SecSub,$C3047,SecFuel,"&lt;&gt;all")</f>
        <v/>
      </c>
      <c r="AC3047" s="40">
        <f>SUMIFS(AC$983:AC$3041,SecVar,"ener",SecSub,$C3047,SecFuel,"&lt;&gt;all")</f>
        <v/>
      </c>
      <c r="AD3047" s="40">
        <f>SUMIFS(AD$983:AD$3041,SecVar,"ener",SecSub,$C3047,SecFuel,"&lt;&gt;all")</f>
        <v/>
      </c>
      <c r="AF3047" s="11">
        <f>CodePrefix&amp;$A3047&amp;IF($C3047="","","."&amp;$C3047&amp;"."&amp;$B3047)&amp;INDEX(VarEnd,MATCH($A3047,VarKey,0))&amp;AF$5</f>
        <v/>
      </c>
      <c r="AG3047" s="39">
        <f>SUMIFS(AG$983:AG$3041,SecVar,"ener",SecSub,$C3047,SecFuel,"&lt;&gt;all")</f>
        <v/>
      </c>
      <c r="AH3047" s="40">
        <f>SUMIFS(AH$983:AH$3041,SecVar,"ener",SecSub,$C3047,SecFuel,"&lt;&gt;all")</f>
        <v/>
      </c>
      <c r="AI3047" s="40">
        <f>SUMIFS(AI$983:AI$3041,SecVar,"ener",SecSub,$C3047,SecFuel,"&lt;&gt;all")</f>
        <v/>
      </c>
      <c r="AJ3047" s="40">
        <f>SUMIFS(AJ$983:AJ$3041,SecVar,"ener",SecSub,$C3047,SecFuel,"&lt;&gt;all")</f>
        <v/>
      </c>
      <c r="AK3047" s="40">
        <f>SUMIFS(AK$983:AK$3041,SecVar,"ener",SecSub,$C3047,SecFuel,"&lt;&gt;all")</f>
        <v/>
      </c>
      <c r="AL3047" s="40">
        <f>SUMIFS(AL$983:AL$3041,SecVar,"ener",SecSub,$C3047,SecFuel,"&lt;&gt;all")</f>
        <v/>
      </c>
      <c r="AM3047" s="40">
        <f>SUMIFS(AM$983:AM$3041,SecVar,"ener",SecSub,$C3047,SecFuel,"&lt;&gt;all")</f>
        <v/>
      </c>
      <c r="AN3047" s="40">
        <f>SUMIFS(AN$983:AN$3041,SecVar,"ener",SecSub,$C3047,SecFuel,"&lt;&gt;all")</f>
        <v/>
      </c>
      <c r="AO3047" s="40">
        <f>SUMIFS(AO$983:AO$3041,SecVar,"ener",SecSub,$C3047,SecFuel,"&lt;&gt;all")</f>
        <v/>
      </c>
      <c r="AP3047" s="40">
        <f>SUMIFS(AP$983:AP$3041,SecVar,"ener",SecSub,$C3047,SecFuel,"&lt;&gt;all")</f>
        <v/>
      </c>
      <c r="AQ3047" s="40">
        <f>SUMIFS(AQ$983:AQ$3041,SecVar,"ener",SecSub,$C3047,SecFuel,"&lt;&gt;all")</f>
        <v/>
      </c>
      <c r="AR3047" s="40">
        <f>SUMIFS(AR$983:AR$3041,SecVar,"ener",SecSub,$C3047,SecFuel,"&lt;&gt;all")</f>
        <v/>
      </c>
      <c r="AS3047" s="40">
        <f>SUMIFS(AS$983:AS$3041,SecVar,"ener",SecSub,$C3047,SecFuel,"&lt;&gt;all")</f>
        <v/>
      </c>
      <c r="AT3047" s="40">
        <f>SUMIFS(AT$983:AT$3041,SecVar,"ener",SecSub,$C3047,SecFuel,"&lt;&gt;all")</f>
        <v/>
      </c>
      <c r="AU3047" s="40">
        <f>SUMIFS(AU$983:AU$3041,SecVar,"ener",SecSub,$C3047,SecFuel,"&lt;&gt;all")</f>
        <v/>
      </c>
      <c r="AV3047" s="40">
        <f>SUMIFS(AV$983:AV$3041,SecVar,"ener",SecSub,$C3047,SecFuel,"&lt;&gt;all")</f>
        <v/>
      </c>
      <c r="AW3047" s="40">
        <f>SUMIFS(AW$983:AW$3041,SecVar,"ener",SecSub,$C3047,SecFuel,"&lt;&gt;all")</f>
        <v/>
      </c>
      <c r="AX3047" s="40">
        <f>SUMIFS(AX$983:AX$3041,SecVar,"ener",SecSub,$C3047,SecFuel,"&lt;&gt;all")</f>
        <v/>
      </c>
      <c r="AY3047" s="40">
        <f>SUMIFS(AY$983:AY$3041,SecVar,"ener",SecSub,$C3047,SecFuel,"&lt;&gt;all")</f>
        <v/>
      </c>
    </row>
    <row r="3048" hidden="1" outlineLevel="1">
      <c r="A3048" s="14" t="inlineStr">
        <is>
          <t>ener</t>
        </is>
      </c>
      <c r="B3048" s="14" t="inlineStr">
        <is>
          <t>all</t>
        </is>
      </c>
      <c r="C3048" s="14" t="inlineStr">
        <is>
          <t>avi</t>
        </is>
      </c>
      <c r="H3048" s="14">
        <f>INDEX(VarLab,MATCH($A3048,VarKey,0))&amp;INDEX(MemLab,MATCH($C3048&amp;"|"&amp;$B3048,MemKey,0))</f>
        <v/>
      </c>
      <c r="I3048" s="14">
        <f>INDEX(VarUnit,MATCH($A3048,VarKey,0))</f>
        <v/>
      </c>
      <c r="J3048" s="14">
        <f>INDEX(VarSrc,MATCH($A3048,VarKey,0))</f>
        <v/>
      </c>
      <c r="K3048" s="11">
        <f>CodePrefix&amp;$A3048&amp;IF($C3048="","","."&amp;$C3048&amp;"."&amp;$B3048)&amp;INDEX(VarEnd,MATCH($A3048,VarKey,0))&amp;K$5</f>
        <v/>
      </c>
      <c r="L3048" s="39">
        <f>SUMIFS(L$983:L$3041,SecVar,"ener",SecSub,$C3048,SecFuel,"&lt;&gt;all")</f>
        <v/>
      </c>
      <c r="M3048" s="40">
        <f>SUMIFS(M$983:M$3041,SecVar,"ener",SecSub,$C3048,SecFuel,"&lt;&gt;all")</f>
        <v/>
      </c>
      <c r="N3048" s="40">
        <f>SUMIFS(N$983:N$3041,SecVar,"ener",SecSub,$C3048,SecFuel,"&lt;&gt;all")</f>
        <v/>
      </c>
      <c r="O3048" s="40">
        <f>SUMIFS(O$983:O$3041,SecVar,"ener",SecSub,$C3048,SecFuel,"&lt;&gt;all")</f>
        <v/>
      </c>
      <c r="P3048" s="40">
        <f>SUMIFS(P$983:P$3041,SecVar,"ener",SecSub,$C3048,SecFuel,"&lt;&gt;all")</f>
        <v/>
      </c>
      <c r="Q3048" s="40">
        <f>SUMIFS(Q$983:Q$3041,SecVar,"ener",SecSub,$C3048,SecFuel,"&lt;&gt;all")</f>
        <v/>
      </c>
      <c r="R3048" s="40">
        <f>SUMIFS(R$983:R$3041,SecVar,"ener",SecSub,$C3048,SecFuel,"&lt;&gt;all")</f>
        <v/>
      </c>
      <c r="S3048" s="40">
        <f>SUMIFS(S$983:S$3041,SecVar,"ener",SecSub,$C3048,SecFuel,"&lt;&gt;all")</f>
        <v/>
      </c>
      <c r="T3048" s="40">
        <f>SUMIFS(T$983:T$3041,SecVar,"ener",SecSub,$C3048,SecFuel,"&lt;&gt;all")</f>
        <v/>
      </c>
      <c r="U3048" s="40">
        <f>SUMIFS(U$983:U$3041,SecVar,"ener",SecSub,$C3048,SecFuel,"&lt;&gt;all")</f>
        <v/>
      </c>
      <c r="V3048" s="40">
        <f>SUMIFS(V$983:V$3041,SecVar,"ener",SecSub,$C3048,SecFuel,"&lt;&gt;all")</f>
        <v/>
      </c>
      <c r="W3048" s="40">
        <f>SUMIFS(W$983:W$3041,SecVar,"ener",SecSub,$C3048,SecFuel,"&lt;&gt;all")</f>
        <v/>
      </c>
      <c r="X3048" s="40">
        <f>SUMIFS(X$983:X$3041,SecVar,"ener",SecSub,$C3048,SecFuel,"&lt;&gt;all")</f>
        <v/>
      </c>
      <c r="Y3048" s="40">
        <f>SUMIFS(Y$983:Y$3041,SecVar,"ener",SecSub,$C3048,SecFuel,"&lt;&gt;all")</f>
        <v/>
      </c>
      <c r="Z3048" s="40">
        <f>SUMIFS(Z$983:Z$3041,SecVar,"ener",SecSub,$C3048,SecFuel,"&lt;&gt;all")</f>
        <v/>
      </c>
      <c r="AA3048" s="40">
        <f>SUMIFS(AA$983:AA$3041,SecVar,"ener",SecSub,$C3048,SecFuel,"&lt;&gt;all")</f>
        <v/>
      </c>
      <c r="AB3048" s="40">
        <f>SUMIFS(AB$983:AB$3041,SecVar,"ener",SecSub,$C3048,SecFuel,"&lt;&gt;all")</f>
        <v/>
      </c>
      <c r="AC3048" s="40">
        <f>SUMIFS(AC$983:AC$3041,SecVar,"ener",SecSub,$C3048,SecFuel,"&lt;&gt;all")</f>
        <v/>
      </c>
      <c r="AD3048" s="40">
        <f>SUMIFS(AD$983:AD$3041,SecVar,"ener",SecSub,$C3048,SecFuel,"&lt;&gt;all")</f>
        <v/>
      </c>
      <c r="AF3048" s="11">
        <f>CodePrefix&amp;$A3048&amp;IF($C3048="","","."&amp;$C3048&amp;"."&amp;$B3048)&amp;INDEX(VarEnd,MATCH($A3048,VarKey,0))&amp;AF$5</f>
        <v/>
      </c>
      <c r="AG3048" s="39">
        <f>SUMIFS(AG$983:AG$3041,SecVar,"ener",SecSub,$C3048,SecFuel,"&lt;&gt;all")</f>
        <v/>
      </c>
      <c r="AH3048" s="40">
        <f>SUMIFS(AH$983:AH$3041,SecVar,"ener",SecSub,$C3048,SecFuel,"&lt;&gt;all")</f>
        <v/>
      </c>
      <c r="AI3048" s="40">
        <f>SUMIFS(AI$983:AI$3041,SecVar,"ener",SecSub,$C3048,SecFuel,"&lt;&gt;all")</f>
        <v/>
      </c>
      <c r="AJ3048" s="40">
        <f>SUMIFS(AJ$983:AJ$3041,SecVar,"ener",SecSub,$C3048,SecFuel,"&lt;&gt;all")</f>
        <v/>
      </c>
      <c r="AK3048" s="40">
        <f>SUMIFS(AK$983:AK$3041,SecVar,"ener",SecSub,$C3048,SecFuel,"&lt;&gt;all")</f>
        <v/>
      </c>
      <c r="AL3048" s="40">
        <f>SUMIFS(AL$983:AL$3041,SecVar,"ener",SecSub,$C3048,SecFuel,"&lt;&gt;all")</f>
        <v/>
      </c>
      <c r="AM3048" s="40">
        <f>SUMIFS(AM$983:AM$3041,SecVar,"ener",SecSub,$C3048,SecFuel,"&lt;&gt;all")</f>
        <v/>
      </c>
      <c r="AN3048" s="40">
        <f>SUMIFS(AN$983:AN$3041,SecVar,"ener",SecSub,$C3048,SecFuel,"&lt;&gt;all")</f>
        <v/>
      </c>
      <c r="AO3048" s="40">
        <f>SUMIFS(AO$983:AO$3041,SecVar,"ener",SecSub,$C3048,SecFuel,"&lt;&gt;all")</f>
        <v/>
      </c>
      <c r="AP3048" s="40">
        <f>SUMIFS(AP$983:AP$3041,SecVar,"ener",SecSub,$C3048,SecFuel,"&lt;&gt;all")</f>
        <v/>
      </c>
      <c r="AQ3048" s="40">
        <f>SUMIFS(AQ$983:AQ$3041,SecVar,"ener",SecSub,$C3048,SecFuel,"&lt;&gt;all")</f>
        <v/>
      </c>
      <c r="AR3048" s="40">
        <f>SUMIFS(AR$983:AR$3041,SecVar,"ener",SecSub,$C3048,SecFuel,"&lt;&gt;all")</f>
        <v/>
      </c>
      <c r="AS3048" s="40">
        <f>SUMIFS(AS$983:AS$3041,SecVar,"ener",SecSub,$C3048,SecFuel,"&lt;&gt;all")</f>
        <v/>
      </c>
      <c r="AT3048" s="40">
        <f>SUMIFS(AT$983:AT$3041,SecVar,"ener",SecSub,$C3048,SecFuel,"&lt;&gt;all")</f>
        <v/>
      </c>
      <c r="AU3048" s="40">
        <f>SUMIFS(AU$983:AU$3041,SecVar,"ener",SecSub,$C3048,SecFuel,"&lt;&gt;all")</f>
        <v/>
      </c>
      <c r="AV3048" s="40">
        <f>SUMIFS(AV$983:AV$3041,SecVar,"ener",SecSub,$C3048,SecFuel,"&lt;&gt;all")</f>
        <v/>
      </c>
      <c r="AW3048" s="40">
        <f>SUMIFS(AW$983:AW$3041,SecVar,"ener",SecSub,$C3048,SecFuel,"&lt;&gt;all")</f>
        <v/>
      </c>
      <c r="AX3048" s="40">
        <f>SUMIFS(AX$983:AX$3041,SecVar,"ener",SecSub,$C3048,SecFuel,"&lt;&gt;all")</f>
        <v/>
      </c>
      <c r="AY3048" s="40">
        <f>SUMIFS(AY$983:AY$3041,SecVar,"ener",SecSub,$C3048,SecFuel,"&lt;&gt;all")</f>
        <v/>
      </c>
    </row>
    <row r="3049" hidden="1" outlineLevel="1">
      <c r="A3049" s="14" t="inlineStr">
        <is>
          <t>ener</t>
        </is>
      </c>
      <c r="B3049" s="14" t="inlineStr">
        <is>
          <t>all</t>
        </is>
      </c>
      <c r="C3049" s="14" t="inlineStr">
        <is>
          <t>nav</t>
        </is>
      </c>
      <c r="H3049" s="14">
        <f>INDEX(VarLab,MATCH($A3049,VarKey,0))&amp;INDEX(MemLab,MATCH($C3049&amp;"|"&amp;$B3049,MemKey,0))</f>
        <v/>
      </c>
      <c r="I3049" s="14">
        <f>INDEX(VarUnit,MATCH($A3049,VarKey,0))</f>
        <v/>
      </c>
      <c r="J3049" s="14">
        <f>INDEX(VarSrc,MATCH($A3049,VarKey,0))</f>
        <v/>
      </c>
      <c r="K3049" s="11">
        <f>CodePrefix&amp;$A3049&amp;IF($C3049="","","."&amp;$C3049&amp;"."&amp;$B3049)&amp;INDEX(VarEnd,MATCH($A3049,VarKey,0))&amp;K$5</f>
        <v/>
      </c>
      <c r="L3049" s="39">
        <f>SUMIFS(L$983:L$3041,SecVar,"ener",SecSub,$C3049,SecFuel,"&lt;&gt;all")</f>
        <v/>
      </c>
      <c r="M3049" s="40">
        <f>SUMIFS(M$983:M$3041,SecVar,"ener",SecSub,$C3049,SecFuel,"&lt;&gt;all")</f>
        <v/>
      </c>
      <c r="N3049" s="40">
        <f>SUMIFS(N$983:N$3041,SecVar,"ener",SecSub,$C3049,SecFuel,"&lt;&gt;all")</f>
        <v/>
      </c>
      <c r="O3049" s="40">
        <f>SUMIFS(O$983:O$3041,SecVar,"ener",SecSub,$C3049,SecFuel,"&lt;&gt;all")</f>
        <v/>
      </c>
      <c r="P3049" s="40">
        <f>SUMIFS(P$983:P$3041,SecVar,"ener",SecSub,$C3049,SecFuel,"&lt;&gt;all")</f>
        <v/>
      </c>
      <c r="Q3049" s="40">
        <f>SUMIFS(Q$983:Q$3041,SecVar,"ener",SecSub,$C3049,SecFuel,"&lt;&gt;all")</f>
        <v/>
      </c>
      <c r="R3049" s="40">
        <f>SUMIFS(R$983:R$3041,SecVar,"ener",SecSub,$C3049,SecFuel,"&lt;&gt;all")</f>
        <v/>
      </c>
      <c r="S3049" s="40">
        <f>SUMIFS(S$983:S$3041,SecVar,"ener",SecSub,$C3049,SecFuel,"&lt;&gt;all")</f>
        <v/>
      </c>
      <c r="T3049" s="40">
        <f>SUMIFS(T$983:T$3041,SecVar,"ener",SecSub,$C3049,SecFuel,"&lt;&gt;all")</f>
        <v/>
      </c>
      <c r="U3049" s="40">
        <f>SUMIFS(U$983:U$3041,SecVar,"ener",SecSub,$C3049,SecFuel,"&lt;&gt;all")</f>
        <v/>
      </c>
      <c r="V3049" s="40">
        <f>SUMIFS(V$983:V$3041,SecVar,"ener",SecSub,$C3049,SecFuel,"&lt;&gt;all")</f>
        <v/>
      </c>
      <c r="W3049" s="40">
        <f>SUMIFS(W$983:W$3041,SecVar,"ener",SecSub,$C3049,SecFuel,"&lt;&gt;all")</f>
        <v/>
      </c>
      <c r="X3049" s="40">
        <f>SUMIFS(X$983:X$3041,SecVar,"ener",SecSub,$C3049,SecFuel,"&lt;&gt;all")</f>
        <v/>
      </c>
      <c r="Y3049" s="40">
        <f>SUMIFS(Y$983:Y$3041,SecVar,"ener",SecSub,$C3049,SecFuel,"&lt;&gt;all")</f>
        <v/>
      </c>
      <c r="Z3049" s="40">
        <f>SUMIFS(Z$983:Z$3041,SecVar,"ener",SecSub,$C3049,SecFuel,"&lt;&gt;all")</f>
        <v/>
      </c>
      <c r="AA3049" s="40">
        <f>SUMIFS(AA$983:AA$3041,SecVar,"ener",SecSub,$C3049,SecFuel,"&lt;&gt;all")</f>
        <v/>
      </c>
      <c r="AB3049" s="40">
        <f>SUMIFS(AB$983:AB$3041,SecVar,"ener",SecSub,$C3049,SecFuel,"&lt;&gt;all")</f>
        <v/>
      </c>
      <c r="AC3049" s="40">
        <f>SUMIFS(AC$983:AC$3041,SecVar,"ener",SecSub,$C3049,SecFuel,"&lt;&gt;all")</f>
        <v/>
      </c>
      <c r="AD3049" s="40">
        <f>SUMIFS(AD$983:AD$3041,SecVar,"ener",SecSub,$C3049,SecFuel,"&lt;&gt;all")</f>
        <v/>
      </c>
      <c r="AF3049" s="11">
        <f>CodePrefix&amp;$A3049&amp;IF($C3049="","","."&amp;$C3049&amp;"."&amp;$B3049)&amp;INDEX(VarEnd,MATCH($A3049,VarKey,0))&amp;AF$5</f>
        <v/>
      </c>
      <c r="AG3049" s="39">
        <f>SUMIFS(AG$983:AG$3041,SecVar,"ener",SecSub,$C3049,SecFuel,"&lt;&gt;all")</f>
        <v/>
      </c>
      <c r="AH3049" s="40">
        <f>SUMIFS(AH$983:AH$3041,SecVar,"ener",SecSub,$C3049,SecFuel,"&lt;&gt;all")</f>
        <v/>
      </c>
      <c r="AI3049" s="40">
        <f>SUMIFS(AI$983:AI$3041,SecVar,"ener",SecSub,$C3049,SecFuel,"&lt;&gt;all")</f>
        <v/>
      </c>
      <c r="AJ3049" s="40">
        <f>SUMIFS(AJ$983:AJ$3041,SecVar,"ener",SecSub,$C3049,SecFuel,"&lt;&gt;all")</f>
        <v/>
      </c>
      <c r="AK3049" s="40">
        <f>SUMIFS(AK$983:AK$3041,SecVar,"ener",SecSub,$C3049,SecFuel,"&lt;&gt;all")</f>
        <v/>
      </c>
      <c r="AL3049" s="40">
        <f>SUMIFS(AL$983:AL$3041,SecVar,"ener",SecSub,$C3049,SecFuel,"&lt;&gt;all")</f>
        <v/>
      </c>
      <c r="AM3049" s="40">
        <f>SUMIFS(AM$983:AM$3041,SecVar,"ener",SecSub,$C3049,SecFuel,"&lt;&gt;all")</f>
        <v/>
      </c>
      <c r="AN3049" s="40">
        <f>SUMIFS(AN$983:AN$3041,SecVar,"ener",SecSub,$C3049,SecFuel,"&lt;&gt;all")</f>
        <v/>
      </c>
      <c r="AO3049" s="40">
        <f>SUMIFS(AO$983:AO$3041,SecVar,"ener",SecSub,$C3049,SecFuel,"&lt;&gt;all")</f>
        <v/>
      </c>
      <c r="AP3049" s="40">
        <f>SUMIFS(AP$983:AP$3041,SecVar,"ener",SecSub,$C3049,SecFuel,"&lt;&gt;all")</f>
        <v/>
      </c>
      <c r="AQ3049" s="40">
        <f>SUMIFS(AQ$983:AQ$3041,SecVar,"ener",SecSub,$C3049,SecFuel,"&lt;&gt;all")</f>
        <v/>
      </c>
      <c r="AR3049" s="40">
        <f>SUMIFS(AR$983:AR$3041,SecVar,"ener",SecSub,$C3049,SecFuel,"&lt;&gt;all")</f>
        <v/>
      </c>
      <c r="AS3049" s="40">
        <f>SUMIFS(AS$983:AS$3041,SecVar,"ener",SecSub,$C3049,SecFuel,"&lt;&gt;all")</f>
        <v/>
      </c>
      <c r="AT3049" s="40">
        <f>SUMIFS(AT$983:AT$3041,SecVar,"ener",SecSub,$C3049,SecFuel,"&lt;&gt;all")</f>
        <v/>
      </c>
      <c r="AU3049" s="40">
        <f>SUMIFS(AU$983:AU$3041,SecVar,"ener",SecSub,$C3049,SecFuel,"&lt;&gt;all")</f>
        <v/>
      </c>
      <c r="AV3049" s="40">
        <f>SUMIFS(AV$983:AV$3041,SecVar,"ener",SecSub,$C3049,SecFuel,"&lt;&gt;all")</f>
        <v/>
      </c>
      <c r="AW3049" s="40">
        <f>SUMIFS(AW$983:AW$3041,SecVar,"ener",SecSub,$C3049,SecFuel,"&lt;&gt;all")</f>
        <v/>
      </c>
      <c r="AX3049" s="40">
        <f>SUMIFS(AX$983:AX$3041,SecVar,"ener",SecSub,$C3049,SecFuel,"&lt;&gt;all")</f>
        <v/>
      </c>
      <c r="AY3049" s="40">
        <f>SUMIFS(AY$983:AY$3041,SecVar,"ener",SecSub,$C3049,SecFuel,"&lt;&gt;all")</f>
        <v/>
      </c>
    </row>
    <row r="3050" hidden="1" outlineLevel="1">
      <c r="A3050" s="14" t="inlineStr">
        <is>
          <t>ener</t>
        </is>
      </c>
      <c r="B3050" s="14" t="inlineStr">
        <is>
          <t>all</t>
        </is>
      </c>
      <c r="C3050" s="14" t="inlineStr">
        <is>
          <t>res</t>
        </is>
      </c>
      <c r="H3050" s="14">
        <f>INDEX(VarLab,MATCH($A3050,VarKey,0))&amp;INDEX(MemLab,MATCH($C3050&amp;"|"&amp;$B3050,MemKey,0))</f>
        <v/>
      </c>
      <c r="I3050" s="14">
        <f>INDEX(VarUnit,MATCH($A3050,VarKey,0))</f>
        <v/>
      </c>
      <c r="J3050" s="14">
        <f>INDEX(VarSrc,MATCH($A3050,VarKey,0))</f>
        <v/>
      </c>
      <c r="K3050" s="11">
        <f>CodePrefix&amp;$A3050&amp;IF($C3050="","","."&amp;$C3050&amp;"."&amp;$B3050)&amp;INDEX(VarEnd,MATCH($A3050,VarKey,0))&amp;K$5</f>
        <v/>
      </c>
      <c r="L3050" s="39">
        <f>SUMIFS(L$983:L$3041,SecVar,"ener",SecSub,$C3050,SecFuel,"&lt;&gt;all")</f>
        <v/>
      </c>
      <c r="M3050" s="40">
        <f>SUMIFS(M$983:M$3041,SecVar,"ener",SecSub,$C3050,SecFuel,"&lt;&gt;all")</f>
        <v/>
      </c>
      <c r="N3050" s="40">
        <f>SUMIFS(N$983:N$3041,SecVar,"ener",SecSub,$C3050,SecFuel,"&lt;&gt;all")</f>
        <v/>
      </c>
      <c r="O3050" s="40">
        <f>SUMIFS(O$983:O$3041,SecVar,"ener",SecSub,$C3050,SecFuel,"&lt;&gt;all")</f>
        <v/>
      </c>
      <c r="P3050" s="40">
        <f>SUMIFS(P$983:P$3041,SecVar,"ener",SecSub,$C3050,SecFuel,"&lt;&gt;all")</f>
        <v/>
      </c>
      <c r="Q3050" s="40">
        <f>SUMIFS(Q$983:Q$3041,SecVar,"ener",SecSub,$C3050,SecFuel,"&lt;&gt;all")</f>
        <v/>
      </c>
      <c r="R3050" s="40">
        <f>SUMIFS(R$983:R$3041,SecVar,"ener",SecSub,$C3050,SecFuel,"&lt;&gt;all")</f>
        <v/>
      </c>
      <c r="S3050" s="40">
        <f>SUMIFS(S$983:S$3041,SecVar,"ener",SecSub,$C3050,SecFuel,"&lt;&gt;all")</f>
        <v/>
      </c>
      <c r="T3050" s="40">
        <f>SUMIFS(T$983:T$3041,SecVar,"ener",SecSub,$C3050,SecFuel,"&lt;&gt;all")</f>
        <v/>
      </c>
      <c r="U3050" s="40">
        <f>SUMIFS(U$983:U$3041,SecVar,"ener",SecSub,$C3050,SecFuel,"&lt;&gt;all")</f>
        <v/>
      </c>
      <c r="V3050" s="40">
        <f>SUMIFS(V$983:V$3041,SecVar,"ener",SecSub,$C3050,SecFuel,"&lt;&gt;all")</f>
        <v/>
      </c>
      <c r="W3050" s="40">
        <f>SUMIFS(W$983:W$3041,SecVar,"ener",SecSub,$C3050,SecFuel,"&lt;&gt;all")</f>
        <v/>
      </c>
      <c r="X3050" s="40">
        <f>SUMIFS(X$983:X$3041,SecVar,"ener",SecSub,$C3050,SecFuel,"&lt;&gt;all")</f>
        <v/>
      </c>
      <c r="Y3050" s="40">
        <f>SUMIFS(Y$983:Y$3041,SecVar,"ener",SecSub,$C3050,SecFuel,"&lt;&gt;all")</f>
        <v/>
      </c>
      <c r="Z3050" s="40">
        <f>SUMIFS(Z$983:Z$3041,SecVar,"ener",SecSub,$C3050,SecFuel,"&lt;&gt;all")</f>
        <v/>
      </c>
      <c r="AA3050" s="40">
        <f>SUMIFS(AA$983:AA$3041,SecVar,"ener",SecSub,$C3050,SecFuel,"&lt;&gt;all")</f>
        <v/>
      </c>
      <c r="AB3050" s="40">
        <f>SUMIFS(AB$983:AB$3041,SecVar,"ener",SecSub,$C3050,SecFuel,"&lt;&gt;all")</f>
        <v/>
      </c>
      <c r="AC3050" s="40">
        <f>SUMIFS(AC$983:AC$3041,SecVar,"ener",SecSub,$C3050,SecFuel,"&lt;&gt;all")</f>
        <v/>
      </c>
      <c r="AD3050" s="40">
        <f>SUMIFS(AD$983:AD$3041,SecVar,"ener",SecSub,$C3050,SecFuel,"&lt;&gt;all")</f>
        <v/>
      </c>
      <c r="AF3050" s="11">
        <f>CodePrefix&amp;$A3050&amp;IF($C3050="","","."&amp;$C3050&amp;"."&amp;$B3050)&amp;INDEX(VarEnd,MATCH($A3050,VarKey,0))&amp;AF$5</f>
        <v/>
      </c>
      <c r="AG3050" s="39">
        <f>SUMIFS(AG$983:AG$3041,SecVar,"ener",SecSub,$C3050,SecFuel,"&lt;&gt;all")</f>
        <v/>
      </c>
      <c r="AH3050" s="40">
        <f>SUMIFS(AH$983:AH$3041,SecVar,"ener",SecSub,$C3050,SecFuel,"&lt;&gt;all")</f>
        <v/>
      </c>
      <c r="AI3050" s="40">
        <f>SUMIFS(AI$983:AI$3041,SecVar,"ener",SecSub,$C3050,SecFuel,"&lt;&gt;all")</f>
        <v/>
      </c>
      <c r="AJ3050" s="40">
        <f>SUMIFS(AJ$983:AJ$3041,SecVar,"ener",SecSub,$C3050,SecFuel,"&lt;&gt;all")</f>
        <v/>
      </c>
      <c r="AK3050" s="40">
        <f>SUMIFS(AK$983:AK$3041,SecVar,"ener",SecSub,$C3050,SecFuel,"&lt;&gt;all")</f>
        <v/>
      </c>
      <c r="AL3050" s="40">
        <f>SUMIFS(AL$983:AL$3041,SecVar,"ener",SecSub,$C3050,SecFuel,"&lt;&gt;all")</f>
        <v/>
      </c>
      <c r="AM3050" s="40">
        <f>SUMIFS(AM$983:AM$3041,SecVar,"ener",SecSub,$C3050,SecFuel,"&lt;&gt;all")</f>
        <v/>
      </c>
      <c r="AN3050" s="40">
        <f>SUMIFS(AN$983:AN$3041,SecVar,"ener",SecSub,$C3050,SecFuel,"&lt;&gt;all")</f>
        <v/>
      </c>
      <c r="AO3050" s="40">
        <f>SUMIFS(AO$983:AO$3041,SecVar,"ener",SecSub,$C3050,SecFuel,"&lt;&gt;all")</f>
        <v/>
      </c>
      <c r="AP3050" s="40">
        <f>SUMIFS(AP$983:AP$3041,SecVar,"ener",SecSub,$C3050,SecFuel,"&lt;&gt;all")</f>
        <v/>
      </c>
      <c r="AQ3050" s="40">
        <f>SUMIFS(AQ$983:AQ$3041,SecVar,"ener",SecSub,$C3050,SecFuel,"&lt;&gt;all")</f>
        <v/>
      </c>
      <c r="AR3050" s="40">
        <f>SUMIFS(AR$983:AR$3041,SecVar,"ener",SecSub,$C3050,SecFuel,"&lt;&gt;all")</f>
        <v/>
      </c>
      <c r="AS3050" s="40">
        <f>SUMIFS(AS$983:AS$3041,SecVar,"ener",SecSub,$C3050,SecFuel,"&lt;&gt;all")</f>
        <v/>
      </c>
      <c r="AT3050" s="40">
        <f>SUMIFS(AT$983:AT$3041,SecVar,"ener",SecSub,$C3050,SecFuel,"&lt;&gt;all")</f>
        <v/>
      </c>
      <c r="AU3050" s="40">
        <f>SUMIFS(AU$983:AU$3041,SecVar,"ener",SecSub,$C3050,SecFuel,"&lt;&gt;all")</f>
        <v/>
      </c>
      <c r="AV3050" s="40">
        <f>SUMIFS(AV$983:AV$3041,SecVar,"ener",SecSub,$C3050,SecFuel,"&lt;&gt;all")</f>
        <v/>
      </c>
      <c r="AW3050" s="40">
        <f>SUMIFS(AW$983:AW$3041,SecVar,"ener",SecSub,$C3050,SecFuel,"&lt;&gt;all")</f>
        <v/>
      </c>
      <c r="AX3050" s="40">
        <f>SUMIFS(AX$983:AX$3041,SecVar,"ener",SecSub,$C3050,SecFuel,"&lt;&gt;all")</f>
        <v/>
      </c>
      <c r="AY3050" s="40">
        <f>SUMIFS(AY$983:AY$3041,SecVar,"ener",SecSub,$C3050,SecFuel,"&lt;&gt;all")</f>
        <v/>
      </c>
    </row>
    <row r="3051" hidden="1" outlineLevel="1">
      <c r="A3051" s="14" t="inlineStr">
        <is>
          <t>ener</t>
        </is>
      </c>
      <c r="B3051" s="14" t="inlineStr">
        <is>
          <t>all</t>
        </is>
      </c>
      <c r="C3051" s="14" t="inlineStr">
        <is>
          <t>foo</t>
        </is>
      </c>
      <c r="H3051" s="14">
        <f>INDEX(VarLab,MATCH($A3051,VarKey,0))&amp;INDEX(MemLab,MATCH($C3051&amp;"|"&amp;$B3051,MemKey,0))</f>
        <v/>
      </c>
      <c r="I3051" s="14">
        <f>INDEX(VarUnit,MATCH($A3051,VarKey,0))</f>
        <v/>
      </c>
      <c r="J3051" s="14">
        <f>INDEX(VarSrc,MATCH($A3051,VarKey,0))</f>
        <v/>
      </c>
      <c r="K3051" s="11">
        <f>CodePrefix&amp;$A3051&amp;IF($C3051="","","."&amp;$C3051&amp;"."&amp;$B3051)&amp;INDEX(VarEnd,MATCH($A3051,VarKey,0))&amp;K$5</f>
        <v/>
      </c>
      <c r="L3051" s="39">
        <f>SUMIFS(L$983:L$3041,SecVar,"ener",SecSub,$C3051,SecFuel,"&lt;&gt;all")</f>
        <v/>
      </c>
      <c r="M3051" s="40">
        <f>SUMIFS(M$983:M$3041,SecVar,"ener",SecSub,$C3051,SecFuel,"&lt;&gt;all")</f>
        <v/>
      </c>
      <c r="N3051" s="40">
        <f>SUMIFS(N$983:N$3041,SecVar,"ener",SecSub,$C3051,SecFuel,"&lt;&gt;all")</f>
        <v/>
      </c>
      <c r="O3051" s="40">
        <f>SUMIFS(O$983:O$3041,SecVar,"ener",SecSub,$C3051,SecFuel,"&lt;&gt;all")</f>
        <v/>
      </c>
      <c r="P3051" s="40">
        <f>SUMIFS(P$983:P$3041,SecVar,"ener",SecSub,$C3051,SecFuel,"&lt;&gt;all")</f>
        <v/>
      </c>
      <c r="Q3051" s="40">
        <f>SUMIFS(Q$983:Q$3041,SecVar,"ener",SecSub,$C3051,SecFuel,"&lt;&gt;all")</f>
        <v/>
      </c>
      <c r="R3051" s="40">
        <f>SUMIFS(R$983:R$3041,SecVar,"ener",SecSub,$C3051,SecFuel,"&lt;&gt;all")</f>
        <v/>
      </c>
      <c r="S3051" s="40">
        <f>SUMIFS(S$983:S$3041,SecVar,"ener",SecSub,$C3051,SecFuel,"&lt;&gt;all")</f>
        <v/>
      </c>
      <c r="T3051" s="40">
        <f>SUMIFS(T$983:T$3041,SecVar,"ener",SecSub,$C3051,SecFuel,"&lt;&gt;all")</f>
        <v/>
      </c>
      <c r="U3051" s="40">
        <f>SUMIFS(U$983:U$3041,SecVar,"ener",SecSub,$C3051,SecFuel,"&lt;&gt;all")</f>
        <v/>
      </c>
      <c r="V3051" s="40">
        <f>SUMIFS(V$983:V$3041,SecVar,"ener",SecSub,$C3051,SecFuel,"&lt;&gt;all")</f>
        <v/>
      </c>
      <c r="W3051" s="40">
        <f>SUMIFS(W$983:W$3041,SecVar,"ener",SecSub,$C3051,SecFuel,"&lt;&gt;all")</f>
        <v/>
      </c>
      <c r="X3051" s="40">
        <f>SUMIFS(X$983:X$3041,SecVar,"ener",SecSub,$C3051,SecFuel,"&lt;&gt;all")</f>
        <v/>
      </c>
      <c r="Y3051" s="40">
        <f>SUMIFS(Y$983:Y$3041,SecVar,"ener",SecSub,$C3051,SecFuel,"&lt;&gt;all")</f>
        <v/>
      </c>
      <c r="Z3051" s="40">
        <f>SUMIFS(Z$983:Z$3041,SecVar,"ener",SecSub,$C3051,SecFuel,"&lt;&gt;all")</f>
        <v/>
      </c>
      <c r="AA3051" s="40">
        <f>SUMIFS(AA$983:AA$3041,SecVar,"ener",SecSub,$C3051,SecFuel,"&lt;&gt;all")</f>
        <v/>
      </c>
      <c r="AB3051" s="40">
        <f>SUMIFS(AB$983:AB$3041,SecVar,"ener",SecSub,$C3051,SecFuel,"&lt;&gt;all")</f>
        <v/>
      </c>
      <c r="AC3051" s="40">
        <f>SUMIFS(AC$983:AC$3041,SecVar,"ener",SecSub,$C3051,SecFuel,"&lt;&gt;all")</f>
        <v/>
      </c>
      <c r="AD3051" s="40">
        <f>SUMIFS(AD$983:AD$3041,SecVar,"ener",SecSub,$C3051,SecFuel,"&lt;&gt;all")</f>
        <v/>
      </c>
      <c r="AF3051" s="11">
        <f>CodePrefix&amp;$A3051&amp;IF($C3051="","","."&amp;$C3051&amp;"."&amp;$B3051)&amp;INDEX(VarEnd,MATCH($A3051,VarKey,0))&amp;AF$5</f>
        <v/>
      </c>
      <c r="AG3051" s="39">
        <f>SUMIFS(AG$983:AG$3041,SecVar,"ener",SecSub,$C3051,SecFuel,"&lt;&gt;all")</f>
        <v/>
      </c>
      <c r="AH3051" s="40">
        <f>SUMIFS(AH$983:AH$3041,SecVar,"ener",SecSub,$C3051,SecFuel,"&lt;&gt;all")</f>
        <v/>
      </c>
      <c r="AI3051" s="40">
        <f>SUMIFS(AI$983:AI$3041,SecVar,"ener",SecSub,$C3051,SecFuel,"&lt;&gt;all")</f>
        <v/>
      </c>
      <c r="AJ3051" s="40">
        <f>SUMIFS(AJ$983:AJ$3041,SecVar,"ener",SecSub,$C3051,SecFuel,"&lt;&gt;all")</f>
        <v/>
      </c>
      <c r="AK3051" s="40">
        <f>SUMIFS(AK$983:AK$3041,SecVar,"ener",SecSub,$C3051,SecFuel,"&lt;&gt;all")</f>
        <v/>
      </c>
      <c r="AL3051" s="40">
        <f>SUMIFS(AL$983:AL$3041,SecVar,"ener",SecSub,$C3051,SecFuel,"&lt;&gt;all")</f>
        <v/>
      </c>
      <c r="AM3051" s="40">
        <f>SUMIFS(AM$983:AM$3041,SecVar,"ener",SecSub,$C3051,SecFuel,"&lt;&gt;all")</f>
        <v/>
      </c>
      <c r="AN3051" s="40">
        <f>SUMIFS(AN$983:AN$3041,SecVar,"ener",SecSub,$C3051,SecFuel,"&lt;&gt;all")</f>
        <v/>
      </c>
      <c r="AO3051" s="40">
        <f>SUMIFS(AO$983:AO$3041,SecVar,"ener",SecSub,$C3051,SecFuel,"&lt;&gt;all")</f>
        <v/>
      </c>
      <c r="AP3051" s="40">
        <f>SUMIFS(AP$983:AP$3041,SecVar,"ener",SecSub,$C3051,SecFuel,"&lt;&gt;all")</f>
        <v/>
      </c>
      <c r="AQ3051" s="40">
        <f>SUMIFS(AQ$983:AQ$3041,SecVar,"ener",SecSub,$C3051,SecFuel,"&lt;&gt;all")</f>
        <v/>
      </c>
      <c r="AR3051" s="40">
        <f>SUMIFS(AR$983:AR$3041,SecVar,"ener",SecSub,$C3051,SecFuel,"&lt;&gt;all")</f>
        <v/>
      </c>
      <c r="AS3051" s="40">
        <f>SUMIFS(AS$983:AS$3041,SecVar,"ener",SecSub,$C3051,SecFuel,"&lt;&gt;all")</f>
        <v/>
      </c>
      <c r="AT3051" s="40">
        <f>SUMIFS(AT$983:AT$3041,SecVar,"ener",SecSub,$C3051,SecFuel,"&lt;&gt;all")</f>
        <v/>
      </c>
      <c r="AU3051" s="40">
        <f>SUMIFS(AU$983:AU$3041,SecVar,"ener",SecSub,$C3051,SecFuel,"&lt;&gt;all")</f>
        <v/>
      </c>
      <c r="AV3051" s="40">
        <f>SUMIFS(AV$983:AV$3041,SecVar,"ener",SecSub,$C3051,SecFuel,"&lt;&gt;all")</f>
        <v/>
      </c>
      <c r="AW3051" s="40">
        <f>SUMIFS(AW$983:AW$3041,SecVar,"ener",SecSub,$C3051,SecFuel,"&lt;&gt;all")</f>
        <v/>
      </c>
      <c r="AX3051" s="40">
        <f>SUMIFS(AX$983:AX$3041,SecVar,"ener",SecSub,$C3051,SecFuel,"&lt;&gt;all")</f>
        <v/>
      </c>
      <c r="AY3051" s="40">
        <f>SUMIFS(AY$983:AY$3041,SecVar,"ener",SecSub,$C3051,SecFuel,"&lt;&gt;all")</f>
        <v/>
      </c>
    </row>
    <row r="3052" hidden="1" outlineLevel="1">
      <c r="A3052" s="14" t="inlineStr">
        <is>
          <t>ener</t>
        </is>
      </c>
      <c r="B3052" s="14" t="inlineStr">
        <is>
          <t>all</t>
        </is>
      </c>
      <c r="C3052" s="14" t="inlineStr">
        <is>
          <t>srv</t>
        </is>
      </c>
      <c r="H3052" s="14">
        <f>INDEX(VarLab,MATCH($A3052,VarKey,0))&amp;INDEX(MemLab,MATCH($C3052&amp;"|"&amp;$B3052,MemKey,0))</f>
        <v/>
      </c>
      <c r="I3052" s="14">
        <f>INDEX(VarUnit,MATCH($A3052,VarKey,0))</f>
        <v/>
      </c>
      <c r="J3052" s="14">
        <f>INDEX(VarSrc,MATCH($A3052,VarKey,0))</f>
        <v/>
      </c>
      <c r="K3052" s="11">
        <f>CodePrefix&amp;$A3052&amp;IF($C3052="","","."&amp;$C3052&amp;"."&amp;$B3052)&amp;INDEX(VarEnd,MATCH($A3052,VarKey,0))&amp;K$5</f>
        <v/>
      </c>
      <c r="L3052" s="39">
        <f>SUMIFS(L$983:L$3041,SecVar,"ener",SecSub,$C3052,SecFuel,"&lt;&gt;all")</f>
        <v/>
      </c>
      <c r="M3052" s="40">
        <f>SUMIFS(M$983:M$3041,SecVar,"ener",SecSub,$C3052,SecFuel,"&lt;&gt;all")</f>
        <v/>
      </c>
      <c r="N3052" s="40">
        <f>SUMIFS(N$983:N$3041,SecVar,"ener",SecSub,$C3052,SecFuel,"&lt;&gt;all")</f>
        <v/>
      </c>
      <c r="O3052" s="40">
        <f>SUMIFS(O$983:O$3041,SecVar,"ener",SecSub,$C3052,SecFuel,"&lt;&gt;all")</f>
        <v/>
      </c>
      <c r="P3052" s="40">
        <f>SUMIFS(P$983:P$3041,SecVar,"ener",SecSub,$C3052,SecFuel,"&lt;&gt;all")</f>
        <v/>
      </c>
      <c r="Q3052" s="40">
        <f>SUMIFS(Q$983:Q$3041,SecVar,"ener",SecSub,$C3052,SecFuel,"&lt;&gt;all")</f>
        <v/>
      </c>
      <c r="R3052" s="40">
        <f>SUMIFS(R$983:R$3041,SecVar,"ener",SecSub,$C3052,SecFuel,"&lt;&gt;all")</f>
        <v/>
      </c>
      <c r="S3052" s="40">
        <f>SUMIFS(S$983:S$3041,SecVar,"ener",SecSub,$C3052,SecFuel,"&lt;&gt;all")</f>
        <v/>
      </c>
      <c r="T3052" s="40">
        <f>SUMIFS(T$983:T$3041,SecVar,"ener",SecSub,$C3052,SecFuel,"&lt;&gt;all")</f>
        <v/>
      </c>
      <c r="U3052" s="40">
        <f>SUMIFS(U$983:U$3041,SecVar,"ener",SecSub,$C3052,SecFuel,"&lt;&gt;all")</f>
        <v/>
      </c>
      <c r="V3052" s="40">
        <f>SUMIFS(V$983:V$3041,SecVar,"ener",SecSub,$C3052,SecFuel,"&lt;&gt;all")</f>
        <v/>
      </c>
      <c r="W3052" s="40">
        <f>SUMIFS(W$983:W$3041,SecVar,"ener",SecSub,$C3052,SecFuel,"&lt;&gt;all")</f>
        <v/>
      </c>
      <c r="X3052" s="40">
        <f>SUMIFS(X$983:X$3041,SecVar,"ener",SecSub,$C3052,SecFuel,"&lt;&gt;all")</f>
        <v/>
      </c>
      <c r="Y3052" s="40">
        <f>SUMIFS(Y$983:Y$3041,SecVar,"ener",SecSub,$C3052,SecFuel,"&lt;&gt;all")</f>
        <v/>
      </c>
      <c r="Z3052" s="40">
        <f>SUMIFS(Z$983:Z$3041,SecVar,"ener",SecSub,$C3052,SecFuel,"&lt;&gt;all")</f>
        <v/>
      </c>
      <c r="AA3052" s="40">
        <f>SUMIFS(AA$983:AA$3041,SecVar,"ener",SecSub,$C3052,SecFuel,"&lt;&gt;all")</f>
        <v/>
      </c>
      <c r="AB3052" s="40">
        <f>SUMIFS(AB$983:AB$3041,SecVar,"ener",SecSub,$C3052,SecFuel,"&lt;&gt;all")</f>
        <v/>
      </c>
      <c r="AC3052" s="40">
        <f>SUMIFS(AC$983:AC$3041,SecVar,"ener",SecSub,$C3052,SecFuel,"&lt;&gt;all")</f>
        <v/>
      </c>
      <c r="AD3052" s="40">
        <f>SUMIFS(AD$983:AD$3041,SecVar,"ener",SecSub,$C3052,SecFuel,"&lt;&gt;all")</f>
        <v/>
      </c>
      <c r="AF3052" s="11">
        <f>CodePrefix&amp;$A3052&amp;IF($C3052="","","."&amp;$C3052&amp;"."&amp;$B3052)&amp;INDEX(VarEnd,MATCH($A3052,VarKey,0))&amp;AF$5</f>
        <v/>
      </c>
      <c r="AG3052" s="39">
        <f>SUMIFS(AG$983:AG$3041,SecVar,"ener",SecSub,$C3052,SecFuel,"&lt;&gt;all")</f>
        <v/>
      </c>
      <c r="AH3052" s="40">
        <f>SUMIFS(AH$983:AH$3041,SecVar,"ener",SecSub,$C3052,SecFuel,"&lt;&gt;all")</f>
        <v/>
      </c>
      <c r="AI3052" s="40">
        <f>SUMIFS(AI$983:AI$3041,SecVar,"ener",SecSub,$C3052,SecFuel,"&lt;&gt;all")</f>
        <v/>
      </c>
      <c r="AJ3052" s="40">
        <f>SUMIFS(AJ$983:AJ$3041,SecVar,"ener",SecSub,$C3052,SecFuel,"&lt;&gt;all")</f>
        <v/>
      </c>
      <c r="AK3052" s="40">
        <f>SUMIFS(AK$983:AK$3041,SecVar,"ener",SecSub,$C3052,SecFuel,"&lt;&gt;all")</f>
        <v/>
      </c>
      <c r="AL3052" s="40">
        <f>SUMIFS(AL$983:AL$3041,SecVar,"ener",SecSub,$C3052,SecFuel,"&lt;&gt;all")</f>
        <v/>
      </c>
      <c r="AM3052" s="40">
        <f>SUMIFS(AM$983:AM$3041,SecVar,"ener",SecSub,$C3052,SecFuel,"&lt;&gt;all")</f>
        <v/>
      </c>
      <c r="AN3052" s="40">
        <f>SUMIFS(AN$983:AN$3041,SecVar,"ener",SecSub,$C3052,SecFuel,"&lt;&gt;all")</f>
        <v/>
      </c>
      <c r="AO3052" s="40">
        <f>SUMIFS(AO$983:AO$3041,SecVar,"ener",SecSub,$C3052,SecFuel,"&lt;&gt;all")</f>
        <v/>
      </c>
      <c r="AP3052" s="40">
        <f>SUMIFS(AP$983:AP$3041,SecVar,"ener",SecSub,$C3052,SecFuel,"&lt;&gt;all")</f>
        <v/>
      </c>
      <c r="AQ3052" s="40">
        <f>SUMIFS(AQ$983:AQ$3041,SecVar,"ener",SecSub,$C3052,SecFuel,"&lt;&gt;all")</f>
        <v/>
      </c>
      <c r="AR3052" s="40">
        <f>SUMIFS(AR$983:AR$3041,SecVar,"ener",SecSub,$C3052,SecFuel,"&lt;&gt;all")</f>
        <v/>
      </c>
      <c r="AS3052" s="40">
        <f>SUMIFS(AS$983:AS$3041,SecVar,"ener",SecSub,$C3052,SecFuel,"&lt;&gt;all")</f>
        <v/>
      </c>
      <c r="AT3052" s="40">
        <f>SUMIFS(AT$983:AT$3041,SecVar,"ener",SecSub,$C3052,SecFuel,"&lt;&gt;all")</f>
        <v/>
      </c>
      <c r="AU3052" s="40">
        <f>SUMIFS(AU$983:AU$3041,SecVar,"ener",SecSub,$C3052,SecFuel,"&lt;&gt;all")</f>
        <v/>
      </c>
      <c r="AV3052" s="40">
        <f>SUMIFS(AV$983:AV$3041,SecVar,"ener",SecSub,$C3052,SecFuel,"&lt;&gt;all")</f>
        <v/>
      </c>
      <c r="AW3052" s="40">
        <f>SUMIFS(AW$983:AW$3041,SecVar,"ener",SecSub,$C3052,SecFuel,"&lt;&gt;all")</f>
        <v/>
      </c>
      <c r="AX3052" s="40">
        <f>SUMIFS(AX$983:AX$3041,SecVar,"ener",SecSub,$C3052,SecFuel,"&lt;&gt;all")</f>
        <v/>
      </c>
      <c r="AY3052" s="40">
        <f>SUMIFS(AY$983:AY$3041,SecVar,"ener",SecSub,$C3052,SecFuel,"&lt;&gt;all")</f>
        <v/>
      </c>
    </row>
    <row r="3053" hidden="1" outlineLevel="1">
      <c r="A3053" s="14" t="inlineStr">
        <is>
          <t>ener</t>
        </is>
      </c>
      <c r="B3053" s="14" t="inlineStr">
        <is>
          <t>all</t>
        </is>
      </c>
      <c r="C3053" s="14" t="inlineStr">
        <is>
          <t>mch</t>
        </is>
      </c>
      <c r="H3053" s="14">
        <f>INDEX(VarLab,MATCH($A3053,VarKey,0))&amp;INDEX(MemLab,MATCH($C3053&amp;"|"&amp;$B3053,MemKey,0))</f>
        <v/>
      </c>
      <c r="I3053" s="14">
        <f>INDEX(VarUnit,MATCH($A3053,VarKey,0))</f>
        <v/>
      </c>
      <c r="J3053" s="14">
        <f>INDEX(VarSrc,MATCH($A3053,VarKey,0))</f>
        <v/>
      </c>
      <c r="K3053" s="11">
        <f>CodePrefix&amp;$A3053&amp;IF($C3053="","","."&amp;$C3053&amp;"."&amp;$B3053)&amp;INDEX(VarEnd,MATCH($A3053,VarKey,0))&amp;K$5</f>
        <v/>
      </c>
      <c r="L3053" s="39">
        <f>SUMIFS(L$983:L$3041,SecVar,"ener",SecSub,$C3053,SecFuel,"&lt;&gt;all")</f>
        <v/>
      </c>
      <c r="M3053" s="40">
        <f>SUMIFS(M$983:M$3041,SecVar,"ener",SecSub,$C3053,SecFuel,"&lt;&gt;all")</f>
        <v/>
      </c>
      <c r="N3053" s="40">
        <f>SUMIFS(N$983:N$3041,SecVar,"ener",SecSub,$C3053,SecFuel,"&lt;&gt;all")</f>
        <v/>
      </c>
      <c r="O3053" s="40">
        <f>SUMIFS(O$983:O$3041,SecVar,"ener",SecSub,$C3053,SecFuel,"&lt;&gt;all")</f>
        <v/>
      </c>
      <c r="P3053" s="40">
        <f>SUMIFS(P$983:P$3041,SecVar,"ener",SecSub,$C3053,SecFuel,"&lt;&gt;all")</f>
        <v/>
      </c>
      <c r="Q3053" s="40">
        <f>SUMIFS(Q$983:Q$3041,SecVar,"ener",SecSub,$C3053,SecFuel,"&lt;&gt;all")</f>
        <v/>
      </c>
      <c r="R3053" s="40">
        <f>SUMIFS(R$983:R$3041,SecVar,"ener",SecSub,$C3053,SecFuel,"&lt;&gt;all")</f>
        <v/>
      </c>
      <c r="S3053" s="40">
        <f>SUMIFS(S$983:S$3041,SecVar,"ener",SecSub,$C3053,SecFuel,"&lt;&gt;all")</f>
        <v/>
      </c>
      <c r="T3053" s="40">
        <f>SUMIFS(T$983:T$3041,SecVar,"ener",SecSub,$C3053,SecFuel,"&lt;&gt;all")</f>
        <v/>
      </c>
      <c r="U3053" s="40">
        <f>SUMIFS(U$983:U$3041,SecVar,"ener",SecSub,$C3053,SecFuel,"&lt;&gt;all")</f>
        <v/>
      </c>
      <c r="V3053" s="40">
        <f>SUMIFS(V$983:V$3041,SecVar,"ener",SecSub,$C3053,SecFuel,"&lt;&gt;all")</f>
        <v/>
      </c>
      <c r="W3053" s="40">
        <f>SUMIFS(W$983:W$3041,SecVar,"ener",SecSub,$C3053,SecFuel,"&lt;&gt;all")</f>
        <v/>
      </c>
      <c r="X3053" s="40">
        <f>SUMIFS(X$983:X$3041,SecVar,"ener",SecSub,$C3053,SecFuel,"&lt;&gt;all")</f>
        <v/>
      </c>
      <c r="Y3053" s="40">
        <f>SUMIFS(Y$983:Y$3041,SecVar,"ener",SecSub,$C3053,SecFuel,"&lt;&gt;all")</f>
        <v/>
      </c>
      <c r="Z3053" s="40">
        <f>SUMIFS(Z$983:Z$3041,SecVar,"ener",SecSub,$C3053,SecFuel,"&lt;&gt;all")</f>
        <v/>
      </c>
      <c r="AA3053" s="40">
        <f>SUMIFS(AA$983:AA$3041,SecVar,"ener",SecSub,$C3053,SecFuel,"&lt;&gt;all")</f>
        <v/>
      </c>
      <c r="AB3053" s="40">
        <f>SUMIFS(AB$983:AB$3041,SecVar,"ener",SecSub,$C3053,SecFuel,"&lt;&gt;all")</f>
        <v/>
      </c>
      <c r="AC3053" s="40">
        <f>SUMIFS(AC$983:AC$3041,SecVar,"ener",SecSub,$C3053,SecFuel,"&lt;&gt;all")</f>
        <v/>
      </c>
      <c r="AD3053" s="40">
        <f>SUMIFS(AD$983:AD$3041,SecVar,"ener",SecSub,$C3053,SecFuel,"&lt;&gt;all")</f>
        <v/>
      </c>
      <c r="AF3053" s="11">
        <f>CodePrefix&amp;$A3053&amp;IF($C3053="","","."&amp;$C3053&amp;"."&amp;$B3053)&amp;INDEX(VarEnd,MATCH($A3053,VarKey,0))&amp;AF$5</f>
        <v/>
      </c>
      <c r="AG3053" s="39">
        <f>SUMIFS(AG$983:AG$3041,SecVar,"ener",SecSub,$C3053,SecFuel,"&lt;&gt;all")</f>
        <v/>
      </c>
      <c r="AH3053" s="40">
        <f>SUMIFS(AH$983:AH$3041,SecVar,"ener",SecSub,$C3053,SecFuel,"&lt;&gt;all")</f>
        <v/>
      </c>
      <c r="AI3053" s="40">
        <f>SUMIFS(AI$983:AI$3041,SecVar,"ener",SecSub,$C3053,SecFuel,"&lt;&gt;all")</f>
        <v/>
      </c>
      <c r="AJ3053" s="40">
        <f>SUMIFS(AJ$983:AJ$3041,SecVar,"ener",SecSub,$C3053,SecFuel,"&lt;&gt;all")</f>
        <v/>
      </c>
      <c r="AK3053" s="40">
        <f>SUMIFS(AK$983:AK$3041,SecVar,"ener",SecSub,$C3053,SecFuel,"&lt;&gt;all")</f>
        <v/>
      </c>
      <c r="AL3053" s="40">
        <f>SUMIFS(AL$983:AL$3041,SecVar,"ener",SecSub,$C3053,SecFuel,"&lt;&gt;all")</f>
        <v/>
      </c>
      <c r="AM3053" s="40">
        <f>SUMIFS(AM$983:AM$3041,SecVar,"ener",SecSub,$C3053,SecFuel,"&lt;&gt;all")</f>
        <v/>
      </c>
      <c r="AN3053" s="40">
        <f>SUMIFS(AN$983:AN$3041,SecVar,"ener",SecSub,$C3053,SecFuel,"&lt;&gt;all")</f>
        <v/>
      </c>
      <c r="AO3053" s="40">
        <f>SUMIFS(AO$983:AO$3041,SecVar,"ener",SecSub,$C3053,SecFuel,"&lt;&gt;all")</f>
        <v/>
      </c>
      <c r="AP3053" s="40">
        <f>SUMIFS(AP$983:AP$3041,SecVar,"ener",SecSub,$C3053,SecFuel,"&lt;&gt;all")</f>
        <v/>
      </c>
      <c r="AQ3053" s="40">
        <f>SUMIFS(AQ$983:AQ$3041,SecVar,"ener",SecSub,$C3053,SecFuel,"&lt;&gt;all")</f>
        <v/>
      </c>
      <c r="AR3053" s="40">
        <f>SUMIFS(AR$983:AR$3041,SecVar,"ener",SecSub,$C3053,SecFuel,"&lt;&gt;all")</f>
        <v/>
      </c>
      <c r="AS3053" s="40">
        <f>SUMIFS(AS$983:AS$3041,SecVar,"ener",SecSub,$C3053,SecFuel,"&lt;&gt;all")</f>
        <v/>
      </c>
      <c r="AT3053" s="40">
        <f>SUMIFS(AT$983:AT$3041,SecVar,"ener",SecSub,$C3053,SecFuel,"&lt;&gt;all")</f>
        <v/>
      </c>
      <c r="AU3053" s="40">
        <f>SUMIFS(AU$983:AU$3041,SecVar,"ener",SecSub,$C3053,SecFuel,"&lt;&gt;all")</f>
        <v/>
      </c>
      <c r="AV3053" s="40">
        <f>SUMIFS(AV$983:AV$3041,SecVar,"ener",SecSub,$C3053,SecFuel,"&lt;&gt;all")</f>
        <v/>
      </c>
      <c r="AW3053" s="40">
        <f>SUMIFS(AW$983:AW$3041,SecVar,"ener",SecSub,$C3053,SecFuel,"&lt;&gt;all")</f>
        <v/>
      </c>
      <c r="AX3053" s="40">
        <f>SUMIFS(AX$983:AX$3041,SecVar,"ener",SecSub,$C3053,SecFuel,"&lt;&gt;all")</f>
        <v/>
      </c>
      <c r="AY3053" s="40">
        <f>SUMIFS(AY$983:AY$3041,SecVar,"ener",SecSub,$C3053,SecFuel,"&lt;&gt;all")</f>
        <v/>
      </c>
    </row>
    <row r="3054" hidden="1" outlineLevel="1">
      <c r="A3054" s="14" t="inlineStr">
        <is>
          <t>ener</t>
        </is>
      </c>
      <c r="B3054" s="14" t="inlineStr">
        <is>
          <t>all</t>
        </is>
      </c>
      <c r="C3054" s="14" t="inlineStr">
        <is>
          <t>irn</t>
        </is>
      </c>
      <c r="H3054" s="14">
        <f>INDEX(VarLab,MATCH($A3054,VarKey,0))&amp;INDEX(MemLab,MATCH($C3054&amp;"|"&amp;$B3054,MemKey,0))</f>
        <v/>
      </c>
      <c r="I3054" s="14">
        <f>INDEX(VarUnit,MATCH($A3054,VarKey,0))</f>
        <v/>
      </c>
      <c r="J3054" s="14">
        <f>INDEX(VarSrc,MATCH($A3054,VarKey,0))</f>
        <v/>
      </c>
      <c r="K3054" s="11">
        <f>CodePrefix&amp;$A3054&amp;IF($C3054="","","."&amp;$C3054&amp;"."&amp;$B3054)&amp;INDEX(VarEnd,MATCH($A3054,VarKey,0))&amp;K$5</f>
        <v/>
      </c>
      <c r="L3054" s="39">
        <f>SUMIFS(L$983:L$3041,SecVar,"ener",SecSub,$C3054,SecFuel,"&lt;&gt;all")</f>
        <v/>
      </c>
      <c r="M3054" s="40">
        <f>SUMIFS(M$983:M$3041,SecVar,"ener",SecSub,$C3054,SecFuel,"&lt;&gt;all")</f>
        <v/>
      </c>
      <c r="N3054" s="40">
        <f>SUMIFS(N$983:N$3041,SecVar,"ener",SecSub,$C3054,SecFuel,"&lt;&gt;all")</f>
        <v/>
      </c>
      <c r="O3054" s="40">
        <f>SUMIFS(O$983:O$3041,SecVar,"ener",SecSub,$C3054,SecFuel,"&lt;&gt;all")</f>
        <v/>
      </c>
      <c r="P3054" s="40">
        <f>SUMIFS(P$983:P$3041,SecVar,"ener",SecSub,$C3054,SecFuel,"&lt;&gt;all")</f>
        <v/>
      </c>
      <c r="Q3054" s="40">
        <f>SUMIFS(Q$983:Q$3041,SecVar,"ener",SecSub,$C3054,SecFuel,"&lt;&gt;all")</f>
        <v/>
      </c>
      <c r="R3054" s="40">
        <f>SUMIFS(R$983:R$3041,SecVar,"ener",SecSub,$C3054,SecFuel,"&lt;&gt;all")</f>
        <v/>
      </c>
      <c r="S3054" s="40">
        <f>SUMIFS(S$983:S$3041,SecVar,"ener",SecSub,$C3054,SecFuel,"&lt;&gt;all")</f>
        <v/>
      </c>
      <c r="T3054" s="40">
        <f>SUMIFS(T$983:T$3041,SecVar,"ener",SecSub,$C3054,SecFuel,"&lt;&gt;all")</f>
        <v/>
      </c>
      <c r="U3054" s="40">
        <f>SUMIFS(U$983:U$3041,SecVar,"ener",SecSub,$C3054,SecFuel,"&lt;&gt;all")</f>
        <v/>
      </c>
      <c r="V3054" s="40">
        <f>SUMIFS(V$983:V$3041,SecVar,"ener",SecSub,$C3054,SecFuel,"&lt;&gt;all")</f>
        <v/>
      </c>
      <c r="W3054" s="40">
        <f>SUMIFS(W$983:W$3041,SecVar,"ener",SecSub,$C3054,SecFuel,"&lt;&gt;all")</f>
        <v/>
      </c>
      <c r="X3054" s="40">
        <f>SUMIFS(X$983:X$3041,SecVar,"ener",SecSub,$C3054,SecFuel,"&lt;&gt;all")</f>
        <v/>
      </c>
      <c r="Y3054" s="40">
        <f>SUMIFS(Y$983:Y$3041,SecVar,"ener",SecSub,$C3054,SecFuel,"&lt;&gt;all")</f>
        <v/>
      </c>
      <c r="Z3054" s="40">
        <f>SUMIFS(Z$983:Z$3041,SecVar,"ener",SecSub,$C3054,SecFuel,"&lt;&gt;all")</f>
        <v/>
      </c>
      <c r="AA3054" s="40">
        <f>SUMIFS(AA$983:AA$3041,SecVar,"ener",SecSub,$C3054,SecFuel,"&lt;&gt;all")</f>
        <v/>
      </c>
      <c r="AB3054" s="40">
        <f>SUMIFS(AB$983:AB$3041,SecVar,"ener",SecSub,$C3054,SecFuel,"&lt;&gt;all")</f>
        <v/>
      </c>
      <c r="AC3054" s="40">
        <f>SUMIFS(AC$983:AC$3041,SecVar,"ener",SecSub,$C3054,SecFuel,"&lt;&gt;all")</f>
        <v/>
      </c>
      <c r="AD3054" s="40">
        <f>SUMIFS(AD$983:AD$3041,SecVar,"ener",SecSub,$C3054,SecFuel,"&lt;&gt;all")</f>
        <v/>
      </c>
      <c r="AF3054" s="11">
        <f>CodePrefix&amp;$A3054&amp;IF($C3054="","","."&amp;$C3054&amp;"."&amp;$B3054)&amp;INDEX(VarEnd,MATCH($A3054,VarKey,0))&amp;AF$5</f>
        <v/>
      </c>
      <c r="AG3054" s="39">
        <f>SUMIFS(AG$983:AG$3041,SecVar,"ener",SecSub,$C3054,SecFuel,"&lt;&gt;all")</f>
        <v/>
      </c>
      <c r="AH3054" s="40">
        <f>SUMIFS(AH$983:AH$3041,SecVar,"ener",SecSub,$C3054,SecFuel,"&lt;&gt;all")</f>
        <v/>
      </c>
      <c r="AI3054" s="40">
        <f>SUMIFS(AI$983:AI$3041,SecVar,"ener",SecSub,$C3054,SecFuel,"&lt;&gt;all")</f>
        <v/>
      </c>
      <c r="AJ3054" s="40">
        <f>SUMIFS(AJ$983:AJ$3041,SecVar,"ener",SecSub,$C3054,SecFuel,"&lt;&gt;all")</f>
        <v/>
      </c>
      <c r="AK3054" s="40">
        <f>SUMIFS(AK$983:AK$3041,SecVar,"ener",SecSub,$C3054,SecFuel,"&lt;&gt;all")</f>
        <v/>
      </c>
      <c r="AL3054" s="40">
        <f>SUMIFS(AL$983:AL$3041,SecVar,"ener",SecSub,$C3054,SecFuel,"&lt;&gt;all")</f>
        <v/>
      </c>
      <c r="AM3054" s="40">
        <f>SUMIFS(AM$983:AM$3041,SecVar,"ener",SecSub,$C3054,SecFuel,"&lt;&gt;all")</f>
        <v/>
      </c>
      <c r="AN3054" s="40">
        <f>SUMIFS(AN$983:AN$3041,SecVar,"ener",SecSub,$C3054,SecFuel,"&lt;&gt;all")</f>
        <v/>
      </c>
      <c r="AO3054" s="40">
        <f>SUMIFS(AO$983:AO$3041,SecVar,"ener",SecSub,$C3054,SecFuel,"&lt;&gt;all")</f>
        <v/>
      </c>
      <c r="AP3054" s="40">
        <f>SUMIFS(AP$983:AP$3041,SecVar,"ener",SecSub,$C3054,SecFuel,"&lt;&gt;all")</f>
        <v/>
      </c>
      <c r="AQ3054" s="40">
        <f>SUMIFS(AQ$983:AQ$3041,SecVar,"ener",SecSub,$C3054,SecFuel,"&lt;&gt;all")</f>
        <v/>
      </c>
      <c r="AR3054" s="40">
        <f>SUMIFS(AR$983:AR$3041,SecVar,"ener",SecSub,$C3054,SecFuel,"&lt;&gt;all")</f>
        <v/>
      </c>
      <c r="AS3054" s="40">
        <f>SUMIFS(AS$983:AS$3041,SecVar,"ener",SecSub,$C3054,SecFuel,"&lt;&gt;all")</f>
        <v/>
      </c>
      <c r="AT3054" s="40">
        <f>SUMIFS(AT$983:AT$3041,SecVar,"ener",SecSub,$C3054,SecFuel,"&lt;&gt;all")</f>
        <v/>
      </c>
      <c r="AU3054" s="40">
        <f>SUMIFS(AU$983:AU$3041,SecVar,"ener",SecSub,$C3054,SecFuel,"&lt;&gt;all")</f>
        <v/>
      </c>
      <c r="AV3054" s="40">
        <f>SUMIFS(AV$983:AV$3041,SecVar,"ener",SecSub,$C3054,SecFuel,"&lt;&gt;all")</f>
        <v/>
      </c>
      <c r="AW3054" s="40">
        <f>SUMIFS(AW$983:AW$3041,SecVar,"ener",SecSub,$C3054,SecFuel,"&lt;&gt;all")</f>
        <v/>
      </c>
      <c r="AX3054" s="40">
        <f>SUMIFS(AX$983:AX$3041,SecVar,"ener",SecSub,$C3054,SecFuel,"&lt;&gt;all")</f>
        <v/>
      </c>
      <c r="AY3054" s="40">
        <f>SUMIFS(AY$983:AY$3041,SecVar,"ener",SecSub,$C3054,SecFuel,"&lt;&gt;all")</f>
        <v/>
      </c>
    </row>
    <row r="3055" hidden="1" outlineLevel="1">
      <c r="A3055" s="14" t="inlineStr">
        <is>
          <t>ener</t>
        </is>
      </c>
      <c r="B3055" s="14" t="inlineStr">
        <is>
          <t>all</t>
        </is>
      </c>
      <c r="C3055" s="14" t="inlineStr">
        <is>
          <t>nfm</t>
        </is>
      </c>
      <c r="H3055" s="14">
        <f>INDEX(VarLab,MATCH($A3055,VarKey,0))&amp;INDEX(MemLab,MATCH($C3055&amp;"|"&amp;$B3055,MemKey,0))</f>
        <v/>
      </c>
      <c r="I3055" s="14">
        <f>INDEX(VarUnit,MATCH($A3055,VarKey,0))</f>
        <v/>
      </c>
      <c r="J3055" s="14">
        <f>INDEX(VarSrc,MATCH($A3055,VarKey,0))</f>
        <v/>
      </c>
      <c r="K3055" s="11">
        <f>CodePrefix&amp;$A3055&amp;IF($C3055="","","."&amp;$C3055&amp;"."&amp;$B3055)&amp;INDEX(VarEnd,MATCH($A3055,VarKey,0))&amp;K$5</f>
        <v/>
      </c>
      <c r="L3055" s="39">
        <f>SUMIFS(L$983:L$3041,SecVar,"ener",SecSub,$C3055,SecFuel,"&lt;&gt;all")</f>
        <v/>
      </c>
      <c r="M3055" s="40">
        <f>SUMIFS(M$983:M$3041,SecVar,"ener",SecSub,$C3055,SecFuel,"&lt;&gt;all")</f>
        <v/>
      </c>
      <c r="N3055" s="40">
        <f>SUMIFS(N$983:N$3041,SecVar,"ener",SecSub,$C3055,SecFuel,"&lt;&gt;all")</f>
        <v/>
      </c>
      <c r="O3055" s="40">
        <f>SUMIFS(O$983:O$3041,SecVar,"ener",SecSub,$C3055,SecFuel,"&lt;&gt;all")</f>
        <v/>
      </c>
      <c r="P3055" s="40">
        <f>SUMIFS(P$983:P$3041,SecVar,"ener",SecSub,$C3055,SecFuel,"&lt;&gt;all")</f>
        <v/>
      </c>
      <c r="Q3055" s="40">
        <f>SUMIFS(Q$983:Q$3041,SecVar,"ener",SecSub,$C3055,SecFuel,"&lt;&gt;all")</f>
        <v/>
      </c>
      <c r="R3055" s="40">
        <f>SUMIFS(R$983:R$3041,SecVar,"ener",SecSub,$C3055,SecFuel,"&lt;&gt;all")</f>
        <v/>
      </c>
      <c r="S3055" s="40">
        <f>SUMIFS(S$983:S$3041,SecVar,"ener",SecSub,$C3055,SecFuel,"&lt;&gt;all")</f>
        <v/>
      </c>
      <c r="T3055" s="40">
        <f>SUMIFS(T$983:T$3041,SecVar,"ener",SecSub,$C3055,SecFuel,"&lt;&gt;all")</f>
        <v/>
      </c>
      <c r="U3055" s="40">
        <f>SUMIFS(U$983:U$3041,SecVar,"ener",SecSub,$C3055,SecFuel,"&lt;&gt;all")</f>
        <v/>
      </c>
      <c r="V3055" s="40">
        <f>SUMIFS(V$983:V$3041,SecVar,"ener",SecSub,$C3055,SecFuel,"&lt;&gt;all")</f>
        <v/>
      </c>
      <c r="W3055" s="40">
        <f>SUMIFS(W$983:W$3041,SecVar,"ener",SecSub,$C3055,SecFuel,"&lt;&gt;all")</f>
        <v/>
      </c>
      <c r="X3055" s="40">
        <f>SUMIFS(X$983:X$3041,SecVar,"ener",SecSub,$C3055,SecFuel,"&lt;&gt;all")</f>
        <v/>
      </c>
      <c r="Y3055" s="40">
        <f>SUMIFS(Y$983:Y$3041,SecVar,"ener",SecSub,$C3055,SecFuel,"&lt;&gt;all")</f>
        <v/>
      </c>
      <c r="Z3055" s="40">
        <f>SUMIFS(Z$983:Z$3041,SecVar,"ener",SecSub,$C3055,SecFuel,"&lt;&gt;all")</f>
        <v/>
      </c>
      <c r="AA3055" s="40">
        <f>SUMIFS(AA$983:AA$3041,SecVar,"ener",SecSub,$C3055,SecFuel,"&lt;&gt;all")</f>
        <v/>
      </c>
      <c r="AB3055" s="40">
        <f>SUMIFS(AB$983:AB$3041,SecVar,"ener",SecSub,$C3055,SecFuel,"&lt;&gt;all")</f>
        <v/>
      </c>
      <c r="AC3055" s="40">
        <f>SUMIFS(AC$983:AC$3041,SecVar,"ener",SecSub,$C3055,SecFuel,"&lt;&gt;all")</f>
        <v/>
      </c>
      <c r="AD3055" s="40">
        <f>SUMIFS(AD$983:AD$3041,SecVar,"ener",SecSub,$C3055,SecFuel,"&lt;&gt;all")</f>
        <v/>
      </c>
      <c r="AF3055" s="11">
        <f>CodePrefix&amp;$A3055&amp;IF($C3055="","","."&amp;$C3055&amp;"."&amp;$B3055)&amp;INDEX(VarEnd,MATCH($A3055,VarKey,0))&amp;AF$5</f>
        <v/>
      </c>
      <c r="AG3055" s="39">
        <f>SUMIFS(AG$983:AG$3041,SecVar,"ener",SecSub,$C3055,SecFuel,"&lt;&gt;all")</f>
        <v/>
      </c>
      <c r="AH3055" s="40">
        <f>SUMIFS(AH$983:AH$3041,SecVar,"ener",SecSub,$C3055,SecFuel,"&lt;&gt;all")</f>
        <v/>
      </c>
      <c r="AI3055" s="40">
        <f>SUMIFS(AI$983:AI$3041,SecVar,"ener",SecSub,$C3055,SecFuel,"&lt;&gt;all")</f>
        <v/>
      </c>
      <c r="AJ3055" s="40">
        <f>SUMIFS(AJ$983:AJ$3041,SecVar,"ener",SecSub,$C3055,SecFuel,"&lt;&gt;all")</f>
        <v/>
      </c>
      <c r="AK3055" s="40">
        <f>SUMIFS(AK$983:AK$3041,SecVar,"ener",SecSub,$C3055,SecFuel,"&lt;&gt;all")</f>
        <v/>
      </c>
      <c r="AL3055" s="40">
        <f>SUMIFS(AL$983:AL$3041,SecVar,"ener",SecSub,$C3055,SecFuel,"&lt;&gt;all")</f>
        <v/>
      </c>
      <c r="AM3055" s="40">
        <f>SUMIFS(AM$983:AM$3041,SecVar,"ener",SecSub,$C3055,SecFuel,"&lt;&gt;all")</f>
        <v/>
      </c>
      <c r="AN3055" s="40">
        <f>SUMIFS(AN$983:AN$3041,SecVar,"ener",SecSub,$C3055,SecFuel,"&lt;&gt;all")</f>
        <v/>
      </c>
      <c r="AO3055" s="40">
        <f>SUMIFS(AO$983:AO$3041,SecVar,"ener",SecSub,$C3055,SecFuel,"&lt;&gt;all")</f>
        <v/>
      </c>
      <c r="AP3055" s="40">
        <f>SUMIFS(AP$983:AP$3041,SecVar,"ener",SecSub,$C3055,SecFuel,"&lt;&gt;all")</f>
        <v/>
      </c>
      <c r="AQ3055" s="40">
        <f>SUMIFS(AQ$983:AQ$3041,SecVar,"ener",SecSub,$C3055,SecFuel,"&lt;&gt;all")</f>
        <v/>
      </c>
      <c r="AR3055" s="40">
        <f>SUMIFS(AR$983:AR$3041,SecVar,"ener",SecSub,$C3055,SecFuel,"&lt;&gt;all")</f>
        <v/>
      </c>
      <c r="AS3055" s="40">
        <f>SUMIFS(AS$983:AS$3041,SecVar,"ener",SecSub,$C3055,SecFuel,"&lt;&gt;all")</f>
        <v/>
      </c>
      <c r="AT3055" s="40">
        <f>SUMIFS(AT$983:AT$3041,SecVar,"ener",SecSub,$C3055,SecFuel,"&lt;&gt;all")</f>
        <v/>
      </c>
      <c r="AU3055" s="40">
        <f>SUMIFS(AU$983:AU$3041,SecVar,"ener",SecSub,$C3055,SecFuel,"&lt;&gt;all")</f>
        <v/>
      </c>
      <c r="AV3055" s="40">
        <f>SUMIFS(AV$983:AV$3041,SecVar,"ener",SecSub,$C3055,SecFuel,"&lt;&gt;all")</f>
        <v/>
      </c>
      <c r="AW3055" s="40">
        <f>SUMIFS(AW$983:AW$3041,SecVar,"ener",SecSub,$C3055,SecFuel,"&lt;&gt;all")</f>
        <v/>
      </c>
      <c r="AX3055" s="40">
        <f>SUMIFS(AX$983:AX$3041,SecVar,"ener",SecSub,$C3055,SecFuel,"&lt;&gt;all")</f>
        <v/>
      </c>
      <c r="AY3055" s="40">
        <f>SUMIFS(AY$983:AY$3041,SecVar,"ener",SecSub,$C3055,SecFuel,"&lt;&gt;all")</f>
        <v/>
      </c>
    </row>
    <row r="3056" hidden="1" outlineLevel="1">
      <c r="A3056" s="14" t="inlineStr">
        <is>
          <t>ener</t>
        </is>
      </c>
      <c r="B3056" s="14" t="inlineStr">
        <is>
          <t>all</t>
        </is>
      </c>
      <c r="C3056" s="14" t="inlineStr">
        <is>
          <t>mac</t>
        </is>
      </c>
      <c r="H3056" s="14">
        <f>INDEX(VarLab,MATCH($A3056,VarKey,0))&amp;INDEX(MemLab,MATCH($C3056&amp;"|"&amp;$B3056,MemKey,0))</f>
        <v/>
      </c>
      <c r="I3056" s="14">
        <f>INDEX(VarUnit,MATCH($A3056,VarKey,0))</f>
        <v/>
      </c>
      <c r="J3056" s="14">
        <f>INDEX(VarSrc,MATCH($A3056,VarKey,0))</f>
        <v/>
      </c>
      <c r="K3056" s="11">
        <f>CodePrefix&amp;$A3056&amp;IF($C3056="","","."&amp;$C3056&amp;"."&amp;$B3056)&amp;INDEX(VarEnd,MATCH($A3056,VarKey,0))&amp;K$5</f>
        <v/>
      </c>
      <c r="L3056" s="39">
        <f>SUMIFS(L$983:L$3041,SecVar,"ener",SecSub,$C3056,SecFuel,"&lt;&gt;all")</f>
        <v/>
      </c>
      <c r="M3056" s="40">
        <f>SUMIFS(M$983:M$3041,SecVar,"ener",SecSub,$C3056,SecFuel,"&lt;&gt;all")</f>
        <v/>
      </c>
      <c r="N3056" s="40">
        <f>SUMIFS(N$983:N$3041,SecVar,"ener",SecSub,$C3056,SecFuel,"&lt;&gt;all")</f>
        <v/>
      </c>
      <c r="O3056" s="40">
        <f>SUMIFS(O$983:O$3041,SecVar,"ener",SecSub,$C3056,SecFuel,"&lt;&gt;all")</f>
        <v/>
      </c>
      <c r="P3056" s="40">
        <f>SUMIFS(P$983:P$3041,SecVar,"ener",SecSub,$C3056,SecFuel,"&lt;&gt;all")</f>
        <v/>
      </c>
      <c r="Q3056" s="40">
        <f>SUMIFS(Q$983:Q$3041,SecVar,"ener",SecSub,$C3056,SecFuel,"&lt;&gt;all")</f>
        <v/>
      </c>
      <c r="R3056" s="40">
        <f>SUMIFS(R$983:R$3041,SecVar,"ener",SecSub,$C3056,SecFuel,"&lt;&gt;all")</f>
        <v/>
      </c>
      <c r="S3056" s="40">
        <f>SUMIFS(S$983:S$3041,SecVar,"ener",SecSub,$C3056,SecFuel,"&lt;&gt;all")</f>
        <v/>
      </c>
      <c r="T3056" s="40">
        <f>SUMIFS(T$983:T$3041,SecVar,"ener",SecSub,$C3056,SecFuel,"&lt;&gt;all")</f>
        <v/>
      </c>
      <c r="U3056" s="40">
        <f>SUMIFS(U$983:U$3041,SecVar,"ener",SecSub,$C3056,SecFuel,"&lt;&gt;all")</f>
        <v/>
      </c>
      <c r="V3056" s="40">
        <f>SUMIFS(V$983:V$3041,SecVar,"ener",SecSub,$C3056,SecFuel,"&lt;&gt;all")</f>
        <v/>
      </c>
      <c r="W3056" s="40">
        <f>SUMIFS(W$983:W$3041,SecVar,"ener",SecSub,$C3056,SecFuel,"&lt;&gt;all")</f>
        <v/>
      </c>
      <c r="X3056" s="40">
        <f>SUMIFS(X$983:X$3041,SecVar,"ener",SecSub,$C3056,SecFuel,"&lt;&gt;all")</f>
        <v/>
      </c>
      <c r="Y3056" s="40">
        <f>SUMIFS(Y$983:Y$3041,SecVar,"ener",SecSub,$C3056,SecFuel,"&lt;&gt;all")</f>
        <v/>
      </c>
      <c r="Z3056" s="40">
        <f>SUMIFS(Z$983:Z$3041,SecVar,"ener",SecSub,$C3056,SecFuel,"&lt;&gt;all")</f>
        <v/>
      </c>
      <c r="AA3056" s="40">
        <f>SUMIFS(AA$983:AA$3041,SecVar,"ener",SecSub,$C3056,SecFuel,"&lt;&gt;all")</f>
        <v/>
      </c>
      <c r="AB3056" s="40">
        <f>SUMIFS(AB$983:AB$3041,SecVar,"ener",SecSub,$C3056,SecFuel,"&lt;&gt;all")</f>
        <v/>
      </c>
      <c r="AC3056" s="40">
        <f>SUMIFS(AC$983:AC$3041,SecVar,"ener",SecSub,$C3056,SecFuel,"&lt;&gt;all")</f>
        <v/>
      </c>
      <c r="AD3056" s="40">
        <f>SUMIFS(AD$983:AD$3041,SecVar,"ener",SecSub,$C3056,SecFuel,"&lt;&gt;all")</f>
        <v/>
      </c>
      <c r="AF3056" s="11">
        <f>CodePrefix&amp;$A3056&amp;IF($C3056="","","."&amp;$C3056&amp;"."&amp;$B3056)&amp;INDEX(VarEnd,MATCH($A3056,VarKey,0))&amp;AF$5</f>
        <v/>
      </c>
      <c r="AG3056" s="39">
        <f>SUMIFS(AG$983:AG$3041,SecVar,"ener",SecSub,$C3056,SecFuel,"&lt;&gt;all")</f>
        <v/>
      </c>
      <c r="AH3056" s="40">
        <f>SUMIFS(AH$983:AH$3041,SecVar,"ener",SecSub,$C3056,SecFuel,"&lt;&gt;all")</f>
        <v/>
      </c>
      <c r="AI3056" s="40">
        <f>SUMIFS(AI$983:AI$3041,SecVar,"ener",SecSub,$C3056,SecFuel,"&lt;&gt;all")</f>
        <v/>
      </c>
      <c r="AJ3056" s="40">
        <f>SUMIFS(AJ$983:AJ$3041,SecVar,"ener",SecSub,$C3056,SecFuel,"&lt;&gt;all")</f>
        <v/>
      </c>
      <c r="AK3056" s="40">
        <f>SUMIFS(AK$983:AK$3041,SecVar,"ener",SecSub,$C3056,SecFuel,"&lt;&gt;all")</f>
        <v/>
      </c>
      <c r="AL3056" s="40">
        <f>SUMIFS(AL$983:AL$3041,SecVar,"ener",SecSub,$C3056,SecFuel,"&lt;&gt;all")</f>
        <v/>
      </c>
      <c r="AM3056" s="40">
        <f>SUMIFS(AM$983:AM$3041,SecVar,"ener",SecSub,$C3056,SecFuel,"&lt;&gt;all")</f>
        <v/>
      </c>
      <c r="AN3056" s="40">
        <f>SUMIFS(AN$983:AN$3041,SecVar,"ener",SecSub,$C3056,SecFuel,"&lt;&gt;all")</f>
        <v/>
      </c>
      <c r="AO3056" s="40">
        <f>SUMIFS(AO$983:AO$3041,SecVar,"ener",SecSub,$C3056,SecFuel,"&lt;&gt;all")</f>
        <v/>
      </c>
      <c r="AP3056" s="40">
        <f>SUMIFS(AP$983:AP$3041,SecVar,"ener",SecSub,$C3056,SecFuel,"&lt;&gt;all")</f>
        <v/>
      </c>
      <c r="AQ3056" s="40">
        <f>SUMIFS(AQ$983:AQ$3041,SecVar,"ener",SecSub,$C3056,SecFuel,"&lt;&gt;all")</f>
        <v/>
      </c>
      <c r="AR3056" s="40">
        <f>SUMIFS(AR$983:AR$3041,SecVar,"ener",SecSub,$C3056,SecFuel,"&lt;&gt;all")</f>
        <v/>
      </c>
      <c r="AS3056" s="40">
        <f>SUMIFS(AS$983:AS$3041,SecVar,"ener",SecSub,$C3056,SecFuel,"&lt;&gt;all")</f>
        <v/>
      </c>
      <c r="AT3056" s="40">
        <f>SUMIFS(AT$983:AT$3041,SecVar,"ener",SecSub,$C3056,SecFuel,"&lt;&gt;all")</f>
        <v/>
      </c>
      <c r="AU3056" s="40">
        <f>SUMIFS(AU$983:AU$3041,SecVar,"ener",SecSub,$C3056,SecFuel,"&lt;&gt;all")</f>
        <v/>
      </c>
      <c r="AV3056" s="40">
        <f>SUMIFS(AV$983:AV$3041,SecVar,"ener",SecSub,$C3056,SecFuel,"&lt;&gt;all")</f>
        <v/>
      </c>
      <c r="AW3056" s="40">
        <f>SUMIFS(AW$983:AW$3041,SecVar,"ener",SecSub,$C3056,SecFuel,"&lt;&gt;all")</f>
        <v/>
      </c>
      <c r="AX3056" s="40">
        <f>SUMIFS(AX$983:AX$3041,SecVar,"ener",SecSub,$C3056,SecFuel,"&lt;&gt;all")</f>
        <v/>
      </c>
      <c r="AY3056" s="40">
        <f>SUMIFS(AY$983:AY$3041,SecVar,"ener",SecSub,$C3056,SecFuel,"&lt;&gt;all")</f>
        <v/>
      </c>
    </row>
    <row r="3057" hidden="1" outlineLevel="1">
      <c r="A3057" s="14" t="inlineStr">
        <is>
          <t>ener</t>
        </is>
      </c>
      <c r="B3057" s="14" t="inlineStr">
        <is>
          <t>all</t>
        </is>
      </c>
      <c r="C3057" s="14" t="inlineStr">
        <is>
          <t>cem</t>
        </is>
      </c>
      <c r="H3057" s="14">
        <f>INDEX(VarLab,MATCH($A3057,VarKey,0))&amp;INDEX(MemLab,MATCH($C3057&amp;"|"&amp;$B3057,MemKey,0))</f>
        <v/>
      </c>
      <c r="I3057" s="14">
        <f>INDEX(VarUnit,MATCH($A3057,VarKey,0))</f>
        <v/>
      </c>
      <c r="J3057" s="14">
        <f>INDEX(VarSrc,MATCH($A3057,VarKey,0))</f>
        <v/>
      </c>
      <c r="K3057" s="11">
        <f>CodePrefix&amp;$A3057&amp;IF($C3057="","","."&amp;$C3057&amp;"."&amp;$B3057)&amp;INDEX(VarEnd,MATCH($A3057,VarKey,0))&amp;K$5</f>
        <v/>
      </c>
      <c r="L3057" s="39">
        <f>SUMIFS(L$983:L$3041,SecVar,"ener",SecSub,$C3057,SecFuel,"&lt;&gt;all")</f>
        <v/>
      </c>
      <c r="M3057" s="40">
        <f>SUMIFS(M$983:M$3041,SecVar,"ener",SecSub,$C3057,SecFuel,"&lt;&gt;all")</f>
        <v/>
      </c>
      <c r="N3057" s="40">
        <f>SUMIFS(N$983:N$3041,SecVar,"ener",SecSub,$C3057,SecFuel,"&lt;&gt;all")</f>
        <v/>
      </c>
      <c r="O3057" s="40">
        <f>SUMIFS(O$983:O$3041,SecVar,"ener",SecSub,$C3057,SecFuel,"&lt;&gt;all")</f>
        <v/>
      </c>
      <c r="P3057" s="40">
        <f>SUMIFS(P$983:P$3041,SecVar,"ener",SecSub,$C3057,SecFuel,"&lt;&gt;all")</f>
        <v/>
      </c>
      <c r="Q3057" s="40">
        <f>SUMIFS(Q$983:Q$3041,SecVar,"ener",SecSub,$C3057,SecFuel,"&lt;&gt;all")</f>
        <v/>
      </c>
      <c r="R3057" s="40">
        <f>SUMIFS(R$983:R$3041,SecVar,"ener",SecSub,$C3057,SecFuel,"&lt;&gt;all")</f>
        <v/>
      </c>
      <c r="S3057" s="40">
        <f>SUMIFS(S$983:S$3041,SecVar,"ener",SecSub,$C3057,SecFuel,"&lt;&gt;all")</f>
        <v/>
      </c>
      <c r="T3057" s="40">
        <f>SUMIFS(T$983:T$3041,SecVar,"ener",SecSub,$C3057,SecFuel,"&lt;&gt;all")</f>
        <v/>
      </c>
      <c r="U3057" s="40">
        <f>SUMIFS(U$983:U$3041,SecVar,"ener",SecSub,$C3057,SecFuel,"&lt;&gt;all")</f>
        <v/>
      </c>
      <c r="V3057" s="40">
        <f>SUMIFS(V$983:V$3041,SecVar,"ener",SecSub,$C3057,SecFuel,"&lt;&gt;all")</f>
        <v/>
      </c>
      <c r="W3057" s="40">
        <f>SUMIFS(W$983:W$3041,SecVar,"ener",SecSub,$C3057,SecFuel,"&lt;&gt;all")</f>
        <v/>
      </c>
      <c r="X3057" s="40">
        <f>SUMIFS(X$983:X$3041,SecVar,"ener",SecSub,$C3057,SecFuel,"&lt;&gt;all")</f>
        <v/>
      </c>
      <c r="Y3057" s="40">
        <f>SUMIFS(Y$983:Y$3041,SecVar,"ener",SecSub,$C3057,SecFuel,"&lt;&gt;all")</f>
        <v/>
      </c>
      <c r="Z3057" s="40">
        <f>SUMIFS(Z$983:Z$3041,SecVar,"ener",SecSub,$C3057,SecFuel,"&lt;&gt;all")</f>
        <v/>
      </c>
      <c r="AA3057" s="40">
        <f>SUMIFS(AA$983:AA$3041,SecVar,"ener",SecSub,$C3057,SecFuel,"&lt;&gt;all")</f>
        <v/>
      </c>
      <c r="AB3057" s="40">
        <f>SUMIFS(AB$983:AB$3041,SecVar,"ener",SecSub,$C3057,SecFuel,"&lt;&gt;all")</f>
        <v/>
      </c>
      <c r="AC3057" s="40">
        <f>SUMIFS(AC$983:AC$3041,SecVar,"ener",SecSub,$C3057,SecFuel,"&lt;&gt;all")</f>
        <v/>
      </c>
      <c r="AD3057" s="40">
        <f>SUMIFS(AD$983:AD$3041,SecVar,"ener",SecSub,$C3057,SecFuel,"&lt;&gt;all")</f>
        <v/>
      </c>
      <c r="AF3057" s="11">
        <f>CodePrefix&amp;$A3057&amp;IF($C3057="","","."&amp;$C3057&amp;"."&amp;$B3057)&amp;INDEX(VarEnd,MATCH($A3057,VarKey,0))&amp;AF$5</f>
        <v/>
      </c>
      <c r="AG3057" s="39">
        <f>SUMIFS(AG$983:AG$3041,SecVar,"ener",SecSub,$C3057,SecFuel,"&lt;&gt;all")</f>
        <v/>
      </c>
      <c r="AH3057" s="40">
        <f>SUMIFS(AH$983:AH$3041,SecVar,"ener",SecSub,$C3057,SecFuel,"&lt;&gt;all")</f>
        <v/>
      </c>
      <c r="AI3057" s="40">
        <f>SUMIFS(AI$983:AI$3041,SecVar,"ener",SecSub,$C3057,SecFuel,"&lt;&gt;all")</f>
        <v/>
      </c>
      <c r="AJ3057" s="40">
        <f>SUMIFS(AJ$983:AJ$3041,SecVar,"ener",SecSub,$C3057,SecFuel,"&lt;&gt;all")</f>
        <v/>
      </c>
      <c r="AK3057" s="40">
        <f>SUMIFS(AK$983:AK$3041,SecVar,"ener",SecSub,$C3057,SecFuel,"&lt;&gt;all")</f>
        <v/>
      </c>
      <c r="AL3057" s="40">
        <f>SUMIFS(AL$983:AL$3041,SecVar,"ener",SecSub,$C3057,SecFuel,"&lt;&gt;all")</f>
        <v/>
      </c>
      <c r="AM3057" s="40">
        <f>SUMIFS(AM$983:AM$3041,SecVar,"ener",SecSub,$C3057,SecFuel,"&lt;&gt;all")</f>
        <v/>
      </c>
      <c r="AN3057" s="40">
        <f>SUMIFS(AN$983:AN$3041,SecVar,"ener",SecSub,$C3057,SecFuel,"&lt;&gt;all")</f>
        <v/>
      </c>
      <c r="AO3057" s="40">
        <f>SUMIFS(AO$983:AO$3041,SecVar,"ener",SecSub,$C3057,SecFuel,"&lt;&gt;all")</f>
        <v/>
      </c>
      <c r="AP3057" s="40">
        <f>SUMIFS(AP$983:AP$3041,SecVar,"ener",SecSub,$C3057,SecFuel,"&lt;&gt;all")</f>
        <v/>
      </c>
      <c r="AQ3057" s="40">
        <f>SUMIFS(AQ$983:AQ$3041,SecVar,"ener",SecSub,$C3057,SecFuel,"&lt;&gt;all")</f>
        <v/>
      </c>
      <c r="AR3057" s="40">
        <f>SUMIFS(AR$983:AR$3041,SecVar,"ener",SecSub,$C3057,SecFuel,"&lt;&gt;all")</f>
        <v/>
      </c>
      <c r="AS3057" s="40">
        <f>SUMIFS(AS$983:AS$3041,SecVar,"ener",SecSub,$C3057,SecFuel,"&lt;&gt;all")</f>
        <v/>
      </c>
      <c r="AT3057" s="40">
        <f>SUMIFS(AT$983:AT$3041,SecVar,"ener",SecSub,$C3057,SecFuel,"&lt;&gt;all")</f>
        <v/>
      </c>
      <c r="AU3057" s="40">
        <f>SUMIFS(AU$983:AU$3041,SecVar,"ener",SecSub,$C3057,SecFuel,"&lt;&gt;all")</f>
        <v/>
      </c>
      <c r="AV3057" s="40">
        <f>SUMIFS(AV$983:AV$3041,SecVar,"ener",SecSub,$C3057,SecFuel,"&lt;&gt;all")</f>
        <v/>
      </c>
      <c r="AW3057" s="40">
        <f>SUMIFS(AW$983:AW$3041,SecVar,"ener",SecSub,$C3057,SecFuel,"&lt;&gt;all")</f>
        <v/>
      </c>
      <c r="AX3057" s="40">
        <f>SUMIFS(AX$983:AX$3041,SecVar,"ener",SecSub,$C3057,SecFuel,"&lt;&gt;all")</f>
        <v/>
      </c>
      <c r="AY3057" s="40">
        <f>SUMIFS(AY$983:AY$3041,SecVar,"ener",SecSub,$C3057,SecFuel,"&lt;&gt;all")</f>
        <v/>
      </c>
    </row>
    <row r="3058" hidden="1" outlineLevel="1">
      <c r="A3058" s="14" t="inlineStr">
        <is>
          <t>ener</t>
        </is>
      </c>
      <c r="B3058" s="14" t="inlineStr">
        <is>
          <t>all</t>
        </is>
      </c>
      <c r="C3058" s="14" t="inlineStr">
        <is>
          <t>omn</t>
        </is>
      </c>
      <c r="H3058" s="14">
        <f>INDEX(VarLab,MATCH($A3058,VarKey,0))&amp;INDEX(MemLab,MATCH($C3058&amp;"|"&amp;$B3058,MemKey,0))</f>
        <v/>
      </c>
      <c r="I3058" s="14">
        <f>INDEX(VarUnit,MATCH($A3058,VarKey,0))</f>
        <v/>
      </c>
      <c r="J3058" s="14">
        <f>INDEX(VarSrc,MATCH($A3058,VarKey,0))</f>
        <v/>
      </c>
      <c r="K3058" s="11">
        <f>CodePrefix&amp;$A3058&amp;IF($C3058="","","."&amp;$C3058&amp;"."&amp;$B3058)&amp;INDEX(VarEnd,MATCH($A3058,VarKey,0))&amp;K$5</f>
        <v/>
      </c>
      <c r="L3058" s="39">
        <f>SUMIFS(L$983:L$3041,SecVar,"ener",SecSub,$C3058,SecFuel,"&lt;&gt;all")</f>
        <v/>
      </c>
      <c r="M3058" s="40">
        <f>SUMIFS(M$983:M$3041,SecVar,"ener",SecSub,$C3058,SecFuel,"&lt;&gt;all")</f>
        <v/>
      </c>
      <c r="N3058" s="40">
        <f>SUMIFS(N$983:N$3041,SecVar,"ener",SecSub,$C3058,SecFuel,"&lt;&gt;all")</f>
        <v/>
      </c>
      <c r="O3058" s="40">
        <f>SUMIFS(O$983:O$3041,SecVar,"ener",SecSub,$C3058,SecFuel,"&lt;&gt;all")</f>
        <v/>
      </c>
      <c r="P3058" s="40">
        <f>SUMIFS(P$983:P$3041,SecVar,"ener",SecSub,$C3058,SecFuel,"&lt;&gt;all")</f>
        <v/>
      </c>
      <c r="Q3058" s="40">
        <f>SUMIFS(Q$983:Q$3041,SecVar,"ener",SecSub,$C3058,SecFuel,"&lt;&gt;all")</f>
        <v/>
      </c>
      <c r="R3058" s="40">
        <f>SUMIFS(R$983:R$3041,SecVar,"ener",SecSub,$C3058,SecFuel,"&lt;&gt;all")</f>
        <v/>
      </c>
      <c r="S3058" s="40">
        <f>SUMIFS(S$983:S$3041,SecVar,"ener",SecSub,$C3058,SecFuel,"&lt;&gt;all")</f>
        <v/>
      </c>
      <c r="T3058" s="40">
        <f>SUMIFS(T$983:T$3041,SecVar,"ener",SecSub,$C3058,SecFuel,"&lt;&gt;all")</f>
        <v/>
      </c>
      <c r="U3058" s="40">
        <f>SUMIFS(U$983:U$3041,SecVar,"ener",SecSub,$C3058,SecFuel,"&lt;&gt;all")</f>
        <v/>
      </c>
      <c r="V3058" s="40">
        <f>SUMIFS(V$983:V$3041,SecVar,"ener",SecSub,$C3058,SecFuel,"&lt;&gt;all")</f>
        <v/>
      </c>
      <c r="W3058" s="40">
        <f>SUMIFS(W$983:W$3041,SecVar,"ener",SecSub,$C3058,SecFuel,"&lt;&gt;all")</f>
        <v/>
      </c>
      <c r="X3058" s="40">
        <f>SUMIFS(X$983:X$3041,SecVar,"ener",SecSub,$C3058,SecFuel,"&lt;&gt;all")</f>
        <v/>
      </c>
      <c r="Y3058" s="40">
        <f>SUMIFS(Y$983:Y$3041,SecVar,"ener",SecSub,$C3058,SecFuel,"&lt;&gt;all")</f>
        <v/>
      </c>
      <c r="Z3058" s="40">
        <f>SUMIFS(Z$983:Z$3041,SecVar,"ener",SecSub,$C3058,SecFuel,"&lt;&gt;all")</f>
        <v/>
      </c>
      <c r="AA3058" s="40">
        <f>SUMIFS(AA$983:AA$3041,SecVar,"ener",SecSub,$C3058,SecFuel,"&lt;&gt;all")</f>
        <v/>
      </c>
      <c r="AB3058" s="40">
        <f>SUMIFS(AB$983:AB$3041,SecVar,"ener",SecSub,$C3058,SecFuel,"&lt;&gt;all")</f>
        <v/>
      </c>
      <c r="AC3058" s="40">
        <f>SUMIFS(AC$983:AC$3041,SecVar,"ener",SecSub,$C3058,SecFuel,"&lt;&gt;all")</f>
        <v/>
      </c>
      <c r="AD3058" s="40">
        <f>SUMIFS(AD$983:AD$3041,SecVar,"ener",SecSub,$C3058,SecFuel,"&lt;&gt;all")</f>
        <v/>
      </c>
      <c r="AF3058" s="11">
        <f>CodePrefix&amp;$A3058&amp;IF($C3058="","","."&amp;$C3058&amp;"."&amp;$B3058)&amp;INDEX(VarEnd,MATCH($A3058,VarKey,0))&amp;AF$5</f>
        <v/>
      </c>
      <c r="AG3058" s="39">
        <f>SUMIFS(AG$983:AG$3041,SecVar,"ener",SecSub,$C3058,SecFuel,"&lt;&gt;all")</f>
        <v/>
      </c>
      <c r="AH3058" s="40">
        <f>SUMIFS(AH$983:AH$3041,SecVar,"ener",SecSub,$C3058,SecFuel,"&lt;&gt;all")</f>
        <v/>
      </c>
      <c r="AI3058" s="40">
        <f>SUMIFS(AI$983:AI$3041,SecVar,"ener",SecSub,$C3058,SecFuel,"&lt;&gt;all")</f>
        <v/>
      </c>
      <c r="AJ3058" s="40">
        <f>SUMIFS(AJ$983:AJ$3041,SecVar,"ener",SecSub,$C3058,SecFuel,"&lt;&gt;all")</f>
        <v/>
      </c>
      <c r="AK3058" s="40">
        <f>SUMIFS(AK$983:AK$3041,SecVar,"ener",SecSub,$C3058,SecFuel,"&lt;&gt;all")</f>
        <v/>
      </c>
      <c r="AL3058" s="40">
        <f>SUMIFS(AL$983:AL$3041,SecVar,"ener",SecSub,$C3058,SecFuel,"&lt;&gt;all")</f>
        <v/>
      </c>
      <c r="AM3058" s="40">
        <f>SUMIFS(AM$983:AM$3041,SecVar,"ener",SecSub,$C3058,SecFuel,"&lt;&gt;all")</f>
        <v/>
      </c>
      <c r="AN3058" s="40">
        <f>SUMIFS(AN$983:AN$3041,SecVar,"ener",SecSub,$C3058,SecFuel,"&lt;&gt;all")</f>
        <v/>
      </c>
      <c r="AO3058" s="40">
        <f>SUMIFS(AO$983:AO$3041,SecVar,"ener",SecSub,$C3058,SecFuel,"&lt;&gt;all")</f>
        <v/>
      </c>
      <c r="AP3058" s="40">
        <f>SUMIFS(AP$983:AP$3041,SecVar,"ener",SecSub,$C3058,SecFuel,"&lt;&gt;all")</f>
        <v/>
      </c>
      <c r="AQ3058" s="40">
        <f>SUMIFS(AQ$983:AQ$3041,SecVar,"ener",SecSub,$C3058,SecFuel,"&lt;&gt;all")</f>
        <v/>
      </c>
      <c r="AR3058" s="40">
        <f>SUMIFS(AR$983:AR$3041,SecVar,"ener",SecSub,$C3058,SecFuel,"&lt;&gt;all")</f>
        <v/>
      </c>
      <c r="AS3058" s="40">
        <f>SUMIFS(AS$983:AS$3041,SecVar,"ener",SecSub,$C3058,SecFuel,"&lt;&gt;all")</f>
        <v/>
      </c>
      <c r="AT3058" s="40">
        <f>SUMIFS(AT$983:AT$3041,SecVar,"ener",SecSub,$C3058,SecFuel,"&lt;&gt;all")</f>
        <v/>
      </c>
      <c r="AU3058" s="40">
        <f>SUMIFS(AU$983:AU$3041,SecVar,"ener",SecSub,$C3058,SecFuel,"&lt;&gt;all")</f>
        <v/>
      </c>
      <c r="AV3058" s="40">
        <f>SUMIFS(AV$983:AV$3041,SecVar,"ener",SecSub,$C3058,SecFuel,"&lt;&gt;all")</f>
        <v/>
      </c>
      <c r="AW3058" s="40">
        <f>SUMIFS(AW$983:AW$3041,SecVar,"ener",SecSub,$C3058,SecFuel,"&lt;&gt;all")</f>
        <v/>
      </c>
      <c r="AX3058" s="40">
        <f>SUMIFS(AX$983:AX$3041,SecVar,"ener",SecSub,$C3058,SecFuel,"&lt;&gt;all")</f>
        <v/>
      </c>
      <c r="AY3058" s="40">
        <f>SUMIFS(AY$983:AY$3041,SecVar,"ener",SecSub,$C3058,SecFuel,"&lt;&gt;all")</f>
        <v/>
      </c>
    </row>
    <row r="3059" hidden="1" outlineLevel="1">
      <c r="A3059" s="14" t="inlineStr">
        <is>
          <t>ener</t>
        </is>
      </c>
      <c r="B3059" s="14" t="inlineStr">
        <is>
          <t>all</t>
        </is>
      </c>
      <c r="C3059" s="14" t="inlineStr">
        <is>
          <t>cst</t>
        </is>
      </c>
      <c r="H3059" s="14">
        <f>INDEX(VarLab,MATCH($A3059,VarKey,0))&amp;INDEX(MemLab,MATCH($C3059&amp;"|"&amp;$B3059,MemKey,0))</f>
        <v/>
      </c>
      <c r="I3059" s="14">
        <f>INDEX(VarUnit,MATCH($A3059,VarKey,0))</f>
        <v/>
      </c>
      <c r="J3059" s="14">
        <f>INDEX(VarSrc,MATCH($A3059,VarKey,0))</f>
        <v/>
      </c>
      <c r="K3059" s="11">
        <f>CodePrefix&amp;$A3059&amp;IF($C3059="","","."&amp;$C3059&amp;"."&amp;$B3059)&amp;INDEX(VarEnd,MATCH($A3059,VarKey,0))&amp;K$5</f>
        <v/>
      </c>
      <c r="L3059" s="39">
        <f>SUMIFS(L$983:L$3041,SecVar,"ener",SecSub,$C3059,SecFuel,"&lt;&gt;all")</f>
        <v/>
      </c>
      <c r="M3059" s="40">
        <f>SUMIFS(M$983:M$3041,SecVar,"ener",SecSub,$C3059,SecFuel,"&lt;&gt;all")</f>
        <v/>
      </c>
      <c r="N3059" s="40">
        <f>SUMIFS(N$983:N$3041,SecVar,"ener",SecSub,$C3059,SecFuel,"&lt;&gt;all")</f>
        <v/>
      </c>
      <c r="O3059" s="40">
        <f>SUMIFS(O$983:O$3041,SecVar,"ener",SecSub,$C3059,SecFuel,"&lt;&gt;all")</f>
        <v/>
      </c>
      <c r="P3059" s="40">
        <f>SUMIFS(P$983:P$3041,SecVar,"ener",SecSub,$C3059,SecFuel,"&lt;&gt;all")</f>
        <v/>
      </c>
      <c r="Q3059" s="40">
        <f>SUMIFS(Q$983:Q$3041,SecVar,"ener",SecSub,$C3059,SecFuel,"&lt;&gt;all")</f>
        <v/>
      </c>
      <c r="R3059" s="40">
        <f>SUMIFS(R$983:R$3041,SecVar,"ener",SecSub,$C3059,SecFuel,"&lt;&gt;all")</f>
        <v/>
      </c>
      <c r="S3059" s="40">
        <f>SUMIFS(S$983:S$3041,SecVar,"ener",SecSub,$C3059,SecFuel,"&lt;&gt;all")</f>
        <v/>
      </c>
      <c r="T3059" s="40">
        <f>SUMIFS(T$983:T$3041,SecVar,"ener",SecSub,$C3059,SecFuel,"&lt;&gt;all")</f>
        <v/>
      </c>
      <c r="U3059" s="40">
        <f>SUMIFS(U$983:U$3041,SecVar,"ener",SecSub,$C3059,SecFuel,"&lt;&gt;all")</f>
        <v/>
      </c>
      <c r="V3059" s="40">
        <f>SUMIFS(V$983:V$3041,SecVar,"ener",SecSub,$C3059,SecFuel,"&lt;&gt;all")</f>
        <v/>
      </c>
      <c r="W3059" s="40">
        <f>SUMIFS(W$983:W$3041,SecVar,"ener",SecSub,$C3059,SecFuel,"&lt;&gt;all")</f>
        <v/>
      </c>
      <c r="X3059" s="40">
        <f>SUMIFS(X$983:X$3041,SecVar,"ener",SecSub,$C3059,SecFuel,"&lt;&gt;all")</f>
        <v/>
      </c>
      <c r="Y3059" s="40">
        <f>SUMIFS(Y$983:Y$3041,SecVar,"ener",SecSub,$C3059,SecFuel,"&lt;&gt;all")</f>
        <v/>
      </c>
      <c r="Z3059" s="40">
        <f>SUMIFS(Z$983:Z$3041,SecVar,"ener",SecSub,$C3059,SecFuel,"&lt;&gt;all")</f>
        <v/>
      </c>
      <c r="AA3059" s="40">
        <f>SUMIFS(AA$983:AA$3041,SecVar,"ener",SecSub,$C3059,SecFuel,"&lt;&gt;all")</f>
        <v/>
      </c>
      <c r="AB3059" s="40">
        <f>SUMIFS(AB$983:AB$3041,SecVar,"ener",SecSub,$C3059,SecFuel,"&lt;&gt;all")</f>
        <v/>
      </c>
      <c r="AC3059" s="40">
        <f>SUMIFS(AC$983:AC$3041,SecVar,"ener",SecSub,$C3059,SecFuel,"&lt;&gt;all")</f>
        <v/>
      </c>
      <c r="AD3059" s="40">
        <f>SUMIFS(AD$983:AD$3041,SecVar,"ener",SecSub,$C3059,SecFuel,"&lt;&gt;all")</f>
        <v/>
      </c>
      <c r="AF3059" s="11">
        <f>CodePrefix&amp;$A3059&amp;IF($C3059="","","."&amp;$C3059&amp;"."&amp;$B3059)&amp;INDEX(VarEnd,MATCH($A3059,VarKey,0))&amp;AF$5</f>
        <v/>
      </c>
      <c r="AG3059" s="39">
        <f>SUMIFS(AG$983:AG$3041,SecVar,"ener",SecSub,$C3059,SecFuel,"&lt;&gt;all")</f>
        <v/>
      </c>
      <c r="AH3059" s="40">
        <f>SUMIFS(AH$983:AH$3041,SecVar,"ener",SecSub,$C3059,SecFuel,"&lt;&gt;all")</f>
        <v/>
      </c>
      <c r="AI3059" s="40">
        <f>SUMIFS(AI$983:AI$3041,SecVar,"ener",SecSub,$C3059,SecFuel,"&lt;&gt;all")</f>
        <v/>
      </c>
      <c r="AJ3059" s="40">
        <f>SUMIFS(AJ$983:AJ$3041,SecVar,"ener",SecSub,$C3059,SecFuel,"&lt;&gt;all")</f>
        <v/>
      </c>
      <c r="AK3059" s="40">
        <f>SUMIFS(AK$983:AK$3041,SecVar,"ener",SecSub,$C3059,SecFuel,"&lt;&gt;all")</f>
        <v/>
      </c>
      <c r="AL3059" s="40">
        <f>SUMIFS(AL$983:AL$3041,SecVar,"ener",SecSub,$C3059,SecFuel,"&lt;&gt;all")</f>
        <v/>
      </c>
      <c r="AM3059" s="40">
        <f>SUMIFS(AM$983:AM$3041,SecVar,"ener",SecSub,$C3059,SecFuel,"&lt;&gt;all")</f>
        <v/>
      </c>
      <c r="AN3059" s="40">
        <f>SUMIFS(AN$983:AN$3041,SecVar,"ener",SecSub,$C3059,SecFuel,"&lt;&gt;all")</f>
        <v/>
      </c>
      <c r="AO3059" s="40">
        <f>SUMIFS(AO$983:AO$3041,SecVar,"ener",SecSub,$C3059,SecFuel,"&lt;&gt;all")</f>
        <v/>
      </c>
      <c r="AP3059" s="40">
        <f>SUMIFS(AP$983:AP$3041,SecVar,"ener",SecSub,$C3059,SecFuel,"&lt;&gt;all")</f>
        <v/>
      </c>
      <c r="AQ3059" s="40">
        <f>SUMIFS(AQ$983:AQ$3041,SecVar,"ener",SecSub,$C3059,SecFuel,"&lt;&gt;all")</f>
        <v/>
      </c>
      <c r="AR3059" s="40">
        <f>SUMIFS(AR$983:AR$3041,SecVar,"ener",SecSub,$C3059,SecFuel,"&lt;&gt;all")</f>
        <v/>
      </c>
      <c r="AS3059" s="40">
        <f>SUMIFS(AS$983:AS$3041,SecVar,"ener",SecSub,$C3059,SecFuel,"&lt;&gt;all")</f>
        <v/>
      </c>
      <c r="AT3059" s="40">
        <f>SUMIFS(AT$983:AT$3041,SecVar,"ener",SecSub,$C3059,SecFuel,"&lt;&gt;all")</f>
        <v/>
      </c>
      <c r="AU3059" s="40">
        <f>SUMIFS(AU$983:AU$3041,SecVar,"ener",SecSub,$C3059,SecFuel,"&lt;&gt;all")</f>
        <v/>
      </c>
      <c r="AV3059" s="40">
        <f>SUMIFS(AV$983:AV$3041,SecVar,"ener",SecSub,$C3059,SecFuel,"&lt;&gt;all")</f>
        <v/>
      </c>
      <c r="AW3059" s="40">
        <f>SUMIFS(AW$983:AW$3041,SecVar,"ener",SecSub,$C3059,SecFuel,"&lt;&gt;all")</f>
        <v/>
      </c>
      <c r="AX3059" s="40">
        <f>SUMIFS(AX$983:AX$3041,SecVar,"ener",SecSub,$C3059,SecFuel,"&lt;&gt;all")</f>
        <v/>
      </c>
      <c r="AY3059" s="40">
        <f>SUMIFS(AY$983:AY$3041,SecVar,"ener",SecSub,$C3059,SecFuel,"&lt;&gt;all")</f>
        <v/>
      </c>
    </row>
    <row r="3060" hidden="1" outlineLevel="1">
      <c r="A3060" s="14" t="inlineStr">
        <is>
          <t>ener</t>
        </is>
      </c>
      <c r="B3060" s="14" t="inlineStr">
        <is>
          <t>all</t>
        </is>
      </c>
      <c r="C3060" s="14" t="inlineStr">
        <is>
          <t>ftr</t>
        </is>
      </c>
      <c r="H3060" s="14">
        <f>INDEX(VarLab,MATCH($A3060,VarKey,0))&amp;INDEX(MemLab,MATCH($C3060&amp;"|"&amp;$B3060,MemKey,0))</f>
        <v/>
      </c>
      <c r="I3060" s="14">
        <f>INDEX(VarUnit,MATCH($A3060,VarKey,0))</f>
        <v/>
      </c>
      <c r="J3060" s="14">
        <f>INDEX(VarSrc,MATCH($A3060,VarKey,0))</f>
        <v/>
      </c>
      <c r="K3060" s="11">
        <f>CodePrefix&amp;$A3060&amp;IF($C3060="","","."&amp;$C3060&amp;"."&amp;$B3060)&amp;INDEX(VarEnd,MATCH($A3060,VarKey,0))&amp;K$5</f>
        <v/>
      </c>
      <c r="L3060" s="39">
        <f>SUMIFS(L$983:L$3041,SecVar,"ener",SecSub,$C3060,SecFuel,"&lt;&gt;all")</f>
        <v/>
      </c>
      <c r="M3060" s="40">
        <f>SUMIFS(M$983:M$3041,SecVar,"ener",SecSub,$C3060,SecFuel,"&lt;&gt;all")</f>
        <v/>
      </c>
      <c r="N3060" s="40">
        <f>SUMIFS(N$983:N$3041,SecVar,"ener",SecSub,$C3060,SecFuel,"&lt;&gt;all")</f>
        <v/>
      </c>
      <c r="O3060" s="40">
        <f>SUMIFS(O$983:O$3041,SecVar,"ener",SecSub,$C3060,SecFuel,"&lt;&gt;all")</f>
        <v/>
      </c>
      <c r="P3060" s="40">
        <f>SUMIFS(P$983:P$3041,SecVar,"ener",SecSub,$C3060,SecFuel,"&lt;&gt;all")</f>
        <v/>
      </c>
      <c r="Q3060" s="40">
        <f>SUMIFS(Q$983:Q$3041,SecVar,"ener",SecSub,$C3060,SecFuel,"&lt;&gt;all")</f>
        <v/>
      </c>
      <c r="R3060" s="40">
        <f>SUMIFS(R$983:R$3041,SecVar,"ener",SecSub,$C3060,SecFuel,"&lt;&gt;all")</f>
        <v/>
      </c>
      <c r="S3060" s="40">
        <f>SUMIFS(S$983:S$3041,SecVar,"ener",SecSub,$C3060,SecFuel,"&lt;&gt;all")</f>
        <v/>
      </c>
      <c r="T3060" s="40">
        <f>SUMIFS(T$983:T$3041,SecVar,"ener",SecSub,$C3060,SecFuel,"&lt;&gt;all")</f>
        <v/>
      </c>
      <c r="U3060" s="40">
        <f>SUMIFS(U$983:U$3041,SecVar,"ener",SecSub,$C3060,SecFuel,"&lt;&gt;all")</f>
        <v/>
      </c>
      <c r="V3060" s="40">
        <f>SUMIFS(V$983:V$3041,SecVar,"ener",SecSub,$C3060,SecFuel,"&lt;&gt;all")</f>
        <v/>
      </c>
      <c r="W3060" s="40">
        <f>SUMIFS(W$983:W$3041,SecVar,"ener",SecSub,$C3060,SecFuel,"&lt;&gt;all")</f>
        <v/>
      </c>
      <c r="X3060" s="40">
        <f>SUMIFS(X$983:X$3041,SecVar,"ener",SecSub,$C3060,SecFuel,"&lt;&gt;all")</f>
        <v/>
      </c>
      <c r="Y3060" s="40">
        <f>SUMIFS(Y$983:Y$3041,SecVar,"ener",SecSub,$C3060,SecFuel,"&lt;&gt;all")</f>
        <v/>
      </c>
      <c r="Z3060" s="40">
        <f>SUMIFS(Z$983:Z$3041,SecVar,"ener",SecSub,$C3060,SecFuel,"&lt;&gt;all")</f>
        <v/>
      </c>
      <c r="AA3060" s="40">
        <f>SUMIFS(AA$983:AA$3041,SecVar,"ener",SecSub,$C3060,SecFuel,"&lt;&gt;all")</f>
        <v/>
      </c>
      <c r="AB3060" s="40">
        <f>SUMIFS(AB$983:AB$3041,SecVar,"ener",SecSub,$C3060,SecFuel,"&lt;&gt;all")</f>
        <v/>
      </c>
      <c r="AC3060" s="40">
        <f>SUMIFS(AC$983:AC$3041,SecVar,"ener",SecSub,$C3060,SecFuel,"&lt;&gt;all")</f>
        <v/>
      </c>
      <c r="AD3060" s="40">
        <f>SUMIFS(AD$983:AD$3041,SecVar,"ener",SecSub,$C3060,SecFuel,"&lt;&gt;all")</f>
        <v/>
      </c>
      <c r="AF3060" s="11">
        <f>CodePrefix&amp;$A3060&amp;IF($C3060="","","."&amp;$C3060&amp;"."&amp;$B3060)&amp;INDEX(VarEnd,MATCH($A3060,VarKey,0))&amp;AF$5</f>
        <v/>
      </c>
      <c r="AG3060" s="39">
        <f>SUMIFS(AG$983:AG$3041,SecVar,"ener",SecSub,$C3060,SecFuel,"&lt;&gt;all")</f>
        <v/>
      </c>
      <c r="AH3060" s="40">
        <f>SUMIFS(AH$983:AH$3041,SecVar,"ener",SecSub,$C3060,SecFuel,"&lt;&gt;all")</f>
        <v/>
      </c>
      <c r="AI3060" s="40">
        <f>SUMIFS(AI$983:AI$3041,SecVar,"ener",SecSub,$C3060,SecFuel,"&lt;&gt;all")</f>
        <v/>
      </c>
      <c r="AJ3060" s="40">
        <f>SUMIFS(AJ$983:AJ$3041,SecVar,"ener",SecSub,$C3060,SecFuel,"&lt;&gt;all")</f>
        <v/>
      </c>
      <c r="AK3060" s="40">
        <f>SUMIFS(AK$983:AK$3041,SecVar,"ener",SecSub,$C3060,SecFuel,"&lt;&gt;all")</f>
        <v/>
      </c>
      <c r="AL3060" s="40">
        <f>SUMIFS(AL$983:AL$3041,SecVar,"ener",SecSub,$C3060,SecFuel,"&lt;&gt;all")</f>
        <v/>
      </c>
      <c r="AM3060" s="40">
        <f>SUMIFS(AM$983:AM$3041,SecVar,"ener",SecSub,$C3060,SecFuel,"&lt;&gt;all")</f>
        <v/>
      </c>
      <c r="AN3060" s="40">
        <f>SUMIFS(AN$983:AN$3041,SecVar,"ener",SecSub,$C3060,SecFuel,"&lt;&gt;all")</f>
        <v/>
      </c>
      <c r="AO3060" s="40">
        <f>SUMIFS(AO$983:AO$3041,SecVar,"ener",SecSub,$C3060,SecFuel,"&lt;&gt;all")</f>
        <v/>
      </c>
      <c r="AP3060" s="40">
        <f>SUMIFS(AP$983:AP$3041,SecVar,"ener",SecSub,$C3060,SecFuel,"&lt;&gt;all")</f>
        <v/>
      </c>
      <c r="AQ3060" s="40">
        <f>SUMIFS(AQ$983:AQ$3041,SecVar,"ener",SecSub,$C3060,SecFuel,"&lt;&gt;all")</f>
        <v/>
      </c>
      <c r="AR3060" s="40">
        <f>SUMIFS(AR$983:AR$3041,SecVar,"ener",SecSub,$C3060,SecFuel,"&lt;&gt;all")</f>
        <v/>
      </c>
      <c r="AS3060" s="40">
        <f>SUMIFS(AS$983:AS$3041,SecVar,"ener",SecSub,$C3060,SecFuel,"&lt;&gt;all")</f>
        <v/>
      </c>
      <c r="AT3060" s="40">
        <f>SUMIFS(AT$983:AT$3041,SecVar,"ener",SecSub,$C3060,SecFuel,"&lt;&gt;all")</f>
        <v/>
      </c>
      <c r="AU3060" s="40">
        <f>SUMIFS(AU$983:AU$3041,SecVar,"ener",SecSub,$C3060,SecFuel,"&lt;&gt;all")</f>
        <v/>
      </c>
      <c r="AV3060" s="40">
        <f>SUMIFS(AV$983:AV$3041,SecVar,"ener",SecSub,$C3060,SecFuel,"&lt;&gt;all")</f>
        <v/>
      </c>
      <c r="AW3060" s="40">
        <f>SUMIFS(AW$983:AW$3041,SecVar,"ener",SecSub,$C3060,SecFuel,"&lt;&gt;all")</f>
        <v/>
      </c>
      <c r="AX3060" s="40">
        <f>SUMIFS(AX$983:AX$3041,SecVar,"ener",SecSub,$C3060,SecFuel,"&lt;&gt;all")</f>
        <v/>
      </c>
      <c r="AY3060" s="40">
        <f>SUMIFS(AY$983:AY$3041,SecVar,"ener",SecSub,$C3060,SecFuel,"&lt;&gt;all")</f>
        <v/>
      </c>
    </row>
    <row r="3061" hidden="1" outlineLevel="1">
      <c r="A3061" s="14" t="inlineStr">
        <is>
          <t>ener</t>
        </is>
      </c>
      <c r="B3061" s="14" t="inlineStr">
        <is>
          <t>all</t>
        </is>
      </c>
      <c r="C3061" s="14" t="inlineStr">
        <is>
          <t>oen</t>
        </is>
      </c>
      <c r="H3061" s="14">
        <f>INDEX(VarLab,MATCH($A3061,VarKey,0))&amp;INDEX(MemLab,MATCH($C3061&amp;"|"&amp;$B3061,MemKey,0))</f>
        <v/>
      </c>
      <c r="I3061" s="14">
        <f>INDEX(VarUnit,MATCH($A3061,VarKey,0))</f>
        <v/>
      </c>
      <c r="J3061" s="14">
        <f>INDEX(VarSrc,MATCH($A3061,VarKey,0))</f>
        <v/>
      </c>
      <c r="K3061" s="11">
        <f>CodePrefix&amp;$A3061&amp;IF($C3061="","","."&amp;$C3061&amp;"."&amp;$B3061)&amp;INDEX(VarEnd,MATCH($A3061,VarKey,0))&amp;K$5</f>
        <v/>
      </c>
      <c r="L3061" s="39">
        <f>SUMIFS(L$983:L$3041,SecVar,"ener",SecSub,$C3061,SecFuel,"&lt;&gt;all")</f>
        <v/>
      </c>
      <c r="M3061" s="40">
        <f>SUMIFS(M$983:M$3041,SecVar,"ener",SecSub,$C3061,SecFuel,"&lt;&gt;all")</f>
        <v/>
      </c>
      <c r="N3061" s="40">
        <f>SUMIFS(N$983:N$3041,SecVar,"ener",SecSub,$C3061,SecFuel,"&lt;&gt;all")</f>
        <v/>
      </c>
      <c r="O3061" s="40">
        <f>SUMIFS(O$983:O$3041,SecVar,"ener",SecSub,$C3061,SecFuel,"&lt;&gt;all")</f>
        <v/>
      </c>
      <c r="P3061" s="40">
        <f>SUMIFS(P$983:P$3041,SecVar,"ener",SecSub,$C3061,SecFuel,"&lt;&gt;all")</f>
        <v/>
      </c>
      <c r="Q3061" s="40">
        <f>SUMIFS(Q$983:Q$3041,SecVar,"ener",SecSub,$C3061,SecFuel,"&lt;&gt;all")</f>
        <v/>
      </c>
      <c r="R3061" s="40">
        <f>SUMIFS(R$983:R$3041,SecVar,"ener",SecSub,$C3061,SecFuel,"&lt;&gt;all")</f>
        <v/>
      </c>
      <c r="S3061" s="40">
        <f>SUMIFS(S$983:S$3041,SecVar,"ener",SecSub,$C3061,SecFuel,"&lt;&gt;all")</f>
        <v/>
      </c>
      <c r="T3061" s="40">
        <f>SUMIFS(T$983:T$3041,SecVar,"ener",SecSub,$C3061,SecFuel,"&lt;&gt;all")</f>
        <v/>
      </c>
      <c r="U3061" s="40">
        <f>SUMIFS(U$983:U$3041,SecVar,"ener",SecSub,$C3061,SecFuel,"&lt;&gt;all")</f>
        <v/>
      </c>
      <c r="V3061" s="40">
        <f>SUMIFS(V$983:V$3041,SecVar,"ener",SecSub,$C3061,SecFuel,"&lt;&gt;all")</f>
        <v/>
      </c>
      <c r="W3061" s="40">
        <f>SUMIFS(W$983:W$3041,SecVar,"ener",SecSub,$C3061,SecFuel,"&lt;&gt;all")</f>
        <v/>
      </c>
      <c r="X3061" s="40">
        <f>SUMIFS(X$983:X$3041,SecVar,"ener",SecSub,$C3061,SecFuel,"&lt;&gt;all")</f>
        <v/>
      </c>
      <c r="Y3061" s="40">
        <f>SUMIFS(Y$983:Y$3041,SecVar,"ener",SecSub,$C3061,SecFuel,"&lt;&gt;all")</f>
        <v/>
      </c>
      <c r="Z3061" s="40">
        <f>SUMIFS(Z$983:Z$3041,SecVar,"ener",SecSub,$C3061,SecFuel,"&lt;&gt;all")</f>
        <v/>
      </c>
      <c r="AA3061" s="40">
        <f>SUMIFS(AA$983:AA$3041,SecVar,"ener",SecSub,$C3061,SecFuel,"&lt;&gt;all")</f>
        <v/>
      </c>
      <c r="AB3061" s="40">
        <f>SUMIFS(AB$983:AB$3041,SecVar,"ener",SecSub,$C3061,SecFuel,"&lt;&gt;all")</f>
        <v/>
      </c>
      <c r="AC3061" s="40">
        <f>SUMIFS(AC$983:AC$3041,SecVar,"ener",SecSub,$C3061,SecFuel,"&lt;&gt;all")</f>
        <v/>
      </c>
      <c r="AD3061" s="40">
        <f>SUMIFS(AD$983:AD$3041,SecVar,"ener",SecSub,$C3061,SecFuel,"&lt;&gt;all")</f>
        <v/>
      </c>
      <c r="AF3061" s="11">
        <f>CodePrefix&amp;$A3061&amp;IF($C3061="","","."&amp;$C3061&amp;"."&amp;$B3061)&amp;INDEX(VarEnd,MATCH($A3061,VarKey,0))&amp;AF$5</f>
        <v/>
      </c>
      <c r="AG3061" s="39">
        <f>SUMIFS(AG$983:AG$3041,SecVar,"ener",SecSub,$C3061,SecFuel,"&lt;&gt;all")</f>
        <v/>
      </c>
      <c r="AH3061" s="40">
        <f>SUMIFS(AH$983:AH$3041,SecVar,"ener",SecSub,$C3061,SecFuel,"&lt;&gt;all")</f>
        <v/>
      </c>
      <c r="AI3061" s="40">
        <f>SUMIFS(AI$983:AI$3041,SecVar,"ener",SecSub,$C3061,SecFuel,"&lt;&gt;all")</f>
        <v/>
      </c>
      <c r="AJ3061" s="40">
        <f>SUMIFS(AJ$983:AJ$3041,SecVar,"ener",SecSub,$C3061,SecFuel,"&lt;&gt;all")</f>
        <v/>
      </c>
      <c r="AK3061" s="40">
        <f>SUMIFS(AK$983:AK$3041,SecVar,"ener",SecSub,$C3061,SecFuel,"&lt;&gt;all")</f>
        <v/>
      </c>
      <c r="AL3061" s="40">
        <f>SUMIFS(AL$983:AL$3041,SecVar,"ener",SecSub,$C3061,SecFuel,"&lt;&gt;all")</f>
        <v/>
      </c>
      <c r="AM3061" s="40">
        <f>SUMIFS(AM$983:AM$3041,SecVar,"ener",SecSub,$C3061,SecFuel,"&lt;&gt;all")</f>
        <v/>
      </c>
      <c r="AN3061" s="40">
        <f>SUMIFS(AN$983:AN$3041,SecVar,"ener",SecSub,$C3061,SecFuel,"&lt;&gt;all")</f>
        <v/>
      </c>
      <c r="AO3061" s="40">
        <f>SUMIFS(AO$983:AO$3041,SecVar,"ener",SecSub,$C3061,SecFuel,"&lt;&gt;all")</f>
        <v/>
      </c>
      <c r="AP3061" s="40">
        <f>SUMIFS(AP$983:AP$3041,SecVar,"ener",SecSub,$C3061,SecFuel,"&lt;&gt;all")</f>
        <v/>
      </c>
      <c r="AQ3061" s="40">
        <f>SUMIFS(AQ$983:AQ$3041,SecVar,"ener",SecSub,$C3061,SecFuel,"&lt;&gt;all")</f>
        <v/>
      </c>
      <c r="AR3061" s="40">
        <f>SUMIFS(AR$983:AR$3041,SecVar,"ener",SecSub,$C3061,SecFuel,"&lt;&gt;all")</f>
        <v/>
      </c>
      <c r="AS3061" s="40">
        <f>SUMIFS(AS$983:AS$3041,SecVar,"ener",SecSub,$C3061,SecFuel,"&lt;&gt;all")</f>
        <v/>
      </c>
      <c r="AT3061" s="40">
        <f>SUMIFS(AT$983:AT$3041,SecVar,"ener",SecSub,$C3061,SecFuel,"&lt;&gt;all")</f>
        <v/>
      </c>
      <c r="AU3061" s="40">
        <f>SUMIFS(AU$983:AU$3041,SecVar,"ener",SecSub,$C3061,SecFuel,"&lt;&gt;all")</f>
        <v/>
      </c>
      <c r="AV3061" s="40">
        <f>SUMIFS(AV$983:AV$3041,SecVar,"ener",SecSub,$C3061,SecFuel,"&lt;&gt;all")</f>
        <v/>
      </c>
      <c r="AW3061" s="40">
        <f>SUMIFS(AW$983:AW$3041,SecVar,"ener",SecSub,$C3061,SecFuel,"&lt;&gt;all")</f>
        <v/>
      </c>
      <c r="AX3061" s="40">
        <f>SUMIFS(AX$983:AX$3041,SecVar,"ener",SecSub,$C3061,SecFuel,"&lt;&gt;all")</f>
        <v/>
      </c>
      <c r="AY3061" s="40">
        <f>SUMIFS(AY$983:AY$3041,SecVar,"ener",SecSub,$C3061,SecFuel,"&lt;&gt;all")</f>
        <v/>
      </c>
    </row>
    <row r="3062" hidden="1" outlineLevel="1">
      <c r="A3062" s="14" t="inlineStr">
        <is>
          <t>ener</t>
        </is>
      </c>
      <c r="B3062" s="14" t="inlineStr">
        <is>
          <t>all</t>
        </is>
      </c>
      <c r="C3062" s="14" t="inlineStr">
        <is>
          <t>pow</t>
        </is>
      </c>
      <c r="H3062" s="14">
        <f>INDEX(VarLab,MATCH($A3062,VarKey,0))&amp;INDEX(MemLab,MATCH($C3062&amp;"|"&amp;$B3062,MemKey,0))</f>
        <v/>
      </c>
      <c r="I3062" s="14">
        <f>INDEX(VarUnit,MATCH($A3062,VarKey,0))</f>
        <v/>
      </c>
      <c r="J3062" s="14">
        <f>INDEX(VarSrc,MATCH($A3062,VarKey,0))</f>
        <v/>
      </c>
      <c r="K3062" s="11">
        <f>CodePrefix&amp;$A3062&amp;IF($C3062="","","."&amp;$C3062&amp;"."&amp;$B3062)&amp;INDEX(VarEnd,MATCH($A3062,VarKey,0))&amp;K$5</f>
        <v/>
      </c>
      <c r="L3062" s="39">
        <f>SUMPRODUCT(L$726:L$734,$E$726:$E$734)</f>
        <v/>
      </c>
      <c r="M3062" s="40">
        <f>SUMPRODUCT(M$726:M$734,$E$726:$E$734)</f>
        <v/>
      </c>
      <c r="N3062" s="40">
        <f>SUMPRODUCT(N$726:N$734,$E$726:$E$734)</f>
        <v/>
      </c>
      <c r="O3062" s="40">
        <f>SUMPRODUCT(O$726:O$734,$E$726:$E$734)</f>
        <v/>
      </c>
      <c r="P3062" s="40">
        <f>SUMPRODUCT(P$726:P$734,$E$726:$E$734)</f>
        <v/>
      </c>
      <c r="Q3062" s="40">
        <f>SUMPRODUCT(Q$726:Q$734,$E$726:$E$734)</f>
        <v/>
      </c>
      <c r="R3062" s="40">
        <f>SUMPRODUCT(R$726:R$734,$E$726:$E$734)</f>
        <v/>
      </c>
      <c r="S3062" s="40">
        <f>SUMPRODUCT(S$726:S$734,$E$726:$E$734)</f>
        <v/>
      </c>
      <c r="T3062" s="40">
        <f>SUMPRODUCT(T$726:T$734,$E$726:$E$734)</f>
        <v/>
      </c>
      <c r="U3062" s="40">
        <f>SUMPRODUCT(U$726:U$734,$E$726:$E$734)</f>
        <v/>
      </c>
      <c r="V3062" s="40">
        <f>SUMPRODUCT(V$726:V$734,$E$726:$E$734)</f>
        <v/>
      </c>
      <c r="W3062" s="40">
        <f>SUMPRODUCT(W$726:W$734,$E$726:$E$734)</f>
        <v/>
      </c>
      <c r="X3062" s="40">
        <f>SUMPRODUCT(X$726:X$734,$E$726:$E$734)</f>
        <v/>
      </c>
      <c r="Y3062" s="40">
        <f>SUMPRODUCT(Y$726:Y$734,$E$726:$E$734)</f>
        <v/>
      </c>
      <c r="Z3062" s="40">
        <f>SUMPRODUCT(Z$726:Z$734,$E$726:$E$734)</f>
        <v/>
      </c>
      <c r="AA3062" s="40">
        <f>SUMPRODUCT(AA$726:AA$734,$E$726:$E$734)</f>
        <v/>
      </c>
      <c r="AB3062" s="40">
        <f>SUMPRODUCT(AB$726:AB$734,$E$726:$E$734)</f>
        <v/>
      </c>
      <c r="AC3062" s="40">
        <f>SUMPRODUCT(AC$726:AC$734,$E$726:$E$734)</f>
        <v/>
      </c>
      <c r="AD3062" s="40">
        <f>SUMPRODUCT(AD$726:AD$734,$E$726:$E$734)</f>
        <v/>
      </c>
      <c r="AF3062" s="11">
        <f>CodePrefix&amp;$A3062&amp;IF($C3062="","","."&amp;$C3062&amp;"."&amp;$B3062)&amp;INDEX(VarEnd,MATCH($A3062,VarKey,0))&amp;AF$5</f>
        <v/>
      </c>
      <c r="AG3062" s="39">
        <f>SUMPRODUCT(AG$726:AG$734,$E$726:$E$734)</f>
        <v/>
      </c>
      <c r="AH3062" s="40">
        <f>SUMPRODUCT(AH$726:AH$734,$E$726:$E$734)</f>
        <v/>
      </c>
      <c r="AI3062" s="40">
        <f>SUMPRODUCT(AI$726:AI$734,$E$726:$E$734)</f>
        <v/>
      </c>
      <c r="AJ3062" s="40">
        <f>SUMPRODUCT(AJ$726:AJ$734,$E$726:$E$734)</f>
        <v/>
      </c>
      <c r="AK3062" s="40">
        <f>SUMPRODUCT(AK$726:AK$734,$E$726:$E$734)</f>
        <v/>
      </c>
      <c r="AL3062" s="40">
        <f>SUMPRODUCT(AL$726:AL$734,$E$726:$E$734)</f>
        <v/>
      </c>
      <c r="AM3062" s="40">
        <f>SUMPRODUCT(AM$726:AM$734,$E$726:$E$734)</f>
        <v/>
      </c>
      <c r="AN3062" s="40">
        <f>SUMPRODUCT(AN$726:AN$734,$E$726:$E$734)</f>
        <v/>
      </c>
      <c r="AO3062" s="40">
        <f>SUMPRODUCT(AO$726:AO$734,$E$726:$E$734)</f>
        <v/>
      </c>
      <c r="AP3062" s="40">
        <f>SUMPRODUCT(AP$726:AP$734,$E$726:$E$734)</f>
        <v/>
      </c>
      <c r="AQ3062" s="40">
        <f>SUMPRODUCT(AQ$726:AQ$734,$E$726:$E$734)</f>
        <v/>
      </c>
      <c r="AR3062" s="40">
        <f>SUMPRODUCT(AR$726:AR$734,$E$726:$E$734)</f>
        <v/>
      </c>
      <c r="AS3062" s="40">
        <f>SUMPRODUCT(AS$726:AS$734,$E$726:$E$734)</f>
        <v/>
      </c>
      <c r="AT3062" s="40">
        <f>SUMPRODUCT(AT$726:AT$734,$E$726:$E$734)</f>
        <v/>
      </c>
      <c r="AU3062" s="40">
        <f>SUMPRODUCT(AU$726:AU$734,$E$726:$E$734)</f>
        <v/>
      </c>
      <c r="AV3062" s="40">
        <f>SUMPRODUCT(AV$726:AV$734,$E$726:$E$734)</f>
        <v/>
      </c>
      <c r="AW3062" s="40">
        <f>SUMPRODUCT(AW$726:AW$734,$E$726:$E$734)</f>
        <v/>
      </c>
      <c r="AX3062" s="40">
        <f>SUMPRODUCT(AX$726:AX$734,$E$726:$E$734)</f>
        <v/>
      </c>
      <c r="AY3062" s="40">
        <f>SUMPRODUCT(AY$726:AY$734,$E$726:$E$734)</f>
        <v/>
      </c>
    </row>
    <row r="3063" hidden="1" outlineLevel="1"/>
    <row r="3064" hidden="1" outlineLevel="1">
      <c r="A3064" s="14" t="inlineStr">
        <is>
          <t>ener</t>
        </is>
      </c>
      <c r="B3064" s="14" t="inlineStr">
        <is>
          <t>coa</t>
        </is>
      </c>
      <c r="C3064" s="14" t="inlineStr">
        <is>
          <t>all</t>
        </is>
      </c>
      <c r="H3064" s="14">
        <f>INDEX(VarLab,MATCH($A3064,VarKey,0))&amp;INDEX(MemLab,MATCH($C3064&amp;"|"&amp;$B3064,MemKey,0))</f>
        <v/>
      </c>
      <c r="I3064" s="14">
        <f>INDEX(VarUnit,MATCH($A3064,VarKey,0))</f>
        <v/>
      </c>
      <c r="J3064" s="14">
        <f>INDEX(VarSrc,MATCH($A3064,VarKey,0))</f>
        <v/>
      </c>
      <c r="K3064" s="11">
        <f>CodePrefix&amp;$A3064&amp;IF($C3064="","","."&amp;$C3064&amp;"."&amp;$B3064)&amp;INDEX(VarEnd,MATCH($A3064,VarKey,0))&amp;K$5</f>
        <v/>
      </c>
      <c r="L3064" s="39">
        <f>SUMIFS(L$983:L$3041,SecVar,"ener",SecFuel,$B3064)+SUMIF($B$726:$B$734,$B3064,L$726:L$734)</f>
        <v/>
      </c>
      <c r="M3064" s="40">
        <f>SUMIFS(M$983:M$3041,SecVar,"ener",SecFuel,$B3064)+SUMIF($B$726:$B$734,$B3064,M$726:M$734)</f>
        <v/>
      </c>
      <c r="N3064" s="40">
        <f>SUMIFS(N$983:N$3041,SecVar,"ener",SecFuel,$B3064)+SUMIF($B$726:$B$734,$B3064,N$726:N$734)</f>
        <v/>
      </c>
      <c r="O3064" s="40">
        <f>SUMIFS(O$983:O$3041,SecVar,"ener",SecFuel,$B3064)+SUMIF($B$726:$B$734,$B3064,O$726:O$734)</f>
        <v/>
      </c>
      <c r="P3064" s="40">
        <f>SUMIFS(P$983:P$3041,SecVar,"ener",SecFuel,$B3064)+SUMIF($B$726:$B$734,$B3064,P$726:P$734)</f>
        <v/>
      </c>
      <c r="Q3064" s="40">
        <f>SUMIFS(Q$983:Q$3041,SecVar,"ener",SecFuel,$B3064)+SUMIF($B$726:$B$734,$B3064,Q$726:Q$734)</f>
        <v/>
      </c>
      <c r="R3064" s="40">
        <f>SUMIFS(R$983:R$3041,SecVar,"ener",SecFuel,$B3064)+SUMIF($B$726:$B$734,$B3064,R$726:R$734)</f>
        <v/>
      </c>
      <c r="S3064" s="40">
        <f>SUMIFS(S$983:S$3041,SecVar,"ener",SecFuel,$B3064)+SUMIF($B$726:$B$734,$B3064,S$726:S$734)</f>
        <v/>
      </c>
      <c r="T3064" s="40">
        <f>SUMIFS(T$983:T$3041,SecVar,"ener",SecFuel,$B3064)+SUMIF($B$726:$B$734,$B3064,T$726:T$734)</f>
        <v/>
      </c>
      <c r="U3064" s="40">
        <f>SUMIFS(U$983:U$3041,SecVar,"ener",SecFuel,$B3064)+SUMIF($B$726:$B$734,$B3064,U$726:U$734)</f>
        <v/>
      </c>
      <c r="V3064" s="40">
        <f>SUMIFS(V$983:V$3041,SecVar,"ener",SecFuel,$B3064)+SUMIF($B$726:$B$734,$B3064,V$726:V$734)</f>
        <v/>
      </c>
      <c r="W3064" s="40">
        <f>SUMIFS(W$983:W$3041,SecVar,"ener",SecFuel,$B3064)+SUMIF($B$726:$B$734,$B3064,W$726:W$734)</f>
        <v/>
      </c>
      <c r="X3064" s="40">
        <f>SUMIFS(X$983:X$3041,SecVar,"ener",SecFuel,$B3064)+SUMIF($B$726:$B$734,$B3064,X$726:X$734)</f>
        <v/>
      </c>
      <c r="Y3064" s="40">
        <f>SUMIFS(Y$983:Y$3041,SecVar,"ener",SecFuel,$B3064)+SUMIF($B$726:$B$734,$B3064,Y$726:Y$734)</f>
        <v/>
      </c>
      <c r="Z3064" s="40">
        <f>SUMIFS(Z$983:Z$3041,SecVar,"ener",SecFuel,$B3064)+SUMIF($B$726:$B$734,$B3064,Z$726:Z$734)</f>
        <v/>
      </c>
      <c r="AA3064" s="40">
        <f>SUMIFS(AA$983:AA$3041,SecVar,"ener",SecFuel,$B3064)+SUMIF($B$726:$B$734,$B3064,AA$726:AA$734)</f>
        <v/>
      </c>
      <c r="AB3064" s="40">
        <f>SUMIFS(AB$983:AB$3041,SecVar,"ener",SecFuel,$B3064)+SUMIF($B$726:$B$734,$B3064,AB$726:AB$734)</f>
        <v/>
      </c>
      <c r="AC3064" s="40">
        <f>SUMIFS(AC$983:AC$3041,SecVar,"ener",SecFuel,$B3064)+SUMIF($B$726:$B$734,$B3064,AC$726:AC$734)</f>
        <v/>
      </c>
      <c r="AD3064" s="40">
        <f>SUMIFS(AD$983:AD$3041,SecVar,"ener",SecFuel,$B3064)+SUMIF($B$726:$B$734,$B3064,AD$726:AD$734)</f>
        <v/>
      </c>
      <c r="AF3064" s="11">
        <f>CodePrefix&amp;$A3064&amp;IF($C3064="","","."&amp;$C3064&amp;"."&amp;$B3064)&amp;INDEX(VarEnd,MATCH($A3064,VarKey,0))&amp;AF$5</f>
        <v/>
      </c>
      <c r="AG3064" s="39">
        <f>SUMIFS(AG$983:AG$3041,SecVar,"ener",SecFuel,$B3064)+SUMIF($B$726:$B$734,$B3064,AG$726:AG$734)</f>
        <v/>
      </c>
      <c r="AH3064" s="40">
        <f>SUMIFS(AH$983:AH$3041,SecVar,"ener",SecFuel,$B3064)+SUMIF($B$726:$B$734,$B3064,AH$726:AH$734)</f>
        <v/>
      </c>
      <c r="AI3064" s="40">
        <f>SUMIFS(AI$983:AI$3041,SecVar,"ener",SecFuel,$B3064)+SUMIF($B$726:$B$734,$B3064,AI$726:AI$734)</f>
        <v/>
      </c>
      <c r="AJ3064" s="40">
        <f>SUMIFS(AJ$983:AJ$3041,SecVar,"ener",SecFuel,$B3064)+SUMIF($B$726:$B$734,$B3064,AJ$726:AJ$734)</f>
        <v/>
      </c>
      <c r="AK3064" s="40">
        <f>SUMIFS(AK$983:AK$3041,SecVar,"ener",SecFuel,$B3064)+SUMIF($B$726:$B$734,$B3064,AK$726:AK$734)</f>
        <v/>
      </c>
      <c r="AL3064" s="40">
        <f>SUMIFS(AL$983:AL$3041,SecVar,"ener",SecFuel,$B3064)+SUMIF($B$726:$B$734,$B3064,AL$726:AL$734)</f>
        <v/>
      </c>
      <c r="AM3064" s="40">
        <f>SUMIFS(AM$983:AM$3041,SecVar,"ener",SecFuel,$B3064)+SUMIF($B$726:$B$734,$B3064,AM$726:AM$734)</f>
        <v/>
      </c>
      <c r="AN3064" s="40">
        <f>SUMIFS(AN$983:AN$3041,SecVar,"ener",SecFuel,$B3064)+SUMIF($B$726:$B$734,$B3064,AN$726:AN$734)</f>
        <v/>
      </c>
      <c r="AO3064" s="40">
        <f>SUMIFS(AO$983:AO$3041,SecVar,"ener",SecFuel,$B3064)+SUMIF($B$726:$B$734,$B3064,AO$726:AO$734)</f>
        <v/>
      </c>
      <c r="AP3064" s="40">
        <f>SUMIFS(AP$983:AP$3041,SecVar,"ener",SecFuel,$B3064)+SUMIF($B$726:$B$734,$B3064,AP$726:AP$734)</f>
        <v/>
      </c>
      <c r="AQ3064" s="40">
        <f>SUMIFS(AQ$983:AQ$3041,SecVar,"ener",SecFuel,$B3064)+SUMIF($B$726:$B$734,$B3064,AQ$726:AQ$734)</f>
        <v/>
      </c>
      <c r="AR3064" s="40">
        <f>SUMIFS(AR$983:AR$3041,SecVar,"ener",SecFuel,$B3064)+SUMIF($B$726:$B$734,$B3064,AR$726:AR$734)</f>
        <v/>
      </c>
      <c r="AS3064" s="40">
        <f>SUMIFS(AS$983:AS$3041,SecVar,"ener",SecFuel,$B3064)+SUMIF($B$726:$B$734,$B3064,AS$726:AS$734)</f>
        <v/>
      </c>
      <c r="AT3064" s="40">
        <f>SUMIFS(AT$983:AT$3041,SecVar,"ener",SecFuel,$B3064)+SUMIF($B$726:$B$734,$B3064,AT$726:AT$734)</f>
        <v/>
      </c>
      <c r="AU3064" s="40">
        <f>SUMIFS(AU$983:AU$3041,SecVar,"ener",SecFuel,$B3064)+SUMIF($B$726:$B$734,$B3064,AU$726:AU$734)</f>
        <v/>
      </c>
      <c r="AV3064" s="40">
        <f>SUMIFS(AV$983:AV$3041,SecVar,"ener",SecFuel,$B3064)+SUMIF($B$726:$B$734,$B3064,AV$726:AV$734)</f>
        <v/>
      </c>
      <c r="AW3064" s="40">
        <f>SUMIFS(AW$983:AW$3041,SecVar,"ener",SecFuel,$B3064)+SUMIF($B$726:$B$734,$B3064,AW$726:AW$734)</f>
        <v/>
      </c>
      <c r="AX3064" s="40">
        <f>SUMIFS(AX$983:AX$3041,SecVar,"ener",SecFuel,$B3064)+SUMIF($B$726:$B$734,$B3064,AX$726:AX$734)</f>
        <v/>
      </c>
      <c r="AY3064" s="40">
        <f>SUMIFS(AY$983:AY$3041,SecVar,"ener",SecFuel,$B3064)+SUMIF($B$726:$B$734,$B3064,AY$726:AY$734)</f>
        <v/>
      </c>
    </row>
    <row r="3065" hidden="1" outlineLevel="1">
      <c r="A3065" s="14" t="inlineStr">
        <is>
          <t>ener</t>
        </is>
      </c>
      <c r="B3065" s="14" t="inlineStr">
        <is>
          <t>nga</t>
        </is>
      </c>
      <c r="C3065" s="14" t="inlineStr">
        <is>
          <t>all</t>
        </is>
      </c>
      <c r="H3065" s="14">
        <f>INDEX(VarLab,MATCH($A3065,VarKey,0))&amp;INDEX(MemLab,MATCH($C3065&amp;"|"&amp;$B3065,MemKey,0))</f>
        <v/>
      </c>
      <c r="I3065" s="14">
        <f>INDEX(VarUnit,MATCH($A3065,VarKey,0))</f>
        <v/>
      </c>
      <c r="J3065" s="14">
        <f>INDEX(VarSrc,MATCH($A3065,VarKey,0))</f>
        <v/>
      </c>
      <c r="K3065" s="11">
        <f>CodePrefix&amp;$A3065&amp;IF($C3065="","","."&amp;$C3065&amp;"."&amp;$B3065)&amp;INDEX(VarEnd,MATCH($A3065,VarKey,0))&amp;K$5</f>
        <v/>
      </c>
      <c r="L3065" s="39">
        <f>SUMIFS(L$983:L$3041,SecVar,"ener",SecFuel,$B3065)+SUMIF($B$726:$B$734,$B3065,L$726:L$734)</f>
        <v/>
      </c>
      <c r="M3065" s="40">
        <f>SUMIFS(M$983:M$3041,SecVar,"ener",SecFuel,$B3065)+SUMIF($B$726:$B$734,$B3065,M$726:M$734)</f>
        <v/>
      </c>
      <c r="N3065" s="40">
        <f>SUMIFS(N$983:N$3041,SecVar,"ener",SecFuel,$B3065)+SUMIF($B$726:$B$734,$B3065,N$726:N$734)</f>
        <v/>
      </c>
      <c r="O3065" s="40">
        <f>SUMIFS(O$983:O$3041,SecVar,"ener",SecFuel,$B3065)+SUMIF($B$726:$B$734,$B3065,O$726:O$734)</f>
        <v/>
      </c>
      <c r="P3065" s="40">
        <f>SUMIFS(P$983:P$3041,SecVar,"ener",SecFuel,$B3065)+SUMIF($B$726:$B$734,$B3065,P$726:P$734)</f>
        <v/>
      </c>
      <c r="Q3065" s="40">
        <f>SUMIFS(Q$983:Q$3041,SecVar,"ener",SecFuel,$B3065)+SUMIF($B$726:$B$734,$B3065,Q$726:Q$734)</f>
        <v/>
      </c>
      <c r="R3065" s="40">
        <f>SUMIFS(R$983:R$3041,SecVar,"ener",SecFuel,$B3065)+SUMIF($B$726:$B$734,$B3065,R$726:R$734)</f>
        <v/>
      </c>
      <c r="S3065" s="40">
        <f>SUMIFS(S$983:S$3041,SecVar,"ener",SecFuel,$B3065)+SUMIF($B$726:$B$734,$B3065,S$726:S$734)</f>
        <v/>
      </c>
      <c r="T3065" s="40">
        <f>SUMIFS(T$983:T$3041,SecVar,"ener",SecFuel,$B3065)+SUMIF($B$726:$B$734,$B3065,T$726:T$734)</f>
        <v/>
      </c>
      <c r="U3065" s="40">
        <f>SUMIFS(U$983:U$3041,SecVar,"ener",SecFuel,$B3065)+SUMIF($B$726:$B$734,$B3065,U$726:U$734)</f>
        <v/>
      </c>
      <c r="V3065" s="40">
        <f>SUMIFS(V$983:V$3041,SecVar,"ener",SecFuel,$B3065)+SUMIF($B$726:$B$734,$B3065,V$726:V$734)</f>
        <v/>
      </c>
      <c r="W3065" s="40">
        <f>SUMIFS(W$983:W$3041,SecVar,"ener",SecFuel,$B3065)+SUMIF($B$726:$B$734,$B3065,W$726:W$734)</f>
        <v/>
      </c>
      <c r="X3065" s="40">
        <f>SUMIFS(X$983:X$3041,SecVar,"ener",SecFuel,$B3065)+SUMIF($B$726:$B$734,$B3065,X$726:X$734)</f>
        <v/>
      </c>
      <c r="Y3065" s="40">
        <f>SUMIFS(Y$983:Y$3041,SecVar,"ener",SecFuel,$B3065)+SUMIF($B$726:$B$734,$B3065,Y$726:Y$734)</f>
        <v/>
      </c>
      <c r="Z3065" s="40">
        <f>SUMIFS(Z$983:Z$3041,SecVar,"ener",SecFuel,$B3065)+SUMIF($B$726:$B$734,$B3065,Z$726:Z$734)</f>
        <v/>
      </c>
      <c r="AA3065" s="40">
        <f>SUMIFS(AA$983:AA$3041,SecVar,"ener",SecFuel,$B3065)+SUMIF($B$726:$B$734,$B3065,AA$726:AA$734)</f>
        <v/>
      </c>
      <c r="AB3065" s="40">
        <f>SUMIFS(AB$983:AB$3041,SecVar,"ener",SecFuel,$B3065)+SUMIF($B$726:$B$734,$B3065,AB$726:AB$734)</f>
        <v/>
      </c>
      <c r="AC3065" s="40">
        <f>SUMIFS(AC$983:AC$3041,SecVar,"ener",SecFuel,$B3065)+SUMIF($B$726:$B$734,$B3065,AC$726:AC$734)</f>
        <v/>
      </c>
      <c r="AD3065" s="40">
        <f>SUMIFS(AD$983:AD$3041,SecVar,"ener",SecFuel,$B3065)+SUMIF($B$726:$B$734,$B3065,AD$726:AD$734)</f>
        <v/>
      </c>
      <c r="AF3065" s="11">
        <f>CodePrefix&amp;$A3065&amp;IF($C3065="","","."&amp;$C3065&amp;"."&amp;$B3065)&amp;INDEX(VarEnd,MATCH($A3065,VarKey,0))&amp;AF$5</f>
        <v/>
      </c>
      <c r="AG3065" s="39">
        <f>SUMIFS(AG$983:AG$3041,SecVar,"ener",SecFuel,$B3065)+SUMIF($B$726:$B$734,$B3065,AG$726:AG$734)</f>
        <v/>
      </c>
      <c r="AH3065" s="40">
        <f>SUMIFS(AH$983:AH$3041,SecVar,"ener",SecFuel,$B3065)+SUMIF($B$726:$B$734,$B3065,AH$726:AH$734)</f>
        <v/>
      </c>
      <c r="AI3065" s="40">
        <f>SUMIFS(AI$983:AI$3041,SecVar,"ener",SecFuel,$B3065)+SUMIF($B$726:$B$734,$B3065,AI$726:AI$734)</f>
        <v/>
      </c>
      <c r="AJ3065" s="40">
        <f>SUMIFS(AJ$983:AJ$3041,SecVar,"ener",SecFuel,$B3065)+SUMIF($B$726:$B$734,$B3065,AJ$726:AJ$734)</f>
        <v/>
      </c>
      <c r="AK3065" s="40">
        <f>SUMIFS(AK$983:AK$3041,SecVar,"ener",SecFuel,$B3065)+SUMIF($B$726:$B$734,$B3065,AK$726:AK$734)</f>
        <v/>
      </c>
      <c r="AL3065" s="40">
        <f>SUMIFS(AL$983:AL$3041,SecVar,"ener",SecFuel,$B3065)+SUMIF($B$726:$B$734,$B3065,AL$726:AL$734)</f>
        <v/>
      </c>
      <c r="AM3065" s="40">
        <f>SUMIFS(AM$983:AM$3041,SecVar,"ener",SecFuel,$B3065)+SUMIF($B$726:$B$734,$B3065,AM$726:AM$734)</f>
        <v/>
      </c>
      <c r="AN3065" s="40">
        <f>SUMIFS(AN$983:AN$3041,SecVar,"ener",SecFuel,$B3065)+SUMIF($B$726:$B$734,$B3065,AN$726:AN$734)</f>
        <v/>
      </c>
      <c r="AO3065" s="40">
        <f>SUMIFS(AO$983:AO$3041,SecVar,"ener",SecFuel,$B3065)+SUMIF($B$726:$B$734,$B3065,AO$726:AO$734)</f>
        <v/>
      </c>
      <c r="AP3065" s="40">
        <f>SUMIFS(AP$983:AP$3041,SecVar,"ener",SecFuel,$B3065)+SUMIF($B$726:$B$734,$B3065,AP$726:AP$734)</f>
        <v/>
      </c>
      <c r="AQ3065" s="40">
        <f>SUMIFS(AQ$983:AQ$3041,SecVar,"ener",SecFuel,$B3065)+SUMIF($B$726:$B$734,$B3065,AQ$726:AQ$734)</f>
        <v/>
      </c>
      <c r="AR3065" s="40">
        <f>SUMIFS(AR$983:AR$3041,SecVar,"ener",SecFuel,$B3065)+SUMIF($B$726:$B$734,$B3065,AR$726:AR$734)</f>
        <v/>
      </c>
      <c r="AS3065" s="40">
        <f>SUMIFS(AS$983:AS$3041,SecVar,"ener",SecFuel,$B3065)+SUMIF($B$726:$B$734,$B3065,AS$726:AS$734)</f>
        <v/>
      </c>
      <c r="AT3065" s="40">
        <f>SUMIFS(AT$983:AT$3041,SecVar,"ener",SecFuel,$B3065)+SUMIF($B$726:$B$734,$B3065,AT$726:AT$734)</f>
        <v/>
      </c>
      <c r="AU3065" s="40">
        <f>SUMIFS(AU$983:AU$3041,SecVar,"ener",SecFuel,$B3065)+SUMIF($B$726:$B$734,$B3065,AU$726:AU$734)</f>
        <v/>
      </c>
      <c r="AV3065" s="40">
        <f>SUMIFS(AV$983:AV$3041,SecVar,"ener",SecFuel,$B3065)+SUMIF($B$726:$B$734,$B3065,AV$726:AV$734)</f>
        <v/>
      </c>
      <c r="AW3065" s="40">
        <f>SUMIFS(AW$983:AW$3041,SecVar,"ener",SecFuel,$B3065)+SUMIF($B$726:$B$734,$B3065,AW$726:AW$734)</f>
        <v/>
      </c>
      <c r="AX3065" s="40">
        <f>SUMIFS(AX$983:AX$3041,SecVar,"ener",SecFuel,$B3065)+SUMIF($B$726:$B$734,$B3065,AX$726:AX$734)</f>
        <v/>
      </c>
      <c r="AY3065" s="40">
        <f>SUMIFS(AY$983:AY$3041,SecVar,"ener",SecFuel,$B3065)+SUMIF($B$726:$B$734,$B3065,AY$726:AY$734)</f>
        <v/>
      </c>
    </row>
    <row r="3066" hidden="1" outlineLevel="1">
      <c r="A3066" s="14" t="inlineStr">
        <is>
          <t>ener</t>
        </is>
      </c>
      <c r="B3066" s="14" t="inlineStr">
        <is>
          <t>gso</t>
        </is>
      </c>
      <c r="C3066" s="14" t="inlineStr">
        <is>
          <t>all</t>
        </is>
      </c>
      <c r="H3066" s="14">
        <f>INDEX(VarLab,MATCH($A3066,VarKey,0))&amp;INDEX(MemLab,MATCH($C3066&amp;"|"&amp;$B3066,MemKey,0))</f>
        <v/>
      </c>
      <c r="I3066" s="14">
        <f>INDEX(VarUnit,MATCH($A3066,VarKey,0))</f>
        <v/>
      </c>
      <c r="J3066" s="14">
        <f>INDEX(VarSrc,MATCH($A3066,VarKey,0))</f>
        <v/>
      </c>
      <c r="K3066" s="11">
        <f>CodePrefix&amp;$A3066&amp;IF($C3066="","","."&amp;$C3066&amp;"."&amp;$B3066)&amp;INDEX(VarEnd,MATCH($A3066,VarKey,0))&amp;K$5</f>
        <v/>
      </c>
      <c r="L3066" s="39">
        <f>SUMIFS(L$983:L$3041,SecVar,"ener",SecFuel,$B3066)+SUMIF($B$726:$B$734,$B3066,L$726:L$734)</f>
        <v/>
      </c>
      <c r="M3066" s="40">
        <f>SUMIFS(M$983:M$3041,SecVar,"ener",SecFuel,$B3066)+SUMIF($B$726:$B$734,$B3066,M$726:M$734)</f>
        <v/>
      </c>
      <c r="N3066" s="40">
        <f>SUMIFS(N$983:N$3041,SecVar,"ener",SecFuel,$B3066)+SUMIF($B$726:$B$734,$B3066,N$726:N$734)</f>
        <v/>
      </c>
      <c r="O3066" s="40">
        <f>SUMIFS(O$983:O$3041,SecVar,"ener",SecFuel,$B3066)+SUMIF($B$726:$B$734,$B3066,O$726:O$734)</f>
        <v/>
      </c>
      <c r="P3066" s="40">
        <f>SUMIFS(P$983:P$3041,SecVar,"ener",SecFuel,$B3066)+SUMIF($B$726:$B$734,$B3066,P$726:P$734)</f>
        <v/>
      </c>
      <c r="Q3066" s="40">
        <f>SUMIFS(Q$983:Q$3041,SecVar,"ener",SecFuel,$B3066)+SUMIF($B$726:$B$734,$B3066,Q$726:Q$734)</f>
        <v/>
      </c>
      <c r="R3066" s="40">
        <f>SUMIFS(R$983:R$3041,SecVar,"ener",SecFuel,$B3066)+SUMIF($B$726:$B$734,$B3066,R$726:R$734)</f>
        <v/>
      </c>
      <c r="S3066" s="40">
        <f>SUMIFS(S$983:S$3041,SecVar,"ener",SecFuel,$B3066)+SUMIF($B$726:$B$734,$B3066,S$726:S$734)</f>
        <v/>
      </c>
      <c r="T3066" s="40">
        <f>SUMIFS(T$983:T$3041,SecVar,"ener",SecFuel,$B3066)+SUMIF($B$726:$B$734,$B3066,T$726:T$734)</f>
        <v/>
      </c>
      <c r="U3066" s="40">
        <f>SUMIFS(U$983:U$3041,SecVar,"ener",SecFuel,$B3066)+SUMIF($B$726:$B$734,$B3066,U$726:U$734)</f>
        <v/>
      </c>
      <c r="V3066" s="40">
        <f>SUMIFS(V$983:V$3041,SecVar,"ener",SecFuel,$B3066)+SUMIF($B$726:$B$734,$B3066,V$726:V$734)</f>
        <v/>
      </c>
      <c r="W3066" s="40">
        <f>SUMIFS(W$983:W$3041,SecVar,"ener",SecFuel,$B3066)+SUMIF($B$726:$B$734,$B3066,W$726:W$734)</f>
        <v/>
      </c>
      <c r="X3066" s="40">
        <f>SUMIFS(X$983:X$3041,SecVar,"ener",SecFuel,$B3066)+SUMIF($B$726:$B$734,$B3066,X$726:X$734)</f>
        <v/>
      </c>
      <c r="Y3066" s="40">
        <f>SUMIFS(Y$983:Y$3041,SecVar,"ener",SecFuel,$B3066)+SUMIF($B$726:$B$734,$B3066,Y$726:Y$734)</f>
        <v/>
      </c>
      <c r="Z3066" s="40">
        <f>SUMIFS(Z$983:Z$3041,SecVar,"ener",SecFuel,$B3066)+SUMIF($B$726:$B$734,$B3066,Z$726:Z$734)</f>
        <v/>
      </c>
      <c r="AA3066" s="40">
        <f>SUMIFS(AA$983:AA$3041,SecVar,"ener",SecFuel,$B3066)+SUMIF($B$726:$B$734,$B3066,AA$726:AA$734)</f>
        <v/>
      </c>
      <c r="AB3066" s="40">
        <f>SUMIFS(AB$983:AB$3041,SecVar,"ener",SecFuel,$B3066)+SUMIF($B$726:$B$734,$B3066,AB$726:AB$734)</f>
        <v/>
      </c>
      <c r="AC3066" s="40">
        <f>SUMIFS(AC$983:AC$3041,SecVar,"ener",SecFuel,$B3066)+SUMIF($B$726:$B$734,$B3066,AC$726:AC$734)</f>
        <v/>
      </c>
      <c r="AD3066" s="40">
        <f>SUMIFS(AD$983:AD$3041,SecVar,"ener",SecFuel,$B3066)+SUMIF($B$726:$B$734,$B3066,AD$726:AD$734)</f>
        <v/>
      </c>
      <c r="AF3066" s="11">
        <f>CodePrefix&amp;$A3066&amp;IF($C3066="","","."&amp;$C3066&amp;"."&amp;$B3066)&amp;INDEX(VarEnd,MATCH($A3066,VarKey,0))&amp;AF$5</f>
        <v/>
      </c>
      <c r="AG3066" s="39">
        <f>SUMIFS(AG$983:AG$3041,SecVar,"ener",SecFuel,$B3066)+SUMIF($B$726:$B$734,$B3066,AG$726:AG$734)</f>
        <v/>
      </c>
      <c r="AH3066" s="40">
        <f>SUMIFS(AH$983:AH$3041,SecVar,"ener",SecFuel,$B3066)+SUMIF($B$726:$B$734,$B3066,AH$726:AH$734)</f>
        <v/>
      </c>
      <c r="AI3066" s="40">
        <f>SUMIFS(AI$983:AI$3041,SecVar,"ener",SecFuel,$B3066)+SUMIF($B$726:$B$734,$B3066,AI$726:AI$734)</f>
        <v/>
      </c>
      <c r="AJ3066" s="40">
        <f>SUMIFS(AJ$983:AJ$3041,SecVar,"ener",SecFuel,$B3066)+SUMIF($B$726:$B$734,$B3066,AJ$726:AJ$734)</f>
        <v/>
      </c>
      <c r="AK3066" s="40">
        <f>SUMIFS(AK$983:AK$3041,SecVar,"ener",SecFuel,$B3066)+SUMIF($B$726:$B$734,$B3066,AK$726:AK$734)</f>
        <v/>
      </c>
      <c r="AL3066" s="40">
        <f>SUMIFS(AL$983:AL$3041,SecVar,"ener",SecFuel,$B3066)+SUMIF($B$726:$B$734,$B3066,AL$726:AL$734)</f>
        <v/>
      </c>
      <c r="AM3066" s="40">
        <f>SUMIFS(AM$983:AM$3041,SecVar,"ener",SecFuel,$B3066)+SUMIF($B$726:$B$734,$B3066,AM$726:AM$734)</f>
        <v/>
      </c>
      <c r="AN3066" s="40">
        <f>SUMIFS(AN$983:AN$3041,SecVar,"ener",SecFuel,$B3066)+SUMIF($B$726:$B$734,$B3066,AN$726:AN$734)</f>
        <v/>
      </c>
      <c r="AO3066" s="40">
        <f>SUMIFS(AO$983:AO$3041,SecVar,"ener",SecFuel,$B3066)+SUMIF($B$726:$B$734,$B3066,AO$726:AO$734)</f>
        <v/>
      </c>
      <c r="AP3066" s="40">
        <f>SUMIFS(AP$983:AP$3041,SecVar,"ener",SecFuel,$B3066)+SUMIF($B$726:$B$734,$B3066,AP$726:AP$734)</f>
        <v/>
      </c>
      <c r="AQ3066" s="40">
        <f>SUMIFS(AQ$983:AQ$3041,SecVar,"ener",SecFuel,$B3066)+SUMIF($B$726:$B$734,$B3066,AQ$726:AQ$734)</f>
        <v/>
      </c>
      <c r="AR3066" s="40">
        <f>SUMIFS(AR$983:AR$3041,SecVar,"ener",SecFuel,$B3066)+SUMIF($B$726:$B$734,$B3066,AR$726:AR$734)</f>
        <v/>
      </c>
      <c r="AS3066" s="40">
        <f>SUMIFS(AS$983:AS$3041,SecVar,"ener",SecFuel,$B3066)+SUMIF($B$726:$B$734,$B3066,AS$726:AS$734)</f>
        <v/>
      </c>
      <c r="AT3066" s="40">
        <f>SUMIFS(AT$983:AT$3041,SecVar,"ener",SecFuel,$B3066)+SUMIF($B$726:$B$734,$B3066,AT$726:AT$734)</f>
        <v/>
      </c>
      <c r="AU3066" s="40">
        <f>SUMIFS(AU$983:AU$3041,SecVar,"ener",SecFuel,$B3066)+SUMIF($B$726:$B$734,$B3066,AU$726:AU$734)</f>
        <v/>
      </c>
      <c r="AV3066" s="40">
        <f>SUMIFS(AV$983:AV$3041,SecVar,"ener",SecFuel,$B3066)+SUMIF($B$726:$B$734,$B3066,AV$726:AV$734)</f>
        <v/>
      </c>
      <c r="AW3066" s="40">
        <f>SUMIFS(AW$983:AW$3041,SecVar,"ener",SecFuel,$B3066)+SUMIF($B$726:$B$734,$B3066,AW$726:AW$734)</f>
        <v/>
      </c>
      <c r="AX3066" s="40">
        <f>SUMIFS(AX$983:AX$3041,SecVar,"ener",SecFuel,$B3066)+SUMIF($B$726:$B$734,$B3066,AX$726:AX$734)</f>
        <v/>
      </c>
      <c r="AY3066" s="40">
        <f>SUMIFS(AY$983:AY$3041,SecVar,"ener",SecFuel,$B3066)+SUMIF($B$726:$B$734,$B3066,AY$726:AY$734)</f>
        <v/>
      </c>
    </row>
    <row r="3067" hidden="1" outlineLevel="1">
      <c r="A3067" s="14" t="inlineStr">
        <is>
          <t>ener</t>
        </is>
      </c>
      <c r="B3067" s="14" t="inlineStr">
        <is>
          <t>die</t>
        </is>
      </c>
      <c r="C3067" s="14" t="inlineStr">
        <is>
          <t>all</t>
        </is>
      </c>
      <c r="H3067" s="14">
        <f>INDEX(VarLab,MATCH($A3067,VarKey,0))&amp;INDEX(MemLab,MATCH($C3067&amp;"|"&amp;$B3067,MemKey,0))</f>
        <v/>
      </c>
      <c r="I3067" s="14">
        <f>INDEX(VarUnit,MATCH($A3067,VarKey,0))</f>
        <v/>
      </c>
      <c r="J3067" s="14">
        <f>INDEX(VarSrc,MATCH($A3067,VarKey,0))</f>
        <v/>
      </c>
      <c r="K3067" s="11">
        <f>CodePrefix&amp;$A3067&amp;IF($C3067="","","."&amp;$C3067&amp;"."&amp;$B3067)&amp;INDEX(VarEnd,MATCH($A3067,VarKey,0))&amp;K$5</f>
        <v/>
      </c>
      <c r="L3067" s="39">
        <f>SUMIFS(L$983:L$3041,SecVar,"ener",SecFuel,$B3067)+SUMIF($B$726:$B$734,$B3067,L$726:L$734)</f>
        <v/>
      </c>
      <c r="M3067" s="40">
        <f>SUMIFS(M$983:M$3041,SecVar,"ener",SecFuel,$B3067)+SUMIF($B$726:$B$734,$B3067,M$726:M$734)</f>
        <v/>
      </c>
      <c r="N3067" s="40">
        <f>SUMIFS(N$983:N$3041,SecVar,"ener",SecFuel,$B3067)+SUMIF($B$726:$B$734,$B3067,N$726:N$734)</f>
        <v/>
      </c>
      <c r="O3067" s="40">
        <f>SUMIFS(O$983:O$3041,SecVar,"ener",SecFuel,$B3067)+SUMIF($B$726:$B$734,$B3067,O$726:O$734)</f>
        <v/>
      </c>
      <c r="P3067" s="40">
        <f>SUMIFS(P$983:P$3041,SecVar,"ener",SecFuel,$B3067)+SUMIF($B$726:$B$734,$B3067,P$726:P$734)</f>
        <v/>
      </c>
      <c r="Q3067" s="40">
        <f>SUMIFS(Q$983:Q$3041,SecVar,"ener",SecFuel,$B3067)+SUMIF($B$726:$B$734,$B3067,Q$726:Q$734)</f>
        <v/>
      </c>
      <c r="R3067" s="40">
        <f>SUMIFS(R$983:R$3041,SecVar,"ener",SecFuel,$B3067)+SUMIF($B$726:$B$734,$B3067,R$726:R$734)</f>
        <v/>
      </c>
      <c r="S3067" s="40">
        <f>SUMIFS(S$983:S$3041,SecVar,"ener",SecFuel,$B3067)+SUMIF($B$726:$B$734,$B3067,S$726:S$734)</f>
        <v/>
      </c>
      <c r="T3067" s="40">
        <f>SUMIFS(T$983:T$3041,SecVar,"ener",SecFuel,$B3067)+SUMIF($B$726:$B$734,$B3067,T$726:T$734)</f>
        <v/>
      </c>
      <c r="U3067" s="40">
        <f>SUMIFS(U$983:U$3041,SecVar,"ener",SecFuel,$B3067)+SUMIF($B$726:$B$734,$B3067,U$726:U$734)</f>
        <v/>
      </c>
      <c r="V3067" s="40">
        <f>SUMIFS(V$983:V$3041,SecVar,"ener",SecFuel,$B3067)+SUMIF($B$726:$B$734,$B3067,V$726:V$734)</f>
        <v/>
      </c>
      <c r="W3067" s="40">
        <f>SUMIFS(W$983:W$3041,SecVar,"ener",SecFuel,$B3067)+SUMIF($B$726:$B$734,$B3067,W$726:W$734)</f>
        <v/>
      </c>
      <c r="X3067" s="40">
        <f>SUMIFS(X$983:X$3041,SecVar,"ener",SecFuel,$B3067)+SUMIF($B$726:$B$734,$B3067,X$726:X$734)</f>
        <v/>
      </c>
      <c r="Y3067" s="40">
        <f>SUMIFS(Y$983:Y$3041,SecVar,"ener",SecFuel,$B3067)+SUMIF($B$726:$B$734,$B3067,Y$726:Y$734)</f>
        <v/>
      </c>
      <c r="Z3067" s="40">
        <f>SUMIFS(Z$983:Z$3041,SecVar,"ener",SecFuel,$B3067)+SUMIF($B$726:$B$734,$B3067,Z$726:Z$734)</f>
        <v/>
      </c>
      <c r="AA3067" s="40">
        <f>SUMIFS(AA$983:AA$3041,SecVar,"ener",SecFuel,$B3067)+SUMIF($B$726:$B$734,$B3067,AA$726:AA$734)</f>
        <v/>
      </c>
      <c r="AB3067" s="40">
        <f>SUMIFS(AB$983:AB$3041,SecVar,"ener",SecFuel,$B3067)+SUMIF($B$726:$B$734,$B3067,AB$726:AB$734)</f>
        <v/>
      </c>
      <c r="AC3067" s="40">
        <f>SUMIFS(AC$983:AC$3041,SecVar,"ener",SecFuel,$B3067)+SUMIF($B$726:$B$734,$B3067,AC$726:AC$734)</f>
        <v/>
      </c>
      <c r="AD3067" s="40">
        <f>SUMIFS(AD$983:AD$3041,SecVar,"ener",SecFuel,$B3067)+SUMIF($B$726:$B$734,$B3067,AD$726:AD$734)</f>
        <v/>
      </c>
      <c r="AF3067" s="11">
        <f>CodePrefix&amp;$A3067&amp;IF($C3067="","","."&amp;$C3067&amp;"."&amp;$B3067)&amp;INDEX(VarEnd,MATCH($A3067,VarKey,0))&amp;AF$5</f>
        <v/>
      </c>
      <c r="AG3067" s="39">
        <f>SUMIFS(AG$983:AG$3041,SecVar,"ener",SecFuel,$B3067)+SUMIF($B$726:$B$734,$B3067,AG$726:AG$734)</f>
        <v/>
      </c>
      <c r="AH3067" s="40">
        <f>SUMIFS(AH$983:AH$3041,SecVar,"ener",SecFuel,$B3067)+SUMIF($B$726:$B$734,$B3067,AH$726:AH$734)</f>
        <v/>
      </c>
      <c r="AI3067" s="40">
        <f>SUMIFS(AI$983:AI$3041,SecVar,"ener",SecFuel,$B3067)+SUMIF($B$726:$B$734,$B3067,AI$726:AI$734)</f>
        <v/>
      </c>
      <c r="AJ3067" s="40">
        <f>SUMIFS(AJ$983:AJ$3041,SecVar,"ener",SecFuel,$B3067)+SUMIF($B$726:$B$734,$B3067,AJ$726:AJ$734)</f>
        <v/>
      </c>
      <c r="AK3067" s="40">
        <f>SUMIFS(AK$983:AK$3041,SecVar,"ener",SecFuel,$B3067)+SUMIF($B$726:$B$734,$B3067,AK$726:AK$734)</f>
        <v/>
      </c>
      <c r="AL3067" s="40">
        <f>SUMIFS(AL$983:AL$3041,SecVar,"ener",SecFuel,$B3067)+SUMIF($B$726:$B$734,$B3067,AL$726:AL$734)</f>
        <v/>
      </c>
      <c r="AM3067" s="40">
        <f>SUMIFS(AM$983:AM$3041,SecVar,"ener",SecFuel,$B3067)+SUMIF($B$726:$B$734,$B3067,AM$726:AM$734)</f>
        <v/>
      </c>
      <c r="AN3067" s="40">
        <f>SUMIFS(AN$983:AN$3041,SecVar,"ener",SecFuel,$B3067)+SUMIF($B$726:$B$734,$B3067,AN$726:AN$734)</f>
        <v/>
      </c>
      <c r="AO3067" s="40">
        <f>SUMIFS(AO$983:AO$3041,SecVar,"ener",SecFuel,$B3067)+SUMIF($B$726:$B$734,$B3067,AO$726:AO$734)</f>
        <v/>
      </c>
      <c r="AP3067" s="40">
        <f>SUMIFS(AP$983:AP$3041,SecVar,"ener",SecFuel,$B3067)+SUMIF($B$726:$B$734,$B3067,AP$726:AP$734)</f>
        <v/>
      </c>
      <c r="AQ3067" s="40">
        <f>SUMIFS(AQ$983:AQ$3041,SecVar,"ener",SecFuel,$B3067)+SUMIF($B$726:$B$734,$B3067,AQ$726:AQ$734)</f>
        <v/>
      </c>
      <c r="AR3067" s="40">
        <f>SUMIFS(AR$983:AR$3041,SecVar,"ener",SecFuel,$B3067)+SUMIF($B$726:$B$734,$B3067,AR$726:AR$734)</f>
        <v/>
      </c>
      <c r="AS3067" s="40">
        <f>SUMIFS(AS$983:AS$3041,SecVar,"ener",SecFuel,$B3067)+SUMIF($B$726:$B$734,$B3067,AS$726:AS$734)</f>
        <v/>
      </c>
      <c r="AT3067" s="40">
        <f>SUMIFS(AT$983:AT$3041,SecVar,"ener",SecFuel,$B3067)+SUMIF($B$726:$B$734,$B3067,AT$726:AT$734)</f>
        <v/>
      </c>
      <c r="AU3067" s="40">
        <f>SUMIFS(AU$983:AU$3041,SecVar,"ener",SecFuel,$B3067)+SUMIF($B$726:$B$734,$B3067,AU$726:AU$734)</f>
        <v/>
      </c>
      <c r="AV3067" s="40">
        <f>SUMIFS(AV$983:AV$3041,SecVar,"ener",SecFuel,$B3067)+SUMIF($B$726:$B$734,$B3067,AV$726:AV$734)</f>
        <v/>
      </c>
      <c r="AW3067" s="40">
        <f>SUMIFS(AW$983:AW$3041,SecVar,"ener",SecFuel,$B3067)+SUMIF($B$726:$B$734,$B3067,AW$726:AW$734)</f>
        <v/>
      </c>
      <c r="AX3067" s="40">
        <f>SUMIFS(AX$983:AX$3041,SecVar,"ener",SecFuel,$B3067)+SUMIF($B$726:$B$734,$B3067,AX$726:AX$734)</f>
        <v/>
      </c>
      <c r="AY3067" s="40">
        <f>SUMIFS(AY$983:AY$3041,SecVar,"ener",SecFuel,$B3067)+SUMIF($B$726:$B$734,$B3067,AY$726:AY$734)</f>
        <v/>
      </c>
    </row>
    <row r="3068" hidden="1" outlineLevel="1">
      <c r="A3068" s="14" t="inlineStr">
        <is>
          <t>ener</t>
        </is>
      </c>
      <c r="B3068" s="14" t="inlineStr">
        <is>
          <t>lpg</t>
        </is>
      </c>
      <c r="C3068" s="14" t="inlineStr">
        <is>
          <t>all</t>
        </is>
      </c>
      <c r="H3068" s="14">
        <f>INDEX(VarLab,MATCH($A3068,VarKey,0))&amp;INDEX(MemLab,MATCH($C3068&amp;"|"&amp;$B3068,MemKey,0))</f>
        <v/>
      </c>
      <c r="I3068" s="14">
        <f>INDEX(VarUnit,MATCH($A3068,VarKey,0))</f>
        <v/>
      </c>
      <c r="J3068" s="14">
        <f>INDEX(VarSrc,MATCH($A3068,VarKey,0))</f>
        <v/>
      </c>
      <c r="K3068" s="11">
        <f>CodePrefix&amp;$A3068&amp;IF($C3068="","","."&amp;$C3068&amp;"."&amp;$B3068)&amp;INDEX(VarEnd,MATCH($A3068,VarKey,0))&amp;K$5</f>
        <v/>
      </c>
      <c r="L3068" s="39">
        <f>SUMIFS(L$983:L$3041,SecVar,"ener",SecFuel,$B3068)+SUMIF($B$726:$B$734,$B3068,L$726:L$734)</f>
        <v/>
      </c>
      <c r="M3068" s="40">
        <f>SUMIFS(M$983:M$3041,SecVar,"ener",SecFuel,$B3068)+SUMIF($B$726:$B$734,$B3068,M$726:M$734)</f>
        <v/>
      </c>
      <c r="N3068" s="40">
        <f>SUMIFS(N$983:N$3041,SecVar,"ener",SecFuel,$B3068)+SUMIF($B$726:$B$734,$B3068,N$726:N$734)</f>
        <v/>
      </c>
      <c r="O3068" s="40">
        <f>SUMIFS(O$983:O$3041,SecVar,"ener",SecFuel,$B3068)+SUMIF($B$726:$B$734,$B3068,O$726:O$734)</f>
        <v/>
      </c>
      <c r="P3068" s="40">
        <f>SUMIFS(P$983:P$3041,SecVar,"ener",SecFuel,$B3068)+SUMIF($B$726:$B$734,$B3068,P$726:P$734)</f>
        <v/>
      </c>
      <c r="Q3068" s="40">
        <f>SUMIFS(Q$983:Q$3041,SecVar,"ener",SecFuel,$B3068)+SUMIF($B$726:$B$734,$B3068,Q$726:Q$734)</f>
        <v/>
      </c>
      <c r="R3068" s="40">
        <f>SUMIFS(R$983:R$3041,SecVar,"ener",SecFuel,$B3068)+SUMIF($B$726:$B$734,$B3068,R$726:R$734)</f>
        <v/>
      </c>
      <c r="S3068" s="40">
        <f>SUMIFS(S$983:S$3041,SecVar,"ener",SecFuel,$B3068)+SUMIF($B$726:$B$734,$B3068,S$726:S$734)</f>
        <v/>
      </c>
      <c r="T3068" s="40">
        <f>SUMIFS(T$983:T$3041,SecVar,"ener",SecFuel,$B3068)+SUMIF($B$726:$B$734,$B3068,T$726:T$734)</f>
        <v/>
      </c>
      <c r="U3068" s="40">
        <f>SUMIFS(U$983:U$3041,SecVar,"ener",SecFuel,$B3068)+SUMIF($B$726:$B$734,$B3068,U$726:U$734)</f>
        <v/>
      </c>
      <c r="V3068" s="40">
        <f>SUMIFS(V$983:V$3041,SecVar,"ener",SecFuel,$B3068)+SUMIF($B$726:$B$734,$B3068,V$726:V$734)</f>
        <v/>
      </c>
      <c r="W3068" s="40">
        <f>SUMIFS(W$983:W$3041,SecVar,"ener",SecFuel,$B3068)+SUMIF($B$726:$B$734,$B3068,W$726:W$734)</f>
        <v/>
      </c>
      <c r="X3068" s="40">
        <f>SUMIFS(X$983:X$3041,SecVar,"ener",SecFuel,$B3068)+SUMIF($B$726:$B$734,$B3068,X$726:X$734)</f>
        <v/>
      </c>
      <c r="Y3068" s="40">
        <f>SUMIFS(Y$983:Y$3041,SecVar,"ener",SecFuel,$B3068)+SUMIF($B$726:$B$734,$B3068,Y$726:Y$734)</f>
        <v/>
      </c>
      <c r="Z3068" s="40">
        <f>SUMIFS(Z$983:Z$3041,SecVar,"ener",SecFuel,$B3068)+SUMIF($B$726:$B$734,$B3068,Z$726:Z$734)</f>
        <v/>
      </c>
      <c r="AA3068" s="40">
        <f>SUMIFS(AA$983:AA$3041,SecVar,"ener",SecFuel,$B3068)+SUMIF($B$726:$B$734,$B3068,AA$726:AA$734)</f>
        <v/>
      </c>
      <c r="AB3068" s="40">
        <f>SUMIFS(AB$983:AB$3041,SecVar,"ener",SecFuel,$B3068)+SUMIF($B$726:$B$734,$B3068,AB$726:AB$734)</f>
        <v/>
      </c>
      <c r="AC3068" s="40">
        <f>SUMIFS(AC$983:AC$3041,SecVar,"ener",SecFuel,$B3068)+SUMIF($B$726:$B$734,$B3068,AC$726:AC$734)</f>
        <v/>
      </c>
      <c r="AD3068" s="40">
        <f>SUMIFS(AD$983:AD$3041,SecVar,"ener",SecFuel,$B3068)+SUMIF($B$726:$B$734,$B3068,AD$726:AD$734)</f>
        <v/>
      </c>
      <c r="AF3068" s="11">
        <f>CodePrefix&amp;$A3068&amp;IF($C3068="","","."&amp;$C3068&amp;"."&amp;$B3068)&amp;INDEX(VarEnd,MATCH($A3068,VarKey,0))&amp;AF$5</f>
        <v/>
      </c>
      <c r="AG3068" s="39">
        <f>SUMIFS(AG$983:AG$3041,SecVar,"ener",SecFuel,$B3068)+SUMIF($B$726:$B$734,$B3068,AG$726:AG$734)</f>
        <v/>
      </c>
      <c r="AH3068" s="40">
        <f>SUMIFS(AH$983:AH$3041,SecVar,"ener",SecFuel,$B3068)+SUMIF($B$726:$B$734,$B3068,AH$726:AH$734)</f>
        <v/>
      </c>
      <c r="AI3068" s="40">
        <f>SUMIFS(AI$983:AI$3041,SecVar,"ener",SecFuel,$B3068)+SUMIF($B$726:$B$734,$B3068,AI$726:AI$734)</f>
        <v/>
      </c>
      <c r="AJ3068" s="40">
        <f>SUMIFS(AJ$983:AJ$3041,SecVar,"ener",SecFuel,$B3068)+SUMIF($B$726:$B$734,$B3068,AJ$726:AJ$734)</f>
        <v/>
      </c>
      <c r="AK3068" s="40">
        <f>SUMIFS(AK$983:AK$3041,SecVar,"ener",SecFuel,$B3068)+SUMIF($B$726:$B$734,$B3068,AK$726:AK$734)</f>
        <v/>
      </c>
      <c r="AL3068" s="40">
        <f>SUMIFS(AL$983:AL$3041,SecVar,"ener",SecFuel,$B3068)+SUMIF($B$726:$B$734,$B3068,AL$726:AL$734)</f>
        <v/>
      </c>
      <c r="AM3068" s="40">
        <f>SUMIFS(AM$983:AM$3041,SecVar,"ener",SecFuel,$B3068)+SUMIF($B$726:$B$734,$B3068,AM$726:AM$734)</f>
        <v/>
      </c>
      <c r="AN3068" s="40">
        <f>SUMIFS(AN$983:AN$3041,SecVar,"ener",SecFuel,$B3068)+SUMIF($B$726:$B$734,$B3068,AN$726:AN$734)</f>
        <v/>
      </c>
      <c r="AO3068" s="40">
        <f>SUMIFS(AO$983:AO$3041,SecVar,"ener",SecFuel,$B3068)+SUMIF($B$726:$B$734,$B3068,AO$726:AO$734)</f>
        <v/>
      </c>
      <c r="AP3068" s="40">
        <f>SUMIFS(AP$983:AP$3041,SecVar,"ener",SecFuel,$B3068)+SUMIF($B$726:$B$734,$B3068,AP$726:AP$734)</f>
        <v/>
      </c>
      <c r="AQ3068" s="40">
        <f>SUMIFS(AQ$983:AQ$3041,SecVar,"ener",SecFuel,$B3068)+SUMIF($B$726:$B$734,$B3068,AQ$726:AQ$734)</f>
        <v/>
      </c>
      <c r="AR3068" s="40">
        <f>SUMIFS(AR$983:AR$3041,SecVar,"ener",SecFuel,$B3068)+SUMIF($B$726:$B$734,$B3068,AR$726:AR$734)</f>
        <v/>
      </c>
      <c r="AS3068" s="40">
        <f>SUMIFS(AS$983:AS$3041,SecVar,"ener",SecFuel,$B3068)+SUMIF($B$726:$B$734,$B3068,AS$726:AS$734)</f>
        <v/>
      </c>
      <c r="AT3068" s="40">
        <f>SUMIFS(AT$983:AT$3041,SecVar,"ener",SecFuel,$B3068)+SUMIF($B$726:$B$734,$B3068,AT$726:AT$734)</f>
        <v/>
      </c>
      <c r="AU3068" s="40">
        <f>SUMIFS(AU$983:AU$3041,SecVar,"ener",SecFuel,$B3068)+SUMIF($B$726:$B$734,$B3068,AU$726:AU$734)</f>
        <v/>
      </c>
      <c r="AV3068" s="40">
        <f>SUMIFS(AV$983:AV$3041,SecVar,"ener",SecFuel,$B3068)+SUMIF($B$726:$B$734,$B3068,AV$726:AV$734)</f>
        <v/>
      </c>
      <c r="AW3068" s="40">
        <f>SUMIFS(AW$983:AW$3041,SecVar,"ener",SecFuel,$B3068)+SUMIF($B$726:$B$734,$B3068,AW$726:AW$734)</f>
        <v/>
      </c>
      <c r="AX3068" s="40">
        <f>SUMIFS(AX$983:AX$3041,SecVar,"ener",SecFuel,$B3068)+SUMIF($B$726:$B$734,$B3068,AX$726:AX$734)</f>
        <v/>
      </c>
      <c r="AY3068" s="40">
        <f>SUMIFS(AY$983:AY$3041,SecVar,"ener",SecFuel,$B3068)+SUMIF($B$726:$B$734,$B3068,AY$726:AY$734)</f>
        <v/>
      </c>
    </row>
    <row r="3069" hidden="1" outlineLevel="1">
      <c r="A3069" s="14" t="inlineStr">
        <is>
          <t>ener</t>
        </is>
      </c>
      <c r="B3069" s="14" t="inlineStr">
        <is>
          <t>ker</t>
        </is>
      </c>
      <c r="C3069" s="14" t="inlineStr">
        <is>
          <t>all</t>
        </is>
      </c>
      <c r="H3069" s="14">
        <f>INDEX(VarLab,MATCH($A3069,VarKey,0))&amp;INDEX(MemLab,MATCH($C3069&amp;"|"&amp;$B3069,MemKey,0))</f>
        <v/>
      </c>
      <c r="I3069" s="14">
        <f>INDEX(VarUnit,MATCH($A3069,VarKey,0))</f>
        <v/>
      </c>
      <c r="J3069" s="14">
        <f>INDEX(VarSrc,MATCH($A3069,VarKey,0))</f>
        <v/>
      </c>
      <c r="K3069" s="11">
        <f>CodePrefix&amp;$A3069&amp;IF($C3069="","","."&amp;$C3069&amp;"."&amp;$B3069)&amp;INDEX(VarEnd,MATCH($A3069,VarKey,0))&amp;K$5</f>
        <v/>
      </c>
      <c r="L3069" s="39">
        <f>SUMIFS(L$983:L$3041,SecVar,"ener",SecFuel,$B3069)+SUMIF($B$726:$B$734,$B3069,L$726:L$734)</f>
        <v/>
      </c>
      <c r="M3069" s="40">
        <f>SUMIFS(M$983:M$3041,SecVar,"ener",SecFuel,$B3069)+SUMIF($B$726:$B$734,$B3069,M$726:M$734)</f>
        <v/>
      </c>
      <c r="N3069" s="40">
        <f>SUMIFS(N$983:N$3041,SecVar,"ener",SecFuel,$B3069)+SUMIF($B$726:$B$734,$B3069,N$726:N$734)</f>
        <v/>
      </c>
      <c r="O3069" s="40">
        <f>SUMIFS(O$983:O$3041,SecVar,"ener",SecFuel,$B3069)+SUMIF($B$726:$B$734,$B3069,O$726:O$734)</f>
        <v/>
      </c>
      <c r="P3069" s="40">
        <f>SUMIFS(P$983:P$3041,SecVar,"ener",SecFuel,$B3069)+SUMIF($B$726:$B$734,$B3069,P$726:P$734)</f>
        <v/>
      </c>
      <c r="Q3069" s="40">
        <f>SUMIFS(Q$983:Q$3041,SecVar,"ener",SecFuel,$B3069)+SUMIF($B$726:$B$734,$B3069,Q$726:Q$734)</f>
        <v/>
      </c>
      <c r="R3069" s="40">
        <f>SUMIFS(R$983:R$3041,SecVar,"ener",SecFuel,$B3069)+SUMIF($B$726:$B$734,$B3069,R$726:R$734)</f>
        <v/>
      </c>
      <c r="S3069" s="40">
        <f>SUMIFS(S$983:S$3041,SecVar,"ener",SecFuel,$B3069)+SUMIF($B$726:$B$734,$B3069,S$726:S$734)</f>
        <v/>
      </c>
      <c r="T3069" s="40">
        <f>SUMIFS(T$983:T$3041,SecVar,"ener",SecFuel,$B3069)+SUMIF($B$726:$B$734,$B3069,T$726:T$734)</f>
        <v/>
      </c>
      <c r="U3069" s="40">
        <f>SUMIFS(U$983:U$3041,SecVar,"ener",SecFuel,$B3069)+SUMIF($B$726:$B$734,$B3069,U$726:U$734)</f>
        <v/>
      </c>
      <c r="V3069" s="40">
        <f>SUMIFS(V$983:V$3041,SecVar,"ener",SecFuel,$B3069)+SUMIF($B$726:$B$734,$B3069,V$726:V$734)</f>
        <v/>
      </c>
      <c r="W3069" s="40">
        <f>SUMIFS(W$983:W$3041,SecVar,"ener",SecFuel,$B3069)+SUMIF($B$726:$B$734,$B3069,W$726:W$734)</f>
        <v/>
      </c>
      <c r="X3069" s="40">
        <f>SUMIFS(X$983:X$3041,SecVar,"ener",SecFuel,$B3069)+SUMIF($B$726:$B$734,$B3069,X$726:X$734)</f>
        <v/>
      </c>
      <c r="Y3069" s="40">
        <f>SUMIFS(Y$983:Y$3041,SecVar,"ener",SecFuel,$B3069)+SUMIF($B$726:$B$734,$B3069,Y$726:Y$734)</f>
        <v/>
      </c>
      <c r="Z3069" s="40">
        <f>SUMIFS(Z$983:Z$3041,SecVar,"ener",SecFuel,$B3069)+SUMIF($B$726:$B$734,$B3069,Z$726:Z$734)</f>
        <v/>
      </c>
      <c r="AA3069" s="40">
        <f>SUMIFS(AA$983:AA$3041,SecVar,"ener",SecFuel,$B3069)+SUMIF($B$726:$B$734,$B3069,AA$726:AA$734)</f>
        <v/>
      </c>
      <c r="AB3069" s="40">
        <f>SUMIFS(AB$983:AB$3041,SecVar,"ener",SecFuel,$B3069)+SUMIF($B$726:$B$734,$B3069,AB$726:AB$734)</f>
        <v/>
      </c>
      <c r="AC3069" s="40">
        <f>SUMIFS(AC$983:AC$3041,SecVar,"ener",SecFuel,$B3069)+SUMIF($B$726:$B$734,$B3069,AC$726:AC$734)</f>
        <v/>
      </c>
      <c r="AD3069" s="40">
        <f>SUMIFS(AD$983:AD$3041,SecVar,"ener",SecFuel,$B3069)+SUMIF($B$726:$B$734,$B3069,AD$726:AD$734)</f>
        <v/>
      </c>
      <c r="AF3069" s="11">
        <f>CodePrefix&amp;$A3069&amp;IF($C3069="","","."&amp;$C3069&amp;"."&amp;$B3069)&amp;INDEX(VarEnd,MATCH($A3069,VarKey,0))&amp;AF$5</f>
        <v/>
      </c>
      <c r="AG3069" s="39">
        <f>SUMIFS(AG$983:AG$3041,SecVar,"ener",SecFuel,$B3069)+SUMIF($B$726:$B$734,$B3069,AG$726:AG$734)</f>
        <v/>
      </c>
      <c r="AH3069" s="40">
        <f>SUMIFS(AH$983:AH$3041,SecVar,"ener",SecFuel,$B3069)+SUMIF($B$726:$B$734,$B3069,AH$726:AH$734)</f>
        <v/>
      </c>
      <c r="AI3069" s="40">
        <f>SUMIFS(AI$983:AI$3041,SecVar,"ener",SecFuel,$B3069)+SUMIF($B$726:$B$734,$B3069,AI$726:AI$734)</f>
        <v/>
      </c>
      <c r="AJ3069" s="40">
        <f>SUMIFS(AJ$983:AJ$3041,SecVar,"ener",SecFuel,$B3069)+SUMIF($B$726:$B$734,$B3069,AJ$726:AJ$734)</f>
        <v/>
      </c>
      <c r="AK3069" s="40">
        <f>SUMIFS(AK$983:AK$3041,SecVar,"ener",SecFuel,$B3069)+SUMIF($B$726:$B$734,$B3069,AK$726:AK$734)</f>
        <v/>
      </c>
      <c r="AL3069" s="40">
        <f>SUMIFS(AL$983:AL$3041,SecVar,"ener",SecFuel,$B3069)+SUMIF($B$726:$B$734,$B3069,AL$726:AL$734)</f>
        <v/>
      </c>
      <c r="AM3069" s="40">
        <f>SUMIFS(AM$983:AM$3041,SecVar,"ener",SecFuel,$B3069)+SUMIF($B$726:$B$734,$B3069,AM$726:AM$734)</f>
        <v/>
      </c>
      <c r="AN3069" s="40">
        <f>SUMIFS(AN$983:AN$3041,SecVar,"ener",SecFuel,$B3069)+SUMIF($B$726:$B$734,$B3069,AN$726:AN$734)</f>
        <v/>
      </c>
      <c r="AO3069" s="40">
        <f>SUMIFS(AO$983:AO$3041,SecVar,"ener",SecFuel,$B3069)+SUMIF($B$726:$B$734,$B3069,AO$726:AO$734)</f>
        <v/>
      </c>
      <c r="AP3069" s="40">
        <f>SUMIFS(AP$983:AP$3041,SecVar,"ener",SecFuel,$B3069)+SUMIF($B$726:$B$734,$B3069,AP$726:AP$734)</f>
        <v/>
      </c>
      <c r="AQ3069" s="40">
        <f>SUMIFS(AQ$983:AQ$3041,SecVar,"ener",SecFuel,$B3069)+SUMIF($B$726:$B$734,$B3069,AQ$726:AQ$734)</f>
        <v/>
      </c>
      <c r="AR3069" s="40">
        <f>SUMIFS(AR$983:AR$3041,SecVar,"ener",SecFuel,$B3069)+SUMIF($B$726:$B$734,$B3069,AR$726:AR$734)</f>
        <v/>
      </c>
      <c r="AS3069" s="40">
        <f>SUMIFS(AS$983:AS$3041,SecVar,"ener",SecFuel,$B3069)+SUMIF($B$726:$B$734,$B3069,AS$726:AS$734)</f>
        <v/>
      </c>
      <c r="AT3069" s="40">
        <f>SUMIFS(AT$983:AT$3041,SecVar,"ener",SecFuel,$B3069)+SUMIF($B$726:$B$734,$B3069,AT$726:AT$734)</f>
        <v/>
      </c>
      <c r="AU3069" s="40">
        <f>SUMIFS(AU$983:AU$3041,SecVar,"ener",SecFuel,$B3069)+SUMIF($B$726:$B$734,$B3069,AU$726:AU$734)</f>
        <v/>
      </c>
      <c r="AV3069" s="40">
        <f>SUMIFS(AV$983:AV$3041,SecVar,"ener",SecFuel,$B3069)+SUMIF($B$726:$B$734,$B3069,AV$726:AV$734)</f>
        <v/>
      </c>
      <c r="AW3069" s="40">
        <f>SUMIFS(AW$983:AW$3041,SecVar,"ener",SecFuel,$B3069)+SUMIF($B$726:$B$734,$B3069,AW$726:AW$734)</f>
        <v/>
      </c>
      <c r="AX3069" s="40">
        <f>SUMIFS(AX$983:AX$3041,SecVar,"ener",SecFuel,$B3069)+SUMIF($B$726:$B$734,$B3069,AX$726:AX$734)</f>
        <v/>
      </c>
      <c r="AY3069" s="40">
        <f>SUMIFS(AY$983:AY$3041,SecVar,"ener",SecFuel,$B3069)+SUMIF($B$726:$B$734,$B3069,AY$726:AY$734)</f>
        <v/>
      </c>
    </row>
    <row r="3070" hidden="1" outlineLevel="1">
      <c r="A3070" s="14" t="inlineStr">
        <is>
          <t>ener</t>
        </is>
      </c>
      <c r="B3070" s="14" t="inlineStr">
        <is>
          <t>oop</t>
        </is>
      </c>
      <c r="C3070" s="14" t="inlineStr">
        <is>
          <t>all</t>
        </is>
      </c>
      <c r="H3070" s="14">
        <f>INDEX(VarLab,MATCH($A3070,VarKey,0))&amp;INDEX(MemLab,MATCH($C3070&amp;"|"&amp;$B3070,MemKey,0))</f>
        <v/>
      </c>
      <c r="I3070" s="14">
        <f>INDEX(VarUnit,MATCH($A3070,VarKey,0))</f>
        <v/>
      </c>
      <c r="J3070" s="14">
        <f>INDEX(VarSrc,MATCH($A3070,VarKey,0))</f>
        <v/>
      </c>
      <c r="K3070" s="11">
        <f>CodePrefix&amp;$A3070&amp;IF($C3070="","","."&amp;$C3070&amp;"."&amp;$B3070)&amp;INDEX(VarEnd,MATCH($A3070,VarKey,0))&amp;K$5</f>
        <v/>
      </c>
      <c r="L3070" s="39">
        <f>SUMIFS(L$983:L$3041,SecVar,"ener",SecFuel,$B3070)+SUMIF($B$726:$B$734,$B3070,L$726:L$734)</f>
        <v/>
      </c>
      <c r="M3070" s="40">
        <f>SUMIFS(M$983:M$3041,SecVar,"ener",SecFuel,$B3070)+SUMIF($B$726:$B$734,$B3070,M$726:M$734)</f>
        <v/>
      </c>
      <c r="N3070" s="40">
        <f>SUMIFS(N$983:N$3041,SecVar,"ener",SecFuel,$B3070)+SUMIF($B$726:$B$734,$B3070,N$726:N$734)</f>
        <v/>
      </c>
      <c r="O3070" s="40">
        <f>SUMIFS(O$983:O$3041,SecVar,"ener",SecFuel,$B3070)+SUMIF($B$726:$B$734,$B3070,O$726:O$734)</f>
        <v/>
      </c>
      <c r="P3070" s="40">
        <f>SUMIFS(P$983:P$3041,SecVar,"ener",SecFuel,$B3070)+SUMIF($B$726:$B$734,$B3070,P$726:P$734)</f>
        <v/>
      </c>
      <c r="Q3070" s="40">
        <f>SUMIFS(Q$983:Q$3041,SecVar,"ener",SecFuel,$B3070)+SUMIF($B$726:$B$734,$B3070,Q$726:Q$734)</f>
        <v/>
      </c>
      <c r="R3070" s="40">
        <f>SUMIFS(R$983:R$3041,SecVar,"ener",SecFuel,$B3070)+SUMIF($B$726:$B$734,$B3070,R$726:R$734)</f>
        <v/>
      </c>
      <c r="S3070" s="40">
        <f>SUMIFS(S$983:S$3041,SecVar,"ener",SecFuel,$B3070)+SUMIF($B$726:$B$734,$B3070,S$726:S$734)</f>
        <v/>
      </c>
      <c r="T3070" s="40">
        <f>SUMIFS(T$983:T$3041,SecVar,"ener",SecFuel,$B3070)+SUMIF($B$726:$B$734,$B3070,T$726:T$734)</f>
        <v/>
      </c>
      <c r="U3070" s="40">
        <f>SUMIFS(U$983:U$3041,SecVar,"ener",SecFuel,$B3070)+SUMIF($B$726:$B$734,$B3070,U$726:U$734)</f>
        <v/>
      </c>
      <c r="V3070" s="40">
        <f>SUMIFS(V$983:V$3041,SecVar,"ener",SecFuel,$B3070)+SUMIF($B$726:$B$734,$B3070,V$726:V$734)</f>
        <v/>
      </c>
      <c r="W3070" s="40">
        <f>SUMIFS(W$983:W$3041,SecVar,"ener",SecFuel,$B3070)+SUMIF($B$726:$B$734,$B3070,W$726:W$734)</f>
        <v/>
      </c>
      <c r="X3070" s="40">
        <f>SUMIFS(X$983:X$3041,SecVar,"ener",SecFuel,$B3070)+SUMIF($B$726:$B$734,$B3070,X$726:X$734)</f>
        <v/>
      </c>
      <c r="Y3070" s="40">
        <f>SUMIFS(Y$983:Y$3041,SecVar,"ener",SecFuel,$B3070)+SUMIF($B$726:$B$734,$B3070,Y$726:Y$734)</f>
        <v/>
      </c>
      <c r="Z3070" s="40">
        <f>SUMIFS(Z$983:Z$3041,SecVar,"ener",SecFuel,$B3070)+SUMIF($B$726:$B$734,$B3070,Z$726:Z$734)</f>
        <v/>
      </c>
      <c r="AA3070" s="40">
        <f>SUMIFS(AA$983:AA$3041,SecVar,"ener",SecFuel,$B3070)+SUMIF($B$726:$B$734,$B3070,AA$726:AA$734)</f>
        <v/>
      </c>
      <c r="AB3070" s="40">
        <f>SUMIFS(AB$983:AB$3041,SecVar,"ener",SecFuel,$B3070)+SUMIF($B$726:$B$734,$B3070,AB$726:AB$734)</f>
        <v/>
      </c>
      <c r="AC3070" s="40">
        <f>SUMIFS(AC$983:AC$3041,SecVar,"ener",SecFuel,$B3070)+SUMIF($B$726:$B$734,$B3070,AC$726:AC$734)</f>
        <v/>
      </c>
      <c r="AD3070" s="40">
        <f>SUMIFS(AD$983:AD$3041,SecVar,"ener",SecFuel,$B3070)+SUMIF($B$726:$B$734,$B3070,AD$726:AD$734)</f>
        <v/>
      </c>
      <c r="AF3070" s="11">
        <f>CodePrefix&amp;$A3070&amp;IF($C3070="","","."&amp;$C3070&amp;"."&amp;$B3070)&amp;INDEX(VarEnd,MATCH($A3070,VarKey,0))&amp;AF$5</f>
        <v/>
      </c>
      <c r="AG3070" s="39">
        <f>SUMIFS(AG$983:AG$3041,SecVar,"ener",SecFuel,$B3070)+SUMIF($B$726:$B$734,$B3070,AG$726:AG$734)</f>
        <v/>
      </c>
      <c r="AH3070" s="40">
        <f>SUMIFS(AH$983:AH$3041,SecVar,"ener",SecFuel,$B3070)+SUMIF($B$726:$B$734,$B3070,AH$726:AH$734)</f>
        <v/>
      </c>
      <c r="AI3070" s="40">
        <f>SUMIFS(AI$983:AI$3041,SecVar,"ener",SecFuel,$B3070)+SUMIF($B$726:$B$734,$B3070,AI$726:AI$734)</f>
        <v/>
      </c>
      <c r="AJ3070" s="40">
        <f>SUMIFS(AJ$983:AJ$3041,SecVar,"ener",SecFuel,$B3070)+SUMIF($B$726:$B$734,$B3070,AJ$726:AJ$734)</f>
        <v/>
      </c>
      <c r="AK3070" s="40">
        <f>SUMIFS(AK$983:AK$3041,SecVar,"ener",SecFuel,$B3070)+SUMIF($B$726:$B$734,$B3070,AK$726:AK$734)</f>
        <v/>
      </c>
      <c r="AL3070" s="40">
        <f>SUMIFS(AL$983:AL$3041,SecVar,"ener",SecFuel,$B3070)+SUMIF($B$726:$B$734,$B3070,AL$726:AL$734)</f>
        <v/>
      </c>
      <c r="AM3070" s="40">
        <f>SUMIFS(AM$983:AM$3041,SecVar,"ener",SecFuel,$B3070)+SUMIF($B$726:$B$734,$B3070,AM$726:AM$734)</f>
        <v/>
      </c>
      <c r="AN3070" s="40">
        <f>SUMIFS(AN$983:AN$3041,SecVar,"ener",SecFuel,$B3070)+SUMIF($B$726:$B$734,$B3070,AN$726:AN$734)</f>
        <v/>
      </c>
      <c r="AO3070" s="40">
        <f>SUMIFS(AO$983:AO$3041,SecVar,"ener",SecFuel,$B3070)+SUMIF($B$726:$B$734,$B3070,AO$726:AO$734)</f>
        <v/>
      </c>
      <c r="AP3070" s="40">
        <f>SUMIFS(AP$983:AP$3041,SecVar,"ener",SecFuel,$B3070)+SUMIF($B$726:$B$734,$B3070,AP$726:AP$734)</f>
        <v/>
      </c>
      <c r="AQ3070" s="40">
        <f>SUMIFS(AQ$983:AQ$3041,SecVar,"ener",SecFuel,$B3070)+SUMIF($B$726:$B$734,$B3070,AQ$726:AQ$734)</f>
        <v/>
      </c>
      <c r="AR3070" s="40">
        <f>SUMIFS(AR$983:AR$3041,SecVar,"ener",SecFuel,$B3070)+SUMIF($B$726:$B$734,$B3070,AR$726:AR$734)</f>
        <v/>
      </c>
      <c r="AS3070" s="40">
        <f>SUMIFS(AS$983:AS$3041,SecVar,"ener",SecFuel,$B3070)+SUMIF($B$726:$B$734,$B3070,AS$726:AS$734)</f>
        <v/>
      </c>
      <c r="AT3070" s="40">
        <f>SUMIFS(AT$983:AT$3041,SecVar,"ener",SecFuel,$B3070)+SUMIF($B$726:$B$734,$B3070,AT$726:AT$734)</f>
        <v/>
      </c>
      <c r="AU3070" s="40">
        <f>SUMIFS(AU$983:AU$3041,SecVar,"ener",SecFuel,$B3070)+SUMIF($B$726:$B$734,$B3070,AU$726:AU$734)</f>
        <v/>
      </c>
      <c r="AV3070" s="40">
        <f>SUMIFS(AV$983:AV$3041,SecVar,"ener",SecFuel,$B3070)+SUMIF($B$726:$B$734,$B3070,AV$726:AV$734)</f>
        <v/>
      </c>
      <c r="AW3070" s="40">
        <f>SUMIFS(AW$983:AW$3041,SecVar,"ener",SecFuel,$B3070)+SUMIF($B$726:$B$734,$B3070,AW$726:AW$734)</f>
        <v/>
      </c>
      <c r="AX3070" s="40">
        <f>SUMIFS(AX$983:AX$3041,SecVar,"ener",SecFuel,$B3070)+SUMIF($B$726:$B$734,$B3070,AX$726:AX$734)</f>
        <v/>
      </c>
      <c r="AY3070" s="40">
        <f>SUMIFS(AY$983:AY$3041,SecVar,"ener",SecFuel,$B3070)+SUMIF($B$726:$B$734,$B3070,AY$726:AY$734)</f>
        <v/>
      </c>
    </row>
    <row r="3071" hidden="1" outlineLevel="1">
      <c r="A3071" s="14" t="inlineStr">
        <is>
          <t>ener</t>
        </is>
      </c>
      <c r="B3071" s="14" t="inlineStr">
        <is>
          <t>bio</t>
        </is>
      </c>
      <c r="C3071" s="14" t="inlineStr">
        <is>
          <t>all</t>
        </is>
      </c>
      <c r="H3071" s="14">
        <f>INDEX(VarLab,MATCH($A3071,VarKey,0))&amp;INDEX(MemLab,MATCH($C3071&amp;"|"&amp;$B3071,MemKey,0))</f>
        <v/>
      </c>
      <c r="I3071" s="14">
        <f>INDEX(VarUnit,MATCH($A3071,VarKey,0))</f>
        <v/>
      </c>
      <c r="J3071" s="14">
        <f>INDEX(VarSrc,MATCH($A3071,VarKey,0))</f>
        <v/>
      </c>
      <c r="K3071" s="11">
        <f>CodePrefix&amp;$A3071&amp;IF($C3071="","","."&amp;$C3071&amp;"."&amp;$B3071)&amp;INDEX(VarEnd,MATCH($A3071,VarKey,0))&amp;K$5</f>
        <v/>
      </c>
      <c r="L3071" s="39">
        <f>SUMIFS(L$983:L$3041,SecVar,"ener",SecFuel,$B3071)+SUMIF($B$726:$B$734,$B3071,L$726:L$734)</f>
        <v/>
      </c>
      <c r="M3071" s="40">
        <f>SUMIFS(M$983:M$3041,SecVar,"ener",SecFuel,$B3071)+SUMIF($B$726:$B$734,$B3071,M$726:M$734)</f>
        <v/>
      </c>
      <c r="N3071" s="40">
        <f>SUMIFS(N$983:N$3041,SecVar,"ener",SecFuel,$B3071)+SUMIF($B$726:$B$734,$B3071,N$726:N$734)</f>
        <v/>
      </c>
      <c r="O3071" s="40">
        <f>SUMIFS(O$983:O$3041,SecVar,"ener",SecFuel,$B3071)+SUMIF($B$726:$B$734,$B3071,O$726:O$734)</f>
        <v/>
      </c>
      <c r="P3071" s="40">
        <f>SUMIFS(P$983:P$3041,SecVar,"ener",SecFuel,$B3071)+SUMIF($B$726:$B$734,$B3071,P$726:P$734)</f>
        <v/>
      </c>
      <c r="Q3071" s="40">
        <f>SUMIFS(Q$983:Q$3041,SecVar,"ener",SecFuel,$B3071)+SUMIF($B$726:$B$734,$B3071,Q$726:Q$734)</f>
        <v/>
      </c>
      <c r="R3071" s="40">
        <f>SUMIFS(R$983:R$3041,SecVar,"ener",SecFuel,$B3071)+SUMIF($B$726:$B$734,$B3071,R$726:R$734)</f>
        <v/>
      </c>
      <c r="S3071" s="40">
        <f>SUMIFS(S$983:S$3041,SecVar,"ener",SecFuel,$B3071)+SUMIF($B$726:$B$734,$B3071,S$726:S$734)</f>
        <v/>
      </c>
      <c r="T3071" s="40">
        <f>SUMIFS(T$983:T$3041,SecVar,"ener",SecFuel,$B3071)+SUMIF($B$726:$B$734,$B3071,T$726:T$734)</f>
        <v/>
      </c>
      <c r="U3071" s="40">
        <f>SUMIFS(U$983:U$3041,SecVar,"ener",SecFuel,$B3071)+SUMIF($B$726:$B$734,$B3071,U$726:U$734)</f>
        <v/>
      </c>
      <c r="V3071" s="40">
        <f>SUMIFS(V$983:V$3041,SecVar,"ener",SecFuel,$B3071)+SUMIF($B$726:$B$734,$B3071,V$726:V$734)</f>
        <v/>
      </c>
      <c r="W3071" s="40">
        <f>SUMIFS(W$983:W$3041,SecVar,"ener",SecFuel,$B3071)+SUMIF($B$726:$B$734,$B3071,W$726:W$734)</f>
        <v/>
      </c>
      <c r="X3071" s="40">
        <f>SUMIFS(X$983:X$3041,SecVar,"ener",SecFuel,$B3071)+SUMIF($B$726:$B$734,$B3071,X$726:X$734)</f>
        <v/>
      </c>
      <c r="Y3071" s="40">
        <f>SUMIFS(Y$983:Y$3041,SecVar,"ener",SecFuel,$B3071)+SUMIF($B$726:$B$734,$B3071,Y$726:Y$734)</f>
        <v/>
      </c>
      <c r="Z3071" s="40">
        <f>SUMIFS(Z$983:Z$3041,SecVar,"ener",SecFuel,$B3071)+SUMIF($B$726:$B$734,$B3071,Z$726:Z$734)</f>
        <v/>
      </c>
      <c r="AA3071" s="40">
        <f>SUMIFS(AA$983:AA$3041,SecVar,"ener",SecFuel,$B3071)+SUMIF($B$726:$B$734,$B3071,AA$726:AA$734)</f>
        <v/>
      </c>
      <c r="AB3071" s="40">
        <f>SUMIFS(AB$983:AB$3041,SecVar,"ener",SecFuel,$B3071)+SUMIF($B$726:$B$734,$B3071,AB$726:AB$734)</f>
        <v/>
      </c>
      <c r="AC3071" s="40">
        <f>SUMIFS(AC$983:AC$3041,SecVar,"ener",SecFuel,$B3071)+SUMIF($B$726:$B$734,$B3071,AC$726:AC$734)</f>
        <v/>
      </c>
      <c r="AD3071" s="40">
        <f>SUMIFS(AD$983:AD$3041,SecVar,"ener",SecFuel,$B3071)+SUMIF($B$726:$B$734,$B3071,AD$726:AD$734)</f>
        <v/>
      </c>
      <c r="AF3071" s="11">
        <f>CodePrefix&amp;$A3071&amp;IF($C3071="","","."&amp;$C3071&amp;"."&amp;$B3071)&amp;INDEX(VarEnd,MATCH($A3071,VarKey,0))&amp;AF$5</f>
        <v/>
      </c>
      <c r="AG3071" s="39">
        <f>SUMIFS(AG$983:AG$3041,SecVar,"ener",SecFuel,$B3071)+SUMIF($B$726:$B$734,$B3071,AG$726:AG$734)</f>
        <v/>
      </c>
      <c r="AH3071" s="40">
        <f>SUMIFS(AH$983:AH$3041,SecVar,"ener",SecFuel,$B3071)+SUMIF($B$726:$B$734,$B3071,AH$726:AH$734)</f>
        <v/>
      </c>
      <c r="AI3071" s="40">
        <f>SUMIFS(AI$983:AI$3041,SecVar,"ener",SecFuel,$B3071)+SUMIF($B$726:$B$734,$B3071,AI$726:AI$734)</f>
        <v/>
      </c>
      <c r="AJ3071" s="40">
        <f>SUMIFS(AJ$983:AJ$3041,SecVar,"ener",SecFuel,$B3071)+SUMIF($B$726:$B$734,$B3071,AJ$726:AJ$734)</f>
        <v/>
      </c>
      <c r="AK3071" s="40">
        <f>SUMIFS(AK$983:AK$3041,SecVar,"ener",SecFuel,$B3071)+SUMIF($B$726:$B$734,$B3071,AK$726:AK$734)</f>
        <v/>
      </c>
      <c r="AL3071" s="40">
        <f>SUMIFS(AL$983:AL$3041,SecVar,"ener",SecFuel,$B3071)+SUMIF($B$726:$B$734,$B3071,AL$726:AL$734)</f>
        <v/>
      </c>
      <c r="AM3071" s="40">
        <f>SUMIFS(AM$983:AM$3041,SecVar,"ener",SecFuel,$B3071)+SUMIF($B$726:$B$734,$B3071,AM$726:AM$734)</f>
        <v/>
      </c>
      <c r="AN3071" s="40">
        <f>SUMIFS(AN$983:AN$3041,SecVar,"ener",SecFuel,$B3071)+SUMIF($B$726:$B$734,$B3071,AN$726:AN$734)</f>
        <v/>
      </c>
      <c r="AO3071" s="40">
        <f>SUMIFS(AO$983:AO$3041,SecVar,"ener",SecFuel,$B3071)+SUMIF($B$726:$B$734,$B3071,AO$726:AO$734)</f>
        <v/>
      </c>
      <c r="AP3071" s="40">
        <f>SUMIFS(AP$983:AP$3041,SecVar,"ener",SecFuel,$B3071)+SUMIF($B$726:$B$734,$B3071,AP$726:AP$734)</f>
        <v/>
      </c>
      <c r="AQ3071" s="40">
        <f>SUMIFS(AQ$983:AQ$3041,SecVar,"ener",SecFuel,$B3071)+SUMIF($B$726:$B$734,$B3071,AQ$726:AQ$734)</f>
        <v/>
      </c>
      <c r="AR3071" s="40">
        <f>SUMIFS(AR$983:AR$3041,SecVar,"ener",SecFuel,$B3071)+SUMIF($B$726:$B$734,$B3071,AR$726:AR$734)</f>
        <v/>
      </c>
      <c r="AS3071" s="40">
        <f>SUMIFS(AS$983:AS$3041,SecVar,"ener",SecFuel,$B3071)+SUMIF($B$726:$B$734,$B3071,AS$726:AS$734)</f>
        <v/>
      </c>
      <c r="AT3071" s="40">
        <f>SUMIFS(AT$983:AT$3041,SecVar,"ener",SecFuel,$B3071)+SUMIF($B$726:$B$734,$B3071,AT$726:AT$734)</f>
        <v/>
      </c>
      <c r="AU3071" s="40">
        <f>SUMIFS(AU$983:AU$3041,SecVar,"ener",SecFuel,$B3071)+SUMIF($B$726:$B$734,$B3071,AU$726:AU$734)</f>
        <v/>
      </c>
      <c r="AV3071" s="40">
        <f>SUMIFS(AV$983:AV$3041,SecVar,"ener",SecFuel,$B3071)+SUMIF($B$726:$B$734,$B3071,AV$726:AV$734)</f>
        <v/>
      </c>
      <c r="AW3071" s="40">
        <f>SUMIFS(AW$983:AW$3041,SecVar,"ener",SecFuel,$B3071)+SUMIF($B$726:$B$734,$B3071,AW$726:AW$734)</f>
        <v/>
      </c>
      <c r="AX3071" s="40">
        <f>SUMIFS(AX$983:AX$3041,SecVar,"ener",SecFuel,$B3071)+SUMIF($B$726:$B$734,$B3071,AX$726:AX$734)</f>
        <v/>
      </c>
      <c r="AY3071" s="40">
        <f>SUMIFS(AY$983:AY$3041,SecVar,"ener",SecFuel,$B3071)+SUMIF($B$726:$B$734,$B3071,AY$726:AY$734)</f>
        <v/>
      </c>
    </row>
    <row r="3072" hidden="1" outlineLevel="1"/>
    <row r="3073" hidden="1" outlineLevel="1">
      <c r="A3073" s="1" t="inlineStr">
        <is>
          <t>ener.chk</t>
        </is>
      </c>
      <c r="B3073" s="1" t="inlineStr"/>
      <c r="C3073" s="1" t="inlineStr"/>
      <c r="H3073" s="1">
        <f>INDEX(VarLab,MATCH($A3073,VarKey,0))&amp;INDEX(MemLab,MATCH($C3073&amp;"|"&amp;$B3073,MemKey,0))</f>
        <v/>
      </c>
      <c r="I3073" s="1">
        <f>INDEX(VarUnit,MATCH($A3073,VarKey,0))</f>
        <v/>
      </c>
      <c r="J3073" s="1">
        <f>INDEX(VarSrc,MATCH($A3073,VarKey,0))</f>
        <v/>
      </c>
      <c r="K3073" s="11">
        <f>CodePrefix&amp;$A3073&amp;IF($C3073="","","."&amp;$C3073&amp;"."&amp;$B3073)&amp;INDEX(VarEnd,MATCH($A3073,VarKey,0))&amp;K$5</f>
        <v/>
      </c>
      <c r="L3073" s="62">
        <f>ABS(SUM(L3046:L3062)-L3044)+ABS(SUM(L3064:L3071)-L3044)</f>
        <v/>
      </c>
      <c r="M3073" s="62">
        <f>ABS(SUM(M3046:M3062)-M3044)+ABS(SUM(M3064:M3071)-M3044)</f>
        <v/>
      </c>
      <c r="N3073" s="62">
        <f>ABS(SUM(N3046:N3062)-N3044)+ABS(SUM(N3064:N3071)-N3044)</f>
        <v/>
      </c>
      <c r="O3073" s="62">
        <f>ABS(SUM(O3046:O3062)-O3044)+ABS(SUM(O3064:O3071)-O3044)</f>
        <v/>
      </c>
      <c r="P3073" s="62">
        <f>ABS(SUM(P3046:P3062)-P3044)+ABS(SUM(P3064:P3071)-P3044)</f>
        <v/>
      </c>
      <c r="Q3073" s="62">
        <f>ABS(SUM(Q3046:Q3062)-Q3044)+ABS(SUM(Q3064:Q3071)-Q3044)</f>
        <v/>
      </c>
      <c r="R3073" s="62">
        <f>ABS(SUM(R3046:R3062)-R3044)+ABS(SUM(R3064:R3071)-R3044)</f>
        <v/>
      </c>
      <c r="S3073" s="62">
        <f>ABS(SUM(S3046:S3062)-S3044)+ABS(SUM(S3064:S3071)-S3044)</f>
        <v/>
      </c>
      <c r="T3073" s="62">
        <f>ABS(SUM(T3046:T3062)-T3044)+ABS(SUM(T3064:T3071)-T3044)</f>
        <v/>
      </c>
      <c r="U3073" s="62">
        <f>ABS(SUM(U3046:U3062)-U3044)+ABS(SUM(U3064:U3071)-U3044)</f>
        <v/>
      </c>
      <c r="V3073" s="62">
        <f>ABS(SUM(V3046:V3062)-V3044)+ABS(SUM(V3064:V3071)-V3044)</f>
        <v/>
      </c>
      <c r="W3073" s="62">
        <f>ABS(SUM(W3046:W3062)-W3044)+ABS(SUM(W3064:W3071)-W3044)</f>
        <v/>
      </c>
      <c r="X3073" s="62">
        <f>ABS(SUM(X3046:X3062)-X3044)+ABS(SUM(X3064:X3071)-X3044)</f>
        <v/>
      </c>
      <c r="Y3073" s="62">
        <f>ABS(SUM(Y3046:Y3062)-Y3044)+ABS(SUM(Y3064:Y3071)-Y3044)</f>
        <v/>
      </c>
      <c r="Z3073" s="62">
        <f>ABS(SUM(Z3046:Z3062)-Z3044)+ABS(SUM(Z3064:Z3071)-Z3044)</f>
        <v/>
      </c>
      <c r="AA3073" s="62">
        <f>ABS(SUM(AA3046:AA3062)-AA3044)+ABS(SUM(AA3064:AA3071)-AA3044)</f>
        <v/>
      </c>
      <c r="AB3073" s="62">
        <f>ABS(SUM(AB3046:AB3062)-AB3044)+ABS(SUM(AB3064:AB3071)-AB3044)</f>
        <v/>
      </c>
      <c r="AC3073" s="62">
        <f>ABS(SUM(AC3046:AC3062)-AC3044)+ABS(SUM(AC3064:AC3071)-AC3044)</f>
        <v/>
      </c>
      <c r="AD3073" s="62">
        <f>ABS(SUM(AD3046:AD3062)-AD3044)+ABS(SUM(AD3064:AD3071)-AD3044)</f>
        <v/>
      </c>
      <c r="AF3073" s="11">
        <f>CodePrefix&amp;$A3073&amp;IF($C3073="","","."&amp;$C3073&amp;"."&amp;$B3073)&amp;INDEX(VarEnd,MATCH($A3073,VarKey,0))&amp;AF$5</f>
        <v/>
      </c>
      <c r="AG3073" s="62">
        <f>ABS(SUM(AG3046:AG3062)-AG3044)+ABS(SUM(AG3064:AG3071)-AG3044)</f>
        <v/>
      </c>
      <c r="AH3073" s="62">
        <f>ABS(SUM(AH3046:AH3062)-AH3044)+ABS(SUM(AH3064:AH3071)-AH3044)</f>
        <v/>
      </c>
      <c r="AI3073" s="62">
        <f>ABS(SUM(AI3046:AI3062)-AI3044)+ABS(SUM(AI3064:AI3071)-AI3044)</f>
        <v/>
      </c>
      <c r="AJ3073" s="62">
        <f>ABS(SUM(AJ3046:AJ3062)-AJ3044)+ABS(SUM(AJ3064:AJ3071)-AJ3044)</f>
        <v/>
      </c>
      <c r="AK3073" s="62">
        <f>ABS(SUM(AK3046:AK3062)-AK3044)+ABS(SUM(AK3064:AK3071)-AK3044)</f>
        <v/>
      </c>
      <c r="AL3073" s="62">
        <f>ABS(SUM(AL3046:AL3062)-AL3044)+ABS(SUM(AL3064:AL3071)-AL3044)</f>
        <v/>
      </c>
      <c r="AM3073" s="62">
        <f>ABS(SUM(AM3046:AM3062)-AM3044)+ABS(SUM(AM3064:AM3071)-AM3044)</f>
        <v/>
      </c>
      <c r="AN3073" s="62">
        <f>ABS(SUM(AN3046:AN3062)-AN3044)+ABS(SUM(AN3064:AN3071)-AN3044)</f>
        <v/>
      </c>
      <c r="AO3073" s="62">
        <f>ABS(SUM(AO3046:AO3062)-AO3044)+ABS(SUM(AO3064:AO3071)-AO3044)</f>
        <v/>
      </c>
      <c r="AP3073" s="62">
        <f>ABS(SUM(AP3046:AP3062)-AP3044)+ABS(SUM(AP3064:AP3071)-AP3044)</f>
        <v/>
      </c>
      <c r="AQ3073" s="62">
        <f>ABS(SUM(AQ3046:AQ3062)-AQ3044)+ABS(SUM(AQ3064:AQ3071)-AQ3044)</f>
        <v/>
      </c>
      <c r="AR3073" s="62">
        <f>ABS(SUM(AR3046:AR3062)-AR3044)+ABS(SUM(AR3064:AR3071)-AR3044)</f>
        <v/>
      </c>
      <c r="AS3073" s="62">
        <f>ABS(SUM(AS3046:AS3062)-AS3044)+ABS(SUM(AS3064:AS3071)-AS3044)</f>
        <v/>
      </c>
      <c r="AT3073" s="62">
        <f>ABS(SUM(AT3046:AT3062)-AT3044)+ABS(SUM(AT3064:AT3071)-AT3044)</f>
        <v/>
      </c>
      <c r="AU3073" s="62">
        <f>ABS(SUM(AU3046:AU3062)-AU3044)+ABS(SUM(AU3064:AU3071)-AU3044)</f>
        <v/>
      </c>
      <c r="AV3073" s="62">
        <f>ABS(SUM(AV3046:AV3062)-AV3044)+ABS(SUM(AV3064:AV3071)-AV3044)</f>
        <v/>
      </c>
      <c r="AW3073" s="62">
        <f>ABS(SUM(AW3046:AW3062)-AW3044)+ABS(SUM(AW3064:AW3071)-AW3044)</f>
        <v/>
      </c>
      <c r="AX3073" s="62">
        <f>ABS(SUM(AX3046:AX3062)-AX3044)+ABS(SUM(AX3064:AX3071)-AX3044)</f>
        <v/>
      </c>
      <c r="AY3073" s="62">
        <f>ABS(SUM(AY3046:AY3062)-AY3044)+ABS(SUM(AY3064:AY3071)-AY3044)</f>
        <v/>
      </c>
    </row>
    <row r="3074" hidden="1" outlineLevel="1"/>
    <row r="3075" hidden="1" outlineLevel="1">
      <c r="A3075" s="1" t="inlineStr">
        <is>
          <t>ener.ref</t>
        </is>
      </c>
      <c r="B3075" s="1" t="inlineStr">
        <is>
          <t>all</t>
        </is>
      </c>
      <c r="C3075" s="1" t="inlineStr">
        <is>
          <t>all</t>
        </is>
      </c>
      <c r="H3075" s="1">
        <f>INDEX(VarLab,MATCH($A3075,VarKey,0))&amp;INDEX(MemLab,MATCH($C3075&amp;"|"&amp;$B3075,MemKey,0))</f>
        <v/>
      </c>
      <c r="I3075" s="1">
        <f>INDEX(VarUnit,MATCH($A3075,VarKey,0))</f>
        <v/>
      </c>
      <c r="J3075" s="1">
        <f>INDEX(VarSrc,MATCH($A3075,VarKey,0))</f>
        <v/>
      </c>
      <c r="K3075" s="11">
        <f>CodePrefix&amp;$A3075&amp;IF($C3075="","","."&amp;$C3075&amp;"."&amp;$B3075)&amp;INDEX(VarEnd,MATCH($A3075,VarKey,0))&amp;K$5</f>
        <v/>
      </c>
      <c r="L3075" s="39">
        <f>INDEX($K3044:$JB3044,MATCH(L$4,$K$4:$JB$4,0))</f>
        <v/>
      </c>
      <c r="M3075" s="40">
        <f>INDEX($K3044:$JB3044,MATCH(M$4,$K$4:$JB$4,0))</f>
        <v/>
      </c>
      <c r="N3075" s="40">
        <f>INDEX($K3044:$JB3044,MATCH(N$4,$K$4:$JB$4,0))</f>
        <v/>
      </c>
      <c r="O3075" s="40">
        <f>INDEX($K3044:$JB3044,MATCH(O$4,$K$4:$JB$4,0))</f>
        <v/>
      </c>
      <c r="P3075" s="40">
        <f>INDEX($K3044:$JB3044,MATCH(P$4,$K$4:$JB$4,0))</f>
        <v/>
      </c>
      <c r="Q3075" s="40">
        <f>INDEX($K3044:$JB3044,MATCH(Q$4,$K$4:$JB$4,0))</f>
        <v/>
      </c>
      <c r="R3075" s="40">
        <f>INDEX($K3044:$JB3044,MATCH(R$4,$K$4:$JB$4,0))</f>
        <v/>
      </c>
      <c r="S3075" s="40">
        <f>INDEX($K3044:$JB3044,MATCH(S$4,$K$4:$JB$4,0))</f>
        <v/>
      </c>
      <c r="T3075" s="40">
        <f>INDEX($K3044:$JB3044,MATCH(T$4,$K$4:$JB$4,0))</f>
        <v/>
      </c>
      <c r="U3075" s="40">
        <f>INDEX($K3044:$JB3044,MATCH(U$4,$K$4:$JB$4,0))</f>
        <v/>
      </c>
      <c r="V3075" s="40">
        <f>INDEX($K3044:$JB3044,MATCH(V$4,$K$4:$JB$4,0))</f>
        <v/>
      </c>
      <c r="W3075" s="40">
        <f>INDEX($K3044:$JB3044,MATCH(W$4,$K$4:$JB$4,0))</f>
        <v/>
      </c>
      <c r="X3075" s="40">
        <f>INDEX($K3044:$JB3044,MATCH(X$4,$K$4:$JB$4,0))</f>
        <v/>
      </c>
      <c r="Y3075" s="40">
        <f>INDEX($K3044:$JB3044,MATCH(Y$4,$K$4:$JB$4,0))</f>
        <v/>
      </c>
      <c r="Z3075" s="40">
        <f>INDEX($K3044:$JB3044,MATCH(Z$4,$K$4:$JB$4,0))</f>
        <v/>
      </c>
      <c r="AA3075" s="40">
        <f>INDEX($K3044:$JB3044,MATCH(AA$4,$K$4:$JB$4,0))</f>
        <v/>
      </c>
      <c r="AB3075" s="40">
        <f>INDEX($K3044:$JB3044,MATCH(AB$4,$K$4:$JB$4,0))</f>
        <v/>
      </c>
      <c r="AC3075" s="40">
        <f>INDEX($K3044:$JB3044,MATCH(AC$4,$K$4:$JB$4,0))</f>
        <v/>
      </c>
      <c r="AD3075" s="40">
        <f>INDEX($K3044:$JB3044,MATCH(AD$4,$K$4:$JB$4,0))</f>
        <v/>
      </c>
      <c r="AF3075" s="11">
        <f>CodePrefix&amp;$A3075&amp;IF($C3075="","","."&amp;$C3075&amp;"."&amp;$B3075)&amp;INDEX(VarEnd,MATCH($A3075,VarKey,0))&amp;AF$5</f>
        <v/>
      </c>
      <c r="AG3075" s="39">
        <f>INDEX($K3044:$JB3044,MATCH(AG$4,$K$4:$JB$4,0))</f>
        <v/>
      </c>
      <c r="AH3075" s="40">
        <f>INDEX($K3044:$JB3044,MATCH(AH$4,$K$4:$JB$4,0))</f>
        <v/>
      </c>
      <c r="AI3075" s="40">
        <f>INDEX($K3044:$JB3044,MATCH(AI$4,$K$4:$JB$4,0))</f>
        <v/>
      </c>
      <c r="AJ3075" s="40">
        <f>INDEX($K3044:$JB3044,MATCH(AJ$4,$K$4:$JB$4,0))</f>
        <v/>
      </c>
      <c r="AK3075" s="40">
        <f>INDEX($K3044:$JB3044,MATCH(AK$4,$K$4:$JB$4,0))</f>
        <v/>
      </c>
      <c r="AL3075" s="40">
        <f>INDEX($K3044:$JB3044,MATCH(AL$4,$K$4:$JB$4,0))</f>
        <v/>
      </c>
      <c r="AM3075" s="40">
        <f>INDEX($K3044:$JB3044,MATCH(AM$4,$K$4:$JB$4,0))</f>
        <v/>
      </c>
      <c r="AN3075" s="40">
        <f>INDEX($K3044:$JB3044,MATCH(AN$4,$K$4:$JB$4,0))</f>
        <v/>
      </c>
      <c r="AO3075" s="40">
        <f>INDEX($K3044:$JB3044,MATCH(AO$4,$K$4:$JB$4,0))</f>
        <v/>
      </c>
      <c r="AP3075" s="40">
        <f>INDEX($K3044:$JB3044,MATCH(AP$4,$K$4:$JB$4,0))</f>
        <v/>
      </c>
      <c r="AQ3075" s="40">
        <f>INDEX($K3044:$JB3044,MATCH(AQ$4,$K$4:$JB$4,0))</f>
        <v/>
      </c>
      <c r="AR3075" s="40">
        <f>INDEX($K3044:$JB3044,MATCH(AR$4,$K$4:$JB$4,0))</f>
        <v/>
      </c>
      <c r="AS3075" s="40">
        <f>INDEX($K3044:$JB3044,MATCH(AS$4,$K$4:$JB$4,0))</f>
        <v/>
      </c>
      <c r="AT3075" s="40">
        <f>INDEX($K3044:$JB3044,MATCH(AT$4,$K$4:$JB$4,0))</f>
        <v/>
      </c>
      <c r="AU3075" s="40">
        <f>INDEX($K3044:$JB3044,MATCH(AU$4,$K$4:$JB$4,0))</f>
        <v/>
      </c>
      <c r="AV3075" s="40">
        <f>INDEX($K3044:$JB3044,MATCH(AV$4,$K$4:$JB$4,0))</f>
        <v/>
      </c>
      <c r="AW3075" s="40">
        <f>INDEX($K3044:$JB3044,MATCH(AW$4,$K$4:$JB$4,0))</f>
        <v/>
      </c>
      <c r="AX3075" s="40">
        <f>INDEX($K3044:$JB3044,MATCH(AX$4,$K$4:$JB$4,0))</f>
        <v/>
      </c>
      <c r="AY3075" s="40">
        <f>INDEX($K3044:$JB3044,MATCH(AY$4,$K$4:$JB$4,0))</f>
        <v/>
      </c>
    </row>
    <row r="3076" hidden="1" outlineLevel="1">
      <c r="A3076" s="1" t="inlineStr">
        <is>
          <t>ener.pct</t>
        </is>
      </c>
      <c r="B3076" s="1" t="inlineStr">
        <is>
          <t>all</t>
        </is>
      </c>
      <c r="C3076" s="1" t="inlineStr">
        <is>
          <t>all</t>
        </is>
      </c>
      <c r="H3076" s="1">
        <f>INDEX(VarLab,MATCH($A3076,VarKey,0))&amp;INDEX(MemLab,MATCH($C3076&amp;"|"&amp;$B3076,MemKey,0))</f>
        <v/>
      </c>
      <c r="I3076" s="1">
        <f>INDEX(VarUnit,MATCH($A3076,VarKey,0))</f>
        <v/>
      </c>
      <c r="J3076" s="1">
        <f>INDEX(VarSrc,MATCH($A3076,VarKey,0))</f>
        <v/>
      </c>
      <c r="K3076" s="11">
        <f>CodePrefix&amp;$A3076&amp;IF($C3076="","","."&amp;$C3076&amp;"."&amp;$B3076)&amp;INDEX(VarEnd,MATCH($A3076,VarKey,0))&amp;K$5</f>
        <v/>
      </c>
      <c r="L3076" s="63">
        <f>L3044/L3075-1</f>
        <v/>
      </c>
      <c r="M3076" s="64">
        <f>M3044/M3075-1</f>
        <v/>
      </c>
      <c r="N3076" s="64">
        <f>N3044/N3075-1</f>
        <v/>
      </c>
      <c r="O3076" s="64">
        <f>O3044/O3075-1</f>
        <v/>
      </c>
      <c r="P3076" s="64">
        <f>P3044/P3075-1</f>
        <v/>
      </c>
      <c r="Q3076" s="64">
        <f>Q3044/Q3075-1</f>
        <v/>
      </c>
      <c r="R3076" s="64">
        <f>R3044/R3075-1</f>
        <v/>
      </c>
      <c r="S3076" s="64">
        <f>S3044/S3075-1</f>
        <v/>
      </c>
      <c r="T3076" s="64">
        <f>T3044/T3075-1</f>
        <v/>
      </c>
      <c r="U3076" s="64">
        <f>U3044/U3075-1</f>
        <v/>
      </c>
      <c r="V3076" s="64">
        <f>V3044/V3075-1</f>
        <v/>
      </c>
      <c r="W3076" s="64">
        <f>W3044/W3075-1</f>
        <v/>
      </c>
      <c r="X3076" s="64">
        <f>X3044/X3075-1</f>
        <v/>
      </c>
      <c r="Y3076" s="64">
        <f>Y3044/Y3075-1</f>
        <v/>
      </c>
      <c r="Z3076" s="64">
        <f>Z3044/Z3075-1</f>
        <v/>
      </c>
      <c r="AA3076" s="64">
        <f>AA3044/AA3075-1</f>
        <v/>
      </c>
      <c r="AB3076" s="64">
        <f>AB3044/AB3075-1</f>
        <v/>
      </c>
      <c r="AC3076" s="64">
        <f>AC3044/AC3075-1</f>
        <v/>
      </c>
      <c r="AD3076" s="64">
        <f>AD3044/AD3075-1</f>
        <v/>
      </c>
      <c r="AF3076" s="11">
        <f>CodePrefix&amp;$A3076&amp;IF($C3076="","","."&amp;$C3076&amp;"."&amp;$B3076)&amp;INDEX(VarEnd,MATCH($A3076,VarKey,0))&amp;AF$5</f>
        <v/>
      </c>
      <c r="AG3076" s="63">
        <f>AG3044/AG3075-1</f>
        <v/>
      </c>
      <c r="AH3076" s="64">
        <f>AH3044/AH3075-1</f>
        <v/>
      </c>
      <c r="AI3076" s="64">
        <f>AI3044/AI3075-1</f>
        <v/>
      </c>
      <c r="AJ3076" s="64">
        <f>AJ3044/AJ3075-1</f>
        <v/>
      </c>
      <c r="AK3076" s="64">
        <f>AK3044/AK3075-1</f>
        <v/>
      </c>
      <c r="AL3076" s="64">
        <f>AL3044/AL3075-1</f>
        <v/>
      </c>
      <c r="AM3076" s="64">
        <f>AM3044/AM3075-1</f>
        <v/>
      </c>
      <c r="AN3076" s="64">
        <f>AN3044/AN3075-1</f>
        <v/>
      </c>
      <c r="AO3076" s="64">
        <f>AO3044/AO3075-1</f>
        <v/>
      </c>
      <c r="AP3076" s="64">
        <f>AP3044/AP3075-1</f>
        <v/>
      </c>
      <c r="AQ3076" s="64">
        <f>AQ3044/AQ3075-1</f>
        <v/>
      </c>
      <c r="AR3076" s="64">
        <f>AR3044/AR3075-1</f>
        <v/>
      </c>
      <c r="AS3076" s="64">
        <f>AS3044/AS3075-1</f>
        <v/>
      </c>
      <c r="AT3076" s="64">
        <f>AT3044/AT3075-1</f>
        <v/>
      </c>
      <c r="AU3076" s="64">
        <f>AU3044/AU3075-1</f>
        <v/>
      </c>
      <c r="AV3076" s="64">
        <f>AV3044/AV3075-1</f>
        <v/>
      </c>
      <c r="AW3076" s="64">
        <f>AW3044/AW3075-1</f>
        <v/>
      </c>
      <c r="AX3076" s="64">
        <f>AX3044/AX3075-1</f>
        <v/>
      </c>
      <c r="AY3076" s="64">
        <f>AY3044/AY3075-1</f>
        <v/>
      </c>
    </row>
    <row r="3077" hidden="1" outlineLevel="1">
      <c r="H3077" s="20" t="inlineStr">
        <is>
          <t>Memo: electricity demand by sector (power model, section 3 H; final use of electricity, not in the fuel totals above, which count the fuels used to generate it)</t>
        </is>
      </c>
    </row>
    <row r="3078" hidden="1" outlineLevel="1">
      <c r="A3078" s="1" t="inlineStr">
        <is>
          <t>eldem</t>
        </is>
      </c>
      <c r="B3078" s="1" t="inlineStr">
        <is>
          <t>ecy</t>
        </is>
      </c>
      <c r="C3078" s="1" t="inlineStr">
        <is>
          <t>all</t>
        </is>
      </c>
      <c r="H3078" s="1">
        <f>INDEX(VarLab,MATCH($A3078,VarKey,0))&amp;INDEX(MemLab,MATCH($C3078&amp;"|"&amp;$B3078,MemKey,0))</f>
        <v/>
      </c>
      <c r="I3078" s="1">
        <f>INDEX(VarUnit,MATCH($A3078,VarKey,0))</f>
        <v/>
      </c>
      <c r="J3078" s="1">
        <f>INDEX(VarSrc,MATCH($A3078,VarKey,0))</f>
        <v/>
      </c>
      <c r="K3078" s="11">
        <f>CodePrefix&amp;$A3078&amp;IF($C3078="","","."&amp;$C3078&amp;"."&amp;$B3078)&amp;INDEX(VarEnd,MATCH($A3078,VarKey,0))&amp;K$5</f>
        <v/>
      </c>
      <c r="L3078" s="57">
        <f>SUM(L3079:L3082)</f>
        <v/>
      </c>
      <c r="M3078" s="58">
        <f>SUM(M3079:M3082)</f>
        <v/>
      </c>
      <c r="N3078" s="58">
        <f>SUM(N3079:N3082)</f>
        <v/>
      </c>
      <c r="O3078" s="58">
        <f>SUM(O3079:O3082)</f>
        <v/>
      </c>
      <c r="P3078" s="58">
        <f>SUM(P3079:P3082)</f>
        <v/>
      </c>
      <c r="Q3078" s="58">
        <f>SUM(Q3079:Q3082)</f>
        <v/>
      </c>
      <c r="R3078" s="58">
        <f>SUM(R3079:R3082)</f>
        <v/>
      </c>
      <c r="S3078" s="58">
        <f>SUM(S3079:S3082)</f>
        <v/>
      </c>
      <c r="T3078" s="58">
        <f>SUM(T3079:T3082)</f>
        <v/>
      </c>
      <c r="U3078" s="58">
        <f>SUM(U3079:U3082)</f>
        <v/>
      </c>
      <c r="V3078" s="58">
        <f>SUM(V3079:V3082)</f>
        <v/>
      </c>
      <c r="W3078" s="58">
        <f>SUM(W3079:W3082)</f>
        <v/>
      </c>
      <c r="X3078" s="58">
        <f>SUM(X3079:X3082)</f>
        <v/>
      </c>
      <c r="Y3078" s="58">
        <f>SUM(Y3079:Y3082)</f>
        <v/>
      </c>
      <c r="Z3078" s="58">
        <f>SUM(Z3079:Z3082)</f>
        <v/>
      </c>
      <c r="AA3078" s="58">
        <f>SUM(AA3079:AA3082)</f>
        <v/>
      </c>
      <c r="AB3078" s="58">
        <f>SUM(AB3079:AB3082)</f>
        <v/>
      </c>
      <c r="AC3078" s="58">
        <f>SUM(AC3079:AC3082)</f>
        <v/>
      </c>
      <c r="AD3078" s="58">
        <f>SUM(AD3079:AD3082)</f>
        <v/>
      </c>
      <c r="AF3078" s="11">
        <f>CodePrefix&amp;$A3078&amp;IF($C3078="","","."&amp;$C3078&amp;"."&amp;$B3078)&amp;INDEX(VarEnd,MATCH($A3078,VarKey,0))&amp;AF$5</f>
        <v/>
      </c>
      <c r="AG3078" s="57">
        <f>SUM(AG3079:AG3082)</f>
        <v/>
      </c>
      <c r="AH3078" s="58">
        <f>SUM(AH3079:AH3082)</f>
        <v/>
      </c>
      <c r="AI3078" s="58">
        <f>SUM(AI3079:AI3082)</f>
        <v/>
      </c>
      <c r="AJ3078" s="58">
        <f>SUM(AJ3079:AJ3082)</f>
        <v/>
      </c>
      <c r="AK3078" s="58">
        <f>SUM(AK3079:AK3082)</f>
        <v/>
      </c>
      <c r="AL3078" s="58">
        <f>SUM(AL3079:AL3082)</f>
        <v/>
      </c>
      <c r="AM3078" s="58">
        <f>SUM(AM3079:AM3082)</f>
        <v/>
      </c>
      <c r="AN3078" s="58">
        <f>SUM(AN3079:AN3082)</f>
        <v/>
      </c>
      <c r="AO3078" s="58">
        <f>SUM(AO3079:AO3082)</f>
        <v/>
      </c>
      <c r="AP3078" s="58">
        <f>SUM(AP3079:AP3082)</f>
        <v/>
      </c>
      <c r="AQ3078" s="58">
        <f>SUM(AQ3079:AQ3082)</f>
        <v/>
      </c>
      <c r="AR3078" s="58">
        <f>SUM(AR3079:AR3082)</f>
        <v/>
      </c>
      <c r="AS3078" s="58">
        <f>SUM(AS3079:AS3082)</f>
        <v/>
      </c>
      <c r="AT3078" s="58">
        <f>SUM(AT3079:AT3082)</f>
        <v/>
      </c>
      <c r="AU3078" s="58">
        <f>SUM(AU3079:AU3082)</f>
        <v/>
      </c>
      <c r="AV3078" s="58">
        <f>SUM(AV3079:AV3082)</f>
        <v/>
      </c>
      <c r="AW3078" s="58">
        <f>SUM(AW3079:AW3082)</f>
        <v/>
      </c>
      <c r="AX3078" s="58">
        <f>SUM(AX3079:AX3082)</f>
        <v/>
      </c>
      <c r="AY3078" s="58">
        <f>SUM(AY3079:AY3082)</f>
        <v/>
      </c>
    </row>
    <row r="3079" hidden="1" outlineLevel="1">
      <c r="A3079" s="14" t="inlineStr">
        <is>
          <t>eldem</t>
        </is>
      </c>
      <c r="B3079" s="14" t="inlineStr">
        <is>
          <t>ecy</t>
        </is>
      </c>
      <c r="C3079" s="14" t="inlineStr">
        <is>
          <t>tra</t>
        </is>
      </c>
      <c r="H3079" s="14">
        <f>INDEX(VarLab,MATCH($A3079,VarKey,0))&amp;INDEX(MemLab,MATCH($C3079&amp;"|"&amp;$B3079,MemKey,0))</f>
        <v/>
      </c>
      <c r="I3079" s="14">
        <f>INDEX(VarUnit,MATCH($A3079,VarKey,0))</f>
        <v/>
      </c>
      <c r="J3079" s="14">
        <f>INDEX(VarSrc,MATCH($A3079,VarKey,0))</f>
        <v/>
      </c>
      <c r="K3079" s="11">
        <f>CodePrefix&amp;$A3079&amp;IF($C3079="","","."&amp;$C3079&amp;"."&amp;$B3079)&amp;INDEX(VarEnd,MATCH($A3079,VarKey,0))&amp;K$5</f>
        <v/>
      </c>
      <c r="L3079" s="39">
        <f>SUMIF($A$985:$A$1496,"eldem",L$985:L$1496)</f>
        <v/>
      </c>
      <c r="M3079" s="40">
        <f>SUMIF($A$985:$A$1496,"eldem",M$985:M$1496)</f>
        <v/>
      </c>
      <c r="N3079" s="40">
        <f>SUMIF($A$985:$A$1496,"eldem",N$985:N$1496)</f>
        <v/>
      </c>
      <c r="O3079" s="40">
        <f>SUMIF($A$985:$A$1496,"eldem",O$985:O$1496)</f>
        <v/>
      </c>
      <c r="P3079" s="40">
        <f>SUMIF($A$985:$A$1496,"eldem",P$985:P$1496)</f>
        <v/>
      </c>
      <c r="Q3079" s="40">
        <f>SUMIF($A$985:$A$1496,"eldem",Q$985:Q$1496)</f>
        <v/>
      </c>
      <c r="R3079" s="40">
        <f>SUMIF($A$985:$A$1496,"eldem",R$985:R$1496)</f>
        <v/>
      </c>
      <c r="S3079" s="40">
        <f>SUMIF($A$985:$A$1496,"eldem",S$985:S$1496)</f>
        <v/>
      </c>
      <c r="T3079" s="40">
        <f>SUMIF($A$985:$A$1496,"eldem",T$985:T$1496)</f>
        <v/>
      </c>
      <c r="U3079" s="40">
        <f>SUMIF($A$985:$A$1496,"eldem",U$985:U$1496)</f>
        <v/>
      </c>
      <c r="V3079" s="40">
        <f>SUMIF($A$985:$A$1496,"eldem",V$985:V$1496)</f>
        <v/>
      </c>
      <c r="W3079" s="40">
        <f>SUMIF($A$985:$A$1496,"eldem",W$985:W$1496)</f>
        <v/>
      </c>
      <c r="X3079" s="40">
        <f>SUMIF($A$985:$A$1496,"eldem",X$985:X$1496)</f>
        <v/>
      </c>
      <c r="Y3079" s="40">
        <f>SUMIF($A$985:$A$1496,"eldem",Y$985:Y$1496)</f>
        <v/>
      </c>
      <c r="Z3079" s="40">
        <f>SUMIF($A$985:$A$1496,"eldem",Z$985:Z$1496)</f>
        <v/>
      </c>
      <c r="AA3079" s="40">
        <f>SUMIF($A$985:$A$1496,"eldem",AA$985:AA$1496)</f>
        <v/>
      </c>
      <c r="AB3079" s="40">
        <f>SUMIF($A$985:$A$1496,"eldem",AB$985:AB$1496)</f>
        <v/>
      </c>
      <c r="AC3079" s="40">
        <f>SUMIF($A$985:$A$1496,"eldem",AC$985:AC$1496)</f>
        <v/>
      </c>
      <c r="AD3079" s="40">
        <f>SUMIF($A$985:$A$1496,"eldem",AD$985:AD$1496)</f>
        <v/>
      </c>
      <c r="AF3079" s="11">
        <f>CodePrefix&amp;$A3079&amp;IF($C3079="","","."&amp;$C3079&amp;"."&amp;$B3079)&amp;INDEX(VarEnd,MATCH($A3079,VarKey,0))&amp;AF$5</f>
        <v/>
      </c>
      <c r="AG3079" s="39">
        <f>SUMIF($A$985:$A$1496,"eldem",AG$985:AG$1496)</f>
        <v/>
      </c>
      <c r="AH3079" s="40">
        <f>SUMIF($A$985:$A$1496,"eldem",AH$985:AH$1496)</f>
        <v/>
      </c>
      <c r="AI3079" s="40">
        <f>SUMIF($A$985:$A$1496,"eldem",AI$985:AI$1496)</f>
        <v/>
      </c>
      <c r="AJ3079" s="40">
        <f>SUMIF($A$985:$A$1496,"eldem",AJ$985:AJ$1496)</f>
        <v/>
      </c>
      <c r="AK3079" s="40">
        <f>SUMIF($A$985:$A$1496,"eldem",AK$985:AK$1496)</f>
        <v/>
      </c>
      <c r="AL3079" s="40">
        <f>SUMIF($A$985:$A$1496,"eldem",AL$985:AL$1496)</f>
        <v/>
      </c>
      <c r="AM3079" s="40">
        <f>SUMIF($A$985:$A$1496,"eldem",AM$985:AM$1496)</f>
        <v/>
      </c>
      <c r="AN3079" s="40">
        <f>SUMIF($A$985:$A$1496,"eldem",AN$985:AN$1496)</f>
        <v/>
      </c>
      <c r="AO3079" s="40">
        <f>SUMIF($A$985:$A$1496,"eldem",AO$985:AO$1496)</f>
        <v/>
      </c>
      <c r="AP3079" s="40">
        <f>SUMIF($A$985:$A$1496,"eldem",AP$985:AP$1496)</f>
        <v/>
      </c>
      <c r="AQ3079" s="40">
        <f>SUMIF($A$985:$A$1496,"eldem",AQ$985:AQ$1496)</f>
        <v/>
      </c>
      <c r="AR3079" s="40">
        <f>SUMIF($A$985:$A$1496,"eldem",AR$985:AR$1496)</f>
        <v/>
      </c>
      <c r="AS3079" s="40">
        <f>SUMIF($A$985:$A$1496,"eldem",AS$985:AS$1496)</f>
        <v/>
      </c>
      <c r="AT3079" s="40">
        <f>SUMIF($A$985:$A$1496,"eldem",AT$985:AT$1496)</f>
        <v/>
      </c>
      <c r="AU3079" s="40">
        <f>SUMIF($A$985:$A$1496,"eldem",AU$985:AU$1496)</f>
        <v/>
      </c>
      <c r="AV3079" s="40">
        <f>SUMIF($A$985:$A$1496,"eldem",AV$985:AV$1496)</f>
        <v/>
      </c>
      <c r="AW3079" s="40">
        <f>SUMIF($A$985:$A$1496,"eldem",AW$985:AW$1496)</f>
        <v/>
      </c>
      <c r="AX3079" s="40">
        <f>SUMIF($A$985:$A$1496,"eldem",AX$985:AX$1496)</f>
        <v/>
      </c>
      <c r="AY3079" s="40">
        <f>SUMIF($A$985:$A$1496,"eldem",AY$985:AY$1496)</f>
        <v/>
      </c>
    </row>
    <row r="3080" hidden="1" outlineLevel="1">
      <c r="A3080" s="14" t="inlineStr">
        <is>
          <t>eldem</t>
        </is>
      </c>
      <c r="B3080" s="14" t="inlineStr">
        <is>
          <t>ecy</t>
        </is>
      </c>
      <c r="C3080" s="14" t="inlineStr">
        <is>
          <t>bld</t>
        </is>
      </c>
      <c r="H3080" s="14">
        <f>INDEX(VarLab,MATCH($A3080,VarKey,0))&amp;INDEX(MemLab,MATCH($C3080&amp;"|"&amp;$B3080,MemKey,0))</f>
        <v/>
      </c>
      <c r="I3080" s="14">
        <f>INDEX(VarUnit,MATCH($A3080,VarKey,0))</f>
        <v/>
      </c>
      <c r="J3080" s="14">
        <f>INDEX(VarSrc,MATCH($A3080,VarKey,0))</f>
        <v/>
      </c>
      <c r="K3080" s="11">
        <f>CodePrefix&amp;$A3080&amp;IF($C3080="","","."&amp;$C3080&amp;"."&amp;$B3080)&amp;INDEX(VarEnd,MATCH($A3080,VarKey,0))&amp;K$5</f>
        <v/>
      </c>
      <c r="L3080" s="39">
        <f>SUMIF($A$1500:$A$1883,"eldem",L$1500:L$1883)</f>
        <v/>
      </c>
      <c r="M3080" s="40">
        <f>SUMIF($A$1500:$A$1883,"eldem",M$1500:M$1883)</f>
        <v/>
      </c>
      <c r="N3080" s="40">
        <f>SUMIF($A$1500:$A$1883,"eldem",N$1500:N$1883)</f>
        <v/>
      </c>
      <c r="O3080" s="40">
        <f>SUMIF($A$1500:$A$1883,"eldem",O$1500:O$1883)</f>
        <v/>
      </c>
      <c r="P3080" s="40">
        <f>SUMIF($A$1500:$A$1883,"eldem",P$1500:P$1883)</f>
        <v/>
      </c>
      <c r="Q3080" s="40">
        <f>SUMIF($A$1500:$A$1883,"eldem",Q$1500:Q$1883)</f>
        <v/>
      </c>
      <c r="R3080" s="40">
        <f>SUMIF($A$1500:$A$1883,"eldem",R$1500:R$1883)</f>
        <v/>
      </c>
      <c r="S3080" s="40">
        <f>SUMIF($A$1500:$A$1883,"eldem",S$1500:S$1883)</f>
        <v/>
      </c>
      <c r="T3080" s="40">
        <f>SUMIF($A$1500:$A$1883,"eldem",T$1500:T$1883)</f>
        <v/>
      </c>
      <c r="U3080" s="40">
        <f>SUMIF($A$1500:$A$1883,"eldem",U$1500:U$1883)</f>
        <v/>
      </c>
      <c r="V3080" s="40">
        <f>SUMIF($A$1500:$A$1883,"eldem",V$1500:V$1883)</f>
        <v/>
      </c>
      <c r="W3080" s="40">
        <f>SUMIF($A$1500:$A$1883,"eldem",W$1500:W$1883)</f>
        <v/>
      </c>
      <c r="X3080" s="40">
        <f>SUMIF($A$1500:$A$1883,"eldem",X$1500:X$1883)</f>
        <v/>
      </c>
      <c r="Y3080" s="40">
        <f>SUMIF($A$1500:$A$1883,"eldem",Y$1500:Y$1883)</f>
        <v/>
      </c>
      <c r="Z3080" s="40">
        <f>SUMIF($A$1500:$A$1883,"eldem",Z$1500:Z$1883)</f>
        <v/>
      </c>
      <c r="AA3080" s="40">
        <f>SUMIF($A$1500:$A$1883,"eldem",AA$1500:AA$1883)</f>
        <v/>
      </c>
      <c r="AB3080" s="40">
        <f>SUMIF($A$1500:$A$1883,"eldem",AB$1500:AB$1883)</f>
        <v/>
      </c>
      <c r="AC3080" s="40">
        <f>SUMIF($A$1500:$A$1883,"eldem",AC$1500:AC$1883)</f>
        <v/>
      </c>
      <c r="AD3080" s="40">
        <f>SUMIF($A$1500:$A$1883,"eldem",AD$1500:AD$1883)</f>
        <v/>
      </c>
      <c r="AF3080" s="11">
        <f>CodePrefix&amp;$A3080&amp;IF($C3080="","","."&amp;$C3080&amp;"."&amp;$B3080)&amp;INDEX(VarEnd,MATCH($A3080,VarKey,0))&amp;AF$5</f>
        <v/>
      </c>
      <c r="AG3080" s="39">
        <f>SUMIF($A$1500:$A$1883,"eldem",AG$1500:AG$1883)</f>
        <v/>
      </c>
      <c r="AH3080" s="40">
        <f>SUMIF($A$1500:$A$1883,"eldem",AH$1500:AH$1883)</f>
        <v/>
      </c>
      <c r="AI3080" s="40">
        <f>SUMIF($A$1500:$A$1883,"eldem",AI$1500:AI$1883)</f>
        <v/>
      </c>
      <c r="AJ3080" s="40">
        <f>SUMIF($A$1500:$A$1883,"eldem",AJ$1500:AJ$1883)</f>
        <v/>
      </c>
      <c r="AK3080" s="40">
        <f>SUMIF($A$1500:$A$1883,"eldem",AK$1500:AK$1883)</f>
        <v/>
      </c>
      <c r="AL3080" s="40">
        <f>SUMIF($A$1500:$A$1883,"eldem",AL$1500:AL$1883)</f>
        <v/>
      </c>
      <c r="AM3080" s="40">
        <f>SUMIF($A$1500:$A$1883,"eldem",AM$1500:AM$1883)</f>
        <v/>
      </c>
      <c r="AN3080" s="40">
        <f>SUMIF($A$1500:$A$1883,"eldem",AN$1500:AN$1883)</f>
        <v/>
      </c>
      <c r="AO3080" s="40">
        <f>SUMIF($A$1500:$A$1883,"eldem",AO$1500:AO$1883)</f>
        <v/>
      </c>
      <c r="AP3080" s="40">
        <f>SUMIF($A$1500:$A$1883,"eldem",AP$1500:AP$1883)</f>
        <v/>
      </c>
      <c r="AQ3080" s="40">
        <f>SUMIF($A$1500:$A$1883,"eldem",AQ$1500:AQ$1883)</f>
        <v/>
      </c>
      <c r="AR3080" s="40">
        <f>SUMIF($A$1500:$A$1883,"eldem",AR$1500:AR$1883)</f>
        <v/>
      </c>
      <c r="AS3080" s="40">
        <f>SUMIF($A$1500:$A$1883,"eldem",AS$1500:AS$1883)</f>
        <v/>
      </c>
      <c r="AT3080" s="40">
        <f>SUMIF($A$1500:$A$1883,"eldem",AT$1500:AT$1883)</f>
        <v/>
      </c>
      <c r="AU3080" s="40">
        <f>SUMIF($A$1500:$A$1883,"eldem",AU$1500:AU$1883)</f>
        <v/>
      </c>
      <c r="AV3080" s="40">
        <f>SUMIF($A$1500:$A$1883,"eldem",AV$1500:AV$1883)</f>
        <v/>
      </c>
      <c r="AW3080" s="40">
        <f>SUMIF($A$1500:$A$1883,"eldem",AW$1500:AW$1883)</f>
        <v/>
      </c>
      <c r="AX3080" s="40">
        <f>SUMIF($A$1500:$A$1883,"eldem",AX$1500:AX$1883)</f>
        <v/>
      </c>
      <c r="AY3080" s="40">
        <f>SUMIF($A$1500:$A$1883,"eldem",AY$1500:AY$1883)</f>
        <v/>
      </c>
    </row>
    <row r="3081" hidden="1" outlineLevel="1">
      <c r="A3081" s="14" t="inlineStr">
        <is>
          <t>eldem</t>
        </is>
      </c>
      <c r="B3081" s="14" t="inlineStr">
        <is>
          <t>ecy</t>
        </is>
      </c>
      <c r="C3081" s="14" t="inlineStr">
        <is>
          <t>ind</t>
        </is>
      </c>
      <c r="H3081" s="14">
        <f>INDEX(VarLab,MATCH($A3081,VarKey,0))&amp;INDEX(MemLab,MATCH($C3081&amp;"|"&amp;$B3081,MemKey,0))</f>
        <v/>
      </c>
      <c r="I3081" s="14">
        <f>INDEX(VarUnit,MATCH($A3081,VarKey,0))</f>
        <v/>
      </c>
      <c r="J3081" s="14">
        <f>INDEX(VarSrc,MATCH($A3081,VarKey,0))</f>
        <v/>
      </c>
      <c r="K3081" s="11">
        <f>CodePrefix&amp;$A3081&amp;IF($C3081="","","."&amp;$C3081&amp;"."&amp;$B3081)&amp;INDEX(VarEnd,MATCH($A3081,VarKey,0))&amp;K$5</f>
        <v/>
      </c>
      <c r="L3081" s="39">
        <f>SUMIF($A$1887:$A$2910,"eldem",L$1887:L$2910)</f>
        <v/>
      </c>
      <c r="M3081" s="40">
        <f>SUMIF($A$1887:$A$2910,"eldem",M$1887:M$2910)</f>
        <v/>
      </c>
      <c r="N3081" s="40">
        <f>SUMIF($A$1887:$A$2910,"eldem",N$1887:N$2910)</f>
        <v/>
      </c>
      <c r="O3081" s="40">
        <f>SUMIF($A$1887:$A$2910,"eldem",O$1887:O$2910)</f>
        <v/>
      </c>
      <c r="P3081" s="40">
        <f>SUMIF($A$1887:$A$2910,"eldem",P$1887:P$2910)</f>
        <v/>
      </c>
      <c r="Q3081" s="40">
        <f>SUMIF($A$1887:$A$2910,"eldem",Q$1887:Q$2910)</f>
        <v/>
      </c>
      <c r="R3081" s="40">
        <f>SUMIF($A$1887:$A$2910,"eldem",R$1887:R$2910)</f>
        <v/>
      </c>
      <c r="S3081" s="40">
        <f>SUMIF($A$1887:$A$2910,"eldem",S$1887:S$2910)</f>
        <v/>
      </c>
      <c r="T3081" s="40">
        <f>SUMIF($A$1887:$A$2910,"eldem",T$1887:T$2910)</f>
        <v/>
      </c>
      <c r="U3081" s="40">
        <f>SUMIF($A$1887:$A$2910,"eldem",U$1887:U$2910)</f>
        <v/>
      </c>
      <c r="V3081" s="40">
        <f>SUMIF($A$1887:$A$2910,"eldem",V$1887:V$2910)</f>
        <v/>
      </c>
      <c r="W3081" s="40">
        <f>SUMIF($A$1887:$A$2910,"eldem",W$1887:W$2910)</f>
        <v/>
      </c>
      <c r="X3081" s="40">
        <f>SUMIF($A$1887:$A$2910,"eldem",X$1887:X$2910)</f>
        <v/>
      </c>
      <c r="Y3081" s="40">
        <f>SUMIF($A$1887:$A$2910,"eldem",Y$1887:Y$2910)</f>
        <v/>
      </c>
      <c r="Z3081" s="40">
        <f>SUMIF($A$1887:$A$2910,"eldem",Z$1887:Z$2910)</f>
        <v/>
      </c>
      <c r="AA3081" s="40">
        <f>SUMIF($A$1887:$A$2910,"eldem",AA$1887:AA$2910)</f>
        <v/>
      </c>
      <c r="AB3081" s="40">
        <f>SUMIF($A$1887:$A$2910,"eldem",AB$1887:AB$2910)</f>
        <v/>
      </c>
      <c r="AC3081" s="40">
        <f>SUMIF($A$1887:$A$2910,"eldem",AC$1887:AC$2910)</f>
        <v/>
      </c>
      <c r="AD3081" s="40">
        <f>SUMIF($A$1887:$A$2910,"eldem",AD$1887:AD$2910)</f>
        <v/>
      </c>
      <c r="AF3081" s="11">
        <f>CodePrefix&amp;$A3081&amp;IF($C3081="","","."&amp;$C3081&amp;"."&amp;$B3081)&amp;INDEX(VarEnd,MATCH($A3081,VarKey,0))&amp;AF$5</f>
        <v/>
      </c>
      <c r="AG3081" s="39">
        <f>SUMIF($A$1887:$A$2910,"eldem",AG$1887:AG$2910)</f>
        <v/>
      </c>
      <c r="AH3081" s="40">
        <f>SUMIF($A$1887:$A$2910,"eldem",AH$1887:AH$2910)</f>
        <v/>
      </c>
      <c r="AI3081" s="40">
        <f>SUMIF($A$1887:$A$2910,"eldem",AI$1887:AI$2910)</f>
        <v/>
      </c>
      <c r="AJ3081" s="40">
        <f>SUMIF($A$1887:$A$2910,"eldem",AJ$1887:AJ$2910)</f>
        <v/>
      </c>
      <c r="AK3081" s="40">
        <f>SUMIF($A$1887:$A$2910,"eldem",AK$1887:AK$2910)</f>
        <v/>
      </c>
      <c r="AL3081" s="40">
        <f>SUMIF($A$1887:$A$2910,"eldem",AL$1887:AL$2910)</f>
        <v/>
      </c>
      <c r="AM3081" s="40">
        <f>SUMIF($A$1887:$A$2910,"eldem",AM$1887:AM$2910)</f>
        <v/>
      </c>
      <c r="AN3081" s="40">
        <f>SUMIF($A$1887:$A$2910,"eldem",AN$1887:AN$2910)</f>
        <v/>
      </c>
      <c r="AO3081" s="40">
        <f>SUMIF($A$1887:$A$2910,"eldem",AO$1887:AO$2910)</f>
        <v/>
      </c>
      <c r="AP3081" s="40">
        <f>SUMIF($A$1887:$A$2910,"eldem",AP$1887:AP$2910)</f>
        <v/>
      </c>
      <c r="AQ3081" s="40">
        <f>SUMIF($A$1887:$A$2910,"eldem",AQ$1887:AQ$2910)</f>
        <v/>
      </c>
      <c r="AR3081" s="40">
        <f>SUMIF($A$1887:$A$2910,"eldem",AR$1887:AR$2910)</f>
        <v/>
      </c>
      <c r="AS3081" s="40">
        <f>SUMIF($A$1887:$A$2910,"eldem",AS$1887:AS$2910)</f>
        <v/>
      </c>
      <c r="AT3081" s="40">
        <f>SUMIF($A$1887:$A$2910,"eldem",AT$1887:AT$2910)</f>
        <v/>
      </c>
      <c r="AU3081" s="40">
        <f>SUMIF($A$1887:$A$2910,"eldem",AU$1887:AU$2910)</f>
        <v/>
      </c>
      <c r="AV3081" s="40">
        <f>SUMIF($A$1887:$A$2910,"eldem",AV$1887:AV$2910)</f>
        <v/>
      </c>
      <c r="AW3081" s="40">
        <f>SUMIF($A$1887:$A$2910,"eldem",AW$1887:AW$2910)</f>
        <v/>
      </c>
      <c r="AX3081" s="40">
        <f>SUMIF($A$1887:$A$2910,"eldem",AX$1887:AX$2910)</f>
        <v/>
      </c>
      <c r="AY3081" s="40">
        <f>SUMIF($A$1887:$A$2910,"eldem",AY$1887:AY$2910)</f>
        <v/>
      </c>
    </row>
    <row r="3082" hidden="1" outlineLevel="1">
      <c r="A3082" s="14" t="inlineStr">
        <is>
          <t>eldem</t>
        </is>
      </c>
      <c r="B3082" s="14" t="inlineStr">
        <is>
          <t>ecy</t>
        </is>
      </c>
      <c r="C3082" s="14" t="inlineStr">
        <is>
          <t>oen</t>
        </is>
      </c>
      <c r="H3082" s="14">
        <f>INDEX(VarLab,MATCH($A3082,VarKey,0))&amp;INDEX(MemLab,MATCH($C3082&amp;"|"&amp;$B3082,MemKey,0))</f>
        <v/>
      </c>
      <c r="I3082" s="14">
        <f>INDEX(VarUnit,MATCH($A3082,VarKey,0))</f>
        <v/>
      </c>
      <c r="J3082" s="14">
        <f>INDEX(VarSrc,MATCH($A3082,VarKey,0))</f>
        <v/>
      </c>
      <c r="K3082" s="11">
        <f>CodePrefix&amp;$A3082&amp;IF($C3082="","","."&amp;$C3082&amp;"."&amp;$B3082)&amp;INDEX(VarEnd,MATCH($A3082,VarKey,0))&amp;K$5</f>
        <v/>
      </c>
      <c r="L3082" s="39">
        <f>SUMIF($A$2914:$A$3041,"eldem",L$2914:L$3041)</f>
        <v/>
      </c>
      <c r="M3082" s="40">
        <f>SUMIF($A$2914:$A$3041,"eldem",M$2914:M$3041)</f>
        <v/>
      </c>
      <c r="N3082" s="40">
        <f>SUMIF($A$2914:$A$3041,"eldem",N$2914:N$3041)</f>
        <v/>
      </c>
      <c r="O3082" s="40">
        <f>SUMIF($A$2914:$A$3041,"eldem",O$2914:O$3041)</f>
        <v/>
      </c>
      <c r="P3082" s="40">
        <f>SUMIF($A$2914:$A$3041,"eldem",P$2914:P$3041)</f>
        <v/>
      </c>
      <c r="Q3082" s="40">
        <f>SUMIF($A$2914:$A$3041,"eldem",Q$2914:Q$3041)</f>
        <v/>
      </c>
      <c r="R3082" s="40">
        <f>SUMIF($A$2914:$A$3041,"eldem",R$2914:R$3041)</f>
        <v/>
      </c>
      <c r="S3082" s="40">
        <f>SUMIF($A$2914:$A$3041,"eldem",S$2914:S$3041)</f>
        <v/>
      </c>
      <c r="T3082" s="40">
        <f>SUMIF($A$2914:$A$3041,"eldem",T$2914:T$3041)</f>
        <v/>
      </c>
      <c r="U3082" s="40">
        <f>SUMIF($A$2914:$A$3041,"eldem",U$2914:U$3041)</f>
        <v/>
      </c>
      <c r="V3082" s="40">
        <f>SUMIF($A$2914:$A$3041,"eldem",V$2914:V$3041)</f>
        <v/>
      </c>
      <c r="W3082" s="40">
        <f>SUMIF($A$2914:$A$3041,"eldem",W$2914:W$3041)</f>
        <v/>
      </c>
      <c r="X3082" s="40">
        <f>SUMIF($A$2914:$A$3041,"eldem",X$2914:X$3041)</f>
        <v/>
      </c>
      <c r="Y3082" s="40">
        <f>SUMIF($A$2914:$A$3041,"eldem",Y$2914:Y$3041)</f>
        <v/>
      </c>
      <c r="Z3082" s="40">
        <f>SUMIF($A$2914:$A$3041,"eldem",Z$2914:Z$3041)</f>
        <v/>
      </c>
      <c r="AA3082" s="40">
        <f>SUMIF($A$2914:$A$3041,"eldem",AA$2914:AA$3041)</f>
        <v/>
      </c>
      <c r="AB3082" s="40">
        <f>SUMIF($A$2914:$A$3041,"eldem",AB$2914:AB$3041)</f>
        <v/>
      </c>
      <c r="AC3082" s="40">
        <f>SUMIF($A$2914:$A$3041,"eldem",AC$2914:AC$3041)</f>
        <v/>
      </c>
      <c r="AD3082" s="40">
        <f>SUMIF($A$2914:$A$3041,"eldem",AD$2914:AD$3041)</f>
        <v/>
      </c>
      <c r="AF3082" s="11">
        <f>CodePrefix&amp;$A3082&amp;IF($C3082="","","."&amp;$C3082&amp;"."&amp;$B3082)&amp;INDEX(VarEnd,MATCH($A3082,VarKey,0))&amp;AF$5</f>
        <v/>
      </c>
      <c r="AG3082" s="39">
        <f>SUMIF($A$2914:$A$3041,"eldem",AG$2914:AG$3041)</f>
        <v/>
      </c>
      <c r="AH3082" s="40">
        <f>SUMIF($A$2914:$A$3041,"eldem",AH$2914:AH$3041)</f>
        <v/>
      </c>
      <c r="AI3082" s="40">
        <f>SUMIF($A$2914:$A$3041,"eldem",AI$2914:AI$3041)</f>
        <v/>
      </c>
      <c r="AJ3082" s="40">
        <f>SUMIF($A$2914:$A$3041,"eldem",AJ$2914:AJ$3041)</f>
        <v/>
      </c>
      <c r="AK3082" s="40">
        <f>SUMIF($A$2914:$A$3041,"eldem",AK$2914:AK$3041)</f>
        <v/>
      </c>
      <c r="AL3082" s="40">
        <f>SUMIF($A$2914:$A$3041,"eldem",AL$2914:AL$3041)</f>
        <v/>
      </c>
      <c r="AM3082" s="40">
        <f>SUMIF($A$2914:$A$3041,"eldem",AM$2914:AM$3041)</f>
        <v/>
      </c>
      <c r="AN3082" s="40">
        <f>SUMIF($A$2914:$A$3041,"eldem",AN$2914:AN$3041)</f>
        <v/>
      </c>
      <c r="AO3082" s="40">
        <f>SUMIF($A$2914:$A$3041,"eldem",AO$2914:AO$3041)</f>
        <v/>
      </c>
      <c r="AP3082" s="40">
        <f>SUMIF($A$2914:$A$3041,"eldem",AP$2914:AP$3041)</f>
        <v/>
      </c>
      <c r="AQ3082" s="40">
        <f>SUMIF($A$2914:$A$3041,"eldem",AQ$2914:AQ$3041)</f>
        <v/>
      </c>
      <c r="AR3082" s="40">
        <f>SUMIF($A$2914:$A$3041,"eldem",AR$2914:AR$3041)</f>
        <v/>
      </c>
      <c r="AS3082" s="40">
        <f>SUMIF($A$2914:$A$3041,"eldem",AS$2914:AS$3041)</f>
        <v/>
      </c>
      <c r="AT3082" s="40">
        <f>SUMIF($A$2914:$A$3041,"eldem",AT$2914:AT$3041)</f>
        <v/>
      </c>
      <c r="AU3082" s="40">
        <f>SUMIF($A$2914:$A$3041,"eldem",AU$2914:AU$3041)</f>
        <v/>
      </c>
      <c r="AV3082" s="40">
        <f>SUMIF($A$2914:$A$3041,"eldem",AV$2914:AV$3041)</f>
        <v/>
      </c>
      <c r="AW3082" s="40">
        <f>SUMIF($A$2914:$A$3041,"eldem",AW$2914:AW$3041)</f>
        <v/>
      </c>
      <c r="AX3082" s="40">
        <f>SUMIF($A$2914:$A$3041,"eldem",AX$2914:AX$3041)</f>
        <v/>
      </c>
      <c r="AY3082" s="40">
        <f>SUMIF($A$2914:$A$3041,"eldem",AY$2914:AY$3041)</f>
        <v/>
      </c>
    </row>
    <row r="3083" collapsed="1"/>
    <row r="3084">
      <c r="A3084" s="4" t="inlineStr">
        <is>
          <t>12. Revenues (USD million, real of ResultsYear): existing taxes, existing subsidies and new policies, calculated separately</t>
        </is>
      </c>
      <c r="B3084" s="5" t="n"/>
      <c r="C3084" s="5" t="n"/>
      <c r="D3084" s="5" t="n"/>
      <c r="E3084" s="5" t="n"/>
      <c r="F3084" s="5" t="n"/>
      <c r="G3084" s="5" t="n"/>
      <c r="H3084" s="5" t="n"/>
      <c r="I3084" s="5" t="n"/>
      <c r="J3084" s="5" t="n"/>
      <c r="K3084" s="5" t="n"/>
      <c r="L3084" s="5" t="n"/>
      <c r="M3084" s="5" t="n"/>
      <c r="N3084" s="5" t="n"/>
      <c r="O3084" s="5" t="n"/>
      <c r="P3084" s="5" t="n"/>
      <c r="Q3084" s="5" t="n"/>
      <c r="R3084" s="5" t="n"/>
      <c r="S3084" s="5" t="n"/>
      <c r="T3084" s="5" t="n"/>
      <c r="U3084" s="5" t="n"/>
      <c r="V3084" s="5" t="n"/>
      <c r="W3084" s="5" t="n"/>
      <c r="X3084" s="5" t="n"/>
      <c r="Y3084" s="5" t="n"/>
      <c r="Z3084" s="5" t="n"/>
      <c r="AA3084" s="5" t="n"/>
      <c r="AB3084" s="5" t="n"/>
      <c r="AC3084" s="5" t="n"/>
      <c r="AD3084" s="5" t="n"/>
      <c r="AE3084" s="5" t="n"/>
      <c r="AF3084" s="5" t="n"/>
      <c r="AG3084" s="5" t="n"/>
      <c r="AH3084" s="5" t="n"/>
      <c r="AI3084" s="5" t="n"/>
      <c r="AJ3084" s="5" t="n"/>
      <c r="AK3084" s="5" t="n"/>
      <c r="AL3084" s="5" t="n"/>
      <c r="AM3084" s="5" t="n"/>
      <c r="AN3084" s="5" t="n"/>
      <c r="AO3084" s="5" t="n"/>
      <c r="AP3084" s="5" t="n"/>
      <c r="AQ3084" s="5" t="n"/>
      <c r="AR3084" s="5" t="n"/>
      <c r="AS3084" s="5" t="n"/>
      <c r="AT3084" s="5" t="n"/>
      <c r="AU3084" s="5" t="n"/>
      <c r="AV3084" s="5" t="n"/>
      <c r="AW3084" s="5" t="n"/>
      <c r="AX3084" s="5" t="n"/>
      <c r="AY3084" s="5" t="n"/>
      <c r="AZ3084" s="5" t="n"/>
    </row>
    <row r="3085">
      <c r="A3085" s="1" t="inlineStr">
        <is>
          <t>rtx</t>
        </is>
      </c>
      <c r="B3085" s="1" t="inlineStr">
        <is>
          <t>all</t>
        </is>
      </c>
      <c r="C3085" s="1" t="inlineStr">
        <is>
          <t>all</t>
        </is>
      </c>
      <c r="H3085" s="1">
        <f>INDEX(VarLab,MATCH($A3085,VarKey,0))&amp;INDEX(MemLab,MATCH($C3085&amp;"|"&amp;$B3085,MemKey,0))</f>
        <v/>
      </c>
      <c r="I3085" s="1">
        <f>INDEX(VarUnit,MATCH($A3085,VarKey,0))</f>
        <v/>
      </c>
      <c r="J3085" s="1">
        <f>INDEX(VarSrc,MATCH($A3085,VarKey,0))</f>
        <v/>
      </c>
      <c r="K3085" s="17">
        <f>CodePrefix&amp;$A3085&amp;IF($C3085="","","."&amp;$C3085&amp;"."&amp;$B3085)&amp;INDEX(VarEnd,MATCH($A3085,VarKey,0))&amp;K$5</f>
        <v/>
      </c>
      <c r="L3085" s="57">
        <f>SUMIFS(L$983:L$3041,SecVar,"rtx")+L3090</f>
        <v/>
      </c>
      <c r="M3085" s="58">
        <f>SUMIFS(M$983:M$3041,SecVar,"rtx")+M3090</f>
        <v/>
      </c>
      <c r="N3085" s="58">
        <f>SUMIFS(N$983:N$3041,SecVar,"rtx")+N3090</f>
        <v/>
      </c>
      <c r="O3085" s="58">
        <f>SUMIFS(O$983:O$3041,SecVar,"rtx")+O3090</f>
        <v/>
      </c>
      <c r="P3085" s="58">
        <f>SUMIFS(P$983:P$3041,SecVar,"rtx")+P3090</f>
        <v/>
      </c>
      <c r="Q3085" s="58">
        <f>SUMIFS(Q$983:Q$3041,SecVar,"rtx")+Q3090</f>
        <v/>
      </c>
      <c r="R3085" s="58">
        <f>SUMIFS(R$983:R$3041,SecVar,"rtx")+R3090</f>
        <v/>
      </c>
      <c r="S3085" s="58">
        <f>SUMIFS(S$983:S$3041,SecVar,"rtx")+S3090</f>
        <v/>
      </c>
      <c r="T3085" s="58">
        <f>SUMIFS(T$983:T$3041,SecVar,"rtx")+T3090</f>
        <v/>
      </c>
      <c r="U3085" s="58">
        <f>SUMIFS(U$983:U$3041,SecVar,"rtx")+U3090</f>
        <v/>
      </c>
      <c r="V3085" s="58">
        <f>SUMIFS(V$983:V$3041,SecVar,"rtx")+V3090</f>
        <v/>
      </c>
      <c r="W3085" s="58">
        <f>SUMIFS(W$983:W$3041,SecVar,"rtx")+W3090</f>
        <v/>
      </c>
      <c r="X3085" s="58">
        <f>SUMIFS(X$983:X$3041,SecVar,"rtx")+X3090</f>
        <v/>
      </c>
      <c r="Y3085" s="58">
        <f>SUMIFS(Y$983:Y$3041,SecVar,"rtx")+Y3090</f>
        <v/>
      </c>
      <c r="Z3085" s="58">
        <f>SUMIFS(Z$983:Z$3041,SecVar,"rtx")+Z3090</f>
        <v/>
      </c>
      <c r="AA3085" s="58">
        <f>SUMIFS(AA$983:AA$3041,SecVar,"rtx")+AA3090</f>
        <v/>
      </c>
      <c r="AB3085" s="58">
        <f>SUMIFS(AB$983:AB$3041,SecVar,"rtx")+AB3090</f>
        <v/>
      </c>
      <c r="AC3085" s="58">
        <f>SUMIFS(AC$983:AC$3041,SecVar,"rtx")+AC3090</f>
        <v/>
      </c>
      <c r="AD3085" s="58">
        <f>SUMIFS(AD$983:AD$3041,SecVar,"rtx")+AD3090</f>
        <v/>
      </c>
      <c r="AF3085" s="17">
        <f>CodePrefix&amp;$A3085&amp;IF($C3085="","","."&amp;$C3085&amp;"."&amp;$B3085)&amp;INDEX(VarEnd,MATCH($A3085,VarKey,0))&amp;AF$5</f>
        <v/>
      </c>
      <c r="AG3085" s="57">
        <f>SUMIFS(AG$983:AG$3041,SecVar,"rtx")+AG3090</f>
        <v/>
      </c>
      <c r="AH3085" s="58">
        <f>SUMIFS(AH$983:AH$3041,SecVar,"rtx")+AH3090</f>
        <v/>
      </c>
      <c r="AI3085" s="58">
        <f>SUMIFS(AI$983:AI$3041,SecVar,"rtx")+AI3090</f>
        <v/>
      </c>
      <c r="AJ3085" s="58">
        <f>SUMIFS(AJ$983:AJ$3041,SecVar,"rtx")+AJ3090</f>
        <v/>
      </c>
      <c r="AK3085" s="58">
        <f>SUMIFS(AK$983:AK$3041,SecVar,"rtx")+AK3090</f>
        <v/>
      </c>
      <c r="AL3085" s="58">
        <f>SUMIFS(AL$983:AL$3041,SecVar,"rtx")+AL3090</f>
        <v/>
      </c>
      <c r="AM3085" s="58">
        <f>SUMIFS(AM$983:AM$3041,SecVar,"rtx")+AM3090</f>
        <v/>
      </c>
      <c r="AN3085" s="58">
        <f>SUMIFS(AN$983:AN$3041,SecVar,"rtx")+AN3090</f>
        <v/>
      </c>
      <c r="AO3085" s="58">
        <f>SUMIFS(AO$983:AO$3041,SecVar,"rtx")+AO3090</f>
        <v/>
      </c>
      <c r="AP3085" s="58">
        <f>SUMIFS(AP$983:AP$3041,SecVar,"rtx")+AP3090</f>
        <v/>
      </c>
      <c r="AQ3085" s="58">
        <f>SUMIFS(AQ$983:AQ$3041,SecVar,"rtx")+AQ3090</f>
        <v/>
      </c>
      <c r="AR3085" s="58">
        <f>SUMIFS(AR$983:AR$3041,SecVar,"rtx")+AR3090</f>
        <v/>
      </c>
      <c r="AS3085" s="58">
        <f>SUMIFS(AS$983:AS$3041,SecVar,"rtx")+AS3090</f>
        <v/>
      </c>
      <c r="AT3085" s="58">
        <f>SUMIFS(AT$983:AT$3041,SecVar,"rtx")+AT3090</f>
        <v/>
      </c>
      <c r="AU3085" s="58">
        <f>SUMIFS(AU$983:AU$3041,SecVar,"rtx")+AU3090</f>
        <v/>
      </c>
      <c r="AV3085" s="58">
        <f>SUMIFS(AV$983:AV$3041,SecVar,"rtx")+AV3090</f>
        <v/>
      </c>
      <c r="AW3085" s="58">
        <f>SUMIFS(AW$983:AW$3041,SecVar,"rtx")+AW3090</f>
        <v/>
      </c>
      <c r="AX3085" s="58">
        <f>SUMIFS(AX$983:AX$3041,SecVar,"rtx")+AX3090</f>
        <v/>
      </c>
      <c r="AY3085" s="58">
        <f>SUMIFS(AY$983:AY$3041,SecVar,"rtx")+AY3090</f>
        <v/>
      </c>
    </row>
    <row r="3086" hidden="1" outlineLevel="1">
      <c r="A3086" s="14" t="inlineStr">
        <is>
          <t>rtx</t>
        </is>
      </c>
      <c r="B3086" s="14" t="inlineStr">
        <is>
          <t>all</t>
        </is>
      </c>
      <c r="C3086" s="14" t="inlineStr">
        <is>
          <t>tra</t>
        </is>
      </c>
      <c r="H3086" s="14">
        <f>INDEX(VarLab,MATCH($A3086,VarKey,0))&amp;INDEX(MemLab,MATCH($C3086&amp;"|"&amp;$B3086,MemKey,0))</f>
        <v/>
      </c>
      <c r="I3086" s="14">
        <f>INDEX(VarUnit,MATCH($A3086,VarKey,0))</f>
        <v/>
      </c>
      <c r="J3086" s="14">
        <f>INDEX(VarSrc,MATCH($A3086,VarKey,0))</f>
        <v/>
      </c>
      <c r="K3086" s="11">
        <f>CodePrefix&amp;$A3086&amp;IF($C3086="","","."&amp;$C3086&amp;"."&amp;$B3086)&amp;INDEX(VarEnd,MATCH($A3086,VarKey,0))&amp;K$5</f>
        <v/>
      </c>
      <c r="L3086" s="39">
        <f>SUMIFS(L$985:L$1496,$A$985:$A$1496,"rtx")</f>
        <v/>
      </c>
      <c r="M3086" s="40">
        <f>SUMIFS(M$985:M$1496,$A$985:$A$1496,"rtx")</f>
        <v/>
      </c>
      <c r="N3086" s="40">
        <f>SUMIFS(N$985:N$1496,$A$985:$A$1496,"rtx")</f>
        <v/>
      </c>
      <c r="O3086" s="40">
        <f>SUMIFS(O$985:O$1496,$A$985:$A$1496,"rtx")</f>
        <v/>
      </c>
      <c r="P3086" s="40">
        <f>SUMIFS(P$985:P$1496,$A$985:$A$1496,"rtx")</f>
        <v/>
      </c>
      <c r="Q3086" s="40">
        <f>SUMIFS(Q$985:Q$1496,$A$985:$A$1496,"rtx")</f>
        <v/>
      </c>
      <c r="R3086" s="40">
        <f>SUMIFS(R$985:R$1496,$A$985:$A$1496,"rtx")</f>
        <v/>
      </c>
      <c r="S3086" s="40">
        <f>SUMIFS(S$985:S$1496,$A$985:$A$1496,"rtx")</f>
        <v/>
      </c>
      <c r="T3086" s="40">
        <f>SUMIFS(T$985:T$1496,$A$985:$A$1496,"rtx")</f>
        <v/>
      </c>
      <c r="U3086" s="40">
        <f>SUMIFS(U$985:U$1496,$A$985:$A$1496,"rtx")</f>
        <v/>
      </c>
      <c r="V3086" s="40">
        <f>SUMIFS(V$985:V$1496,$A$985:$A$1496,"rtx")</f>
        <v/>
      </c>
      <c r="W3086" s="40">
        <f>SUMIFS(W$985:W$1496,$A$985:$A$1496,"rtx")</f>
        <v/>
      </c>
      <c r="X3086" s="40">
        <f>SUMIFS(X$985:X$1496,$A$985:$A$1496,"rtx")</f>
        <v/>
      </c>
      <c r="Y3086" s="40">
        <f>SUMIFS(Y$985:Y$1496,$A$985:$A$1496,"rtx")</f>
        <v/>
      </c>
      <c r="Z3086" s="40">
        <f>SUMIFS(Z$985:Z$1496,$A$985:$A$1496,"rtx")</f>
        <v/>
      </c>
      <c r="AA3086" s="40">
        <f>SUMIFS(AA$985:AA$1496,$A$985:$A$1496,"rtx")</f>
        <v/>
      </c>
      <c r="AB3086" s="40">
        <f>SUMIFS(AB$985:AB$1496,$A$985:$A$1496,"rtx")</f>
        <v/>
      </c>
      <c r="AC3086" s="40">
        <f>SUMIFS(AC$985:AC$1496,$A$985:$A$1496,"rtx")</f>
        <v/>
      </c>
      <c r="AD3086" s="40">
        <f>SUMIFS(AD$985:AD$1496,$A$985:$A$1496,"rtx")</f>
        <v/>
      </c>
      <c r="AF3086" s="11">
        <f>CodePrefix&amp;$A3086&amp;IF($C3086="","","."&amp;$C3086&amp;"."&amp;$B3086)&amp;INDEX(VarEnd,MATCH($A3086,VarKey,0))&amp;AF$5</f>
        <v/>
      </c>
      <c r="AG3086" s="39">
        <f>SUMIFS(AG$985:AG$1496,$A$985:$A$1496,"rtx")</f>
        <v/>
      </c>
      <c r="AH3086" s="40">
        <f>SUMIFS(AH$985:AH$1496,$A$985:$A$1496,"rtx")</f>
        <v/>
      </c>
      <c r="AI3086" s="40">
        <f>SUMIFS(AI$985:AI$1496,$A$985:$A$1496,"rtx")</f>
        <v/>
      </c>
      <c r="AJ3086" s="40">
        <f>SUMIFS(AJ$985:AJ$1496,$A$985:$A$1496,"rtx")</f>
        <v/>
      </c>
      <c r="AK3086" s="40">
        <f>SUMIFS(AK$985:AK$1496,$A$985:$A$1496,"rtx")</f>
        <v/>
      </c>
      <c r="AL3086" s="40">
        <f>SUMIFS(AL$985:AL$1496,$A$985:$A$1496,"rtx")</f>
        <v/>
      </c>
      <c r="AM3086" s="40">
        <f>SUMIFS(AM$985:AM$1496,$A$985:$A$1496,"rtx")</f>
        <v/>
      </c>
      <c r="AN3086" s="40">
        <f>SUMIFS(AN$985:AN$1496,$A$985:$A$1496,"rtx")</f>
        <v/>
      </c>
      <c r="AO3086" s="40">
        <f>SUMIFS(AO$985:AO$1496,$A$985:$A$1496,"rtx")</f>
        <v/>
      </c>
      <c r="AP3086" s="40">
        <f>SUMIFS(AP$985:AP$1496,$A$985:$A$1496,"rtx")</f>
        <v/>
      </c>
      <c r="AQ3086" s="40">
        <f>SUMIFS(AQ$985:AQ$1496,$A$985:$A$1496,"rtx")</f>
        <v/>
      </c>
      <c r="AR3086" s="40">
        <f>SUMIFS(AR$985:AR$1496,$A$985:$A$1496,"rtx")</f>
        <v/>
      </c>
      <c r="AS3086" s="40">
        <f>SUMIFS(AS$985:AS$1496,$A$985:$A$1496,"rtx")</f>
        <v/>
      </c>
      <c r="AT3086" s="40">
        <f>SUMIFS(AT$985:AT$1496,$A$985:$A$1496,"rtx")</f>
        <v/>
      </c>
      <c r="AU3086" s="40">
        <f>SUMIFS(AU$985:AU$1496,$A$985:$A$1496,"rtx")</f>
        <v/>
      </c>
      <c r="AV3086" s="40">
        <f>SUMIFS(AV$985:AV$1496,$A$985:$A$1496,"rtx")</f>
        <v/>
      </c>
      <c r="AW3086" s="40">
        <f>SUMIFS(AW$985:AW$1496,$A$985:$A$1496,"rtx")</f>
        <v/>
      </c>
      <c r="AX3086" s="40">
        <f>SUMIFS(AX$985:AX$1496,$A$985:$A$1496,"rtx")</f>
        <v/>
      </c>
      <c r="AY3086" s="40">
        <f>SUMIFS(AY$985:AY$1496,$A$985:$A$1496,"rtx")</f>
        <v/>
      </c>
    </row>
    <row r="3087" hidden="1" outlineLevel="1">
      <c r="A3087" s="14" t="inlineStr">
        <is>
          <t>rtx</t>
        </is>
      </c>
      <c r="B3087" s="14" t="inlineStr">
        <is>
          <t>all</t>
        </is>
      </c>
      <c r="C3087" s="14" t="inlineStr">
        <is>
          <t>bld</t>
        </is>
      </c>
      <c r="H3087" s="14">
        <f>INDEX(VarLab,MATCH($A3087,VarKey,0))&amp;INDEX(MemLab,MATCH($C3087&amp;"|"&amp;$B3087,MemKey,0))</f>
        <v/>
      </c>
      <c r="I3087" s="14">
        <f>INDEX(VarUnit,MATCH($A3087,VarKey,0))</f>
        <v/>
      </c>
      <c r="J3087" s="14">
        <f>INDEX(VarSrc,MATCH($A3087,VarKey,0))</f>
        <v/>
      </c>
      <c r="K3087" s="11">
        <f>CodePrefix&amp;$A3087&amp;IF($C3087="","","."&amp;$C3087&amp;"."&amp;$B3087)&amp;INDEX(VarEnd,MATCH($A3087,VarKey,0))&amp;K$5</f>
        <v/>
      </c>
      <c r="L3087" s="39">
        <f>SUMIFS(L$1500:L$1883,$A$1500:$A$1883,"rtx")</f>
        <v/>
      </c>
      <c r="M3087" s="40">
        <f>SUMIFS(M$1500:M$1883,$A$1500:$A$1883,"rtx")</f>
        <v/>
      </c>
      <c r="N3087" s="40">
        <f>SUMIFS(N$1500:N$1883,$A$1500:$A$1883,"rtx")</f>
        <v/>
      </c>
      <c r="O3087" s="40">
        <f>SUMIFS(O$1500:O$1883,$A$1500:$A$1883,"rtx")</f>
        <v/>
      </c>
      <c r="P3087" s="40">
        <f>SUMIFS(P$1500:P$1883,$A$1500:$A$1883,"rtx")</f>
        <v/>
      </c>
      <c r="Q3087" s="40">
        <f>SUMIFS(Q$1500:Q$1883,$A$1500:$A$1883,"rtx")</f>
        <v/>
      </c>
      <c r="R3087" s="40">
        <f>SUMIFS(R$1500:R$1883,$A$1500:$A$1883,"rtx")</f>
        <v/>
      </c>
      <c r="S3087" s="40">
        <f>SUMIFS(S$1500:S$1883,$A$1500:$A$1883,"rtx")</f>
        <v/>
      </c>
      <c r="T3087" s="40">
        <f>SUMIFS(T$1500:T$1883,$A$1500:$A$1883,"rtx")</f>
        <v/>
      </c>
      <c r="U3087" s="40">
        <f>SUMIFS(U$1500:U$1883,$A$1500:$A$1883,"rtx")</f>
        <v/>
      </c>
      <c r="V3087" s="40">
        <f>SUMIFS(V$1500:V$1883,$A$1500:$A$1883,"rtx")</f>
        <v/>
      </c>
      <c r="W3087" s="40">
        <f>SUMIFS(W$1500:W$1883,$A$1500:$A$1883,"rtx")</f>
        <v/>
      </c>
      <c r="X3087" s="40">
        <f>SUMIFS(X$1500:X$1883,$A$1500:$A$1883,"rtx")</f>
        <v/>
      </c>
      <c r="Y3087" s="40">
        <f>SUMIFS(Y$1500:Y$1883,$A$1500:$A$1883,"rtx")</f>
        <v/>
      </c>
      <c r="Z3087" s="40">
        <f>SUMIFS(Z$1500:Z$1883,$A$1500:$A$1883,"rtx")</f>
        <v/>
      </c>
      <c r="AA3087" s="40">
        <f>SUMIFS(AA$1500:AA$1883,$A$1500:$A$1883,"rtx")</f>
        <v/>
      </c>
      <c r="AB3087" s="40">
        <f>SUMIFS(AB$1500:AB$1883,$A$1500:$A$1883,"rtx")</f>
        <v/>
      </c>
      <c r="AC3087" s="40">
        <f>SUMIFS(AC$1500:AC$1883,$A$1500:$A$1883,"rtx")</f>
        <v/>
      </c>
      <c r="AD3087" s="40">
        <f>SUMIFS(AD$1500:AD$1883,$A$1500:$A$1883,"rtx")</f>
        <v/>
      </c>
      <c r="AF3087" s="11">
        <f>CodePrefix&amp;$A3087&amp;IF($C3087="","","."&amp;$C3087&amp;"."&amp;$B3087)&amp;INDEX(VarEnd,MATCH($A3087,VarKey,0))&amp;AF$5</f>
        <v/>
      </c>
      <c r="AG3087" s="39">
        <f>SUMIFS(AG$1500:AG$1883,$A$1500:$A$1883,"rtx")</f>
        <v/>
      </c>
      <c r="AH3087" s="40">
        <f>SUMIFS(AH$1500:AH$1883,$A$1500:$A$1883,"rtx")</f>
        <v/>
      </c>
      <c r="AI3087" s="40">
        <f>SUMIFS(AI$1500:AI$1883,$A$1500:$A$1883,"rtx")</f>
        <v/>
      </c>
      <c r="AJ3087" s="40">
        <f>SUMIFS(AJ$1500:AJ$1883,$A$1500:$A$1883,"rtx")</f>
        <v/>
      </c>
      <c r="AK3087" s="40">
        <f>SUMIFS(AK$1500:AK$1883,$A$1500:$A$1883,"rtx")</f>
        <v/>
      </c>
      <c r="AL3087" s="40">
        <f>SUMIFS(AL$1500:AL$1883,$A$1500:$A$1883,"rtx")</f>
        <v/>
      </c>
      <c r="AM3087" s="40">
        <f>SUMIFS(AM$1500:AM$1883,$A$1500:$A$1883,"rtx")</f>
        <v/>
      </c>
      <c r="AN3087" s="40">
        <f>SUMIFS(AN$1500:AN$1883,$A$1500:$A$1883,"rtx")</f>
        <v/>
      </c>
      <c r="AO3087" s="40">
        <f>SUMIFS(AO$1500:AO$1883,$A$1500:$A$1883,"rtx")</f>
        <v/>
      </c>
      <c r="AP3087" s="40">
        <f>SUMIFS(AP$1500:AP$1883,$A$1500:$A$1883,"rtx")</f>
        <v/>
      </c>
      <c r="AQ3087" s="40">
        <f>SUMIFS(AQ$1500:AQ$1883,$A$1500:$A$1883,"rtx")</f>
        <v/>
      </c>
      <c r="AR3087" s="40">
        <f>SUMIFS(AR$1500:AR$1883,$A$1500:$A$1883,"rtx")</f>
        <v/>
      </c>
      <c r="AS3087" s="40">
        <f>SUMIFS(AS$1500:AS$1883,$A$1500:$A$1883,"rtx")</f>
        <v/>
      </c>
      <c r="AT3087" s="40">
        <f>SUMIFS(AT$1500:AT$1883,$A$1500:$A$1883,"rtx")</f>
        <v/>
      </c>
      <c r="AU3087" s="40">
        <f>SUMIFS(AU$1500:AU$1883,$A$1500:$A$1883,"rtx")</f>
        <v/>
      </c>
      <c r="AV3087" s="40">
        <f>SUMIFS(AV$1500:AV$1883,$A$1500:$A$1883,"rtx")</f>
        <v/>
      </c>
      <c r="AW3087" s="40">
        <f>SUMIFS(AW$1500:AW$1883,$A$1500:$A$1883,"rtx")</f>
        <v/>
      </c>
      <c r="AX3087" s="40">
        <f>SUMIFS(AX$1500:AX$1883,$A$1500:$A$1883,"rtx")</f>
        <v/>
      </c>
      <c r="AY3087" s="40">
        <f>SUMIFS(AY$1500:AY$1883,$A$1500:$A$1883,"rtx")</f>
        <v/>
      </c>
    </row>
    <row r="3088" hidden="1" outlineLevel="1">
      <c r="A3088" s="14" t="inlineStr">
        <is>
          <t>rtx</t>
        </is>
      </c>
      <c r="B3088" s="14" t="inlineStr">
        <is>
          <t>all</t>
        </is>
      </c>
      <c r="C3088" s="14" t="inlineStr">
        <is>
          <t>ind</t>
        </is>
      </c>
      <c r="H3088" s="14">
        <f>INDEX(VarLab,MATCH($A3088,VarKey,0))&amp;INDEX(MemLab,MATCH($C3088&amp;"|"&amp;$B3088,MemKey,0))</f>
        <v/>
      </c>
      <c r="I3088" s="14">
        <f>INDEX(VarUnit,MATCH($A3088,VarKey,0))</f>
        <v/>
      </c>
      <c r="J3088" s="14">
        <f>INDEX(VarSrc,MATCH($A3088,VarKey,0))</f>
        <v/>
      </c>
      <c r="K3088" s="11">
        <f>CodePrefix&amp;$A3088&amp;IF($C3088="","","."&amp;$C3088&amp;"."&amp;$B3088)&amp;INDEX(VarEnd,MATCH($A3088,VarKey,0))&amp;K$5</f>
        <v/>
      </c>
      <c r="L3088" s="39">
        <f>SUMIFS(L$1887:L$2910,$A$1887:$A$2910,"rtx")</f>
        <v/>
      </c>
      <c r="M3088" s="40">
        <f>SUMIFS(M$1887:M$2910,$A$1887:$A$2910,"rtx")</f>
        <v/>
      </c>
      <c r="N3088" s="40">
        <f>SUMIFS(N$1887:N$2910,$A$1887:$A$2910,"rtx")</f>
        <v/>
      </c>
      <c r="O3088" s="40">
        <f>SUMIFS(O$1887:O$2910,$A$1887:$A$2910,"rtx")</f>
        <v/>
      </c>
      <c r="P3088" s="40">
        <f>SUMIFS(P$1887:P$2910,$A$1887:$A$2910,"rtx")</f>
        <v/>
      </c>
      <c r="Q3088" s="40">
        <f>SUMIFS(Q$1887:Q$2910,$A$1887:$A$2910,"rtx")</f>
        <v/>
      </c>
      <c r="R3088" s="40">
        <f>SUMIFS(R$1887:R$2910,$A$1887:$A$2910,"rtx")</f>
        <v/>
      </c>
      <c r="S3088" s="40">
        <f>SUMIFS(S$1887:S$2910,$A$1887:$A$2910,"rtx")</f>
        <v/>
      </c>
      <c r="T3088" s="40">
        <f>SUMIFS(T$1887:T$2910,$A$1887:$A$2910,"rtx")</f>
        <v/>
      </c>
      <c r="U3088" s="40">
        <f>SUMIFS(U$1887:U$2910,$A$1887:$A$2910,"rtx")</f>
        <v/>
      </c>
      <c r="V3088" s="40">
        <f>SUMIFS(V$1887:V$2910,$A$1887:$A$2910,"rtx")</f>
        <v/>
      </c>
      <c r="W3088" s="40">
        <f>SUMIFS(W$1887:W$2910,$A$1887:$A$2910,"rtx")</f>
        <v/>
      </c>
      <c r="X3088" s="40">
        <f>SUMIFS(X$1887:X$2910,$A$1887:$A$2910,"rtx")</f>
        <v/>
      </c>
      <c r="Y3088" s="40">
        <f>SUMIFS(Y$1887:Y$2910,$A$1887:$A$2910,"rtx")</f>
        <v/>
      </c>
      <c r="Z3088" s="40">
        <f>SUMIFS(Z$1887:Z$2910,$A$1887:$A$2910,"rtx")</f>
        <v/>
      </c>
      <c r="AA3088" s="40">
        <f>SUMIFS(AA$1887:AA$2910,$A$1887:$A$2910,"rtx")</f>
        <v/>
      </c>
      <c r="AB3088" s="40">
        <f>SUMIFS(AB$1887:AB$2910,$A$1887:$A$2910,"rtx")</f>
        <v/>
      </c>
      <c r="AC3088" s="40">
        <f>SUMIFS(AC$1887:AC$2910,$A$1887:$A$2910,"rtx")</f>
        <v/>
      </c>
      <c r="AD3088" s="40">
        <f>SUMIFS(AD$1887:AD$2910,$A$1887:$A$2910,"rtx")</f>
        <v/>
      </c>
      <c r="AF3088" s="11">
        <f>CodePrefix&amp;$A3088&amp;IF($C3088="","","."&amp;$C3088&amp;"."&amp;$B3088)&amp;INDEX(VarEnd,MATCH($A3088,VarKey,0))&amp;AF$5</f>
        <v/>
      </c>
      <c r="AG3088" s="39">
        <f>SUMIFS(AG$1887:AG$2910,$A$1887:$A$2910,"rtx")</f>
        <v/>
      </c>
      <c r="AH3088" s="40">
        <f>SUMIFS(AH$1887:AH$2910,$A$1887:$A$2910,"rtx")</f>
        <v/>
      </c>
      <c r="AI3088" s="40">
        <f>SUMIFS(AI$1887:AI$2910,$A$1887:$A$2910,"rtx")</f>
        <v/>
      </c>
      <c r="AJ3088" s="40">
        <f>SUMIFS(AJ$1887:AJ$2910,$A$1887:$A$2910,"rtx")</f>
        <v/>
      </c>
      <c r="AK3088" s="40">
        <f>SUMIFS(AK$1887:AK$2910,$A$1887:$A$2910,"rtx")</f>
        <v/>
      </c>
      <c r="AL3088" s="40">
        <f>SUMIFS(AL$1887:AL$2910,$A$1887:$A$2910,"rtx")</f>
        <v/>
      </c>
      <c r="AM3088" s="40">
        <f>SUMIFS(AM$1887:AM$2910,$A$1887:$A$2910,"rtx")</f>
        <v/>
      </c>
      <c r="AN3088" s="40">
        <f>SUMIFS(AN$1887:AN$2910,$A$1887:$A$2910,"rtx")</f>
        <v/>
      </c>
      <c r="AO3088" s="40">
        <f>SUMIFS(AO$1887:AO$2910,$A$1887:$A$2910,"rtx")</f>
        <v/>
      </c>
      <c r="AP3088" s="40">
        <f>SUMIFS(AP$1887:AP$2910,$A$1887:$A$2910,"rtx")</f>
        <v/>
      </c>
      <c r="AQ3088" s="40">
        <f>SUMIFS(AQ$1887:AQ$2910,$A$1887:$A$2910,"rtx")</f>
        <v/>
      </c>
      <c r="AR3088" s="40">
        <f>SUMIFS(AR$1887:AR$2910,$A$1887:$A$2910,"rtx")</f>
        <v/>
      </c>
      <c r="AS3088" s="40">
        <f>SUMIFS(AS$1887:AS$2910,$A$1887:$A$2910,"rtx")</f>
        <v/>
      </c>
      <c r="AT3088" s="40">
        <f>SUMIFS(AT$1887:AT$2910,$A$1887:$A$2910,"rtx")</f>
        <v/>
      </c>
      <c r="AU3088" s="40">
        <f>SUMIFS(AU$1887:AU$2910,$A$1887:$A$2910,"rtx")</f>
        <v/>
      </c>
      <c r="AV3088" s="40">
        <f>SUMIFS(AV$1887:AV$2910,$A$1887:$A$2910,"rtx")</f>
        <v/>
      </c>
      <c r="AW3088" s="40">
        <f>SUMIFS(AW$1887:AW$2910,$A$1887:$A$2910,"rtx")</f>
        <v/>
      </c>
      <c r="AX3088" s="40">
        <f>SUMIFS(AX$1887:AX$2910,$A$1887:$A$2910,"rtx")</f>
        <v/>
      </c>
      <c r="AY3088" s="40">
        <f>SUMIFS(AY$1887:AY$2910,$A$1887:$A$2910,"rtx")</f>
        <v/>
      </c>
    </row>
    <row r="3089" hidden="1" outlineLevel="1">
      <c r="A3089" s="14" t="inlineStr">
        <is>
          <t>rtx</t>
        </is>
      </c>
      <c r="B3089" s="14" t="inlineStr">
        <is>
          <t>all</t>
        </is>
      </c>
      <c r="C3089" s="14" t="inlineStr">
        <is>
          <t>oen</t>
        </is>
      </c>
      <c r="H3089" s="14">
        <f>INDEX(VarLab,MATCH($A3089,VarKey,0))&amp;INDEX(MemLab,MATCH($C3089&amp;"|"&amp;$B3089,MemKey,0))</f>
        <v/>
      </c>
      <c r="I3089" s="14">
        <f>INDEX(VarUnit,MATCH($A3089,VarKey,0))</f>
        <v/>
      </c>
      <c r="J3089" s="14">
        <f>INDEX(VarSrc,MATCH($A3089,VarKey,0))</f>
        <v/>
      </c>
      <c r="K3089" s="11">
        <f>CodePrefix&amp;$A3089&amp;IF($C3089="","","."&amp;$C3089&amp;"."&amp;$B3089)&amp;INDEX(VarEnd,MATCH($A3089,VarKey,0))&amp;K$5</f>
        <v/>
      </c>
      <c r="L3089" s="39">
        <f>SUMIFS(L$2914:L$3041,$A$2914:$A$3041,"rtx")</f>
        <v/>
      </c>
      <c r="M3089" s="40">
        <f>SUMIFS(M$2914:M$3041,$A$2914:$A$3041,"rtx")</f>
        <v/>
      </c>
      <c r="N3089" s="40">
        <f>SUMIFS(N$2914:N$3041,$A$2914:$A$3041,"rtx")</f>
        <v/>
      </c>
      <c r="O3089" s="40">
        <f>SUMIFS(O$2914:O$3041,$A$2914:$A$3041,"rtx")</f>
        <v/>
      </c>
      <c r="P3089" s="40">
        <f>SUMIFS(P$2914:P$3041,$A$2914:$A$3041,"rtx")</f>
        <v/>
      </c>
      <c r="Q3089" s="40">
        <f>SUMIFS(Q$2914:Q$3041,$A$2914:$A$3041,"rtx")</f>
        <v/>
      </c>
      <c r="R3089" s="40">
        <f>SUMIFS(R$2914:R$3041,$A$2914:$A$3041,"rtx")</f>
        <v/>
      </c>
      <c r="S3089" s="40">
        <f>SUMIFS(S$2914:S$3041,$A$2914:$A$3041,"rtx")</f>
        <v/>
      </c>
      <c r="T3089" s="40">
        <f>SUMIFS(T$2914:T$3041,$A$2914:$A$3041,"rtx")</f>
        <v/>
      </c>
      <c r="U3089" s="40">
        <f>SUMIFS(U$2914:U$3041,$A$2914:$A$3041,"rtx")</f>
        <v/>
      </c>
      <c r="V3089" s="40">
        <f>SUMIFS(V$2914:V$3041,$A$2914:$A$3041,"rtx")</f>
        <v/>
      </c>
      <c r="W3089" s="40">
        <f>SUMIFS(W$2914:W$3041,$A$2914:$A$3041,"rtx")</f>
        <v/>
      </c>
      <c r="X3089" s="40">
        <f>SUMIFS(X$2914:X$3041,$A$2914:$A$3041,"rtx")</f>
        <v/>
      </c>
      <c r="Y3089" s="40">
        <f>SUMIFS(Y$2914:Y$3041,$A$2914:$A$3041,"rtx")</f>
        <v/>
      </c>
      <c r="Z3089" s="40">
        <f>SUMIFS(Z$2914:Z$3041,$A$2914:$A$3041,"rtx")</f>
        <v/>
      </c>
      <c r="AA3089" s="40">
        <f>SUMIFS(AA$2914:AA$3041,$A$2914:$A$3041,"rtx")</f>
        <v/>
      </c>
      <c r="AB3089" s="40">
        <f>SUMIFS(AB$2914:AB$3041,$A$2914:$A$3041,"rtx")</f>
        <v/>
      </c>
      <c r="AC3089" s="40">
        <f>SUMIFS(AC$2914:AC$3041,$A$2914:$A$3041,"rtx")</f>
        <v/>
      </c>
      <c r="AD3089" s="40">
        <f>SUMIFS(AD$2914:AD$3041,$A$2914:$A$3041,"rtx")</f>
        <v/>
      </c>
      <c r="AF3089" s="11">
        <f>CodePrefix&amp;$A3089&amp;IF($C3089="","","."&amp;$C3089&amp;"."&amp;$B3089)&amp;INDEX(VarEnd,MATCH($A3089,VarKey,0))&amp;AF$5</f>
        <v/>
      </c>
      <c r="AG3089" s="39">
        <f>SUMIFS(AG$2914:AG$3041,$A$2914:$A$3041,"rtx")</f>
        <v/>
      </c>
      <c r="AH3089" s="40">
        <f>SUMIFS(AH$2914:AH$3041,$A$2914:$A$3041,"rtx")</f>
        <v/>
      </c>
      <c r="AI3089" s="40">
        <f>SUMIFS(AI$2914:AI$3041,$A$2914:$A$3041,"rtx")</f>
        <v/>
      </c>
      <c r="AJ3089" s="40">
        <f>SUMIFS(AJ$2914:AJ$3041,$A$2914:$A$3041,"rtx")</f>
        <v/>
      </c>
      <c r="AK3089" s="40">
        <f>SUMIFS(AK$2914:AK$3041,$A$2914:$A$3041,"rtx")</f>
        <v/>
      </c>
      <c r="AL3089" s="40">
        <f>SUMIFS(AL$2914:AL$3041,$A$2914:$A$3041,"rtx")</f>
        <v/>
      </c>
      <c r="AM3089" s="40">
        <f>SUMIFS(AM$2914:AM$3041,$A$2914:$A$3041,"rtx")</f>
        <v/>
      </c>
      <c r="AN3089" s="40">
        <f>SUMIFS(AN$2914:AN$3041,$A$2914:$A$3041,"rtx")</f>
        <v/>
      </c>
      <c r="AO3089" s="40">
        <f>SUMIFS(AO$2914:AO$3041,$A$2914:$A$3041,"rtx")</f>
        <v/>
      </c>
      <c r="AP3089" s="40">
        <f>SUMIFS(AP$2914:AP$3041,$A$2914:$A$3041,"rtx")</f>
        <v/>
      </c>
      <c r="AQ3089" s="40">
        <f>SUMIFS(AQ$2914:AQ$3041,$A$2914:$A$3041,"rtx")</f>
        <v/>
      </c>
      <c r="AR3089" s="40">
        <f>SUMIFS(AR$2914:AR$3041,$A$2914:$A$3041,"rtx")</f>
        <v/>
      </c>
      <c r="AS3089" s="40">
        <f>SUMIFS(AS$2914:AS$3041,$A$2914:$A$3041,"rtx")</f>
        <v/>
      </c>
      <c r="AT3089" s="40">
        <f>SUMIFS(AT$2914:AT$3041,$A$2914:$A$3041,"rtx")</f>
        <v/>
      </c>
      <c r="AU3089" s="40">
        <f>SUMIFS(AU$2914:AU$3041,$A$2914:$A$3041,"rtx")</f>
        <v/>
      </c>
      <c r="AV3089" s="40">
        <f>SUMIFS(AV$2914:AV$3041,$A$2914:$A$3041,"rtx")</f>
        <v/>
      </c>
      <c r="AW3089" s="40">
        <f>SUMIFS(AW$2914:AW$3041,$A$2914:$A$3041,"rtx")</f>
        <v/>
      </c>
      <c r="AX3089" s="40">
        <f>SUMIFS(AX$2914:AX$3041,$A$2914:$A$3041,"rtx")</f>
        <v/>
      </c>
      <c r="AY3089" s="40">
        <f>SUMIFS(AY$2914:AY$3041,$A$2914:$A$3041,"rtx")</f>
        <v/>
      </c>
    </row>
    <row r="3090" hidden="1" outlineLevel="1">
      <c r="A3090" s="14" t="inlineStr">
        <is>
          <t>rtx</t>
        </is>
      </c>
      <c r="B3090" s="14" t="inlineStr">
        <is>
          <t>all</t>
        </is>
      </c>
      <c r="C3090" s="14" t="inlineStr">
        <is>
          <t>pow</t>
        </is>
      </c>
      <c r="H3090" s="14">
        <f>INDEX(VarLab,MATCH($A3090,VarKey,0))&amp;INDEX(MemLab,MATCH($C3090&amp;"|"&amp;$B3090,MemKey,0))</f>
        <v/>
      </c>
      <c r="I3090" s="14">
        <f>INDEX(VarUnit,MATCH($A3090,VarKey,0))</f>
        <v/>
      </c>
      <c r="J3090" s="14">
        <f>INDEX(VarSrc,MATCH($A3090,VarKey,0))</f>
        <v/>
      </c>
      <c r="K3090" s="11">
        <f>CodePrefix&amp;$A3090&amp;IF($C3090="","","."&amp;$C3090&amp;"."&amp;$B3090)&amp;INDEX(VarEnd,MATCH($A3090,VarKey,0))&amp;K$5</f>
        <v/>
      </c>
      <c r="L3090" s="39">
        <f>SUM(L$930:L$938)+SUM(L$950:L$958)+SUM(L$631:L$632)</f>
        <v/>
      </c>
      <c r="M3090" s="40">
        <f>SUM(M$930:M$938)+SUM(M$950:M$958)+SUM(M$631:M$632)</f>
        <v/>
      </c>
      <c r="N3090" s="40">
        <f>SUM(N$930:N$938)+SUM(N$950:N$958)+SUM(N$631:N$632)</f>
        <v/>
      </c>
      <c r="O3090" s="40">
        <f>SUM(O$930:O$938)+SUM(O$950:O$958)+SUM(O$631:O$632)</f>
        <v/>
      </c>
      <c r="P3090" s="40">
        <f>SUM(P$930:P$938)+SUM(P$950:P$958)+SUM(P$631:P$632)</f>
        <v/>
      </c>
      <c r="Q3090" s="40">
        <f>SUM(Q$930:Q$938)+SUM(Q$950:Q$958)+SUM(Q$631:Q$632)</f>
        <v/>
      </c>
      <c r="R3090" s="40">
        <f>SUM(R$930:R$938)+SUM(R$950:R$958)+SUM(R$631:R$632)</f>
        <v/>
      </c>
      <c r="S3090" s="40">
        <f>SUM(S$930:S$938)+SUM(S$950:S$958)+SUM(S$631:S$632)</f>
        <v/>
      </c>
      <c r="T3090" s="40">
        <f>SUM(T$930:T$938)+SUM(T$950:T$958)+SUM(T$631:T$632)</f>
        <v/>
      </c>
      <c r="U3090" s="40">
        <f>SUM(U$930:U$938)+SUM(U$950:U$958)+SUM(U$631:U$632)</f>
        <v/>
      </c>
      <c r="V3090" s="40">
        <f>SUM(V$930:V$938)+SUM(V$950:V$958)+SUM(V$631:V$632)</f>
        <v/>
      </c>
      <c r="W3090" s="40">
        <f>SUM(W$930:W$938)+SUM(W$950:W$958)+SUM(W$631:W$632)</f>
        <v/>
      </c>
      <c r="X3090" s="40">
        <f>SUM(X$930:X$938)+SUM(X$950:X$958)+SUM(X$631:X$632)</f>
        <v/>
      </c>
      <c r="Y3090" s="40">
        <f>SUM(Y$930:Y$938)+SUM(Y$950:Y$958)+SUM(Y$631:Y$632)</f>
        <v/>
      </c>
      <c r="Z3090" s="40">
        <f>SUM(Z$930:Z$938)+SUM(Z$950:Z$958)+SUM(Z$631:Z$632)</f>
        <v/>
      </c>
      <c r="AA3090" s="40">
        <f>SUM(AA$930:AA$938)+SUM(AA$950:AA$958)+SUM(AA$631:AA$632)</f>
        <v/>
      </c>
      <c r="AB3090" s="40">
        <f>SUM(AB$930:AB$938)+SUM(AB$950:AB$958)+SUM(AB$631:AB$632)</f>
        <v/>
      </c>
      <c r="AC3090" s="40">
        <f>SUM(AC$930:AC$938)+SUM(AC$950:AC$958)+SUM(AC$631:AC$632)</f>
        <v/>
      </c>
      <c r="AD3090" s="40">
        <f>SUM(AD$930:AD$938)+SUM(AD$950:AD$958)+SUM(AD$631:AD$632)</f>
        <v/>
      </c>
      <c r="AF3090" s="11">
        <f>CodePrefix&amp;$A3090&amp;IF($C3090="","","."&amp;$C3090&amp;"."&amp;$B3090)&amp;INDEX(VarEnd,MATCH($A3090,VarKey,0))&amp;AF$5</f>
        <v/>
      </c>
      <c r="AG3090" s="39">
        <f>SUM(AG$930:AG$938)+SUM(AG$950:AG$958)+SUM(AG$631:AG$632)</f>
        <v/>
      </c>
      <c r="AH3090" s="40">
        <f>SUM(AH$930:AH$938)+SUM(AH$950:AH$958)+SUM(AH$631:AH$632)</f>
        <v/>
      </c>
      <c r="AI3090" s="40">
        <f>SUM(AI$930:AI$938)+SUM(AI$950:AI$958)+SUM(AI$631:AI$632)</f>
        <v/>
      </c>
      <c r="AJ3090" s="40">
        <f>SUM(AJ$930:AJ$938)+SUM(AJ$950:AJ$958)+SUM(AJ$631:AJ$632)</f>
        <v/>
      </c>
      <c r="AK3090" s="40">
        <f>SUM(AK$930:AK$938)+SUM(AK$950:AK$958)+SUM(AK$631:AK$632)</f>
        <v/>
      </c>
      <c r="AL3090" s="40">
        <f>SUM(AL$930:AL$938)+SUM(AL$950:AL$958)+SUM(AL$631:AL$632)</f>
        <v/>
      </c>
      <c r="AM3090" s="40">
        <f>SUM(AM$930:AM$938)+SUM(AM$950:AM$958)+SUM(AM$631:AM$632)</f>
        <v/>
      </c>
      <c r="AN3090" s="40">
        <f>SUM(AN$930:AN$938)+SUM(AN$950:AN$958)+SUM(AN$631:AN$632)</f>
        <v/>
      </c>
      <c r="AO3090" s="40">
        <f>SUM(AO$930:AO$938)+SUM(AO$950:AO$958)+SUM(AO$631:AO$632)</f>
        <v/>
      </c>
      <c r="AP3090" s="40">
        <f>SUM(AP$930:AP$938)+SUM(AP$950:AP$958)+SUM(AP$631:AP$632)</f>
        <v/>
      </c>
      <c r="AQ3090" s="40">
        <f>SUM(AQ$930:AQ$938)+SUM(AQ$950:AQ$958)+SUM(AQ$631:AQ$632)</f>
        <v/>
      </c>
      <c r="AR3090" s="40">
        <f>SUM(AR$930:AR$938)+SUM(AR$950:AR$958)+SUM(AR$631:AR$632)</f>
        <v/>
      </c>
      <c r="AS3090" s="40">
        <f>SUM(AS$930:AS$938)+SUM(AS$950:AS$958)+SUM(AS$631:AS$632)</f>
        <v/>
      </c>
      <c r="AT3090" s="40">
        <f>SUM(AT$930:AT$938)+SUM(AT$950:AT$958)+SUM(AT$631:AT$632)</f>
        <v/>
      </c>
      <c r="AU3090" s="40">
        <f>SUM(AU$930:AU$938)+SUM(AU$950:AU$958)+SUM(AU$631:AU$632)</f>
        <v/>
      </c>
      <c r="AV3090" s="40">
        <f>SUM(AV$930:AV$938)+SUM(AV$950:AV$958)+SUM(AV$631:AV$632)</f>
        <v/>
      </c>
      <c r="AW3090" s="40">
        <f>SUM(AW$930:AW$938)+SUM(AW$950:AW$958)+SUM(AW$631:AW$632)</f>
        <v/>
      </c>
      <c r="AX3090" s="40">
        <f>SUM(AX$930:AX$938)+SUM(AX$950:AX$958)+SUM(AX$631:AX$632)</f>
        <v/>
      </c>
      <c r="AY3090" s="40">
        <f>SUM(AY$930:AY$938)+SUM(AY$950:AY$958)+SUM(AY$631:AY$632)</f>
        <v/>
      </c>
    </row>
    <row r="3091" collapsed="1">
      <c r="A3091" s="1" t="inlineStr">
        <is>
          <t>rsub</t>
        </is>
      </c>
      <c r="B3091" s="1" t="inlineStr">
        <is>
          <t>all</t>
        </is>
      </c>
      <c r="C3091" s="1" t="inlineStr">
        <is>
          <t>all</t>
        </is>
      </c>
      <c r="H3091" s="1">
        <f>INDEX(VarLab,MATCH($A3091,VarKey,0))&amp;INDEX(MemLab,MATCH($C3091&amp;"|"&amp;$B3091,MemKey,0))</f>
        <v/>
      </c>
      <c r="I3091" s="1">
        <f>INDEX(VarUnit,MATCH($A3091,VarKey,0))</f>
        <v/>
      </c>
      <c r="J3091" s="1">
        <f>INDEX(VarSrc,MATCH($A3091,VarKey,0))</f>
        <v/>
      </c>
      <c r="K3091" s="17">
        <f>CodePrefix&amp;$A3091&amp;IF($C3091="","","."&amp;$C3091&amp;"."&amp;$B3091)&amp;INDEX(VarEnd,MATCH($A3091,VarKey,0))&amp;K$5</f>
        <v/>
      </c>
      <c r="L3091" s="57">
        <f>SUMIFS(L$983:L$3041,SecVar,"rsub")+L3096</f>
        <v/>
      </c>
      <c r="M3091" s="58">
        <f>SUMIFS(M$983:M$3041,SecVar,"rsub")+M3096</f>
        <v/>
      </c>
      <c r="N3091" s="58">
        <f>SUMIFS(N$983:N$3041,SecVar,"rsub")+N3096</f>
        <v/>
      </c>
      <c r="O3091" s="58">
        <f>SUMIFS(O$983:O$3041,SecVar,"rsub")+O3096</f>
        <v/>
      </c>
      <c r="P3091" s="58">
        <f>SUMIFS(P$983:P$3041,SecVar,"rsub")+P3096</f>
        <v/>
      </c>
      <c r="Q3091" s="58">
        <f>SUMIFS(Q$983:Q$3041,SecVar,"rsub")+Q3096</f>
        <v/>
      </c>
      <c r="R3091" s="58">
        <f>SUMIFS(R$983:R$3041,SecVar,"rsub")+R3096</f>
        <v/>
      </c>
      <c r="S3091" s="58">
        <f>SUMIFS(S$983:S$3041,SecVar,"rsub")+S3096</f>
        <v/>
      </c>
      <c r="T3091" s="58">
        <f>SUMIFS(T$983:T$3041,SecVar,"rsub")+T3096</f>
        <v/>
      </c>
      <c r="U3091" s="58">
        <f>SUMIFS(U$983:U$3041,SecVar,"rsub")+U3096</f>
        <v/>
      </c>
      <c r="V3091" s="58">
        <f>SUMIFS(V$983:V$3041,SecVar,"rsub")+V3096</f>
        <v/>
      </c>
      <c r="W3091" s="58">
        <f>SUMIFS(W$983:W$3041,SecVar,"rsub")+W3096</f>
        <v/>
      </c>
      <c r="X3091" s="58">
        <f>SUMIFS(X$983:X$3041,SecVar,"rsub")+X3096</f>
        <v/>
      </c>
      <c r="Y3091" s="58">
        <f>SUMIFS(Y$983:Y$3041,SecVar,"rsub")+Y3096</f>
        <v/>
      </c>
      <c r="Z3091" s="58">
        <f>SUMIFS(Z$983:Z$3041,SecVar,"rsub")+Z3096</f>
        <v/>
      </c>
      <c r="AA3091" s="58">
        <f>SUMIFS(AA$983:AA$3041,SecVar,"rsub")+AA3096</f>
        <v/>
      </c>
      <c r="AB3091" s="58">
        <f>SUMIFS(AB$983:AB$3041,SecVar,"rsub")+AB3096</f>
        <v/>
      </c>
      <c r="AC3091" s="58">
        <f>SUMIFS(AC$983:AC$3041,SecVar,"rsub")+AC3096</f>
        <v/>
      </c>
      <c r="AD3091" s="58">
        <f>SUMIFS(AD$983:AD$3041,SecVar,"rsub")+AD3096</f>
        <v/>
      </c>
      <c r="AF3091" s="17">
        <f>CodePrefix&amp;$A3091&amp;IF($C3091="","","."&amp;$C3091&amp;"."&amp;$B3091)&amp;INDEX(VarEnd,MATCH($A3091,VarKey,0))&amp;AF$5</f>
        <v/>
      </c>
      <c r="AG3091" s="57">
        <f>SUMIFS(AG$983:AG$3041,SecVar,"rsub")+AG3096</f>
        <v/>
      </c>
      <c r="AH3091" s="58">
        <f>SUMIFS(AH$983:AH$3041,SecVar,"rsub")+AH3096</f>
        <v/>
      </c>
      <c r="AI3091" s="58">
        <f>SUMIFS(AI$983:AI$3041,SecVar,"rsub")+AI3096</f>
        <v/>
      </c>
      <c r="AJ3091" s="58">
        <f>SUMIFS(AJ$983:AJ$3041,SecVar,"rsub")+AJ3096</f>
        <v/>
      </c>
      <c r="AK3091" s="58">
        <f>SUMIFS(AK$983:AK$3041,SecVar,"rsub")+AK3096</f>
        <v/>
      </c>
      <c r="AL3091" s="58">
        <f>SUMIFS(AL$983:AL$3041,SecVar,"rsub")+AL3096</f>
        <v/>
      </c>
      <c r="AM3091" s="58">
        <f>SUMIFS(AM$983:AM$3041,SecVar,"rsub")+AM3096</f>
        <v/>
      </c>
      <c r="AN3091" s="58">
        <f>SUMIFS(AN$983:AN$3041,SecVar,"rsub")+AN3096</f>
        <v/>
      </c>
      <c r="AO3091" s="58">
        <f>SUMIFS(AO$983:AO$3041,SecVar,"rsub")+AO3096</f>
        <v/>
      </c>
      <c r="AP3091" s="58">
        <f>SUMIFS(AP$983:AP$3041,SecVar,"rsub")+AP3096</f>
        <v/>
      </c>
      <c r="AQ3091" s="58">
        <f>SUMIFS(AQ$983:AQ$3041,SecVar,"rsub")+AQ3096</f>
        <v/>
      </c>
      <c r="AR3091" s="58">
        <f>SUMIFS(AR$983:AR$3041,SecVar,"rsub")+AR3096</f>
        <v/>
      </c>
      <c r="AS3091" s="58">
        <f>SUMIFS(AS$983:AS$3041,SecVar,"rsub")+AS3096</f>
        <v/>
      </c>
      <c r="AT3091" s="58">
        <f>SUMIFS(AT$983:AT$3041,SecVar,"rsub")+AT3096</f>
        <v/>
      </c>
      <c r="AU3091" s="58">
        <f>SUMIFS(AU$983:AU$3041,SecVar,"rsub")+AU3096</f>
        <v/>
      </c>
      <c r="AV3091" s="58">
        <f>SUMIFS(AV$983:AV$3041,SecVar,"rsub")+AV3096</f>
        <v/>
      </c>
      <c r="AW3091" s="58">
        <f>SUMIFS(AW$983:AW$3041,SecVar,"rsub")+AW3096</f>
        <v/>
      </c>
      <c r="AX3091" s="58">
        <f>SUMIFS(AX$983:AX$3041,SecVar,"rsub")+AX3096</f>
        <v/>
      </c>
      <c r="AY3091" s="58">
        <f>SUMIFS(AY$983:AY$3041,SecVar,"rsub")+AY3096</f>
        <v/>
      </c>
    </row>
    <row r="3092" hidden="1" outlineLevel="1">
      <c r="A3092" s="14" t="inlineStr">
        <is>
          <t>rsub</t>
        </is>
      </c>
      <c r="B3092" s="14" t="inlineStr">
        <is>
          <t>all</t>
        </is>
      </c>
      <c r="C3092" s="14" t="inlineStr">
        <is>
          <t>tra</t>
        </is>
      </c>
      <c r="H3092" s="14">
        <f>INDEX(VarLab,MATCH($A3092,VarKey,0))&amp;INDEX(MemLab,MATCH($C3092&amp;"|"&amp;$B3092,MemKey,0))</f>
        <v/>
      </c>
      <c r="I3092" s="14">
        <f>INDEX(VarUnit,MATCH($A3092,VarKey,0))</f>
        <v/>
      </c>
      <c r="J3092" s="14">
        <f>INDEX(VarSrc,MATCH($A3092,VarKey,0))</f>
        <v/>
      </c>
      <c r="K3092" s="11">
        <f>CodePrefix&amp;$A3092&amp;IF($C3092="","","."&amp;$C3092&amp;"."&amp;$B3092)&amp;INDEX(VarEnd,MATCH($A3092,VarKey,0))&amp;K$5</f>
        <v/>
      </c>
      <c r="L3092" s="39">
        <f>SUMIFS(L$985:L$1496,$A$985:$A$1496,"rsub")</f>
        <v/>
      </c>
      <c r="M3092" s="40">
        <f>SUMIFS(M$985:M$1496,$A$985:$A$1496,"rsub")</f>
        <v/>
      </c>
      <c r="N3092" s="40">
        <f>SUMIFS(N$985:N$1496,$A$985:$A$1496,"rsub")</f>
        <v/>
      </c>
      <c r="O3092" s="40">
        <f>SUMIFS(O$985:O$1496,$A$985:$A$1496,"rsub")</f>
        <v/>
      </c>
      <c r="P3092" s="40">
        <f>SUMIFS(P$985:P$1496,$A$985:$A$1496,"rsub")</f>
        <v/>
      </c>
      <c r="Q3092" s="40">
        <f>SUMIFS(Q$985:Q$1496,$A$985:$A$1496,"rsub")</f>
        <v/>
      </c>
      <c r="R3092" s="40">
        <f>SUMIFS(R$985:R$1496,$A$985:$A$1496,"rsub")</f>
        <v/>
      </c>
      <c r="S3092" s="40">
        <f>SUMIFS(S$985:S$1496,$A$985:$A$1496,"rsub")</f>
        <v/>
      </c>
      <c r="T3092" s="40">
        <f>SUMIFS(T$985:T$1496,$A$985:$A$1496,"rsub")</f>
        <v/>
      </c>
      <c r="U3092" s="40">
        <f>SUMIFS(U$985:U$1496,$A$985:$A$1496,"rsub")</f>
        <v/>
      </c>
      <c r="V3092" s="40">
        <f>SUMIFS(V$985:V$1496,$A$985:$A$1496,"rsub")</f>
        <v/>
      </c>
      <c r="W3092" s="40">
        <f>SUMIFS(W$985:W$1496,$A$985:$A$1496,"rsub")</f>
        <v/>
      </c>
      <c r="X3092" s="40">
        <f>SUMIFS(X$985:X$1496,$A$985:$A$1496,"rsub")</f>
        <v/>
      </c>
      <c r="Y3092" s="40">
        <f>SUMIFS(Y$985:Y$1496,$A$985:$A$1496,"rsub")</f>
        <v/>
      </c>
      <c r="Z3092" s="40">
        <f>SUMIFS(Z$985:Z$1496,$A$985:$A$1496,"rsub")</f>
        <v/>
      </c>
      <c r="AA3092" s="40">
        <f>SUMIFS(AA$985:AA$1496,$A$985:$A$1496,"rsub")</f>
        <v/>
      </c>
      <c r="AB3092" s="40">
        <f>SUMIFS(AB$985:AB$1496,$A$985:$A$1496,"rsub")</f>
        <v/>
      </c>
      <c r="AC3092" s="40">
        <f>SUMIFS(AC$985:AC$1496,$A$985:$A$1496,"rsub")</f>
        <v/>
      </c>
      <c r="AD3092" s="40">
        <f>SUMIFS(AD$985:AD$1496,$A$985:$A$1496,"rsub")</f>
        <v/>
      </c>
      <c r="AF3092" s="11">
        <f>CodePrefix&amp;$A3092&amp;IF($C3092="","","."&amp;$C3092&amp;"."&amp;$B3092)&amp;INDEX(VarEnd,MATCH($A3092,VarKey,0))&amp;AF$5</f>
        <v/>
      </c>
      <c r="AG3092" s="39">
        <f>SUMIFS(AG$985:AG$1496,$A$985:$A$1496,"rsub")</f>
        <v/>
      </c>
      <c r="AH3092" s="40">
        <f>SUMIFS(AH$985:AH$1496,$A$985:$A$1496,"rsub")</f>
        <v/>
      </c>
      <c r="AI3092" s="40">
        <f>SUMIFS(AI$985:AI$1496,$A$985:$A$1496,"rsub")</f>
        <v/>
      </c>
      <c r="AJ3092" s="40">
        <f>SUMIFS(AJ$985:AJ$1496,$A$985:$A$1496,"rsub")</f>
        <v/>
      </c>
      <c r="AK3092" s="40">
        <f>SUMIFS(AK$985:AK$1496,$A$985:$A$1496,"rsub")</f>
        <v/>
      </c>
      <c r="AL3092" s="40">
        <f>SUMIFS(AL$985:AL$1496,$A$985:$A$1496,"rsub")</f>
        <v/>
      </c>
      <c r="AM3092" s="40">
        <f>SUMIFS(AM$985:AM$1496,$A$985:$A$1496,"rsub")</f>
        <v/>
      </c>
      <c r="AN3092" s="40">
        <f>SUMIFS(AN$985:AN$1496,$A$985:$A$1496,"rsub")</f>
        <v/>
      </c>
      <c r="AO3092" s="40">
        <f>SUMIFS(AO$985:AO$1496,$A$985:$A$1496,"rsub")</f>
        <v/>
      </c>
      <c r="AP3092" s="40">
        <f>SUMIFS(AP$985:AP$1496,$A$985:$A$1496,"rsub")</f>
        <v/>
      </c>
      <c r="AQ3092" s="40">
        <f>SUMIFS(AQ$985:AQ$1496,$A$985:$A$1496,"rsub")</f>
        <v/>
      </c>
      <c r="AR3092" s="40">
        <f>SUMIFS(AR$985:AR$1496,$A$985:$A$1496,"rsub")</f>
        <v/>
      </c>
      <c r="AS3092" s="40">
        <f>SUMIFS(AS$985:AS$1496,$A$985:$A$1496,"rsub")</f>
        <v/>
      </c>
      <c r="AT3092" s="40">
        <f>SUMIFS(AT$985:AT$1496,$A$985:$A$1496,"rsub")</f>
        <v/>
      </c>
      <c r="AU3092" s="40">
        <f>SUMIFS(AU$985:AU$1496,$A$985:$A$1496,"rsub")</f>
        <v/>
      </c>
      <c r="AV3092" s="40">
        <f>SUMIFS(AV$985:AV$1496,$A$985:$A$1496,"rsub")</f>
        <v/>
      </c>
      <c r="AW3092" s="40">
        <f>SUMIFS(AW$985:AW$1496,$A$985:$A$1496,"rsub")</f>
        <v/>
      </c>
      <c r="AX3092" s="40">
        <f>SUMIFS(AX$985:AX$1496,$A$985:$A$1496,"rsub")</f>
        <v/>
      </c>
      <c r="AY3092" s="40">
        <f>SUMIFS(AY$985:AY$1496,$A$985:$A$1496,"rsub")</f>
        <v/>
      </c>
    </row>
    <row r="3093" hidden="1" outlineLevel="1">
      <c r="A3093" s="14" t="inlineStr">
        <is>
          <t>rsub</t>
        </is>
      </c>
      <c r="B3093" s="14" t="inlineStr">
        <is>
          <t>all</t>
        </is>
      </c>
      <c r="C3093" s="14" t="inlineStr">
        <is>
          <t>bld</t>
        </is>
      </c>
      <c r="H3093" s="14">
        <f>INDEX(VarLab,MATCH($A3093,VarKey,0))&amp;INDEX(MemLab,MATCH($C3093&amp;"|"&amp;$B3093,MemKey,0))</f>
        <v/>
      </c>
      <c r="I3093" s="14">
        <f>INDEX(VarUnit,MATCH($A3093,VarKey,0))</f>
        <v/>
      </c>
      <c r="J3093" s="14">
        <f>INDEX(VarSrc,MATCH($A3093,VarKey,0))</f>
        <v/>
      </c>
      <c r="K3093" s="11">
        <f>CodePrefix&amp;$A3093&amp;IF($C3093="","","."&amp;$C3093&amp;"."&amp;$B3093)&amp;INDEX(VarEnd,MATCH($A3093,VarKey,0))&amp;K$5</f>
        <v/>
      </c>
      <c r="L3093" s="39">
        <f>SUMIFS(L$1500:L$1883,$A$1500:$A$1883,"rsub")</f>
        <v/>
      </c>
      <c r="M3093" s="40">
        <f>SUMIFS(M$1500:M$1883,$A$1500:$A$1883,"rsub")</f>
        <v/>
      </c>
      <c r="N3093" s="40">
        <f>SUMIFS(N$1500:N$1883,$A$1500:$A$1883,"rsub")</f>
        <v/>
      </c>
      <c r="O3093" s="40">
        <f>SUMIFS(O$1500:O$1883,$A$1500:$A$1883,"rsub")</f>
        <v/>
      </c>
      <c r="P3093" s="40">
        <f>SUMIFS(P$1500:P$1883,$A$1500:$A$1883,"rsub")</f>
        <v/>
      </c>
      <c r="Q3093" s="40">
        <f>SUMIFS(Q$1500:Q$1883,$A$1500:$A$1883,"rsub")</f>
        <v/>
      </c>
      <c r="R3093" s="40">
        <f>SUMIFS(R$1500:R$1883,$A$1500:$A$1883,"rsub")</f>
        <v/>
      </c>
      <c r="S3093" s="40">
        <f>SUMIFS(S$1500:S$1883,$A$1500:$A$1883,"rsub")</f>
        <v/>
      </c>
      <c r="T3093" s="40">
        <f>SUMIFS(T$1500:T$1883,$A$1500:$A$1883,"rsub")</f>
        <v/>
      </c>
      <c r="U3093" s="40">
        <f>SUMIFS(U$1500:U$1883,$A$1500:$A$1883,"rsub")</f>
        <v/>
      </c>
      <c r="V3093" s="40">
        <f>SUMIFS(V$1500:V$1883,$A$1500:$A$1883,"rsub")</f>
        <v/>
      </c>
      <c r="W3093" s="40">
        <f>SUMIFS(W$1500:W$1883,$A$1500:$A$1883,"rsub")</f>
        <v/>
      </c>
      <c r="X3093" s="40">
        <f>SUMIFS(X$1500:X$1883,$A$1500:$A$1883,"rsub")</f>
        <v/>
      </c>
      <c r="Y3093" s="40">
        <f>SUMIFS(Y$1500:Y$1883,$A$1500:$A$1883,"rsub")</f>
        <v/>
      </c>
      <c r="Z3093" s="40">
        <f>SUMIFS(Z$1500:Z$1883,$A$1500:$A$1883,"rsub")</f>
        <v/>
      </c>
      <c r="AA3093" s="40">
        <f>SUMIFS(AA$1500:AA$1883,$A$1500:$A$1883,"rsub")</f>
        <v/>
      </c>
      <c r="AB3093" s="40">
        <f>SUMIFS(AB$1500:AB$1883,$A$1500:$A$1883,"rsub")</f>
        <v/>
      </c>
      <c r="AC3093" s="40">
        <f>SUMIFS(AC$1500:AC$1883,$A$1500:$A$1883,"rsub")</f>
        <v/>
      </c>
      <c r="AD3093" s="40">
        <f>SUMIFS(AD$1500:AD$1883,$A$1500:$A$1883,"rsub")</f>
        <v/>
      </c>
      <c r="AF3093" s="11">
        <f>CodePrefix&amp;$A3093&amp;IF($C3093="","","."&amp;$C3093&amp;"."&amp;$B3093)&amp;INDEX(VarEnd,MATCH($A3093,VarKey,0))&amp;AF$5</f>
        <v/>
      </c>
      <c r="AG3093" s="39">
        <f>SUMIFS(AG$1500:AG$1883,$A$1500:$A$1883,"rsub")</f>
        <v/>
      </c>
      <c r="AH3093" s="40">
        <f>SUMIFS(AH$1500:AH$1883,$A$1500:$A$1883,"rsub")</f>
        <v/>
      </c>
      <c r="AI3093" s="40">
        <f>SUMIFS(AI$1500:AI$1883,$A$1500:$A$1883,"rsub")</f>
        <v/>
      </c>
      <c r="AJ3093" s="40">
        <f>SUMIFS(AJ$1500:AJ$1883,$A$1500:$A$1883,"rsub")</f>
        <v/>
      </c>
      <c r="AK3093" s="40">
        <f>SUMIFS(AK$1500:AK$1883,$A$1500:$A$1883,"rsub")</f>
        <v/>
      </c>
      <c r="AL3093" s="40">
        <f>SUMIFS(AL$1500:AL$1883,$A$1500:$A$1883,"rsub")</f>
        <v/>
      </c>
      <c r="AM3093" s="40">
        <f>SUMIFS(AM$1500:AM$1883,$A$1500:$A$1883,"rsub")</f>
        <v/>
      </c>
      <c r="AN3093" s="40">
        <f>SUMIFS(AN$1500:AN$1883,$A$1500:$A$1883,"rsub")</f>
        <v/>
      </c>
      <c r="AO3093" s="40">
        <f>SUMIFS(AO$1500:AO$1883,$A$1500:$A$1883,"rsub")</f>
        <v/>
      </c>
      <c r="AP3093" s="40">
        <f>SUMIFS(AP$1500:AP$1883,$A$1500:$A$1883,"rsub")</f>
        <v/>
      </c>
      <c r="AQ3093" s="40">
        <f>SUMIFS(AQ$1500:AQ$1883,$A$1500:$A$1883,"rsub")</f>
        <v/>
      </c>
      <c r="AR3093" s="40">
        <f>SUMIFS(AR$1500:AR$1883,$A$1500:$A$1883,"rsub")</f>
        <v/>
      </c>
      <c r="AS3093" s="40">
        <f>SUMIFS(AS$1500:AS$1883,$A$1500:$A$1883,"rsub")</f>
        <v/>
      </c>
      <c r="AT3093" s="40">
        <f>SUMIFS(AT$1500:AT$1883,$A$1500:$A$1883,"rsub")</f>
        <v/>
      </c>
      <c r="AU3093" s="40">
        <f>SUMIFS(AU$1500:AU$1883,$A$1500:$A$1883,"rsub")</f>
        <v/>
      </c>
      <c r="AV3093" s="40">
        <f>SUMIFS(AV$1500:AV$1883,$A$1500:$A$1883,"rsub")</f>
        <v/>
      </c>
      <c r="AW3093" s="40">
        <f>SUMIFS(AW$1500:AW$1883,$A$1500:$A$1883,"rsub")</f>
        <v/>
      </c>
      <c r="AX3093" s="40">
        <f>SUMIFS(AX$1500:AX$1883,$A$1500:$A$1883,"rsub")</f>
        <v/>
      </c>
      <c r="AY3093" s="40">
        <f>SUMIFS(AY$1500:AY$1883,$A$1500:$A$1883,"rsub")</f>
        <v/>
      </c>
    </row>
    <row r="3094" hidden="1" outlineLevel="1">
      <c r="A3094" s="14" t="inlineStr">
        <is>
          <t>rsub</t>
        </is>
      </c>
      <c r="B3094" s="14" t="inlineStr">
        <is>
          <t>all</t>
        </is>
      </c>
      <c r="C3094" s="14" t="inlineStr">
        <is>
          <t>ind</t>
        </is>
      </c>
      <c r="H3094" s="14">
        <f>INDEX(VarLab,MATCH($A3094,VarKey,0))&amp;INDEX(MemLab,MATCH($C3094&amp;"|"&amp;$B3094,MemKey,0))</f>
        <v/>
      </c>
      <c r="I3094" s="14">
        <f>INDEX(VarUnit,MATCH($A3094,VarKey,0))</f>
        <v/>
      </c>
      <c r="J3094" s="14">
        <f>INDEX(VarSrc,MATCH($A3094,VarKey,0))</f>
        <v/>
      </c>
      <c r="K3094" s="11">
        <f>CodePrefix&amp;$A3094&amp;IF($C3094="","","."&amp;$C3094&amp;"."&amp;$B3094)&amp;INDEX(VarEnd,MATCH($A3094,VarKey,0))&amp;K$5</f>
        <v/>
      </c>
      <c r="L3094" s="39">
        <f>SUMIFS(L$1887:L$2910,$A$1887:$A$2910,"rsub")</f>
        <v/>
      </c>
      <c r="M3094" s="40">
        <f>SUMIFS(M$1887:M$2910,$A$1887:$A$2910,"rsub")</f>
        <v/>
      </c>
      <c r="N3094" s="40">
        <f>SUMIFS(N$1887:N$2910,$A$1887:$A$2910,"rsub")</f>
        <v/>
      </c>
      <c r="O3094" s="40">
        <f>SUMIFS(O$1887:O$2910,$A$1887:$A$2910,"rsub")</f>
        <v/>
      </c>
      <c r="P3094" s="40">
        <f>SUMIFS(P$1887:P$2910,$A$1887:$A$2910,"rsub")</f>
        <v/>
      </c>
      <c r="Q3094" s="40">
        <f>SUMIFS(Q$1887:Q$2910,$A$1887:$A$2910,"rsub")</f>
        <v/>
      </c>
      <c r="R3094" s="40">
        <f>SUMIFS(R$1887:R$2910,$A$1887:$A$2910,"rsub")</f>
        <v/>
      </c>
      <c r="S3094" s="40">
        <f>SUMIFS(S$1887:S$2910,$A$1887:$A$2910,"rsub")</f>
        <v/>
      </c>
      <c r="T3094" s="40">
        <f>SUMIFS(T$1887:T$2910,$A$1887:$A$2910,"rsub")</f>
        <v/>
      </c>
      <c r="U3094" s="40">
        <f>SUMIFS(U$1887:U$2910,$A$1887:$A$2910,"rsub")</f>
        <v/>
      </c>
      <c r="V3094" s="40">
        <f>SUMIFS(V$1887:V$2910,$A$1887:$A$2910,"rsub")</f>
        <v/>
      </c>
      <c r="W3094" s="40">
        <f>SUMIFS(W$1887:W$2910,$A$1887:$A$2910,"rsub")</f>
        <v/>
      </c>
      <c r="X3094" s="40">
        <f>SUMIFS(X$1887:X$2910,$A$1887:$A$2910,"rsub")</f>
        <v/>
      </c>
      <c r="Y3094" s="40">
        <f>SUMIFS(Y$1887:Y$2910,$A$1887:$A$2910,"rsub")</f>
        <v/>
      </c>
      <c r="Z3094" s="40">
        <f>SUMIFS(Z$1887:Z$2910,$A$1887:$A$2910,"rsub")</f>
        <v/>
      </c>
      <c r="AA3094" s="40">
        <f>SUMIFS(AA$1887:AA$2910,$A$1887:$A$2910,"rsub")</f>
        <v/>
      </c>
      <c r="AB3094" s="40">
        <f>SUMIFS(AB$1887:AB$2910,$A$1887:$A$2910,"rsub")</f>
        <v/>
      </c>
      <c r="AC3094" s="40">
        <f>SUMIFS(AC$1887:AC$2910,$A$1887:$A$2910,"rsub")</f>
        <v/>
      </c>
      <c r="AD3094" s="40">
        <f>SUMIFS(AD$1887:AD$2910,$A$1887:$A$2910,"rsub")</f>
        <v/>
      </c>
      <c r="AF3094" s="11">
        <f>CodePrefix&amp;$A3094&amp;IF($C3094="","","."&amp;$C3094&amp;"."&amp;$B3094)&amp;INDEX(VarEnd,MATCH($A3094,VarKey,0))&amp;AF$5</f>
        <v/>
      </c>
      <c r="AG3094" s="39">
        <f>SUMIFS(AG$1887:AG$2910,$A$1887:$A$2910,"rsub")</f>
        <v/>
      </c>
      <c r="AH3094" s="40">
        <f>SUMIFS(AH$1887:AH$2910,$A$1887:$A$2910,"rsub")</f>
        <v/>
      </c>
      <c r="AI3094" s="40">
        <f>SUMIFS(AI$1887:AI$2910,$A$1887:$A$2910,"rsub")</f>
        <v/>
      </c>
      <c r="AJ3094" s="40">
        <f>SUMIFS(AJ$1887:AJ$2910,$A$1887:$A$2910,"rsub")</f>
        <v/>
      </c>
      <c r="AK3094" s="40">
        <f>SUMIFS(AK$1887:AK$2910,$A$1887:$A$2910,"rsub")</f>
        <v/>
      </c>
      <c r="AL3094" s="40">
        <f>SUMIFS(AL$1887:AL$2910,$A$1887:$A$2910,"rsub")</f>
        <v/>
      </c>
      <c r="AM3094" s="40">
        <f>SUMIFS(AM$1887:AM$2910,$A$1887:$A$2910,"rsub")</f>
        <v/>
      </c>
      <c r="AN3094" s="40">
        <f>SUMIFS(AN$1887:AN$2910,$A$1887:$A$2910,"rsub")</f>
        <v/>
      </c>
      <c r="AO3094" s="40">
        <f>SUMIFS(AO$1887:AO$2910,$A$1887:$A$2910,"rsub")</f>
        <v/>
      </c>
      <c r="AP3094" s="40">
        <f>SUMIFS(AP$1887:AP$2910,$A$1887:$A$2910,"rsub")</f>
        <v/>
      </c>
      <c r="AQ3094" s="40">
        <f>SUMIFS(AQ$1887:AQ$2910,$A$1887:$A$2910,"rsub")</f>
        <v/>
      </c>
      <c r="AR3094" s="40">
        <f>SUMIFS(AR$1887:AR$2910,$A$1887:$A$2910,"rsub")</f>
        <v/>
      </c>
      <c r="AS3094" s="40">
        <f>SUMIFS(AS$1887:AS$2910,$A$1887:$A$2910,"rsub")</f>
        <v/>
      </c>
      <c r="AT3094" s="40">
        <f>SUMIFS(AT$1887:AT$2910,$A$1887:$A$2910,"rsub")</f>
        <v/>
      </c>
      <c r="AU3094" s="40">
        <f>SUMIFS(AU$1887:AU$2910,$A$1887:$A$2910,"rsub")</f>
        <v/>
      </c>
      <c r="AV3094" s="40">
        <f>SUMIFS(AV$1887:AV$2910,$A$1887:$A$2910,"rsub")</f>
        <v/>
      </c>
      <c r="AW3094" s="40">
        <f>SUMIFS(AW$1887:AW$2910,$A$1887:$A$2910,"rsub")</f>
        <v/>
      </c>
      <c r="AX3094" s="40">
        <f>SUMIFS(AX$1887:AX$2910,$A$1887:$A$2910,"rsub")</f>
        <v/>
      </c>
      <c r="AY3094" s="40">
        <f>SUMIFS(AY$1887:AY$2910,$A$1887:$A$2910,"rsub")</f>
        <v/>
      </c>
    </row>
    <row r="3095" hidden="1" outlineLevel="1">
      <c r="A3095" s="14" t="inlineStr">
        <is>
          <t>rsub</t>
        </is>
      </c>
      <c r="B3095" s="14" t="inlineStr">
        <is>
          <t>all</t>
        </is>
      </c>
      <c r="C3095" s="14" t="inlineStr">
        <is>
          <t>oen</t>
        </is>
      </c>
      <c r="H3095" s="14">
        <f>INDEX(VarLab,MATCH($A3095,VarKey,0))&amp;INDEX(MemLab,MATCH($C3095&amp;"|"&amp;$B3095,MemKey,0))</f>
        <v/>
      </c>
      <c r="I3095" s="14">
        <f>INDEX(VarUnit,MATCH($A3095,VarKey,0))</f>
        <v/>
      </c>
      <c r="J3095" s="14">
        <f>INDEX(VarSrc,MATCH($A3095,VarKey,0))</f>
        <v/>
      </c>
      <c r="K3095" s="11">
        <f>CodePrefix&amp;$A3095&amp;IF($C3095="","","."&amp;$C3095&amp;"."&amp;$B3095)&amp;INDEX(VarEnd,MATCH($A3095,VarKey,0))&amp;K$5</f>
        <v/>
      </c>
      <c r="L3095" s="39">
        <f>SUMIFS(L$2914:L$3041,$A$2914:$A$3041,"rsub")</f>
        <v/>
      </c>
      <c r="M3095" s="40">
        <f>SUMIFS(M$2914:M$3041,$A$2914:$A$3041,"rsub")</f>
        <v/>
      </c>
      <c r="N3095" s="40">
        <f>SUMIFS(N$2914:N$3041,$A$2914:$A$3041,"rsub")</f>
        <v/>
      </c>
      <c r="O3095" s="40">
        <f>SUMIFS(O$2914:O$3041,$A$2914:$A$3041,"rsub")</f>
        <v/>
      </c>
      <c r="P3095" s="40">
        <f>SUMIFS(P$2914:P$3041,$A$2914:$A$3041,"rsub")</f>
        <v/>
      </c>
      <c r="Q3095" s="40">
        <f>SUMIFS(Q$2914:Q$3041,$A$2914:$A$3041,"rsub")</f>
        <v/>
      </c>
      <c r="R3095" s="40">
        <f>SUMIFS(R$2914:R$3041,$A$2914:$A$3041,"rsub")</f>
        <v/>
      </c>
      <c r="S3095" s="40">
        <f>SUMIFS(S$2914:S$3041,$A$2914:$A$3041,"rsub")</f>
        <v/>
      </c>
      <c r="T3095" s="40">
        <f>SUMIFS(T$2914:T$3041,$A$2914:$A$3041,"rsub")</f>
        <v/>
      </c>
      <c r="U3095" s="40">
        <f>SUMIFS(U$2914:U$3041,$A$2914:$A$3041,"rsub")</f>
        <v/>
      </c>
      <c r="V3095" s="40">
        <f>SUMIFS(V$2914:V$3041,$A$2914:$A$3041,"rsub")</f>
        <v/>
      </c>
      <c r="W3095" s="40">
        <f>SUMIFS(W$2914:W$3041,$A$2914:$A$3041,"rsub")</f>
        <v/>
      </c>
      <c r="X3095" s="40">
        <f>SUMIFS(X$2914:X$3041,$A$2914:$A$3041,"rsub")</f>
        <v/>
      </c>
      <c r="Y3095" s="40">
        <f>SUMIFS(Y$2914:Y$3041,$A$2914:$A$3041,"rsub")</f>
        <v/>
      </c>
      <c r="Z3095" s="40">
        <f>SUMIFS(Z$2914:Z$3041,$A$2914:$A$3041,"rsub")</f>
        <v/>
      </c>
      <c r="AA3095" s="40">
        <f>SUMIFS(AA$2914:AA$3041,$A$2914:$A$3041,"rsub")</f>
        <v/>
      </c>
      <c r="AB3095" s="40">
        <f>SUMIFS(AB$2914:AB$3041,$A$2914:$A$3041,"rsub")</f>
        <v/>
      </c>
      <c r="AC3095" s="40">
        <f>SUMIFS(AC$2914:AC$3041,$A$2914:$A$3041,"rsub")</f>
        <v/>
      </c>
      <c r="AD3095" s="40">
        <f>SUMIFS(AD$2914:AD$3041,$A$2914:$A$3041,"rsub")</f>
        <v/>
      </c>
      <c r="AF3095" s="11">
        <f>CodePrefix&amp;$A3095&amp;IF($C3095="","","."&amp;$C3095&amp;"."&amp;$B3095)&amp;INDEX(VarEnd,MATCH($A3095,VarKey,0))&amp;AF$5</f>
        <v/>
      </c>
      <c r="AG3095" s="39">
        <f>SUMIFS(AG$2914:AG$3041,$A$2914:$A$3041,"rsub")</f>
        <v/>
      </c>
      <c r="AH3095" s="40">
        <f>SUMIFS(AH$2914:AH$3041,$A$2914:$A$3041,"rsub")</f>
        <v/>
      </c>
      <c r="AI3095" s="40">
        <f>SUMIFS(AI$2914:AI$3041,$A$2914:$A$3041,"rsub")</f>
        <v/>
      </c>
      <c r="AJ3095" s="40">
        <f>SUMIFS(AJ$2914:AJ$3041,$A$2914:$A$3041,"rsub")</f>
        <v/>
      </c>
      <c r="AK3095" s="40">
        <f>SUMIFS(AK$2914:AK$3041,$A$2914:$A$3041,"rsub")</f>
        <v/>
      </c>
      <c r="AL3095" s="40">
        <f>SUMIFS(AL$2914:AL$3041,$A$2914:$A$3041,"rsub")</f>
        <v/>
      </c>
      <c r="AM3095" s="40">
        <f>SUMIFS(AM$2914:AM$3041,$A$2914:$A$3041,"rsub")</f>
        <v/>
      </c>
      <c r="AN3095" s="40">
        <f>SUMIFS(AN$2914:AN$3041,$A$2914:$A$3041,"rsub")</f>
        <v/>
      </c>
      <c r="AO3095" s="40">
        <f>SUMIFS(AO$2914:AO$3041,$A$2914:$A$3041,"rsub")</f>
        <v/>
      </c>
      <c r="AP3095" s="40">
        <f>SUMIFS(AP$2914:AP$3041,$A$2914:$A$3041,"rsub")</f>
        <v/>
      </c>
      <c r="AQ3095" s="40">
        <f>SUMIFS(AQ$2914:AQ$3041,$A$2914:$A$3041,"rsub")</f>
        <v/>
      </c>
      <c r="AR3095" s="40">
        <f>SUMIFS(AR$2914:AR$3041,$A$2914:$A$3041,"rsub")</f>
        <v/>
      </c>
      <c r="AS3095" s="40">
        <f>SUMIFS(AS$2914:AS$3041,$A$2914:$A$3041,"rsub")</f>
        <v/>
      </c>
      <c r="AT3095" s="40">
        <f>SUMIFS(AT$2914:AT$3041,$A$2914:$A$3041,"rsub")</f>
        <v/>
      </c>
      <c r="AU3095" s="40">
        <f>SUMIFS(AU$2914:AU$3041,$A$2914:$A$3041,"rsub")</f>
        <v/>
      </c>
      <c r="AV3095" s="40">
        <f>SUMIFS(AV$2914:AV$3041,$A$2914:$A$3041,"rsub")</f>
        <v/>
      </c>
      <c r="AW3095" s="40">
        <f>SUMIFS(AW$2914:AW$3041,$A$2914:$A$3041,"rsub")</f>
        <v/>
      </c>
      <c r="AX3095" s="40">
        <f>SUMIFS(AX$2914:AX$3041,$A$2914:$A$3041,"rsub")</f>
        <v/>
      </c>
      <c r="AY3095" s="40">
        <f>SUMIFS(AY$2914:AY$3041,$A$2914:$A$3041,"rsub")</f>
        <v/>
      </c>
    </row>
    <row r="3096" hidden="1" outlineLevel="1">
      <c r="A3096" s="14" t="inlineStr">
        <is>
          <t>rsub</t>
        </is>
      </c>
      <c r="B3096" s="14" t="inlineStr">
        <is>
          <t>all</t>
        </is>
      </c>
      <c r="C3096" s="14" t="inlineStr">
        <is>
          <t>pow</t>
        </is>
      </c>
      <c r="H3096" s="14">
        <f>INDEX(VarLab,MATCH($A3096,VarKey,0))&amp;INDEX(MemLab,MATCH($C3096&amp;"|"&amp;$B3096,MemKey,0))</f>
        <v/>
      </c>
      <c r="I3096" s="14">
        <f>INDEX(VarUnit,MATCH($A3096,VarKey,0))</f>
        <v/>
      </c>
      <c r="J3096" s="14">
        <f>INDEX(VarSrc,MATCH($A3096,VarKey,0))</f>
        <v/>
      </c>
      <c r="K3096" s="11">
        <f>CodePrefix&amp;$A3096&amp;IF($C3096="","","."&amp;$C3096&amp;"."&amp;$B3096)&amp;INDEX(VarEnd,MATCH($A3096,VarKey,0))&amp;K$5</f>
        <v/>
      </c>
      <c r="L3096" s="39">
        <f>SUM(L$940:L$948)+SUM(L$640:L$641)</f>
        <v/>
      </c>
      <c r="M3096" s="40">
        <f>SUM(M$940:M$948)+SUM(M$640:M$641)</f>
        <v/>
      </c>
      <c r="N3096" s="40">
        <f>SUM(N$940:N$948)+SUM(N$640:N$641)</f>
        <v/>
      </c>
      <c r="O3096" s="40">
        <f>SUM(O$940:O$948)+SUM(O$640:O$641)</f>
        <v/>
      </c>
      <c r="P3096" s="40">
        <f>SUM(P$940:P$948)+SUM(P$640:P$641)</f>
        <v/>
      </c>
      <c r="Q3096" s="40">
        <f>SUM(Q$940:Q$948)+SUM(Q$640:Q$641)</f>
        <v/>
      </c>
      <c r="R3096" s="40">
        <f>SUM(R$940:R$948)+SUM(R$640:R$641)</f>
        <v/>
      </c>
      <c r="S3096" s="40">
        <f>SUM(S$940:S$948)+SUM(S$640:S$641)</f>
        <v/>
      </c>
      <c r="T3096" s="40">
        <f>SUM(T$940:T$948)+SUM(T$640:T$641)</f>
        <v/>
      </c>
      <c r="U3096" s="40">
        <f>SUM(U$940:U$948)+SUM(U$640:U$641)</f>
        <v/>
      </c>
      <c r="V3096" s="40">
        <f>SUM(V$940:V$948)+SUM(V$640:V$641)</f>
        <v/>
      </c>
      <c r="W3096" s="40">
        <f>SUM(W$940:W$948)+SUM(W$640:W$641)</f>
        <v/>
      </c>
      <c r="X3096" s="40">
        <f>SUM(X$940:X$948)+SUM(X$640:X$641)</f>
        <v/>
      </c>
      <c r="Y3096" s="40">
        <f>SUM(Y$940:Y$948)+SUM(Y$640:Y$641)</f>
        <v/>
      </c>
      <c r="Z3096" s="40">
        <f>SUM(Z$940:Z$948)+SUM(Z$640:Z$641)</f>
        <v/>
      </c>
      <c r="AA3096" s="40">
        <f>SUM(AA$940:AA$948)+SUM(AA$640:AA$641)</f>
        <v/>
      </c>
      <c r="AB3096" s="40">
        <f>SUM(AB$940:AB$948)+SUM(AB$640:AB$641)</f>
        <v/>
      </c>
      <c r="AC3096" s="40">
        <f>SUM(AC$940:AC$948)+SUM(AC$640:AC$641)</f>
        <v/>
      </c>
      <c r="AD3096" s="40">
        <f>SUM(AD$940:AD$948)+SUM(AD$640:AD$641)</f>
        <v/>
      </c>
      <c r="AF3096" s="11">
        <f>CodePrefix&amp;$A3096&amp;IF($C3096="","","."&amp;$C3096&amp;"."&amp;$B3096)&amp;INDEX(VarEnd,MATCH($A3096,VarKey,0))&amp;AF$5</f>
        <v/>
      </c>
      <c r="AG3096" s="39">
        <f>SUM(AG$940:AG$948)+SUM(AG$640:AG$641)</f>
        <v/>
      </c>
      <c r="AH3096" s="40">
        <f>SUM(AH$940:AH$948)+SUM(AH$640:AH$641)</f>
        <v/>
      </c>
      <c r="AI3096" s="40">
        <f>SUM(AI$940:AI$948)+SUM(AI$640:AI$641)</f>
        <v/>
      </c>
      <c r="AJ3096" s="40">
        <f>SUM(AJ$940:AJ$948)+SUM(AJ$640:AJ$641)</f>
        <v/>
      </c>
      <c r="AK3096" s="40">
        <f>SUM(AK$940:AK$948)+SUM(AK$640:AK$641)</f>
        <v/>
      </c>
      <c r="AL3096" s="40">
        <f>SUM(AL$940:AL$948)+SUM(AL$640:AL$641)</f>
        <v/>
      </c>
      <c r="AM3096" s="40">
        <f>SUM(AM$940:AM$948)+SUM(AM$640:AM$641)</f>
        <v/>
      </c>
      <c r="AN3096" s="40">
        <f>SUM(AN$940:AN$948)+SUM(AN$640:AN$641)</f>
        <v/>
      </c>
      <c r="AO3096" s="40">
        <f>SUM(AO$940:AO$948)+SUM(AO$640:AO$641)</f>
        <v/>
      </c>
      <c r="AP3096" s="40">
        <f>SUM(AP$940:AP$948)+SUM(AP$640:AP$641)</f>
        <v/>
      </c>
      <c r="AQ3096" s="40">
        <f>SUM(AQ$940:AQ$948)+SUM(AQ$640:AQ$641)</f>
        <v/>
      </c>
      <c r="AR3096" s="40">
        <f>SUM(AR$940:AR$948)+SUM(AR$640:AR$641)</f>
        <v/>
      </c>
      <c r="AS3096" s="40">
        <f>SUM(AS$940:AS$948)+SUM(AS$640:AS$641)</f>
        <v/>
      </c>
      <c r="AT3096" s="40">
        <f>SUM(AT$940:AT$948)+SUM(AT$640:AT$641)</f>
        <v/>
      </c>
      <c r="AU3096" s="40">
        <f>SUM(AU$940:AU$948)+SUM(AU$640:AU$641)</f>
        <v/>
      </c>
      <c r="AV3096" s="40">
        <f>SUM(AV$940:AV$948)+SUM(AV$640:AV$641)</f>
        <v/>
      </c>
      <c r="AW3096" s="40">
        <f>SUM(AW$940:AW$948)+SUM(AW$640:AW$641)</f>
        <v/>
      </c>
      <c r="AX3096" s="40">
        <f>SUM(AX$940:AX$948)+SUM(AX$640:AX$641)</f>
        <v/>
      </c>
      <c r="AY3096" s="40">
        <f>SUM(AY$940:AY$948)+SUM(AY$640:AY$641)</f>
        <v/>
      </c>
    </row>
    <row r="3097" collapsed="1">
      <c r="A3097" s="1" t="inlineStr">
        <is>
          <t>rnew</t>
        </is>
      </c>
      <c r="B3097" s="1" t="inlineStr">
        <is>
          <t>all</t>
        </is>
      </c>
      <c r="C3097" s="1" t="inlineStr">
        <is>
          <t>all</t>
        </is>
      </c>
      <c r="H3097" s="1">
        <f>INDEX(VarLab,MATCH($A3097,VarKey,0))&amp;INDEX(MemLab,MATCH($C3097&amp;"|"&amp;$B3097,MemKey,0))</f>
        <v/>
      </c>
      <c r="I3097" s="1">
        <f>INDEX(VarUnit,MATCH($A3097,VarKey,0))</f>
        <v/>
      </c>
      <c r="J3097" s="1">
        <f>INDEX(VarSrc,MATCH($A3097,VarKey,0))</f>
        <v/>
      </c>
      <c r="K3097" s="17">
        <f>CodePrefix&amp;$A3097&amp;IF($C3097="","","."&amp;$C3097&amp;"."&amp;$B3097)&amp;INDEX(VarEnd,MATCH($A3097,VarKey,0))&amp;K$5</f>
        <v/>
      </c>
      <c r="L3097" s="57">
        <f>SUMIFS(L$983:L$3041,SecVar,"rnew")+L3102</f>
        <v/>
      </c>
      <c r="M3097" s="58">
        <f>SUMIFS(M$983:M$3041,SecVar,"rnew")+M3102</f>
        <v/>
      </c>
      <c r="N3097" s="58">
        <f>SUMIFS(N$983:N$3041,SecVar,"rnew")+N3102</f>
        <v/>
      </c>
      <c r="O3097" s="58">
        <f>SUMIFS(O$983:O$3041,SecVar,"rnew")+O3102</f>
        <v/>
      </c>
      <c r="P3097" s="58">
        <f>SUMIFS(P$983:P$3041,SecVar,"rnew")+P3102</f>
        <v/>
      </c>
      <c r="Q3097" s="58">
        <f>SUMIFS(Q$983:Q$3041,SecVar,"rnew")+Q3102</f>
        <v/>
      </c>
      <c r="R3097" s="58">
        <f>SUMIFS(R$983:R$3041,SecVar,"rnew")+R3102</f>
        <v/>
      </c>
      <c r="S3097" s="58">
        <f>SUMIFS(S$983:S$3041,SecVar,"rnew")+S3102</f>
        <v/>
      </c>
      <c r="T3097" s="58">
        <f>SUMIFS(T$983:T$3041,SecVar,"rnew")+T3102</f>
        <v/>
      </c>
      <c r="U3097" s="58">
        <f>SUMIFS(U$983:U$3041,SecVar,"rnew")+U3102</f>
        <v/>
      </c>
      <c r="V3097" s="58">
        <f>SUMIFS(V$983:V$3041,SecVar,"rnew")+V3102</f>
        <v/>
      </c>
      <c r="W3097" s="58">
        <f>SUMIFS(W$983:W$3041,SecVar,"rnew")+W3102</f>
        <v/>
      </c>
      <c r="X3097" s="58">
        <f>SUMIFS(X$983:X$3041,SecVar,"rnew")+X3102</f>
        <v/>
      </c>
      <c r="Y3097" s="58">
        <f>SUMIFS(Y$983:Y$3041,SecVar,"rnew")+Y3102</f>
        <v/>
      </c>
      <c r="Z3097" s="58">
        <f>SUMIFS(Z$983:Z$3041,SecVar,"rnew")+Z3102</f>
        <v/>
      </c>
      <c r="AA3097" s="58">
        <f>SUMIFS(AA$983:AA$3041,SecVar,"rnew")+AA3102</f>
        <v/>
      </c>
      <c r="AB3097" s="58">
        <f>SUMIFS(AB$983:AB$3041,SecVar,"rnew")+AB3102</f>
        <v/>
      </c>
      <c r="AC3097" s="58">
        <f>SUMIFS(AC$983:AC$3041,SecVar,"rnew")+AC3102</f>
        <v/>
      </c>
      <c r="AD3097" s="58">
        <f>SUMIFS(AD$983:AD$3041,SecVar,"rnew")+AD3102</f>
        <v/>
      </c>
      <c r="AF3097" s="17">
        <f>CodePrefix&amp;$A3097&amp;IF($C3097="","","."&amp;$C3097&amp;"."&amp;$B3097)&amp;INDEX(VarEnd,MATCH($A3097,VarKey,0))&amp;AF$5</f>
        <v/>
      </c>
      <c r="AG3097" s="57">
        <f>SUMIFS(AG$983:AG$3041,SecVar,"rnew")+AG3102</f>
        <v/>
      </c>
      <c r="AH3097" s="58">
        <f>SUMIFS(AH$983:AH$3041,SecVar,"rnew")+AH3102</f>
        <v/>
      </c>
      <c r="AI3097" s="58">
        <f>SUMIFS(AI$983:AI$3041,SecVar,"rnew")+AI3102</f>
        <v/>
      </c>
      <c r="AJ3097" s="58">
        <f>SUMIFS(AJ$983:AJ$3041,SecVar,"rnew")+AJ3102</f>
        <v/>
      </c>
      <c r="AK3097" s="58">
        <f>SUMIFS(AK$983:AK$3041,SecVar,"rnew")+AK3102</f>
        <v/>
      </c>
      <c r="AL3097" s="58">
        <f>SUMIFS(AL$983:AL$3041,SecVar,"rnew")+AL3102</f>
        <v/>
      </c>
      <c r="AM3097" s="58">
        <f>SUMIFS(AM$983:AM$3041,SecVar,"rnew")+AM3102</f>
        <v/>
      </c>
      <c r="AN3097" s="58">
        <f>SUMIFS(AN$983:AN$3041,SecVar,"rnew")+AN3102</f>
        <v/>
      </c>
      <c r="AO3097" s="58">
        <f>SUMIFS(AO$983:AO$3041,SecVar,"rnew")+AO3102</f>
        <v/>
      </c>
      <c r="AP3097" s="58">
        <f>SUMIFS(AP$983:AP$3041,SecVar,"rnew")+AP3102</f>
        <v/>
      </c>
      <c r="AQ3097" s="58">
        <f>SUMIFS(AQ$983:AQ$3041,SecVar,"rnew")+AQ3102</f>
        <v/>
      </c>
      <c r="AR3097" s="58">
        <f>SUMIFS(AR$983:AR$3041,SecVar,"rnew")+AR3102</f>
        <v/>
      </c>
      <c r="AS3097" s="58">
        <f>SUMIFS(AS$983:AS$3041,SecVar,"rnew")+AS3102</f>
        <v/>
      </c>
      <c r="AT3097" s="58">
        <f>SUMIFS(AT$983:AT$3041,SecVar,"rnew")+AT3102</f>
        <v/>
      </c>
      <c r="AU3097" s="58">
        <f>SUMIFS(AU$983:AU$3041,SecVar,"rnew")+AU3102</f>
        <v/>
      </c>
      <c r="AV3097" s="58">
        <f>SUMIFS(AV$983:AV$3041,SecVar,"rnew")+AV3102</f>
        <v/>
      </c>
      <c r="AW3097" s="58">
        <f>SUMIFS(AW$983:AW$3041,SecVar,"rnew")+AW3102</f>
        <v/>
      </c>
      <c r="AX3097" s="58">
        <f>SUMIFS(AX$983:AX$3041,SecVar,"rnew")+AX3102</f>
        <v/>
      </c>
      <c r="AY3097" s="58">
        <f>SUMIFS(AY$983:AY$3041,SecVar,"rnew")+AY3102</f>
        <v/>
      </c>
    </row>
    <row r="3098" hidden="1" outlineLevel="1">
      <c r="A3098" s="14" t="inlineStr">
        <is>
          <t>rnew</t>
        </is>
      </c>
      <c r="B3098" s="14" t="inlineStr">
        <is>
          <t>all</t>
        </is>
      </c>
      <c r="C3098" s="14" t="inlineStr">
        <is>
          <t>tra</t>
        </is>
      </c>
      <c r="H3098" s="14">
        <f>INDEX(VarLab,MATCH($A3098,VarKey,0))&amp;INDEX(MemLab,MATCH($C3098&amp;"|"&amp;$B3098,MemKey,0))</f>
        <v/>
      </c>
      <c r="I3098" s="14">
        <f>INDEX(VarUnit,MATCH($A3098,VarKey,0))</f>
        <v/>
      </c>
      <c r="J3098" s="14">
        <f>INDEX(VarSrc,MATCH($A3098,VarKey,0))</f>
        <v/>
      </c>
      <c r="K3098" s="11">
        <f>CodePrefix&amp;$A3098&amp;IF($C3098="","","."&amp;$C3098&amp;"."&amp;$B3098)&amp;INDEX(VarEnd,MATCH($A3098,VarKey,0))&amp;K$5</f>
        <v/>
      </c>
      <c r="L3098" s="39">
        <f>SUMIFS(L$985:L$1496,$A$985:$A$1496,"rnew")</f>
        <v/>
      </c>
      <c r="M3098" s="40">
        <f>SUMIFS(M$985:M$1496,$A$985:$A$1496,"rnew")</f>
        <v/>
      </c>
      <c r="N3098" s="40">
        <f>SUMIFS(N$985:N$1496,$A$985:$A$1496,"rnew")</f>
        <v/>
      </c>
      <c r="O3098" s="40">
        <f>SUMIFS(O$985:O$1496,$A$985:$A$1496,"rnew")</f>
        <v/>
      </c>
      <c r="P3098" s="40">
        <f>SUMIFS(P$985:P$1496,$A$985:$A$1496,"rnew")</f>
        <v/>
      </c>
      <c r="Q3098" s="40">
        <f>SUMIFS(Q$985:Q$1496,$A$985:$A$1496,"rnew")</f>
        <v/>
      </c>
      <c r="R3098" s="40">
        <f>SUMIFS(R$985:R$1496,$A$985:$A$1496,"rnew")</f>
        <v/>
      </c>
      <c r="S3098" s="40">
        <f>SUMIFS(S$985:S$1496,$A$985:$A$1496,"rnew")</f>
        <v/>
      </c>
      <c r="T3098" s="40">
        <f>SUMIFS(T$985:T$1496,$A$985:$A$1496,"rnew")</f>
        <v/>
      </c>
      <c r="U3098" s="40">
        <f>SUMIFS(U$985:U$1496,$A$985:$A$1496,"rnew")</f>
        <v/>
      </c>
      <c r="V3098" s="40">
        <f>SUMIFS(V$985:V$1496,$A$985:$A$1496,"rnew")</f>
        <v/>
      </c>
      <c r="W3098" s="40">
        <f>SUMIFS(W$985:W$1496,$A$985:$A$1496,"rnew")</f>
        <v/>
      </c>
      <c r="X3098" s="40">
        <f>SUMIFS(X$985:X$1496,$A$985:$A$1496,"rnew")</f>
        <v/>
      </c>
      <c r="Y3098" s="40">
        <f>SUMIFS(Y$985:Y$1496,$A$985:$A$1496,"rnew")</f>
        <v/>
      </c>
      <c r="Z3098" s="40">
        <f>SUMIFS(Z$985:Z$1496,$A$985:$A$1496,"rnew")</f>
        <v/>
      </c>
      <c r="AA3098" s="40">
        <f>SUMIFS(AA$985:AA$1496,$A$985:$A$1496,"rnew")</f>
        <v/>
      </c>
      <c r="AB3098" s="40">
        <f>SUMIFS(AB$985:AB$1496,$A$985:$A$1496,"rnew")</f>
        <v/>
      </c>
      <c r="AC3098" s="40">
        <f>SUMIFS(AC$985:AC$1496,$A$985:$A$1496,"rnew")</f>
        <v/>
      </c>
      <c r="AD3098" s="40">
        <f>SUMIFS(AD$985:AD$1496,$A$985:$A$1496,"rnew")</f>
        <v/>
      </c>
      <c r="AF3098" s="11">
        <f>CodePrefix&amp;$A3098&amp;IF($C3098="","","."&amp;$C3098&amp;"."&amp;$B3098)&amp;INDEX(VarEnd,MATCH($A3098,VarKey,0))&amp;AF$5</f>
        <v/>
      </c>
      <c r="AG3098" s="39">
        <f>SUMIFS(AG$985:AG$1496,$A$985:$A$1496,"rnew")</f>
        <v/>
      </c>
      <c r="AH3098" s="40">
        <f>SUMIFS(AH$985:AH$1496,$A$985:$A$1496,"rnew")</f>
        <v/>
      </c>
      <c r="AI3098" s="40">
        <f>SUMIFS(AI$985:AI$1496,$A$985:$A$1496,"rnew")</f>
        <v/>
      </c>
      <c r="AJ3098" s="40">
        <f>SUMIFS(AJ$985:AJ$1496,$A$985:$A$1496,"rnew")</f>
        <v/>
      </c>
      <c r="AK3098" s="40">
        <f>SUMIFS(AK$985:AK$1496,$A$985:$A$1496,"rnew")</f>
        <v/>
      </c>
      <c r="AL3098" s="40">
        <f>SUMIFS(AL$985:AL$1496,$A$985:$A$1496,"rnew")</f>
        <v/>
      </c>
      <c r="AM3098" s="40">
        <f>SUMIFS(AM$985:AM$1496,$A$985:$A$1496,"rnew")</f>
        <v/>
      </c>
      <c r="AN3098" s="40">
        <f>SUMIFS(AN$985:AN$1496,$A$985:$A$1496,"rnew")</f>
        <v/>
      </c>
      <c r="AO3098" s="40">
        <f>SUMIFS(AO$985:AO$1496,$A$985:$A$1496,"rnew")</f>
        <v/>
      </c>
      <c r="AP3098" s="40">
        <f>SUMIFS(AP$985:AP$1496,$A$985:$A$1496,"rnew")</f>
        <v/>
      </c>
      <c r="AQ3098" s="40">
        <f>SUMIFS(AQ$985:AQ$1496,$A$985:$A$1496,"rnew")</f>
        <v/>
      </c>
      <c r="AR3098" s="40">
        <f>SUMIFS(AR$985:AR$1496,$A$985:$A$1496,"rnew")</f>
        <v/>
      </c>
      <c r="AS3098" s="40">
        <f>SUMIFS(AS$985:AS$1496,$A$985:$A$1496,"rnew")</f>
        <v/>
      </c>
      <c r="AT3098" s="40">
        <f>SUMIFS(AT$985:AT$1496,$A$985:$A$1496,"rnew")</f>
        <v/>
      </c>
      <c r="AU3098" s="40">
        <f>SUMIFS(AU$985:AU$1496,$A$985:$A$1496,"rnew")</f>
        <v/>
      </c>
      <c r="AV3098" s="40">
        <f>SUMIFS(AV$985:AV$1496,$A$985:$A$1496,"rnew")</f>
        <v/>
      </c>
      <c r="AW3098" s="40">
        <f>SUMIFS(AW$985:AW$1496,$A$985:$A$1496,"rnew")</f>
        <v/>
      </c>
      <c r="AX3098" s="40">
        <f>SUMIFS(AX$985:AX$1496,$A$985:$A$1496,"rnew")</f>
        <v/>
      </c>
      <c r="AY3098" s="40">
        <f>SUMIFS(AY$985:AY$1496,$A$985:$A$1496,"rnew")</f>
        <v/>
      </c>
    </row>
    <row r="3099" hidden="1" outlineLevel="1">
      <c r="A3099" s="14" t="inlineStr">
        <is>
          <t>rnew</t>
        </is>
      </c>
      <c r="B3099" s="14" t="inlineStr">
        <is>
          <t>all</t>
        </is>
      </c>
      <c r="C3099" s="14" t="inlineStr">
        <is>
          <t>bld</t>
        </is>
      </c>
      <c r="H3099" s="14">
        <f>INDEX(VarLab,MATCH($A3099,VarKey,0))&amp;INDEX(MemLab,MATCH($C3099&amp;"|"&amp;$B3099,MemKey,0))</f>
        <v/>
      </c>
      <c r="I3099" s="14">
        <f>INDEX(VarUnit,MATCH($A3099,VarKey,0))</f>
        <v/>
      </c>
      <c r="J3099" s="14">
        <f>INDEX(VarSrc,MATCH($A3099,VarKey,0))</f>
        <v/>
      </c>
      <c r="K3099" s="11">
        <f>CodePrefix&amp;$A3099&amp;IF($C3099="","","."&amp;$C3099&amp;"."&amp;$B3099)&amp;INDEX(VarEnd,MATCH($A3099,VarKey,0))&amp;K$5</f>
        <v/>
      </c>
      <c r="L3099" s="39">
        <f>SUMIFS(L$1500:L$1883,$A$1500:$A$1883,"rnew")</f>
        <v/>
      </c>
      <c r="M3099" s="40">
        <f>SUMIFS(M$1500:M$1883,$A$1500:$A$1883,"rnew")</f>
        <v/>
      </c>
      <c r="N3099" s="40">
        <f>SUMIFS(N$1500:N$1883,$A$1500:$A$1883,"rnew")</f>
        <v/>
      </c>
      <c r="O3099" s="40">
        <f>SUMIFS(O$1500:O$1883,$A$1500:$A$1883,"rnew")</f>
        <v/>
      </c>
      <c r="P3099" s="40">
        <f>SUMIFS(P$1500:P$1883,$A$1500:$A$1883,"rnew")</f>
        <v/>
      </c>
      <c r="Q3099" s="40">
        <f>SUMIFS(Q$1500:Q$1883,$A$1500:$A$1883,"rnew")</f>
        <v/>
      </c>
      <c r="R3099" s="40">
        <f>SUMIFS(R$1500:R$1883,$A$1500:$A$1883,"rnew")</f>
        <v/>
      </c>
      <c r="S3099" s="40">
        <f>SUMIFS(S$1500:S$1883,$A$1500:$A$1883,"rnew")</f>
        <v/>
      </c>
      <c r="T3099" s="40">
        <f>SUMIFS(T$1500:T$1883,$A$1500:$A$1883,"rnew")</f>
        <v/>
      </c>
      <c r="U3099" s="40">
        <f>SUMIFS(U$1500:U$1883,$A$1500:$A$1883,"rnew")</f>
        <v/>
      </c>
      <c r="V3099" s="40">
        <f>SUMIFS(V$1500:V$1883,$A$1500:$A$1883,"rnew")</f>
        <v/>
      </c>
      <c r="W3099" s="40">
        <f>SUMIFS(W$1500:W$1883,$A$1500:$A$1883,"rnew")</f>
        <v/>
      </c>
      <c r="X3099" s="40">
        <f>SUMIFS(X$1500:X$1883,$A$1500:$A$1883,"rnew")</f>
        <v/>
      </c>
      <c r="Y3099" s="40">
        <f>SUMIFS(Y$1500:Y$1883,$A$1500:$A$1883,"rnew")</f>
        <v/>
      </c>
      <c r="Z3099" s="40">
        <f>SUMIFS(Z$1500:Z$1883,$A$1500:$A$1883,"rnew")</f>
        <v/>
      </c>
      <c r="AA3099" s="40">
        <f>SUMIFS(AA$1500:AA$1883,$A$1500:$A$1883,"rnew")</f>
        <v/>
      </c>
      <c r="AB3099" s="40">
        <f>SUMIFS(AB$1500:AB$1883,$A$1500:$A$1883,"rnew")</f>
        <v/>
      </c>
      <c r="AC3099" s="40">
        <f>SUMIFS(AC$1500:AC$1883,$A$1500:$A$1883,"rnew")</f>
        <v/>
      </c>
      <c r="AD3099" s="40">
        <f>SUMIFS(AD$1500:AD$1883,$A$1500:$A$1883,"rnew")</f>
        <v/>
      </c>
      <c r="AF3099" s="11">
        <f>CodePrefix&amp;$A3099&amp;IF($C3099="","","."&amp;$C3099&amp;"."&amp;$B3099)&amp;INDEX(VarEnd,MATCH($A3099,VarKey,0))&amp;AF$5</f>
        <v/>
      </c>
      <c r="AG3099" s="39">
        <f>SUMIFS(AG$1500:AG$1883,$A$1500:$A$1883,"rnew")</f>
        <v/>
      </c>
      <c r="AH3099" s="40">
        <f>SUMIFS(AH$1500:AH$1883,$A$1500:$A$1883,"rnew")</f>
        <v/>
      </c>
      <c r="AI3099" s="40">
        <f>SUMIFS(AI$1500:AI$1883,$A$1500:$A$1883,"rnew")</f>
        <v/>
      </c>
      <c r="AJ3099" s="40">
        <f>SUMIFS(AJ$1500:AJ$1883,$A$1500:$A$1883,"rnew")</f>
        <v/>
      </c>
      <c r="AK3099" s="40">
        <f>SUMIFS(AK$1500:AK$1883,$A$1500:$A$1883,"rnew")</f>
        <v/>
      </c>
      <c r="AL3099" s="40">
        <f>SUMIFS(AL$1500:AL$1883,$A$1500:$A$1883,"rnew")</f>
        <v/>
      </c>
      <c r="AM3099" s="40">
        <f>SUMIFS(AM$1500:AM$1883,$A$1500:$A$1883,"rnew")</f>
        <v/>
      </c>
      <c r="AN3099" s="40">
        <f>SUMIFS(AN$1500:AN$1883,$A$1500:$A$1883,"rnew")</f>
        <v/>
      </c>
      <c r="AO3099" s="40">
        <f>SUMIFS(AO$1500:AO$1883,$A$1500:$A$1883,"rnew")</f>
        <v/>
      </c>
      <c r="AP3099" s="40">
        <f>SUMIFS(AP$1500:AP$1883,$A$1500:$A$1883,"rnew")</f>
        <v/>
      </c>
      <c r="AQ3099" s="40">
        <f>SUMIFS(AQ$1500:AQ$1883,$A$1500:$A$1883,"rnew")</f>
        <v/>
      </c>
      <c r="AR3099" s="40">
        <f>SUMIFS(AR$1500:AR$1883,$A$1500:$A$1883,"rnew")</f>
        <v/>
      </c>
      <c r="AS3099" s="40">
        <f>SUMIFS(AS$1500:AS$1883,$A$1500:$A$1883,"rnew")</f>
        <v/>
      </c>
      <c r="AT3099" s="40">
        <f>SUMIFS(AT$1500:AT$1883,$A$1500:$A$1883,"rnew")</f>
        <v/>
      </c>
      <c r="AU3099" s="40">
        <f>SUMIFS(AU$1500:AU$1883,$A$1500:$A$1883,"rnew")</f>
        <v/>
      </c>
      <c r="AV3099" s="40">
        <f>SUMIFS(AV$1500:AV$1883,$A$1500:$A$1883,"rnew")</f>
        <v/>
      </c>
      <c r="AW3099" s="40">
        <f>SUMIFS(AW$1500:AW$1883,$A$1500:$A$1883,"rnew")</f>
        <v/>
      </c>
      <c r="AX3099" s="40">
        <f>SUMIFS(AX$1500:AX$1883,$A$1500:$A$1883,"rnew")</f>
        <v/>
      </c>
      <c r="AY3099" s="40">
        <f>SUMIFS(AY$1500:AY$1883,$A$1500:$A$1883,"rnew")</f>
        <v/>
      </c>
    </row>
    <row r="3100" hidden="1" outlineLevel="1">
      <c r="A3100" s="14" t="inlineStr">
        <is>
          <t>rnew</t>
        </is>
      </c>
      <c r="B3100" s="14" t="inlineStr">
        <is>
          <t>all</t>
        </is>
      </c>
      <c r="C3100" s="14" t="inlineStr">
        <is>
          <t>ind</t>
        </is>
      </c>
      <c r="H3100" s="14">
        <f>INDEX(VarLab,MATCH($A3100,VarKey,0))&amp;INDEX(MemLab,MATCH($C3100&amp;"|"&amp;$B3100,MemKey,0))</f>
        <v/>
      </c>
      <c r="I3100" s="14">
        <f>INDEX(VarUnit,MATCH($A3100,VarKey,0))</f>
        <v/>
      </c>
      <c r="J3100" s="14">
        <f>INDEX(VarSrc,MATCH($A3100,VarKey,0))</f>
        <v/>
      </c>
      <c r="K3100" s="11">
        <f>CodePrefix&amp;$A3100&amp;IF($C3100="","","."&amp;$C3100&amp;"."&amp;$B3100)&amp;INDEX(VarEnd,MATCH($A3100,VarKey,0))&amp;K$5</f>
        <v/>
      </c>
      <c r="L3100" s="39">
        <f>SUMIFS(L$1887:L$2910,$A$1887:$A$2910,"rnew")</f>
        <v/>
      </c>
      <c r="M3100" s="40">
        <f>SUMIFS(M$1887:M$2910,$A$1887:$A$2910,"rnew")</f>
        <v/>
      </c>
      <c r="N3100" s="40">
        <f>SUMIFS(N$1887:N$2910,$A$1887:$A$2910,"rnew")</f>
        <v/>
      </c>
      <c r="O3100" s="40">
        <f>SUMIFS(O$1887:O$2910,$A$1887:$A$2910,"rnew")</f>
        <v/>
      </c>
      <c r="P3100" s="40">
        <f>SUMIFS(P$1887:P$2910,$A$1887:$A$2910,"rnew")</f>
        <v/>
      </c>
      <c r="Q3100" s="40">
        <f>SUMIFS(Q$1887:Q$2910,$A$1887:$A$2910,"rnew")</f>
        <v/>
      </c>
      <c r="R3100" s="40">
        <f>SUMIFS(R$1887:R$2910,$A$1887:$A$2910,"rnew")</f>
        <v/>
      </c>
      <c r="S3100" s="40">
        <f>SUMIFS(S$1887:S$2910,$A$1887:$A$2910,"rnew")</f>
        <v/>
      </c>
      <c r="T3100" s="40">
        <f>SUMIFS(T$1887:T$2910,$A$1887:$A$2910,"rnew")</f>
        <v/>
      </c>
      <c r="U3100" s="40">
        <f>SUMIFS(U$1887:U$2910,$A$1887:$A$2910,"rnew")</f>
        <v/>
      </c>
      <c r="V3100" s="40">
        <f>SUMIFS(V$1887:V$2910,$A$1887:$A$2910,"rnew")</f>
        <v/>
      </c>
      <c r="W3100" s="40">
        <f>SUMIFS(W$1887:W$2910,$A$1887:$A$2910,"rnew")</f>
        <v/>
      </c>
      <c r="X3100" s="40">
        <f>SUMIFS(X$1887:X$2910,$A$1887:$A$2910,"rnew")</f>
        <v/>
      </c>
      <c r="Y3100" s="40">
        <f>SUMIFS(Y$1887:Y$2910,$A$1887:$A$2910,"rnew")</f>
        <v/>
      </c>
      <c r="Z3100" s="40">
        <f>SUMIFS(Z$1887:Z$2910,$A$1887:$A$2910,"rnew")</f>
        <v/>
      </c>
      <c r="AA3100" s="40">
        <f>SUMIFS(AA$1887:AA$2910,$A$1887:$A$2910,"rnew")</f>
        <v/>
      </c>
      <c r="AB3100" s="40">
        <f>SUMIFS(AB$1887:AB$2910,$A$1887:$A$2910,"rnew")</f>
        <v/>
      </c>
      <c r="AC3100" s="40">
        <f>SUMIFS(AC$1887:AC$2910,$A$1887:$A$2910,"rnew")</f>
        <v/>
      </c>
      <c r="AD3100" s="40">
        <f>SUMIFS(AD$1887:AD$2910,$A$1887:$A$2910,"rnew")</f>
        <v/>
      </c>
      <c r="AF3100" s="11">
        <f>CodePrefix&amp;$A3100&amp;IF($C3100="","","."&amp;$C3100&amp;"."&amp;$B3100)&amp;INDEX(VarEnd,MATCH($A3100,VarKey,0))&amp;AF$5</f>
        <v/>
      </c>
      <c r="AG3100" s="39">
        <f>SUMIFS(AG$1887:AG$2910,$A$1887:$A$2910,"rnew")</f>
        <v/>
      </c>
      <c r="AH3100" s="40">
        <f>SUMIFS(AH$1887:AH$2910,$A$1887:$A$2910,"rnew")</f>
        <v/>
      </c>
      <c r="AI3100" s="40">
        <f>SUMIFS(AI$1887:AI$2910,$A$1887:$A$2910,"rnew")</f>
        <v/>
      </c>
      <c r="AJ3100" s="40">
        <f>SUMIFS(AJ$1887:AJ$2910,$A$1887:$A$2910,"rnew")</f>
        <v/>
      </c>
      <c r="AK3100" s="40">
        <f>SUMIFS(AK$1887:AK$2910,$A$1887:$A$2910,"rnew")</f>
        <v/>
      </c>
      <c r="AL3100" s="40">
        <f>SUMIFS(AL$1887:AL$2910,$A$1887:$A$2910,"rnew")</f>
        <v/>
      </c>
      <c r="AM3100" s="40">
        <f>SUMIFS(AM$1887:AM$2910,$A$1887:$A$2910,"rnew")</f>
        <v/>
      </c>
      <c r="AN3100" s="40">
        <f>SUMIFS(AN$1887:AN$2910,$A$1887:$A$2910,"rnew")</f>
        <v/>
      </c>
      <c r="AO3100" s="40">
        <f>SUMIFS(AO$1887:AO$2910,$A$1887:$A$2910,"rnew")</f>
        <v/>
      </c>
      <c r="AP3100" s="40">
        <f>SUMIFS(AP$1887:AP$2910,$A$1887:$A$2910,"rnew")</f>
        <v/>
      </c>
      <c r="AQ3100" s="40">
        <f>SUMIFS(AQ$1887:AQ$2910,$A$1887:$A$2910,"rnew")</f>
        <v/>
      </c>
      <c r="AR3100" s="40">
        <f>SUMIFS(AR$1887:AR$2910,$A$1887:$A$2910,"rnew")</f>
        <v/>
      </c>
      <c r="AS3100" s="40">
        <f>SUMIFS(AS$1887:AS$2910,$A$1887:$A$2910,"rnew")</f>
        <v/>
      </c>
      <c r="AT3100" s="40">
        <f>SUMIFS(AT$1887:AT$2910,$A$1887:$A$2910,"rnew")</f>
        <v/>
      </c>
      <c r="AU3100" s="40">
        <f>SUMIFS(AU$1887:AU$2910,$A$1887:$A$2910,"rnew")</f>
        <v/>
      </c>
      <c r="AV3100" s="40">
        <f>SUMIFS(AV$1887:AV$2910,$A$1887:$A$2910,"rnew")</f>
        <v/>
      </c>
      <c r="AW3100" s="40">
        <f>SUMIFS(AW$1887:AW$2910,$A$1887:$A$2910,"rnew")</f>
        <v/>
      </c>
      <c r="AX3100" s="40">
        <f>SUMIFS(AX$1887:AX$2910,$A$1887:$A$2910,"rnew")</f>
        <v/>
      </c>
      <c r="AY3100" s="40">
        <f>SUMIFS(AY$1887:AY$2910,$A$1887:$A$2910,"rnew")</f>
        <v/>
      </c>
    </row>
    <row r="3101" hidden="1" outlineLevel="1">
      <c r="A3101" s="14" t="inlineStr">
        <is>
          <t>rnew</t>
        </is>
      </c>
      <c r="B3101" s="14" t="inlineStr">
        <is>
          <t>all</t>
        </is>
      </c>
      <c r="C3101" s="14" t="inlineStr">
        <is>
          <t>oen</t>
        </is>
      </c>
      <c r="H3101" s="14">
        <f>INDEX(VarLab,MATCH($A3101,VarKey,0))&amp;INDEX(MemLab,MATCH($C3101&amp;"|"&amp;$B3101,MemKey,0))</f>
        <v/>
      </c>
      <c r="I3101" s="14">
        <f>INDEX(VarUnit,MATCH($A3101,VarKey,0))</f>
        <v/>
      </c>
      <c r="J3101" s="14">
        <f>INDEX(VarSrc,MATCH($A3101,VarKey,0))</f>
        <v/>
      </c>
      <c r="K3101" s="11">
        <f>CodePrefix&amp;$A3101&amp;IF($C3101="","","."&amp;$C3101&amp;"."&amp;$B3101)&amp;INDEX(VarEnd,MATCH($A3101,VarKey,0))&amp;K$5</f>
        <v/>
      </c>
      <c r="L3101" s="39">
        <f>SUMIFS(L$2914:L$3041,$A$2914:$A$3041,"rnew")</f>
        <v/>
      </c>
      <c r="M3101" s="40">
        <f>SUMIFS(M$2914:M$3041,$A$2914:$A$3041,"rnew")</f>
        <v/>
      </c>
      <c r="N3101" s="40">
        <f>SUMIFS(N$2914:N$3041,$A$2914:$A$3041,"rnew")</f>
        <v/>
      </c>
      <c r="O3101" s="40">
        <f>SUMIFS(O$2914:O$3041,$A$2914:$A$3041,"rnew")</f>
        <v/>
      </c>
      <c r="P3101" s="40">
        <f>SUMIFS(P$2914:P$3041,$A$2914:$A$3041,"rnew")</f>
        <v/>
      </c>
      <c r="Q3101" s="40">
        <f>SUMIFS(Q$2914:Q$3041,$A$2914:$A$3041,"rnew")</f>
        <v/>
      </c>
      <c r="R3101" s="40">
        <f>SUMIFS(R$2914:R$3041,$A$2914:$A$3041,"rnew")</f>
        <v/>
      </c>
      <c r="S3101" s="40">
        <f>SUMIFS(S$2914:S$3041,$A$2914:$A$3041,"rnew")</f>
        <v/>
      </c>
      <c r="T3101" s="40">
        <f>SUMIFS(T$2914:T$3041,$A$2914:$A$3041,"rnew")</f>
        <v/>
      </c>
      <c r="U3101" s="40">
        <f>SUMIFS(U$2914:U$3041,$A$2914:$A$3041,"rnew")</f>
        <v/>
      </c>
      <c r="V3101" s="40">
        <f>SUMIFS(V$2914:V$3041,$A$2914:$A$3041,"rnew")</f>
        <v/>
      </c>
      <c r="W3101" s="40">
        <f>SUMIFS(W$2914:W$3041,$A$2914:$A$3041,"rnew")</f>
        <v/>
      </c>
      <c r="X3101" s="40">
        <f>SUMIFS(X$2914:X$3041,$A$2914:$A$3041,"rnew")</f>
        <v/>
      </c>
      <c r="Y3101" s="40">
        <f>SUMIFS(Y$2914:Y$3041,$A$2914:$A$3041,"rnew")</f>
        <v/>
      </c>
      <c r="Z3101" s="40">
        <f>SUMIFS(Z$2914:Z$3041,$A$2914:$A$3041,"rnew")</f>
        <v/>
      </c>
      <c r="AA3101" s="40">
        <f>SUMIFS(AA$2914:AA$3041,$A$2914:$A$3041,"rnew")</f>
        <v/>
      </c>
      <c r="AB3101" s="40">
        <f>SUMIFS(AB$2914:AB$3041,$A$2914:$A$3041,"rnew")</f>
        <v/>
      </c>
      <c r="AC3101" s="40">
        <f>SUMIFS(AC$2914:AC$3041,$A$2914:$A$3041,"rnew")</f>
        <v/>
      </c>
      <c r="AD3101" s="40">
        <f>SUMIFS(AD$2914:AD$3041,$A$2914:$A$3041,"rnew")</f>
        <v/>
      </c>
      <c r="AF3101" s="11">
        <f>CodePrefix&amp;$A3101&amp;IF($C3101="","","."&amp;$C3101&amp;"."&amp;$B3101)&amp;INDEX(VarEnd,MATCH($A3101,VarKey,0))&amp;AF$5</f>
        <v/>
      </c>
      <c r="AG3101" s="39">
        <f>SUMIFS(AG$2914:AG$3041,$A$2914:$A$3041,"rnew")</f>
        <v/>
      </c>
      <c r="AH3101" s="40">
        <f>SUMIFS(AH$2914:AH$3041,$A$2914:$A$3041,"rnew")</f>
        <v/>
      </c>
      <c r="AI3101" s="40">
        <f>SUMIFS(AI$2914:AI$3041,$A$2914:$A$3041,"rnew")</f>
        <v/>
      </c>
      <c r="AJ3101" s="40">
        <f>SUMIFS(AJ$2914:AJ$3041,$A$2914:$A$3041,"rnew")</f>
        <v/>
      </c>
      <c r="AK3101" s="40">
        <f>SUMIFS(AK$2914:AK$3041,$A$2914:$A$3041,"rnew")</f>
        <v/>
      </c>
      <c r="AL3101" s="40">
        <f>SUMIFS(AL$2914:AL$3041,$A$2914:$A$3041,"rnew")</f>
        <v/>
      </c>
      <c r="AM3101" s="40">
        <f>SUMIFS(AM$2914:AM$3041,$A$2914:$A$3041,"rnew")</f>
        <v/>
      </c>
      <c r="AN3101" s="40">
        <f>SUMIFS(AN$2914:AN$3041,$A$2914:$A$3041,"rnew")</f>
        <v/>
      </c>
      <c r="AO3101" s="40">
        <f>SUMIFS(AO$2914:AO$3041,$A$2914:$A$3041,"rnew")</f>
        <v/>
      </c>
      <c r="AP3101" s="40">
        <f>SUMIFS(AP$2914:AP$3041,$A$2914:$A$3041,"rnew")</f>
        <v/>
      </c>
      <c r="AQ3101" s="40">
        <f>SUMIFS(AQ$2914:AQ$3041,$A$2914:$A$3041,"rnew")</f>
        <v/>
      </c>
      <c r="AR3101" s="40">
        <f>SUMIFS(AR$2914:AR$3041,$A$2914:$A$3041,"rnew")</f>
        <v/>
      </c>
      <c r="AS3101" s="40">
        <f>SUMIFS(AS$2914:AS$3041,$A$2914:$A$3041,"rnew")</f>
        <v/>
      </c>
      <c r="AT3101" s="40">
        <f>SUMIFS(AT$2914:AT$3041,$A$2914:$A$3041,"rnew")</f>
        <v/>
      </c>
      <c r="AU3101" s="40">
        <f>SUMIFS(AU$2914:AU$3041,$A$2914:$A$3041,"rnew")</f>
        <v/>
      </c>
      <c r="AV3101" s="40">
        <f>SUMIFS(AV$2914:AV$3041,$A$2914:$A$3041,"rnew")</f>
        <v/>
      </c>
      <c r="AW3101" s="40">
        <f>SUMIFS(AW$2914:AW$3041,$A$2914:$A$3041,"rnew")</f>
        <v/>
      </c>
      <c r="AX3101" s="40">
        <f>SUMIFS(AX$2914:AX$3041,$A$2914:$A$3041,"rnew")</f>
        <v/>
      </c>
      <c r="AY3101" s="40">
        <f>SUMIFS(AY$2914:AY$3041,$A$2914:$A$3041,"rnew")</f>
        <v/>
      </c>
    </row>
    <row r="3102" hidden="1" outlineLevel="1">
      <c r="A3102" s="14" t="inlineStr">
        <is>
          <t>rnew</t>
        </is>
      </c>
      <c r="B3102" s="14" t="inlineStr">
        <is>
          <t>all</t>
        </is>
      </c>
      <c r="C3102" s="14" t="inlineStr">
        <is>
          <t>pow</t>
        </is>
      </c>
      <c r="H3102" s="14">
        <f>INDEX(VarLab,MATCH($A3102,VarKey,0))&amp;INDEX(MemLab,MATCH($C3102&amp;"|"&amp;$B3102,MemKey,0))</f>
        <v/>
      </c>
      <c r="I3102" s="14">
        <f>INDEX(VarUnit,MATCH($A3102,VarKey,0))</f>
        <v/>
      </c>
      <c r="J3102" s="14">
        <f>INDEX(VarSrc,MATCH($A3102,VarKey,0))</f>
        <v/>
      </c>
      <c r="K3102" s="11">
        <f>CodePrefix&amp;$A3102&amp;IF($C3102="","","."&amp;$C3102&amp;"."&amp;$B3102)&amp;INDEX(VarEnd,MATCH($A3102,VarKey,0))&amp;K$5</f>
        <v/>
      </c>
      <c r="L3102" s="39">
        <f>SUM(L$960:L$968)+SUM(L$637:L$638)</f>
        <v/>
      </c>
      <c r="M3102" s="40">
        <f>SUM(M$960:M$968)+SUM(M$637:M$638)</f>
        <v/>
      </c>
      <c r="N3102" s="40">
        <f>SUM(N$960:N$968)+SUM(N$637:N$638)</f>
        <v/>
      </c>
      <c r="O3102" s="40">
        <f>SUM(O$960:O$968)+SUM(O$637:O$638)</f>
        <v/>
      </c>
      <c r="P3102" s="40">
        <f>SUM(P$960:P$968)+SUM(P$637:P$638)</f>
        <v/>
      </c>
      <c r="Q3102" s="40">
        <f>SUM(Q$960:Q$968)+SUM(Q$637:Q$638)</f>
        <v/>
      </c>
      <c r="R3102" s="40">
        <f>SUM(R$960:R$968)+SUM(R$637:R$638)</f>
        <v/>
      </c>
      <c r="S3102" s="40">
        <f>SUM(S$960:S$968)+SUM(S$637:S$638)</f>
        <v/>
      </c>
      <c r="T3102" s="40">
        <f>SUM(T$960:T$968)+SUM(T$637:T$638)</f>
        <v/>
      </c>
      <c r="U3102" s="40">
        <f>SUM(U$960:U$968)+SUM(U$637:U$638)</f>
        <v/>
      </c>
      <c r="V3102" s="40">
        <f>SUM(V$960:V$968)+SUM(V$637:V$638)</f>
        <v/>
      </c>
      <c r="W3102" s="40">
        <f>SUM(W$960:W$968)+SUM(W$637:W$638)</f>
        <v/>
      </c>
      <c r="X3102" s="40">
        <f>SUM(X$960:X$968)+SUM(X$637:X$638)</f>
        <v/>
      </c>
      <c r="Y3102" s="40">
        <f>SUM(Y$960:Y$968)+SUM(Y$637:Y$638)</f>
        <v/>
      </c>
      <c r="Z3102" s="40">
        <f>SUM(Z$960:Z$968)+SUM(Z$637:Z$638)</f>
        <v/>
      </c>
      <c r="AA3102" s="40">
        <f>SUM(AA$960:AA$968)+SUM(AA$637:AA$638)</f>
        <v/>
      </c>
      <c r="AB3102" s="40">
        <f>SUM(AB$960:AB$968)+SUM(AB$637:AB$638)</f>
        <v/>
      </c>
      <c r="AC3102" s="40">
        <f>SUM(AC$960:AC$968)+SUM(AC$637:AC$638)</f>
        <v/>
      </c>
      <c r="AD3102" s="40">
        <f>SUM(AD$960:AD$968)+SUM(AD$637:AD$638)</f>
        <v/>
      </c>
      <c r="AF3102" s="11">
        <f>CodePrefix&amp;$A3102&amp;IF($C3102="","","."&amp;$C3102&amp;"."&amp;$B3102)&amp;INDEX(VarEnd,MATCH($A3102,VarKey,0))&amp;AF$5</f>
        <v/>
      </c>
      <c r="AG3102" s="39">
        <f>SUM(AG$960:AG$968)+SUM(AG$637:AG$638)</f>
        <v/>
      </c>
      <c r="AH3102" s="40">
        <f>SUM(AH$960:AH$968)+SUM(AH$637:AH$638)</f>
        <v/>
      </c>
      <c r="AI3102" s="40">
        <f>SUM(AI$960:AI$968)+SUM(AI$637:AI$638)</f>
        <v/>
      </c>
      <c r="AJ3102" s="40">
        <f>SUM(AJ$960:AJ$968)+SUM(AJ$637:AJ$638)</f>
        <v/>
      </c>
      <c r="AK3102" s="40">
        <f>SUM(AK$960:AK$968)+SUM(AK$637:AK$638)</f>
        <v/>
      </c>
      <c r="AL3102" s="40">
        <f>SUM(AL$960:AL$968)+SUM(AL$637:AL$638)</f>
        <v/>
      </c>
      <c r="AM3102" s="40">
        <f>SUM(AM$960:AM$968)+SUM(AM$637:AM$638)</f>
        <v/>
      </c>
      <c r="AN3102" s="40">
        <f>SUM(AN$960:AN$968)+SUM(AN$637:AN$638)</f>
        <v/>
      </c>
      <c r="AO3102" s="40">
        <f>SUM(AO$960:AO$968)+SUM(AO$637:AO$638)</f>
        <v/>
      </c>
      <c r="AP3102" s="40">
        <f>SUM(AP$960:AP$968)+SUM(AP$637:AP$638)</f>
        <v/>
      </c>
      <c r="AQ3102" s="40">
        <f>SUM(AQ$960:AQ$968)+SUM(AQ$637:AQ$638)</f>
        <v/>
      </c>
      <c r="AR3102" s="40">
        <f>SUM(AR$960:AR$968)+SUM(AR$637:AR$638)</f>
        <v/>
      </c>
      <c r="AS3102" s="40">
        <f>SUM(AS$960:AS$968)+SUM(AS$637:AS$638)</f>
        <v/>
      </c>
      <c r="AT3102" s="40">
        <f>SUM(AT$960:AT$968)+SUM(AT$637:AT$638)</f>
        <v/>
      </c>
      <c r="AU3102" s="40">
        <f>SUM(AU$960:AU$968)+SUM(AU$637:AU$638)</f>
        <v/>
      </c>
      <c r="AV3102" s="40">
        <f>SUM(AV$960:AV$968)+SUM(AV$637:AV$638)</f>
        <v/>
      </c>
      <c r="AW3102" s="40">
        <f>SUM(AW$960:AW$968)+SUM(AW$637:AW$638)</f>
        <v/>
      </c>
      <c r="AX3102" s="40">
        <f>SUM(AX$960:AX$968)+SUM(AX$637:AX$638)</f>
        <v/>
      </c>
      <c r="AY3102" s="40">
        <f>SUM(AY$960:AY$968)+SUM(AY$637:AY$638)</f>
        <v/>
      </c>
    </row>
    <row r="3103" collapsed="1">
      <c r="A3103" s="1" t="inlineStr">
        <is>
          <t>rxcp</t>
        </is>
      </c>
      <c r="B3103" s="1" t="inlineStr">
        <is>
          <t>all</t>
        </is>
      </c>
      <c r="C3103" s="1" t="inlineStr">
        <is>
          <t>all</t>
        </is>
      </c>
      <c r="H3103" s="1">
        <f>INDEX(VarLab,MATCH($A3103,VarKey,0))&amp;INDEX(MemLab,MATCH($C3103&amp;"|"&amp;$B3103,MemKey,0))</f>
        <v/>
      </c>
      <c r="I3103" s="1">
        <f>INDEX(VarUnit,MATCH($A3103,VarKey,0))</f>
        <v/>
      </c>
      <c r="J3103" s="1">
        <f>INDEX(VarSrc,MATCH($A3103,VarKey,0))</f>
        <v/>
      </c>
      <c r="K3103" s="17">
        <f>CodePrefix&amp;$A3103&amp;IF($C3103="","","."&amp;$C3103&amp;"."&amp;$B3103)&amp;INDEX(VarEnd,MATCH($A3103,VarKey,0))&amp;K$5</f>
        <v/>
      </c>
      <c r="L3103" s="57">
        <f>SUMIFS(L$983:L$3041,SecVar,"rxcp")+L3108</f>
        <v/>
      </c>
      <c r="M3103" s="58">
        <f>SUMIFS(M$983:M$3041,SecVar,"rxcp")+M3108</f>
        <v/>
      </c>
      <c r="N3103" s="58">
        <f>SUMIFS(N$983:N$3041,SecVar,"rxcp")+N3108</f>
        <v/>
      </c>
      <c r="O3103" s="58">
        <f>SUMIFS(O$983:O$3041,SecVar,"rxcp")+O3108</f>
        <v/>
      </c>
      <c r="P3103" s="58">
        <f>SUMIFS(P$983:P$3041,SecVar,"rxcp")+P3108</f>
        <v/>
      </c>
      <c r="Q3103" s="58">
        <f>SUMIFS(Q$983:Q$3041,SecVar,"rxcp")+Q3108</f>
        <v/>
      </c>
      <c r="R3103" s="58">
        <f>SUMIFS(R$983:R$3041,SecVar,"rxcp")+R3108</f>
        <v/>
      </c>
      <c r="S3103" s="58">
        <f>SUMIFS(S$983:S$3041,SecVar,"rxcp")+S3108</f>
        <v/>
      </c>
      <c r="T3103" s="58">
        <f>SUMIFS(T$983:T$3041,SecVar,"rxcp")+T3108</f>
        <v/>
      </c>
      <c r="U3103" s="58">
        <f>SUMIFS(U$983:U$3041,SecVar,"rxcp")+U3108</f>
        <v/>
      </c>
      <c r="V3103" s="58">
        <f>SUMIFS(V$983:V$3041,SecVar,"rxcp")+V3108</f>
        <v/>
      </c>
      <c r="W3103" s="58">
        <f>SUMIFS(W$983:W$3041,SecVar,"rxcp")+W3108</f>
        <v/>
      </c>
      <c r="X3103" s="58">
        <f>SUMIFS(X$983:X$3041,SecVar,"rxcp")+X3108</f>
        <v/>
      </c>
      <c r="Y3103" s="58">
        <f>SUMIFS(Y$983:Y$3041,SecVar,"rxcp")+Y3108</f>
        <v/>
      </c>
      <c r="Z3103" s="58">
        <f>SUMIFS(Z$983:Z$3041,SecVar,"rxcp")+Z3108</f>
        <v/>
      </c>
      <c r="AA3103" s="58">
        <f>SUMIFS(AA$983:AA$3041,SecVar,"rxcp")+AA3108</f>
        <v/>
      </c>
      <c r="AB3103" s="58">
        <f>SUMIFS(AB$983:AB$3041,SecVar,"rxcp")+AB3108</f>
        <v/>
      </c>
      <c r="AC3103" s="58">
        <f>SUMIFS(AC$983:AC$3041,SecVar,"rxcp")+AC3108</f>
        <v/>
      </c>
      <c r="AD3103" s="58">
        <f>SUMIFS(AD$983:AD$3041,SecVar,"rxcp")+AD3108</f>
        <v/>
      </c>
      <c r="AF3103" s="17">
        <f>CodePrefix&amp;$A3103&amp;IF($C3103="","","."&amp;$C3103&amp;"."&amp;$B3103)&amp;INDEX(VarEnd,MATCH($A3103,VarKey,0))&amp;AF$5</f>
        <v/>
      </c>
      <c r="AG3103" s="57">
        <f>SUMIFS(AG$983:AG$3041,SecVar,"rxcp")+AG3108</f>
        <v/>
      </c>
      <c r="AH3103" s="58">
        <f>SUMIFS(AH$983:AH$3041,SecVar,"rxcp")+AH3108</f>
        <v/>
      </c>
      <c r="AI3103" s="58">
        <f>SUMIFS(AI$983:AI$3041,SecVar,"rxcp")+AI3108</f>
        <v/>
      </c>
      <c r="AJ3103" s="58">
        <f>SUMIFS(AJ$983:AJ$3041,SecVar,"rxcp")+AJ3108</f>
        <v/>
      </c>
      <c r="AK3103" s="58">
        <f>SUMIFS(AK$983:AK$3041,SecVar,"rxcp")+AK3108</f>
        <v/>
      </c>
      <c r="AL3103" s="58">
        <f>SUMIFS(AL$983:AL$3041,SecVar,"rxcp")+AL3108</f>
        <v/>
      </c>
      <c r="AM3103" s="58">
        <f>SUMIFS(AM$983:AM$3041,SecVar,"rxcp")+AM3108</f>
        <v/>
      </c>
      <c r="AN3103" s="58">
        <f>SUMIFS(AN$983:AN$3041,SecVar,"rxcp")+AN3108</f>
        <v/>
      </c>
      <c r="AO3103" s="58">
        <f>SUMIFS(AO$983:AO$3041,SecVar,"rxcp")+AO3108</f>
        <v/>
      </c>
      <c r="AP3103" s="58">
        <f>SUMIFS(AP$983:AP$3041,SecVar,"rxcp")+AP3108</f>
        <v/>
      </c>
      <c r="AQ3103" s="58">
        <f>SUMIFS(AQ$983:AQ$3041,SecVar,"rxcp")+AQ3108</f>
        <v/>
      </c>
      <c r="AR3103" s="58">
        <f>SUMIFS(AR$983:AR$3041,SecVar,"rxcp")+AR3108</f>
        <v/>
      </c>
      <c r="AS3103" s="58">
        <f>SUMIFS(AS$983:AS$3041,SecVar,"rxcp")+AS3108</f>
        <v/>
      </c>
      <c r="AT3103" s="58">
        <f>SUMIFS(AT$983:AT$3041,SecVar,"rxcp")+AT3108</f>
        <v/>
      </c>
      <c r="AU3103" s="58">
        <f>SUMIFS(AU$983:AU$3041,SecVar,"rxcp")+AU3108</f>
        <v/>
      </c>
      <c r="AV3103" s="58">
        <f>SUMIFS(AV$983:AV$3041,SecVar,"rxcp")+AV3108</f>
        <v/>
      </c>
      <c r="AW3103" s="58">
        <f>SUMIFS(AW$983:AW$3041,SecVar,"rxcp")+AW3108</f>
        <v/>
      </c>
      <c r="AX3103" s="58">
        <f>SUMIFS(AX$983:AX$3041,SecVar,"rxcp")+AX3108</f>
        <v/>
      </c>
      <c r="AY3103" s="58">
        <f>SUMIFS(AY$983:AY$3041,SecVar,"rxcp")+AY3108</f>
        <v/>
      </c>
    </row>
    <row r="3104" hidden="1" outlineLevel="1">
      <c r="A3104" s="14" t="inlineStr">
        <is>
          <t>rxcp</t>
        </is>
      </c>
      <c r="B3104" s="14" t="inlineStr">
        <is>
          <t>all</t>
        </is>
      </c>
      <c r="C3104" s="14" t="inlineStr">
        <is>
          <t>tra</t>
        </is>
      </c>
      <c r="H3104" s="14">
        <f>INDEX(VarLab,MATCH($A3104,VarKey,0))&amp;INDEX(MemLab,MATCH($C3104&amp;"|"&amp;$B3104,MemKey,0))</f>
        <v/>
      </c>
      <c r="I3104" s="14">
        <f>INDEX(VarUnit,MATCH($A3104,VarKey,0))</f>
        <v/>
      </c>
      <c r="J3104" s="14">
        <f>INDEX(VarSrc,MATCH($A3104,VarKey,0))</f>
        <v/>
      </c>
      <c r="K3104" s="11">
        <f>CodePrefix&amp;$A3104&amp;IF($C3104="","","."&amp;$C3104&amp;"."&amp;$B3104)&amp;INDEX(VarEnd,MATCH($A3104,VarKey,0))&amp;K$5</f>
        <v/>
      </c>
      <c r="L3104" s="39">
        <f>SUMIFS(L$985:L$1496,$A$985:$A$1496,"rxcp")</f>
        <v/>
      </c>
      <c r="M3104" s="40">
        <f>SUMIFS(M$985:M$1496,$A$985:$A$1496,"rxcp")</f>
        <v/>
      </c>
      <c r="N3104" s="40">
        <f>SUMIFS(N$985:N$1496,$A$985:$A$1496,"rxcp")</f>
        <v/>
      </c>
      <c r="O3104" s="40">
        <f>SUMIFS(O$985:O$1496,$A$985:$A$1496,"rxcp")</f>
        <v/>
      </c>
      <c r="P3104" s="40">
        <f>SUMIFS(P$985:P$1496,$A$985:$A$1496,"rxcp")</f>
        <v/>
      </c>
      <c r="Q3104" s="40">
        <f>SUMIFS(Q$985:Q$1496,$A$985:$A$1496,"rxcp")</f>
        <v/>
      </c>
      <c r="R3104" s="40">
        <f>SUMIFS(R$985:R$1496,$A$985:$A$1496,"rxcp")</f>
        <v/>
      </c>
      <c r="S3104" s="40">
        <f>SUMIFS(S$985:S$1496,$A$985:$A$1496,"rxcp")</f>
        <v/>
      </c>
      <c r="T3104" s="40">
        <f>SUMIFS(T$985:T$1496,$A$985:$A$1496,"rxcp")</f>
        <v/>
      </c>
      <c r="U3104" s="40">
        <f>SUMIFS(U$985:U$1496,$A$985:$A$1496,"rxcp")</f>
        <v/>
      </c>
      <c r="V3104" s="40">
        <f>SUMIFS(V$985:V$1496,$A$985:$A$1496,"rxcp")</f>
        <v/>
      </c>
      <c r="W3104" s="40">
        <f>SUMIFS(W$985:W$1496,$A$985:$A$1496,"rxcp")</f>
        <v/>
      </c>
      <c r="X3104" s="40">
        <f>SUMIFS(X$985:X$1496,$A$985:$A$1496,"rxcp")</f>
        <v/>
      </c>
      <c r="Y3104" s="40">
        <f>SUMIFS(Y$985:Y$1496,$A$985:$A$1496,"rxcp")</f>
        <v/>
      </c>
      <c r="Z3104" s="40">
        <f>SUMIFS(Z$985:Z$1496,$A$985:$A$1496,"rxcp")</f>
        <v/>
      </c>
      <c r="AA3104" s="40">
        <f>SUMIFS(AA$985:AA$1496,$A$985:$A$1496,"rxcp")</f>
        <v/>
      </c>
      <c r="AB3104" s="40">
        <f>SUMIFS(AB$985:AB$1496,$A$985:$A$1496,"rxcp")</f>
        <v/>
      </c>
      <c r="AC3104" s="40">
        <f>SUMIFS(AC$985:AC$1496,$A$985:$A$1496,"rxcp")</f>
        <v/>
      </c>
      <c r="AD3104" s="40">
        <f>SUMIFS(AD$985:AD$1496,$A$985:$A$1496,"rxcp")</f>
        <v/>
      </c>
      <c r="AF3104" s="11">
        <f>CodePrefix&amp;$A3104&amp;IF($C3104="","","."&amp;$C3104&amp;"."&amp;$B3104)&amp;INDEX(VarEnd,MATCH($A3104,VarKey,0))&amp;AF$5</f>
        <v/>
      </c>
      <c r="AG3104" s="39">
        <f>SUMIFS(AG$985:AG$1496,$A$985:$A$1496,"rxcp")</f>
        <v/>
      </c>
      <c r="AH3104" s="40">
        <f>SUMIFS(AH$985:AH$1496,$A$985:$A$1496,"rxcp")</f>
        <v/>
      </c>
      <c r="AI3104" s="40">
        <f>SUMIFS(AI$985:AI$1496,$A$985:$A$1496,"rxcp")</f>
        <v/>
      </c>
      <c r="AJ3104" s="40">
        <f>SUMIFS(AJ$985:AJ$1496,$A$985:$A$1496,"rxcp")</f>
        <v/>
      </c>
      <c r="AK3104" s="40">
        <f>SUMIFS(AK$985:AK$1496,$A$985:$A$1496,"rxcp")</f>
        <v/>
      </c>
      <c r="AL3104" s="40">
        <f>SUMIFS(AL$985:AL$1496,$A$985:$A$1496,"rxcp")</f>
        <v/>
      </c>
      <c r="AM3104" s="40">
        <f>SUMIFS(AM$985:AM$1496,$A$985:$A$1496,"rxcp")</f>
        <v/>
      </c>
      <c r="AN3104" s="40">
        <f>SUMIFS(AN$985:AN$1496,$A$985:$A$1496,"rxcp")</f>
        <v/>
      </c>
      <c r="AO3104" s="40">
        <f>SUMIFS(AO$985:AO$1496,$A$985:$A$1496,"rxcp")</f>
        <v/>
      </c>
      <c r="AP3104" s="40">
        <f>SUMIFS(AP$985:AP$1496,$A$985:$A$1496,"rxcp")</f>
        <v/>
      </c>
      <c r="AQ3104" s="40">
        <f>SUMIFS(AQ$985:AQ$1496,$A$985:$A$1496,"rxcp")</f>
        <v/>
      </c>
      <c r="AR3104" s="40">
        <f>SUMIFS(AR$985:AR$1496,$A$985:$A$1496,"rxcp")</f>
        <v/>
      </c>
      <c r="AS3104" s="40">
        <f>SUMIFS(AS$985:AS$1496,$A$985:$A$1496,"rxcp")</f>
        <v/>
      </c>
      <c r="AT3104" s="40">
        <f>SUMIFS(AT$985:AT$1496,$A$985:$A$1496,"rxcp")</f>
        <v/>
      </c>
      <c r="AU3104" s="40">
        <f>SUMIFS(AU$985:AU$1496,$A$985:$A$1496,"rxcp")</f>
        <v/>
      </c>
      <c r="AV3104" s="40">
        <f>SUMIFS(AV$985:AV$1496,$A$985:$A$1496,"rxcp")</f>
        <v/>
      </c>
      <c r="AW3104" s="40">
        <f>SUMIFS(AW$985:AW$1496,$A$985:$A$1496,"rxcp")</f>
        <v/>
      </c>
      <c r="AX3104" s="40">
        <f>SUMIFS(AX$985:AX$1496,$A$985:$A$1496,"rxcp")</f>
        <v/>
      </c>
      <c r="AY3104" s="40">
        <f>SUMIFS(AY$985:AY$1496,$A$985:$A$1496,"rxcp")</f>
        <v/>
      </c>
    </row>
    <row r="3105" hidden="1" outlineLevel="1">
      <c r="A3105" s="14" t="inlineStr">
        <is>
          <t>rxcp</t>
        </is>
      </c>
      <c r="B3105" s="14" t="inlineStr">
        <is>
          <t>all</t>
        </is>
      </c>
      <c r="C3105" s="14" t="inlineStr">
        <is>
          <t>bld</t>
        </is>
      </c>
      <c r="H3105" s="14">
        <f>INDEX(VarLab,MATCH($A3105,VarKey,0))&amp;INDEX(MemLab,MATCH($C3105&amp;"|"&amp;$B3105,MemKey,0))</f>
        <v/>
      </c>
      <c r="I3105" s="14">
        <f>INDEX(VarUnit,MATCH($A3105,VarKey,0))</f>
        <v/>
      </c>
      <c r="J3105" s="14">
        <f>INDEX(VarSrc,MATCH($A3105,VarKey,0))</f>
        <v/>
      </c>
      <c r="K3105" s="11">
        <f>CodePrefix&amp;$A3105&amp;IF($C3105="","","."&amp;$C3105&amp;"."&amp;$B3105)&amp;INDEX(VarEnd,MATCH($A3105,VarKey,0))&amp;K$5</f>
        <v/>
      </c>
      <c r="L3105" s="39">
        <f>SUMIFS(L$1500:L$1883,$A$1500:$A$1883,"rxcp")</f>
        <v/>
      </c>
      <c r="M3105" s="40">
        <f>SUMIFS(M$1500:M$1883,$A$1500:$A$1883,"rxcp")</f>
        <v/>
      </c>
      <c r="N3105" s="40">
        <f>SUMIFS(N$1500:N$1883,$A$1500:$A$1883,"rxcp")</f>
        <v/>
      </c>
      <c r="O3105" s="40">
        <f>SUMIFS(O$1500:O$1883,$A$1500:$A$1883,"rxcp")</f>
        <v/>
      </c>
      <c r="P3105" s="40">
        <f>SUMIFS(P$1500:P$1883,$A$1500:$A$1883,"rxcp")</f>
        <v/>
      </c>
      <c r="Q3105" s="40">
        <f>SUMIFS(Q$1500:Q$1883,$A$1500:$A$1883,"rxcp")</f>
        <v/>
      </c>
      <c r="R3105" s="40">
        <f>SUMIFS(R$1500:R$1883,$A$1500:$A$1883,"rxcp")</f>
        <v/>
      </c>
      <c r="S3105" s="40">
        <f>SUMIFS(S$1500:S$1883,$A$1500:$A$1883,"rxcp")</f>
        <v/>
      </c>
      <c r="T3105" s="40">
        <f>SUMIFS(T$1500:T$1883,$A$1500:$A$1883,"rxcp")</f>
        <v/>
      </c>
      <c r="U3105" s="40">
        <f>SUMIFS(U$1500:U$1883,$A$1500:$A$1883,"rxcp")</f>
        <v/>
      </c>
      <c r="V3105" s="40">
        <f>SUMIFS(V$1500:V$1883,$A$1500:$A$1883,"rxcp")</f>
        <v/>
      </c>
      <c r="W3105" s="40">
        <f>SUMIFS(W$1500:W$1883,$A$1500:$A$1883,"rxcp")</f>
        <v/>
      </c>
      <c r="X3105" s="40">
        <f>SUMIFS(X$1500:X$1883,$A$1500:$A$1883,"rxcp")</f>
        <v/>
      </c>
      <c r="Y3105" s="40">
        <f>SUMIFS(Y$1500:Y$1883,$A$1500:$A$1883,"rxcp")</f>
        <v/>
      </c>
      <c r="Z3105" s="40">
        <f>SUMIFS(Z$1500:Z$1883,$A$1500:$A$1883,"rxcp")</f>
        <v/>
      </c>
      <c r="AA3105" s="40">
        <f>SUMIFS(AA$1500:AA$1883,$A$1500:$A$1883,"rxcp")</f>
        <v/>
      </c>
      <c r="AB3105" s="40">
        <f>SUMIFS(AB$1500:AB$1883,$A$1500:$A$1883,"rxcp")</f>
        <v/>
      </c>
      <c r="AC3105" s="40">
        <f>SUMIFS(AC$1500:AC$1883,$A$1500:$A$1883,"rxcp")</f>
        <v/>
      </c>
      <c r="AD3105" s="40">
        <f>SUMIFS(AD$1500:AD$1883,$A$1500:$A$1883,"rxcp")</f>
        <v/>
      </c>
      <c r="AF3105" s="11">
        <f>CodePrefix&amp;$A3105&amp;IF($C3105="","","."&amp;$C3105&amp;"."&amp;$B3105)&amp;INDEX(VarEnd,MATCH($A3105,VarKey,0))&amp;AF$5</f>
        <v/>
      </c>
      <c r="AG3105" s="39">
        <f>SUMIFS(AG$1500:AG$1883,$A$1500:$A$1883,"rxcp")</f>
        <v/>
      </c>
      <c r="AH3105" s="40">
        <f>SUMIFS(AH$1500:AH$1883,$A$1500:$A$1883,"rxcp")</f>
        <v/>
      </c>
      <c r="AI3105" s="40">
        <f>SUMIFS(AI$1500:AI$1883,$A$1500:$A$1883,"rxcp")</f>
        <v/>
      </c>
      <c r="AJ3105" s="40">
        <f>SUMIFS(AJ$1500:AJ$1883,$A$1500:$A$1883,"rxcp")</f>
        <v/>
      </c>
      <c r="AK3105" s="40">
        <f>SUMIFS(AK$1500:AK$1883,$A$1500:$A$1883,"rxcp")</f>
        <v/>
      </c>
      <c r="AL3105" s="40">
        <f>SUMIFS(AL$1500:AL$1883,$A$1500:$A$1883,"rxcp")</f>
        <v/>
      </c>
      <c r="AM3105" s="40">
        <f>SUMIFS(AM$1500:AM$1883,$A$1500:$A$1883,"rxcp")</f>
        <v/>
      </c>
      <c r="AN3105" s="40">
        <f>SUMIFS(AN$1500:AN$1883,$A$1500:$A$1883,"rxcp")</f>
        <v/>
      </c>
      <c r="AO3105" s="40">
        <f>SUMIFS(AO$1500:AO$1883,$A$1500:$A$1883,"rxcp")</f>
        <v/>
      </c>
      <c r="AP3105" s="40">
        <f>SUMIFS(AP$1500:AP$1883,$A$1500:$A$1883,"rxcp")</f>
        <v/>
      </c>
      <c r="AQ3105" s="40">
        <f>SUMIFS(AQ$1500:AQ$1883,$A$1500:$A$1883,"rxcp")</f>
        <v/>
      </c>
      <c r="AR3105" s="40">
        <f>SUMIFS(AR$1500:AR$1883,$A$1500:$A$1883,"rxcp")</f>
        <v/>
      </c>
      <c r="AS3105" s="40">
        <f>SUMIFS(AS$1500:AS$1883,$A$1500:$A$1883,"rxcp")</f>
        <v/>
      </c>
      <c r="AT3105" s="40">
        <f>SUMIFS(AT$1500:AT$1883,$A$1500:$A$1883,"rxcp")</f>
        <v/>
      </c>
      <c r="AU3105" s="40">
        <f>SUMIFS(AU$1500:AU$1883,$A$1500:$A$1883,"rxcp")</f>
        <v/>
      </c>
      <c r="AV3105" s="40">
        <f>SUMIFS(AV$1500:AV$1883,$A$1500:$A$1883,"rxcp")</f>
        <v/>
      </c>
      <c r="AW3105" s="40">
        <f>SUMIFS(AW$1500:AW$1883,$A$1500:$A$1883,"rxcp")</f>
        <v/>
      </c>
      <c r="AX3105" s="40">
        <f>SUMIFS(AX$1500:AX$1883,$A$1500:$A$1883,"rxcp")</f>
        <v/>
      </c>
      <c r="AY3105" s="40">
        <f>SUMIFS(AY$1500:AY$1883,$A$1500:$A$1883,"rxcp")</f>
        <v/>
      </c>
    </row>
    <row r="3106" hidden="1" outlineLevel="1">
      <c r="A3106" s="14" t="inlineStr">
        <is>
          <t>rxcp</t>
        </is>
      </c>
      <c r="B3106" s="14" t="inlineStr">
        <is>
          <t>all</t>
        </is>
      </c>
      <c r="C3106" s="14" t="inlineStr">
        <is>
          <t>ind</t>
        </is>
      </c>
      <c r="H3106" s="14">
        <f>INDEX(VarLab,MATCH($A3106,VarKey,0))&amp;INDEX(MemLab,MATCH($C3106&amp;"|"&amp;$B3106,MemKey,0))</f>
        <v/>
      </c>
      <c r="I3106" s="14">
        <f>INDEX(VarUnit,MATCH($A3106,VarKey,0))</f>
        <v/>
      </c>
      <c r="J3106" s="14">
        <f>INDEX(VarSrc,MATCH($A3106,VarKey,0))</f>
        <v/>
      </c>
      <c r="K3106" s="11">
        <f>CodePrefix&amp;$A3106&amp;IF($C3106="","","."&amp;$C3106&amp;"."&amp;$B3106)&amp;INDEX(VarEnd,MATCH($A3106,VarKey,0))&amp;K$5</f>
        <v/>
      </c>
      <c r="L3106" s="39">
        <f>SUMIFS(L$1887:L$2910,$A$1887:$A$2910,"rxcp")</f>
        <v/>
      </c>
      <c r="M3106" s="40">
        <f>SUMIFS(M$1887:M$2910,$A$1887:$A$2910,"rxcp")</f>
        <v/>
      </c>
      <c r="N3106" s="40">
        <f>SUMIFS(N$1887:N$2910,$A$1887:$A$2910,"rxcp")</f>
        <v/>
      </c>
      <c r="O3106" s="40">
        <f>SUMIFS(O$1887:O$2910,$A$1887:$A$2910,"rxcp")</f>
        <v/>
      </c>
      <c r="P3106" s="40">
        <f>SUMIFS(P$1887:P$2910,$A$1887:$A$2910,"rxcp")</f>
        <v/>
      </c>
      <c r="Q3106" s="40">
        <f>SUMIFS(Q$1887:Q$2910,$A$1887:$A$2910,"rxcp")</f>
        <v/>
      </c>
      <c r="R3106" s="40">
        <f>SUMIFS(R$1887:R$2910,$A$1887:$A$2910,"rxcp")</f>
        <v/>
      </c>
      <c r="S3106" s="40">
        <f>SUMIFS(S$1887:S$2910,$A$1887:$A$2910,"rxcp")</f>
        <v/>
      </c>
      <c r="T3106" s="40">
        <f>SUMIFS(T$1887:T$2910,$A$1887:$A$2910,"rxcp")</f>
        <v/>
      </c>
      <c r="U3106" s="40">
        <f>SUMIFS(U$1887:U$2910,$A$1887:$A$2910,"rxcp")</f>
        <v/>
      </c>
      <c r="V3106" s="40">
        <f>SUMIFS(V$1887:V$2910,$A$1887:$A$2910,"rxcp")</f>
        <v/>
      </c>
      <c r="W3106" s="40">
        <f>SUMIFS(W$1887:W$2910,$A$1887:$A$2910,"rxcp")</f>
        <v/>
      </c>
      <c r="X3106" s="40">
        <f>SUMIFS(X$1887:X$2910,$A$1887:$A$2910,"rxcp")</f>
        <v/>
      </c>
      <c r="Y3106" s="40">
        <f>SUMIFS(Y$1887:Y$2910,$A$1887:$A$2910,"rxcp")</f>
        <v/>
      </c>
      <c r="Z3106" s="40">
        <f>SUMIFS(Z$1887:Z$2910,$A$1887:$A$2910,"rxcp")</f>
        <v/>
      </c>
      <c r="AA3106" s="40">
        <f>SUMIFS(AA$1887:AA$2910,$A$1887:$A$2910,"rxcp")</f>
        <v/>
      </c>
      <c r="AB3106" s="40">
        <f>SUMIFS(AB$1887:AB$2910,$A$1887:$A$2910,"rxcp")</f>
        <v/>
      </c>
      <c r="AC3106" s="40">
        <f>SUMIFS(AC$1887:AC$2910,$A$1887:$A$2910,"rxcp")</f>
        <v/>
      </c>
      <c r="AD3106" s="40">
        <f>SUMIFS(AD$1887:AD$2910,$A$1887:$A$2910,"rxcp")</f>
        <v/>
      </c>
      <c r="AF3106" s="11">
        <f>CodePrefix&amp;$A3106&amp;IF($C3106="","","."&amp;$C3106&amp;"."&amp;$B3106)&amp;INDEX(VarEnd,MATCH($A3106,VarKey,0))&amp;AF$5</f>
        <v/>
      </c>
      <c r="AG3106" s="39">
        <f>SUMIFS(AG$1887:AG$2910,$A$1887:$A$2910,"rxcp")</f>
        <v/>
      </c>
      <c r="AH3106" s="40">
        <f>SUMIFS(AH$1887:AH$2910,$A$1887:$A$2910,"rxcp")</f>
        <v/>
      </c>
      <c r="AI3106" s="40">
        <f>SUMIFS(AI$1887:AI$2910,$A$1887:$A$2910,"rxcp")</f>
        <v/>
      </c>
      <c r="AJ3106" s="40">
        <f>SUMIFS(AJ$1887:AJ$2910,$A$1887:$A$2910,"rxcp")</f>
        <v/>
      </c>
      <c r="AK3106" s="40">
        <f>SUMIFS(AK$1887:AK$2910,$A$1887:$A$2910,"rxcp")</f>
        <v/>
      </c>
      <c r="AL3106" s="40">
        <f>SUMIFS(AL$1887:AL$2910,$A$1887:$A$2910,"rxcp")</f>
        <v/>
      </c>
      <c r="AM3106" s="40">
        <f>SUMIFS(AM$1887:AM$2910,$A$1887:$A$2910,"rxcp")</f>
        <v/>
      </c>
      <c r="AN3106" s="40">
        <f>SUMIFS(AN$1887:AN$2910,$A$1887:$A$2910,"rxcp")</f>
        <v/>
      </c>
      <c r="AO3106" s="40">
        <f>SUMIFS(AO$1887:AO$2910,$A$1887:$A$2910,"rxcp")</f>
        <v/>
      </c>
      <c r="AP3106" s="40">
        <f>SUMIFS(AP$1887:AP$2910,$A$1887:$A$2910,"rxcp")</f>
        <v/>
      </c>
      <c r="AQ3106" s="40">
        <f>SUMIFS(AQ$1887:AQ$2910,$A$1887:$A$2910,"rxcp")</f>
        <v/>
      </c>
      <c r="AR3106" s="40">
        <f>SUMIFS(AR$1887:AR$2910,$A$1887:$A$2910,"rxcp")</f>
        <v/>
      </c>
      <c r="AS3106" s="40">
        <f>SUMIFS(AS$1887:AS$2910,$A$1887:$A$2910,"rxcp")</f>
        <v/>
      </c>
      <c r="AT3106" s="40">
        <f>SUMIFS(AT$1887:AT$2910,$A$1887:$A$2910,"rxcp")</f>
        <v/>
      </c>
      <c r="AU3106" s="40">
        <f>SUMIFS(AU$1887:AU$2910,$A$1887:$A$2910,"rxcp")</f>
        <v/>
      </c>
      <c r="AV3106" s="40">
        <f>SUMIFS(AV$1887:AV$2910,$A$1887:$A$2910,"rxcp")</f>
        <v/>
      </c>
      <c r="AW3106" s="40">
        <f>SUMIFS(AW$1887:AW$2910,$A$1887:$A$2910,"rxcp")</f>
        <v/>
      </c>
      <c r="AX3106" s="40">
        <f>SUMIFS(AX$1887:AX$2910,$A$1887:$A$2910,"rxcp")</f>
        <v/>
      </c>
      <c r="AY3106" s="40">
        <f>SUMIFS(AY$1887:AY$2910,$A$1887:$A$2910,"rxcp")</f>
        <v/>
      </c>
    </row>
    <row r="3107" hidden="1" outlineLevel="1">
      <c r="A3107" s="14" t="inlineStr">
        <is>
          <t>rxcp</t>
        </is>
      </c>
      <c r="B3107" s="14" t="inlineStr">
        <is>
          <t>all</t>
        </is>
      </c>
      <c r="C3107" s="14" t="inlineStr">
        <is>
          <t>oen</t>
        </is>
      </c>
      <c r="H3107" s="14">
        <f>INDEX(VarLab,MATCH($A3107,VarKey,0))&amp;INDEX(MemLab,MATCH($C3107&amp;"|"&amp;$B3107,MemKey,0))</f>
        <v/>
      </c>
      <c r="I3107" s="14">
        <f>INDEX(VarUnit,MATCH($A3107,VarKey,0))</f>
        <v/>
      </c>
      <c r="J3107" s="14">
        <f>INDEX(VarSrc,MATCH($A3107,VarKey,0))</f>
        <v/>
      </c>
      <c r="K3107" s="11">
        <f>CodePrefix&amp;$A3107&amp;IF($C3107="","","."&amp;$C3107&amp;"."&amp;$B3107)&amp;INDEX(VarEnd,MATCH($A3107,VarKey,0))&amp;K$5</f>
        <v/>
      </c>
      <c r="L3107" s="39">
        <f>SUMIFS(L$2914:L$3041,$A$2914:$A$3041,"rxcp")</f>
        <v/>
      </c>
      <c r="M3107" s="40">
        <f>SUMIFS(M$2914:M$3041,$A$2914:$A$3041,"rxcp")</f>
        <v/>
      </c>
      <c r="N3107" s="40">
        <f>SUMIFS(N$2914:N$3041,$A$2914:$A$3041,"rxcp")</f>
        <v/>
      </c>
      <c r="O3107" s="40">
        <f>SUMIFS(O$2914:O$3041,$A$2914:$A$3041,"rxcp")</f>
        <v/>
      </c>
      <c r="P3107" s="40">
        <f>SUMIFS(P$2914:P$3041,$A$2914:$A$3041,"rxcp")</f>
        <v/>
      </c>
      <c r="Q3107" s="40">
        <f>SUMIFS(Q$2914:Q$3041,$A$2914:$A$3041,"rxcp")</f>
        <v/>
      </c>
      <c r="R3107" s="40">
        <f>SUMIFS(R$2914:R$3041,$A$2914:$A$3041,"rxcp")</f>
        <v/>
      </c>
      <c r="S3107" s="40">
        <f>SUMIFS(S$2914:S$3041,$A$2914:$A$3041,"rxcp")</f>
        <v/>
      </c>
      <c r="T3107" s="40">
        <f>SUMIFS(T$2914:T$3041,$A$2914:$A$3041,"rxcp")</f>
        <v/>
      </c>
      <c r="U3107" s="40">
        <f>SUMIFS(U$2914:U$3041,$A$2914:$A$3041,"rxcp")</f>
        <v/>
      </c>
      <c r="V3107" s="40">
        <f>SUMIFS(V$2914:V$3041,$A$2914:$A$3041,"rxcp")</f>
        <v/>
      </c>
      <c r="W3107" s="40">
        <f>SUMIFS(W$2914:W$3041,$A$2914:$A$3041,"rxcp")</f>
        <v/>
      </c>
      <c r="X3107" s="40">
        <f>SUMIFS(X$2914:X$3041,$A$2914:$A$3041,"rxcp")</f>
        <v/>
      </c>
      <c r="Y3107" s="40">
        <f>SUMIFS(Y$2914:Y$3041,$A$2914:$A$3041,"rxcp")</f>
        <v/>
      </c>
      <c r="Z3107" s="40">
        <f>SUMIFS(Z$2914:Z$3041,$A$2914:$A$3041,"rxcp")</f>
        <v/>
      </c>
      <c r="AA3107" s="40">
        <f>SUMIFS(AA$2914:AA$3041,$A$2914:$A$3041,"rxcp")</f>
        <v/>
      </c>
      <c r="AB3107" s="40">
        <f>SUMIFS(AB$2914:AB$3041,$A$2914:$A$3041,"rxcp")</f>
        <v/>
      </c>
      <c r="AC3107" s="40">
        <f>SUMIFS(AC$2914:AC$3041,$A$2914:$A$3041,"rxcp")</f>
        <v/>
      </c>
      <c r="AD3107" s="40">
        <f>SUMIFS(AD$2914:AD$3041,$A$2914:$A$3041,"rxcp")</f>
        <v/>
      </c>
      <c r="AF3107" s="11">
        <f>CodePrefix&amp;$A3107&amp;IF($C3107="","","."&amp;$C3107&amp;"."&amp;$B3107)&amp;INDEX(VarEnd,MATCH($A3107,VarKey,0))&amp;AF$5</f>
        <v/>
      </c>
      <c r="AG3107" s="39">
        <f>SUMIFS(AG$2914:AG$3041,$A$2914:$A$3041,"rxcp")</f>
        <v/>
      </c>
      <c r="AH3107" s="40">
        <f>SUMIFS(AH$2914:AH$3041,$A$2914:$A$3041,"rxcp")</f>
        <v/>
      </c>
      <c r="AI3107" s="40">
        <f>SUMIFS(AI$2914:AI$3041,$A$2914:$A$3041,"rxcp")</f>
        <v/>
      </c>
      <c r="AJ3107" s="40">
        <f>SUMIFS(AJ$2914:AJ$3041,$A$2914:$A$3041,"rxcp")</f>
        <v/>
      </c>
      <c r="AK3107" s="40">
        <f>SUMIFS(AK$2914:AK$3041,$A$2914:$A$3041,"rxcp")</f>
        <v/>
      </c>
      <c r="AL3107" s="40">
        <f>SUMIFS(AL$2914:AL$3041,$A$2914:$A$3041,"rxcp")</f>
        <v/>
      </c>
      <c r="AM3107" s="40">
        <f>SUMIFS(AM$2914:AM$3041,$A$2914:$A$3041,"rxcp")</f>
        <v/>
      </c>
      <c r="AN3107" s="40">
        <f>SUMIFS(AN$2914:AN$3041,$A$2914:$A$3041,"rxcp")</f>
        <v/>
      </c>
      <c r="AO3107" s="40">
        <f>SUMIFS(AO$2914:AO$3041,$A$2914:$A$3041,"rxcp")</f>
        <v/>
      </c>
      <c r="AP3107" s="40">
        <f>SUMIFS(AP$2914:AP$3041,$A$2914:$A$3041,"rxcp")</f>
        <v/>
      </c>
      <c r="AQ3107" s="40">
        <f>SUMIFS(AQ$2914:AQ$3041,$A$2914:$A$3041,"rxcp")</f>
        <v/>
      </c>
      <c r="AR3107" s="40">
        <f>SUMIFS(AR$2914:AR$3041,$A$2914:$A$3041,"rxcp")</f>
        <v/>
      </c>
      <c r="AS3107" s="40">
        <f>SUMIFS(AS$2914:AS$3041,$A$2914:$A$3041,"rxcp")</f>
        <v/>
      </c>
      <c r="AT3107" s="40">
        <f>SUMIFS(AT$2914:AT$3041,$A$2914:$A$3041,"rxcp")</f>
        <v/>
      </c>
      <c r="AU3107" s="40">
        <f>SUMIFS(AU$2914:AU$3041,$A$2914:$A$3041,"rxcp")</f>
        <v/>
      </c>
      <c r="AV3107" s="40">
        <f>SUMIFS(AV$2914:AV$3041,$A$2914:$A$3041,"rxcp")</f>
        <v/>
      </c>
      <c r="AW3107" s="40">
        <f>SUMIFS(AW$2914:AW$3041,$A$2914:$A$3041,"rxcp")</f>
        <v/>
      </c>
      <c r="AX3107" s="40">
        <f>SUMIFS(AX$2914:AX$3041,$A$2914:$A$3041,"rxcp")</f>
        <v/>
      </c>
      <c r="AY3107" s="40">
        <f>SUMIFS(AY$2914:AY$3041,$A$2914:$A$3041,"rxcp")</f>
        <v/>
      </c>
    </row>
    <row r="3108" hidden="1" outlineLevel="1">
      <c r="A3108" s="14" t="inlineStr">
        <is>
          <t>rxcp</t>
        </is>
      </c>
      <c r="B3108" s="14" t="inlineStr">
        <is>
          <t>all</t>
        </is>
      </c>
      <c r="C3108" s="14" t="inlineStr">
        <is>
          <t>pow</t>
        </is>
      </c>
      <c r="H3108" s="14">
        <f>INDEX(VarLab,MATCH($A3108,VarKey,0))&amp;INDEX(MemLab,MATCH($C3108&amp;"|"&amp;$B3108,MemKey,0))</f>
        <v/>
      </c>
      <c r="I3108" s="14">
        <f>INDEX(VarUnit,MATCH($A3108,VarKey,0))</f>
        <v/>
      </c>
      <c r="J3108" s="14">
        <f>INDEX(VarSrc,MATCH($A3108,VarKey,0))</f>
        <v/>
      </c>
      <c r="K3108" s="11">
        <f>CodePrefix&amp;$A3108&amp;IF($C3108="","","."&amp;$C3108&amp;"."&amp;$B3108)&amp;INDEX(VarEnd,MATCH($A3108,VarKey,0))&amp;K$5</f>
        <v/>
      </c>
      <c r="L3108" s="39">
        <f>SUM(L$970:L$978)</f>
        <v/>
      </c>
      <c r="M3108" s="40">
        <f>SUM(M$970:M$978)</f>
        <v/>
      </c>
      <c r="N3108" s="40">
        <f>SUM(N$970:N$978)</f>
        <v/>
      </c>
      <c r="O3108" s="40">
        <f>SUM(O$970:O$978)</f>
        <v/>
      </c>
      <c r="P3108" s="40">
        <f>SUM(P$970:P$978)</f>
        <v/>
      </c>
      <c r="Q3108" s="40">
        <f>SUM(Q$970:Q$978)</f>
        <v/>
      </c>
      <c r="R3108" s="40">
        <f>SUM(R$970:R$978)</f>
        <v/>
      </c>
      <c r="S3108" s="40">
        <f>SUM(S$970:S$978)</f>
        <v/>
      </c>
      <c r="T3108" s="40">
        <f>SUM(T$970:T$978)</f>
        <v/>
      </c>
      <c r="U3108" s="40">
        <f>SUM(U$970:U$978)</f>
        <v/>
      </c>
      <c r="V3108" s="40">
        <f>SUM(V$970:V$978)</f>
        <v/>
      </c>
      <c r="W3108" s="40">
        <f>SUM(W$970:W$978)</f>
        <v/>
      </c>
      <c r="X3108" s="40">
        <f>SUM(X$970:X$978)</f>
        <v/>
      </c>
      <c r="Y3108" s="40">
        <f>SUM(Y$970:Y$978)</f>
        <v/>
      </c>
      <c r="Z3108" s="40">
        <f>SUM(Z$970:Z$978)</f>
        <v/>
      </c>
      <c r="AA3108" s="40">
        <f>SUM(AA$970:AA$978)</f>
        <v/>
      </c>
      <c r="AB3108" s="40">
        <f>SUM(AB$970:AB$978)</f>
        <v/>
      </c>
      <c r="AC3108" s="40">
        <f>SUM(AC$970:AC$978)</f>
        <v/>
      </c>
      <c r="AD3108" s="40">
        <f>SUM(AD$970:AD$978)</f>
        <v/>
      </c>
      <c r="AF3108" s="11">
        <f>CodePrefix&amp;$A3108&amp;IF($C3108="","","."&amp;$C3108&amp;"."&amp;$B3108)&amp;INDEX(VarEnd,MATCH($A3108,VarKey,0))&amp;AF$5</f>
        <v/>
      </c>
      <c r="AG3108" s="39">
        <f>SUM(AG$970:AG$978)</f>
        <v/>
      </c>
      <c r="AH3108" s="40">
        <f>SUM(AH$970:AH$978)</f>
        <v/>
      </c>
      <c r="AI3108" s="40">
        <f>SUM(AI$970:AI$978)</f>
        <v/>
      </c>
      <c r="AJ3108" s="40">
        <f>SUM(AJ$970:AJ$978)</f>
        <v/>
      </c>
      <c r="AK3108" s="40">
        <f>SUM(AK$970:AK$978)</f>
        <v/>
      </c>
      <c r="AL3108" s="40">
        <f>SUM(AL$970:AL$978)</f>
        <v/>
      </c>
      <c r="AM3108" s="40">
        <f>SUM(AM$970:AM$978)</f>
        <v/>
      </c>
      <c r="AN3108" s="40">
        <f>SUM(AN$970:AN$978)</f>
        <v/>
      </c>
      <c r="AO3108" s="40">
        <f>SUM(AO$970:AO$978)</f>
        <v/>
      </c>
      <c r="AP3108" s="40">
        <f>SUM(AP$970:AP$978)</f>
        <v/>
      </c>
      <c r="AQ3108" s="40">
        <f>SUM(AQ$970:AQ$978)</f>
        <v/>
      </c>
      <c r="AR3108" s="40">
        <f>SUM(AR$970:AR$978)</f>
        <v/>
      </c>
      <c r="AS3108" s="40">
        <f>SUM(AS$970:AS$978)</f>
        <v/>
      </c>
      <c r="AT3108" s="40">
        <f>SUM(AT$970:AT$978)</f>
        <v/>
      </c>
      <c r="AU3108" s="40">
        <f>SUM(AU$970:AU$978)</f>
        <v/>
      </c>
      <c r="AV3108" s="40">
        <f>SUM(AV$970:AV$978)</f>
        <v/>
      </c>
      <c r="AW3108" s="40">
        <f>SUM(AW$970:AW$978)</f>
        <v/>
      </c>
      <c r="AX3108" s="40">
        <f>SUM(AX$970:AX$978)</f>
        <v/>
      </c>
      <c r="AY3108" s="40">
        <f>SUM(AY$970:AY$978)</f>
        <v/>
      </c>
    </row>
    <row r="3109" collapsed="1">
      <c r="A3109" s="1" t="inlineStr">
        <is>
          <t>rnet</t>
        </is>
      </c>
      <c r="B3109" s="1" t="inlineStr">
        <is>
          <t>all</t>
        </is>
      </c>
      <c r="C3109" s="1" t="inlineStr">
        <is>
          <t>all</t>
        </is>
      </c>
      <c r="H3109" s="1">
        <f>INDEX(VarLab,MATCH($A3109,VarKey,0))&amp;INDEX(MemLab,MATCH($C3109&amp;"|"&amp;$B3109,MemKey,0))</f>
        <v/>
      </c>
      <c r="I3109" s="1">
        <f>INDEX(VarUnit,MATCH($A3109,VarKey,0))</f>
        <v/>
      </c>
      <c r="J3109" s="1">
        <f>INDEX(VarSrc,MATCH($A3109,VarKey,0))</f>
        <v/>
      </c>
      <c r="K3109" s="17">
        <f>CodePrefix&amp;$A3109&amp;IF($C3109="","","."&amp;$C3109&amp;"."&amp;$B3109)&amp;INDEX(VarEnd,MATCH($A3109,VarKey,0))&amp;K$5</f>
        <v/>
      </c>
      <c r="L3109" s="57">
        <f>L3085-L3091</f>
        <v/>
      </c>
      <c r="M3109" s="58">
        <f>M3085-M3091</f>
        <v/>
      </c>
      <c r="N3109" s="58">
        <f>N3085-N3091</f>
        <v/>
      </c>
      <c r="O3109" s="58">
        <f>O3085-O3091</f>
        <v/>
      </c>
      <c r="P3109" s="58">
        <f>P3085-P3091</f>
        <v/>
      </c>
      <c r="Q3109" s="58">
        <f>Q3085-Q3091</f>
        <v/>
      </c>
      <c r="R3109" s="58">
        <f>R3085-R3091</f>
        <v/>
      </c>
      <c r="S3109" s="58">
        <f>S3085-S3091</f>
        <v/>
      </c>
      <c r="T3109" s="58">
        <f>T3085-T3091</f>
        <v/>
      </c>
      <c r="U3109" s="58">
        <f>U3085-U3091</f>
        <v/>
      </c>
      <c r="V3109" s="58">
        <f>V3085-V3091</f>
        <v/>
      </c>
      <c r="W3109" s="58">
        <f>W3085-W3091</f>
        <v/>
      </c>
      <c r="X3109" s="58">
        <f>X3085-X3091</f>
        <v/>
      </c>
      <c r="Y3109" s="58">
        <f>Y3085-Y3091</f>
        <v/>
      </c>
      <c r="Z3109" s="58">
        <f>Z3085-Z3091</f>
        <v/>
      </c>
      <c r="AA3109" s="58">
        <f>AA3085-AA3091</f>
        <v/>
      </c>
      <c r="AB3109" s="58">
        <f>AB3085-AB3091</f>
        <v/>
      </c>
      <c r="AC3109" s="58">
        <f>AC3085-AC3091</f>
        <v/>
      </c>
      <c r="AD3109" s="58">
        <f>AD3085-AD3091</f>
        <v/>
      </c>
      <c r="AF3109" s="17">
        <f>CodePrefix&amp;$A3109&amp;IF($C3109="","","."&amp;$C3109&amp;"."&amp;$B3109)&amp;INDEX(VarEnd,MATCH($A3109,VarKey,0))&amp;AF$5</f>
        <v/>
      </c>
      <c r="AG3109" s="57">
        <f>AG3085-AG3091</f>
        <v/>
      </c>
      <c r="AH3109" s="58">
        <f>AH3085-AH3091</f>
        <v/>
      </c>
      <c r="AI3109" s="58">
        <f>AI3085-AI3091</f>
        <v/>
      </c>
      <c r="AJ3109" s="58">
        <f>AJ3085-AJ3091</f>
        <v/>
      </c>
      <c r="AK3109" s="58">
        <f>AK3085-AK3091</f>
        <v/>
      </c>
      <c r="AL3109" s="58">
        <f>AL3085-AL3091</f>
        <v/>
      </c>
      <c r="AM3109" s="58">
        <f>AM3085-AM3091</f>
        <v/>
      </c>
      <c r="AN3109" s="58">
        <f>AN3085-AN3091</f>
        <v/>
      </c>
      <c r="AO3109" s="58">
        <f>AO3085-AO3091</f>
        <v/>
      </c>
      <c r="AP3109" s="58">
        <f>AP3085-AP3091</f>
        <v/>
      </c>
      <c r="AQ3109" s="58">
        <f>AQ3085-AQ3091</f>
        <v/>
      </c>
      <c r="AR3109" s="58">
        <f>AR3085-AR3091</f>
        <v/>
      </c>
      <c r="AS3109" s="58">
        <f>AS3085-AS3091</f>
        <v/>
      </c>
      <c r="AT3109" s="58">
        <f>AT3085-AT3091</f>
        <v/>
      </c>
      <c r="AU3109" s="58">
        <f>AU3085-AU3091</f>
        <v/>
      </c>
      <c r="AV3109" s="58">
        <f>AV3085-AV3091</f>
        <v/>
      </c>
      <c r="AW3109" s="58">
        <f>AW3085-AW3091</f>
        <v/>
      </c>
      <c r="AX3109" s="58">
        <f>AX3085-AX3091</f>
        <v/>
      </c>
      <c r="AY3109" s="58">
        <f>AY3085-AY3091</f>
        <v/>
      </c>
    </row>
    <row r="3110">
      <c r="A3110" s="1" t="inlineStr">
        <is>
          <t>rtot</t>
        </is>
      </c>
      <c r="B3110" s="1" t="inlineStr">
        <is>
          <t>all</t>
        </is>
      </c>
      <c r="C3110" s="1" t="inlineStr">
        <is>
          <t>all</t>
        </is>
      </c>
      <c r="H3110" s="1">
        <f>INDEX(VarLab,MATCH($A3110,VarKey,0))&amp;INDEX(MemLab,MATCH($C3110&amp;"|"&amp;$B3110,MemKey,0))</f>
        <v/>
      </c>
      <c r="I3110" s="1">
        <f>INDEX(VarUnit,MATCH($A3110,VarKey,0))</f>
        <v/>
      </c>
      <c r="J3110" s="1">
        <f>INDEX(VarSrc,MATCH($A3110,VarKey,0))</f>
        <v/>
      </c>
      <c r="K3110" s="17">
        <f>CodePrefix&amp;$A3110&amp;IF($C3110="","","."&amp;$C3110&amp;"."&amp;$B3110)&amp;INDEX(VarEnd,MATCH($A3110,VarKey,0))&amp;K$5</f>
        <v/>
      </c>
      <c r="L3110" s="57">
        <f>L3109+L3097</f>
        <v/>
      </c>
      <c r="M3110" s="58">
        <f>M3109+M3097</f>
        <v/>
      </c>
      <c r="N3110" s="58">
        <f>N3109+N3097</f>
        <v/>
      </c>
      <c r="O3110" s="58">
        <f>O3109+O3097</f>
        <v/>
      </c>
      <c r="P3110" s="58">
        <f>P3109+P3097</f>
        <v/>
      </c>
      <c r="Q3110" s="58">
        <f>Q3109+Q3097</f>
        <v/>
      </c>
      <c r="R3110" s="58">
        <f>R3109+R3097</f>
        <v/>
      </c>
      <c r="S3110" s="58">
        <f>S3109+S3097</f>
        <v/>
      </c>
      <c r="T3110" s="58">
        <f>T3109+T3097</f>
        <v/>
      </c>
      <c r="U3110" s="58">
        <f>U3109+U3097</f>
        <v/>
      </c>
      <c r="V3110" s="58">
        <f>V3109+V3097</f>
        <v/>
      </c>
      <c r="W3110" s="58">
        <f>W3109+W3097</f>
        <v/>
      </c>
      <c r="X3110" s="58">
        <f>X3109+X3097</f>
        <v/>
      </c>
      <c r="Y3110" s="58">
        <f>Y3109+Y3097</f>
        <v/>
      </c>
      <c r="Z3110" s="58">
        <f>Z3109+Z3097</f>
        <v/>
      </c>
      <c r="AA3110" s="58">
        <f>AA3109+AA3097</f>
        <v/>
      </c>
      <c r="AB3110" s="58">
        <f>AB3109+AB3097</f>
        <v/>
      </c>
      <c r="AC3110" s="58">
        <f>AC3109+AC3097</f>
        <v/>
      </c>
      <c r="AD3110" s="58">
        <f>AD3109+AD3097</f>
        <v/>
      </c>
      <c r="AF3110" s="17">
        <f>CodePrefix&amp;$A3110&amp;IF($C3110="","","."&amp;$C3110&amp;"."&amp;$B3110)&amp;INDEX(VarEnd,MATCH($A3110,VarKey,0))&amp;AF$5</f>
        <v/>
      </c>
      <c r="AG3110" s="57">
        <f>AG3109+AG3097</f>
        <v/>
      </c>
      <c r="AH3110" s="58">
        <f>AH3109+AH3097</f>
        <v/>
      </c>
      <c r="AI3110" s="58">
        <f>AI3109+AI3097</f>
        <v/>
      </c>
      <c r="AJ3110" s="58">
        <f>AJ3109+AJ3097</f>
        <v/>
      </c>
      <c r="AK3110" s="58">
        <f>AK3109+AK3097</f>
        <v/>
      </c>
      <c r="AL3110" s="58">
        <f>AL3109+AL3097</f>
        <v/>
      </c>
      <c r="AM3110" s="58">
        <f>AM3109+AM3097</f>
        <v/>
      </c>
      <c r="AN3110" s="58">
        <f>AN3109+AN3097</f>
        <v/>
      </c>
      <c r="AO3110" s="58">
        <f>AO3109+AO3097</f>
        <v/>
      </c>
      <c r="AP3110" s="58">
        <f>AP3109+AP3097</f>
        <v/>
      </c>
      <c r="AQ3110" s="58">
        <f>AQ3109+AQ3097</f>
        <v/>
      </c>
      <c r="AR3110" s="58">
        <f>AR3109+AR3097</f>
        <v/>
      </c>
      <c r="AS3110" s="58">
        <f>AS3109+AS3097</f>
        <v/>
      </c>
      <c r="AT3110" s="58">
        <f>AT3109+AT3097</f>
        <v/>
      </c>
      <c r="AU3110" s="58">
        <f>AU3109+AU3097</f>
        <v/>
      </c>
      <c r="AV3110" s="58">
        <f>AV3109+AV3097</f>
        <v/>
      </c>
      <c r="AW3110" s="58">
        <f>AW3109+AW3097</f>
        <v/>
      </c>
      <c r="AX3110" s="58">
        <f>AX3109+AX3097</f>
        <v/>
      </c>
      <c r="AY3110" s="58">
        <f>AY3109+AY3097</f>
        <v/>
      </c>
    </row>
    <row r="3111">
      <c r="A3111" s="1" t="inlineStr">
        <is>
          <t>rtot.ref</t>
        </is>
      </c>
      <c r="B3111" s="1" t="inlineStr">
        <is>
          <t>all</t>
        </is>
      </c>
      <c r="C3111" s="1" t="inlineStr">
        <is>
          <t>all</t>
        </is>
      </c>
      <c r="H3111" s="1">
        <f>INDEX(VarLab,MATCH($A3111,VarKey,0))&amp;INDEX(MemLab,MATCH($C3111&amp;"|"&amp;$B3111,MemKey,0))</f>
        <v/>
      </c>
      <c r="I3111" s="1">
        <f>INDEX(VarUnit,MATCH($A3111,VarKey,0))</f>
        <v/>
      </c>
      <c r="J3111" s="1">
        <f>INDEX(VarSrc,MATCH($A3111,VarKey,0))</f>
        <v/>
      </c>
      <c r="K3111" s="17">
        <f>CodePrefix&amp;$A3111&amp;IF($C3111="","","."&amp;$C3111&amp;"."&amp;$B3111)&amp;INDEX(VarEnd,MATCH($A3111,VarKey,0))&amp;K$5</f>
        <v/>
      </c>
      <c r="L3111" s="57">
        <f>INDEX($K3110:$JB3110,MATCH(L$4,$K$4:$JB$4,0))</f>
        <v/>
      </c>
      <c r="M3111" s="58">
        <f>INDEX($K3110:$JB3110,MATCH(M$4,$K$4:$JB$4,0))</f>
        <v/>
      </c>
      <c r="N3111" s="58">
        <f>INDEX($K3110:$JB3110,MATCH(N$4,$K$4:$JB$4,0))</f>
        <v/>
      </c>
      <c r="O3111" s="58">
        <f>INDEX($K3110:$JB3110,MATCH(O$4,$K$4:$JB$4,0))</f>
        <v/>
      </c>
      <c r="P3111" s="58">
        <f>INDEX($K3110:$JB3110,MATCH(P$4,$K$4:$JB$4,0))</f>
        <v/>
      </c>
      <c r="Q3111" s="58">
        <f>INDEX($K3110:$JB3110,MATCH(Q$4,$K$4:$JB$4,0))</f>
        <v/>
      </c>
      <c r="R3111" s="58">
        <f>INDEX($K3110:$JB3110,MATCH(R$4,$K$4:$JB$4,0))</f>
        <v/>
      </c>
      <c r="S3111" s="58">
        <f>INDEX($K3110:$JB3110,MATCH(S$4,$K$4:$JB$4,0))</f>
        <v/>
      </c>
      <c r="T3111" s="58">
        <f>INDEX($K3110:$JB3110,MATCH(T$4,$K$4:$JB$4,0))</f>
        <v/>
      </c>
      <c r="U3111" s="58">
        <f>INDEX($K3110:$JB3110,MATCH(U$4,$K$4:$JB$4,0))</f>
        <v/>
      </c>
      <c r="V3111" s="58">
        <f>INDEX($K3110:$JB3110,MATCH(V$4,$K$4:$JB$4,0))</f>
        <v/>
      </c>
      <c r="W3111" s="58">
        <f>INDEX($K3110:$JB3110,MATCH(W$4,$K$4:$JB$4,0))</f>
        <v/>
      </c>
      <c r="X3111" s="58">
        <f>INDEX($K3110:$JB3110,MATCH(X$4,$K$4:$JB$4,0))</f>
        <v/>
      </c>
      <c r="Y3111" s="58">
        <f>INDEX($K3110:$JB3110,MATCH(Y$4,$K$4:$JB$4,0))</f>
        <v/>
      </c>
      <c r="Z3111" s="58">
        <f>INDEX($K3110:$JB3110,MATCH(Z$4,$K$4:$JB$4,0))</f>
        <v/>
      </c>
      <c r="AA3111" s="58">
        <f>INDEX($K3110:$JB3110,MATCH(AA$4,$K$4:$JB$4,0))</f>
        <v/>
      </c>
      <c r="AB3111" s="58">
        <f>INDEX($K3110:$JB3110,MATCH(AB$4,$K$4:$JB$4,0))</f>
        <v/>
      </c>
      <c r="AC3111" s="58">
        <f>INDEX($K3110:$JB3110,MATCH(AC$4,$K$4:$JB$4,0))</f>
        <v/>
      </c>
      <c r="AD3111" s="58">
        <f>INDEX($K3110:$JB3110,MATCH(AD$4,$K$4:$JB$4,0))</f>
        <v/>
      </c>
      <c r="AF3111" s="17">
        <f>CodePrefix&amp;$A3111&amp;IF($C3111="","","."&amp;$C3111&amp;"."&amp;$B3111)&amp;INDEX(VarEnd,MATCH($A3111,VarKey,0))&amp;AF$5</f>
        <v/>
      </c>
      <c r="AG3111" s="57">
        <f>INDEX($K3110:$JB3110,MATCH(AG$4,$K$4:$JB$4,0))</f>
        <v/>
      </c>
      <c r="AH3111" s="58">
        <f>INDEX($K3110:$JB3110,MATCH(AH$4,$K$4:$JB$4,0))</f>
        <v/>
      </c>
      <c r="AI3111" s="58">
        <f>INDEX($K3110:$JB3110,MATCH(AI$4,$K$4:$JB$4,0))</f>
        <v/>
      </c>
      <c r="AJ3111" s="58">
        <f>INDEX($K3110:$JB3110,MATCH(AJ$4,$K$4:$JB$4,0))</f>
        <v/>
      </c>
      <c r="AK3111" s="58">
        <f>INDEX($K3110:$JB3110,MATCH(AK$4,$K$4:$JB$4,0))</f>
        <v/>
      </c>
      <c r="AL3111" s="58">
        <f>INDEX($K3110:$JB3110,MATCH(AL$4,$K$4:$JB$4,0))</f>
        <v/>
      </c>
      <c r="AM3111" s="58">
        <f>INDEX($K3110:$JB3110,MATCH(AM$4,$K$4:$JB$4,0))</f>
        <v/>
      </c>
      <c r="AN3111" s="58">
        <f>INDEX($K3110:$JB3110,MATCH(AN$4,$K$4:$JB$4,0))</f>
        <v/>
      </c>
      <c r="AO3111" s="58">
        <f>INDEX($K3110:$JB3110,MATCH(AO$4,$K$4:$JB$4,0))</f>
        <v/>
      </c>
      <c r="AP3111" s="58">
        <f>INDEX($K3110:$JB3110,MATCH(AP$4,$K$4:$JB$4,0))</f>
        <v/>
      </c>
      <c r="AQ3111" s="58">
        <f>INDEX($K3110:$JB3110,MATCH(AQ$4,$K$4:$JB$4,0))</f>
        <v/>
      </c>
      <c r="AR3111" s="58">
        <f>INDEX($K3110:$JB3110,MATCH(AR$4,$K$4:$JB$4,0))</f>
        <v/>
      </c>
      <c r="AS3111" s="58">
        <f>INDEX($K3110:$JB3110,MATCH(AS$4,$K$4:$JB$4,0))</f>
        <v/>
      </c>
      <c r="AT3111" s="58">
        <f>INDEX($K3110:$JB3110,MATCH(AT$4,$K$4:$JB$4,0))</f>
        <v/>
      </c>
      <c r="AU3111" s="58">
        <f>INDEX($K3110:$JB3110,MATCH(AU$4,$K$4:$JB$4,0))</f>
        <v/>
      </c>
      <c r="AV3111" s="58">
        <f>INDEX($K3110:$JB3110,MATCH(AV$4,$K$4:$JB$4,0))</f>
        <v/>
      </c>
      <c r="AW3111" s="58">
        <f>INDEX($K3110:$JB3110,MATCH(AW$4,$K$4:$JB$4,0))</f>
        <v/>
      </c>
      <c r="AX3111" s="58">
        <f>INDEX($K3110:$JB3110,MATCH(AX$4,$K$4:$JB$4,0))</f>
        <v/>
      </c>
      <c r="AY3111" s="58">
        <f>INDEX($K3110:$JB3110,MATCH(AY$4,$K$4:$JB$4,0))</f>
        <v/>
      </c>
    </row>
    <row r="3112">
      <c r="A3112" s="1" t="inlineStr">
        <is>
          <t>rtot.chg</t>
        </is>
      </c>
      <c r="B3112" s="1" t="inlineStr">
        <is>
          <t>all</t>
        </is>
      </c>
      <c r="C3112" s="1" t="inlineStr">
        <is>
          <t>all</t>
        </is>
      </c>
      <c r="H3112" s="1">
        <f>INDEX(VarLab,MATCH($A3112,VarKey,0))&amp;INDEX(MemLab,MATCH($C3112&amp;"|"&amp;$B3112,MemKey,0))</f>
        <v/>
      </c>
      <c r="I3112" s="1">
        <f>INDEX(VarUnit,MATCH($A3112,VarKey,0))</f>
        <v/>
      </c>
      <c r="J3112" s="1">
        <f>INDEX(VarSrc,MATCH($A3112,VarKey,0))</f>
        <v/>
      </c>
      <c r="K3112" s="17">
        <f>CodePrefix&amp;$A3112&amp;IF($C3112="","","."&amp;$C3112&amp;"."&amp;$B3112)&amp;INDEX(VarEnd,MATCH($A3112,VarKey,0))&amp;K$5</f>
        <v/>
      </c>
      <c r="L3112" s="57">
        <f>L3110-L3111</f>
        <v/>
      </c>
      <c r="M3112" s="58">
        <f>M3110-M3111</f>
        <v/>
      </c>
      <c r="N3112" s="58">
        <f>N3110-N3111</f>
        <v/>
      </c>
      <c r="O3112" s="58">
        <f>O3110-O3111</f>
        <v/>
      </c>
      <c r="P3112" s="58">
        <f>P3110-P3111</f>
        <v/>
      </c>
      <c r="Q3112" s="58">
        <f>Q3110-Q3111</f>
        <v/>
      </c>
      <c r="R3112" s="58">
        <f>R3110-R3111</f>
        <v/>
      </c>
      <c r="S3112" s="58">
        <f>S3110-S3111</f>
        <v/>
      </c>
      <c r="T3112" s="58">
        <f>T3110-T3111</f>
        <v/>
      </c>
      <c r="U3112" s="58">
        <f>U3110-U3111</f>
        <v/>
      </c>
      <c r="V3112" s="58">
        <f>V3110-V3111</f>
        <v/>
      </c>
      <c r="W3112" s="58">
        <f>W3110-W3111</f>
        <v/>
      </c>
      <c r="X3112" s="58">
        <f>X3110-X3111</f>
        <v/>
      </c>
      <c r="Y3112" s="58">
        <f>Y3110-Y3111</f>
        <v/>
      </c>
      <c r="Z3112" s="58">
        <f>Z3110-Z3111</f>
        <v/>
      </c>
      <c r="AA3112" s="58">
        <f>AA3110-AA3111</f>
        <v/>
      </c>
      <c r="AB3112" s="58">
        <f>AB3110-AB3111</f>
        <v/>
      </c>
      <c r="AC3112" s="58">
        <f>AC3110-AC3111</f>
        <v/>
      </c>
      <c r="AD3112" s="58">
        <f>AD3110-AD3111</f>
        <v/>
      </c>
      <c r="AF3112" s="17">
        <f>CodePrefix&amp;$A3112&amp;IF($C3112="","","."&amp;$C3112&amp;"."&amp;$B3112)&amp;INDEX(VarEnd,MATCH($A3112,VarKey,0))&amp;AF$5</f>
        <v/>
      </c>
      <c r="AG3112" s="57">
        <f>AG3110-AG3111</f>
        <v/>
      </c>
      <c r="AH3112" s="58">
        <f>AH3110-AH3111</f>
        <v/>
      </c>
      <c r="AI3112" s="58">
        <f>AI3110-AI3111</f>
        <v/>
      </c>
      <c r="AJ3112" s="58">
        <f>AJ3110-AJ3111</f>
        <v/>
      </c>
      <c r="AK3112" s="58">
        <f>AK3110-AK3111</f>
        <v/>
      </c>
      <c r="AL3112" s="58">
        <f>AL3110-AL3111</f>
        <v/>
      </c>
      <c r="AM3112" s="58">
        <f>AM3110-AM3111</f>
        <v/>
      </c>
      <c r="AN3112" s="58">
        <f>AN3110-AN3111</f>
        <v/>
      </c>
      <c r="AO3112" s="58">
        <f>AO3110-AO3111</f>
        <v/>
      </c>
      <c r="AP3112" s="58">
        <f>AP3110-AP3111</f>
        <v/>
      </c>
      <c r="AQ3112" s="58">
        <f>AQ3110-AQ3111</f>
        <v/>
      </c>
      <c r="AR3112" s="58">
        <f>AR3110-AR3111</f>
        <v/>
      </c>
      <c r="AS3112" s="58">
        <f>AS3110-AS3111</f>
        <v/>
      </c>
      <c r="AT3112" s="58">
        <f>AT3110-AT3111</f>
        <v/>
      </c>
      <c r="AU3112" s="58">
        <f>AU3110-AU3111</f>
        <v/>
      </c>
      <c r="AV3112" s="58">
        <f>AV3110-AV3111</f>
        <v/>
      </c>
      <c r="AW3112" s="58">
        <f>AW3110-AW3111</f>
        <v/>
      </c>
      <c r="AX3112" s="58">
        <f>AX3110-AX3111</f>
        <v/>
      </c>
      <c r="AY3112" s="58">
        <f>AY3110-AY3111</f>
        <v/>
      </c>
    </row>
    <row r="3113">
      <c r="A3113" s="1" t="inlineStr">
        <is>
          <t>rev.chk</t>
        </is>
      </c>
      <c r="B3113" s="1" t="inlineStr">
        <is>
          <t>all</t>
        </is>
      </c>
      <c r="C3113" s="1" t="inlineStr">
        <is>
          <t>all</t>
        </is>
      </c>
      <c r="H3113" s="1">
        <f>INDEX(VarLab,MATCH($A3113,VarKey,0))&amp;INDEX(MemLab,MATCH($C3113&amp;"|"&amp;$B3113,MemKey,0))</f>
        <v/>
      </c>
      <c r="I3113" s="1">
        <f>INDEX(VarUnit,MATCH($A3113,VarKey,0))</f>
        <v/>
      </c>
      <c r="J3113" s="1">
        <f>INDEX(VarSrc,MATCH($A3113,VarKey,0))</f>
        <v/>
      </c>
      <c r="K3113" s="17">
        <f>CodePrefix&amp;$A3113&amp;IF($C3113="","","."&amp;$C3113&amp;"."&amp;$B3113)&amp;INDEX(VarEnd,MATCH($A3113,VarKey,0))&amp;K$5</f>
        <v/>
      </c>
      <c r="L3113" s="65">
        <f>ABS(L3085-SUM(L3086:L3090))+ABS(L3091-SUM(L3092:L3096))+ABS(L3097-SUM(L3098:L3102))</f>
        <v/>
      </c>
      <c r="M3113" s="65">
        <f>ABS(M3085-SUM(M3086:M3090))+ABS(M3091-SUM(M3092:M3096))+ABS(M3097-SUM(M3098:M3102))</f>
        <v/>
      </c>
      <c r="N3113" s="65">
        <f>ABS(N3085-SUM(N3086:N3090))+ABS(N3091-SUM(N3092:N3096))+ABS(N3097-SUM(N3098:N3102))</f>
        <v/>
      </c>
      <c r="O3113" s="65">
        <f>ABS(O3085-SUM(O3086:O3090))+ABS(O3091-SUM(O3092:O3096))+ABS(O3097-SUM(O3098:O3102))</f>
        <v/>
      </c>
      <c r="P3113" s="65">
        <f>ABS(P3085-SUM(P3086:P3090))+ABS(P3091-SUM(P3092:P3096))+ABS(P3097-SUM(P3098:P3102))</f>
        <v/>
      </c>
      <c r="Q3113" s="65">
        <f>ABS(Q3085-SUM(Q3086:Q3090))+ABS(Q3091-SUM(Q3092:Q3096))+ABS(Q3097-SUM(Q3098:Q3102))</f>
        <v/>
      </c>
      <c r="R3113" s="65">
        <f>ABS(R3085-SUM(R3086:R3090))+ABS(R3091-SUM(R3092:R3096))+ABS(R3097-SUM(R3098:R3102))</f>
        <v/>
      </c>
      <c r="S3113" s="65">
        <f>ABS(S3085-SUM(S3086:S3090))+ABS(S3091-SUM(S3092:S3096))+ABS(S3097-SUM(S3098:S3102))</f>
        <v/>
      </c>
      <c r="T3113" s="65">
        <f>ABS(T3085-SUM(T3086:T3090))+ABS(T3091-SUM(T3092:T3096))+ABS(T3097-SUM(T3098:T3102))</f>
        <v/>
      </c>
      <c r="U3113" s="65">
        <f>ABS(U3085-SUM(U3086:U3090))+ABS(U3091-SUM(U3092:U3096))+ABS(U3097-SUM(U3098:U3102))</f>
        <v/>
      </c>
      <c r="V3113" s="65">
        <f>ABS(V3085-SUM(V3086:V3090))+ABS(V3091-SUM(V3092:V3096))+ABS(V3097-SUM(V3098:V3102))</f>
        <v/>
      </c>
      <c r="W3113" s="65">
        <f>ABS(W3085-SUM(W3086:W3090))+ABS(W3091-SUM(W3092:W3096))+ABS(W3097-SUM(W3098:W3102))</f>
        <v/>
      </c>
      <c r="X3113" s="65">
        <f>ABS(X3085-SUM(X3086:X3090))+ABS(X3091-SUM(X3092:X3096))+ABS(X3097-SUM(X3098:X3102))</f>
        <v/>
      </c>
      <c r="Y3113" s="65">
        <f>ABS(Y3085-SUM(Y3086:Y3090))+ABS(Y3091-SUM(Y3092:Y3096))+ABS(Y3097-SUM(Y3098:Y3102))</f>
        <v/>
      </c>
      <c r="Z3113" s="65">
        <f>ABS(Z3085-SUM(Z3086:Z3090))+ABS(Z3091-SUM(Z3092:Z3096))+ABS(Z3097-SUM(Z3098:Z3102))</f>
        <v/>
      </c>
      <c r="AA3113" s="65">
        <f>ABS(AA3085-SUM(AA3086:AA3090))+ABS(AA3091-SUM(AA3092:AA3096))+ABS(AA3097-SUM(AA3098:AA3102))</f>
        <v/>
      </c>
      <c r="AB3113" s="65">
        <f>ABS(AB3085-SUM(AB3086:AB3090))+ABS(AB3091-SUM(AB3092:AB3096))+ABS(AB3097-SUM(AB3098:AB3102))</f>
        <v/>
      </c>
      <c r="AC3113" s="65">
        <f>ABS(AC3085-SUM(AC3086:AC3090))+ABS(AC3091-SUM(AC3092:AC3096))+ABS(AC3097-SUM(AC3098:AC3102))</f>
        <v/>
      </c>
      <c r="AD3113" s="65">
        <f>ABS(AD3085-SUM(AD3086:AD3090))+ABS(AD3091-SUM(AD3092:AD3096))+ABS(AD3097-SUM(AD3098:AD3102))</f>
        <v/>
      </c>
      <c r="AF3113" s="17">
        <f>CodePrefix&amp;$A3113&amp;IF($C3113="","","."&amp;$C3113&amp;"."&amp;$B3113)&amp;INDEX(VarEnd,MATCH($A3113,VarKey,0))&amp;AF$5</f>
        <v/>
      </c>
      <c r="AG3113" s="65">
        <f>ABS(AG3085-SUM(AG3086:AG3090))+ABS(AG3091-SUM(AG3092:AG3096))+ABS(AG3097-SUM(AG3098:AG3102))</f>
        <v/>
      </c>
      <c r="AH3113" s="65">
        <f>ABS(AH3085-SUM(AH3086:AH3090))+ABS(AH3091-SUM(AH3092:AH3096))+ABS(AH3097-SUM(AH3098:AH3102))</f>
        <v/>
      </c>
      <c r="AI3113" s="65">
        <f>ABS(AI3085-SUM(AI3086:AI3090))+ABS(AI3091-SUM(AI3092:AI3096))+ABS(AI3097-SUM(AI3098:AI3102))</f>
        <v/>
      </c>
      <c r="AJ3113" s="65">
        <f>ABS(AJ3085-SUM(AJ3086:AJ3090))+ABS(AJ3091-SUM(AJ3092:AJ3096))+ABS(AJ3097-SUM(AJ3098:AJ3102))</f>
        <v/>
      </c>
      <c r="AK3113" s="65">
        <f>ABS(AK3085-SUM(AK3086:AK3090))+ABS(AK3091-SUM(AK3092:AK3096))+ABS(AK3097-SUM(AK3098:AK3102))</f>
        <v/>
      </c>
      <c r="AL3113" s="65">
        <f>ABS(AL3085-SUM(AL3086:AL3090))+ABS(AL3091-SUM(AL3092:AL3096))+ABS(AL3097-SUM(AL3098:AL3102))</f>
        <v/>
      </c>
      <c r="AM3113" s="65">
        <f>ABS(AM3085-SUM(AM3086:AM3090))+ABS(AM3091-SUM(AM3092:AM3096))+ABS(AM3097-SUM(AM3098:AM3102))</f>
        <v/>
      </c>
      <c r="AN3113" s="65">
        <f>ABS(AN3085-SUM(AN3086:AN3090))+ABS(AN3091-SUM(AN3092:AN3096))+ABS(AN3097-SUM(AN3098:AN3102))</f>
        <v/>
      </c>
      <c r="AO3113" s="65">
        <f>ABS(AO3085-SUM(AO3086:AO3090))+ABS(AO3091-SUM(AO3092:AO3096))+ABS(AO3097-SUM(AO3098:AO3102))</f>
        <v/>
      </c>
      <c r="AP3113" s="65">
        <f>ABS(AP3085-SUM(AP3086:AP3090))+ABS(AP3091-SUM(AP3092:AP3096))+ABS(AP3097-SUM(AP3098:AP3102))</f>
        <v/>
      </c>
      <c r="AQ3113" s="65">
        <f>ABS(AQ3085-SUM(AQ3086:AQ3090))+ABS(AQ3091-SUM(AQ3092:AQ3096))+ABS(AQ3097-SUM(AQ3098:AQ3102))</f>
        <v/>
      </c>
      <c r="AR3113" s="65">
        <f>ABS(AR3085-SUM(AR3086:AR3090))+ABS(AR3091-SUM(AR3092:AR3096))+ABS(AR3097-SUM(AR3098:AR3102))</f>
        <v/>
      </c>
      <c r="AS3113" s="65">
        <f>ABS(AS3085-SUM(AS3086:AS3090))+ABS(AS3091-SUM(AS3092:AS3096))+ABS(AS3097-SUM(AS3098:AS3102))</f>
        <v/>
      </c>
      <c r="AT3113" s="65">
        <f>ABS(AT3085-SUM(AT3086:AT3090))+ABS(AT3091-SUM(AT3092:AT3096))+ABS(AT3097-SUM(AT3098:AT3102))</f>
        <v/>
      </c>
      <c r="AU3113" s="65">
        <f>ABS(AU3085-SUM(AU3086:AU3090))+ABS(AU3091-SUM(AU3092:AU3096))+ABS(AU3097-SUM(AU3098:AU3102))</f>
        <v/>
      </c>
      <c r="AV3113" s="65">
        <f>ABS(AV3085-SUM(AV3086:AV3090))+ABS(AV3091-SUM(AV3092:AV3096))+ABS(AV3097-SUM(AV3098:AV3102))</f>
        <v/>
      </c>
      <c r="AW3113" s="65">
        <f>ABS(AW3085-SUM(AW3086:AW3090))+ABS(AW3091-SUM(AW3092:AW3096))+ABS(AW3097-SUM(AW3098:AW3102))</f>
        <v/>
      </c>
      <c r="AX3113" s="65">
        <f>ABS(AX3085-SUM(AX3086:AX3090))+ABS(AX3091-SUM(AX3092:AX3096))+ABS(AX3097-SUM(AX3098:AX3102))</f>
        <v/>
      </c>
      <c r="AY3113" s="65">
        <f>ABS(AY3085-SUM(AY3086:AY3090))+ABS(AY3091-SUM(AY3092:AY3096))+ABS(AY3097-SUM(AY3098:AY3102))</f>
        <v/>
      </c>
    </row>
    <row r="3114"/>
    <row r="3115">
      <c r="H3115" s="56" t="inlineStr">
        <is>
          <t>Per subsector and fuel (rows rtx, rsub, rnew, rxcp in each subsector block): rtx = fuel use x PJ/ktoe x (existing tax etx + VAT vat of the price fuel + change in existing carbon pricing xcpd x (1 + VAT rate)); rsub = fuel use x PJ/ktoe x existing subsidy esub (fiscal cost, positive); rnew = fuel use x PJ/ktoe x (new carbon tax + new excise + ETS x revenue factor + VAT on new policies nce x VAT rate); rxcp = existing carbon pricing revenue (memo, level; the part embedded in the price data is inside rtx). Feebates are revenue-neutral.</t>
        </is>
      </c>
    </row>
    <row r="3116">
      <c r="H3116" s="56" t="inlineStr">
        <is>
          <t>Power (rows .pow, v1.09; section 3 M and G): rtx = taxes on generation fuels + change in existing carbon pricing + electricity VAT; rsub = subsidies on generation fuels + electricity subsidy gap (supply cost minus price before VAT; negative if the price is above cost); rnew = carbon tax, ETS at the permit price and fuel price reform on generation + VAT on the policy cost passed through. Existing taxes and subsidies use the scenario's own quantities, so a policy also changes them (the fiscal effect vs scenario 1 is rtot.chg); rev.chk = 0 when the totals equal their rows.</t>
        </is>
      </c>
    </row>
    <row r="3117">
      <c r="H3117" s="56" t="inlineStr">
        <is>
          <t>Per-fuel policy input (later): esubpu (existing subsidy per MTInputs price unit, section 2) can feed a subsidy-reform path in the fuel price reform rows (MTInputs 142-169 use the same units).</t>
        </is>
      </c>
    </row>
    <row r="3118"/>
    <row r="3119">
      <c r="A3119" s="4" t="inlineStr">
        <is>
          <t>13. Emissions - CO2 from fuel combustion (MtCO2; subsectors and power generation; process emissions and other gases not yet)</t>
        </is>
      </c>
      <c r="B3119" s="5" t="n"/>
      <c r="C3119" s="5" t="n"/>
      <c r="D3119" s="5" t="n"/>
      <c r="E3119" s="5" t="n"/>
      <c r="F3119" s="5" t="n"/>
      <c r="G3119" s="5" t="n"/>
      <c r="H3119" s="5" t="n"/>
      <c r="I3119" s="5" t="n"/>
      <c r="J3119" s="5" t="n"/>
      <c r="K3119" s="5" t="n"/>
      <c r="L3119" s="5" t="n"/>
      <c r="M3119" s="5" t="n"/>
      <c r="N3119" s="5" t="n"/>
      <c r="O3119" s="5" t="n"/>
      <c r="P3119" s="5" t="n"/>
      <c r="Q3119" s="5" t="n"/>
      <c r="R3119" s="5" t="n"/>
      <c r="S3119" s="5" t="n"/>
      <c r="T3119" s="5" t="n"/>
      <c r="U3119" s="5" t="n"/>
      <c r="V3119" s="5" t="n"/>
      <c r="W3119" s="5" t="n"/>
      <c r="X3119" s="5" t="n"/>
      <c r="Y3119" s="5" t="n"/>
      <c r="Z3119" s="5" t="n"/>
      <c r="AA3119" s="5" t="n"/>
      <c r="AB3119" s="5" t="n"/>
      <c r="AC3119" s="5" t="n"/>
      <c r="AD3119" s="5" t="n"/>
      <c r="AE3119" s="5" t="n"/>
      <c r="AF3119" s="5" t="n"/>
      <c r="AG3119" s="5" t="n"/>
      <c r="AH3119" s="5" t="n"/>
      <c r="AI3119" s="5" t="n"/>
      <c r="AJ3119" s="5" t="n"/>
      <c r="AK3119" s="5" t="n"/>
      <c r="AL3119" s="5" t="n"/>
      <c r="AM3119" s="5" t="n"/>
      <c r="AN3119" s="5" t="n"/>
      <c r="AO3119" s="5" t="n"/>
      <c r="AP3119" s="5" t="n"/>
      <c r="AQ3119" s="5" t="n"/>
      <c r="AR3119" s="5" t="n"/>
      <c r="AS3119" s="5" t="n"/>
      <c r="AT3119" s="5" t="n"/>
      <c r="AU3119" s="5" t="n"/>
      <c r="AV3119" s="5" t="n"/>
      <c r="AW3119" s="5" t="n"/>
      <c r="AX3119" s="5" t="n"/>
      <c r="AY3119" s="5" t="n"/>
      <c r="AZ3119" s="5" t="n"/>
    </row>
    <row r="3120">
      <c r="A3120" s="1" t="inlineStr">
        <is>
          <t>co2</t>
        </is>
      </c>
      <c r="B3120" s="1" t="inlineStr">
        <is>
          <t>all</t>
        </is>
      </c>
      <c r="C3120" s="1" t="inlineStr">
        <is>
          <t>all</t>
        </is>
      </c>
      <c r="H3120" s="1">
        <f>INDEX(VarLab,MATCH($A3120,VarKey,0))&amp;INDEX(MemLab,MATCH($C3120&amp;"|"&amp;$B3120,MemKey,0))</f>
        <v/>
      </c>
      <c r="I3120" s="1">
        <f>INDEX(VarUnit,MATCH($A3120,VarKey,0))</f>
        <v/>
      </c>
      <c r="J3120" s="1">
        <f>INDEX(VarSrc,MATCH($A3120,VarKey,0))</f>
        <v/>
      </c>
      <c r="K3120" s="17">
        <f>CodePrefix&amp;$A3120&amp;IF($C3120="","","."&amp;$C3120&amp;"."&amp;$B3120)&amp;INDEX(VarEnd,MATCH($A3120,VarKey,0))&amp;K$5</f>
        <v/>
      </c>
      <c r="L3120" s="66">
        <f>SUMIF(SecVar,"co2",L$983:L$3041)+L3125</f>
        <v/>
      </c>
      <c r="M3120" s="67">
        <f>SUMIF(SecVar,"co2",M$983:M$3041)+M3125</f>
        <v/>
      </c>
      <c r="N3120" s="67">
        <f>SUMIF(SecVar,"co2",N$983:N$3041)+N3125</f>
        <v/>
      </c>
      <c r="O3120" s="67">
        <f>SUMIF(SecVar,"co2",O$983:O$3041)+O3125</f>
        <v/>
      </c>
      <c r="P3120" s="67">
        <f>SUMIF(SecVar,"co2",P$983:P$3041)+P3125</f>
        <v/>
      </c>
      <c r="Q3120" s="67">
        <f>SUMIF(SecVar,"co2",Q$983:Q$3041)+Q3125</f>
        <v/>
      </c>
      <c r="R3120" s="67">
        <f>SUMIF(SecVar,"co2",R$983:R$3041)+R3125</f>
        <v/>
      </c>
      <c r="S3120" s="67">
        <f>SUMIF(SecVar,"co2",S$983:S$3041)+S3125</f>
        <v/>
      </c>
      <c r="T3120" s="67">
        <f>SUMIF(SecVar,"co2",T$983:T$3041)+T3125</f>
        <v/>
      </c>
      <c r="U3120" s="67">
        <f>SUMIF(SecVar,"co2",U$983:U$3041)+U3125</f>
        <v/>
      </c>
      <c r="V3120" s="67">
        <f>SUMIF(SecVar,"co2",V$983:V$3041)+V3125</f>
        <v/>
      </c>
      <c r="W3120" s="67">
        <f>SUMIF(SecVar,"co2",W$983:W$3041)+W3125</f>
        <v/>
      </c>
      <c r="X3120" s="67">
        <f>SUMIF(SecVar,"co2",X$983:X$3041)+X3125</f>
        <v/>
      </c>
      <c r="Y3120" s="67">
        <f>SUMIF(SecVar,"co2",Y$983:Y$3041)+Y3125</f>
        <v/>
      </c>
      <c r="Z3120" s="67">
        <f>SUMIF(SecVar,"co2",Z$983:Z$3041)+Z3125</f>
        <v/>
      </c>
      <c r="AA3120" s="67">
        <f>SUMIF(SecVar,"co2",AA$983:AA$3041)+AA3125</f>
        <v/>
      </c>
      <c r="AB3120" s="67">
        <f>SUMIF(SecVar,"co2",AB$983:AB$3041)+AB3125</f>
        <v/>
      </c>
      <c r="AC3120" s="67">
        <f>SUMIF(SecVar,"co2",AC$983:AC$3041)+AC3125</f>
        <v/>
      </c>
      <c r="AD3120" s="67">
        <f>SUMIF(SecVar,"co2",AD$983:AD$3041)+AD3125</f>
        <v/>
      </c>
      <c r="AF3120" s="17">
        <f>CodePrefix&amp;$A3120&amp;IF($C3120="","","."&amp;$C3120&amp;"."&amp;$B3120)&amp;INDEX(VarEnd,MATCH($A3120,VarKey,0))&amp;AF$5</f>
        <v/>
      </c>
      <c r="AG3120" s="66">
        <f>SUMIF(SecVar,"co2",AG$983:AG$3041)+AG3125</f>
        <v/>
      </c>
      <c r="AH3120" s="67">
        <f>SUMIF(SecVar,"co2",AH$983:AH$3041)+AH3125</f>
        <v/>
      </c>
      <c r="AI3120" s="67">
        <f>SUMIF(SecVar,"co2",AI$983:AI$3041)+AI3125</f>
        <v/>
      </c>
      <c r="AJ3120" s="67">
        <f>SUMIF(SecVar,"co2",AJ$983:AJ$3041)+AJ3125</f>
        <v/>
      </c>
      <c r="AK3120" s="67">
        <f>SUMIF(SecVar,"co2",AK$983:AK$3041)+AK3125</f>
        <v/>
      </c>
      <c r="AL3120" s="67">
        <f>SUMIF(SecVar,"co2",AL$983:AL$3041)+AL3125</f>
        <v/>
      </c>
      <c r="AM3120" s="67">
        <f>SUMIF(SecVar,"co2",AM$983:AM$3041)+AM3125</f>
        <v/>
      </c>
      <c r="AN3120" s="67">
        <f>SUMIF(SecVar,"co2",AN$983:AN$3041)+AN3125</f>
        <v/>
      </c>
      <c r="AO3120" s="67">
        <f>SUMIF(SecVar,"co2",AO$983:AO$3041)+AO3125</f>
        <v/>
      </c>
      <c r="AP3120" s="67">
        <f>SUMIF(SecVar,"co2",AP$983:AP$3041)+AP3125</f>
        <v/>
      </c>
      <c r="AQ3120" s="67">
        <f>SUMIF(SecVar,"co2",AQ$983:AQ$3041)+AQ3125</f>
        <v/>
      </c>
      <c r="AR3120" s="67">
        <f>SUMIF(SecVar,"co2",AR$983:AR$3041)+AR3125</f>
        <v/>
      </c>
      <c r="AS3120" s="67">
        <f>SUMIF(SecVar,"co2",AS$983:AS$3041)+AS3125</f>
        <v/>
      </c>
      <c r="AT3120" s="67">
        <f>SUMIF(SecVar,"co2",AT$983:AT$3041)+AT3125</f>
        <v/>
      </c>
      <c r="AU3120" s="67">
        <f>SUMIF(SecVar,"co2",AU$983:AU$3041)+AU3125</f>
        <v/>
      </c>
      <c r="AV3120" s="67">
        <f>SUMIF(SecVar,"co2",AV$983:AV$3041)+AV3125</f>
        <v/>
      </c>
      <c r="AW3120" s="67">
        <f>SUMIF(SecVar,"co2",AW$983:AW$3041)+AW3125</f>
        <v/>
      </c>
      <c r="AX3120" s="67">
        <f>SUMIF(SecVar,"co2",AX$983:AX$3041)+AX3125</f>
        <v/>
      </c>
      <c r="AY3120" s="67">
        <f>SUMIF(SecVar,"co2",AY$983:AY$3041)+AY3125</f>
        <v/>
      </c>
    </row>
    <row r="3121" hidden="1" outlineLevel="1">
      <c r="A3121" s="14" t="inlineStr">
        <is>
          <t>co2</t>
        </is>
      </c>
      <c r="B3121" s="14" t="inlineStr">
        <is>
          <t>all</t>
        </is>
      </c>
      <c r="C3121" s="14" t="inlineStr">
        <is>
          <t>tra</t>
        </is>
      </c>
      <c r="H3121" s="14">
        <f>INDEX(VarLab,MATCH($A3121,VarKey,0))&amp;INDEX(MemLab,MATCH($C3121&amp;"|"&amp;$B3121,MemKey,0))</f>
        <v/>
      </c>
      <c r="I3121" s="14">
        <f>INDEX(VarUnit,MATCH($A3121,VarKey,0))</f>
        <v/>
      </c>
      <c r="J3121" s="14">
        <f>INDEX(VarSrc,MATCH($A3121,VarKey,0))</f>
        <v/>
      </c>
      <c r="K3121" s="11">
        <f>CodePrefix&amp;$A3121&amp;IF($C3121="","","."&amp;$C3121&amp;"."&amp;$B3121)&amp;INDEX(VarEnd,MATCH($A3121,VarKey,0))&amp;K$5</f>
        <v/>
      </c>
      <c r="L3121" s="52">
        <f>SUMIF($A$985:$A$1496,"co2",L$985:L$1496)</f>
        <v/>
      </c>
      <c r="M3121" s="53">
        <f>SUMIF($A$985:$A$1496,"co2",M$985:M$1496)</f>
        <v/>
      </c>
      <c r="N3121" s="53">
        <f>SUMIF($A$985:$A$1496,"co2",N$985:N$1496)</f>
        <v/>
      </c>
      <c r="O3121" s="53">
        <f>SUMIF($A$985:$A$1496,"co2",O$985:O$1496)</f>
        <v/>
      </c>
      <c r="P3121" s="53">
        <f>SUMIF($A$985:$A$1496,"co2",P$985:P$1496)</f>
        <v/>
      </c>
      <c r="Q3121" s="53">
        <f>SUMIF($A$985:$A$1496,"co2",Q$985:Q$1496)</f>
        <v/>
      </c>
      <c r="R3121" s="53">
        <f>SUMIF($A$985:$A$1496,"co2",R$985:R$1496)</f>
        <v/>
      </c>
      <c r="S3121" s="53">
        <f>SUMIF($A$985:$A$1496,"co2",S$985:S$1496)</f>
        <v/>
      </c>
      <c r="T3121" s="53">
        <f>SUMIF($A$985:$A$1496,"co2",T$985:T$1496)</f>
        <v/>
      </c>
      <c r="U3121" s="53">
        <f>SUMIF($A$985:$A$1496,"co2",U$985:U$1496)</f>
        <v/>
      </c>
      <c r="V3121" s="53">
        <f>SUMIF($A$985:$A$1496,"co2",V$985:V$1496)</f>
        <v/>
      </c>
      <c r="W3121" s="53">
        <f>SUMIF($A$985:$A$1496,"co2",W$985:W$1496)</f>
        <v/>
      </c>
      <c r="X3121" s="53">
        <f>SUMIF($A$985:$A$1496,"co2",X$985:X$1496)</f>
        <v/>
      </c>
      <c r="Y3121" s="53">
        <f>SUMIF($A$985:$A$1496,"co2",Y$985:Y$1496)</f>
        <v/>
      </c>
      <c r="Z3121" s="53">
        <f>SUMIF($A$985:$A$1496,"co2",Z$985:Z$1496)</f>
        <v/>
      </c>
      <c r="AA3121" s="53">
        <f>SUMIF($A$985:$A$1496,"co2",AA$985:AA$1496)</f>
        <v/>
      </c>
      <c r="AB3121" s="53">
        <f>SUMIF($A$985:$A$1496,"co2",AB$985:AB$1496)</f>
        <v/>
      </c>
      <c r="AC3121" s="53">
        <f>SUMIF($A$985:$A$1496,"co2",AC$985:AC$1496)</f>
        <v/>
      </c>
      <c r="AD3121" s="53">
        <f>SUMIF($A$985:$A$1496,"co2",AD$985:AD$1496)</f>
        <v/>
      </c>
      <c r="AF3121" s="11">
        <f>CodePrefix&amp;$A3121&amp;IF($C3121="","","."&amp;$C3121&amp;"."&amp;$B3121)&amp;INDEX(VarEnd,MATCH($A3121,VarKey,0))&amp;AF$5</f>
        <v/>
      </c>
      <c r="AG3121" s="52">
        <f>SUMIF($A$985:$A$1496,"co2",AG$985:AG$1496)</f>
        <v/>
      </c>
      <c r="AH3121" s="53">
        <f>SUMIF($A$985:$A$1496,"co2",AH$985:AH$1496)</f>
        <v/>
      </c>
      <c r="AI3121" s="53">
        <f>SUMIF($A$985:$A$1496,"co2",AI$985:AI$1496)</f>
        <v/>
      </c>
      <c r="AJ3121" s="53">
        <f>SUMIF($A$985:$A$1496,"co2",AJ$985:AJ$1496)</f>
        <v/>
      </c>
      <c r="AK3121" s="53">
        <f>SUMIF($A$985:$A$1496,"co2",AK$985:AK$1496)</f>
        <v/>
      </c>
      <c r="AL3121" s="53">
        <f>SUMIF($A$985:$A$1496,"co2",AL$985:AL$1496)</f>
        <v/>
      </c>
      <c r="AM3121" s="53">
        <f>SUMIF($A$985:$A$1496,"co2",AM$985:AM$1496)</f>
        <v/>
      </c>
      <c r="AN3121" s="53">
        <f>SUMIF($A$985:$A$1496,"co2",AN$985:AN$1496)</f>
        <v/>
      </c>
      <c r="AO3121" s="53">
        <f>SUMIF($A$985:$A$1496,"co2",AO$985:AO$1496)</f>
        <v/>
      </c>
      <c r="AP3121" s="53">
        <f>SUMIF($A$985:$A$1496,"co2",AP$985:AP$1496)</f>
        <v/>
      </c>
      <c r="AQ3121" s="53">
        <f>SUMIF($A$985:$A$1496,"co2",AQ$985:AQ$1496)</f>
        <v/>
      </c>
      <c r="AR3121" s="53">
        <f>SUMIF($A$985:$A$1496,"co2",AR$985:AR$1496)</f>
        <v/>
      </c>
      <c r="AS3121" s="53">
        <f>SUMIF($A$985:$A$1496,"co2",AS$985:AS$1496)</f>
        <v/>
      </c>
      <c r="AT3121" s="53">
        <f>SUMIF($A$985:$A$1496,"co2",AT$985:AT$1496)</f>
        <v/>
      </c>
      <c r="AU3121" s="53">
        <f>SUMIF($A$985:$A$1496,"co2",AU$985:AU$1496)</f>
        <v/>
      </c>
      <c r="AV3121" s="53">
        <f>SUMIF($A$985:$A$1496,"co2",AV$985:AV$1496)</f>
        <v/>
      </c>
      <c r="AW3121" s="53">
        <f>SUMIF($A$985:$A$1496,"co2",AW$985:AW$1496)</f>
        <v/>
      </c>
      <c r="AX3121" s="53">
        <f>SUMIF($A$985:$A$1496,"co2",AX$985:AX$1496)</f>
        <v/>
      </c>
      <c r="AY3121" s="53">
        <f>SUMIF($A$985:$A$1496,"co2",AY$985:AY$1496)</f>
        <v/>
      </c>
    </row>
    <row r="3122" hidden="1" outlineLevel="1">
      <c r="A3122" s="14" t="inlineStr">
        <is>
          <t>co2</t>
        </is>
      </c>
      <c r="B3122" s="14" t="inlineStr">
        <is>
          <t>all</t>
        </is>
      </c>
      <c r="C3122" s="14" t="inlineStr">
        <is>
          <t>bld</t>
        </is>
      </c>
      <c r="H3122" s="14">
        <f>INDEX(VarLab,MATCH($A3122,VarKey,0))&amp;INDEX(MemLab,MATCH($C3122&amp;"|"&amp;$B3122,MemKey,0))</f>
        <v/>
      </c>
      <c r="I3122" s="14">
        <f>INDEX(VarUnit,MATCH($A3122,VarKey,0))</f>
        <v/>
      </c>
      <c r="J3122" s="14">
        <f>INDEX(VarSrc,MATCH($A3122,VarKey,0))</f>
        <v/>
      </c>
      <c r="K3122" s="11">
        <f>CodePrefix&amp;$A3122&amp;IF($C3122="","","."&amp;$C3122&amp;"."&amp;$B3122)&amp;INDEX(VarEnd,MATCH($A3122,VarKey,0))&amp;K$5</f>
        <v/>
      </c>
      <c r="L3122" s="52">
        <f>SUMIF($A$1500:$A$1883,"co2",L$1500:L$1883)</f>
        <v/>
      </c>
      <c r="M3122" s="53">
        <f>SUMIF($A$1500:$A$1883,"co2",M$1500:M$1883)</f>
        <v/>
      </c>
      <c r="N3122" s="53">
        <f>SUMIF($A$1500:$A$1883,"co2",N$1500:N$1883)</f>
        <v/>
      </c>
      <c r="O3122" s="53">
        <f>SUMIF($A$1500:$A$1883,"co2",O$1500:O$1883)</f>
        <v/>
      </c>
      <c r="P3122" s="53">
        <f>SUMIF($A$1500:$A$1883,"co2",P$1500:P$1883)</f>
        <v/>
      </c>
      <c r="Q3122" s="53">
        <f>SUMIF($A$1500:$A$1883,"co2",Q$1500:Q$1883)</f>
        <v/>
      </c>
      <c r="R3122" s="53">
        <f>SUMIF($A$1500:$A$1883,"co2",R$1500:R$1883)</f>
        <v/>
      </c>
      <c r="S3122" s="53">
        <f>SUMIF($A$1500:$A$1883,"co2",S$1500:S$1883)</f>
        <v/>
      </c>
      <c r="T3122" s="53">
        <f>SUMIF($A$1500:$A$1883,"co2",T$1500:T$1883)</f>
        <v/>
      </c>
      <c r="U3122" s="53">
        <f>SUMIF($A$1500:$A$1883,"co2",U$1500:U$1883)</f>
        <v/>
      </c>
      <c r="V3122" s="53">
        <f>SUMIF($A$1500:$A$1883,"co2",V$1500:V$1883)</f>
        <v/>
      </c>
      <c r="W3122" s="53">
        <f>SUMIF($A$1500:$A$1883,"co2",W$1500:W$1883)</f>
        <v/>
      </c>
      <c r="X3122" s="53">
        <f>SUMIF($A$1500:$A$1883,"co2",X$1500:X$1883)</f>
        <v/>
      </c>
      <c r="Y3122" s="53">
        <f>SUMIF($A$1500:$A$1883,"co2",Y$1500:Y$1883)</f>
        <v/>
      </c>
      <c r="Z3122" s="53">
        <f>SUMIF($A$1500:$A$1883,"co2",Z$1500:Z$1883)</f>
        <v/>
      </c>
      <c r="AA3122" s="53">
        <f>SUMIF($A$1500:$A$1883,"co2",AA$1500:AA$1883)</f>
        <v/>
      </c>
      <c r="AB3122" s="53">
        <f>SUMIF($A$1500:$A$1883,"co2",AB$1500:AB$1883)</f>
        <v/>
      </c>
      <c r="AC3122" s="53">
        <f>SUMIF($A$1500:$A$1883,"co2",AC$1500:AC$1883)</f>
        <v/>
      </c>
      <c r="AD3122" s="53">
        <f>SUMIF($A$1500:$A$1883,"co2",AD$1500:AD$1883)</f>
        <v/>
      </c>
      <c r="AF3122" s="11">
        <f>CodePrefix&amp;$A3122&amp;IF($C3122="","","."&amp;$C3122&amp;"."&amp;$B3122)&amp;INDEX(VarEnd,MATCH($A3122,VarKey,0))&amp;AF$5</f>
        <v/>
      </c>
      <c r="AG3122" s="52">
        <f>SUMIF($A$1500:$A$1883,"co2",AG$1500:AG$1883)</f>
        <v/>
      </c>
      <c r="AH3122" s="53">
        <f>SUMIF($A$1500:$A$1883,"co2",AH$1500:AH$1883)</f>
        <v/>
      </c>
      <c r="AI3122" s="53">
        <f>SUMIF($A$1500:$A$1883,"co2",AI$1500:AI$1883)</f>
        <v/>
      </c>
      <c r="AJ3122" s="53">
        <f>SUMIF($A$1500:$A$1883,"co2",AJ$1500:AJ$1883)</f>
        <v/>
      </c>
      <c r="AK3122" s="53">
        <f>SUMIF($A$1500:$A$1883,"co2",AK$1500:AK$1883)</f>
        <v/>
      </c>
      <c r="AL3122" s="53">
        <f>SUMIF($A$1500:$A$1883,"co2",AL$1500:AL$1883)</f>
        <v/>
      </c>
      <c r="AM3122" s="53">
        <f>SUMIF($A$1500:$A$1883,"co2",AM$1500:AM$1883)</f>
        <v/>
      </c>
      <c r="AN3122" s="53">
        <f>SUMIF($A$1500:$A$1883,"co2",AN$1500:AN$1883)</f>
        <v/>
      </c>
      <c r="AO3122" s="53">
        <f>SUMIF($A$1500:$A$1883,"co2",AO$1500:AO$1883)</f>
        <v/>
      </c>
      <c r="AP3122" s="53">
        <f>SUMIF($A$1500:$A$1883,"co2",AP$1500:AP$1883)</f>
        <v/>
      </c>
      <c r="AQ3122" s="53">
        <f>SUMIF($A$1500:$A$1883,"co2",AQ$1500:AQ$1883)</f>
        <v/>
      </c>
      <c r="AR3122" s="53">
        <f>SUMIF($A$1500:$A$1883,"co2",AR$1500:AR$1883)</f>
        <v/>
      </c>
      <c r="AS3122" s="53">
        <f>SUMIF($A$1500:$A$1883,"co2",AS$1500:AS$1883)</f>
        <v/>
      </c>
      <c r="AT3122" s="53">
        <f>SUMIF($A$1500:$A$1883,"co2",AT$1500:AT$1883)</f>
        <v/>
      </c>
      <c r="AU3122" s="53">
        <f>SUMIF($A$1500:$A$1883,"co2",AU$1500:AU$1883)</f>
        <v/>
      </c>
      <c r="AV3122" s="53">
        <f>SUMIF($A$1500:$A$1883,"co2",AV$1500:AV$1883)</f>
        <v/>
      </c>
      <c r="AW3122" s="53">
        <f>SUMIF($A$1500:$A$1883,"co2",AW$1500:AW$1883)</f>
        <v/>
      </c>
      <c r="AX3122" s="53">
        <f>SUMIF($A$1500:$A$1883,"co2",AX$1500:AX$1883)</f>
        <v/>
      </c>
      <c r="AY3122" s="53">
        <f>SUMIF($A$1500:$A$1883,"co2",AY$1500:AY$1883)</f>
        <v/>
      </c>
    </row>
    <row r="3123" hidden="1" outlineLevel="1">
      <c r="A3123" s="14" t="inlineStr">
        <is>
          <t>co2</t>
        </is>
      </c>
      <c r="B3123" s="14" t="inlineStr">
        <is>
          <t>all</t>
        </is>
      </c>
      <c r="C3123" s="14" t="inlineStr">
        <is>
          <t>ind</t>
        </is>
      </c>
      <c r="H3123" s="14">
        <f>INDEX(VarLab,MATCH($A3123,VarKey,0))&amp;INDEX(MemLab,MATCH($C3123&amp;"|"&amp;$B3123,MemKey,0))</f>
        <v/>
      </c>
      <c r="I3123" s="14">
        <f>INDEX(VarUnit,MATCH($A3123,VarKey,0))</f>
        <v/>
      </c>
      <c r="J3123" s="14">
        <f>INDEX(VarSrc,MATCH($A3123,VarKey,0))</f>
        <v/>
      </c>
      <c r="K3123" s="11">
        <f>CodePrefix&amp;$A3123&amp;IF($C3123="","","."&amp;$C3123&amp;"."&amp;$B3123)&amp;INDEX(VarEnd,MATCH($A3123,VarKey,0))&amp;K$5</f>
        <v/>
      </c>
      <c r="L3123" s="52">
        <f>SUMIF($A$1887:$A$2910,"co2",L$1887:L$2910)</f>
        <v/>
      </c>
      <c r="M3123" s="53">
        <f>SUMIF($A$1887:$A$2910,"co2",M$1887:M$2910)</f>
        <v/>
      </c>
      <c r="N3123" s="53">
        <f>SUMIF($A$1887:$A$2910,"co2",N$1887:N$2910)</f>
        <v/>
      </c>
      <c r="O3123" s="53">
        <f>SUMIF($A$1887:$A$2910,"co2",O$1887:O$2910)</f>
        <v/>
      </c>
      <c r="P3123" s="53">
        <f>SUMIF($A$1887:$A$2910,"co2",P$1887:P$2910)</f>
        <v/>
      </c>
      <c r="Q3123" s="53">
        <f>SUMIF($A$1887:$A$2910,"co2",Q$1887:Q$2910)</f>
        <v/>
      </c>
      <c r="R3123" s="53">
        <f>SUMIF($A$1887:$A$2910,"co2",R$1887:R$2910)</f>
        <v/>
      </c>
      <c r="S3123" s="53">
        <f>SUMIF($A$1887:$A$2910,"co2",S$1887:S$2910)</f>
        <v/>
      </c>
      <c r="T3123" s="53">
        <f>SUMIF($A$1887:$A$2910,"co2",T$1887:T$2910)</f>
        <v/>
      </c>
      <c r="U3123" s="53">
        <f>SUMIF($A$1887:$A$2910,"co2",U$1887:U$2910)</f>
        <v/>
      </c>
      <c r="V3123" s="53">
        <f>SUMIF($A$1887:$A$2910,"co2",V$1887:V$2910)</f>
        <v/>
      </c>
      <c r="W3123" s="53">
        <f>SUMIF($A$1887:$A$2910,"co2",W$1887:W$2910)</f>
        <v/>
      </c>
      <c r="X3123" s="53">
        <f>SUMIF($A$1887:$A$2910,"co2",X$1887:X$2910)</f>
        <v/>
      </c>
      <c r="Y3123" s="53">
        <f>SUMIF($A$1887:$A$2910,"co2",Y$1887:Y$2910)</f>
        <v/>
      </c>
      <c r="Z3123" s="53">
        <f>SUMIF($A$1887:$A$2910,"co2",Z$1887:Z$2910)</f>
        <v/>
      </c>
      <c r="AA3123" s="53">
        <f>SUMIF($A$1887:$A$2910,"co2",AA$1887:AA$2910)</f>
        <v/>
      </c>
      <c r="AB3123" s="53">
        <f>SUMIF($A$1887:$A$2910,"co2",AB$1887:AB$2910)</f>
        <v/>
      </c>
      <c r="AC3123" s="53">
        <f>SUMIF($A$1887:$A$2910,"co2",AC$1887:AC$2910)</f>
        <v/>
      </c>
      <c r="AD3123" s="53">
        <f>SUMIF($A$1887:$A$2910,"co2",AD$1887:AD$2910)</f>
        <v/>
      </c>
      <c r="AF3123" s="11">
        <f>CodePrefix&amp;$A3123&amp;IF($C3123="","","."&amp;$C3123&amp;"."&amp;$B3123)&amp;INDEX(VarEnd,MATCH($A3123,VarKey,0))&amp;AF$5</f>
        <v/>
      </c>
      <c r="AG3123" s="52">
        <f>SUMIF($A$1887:$A$2910,"co2",AG$1887:AG$2910)</f>
        <v/>
      </c>
      <c r="AH3123" s="53">
        <f>SUMIF($A$1887:$A$2910,"co2",AH$1887:AH$2910)</f>
        <v/>
      </c>
      <c r="AI3123" s="53">
        <f>SUMIF($A$1887:$A$2910,"co2",AI$1887:AI$2910)</f>
        <v/>
      </c>
      <c r="AJ3123" s="53">
        <f>SUMIF($A$1887:$A$2910,"co2",AJ$1887:AJ$2910)</f>
        <v/>
      </c>
      <c r="AK3123" s="53">
        <f>SUMIF($A$1887:$A$2910,"co2",AK$1887:AK$2910)</f>
        <v/>
      </c>
      <c r="AL3123" s="53">
        <f>SUMIF($A$1887:$A$2910,"co2",AL$1887:AL$2910)</f>
        <v/>
      </c>
      <c r="AM3123" s="53">
        <f>SUMIF($A$1887:$A$2910,"co2",AM$1887:AM$2910)</f>
        <v/>
      </c>
      <c r="AN3123" s="53">
        <f>SUMIF($A$1887:$A$2910,"co2",AN$1887:AN$2910)</f>
        <v/>
      </c>
      <c r="AO3123" s="53">
        <f>SUMIF($A$1887:$A$2910,"co2",AO$1887:AO$2910)</f>
        <v/>
      </c>
      <c r="AP3123" s="53">
        <f>SUMIF($A$1887:$A$2910,"co2",AP$1887:AP$2910)</f>
        <v/>
      </c>
      <c r="AQ3123" s="53">
        <f>SUMIF($A$1887:$A$2910,"co2",AQ$1887:AQ$2910)</f>
        <v/>
      </c>
      <c r="AR3123" s="53">
        <f>SUMIF($A$1887:$A$2910,"co2",AR$1887:AR$2910)</f>
        <v/>
      </c>
      <c r="AS3123" s="53">
        <f>SUMIF($A$1887:$A$2910,"co2",AS$1887:AS$2910)</f>
        <v/>
      </c>
      <c r="AT3123" s="53">
        <f>SUMIF($A$1887:$A$2910,"co2",AT$1887:AT$2910)</f>
        <v/>
      </c>
      <c r="AU3123" s="53">
        <f>SUMIF($A$1887:$A$2910,"co2",AU$1887:AU$2910)</f>
        <v/>
      </c>
      <c r="AV3123" s="53">
        <f>SUMIF($A$1887:$A$2910,"co2",AV$1887:AV$2910)</f>
        <v/>
      </c>
      <c r="AW3123" s="53">
        <f>SUMIF($A$1887:$A$2910,"co2",AW$1887:AW$2910)</f>
        <v/>
      </c>
      <c r="AX3123" s="53">
        <f>SUMIF($A$1887:$A$2910,"co2",AX$1887:AX$2910)</f>
        <v/>
      </c>
      <c r="AY3123" s="53">
        <f>SUMIF($A$1887:$A$2910,"co2",AY$1887:AY$2910)</f>
        <v/>
      </c>
    </row>
    <row r="3124" hidden="1" outlineLevel="1">
      <c r="A3124" s="14" t="inlineStr">
        <is>
          <t>co2</t>
        </is>
      </c>
      <c r="B3124" s="14" t="inlineStr">
        <is>
          <t>all</t>
        </is>
      </c>
      <c r="C3124" s="14" t="inlineStr">
        <is>
          <t>oen</t>
        </is>
      </c>
      <c r="H3124" s="14">
        <f>INDEX(VarLab,MATCH($A3124,VarKey,0))&amp;INDEX(MemLab,MATCH($C3124&amp;"|"&amp;$B3124,MemKey,0))</f>
        <v/>
      </c>
      <c r="I3124" s="14">
        <f>INDEX(VarUnit,MATCH($A3124,VarKey,0))</f>
        <v/>
      </c>
      <c r="J3124" s="14">
        <f>INDEX(VarSrc,MATCH($A3124,VarKey,0))</f>
        <v/>
      </c>
      <c r="K3124" s="11">
        <f>CodePrefix&amp;$A3124&amp;IF($C3124="","","."&amp;$C3124&amp;"."&amp;$B3124)&amp;INDEX(VarEnd,MATCH($A3124,VarKey,0))&amp;K$5</f>
        <v/>
      </c>
      <c r="L3124" s="52">
        <f>SUMIF($A$2914:$A$3041,"co2",L$2914:L$3041)</f>
        <v/>
      </c>
      <c r="M3124" s="53">
        <f>SUMIF($A$2914:$A$3041,"co2",M$2914:M$3041)</f>
        <v/>
      </c>
      <c r="N3124" s="53">
        <f>SUMIF($A$2914:$A$3041,"co2",N$2914:N$3041)</f>
        <v/>
      </c>
      <c r="O3124" s="53">
        <f>SUMIF($A$2914:$A$3041,"co2",O$2914:O$3041)</f>
        <v/>
      </c>
      <c r="P3124" s="53">
        <f>SUMIF($A$2914:$A$3041,"co2",P$2914:P$3041)</f>
        <v/>
      </c>
      <c r="Q3124" s="53">
        <f>SUMIF($A$2914:$A$3041,"co2",Q$2914:Q$3041)</f>
        <v/>
      </c>
      <c r="R3124" s="53">
        <f>SUMIF($A$2914:$A$3041,"co2",R$2914:R$3041)</f>
        <v/>
      </c>
      <c r="S3124" s="53">
        <f>SUMIF($A$2914:$A$3041,"co2",S$2914:S$3041)</f>
        <v/>
      </c>
      <c r="T3124" s="53">
        <f>SUMIF($A$2914:$A$3041,"co2",T$2914:T$3041)</f>
        <v/>
      </c>
      <c r="U3124" s="53">
        <f>SUMIF($A$2914:$A$3041,"co2",U$2914:U$3041)</f>
        <v/>
      </c>
      <c r="V3124" s="53">
        <f>SUMIF($A$2914:$A$3041,"co2",V$2914:V$3041)</f>
        <v/>
      </c>
      <c r="W3124" s="53">
        <f>SUMIF($A$2914:$A$3041,"co2",W$2914:W$3041)</f>
        <v/>
      </c>
      <c r="X3124" s="53">
        <f>SUMIF($A$2914:$A$3041,"co2",X$2914:X$3041)</f>
        <v/>
      </c>
      <c r="Y3124" s="53">
        <f>SUMIF($A$2914:$A$3041,"co2",Y$2914:Y$3041)</f>
        <v/>
      </c>
      <c r="Z3124" s="53">
        <f>SUMIF($A$2914:$A$3041,"co2",Z$2914:Z$3041)</f>
        <v/>
      </c>
      <c r="AA3124" s="53">
        <f>SUMIF($A$2914:$A$3041,"co2",AA$2914:AA$3041)</f>
        <v/>
      </c>
      <c r="AB3124" s="53">
        <f>SUMIF($A$2914:$A$3041,"co2",AB$2914:AB$3041)</f>
        <v/>
      </c>
      <c r="AC3124" s="53">
        <f>SUMIF($A$2914:$A$3041,"co2",AC$2914:AC$3041)</f>
        <v/>
      </c>
      <c r="AD3124" s="53">
        <f>SUMIF($A$2914:$A$3041,"co2",AD$2914:AD$3041)</f>
        <v/>
      </c>
      <c r="AF3124" s="11">
        <f>CodePrefix&amp;$A3124&amp;IF($C3124="","","."&amp;$C3124&amp;"."&amp;$B3124)&amp;INDEX(VarEnd,MATCH($A3124,VarKey,0))&amp;AF$5</f>
        <v/>
      </c>
      <c r="AG3124" s="52">
        <f>SUMIF($A$2914:$A$3041,"co2",AG$2914:AG$3041)</f>
        <v/>
      </c>
      <c r="AH3124" s="53">
        <f>SUMIF($A$2914:$A$3041,"co2",AH$2914:AH$3041)</f>
        <v/>
      </c>
      <c r="AI3124" s="53">
        <f>SUMIF($A$2914:$A$3041,"co2",AI$2914:AI$3041)</f>
        <v/>
      </c>
      <c r="AJ3124" s="53">
        <f>SUMIF($A$2914:$A$3041,"co2",AJ$2914:AJ$3041)</f>
        <v/>
      </c>
      <c r="AK3124" s="53">
        <f>SUMIF($A$2914:$A$3041,"co2",AK$2914:AK$3041)</f>
        <v/>
      </c>
      <c r="AL3124" s="53">
        <f>SUMIF($A$2914:$A$3041,"co2",AL$2914:AL$3041)</f>
        <v/>
      </c>
      <c r="AM3124" s="53">
        <f>SUMIF($A$2914:$A$3041,"co2",AM$2914:AM$3041)</f>
        <v/>
      </c>
      <c r="AN3124" s="53">
        <f>SUMIF($A$2914:$A$3041,"co2",AN$2914:AN$3041)</f>
        <v/>
      </c>
      <c r="AO3124" s="53">
        <f>SUMIF($A$2914:$A$3041,"co2",AO$2914:AO$3041)</f>
        <v/>
      </c>
      <c r="AP3124" s="53">
        <f>SUMIF($A$2914:$A$3041,"co2",AP$2914:AP$3041)</f>
        <v/>
      </c>
      <c r="AQ3124" s="53">
        <f>SUMIF($A$2914:$A$3041,"co2",AQ$2914:AQ$3041)</f>
        <v/>
      </c>
      <c r="AR3124" s="53">
        <f>SUMIF($A$2914:$A$3041,"co2",AR$2914:AR$3041)</f>
        <v/>
      </c>
      <c r="AS3124" s="53">
        <f>SUMIF($A$2914:$A$3041,"co2",AS$2914:AS$3041)</f>
        <v/>
      </c>
      <c r="AT3124" s="53">
        <f>SUMIF($A$2914:$A$3041,"co2",AT$2914:AT$3041)</f>
        <v/>
      </c>
      <c r="AU3124" s="53">
        <f>SUMIF($A$2914:$A$3041,"co2",AU$2914:AU$3041)</f>
        <v/>
      </c>
      <c r="AV3124" s="53">
        <f>SUMIF($A$2914:$A$3041,"co2",AV$2914:AV$3041)</f>
        <v/>
      </c>
      <c r="AW3124" s="53">
        <f>SUMIF($A$2914:$A$3041,"co2",AW$2914:AW$3041)</f>
        <v/>
      </c>
      <c r="AX3124" s="53">
        <f>SUMIF($A$2914:$A$3041,"co2",AX$2914:AX$3041)</f>
        <v/>
      </c>
      <c r="AY3124" s="53">
        <f>SUMIF($A$2914:$A$3041,"co2",AY$2914:AY$3041)</f>
        <v/>
      </c>
    </row>
    <row r="3125" hidden="1" outlineLevel="1">
      <c r="A3125" s="14" t="inlineStr">
        <is>
          <t>co2</t>
        </is>
      </c>
      <c r="B3125" s="14" t="inlineStr">
        <is>
          <t>all</t>
        </is>
      </c>
      <c r="C3125" s="14" t="inlineStr">
        <is>
          <t>pow</t>
        </is>
      </c>
      <c r="H3125" s="14">
        <f>INDEX(VarLab,MATCH($A3125,VarKey,0))&amp;INDEX(MemLab,MATCH($C3125&amp;"|"&amp;$B3125,MemKey,0))</f>
        <v/>
      </c>
      <c r="I3125" s="14">
        <f>INDEX(VarUnit,MATCH($A3125,VarKey,0))</f>
        <v/>
      </c>
      <c r="J3125" s="14">
        <f>INDEX(VarSrc,MATCH($A3125,VarKey,0))</f>
        <v/>
      </c>
      <c r="K3125" s="11">
        <f>CodePrefix&amp;$A3125&amp;IF($C3125="","","."&amp;$C3125&amp;"."&amp;$B3125)&amp;INDEX(VarEnd,MATCH($A3125,VarKey,0))&amp;K$5</f>
        <v/>
      </c>
      <c r="L3125" s="52">
        <f>SUM(L$736:L$744)</f>
        <v/>
      </c>
      <c r="M3125" s="53">
        <f>SUM(M$736:M$744)</f>
        <v/>
      </c>
      <c r="N3125" s="53">
        <f>SUM(N$736:N$744)</f>
        <v/>
      </c>
      <c r="O3125" s="53">
        <f>SUM(O$736:O$744)</f>
        <v/>
      </c>
      <c r="P3125" s="53">
        <f>SUM(P$736:P$744)</f>
        <v/>
      </c>
      <c r="Q3125" s="53">
        <f>SUM(Q$736:Q$744)</f>
        <v/>
      </c>
      <c r="R3125" s="53">
        <f>SUM(R$736:R$744)</f>
        <v/>
      </c>
      <c r="S3125" s="53">
        <f>SUM(S$736:S$744)</f>
        <v/>
      </c>
      <c r="T3125" s="53">
        <f>SUM(T$736:T$744)</f>
        <v/>
      </c>
      <c r="U3125" s="53">
        <f>SUM(U$736:U$744)</f>
        <v/>
      </c>
      <c r="V3125" s="53">
        <f>SUM(V$736:V$744)</f>
        <v/>
      </c>
      <c r="W3125" s="53">
        <f>SUM(W$736:W$744)</f>
        <v/>
      </c>
      <c r="X3125" s="53">
        <f>SUM(X$736:X$744)</f>
        <v/>
      </c>
      <c r="Y3125" s="53">
        <f>SUM(Y$736:Y$744)</f>
        <v/>
      </c>
      <c r="Z3125" s="53">
        <f>SUM(Z$736:Z$744)</f>
        <v/>
      </c>
      <c r="AA3125" s="53">
        <f>SUM(AA$736:AA$744)</f>
        <v/>
      </c>
      <c r="AB3125" s="53">
        <f>SUM(AB$736:AB$744)</f>
        <v/>
      </c>
      <c r="AC3125" s="53">
        <f>SUM(AC$736:AC$744)</f>
        <v/>
      </c>
      <c r="AD3125" s="53">
        <f>SUM(AD$736:AD$744)</f>
        <v/>
      </c>
      <c r="AF3125" s="11">
        <f>CodePrefix&amp;$A3125&amp;IF($C3125="","","."&amp;$C3125&amp;"."&amp;$B3125)&amp;INDEX(VarEnd,MATCH($A3125,VarKey,0))&amp;AF$5</f>
        <v/>
      </c>
      <c r="AG3125" s="52">
        <f>SUM(AG$736:AG$744)</f>
        <v/>
      </c>
      <c r="AH3125" s="53">
        <f>SUM(AH$736:AH$744)</f>
        <v/>
      </c>
      <c r="AI3125" s="53">
        <f>SUM(AI$736:AI$744)</f>
        <v/>
      </c>
      <c r="AJ3125" s="53">
        <f>SUM(AJ$736:AJ$744)</f>
        <v/>
      </c>
      <c r="AK3125" s="53">
        <f>SUM(AK$736:AK$744)</f>
        <v/>
      </c>
      <c r="AL3125" s="53">
        <f>SUM(AL$736:AL$744)</f>
        <v/>
      </c>
      <c r="AM3125" s="53">
        <f>SUM(AM$736:AM$744)</f>
        <v/>
      </c>
      <c r="AN3125" s="53">
        <f>SUM(AN$736:AN$744)</f>
        <v/>
      </c>
      <c r="AO3125" s="53">
        <f>SUM(AO$736:AO$744)</f>
        <v/>
      </c>
      <c r="AP3125" s="53">
        <f>SUM(AP$736:AP$744)</f>
        <v/>
      </c>
      <c r="AQ3125" s="53">
        <f>SUM(AQ$736:AQ$744)</f>
        <v/>
      </c>
      <c r="AR3125" s="53">
        <f>SUM(AR$736:AR$744)</f>
        <v/>
      </c>
      <c r="AS3125" s="53">
        <f>SUM(AS$736:AS$744)</f>
        <v/>
      </c>
      <c r="AT3125" s="53">
        <f>SUM(AT$736:AT$744)</f>
        <v/>
      </c>
      <c r="AU3125" s="53">
        <f>SUM(AU$736:AU$744)</f>
        <v/>
      </c>
      <c r="AV3125" s="53">
        <f>SUM(AV$736:AV$744)</f>
        <v/>
      </c>
      <c r="AW3125" s="53">
        <f>SUM(AW$736:AW$744)</f>
        <v/>
      </c>
      <c r="AX3125" s="53">
        <f>SUM(AX$736:AX$744)</f>
        <v/>
      </c>
      <c r="AY3125" s="53">
        <f>SUM(AY$736:AY$744)</f>
        <v/>
      </c>
    </row>
    <row r="3126" hidden="1" outlineLevel="1">
      <c r="A3126" s="14" t="inlineStr">
        <is>
          <t>co2</t>
        </is>
      </c>
      <c r="B3126" s="14" t="inlineStr">
        <is>
          <t>coa</t>
        </is>
      </c>
      <c r="C3126" s="14" t="inlineStr">
        <is>
          <t>all</t>
        </is>
      </c>
      <c r="H3126" s="14">
        <f>INDEX(VarLab,MATCH($A3126,VarKey,0))&amp;INDEX(MemLab,MATCH($C3126&amp;"|"&amp;$B3126,MemKey,0))</f>
        <v/>
      </c>
      <c r="I3126" s="14">
        <f>INDEX(VarUnit,MATCH($A3126,VarKey,0))</f>
        <v/>
      </c>
      <c r="J3126" s="14">
        <f>INDEX(VarSrc,MATCH($A3126,VarKey,0))</f>
        <v/>
      </c>
      <c r="K3126" s="11">
        <f>CodePrefix&amp;$A3126&amp;IF($C3126="","","."&amp;$C3126&amp;"."&amp;$B3126)&amp;INDEX(VarEnd,MATCH($A3126,VarKey,0))&amp;K$5</f>
        <v/>
      </c>
      <c r="L3126" s="52">
        <f>SUMIFS(L$983:L$3041,SecVar,"co2",SecFuel,$B3126)+SUMIF($B$736:$B$744,$B3126,L$736:L$744)</f>
        <v/>
      </c>
      <c r="M3126" s="53">
        <f>SUMIFS(M$983:M$3041,SecVar,"co2",SecFuel,$B3126)+SUMIF($B$736:$B$744,$B3126,M$736:M$744)</f>
        <v/>
      </c>
      <c r="N3126" s="53">
        <f>SUMIFS(N$983:N$3041,SecVar,"co2",SecFuel,$B3126)+SUMIF($B$736:$B$744,$B3126,N$736:N$744)</f>
        <v/>
      </c>
      <c r="O3126" s="53">
        <f>SUMIFS(O$983:O$3041,SecVar,"co2",SecFuel,$B3126)+SUMIF($B$736:$B$744,$B3126,O$736:O$744)</f>
        <v/>
      </c>
      <c r="P3126" s="53">
        <f>SUMIFS(P$983:P$3041,SecVar,"co2",SecFuel,$B3126)+SUMIF($B$736:$B$744,$B3126,P$736:P$744)</f>
        <v/>
      </c>
      <c r="Q3126" s="53">
        <f>SUMIFS(Q$983:Q$3041,SecVar,"co2",SecFuel,$B3126)+SUMIF($B$736:$B$744,$B3126,Q$736:Q$744)</f>
        <v/>
      </c>
      <c r="R3126" s="53">
        <f>SUMIFS(R$983:R$3041,SecVar,"co2",SecFuel,$B3126)+SUMIF($B$736:$B$744,$B3126,R$736:R$744)</f>
        <v/>
      </c>
      <c r="S3126" s="53">
        <f>SUMIFS(S$983:S$3041,SecVar,"co2",SecFuel,$B3126)+SUMIF($B$736:$B$744,$B3126,S$736:S$744)</f>
        <v/>
      </c>
      <c r="T3126" s="53">
        <f>SUMIFS(T$983:T$3041,SecVar,"co2",SecFuel,$B3126)+SUMIF($B$736:$B$744,$B3126,T$736:T$744)</f>
        <v/>
      </c>
      <c r="U3126" s="53">
        <f>SUMIFS(U$983:U$3041,SecVar,"co2",SecFuel,$B3126)+SUMIF($B$736:$B$744,$B3126,U$736:U$744)</f>
        <v/>
      </c>
      <c r="V3126" s="53">
        <f>SUMIFS(V$983:V$3041,SecVar,"co2",SecFuel,$B3126)+SUMIF($B$736:$B$744,$B3126,V$736:V$744)</f>
        <v/>
      </c>
      <c r="W3126" s="53">
        <f>SUMIFS(W$983:W$3041,SecVar,"co2",SecFuel,$B3126)+SUMIF($B$736:$B$744,$B3126,W$736:W$744)</f>
        <v/>
      </c>
      <c r="X3126" s="53">
        <f>SUMIFS(X$983:X$3041,SecVar,"co2",SecFuel,$B3126)+SUMIF($B$736:$B$744,$B3126,X$736:X$744)</f>
        <v/>
      </c>
      <c r="Y3126" s="53">
        <f>SUMIFS(Y$983:Y$3041,SecVar,"co2",SecFuel,$B3126)+SUMIF($B$736:$B$744,$B3126,Y$736:Y$744)</f>
        <v/>
      </c>
      <c r="Z3126" s="53">
        <f>SUMIFS(Z$983:Z$3041,SecVar,"co2",SecFuel,$B3126)+SUMIF($B$736:$B$744,$B3126,Z$736:Z$744)</f>
        <v/>
      </c>
      <c r="AA3126" s="53">
        <f>SUMIFS(AA$983:AA$3041,SecVar,"co2",SecFuel,$B3126)+SUMIF($B$736:$B$744,$B3126,AA$736:AA$744)</f>
        <v/>
      </c>
      <c r="AB3126" s="53">
        <f>SUMIFS(AB$983:AB$3041,SecVar,"co2",SecFuel,$B3126)+SUMIF($B$736:$B$744,$B3126,AB$736:AB$744)</f>
        <v/>
      </c>
      <c r="AC3126" s="53">
        <f>SUMIFS(AC$983:AC$3041,SecVar,"co2",SecFuel,$B3126)+SUMIF($B$736:$B$744,$B3126,AC$736:AC$744)</f>
        <v/>
      </c>
      <c r="AD3126" s="53">
        <f>SUMIFS(AD$983:AD$3041,SecVar,"co2",SecFuel,$B3126)+SUMIF($B$736:$B$744,$B3126,AD$736:AD$744)</f>
        <v/>
      </c>
      <c r="AF3126" s="11">
        <f>CodePrefix&amp;$A3126&amp;IF($C3126="","","."&amp;$C3126&amp;"."&amp;$B3126)&amp;INDEX(VarEnd,MATCH($A3126,VarKey,0))&amp;AF$5</f>
        <v/>
      </c>
      <c r="AG3126" s="52">
        <f>SUMIFS(AG$983:AG$3041,SecVar,"co2",SecFuel,$B3126)+SUMIF($B$736:$B$744,$B3126,AG$736:AG$744)</f>
        <v/>
      </c>
      <c r="AH3126" s="53">
        <f>SUMIFS(AH$983:AH$3041,SecVar,"co2",SecFuel,$B3126)+SUMIF($B$736:$B$744,$B3126,AH$736:AH$744)</f>
        <v/>
      </c>
      <c r="AI3126" s="53">
        <f>SUMIFS(AI$983:AI$3041,SecVar,"co2",SecFuel,$B3126)+SUMIF($B$736:$B$744,$B3126,AI$736:AI$744)</f>
        <v/>
      </c>
      <c r="AJ3126" s="53">
        <f>SUMIFS(AJ$983:AJ$3041,SecVar,"co2",SecFuel,$B3126)+SUMIF($B$736:$B$744,$B3126,AJ$736:AJ$744)</f>
        <v/>
      </c>
      <c r="AK3126" s="53">
        <f>SUMIFS(AK$983:AK$3041,SecVar,"co2",SecFuel,$B3126)+SUMIF($B$736:$B$744,$B3126,AK$736:AK$744)</f>
        <v/>
      </c>
      <c r="AL3126" s="53">
        <f>SUMIFS(AL$983:AL$3041,SecVar,"co2",SecFuel,$B3126)+SUMIF($B$736:$B$744,$B3126,AL$736:AL$744)</f>
        <v/>
      </c>
      <c r="AM3126" s="53">
        <f>SUMIFS(AM$983:AM$3041,SecVar,"co2",SecFuel,$B3126)+SUMIF($B$736:$B$744,$B3126,AM$736:AM$744)</f>
        <v/>
      </c>
      <c r="AN3126" s="53">
        <f>SUMIFS(AN$983:AN$3041,SecVar,"co2",SecFuel,$B3126)+SUMIF($B$736:$B$744,$B3126,AN$736:AN$744)</f>
        <v/>
      </c>
      <c r="AO3126" s="53">
        <f>SUMIFS(AO$983:AO$3041,SecVar,"co2",SecFuel,$B3126)+SUMIF($B$736:$B$744,$B3126,AO$736:AO$744)</f>
        <v/>
      </c>
      <c r="AP3126" s="53">
        <f>SUMIFS(AP$983:AP$3041,SecVar,"co2",SecFuel,$B3126)+SUMIF($B$736:$B$744,$B3126,AP$736:AP$744)</f>
        <v/>
      </c>
      <c r="AQ3126" s="53">
        <f>SUMIFS(AQ$983:AQ$3041,SecVar,"co2",SecFuel,$B3126)+SUMIF($B$736:$B$744,$B3126,AQ$736:AQ$744)</f>
        <v/>
      </c>
      <c r="AR3126" s="53">
        <f>SUMIFS(AR$983:AR$3041,SecVar,"co2",SecFuel,$B3126)+SUMIF($B$736:$B$744,$B3126,AR$736:AR$744)</f>
        <v/>
      </c>
      <c r="AS3126" s="53">
        <f>SUMIFS(AS$983:AS$3041,SecVar,"co2",SecFuel,$B3126)+SUMIF($B$736:$B$744,$B3126,AS$736:AS$744)</f>
        <v/>
      </c>
      <c r="AT3126" s="53">
        <f>SUMIFS(AT$983:AT$3041,SecVar,"co2",SecFuel,$B3126)+SUMIF($B$736:$B$744,$B3126,AT$736:AT$744)</f>
        <v/>
      </c>
      <c r="AU3126" s="53">
        <f>SUMIFS(AU$983:AU$3041,SecVar,"co2",SecFuel,$B3126)+SUMIF($B$736:$B$744,$B3126,AU$736:AU$744)</f>
        <v/>
      </c>
      <c r="AV3126" s="53">
        <f>SUMIFS(AV$983:AV$3041,SecVar,"co2",SecFuel,$B3126)+SUMIF($B$736:$B$744,$B3126,AV$736:AV$744)</f>
        <v/>
      </c>
      <c r="AW3126" s="53">
        <f>SUMIFS(AW$983:AW$3041,SecVar,"co2",SecFuel,$B3126)+SUMIF($B$736:$B$744,$B3126,AW$736:AW$744)</f>
        <v/>
      </c>
      <c r="AX3126" s="53">
        <f>SUMIFS(AX$983:AX$3041,SecVar,"co2",SecFuel,$B3126)+SUMIF($B$736:$B$744,$B3126,AX$736:AX$744)</f>
        <v/>
      </c>
      <c r="AY3126" s="53">
        <f>SUMIFS(AY$983:AY$3041,SecVar,"co2",SecFuel,$B3126)+SUMIF($B$736:$B$744,$B3126,AY$736:AY$744)</f>
        <v/>
      </c>
    </row>
    <row r="3127" hidden="1" outlineLevel="1">
      <c r="A3127" s="14" t="inlineStr">
        <is>
          <t>co2</t>
        </is>
      </c>
      <c r="B3127" s="14" t="inlineStr">
        <is>
          <t>nga</t>
        </is>
      </c>
      <c r="C3127" s="14" t="inlineStr">
        <is>
          <t>all</t>
        </is>
      </c>
      <c r="H3127" s="14">
        <f>INDEX(VarLab,MATCH($A3127,VarKey,0))&amp;INDEX(MemLab,MATCH($C3127&amp;"|"&amp;$B3127,MemKey,0))</f>
        <v/>
      </c>
      <c r="I3127" s="14">
        <f>INDEX(VarUnit,MATCH($A3127,VarKey,0))</f>
        <v/>
      </c>
      <c r="J3127" s="14">
        <f>INDEX(VarSrc,MATCH($A3127,VarKey,0))</f>
        <v/>
      </c>
      <c r="K3127" s="11">
        <f>CodePrefix&amp;$A3127&amp;IF($C3127="","","."&amp;$C3127&amp;"."&amp;$B3127)&amp;INDEX(VarEnd,MATCH($A3127,VarKey,0))&amp;K$5</f>
        <v/>
      </c>
      <c r="L3127" s="52">
        <f>SUMIFS(L$983:L$3041,SecVar,"co2",SecFuel,$B3127)+SUMIF($B$736:$B$744,$B3127,L$736:L$744)</f>
        <v/>
      </c>
      <c r="M3127" s="53">
        <f>SUMIFS(M$983:M$3041,SecVar,"co2",SecFuel,$B3127)+SUMIF($B$736:$B$744,$B3127,M$736:M$744)</f>
        <v/>
      </c>
      <c r="N3127" s="53">
        <f>SUMIFS(N$983:N$3041,SecVar,"co2",SecFuel,$B3127)+SUMIF($B$736:$B$744,$B3127,N$736:N$744)</f>
        <v/>
      </c>
      <c r="O3127" s="53">
        <f>SUMIFS(O$983:O$3041,SecVar,"co2",SecFuel,$B3127)+SUMIF($B$736:$B$744,$B3127,O$736:O$744)</f>
        <v/>
      </c>
      <c r="P3127" s="53">
        <f>SUMIFS(P$983:P$3041,SecVar,"co2",SecFuel,$B3127)+SUMIF($B$736:$B$744,$B3127,P$736:P$744)</f>
        <v/>
      </c>
      <c r="Q3127" s="53">
        <f>SUMIFS(Q$983:Q$3041,SecVar,"co2",SecFuel,$B3127)+SUMIF($B$736:$B$744,$B3127,Q$736:Q$744)</f>
        <v/>
      </c>
      <c r="R3127" s="53">
        <f>SUMIFS(R$983:R$3041,SecVar,"co2",SecFuel,$B3127)+SUMIF($B$736:$B$744,$B3127,R$736:R$744)</f>
        <v/>
      </c>
      <c r="S3127" s="53">
        <f>SUMIFS(S$983:S$3041,SecVar,"co2",SecFuel,$B3127)+SUMIF($B$736:$B$744,$B3127,S$736:S$744)</f>
        <v/>
      </c>
      <c r="T3127" s="53">
        <f>SUMIFS(T$983:T$3041,SecVar,"co2",SecFuel,$B3127)+SUMIF($B$736:$B$744,$B3127,T$736:T$744)</f>
        <v/>
      </c>
      <c r="U3127" s="53">
        <f>SUMIFS(U$983:U$3041,SecVar,"co2",SecFuel,$B3127)+SUMIF($B$736:$B$744,$B3127,U$736:U$744)</f>
        <v/>
      </c>
      <c r="V3127" s="53">
        <f>SUMIFS(V$983:V$3041,SecVar,"co2",SecFuel,$B3127)+SUMIF($B$736:$B$744,$B3127,V$736:V$744)</f>
        <v/>
      </c>
      <c r="W3127" s="53">
        <f>SUMIFS(W$983:W$3041,SecVar,"co2",SecFuel,$B3127)+SUMIF($B$736:$B$744,$B3127,W$736:W$744)</f>
        <v/>
      </c>
      <c r="X3127" s="53">
        <f>SUMIFS(X$983:X$3041,SecVar,"co2",SecFuel,$B3127)+SUMIF($B$736:$B$744,$B3127,X$736:X$744)</f>
        <v/>
      </c>
      <c r="Y3127" s="53">
        <f>SUMIFS(Y$983:Y$3041,SecVar,"co2",SecFuel,$B3127)+SUMIF($B$736:$B$744,$B3127,Y$736:Y$744)</f>
        <v/>
      </c>
      <c r="Z3127" s="53">
        <f>SUMIFS(Z$983:Z$3041,SecVar,"co2",SecFuel,$B3127)+SUMIF($B$736:$B$744,$B3127,Z$736:Z$744)</f>
        <v/>
      </c>
      <c r="AA3127" s="53">
        <f>SUMIFS(AA$983:AA$3041,SecVar,"co2",SecFuel,$B3127)+SUMIF($B$736:$B$744,$B3127,AA$736:AA$744)</f>
        <v/>
      </c>
      <c r="AB3127" s="53">
        <f>SUMIFS(AB$983:AB$3041,SecVar,"co2",SecFuel,$B3127)+SUMIF($B$736:$B$744,$B3127,AB$736:AB$744)</f>
        <v/>
      </c>
      <c r="AC3127" s="53">
        <f>SUMIFS(AC$983:AC$3041,SecVar,"co2",SecFuel,$B3127)+SUMIF($B$736:$B$744,$B3127,AC$736:AC$744)</f>
        <v/>
      </c>
      <c r="AD3127" s="53">
        <f>SUMIFS(AD$983:AD$3041,SecVar,"co2",SecFuel,$B3127)+SUMIF($B$736:$B$744,$B3127,AD$736:AD$744)</f>
        <v/>
      </c>
      <c r="AF3127" s="11">
        <f>CodePrefix&amp;$A3127&amp;IF($C3127="","","."&amp;$C3127&amp;"."&amp;$B3127)&amp;INDEX(VarEnd,MATCH($A3127,VarKey,0))&amp;AF$5</f>
        <v/>
      </c>
      <c r="AG3127" s="52">
        <f>SUMIFS(AG$983:AG$3041,SecVar,"co2",SecFuel,$B3127)+SUMIF($B$736:$B$744,$B3127,AG$736:AG$744)</f>
        <v/>
      </c>
      <c r="AH3127" s="53">
        <f>SUMIFS(AH$983:AH$3041,SecVar,"co2",SecFuel,$B3127)+SUMIF($B$736:$B$744,$B3127,AH$736:AH$744)</f>
        <v/>
      </c>
      <c r="AI3127" s="53">
        <f>SUMIFS(AI$983:AI$3041,SecVar,"co2",SecFuel,$B3127)+SUMIF($B$736:$B$744,$B3127,AI$736:AI$744)</f>
        <v/>
      </c>
      <c r="AJ3127" s="53">
        <f>SUMIFS(AJ$983:AJ$3041,SecVar,"co2",SecFuel,$B3127)+SUMIF($B$736:$B$744,$B3127,AJ$736:AJ$744)</f>
        <v/>
      </c>
      <c r="AK3127" s="53">
        <f>SUMIFS(AK$983:AK$3041,SecVar,"co2",SecFuel,$B3127)+SUMIF($B$736:$B$744,$B3127,AK$736:AK$744)</f>
        <v/>
      </c>
      <c r="AL3127" s="53">
        <f>SUMIFS(AL$983:AL$3041,SecVar,"co2",SecFuel,$B3127)+SUMIF($B$736:$B$744,$B3127,AL$736:AL$744)</f>
        <v/>
      </c>
      <c r="AM3127" s="53">
        <f>SUMIFS(AM$983:AM$3041,SecVar,"co2",SecFuel,$B3127)+SUMIF($B$736:$B$744,$B3127,AM$736:AM$744)</f>
        <v/>
      </c>
      <c r="AN3127" s="53">
        <f>SUMIFS(AN$983:AN$3041,SecVar,"co2",SecFuel,$B3127)+SUMIF($B$736:$B$744,$B3127,AN$736:AN$744)</f>
        <v/>
      </c>
      <c r="AO3127" s="53">
        <f>SUMIFS(AO$983:AO$3041,SecVar,"co2",SecFuel,$B3127)+SUMIF($B$736:$B$744,$B3127,AO$736:AO$744)</f>
        <v/>
      </c>
      <c r="AP3127" s="53">
        <f>SUMIFS(AP$983:AP$3041,SecVar,"co2",SecFuel,$B3127)+SUMIF($B$736:$B$744,$B3127,AP$736:AP$744)</f>
        <v/>
      </c>
      <c r="AQ3127" s="53">
        <f>SUMIFS(AQ$983:AQ$3041,SecVar,"co2",SecFuel,$B3127)+SUMIF($B$736:$B$744,$B3127,AQ$736:AQ$744)</f>
        <v/>
      </c>
      <c r="AR3127" s="53">
        <f>SUMIFS(AR$983:AR$3041,SecVar,"co2",SecFuel,$B3127)+SUMIF($B$736:$B$744,$B3127,AR$736:AR$744)</f>
        <v/>
      </c>
      <c r="AS3127" s="53">
        <f>SUMIFS(AS$983:AS$3041,SecVar,"co2",SecFuel,$B3127)+SUMIF($B$736:$B$744,$B3127,AS$736:AS$744)</f>
        <v/>
      </c>
      <c r="AT3127" s="53">
        <f>SUMIFS(AT$983:AT$3041,SecVar,"co2",SecFuel,$B3127)+SUMIF($B$736:$B$744,$B3127,AT$736:AT$744)</f>
        <v/>
      </c>
      <c r="AU3127" s="53">
        <f>SUMIFS(AU$983:AU$3041,SecVar,"co2",SecFuel,$B3127)+SUMIF($B$736:$B$744,$B3127,AU$736:AU$744)</f>
        <v/>
      </c>
      <c r="AV3127" s="53">
        <f>SUMIFS(AV$983:AV$3041,SecVar,"co2",SecFuel,$B3127)+SUMIF($B$736:$B$744,$B3127,AV$736:AV$744)</f>
        <v/>
      </c>
      <c r="AW3127" s="53">
        <f>SUMIFS(AW$983:AW$3041,SecVar,"co2",SecFuel,$B3127)+SUMIF($B$736:$B$744,$B3127,AW$736:AW$744)</f>
        <v/>
      </c>
      <c r="AX3127" s="53">
        <f>SUMIFS(AX$983:AX$3041,SecVar,"co2",SecFuel,$B3127)+SUMIF($B$736:$B$744,$B3127,AX$736:AX$744)</f>
        <v/>
      </c>
      <c r="AY3127" s="53">
        <f>SUMIFS(AY$983:AY$3041,SecVar,"co2",SecFuel,$B3127)+SUMIF($B$736:$B$744,$B3127,AY$736:AY$744)</f>
        <v/>
      </c>
    </row>
    <row r="3128" hidden="1" outlineLevel="1">
      <c r="A3128" s="14" t="inlineStr">
        <is>
          <t>co2</t>
        </is>
      </c>
      <c r="B3128" s="14" t="inlineStr">
        <is>
          <t>gso</t>
        </is>
      </c>
      <c r="C3128" s="14" t="inlineStr">
        <is>
          <t>all</t>
        </is>
      </c>
      <c r="H3128" s="14">
        <f>INDEX(VarLab,MATCH($A3128,VarKey,0))&amp;INDEX(MemLab,MATCH($C3128&amp;"|"&amp;$B3128,MemKey,0))</f>
        <v/>
      </c>
      <c r="I3128" s="14">
        <f>INDEX(VarUnit,MATCH($A3128,VarKey,0))</f>
        <v/>
      </c>
      <c r="J3128" s="14">
        <f>INDEX(VarSrc,MATCH($A3128,VarKey,0))</f>
        <v/>
      </c>
      <c r="K3128" s="11">
        <f>CodePrefix&amp;$A3128&amp;IF($C3128="","","."&amp;$C3128&amp;"."&amp;$B3128)&amp;INDEX(VarEnd,MATCH($A3128,VarKey,0))&amp;K$5</f>
        <v/>
      </c>
      <c r="L3128" s="52">
        <f>SUMIFS(L$983:L$3041,SecVar,"co2",SecFuel,$B3128)+SUMIF($B$736:$B$744,$B3128,L$736:L$744)</f>
        <v/>
      </c>
      <c r="M3128" s="53">
        <f>SUMIFS(M$983:M$3041,SecVar,"co2",SecFuel,$B3128)+SUMIF($B$736:$B$744,$B3128,M$736:M$744)</f>
        <v/>
      </c>
      <c r="N3128" s="53">
        <f>SUMIFS(N$983:N$3041,SecVar,"co2",SecFuel,$B3128)+SUMIF($B$736:$B$744,$B3128,N$736:N$744)</f>
        <v/>
      </c>
      <c r="O3128" s="53">
        <f>SUMIFS(O$983:O$3041,SecVar,"co2",SecFuel,$B3128)+SUMIF($B$736:$B$744,$B3128,O$736:O$744)</f>
        <v/>
      </c>
      <c r="P3128" s="53">
        <f>SUMIFS(P$983:P$3041,SecVar,"co2",SecFuel,$B3128)+SUMIF($B$736:$B$744,$B3128,P$736:P$744)</f>
        <v/>
      </c>
      <c r="Q3128" s="53">
        <f>SUMIFS(Q$983:Q$3041,SecVar,"co2",SecFuel,$B3128)+SUMIF($B$736:$B$744,$B3128,Q$736:Q$744)</f>
        <v/>
      </c>
      <c r="R3128" s="53">
        <f>SUMIFS(R$983:R$3041,SecVar,"co2",SecFuel,$B3128)+SUMIF($B$736:$B$744,$B3128,R$736:R$744)</f>
        <v/>
      </c>
      <c r="S3128" s="53">
        <f>SUMIFS(S$983:S$3041,SecVar,"co2",SecFuel,$B3128)+SUMIF($B$736:$B$744,$B3128,S$736:S$744)</f>
        <v/>
      </c>
      <c r="T3128" s="53">
        <f>SUMIFS(T$983:T$3041,SecVar,"co2",SecFuel,$B3128)+SUMIF($B$736:$B$744,$B3128,T$736:T$744)</f>
        <v/>
      </c>
      <c r="U3128" s="53">
        <f>SUMIFS(U$983:U$3041,SecVar,"co2",SecFuel,$B3128)+SUMIF($B$736:$B$744,$B3128,U$736:U$744)</f>
        <v/>
      </c>
      <c r="V3128" s="53">
        <f>SUMIFS(V$983:V$3041,SecVar,"co2",SecFuel,$B3128)+SUMIF($B$736:$B$744,$B3128,V$736:V$744)</f>
        <v/>
      </c>
      <c r="W3128" s="53">
        <f>SUMIFS(W$983:W$3041,SecVar,"co2",SecFuel,$B3128)+SUMIF($B$736:$B$744,$B3128,W$736:W$744)</f>
        <v/>
      </c>
      <c r="X3128" s="53">
        <f>SUMIFS(X$983:X$3041,SecVar,"co2",SecFuel,$B3128)+SUMIF($B$736:$B$744,$B3128,X$736:X$744)</f>
        <v/>
      </c>
      <c r="Y3128" s="53">
        <f>SUMIFS(Y$983:Y$3041,SecVar,"co2",SecFuel,$B3128)+SUMIF($B$736:$B$744,$B3128,Y$736:Y$744)</f>
        <v/>
      </c>
      <c r="Z3128" s="53">
        <f>SUMIFS(Z$983:Z$3041,SecVar,"co2",SecFuel,$B3128)+SUMIF($B$736:$B$744,$B3128,Z$736:Z$744)</f>
        <v/>
      </c>
      <c r="AA3128" s="53">
        <f>SUMIFS(AA$983:AA$3041,SecVar,"co2",SecFuel,$B3128)+SUMIF($B$736:$B$744,$B3128,AA$736:AA$744)</f>
        <v/>
      </c>
      <c r="AB3128" s="53">
        <f>SUMIFS(AB$983:AB$3041,SecVar,"co2",SecFuel,$B3128)+SUMIF($B$736:$B$744,$B3128,AB$736:AB$744)</f>
        <v/>
      </c>
      <c r="AC3128" s="53">
        <f>SUMIFS(AC$983:AC$3041,SecVar,"co2",SecFuel,$B3128)+SUMIF($B$736:$B$744,$B3128,AC$736:AC$744)</f>
        <v/>
      </c>
      <c r="AD3128" s="53">
        <f>SUMIFS(AD$983:AD$3041,SecVar,"co2",SecFuel,$B3128)+SUMIF($B$736:$B$744,$B3128,AD$736:AD$744)</f>
        <v/>
      </c>
      <c r="AF3128" s="11">
        <f>CodePrefix&amp;$A3128&amp;IF($C3128="","","."&amp;$C3128&amp;"."&amp;$B3128)&amp;INDEX(VarEnd,MATCH($A3128,VarKey,0))&amp;AF$5</f>
        <v/>
      </c>
      <c r="AG3128" s="52">
        <f>SUMIFS(AG$983:AG$3041,SecVar,"co2",SecFuel,$B3128)+SUMIF($B$736:$B$744,$B3128,AG$736:AG$744)</f>
        <v/>
      </c>
      <c r="AH3128" s="53">
        <f>SUMIFS(AH$983:AH$3041,SecVar,"co2",SecFuel,$B3128)+SUMIF($B$736:$B$744,$B3128,AH$736:AH$744)</f>
        <v/>
      </c>
      <c r="AI3128" s="53">
        <f>SUMIFS(AI$983:AI$3041,SecVar,"co2",SecFuel,$B3128)+SUMIF($B$736:$B$744,$B3128,AI$736:AI$744)</f>
        <v/>
      </c>
      <c r="AJ3128" s="53">
        <f>SUMIFS(AJ$983:AJ$3041,SecVar,"co2",SecFuel,$B3128)+SUMIF($B$736:$B$744,$B3128,AJ$736:AJ$744)</f>
        <v/>
      </c>
      <c r="AK3128" s="53">
        <f>SUMIFS(AK$983:AK$3041,SecVar,"co2",SecFuel,$B3128)+SUMIF($B$736:$B$744,$B3128,AK$736:AK$744)</f>
        <v/>
      </c>
      <c r="AL3128" s="53">
        <f>SUMIFS(AL$983:AL$3041,SecVar,"co2",SecFuel,$B3128)+SUMIF($B$736:$B$744,$B3128,AL$736:AL$744)</f>
        <v/>
      </c>
      <c r="AM3128" s="53">
        <f>SUMIFS(AM$983:AM$3041,SecVar,"co2",SecFuel,$B3128)+SUMIF($B$736:$B$744,$B3128,AM$736:AM$744)</f>
        <v/>
      </c>
      <c r="AN3128" s="53">
        <f>SUMIFS(AN$983:AN$3041,SecVar,"co2",SecFuel,$B3128)+SUMIF($B$736:$B$744,$B3128,AN$736:AN$744)</f>
        <v/>
      </c>
      <c r="AO3128" s="53">
        <f>SUMIFS(AO$983:AO$3041,SecVar,"co2",SecFuel,$B3128)+SUMIF($B$736:$B$744,$B3128,AO$736:AO$744)</f>
        <v/>
      </c>
      <c r="AP3128" s="53">
        <f>SUMIFS(AP$983:AP$3041,SecVar,"co2",SecFuel,$B3128)+SUMIF($B$736:$B$744,$B3128,AP$736:AP$744)</f>
        <v/>
      </c>
      <c r="AQ3128" s="53">
        <f>SUMIFS(AQ$983:AQ$3041,SecVar,"co2",SecFuel,$B3128)+SUMIF($B$736:$B$744,$B3128,AQ$736:AQ$744)</f>
        <v/>
      </c>
      <c r="AR3128" s="53">
        <f>SUMIFS(AR$983:AR$3041,SecVar,"co2",SecFuel,$B3128)+SUMIF($B$736:$B$744,$B3128,AR$736:AR$744)</f>
        <v/>
      </c>
      <c r="AS3128" s="53">
        <f>SUMIFS(AS$983:AS$3041,SecVar,"co2",SecFuel,$B3128)+SUMIF($B$736:$B$744,$B3128,AS$736:AS$744)</f>
        <v/>
      </c>
      <c r="AT3128" s="53">
        <f>SUMIFS(AT$983:AT$3041,SecVar,"co2",SecFuel,$B3128)+SUMIF($B$736:$B$744,$B3128,AT$736:AT$744)</f>
        <v/>
      </c>
      <c r="AU3128" s="53">
        <f>SUMIFS(AU$983:AU$3041,SecVar,"co2",SecFuel,$B3128)+SUMIF($B$736:$B$744,$B3128,AU$736:AU$744)</f>
        <v/>
      </c>
      <c r="AV3128" s="53">
        <f>SUMIFS(AV$983:AV$3041,SecVar,"co2",SecFuel,$B3128)+SUMIF($B$736:$B$744,$B3128,AV$736:AV$744)</f>
        <v/>
      </c>
      <c r="AW3128" s="53">
        <f>SUMIFS(AW$983:AW$3041,SecVar,"co2",SecFuel,$B3128)+SUMIF($B$736:$B$744,$B3128,AW$736:AW$744)</f>
        <v/>
      </c>
      <c r="AX3128" s="53">
        <f>SUMIFS(AX$983:AX$3041,SecVar,"co2",SecFuel,$B3128)+SUMIF($B$736:$B$744,$B3128,AX$736:AX$744)</f>
        <v/>
      </c>
      <c r="AY3128" s="53">
        <f>SUMIFS(AY$983:AY$3041,SecVar,"co2",SecFuel,$B3128)+SUMIF($B$736:$B$744,$B3128,AY$736:AY$744)</f>
        <v/>
      </c>
    </row>
    <row r="3129" hidden="1" outlineLevel="1">
      <c r="A3129" s="14" t="inlineStr">
        <is>
          <t>co2</t>
        </is>
      </c>
      <c r="B3129" s="14" t="inlineStr">
        <is>
          <t>die</t>
        </is>
      </c>
      <c r="C3129" s="14" t="inlineStr">
        <is>
          <t>all</t>
        </is>
      </c>
      <c r="H3129" s="14">
        <f>INDEX(VarLab,MATCH($A3129,VarKey,0))&amp;INDEX(MemLab,MATCH($C3129&amp;"|"&amp;$B3129,MemKey,0))</f>
        <v/>
      </c>
      <c r="I3129" s="14">
        <f>INDEX(VarUnit,MATCH($A3129,VarKey,0))</f>
        <v/>
      </c>
      <c r="J3129" s="14">
        <f>INDEX(VarSrc,MATCH($A3129,VarKey,0))</f>
        <v/>
      </c>
      <c r="K3129" s="11">
        <f>CodePrefix&amp;$A3129&amp;IF($C3129="","","."&amp;$C3129&amp;"."&amp;$B3129)&amp;INDEX(VarEnd,MATCH($A3129,VarKey,0))&amp;K$5</f>
        <v/>
      </c>
      <c r="L3129" s="52">
        <f>SUMIFS(L$983:L$3041,SecVar,"co2",SecFuel,$B3129)+SUMIF($B$736:$B$744,$B3129,L$736:L$744)</f>
        <v/>
      </c>
      <c r="M3129" s="53">
        <f>SUMIFS(M$983:M$3041,SecVar,"co2",SecFuel,$B3129)+SUMIF($B$736:$B$744,$B3129,M$736:M$744)</f>
        <v/>
      </c>
      <c r="N3129" s="53">
        <f>SUMIFS(N$983:N$3041,SecVar,"co2",SecFuel,$B3129)+SUMIF($B$736:$B$744,$B3129,N$736:N$744)</f>
        <v/>
      </c>
      <c r="O3129" s="53">
        <f>SUMIFS(O$983:O$3041,SecVar,"co2",SecFuel,$B3129)+SUMIF($B$736:$B$744,$B3129,O$736:O$744)</f>
        <v/>
      </c>
      <c r="P3129" s="53">
        <f>SUMIFS(P$983:P$3041,SecVar,"co2",SecFuel,$B3129)+SUMIF($B$736:$B$744,$B3129,P$736:P$744)</f>
        <v/>
      </c>
      <c r="Q3129" s="53">
        <f>SUMIFS(Q$983:Q$3041,SecVar,"co2",SecFuel,$B3129)+SUMIF($B$736:$B$744,$B3129,Q$736:Q$744)</f>
        <v/>
      </c>
      <c r="R3129" s="53">
        <f>SUMIFS(R$983:R$3041,SecVar,"co2",SecFuel,$B3129)+SUMIF($B$736:$B$744,$B3129,R$736:R$744)</f>
        <v/>
      </c>
      <c r="S3129" s="53">
        <f>SUMIFS(S$983:S$3041,SecVar,"co2",SecFuel,$B3129)+SUMIF($B$736:$B$744,$B3129,S$736:S$744)</f>
        <v/>
      </c>
      <c r="T3129" s="53">
        <f>SUMIFS(T$983:T$3041,SecVar,"co2",SecFuel,$B3129)+SUMIF($B$736:$B$744,$B3129,T$736:T$744)</f>
        <v/>
      </c>
      <c r="U3129" s="53">
        <f>SUMIFS(U$983:U$3041,SecVar,"co2",SecFuel,$B3129)+SUMIF($B$736:$B$744,$B3129,U$736:U$744)</f>
        <v/>
      </c>
      <c r="V3129" s="53">
        <f>SUMIFS(V$983:V$3041,SecVar,"co2",SecFuel,$B3129)+SUMIF($B$736:$B$744,$B3129,V$736:V$744)</f>
        <v/>
      </c>
      <c r="W3129" s="53">
        <f>SUMIFS(W$983:W$3041,SecVar,"co2",SecFuel,$B3129)+SUMIF($B$736:$B$744,$B3129,W$736:W$744)</f>
        <v/>
      </c>
      <c r="X3129" s="53">
        <f>SUMIFS(X$983:X$3041,SecVar,"co2",SecFuel,$B3129)+SUMIF($B$736:$B$744,$B3129,X$736:X$744)</f>
        <v/>
      </c>
      <c r="Y3129" s="53">
        <f>SUMIFS(Y$983:Y$3041,SecVar,"co2",SecFuel,$B3129)+SUMIF($B$736:$B$744,$B3129,Y$736:Y$744)</f>
        <v/>
      </c>
      <c r="Z3129" s="53">
        <f>SUMIFS(Z$983:Z$3041,SecVar,"co2",SecFuel,$B3129)+SUMIF($B$736:$B$744,$B3129,Z$736:Z$744)</f>
        <v/>
      </c>
      <c r="AA3129" s="53">
        <f>SUMIFS(AA$983:AA$3041,SecVar,"co2",SecFuel,$B3129)+SUMIF($B$736:$B$744,$B3129,AA$736:AA$744)</f>
        <v/>
      </c>
      <c r="AB3129" s="53">
        <f>SUMIFS(AB$983:AB$3041,SecVar,"co2",SecFuel,$B3129)+SUMIF($B$736:$B$744,$B3129,AB$736:AB$744)</f>
        <v/>
      </c>
      <c r="AC3129" s="53">
        <f>SUMIFS(AC$983:AC$3041,SecVar,"co2",SecFuel,$B3129)+SUMIF($B$736:$B$744,$B3129,AC$736:AC$744)</f>
        <v/>
      </c>
      <c r="AD3129" s="53">
        <f>SUMIFS(AD$983:AD$3041,SecVar,"co2",SecFuel,$B3129)+SUMIF($B$736:$B$744,$B3129,AD$736:AD$744)</f>
        <v/>
      </c>
      <c r="AF3129" s="11">
        <f>CodePrefix&amp;$A3129&amp;IF($C3129="","","."&amp;$C3129&amp;"."&amp;$B3129)&amp;INDEX(VarEnd,MATCH($A3129,VarKey,0))&amp;AF$5</f>
        <v/>
      </c>
      <c r="AG3129" s="52">
        <f>SUMIFS(AG$983:AG$3041,SecVar,"co2",SecFuel,$B3129)+SUMIF($B$736:$B$744,$B3129,AG$736:AG$744)</f>
        <v/>
      </c>
      <c r="AH3129" s="53">
        <f>SUMIFS(AH$983:AH$3041,SecVar,"co2",SecFuel,$B3129)+SUMIF($B$736:$B$744,$B3129,AH$736:AH$744)</f>
        <v/>
      </c>
      <c r="AI3129" s="53">
        <f>SUMIFS(AI$983:AI$3041,SecVar,"co2",SecFuel,$B3129)+SUMIF($B$736:$B$744,$B3129,AI$736:AI$744)</f>
        <v/>
      </c>
      <c r="AJ3129" s="53">
        <f>SUMIFS(AJ$983:AJ$3041,SecVar,"co2",SecFuel,$B3129)+SUMIF($B$736:$B$744,$B3129,AJ$736:AJ$744)</f>
        <v/>
      </c>
      <c r="AK3129" s="53">
        <f>SUMIFS(AK$983:AK$3041,SecVar,"co2",SecFuel,$B3129)+SUMIF($B$736:$B$744,$B3129,AK$736:AK$744)</f>
        <v/>
      </c>
      <c r="AL3129" s="53">
        <f>SUMIFS(AL$983:AL$3041,SecVar,"co2",SecFuel,$B3129)+SUMIF($B$736:$B$744,$B3129,AL$736:AL$744)</f>
        <v/>
      </c>
      <c r="AM3129" s="53">
        <f>SUMIFS(AM$983:AM$3041,SecVar,"co2",SecFuel,$B3129)+SUMIF($B$736:$B$744,$B3129,AM$736:AM$744)</f>
        <v/>
      </c>
      <c r="AN3129" s="53">
        <f>SUMIFS(AN$983:AN$3041,SecVar,"co2",SecFuel,$B3129)+SUMIF($B$736:$B$744,$B3129,AN$736:AN$744)</f>
        <v/>
      </c>
      <c r="AO3129" s="53">
        <f>SUMIFS(AO$983:AO$3041,SecVar,"co2",SecFuel,$B3129)+SUMIF($B$736:$B$744,$B3129,AO$736:AO$744)</f>
        <v/>
      </c>
      <c r="AP3129" s="53">
        <f>SUMIFS(AP$983:AP$3041,SecVar,"co2",SecFuel,$B3129)+SUMIF($B$736:$B$744,$B3129,AP$736:AP$744)</f>
        <v/>
      </c>
      <c r="AQ3129" s="53">
        <f>SUMIFS(AQ$983:AQ$3041,SecVar,"co2",SecFuel,$B3129)+SUMIF($B$736:$B$744,$B3129,AQ$736:AQ$744)</f>
        <v/>
      </c>
      <c r="AR3129" s="53">
        <f>SUMIFS(AR$983:AR$3041,SecVar,"co2",SecFuel,$B3129)+SUMIF($B$736:$B$744,$B3129,AR$736:AR$744)</f>
        <v/>
      </c>
      <c r="AS3129" s="53">
        <f>SUMIFS(AS$983:AS$3041,SecVar,"co2",SecFuel,$B3129)+SUMIF($B$736:$B$744,$B3129,AS$736:AS$744)</f>
        <v/>
      </c>
      <c r="AT3129" s="53">
        <f>SUMIFS(AT$983:AT$3041,SecVar,"co2",SecFuel,$B3129)+SUMIF($B$736:$B$744,$B3129,AT$736:AT$744)</f>
        <v/>
      </c>
      <c r="AU3129" s="53">
        <f>SUMIFS(AU$983:AU$3041,SecVar,"co2",SecFuel,$B3129)+SUMIF($B$736:$B$744,$B3129,AU$736:AU$744)</f>
        <v/>
      </c>
      <c r="AV3129" s="53">
        <f>SUMIFS(AV$983:AV$3041,SecVar,"co2",SecFuel,$B3129)+SUMIF($B$736:$B$744,$B3129,AV$736:AV$744)</f>
        <v/>
      </c>
      <c r="AW3129" s="53">
        <f>SUMIFS(AW$983:AW$3041,SecVar,"co2",SecFuel,$B3129)+SUMIF($B$736:$B$744,$B3129,AW$736:AW$744)</f>
        <v/>
      </c>
      <c r="AX3129" s="53">
        <f>SUMIFS(AX$983:AX$3041,SecVar,"co2",SecFuel,$B3129)+SUMIF($B$736:$B$744,$B3129,AX$736:AX$744)</f>
        <v/>
      </c>
      <c r="AY3129" s="53">
        <f>SUMIFS(AY$983:AY$3041,SecVar,"co2",SecFuel,$B3129)+SUMIF($B$736:$B$744,$B3129,AY$736:AY$744)</f>
        <v/>
      </c>
    </row>
    <row r="3130" hidden="1" outlineLevel="1">
      <c r="A3130" s="14" t="inlineStr">
        <is>
          <t>co2</t>
        </is>
      </c>
      <c r="B3130" s="14" t="inlineStr">
        <is>
          <t>lpg</t>
        </is>
      </c>
      <c r="C3130" s="14" t="inlineStr">
        <is>
          <t>all</t>
        </is>
      </c>
      <c r="H3130" s="14">
        <f>INDEX(VarLab,MATCH($A3130,VarKey,0))&amp;INDEX(MemLab,MATCH($C3130&amp;"|"&amp;$B3130,MemKey,0))</f>
        <v/>
      </c>
      <c r="I3130" s="14">
        <f>INDEX(VarUnit,MATCH($A3130,VarKey,0))</f>
        <v/>
      </c>
      <c r="J3130" s="14">
        <f>INDEX(VarSrc,MATCH($A3130,VarKey,0))</f>
        <v/>
      </c>
      <c r="K3130" s="11">
        <f>CodePrefix&amp;$A3130&amp;IF($C3130="","","."&amp;$C3130&amp;"."&amp;$B3130)&amp;INDEX(VarEnd,MATCH($A3130,VarKey,0))&amp;K$5</f>
        <v/>
      </c>
      <c r="L3130" s="52">
        <f>SUMIFS(L$983:L$3041,SecVar,"co2",SecFuel,$B3130)+SUMIF($B$736:$B$744,$B3130,L$736:L$744)</f>
        <v/>
      </c>
      <c r="M3130" s="53">
        <f>SUMIFS(M$983:M$3041,SecVar,"co2",SecFuel,$B3130)+SUMIF($B$736:$B$744,$B3130,M$736:M$744)</f>
        <v/>
      </c>
      <c r="N3130" s="53">
        <f>SUMIFS(N$983:N$3041,SecVar,"co2",SecFuel,$B3130)+SUMIF($B$736:$B$744,$B3130,N$736:N$744)</f>
        <v/>
      </c>
      <c r="O3130" s="53">
        <f>SUMIFS(O$983:O$3041,SecVar,"co2",SecFuel,$B3130)+SUMIF($B$736:$B$744,$B3130,O$736:O$744)</f>
        <v/>
      </c>
      <c r="P3130" s="53">
        <f>SUMIFS(P$983:P$3041,SecVar,"co2",SecFuel,$B3130)+SUMIF($B$736:$B$744,$B3130,P$736:P$744)</f>
        <v/>
      </c>
      <c r="Q3130" s="53">
        <f>SUMIFS(Q$983:Q$3041,SecVar,"co2",SecFuel,$B3130)+SUMIF($B$736:$B$744,$B3130,Q$736:Q$744)</f>
        <v/>
      </c>
      <c r="R3130" s="53">
        <f>SUMIFS(R$983:R$3041,SecVar,"co2",SecFuel,$B3130)+SUMIF($B$736:$B$744,$B3130,R$736:R$744)</f>
        <v/>
      </c>
      <c r="S3130" s="53">
        <f>SUMIFS(S$983:S$3041,SecVar,"co2",SecFuel,$B3130)+SUMIF($B$736:$B$744,$B3130,S$736:S$744)</f>
        <v/>
      </c>
      <c r="T3130" s="53">
        <f>SUMIFS(T$983:T$3041,SecVar,"co2",SecFuel,$B3130)+SUMIF($B$736:$B$744,$B3130,T$736:T$744)</f>
        <v/>
      </c>
      <c r="U3130" s="53">
        <f>SUMIFS(U$983:U$3041,SecVar,"co2",SecFuel,$B3130)+SUMIF($B$736:$B$744,$B3130,U$736:U$744)</f>
        <v/>
      </c>
      <c r="V3130" s="53">
        <f>SUMIFS(V$983:V$3041,SecVar,"co2",SecFuel,$B3130)+SUMIF($B$736:$B$744,$B3130,V$736:V$744)</f>
        <v/>
      </c>
      <c r="W3130" s="53">
        <f>SUMIFS(W$983:W$3041,SecVar,"co2",SecFuel,$B3130)+SUMIF($B$736:$B$744,$B3130,W$736:W$744)</f>
        <v/>
      </c>
      <c r="X3130" s="53">
        <f>SUMIFS(X$983:X$3041,SecVar,"co2",SecFuel,$B3130)+SUMIF($B$736:$B$744,$B3130,X$736:X$744)</f>
        <v/>
      </c>
      <c r="Y3130" s="53">
        <f>SUMIFS(Y$983:Y$3041,SecVar,"co2",SecFuel,$B3130)+SUMIF($B$736:$B$744,$B3130,Y$736:Y$744)</f>
        <v/>
      </c>
      <c r="Z3130" s="53">
        <f>SUMIFS(Z$983:Z$3041,SecVar,"co2",SecFuel,$B3130)+SUMIF($B$736:$B$744,$B3130,Z$736:Z$744)</f>
        <v/>
      </c>
      <c r="AA3130" s="53">
        <f>SUMIFS(AA$983:AA$3041,SecVar,"co2",SecFuel,$B3130)+SUMIF($B$736:$B$744,$B3130,AA$736:AA$744)</f>
        <v/>
      </c>
      <c r="AB3130" s="53">
        <f>SUMIFS(AB$983:AB$3041,SecVar,"co2",SecFuel,$B3130)+SUMIF($B$736:$B$744,$B3130,AB$736:AB$744)</f>
        <v/>
      </c>
      <c r="AC3130" s="53">
        <f>SUMIFS(AC$983:AC$3041,SecVar,"co2",SecFuel,$B3130)+SUMIF($B$736:$B$744,$B3130,AC$736:AC$744)</f>
        <v/>
      </c>
      <c r="AD3130" s="53">
        <f>SUMIFS(AD$983:AD$3041,SecVar,"co2",SecFuel,$B3130)+SUMIF($B$736:$B$744,$B3130,AD$736:AD$744)</f>
        <v/>
      </c>
      <c r="AF3130" s="11">
        <f>CodePrefix&amp;$A3130&amp;IF($C3130="","","."&amp;$C3130&amp;"."&amp;$B3130)&amp;INDEX(VarEnd,MATCH($A3130,VarKey,0))&amp;AF$5</f>
        <v/>
      </c>
      <c r="AG3130" s="52">
        <f>SUMIFS(AG$983:AG$3041,SecVar,"co2",SecFuel,$B3130)+SUMIF($B$736:$B$744,$B3130,AG$736:AG$744)</f>
        <v/>
      </c>
      <c r="AH3130" s="53">
        <f>SUMIFS(AH$983:AH$3041,SecVar,"co2",SecFuel,$B3130)+SUMIF($B$736:$B$744,$B3130,AH$736:AH$744)</f>
        <v/>
      </c>
      <c r="AI3130" s="53">
        <f>SUMIFS(AI$983:AI$3041,SecVar,"co2",SecFuel,$B3130)+SUMIF($B$736:$B$744,$B3130,AI$736:AI$744)</f>
        <v/>
      </c>
      <c r="AJ3130" s="53">
        <f>SUMIFS(AJ$983:AJ$3041,SecVar,"co2",SecFuel,$B3130)+SUMIF($B$736:$B$744,$B3130,AJ$736:AJ$744)</f>
        <v/>
      </c>
      <c r="AK3130" s="53">
        <f>SUMIFS(AK$983:AK$3041,SecVar,"co2",SecFuel,$B3130)+SUMIF($B$736:$B$744,$B3130,AK$736:AK$744)</f>
        <v/>
      </c>
      <c r="AL3130" s="53">
        <f>SUMIFS(AL$983:AL$3041,SecVar,"co2",SecFuel,$B3130)+SUMIF($B$736:$B$744,$B3130,AL$736:AL$744)</f>
        <v/>
      </c>
      <c r="AM3130" s="53">
        <f>SUMIFS(AM$983:AM$3041,SecVar,"co2",SecFuel,$B3130)+SUMIF($B$736:$B$744,$B3130,AM$736:AM$744)</f>
        <v/>
      </c>
      <c r="AN3130" s="53">
        <f>SUMIFS(AN$983:AN$3041,SecVar,"co2",SecFuel,$B3130)+SUMIF($B$736:$B$744,$B3130,AN$736:AN$744)</f>
        <v/>
      </c>
      <c r="AO3130" s="53">
        <f>SUMIFS(AO$983:AO$3041,SecVar,"co2",SecFuel,$B3130)+SUMIF($B$736:$B$744,$B3130,AO$736:AO$744)</f>
        <v/>
      </c>
      <c r="AP3130" s="53">
        <f>SUMIFS(AP$983:AP$3041,SecVar,"co2",SecFuel,$B3130)+SUMIF($B$736:$B$744,$B3130,AP$736:AP$744)</f>
        <v/>
      </c>
      <c r="AQ3130" s="53">
        <f>SUMIFS(AQ$983:AQ$3041,SecVar,"co2",SecFuel,$B3130)+SUMIF($B$736:$B$744,$B3130,AQ$736:AQ$744)</f>
        <v/>
      </c>
      <c r="AR3130" s="53">
        <f>SUMIFS(AR$983:AR$3041,SecVar,"co2",SecFuel,$B3130)+SUMIF($B$736:$B$744,$B3130,AR$736:AR$744)</f>
        <v/>
      </c>
      <c r="AS3130" s="53">
        <f>SUMIFS(AS$983:AS$3041,SecVar,"co2",SecFuel,$B3130)+SUMIF($B$736:$B$744,$B3130,AS$736:AS$744)</f>
        <v/>
      </c>
      <c r="AT3130" s="53">
        <f>SUMIFS(AT$983:AT$3041,SecVar,"co2",SecFuel,$B3130)+SUMIF($B$736:$B$744,$B3130,AT$736:AT$744)</f>
        <v/>
      </c>
      <c r="AU3130" s="53">
        <f>SUMIFS(AU$983:AU$3041,SecVar,"co2",SecFuel,$B3130)+SUMIF($B$736:$B$744,$B3130,AU$736:AU$744)</f>
        <v/>
      </c>
      <c r="AV3130" s="53">
        <f>SUMIFS(AV$983:AV$3041,SecVar,"co2",SecFuel,$B3130)+SUMIF($B$736:$B$744,$B3130,AV$736:AV$744)</f>
        <v/>
      </c>
      <c r="AW3130" s="53">
        <f>SUMIFS(AW$983:AW$3041,SecVar,"co2",SecFuel,$B3130)+SUMIF($B$736:$B$744,$B3130,AW$736:AW$744)</f>
        <v/>
      </c>
      <c r="AX3130" s="53">
        <f>SUMIFS(AX$983:AX$3041,SecVar,"co2",SecFuel,$B3130)+SUMIF($B$736:$B$744,$B3130,AX$736:AX$744)</f>
        <v/>
      </c>
      <c r="AY3130" s="53">
        <f>SUMIFS(AY$983:AY$3041,SecVar,"co2",SecFuel,$B3130)+SUMIF($B$736:$B$744,$B3130,AY$736:AY$744)</f>
        <v/>
      </c>
    </row>
    <row r="3131" hidden="1" outlineLevel="1">
      <c r="A3131" s="14" t="inlineStr">
        <is>
          <t>co2</t>
        </is>
      </c>
      <c r="B3131" s="14" t="inlineStr">
        <is>
          <t>ker</t>
        </is>
      </c>
      <c r="C3131" s="14" t="inlineStr">
        <is>
          <t>all</t>
        </is>
      </c>
      <c r="H3131" s="14">
        <f>INDEX(VarLab,MATCH($A3131,VarKey,0))&amp;INDEX(MemLab,MATCH($C3131&amp;"|"&amp;$B3131,MemKey,0))</f>
        <v/>
      </c>
      <c r="I3131" s="14">
        <f>INDEX(VarUnit,MATCH($A3131,VarKey,0))</f>
        <v/>
      </c>
      <c r="J3131" s="14">
        <f>INDEX(VarSrc,MATCH($A3131,VarKey,0))</f>
        <v/>
      </c>
      <c r="K3131" s="11">
        <f>CodePrefix&amp;$A3131&amp;IF($C3131="","","."&amp;$C3131&amp;"."&amp;$B3131)&amp;INDEX(VarEnd,MATCH($A3131,VarKey,0))&amp;K$5</f>
        <v/>
      </c>
      <c r="L3131" s="52">
        <f>SUMIFS(L$983:L$3041,SecVar,"co2",SecFuel,$B3131)+SUMIF($B$736:$B$744,$B3131,L$736:L$744)</f>
        <v/>
      </c>
      <c r="M3131" s="53">
        <f>SUMIFS(M$983:M$3041,SecVar,"co2",SecFuel,$B3131)+SUMIF($B$736:$B$744,$B3131,M$736:M$744)</f>
        <v/>
      </c>
      <c r="N3131" s="53">
        <f>SUMIFS(N$983:N$3041,SecVar,"co2",SecFuel,$B3131)+SUMIF($B$736:$B$744,$B3131,N$736:N$744)</f>
        <v/>
      </c>
      <c r="O3131" s="53">
        <f>SUMIFS(O$983:O$3041,SecVar,"co2",SecFuel,$B3131)+SUMIF($B$736:$B$744,$B3131,O$736:O$744)</f>
        <v/>
      </c>
      <c r="P3131" s="53">
        <f>SUMIFS(P$983:P$3041,SecVar,"co2",SecFuel,$B3131)+SUMIF($B$736:$B$744,$B3131,P$736:P$744)</f>
        <v/>
      </c>
      <c r="Q3131" s="53">
        <f>SUMIFS(Q$983:Q$3041,SecVar,"co2",SecFuel,$B3131)+SUMIF($B$736:$B$744,$B3131,Q$736:Q$744)</f>
        <v/>
      </c>
      <c r="R3131" s="53">
        <f>SUMIFS(R$983:R$3041,SecVar,"co2",SecFuel,$B3131)+SUMIF($B$736:$B$744,$B3131,R$736:R$744)</f>
        <v/>
      </c>
      <c r="S3131" s="53">
        <f>SUMIFS(S$983:S$3041,SecVar,"co2",SecFuel,$B3131)+SUMIF($B$736:$B$744,$B3131,S$736:S$744)</f>
        <v/>
      </c>
      <c r="T3131" s="53">
        <f>SUMIFS(T$983:T$3041,SecVar,"co2",SecFuel,$B3131)+SUMIF($B$736:$B$744,$B3131,T$736:T$744)</f>
        <v/>
      </c>
      <c r="U3131" s="53">
        <f>SUMIFS(U$983:U$3041,SecVar,"co2",SecFuel,$B3131)+SUMIF($B$736:$B$744,$B3131,U$736:U$744)</f>
        <v/>
      </c>
      <c r="V3131" s="53">
        <f>SUMIFS(V$983:V$3041,SecVar,"co2",SecFuel,$B3131)+SUMIF($B$736:$B$744,$B3131,V$736:V$744)</f>
        <v/>
      </c>
      <c r="W3131" s="53">
        <f>SUMIFS(W$983:W$3041,SecVar,"co2",SecFuel,$B3131)+SUMIF($B$736:$B$744,$B3131,W$736:W$744)</f>
        <v/>
      </c>
      <c r="X3131" s="53">
        <f>SUMIFS(X$983:X$3041,SecVar,"co2",SecFuel,$B3131)+SUMIF($B$736:$B$744,$B3131,X$736:X$744)</f>
        <v/>
      </c>
      <c r="Y3131" s="53">
        <f>SUMIFS(Y$983:Y$3041,SecVar,"co2",SecFuel,$B3131)+SUMIF($B$736:$B$744,$B3131,Y$736:Y$744)</f>
        <v/>
      </c>
      <c r="Z3131" s="53">
        <f>SUMIFS(Z$983:Z$3041,SecVar,"co2",SecFuel,$B3131)+SUMIF($B$736:$B$744,$B3131,Z$736:Z$744)</f>
        <v/>
      </c>
      <c r="AA3131" s="53">
        <f>SUMIFS(AA$983:AA$3041,SecVar,"co2",SecFuel,$B3131)+SUMIF($B$736:$B$744,$B3131,AA$736:AA$744)</f>
        <v/>
      </c>
      <c r="AB3131" s="53">
        <f>SUMIFS(AB$983:AB$3041,SecVar,"co2",SecFuel,$B3131)+SUMIF($B$736:$B$744,$B3131,AB$736:AB$744)</f>
        <v/>
      </c>
      <c r="AC3131" s="53">
        <f>SUMIFS(AC$983:AC$3041,SecVar,"co2",SecFuel,$B3131)+SUMIF($B$736:$B$744,$B3131,AC$736:AC$744)</f>
        <v/>
      </c>
      <c r="AD3131" s="53">
        <f>SUMIFS(AD$983:AD$3041,SecVar,"co2",SecFuel,$B3131)+SUMIF($B$736:$B$744,$B3131,AD$736:AD$744)</f>
        <v/>
      </c>
      <c r="AF3131" s="11">
        <f>CodePrefix&amp;$A3131&amp;IF($C3131="","","."&amp;$C3131&amp;"."&amp;$B3131)&amp;INDEX(VarEnd,MATCH($A3131,VarKey,0))&amp;AF$5</f>
        <v/>
      </c>
      <c r="AG3131" s="52">
        <f>SUMIFS(AG$983:AG$3041,SecVar,"co2",SecFuel,$B3131)+SUMIF($B$736:$B$744,$B3131,AG$736:AG$744)</f>
        <v/>
      </c>
      <c r="AH3131" s="53">
        <f>SUMIFS(AH$983:AH$3041,SecVar,"co2",SecFuel,$B3131)+SUMIF($B$736:$B$744,$B3131,AH$736:AH$744)</f>
        <v/>
      </c>
      <c r="AI3131" s="53">
        <f>SUMIFS(AI$983:AI$3041,SecVar,"co2",SecFuel,$B3131)+SUMIF($B$736:$B$744,$B3131,AI$736:AI$744)</f>
        <v/>
      </c>
      <c r="AJ3131" s="53">
        <f>SUMIFS(AJ$983:AJ$3041,SecVar,"co2",SecFuel,$B3131)+SUMIF($B$736:$B$744,$B3131,AJ$736:AJ$744)</f>
        <v/>
      </c>
      <c r="AK3131" s="53">
        <f>SUMIFS(AK$983:AK$3041,SecVar,"co2",SecFuel,$B3131)+SUMIF($B$736:$B$744,$B3131,AK$736:AK$744)</f>
        <v/>
      </c>
      <c r="AL3131" s="53">
        <f>SUMIFS(AL$983:AL$3041,SecVar,"co2",SecFuel,$B3131)+SUMIF($B$736:$B$744,$B3131,AL$736:AL$744)</f>
        <v/>
      </c>
      <c r="AM3131" s="53">
        <f>SUMIFS(AM$983:AM$3041,SecVar,"co2",SecFuel,$B3131)+SUMIF($B$736:$B$744,$B3131,AM$736:AM$744)</f>
        <v/>
      </c>
      <c r="AN3131" s="53">
        <f>SUMIFS(AN$983:AN$3041,SecVar,"co2",SecFuel,$B3131)+SUMIF($B$736:$B$744,$B3131,AN$736:AN$744)</f>
        <v/>
      </c>
      <c r="AO3131" s="53">
        <f>SUMIFS(AO$983:AO$3041,SecVar,"co2",SecFuel,$B3131)+SUMIF($B$736:$B$744,$B3131,AO$736:AO$744)</f>
        <v/>
      </c>
      <c r="AP3131" s="53">
        <f>SUMIFS(AP$983:AP$3041,SecVar,"co2",SecFuel,$B3131)+SUMIF($B$736:$B$744,$B3131,AP$736:AP$744)</f>
        <v/>
      </c>
      <c r="AQ3131" s="53">
        <f>SUMIFS(AQ$983:AQ$3041,SecVar,"co2",SecFuel,$B3131)+SUMIF($B$736:$B$744,$B3131,AQ$736:AQ$744)</f>
        <v/>
      </c>
      <c r="AR3131" s="53">
        <f>SUMIFS(AR$983:AR$3041,SecVar,"co2",SecFuel,$B3131)+SUMIF($B$736:$B$744,$B3131,AR$736:AR$744)</f>
        <v/>
      </c>
      <c r="AS3131" s="53">
        <f>SUMIFS(AS$983:AS$3041,SecVar,"co2",SecFuel,$B3131)+SUMIF($B$736:$B$744,$B3131,AS$736:AS$744)</f>
        <v/>
      </c>
      <c r="AT3131" s="53">
        <f>SUMIFS(AT$983:AT$3041,SecVar,"co2",SecFuel,$B3131)+SUMIF($B$736:$B$744,$B3131,AT$736:AT$744)</f>
        <v/>
      </c>
      <c r="AU3131" s="53">
        <f>SUMIFS(AU$983:AU$3041,SecVar,"co2",SecFuel,$B3131)+SUMIF($B$736:$B$744,$B3131,AU$736:AU$744)</f>
        <v/>
      </c>
      <c r="AV3131" s="53">
        <f>SUMIFS(AV$983:AV$3041,SecVar,"co2",SecFuel,$B3131)+SUMIF($B$736:$B$744,$B3131,AV$736:AV$744)</f>
        <v/>
      </c>
      <c r="AW3131" s="53">
        <f>SUMIFS(AW$983:AW$3041,SecVar,"co2",SecFuel,$B3131)+SUMIF($B$736:$B$744,$B3131,AW$736:AW$744)</f>
        <v/>
      </c>
      <c r="AX3131" s="53">
        <f>SUMIFS(AX$983:AX$3041,SecVar,"co2",SecFuel,$B3131)+SUMIF($B$736:$B$744,$B3131,AX$736:AX$744)</f>
        <v/>
      </c>
      <c r="AY3131" s="53">
        <f>SUMIFS(AY$983:AY$3041,SecVar,"co2",SecFuel,$B3131)+SUMIF($B$736:$B$744,$B3131,AY$736:AY$744)</f>
        <v/>
      </c>
    </row>
    <row r="3132" hidden="1" outlineLevel="1">
      <c r="A3132" s="14" t="inlineStr">
        <is>
          <t>co2</t>
        </is>
      </c>
      <c r="B3132" s="14" t="inlineStr">
        <is>
          <t>oop</t>
        </is>
      </c>
      <c r="C3132" s="14" t="inlineStr">
        <is>
          <t>all</t>
        </is>
      </c>
      <c r="H3132" s="14">
        <f>INDEX(VarLab,MATCH($A3132,VarKey,0))&amp;INDEX(MemLab,MATCH($C3132&amp;"|"&amp;$B3132,MemKey,0))</f>
        <v/>
      </c>
      <c r="I3132" s="14">
        <f>INDEX(VarUnit,MATCH($A3132,VarKey,0))</f>
        <v/>
      </c>
      <c r="J3132" s="14">
        <f>INDEX(VarSrc,MATCH($A3132,VarKey,0))</f>
        <v/>
      </c>
      <c r="K3132" s="11">
        <f>CodePrefix&amp;$A3132&amp;IF($C3132="","","."&amp;$C3132&amp;"."&amp;$B3132)&amp;INDEX(VarEnd,MATCH($A3132,VarKey,0))&amp;K$5</f>
        <v/>
      </c>
      <c r="L3132" s="52">
        <f>SUMIFS(L$983:L$3041,SecVar,"co2",SecFuel,$B3132)+SUMIF($B$736:$B$744,$B3132,L$736:L$744)</f>
        <v/>
      </c>
      <c r="M3132" s="53">
        <f>SUMIFS(M$983:M$3041,SecVar,"co2",SecFuel,$B3132)+SUMIF($B$736:$B$744,$B3132,M$736:M$744)</f>
        <v/>
      </c>
      <c r="N3132" s="53">
        <f>SUMIFS(N$983:N$3041,SecVar,"co2",SecFuel,$B3132)+SUMIF($B$736:$B$744,$B3132,N$736:N$744)</f>
        <v/>
      </c>
      <c r="O3132" s="53">
        <f>SUMIFS(O$983:O$3041,SecVar,"co2",SecFuel,$B3132)+SUMIF($B$736:$B$744,$B3132,O$736:O$744)</f>
        <v/>
      </c>
      <c r="P3132" s="53">
        <f>SUMIFS(P$983:P$3041,SecVar,"co2",SecFuel,$B3132)+SUMIF($B$736:$B$744,$B3132,P$736:P$744)</f>
        <v/>
      </c>
      <c r="Q3132" s="53">
        <f>SUMIFS(Q$983:Q$3041,SecVar,"co2",SecFuel,$B3132)+SUMIF($B$736:$B$744,$B3132,Q$736:Q$744)</f>
        <v/>
      </c>
      <c r="R3132" s="53">
        <f>SUMIFS(R$983:R$3041,SecVar,"co2",SecFuel,$B3132)+SUMIF($B$736:$B$744,$B3132,R$736:R$744)</f>
        <v/>
      </c>
      <c r="S3132" s="53">
        <f>SUMIFS(S$983:S$3041,SecVar,"co2",SecFuel,$B3132)+SUMIF($B$736:$B$744,$B3132,S$736:S$744)</f>
        <v/>
      </c>
      <c r="T3132" s="53">
        <f>SUMIFS(T$983:T$3041,SecVar,"co2",SecFuel,$B3132)+SUMIF($B$736:$B$744,$B3132,T$736:T$744)</f>
        <v/>
      </c>
      <c r="U3132" s="53">
        <f>SUMIFS(U$983:U$3041,SecVar,"co2",SecFuel,$B3132)+SUMIF($B$736:$B$744,$B3132,U$736:U$744)</f>
        <v/>
      </c>
      <c r="V3132" s="53">
        <f>SUMIFS(V$983:V$3041,SecVar,"co2",SecFuel,$B3132)+SUMIF($B$736:$B$744,$B3132,V$736:V$744)</f>
        <v/>
      </c>
      <c r="W3132" s="53">
        <f>SUMIFS(W$983:W$3041,SecVar,"co2",SecFuel,$B3132)+SUMIF($B$736:$B$744,$B3132,W$736:W$744)</f>
        <v/>
      </c>
      <c r="X3132" s="53">
        <f>SUMIFS(X$983:X$3041,SecVar,"co2",SecFuel,$B3132)+SUMIF($B$736:$B$744,$B3132,X$736:X$744)</f>
        <v/>
      </c>
      <c r="Y3132" s="53">
        <f>SUMIFS(Y$983:Y$3041,SecVar,"co2",SecFuel,$B3132)+SUMIF($B$736:$B$744,$B3132,Y$736:Y$744)</f>
        <v/>
      </c>
      <c r="Z3132" s="53">
        <f>SUMIFS(Z$983:Z$3041,SecVar,"co2",SecFuel,$B3132)+SUMIF($B$736:$B$744,$B3132,Z$736:Z$744)</f>
        <v/>
      </c>
      <c r="AA3132" s="53">
        <f>SUMIFS(AA$983:AA$3041,SecVar,"co2",SecFuel,$B3132)+SUMIF($B$736:$B$744,$B3132,AA$736:AA$744)</f>
        <v/>
      </c>
      <c r="AB3132" s="53">
        <f>SUMIFS(AB$983:AB$3041,SecVar,"co2",SecFuel,$B3132)+SUMIF($B$736:$B$744,$B3132,AB$736:AB$744)</f>
        <v/>
      </c>
      <c r="AC3132" s="53">
        <f>SUMIFS(AC$983:AC$3041,SecVar,"co2",SecFuel,$B3132)+SUMIF($B$736:$B$744,$B3132,AC$736:AC$744)</f>
        <v/>
      </c>
      <c r="AD3132" s="53">
        <f>SUMIFS(AD$983:AD$3041,SecVar,"co2",SecFuel,$B3132)+SUMIF($B$736:$B$744,$B3132,AD$736:AD$744)</f>
        <v/>
      </c>
      <c r="AF3132" s="11">
        <f>CodePrefix&amp;$A3132&amp;IF($C3132="","","."&amp;$C3132&amp;"."&amp;$B3132)&amp;INDEX(VarEnd,MATCH($A3132,VarKey,0))&amp;AF$5</f>
        <v/>
      </c>
      <c r="AG3132" s="52">
        <f>SUMIFS(AG$983:AG$3041,SecVar,"co2",SecFuel,$B3132)+SUMIF($B$736:$B$744,$B3132,AG$736:AG$744)</f>
        <v/>
      </c>
      <c r="AH3132" s="53">
        <f>SUMIFS(AH$983:AH$3041,SecVar,"co2",SecFuel,$B3132)+SUMIF($B$736:$B$744,$B3132,AH$736:AH$744)</f>
        <v/>
      </c>
      <c r="AI3132" s="53">
        <f>SUMIFS(AI$983:AI$3041,SecVar,"co2",SecFuel,$B3132)+SUMIF($B$736:$B$744,$B3132,AI$736:AI$744)</f>
        <v/>
      </c>
      <c r="AJ3132" s="53">
        <f>SUMIFS(AJ$983:AJ$3041,SecVar,"co2",SecFuel,$B3132)+SUMIF($B$736:$B$744,$B3132,AJ$736:AJ$744)</f>
        <v/>
      </c>
      <c r="AK3132" s="53">
        <f>SUMIFS(AK$983:AK$3041,SecVar,"co2",SecFuel,$B3132)+SUMIF($B$736:$B$744,$B3132,AK$736:AK$744)</f>
        <v/>
      </c>
      <c r="AL3132" s="53">
        <f>SUMIFS(AL$983:AL$3041,SecVar,"co2",SecFuel,$B3132)+SUMIF($B$736:$B$744,$B3132,AL$736:AL$744)</f>
        <v/>
      </c>
      <c r="AM3132" s="53">
        <f>SUMIFS(AM$983:AM$3041,SecVar,"co2",SecFuel,$B3132)+SUMIF($B$736:$B$744,$B3132,AM$736:AM$744)</f>
        <v/>
      </c>
      <c r="AN3132" s="53">
        <f>SUMIFS(AN$983:AN$3041,SecVar,"co2",SecFuel,$B3132)+SUMIF($B$736:$B$744,$B3132,AN$736:AN$744)</f>
        <v/>
      </c>
      <c r="AO3132" s="53">
        <f>SUMIFS(AO$983:AO$3041,SecVar,"co2",SecFuel,$B3132)+SUMIF($B$736:$B$744,$B3132,AO$736:AO$744)</f>
        <v/>
      </c>
      <c r="AP3132" s="53">
        <f>SUMIFS(AP$983:AP$3041,SecVar,"co2",SecFuel,$B3132)+SUMIF($B$736:$B$744,$B3132,AP$736:AP$744)</f>
        <v/>
      </c>
      <c r="AQ3132" s="53">
        <f>SUMIFS(AQ$983:AQ$3041,SecVar,"co2",SecFuel,$B3132)+SUMIF($B$736:$B$744,$B3132,AQ$736:AQ$744)</f>
        <v/>
      </c>
      <c r="AR3132" s="53">
        <f>SUMIFS(AR$983:AR$3041,SecVar,"co2",SecFuel,$B3132)+SUMIF($B$736:$B$744,$B3132,AR$736:AR$744)</f>
        <v/>
      </c>
      <c r="AS3132" s="53">
        <f>SUMIFS(AS$983:AS$3041,SecVar,"co2",SecFuel,$B3132)+SUMIF($B$736:$B$744,$B3132,AS$736:AS$744)</f>
        <v/>
      </c>
      <c r="AT3132" s="53">
        <f>SUMIFS(AT$983:AT$3041,SecVar,"co2",SecFuel,$B3132)+SUMIF($B$736:$B$744,$B3132,AT$736:AT$744)</f>
        <v/>
      </c>
      <c r="AU3132" s="53">
        <f>SUMIFS(AU$983:AU$3041,SecVar,"co2",SecFuel,$B3132)+SUMIF($B$736:$B$744,$B3132,AU$736:AU$744)</f>
        <v/>
      </c>
      <c r="AV3132" s="53">
        <f>SUMIFS(AV$983:AV$3041,SecVar,"co2",SecFuel,$B3132)+SUMIF($B$736:$B$744,$B3132,AV$736:AV$744)</f>
        <v/>
      </c>
      <c r="AW3132" s="53">
        <f>SUMIFS(AW$983:AW$3041,SecVar,"co2",SecFuel,$B3132)+SUMIF($B$736:$B$744,$B3132,AW$736:AW$744)</f>
        <v/>
      </c>
      <c r="AX3132" s="53">
        <f>SUMIFS(AX$983:AX$3041,SecVar,"co2",SecFuel,$B3132)+SUMIF($B$736:$B$744,$B3132,AX$736:AX$744)</f>
        <v/>
      </c>
      <c r="AY3132" s="53">
        <f>SUMIFS(AY$983:AY$3041,SecVar,"co2",SecFuel,$B3132)+SUMIF($B$736:$B$744,$B3132,AY$736:AY$744)</f>
        <v/>
      </c>
    </row>
    <row r="3133" hidden="1" outlineLevel="1">
      <c r="A3133" s="14" t="inlineStr">
        <is>
          <t>co2</t>
        </is>
      </c>
      <c r="B3133" s="14" t="inlineStr">
        <is>
          <t>bio</t>
        </is>
      </c>
      <c r="C3133" s="14" t="inlineStr">
        <is>
          <t>all</t>
        </is>
      </c>
      <c r="H3133" s="14">
        <f>INDEX(VarLab,MATCH($A3133,VarKey,0))&amp;INDEX(MemLab,MATCH($C3133&amp;"|"&amp;$B3133,MemKey,0))</f>
        <v/>
      </c>
      <c r="I3133" s="14">
        <f>INDEX(VarUnit,MATCH($A3133,VarKey,0))</f>
        <v/>
      </c>
      <c r="J3133" s="14">
        <f>INDEX(VarSrc,MATCH($A3133,VarKey,0))</f>
        <v/>
      </c>
      <c r="K3133" s="11">
        <f>CodePrefix&amp;$A3133&amp;IF($C3133="","","."&amp;$C3133&amp;"."&amp;$B3133)&amp;INDEX(VarEnd,MATCH($A3133,VarKey,0))&amp;K$5</f>
        <v/>
      </c>
      <c r="L3133" s="52">
        <f>SUMIFS(L$983:L$3041,SecVar,"co2",SecFuel,$B3133)+SUMIF($B$736:$B$744,$B3133,L$736:L$744)</f>
        <v/>
      </c>
      <c r="M3133" s="53">
        <f>SUMIFS(M$983:M$3041,SecVar,"co2",SecFuel,$B3133)+SUMIF($B$736:$B$744,$B3133,M$736:M$744)</f>
        <v/>
      </c>
      <c r="N3133" s="53">
        <f>SUMIFS(N$983:N$3041,SecVar,"co2",SecFuel,$B3133)+SUMIF($B$736:$B$744,$B3133,N$736:N$744)</f>
        <v/>
      </c>
      <c r="O3133" s="53">
        <f>SUMIFS(O$983:O$3041,SecVar,"co2",SecFuel,$B3133)+SUMIF($B$736:$B$744,$B3133,O$736:O$744)</f>
        <v/>
      </c>
      <c r="P3133" s="53">
        <f>SUMIFS(P$983:P$3041,SecVar,"co2",SecFuel,$B3133)+SUMIF($B$736:$B$744,$B3133,P$736:P$744)</f>
        <v/>
      </c>
      <c r="Q3133" s="53">
        <f>SUMIFS(Q$983:Q$3041,SecVar,"co2",SecFuel,$B3133)+SUMIF($B$736:$B$744,$B3133,Q$736:Q$744)</f>
        <v/>
      </c>
      <c r="R3133" s="53">
        <f>SUMIFS(R$983:R$3041,SecVar,"co2",SecFuel,$B3133)+SUMIF($B$736:$B$744,$B3133,R$736:R$744)</f>
        <v/>
      </c>
      <c r="S3133" s="53">
        <f>SUMIFS(S$983:S$3041,SecVar,"co2",SecFuel,$B3133)+SUMIF($B$736:$B$744,$B3133,S$736:S$744)</f>
        <v/>
      </c>
      <c r="T3133" s="53">
        <f>SUMIFS(T$983:T$3041,SecVar,"co2",SecFuel,$B3133)+SUMIF($B$736:$B$744,$B3133,T$736:T$744)</f>
        <v/>
      </c>
      <c r="U3133" s="53">
        <f>SUMIFS(U$983:U$3041,SecVar,"co2",SecFuel,$B3133)+SUMIF($B$736:$B$744,$B3133,U$736:U$744)</f>
        <v/>
      </c>
      <c r="V3133" s="53">
        <f>SUMIFS(V$983:V$3041,SecVar,"co2",SecFuel,$B3133)+SUMIF($B$736:$B$744,$B3133,V$736:V$744)</f>
        <v/>
      </c>
      <c r="W3133" s="53">
        <f>SUMIFS(W$983:W$3041,SecVar,"co2",SecFuel,$B3133)+SUMIF($B$736:$B$744,$B3133,W$736:W$744)</f>
        <v/>
      </c>
      <c r="X3133" s="53">
        <f>SUMIFS(X$983:X$3041,SecVar,"co2",SecFuel,$B3133)+SUMIF($B$736:$B$744,$B3133,X$736:X$744)</f>
        <v/>
      </c>
      <c r="Y3133" s="53">
        <f>SUMIFS(Y$983:Y$3041,SecVar,"co2",SecFuel,$B3133)+SUMIF($B$736:$B$744,$B3133,Y$736:Y$744)</f>
        <v/>
      </c>
      <c r="Z3133" s="53">
        <f>SUMIFS(Z$983:Z$3041,SecVar,"co2",SecFuel,$B3133)+SUMIF($B$736:$B$744,$B3133,Z$736:Z$744)</f>
        <v/>
      </c>
      <c r="AA3133" s="53">
        <f>SUMIFS(AA$983:AA$3041,SecVar,"co2",SecFuel,$B3133)+SUMIF($B$736:$B$744,$B3133,AA$736:AA$744)</f>
        <v/>
      </c>
      <c r="AB3133" s="53">
        <f>SUMIFS(AB$983:AB$3041,SecVar,"co2",SecFuel,$B3133)+SUMIF($B$736:$B$744,$B3133,AB$736:AB$744)</f>
        <v/>
      </c>
      <c r="AC3133" s="53">
        <f>SUMIFS(AC$983:AC$3041,SecVar,"co2",SecFuel,$B3133)+SUMIF($B$736:$B$744,$B3133,AC$736:AC$744)</f>
        <v/>
      </c>
      <c r="AD3133" s="53">
        <f>SUMIFS(AD$983:AD$3041,SecVar,"co2",SecFuel,$B3133)+SUMIF($B$736:$B$744,$B3133,AD$736:AD$744)</f>
        <v/>
      </c>
      <c r="AF3133" s="11">
        <f>CodePrefix&amp;$A3133&amp;IF($C3133="","","."&amp;$C3133&amp;"."&amp;$B3133)&amp;INDEX(VarEnd,MATCH($A3133,VarKey,0))&amp;AF$5</f>
        <v/>
      </c>
      <c r="AG3133" s="52">
        <f>SUMIFS(AG$983:AG$3041,SecVar,"co2",SecFuel,$B3133)+SUMIF($B$736:$B$744,$B3133,AG$736:AG$744)</f>
        <v/>
      </c>
      <c r="AH3133" s="53">
        <f>SUMIFS(AH$983:AH$3041,SecVar,"co2",SecFuel,$B3133)+SUMIF($B$736:$B$744,$B3133,AH$736:AH$744)</f>
        <v/>
      </c>
      <c r="AI3133" s="53">
        <f>SUMIFS(AI$983:AI$3041,SecVar,"co2",SecFuel,$B3133)+SUMIF($B$736:$B$744,$B3133,AI$736:AI$744)</f>
        <v/>
      </c>
      <c r="AJ3133" s="53">
        <f>SUMIFS(AJ$983:AJ$3041,SecVar,"co2",SecFuel,$B3133)+SUMIF($B$736:$B$744,$B3133,AJ$736:AJ$744)</f>
        <v/>
      </c>
      <c r="AK3133" s="53">
        <f>SUMIFS(AK$983:AK$3041,SecVar,"co2",SecFuel,$B3133)+SUMIF($B$736:$B$744,$B3133,AK$736:AK$744)</f>
        <v/>
      </c>
      <c r="AL3133" s="53">
        <f>SUMIFS(AL$983:AL$3041,SecVar,"co2",SecFuel,$B3133)+SUMIF($B$736:$B$744,$B3133,AL$736:AL$744)</f>
        <v/>
      </c>
      <c r="AM3133" s="53">
        <f>SUMIFS(AM$983:AM$3041,SecVar,"co2",SecFuel,$B3133)+SUMIF($B$736:$B$744,$B3133,AM$736:AM$744)</f>
        <v/>
      </c>
      <c r="AN3133" s="53">
        <f>SUMIFS(AN$983:AN$3041,SecVar,"co2",SecFuel,$B3133)+SUMIF($B$736:$B$744,$B3133,AN$736:AN$744)</f>
        <v/>
      </c>
      <c r="AO3133" s="53">
        <f>SUMIFS(AO$983:AO$3041,SecVar,"co2",SecFuel,$B3133)+SUMIF($B$736:$B$744,$B3133,AO$736:AO$744)</f>
        <v/>
      </c>
      <c r="AP3133" s="53">
        <f>SUMIFS(AP$983:AP$3041,SecVar,"co2",SecFuel,$B3133)+SUMIF($B$736:$B$744,$B3133,AP$736:AP$744)</f>
        <v/>
      </c>
      <c r="AQ3133" s="53">
        <f>SUMIFS(AQ$983:AQ$3041,SecVar,"co2",SecFuel,$B3133)+SUMIF($B$736:$B$744,$B3133,AQ$736:AQ$744)</f>
        <v/>
      </c>
      <c r="AR3133" s="53">
        <f>SUMIFS(AR$983:AR$3041,SecVar,"co2",SecFuel,$B3133)+SUMIF($B$736:$B$744,$B3133,AR$736:AR$744)</f>
        <v/>
      </c>
      <c r="AS3133" s="53">
        <f>SUMIFS(AS$983:AS$3041,SecVar,"co2",SecFuel,$B3133)+SUMIF($B$736:$B$744,$B3133,AS$736:AS$744)</f>
        <v/>
      </c>
      <c r="AT3133" s="53">
        <f>SUMIFS(AT$983:AT$3041,SecVar,"co2",SecFuel,$B3133)+SUMIF($B$736:$B$744,$B3133,AT$736:AT$744)</f>
        <v/>
      </c>
      <c r="AU3133" s="53">
        <f>SUMIFS(AU$983:AU$3041,SecVar,"co2",SecFuel,$B3133)+SUMIF($B$736:$B$744,$B3133,AU$736:AU$744)</f>
        <v/>
      </c>
      <c r="AV3133" s="53">
        <f>SUMIFS(AV$983:AV$3041,SecVar,"co2",SecFuel,$B3133)+SUMIF($B$736:$B$744,$B3133,AV$736:AV$744)</f>
        <v/>
      </c>
      <c r="AW3133" s="53">
        <f>SUMIFS(AW$983:AW$3041,SecVar,"co2",SecFuel,$B3133)+SUMIF($B$736:$B$744,$B3133,AW$736:AW$744)</f>
        <v/>
      </c>
      <c r="AX3133" s="53">
        <f>SUMIFS(AX$983:AX$3041,SecVar,"co2",SecFuel,$B3133)+SUMIF($B$736:$B$744,$B3133,AX$736:AX$744)</f>
        <v/>
      </c>
      <c r="AY3133" s="53">
        <f>SUMIFS(AY$983:AY$3041,SecVar,"co2",SecFuel,$B3133)+SUMIF($B$736:$B$744,$B3133,AY$736:AY$744)</f>
        <v/>
      </c>
    </row>
    <row r="3134" hidden="1" outlineLevel="1">
      <c r="A3134" s="14" t="inlineStr">
        <is>
          <t>co2.ref</t>
        </is>
      </c>
      <c r="B3134" s="14" t="inlineStr">
        <is>
          <t>all</t>
        </is>
      </c>
      <c r="C3134" s="14" t="inlineStr">
        <is>
          <t>all</t>
        </is>
      </c>
      <c r="H3134" s="14">
        <f>INDEX(VarLab,MATCH($A3134,VarKey,0))&amp;INDEX(MemLab,MATCH($C3134&amp;"|"&amp;$B3134,MemKey,0))</f>
        <v/>
      </c>
      <c r="I3134" s="14">
        <f>INDEX(VarUnit,MATCH($A3134,VarKey,0))</f>
        <v/>
      </c>
      <c r="J3134" s="14">
        <f>INDEX(VarSrc,MATCH($A3134,VarKey,0))</f>
        <v/>
      </c>
      <c r="K3134" s="11">
        <f>CodePrefix&amp;$A3134&amp;IF($C3134="","","."&amp;$C3134&amp;"."&amp;$B3134)&amp;INDEX(VarEnd,MATCH($A3134,VarKey,0))&amp;K$5</f>
        <v/>
      </c>
      <c r="L3134" s="52">
        <f>INDEX($K3120:$JB3120,MATCH(L$4,$K$4:$JB$4,0))</f>
        <v/>
      </c>
      <c r="M3134" s="53">
        <f>INDEX($K3120:$JB3120,MATCH(M$4,$K$4:$JB$4,0))</f>
        <v/>
      </c>
      <c r="N3134" s="53">
        <f>INDEX($K3120:$JB3120,MATCH(N$4,$K$4:$JB$4,0))</f>
        <v/>
      </c>
      <c r="O3134" s="53">
        <f>INDEX($K3120:$JB3120,MATCH(O$4,$K$4:$JB$4,0))</f>
        <v/>
      </c>
      <c r="P3134" s="53">
        <f>INDEX($K3120:$JB3120,MATCH(P$4,$K$4:$JB$4,0))</f>
        <v/>
      </c>
      <c r="Q3134" s="53">
        <f>INDEX($K3120:$JB3120,MATCH(Q$4,$K$4:$JB$4,0))</f>
        <v/>
      </c>
      <c r="R3134" s="53">
        <f>INDEX($K3120:$JB3120,MATCH(R$4,$K$4:$JB$4,0))</f>
        <v/>
      </c>
      <c r="S3134" s="53">
        <f>INDEX($K3120:$JB3120,MATCH(S$4,$K$4:$JB$4,0))</f>
        <v/>
      </c>
      <c r="T3134" s="53">
        <f>INDEX($K3120:$JB3120,MATCH(T$4,$K$4:$JB$4,0))</f>
        <v/>
      </c>
      <c r="U3134" s="53">
        <f>INDEX($K3120:$JB3120,MATCH(U$4,$K$4:$JB$4,0))</f>
        <v/>
      </c>
      <c r="V3134" s="53">
        <f>INDEX($K3120:$JB3120,MATCH(V$4,$K$4:$JB$4,0))</f>
        <v/>
      </c>
      <c r="W3134" s="53">
        <f>INDEX($K3120:$JB3120,MATCH(W$4,$K$4:$JB$4,0))</f>
        <v/>
      </c>
      <c r="X3134" s="53">
        <f>INDEX($K3120:$JB3120,MATCH(X$4,$K$4:$JB$4,0))</f>
        <v/>
      </c>
      <c r="Y3134" s="53">
        <f>INDEX($K3120:$JB3120,MATCH(Y$4,$K$4:$JB$4,0))</f>
        <v/>
      </c>
      <c r="Z3134" s="53">
        <f>INDEX($K3120:$JB3120,MATCH(Z$4,$K$4:$JB$4,0))</f>
        <v/>
      </c>
      <c r="AA3134" s="53">
        <f>INDEX($K3120:$JB3120,MATCH(AA$4,$K$4:$JB$4,0))</f>
        <v/>
      </c>
      <c r="AB3134" s="53">
        <f>INDEX($K3120:$JB3120,MATCH(AB$4,$K$4:$JB$4,0))</f>
        <v/>
      </c>
      <c r="AC3134" s="53">
        <f>INDEX($K3120:$JB3120,MATCH(AC$4,$K$4:$JB$4,0))</f>
        <v/>
      </c>
      <c r="AD3134" s="53">
        <f>INDEX($K3120:$JB3120,MATCH(AD$4,$K$4:$JB$4,0))</f>
        <v/>
      </c>
      <c r="AF3134" s="11">
        <f>CodePrefix&amp;$A3134&amp;IF($C3134="","","."&amp;$C3134&amp;"."&amp;$B3134)&amp;INDEX(VarEnd,MATCH($A3134,VarKey,0))&amp;AF$5</f>
        <v/>
      </c>
      <c r="AG3134" s="52">
        <f>INDEX($K3120:$JB3120,MATCH(AG$4,$K$4:$JB$4,0))</f>
        <v/>
      </c>
      <c r="AH3134" s="53">
        <f>INDEX($K3120:$JB3120,MATCH(AH$4,$K$4:$JB$4,0))</f>
        <v/>
      </c>
      <c r="AI3134" s="53">
        <f>INDEX($K3120:$JB3120,MATCH(AI$4,$K$4:$JB$4,0))</f>
        <v/>
      </c>
      <c r="AJ3134" s="53">
        <f>INDEX($K3120:$JB3120,MATCH(AJ$4,$K$4:$JB$4,0))</f>
        <v/>
      </c>
      <c r="AK3134" s="53">
        <f>INDEX($K3120:$JB3120,MATCH(AK$4,$K$4:$JB$4,0))</f>
        <v/>
      </c>
      <c r="AL3134" s="53">
        <f>INDEX($K3120:$JB3120,MATCH(AL$4,$K$4:$JB$4,0))</f>
        <v/>
      </c>
      <c r="AM3134" s="53">
        <f>INDEX($K3120:$JB3120,MATCH(AM$4,$K$4:$JB$4,0))</f>
        <v/>
      </c>
      <c r="AN3134" s="53">
        <f>INDEX($K3120:$JB3120,MATCH(AN$4,$K$4:$JB$4,0))</f>
        <v/>
      </c>
      <c r="AO3134" s="53">
        <f>INDEX($K3120:$JB3120,MATCH(AO$4,$K$4:$JB$4,0))</f>
        <v/>
      </c>
      <c r="AP3134" s="53">
        <f>INDEX($K3120:$JB3120,MATCH(AP$4,$K$4:$JB$4,0))</f>
        <v/>
      </c>
      <c r="AQ3134" s="53">
        <f>INDEX($K3120:$JB3120,MATCH(AQ$4,$K$4:$JB$4,0))</f>
        <v/>
      </c>
      <c r="AR3134" s="53">
        <f>INDEX($K3120:$JB3120,MATCH(AR$4,$K$4:$JB$4,0))</f>
        <v/>
      </c>
      <c r="AS3134" s="53">
        <f>INDEX($K3120:$JB3120,MATCH(AS$4,$K$4:$JB$4,0))</f>
        <v/>
      </c>
      <c r="AT3134" s="53">
        <f>INDEX($K3120:$JB3120,MATCH(AT$4,$K$4:$JB$4,0))</f>
        <v/>
      </c>
      <c r="AU3134" s="53">
        <f>INDEX($K3120:$JB3120,MATCH(AU$4,$K$4:$JB$4,0))</f>
        <v/>
      </c>
      <c r="AV3134" s="53">
        <f>INDEX($K3120:$JB3120,MATCH(AV$4,$K$4:$JB$4,0))</f>
        <v/>
      </c>
      <c r="AW3134" s="53">
        <f>INDEX($K3120:$JB3120,MATCH(AW$4,$K$4:$JB$4,0))</f>
        <v/>
      </c>
      <c r="AX3134" s="53">
        <f>INDEX($K3120:$JB3120,MATCH(AX$4,$K$4:$JB$4,0))</f>
        <v/>
      </c>
      <c r="AY3134" s="53">
        <f>INDEX($K3120:$JB3120,MATCH(AY$4,$K$4:$JB$4,0))</f>
        <v/>
      </c>
    </row>
    <row r="3135" collapsed="1">
      <c r="A3135" s="1" t="inlineStr">
        <is>
          <t>co2.chg</t>
        </is>
      </c>
      <c r="B3135" s="1" t="inlineStr">
        <is>
          <t>all</t>
        </is>
      </c>
      <c r="C3135" s="1" t="inlineStr">
        <is>
          <t>all</t>
        </is>
      </c>
      <c r="H3135" s="1">
        <f>INDEX(VarLab,MATCH($A3135,VarKey,0))&amp;INDEX(MemLab,MATCH($C3135&amp;"|"&amp;$B3135,MemKey,0))</f>
        <v/>
      </c>
      <c r="I3135" s="1">
        <f>INDEX(VarUnit,MATCH($A3135,VarKey,0))</f>
        <v/>
      </c>
      <c r="J3135" s="1">
        <f>INDEX(VarSrc,MATCH($A3135,VarKey,0))</f>
        <v/>
      </c>
      <c r="K3135" s="17">
        <f>CodePrefix&amp;$A3135&amp;IF($C3135="","","."&amp;$C3135&amp;"."&amp;$B3135)&amp;INDEX(VarEnd,MATCH($A3135,VarKey,0))&amp;K$5</f>
        <v/>
      </c>
      <c r="L3135" s="66">
        <f>L3120-L3134</f>
        <v/>
      </c>
      <c r="M3135" s="67">
        <f>M3120-M3134</f>
        <v/>
      </c>
      <c r="N3135" s="67">
        <f>N3120-N3134</f>
        <v/>
      </c>
      <c r="O3135" s="67">
        <f>O3120-O3134</f>
        <v/>
      </c>
      <c r="P3135" s="67">
        <f>P3120-P3134</f>
        <v/>
      </c>
      <c r="Q3135" s="67">
        <f>Q3120-Q3134</f>
        <v/>
      </c>
      <c r="R3135" s="67">
        <f>R3120-R3134</f>
        <v/>
      </c>
      <c r="S3135" s="67">
        <f>S3120-S3134</f>
        <v/>
      </c>
      <c r="T3135" s="67">
        <f>T3120-T3134</f>
        <v/>
      </c>
      <c r="U3135" s="67">
        <f>U3120-U3134</f>
        <v/>
      </c>
      <c r="V3135" s="67">
        <f>V3120-V3134</f>
        <v/>
      </c>
      <c r="W3135" s="67">
        <f>W3120-W3134</f>
        <v/>
      </c>
      <c r="X3135" s="67">
        <f>X3120-X3134</f>
        <v/>
      </c>
      <c r="Y3135" s="67">
        <f>Y3120-Y3134</f>
        <v/>
      </c>
      <c r="Z3135" s="67">
        <f>Z3120-Z3134</f>
        <v/>
      </c>
      <c r="AA3135" s="67">
        <f>AA3120-AA3134</f>
        <v/>
      </c>
      <c r="AB3135" s="67">
        <f>AB3120-AB3134</f>
        <v/>
      </c>
      <c r="AC3135" s="67">
        <f>AC3120-AC3134</f>
        <v/>
      </c>
      <c r="AD3135" s="67">
        <f>AD3120-AD3134</f>
        <v/>
      </c>
      <c r="AF3135" s="17">
        <f>CodePrefix&amp;$A3135&amp;IF($C3135="","","."&amp;$C3135&amp;"."&amp;$B3135)&amp;INDEX(VarEnd,MATCH($A3135,VarKey,0))&amp;AF$5</f>
        <v/>
      </c>
      <c r="AG3135" s="66">
        <f>AG3120-AG3134</f>
        <v/>
      </c>
      <c r="AH3135" s="67">
        <f>AH3120-AH3134</f>
        <v/>
      </c>
      <c r="AI3135" s="67">
        <f>AI3120-AI3134</f>
        <v/>
      </c>
      <c r="AJ3135" s="67">
        <f>AJ3120-AJ3134</f>
        <v/>
      </c>
      <c r="AK3135" s="67">
        <f>AK3120-AK3134</f>
        <v/>
      </c>
      <c r="AL3135" s="67">
        <f>AL3120-AL3134</f>
        <v/>
      </c>
      <c r="AM3135" s="67">
        <f>AM3120-AM3134</f>
        <v/>
      </c>
      <c r="AN3135" s="67">
        <f>AN3120-AN3134</f>
        <v/>
      </c>
      <c r="AO3135" s="67">
        <f>AO3120-AO3134</f>
        <v/>
      </c>
      <c r="AP3135" s="67">
        <f>AP3120-AP3134</f>
        <v/>
      </c>
      <c r="AQ3135" s="67">
        <f>AQ3120-AQ3134</f>
        <v/>
      </c>
      <c r="AR3135" s="67">
        <f>AR3120-AR3134</f>
        <v/>
      </c>
      <c r="AS3135" s="67">
        <f>AS3120-AS3134</f>
        <v/>
      </c>
      <c r="AT3135" s="67">
        <f>AT3120-AT3134</f>
        <v/>
      </c>
      <c r="AU3135" s="67">
        <f>AU3120-AU3134</f>
        <v/>
      </c>
      <c r="AV3135" s="67">
        <f>AV3120-AV3134</f>
        <v/>
      </c>
      <c r="AW3135" s="67">
        <f>AW3120-AW3134</f>
        <v/>
      </c>
      <c r="AX3135" s="67">
        <f>AX3120-AX3134</f>
        <v/>
      </c>
      <c r="AY3135" s="67">
        <f>AY3120-AY3134</f>
        <v/>
      </c>
    </row>
    <row r="3136">
      <c r="A3136" s="1" t="inlineStr">
        <is>
          <t>co2.pct</t>
        </is>
      </c>
      <c r="B3136" s="1" t="inlineStr">
        <is>
          <t>all</t>
        </is>
      </c>
      <c r="C3136" s="1" t="inlineStr">
        <is>
          <t>all</t>
        </is>
      </c>
      <c r="H3136" s="1">
        <f>INDEX(VarLab,MATCH($A3136,VarKey,0))&amp;INDEX(MemLab,MATCH($C3136&amp;"|"&amp;$B3136,MemKey,0))</f>
        <v/>
      </c>
      <c r="I3136" s="1">
        <f>INDEX(VarUnit,MATCH($A3136,VarKey,0))</f>
        <v/>
      </c>
      <c r="J3136" s="1">
        <f>INDEX(VarSrc,MATCH($A3136,VarKey,0))</f>
        <v/>
      </c>
      <c r="K3136" s="17">
        <f>CodePrefix&amp;$A3136&amp;IF($C3136="","","."&amp;$C3136&amp;"."&amp;$B3136)&amp;INDEX(VarEnd,MATCH($A3136,VarKey,0))&amp;K$5</f>
        <v/>
      </c>
      <c r="L3136" s="68">
        <f>L3120/L3134-1</f>
        <v/>
      </c>
      <c r="M3136" s="69">
        <f>M3120/M3134-1</f>
        <v/>
      </c>
      <c r="N3136" s="69">
        <f>N3120/N3134-1</f>
        <v/>
      </c>
      <c r="O3136" s="69">
        <f>O3120/O3134-1</f>
        <v/>
      </c>
      <c r="P3136" s="69">
        <f>P3120/P3134-1</f>
        <v/>
      </c>
      <c r="Q3136" s="69">
        <f>Q3120/Q3134-1</f>
        <v/>
      </c>
      <c r="R3136" s="69">
        <f>R3120/R3134-1</f>
        <v/>
      </c>
      <c r="S3136" s="69">
        <f>S3120/S3134-1</f>
        <v/>
      </c>
      <c r="T3136" s="69">
        <f>T3120/T3134-1</f>
        <v/>
      </c>
      <c r="U3136" s="69">
        <f>U3120/U3134-1</f>
        <v/>
      </c>
      <c r="V3136" s="69">
        <f>V3120/V3134-1</f>
        <v/>
      </c>
      <c r="W3136" s="69">
        <f>W3120/W3134-1</f>
        <v/>
      </c>
      <c r="X3136" s="69">
        <f>X3120/X3134-1</f>
        <v/>
      </c>
      <c r="Y3136" s="69">
        <f>Y3120/Y3134-1</f>
        <v/>
      </c>
      <c r="Z3136" s="69">
        <f>Z3120/Z3134-1</f>
        <v/>
      </c>
      <c r="AA3136" s="69">
        <f>AA3120/AA3134-1</f>
        <v/>
      </c>
      <c r="AB3136" s="69">
        <f>AB3120/AB3134-1</f>
        <v/>
      </c>
      <c r="AC3136" s="69">
        <f>AC3120/AC3134-1</f>
        <v/>
      </c>
      <c r="AD3136" s="69">
        <f>AD3120/AD3134-1</f>
        <v/>
      </c>
      <c r="AF3136" s="17">
        <f>CodePrefix&amp;$A3136&amp;IF($C3136="","","."&amp;$C3136&amp;"."&amp;$B3136)&amp;INDEX(VarEnd,MATCH($A3136,VarKey,0))&amp;AF$5</f>
        <v/>
      </c>
      <c r="AG3136" s="68">
        <f>AG3120/AG3134-1</f>
        <v/>
      </c>
      <c r="AH3136" s="69">
        <f>AH3120/AH3134-1</f>
        <v/>
      </c>
      <c r="AI3136" s="69">
        <f>AI3120/AI3134-1</f>
        <v/>
      </c>
      <c r="AJ3136" s="69">
        <f>AJ3120/AJ3134-1</f>
        <v/>
      </c>
      <c r="AK3136" s="69">
        <f>AK3120/AK3134-1</f>
        <v/>
      </c>
      <c r="AL3136" s="69">
        <f>AL3120/AL3134-1</f>
        <v/>
      </c>
      <c r="AM3136" s="69">
        <f>AM3120/AM3134-1</f>
        <v/>
      </c>
      <c r="AN3136" s="69">
        <f>AN3120/AN3134-1</f>
        <v/>
      </c>
      <c r="AO3136" s="69">
        <f>AO3120/AO3134-1</f>
        <v/>
      </c>
      <c r="AP3136" s="69">
        <f>AP3120/AP3134-1</f>
        <v/>
      </c>
      <c r="AQ3136" s="69">
        <f>AQ3120/AQ3134-1</f>
        <v/>
      </c>
      <c r="AR3136" s="69">
        <f>AR3120/AR3134-1</f>
        <v/>
      </c>
      <c r="AS3136" s="69">
        <f>AS3120/AS3134-1</f>
        <v/>
      </c>
      <c r="AT3136" s="69">
        <f>AT3120/AT3134-1</f>
        <v/>
      </c>
      <c r="AU3136" s="69">
        <f>AU3120/AU3134-1</f>
        <v/>
      </c>
      <c r="AV3136" s="69">
        <f>AV3120/AV3134-1</f>
        <v/>
      </c>
      <c r="AW3136" s="69">
        <f>AW3120/AW3134-1</f>
        <v/>
      </c>
      <c r="AX3136" s="69">
        <f>AX3120/AX3134-1</f>
        <v/>
      </c>
      <c r="AY3136" s="69">
        <f>AY3120/AY3134-1</f>
        <v/>
      </c>
    </row>
    <row r="3137" hidden="1" outlineLevel="1">
      <c r="A3137" s="14" t="inlineStr">
        <is>
          <t>co2.sec</t>
        </is>
      </c>
      <c r="B3137" s="14" t="inlineStr">
        <is>
          <t>all</t>
        </is>
      </c>
      <c r="C3137" s="14" t="inlineStr">
        <is>
          <t>pow</t>
        </is>
      </c>
      <c r="H3137" s="14">
        <f>INDEX(VarLab,MATCH($A3137,VarKey,0))&amp;INDEX(MemLab,MATCH($C3137&amp;"|"&amp;$B3137,MemKey,0))</f>
        <v/>
      </c>
      <c r="I3137" s="14">
        <f>INDEX(VarUnit,MATCH($A3137,VarKey,0))</f>
        <v/>
      </c>
      <c r="J3137" s="14">
        <f>INDEX(VarSrc,MATCH($A3137,VarKey,0))</f>
        <v/>
      </c>
      <c r="K3137" s="11">
        <f>CodePrefix&amp;$A3137&amp;IF($C3137="","","."&amp;$C3137&amp;"."&amp;$B3137)&amp;INDEX(VarEnd,MATCH($A3137,VarKey,0))&amp;K$5</f>
        <v/>
      </c>
      <c r="L3137" s="70">
        <f>SUMIFS(L$983:L$3041,SecVar,"co2",SecSub,$C3137)+SUMIF($C$736:$C$744,$C3137,L$736:L$744)</f>
        <v/>
      </c>
      <c r="M3137" s="71">
        <f>SUMIFS(M$983:M$3041,SecVar,"co2",SecSub,$C3137)+SUMIF($C$736:$C$744,$C3137,M$736:M$744)</f>
        <v/>
      </c>
      <c r="N3137" s="71">
        <f>SUMIFS(N$983:N$3041,SecVar,"co2",SecSub,$C3137)+SUMIF($C$736:$C$744,$C3137,N$736:N$744)</f>
        <v/>
      </c>
      <c r="O3137" s="71">
        <f>SUMIFS(O$983:O$3041,SecVar,"co2",SecSub,$C3137)+SUMIF($C$736:$C$744,$C3137,O$736:O$744)</f>
        <v/>
      </c>
      <c r="P3137" s="71">
        <f>SUMIFS(P$983:P$3041,SecVar,"co2",SecSub,$C3137)+SUMIF($C$736:$C$744,$C3137,P$736:P$744)</f>
        <v/>
      </c>
      <c r="Q3137" s="71">
        <f>SUMIFS(Q$983:Q$3041,SecVar,"co2",SecSub,$C3137)+SUMIF($C$736:$C$744,$C3137,Q$736:Q$744)</f>
        <v/>
      </c>
      <c r="R3137" s="71">
        <f>SUMIFS(R$983:R$3041,SecVar,"co2",SecSub,$C3137)+SUMIF($C$736:$C$744,$C3137,R$736:R$744)</f>
        <v/>
      </c>
      <c r="S3137" s="71">
        <f>SUMIFS(S$983:S$3041,SecVar,"co2",SecSub,$C3137)+SUMIF($C$736:$C$744,$C3137,S$736:S$744)</f>
        <v/>
      </c>
      <c r="T3137" s="71">
        <f>SUMIFS(T$983:T$3041,SecVar,"co2",SecSub,$C3137)+SUMIF($C$736:$C$744,$C3137,T$736:T$744)</f>
        <v/>
      </c>
      <c r="U3137" s="71">
        <f>SUMIFS(U$983:U$3041,SecVar,"co2",SecSub,$C3137)+SUMIF($C$736:$C$744,$C3137,U$736:U$744)</f>
        <v/>
      </c>
      <c r="V3137" s="71">
        <f>SUMIFS(V$983:V$3041,SecVar,"co2",SecSub,$C3137)+SUMIF($C$736:$C$744,$C3137,V$736:V$744)</f>
        <v/>
      </c>
      <c r="W3137" s="71">
        <f>SUMIFS(W$983:W$3041,SecVar,"co2",SecSub,$C3137)+SUMIF($C$736:$C$744,$C3137,W$736:W$744)</f>
        <v/>
      </c>
      <c r="X3137" s="71">
        <f>SUMIFS(X$983:X$3041,SecVar,"co2",SecSub,$C3137)+SUMIF($C$736:$C$744,$C3137,X$736:X$744)</f>
        <v/>
      </c>
      <c r="Y3137" s="71">
        <f>SUMIFS(Y$983:Y$3041,SecVar,"co2",SecSub,$C3137)+SUMIF($C$736:$C$744,$C3137,Y$736:Y$744)</f>
        <v/>
      </c>
      <c r="Z3137" s="71">
        <f>SUMIFS(Z$983:Z$3041,SecVar,"co2",SecSub,$C3137)+SUMIF($C$736:$C$744,$C3137,Z$736:Z$744)</f>
        <v/>
      </c>
      <c r="AA3137" s="71">
        <f>SUMIFS(AA$983:AA$3041,SecVar,"co2",SecSub,$C3137)+SUMIF($C$736:$C$744,$C3137,AA$736:AA$744)</f>
        <v/>
      </c>
      <c r="AB3137" s="71">
        <f>SUMIFS(AB$983:AB$3041,SecVar,"co2",SecSub,$C3137)+SUMIF($C$736:$C$744,$C3137,AB$736:AB$744)</f>
        <v/>
      </c>
      <c r="AC3137" s="71">
        <f>SUMIFS(AC$983:AC$3041,SecVar,"co2",SecSub,$C3137)+SUMIF($C$736:$C$744,$C3137,AC$736:AC$744)</f>
        <v/>
      </c>
      <c r="AD3137" s="71">
        <f>SUMIFS(AD$983:AD$3041,SecVar,"co2",SecSub,$C3137)+SUMIF($C$736:$C$744,$C3137,AD$736:AD$744)</f>
        <v/>
      </c>
      <c r="AF3137" s="11">
        <f>CodePrefix&amp;$A3137&amp;IF($C3137="","","."&amp;$C3137&amp;"."&amp;$B3137)&amp;INDEX(VarEnd,MATCH($A3137,VarKey,0))&amp;AF$5</f>
        <v/>
      </c>
      <c r="AG3137" s="70">
        <f>SUMIFS(AG$983:AG$3041,SecVar,"co2",SecSub,$C3137)+SUMIF($C$736:$C$744,$C3137,AG$736:AG$744)</f>
        <v/>
      </c>
      <c r="AH3137" s="71">
        <f>SUMIFS(AH$983:AH$3041,SecVar,"co2",SecSub,$C3137)+SUMIF($C$736:$C$744,$C3137,AH$736:AH$744)</f>
        <v/>
      </c>
      <c r="AI3137" s="71">
        <f>SUMIFS(AI$983:AI$3041,SecVar,"co2",SecSub,$C3137)+SUMIF($C$736:$C$744,$C3137,AI$736:AI$744)</f>
        <v/>
      </c>
      <c r="AJ3137" s="71">
        <f>SUMIFS(AJ$983:AJ$3041,SecVar,"co2",SecSub,$C3137)+SUMIF($C$736:$C$744,$C3137,AJ$736:AJ$744)</f>
        <v/>
      </c>
      <c r="AK3137" s="71">
        <f>SUMIFS(AK$983:AK$3041,SecVar,"co2",SecSub,$C3137)+SUMIF($C$736:$C$744,$C3137,AK$736:AK$744)</f>
        <v/>
      </c>
      <c r="AL3137" s="71">
        <f>SUMIFS(AL$983:AL$3041,SecVar,"co2",SecSub,$C3137)+SUMIF($C$736:$C$744,$C3137,AL$736:AL$744)</f>
        <v/>
      </c>
      <c r="AM3137" s="71">
        <f>SUMIFS(AM$983:AM$3041,SecVar,"co2",SecSub,$C3137)+SUMIF($C$736:$C$744,$C3137,AM$736:AM$744)</f>
        <v/>
      </c>
      <c r="AN3137" s="71">
        <f>SUMIFS(AN$983:AN$3041,SecVar,"co2",SecSub,$C3137)+SUMIF($C$736:$C$744,$C3137,AN$736:AN$744)</f>
        <v/>
      </c>
      <c r="AO3137" s="71">
        <f>SUMIFS(AO$983:AO$3041,SecVar,"co2",SecSub,$C3137)+SUMIF($C$736:$C$744,$C3137,AO$736:AO$744)</f>
        <v/>
      </c>
      <c r="AP3137" s="71">
        <f>SUMIFS(AP$983:AP$3041,SecVar,"co2",SecSub,$C3137)+SUMIF($C$736:$C$744,$C3137,AP$736:AP$744)</f>
        <v/>
      </c>
      <c r="AQ3137" s="71">
        <f>SUMIFS(AQ$983:AQ$3041,SecVar,"co2",SecSub,$C3137)+SUMIF($C$736:$C$744,$C3137,AQ$736:AQ$744)</f>
        <v/>
      </c>
      <c r="AR3137" s="71">
        <f>SUMIFS(AR$983:AR$3041,SecVar,"co2",SecSub,$C3137)+SUMIF($C$736:$C$744,$C3137,AR$736:AR$744)</f>
        <v/>
      </c>
      <c r="AS3137" s="71">
        <f>SUMIFS(AS$983:AS$3041,SecVar,"co2",SecSub,$C3137)+SUMIF($C$736:$C$744,$C3137,AS$736:AS$744)</f>
        <v/>
      </c>
      <c r="AT3137" s="71">
        <f>SUMIFS(AT$983:AT$3041,SecVar,"co2",SecSub,$C3137)+SUMIF($C$736:$C$744,$C3137,AT$736:AT$744)</f>
        <v/>
      </c>
      <c r="AU3137" s="71">
        <f>SUMIFS(AU$983:AU$3041,SecVar,"co2",SecSub,$C3137)+SUMIF($C$736:$C$744,$C3137,AU$736:AU$744)</f>
        <v/>
      </c>
      <c r="AV3137" s="71">
        <f>SUMIFS(AV$983:AV$3041,SecVar,"co2",SecSub,$C3137)+SUMIF($C$736:$C$744,$C3137,AV$736:AV$744)</f>
        <v/>
      </c>
      <c r="AW3137" s="71">
        <f>SUMIFS(AW$983:AW$3041,SecVar,"co2",SecSub,$C3137)+SUMIF($C$736:$C$744,$C3137,AW$736:AW$744)</f>
        <v/>
      </c>
      <c r="AX3137" s="71">
        <f>SUMIFS(AX$983:AX$3041,SecVar,"co2",SecSub,$C3137)+SUMIF($C$736:$C$744,$C3137,AX$736:AX$744)</f>
        <v/>
      </c>
      <c r="AY3137" s="71">
        <f>SUMIFS(AY$983:AY$3041,SecVar,"co2",SecSub,$C3137)+SUMIF($C$736:$C$744,$C3137,AY$736:AY$744)</f>
        <v/>
      </c>
    </row>
    <row r="3138" hidden="1" outlineLevel="1">
      <c r="A3138" s="14" t="inlineStr">
        <is>
          <t>co2.sec</t>
        </is>
      </c>
      <c r="B3138" s="14" t="inlineStr">
        <is>
          <t>all</t>
        </is>
      </c>
      <c r="C3138" s="14" t="inlineStr">
        <is>
          <t>rod</t>
        </is>
      </c>
      <c r="H3138" s="14">
        <f>INDEX(VarLab,MATCH($A3138,VarKey,0))&amp;INDEX(MemLab,MATCH($C3138&amp;"|"&amp;$B3138,MemKey,0))</f>
        <v/>
      </c>
      <c r="I3138" s="14">
        <f>INDEX(VarUnit,MATCH($A3138,VarKey,0))</f>
        <v/>
      </c>
      <c r="J3138" s="14">
        <f>INDEX(VarSrc,MATCH($A3138,VarKey,0))</f>
        <v/>
      </c>
      <c r="K3138" s="11">
        <f>CodePrefix&amp;$A3138&amp;IF($C3138="","","."&amp;$C3138&amp;"."&amp;$B3138)&amp;INDEX(VarEnd,MATCH($A3138,VarKey,0))&amp;K$5</f>
        <v/>
      </c>
      <c r="L3138" s="70">
        <f>SUMIFS(L$983:L$3041,SecVar,"co2",SecSub,$C3138)+SUMIF($C$736:$C$744,$C3138,L$736:L$744)</f>
        <v/>
      </c>
      <c r="M3138" s="71">
        <f>SUMIFS(M$983:M$3041,SecVar,"co2",SecSub,$C3138)+SUMIF($C$736:$C$744,$C3138,M$736:M$744)</f>
        <v/>
      </c>
      <c r="N3138" s="71">
        <f>SUMIFS(N$983:N$3041,SecVar,"co2",SecSub,$C3138)+SUMIF($C$736:$C$744,$C3138,N$736:N$744)</f>
        <v/>
      </c>
      <c r="O3138" s="71">
        <f>SUMIFS(O$983:O$3041,SecVar,"co2",SecSub,$C3138)+SUMIF($C$736:$C$744,$C3138,O$736:O$744)</f>
        <v/>
      </c>
      <c r="P3138" s="71">
        <f>SUMIFS(P$983:P$3041,SecVar,"co2",SecSub,$C3138)+SUMIF($C$736:$C$744,$C3138,P$736:P$744)</f>
        <v/>
      </c>
      <c r="Q3138" s="71">
        <f>SUMIFS(Q$983:Q$3041,SecVar,"co2",SecSub,$C3138)+SUMIF($C$736:$C$744,$C3138,Q$736:Q$744)</f>
        <v/>
      </c>
      <c r="R3138" s="71">
        <f>SUMIFS(R$983:R$3041,SecVar,"co2",SecSub,$C3138)+SUMIF($C$736:$C$744,$C3138,R$736:R$744)</f>
        <v/>
      </c>
      <c r="S3138" s="71">
        <f>SUMIFS(S$983:S$3041,SecVar,"co2",SecSub,$C3138)+SUMIF($C$736:$C$744,$C3138,S$736:S$744)</f>
        <v/>
      </c>
      <c r="T3138" s="71">
        <f>SUMIFS(T$983:T$3041,SecVar,"co2",SecSub,$C3138)+SUMIF($C$736:$C$744,$C3138,T$736:T$744)</f>
        <v/>
      </c>
      <c r="U3138" s="71">
        <f>SUMIFS(U$983:U$3041,SecVar,"co2",SecSub,$C3138)+SUMIF($C$736:$C$744,$C3138,U$736:U$744)</f>
        <v/>
      </c>
      <c r="V3138" s="71">
        <f>SUMIFS(V$983:V$3041,SecVar,"co2",SecSub,$C3138)+SUMIF($C$736:$C$744,$C3138,V$736:V$744)</f>
        <v/>
      </c>
      <c r="W3138" s="71">
        <f>SUMIFS(W$983:W$3041,SecVar,"co2",SecSub,$C3138)+SUMIF($C$736:$C$744,$C3138,W$736:W$744)</f>
        <v/>
      </c>
      <c r="X3138" s="71">
        <f>SUMIFS(X$983:X$3041,SecVar,"co2",SecSub,$C3138)+SUMIF($C$736:$C$744,$C3138,X$736:X$744)</f>
        <v/>
      </c>
      <c r="Y3138" s="71">
        <f>SUMIFS(Y$983:Y$3041,SecVar,"co2",SecSub,$C3138)+SUMIF($C$736:$C$744,$C3138,Y$736:Y$744)</f>
        <v/>
      </c>
      <c r="Z3138" s="71">
        <f>SUMIFS(Z$983:Z$3041,SecVar,"co2",SecSub,$C3138)+SUMIF($C$736:$C$744,$C3138,Z$736:Z$744)</f>
        <v/>
      </c>
      <c r="AA3138" s="71">
        <f>SUMIFS(AA$983:AA$3041,SecVar,"co2",SecSub,$C3138)+SUMIF($C$736:$C$744,$C3138,AA$736:AA$744)</f>
        <v/>
      </c>
      <c r="AB3138" s="71">
        <f>SUMIFS(AB$983:AB$3041,SecVar,"co2",SecSub,$C3138)+SUMIF($C$736:$C$744,$C3138,AB$736:AB$744)</f>
        <v/>
      </c>
      <c r="AC3138" s="71">
        <f>SUMIFS(AC$983:AC$3041,SecVar,"co2",SecSub,$C3138)+SUMIF($C$736:$C$744,$C3138,AC$736:AC$744)</f>
        <v/>
      </c>
      <c r="AD3138" s="71">
        <f>SUMIFS(AD$983:AD$3041,SecVar,"co2",SecSub,$C3138)+SUMIF($C$736:$C$744,$C3138,AD$736:AD$744)</f>
        <v/>
      </c>
      <c r="AF3138" s="11">
        <f>CodePrefix&amp;$A3138&amp;IF($C3138="","","."&amp;$C3138&amp;"."&amp;$B3138)&amp;INDEX(VarEnd,MATCH($A3138,VarKey,0))&amp;AF$5</f>
        <v/>
      </c>
      <c r="AG3138" s="70">
        <f>SUMIFS(AG$983:AG$3041,SecVar,"co2",SecSub,$C3138)+SUMIF($C$736:$C$744,$C3138,AG$736:AG$744)</f>
        <v/>
      </c>
      <c r="AH3138" s="71">
        <f>SUMIFS(AH$983:AH$3041,SecVar,"co2",SecSub,$C3138)+SUMIF($C$736:$C$744,$C3138,AH$736:AH$744)</f>
        <v/>
      </c>
      <c r="AI3138" s="71">
        <f>SUMIFS(AI$983:AI$3041,SecVar,"co2",SecSub,$C3138)+SUMIF($C$736:$C$744,$C3138,AI$736:AI$744)</f>
        <v/>
      </c>
      <c r="AJ3138" s="71">
        <f>SUMIFS(AJ$983:AJ$3041,SecVar,"co2",SecSub,$C3138)+SUMIF($C$736:$C$744,$C3138,AJ$736:AJ$744)</f>
        <v/>
      </c>
      <c r="AK3138" s="71">
        <f>SUMIFS(AK$983:AK$3041,SecVar,"co2",SecSub,$C3138)+SUMIF($C$736:$C$744,$C3138,AK$736:AK$744)</f>
        <v/>
      </c>
      <c r="AL3138" s="71">
        <f>SUMIFS(AL$983:AL$3041,SecVar,"co2",SecSub,$C3138)+SUMIF($C$736:$C$744,$C3138,AL$736:AL$744)</f>
        <v/>
      </c>
      <c r="AM3138" s="71">
        <f>SUMIFS(AM$983:AM$3041,SecVar,"co2",SecSub,$C3138)+SUMIF($C$736:$C$744,$C3138,AM$736:AM$744)</f>
        <v/>
      </c>
      <c r="AN3138" s="71">
        <f>SUMIFS(AN$983:AN$3041,SecVar,"co2",SecSub,$C3138)+SUMIF($C$736:$C$744,$C3138,AN$736:AN$744)</f>
        <v/>
      </c>
      <c r="AO3138" s="71">
        <f>SUMIFS(AO$983:AO$3041,SecVar,"co2",SecSub,$C3138)+SUMIF($C$736:$C$744,$C3138,AO$736:AO$744)</f>
        <v/>
      </c>
      <c r="AP3138" s="71">
        <f>SUMIFS(AP$983:AP$3041,SecVar,"co2",SecSub,$C3138)+SUMIF($C$736:$C$744,$C3138,AP$736:AP$744)</f>
        <v/>
      </c>
      <c r="AQ3138" s="71">
        <f>SUMIFS(AQ$983:AQ$3041,SecVar,"co2",SecSub,$C3138)+SUMIF($C$736:$C$744,$C3138,AQ$736:AQ$744)</f>
        <v/>
      </c>
      <c r="AR3138" s="71">
        <f>SUMIFS(AR$983:AR$3041,SecVar,"co2",SecSub,$C3138)+SUMIF($C$736:$C$744,$C3138,AR$736:AR$744)</f>
        <v/>
      </c>
      <c r="AS3138" s="71">
        <f>SUMIFS(AS$983:AS$3041,SecVar,"co2",SecSub,$C3138)+SUMIF($C$736:$C$744,$C3138,AS$736:AS$744)</f>
        <v/>
      </c>
      <c r="AT3138" s="71">
        <f>SUMIFS(AT$983:AT$3041,SecVar,"co2",SecSub,$C3138)+SUMIF($C$736:$C$744,$C3138,AT$736:AT$744)</f>
        <v/>
      </c>
      <c r="AU3138" s="71">
        <f>SUMIFS(AU$983:AU$3041,SecVar,"co2",SecSub,$C3138)+SUMIF($C$736:$C$744,$C3138,AU$736:AU$744)</f>
        <v/>
      </c>
      <c r="AV3138" s="71">
        <f>SUMIFS(AV$983:AV$3041,SecVar,"co2",SecSub,$C3138)+SUMIF($C$736:$C$744,$C3138,AV$736:AV$744)</f>
        <v/>
      </c>
      <c r="AW3138" s="71">
        <f>SUMIFS(AW$983:AW$3041,SecVar,"co2",SecSub,$C3138)+SUMIF($C$736:$C$744,$C3138,AW$736:AW$744)</f>
        <v/>
      </c>
      <c r="AX3138" s="71">
        <f>SUMIFS(AX$983:AX$3041,SecVar,"co2",SecSub,$C3138)+SUMIF($C$736:$C$744,$C3138,AX$736:AX$744)</f>
        <v/>
      </c>
      <c r="AY3138" s="71">
        <f>SUMIFS(AY$983:AY$3041,SecVar,"co2",SecSub,$C3138)+SUMIF($C$736:$C$744,$C3138,AY$736:AY$744)</f>
        <v/>
      </c>
    </row>
    <row r="3139" hidden="1" outlineLevel="1">
      <c r="A3139" s="14" t="inlineStr">
        <is>
          <t>co2.sec</t>
        </is>
      </c>
      <c r="B3139" s="14" t="inlineStr">
        <is>
          <t>all</t>
        </is>
      </c>
      <c r="C3139" s="14" t="inlineStr">
        <is>
          <t>ral</t>
        </is>
      </c>
      <c r="H3139" s="14">
        <f>INDEX(VarLab,MATCH($A3139,VarKey,0))&amp;INDEX(MemLab,MATCH($C3139&amp;"|"&amp;$B3139,MemKey,0))</f>
        <v/>
      </c>
      <c r="I3139" s="14">
        <f>INDEX(VarUnit,MATCH($A3139,VarKey,0))</f>
        <v/>
      </c>
      <c r="J3139" s="14">
        <f>INDEX(VarSrc,MATCH($A3139,VarKey,0))</f>
        <v/>
      </c>
      <c r="K3139" s="11">
        <f>CodePrefix&amp;$A3139&amp;IF($C3139="","","."&amp;$C3139&amp;"."&amp;$B3139)&amp;INDEX(VarEnd,MATCH($A3139,VarKey,0))&amp;K$5</f>
        <v/>
      </c>
      <c r="L3139" s="70">
        <f>SUMIFS(L$983:L$3041,SecVar,"co2",SecSub,$C3139)+SUMIF($C$736:$C$744,$C3139,L$736:L$744)</f>
        <v/>
      </c>
      <c r="M3139" s="71">
        <f>SUMIFS(M$983:M$3041,SecVar,"co2",SecSub,$C3139)+SUMIF($C$736:$C$744,$C3139,M$736:M$744)</f>
        <v/>
      </c>
      <c r="N3139" s="71">
        <f>SUMIFS(N$983:N$3041,SecVar,"co2",SecSub,$C3139)+SUMIF($C$736:$C$744,$C3139,N$736:N$744)</f>
        <v/>
      </c>
      <c r="O3139" s="71">
        <f>SUMIFS(O$983:O$3041,SecVar,"co2",SecSub,$C3139)+SUMIF($C$736:$C$744,$C3139,O$736:O$744)</f>
        <v/>
      </c>
      <c r="P3139" s="71">
        <f>SUMIFS(P$983:P$3041,SecVar,"co2",SecSub,$C3139)+SUMIF($C$736:$C$744,$C3139,P$736:P$744)</f>
        <v/>
      </c>
      <c r="Q3139" s="71">
        <f>SUMIFS(Q$983:Q$3041,SecVar,"co2",SecSub,$C3139)+SUMIF($C$736:$C$744,$C3139,Q$736:Q$744)</f>
        <v/>
      </c>
      <c r="R3139" s="71">
        <f>SUMIFS(R$983:R$3041,SecVar,"co2",SecSub,$C3139)+SUMIF($C$736:$C$744,$C3139,R$736:R$744)</f>
        <v/>
      </c>
      <c r="S3139" s="71">
        <f>SUMIFS(S$983:S$3041,SecVar,"co2",SecSub,$C3139)+SUMIF($C$736:$C$744,$C3139,S$736:S$744)</f>
        <v/>
      </c>
      <c r="T3139" s="71">
        <f>SUMIFS(T$983:T$3041,SecVar,"co2",SecSub,$C3139)+SUMIF($C$736:$C$744,$C3139,T$736:T$744)</f>
        <v/>
      </c>
      <c r="U3139" s="71">
        <f>SUMIFS(U$983:U$3041,SecVar,"co2",SecSub,$C3139)+SUMIF($C$736:$C$744,$C3139,U$736:U$744)</f>
        <v/>
      </c>
      <c r="V3139" s="71">
        <f>SUMIFS(V$983:V$3041,SecVar,"co2",SecSub,$C3139)+SUMIF($C$736:$C$744,$C3139,V$736:V$744)</f>
        <v/>
      </c>
      <c r="W3139" s="71">
        <f>SUMIFS(W$983:W$3041,SecVar,"co2",SecSub,$C3139)+SUMIF($C$736:$C$744,$C3139,W$736:W$744)</f>
        <v/>
      </c>
      <c r="X3139" s="71">
        <f>SUMIFS(X$983:X$3041,SecVar,"co2",SecSub,$C3139)+SUMIF($C$736:$C$744,$C3139,X$736:X$744)</f>
        <v/>
      </c>
      <c r="Y3139" s="71">
        <f>SUMIFS(Y$983:Y$3041,SecVar,"co2",SecSub,$C3139)+SUMIF($C$736:$C$744,$C3139,Y$736:Y$744)</f>
        <v/>
      </c>
      <c r="Z3139" s="71">
        <f>SUMIFS(Z$983:Z$3041,SecVar,"co2",SecSub,$C3139)+SUMIF($C$736:$C$744,$C3139,Z$736:Z$744)</f>
        <v/>
      </c>
      <c r="AA3139" s="71">
        <f>SUMIFS(AA$983:AA$3041,SecVar,"co2",SecSub,$C3139)+SUMIF($C$736:$C$744,$C3139,AA$736:AA$744)</f>
        <v/>
      </c>
      <c r="AB3139" s="71">
        <f>SUMIFS(AB$983:AB$3041,SecVar,"co2",SecSub,$C3139)+SUMIF($C$736:$C$744,$C3139,AB$736:AB$744)</f>
        <v/>
      </c>
      <c r="AC3139" s="71">
        <f>SUMIFS(AC$983:AC$3041,SecVar,"co2",SecSub,$C3139)+SUMIF($C$736:$C$744,$C3139,AC$736:AC$744)</f>
        <v/>
      </c>
      <c r="AD3139" s="71">
        <f>SUMIFS(AD$983:AD$3041,SecVar,"co2",SecSub,$C3139)+SUMIF($C$736:$C$744,$C3139,AD$736:AD$744)</f>
        <v/>
      </c>
      <c r="AF3139" s="11">
        <f>CodePrefix&amp;$A3139&amp;IF($C3139="","","."&amp;$C3139&amp;"."&amp;$B3139)&amp;INDEX(VarEnd,MATCH($A3139,VarKey,0))&amp;AF$5</f>
        <v/>
      </c>
      <c r="AG3139" s="70">
        <f>SUMIFS(AG$983:AG$3041,SecVar,"co2",SecSub,$C3139)+SUMIF($C$736:$C$744,$C3139,AG$736:AG$744)</f>
        <v/>
      </c>
      <c r="AH3139" s="71">
        <f>SUMIFS(AH$983:AH$3041,SecVar,"co2",SecSub,$C3139)+SUMIF($C$736:$C$744,$C3139,AH$736:AH$744)</f>
        <v/>
      </c>
      <c r="AI3139" s="71">
        <f>SUMIFS(AI$983:AI$3041,SecVar,"co2",SecSub,$C3139)+SUMIF($C$736:$C$744,$C3139,AI$736:AI$744)</f>
        <v/>
      </c>
      <c r="AJ3139" s="71">
        <f>SUMIFS(AJ$983:AJ$3041,SecVar,"co2",SecSub,$C3139)+SUMIF($C$736:$C$744,$C3139,AJ$736:AJ$744)</f>
        <v/>
      </c>
      <c r="AK3139" s="71">
        <f>SUMIFS(AK$983:AK$3041,SecVar,"co2",SecSub,$C3139)+SUMIF($C$736:$C$744,$C3139,AK$736:AK$744)</f>
        <v/>
      </c>
      <c r="AL3139" s="71">
        <f>SUMIFS(AL$983:AL$3041,SecVar,"co2",SecSub,$C3139)+SUMIF($C$736:$C$744,$C3139,AL$736:AL$744)</f>
        <v/>
      </c>
      <c r="AM3139" s="71">
        <f>SUMIFS(AM$983:AM$3041,SecVar,"co2",SecSub,$C3139)+SUMIF($C$736:$C$744,$C3139,AM$736:AM$744)</f>
        <v/>
      </c>
      <c r="AN3139" s="71">
        <f>SUMIFS(AN$983:AN$3041,SecVar,"co2",SecSub,$C3139)+SUMIF($C$736:$C$744,$C3139,AN$736:AN$744)</f>
        <v/>
      </c>
      <c r="AO3139" s="71">
        <f>SUMIFS(AO$983:AO$3041,SecVar,"co2",SecSub,$C3139)+SUMIF($C$736:$C$744,$C3139,AO$736:AO$744)</f>
        <v/>
      </c>
      <c r="AP3139" s="71">
        <f>SUMIFS(AP$983:AP$3041,SecVar,"co2",SecSub,$C3139)+SUMIF($C$736:$C$744,$C3139,AP$736:AP$744)</f>
        <v/>
      </c>
      <c r="AQ3139" s="71">
        <f>SUMIFS(AQ$983:AQ$3041,SecVar,"co2",SecSub,$C3139)+SUMIF($C$736:$C$744,$C3139,AQ$736:AQ$744)</f>
        <v/>
      </c>
      <c r="AR3139" s="71">
        <f>SUMIFS(AR$983:AR$3041,SecVar,"co2",SecSub,$C3139)+SUMIF($C$736:$C$744,$C3139,AR$736:AR$744)</f>
        <v/>
      </c>
      <c r="AS3139" s="71">
        <f>SUMIFS(AS$983:AS$3041,SecVar,"co2",SecSub,$C3139)+SUMIF($C$736:$C$744,$C3139,AS$736:AS$744)</f>
        <v/>
      </c>
      <c r="AT3139" s="71">
        <f>SUMIFS(AT$983:AT$3041,SecVar,"co2",SecSub,$C3139)+SUMIF($C$736:$C$744,$C3139,AT$736:AT$744)</f>
        <v/>
      </c>
      <c r="AU3139" s="71">
        <f>SUMIFS(AU$983:AU$3041,SecVar,"co2",SecSub,$C3139)+SUMIF($C$736:$C$744,$C3139,AU$736:AU$744)</f>
        <v/>
      </c>
      <c r="AV3139" s="71">
        <f>SUMIFS(AV$983:AV$3041,SecVar,"co2",SecSub,$C3139)+SUMIF($C$736:$C$744,$C3139,AV$736:AV$744)</f>
        <v/>
      </c>
      <c r="AW3139" s="71">
        <f>SUMIFS(AW$983:AW$3041,SecVar,"co2",SecSub,$C3139)+SUMIF($C$736:$C$744,$C3139,AW$736:AW$744)</f>
        <v/>
      </c>
      <c r="AX3139" s="71">
        <f>SUMIFS(AX$983:AX$3041,SecVar,"co2",SecSub,$C3139)+SUMIF($C$736:$C$744,$C3139,AX$736:AX$744)</f>
        <v/>
      </c>
      <c r="AY3139" s="71">
        <f>SUMIFS(AY$983:AY$3041,SecVar,"co2",SecSub,$C3139)+SUMIF($C$736:$C$744,$C3139,AY$736:AY$744)</f>
        <v/>
      </c>
    </row>
    <row r="3140" hidden="1" outlineLevel="1">
      <c r="A3140" s="14" t="inlineStr">
        <is>
          <t>co2.sec</t>
        </is>
      </c>
      <c r="B3140" s="14" t="inlineStr">
        <is>
          <t>all</t>
        </is>
      </c>
      <c r="C3140" s="14" t="inlineStr">
        <is>
          <t>avi</t>
        </is>
      </c>
      <c r="H3140" s="14">
        <f>INDEX(VarLab,MATCH($A3140,VarKey,0))&amp;INDEX(MemLab,MATCH($C3140&amp;"|"&amp;$B3140,MemKey,0))</f>
        <v/>
      </c>
      <c r="I3140" s="14">
        <f>INDEX(VarUnit,MATCH($A3140,VarKey,0))</f>
        <v/>
      </c>
      <c r="J3140" s="14">
        <f>INDEX(VarSrc,MATCH($A3140,VarKey,0))</f>
        <v/>
      </c>
      <c r="K3140" s="11">
        <f>CodePrefix&amp;$A3140&amp;IF($C3140="","","."&amp;$C3140&amp;"."&amp;$B3140)&amp;INDEX(VarEnd,MATCH($A3140,VarKey,0))&amp;K$5</f>
        <v/>
      </c>
      <c r="L3140" s="70">
        <f>SUMIFS(L$983:L$3041,SecVar,"co2",SecSub,$C3140)+SUMIF($C$736:$C$744,$C3140,L$736:L$744)</f>
        <v/>
      </c>
      <c r="M3140" s="71">
        <f>SUMIFS(M$983:M$3041,SecVar,"co2",SecSub,$C3140)+SUMIF($C$736:$C$744,$C3140,M$736:M$744)</f>
        <v/>
      </c>
      <c r="N3140" s="71">
        <f>SUMIFS(N$983:N$3041,SecVar,"co2",SecSub,$C3140)+SUMIF($C$736:$C$744,$C3140,N$736:N$744)</f>
        <v/>
      </c>
      <c r="O3140" s="71">
        <f>SUMIFS(O$983:O$3041,SecVar,"co2",SecSub,$C3140)+SUMIF($C$736:$C$744,$C3140,O$736:O$744)</f>
        <v/>
      </c>
      <c r="P3140" s="71">
        <f>SUMIFS(P$983:P$3041,SecVar,"co2",SecSub,$C3140)+SUMIF($C$736:$C$744,$C3140,P$736:P$744)</f>
        <v/>
      </c>
      <c r="Q3140" s="71">
        <f>SUMIFS(Q$983:Q$3041,SecVar,"co2",SecSub,$C3140)+SUMIF($C$736:$C$744,$C3140,Q$736:Q$744)</f>
        <v/>
      </c>
      <c r="R3140" s="71">
        <f>SUMIFS(R$983:R$3041,SecVar,"co2",SecSub,$C3140)+SUMIF($C$736:$C$744,$C3140,R$736:R$744)</f>
        <v/>
      </c>
      <c r="S3140" s="71">
        <f>SUMIFS(S$983:S$3041,SecVar,"co2",SecSub,$C3140)+SUMIF($C$736:$C$744,$C3140,S$736:S$744)</f>
        <v/>
      </c>
      <c r="T3140" s="71">
        <f>SUMIFS(T$983:T$3041,SecVar,"co2",SecSub,$C3140)+SUMIF($C$736:$C$744,$C3140,T$736:T$744)</f>
        <v/>
      </c>
      <c r="U3140" s="71">
        <f>SUMIFS(U$983:U$3041,SecVar,"co2",SecSub,$C3140)+SUMIF($C$736:$C$744,$C3140,U$736:U$744)</f>
        <v/>
      </c>
      <c r="V3140" s="71">
        <f>SUMIFS(V$983:V$3041,SecVar,"co2",SecSub,$C3140)+SUMIF($C$736:$C$744,$C3140,V$736:V$744)</f>
        <v/>
      </c>
      <c r="W3140" s="71">
        <f>SUMIFS(W$983:W$3041,SecVar,"co2",SecSub,$C3140)+SUMIF($C$736:$C$744,$C3140,W$736:W$744)</f>
        <v/>
      </c>
      <c r="X3140" s="71">
        <f>SUMIFS(X$983:X$3041,SecVar,"co2",SecSub,$C3140)+SUMIF($C$736:$C$744,$C3140,X$736:X$744)</f>
        <v/>
      </c>
      <c r="Y3140" s="71">
        <f>SUMIFS(Y$983:Y$3041,SecVar,"co2",SecSub,$C3140)+SUMIF($C$736:$C$744,$C3140,Y$736:Y$744)</f>
        <v/>
      </c>
      <c r="Z3140" s="71">
        <f>SUMIFS(Z$983:Z$3041,SecVar,"co2",SecSub,$C3140)+SUMIF($C$736:$C$744,$C3140,Z$736:Z$744)</f>
        <v/>
      </c>
      <c r="AA3140" s="71">
        <f>SUMIFS(AA$983:AA$3041,SecVar,"co2",SecSub,$C3140)+SUMIF($C$736:$C$744,$C3140,AA$736:AA$744)</f>
        <v/>
      </c>
      <c r="AB3140" s="71">
        <f>SUMIFS(AB$983:AB$3041,SecVar,"co2",SecSub,$C3140)+SUMIF($C$736:$C$744,$C3140,AB$736:AB$744)</f>
        <v/>
      </c>
      <c r="AC3140" s="71">
        <f>SUMIFS(AC$983:AC$3041,SecVar,"co2",SecSub,$C3140)+SUMIF($C$736:$C$744,$C3140,AC$736:AC$744)</f>
        <v/>
      </c>
      <c r="AD3140" s="71">
        <f>SUMIFS(AD$983:AD$3041,SecVar,"co2",SecSub,$C3140)+SUMIF($C$736:$C$744,$C3140,AD$736:AD$744)</f>
        <v/>
      </c>
      <c r="AF3140" s="11">
        <f>CodePrefix&amp;$A3140&amp;IF($C3140="","","."&amp;$C3140&amp;"."&amp;$B3140)&amp;INDEX(VarEnd,MATCH($A3140,VarKey,0))&amp;AF$5</f>
        <v/>
      </c>
      <c r="AG3140" s="70">
        <f>SUMIFS(AG$983:AG$3041,SecVar,"co2",SecSub,$C3140)+SUMIF($C$736:$C$744,$C3140,AG$736:AG$744)</f>
        <v/>
      </c>
      <c r="AH3140" s="71">
        <f>SUMIFS(AH$983:AH$3041,SecVar,"co2",SecSub,$C3140)+SUMIF($C$736:$C$744,$C3140,AH$736:AH$744)</f>
        <v/>
      </c>
      <c r="AI3140" s="71">
        <f>SUMIFS(AI$983:AI$3041,SecVar,"co2",SecSub,$C3140)+SUMIF($C$736:$C$744,$C3140,AI$736:AI$744)</f>
        <v/>
      </c>
      <c r="AJ3140" s="71">
        <f>SUMIFS(AJ$983:AJ$3041,SecVar,"co2",SecSub,$C3140)+SUMIF($C$736:$C$744,$C3140,AJ$736:AJ$744)</f>
        <v/>
      </c>
      <c r="AK3140" s="71">
        <f>SUMIFS(AK$983:AK$3041,SecVar,"co2",SecSub,$C3140)+SUMIF($C$736:$C$744,$C3140,AK$736:AK$744)</f>
        <v/>
      </c>
      <c r="AL3140" s="71">
        <f>SUMIFS(AL$983:AL$3041,SecVar,"co2",SecSub,$C3140)+SUMIF($C$736:$C$744,$C3140,AL$736:AL$744)</f>
        <v/>
      </c>
      <c r="AM3140" s="71">
        <f>SUMIFS(AM$983:AM$3041,SecVar,"co2",SecSub,$C3140)+SUMIF($C$736:$C$744,$C3140,AM$736:AM$744)</f>
        <v/>
      </c>
      <c r="AN3140" s="71">
        <f>SUMIFS(AN$983:AN$3041,SecVar,"co2",SecSub,$C3140)+SUMIF($C$736:$C$744,$C3140,AN$736:AN$744)</f>
        <v/>
      </c>
      <c r="AO3140" s="71">
        <f>SUMIFS(AO$983:AO$3041,SecVar,"co2",SecSub,$C3140)+SUMIF($C$736:$C$744,$C3140,AO$736:AO$744)</f>
        <v/>
      </c>
      <c r="AP3140" s="71">
        <f>SUMIFS(AP$983:AP$3041,SecVar,"co2",SecSub,$C3140)+SUMIF($C$736:$C$744,$C3140,AP$736:AP$744)</f>
        <v/>
      </c>
      <c r="AQ3140" s="71">
        <f>SUMIFS(AQ$983:AQ$3041,SecVar,"co2",SecSub,$C3140)+SUMIF($C$736:$C$744,$C3140,AQ$736:AQ$744)</f>
        <v/>
      </c>
      <c r="AR3140" s="71">
        <f>SUMIFS(AR$983:AR$3041,SecVar,"co2",SecSub,$C3140)+SUMIF($C$736:$C$744,$C3140,AR$736:AR$744)</f>
        <v/>
      </c>
      <c r="AS3140" s="71">
        <f>SUMIFS(AS$983:AS$3041,SecVar,"co2",SecSub,$C3140)+SUMIF($C$736:$C$744,$C3140,AS$736:AS$744)</f>
        <v/>
      </c>
      <c r="AT3140" s="71">
        <f>SUMIFS(AT$983:AT$3041,SecVar,"co2",SecSub,$C3140)+SUMIF($C$736:$C$744,$C3140,AT$736:AT$744)</f>
        <v/>
      </c>
      <c r="AU3140" s="71">
        <f>SUMIFS(AU$983:AU$3041,SecVar,"co2",SecSub,$C3140)+SUMIF($C$736:$C$744,$C3140,AU$736:AU$744)</f>
        <v/>
      </c>
      <c r="AV3140" s="71">
        <f>SUMIFS(AV$983:AV$3041,SecVar,"co2",SecSub,$C3140)+SUMIF($C$736:$C$744,$C3140,AV$736:AV$744)</f>
        <v/>
      </c>
      <c r="AW3140" s="71">
        <f>SUMIFS(AW$983:AW$3041,SecVar,"co2",SecSub,$C3140)+SUMIF($C$736:$C$744,$C3140,AW$736:AW$744)</f>
        <v/>
      </c>
      <c r="AX3140" s="71">
        <f>SUMIFS(AX$983:AX$3041,SecVar,"co2",SecSub,$C3140)+SUMIF($C$736:$C$744,$C3140,AX$736:AX$744)</f>
        <v/>
      </c>
      <c r="AY3140" s="71">
        <f>SUMIFS(AY$983:AY$3041,SecVar,"co2",SecSub,$C3140)+SUMIF($C$736:$C$744,$C3140,AY$736:AY$744)</f>
        <v/>
      </c>
    </row>
    <row r="3141" hidden="1" outlineLevel="1">
      <c r="A3141" s="14" t="inlineStr">
        <is>
          <t>co2.sec</t>
        </is>
      </c>
      <c r="B3141" s="14" t="inlineStr">
        <is>
          <t>all</t>
        </is>
      </c>
      <c r="C3141" s="14" t="inlineStr">
        <is>
          <t>nav</t>
        </is>
      </c>
      <c r="H3141" s="14">
        <f>INDEX(VarLab,MATCH($A3141,VarKey,0))&amp;INDEX(MemLab,MATCH($C3141&amp;"|"&amp;$B3141,MemKey,0))</f>
        <v/>
      </c>
      <c r="I3141" s="14">
        <f>INDEX(VarUnit,MATCH($A3141,VarKey,0))</f>
        <v/>
      </c>
      <c r="J3141" s="14">
        <f>INDEX(VarSrc,MATCH($A3141,VarKey,0))</f>
        <v/>
      </c>
      <c r="K3141" s="11">
        <f>CodePrefix&amp;$A3141&amp;IF($C3141="","","."&amp;$C3141&amp;"."&amp;$B3141)&amp;INDEX(VarEnd,MATCH($A3141,VarKey,0))&amp;K$5</f>
        <v/>
      </c>
      <c r="L3141" s="70">
        <f>SUMIFS(L$983:L$3041,SecVar,"co2",SecSub,$C3141)+SUMIF($C$736:$C$744,$C3141,L$736:L$744)</f>
        <v/>
      </c>
      <c r="M3141" s="71">
        <f>SUMIFS(M$983:M$3041,SecVar,"co2",SecSub,$C3141)+SUMIF($C$736:$C$744,$C3141,M$736:M$744)</f>
        <v/>
      </c>
      <c r="N3141" s="71">
        <f>SUMIFS(N$983:N$3041,SecVar,"co2",SecSub,$C3141)+SUMIF($C$736:$C$744,$C3141,N$736:N$744)</f>
        <v/>
      </c>
      <c r="O3141" s="71">
        <f>SUMIFS(O$983:O$3041,SecVar,"co2",SecSub,$C3141)+SUMIF($C$736:$C$744,$C3141,O$736:O$744)</f>
        <v/>
      </c>
      <c r="P3141" s="71">
        <f>SUMIFS(P$983:P$3041,SecVar,"co2",SecSub,$C3141)+SUMIF($C$736:$C$744,$C3141,P$736:P$744)</f>
        <v/>
      </c>
      <c r="Q3141" s="71">
        <f>SUMIFS(Q$983:Q$3041,SecVar,"co2",SecSub,$C3141)+SUMIF($C$736:$C$744,$C3141,Q$736:Q$744)</f>
        <v/>
      </c>
      <c r="R3141" s="71">
        <f>SUMIFS(R$983:R$3041,SecVar,"co2",SecSub,$C3141)+SUMIF($C$736:$C$744,$C3141,R$736:R$744)</f>
        <v/>
      </c>
      <c r="S3141" s="71">
        <f>SUMIFS(S$983:S$3041,SecVar,"co2",SecSub,$C3141)+SUMIF($C$736:$C$744,$C3141,S$736:S$744)</f>
        <v/>
      </c>
      <c r="T3141" s="71">
        <f>SUMIFS(T$983:T$3041,SecVar,"co2",SecSub,$C3141)+SUMIF($C$736:$C$744,$C3141,T$736:T$744)</f>
        <v/>
      </c>
      <c r="U3141" s="71">
        <f>SUMIFS(U$983:U$3041,SecVar,"co2",SecSub,$C3141)+SUMIF($C$736:$C$744,$C3141,U$736:U$744)</f>
        <v/>
      </c>
      <c r="V3141" s="71">
        <f>SUMIFS(V$983:V$3041,SecVar,"co2",SecSub,$C3141)+SUMIF($C$736:$C$744,$C3141,V$736:V$744)</f>
        <v/>
      </c>
      <c r="W3141" s="71">
        <f>SUMIFS(W$983:W$3041,SecVar,"co2",SecSub,$C3141)+SUMIF($C$736:$C$744,$C3141,W$736:W$744)</f>
        <v/>
      </c>
      <c r="X3141" s="71">
        <f>SUMIFS(X$983:X$3041,SecVar,"co2",SecSub,$C3141)+SUMIF($C$736:$C$744,$C3141,X$736:X$744)</f>
        <v/>
      </c>
      <c r="Y3141" s="71">
        <f>SUMIFS(Y$983:Y$3041,SecVar,"co2",SecSub,$C3141)+SUMIF($C$736:$C$744,$C3141,Y$736:Y$744)</f>
        <v/>
      </c>
      <c r="Z3141" s="71">
        <f>SUMIFS(Z$983:Z$3041,SecVar,"co2",SecSub,$C3141)+SUMIF($C$736:$C$744,$C3141,Z$736:Z$744)</f>
        <v/>
      </c>
      <c r="AA3141" s="71">
        <f>SUMIFS(AA$983:AA$3041,SecVar,"co2",SecSub,$C3141)+SUMIF($C$736:$C$744,$C3141,AA$736:AA$744)</f>
        <v/>
      </c>
      <c r="AB3141" s="71">
        <f>SUMIFS(AB$983:AB$3041,SecVar,"co2",SecSub,$C3141)+SUMIF($C$736:$C$744,$C3141,AB$736:AB$744)</f>
        <v/>
      </c>
      <c r="AC3141" s="71">
        <f>SUMIFS(AC$983:AC$3041,SecVar,"co2",SecSub,$C3141)+SUMIF($C$736:$C$744,$C3141,AC$736:AC$744)</f>
        <v/>
      </c>
      <c r="AD3141" s="71">
        <f>SUMIFS(AD$983:AD$3041,SecVar,"co2",SecSub,$C3141)+SUMIF($C$736:$C$744,$C3141,AD$736:AD$744)</f>
        <v/>
      </c>
      <c r="AF3141" s="11">
        <f>CodePrefix&amp;$A3141&amp;IF($C3141="","","."&amp;$C3141&amp;"."&amp;$B3141)&amp;INDEX(VarEnd,MATCH($A3141,VarKey,0))&amp;AF$5</f>
        <v/>
      </c>
      <c r="AG3141" s="70">
        <f>SUMIFS(AG$983:AG$3041,SecVar,"co2",SecSub,$C3141)+SUMIF($C$736:$C$744,$C3141,AG$736:AG$744)</f>
        <v/>
      </c>
      <c r="AH3141" s="71">
        <f>SUMIFS(AH$983:AH$3041,SecVar,"co2",SecSub,$C3141)+SUMIF($C$736:$C$744,$C3141,AH$736:AH$744)</f>
        <v/>
      </c>
      <c r="AI3141" s="71">
        <f>SUMIFS(AI$983:AI$3041,SecVar,"co2",SecSub,$C3141)+SUMIF($C$736:$C$744,$C3141,AI$736:AI$744)</f>
        <v/>
      </c>
      <c r="AJ3141" s="71">
        <f>SUMIFS(AJ$983:AJ$3041,SecVar,"co2",SecSub,$C3141)+SUMIF($C$736:$C$744,$C3141,AJ$736:AJ$744)</f>
        <v/>
      </c>
      <c r="AK3141" s="71">
        <f>SUMIFS(AK$983:AK$3041,SecVar,"co2",SecSub,$C3141)+SUMIF($C$736:$C$744,$C3141,AK$736:AK$744)</f>
        <v/>
      </c>
      <c r="AL3141" s="71">
        <f>SUMIFS(AL$983:AL$3041,SecVar,"co2",SecSub,$C3141)+SUMIF($C$736:$C$744,$C3141,AL$736:AL$744)</f>
        <v/>
      </c>
      <c r="AM3141" s="71">
        <f>SUMIFS(AM$983:AM$3041,SecVar,"co2",SecSub,$C3141)+SUMIF($C$736:$C$744,$C3141,AM$736:AM$744)</f>
        <v/>
      </c>
      <c r="AN3141" s="71">
        <f>SUMIFS(AN$983:AN$3041,SecVar,"co2",SecSub,$C3141)+SUMIF($C$736:$C$744,$C3141,AN$736:AN$744)</f>
        <v/>
      </c>
      <c r="AO3141" s="71">
        <f>SUMIFS(AO$983:AO$3041,SecVar,"co2",SecSub,$C3141)+SUMIF($C$736:$C$744,$C3141,AO$736:AO$744)</f>
        <v/>
      </c>
      <c r="AP3141" s="71">
        <f>SUMIFS(AP$983:AP$3041,SecVar,"co2",SecSub,$C3141)+SUMIF($C$736:$C$744,$C3141,AP$736:AP$744)</f>
        <v/>
      </c>
      <c r="AQ3141" s="71">
        <f>SUMIFS(AQ$983:AQ$3041,SecVar,"co2",SecSub,$C3141)+SUMIF($C$736:$C$744,$C3141,AQ$736:AQ$744)</f>
        <v/>
      </c>
      <c r="AR3141" s="71">
        <f>SUMIFS(AR$983:AR$3041,SecVar,"co2",SecSub,$C3141)+SUMIF($C$736:$C$744,$C3141,AR$736:AR$744)</f>
        <v/>
      </c>
      <c r="AS3141" s="71">
        <f>SUMIFS(AS$983:AS$3041,SecVar,"co2",SecSub,$C3141)+SUMIF($C$736:$C$744,$C3141,AS$736:AS$744)</f>
        <v/>
      </c>
      <c r="AT3141" s="71">
        <f>SUMIFS(AT$983:AT$3041,SecVar,"co2",SecSub,$C3141)+SUMIF($C$736:$C$744,$C3141,AT$736:AT$744)</f>
        <v/>
      </c>
      <c r="AU3141" s="71">
        <f>SUMIFS(AU$983:AU$3041,SecVar,"co2",SecSub,$C3141)+SUMIF($C$736:$C$744,$C3141,AU$736:AU$744)</f>
        <v/>
      </c>
      <c r="AV3141" s="71">
        <f>SUMIFS(AV$983:AV$3041,SecVar,"co2",SecSub,$C3141)+SUMIF($C$736:$C$744,$C3141,AV$736:AV$744)</f>
        <v/>
      </c>
      <c r="AW3141" s="71">
        <f>SUMIFS(AW$983:AW$3041,SecVar,"co2",SecSub,$C3141)+SUMIF($C$736:$C$744,$C3141,AW$736:AW$744)</f>
        <v/>
      </c>
      <c r="AX3141" s="71">
        <f>SUMIFS(AX$983:AX$3041,SecVar,"co2",SecSub,$C3141)+SUMIF($C$736:$C$744,$C3141,AX$736:AX$744)</f>
        <v/>
      </c>
      <c r="AY3141" s="71">
        <f>SUMIFS(AY$983:AY$3041,SecVar,"co2",SecSub,$C3141)+SUMIF($C$736:$C$744,$C3141,AY$736:AY$744)</f>
        <v/>
      </c>
    </row>
    <row r="3142" hidden="1" outlineLevel="1">
      <c r="A3142" s="14" t="inlineStr">
        <is>
          <t>co2.sec</t>
        </is>
      </c>
      <c r="B3142" s="14" t="inlineStr">
        <is>
          <t>all</t>
        </is>
      </c>
      <c r="C3142" s="14" t="inlineStr">
        <is>
          <t>res</t>
        </is>
      </c>
      <c r="H3142" s="14">
        <f>INDEX(VarLab,MATCH($A3142,VarKey,0))&amp;INDEX(MemLab,MATCH($C3142&amp;"|"&amp;$B3142,MemKey,0))</f>
        <v/>
      </c>
      <c r="I3142" s="14">
        <f>INDEX(VarUnit,MATCH($A3142,VarKey,0))</f>
        <v/>
      </c>
      <c r="J3142" s="14">
        <f>INDEX(VarSrc,MATCH($A3142,VarKey,0))</f>
        <v/>
      </c>
      <c r="K3142" s="11">
        <f>CodePrefix&amp;$A3142&amp;IF($C3142="","","."&amp;$C3142&amp;"."&amp;$B3142)&amp;INDEX(VarEnd,MATCH($A3142,VarKey,0))&amp;K$5</f>
        <v/>
      </c>
      <c r="L3142" s="70">
        <f>SUMIFS(L$983:L$3041,SecVar,"co2",SecSub,$C3142)+SUMIF($C$736:$C$744,$C3142,L$736:L$744)</f>
        <v/>
      </c>
      <c r="M3142" s="71">
        <f>SUMIFS(M$983:M$3041,SecVar,"co2",SecSub,$C3142)+SUMIF($C$736:$C$744,$C3142,M$736:M$744)</f>
        <v/>
      </c>
      <c r="N3142" s="71">
        <f>SUMIFS(N$983:N$3041,SecVar,"co2",SecSub,$C3142)+SUMIF($C$736:$C$744,$C3142,N$736:N$744)</f>
        <v/>
      </c>
      <c r="O3142" s="71">
        <f>SUMIFS(O$983:O$3041,SecVar,"co2",SecSub,$C3142)+SUMIF($C$736:$C$744,$C3142,O$736:O$744)</f>
        <v/>
      </c>
      <c r="P3142" s="71">
        <f>SUMIFS(P$983:P$3041,SecVar,"co2",SecSub,$C3142)+SUMIF($C$736:$C$744,$C3142,P$736:P$744)</f>
        <v/>
      </c>
      <c r="Q3142" s="71">
        <f>SUMIFS(Q$983:Q$3041,SecVar,"co2",SecSub,$C3142)+SUMIF($C$736:$C$744,$C3142,Q$736:Q$744)</f>
        <v/>
      </c>
      <c r="R3142" s="71">
        <f>SUMIFS(R$983:R$3041,SecVar,"co2",SecSub,$C3142)+SUMIF($C$736:$C$744,$C3142,R$736:R$744)</f>
        <v/>
      </c>
      <c r="S3142" s="71">
        <f>SUMIFS(S$983:S$3041,SecVar,"co2",SecSub,$C3142)+SUMIF($C$736:$C$744,$C3142,S$736:S$744)</f>
        <v/>
      </c>
      <c r="T3142" s="71">
        <f>SUMIFS(T$983:T$3041,SecVar,"co2",SecSub,$C3142)+SUMIF($C$736:$C$744,$C3142,T$736:T$744)</f>
        <v/>
      </c>
      <c r="U3142" s="71">
        <f>SUMIFS(U$983:U$3041,SecVar,"co2",SecSub,$C3142)+SUMIF($C$736:$C$744,$C3142,U$736:U$744)</f>
        <v/>
      </c>
      <c r="V3142" s="71">
        <f>SUMIFS(V$983:V$3041,SecVar,"co2",SecSub,$C3142)+SUMIF($C$736:$C$744,$C3142,V$736:V$744)</f>
        <v/>
      </c>
      <c r="W3142" s="71">
        <f>SUMIFS(W$983:W$3041,SecVar,"co2",SecSub,$C3142)+SUMIF($C$736:$C$744,$C3142,W$736:W$744)</f>
        <v/>
      </c>
      <c r="X3142" s="71">
        <f>SUMIFS(X$983:X$3041,SecVar,"co2",SecSub,$C3142)+SUMIF($C$736:$C$744,$C3142,X$736:X$744)</f>
        <v/>
      </c>
      <c r="Y3142" s="71">
        <f>SUMIFS(Y$983:Y$3041,SecVar,"co2",SecSub,$C3142)+SUMIF($C$736:$C$744,$C3142,Y$736:Y$744)</f>
        <v/>
      </c>
      <c r="Z3142" s="71">
        <f>SUMIFS(Z$983:Z$3041,SecVar,"co2",SecSub,$C3142)+SUMIF($C$736:$C$744,$C3142,Z$736:Z$744)</f>
        <v/>
      </c>
      <c r="AA3142" s="71">
        <f>SUMIFS(AA$983:AA$3041,SecVar,"co2",SecSub,$C3142)+SUMIF($C$736:$C$744,$C3142,AA$736:AA$744)</f>
        <v/>
      </c>
      <c r="AB3142" s="71">
        <f>SUMIFS(AB$983:AB$3041,SecVar,"co2",SecSub,$C3142)+SUMIF($C$736:$C$744,$C3142,AB$736:AB$744)</f>
        <v/>
      </c>
      <c r="AC3142" s="71">
        <f>SUMIFS(AC$983:AC$3041,SecVar,"co2",SecSub,$C3142)+SUMIF($C$736:$C$744,$C3142,AC$736:AC$744)</f>
        <v/>
      </c>
      <c r="AD3142" s="71">
        <f>SUMIFS(AD$983:AD$3041,SecVar,"co2",SecSub,$C3142)+SUMIF($C$736:$C$744,$C3142,AD$736:AD$744)</f>
        <v/>
      </c>
      <c r="AF3142" s="11">
        <f>CodePrefix&amp;$A3142&amp;IF($C3142="","","."&amp;$C3142&amp;"."&amp;$B3142)&amp;INDEX(VarEnd,MATCH($A3142,VarKey,0))&amp;AF$5</f>
        <v/>
      </c>
      <c r="AG3142" s="70">
        <f>SUMIFS(AG$983:AG$3041,SecVar,"co2",SecSub,$C3142)+SUMIF($C$736:$C$744,$C3142,AG$736:AG$744)</f>
        <v/>
      </c>
      <c r="AH3142" s="71">
        <f>SUMIFS(AH$983:AH$3041,SecVar,"co2",SecSub,$C3142)+SUMIF($C$736:$C$744,$C3142,AH$736:AH$744)</f>
        <v/>
      </c>
      <c r="AI3142" s="71">
        <f>SUMIFS(AI$983:AI$3041,SecVar,"co2",SecSub,$C3142)+SUMIF($C$736:$C$744,$C3142,AI$736:AI$744)</f>
        <v/>
      </c>
      <c r="AJ3142" s="71">
        <f>SUMIFS(AJ$983:AJ$3041,SecVar,"co2",SecSub,$C3142)+SUMIF($C$736:$C$744,$C3142,AJ$736:AJ$744)</f>
        <v/>
      </c>
      <c r="AK3142" s="71">
        <f>SUMIFS(AK$983:AK$3041,SecVar,"co2",SecSub,$C3142)+SUMIF($C$736:$C$744,$C3142,AK$736:AK$744)</f>
        <v/>
      </c>
      <c r="AL3142" s="71">
        <f>SUMIFS(AL$983:AL$3041,SecVar,"co2",SecSub,$C3142)+SUMIF($C$736:$C$744,$C3142,AL$736:AL$744)</f>
        <v/>
      </c>
      <c r="AM3142" s="71">
        <f>SUMIFS(AM$983:AM$3041,SecVar,"co2",SecSub,$C3142)+SUMIF($C$736:$C$744,$C3142,AM$736:AM$744)</f>
        <v/>
      </c>
      <c r="AN3142" s="71">
        <f>SUMIFS(AN$983:AN$3041,SecVar,"co2",SecSub,$C3142)+SUMIF($C$736:$C$744,$C3142,AN$736:AN$744)</f>
        <v/>
      </c>
      <c r="AO3142" s="71">
        <f>SUMIFS(AO$983:AO$3041,SecVar,"co2",SecSub,$C3142)+SUMIF($C$736:$C$744,$C3142,AO$736:AO$744)</f>
        <v/>
      </c>
      <c r="AP3142" s="71">
        <f>SUMIFS(AP$983:AP$3041,SecVar,"co2",SecSub,$C3142)+SUMIF($C$736:$C$744,$C3142,AP$736:AP$744)</f>
        <v/>
      </c>
      <c r="AQ3142" s="71">
        <f>SUMIFS(AQ$983:AQ$3041,SecVar,"co2",SecSub,$C3142)+SUMIF($C$736:$C$744,$C3142,AQ$736:AQ$744)</f>
        <v/>
      </c>
      <c r="AR3142" s="71">
        <f>SUMIFS(AR$983:AR$3041,SecVar,"co2",SecSub,$C3142)+SUMIF($C$736:$C$744,$C3142,AR$736:AR$744)</f>
        <v/>
      </c>
      <c r="AS3142" s="71">
        <f>SUMIFS(AS$983:AS$3041,SecVar,"co2",SecSub,$C3142)+SUMIF($C$736:$C$744,$C3142,AS$736:AS$744)</f>
        <v/>
      </c>
      <c r="AT3142" s="71">
        <f>SUMIFS(AT$983:AT$3041,SecVar,"co2",SecSub,$C3142)+SUMIF($C$736:$C$744,$C3142,AT$736:AT$744)</f>
        <v/>
      </c>
      <c r="AU3142" s="71">
        <f>SUMIFS(AU$983:AU$3041,SecVar,"co2",SecSub,$C3142)+SUMIF($C$736:$C$744,$C3142,AU$736:AU$744)</f>
        <v/>
      </c>
      <c r="AV3142" s="71">
        <f>SUMIFS(AV$983:AV$3041,SecVar,"co2",SecSub,$C3142)+SUMIF($C$736:$C$744,$C3142,AV$736:AV$744)</f>
        <v/>
      </c>
      <c r="AW3142" s="71">
        <f>SUMIFS(AW$983:AW$3041,SecVar,"co2",SecSub,$C3142)+SUMIF($C$736:$C$744,$C3142,AW$736:AW$744)</f>
        <v/>
      </c>
      <c r="AX3142" s="71">
        <f>SUMIFS(AX$983:AX$3041,SecVar,"co2",SecSub,$C3142)+SUMIF($C$736:$C$744,$C3142,AX$736:AX$744)</f>
        <v/>
      </c>
      <c r="AY3142" s="71">
        <f>SUMIFS(AY$983:AY$3041,SecVar,"co2",SecSub,$C3142)+SUMIF($C$736:$C$744,$C3142,AY$736:AY$744)</f>
        <v/>
      </c>
    </row>
    <row r="3143" hidden="1" outlineLevel="1">
      <c r="A3143" s="14" t="inlineStr">
        <is>
          <t>co2.sec</t>
        </is>
      </c>
      <c r="B3143" s="14" t="inlineStr">
        <is>
          <t>all</t>
        </is>
      </c>
      <c r="C3143" s="14" t="inlineStr">
        <is>
          <t>foo</t>
        </is>
      </c>
      <c r="H3143" s="14">
        <f>INDEX(VarLab,MATCH($A3143,VarKey,0))&amp;INDEX(MemLab,MATCH($C3143&amp;"|"&amp;$B3143,MemKey,0))</f>
        <v/>
      </c>
      <c r="I3143" s="14">
        <f>INDEX(VarUnit,MATCH($A3143,VarKey,0))</f>
        <v/>
      </c>
      <c r="J3143" s="14">
        <f>INDEX(VarSrc,MATCH($A3143,VarKey,0))</f>
        <v/>
      </c>
      <c r="K3143" s="11">
        <f>CodePrefix&amp;$A3143&amp;IF($C3143="","","."&amp;$C3143&amp;"."&amp;$B3143)&amp;INDEX(VarEnd,MATCH($A3143,VarKey,0))&amp;K$5</f>
        <v/>
      </c>
      <c r="L3143" s="70">
        <f>SUMIFS(L$983:L$3041,SecVar,"co2",SecSub,$C3143)+SUMIF($C$736:$C$744,$C3143,L$736:L$744)</f>
        <v/>
      </c>
      <c r="M3143" s="71">
        <f>SUMIFS(M$983:M$3041,SecVar,"co2",SecSub,$C3143)+SUMIF($C$736:$C$744,$C3143,M$736:M$744)</f>
        <v/>
      </c>
      <c r="N3143" s="71">
        <f>SUMIFS(N$983:N$3041,SecVar,"co2",SecSub,$C3143)+SUMIF($C$736:$C$744,$C3143,N$736:N$744)</f>
        <v/>
      </c>
      <c r="O3143" s="71">
        <f>SUMIFS(O$983:O$3041,SecVar,"co2",SecSub,$C3143)+SUMIF($C$736:$C$744,$C3143,O$736:O$744)</f>
        <v/>
      </c>
      <c r="P3143" s="71">
        <f>SUMIFS(P$983:P$3041,SecVar,"co2",SecSub,$C3143)+SUMIF($C$736:$C$744,$C3143,P$736:P$744)</f>
        <v/>
      </c>
      <c r="Q3143" s="71">
        <f>SUMIFS(Q$983:Q$3041,SecVar,"co2",SecSub,$C3143)+SUMIF($C$736:$C$744,$C3143,Q$736:Q$744)</f>
        <v/>
      </c>
      <c r="R3143" s="71">
        <f>SUMIFS(R$983:R$3041,SecVar,"co2",SecSub,$C3143)+SUMIF($C$736:$C$744,$C3143,R$736:R$744)</f>
        <v/>
      </c>
      <c r="S3143" s="71">
        <f>SUMIFS(S$983:S$3041,SecVar,"co2",SecSub,$C3143)+SUMIF($C$736:$C$744,$C3143,S$736:S$744)</f>
        <v/>
      </c>
      <c r="T3143" s="71">
        <f>SUMIFS(T$983:T$3041,SecVar,"co2",SecSub,$C3143)+SUMIF($C$736:$C$744,$C3143,T$736:T$744)</f>
        <v/>
      </c>
      <c r="U3143" s="71">
        <f>SUMIFS(U$983:U$3041,SecVar,"co2",SecSub,$C3143)+SUMIF($C$736:$C$744,$C3143,U$736:U$744)</f>
        <v/>
      </c>
      <c r="V3143" s="71">
        <f>SUMIFS(V$983:V$3041,SecVar,"co2",SecSub,$C3143)+SUMIF($C$736:$C$744,$C3143,V$736:V$744)</f>
        <v/>
      </c>
      <c r="W3143" s="71">
        <f>SUMIFS(W$983:W$3041,SecVar,"co2",SecSub,$C3143)+SUMIF($C$736:$C$744,$C3143,W$736:W$744)</f>
        <v/>
      </c>
      <c r="X3143" s="71">
        <f>SUMIFS(X$983:X$3041,SecVar,"co2",SecSub,$C3143)+SUMIF($C$736:$C$744,$C3143,X$736:X$744)</f>
        <v/>
      </c>
      <c r="Y3143" s="71">
        <f>SUMIFS(Y$983:Y$3041,SecVar,"co2",SecSub,$C3143)+SUMIF($C$736:$C$744,$C3143,Y$736:Y$744)</f>
        <v/>
      </c>
      <c r="Z3143" s="71">
        <f>SUMIFS(Z$983:Z$3041,SecVar,"co2",SecSub,$C3143)+SUMIF($C$736:$C$744,$C3143,Z$736:Z$744)</f>
        <v/>
      </c>
      <c r="AA3143" s="71">
        <f>SUMIFS(AA$983:AA$3041,SecVar,"co2",SecSub,$C3143)+SUMIF($C$736:$C$744,$C3143,AA$736:AA$744)</f>
        <v/>
      </c>
      <c r="AB3143" s="71">
        <f>SUMIFS(AB$983:AB$3041,SecVar,"co2",SecSub,$C3143)+SUMIF($C$736:$C$744,$C3143,AB$736:AB$744)</f>
        <v/>
      </c>
      <c r="AC3143" s="71">
        <f>SUMIFS(AC$983:AC$3041,SecVar,"co2",SecSub,$C3143)+SUMIF($C$736:$C$744,$C3143,AC$736:AC$744)</f>
        <v/>
      </c>
      <c r="AD3143" s="71">
        <f>SUMIFS(AD$983:AD$3041,SecVar,"co2",SecSub,$C3143)+SUMIF($C$736:$C$744,$C3143,AD$736:AD$744)</f>
        <v/>
      </c>
      <c r="AF3143" s="11">
        <f>CodePrefix&amp;$A3143&amp;IF($C3143="","","."&amp;$C3143&amp;"."&amp;$B3143)&amp;INDEX(VarEnd,MATCH($A3143,VarKey,0))&amp;AF$5</f>
        <v/>
      </c>
      <c r="AG3143" s="70">
        <f>SUMIFS(AG$983:AG$3041,SecVar,"co2",SecSub,$C3143)+SUMIF($C$736:$C$744,$C3143,AG$736:AG$744)</f>
        <v/>
      </c>
      <c r="AH3143" s="71">
        <f>SUMIFS(AH$983:AH$3041,SecVar,"co2",SecSub,$C3143)+SUMIF($C$736:$C$744,$C3143,AH$736:AH$744)</f>
        <v/>
      </c>
      <c r="AI3143" s="71">
        <f>SUMIFS(AI$983:AI$3041,SecVar,"co2",SecSub,$C3143)+SUMIF($C$736:$C$744,$C3143,AI$736:AI$744)</f>
        <v/>
      </c>
      <c r="AJ3143" s="71">
        <f>SUMIFS(AJ$983:AJ$3041,SecVar,"co2",SecSub,$C3143)+SUMIF($C$736:$C$744,$C3143,AJ$736:AJ$744)</f>
        <v/>
      </c>
      <c r="AK3143" s="71">
        <f>SUMIFS(AK$983:AK$3041,SecVar,"co2",SecSub,$C3143)+SUMIF($C$736:$C$744,$C3143,AK$736:AK$744)</f>
        <v/>
      </c>
      <c r="AL3143" s="71">
        <f>SUMIFS(AL$983:AL$3041,SecVar,"co2",SecSub,$C3143)+SUMIF($C$736:$C$744,$C3143,AL$736:AL$744)</f>
        <v/>
      </c>
      <c r="AM3143" s="71">
        <f>SUMIFS(AM$983:AM$3041,SecVar,"co2",SecSub,$C3143)+SUMIF($C$736:$C$744,$C3143,AM$736:AM$744)</f>
        <v/>
      </c>
      <c r="AN3143" s="71">
        <f>SUMIFS(AN$983:AN$3041,SecVar,"co2",SecSub,$C3143)+SUMIF($C$736:$C$744,$C3143,AN$736:AN$744)</f>
        <v/>
      </c>
      <c r="AO3143" s="71">
        <f>SUMIFS(AO$983:AO$3041,SecVar,"co2",SecSub,$C3143)+SUMIF($C$736:$C$744,$C3143,AO$736:AO$744)</f>
        <v/>
      </c>
      <c r="AP3143" s="71">
        <f>SUMIFS(AP$983:AP$3041,SecVar,"co2",SecSub,$C3143)+SUMIF($C$736:$C$744,$C3143,AP$736:AP$744)</f>
        <v/>
      </c>
      <c r="AQ3143" s="71">
        <f>SUMIFS(AQ$983:AQ$3041,SecVar,"co2",SecSub,$C3143)+SUMIF($C$736:$C$744,$C3143,AQ$736:AQ$744)</f>
        <v/>
      </c>
      <c r="AR3143" s="71">
        <f>SUMIFS(AR$983:AR$3041,SecVar,"co2",SecSub,$C3143)+SUMIF($C$736:$C$744,$C3143,AR$736:AR$744)</f>
        <v/>
      </c>
      <c r="AS3143" s="71">
        <f>SUMIFS(AS$983:AS$3041,SecVar,"co2",SecSub,$C3143)+SUMIF($C$736:$C$744,$C3143,AS$736:AS$744)</f>
        <v/>
      </c>
      <c r="AT3143" s="71">
        <f>SUMIFS(AT$983:AT$3041,SecVar,"co2",SecSub,$C3143)+SUMIF($C$736:$C$744,$C3143,AT$736:AT$744)</f>
        <v/>
      </c>
      <c r="AU3143" s="71">
        <f>SUMIFS(AU$983:AU$3041,SecVar,"co2",SecSub,$C3143)+SUMIF($C$736:$C$744,$C3143,AU$736:AU$744)</f>
        <v/>
      </c>
      <c r="AV3143" s="71">
        <f>SUMIFS(AV$983:AV$3041,SecVar,"co2",SecSub,$C3143)+SUMIF($C$736:$C$744,$C3143,AV$736:AV$744)</f>
        <v/>
      </c>
      <c r="AW3143" s="71">
        <f>SUMIFS(AW$983:AW$3041,SecVar,"co2",SecSub,$C3143)+SUMIF($C$736:$C$744,$C3143,AW$736:AW$744)</f>
        <v/>
      </c>
      <c r="AX3143" s="71">
        <f>SUMIFS(AX$983:AX$3041,SecVar,"co2",SecSub,$C3143)+SUMIF($C$736:$C$744,$C3143,AX$736:AX$744)</f>
        <v/>
      </c>
      <c r="AY3143" s="71">
        <f>SUMIFS(AY$983:AY$3041,SecVar,"co2",SecSub,$C3143)+SUMIF($C$736:$C$744,$C3143,AY$736:AY$744)</f>
        <v/>
      </c>
    </row>
    <row r="3144" hidden="1" outlineLevel="1">
      <c r="A3144" s="14" t="inlineStr">
        <is>
          <t>co2.sec</t>
        </is>
      </c>
      <c r="B3144" s="14" t="inlineStr">
        <is>
          <t>all</t>
        </is>
      </c>
      <c r="C3144" s="14" t="inlineStr">
        <is>
          <t>srv</t>
        </is>
      </c>
      <c r="H3144" s="14">
        <f>INDEX(VarLab,MATCH($A3144,VarKey,0))&amp;INDEX(MemLab,MATCH($C3144&amp;"|"&amp;$B3144,MemKey,0))</f>
        <v/>
      </c>
      <c r="I3144" s="14">
        <f>INDEX(VarUnit,MATCH($A3144,VarKey,0))</f>
        <v/>
      </c>
      <c r="J3144" s="14">
        <f>INDEX(VarSrc,MATCH($A3144,VarKey,0))</f>
        <v/>
      </c>
      <c r="K3144" s="11">
        <f>CodePrefix&amp;$A3144&amp;IF($C3144="","","."&amp;$C3144&amp;"."&amp;$B3144)&amp;INDEX(VarEnd,MATCH($A3144,VarKey,0))&amp;K$5</f>
        <v/>
      </c>
      <c r="L3144" s="70">
        <f>SUMIFS(L$983:L$3041,SecVar,"co2",SecSub,$C3144)+SUMIF($C$736:$C$744,$C3144,L$736:L$744)</f>
        <v/>
      </c>
      <c r="M3144" s="71">
        <f>SUMIFS(M$983:M$3041,SecVar,"co2",SecSub,$C3144)+SUMIF($C$736:$C$744,$C3144,M$736:M$744)</f>
        <v/>
      </c>
      <c r="N3144" s="71">
        <f>SUMIFS(N$983:N$3041,SecVar,"co2",SecSub,$C3144)+SUMIF($C$736:$C$744,$C3144,N$736:N$744)</f>
        <v/>
      </c>
      <c r="O3144" s="71">
        <f>SUMIFS(O$983:O$3041,SecVar,"co2",SecSub,$C3144)+SUMIF($C$736:$C$744,$C3144,O$736:O$744)</f>
        <v/>
      </c>
      <c r="P3144" s="71">
        <f>SUMIFS(P$983:P$3041,SecVar,"co2",SecSub,$C3144)+SUMIF($C$736:$C$744,$C3144,P$736:P$744)</f>
        <v/>
      </c>
      <c r="Q3144" s="71">
        <f>SUMIFS(Q$983:Q$3041,SecVar,"co2",SecSub,$C3144)+SUMIF($C$736:$C$744,$C3144,Q$736:Q$744)</f>
        <v/>
      </c>
      <c r="R3144" s="71">
        <f>SUMIFS(R$983:R$3041,SecVar,"co2",SecSub,$C3144)+SUMIF($C$736:$C$744,$C3144,R$736:R$744)</f>
        <v/>
      </c>
      <c r="S3144" s="71">
        <f>SUMIFS(S$983:S$3041,SecVar,"co2",SecSub,$C3144)+SUMIF($C$736:$C$744,$C3144,S$736:S$744)</f>
        <v/>
      </c>
      <c r="T3144" s="71">
        <f>SUMIFS(T$983:T$3041,SecVar,"co2",SecSub,$C3144)+SUMIF($C$736:$C$744,$C3144,T$736:T$744)</f>
        <v/>
      </c>
      <c r="U3144" s="71">
        <f>SUMIFS(U$983:U$3041,SecVar,"co2",SecSub,$C3144)+SUMIF($C$736:$C$744,$C3144,U$736:U$744)</f>
        <v/>
      </c>
      <c r="V3144" s="71">
        <f>SUMIFS(V$983:V$3041,SecVar,"co2",SecSub,$C3144)+SUMIF($C$736:$C$744,$C3144,V$736:V$744)</f>
        <v/>
      </c>
      <c r="W3144" s="71">
        <f>SUMIFS(W$983:W$3041,SecVar,"co2",SecSub,$C3144)+SUMIF($C$736:$C$744,$C3144,W$736:W$744)</f>
        <v/>
      </c>
      <c r="X3144" s="71">
        <f>SUMIFS(X$983:X$3041,SecVar,"co2",SecSub,$C3144)+SUMIF($C$736:$C$744,$C3144,X$736:X$744)</f>
        <v/>
      </c>
      <c r="Y3144" s="71">
        <f>SUMIFS(Y$983:Y$3041,SecVar,"co2",SecSub,$C3144)+SUMIF($C$736:$C$744,$C3144,Y$736:Y$744)</f>
        <v/>
      </c>
      <c r="Z3144" s="71">
        <f>SUMIFS(Z$983:Z$3041,SecVar,"co2",SecSub,$C3144)+SUMIF($C$736:$C$744,$C3144,Z$736:Z$744)</f>
        <v/>
      </c>
      <c r="AA3144" s="71">
        <f>SUMIFS(AA$983:AA$3041,SecVar,"co2",SecSub,$C3144)+SUMIF($C$736:$C$744,$C3144,AA$736:AA$744)</f>
        <v/>
      </c>
      <c r="AB3144" s="71">
        <f>SUMIFS(AB$983:AB$3041,SecVar,"co2",SecSub,$C3144)+SUMIF($C$736:$C$744,$C3144,AB$736:AB$744)</f>
        <v/>
      </c>
      <c r="AC3144" s="71">
        <f>SUMIFS(AC$983:AC$3041,SecVar,"co2",SecSub,$C3144)+SUMIF($C$736:$C$744,$C3144,AC$736:AC$744)</f>
        <v/>
      </c>
      <c r="AD3144" s="71">
        <f>SUMIFS(AD$983:AD$3041,SecVar,"co2",SecSub,$C3144)+SUMIF($C$736:$C$744,$C3144,AD$736:AD$744)</f>
        <v/>
      </c>
      <c r="AF3144" s="11">
        <f>CodePrefix&amp;$A3144&amp;IF($C3144="","","."&amp;$C3144&amp;"."&amp;$B3144)&amp;INDEX(VarEnd,MATCH($A3144,VarKey,0))&amp;AF$5</f>
        <v/>
      </c>
      <c r="AG3144" s="70">
        <f>SUMIFS(AG$983:AG$3041,SecVar,"co2",SecSub,$C3144)+SUMIF($C$736:$C$744,$C3144,AG$736:AG$744)</f>
        <v/>
      </c>
      <c r="AH3144" s="71">
        <f>SUMIFS(AH$983:AH$3041,SecVar,"co2",SecSub,$C3144)+SUMIF($C$736:$C$744,$C3144,AH$736:AH$744)</f>
        <v/>
      </c>
      <c r="AI3144" s="71">
        <f>SUMIFS(AI$983:AI$3041,SecVar,"co2",SecSub,$C3144)+SUMIF($C$736:$C$744,$C3144,AI$736:AI$744)</f>
        <v/>
      </c>
      <c r="AJ3144" s="71">
        <f>SUMIFS(AJ$983:AJ$3041,SecVar,"co2",SecSub,$C3144)+SUMIF($C$736:$C$744,$C3144,AJ$736:AJ$744)</f>
        <v/>
      </c>
      <c r="AK3144" s="71">
        <f>SUMIFS(AK$983:AK$3041,SecVar,"co2",SecSub,$C3144)+SUMIF($C$736:$C$744,$C3144,AK$736:AK$744)</f>
        <v/>
      </c>
      <c r="AL3144" s="71">
        <f>SUMIFS(AL$983:AL$3041,SecVar,"co2",SecSub,$C3144)+SUMIF($C$736:$C$744,$C3144,AL$736:AL$744)</f>
        <v/>
      </c>
      <c r="AM3144" s="71">
        <f>SUMIFS(AM$983:AM$3041,SecVar,"co2",SecSub,$C3144)+SUMIF($C$736:$C$744,$C3144,AM$736:AM$744)</f>
        <v/>
      </c>
      <c r="AN3144" s="71">
        <f>SUMIFS(AN$983:AN$3041,SecVar,"co2",SecSub,$C3144)+SUMIF($C$736:$C$744,$C3144,AN$736:AN$744)</f>
        <v/>
      </c>
      <c r="AO3144" s="71">
        <f>SUMIFS(AO$983:AO$3041,SecVar,"co2",SecSub,$C3144)+SUMIF($C$736:$C$744,$C3144,AO$736:AO$744)</f>
        <v/>
      </c>
      <c r="AP3144" s="71">
        <f>SUMIFS(AP$983:AP$3041,SecVar,"co2",SecSub,$C3144)+SUMIF($C$736:$C$744,$C3144,AP$736:AP$744)</f>
        <v/>
      </c>
      <c r="AQ3144" s="71">
        <f>SUMIFS(AQ$983:AQ$3041,SecVar,"co2",SecSub,$C3144)+SUMIF($C$736:$C$744,$C3144,AQ$736:AQ$744)</f>
        <v/>
      </c>
      <c r="AR3144" s="71">
        <f>SUMIFS(AR$983:AR$3041,SecVar,"co2",SecSub,$C3144)+SUMIF($C$736:$C$744,$C3144,AR$736:AR$744)</f>
        <v/>
      </c>
      <c r="AS3144" s="71">
        <f>SUMIFS(AS$983:AS$3041,SecVar,"co2",SecSub,$C3144)+SUMIF($C$736:$C$744,$C3144,AS$736:AS$744)</f>
        <v/>
      </c>
      <c r="AT3144" s="71">
        <f>SUMIFS(AT$983:AT$3041,SecVar,"co2",SecSub,$C3144)+SUMIF($C$736:$C$744,$C3144,AT$736:AT$744)</f>
        <v/>
      </c>
      <c r="AU3144" s="71">
        <f>SUMIFS(AU$983:AU$3041,SecVar,"co2",SecSub,$C3144)+SUMIF($C$736:$C$744,$C3144,AU$736:AU$744)</f>
        <v/>
      </c>
      <c r="AV3144" s="71">
        <f>SUMIFS(AV$983:AV$3041,SecVar,"co2",SecSub,$C3144)+SUMIF($C$736:$C$744,$C3144,AV$736:AV$744)</f>
        <v/>
      </c>
      <c r="AW3144" s="71">
        <f>SUMIFS(AW$983:AW$3041,SecVar,"co2",SecSub,$C3144)+SUMIF($C$736:$C$744,$C3144,AW$736:AW$744)</f>
        <v/>
      </c>
      <c r="AX3144" s="71">
        <f>SUMIFS(AX$983:AX$3041,SecVar,"co2",SecSub,$C3144)+SUMIF($C$736:$C$744,$C3144,AX$736:AX$744)</f>
        <v/>
      </c>
      <c r="AY3144" s="71">
        <f>SUMIFS(AY$983:AY$3041,SecVar,"co2",SecSub,$C3144)+SUMIF($C$736:$C$744,$C3144,AY$736:AY$744)</f>
        <v/>
      </c>
    </row>
    <row r="3145" hidden="1" outlineLevel="1">
      <c r="A3145" s="14" t="inlineStr">
        <is>
          <t>co2.sec</t>
        </is>
      </c>
      <c r="B3145" s="14" t="inlineStr">
        <is>
          <t>all</t>
        </is>
      </c>
      <c r="C3145" s="14" t="inlineStr">
        <is>
          <t>mch</t>
        </is>
      </c>
      <c r="H3145" s="14">
        <f>INDEX(VarLab,MATCH($A3145,VarKey,0))&amp;INDEX(MemLab,MATCH($C3145&amp;"|"&amp;$B3145,MemKey,0))</f>
        <v/>
      </c>
      <c r="I3145" s="14">
        <f>INDEX(VarUnit,MATCH($A3145,VarKey,0))</f>
        <v/>
      </c>
      <c r="J3145" s="14">
        <f>INDEX(VarSrc,MATCH($A3145,VarKey,0))</f>
        <v/>
      </c>
      <c r="K3145" s="11">
        <f>CodePrefix&amp;$A3145&amp;IF($C3145="","","."&amp;$C3145&amp;"."&amp;$B3145)&amp;INDEX(VarEnd,MATCH($A3145,VarKey,0))&amp;K$5</f>
        <v/>
      </c>
      <c r="L3145" s="70">
        <f>SUMIFS(L$983:L$3041,SecVar,"co2",SecSub,$C3145)+SUMIF($C$736:$C$744,$C3145,L$736:L$744)</f>
        <v/>
      </c>
      <c r="M3145" s="71">
        <f>SUMIFS(M$983:M$3041,SecVar,"co2",SecSub,$C3145)+SUMIF($C$736:$C$744,$C3145,M$736:M$744)</f>
        <v/>
      </c>
      <c r="N3145" s="71">
        <f>SUMIFS(N$983:N$3041,SecVar,"co2",SecSub,$C3145)+SUMIF($C$736:$C$744,$C3145,N$736:N$744)</f>
        <v/>
      </c>
      <c r="O3145" s="71">
        <f>SUMIFS(O$983:O$3041,SecVar,"co2",SecSub,$C3145)+SUMIF($C$736:$C$744,$C3145,O$736:O$744)</f>
        <v/>
      </c>
      <c r="P3145" s="71">
        <f>SUMIFS(P$983:P$3041,SecVar,"co2",SecSub,$C3145)+SUMIF($C$736:$C$744,$C3145,P$736:P$744)</f>
        <v/>
      </c>
      <c r="Q3145" s="71">
        <f>SUMIFS(Q$983:Q$3041,SecVar,"co2",SecSub,$C3145)+SUMIF($C$736:$C$744,$C3145,Q$736:Q$744)</f>
        <v/>
      </c>
      <c r="R3145" s="71">
        <f>SUMIFS(R$983:R$3041,SecVar,"co2",SecSub,$C3145)+SUMIF($C$736:$C$744,$C3145,R$736:R$744)</f>
        <v/>
      </c>
      <c r="S3145" s="71">
        <f>SUMIFS(S$983:S$3041,SecVar,"co2",SecSub,$C3145)+SUMIF($C$736:$C$744,$C3145,S$736:S$744)</f>
        <v/>
      </c>
      <c r="T3145" s="71">
        <f>SUMIFS(T$983:T$3041,SecVar,"co2",SecSub,$C3145)+SUMIF($C$736:$C$744,$C3145,T$736:T$744)</f>
        <v/>
      </c>
      <c r="U3145" s="71">
        <f>SUMIFS(U$983:U$3041,SecVar,"co2",SecSub,$C3145)+SUMIF($C$736:$C$744,$C3145,U$736:U$744)</f>
        <v/>
      </c>
      <c r="V3145" s="71">
        <f>SUMIFS(V$983:V$3041,SecVar,"co2",SecSub,$C3145)+SUMIF($C$736:$C$744,$C3145,V$736:V$744)</f>
        <v/>
      </c>
      <c r="W3145" s="71">
        <f>SUMIFS(W$983:W$3041,SecVar,"co2",SecSub,$C3145)+SUMIF($C$736:$C$744,$C3145,W$736:W$744)</f>
        <v/>
      </c>
      <c r="X3145" s="71">
        <f>SUMIFS(X$983:X$3041,SecVar,"co2",SecSub,$C3145)+SUMIF($C$736:$C$744,$C3145,X$736:X$744)</f>
        <v/>
      </c>
      <c r="Y3145" s="71">
        <f>SUMIFS(Y$983:Y$3041,SecVar,"co2",SecSub,$C3145)+SUMIF($C$736:$C$744,$C3145,Y$736:Y$744)</f>
        <v/>
      </c>
      <c r="Z3145" s="71">
        <f>SUMIFS(Z$983:Z$3041,SecVar,"co2",SecSub,$C3145)+SUMIF($C$736:$C$744,$C3145,Z$736:Z$744)</f>
        <v/>
      </c>
      <c r="AA3145" s="71">
        <f>SUMIFS(AA$983:AA$3041,SecVar,"co2",SecSub,$C3145)+SUMIF($C$736:$C$744,$C3145,AA$736:AA$744)</f>
        <v/>
      </c>
      <c r="AB3145" s="71">
        <f>SUMIFS(AB$983:AB$3041,SecVar,"co2",SecSub,$C3145)+SUMIF($C$736:$C$744,$C3145,AB$736:AB$744)</f>
        <v/>
      </c>
      <c r="AC3145" s="71">
        <f>SUMIFS(AC$983:AC$3041,SecVar,"co2",SecSub,$C3145)+SUMIF($C$736:$C$744,$C3145,AC$736:AC$744)</f>
        <v/>
      </c>
      <c r="AD3145" s="71">
        <f>SUMIFS(AD$983:AD$3041,SecVar,"co2",SecSub,$C3145)+SUMIF($C$736:$C$744,$C3145,AD$736:AD$744)</f>
        <v/>
      </c>
      <c r="AF3145" s="11">
        <f>CodePrefix&amp;$A3145&amp;IF($C3145="","","."&amp;$C3145&amp;"."&amp;$B3145)&amp;INDEX(VarEnd,MATCH($A3145,VarKey,0))&amp;AF$5</f>
        <v/>
      </c>
      <c r="AG3145" s="70">
        <f>SUMIFS(AG$983:AG$3041,SecVar,"co2",SecSub,$C3145)+SUMIF($C$736:$C$744,$C3145,AG$736:AG$744)</f>
        <v/>
      </c>
      <c r="AH3145" s="71">
        <f>SUMIFS(AH$983:AH$3041,SecVar,"co2",SecSub,$C3145)+SUMIF($C$736:$C$744,$C3145,AH$736:AH$744)</f>
        <v/>
      </c>
      <c r="AI3145" s="71">
        <f>SUMIFS(AI$983:AI$3041,SecVar,"co2",SecSub,$C3145)+SUMIF($C$736:$C$744,$C3145,AI$736:AI$744)</f>
        <v/>
      </c>
      <c r="AJ3145" s="71">
        <f>SUMIFS(AJ$983:AJ$3041,SecVar,"co2",SecSub,$C3145)+SUMIF($C$736:$C$744,$C3145,AJ$736:AJ$744)</f>
        <v/>
      </c>
      <c r="AK3145" s="71">
        <f>SUMIFS(AK$983:AK$3041,SecVar,"co2",SecSub,$C3145)+SUMIF($C$736:$C$744,$C3145,AK$736:AK$744)</f>
        <v/>
      </c>
      <c r="AL3145" s="71">
        <f>SUMIFS(AL$983:AL$3041,SecVar,"co2",SecSub,$C3145)+SUMIF($C$736:$C$744,$C3145,AL$736:AL$744)</f>
        <v/>
      </c>
      <c r="AM3145" s="71">
        <f>SUMIFS(AM$983:AM$3041,SecVar,"co2",SecSub,$C3145)+SUMIF($C$736:$C$744,$C3145,AM$736:AM$744)</f>
        <v/>
      </c>
      <c r="AN3145" s="71">
        <f>SUMIFS(AN$983:AN$3041,SecVar,"co2",SecSub,$C3145)+SUMIF($C$736:$C$744,$C3145,AN$736:AN$744)</f>
        <v/>
      </c>
      <c r="AO3145" s="71">
        <f>SUMIFS(AO$983:AO$3041,SecVar,"co2",SecSub,$C3145)+SUMIF($C$736:$C$744,$C3145,AO$736:AO$744)</f>
        <v/>
      </c>
      <c r="AP3145" s="71">
        <f>SUMIFS(AP$983:AP$3041,SecVar,"co2",SecSub,$C3145)+SUMIF($C$736:$C$744,$C3145,AP$736:AP$744)</f>
        <v/>
      </c>
      <c r="AQ3145" s="71">
        <f>SUMIFS(AQ$983:AQ$3041,SecVar,"co2",SecSub,$C3145)+SUMIF($C$736:$C$744,$C3145,AQ$736:AQ$744)</f>
        <v/>
      </c>
      <c r="AR3145" s="71">
        <f>SUMIFS(AR$983:AR$3041,SecVar,"co2",SecSub,$C3145)+SUMIF($C$736:$C$744,$C3145,AR$736:AR$744)</f>
        <v/>
      </c>
      <c r="AS3145" s="71">
        <f>SUMIFS(AS$983:AS$3041,SecVar,"co2",SecSub,$C3145)+SUMIF($C$736:$C$744,$C3145,AS$736:AS$744)</f>
        <v/>
      </c>
      <c r="AT3145" s="71">
        <f>SUMIFS(AT$983:AT$3041,SecVar,"co2",SecSub,$C3145)+SUMIF($C$736:$C$744,$C3145,AT$736:AT$744)</f>
        <v/>
      </c>
      <c r="AU3145" s="71">
        <f>SUMIFS(AU$983:AU$3041,SecVar,"co2",SecSub,$C3145)+SUMIF($C$736:$C$744,$C3145,AU$736:AU$744)</f>
        <v/>
      </c>
      <c r="AV3145" s="71">
        <f>SUMIFS(AV$983:AV$3041,SecVar,"co2",SecSub,$C3145)+SUMIF($C$736:$C$744,$C3145,AV$736:AV$744)</f>
        <v/>
      </c>
      <c r="AW3145" s="71">
        <f>SUMIFS(AW$983:AW$3041,SecVar,"co2",SecSub,$C3145)+SUMIF($C$736:$C$744,$C3145,AW$736:AW$744)</f>
        <v/>
      </c>
      <c r="AX3145" s="71">
        <f>SUMIFS(AX$983:AX$3041,SecVar,"co2",SecSub,$C3145)+SUMIF($C$736:$C$744,$C3145,AX$736:AX$744)</f>
        <v/>
      </c>
      <c r="AY3145" s="71">
        <f>SUMIFS(AY$983:AY$3041,SecVar,"co2",SecSub,$C3145)+SUMIF($C$736:$C$744,$C3145,AY$736:AY$744)</f>
        <v/>
      </c>
    </row>
    <row r="3146" hidden="1" outlineLevel="1">
      <c r="A3146" s="14" t="inlineStr">
        <is>
          <t>co2.sec</t>
        </is>
      </c>
      <c r="B3146" s="14" t="inlineStr">
        <is>
          <t>all</t>
        </is>
      </c>
      <c r="C3146" s="14" t="inlineStr">
        <is>
          <t>irn</t>
        </is>
      </c>
      <c r="H3146" s="14">
        <f>INDEX(VarLab,MATCH($A3146,VarKey,0))&amp;INDEX(MemLab,MATCH($C3146&amp;"|"&amp;$B3146,MemKey,0))</f>
        <v/>
      </c>
      <c r="I3146" s="14">
        <f>INDEX(VarUnit,MATCH($A3146,VarKey,0))</f>
        <v/>
      </c>
      <c r="J3146" s="14">
        <f>INDEX(VarSrc,MATCH($A3146,VarKey,0))</f>
        <v/>
      </c>
      <c r="K3146" s="11">
        <f>CodePrefix&amp;$A3146&amp;IF($C3146="","","."&amp;$C3146&amp;"."&amp;$B3146)&amp;INDEX(VarEnd,MATCH($A3146,VarKey,0))&amp;K$5</f>
        <v/>
      </c>
      <c r="L3146" s="70">
        <f>SUMIFS(L$983:L$3041,SecVar,"co2",SecSub,$C3146)+SUMIF($C$736:$C$744,$C3146,L$736:L$744)</f>
        <v/>
      </c>
      <c r="M3146" s="71">
        <f>SUMIFS(M$983:M$3041,SecVar,"co2",SecSub,$C3146)+SUMIF($C$736:$C$744,$C3146,M$736:M$744)</f>
        <v/>
      </c>
      <c r="N3146" s="71">
        <f>SUMIFS(N$983:N$3041,SecVar,"co2",SecSub,$C3146)+SUMIF($C$736:$C$744,$C3146,N$736:N$744)</f>
        <v/>
      </c>
      <c r="O3146" s="71">
        <f>SUMIFS(O$983:O$3041,SecVar,"co2",SecSub,$C3146)+SUMIF($C$736:$C$744,$C3146,O$736:O$744)</f>
        <v/>
      </c>
      <c r="P3146" s="71">
        <f>SUMIFS(P$983:P$3041,SecVar,"co2",SecSub,$C3146)+SUMIF($C$736:$C$744,$C3146,P$736:P$744)</f>
        <v/>
      </c>
      <c r="Q3146" s="71">
        <f>SUMIFS(Q$983:Q$3041,SecVar,"co2",SecSub,$C3146)+SUMIF($C$736:$C$744,$C3146,Q$736:Q$744)</f>
        <v/>
      </c>
      <c r="R3146" s="71">
        <f>SUMIFS(R$983:R$3041,SecVar,"co2",SecSub,$C3146)+SUMIF($C$736:$C$744,$C3146,R$736:R$744)</f>
        <v/>
      </c>
      <c r="S3146" s="71">
        <f>SUMIFS(S$983:S$3041,SecVar,"co2",SecSub,$C3146)+SUMIF($C$736:$C$744,$C3146,S$736:S$744)</f>
        <v/>
      </c>
      <c r="T3146" s="71">
        <f>SUMIFS(T$983:T$3041,SecVar,"co2",SecSub,$C3146)+SUMIF($C$736:$C$744,$C3146,T$736:T$744)</f>
        <v/>
      </c>
      <c r="U3146" s="71">
        <f>SUMIFS(U$983:U$3041,SecVar,"co2",SecSub,$C3146)+SUMIF($C$736:$C$744,$C3146,U$736:U$744)</f>
        <v/>
      </c>
      <c r="V3146" s="71">
        <f>SUMIFS(V$983:V$3041,SecVar,"co2",SecSub,$C3146)+SUMIF($C$736:$C$744,$C3146,V$736:V$744)</f>
        <v/>
      </c>
      <c r="W3146" s="71">
        <f>SUMIFS(W$983:W$3041,SecVar,"co2",SecSub,$C3146)+SUMIF($C$736:$C$744,$C3146,W$736:W$744)</f>
        <v/>
      </c>
      <c r="X3146" s="71">
        <f>SUMIFS(X$983:X$3041,SecVar,"co2",SecSub,$C3146)+SUMIF($C$736:$C$744,$C3146,X$736:X$744)</f>
        <v/>
      </c>
      <c r="Y3146" s="71">
        <f>SUMIFS(Y$983:Y$3041,SecVar,"co2",SecSub,$C3146)+SUMIF($C$736:$C$744,$C3146,Y$736:Y$744)</f>
        <v/>
      </c>
      <c r="Z3146" s="71">
        <f>SUMIFS(Z$983:Z$3041,SecVar,"co2",SecSub,$C3146)+SUMIF($C$736:$C$744,$C3146,Z$736:Z$744)</f>
        <v/>
      </c>
      <c r="AA3146" s="71">
        <f>SUMIFS(AA$983:AA$3041,SecVar,"co2",SecSub,$C3146)+SUMIF($C$736:$C$744,$C3146,AA$736:AA$744)</f>
        <v/>
      </c>
      <c r="AB3146" s="71">
        <f>SUMIFS(AB$983:AB$3041,SecVar,"co2",SecSub,$C3146)+SUMIF($C$736:$C$744,$C3146,AB$736:AB$744)</f>
        <v/>
      </c>
      <c r="AC3146" s="71">
        <f>SUMIFS(AC$983:AC$3041,SecVar,"co2",SecSub,$C3146)+SUMIF($C$736:$C$744,$C3146,AC$736:AC$744)</f>
        <v/>
      </c>
      <c r="AD3146" s="71">
        <f>SUMIFS(AD$983:AD$3041,SecVar,"co2",SecSub,$C3146)+SUMIF($C$736:$C$744,$C3146,AD$736:AD$744)</f>
        <v/>
      </c>
      <c r="AF3146" s="11">
        <f>CodePrefix&amp;$A3146&amp;IF($C3146="","","."&amp;$C3146&amp;"."&amp;$B3146)&amp;INDEX(VarEnd,MATCH($A3146,VarKey,0))&amp;AF$5</f>
        <v/>
      </c>
      <c r="AG3146" s="70">
        <f>SUMIFS(AG$983:AG$3041,SecVar,"co2",SecSub,$C3146)+SUMIF($C$736:$C$744,$C3146,AG$736:AG$744)</f>
        <v/>
      </c>
      <c r="AH3146" s="71">
        <f>SUMIFS(AH$983:AH$3041,SecVar,"co2",SecSub,$C3146)+SUMIF($C$736:$C$744,$C3146,AH$736:AH$744)</f>
        <v/>
      </c>
      <c r="AI3146" s="71">
        <f>SUMIFS(AI$983:AI$3041,SecVar,"co2",SecSub,$C3146)+SUMIF($C$736:$C$744,$C3146,AI$736:AI$744)</f>
        <v/>
      </c>
      <c r="AJ3146" s="71">
        <f>SUMIFS(AJ$983:AJ$3041,SecVar,"co2",SecSub,$C3146)+SUMIF($C$736:$C$744,$C3146,AJ$736:AJ$744)</f>
        <v/>
      </c>
      <c r="AK3146" s="71">
        <f>SUMIFS(AK$983:AK$3041,SecVar,"co2",SecSub,$C3146)+SUMIF($C$736:$C$744,$C3146,AK$736:AK$744)</f>
        <v/>
      </c>
      <c r="AL3146" s="71">
        <f>SUMIFS(AL$983:AL$3041,SecVar,"co2",SecSub,$C3146)+SUMIF($C$736:$C$744,$C3146,AL$736:AL$744)</f>
        <v/>
      </c>
      <c r="AM3146" s="71">
        <f>SUMIFS(AM$983:AM$3041,SecVar,"co2",SecSub,$C3146)+SUMIF($C$736:$C$744,$C3146,AM$736:AM$744)</f>
        <v/>
      </c>
      <c r="AN3146" s="71">
        <f>SUMIFS(AN$983:AN$3041,SecVar,"co2",SecSub,$C3146)+SUMIF($C$736:$C$744,$C3146,AN$736:AN$744)</f>
        <v/>
      </c>
      <c r="AO3146" s="71">
        <f>SUMIFS(AO$983:AO$3041,SecVar,"co2",SecSub,$C3146)+SUMIF($C$736:$C$744,$C3146,AO$736:AO$744)</f>
        <v/>
      </c>
      <c r="AP3146" s="71">
        <f>SUMIFS(AP$983:AP$3041,SecVar,"co2",SecSub,$C3146)+SUMIF($C$736:$C$744,$C3146,AP$736:AP$744)</f>
        <v/>
      </c>
      <c r="AQ3146" s="71">
        <f>SUMIFS(AQ$983:AQ$3041,SecVar,"co2",SecSub,$C3146)+SUMIF($C$736:$C$744,$C3146,AQ$736:AQ$744)</f>
        <v/>
      </c>
      <c r="AR3146" s="71">
        <f>SUMIFS(AR$983:AR$3041,SecVar,"co2",SecSub,$C3146)+SUMIF($C$736:$C$744,$C3146,AR$736:AR$744)</f>
        <v/>
      </c>
      <c r="AS3146" s="71">
        <f>SUMIFS(AS$983:AS$3041,SecVar,"co2",SecSub,$C3146)+SUMIF($C$736:$C$744,$C3146,AS$736:AS$744)</f>
        <v/>
      </c>
      <c r="AT3146" s="71">
        <f>SUMIFS(AT$983:AT$3041,SecVar,"co2",SecSub,$C3146)+SUMIF($C$736:$C$744,$C3146,AT$736:AT$744)</f>
        <v/>
      </c>
      <c r="AU3146" s="71">
        <f>SUMIFS(AU$983:AU$3041,SecVar,"co2",SecSub,$C3146)+SUMIF($C$736:$C$744,$C3146,AU$736:AU$744)</f>
        <v/>
      </c>
      <c r="AV3146" s="71">
        <f>SUMIFS(AV$983:AV$3041,SecVar,"co2",SecSub,$C3146)+SUMIF($C$736:$C$744,$C3146,AV$736:AV$744)</f>
        <v/>
      </c>
      <c r="AW3146" s="71">
        <f>SUMIFS(AW$983:AW$3041,SecVar,"co2",SecSub,$C3146)+SUMIF($C$736:$C$744,$C3146,AW$736:AW$744)</f>
        <v/>
      </c>
      <c r="AX3146" s="71">
        <f>SUMIFS(AX$983:AX$3041,SecVar,"co2",SecSub,$C3146)+SUMIF($C$736:$C$744,$C3146,AX$736:AX$744)</f>
        <v/>
      </c>
      <c r="AY3146" s="71">
        <f>SUMIFS(AY$983:AY$3041,SecVar,"co2",SecSub,$C3146)+SUMIF($C$736:$C$744,$C3146,AY$736:AY$744)</f>
        <v/>
      </c>
    </row>
    <row r="3147" hidden="1" outlineLevel="1">
      <c r="A3147" s="14" t="inlineStr">
        <is>
          <t>co2.sec</t>
        </is>
      </c>
      <c r="B3147" s="14" t="inlineStr">
        <is>
          <t>all</t>
        </is>
      </c>
      <c r="C3147" s="14" t="inlineStr">
        <is>
          <t>nfm</t>
        </is>
      </c>
      <c r="H3147" s="14">
        <f>INDEX(VarLab,MATCH($A3147,VarKey,0))&amp;INDEX(MemLab,MATCH($C3147&amp;"|"&amp;$B3147,MemKey,0))</f>
        <v/>
      </c>
      <c r="I3147" s="14">
        <f>INDEX(VarUnit,MATCH($A3147,VarKey,0))</f>
        <v/>
      </c>
      <c r="J3147" s="14">
        <f>INDEX(VarSrc,MATCH($A3147,VarKey,0))</f>
        <v/>
      </c>
      <c r="K3147" s="11">
        <f>CodePrefix&amp;$A3147&amp;IF($C3147="","","."&amp;$C3147&amp;"."&amp;$B3147)&amp;INDEX(VarEnd,MATCH($A3147,VarKey,0))&amp;K$5</f>
        <v/>
      </c>
      <c r="L3147" s="70">
        <f>SUMIFS(L$983:L$3041,SecVar,"co2",SecSub,$C3147)+SUMIF($C$736:$C$744,$C3147,L$736:L$744)</f>
        <v/>
      </c>
      <c r="M3147" s="71">
        <f>SUMIFS(M$983:M$3041,SecVar,"co2",SecSub,$C3147)+SUMIF($C$736:$C$744,$C3147,M$736:M$744)</f>
        <v/>
      </c>
      <c r="N3147" s="71">
        <f>SUMIFS(N$983:N$3041,SecVar,"co2",SecSub,$C3147)+SUMIF($C$736:$C$744,$C3147,N$736:N$744)</f>
        <v/>
      </c>
      <c r="O3147" s="71">
        <f>SUMIFS(O$983:O$3041,SecVar,"co2",SecSub,$C3147)+SUMIF($C$736:$C$744,$C3147,O$736:O$744)</f>
        <v/>
      </c>
      <c r="P3147" s="71">
        <f>SUMIFS(P$983:P$3041,SecVar,"co2",SecSub,$C3147)+SUMIF($C$736:$C$744,$C3147,P$736:P$744)</f>
        <v/>
      </c>
      <c r="Q3147" s="71">
        <f>SUMIFS(Q$983:Q$3041,SecVar,"co2",SecSub,$C3147)+SUMIF($C$736:$C$744,$C3147,Q$736:Q$744)</f>
        <v/>
      </c>
      <c r="R3147" s="71">
        <f>SUMIFS(R$983:R$3041,SecVar,"co2",SecSub,$C3147)+SUMIF($C$736:$C$744,$C3147,R$736:R$744)</f>
        <v/>
      </c>
      <c r="S3147" s="71">
        <f>SUMIFS(S$983:S$3041,SecVar,"co2",SecSub,$C3147)+SUMIF($C$736:$C$744,$C3147,S$736:S$744)</f>
        <v/>
      </c>
      <c r="T3147" s="71">
        <f>SUMIFS(T$983:T$3041,SecVar,"co2",SecSub,$C3147)+SUMIF($C$736:$C$744,$C3147,T$736:T$744)</f>
        <v/>
      </c>
      <c r="U3147" s="71">
        <f>SUMIFS(U$983:U$3041,SecVar,"co2",SecSub,$C3147)+SUMIF($C$736:$C$744,$C3147,U$736:U$744)</f>
        <v/>
      </c>
      <c r="V3147" s="71">
        <f>SUMIFS(V$983:V$3041,SecVar,"co2",SecSub,$C3147)+SUMIF($C$736:$C$744,$C3147,V$736:V$744)</f>
        <v/>
      </c>
      <c r="W3147" s="71">
        <f>SUMIFS(W$983:W$3041,SecVar,"co2",SecSub,$C3147)+SUMIF($C$736:$C$744,$C3147,W$736:W$744)</f>
        <v/>
      </c>
      <c r="X3147" s="71">
        <f>SUMIFS(X$983:X$3041,SecVar,"co2",SecSub,$C3147)+SUMIF($C$736:$C$744,$C3147,X$736:X$744)</f>
        <v/>
      </c>
      <c r="Y3147" s="71">
        <f>SUMIFS(Y$983:Y$3041,SecVar,"co2",SecSub,$C3147)+SUMIF($C$736:$C$744,$C3147,Y$736:Y$744)</f>
        <v/>
      </c>
      <c r="Z3147" s="71">
        <f>SUMIFS(Z$983:Z$3041,SecVar,"co2",SecSub,$C3147)+SUMIF($C$736:$C$744,$C3147,Z$736:Z$744)</f>
        <v/>
      </c>
      <c r="AA3147" s="71">
        <f>SUMIFS(AA$983:AA$3041,SecVar,"co2",SecSub,$C3147)+SUMIF($C$736:$C$744,$C3147,AA$736:AA$744)</f>
        <v/>
      </c>
      <c r="AB3147" s="71">
        <f>SUMIFS(AB$983:AB$3041,SecVar,"co2",SecSub,$C3147)+SUMIF($C$736:$C$744,$C3147,AB$736:AB$744)</f>
        <v/>
      </c>
      <c r="AC3147" s="71">
        <f>SUMIFS(AC$983:AC$3041,SecVar,"co2",SecSub,$C3147)+SUMIF($C$736:$C$744,$C3147,AC$736:AC$744)</f>
        <v/>
      </c>
      <c r="AD3147" s="71">
        <f>SUMIFS(AD$983:AD$3041,SecVar,"co2",SecSub,$C3147)+SUMIF($C$736:$C$744,$C3147,AD$736:AD$744)</f>
        <v/>
      </c>
      <c r="AF3147" s="11">
        <f>CodePrefix&amp;$A3147&amp;IF($C3147="","","."&amp;$C3147&amp;"."&amp;$B3147)&amp;INDEX(VarEnd,MATCH($A3147,VarKey,0))&amp;AF$5</f>
        <v/>
      </c>
      <c r="AG3147" s="70">
        <f>SUMIFS(AG$983:AG$3041,SecVar,"co2",SecSub,$C3147)+SUMIF($C$736:$C$744,$C3147,AG$736:AG$744)</f>
        <v/>
      </c>
      <c r="AH3147" s="71">
        <f>SUMIFS(AH$983:AH$3041,SecVar,"co2",SecSub,$C3147)+SUMIF($C$736:$C$744,$C3147,AH$736:AH$744)</f>
        <v/>
      </c>
      <c r="AI3147" s="71">
        <f>SUMIFS(AI$983:AI$3041,SecVar,"co2",SecSub,$C3147)+SUMIF($C$736:$C$744,$C3147,AI$736:AI$744)</f>
        <v/>
      </c>
      <c r="AJ3147" s="71">
        <f>SUMIFS(AJ$983:AJ$3041,SecVar,"co2",SecSub,$C3147)+SUMIF($C$736:$C$744,$C3147,AJ$736:AJ$744)</f>
        <v/>
      </c>
      <c r="AK3147" s="71">
        <f>SUMIFS(AK$983:AK$3041,SecVar,"co2",SecSub,$C3147)+SUMIF($C$736:$C$744,$C3147,AK$736:AK$744)</f>
        <v/>
      </c>
      <c r="AL3147" s="71">
        <f>SUMIFS(AL$983:AL$3041,SecVar,"co2",SecSub,$C3147)+SUMIF($C$736:$C$744,$C3147,AL$736:AL$744)</f>
        <v/>
      </c>
      <c r="AM3147" s="71">
        <f>SUMIFS(AM$983:AM$3041,SecVar,"co2",SecSub,$C3147)+SUMIF($C$736:$C$744,$C3147,AM$736:AM$744)</f>
        <v/>
      </c>
      <c r="AN3147" s="71">
        <f>SUMIFS(AN$983:AN$3041,SecVar,"co2",SecSub,$C3147)+SUMIF($C$736:$C$744,$C3147,AN$736:AN$744)</f>
        <v/>
      </c>
      <c r="AO3147" s="71">
        <f>SUMIFS(AO$983:AO$3041,SecVar,"co2",SecSub,$C3147)+SUMIF($C$736:$C$744,$C3147,AO$736:AO$744)</f>
        <v/>
      </c>
      <c r="AP3147" s="71">
        <f>SUMIFS(AP$983:AP$3041,SecVar,"co2",SecSub,$C3147)+SUMIF($C$736:$C$744,$C3147,AP$736:AP$744)</f>
        <v/>
      </c>
      <c r="AQ3147" s="71">
        <f>SUMIFS(AQ$983:AQ$3041,SecVar,"co2",SecSub,$C3147)+SUMIF($C$736:$C$744,$C3147,AQ$736:AQ$744)</f>
        <v/>
      </c>
      <c r="AR3147" s="71">
        <f>SUMIFS(AR$983:AR$3041,SecVar,"co2",SecSub,$C3147)+SUMIF($C$736:$C$744,$C3147,AR$736:AR$744)</f>
        <v/>
      </c>
      <c r="AS3147" s="71">
        <f>SUMIFS(AS$983:AS$3041,SecVar,"co2",SecSub,$C3147)+SUMIF($C$736:$C$744,$C3147,AS$736:AS$744)</f>
        <v/>
      </c>
      <c r="AT3147" s="71">
        <f>SUMIFS(AT$983:AT$3041,SecVar,"co2",SecSub,$C3147)+SUMIF($C$736:$C$744,$C3147,AT$736:AT$744)</f>
        <v/>
      </c>
      <c r="AU3147" s="71">
        <f>SUMIFS(AU$983:AU$3041,SecVar,"co2",SecSub,$C3147)+SUMIF($C$736:$C$744,$C3147,AU$736:AU$744)</f>
        <v/>
      </c>
      <c r="AV3147" s="71">
        <f>SUMIFS(AV$983:AV$3041,SecVar,"co2",SecSub,$C3147)+SUMIF($C$736:$C$744,$C3147,AV$736:AV$744)</f>
        <v/>
      </c>
      <c r="AW3147" s="71">
        <f>SUMIFS(AW$983:AW$3041,SecVar,"co2",SecSub,$C3147)+SUMIF($C$736:$C$744,$C3147,AW$736:AW$744)</f>
        <v/>
      </c>
      <c r="AX3147" s="71">
        <f>SUMIFS(AX$983:AX$3041,SecVar,"co2",SecSub,$C3147)+SUMIF($C$736:$C$744,$C3147,AX$736:AX$744)</f>
        <v/>
      </c>
      <c r="AY3147" s="71">
        <f>SUMIFS(AY$983:AY$3041,SecVar,"co2",SecSub,$C3147)+SUMIF($C$736:$C$744,$C3147,AY$736:AY$744)</f>
        <v/>
      </c>
    </row>
    <row r="3148" hidden="1" outlineLevel="1">
      <c r="A3148" s="14" t="inlineStr">
        <is>
          <t>co2.sec</t>
        </is>
      </c>
      <c r="B3148" s="14" t="inlineStr">
        <is>
          <t>all</t>
        </is>
      </c>
      <c r="C3148" s="14" t="inlineStr">
        <is>
          <t>mac</t>
        </is>
      </c>
      <c r="H3148" s="14">
        <f>INDEX(VarLab,MATCH($A3148,VarKey,0))&amp;INDEX(MemLab,MATCH($C3148&amp;"|"&amp;$B3148,MemKey,0))</f>
        <v/>
      </c>
      <c r="I3148" s="14">
        <f>INDEX(VarUnit,MATCH($A3148,VarKey,0))</f>
        <v/>
      </c>
      <c r="J3148" s="14">
        <f>INDEX(VarSrc,MATCH($A3148,VarKey,0))</f>
        <v/>
      </c>
      <c r="K3148" s="11">
        <f>CodePrefix&amp;$A3148&amp;IF($C3148="","","."&amp;$C3148&amp;"."&amp;$B3148)&amp;INDEX(VarEnd,MATCH($A3148,VarKey,0))&amp;K$5</f>
        <v/>
      </c>
      <c r="L3148" s="70">
        <f>SUMIFS(L$983:L$3041,SecVar,"co2",SecSub,$C3148)+SUMIF($C$736:$C$744,$C3148,L$736:L$744)</f>
        <v/>
      </c>
      <c r="M3148" s="71">
        <f>SUMIFS(M$983:M$3041,SecVar,"co2",SecSub,$C3148)+SUMIF($C$736:$C$744,$C3148,M$736:M$744)</f>
        <v/>
      </c>
      <c r="N3148" s="71">
        <f>SUMIFS(N$983:N$3041,SecVar,"co2",SecSub,$C3148)+SUMIF($C$736:$C$744,$C3148,N$736:N$744)</f>
        <v/>
      </c>
      <c r="O3148" s="71">
        <f>SUMIFS(O$983:O$3041,SecVar,"co2",SecSub,$C3148)+SUMIF($C$736:$C$744,$C3148,O$736:O$744)</f>
        <v/>
      </c>
      <c r="P3148" s="71">
        <f>SUMIFS(P$983:P$3041,SecVar,"co2",SecSub,$C3148)+SUMIF($C$736:$C$744,$C3148,P$736:P$744)</f>
        <v/>
      </c>
      <c r="Q3148" s="71">
        <f>SUMIFS(Q$983:Q$3041,SecVar,"co2",SecSub,$C3148)+SUMIF($C$736:$C$744,$C3148,Q$736:Q$744)</f>
        <v/>
      </c>
      <c r="R3148" s="71">
        <f>SUMIFS(R$983:R$3041,SecVar,"co2",SecSub,$C3148)+SUMIF($C$736:$C$744,$C3148,R$736:R$744)</f>
        <v/>
      </c>
      <c r="S3148" s="71">
        <f>SUMIFS(S$983:S$3041,SecVar,"co2",SecSub,$C3148)+SUMIF($C$736:$C$744,$C3148,S$736:S$744)</f>
        <v/>
      </c>
      <c r="T3148" s="71">
        <f>SUMIFS(T$983:T$3041,SecVar,"co2",SecSub,$C3148)+SUMIF($C$736:$C$744,$C3148,T$736:T$744)</f>
        <v/>
      </c>
      <c r="U3148" s="71">
        <f>SUMIFS(U$983:U$3041,SecVar,"co2",SecSub,$C3148)+SUMIF($C$736:$C$744,$C3148,U$736:U$744)</f>
        <v/>
      </c>
      <c r="V3148" s="71">
        <f>SUMIFS(V$983:V$3041,SecVar,"co2",SecSub,$C3148)+SUMIF($C$736:$C$744,$C3148,V$736:V$744)</f>
        <v/>
      </c>
      <c r="W3148" s="71">
        <f>SUMIFS(W$983:W$3041,SecVar,"co2",SecSub,$C3148)+SUMIF($C$736:$C$744,$C3148,W$736:W$744)</f>
        <v/>
      </c>
      <c r="X3148" s="71">
        <f>SUMIFS(X$983:X$3041,SecVar,"co2",SecSub,$C3148)+SUMIF($C$736:$C$744,$C3148,X$736:X$744)</f>
        <v/>
      </c>
      <c r="Y3148" s="71">
        <f>SUMIFS(Y$983:Y$3041,SecVar,"co2",SecSub,$C3148)+SUMIF($C$736:$C$744,$C3148,Y$736:Y$744)</f>
        <v/>
      </c>
      <c r="Z3148" s="71">
        <f>SUMIFS(Z$983:Z$3041,SecVar,"co2",SecSub,$C3148)+SUMIF($C$736:$C$744,$C3148,Z$736:Z$744)</f>
        <v/>
      </c>
      <c r="AA3148" s="71">
        <f>SUMIFS(AA$983:AA$3041,SecVar,"co2",SecSub,$C3148)+SUMIF($C$736:$C$744,$C3148,AA$736:AA$744)</f>
        <v/>
      </c>
      <c r="AB3148" s="71">
        <f>SUMIFS(AB$983:AB$3041,SecVar,"co2",SecSub,$C3148)+SUMIF($C$736:$C$744,$C3148,AB$736:AB$744)</f>
        <v/>
      </c>
      <c r="AC3148" s="71">
        <f>SUMIFS(AC$983:AC$3041,SecVar,"co2",SecSub,$C3148)+SUMIF($C$736:$C$744,$C3148,AC$736:AC$744)</f>
        <v/>
      </c>
      <c r="AD3148" s="71">
        <f>SUMIFS(AD$983:AD$3041,SecVar,"co2",SecSub,$C3148)+SUMIF($C$736:$C$744,$C3148,AD$736:AD$744)</f>
        <v/>
      </c>
      <c r="AF3148" s="11">
        <f>CodePrefix&amp;$A3148&amp;IF($C3148="","","."&amp;$C3148&amp;"."&amp;$B3148)&amp;INDEX(VarEnd,MATCH($A3148,VarKey,0))&amp;AF$5</f>
        <v/>
      </c>
      <c r="AG3148" s="70">
        <f>SUMIFS(AG$983:AG$3041,SecVar,"co2",SecSub,$C3148)+SUMIF($C$736:$C$744,$C3148,AG$736:AG$744)</f>
        <v/>
      </c>
      <c r="AH3148" s="71">
        <f>SUMIFS(AH$983:AH$3041,SecVar,"co2",SecSub,$C3148)+SUMIF($C$736:$C$744,$C3148,AH$736:AH$744)</f>
        <v/>
      </c>
      <c r="AI3148" s="71">
        <f>SUMIFS(AI$983:AI$3041,SecVar,"co2",SecSub,$C3148)+SUMIF($C$736:$C$744,$C3148,AI$736:AI$744)</f>
        <v/>
      </c>
      <c r="AJ3148" s="71">
        <f>SUMIFS(AJ$983:AJ$3041,SecVar,"co2",SecSub,$C3148)+SUMIF($C$736:$C$744,$C3148,AJ$736:AJ$744)</f>
        <v/>
      </c>
      <c r="AK3148" s="71">
        <f>SUMIFS(AK$983:AK$3041,SecVar,"co2",SecSub,$C3148)+SUMIF($C$736:$C$744,$C3148,AK$736:AK$744)</f>
        <v/>
      </c>
      <c r="AL3148" s="71">
        <f>SUMIFS(AL$983:AL$3041,SecVar,"co2",SecSub,$C3148)+SUMIF($C$736:$C$744,$C3148,AL$736:AL$744)</f>
        <v/>
      </c>
      <c r="AM3148" s="71">
        <f>SUMIFS(AM$983:AM$3041,SecVar,"co2",SecSub,$C3148)+SUMIF($C$736:$C$744,$C3148,AM$736:AM$744)</f>
        <v/>
      </c>
      <c r="AN3148" s="71">
        <f>SUMIFS(AN$983:AN$3041,SecVar,"co2",SecSub,$C3148)+SUMIF($C$736:$C$744,$C3148,AN$736:AN$744)</f>
        <v/>
      </c>
      <c r="AO3148" s="71">
        <f>SUMIFS(AO$983:AO$3041,SecVar,"co2",SecSub,$C3148)+SUMIF($C$736:$C$744,$C3148,AO$736:AO$744)</f>
        <v/>
      </c>
      <c r="AP3148" s="71">
        <f>SUMIFS(AP$983:AP$3041,SecVar,"co2",SecSub,$C3148)+SUMIF($C$736:$C$744,$C3148,AP$736:AP$744)</f>
        <v/>
      </c>
      <c r="AQ3148" s="71">
        <f>SUMIFS(AQ$983:AQ$3041,SecVar,"co2",SecSub,$C3148)+SUMIF($C$736:$C$744,$C3148,AQ$736:AQ$744)</f>
        <v/>
      </c>
      <c r="AR3148" s="71">
        <f>SUMIFS(AR$983:AR$3041,SecVar,"co2",SecSub,$C3148)+SUMIF($C$736:$C$744,$C3148,AR$736:AR$744)</f>
        <v/>
      </c>
      <c r="AS3148" s="71">
        <f>SUMIFS(AS$983:AS$3041,SecVar,"co2",SecSub,$C3148)+SUMIF($C$736:$C$744,$C3148,AS$736:AS$744)</f>
        <v/>
      </c>
      <c r="AT3148" s="71">
        <f>SUMIFS(AT$983:AT$3041,SecVar,"co2",SecSub,$C3148)+SUMIF($C$736:$C$744,$C3148,AT$736:AT$744)</f>
        <v/>
      </c>
      <c r="AU3148" s="71">
        <f>SUMIFS(AU$983:AU$3041,SecVar,"co2",SecSub,$C3148)+SUMIF($C$736:$C$744,$C3148,AU$736:AU$744)</f>
        <v/>
      </c>
      <c r="AV3148" s="71">
        <f>SUMIFS(AV$983:AV$3041,SecVar,"co2",SecSub,$C3148)+SUMIF($C$736:$C$744,$C3148,AV$736:AV$744)</f>
        <v/>
      </c>
      <c r="AW3148" s="71">
        <f>SUMIFS(AW$983:AW$3041,SecVar,"co2",SecSub,$C3148)+SUMIF($C$736:$C$744,$C3148,AW$736:AW$744)</f>
        <v/>
      </c>
      <c r="AX3148" s="71">
        <f>SUMIFS(AX$983:AX$3041,SecVar,"co2",SecSub,$C3148)+SUMIF($C$736:$C$744,$C3148,AX$736:AX$744)</f>
        <v/>
      </c>
      <c r="AY3148" s="71">
        <f>SUMIFS(AY$983:AY$3041,SecVar,"co2",SecSub,$C3148)+SUMIF($C$736:$C$744,$C3148,AY$736:AY$744)</f>
        <v/>
      </c>
    </row>
    <row r="3149" hidden="1" outlineLevel="1">
      <c r="A3149" s="14" t="inlineStr">
        <is>
          <t>co2.sec</t>
        </is>
      </c>
      <c r="B3149" s="14" t="inlineStr">
        <is>
          <t>all</t>
        </is>
      </c>
      <c r="C3149" s="14" t="inlineStr">
        <is>
          <t>cem</t>
        </is>
      </c>
      <c r="H3149" s="14">
        <f>INDEX(VarLab,MATCH($A3149,VarKey,0))&amp;INDEX(MemLab,MATCH($C3149&amp;"|"&amp;$B3149,MemKey,0))</f>
        <v/>
      </c>
      <c r="I3149" s="14">
        <f>INDEX(VarUnit,MATCH($A3149,VarKey,0))</f>
        <v/>
      </c>
      <c r="J3149" s="14">
        <f>INDEX(VarSrc,MATCH($A3149,VarKey,0))</f>
        <v/>
      </c>
      <c r="K3149" s="11">
        <f>CodePrefix&amp;$A3149&amp;IF($C3149="","","."&amp;$C3149&amp;"."&amp;$B3149)&amp;INDEX(VarEnd,MATCH($A3149,VarKey,0))&amp;K$5</f>
        <v/>
      </c>
      <c r="L3149" s="70">
        <f>SUMIFS(L$983:L$3041,SecVar,"co2",SecSub,$C3149)+SUMIF($C$736:$C$744,$C3149,L$736:L$744)</f>
        <v/>
      </c>
      <c r="M3149" s="71">
        <f>SUMIFS(M$983:M$3041,SecVar,"co2",SecSub,$C3149)+SUMIF($C$736:$C$744,$C3149,M$736:M$744)</f>
        <v/>
      </c>
      <c r="N3149" s="71">
        <f>SUMIFS(N$983:N$3041,SecVar,"co2",SecSub,$C3149)+SUMIF($C$736:$C$744,$C3149,N$736:N$744)</f>
        <v/>
      </c>
      <c r="O3149" s="71">
        <f>SUMIFS(O$983:O$3041,SecVar,"co2",SecSub,$C3149)+SUMIF($C$736:$C$744,$C3149,O$736:O$744)</f>
        <v/>
      </c>
      <c r="P3149" s="71">
        <f>SUMIFS(P$983:P$3041,SecVar,"co2",SecSub,$C3149)+SUMIF($C$736:$C$744,$C3149,P$736:P$744)</f>
        <v/>
      </c>
      <c r="Q3149" s="71">
        <f>SUMIFS(Q$983:Q$3041,SecVar,"co2",SecSub,$C3149)+SUMIF($C$736:$C$744,$C3149,Q$736:Q$744)</f>
        <v/>
      </c>
      <c r="R3149" s="71">
        <f>SUMIFS(R$983:R$3041,SecVar,"co2",SecSub,$C3149)+SUMIF($C$736:$C$744,$C3149,R$736:R$744)</f>
        <v/>
      </c>
      <c r="S3149" s="71">
        <f>SUMIFS(S$983:S$3041,SecVar,"co2",SecSub,$C3149)+SUMIF($C$736:$C$744,$C3149,S$736:S$744)</f>
        <v/>
      </c>
      <c r="T3149" s="71">
        <f>SUMIFS(T$983:T$3041,SecVar,"co2",SecSub,$C3149)+SUMIF($C$736:$C$744,$C3149,T$736:T$744)</f>
        <v/>
      </c>
      <c r="U3149" s="71">
        <f>SUMIFS(U$983:U$3041,SecVar,"co2",SecSub,$C3149)+SUMIF($C$736:$C$744,$C3149,U$736:U$744)</f>
        <v/>
      </c>
      <c r="V3149" s="71">
        <f>SUMIFS(V$983:V$3041,SecVar,"co2",SecSub,$C3149)+SUMIF($C$736:$C$744,$C3149,V$736:V$744)</f>
        <v/>
      </c>
      <c r="W3149" s="71">
        <f>SUMIFS(W$983:W$3041,SecVar,"co2",SecSub,$C3149)+SUMIF($C$736:$C$744,$C3149,W$736:W$744)</f>
        <v/>
      </c>
      <c r="X3149" s="71">
        <f>SUMIFS(X$983:X$3041,SecVar,"co2",SecSub,$C3149)+SUMIF($C$736:$C$744,$C3149,X$736:X$744)</f>
        <v/>
      </c>
      <c r="Y3149" s="71">
        <f>SUMIFS(Y$983:Y$3041,SecVar,"co2",SecSub,$C3149)+SUMIF($C$736:$C$744,$C3149,Y$736:Y$744)</f>
        <v/>
      </c>
      <c r="Z3149" s="71">
        <f>SUMIFS(Z$983:Z$3041,SecVar,"co2",SecSub,$C3149)+SUMIF($C$736:$C$744,$C3149,Z$736:Z$744)</f>
        <v/>
      </c>
      <c r="AA3149" s="71">
        <f>SUMIFS(AA$983:AA$3041,SecVar,"co2",SecSub,$C3149)+SUMIF($C$736:$C$744,$C3149,AA$736:AA$744)</f>
        <v/>
      </c>
      <c r="AB3149" s="71">
        <f>SUMIFS(AB$983:AB$3041,SecVar,"co2",SecSub,$C3149)+SUMIF($C$736:$C$744,$C3149,AB$736:AB$744)</f>
        <v/>
      </c>
      <c r="AC3149" s="71">
        <f>SUMIFS(AC$983:AC$3041,SecVar,"co2",SecSub,$C3149)+SUMIF($C$736:$C$744,$C3149,AC$736:AC$744)</f>
        <v/>
      </c>
      <c r="AD3149" s="71">
        <f>SUMIFS(AD$983:AD$3041,SecVar,"co2",SecSub,$C3149)+SUMIF($C$736:$C$744,$C3149,AD$736:AD$744)</f>
        <v/>
      </c>
      <c r="AF3149" s="11">
        <f>CodePrefix&amp;$A3149&amp;IF($C3149="","","."&amp;$C3149&amp;"."&amp;$B3149)&amp;INDEX(VarEnd,MATCH($A3149,VarKey,0))&amp;AF$5</f>
        <v/>
      </c>
      <c r="AG3149" s="70">
        <f>SUMIFS(AG$983:AG$3041,SecVar,"co2",SecSub,$C3149)+SUMIF($C$736:$C$744,$C3149,AG$736:AG$744)</f>
        <v/>
      </c>
      <c r="AH3149" s="71">
        <f>SUMIFS(AH$983:AH$3041,SecVar,"co2",SecSub,$C3149)+SUMIF($C$736:$C$744,$C3149,AH$736:AH$744)</f>
        <v/>
      </c>
      <c r="AI3149" s="71">
        <f>SUMIFS(AI$983:AI$3041,SecVar,"co2",SecSub,$C3149)+SUMIF($C$736:$C$744,$C3149,AI$736:AI$744)</f>
        <v/>
      </c>
      <c r="AJ3149" s="71">
        <f>SUMIFS(AJ$983:AJ$3041,SecVar,"co2",SecSub,$C3149)+SUMIF($C$736:$C$744,$C3149,AJ$736:AJ$744)</f>
        <v/>
      </c>
      <c r="AK3149" s="71">
        <f>SUMIFS(AK$983:AK$3041,SecVar,"co2",SecSub,$C3149)+SUMIF($C$736:$C$744,$C3149,AK$736:AK$744)</f>
        <v/>
      </c>
      <c r="AL3149" s="71">
        <f>SUMIFS(AL$983:AL$3041,SecVar,"co2",SecSub,$C3149)+SUMIF($C$736:$C$744,$C3149,AL$736:AL$744)</f>
        <v/>
      </c>
      <c r="AM3149" s="71">
        <f>SUMIFS(AM$983:AM$3041,SecVar,"co2",SecSub,$C3149)+SUMIF($C$736:$C$744,$C3149,AM$736:AM$744)</f>
        <v/>
      </c>
      <c r="AN3149" s="71">
        <f>SUMIFS(AN$983:AN$3041,SecVar,"co2",SecSub,$C3149)+SUMIF($C$736:$C$744,$C3149,AN$736:AN$744)</f>
        <v/>
      </c>
      <c r="AO3149" s="71">
        <f>SUMIFS(AO$983:AO$3041,SecVar,"co2",SecSub,$C3149)+SUMIF($C$736:$C$744,$C3149,AO$736:AO$744)</f>
        <v/>
      </c>
      <c r="AP3149" s="71">
        <f>SUMIFS(AP$983:AP$3041,SecVar,"co2",SecSub,$C3149)+SUMIF($C$736:$C$744,$C3149,AP$736:AP$744)</f>
        <v/>
      </c>
      <c r="AQ3149" s="71">
        <f>SUMIFS(AQ$983:AQ$3041,SecVar,"co2",SecSub,$C3149)+SUMIF($C$736:$C$744,$C3149,AQ$736:AQ$744)</f>
        <v/>
      </c>
      <c r="AR3149" s="71">
        <f>SUMIFS(AR$983:AR$3041,SecVar,"co2",SecSub,$C3149)+SUMIF($C$736:$C$744,$C3149,AR$736:AR$744)</f>
        <v/>
      </c>
      <c r="AS3149" s="71">
        <f>SUMIFS(AS$983:AS$3041,SecVar,"co2",SecSub,$C3149)+SUMIF($C$736:$C$744,$C3149,AS$736:AS$744)</f>
        <v/>
      </c>
      <c r="AT3149" s="71">
        <f>SUMIFS(AT$983:AT$3041,SecVar,"co2",SecSub,$C3149)+SUMIF($C$736:$C$744,$C3149,AT$736:AT$744)</f>
        <v/>
      </c>
      <c r="AU3149" s="71">
        <f>SUMIFS(AU$983:AU$3041,SecVar,"co2",SecSub,$C3149)+SUMIF($C$736:$C$744,$C3149,AU$736:AU$744)</f>
        <v/>
      </c>
      <c r="AV3149" s="71">
        <f>SUMIFS(AV$983:AV$3041,SecVar,"co2",SecSub,$C3149)+SUMIF($C$736:$C$744,$C3149,AV$736:AV$744)</f>
        <v/>
      </c>
      <c r="AW3149" s="71">
        <f>SUMIFS(AW$983:AW$3041,SecVar,"co2",SecSub,$C3149)+SUMIF($C$736:$C$744,$C3149,AW$736:AW$744)</f>
        <v/>
      </c>
      <c r="AX3149" s="71">
        <f>SUMIFS(AX$983:AX$3041,SecVar,"co2",SecSub,$C3149)+SUMIF($C$736:$C$744,$C3149,AX$736:AX$744)</f>
        <v/>
      </c>
      <c r="AY3149" s="71">
        <f>SUMIFS(AY$983:AY$3041,SecVar,"co2",SecSub,$C3149)+SUMIF($C$736:$C$744,$C3149,AY$736:AY$744)</f>
        <v/>
      </c>
    </row>
    <row r="3150" hidden="1" outlineLevel="1">
      <c r="A3150" s="14" t="inlineStr">
        <is>
          <t>co2.sec</t>
        </is>
      </c>
      <c r="B3150" s="14" t="inlineStr">
        <is>
          <t>all</t>
        </is>
      </c>
      <c r="C3150" s="14" t="inlineStr">
        <is>
          <t>omn</t>
        </is>
      </c>
      <c r="H3150" s="14">
        <f>INDEX(VarLab,MATCH($A3150,VarKey,0))&amp;INDEX(MemLab,MATCH($C3150&amp;"|"&amp;$B3150,MemKey,0))</f>
        <v/>
      </c>
      <c r="I3150" s="14">
        <f>INDEX(VarUnit,MATCH($A3150,VarKey,0))</f>
        <v/>
      </c>
      <c r="J3150" s="14">
        <f>INDEX(VarSrc,MATCH($A3150,VarKey,0))</f>
        <v/>
      </c>
      <c r="K3150" s="11">
        <f>CodePrefix&amp;$A3150&amp;IF($C3150="","","."&amp;$C3150&amp;"."&amp;$B3150)&amp;INDEX(VarEnd,MATCH($A3150,VarKey,0))&amp;K$5</f>
        <v/>
      </c>
      <c r="L3150" s="70">
        <f>SUMIFS(L$983:L$3041,SecVar,"co2",SecSub,$C3150)+SUMIF($C$736:$C$744,$C3150,L$736:L$744)</f>
        <v/>
      </c>
      <c r="M3150" s="71">
        <f>SUMIFS(M$983:M$3041,SecVar,"co2",SecSub,$C3150)+SUMIF($C$736:$C$744,$C3150,M$736:M$744)</f>
        <v/>
      </c>
      <c r="N3150" s="71">
        <f>SUMIFS(N$983:N$3041,SecVar,"co2",SecSub,$C3150)+SUMIF($C$736:$C$744,$C3150,N$736:N$744)</f>
        <v/>
      </c>
      <c r="O3150" s="71">
        <f>SUMIFS(O$983:O$3041,SecVar,"co2",SecSub,$C3150)+SUMIF($C$736:$C$744,$C3150,O$736:O$744)</f>
        <v/>
      </c>
      <c r="P3150" s="71">
        <f>SUMIFS(P$983:P$3041,SecVar,"co2",SecSub,$C3150)+SUMIF($C$736:$C$744,$C3150,P$736:P$744)</f>
        <v/>
      </c>
      <c r="Q3150" s="71">
        <f>SUMIFS(Q$983:Q$3041,SecVar,"co2",SecSub,$C3150)+SUMIF($C$736:$C$744,$C3150,Q$736:Q$744)</f>
        <v/>
      </c>
      <c r="R3150" s="71">
        <f>SUMIFS(R$983:R$3041,SecVar,"co2",SecSub,$C3150)+SUMIF($C$736:$C$744,$C3150,R$736:R$744)</f>
        <v/>
      </c>
      <c r="S3150" s="71">
        <f>SUMIFS(S$983:S$3041,SecVar,"co2",SecSub,$C3150)+SUMIF($C$736:$C$744,$C3150,S$736:S$744)</f>
        <v/>
      </c>
      <c r="T3150" s="71">
        <f>SUMIFS(T$983:T$3041,SecVar,"co2",SecSub,$C3150)+SUMIF($C$736:$C$744,$C3150,T$736:T$744)</f>
        <v/>
      </c>
      <c r="U3150" s="71">
        <f>SUMIFS(U$983:U$3041,SecVar,"co2",SecSub,$C3150)+SUMIF($C$736:$C$744,$C3150,U$736:U$744)</f>
        <v/>
      </c>
      <c r="V3150" s="71">
        <f>SUMIFS(V$983:V$3041,SecVar,"co2",SecSub,$C3150)+SUMIF($C$736:$C$744,$C3150,V$736:V$744)</f>
        <v/>
      </c>
      <c r="W3150" s="71">
        <f>SUMIFS(W$983:W$3041,SecVar,"co2",SecSub,$C3150)+SUMIF($C$736:$C$744,$C3150,W$736:W$744)</f>
        <v/>
      </c>
      <c r="X3150" s="71">
        <f>SUMIFS(X$983:X$3041,SecVar,"co2",SecSub,$C3150)+SUMIF($C$736:$C$744,$C3150,X$736:X$744)</f>
        <v/>
      </c>
      <c r="Y3150" s="71">
        <f>SUMIFS(Y$983:Y$3041,SecVar,"co2",SecSub,$C3150)+SUMIF($C$736:$C$744,$C3150,Y$736:Y$744)</f>
        <v/>
      </c>
      <c r="Z3150" s="71">
        <f>SUMIFS(Z$983:Z$3041,SecVar,"co2",SecSub,$C3150)+SUMIF($C$736:$C$744,$C3150,Z$736:Z$744)</f>
        <v/>
      </c>
      <c r="AA3150" s="71">
        <f>SUMIFS(AA$983:AA$3041,SecVar,"co2",SecSub,$C3150)+SUMIF($C$736:$C$744,$C3150,AA$736:AA$744)</f>
        <v/>
      </c>
      <c r="AB3150" s="71">
        <f>SUMIFS(AB$983:AB$3041,SecVar,"co2",SecSub,$C3150)+SUMIF($C$736:$C$744,$C3150,AB$736:AB$744)</f>
        <v/>
      </c>
      <c r="AC3150" s="71">
        <f>SUMIFS(AC$983:AC$3041,SecVar,"co2",SecSub,$C3150)+SUMIF($C$736:$C$744,$C3150,AC$736:AC$744)</f>
        <v/>
      </c>
      <c r="AD3150" s="71">
        <f>SUMIFS(AD$983:AD$3041,SecVar,"co2",SecSub,$C3150)+SUMIF($C$736:$C$744,$C3150,AD$736:AD$744)</f>
        <v/>
      </c>
      <c r="AF3150" s="11">
        <f>CodePrefix&amp;$A3150&amp;IF($C3150="","","."&amp;$C3150&amp;"."&amp;$B3150)&amp;INDEX(VarEnd,MATCH($A3150,VarKey,0))&amp;AF$5</f>
        <v/>
      </c>
      <c r="AG3150" s="70">
        <f>SUMIFS(AG$983:AG$3041,SecVar,"co2",SecSub,$C3150)+SUMIF($C$736:$C$744,$C3150,AG$736:AG$744)</f>
        <v/>
      </c>
      <c r="AH3150" s="71">
        <f>SUMIFS(AH$983:AH$3041,SecVar,"co2",SecSub,$C3150)+SUMIF($C$736:$C$744,$C3150,AH$736:AH$744)</f>
        <v/>
      </c>
      <c r="AI3150" s="71">
        <f>SUMIFS(AI$983:AI$3041,SecVar,"co2",SecSub,$C3150)+SUMIF($C$736:$C$744,$C3150,AI$736:AI$744)</f>
        <v/>
      </c>
      <c r="AJ3150" s="71">
        <f>SUMIFS(AJ$983:AJ$3041,SecVar,"co2",SecSub,$C3150)+SUMIF($C$736:$C$744,$C3150,AJ$736:AJ$744)</f>
        <v/>
      </c>
      <c r="AK3150" s="71">
        <f>SUMIFS(AK$983:AK$3041,SecVar,"co2",SecSub,$C3150)+SUMIF($C$736:$C$744,$C3150,AK$736:AK$744)</f>
        <v/>
      </c>
      <c r="AL3150" s="71">
        <f>SUMIFS(AL$983:AL$3041,SecVar,"co2",SecSub,$C3150)+SUMIF($C$736:$C$744,$C3150,AL$736:AL$744)</f>
        <v/>
      </c>
      <c r="AM3150" s="71">
        <f>SUMIFS(AM$983:AM$3041,SecVar,"co2",SecSub,$C3150)+SUMIF($C$736:$C$744,$C3150,AM$736:AM$744)</f>
        <v/>
      </c>
      <c r="AN3150" s="71">
        <f>SUMIFS(AN$983:AN$3041,SecVar,"co2",SecSub,$C3150)+SUMIF($C$736:$C$744,$C3150,AN$736:AN$744)</f>
        <v/>
      </c>
      <c r="AO3150" s="71">
        <f>SUMIFS(AO$983:AO$3041,SecVar,"co2",SecSub,$C3150)+SUMIF($C$736:$C$744,$C3150,AO$736:AO$744)</f>
        <v/>
      </c>
      <c r="AP3150" s="71">
        <f>SUMIFS(AP$983:AP$3041,SecVar,"co2",SecSub,$C3150)+SUMIF($C$736:$C$744,$C3150,AP$736:AP$744)</f>
        <v/>
      </c>
      <c r="AQ3150" s="71">
        <f>SUMIFS(AQ$983:AQ$3041,SecVar,"co2",SecSub,$C3150)+SUMIF($C$736:$C$744,$C3150,AQ$736:AQ$744)</f>
        <v/>
      </c>
      <c r="AR3150" s="71">
        <f>SUMIFS(AR$983:AR$3041,SecVar,"co2",SecSub,$C3150)+SUMIF($C$736:$C$744,$C3150,AR$736:AR$744)</f>
        <v/>
      </c>
      <c r="AS3150" s="71">
        <f>SUMIFS(AS$983:AS$3041,SecVar,"co2",SecSub,$C3150)+SUMIF($C$736:$C$744,$C3150,AS$736:AS$744)</f>
        <v/>
      </c>
      <c r="AT3150" s="71">
        <f>SUMIFS(AT$983:AT$3041,SecVar,"co2",SecSub,$C3150)+SUMIF($C$736:$C$744,$C3150,AT$736:AT$744)</f>
        <v/>
      </c>
      <c r="AU3150" s="71">
        <f>SUMIFS(AU$983:AU$3041,SecVar,"co2",SecSub,$C3150)+SUMIF($C$736:$C$744,$C3150,AU$736:AU$744)</f>
        <v/>
      </c>
      <c r="AV3150" s="71">
        <f>SUMIFS(AV$983:AV$3041,SecVar,"co2",SecSub,$C3150)+SUMIF($C$736:$C$744,$C3150,AV$736:AV$744)</f>
        <v/>
      </c>
      <c r="AW3150" s="71">
        <f>SUMIFS(AW$983:AW$3041,SecVar,"co2",SecSub,$C3150)+SUMIF($C$736:$C$744,$C3150,AW$736:AW$744)</f>
        <v/>
      </c>
      <c r="AX3150" s="71">
        <f>SUMIFS(AX$983:AX$3041,SecVar,"co2",SecSub,$C3150)+SUMIF($C$736:$C$744,$C3150,AX$736:AX$744)</f>
        <v/>
      </c>
      <c r="AY3150" s="71">
        <f>SUMIFS(AY$983:AY$3041,SecVar,"co2",SecSub,$C3150)+SUMIF($C$736:$C$744,$C3150,AY$736:AY$744)</f>
        <v/>
      </c>
    </row>
    <row r="3151" hidden="1" outlineLevel="1">
      <c r="A3151" s="14" t="inlineStr">
        <is>
          <t>co2.sec</t>
        </is>
      </c>
      <c r="B3151" s="14" t="inlineStr">
        <is>
          <t>all</t>
        </is>
      </c>
      <c r="C3151" s="14" t="inlineStr">
        <is>
          <t>cst</t>
        </is>
      </c>
      <c r="H3151" s="14">
        <f>INDEX(VarLab,MATCH($A3151,VarKey,0))&amp;INDEX(MemLab,MATCH($C3151&amp;"|"&amp;$B3151,MemKey,0))</f>
        <v/>
      </c>
      <c r="I3151" s="14">
        <f>INDEX(VarUnit,MATCH($A3151,VarKey,0))</f>
        <v/>
      </c>
      <c r="J3151" s="14">
        <f>INDEX(VarSrc,MATCH($A3151,VarKey,0))</f>
        <v/>
      </c>
      <c r="K3151" s="11">
        <f>CodePrefix&amp;$A3151&amp;IF($C3151="","","."&amp;$C3151&amp;"."&amp;$B3151)&amp;INDEX(VarEnd,MATCH($A3151,VarKey,0))&amp;K$5</f>
        <v/>
      </c>
      <c r="L3151" s="70">
        <f>SUMIFS(L$983:L$3041,SecVar,"co2",SecSub,$C3151)+SUMIF($C$736:$C$744,$C3151,L$736:L$744)</f>
        <v/>
      </c>
      <c r="M3151" s="71">
        <f>SUMIFS(M$983:M$3041,SecVar,"co2",SecSub,$C3151)+SUMIF($C$736:$C$744,$C3151,M$736:M$744)</f>
        <v/>
      </c>
      <c r="N3151" s="71">
        <f>SUMIFS(N$983:N$3041,SecVar,"co2",SecSub,$C3151)+SUMIF($C$736:$C$744,$C3151,N$736:N$744)</f>
        <v/>
      </c>
      <c r="O3151" s="71">
        <f>SUMIFS(O$983:O$3041,SecVar,"co2",SecSub,$C3151)+SUMIF($C$736:$C$744,$C3151,O$736:O$744)</f>
        <v/>
      </c>
      <c r="P3151" s="71">
        <f>SUMIFS(P$983:P$3041,SecVar,"co2",SecSub,$C3151)+SUMIF($C$736:$C$744,$C3151,P$736:P$744)</f>
        <v/>
      </c>
      <c r="Q3151" s="71">
        <f>SUMIFS(Q$983:Q$3041,SecVar,"co2",SecSub,$C3151)+SUMIF($C$736:$C$744,$C3151,Q$736:Q$744)</f>
        <v/>
      </c>
      <c r="R3151" s="71">
        <f>SUMIFS(R$983:R$3041,SecVar,"co2",SecSub,$C3151)+SUMIF($C$736:$C$744,$C3151,R$736:R$744)</f>
        <v/>
      </c>
      <c r="S3151" s="71">
        <f>SUMIFS(S$983:S$3041,SecVar,"co2",SecSub,$C3151)+SUMIF($C$736:$C$744,$C3151,S$736:S$744)</f>
        <v/>
      </c>
      <c r="T3151" s="71">
        <f>SUMIFS(T$983:T$3041,SecVar,"co2",SecSub,$C3151)+SUMIF($C$736:$C$744,$C3151,T$736:T$744)</f>
        <v/>
      </c>
      <c r="U3151" s="71">
        <f>SUMIFS(U$983:U$3041,SecVar,"co2",SecSub,$C3151)+SUMIF($C$736:$C$744,$C3151,U$736:U$744)</f>
        <v/>
      </c>
      <c r="V3151" s="71">
        <f>SUMIFS(V$983:V$3041,SecVar,"co2",SecSub,$C3151)+SUMIF($C$736:$C$744,$C3151,V$736:V$744)</f>
        <v/>
      </c>
      <c r="W3151" s="71">
        <f>SUMIFS(W$983:W$3041,SecVar,"co2",SecSub,$C3151)+SUMIF($C$736:$C$744,$C3151,W$736:W$744)</f>
        <v/>
      </c>
      <c r="X3151" s="71">
        <f>SUMIFS(X$983:X$3041,SecVar,"co2",SecSub,$C3151)+SUMIF($C$736:$C$744,$C3151,X$736:X$744)</f>
        <v/>
      </c>
      <c r="Y3151" s="71">
        <f>SUMIFS(Y$983:Y$3041,SecVar,"co2",SecSub,$C3151)+SUMIF($C$736:$C$744,$C3151,Y$736:Y$744)</f>
        <v/>
      </c>
      <c r="Z3151" s="71">
        <f>SUMIFS(Z$983:Z$3041,SecVar,"co2",SecSub,$C3151)+SUMIF($C$736:$C$744,$C3151,Z$736:Z$744)</f>
        <v/>
      </c>
      <c r="AA3151" s="71">
        <f>SUMIFS(AA$983:AA$3041,SecVar,"co2",SecSub,$C3151)+SUMIF($C$736:$C$744,$C3151,AA$736:AA$744)</f>
        <v/>
      </c>
      <c r="AB3151" s="71">
        <f>SUMIFS(AB$983:AB$3041,SecVar,"co2",SecSub,$C3151)+SUMIF($C$736:$C$744,$C3151,AB$736:AB$744)</f>
        <v/>
      </c>
      <c r="AC3151" s="71">
        <f>SUMIFS(AC$983:AC$3041,SecVar,"co2",SecSub,$C3151)+SUMIF($C$736:$C$744,$C3151,AC$736:AC$744)</f>
        <v/>
      </c>
      <c r="AD3151" s="71">
        <f>SUMIFS(AD$983:AD$3041,SecVar,"co2",SecSub,$C3151)+SUMIF($C$736:$C$744,$C3151,AD$736:AD$744)</f>
        <v/>
      </c>
      <c r="AF3151" s="11">
        <f>CodePrefix&amp;$A3151&amp;IF($C3151="","","."&amp;$C3151&amp;"."&amp;$B3151)&amp;INDEX(VarEnd,MATCH($A3151,VarKey,0))&amp;AF$5</f>
        <v/>
      </c>
      <c r="AG3151" s="70">
        <f>SUMIFS(AG$983:AG$3041,SecVar,"co2",SecSub,$C3151)+SUMIF($C$736:$C$744,$C3151,AG$736:AG$744)</f>
        <v/>
      </c>
      <c r="AH3151" s="71">
        <f>SUMIFS(AH$983:AH$3041,SecVar,"co2",SecSub,$C3151)+SUMIF($C$736:$C$744,$C3151,AH$736:AH$744)</f>
        <v/>
      </c>
      <c r="AI3151" s="71">
        <f>SUMIFS(AI$983:AI$3041,SecVar,"co2",SecSub,$C3151)+SUMIF($C$736:$C$744,$C3151,AI$736:AI$744)</f>
        <v/>
      </c>
      <c r="AJ3151" s="71">
        <f>SUMIFS(AJ$983:AJ$3041,SecVar,"co2",SecSub,$C3151)+SUMIF($C$736:$C$744,$C3151,AJ$736:AJ$744)</f>
        <v/>
      </c>
      <c r="AK3151" s="71">
        <f>SUMIFS(AK$983:AK$3041,SecVar,"co2",SecSub,$C3151)+SUMIF($C$736:$C$744,$C3151,AK$736:AK$744)</f>
        <v/>
      </c>
      <c r="AL3151" s="71">
        <f>SUMIFS(AL$983:AL$3041,SecVar,"co2",SecSub,$C3151)+SUMIF($C$736:$C$744,$C3151,AL$736:AL$744)</f>
        <v/>
      </c>
      <c r="AM3151" s="71">
        <f>SUMIFS(AM$983:AM$3041,SecVar,"co2",SecSub,$C3151)+SUMIF($C$736:$C$744,$C3151,AM$736:AM$744)</f>
        <v/>
      </c>
      <c r="AN3151" s="71">
        <f>SUMIFS(AN$983:AN$3041,SecVar,"co2",SecSub,$C3151)+SUMIF($C$736:$C$744,$C3151,AN$736:AN$744)</f>
        <v/>
      </c>
      <c r="AO3151" s="71">
        <f>SUMIFS(AO$983:AO$3041,SecVar,"co2",SecSub,$C3151)+SUMIF($C$736:$C$744,$C3151,AO$736:AO$744)</f>
        <v/>
      </c>
      <c r="AP3151" s="71">
        <f>SUMIFS(AP$983:AP$3041,SecVar,"co2",SecSub,$C3151)+SUMIF($C$736:$C$744,$C3151,AP$736:AP$744)</f>
        <v/>
      </c>
      <c r="AQ3151" s="71">
        <f>SUMIFS(AQ$983:AQ$3041,SecVar,"co2",SecSub,$C3151)+SUMIF($C$736:$C$744,$C3151,AQ$736:AQ$744)</f>
        <v/>
      </c>
      <c r="AR3151" s="71">
        <f>SUMIFS(AR$983:AR$3041,SecVar,"co2",SecSub,$C3151)+SUMIF($C$736:$C$744,$C3151,AR$736:AR$744)</f>
        <v/>
      </c>
      <c r="AS3151" s="71">
        <f>SUMIFS(AS$983:AS$3041,SecVar,"co2",SecSub,$C3151)+SUMIF($C$736:$C$744,$C3151,AS$736:AS$744)</f>
        <v/>
      </c>
      <c r="AT3151" s="71">
        <f>SUMIFS(AT$983:AT$3041,SecVar,"co2",SecSub,$C3151)+SUMIF($C$736:$C$744,$C3151,AT$736:AT$744)</f>
        <v/>
      </c>
      <c r="AU3151" s="71">
        <f>SUMIFS(AU$983:AU$3041,SecVar,"co2",SecSub,$C3151)+SUMIF($C$736:$C$744,$C3151,AU$736:AU$744)</f>
        <v/>
      </c>
      <c r="AV3151" s="71">
        <f>SUMIFS(AV$983:AV$3041,SecVar,"co2",SecSub,$C3151)+SUMIF($C$736:$C$744,$C3151,AV$736:AV$744)</f>
        <v/>
      </c>
      <c r="AW3151" s="71">
        <f>SUMIFS(AW$983:AW$3041,SecVar,"co2",SecSub,$C3151)+SUMIF($C$736:$C$744,$C3151,AW$736:AW$744)</f>
        <v/>
      </c>
      <c r="AX3151" s="71">
        <f>SUMIFS(AX$983:AX$3041,SecVar,"co2",SecSub,$C3151)+SUMIF($C$736:$C$744,$C3151,AX$736:AX$744)</f>
        <v/>
      </c>
      <c r="AY3151" s="71">
        <f>SUMIFS(AY$983:AY$3041,SecVar,"co2",SecSub,$C3151)+SUMIF($C$736:$C$744,$C3151,AY$736:AY$744)</f>
        <v/>
      </c>
    </row>
    <row r="3152" hidden="1" outlineLevel="1">
      <c r="A3152" s="14" t="inlineStr">
        <is>
          <t>co2.sec</t>
        </is>
      </c>
      <c r="B3152" s="14" t="inlineStr">
        <is>
          <t>all</t>
        </is>
      </c>
      <c r="C3152" s="14" t="inlineStr">
        <is>
          <t>ftr</t>
        </is>
      </c>
      <c r="H3152" s="14">
        <f>INDEX(VarLab,MATCH($A3152,VarKey,0))&amp;INDEX(MemLab,MATCH($C3152&amp;"|"&amp;$B3152,MemKey,0))</f>
        <v/>
      </c>
      <c r="I3152" s="14">
        <f>INDEX(VarUnit,MATCH($A3152,VarKey,0))</f>
        <v/>
      </c>
      <c r="J3152" s="14">
        <f>INDEX(VarSrc,MATCH($A3152,VarKey,0))</f>
        <v/>
      </c>
      <c r="K3152" s="11">
        <f>CodePrefix&amp;$A3152&amp;IF($C3152="","","."&amp;$C3152&amp;"."&amp;$B3152)&amp;INDEX(VarEnd,MATCH($A3152,VarKey,0))&amp;K$5</f>
        <v/>
      </c>
      <c r="L3152" s="70">
        <f>SUMIFS(L$983:L$3041,SecVar,"co2",SecSub,$C3152)+SUMIF($C$736:$C$744,$C3152,L$736:L$744)</f>
        <v/>
      </c>
      <c r="M3152" s="71">
        <f>SUMIFS(M$983:M$3041,SecVar,"co2",SecSub,$C3152)+SUMIF($C$736:$C$744,$C3152,M$736:M$744)</f>
        <v/>
      </c>
      <c r="N3152" s="71">
        <f>SUMIFS(N$983:N$3041,SecVar,"co2",SecSub,$C3152)+SUMIF($C$736:$C$744,$C3152,N$736:N$744)</f>
        <v/>
      </c>
      <c r="O3152" s="71">
        <f>SUMIFS(O$983:O$3041,SecVar,"co2",SecSub,$C3152)+SUMIF($C$736:$C$744,$C3152,O$736:O$744)</f>
        <v/>
      </c>
      <c r="P3152" s="71">
        <f>SUMIFS(P$983:P$3041,SecVar,"co2",SecSub,$C3152)+SUMIF($C$736:$C$744,$C3152,P$736:P$744)</f>
        <v/>
      </c>
      <c r="Q3152" s="71">
        <f>SUMIFS(Q$983:Q$3041,SecVar,"co2",SecSub,$C3152)+SUMIF($C$736:$C$744,$C3152,Q$736:Q$744)</f>
        <v/>
      </c>
      <c r="R3152" s="71">
        <f>SUMIFS(R$983:R$3041,SecVar,"co2",SecSub,$C3152)+SUMIF($C$736:$C$744,$C3152,R$736:R$744)</f>
        <v/>
      </c>
      <c r="S3152" s="71">
        <f>SUMIFS(S$983:S$3041,SecVar,"co2",SecSub,$C3152)+SUMIF($C$736:$C$744,$C3152,S$736:S$744)</f>
        <v/>
      </c>
      <c r="T3152" s="71">
        <f>SUMIFS(T$983:T$3041,SecVar,"co2",SecSub,$C3152)+SUMIF($C$736:$C$744,$C3152,T$736:T$744)</f>
        <v/>
      </c>
      <c r="U3152" s="71">
        <f>SUMIFS(U$983:U$3041,SecVar,"co2",SecSub,$C3152)+SUMIF($C$736:$C$744,$C3152,U$736:U$744)</f>
        <v/>
      </c>
      <c r="V3152" s="71">
        <f>SUMIFS(V$983:V$3041,SecVar,"co2",SecSub,$C3152)+SUMIF($C$736:$C$744,$C3152,V$736:V$744)</f>
        <v/>
      </c>
      <c r="W3152" s="71">
        <f>SUMIFS(W$983:W$3041,SecVar,"co2",SecSub,$C3152)+SUMIF($C$736:$C$744,$C3152,W$736:W$744)</f>
        <v/>
      </c>
      <c r="X3152" s="71">
        <f>SUMIFS(X$983:X$3041,SecVar,"co2",SecSub,$C3152)+SUMIF($C$736:$C$744,$C3152,X$736:X$744)</f>
        <v/>
      </c>
      <c r="Y3152" s="71">
        <f>SUMIFS(Y$983:Y$3041,SecVar,"co2",SecSub,$C3152)+SUMIF($C$736:$C$744,$C3152,Y$736:Y$744)</f>
        <v/>
      </c>
      <c r="Z3152" s="71">
        <f>SUMIFS(Z$983:Z$3041,SecVar,"co2",SecSub,$C3152)+SUMIF($C$736:$C$744,$C3152,Z$736:Z$744)</f>
        <v/>
      </c>
      <c r="AA3152" s="71">
        <f>SUMIFS(AA$983:AA$3041,SecVar,"co2",SecSub,$C3152)+SUMIF($C$736:$C$744,$C3152,AA$736:AA$744)</f>
        <v/>
      </c>
      <c r="AB3152" s="71">
        <f>SUMIFS(AB$983:AB$3041,SecVar,"co2",SecSub,$C3152)+SUMIF($C$736:$C$744,$C3152,AB$736:AB$744)</f>
        <v/>
      </c>
      <c r="AC3152" s="71">
        <f>SUMIFS(AC$983:AC$3041,SecVar,"co2",SecSub,$C3152)+SUMIF($C$736:$C$744,$C3152,AC$736:AC$744)</f>
        <v/>
      </c>
      <c r="AD3152" s="71">
        <f>SUMIFS(AD$983:AD$3041,SecVar,"co2",SecSub,$C3152)+SUMIF($C$736:$C$744,$C3152,AD$736:AD$744)</f>
        <v/>
      </c>
      <c r="AF3152" s="11">
        <f>CodePrefix&amp;$A3152&amp;IF($C3152="","","."&amp;$C3152&amp;"."&amp;$B3152)&amp;INDEX(VarEnd,MATCH($A3152,VarKey,0))&amp;AF$5</f>
        <v/>
      </c>
      <c r="AG3152" s="70">
        <f>SUMIFS(AG$983:AG$3041,SecVar,"co2",SecSub,$C3152)+SUMIF($C$736:$C$744,$C3152,AG$736:AG$744)</f>
        <v/>
      </c>
      <c r="AH3152" s="71">
        <f>SUMIFS(AH$983:AH$3041,SecVar,"co2",SecSub,$C3152)+SUMIF($C$736:$C$744,$C3152,AH$736:AH$744)</f>
        <v/>
      </c>
      <c r="AI3152" s="71">
        <f>SUMIFS(AI$983:AI$3041,SecVar,"co2",SecSub,$C3152)+SUMIF($C$736:$C$744,$C3152,AI$736:AI$744)</f>
        <v/>
      </c>
      <c r="AJ3152" s="71">
        <f>SUMIFS(AJ$983:AJ$3041,SecVar,"co2",SecSub,$C3152)+SUMIF($C$736:$C$744,$C3152,AJ$736:AJ$744)</f>
        <v/>
      </c>
      <c r="AK3152" s="71">
        <f>SUMIFS(AK$983:AK$3041,SecVar,"co2",SecSub,$C3152)+SUMIF($C$736:$C$744,$C3152,AK$736:AK$744)</f>
        <v/>
      </c>
      <c r="AL3152" s="71">
        <f>SUMIFS(AL$983:AL$3041,SecVar,"co2",SecSub,$C3152)+SUMIF($C$736:$C$744,$C3152,AL$736:AL$744)</f>
        <v/>
      </c>
      <c r="AM3152" s="71">
        <f>SUMIFS(AM$983:AM$3041,SecVar,"co2",SecSub,$C3152)+SUMIF($C$736:$C$744,$C3152,AM$736:AM$744)</f>
        <v/>
      </c>
      <c r="AN3152" s="71">
        <f>SUMIFS(AN$983:AN$3041,SecVar,"co2",SecSub,$C3152)+SUMIF($C$736:$C$744,$C3152,AN$736:AN$744)</f>
        <v/>
      </c>
      <c r="AO3152" s="71">
        <f>SUMIFS(AO$983:AO$3041,SecVar,"co2",SecSub,$C3152)+SUMIF($C$736:$C$744,$C3152,AO$736:AO$744)</f>
        <v/>
      </c>
      <c r="AP3152" s="71">
        <f>SUMIFS(AP$983:AP$3041,SecVar,"co2",SecSub,$C3152)+SUMIF($C$736:$C$744,$C3152,AP$736:AP$744)</f>
        <v/>
      </c>
      <c r="AQ3152" s="71">
        <f>SUMIFS(AQ$983:AQ$3041,SecVar,"co2",SecSub,$C3152)+SUMIF($C$736:$C$744,$C3152,AQ$736:AQ$744)</f>
        <v/>
      </c>
      <c r="AR3152" s="71">
        <f>SUMIFS(AR$983:AR$3041,SecVar,"co2",SecSub,$C3152)+SUMIF($C$736:$C$744,$C3152,AR$736:AR$744)</f>
        <v/>
      </c>
      <c r="AS3152" s="71">
        <f>SUMIFS(AS$983:AS$3041,SecVar,"co2",SecSub,$C3152)+SUMIF($C$736:$C$744,$C3152,AS$736:AS$744)</f>
        <v/>
      </c>
      <c r="AT3152" s="71">
        <f>SUMIFS(AT$983:AT$3041,SecVar,"co2",SecSub,$C3152)+SUMIF($C$736:$C$744,$C3152,AT$736:AT$744)</f>
        <v/>
      </c>
      <c r="AU3152" s="71">
        <f>SUMIFS(AU$983:AU$3041,SecVar,"co2",SecSub,$C3152)+SUMIF($C$736:$C$744,$C3152,AU$736:AU$744)</f>
        <v/>
      </c>
      <c r="AV3152" s="71">
        <f>SUMIFS(AV$983:AV$3041,SecVar,"co2",SecSub,$C3152)+SUMIF($C$736:$C$744,$C3152,AV$736:AV$744)</f>
        <v/>
      </c>
      <c r="AW3152" s="71">
        <f>SUMIFS(AW$983:AW$3041,SecVar,"co2",SecSub,$C3152)+SUMIF($C$736:$C$744,$C3152,AW$736:AW$744)</f>
        <v/>
      </c>
      <c r="AX3152" s="71">
        <f>SUMIFS(AX$983:AX$3041,SecVar,"co2",SecSub,$C3152)+SUMIF($C$736:$C$744,$C3152,AX$736:AX$744)</f>
        <v/>
      </c>
      <c r="AY3152" s="71">
        <f>SUMIFS(AY$983:AY$3041,SecVar,"co2",SecSub,$C3152)+SUMIF($C$736:$C$744,$C3152,AY$736:AY$744)</f>
        <v/>
      </c>
    </row>
    <row r="3153" hidden="1" outlineLevel="1">
      <c r="A3153" s="14" t="inlineStr">
        <is>
          <t>co2.sec</t>
        </is>
      </c>
      <c r="B3153" s="14" t="inlineStr">
        <is>
          <t>all</t>
        </is>
      </c>
      <c r="C3153" s="14" t="inlineStr">
        <is>
          <t>oen</t>
        </is>
      </c>
      <c r="H3153" s="14">
        <f>INDEX(VarLab,MATCH($A3153,VarKey,0))&amp;INDEX(MemLab,MATCH($C3153&amp;"|"&amp;$B3153,MemKey,0))</f>
        <v/>
      </c>
      <c r="I3153" s="14">
        <f>INDEX(VarUnit,MATCH($A3153,VarKey,0))</f>
        <v/>
      </c>
      <c r="J3153" s="14">
        <f>INDEX(VarSrc,MATCH($A3153,VarKey,0))</f>
        <v/>
      </c>
      <c r="K3153" s="11">
        <f>CodePrefix&amp;$A3153&amp;IF($C3153="","","."&amp;$C3153&amp;"."&amp;$B3153)&amp;INDEX(VarEnd,MATCH($A3153,VarKey,0))&amp;K$5</f>
        <v/>
      </c>
      <c r="L3153" s="70">
        <f>SUMIFS(L$983:L$3041,SecVar,"co2",SecSub,$C3153)+SUMIF($C$736:$C$744,$C3153,L$736:L$744)</f>
        <v/>
      </c>
      <c r="M3153" s="71">
        <f>SUMIFS(M$983:M$3041,SecVar,"co2",SecSub,$C3153)+SUMIF($C$736:$C$744,$C3153,M$736:M$744)</f>
        <v/>
      </c>
      <c r="N3153" s="71">
        <f>SUMIFS(N$983:N$3041,SecVar,"co2",SecSub,$C3153)+SUMIF($C$736:$C$744,$C3153,N$736:N$744)</f>
        <v/>
      </c>
      <c r="O3153" s="71">
        <f>SUMIFS(O$983:O$3041,SecVar,"co2",SecSub,$C3153)+SUMIF($C$736:$C$744,$C3153,O$736:O$744)</f>
        <v/>
      </c>
      <c r="P3153" s="71">
        <f>SUMIFS(P$983:P$3041,SecVar,"co2",SecSub,$C3153)+SUMIF($C$736:$C$744,$C3153,P$736:P$744)</f>
        <v/>
      </c>
      <c r="Q3153" s="71">
        <f>SUMIFS(Q$983:Q$3041,SecVar,"co2",SecSub,$C3153)+SUMIF($C$736:$C$744,$C3153,Q$736:Q$744)</f>
        <v/>
      </c>
      <c r="R3153" s="71">
        <f>SUMIFS(R$983:R$3041,SecVar,"co2",SecSub,$C3153)+SUMIF($C$736:$C$744,$C3153,R$736:R$744)</f>
        <v/>
      </c>
      <c r="S3153" s="71">
        <f>SUMIFS(S$983:S$3041,SecVar,"co2",SecSub,$C3153)+SUMIF($C$736:$C$744,$C3153,S$736:S$744)</f>
        <v/>
      </c>
      <c r="T3153" s="71">
        <f>SUMIFS(T$983:T$3041,SecVar,"co2",SecSub,$C3153)+SUMIF($C$736:$C$744,$C3153,T$736:T$744)</f>
        <v/>
      </c>
      <c r="U3153" s="71">
        <f>SUMIFS(U$983:U$3041,SecVar,"co2",SecSub,$C3153)+SUMIF($C$736:$C$744,$C3153,U$736:U$744)</f>
        <v/>
      </c>
      <c r="V3153" s="71">
        <f>SUMIFS(V$983:V$3041,SecVar,"co2",SecSub,$C3153)+SUMIF($C$736:$C$744,$C3153,V$736:V$744)</f>
        <v/>
      </c>
      <c r="W3153" s="71">
        <f>SUMIFS(W$983:W$3041,SecVar,"co2",SecSub,$C3153)+SUMIF($C$736:$C$744,$C3153,W$736:W$744)</f>
        <v/>
      </c>
      <c r="X3153" s="71">
        <f>SUMIFS(X$983:X$3041,SecVar,"co2",SecSub,$C3153)+SUMIF($C$736:$C$744,$C3153,X$736:X$744)</f>
        <v/>
      </c>
      <c r="Y3153" s="71">
        <f>SUMIFS(Y$983:Y$3041,SecVar,"co2",SecSub,$C3153)+SUMIF($C$736:$C$744,$C3153,Y$736:Y$744)</f>
        <v/>
      </c>
      <c r="Z3153" s="71">
        <f>SUMIFS(Z$983:Z$3041,SecVar,"co2",SecSub,$C3153)+SUMIF($C$736:$C$744,$C3153,Z$736:Z$744)</f>
        <v/>
      </c>
      <c r="AA3153" s="71">
        <f>SUMIFS(AA$983:AA$3041,SecVar,"co2",SecSub,$C3153)+SUMIF($C$736:$C$744,$C3153,AA$736:AA$744)</f>
        <v/>
      </c>
      <c r="AB3153" s="71">
        <f>SUMIFS(AB$983:AB$3041,SecVar,"co2",SecSub,$C3153)+SUMIF($C$736:$C$744,$C3153,AB$736:AB$744)</f>
        <v/>
      </c>
      <c r="AC3153" s="71">
        <f>SUMIFS(AC$983:AC$3041,SecVar,"co2",SecSub,$C3153)+SUMIF($C$736:$C$744,$C3153,AC$736:AC$744)</f>
        <v/>
      </c>
      <c r="AD3153" s="71">
        <f>SUMIFS(AD$983:AD$3041,SecVar,"co2",SecSub,$C3153)+SUMIF($C$736:$C$744,$C3153,AD$736:AD$744)</f>
        <v/>
      </c>
      <c r="AF3153" s="11">
        <f>CodePrefix&amp;$A3153&amp;IF($C3153="","","."&amp;$C3153&amp;"."&amp;$B3153)&amp;INDEX(VarEnd,MATCH($A3153,VarKey,0))&amp;AF$5</f>
        <v/>
      </c>
      <c r="AG3153" s="70">
        <f>SUMIFS(AG$983:AG$3041,SecVar,"co2",SecSub,$C3153)+SUMIF($C$736:$C$744,$C3153,AG$736:AG$744)</f>
        <v/>
      </c>
      <c r="AH3153" s="71">
        <f>SUMIFS(AH$983:AH$3041,SecVar,"co2",SecSub,$C3153)+SUMIF($C$736:$C$744,$C3153,AH$736:AH$744)</f>
        <v/>
      </c>
      <c r="AI3153" s="71">
        <f>SUMIFS(AI$983:AI$3041,SecVar,"co2",SecSub,$C3153)+SUMIF($C$736:$C$744,$C3153,AI$736:AI$744)</f>
        <v/>
      </c>
      <c r="AJ3153" s="71">
        <f>SUMIFS(AJ$983:AJ$3041,SecVar,"co2",SecSub,$C3153)+SUMIF($C$736:$C$744,$C3153,AJ$736:AJ$744)</f>
        <v/>
      </c>
      <c r="AK3153" s="71">
        <f>SUMIFS(AK$983:AK$3041,SecVar,"co2",SecSub,$C3153)+SUMIF($C$736:$C$744,$C3153,AK$736:AK$744)</f>
        <v/>
      </c>
      <c r="AL3153" s="71">
        <f>SUMIFS(AL$983:AL$3041,SecVar,"co2",SecSub,$C3153)+SUMIF($C$736:$C$744,$C3153,AL$736:AL$744)</f>
        <v/>
      </c>
      <c r="AM3153" s="71">
        <f>SUMIFS(AM$983:AM$3041,SecVar,"co2",SecSub,$C3153)+SUMIF($C$736:$C$744,$C3153,AM$736:AM$744)</f>
        <v/>
      </c>
      <c r="AN3153" s="71">
        <f>SUMIFS(AN$983:AN$3041,SecVar,"co2",SecSub,$C3153)+SUMIF($C$736:$C$744,$C3153,AN$736:AN$744)</f>
        <v/>
      </c>
      <c r="AO3153" s="71">
        <f>SUMIFS(AO$983:AO$3041,SecVar,"co2",SecSub,$C3153)+SUMIF($C$736:$C$744,$C3153,AO$736:AO$744)</f>
        <v/>
      </c>
      <c r="AP3153" s="71">
        <f>SUMIFS(AP$983:AP$3041,SecVar,"co2",SecSub,$C3153)+SUMIF($C$736:$C$744,$C3153,AP$736:AP$744)</f>
        <v/>
      </c>
      <c r="AQ3153" s="71">
        <f>SUMIFS(AQ$983:AQ$3041,SecVar,"co2",SecSub,$C3153)+SUMIF($C$736:$C$744,$C3153,AQ$736:AQ$744)</f>
        <v/>
      </c>
      <c r="AR3153" s="71">
        <f>SUMIFS(AR$983:AR$3041,SecVar,"co2",SecSub,$C3153)+SUMIF($C$736:$C$744,$C3153,AR$736:AR$744)</f>
        <v/>
      </c>
      <c r="AS3153" s="71">
        <f>SUMIFS(AS$983:AS$3041,SecVar,"co2",SecSub,$C3153)+SUMIF($C$736:$C$744,$C3153,AS$736:AS$744)</f>
        <v/>
      </c>
      <c r="AT3153" s="71">
        <f>SUMIFS(AT$983:AT$3041,SecVar,"co2",SecSub,$C3153)+SUMIF($C$736:$C$744,$C3153,AT$736:AT$744)</f>
        <v/>
      </c>
      <c r="AU3153" s="71">
        <f>SUMIFS(AU$983:AU$3041,SecVar,"co2",SecSub,$C3153)+SUMIF($C$736:$C$744,$C3153,AU$736:AU$744)</f>
        <v/>
      </c>
      <c r="AV3153" s="71">
        <f>SUMIFS(AV$983:AV$3041,SecVar,"co2",SecSub,$C3153)+SUMIF($C$736:$C$744,$C3153,AV$736:AV$744)</f>
        <v/>
      </c>
      <c r="AW3153" s="71">
        <f>SUMIFS(AW$983:AW$3041,SecVar,"co2",SecSub,$C3153)+SUMIF($C$736:$C$744,$C3153,AW$736:AW$744)</f>
        <v/>
      </c>
      <c r="AX3153" s="71">
        <f>SUMIFS(AX$983:AX$3041,SecVar,"co2",SecSub,$C3153)+SUMIF($C$736:$C$744,$C3153,AX$736:AX$744)</f>
        <v/>
      </c>
      <c r="AY3153" s="71">
        <f>SUMIFS(AY$983:AY$3041,SecVar,"co2",SecSub,$C3153)+SUMIF($C$736:$C$744,$C3153,AY$736:AY$744)</f>
        <v/>
      </c>
    </row>
    <row r="3154" hidden="1" outlineLevel="1">
      <c r="A3154" s="14" t="inlineStr">
        <is>
          <t>co2.ets</t>
        </is>
      </c>
      <c r="B3154" s="14" t="inlineStr">
        <is>
          <t>all</t>
        </is>
      </c>
      <c r="C3154" s="14" t="inlineStr">
        <is>
          <t>all</t>
        </is>
      </c>
      <c r="H3154" s="14">
        <f>INDEX(VarLab,MATCH($A3154,VarKey,0))&amp;INDEX(MemLab,MATCH($C3154&amp;"|"&amp;$B3154,MemKey,0))</f>
        <v/>
      </c>
      <c r="I3154" s="14">
        <f>INDEX(VarUnit,MATCH($A3154,VarKey,0))</f>
        <v/>
      </c>
      <c r="J3154" s="14">
        <f>INDEX(VarSrc,MATCH($A3154,VarKey,0))</f>
        <v/>
      </c>
      <c r="K3154" s="11">
        <f>CodePrefix&amp;$A3154&amp;IF($C3154="","","."&amp;$C3154&amp;"."&amp;$B3154)&amp;INDEX(VarEnd,MATCH($A3154,VarKey,0))&amp;K$5</f>
        <v/>
      </c>
      <c r="L3154" s="70">
        <f>SUMPRODUCT(L$3137:L$3153,L$124:L$140)</f>
        <v/>
      </c>
      <c r="M3154" s="71">
        <f>SUMPRODUCT(M$3137:M$3153,M$124:M$140)</f>
        <v/>
      </c>
      <c r="N3154" s="71">
        <f>SUMPRODUCT(N$3137:N$3153,N$124:N$140)</f>
        <v/>
      </c>
      <c r="O3154" s="71">
        <f>SUMPRODUCT(O$3137:O$3153,O$124:O$140)</f>
        <v/>
      </c>
      <c r="P3154" s="71">
        <f>SUMPRODUCT(P$3137:P$3153,P$124:P$140)</f>
        <v/>
      </c>
      <c r="Q3154" s="71">
        <f>SUMPRODUCT(Q$3137:Q$3153,Q$124:Q$140)</f>
        <v/>
      </c>
      <c r="R3154" s="71">
        <f>SUMPRODUCT(R$3137:R$3153,R$124:R$140)</f>
        <v/>
      </c>
      <c r="S3154" s="71">
        <f>SUMPRODUCT(S$3137:S$3153,S$124:S$140)</f>
        <v/>
      </c>
      <c r="T3154" s="71">
        <f>SUMPRODUCT(T$3137:T$3153,T$124:T$140)</f>
        <v/>
      </c>
      <c r="U3154" s="71">
        <f>SUMPRODUCT(U$3137:U$3153,U$124:U$140)</f>
        <v/>
      </c>
      <c r="V3154" s="71">
        <f>SUMPRODUCT(V$3137:V$3153,V$124:V$140)</f>
        <v/>
      </c>
      <c r="W3154" s="71">
        <f>SUMPRODUCT(W$3137:W$3153,W$124:W$140)</f>
        <v/>
      </c>
      <c r="X3154" s="71">
        <f>SUMPRODUCT(X$3137:X$3153,X$124:X$140)</f>
        <v/>
      </c>
      <c r="Y3154" s="71">
        <f>SUMPRODUCT(Y$3137:Y$3153,Y$124:Y$140)</f>
        <v/>
      </c>
      <c r="Z3154" s="71">
        <f>SUMPRODUCT(Z$3137:Z$3153,Z$124:Z$140)</f>
        <v/>
      </c>
      <c r="AA3154" s="71">
        <f>SUMPRODUCT(AA$3137:AA$3153,AA$124:AA$140)</f>
        <v/>
      </c>
      <c r="AB3154" s="71">
        <f>SUMPRODUCT(AB$3137:AB$3153,AB$124:AB$140)</f>
        <v/>
      </c>
      <c r="AC3154" s="71">
        <f>SUMPRODUCT(AC$3137:AC$3153,AC$124:AC$140)</f>
        <v/>
      </c>
      <c r="AD3154" s="71">
        <f>SUMPRODUCT(AD$3137:AD$3153,AD$124:AD$140)</f>
        <v/>
      </c>
      <c r="AF3154" s="11">
        <f>CodePrefix&amp;$A3154&amp;IF($C3154="","","."&amp;$C3154&amp;"."&amp;$B3154)&amp;INDEX(VarEnd,MATCH($A3154,VarKey,0))&amp;AF$5</f>
        <v/>
      </c>
      <c r="AG3154" s="70">
        <f>SUMPRODUCT(AG$3137:AG$3153,AG$124:AG$140)</f>
        <v/>
      </c>
      <c r="AH3154" s="71">
        <f>SUMPRODUCT(AH$3137:AH$3153,AH$124:AH$140)</f>
        <v/>
      </c>
      <c r="AI3154" s="71">
        <f>SUMPRODUCT(AI$3137:AI$3153,AI$124:AI$140)</f>
        <v/>
      </c>
      <c r="AJ3154" s="71">
        <f>SUMPRODUCT(AJ$3137:AJ$3153,AJ$124:AJ$140)</f>
        <v/>
      </c>
      <c r="AK3154" s="71">
        <f>SUMPRODUCT(AK$3137:AK$3153,AK$124:AK$140)</f>
        <v/>
      </c>
      <c r="AL3154" s="71">
        <f>SUMPRODUCT(AL$3137:AL$3153,AL$124:AL$140)</f>
        <v/>
      </c>
      <c r="AM3154" s="71">
        <f>SUMPRODUCT(AM$3137:AM$3153,AM$124:AM$140)</f>
        <v/>
      </c>
      <c r="AN3154" s="71">
        <f>SUMPRODUCT(AN$3137:AN$3153,AN$124:AN$140)</f>
        <v/>
      </c>
      <c r="AO3154" s="71">
        <f>SUMPRODUCT(AO$3137:AO$3153,AO$124:AO$140)</f>
        <v/>
      </c>
      <c r="AP3154" s="71">
        <f>SUMPRODUCT(AP$3137:AP$3153,AP$124:AP$140)</f>
        <v/>
      </c>
      <c r="AQ3154" s="71">
        <f>SUMPRODUCT(AQ$3137:AQ$3153,AQ$124:AQ$140)</f>
        <v/>
      </c>
      <c r="AR3154" s="71">
        <f>SUMPRODUCT(AR$3137:AR$3153,AR$124:AR$140)</f>
        <v/>
      </c>
      <c r="AS3154" s="71">
        <f>SUMPRODUCT(AS$3137:AS$3153,AS$124:AS$140)</f>
        <v/>
      </c>
      <c r="AT3154" s="71">
        <f>SUMPRODUCT(AT$3137:AT$3153,AT$124:AT$140)</f>
        <v/>
      </c>
      <c r="AU3154" s="71">
        <f>SUMPRODUCT(AU$3137:AU$3153,AU$124:AU$140)</f>
        <v/>
      </c>
      <c r="AV3154" s="71">
        <f>SUMPRODUCT(AV$3137:AV$3153,AV$124:AV$140)</f>
        <v/>
      </c>
      <c r="AW3154" s="71">
        <f>SUMPRODUCT(AW$3137:AW$3153,AW$124:AW$140)</f>
        <v/>
      </c>
      <c r="AX3154" s="71">
        <f>SUMPRODUCT(AX$3137:AX$3153,AX$124:AX$140)</f>
        <v/>
      </c>
      <c r="AY3154" s="71">
        <f>SUMPRODUCT(AY$3137:AY$3153,AY$124:AY$140)</f>
        <v/>
      </c>
    </row>
    <row r="3155" hidden="1" outlineLevel="1">
      <c r="A3155" s="14" t="inlineStr">
        <is>
          <t>co2.cap</t>
        </is>
      </c>
      <c r="B3155" s="14" t="inlineStr">
        <is>
          <t>all</t>
        </is>
      </c>
      <c r="C3155" s="14" t="inlineStr">
        <is>
          <t>all</t>
        </is>
      </c>
      <c r="H3155" s="14">
        <f>INDEX(VarLab,MATCH($A3155,VarKey,0))&amp;INDEX(MemLab,MATCH($C3155&amp;"|"&amp;$B3155,MemKey,0))</f>
        <v/>
      </c>
      <c r="I3155" s="14">
        <f>INDEX(VarUnit,MATCH($A3155,VarKey,0))</f>
        <v/>
      </c>
      <c r="J3155" s="14">
        <f>INDEX(VarSrc,MATCH($A3155,VarKey,0))</f>
        <v/>
      </c>
      <c r="K3155" s="11">
        <f>CodePrefix&amp;$A3155&amp;IF($C3155="","","."&amp;$C3155&amp;"."&amp;$B3155)&amp;INDEX(VarEnd,MATCH($A3155,VarKey,0))&amp;K$5</f>
        <v/>
      </c>
      <c r="L3155" s="70">
        <f>L$195</f>
        <v/>
      </c>
      <c r="M3155" s="71">
        <f>M$195</f>
        <v/>
      </c>
      <c r="N3155" s="71">
        <f>N$195</f>
        <v/>
      </c>
      <c r="O3155" s="71">
        <f>O$195</f>
        <v/>
      </c>
      <c r="P3155" s="71">
        <f>P$195</f>
        <v/>
      </c>
      <c r="Q3155" s="71">
        <f>Q$195</f>
        <v/>
      </c>
      <c r="R3155" s="71">
        <f>R$195</f>
        <v/>
      </c>
      <c r="S3155" s="71">
        <f>S$195</f>
        <v/>
      </c>
      <c r="T3155" s="71">
        <f>T$195</f>
        <v/>
      </c>
      <c r="U3155" s="71">
        <f>U$195</f>
        <v/>
      </c>
      <c r="V3155" s="71">
        <f>V$195</f>
        <v/>
      </c>
      <c r="W3155" s="71">
        <f>W$195</f>
        <v/>
      </c>
      <c r="X3155" s="71">
        <f>X$195</f>
        <v/>
      </c>
      <c r="Y3155" s="71">
        <f>Y$195</f>
        <v/>
      </c>
      <c r="Z3155" s="71">
        <f>Z$195</f>
        <v/>
      </c>
      <c r="AA3155" s="71">
        <f>AA$195</f>
        <v/>
      </c>
      <c r="AB3155" s="71">
        <f>AB$195</f>
        <v/>
      </c>
      <c r="AC3155" s="71">
        <f>AC$195</f>
        <v/>
      </c>
      <c r="AD3155" s="71">
        <f>AD$195</f>
        <v/>
      </c>
      <c r="AF3155" s="11">
        <f>CodePrefix&amp;$A3155&amp;IF($C3155="","","."&amp;$C3155&amp;"."&amp;$B3155)&amp;INDEX(VarEnd,MATCH($A3155,VarKey,0))&amp;AF$5</f>
        <v/>
      </c>
      <c r="AG3155" s="70">
        <f>AG$195</f>
        <v/>
      </c>
      <c r="AH3155" s="71">
        <f>AH$195</f>
        <v/>
      </c>
      <c r="AI3155" s="71">
        <f>AI$195</f>
        <v/>
      </c>
      <c r="AJ3155" s="71">
        <f>AJ$195</f>
        <v/>
      </c>
      <c r="AK3155" s="71">
        <f>AK$195</f>
        <v/>
      </c>
      <c r="AL3155" s="71">
        <f>AL$195</f>
        <v/>
      </c>
      <c r="AM3155" s="71">
        <f>AM$195</f>
        <v/>
      </c>
      <c r="AN3155" s="71">
        <f>AN$195</f>
        <v/>
      </c>
      <c r="AO3155" s="71">
        <f>AO$195</f>
        <v/>
      </c>
      <c r="AP3155" s="71">
        <f>AP$195</f>
        <v/>
      </c>
      <c r="AQ3155" s="71">
        <f>AQ$195</f>
        <v/>
      </c>
      <c r="AR3155" s="71">
        <f>AR$195</f>
        <v/>
      </c>
      <c r="AS3155" s="71">
        <f>AS$195</f>
        <v/>
      </c>
      <c r="AT3155" s="71">
        <f>AT$195</f>
        <v/>
      </c>
      <c r="AU3155" s="71">
        <f>AU$195</f>
        <v/>
      </c>
      <c r="AV3155" s="71">
        <f>AV$195</f>
        <v/>
      </c>
      <c r="AW3155" s="71">
        <f>AW$195</f>
        <v/>
      </c>
      <c r="AX3155" s="71">
        <f>AX$195</f>
        <v/>
      </c>
      <c r="AY3155" s="71">
        <f>AY$195</f>
        <v/>
      </c>
    </row>
    <row r="3156" hidden="1" outlineLevel="1">
      <c r="A3156" s="14" t="inlineStr">
        <is>
          <t>co2.gap</t>
        </is>
      </c>
      <c r="B3156" s="14" t="inlineStr">
        <is>
          <t>all</t>
        </is>
      </c>
      <c r="C3156" s="14" t="inlineStr">
        <is>
          <t>all</t>
        </is>
      </c>
      <c r="H3156" s="14">
        <f>INDEX(VarLab,MATCH($A3156,VarKey,0))&amp;INDEX(MemLab,MATCH($C3156&amp;"|"&amp;$B3156,MemKey,0))</f>
        <v/>
      </c>
      <c r="I3156" s="14">
        <f>INDEX(VarUnit,MATCH($A3156,VarKey,0))</f>
        <v/>
      </c>
      <c r="J3156" s="14">
        <f>INDEX(VarSrc,MATCH($A3156,VarKey,0))</f>
        <v/>
      </c>
      <c r="K3156" s="11">
        <f>CodePrefix&amp;$A3156&amp;IF($C3156="","","."&amp;$C3156&amp;"."&amp;$B3156)&amp;INDEX(VarEnd,MATCH($A3156,VarKey,0))&amp;K$5</f>
        <v/>
      </c>
      <c r="L3156" s="12">
        <f>IF(L3155&gt;0,L3154/L3155-1,0)</f>
        <v/>
      </c>
      <c r="M3156" s="13">
        <f>IF(M3155&gt;0,M3154/M3155-1,0)</f>
        <v/>
      </c>
      <c r="N3156" s="13">
        <f>IF(N3155&gt;0,N3154/N3155-1,0)</f>
        <v/>
      </c>
      <c r="O3156" s="13">
        <f>IF(O3155&gt;0,O3154/O3155-1,0)</f>
        <v/>
      </c>
      <c r="P3156" s="13">
        <f>IF(P3155&gt;0,P3154/P3155-1,0)</f>
        <v/>
      </c>
      <c r="Q3156" s="13">
        <f>IF(Q3155&gt;0,Q3154/Q3155-1,0)</f>
        <v/>
      </c>
      <c r="R3156" s="13">
        <f>IF(R3155&gt;0,R3154/R3155-1,0)</f>
        <v/>
      </c>
      <c r="S3156" s="13">
        <f>IF(S3155&gt;0,S3154/S3155-1,0)</f>
        <v/>
      </c>
      <c r="T3156" s="13">
        <f>IF(T3155&gt;0,T3154/T3155-1,0)</f>
        <v/>
      </c>
      <c r="U3156" s="13">
        <f>IF(U3155&gt;0,U3154/U3155-1,0)</f>
        <v/>
      </c>
      <c r="V3156" s="13">
        <f>IF(V3155&gt;0,V3154/V3155-1,0)</f>
        <v/>
      </c>
      <c r="W3156" s="13">
        <f>IF(W3155&gt;0,W3154/W3155-1,0)</f>
        <v/>
      </c>
      <c r="X3156" s="13">
        <f>IF(X3155&gt;0,X3154/X3155-1,0)</f>
        <v/>
      </c>
      <c r="Y3156" s="13">
        <f>IF(Y3155&gt;0,Y3154/Y3155-1,0)</f>
        <v/>
      </c>
      <c r="Z3156" s="13">
        <f>IF(Z3155&gt;0,Z3154/Z3155-1,0)</f>
        <v/>
      </c>
      <c r="AA3156" s="13">
        <f>IF(AA3155&gt;0,AA3154/AA3155-1,0)</f>
        <v/>
      </c>
      <c r="AB3156" s="13">
        <f>IF(AB3155&gt;0,AB3154/AB3155-1,0)</f>
        <v/>
      </c>
      <c r="AC3156" s="13">
        <f>IF(AC3155&gt;0,AC3154/AC3155-1,0)</f>
        <v/>
      </c>
      <c r="AD3156" s="13">
        <f>IF(AD3155&gt;0,AD3154/AD3155-1,0)</f>
        <v/>
      </c>
      <c r="AF3156" s="11">
        <f>CodePrefix&amp;$A3156&amp;IF($C3156="","","."&amp;$C3156&amp;"."&amp;$B3156)&amp;INDEX(VarEnd,MATCH($A3156,VarKey,0))&amp;AF$5</f>
        <v/>
      </c>
      <c r="AG3156" s="12">
        <f>IF(AG3155&gt;0,AG3154/AG3155-1,0)</f>
        <v/>
      </c>
      <c r="AH3156" s="13">
        <f>IF(AH3155&gt;0,AH3154/AH3155-1,0)</f>
        <v/>
      </c>
      <c r="AI3156" s="13">
        <f>IF(AI3155&gt;0,AI3154/AI3155-1,0)</f>
        <v/>
      </c>
      <c r="AJ3156" s="13">
        <f>IF(AJ3155&gt;0,AJ3154/AJ3155-1,0)</f>
        <v/>
      </c>
      <c r="AK3156" s="13">
        <f>IF(AK3155&gt;0,AK3154/AK3155-1,0)</f>
        <v/>
      </c>
      <c r="AL3156" s="13">
        <f>IF(AL3155&gt;0,AL3154/AL3155-1,0)</f>
        <v/>
      </c>
      <c r="AM3156" s="13">
        <f>IF(AM3155&gt;0,AM3154/AM3155-1,0)</f>
        <v/>
      </c>
      <c r="AN3156" s="13">
        <f>IF(AN3155&gt;0,AN3154/AN3155-1,0)</f>
        <v/>
      </c>
      <c r="AO3156" s="13">
        <f>IF(AO3155&gt;0,AO3154/AO3155-1,0)</f>
        <v/>
      </c>
      <c r="AP3156" s="13">
        <f>IF(AP3155&gt;0,AP3154/AP3155-1,0)</f>
        <v/>
      </c>
      <c r="AQ3156" s="13">
        <f>IF(AQ3155&gt;0,AQ3154/AQ3155-1,0)</f>
        <v/>
      </c>
      <c r="AR3156" s="13">
        <f>IF(AR3155&gt;0,AR3154/AR3155-1,0)</f>
        <v/>
      </c>
      <c r="AS3156" s="13">
        <f>IF(AS3155&gt;0,AS3154/AS3155-1,0)</f>
        <v/>
      </c>
      <c r="AT3156" s="13">
        <f>IF(AT3155&gt;0,AT3154/AT3155-1,0)</f>
        <v/>
      </c>
      <c r="AU3156" s="13">
        <f>IF(AU3155&gt;0,AU3154/AU3155-1,0)</f>
        <v/>
      </c>
      <c r="AV3156" s="13">
        <f>IF(AV3155&gt;0,AV3154/AV3155-1,0)</f>
        <v/>
      </c>
      <c r="AW3156" s="13">
        <f>IF(AW3155&gt;0,AW3154/AW3155-1,0)</f>
        <v/>
      </c>
      <c r="AX3156" s="13">
        <f>IF(AX3155&gt;0,AX3154/AX3155-1,0)</f>
        <v/>
      </c>
      <c r="AY3156" s="13">
        <f>IF(AY3155&gt;0,AY3154/AY3155-1,0)</f>
        <v/>
      </c>
    </row>
    <row r="3157" hidden="1" outlineLevel="1">
      <c r="A3157" s="14" t="inlineStr">
        <is>
          <t>ets.lr</t>
        </is>
      </c>
      <c r="B3157" s="14" t="inlineStr">
        <is>
          <t>all</t>
        </is>
      </c>
      <c r="C3157" s="14" t="inlineStr">
        <is>
          <t>all</t>
        </is>
      </c>
      <c r="H3157" s="14">
        <f>INDEX(VarLab,MATCH($A3157,VarKey,0))&amp;INDEX(MemLab,MATCH($C3157&amp;"|"&amp;$B3157,MemKey,0))</f>
        <v/>
      </c>
      <c r="I3157" s="14">
        <f>INDEX(VarUnit,MATCH($A3157,VarKey,0))</f>
        <v/>
      </c>
      <c r="J3157" s="14">
        <f>INDEX(VarSrc,MATCH($A3157,VarKey,0))</f>
        <v/>
      </c>
      <c r="K3157" s="11">
        <f>CodePrefix&amp;$A3157&amp;IF($C3157="","","."&amp;$C3157&amp;"."&amp;$B3157)&amp;INDEX(VarEnd,MATCH($A3157,VarKey,0))&amp;K$5</f>
        <v/>
      </c>
      <c r="L3157" s="15">
        <f>IF(OR(L$195&lt;=0,L$195&gt;=L$193,L3154&gt;=L$193),0,LN(L$195/L$193)/LN(L3154/L$193))</f>
        <v/>
      </c>
      <c r="M3157" s="16">
        <f>IF(OR(M$195&lt;=0,M$195&gt;=M$193,M3154&gt;=M$193),0,LN(M$195/M$193)/LN(M3154/M$193))</f>
        <v/>
      </c>
      <c r="N3157" s="16">
        <f>IF(OR(N$195&lt;=0,N$195&gt;=N$193,N3154&gt;=N$193),0,LN(N$195/N$193)/LN(N3154/N$193))</f>
        <v/>
      </c>
      <c r="O3157" s="16">
        <f>IF(OR(O$195&lt;=0,O$195&gt;=O$193,O3154&gt;=O$193),0,LN(O$195/O$193)/LN(O3154/O$193))</f>
        <v/>
      </c>
      <c r="P3157" s="16">
        <f>IF(OR(P$195&lt;=0,P$195&gt;=P$193,P3154&gt;=P$193),0,LN(P$195/P$193)/LN(P3154/P$193))</f>
        <v/>
      </c>
      <c r="Q3157" s="16">
        <f>IF(OR(Q$195&lt;=0,Q$195&gt;=Q$193,Q3154&gt;=Q$193),0,LN(Q$195/Q$193)/LN(Q3154/Q$193))</f>
        <v/>
      </c>
      <c r="R3157" s="16">
        <f>IF(OR(R$195&lt;=0,R$195&gt;=R$193,R3154&gt;=R$193),0,LN(R$195/R$193)/LN(R3154/R$193))</f>
        <v/>
      </c>
      <c r="S3157" s="16">
        <f>IF(OR(S$195&lt;=0,S$195&gt;=S$193,S3154&gt;=S$193),0,LN(S$195/S$193)/LN(S3154/S$193))</f>
        <v/>
      </c>
      <c r="T3157" s="16">
        <f>IF(OR(T$195&lt;=0,T$195&gt;=T$193,T3154&gt;=T$193),0,LN(T$195/T$193)/LN(T3154/T$193))</f>
        <v/>
      </c>
      <c r="U3157" s="16">
        <f>IF(OR(U$195&lt;=0,U$195&gt;=U$193,U3154&gt;=U$193),0,LN(U$195/U$193)/LN(U3154/U$193))</f>
        <v/>
      </c>
      <c r="V3157" s="16">
        <f>IF(OR(V$195&lt;=0,V$195&gt;=V$193,V3154&gt;=V$193),0,LN(V$195/V$193)/LN(V3154/V$193))</f>
        <v/>
      </c>
      <c r="W3157" s="16">
        <f>IF(OR(W$195&lt;=0,W$195&gt;=W$193,W3154&gt;=W$193),0,LN(W$195/W$193)/LN(W3154/W$193))</f>
        <v/>
      </c>
      <c r="X3157" s="16">
        <f>IF(OR(X$195&lt;=0,X$195&gt;=X$193,X3154&gt;=X$193),0,LN(X$195/X$193)/LN(X3154/X$193))</f>
        <v/>
      </c>
      <c r="Y3157" s="16">
        <f>IF(OR(Y$195&lt;=0,Y$195&gt;=Y$193,Y3154&gt;=Y$193),0,LN(Y$195/Y$193)/LN(Y3154/Y$193))</f>
        <v/>
      </c>
      <c r="Z3157" s="16">
        <f>IF(OR(Z$195&lt;=0,Z$195&gt;=Z$193,Z3154&gt;=Z$193),0,LN(Z$195/Z$193)/LN(Z3154/Z$193))</f>
        <v/>
      </c>
      <c r="AA3157" s="16">
        <f>IF(OR(AA$195&lt;=0,AA$195&gt;=AA$193,AA3154&gt;=AA$193),0,LN(AA$195/AA$193)/LN(AA3154/AA$193))</f>
        <v/>
      </c>
      <c r="AB3157" s="16">
        <f>IF(OR(AB$195&lt;=0,AB$195&gt;=AB$193,AB3154&gt;=AB$193),0,LN(AB$195/AB$193)/LN(AB3154/AB$193))</f>
        <v/>
      </c>
      <c r="AC3157" s="16">
        <f>IF(OR(AC$195&lt;=0,AC$195&gt;=AC$193,AC3154&gt;=AC$193),0,LN(AC$195/AC$193)/LN(AC3154/AC$193))</f>
        <v/>
      </c>
      <c r="AD3157" s="16">
        <f>IF(OR(AD$195&lt;=0,AD$195&gt;=AD$193,AD3154&gt;=AD$193),0,LN(AD$195/AD$193)/LN(AD3154/AD$193))</f>
        <v/>
      </c>
      <c r="AF3157" s="11">
        <f>CodePrefix&amp;$A3157&amp;IF($C3157="","","."&amp;$C3157&amp;"."&amp;$B3157)&amp;INDEX(VarEnd,MATCH($A3157,VarKey,0))&amp;AF$5</f>
        <v/>
      </c>
      <c r="AG3157" s="15">
        <f>IF(OR(AG$195&lt;=0,AG$195&gt;=AG$193,AG3154&gt;=AG$193),0,LN(AG$195/AG$193)/LN(AG3154/AG$193))</f>
        <v/>
      </c>
      <c r="AH3157" s="16">
        <f>IF(OR(AH$195&lt;=0,AH$195&gt;=AH$193,AH3154&gt;=AH$193),0,LN(AH$195/AH$193)/LN(AH3154/AH$193))</f>
        <v/>
      </c>
      <c r="AI3157" s="16">
        <f>IF(OR(AI$195&lt;=0,AI$195&gt;=AI$193,AI3154&gt;=AI$193),0,LN(AI$195/AI$193)/LN(AI3154/AI$193))</f>
        <v/>
      </c>
      <c r="AJ3157" s="16">
        <f>IF(OR(AJ$195&lt;=0,AJ$195&gt;=AJ$193,AJ3154&gt;=AJ$193),0,LN(AJ$195/AJ$193)/LN(AJ3154/AJ$193))</f>
        <v/>
      </c>
      <c r="AK3157" s="16">
        <f>IF(OR(AK$195&lt;=0,AK$195&gt;=AK$193,AK3154&gt;=AK$193),0,LN(AK$195/AK$193)/LN(AK3154/AK$193))</f>
        <v/>
      </c>
      <c r="AL3157" s="16">
        <f>IF(OR(AL$195&lt;=0,AL$195&gt;=AL$193,AL3154&gt;=AL$193),0,LN(AL$195/AL$193)/LN(AL3154/AL$193))</f>
        <v/>
      </c>
      <c r="AM3157" s="16">
        <f>IF(OR(AM$195&lt;=0,AM$195&gt;=AM$193,AM3154&gt;=AM$193),0,LN(AM$195/AM$193)/LN(AM3154/AM$193))</f>
        <v/>
      </c>
      <c r="AN3157" s="16">
        <f>IF(OR(AN$195&lt;=0,AN$195&gt;=AN$193,AN3154&gt;=AN$193),0,LN(AN$195/AN$193)/LN(AN3154/AN$193))</f>
        <v/>
      </c>
      <c r="AO3157" s="16">
        <f>IF(OR(AO$195&lt;=0,AO$195&gt;=AO$193,AO3154&gt;=AO$193),0,LN(AO$195/AO$193)/LN(AO3154/AO$193))</f>
        <v/>
      </c>
      <c r="AP3157" s="16">
        <f>IF(OR(AP$195&lt;=0,AP$195&gt;=AP$193,AP3154&gt;=AP$193),0,LN(AP$195/AP$193)/LN(AP3154/AP$193))</f>
        <v/>
      </c>
      <c r="AQ3157" s="16">
        <f>IF(OR(AQ$195&lt;=0,AQ$195&gt;=AQ$193,AQ3154&gt;=AQ$193),0,LN(AQ$195/AQ$193)/LN(AQ3154/AQ$193))</f>
        <v/>
      </c>
      <c r="AR3157" s="16">
        <f>IF(OR(AR$195&lt;=0,AR$195&gt;=AR$193,AR3154&gt;=AR$193),0,LN(AR$195/AR$193)/LN(AR3154/AR$193))</f>
        <v/>
      </c>
      <c r="AS3157" s="16">
        <f>IF(OR(AS$195&lt;=0,AS$195&gt;=AS$193,AS3154&gt;=AS$193),0,LN(AS$195/AS$193)/LN(AS3154/AS$193))</f>
        <v/>
      </c>
      <c r="AT3157" s="16">
        <f>IF(OR(AT$195&lt;=0,AT$195&gt;=AT$193,AT3154&gt;=AT$193),0,LN(AT$195/AT$193)/LN(AT3154/AT$193))</f>
        <v/>
      </c>
      <c r="AU3157" s="16">
        <f>IF(OR(AU$195&lt;=0,AU$195&gt;=AU$193,AU3154&gt;=AU$193),0,LN(AU$195/AU$193)/LN(AU3154/AU$193))</f>
        <v/>
      </c>
      <c r="AV3157" s="16">
        <f>IF(OR(AV$195&lt;=0,AV$195&gt;=AV$193,AV3154&gt;=AV$193),0,LN(AV$195/AV$193)/LN(AV3154/AV$193))</f>
        <v/>
      </c>
      <c r="AW3157" s="16">
        <f>IF(OR(AW$195&lt;=0,AW$195&gt;=AW$193,AW3154&gt;=AW$193),0,LN(AW$195/AW$193)/LN(AW3154/AW$193))</f>
        <v/>
      </c>
      <c r="AX3157" s="16">
        <f>IF(OR(AX$195&lt;=0,AX$195&gt;=AX$193,AX3154&gt;=AX$193),0,LN(AX$195/AX$193)/LN(AX3154/AX$193))</f>
        <v/>
      </c>
      <c r="AY3157" s="16">
        <f>IF(OR(AY$195&lt;=0,AY$195&gt;=AY$193,AY3154&gt;=AY$193),0,LN(AY$195/AY$193)/LN(AY3154/AY$193))</f>
        <v/>
      </c>
    </row>
    <row r="3158" hidden="1" outlineLevel="1">
      <c r="A3158" s="14" t="inlineStr">
        <is>
          <t>ets.next</t>
        </is>
      </c>
      <c r="B3158" s="14" t="inlineStr">
        <is>
          <t>all</t>
        </is>
      </c>
      <c r="C3158" s="14" t="inlineStr">
        <is>
          <t>all</t>
        </is>
      </c>
      <c r="H3158" s="14">
        <f>INDEX(VarLab,MATCH($A3158,VarKey,0))&amp;INDEX(MemLab,MATCH($C3158&amp;"|"&amp;$B3158,MemKey,0))</f>
        <v/>
      </c>
      <c r="I3158" s="14">
        <f>INDEX(VarUnit,MATCH($A3158,VarKey,0))</f>
        <v/>
      </c>
      <c r="J3158" s="14">
        <f>INDEX(VarSrc,MATCH($A3158,VarKey,0))</f>
        <v/>
      </c>
      <c r="K3158" s="11">
        <f>CodePrefix&amp;$A3158&amp;IF($C3158="","","."&amp;$C3158&amp;"."&amp;$B3158)&amp;INDEX(VarEnd,MATCH($A3158,VarKey,0))&amp;K$5</f>
        <v/>
      </c>
      <c r="L3158" s="22">
        <f>IF(OR(L$199&lt;=0,L3157=0),L$197,L$199*L3157^Settings!$C$15)</f>
        <v/>
      </c>
      <c r="M3158" s="23">
        <f>IF(OR(M$199&lt;=0,M3157=0),M$197,M$199*M3157^Settings!$C$15)</f>
        <v/>
      </c>
      <c r="N3158" s="23">
        <f>IF(OR(N$199&lt;=0,N3157=0),N$197,N$199*N3157^Settings!$C$15)</f>
        <v/>
      </c>
      <c r="O3158" s="23">
        <f>IF(OR(O$199&lt;=0,O3157=0),O$197,O$199*O3157^Settings!$C$15)</f>
        <v/>
      </c>
      <c r="P3158" s="23">
        <f>IF(OR(P$199&lt;=0,P3157=0),P$197,P$199*P3157^Settings!$C$15)</f>
        <v/>
      </c>
      <c r="Q3158" s="23">
        <f>IF(OR(Q$199&lt;=0,Q3157=0),Q$197,Q$199*Q3157^Settings!$C$15)</f>
        <v/>
      </c>
      <c r="R3158" s="23">
        <f>IF(OR(R$199&lt;=0,R3157=0),R$197,R$199*R3157^Settings!$C$15)</f>
        <v/>
      </c>
      <c r="S3158" s="23">
        <f>IF(OR(S$199&lt;=0,S3157=0),S$197,S$199*S3157^Settings!$C$15)</f>
        <v/>
      </c>
      <c r="T3158" s="23">
        <f>IF(OR(T$199&lt;=0,T3157=0),T$197,T$199*T3157^Settings!$C$15)</f>
        <v/>
      </c>
      <c r="U3158" s="23">
        <f>IF(OR(U$199&lt;=0,U3157=0),U$197,U$199*U3157^Settings!$C$15)</f>
        <v/>
      </c>
      <c r="V3158" s="23">
        <f>IF(OR(V$199&lt;=0,V3157=0),V$197,V$199*V3157^Settings!$C$15)</f>
        <v/>
      </c>
      <c r="W3158" s="23">
        <f>IF(OR(W$199&lt;=0,W3157=0),W$197,W$199*W3157^Settings!$C$15)</f>
        <v/>
      </c>
      <c r="X3158" s="23">
        <f>IF(OR(X$199&lt;=0,X3157=0),X$197,X$199*X3157^Settings!$C$15)</f>
        <v/>
      </c>
      <c r="Y3158" s="23">
        <f>IF(OR(Y$199&lt;=0,Y3157=0),Y$197,Y$199*Y3157^Settings!$C$15)</f>
        <v/>
      </c>
      <c r="Z3158" s="23">
        <f>IF(OR(Z$199&lt;=0,Z3157=0),Z$197,Z$199*Z3157^Settings!$C$15)</f>
        <v/>
      </c>
      <c r="AA3158" s="23">
        <f>IF(OR(AA$199&lt;=0,AA3157=0),AA$197,AA$199*AA3157^Settings!$C$15)</f>
        <v/>
      </c>
      <c r="AB3158" s="23">
        <f>IF(OR(AB$199&lt;=0,AB3157=0),AB$197,AB$199*AB3157^Settings!$C$15)</f>
        <v/>
      </c>
      <c r="AC3158" s="23">
        <f>IF(OR(AC$199&lt;=0,AC3157=0),AC$197,AC$199*AC3157^Settings!$C$15)</f>
        <v/>
      </c>
      <c r="AD3158" s="23">
        <f>IF(OR(AD$199&lt;=0,AD3157=0),AD$197,AD$199*AD3157^Settings!$C$15)</f>
        <v/>
      </c>
      <c r="AF3158" s="11">
        <f>CodePrefix&amp;$A3158&amp;IF($C3158="","","."&amp;$C3158&amp;"."&amp;$B3158)&amp;INDEX(VarEnd,MATCH($A3158,VarKey,0))&amp;AF$5</f>
        <v/>
      </c>
      <c r="AG3158" s="22">
        <f>IF(OR(AG$199&lt;=0,AG3157=0),AG$197,AG$199*AG3157^Settings!$C$15)</f>
        <v/>
      </c>
      <c r="AH3158" s="23">
        <f>IF(OR(AH$199&lt;=0,AH3157=0),AH$197,AH$199*AH3157^Settings!$C$15)</f>
        <v/>
      </c>
      <c r="AI3158" s="23">
        <f>IF(OR(AI$199&lt;=0,AI3157=0),AI$197,AI$199*AI3157^Settings!$C$15)</f>
        <v/>
      </c>
      <c r="AJ3158" s="23">
        <f>IF(OR(AJ$199&lt;=0,AJ3157=0),AJ$197,AJ$199*AJ3157^Settings!$C$15)</f>
        <v/>
      </c>
      <c r="AK3158" s="23">
        <f>IF(OR(AK$199&lt;=0,AK3157=0),AK$197,AK$199*AK3157^Settings!$C$15)</f>
        <v/>
      </c>
      <c r="AL3158" s="23">
        <f>IF(OR(AL$199&lt;=0,AL3157=0),AL$197,AL$199*AL3157^Settings!$C$15)</f>
        <v/>
      </c>
      <c r="AM3158" s="23">
        <f>IF(OR(AM$199&lt;=0,AM3157=0),AM$197,AM$199*AM3157^Settings!$C$15)</f>
        <v/>
      </c>
      <c r="AN3158" s="23">
        <f>IF(OR(AN$199&lt;=0,AN3157=0),AN$197,AN$199*AN3157^Settings!$C$15)</f>
        <v/>
      </c>
      <c r="AO3158" s="23">
        <f>IF(OR(AO$199&lt;=0,AO3157=0),AO$197,AO$199*AO3157^Settings!$C$15)</f>
        <v/>
      </c>
      <c r="AP3158" s="23">
        <f>IF(OR(AP$199&lt;=0,AP3157=0),AP$197,AP$199*AP3157^Settings!$C$15)</f>
        <v/>
      </c>
      <c r="AQ3158" s="23">
        <f>IF(OR(AQ$199&lt;=0,AQ3157=0),AQ$197,AQ$199*AQ3157^Settings!$C$15)</f>
        <v/>
      </c>
      <c r="AR3158" s="23">
        <f>IF(OR(AR$199&lt;=0,AR3157=0),AR$197,AR$199*AR3157^Settings!$C$15)</f>
        <v/>
      </c>
      <c r="AS3158" s="23">
        <f>IF(OR(AS$199&lt;=0,AS3157=0),AS$197,AS$199*AS3157^Settings!$C$15)</f>
        <v/>
      </c>
      <c r="AT3158" s="23">
        <f>IF(OR(AT$199&lt;=0,AT3157=0),AT$197,AT$199*AT3157^Settings!$C$15)</f>
        <v/>
      </c>
      <c r="AU3158" s="23">
        <f>IF(OR(AU$199&lt;=0,AU3157=0),AU$197,AU$199*AU3157^Settings!$C$15)</f>
        <v/>
      </c>
      <c r="AV3158" s="23">
        <f>IF(OR(AV$199&lt;=0,AV3157=0),AV$197,AV$199*AV3157^Settings!$C$15)</f>
        <v/>
      </c>
      <c r="AW3158" s="23">
        <f>IF(OR(AW$199&lt;=0,AW3157=0),AW$197,AW$199*AW3157^Settings!$C$15)</f>
        <v/>
      </c>
      <c r="AX3158" s="23">
        <f>IF(OR(AX$199&lt;=0,AX3157=0),AX$197,AX$199*AX3157^Settings!$C$15)</f>
        <v/>
      </c>
      <c r="AY3158" s="23">
        <f>IF(OR(AY$199&lt;=0,AY3157=0),AY$197,AY$199*AY3157^Settings!$C$15)</f>
        <v/>
      </c>
    </row>
    <row r="3159" hidden="1" outlineLevel="1">
      <c r="A3159" s="14" t="inlineStr">
        <is>
          <t>bco2.chk</t>
        </is>
      </c>
      <c r="B3159" s="14" t="inlineStr">
        <is>
          <t>all</t>
        </is>
      </c>
      <c r="C3159" s="14" t="inlineStr">
        <is>
          <t>all</t>
        </is>
      </c>
      <c r="H3159" s="14">
        <f>INDEX(VarLab,MATCH($A3159,VarKey,0))&amp;INDEX(MemLab,MATCH($C3159&amp;"|"&amp;$B3159,MemKey,0))</f>
        <v/>
      </c>
      <c r="I3159" s="14">
        <f>INDEX(VarUnit,MATCH($A3159,VarKey,0))</f>
        <v/>
      </c>
      <c r="J3159" s="14">
        <f>INDEX(VarSrc,MATCH($A3159,VarKey,0))</f>
        <v/>
      </c>
      <c r="K3159" s="11">
        <f>CodePrefix&amp;$A3159&amp;IF($C3159="","","."&amp;$C3159&amp;"."&amp;$B3159)&amp;INDEX(VarEnd,MATCH($A3159,VarKey,0))&amp;K$5</f>
        <v/>
      </c>
      <c r="L3159" s="62">
        <f>SUM(L$172:L$188)-L3134</f>
        <v/>
      </c>
      <c r="M3159" s="62">
        <f>SUM(M$172:M$188)-M3134</f>
        <v/>
      </c>
      <c r="N3159" s="62">
        <f>SUM(N$172:N$188)-N3134</f>
        <v/>
      </c>
      <c r="O3159" s="62">
        <f>SUM(O$172:O$188)-O3134</f>
        <v/>
      </c>
      <c r="P3159" s="62">
        <f>SUM(P$172:P$188)-P3134</f>
        <v/>
      </c>
      <c r="Q3159" s="62">
        <f>SUM(Q$172:Q$188)-Q3134</f>
        <v/>
      </c>
      <c r="R3159" s="62">
        <f>SUM(R$172:R$188)-R3134</f>
        <v/>
      </c>
      <c r="S3159" s="62">
        <f>SUM(S$172:S$188)-S3134</f>
        <v/>
      </c>
      <c r="T3159" s="62">
        <f>SUM(T$172:T$188)-T3134</f>
        <v/>
      </c>
      <c r="U3159" s="62">
        <f>SUM(U$172:U$188)-U3134</f>
        <v/>
      </c>
      <c r="V3159" s="62">
        <f>SUM(V$172:V$188)-V3134</f>
        <v/>
      </c>
      <c r="W3159" s="62">
        <f>SUM(W$172:W$188)-W3134</f>
        <v/>
      </c>
      <c r="X3159" s="62">
        <f>SUM(X$172:X$188)-X3134</f>
        <v/>
      </c>
      <c r="Y3159" s="62">
        <f>SUM(Y$172:Y$188)-Y3134</f>
        <v/>
      </c>
      <c r="Z3159" s="62">
        <f>SUM(Z$172:Z$188)-Z3134</f>
        <v/>
      </c>
      <c r="AA3159" s="62">
        <f>SUM(AA$172:AA$188)-AA3134</f>
        <v/>
      </c>
      <c r="AB3159" s="62">
        <f>SUM(AB$172:AB$188)-AB3134</f>
        <v/>
      </c>
      <c r="AC3159" s="62">
        <f>SUM(AC$172:AC$188)-AC3134</f>
        <v/>
      </c>
      <c r="AD3159" s="62">
        <f>SUM(AD$172:AD$188)-AD3134</f>
        <v/>
      </c>
      <c r="AF3159" s="11">
        <f>CodePrefix&amp;$A3159&amp;IF($C3159="","","."&amp;$C3159&amp;"."&amp;$B3159)&amp;INDEX(VarEnd,MATCH($A3159,VarKey,0))&amp;AF$5</f>
        <v/>
      </c>
      <c r="AG3159" s="62">
        <f>SUM(AG$172:AG$188)-AG3134</f>
        <v/>
      </c>
      <c r="AH3159" s="62">
        <f>SUM(AH$172:AH$188)-AH3134</f>
        <v/>
      </c>
      <c r="AI3159" s="62">
        <f>SUM(AI$172:AI$188)-AI3134</f>
        <v/>
      </c>
      <c r="AJ3159" s="62">
        <f>SUM(AJ$172:AJ$188)-AJ3134</f>
        <v/>
      </c>
      <c r="AK3159" s="62">
        <f>SUM(AK$172:AK$188)-AK3134</f>
        <v/>
      </c>
      <c r="AL3159" s="62">
        <f>SUM(AL$172:AL$188)-AL3134</f>
        <v/>
      </c>
      <c r="AM3159" s="62">
        <f>SUM(AM$172:AM$188)-AM3134</f>
        <v/>
      </c>
      <c r="AN3159" s="62">
        <f>SUM(AN$172:AN$188)-AN3134</f>
        <v/>
      </c>
      <c r="AO3159" s="62">
        <f>SUM(AO$172:AO$188)-AO3134</f>
        <v/>
      </c>
      <c r="AP3159" s="62">
        <f>SUM(AP$172:AP$188)-AP3134</f>
        <v/>
      </c>
      <c r="AQ3159" s="62">
        <f>SUM(AQ$172:AQ$188)-AQ3134</f>
        <v/>
      </c>
      <c r="AR3159" s="62">
        <f>SUM(AR$172:AR$188)-AR3134</f>
        <v/>
      </c>
      <c r="AS3159" s="62">
        <f>SUM(AS$172:AS$188)-AS3134</f>
        <v/>
      </c>
      <c r="AT3159" s="62">
        <f>SUM(AT$172:AT$188)-AT3134</f>
        <v/>
      </c>
      <c r="AU3159" s="62">
        <f>SUM(AU$172:AU$188)-AU3134</f>
        <v/>
      </c>
      <c r="AV3159" s="62">
        <f>SUM(AV$172:AV$188)-AV3134</f>
        <v/>
      </c>
      <c r="AW3159" s="62">
        <f>SUM(AW$172:AW$188)-AW3134</f>
        <v/>
      </c>
      <c r="AX3159" s="62">
        <f>SUM(AX$172:AX$188)-AX3134</f>
        <v/>
      </c>
      <c r="AY3159" s="62">
        <f>SUM(AY$172:AY$188)-AY3134</f>
        <v/>
      </c>
    </row>
    <row r="3160" hidden="1" outlineLevel="1">
      <c r="A3160" s="14" t="inlineStr">
        <is>
          <t>co2.chk</t>
        </is>
      </c>
      <c r="B3160" s="14" t="inlineStr">
        <is>
          <t>all</t>
        </is>
      </c>
      <c r="C3160" s="14" t="inlineStr">
        <is>
          <t>all</t>
        </is>
      </c>
      <c r="H3160" s="14">
        <f>INDEX(VarLab,MATCH($A3160,VarKey,0))&amp;INDEX(MemLab,MATCH($C3160&amp;"|"&amp;$B3160,MemKey,0))</f>
        <v/>
      </c>
      <c r="I3160" s="14">
        <f>INDEX(VarUnit,MATCH($A3160,VarKey,0))</f>
        <v/>
      </c>
      <c r="J3160" s="14">
        <f>INDEX(VarSrc,MATCH($A3160,VarKey,0))</f>
        <v/>
      </c>
      <c r="K3160" s="11">
        <f>CodePrefix&amp;$A3160&amp;IF($C3160="","","."&amp;$C3160&amp;"."&amp;$B3160)&amp;INDEX(VarEnd,MATCH($A3160,VarKey,0))&amp;K$5</f>
        <v/>
      </c>
      <c r="L3160" s="62">
        <f>ABS(L3120-SUM(L3121:L3125))+ABS(L3120-SUM(L3126:L3133))</f>
        <v/>
      </c>
      <c r="M3160" s="62">
        <f>ABS(M3120-SUM(M3121:M3125))+ABS(M3120-SUM(M3126:M3133))</f>
        <v/>
      </c>
      <c r="N3160" s="62">
        <f>ABS(N3120-SUM(N3121:N3125))+ABS(N3120-SUM(N3126:N3133))</f>
        <v/>
      </c>
      <c r="O3160" s="62">
        <f>ABS(O3120-SUM(O3121:O3125))+ABS(O3120-SUM(O3126:O3133))</f>
        <v/>
      </c>
      <c r="P3160" s="62">
        <f>ABS(P3120-SUM(P3121:P3125))+ABS(P3120-SUM(P3126:P3133))</f>
        <v/>
      </c>
      <c r="Q3160" s="62">
        <f>ABS(Q3120-SUM(Q3121:Q3125))+ABS(Q3120-SUM(Q3126:Q3133))</f>
        <v/>
      </c>
      <c r="R3160" s="62">
        <f>ABS(R3120-SUM(R3121:R3125))+ABS(R3120-SUM(R3126:R3133))</f>
        <v/>
      </c>
      <c r="S3160" s="62">
        <f>ABS(S3120-SUM(S3121:S3125))+ABS(S3120-SUM(S3126:S3133))</f>
        <v/>
      </c>
      <c r="T3160" s="62">
        <f>ABS(T3120-SUM(T3121:T3125))+ABS(T3120-SUM(T3126:T3133))</f>
        <v/>
      </c>
      <c r="U3160" s="62">
        <f>ABS(U3120-SUM(U3121:U3125))+ABS(U3120-SUM(U3126:U3133))</f>
        <v/>
      </c>
      <c r="V3160" s="62">
        <f>ABS(V3120-SUM(V3121:V3125))+ABS(V3120-SUM(V3126:V3133))</f>
        <v/>
      </c>
      <c r="W3160" s="62">
        <f>ABS(W3120-SUM(W3121:W3125))+ABS(W3120-SUM(W3126:W3133))</f>
        <v/>
      </c>
      <c r="X3160" s="62">
        <f>ABS(X3120-SUM(X3121:X3125))+ABS(X3120-SUM(X3126:X3133))</f>
        <v/>
      </c>
      <c r="Y3160" s="62">
        <f>ABS(Y3120-SUM(Y3121:Y3125))+ABS(Y3120-SUM(Y3126:Y3133))</f>
        <v/>
      </c>
      <c r="Z3160" s="62">
        <f>ABS(Z3120-SUM(Z3121:Z3125))+ABS(Z3120-SUM(Z3126:Z3133))</f>
        <v/>
      </c>
      <c r="AA3160" s="62">
        <f>ABS(AA3120-SUM(AA3121:AA3125))+ABS(AA3120-SUM(AA3126:AA3133))</f>
        <v/>
      </c>
      <c r="AB3160" s="62">
        <f>ABS(AB3120-SUM(AB3121:AB3125))+ABS(AB3120-SUM(AB3126:AB3133))</f>
        <v/>
      </c>
      <c r="AC3160" s="62">
        <f>ABS(AC3120-SUM(AC3121:AC3125))+ABS(AC3120-SUM(AC3126:AC3133))</f>
        <v/>
      </c>
      <c r="AD3160" s="62">
        <f>ABS(AD3120-SUM(AD3121:AD3125))+ABS(AD3120-SUM(AD3126:AD3133))</f>
        <v/>
      </c>
      <c r="AF3160" s="11">
        <f>CodePrefix&amp;$A3160&amp;IF($C3160="","","."&amp;$C3160&amp;"."&amp;$B3160)&amp;INDEX(VarEnd,MATCH($A3160,VarKey,0))&amp;AF$5</f>
        <v/>
      </c>
      <c r="AG3160" s="62">
        <f>ABS(AG3120-SUM(AG3121:AG3125))+ABS(AG3120-SUM(AG3126:AG3133))</f>
        <v/>
      </c>
      <c r="AH3160" s="62">
        <f>ABS(AH3120-SUM(AH3121:AH3125))+ABS(AH3120-SUM(AH3126:AH3133))</f>
        <v/>
      </c>
      <c r="AI3160" s="62">
        <f>ABS(AI3120-SUM(AI3121:AI3125))+ABS(AI3120-SUM(AI3126:AI3133))</f>
        <v/>
      </c>
      <c r="AJ3160" s="62">
        <f>ABS(AJ3120-SUM(AJ3121:AJ3125))+ABS(AJ3120-SUM(AJ3126:AJ3133))</f>
        <v/>
      </c>
      <c r="AK3160" s="62">
        <f>ABS(AK3120-SUM(AK3121:AK3125))+ABS(AK3120-SUM(AK3126:AK3133))</f>
        <v/>
      </c>
      <c r="AL3160" s="62">
        <f>ABS(AL3120-SUM(AL3121:AL3125))+ABS(AL3120-SUM(AL3126:AL3133))</f>
        <v/>
      </c>
      <c r="AM3160" s="62">
        <f>ABS(AM3120-SUM(AM3121:AM3125))+ABS(AM3120-SUM(AM3126:AM3133))</f>
        <v/>
      </c>
      <c r="AN3160" s="62">
        <f>ABS(AN3120-SUM(AN3121:AN3125))+ABS(AN3120-SUM(AN3126:AN3133))</f>
        <v/>
      </c>
      <c r="AO3160" s="62">
        <f>ABS(AO3120-SUM(AO3121:AO3125))+ABS(AO3120-SUM(AO3126:AO3133))</f>
        <v/>
      </c>
      <c r="AP3160" s="62">
        <f>ABS(AP3120-SUM(AP3121:AP3125))+ABS(AP3120-SUM(AP3126:AP3133))</f>
        <v/>
      </c>
      <c r="AQ3160" s="62">
        <f>ABS(AQ3120-SUM(AQ3121:AQ3125))+ABS(AQ3120-SUM(AQ3126:AQ3133))</f>
        <v/>
      </c>
      <c r="AR3160" s="62">
        <f>ABS(AR3120-SUM(AR3121:AR3125))+ABS(AR3120-SUM(AR3126:AR3133))</f>
        <v/>
      </c>
      <c r="AS3160" s="62">
        <f>ABS(AS3120-SUM(AS3121:AS3125))+ABS(AS3120-SUM(AS3126:AS3133))</f>
        <v/>
      </c>
      <c r="AT3160" s="62">
        <f>ABS(AT3120-SUM(AT3121:AT3125))+ABS(AT3120-SUM(AT3126:AT3133))</f>
        <v/>
      </c>
      <c r="AU3160" s="62">
        <f>ABS(AU3120-SUM(AU3121:AU3125))+ABS(AU3120-SUM(AU3126:AU3133))</f>
        <v/>
      </c>
      <c r="AV3160" s="62">
        <f>ABS(AV3120-SUM(AV3121:AV3125))+ABS(AV3120-SUM(AV3126:AV3133))</f>
        <v/>
      </c>
      <c r="AW3160" s="62">
        <f>ABS(AW3120-SUM(AW3121:AW3125))+ABS(AW3120-SUM(AW3126:AW3133))</f>
        <v/>
      </c>
      <c r="AX3160" s="62">
        <f>ABS(AX3120-SUM(AX3121:AX3125))+ABS(AX3120-SUM(AX3126:AX3133))</f>
        <v/>
      </c>
      <c r="AY3160" s="62">
        <f>ABS(AY3120-SUM(AY3121:AY3125))+ABS(AY3120-SUM(AY3126:AY3133))</f>
        <v/>
      </c>
    </row>
    <row r="3161" collapsed="1"/>
    <row r="3162">
      <c r="H3162" s="56" t="inlineStr">
        <is>
          <t>Per subsector and fuel: co2 = fuel use (ktoe) x PJ/ktoe x EF (tCO2/GJ, IIASA, EF_GHG sheet; biomass 0); power generation: section 3 I (fuel use x MtCO2 per ktoe), in the total, by fuel and as ETS sector pow. No inventory adjustment, no process emissions; CH4, N2O and local pollutants later. co2.chk = 0 when the total equals sectors + power and the fuels. ETS rows: co2.sec by ETS sector, co2.ets covered emissions, co2.cap the cap, co2.gap the distance to the cap, ets.next the next price (paste its values into ets.ovr with D_ETSPriceOverride = Yes and repeat, or run ets_goalseek_v0_4.py); bco2.chk = 0 when the baseline data in section 1 match scenario 1.</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2:Z125"/>
  <sheetViews>
    <sheetView tabSelected="0" zoomScale="85" workbookViewId="0">
      <pane xSplit="5" ySplit="4" topLeftCell="F5" activePane="bottomRight" state="frozen"/>
      <selection pane="topRight"/>
      <selection pane="bottomLeft"/>
      <selection pane="bottomRight" activeCell="A1" sqref="A1"/>
    </sheetView>
  </sheetViews>
  <sheetFormatPr baseColWidth="8" defaultRowHeight="15" outlineLevelCol="0"/>
  <cols>
    <col width="30" customWidth="1" min="1" max="1"/>
    <col width="22" customWidth="1" min="2" max="2"/>
    <col width="52" customWidth="1" min="3" max="3"/>
    <col width="12" customWidth="1" min="4" max="4"/>
    <col width="8" customWidth="1" min="5" max="5"/>
    <col width="9" customWidth="1" min="6" max="6"/>
    <col width="9"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11" customWidth="1" min="25" max="25"/>
    <col width="11" customWidth="1" min="26" max="26"/>
  </cols>
  <sheetData>
    <row r="2">
      <c r="A2" s="2" t="inlineStr">
        <is>
          <t>MTOutputs - key results by scenario (read from Mitigation by output code)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row>
    <row r="3">
      <c r="A3" s="14" t="inlineStr">
        <is>
          <t>One block per scenario: the number in column E of the block header drives every row. To add a scenario, copy the last block (header to blank row) and paste it directly below: the number goes up by one. Rows: add a code stem in column B and copy a row's formulas. Values follow Mitigation.</t>
        </is>
      </c>
    </row>
    <row r="4">
      <c r="A4" s="72" t="inlineStr">
        <is>
          <t>Output code</t>
        </is>
      </c>
      <c r="B4" s="72" t="inlineStr">
        <is>
          <t>Code stem</t>
        </is>
      </c>
      <c r="C4" s="72" t="inlineStr">
        <is>
          <t>Description (from Mitigation)</t>
        </is>
      </c>
      <c r="D4" s="72" t="inlineStr">
        <is>
          <t>Unit</t>
        </is>
      </c>
      <c r="E4" s="72" t="inlineStr">
        <is>
          <t>Scenario</t>
        </is>
      </c>
      <c r="F4" s="6">
        <f>Settings!$C$7</f>
        <v/>
      </c>
      <c r="G4" s="8">
        <f>F4+1</f>
        <v/>
      </c>
      <c r="H4" s="8">
        <f>G4+1</f>
        <v/>
      </c>
      <c r="I4" s="8">
        <f>H4+1</f>
        <v/>
      </c>
      <c r="J4" s="8">
        <f>I4+1</f>
        <v/>
      </c>
      <c r="K4" s="8">
        <f>J4+1</f>
        <v/>
      </c>
      <c r="L4" s="8">
        <f>K4+1</f>
        <v/>
      </c>
      <c r="M4" s="8">
        <f>L4+1</f>
        <v/>
      </c>
      <c r="N4" s="8">
        <f>M4+1</f>
        <v/>
      </c>
      <c r="O4" s="8">
        <f>N4+1</f>
        <v/>
      </c>
      <c r="P4" s="8">
        <f>O4+1</f>
        <v/>
      </c>
      <c r="Q4" s="8">
        <f>P4+1</f>
        <v/>
      </c>
      <c r="R4" s="8">
        <f>Q4+1</f>
        <v/>
      </c>
      <c r="S4" s="8">
        <f>R4+1</f>
        <v/>
      </c>
      <c r="T4" s="8">
        <f>S4+1</f>
        <v/>
      </c>
      <c r="U4" s="8">
        <f>T4+1</f>
        <v/>
      </c>
      <c r="V4" s="8">
        <f>U4+1</f>
        <v/>
      </c>
      <c r="W4" s="8">
        <f>V4+1</f>
        <v/>
      </c>
      <c r="X4" s="73">
        <f>W4+1</f>
        <v/>
      </c>
      <c r="Y4" s="72" t="inlineStr">
        <is>
          <t>Mitigation code column</t>
        </is>
      </c>
      <c r="Z4" s="72" t="inlineStr">
        <is>
          <t>Mitigation row</t>
        </is>
      </c>
    </row>
    <row r="6">
      <c r="A6" s="4" t="inlineStr">
        <is>
          <t>Scenario block</t>
        </is>
      </c>
      <c r="B6" s="5" t="n"/>
      <c r="C6" s="4">
        <f>INDEX(MTInputs!$J$6:$AZ$6,MATCH($E6,MTInputs!$J$5:$AZ$5,0))</f>
        <v/>
      </c>
      <c r="D6" s="5" t="n"/>
      <c r="E6" s="74" t="n">
        <v>1</v>
      </c>
      <c r="F6" s="5" t="n"/>
      <c r="G6" s="5" t="n"/>
      <c r="H6" s="5" t="n"/>
      <c r="I6" s="5" t="n"/>
      <c r="J6" s="5" t="n"/>
      <c r="K6" s="5" t="n"/>
      <c r="L6" s="5" t="n"/>
      <c r="M6" s="5" t="n"/>
      <c r="N6" s="5" t="n"/>
      <c r="O6" s="5" t="n"/>
      <c r="P6" s="5" t="n"/>
      <c r="Q6" s="5" t="n"/>
      <c r="R6" s="5" t="n"/>
      <c r="S6" s="5" t="n"/>
      <c r="T6" s="5" t="n"/>
      <c r="U6" s="5" t="n"/>
      <c r="V6" s="5" t="n"/>
      <c r="W6" s="5" t="n"/>
      <c r="X6" s="5" t="n"/>
    </row>
    <row r="7">
      <c r="A7" s="11">
        <f>LOWER(Settings!$C$4)&amp;"."&amp;$B7&amp;"."&amp;$E7</f>
        <v/>
      </c>
      <c r="B7" s="21" t="inlineStr">
        <is>
          <t>mit.ener.all.all.e</t>
        </is>
      </c>
      <c r="C7" s="14">
        <f>IFERROR(INDEX(MitDesc,$Z7),"code not found")</f>
        <v/>
      </c>
      <c r="D7" s="14">
        <f>IFERROR(INDEX(MitUnit,$Z7),"")</f>
        <v/>
      </c>
      <c r="E7" s="10">
        <f>E6</f>
        <v/>
      </c>
      <c r="F7" s="42">
        <f>IFERROR(INDEX(MitAll,$Z7,$Y7+1+F$4-Settings!$C$7),"")</f>
        <v/>
      </c>
      <c r="G7" s="43">
        <f>IFERROR(INDEX(MitAll,$Z7,$Y7+1+G$4-Settings!$C$7),"")</f>
        <v/>
      </c>
      <c r="H7" s="43">
        <f>IFERROR(INDEX(MitAll,$Z7,$Y7+1+H$4-Settings!$C$7),"")</f>
        <v/>
      </c>
      <c r="I7" s="43">
        <f>IFERROR(INDEX(MitAll,$Z7,$Y7+1+I$4-Settings!$C$7),"")</f>
        <v/>
      </c>
      <c r="J7" s="43">
        <f>IFERROR(INDEX(MitAll,$Z7,$Y7+1+J$4-Settings!$C$7),"")</f>
        <v/>
      </c>
      <c r="K7" s="43">
        <f>IFERROR(INDEX(MitAll,$Z7,$Y7+1+K$4-Settings!$C$7),"")</f>
        <v/>
      </c>
      <c r="L7" s="43">
        <f>IFERROR(INDEX(MitAll,$Z7,$Y7+1+L$4-Settings!$C$7),"")</f>
        <v/>
      </c>
      <c r="M7" s="43">
        <f>IFERROR(INDEX(MitAll,$Z7,$Y7+1+M$4-Settings!$C$7),"")</f>
        <v/>
      </c>
      <c r="N7" s="43">
        <f>IFERROR(INDEX(MitAll,$Z7,$Y7+1+N$4-Settings!$C$7),"")</f>
        <v/>
      </c>
      <c r="O7" s="43">
        <f>IFERROR(INDEX(MitAll,$Z7,$Y7+1+O$4-Settings!$C$7),"")</f>
        <v/>
      </c>
      <c r="P7" s="43">
        <f>IFERROR(INDEX(MitAll,$Z7,$Y7+1+P$4-Settings!$C$7),"")</f>
        <v/>
      </c>
      <c r="Q7" s="43">
        <f>IFERROR(INDEX(MitAll,$Z7,$Y7+1+Q$4-Settings!$C$7),"")</f>
        <v/>
      </c>
      <c r="R7" s="43">
        <f>IFERROR(INDEX(MitAll,$Z7,$Y7+1+R$4-Settings!$C$7),"")</f>
        <v/>
      </c>
      <c r="S7" s="43">
        <f>IFERROR(INDEX(MitAll,$Z7,$Y7+1+S$4-Settings!$C$7),"")</f>
        <v/>
      </c>
      <c r="T7" s="43">
        <f>IFERROR(INDEX(MitAll,$Z7,$Y7+1+T$4-Settings!$C$7),"")</f>
        <v/>
      </c>
      <c r="U7" s="43">
        <f>IFERROR(INDEX(MitAll,$Z7,$Y7+1+U$4-Settings!$C$7),"")</f>
        <v/>
      </c>
      <c r="V7" s="43">
        <f>IFERROR(INDEX(MitAll,$Z7,$Y7+1+V$4-Settings!$C$7),"")</f>
        <v/>
      </c>
      <c r="W7" s="43">
        <f>IFERROR(INDEX(MitAll,$Z7,$Y7+1+W$4-Settings!$C$7),"")</f>
        <v/>
      </c>
      <c r="X7" s="43">
        <f>IFERROR(INDEX(MitAll,$Z7,$Y7+1+X$4-Settings!$C$7),"")</f>
        <v/>
      </c>
      <c r="Y7" s="10">
        <f>MATCH($E7,MitScen,0)</f>
        <v/>
      </c>
      <c r="Z7" s="10">
        <f>MATCH($A7,INDEX(MitAll,0,$Y7),0)</f>
        <v/>
      </c>
    </row>
    <row r="8">
      <c r="A8" s="11">
        <f>LOWER(Settings!$C$4)&amp;"."&amp;$B8&amp;"."&amp;$E8</f>
        <v/>
      </c>
      <c r="B8" s="21" t="inlineStr">
        <is>
          <t>mit.ener.tra.all.e</t>
        </is>
      </c>
      <c r="C8" s="14">
        <f>IFERROR(INDEX(MitDesc,$Z8),"code not found")</f>
        <v/>
      </c>
      <c r="D8" s="14">
        <f>IFERROR(INDEX(MitUnit,$Z8),"")</f>
        <v/>
      </c>
      <c r="E8" s="10">
        <f>E7</f>
        <v/>
      </c>
      <c r="F8" s="42">
        <f>IFERROR(INDEX(MitAll,$Z8,$Y8+1+F$4-Settings!$C$7),"")</f>
        <v/>
      </c>
      <c r="G8" s="43">
        <f>IFERROR(INDEX(MitAll,$Z8,$Y8+1+G$4-Settings!$C$7),"")</f>
        <v/>
      </c>
      <c r="H8" s="43">
        <f>IFERROR(INDEX(MitAll,$Z8,$Y8+1+H$4-Settings!$C$7),"")</f>
        <v/>
      </c>
      <c r="I8" s="43">
        <f>IFERROR(INDEX(MitAll,$Z8,$Y8+1+I$4-Settings!$C$7),"")</f>
        <v/>
      </c>
      <c r="J8" s="43">
        <f>IFERROR(INDEX(MitAll,$Z8,$Y8+1+J$4-Settings!$C$7),"")</f>
        <v/>
      </c>
      <c r="K8" s="43">
        <f>IFERROR(INDEX(MitAll,$Z8,$Y8+1+K$4-Settings!$C$7),"")</f>
        <v/>
      </c>
      <c r="L8" s="43">
        <f>IFERROR(INDEX(MitAll,$Z8,$Y8+1+L$4-Settings!$C$7),"")</f>
        <v/>
      </c>
      <c r="M8" s="43">
        <f>IFERROR(INDEX(MitAll,$Z8,$Y8+1+M$4-Settings!$C$7),"")</f>
        <v/>
      </c>
      <c r="N8" s="43">
        <f>IFERROR(INDEX(MitAll,$Z8,$Y8+1+N$4-Settings!$C$7),"")</f>
        <v/>
      </c>
      <c r="O8" s="43">
        <f>IFERROR(INDEX(MitAll,$Z8,$Y8+1+O$4-Settings!$C$7),"")</f>
        <v/>
      </c>
      <c r="P8" s="43">
        <f>IFERROR(INDEX(MitAll,$Z8,$Y8+1+P$4-Settings!$C$7),"")</f>
        <v/>
      </c>
      <c r="Q8" s="43">
        <f>IFERROR(INDEX(MitAll,$Z8,$Y8+1+Q$4-Settings!$C$7),"")</f>
        <v/>
      </c>
      <c r="R8" s="43">
        <f>IFERROR(INDEX(MitAll,$Z8,$Y8+1+R$4-Settings!$C$7),"")</f>
        <v/>
      </c>
      <c r="S8" s="43">
        <f>IFERROR(INDEX(MitAll,$Z8,$Y8+1+S$4-Settings!$C$7),"")</f>
        <v/>
      </c>
      <c r="T8" s="43">
        <f>IFERROR(INDEX(MitAll,$Z8,$Y8+1+T$4-Settings!$C$7),"")</f>
        <v/>
      </c>
      <c r="U8" s="43">
        <f>IFERROR(INDEX(MitAll,$Z8,$Y8+1+U$4-Settings!$C$7),"")</f>
        <v/>
      </c>
      <c r="V8" s="43">
        <f>IFERROR(INDEX(MitAll,$Z8,$Y8+1+V$4-Settings!$C$7),"")</f>
        <v/>
      </c>
      <c r="W8" s="43">
        <f>IFERROR(INDEX(MitAll,$Z8,$Y8+1+W$4-Settings!$C$7),"")</f>
        <v/>
      </c>
      <c r="X8" s="43">
        <f>IFERROR(INDEX(MitAll,$Z8,$Y8+1+X$4-Settings!$C$7),"")</f>
        <v/>
      </c>
      <c r="Y8" s="10">
        <f>MATCH($E8,MitScen,0)</f>
        <v/>
      </c>
      <c r="Z8" s="10">
        <f>MATCH($A8,INDEX(MitAll,0,$Y8),0)</f>
        <v/>
      </c>
    </row>
    <row r="9">
      <c r="A9" s="11">
        <f>LOWER(Settings!$C$4)&amp;"."&amp;$B9&amp;"."&amp;$E9</f>
        <v/>
      </c>
      <c r="B9" s="21" t="inlineStr">
        <is>
          <t>mit.ener.bld.all.e</t>
        </is>
      </c>
      <c r="C9" s="14">
        <f>IFERROR(INDEX(MitDesc,$Z9),"code not found")</f>
        <v/>
      </c>
      <c r="D9" s="14">
        <f>IFERROR(INDEX(MitUnit,$Z9),"")</f>
        <v/>
      </c>
      <c r="E9" s="10">
        <f>E8</f>
        <v/>
      </c>
      <c r="F9" s="42">
        <f>IFERROR(INDEX(MitAll,$Z9,$Y9+1+F$4-Settings!$C$7),"")</f>
        <v/>
      </c>
      <c r="G9" s="43">
        <f>IFERROR(INDEX(MitAll,$Z9,$Y9+1+G$4-Settings!$C$7),"")</f>
        <v/>
      </c>
      <c r="H9" s="43">
        <f>IFERROR(INDEX(MitAll,$Z9,$Y9+1+H$4-Settings!$C$7),"")</f>
        <v/>
      </c>
      <c r="I9" s="43">
        <f>IFERROR(INDEX(MitAll,$Z9,$Y9+1+I$4-Settings!$C$7),"")</f>
        <v/>
      </c>
      <c r="J9" s="43">
        <f>IFERROR(INDEX(MitAll,$Z9,$Y9+1+J$4-Settings!$C$7),"")</f>
        <v/>
      </c>
      <c r="K9" s="43">
        <f>IFERROR(INDEX(MitAll,$Z9,$Y9+1+K$4-Settings!$C$7),"")</f>
        <v/>
      </c>
      <c r="L9" s="43">
        <f>IFERROR(INDEX(MitAll,$Z9,$Y9+1+L$4-Settings!$C$7),"")</f>
        <v/>
      </c>
      <c r="M9" s="43">
        <f>IFERROR(INDEX(MitAll,$Z9,$Y9+1+M$4-Settings!$C$7),"")</f>
        <v/>
      </c>
      <c r="N9" s="43">
        <f>IFERROR(INDEX(MitAll,$Z9,$Y9+1+N$4-Settings!$C$7),"")</f>
        <v/>
      </c>
      <c r="O9" s="43">
        <f>IFERROR(INDEX(MitAll,$Z9,$Y9+1+O$4-Settings!$C$7),"")</f>
        <v/>
      </c>
      <c r="P9" s="43">
        <f>IFERROR(INDEX(MitAll,$Z9,$Y9+1+P$4-Settings!$C$7),"")</f>
        <v/>
      </c>
      <c r="Q9" s="43">
        <f>IFERROR(INDEX(MitAll,$Z9,$Y9+1+Q$4-Settings!$C$7),"")</f>
        <v/>
      </c>
      <c r="R9" s="43">
        <f>IFERROR(INDEX(MitAll,$Z9,$Y9+1+R$4-Settings!$C$7),"")</f>
        <v/>
      </c>
      <c r="S9" s="43">
        <f>IFERROR(INDEX(MitAll,$Z9,$Y9+1+S$4-Settings!$C$7),"")</f>
        <v/>
      </c>
      <c r="T9" s="43">
        <f>IFERROR(INDEX(MitAll,$Z9,$Y9+1+T$4-Settings!$C$7),"")</f>
        <v/>
      </c>
      <c r="U9" s="43">
        <f>IFERROR(INDEX(MitAll,$Z9,$Y9+1+U$4-Settings!$C$7),"")</f>
        <v/>
      </c>
      <c r="V9" s="43">
        <f>IFERROR(INDEX(MitAll,$Z9,$Y9+1+V$4-Settings!$C$7),"")</f>
        <v/>
      </c>
      <c r="W9" s="43">
        <f>IFERROR(INDEX(MitAll,$Z9,$Y9+1+W$4-Settings!$C$7),"")</f>
        <v/>
      </c>
      <c r="X9" s="43">
        <f>IFERROR(INDEX(MitAll,$Z9,$Y9+1+X$4-Settings!$C$7),"")</f>
        <v/>
      </c>
      <c r="Y9" s="10">
        <f>MATCH($E9,MitScen,0)</f>
        <v/>
      </c>
      <c r="Z9" s="10">
        <f>MATCH($A9,INDEX(MitAll,0,$Y9),0)</f>
        <v/>
      </c>
    </row>
    <row r="10">
      <c r="A10" s="11">
        <f>LOWER(Settings!$C$4)&amp;"."&amp;$B10&amp;"."&amp;$E10</f>
        <v/>
      </c>
      <c r="B10" s="21" t="inlineStr">
        <is>
          <t>mit.ener.ind.all.e</t>
        </is>
      </c>
      <c r="C10" s="14">
        <f>IFERROR(INDEX(MitDesc,$Z10),"code not found")</f>
        <v/>
      </c>
      <c r="D10" s="14">
        <f>IFERROR(INDEX(MitUnit,$Z10),"")</f>
        <v/>
      </c>
      <c r="E10" s="10">
        <f>E9</f>
        <v/>
      </c>
      <c r="F10" s="42">
        <f>IFERROR(INDEX(MitAll,$Z10,$Y10+1+F$4-Settings!$C$7),"")</f>
        <v/>
      </c>
      <c r="G10" s="43">
        <f>IFERROR(INDEX(MitAll,$Z10,$Y10+1+G$4-Settings!$C$7),"")</f>
        <v/>
      </c>
      <c r="H10" s="43">
        <f>IFERROR(INDEX(MitAll,$Z10,$Y10+1+H$4-Settings!$C$7),"")</f>
        <v/>
      </c>
      <c r="I10" s="43">
        <f>IFERROR(INDEX(MitAll,$Z10,$Y10+1+I$4-Settings!$C$7),"")</f>
        <v/>
      </c>
      <c r="J10" s="43">
        <f>IFERROR(INDEX(MitAll,$Z10,$Y10+1+J$4-Settings!$C$7),"")</f>
        <v/>
      </c>
      <c r="K10" s="43">
        <f>IFERROR(INDEX(MitAll,$Z10,$Y10+1+K$4-Settings!$C$7),"")</f>
        <v/>
      </c>
      <c r="L10" s="43">
        <f>IFERROR(INDEX(MitAll,$Z10,$Y10+1+L$4-Settings!$C$7),"")</f>
        <v/>
      </c>
      <c r="M10" s="43">
        <f>IFERROR(INDEX(MitAll,$Z10,$Y10+1+M$4-Settings!$C$7),"")</f>
        <v/>
      </c>
      <c r="N10" s="43">
        <f>IFERROR(INDEX(MitAll,$Z10,$Y10+1+N$4-Settings!$C$7),"")</f>
        <v/>
      </c>
      <c r="O10" s="43">
        <f>IFERROR(INDEX(MitAll,$Z10,$Y10+1+O$4-Settings!$C$7),"")</f>
        <v/>
      </c>
      <c r="P10" s="43">
        <f>IFERROR(INDEX(MitAll,$Z10,$Y10+1+P$4-Settings!$C$7),"")</f>
        <v/>
      </c>
      <c r="Q10" s="43">
        <f>IFERROR(INDEX(MitAll,$Z10,$Y10+1+Q$4-Settings!$C$7),"")</f>
        <v/>
      </c>
      <c r="R10" s="43">
        <f>IFERROR(INDEX(MitAll,$Z10,$Y10+1+R$4-Settings!$C$7),"")</f>
        <v/>
      </c>
      <c r="S10" s="43">
        <f>IFERROR(INDEX(MitAll,$Z10,$Y10+1+S$4-Settings!$C$7),"")</f>
        <v/>
      </c>
      <c r="T10" s="43">
        <f>IFERROR(INDEX(MitAll,$Z10,$Y10+1+T$4-Settings!$C$7),"")</f>
        <v/>
      </c>
      <c r="U10" s="43">
        <f>IFERROR(INDEX(MitAll,$Z10,$Y10+1+U$4-Settings!$C$7),"")</f>
        <v/>
      </c>
      <c r="V10" s="43">
        <f>IFERROR(INDEX(MitAll,$Z10,$Y10+1+V$4-Settings!$C$7),"")</f>
        <v/>
      </c>
      <c r="W10" s="43">
        <f>IFERROR(INDEX(MitAll,$Z10,$Y10+1+W$4-Settings!$C$7),"")</f>
        <v/>
      </c>
      <c r="X10" s="43">
        <f>IFERROR(INDEX(MitAll,$Z10,$Y10+1+X$4-Settings!$C$7),"")</f>
        <v/>
      </c>
      <c r="Y10" s="10">
        <f>MATCH($E10,MitScen,0)</f>
        <v/>
      </c>
      <c r="Z10" s="10">
        <f>MATCH($A10,INDEX(MitAll,0,$Y10),0)</f>
        <v/>
      </c>
    </row>
    <row r="11">
      <c r="A11" s="11">
        <f>LOWER(Settings!$C$4)&amp;"."&amp;$B11&amp;"."&amp;$E11</f>
        <v/>
      </c>
      <c r="B11" s="21" t="inlineStr">
        <is>
          <t>mit.ener.oen.all.e</t>
        </is>
      </c>
      <c r="C11" s="14">
        <f>IFERROR(INDEX(MitDesc,$Z11),"code not found")</f>
        <v/>
      </c>
      <c r="D11" s="14">
        <f>IFERROR(INDEX(MitUnit,$Z11),"")</f>
        <v/>
      </c>
      <c r="E11" s="10">
        <f>E10</f>
        <v/>
      </c>
      <c r="F11" s="42">
        <f>IFERROR(INDEX(MitAll,$Z11,$Y11+1+F$4-Settings!$C$7),"")</f>
        <v/>
      </c>
      <c r="G11" s="43">
        <f>IFERROR(INDEX(MitAll,$Z11,$Y11+1+G$4-Settings!$C$7),"")</f>
        <v/>
      </c>
      <c r="H11" s="43">
        <f>IFERROR(INDEX(MitAll,$Z11,$Y11+1+H$4-Settings!$C$7),"")</f>
        <v/>
      </c>
      <c r="I11" s="43">
        <f>IFERROR(INDEX(MitAll,$Z11,$Y11+1+I$4-Settings!$C$7),"")</f>
        <v/>
      </c>
      <c r="J11" s="43">
        <f>IFERROR(INDEX(MitAll,$Z11,$Y11+1+J$4-Settings!$C$7),"")</f>
        <v/>
      </c>
      <c r="K11" s="43">
        <f>IFERROR(INDEX(MitAll,$Z11,$Y11+1+K$4-Settings!$C$7),"")</f>
        <v/>
      </c>
      <c r="L11" s="43">
        <f>IFERROR(INDEX(MitAll,$Z11,$Y11+1+L$4-Settings!$C$7),"")</f>
        <v/>
      </c>
      <c r="M11" s="43">
        <f>IFERROR(INDEX(MitAll,$Z11,$Y11+1+M$4-Settings!$C$7),"")</f>
        <v/>
      </c>
      <c r="N11" s="43">
        <f>IFERROR(INDEX(MitAll,$Z11,$Y11+1+N$4-Settings!$C$7),"")</f>
        <v/>
      </c>
      <c r="O11" s="43">
        <f>IFERROR(INDEX(MitAll,$Z11,$Y11+1+O$4-Settings!$C$7),"")</f>
        <v/>
      </c>
      <c r="P11" s="43">
        <f>IFERROR(INDEX(MitAll,$Z11,$Y11+1+P$4-Settings!$C$7),"")</f>
        <v/>
      </c>
      <c r="Q11" s="43">
        <f>IFERROR(INDEX(MitAll,$Z11,$Y11+1+Q$4-Settings!$C$7),"")</f>
        <v/>
      </c>
      <c r="R11" s="43">
        <f>IFERROR(INDEX(MitAll,$Z11,$Y11+1+R$4-Settings!$C$7),"")</f>
        <v/>
      </c>
      <c r="S11" s="43">
        <f>IFERROR(INDEX(MitAll,$Z11,$Y11+1+S$4-Settings!$C$7),"")</f>
        <v/>
      </c>
      <c r="T11" s="43">
        <f>IFERROR(INDEX(MitAll,$Z11,$Y11+1+T$4-Settings!$C$7),"")</f>
        <v/>
      </c>
      <c r="U11" s="43">
        <f>IFERROR(INDEX(MitAll,$Z11,$Y11+1+U$4-Settings!$C$7),"")</f>
        <v/>
      </c>
      <c r="V11" s="43">
        <f>IFERROR(INDEX(MitAll,$Z11,$Y11+1+V$4-Settings!$C$7),"")</f>
        <v/>
      </c>
      <c r="W11" s="43">
        <f>IFERROR(INDEX(MitAll,$Z11,$Y11+1+W$4-Settings!$C$7),"")</f>
        <v/>
      </c>
      <c r="X11" s="43">
        <f>IFERROR(INDEX(MitAll,$Z11,$Y11+1+X$4-Settings!$C$7),"")</f>
        <v/>
      </c>
      <c r="Y11" s="10">
        <f>MATCH($E11,MitScen,0)</f>
        <v/>
      </c>
      <c r="Z11" s="10">
        <f>MATCH($A11,INDEX(MitAll,0,$Y11),0)</f>
        <v/>
      </c>
    </row>
    <row r="12">
      <c r="A12" s="11">
        <f>LOWER(Settings!$C$4)&amp;"."&amp;$B12&amp;"."&amp;$E12</f>
        <v/>
      </c>
      <c r="B12" s="21" t="inlineStr">
        <is>
          <t>mit.ener.pct.all.all.e</t>
        </is>
      </c>
      <c r="C12" s="14">
        <f>IFERROR(INDEX(MitDesc,$Z12),"code not found")</f>
        <v/>
      </c>
      <c r="D12" s="14">
        <f>IFERROR(INDEX(MitUnit,$Z12),"")</f>
        <v/>
      </c>
      <c r="E12" s="10">
        <f>E11</f>
        <v/>
      </c>
      <c r="F12" s="12">
        <f>IFERROR(INDEX(MitAll,$Z12,$Y12+1+F$4-Settings!$C$7),"")</f>
        <v/>
      </c>
      <c r="G12" s="13">
        <f>IFERROR(INDEX(MitAll,$Z12,$Y12+1+G$4-Settings!$C$7),"")</f>
        <v/>
      </c>
      <c r="H12" s="13">
        <f>IFERROR(INDEX(MitAll,$Z12,$Y12+1+H$4-Settings!$C$7),"")</f>
        <v/>
      </c>
      <c r="I12" s="13">
        <f>IFERROR(INDEX(MitAll,$Z12,$Y12+1+I$4-Settings!$C$7),"")</f>
        <v/>
      </c>
      <c r="J12" s="13">
        <f>IFERROR(INDEX(MitAll,$Z12,$Y12+1+J$4-Settings!$C$7),"")</f>
        <v/>
      </c>
      <c r="K12" s="13">
        <f>IFERROR(INDEX(MitAll,$Z12,$Y12+1+K$4-Settings!$C$7),"")</f>
        <v/>
      </c>
      <c r="L12" s="13">
        <f>IFERROR(INDEX(MitAll,$Z12,$Y12+1+L$4-Settings!$C$7),"")</f>
        <v/>
      </c>
      <c r="M12" s="13">
        <f>IFERROR(INDEX(MitAll,$Z12,$Y12+1+M$4-Settings!$C$7),"")</f>
        <v/>
      </c>
      <c r="N12" s="13">
        <f>IFERROR(INDEX(MitAll,$Z12,$Y12+1+N$4-Settings!$C$7),"")</f>
        <v/>
      </c>
      <c r="O12" s="13">
        <f>IFERROR(INDEX(MitAll,$Z12,$Y12+1+O$4-Settings!$C$7),"")</f>
        <v/>
      </c>
      <c r="P12" s="13">
        <f>IFERROR(INDEX(MitAll,$Z12,$Y12+1+P$4-Settings!$C$7),"")</f>
        <v/>
      </c>
      <c r="Q12" s="13">
        <f>IFERROR(INDEX(MitAll,$Z12,$Y12+1+Q$4-Settings!$C$7),"")</f>
        <v/>
      </c>
      <c r="R12" s="13">
        <f>IFERROR(INDEX(MitAll,$Z12,$Y12+1+R$4-Settings!$C$7),"")</f>
        <v/>
      </c>
      <c r="S12" s="13">
        <f>IFERROR(INDEX(MitAll,$Z12,$Y12+1+S$4-Settings!$C$7),"")</f>
        <v/>
      </c>
      <c r="T12" s="13">
        <f>IFERROR(INDEX(MitAll,$Z12,$Y12+1+T$4-Settings!$C$7),"")</f>
        <v/>
      </c>
      <c r="U12" s="13">
        <f>IFERROR(INDEX(MitAll,$Z12,$Y12+1+U$4-Settings!$C$7),"")</f>
        <v/>
      </c>
      <c r="V12" s="13">
        <f>IFERROR(INDEX(MitAll,$Z12,$Y12+1+V$4-Settings!$C$7),"")</f>
        <v/>
      </c>
      <c r="W12" s="13">
        <f>IFERROR(INDEX(MitAll,$Z12,$Y12+1+W$4-Settings!$C$7),"")</f>
        <v/>
      </c>
      <c r="X12" s="13">
        <f>IFERROR(INDEX(MitAll,$Z12,$Y12+1+X$4-Settings!$C$7),"")</f>
        <v/>
      </c>
      <c r="Y12" s="10">
        <f>MATCH($E12,MitScen,0)</f>
        <v/>
      </c>
      <c r="Z12" s="10">
        <f>MATCH($A12,INDEX(MitAll,0,$Y12),0)</f>
        <v/>
      </c>
    </row>
    <row r="13">
      <c r="A13" s="11">
        <f>LOWER(Settings!$C$4)&amp;"."&amp;$B13&amp;"."&amp;$E13</f>
        <v/>
      </c>
      <c r="B13" s="21" t="inlineStr">
        <is>
          <t>mit.co2.all.all.e</t>
        </is>
      </c>
      <c r="C13" s="14">
        <f>IFERROR(INDEX(MitDesc,$Z13),"code not found")</f>
        <v/>
      </c>
      <c r="D13" s="14">
        <f>IFERROR(INDEX(MitUnit,$Z13),"")</f>
        <v/>
      </c>
      <c r="E13" s="10">
        <f>E12</f>
        <v/>
      </c>
      <c r="F13" s="39">
        <f>IFERROR(INDEX(MitAll,$Z13,$Y13+1+F$4-Settings!$C$7),"")</f>
        <v/>
      </c>
      <c r="G13" s="40">
        <f>IFERROR(INDEX(MitAll,$Z13,$Y13+1+G$4-Settings!$C$7),"")</f>
        <v/>
      </c>
      <c r="H13" s="40">
        <f>IFERROR(INDEX(MitAll,$Z13,$Y13+1+H$4-Settings!$C$7),"")</f>
        <v/>
      </c>
      <c r="I13" s="40">
        <f>IFERROR(INDEX(MitAll,$Z13,$Y13+1+I$4-Settings!$C$7),"")</f>
        <v/>
      </c>
      <c r="J13" s="40">
        <f>IFERROR(INDEX(MitAll,$Z13,$Y13+1+J$4-Settings!$C$7),"")</f>
        <v/>
      </c>
      <c r="K13" s="40">
        <f>IFERROR(INDEX(MitAll,$Z13,$Y13+1+K$4-Settings!$C$7),"")</f>
        <v/>
      </c>
      <c r="L13" s="40">
        <f>IFERROR(INDEX(MitAll,$Z13,$Y13+1+L$4-Settings!$C$7),"")</f>
        <v/>
      </c>
      <c r="M13" s="40">
        <f>IFERROR(INDEX(MitAll,$Z13,$Y13+1+M$4-Settings!$C$7),"")</f>
        <v/>
      </c>
      <c r="N13" s="40">
        <f>IFERROR(INDEX(MitAll,$Z13,$Y13+1+N$4-Settings!$C$7),"")</f>
        <v/>
      </c>
      <c r="O13" s="40">
        <f>IFERROR(INDEX(MitAll,$Z13,$Y13+1+O$4-Settings!$C$7),"")</f>
        <v/>
      </c>
      <c r="P13" s="40">
        <f>IFERROR(INDEX(MitAll,$Z13,$Y13+1+P$4-Settings!$C$7),"")</f>
        <v/>
      </c>
      <c r="Q13" s="40">
        <f>IFERROR(INDEX(MitAll,$Z13,$Y13+1+Q$4-Settings!$C$7),"")</f>
        <v/>
      </c>
      <c r="R13" s="40">
        <f>IFERROR(INDEX(MitAll,$Z13,$Y13+1+R$4-Settings!$C$7),"")</f>
        <v/>
      </c>
      <c r="S13" s="40">
        <f>IFERROR(INDEX(MitAll,$Z13,$Y13+1+S$4-Settings!$C$7),"")</f>
        <v/>
      </c>
      <c r="T13" s="40">
        <f>IFERROR(INDEX(MitAll,$Z13,$Y13+1+T$4-Settings!$C$7),"")</f>
        <v/>
      </c>
      <c r="U13" s="40">
        <f>IFERROR(INDEX(MitAll,$Z13,$Y13+1+U$4-Settings!$C$7),"")</f>
        <v/>
      </c>
      <c r="V13" s="40">
        <f>IFERROR(INDEX(MitAll,$Z13,$Y13+1+V$4-Settings!$C$7),"")</f>
        <v/>
      </c>
      <c r="W13" s="40">
        <f>IFERROR(INDEX(MitAll,$Z13,$Y13+1+W$4-Settings!$C$7),"")</f>
        <v/>
      </c>
      <c r="X13" s="40">
        <f>IFERROR(INDEX(MitAll,$Z13,$Y13+1+X$4-Settings!$C$7),"")</f>
        <v/>
      </c>
      <c r="Y13" s="10">
        <f>MATCH($E13,MitScen,0)</f>
        <v/>
      </c>
      <c r="Z13" s="10">
        <f>MATCH($A13,INDEX(MitAll,0,$Y13),0)</f>
        <v/>
      </c>
    </row>
    <row r="14">
      <c r="A14" s="11">
        <f>LOWER(Settings!$C$4)&amp;"."&amp;$B14&amp;"."&amp;$E14</f>
        <v/>
      </c>
      <c r="B14" s="21" t="inlineStr">
        <is>
          <t>mit.co2.tra.all.e</t>
        </is>
      </c>
      <c r="C14" s="14">
        <f>IFERROR(INDEX(MitDesc,$Z14),"code not found")</f>
        <v/>
      </c>
      <c r="D14" s="14">
        <f>IFERROR(INDEX(MitUnit,$Z14),"")</f>
        <v/>
      </c>
      <c r="E14" s="10">
        <f>E13</f>
        <v/>
      </c>
      <c r="F14" s="39">
        <f>IFERROR(INDEX(MitAll,$Z14,$Y14+1+F$4-Settings!$C$7),"")</f>
        <v/>
      </c>
      <c r="G14" s="40">
        <f>IFERROR(INDEX(MitAll,$Z14,$Y14+1+G$4-Settings!$C$7),"")</f>
        <v/>
      </c>
      <c r="H14" s="40">
        <f>IFERROR(INDEX(MitAll,$Z14,$Y14+1+H$4-Settings!$C$7),"")</f>
        <v/>
      </c>
      <c r="I14" s="40">
        <f>IFERROR(INDEX(MitAll,$Z14,$Y14+1+I$4-Settings!$C$7),"")</f>
        <v/>
      </c>
      <c r="J14" s="40">
        <f>IFERROR(INDEX(MitAll,$Z14,$Y14+1+J$4-Settings!$C$7),"")</f>
        <v/>
      </c>
      <c r="K14" s="40">
        <f>IFERROR(INDEX(MitAll,$Z14,$Y14+1+K$4-Settings!$C$7),"")</f>
        <v/>
      </c>
      <c r="L14" s="40">
        <f>IFERROR(INDEX(MitAll,$Z14,$Y14+1+L$4-Settings!$C$7),"")</f>
        <v/>
      </c>
      <c r="M14" s="40">
        <f>IFERROR(INDEX(MitAll,$Z14,$Y14+1+M$4-Settings!$C$7),"")</f>
        <v/>
      </c>
      <c r="N14" s="40">
        <f>IFERROR(INDEX(MitAll,$Z14,$Y14+1+N$4-Settings!$C$7),"")</f>
        <v/>
      </c>
      <c r="O14" s="40">
        <f>IFERROR(INDEX(MitAll,$Z14,$Y14+1+O$4-Settings!$C$7),"")</f>
        <v/>
      </c>
      <c r="P14" s="40">
        <f>IFERROR(INDEX(MitAll,$Z14,$Y14+1+P$4-Settings!$C$7),"")</f>
        <v/>
      </c>
      <c r="Q14" s="40">
        <f>IFERROR(INDEX(MitAll,$Z14,$Y14+1+Q$4-Settings!$C$7),"")</f>
        <v/>
      </c>
      <c r="R14" s="40">
        <f>IFERROR(INDEX(MitAll,$Z14,$Y14+1+R$4-Settings!$C$7),"")</f>
        <v/>
      </c>
      <c r="S14" s="40">
        <f>IFERROR(INDEX(MitAll,$Z14,$Y14+1+S$4-Settings!$C$7),"")</f>
        <v/>
      </c>
      <c r="T14" s="40">
        <f>IFERROR(INDEX(MitAll,$Z14,$Y14+1+T$4-Settings!$C$7),"")</f>
        <v/>
      </c>
      <c r="U14" s="40">
        <f>IFERROR(INDEX(MitAll,$Z14,$Y14+1+U$4-Settings!$C$7),"")</f>
        <v/>
      </c>
      <c r="V14" s="40">
        <f>IFERROR(INDEX(MitAll,$Z14,$Y14+1+V$4-Settings!$C$7),"")</f>
        <v/>
      </c>
      <c r="W14" s="40">
        <f>IFERROR(INDEX(MitAll,$Z14,$Y14+1+W$4-Settings!$C$7),"")</f>
        <v/>
      </c>
      <c r="X14" s="40">
        <f>IFERROR(INDEX(MitAll,$Z14,$Y14+1+X$4-Settings!$C$7),"")</f>
        <v/>
      </c>
      <c r="Y14" s="10">
        <f>MATCH($E14,MitScen,0)</f>
        <v/>
      </c>
      <c r="Z14" s="10">
        <f>MATCH($A14,INDEX(MitAll,0,$Y14),0)</f>
        <v/>
      </c>
    </row>
    <row r="15">
      <c r="A15" s="11">
        <f>LOWER(Settings!$C$4)&amp;"."&amp;$B15&amp;"."&amp;$E15</f>
        <v/>
      </c>
      <c r="B15" s="21" t="inlineStr">
        <is>
          <t>mit.co2.bld.all.e</t>
        </is>
      </c>
      <c r="C15" s="14">
        <f>IFERROR(INDEX(MitDesc,$Z15),"code not found")</f>
        <v/>
      </c>
      <c r="D15" s="14">
        <f>IFERROR(INDEX(MitUnit,$Z15),"")</f>
        <v/>
      </c>
      <c r="E15" s="10">
        <f>E14</f>
        <v/>
      </c>
      <c r="F15" s="39">
        <f>IFERROR(INDEX(MitAll,$Z15,$Y15+1+F$4-Settings!$C$7),"")</f>
        <v/>
      </c>
      <c r="G15" s="40">
        <f>IFERROR(INDEX(MitAll,$Z15,$Y15+1+G$4-Settings!$C$7),"")</f>
        <v/>
      </c>
      <c r="H15" s="40">
        <f>IFERROR(INDEX(MitAll,$Z15,$Y15+1+H$4-Settings!$C$7),"")</f>
        <v/>
      </c>
      <c r="I15" s="40">
        <f>IFERROR(INDEX(MitAll,$Z15,$Y15+1+I$4-Settings!$C$7),"")</f>
        <v/>
      </c>
      <c r="J15" s="40">
        <f>IFERROR(INDEX(MitAll,$Z15,$Y15+1+J$4-Settings!$C$7),"")</f>
        <v/>
      </c>
      <c r="K15" s="40">
        <f>IFERROR(INDEX(MitAll,$Z15,$Y15+1+K$4-Settings!$C$7),"")</f>
        <v/>
      </c>
      <c r="L15" s="40">
        <f>IFERROR(INDEX(MitAll,$Z15,$Y15+1+L$4-Settings!$C$7),"")</f>
        <v/>
      </c>
      <c r="M15" s="40">
        <f>IFERROR(INDEX(MitAll,$Z15,$Y15+1+M$4-Settings!$C$7),"")</f>
        <v/>
      </c>
      <c r="N15" s="40">
        <f>IFERROR(INDEX(MitAll,$Z15,$Y15+1+N$4-Settings!$C$7),"")</f>
        <v/>
      </c>
      <c r="O15" s="40">
        <f>IFERROR(INDEX(MitAll,$Z15,$Y15+1+O$4-Settings!$C$7),"")</f>
        <v/>
      </c>
      <c r="P15" s="40">
        <f>IFERROR(INDEX(MitAll,$Z15,$Y15+1+P$4-Settings!$C$7),"")</f>
        <v/>
      </c>
      <c r="Q15" s="40">
        <f>IFERROR(INDEX(MitAll,$Z15,$Y15+1+Q$4-Settings!$C$7),"")</f>
        <v/>
      </c>
      <c r="R15" s="40">
        <f>IFERROR(INDEX(MitAll,$Z15,$Y15+1+R$4-Settings!$C$7),"")</f>
        <v/>
      </c>
      <c r="S15" s="40">
        <f>IFERROR(INDEX(MitAll,$Z15,$Y15+1+S$4-Settings!$C$7),"")</f>
        <v/>
      </c>
      <c r="T15" s="40">
        <f>IFERROR(INDEX(MitAll,$Z15,$Y15+1+T$4-Settings!$C$7),"")</f>
        <v/>
      </c>
      <c r="U15" s="40">
        <f>IFERROR(INDEX(MitAll,$Z15,$Y15+1+U$4-Settings!$C$7),"")</f>
        <v/>
      </c>
      <c r="V15" s="40">
        <f>IFERROR(INDEX(MitAll,$Z15,$Y15+1+V$4-Settings!$C$7),"")</f>
        <v/>
      </c>
      <c r="W15" s="40">
        <f>IFERROR(INDEX(MitAll,$Z15,$Y15+1+W$4-Settings!$C$7),"")</f>
        <v/>
      </c>
      <c r="X15" s="40">
        <f>IFERROR(INDEX(MitAll,$Z15,$Y15+1+X$4-Settings!$C$7),"")</f>
        <v/>
      </c>
      <c r="Y15" s="10">
        <f>MATCH($E15,MitScen,0)</f>
        <v/>
      </c>
      <c r="Z15" s="10">
        <f>MATCH($A15,INDEX(MitAll,0,$Y15),0)</f>
        <v/>
      </c>
    </row>
    <row r="16">
      <c r="A16" s="11">
        <f>LOWER(Settings!$C$4)&amp;"."&amp;$B16&amp;"."&amp;$E16</f>
        <v/>
      </c>
      <c r="B16" s="21" t="inlineStr">
        <is>
          <t>mit.co2.ind.all.e</t>
        </is>
      </c>
      <c r="C16" s="14">
        <f>IFERROR(INDEX(MitDesc,$Z16),"code not found")</f>
        <v/>
      </c>
      <c r="D16" s="14">
        <f>IFERROR(INDEX(MitUnit,$Z16),"")</f>
        <v/>
      </c>
      <c r="E16" s="10">
        <f>E15</f>
        <v/>
      </c>
      <c r="F16" s="39">
        <f>IFERROR(INDEX(MitAll,$Z16,$Y16+1+F$4-Settings!$C$7),"")</f>
        <v/>
      </c>
      <c r="G16" s="40">
        <f>IFERROR(INDEX(MitAll,$Z16,$Y16+1+G$4-Settings!$C$7),"")</f>
        <v/>
      </c>
      <c r="H16" s="40">
        <f>IFERROR(INDEX(MitAll,$Z16,$Y16+1+H$4-Settings!$C$7),"")</f>
        <v/>
      </c>
      <c r="I16" s="40">
        <f>IFERROR(INDEX(MitAll,$Z16,$Y16+1+I$4-Settings!$C$7),"")</f>
        <v/>
      </c>
      <c r="J16" s="40">
        <f>IFERROR(INDEX(MitAll,$Z16,$Y16+1+J$4-Settings!$C$7),"")</f>
        <v/>
      </c>
      <c r="K16" s="40">
        <f>IFERROR(INDEX(MitAll,$Z16,$Y16+1+K$4-Settings!$C$7),"")</f>
        <v/>
      </c>
      <c r="L16" s="40">
        <f>IFERROR(INDEX(MitAll,$Z16,$Y16+1+L$4-Settings!$C$7),"")</f>
        <v/>
      </c>
      <c r="M16" s="40">
        <f>IFERROR(INDEX(MitAll,$Z16,$Y16+1+M$4-Settings!$C$7),"")</f>
        <v/>
      </c>
      <c r="N16" s="40">
        <f>IFERROR(INDEX(MitAll,$Z16,$Y16+1+N$4-Settings!$C$7),"")</f>
        <v/>
      </c>
      <c r="O16" s="40">
        <f>IFERROR(INDEX(MitAll,$Z16,$Y16+1+O$4-Settings!$C$7),"")</f>
        <v/>
      </c>
      <c r="P16" s="40">
        <f>IFERROR(INDEX(MitAll,$Z16,$Y16+1+P$4-Settings!$C$7),"")</f>
        <v/>
      </c>
      <c r="Q16" s="40">
        <f>IFERROR(INDEX(MitAll,$Z16,$Y16+1+Q$4-Settings!$C$7),"")</f>
        <v/>
      </c>
      <c r="R16" s="40">
        <f>IFERROR(INDEX(MitAll,$Z16,$Y16+1+R$4-Settings!$C$7),"")</f>
        <v/>
      </c>
      <c r="S16" s="40">
        <f>IFERROR(INDEX(MitAll,$Z16,$Y16+1+S$4-Settings!$C$7),"")</f>
        <v/>
      </c>
      <c r="T16" s="40">
        <f>IFERROR(INDEX(MitAll,$Z16,$Y16+1+T$4-Settings!$C$7),"")</f>
        <v/>
      </c>
      <c r="U16" s="40">
        <f>IFERROR(INDEX(MitAll,$Z16,$Y16+1+U$4-Settings!$C$7),"")</f>
        <v/>
      </c>
      <c r="V16" s="40">
        <f>IFERROR(INDEX(MitAll,$Z16,$Y16+1+V$4-Settings!$C$7),"")</f>
        <v/>
      </c>
      <c r="W16" s="40">
        <f>IFERROR(INDEX(MitAll,$Z16,$Y16+1+W$4-Settings!$C$7),"")</f>
        <v/>
      </c>
      <c r="X16" s="40">
        <f>IFERROR(INDEX(MitAll,$Z16,$Y16+1+X$4-Settings!$C$7),"")</f>
        <v/>
      </c>
      <c r="Y16" s="10">
        <f>MATCH($E16,MitScen,0)</f>
        <v/>
      </c>
      <c r="Z16" s="10">
        <f>MATCH($A16,INDEX(MitAll,0,$Y16),0)</f>
        <v/>
      </c>
    </row>
    <row r="17">
      <c r="A17" s="11">
        <f>LOWER(Settings!$C$4)&amp;"."&amp;$B17&amp;"."&amp;$E17</f>
        <v/>
      </c>
      <c r="B17" s="21" t="inlineStr">
        <is>
          <t>mit.co2.chg.all.all</t>
        </is>
      </c>
      <c r="C17" s="14">
        <f>IFERROR(INDEX(MitDesc,$Z17),"code not found")</f>
        <v/>
      </c>
      <c r="D17" s="14">
        <f>IFERROR(INDEX(MitUnit,$Z17),"")</f>
        <v/>
      </c>
      <c r="E17" s="10">
        <f>E16</f>
        <v/>
      </c>
      <c r="F17" s="39">
        <f>IFERROR(INDEX(MitAll,$Z17,$Y17+1+F$4-Settings!$C$7),"")</f>
        <v/>
      </c>
      <c r="G17" s="40">
        <f>IFERROR(INDEX(MitAll,$Z17,$Y17+1+G$4-Settings!$C$7),"")</f>
        <v/>
      </c>
      <c r="H17" s="40">
        <f>IFERROR(INDEX(MitAll,$Z17,$Y17+1+H$4-Settings!$C$7),"")</f>
        <v/>
      </c>
      <c r="I17" s="40">
        <f>IFERROR(INDEX(MitAll,$Z17,$Y17+1+I$4-Settings!$C$7),"")</f>
        <v/>
      </c>
      <c r="J17" s="40">
        <f>IFERROR(INDEX(MitAll,$Z17,$Y17+1+J$4-Settings!$C$7),"")</f>
        <v/>
      </c>
      <c r="K17" s="40">
        <f>IFERROR(INDEX(MitAll,$Z17,$Y17+1+K$4-Settings!$C$7),"")</f>
        <v/>
      </c>
      <c r="L17" s="40">
        <f>IFERROR(INDEX(MitAll,$Z17,$Y17+1+L$4-Settings!$C$7),"")</f>
        <v/>
      </c>
      <c r="M17" s="40">
        <f>IFERROR(INDEX(MitAll,$Z17,$Y17+1+M$4-Settings!$C$7),"")</f>
        <v/>
      </c>
      <c r="N17" s="40">
        <f>IFERROR(INDEX(MitAll,$Z17,$Y17+1+N$4-Settings!$C$7),"")</f>
        <v/>
      </c>
      <c r="O17" s="40">
        <f>IFERROR(INDEX(MitAll,$Z17,$Y17+1+O$4-Settings!$C$7),"")</f>
        <v/>
      </c>
      <c r="P17" s="40">
        <f>IFERROR(INDEX(MitAll,$Z17,$Y17+1+P$4-Settings!$C$7),"")</f>
        <v/>
      </c>
      <c r="Q17" s="40">
        <f>IFERROR(INDEX(MitAll,$Z17,$Y17+1+Q$4-Settings!$C$7),"")</f>
        <v/>
      </c>
      <c r="R17" s="40">
        <f>IFERROR(INDEX(MitAll,$Z17,$Y17+1+R$4-Settings!$C$7),"")</f>
        <v/>
      </c>
      <c r="S17" s="40">
        <f>IFERROR(INDEX(MitAll,$Z17,$Y17+1+S$4-Settings!$C$7),"")</f>
        <v/>
      </c>
      <c r="T17" s="40">
        <f>IFERROR(INDEX(MitAll,$Z17,$Y17+1+T$4-Settings!$C$7),"")</f>
        <v/>
      </c>
      <c r="U17" s="40">
        <f>IFERROR(INDEX(MitAll,$Z17,$Y17+1+U$4-Settings!$C$7),"")</f>
        <v/>
      </c>
      <c r="V17" s="40">
        <f>IFERROR(INDEX(MitAll,$Z17,$Y17+1+V$4-Settings!$C$7),"")</f>
        <v/>
      </c>
      <c r="W17" s="40">
        <f>IFERROR(INDEX(MitAll,$Z17,$Y17+1+W$4-Settings!$C$7),"")</f>
        <v/>
      </c>
      <c r="X17" s="40">
        <f>IFERROR(INDEX(MitAll,$Z17,$Y17+1+X$4-Settings!$C$7),"")</f>
        <v/>
      </c>
      <c r="Y17" s="10">
        <f>MATCH($E17,MitScen,0)</f>
        <v/>
      </c>
      <c r="Z17" s="10">
        <f>MATCH($A17,INDEX(MitAll,0,$Y17),0)</f>
        <v/>
      </c>
    </row>
    <row r="18">
      <c r="A18" s="11">
        <f>LOWER(Settings!$C$4)&amp;"."&amp;$B18&amp;"."&amp;$E18</f>
        <v/>
      </c>
      <c r="B18" s="21" t="inlineStr">
        <is>
          <t>mit.co2.pct.all.all</t>
        </is>
      </c>
      <c r="C18" s="14">
        <f>IFERROR(INDEX(MitDesc,$Z18),"code not found")</f>
        <v/>
      </c>
      <c r="D18" s="14">
        <f>IFERROR(INDEX(MitUnit,$Z18),"")</f>
        <v/>
      </c>
      <c r="E18" s="10">
        <f>E17</f>
        <v/>
      </c>
      <c r="F18" s="12">
        <f>IFERROR(INDEX(MitAll,$Z18,$Y18+1+F$4-Settings!$C$7),"")</f>
        <v/>
      </c>
      <c r="G18" s="13">
        <f>IFERROR(INDEX(MitAll,$Z18,$Y18+1+G$4-Settings!$C$7),"")</f>
        <v/>
      </c>
      <c r="H18" s="13">
        <f>IFERROR(INDEX(MitAll,$Z18,$Y18+1+H$4-Settings!$C$7),"")</f>
        <v/>
      </c>
      <c r="I18" s="13">
        <f>IFERROR(INDEX(MitAll,$Z18,$Y18+1+I$4-Settings!$C$7),"")</f>
        <v/>
      </c>
      <c r="J18" s="13">
        <f>IFERROR(INDEX(MitAll,$Z18,$Y18+1+J$4-Settings!$C$7),"")</f>
        <v/>
      </c>
      <c r="K18" s="13">
        <f>IFERROR(INDEX(MitAll,$Z18,$Y18+1+K$4-Settings!$C$7),"")</f>
        <v/>
      </c>
      <c r="L18" s="13">
        <f>IFERROR(INDEX(MitAll,$Z18,$Y18+1+L$4-Settings!$C$7),"")</f>
        <v/>
      </c>
      <c r="M18" s="13">
        <f>IFERROR(INDEX(MitAll,$Z18,$Y18+1+M$4-Settings!$C$7),"")</f>
        <v/>
      </c>
      <c r="N18" s="13">
        <f>IFERROR(INDEX(MitAll,$Z18,$Y18+1+N$4-Settings!$C$7),"")</f>
        <v/>
      </c>
      <c r="O18" s="13">
        <f>IFERROR(INDEX(MitAll,$Z18,$Y18+1+O$4-Settings!$C$7),"")</f>
        <v/>
      </c>
      <c r="P18" s="13">
        <f>IFERROR(INDEX(MitAll,$Z18,$Y18+1+P$4-Settings!$C$7),"")</f>
        <v/>
      </c>
      <c r="Q18" s="13">
        <f>IFERROR(INDEX(MitAll,$Z18,$Y18+1+Q$4-Settings!$C$7),"")</f>
        <v/>
      </c>
      <c r="R18" s="13">
        <f>IFERROR(INDEX(MitAll,$Z18,$Y18+1+R$4-Settings!$C$7),"")</f>
        <v/>
      </c>
      <c r="S18" s="13">
        <f>IFERROR(INDEX(MitAll,$Z18,$Y18+1+S$4-Settings!$C$7),"")</f>
        <v/>
      </c>
      <c r="T18" s="13">
        <f>IFERROR(INDEX(MitAll,$Z18,$Y18+1+T$4-Settings!$C$7),"")</f>
        <v/>
      </c>
      <c r="U18" s="13">
        <f>IFERROR(INDEX(MitAll,$Z18,$Y18+1+U$4-Settings!$C$7),"")</f>
        <v/>
      </c>
      <c r="V18" s="13">
        <f>IFERROR(INDEX(MitAll,$Z18,$Y18+1+V$4-Settings!$C$7),"")</f>
        <v/>
      </c>
      <c r="W18" s="13">
        <f>IFERROR(INDEX(MitAll,$Z18,$Y18+1+W$4-Settings!$C$7),"")</f>
        <v/>
      </c>
      <c r="X18" s="13">
        <f>IFERROR(INDEX(MitAll,$Z18,$Y18+1+X$4-Settings!$C$7),"")</f>
        <v/>
      </c>
      <c r="Y18" s="10">
        <f>MATCH($E18,MitScen,0)</f>
        <v/>
      </c>
      <c r="Z18" s="10">
        <f>MATCH($A18,INDEX(MitAll,0,$Y18),0)</f>
        <v/>
      </c>
    </row>
    <row r="19">
      <c r="A19" s="11">
        <f>LOWER(Settings!$C$4)&amp;"."&amp;$B19&amp;"."&amp;$E19</f>
        <v/>
      </c>
      <c r="B19" s="21" t="inlineStr">
        <is>
          <t>mit.rtx.all.all</t>
        </is>
      </c>
      <c r="C19" s="14">
        <f>IFERROR(INDEX(MitDesc,$Z19),"code not found")</f>
        <v/>
      </c>
      <c r="D19" s="14">
        <f>IFERROR(INDEX(MitUnit,$Z19),"")</f>
        <v/>
      </c>
      <c r="E19" s="10">
        <f>E18</f>
        <v/>
      </c>
      <c r="F19" s="42">
        <f>IFERROR(INDEX(MitAll,$Z19,$Y19+1+F$4-Settings!$C$7),"")</f>
        <v/>
      </c>
      <c r="G19" s="43">
        <f>IFERROR(INDEX(MitAll,$Z19,$Y19+1+G$4-Settings!$C$7),"")</f>
        <v/>
      </c>
      <c r="H19" s="43">
        <f>IFERROR(INDEX(MitAll,$Z19,$Y19+1+H$4-Settings!$C$7),"")</f>
        <v/>
      </c>
      <c r="I19" s="43">
        <f>IFERROR(INDEX(MitAll,$Z19,$Y19+1+I$4-Settings!$C$7),"")</f>
        <v/>
      </c>
      <c r="J19" s="43">
        <f>IFERROR(INDEX(MitAll,$Z19,$Y19+1+J$4-Settings!$C$7),"")</f>
        <v/>
      </c>
      <c r="K19" s="43">
        <f>IFERROR(INDEX(MitAll,$Z19,$Y19+1+K$4-Settings!$C$7),"")</f>
        <v/>
      </c>
      <c r="L19" s="43">
        <f>IFERROR(INDEX(MitAll,$Z19,$Y19+1+L$4-Settings!$C$7),"")</f>
        <v/>
      </c>
      <c r="M19" s="43">
        <f>IFERROR(INDEX(MitAll,$Z19,$Y19+1+M$4-Settings!$C$7),"")</f>
        <v/>
      </c>
      <c r="N19" s="43">
        <f>IFERROR(INDEX(MitAll,$Z19,$Y19+1+N$4-Settings!$C$7),"")</f>
        <v/>
      </c>
      <c r="O19" s="43">
        <f>IFERROR(INDEX(MitAll,$Z19,$Y19+1+O$4-Settings!$C$7),"")</f>
        <v/>
      </c>
      <c r="P19" s="43">
        <f>IFERROR(INDEX(MitAll,$Z19,$Y19+1+P$4-Settings!$C$7),"")</f>
        <v/>
      </c>
      <c r="Q19" s="43">
        <f>IFERROR(INDEX(MitAll,$Z19,$Y19+1+Q$4-Settings!$C$7),"")</f>
        <v/>
      </c>
      <c r="R19" s="43">
        <f>IFERROR(INDEX(MitAll,$Z19,$Y19+1+R$4-Settings!$C$7),"")</f>
        <v/>
      </c>
      <c r="S19" s="43">
        <f>IFERROR(INDEX(MitAll,$Z19,$Y19+1+S$4-Settings!$C$7),"")</f>
        <v/>
      </c>
      <c r="T19" s="43">
        <f>IFERROR(INDEX(MitAll,$Z19,$Y19+1+T$4-Settings!$C$7),"")</f>
        <v/>
      </c>
      <c r="U19" s="43">
        <f>IFERROR(INDEX(MitAll,$Z19,$Y19+1+U$4-Settings!$C$7),"")</f>
        <v/>
      </c>
      <c r="V19" s="43">
        <f>IFERROR(INDEX(MitAll,$Z19,$Y19+1+V$4-Settings!$C$7),"")</f>
        <v/>
      </c>
      <c r="W19" s="43">
        <f>IFERROR(INDEX(MitAll,$Z19,$Y19+1+W$4-Settings!$C$7),"")</f>
        <v/>
      </c>
      <c r="X19" s="43">
        <f>IFERROR(INDEX(MitAll,$Z19,$Y19+1+X$4-Settings!$C$7),"")</f>
        <v/>
      </c>
      <c r="Y19" s="10">
        <f>MATCH($E19,MitScen,0)</f>
        <v/>
      </c>
      <c r="Z19" s="10">
        <f>MATCH($A19,INDEX(MitAll,0,$Y19),0)</f>
        <v/>
      </c>
    </row>
    <row r="20">
      <c r="A20" s="11">
        <f>LOWER(Settings!$C$4)&amp;"."&amp;$B20&amp;"."&amp;$E20</f>
        <v/>
      </c>
      <c r="B20" s="21" t="inlineStr">
        <is>
          <t>mit.rsub.all.all</t>
        </is>
      </c>
      <c r="C20" s="14">
        <f>IFERROR(INDEX(MitDesc,$Z20),"code not found")</f>
        <v/>
      </c>
      <c r="D20" s="14">
        <f>IFERROR(INDEX(MitUnit,$Z20),"")</f>
        <v/>
      </c>
      <c r="E20" s="10">
        <f>E19</f>
        <v/>
      </c>
      <c r="F20" s="42">
        <f>IFERROR(INDEX(MitAll,$Z20,$Y20+1+F$4-Settings!$C$7),"")</f>
        <v/>
      </c>
      <c r="G20" s="43">
        <f>IFERROR(INDEX(MitAll,$Z20,$Y20+1+G$4-Settings!$C$7),"")</f>
        <v/>
      </c>
      <c r="H20" s="43">
        <f>IFERROR(INDEX(MitAll,$Z20,$Y20+1+H$4-Settings!$C$7),"")</f>
        <v/>
      </c>
      <c r="I20" s="43">
        <f>IFERROR(INDEX(MitAll,$Z20,$Y20+1+I$4-Settings!$C$7),"")</f>
        <v/>
      </c>
      <c r="J20" s="43">
        <f>IFERROR(INDEX(MitAll,$Z20,$Y20+1+J$4-Settings!$C$7),"")</f>
        <v/>
      </c>
      <c r="K20" s="43">
        <f>IFERROR(INDEX(MitAll,$Z20,$Y20+1+K$4-Settings!$C$7),"")</f>
        <v/>
      </c>
      <c r="L20" s="43">
        <f>IFERROR(INDEX(MitAll,$Z20,$Y20+1+L$4-Settings!$C$7),"")</f>
        <v/>
      </c>
      <c r="M20" s="43">
        <f>IFERROR(INDEX(MitAll,$Z20,$Y20+1+M$4-Settings!$C$7),"")</f>
        <v/>
      </c>
      <c r="N20" s="43">
        <f>IFERROR(INDEX(MitAll,$Z20,$Y20+1+N$4-Settings!$C$7),"")</f>
        <v/>
      </c>
      <c r="O20" s="43">
        <f>IFERROR(INDEX(MitAll,$Z20,$Y20+1+O$4-Settings!$C$7),"")</f>
        <v/>
      </c>
      <c r="P20" s="43">
        <f>IFERROR(INDEX(MitAll,$Z20,$Y20+1+P$4-Settings!$C$7),"")</f>
        <v/>
      </c>
      <c r="Q20" s="43">
        <f>IFERROR(INDEX(MitAll,$Z20,$Y20+1+Q$4-Settings!$C$7),"")</f>
        <v/>
      </c>
      <c r="R20" s="43">
        <f>IFERROR(INDEX(MitAll,$Z20,$Y20+1+R$4-Settings!$C$7),"")</f>
        <v/>
      </c>
      <c r="S20" s="43">
        <f>IFERROR(INDEX(MitAll,$Z20,$Y20+1+S$4-Settings!$C$7),"")</f>
        <v/>
      </c>
      <c r="T20" s="43">
        <f>IFERROR(INDEX(MitAll,$Z20,$Y20+1+T$4-Settings!$C$7),"")</f>
        <v/>
      </c>
      <c r="U20" s="43">
        <f>IFERROR(INDEX(MitAll,$Z20,$Y20+1+U$4-Settings!$C$7),"")</f>
        <v/>
      </c>
      <c r="V20" s="43">
        <f>IFERROR(INDEX(MitAll,$Z20,$Y20+1+V$4-Settings!$C$7),"")</f>
        <v/>
      </c>
      <c r="W20" s="43">
        <f>IFERROR(INDEX(MitAll,$Z20,$Y20+1+W$4-Settings!$C$7),"")</f>
        <v/>
      </c>
      <c r="X20" s="43">
        <f>IFERROR(INDEX(MitAll,$Z20,$Y20+1+X$4-Settings!$C$7),"")</f>
        <v/>
      </c>
      <c r="Y20" s="10">
        <f>MATCH($E20,MitScen,0)</f>
        <v/>
      </c>
      <c r="Z20" s="10">
        <f>MATCH($A20,INDEX(MitAll,0,$Y20),0)</f>
        <v/>
      </c>
    </row>
    <row r="21">
      <c r="A21" s="11">
        <f>LOWER(Settings!$C$4)&amp;"."&amp;$B21&amp;"."&amp;$E21</f>
        <v/>
      </c>
      <c r="B21" s="21" t="inlineStr">
        <is>
          <t>mit.rnew.all.all</t>
        </is>
      </c>
      <c r="C21" s="14">
        <f>IFERROR(INDEX(MitDesc,$Z21),"code not found")</f>
        <v/>
      </c>
      <c r="D21" s="14">
        <f>IFERROR(INDEX(MitUnit,$Z21),"")</f>
        <v/>
      </c>
      <c r="E21" s="10">
        <f>E20</f>
        <v/>
      </c>
      <c r="F21" s="42">
        <f>IFERROR(INDEX(MitAll,$Z21,$Y21+1+F$4-Settings!$C$7),"")</f>
        <v/>
      </c>
      <c r="G21" s="43">
        <f>IFERROR(INDEX(MitAll,$Z21,$Y21+1+G$4-Settings!$C$7),"")</f>
        <v/>
      </c>
      <c r="H21" s="43">
        <f>IFERROR(INDEX(MitAll,$Z21,$Y21+1+H$4-Settings!$C$7),"")</f>
        <v/>
      </c>
      <c r="I21" s="43">
        <f>IFERROR(INDEX(MitAll,$Z21,$Y21+1+I$4-Settings!$C$7),"")</f>
        <v/>
      </c>
      <c r="J21" s="43">
        <f>IFERROR(INDEX(MitAll,$Z21,$Y21+1+J$4-Settings!$C$7),"")</f>
        <v/>
      </c>
      <c r="K21" s="43">
        <f>IFERROR(INDEX(MitAll,$Z21,$Y21+1+K$4-Settings!$C$7),"")</f>
        <v/>
      </c>
      <c r="L21" s="43">
        <f>IFERROR(INDEX(MitAll,$Z21,$Y21+1+L$4-Settings!$C$7),"")</f>
        <v/>
      </c>
      <c r="M21" s="43">
        <f>IFERROR(INDEX(MitAll,$Z21,$Y21+1+M$4-Settings!$C$7),"")</f>
        <v/>
      </c>
      <c r="N21" s="43">
        <f>IFERROR(INDEX(MitAll,$Z21,$Y21+1+N$4-Settings!$C$7),"")</f>
        <v/>
      </c>
      <c r="O21" s="43">
        <f>IFERROR(INDEX(MitAll,$Z21,$Y21+1+O$4-Settings!$C$7),"")</f>
        <v/>
      </c>
      <c r="P21" s="43">
        <f>IFERROR(INDEX(MitAll,$Z21,$Y21+1+P$4-Settings!$C$7),"")</f>
        <v/>
      </c>
      <c r="Q21" s="43">
        <f>IFERROR(INDEX(MitAll,$Z21,$Y21+1+Q$4-Settings!$C$7),"")</f>
        <v/>
      </c>
      <c r="R21" s="43">
        <f>IFERROR(INDEX(MitAll,$Z21,$Y21+1+R$4-Settings!$C$7),"")</f>
        <v/>
      </c>
      <c r="S21" s="43">
        <f>IFERROR(INDEX(MitAll,$Z21,$Y21+1+S$4-Settings!$C$7),"")</f>
        <v/>
      </c>
      <c r="T21" s="43">
        <f>IFERROR(INDEX(MitAll,$Z21,$Y21+1+T$4-Settings!$C$7),"")</f>
        <v/>
      </c>
      <c r="U21" s="43">
        <f>IFERROR(INDEX(MitAll,$Z21,$Y21+1+U$4-Settings!$C$7),"")</f>
        <v/>
      </c>
      <c r="V21" s="43">
        <f>IFERROR(INDEX(MitAll,$Z21,$Y21+1+V$4-Settings!$C$7),"")</f>
        <v/>
      </c>
      <c r="W21" s="43">
        <f>IFERROR(INDEX(MitAll,$Z21,$Y21+1+W$4-Settings!$C$7),"")</f>
        <v/>
      </c>
      <c r="X21" s="43">
        <f>IFERROR(INDEX(MitAll,$Z21,$Y21+1+X$4-Settings!$C$7),"")</f>
        <v/>
      </c>
      <c r="Y21" s="10">
        <f>MATCH($E21,MitScen,0)</f>
        <v/>
      </c>
      <c r="Z21" s="10">
        <f>MATCH($A21,INDEX(MitAll,0,$Y21),0)</f>
        <v/>
      </c>
    </row>
    <row r="22">
      <c r="A22" s="11">
        <f>LOWER(Settings!$C$4)&amp;"."&amp;$B22&amp;"."&amp;$E22</f>
        <v/>
      </c>
      <c r="B22" s="21" t="inlineStr">
        <is>
          <t>mit.rtot.all.all</t>
        </is>
      </c>
      <c r="C22" s="14">
        <f>IFERROR(INDEX(MitDesc,$Z22),"code not found")</f>
        <v/>
      </c>
      <c r="D22" s="14">
        <f>IFERROR(INDEX(MitUnit,$Z22),"")</f>
        <v/>
      </c>
      <c r="E22" s="10">
        <f>E21</f>
        <v/>
      </c>
      <c r="F22" s="42">
        <f>IFERROR(INDEX(MitAll,$Z22,$Y22+1+F$4-Settings!$C$7),"")</f>
        <v/>
      </c>
      <c r="G22" s="43">
        <f>IFERROR(INDEX(MitAll,$Z22,$Y22+1+G$4-Settings!$C$7),"")</f>
        <v/>
      </c>
      <c r="H22" s="43">
        <f>IFERROR(INDEX(MitAll,$Z22,$Y22+1+H$4-Settings!$C$7),"")</f>
        <v/>
      </c>
      <c r="I22" s="43">
        <f>IFERROR(INDEX(MitAll,$Z22,$Y22+1+I$4-Settings!$C$7),"")</f>
        <v/>
      </c>
      <c r="J22" s="43">
        <f>IFERROR(INDEX(MitAll,$Z22,$Y22+1+J$4-Settings!$C$7),"")</f>
        <v/>
      </c>
      <c r="K22" s="43">
        <f>IFERROR(INDEX(MitAll,$Z22,$Y22+1+K$4-Settings!$C$7),"")</f>
        <v/>
      </c>
      <c r="L22" s="43">
        <f>IFERROR(INDEX(MitAll,$Z22,$Y22+1+L$4-Settings!$C$7),"")</f>
        <v/>
      </c>
      <c r="M22" s="43">
        <f>IFERROR(INDEX(MitAll,$Z22,$Y22+1+M$4-Settings!$C$7),"")</f>
        <v/>
      </c>
      <c r="N22" s="43">
        <f>IFERROR(INDEX(MitAll,$Z22,$Y22+1+N$4-Settings!$C$7),"")</f>
        <v/>
      </c>
      <c r="O22" s="43">
        <f>IFERROR(INDEX(MitAll,$Z22,$Y22+1+O$4-Settings!$C$7),"")</f>
        <v/>
      </c>
      <c r="P22" s="43">
        <f>IFERROR(INDEX(MitAll,$Z22,$Y22+1+P$4-Settings!$C$7),"")</f>
        <v/>
      </c>
      <c r="Q22" s="43">
        <f>IFERROR(INDEX(MitAll,$Z22,$Y22+1+Q$4-Settings!$C$7),"")</f>
        <v/>
      </c>
      <c r="R22" s="43">
        <f>IFERROR(INDEX(MitAll,$Z22,$Y22+1+R$4-Settings!$C$7),"")</f>
        <v/>
      </c>
      <c r="S22" s="43">
        <f>IFERROR(INDEX(MitAll,$Z22,$Y22+1+S$4-Settings!$C$7),"")</f>
        <v/>
      </c>
      <c r="T22" s="43">
        <f>IFERROR(INDEX(MitAll,$Z22,$Y22+1+T$4-Settings!$C$7),"")</f>
        <v/>
      </c>
      <c r="U22" s="43">
        <f>IFERROR(INDEX(MitAll,$Z22,$Y22+1+U$4-Settings!$C$7),"")</f>
        <v/>
      </c>
      <c r="V22" s="43">
        <f>IFERROR(INDEX(MitAll,$Z22,$Y22+1+V$4-Settings!$C$7),"")</f>
        <v/>
      </c>
      <c r="W22" s="43">
        <f>IFERROR(INDEX(MitAll,$Z22,$Y22+1+W$4-Settings!$C$7),"")</f>
        <v/>
      </c>
      <c r="X22" s="43">
        <f>IFERROR(INDEX(MitAll,$Z22,$Y22+1+X$4-Settings!$C$7),"")</f>
        <v/>
      </c>
      <c r="Y22" s="10">
        <f>MATCH($E22,MitScen,0)</f>
        <v/>
      </c>
      <c r="Z22" s="10">
        <f>MATCH($A22,INDEX(MitAll,0,$Y22),0)</f>
        <v/>
      </c>
    </row>
    <row r="23">
      <c r="A23" s="11">
        <f>LOWER(Settings!$C$4)&amp;"."&amp;$B23&amp;"."&amp;$E23</f>
        <v/>
      </c>
      <c r="B23" s="21" t="inlineStr">
        <is>
          <t>mit.rtot.chg.all.all</t>
        </is>
      </c>
      <c r="C23" s="14">
        <f>IFERROR(INDEX(MitDesc,$Z23),"code not found")</f>
        <v/>
      </c>
      <c r="D23" s="14">
        <f>IFERROR(INDEX(MitUnit,$Z23),"")</f>
        <v/>
      </c>
      <c r="E23" s="10">
        <f>E22</f>
        <v/>
      </c>
      <c r="F23" s="42">
        <f>IFERROR(INDEX(MitAll,$Z23,$Y23+1+F$4-Settings!$C$7),"")</f>
        <v/>
      </c>
      <c r="G23" s="43">
        <f>IFERROR(INDEX(MitAll,$Z23,$Y23+1+G$4-Settings!$C$7),"")</f>
        <v/>
      </c>
      <c r="H23" s="43">
        <f>IFERROR(INDEX(MitAll,$Z23,$Y23+1+H$4-Settings!$C$7),"")</f>
        <v/>
      </c>
      <c r="I23" s="43">
        <f>IFERROR(INDEX(MitAll,$Z23,$Y23+1+I$4-Settings!$C$7),"")</f>
        <v/>
      </c>
      <c r="J23" s="43">
        <f>IFERROR(INDEX(MitAll,$Z23,$Y23+1+J$4-Settings!$C$7),"")</f>
        <v/>
      </c>
      <c r="K23" s="43">
        <f>IFERROR(INDEX(MitAll,$Z23,$Y23+1+K$4-Settings!$C$7),"")</f>
        <v/>
      </c>
      <c r="L23" s="43">
        <f>IFERROR(INDEX(MitAll,$Z23,$Y23+1+L$4-Settings!$C$7),"")</f>
        <v/>
      </c>
      <c r="M23" s="43">
        <f>IFERROR(INDEX(MitAll,$Z23,$Y23+1+M$4-Settings!$C$7),"")</f>
        <v/>
      </c>
      <c r="N23" s="43">
        <f>IFERROR(INDEX(MitAll,$Z23,$Y23+1+N$4-Settings!$C$7),"")</f>
        <v/>
      </c>
      <c r="O23" s="43">
        <f>IFERROR(INDEX(MitAll,$Z23,$Y23+1+O$4-Settings!$C$7),"")</f>
        <v/>
      </c>
      <c r="P23" s="43">
        <f>IFERROR(INDEX(MitAll,$Z23,$Y23+1+P$4-Settings!$C$7),"")</f>
        <v/>
      </c>
      <c r="Q23" s="43">
        <f>IFERROR(INDEX(MitAll,$Z23,$Y23+1+Q$4-Settings!$C$7),"")</f>
        <v/>
      </c>
      <c r="R23" s="43">
        <f>IFERROR(INDEX(MitAll,$Z23,$Y23+1+R$4-Settings!$C$7),"")</f>
        <v/>
      </c>
      <c r="S23" s="43">
        <f>IFERROR(INDEX(MitAll,$Z23,$Y23+1+S$4-Settings!$C$7),"")</f>
        <v/>
      </c>
      <c r="T23" s="43">
        <f>IFERROR(INDEX(MitAll,$Z23,$Y23+1+T$4-Settings!$C$7),"")</f>
        <v/>
      </c>
      <c r="U23" s="43">
        <f>IFERROR(INDEX(MitAll,$Z23,$Y23+1+U$4-Settings!$C$7),"")</f>
        <v/>
      </c>
      <c r="V23" s="43">
        <f>IFERROR(INDEX(MitAll,$Z23,$Y23+1+V$4-Settings!$C$7),"")</f>
        <v/>
      </c>
      <c r="W23" s="43">
        <f>IFERROR(INDEX(MitAll,$Z23,$Y23+1+W$4-Settings!$C$7),"")</f>
        <v/>
      </c>
      <c r="X23" s="43">
        <f>IFERROR(INDEX(MitAll,$Z23,$Y23+1+X$4-Settings!$C$7),"")</f>
        <v/>
      </c>
      <c r="Y23" s="10">
        <f>MATCH($E23,MitScen,0)</f>
        <v/>
      </c>
      <c r="Z23" s="10">
        <f>MATCH($A23,INDEX(MitAll,0,$Y23),0)</f>
        <v/>
      </c>
    </row>
    <row r="24">
      <c r="A24" s="11">
        <f>LOWER(Settings!$C$4)&amp;"."&amp;$B24&amp;"."&amp;$E24</f>
        <v/>
      </c>
      <c r="B24" s="21" t="inlineStr">
        <is>
          <t>mit.ener.pow.all.e</t>
        </is>
      </c>
      <c r="C24" s="14">
        <f>IFERROR(INDEX(MitDesc,$Z24),"code not found")</f>
        <v/>
      </c>
      <c r="D24" s="14">
        <f>IFERROR(INDEX(MitUnit,$Z24),"")</f>
        <v/>
      </c>
      <c r="E24" s="10">
        <f>E23</f>
        <v/>
      </c>
      <c r="F24" s="42">
        <f>IFERROR(INDEX(MitAll,$Z24,$Y24+1+F$4-Settings!$C$7),"")</f>
        <v/>
      </c>
      <c r="G24" s="43">
        <f>IFERROR(INDEX(MitAll,$Z24,$Y24+1+G$4-Settings!$C$7),"")</f>
        <v/>
      </c>
      <c r="H24" s="43">
        <f>IFERROR(INDEX(MitAll,$Z24,$Y24+1+H$4-Settings!$C$7),"")</f>
        <v/>
      </c>
      <c r="I24" s="43">
        <f>IFERROR(INDEX(MitAll,$Z24,$Y24+1+I$4-Settings!$C$7),"")</f>
        <v/>
      </c>
      <c r="J24" s="43">
        <f>IFERROR(INDEX(MitAll,$Z24,$Y24+1+J$4-Settings!$C$7),"")</f>
        <v/>
      </c>
      <c r="K24" s="43">
        <f>IFERROR(INDEX(MitAll,$Z24,$Y24+1+K$4-Settings!$C$7),"")</f>
        <v/>
      </c>
      <c r="L24" s="43">
        <f>IFERROR(INDEX(MitAll,$Z24,$Y24+1+L$4-Settings!$C$7),"")</f>
        <v/>
      </c>
      <c r="M24" s="43">
        <f>IFERROR(INDEX(MitAll,$Z24,$Y24+1+M$4-Settings!$C$7),"")</f>
        <v/>
      </c>
      <c r="N24" s="43">
        <f>IFERROR(INDEX(MitAll,$Z24,$Y24+1+N$4-Settings!$C$7),"")</f>
        <v/>
      </c>
      <c r="O24" s="43">
        <f>IFERROR(INDEX(MitAll,$Z24,$Y24+1+O$4-Settings!$C$7),"")</f>
        <v/>
      </c>
      <c r="P24" s="43">
        <f>IFERROR(INDEX(MitAll,$Z24,$Y24+1+P$4-Settings!$C$7),"")</f>
        <v/>
      </c>
      <c r="Q24" s="43">
        <f>IFERROR(INDEX(MitAll,$Z24,$Y24+1+Q$4-Settings!$C$7),"")</f>
        <v/>
      </c>
      <c r="R24" s="43">
        <f>IFERROR(INDEX(MitAll,$Z24,$Y24+1+R$4-Settings!$C$7),"")</f>
        <v/>
      </c>
      <c r="S24" s="43">
        <f>IFERROR(INDEX(MitAll,$Z24,$Y24+1+S$4-Settings!$C$7),"")</f>
        <v/>
      </c>
      <c r="T24" s="43">
        <f>IFERROR(INDEX(MitAll,$Z24,$Y24+1+T$4-Settings!$C$7),"")</f>
        <v/>
      </c>
      <c r="U24" s="43">
        <f>IFERROR(INDEX(MitAll,$Z24,$Y24+1+U$4-Settings!$C$7),"")</f>
        <v/>
      </c>
      <c r="V24" s="43">
        <f>IFERROR(INDEX(MitAll,$Z24,$Y24+1+V$4-Settings!$C$7),"")</f>
        <v/>
      </c>
      <c r="W24" s="43">
        <f>IFERROR(INDEX(MitAll,$Z24,$Y24+1+W$4-Settings!$C$7),"")</f>
        <v/>
      </c>
      <c r="X24" s="43">
        <f>IFERROR(INDEX(MitAll,$Z24,$Y24+1+X$4-Settings!$C$7),"")</f>
        <v/>
      </c>
      <c r="Y24" s="10">
        <f>MATCH($E24,MitScen,0)</f>
        <v/>
      </c>
      <c r="Z24" s="10">
        <f>MATCH($A24,INDEX(MitAll,0,$Y24),0)</f>
        <v/>
      </c>
    </row>
    <row r="25">
      <c r="A25" s="11">
        <f>LOWER(Settings!$C$4)&amp;"."&amp;$B25&amp;"."&amp;$E25</f>
        <v/>
      </c>
      <c r="B25" s="21" t="inlineStr">
        <is>
          <t>mit.rtx.pow.all</t>
        </is>
      </c>
      <c r="C25" s="14">
        <f>IFERROR(INDEX(MitDesc,$Z25),"code not found")</f>
        <v/>
      </c>
      <c r="D25" s="14">
        <f>IFERROR(INDEX(MitUnit,$Z25),"")</f>
        <v/>
      </c>
      <c r="E25" s="10">
        <f>E24</f>
        <v/>
      </c>
      <c r="F25" s="42">
        <f>IFERROR(INDEX(MitAll,$Z25,$Y25+1+F$4-Settings!$C$7),"")</f>
        <v/>
      </c>
      <c r="G25" s="43">
        <f>IFERROR(INDEX(MitAll,$Z25,$Y25+1+G$4-Settings!$C$7),"")</f>
        <v/>
      </c>
      <c r="H25" s="43">
        <f>IFERROR(INDEX(MitAll,$Z25,$Y25+1+H$4-Settings!$C$7),"")</f>
        <v/>
      </c>
      <c r="I25" s="43">
        <f>IFERROR(INDEX(MitAll,$Z25,$Y25+1+I$4-Settings!$C$7),"")</f>
        <v/>
      </c>
      <c r="J25" s="43">
        <f>IFERROR(INDEX(MitAll,$Z25,$Y25+1+J$4-Settings!$C$7),"")</f>
        <v/>
      </c>
      <c r="K25" s="43">
        <f>IFERROR(INDEX(MitAll,$Z25,$Y25+1+K$4-Settings!$C$7),"")</f>
        <v/>
      </c>
      <c r="L25" s="43">
        <f>IFERROR(INDEX(MitAll,$Z25,$Y25+1+L$4-Settings!$C$7),"")</f>
        <v/>
      </c>
      <c r="M25" s="43">
        <f>IFERROR(INDEX(MitAll,$Z25,$Y25+1+M$4-Settings!$C$7),"")</f>
        <v/>
      </c>
      <c r="N25" s="43">
        <f>IFERROR(INDEX(MitAll,$Z25,$Y25+1+N$4-Settings!$C$7),"")</f>
        <v/>
      </c>
      <c r="O25" s="43">
        <f>IFERROR(INDEX(MitAll,$Z25,$Y25+1+O$4-Settings!$C$7),"")</f>
        <v/>
      </c>
      <c r="P25" s="43">
        <f>IFERROR(INDEX(MitAll,$Z25,$Y25+1+P$4-Settings!$C$7),"")</f>
        <v/>
      </c>
      <c r="Q25" s="43">
        <f>IFERROR(INDEX(MitAll,$Z25,$Y25+1+Q$4-Settings!$C$7),"")</f>
        <v/>
      </c>
      <c r="R25" s="43">
        <f>IFERROR(INDEX(MitAll,$Z25,$Y25+1+R$4-Settings!$C$7),"")</f>
        <v/>
      </c>
      <c r="S25" s="43">
        <f>IFERROR(INDEX(MitAll,$Z25,$Y25+1+S$4-Settings!$C$7),"")</f>
        <v/>
      </c>
      <c r="T25" s="43">
        <f>IFERROR(INDEX(MitAll,$Z25,$Y25+1+T$4-Settings!$C$7),"")</f>
        <v/>
      </c>
      <c r="U25" s="43">
        <f>IFERROR(INDEX(MitAll,$Z25,$Y25+1+U$4-Settings!$C$7),"")</f>
        <v/>
      </c>
      <c r="V25" s="43">
        <f>IFERROR(INDEX(MitAll,$Z25,$Y25+1+V$4-Settings!$C$7),"")</f>
        <v/>
      </c>
      <c r="W25" s="43">
        <f>IFERROR(INDEX(MitAll,$Z25,$Y25+1+W$4-Settings!$C$7),"")</f>
        <v/>
      </c>
      <c r="X25" s="43">
        <f>IFERROR(INDEX(MitAll,$Z25,$Y25+1+X$4-Settings!$C$7),"")</f>
        <v/>
      </c>
      <c r="Y25" s="10">
        <f>MATCH($E25,MitScen,0)</f>
        <v/>
      </c>
      <c r="Z25" s="10">
        <f>MATCH($A25,INDEX(MitAll,0,$Y25),0)</f>
        <v/>
      </c>
    </row>
    <row r="26">
      <c r="A26" s="11">
        <f>LOWER(Settings!$C$4)&amp;"."&amp;$B26&amp;"."&amp;$E26</f>
        <v/>
      </c>
      <c r="B26" s="21" t="inlineStr">
        <is>
          <t>mit.rsub.pow.all</t>
        </is>
      </c>
      <c r="C26" s="14">
        <f>IFERROR(INDEX(MitDesc,$Z26),"code not found")</f>
        <v/>
      </c>
      <c r="D26" s="14">
        <f>IFERROR(INDEX(MitUnit,$Z26),"")</f>
        <v/>
      </c>
      <c r="E26" s="10">
        <f>E25</f>
        <v/>
      </c>
      <c r="F26" s="42">
        <f>IFERROR(INDEX(MitAll,$Z26,$Y26+1+F$4-Settings!$C$7),"")</f>
        <v/>
      </c>
      <c r="G26" s="43">
        <f>IFERROR(INDEX(MitAll,$Z26,$Y26+1+G$4-Settings!$C$7),"")</f>
        <v/>
      </c>
      <c r="H26" s="43">
        <f>IFERROR(INDEX(MitAll,$Z26,$Y26+1+H$4-Settings!$C$7),"")</f>
        <v/>
      </c>
      <c r="I26" s="43">
        <f>IFERROR(INDEX(MitAll,$Z26,$Y26+1+I$4-Settings!$C$7),"")</f>
        <v/>
      </c>
      <c r="J26" s="43">
        <f>IFERROR(INDEX(MitAll,$Z26,$Y26+1+J$4-Settings!$C$7),"")</f>
        <v/>
      </c>
      <c r="K26" s="43">
        <f>IFERROR(INDEX(MitAll,$Z26,$Y26+1+K$4-Settings!$C$7),"")</f>
        <v/>
      </c>
      <c r="L26" s="43">
        <f>IFERROR(INDEX(MitAll,$Z26,$Y26+1+L$4-Settings!$C$7),"")</f>
        <v/>
      </c>
      <c r="M26" s="43">
        <f>IFERROR(INDEX(MitAll,$Z26,$Y26+1+M$4-Settings!$C$7),"")</f>
        <v/>
      </c>
      <c r="N26" s="43">
        <f>IFERROR(INDEX(MitAll,$Z26,$Y26+1+N$4-Settings!$C$7),"")</f>
        <v/>
      </c>
      <c r="O26" s="43">
        <f>IFERROR(INDEX(MitAll,$Z26,$Y26+1+O$4-Settings!$C$7),"")</f>
        <v/>
      </c>
      <c r="P26" s="43">
        <f>IFERROR(INDEX(MitAll,$Z26,$Y26+1+P$4-Settings!$C$7),"")</f>
        <v/>
      </c>
      <c r="Q26" s="43">
        <f>IFERROR(INDEX(MitAll,$Z26,$Y26+1+Q$4-Settings!$C$7),"")</f>
        <v/>
      </c>
      <c r="R26" s="43">
        <f>IFERROR(INDEX(MitAll,$Z26,$Y26+1+R$4-Settings!$C$7),"")</f>
        <v/>
      </c>
      <c r="S26" s="43">
        <f>IFERROR(INDEX(MitAll,$Z26,$Y26+1+S$4-Settings!$C$7),"")</f>
        <v/>
      </c>
      <c r="T26" s="43">
        <f>IFERROR(INDEX(MitAll,$Z26,$Y26+1+T$4-Settings!$C$7),"")</f>
        <v/>
      </c>
      <c r="U26" s="43">
        <f>IFERROR(INDEX(MitAll,$Z26,$Y26+1+U$4-Settings!$C$7),"")</f>
        <v/>
      </c>
      <c r="V26" s="43">
        <f>IFERROR(INDEX(MitAll,$Z26,$Y26+1+V$4-Settings!$C$7),"")</f>
        <v/>
      </c>
      <c r="W26" s="43">
        <f>IFERROR(INDEX(MitAll,$Z26,$Y26+1+W$4-Settings!$C$7),"")</f>
        <v/>
      </c>
      <c r="X26" s="43">
        <f>IFERROR(INDEX(MitAll,$Z26,$Y26+1+X$4-Settings!$C$7),"")</f>
        <v/>
      </c>
      <c r="Y26" s="10">
        <f>MATCH($E26,MitScen,0)</f>
        <v/>
      </c>
      <c r="Z26" s="10">
        <f>MATCH($A26,INDEX(MitAll,0,$Y26),0)</f>
        <v/>
      </c>
    </row>
    <row r="27">
      <c r="A27" s="11">
        <f>LOWER(Settings!$C$4)&amp;"."&amp;$B27&amp;"."&amp;$E27</f>
        <v/>
      </c>
      <c r="B27" s="21" t="inlineStr">
        <is>
          <t>mit.rnew.pow.all</t>
        </is>
      </c>
      <c r="C27" s="14">
        <f>IFERROR(INDEX(MitDesc,$Z27),"code not found")</f>
        <v/>
      </c>
      <c r="D27" s="14">
        <f>IFERROR(INDEX(MitUnit,$Z27),"")</f>
        <v/>
      </c>
      <c r="E27" s="10">
        <f>E26</f>
        <v/>
      </c>
      <c r="F27" s="42">
        <f>IFERROR(INDEX(MitAll,$Z27,$Y27+1+F$4-Settings!$C$7),"")</f>
        <v/>
      </c>
      <c r="G27" s="43">
        <f>IFERROR(INDEX(MitAll,$Z27,$Y27+1+G$4-Settings!$C$7),"")</f>
        <v/>
      </c>
      <c r="H27" s="43">
        <f>IFERROR(INDEX(MitAll,$Z27,$Y27+1+H$4-Settings!$C$7),"")</f>
        <v/>
      </c>
      <c r="I27" s="43">
        <f>IFERROR(INDEX(MitAll,$Z27,$Y27+1+I$4-Settings!$C$7),"")</f>
        <v/>
      </c>
      <c r="J27" s="43">
        <f>IFERROR(INDEX(MitAll,$Z27,$Y27+1+J$4-Settings!$C$7),"")</f>
        <v/>
      </c>
      <c r="K27" s="43">
        <f>IFERROR(INDEX(MitAll,$Z27,$Y27+1+K$4-Settings!$C$7),"")</f>
        <v/>
      </c>
      <c r="L27" s="43">
        <f>IFERROR(INDEX(MitAll,$Z27,$Y27+1+L$4-Settings!$C$7),"")</f>
        <v/>
      </c>
      <c r="M27" s="43">
        <f>IFERROR(INDEX(MitAll,$Z27,$Y27+1+M$4-Settings!$C$7),"")</f>
        <v/>
      </c>
      <c r="N27" s="43">
        <f>IFERROR(INDEX(MitAll,$Z27,$Y27+1+N$4-Settings!$C$7),"")</f>
        <v/>
      </c>
      <c r="O27" s="43">
        <f>IFERROR(INDEX(MitAll,$Z27,$Y27+1+O$4-Settings!$C$7),"")</f>
        <v/>
      </c>
      <c r="P27" s="43">
        <f>IFERROR(INDEX(MitAll,$Z27,$Y27+1+P$4-Settings!$C$7),"")</f>
        <v/>
      </c>
      <c r="Q27" s="43">
        <f>IFERROR(INDEX(MitAll,$Z27,$Y27+1+Q$4-Settings!$C$7),"")</f>
        <v/>
      </c>
      <c r="R27" s="43">
        <f>IFERROR(INDEX(MitAll,$Z27,$Y27+1+R$4-Settings!$C$7),"")</f>
        <v/>
      </c>
      <c r="S27" s="43">
        <f>IFERROR(INDEX(MitAll,$Z27,$Y27+1+S$4-Settings!$C$7),"")</f>
        <v/>
      </c>
      <c r="T27" s="43">
        <f>IFERROR(INDEX(MitAll,$Z27,$Y27+1+T$4-Settings!$C$7),"")</f>
        <v/>
      </c>
      <c r="U27" s="43">
        <f>IFERROR(INDEX(MitAll,$Z27,$Y27+1+U$4-Settings!$C$7),"")</f>
        <v/>
      </c>
      <c r="V27" s="43">
        <f>IFERROR(INDEX(MitAll,$Z27,$Y27+1+V$4-Settings!$C$7),"")</f>
        <v/>
      </c>
      <c r="W27" s="43">
        <f>IFERROR(INDEX(MitAll,$Z27,$Y27+1+W$4-Settings!$C$7),"")</f>
        <v/>
      </c>
      <c r="X27" s="43">
        <f>IFERROR(INDEX(MitAll,$Z27,$Y27+1+X$4-Settings!$C$7),"")</f>
        <v/>
      </c>
      <c r="Y27" s="10">
        <f>MATCH($E27,MitScen,0)</f>
        <v/>
      </c>
      <c r="Z27" s="10">
        <f>MATCH($A27,INDEX(MitAll,0,$Y27),0)</f>
        <v/>
      </c>
    </row>
    <row r="28">
      <c r="A28" s="11">
        <f>LOWER(Settings!$C$4)&amp;"."&amp;$B28&amp;"."&amp;$E28</f>
        <v/>
      </c>
      <c r="B28" s="21" t="inlineStr">
        <is>
          <t>mit.rxcp.all.all</t>
        </is>
      </c>
      <c r="C28" s="14">
        <f>IFERROR(INDEX(MitDesc,$Z28),"code not found")</f>
        <v/>
      </c>
      <c r="D28" s="14">
        <f>IFERROR(INDEX(MitUnit,$Z28),"")</f>
        <v/>
      </c>
      <c r="E28" s="10">
        <f>E27</f>
        <v/>
      </c>
      <c r="F28" s="42">
        <f>IFERROR(INDEX(MitAll,$Z28,$Y28+1+F$4-Settings!$C$7),"")</f>
        <v/>
      </c>
      <c r="G28" s="43">
        <f>IFERROR(INDEX(MitAll,$Z28,$Y28+1+G$4-Settings!$C$7),"")</f>
        <v/>
      </c>
      <c r="H28" s="43">
        <f>IFERROR(INDEX(MitAll,$Z28,$Y28+1+H$4-Settings!$C$7),"")</f>
        <v/>
      </c>
      <c r="I28" s="43">
        <f>IFERROR(INDEX(MitAll,$Z28,$Y28+1+I$4-Settings!$C$7),"")</f>
        <v/>
      </c>
      <c r="J28" s="43">
        <f>IFERROR(INDEX(MitAll,$Z28,$Y28+1+J$4-Settings!$C$7),"")</f>
        <v/>
      </c>
      <c r="K28" s="43">
        <f>IFERROR(INDEX(MitAll,$Z28,$Y28+1+K$4-Settings!$C$7),"")</f>
        <v/>
      </c>
      <c r="L28" s="43">
        <f>IFERROR(INDEX(MitAll,$Z28,$Y28+1+L$4-Settings!$C$7),"")</f>
        <v/>
      </c>
      <c r="M28" s="43">
        <f>IFERROR(INDEX(MitAll,$Z28,$Y28+1+M$4-Settings!$C$7),"")</f>
        <v/>
      </c>
      <c r="N28" s="43">
        <f>IFERROR(INDEX(MitAll,$Z28,$Y28+1+N$4-Settings!$C$7),"")</f>
        <v/>
      </c>
      <c r="O28" s="43">
        <f>IFERROR(INDEX(MitAll,$Z28,$Y28+1+O$4-Settings!$C$7),"")</f>
        <v/>
      </c>
      <c r="P28" s="43">
        <f>IFERROR(INDEX(MitAll,$Z28,$Y28+1+P$4-Settings!$C$7),"")</f>
        <v/>
      </c>
      <c r="Q28" s="43">
        <f>IFERROR(INDEX(MitAll,$Z28,$Y28+1+Q$4-Settings!$C$7),"")</f>
        <v/>
      </c>
      <c r="R28" s="43">
        <f>IFERROR(INDEX(MitAll,$Z28,$Y28+1+R$4-Settings!$C$7),"")</f>
        <v/>
      </c>
      <c r="S28" s="43">
        <f>IFERROR(INDEX(MitAll,$Z28,$Y28+1+S$4-Settings!$C$7),"")</f>
        <v/>
      </c>
      <c r="T28" s="43">
        <f>IFERROR(INDEX(MitAll,$Z28,$Y28+1+T$4-Settings!$C$7),"")</f>
        <v/>
      </c>
      <c r="U28" s="43">
        <f>IFERROR(INDEX(MitAll,$Z28,$Y28+1+U$4-Settings!$C$7),"")</f>
        <v/>
      </c>
      <c r="V28" s="43">
        <f>IFERROR(INDEX(MitAll,$Z28,$Y28+1+V$4-Settings!$C$7),"")</f>
        <v/>
      </c>
      <c r="W28" s="43">
        <f>IFERROR(INDEX(MitAll,$Z28,$Y28+1+W$4-Settings!$C$7),"")</f>
        <v/>
      </c>
      <c r="X28" s="43">
        <f>IFERROR(INDEX(MitAll,$Z28,$Y28+1+X$4-Settings!$C$7),"")</f>
        <v/>
      </c>
      <c r="Y28" s="10">
        <f>MATCH($E28,MitScen,0)</f>
        <v/>
      </c>
      <c r="Z28" s="10">
        <f>MATCH($A28,INDEX(MitAll,0,$Y28),0)</f>
        <v/>
      </c>
    </row>
    <row r="29">
      <c r="A29" s="11">
        <f>LOWER(Settings!$C$4)&amp;"."&amp;$B29&amp;"."&amp;$E29</f>
        <v/>
      </c>
      <c r="B29" s="21" t="inlineStr">
        <is>
          <t>mit.xct.p</t>
        </is>
      </c>
      <c r="C29" s="14">
        <f>IFERROR(INDEX(MitDesc,$Z29),"code not found")</f>
        <v/>
      </c>
      <c r="D29" s="14">
        <f>IFERROR(INDEX(MitUnit,$Z29),"")</f>
        <v/>
      </c>
      <c r="E29" s="10">
        <f>E28</f>
        <v/>
      </c>
      <c r="F29" s="22">
        <f>IFERROR(INDEX(MitAll,$Z29,$Y29+1+F$4-Settings!$C$7),"")</f>
        <v/>
      </c>
      <c r="G29" s="23">
        <f>IFERROR(INDEX(MitAll,$Z29,$Y29+1+G$4-Settings!$C$7),"")</f>
        <v/>
      </c>
      <c r="H29" s="23">
        <f>IFERROR(INDEX(MitAll,$Z29,$Y29+1+H$4-Settings!$C$7),"")</f>
        <v/>
      </c>
      <c r="I29" s="23">
        <f>IFERROR(INDEX(MitAll,$Z29,$Y29+1+I$4-Settings!$C$7),"")</f>
        <v/>
      </c>
      <c r="J29" s="23">
        <f>IFERROR(INDEX(MitAll,$Z29,$Y29+1+J$4-Settings!$C$7),"")</f>
        <v/>
      </c>
      <c r="K29" s="23">
        <f>IFERROR(INDEX(MitAll,$Z29,$Y29+1+K$4-Settings!$C$7),"")</f>
        <v/>
      </c>
      <c r="L29" s="23">
        <f>IFERROR(INDEX(MitAll,$Z29,$Y29+1+L$4-Settings!$C$7),"")</f>
        <v/>
      </c>
      <c r="M29" s="23">
        <f>IFERROR(INDEX(MitAll,$Z29,$Y29+1+M$4-Settings!$C$7),"")</f>
        <v/>
      </c>
      <c r="N29" s="23">
        <f>IFERROR(INDEX(MitAll,$Z29,$Y29+1+N$4-Settings!$C$7),"")</f>
        <v/>
      </c>
      <c r="O29" s="23">
        <f>IFERROR(INDEX(MitAll,$Z29,$Y29+1+O$4-Settings!$C$7),"")</f>
        <v/>
      </c>
      <c r="P29" s="23">
        <f>IFERROR(INDEX(MitAll,$Z29,$Y29+1+P$4-Settings!$C$7),"")</f>
        <v/>
      </c>
      <c r="Q29" s="23">
        <f>IFERROR(INDEX(MitAll,$Z29,$Y29+1+Q$4-Settings!$C$7),"")</f>
        <v/>
      </c>
      <c r="R29" s="23">
        <f>IFERROR(INDEX(MitAll,$Z29,$Y29+1+R$4-Settings!$C$7),"")</f>
        <v/>
      </c>
      <c r="S29" s="23">
        <f>IFERROR(INDEX(MitAll,$Z29,$Y29+1+S$4-Settings!$C$7),"")</f>
        <v/>
      </c>
      <c r="T29" s="23">
        <f>IFERROR(INDEX(MitAll,$Z29,$Y29+1+T$4-Settings!$C$7),"")</f>
        <v/>
      </c>
      <c r="U29" s="23">
        <f>IFERROR(INDEX(MitAll,$Z29,$Y29+1+U$4-Settings!$C$7),"")</f>
        <v/>
      </c>
      <c r="V29" s="23">
        <f>IFERROR(INDEX(MitAll,$Z29,$Y29+1+V$4-Settings!$C$7),"")</f>
        <v/>
      </c>
      <c r="W29" s="23">
        <f>IFERROR(INDEX(MitAll,$Z29,$Y29+1+W$4-Settings!$C$7),"")</f>
        <v/>
      </c>
      <c r="X29" s="23">
        <f>IFERROR(INDEX(MitAll,$Z29,$Y29+1+X$4-Settings!$C$7),"")</f>
        <v/>
      </c>
      <c r="Y29" s="10">
        <f>MATCH($E29,MitScen,0)</f>
        <v/>
      </c>
      <c r="Z29" s="10">
        <f>MATCH($A29,INDEX(MitAll,0,$Y29),0)</f>
        <v/>
      </c>
    </row>
    <row r="30">
      <c r="A30" s="11">
        <f>LOWER(Settings!$C$4)&amp;"."&amp;$B30&amp;"."&amp;$E30</f>
        <v/>
      </c>
      <c r="B30" s="21" t="inlineStr">
        <is>
          <t>mit.xets.p</t>
        </is>
      </c>
      <c r="C30" s="14">
        <f>IFERROR(INDEX(MitDesc,$Z30),"code not found")</f>
        <v/>
      </c>
      <c r="D30" s="14">
        <f>IFERROR(INDEX(MitUnit,$Z30),"")</f>
        <v/>
      </c>
      <c r="E30" s="10">
        <f>E29</f>
        <v/>
      </c>
      <c r="F30" s="22">
        <f>IFERROR(INDEX(MitAll,$Z30,$Y30+1+F$4-Settings!$C$7),"")</f>
        <v/>
      </c>
      <c r="G30" s="23">
        <f>IFERROR(INDEX(MitAll,$Z30,$Y30+1+G$4-Settings!$C$7),"")</f>
        <v/>
      </c>
      <c r="H30" s="23">
        <f>IFERROR(INDEX(MitAll,$Z30,$Y30+1+H$4-Settings!$C$7),"")</f>
        <v/>
      </c>
      <c r="I30" s="23">
        <f>IFERROR(INDEX(MitAll,$Z30,$Y30+1+I$4-Settings!$C$7),"")</f>
        <v/>
      </c>
      <c r="J30" s="23">
        <f>IFERROR(INDEX(MitAll,$Z30,$Y30+1+J$4-Settings!$C$7),"")</f>
        <v/>
      </c>
      <c r="K30" s="23">
        <f>IFERROR(INDEX(MitAll,$Z30,$Y30+1+K$4-Settings!$C$7),"")</f>
        <v/>
      </c>
      <c r="L30" s="23">
        <f>IFERROR(INDEX(MitAll,$Z30,$Y30+1+L$4-Settings!$C$7),"")</f>
        <v/>
      </c>
      <c r="M30" s="23">
        <f>IFERROR(INDEX(MitAll,$Z30,$Y30+1+M$4-Settings!$C$7),"")</f>
        <v/>
      </c>
      <c r="N30" s="23">
        <f>IFERROR(INDEX(MitAll,$Z30,$Y30+1+N$4-Settings!$C$7),"")</f>
        <v/>
      </c>
      <c r="O30" s="23">
        <f>IFERROR(INDEX(MitAll,$Z30,$Y30+1+O$4-Settings!$C$7),"")</f>
        <v/>
      </c>
      <c r="P30" s="23">
        <f>IFERROR(INDEX(MitAll,$Z30,$Y30+1+P$4-Settings!$C$7),"")</f>
        <v/>
      </c>
      <c r="Q30" s="23">
        <f>IFERROR(INDEX(MitAll,$Z30,$Y30+1+Q$4-Settings!$C$7),"")</f>
        <v/>
      </c>
      <c r="R30" s="23">
        <f>IFERROR(INDEX(MitAll,$Z30,$Y30+1+R$4-Settings!$C$7),"")</f>
        <v/>
      </c>
      <c r="S30" s="23">
        <f>IFERROR(INDEX(MitAll,$Z30,$Y30+1+S$4-Settings!$C$7),"")</f>
        <v/>
      </c>
      <c r="T30" s="23">
        <f>IFERROR(INDEX(MitAll,$Z30,$Y30+1+T$4-Settings!$C$7),"")</f>
        <v/>
      </c>
      <c r="U30" s="23">
        <f>IFERROR(INDEX(MitAll,$Z30,$Y30+1+U$4-Settings!$C$7),"")</f>
        <v/>
      </c>
      <c r="V30" s="23">
        <f>IFERROR(INDEX(MitAll,$Z30,$Y30+1+V$4-Settings!$C$7),"")</f>
        <v/>
      </c>
      <c r="W30" s="23">
        <f>IFERROR(INDEX(MitAll,$Z30,$Y30+1+W$4-Settings!$C$7),"")</f>
        <v/>
      </c>
      <c r="X30" s="23">
        <f>IFERROR(INDEX(MitAll,$Z30,$Y30+1+X$4-Settings!$C$7),"")</f>
        <v/>
      </c>
      <c r="Y30" s="10">
        <f>MATCH($E30,MitScen,0)</f>
        <v/>
      </c>
      <c r="Z30" s="10">
        <f>MATCH($A30,INDEX(MitAll,0,$Y30),0)</f>
        <v/>
      </c>
    </row>
    <row r="31">
      <c r="A31" s="11">
        <f>LOWER(Settings!$C$4)&amp;"."&amp;$B31&amp;"."&amp;$E31</f>
        <v/>
      </c>
      <c r="B31" s="21" t="inlineStr">
        <is>
          <t>mit.cptraj</t>
        </is>
      </c>
      <c r="C31" s="14">
        <f>IFERROR(INDEX(MitDesc,$Z31),"code not found")</f>
        <v/>
      </c>
      <c r="D31" s="14">
        <f>IFERROR(INDEX(MitUnit,$Z31),"")</f>
        <v/>
      </c>
      <c r="E31" s="10">
        <f>E30</f>
        <v/>
      </c>
      <c r="F31" s="22">
        <f>IFERROR(INDEX(MitAll,$Z31,$Y31+1+F$4-Settings!$C$7),"")</f>
        <v/>
      </c>
      <c r="G31" s="23">
        <f>IFERROR(INDEX(MitAll,$Z31,$Y31+1+G$4-Settings!$C$7),"")</f>
        <v/>
      </c>
      <c r="H31" s="23">
        <f>IFERROR(INDEX(MitAll,$Z31,$Y31+1+H$4-Settings!$C$7),"")</f>
        <v/>
      </c>
      <c r="I31" s="23">
        <f>IFERROR(INDEX(MitAll,$Z31,$Y31+1+I$4-Settings!$C$7),"")</f>
        <v/>
      </c>
      <c r="J31" s="23">
        <f>IFERROR(INDEX(MitAll,$Z31,$Y31+1+J$4-Settings!$C$7),"")</f>
        <v/>
      </c>
      <c r="K31" s="23">
        <f>IFERROR(INDEX(MitAll,$Z31,$Y31+1+K$4-Settings!$C$7),"")</f>
        <v/>
      </c>
      <c r="L31" s="23">
        <f>IFERROR(INDEX(MitAll,$Z31,$Y31+1+L$4-Settings!$C$7),"")</f>
        <v/>
      </c>
      <c r="M31" s="23">
        <f>IFERROR(INDEX(MitAll,$Z31,$Y31+1+M$4-Settings!$C$7),"")</f>
        <v/>
      </c>
      <c r="N31" s="23">
        <f>IFERROR(INDEX(MitAll,$Z31,$Y31+1+N$4-Settings!$C$7),"")</f>
        <v/>
      </c>
      <c r="O31" s="23">
        <f>IFERROR(INDEX(MitAll,$Z31,$Y31+1+O$4-Settings!$C$7),"")</f>
        <v/>
      </c>
      <c r="P31" s="23">
        <f>IFERROR(INDEX(MitAll,$Z31,$Y31+1+P$4-Settings!$C$7),"")</f>
        <v/>
      </c>
      <c r="Q31" s="23">
        <f>IFERROR(INDEX(MitAll,$Z31,$Y31+1+Q$4-Settings!$C$7),"")</f>
        <v/>
      </c>
      <c r="R31" s="23">
        <f>IFERROR(INDEX(MitAll,$Z31,$Y31+1+R$4-Settings!$C$7),"")</f>
        <v/>
      </c>
      <c r="S31" s="23">
        <f>IFERROR(INDEX(MitAll,$Z31,$Y31+1+S$4-Settings!$C$7),"")</f>
        <v/>
      </c>
      <c r="T31" s="23">
        <f>IFERROR(INDEX(MitAll,$Z31,$Y31+1+T$4-Settings!$C$7),"")</f>
        <v/>
      </c>
      <c r="U31" s="23">
        <f>IFERROR(INDEX(MitAll,$Z31,$Y31+1+U$4-Settings!$C$7),"")</f>
        <v/>
      </c>
      <c r="V31" s="23">
        <f>IFERROR(INDEX(MitAll,$Z31,$Y31+1+V$4-Settings!$C$7),"")</f>
        <v/>
      </c>
      <c r="W31" s="23">
        <f>IFERROR(INDEX(MitAll,$Z31,$Y31+1+W$4-Settings!$C$7),"")</f>
        <v/>
      </c>
      <c r="X31" s="23">
        <f>IFERROR(INDEX(MitAll,$Z31,$Y31+1+X$4-Settings!$C$7),"")</f>
        <v/>
      </c>
      <c r="Y31" s="10">
        <f>MATCH($E31,MitScen,0)</f>
        <v/>
      </c>
      <c r="Z31" s="10">
        <f>MATCH($A31,INDEX(MitAll,0,$Y31),0)</f>
        <v/>
      </c>
    </row>
    <row r="32">
      <c r="A32" s="11">
        <f>LOWER(Settings!$C$4)&amp;"."&amp;$B32&amp;"."&amp;$E32</f>
        <v/>
      </c>
      <c r="B32" s="21" t="inlineStr">
        <is>
          <t>mit.ets.p</t>
        </is>
      </c>
      <c r="C32" s="14">
        <f>IFERROR(INDEX(MitDesc,$Z32),"code not found")</f>
        <v/>
      </c>
      <c r="D32" s="14">
        <f>IFERROR(INDEX(MitUnit,$Z32),"")</f>
        <v/>
      </c>
      <c r="E32" s="10">
        <f>E31</f>
        <v/>
      </c>
      <c r="F32" s="22">
        <f>IFERROR(INDEX(MitAll,$Z32,$Y32+1+F$4-Settings!$C$7),"")</f>
        <v/>
      </c>
      <c r="G32" s="23">
        <f>IFERROR(INDEX(MitAll,$Z32,$Y32+1+G$4-Settings!$C$7),"")</f>
        <v/>
      </c>
      <c r="H32" s="23">
        <f>IFERROR(INDEX(MitAll,$Z32,$Y32+1+H$4-Settings!$C$7),"")</f>
        <v/>
      </c>
      <c r="I32" s="23">
        <f>IFERROR(INDEX(MitAll,$Z32,$Y32+1+I$4-Settings!$C$7),"")</f>
        <v/>
      </c>
      <c r="J32" s="23">
        <f>IFERROR(INDEX(MitAll,$Z32,$Y32+1+J$4-Settings!$C$7),"")</f>
        <v/>
      </c>
      <c r="K32" s="23">
        <f>IFERROR(INDEX(MitAll,$Z32,$Y32+1+K$4-Settings!$C$7),"")</f>
        <v/>
      </c>
      <c r="L32" s="23">
        <f>IFERROR(INDEX(MitAll,$Z32,$Y32+1+L$4-Settings!$C$7),"")</f>
        <v/>
      </c>
      <c r="M32" s="23">
        <f>IFERROR(INDEX(MitAll,$Z32,$Y32+1+M$4-Settings!$C$7),"")</f>
        <v/>
      </c>
      <c r="N32" s="23">
        <f>IFERROR(INDEX(MitAll,$Z32,$Y32+1+N$4-Settings!$C$7),"")</f>
        <v/>
      </c>
      <c r="O32" s="23">
        <f>IFERROR(INDEX(MitAll,$Z32,$Y32+1+O$4-Settings!$C$7),"")</f>
        <v/>
      </c>
      <c r="P32" s="23">
        <f>IFERROR(INDEX(MitAll,$Z32,$Y32+1+P$4-Settings!$C$7),"")</f>
        <v/>
      </c>
      <c r="Q32" s="23">
        <f>IFERROR(INDEX(MitAll,$Z32,$Y32+1+Q$4-Settings!$C$7),"")</f>
        <v/>
      </c>
      <c r="R32" s="23">
        <f>IFERROR(INDEX(MitAll,$Z32,$Y32+1+R$4-Settings!$C$7),"")</f>
        <v/>
      </c>
      <c r="S32" s="23">
        <f>IFERROR(INDEX(MitAll,$Z32,$Y32+1+S$4-Settings!$C$7),"")</f>
        <v/>
      </c>
      <c r="T32" s="23">
        <f>IFERROR(INDEX(MitAll,$Z32,$Y32+1+T$4-Settings!$C$7),"")</f>
        <v/>
      </c>
      <c r="U32" s="23">
        <f>IFERROR(INDEX(MitAll,$Z32,$Y32+1+U$4-Settings!$C$7),"")</f>
        <v/>
      </c>
      <c r="V32" s="23">
        <f>IFERROR(INDEX(MitAll,$Z32,$Y32+1+V$4-Settings!$C$7),"")</f>
        <v/>
      </c>
      <c r="W32" s="23">
        <f>IFERROR(INDEX(MitAll,$Z32,$Y32+1+W$4-Settings!$C$7),"")</f>
        <v/>
      </c>
      <c r="X32" s="23">
        <f>IFERROR(INDEX(MitAll,$Z32,$Y32+1+X$4-Settings!$C$7),"")</f>
        <v/>
      </c>
      <c r="Y32" s="10">
        <f>MATCH($E32,MitScen,0)</f>
        <v/>
      </c>
      <c r="Z32" s="10">
        <f>MATCH($A32,INDEX(MitAll,0,$Y32),0)</f>
        <v/>
      </c>
    </row>
    <row r="33">
      <c r="A33" s="11">
        <f>LOWER(Settings!$C$4)&amp;"."&amp;$B33&amp;"."&amp;$E33</f>
        <v/>
      </c>
      <c r="B33" s="21" t="inlineStr">
        <is>
          <t>mit.co2.ets.all.all</t>
        </is>
      </c>
      <c r="C33" s="14">
        <f>IFERROR(INDEX(MitDesc,$Z33),"code not found")</f>
        <v/>
      </c>
      <c r="D33" s="14">
        <f>IFERROR(INDEX(MitUnit,$Z33),"")</f>
        <v/>
      </c>
      <c r="E33" s="10">
        <f>E32</f>
        <v/>
      </c>
      <c r="F33" s="39">
        <f>IFERROR(INDEX(MitAll,$Z33,$Y33+1+F$4-Settings!$C$7),"")</f>
        <v/>
      </c>
      <c r="G33" s="40">
        <f>IFERROR(INDEX(MitAll,$Z33,$Y33+1+G$4-Settings!$C$7),"")</f>
        <v/>
      </c>
      <c r="H33" s="40">
        <f>IFERROR(INDEX(MitAll,$Z33,$Y33+1+H$4-Settings!$C$7),"")</f>
        <v/>
      </c>
      <c r="I33" s="40">
        <f>IFERROR(INDEX(MitAll,$Z33,$Y33+1+I$4-Settings!$C$7),"")</f>
        <v/>
      </c>
      <c r="J33" s="40">
        <f>IFERROR(INDEX(MitAll,$Z33,$Y33+1+J$4-Settings!$C$7),"")</f>
        <v/>
      </c>
      <c r="K33" s="40">
        <f>IFERROR(INDEX(MitAll,$Z33,$Y33+1+K$4-Settings!$C$7),"")</f>
        <v/>
      </c>
      <c r="L33" s="40">
        <f>IFERROR(INDEX(MitAll,$Z33,$Y33+1+L$4-Settings!$C$7),"")</f>
        <v/>
      </c>
      <c r="M33" s="40">
        <f>IFERROR(INDEX(MitAll,$Z33,$Y33+1+M$4-Settings!$C$7),"")</f>
        <v/>
      </c>
      <c r="N33" s="40">
        <f>IFERROR(INDEX(MitAll,$Z33,$Y33+1+N$4-Settings!$C$7),"")</f>
        <v/>
      </c>
      <c r="O33" s="40">
        <f>IFERROR(INDEX(MitAll,$Z33,$Y33+1+O$4-Settings!$C$7),"")</f>
        <v/>
      </c>
      <c r="P33" s="40">
        <f>IFERROR(INDEX(MitAll,$Z33,$Y33+1+P$4-Settings!$C$7),"")</f>
        <v/>
      </c>
      <c r="Q33" s="40">
        <f>IFERROR(INDEX(MitAll,$Z33,$Y33+1+Q$4-Settings!$C$7),"")</f>
        <v/>
      </c>
      <c r="R33" s="40">
        <f>IFERROR(INDEX(MitAll,$Z33,$Y33+1+R$4-Settings!$C$7),"")</f>
        <v/>
      </c>
      <c r="S33" s="40">
        <f>IFERROR(INDEX(MitAll,$Z33,$Y33+1+S$4-Settings!$C$7),"")</f>
        <v/>
      </c>
      <c r="T33" s="40">
        <f>IFERROR(INDEX(MitAll,$Z33,$Y33+1+T$4-Settings!$C$7),"")</f>
        <v/>
      </c>
      <c r="U33" s="40">
        <f>IFERROR(INDEX(MitAll,$Z33,$Y33+1+U$4-Settings!$C$7),"")</f>
        <v/>
      </c>
      <c r="V33" s="40">
        <f>IFERROR(INDEX(MitAll,$Z33,$Y33+1+V$4-Settings!$C$7),"")</f>
        <v/>
      </c>
      <c r="W33" s="40">
        <f>IFERROR(INDEX(MitAll,$Z33,$Y33+1+W$4-Settings!$C$7),"")</f>
        <v/>
      </c>
      <c r="X33" s="40">
        <f>IFERROR(INDEX(MitAll,$Z33,$Y33+1+X$4-Settings!$C$7),"")</f>
        <v/>
      </c>
      <c r="Y33" s="10">
        <f>MATCH($E33,MitScen,0)</f>
        <v/>
      </c>
      <c r="Z33" s="10">
        <f>MATCH($A33,INDEX(MitAll,0,$Y33),0)</f>
        <v/>
      </c>
    </row>
    <row r="34">
      <c r="A34" s="11">
        <f>LOWER(Settings!$C$4)&amp;"."&amp;$B34&amp;"."&amp;$E34</f>
        <v/>
      </c>
      <c r="B34" s="21" t="inlineStr">
        <is>
          <t>mit.co2.cap.all.all</t>
        </is>
      </c>
      <c r="C34" s="14">
        <f>IFERROR(INDEX(MitDesc,$Z34),"code not found")</f>
        <v/>
      </c>
      <c r="D34" s="14">
        <f>IFERROR(INDEX(MitUnit,$Z34),"")</f>
        <v/>
      </c>
      <c r="E34" s="10">
        <f>E33</f>
        <v/>
      </c>
      <c r="F34" s="39">
        <f>IFERROR(INDEX(MitAll,$Z34,$Y34+1+F$4-Settings!$C$7),"")</f>
        <v/>
      </c>
      <c r="G34" s="40">
        <f>IFERROR(INDEX(MitAll,$Z34,$Y34+1+G$4-Settings!$C$7),"")</f>
        <v/>
      </c>
      <c r="H34" s="40">
        <f>IFERROR(INDEX(MitAll,$Z34,$Y34+1+H$4-Settings!$C$7),"")</f>
        <v/>
      </c>
      <c r="I34" s="40">
        <f>IFERROR(INDEX(MitAll,$Z34,$Y34+1+I$4-Settings!$C$7),"")</f>
        <v/>
      </c>
      <c r="J34" s="40">
        <f>IFERROR(INDEX(MitAll,$Z34,$Y34+1+J$4-Settings!$C$7),"")</f>
        <v/>
      </c>
      <c r="K34" s="40">
        <f>IFERROR(INDEX(MitAll,$Z34,$Y34+1+K$4-Settings!$C$7),"")</f>
        <v/>
      </c>
      <c r="L34" s="40">
        <f>IFERROR(INDEX(MitAll,$Z34,$Y34+1+L$4-Settings!$C$7),"")</f>
        <v/>
      </c>
      <c r="M34" s="40">
        <f>IFERROR(INDEX(MitAll,$Z34,$Y34+1+M$4-Settings!$C$7),"")</f>
        <v/>
      </c>
      <c r="N34" s="40">
        <f>IFERROR(INDEX(MitAll,$Z34,$Y34+1+N$4-Settings!$C$7),"")</f>
        <v/>
      </c>
      <c r="O34" s="40">
        <f>IFERROR(INDEX(MitAll,$Z34,$Y34+1+O$4-Settings!$C$7),"")</f>
        <v/>
      </c>
      <c r="P34" s="40">
        <f>IFERROR(INDEX(MitAll,$Z34,$Y34+1+P$4-Settings!$C$7),"")</f>
        <v/>
      </c>
      <c r="Q34" s="40">
        <f>IFERROR(INDEX(MitAll,$Z34,$Y34+1+Q$4-Settings!$C$7),"")</f>
        <v/>
      </c>
      <c r="R34" s="40">
        <f>IFERROR(INDEX(MitAll,$Z34,$Y34+1+R$4-Settings!$C$7),"")</f>
        <v/>
      </c>
      <c r="S34" s="40">
        <f>IFERROR(INDEX(MitAll,$Z34,$Y34+1+S$4-Settings!$C$7),"")</f>
        <v/>
      </c>
      <c r="T34" s="40">
        <f>IFERROR(INDEX(MitAll,$Z34,$Y34+1+T$4-Settings!$C$7),"")</f>
        <v/>
      </c>
      <c r="U34" s="40">
        <f>IFERROR(INDEX(MitAll,$Z34,$Y34+1+U$4-Settings!$C$7),"")</f>
        <v/>
      </c>
      <c r="V34" s="40">
        <f>IFERROR(INDEX(MitAll,$Z34,$Y34+1+V$4-Settings!$C$7),"")</f>
        <v/>
      </c>
      <c r="W34" s="40">
        <f>IFERROR(INDEX(MitAll,$Z34,$Y34+1+W$4-Settings!$C$7),"")</f>
        <v/>
      </c>
      <c r="X34" s="40">
        <f>IFERROR(INDEX(MitAll,$Z34,$Y34+1+X$4-Settings!$C$7),"")</f>
        <v/>
      </c>
      <c r="Y34" s="10">
        <f>MATCH($E34,MitScen,0)</f>
        <v/>
      </c>
      <c r="Z34" s="10">
        <f>MATCH($A34,INDEX(MitAll,0,$Y34),0)</f>
        <v/>
      </c>
    </row>
    <row r="35">
      <c r="A35" s="11">
        <f>LOWER(Settings!$C$4)&amp;"."&amp;$B35&amp;"."&amp;$E35</f>
        <v/>
      </c>
      <c r="B35" s="21" t="inlineStr">
        <is>
          <t>mit.rpb.all.gso.a</t>
        </is>
      </c>
      <c r="C35" s="14">
        <f>IFERROR(INDEX(MitDesc,$Z35),"code not found")</f>
        <v/>
      </c>
      <c r="D35" s="14">
        <f>IFERROR(INDEX(MitUnit,$Z35),"")</f>
        <v/>
      </c>
      <c r="E35" s="10">
        <f>E34</f>
        <v/>
      </c>
      <c r="F35" s="22">
        <f>IFERROR(INDEX(MitAll,$Z35,$Y35+1+F$4-Settings!$C$7),"")</f>
        <v/>
      </c>
      <c r="G35" s="23">
        <f>IFERROR(INDEX(MitAll,$Z35,$Y35+1+G$4-Settings!$C$7),"")</f>
        <v/>
      </c>
      <c r="H35" s="23">
        <f>IFERROR(INDEX(MitAll,$Z35,$Y35+1+H$4-Settings!$C$7),"")</f>
        <v/>
      </c>
      <c r="I35" s="23">
        <f>IFERROR(INDEX(MitAll,$Z35,$Y35+1+I$4-Settings!$C$7),"")</f>
        <v/>
      </c>
      <c r="J35" s="23">
        <f>IFERROR(INDEX(MitAll,$Z35,$Y35+1+J$4-Settings!$C$7),"")</f>
        <v/>
      </c>
      <c r="K35" s="23">
        <f>IFERROR(INDEX(MitAll,$Z35,$Y35+1+K$4-Settings!$C$7),"")</f>
        <v/>
      </c>
      <c r="L35" s="23">
        <f>IFERROR(INDEX(MitAll,$Z35,$Y35+1+L$4-Settings!$C$7),"")</f>
        <v/>
      </c>
      <c r="M35" s="23">
        <f>IFERROR(INDEX(MitAll,$Z35,$Y35+1+M$4-Settings!$C$7),"")</f>
        <v/>
      </c>
      <c r="N35" s="23">
        <f>IFERROR(INDEX(MitAll,$Z35,$Y35+1+N$4-Settings!$C$7),"")</f>
        <v/>
      </c>
      <c r="O35" s="23">
        <f>IFERROR(INDEX(MitAll,$Z35,$Y35+1+O$4-Settings!$C$7),"")</f>
        <v/>
      </c>
      <c r="P35" s="23">
        <f>IFERROR(INDEX(MitAll,$Z35,$Y35+1+P$4-Settings!$C$7),"")</f>
        <v/>
      </c>
      <c r="Q35" s="23">
        <f>IFERROR(INDEX(MitAll,$Z35,$Y35+1+Q$4-Settings!$C$7),"")</f>
        <v/>
      </c>
      <c r="R35" s="23">
        <f>IFERROR(INDEX(MitAll,$Z35,$Y35+1+R$4-Settings!$C$7),"")</f>
        <v/>
      </c>
      <c r="S35" s="23">
        <f>IFERROR(INDEX(MitAll,$Z35,$Y35+1+S$4-Settings!$C$7),"")</f>
        <v/>
      </c>
      <c r="T35" s="23">
        <f>IFERROR(INDEX(MitAll,$Z35,$Y35+1+T$4-Settings!$C$7),"")</f>
        <v/>
      </c>
      <c r="U35" s="23">
        <f>IFERROR(INDEX(MitAll,$Z35,$Y35+1+U$4-Settings!$C$7),"")</f>
        <v/>
      </c>
      <c r="V35" s="23">
        <f>IFERROR(INDEX(MitAll,$Z35,$Y35+1+V$4-Settings!$C$7),"")</f>
        <v/>
      </c>
      <c r="W35" s="23">
        <f>IFERROR(INDEX(MitAll,$Z35,$Y35+1+W$4-Settings!$C$7),"")</f>
        <v/>
      </c>
      <c r="X35" s="23">
        <f>IFERROR(INDEX(MitAll,$Z35,$Y35+1+X$4-Settings!$C$7),"")</f>
        <v/>
      </c>
      <c r="Y35" s="10">
        <f>MATCH($E35,MitScen,0)</f>
        <v/>
      </c>
      <c r="Z35" s="10">
        <f>MATCH($A35,INDEX(MitAll,0,$Y35),0)</f>
        <v/>
      </c>
    </row>
    <row r="36">
      <c r="A36" s="11">
        <f>LOWER(Settings!$C$4)&amp;"."&amp;$B36&amp;"."&amp;$E36</f>
        <v/>
      </c>
      <c r="B36" s="21" t="inlineStr">
        <is>
          <t>mit.rpb.all.die.a</t>
        </is>
      </c>
      <c r="C36" s="14">
        <f>IFERROR(INDEX(MitDesc,$Z36),"code not found")</f>
        <v/>
      </c>
      <c r="D36" s="14">
        <f>IFERROR(INDEX(MitUnit,$Z36),"")</f>
        <v/>
      </c>
      <c r="E36" s="10">
        <f>E35</f>
        <v/>
      </c>
      <c r="F36" s="22">
        <f>IFERROR(INDEX(MitAll,$Z36,$Y36+1+F$4-Settings!$C$7),"")</f>
        <v/>
      </c>
      <c r="G36" s="23">
        <f>IFERROR(INDEX(MitAll,$Z36,$Y36+1+G$4-Settings!$C$7),"")</f>
        <v/>
      </c>
      <c r="H36" s="23">
        <f>IFERROR(INDEX(MitAll,$Z36,$Y36+1+H$4-Settings!$C$7),"")</f>
        <v/>
      </c>
      <c r="I36" s="23">
        <f>IFERROR(INDEX(MitAll,$Z36,$Y36+1+I$4-Settings!$C$7),"")</f>
        <v/>
      </c>
      <c r="J36" s="23">
        <f>IFERROR(INDEX(MitAll,$Z36,$Y36+1+J$4-Settings!$C$7),"")</f>
        <v/>
      </c>
      <c r="K36" s="23">
        <f>IFERROR(INDEX(MitAll,$Z36,$Y36+1+K$4-Settings!$C$7),"")</f>
        <v/>
      </c>
      <c r="L36" s="23">
        <f>IFERROR(INDEX(MitAll,$Z36,$Y36+1+L$4-Settings!$C$7),"")</f>
        <v/>
      </c>
      <c r="M36" s="23">
        <f>IFERROR(INDEX(MitAll,$Z36,$Y36+1+M$4-Settings!$C$7),"")</f>
        <v/>
      </c>
      <c r="N36" s="23">
        <f>IFERROR(INDEX(MitAll,$Z36,$Y36+1+N$4-Settings!$C$7),"")</f>
        <v/>
      </c>
      <c r="O36" s="23">
        <f>IFERROR(INDEX(MitAll,$Z36,$Y36+1+O$4-Settings!$C$7),"")</f>
        <v/>
      </c>
      <c r="P36" s="23">
        <f>IFERROR(INDEX(MitAll,$Z36,$Y36+1+P$4-Settings!$C$7),"")</f>
        <v/>
      </c>
      <c r="Q36" s="23">
        <f>IFERROR(INDEX(MitAll,$Z36,$Y36+1+Q$4-Settings!$C$7),"")</f>
        <v/>
      </c>
      <c r="R36" s="23">
        <f>IFERROR(INDEX(MitAll,$Z36,$Y36+1+R$4-Settings!$C$7),"")</f>
        <v/>
      </c>
      <c r="S36" s="23">
        <f>IFERROR(INDEX(MitAll,$Z36,$Y36+1+S$4-Settings!$C$7),"")</f>
        <v/>
      </c>
      <c r="T36" s="23">
        <f>IFERROR(INDEX(MitAll,$Z36,$Y36+1+T$4-Settings!$C$7),"")</f>
        <v/>
      </c>
      <c r="U36" s="23">
        <f>IFERROR(INDEX(MitAll,$Z36,$Y36+1+U$4-Settings!$C$7),"")</f>
        <v/>
      </c>
      <c r="V36" s="23">
        <f>IFERROR(INDEX(MitAll,$Z36,$Y36+1+V$4-Settings!$C$7),"")</f>
        <v/>
      </c>
      <c r="W36" s="23">
        <f>IFERROR(INDEX(MitAll,$Z36,$Y36+1+W$4-Settings!$C$7),"")</f>
        <v/>
      </c>
      <c r="X36" s="23">
        <f>IFERROR(INDEX(MitAll,$Z36,$Y36+1+X$4-Settings!$C$7),"")</f>
        <v/>
      </c>
      <c r="Y36" s="10">
        <f>MATCH($E36,MitScen,0)</f>
        <v/>
      </c>
      <c r="Z36" s="10">
        <f>MATCH($A36,INDEX(MitAll,0,$Y36),0)</f>
        <v/>
      </c>
    </row>
    <row r="37">
      <c r="A37" s="11">
        <f>LOWER(Settings!$C$4)&amp;"."&amp;$B37&amp;"."&amp;$E37</f>
        <v/>
      </c>
      <c r="B37" s="21" t="inlineStr">
        <is>
          <t>mit.rpb.res.nga.a</t>
        </is>
      </c>
      <c r="C37" s="14">
        <f>IFERROR(INDEX(MitDesc,$Z37),"code not found")</f>
        <v/>
      </c>
      <c r="D37" s="14">
        <f>IFERROR(INDEX(MitUnit,$Z37),"")</f>
        <v/>
      </c>
      <c r="E37" s="10">
        <f>E36</f>
        <v/>
      </c>
      <c r="F37" s="22">
        <f>IFERROR(INDEX(MitAll,$Z37,$Y37+1+F$4-Settings!$C$7),"")</f>
        <v/>
      </c>
      <c r="G37" s="23">
        <f>IFERROR(INDEX(MitAll,$Z37,$Y37+1+G$4-Settings!$C$7),"")</f>
        <v/>
      </c>
      <c r="H37" s="23">
        <f>IFERROR(INDEX(MitAll,$Z37,$Y37+1+H$4-Settings!$C$7),"")</f>
        <v/>
      </c>
      <c r="I37" s="23">
        <f>IFERROR(INDEX(MitAll,$Z37,$Y37+1+I$4-Settings!$C$7),"")</f>
        <v/>
      </c>
      <c r="J37" s="23">
        <f>IFERROR(INDEX(MitAll,$Z37,$Y37+1+J$4-Settings!$C$7),"")</f>
        <v/>
      </c>
      <c r="K37" s="23">
        <f>IFERROR(INDEX(MitAll,$Z37,$Y37+1+K$4-Settings!$C$7),"")</f>
        <v/>
      </c>
      <c r="L37" s="23">
        <f>IFERROR(INDEX(MitAll,$Z37,$Y37+1+L$4-Settings!$C$7),"")</f>
        <v/>
      </c>
      <c r="M37" s="23">
        <f>IFERROR(INDEX(MitAll,$Z37,$Y37+1+M$4-Settings!$C$7),"")</f>
        <v/>
      </c>
      <c r="N37" s="23">
        <f>IFERROR(INDEX(MitAll,$Z37,$Y37+1+N$4-Settings!$C$7),"")</f>
        <v/>
      </c>
      <c r="O37" s="23">
        <f>IFERROR(INDEX(MitAll,$Z37,$Y37+1+O$4-Settings!$C$7),"")</f>
        <v/>
      </c>
      <c r="P37" s="23">
        <f>IFERROR(INDEX(MitAll,$Z37,$Y37+1+P$4-Settings!$C$7),"")</f>
        <v/>
      </c>
      <c r="Q37" s="23">
        <f>IFERROR(INDEX(MitAll,$Z37,$Y37+1+Q$4-Settings!$C$7),"")</f>
        <v/>
      </c>
      <c r="R37" s="23">
        <f>IFERROR(INDEX(MitAll,$Z37,$Y37+1+R$4-Settings!$C$7),"")</f>
        <v/>
      </c>
      <c r="S37" s="23">
        <f>IFERROR(INDEX(MitAll,$Z37,$Y37+1+S$4-Settings!$C$7),"")</f>
        <v/>
      </c>
      <c r="T37" s="23">
        <f>IFERROR(INDEX(MitAll,$Z37,$Y37+1+T$4-Settings!$C$7),"")</f>
        <v/>
      </c>
      <c r="U37" s="23">
        <f>IFERROR(INDEX(MitAll,$Z37,$Y37+1+U$4-Settings!$C$7),"")</f>
        <v/>
      </c>
      <c r="V37" s="23">
        <f>IFERROR(INDEX(MitAll,$Z37,$Y37+1+V$4-Settings!$C$7),"")</f>
        <v/>
      </c>
      <c r="W37" s="23">
        <f>IFERROR(INDEX(MitAll,$Z37,$Y37+1+W$4-Settings!$C$7),"")</f>
        <v/>
      </c>
      <c r="X37" s="23">
        <f>IFERROR(INDEX(MitAll,$Z37,$Y37+1+X$4-Settings!$C$7),"")</f>
        <v/>
      </c>
      <c r="Y37" s="10">
        <f>MATCH($E37,MitScen,0)</f>
        <v/>
      </c>
      <c r="Z37" s="10">
        <f>MATCH($A37,INDEX(MitAll,0,$Y37),0)</f>
        <v/>
      </c>
    </row>
    <row r="38">
      <c r="A38" s="11">
        <f>LOWER(Settings!$C$4)&amp;"."&amp;$B38&amp;"."&amp;$E38</f>
        <v/>
      </c>
      <c r="B38" s="21" t="inlineStr">
        <is>
          <t>mit.atp.rod.gso.e</t>
        </is>
      </c>
      <c r="C38" s="14">
        <f>IFERROR(INDEX(MitDesc,$Z38),"code not found")</f>
        <v/>
      </c>
      <c r="D38" s="14">
        <f>IFERROR(INDEX(MitUnit,$Z38),"")</f>
        <v/>
      </c>
      <c r="E38" s="10">
        <f>E37</f>
        <v/>
      </c>
      <c r="F38" s="22">
        <f>IFERROR(INDEX(MitAll,$Z38,$Y38+1+F$4-Settings!$C$7),"")</f>
        <v/>
      </c>
      <c r="G38" s="23">
        <f>IFERROR(INDEX(MitAll,$Z38,$Y38+1+G$4-Settings!$C$7),"")</f>
        <v/>
      </c>
      <c r="H38" s="23">
        <f>IFERROR(INDEX(MitAll,$Z38,$Y38+1+H$4-Settings!$C$7),"")</f>
        <v/>
      </c>
      <c r="I38" s="23">
        <f>IFERROR(INDEX(MitAll,$Z38,$Y38+1+I$4-Settings!$C$7),"")</f>
        <v/>
      </c>
      <c r="J38" s="23">
        <f>IFERROR(INDEX(MitAll,$Z38,$Y38+1+J$4-Settings!$C$7),"")</f>
        <v/>
      </c>
      <c r="K38" s="23">
        <f>IFERROR(INDEX(MitAll,$Z38,$Y38+1+K$4-Settings!$C$7),"")</f>
        <v/>
      </c>
      <c r="L38" s="23">
        <f>IFERROR(INDEX(MitAll,$Z38,$Y38+1+L$4-Settings!$C$7),"")</f>
        <v/>
      </c>
      <c r="M38" s="23">
        <f>IFERROR(INDEX(MitAll,$Z38,$Y38+1+M$4-Settings!$C$7),"")</f>
        <v/>
      </c>
      <c r="N38" s="23">
        <f>IFERROR(INDEX(MitAll,$Z38,$Y38+1+N$4-Settings!$C$7),"")</f>
        <v/>
      </c>
      <c r="O38" s="23">
        <f>IFERROR(INDEX(MitAll,$Z38,$Y38+1+O$4-Settings!$C$7),"")</f>
        <v/>
      </c>
      <c r="P38" s="23">
        <f>IFERROR(INDEX(MitAll,$Z38,$Y38+1+P$4-Settings!$C$7),"")</f>
        <v/>
      </c>
      <c r="Q38" s="23">
        <f>IFERROR(INDEX(MitAll,$Z38,$Y38+1+Q$4-Settings!$C$7),"")</f>
        <v/>
      </c>
      <c r="R38" s="23">
        <f>IFERROR(INDEX(MitAll,$Z38,$Y38+1+R$4-Settings!$C$7),"")</f>
        <v/>
      </c>
      <c r="S38" s="23">
        <f>IFERROR(INDEX(MitAll,$Z38,$Y38+1+S$4-Settings!$C$7),"")</f>
        <v/>
      </c>
      <c r="T38" s="23">
        <f>IFERROR(INDEX(MitAll,$Z38,$Y38+1+T$4-Settings!$C$7),"")</f>
        <v/>
      </c>
      <c r="U38" s="23">
        <f>IFERROR(INDEX(MitAll,$Z38,$Y38+1+U$4-Settings!$C$7),"")</f>
        <v/>
      </c>
      <c r="V38" s="23">
        <f>IFERROR(INDEX(MitAll,$Z38,$Y38+1+V$4-Settings!$C$7),"")</f>
        <v/>
      </c>
      <c r="W38" s="23">
        <f>IFERROR(INDEX(MitAll,$Z38,$Y38+1+W$4-Settings!$C$7),"")</f>
        <v/>
      </c>
      <c r="X38" s="23">
        <f>IFERROR(INDEX(MitAll,$Z38,$Y38+1+X$4-Settings!$C$7),"")</f>
        <v/>
      </c>
      <c r="Y38" s="10">
        <f>MATCH($E38,MitScen,0)</f>
        <v/>
      </c>
      <c r="Z38" s="10">
        <f>MATCH($A38,INDEX(MitAll,0,$Y38),0)</f>
        <v/>
      </c>
    </row>
    <row r="39">
      <c r="A39" s="11">
        <f>LOWER(Settings!$C$4)&amp;"."&amp;$B39&amp;"."&amp;$E39</f>
        <v/>
      </c>
      <c r="B39" s="21" t="inlineStr">
        <is>
          <t>mit.rp.res.ecy</t>
        </is>
      </c>
      <c r="C39" s="14">
        <f>IFERROR(INDEX(MitDesc,$Z39),"code not found")</f>
        <v/>
      </c>
      <c r="D39" s="14">
        <f>IFERROR(INDEX(MitUnit,$Z39),"")</f>
        <v/>
      </c>
      <c r="E39" s="10">
        <f>E38</f>
        <v/>
      </c>
      <c r="F39" s="15">
        <f>IFERROR(INDEX(MitAll,$Z39,$Y39+1+F$4-Settings!$C$7),"")</f>
        <v/>
      </c>
      <c r="G39" s="16">
        <f>IFERROR(INDEX(MitAll,$Z39,$Y39+1+G$4-Settings!$C$7),"")</f>
        <v/>
      </c>
      <c r="H39" s="16">
        <f>IFERROR(INDEX(MitAll,$Z39,$Y39+1+H$4-Settings!$C$7),"")</f>
        <v/>
      </c>
      <c r="I39" s="16">
        <f>IFERROR(INDEX(MitAll,$Z39,$Y39+1+I$4-Settings!$C$7),"")</f>
        <v/>
      </c>
      <c r="J39" s="16">
        <f>IFERROR(INDEX(MitAll,$Z39,$Y39+1+J$4-Settings!$C$7),"")</f>
        <v/>
      </c>
      <c r="K39" s="16">
        <f>IFERROR(INDEX(MitAll,$Z39,$Y39+1+K$4-Settings!$C$7),"")</f>
        <v/>
      </c>
      <c r="L39" s="16">
        <f>IFERROR(INDEX(MitAll,$Z39,$Y39+1+L$4-Settings!$C$7),"")</f>
        <v/>
      </c>
      <c r="M39" s="16">
        <f>IFERROR(INDEX(MitAll,$Z39,$Y39+1+M$4-Settings!$C$7),"")</f>
        <v/>
      </c>
      <c r="N39" s="16">
        <f>IFERROR(INDEX(MitAll,$Z39,$Y39+1+N$4-Settings!$C$7),"")</f>
        <v/>
      </c>
      <c r="O39" s="16">
        <f>IFERROR(INDEX(MitAll,$Z39,$Y39+1+O$4-Settings!$C$7),"")</f>
        <v/>
      </c>
      <c r="P39" s="16">
        <f>IFERROR(INDEX(MitAll,$Z39,$Y39+1+P$4-Settings!$C$7),"")</f>
        <v/>
      </c>
      <c r="Q39" s="16">
        <f>IFERROR(INDEX(MitAll,$Z39,$Y39+1+Q$4-Settings!$C$7),"")</f>
        <v/>
      </c>
      <c r="R39" s="16">
        <f>IFERROR(INDEX(MitAll,$Z39,$Y39+1+R$4-Settings!$C$7),"")</f>
        <v/>
      </c>
      <c r="S39" s="16">
        <f>IFERROR(INDEX(MitAll,$Z39,$Y39+1+S$4-Settings!$C$7),"")</f>
        <v/>
      </c>
      <c r="T39" s="16">
        <f>IFERROR(INDEX(MitAll,$Z39,$Y39+1+T$4-Settings!$C$7),"")</f>
        <v/>
      </c>
      <c r="U39" s="16">
        <f>IFERROR(INDEX(MitAll,$Z39,$Y39+1+U$4-Settings!$C$7),"")</f>
        <v/>
      </c>
      <c r="V39" s="16">
        <f>IFERROR(INDEX(MitAll,$Z39,$Y39+1+V$4-Settings!$C$7),"")</f>
        <v/>
      </c>
      <c r="W39" s="16">
        <f>IFERROR(INDEX(MitAll,$Z39,$Y39+1+W$4-Settings!$C$7),"")</f>
        <v/>
      </c>
      <c r="X39" s="16">
        <f>IFERROR(INDEX(MitAll,$Z39,$Y39+1+X$4-Settings!$C$7),"")</f>
        <v/>
      </c>
      <c r="Y39" s="10">
        <f>MATCH($E39,MitScen,0)</f>
        <v/>
      </c>
      <c r="Z39" s="10">
        <f>MATCH($A39,INDEX(MitAll,0,$Y39),0)</f>
        <v/>
      </c>
    </row>
    <row r="40">
      <c r="A40" s="11">
        <f>LOWER(Settings!$C$4)&amp;"."&amp;$B40&amp;"."&amp;$E40</f>
        <v/>
      </c>
      <c r="B40" s="21" t="inlineStr">
        <is>
          <t>mit.rp.ind.ecy</t>
        </is>
      </c>
      <c r="C40" s="14">
        <f>IFERROR(INDEX(MitDesc,$Z40),"code not found")</f>
        <v/>
      </c>
      <c r="D40" s="14">
        <f>IFERROR(INDEX(MitUnit,$Z40),"")</f>
        <v/>
      </c>
      <c r="E40" s="10">
        <f>E39</f>
        <v/>
      </c>
      <c r="F40" s="15">
        <f>IFERROR(INDEX(MitAll,$Z40,$Y40+1+F$4-Settings!$C$7),"")</f>
        <v/>
      </c>
      <c r="G40" s="16">
        <f>IFERROR(INDEX(MitAll,$Z40,$Y40+1+G$4-Settings!$C$7),"")</f>
        <v/>
      </c>
      <c r="H40" s="16">
        <f>IFERROR(INDEX(MitAll,$Z40,$Y40+1+H$4-Settings!$C$7),"")</f>
        <v/>
      </c>
      <c r="I40" s="16">
        <f>IFERROR(INDEX(MitAll,$Z40,$Y40+1+I$4-Settings!$C$7),"")</f>
        <v/>
      </c>
      <c r="J40" s="16">
        <f>IFERROR(INDEX(MitAll,$Z40,$Y40+1+J$4-Settings!$C$7),"")</f>
        <v/>
      </c>
      <c r="K40" s="16">
        <f>IFERROR(INDEX(MitAll,$Z40,$Y40+1+K$4-Settings!$C$7),"")</f>
        <v/>
      </c>
      <c r="L40" s="16">
        <f>IFERROR(INDEX(MitAll,$Z40,$Y40+1+L$4-Settings!$C$7),"")</f>
        <v/>
      </c>
      <c r="M40" s="16">
        <f>IFERROR(INDEX(MitAll,$Z40,$Y40+1+M$4-Settings!$C$7),"")</f>
        <v/>
      </c>
      <c r="N40" s="16">
        <f>IFERROR(INDEX(MitAll,$Z40,$Y40+1+N$4-Settings!$C$7),"")</f>
        <v/>
      </c>
      <c r="O40" s="16">
        <f>IFERROR(INDEX(MitAll,$Z40,$Y40+1+O$4-Settings!$C$7),"")</f>
        <v/>
      </c>
      <c r="P40" s="16">
        <f>IFERROR(INDEX(MitAll,$Z40,$Y40+1+P$4-Settings!$C$7),"")</f>
        <v/>
      </c>
      <c r="Q40" s="16">
        <f>IFERROR(INDEX(MitAll,$Z40,$Y40+1+Q$4-Settings!$C$7),"")</f>
        <v/>
      </c>
      <c r="R40" s="16">
        <f>IFERROR(INDEX(MitAll,$Z40,$Y40+1+R$4-Settings!$C$7),"")</f>
        <v/>
      </c>
      <c r="S40" s="16">
        <f>IFERROR(INDEX(MitAll,$Z40,$Y40+1+S$4-Settings!$C$7),"")</f>
        <v/>
      </c>
      <c r="T40" s="16">
        <f>IFERROR(INDEX(MitAll,$Z40,$Y40+1+T$4-Settings!$C$7),"")</f>
        <v/>
      </c>
      <c r="U40" s="16">
        <f>IFERROR(INDEX(MitAll,$Z40,$Y40+1+U$4-Settings!$C$7),"")</f>
        <v/>
      </c>
      <c r="V40" s="16">
        <f>IFERROR(INDEX(MitAll,$Z40,$Y40+1+V$4-Settings!$C$7),"")</f>
        <v/>
      </c>
      <c r="W40" s="16">
        <f>IFERROR(INDEX(MitAll,$Z40,$Y40+1+W$4-Settings!$C$7),"")</f>
        <v/>
      </c>
      <c r="X40" s="16">
        <f>IFERROR(INDEX(MitAll,$Z40,$Y40+1+X$4-Settings!$C$7),"")</f>
        <v/>
      </c>
      <c r="Y40" s="10">
        <f>MATCH($E40,MitScen,0)</f>
        <v/>
      </c>
      <c r="Z40" s="10">
        <f>MATCH($A40,INDEX(MitAll,0,$Y40),0)</f>
        <v/>
      </c>
    </row>
    <row r="41">
      <c r="A41" s="11">
        <f>LOWER(Settings!$C$4)&amp;"."&amp;$B41&amp;"."&amp;$E41</f>
        <v/>
      </c>
      <c r="B41" s="21" t="inlineStr">
        <is>
          <t>mit.gncav</t>
        </is>
      </c>
      <c r="C41" s="14">
        <f>IFERROR(INDEX(MitDesc,$Z41),"code not found")</f>
        <v/>
      </c>
      <c r="D41" s="14">
        <f>IFERROR(INDEX(MitUnit,$Z41),"")</f>
        <v/>
      </c>
      <c r="E41" s="10">
        <f>E40</f>
        <v/>
      </c>
      <c r="F41" s="15">
        <f>IFERROR(INDEX(MitAll,$Z41,$Y41+1+F$4-Settings!$C$7),"")</f>
        <v/>
      </c>
      <c r="G41" s="16">
        <f>IFERROR(INDEX(MitAll,$Z41,$Y41+1+G$4-Settings!$C$7),"")</f>
        <v/>
      </c>
      <c r="H41" s="16">
        <f>IFERROR(INDEX(MitAll,$Z41,$Y41+1+H$4-Settings!$C$7),"")</f>
        <v/>
      </c>
      <c r="I41" s="16">
        <f>IFERROR(INDEX(MitAll,$Z41,$Y41+1+I$4-Settings!$C$7),"")</f>
        <v/>
      </c>
      <c r="J41" s="16">
        <f>IFERROR(INDEX(MitAll,$Z41,$Y41+1+J$4-Settings!$C$7),"")</f>
        <v/>
      </c>
      <c r="K41" s="16">
        <f>IFERROR(INDEX(MitAll,$Z41,$Y41+1+K$4-Settings!$C$7),"")</f>
        <v/>
      </c>
      <c r="L41" s="16">
        <f>IFERROR(INDEX(MitAll,$Z41,$Y41+1+L$4-Settings!$C$7),"")</f>
        <v/>
      </c>
      <c r="M41" s="16">
        <f>IFERROR(INDEX(MitAll,$Z41,$Y41+1+M$4-Settings!$C$7),"")</f>
        <v/>
      </c>
      <c r="N41" s="16">
        <f>IFERROR(INDEX(MitAll,$Z41,$Y41+1+N$4-Settings!$C$7),"")</f>
        <v/>
      </c>
      <c r="O41" s="16">
        <f>IFERROR(INDEX(MitAll,$Z41,$Y41+1+O$4-Settings!$C$7),"")</f>
        <v/>
      </c>
      <c r="P41" s="16">
        <f>IFERROR(INDEX(MitAll,$Z41,$Y41+1+P$4-Settings!$C$7),"")</f>
        <v/>
      </c>
      <c r="Q41" s="16">
        <f>IFERROR(INDEX(MitAll,$Z41,$Y41+1+Q$4-Settings!$C$7),"")</f>
        <v/>
      </c>
      <c r="R41" s="16">
        <f>IFERROR(INDEX(MitAll,$Z41,$Y41+1+R$4-Settings!$C$7),"")</f>
        <v/>
      </c>
      <c r="S41" s="16">
        <f>IFERROR(INDEX(MitAll,$Z41,$Y41+1+S$4-Settings!$C$7),"")</f>
        <v/>
      </c>
      <c r="T41" s="16">
        <f>IFERROR(INDEX(MitAll,$Z41,$Y41+1+T$4-Settings!$C$7),"")</f>
        <v/>
      </c>
      <c r="U41" s="16">
        <f>IFERROR(INDEX(MitAll,$Z41,$Y41+1+U$4-Settings!$C$7),"")</f>
        <v/>
      </c>
      <c r="V41" s="16">
        <f>IFERROR(INDEX(MitAll,$Z41,$Y41+1+V$4-Settings!$C$7),"")</f>
        <v/>
      </c>
      <c r="W41" s="16">
        <f>IFERROR(INDEX(MitAll,$Z41,$Y41+1+W$4-Settings!$C$7),"")</f>
        <v/>
      </c>
      <c r="X41" s="16">
        <f>IFERROR(INDEX(MitAll,$Z41,$Y41+1+X$4-Settings!$C$7),"")</f>
        <v/>
      </c>
      <c r="Y41" s="10">
        <f>MATCH($E41,MitScen,0)</f>
        <v/>
      </c>
      <c r="Z41" s="10">
        <f>MATCH($A41,INDEX(MitAll,0,$Y41),0)</f>
        <v/>
      </c>
    </row>
    <row r="42">
      <c r="A42" s="11">
        <f>LOWER(Settings!$C$4)&amp;"."&amp;$B42&amp;"."&amp;$E42</f>
        <v/>
      </c>
      <c r="B42" s="21" t="inlineStr">
        <is>
          <t>mit.co2.pow.all.e</t>
        </is>
      </c>
      <c r="C42" s="14">
        <f>IFERROR(INDEX(MitDesc,$Z42),"code not found")</f>
        <v/>
      </c>
      <c r="D42" s="14">
        <f>IFERROR(INDEX(MitUnit,$Z42),"")</f>
        <v/>
      </c>
      <c r="E42" s="10">
        <f>E41</f>
        <v/>
      </c>
      <c r="F42" s="39">
        <f>IFERROR(INDEX(MitAll,$Z42,$Y42+1+F$4-Settings!$C$7),"")</f>
        <v/>
      </c>
      <c r="G42" s="40">
        <f>IFERROR(INDEX(MitAll,$Z42,$Y42+1+G$4-Settings!$C$7),"")</f>
        <v/>
      </c>
      <c r="H42" s="40">
        <f>IFERROR(INDEX(MitAll,$Z42,$Y42+1+H$4-Settings!$C$7),"")</f>
        <v/>
      </c>
      <c r="I42" s="40">
        <f>IFERROR(INDEX(MitAll,$Z42,$Y42+1+I$4-Settings!$C$7),"")</f>
        <v/>
      </c>
      <c r="J42" s="40">
        <f>IFERROR(INDEX(MitAll,$Z42,$Y42+1+J$4-Settings!$C$7),"")</f>
        <v/>
      </c>
      <c r="K42" s="40">
        <f>IFERROR(INDEX(MitAll,$Z42,$Y42+1+K$4-Settings!$C$7),"")</f>
        <v/>
      </c>
      <c r="L42" s="40">
        <f>IFERROR(INDEX(MitAll,$Z42,$Y42+1+L$4-Settings!$C$7),"")</f>
        <v/>
      </c>
      <c r="M42" s="40">
        <f>IFERROR(INDEX(MitAll,$Z42,$Y42+1+M$4-Settings!$C$7),"")</f>
        <v/>
      </c>
      <c r="N42" s="40">
        <f>IFERROR(INDEX(MitAll,$Z42,$Y42+1+N$4-Settings!$C$7),"")</f>
        <v/>
      </c>
      <c r="O42" s="40">
        <f>IFERROR(INDEX(MitAll,$Z42,$Y42+1+O$4-Settings!$C$7),"")</f>
        <v/>
      </c>
      <c r="P42" s="40">
        <f>IFERROR(INDEX(MitAll,$Z42,$Y42+1+P$4-Settings!$C$7),"")</f>
        <v/>
      </c>
      <c r="Q42" s="40">
        <f>IFERROR(INDEX(MitAll,$Z42,$Y42+1+Q$4-Settings!$C$7),"")</f>
        <v/>
      </c>
      <c r="R42" s="40">
        <f>IFERROR(INDEX(MitAll,$Z42,$Y42+1+R$4-Settings!$C$7),"")</f>
        <v/>
      </c>
      <c r="S42" s="40">
        <f>IFERROR(INDEX(MitAll,$Z42,$Y42+1+S$4-Settings!$C$7),"")</f>
        <v/>
      </c>
      <c r="T42" s="40">
        <f>IFERROR(INDEX(MitAll,$Z42,$Y42+1+T$4-Settings!$C$7),"")</f>
        <v/>
      </c>
      <c r="U42" s="40">
        <f>IFERROR(INDEX(MitAll,$Z42,$Y42+1+U$4-Settings!$C$7),"")</f>
        <v/>
      </c>
      <c r="V42" s="40">
        <f>IFERROR(INDEX(MitAll,$Z42,$Y42+1+V$4-Settings!$C$7),"")</f>
        <v/>
      </c>
      <c r="W42" s="40">
        <f>IFERROR(INDEX(MitAll,$Z42,$Y42+1+W$4-Settings!$C$7),"")</f>
        <v/>
      </c>
      <c r="X42" s="40">
        <f>IFERROR(INDEX(MitAll,$Z42,$Y42+1+X$4-Settings!$C$7),"")</f>
        <v/>
      </c>
      <c r="Y42" s="10">
        <f>MATCH($E42,MitScen,0)</f>
        <v/>
      </c>
      <c r="Z42" s="10">
        <f>MATCH($A42,INDEX(MitAll,0,$Y42),0)</f>
        <v/>
      </c>
    </row>
    <row r="43">
      <c r="A43" s="11">
        <f>LOWER(Settings!$C$4)&amp;"."&amp;$B43&amp;"."&amp;$E43</f>
        <v/>
      </c>
      <c r="B43" s="21" t="inlineStr">
        <is>
          <t>mit.gtot</t>
        </is>
      </c>
      <c r="C43" s="14">
        <f>IFERROR(INDEX(MitDesc,$Z43),"code not found")</f>
        <v/>
      </c>
      <c r="D43" s="14">
        <f>IFERROR(INDEX(MitUnit,$Z43),"")</f>
        <v/>
      </c>
      <c r="E43" s="10">
        <f>E42</f>
        <v/>
      </c>
      <c r="F43" s="42">
        <f>IFERROR(INDEX(MitAll,$Z43,$Y43+1+F$4-Settings!$C$7),"")</f>
        <v/>
      </c>
      <c r="G43" s="43">
        <f>IFERROR(INDEX(MitAll,$Z43,$Y43+1+G$4-Settings!$C$7),"")</f>
        <v/>
      </c>
      <c r="H43" s="43">
        <f>IFERROR(INDEX(MitAll,$Z43,$Y43+1+H$4-Settings!$C$7),"")</f>
        <v/>
      </c>
      <c r="I43" s="43">
        <f>IFERROR(INDEX(MitAll,$Z43,$Y43+1+I$4-Settings!$C$7),"")</f>
        <v/>
      </c>
      <c r="J43" s="43">
        <f>IFERROR(INDEX(MitAll,$Z43,$Y43+1+J$4-Settings!$C$7),"")</f>
        <v/>
      </c>
      <c r="K43" s="43">
        <f>IFERROR(INDEX(MitAll,$Z43,$Y43+1+K$4-Settings!$C$7),"")</f>
        <v/>
      </c>
      <c r="L43" s="43">
        <f>IFERROR(INDEX(MitAll,$Z43,$Y43+1+L$4-Settings!$C$7),"")</f>
        <v/>
      </c>
      <c r="M43" s="43">
        <f>IFERROR(INDEX(MitAll,$Z43,$Y43+1+M$4-Settings!$C$7),"")</f>
        <v/>
      </c>
      <c r="N43" s="43">
        <f>IFERROR(INDEX(MitAll,$Z43,$Y43+1+N$4-Settings!$C$7),"")</f>
        <v/>
      </c>
      <c r="O43" s="43">
        <f>IFERROR(INDEX(MitAll,$Z43,$Y43+1+O$4-Settings!$C$7),"")</f>
        <v/>
      </c>
      <c r="P43" s="43">
        <f>IFERROR(INDEX(MitAll,$Z43,$Y43+1+P$4-Settings!$C$7),"")</f>
        <v/>
      </c>
      <c r="Q43" s="43">
        <f>IFERROR(INDEX(MitAll,$Z43,$Y43+1+Q$4-Settings!$C$7),"")</f>
        <v/>
      </c>
      <c r="R43" s="43">
        <f>IFERROR(INDEX(MitAll,$Z43,$Y43+1+R$4-Settings!$C$7),"")</f>
        <v/>
      </c>
      <c r="S43" s="43">
        <f>IFERROR(INDEX(MitAll,$Z43,$Y43+1+S$4-Settings!$C$7),"")</f>
        <v/>
      </c>
      <c r="T43" s="43">
        <f>IFERROR(INDEX(MitAll,$Z43,$Y43+1+T$4-Settings!$C$7),"")</f>
        <v/>
      </c>
      <c r="U43" s="43">
        <f>IFERROR(INDEX(MitAll,$Z43,$Y43+1+U$4-Settings!$C$7),"")</f>
        <v/>
      </c>
      <c r="V43" s="43">
        <f>IFERROR(INDEX(MitAll,$Z43,$Y43+1+V$4-Settings!$C$7),"")</f>
        <v/>
      </c>
      <c r="W43" s="43">
        <f>IFERROR(INDEX(MitAll,$Z43,$Y43+1+W$4-Settings!$C$7),"")</f>
        <v/>
      </c>
      <c r="X43" s="43">
        <f>IFERROR(INDEX(MitAll,$Z43,$Y43+1+X$4-Settings!$C$7),"")</f>
        <v/>
      </c>
      <c r="Y43" s="10">
        <f>MATCH($E43,MitScen,0)</f>
        <v/>
      </c>
      <c r="Z43" s="10">
        <f>MATCH($A43,INDEX(MitAll,0,$Y43),0)</f>
        <v/>
      </c>
    </row>
    <row r="44">
      <c r="A44" s="11">
        <f>LOWER(Settings!$C$4)&amp;"."&amp;$B44&amp;"."&amp;$E44</f>
        <v/>
      </c>
      <c r="B44" s="21" t="inlineStr">
        <is>
          <t>mit.vre</t>
        </is>
      </c>
      <c r="C44" s="14">
        <f>IFERROR(INDEX(MitDesc,$Z44),"code not found")</f>
        <v/>
      </c>
      <c r="D44" s="14">
        <f>IFERROR(INDEX(MitUnit,$Z44),"")</f>
        <v/>
      </c>
      <c r="E44" s="10">
        <f>E43</f>
        <v/>
      </c>
      <c r="F44" s="12">
        <f>IFERROR(INDEX(MitAll,$Z44,$Y44+1+F$4-Settings!$C$7),"")</f>
        <v/>
      </c>
      <c r="G44" s="13">
        <f>IFERROR(INDEX(MitAll,$Z44,$Y44+1+G$4-Settings!$C$7),"")</f>
        <v/>
      </c>
      <c r="H44" s="13">
        <f>IFERROR(INDEX(MitAll,$Z44,$Y44+1+H$4-Settings!$C$7),"")</f>
        <v/>
      </c>
      <c r="I44" s="13">
        <f>IFERROR(INDEX(MitAll,$Z44,$Y44+1+I$4-Settings!$C$7),"")</f>
        <v/>
      </c>
      <c r="J44" s="13">
        <f>IFERROR(INDEX(MitAll,$Z44,$Y44+1+J$4-Settings!$C$7),"")</f>
        <v/>
      </c>
      <c r="K44" s="13">
        <f>IFERROR(INDEX(MitAll,$Z44,$Y44+1+K$4-Settings!$C$7),"")</f>
        <v/>
      </c>
      <c r="L44" s="13">
        <f>IFERROR(INDEX(MitAll,$Z44,$Y44+1+L$4-Settings!$C$7),"")</f>
        <v/>
      </c>
      <c r="M44" s="13">
        <f>IFERROR(INDEX(MitAll,$Z44,$Y44+1+M$4-Settings!$C$7),"")</f>
        <v/>
      </c>
      <c r="N44" s="13">
        <f>IFERROR(INDEX(MitAll,$Z44,$Y44+1+N$4-Settings!$C$7),"")</f>
        <v/>
      </c>
      <c r="O44" s="13">
        <f>IFERROR(INDEX(MitAll,$Z44,$Y44+1+O$4-Settings!$C$7),"")</f>
        <v/>
      </c>
      <c r="P44" s="13">
        <f>IFERROR(INDEX(MitAll,$Z44,$Y44+1+P$4-Settings!$C$7),"")</f>
        <v/>
      </c>
      <c r="Q44" s="13">
        <f>IFERROR(INDEX(MitAll,$Z44,$Y44+1+Q$4-Settings!$C$7),"")</f>
        <v/>
      </c>
      <c r="R44" s="13">
        <f>IFERROR(INDEX(MitAll,$Z44,$Y44+1+R$4-Settings!$C$7),"")</f>
        <v/>
      </c>
      <c r="S44" s="13">
        <f>IFERROR(INDEX(MitAll,$Z44,$Y44+1+S$4-Settings!$C$7),"")</f>
        <v/>
      </c>
      <c r="T44" s="13">
        <f>IFERROR(INDEX(MitAll,$Z44,$Y44+1+T$4-Settings!$C$7),"")</f>
        <v/>
      </c>
      <c r="U44" s="13">
        <f>IFERROR(INDEX(MitAll,$Z44,$Y44+1+U$4-Settings!$C$7),"")</f>
        <v/>
      </c>
      <c r="V44" s="13">
        <f>IFERROR(INDEX(MitAll,$Z44,$Y44+1+V$4-Settings!$C$7),"")</f>
        <v/>
      </c>
      <c r="W44" s="13">
        <f>IFERROR(INDEX(MitAll,$Z44,$Y44+1+W$4-Settings!$C$7),"")</f>
        <v/>
      </c>
      <c r="X44" s="13">
        <f>IFERROR(INDEX(MitAll,$Z44,$Y44+1+X$4-Settings!$C$7),"")</f>
        <v/>
      </c>
      <c r="Y44" s="10">
        <f>MATCH($E44,MitScen,0)</f>
        <v/>
      </c>
      <c r="Z44" s="10">
        <f>MATCH($A44,INDEX(MitAll,0,$Y44),0)</f>
        <v/>
      </c>
    </row>
    <row r="45">
      <c r="A45" s="11">
        <f>LOWER(Settings!$C$4)&amp;"."&amp;$B45&amp;"."&amp;$E45</f>
        <v/>
      </c>
      <c r="B45" s="21" t="inlineStr">
        <is>
          <t>mit.shr.pow.nga</t>
        </is>
      </c>
      <c r="C45" s="14">
        <f>IFERROR(INDEX(MitDesc,$Z45),"code not found")</f>
        <v/>
      </c>
      <c r="D45" s="14">
        <f>IFERROR(INDEX(MitUnit,$Z45),"")</f>
        <v/>
      </c>
      <c r="E45" s="10">
        <f>E44</f>
        <v/>
      </c>
      <c r="F45" s="12">
        <f>IFERROR(INDEX(MitAll,$Z45,$Y45+1+F$4-Settings!$C$7),"")</f>
        <v/>
      </c>
      <c r="G45" s="13">
        <f>IFERROR(INDEX(MitAll,$Z45,$Y45+1+G$4-Settings!$C$7),"")</f>
        <v/>
      </c>
      <c r="H45" s="13">
        <f>IFERROR(INDEX(MitAll,$Z45,$Y45+1+H$4-Settings!$C$7),"")</f>
        <v/>
      </c>
      <c r="I45" s="13">
        <f>IFERROR(INDEX(MitAll,$Z45,$Y45+1+I$4-Settings!$C$7),"")</f>
        <v/>
      </c>
      <c r="J45" s="13">
        <f>IFERROR(INDEX(MitAll,$Z45,$Y45+1+J$4-Settings!$C$7),"")</f>
        <v/>
      </c>
      <c r="K45" s="13">
        <f>IFERROR(INDEX(MitAll,$Z45,$Y45+1+K$4-Settings!$C$7),"")</f>
        <v/>
      </c>
      <c r="L45" s="13">
        <f>IFERROR(INDEX(MitAll,$Z45,$Y45+1+L$4-Settings!$C$7),"")</f>
        <v/>
      </c>
      <c r="M45" s="13">
        <f>IFERROR(INDEX(MitAll,$Z45,$Y45+1+M$4-Settings!$C$7),"")</f>
        <v/>
      </c>
      <c r="N45" s="13">
        <f>IFERROR(INDEX(MitAll,$Z45,$Y45+1+N$4-Settings!$C$7),"")</f>
        <v/>
      </c>
      <c r="O45" s="13">
        <f>IFERROR(INDEX(MitAll,$Z45,$Y45+1+O$4-Settings!$C$7),"")</f>
        <v/>
      </c>
      <c r="P45" s="13">
        <f>IFERROR(INDEX(MitAll,$Z45,$Y45+1+P$4-Settings!$C$7),"")</f>
        <v/>
      </c>
      <c r="Q45" s="13">
        <f>IFERROR(INDEX(MitAll,$Z45,$Y45+1+Q$4-Settings!$C$7),"")</f>
        <v/>
      </c>
      <c r="R45" s="13">
        <f>IFERROR(INDEX(MitAll,$Z45,$Y45+1+R$4-Settings!$C$7),"")</f>
        <v/>
      </c>
      <c r="S45" s="13">
        <f>IFERROR(INDEX(MitAll,$Z45,$Y45+1+S$4-Settings!$C$7),"")</f>
        <v/>
      </c>
      <c r="T45" s="13">
        <f>IFERROR(INDEX(MitAll,$Z45,$Y45+1+T$4-Settings!$C$7),"")</f>
        <v/>
      </c>
      <c r="U45" s="13">
        <f>IFERROR(INDEX(MitAll,$Z45,$Y45+1+U$4-Settings!$C$7),"")</f>
        <v/>
      </c>
      <c r="V45" s="13">
        <f>IFERROR(INDEX(MitAll,$Z45,$Y45+1+V$4-Settings!$C$7),"")</f>
        <v/>
      </c>
      <c r="W45" s="13">
        <f>IFERROR(INDEX(MitAll,$Z45,$Y45+1+W$4-Settings!$C$7),"")</f>
        <v/>
      </c>
      <c r="X45" s="13">
        <f>IFERROR(INDEX(MitAll,$Z45,$Y45+1+X$4-Settings!$C$7),"")</f>
        <v/>
      </c>
      <c r="Y45" s="10">
        <f>MATCH($E45,MitScen,0)</f>
        <v/>
      </c>
      <c r="Z45" s="10">
        <f>MATCH($A45,INDEX(MitAll,0,$Y45),0)</f>
        <v/>
      </c>
    </row>
    <row r="46">
      <c r="A46" s="11">
        <f>LOWER(Settings!$C$4)&amp;"."&amp;$B46&amp;"."&amp;$E46</f>
        <v/>
      </c>
      <c r="B46" s="21" t="inlineStr">
        <is>
          <t>mit.usdtot</t>
        </is>
      </c>
      <c r="C46" s="14">
        <f>IFERROR(INDEX(MitDesc,$Z46),"code not found")</f>
        <v/>
      </c>
      <c r="D46" s="14">
        <f>IFERROR(INDEX(MitUnit,$Z46),"")</f>
        <v/>
      </c>
      <c r="E46" s="10">
        <f>E45</f>
        <v/>
      </c>
      <c r="F46" s="42">
        <f>IFERROR(INDEX(MitAll,$Z46,$Y46+1+F$4-Settings!$C$7),"")</f>
        <v/>
      </c>
      <c r="G46" s="43">
        <f>IFERROR(INDEX(MitAll,$Z46,$Y46+1+G$4-Settings!$C$7),"")</f>
        <v/>
      </c>
      <c r="H46" s="43">
        <f>IFERROR(INDEX(MitAll,$Z46,$Y46+1+H$4-Settings!$C$7),"")</f>
        <v/>
      </c>
      <c r="I46" s="43">
        <f>IFERROR(INDEX(MitAll,$Z46,$Y46+1+I$4-Settings!$C$7),"")</f>
        <v/>
      </c>
      <c r="J46" s="43">
        <f>IFERROR(INDEX(MitAll,$Z46,$Y46+1+J$4-Settings!$C$7),"")</f>
        <v/>
      </c>
      <c r="K46" s="43">
        <f>IFERROR(INDEX(MitAll,$Z46,$Y46+1+K$4-Settings!$C$7),"")</f>
        <v/>
      </c>
      <c r="L46" s="43">
        <f>IFERROR(INDEX(MitAll,$Z46,$Y46+1+L$4-Settings!$C$7),"")</f>
        <v/>
      </c>
      <c r="M46" s="43">
        <f>IFERROR(INDEX(MitAll,$Z46,$Y46+1+M$4-Settings!$C$7),"")</f>
        <v/>
      </c>
      <c r="N46" s="43">
        <f>IFERROR(INDEX(MitAll,$Z46,$Y46+1+N$4-Settings!$C$7),"")</f>
        <v/>
      </c>
      <c r="O46" s="43">
        <f>IFERROR(INDEX(MitAll,$Z46,$Y46+1+O$4-Settings!$C$7),"")</f>
        <v/>
      </c>
      <c r="P46" s="43">
        <f>IFERROR(INDEX(MitAll,$Z46,$Y46+1+P$4-Settings!$C$7),"")</f>
        <v/>
      </c>
      <c r="Q46" s="43">
        <f>IFERROR(INDEX(MitAll,$Z46,$Y46+1+Q$4-Settings!$C$7),"")</f>
        <v/>
      </c>
      <c r="R46" s="43">
        <f>IFERROR(INDEX(MitAll,$Z46,$Y46+1+R$4-Settings!$C$7),"")</f>
        <v/>
      </c>
      <c r="S46" s="43">
        <f>IFERROR(INDEX(MitAll,$Z46,$Y46+1+S$4-Settings!$C$7),"")</f>
        <v/>
      </c>
      <c r="T46" s="43">
        <f>IFERROR(INDEX(MitAll,$Z46,$Y46+1+T$4-Settings!$C$7),"")</f>
        <v/>
      </c>
      <c r="U46" s="43">
        <f>IFERROR(INDEX(MitAll,$Z46,$Y46+1+U$4-Settings!$C$7),"")</f>
        <v/>
      </c>
      <c r="V46" s="43">
        <f>IFERROR(INDEX(MitAll,$Z46,$Y46+1+V$4-Settings!$C$7),"")</f>
        <v/>
      </c>
      <c r="W46" s="43">
        <f>IFERROR(INDEX(MitAll,$Z46,$Y46+1+W$4-Settings!$C$7),"")</f>
        <v/>
      </c>
      <c r="X46" s="43">
        <f>IFERROR(INDEX(MitAll,$Z46,$Y46+1+X$4-Settings!$C$7),"")</f>
        <v/>
      </c>
      <c r="Y46" s="10">
        <f>MATCH($E46,MitScen,0)</f>
        <v/>
      </c>
      <c r="Z46" s="10">
        <f>MATCH($A46,INDEX(MitAll,0,$Y46),0)</f>
        <v/>
      </c>
    </row>
    <row r="47">
      <c r="A47" s="11">
        <f>LOWER(Settings!$C$4)&amp;"."&amp;$B47&amp;"."&amp;$E47</f>
        <v/>
      </c>
      <c r="B47" s="21" t="inlineStr">
        <is>
          <t>mit.demtot</t>
        </is>
      </c>
      <c r="C47" s="14">
        <f>IFERROR(INDEX(MitDesc,$Z47),"code not found")</f>
        <v/>
      </c>
      <c r="D47" s="14">
        <f>IFERROR(INDEX(MitUnit,$Z47),"")</f>
        <v/>
      </c>
      <c r="E47" s="10">
        <f>E46</f>
        <v/>
      </c>
      <c r="F47" s="42">
        <f>IFERROR(INDEX(MitAll,$Z47,$Y47+1+F$4-Settings!$C$7),"")</f>
        <v/>
      </c>
      <c r="G47" s="43">
        <f>IFERROR(INDEX(MitAll,$Z47,$Y47+1+G$4-Settings!$C$7),"")</f>
        <v/>
      </c>
      <c r="H47" s="43">
        <f>IFERROR(INDEX(MitAll,$Z47,$Y47+1+H$4-Settings!$C$7),"")</f>
        <v/>
      </c>
      <c r="I47" s="43">
        <f>IFERROR(INDEX(MitAll,$Z47,$Y47+1+I$4-Settings!$C$7),"")</f>
        <v/>
      </c>
      <c r="J47" s="43">
        <f>IFERROR(INDEX(MitAll,$Z47,$Y47+1+J$4-Settings!$C$7),"")</f>
        <v/>
      </c>
      <c r="K47" s="43">
        <f>IFERROR(INDEX(MitAll,$Z47,$Y47+1+K$4-Settings!$C$7),"")</f>
        <v/>
      </c>
      <c r="L47" s="43">
        <f>IFERROR(INDEX(MitAll,$Z47,$Y47+1+L$4-Settings!$C$7),"")</f>
        <v/>
      </c>
      <c r="M47" s="43">
        <f>IFERROR(INDEX(MitAll,$Z47,$Y47+1+M$4-Settings!$C$7),"")</f>
        <v/>
      </c>
      <c r="N47" s="43">
        <f>IFERROR(INDEX(MitAll,$Z47,$Y47+1+N$4-Settings!$C$7),"")</f>
        <v/>
      </c>
      <c r="O47" s="43">
        <f>IFERROR(INDEX(MitAll,$Z47,$Y47+1+O$4-Settings!$C$7),"")</f>
        <v/>
      </c>
      <c r="P47" s="43">
        <f>IFERROR(INDEX(MitAll,$Z47,$Y47+1+P$4-Settings!$C$7),"")</f>
        <v/>
      </c>
      <c r="Q47" s="43">
        <f>IFERROR(INDEX(MitAll,$Z47,$Y47+1+Q$4-Settings!$C$7),"")</f>
        <v/>
      </c>
      <c r="R47" s="43">
        <f>IFERROR(INDEX(MitAll,$Z47,$Y47+1+R$4-Settings!$C$7),"")</f>
        <v/>
      </c>
      <c r="S47" s="43">
        <f>IFERROR(INDEX(MitAll,$Z47,$Y47+1+S$4-Settings!$C$7),"")</f>
        <v/>
      </c>
      <c r="T47" s="43">
        <f>IFERROR(INDEX(MitAll,$Z47,$Y47+1+T$4-Settings!$C$7),"")</f>
        <v/>
      </c>
      <c r="U47" s="43">
        <f>IFERROR(INDEX(MitAll,$Z47,$Y47+1+U$4-Settings!$C$7),"")</f>
        <v/>
      </c>
      <c r="V47" s="43">
        <f>IFERROR(INDEX(MitAll,$Z47,$Y47+1+V$4-Settings!$C$7),"")</f>
        <v/>
      </c>
      <c r="W47" s="43">
        <f>IFERROR(INDEX(MitAll,$Z47,$Y47+1+W$4-Settings!$C$7),"")</f>
        <v/>
      </c>
      <c r="X47" s="43">
        <f>IFERROR(INDEX(MitAll,$Z47,$Y47+1+X$4-Settings!$C$7),"")</f>
        <v/>
      </c>
      <c r="Y47" s="10">
        <f>MATCH($E47,MitScen,0)</f>
        <v/>
      </c>
      <c r="Z47" s="10">
        <f>MATCH($A47,INDEX(MitAll,0,$Y47),0)</f>
        <v/>
      </c>
    </row>
    <row r="48">
      <c r="A48" s="11">
        <f>LOWER(Settings!$C$4)&amp;"."&amp;$B48&amp;"."&amp;$E48</f>
        <v/>
      </c>
      <c r="B48" s="21" t="inlineStr">
        <is>
          <t>mit.eldem.tra.ecy.e</t>
        </is>
      </c>
      <c r="C48" s="14">
        <f>IFERROR(INDEX(MitDesc,$Z48),"code not found")</f>
        <v/>
      </c>
      <c r="D48" s="14">
        <f>IFERROR(INDEX(MitUnit,$Z48),"")</f>
        <v/>
      </c>
      <c r="E48" s="10">
        <f>E47</f>
        <v/>
      </c>
      <c r="F48" s="42">
        <f>IFERROR(INDEX(MitAll,$Z48,$Y48+1+F$4-Settings!$C$7),"")</f>
        <v/>
      </c>
      <c r="G48" s="43">
        <f>IFERROR(INDEX(MitAll,$Z48,$Y48+1+G$4-Settings!$C$7),"")</f>
        <v/>
      </c>
      <c r="H48" s="43">
        <f>IFERROR(INDEX(MitAll,$Z48,$Y48+1+H$4-Settings!$C$7),"")</f>
        <v/>
      </c>
      <c r="I48" s="43">
        <f>IFERROR(INDEX(MitAll,$Z48,$Y48+1+I$4-Settings!$C$7),"")</f>
        <v/>
      </c>
      <c r="J48" s="43">
        <f>IFERROR(INDEX(MitAll,$Z48,$Y48+1+J$4-Settings!$C$7),"")</f>
        <v/>
      </c>
      <c r="K48" s="43">
        <f>IFERROR(INDEX(MitAll,$Z48,$Y48+1+K$4-Settings!$C$7),"")</f>
        <v/>
      </c>
      <c r="L48" s="43">
        <f>IFERROR(INDEX(MitAll,$Z48,$Y48+1+L$4-Settings!$C$7),"")</f>
        <v/>
      </c>
      <c r="M48" s="43">
        <f>IFERROR(INDEX(MitAll,$Z48,$Y48+1+M$4-Settings!$C$7),"")</f>
        <v/>
      </c>
      <c r="N48" s="43">
        <f>IFERROR(INDEX(MitAll,$Z48,$Y48+1+N$4-Settings!$C$7),"")</f>
        <v/>
      </c>
      <c r="O48" s="43">
        <f>IFERROR(INDEX(MitAll,$Z48,$Y48+1+O$4-Settings!$C$7),"")</f>
        <v/>
      </c>
      <c r="P48" s="43">
        <f>IFERROR(INDEX(MitAll,$Z48,$Y48+1+P$4-Settings!$C$7),"")</f>
        <v/>
      </c>
      <c r="Q48" s="43">
        <f>IFERROR(INDEX(MitAll,$Z48,$Y48+1+Q$4-Settings!$C$7),"")</f>
        <v/>
      </c>
      <c r="R48" s="43">
        <f>IFERROR(INDEX(MitAll,$Z48,$Y48+1+R$4-Settings!$C$7),"")</f>
        <v/>
      </c>
      <c r="S48" s="43">
        <f>IFERROR(INDEX(MitAll,$Z48,$Y48+1+S$4-Settings!$C$7),"")</f>
        <v/>
      </c>
      <c r="T48" s="43">
        <f>IFERROR(INDEX(MitAll,$Z48,$Y48+1+T$4-Settings!$C$7),"")</f>
        <v/>
      </c>
      <c r="U48" s="43">
        <f>IFERROR(INDEX(MitAll,$Z48,$Y48+1+U$4-Settings!$C$7),"")</f>
        <v/>
      </c>
      <c r="V48" s="43">
        <f>IFERROR(INDEX(MitAll,$Z48,$Y48+1+V$4-Settings!$C$7),"")</f>
        <v/>
      </c>
      <c r="W48" s="43">
        <f>IFERROR(INDEX(MitAll,$Z48,$Y48+1+W$4-Settings!$C$7),"")</f>
        <v/>
      </c>
      <c r="X48" s="43">
        <f>IFERROR(INDEX(MitAll,$Z48,$Y48+1+X$4-Settings!$C$7),"")</f>
        <v/>
      </c>
      <c r="Y48" s="10">
        <f>MATCH($E48,MitScen,0)</f>
        <v/>
      </c>
      <c r="Z48" s="10">
        <f>MATCH($A48,INDEX(MitAll,0,$Y48),0)</f>
        <v/>
      </c>
    </row>
    <row r="49">
      <c r="A49" s="11">
        <f>LOWER(Settings!$C$4)&amp;"."&amp;$B49&amp;"."&amp;$E49</f>
        <v/>
      </c>
      <c r="B49" s="21" t="inlineStr">
        <is>
          <t>mit.eldem.bld.ecy.e</t>
        </is>
      </c>
      <c r="C49" s="14">
        <f>IFERROR(INDEX(MitDesc,$Z49),"code not found")</f>
        <v/>
      </c>
      <c r="D49" s="14">
        <f>IFERROR(INDEX(MitUnit,$Z49),"")</f>
        <v/>
      </c>
      <c r="E49" s="10">
        <f>E48</f>
        <v/>
      </c>
      <c r="F49" s="42">
        <f>IFERROR(INDEX(MitAll,$Z49,$Y49+1+F$4-Settings!$C$7),"")</f>
        <v/>
      </c>
      <c r="G49" s="43">
        <f>IFERROR(INDEX(MitAll,$Z49,$Y49+1+G$4-Settings!$C$7),"")</f>
        <v/>
      </c>
      <c r="H49" s="43">
        <f>IFERROR(INDEX(MitAll,$Z49,$Y49+1+H$4-Settings!$C$7),"")</f>
        <v/>
      </c>
      <c r="I49" s="43">
        <f>IFERROR(INDEX(MitAll,$Z49,$Y49+1+I$4-Settings!$C$7),"")</f>
        <v/>
      </c>
      <c r="J49" s="43">
        <f>IFERROR(INDEX(MitAll,$Z49,$Y49+1+J$4-Settings!$C$7),"")</f>
        <v/>
      </c>
      <c r="K49" s="43">
        <f>IFERROR(INDEX(MitAll,$Z49,$Y49+1+K$4-Settings!$C$7),"")</f>
        <v/>
      </c>
      <c r="L49" s="43">
        <f>IFERROR(INDEX(MitAll,$Z49,$Y49+1+L$4-Settings!$C$7),"")</f>
        <v/>
      </c>
      <c r="M49" s="43">
        <f>IFERROR(INDEX(MitAll,$Z49,$Y49+1+M$4-Settings!$C$7),"")</f>
        <v/>
      </c>
      <c r="N49" s="43">
        <f>IFERROR(INDEX(MitAll,$Z49,$Y49+1+N$4-Settings!$C$7),"")</f>
        <v/>
      </c>
      <c r="O49" s="43">
        <f>IFERROR(INDEX(MitAll,$Z49,$Y49+1+O$4-Settings!$C$7),"")</f>
        <v/>
      </c>
      <c r="P49" s="43">
        <f>IFERROR(INDEX(MitAll,$Z49,$Y49+1+P$4-Settings!$C$7),"")</f>
        <v/>
      </c>
      <c r="Q49" s="43">
        <f>IFERROR(INDEX(MitAll,$Z49,$Y49+1+Q$4-Settings!$C$7),"")</f>
        <v/>
      </c>
      <c r="R49" s="43">
        <f>IFERROR(INDEX(MitAll,$Z49,$Y49+1+R$4-Settings!$C$7),"")</f>
        <v/>
      </c>
      <c r="S49" s="43">
        <f>IFERROR(INDEX(MitAll,$Z49,$Y49+1+S$4-Settings!$C$7),"")</f>
        <v/>
      </c>
      <c r="T49" s="43">
        <f>IFERROR(INDEX(MitAll,$Z49,$Y49+1+T$4-Settings!$C$7),"")</f>
        <v/>
      </c>
      <c r="U49" s="43">
        <f>IFERROR(INDEX(MitAll,$Z49,$Y49+1+U$4-Settings!$C$7),"")</f>
        <v/>
      </c>
      <c r="V49" s="43">
        <f>IFERROR(INDEX(MitAll,$Z49,$Y49+1+V$4-Settings!$C$7),"")</f>
        <v/>
      </c>
      <c r="W49" s="43">
        <f>IFERROR(INDEX(MitAll,$Z49,$Y49+1+W$4-Settings!$C$7),"")</f>
        <v/>
      </c>
      <c r="X49" s="43">
        <f>IFERROR(INDEX(MitAll,$Z49,$Y49+1+X$4-Settings!$C$7),"")</f>
        <v/>
      </c>
      <c r="Y49" s="10">
        <f>MATCH($E49,MitScen,0)</f>
        <v/>
      </c>
      <c r="Z49" s="10">
        <f>MATCH($A49,INDEX(MitAll,0,$Y49),0)</f>
        <v/>
      </c>
    </row>
    <row r="50">
      <c r="A50" s="11">
        <f>LOWER(Settings!$C$4)&amp;"."&amp;$B50&amp;"."&amp;$E50</f>
        <v/>
      </c>
      <c r="B50" s="21" t="inlineStr">
        <is>
          <t>mit.eldem.ind.ecy.e</t>
        </is>
      </c>
      <c r="C50" s="14">
        <f>IFERROR(INDEX(MitDesc,$Z50),"code not found")</f>
        <v/>
      </c>
      <c r="D50" s="14">
        <f>IFERROR(INDEX(MitUnit,$Z50),"")</f>
        <v/>
      </c>
      <c r="E50" s="10">
        <f>E49</f>
        <v/>
      </c>
      <c r="F50" s="42">
        <f>IFERROR(INDEX(MitAll,$Z50,$Y50+1+F$4-Settings!$C$7),"")</f>
        <v/>
      </c>
      <c r="G50" s="43">
        <f>IFERROR(INDEX(MitAll,$Z50,$Y50+1+G$4-Settings!$C$7),"")</f>
        <v/>
      </c>
      <c r="H50" s="43">
        <f>IFERROR(INDEX(MitAll,$Z50,$Y50+1+H$4-Settings!$C$7),"")</f>
        <v/>
      </c>
      <c r="I50" s="43">
        <f>IFERROR(INDEX(MitAll,$Z50,$Y50+1+I$4-Settings!$C$7),"")</f>
        <v/>
      </c>
      <c r="J50" s="43">
        <f>IFERROR(INDEX(MitAll,$Z50,$Y50+1+J$4-Settings!$C$7),"")</f>
        <v/>
      </c>
      <c r="K50" s="43">
        <f>IFERROR(INDEX(MitAll,$Z50,$Y50+1+K$4-Settings!$C$7),"")</f>
        <v/>
      </c>
      <c r="L50" s="43">
        <f>IFERROR(INDEX(MitAll,$Z50,$Y50+1+L$4-Settings!$C$7),"")</f>
        <v/>
      </c>
      <c r="M50" s="43">
        <f>IFERROR(INDEX(MitAll,$Z50,$Y50+1+M$4-Settings!$C$7),"")</f>
        <v/>
      </c>
      <c r="N50" s="43">
        <f>IFERROR(INDEX(MitAll,$Z50,$Y50+1+N$4-Settings!$C$7),"")</f>
        <v/>
      </c>
      <c r="O50" s="43">
        <f>IFERROR(INDEX(MitAll,$Z50,$Y50+1+O$4-Settings!$C$7),"")</f>
        <v/>
      </c>
      <c r="P50" s="43">
        <f>IFERROR(INDEX(MitAll,$Z50,$Y50+1+P$4-Settings!$C$7),"")</f>
        <v/>
      </c>
      <c r="Q50" s="43">
        <f>IFERROR(INDEX(MitAll,$Z50,$Y50+1+Q$4-Settings!$C$7),"")</f>
        <v/>
      </c>
      <c r="R50" s="43">
        <f>IFERROR(INDEX(MitAll,$Z50,$Y50+1+R$4-Settings!$C$7),"")</f>
        <v/>
      </c>
      <c r="S50" s="43">
        <f>IFERROR(INDEX(MitAll,$Z50,$Y50+1+S$4-Settings!$C$7),"")</f>
        <v/>
      </c>
      <c r="T50" s="43">
        <f>IFERROR(INDEX(MitAll,$Z50,$Y50+1+T$4-Settings!$C$7),"")</f>
        <v/>
      </c>
      <c r="U50" s="43">
        <f>IFERROR(INDEX(MitAll,$Z50,$Y50+1+U$4-Settings!$C$7),"")</f>
        <v/>
      </c>
      <c r="V50" s="43">
        <f>IFERROR(INDEX(MitAll,$Z50,$Y50+1+V$4-Settings!$C$7),"")</f>
        <v/>
      </c>
      <c r="W50" s="43">
        <f>IFERROR(INDEX(MitAll,$Z50,$Y50+1+W$4-Settings!$C$7),"")</f>
        <v/>
      </c>
      <c r="X50" s="43">
        <f>IFERROR(INDEX(MitAll,$Z50,$Y50+1+X$4-Settings!$C$7),"")</f>
        <v/>
      </c>
      <c r="Y50" s="10">
        <f>MATCH($E50,MitScen,0)</f>
        <v/>
      </c>
      <c r="Z50" s="10">
        <f>MATCH($A50,INDEX(MitAll,0,$Y50),0)</f>
        <v/>
      </c>
    </row>
    <row r="51">
      <c r="A51" s="11">
        <f>LOWER(Settings!$C$4)&amp;"."&amp;$B51&amp;"."&amp;$E51</f>
        <v/>
      </c>
      <c r="B51" s="21" t="inlineStr">
        <is>
          <t>mit.eldem.oen.ecy.e</t>
        </is>
      </c>
      <c r="C51" s="14">
        <f>IFERROR(INDEX(MitDesc,$Z51),"code not found")</f>
        <v/>
      </c>
      <c r="D51" s="14">
        <f>IFERROR(INDEX(MitUnit,$Z51),"")</f>
        <v/>
      </c>
      <c r="E51" s="10">
        <f>E50</f>
        <v/>
      </c>
      <c r="F51" s="42">
        <f>IFERROR(INDEX(MitAll,$Z51,$Y51+1+F$4-Settings!$C$7),"")</f>
        <v/>
      </c>
      <c r="G51" s="43">
        <f>IFERROR(INDEX(MitAll,$Z51,$Y51+1+G$4-Settings!$C$7),"")</f>
        <v/>
      </c>
      <c r="H51" s="43">
        <f>IFERROR(INDEX(MitAll,$Z51,$Y51+1+H$4-Settings!$C$7),"")</f>
        <v/>
      </c>
      <c r="I51" s="43">
        <f>IFERROR(INDEX(MitAll,$Z51,$Y51+1+I$4-Settings!$C$7),"")</f>
        <v/>
      </c>
      <c r="J51" s="43">
        <f>IFERROR(INDEX(MitAll,$Z51,$Y51+1+J$4-Settings!$C$7),"")</f>
        <v/>
      </c>
      <c r="K51" s="43">
        <f>IFERROR(INDEX(MitAll,$Z51,$Y51+1+K$4-Settings!$C$7),"")</f>
        <v/>
      </c>
      <c r="L51" s="43">
        <f>IFERROR(INDEX(MitAll,$Z51,$Y51+1+L$4-Settings!$C$7),"")</f>
        <v/>
      </c>
      <c r="M51" s="43">
        <f>IFERROR(INDEX(MitAll,$Z51,$Y51+1+M$4-Settings!$C$7),"")</f>
        <v/>
      </c>
      <c r="N51" s="43">
        <f>IFERROR(INDEX(MitAll,$Z51,$Y51+1+N$4-Settings!$C$7),"")</f>
        <v/>
      </c>
      <c r="O51" s="43">
        <f>IFERROR(INDEX(MitAll,$Z51,$Y51+1+O$4-Settings!$C$7),"")</f>
        <v/>
      </c>
      <c r="P51" s="43">
        <f>IFERROR(INDEX(MitAll,$Z51,$Y51+1+P$4-Settings!$C$7),"")</f>
        <v/>
      </c>
      <c r="Q51" s="43">
        <f>IFERROR(INDEX(MitAll,$Z51,$Y51+1+Q$4-Settings!$C$7),"")</f>
        <v/>
      </c>
      <c r="R51" s="43">
        <f>IFERROR(INDEX(MitAll,$Z51,$Y51+1+R$4-Settings!$C$7),"")</f>
        <v/>
      </c>
      <c r="S51" s="43">
        <f>IFERROR(INDEX(MitAll,$Z51,$Y51+1+S$4-Settings!$C$7),"")</f>
        <v/>
      </c>
      <c r="T51" s="43">
        <f>IFERROR(INDEX(MitAll,$Z51,$Y51+1+T$4-Settings!$C$7),"")</f>
        <v/>
      </c>
      <c r="U51" s="43">
        <f>IFERROR(INDEX(MitAll,$Z51,$Y51+1+U$4-Settings!$C$7),"")</f>
        <v/>
      </c>
      <c r="V51" s="43">
        <f>IFERROR(INDEX(MitAll,$Z51,$Y51+1+V$4-Settings!$C$7),"")</f>
        <v/>
      </c>
      <c r="W51" s="43">
        <f>IFERROR(INDEX(MitAll,$Z51,$Y51+1+W$4-Settings!$C$7),"")</f>
        <v/>
      </c>
      <c r="X51" s="43">
        <f>IFERROR(INDEX(MitAll,$Z51,$Y51+1+X$4-Settings!$C$7),"")</f>
        <v/>
      </c>
      <c r="Y51" s="10">
        <f>MATCH($E51,MitScen,0)</f>
        <v/>
      </c>
      <c r="Z51" s="10">
        <f>MATCH($A51,INDEX(MitAll,0,$Y51),0)</f>
        <v/>
      </c>
    </row>
    <row r="52">
      <c r="A52" s="11">
        <f>LOWER(Settings!$C$4)&amp;"."&amp;$B52&amp;"."&amp;$E52</f>
        <v/>
      </c>
      <c r="B52" s="21" t="inlineStr">
        <is>
          <t>mit.req</t>
        </is>
      </c>
      <c r="C52" s="14">
        <f>IFERROR(INDEX(MitDesc,$Z52),"code not found")</f>
        <v/>
      </c>
      <c r="D52" s="14">
        <f>IFERROR(INDEX(MitUnit,$Z52),"")</f>
        <v/>
      </c>
      <c r="E52" s="10">
        <f>E51</f>
        <v/>
      </c>
      <c r="F52" s="42">
        <f>IFERROR(INDEX(MitAll,$Z52,$Y52+1+F$4-Settings!$C$7),"")</f>
        <v/>
      </c>
      <c r="G52" s="43">
        <f>IFERROR(INDEX(MitAll,$Z52,$Y52+1+G$4-Settings!$C$7),"")</f>
        <v/>
      </c>
      <c r="H52" s="43">
        <f>IFERROR(INDEX(MitAll,$Z52,$Y52+1+H$4-Settings!$C$7),"")</f>
        <v/>
      </c>
      <c r="I52" s="43">
        <f>IFERROR(INDEX(MitAll,$Z52,$Y52+1+I$4-Settings!$C$7),"")</f>
        <v/>
      </c>
      <c r="J52" s="43">
        <f>IFERROR(INDEX(MitAll,$Z52,$Y52+1+J$4-Settings!$C$7),"")</f>
        <v/>
      </c>
      <c r="K52" s="43">
        <f>IFERROR(INDEX(MitAll,$Z52,$Y52+1+K$4-Settings!$C$7),"")</f>
        <v/>
      </c>
      <c r="L52" s="43">
        <f>IFERROR(INDEX(MitAll,$Z52,$Y52+1+L$4-Settings!$C$7),"")</f>
        <v/>
      </c>
      <c r="M52" s="43">
        <f>IFERROR(INDEX(MitAll,$Z52,$Y52+1+M$4-Settings!$C$7),"")</f>
        <v/>
      </c>
      <c r="N52" s="43">
        <f>IFERROR(INDEX(MitAll,$Z52,$Y52+1+N$4-Settings!$C$7),"")</f>
        <v/>
      </c>
      <c r="O52" s="43">
        <f>IFERROR(INDEX(MitAll,$Z52,$Y52+1+O$4-Settings!$C$7),"")</f>
        <v/>
      </c>
      <c r="P52" s="43">
        <f>IFERROR(INDEX(MitAll,$Z52,$Y52+1+P$4-Settings!$C$7),"")</f>
        <v/>
      </c>
      <c r="Q52" s="43">
        <f>IFERROR(INDEX(MitAll,$Z52,$Y52+1+Q$4-Settings!$C$7),"")</f>
        <v/>
      </c>
      <c r="R52" s="43">
        <f>IFERROR(INDEX(MitAll,$Z52,$Y52+1+R$4-Settings!$C$7),"")</f>
        <v/>
      </c>
      <c r="S52" s="43">
        <f>IFERROR(INDEX(MitAll,$Z52,$Y52+1+S$4-Settings!$C$7),"")</f>
        <v/>
      </c>
      <c r="T52" s="43">
        <f>IFERROR(INDEX(MitAll,$Z52,$Y52+1+T$4-Settings!$C$7),"")</f>
        <v/>
      </c>
      <c r="U52" s="43">
        <f>IFERROR(INDEX(MitAll,$Z52,$Y52+1+U$4-Settings!$C$7),"")</f>
        <v/>
      </c>
      <c r="V52" s="43">
        <f>IFERROR(INDEX(MitAll,$Z52,$Y52+1+V$4-Settings!$C$7),"")</f>
        <v/>
      </c>
      <c r="W52" s="43">
        <f>IFERROR(INDEX(MitAll,$Z52,$Y52+1+W$4-Settings!$C$7),"")</f>
        <v/>
      </c>
      <c r="X52" s="43">
        <f>IFERROR(INDEX(MitAll,$Z52,$Y52+1+X$4-Settings!$C$7),"")</f>
        <v/>
      </c>
      <c r="Y52" s="10">
        <f>MATCH($E52,MitScen,0)</f>
        <v/>
      </c>
      <c r="Z52" s="10">
        <f>MATCH($A52,INDEX(MitAll,0,$Y52),0)</f>
        <v/>
      </c>
    </row>
    <row r="53">
      <c r="A53" s="11">
        <f>LOWER(Settings!$C$4)&amp;"."&amp;$B53&amp;"."&amp;$E53</f>
        <v/>
      </c>
      <c r="B53" s="21" t="inlineStr">
        <is>
          <t>mit.captot</t>
        </is>
      </c>
      <c r="C53" s="14">
        <f>IFERROR(INDEX(MitDesc,$Z53),"code not found")</f>
        <v/>
      </c>
      <c r="D53" s="14">
        <f>IFERROR(INDEX(MitUnit,$Z53),"")</f>
        <v/>
      </c>
      <c r="E53" s="10">
        <f>E52</f>
        <v/>
      </c>
      <c r="F53" s="42">
        <f>IFERROR(INDEX(MitAll,$Z53,$Y53+1+F$4-Settings!$C$7),"")</f>
        <v/>
      </c>
      <c r="G53" s="43">
        <f>IFERROR(INDEX(MitAll,$Z53,$Y53+1+G$4-Settings!$C$7),"")</f>
        <v/>
      </c>
      <c r="H53" s="43">
        <f>IFERROR(INDEX(MitAll,$Z53,$Y53+1+H$4-Settings!$C$7),"")</f>
        <v/>
      </c>
      <c r="I53" s="43">
        <f>IFERROR(INDEX(MitAll,$Z53,$Y53+1+I$4-Settings!$C$7),"")</f>
        <v/>
      </c>
      <c r="J53" s="43">
        <f>IFERROR(INDEX(MitAll,$Z53,$Y53+1+J$4-Settings!$C$7),"")</f>
        <v/>
      </c>
      <c r="K53" s="43">
        <f>IFERROR(INDEX(MitAll,$Z53,$Y53+1+K$4-Settings!$C$7),"")</f>
        <v/>
      </c>
      <c r="L53" s="43">
        <f>IFERROR(INDEX(MitAll,$Z53,$Y53+1+L$4-Settings!$C$7),"")</f>
        <v/>
      </c>
      <c r="M53" s="43">
        <f>IFERROR(INDEX(MitAll,$Z53,$Y53+1+M$4-Settings!$C$7),"")</f>
        <v/>
      </c>
      <c r="N53" s="43">
        <f>IFERROR(INDEX(MitAll,$Z53,$Y53+1+N$4-Settings!$C$7),"")</f>
        <v/>
      </c>
      <c r="O53" s="43">
        <f>IFERROR(INDEX(MitAll,$Z53,$Y53+1+O$4-Settings!$C$7),"")</f>
        <v/>
      </c>
      <c r="P53" s="43">
        <f>IFERROR(INDEX(MitAll,$Z53,$Y53+1+P$4-Settings!$C$7),"")</f>
        <v/>
      </c>
      <c r="Q53" s="43">
        <f>IFERROR(INDEX(MitAll,$Z53,$Y53+1+Q$4-Settings!$C$7),"")</f>
        <v/>
      </c>
      <c r="R53" s="43">
        <f>IFERROR(INDEX(MitAll,$Z53,$Y53+1+R$4-Settings!$C$7),"")</f>
        <v/>
      </c>
      <c r="S53" s="43">
        <f>IFERROR(INDEX(MitAll,$Z53,$Y53+1+S$4-Settings!$C$7),"")</f>
        <v/>
      </c>
      <c r="T53" s="43">
        <f>IFERROR(INDEX(MitAll,$Z53,$Y53+1+T$4-Settings!$C$7),"")</f>
        <v/>
      </c>
      <c r="U53" s="43">
        <f>IFERROR(INDEX(MitAll,$Z53,$Y53+1+U$4-Settings!$C$7),"")</f>
        <v/>
      </c>
      <c r="V53" s="43">
        <f>IFERROR(INDEX(MitAll,$Z53,$Y53+1+V$4-Settings!$C$7),"")</f>
        <v/>
      </c>
      <c r="W53" s="43">
        <f>IFERROR(INDEX(MitAll,$Z53,$Y53+1+W$4-Settings!$C$7),"")</f>
        <v/>
      </c>
      <c r="X53" s="43">
        <f>IFERROR(INDEX(MitAll,$Z53,$Y53+1+X$4-Settings!$C$7),"")</f>
        <v/>
      </c>
      <c r="Y53" s="10">
        <f>MATCH($E53,MitScen,0)</f>
        <v/>
      </c>
      <c r="Z53" s="10">
        <f>MATCH($A53,INDEX(MitAll,0,$Y53),0)</f>
        <v/>
      </c>
    </row>
    <row r="54">
      <c r="A54" s="11">
        <f>LOWER(Settings!$C$4)&amp;"."&amp;$B54&amp;"."&amp;$E54</f>
        <v/>
      </c>
      <c r="B54" s="21" t="inlineStr">
        <is>
          <t>mit.cap.pow.wnd</t>
        </is>
      </c>
      <c r="C54" s="14">
        <f>IFERROR(INDEX(MitDesc,$Z54),"code not found")</f>
        <v/>
      </c>
      <c r="D54" s="14">
        <f>IFERROR(INDEX(MitUnit,$Z54),"")</f>
        <v/>
      </c>
      <c r="E54" s="10">
        <f>E53</f>
        <v/>
      </c>
      <c r="F54" s="42">
        <f>IFERROR(INDEX(MitAll,$Z54,$Y54+1+F$4-Settings!$C$7),"")</f>
        <v/>
      </c>
      <c r="G54" s="43">
        <f>IFERROR(INDEX(MitAll,$Z54,$Y54+1+G$4-Settings!$C$7),"")</f>
        <v/>
      </c>
      <c r="H54" s="43">
        <f>IFERROR(INDEX(MitAll,$Z54,$Y54+1+H$4-Settings!$C$7),"")</f>
        <v/>
      </c>
      <c r="I54" s="43">
        <f>IFERROR(INDEX(MitAll,$Z54,$Y54+1+I$4-Settings!$C$7),"")</f>
        <v/>
      </c>
      <c r="J54" s="43">
        <f>IFERROR(INDEX(MitAll,$Z54,$Y54+1+J$4-Settings!$C$7),"")</f>
        <v/>
      </c>
      <c r="K54" s="43">
        <f>IFERROR(INDEX(MitAll,$Z54,$Y54+1+K$4-Settings!$C$7),"")</f>
        <v/>
      </c>
      <c r="L54" s="43">
        <f>IFERROR(INDEX(MitAll,$Z54,$Y54+1+L$4-Settings!$C$7),"")</f>
        <v/>
      </c>
      <c r="M54" s="43">
        <f>IFERROR(INDEX(MitAll,$Z54,$Y54+1+M$4-Settings!$C$7),"")</f>
        <v/>
      </c>
      <c r="N54" s="43">
        <f>IFERROR(INDEX(MitAll,$Z54,$Y54+1+N$4-Settings!$C$7),"")</f>
        <v/>
      </c>
      <c r="O54" s="43">
        <f>IFERROR(INDEX(MitAll,$Z54,$Y54+1+O$4-Settings!$C$7),"")</f>
        <v/>
      </c>
      <c r="P54" s="43">
        <f>IFERROR(INDEX(MitAll,$Z54,$Y54+1+P$4-Settings!$C$7),"")</f>
        <v/>
      </c>
      <c r="Q54" s="43">
        <f>IFERROR(INDEX(MitAll,$Z54,$Y54+1+Q$4-Settings!$C$7),"")</f>
        <v/>
      </c>
      <c r="R54" s="43">
        <f>IFERROR(INDEX(MitAll,$Z54,$Y54+1+R$4-Settings!$C$7),"")</f>
        <v/>
      </c>
      <c r="S54" s="43">
        <f>IFERROR(INDEX(MitAll,$Z54,$Y54+1+S$4-Settings!$C$7),"")</f>
        <v/>
      </c>
      <c r="T54" s="43">
        <f>IFERROR(INDEX(MitAll,$Z54,$Y54+1+T$4-Settings!$C$7),"")</f>
        <v/>
      </c>
      <c r="U54" s="43">
        <f>IFERROR(INDEX(MitAll,$Z54,$Y54+1+U$4-Settings!$C$7),"")</f>
        <v/>
      </c>
      <c r="V54" s="43">
        <f>IFERROR(INDEX(MitAll,$Z54,$Y54+1+V$4-Settings!$C$7),"")</f>
        <v/>
      </c>
      <c r="W54" s="43">
        <f>IFERROR(INDEX(MitAll,$Z54,$Y54+1+W$4-Settings!$C$7),"")</f>
        <v/>
      </c>
      <c r="X54" s="43">
        <f>IFERROR(INDEX(MitAll,$Z54,$Y54+1+X$4-Settings!$C$7),"")</f>
        <v/>
      </c>
      <c r="Y54" s="10">
        <f>MATCH($E54,MitScen,0)</f>
        <v/>
      </c>
      <c r="Z54" s="10">
        <f>MATCH($A54,INDEX(MitAll,0,$Y54),0)</f>
        <v/>
      </c>
    </row>
    <row r="55">
      <c r="A55" s="11">
        <f>LOWER(Settings!$C$4)&amp;"."&amp;$B55&amp;"."&amp;$E55</f>
        <v/>
      </c>
      <c r="B55" s="21" t="inlineStr">
        <is>
          <t>mit.cap.pow.sol</t>
        </is>
      </c>
      <c r="C55" s="14">
        <f>IFERROR(INDEX(MitDesc,$Z55),"code not found")</f>
        <v/>
      </c>
      <c r="D55" s="14">
        <f>IFERROR(INDEX(MitUnit,$Z55),"")</f>
        <v/>
      </c>
      <c r="E55" s="10">
        <f>E54</f>
        <v/>
      </c>
      <c r="F55" s="42">
        <f>IFERROR(INDEX(MitAll,$Z55,$Y55+1+F$4-Settings!$C$7),"")</f>
        <v/>
      </c>
      <c r="G55" s="43">
        <f>IFERROR(INDEX(MitAll,$Z55,$Y55+1+G$4-Settings!$C$7),"")</f>
        <v/>
      </c>
      <c r="H55" s="43">
        <f>IFERROR(INDEX(MitAll,$Z55,$Y55+1+H$4-Settings!$C$7),"")</f>
        <v/>
      </c>
      <c r="I55" s="43">
        <f>IFERROR(INDEX(MitAll,$Z55,$Y55+1+I$4-Settings!$C$7),"")</f>
        <v/>
      </c>
      <c r="J55" s="43">
        <f>IFERROR(INDEX(MitAll,$Z55,$Y55+1+J$4-Settings!$C$7),"")</f>
        <v/>
      </c>
      <c r="K55" s="43">
        <f>IFERROR(INDEX(MitAll,$Z55,$Y55+1+K$4-Settings!$C$7),"")</f>
        <v/>
      </c>
      <c r="L55" s="43">
        <f>IFERROR(INDEX(MitAll,$Z55,$Y55+1+L$4-Settings!$C$7),"")</f>
        <v/>
      </c>
      <c r="M55" s="43">
        <f>IFERROR(INDEX(MitAll,$Z55,$Y55+1+M$4-Settings!$C$7),"")</f>
        <v/>
      </c>
      <c r="N55" s="43">
        <f>IFERROR(INDEX(MitAll,$Z55,$Y55+1+N$4-Settings!$C$7),"")</f>
        <v/>
      </c>
      <c r="O55" s="43">
        <f>IFERROR(INDEX(MitAll,$Z55,$Y55+1+O$4-Settings!$C$7),"")</f>
        <v/>
      </c>
      <c r="P55" s="43">
        <f>IFERROR(INDEX(MitAll,$Z55,$Y55+1+P$4-Settings!$C$7),"")</f>
        <v/>
      </c>
      <c r="Q55" s="43">
        <f>IFERROR(INDEX(MitAll,$Z55,$Y55+1+Q$4-Settings!$C$7),"")</f>
        <v/>
      </c>
      <c r="R55" s="43">
        <f>IFERROR(INDEX(MitAll,$Z55,$Y55+1+R$4-Settings!$C$7),"")</f>
        <v/>
      </c>
      <c r="S55" s="43">
        <f>IFERROR(INDEX(MitAll,$Z55,$Y55+1+S$4-Settings!$C$7),"")</f>
        <v/>
      </c>
      <c r="T55" s="43">
        <f>IFERROR(INDEX(MitAll,$Z55,$Y55+1+T$4-Settings!$C$7),"")</f>
        <v/>
      </c>
      <c r="U55" s="43">
        <f>IFERROR(INDEX(MitAll,$Z55,$Y55+1+U$4-Settings!$C$7),"")</f>
        <v/>
      </c>
      <c r="V55" s="43">
        <f>IFERROR(INDEX(MitAll,$Z55,$Y55+1+V$4-Settings!$C$7),"")</f>
        <v/>
      </c>
      <c r="W55" s="43">
        <f>IFERROR(INDEX(MitAll,$Z55,$Y55+1+W$4-Settings!$C$7),"")</f>
        <v/>
      </c>
      <c r="X55" s="43">
        <f>IFERROR(INDEX(MitAll,$Z55,$Y55+1+X$4-Settings!$C$7),"")</f>
        <v/>
      </c>
      <c r="Y55" s="10">
        <f>MATCH($E55,MitScen,0)</f>
        <v/>
      </c>
      <c r="Z55" s="10">
        <f>MATCH($A55,INDEX(MitAll,0,$Y55),0)</f>
        <v/>
      </c>
    </row>
    <row r="56">
      <c r="A56" s="11">
        <f>LOWER(Settings!$C$4)&amp;"."&amp;$B56&amp;"."&amp;$E56</f>
        <v/>
      </c>
      <c r="B56" s="21" t="inlineStr">
        <is>
          <t>mit.nimtot</t>
        </is>
      </c>
      <c r="C56" s="14">
        <f>IFERROR(INDEX(MitDesc,$Z56),"code not found")</f>
        <v/>
      </c>
      <c r="D56" s="14">
        <f>IFERROR(INDEX(MitUnit,$Z56),"")</f>
        <v/>
      </c>
      <c r="E56" s="10">
        <f>E55</f>
        <v/>
      </c>
      <c r="F56" s="42">
        <f>IFERROR(INDEX(MitAll,$Z56,$Y56+1+F$4-Settings!$C$7),"")</f>
        <v/>
      </c>
      <c r="G56" s="43">
        <f>IFERROR(INDEX(MitAll,$Z56,$Y56+1+G$4-Settings!$C$7),"")</f>
        <v/>
      </c>
      <c r="H56" s="43">
        <f>IFERROR(INDEX(MitAll,$Z56,$Y56+1+H$4-Settings!$C$7),"")</f>
        <v/>
      </c>
      <c r="I56" s="43">
        <f>IFERROR(INDEX(MitAll,$Z56,$Y56+1+I$4-Settings!$C$7),"")</f>
        <v/>
      </c>
      <c r="J56" s="43">
        <f>IFERROR(INDEX(MitAll,$Z56,$Y56+1+J$4-Settings!$C$7),"")</f>
        <v/>
      </c>
      <c r="K56" s="43">
        <f>IFERROR(INDEX(MitAll,$Z56,$Y56+1+K$4-Settings!$C$7),"")</f>
        <v/>
      </c>
      <c r="L56" s="43">
        <f>IFERROR(INDEX(MitAll,$Z56,$Y56+1+L$4-Settings!$C$7),"")</f>
        <v/>
      </c>
      <c r="M56" s="43">
        <f>IFERROR(INDEX(MitAll,$Z56,$Y56+1+M$4-Settings!$C$7),"")</f>
        <v/>
      </c>
      <c r="N56" s="43">
        <f>IFERROR(INDEX(MitAll,$Z56,$Y56+1+N$4-Settings!$C$7),"")</f>
        <v/>
      </c>
      <c r="O56" s="43">
        <f>IFERROR(INDEX(MitAll,$Z56,$Y56+1+O$4-Settings!$C$7),"")</f>
        <v/>
      </c>
      <c r="P56" s="43">
        <f>IFERROR(INDEX(MitAll,$Z56,$Y56+1+P$4-Settings!$C$7),"")</f>
        <v/>
      </c>
      <c r="Q56" s="43">
        <f>IFERROR(INDEX(MitAll,$Z56,$Y56+1+Q$4-Settings!$C$7),"")</f>
        <v/>
      </c>
      <c r="R56" s="43">
        <f>IFERROR(INDEX(MitAll,$Z56,$Y56+1+R$4-Settings!$C$7),"")</f>
        <v/>
      </c>
      <c r="S56" s="43">
        <f>IFERROR(INDEX(MitAll,$Z56,$Y56+1+S$4-Settings!$C$7),"")</f>
        <v/>
      </c>
      <c r="T56" s="43">
        <f>IFERROR(INDEX(MitAll,$Z56,$Y56+1+T$4-Settings!$C$7),"")</f>
        <v/>
      </c>
      <c r="U56" s="43">
        <f>IFERROR(INDEX(MitAll,$Z56,$Y56+1+U$4-Settings!$C$7),"")</f>
        <v/>
      </c>
      <c r="V56" s="43">
        <f>IFERROR(INDEX(MitAll,$Z56,$Y56+1+V$4-Settings!$C$7),"")</f>
        <v/>
      </c>
      <c r="W56" s="43">
        <f>IFERROR(INDEX(MitAll,$Z56,$Y56+1+W$4-Settings!$C$7),"")</f>
        <v/>
      </c>
      <c r="X56" s="43">
        <f>IFERROR(INDEX(MitAll,$Z56,$Y56+1+X$4-Settings!$C$7),"")</f>
        <v/>
      </c>
      <c r="Y56" s="10">
        <f>MATCH($E56,MitScen,0)</f>
        <v/>
      </c>
      <c r="Z56" s="10">
        <f>MATCH($A56,INDEX(MitAll,0,$Y56),0)</f>
        <v/>
      </c>
    </row>
    <row r="57">
      <c r="A57" s="11">
        <f>LOWER(Settings!$C$4)&amp;"."&amp;$B57&amp;"."&amp;$E57</f>
        <v/>
      </c>
      <c r="B57" s="21" t="inlineStr">
        <is>
          <t>mit.shr.pow.coa</t>
        </is>
      </c>
      <c r="C57" s="14">
        <f>IFERROR(INDEX(MitDesc,$Z57),"code not found")</f>
        <v/>
      </c>
      <c r="D57" s="14">
        <f>IFERROR(INDEX(MitUnit,$Z57),"")</f>
        <v/>
      </c>
      <c r="E57" s="10">
        <f>E56</f>
        <v/>
      </c>
      <c r="F57" s="12">
        <f>IFERROR(INDEX(MitAll,$Z57,$Y57+1+F$4-Settings!$C$7),"")</f>
        <v/>
      </c>
      <c r="G57" s="13">
        <f>IFERROR(INDEX(MitAll,$Z57,$Y57+1+G$4-Settings!$C$7),"")</f>
        <v/>
      </c>
      <c r="H57" s="13">
        <f>IFERROR(INDEX(MitAll,$Z57,$Y57+1+H$4-Settings!$C$7),"")</f>
        <v/>
      </c>
      <c r="I57" s="13">
        <f>IFERROR(INDEX(MitAll,$Z57,$Y57+1+I$4-Settings!$C$7),"")</f>
        <v/>
      </c>
      <c r="J57" s="13">
        <f>IFERROR(INDEX(MitAll,$Z57,$Y57+1+J$4-Settings!$C$7),"")</f>
        <v/>
      </c>
      <c r="K57" s="13">
        <f>IFERROR(INDEX(MitAll,$Z57,$Y57+1+K$4-Settings!$C$7),"")</f>
        <v/>
      </c>
      <c r="L57" s="13">
        <f>IFERROR(INDEX(MitAll,$Z57,$Y57+1+L$4-Settings!$C$7),"")</f>
        <v/>
      </c>
      <c r="M57" s="13">
        <f>IFERROR(INDEX(MitAll,$Z57,$Y57+1+M$4-Settings!$C$7),"")</f>
        <v/>
      </c>
      <c r="N57" s="13">
        <f>IFERROR(INDEX(MitAll,$Z57,$Y57+1+N$4-Settings!$C$7),"")</f>
        <v/>
      </c>
      <c r="O57" s="13">
        <f>IFERROR(INDEX(MitAll,$Z57,$Y57+1+O$4-Settings!$C$7),"")</f>
        <v/>
      </c>
      <c r="P57" s="13">
        <f>IFERROR(INDEX(MitAll,$Z57,$Y57+1+P$4-Settings!$C$7),"")</f>
        <v/>
      </c>
      <c r="Q57" s="13">
        <f>IFERROR(INDEX(MitAll,$Z57,$Y57+1+Q$4-Settings!$C$7),"")</f>
        <v/>
      </c>
      <c r="R57" s="13">
        <f>IFERROR(INDEX(MitAll,$Z57,$Y57+1+R$4-Settings!$C$7),"")</f>
        <v/>
      </c>
      <c r="S57" s="13">
        <f>IFERROR(INDEX(MitAll,$Z57,$Y57+1+S$4-Settings!$C$7),"")</f>
        <v/>
      </c>
      <c r="T57" s="13">
        <f>IFERROR(INDEX(MitAll,$Z57,$Y57+1+T$4-Settings!$C$7),"")</f>
        <v/>
      </c>
      <c r="U57" s="13">
        <f>IFERROR(INDEX(MitAll,$Z57,$Y57+1+U$4-Settings!$C$7),"")</f>
        <v/>
      </c>
      <c r="V57" s="13">
        <f>IFERROR(INDEX(MitAll,$Z57,$Y57+1+V$4-Settings!$C$7),"")</f>
        <v/>
      </c>
      <c r="W57" s="13">
        <f>IFERROR(INDEX(MitAll,$Z57,$Y57+1+W$4-Settings!$C$7),"")</f>
        <v/>
      </c>
      <c r="X57" s="13">
        <f>IFERROR(INDEX(MitAll,$Z57,$Y57+1+X$4-Settings!$C$7),"")</f>
        <v/>
      </c>
      <c r="Y57" s="10">
        <f>MATCH($E57,MitScen,0)</f>
        <v/>
      </c>
      <c r="Z57" s="10">
        <f>MATCH($A57,INDEX(MitAll,0,$Y57),0)</f>
        <v/>
      </c>
    </row>
    <row r="58">
      <c r="A58" s="11">
        <f>LOWER(Settings!$C$4)&amp;"."&amp;$B58&amp;"."&amp;$E58</f>
        <v/>
      </c>
      <c r="B58" s="21" t="inlineStr">
        <is>
          <t>mit.shr.pow.oop</t>
        </is>
      </c>
      <c r="C58" s="14">
        <f>IFERROR(INDEX(MitDesc,$Z58),"code not found")</f>
        <v/>
      </c>
      <c r="D58" s="14">
        <f>IFERROR(INDEX(MitUnit,$Z58),"")</f>
        <v/>
      </c>
      <c r="E58" s="10">
        <f>E57</f>
        <v/>
      </c>
      <c r="F58" s="12">
        <f>IFERROR(INDEX(MitAll,$Z58,$Y58+1+F$4-Settings!$C$7),"")</f>
        <v/>
      </c>
      <c r="G58" s="13">
        <f>IFERROR(INDEX(MitAll,$Z58,$Y58+1+G$4-Settings!$C$7),"")</f>
        <v/>
      </c>
      <c r="H58" s="13">
        <f>IFERROR(INDEX(MitAll,$Z58,$Y58+1+H$4-Settings!$C$7),"")</f>
        <v/>
      </c>
      <c r="I58" s="13">
        <f>IFERROR(INDEX(MitAll,$Z58,$Y58+1+I$4-Settings!$C$7),"")</f>
        <v/>
      </c>
      <c r="J58" s="13">
        <f>IFERROR(INDEX(MitAll,$Z58,$Y58+1+J$4-Settings!$C$7),"")</f>
        <v/>
      </c>
      <c r="K58" s="13">
        <f>IFERROR(INDEX(MitAll,$Z58,$Y58+1+K$4-Settings!$C$7),"")</f>
        <v/>
      </c>
      <c r="L58" s="13">
        <f>IFERROR(INDEX(MitAll,$Z58,$Y58+1+L$4-Settings!$C$7),"")</f>
        <v/>
      </c>
      <c r="M58" s="13">
        <f>IFERROR(INDEX(MitAll,$Z58,$Y58+1+M$4-Settings!$C$7),"")</f>
        <v/>
      </c>
      <c r="N58" s="13">
        <f>IFERROR(INDEX(MitAll,$Z58,$Y58+1+N$4-Settings!$C$7),"")</f>
        <v/>
      </c>
      <c r="O58" s="13">
        <f>IFERROR(INDEX(MitAll,$Z58,$Y58+1+O$4-Settings!$C$7),"")</f>
        <v/>
      </c>
      <c r="P58" s="13">
        <f>IFERROR(INDEX(MitAll,$Z58,$Y58+1+P$4-Settings!$C$7),"")</f>
        <v/>
      </c>
      <c r="Q58" s="13">
        <f>IFERROR(INDEX(MitAll,$Z58,$Y58+1+Q$4-Settings!$C$7),"")</f>
        <v/>
      </c>
      <c r="R58" s="13">
        <f>IFERROR(INDEX(MitAll,$Z58,$Y58+1+R$4-Settings!$C$7),"")</f>
        <v/>
      </c>
      <c r="S58" s="13">
        <f>IFERROR(INDEX(MitAll,$Z58,$Y58+1+S$4-Settings!$C$7),"")</f>
        <v/>
      </c>
      <c r="T58" s="13">
        <f>IFERROR(INDEX(MitAll,$Z58,$Y58+1+T$4-Settings!$C$7),"")</f>
        <v/>
      </c>
      <c r="U58" s="13">
        <f>IFERROR(INDEX(MitAll,$Z58,$Y58+1+U$4-Settings!$C$7),"")</f>
        <v/>
      </c>
      <c r="V58" s="13">
        <f>IFERROR(INDEX(MitAll,$Z58,$Y58+1+V$4-Settings!$C$7),"")</f>
        <v/>
      </c>
      <c r="W58" s="13">
        <f>IFERROR(INDEX(MitAll,$Z58,$Y58+1+W$4-Settings!$C$7),"")</f>
        <v/>
      </c>
      <c r="X58" s="13">
        <f>IFERROR(INDEX(MitAll,$Z58,$Y58+1+X$4-Settings!$C$7),"")</f>
        <v/>
      </c>
      <c r="Y58" s="10">
        <f>MATCH($E58,MitScen,0)</f>
        <v/>
      </c>
      <c r="Z58" s="10">
        <f>MATCH($A58,INDEX(MitAll,0,$Y58),0)</f>
        <v/>
      </c>
    </row>
    <row r="59">
      <c r="A59" s="11">
        <f>LOWER(Settings!$C$4)&amp;"."&amp;$B59&amp;"."&amp;$E59</f>
        <v/>
      </c>
      <c r="B59" s="21" t="inlineStr">
        <is>
          <t>mit.shr.pow.wnd</t>
        </is>
      </c>
      <c r="C59" s="14">
        <f>IFERROR(INDEX(MitDesc,$Z59),"code not found")</f>
        <v/>
      </c>
      <c r="D59" s="14">
        <f>IFERROR(INDEX(MitUnit,$Z59),"")</f>
        <v/>
      </c>
      <c r="E59" s="10">
        <f>E58</f>
        <v/>
      </c>
      <c r="F59" s="12">
        <f>IFERROR(INDEX(MitAll,$Z59,$Y59+1+F$4-Settings!$C$7),"")</f>
        <v/>
      </c>
      <c r="G59" s="13">
        <f>IFERROR(INDEX(MitAll,$Z59,$Y59+1+G$4-Settings!$C$7),"")</f>
        <v/>
      </c>
      <c r="H59" s="13">
        <f>IFERROR(INDEX(MitAll,$Z59,$Y59+1+H$4-Settings!$C$7),"")</f>
        <v/>
      </c>
      <c r="I59" s="13">
        <f>IFERROR(INDEX(MitAll,$Z59,$Y59+1+I$4-Settings!$C$7),"")</f>
        <v/>
      </c>
      <c r="J59" s="13">
        <f>IFERROR(INDEX(MitAll,$Z59,$Y59+1+J$4-Settings!$C$7),"")</f>
        <v/>
      </c>
      <c r="K59" s="13">
        <f>IFERROR(INDEX(MitAll,$Z59,$Y59+1+K$4-Settings!$C$7),"")</f>
        <v/>
      </c>
      <c r="L59" s="13">
        <f>IFERROR(INDEX(MitAll,$Z59,$Y59+1+L$4-Settings!$C$7),"")</f>
        <v/>
      </c>
      <c r="M59" s="13">
        <f>IFERROR(INDEX(MitAll,$Z59,$Y59+1+M$4-Settings!$C$7),"")</f>
        <v/>
      </c>
      <c r="N59" s="13">
        <f>IFERROR(INDEX(MitAll,$Z59,$Y59+1+N$4-Settings!$C$7),"")</f>
        <v/>
      </c>
      <c r="O59" s="13">
        <f>IFERROR(INDEX(MitAll,$Z59,$Y59+1+O$4-Settings!$C$7),"")</f>
        <v/>
      </c>
      <c r="P59" s="13">
        <f>IFERROR(INDEX(MitAll,$Z59,$Y59+1+P$4-Settings!$C$7),"")</f>
        <v/>
      </c>
      <c r="Q59" s="13">
        <f>IFERROR(INDEX(MitAll,$Z59,$Y59+1+Q$4-Settings!$C$7),"")</f>
        <v/>
      </c>
      <c r="R59" s="13">
        <f>IFERROR(INDEX(MitAll,$Z59,$Y59+1+R$4-Settings!$C$7),"")</f>
        <v/>
      </c>
      <c r="S59" s="13">
        <f>IFERROR(INDEX(MitAll,$Z59,$Y59+1+S$4-Settings!$C$7),"")</f>
        <v/>
      </c>
      <c r="T59" s="13">
        <f>IFERROR(INDEX(MitAll,$Z59,$Y59+1+T$4-Settings!$C$7),"")</f>
        <v/>
      </c>
      <c r="U59" s="13">
        <f>IFERROR(INDEX(MitAll,$Z59,$Y59+1+U$4-Settings!$C$7),"")</f>
        <v/>
      </c>
      <c r="V59" s="13">
        <f>IFERROR(INDEX(MitAll,$Z59,$Y59+1+V$4-Settings!$C$7),"")</f>
        <v/>
      </c>
      <c r="W59" s="13">
        <f>IFERROR(INDEX(MitAll,$Z59,$Y59+1+W$4-Settings!$C$7),"")</f>
        <v/>
      </c>
      <c r="X59" s="13">
        <f>IFERROR(INDEX(MitAll,$Z59,$Y59+1+X$4-Settings!$C$7),"")</f>
        <v/>
      </c>
      <c r="Y59" s="10">
        <f>MATCH($E59,MitScen,0)</f>
        <v/>
      </c>
      <c r="Z59" s="10">
        <f>MATCH($A59,INDEX(MitAll,0,$Y59),0)</f>
        <v/>
      </c>
    </row>
    <row r="60">
      <c r="A60" s="11">
        <f>LOWER(Settings!$C$4)&amp;"."&amp;$B60&amp;"."&amp;$E60</f>
        <v/>
      </c>
      <c r="B60" s="21" t="inlineStr">
        <is>
          <t>mit.shr.pow.sol</t>
        </is>
      </c>
      <c r="C60" s="14">
        <f>IFERROR(INDEX(MitDesc,$Z60),"code not found")</f>
        <v/>
      </c>
      <c r="D60" s="14">
        <f>IFERROR(INDEX(MitUnit,$Z60),"")</f>
        <v/>
      </c>
      <c r="E60" s="10">
        <f>E59</f>
        <v/>
      </c>
      <c r="F60" s="12">
        <f>IFERROR(INDEX(MitAll,$Z60,$Y60+1+F$4-Settings!$C$7),"")</f>
        <v/>
      </c>
      <c r="G60" s="13">
        <f>IFERROR(INDEX(MitAll,$Z60,$Y60+1+G$4-Settings!$C$7),"")</f>
        <v/>
      </c>
      <c r="H60" s="13">
        <f>IFERROR(INDEX(MitAll,$Z60,$Y60+1+H$4-Settings!$C$7),"")</f>
        <v/>
      </c>
      <c r="I60" s="13">
        <f>IFERROR(INDEX(MitAll,$Z60,$Y60+1+I$4-Settings!$C$7),"")</f>
        <v/>
      </c>
      <c r="J60" s="13">
        <f>IFERROR(INDEX(MitAll,$Z60,$Y60+1+J$4-Settings!$C$7),"")</f>
        <v/>
      </c>
      <c r="K60" s="13">
        <f>IFERROR(INDEX(MitAll,$Z60,$Y60+1+K$4-Settings!$C$7),"")</f>
        <v/>
      </c>
      <c r="L60" s="13">
        <f>IFERROR(INDEX(MitAll,$Z60,$Y60+1+L$4-Settings!$C$7),"")</f>
        <v/>
      </c>
      <c r="M60" s="13">
        <f>IFERROR(INDEX(MitAll,$Z60,$Y60+1+M$4-Settings!$C$7),"")</f>
        <v/>
      </c>
      <c r="N60" s="13">
        <f>IFERROR(INDEX(MitAll,$Z60,$Y60+1+N$4-Settings!$C$7),"")</f>
        <v/>
      </c>
      <c r="O60" s="13">
        <f>IFERROR(INDEX(MitAll,$Z60,$Y60+1+O$4-Settings!$C$7),"")</f>
        <v/>
      </c>
      <c r="P60" s="13">
        <f>IFERROR(INDEX(MitAll,$Z60,$Y60+1+P$4-Settings!$C$7),"")</f>
        <v/>
      </c>
      <c r="Q60" s="13">
        <f>IFERROR(INDEX(MitAll,$Z60,$Y60+1+Q$4-Settings!$C$7),"")</f>
        <v/>
      </c>
      <c r="R60" s="13">
        <f>IFERROR(INDEX(MitAll,$Z60,$Y60+1+R$4-Settings!$C$7),"")</f>
        <v/>
      </c>
      <c r="S60" s="13">
        <f>IFERROR(INDEX(MitAll,$Z60,$Y60+1+S$4-Settings!$C$7),"")</f>
        <v/>
      </c>
      <c r="T60" s="13">
        <f>IFERROR(INDEX(MitAll,$Z60,$Y60+1+T$4-Settings!$C$7),"")</f>
        <v/>
      </c>
      <c r="U60" s="13">
        <f>IFERROR(INDEX(MitAll,$Z60,$Y60+1+U$4-Settings!$C$7),"")</f>
        <v/>
      </c>
      <c r="V60" s="13">
        <f>IFERROR(INDEX(MitAll,$Z60,$Y60+1+V$4-Settings!$C$7),"")</f>
        <v/>
      </c>
      <c r="W60" s="13">
        <f>IFERROR(INDEX(MitAll,$Z60,$Y60+1+W$4-Settings!$C$7),"")</f>
        <v/>
      </c>
      <c r="X60" s="13">
        <f>IFERROR(INDEX(MitAll,$Z60,$Y60+1+X$4-Settings!$C$7),"")</f>
        <v/>
      </c>
      <c r="Y60" s="10">
        <f>MATCH($E60,MitScen,0)</f>
        <v/>
      </c>
      <c r="Z60" s="10">
        <f>MATCH($A60,INDEX(MitAll,0,$Y60),0)</f>
        <v/>
      </c>
    </row>
    <row r="61">
      <c r="A61" s="11">
        <f>LOWER(Settings!$C$4)&amp;"."&amp;$B61&amp;"."&amp;$E61</f>
        <v/>
      </c>
      <c r="B61" s="21" t="inlineStr">
        <is>
          <t>mit.shr.pow.hyd</t>
        </is>
      </c>
      <c r="C61" s="14">
        <f>IFERROR(INDEX(MitDesc,$Z61),"code not found")</f>
        <v/>
      </c>
      <c r="D61" s="14">
        <f>IFERROR(INDEX(MitUnit,$Z61),"")</f>
        <v/>
      </c>
      <c r="E61" s="10">
        <f>E60</f>
        <v/>
      </c>
      <c r="F61" s="12">
        <f>IFERROR(INDEX(MitAll,$Z61,$Y61+1+F$4-Settings!$C$7),"")</f>
        <v/>
      </c>
      <c r="G61" s="13">
        <f>IFERROR(INDEX(MitAll,$Z61,$Y61+1+G$4-Settings!$C$7),"")</f>
        <v/>
      </c>
      <c r="H61" s="13">
        <f>IFERROR(INDEX(MitAll,$Z61,$Y61+1+H$4-Settings!$C$7),"")</f>
        <v/>
      </c>
      <c r="I61" s="13">
        <f>IFERROR(INDEX(MitAll,$Z61,$Y61+1+I$4-Settings!$C$7),"")</f>
        <v/>
      </c>
      <c r="J61" s="13">
        <f>IFERROR(INDEX(MitAll,$Z61,$Y61+1+J$4-Settings!$C$7),"")</f>
        <v/>
      </c>
      <c r="K61" s="13">
        <f>IFERROR(INDEX(MitAll,$Z61,$Y61+1+K$4-Settings!$C$7),"")</f>
        <v/>
      </c>
      <c r="L61" s="13">
        <f>IFERROR(INDEX(MitAll,$Z61,$Y61+1+L$4-Settings!$C$7),"")</f>
        <v/>
      </c>
      <c r="M61" s="13">
        <f>IFERROR(INDEX(MitAll,$Z61,$Y61+1+M$4-Settings!$C$7),"")</f>
        <v/>
      </c>
      <c r="N61" s="13">
        <f>IFERROR(INDEX(MitAll,$Z61,$Y61+1+N$4-Settings!$C$7),"")</f>
        <v/>
      </c>
      <c r="O61" s="13">
        <f>IFERROR(INDEX(MitAll,$Z61,$Y61+1+O$4-Settings!$C$7),"")</f>
        <v/>
      </c>
      <c r="P61" s="13">
        <f>IFERROR(INDEX(MitAll,$Z61,$Y61+1+P$4-Settings!$C$7),"")</f>
        <v/>
      </c>
      <c r="Q61" s="13">
        <f>IFERROR(INDEX(MitAll,$Z61,$Y61+1+Q$4-Settings!$C$7),"")</f>
        <v/>
      </c>
      <c r="R61" s="13">
        <f>IFERROR(INDEX(MitAll,$Z61,$Y61+1+R$4-Settings!$C$7),"")</f>
        <v/>
      </c>
      <c r="S61" s="13">
        <f>IFERROR(INDEX(MitAll,$Z61,$Y61+1+S$4-Settings!$C$7),"")</f>
        <v/>
      </c>
      <c r="T61" s="13">
        <f>IFERROR(INDEX(MitAll,$Z61,$Y61+1+T$4-Settings!$C$7),"")</f>
        <v/>
      </c>
      <c r="U61" s="13">
        <f>IFERROR(INDEX(MitAll,$Z61,$Y61+1+U$4-Settings!$C$7),"")</f>
        <v/>
      </c>
      <c r="V61" s="13">
        <f>IFERROR(INDEX(MitAll,$Z61,$Y61+1+V$4-Settings!$C$7),"")</f>
        <v/>
      </c>
      <c r="W61" s="13">
        <f>IFERROR(INDEX(MitAll,$Z61,$Y61+1+W$4-Settings!$C$7),"")</f>
        <v/>
      </c>
      <c r="X61" s="13">
        <f>IFERROR(INDEX(MitAll,$Z61,$Y61+1+X$4-Settings!$C$7),"")</f>
        <v/>
      </c>
      <c r="Y61" s="10">
        <f>MATCH($E61,MitScen,0)</f>
        <v/>
      </c>
      <c r="Z61" s="10">
        <f>MATCH($A61,INDEX(MitAll,0,$Y61),0)</f>
        <v/>
      </c>
    </row>
    <row r="62">
      <c r="A62" s="11">
        <f>LOWER(Settings!$C$4)&amp;"."&amp;$B62&amp;"."&amp;$E62</f>
        <v/>
      </c>
      <c r="B62" s="21" t="inlineStr">
        <is>
          <t>mit.ccpav</t>
        </is>
      </c>
      <c r="C62" s="14">
        <f>IFERROR(INDEX(MitDesc,$Z62),"code not found")</f>
        <v/>
      </c>
      <c r="D62" s="14">
        <f>IFERROR(INDEX(MitUnit,$Z62),"")</f>
        <v/>
      </c>
      <c r="E62" s="10">
        <f>E61</f>
        <v/>
      </c>
      <c r="F62" s="15">
        <f>IFERROR(INDEX(MitAll,$Z62,$Y62+1+F$4-Settings!$C$7),"")</f>
        <v/>
      </c>
      <c r="G62" s="16">
        <f>IFERROR(INDEX(MitAll,$Z62,$Y62+1+G$4-Settings!$C$7),"")</f>
        <v/>
      </c>
      <c r="H62" s="16">
        <f>IFERROR(INDEX(MitAll,$Z62,$Y62+1+H$4-Settings!$C$7),"")</f>
        <v/>
      </c>
      <c r="I62" s="16">
        <f>IFERROR(INDEX(MitAll,$Z62,$Y62+1+I$4-Settings!$C$7),"")</f>
        <v/>
      </c>
      <c r="J62" s="16">
        <f>IFERROR(INDEX(MitAll,$Z62,$Y62+1+J$4-Settings!$C$7),"")</f>
        <v/>
      </c>
      <c r="K62" s="16">
        <f>IFERROR(INDEX(MitAll,$Z62,$Y62+1+K$4-Settings!$C$7),"")</f>
        <v/>
      </c>
      <c r="L62" s="16">
        <f>IFERROR(INDEX(MitAll,$Z62,$Y62+1+L$4-Settings!$C$7),"")</f>
        <v/>
      </c>
      <c r="M62" s="16">
        <f>IFERROR(INDEX(MitAll,$Z62,$Y62+1+M$4-Settings!$C$7),"")</f>
        <v/>
      </c>
      <c r="N62" s="16">
        <f>IFERROR(INDEX(MitAll,$Z62,$Y62+1+N$4-Settings!$C$7),"")</f>
        <v/>
      </c>
      <c r="O62" s="16">
        <f>IFERROR(INDEX(MitAll,$Z62,$Y62+1+O$4-Settings!$C$7),"")</f>
        <v/>
      </c>
      <c r="P62" s="16">
        <f>IFERROR(INDEX(MitAll,$Z62,$Y62+1+P$4-Settings!$C$7),"")</f>
        <v/>
      </c>
      <c r="Q62" s="16">
        <f>IFERROR(INDEX(MitAll,$Z62,$Y62+1+Q$4-Settings!$C$7),"")</f>
        <v/>
      </c>
      <c r="R62" s="16">
        <f>IFERROR(INDEX(MitAll,$Z62,$Y62+1+R$4-Settings!$C$7),"")</f>
        <v/>
      </c>
      <c r="S62" s="16">
        <f>IFERROR(INDEX(MitAll,$Z62,$Y62+1+S$4-Settings!$C$7),"")</f>
        <v/>
      </c>
      <c r="T62" s="16">
        <f>IFERROR(INDEX(MitAll,$Z62,$Y62+1+T$4-Settings!$C$7),"")</f>
        <v/>
      </c>
      <c r="U62" s="16">
        <f>IFERROR(INDEX(MitAll,$Z62,$Y62+1+U$4-Settings!$C$7),"")</f>
        <v/>
      </c>
      <c r="V62" s="16">
        <f>IFERROR(INDEX(MitAll,$Z62,$Y62+1+V$4-Settings!$C$7),"")</f>
        <v/>
      </c>
      <c r="W62" s="16">
        <f>IFERROR(INDEX(MitAll,$Z62,$Y62+1+W$4-Settings!$C$7),"")</f>
        <v/>
      </c>
      <c r="X62" s="16">
        <f>IFERROR(INDEX(MitAll,$Z62,$Y62+1+X$4-Settings!$C$7),"")</f>
        <v/>
      </c>
      <c r="Y62" s="10">
        <f>MATCH($E62,MitScen,0)</f>
        <v/>
      </c>
      <c r="Z62" s="10">
        <f>MATCH($A62,INDEX(MitAll,0,$Y62),0)</f>
        <v/>
      </c>
    </row>
    <row r="63">
      <c r="A63" s="11">
        <f>LOWER(Settings!$C$4)&amp;"."&amp;$B63&amp;"."&amp;$E63</f>
        <v/>
      </c>
      <c r="B63" s="21" t="inlineStr">
        <is>
          <t>mit.rcarb.res.ecy</t>
        </is>
      </c>
      <c r="C63" s="14">
        <f>IFERROR(INDEX(MitDesc,$Z63),"code not found")</f>
        <v/>
      </c>
      <c r="D63" s="14">
        <f>IFERROR(INDEX(MitUnit,$Z63),"")</f>
        <v/>
      </c>
      <c r="E63" s="10">
        <f>E62</f>
        <v/>
      </c>
      <c r="F63" s="42">
        <f>IFERROR(INDEX(MitAll,$Z63,$Y63+1+F$4-Settings!$C$7),"")</f>
        <v/>
      </c>
      <c r="G63" s="43">
        <f>IFERROR(INDEX(MitAll,$Z63,$Y63+1+G$4-Settings!$C$7),"")</f>
        <v/>
      </c>
      <c r="H63" s="43">
        <f>IFERROR(INDEX(MitAll,$Z63,$Y63+1+H$4-Settings!$C$7),"")</f>
        <v/>
      </c>
      <c r="I63" s="43">
        <f>IFERROR(INDEX(MitAll,$Z63,$Y63+1+I$4-Settings!$C$7),"")</f>
        <v/>
      </c>
      <c r="J63" s="43">
        <f>IFERROR(INDEX(MitAll,$Z63,$Y63+1+J$4-Settings!$C$7),"")</f>
        <v/>
      </c>
      <c r="K63" s="43">
        <f>IFERROR(INDEX(MitAll,$Z63,$Y63+1+K$4-Settings!$C$7),"")</f>
        <v/>
      </c>
      <c r="L63" s="43">
        <f>IFERROR(INDEX(MitAll,$Z63,$Y63+1+L$4-Settings!$C$7),"")</f>
        <v/>
      </c>
      <c r="M63" s="43">
        <f>IFERROR(INDEX(MitAll,$Z63,$Y63+1+M$4-Settings!$C$7),"")</f>
        <v/>
      </c>
      <c r="N63" s="43">
        <f>IFERROR(INDEX(MitAll,$Z63,$Y63+1+N$4-Settings!$C$7),"")</f>
        <v/>
      </c>
      <c r="O63" s="43">
        <f>IFERROR(INDEX(MitAll,$Z63,$Y63+1+O$4-Settings!$C$7),"")</f>
        <v/>
      </c>
      <c r="P63" s="43">
        <f>IFERROR(INDEX(MitAll,$Z63,$Y63+1+P$4-Settings!$C$7),"")</f>
        <v/>
      </c>
      <c r="Q63" s="43">
        <f>IFERROR(INDEX(MitAll,$Z63,$Y63+1+Q$4-Settings!$C$7),"")</f>
        <v/>
      </c>
      <c r="R63" s="43">
        <f>IFERROR(INDEX(MitAll,$Z63,$Y63+1+R$4-Settings!$C$7),"")</f>
        <v/>
      </c>
      <c r="S63" s="43">
        <f>IFERROR(INDEX(MitAll,$Z63,$Y63+1+S$4-Settings!$C$7),"")</f>
        <v/>
      </c>
      <c r="T63" s="43">
        <f>IFERROR(INDEX(MitAll,$Z63,$Y63+1+T$4-Settings!$C$7),"")</f>
        <v/>
      </c>
      <c r="U63" s="43">
        <f>IFERROR(INDEX(MitAll,$Z63,$Y63+1+U$4-Settings!$C$7),"")</f>
        <v/>
      </c>
      <c r="V63" s="43">
        <f>IFERROR(INDEX(MitAll,$Z63,$Y63+1+V$4-Settings!$C$7),"")</f>
        <v/>
      </c>
      <c r="W63" s="43">
        <f>IFERROR(INDEX(MitAll,$Z63,$Y63+1+W$4-Settings!$C$7),"")</f>
        <v/>
      </c>
      <c r="X63" s="43">
        <f>IFERROR(INDEX(MitAll,$Z63,$Y63+1+X$4-Settings!$C$7),"")</f>
        <v/>
      </c>
      <c r="Y63" s="10">
        <f>MATCH($E63,MitScen,0)</f>
        <v/>
      </c>
      <c r="Z63" s="10">
        <f>MATCH($A63,INDEX(MitAll,0,$Y63),0)</f>
        <v/>
      </c>
    </row>
    <row r="64">
      <c r="A64" s="11">
        <f>LOWER(Settings!$C$4)&amp;"."&amp;$B64&amp;"."&amp;$E64</f>
        <v/>
      </c>
      <c r="B64" s="21" t="inlineStr">
        <is>
          <t>mit.rcarb.ind.ecy</t>
        </is>
      </c>
      <c r="C64" s="14">
        <f>IFERROR(INDEX(MitDesc,$Z64),"code not found")</f>
        <v/>
      </c>
      <c r="D64" s="14">
        <f>IFERROR(INDEX(MitUnit,$Z64),"")</f>
        <v/>
      </c>
      <c r="E64" s="10">
        <f>E63</f>
        <v/>
      </c>
      <c r="F64" s="42">
        <f>IFERROR(INDEX(MitAll,$Z64,$Y64+1+F$4-Settings!$C$7),"")</f>
        <v/>
      </c>
      <c r="G64" s="43">
        <f>IFERROR(INDEX(MitAll,$Z64,$Y64+1+G$4-Settings!$C$7),"")</f>
        <v/>
      </c>
      <c r="H64" s="43">
        <f>IFERROR(INDEX(MitAll,$Z64,$Y64+1+H$4-Settings!$C$7),"")</f>
        <v/>
      </c>
      <c r="I64" s="43">
        <f>IFERROR(INDEX(MitAll,$Z64,$Y64+1+I$4-Settings!$C$7),"")</f>
        <v/>
      </c>
      <c r="J64" s="43">
        <f>IFERROR(INDEX(MitAll,$Z64,$Y64+1+J$4-Settings!$C$7),"")</f>
        <v/>
      </c>
      <c r="K64" s="43">
        <f>IFERROR(INDEX(MitAll,$Z64,$Y64+1+K$4-Settings!$C$7),"")</f>
        <v/>
      </c>
      <c r="L64" s="43">
        <f>IFERROR(INDEX(MitAll,$Z64,$Y64+1+L$4-Settings!$C$7),"")</f>
        <v/>
      </c>
      <c r="M64" s="43">
        <f>IFERROR(INDEX(MitAll,$Z64,$Y64+1+M$4-Settings!$C$7),"")</f>
        <v/>
      </c>
      <c r="N64" s="43">
        <f>IFERROR(INDEX(MitAll,$Z64,$Y64+1+N$4-Settings!$C$7),"")</f>
        <v/>
      </c>
      <c r="O64" s="43">
        <f>IFERROR(INDEX(MitAll,$Z64,$Y64+1+O$4-Settings!$C$7),"")</f>
        <v/>
      </c>
      <c r="P64" s="43">
        <f>IFERROR(INDEX(MitAll,$Z64,$Y64+1+P$4-Settings!$C$7),"")</f>
        <v/>
      </c>
      <c r="Q64" s="43">
        <f>IFERROR(INDEX(MitAll,$Z64,$Y64+1+Q$4-Settings!$C$7),"")</f>
        <v/>
      </c>
      <c r="R64" s="43">
        <f>IFERROR(INDEX(MitAll,$Z64,$Y64+1+R$4-Settings!$C$7),"")</f>
        <v/>
      </c>
      <c r="S64" s="43">
        <f>IFERROR(INDEX(MitAll,$Z64,$Y64+1+S$4-Settings!$C$7),"")</f>
        <v/>
      </c>
      <c r="T64" s="43">
        <f>IFERROR(INDEX(MitAll,$Z64,$Y64+1+T$4-Settings!$C$7),"")</f>
        <v/>
      </c>
      <c r="U64" s="43">
        <f>IFERROR(INDEX(MitAll,$Z64,$Y64+1+U$4-Settings!$C$7),"")</f>
        <v/>
      </c>
      <c r="V64" s="43">
        <f>IFERROR(INDEX(MitAll,$Z64,$Y64+1+V$4-Settings!$C$7),"")</f>
        <v/>
      </c>
      <c r="W64" s="43">
        <f>IFERROR(INDEX(MitAll,$Z64,$Y64+1+W$4-Settings!$C$7),"")</f>
        <v/>
      </c>
      <c r="X64" s="43">
        <f>IFERROR(INDEX(MitAll,$Z64,$Y64+1+X$4-Settings!$C$7),"")</f>
        <v/>
      </c>
      <c r="Y64" s="10">
        <f>MATCH($E64,MitScen,0)</f>
        <v/>
      </c>
      <c r="Z64" s="10">
        <f>MATCH($A64,INDEX(MitAll,0,$Y64),0)</f>
        <v/>
      </c>
    </row>
    <row r="65">
      <c r="E65" s="75">
        <f>E64</f>
        <v/>
      </c>
    </row>
    <row r="66">
      <c r="A66" s="4" t="inlineStr">
        <is>
          <t>Scenario block</t>
        </is>
      </c>
      <c r="B66" s="5" t="n"/>
      <c r="C66" s="4">
        <f>INDEX(MTInputs!$J$6:$AZ$6,MATCH($E66,MTInputs!$J$5:$AZ$5,0))</f>
        <v/>
      </c>
      <c r="D66" s="5" t="n"/>
      <c r="E66" s="74">
        <f>E65+1</f>
        <v/>
      </c>
      <c r="F66" s="5" t="n"/>
      <c r="G66" s="5" t="n"/>
      <c r="H66" s="5" t="n"/>
      <c r="I66" s="5" t="n"/>
      <c r="J66" s="5" t="n"/>
      <c r="K66" s="5" t="n"/>
      <c r="L66" s="5" t="n"/>
      <c r="M66" s="5" t="n"/>
      <c r="N66" s="5" t="n"/>
      <c r="O66" s="5" t="n"/>
      <c r="P66" s="5" t="n"/>
      <c r="Q66" s="5" t="n"/>
      <c r="R66" s="5" t="n"/>
      <c r="S66" s="5" t="n"/>
      <c r="T66" s="5" t="n"/>
      <c r="U66" s="5" t="n"/>
      <c r="V66" s="5" t="n"/>
      <c r="W66" s="5" t="n"/>
      <c r="X66" s="5" t="n"/>
    </row>
    <row r="67">
      <c r="A67" s="11">
        <f>LOWER(Settings!$C$4)&amp;"."&amp;$B67&amp;"."&amp;$E67</f>
        <v/>
      </c>
      <c r="B67" s="21" t="inlineStr">
        <is>
          <t>mit.ener.all.all.e</t>
        </is>
      </c>
      <c r="C67" s="14">
        <f>IFERROR(INDEX(MitDesc,$Z67),"code not found")</f>
        <v/>
      </c>
      <c r="D67" s="14">
        <f>IFERROR(INDEX(MitUnit,$Z67),"")</f>
        <v/>
      </c>
      <c r="E67" s="10">
        <f>E66</f>
        <v/>
      </c>
      <c r="F67" s="42">
        <f>IFERROR(INDEX(MitAll,$Z67,$Y67+1+F$4-Settings!$C$7),"")</f>
        <v/>
      </c>
      <c r="G67" s="43">
        <f>IFERROR(INDEX(MitAll,$Z67,$Y67+1+G$4-Settings!$C$7),"")</f>
        <v/>
      </c>
      <c r="H67" s="43">
        <f>IFERROR(INDEX(MitAll,$Z67,$Y67+1+H$4-Settings!$C$7),"")</f>
        <v/>
      </c>
      <c r="I67" s="43">
        <f>IFERROR(INDEX(MitAll,$Z67,$Y67+1+I$4-Settings!$C$7),"")</f>
        <v/>
      </c>
      <c r="J67" s="43">
        <f>IFERROR(INDEX(MitAll,$Z67,$Y67+1+J$4-Settings!$C$7),"")</f>
        <v/>
      </c>
      <c r="K67" s="43">
        <f>IFERROR(INDEX(MitAll,$Z67,$Y67+1+K$4-Settings!$C$7),"")</f>
        <v/>
      </c>
      <c r="L67" s="43">
        <f>IFERROR(INDEX(MitAll,$Z67,$Y67+1+L$4-Settings!$C$7),"")</f>
        <v/>
      </c>
      <c r="M67" s="43">
        <f>IFERROR(INDEX(MitAll,$Z67,$Y67+1+M$4-Settings!$C$7),"")</f>
        <v/>
      </c>
      <c r="N67" s="43">
        <f>IFERROR(INDEX(MitAll,$Z67,$Y67+1+N$4-Settings!$C$7),"")</f>
        <v/>
      </c>
      <c r="O67" s="43">
        <f>IFERROR(INDEX(MitAll,$Z67,$Y67+1+O$4-Settings!$C$7),"")</f>
        <v/>
      </c>
      <c r="P67" s="43">
        <f>IFERROR(INDEX(MitAll,$Z67,$Y67+1+P$4-Settings!$C$7),"")</f>
        <v/>
      </c>
      <c r="Q67" s="43">
        <f>IFERROR(INDEX(MitAll,$Z67,$Y67+1+Q$4-Settings!$C$7),"")</f>
        <v/>
      </c>
      <c r="R67" s="43">
        <f>IFERROR(INDEX(MitAll,$Z67,$Y67+1+R$4-Settings!$C$7),"")</f>
        <v/>
      </c>
      <c r="S67" s="43">
        <f>IFERROR(INDEX(MitAll,$Z67,$Y67+1+S$4-Settings!$C$7),"")</f>
        <v/>
      </c>
      <c r="T67" s="43">
        <f>IFERROR(INDEX(MitAll,$Z67,$Y67+1+T$4-Settings!$C$7),"")</f>
        <v/>
      </c>
      <c r="U67" s="43">
        <f>IFERROR(INDEX(MitAll,$Z67,$Y67+1+U$4-Settings!$C$7),"")</f>
        <v/>
      </c>
      <c r="V67" s="43">
        <f>IFERROR(INDEX(MitAll,$Z67,$Y67+1+V$4-Settings!$C$7),"")</f>
        <v/>
      </c>
      <c r="W67" s="43">
        <f>IFERROR(INDEX(MitAll,$Z67,$Y67+1+W$4-Settings!$C$7),"")</f>
        <v/>
      </c>
      <c r="X67" s="43">
        <f>IFERROR(INDEX(MitAll,$Z67,$Y67+1+X$4-Settings!$C$7),"")</f>
        <v/>
      </c>
      <c r="Y67" s="10">
        <f>MATCH($E67,MitScen,0)</f>
        <v/>
      </c>
      <c r="Z67" s="10">
        <f>MATCH($A67,INDEX(MitAll,0,$Y67),0)</f>
        <v/>
      </c>
    </row>
    <row r="68">
      <c r="A68" s="11">
        <f>LOWER(Settings!$C$4)&amp;"."&amp;$B68&amp;"."&amp;$E68</f>
        <v/>
      </c>
      <c r="B68" s="21" t="inlineStr">
        <is>
          <t>mit.ener.tra.all.e</t>
        </is>
      </c>
      <c r="C68" s="14">
        <f>IFERROR(INDEX(MitDesc,$Z68),"code not found")</f>
        <v/>
      </c>
      <c r="D68" s="14">
        <f>IFERROR(INDEX(MitUnit,$Z68),"")</f>
        <v/>
      </c>
      <c r="E68" s="10">
        <f>E67</f>
        <v/>
      </c>
      <c r="F68" s="42">
        <f>IFERROR(INDEX(MitAll,$Z68,$Y68+1+F$4-Settings!$C$7),"")</f>
        <v/>
      </c>
      <c r="G68" s="43">
        <f>IFERROR(INDEX(MitAll,$Z68,$Y68+1+G$4-Settings!$C$7),"")</f>
        <v/>
      </c>
      <c r="H68" s="43">
        <f>IFERROR(INDEX(MitAll,$Z68,$Y68+1+H$4-Settings!$C$7),"")</f>
        <v/>
      </c>
      <c r="I68" s="43">
        <f>IFERROR(INDEX(MitAll,$Z68,$Y68+1+I$4-Settings!$C$7),"")</f>
        <v/>
      </c>
      <c r="J68" s="43">
        <f>IFERROR(INDEX(MitAll,$Z68,$Y68+1+J$4-Settings!$C$7),"")</f>
        <v/>
      </c>
      <c r="K68" s="43">
        <f>IFERROR(INDEX(MitAll,$Z68,$Y68+1+K$4-Settings!$C$7),"")</f>
        <v/>
      </c>
      <c r="L68" s="43">
        <f>IFERROR(INDEX(MitAll,$Z68,$Y68+1+L$4-Settings!$C$7),"")</f>
        <v/>
      </c>
      <c r="M68" s="43">
        <f>IFERROR(INDEX(MitAll,$Z68,$Y68+1+M$4-Settings!$C$7),"")</f>
        <v/>
      </c>
      <c r="N68" s="43">
        <f>IFERROR(INDEX(MitAll,$Z68,$Y68+1+N$4-Settings!$C$7),"")</f>
        <v/>
      </c>
      <c r="O68" s="43">
        <f>IFERROR(INDEX(MitAll,$Z68,$Y68+1+O$4-Settings!$C$7),"")</f>
        <v/>
      </c>
      <c r="P68" s="43">
        <f>IFERROR(INDEX(MitAll,$Z68,$Y68+1+P$4-Settings!$C$7),"")</f>
        <v/>
      </c>
      <c r="Q68" s="43">
        <f>IFERROR(INDEX(MitAll,$Z68,$Y68+1+Q$4-Settings!$C$7),"")</f>
        <v/>
      </c>
      <c r="R68" s="43">
        <f>IFERROR(INDEX(MitAll,$Z68,$Y68+1+R$4-Settings!$C$7),"")</f>
        <v/>
      </c>
      <c r="S68" s="43">
        <f>IFERROR(INDEX(MitAll,$Z68,$Y68+1+S$4-Settings!$C$7),"")</f>
        <v/>
      </c>
      <c r="T68" s="43">
        <f>IFERROR(INDEX(MitAll,$Z68,$Y68+1+T$4-Settings!$C$7),"")</f>
        <v/>
      </c>
      <c r="U68" s="43">
        <f>IFERROR(INDEX(MitAll,$Z68,$Y68+1+U$4-Settings!$C$7),"")</f>
        <v/>
      </c>
      <c r="V68" s="43">
        <f>IFERROR(INDEX(MitAll,$Z68,$Y68+1+V$4-Settings!$C$7),"")</f>
        <v/>
      </c>
      <c r="W68" s="43">
        <f>IFERROR(INDEX(MitAll,$Z68,$Y68+1+W$4-Settings!$C$7),"")</f>
        <v/>
      </c>
      <c r="X68" s="43">
        <f>IFERROR(INDEX(MitAll,$Z68,$Y68+1+X$4-Settings!$C$7),"")</f>
        <v/>
      </c>
      <c r="Y68" s="10">
        <f>MATCH($E68,MitScen,0)</f>
        <v/>
      </c>
      <c r="Z68" s="10">
        <f>MATCH($A68,INDEX(MitAll,0,$Y68),0)</f>
        <v/>
      </c>
    </row>
    <row r="69">
      <c r="A69" s="11">
        <f>LOWER(Settings!$C$4)&amp;"."&amp;$B69&amp;"."&amp;$E69</f>
        <v/>
      </c>
      <c r="B69" s="21" t="inlineStr">
        <is>
          <t>mit.ener.bld.all.e</t>
        </is>
      </c>
      <c r="C69" s="14">
        <f>IFERROR(INDEX(MitDesc,$Z69),"code not found")</f>
        <v/>
      </c>
      <c r="D69" s="14">
        <f>IFERROR(INDEX(MitUnit,$Z69),"")</f>
        <v/>
      </c>
      <c r="E69" s="10">
        <f>E68</f>
        <v/>
      </c>
      <c r="F69" s="42">
        <f>IFERROR(INDEX(MitAll,$Z69,$Y69+1+F$4-Settings!$C$7),"")</f>
        <v/>
      </c>
      <c r="G69" s="43">
        <f>IFERROR(INDEX(MitAll,$Z69,$Y69+1+G$4-Settings!$C$7),"")</f>
        <v/>
      </c>
      <c r="H69" s="43">
        <f>IFERROR(INDEX(MitAll,$Z69,$Y69+1+H$4-Settings!$C$7),"")</f>
        <v/>
      </c>
      <c r="I69" s="43">
        <f>IFERROR(INDEX(MitAll,$Z69,$Y69+1+I$4-Settings!$C$7),"")</f>
        <v/>
      </c>
      <c r="J69" s="43">
        <f>IFERROR(INDEX(MitAll,$Z69,$Y69+1+J$4-Settings!$C$7),"")</f>
        <v/>
      </c>
      <c r="K69" s="43">
        <f>IFERROR(INDEX(MitAll,$Z69,$Y69+1+K$4-Settings!$C$7),"")</f>
        <v/>
      </c>
      <c r="L69" s="43">
        <f>IFERROR(INDEX(MitAll,$Z69,$Y69+1+L$4-Settings!$C$7),"")</f>
        <v/>
      </c>
      <c r="M69" s="43">
        <f>IFERROR(INDEX(MitAll,$Z69,$Y69+1+M$4-Settings!$C$7),"")</f>
        <v/>
      </c>
      <c r="N69" s="43">
        <f>IFERROR(INDEX(MitAll,$Z69,$Y69+1+N$4-Settings!$C$7),"")</f>
        <v/>
      </c>
      <c r="O69" s="43">
        <f>IFERROR(INDEX(MitAll,$Z69,$Y69+1+O$4-Settings!$C$7),"")</f>
        <v/>
      </c>
      <c r="P69" s="43">
        <f>IFERROR(INDEX(MitAll,$Z69,$Y69+1+P$4-Settings!$C$7),"")</f>
        <v/>
      </c>
      <c r="Q69" s="43">
        <f>IFERROR(INDEX(MitAll,$Z69,$Y69+1+Q$4-Settings!$C$7),"")</f>
        <v/>
      </c>
      <c r="R69" s="43">
        <f>IFERROR(INDEX(MitAll,$Z69,$Y69+1+R$4-Settings!$C$7),"")</f>
        <v/>
      </c>
      <c r="S69" s="43">
        <f>IFERROR(INDEX(MitAll,$Z69,$Y69+1+S$4-Settings!$C$7),"")</f>
        <v/>
      </c>
      <c r="T69" s="43">
        <f>IFERROR(INDEX(MitAll,$Z69,$Y69+1+T$4-Settings!$C$7),"")</f>
        <v/>
      </c>
      <c r="U69" s="43">
        <f>IFERROR(INDEX(MitAll,$Z69,$Y69+1+U$4-Settings!$C$7),"")</f>
        <v/>
      </c>
      <c r="V69" s="43">
        <f>IFERROR(INDEX(MitAll,$Z69,$Y69+1+V$4-Settings!$C$7),"")</f>
        <v/>
      </c>
      <c r="W69" s="43">
        <f>IFERROR(INDEX(MitAll,$Z69,$Y69+1+W$4-Settings!$C$7),"")</f>
        <v/>
      </c>
      <c r="X69" s="43">
        <f>IFERROR(INDEX(MitAll,$Z69,$Y69+1+X$4-Settings!$C$7),"")</f>
        <v/>
      </c>
      <c r="Y69" s="10">
        <f>MATCH($E69,MitScen,0)</f>
        <v/>
      </c>
      <c r="Z69" s="10">
        <f>MATCH($A69,INDEX(MitAll,0,$Y69),0)</f>
        <v/>
      </c>
    </row>
    <row r="70">
      <c r="A70" s="11">
        <f>LOWER(Settings!$C$4)&amp;"."&amp;$B70&amp;"."&amp;$E70</f>
        <v/>
      </c>
      <c r="B70" s="21" t="inlineStr">
        <is>
          <t>mit.ener.ind.all.e</t>
        </is>
      </c>
      <c r="C70" s="14">
        <f>IFERROR(INDEX(MitDesc,$Z70),"code not found")</f>
        <v/>
      </c>
      <c r="D70" s="14">
        <f>IFERROR(INDEX(MitUnit,$Z70),"")</f>
        <v/>
      </c>
      <c r="E70" s="10">
        <f>E69</f>
        <v/>
      </c>
      <c r="F70" s="42">
        <f>IFERROR(INDEX(MitAll,$Z70,$Y70+1+F$4-Settings!$C$7),"")</f>
        <v/>
      </c>
      <c r="G70" s="43">
        <f>IFERROR(INDEX(MitAll,$Z70,$Y70+1+G$4-Settings!$C$7),"")</f>
        <v/>
      </c>
      <c r="H70" s="43">
        <f>IFERROR(INDEX(MitAll,$Z70,$Y70+1+H$4-Settings!$C$7),"")</f>
        <v/>
      </c>
      <c r="I70" s="43">
        <f>IFERROR(INDEX(MitAll,$Z70,$Y70+1+I$4-Settings!$C$7),"")</f>
        <v/>
      </c>
      <c r="J70" s="43">
        <f>IFERROR(INDEX(MitAll,$Z70,$Y70+1+J$4-Settings!$C$7),"")</f>
        <v/>
      </c>
      <c r="K70" s="43">
        <f>IFERROR(INDEX(MitAll,$Z70,$Y70+1+K$4-Settings!$C$7),"")</f>
        <v/>
      </c>
      <c r="L70" s="43">
        <f>IFERROR(INDEX(MitAll,$Z70,$Y70+1+L$4-Settings!$C$7),"")</f>
        <v/>
      </c>
      <c r="M70" s="43">
        <f>IFERROR(INDEX(MitAll,$Z70,$Y70+1+M$4-Settings!$C$7),"")</f>
        <v/>
      </c>
      <c r="N70" s="43">
        <f>IFERROR(INDEX(MitAll,$Z70,$Y70+1+N$4-Settings!$C$7),"")</f>
        <v/>
      </c>
      <c r="O70" s="43">
        <f>IFERROR(INDEX(MitAll,$Z70,$Y70+1+O$4-Settings!$C$7),"")</f>
        <v/>
      </c>
      <c r="P70" s="43">
        <f>IFERROR(INDEX(MitAll,$Z70,$Y70+1+P$4-Settings!$C$7),"")</f>
        <v/>
      </c>
      <c r="Q70" s="43">
        <f>IFERROR(INDEX(MitAll,$Z70,$Y70+1+Q$4-Settings!$C$7),"")</f>
        <v/>
      </c>
      <c r="R70" s="43">
        <f>IFERROR(INDEX(MitAll,$Z70,$Y70+1+R$4-Settings!$C$7),"")</f>
        <v/>
      </c>
      <c r="S70" s="43">
        <f>IFERROR(INDEX(MitAll,$Z70,$Y70+1+S$4-Settings!$C$7),"")</f>
        <v/>
      </c>
      <c r="T70" s="43">
        <f>IFERROR(INDEX(MitAll,$Z70,$Y70+1+T$4-Settings!$C$7),"")</f>
        <v/>
      </c>
      <c r="U70" s="43">
        <f>IFERROR(INDEX(MitAll,$Z70,$Y70+1+U$4-Settings!$C$7),"")</f>
        <v/>
      </c>
      <c r="V70" s="43">
        <f>IFERROR(INDEX(MitAll,$Z70,$Y70+1+V$4-Settings!$C$7),"")</f>
        <v/>
      </c>
      <c r="W70" s="43">
        <f>IFERROR(INDEX(MitAll,$Z70,$Y70+1+W$4-Settings!$C$7),"")</f>
        <v/>
      </c>
      <c r="X70" s="43">
        <f>IFERROR(INDEX(MitAll,$Z70,$Y70+1+X$4-Settings!$C$7),"")</f>
        <v/>
      </c>
      <c r="Y70" s="10">
        <f>MATCH($E70,MitScen,0)</f>
        <v/>
      </c>
      <c r="Z70" s="10">
        <f>MATCH($A70,INDEX(MitAll,0,$Y70),0)</f>
        <v/>
      </c>
    </row>
    <row r="71">
      <c r="A71" s="11">
        <f>LOWER(Settings!$C$4)&amp;"."&amp;$B71&amp;"."&amp;$E71</f>
        <v/>
      </c>
      <c r="B71" s="21" t="inlineStr">
        <is>
          <t>mit.ener.oen.all.e</t>
        </is>
      </c>
      <c r="C71" s="14">
        <f>IFERROR(INDEX(MitDesc,$Z71),"code not found")</f>
        <v/>
      </c>
      <c r="D71" s="14">
        <f>IFERROR(INDEX(MitUnit,$Z71),"")</f>
        <v/>
      </c>
      <c r="E71" s="10">
        <f>E70</f>
        <v/>
      </c>
      <c r="F71" s="42">
        <f>IFERROR(INDEX(MitAll,$Z71,$Y71+1+F$4-Settings!$C$7),"")</f>
        <v/>
      </c>
      <c r="G71" s="43">
        <f>IFERROR(INDEX(MitAll,$Z71,$Y71+1+G$4-Settings!$C$7),"")</f>
        <v/>
      </c>
      <c r="H71" s="43">
        <f>IFERROR(INDEX(MitAll,$Z71,$Y71+1+H$4-Settings!$C$7),"")</f>
        <v/>
      </c>
      <c r="I71" s="43">
        <f>IFERROR(INDEX(MitAll,$Z71,$Y71+1+I$4-Settings!$C$7),"")</f>
        <v/>
      </c>
      <c r="J71" s="43">
        <f>IFERROR(INDEX(MitAll,$Z71,$Y71+1+J$4-Settings!$C$7),"")</f>
        <v/>
      </c>
      <c r="K71" s="43">
        <f>IFERROR(INDEX(MitAll,$Z71,$Y71+1+K$4-Settings!$C$7),"")</f>
        <v/>
      </c>
      <c r="L71" s="43">
        <f>IFERROR(INDEX(MitAll,$Z71,$Y71+1+L$4-Settings!$C$7),"")</f>
        <v/>
      </c>
      <c r="M71" s="43">
        <f>IFERROR(INDEX(MitAll,$Z71,$Y71+1+M$4-Settings!$C$7),"")</f>
        <v/>
      </c>
      <c r="N71" s="43">
        <f>IFERROR(INDEX(MitAll,$Z71,$Y71+1+N$4-Settings!$C$7),"")</f>
        <v/>
      </c>
      <c r="O71" s="43">
        <f>IFERROR(INDEX(MitAll,$Z71,$Y71+1+O$4-Settings!$C$7),"")</f>
        <v/>
      </c>
      <c r="P71" s="43">
        <f>IFERROR(INDEX(MitAll,$Z71,$Y71+1+P$4-Settings!$C$7),"")</f>
        <v/>
      </c>
      <c r="Q71" s="43">
        <f>IFERROR(INDEX(MitAll,$Z71,$Y71+1+Q$4-Settings!$C$7),"")</f>
        <v/>
      </c>
      <c r="R71" s="43">
        <f>IFERROR(INDEX(MitAll,$Z71,$Y71+1+R$4-Settings!$C$7),"")</f>
        <v/>
      </c>
      <c r="S71" s="43">
        <f>IFERROR(INDEX(MitAll,$Z71,$Y71+1+S$4-Settings!$C$7),"")</f>
        <v/>
      </c>
      <c r="T71" s="43">
        <f>IFERROR(INDEX(MitAll,$Z71,$Y71+1+T$4-Settings!$C$7),"")</f>
        <v/>
      </c>
      <c r="U71" s="43">
        <f>IFERROR(INDEX(MitAll,$Z71,$Y71+1+U$4-Settings!$C$7),"")</f>
        <v/>
      </c>
      <c r="V71" s="43">
        <f>IFERROR(INDEX(MitAll,$Z71,$Y71+1+V$4-Settings!$C$7),"")</f>
        <v/>
      </c>
      <c r="W71" s="43">
        <f>IFERROR(INDEX(MitAll,$Z71,$Y71+1+W$4-Settings!$C$7),"")</f>
        <v/>
      </c>
      <c r="X71" s="43">
        <f>IFERROR(INDEX(MitAll,$Z71,$Y71+1+X$4-Settings!$C$7),"")</f>
        <v/>
      </c>
      <c r="Y71" s="10">
        <f>MATCH($E71,MitScen,0)</f>
        <v/>
      </c>
      <c r="Z71" s="10">
        <f>MATCH($A71,INDEX(MitAll,0,$Y71),0)</f>
        <v/>
      </c>
    </row>
    <row r="72">
      <c r="A72" s="11">
        <f>LOWER(Settings!$C$4)&amp;"."&amp;$B72&amp;"."&amp;$E72</f>
        <v/>
      </c>
      <c r="B72" s="21" t="inlineStr">
        <is>
          <t>mit.ener.pct.all.all.e</t>
        </is>
      </c>
      <c r="C72" s="14">
        <f>IFERROR(INDEX(MitDesc,$Z72),"code not found")</f>
        <v/>
      </c>
      <c r="D72" s="14">
        <f>IFERROR(INDEX(MitUnit,$Z72),"")</f>
        <v/>
      </c>
      <c r="E72" s="10">
        <f>E71</f>
        <v/>
      </c>
      <c r="F72" s="12">
        <f>IFERROR(INDEX(MitAll,$Z72,$Y72+1+F$4-Settings!$C$7),"")</f>
        <v/>
      </c>
      <c r="G72" s="13">
        <f>IFERROR(INDEX(MitAll,$Z72,$Y72+1+G$4-Settings!$C$7),"")</f>
        <v/>
      </c>
      <c r="H72" s="13">
        <f>IFERROR(INDEX(MitAll,$Z72,$Y72+1+H$4-Settings!$C$7),"")</f>
        <v/>
      </c>
      <c r="I72" s="13">
        <f>IFERROR(INDEX(MitAll,$Z72,$Y72+1+I$4-Settings!$C$7),"")</f>
        <v/>
      </c>
      <c r="J72" s="13">
        <f>IFERROR(INDEX(MitAll,$Z72,$Y72+1+J$4-Settings!$C$7),"")</f>
        <v/>
      </c>
      <c r="K72" s="13">
        <f>IFERROR(INDEX(MitAll,$Z72,$Y72+1+K$4-Settings!$C$7),"")</f>
        <v/>
      </c>
      <c r="L72" s="13">
        <f>IFERROR(INDEX(MitAll,$Z72,$Y72+1+L$4-Settings!$C$7),"")</f>
        <v/>
      </c>
      <c r="M72" s="13">
        <f>IFERROR(INDEX(MitAll,$Z72,$Y72+1+M$4-Settings!$C$7),"")</f>
        <v/>
      </c>
      <c r="N72" s="13">
        <f>IFERROR(INDEX(MitAll,$Z72,$Y72+1+N$4-Settings!$C$7),"")</f>
        <v/>
      </c>
      <c r="O72" s="13">
        <f>IFERROR(INDEX(MitAll,$Z72,$Y72+1+O$4-Settings!$C$7),"")</f>
        <v/>
      </c>
      <c r="P72" s="13">
        <f>IFERROR(INDEX(MitAll,$Z72,$Y72+1+P$4-Settings!$C$7),"")</f>
        <v/>
      </c>
      <c r="Q72" s="13">
        <f>IFERROR(INDEX(MitAll,$Z72,$Y72+1+Q$4-Settings!$C$7),"")</f>
        <v/>
      </c>
      <c r="R72" s="13">
        <f>IFERROR(INDEX(MitAll,$Z72,$Y72+1+R$4-Settings!$C$7),"")</f>
        <v/>
      </c>
      <c r="S72" s="13">
        <f>IFERROR(INDEX(MitAll,$Z72,$Y72+1+S$4-Settings!$C$7),"")</f>
        <v/>
      </c>
      <c r="T72" s="13">
        <f>IFERROR(INDEX(MitAll,$Z72,$Y72+1+T$4-Settings!$C$7),"")</f>
        <v/>
      </c>
      <c r="U72" s="13">
        <f>IFERROR(INDEX(MitAll,$Z72,$Y72+1+U$4-Settings!$C$7),"")</f>
        <v/>
      </c>
      <c r="V72" s="13">
        <f>IFERROR(INDEX(MitAll,$Z72,$Y72+1+V$4-Settings!$C$7),"")</f>
        <v/>
      </c>
      <c r="W72" s="13">
        <f>IFERROR(INDEX(MitAll,$Z72,$Y72+1+W$4-Settings!$C$7),"")</f>
        <v/>
      </c>
      <c r="X72" s="13">
        <f>IFERROR(INDEX(MitAll,$Z72,$Y72+1+X$4-Settings!$C$7),"")</f>
        <v/>
      </c>
      <c r="Y72" s="10">
        <f>MATCH($E72,MitScen,0)</f>
        <v/>
      </c>
      <c r="Z72" s="10">
        <f>MATCH($A72,INDEX(MitAll,0,$Y72),0)</f>
        <v/>
      </c>
    </row>
    <row r="73">
      <c r="A73" s="11">
        <f>LOWER(Settings!$C$4)&amp;"."&amp;$B73&amp;"."&amp;$E73</f>
        <v/>
      </c>
      <c r="B73" s="21" t="inlineStr">
        <is>
          <t>mit.co2.all.all.e</t>
        </is>
      </c>
      <c r="C73" s="14">
        <f>IFERROR(INDEX(MitDesc,$Z73),"code not found")</f>
        <v/>
      </c>
      <c r="D73" s="14">
        <f>IFERROR(INDEX(MitUnit,$Z73),"")</f>
        <v/>
      </c>
      <c r="E73" s="10">
        <f>E72</f>
        <v/>
      </c>
      <c r="F73" s="39">
        <f>IFERROR(INDEX(MitAll,$Z73,$Y73+1+F$4-Settings!$C$7),"")</f>
        <v/>
      </c>
      <c r="G73" s="40">
        <f>IFERROR(INDEX(MitAll,$Z73,$Y73+1+G$4-Settings!$C$7),"")</f>
        <v/>
      </c>
      <c r="H73" s="40">
        <f>IFERROR(INDEX(MitAll,$Z73,$Y73+1+H$4-Settings!$C$7),"")</f>
        <v/>
      </c>
      <c r="I73" s="40">
        <f>IFERROR(INDEX(MitAll,$Z73,$Y73+1+I$4-Settings!$C$7),"")</f>
        <v/>
      </c>
      <c r="J73" s="40">
        <f>IFERROR(INDEX(MitAll,$Z73,$Y73+1+J$4-Settings!$C$7),"")</f>
        <v/>
      </c>
      <c r="K73" s="40">
        <f>IFERROR(INDEX(MitAll,$Z73,$Y73+1+K$4-Settings!$C$7),"")</f>
        <v/>
      </c>
      <c r="L73" s="40">
        <f>IFERROR(INDEX(MitAll,$Z73,$Y73+1+L$4-Settings!$C$7),"")</f>
        <v/>
      </c>
      <c r="M73" s="40">
        <f>IFERROR(INDEX(MitAll,$Z73,$Y73+1+M$4-Settings!$C$7),"")</f>
        <v/>
      </c>
      <c r="N73" s="40">
        <f>IFERROR(INDEX(MitAll,$Z73,$Y73+1+N$4-Settings!$C$7),"")</f>
        <v/>
      </c>
      <c r="O73" s="40">
        <f>IFERROR(INDEX(MitAll,$Z73,$Y73+1+O$4-Settings!$C$7),"")</f>
        <v/>
      </c>
      <c r="P73" s="40">
        <f>IFERROR(INDEX(MitAll,$Z73,$Y73+1+P$4-Settings!$C$7),"")</f>
        <v/>
      </c>
      <c r="Q73" s="40">
        <f>IFERROR(INDEX(MitAll,$Z73,$Y73+1+Q$4-Settings!$C$7),"")</f>
        <v/>
      </c>
      <c r="R73" s="40">
        <f>IFERROR(INDEX(MitAll,$Z73,$Y73+1+R$4-Settings!$C$7),"")</f>
        <v/>
      </c>
      <c r="S73" s="40">
        <f>IFERROR(INDEX(MitAll,$Z73,$Y73+1+S$4-Settings!$C$7),"")</f>
        <v/>
      </c>
      <c r="T73" s="40">
        <f>IFERROR(INDEX(MitAll,$Z73,$Y73+1+T$4-Settings!$C$7),"")</f>
        <v/>
      </c>
      <c r="U73" s="40">
        <f>IFERROR(INDEX(MitAll,$Z73,$Y73+1+U$4-Settings!$C$7),"")</f>
        <v/>
      </c>
      <c r="V73" s="40">
        <f>IFERROR(INDEX(MitAll,$Z73,$Y73+1+V$4-Settings!$C$7),"")</f>
        <v/>
      </c>
      <c r="W73" s="40">
        <f>IFERROR(INDEX(MitAll,$Z73,$Y73+1+W$4-Settings!$C$7),"")</f>
        <v/>
      </c>
      <c r="X73" s="40">
        <f>IFERROR(INDEX(MitAll,$Z73,$Y73+1+X$4-Settings!$C$7),"")</f>
        <v/>
      </c>
      <c r="Y73" s="10">
        <f>MATCH($E73,MitScen,0)</f>
        <v/>
      </c>
      <c r="Z73" s="10">
        <f>MATCH($A73,INDEX(MitAll,0,$Y73),0)</f>
        <v/>
      </c>
    </row>
    <row r="74">
      <c r="A74" s="11">
        <f>LOWER(Settings!$C$4)&amp;"."&amp;$B74&amp;"."&amp;$E74</f>
        <v/>
      </c>
      <c r="B74" s="21" t="inlineStr">
        <is>
          <t>mit.co2.tra.all.e</t>
        </is>
      </c>
      <c r="C74" s="14">
        <f>IFERROR(INDEX(MitDesc,$Z74),"code not found")</f>
        <v/>
      </c>
      <c r="D74" s="14">
        <f>IFERROR(INDEX(MitUnit,$Z74),"")</f>
        <v/>
      </c>
      <c r="E74" s="10">
        <f>E73</f>
        <v/>
      </c>
      <c r="F74" s="39">
        <f>IFERROR(INDEX(MitAll,$Z74,$Y74+1+F$4-Settings!$C$7),"")</f>
        <v/>
      </c>
      <c r="G74" s="40">
        <f>IFERROR(INDEX(MitAll,$Z74,$Y74+1+G$4-Settings!$C$7),"")</f>
        <v/>
      </c>
      <c r="H74" s="40">
        <f>IFERROR(INDEX(MitAll,$Z74,$Y74+1+H$4-Settings!$C$7),"")</f>
        <v/>
      </c>
      <c r="I74" s="40">
        <f>IFERROR(INDEX(MitAll,$Z74,$Y74+1+I$4-Settings!$C$7),"")</f>
        <v/>
      </c>
      <c r="J74" s="40">
        <f>IFERROR(INDEX(MitAll,$Z74,$Y74+1+J$4-Settings!$C$7),"")</f>
        <v/>
      </c>
      <c r="K74" s="40">
        <f>IFERROR(INDEX(MitAll,$Z74,$Y74+1+K$4-Settings!$C$7),"")</f>
        <v/>
      </c>
      <c r="L74" s="40">
        <f>IFERROR(INDEX(MitAll,$Z74,$Y74+1+L$4-Settings!$C$7),"")</f>
        <v/>
      </c>
      <c r="M74" s="40">
        <f>IFERROR(INDEX(MitAll,$Z74,$Y74+1+M$4-Settings!$C$7),"")</f>
        <v/>
      </c>
      <c r="N74" s="40">
        <f>IFERROR(INDEX(MitAll,$Z74,$Y74+1+N$4-Settings!$C$7),"")</f>
        <v/>
      </c>
      <c r="O74" s="40">
        <f>IFERROR(INDEX(MitAll,$Z74,$Y74+1+O$4-Settings!$C$7),"")</f>
        <v/>
      </c>
      <c r="P74" s="40">
        <f>IFERROR(INDEX(MitAll,$Z74,$Y74+1+P$4-Settings!$C$7),"")</f>
        <v/>
      </c>
      <c r="Q74" s="40">
        <f>IFERROR(INDEX(MitAll,$Z74,$Y74+1+Q$4-Settings!$C$7),"")</f>
        <v/>
      </c>
      <c r="R74" s="40">
        <f>IFERROR(INDEX(MitAll,$Z74,$Y74+1+R$4-Settings!$C$7),"")</f>
        <v/>
      </c>
      <c r="S74" s="40">
        <f>IFERROR(INDEX(MitAll,$Z74,$Y74+1+S$4-Settings!$C$7),"")</f>
        <v/>
      </c>
      <c r="T74" s="40">
        <f>IFERROR(INDEX(MitAll,$Z74,$Y74+1+T$4-Settings!$C$7),"")</f>
        <v/>
      </c>
      <c r="U74" s="40">
        <f>IFERROR(INDEX(MitAll,$Z74,$Y74+1+U$4-Settings!$C$7),"")</f>
        <v/>
      </c>
      <c r="V74" s="40">
        <f>IFERROR(INDEX(MitAll,$Z74,$Y74+1+V$4-Settings!$C$7),"")</f>
        <v/>
      </c>
      <c r="W74" s="40">
        <f>IFERROR(INDEX(MitAll,$Z74,$Y74+1+W$4-Settings!$C$7),"")</f>
        <v/>
      </c>
      <c r="X74" s="40">
        <f>IFERROR(INDEX(MitAll,$Z74,$Y74+1+X$4-Settings!$C$7),"")</f>
        <v/>
      </c>
      <c r="Y74" s="10">
        <f>MATCH($E74,MitScen,0)</f>
        <v/>
      </c>
      <c r="Z74" s="10">
        <f>MATCH($A74,INDEX(MitAll,0,$Y74),0)</f>
        <v/>
      </c>
    </row>
    <row r="75">
      <c r="A75" s="11">
        <f>LOWER(Settings!$C$4)&amp;"."&amp;$B75&amp;"."&amp;$E75</f>
        <v/>
      </c>
      <c r="B75" s="21" t="inlineStr">
        <is>
          <t>mit.co2.bld.all.e</t>
        </is>
      </c>
      <c r="C75" s="14">
        <f>IFERROR(INDEX(MitDesc,$Z75),"code not found")</f>
        <v/>
      </c>
      <c r="D75" s="14">
        <f>IFERROR(INDEX(MitUnit,$Z75),"")</f>
        <v/>
      </c>
      <c r="E75" s="10">
        <f>E74</f>
        <v/>
      </c>
      <c r="F75" s="39">
        <f>IFERROR(INDEX(MitAll,$Z75,$Y75+1+F$4-Settings!$C$7),"")</f>
        <v/>
      </c>
      <c r="G75" s="40">
        <f>IFERROR(INDEX(MitAll,$Z75,$Y75+1+G$4-Settings!$C$7),"")</f>
        <v/>
      </c>
      <c r="H75" s="40">
        <f>IFERROR(INDEX(MitAll,$Z75,$Y75+1+H$4-Settings!$C$7),"")</f>
        <v/>
      </c>
      <c r="I75" s="40">
        <f>IFERROR(INDEX(MitAll,$Z75,$Y75+1+I$4-Settings!$C$7),"")</f>
        <v/>
      </c>
      <c r="J75" s="40">
        <f>IFERROR(INDEX(MitAll,$Z75,$Y75+1+J$4-Settings!$C$7),"")</f>
        <v/>
      </c>
      <c r="K75" s="40">
        <f>IFERROR(INDEX(MitAll,$Z75,$Y75+1+K$4-Settings!$C$7),"")</f>
        <v/>
      </c>
      <c r="L75" s="40">
        <f>IFERROR(INDEX(MitAll,$Z75,$Y75+1+L$4-Settings!$C$7),"")</f>
        <v/>
      </c>
      <c r="M75" s="40">
        <f>IFERROR(INDEX(MitAll,$Z75,$Y75+1+M$4-Settings!$C$7),"")</f>
        <v/>
      </c>
      <c r="N75" s="40">
        <f>IFERROR(INDEX(MitAll,$Z75,$Y75+1+N$4-Settings!$C$7),"")</f>
        <v/>
      </c>
      <c r="O75" s="40">
        <f>IFERROR(INDEX(MitAll,$Z75,$Y75+1+O$4-Settings!$C$7),"")</f>
        <v/>
      </c>
      <c r="P75" s="40">
        <f>IFERROR(INDEX(MitAll,$Z75,$Y75+1+P$4-Settings!$C$7),"")</f>
        <v/>
      </c>
      <c r="Q75" s="40">
        <f>IFERROR(INDEX(MitAll,$Z75,$Y75+1+Q$4-Settings!$C$7),"")</f>
        <v/>
      </c>
      <c r="R75" s="40">
        <f>IFERROR(INDEX(MitAll,$Z75,$Y75+1+R$4-Settings!$C$7),"")</f>
        <v/>
      </c>
      <c r="S75" s="40">
        <f>IFERROR(INDEX(MitAll,$Z75,$Y75+1+S$4-Settings!$C$7),"")</f>
        <v/>
      </c>
      <c r="T75" s="40">
        <f>IFERROR(INDEX(MitAll,$Z75,$Y75+1+T$4-Settings!$C$7),"")</f>
        <v/>
      </c>
      <c r="U75" s="40">
        <f>IFERROR(INDEX(MitAll,$Z75,$Y75+1+U$4-Settings!$C$7),"")</f>
        <v/>
      </c>
      <c r="V75" s="40">
        <f>IFERROR(INDEX(MitAll,$Z75,$Y75+1+V$4-Settings!$C$7),"")</f>
        <v/>
      </c>
      <c r="W75" s="40">
        <f>IFERROR(INDEX(MitAll,$Z75,$Y75+1+W$4-Settings!$C$7),"")</f>
        <v/>
      </c>
      <c r="X75" s="40">
        <f>IFERROR(INDEX(MitAll,$Z75,$Y75+1+X$4-Settings!$C$7),"")</f>
        <v/>
      </c>
      <c r="Y75" s="10">
        <f>MATCH($E75,MitScen,0)</f>
        <v/>
      </c>
      <c r="Z75" s="10">
        <f>MATCH($A75,INDEX(MitAll,0,$Y75),0)</f>
        <v/>
      </c>
    </row>
    <row r="76">
      <c r="A76" s="11">
        <f>LOWER(Settings!$C$4)&amp;"."&amp;$B76&amp;"."&amp;$E76</f>
        <v/>
      </c>
      <c r="B76" s="21" t="inlineStr">
        <is>
          <t>mit.co2.ind.all.e</t>
        </is>
      </c>
      <c r="C76" s="14">
        <f>IFERROR(INDEX(MitDesc,$Z76),"code not found")</f>
        <v/>
      </c>
      <c r="D76" s="14">
        <f>IFERROR(INDEX(MitUnit,$Z76),"")</f>
        <v/>
      </c>
      <c r="E76" s="10">
        <f>E75</f>
        <v/>
      </c>
      <c r="F76" s="39">
        <f>IFERROR(INDEX(MitAll,$Z76,$Y76+1+F$4-Settings!$C$7),"")</f>
        <v/>
      </c>
      <c r="G76" s="40">
        <f>IFERROR(INDEX(MitAll,$Z76,$Y76+1+G$4-Settings!$C$7),"")</f>
        <v/>
      </c>
      <c r="H76" s="40">
        <f>IFERROR(INDEX(MitAll,$Z76,$Y76+1+H$4-Settings!$C$7),"")</f>
        <v/>
      </c>
      <c r="I76" s="40">
        <f>IFERROR(INDEX(MitAll,$Z76,$Y76+1+I$4-Settings!$C$7),"")</f>
        <v/>
      </c>
      <c r="J76" s="40">
        <f>IFERROR(INDEX(MitAll,$Z76,$Y76+1+J$4-Settings!$C$7),"")</f>
        <v/>
      </c>
      <c r="K76" s="40">
        <f>IFERROR(INDEX(MitAll,$Z76,$Y76+1+K$4-Settings!$C$7),"")</f>
        <v/>
      </c>
      <c r="L76" s="40">
        <f>IFERROR(INDEX(MitAll,$Z76,$Y76+1+L$4-Settings!$C$7),"")</f>
        <v/>
      </c>
      <c r="M76" s="40">
        <f>IFERROR(INDEX(MitAll,$Z76,$Y76+1+M$4-Settings!$C$7),"")</f>
        <v/>
      </c>
      <c r="N76" s="40">
        <f>IFERROR(INDEX(MitAll,$Z76,$Y76+1+N$4-Settings!$C$7),"")</f>
        <v/>
      </c>
      <c r="O76" s="40">
        <f>IFERROR(INDEX(MitAll,$Z76,$Y76+1+O$4-Settings!$C$7),"")</f>
        <v/>
      </c>
      <c r="P76" s="40">
        <f>IFERROR(INDEX(MitAll,$Z76,$Y76+1+P$4-Settings!$C$7),"")</f>
        <v/>
      </c>
      <c r="Q76" s="40">
        <f>IFERROR(INDEX(MitAll,$Z76,$Y76+1+Q$4-Settings!$C$7),"")</f>
        <v/>
      </c>
      <c r="R76" s="40">
        <f>IFERROR(INDEX(MitAll,$Z76,$Y76+1+R$4-Settings!$C$7),"")</f>
        <v/>
      </c>
      <c r="S76" s="40">
        <f>IFERROR(INDEX(MitAll,$Z76,$Y76+1+S$4-Settings!$C$7),"")</f>
        <v/>
      </c>
      <c r="T76" s="40">
        <f>IFERROR(INDEX(MitAll,$Z76,$Y76+1+T$4-Settings!$C$7),"")</f>
        <v/>
      </c>
      <c r="U76" s="40">
        <f>IFERROR(INDEX(MitAll,$Z76,$Y76+1+U$4-Settings!$C$7),"")</f>
        <v/>
      </c>
      <c r="V76" s="40">
        <f>IFERROR(INDEX(MitAll,$Z76,$Y76+1+V$4-Settings!$C$7),"")</f>
        <v/>
      </c>
      <c r="W76" s="40">
        <f>IFERROR(INDEX(MitAll,$Z76,$Y76+1+W$4-Settings!$C$7),"")</f>
        <v/>
      </c>
      <c r="X76" s="40">
        <f>IFERROR(INDEX(MitAll,$Z76,$Y76+1+X$4-Settings!$C$7),"")</f>
        <v/>
      </c>
      <c r="Y76" s="10">
        <f>MATCH($E76,MitScen,0)</f>
        <v/>
      </c>
      <c r="Z76" s="10">
        <f>MATCH($A76,INDEX(MitAll,0,$Y76),0)</f>
        <v/>
      </c>
    </row>
    <row r="77">
      <c r="A77" s="11">
        <f>LOWER(Settings!$C$4)&amp;"."&amp;$B77&amp;"."&amp;$E77</f>
        <v/>
      </c>
      <c r="B77" s="21" t="inlineStr">
        <is>
          <t>mit.co2.chg.all.all</t>
        </is>
      </c>
      <c r="C77" s="14">
        <f>IFERROR(INDEX(MitDesc,$Z77),"code not found")</f>
        <v/>
      </c>
      <c r="D77" s="14">
        <f>IFERROR(INDEX(MitUnit,$Z77),"")</f>
        <v/>
      </c>
      <c r="E77" s="10">
        <f>E76</f>
        <v/>
      </c>
      <c r="F77" s="39">
        <f>IFERROR(INDEX(MitAll,$Z77,$Y77+1+F$4-Settings!$C$7),"")</f>
        <v/>
      </c>
      <c r="G77" s="40">
        <f>IFERROR(INDEX(MitAll,$Z77,$Y77+1+G$4-Settings!$C$7),"")</f>
        <v/>
      </c>
      <c r="H77" s="40">
        <f>IFERROR(INDEX(MitAll,$Z77,$Y77+1+H$4-Settings!$C$7),"")</f>
        <v/>
      </c>
      <c r="I77" s="40">
        <f>IFERROR(INDEX(MitAll,$Z77,$Y77+1+I$4-Settings!$C$7),"")</f>
        <v/>
      </c>
      <c r="J77" s="40">
        <f>IFERROR(INDEX(MitAll,$Z77,$Y77+1+J$4-Settings!$C$7),"")</f>
        <v/>
      </c>
      <c r="K77" s="40">
        <f>IFERROR(INDEX(MitAll,$Z77,$Y77+1+K$4-Settings!$C$7),"")</f>
        <v/>
      </c>
      <c r="L77" s="40">
        <f>IFERROR(INDEX(MitAll,$Z77,$Y77+1+L$4-Settings!$C$7),"")</f>
        <v/>
      </c>
      <c r="M77" s="40">
        <f>IFERROR(INDEX(MitAll,$Z77,$Y77+1+M$4-Settings!$C$7),"")</f>
        <v/>
      </c>
      <c r="N77" s="40">
        <f>IFERROR(INDEX(MitAll,$Z77,$Y77+1+N$4-Settings!$C$7),"")</f>
        <v/>
      </c>
      <c r="O77" s="40">
        <f>IFERROR(INDEX(MitAll,$Z77,$Y77+1+O$4-Settings!$C$7),"")</f>
        <v/>
      </c>
      <c r="P77" s="40">
        <f>IFERROR(INDEX(MitAll,$Z77,$Y77+1+P$4-Settings!$C$7),"")</f>
        <v/>
      </c>
      <c r="Q77" s="40">
        <f>IFERROR(INDEX(MitAll,$Z77,$Y77+1+Q$4-Settings!$C$7),"")</f>
        <v/>
      </c>
      <c r="R77" s="40">
        <f>IFERROR(INDEX(MitAll,$Z77,$Y77+1+R$4-Settings!$C$7),"")</f>
        <v/>
      </c>
      <c r="S77" s="40">
        <f>IFERROR(INDEX(MitAll,$Z77,$Y77+1+S$4-Settings!$C$7),"")</f>
        <v/>
      </c>
      <c r="T77" s="40">
        <f>IFERROR(INDEX(MitAll,$Z77,$Y77+1+T$4-Settings!$C$7),"")</f>
        <v/>
      </c>
      <c r="U77" s="40">
        <f>IFERROR(INDEX(MitAll,$Z77,$Y77+1+U$4-Settings!$C$7),"")</f>
        <v/>
      </c>
      <c r="V77" s="40">
        <f>IFERROR(INDEX(MitAll,$Z77,$Y77+1+V$4-Settings!$C$7),"")</f>
        <v/>
      </c>
      <c r="W77" s="40">
        <f>IFERROR(INDEX(MitAll,$Z77,$Y77+1+W$4-Settings!$C$7),"")</f>
        <v/>
      </c>
      <c r="X77" s="40">
        <f>IFERROR(INDEX(MitAll,$Z77,$Y77+1+X$4-Settings!$C$7),"")</f>
        <v/>
      </c>
      <c r="Y77" s="10">
        <f>MATCH($E77,MitScen,0)</f>
        <v/>
      </c>
      <c r="Z77" s="10">
        <f>MATCH($A77,INDEX(MitAll,0,$Y77),0)</f>
        <v/>
      </c>
    </row>
    <row r="78">
      <c r="A78" s="11">
        <f>LOWER(Settings!$C$4)&amp;"."&amp;$B78&amp;"."&amp;$E78</f>
        <v/>
      </c>
      <c r="B78" s="21" t="inlineStr">
        <is>
          <t>mit.co2.pct.all.all</t>
        </is>
      </c>
      <c r="C78" s="14">
        <f>IFERROR(INDEX(MitDesc,$Z78),"code not found")</f>
        <v/>
      </c>
      <c r="D78" s="14">
        <f>IFERROR(INDEX(MitUnit,$Z78),"")</f>
        <v/>
      </c>
      <c r="E78" s="10">
        <f>E77</f>
        <v/>
      </c>
      <c r="F78" s="12">
        <f>IFERROR(INDEX(MitAll,$Z78,$Y78+1+F$4-Settings!$C$7),"")</f>
        <v/>
      </c>
      <c r="G78" s="13">
        <f>IFERROR(INDEX(MitAll,$Z78,$Y78+1+G$4-Settings!$C$7),"")</f>
        <v/>
      </c>
      <c r="H78" s="13">
        <f>IFERROR(INDEX(MitAll,$Z78,$Y78+1+H$4-Settings!$C$7),"")</f>
        <v/>
      </c>
      <c r="I78" s="13">
        <f>IFERROR(INDEX(MitAll,$Z78,$Y78+1+I$4-Settings!$C$7),"")</f>
        <v/>
      </c>
      <c r="J78" s="13">
        <f>IFERROR(INDEX(MitAll,$Z78,$Y78+1+J$4-Settings!$C$7),"")</f>
        <v/>
      </c>
      <c r="K78" s="13">
        <f>IFERROR(INDEX(MitAll,$Z78,$Y78+1+K$4-Settings!$C$7),"")</f>
        <v/>
      </c>
      <c r="L78" s="13">
        <f>IFERROR(INDEX(MitAll,$Z78,$Y78+1+L$4-Settings!$C$7),"")</f>
        <v/>
      </c>
      <c r="M78" s="13">
        <f>IFERROR(INDEX(MitAll,$Z78,$Y78+1+M$4-Settings!$C$7),"")</f>
        <v/>
      </c>
      <c r="N78" s="13">
        <f>IFERROR(INDEX(MitAll,$Z78,$Y78+1+N$4-Settings!$C$7),"")</f>
        <v/>
      </c>
      <c r="O78" s="13">
        <f>IFERROR(INDEX(MitAll,$Z78,$Y78+1+O$4-Settings!$C$7),"")</f>
        <v/>
      </c>
      <c r="P78" s="13">
        <f>IFERROR(INDEX(MitAll,$Z78,$Y78+1+P$4-Settings!$C$7),"")</f>
        <v/>
      </c>
      <c r="Q78" s="13">
        <f>IFERROR(INDEX(MitAll,$Z78,$Y78+1+Q$4-Settings!$C$7),"")</f>
        <v/>
      </c>
      <c r="R78" s="13">
        <f>IFERROR(INDEX(MitAll,$Z78,$Y78+1+R$4-Settings!$C$7),"")</f>
        <v/>
      </c>
      <c r="S78" s="13">
        <f>IFERROR(INDEX(MitAll,$Z78,$Y78+1+S$4-Settings!$C$7),"")</f>
        <v/>
      </c>
      <c r="T78" s="13">
        <f>IFERROR(INDEX(MitAll,$Z78,$Y78+1+T$4-Settings!$C$7),"")</f>
        <v/>
      </c>
      <c r="U78" s="13">
        <f>IFERROR(INDEX(MitAll,$Z78,$Y78+1+U$4-Settings!$C$7),"")</f>
        <v/>
      </c>
      <c r="V78" s="13">
        <f>IFERROR(INDEX(MitAll,$Z78,$Y78+1+V$4-Settings!$C$7),"")</f>
        <v/>
      </c>
      <c r="W78" s="13">
        <f>IFERROR(INDEX(MitAll,$Z78,$Y78+1+W$4-Settings!$C$7),"")</f>
        <v/>
      </c>
      <c r="X78" s="13">
        <f>IFERROR(INDEX(MitAll,$Z78,$Y78+1+X$4-Settings!$C$7),"")</f>
        <v/>
      </c>
      <c r="Y78" s="10">
        <f>MATCH($E78,MitScen,0)</f>
        <v/>
      </c>
      <c r="Z78" s="10">
        <f>MATCH($A78,INDEX(MitAll,0,$Y78),0)</f>
        <v/>
      </c>
    </row>
    <row r="79">
      <c r="A79" s="11">
        <f>LOWER(Settings!$C$4)&amp;"."&amp;$B79&amp;"."&amp;$E79</f>
        <v/>
      </c>
      <c r="B79" s="21" t="inlineStr">
        <is>
          <t>mit.rtx.all.all</t>
        </is>
      </c>
      <c r="C79" s="14">
        <f>IFERROR(INDEX(MitDesc,$Z79),"code not found")</f>
        <v/>
      </c>
      <c r="D79" s="14">
        <f>IFERROR(INDEX(MitUnit,$Z79),"")</f>
        <v/>
      </c>
      <c r="E79" s="10">
        <f>E78</f>
        <v/>
      </c>
      <c r="F79" s="42">
        <f>IFERROR(INDEX(MitAll,$Z79,$Y79+1+F$4-Settings!$C$7),"")</f>
        <v/>
      </c>
      <c r="G79" s="43">
        <f>IFERROR(INDEX(MitAll,$Z79,$Y79+1+G$4-Settings!$C$7),"")</f>
        <v/>
      </c>
      <c r="H79" s="43">
        <f>IFERROR(INDEX(MitAll,$Z79,$Y79+1+H$4-Settings!$C$7),"")</f>
        <v/>
      </c>
      <c r="I79" s="43">
        <f>IFERROR(INDEX(MitAll,$Z79,$Y79+1+I$4-Settings!$C$7),"")</f>
        <v/>
      </c>
      <c r="J79" s="43">
        <f>IFERROR(INDEX(MitAll,$Z79,$Y79+1+J$4-Settings!$C$7),"")</f>
        <v/>
      </c>
      <c r="K79" s="43">
        <f>IFERROR(INDEX(MitAll,$Z79,$Y79+1+K$4-Settings!$C$7),"")</f>
        <v/>
      </c>
      <c r="L79" s="43">
        <f>IFERROR(INDEX(MitAll,$Z79,$Y79+1+L$4-Settings!$C$7),"")</f>
        <v/>
      </c>
      <c r="M79" s="43">
        <f>IFERROR(INDEX(MitAll,$Z79,$Y79+1+M$4-Settings!$C$7),"")</f>
        <v/>
      </c>
      <c r="N79" s="43">
        <f>IFERROR(INDEX(MitAll,$Z79,$Y79+1+N$4-Settings!$C$7),"")</f>
        <v/>
      </c>
      <c r="O79" s="43">
        <f>IFERROR(INDEX(MitAll,$Z79,$Y79+1+O$4-Settings!$C$7),"")</f>
        <v/>
      </c>
      <c r="P79" s="43">
        <f>IFERROR(INDEX(MitAll,$Z79,$Y79+1+P$4-Settings!$C$7),"")</f>
        <v/>
      </c>
      <c r="Q79" s="43">
        <f>IFERROR(INDEX(MitAll,$Z79,$Y79+1+Q$4-Settings!$C$7),"")</f>
        <v/>
      </c>
      <c r="R79" s="43">
        <f>IFERROR(INDEX(MitAll,$Z79,$Y79+1+R$4-Settings!$C$7),"")</f>
        <v/>
      </c>
      <c r="S79" s="43">
        <f>IFERROR(INDEX(MitAll,$Z79,$Y79+1+S$4-Settings!$C$7),"")</f>
        <v/>
      </c>
      <c r="T79" s="43">
        <f>IFERROR(INDEX(MitAll,$Z79,$Y79+1+T$4-Settings!$C$7),"")</f>
        <v/>
      </c>
      <c r="U79" s="43">
        <f>IFERROR(INDEX(MitAll,$Z79,$Y79+1+U$4-Settings!$C$7),"")</f>
        <v/>
      </c>
      <c r="V79" s="43">
        <f>IFERROR(INDEX(MitAll,$Z79,$Y79+1+V$4-Settings!$C$7),"")</f>
        <v/>
      </c>
      <c r="W79" s="43">
        <f>IFERROR(INDEX(MitAll,$Z79,$Y79+1+W$4-Settings!$C$7),"")</f>
        <v/>
      </c>
      <c r="X79" s="43">
        <f>IFERROR(INDEX(MitAll,$Z79,$Y79+1+X$4-Settings!$C$7),"")</f>
        <v/>
      </c>
      <c r="Y79" s="10">
        <f>MATCH($E79,MitScen,0)</f>
        <v/>
      </c>
      <c r="Z79" s="10">
        <f>MATCH($A79,INDEX(MitAll,0,$Y79),0)</f>
        <v/>
      </c>
    </row>
    <row r="80">
      <c r="A80" s="11">
        <f>LOWER(Settings!$C$4)&amp;"."&amp;$B80&amp;"."&amp;$E80</f>
        <v/>
      </c>
      <c r="B80" s="21" t="inlineStr">
        <is>
          <t>mit.rsub.all.all</t>
        </is>
      </c>
      <c r="C80" s="14">
        <f>IFERROR(INDEX(MitDesc,$Z80),"code not found")</f>
        <v/>
      </c>
      <c r="D80" s="14">
        <f>IFERROR(INDEX(MitUnit,$Z80),"")</f>
        <v/>
      </c>
      <c r="E80" s="10">
        <f>E79</f>
        <v/>
      </c>
      <c r="F80" s="42">
        <f>IFERROR(INDEX(MitAll,$Z80,$Y80+1+F$4-Settings!$C$7),"")</f>
        <v/>
      </c>
      <c r="G80" s="43">
        <f>IFERROR(INDEX(MitAll,$Z80,$Y80+1+G$4-Settings!$C$7),"")</f>
        <v/>
      </c>
      <c r="H80" s="43">
        <f>IFERROR(INDEX(MitAll,$Z80,$Y80+1+H$4-Settings!$C$7),"")</f>
        <v/>
      </c>
      <c r="I80" s="43">
        <f>IFERROR(INDEX(MitAll,$Z80,$Y80+1+I$4-Settings!$C$7),"")</f>
        <v/>
      </c>
      <c r="J80" s="43">
        <f>IFERROR(INDEX(MitAll,$Z80,$Y80+1+J$4-Settings!$C$7),"")</f>
        <v/>
      </c>
      <c r="K80" s="43">
        <f>IFERROR(INDEX(MitAll,$Z80,$Y80+1+K$4-Settings!$C$7),"")</f>
        <v/>
      </c>
      <c r="L80" s="43">
        <f>IFERROR(INDEX(MitAll,$Z80,$Y80+1+L$4-Settings!$C$7),"")</f>
        <v/>
      </c>
      <c r="M80" s="43">
        <f>IFERROR(INDEX(MitAll,$Z80,$Y80+1+M$4-Settings!$C$7),"")</f>
        <v/>
      </c>
      <c r="N80" s="43">
        <f>IFERROR(INDEX(MitAll,$Z80,$Y80+1+N$4-Settings!$C$7),"")</f>
        <v/>
      </c>
      <c r="O80" s="43">
        <f>IFERROR(INDEX(MitAll,$Z80,$Y80+1+O$4-Settings!$C$7),"")</f>
        <v/>
      </c>
      <c r="P80" s="43">
        <f>IFERROR(INDEX(MitAll,$Z80,$Y80+1+P$4-Settings!$C$7),"")</f>
        <v/>
      </c>
      <c r="Q80" s="43">
        <f>IFERROR(INDEX(MitAll,$Z80,$Y80+1+Q$4-Settings!$C$7),"")</f>
        <v/>
      </c>
      <c r="R80" s="43">
        <f>IFERROR(INDEX(MitAll,$Z80,$Y80+1+R$4-Settings!$C$7),"")</f>
        <v/>
      </c>
      <c r="S80" s="43">
        <f>IFERROR(INDEX(MitAll,$Z80,$Y80+1+S$4-Settings!$C$7),"")</f>
        <v/>
      </c>
      <c r="T80" s="43">
        <f>IFERROR(INDEX(MitAll,$Z80,$Y80+1+T$4-Settings!$C$7),"")</f>
        <v/>
      </c>
      <c r="U80" s="43">
        <f>IFERROR(INDEX(MitAll,$Z80,$Y80+1+U$4-Settings!$C$7),"")</f>
        <v/>
      </c>
      <c r="V80" s="43">
        <f>IFERROR(INDEX(MitAll,$Z80,$Y80+1+V$4-Settings!$C$7),"")</f>
        <v/>
      </c>
      <c r="W80" s="43">
        <f>IFERROR(INDEX(MitAll,$Z80,$Y80+1+W$4-Settings!$C$7),"")</f>
        <v/>
      </c>
      <c r="X80" s="43">
        <f>IFERROR(INDEX(MitAll,$Z80,$Y80+1+X$4-Settings!$C$7),"")</f>
        <v/>
      </c>
      <c r="Y80" s="10">
        <f>MATCH($E80,MitScen,0)</f>
        <v/>
      </c>
      <c r="Z80" s="10">
        <f>MATCH($A80,INDEX(MitAll,0,$Y80),0)</f>
        <v/>
      </c>
    </row>
    <row r="81">
      <c r="A81" s="11">
        <f>LOWER(Settings!$C$4)&amp;"."&amp;$B81&amp;"."&amp;$E81</f>
        <v/>
      </c>
      <c r="B81" s="21" t="inlineStr">
        <is>
          <t>mit.rnew.all.all</t>
        </is>
      </c>
      <c r="C81" s="14">
        <f>IFERROR(INDEX(MitDesc,$Z81),"code not found")</f>
        <v/>
      </c>
      <c r="D81" s="14">
        <f>IFERROR(INDEX(MitUnit,$Z81),"")</f>
        <v/>
      </c>
      <c r="E81" s="10">
        <f>E80</f>
        <v/>
      </c>
      <c r="F81" s="42">
        <f>IFERROR(INDEX(MitAll,$Z81,$Y81+1+F$4-Settings!$C$7),"")</f>
        <v/>
      </c>
      <c r="G81" s="43">
        <f>IFERROR(INDEX(MitAll,$Z81,$Y81+1+G$4-Settings!$C$7),"")</f>
        <v/>
      </c>
      <c r="H81" s="43">
        <f>IFERROR(INDEX(MitAll,$Z81,$Y81+1+H$4-Settings!$C$7),"")</f>
        <v/>
      </c>
      <c r="I81" s="43">
        <f>IFERROR(INDEX(MitAll,$Z81,$Y81+1+I$4-Settings!$C$7),"")</f>
        <v/>
      </c>
      <c r="J81" s="43">
        <f>IFERROR(INDEX(MitAll,$Z81,$Y81+1+J$4-Settings!$C$7),"")</f>
        <v/>
      </c>
      <c r="K81" s="43">
        <f>IFERROR(INDEX(MitAll,$Z81,$Y81+1+K$4-Settings!$C$7),"")</f>
        <v/>
      </c>
      <c r="L81" s="43">
        <f>IFERROR(INDEX(MitAll,$Z81,$Y81+1+L$4-Settings!$C$7),"")</f>
        <v/>
      </c>
      <c r="M81" s="43">
        <f>IFERROR(INDEX(MitAll,$Z81,$Y81+1+M$4-Settings!$C$7),"")</f>
        <v/>
      </c>
      <c r="N81" s="43">
        <f>IFERROR(INDEX(MitAll,$Z81,$Y81+1+N$4-Settings!$C$7),"")</f>
        <v/>
      </c>
      <c r="O81" s="43">
        <f>IFERROR(INDEX(MitAll,$Z81,$Y81+1+O$4-Settings!$C$7),"")</f>
        <v/>
      </c>
      <c r="P81" s="43">
        <f>IFERROR(INDEX(MitAll,$Z81,$Y81+1+P$4-Settings!$C$7),"")</f>
        <v/>
      </c>
      <c r="Q81" s="43">
        <f>IFERROR(INDEX(MitAll,$Z81,$Y81+1+Q$4-Settings!$C$7),"")</f>
        <v/>
      </c>
      <c r="R81" s="43">
        <f>IFERROR(INDEX(MitAll,$Z81,$Y81+1+R$4-Settings!$C$7),"")</f>
        <v/>
      </c>
      <c r="S81" s="43">
        <f>IFERROR(INDEX(MitAll,$Z81,$Y81+1+S$4-Settings!$C$7),"")</f>
        <v/>
      </c>
      <c r="T81" s="43">
        <f>IFERROR(INDEX(MitAll,$Z81,$Y81+1+T$4-Settings!$C$7),"")</f>
        <v/>
      </c>
      <c r="U81" s="43">
        <f>IFERROR(INDEX(MitAll,$Z81,$Y81+1+U$4-Settings!$C$7),"")</f>
        <v/>
      </c>
      <c r="V81" s="43">
        <f>IFERROR(INDEX(MitAll,$Z81,$Y81+1+V$4-Settings!$C$7),"")</f>
        <v/>
      </c>
      <c r="W81" s="43">
        <f>IFERROR(INDEX(MitAll,$Z81,$Y81+1+W$4-Settings!$C$7),"")</f>
        <v/>
      </c>
      <c r="X81" s="43">
        <f>IFERROR(INDEX(MitAll,$Z81,$Y81+1+X$4-Settings!$C$7),"")</f>
        <v/>
      </c>
      <c r="Y81" s="10">
        <f>MATCH($E81,MitScen,0)</f>
        <v/>
      </c>
      <c r="Z81" s="10">
        <f>MATCH($A81,INDEX(MitAll,0,$Y81),0)</f>
        <v/>
      </c>
    </row>
    <row r="82">
      <c r="A82" s="11">
        <f>LOWER(Settings!$C$4)&amp;"."&amp;$B82&amp;"."&amp;$E82</f>
        <v/>
      </c>
      <c r="B82" s="21" t="inlineStr">
        <is>
          <t>mit.rtot.all.all</t>
        </is>
      </c>
      <c r="C82" s="14">
        <f>IFERROR(INDEX(MitDesc,$Z82),"code not found")</f>
        <v/>
      </c>
      <c r="D82" s="14">
        <f>IFERROR(INDEX(MitUnit,$Z82),"")</f>
        <v/>
      </c>
      <c r="E82" s="10">
        <f>E81</f>
        <v/>
      </c>
      <c r="F82" s="42">
        <f>IFERROR(INDEX(MitAll,$Z82,$Y82+1+F$4-Settings!$C$7),"")</f>
        <v/>
      </c>
      <c r="G82" s="43">
        <f>IFERROR(INDEX(MitAll,$Z82,$Y82+1+G$4-Settings!$C$7),"")</f>
        <v/>
      </c>
      <c r="H82" s="43">
        <f>IFERROR(INDEX(MitAll,$Z82,$Y82+1+H$4-Settings!$C$7),"")</f>
        <v/>
      </c>
      <c r="I82" s="43">
        <f>IFERROR(INDEX(MitAll,$Z82,$Y82+1+I$4-Settings!$C$7),"")</f>
        <v/>
      </c>
      <c r="J82" s="43">
        <f>IFERROR(INDEX(MitAll,$Z82,$Y82+1+J$4-Settings!$C$7),"")</f>
        <v/>
      </c>
      <c r="K82" s="43">
        <f>IFERROR(INDEX(MitAll,$Z82,$Y82+1+K$4-Settings!$C$7),"")</f>
        <v/>
      </c>
      <c r="L82" s="43">
        <f>IFERROR(INDEX(MitAll,$Z82,$Y82+1+L$4-Settings!$C$7),"")</f>
        <v/>
      </c>
      <c r="M82" s="43">
        <f>IFERROR(INDEX(MitAll,$Z82,$Y82+1+M$4-Settings!$C$7),"")</f>
        <v/>
      </c>
      <c r="N82" s="43">
        <f>IFERROR(INDEX(MitAll,$Z82,$Y82+1+N$4-Settings!$C$7),"")</f>
        <v/>
      </c>
      <c r="O82" s="43">
        <f>IFERROR(INDEX(MitAll,$Z82,$Y82+1+O$4-Settings!$C$7),"")</f>
        <v/>
      </c>
      <c r="P82" s="43">
        <f>IFERROR(INDEX(MitAll,$Z82,$Y82+1+P$4-Settings!$C$7),"")</f>
        <v/>
      </c>
      <c r="Q82" s="43">
        <f>IFERROR(INDEX(MitAll,$Z82,$Y82+1+Q$4-Settings!$C$7),"")</f>
        <v/>
      </c>
      <c r="R82" s="43">
        <f>IFERROR(INDEX(MitAll,$Z82,$Y82+1+R$4-Settings!$C$7),"")</f>
        <v/>
      </c>
      <c r="S82" s="43">
        <f>IFERROR(INDEX(MitAll,$Z82,$Y82+1+S$4-Settings!$C$7),"")</f>
        <v/>
      </c>
      <c r="T82" s="43">
        <f>IFERROR(INDEX(MitAll,$Z82,$Y82+1+T$4-Settings!$C$7),"")</f>
        <v/>
      </c>
      <c r="U82" s="43">
        <f>IFERROR(INDEX(MitAll,$Z82,$Y82+1+U$4-Settings!$C$7),"")</f>
        <v/>
      </c>
      <c r="V82" s="43">
        <f>IFERROR(INDEX(MitAll,$Z82,$Y82+1+V$4-Settings!$C$7),"")</f>
        <v/>
      </c>
      <c r="W82" s="43">
        <f>IFERROR(INDEX(MitAll,$Z82,$Y82+1+W$4-Settings!$C$7),"")</f>
        <v/>
      </c>
      <c r="X82" s="43">
        <f>IFERROR(INDEX(MitAll,$Z82,$Y82+1+X$4-Settings!$C$7),"")</f>
        <v/>
      </c>
      <c r="Y82" s="10">
        <f>MATCH($E82,MitScen,0)</f>
        <v/>
      </c>
      <c r="Z82" s="10">
        <f>MATCH($A82,INDEX(MitAll,0,$Y82),0)</f>
        <v/>
      </c>
    </row>
    <row r="83">
      <c r="A83" s="11">
        <f>LOWER(Settings!$C$4)&amp;"."&amp;$B83&amp;"."&amp;$E83</f>
        <v/>
      </c>
      <c r="B83" s="21" t="inlineStr">
        <is>
          <t>mit.rtot.chg.all.all</t>
        </is>
      </c>
      <c r="C83" s="14">
        <f>IFERROR(INDEX(MitDesc,$Z83),"code not found")</f>
        <v/>
      </c>
      <c r="D83" s="14">
        <f>IFERROR(INDEX(MitUnit,$Z83),"")</f>
        <v/>
      </c>
      <c r="E83" s="10">
        <f>E82</f>
        <v/>
      </c>
      <c r="F83" s="42">
        <f>IFERROR(INDEX(MitAll,$Z83,$Y83+1+F$4-Settings!$C$7),"")</f>
        <v/>
      </c>
      <c r="G83" s="43">
        <f>IFERROR(INDEX(MitAll,$Z83,$Y83+1+G$4-Settings!$C$7),"")</f>
        <v/>
      </c>
      <c r="H83" s="43">
        <f>IFERROR(INDEX(MitAll,$Z83,$Y83+1+H$4-Settings!$C$7),"")</f>
        <v/>
      </c>
      <c r="I83" s="43">
        <f>IFERROR(INDEX(MitAll,$Z83,$Y83+1+I$4-Settings!$C$7),"")</f>
        <v/>
      </c>
      <c r="J83" s="43">
        <f>IFERROR(INDEX(MitAll,$Z83,$Y83+1+J$4-Settings!$C$7),"")</f>
        <v/>
      </c>
      <c r="K83" s="43">
        <f>IFERROR(INDEX(MitAll,$Z83,$Y83+1+K$4-Settings!$C$7),"")</f>
        <v/>
      </c>
      <c r="L83" s="43">
        <f>IFERROR(INDEX(MitAll,$Z83,$Y83+1+L$4-Settings!$C$7),"")</f>
        <v/>
      </c>
      <c r="M83" s="43">
        <f>IFERROR(INDEX(MitAll,$Z83,$Y83+1+M$4-Settings!$C$7),"")</f>
        <v/>
      </c>
      <c r="N83" s="43">
        <f>IFERROR(INDEX(MitAll,$Z83,$Y83+1+N$4-Settings!$C$7),"")</f>
        <v/>
      </c>
      <c r="O83" s="43">
        <f>IFERROR(INDEX(MitAll,$Z83,$Y83+1+O$4-Settings!$C$7),"")</f>
        <v/>
      </c>
      <c r="P83" s="43">
        <f>IFERROR(INDEX(MitAll,$Z83,$Y83+1+P$4-Settings!$C$7),"")</f>
        <v/>
      </c>
      <c r="Q83" s="43">
        <f>IFERROR(INDEX(MitAll,$Z83,$Y83+1+Q$4-Settings!$C$7),"")</f>
        <v/>
      </c>
      <c r="R83" s="43">
        <f>IFERROR(INDEX(MitAll,$Z83,$Y83+1+R$4-Settings!$C$7),"")</f>
        <v/>
      </c>
      <c r="S83" s="43">
        <f>IFERROR(INDEX(MitAll,$Z83,$Y83+1+S$4-Settings!$C$7),"")</f>
        <v/>
      </c>
      <c r="T83" s="43">
        <f>IFERROR(INDEX(MitAll,$Z83,$Y83+1+T$4-Settings!$C$7),"")</f>
        <v/>
      </c>
      <c r="U83" s="43">
        <f>IFERROR(INDEX(MitAll,$Z83,$Y83+1+U$4-Settings!$C$7),"")</f>
        <v/>
      </c>
      <c r="V83" s="43">
        <f>IFERROR(INDEX(MitAll,$Z83,$Y83+1+V$4-Settings!$C$7),"")</f>
        <v/>
      </c>
      <c r="W83" s="43">
        <f>IFERROR(INDEX(MitAll,$Z83,$Y83+1+W$4-Settings!$C$7),"")</f>
        <v/>
      </c>
      <c r="X83" s="43">
        <f>IFERROR(INDEX(MitAll,$Z83,$Y83+1+X$4-Settings!$C$7),"")</f>
        <v/>
      </c>
      <c r="Y83" s="10">
        <f>MATCH($E83,MitScen,0)</f>
        <v/>
      </c>
      <c r="Z83" s="10">
        <f>MATCH($A83,INDEX(MitAll,0,$Y83),0)</f>
        <v/>
      </c>
    </row>
    <row r="84">
      <c r="A84" s="11">
        <f>LOWER(Settings!$C$4)&amp;"."&amp;$B84&amp;"."&amp;$E84</f>
        <v/>
      </c>
      <c r="B84" s="21" t="inlineStr">
        <is>
          <t>mit.ener.pow.all.e</t>
        </is>
      </c>
      <c r="C84" s="14">
        <f>IFERROR(INDEX(MitDesc,$Z84),"code not found")</f>
        <v/>
      </c>
      <c r="D84" s="14">
        <f>IFERROR(INDEX(MitUnit,$Z84),"")</f>
        <v/>
      </c>
      <c r="E84" s="10">
        <f>E83</f>
        <v/>
      </c>
      <c r="F84" s="42">
        <f>IFERROR(INDEX(MitAll,$Z84,$Y84+1+F$4-Settings!$C$7),"")</f>
        <v/>
      </c>
      <c r="G84" s="43">
        <f>IFERROR(INDEX(MitAll,$Z84,$Y84+1+G$4-Settings!$C$7),"")</f>
        <v/>
      </c>
      <c r="H84" s="43">
        <f>IFERROR(INDEX(MitAll,$Z84,$Y84+1+H$4-Settings!$C$7),"")</f>
        <v/>
      </c>
      <c r="I84" s="43">
        <f>IFERROR(INDEX(MitAll,$Z84,$Y84+1+I$4-Settings!$C$7),"")</f>
        <v/>
      </c>
      <c r="J84" s="43">
        <f>IFERROR(INDEX(MitAll,$Z84,$Y84+1+J$4-Settings!$C$7),"")</f>
        <v/>
      </c>
      <c r="K84" s="43">
        <f>IFERROR(INDEX(MitAll,$Z84,$Y84+1+K$4-Settings!$C$7),"")</f>
        <v/>
      </c>
      <c r="L84" s="43">
        <f>IFERROR(INDEX(MitAll,$Z84,$Y84+1+L$4-Settings!$C$7),"")</f>
        <v/>
      </c>
      <c r="M84" s="43">
        <f>IFERROR(INDEX(MitAll,$Z84,$Y84+1+M$4-Settings!$C$7),"")</f>
        <v/>
      </c>
      <c r="N84" s="43">
        <f>IFERROR(INDEX(MitAll,$Z84,$Y84+1+N$4-Settings!$C$7),"")</f>
        <v/>
      </c>
      <c r="O84" s="43">
        <f>IFERROR(INDEX(MitAll,$Z84,$Y84+1+O$4-Settings!$C$7),"")</f>
        <v/>
      </c>
      <c r="P84" s="43">
        <f>IFERROR(INDEX(MitAll,$Z84,$Y84+1+P$4-Settings!$C$7),"")</f>
        <v/>
      </c>
      <c r="Q84" s="43">
        <f>IFERROR(INDEX(MitAll,$Z84,$Y84+1+Q$4-Settings!$C$7),"")</f>
        <v/>
      </c>
      <c r="R84" s="43">
        <f>IFERROR(INDEX(MitAll,$Z84,$Y84+1+R$4-Settings!$C$7),"")</f>
        <v/>
      </c>
      <c r="S84" s="43">
        <f>IFERROR(INDEX(MitAll,$Z84,$Y84+1+S$4-Settings!$C$7),"")</f>
        <v/>
      </c>
      <c r="T84" s="43">
        <f>IFERROR(INDEX(MitAll,$Z84,$Y84+1+T$4-Settings!$C$7),"")</f>
        <v/>
      </c>
      <c r="U84" s="43">
        <f>IFERROR(INDEX(MitAll,$Z84,$Y84+1+U$4-Settings!$C$7),"")</f>
        <v/>
      </c>
      <c r="V84" s="43">
        <f>IFERROR(INDEX(MitAll,$Z84,$Y84+1+V$4-Settings!$C$7),"")</f>
        <v/>
      </c>
      <c r="W84" s="43">
        <f>IFERROR(INDEX(MitAll,$Z84,$Y84+1+W$4-Settings!$C$7),"")</f>
        <v/>
      </c>
      <c r="X84" s="43">
        <f>IFERROR(INDEX(MitAll,$Z84,$Y84+1+X$4-Settings!$C$7),"")</f>
        <v/>
      </c>
      <c r="Y84" s="10">
        <f>MATCH($E84,MitScen,0)</f>
        <v/>
      </c>
      <c r="Z84" s="10">
        <f>MATCH($A84,INDEX(MitAll,0,$Y84),0)</f>
        <v/>
      </c>
    </row>
    <row r="85">
      <c r="A85" s="11">
        <f>LOWER(Settings!$C$4)&amp;"."&amp;$B85&amp;"."&amp;$E85</f>
        <v/>
      </c>
      <c r="B85" s="21" t="inlineStr">
        <is>
          <t>mit.rtx.pow.all</t>
        </is>
      </c>
      <c r="C85" s="14">
        <f>IFERROR(INDEX(MitDesc,$Z85),"code not found")</f>
        <v/>
      </c>
      <c r="D85" s="14">
        <f>IFERROR(INDEX(MitUnit,$Z85),"")</f>
        <v/>
      </c>
      <c r="E85" s="10">
        <f>E84</f>
        <v/>
      </c>
      <c r="F85" s="42">
        <f>IFERROR(INDEX(MitAll,$Z85,$Y85+1+F$4-Settings!$C$7),"")</f>
        <v/>
      </c>
      <c r="G85" s="43">
        <f>IFERROR(INDEX(MitAll,$Z85,$Y85+1+G$4-Settings!$C$7),"")</f>
        <v/>
      </c>
      <c r="H85" s="43">
        <f>IFERROR(INDEX(MitAll,$Z85,$Y85+1+H$4-Settings!$C$7),"")</f>
        <v/>
      </c>
      <c r="I85" s="43">
        <f>IFERROR(INDEX(MitAll,$Z85,$Y85+1+I$4-Settings!$C$7),"")</f>
        <v/>
      </c>
      <c r="J85" s="43">
        <f>IFERROR(INDEX(MitAll,$Z85,$Y85+1+J$4-Settings!$C$7),"")</f>
        <v/>
      </c>
      <c r="K85" s="43">
        <f>IFERROR(INDEX(MitAll,$Z85,$Y85+1+K$4-Settings!$C$7),"")</f>
        <v/>
      </c>
      <c r="L85" s="43">
        <f>IFERROR(INDEX(MitAll,$Z85,$Y85+1+L$4-Settings!$C$7),"")</f>
        <v/>
      </c>
      <c r="M85" s="43">
        <f>IFERROR(INDEX(MitAll,$Z85,$Y85+1+M$4-Settings!$C$7),"")</f>
        <v/>
      </c>
      <c r="N85" s="43">
        <f>IFERROR(INDEX(MitAll,$Z85,$Y85+1+N$4-Settings!$C$7),"")</f>
        <v/>
      </c>
      <c r="O85" s="43">
        <f>IFERROR(INDEX(MitAll,$Z85,$Y85+1+O$4-Settings!$C$7),"")</f>
        <v/>
      </c>
      <c r="P85" s="43">
        <f>IFERROR(INDEX(MitAll,$Z85,$Y85+1+P$4-Settings!$C$7),"")</f>
        <v/>
      </c>
      <c r="Q85" s="43">
        <f>IFERROR(INDEX(MitAll,$Z85,$Y85+1+Q$4-Settings!$C$7),"")</f>
        <v/>
      </c>
      <c r="R85" s="43">
        <f>IFERROR(INDEX(MitAll,$Z85,$Y85+1+R$4-Settings!$C$7),"")</f>
        <v/>
      </c>
      <c r="S85" s="43">
        <f>IFERROR(INDEX(MitAll,$Z85,$Y85+1+S$4-Settings!$C$7),"")</f>
        <v/>
      </c>
      <c r="T85" s="43">
        <f>IFERROR(INDEX(MitAll,$Z85,$Y85+1+T$4-Settings!$C$7),"")</f>
        <v/>
      </c>
      <c r="U85" s="43">
        <f>IFERROR(INDEX(MitAll,$Z85,$Y85+1+U$4-Settings!$C$7),"")</f>
        <v/>
      </c>
      <c r="V85" s="43">
        <f>IFERROR(INDEX(MitAll,$Z85,$Y85+1+V$4-Settings!$C$7),"")</f>
        <v/>
      </c>
      <c r="W85" s="43">
        <f>IFERROR(INDEX(MitAll,$Z85,$Y85+1+W$4-Settings!$C$7),"")</f>
        <v/>
      </c>
      <c r="X85" s="43">
        <f>IFERROR(INDEX(MitAll,$Z85,$Y85+1+X$4-Settings!$C$7),"")</f>
        <v/>
      </c>
      <c r="Y85" s="10">
        <f>MATCH($E85,MitScen,0)</f>
        <v/>
      </c>
      <c r="Z85" s="10">
        <f>MATCH($A85,INDEX(MitAll,0,$Y85),0)</f>
        <v/>
      </c>
    </row>
    <row r="86">
      <c r="A86" s="11">
        <f>LOWER(Settings!$C$4)&amp;"."&amp;$B86&amp;"."&amp;$E86</f>
        <v/>
      </c>
      <c r="B86" s="21" t="inlineStr">
        <is>
          <t>mit.rsub.pow.all</t>
        </is>
      </c>
      <c r="C86" s="14">
        <f>IFERROR(INDEX(MitDesc,$Z86),"code not found")</f>
        <v/>
      </c>
      <c r="D86" s="14">
        <f>IFERROR(INDEX(MitUnit,$Z86),"")</f>
        <v/>
      </c>
      <c r="E86" s="10">
        <f>E85</f>
        <v/>
      </c>
      <c r="F86" s="42">
        <f>IFERROR(INDEX(MitAll,$Z86,$Y86+1+F$4-Settings!$C$7),"")</f>
        <v/>
      </c>
      <c r="G86" s="43">
        <f>IFERROR(INDEX(MitAll,$Z86,$Y86+1+G$4-Settings!$C$7),"")</f>
        <v/>
      </c>
      <c r="H86" s="43">
        <f>IFERROR(INDEX(MitAll,$Z86,$Y86+1+H$4-Settings!$C$7),"")</f>
        <v/>
      </c>
      <c r="I86" s="43">
        <f>IFERROR(INDEX(MitAll,$Z86,$Y86+1+I$4-Settings!$C$7),"")</f>
        <v/>
      </c>
      <c r="J86" s="43">
        <f>IFERROR(INDEX(MitAll,$Z86,$Y86+1+J$4-Settings!$C$7),"")</f>
        <v/>
      </c>
      <c r="K86" s="43">
        <f>IFERROR(INDEX(MitAll,$Z86,$Y86+1+K$4-Settings!$C$7),"")</f>
        <v/>
      </c>
      <c r="L86" s="43">
        <f>IFERROR(INDEX(MitAll,$Z86,$Y86+1+L$4-Settings!$C$7),"")</f>
        <v/>
      </c>
      <c r="M86" s="43">
        <f>IFERROR(INDEX(MitAll,$Z86,$Y86+1+M$4-Settings!$C$7),"")</f>
        <v/>
      </c>
      <c r="N86" s="43">
        <f>IFERROR(INDEX(MitAll,$Z86,$Y86+1+N$4-Settings!$C$7),"")</f>
        <v/>
      </c>
      <c r="O86" s="43">
        <f>IFERROR(INDEX(MitAll,$Z86,$Y86+1+O$4-Settings!$C$7),"")</f>
        <v/>
      </c>
      <c r="P86" s="43">
        <f>IFERROR(INDEX(MitAll,$Z86,$Y86+1+P$4-Settings!$C$7),"")</f>
        <v/>
      </c>
      <c r="Q86" s="43">
        <f>IFERROR(INDEX(MitAll,$Z86,$Y86+1+Q$4-Settings!$C$7),"")</f>
        <v/>
      </c>
      <c r="R86" s="43">
        <f>IFERROR(INDEX(MitAll,$Z86,$Y86+1+R$4-Settings!$C$7),"")</f>
        <v/>
      </c>
      <c r="S86" s="43">
        <f>IFERROR(INDEX(MitAll,$Z86,$Y86+1+S$4-Settings!$C$7),"")</f>
        <v/>
      </c>
      <c r="T86" s="43">
        <f>IFERROR(INDEX(MitAll,$Z86,$Y86+1+T$4-Settings!$C$7),"")</f>
        <v/>
      </c>
      <c r="U86" s="43">
        <f>IFERROR(INDEX(MitAll,$Z86,$Y86+1+U$4-Settings!$C$7),"")</f>
        <v/>
      </c>
      <c r="V86" s="43">
        <f>IFERROR(INDEX(MitAll,$Z86,$Y86+1+V$4-Settings!$C$7),"")</f>
        <v/>
      </c>
      <c r="W86" s="43">
        <f>IFERROR(INDEX(MitAll,$Z86,$Y86+1+W$4-Settings!$C$7),"")</f>
        <v/>
      </c>
      <c r="X86" s="43">
        <f>IFERROR(INDEX(MitAll,$Z86,$Y86+1+X$4-Settings!$C$7),"")</f>
        <v/>
      </c>
      <c r="Y86" s="10">
        <f>MATCH($E86,MitScen,0)</f>
        <v/>
      </c>
      <c r="Z86" s="10">
        <f>MATCH($A86,INDEX(MitAll,0,$Y86),0)</f>
        <v/>
      </c>
    </row>
    <row r="87">
      <c r="A87" s="11">
        <f>LOWER(Settings!$C$4)&amp;"."&amp;$B87&amp;"."&amp;$E87</f>
        <v/>
      </c>
      <c r="B87" s="21" t="inlineStr">
        <is>
          <t>mit.rnew.pow.all</t>
        </is>
      </c>
      <c r="C87" s="14">
        <f>IFERROR(INDEX(MitDesc,$Z87),"code not found")</f>
        <v/>
      </c>
      <c r="D87" s="14">
        <f>IFERROR(INDEX(MitUnit,$Z87),"")</f>
        <v/>
      </c>
      <c r="E87" s="10">
        <f>E86</f>
        <v/>
      </c>
      <c r="F87" s="42">
        <f>IFERROR(INDEX(MitAll,$Z87,$Y87+1+F$4-Settings!$C$7),"")</f>
        <v/>
      </c>
      <c r="G87" s="43">
        <f>IFERROR(INDEX(MitAll,$Z87,$Y87+1+G$4-Settings!$C$7),"")</f>
        <v/>
      </c>
      <c r="H87" s="43">
        <f>IFERROR(INDEX(MitAll,$Z87,$Y87+1+H$4-Settings!$C$7),"")</f>
        <v/>
      </c>
      <c r="I87" s="43">
        <f>IFERROR(INDEX(MitAll,$Z87,$Y87+1+I$4-Settings!$C$7),"")</f>
        <v/>
      </c>
      <c r="J87" s="43">
        <f>IFERROR(INDEX(MitAll,$Z87,$Y87+1+J$4-Settings!$C$7),"")</f>
        <v/>
      </c>
      <c r="K87" s="43">
        <f>IFERROR(INDEX(MitAll,$Z87,$Y87+1+K$4-Settings!$C$7),"")</f>
        <v/>
      </c>
      <c r="L87" s="43">
        <f>IFERROR(INDEX(MitAll,$Z87,$Y87+1+L$4-Settings!$C$7),"")</f>
        <v/>
      </c>
      <c r="M87" s="43">
        <f>IFERROR(INDEX(MitAll,$Z87,$Y87+1+M$4-Settings!$C$7),"")</f>
        <v/>
      </c>
      <c r="N87" s="43">
        <f>IFERROR(INDEX(MitAll,$Z87,$Y87+1+N$4-Settings!$C$7),"")</f>
        <v/>
      </c>
      <c r="O87" s="43">
        <f>IFERROR(INDEX(MitAll,$Z87,$Y87+1+O$4-Settings!$C$7),"")</f>
        <v/>
      </c>
      <c r="P87" s="43">
        <f>IFERROR(INDEX(MitAll,$Z87,$Y87+1+P$4-Settings!$C$7),"")</f>
        <v/>
      </c>
      <c r="Q87" s="43">
        <f>IFERROR(INDEX(MitAll,$Z87,$Y87+1+Q$4-Settings!$C$7),"")</f>
        <v/>
      </c>
      <c r="R87" s="43">
        <f>IFERROR(INDEX(MitAll,$Z87,$Y87+1+R$4-Settings!$C$7),"")</f>
        <v/>
      </c>
      <c r="S87" s="43">
        <f>IFERROR(INDEX(MitAll,$Z87,$Y87+1+S$4-Settings!$C$7),"")</f>
        <v/>
      </c>
      <c r="T87" s="43">
        <f>IFERROR(INDEX(MitAll,$Z87,$Y87+1+T$4-Settings!$C$7),"")</f>
        <v/>
      </c>
      <c r="U87" s="43">
        <f>IFERROR(INDEX(MitAll,$Z87,$Y87+1+U$4-Settings!$C$7),"")</f>
        <v/>
      </c>
      <c r="V87" s="43">
        <f>IFERROR(INDEX(MitAll,$Z87,$Y87+1+V$4-Settings!$C$7),"")</f>
        <v/>
      </c>
      <c r="W87" s="43">
        <f>IFERROR(INDEX(MitAll,$Z87,$Y87+1+W$4-Settings!$C$7),"")</f>
        <v/>
      </c>
      <c r="X87" s="43">
        <f>IFERROR(INDEX(MitAll,$Z87,$Y87+1+X$4-Settings!$C$7),"")</f>
        <v/>
      </c>
      <c r="Y87" s="10">
        <f>MATCH($E87,MitScen,0)</f>
        <v/>
      </c>
      <c r="Z87" s="10">
        <f>MATCH($A87,INDEX(MitAll,0,$Y87),0)</f>
        <v/>
      </c>
    </row>
    <row r="88">
      <c r="A88" s="11">
        <f>LOWER(Settings!$C$4)&amp;"."&amp;$B88&amp;"."&amp;$E88</f>
        <v/>
      </c>
      <c r="B88" s="21" t="inlineStr">
        <is>
          <t>mit.rxcp.all.all</t>
        </is>
      </c>
      <c r="C88" s="14">
        <f>IFERROR(INDEX(MitDesc,$Z88),"code not found")</f>
        <v/>
      </c>
      <c r="D88" s="14">
        <f>IFERROR(INDEX(MitUnit,$Z88),"")</f>
        <v/>
      </c>
      <c r="E88" s="10">
        <f>E87</f>
        <v/>
      </c>
      <c r="F88" s="42">
        <f>IFERROR(INDEX(MitAll,$Z88,$Y88+1+F$4-Settings!$C$7),"")</f>
        <v/>
      </c>
      <c r="G88" s="43">
        <f>IFERROR(INDEX(MitAll,$Z88,$Y88+1+G$4-Settings!$C$7),"")</f>
        <v/>
      </c>
      <c r="H88" s="43">
        <f>IFERROR(INDEX(MitAll,$Z88,$Y88+1+H$4-Settings!$C$7),"")</f>
        <v/>
      </c>
      <c r="I88" s="43">
        <f>IFERROR(INDEX(MitAll,$Z88,$Y88+1+I$4-Settings!$C$7),"")</f>
        <v/>
      </c>
      <c r="J88" s="43">
        <f>IFERROR(INDEX(MitAll,$Z88,$Y88+1+J$4-Settings!$C$7),"")</f>
        <v/>
      </c>
      <c r="K88" s="43">
        <f>IFERROR(INDEX(MitAll,$Z88,$Y88+1+K$4-Settings!$C$7),"")</f>
        <v/>
      </c>
      <c r="L88" s="43">
        <f>IFERROR(INDEX(MitAll,$Z88,$Y88+1+L$4-Settings!$C$7),"")</f>
        <v/>
      </c>
      <c r="M88" s="43">
        <f>IFERROR(INDEX(MitAll,$Z88,$Y88+1+M$4-Settings!$C$7),"")</f>
        <v/>
      </c>
      <c r="N88" s="43">
        <f>IFERROR(INDEX(MitAll,$Z88,$Y88+1+N$4-Settings!$C$7),"")</f>
        <v/>
      </c>
      <c r="O88" s="43">
        <f>IFERROR(INDEX(MitAll,$Z88,$Y88+1+O$4-Settings!$C$7),"")</f>
        <v/>
      </c>
      <c r="P88" s="43">
        <f>IFERROR(INDEX(MitAll,$Z88,$Y88+1+P$4-Settings!$C$7),"")</f>
        <v/>
      </c>
      <c r="Q88" s="43">
        <f>IFERROR(INDEX(MitAll,$Z88,$Y88+1+Q$4-Settings!$C$7),"")</f>
        <v/>
      </c>
      <c r="R88" s="43">
        <f>IFERROR(INDEX(MitAll,$Z88,$Y88+1+R$4-Settings!$C$7),"")</f>
        <v/>
      </c>
      <c r="S88" s="43">
        <f>IFERROR(INDEX(MitAll,$Z88,$Y88+1+S$4-Settings!$C$7),"")</f>
        <v/>
      </c>
      <c r="T88" s="43">
        <f>IFERROR(INDEX(MitAll,$Z88,$Y88+1+T$4-Settings!$C$7),"")</f>
        <v/>
      </c>
      <c r="U88" s="43">
        <f>IFERROR(INDEX(MitAll,$Z88,$Y88+1+U$4-Settings!$C$7),"")</f>
        <v/>
      </c>
      <c r="V88" s="43">
        <f>IFERROR(INDEX(MitAll,$Z88,$Y88+1+V$4-Settings!$C$7),"")</f>
        <v/>
      </c>
      <c r="W88" s="43">
        <f>IFERROR(INDEX(MitAll,$Z88,$Y88+1+W$4-Settings!$C$7),"")</f>
        <v/>
      </c>
      <c r="X88" s="43">
        <f>IFERROR(INDEX(MitAll,$Z88,$Y88+1+X$4-Settings!$C$7),"")</f>
        <v/>
      </c>
      <c r="Y88" s="10">
        <f>MATCH($E88,MitScen,0)</f>
        <v/>
      </c>
      <c r="Z88" s="10">
        <f>MATCH($A88,INDEX(MitAll,0,$Y88),0)</f>
        <v/>
      </c>
    </row>
    <row r="89">
      <c r="A89" s="11">
        <f>LOWER(Settings!$C$4)&amp;"."&amp;$B89&amp;"."&amp;$E89</f>
        <v/>
      </c>
      <c r="B89" s="21" t="inlineStr">
        <is>
          <t>mit.xct.p</t>
        </is>
      </c>
      <c r="C89" s="14">
        <f>IFERROR(INDEX(MitDesc,$Z89),"code not found")</f>
        <v/>
      </c>
      <c r="D89" s="14">
        <f>IFERROR(INDEX(MitUnit,$Z89),"")</f>
        <v/>
      </c>
      <c r="E89" s="10">
        <f>E88</f>
        <v/>
      </c>
      <c r="F89" s="22">
        <f>IFERROR(INDEX(MitAll,$Z89,$Y89+1+F$4-Settings!$C$7),"")</f>
        <v/>
      </c>
      <c r="G89" s="23">
        <f>IFERROR(INDEX(MitAll,$Z89,$Y89+1+G$4-Settings!$C$7),"")</f>
        <v/>
      </c>
      <c r="H89" s="23">
        <f>IFERROR(INDEX(MitAll,$Z89,$Y89+1+H$4-Settings!$C$7),"")</f>
        <v/>
      </c>
      <c r="I89" s="23">
        <f>IFERROR(INDEX(MitAll,$Z89,$Y89+1+I$4-Settings!$C$7),"")</f>
        <v/>
      </c>
      <c r="J89" s="23">
        <f>IFERROR(INDEX(MitAll,$Z89,$Y89+1+J$4-Settings!$C$7),"")</f>
        <v/>
      </c>
      <c r="K89" s="23">
        <f>IFERROR(INDEX(MitAll,$Z89,$Y89+1+K$4-Settings!$C$7),"")</f>
        <v/>
      </c>
      <c r="L89" s="23">
        <f>IFERROR(INDEX(MitAll,$Z89,$Y89+1+L$4-Settings!$C$7),"")</f>
        <v/>
      </c>
      <c r="M89" s="23">
        <f>IFERROR(INDEX(MitAll,$Z89,$Y89+1+M$4-Settings!$C$7),"")</f>
        <v/>
      </c>
      <c r="N89" s="23">
        <f>IFERROR(INDEX(MitAll,$Z89,$Y89+1+N$4-Settings!$C$7),"")</f>
        <v/>
      </c>
      <c r="O89" s="23">
        <f>IFERROR(INDEX(MitAll,$Z89,$Y89+1+O$4-Settings!$C$7),"")</f>
        <v/>
      </c>
      <c r="P89" s="23">
        <f>IFERROR(INDEX(MitAll,$Z89,$Y89+1+P$4-Settings!$C$7),"")</f>
        <v/>
      </c>
      <c r="Q89" s="23">
        <f>IFERROR(INDEX(MitAll,$Z89,$Y89+1+Q$4-Settings!$C$7),"")</f>
        <v/>
      </c>
      <c r="R89" s="23">
        <f>IFERROR(INDEX(MitAll,$Z89,$Y89+1+R$4-Settings!$C$7),"")</f>
        <v/>
      </c>
      <c r="S89" s="23">
        <f>IFERROR(INDEX(MitAll,$Z89,$Y89+1+S$4-Settings!$C$7),"")</f>
        <v/>
      </c>
      <c r="T89" s="23">
        <f>IFERROR(INDEX(MitAll,$Z89,$Y89+1+T$4-Settings!$C$7),"")</f>
        <v/>
      </c>
      <c r="U89" s="23">
        <f>IFERROR(INDEX(MitAll,$Z89,$Y89+1+U$4-Settings!$C$7),"")</f>
        <v/>
      </c>
      <c r="V89" s="23">
        <f>IFERROR(INDEX(MitAll,$Z89,$Y89+1+V$4-Settings!$C$7),"")</f>
        <v/>
      </c>
      <c r="W89" s="23">
        <f>IFERROR(INDEX(MitAll,$Z89,$Y89+1+W$4-Settings!$C$7),"")</f>
        <v/>
      </c>
      <c r="X89" s="23">
        <f>IFERROR(INDEX(MitAll,$Z89,$Y89+1+X$4-Settings!$C$7),"")</f>
        <v/>
      </c>
      <c r="Y89" s="10">
        <f>MATCH($E89,MitScen,0)</f>
        <v/>
      </c>
      <c r="Z89" s="10">
        <f>MATCH($A89,INDEX(MitAll,0,$Y89),0)</f>
        <v/>
      </c>
    </row>
    <row r="90">
      <c r="A90" s="11">
        <f>LOWER(Settings!$C$4)&amp;"."&amp;$B90&amp;"."&amp;$E90</f>
        <v/>
      </c>
      <c r="B90" s="21" t="inlineStr">
        <is>
          <t>mit.xets.p</t>
        </is>
      </c>
      <c r="C90" s="14">
        <f>IFERROR(INDEX(MitDesc,$Z90),"code not found")</f>
        <v/>
      </c>
      <c r="D90" s="14">
        <f>IFERROR(INDEX(MitUnit,$Z90),"")</f>
        <v/>
      </c>
      <c r="E90" s="10">
        <f>E89</f>
        <v/>
      </c>
      <c r="F90" s="22">
        <f>IFERROR(INDEX(MitAll,$Z90,$Y90+1+F$4-Settings!$C$7),"")</f>
        <v/>
      </c>
      <c r="G90" s="23">
        <f>IFERROR(INDEX(MitAll,$Z90,$Y90+1+G$4-Settings!$C$7),"")</f>
        <v/>
      </c>
      <c r="H90" s="23">
        <f>IFERROR(INDEX(MitAll,$Z90,$Y90+1+H$4-Settings!$C$7),"")</f>
        <v/>
      </c>
      <c r="I90" s="23">
        <f>IFERROR(INDEX(MitAll,$Z90,$Y90+1+I$4-Settings!$C$7),"")</f>
        <v/>
      </c>
      <c r="J90" s="23">
        <f>IFERROR(INDEX(MitAll,$Z90,$Y90+1+J$4-Settings!$C$7),"")</f>
        <v/>
      </c>
      <c r="K90" s="23">
        <f>IFERROR(INDEX(MitAll,$Z90,$Y90+1+K$4-Settings!$C$7),"")</f>
        <v/>
      </c>
      <c r="L90" s="23">
        <f>IFERROR(INDEX(MitAll,$Z90,$Y90+1+L$4-Settings!$C$7),"")</f>
        <v/>
      </c>
      <c r="M90" s="23">
        <f>IFERROR(INDEX(MitAll,$Z90,$Y90+1+M$4-Settings!$C$7),"")</f>
        <v/>
      </c>
      <c r="N90" s="23">
        <f>IFERROR(INDEX(MitAll,$Z90,$Y90+1+N$4-Settings!$C$7),"")</f>
        <v/>
      </c>
      <c r="O90" s="23">
        <f>IFERROR(INDEX(MitAll,$Z90,$Y90+1+O$4-Settings!$C$7),"")</f>
        <v/>
      </c>
      <c r="P90" s="23">
        <f>IFERROR(INDEX(MitAll,$Z90,$Y90+1+P$4-Settings!$C$7),"")</f>
        <v/>
      </c>
      <c r="Q90" s="23">
        <f>IFERROR(INDEX(MitAll,$Z90,$Y90+1+Q$4-Settings!$C$7),"")</f>
        <v/>
      </c>
      <c r="R90" s="23">
        <f>IFERROR(INDEX(MitAll,$Z90,$Y90+1+R$4-Settings!$C$7),"")</f>
        <v/>
      </c>
      <c r="S90" s="23">
        <f>IFERROR(INDEX(MitAll,$Z90,$Y90+1+S$4-Settings!$C$7),"")</f>
        <v/>
      </c>
      <c r="T90" s="23">
        <f>IFERROR(INDEX(MitAll,$Z90,$Y90+1+T$4-Settings!$C$7),"")</f>
        <v/>
      </c>
      <c r="U90" s="23">
        <f>IFERROR(INDEX(MitAll,$Z90,$Y90+1+U$4-Settings!$C$7),"")</f>
        <v/>
      </c>
      <c r="V90" s="23">
        <f>IFERROR(INDEX(MitAll,$Z90,$Y90+1+V$4-Settings!$C$7),"")</f>
        <v/>
      </c>
      <c r="W90" s="23">
        <f>IFERROR(INDEX(MitAll,$Z90,$Y90+1+W$4-Settings!$C$7),"")</f>
        <v/>
      </c>
      <c r="X90" s="23">
        <f>IFERROR(INDEX(MitAll,$Z90,$Y90+1+X$4-Settings!$C$7),"")</f>
        <v/>
      </c>
      <c r="Y90" s="10">
        <f>MATCH($E90,MitScen,0)</f>
        <v/>
      </c>
      <c r="Z90" s="10">
        <f>MATCH($A90,INDEX(MitAll,0,$Y90),0)</f>
        <v/>
      </c>
    </row>
    <row r="91">
      <c r="A91" s="11">
        <f>LOWER(Settings!$C$4)&amp;"."&amp;$B91&amp;"."&amp;$E91</f>
        <v/>
      </c>
      <c r="B91" s="21" t="inlineStr">
        <is>
          <t>mit.cptraj</t>
        </is>
      </c>
      <c r="C91" s="14">
        <f>IFERROR(INDEX(MitDesc,$Z91),"code not found")</f>
        <v/>
      </c>
      <c r="D91" s="14">
        <f>IFERROR(INDEX(MitUnit,$Z91),"")</f>
        <v/>
      </c>
      <c r="E91" s="10">
        <f>E90</f>
        <v/>
      </c>
      <c r="F91" s="22">
        <f>IFERROR(INDEX(MitAll,$Z91,$Y91+1+F$4-Settings!$C$7),"")</f>
        <v/>
      </c>
      <c r="G91" s="23">
        <f>IFERROR(INDEX(MitAll,$Z91,$Y91+1+G$4-Settings!$C$7),"")</f>
        <v/>
      </c>
      <c r="H91" s="23">
        <f>IFERROR(INDEX(MitAll,$Z91,$Y91+1+H$4-Settings!$C$7),"")</f>
        <v/>
      </c>
      <c r="I91" s="23">
        <f>IFERROR(INDEX(MitAll,$Z91,$Y91+1+I$4-Settings!$C$7),"")</f>
        <v/>
      </c>
      <c r="J91" s="23">
        <f>IFERROR(INDEX(MitAll,$Z91,$Y91+1+J$4-Settings!$C$7),"")</f>
        <v/>
      </c>
      <c r="K91" s="23">
        <f>IFERROR(INDEX(MitAll,$Z91,$Y91+1+K$4-Settings!$C$7),"")</f>
        <v/>
      </c>
      <c r="L91" s="23">
        <f>IFERROR(INDEX(MitAll,$Z91,$Y91+1+L$4-Settings!$C$7),"")</f>
        <v/>
      </c>
      <c r="M91" s="23">
        <f>IFERROR(INDEX(MitAll,$Z91,$Y91+1+M$4-Settings!$C$7),"")</f>
        <v/>
      </c>
      <c r="N91" s="23">
        <f>IFERROR(INDEX(MitAll,$Z91,$Y91+1+N$4-Settings!$C$7),"")</f>
        <v/>
      </c>
      <c r="O91" s="23">
        <f>IFERROR(INDEX(MitAll,$Z91,$Y91+1+O$4-Settings!$C$7),"")</f>
        <v/>
      </c>
      <c r="P91" s="23">
        <f>IFERROR(INDEX(MitAll,$Z91,$Y91+1+P$4-Settings!$C$7),"")</f>
        <v/>
      </c>
      <c r="Q91" s="23">
        <f>IFERROR(INDEX(MitAll,$Z91,$Y91+1+Q$4-Settings!$C$7),"")</f>
        <v/>
      </c>
      <c r="R91" s="23">
        <f>IFERROR(INDEX(MitAll,$Z91,$Y91+1+R$4-Settings!$C$7),"")</f>
        <v/>
      </c>
      <c r="S91" s="23">
        <f>IFERROR(INDEX(MitAll,$Z91,$Y91+1+S$4-Settings!$C$7),"")</f>
        <v/>
      </c>
      <c r="T91" s="23">
        <f>IFERROR(INDEX(MitAll,$Z91,$Y91+1+T$4-Settings!$C$7),"")</f>
        <v/>
      </c>
      <c r="U91" s="23">
        <f>IFERROR(INDEX(MitAll,$Z91,$Y91+1+U$4-Settings!$C$7),"")</f>
        <v/>
      </c>
      <c r="V91" s="23">
        <f>IFERROR(INDEX(MitAll,$Z91,$Y91+1+V$4-Settings!$C$7),"")</f>
        <v/>
      </c>
      <c r="W91" s="23">
        <f>IFERROR(INDEX(MitAll,$Z91,$Y91+1+W$4-Settings!$C$7),"")</f>
        <v/>
      </c>
      <c r="X91" s="23">
        <f>IFERROR(INDEX(MitAll,$Z91,$Y91+1+X$4-Settings!$C$7),"")</f>
        <v/>
      </c>
      <c r="Y91" s="10">
        <f>MATCH($E91,MitScen,0)</f>
        <v/>
      </c>
      <c r="Z91" s="10">
        <f>MATCH($A91,INDEX(MitAll,0,$Y91),0)</f>
        <v/>
      </c>
    </row>
    <row r="92">
      <c r="A92" s="11">
        <f>LOWER(Settings!$C$4)&amp;"."&amp;$B92&amp;"."&amp;$E92</f>
        <v/>
      </c>
      <c r="B92" s="21" t="inlineStr">
        <is>
          <t>mit.ets.p</t>
        </is>
      </c>
      <c r="C92" s="14">
        <f>IFERROR(INDEX(MitDesc,$Z92),"code not found")</f>
        <v/>
      </c>
      <c r="D92" s="14">
        <f>IFERROR(INDEX(MitUnit,$Z92),"")</f>
        <v/>
      </c>
      <c r="E92" s="10">
        <f>E91</f>
        <v/>
      </c>
      <c r="F92" s="22">
        <f>IFERROR(INDEX(MitAll,$Z92,$Y92+1+F$4-Settings!$C$7),"")</f>
        <v/>
      </c>
      <c r="G92" s="23">
        <f>IFERROR(INDEX(MitAll,$Z92,$Y92+1+G$4-Settings!$C$7),"")</f>
        <v/>
      </c>
      <c r="H92" s="23">
        <f>IFERROR(INDEX(MitAll,$Z92,$Y92+1+H$4-Settings!$C$7),"")</f>
        <v/>
      </c>
      <c r="I92" s="23">
        <f>IFERROR(INDEX(MitAll,$Z92,$Y92+1+I$4-Settings!$C$7),"")</f>
        <v/>
      </c>
      <c r="J92" s="23">
        <f>IFERROR(INDEX(MitAll,$Z92,$Y92+1+J$4-Settings!$C$7),"")</f>
        <v/>
      </c>
      <c r="K92" s="23">
        <f>IFERROR(INDEX(MitAll,$Z92,$Y92+1+K$4-Settings!$C$7),"")</f>
        <v/>
      </c>
      <c r="L92" s="23">
        <f>IFERROR(INDEX(MitAll,$Z92,$Y92+1+L$4-Settings!$C$7),"")</f>
        <v/>
      </c>
      <c r="M92" s="23">
        <f>IFERROR(INDEX(MitAll,$Z92,$Y92+1+M$4-Settings!$C$7),"")</f>
        <v/>
      </c>
      <c r="N92" s="23">
        <f>IFERROR(INDEX(MitAll,$Z92,$Y92+1+N$4-Settings!$C$7),"")</f>
        <v/>
      </c>
      <c r="O92" s="23">
        <f>IFERROR(INDEX(MitAll,$Z92,$Y92+1+O$4-Settings!$C$7),"")</f>
        <v/>
      </c>
      <c r="P92" s="23">
        <f>IFERROR(INDEX(MitAll,$Z92,$Y92+1+P$4-Settings!$C$7),"")</f>
        <v/>
      </c>
      <c r="Q92" s="23">
        <f>IFERROR(INDEX(MitAll,$Z92,$Y92+1+Q$4-Settings!$C$7),"")</f>
        <v/>
      </c>
      <c r="R92" s="23">
        <f>IFERROR(INDEX(MitAll,$Z92,$Y92+1+R$4-Settings!$C$7),"")</f>
        <v/>
      </c>
      <c r="S92" s="23">
        <f>IFERROR(INDEX(MitAll,$Z92,$Y92+1+S$4-Settings!$C$7),"")</f>
        <v/>
      </c>
      <c r="T92" s="23">
        <f>IFERROR(INDEX(MitAll,$Z92,$Y92+1+T$4-Settings!$C$7),"")</f>
        <v/>
      </c>
      <c r="U92" s="23">
        <f>IFERROR(INDEX(MitAll,$Z92,$Y92+1+U$4-Settings!$C$7),"")</f>
        <v/>
      </c>
      <c r="V92" s="23">
        <f>IFERROR(INDEX(MitAll,$Z92,$Y92+1+V$4-Settings!$C$7),"")</f>
        <v/>
      </c>
      <c r="W92" s="23">
        <f>IFERROR(INDEX(MitAll,$Z92,$Y92+1+W$4-Settings!$C$7),"")</f>
        <v/>
      </c>
      <c r="X92" s="23">
        <f>IFERROR(INDEX(MitAll,$Z92,$Y92+1+X$4-Settings!$C$7),"")</f>
        <v/>
      </c>
      <c r="Y92" s="10">
        <f>MATCH($E92,MitScen,0)</f>
        <v/>
      </c>
      <c r="Z92" s="10">
        <f>MATCH($A92,INDEX(MitAll,0,$Y92),0)</f>
        <v/>
      </c>
    </row>
    <row r="93">
      <c r="A93" s="11">
        <f>LOWER(Settings!$C$4)&amp;"."&amp;$B93&amp;"."&amp;$E93</f>
        <v/>
      </c>
      <c r="B93" s="21" t="inlineStr">
        <is>
          <t>mit.co2.ets.all.all</t>
        </is>
      </c>
      <c r="C93" s="14">
        <f>IFERROR(INDEX(MitDesc,$Z93),"code not found")</f>
        <v/>
      </c>
      <c r="D93" s="14">
        <f>IFERROR(INDEX(MitUnit,$Z93),"")</f>
        <v/>
      </c>
      <c r="E93" s="10">
        <f>E92</f>
        <v/>
      </c>
      <c r="F93" s="39">
        <f>IFERROR(INDEX(MitAll,$Z93,$Y93+1+F$4-Settings!$C$7),"")</f>
        <v/>
      </c>
      <c r="G93" s="40">
        <f>IFERROR(INDEX(MitAll,$Z93,$Y93+1+G$4-Settings!$C$7),"")</f>
        <v/>
      </c>
      <c r="H93" s="40">
        <f>IFERROR(INDEX(MitAll,$Z93,$Y93+1+H$4-Settings!$C$7),"")</f>
        <v/>
      </c>
      <c r="I93" s="40">
        <f>IFERROR(INDEX(MitAll,$Z93,$Y93+1+I$4-Settings!$C$7),"")</f>
        <v/>
      </c>
      <c r="J93" s="40">
        <f>IFERROR(INDEX(MitAll,$Z93,$Y93+1+J$4-Settings!$C$7),"")</f>
        <v/>
      </c>
      <c r="K93" s="40">
        <f>IFERROR(INDEX(MitAll,$Z93,$Y93+1+K$4-Settings!$C$7),"")</f>
        <v/>
      </c>
      <c r="L93" s="40">
        <f>IFERROR(INDEX(MitAll,$Z93,$Y93+1+L$4-Settings!$C$7),"")</f>
        <v/>
      </c>
      <c r="M93" s="40">
        <f>IFERROR(INDEX(MitAll,$Z93,$Y93+1+M$4-Settings!$C$7),"")</f>
        <v/>
      </c>
      <c r="N93" s="40">
        <f>IFERROR(INDEX(MitAll,$Z93,$Y93+1+N$4-Settings!$C$7),"")</f>
        <v/>
      </c>
      <c r="O93" s="40">
        <f>IFERROR(INDEX(MitAll,$Z93,$Y93+1+O$4-Settings!$C$7),"")</f>
        <v/>
      </c>
      <c r="P93" s="40">
        <f>IFERROR(INDEX(MitAll,$Z93,$Y93+1+P$4-Settings!$C$7),"")</f>
        <v/>
      </c>
      <c r="Q93" s="40">
        <f>IFERROR(INDEX(MitAll,$Z93,$Y93+1+Q$4-Settings!$C$7),"")</f>
        <v/>
      </c>
      <c r="R93" s="40">
        <f>IFERROR(INDEX(MitAll,$Z93,$Y93+1+R$4-Settings!$C$7),"")</f>
        <v/>
      </c>
      <c r="S93" s="40">
        <f>IFERROR(INDEX(MitAll,$Z93,$Y93+1+S$4-Settings!$C$7),"")</f>
        <v/>
      </c>
      <c r="T93" s="40">
        <f>IFERROR(INDEX(MitAll,$Z93,$Y93+1+T$4-Settings!$C$7),"")</f>
        <v/>
      </c>
      <c r="U93" s="40">
        <f>IFERROR(INDEX(MitAll,$Z93,$Y93+1+U$4-Settings!$C$7),"")</f>
        <v/>
      </c>
      <c r="V93" s="40">
        <f>IFERROR(INDEX(MitAll,$Z93,$Y93+1+V$4-Settings!$C$7),"")</f>
        <v/>
      </c>
      <c r="W93" s="40">
        <f>IFERROR(INDEX(MitAll,$Z93,$Y93+1+W$4-Settings!$C$7),"")</f>
        <v/>
      </c>
      <c r="X93" s="40">
        <f>IFERROR(INDEX(MitAll,$Z93,$Y93+1+X$4-Settings!$C$7),"")</f>
        <v/>
      </c>
      <c r="Y93" s="10">
        <f>MATCH($E93,MitScen,0)</f>
        <v/>
      </c>
      <c r="Z93" s="10">
        <f>MATCH($A93,INDEX(MitAll,0,$Y93),0)</f>
        <v/>
      </c>
    </row>
    <row r="94">
      <c r="A94" s="11">
        <f>LOWER(Settings!$C$4)&amp;"."&amp;$B94&amp;"."&amp;$E94</f>
        <v/>
      </c>
      <c r="B94" s="21" t="inlineStr">
        <is>
          <t>mit.co2.cap.all.all</t>
        </is>
      </c>
      <c r="C94" s="14">
        <f>IFERROR(INDEX(MitDesc,$Z94),"code not found")</f>
        <v/>
      </c>
      <c r="D94" s="14">
        <f>IFERROR(INDEX(MitUnit,$Z94),"")</f>
        <v/>
      </c>
      <c r="E94" s="10">
        <f>E93</f>
        <v/>
      </c>
      <c r="F94" s="39">
        <f>IFERROR(INDEX(MitAll,$Z94,$Y94+1+F$4-Settings!$C$7),"")</f>
        <v/>
      </c>
      <c r="G94" s="40">
        <f>IFERROR(INDEX(MitAll,$Z94,$Y94+1+G$4-Settings!$C$7),"")</f>
        <v/>
      </c>
      <c r="H94" s="40">
        <f>IFERROR(INDEX(MitAll,$Z94,$Y94+1+H$4-Settings!$C$7),"")</f>
        <v/>
      </c>
      <c r="I94" s="40">
        <f>IFERROR(INDEX(MitAll,$Z94,$Y94+1+I$4-Settings!$C$7),"")</f>
        <v/>
      </c>
      <c r="J94" s="40">
        <f>IFERROR(INDEX(MitAll,$Z94,$Y94+1+J$4-Settings!$C$7),"")</f>
        <v/>
      </c>
      <c r="K94" s="40">
        <f>IFERROR(INDEX(MitAll,$Z94,$Y94+1+K$4-Settings!$C$7),"")</f>
        <v/>
      </c>
      <c r="L94" s="40">
        <f>IFERROR(INDEX(MitAll,$Z94,$Y94+1+L$4-Settings!$C$7),"")</f>
        <v/>
      </c>
      <c r="M94" s="40">
        <f>IFERROR(INDEX(MitAll,$Z94,$Y94+1+M$4-Settings!$C$7),"")</f>
        <v/>
      </c>
      <c r="N94" s="40">
        <f>IFERROR(INDEX(MitAll,$Z94,$Y94+1+N$4-Settings!$C$7),"")</f>
        <v/>
      </c>
      <c r="O94" s="40">
        <f>IFERROR(INDEX(MitAll,$Z94,$Y94+1+O$4-Settings!$C$7),"")</f>
        <v/>
      </c>
      <c r="P94" s="40">
        <f>IFERROR(INDEX(MitAll,$Z94,$Y94+1+P$4-Settings!$C$7),"")</f>
        <v/>
      </c>
      <c r="Q94" s="40">
        <f>IFERROR(INDEX(MitAll,$Z94,$Y94+1+Q$4-Settings!$C$7),"")</f>
        <v/>
      </c>
      <c r="R94" s="40">
        <f>IFERROR(INDEX(MitAll,$Z94,$Y94+1+R$4-Settings!$C$7),"")</f>
        <v/>
      </c>
      <c r="S94" s="40">
        <f>IFERROR(INDEX(MitAll,$Z94,$Y94+1+S$4-Settings!$C$7),"")</f>
        <v/>
      </c>
      <c r="T94" s="40">
        <f>IFERROR(INDEX(MitAll,$Z94,$Y94+1+T$4-Settings!$C$7),"")</f>
        <v/>
      </c>
      <c r="U94" s="40">
        <f>IFERROR(INDEX(MitAll,$Z94,$Y94+1+U$4-Settings!$C$7),"")</f>
        <v/>
      </c>
      <c r="V94" s="40">
        <f>IFERROR(INDEX(MitAll,$Z94,$Y94+1+V$4-Settings!$C$7),"")</f>
        <v/>
      </c>
      <c r="W94" s="40">
        <f>IFERROR(INDEX(MitAll,$Z94,$Y94+1+W$4-Settings!$C$7),"")</f>
        <v/>
      </c>
      <c r="X94" s="40">
        <f>IFERROR(INDEX(MitAll,$Z94,$Y94+1+X$4-Settings!$C$7),"")</f>
        <v/>
      </c>
      <c r="Y94" s="10">
        <f>MATCH($E94,MitScen,0)</f>
        <v/>
      </c>
      <c r="Z94" s="10">
        <f>MATCH($A94,INDEX(MitAll,0,$Y94),0)</f>
        <v/>
      </c>
    </row>
    <row r="95">
      <c r="A95" s="11">
        <f>LOWER(Settings!$C$4)&amp;"."&amp;$B95&amp;"."&amp;$E95</f>
        <v/>
      </c>
      <c r="B95" s="21" t="inlineStr">
        <is>
          <t>mit.rpb.all.gso.a</t>
        </is>
      </c>
      <c r="C95" s="14">
        <f>IFERROR(INDEX(MitDesc,$Z95),"code not found")</f>
        <v/>
      </c>
      <c r="D95" s="14">
        <f>IFERROR(INDEX(MitUnit,$Z95),"")</f>
        <v/>
      </c>
      <c r="E95" s="10">
        <f>E94</f>
        <v/>
      </c>
      <c r="F95" s="22">
        <f>IFERROR(INDEX(MitAll,$Z95,$Y95+1+F$4-Settings!$C$7),"")</f>
        <v/>
      </c>
      <c r="G95" s="23">
        <f>IFERROR(INDEX(MitAll,$Z95,$Y95+1+G$4-Settings!$C$7),"")</f>
        <v/>
      </c>
      <c r="H95" s="23">
        <f>IFERROR(INDEX(MitAll,$Z95,$Y95+1+H$4-Settings!$C$7),"")</f>
        <v/>
      </c>
      <c r="I95" s="23">
        <f>IFERROR(INDEX(MitAll,$Z95,$Y95+1+I$4-Settings!$C$7),"")</f>
        <v/>
      </c>
      <c r="J95" s="23">
        <f>IFERROR(INDEX(MitAll,$Z95,$Y95+1+J$4-Settings!$C$7),"")</f>
        <v/>
      </c>
      <c r="K95" s="23">
        <f>IFERROR(INDEX(MitAll,$Z95,$Y95+1+K$4-Settings!$C$7),"")</f>
        <v/>
      </c>
      <c r="L95" s="23">
        <f>IFERROR(INDEX(MitAll,$Z95,$Y95+1+L$4-Settings!$C$7),"")</f>
        <v/>
      </c>
      <c r="M95" s="23">
        <f>IFERROR(INDEX(MitAll,$Z95,$Y95+1+M$4-Settings!$C$7),"")</f>
        <v/>
      </c>
      <c r="N95" s="23">
        <f>IFERROR(INDEX(MitAll,$Z95,$Y95+1+N$4-Settings!$C$7),"")</f>
        <v/>
      </c>
      <c r="O95" s="23">
        <f>IFERROR(INDEX(MitAll,$Z95,$Y95+1+O$4-Settings!$C$7),"")</f>
        <v/>
      </c>
      <c r="P95" s="23">
        <f>IFERROR(INDEX(MitAll,$Z95,$Y95+1+P$4-Settings!$C$7),"")</f>
        <v/>
      </c>
      <c r="Q95" s="23">
        <f>IFERROR(INDEX(MitAll,$Z95,$Y95+1+Q$4-Settings!$C$7),"")</f>
        <v/>
      </c>
      <c r="R95" s="23">
        <f>IFERROR(INDEX(MitAll,$Z95,$Y95+1+R$4-Settings!$C$7),"")</f>
        <v/>
      </c>
      <c r="S95" s="23">
        <f>IFERROR(INDEX(MitAll,$Z95,$Y95+1+S$4-Settings!$C$7),"")</f>
        <v/>
      </c>
      <c r="T95" s="23">
        <f>IFERROR(INDEX(MitAll,$Z95,$Y95+1+T$4-Settings!$C$7),"")</f>
        <v/>
      </c>
      <c r="U95" s="23">
        <f>IFERROR(INDEX(MitAll,$Z95,$Y95+1+U$4-Settings!$C$7),"")</f>
        <v/>
      </c>
      <c r="V95" s="23">
        <f>IFERROR(INDEX(MitAll,$Z95,$Y95+1+V$4-Settings!$C$7),"")</f>
        <v/>
      </c>
      <c r="W95" s="23">
        <f>IFERROR(INDEX(MitAll,$Z95,$Y95+1+W$4-Settings!$C$7),"")</f>
        <v/>
      </c>
      <c r="X95" s="23">
        <f>IFERROR(INDEX(MitAll,$Z95,$Y95+1+X$4-Settings!$C$7),"")</f>
        <v/>
      </c>
      <c r="Y95" s="10">
        <f>MATCH($E95,MitScen,0)</f>
        <v/>
      </c>
      <c r="Z95" s="10">
        <f>MATCH($A95,INDEX(MitAll,0,$Y95),0)</f>
        <v/>
      </c>
    </row>
    <row r="96">
      <c r="A96" s="11">
        <f>LOWER(Settings!$C$4)&amp;"."&amp;$B96&amp;"."&amp;$E96</f>
        <v/>
      </c>
      <c r="B96" s="21" t="inlineStr">
        <is>
          <t>mit.rpb.all.die.a</t>
        </is>
      </c>
      <c r="C96" s="14">
        <f>IFERROR(INDEX(MitDesc,$Z96),"code not found")</f>
        <v/>
      </c>
      <c r="D96" s="14">
        <f>IFERROR(INDEX(MitUnit,$Z96),"")</f>
        <v/>
      </c>
      <c r="E96" s="10">
        <f>E95</f>
        <v/>
      </c>
      <c r="F96" s="22">
        <f>IFERROR(INDEX(MitAll,$Z96,$Y96+1+F$4-Settings!$C$7),"")</f>
        <v/>
      </c>
      <c r="G96" s="23">
        <f>IFERROR(INDEX(MitAll,$Z96,$Y96+1+G$4-Settings!$C$7),"")</f>
        <v/>
      </c>
      <c r="H96" s="23">
        <f>IFERROR(INDEX(MitAll,$Z96,$Y96+1+H$4-Settings!$C$7),"")</f>
        <v/>
      </c>
      <c r="I96" s="23">
        <f>IFERROR(INDEX(MitAll,$Z96,$Y96+1+I$4-Settings!$C$7),"")</f>
        <v/>
      </c>
      <c r="J96" s="23">
        <f>IFERROR(INDEX(MitAll,$Z96,$Y96+1+J$4-Settings!$C$7),"")</f>
        <v/>
      </c>
      <c r="K96" s="23">
        <f>IFERROR(INDEX(MitAll,$Z96,$Y96+1+K$4-Settings!$C$7),"")</f>
        <v/>
      </c>
      <c r="L96" s="23">
        <f>IFERROR(INDEX(MitAll,$Z96,$Y96+1+L$4-Settings!$C$7),"")</f>
        <v/>
      </c>
      <c r="M96" s="23">
        <f>IFERROR(INDEX(MitAll,$Z96,$Y96+1+M$4-Settings!$C$7),"")</f>
        <v/>
      </c>
      <c r="N96" s="23">
        <f>IFERROR(INDEX(MitAll,$Z96,$Y96+1+N$4-Settings!$C$7),"")</f>
        <v/>
      </c>
      <c r="O96" s="23">
        <f>IFERROR(INDEX(MitAll,$Z96,$Y96+1+O$4-Settings!$C$7),"")</f>
        <v/>
      </c>
      <c r="P96" s="23">
        <f>IFERROR(INDEX(MitAll,$Z96,$Y96+1+P$4-Settings!$C$7),"")</f>
        <v/>
      </c>
      <c r="Q96" s="23">
        <f>IFERROR(INDEX(MitAll,$Z96,$Y96+1+Q$4-Settings!$C$7),"")</f>
        <v/>
      </c>
      <c r="R96" s="23">
        <f>IFERROR(INDEX(MitAll,$Z96,$Y96+1+R$4-Settings!$C$7),"")</f>
        <v/>
      </c>
      <c r="S96" s="23">
        <f>IFERROR(INDEX(MitAll,$Z96,$Y96+1+S$4-Settings!$C$7),"")</f>
        <v/>
      </c>
      <c r="T96" s="23">
        <f>IFERROR(INDEX(MitAll,$Z96,$Y96+1+T$4-Settings!$C$7),"")</f>
        <v/>
      </c>
      <c r="U96" s="23">
        <f>IFERROR(INDEX(MitAll,$Z96,$Y96+1+U$4-Settings!$C$7),"")</f>
        <v/>
      </c>
      <c r="V96" s="23">
        <f>IFERROR(INDEX(MitAll,$Z96,$Y96+1+V$4-Settings!$C$7),"")</f>
        <v/>
      </c>
      <c r="W96" s="23">
        <f>IFERROR(INDEX(MitAll,$Z96,$Y96+1+W$4-Settings!$C$7),"")</f>
        <v/>
      </c>
      <c r="X96" s="23">
        <f>IFERROR(INDEX(MitAll,$Z96,$Y96+1+X$4-Settings!$C$7),"")</f>
        <v/>
      </c>
      <c r="Y96" s="10">
        <f>MATCH($E96,MitScen,0)</f>
        <v/>
      </c>
      <c r="Z96" s="10">
        <f>MATCH($A96,INDEX(MitAll,0,$Y96),0)</f>
        <v/>
      </c>
    </row>
    <row r="97">
      <c r="A97" s="11">
        <f>LOWER(Settings!$C$4)&amp;"."&amp;$B97&amp;"."&amp;$E97</f>
        <v/>
      </c>
      <c r="B97" s="21" t="inlineStr">
        <is>
          <t>mit.rpb.res.nga.a</t>
        </is>
      </c>
      <c r="C97" s="14">
        <f>IFERROR(INDEX(MitDesc,$Z97),"code not found")</f>
        <v/>
      </c>
      <c r="D97" s="14">
        <f>IFERROR(INDEX(MitUnit,$Z97),"")</f>
        <v/>
      </c>
      <c r="E97" s="10">
        <f>E96</f>
        <v/>
      </c>
      <c r="F97" s="22">
        <f>IFERROR(INDEX(MitAll,$Z97,$Y97+1+F$4-Settings!$C$7),"")</f>
        <v/>
      </c>
      <c r="G97" s="23">
        <f>IFERROR(INDEX(MitAll,$Z97,$Y97+1+G$4-Settings!$C$7),"")</f>
        <v/>
      </c>
      <c r="H97" s="23">
        <f>IFERROR(INDEX(MitAll,$Z97,$Y97+1+H$4-Settings!$C$7),"")</f>
        <v/>
      </c>
      <c r="I97" s="23">
        <f>IFERROR(INDEX(MitAll,$Z97,$Y97+1+I$4-Settings!$C$7),"")</f>
        <v/>
      </c>
      <c r="J97" s="23">
        <f>IFERROR(INDEX(MitAll,$Z97,$Y97+1+J$4-Settings!$C$7),"")</f>
        <v/>
      </c>
      <c r="K97" s="23">
        <f>IFERROR(INDEX(MitAll,$Z97,$Y97+1+K$4-Settings!$C$7),"")</f>
        <v/>
      </c>
      <c r="L97" s="23">
        <f>IFERROR(INDEX(MitAll,$Z97,$Y97+1+L$4-Settings!$C$7),"")</f>
        <v/>
      </c>
      <c r="M97" s="23">
        <f>IFERROR(INDEX(MitAll,$Z97,$Y97+1+M$4-Settings!$C$7),"")</f>
        <v/>
      </c>
      <c r="N97" s="23">
        <f>IFERROR(INDEX(MitAll,$Z97,$Y97+1+N$4-Settings!$C$7),"")</f>
        <v/>
      </c>
      <c r="O97" s="23">
        <f>IFERROR(INDEX(MitAll,$Z97,$Y97+1+O$4-Settings!$C$7),"")</f>
        <v/>
      </c>
      <c r="P97" s="23">
        <f>IFERROR(INDEX(MitAll,$Z97,$Y97+1+P$4-Settings!$C$7),"")</f>
        <v/>
      </c>
      <c r="Q97" s="23">
        <f>IFERROR(INDEX(MitAll,$Z97,$Y97+1+Q$4-Settings!$C$7),"")</f>
        <v/>
      </c>
      <c r="R97" s="23">
        <f>IFERROR(INDEX(MitAll,$Z97,$Y97+1+R$4-Settings!$C$7),"")</f>
        <v/>
      </c>
      <c r="S97" s="23">
        <f>IFERROR(INDEX(MitAll,$Z97,$Y97+1+S$4-Settings!$C$7),"")</f>
        <v/>
      </c>
      <c r="T97" s="23">
        <f>IFERROR(INDEX(MitAll,$Z97,$Y97+1+T$4-Settings!$C$7),"")</f>
        <v/>
      </c>
      <c r="U97" s="23">
        <f>IFERROR(INDEX(MitAll,$Z97,$Y97+1+U$4-Settings!$C$7),"")</f>
        <v/>
      </c>
      <c r="V97" s="23">
        <f>IFERROR(INDEX(MitAll,$Z97,$Y97+1+V$4-Settings!$C$7),"")</f>
        <v/>
      </c>
      <c r="W97" s="23">
        <f>IFERROR(INDEX(MitAll,$Z97,$Y97+1+W$4-Settings!$C$7),"")</f>
        <v/>
      </c>
      <c r="X97" s="23">
        <f>IFERROR(INDEX(MitAll,$Z97,$Y97+1+X$4-Settings!$C$7),"")</f>
        <v/>
      </c>
      <c r="Y97" s="10">
        <f>MATCH($E97,MitScen,0)</f>
        <v/>
      </c>
      <c r="Z97" s="10">
        <f>MATCH($A97,INDEX(MitAll,0,$Y97),0)</f>
        <v/>
      </c>
    </row>
    <row r="98">
      <c r="A98" s="11">
        <f>LOWER(Settings!$C$4)&amp;"."&amp;$B98&amp;"."&amp;$E98</f>
        <v/>
      </c>
      <c r="B98" s="21" t="inlineStr">
        <is>
          <t>mit.atp.rod.gso.e</t>
        </is>
      </c>
      <c r="C98" s="14">
        <f>IFERROR(INDEX(MitDesc,$Z98),"code not found")</f>
        <v/>
      </c>
      <c r="D98" s="14">
        <f>IFERROR(INDEX(MitUnit,$Z98),"")</f>
        <v/>
      </c>
      <c r="E98" s="10">
        <f>E97</f>
        <v/>
      </c>
      <c r="F98" s="22">
        <f>IFERROR(INDEX(MitAll,$Z98,$Y98+1+F$4-Settings!$C$7),"")</f>
        <v/>
      </c>
      <c r="G98" s="23">
        <f>IFERROR(INDEX(MitAll,$Z98,$Y98+1+G$4-Settings!$C$7),"")</f>
        <v/>
      </c>
      <c r="H98" s="23">
        <f>IFERROR(INDEX(MitAll,$Z98,$Y98+1+H$4-Settings!$C$7),"")</f>
        <v/>
      </c>
      <c r="I98" s="23">
        <f>IFERROR(INDEX(MitAll,$Z98,$Y98+1+I$4-Settings!$C$7),"")</f>
        <v/>
      </c>
      <c r="J98" s="23">
        <f>IFERROR(INDEX(MitAll,$Z98,$Y98+1+J$4-Settings!$C$7),"")</f>
        <v/>
      </c>
      <c r="K98" s="23">
        <f>IFERROR(INDEX(MitAll,$Z98,$Y98+1+K$4-Settings!$C$7),"")</f>
        <v/>
      </c>
      <c r="L98" s="23">
        <f>IFERROR(INDEX(MitAll,$Z98,$Y98+1+L$4-Settings!$C$7),"")</f>
        <v/>
      </c>
      <c r="M98" s="23">
        <f>IFERROR(INDEX(MitAll,$Z98,$Y98+1+M$4-Settings!$C$7),"")</f>
        <v/>
      </c>
      <c r="N98" s="23">
        <f>IFERROR(INDEX(MitAll,$Z98,$Y98+1+N$4-Settings!$C$7),"")</f>
        <v/>
      </c>
      <c r="O98" s="23">
        <f>IFERROR(INDEX(MitAll,$Z98,$Y98+1+O$4-Settings!$C$7),"")</f>
        <v/>
      </c>
      <c r="P98" s="23">
        <f>IFERROR(INDEX(MitAll,$Z98,$Y98+1+P$4-Settings!$C$7),"")</f>
        <v/>
      </c>
      <c r="Q98" s="23">
        <f>IFERROR(INDEX(MitAll,$Z98,$Y98+1+Q$4-Settings!$C$7),"")</f>
        <v/>
      </c>
      <c r="R98" s="23">
        <f>IFERROR(INDEX(MitAll,$Z98,$Y98+1+R$4-Settings!$C$7),"")</f>
        <v/>
      </c>
      <c r="S98" s="23">
        <f>IFERROR(INDEX(MitAll,$Z98,$Y98+1+S$4-Settings!$C$7),"")</f>
        <v/>
      </c>
      <c r="T98" s="23">
        <f>IFERROR(INDEX(MitAll,$Z98,$Y98+1+T$4-Settings!$C$7),"")</f>
        <v/>
      </c>
      <c r="U98" s="23">
        <f>IFERROR(INDEX(MitAll,$Z98,$Y98+1+U$4-Settings!$C$7),"")</f>
        <v/>
      </c>
      <c r="V98" s="23">
        <f>IFERROR(INDEX(MitAll,$Z98,$Y98+1+V$4-Settings!$C$7),"")</f>
        <v/>
      </c>
      <c r="W98" s="23">
        <f>IFERROR(INDEX(MitAll,$Z98,$Y98+1+W$4-Settings!$C$7),"")</f>
        <v/>
      </c>
      <c r="X98" s="23">
        <f>IFERROR(INDEX(MitAll,$Z98,$Y98+1+X$4-Settings!$C$7),"")</f>
        <v/>
      </c>
      <c r="Y98" s="10">
        <f>MATCH($E98,MitScen,0)</f>
        <v/>
      </c>
      <c r="Z98" s="10">
        <f>MATCH($A98,INDEX(MitAll,0,$Y98),0)</f>
        <v/>
      </c>
    </row>
    <row r="99">
      <c r="A99" s="11">
        <f>LOWER(Settings!$C$4)&amp;"."&amp;$B99&amp;"."&amp;$E99</f>
        <v/>
      </c>
      <c r="B99" s="21" t="inlineStr">
        <is>
          <t>mit.rp.res.ecy</t>
        </is>
      </c>
      <c r="C99" s="14">
        <f>IFERROR(INDEX(MitDesc,$Z99),"code not found")</f>
        <v/>
      </c>
      <c r="D99" s="14">
        <f>IFERROR(INDEX(MitUnit,$Z99),"")</f>
        <v/>
      </c>
      <c r="E99" s="10">
        <f>E98</f>
        <v/>
      </c>
      <c r="F99" s="15">
        <f>IFERROR(INDEX(MitAll,$Z99,$Y99+1+F$4-Settings!$C$7),"")</f>
        <v/>
      </c>
      <c r="G99" s="16">
        <f>IFERROR(INDEX(MitAll,$Z99,$Y99+1+G$4-Settings!$C$7),"")</f>
        <v/>
      </c>
      <c r="H99" s="16">
        <f>IFERROR(INDEX(MitAll,$Z99,$Y99+1+H$4-Settings!$C$7),"")</f>
        <v/>
      </c>
      <c r="I99" s="16">
        <f>IFERROR(INDEX(MitAll,$Z99,$Y99+1+I$4-Settings!$C$7),"")</f>
        <v/>
      </c>
      <c r="J99" s="16">
        <f>IFERROR(INDEX(MitAll,$Z99,$Y99+1+J$4-Settings!$C$7),"")</f>
        <v/>
      </c>
      <c r="K99" s="16">
        <f>IFERROR(INDEX(MitAll,$Z99,$Y99+1+K$4-Settings!$C$7),"")</f>
        <v/>
      </c>
      <c r="L99" s="16">
        <f>IFERROR(INDEX(MitAll,$Z99,$Y99+1+L$4-Settings!$C$7),"")</f>
        <v/>
      </c>
      <c r="M99" s="16">
        <f>IFERROR(INDEX(MitAll,$Z99,$Y99+1+M$4-Settings!$C$7),"")</f>
        <v/>
      </c>
      <c r="N99" s="16">
        <f>IFERROR(INDEX(MitAll,$Z99,$Y99+1+N$4-Settings!$C$7),"")</f>
        <v/>
      </c>
      <c r="O99" s="16">
        <f>IFERROR(INDEX(MitAll,$Z99,$Y99+1+O$4-Settings!$C$7),"")</f>
        <v/>
      </c>
      <c r="P99" s="16">
        <f>IFERROR(INDEX(MitAll,$Z99,$Y99+1+P$4-Settings!$C$7),"")</f>
        <v/>
      </c>
      <c r="Q99" s="16">
        <f>IFERROR(INDEX(MitAll,$Z99,$Y99+1+Q$4-Settings!$C$7),"")</f>
        <v/>
      </c>
      <c r="R99" s="16">
        <f>IFERROR(INDEX(MitAll,$Z99,$Y99+1+R$4-Settings!$C$7),"")</f>
        <v/>
      </c>
      <c r="S99" s="16">
        <f>IFERROR(INDEX(MitAll,$Z99,$Y99+1+S$4-Settings!$C$7),"")</f>
        <v/>
      </c>
      <c r="T99" s="16">
        <f>IFERROR(INDEX(MitAll,$Z99,$Y99+1+T$4-Settings!$C$7),"")</f>
        <v/>
      </c>
      <c r="U99" s="16">
        <f>IFERROR(INDEX(MitAll,$Z99,$Y99+1+U$4-Settings!$C$7),"")</f>
        <v/>
      </c>
      <c r="V99" s="16">
        <f>IFERROR(INDEX(MitAll,$Z99,$Y99+1+V$4-Settings!$C$7),"")</f>
        <v/>
      </c>
      <c r="W99" s="16">
        <f>IFERROR(INDEX(MitAll,$Z99,$Y99+1+W$4-Settings!$C$7),"")</f>
        <v/>
      </c>
      <c r="X99" s="16">
        <f>IFERROR(INDEX(MitAll,$Z99,$Y99+1+X$4-Settings!$C$7),"")</f>
        <v/>
      </c>
      <c r="Y99" s="10">
        <f>MATCH($E99,MitScen,0)</f>
        <v/>
      </c>
      <c r="Z99" s="10">
        <f>MATCH($A99,INDEX(MitAll,0,$Y99),0)</f>
        <v/>
      </c>
    </row>
    <row r="100">
      <c r="A100" s="11">
        <f>LOWER(Settings!$C$4)&amp;"."&amp;$B100&amp;"."&amp;$E100</f>
        <v/>
      </c>
      <c r="B100" s="21" t="inlineStr">
        <is>
          <t>mit.rp.ind.ecy</t>
        </is>
      </c>
      <c r="C100" s="14">
        <f>IFERROR(INDEX(MitDesc,$Z100),"code not found")</f>
        <v/>
      </c>
      <c r="D100" s="14">
        <f>IFERROR(INDEX(MitUnit,$Z100),"")</f>
        <v/>
      </c>
      <c r="E100" s="10">
        <f>E99</f>
        <v/>
      </c>
      <c r="F100" s="15">
        <f>IFERROR(INDEX(MitAll,$Z100,$Y100+1+F$4-Settings!$C$7),"")</f>
        <v/>
      </c>
      <c r="G100" s="16">
        <f>IFERROR(INDEX(MitAll,$Z100,$Y100+1+G$4-Settings!$C$7),"")</f>
        <v/>
      </c>
      <c r="H100" s="16">
        <f>IFERROR(INDEX(MitAll,$Z100,$Y100+1+H$4-Settings!$C$7),"")</f>
        <v/>
      </c>
      <c r="I100" s="16">
        <f>IFERROR(INDEX(MitAll,$Z100,$Y100+1+I$4-Settings!$C$7),"")</f>
        <v/>
      </c>
      <c r="J100" s="16">
        <f>IFERROR(INDEX(MitAll,$Z100,$Y100+1+J$4-Settings!$C$7),"")</f>
        <v/>
      </c>
      <c r="K100" s="16">
        <f>IFERROR(INDEX(MitAll,$Z100,$Y100+1+K$4-Settings!$C$7),"")</f>
        <v/>
      </c>
      <c r="L100" s="16">
        <f>IFERROR(INDEX(MitAll,$Z100,$Y100+1+L$4-Settings!$C$7),"")</f>
        <v/>
      </c>
      <c r="M100" s="16">
        <f>IFERROR(INDEX(MitAll,$Z100,$Y100+1+M$4-Settings!$C$7),"")</f>
        <v/>
      </c>
      <c r="N100" s="16">
        <f>IFERROR(INDEX(MitAll,$Z100,$Y100+1+N$4-Settings!$C$7),"")</f>
        <v/>
      </c>
      <c r="O100" s="16">
        <f>IFERROR(INDEX(MitAll,$Z100,$Y100+1+O$4-Settings!$C$7),"")</f>
        <v/>
      </c>
      <c r="P100" s="16">
        <f>IFERROR(INDEX(MitAll,$Z100,$Y100+1+P$4-Settings!$C$7),"")</f>
        <v/>
      </c>
      <c r="Q100" s="16">
        <f>IFERROR(INDEX(MitAll,$Z100,$Y100+1+Q$4-Settings!$C$7),"")</f>
        <v/>
      </c>
      <c r="R100" s="16">
        <f>IFERROR(INDEX(MitAll,$Z100,$Y100+1+R$4-Settings!$C$7),"")</f>
        <v/>
      </c>
      <c r="S100" s="16">
        <f>IFERROR(INDEX(MitAll,$Z100,$Y100+1+S$4-Settings!$C$7),"")</f>
        <v/>
      </c>
      <c r="T100" s="16">
        <f>IFERROR(INDEX(MitAll,$Z100,$Y100+1+T$4-Settings!$C$7),"")</f>
        <v/>
      </c>
      <c r="U100" s="16">
        <f>IFERROR(INDEX(MitAll,$Z100,$Y100+1+U$4-Settings!$C$7),"")</f>
        <v/>
      </c>
      <c r="V100" s="16">
        <f>IFERROR(INDEX(MitAll,$Z100,$Y100+1+V$4-Settings!$C$7),"")</f>
        <v/>
      </c>
      <c r="W100" s="16">
        <f>IFERROR(INDEX(MitAll,$Z100,$Y100+1+W$4-Settings!$C$7),"")</f>
        <v/>
      </c>
      <c r="X100" s="16">
        <f>IFERROR(INDEX(MitAll,$Z100,$Y100+1+X$4-Settings!$C$7),"")</f>
        <v/>
      </c>
      <c r="Y100" s="10">
        <f>MATCH($E100,MitScen,0)</f>
        <v/>
      </c>
      <c r="Z100" s="10">
        <f>MATCH($A100,INDEX(MitAll,0,$Y100),0)</f>
        <v/>
      </c>
    </row>
    <row r="101">
      <c r="A101" s="11">
        <f>LOWER(Settings!$C$4)&amp;"."&amp;$B101&amp;"."&amp;$E101</f>
        <v/>
      </c>
      <c r="B101" s="21" t="inlineStr">
        <is>
          <t>mit.gncav</t>
        </is>
      </c>
      <c r="C101" s="14">
        <f>IFERROR(INDEX(MitDesc,$Z101),"code not found")</f>
        <v/>
      </c>
      <c r="D101" s="14">
        <f>IFERROR(INDEX(MitUnit,$Z101),"")</f>
        <v/>
      </c>
      <c r="E101" s="10">
        <f>E100</f>
        <v/>
      </c>
      <c r="F101" s="15">
        <f>IFERROR(INDEX(MitAll,$Z101,$Y101+1+F$4-Settings!$C$7),"")</f>
        <v/>
      </c>
      <c r="G101" s="16">
        <f>IFERROR(INDEX(MitAll,$Z101,$Y101+1+G$4-Settings!$C$7),"")</f>
        <v/>
      </c>
      <c r="H101" s="16">
        <f>IFERROR(INDEX(MitAll,$Z101,$Y101+1+H$4-Settings!$C$7),"")</f>
        <v/>
      </c>
      <c r="I101" s="16">
        <f>IFERROR(INDEX(MitAll,$Z101,$Y101+1+I$4-Settings!$C$7),"")</f>
        <v/>
      </c>
      <c r="J101" s="16">
        <f>IFERROR(INDEX(MitAll,$Z101,$Y101+1+J$4-Settings!$C$7),"")</f>
        <v/>
      </c>
      <c r="K101" s="16">
        <f>IFERROR(INDEX(MitAll,$Z101,$Y101+1+K$4-Settings!$C$7),"")</f>
        <v/>
      </c>
      <c r="L101" s="16">
        <f>IFERROR(INDEX(MitAll,$Z101,$Y101+1+L$4-Settings!$C$7),"")</f>
        <v/>
      </c>
      <c r="M101" s="16">
        <f>IFERROR(INDEX(MitAll,$Z101,$Y101+1+M$4-Settings!$C$7),"")</f>
        <v/>
      </c>
      <c r="N101" s="16">
        <f>IFERROR(INDEX(MitAll,$Z101,$Y101+1+N$4-Settings!$C$7),"")</f>
        <v/>
      </c>
      <c r="O101" s="16">
        <f>IFERROR(INDEX(MitAll,$Z101,$Y101+1+O$4-Settings!$C$7),"")</f>
        <v/>
      </c>
      <c r="P101" s="16">
        <f>IFERROR(INDEX(MitAll,$Z101,$Y101+1+P$4-Settings!$C$7),"")</f>
        <v/>
      </c>
      <c r="Q101" s="16">
        <f>IFERROR(INDEX(MitAll,$Z101,$Y101+1+Q$4-Settings!$C$7),"")</f>
        <v/>
      </c>
      <c r="R101" s="16">
        <f>IFERROR(INDEX(MitAll,$Z101,$Y101+1+R$4-Settings!$C$7),"")</f>
        <v/>
      </c>
      <c r="S101" s="16">
        <f>IFERROR(INDEX(MitAll,$Z101,$Y101+1+S$4-Settings!$C$7),"")</f>
        <v/>
      </c>
      <c r="T101" s="16">
        <f>IFERROR(INDEX(MitAll,$Z101,$Y101+1+T$4-Settings!$C$7),"")</f>
        <v/>
      </c>
      <c r="U101" s="16">
        <f>IFERROR(INDEX(MitAll,$Z101,$Y101+1+U$4-Settings!$C$7),"")</f>
        <v/>
      </c>
      <c r="V101" s="16">
        <f>IFERROR(INDEX(MitAll,$Z101,$Y101+1+V$4-Settings!$C$7),"")</f>
        <v/>
      </c>
      <c r="W101" s="16">
        <f>IFERROR(INDEX(MitAll,$Z101,$Y101+1+W$4-Settings!$C$7),"")</f>
        <v/>
      </c>
      <c r="X101" s="16">
        <f>IFERROR(INDEX(MitAll,$Z101,$Y101+1+X$4-Settings!$C$7),"")</f>
        <v/>
      </c>
      <c r="Y101" s="10">
        <f>MATCH($E101,MitScen,0)</f>
        <v/>
      </c>
      <c r="Z101" s="10">
        <f>MATCH($A101,INDEX(MitAll,0,$Y101),0)</f>
        <v/>
      </c>
    </row>
    <row r="102">
      <c r="A102" s="11">
        <f>LOWER(Settings!$C$4)&amp;"."&amp;$B102&amp;"."&amp;$E102</f>
        <v/>
      </c>
      <c r="B102" s="21" t="inlineStr">
        <is>
          <t>mit.co2.pow.all.e</t>
        </is>
      </c>
      <c r="C102" s="14">
        <f>IFERROR(INDEX(MitDesc,$Z102),"code not found")</f>
        <v/>
      </c>
      <c r="D102" s="14">
        <f>IFERROR(INDEX(MitUnit,$Z102),"")</f>
        <v/>
      </c>
      <c r="E102" s="10">
        <f>E101</f>
        <v/>
      </c>
      <c r="F102" s="39">
        <f>IFERROR(INDEX(MitAll,$Z102,$Y102+1+F$4-Settings!$C$7),"")</f>
        <v/>
      </c>
      <c r="G102" s="40">
        <f>IFERROR(INDEX(MitAll,$Z102,$Y102+1+G$4-Settings!$C$7),"")</f>
        <v/>
      </c>
      <c r="H102" s="40">
        <f>IFERROR(INDEX(MitAll,$Z102,$Y102+1+H$4-Settings!$C$7),"")</f>
        <v/>
      </c>
      <c r="I102" s="40">
        <f>IFERROR(INDEX(MitAll,$Z102,$Y102+1+I$4-Settings!$C$7),"")</f>
        <v/>
      </c>
      <c r="J102" s="40">
        <f>IFERROR(INDEX(MitAll,$Z102,$Y102+1+J$4-Settings!$C$7),"")</f>
        <v/>
      </c>
      <c r="K102" s="40">
        <f>IFERROR(INDEX(MitAll,$Z102,$Y102+1+K$4-Settings!$C$7),"")</f>
        <v/>
      </c>
      <c r="L102" s="40">
        <f>IFERROR(INDEX(MitAll,$Z102,$Y102+1+L$4-Settings!$C$7),"")</f>
        <v/>
      </c>
      <c r="M102" s="40">
        <f>IFERROR(INDEX(MitAll,$Z102,$Y102+1+M$4-Settings!$C$7),"")</f>
        <v/>
      </c>
      <c r="N102" s="40">
        <f>IFERROR(INDEX(MitAll,$Z102,$Y102+1+N$4-Settings!$C$7),"")</f>
        <v/>
      </c>
      <c r="O102" s="40">
        <f>IFERROR(INDEX(MitAll,$Z102,$Y102+1+O$4-Settings!$C$7),"")</f>
        <v/>
      </c>
      <c r="P102" s="40">
        <f>IFERROR(INDEX(MitAll,$Z102,$Y102+1+P$4-Settings!$C$7),"")</f>
        <v/>
      </c>
      <c r="Q102" s="40">
        <f>IFERROR(INDEX(MitAll,$Z102,$Y102+1+Q$4-Settings!$C$7),"")</f>
        <v/>
      </c>
      <c r="R102" s="40">
        <f>IFERROR(INDEX(MitAll,$Z102,$Y102+1+R$4-Settings!$C$7),"")</f>
        <v/>
      </c>
      <c r="S102" s="40">
        <f>IFERROR(INDEX(MitAll,$Z102,$Y102+1+S$4-Settings!$C$7),"")</f>
        <v/>
      </c>
      <c r="T102" s="40">
        <f>IFERROR(INDEX(MitAll,$Z102,$Y102+1+T$4-Settings!$C$7),"")</f>
        <v/>
      </c>
      <c r="U102" s="40">
        <f>IFERROR(INDEX(MitAll,$Z102,$Y102+1+U$4-Settings!$C$7),"")</f>
        <v/>
      </c>
      <c r="V102" s="40">
        <f>IFERROR(INDEX(MitAll,$Z102,$Y102+1+V$4-Settings!$C$7),"")</f>
        <v/>
      </c>
      <c r="W102" s="40">
        <f>IFERROR(INDEX(MitAll,$Z102,$Y102+1+W$4-Settings!$C$7),"")</f>
        <v/>
      </c>
      <c r="X102" s="40">
        <f>IFERROR(INDEX(MitAll,$Z102,$Y102+1+X$4-Settings!$C$7),"")</f>
        <v/>
      </c>
      <c r="Y102" s="10">
        <f>MATCH($E102,MitScen,0)</f>
        <v/>
      </c>
      <c r="Z102" s="10">
        <f>MATCH($A102,INDEX(MitAll,0,$Y102),0)</f>
        <v/>
      </c>
    </row>
    <row r="103">
      <c r="A103" s="11">
        <f>LOWER(Settings!$C$4)&amp;"."&amp;$B103&amp;"."&amp;$E103</f>
        <v/>
      </c>
      <c r="B103" s="21" t="inlineStr">
        <is>
          <t>mit.gtot</t>
        </is>
      </c>
      <c r="C103" s="14">
        <f>IFERROR(INDEX(MitDesc,$Z103),"code not found")</f>
        <v/>
      </c>
      <c r="D103" s="14">
        <f>IFERROR(INDEX(MitUnit,$Z103),"")</f>
        <v/>
      </c>
      <c r="E103" s="10">
        <f>E102</f>
        <v/>
      </c>
      <c r="F103" s="42">
        <f>IFERROR(INDEX(MitAll,$Z103,$Y103+1+F$4-Settings!$C$7),"")</f>
        <v/>
      </c>
      <c r="G103" s="43">
        <f>IFERROR(INDEX(MitAll,$Z103,$Y103+1+G$4-Settings!$C$7),"")</f>
        <v/>
      </c>
      <c r="H103" s="43">
        <f>IFERROR(INDEX(MitAll,$Z103,$Y103+1+H$4-Settings!$C$7),"")</f>
        <v/>
      </c>
      <c r="I103" s="43">
        <f>IFERROR(INDEX(MitAll,$Z103,$Y103+1+I$4-Settings!$C$7),"")</f>
        <v/>
      </c>
      <c r="J103" s="43">
        <f>IFERROR(INDEX(MitAll,$Z103,$Y103+1+J$4-Settings!$C$7),"")</f>
        <v/>
      </c>
      <c r="K103" s="43">
        <f>IFERROR(INDEX(MitAll,$Z103,$Y103+1+K$4-Settings!$C$7),"")</f>
        <v/>
      </c>
      <c r="L103" s="43">
        <f>IFERROR(INDEX(MitAll,$Z103,$Y103+1+L$4-Settings!$C$7),"")</f>
        <v/>
      </c>
      <c r="M103" s="43">
        <f>IFERROR(INDEX(MitAll,$Z103,$Y103+1+M$4-Settings!$C$7),"")</f>
        <v/>
      </c>
      <c r="N103" s="43">
        <f>IFERROR(INDEX(MitAll,$Z103,$Y103+1+N$4-Settings!$C$7),"")</f>
        <v/>
      </c>
      <c r="O103" s="43">
        <f>IFERROR(INDEX(MitAll,$Z103,$Y103+1+O$4-Settings!$C$7),"")</f>
        <v/>
      </c>
      <c r="P103" s="43">
        <f>IFERROR(INDEX(MitAll,$Z103,$Y103+1+P$4-Settings!$C$7),"")</f>
        <v/>
      </c>
      <c r="Q103" s="43">
        <f>IFERROR(INDEX(MitAll,$Z103,$Y103+1+Q$4-Settings!$C$7),"")</f>
        <v/>
      </c>
      <c r="R103" s="43">
        <f>IFERROR(INDEX(MitAll,$Z103,$Y103+1+R$4-Settings!$C$7),"")</f>
        <v/>
      </c>
      <c r="S103" s="43">
        <f>IFERROR(INDEX(MitAll,$Z103,$Y103+1+S$4-Settings!$C$7),"")</f>
        <v/>
      </c>
      <c r="T103" s="43">
        <f>IFERROR(INDEX(MitAll,$Z103,$Y103+1+T$4-Settings!$C$7),"")</f>
        <v/>
      </c>
      <c r="U103" s="43">
        <f>IFERROR(INDEX(MitAll,$Z103,$Y103+1+U$4-Settings!$C$7),"")</f>
        <v/>
      </c>
      <c r="V103" s="43">
        <f>IFERROR(INDEX(MitAll,$Z103,$Y103+1+V$4-Settings!$C$7),"")</f>
        <v/>
      </c>
      <c r="W103" s="43">
        <f>IFERROR(INDEX(MitAll,$Z103,$Y103+1+W$4-Settings!$C$7),"")</f>
        <v/>
      </c>
      <c r="X103" s="43">
        <f>IFERROR(INDEX(MitAll,$Z103,$Y103+1+X$4-Settings!$C$7),"")</f>
        <v/>
      </c>
      <c r="Y103" s="10">
        <f>MATCH($E103,MitScen,0)</f>
        <v/>
      </c>
      <c r="Z103" s="10">
        <f>MATCH($A103,INDEX(MitAll,0,$Y103),0)</f>
        <v/>
      </c>
    </row>
    <row r="104">
      <c r="A104" s="11">
        <f>LOWER(Settings!$C$4)&amp;"."&amp;$B104&amp;"."&amp;$E104</f>
        <v/>
      </c>
      <c r="B104" s="21" t="inlineStr">
        <is>
          <t>mit.vre</t>
        </is>
      </c>
      <c r="C104" s="14">
        <f>IFERROR(INDEX(MitDesc,$Z104),"code not found")</f>
        <v/>
      </c>
      <c r="D104" s="14">
        <f>IFERROR(INDEX(MitUnit,$Z104),"")</f>
        <v/>
      </c>
      <c r="E104" s="10">
        <f>E103</f>
        <v/>
      </c>
      <c r="F104" s="12">
        <f>IFERROR(INDEX(MitAll,$Z104,$Y104+1+F$4-Settings!$C$7),"")</f>
        <v/>
      </c>
      <c r="G104" s="13">
        <f>IFERROR(INDEX(MitAll,$Z104,$Y104+1+G$4-Settings!$C$7),"")</f>
        <v/>
      </c>
      <c r="H104" s="13">
        <f>IFERROR(INDEX(MitAll,$Z104,$Y104+1+H$4-Settings!$C$7),"")</f>
        <v/>
      </c>
      <c r="I104" s="13">
        <f>IFERROR(INDEX(MitAll,$Z104,$Y104+1+I$4-Settings!$C$7),"")</f>
        <v/>
      </c>
      <c r="J104" s="13">
        <f>IFERROR(INDEX(MitAll,$Z104,$Y104+1+J$4-Settings!$C$7),"")</f>
        <v/>
      </c>
      <c r="K104" s="13">
        <f>IFERROR(INDEX(MitAll,$Z104,$Y104+1+K$4-Settings!$C$7),"")</f>
        <v/>
      </c>
      <c r="L104" s="13">
        <f>IFERROR(INDEX(MitAll,$Z104,$Y104+1+L$4-Settings!$C$7),"")</f>
        <v/>
      </c>
      <c r="M104" s="13">
        <f>IFERROR(INDEX(MitAll,$Z104,$Y104+1+M$4-Settings!$C$7),"")</f>
        <v/>
      </c>
      <c r="N104" s="13">
        <f>IFERROR(INDEX(MitAll,$Z104,$Y104+1+N$4-Settings!$C$7),"")</f>
        <v/>
      </c>
      <c r="O104" s="13">
        <f>IFERROR(INDEX(MitAll,$Z104,$Y104+1+O$4-Settings!$C$7),"")</f>
        <v/>
      </c>
      <c r="P104" s="13">
        <f>IFERROR(INDEX(MitAll,$Z104,$Y104+1+P$4-Settings!$C$7),"")</f>
        <v/>
      </c>
      <c r="Q104" s="13">
        <f>IFERROR(INDEX(MitAll,$Z104,$Y104+1+Q$4-Settings!$C$7),"")</f>
        <v/>
      </c>
      <c r="R104" s="13">
        <f>IFERROR(INDEX(MitAll,$Z104,$Y104+1+R$4-Settings!$C$7),"")</f>
        <v/>
      </c>
      <c r="S104" s="13">
        <f>IFERROR(INDEX(MitAll,$Z104,$Y104+1+S$4-Settings!$C$7),"")</f>
        <v/>
      </c>
      <c r="T104" s="13">
        <f>IFERROR(INDEX(MitAll,$Z104,$Y104+1+T$4-Settings!$C$7),"")</f>
        <v/>
      </c>
      <c r="U104" s="13">
        <f>IFERROR(INDEX(MitAll,$Z104,$Y104+1+U$4-Settings!$C$7),"")</f>
        <v/>
      </c>
      <c r="V104" s="13">
        <f>IFERROR(INDEX(MitAll,$Z104,$Y104+1+V$4-Settings!$C$7),"")</f>
        <v/>
      </c>
      <c r="W104" s="13">
        <f>IFERROR(INDEX(MitAll,$Z104,$Y104+1+W$4-Settings!$C$7),"")</f>
        <v/>
      </c>
      <c r="X104" s="13">
        <f>IFERROR(INDEX(MitAll,$Z104,$Y104+1+X$4-Settings!$C$7),"")</f>
        <v/>
      </c>
      <c r="Y104" s="10">
        <f>MATCH($E104,MitScen,0)</f>
        <v/>
      </c>
      <c r="Z104" s="10">
        <f>MATCH($A104,INDEX(MitAll,0,$Y104),0)</f>
        <v/>
      </c>
    </row>
    <row r="105">
      <c r="A105" s="11">
        <f>LOWER(Settings!$C$4)&amp;"."&amp;$B105&amp;"."&amp;$E105</f>
        <v/>
      </c>
      <c r="B105" s="21" t="inlineStr">
        <is>
          <t>mit.shr.pow.nga</t>
        </is>
      </c>
      <c r="C105" s="14">
        <f>IFERROR(INDEX(MitDesc,$Z105),"code not found")</f>
        <v/>
      </c>
      <c r="D105" s="14">
        <f>IFERROR(INDEX(MitUnit,$Z105),"")</f>
        <v/>
      </c>
      <c r="E105" s="10">
        <f>E104</f>
        <v/>
      </c>
      <c r="F105" s="12">
        <f>IFERROR(INDEX(MitAll,$Z105,$Y105+1+F$4-Settings!$C$7),"")</f>
        <v/>
      </c>
      <c r="G105" s="13">
        <f>IFERROR(INDEX(MitAll,$Z105,$Y105+1+G$4-Settings!$C$7),"")</f>
        <v/>
      </c>
      <c r="H105" s="13">
        <f>IFERROR(INDEX(MitAll,$Z105,$Y105+1+H$4-Settings!$C$7),"")</f>
        <v/>
      </c>
      <c r="I105" s="13">
        <f>IFERROR(INDEX(MitAll,$Z105,$Y105+1+I$4-Settings!$C$7),"")</f>
        <v/>
      </c>
      <c r="J105" s="13">
        <f>IFERROR(INDEX(MitAll,$Z105,$Y105+1+J$4-Settings!$C$7),"")</f>
        <v/>
      </c>
      <c r="K105" s="13">
        <f>IFERROR(INDEX(MitAll,$Z105,$Y105+1+K$4-Settings!$C$7),"")</f>
        <v/>
      </c>
      <c r="L105" s="13">
        <f>IFERROR(INDEX(MitAll,$Z105,$Y105+1+L$4-Settings!$C$7),"")</f>
        <v/>
      </c>
      <c r="M105" s="13">
        <f>IFERROR(INDEX(MitAll,$Z105,$Y105+1+M$4-Settings!$C$7),"")</f>
        <v/>
      </c>
      <c r="N105" s="13">
        <f>IFERROR(INDEX(MitAll,$Z105,$Y105+1+N$4-Settings!$C$7),"")</f>
        <v/>
      </c>
      <c r="O105" s="13">
        <f>IFERROR(INDEX(MitAll,$Z105,$Y105+1+O$4-Settings!$C$7),"")</f>
        <v/>
      </c>
      <c r="P105" s="13">
        <f>IFERROR(INDEX(MitAll,$Z105,$Y105+1+P$4-Settings!$C$7),"")</f>
        <v/>
      </c>
      <c r="Q105" s="13">
        <f>IFERROR(INDEX(MitAll,$Z105,$Y105+1+Q$4-Settings!$C$7),"")</f>
        <v/>
      </c>
      <c r="R105" s="13">
        <f>IFERROR(INDEX(MitAll,$Z105,$Y105+1+R$4-Settings!$C$7),"")</f>
        <v/>
      </c>
      <c r="S105" s="13">
        <f>IFERROR(INDEX(MitAll,$Z105,$Y105+1+S$4-Settings!$C$7),"")</f>
        <v/>
      </c>
      <c r="T105" s="13">
        <f>IFERROR(INDEX(MitAll,$Z105,$Y105+1+T$4-Settings!$C$7),"")</f>
        <v/>
      </c>
      <c r="U105" s="13">
        <f>IFERROR(INDEX(MitAll,$Z105,$Y105+1+U$4-Settings!$C$7),"")</f>
        <v/>
      </c>
      <c r="V105" s="13">
        <f>IFERROR(INDEX(MitAll,$Z105,$Y105+1+V$4-Settings!$C$7),"")</f>
        <v/>
      </c>
      <c r="W105" s="13">
        <f>IFERROR(INDEX(MitAll,$Z105,$Y105+1+W$4-Settings!$C$7),"")</f>
        <v/>
      </c>
      <c r="X105" s="13">
        <f>IFERROR(INDEX(MitAll,$Z105,$Y105+1+X$4-Settings!$C$7),"")</f>
        <v/>
      </c>
      <c r="Y105" s="10">
        <f>MATCH($E105,MitScen,0)</f>
        <v/>
      </c>
      <c r="Z105" s="10">
        <f>MATCH($A105,INDEX(MitAll,0,$Y105),0)</f>
        <v/>
      </c>
    </row>
    <row r="106">
      <c r="A106" s="11">
        <f>LOWER(Settings!$C$4)&amp;"."&amp;$B106&amp;"."&amp;$E106</f>
        <v/>
      </c>
      <c r="B106" s="21" t="inlineStr">
        <is>
          <t>mit.usdtot</t>
        </is>
      </c>
      <c r="C106" s="14">
        <f>IFERROR(INDEX(MitDesc,$Z106),"code not found")</f>
        <v/>
      </c>
      <c r="D106" s="14">
        <f>IFERROR(INDEX(MitUnit,$Z106),"")</f>
        <v/>
      </c>
      <c r="E106" s="10">
        <f>E105</f>
        <v/>
      </c>
      <c r="F106" s="42">
        <f>IFERROR(INDEX(MitAll,$Z106,$Y106+1+F$4-Settings!$C$7),"")</f>
        <v/>
      </c>
      <c r="G106" s="43">
        <f>IFERROR(INDEX(MitAll,$Z106,$Y106+1+G$4-Settings!$C$7),"")</f>
        <v/>
      </c>
      <c r="H106" s="43">
        <f>IFERROR(INDEX(MitAll,$Z106,$Y106+1+H$4-Settings!$C$7),"")</f>
        <v/>
      </c>
      <c r="I106" s="43">
        <f>IFERROR(INDEX(MitAll,$Z106,$Y106+1+I$4-Settings!$C$7),"")</f>
        <v/>
      </c>
      <c r="J106" s="43">
        <f>IFERROR(INDEX(MitAll,$Z106,$Y106+1+J$4-Settings!$C$7),"")</f>
        <v/>
      </c>
      <c r="K106" s="43">
        <f>IFERROR(INDEX(MitAll,$Z106,$Y106+1+K$4-Settings!$C$7),"")</f>
        <v/>
      </c>
      <c r="L106" s="43">
        <f>IFERROR(INDEX(MitAll,$Z106,$Y106+1+L$4-Settings!$C$7),"")</f>
        <v/>
      </c>
      <c r="M106" s="43">
        <f>IFERROR(INDEX(MitAll,$Z106,$Y106+1+M$4-Settings!$C$7),"")</f>
        <v/>
      </c>
      <c r="N106" s="43">
        <f>IFERROR(INDEX(MitAll,$Z106,$Y106+1+N$4-Settings!$C$7),"")</f>
        <v/>
      </c>
      <c r="O106" s="43">
        <f>IFERROR(INDEX(MitAll,$Z106,$Y106+1+O$4-Settings!$C$7),"")</f>
        <v/>
      </c>
      <c r="P106" s="43">
        <f>IFERROR(INDEX(MitAll,$Z106,$Y106+1+P$4-Settings!$C$7),"")</f>
        <v/>
      </c>
      <c r="Q106" s="43">
        <f>IFERROR(INDEX(MitAll,$Z106,$Y106+1+Q$4-Settings!$C$7),"")</f>
        <v/>
      </c>
      <c r="R106" s="43">
        <f>IFERROR(INDEX(MitAll,$Z106,$Y106+1+R$4-Settings!$C$7),"")</f>
        <v/>
      </c>
      <c r="S106" s="43">
        <f>IFERROR(INDEX(MitAll,$Z106,$Y106+1+S$4-Settings!$C$7),"")</f>
        <v/>
      </c>
      <c r="T106" s="43">
        <f>IFERROR(INDEX(MitAll,$Z106,$Y106+1+T$4-Settings!$C$7),"")</f>
        <v/>
      </c>
      <c r="U106" s="43">
        <f>IFERROR(INDEX(MitAll,$Z106,$Y106+1+U$4-Settings!$C$7),"")</f>
        <v/>
      </c>
      <c r="V106" s="43">
        <f>IFERROR(INDEX(MitAll,$Z106,$Y106+1+V$4-Settings!$C$7),"")</f>
        <v/>
      </c>
      <c r="W106" s="43">
        <f>IFERROR(INDEX(MitAll,$Z106,$Y106+1+W$4-Settings!$C$7),"")</f>
        <v/>
      </c>
      <c r="X106" s="43">
        <f>IFERROR(INDEX(MitAll,$Z106,$Y106+1+X$4-Settings!$C$7),"")</f>
        <v/>
      </c>
      <c r="Y106" s="10">
        <f>MATCH($E106,MitScen,0)</f>
        <v/>
      </c>
      <c r="Z106" s="10">
        <f>MATCH($A106,INDEX(MitAll,0,$Y106),0)</f>
        <v/>
      </c>
    </row>
    <row r="107">
      <c r="A107" s="11">
        <f>LOWER(Settings!$C$4)&amp;"."&amp;$B107&amp;"."&amp;$E107</f>
        <v/>
      </c>
      <c r="B107" s="21" t="inlineStr">
        <is>
          <t>mit.demtot</t>
        </is>
      </c>
      <c r="C107" s="14">
        <f>IFERROR(INDEX(MitDesc,$Z107),"code not found")</f>
        <v/>
      </c>
      <c r="D107" s="14">
        <f>IFERROR(INDEX(MitUnit,$Z107),"")</f>
        <v/>
      </c>
      <c r="E107" s="10">
        <f>E106</f>
        <v/>
      </c>
      <c r="F107" s="42">
        <f>IFERROR(INDEX(MitAll,$Z107,$Y107+1+F$4-Settings!$C$7),"")</f>
        <v/>
      </c>
      <c r="G107" s="43">
        <f>IFERROR(INDEX(MitAll,$Z107,$Y107+1+G$4-Settings!$C$7),"")</f>
        <v/>
      </c>
      <c r="H107" s="43">
        <f>IFERROR(INDEX(MitAll,$Z107,$Y107+1+H$4-Settings!$C$7),"")</f>
        <v/>
      </c>
      <c r="I107" s="43">
        <f>IFERROR(INDEX(MitAll,$Z107,$Y107+1+I$4-Settings!$C$7),"")</f>
        <v/>
      </c>
      <c r="J107" s="43">
        <f>IFERROR(INDEX(MitAll,$Z107,$Y107+1+J$4-Settings!$C$7),"")</f>
        <v/>
      </c>
      <c r="K107" s="43">
        <f>IFERROR(INDEX(MitAll,$Z107,$Y107+1+K$4-Settings!$C$7),"")</f>
        <v/>
      </c>
      <c r="L107" s="43">
        <f>IFERROR(INDEX(MitAll,$Z107,$Y107+1+L$4-Settings!$C$7),"")</f>
        <v/>
      </c>
      <c r="M107" s="43">
        <f>IFERROR(INDEX(MitAll,$Z107,$Y107+1+M$4-Settings!$C$7),"")</f>
        <v/>
      </c>
      <c r="N107" s="43">
        <f>IFERROR(INDEX(MitAll,$Z107,$Y107+1+N$4-Settings!$C$7),"")</f>
        <v/>
      </c>
      <c r="O107" s="43">
        <f>IFERROR(INDEX(MitAll,$Z107,$Y107+1+O$4-Settings!$C$7),"")</f>
        <v/>
      </c>
      <c r="P107" s="43">
        <f>IFERROR(INDEX(MitAll,$Z107,$Y107+1+P$4-Settings!$C$7),"")</f>
        <v/>
      </c>
      <c r="Q107" s="43">
        <f>IFERROR(INDEX(MitAll,$Z107,$Y107+1+Q$4-Settings!$C$7),"")</f>
        <v/>
      </c>
      <c r="R107" s="43">
        <f>IFERROR(INDEX(MitAll,$Z107,$Y107+1+R$4-Settings!$C$7),"")</f>
        <v/>
      </c>
      <c r="S107" s="43">
        <f>IFERROR(INDEX(MitAll,$Z107,$Y107+1+S$4-Settings!$C$7),"")</f>
        <v/>
      </c>
      <c r="T107" s="43">
        <f>IFERROR(INDEX(MitAll,$Z107,$Y107+1+T$4-Settings!$C$7),"")</f>
        <v/>
      </c>
      <c r="U107" s="43">
        <f>IFERROR(INDEX(MitAll,$Z107,$Y107+1+U$4-Settings!$C$7),"")</f>
        <v/>
      </c>
      <c r="V107" s="43">
        <f>IFERROR(INDEX(MitAll,$Z107,$Y107+1+V$4-Settings!$C$7),"")</f>
        <v/>
      </c>
      <c r="W107" s="43">
        <f>IFERROR(INDEX(MitAll,$Z107,$Y107+1+W$4-Settings!$C$7),"")</f>
        <v/>
      </c>
      <c r="X107" s="43">
        <f>IFERROR(INDEX(MitAll,$Z107,$Y107+1+X$4-Settings!$C$7),"")</f>
        <v/>
      </c>
      <c r="Y107" s="10">
        <f>MATCH($E107,MitScen,0)</f>
        <v/>
      </c>
      <c r="Z107" s="10">
        <f>MATCH($A107,INDEX(MitAll,0,$Y107),0)</f>
        <v/>
      </c>
    </row>
    <row r="108">
      <c r="A108" s="11">
        <f>LOWER(Settings!$C$4)&amp;"."&amp;$B108&amp;"."&amp;$E108</f>
        <v/>
      </c>
      <c r="B108" s="21" t="inlineStr">
        <is>
          <t>mit.eldem.tra.ecy.e</t>
        </is>
      </c>
      <c r="C108" s="14">
        <f>IFERROR(INDEX(MitDesc,$Z108),"code not found")</f>
        <v/>
      </c>
      <c r="D108" s="14">
        <f>IFERROR(INDEX(MitUnit,$Z108),"")</f>
        <v/>
      </c>
      <c r="E108" s="10">
        <f>E107</f>
        <v/>
      </c>
      <c r="F108" s="42">
        <f>IFERROR(INDEX(MitAll,$Z108,$Y108+1+F$4-Settings!$C$7),"")</f>
        <v/>
      </c>
      <c r="G108" s="43">
        <f>IFERROR(INDEX(MitAll,$Z108,$Y108+1+G$4-Settings!$C$7),"")</f>
        <v/>
      </c>
      <c r="H108" s="43">
        <f>IFERROR(INDEX(MitAll,$Z108,$Y108+1+H$4-Settings!$C$7),"")</f>
        <v/>
      </c>
      <c r="I108" s="43">
        <f>IFERROR(INDEX(MitAll,$Z108,$Y108+1+I$4-Settings!$C$7),"")</f>
        <v/>
      </c>
      <c r="J108" s="43">
        <f>IFERROR(INDEX(MitAll,$Z108,$Y108+1+J$4-Settings!$C$7),"")</f>
        <v/>
      </c>
      <c r="K108" s="43">
        <f>IFERROR(INDEX(MitAll,$Z108,$Y108+1+K$4-Settings!$C$7),"")</f>
        <v/>
      </c>
      <c r="L108" s="43">
        <f>IFERROR(INDEX(MitAll,$Z108,$Y108+1+L$4-Settings!$C$7),"")</f>
        <v/>
      </c>
      <c r="M108" s="43">
        <f>IFERROR(INDEX(MitAll,$Z108,$Y108+1+M$4-Settings!$C$7),"")</f>
        <v/>
      </c>
      <c r="N108" s="43">
        <f>IFERROR(INDEX(MitAll,$Z108,$Y108+1+N$4-Settings!$C$7),"")</f>
        <v/>
      </c>
      <c r="O108" s="43">
        <f>IFERROR(INDEX(MitAll,$Z108,$Y108+1+O$4-Settings!$C$7),"")</f>
        <v/>
      </c>
      <c r="P108" s="43">
        <f>IFERROR(INDEX(MitAll,$Z108,$Y108+1+P$4-Settings!$C$7),"")</f>
        <v/>
      </c>
      <c r="Q108" s="43">
        <f>IFERROR(INDEX(MitAll,$Z108,$Y108+1+Q$4-Settings!$C$7),"")</f>
        <v/>
      </c>
      <c r="R108" s="43">
        <f>IFERROR(INDEX(MitAll,$Z108,$Y108+1+R$4-Settings!$C$7),"")</f>
        <v/>
      </c>
      <c r="S108" s="43">
        <f>IFERROR(INDEX(MitAll,$Z108,$Y108+1+S$4-Settings!$C$7),"")</f>
        <v/>
      </c>
      <c r="T108" s="43">
        <f>IFERROR(INDEX(MitAll,$Z108,$Y108+1+T$4-Settings!$C$7),"")</f>
        <v/>
      </c>
      <c r="U108" s="43">
        <f>IFERROR(INDEX(MitAll,$Z108,$Y108+1+U$4-Settings!$C$7),"")</f>
        <v/>
      </c>
      <c r="V108" s="43">
        <f>IFERROR(INDEX(MitAll,$Z108,$Y108+1+V$4-Settings!$C$7),"")</f>
        <v/>
      </c>
      <c r="W108" s="43">
        <f>IFERROR(INDEX(MitAll,$Z108,$Y108+1+W$4-Settings!$C$7),"")</f>
        <v/>
      </c>
      <c r="X108" s="43">
        <f>IFERROR(INDEX(MitAll,$Z108,$Y108+1+X$4-Settings!$C$7),"")</f>
        <v/>
      </c>
      <c r="Y108" s="10">
        <f>MATCH($E108,MitScen,0)</f>
        <v/>
      </c>
      <c r="Z108" s="10">
        <f>MATCH($A108,INDEX(MitAll,0,$Y108),0)</f>
        <v/>
      </c>
    </row>
    <row r="109">
      <c r="A109" s="11">
        <f>LOWER(Settings!$C$4)&amp;"."&amp;$B109&amp;"."&amp;$E109</f>
        <v/>
      </c>
      <c r="B109" s="21" t="inlineStr">
        <is>
          <t>mit.eldem.bld.ecy.e</t>
        </is>
      </c>
      <c r="C109" s="14">
        <f>IFERROR(INDEX(MitDesc,$Z109),"code not found")</f>
        <v/>
      </c>
      <c r="D109" s="14">
        <f>IFERROR(INDEX(MitUnit,$Z109),"")</f>
        <v/>
      </c>
      <c r="E109" s="10">
        <f>E108</f>
        <v/>
      </c>
      <c r="F109" s="42">
        <f>IFERROR(INDEX(MitAll,$Z109,$Y109+1+F$4-Settings!$C$7),"")</f>
        <v/>
      </c>
      <c r="G109" s="43">
        <f>IFERROR(INDEX(MitAll,$Z109,$Y109+1+G$4-Settings!$C$7),"")</f>
        <v/>
      </c>
      <c r="H109" s="43">
        <f>IFERROR(INDEX(MitAll,$Z109,$Y109+1+H$4-Settings!$C$7),"")</f>
        <v/>
      </c>
      <c r="I109" s="43">
        <f>IFERROR(INDEX(MitAll,$Z109,$Y109+1+I$4-Settings!$C$7),"")</f>
        <v/>
      </c>
      <c r="J109" s="43">
        <f>IFERROR(INDEX(MitAll,$Z109,$Y109+1+J$4-Settings!$C$7),"")</f>
        <v/>
      </c>
      <c r="K109" s="43">
        <f>IFERROR(INDEX(MitAll,$Z109,$Y109+1+K$4-Settings!$C$7),"")</f>
        <v/>
      </c>
      <c r="L109" s="43">
        <f>IFERROR(INDEX(MitAll,$Z109,$Y109+1+L$4-Settings!$C$7),"")</f>
        <v/>
      </c>
      <c r="M109" s="43">
        <f>IFERROR(INDEX(MitAll,$Z109,$Y109+1+M$4-Settings!$C$7),"")</f>
        <v/>
      </c>
      <c r="N109" s="43">
        <f>IFERROR(INDEX(MitAll,$Z109,$Y109+1+N$4-Settings!$C$7),"")</f>
        <v/>
      </c>
      <c r="O109" s="43">
        <f>IFERROR(INDEX(MitAll,$Z109,$Y109+1+O$4-Settings!$C$7),"")</f>
        <v/>
      </c>
      <c r="P109" s="43">
        <f>IFERROR(INDEX(MitAll,$Z109,$Y109+1+P$4-Settings!$C$7),"")</f>
        <v/>
      </c>
      <c r="Q109" s="43">
        <f>IFERROR(INDEX(MitAll,$Z109,$Y109+1+Q$4-Settings!$C$7),"")</f>
        <v/>
      </c>
      <c r="R109" s="43">
        <f>IFERROR(INDEX(MitAll,$Z109,$Y109+1+R$4-Settings!$C$7),"")</f>
        <v/>
      </c>
      <c r="S109" s="43">
        <f>IFERROR(INDEX(MitAll,$Z109,$Y109+1+S$4-Settings!$C$7),"")</f>
        <v/>
      </c>
      <c r="T109" s="43">
        <f>IFERROR(INDEX(MitAll,$Z109,$Y109+1+T$4-Settings!$C$7),"")</f>
        <v/>
      </c>
      <c r="U109" s="43">
        <f>IFERROR(INDEX(MitAll,$Z109,$Y109+1+U$4-Settings!$C$7),"")</f>
        <v/>
      </c>
      <c r="V109" s="43">
        <f>IFERROR(INDEX(MitAll,$Z109,$Y109+1+V$4-Settings!$C$7),"")</f>
        <v/>
      </c>
      <c r="W109" s="43">
        <f>IFERROR(INDEX(MitAll,$Z109,$Y109+1+W$4-Settings!$C$7),"")</f>
        <v/>
      </c>
      <c r="X109" s="43">
        <f>IFERROR(INDEX(MitAll,$Z109,$Y109+1+X$4-Settings!$C$7),"")</f>
        <v/>
      </c>
      <c r="Y109" s="10">
        <f>MATCH($E109,MitScen,0)</f>
        <v/>
      </c>
      <c r="Z109" s="10">
        <f>MATCH($A109,INDEX(MitAll,0,$Y109),0)</f>
        <v/>
      </c>
    </row>
    <row r="110">
      <c r="A110" s="11">
        <f>LOWER(Settings!$C$4)&amp;"."&amp;$B110&amp;"."&amp;$E110</f>
        <v/>
      </c>
      <c r="B110" s="21" t="inlineStr">
        <is>
          <t>mit.eldem.ind.ecy.e</t>
        </is>
      </c>
      <c r="C110" s="14">
        <f>IFERROR(INDEX(MitDesc,$Z110),"code not found")</f>
        <v/>
      </c>
      <c r="D110" s="14">
        <f>IFERROR(INDEX(MitUnit,$Z110),"")</f>
        <v/>
      </c>
      <c r="E110" s="10">
        <f>E109</f>
        <v/>
      </c>
      <c r="F110" s="42">
        <f>IFERROR(INDEX(MitAll,$Z110,$Y110+1+F$4-Settings!$C$7),"")</f>
        <v/>
      </c>
      <c r="G110" s="43">
        <f>IFERROR(INDEX(MitAll,$Z110,$Y110+1+G$4-Settings!$C$7),"")</f>
        <v/>
      </c>
      <c r="H110" s="43">
        <f>IFERROR(INDEX(MitAll,$Z110,$Y110+1+H$4-Settings!$C$7),"")</f>
        <v/>
      </c>
      <c r="I110" s="43">
        <f>IFERROR(INDEX(MitAll,$Z110,$Y110+1+I$4-Settings!$C$7),"")</f>
        <v/>
      </c>
      <c r="J110" s="43">
        <f>IFERROR(INDEX(MitAll,$Z110,$Y110+1+J$4-Settings!$C$7),"")</f>
        <v/>
      </c>
      <c r="K110" s="43">
        <f>IFERROR(INDEX(MitAll,$Z110,$Y110+1+K$4-Settings!$C$7),"")</f>
        <v/>
      </c>
      <c r="L110" s="43">
        <f>IFERROR(INDEX(MitAll,$Z110,$Y110+1+L$4-Settings!$C$7),"")</f>
        <v/>
      </c>
      <c r="M110" s="43">
        <f>IFERROR(INDEX(MitAll,$Z110,$Y110+1+M$4-Settings!$C$7),"")</f>
        <v/>
      </c>
      <c r="N110" s="43">
        <f>IFERROR(INDEX(MitAll,$Z110,$Y110+1+N$4-Settings!$C$7),"")</f>
        <v/>
      </c>
      <c r="O110" s="43">
        <f>IFERROR(INDEX(MitAll,$Z110,$Y110+1+O$4-Settings!$C$7),"")</f>
        <v/>
      </c>
      <c r="P110" s="43">
        <f>IFERROR(INDEX(MitAll,$Z110,$Y110+1+P$4-Settings!$C$7),"")</f>
        <v/>
      </c>
      <c r="Q110" s="43">
        <f>IFERROR(INDEX(MitAll,$Z110,$Y110+1+Q$4-Settings!$C$7),"")</f>
        <v/>
      </c>
      <c r="R110" s="43">
        <f>IFERROR(INDEX(MitAll,$Z110,$Y110+1+R$4-Settings!$C$7),"")</f>
        <v/>
      </c>
      <c r="S110" s="43">
        <f>IFERROR(INDEX(MitAll,$Z110,$Y110+1+S$4-Settings!$C$7),"")</f>
        <v/>
      </c>
      <c r="T110" s="43">
        <f>IFERROR(INDEX(MitAll,$Z110,$Y110+1+T$4-Settings!$C$7),"")</f>
        <v/>
      </c>
      <c r="U110" s="43">
        <f>IFERROR(INDEX(MitAll,$Z110,$Y110+1+U$4-Settings!$C$7),"")</f>
        <v/>
      </c>
      <c r="V110" s="43">
        <f>IFERROR(INDEX(MitAll,$Z110,$Y110+1+V$4-Settings!$C$7),"")</f>
        <v/>
      </c>
      <c r="W110" s="43">
        <f>IFERROR(INDEX(MitAll,$Z110,$Y110+1+W$4-Settings!$C$7),"")</f>
        <v/>
      </c>
      <c r="X110" s="43">
        <f>IFERROR(INDEX(MitAll,$Z110,$Y110+1+X$4-Settings!$C$7),"")</f>
        <v/>
      </c>
      <c r="Y110" s="10">
        <f>MATCH($E110,MitScen,0)</f>
        <v/>
      </c>
      <c r="Z110" s="10">
        <f>MATCH($A110,INDEX(MitAll,0,$Y110),0)</f>
        <v/>
      </c>
    </row>
    <row r="111">
      <c r="A111" s="11">
        <f>LOWER(Settings!$C$4)&amp;"."&amp;$B111&amp;"."&amp;$E111</f>
        <v/>
      </c>
      <c r="B111" s="21" t="inlineStr">
        <is>
          <t>mit.eldem.oen.ecy.e</t>
        </is>
      </c>
      <c r="C111" s="14">
        <f>IFERROR(INDEX(MitDesc,$Z111),"code not found")</f>
        <v/>
      </c>
      <c r="D111" s="14">
        <f>IFERROR(INDEX(MitUnit,$Z111),"")</f>
        <v/>
      </c>
      <c r="E111" s="10">
        <f>E110</f>
        <v/>
      </c>
      <c r="F111" s="42">
        <f>IFERROR(INDEX(MitAll,$Z111,$Y111+1+F$4-Settings!$C$7),"")</f>
        <v/>
      </c>
      <c r="G111" s="43">
        <f>IFERROR(INDEX(MitAll,$Z111,$Y111+1+G$4-Settings!$C$7),"")</f>
        <v/>
      </c>
      <c r="H111" s="43">
        <f>IFERROR(INDEX(MitAll,$Z111,$Y111+1+H$4-Settings!$C$7),"")</f>
        <v/>
      </c>
      <c r="I111" s="43">
        <f>IFERROR(INDEX(MitAll,$Z111,$Y111+1+I$4-Settings!$C$7),"")</f>
        <v/>
      </c>
      <c r="J111" s="43">
        <f>IFERROR(INDEX(MitAll,$Z111,$Y111+1+J$4-Settings!$C$7),"")</f>
        <v/>
      </c>
      <c r="K111" s="43">
        <f>IFERROR(INDEX(MitAll,$Z111,$Y111+1+K$4-Settings!$C$7),"")</f>
        <v/>
      </c>
      <c r="L111" s="43">
        <f>IFERROR(INDEX(MitAll,$Z111,$Y111+1+L$4-Settings!$C$7),"")</f>
        <v/>
      </c>
      <c r="M111" s="43">
        <f>IFERROR(INDEX(MitAll,$Z111,$Y111+1+M$4-Settings!$C$7),"")</f>
        <v/>
      </c>
      <c r="N111" s="43">
        <f>IFERROR(INDEX(MitAll,$Z111,$Y111+1+N$4-Settings!$C$7),"")</f>
        <v/>
      </c>
      <c r="O111" s="43">
        <f>IFERROR(INDEX(MitAll,$Z111,$Y111+1+O$4-Settings!$C$7),"")</f>
        <v/>
      </c>
      <c r="P111" s="43">
        <f>IFERROR(INDEX(MitAll,$Z111,$Y111+1+P$4-Settings!$C$7),"")</f>
        <v/>
      </c>
      <c r="Q111" s="43">
        <f>IFERROR(INDEX(MitAll,$Z111,$Y111+1+Q$4-Settings!$C$7),"")</f>
        <v/>
      </c>
      <c r="R111" s="43">
        <f>IFERROR(INDEX(MitAll,$Z111,$Y111+1+R$4-Settings!$C$7),"")</f>
        <v/>
      </c>
      <c r="S111" s="43">
        <f>IFERROR(INDEX(MitAll,$Z111,$Y111+1+S$4-Settings!$C$7),"")</f>
        <v/>
      </c>
      <c r="T111" s="43">
        <f>IFERROR(INDEX(MitAll,$Z111,$Y111+1+T$4-Settings!$C$7),"")</f>
        <v/>
      </c>
      <c r="U111" s="43">
        <f>IFERROR(INDEX(MitAll,$Z111,$Y111+1+U$4-Settings!$C$7),"")</f>
        <v/>
      </c>
      <c r="V111" s="43">
        <f>IFERROR(INDEX(MitAll,$Z111,$Y111+1+V$4-Settings!$C$7),"")</f>
        <v/>
      </c>
      <c r="W111" s="43">
        <f>IFERROR(INDEX(MitAll,$Z111,$Y111+1+W$4-Settings!$C$7),"")</f>
        <v/>
      </c>
      <c r="X111" s="43">
        <f>IFERROR(INDEX(MitAll,$Z111,$Y111+1+X$4-Settings!$C$7),"")</f>
        <v/>
      </c>
      <c r="Y111" s="10">
        <f>MATCH($E111,MitScen,0)</f>
        <v/>
      </c>
      <c r="Z111" s="10">
        <f>MATCH($A111,INDEX(MitAll,0,$Y111),0)</f>
        <v/>
      </c>
    </row>
    <row r="112">
      <c r="A112" s="11">
        <f>LOWER(Settings!$C$4)&amp;"."&amp;$B112&amp;"."&amp;$E112</f>
        <v/>
      </c>
      <c r="B112" s="21" t="inlineStr">
        <is>
          <t>mit.req</t>
        </is>
      </c>
      <c r="C112" s="14">
        <f>IFERROR(INDEX(MitDesc,$Z112),"code not found")</f>
        <v/>
      </c>
      <c r="D112" s="14">
        <f>IFERROR(INDEX(MitUnit,$Z112),"")</f>
        <v/>
      </c>
      <c r="E112" s="10">
        <f>E111</f>
        <v/>
      </c>
      <c r="F112" s="42">
        <f>IFERROR(INDEX(MitAll,$Z112,$Y112+1+F$4-Settings!$C$7),"")</f>
        <v/>
      </c>
      <c r="G112" s="43">
        <f>IFERROR(INDEX(MitAll,$Z112,$Y112+1+G$4-Settings!$C$7),"")</f>
        <v/>
      </c>
      <c r="H112" s="43">
        <f>IFERROR(INDEX(MitAll,$Z112,$Y112+1+H$4-Settings!$C$7),"")</f>
        <v/>
      </c>
      <c r="I112" s="43">
        <f>IFERROR(INDEX(MitAll,$Z112,$Y112+1+I$4-Settings!$C$7),"")</f>
        <v/>
      </c>
      <c r="J112" s="43">
        <f>IFERROR(INDEX(MitAll,$Z112,$Y112+1+J$4-Settings!$C$7),"")</f>
        <v/>
      </c>
      <c r="K112" s="43">
        <f>IFERROR(INDEX(MitAll,$Z112,$Y112+1+K$4-Settings!$C$7),"")</f>
        <v/>
      </c>
      <c r="L112" s="43">
        <f>IFERROR(INDEX(MitAll,$Z112,$Y112+1+L$4-Settings!$C$7),"")</f>
        <v/>
      </c>
      <c r="M112" s="43">
        <f>IFERROR(INDEX(MitAll,$Z112,$Y112+1+M$4-Settings!$C$7),"")</f>
        <v/>
      </c>
      <c r="N112" s="43">
        <f>IFERROR(INDEX(MitAll,$Z112,$Y112+1+N$4-Settings!$C$7),"")</f>
        <v/>
      </c>
      <c r="O112" s="43">
        <f>IFERROR(INDEX(MitAll,$Z112,$Y112+1+O$4-Settings!$C$7),"")</f>
        <v/>
      </c>
      <c r="P112" s="43">
        <f>IFERROR(INDEX(MitAll,$Z112,$Y112+1+P$4-Settings!$C$7),"")</f>
        <v/>
      </c>
      <c r="Q112" s="43">
        <f>IFERROR(INDEX(MitAll,$Z112,$Y112+1+Q$4-Settings!$C$7),"")</f>
        <v/>
      </c>
      <c r="R112" s="43">
        <f>IFERROR(INDEX(MitAll,$Z112,$Y112+1+R$4-Settings!$C$7),"")</f>
        <v/>
      </c>
      <c r="S112" s="43">
        <f>IFERROR(INDEX(MitAll,$Z112,$Y112+1+S$4-Settings!$C$7),"")</f>
        <v/>
      </c>
      <c r="T112" s="43">
        <f>IFERROR(INDEX(MitAll,$Z112,$Y112+1+T$4-Settings!$C$7),"")</f>
        <v/>
      </c>
      <c r="U112" s="43">
        <f>IFERROR(INDEX(MitAll,$Z112,$Y112+1+U$4-Settings!$C$7),"")</f>
        <v/>
      </c>
      <c r="V112" s="43">
        <f>IFERROR(INDEX(MitAll,$Z112,$Y112+1+V$4-Settings!$C$7),"")</f>
        <v/>
      </c>
      <c r="W112" s="43">
        <f>IFERROR(INDEX(MitAll,$Z112,$Y112+1+W$4-Settings!$C$7),"")</f>
        <v/>
      </c>
      <c r="X112" s="43">
        <f>IFERROR(INDEX(MitAll,$Z112,$Y112+1+X$4-Settings!$C$7),"")</f>
        <v/>
      </c>
      <c r="Y112" s="10">
        <f>MATCH($E112,MitScen,0)</f>
        <v/>
      </c>
      <c r="Z112" s="10">
        <f>MATCH($A112,INDEX(MitAll,0,$Y112),0)</f>
        <v/>
      </c>
    </row>
    <row r="113">
      <c r="A113" s="11">
        <f>LOWER(Settings!$C$4)&amp;"."&amp;$B113&amp;"."&amp;$E113</f>
        <v/>
      </c>
      <c r="B113" s="21" t="inlineStr">
        <is>
          <t>mit.captot</t>
        </is>
      </c>
      <c r="C113" s="14">
        <f>IFERROR(INDEX(MitDesc,$Z113),"code not found")</f>
        <v/>
      </c>
      <c r="D113" s="14">
        <f>IFERROR(INDEX(MitUnit,$Z113),"")</f>
        <v/>
      </c>
      <c r="E113" s="10">
        <f>E112</f>
        <v/>
      </c>
      <c r="F113" s="42">
        <f>IFERROR(INDEX(MitAll,$Z113,$Y113+1+F$4-Settings!$C$7),"")</f>
        <v/>
      </c>
      <c r="G113" s="43">
        <f>IFERROR(INDEX(MitAll,$Z113,$Y113+1+G$4-Settings!$C$7),"")</f>
        <v/>
      </c>
      <c r="H113" s="43">
        <f>IFERROR(INDEX(MitAll,$Z113,$Y113+1+H$4-Settings!$C$7),"")</f>
        <v/>
      </c>
      <c r="I113" s="43">
        <f>IFERROR(INDEX(MitAll,$Z113,$Y113+1+I$4-Settings!$C$7),"")</f>
        <v/>
      </c>
      <c r="J113" s="43">
        <f>IFERROR(INDEX(MitAll,$Z113,$Y113+1+J$4-Settings!$C$7),"")</f>
        <v/>
      </c>
      <c r="K113" s="43">
        <f>IFERROR(INDEX(MitAll,$Z113,$Y113+1+K$4-Settings!$C$7),"")</f>
        <v/>
      </c>
      <c r="L113" s="43">
        <f>IFERROR(INDEX(MitAll,$Z113,$Y113+1+L$4-Settings!$C$7),"")</f>
        <v/>
      </c>
      <c r="M113" s="43">
        <f>IFERROR(INDEX(MitAll,$Z113,$Y113+1+M$4-Settings!$C$7),"")</f>
        <v/>
      </c>
      <c r="N113" s="43">
        <f>IFERROR(INDEX(MitAll,$Z113,$Y113+1+N$4-Settings!$C$7),"")</f>
        <v/>
      </c>
      <c r="O113" s="43">
        <f>IFERROR(INDEX(MitAll,$Z113,$Y113+1+O$4-Settings!$C$7),"")</f>
        <v/>
      </c>
      <c r="P113" s="43">
        <f>IFERROR(INDEX(MitAll,$Z113,$Y113+1+P$4-Settings!$C$7),"")</f>
        <v/>
      </c>
      <c r="Q113" s="43">
        <f>IFERROR(INDEX(MitAll,$Z113,$Y113+1+Q$4-Settings!$C$7),"")</f>
        <v/>
      </c>
      <c r="R113" s="43">
        <f>IFERROR(INDEX(MitAll,$Z113,$Y113+1+R$4-Settings!$C$7),"")</f>
        <v/>
      </c>
      <c r="S113" s="43">
        <f>IFERROR(INDEX(MitAll,$Z113,$Y113+1+S$4-Settings!$C$7),"")</f>
        <v/>
      </c>
      <c r="T113" s="43">
        <f>IFERROR(INDEX(MitAll,$Z113,$Y113+1+T$4-Settings!$C$7),"")</f>
        <v/>
      </c>
      <c r="U113" s="43">
        <f>IFERROR(INDEX(MitAll,$Z113,$Y113+1+U$4-Settings!$C$7),"")</f>
        <v/>
      </c>
      <c r="V113" s="43">
        <f>IFERROR(INDEX(MitAll,$Z113,$Y113+1+V$4-Settings!$C$7),"")</f>
        <v/>
      </c>
      <c r="W113" s="43">
        <f>IFERROR(INDEX(MitAll,$Z113,$Y113+1+W$4-Settings!$C$7),"")</f>
        <v/>
      </c>
      <c r="X113" s="43">
        <f>IFERROR(INDEX(MitAll,$Z113,$Y113+1+X$4-Settings!$C$7),"")</f>
        <v/>
      </c>
      <c r="Y113" s="10">
        <f>MATCH($E113,MitScen,0)</f>
        <v/>
      </c>
      <c r="Z113" s="10">
        <f>MATCH($A113,INDEX(MitAll,0,$Y113),0)</f>
        <v/>
      </c>
    </row>
    <row r="114">
      <c r="A114" s="11">
        <f>LOWER(Settings!$C$4)&amp;"."&amp;$B114&amp;"."&amp;$E114</f>
        <v/>
      </c>
      <c r="B114" s="21" t="inlineStr">
        <is>
          <t>mit.cap.pow.wnd</t>
        </is>
      </c>
      <c r="C114" s="14">
        <f>IFERROR(INDEX(MitDesc,$Z114),"code not found")</f>
        <v/>
      </c>
      <c r="D114" s="14">
        <f>IFERROR(INDEX(MitUnit,$Z114),"")</f>
        <v/>
      </c>
      <c r="E114" s="10">
        <f>E113</f>
        <v/>
      </c>
      <c r="F114" s="42">
        <f>IFERROR(INDEX(MitAll,$Z114,$Y114+1+F$4-Settings!$C$7),"")</f>
        <v/>
      </c>
      <c r="G114" s="43">
        <f>IFERROR(INDEX(MitAll,$Z114,$Y114+1+G$4-Settings!$C$7),"")</f>
        <v/>
      </c>
      <c r="H114" s="43">
        <f>IFERROR(INDEX(MitAll,$Z114,$Y114+1+H$4-Settings!$C$7),"")</f>
        <v/>
      </c>
      <c r="I114" s="43">
        <f>IFERROR(INDEX(MitAll,$Z114,$Y114+1+I$4-Settings!$C$7),"")</f>
        <v/>
      </c>
      <c r="J114" s="43">
        <f>IFERROR(INDEX(MitAll,$Z114,$Y114+1+J$4-Settings!$C$7),"")</f>
        <v/>
      </c>
      <c r="K114" s="43">
        <f>IFERROR(INDEX(MitAll,$Z114,$Y114+1+K$4-Settings!$C$7),"")</f>
        <v/>
      </c>
      <c r="L114" s="43">
        <f>IFERROR(INDEX(MitAll,$Z114,$Y114+1+L$4-Settings!$C$7),"")</f>
        <v/>
      </c>
      <c r="M114" s="43">
        <f>IFERROR(INDEX(MitAll,$Z114,$Y114+1+M$4-Settings!$C$7),"")</f>
        <v/>
      </c>
      <c r="N114" s="43">
        <f>IFERROR(INDEX(MitAll,$Z114,$Y114+1+N$4-Settings!$C$7),"")</f>
        <v/>
      </c>
      <c r="O114" s="43">
        <f>IFERROR(INDEX(MitAll,$Z114,$Y114+1+O$4-Settings!$C$7),"")</f>
        <v/>
      </c>
      <c r="P114" s="43">
        <f>IFERROR(INDEX(MitAll,$Z114,$Y114+1+P$4-Settings!$C$7),"")</f>
        <v/>
      </c>
      <c r="Q114" s="43">
        <f>IFERROR(INDEX(MitAll,$Z114,$Y114+1+Q$4-Settings!$C$7),"")</f>
        <v/>
      </c>
      <c r="R114" s="43">
        <f>IFERROR(INDEX(MitAll,$Z114,$Y114+1+R$4-Settings!$C$7),"")</f>
        <v/>
      </c>
      <c r="S114" s="43">
        <f>IFERROR(INDEX(MitAll,$Z114,$Y114+1+S$4-Settings!$C$7),"")</f>
        <v/>
      </c>
      <c r="T114" s="43">
        <f>IFERROR(INDEX(MitAll,$Z114,$Y114+1+T$4-Settings!$C$7),"")</f>
        <v/>
      </c>
      <c r="U114" s="43">
        <f>IFERROR(INDEX(MitAll,$Z114,$Y114+1+U$4-Settings!$C$7),"")</f>
        <v/>
      </c>
      <c r="V114" s="43">
        <f>IFERROR(INDEX(MitAll,$Z114,$Y114+1+V$4-Settings!$C$7),"")</f>
        <v/>
      </c>
      <c r="W114" s="43">
        <f>IFERROR(INDEX(MitAll,$Z114,$Y114+1+W$4-Settings!$C$7),"")</f>
        <v/>
      </c>
      <c r="X114" s="43">
        <f>IFERROR(INDEX(MitAll,$Z114,$Y114+1+X$4-Settings!$C$7),"")</f>
        <v/>
      </c>
      <c r="Y114" s="10">
        <f>MATCH($E114,MitScen,0)</f>
        <v/>
      </c>
      <c r="Z114" s="10">
        <f>MATCH($A114,INDEX(MitAll,0,$Y114),0)</f>
        <v/>
      </c>
    </row>
    <row r="115">
      <c r="A115" s="11">
        <f>LOWER(Settings!$C$4)&amp;"."&amp;$B115&amp;"."&amp;$E115</f>
        <v/>
      </c>
      <c r="B115" s="21" t="inlineStr">
        <is>
          <t>mit.cap.pow.sol</t>
        </is>
      </c>
      <c r="C115" s="14">
        <f>IFERROR(INDEX(MitDesc,$Z115),"code not found")</f>
        <v/>
      </c>
      <c r="D115" s="14">
        <f>IFERROR(INDEX(MitUnit,$Z115),"")</f>
        <v/>
      </c>
      <c r="E115" s="10">
        <f>E114</f>
        <v/>
      </c>
      <c r="F115" s="42">
        <f>IFERROR(INDEX(MitAll,$Z115,$Y115+1+F$4-Settings!$C$7),"")</f>
        <v/>
      </c>
      <c r="G115" s="43">
        <f>IFERROR(INDEX(MitAll,$Z115,$Y115+1+G$4-Settings!$C$7),"")</f>
        <v/>
      </c>
      <c r="H115" s="43">
        <f>IFERROR(INDEX(MitAll,$Z115,$Y115+1+H$4-Settings!$C$7),"")</f>
        <v/>
      </c>
      <c r="I115" s="43">
        <f>IFERROR(INDEX(MitAll,$Z115,$Y115+1+I$4-Settings!$C$7),"")</f>
        <v/>
      </c>
      <c r="J115" s="43">
        <f>IFERROR(INDEX(MitAll,$Z115,$Y115+1+J$4-Settings!$C$7),"")</f>
        <v/>
      </c>
      <c r="K115" s="43">
        <f>IFERROR(INDEX(MitAll,$Z115,$Y115+1+K$4-Settings!$C$7),"")</f>
        <v/>
      </c>
      <c r="L115" s="43">
        <f>IFERROR(INDEX(MitAll,$Z115,$Y115+1+L$4-Settings!$C$7),"")</f>
        <v/>
      </c>
      <c r="M115" s="43">
        <f>IFERROR(INDEX(MitAll,$Z115,$Y115+1+M$4-Settings!$C$7),"")</f>
        <v/>
      </c>
      <c r="N115" s="43">
        <f>IFERROR(INDEX(MitAll,$Z115,$Y115+1+N$4-Settings!$C$7),"")</f>
        <v/>
      </c>
      <c r="O115" s="43">
        <f>IFERROR(INDEX(MitAll,$Z115,$Y115+1+O$4-Settings!$C$7),"")</f>
        <v/>
      </c>
      <c r="P115" s="43">
        <f>IFERROR(INDEX(MitAll,$Z115,$Y115+1+P$4-Settings!$C$7),"")</f>
        <v/>
      </c>
      <c r="Q115" s="43">
        <f>IFERROR(INDEX(MitAll,$Z115,$Y115+1+Q$4-Settings!$C$7),"")</f>
        <v/>
      </c>
      <c r="R115" s="43">
        <f>IFERROR(INDEX(MitAll,$Z115,$Y115+1+R$4-Settings!$C$7),"")</f>
        <v/>
      </c>
      <c r="S115" s="43">
        <f>IFERROR(INDEX(MitAll,$Z115,$Y115+1+S$4-Settings!$C$7),"")</f>
        <v/>
      </c>
      <c r="T115" s="43">
        <f>IFERROR(INDEX(MitAll,$Z115,$Y115+1+T$4-Settings!$C$7),"")</f>
        <v/>
      </c>
      <c r="U115" s="43">
        <f>IFERROR(INDEX(MitAll,$Z115,$Y115+1+U$4-Settings!$C$7),"")</f>
        <v/>
      </c>
      <c r="V115" s="43">
        <f>IFERROR(INDEX(MitAll,$Z115,$Y115+1+V$4-Settings!$C$7),"")</f>
        <v/>
      </c>
      <c r="W115" s="43">
        <f>IFERROR(INDEX(MitAll,$Z115,$Y115+1+W$4-Settings!$C$7),"")</f>
        <v/>
      </c>
      <c r="X115" s="43">
        <f>IFERROR(INDEX(MitAll,$Z115,$Y115+1+X$4-Settings!$C$7),"")</f>
        <v/>
      </c>
      <c r="Y115" s="10">
        <f>MATCH($E115,MitScen,0)</f>
        <v/>
      </c>
      <c r="Z115" s="10">
        <f>MATCH($A115,INDEX(MitAll,0,$Y115),0)</f>
        <v/>
      </c>
    </row>
    <row r="116">
      <c r="A116" s="11">
        <f>LOWER(Settings!$C$4)&amp;"."&amp;$B116&amp;"."&amp;$E116</f>
        <v/>
      </c>
      <c r="B116" s="21" t="inlineStr">
        <is>
          <t>mit.nimtot</t>
        </is>
      </c>
      <c r="C116" s="14">
        <f>IFERROR(INDEX(MitDesc,$Z116),"code not found")</f>
        <v/>
      </c>
      <c r="D116" s="14">
        <f>IFERROR(INDEX(MitUnit,$Z116),"")</f>
        <v/>
      </c>
      <c r="E116" s="10">
        <f>E115</f>
        <v/>
      </c>
      <c r="F116" s="42">
        <f>IFERROR(INDEX(MitAll,$Z116,$Y116+1+F$4-Settings!$C$7),"")</f>
        <v/>
      </c>
      <c r="G116" s="43">
        <f>IFERROR(INDEX(MitAll,$Z116,$Y116+1+G$4-Settings!$C$7),"")</f>
        <v/>
      </c>
      <c r="H116" s="43">
        <f>IFERROR(INDEX(MitAll,$Z116,$Y116+1+H$4-Settings!$C$7),"")</f>
        <v/>
      </c>
      <c r="I116" s="43">
        <f>IFERROR(INDEX(MitAll,$Z116,$Y116+1+I$4-Settings!$C$7),"")</f>
        <v/>
      </c>
      <c r="J116" s="43">
        <f>IFERROR(INDEX(MitAll,$Z116,$Y116+1+J$4-Settings!$C$7),"")</f>
        <v/>
      </c>
      <c r="K116" s="43">
        <f>IFERROR(INDEX(MitAll,$Z116,$Y116+1+K$4-Settings!$C$7),"")</f>
        <v/>
      </c>
      <c r="L116" s="43">
        <f>IFERROR(INDEX(MitAll,$Z116,$Y116+1+L$4-Settings!$C$7),"")</f>
        <v/>
      </c>
      <c r="M116" s="43">
        <f>IFERROR(INDEX(MitAll,$Z116,$Y116+1+M$4-Settings!$C$7),"")</f>
        <v/>
      </c>
      <c r="N116" s="43">
        <f>IFERROR(INDEX(MitAll,$Z116,$Y116+1+N$4-Settings!$C$7),"")</f>
        <v/>
      </c>
      <c r="O116" s="43">
        <f>IFERROR(INDEX(MitAll,$Z116,$Y116+1+O$4-Settings!$C$7),"")</f>
        <v/>
      </c>
      <c r="P116" s="43">
        <f>IFERROR(INDEX(MitAll,$Z116,$Y116+1+P$4-Settings!$C$7),"")</f>
        <v/>
      </c>
      <c r="Q116" s="43">
        <f>IFERROR(INDEX(MitAll,$Z116,$Y116+1+Q$4-Settings!$C$7),"")</f>
        <v/>
      </c>
      <c r="R116" s="43">
        <f>IFERROR(INDEX(MitAll,$Z116,$Y116+1+R$4-Settings!$C$7),"")</f>
        <v/>
      </c>
      <c r="S116" s="43">
        <f>IFERROR(INDEX(MitAll,$Z116,$Y116+1+S$4-Settings!$C$7),"")</f>
        <v/>
      </c>
      <c r="T116" s="43">
        <f>IFERROR(INDEX(MitAll,$Z116,$Y116+1+T$4-Settings!$C$7),"")</f>
        <v/>
      </c>
      <c r="U116" s="43">
        <f>IFERROR(INDEX(MitAll,$Z116,$Y116+1+U$4-Settings!$C$7),"")</f>
        <v/>
      </c>
      <c r="V116" s="43">
        <f>IFERROR(INDEX(MitAll,$Z116,$Y116+1+V$4-Settings!$C$7),"")</f>
        <v/>
      </c>
      <c r="W116" s="43">
        <f>IFERROR(INDEX(MitAll,$Z116,$Y116+1+W$4-Settings!$C$7),"")</f>
        <v/>
      </c>
      <c r="X116" s="43">
        <f>IFERROR(INDEX(MitAll,$Z116,$Y116+1+X$4-Settings!$C$7),"")</f>
        <v/>
      </c>
      <c r="Y116" s="10">
        <f>MATCH($E116,MitScen,0)</f>
        <v/>
      </c>
      <c r="Z116" s="10">
        <f>MATCH($A116,INDEX(MitAll,0,$Y116),0)</f>
        <v/>
      </c>
    </row>
    <row r="117">
      <c r="A117" s="11">
        <f>LOWER(Settings!$C$4)&amp;"."&amp;$B117&amp;"."&amp;$E117</f>
        <v/>
      </c>
      <c r="B117" s="21" t="inlineStr">
        <is>
          <t>mit.shr.pow.coa</t>
        </is>
      </c>
      <c r="C117" s="14">
        <f>IFERROR(INDEX(MitDesc,$Z117),"code not found")</f>
        <v/>
      </c>
      <c r="D117" s="14">
        <f>IFERROR(INDEX(MitUnit,$Z117),"")</f>
        <v/>
      </c>
      <c r="E117" s="10">
        <f>E116</f>
        <v/>
      </c>
      <c r="F117" s="12">
        <f>IFERROR(INDEX(MitAll,$Z117,$Y117+1+F$4-Settings!$C$7),"")</f>
        <v/>
      </c>
      <c r="G117" s="13">
        <f>IFERROR(INDEX(MitAll,$Z117,$Y117+1+G$4-Settings!$C$7),"")</f>
        <v/>
      </c>
      <c r="H117" s="13">
        <f>IFERROR(INDEX(MitAll,$Z117,$Y117+1+H$4-Settings!$C$7),"")</f>
        <v/>
      </c>
      <c r="I117" s="13">
        <f>IFERROR(INDEX(MitAll,$Z117,$Y117+1+I$4-Settings!$C$7),"")</f>
        <v/>
      </c>
      <c r="J117" s="13">
        <f>IFERROR(INDEX(MitAll,$Z117,$Y117+1+J$4-Settings!$C$7),"")</f>
        <v/>
      </c>
      <c r="K117" s="13">
        <f>IFERROR(INDEX(MitAll,$Z117,$Y117+1+K$4-Settings!$C$7),"")</f>
        <v/>
      </c>
      <c r="L117" s="13">
        <f>IFERROR(INDEX(MitAll,$Z117,$Y117+1+L$4-Settings!$C$7),"")</f>
        <v/>
      </c>
      <c r="M117" s="13">
        <f>IFERROR(INDEX(MitAll,$Z117,$Y117+1+M$4-Settings!$C$7),"")</f>
        <v/>
      </c>
      <c r="N117" s="13">
        <f>IFERROR(INDEX(MitAll,$Z117,$Y117+1+N$4-Settings!$C$7),"")</f>
        <v/>
      </c>
      <c r="O117" s="13">
        <f>IFERROR(INDEX(MitAll,$Z117,$Y117+1+O$4-Settings!$C$7),"")</f>
        <v/>
      </c>
      <c r="P117" s="13">
        <f>IFERROR(INDEX(MitAll,$Z117,$Y117+1+P$4-Settings!$C$7),"")</f>
        <v/>
      </c>
      <c r="Q117" s="13">
        <f>IFERROR(INDEX(MitAll,$Z117,$Y117+1+Q$4-Settings!$C$7),"")</f>
        <v/>
      </c>
      <c r="R117" s="13">
        <f>IFERROR(INDEX(MitAll,$Z117,$Y117+1+R$4-Settings!$C$7),"")</f>
        <v/>
      </c>
      <c r="S117" s="13">
        <f>IFERROR(INDEX(MitAll,$Z117,$Y117+1+S$4-Settings!$C$7),"")</f>
        <v/>
      </c>
      <c r="T117" s="13">
        <f>IFERROR(INDEX(MitAll,$Z117,$Y117+1+T$4-Settings!$C$7),"")</f>
        <v/>
      </c>
      <c r="U117" s="13">
        <f>IFERROR(INDEX(MitAll,$Z117,$Y117+1+U$4-Settings!$C$7),"")</f>
        <v/>
      </c>
      <c r="V117" s="13">
        <f>IFERROR(INDEX(MitAll,$Z117,$Y117+1+V$4-Settings!$C$7),"")</f>
        <v/>
      </c>
      <c r="W117" s="13">
        <f>IFERROR(INDEX(MitAll,$Z117,$Y117+1+W$4-Settings!$C$7),"")</f>
        <v/>
      </c>
      <c r="X117" s="13">
        <f>IFERROR(INDEX(MitAll,$Z117,$Y117+1+X$4-Settings!$C$7),"")</f>
        <v/>
      </c>
      <c r="Y117" s="10">
        <f>MATCH($E117,MitScen,0)</f>
        <v/>
      </c>
      <c r="Z117" s="10">
        <f>MATCH($A117,INDEX(MitAll,0,$Y117),0)</f>
        <v/>
      </c>
    </row>
    <row r="118">
      <c r="A118" s="11">
        <f>LOWER(Settings!$C$4)&amp;"."&amp;$B118&amp;"."&amp;$E118</f>
        <v/>
      </c>
      <c r="B118" s="21" t="inlineStr">
        <is>
          <t>mit.shr.pow.oop</t>
        </is>
      </c>
      <c r="C118" s="14">
        <f>IFERROR(INDEX(MitDesc,$Z118),"code not found")</f>
        <v/>
      </c>
      <c r="D118" s="14">
        <f>IFERROR(INDEX(MitUnit,$Z118),"")</f>
        <v/>
      </c>
      <c r="E118" s="10">
        <f>E117</f>
        <v/>
      </c>
      <c r="F118" s="12">
        <f>IFERROR(INDEX(MitAll,$Z118,$Y118+1+F$4-Settings!$C$7),"")</f>
        <v/>
      </c>
      <c r="G118" s="13">
        <f>IFERROR(INDEX(MitAll,$Z118,$Y118+1+G$4-Settings!$C$7),"")</f>
        <v/>
      </c>
      <c r="H118" s="13">
        <f>IFERROR(INDEX(MitAll,$Z118,$Y118+1+H$4-Settings!$C$7),"")</f>
        <v/>
      </c>
      <c r="I118" s="13">
        <f>IFERROR(INDEX(MitAll,$Z118,$Y118+1+I$4-Settings!$C$7),"")</f>
        <v/>
      </c>
      <c r="J118" s="13">
        <f>IFERROR(INDEX(MitAll,$Z118,$Y118+1+J$4-Settings!$C$7),"")</f>
        <v/>
      </c>
      <c r="K118" s="13">
        <f>IFERROR(INDEX(MitAll,$Z118,$Y118+1+K$4-Settings!$C$7),"")</f>
        <v/>
      </c>
      <c r="L118" s="13">
        <f>IFERROR(INDEX(MitAll,$Z118,$Y118+1+L$4-Settings!$C$7),"")</f>
        <v/>
      </c>
      <c r="M118" s="13">
        <f>IFERROR(INDEX(MitAll,$Z118,$Y118+1+M$4-Settings!$C$7),"")</f>
        <v/>
      </c>
      <c r="N118" s="13">
        <f>IFERROR(INDEX(MitAll,$Z118,$Y118+1+N$4-Settings!$C$7),"")</f>
        <v/>
      </c>
      <c r="O118" s="13">
        <f>IFERROR(INDEX(MitAll,$Z118,$Y118+1+O$4-Settings!$C$7),"")</f>
        <v/>
      </c>
      <c r="P118" s="13">
        <f>IFERROR(INDEX(MitAll,$Z118,$Y118+1+P$4-Settings!$C$7),"")</f>
        <v/>
      </c>
      <c r="Q118" s="13">
        <f>IFERROR(INDEX(MitAll,$Z118,$Y118+1+Q$4-Settings!$C$7),"")</f>
        <v/>
      </c>
      <c r="R118" s="13">
        <f>IFERROR(INDEX(MitAll,$Z118,$Y118+1+R$4-Settings!$C$7),"")</f>
        <v/>
      </c>
      <c r="S118" s="13">
        <f>IFERROR(INDEX(MitAll,$Z118,$Y118+1+S$4-Settings!$C$7),"")</f>
        <v/>
      </c>
      <c r="T118" s="13">
        <f>IFERROR(INDEX(MitAll,$Z118,$Y118+1+T$4-Settings!$C$7),"")</f>
        <v/>
      </c>
      <c r="U118" s="13">
        <f>IFERROR(INDEX(MitAll,$Z118,$Y118+1+U$4-Settings!$C$7),"")</f>
        <v/>
      </c>
      <c r="V118" s="13">
        <f>IFERROR(INDEX(MitAll,$Z118,$Y118+1+V$4-Settings!$C$7),"")</f>
        <v/>
      </c>
      <c r="W118" s="13">
        <f>IFERROR(INDEX(MitAll,$Z118,$Y118+1+W$4-Settings!$C$7),"")</f>
        <v/>
      </c>
      <c r="X118" s="13">
        <f>IFERROR(INDEX(MitAll,$Z118,$Y118+1+X$4-Settings!$C$7),"")</f>
        <v/>
      </c>
      <c r="Y118" s="10">
        <f>MATCH($E118,MitScen,0)</f>
        <v/>
      </c>
      <c r="Z118" s="10">
        <f>MATCH($A118,INDEX(MitAll,0,$Y118),0)</f>
        <v/>
      </c>
    </row>
    <row r="119">
      <c r="A119" s="11">
        <f>LOWER(Settings!$C$4)&amp;"."&amp;$B119&amp;"."&amp;$E119</f>
        <v/>
      </c>
      <c r="B119" s="21" t="inlineStr">
        <is>
          <t>mit.shr.pow.wnd</t>
        </is>
      </c>
      <c r="C119" s="14">
        <f>IFERROR(INDEX(MitDesc,$Z119),"code not found")</f>
        <v/>
      </c>
      <c r="D119" s="14">
        <f>IFERROR(INDEX(MitUnit,$Z119),"")</f>
        <v/>
      </c>
      <c r="E119" s="10">
        <f>E118</f>
        <v/>
      </c>
      <c r="F119" s="12">
        <f>IFERROR(INDEX(MitAll,$Z119,$Y119+1+F$4-Settings!$C$7),"")</f>
        <v/>
      </c>
      <c r="G119" s="13">
        <f>IFERROR(INDEX(MitAll,$Z119,$Y119+1+G$4-Settings!$C$7),"")</f>
        <v/>
      </c>
      <c r="H119" s="13">
        <f>IFERROR(INDEX(MitAll,$Z119,$Y119+1+H$4-Settings!$C$7),"")</f>
        <v/>
      </c>
      <c r="I119" s="13">
        <f>IFERROR(INDEX(MitAll,$Z119,$Y119+1+I$4-Settings!$C$7),"")</f>
        <v/>
      </c>
      <c r="J119" s="13">
        <f>IFERROR(INDEX(MitAll,$Z119,$Y119+1+J$4-Settings!$C$7),"")</f>
        <v/>
      </c>
      <c r="K119" s="13">
        <f>IFERROR(INDEX(MitAll,$Z119,$Y119+1+K$4-Settings!$C$7),"")</f>
        <v/>
      </c>
      <c r="L119" s="13">
        <f>IFERROR(INDEX(MitAll,$Z119,$Y119+1+L$4-Settings!$C$7),"")</f>
        <v/>
      </c>
      <c r="M119" s="13">
        <f>IFERROR(INDEX(MitAll,$Z119,$Y119+1+M$4-Settings!$C$7),"")</f>
        <v/>
      </c>
      <c r="N119" s="13">
        <f>IFERROR(INDEX(MitAll,$Z119,$Y119+1+N$4-Settings!$C$7),"")</f>
        <v/>
      </c>
      <c r="O119" s="13">
        <f>IFERROR(INDEX(MitAll,$Z119,$Y119+1+O$4-Settings!$C$7),"")</f>
        <v/>
      </c>
      <c r="P119" s="13">
        <f>IFERROR(INDEX(MitAll,$Z119,$Y119+1+P$4-Settings!$C$7),"")</f>
        <v/>
      </c>
      <c r="Q119" s="13">
        <f>IFERROR(INDEX(MitAll,$Z119,$Y119+1+Q$4-Settings!$C$7),"")</f>
        <v/>
      </c>
      <c r="R119" s="13">
        <f>IFERROR(INDEX(MitAll,$Z119,$Y119+1+R$4-Settings!$C$7),"")</f>
        <v/>
      </c>
      <c r="S119" s="13">
        <f>IFERROR(INDEX(MitAll,$Z119,$Y119+1+S$4-Settings!$C$7),"")</f>
        <v/>
      </c>
      <c r="T119" s="13">
        <f>IFERROR(INDEX(MitAll,$Z119,$Y119+1+T$4-Settings!$C$7),"")</f>
        <v/>
      </c>
      <c r="U119" s="13">
        <f>IFERROR(INDEX(MitAll,$Z119,$Y119+1+U$4-Settings!$C$7),"")</f>
        <v/>
      </c>
      <c r="V119" s="13">
        <f>IFERROR(INDEX(MitAll,$Z119,$Y119+1+V$4-Settings!$C$7),"")</f>
        <v/>
      </c>
      <c r="W119" s="13">
        <f>IFERROR(INDEX(MitAll,$Z119,$Y119+1+W$4-Settings!$C$7),"")</f>
        <v/>
      </c>
      <c r="X119" s="13">
        <f>IFERROR(INDEX(MitAll,$Z119,$Y119+1+X$4-Settings!$C$7),"")</f>
        <v/>
      </c>
      <c r="Y119" s="10">
        <f>MATCH($E119,MitScen,0)</f>
        <v/>
      </c>
      <c r="Z119" s="10">
        <f>MATCH($A119,INDEX(MitAll,0,$Y119),0)</f>
        <v/>
      </c>
    </row>
    <row r="120">
      <c r="A120" s="11">
        <f>LOWER(Settings!$C$4)&amp;"."&amp;$B120&amp;"."&amp;$E120</f>
        <v/>
      </c>
      <c r="B120" s="21" t="inlineStr">
        <is>
          <t>mit.shr.pow.sol</t>
        </is>
      </c>
      <c r="C120" s="14">
        <f>IFERROR(INDEX(MitDesc,$Z120),"code not found")</f>
        <v/>
      </c>
      <c r="D120" s="14">
        <f>IFERROR(INDEX(MitUnit,$Z120),"")</f>
        <v/>
      </c>
      <c r="E120" s="10">
        <f>E119</f>
        <v/>
      </c>
      <c r="F120" s="12">
        <f>IFERROR(INDEX(MitAll,$Z120,$Y120+1+F$4-Settings!$C$7),"")</f>
        <v/>
      </c>
      <c r="G120" s="13">
        <f>IFERROR(INDEX(MitAll,$Z120,$Y120+1+G$4-Settings!$C$7),"")</f>
        <v/>
      </c>
      <c r="H120" s="13">
        <f>IFERROR(INDEX(MitAll,$Z120,$Y120+1+H$4-Settings!$C$7),"")</f>
        <v/>
      </c>
      <c r="I120" s="13">
        <f>IFERROR(INDEX(MitAll,$Z120,$Y120+1+I$4-Settings!$C$7),"")</f>
        <v/>
      </c>
      <c r="J120" s="13">
        <f>IFERROR(INDEX(MitAll,$Z120,$Y120+1+J$4-Settings!$C$7),"")</f>
        <v/>
      </c>
      <c r="K120" s="13">
        <f>IFERROR(INDEX(MitAll,$Z120,$Y120+1+K$4-Settings!$C$7),"")</f>
        <v/>
      </c>
      <c r="L120" s="13">
        <f>IFERROR(INDEX(MitAll,$Z120,$Y120+1+L$4-Settings!$C$7),"")</f>
        <v/>
      </c>
      <c r="M120" s="13">
        <f>IFERROR(INDEX(MitAll,$Z120,$Y120+1+M$4-Settings!$C$7),"")</f>
        <v/>
      </c>
      <c r="N120" s="13">
        <f>IFERROR(INDEX(MitAll,$Z120,$Y120+1+N$4-Settings!$C$7),"")</f>
        <v/>
      </c>
      <c r="O120" s="13">
        <f>IFERROR(INDEX(MitAll,$Z120,$Y120+1+O$4-Settings!$C$7),"")</f>
        <v/>
      </c>
      <c r="P120" s="13">
        <f>IFERROR(INDEX(MitAll,$Z120,$Y120+1+P$4-Settings!$C$7),"")</f>
        <v/>
      </c>
      <c r="Q120" s="13">
        <f>IFERROR(INDEX(MitAll,$Z120,$Y120+1+Q$4-Settings!$C$7),"")</f>
        <v/>
      </c>
      <c r="R120" s="13">
        <f>IFERROR(INDEX(MitAll,$Z120,$Y120+1+R$4-Settings!$C$7),"")</f>
        <v/>
      </c>
      <c r="S120" s="13">
        <f>IFERROR(INDEX(MitAll,$Z120,$Y120+1+S$4-Settings!$C$7),"")</f>
        <v/>
      </c>
      <c r="T120" s="13">
        <f>IFERROR(INDEX(MitAll,$Z120,$Y120+1+T$4-Settings!$C$7),"")</f>
        <v/>
      </c>
      <c r="U120" s="13">
        <f>IFERROR(INDEX(MitAll,$Z120,$Y120+1+U$4-Settings!$C$7),"")</f>
        <v/>
      </c>
      <c r="V120" s="13">
        <f>IFERROR(INDEX(MitAll,$Z120,$Y120+1+V$4-Settings!$C$7),"")</f>
        <v/>
      </c>
      <c r="W120" s="13">
        <f>IFERROR(INDEX(MitAll,$Z120,$Y120+1+W$4-Settings!$C$7),"")</f>
        <v/>
      </c>
      <c r="X120" s="13">
        <f>IFERROR(INDEX(MitAll,$Z120,$Y120+1+X$4-Settings!$C$7),"")</f>
        <v/>
      </c>
      <c r="Y120" s="10">
        <f>MATCH($E120,MitScen,0)</f>
        <v/>
      </c>
      <c r="Z120" s="10">
        <f>MATCH($A120,INDEX(MitAll,0,$Y120),0)</f>
        <v/>
      </c>
    </row>
    <row r="121">
      <c r="A121" s="11">
        <f>LOWER(Settings!$C$4)&amp;"."&amp;$B121&amp;"."&amp;$E121</f>
        <v/>
      </c>
      <c r="B121" s="21" t="inlineStr">
        <is>
          <t>mit.shr.pow.hyd</t>
        </is>
      </c>
      <c r="C121" s="14">
        <f>IFERROR(INDEX(MitDesc,$Z121),"code not found")</f>
        <v/>
      </c>
      <c r="D121" s="14">
        <f>IFERROR(INDEX(MitUnit,$Z121),"")</f>
        <v/>
      </c>
      <c r="E121" s="10">
        <f>E120</f>
        <v/>
      </c>
      <c r="F121" s="12">
        <f>IFERROR(INDEX(MitAll,$Z121,$Y121+1+F$4-Settings!$C$7),"")</f>
        <v/>
      </c>
      <c r="G121" s="13">
        <f>IFERROR(INDEX(MitAll,$Z121,$Y121+1+G$4-Settings!$C$7),"")</f>
        <v/>
      </c>
      <c r="H121" s="13">
        <f>IFERROR(INDEX(MitAll,$Z121,$Y121+1+H$4-Settings!$C$7),"")</f>
        <v/>
      </c>
      <c r="I121" s="13">
        <f>IFERROR(INDEX(MitAll,$Z121,$Y121+1+I$4-Settings!$C$7),"")</f>
        <v/>
      </c>
      <c r="J121" s="13">
        <f>IFERROR(INDEX(MitAll,$Z121,$Y121+1+J$4-Settings!$C$7),"")</f>
        <v/>
      </c>
      <c r="K121" s="13">
        <f>IFERROR(INDEX(MitAll,$Z121,$Y121+1+K$4-Settings!$C$7),"")</f>
        <v/>
      </c>
      <c r="L121" s="13">
        <f>IFERROR(INDEX(MitAll,$Z121,$Y121+1+L$4-Settings!$C$7),"")</f>
        <v/>
      </c>
      <c r="M121" s="13">
        <f>IFERROR(INDEX(MitAll,$Z121,$Y121+1+M$4-Settings!$C$7),"")</f>
        <v/>
      </c>
      <c r="N121" s="13">
        <f>IFERROR(INDEX(MitAll,$Z121,$Y121+1+N$4-Settings!$C$7),"")</f>
        <v/>
      </c>
      <c r="O121" s="13">
        <f>IFERROR(INDEX(MitAll,$Z121,$Y121+1+O$4-Settings!$C$7),"")</f>
        <v/>
      </c>
      <c r="P121" s="13">
        <f>IFERROR(INDEX(MitAll,$Z121,$Y121+1+P$4-Settings!$C$7),"")</f>
        <v/>
      </c>
      <c r="Q121" s="13">
        <f>IFERROR(INDEX(MitAll,$Z121,$Y121+1+Q$4-Settings!$C$7),"")</f>
        <v/>
      </c>
      <c r="R121" s="13">
        <f>IFERROR(INDEX(MitAll,$Z121,$Y121+1+R$4-Settings!$C$7),"")</f>
        <v/>
      </c>
      <c r="S121" s="13">
        <f>IFERROR(INDEX(MitAll,$Z121,$Y121+1+S$4-Settings!$C$7),"")</f>
        <v/>
      </c>
      <c r="T121" s="13">
        <f>IFERROR(INDEX(MitAll,$Z121,$Y121+1+T$4-Settings!$C$7),"")</f>
        <v/>
      </c>
      <c r="U121" s="13">
        <f>IFERROR(INDEX(MitAll,$Z121,$Y121+1+U$4-Settings!$C$7),"")</f>
        <v/>
      </c>
      <c r="V121" s="13">
        <f>IFERROR(INDEX(MitAll,$Z121,$Y121+1+V$4-Settings!$C$7),"")</f>
        <v/>
      </c>
      <c r="W121" s="13">
        <f>IFERROR(INDEX(MitAll,$Z121,$Y121+1+W$4-Settings!$C$7),"")</f>
        <v/>
      </c>
      <c r="X121" s="13">
        <f>IFERROR(INDEX(MitAll,$Z121,$Y121+1+X$4-Settings!$C$7),"")</f>
        <v/>
      </c>
      <c r="Y121" s="10">
        <f>MATCH($E121,MitScen,0)</f>
        <v/>
      </c>
      <c r="Z121" s="10">
        <f>MATCH($A121,INDEX(MitAll,0,$Y121),0)</f>
        <v/>
      </c>
    </row>
    <row r="122">
      <c r="A122" s="11">
        <f>LOWER(Settings!$C$4)&amp;"."&amp;$B122&amp;"."&amp;$E122</f>
        <v/>
      </c>
      <c r="B122" s="21" t="inlineStr">
        <is>
          <t>mit.ccpav</t>
        </is>
      </c>
      <c r="C122" s="14">
        <f>IFERROR(INDEX(MitDesc,$Z122),"code not found")</f>
        <v/>
      </c>
      <c r="D122" s="14">
        <f>IFERROR(INDEX(MitUnit,$Z122),"")</f>
        <v/>
      </c>
      <c r="E122" s="10">
        <f>E121</f>
        <v/>
      </c>
      <c r="F122" s="15">
        <f>IFERROR(INDEX(MitAll,$Z122,$Y122+1+F$4-Settings!$C$7),"")</f>
        <v/>
      </c>
      <c r="G122" s="16">
        <f>IFERROR(INDEX(MitAll,$Z122,$Y122+1+G$4-Settings!$C$7),"")</f>
        <v/>
      </c>
      <c r="H122" s="16">
        <f>IFERROR(INDEX(MitAll,$Z122,$Y122+1+H$4-Settings!$C$7),"")</f>
        <v/>
      </c>
      <c r="I122" s="16">
        <f>IFERROR(INDEX(MitAll,$Z122,$Y122+1+I$4-Settings!$C$7),"")</f>
        <v/>
      </c>
      <c r="J122" s="16">
        <f>IFERROR(INDEX(MitAll,$Z122,$Y122+1+J$4-Settings!$C$7),"")</f>
        <v/>
      </c>
      <c r="K122" s="16">
        <f>IFERROR(INDEX(MitAll,$Z122,$Y122+1+K$4-Settings!$C$7),"")</f>
        <v/>
      </c>
      <c r="L122" s="16">
        <f>IFERROR(INDEX(MitAll,$Z122,$Y122+1+L$4-Settings!$C$7),"")</f>
        <v/>
      </c>
      <c r="M122" s="16">
        <f>IFERROR(INDEX(MitAll,$Z122,$Y122+1+M$4-Settings!$C$7),"")</f>
        <v/>
      </c>
      <c r="N122" s="16">
        <f>IFERROR(INDEX(MitAll,$Z122,$Y122+1+N$4-Settings!$C$7),"")</f>
        <v/>
      </c>
      <c r="O122" s="16">
        <f>IFERROR(INDEX(MitAll,$Z122,$Y122+1+O$4-Settings!$C$7),"")</f>
        <v/>
      </c>
      <c r="P122" s="16">
        <f>IFERROR(INDEX(MitAll,$Z122,$Y122+1+P$4-Settings!$C$7),"")</f>
        <v/>
      </c>
      <c r="Q122" s="16">
        <f>IFERROR(INDEX(MitAll,$Z122,$Y122+1+Q$4-Settings!$C$7),"")</f>
        <v/>
      </c>
      <c r="R122" s="16">
        <f>IFERROR(INDEX(MitAll,$Z122,$Y122+1+R$4-Settings!$C$7),"")</f>
        <v/>
      </c>
      <c r="S122" s="16">
        <f>IFERROR(INDEX(MitAll,$Z122,$Y122+1+S$4-Settings!$C$7),"")</f>
        <v/>
      </c>
      <c r="T122" s="16">
        <f>IFERROR(INDEX(MitAll,$Z122,$Y122+1+T$4-Settings!$C$7),"")</f>
        <v/>
      </c>
      <c r="U122" s="16">
        <f>IFERROR(INDEX(MitAll,$Z122,$Y122+1+U$4-Settings!$C$7),"")</f>
        <v/>
      </c>
      <c r="V122" s="16">
        <f>IFERROR(INDEX(MitAll,$Z122,$Y122+1+V$4-Settings!$C$7),"")</f>
        <v/>
      </c>
      <c r="W122" s="16">
        <f>IFERROR(INDEX(MitAll,$Z122,$Y122+1+W$4-Settings!$C$7),"")</f>
        <v/>
      </c>
      <c r="X122" s="16">
        <f>IFERROR(INDEX(MitAll,$Z122,$Y122+1+X$4-Settings!$C$7),"")</f>
        <v/>
      </c>
      <c r="Y122" s="10">
        <f>MATCH($E122,MitScen,0)</f>
        <v/>
      </c>
      <c r="Z122" s="10">
        <f>MATCH($A122,INDEX(MitAll,0,$Y122),0)</f>
        <v/>
      </c>
    </row>
    <row r="123">
      <c r="A123" s="11">
        <f>LOWER(Settings!$C$4)&amp;"."&amp;$B123&amp;"."&amp;$E123</f>
        <v/>
      </c>
      <c r="B123" s="21" t="inlineStr">
        <is>
          <t>mit.rcarb.res.ecy</t>
        </is>
      </c>
      <c r="C123" s="14">
        <f>IFERROR(INDEX(MitDesc,$Z123),"code not found")</f>
        <v/>
      </c>
      <c r="D123" s="14">
        <f>IFERROR(INDEX(MitUnit,$Z123),"")</f>
        <v/>
      </c>
      <c r="E123" s="10">
        <f>E122</f>
        <v/>
      </c>
      <c r="F123" s="42">
        <f>IFERROR(INDEX(MitAll,$Z123,$Y123+1+F$4-Settings!$C$7),"")</f>
        <v/>
      </c>
      <c r="G123" s="43">
        <f>IFERROR(INDEX(MitAll,$Z123,$Y123+1+G$4-Settings!$C$7),"")</f>
        <v/>
      </c>
      <c r="H123" s="43">
        <f>IFERROR(INDEX(MitAll,$Z123,$Y123+1+H$4-Settings!$C$7),"")</f>
        <v/>
      </c>
      <c r="I123" s="43">
        <f>IFERROR(INDEX(MitAll,$Z123,$Y123+1+I$4-Settings!$C$7),"")</f>
        <v/>
      </c>
      <c r="J123" s="43">
        <f>IFERROR(INDEX(MitAll,$Z123,$Y123+1+J$4-Settings!$C$7),"")</f>
        <v/>
      </c>
      <c r="K123" s="43">
        <f>IFERROR(INDEX(MitAll,$Z123,$Y123+1+K$4-Settings!$C$7),"")</f>
        <v/>
      </c>
      <c r="L123" s="43">
        <f>IFERROR(INDEX(MitAll,$Z123,$Y123+1+L$4-Settings!$C$7),"")</f>
        <v/>
      </c>
      <c r="M123" s="43">
        <f>IFERROR(INDEX(MitAll,$Z123,$Y123+1+M$4-Settings!$C$7),"")</f>
        <v/>
      </c>
      <c r="N123" s="43">
        <f>IFERROR(INDEX(MitAll,$Z123,$Y123+1+N$4-Settings!$C$7),"")</f>
        <v/>
      </c>
      <c r="O123" s="43">
        <f>IFERROR(INDEX(MitAll,$Z123,$Y123+1+O$4-Settings!$C$7),"")</f>
        <v/>
      </c>
      <c r="P123" s="43">
        <f>IFERROR(INDEX(MitAll,$Z123,$Y123+1+P$4-Settings!$C$7),"")</f>
        <v/>
      </c>
      <c r="Q123" s="43">
        <f>IFERROR(INDEX(MitAll,$Z123,$Y123+1+Q$4-Settings!$C$7),"")</f>
        <v/>
      </c>
      <c r="R123" s="43">
        <f>IFERROR(INDEX(MitAll,$Z123,$Y123+1+R$4-Settings!$C$7),"")</f>
        <v/>
      </c>
      <c r="S123" s="43">
        <f>IFERROR(INDEX(MitAll,$Z123,$Y123+1+S$4-Settings!$C$7),"")</f>
        <v/>
      </c>
      <c r="T123" s="43">
        <f>IFERROR(INDEX(MitAll,$Z123,$Y123+1+T$4-Settings!$C$7),"")</f>
        <v/>
      </c>
      <c r="U123" s="43">
        <f>IFERROR(INDEX(MitAll,$Z123,$Y123+1+U$4-Settings!$C$7),"")</f>
        <v/>
      </c>
      <c r="V123" s="43">
        <f>IFERROR(INDEX(MitAll,$Z123,$Y123+1+V$4-Settings!$C$7),"")</f>
        <v/>
      </c>
      <c r="W123" s="43">
        <f>IFERROR(INDEX(MitAll,$Z123,$Y123+1+W$4-Settings!$C$7),"")</f>
        <v/>
      </c>
      <c r="X123" s="43">
        <f>IFERROR(INDEX(MitAll,$Z123,$Y123+1+X$4-Settings!$C$7),"")</f>
        <v/>
      </c>
      <c r="Y123" s="10">
        <f>MATCH($E123,MitScen,0)</f>
        <v/>
      </c>
      <c r="Z123" s="10">
        <f>MATCH($A123,INDEX(MitAll,0,$Y123),0)</f>
        <v/>
      </c>
    </row>
    <row r="124">
      <c r="A124" s="11">
        <f>LOWER(Settings!$C$4)&amp;"."&amp;$B124&amp;"."&amp;$E124</f>
        <v/>
      </c>
      <c r="B124" s="21" t="inlineStr">
        <is>
          <t>mit.rcarb.ind.ecy</t>
        </is>
      </c>
      <c r="C124" s="14">
        <f>IFERROR(INDEX(MitDesc,$Z124),"code not found")</f>
        <v/>
      </c>
      <c r="D124" s="14">
        <f>IFERROR(INDEX(MitUnit,$Z124),"")</f>
        <v/>
      </c>
      <c r="E124" s="10">
        <f>E123</f>
        <v/>
      </c>
      <c r="F124" s="42">
        <f>IFERROR(INDEX(MitAll,$Z124,$Y124+1+F$4-Settings!$C$7),"")</f>
        <v/>
      </c>
      <c r="G124" s="43">
        <f>IFERROR(INDEX(MitAll,$Z124,$Y124+1+G$4-Settings!$C$7),"")</f>
        <v/>
      </c>
      <c r="H124" s="43">
        <f>IFERROR(INDEX(MitAll,$Z124,$Y124+1+H$4-Settings!$C$7),"")</f>
        <v/>
      </c>
      <c r="I124" s="43">
        <f>IFERROR(INDEX(MitAll,$Z124,$Y124+1+I$4-Settings!$C$7),"")</f>
        <v/>
      </c>
      <c r="J124" s="43">
        <f>IFERROR(INDEX(MitAll,$Z124,$Y124+1+J$4-Settings!$C$7),"")</f>
        <v/>
      </c>
      <c r="K124" s="43">
        <f>IFERROR(INDEX(MitAll,$Z124,$Y124+1+K$4-Settings!$C$7),"")</f>
        <v/>
      </c>
      <c r="L124" s="43">
        <f>IFERROR(INDEX(MitAll,$Z124,$Y124+1+L$4-Settings!$C$7),"")</f>
        <v/>
      </c>
      <c r="M124" s="43">
        <f>IFERROR(INDEX(MitAll,$Z124,$Y124+1+M$4-Settings!$C$7),"")</f>
        <v/>
      </c>
      <c r="N124" s="43">
        <f>IFERROR(INDEX(MitAll,$Z124,$Y124+1+N$4-Settings!$C$7),"")</f>
        <v/>
      </c>
      <c r="O124" s="43">
        <f>IFERROR(INDEX(MitAll,$Z124,$Y124+1+O$4-Settings!$C$7),"")</f>
        <v/>
      </c>
      <c r="P124" s="43">
        <f>IFERROR(INDEX(MitAll,$Z124,$Y124+1+P$4-Settings!$C$7),"")</f>
        <v/>
      </c>
      <c r="Q124" s="43">
        <f>IFERROR(INDEX(MitAll,$Z124,$Y124+1+Q$4-Settings!$C$7),"")</f>
        <v/>
      </c>
      <c r="R124" s="43">
        <f>IFERROR(INDEX(MitAll,$Z124,$Y124+1+R$4-Settings!$C$7),"")</f>
        <v/>
      </c>
      <c r="S124" s="43">
        <f>IFERROR(INDEX(MitAll,$Z124,$Y124+1+S$4-Settings!$C$7),"")</f>
        <v/>
      </c>
      <c r="T124" s="43">
        <f>IFERROR(INDEX(MitAll,$Z124,$Y124+1+T$4-Settings!$C$7),"")</f>
        <v/>
      </c>
      <c r="U124" s="43">
        <f>IFERROR(INDEX(MitAll,$Z124,$Y124+1+U$4-Settings!$C$7),"")</f>
        <v/>
      </c>
      <c r="V124" s="43">
        <f>IFERROR(INDEX(MitAll,$Z124,$Y124+1+V$4-Settings!$C$7),"")</f>
        <v/>
      </c>
      <c r="W124" s="43">
        <f>IFERROR(INDEX(MitAll,$Z124,$Y124+1+W$4-Settings!$C$7),"")</f>
        <v/>
      </c>
      <c r="X124" s="43">
        <f>IFERROR(INDEX(MitAll,$Z124,$Y124+1+X$4-Settings!$C$7),"")</f>
        <v/>
      </c>
      <c r="Y124" s="10">
        <f>MATCH($E124,MitScen,0)</f>
        <v/>
      </c>
      <c r="Z124" s="10">
        <f>MATCH($A124,INDEX(MitAll,0,$Y124),0)</f>
        <v/>
      </c>
    </row>
    <row r="125">
      <c r="E125" s="75">
        <f>E124</f>
        <v/>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2:Z237"/>
  <sheetViews>
    <sheetView zoomScale="85" workbookViewId="0">
      <pane xSplit="7" ySplit="5" topLeftCell="H6" activePane="bottomRight" state="frozen"/>
      <selection pane="topRight"/>
      <selection pane="bottomLeft"/>
      <selection pane="bottomRight" activeCell="A1" sqref="A1"/>
    </sheetView>
  </sheetViews>
  <sheetFormatPr baseColWidth="8" defaultRowHeight="15"/>
  <cols>
    <col width="8" customWidth="1" min="1" max="1"/>
    <col width="40" customWidth="1" min="2" max="2"/>
    <col width="22" customWidth="1" min="3" max="3"/>
    <col width="28" customWidth="1" min="4" max="4"/>
    <col width="48" customWidth="1" min="5" max="5"/>
    <col width="12" customWidth="1" min="6" max="6"/>
    <col width="20"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s>
  <sheetData>
    <row r="2">
      <c r="A2" s="2" t="inlineStr">
        <is>
          <t>StoredResults - scenario results stored as values (macro RunAllScenarios)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c r="A3" s="14" t="inlineStr">
        <is>
          <t>Values only (no formulas): one block of MTOutputs rows per scenario, under its ID (1 = baseline, stored once; definitions keep their MTInputs number). Macros (Alt+F8): RunAllScenarios, StoreBaseline, StoreLiveScenario, ClearStoredScenarios. Copy / paste values here to keep results from other files. Shipped filled by a Python emulation of RunAllScenarios.</t>
        </is>
      </c>
    </row>
    <row r="5">
      <c r="A5" s="72" t="inlineStr">
        <is>
          <t>Scenario ID</t>
        </is>
      </c>
      <c r="B5" s="72" t="inlineStr">
        <is>
          <t>Scenario name</t>
        </is>
      </c>
      <c r="C5" s="72" t="inlineStr">
        <is>
          <t>Code stem</t>
        </is>
      </c>
      <c r="D5" s="72" t="inlineStr">
        <is>
          <t>Output code</t>
        </is>
      </c>
      <c r="E5" s="72" t="inlineStr">
        <is>
          <t>Description</t>
        </is>
      </c>
      <c r="F5" s="72" t="inlineStr">
        <is>
          <t>Unit</t>
        </is>
      </c>
      <c r="G5" s="72" t="inlineStr">
        <is>
          <t>Stored</t>
        </is>
      </c>
      <c r="H5" s="8" t="n">
        <v>2022</v>
      </c>
      <c r="I5" s="8" t="n">
        <v>2023</v>
      </c>
      <c r="J5" s="8" t="n">
        <v>2024</v>
      </c>
      <c r="K5" s="8" t="n">
        <v>2025</v>
      </c>
      <c r="L5" s="8" t="n">
        <v>2026</v>
      </c>
      <c r="M5" s="8" t="n">
        <v>2027</v>
      </c>
      <c r="N5" s="8" t="n">
        <v>2028</v>
      </c>
      <c r="O5" s="8" t="n">
        <v>2029</v>
      </c>
      <c r="P5" s="8" t="n">
        <v>2030</v>
      </c>
      <c r="Q5" s="8" t="n">
        <v>2031</v>
      </c>
      <c r="R5" s="8" t="n">
        <v>2032</v>
      </c>
      <c r="S5" s="8" t="n">
        <v>2033</v>
      </c>
      <c r="T5" s="8" t="n">
        <v>2034</v>
      </c>
      <c r="U5" s="8" t="n">
        <v>2035</v>
      </c>
      <c r="V5" s="8" t="n">
        <v>2036</v>
      </c>
      <c r="W5" s="8" t="n">
        <v>2037</v>
      </c>
      <c r="X5" s="8" t="n">
        <v>2038</v>
      </c>
      <c r="Y5" s="8" t="n">
        <v>2039</v>
      </c>
      <c r="Z5" s="8" t="n">
        <v>2040</v>
      </c>
    </row>
    <row r="6">
      <c r="A6" s="10" t="n">
        <v>1</v>
      </c>
      <c r="B6" s="14" t="inlineStr">
        <is>
          <t>Baseline (no carbon price)</t>
        </is>
      </c>
      <c r="C6" s="14" t="inlineStr">
        <is>
          <t>mit.ener.all.all.e</t>
        </is>
      </c>
      <c r="D6" s="14" t="inlineStr">
        <is>
          <t>egy.mit.ener.all.all.e.1</t>
        </is>
      </c>
      <c r="E6" s="14" t="inlineStr">
        <is>
          <t>Fuel use | All subsectors | All fuels</t>
        </is>
      </c>
      <c r="F6" s="14" t="inlineStr">
        <is>
          <t>ktoe</t>
        </is>
      </c>
      <c r="G6" s="14" t="inlineStr">
        <is>
          <t>build (Python emulation of RunAllScenarios)</t>
        </is>
      </c>
      <c r="H6" s="43" t="n">
        <v>86439.2404600619</v>
      </c>
      <c r="I6" s="43" t="n">
        <v>107441.488545659</v>
      </c>
      <c r="J6" s="43" t="n">
        <v>112870.93067258</v>
      </c>
      <c r="K6" s="43" t="n">
        <v>117628.773194888</v>
      </c>
      <c r="L6" s="43" t="n">
        <v>115426.115906358</v>
      </c>
      <c r="M6" s="43" t="n">
        <v>117730.153361494</v>
      </c>
      <c r="N6" s="43" t="n">
        <v>119615.65894831</v>
      </c>
      <c r="O6" s="43" t="n">
        <v>124027.663548908</v>
      </c>
      <c r="P6" s="43" t="n">
        <v>127027.722268216</v>
      </c>
      <c r="Q6" s="43" t="n">
        <v>130729.337240578</v>
      </c>
      <c r="R6" s="43" t="n">
        <v>134014.26863295</v>
      </c>
      <c r="S6" s="43" t="n">
        <v>137634.61722644</v>
      </c>
      <c r="T6" s="43" t="n">
        <v>141172.628950441</v>
      </c>
      <c r="U6" s="43" t="n">
        <v>144875.573778446</v>
      </c>
      <c r="V6" s="43" t="n">
        <v>148593.834410076</v>
      </c>
      <c r="W6" s="43" t="n">
        <v>152412.041047762</v>
      </c>
      <c r="X6" s="43" t="n">
        <v>156275.26612384</v>
      </c>
      <c r="Y6" s="43" t="n">
        <v>160209.737080581</v>
      </c>
      <c r="Z6" s="43" t="n">
        <v>164175.004960987</v>
      </c>
    </row>
    <row r="7">
      <c r="A7" s="10" t="n">
        <v>1</v>
      </c>
      <c r="B7" s="14" t="inlineStr">
        <is>
          <t>Baseline (no carbon price)</t>
        </is>
      </c>
      <c r="C7" s="14" t="inlineStr">
        <is>
          <t>mit.ener.tra.all.e</t>
        </is>
      </c>
      <c r="D7" s="14" t="inlineStr">
        <is>
          <t>egy.mit.ener.tra.all.e.1</t>
        </is>
      </c>
      <c r="E7" s="14" t="inlineStr">
        <is>
          <t>Fuel use | Transport | All fuels</t>
        </is>
      </c>
      <c r="F7" s="14" t="inlineStr">
        <is>
          <t>ktoe</t>
        </is>
      </c>
      <c r="G7" s="14" t="inlineStr">
        <is>
          <t>build (Python emulation of RunAllScenarios)</t>
        </is>
      </c>
      <c r="H7" s="43" t="n">
        <v>18617.341993175</v>
      </c>
      <c r="I7" s="43" t="n">
        <v>23541.5980250719</v>
      </c>
      <c r="J7" s="43" t="n">
        <v>26128.5026364968</v>
      </c>
      <c r="K7" s="43" t="n">
        <v>26687.5832788854</v>
      </c>
      <c r="L7" s="43" t="n">
        <v>27233.1950818668</v>
      </c>
      <c r="M7" s="43" t="n">
        <v>27891.1715950714</v>
      </c>
      <c r="N7" s="43" t="n">
        <v>28688.9793971096</v>
      </c>
      <c r="O7" s="43" t="n">
        <v>29454.3626520279</v>
      </c>
      <c r="P7" s="43" t="n">
        <v>30169.251683706</v>
      </c>
      <c r="Q7" s="43" t="n">
        <v>30891.6933865135</v>
      </c>
      <c r="R7" s="43" t="n">
        <v>31621.3914570392</v>
      </c>
      <c r="S7" s="43" t="n">
        <v>32358.0346726895</v>
      </c>
      <c r="T7" s="43" t="n">
        <v>33101.2969274914</v>
      </c>
      <c r="U7" s="43" t="n">
        <v>33850.8372942284</v>
      </c>
      <c r="V7" s="43" t="n">
        <v>34606.3001134848</v>
      </c>
      <c r="W7" s="43" t="n">
        <v>35367.3151101269</v>
      </c>
      <c r="X7" s="43" t="n">
        <v>36133.4975376936</v>
      </c>
      <c r="Y7" s="43" t="n">
        <v>36904.4483511184</v>
      </c>
      <c r="Z7" s="43" t="n">
        <v>37679.754408143</v>
      </c>
    </row>
    <row r="8">
      <c r="A8" s="10" t="n">
        <v>1</v>
      </c>
      <c r="B8" s="14" t="inlineStr">
        <is>
          <t>Baseline (no carbon price)</t>
        </is>
      </c>
      <c r="C8" s="14" t="inlineStr">
        <is>
          <t>mit.ener.bld.all.e</t>
        </is>
      </c>
      <c r="D8" s="14" t="inlineStr">
        <is>
          <t>egy.mit.ener.bld.all.e.1</t>
        </is>
      </c>
      <c r="E8" s="14" t="inlineStr">
        <is>
          <t>Fuel use | Buildings | All fuels</t>
        </is>
      </c>
      <c r="F8" s="14" t="inlineStr">
        <is>
          <t>ktoe</t>
        </is>
      </c>
      <c r="G8" s="14" t="inlineStr">
        <is>
          <t>build (Python emulation of RunAllScenarios)</t>
        </is>
      </c>
      <c r="H8" s="43" t="n">
        <v>7729.35502080619</v>
      </c>
      <c r="I8" s="43" t="n">
        <v>9899.418530253681</v>
      </c>
      <c r="J8" s="43" t="n">
        <v>11107.7261932975</v>
      </c>
      <c r="K8" s="43" t="n">
        <v>11246.4000341881</v>
      </c>
      <c r="L8" s="43" t="n">
        <v>11380.7975527416</v>
      </c>
      <c r="M8" s="43" t="n">
        <v>11542.4695644958</v>
      </c>
      <c r="N8" s="43" t="n">
        <v>11737.6016477406</v>
      </c>
      <c r="O8" s="43" t="n">
        <v>11923.277980803</v>
      </c>
      <c r="P8" s="43" t="n">
        <v>12095.3664205829</v>
      </c>
      <c r="Q8" s="43" t="n">
        <v>12268.1775419871</v>
      </c>
      <c r="R8" s="43" t="n">
        <v>12441.64291187</v>
      </c>
      <c r="S8" s="43" t="n">
        <v>12615.7027122115</v>
      </c>
      <c r="T8" s="43" t="n">
        <v>12790.290046932</v>
      </c>
      <c r="U8" s="43" t="n">
        <v>12965.3362212164</v>
      </c>
      <c r="V8" s="43" t="n">
        <v>13140.7707702568</v>
      </c>
      <c r="W8" s="43" t="n">
        <v>13316.5214908579</v>
      </c>
      <c r="X8" s="43" t="n">
        <v>13492.514475921</v>
      </c>
      <c r="Y8" s="43" t="n">
        <v>13668.6741518149</v>
      </c>
      <c r="Z8" s="43" t="n">
        <v>13844.923318642</v>
      </c>
    </row>
    <row r="9">
      <c r="A9" s="10" t="n">
        <v>1</v>
      </c>
      <c r="B9" s="14" t="inlineStr">
        <is>
          <t>Baseline (no carbon price)</t>
        </is>
      </c>
      <c r="C9" s="14" t="inlineStr">
        <is>
          <t>mit.ener.ind.all.e</t>
        </is>
      </c>
      <c r="D9" s="14" t="inlineStr">
        <is>
          <t>egy.mit.ener.ind.all.e.1</t>
        </is>
      </c>
      <c r="E9" s="14" t="inlineStr">
        <is>
          <t>Fuel use | Industry | All fuels</t>
        </is>
      </c>
      <c r="F9" s="14" t="inlineStr">
        <is>
          <t>ktoe</t>
        </is>
      </c>
      <c r="G9" s="14" t="inlineStr">
        <is>
          <t>build (Python emulation of RunAllScenarios)</t>
        </is>
      </c>
      <c r="H9" s="43" t="n">
        <v>23298.5358761906</v>
      </c>
      <c r="I9" s="43" t="n">
        <v>28697.8277413008</v>
      </c>
      <c r="J9" s="43" t="n">
        <v>30736.6696835399</v>
      </c>
      <c r="K9" s="43" t="n">
        <v>31758.5646495629</v>
      </c>
      <c r="L9" s="43" t="n">
        <v>32651.5642048823</v>
      </c>
      <c r="M9" s="43" t="n">
        <v>33758.1713410442</v>
      </c>
      <c r="N9" s="43" t="n">
        <v>35106.0832678224</v>
      </c>
      <c r="O9" s="43" t="n">
        <v>36427.2717025711</v>
      </c>
      <c r="P9" s="43" t="n">
        <v>37692.1525465099</v>
      </c>
      <c r="Q9" s="43" t="n">
        <v>38987.9243441691</v>
      </c>
      <c r="R9" s="43" t="n">
        <v>40308.8756144789</v>
      </c>
      <c r="S9" s="43" t="n">
        <v>41660.7471216145</v>
      </c>
      <c r="T9" s="43" t="n">
        <v>43043.5223777225</v>
      </c>
      <c r="U9" s="43" t="n">
        <v>44457.1413086033</v>
      </c>
      <c r="V9" s="43" t="n">
        <v>45901.498579231</v>
      </c>
      <c r="W9" s="43" t="n">
        <v>47376.4419596522</v>
      </c>
      <c r="X9" s="43" t="n">
        <v>48881.7707378116</v>
      </c>
      <c r="Y9" s="43" t="n">
        <v>50417.234185967</v>
      </c>
      <c r="Z9" s="43" t="n">
        <v>51982.5300874459</v>
      </c>
    </row>
    <row r="10">
      <c r="A10" s="10" t="n">
        <v>1</v>
      </c>
      <c r="B10" s="14" t="inlineStr">
        <is>
          <t>Baseline (no carbon price)</t>
        </is>
      </c>
      <c r="C10" s="14" t="inlineStr">
        <is>
          <t>mit.ener.oen.all.e</t>
        </is>
      </c>
      <c r="D10" s="14" t="inlineStr">
        <is>
          <t>egy.mit.ener.oen.all.e.1</t>
        </is>
      </c>
      <c r="E10" s="14" t="inlineStr">
        <is>
          <t>Fuel use | Other energy use | All fuels</t>
        </is>
      </c>
      <c r="F10" s="14" t="inlineStr">
        <is>
          <t>ktoe</t>
        </is>
      </c>
      <c r="G10" s="14" t="inlineStr">
        <is>
          <t>build (Python emulation of RunAllScenarios)</t>
        </is>
      </c>
      <c r="H10" s="43" t="n">
        <v>100.678839675172</v>
      </c>
      <c r="I10" s="43" t="n">
        <v>119.663547924256</v>
      </c>
      <c r="J10" s="43" t="n">
        <v>131.840162278901</v>
      </c>
      <c r="K10" s="43" t="n">
        <v>136.04517836169</v>
      </c>
      <c r="L10" s="43" t="n">
        <v>140.220031248098</v>
      </c>
      <c r="M10" s="43" t="n">
        <v>145.176492445302</v>
      </c>
      <c r="N10" s="43" t="n">
        <v>151.117553569281</v>
      </c>
      <c r="O10" s="43" t="n">
        <v>156.933524108294</v>
      </c>
      <c r="P10" s="43" t="n">
        <v>162.496466038354</v>
      </c>
      <c r="Q10" s="43" t="n">
        <v>168.188371221638</v>
      </c>
      <c r="R10" s="43" t="n">
        <v>174.009024009831</v>
      </c>
      <c r="S10" s="43" t="n">
        <v>179.958038182814</v>
      </c>
      <c r="T10" s="43" t="n">
        <v>186.034851517533</v>
      </c>
      <c r="U10" s="43" t="n">
        <v>192.238720534055</v>
      </c>
      <c r="V10" s="43" t="n">
        <v>198.56871543846</v>
      </c>
      <c r="W10" s="43" t="n">
        <v>205.023715282307</v>
      </c>
      <c r="X10" s="43" t="n">
        <v>211.602403358506</v>
      </c>
      <c r="Y10" s="43" t="n">
        <v>218.303262853388</v>
      </c>
      <c r="Z10" s="43" t="n">
        <v>225.124572774735</v>
      </c>
    </row>
    <row r="11">
      <c r="A11" s="10" t="n">
        <v>1</v>
      </c>
      <c r="B11" s="14" t="inlineStr">
        <is>
          <t>Baseline (no carbon price)</t>
        </is>
      </c>
      <c r="C11" s="14" t="inlineStr">
        <is>
          <t>mit.ener.pct.all.all.e</t>
        </is>
      </c>
      <c r="D11" s="14" t="inlineStr">
        <is>
          <t>egy.mit.ener.pct.all.all.e.1</t>
        </is>
      </c>
      <c r="E11" s="14" t="inlineStr">
        <is>
          <t>Change in fuel use vs scenario 1 | All subsectors | All fuels</t>
        </is>
      </c>
      <c r="F11" s="14" t="inlineStr">
        <is>
          <t>%</t>
        </is>
      </c>
      <c r="G11" s="14" t="inlineStr">
        <is>
          <t>build (Python emulation of RunAllScenarios)</t>
        </is>
      </c>
      <c r="H11" s="13" t="n">
        <v>0</v>
      </c>
      <c r="I11" s="13" t="n">
        <v>0</v>
      </c>
      <c r="J11" s="13" t="n">
        <v>0</v>
      </c>
      <c r="K11" s="13" t="n">
        <v>0</v>
      </c>
      <c r="L11" s="13" t="n">
        <v>0</v>
      </c>
      <c r="M11" s="13" t="n">
        <v>0</v>
      </c>
      <c r="N11" s="13" t="n">
        <v>0</v>
      </c>
      <c r="O11" s="13" t="n">
        <v>0</v>
      </c>
      <c r="P11" s="13" t="n">
        <v>0</v>
      </c>
      <c r="Q11" s="13" t="n">
        <v>0</v>
      </c>
      <c r="R11" s="13" t="n">
        <v>0</v>
      </c>
      <c r="S11" s="13" t="n">
        <v>0</v>
      </c>
      <c r="T11" s="13" t="n">
        <v>0</v>
      </c>
      <c r="U11" s="13" t="n">
        <v>0</v>
      </c>
      <c r="V11" s="13" t="n">
        <v>0</v>
      </c>
      <c r="W11" s="13" t="n">
        <v>0</v>
      </c>
      <c r="X11" s="13" t="n">
        <v>0</v>
      </c>
      <c r="Y11" s="13" t="n">
        <v>0</v>
      </c>
      <c r="Z11" s="13" t="n">
        <v>0</v>
      </c>
    </row>
    <row r="12">
      <c r="A12" s="10" t="n">
        <v>1</v>
      </c>
      <c r="B12" s="14" t="inlineStr">
        <is>
          <t>Baseline (no carbon price)</t>
        </is>
      </c>
      <c r="C12" s="14" t="inlineStr">
        <is>
          <t>mit.co2.all.all.e</t>
        </is>
      </c>
      <c r="D12" s="14" t="inlineStr">
        <is>
          <t>egy.mit.co2.all.all.e.1</t>
        </is>
      </c>
      <c r="E12" s="14" t="inlineStr">
        <is>
          <t>CO2 emissions from fuel combustion | All subsectors | All fuels</t>
        </is>
      </c>
      <c r="F12" s="14" t="inlineStr">
        <is>
          <t>MtCO2</t>
        </is>
      </c>
      <c r="G12" s="14" t="inlineStr">
        <is>
          <t>build (Python emulation of RunAllScenarios)</t>
        </is>
      </c>
      <c r="H12" s="40" t="n">
        <v>224.854684204376</v>
      </c>
      <c r="I12" s="40" t="n">
        <v>280.54533028971</v>
      </c>
      <c r="J12" s="40" t="n">
        <v>297.215248939468</v>
      </c>
      <c r="K12" s="40" t="n">
        <v>310.198219144961</v>
      </c>
      <c r="L12" s="40" t="n">
        <v>306.802740753792</v>
      </c>
      <c r="M12" s="40" t="n">
        <v>312.796044938084</v>
      </c>
      <c r="N12" s="40" t="n">
        <v>318.009876402706</v>
      </c>
      <c r="O12" s="40" t="n">
        <v>329.095127632506</v>
      </c>
      <c r="P12" s="40" t="n">
        <v>336.845037519104</v>
      </c>
      <c r="Q12" s="40" t="n">
        <v>346.249420617282</v>
      </c>
      <c r="R12" s="40" t="n">
        <v>354.689317115908</v>
      </c>
      <c r="S12" s="40" t="n">
        <v>363.928073450641</v>
      </c>
      <c r="T12" s="40" t="n">
        <v>372.991241993872</v>
      </c>
      <c r="U12" s="40" t="n">
        <v>382.454844590863</v>
      </c>
      <c r="V12" s="40" t="n">
        <v>391.96955892039</v>
      </c>
      <c r="W12" s="40" t="n">
        <v>401.732225022439</v>
      </c>
      <c r="X12" s="40" t="n">
        <v>411.614208767619</v>
      </c>
      <c r="Y12" s="40" t="n">
        <v>421.676126854035</v>
      </c>
      <c r="Z12" s="40" t="n">
        <v>431.822789661896</v>
      </c>
    </row>
    <row r="13">
      <c r="A13" s="10" t="n">
        <v>1</v>
      </c>
      <c r="B13" s="14" t="inlineStr">
        <is>
          <t>Baseline (no carbon price)</t>
        </is>
      </c>
      <c r="C13" s="14" t="inlineStr">
        <is>
          <t>mit.co2.tra.all.e</t>
        </is>
      </c>
      <c r="D13" s="14" t="inlineStr">
        <is>
          <t>egy.mit.co2.tra.all.e.1</t>
        </is>
      </c>
      <c r="E13" s="14" t="inlineStr">
        <is>
          <t>CO2 emissions from fuel combustion | Transport | All fuels</t>
        </is>
      </c>
      <c r="F13" s="14" t="inlineStr">
        <is>
          <t>MtCO2</t>
        </is>
      </c>
      <c r="G13" s="14" t="inlineStr">
        <is>
          <t>build (Python emulation of RunAllScenarios)</t>
        </is>
      </c>
      <c r="H13" s="40" t="n">
        <v>53.3839807233738</v>
      </c>
      <c r="I13" s="40" t="n">
        <v>67.4347151975622</v>
      </c>
      <c r="J13" s="40" t="n">
        <v>74.69987967755689</v>
      </c>
      <c r="K13" s="40" t="n">
        <v>76.29428948234271</v>
      </c>
      <c r="L13" s="40" t="n">
        <v>77.85009088208371</v>
      </c>
      <c r="M13" s="40" t="n">
        <v>79.7266388035367</v>
      </c>
      <c r="N13" s="40" t="n">
        <v>82.00230721832131</v>
      </c>
      <c r="O13" s="40" t="n">
        <v>84.1851685431178</v>
      </c>
      <c r="P13" s="40" t="n">
        <v>86.2236504556171</v>
      </c>
      <c r="Q13" s="40" t="n">
        <v>88.2835052542615</v>
      </c>
      <c r="R13" s="40" t="n">
        <v>90.36388444375631</v>
      </c>
      <c r="S13" s="40" t="n">
        <v>92.46389715728721</v>
      </c>
      <c r="T13" s="40" t="n">
        <v>94.5826102687376</v>
      </c>
      <c r="U13" s="40" t="n">
        <v>96.71904857981821</v>
      </c>
      <c r="V13" s="40" t="n">
        <v>98.87219508372139</v>
      </c>
      <c r="W13" s="40" t="n">
        <v>101.040991306772</v>
      </c>
      <c r="X13" s="40" t="n">
        <v>103.224337729403</v>
      </c>
      <c r="Y13" s="40" t="n">
        <v>105.421094287613</v>
      </c>
      <c r="Z13" s="40" t="n">
        <v>107.630080955929</v>
      </c>
    </row>
    <row r="14">
      <c r="A14" s="10" t="n">
        <v>1</v>
      </c>
      <c r="B14" s="14" t="inlineStr">
        <is>
          <t>Baseline (no carbon price)</t>
        </is>
      </c>
      <c r="C14" s="14" t="inlineStr">
        <is>
          <t>mit.co2.bld.all.e</t>
        </is>
      </c>
      <c r="D14" s="14" t="inlineStr">
        <is>
          <t>egy.mit.co2.bld.all.e.1</t>
        </is>
      </c>
      <c r="E14" s="14" t="inlineStr">
        <is>
          <t>CO2 emissions from fuel combustion | Buildings | All fuels</t>
        </is>
      </c>
      <c r="F14" s="14" t="inlineStr">
        <is>
          <t>MtCO2</t>
        </is>
      </c>
      <c r="G14" s="14" t="inlineStr">
        <is>
          <t>build (Python emulation of RunAllScenarios)</t>
        </is>
      </c>
      <c r="H14" s="40" t="n">
        <v>16.7595941809113</v>
      </c>
      <c r="I14" s="40" t="n">
        <v>22.7269362675372</v>
      </c>
      <c r="J14" s="40" t="n">
        <v>25.869713488342</v>
      </c>
      <c r="K14" s="40" t="n">
        <v>26.2573345733167</v>
      </c>
      <c r="L14" s="40" t="n">
        <v>26.6338045696755</v>
      </c>
      <c r="M14" s="40" t="n">
        <v>27.0838517278908</v>
      </c>
      <c r="N14" s="40" t="n">
        <v>27.6242701548345</v>
      </c>
      <c r="O14" s="40" t="n">
        <v>28.1400179775309</v>
      </c>
      <c r="P14" s="40" t="n">
        <v>28.6198819214104</v>
      </c>
      <c r="Q14" s="40" t="n">
        <v>29.102264599198</v>
      </c>
      <c r="R14" s="40" t="n">
        <v>29.5869686775841</v>
      </c>
      <c r="S14" s="40" t="n">
        <v>30.0738326774315</v>
      </c>
      <c r="T14" s="40" t="n">
        <v>30.562668986018</v>
      </c>
      <c r="U14" s="40" t="n">
        <v>31.053284669024</v>
      </c>
      <c r="V14" s="40" t="n">
        <v>31.5454815494928</v>
      </c>
      <c r="W14" s="40" t="n">
        <v>32.0390562951449</v>
      </c>
      <c r="X14" s="40" t="n">
        <v>32.5338005140942</v>
      </c>
      <c r="Y14" s="40" t="n">
        <v>33.0295008590021</v>
      </c>
      <c r="Z14" s="40" t="n">
        <v>33.5259391396883</v>
      </c>
    </row>
    <row r="15">
      <c r="A15" s="10" t="n">
        <v>1</v>
      </c>
      <c r="B15" s="14" t="inlineStr">
        <is>
          <t>Baseline (no carbon price)</t>
        </is>
      </c>
      <c r="C15" s="14" t="inlineStr">
        <is>
          <t>mit.co2.ind.all.e</t>
        </is>
      </c>
      <c r="D15" s="14" t="inlineStr">
        <is>
          <t>egy.mit.co2.ind.all.e.1</t>
        </is>
      </c>
      <c r="E15" s="14" t="inlineStr">
        <is>
          <t>CO2 emissions from fuel combustion | Industry | All fuels</t>
        </is>
      </c>
      <c r="F15" s="14" t="inlineStr">
        <is>
          <t>MtCO2</t>
        </is>
      </c>
      <c r="G15" s="14" t="inlineStr">
        <is>
          <t>build (Python emulation of RunAllScenarios)</t>
        </is>
      </c>
      <c r="H15" s="40" t="n">
        <v>64.33222890849839</v>
      </c>
      <c r="I15" s="40" t="n">
        <v>80.2273620913227</v>
      </c>
      <c r="J15" s="40" t="n">
        <v>86.5141895930134</v>
      </c>
      <c r="K15" s="40" t="n">
        <v>89.3966824035958</v>
      </c>
      <c r="L15" s="40" t="n">
        <v>91.7467432409538</v>
      </c>
      <c r="M15" s="40" t="n">
        <v>94.7219476540668</v>
      </c>
      <c r="N15" s="40" t="n">
        <v>98.36624567729611</v>
      </c>
      <c r="O15" s="40" t="n">
        <v>101.935015533263</v>
      </c>
      <c r="P15" s="40" t="n">
        <v>105.349232272923</v>
      </c>
      <c r="Q15" s="40" t="n">
        <v>108.842937978489</v>
      </c>
      <c r="R15" s="40" t="n">
        <v>112.392015567382</v>
      </c>
      <c r="S15" s="40" t="n">
        <v>116.020360549125</v>
      </c>
      <c r="T15" s="40" t="n">
        <v>119.727831310932</v>
      </c>
      <c r="U15" s="40" t="n">
        <v>123.514174062084</v>
      </c>
      <c r="V15" s="40" t="n">
        <v>127.379018741532</v>
      </c>
      <c r="W15" s="40" t="n">
        <v>131.32187503292</v>
      </c>
      <c r="X15" s="40" t="n">
        <v>135.34212850318</v>
      </c>
      <c r="Y15" s="40" t="n">
        <v>139.439036881104</v>
      </c>
      <c r="Z15" s="40" t="n">
        <v>143.611726492484</v>
      </c>
    </row>
    <row r="16">
      <c r="A16" s="10" t="n">
        <v>1</v>
      </c>
      <c r="B16" s="14" t="inlineStr">
        <is>
          <t>Baseline (no carbon price)</t>
        </is>
      </c>
      <c r="C16" s="14" t="inlineStr">
        <is>
          <t>mit.co2.chg.all.all</t>
        </is>
      </c>
      <c r="D16" s="14" t="inlineStr">
        <is>
          <t>egy.mit.co2.chg.all.all.1</t>
        </is>
      </c>
      <c r="E16" s="14" t="inlineStr">
        <is>
          <t>Change in CO2 emissions vs scenario 1 | All subsectors | All fuels</t>
        </is>
      </c>
      <c r="F16" s="14" t="inlineStr">
        <is>
          <t>MtCO2</t>
        </is>
      </c>
      <c r="G16" s="14" t="inlineStr">
        <is>
          <t>build (Python emulation of RunAllScenarios)</t>
        </is>
      </c>
      <c r="H16" s="40" t="n">
        <v>0</v>
      </c>
      <c r="I16" s="40" t="n">
        <v>0</v>
      </c>
      <c r="J16" s="40" t="n">
        <v>0</v>
      </c>
      <c r="K16" s="40" t="n">
        <v>0</v>
      </c>
      <c r="L16" s="40" t="n">
        <v>0</v>
      </c>
      <c r="M16" s="40" t="n">
        <v>0</v>
      </c>
      <c r="N16" s="40" t="n">
        <v>0</v>
      </c>
      <c r="O16" s="40" t="n">
        <v>0</v>
      </c>
      <c r="P16" s="40" t="n">
        <v>0</v>
      </c>
      <c r="Q16" s="40" t="n">
        <v>0</v>
      </c>
      <c r="R16" s="40" t="n">
        <v>0</v>
      </c>
      <c r="S16" s="40" t="n">
        <v>0</v>
      </c>
      <c r="T16" s="40" t="n">
        <v>0</v>
      </c>
      <c r="U16" s="40" t="n">
        <v>0</v>
      </c>
      <c r="V16" s="40" t="n">
        <v>0</v>
      </c>
      <c r="W16" s="40" t="n">
        <v>0</v>
      </c>
      <c r="X16" s="40" t="n">
        <v>0</v>
      </c>
      <c r="Y16" s="40" t="n">
        <v>0</v>
      </c>
      <c r="Z16" s="40" t="n">
        <v>0</v>
      </c>
    </row>
    <row r="17">
      <c r="A17" s="10" t="n">
        <v>1</v>
      </c>
      <c r="B17" s="14" t="inlineStr">
        <is>
          <t>Baseline (no carbon price)</t>
        </is>
      </c>
      <c r="C17" s="14" t="inlineStr">
        <is>
          <t>mit.co2.pct.all.all</t>
        </is>
      </c>
      <c r="D17" s="14" t="inlineStr">
        <is>
          <t>egy.mit.co2.pct.all.all.1</t>
        </is>
      </c>
      <c r="E17" s="14" t="inlineStr">
        <is>
          <t>Change in CO2 emissions vs scenario 1 | All subsectors | All fuels</t>
        </is>
      </c>
      <c r="F17" s="14" t="inlineStr">
        <is>
          <t>%</t>
        </is>
      </c>
      <c r="G17" s="14" t="inlineStr">
        <is>
          <t>build (Python emulation of RunAllScenarios)</t>
        </is>
      </c>
      <c r="H17" s="13" t="n">
        <v>0</v>
      </c>
      <c r="I17" s="13" t="n">
        <v>0</v>
      </c>
      <c r="J17" s="13" t="n">
        <v>0</v>
      </c>
      <c r="K17" s="13" t="n">
        <v>0</v>
      </c>
      <c r="L17" s="13" t="n">
        <v>0</v>
      </c>
      <c r="M17" s="13" t="n">
        <v>0</v>
      </c>
      <c r="N17" s="13" t="n">
        <v>0</v>
      </c>
      <c r="O17" s="13" t="n">
        <v>0</v>
      </c>
      <c r="P17" s="13" t="n">
        <v>0</v>
      </c>
      <c r="Q17" s="13" t="n">
        <v>0</v>
      </c>
      <c r="R17" s="13" t="n">
        <v>0</v>
      </c>
      <c r="S17" s="13" t="n">
        <v>0</v>
      </c>
      <c r="T17" s="13" t="n">
        <v>0</v>
      </c>
      <c r="U17" s="13" t="n">
        <v>0</v>
      </c>
      <c r="V17" s="13" t="n">
        <v>0</v>
      </c>
      <c r="W17" s="13" t="n">
        <v>0</v>
      </c>
      <c r="X17" s="13" t="n">
        <v>0</v>
      </c>
      <c r="Y17" s="13" t="n">
        <v>0</v>
      </c>
      <c r="Z17" s="13" t="n">
        <v>0</v>
      </c>
    </row>
    <row r="18">
      <c r="A18" s="10" t="n">
        <v>1</v>
      </c>
      <c r="B18" s="14" t="inlineStr">
        <is>
          <t>Baseline (no carbon price)</t>
        </is>
      </c>
      <c r="C18" s="14" t="inlineStr">
        <is>
          <t>mit.rtx.all.all</t>
        </is>
      </c>
      <c r="D18" s="14" t="inlineStr">
        <is>
          <t>egy.mit.rtx.all.all.1</t>
        </is>
      </c>
      <c r="E18" s="14" t="inlineStr">
        <is>
          <t>Revenue from existing taxes (excise and other taxes + VAT; incl. the change in existing carbon pricing) | All subsectors | All fuels</t>
        </is>
      </c>
      <c r="F18" s="14" t="inlineStr">
        <is>
          <t>USD m real</t>
        </is>
      </c>
      <c r="G18" s="14" t="inlineStr">
        <is>
          <t>build (Python emulation of RunAllScenarios)</t>
        </is>
      </c>
      <c r="H18" s="43" t="n">
        <v>24.7499116507651</v>
      </c>
      <c r="I18" s="43" t="n">
        <v>18.5902691501866</v>
      </c>
      <c r="J18" s="43" t="n">
        <v>15.551422727851</v>
      </c>
      <c r="K18" s="43" t="n">
        <v>16.3839035831061</v>
      </c>
      <c r="L18" s="43" t="n">
        <v>16.3521637616865</v>
      </c>
      <c r="M18" s="43" t="n">
        <v>16.6120256666521</v>
      </c>
      <c r="N18" s="43" t="n">
        <v>17.0382889944466</v>
      </c>
      <c r="O18" s="43" t="n">
        <v>17.4527141257418</v>
      </c>
      <c r="P18" s="43" t="n">
        <v>17.8475341369078</v>
      </c>
      <c r="Q18" s="43" t="n">
        <v>18.2453967973365</v>
      </c>
      <c r="R18" s="43" t="n">
        <v>18.6056626634317</v>
      </c>
      <c r="S18" s="43" t="n">
        <v>18.9682623188375</v>
      </c>
      <c r="T18" s="43" t="n">
        <v>19.3330536321841</v>
      </c>
      <c r="U18" s="43" t="n">
        <v>19.6998898819334</v>
      </c>
      <c r="V18" s="43" t="n">
        <v>20.0686198160498</v>
      </c>
      <c r="W18" s="43" t="n">
        <v>20.4390877188102</v>
      </c>
      <c r="X18" s="43" t="n">
        <v>20.8111334847941</v>
      </c>
      <c r="Y18" s="43" t="n">
        <v>21.1845927000861</v>
      </c>
      <c r="Z18" s="43" t="n">
        <v>21.5592967307068</v>
      </c>
    </row>
    <row r="19">
      <c r="A19" s="10" t="n">
        <v>1</v>
      </c>
      <c r="B19" s="14" t="inlineStr">
        <is>
          <t>Baseline (no carbon price)</t>
        </is>
      </c>
      <c r="C19" s="14" t="inlineStr">
        <is>
          <t>mit.rsub.all.all</t>
        </is>
      </c>
      <c r="D19" s="14" t="inlineStr">
        <is>
          <t>egy.mit.rsub.all.all.1</t>
        </is>
      </c>
      <c r="E19" s="14" t="inlineStr">
        <is>
          <t>Cost of existing consumer subsidies (positive = cost) | All subsectors | All fuels</t>
        </is>
      </c>
      <c r="F19" s="14" t="inlineStr">
        <is>
          <t>USD m real</t>
        </is>
      </c>
      <c r="G19" s="14" t="inlineStr">
        <is>
          <t>build (Python emulation of RunAllScenarios)</t>
        </is>
      </c>
      <c r="H19" s="43" t="n">
        <v>46655.6057705949</v>
      </c>
      <c r="I19" s="43" t="n">
        <v>52996.5738839127</v>
      </c>
      <c r="J19" s="43" t="n">
        <v>55291.0347414422</v>
      </c>
      <c r="K19" s="43" t="n">
        <v>53181.5723959846</v>
      </c>
      <c r="L19" s="43" t="n">
        <v>60319.4513631594</v>
      </c>
      <c r="M19" s="43" t="n">
        <v>53188.8089254234</v>
      </c>
      <c r="N19" s="43" t="n">
        <v>48531.2300668349</v>
      </c>
      <c r="O19" s="43" t="n">
        <v>47937.4319624485</v>
      </c>
      <c r="P19" s="43" t="n">
        <v>48107.2236376109</v>
      </c>
      <c r="Q19" s="43" t="n">
        <v>48590.3565955079</v>
      </c>
      <c r="R19" s="43" t="n">
        <v>49912.2282255964</v>
      </c>
      <c r="S19" s="43" t="n">
        <v>51325.683796347</v>
      </c>
      <c r="T19" s="43" t="n">
        <v>52722.8416839273</v>
      </c>
      <c r="U19" s="43" t="n">
        <v>54169.1964643092</v>
      </c>
      <c r="V19" s="43" t="n">
        <v>55627.0392963046</v>
      </c>
      <c r="W19" s="43" t="n">
        <v>57118.4952621769</v>
      </c>
      <c r="X19" s="43" t="n">
        <v>58630.088843023</v>
      </c>
      <c r="Y19" s="43" t="n">
        <v>60168.592256871</v>
      </c>
      <c r="Z19" s="43" t="n">
        <v>61726.3221488541</v>
      </c>
    </row>
    <row r="20">
      <c r="A20" s="10" t="n">
        <v>1</v>
      </c>
      <c r="B20" s="14" t="inlineStr">
        <is>
          <t>Baseline (no carbon price)</t>
        </is>
      </c>
      <c r="C20" s="14" t="inlineStr">
        <is>
          <t>mit.rnew.all.all</t>
        </is>
      </c>
      <c r="D20" s="14" t="inlineStr">
        <is>
          <t>egy.mit.rnew.all.all.1</t>
        </is>
      </c>
      <c r="E20" s="14" t="inlineStr">
        <is>
          <t>Revenue from new policies (carbon tax, excise, auctioned ETS, VAT on them) | All subsectors | All fuels</t>
        </is>
      </c>
      <c r="F20" s="14" t="inlineStr">
        <is>
          <t>USD m real</t>
        </is>
      </c>
      <c r="G20" s="14" t="inlineStr">
        <is>
          <t>build (Python emulation of RunAllScenarios)</t>
        </is>
      </c>
      <c r="H20" s="43" t="n">
        <v>0</v>
      </c>
      <c r="I20" s="43" t="n">
        <v>0</v>
      </c>
      <c r="J20" s="43" t="n">
        <v>0</v>
      </c>
      <c r="K20" s="43" t="n">
        <v>0</v>
      </c>
      <c r="L20" s="43" t="n">
        <v>0</v>
      </c>
      <c r="M20" s="43" t="n">
        <v>0</v>
      </c>
      <c r="N20" s="43" t="n">
        <v>0</v>
      </c>
      <c r="O20" s="43" t="n">
        <v>0</v>
      </c>
      <c r="P20" s="43" t="n">
        <v>0</v>
      </c>
      <c r="Q20" s="43" t="n">
        <v>0</v>
      </c>
      <c r="R20" s="43" t="n">
        <v>0</v>
      </c>
      <c r="S20" s="43" t="n">
        <v>0</v>
      </c>
      <c r="T20" s="43" t="n">
        <v>0</v>
      </c>
      <c r="U20" s="43" t="n">
        <v>0</v>
      </c>
      <c r="V20" s="43" t="n">
        <v>0</v>
      </c>
      <c r="W20" s="43" t="n">
        <v>0</v>
      </c>
      <c r="X20" s="43" t="n">
        <v>0</v>
      </c>
      <c r="Y20" s="43" t="n">
        <v>0</v>
      </c>
      <c r="Z20" s="43" t="n">
        <v>0</v>
      </c>
    </row>
    <row r="21">
      <c r="A21" s="10" t="n">
        <v>1</v>
      </c>
      <c r="B21" s="14" t="inlineStr">
        <is>
          <t>Baseline (no carbon price)</t>
        </is>
      </c>
      <c r="C21" s="14" t="inlineStr">
        <is>
          <t>mit.rtot.all.all</t>
        </is>
      </c>
      <c r="D21" s="14" t="inlineStr">
        <is>
          <t>egy.mit.rtot.all.all.1</t>
        </is>
      </c>
      <c r="E21" s="14" t="inlineStr">
        <is>
          <t>Total revenue (net existing + new policies) | All subsectors | All fuels</t>
        </is>
      </c>
      <c r="F21" s="14" t="inlineStr">
        <is>
          <t>USD m real</t>
        </is>
      </c>
      <c r="G21" s="14" t="inlineStr">
        <is>
          <t>build (Python emulation of RunAllScenarios)</t>
        </is>
      </c>
      <c r="H21" s="43" t="n">
        <v>-46630.8558589442</v>
      </c>
      <c r="I21" s="43" t="n">
        <v>-52977.9836147625</v>
      </c>
      <c r="J21" s="43" t="n">
        <v>-55275.4833187144</v>
      </c>
      <c r="K21" s="43" t="n">
        <v>-53165.1884924015</v>
      </c>
      <c r="L21" s="43" t="n">
        <v>-60303.0991993977</v>
      </c>
      <c r="M21" s="43" t="n">
        <v>-53172.1968997567</v>
      </c>
      <c r="N21" s="43" t="n">
        <v>-48514.1917778405</v>
      </c>
      <c r="O21" s="43" t="n">
        <v>-47919.9792483228</v>
      </c>
      <c r="P21" s="43" t="n">
        <v>-48089.376103474</v>
      </c>
      <c r="Q21" s="43" t="n">
        <v>-48572.1111987106</v>
      </c>
      <c r="R21" s="43" t="n">
        <v>-49893.6225629329</v>
      </c>
      <c r="S21" s="43" t="n">
        <v>-51306.7155340281</v>
      </c>
      <c r="T21" s="43" t="n">
        <v>-52703.5086302951</v>
      </c>
      <c r="U21" s="43" t="n">
        <v>-54149.4965744272</v>
      </c>
      <c r="V21" s="43" t="n">
        <v>-55606.9706764886</v>
      </c>
      <c r="W21" s="43" t="n">
        <v>-57098.0561744581</v>
      </c>
      <c r="X21" s="43" t="n">
        <v>-58609.2777095382</v>
      </c>
      <c r="Y21" s="43" t="n">
        <v>-60147.4076641709</v>
      </c>
      <c r="Z21" s="43" t="n">
        <v>-61704.7628521234</v>
      </c>
    </row>
    <row r="22">
      <c r="A22" s="10" t="n">
        <v>1</v>
      </c>
      <c r="B22" s="14" t="inlineStr">
        <is>
          <t>Baseline (no carbon price)</t>
        </is>
      </c>
      <c r="C22" s="14" t="inlineStr">
        <is>
          <t>mit.rtot.chg.all.all</t>
        </is>
      </c>
      <c r="D22" s="14" t="inlineStr">
        <is>
          <t>egy.mit.rtot.chg.all.all.1</t>
        </is>
      </c>
      <c r="E22" s="14" t="inlineStr">
        <is>
          <t>Change in total revenue vs scenario 1 (fiscal effect) | All subsectors | All fuels</t>
        </is>
      </c>
      <c r="F22" s="14" t="inlineStr">
        <is>
          <t>USD m real</t>
        </is>
      </c>
      <c r="G22" s="14" t="inlineStr">
        <is>
          <t>build (Python emulation of RunAllScenarios)</t>
        </is>
      </c>
      <c r="H22" s="43" t="n">
        <v>0</v>
      </c>
      <c r="I22" s="43" t="n">
        <v>0</v>
      </c>
      <c r="J22" s="43" t="n">
        <v>0</v>
      </c>
      <c r="K22" s="43" t="n">
        <v>0</v>
      </c>
      <c r="L22" s="43" t="n">
        <v>0</v>
      </c>
      <c r="M22" s="43" t="n">
        <v>0</v>
      </c>
      <c r="N22" s="43" t="n">
        <v>0</v>
      </c>
      <c r="O22" s="43" t="n">
        <v>0</v>
      </c>
      <c r="P22" s="43" t="n">
        <v>0</v>
      </c>
      <c r="Q22" s="43" t="n">
        <v>0</v>
      </c>
      <c r="R22" s="43" t="n">
        <v>0</v>
      </c>
      <c r="S22" s="43" t="n">
        <v>0</v>
      </c>
      <c r="T22" s="43" t="n">
        <v>0</v>
      </c>
      <c r="U22" s="43" t="n">
        <v>0</v>
      </c>
      <c r="V22" s="43" t="n">
        <v>0</v>
      </c>
      <c r="W22" s="43" t="n">
        <v>0</v>
      </c>
      <c r="X22" s="43" t="n">
        <v>0</v>
      </c>
      <c r="Y22" s="43" t="n">
        <v>0</v>
      </c>
      <c r="Z22" s="43" t="n">
        <v>0</v>
      </c>
    </row>
    <row r="23">
      <c r="A23" s="10" t="n">
        <v>1</v>
      </c>
      <c r="B23" s="14" t="inlineStr">
        <is>
          <t>Baseline (no carbon price)</t>
        </is>
      </c>
      <c r="C23" s="14" t="inlineStr">
        <is>
          <t>mit.ener.pow.all.e</t>
        </is>
      </c>
      <c r="D23" s="14" t="inlineStr">
        <is>
          <t>egy.mit.ener.pow.all.e.1</t>
        </is>
      </c>
      <c r="E23" s="14" t="inlineStr">
        <is>
          <t>Fuel use | Power | All fuels</t>
        </is>
      </c>
      <c r="F23" s="14" t="inlineStr">
        <is>
          <t>ktoe</t>
        </is>
      </c>
      <c r="G23" s="14" t="inlineStr">
        <is>
          <t>build (Python emulation of RunAllScenarios)</t>
        </is>
      </c>
      <c r="H23" s="43" t="n">
        <v>36693.328730215</v>
      </c>
      <c r="I23" s="43" t="n">
        <v>45182.9807011084</v>
      </c>
      <c r="J23" s="43" t="n">
        <v>44766.191996967</v>
      </c>
      <c r="K23" s="43" t="n">
        <v>47800.18005389</v>
      </c>
      <c r="L23" s="43" t="n">
        <v>44020.3390356192</v>
      </c>
      <c r="M23" s="43" t="n">
        <v>44393.1643684374</v>
      </c>
      <c r="N23" s="43" t="n">
        <v>43931.8770820679</v>
      </c>
      <c r="O23" s="43" t="n">
        <v>46065.8176893981</v>
      </c>
      <c r="P23" s="43" t="n">
        <v>46908.4551513788</v>
      </c>
      <c r="Q23" s="43" t="n">
        <v>48413.3535966866</v>
      </c>
      <c r="R23" s="43" t="n">
        <v>49468.3496255525</v>
      </c>
      <c r="S23" s="43" t="n">
        <v>50820.1746817418</v>
      </c>
      <c r="T23" s="43" t="n">
        <v>52051.484746777</v>
      </c>
      <c r="U23" s="43" t="n">
        <v>53410.0202338638</v>
      </c>
      <c r="V23" s="43" t="n">
        <v>54746.6962316653</v>
      </c>
      <c r="W23" s="43" t="n">
        <v>56146.7387718428</v>
      </c>
      <c r="X23" s="43" t="n">
        <v>57555.880969055</v>
      </c>
      <c r="Y23" s="43" t="n">
        <v>59001.0771288271</v>
      </c>
      <c r="Z23" s="43" t="n">
        <v>60442.6725739817</v>
      </c>
    </row>
    <row r="24">
      <c r="A24" s="10" t="n">
        <v>1</v>
      </c>
      <c r="B24" s="14" t="inlineStr">
        <is>
          <t>Baseline (no carbon price)</t>
        </is>
      </c>
      <c r="C24" s="14" t="inlineStr">
        <is>
          <t>mit.rtx.pow.all</t>
        </is>
      </c>
      <c r="D24" s="14" t="inlineStr">
        <is>
          <t>egy.mit.rtx.pow.all.1</t>
        </is>
      </c>
      <c r="E24" s="14" t="inlineStr">
        <is>
          <t>Revenue from existing taxes (excise and other taxes + VAT; incl. the change in existing carbon pricing) | Power | All fuels</t>
        </is>
      </c>
      <c r="F24" s="14" t="inlineStr">
        <is>
          <t>USD m real</t>
        </is>
      </c>
      <c r="G24" s="14" t="inlineStr">
        <is>
          <t>build (Python emulation of RunAllScenarios)</t>
        </is>
      </c>
      <c r="H24" s="43" t="n">
        <v>0</v>
      </c>
      <c r="I24" s="43" t="n">
        <v>0</v>
      </c>
      <c r="J24" s="43" t="n">
        <v>0</v>
      </c>
      <c r="K24" s="43" t="n">
        <v>0</v>
      </c>
      <c r="L24" s="43" t="n">
        <v>0</v>
      </c>
      <c r="M24" s="43" t="n">
        <v>0</v>
      </c>
      <c r="N24" s="43" t="n">
        <v>0</v>
      </c>
      <c r="O24" s="43" t="n">
        <v>0</v>
      </c>
      <c r="P24" s="43" t="n">
        <v>0</v>
      </c>
      <c r="Q24" s="43" t="n">
        <v>0</v>
      </c>
      <c r="R24" s="43" t="n">
        <v>0</v>
      </c>
      <c r="S24" s="43" t="n">
        <v>0</v>
      </c>
      <c r="T24" s="43" t="n">
        <v>0</v>
      </c>
      <c r="U24" s="43" t="n">
        <v>0</v>
      </c>
      <c r="V24" s="43" t="n">
        <v>0</v>
      </c>
      <c r="W24" s="43" t="n">
        <v>0</v>
      </c>
      <c r="X24" s="43" t="n">
        <v>0</v>
      </c>
      <c r="Y24" s="43" t="n">
        <v>0</v>
      </c>
      <c r="Z24" s="43" t="n">
        <v>0</v>
      </c>
    </row>
    <row r="25">
      <c r="A25" s="10" t="n">
        <v>1</v>
      </c>
      <c r="B25" s="14" t="inlineStr">
        <is>
          <t>Baseline (no carbon price)</t>
        </is>
      </c>
      <c r="C25" s="14" t="inlineStr">
        <is>
          <t>mit.rsub.pow.all</t>
        </is>
      </c>
      <c r="D25" s="14" t="inlineStr">
        <is>
          <t>egy.mit.rsub.pow.all.1</t>
        </is>
      </c>
      <c r="E25" s="14" t="inlineStr">
        <is>
          <t>Cost of existing consumer subsidies (positive = cost) | Power | All fuels</t>
        </is>
      </c>
      <c r="F25" s="14" t="inlineStr">
        <is>
          <t>USD m real</t>
        </is>
      </c>
      <c r="G25" s="14" t="inlineStr">
        <is>
          <t>build (Python emulation of RunAllScenarios)</t>
        </is>
      </c>
      <c r="H25" s="43" t="n">
        <v>20578.4359053314</v>
      </c>
      <c r="I25" s="43" t="n">
        <v>22298.842792057</v>
      </c>
      <c r="J25" s="43" t="n">
        <v>22818.9543938213</v>
      </c>
      <c r="K25" s="43" t="n">
        <v>25299.8297252049</v>
      </c>
      <c r="L25" s="43" t="n">
        <v>26882.4097099962</v>
      </c>
      <c r="M25" s="43" t="n">
        <v>24285.6339922909</v>
      </c>
      <c r="N25" s="43" t="n">
        <v>21326.8629932246</v>
      </c>
      <c r="O25" s="43" t="n">
        <v>21107.7733819854</v>
      </c>
      <c r="P25" s="43" t="n">
        <v>21310.2520811064</v>
      </c>
      <c r="Q25" s="43" t="n">
        <v>21838.902424441</v>
      </c>
      <c r="R25" s="43" t="n">
        <v>22499.1210283331</v>
      </c>
      <c r="S25" s="43" t="n">
        <v>23241.9521471843</v>
      </c>
      <c r="T25" s="43" t="n">
        <v>23959.7023234024</v>
      </c>
      <c r="U25" s="43" t="n">
        <v>24718.0692583517</v>
      </c>
      <c r="V25" s="43" t="n">
        <v>25479.5624009697</v>
      </c>
      <c r="W25" s="43" t="n">
        <v>26266.5404731453</v>
      </c>
      <c r="X25" s="43" t="n">
        <v>27065.7771078545</v>
      </c>
      <c r="Y25" s="43" t="n">
        <v>27884.3093268077</v>
      </c>
      <c r="Z25" s="43" t="n">
        <v>28714.7343457994</v>
      </c>
    </row>
    <row r="26">
      <c r="A26" s="10" t="n">
        <v>1</v>
      </c>
      <c r="B26" s="14" t="inlineStr">
        <is>
          <t>Baseline (no carbon price)</t>
        </is>
      </c>
      <c r="C26" s="14" t="inlineStr">
        <is>
          <t>mit.rnew.pow.all</t>
        </is>
      </c>
      <c r="D26" s="14" t="inlineStr">
        <is>
          <t>egy.mit.rnew.pow.all.1</t>
        </is>
      </c>
      <c r="E26" s="14" t="inlineStr">
        <is>
          <t>Revenue from new policies (carbon tax, excise, auctioned ETS, VAT on them) | Power | All fuels</t>
        </is>
      </c>
      <c r="F26" s="14" t="inlineStr">
        <is>
          <t>USD m real</t>
        </is>
      </c>
      <c r="G26" s="14" t="inlineStr">
        <is>
          <t>build (Python emulation of RunAllScenarios)</t>
        </is>
      </c>
      <c r="H26" s="43" t="n">
        <v>0</v>
      </c>
      <c r="I26" s="43" t="n">
        <v>0</v>
      </c>
      <c r="J26" s="43" t="n">
        <v>0</v>
      </c>
      <c r="K26" s="43" t="n">
        <v>0</v>
      </c>
      <c r="L26" s="43" t="n">
        <v>0</v>
      </c>
      <c r="M26" s="43" t="n">
        <v>0</v>
      </c>
      <c r="N26" s="43" t="n">
        <v>0</v>
      </c>
      <c r="O26" s="43" t="n">
        <v>0</v>
      </c>
      <c r="P26" s="43" t="n">
        <v>0</v>
      </c>
      <c r="Q26" s="43" t="n">
        <v>0</v>
      </c>
      <c r="R26" s="43" t="n">
        <v>0</v>
      </c>
      <c r="S26" s="43" t="n">
        <v>0</v>
      </c>
      <c r="T26" s="43" t="n">
        <v>0</v>
      </c>
      <c r="U26" s="43" t="n">
        <v>0</v>
      </c>
      <c r="V26" s="43" t="n">
        <v>0</v>
      </c>
      <c r="W26" s="43" t="n">
        <v>0</v>
      </c>
      <c r="X26" s="43" t="n">
        <v>0</v>
      </c>
      <c r="Y26" s="43" t="n">
        <v>0</v>
      </c>
      <c r="Z26" s="43" t="n">
        <v>0</v>
      </c>
    </row>
    <row r="27">
      <c r="A27" s="10" t="n">
        <v>1</v>
      </c>
      <c r="B27" s="14" t="inlineStr">
        <is>
          <t>Baseline (no carbon price)</t>
        </is>
      </c>
      <c r="C27" s="14" t="inlineStr">
        <is>
          <t>mit.rxcp.all.all</t>
        </is>
      </c>
      <c r="D27" s="14" t="inlineStr">
        <is>
          <t>egy.mit.rxcp.all.all.1</t>
        </is>
      </c>
      <c r="E27" s="14" t="inlineStr">
        <is>
          <t>Revenue from existing carbon pricing (memo: level; the part embedded in the price data is in rtx) | All subsectors | All fuels</t>
        </is>
      </c>
      <c r="F27" s="14" t="inlineStr">
        <is>
          <t>USD m real</t>
        </is>
      </c>
      <c r="G27" s="14" t="inlineStr">
        <is>
          <t>build (Python emulation of RunAllScenarios)</t>
        </is>
      </c>
      <c r="H27" s="43" t="n">
        <v>0</v>
      </c>
      <c r="I27" s="43" t="n">
        <v>0</v>
      </c>
      <c r="J27" s="43" t="n">
        <v>0</v>
      </c>
      <c r="K27" s="43" t="n">
        <v>0</v>
      </c>
      <c r="L27" s="43" t="n">
        <v>0</v>
      </c>
      <c r="M27" s="43" t="n">
        <v>0</v>
      </c>
      <c r="N27" s="43" t="n">
        <v>0</v>
      </c>
      <c r="O27" s="43" t="n">
        <v>0</v>
      </c>
      <c r="P27" s="43" t="n">
        <v>0</v>
      </c>
      <c r="Q27" s="43" t="n">
        <v>0</v>
      </c>
      <c r="R27" s="43" t="n">
        <v>0</v>
      </c>
      <c r="S27" s="43" t="n">
        <v>0</v>
      </c>
      <c r="T27" s="43" t="n">
        <v>0</v>
      </c>
      <c r="U27" s="43" t="n">
        <v>0</v>
      </c>
      <c r="V27" s="43" t="n">
        <v>0</v>
      </c>
      <c r="W27" s="43" t="n">
        <v>0</v>
      </c>
      <c r="X27" s="43" t="n">
        <v>0</v>
      </c>
      <c r="Y27" s="43" t="n">
        <v>0</v>
      </c>
      <c r="Z27" s="43" t="n">
        <v>0</v>
      </c>
    </row>
    <row r="28">
      <c r="A28" s="10" t="n">
        <v>1</v>
      </c>
      <c r="B28" s="14" t="inlineStr">
        <is>
          <t>Baseline (no carbon price)</t>
        </is>
      </c>
      <c r="C28" s="14" t="inlineStr">
        <is>
          <t>mit.xct.p</t>
        </is>
      </c>
      <c r="D28" s="14" t="inlineStr">
        <is>
          <t>egy.mit.xct.p.1</t>
        </is>
      </c>
      <c r="E28" s="14" t="inlineStr">
        <is>
          <t>Existing carbon tax rate used</t>
        </is>
      </c>
      <c r="F28" s="14" t="inlineStr">
        <is>
          <t>USD/tCO2 real</t>
        </is>
      </c>
      <c r="G28" s="14" t="inlineStr">
        <is>
          <t>build (Python emulation of RunAllScenarios)</t>
        </is>
      </c>
      <c r="H28" s="23" t="n">
        <v>0</v>
      </c>
      <c r="I28" s="23" t="n">
        <v>0</v>
      </c>
      <c r="J28" s="23" t="n">
        <v>0</v>
      </c>
      <c r="K28" s="23" t="n">
        <v>0</v>
      </c>
      <c r="L28" s="23" t="n">
        <v>0</v>
      </c>
      <c r="M28" s="23" t="n">
        <v>0</v>
      </c>
      <c r="N28" s="23" t="n">
        <v>0</v>
      </c>
      <c r="O28" s="23" t="n">
        <v>0</v>
      </c>
      <c r="P28" s="23" t="n">
        <v>0</v>
      </c>
      <c r="Q28" s="23" t="n">
        <v>0</v>
      </c>
      <c r="R28" s="23" t="n">
        <v>0</v>
      </c>
      <c r="S28" s="23" t="n">
        <v>0</v>
      </c>
      <c r="T28" s="23" t="n">
        <v>0</v>
      </c>
      <c r="U28" s="23" t="n">
        <v>0</v>
      </c>
      <c r="V28" s="23" t="n">
        <v>0</v>
      </c>
      <c r="W28" s="23" t="n">
        <v>0</v>
      </c>
      <c r="X28" s="23" t="n">
        <v>0</v>
      </c>
      <c r="Y28" s="23" t="n">
        <v>0</v>
      </c>
      <c r="Z28" s="23" t="n">
        <v>0</v>
      </c>
    </row>
    <row r="29">
      <c r="A29" s="10" t="n">
        <v>1</v>
      </c>
      <c r="B29" s="14" t="inlineStr">
        <is>
          <t>Baseline (no carbon price)</t>
        </is>
      </c>
      <c r="C29" s="14" t="inlineStr">
        <is>
          <t>mit.xets.p</t>
        </is>
      </c>
      <c r="D29" s="14" t="inlineStr">
        <is>
          <t>egy.mit.xets.p.1</t>
        </is>
      </c>
      <c r="E29" s="14" t="inlineStr">
        <is>
          <t>Existing ETS permit price used</t>
        </is>
      </c>
      <c r="F29" s="14" t="inlineStr">
        <is>
          <t>USD/tCO2 real</t>
        </is>
      </c>
      <c r="G29" s="14" t="inlineStr">
        <is>
          <t>build (Python emulation of RunAllScenarios)</t>
        </is>
      </c>
      <c r="H29" s="23" t="n">
        <v>0</v>
      </c>
      <c r="I29" s="23" t="n">
        <v>0</v>
      </c>
      <c r="J29" s="23" t="n">
        <v>0</v>
      </c>
      <c r="K29" s="23" t="n">
        <v>0</v>
      </c>
      <c r="L29" s="23" t="n">
        <v>0</v>
      </c>
      <c r="M29" s="23" t="n">
        <v>0</v>
      </c>
      <c r="N29" s="23" t="n">
        <v>0</v>
      </c>
      <c r="O29" s="23" t="n">
        <v>0</v>
      </c>
      <c r="P29" s="23" t="n">
        <v>0</v>
      </c>
      <c r="Q29" s="23" t="n">
        <v>0</v>
      </c>
      <c r="R29" s="23" t="n">
        <v>0</v>
      </c>
      <c r="S29" s="23" t="n">
        <v>0</v>
      </c>
      <c r="T29" s="23" t="n">
        <v>0</v>
      </c>
      <c r="U29" s="23" t="n">
        <v>0</v>
      </c>
      <c r="V29" s="23" t="n">
        <v>0</v>
      </c>
      <c r="W29" s="23" t="n">
        <v>0</v>
      </c>
      <c r="X29" s="23" t="n">
        <v>0</v>
      </c>
      <c r="Y29" s="23" t="n">
        <v>0</v>
      </c>
      <c r="Z29" s="23" t="n">
        <v>0</v>
      </c>
    </row>
    <row r="30">
      <c r="A30" s="10" t="n">
        <v>1</v>
      </c>
      <c r="B30" s="14" t="inlineStr">
        <is>
          <t>Baseline (no carbon price)</t>
        </is>
      </c>
      <c r="C30" s="14" t="inlineStr">
        <is>
          <t>mit.cptraj</t>
        </is>
      </c>
      <c r="D30" s="14" t="inlineStr">
        <is>
          <t>egy.mit.cptraj.1</t>
        </is>
      </c>
      <c r="E30" s="14" t="inlineStr">
        <is>
          <t>Carbon price trajectory used</t>
        </is>
      </c>
      <c r="F30" s="14" t="inlineStr">
        <is>
          <t>$/tCO2 real</t>
        </is>
      </c>
      <c r="G30" s="14" t="inlineStr">
        <is>
          <t>build (Python emulation of RunAllScenarios)</t>
        </is>
      </c>
      <c r="H30" s="23" t="n">
        <v>0</v>
      </c>
      <c r="I30" s="23" t="n">
        <v>0</v>
      </c>
      <c r="J30" s="23" t="n">
        <v>0</v>
      </c>
      <c r="K30" s="23" t="n">
        <v>0</v>
      </c>
      <c r="L30" s="23" t="n">
        <v>0</v>
      </c>
      <c r="M30" s="23" t="n">
        <v>0</v>
      </c>
      <c r="N30" s="23" t="n">
        <v>0</v>
      </c>
      <c r="O30" s="23" t="n">
        <v>0</v>
      </c>
      <c r="P30" s="23" t="n">
        <v>0</v>
      </c>
      <c r="Q30" s="23" t="n">
        <v>0</v>
      </c>
      <c r="R30" s="23" t="n">
        <v>0</v>
      </c>
      <c r="S30" s="23" t="n">
        <v>0</v>
      </c>
      <c r="T30" s="23" t="n">
        <v>0</v>
      </c>
      <c r="U30" s="23" t="n">
        <v>0</v>
      </c>
      <c r="V30" s="23" t="n">
        <v>0</v>
      </c>
      <c r="W30" s="23" t="n">
        <v>0</v>
      </c>
      <c r="X30" s="23" t="n">
        <v>0</v>
      </c>
      <c r="Y30" s="23" t="n">
        <v>0</v>
      </c>
      <c r="Z30" s="23" t="n">
        <v>0</v>
      </c>
    </row>
    <row r="31">
      <c r="A31" s="10" t="n">
        <v>1</v>
      </c>
      <c r="B31" s="14" t="inlineStr">
        <is>
          <t>Baseline (no carbon price)</t>
        </is>
      </c>
      <c r="C31" s="14" t="inlineStr">
        <is>
          <t>mit.ets.p</t>
        </is>
      </c>
      <c r="D31" s="14" t="inlineStr">
        <is>
          <t>egy.mit.ets.p.1</t>
        </is>
      </c>
      <c r="E31" s="14" t="inlineStr">
        <is>
          <t>ETS permit price used</t>
        </is>
      </c>
      <c r="F31" s="14" t="inlineStr">
        <is>
          <t>$/tCO2 real</t>
        </is>
      </c>
      <c r="G31" s="14" t="inlineStr">
        <is>
          <t>build (Python emulation of RunAllScenarios)</t>
        </is>
      </c>
      <c r="H31" s="23" t="n">
        <v>0</v>
      </c>
      <c r="I31" s="23" t="n">
        <v>0</v>
      </c>
      <c r="J31" s="23" t="n">
        <v>0</v>
      </c>
      <c r="K31" s="23" t="n">
        <v>0</v>
      </c>
      <c r="L31" s="23" t="n">
        <v>0</v>
      </c>
      <c r="M31" s="23" t="n">
        <v>0</v>
      </c>
      <c r="N31" s="23" t="n">
        <v>0</v>
      </c>
      <c r="O31" s="23" t="n">
        <v>0</v>
      </c>
      <c r="P31" s="23" t="n">
        <v>0</v>
      </c>
      <c r="Q31" s="23" t="n">
        <v>0</v>
      </c>
      <c r="R31" s="23" t="n">
        <v>0</v>
      </c>
      <c r="S31" s="23" t="n">
        <v>0</v>
      </c>
      <c r="T31" s="23" t="n">
        <v>0</v>
      </c>
      <c r="U31" s="23" t="n">
        <v>0</v>
      </c>
      <c r="V31" s="23" t="n">
        <v>0</v>
      </c>
      <c r="W31" s="23" t="n">
        <v>0</v>
      </c>
      <c r="X31" s="23" t="n">
        <v>0</v>
      </c>
      <c r="Y31" s="23" t="n">
        <v>0</v>
      </c>
      <c r="Z31" s="23" t="n">
        <v>0</v>
      </c>
    </row>
    <row r="32">
      <c r="A32" s="10" t="n">
        <v>1</v>
      </c>
      <c r="B32" s="14" t="inlineStr">
        <is>
          <t>Baseline (no carbon price)</t>
        </is>
      </c>
      <c r="C32" s="14" t="inlineStr">
        <is>
          <t>mit.co2.ets.all.all</t>
        </is>
      </c>
      <c r="D32" s="14" t="inlineStr">
        <is>
          <t>egy.mit.co2.ets.all.all.1</t>
        </is>
      </c>
      <c r="E32" s="14" t="inlineStr">
        <is>
          <t>CO2 emissions covered by the new ETS | All subsectors | All fuels</t>
        </is>
      </c>
      <c r="F32" s="14" t="inlineStr">
        <is>
          <t>MtCO2</t>
        </is>
      </c>
      <c r="G32" s="14" t="inlineStr">
        <is>
          <t>build (Python emulation of RunAllScenarios)</t>
        </is>
      </c>
      <c r="H32" s="40" t="n">
        <v>0</v>
      </c>
      <c r="I32" s="40" t="n">
        <v>0</v>
      </c>
      <c r="J32" s="40" t="n">
        <v>0</v>
      </c>
      <c r="K32" s="40" t="n">
        <v>0</v>
      </c>
      <c r="L32" s="40" t="n">
        <v>0</v>
      </c>
      <c r="M32" s="40" t="n">
        <v>0</v>
      </c>
      <c r="N32" s="40" t="n">
        <v>0</v>
      </c>
      <c r="O32" s="40" t="n">
        <v>0</v>
      </c>
      <c r="P32" s="40" t="n">
        <v>0</v>
      </c>
      <c r="Q32" s="40" t="n">
        <v>0</v>
      </c>
      <c r="R32" s="40" t="n">
        <v>0</v>
      </c>
      <c r="S32" s="40" t="n">
        <v>0</v>
      </c>
      <c r="T32" s="40" t="n">
        <v>0</v>
      </c>
      <c r="U32" s="40" t="n">
        <v>0</v>
      </c>
      <c r="V32" s="40" t="n">
        <v>0</v>
      </c>
      <c r="W32" s="40" t="n">
        <v>0</v>
      </c>
      <c r="X32" s="40" t="n">
        <v>0</v>
      </c>
      <c r="Y32" s="40" t="n">
        <v>0</v>
      </c>
      <c r="Z32" s="40" t="n">
        <v>0</v>
      </c>
    </row>
    <row r="33">
      <c r="A33" s="10" t="n">
        <v>1</v>
      </c>
      <c r="B33" s="14" t="inlineStr">
        <is>
          <t>Baseline (no carbon price)</t>
        </is>
      </c>
      <c r="C33" s="14" t="inlineStr">
        <is>
          <t>mit.co2.cap.all.all</t>
        </is>
      </c>
      <c r="D33" s="14" t="inlineStr">
        <is>
          <t>egy.mit.co2.cap.all.all.1</t>
        </is>
      </c>
      <c r="E33" s="14" t="inlineStr">
        <is>
          <t>ETS cap | All subsectors | All fuels</t>
        </is>
      </c>
      <c r="F33" s="14" t="inlineStr">
        <is>
          <t>MtCO2</t>
        </is>
      </c>
      <c r="G33" s="14" t="inlineStr">
        <is>
          <t>build (Python emulation of RunAllScenarios)</t>
        </is>
      </c>
      <c r="H33" s="40" t="n">
        <v>0</v>
      </c>
      <c r="I33" s="40" t="n">
        <v>0</v>
      </c>
      <c r="J33" s="40" t="n">
        <v>0</v>
      </c>
      <c r="K33" s="40" t="n">
        <v>0</v>
      </c>
      <c r="L33" s="40" t="n">
        <v>0</v>
      </c>
      <c r="M33" s="40" t="n">
        <v>0</v>
      </c>
      <c r="N33" s="40" t="n">
        <v>0</v>
      </c>
      <c r="O33" s="40" t="n">
        <v>0</v>
      </c>
      <c r="P33" s="40" t="n">
        <v>0</v>
      </c>
      <c r="Q33" s="40" t="n">
        <v>0</v>
      </c>
      <c r="R33" s="40" t="n">
        <v>0</v>
      </c>
      <c r="S33" s="40" t="n">
        <v>0</v>
      </c>
      <c r="T33" s="40" t="n">
        <v>0</v>
      </c>
      <c r="U33" s="40" t="n">
        <v>0</v>
      </c>
      <c r="V33" s="40" t="n">
        <v>0</v>
      </c>
      <c r="W33" s="40" t="n">
        <v>0</v>
      </c>
      <c r="X33" s="40" t="n">
        <v>0</v>
      </c>
      <c r="Y33" s="40" t="n">
        <v>0</v>
      </c>
      <c r="Z33" s="40" t="n">
        <v>0</v>
      </c>
    </row>
    <row r="34">
      <c r="A34" s="10" t="n">
        <v>1</v>
      </c>
      <c r="B34" s="14" t="inlineStr">
        <is>
          <t>Baseline (no carbon price)</t>
        </is>
      </c>
      <c r="C34" s="14" t="inlineStr">
        <is>
          <t>mit.rpb.all.gso.a</t>
        </is>
      </c>
      <c r="D34" s="14" t="inlineStr">
        <is>
          <t>egy.mit.rpb.all.gso.a.1</t>
        </is>
      </c>
      <c r="E34" s="14" t="inlineStr">
        <is>
          <t>Retail price before new policies | All subsectors | Gasoline</t>
        </is>
      </c>
      <c r="F34" s="14" t="inlineStr">
        <is>
          <t>$/GJ real</t>
        </is>
      </c>
      <c r="G34" s="14" t="inlineStr">
        <is>
          <t>build (Python emulation of RunAllScenarios)</t>
        </is>
      </c>
      <c r="H34" s="23" t="n">
        <v>17.1645453257496</v>
      </c>
      <c r="I34" s="23" t="n">
        <v>11.7387816845338</v>
      </c>
      <c r="J34" s="23" t="n">
        <v>9.58268059228592</v>
      </c>
      <c r="K34" s="23" t="n">
        <v>9.58268059228592</v>
      </c>
      <c r="L34" s="23" t="n">
        <v>9.58268059228592</v>
      </c>
      <c r="M34" s="23" t="n">
        <v>9.58268059228592</v>
      </c>
      <c r="N34" s="23" t="n">
        <v>9.58268059228592</v>
      </c>
      <c r="O34" s="23" t="n">
        <v>9.58268059228592</v>
      </c>
      <c r="P34" s="23" t="n">
        <v>9.58268059228592</v>
      </c>
      <c r="Q34" s="23" t="n">
        <v>9.58268059228592</v>
      </c>
      <c r="R34" s="23" t="n">
        <v>9.58268059228592</v>
      </c>
      <c r="S34" s="23" t="n">
        <v>9.58268059228592</v>
      </c>
      <c r="T34" s="23" t="n">
        <v>9.58268059228592</v>
      </c>
      <c r="U34" s="23" t="n">
        <v>9.58268059228592</v>
      </c>
      <c r="V34" s="23" t="n">
        <v>9.58268059228592</v>
      </c>
      <c r="W34" s="23" t="n">
        <v>9.58268059228592</v>
      </c>
      <c r="X34" s="23" t="n">
        <v>9.58268059228592</v>
      </c>
      <c r="Y34" s="23" t="n">
        <v>9.58268059228592</v>
      </c>
      <c r="Z34" s="23" t="n">
        <v>9.58268059228592</v>
      </c>
    </row>
    <row r="35">
      <c r="A35" s="10" t="n">
        <v>1</v>
      </c>
      <c r="B35" s="14" t="inlineStr">
        <is>
          <t>Baseline (no carbon price)</t>
        </is>
      </c>
      <c r="C35" s="14" t="inlineStr">
        <is>
          <t>mit.rpb.all.die.a</t>
        </is>
      </c>
      <c r="D35" s="14" t="inlineStr">
        <is>
          <t>egy.mit.rpb.all.die.a.1</t>
        </is>
      </c>
      <c r="E35" s="14" t="inlineStr">
        <is>
          <t>Retail price before new policies | All subsectors | Diesel</t>
        </is>
      </c>
      <c r="F35" s="14" t="inlineStr">
        <is>
          <t>$/GJ real</t>
        </is>
      </c>
      <c r="G35" s="14" t="inlineStr">
        <is>
          <t>build (Python emulation of RunAllScenarios)</t>
        </is>
      </c>
      <c r="H35" s="23" t="n">
        <v>11.0953075337741</v>
      </c>
      <c r="I35" s="23" t="n">
        <v>7.52329139696042</v>
      </c>
      <c r="J35" s="23" t="n">
        <v>6.68201385154289</v>
      </c>
      <c r="K35" s="23" t="n">
        <v>6.68201385154289</v>
      </c>
      <c r="L35" s="23" t="n">
        <v>6.68201385154289</v>
      </c>
      <c r="M35" s="23" t="n">
        <v>6.68201385154289</v>
      </c>
      <c r="N35" s="23" t="n">
        <v>6.68201385154289</v>
      </c>
      <c r="O35" s="23" t="n">
        <v>6.68201385154289</v>
      </c>
      <c r="P35" s="23" t="n">
        <v>6.68201385154289</v>
      </c>
      <c r="Q35" s="23" t="n">
        <v>6.68201385154289</v>
      </c>
      <c r="R35" s="23" t="n">
        <v>6.68201385154289</v>
      </c>
      <c r="S35" s="23" t="n">
        <v>6.68201385154289</v>
      </c>
      <c r="T35" s="23" t="n">
        <v>6.68201385154289</v>
      </c>
      <c r="U35" s="23" t="n">
        <v>6.68201385154289</v>
      </c>
      <c r="V35" s="23" t="n">
        <v>6.68201385154289</v>
      </c>
      <c r="W35" s="23" t="n">
        <v>6.68201385154289</v>
      </c>
      <c r="X35" s="23" t="n">
        <v>6.68201385154289</v>
      </c>
      <c r="Y35" s="23" t="n">
        <v>6.68201385154289</v>
      </c>
      <c r="Z35" s="23" t="n">
        <v>6.68201385154289</v>
      </c>
    </row>
    <row r="36">
      <c r="A36" s="10" t="n">
        <v>1</v>
      </c>
      <c r="B36" s="14" t="inlineStr">
        <is>
          <t>Baseline (no carbon price)</t>
        </is>
      </c>
      <c r="C36" s="14" t="inlineStr">
        <is>
          <t>mit.rpb.res.nga.a</t>
        </is>
      </c>
      <c r="D36" s="14" t="inlineStr">
        <is>
          <t>egy.mit.rpb.res.nga.a.1</t>
        </is>
      </c>
      <c r="E36" s="14" t="inlineStr">
        <is>
          <t>Retail price before new policies | Residential | Natural gas</t>
        </is>
      </c>
      <c r="F36" s="14" t="inlineStr">
        <is>
          <t>$/GJ real</t>
        </is>
      </c>
      <c r="G36" s="14" t="inlineStr">
        <is>
          <t>build (Python emulation of RunAllScenarios)</t>
        </is>
      </c>
      <c r="H36" s="23" t="n">
        <v>4.63366849483039</v>
      </c>
      <c r="I36" s="23" t="n">
        <v>3.20868563703672</v>
      </c>
      <c r="J36" s="23" t="n">
        <v>2.33088056865822</v>
      </c>
      <c r="K36" s="23" t="n">
        <v>2.33088056865822</v>
      </c>
      <c r="L36" s="23" t="n">
        <v>2.33088056865822</v>
      </c>
      <c r="M36" s="23" t="n">
        <v>2.33088056865822</v>
      </c>
      <c r="N36" s="23" t="n">
        <v>2.33088056865822</v>
      </c>
      <c r="O36" s="23" t="n">
        <v>2.33088056865822</v>
      </c>
      <c r="P36" s="23" t="n">
        <v>2.33088056865822</v>
      </c>
      <c r="Q36" s="23" t="n">
        <v>2.33088056865822</v>
      </c>
      <c r="R36" s="23" t="n">
        <v>2.33088056865822</v>
      </c>
      <c r="S36" s="23" t="n">
        <v>2.33088056865822</v>
      </c>
      <c r="T36" s="23" t="n">
        <v>2.33088056865822</v>
      </c>
      <c r="U36" s="23" t="n">
        <v>2.33088056865822</v>
      </c>
      <c r="V36" s="23" t="n">
        <v>2.33088056865822</v>
      </c>
      <c r="W36" s="23" t="n">
        <v>2.33088056865822</v>
      </c>
      <c r="X36" s="23" t="n">
        <v>2.33088056865822</v>
      </c>
      <c r="Y36" s="23" t="n">
        <v>2.33088056865822</v>
      </c>
      <c r="Z36" s="23" t="n">
        <v>2.33088056865822</v>
      </c>
    </row>
    <row r="37">
      <c r="A37" s="10" t="n">
        <v>1</v>
      </c>
      <c r="B37" s="14" t="inlineStr">
        <is>
          <t>Baseline (no carbon price)</t>
        </is>
      </c>
      <c r="C37" s="14" t="inlineStr">
        <is>
          <t>mit.atp.rod.gso.e</t>
        </is>
      </c>
      <c r="D37" s="14" t="inlineStr">
        <is>
          <t>egy.mit.atp.rod.gso.e.1</t>
        </is>
      </c>
      <c r="E37" s="14" t="inlineStr">
        <is>
          <t>After-tax price | Road | Gasoline</t>
        </is>
      </c>
      <c r="F37" s="14" t="inlineStr">
        <is>
          <t>$/GJ real</t>
        </is>
      </c>
      <c r="G37" s="14" t="inlineStr">
        <is>
          <t>build (Python emulation of RunAllScenarios)</t>
        </is>
      </c>
      <c r="H37" s="23" t="n">
        <v>17.1645453257496</v>
      </c>
      <c r="I37" s="23" t="n">
        <v>11.7387816845338</v>
      </c>
      <c r="J37" s="23" t="n">
        <v>9.58268059228592</v>
      </c>
      <c r="K37" s="23" t="n">
        <v>9.58268059228592</v>
      </c>
      <c r="L37" s="23" t="n">
        <v>9.58268059228592</v>
      </c>
      <c r="M37" s="23" t="n">
        <v>9.58268059228592</v>
      </c>
      <c r="N37" s="23" t="n">
        <v>9.58268059228592</v>
      </c>
      <c r="O37" s="23" t="n">
        <v>9.58268059228592</v>
      </c>
      <c r="P37" s="23" t="n">
        <v>9.58268059228592</v>
      </c>
      <c r="Q37" s="23" t="n">
        <v>9.58268059228592</v>
      </c>
      <c r="R37" s="23" t="n">
        <v>9.58268059228592</v>
      </c>
      <c r="S37" s="23" t="n">
        <v>9.58268059228592</v>
      </c>
      <c r="T37" s="23" t="n">
        <v>9.58268059228592</v>
      </c>
      <c r="U37" s="23" t="n">
        <v>9.58268059228592</v>
      </c>
      <c r="V37" s="23" t="n">
        <v>9.58268059228592</v>
      </c>
      <c r="W37" s="23" t="n">
        <v>9.58268059228592</v>
      </c>
      <c r="X37" s="23" t="n">
        <v>9.58268059228592</v>
      </c>
      <c r="Y37" s="23" t="n">
        <v>9.58268059228592</v>
      </c>
      <c r="Z37" s="23" t="n">
        <v>9.58268059228592</v>
      </c>
    </row>
    <row r="38">
      <c r="A38" s="10" t="n">
        <v>1</v>
      </c>
      <c r="B38" s="14" t="inlineStr">
        <is>
          <t>Baseline (no carbon price)</t>
        </is>
      </c>
      <c r="C38" s="14" t="inlineStr">
        <is>
          <t>mit.rp.res.ecy</t>
        </is>
      </c>
      <c r="D38" s="14" t="inlineStr">
        <is>
          <t>egy.mit.rp.res.ecy.1</t>
        </is>
      </c>
      <c r="E38" s="14" t="inlineStr">
        <is>
          <t>End-user electricity price | Residential | Electricity</t>
        </is>
      </c>
      <c r="F38" s="14" t="inlineStr">
        <is>
          <t>$/kWh real</t>
        </is>
      </c>
      <c r="G38" s="14" t="inlineStr">
        <is>
          <t>build (Python emulation of RunAllScenarios)</t>
        </is>
      </c>
      <c r="H38" s="16" t="n">
        <v>0.0613881498333761</v>
      </c>
      <c r="I38" s="16" t="n">
        <v>0.0524045289478607</v>
      </c>
      <c r="J38" s="16" t="n">
        <v>0.0455995743641052</v>
      </c>
      <c r="K38" s="16" t="n">
        <v>0.0486695706074932</v>
      </c>
      <c r="L38" s="16" t="n">
        <v>0.0507745965628234</v>
      </c>
      <c r="M38" s="16" t="n">
        <v>0.0548894156215151</v>
      </c>
      <c r="N38" s="16" t="n">
        <v>0.0544542142407359</v>
      </c>
      <c r="O38" s="16" t="n">
        <v>0.0543212995390556</v>
      </c>
      <c r="P38" s="16" t="n">
        <v>0.0533321672444272</v>
      </c>
      <c r="Q38" s="16" t="n">
        <v>0.0528452708488111</v>
      </c>
      <c r="R38" s="16" t="n">
        <v>0.052192138932614</v>
      </c>
      <c r="S38" s="16" t="n">
        <v>0.0517263177128384</v>
      </c>
      <c r="T38" s="16" t="n">
        <v>0.0512255347538249</v>
      </c>
      <c r="U38" s="16" t="n">
        <v>0.050795779383906</v>
      </c>
      <c r="V38" s="16" t="n">
        <v>0.0503683803696848</v>
      </c>
      <c r="W38" s="16" t="n">
        <v>0.0499746003487143</v>
      </c>
      <c r="X38" s="16" t="n">
        <v>0.0495937317442526</v>
      </c>
      <c r="Y38" s="16" t="n">
        <v>0.0492322279262852</v>
      </c>
      <c r="Z38" s="16" t="n">
        <v>0.0488830844968468</v>
      </c>
    </row>
    <row r="39">
      <c r="A39" s="10" t="n">
        <v>1</v>
      </c>
      <c r="B39" s="14" t="inlineStr">
        <is>
          <t>Baseline (no carbon price)</t>
        </is>
      </c>
      <c r="C39" s="14" t="inlineStr">
        <is>
          <t>mit.rp.ind.ecy</t>
        </is>
      </c>
      <c r="D39" s="14" t="inlineStr">
        <is>
          <t>egy.mit.rp.ind.ecy.1</t>
        </is>
      </c>
      <c r="E39" s="14" t="inlineStr">
        <is>
          <t>End-user electricity price | Industry | Electricity</t>
        </is>
      </c>
      <c r="F39" s="14" t="inlineStr">
        <is>
          <t>$/kWh real</t>
        </is>
      </c>
      <c r="G39" s="14" t="inlineStr">
        <is>
          <t>build (Python emulation of RunAllScenarios)</t>
        </is>
      </c>
      <c r="H39" s="16" t="n">
        <v>0.0636617850123901</v>
      </c>
      <c r="I39" s="16" t="n">
        <v>0.0622303781255846</v>
      </c>
      <c r="J39" s="16" t="n">
        <v>0.0519623056707246</v>
      </c>
      <c r="K39" s="16" t="n">
        <v>0.0550323019141125</v>
      </c>
      <c r="L39" s="16" t="n">
        <v>0.0571373278694427</v>
      </c>
      <c r="M39" s="16" t="n">
        <v>0.0612521469281345</v>
      </c>
      <c r="N39" s="16" t="n">
        <v>0.0608169455473552</v>
      </c>
      <c r="O39" s="16" t="n">
        <v>0.0606840308456749</v>
      </c>
      <c r="P39" s="16" t="n">
        <v>0.0596948985510466</v>
      </c>
      <c r="Q39" s="16" t="n">
        <v>0.0592080021554304</v>
      </c>
      <c r="R39" s="16" t="n">
        <v>0.0585548702392334</v>
      </c>
      <c r="S39" s="16" t="n">
        <v>0.0580890490194577</v>
      </c>
      <c r="T39" s="16" t="n">
        <v>0.0575882660604443</v>
      </c>
      <c r="U39" s="16" t="n">
        <v>0.0571585106905253</v>
      </c>
      <c r="V39" s="16" t="n">
        <v>0.0567311116763041</v>
      </c>
      <c r="W39" s="16" t="n">
        <v>0.0563373316553336</v>
      </c>
      <c r="X39" s="16" t="n">
        <v>0.055956463050872</v>
      </c>
      <c r="Y39" s="16" t="n">
        <v>0.0555949592329045</v>
      </c>
      <c r="Z39" s="16" t="n">
        <v>0.0552458158034661</v>
      </c>
    </row>
    <row r="40">
      <c r="A40" s="10" t="n">
        <v>1</v>
      </c>
      <c r="B40" s="14" t="inlineStr">
        <is>
          <t>Baseline (no carbon price)</t>
        </is>
      </c>
      <c r="C40" s="14" t="inlineStr">
        <is>
          <t>mit.gncav</t>
        </is>
      </c>
      <c r="D40" s="14" t="inlineStr">
        <is>
          <t>egy.mit.gncav.1</t>
        </is>
      </c>
      <c r="E40" s="14" t="inlineStr">
        <is>
          <t>Average generation cost (weighted by generation shares)</t>
        </is>
      </c>
      <c r="F40" s="14" t="inlineStr">
        <is>
          <t>$/kWh</t>
        </is>
      </c>
      <c r="G40" s="14" t="inlineStr">
        <is>
          <t>build (Python emulation of RunAllScenarios)</t>
        </is>
      </c>
      <c r="H40" s="16" t="n">
        <v>0.07175129811497501</v>
      </c>
      <c r="I40" s="16" t="n">
        <v>0.0670362624018446</v>
      </c>
      <c r="J40" s="16" t="n">
        <v>0.07010625864523259</v>
      </c>
      <c r="K40" s="16" t="n">
        <v>0.07221128460056279</v>
      </c>
      <c r="L40" s="16" t="n">
        <v>0.0763261036592545</v>
      </c>
      <c r="M40" s="16" t="n">
        <v>0.07589090227847529</v>
      </c>
      <c r="N40" s="16" t="n">
        <v>0.075757987576795</v>
      </c>
      <c r="O40" s="16" t="n">
        <v>0.0747688552821666</v>
      </c>
      <c r="P40" s="16" t="n">
        <v>0.07428195888655049</v>
      </c>
      <c r="Q40" s="16" t="n">
        <v>0.0736288269703534</v>
      </c>
      <c r="R40" s="16" t="n">
        <v>0.0731630057505777</v>
      </c>
      <c r="S40" s="16" t="n">
        <v>0.0726622227915643</v>
      </c>
      <c r="T40" s="16" t="n">
        <v>0.0722324674216453</v>
      </c>
      <c r="U40" s="16" t="n">
        <v>0.07180506840742421</v>
      </c>
      <c r="V40" s="16" t="n">
        <v>0.07141128838645371</v>
      </c>
      <c r="W40" s="16" t="n">
        <v>0.071030419781992</v>
      </c>
      <c r="X40" s="16" t="n">
        <v>0.0706689159640245</v>
      </c>
      <c r="Y40" s="16" t="n">
        <v>0.0703197725345861</v>
      </c>
      <c r="Z40" s="16" t="n">
        <v>0.0699727200909033</v>
      </c>
    </row>
    <row r="41">
      <c r="A41" s="10" t="n">
        <v>1</v>
      </c>
      <c r="B41" s="14" t="inlineStr">
        <is>
          <t>Baseline (no carbon price)</t>
        </is>
      </c>
      <c r="C41" s="14" t="inlineStr">
        <is>
          <t>mit.co2.pow.all.e</t>
        </is>
      </c>
      <c r="D41" s="14" t="inlineStr">
        <is>
          <t>egy.mit.co2.pow.all.e.1</t>
        </is>
      </c>
      <c r="E41" s="14" t="inlineStr">
        <is>
          <t>CO2 emissions from fuel combustion | Power | All fuels</t>
        </is>
      </c>
      <c r="F41" s="14" t="inlineStr">
        <is>
          <t>MtCO2</t>
        </is>
      </c>
      <c r="G41" s="14" t="inlineStr">
        <is>
          <t>build (Python emulation of RunAllScenarios)</t>
        </is>
      </c>
      <c r="H41" s="40" t="n">
        <v>90.0555728903077</v>
      </c>
      <c r="I41" s="40" t="n">
        <v>109.77204410163</v>
      </c>
      <c r="J41" s="40" t="n">
        <v>109.70809108433</v>
      </c>
      <c r="K41" s="40" t="n">
        <v>117.813034123935</v>
      </c>
      <c r="L41" s="40" t="n">
        <v>110.121816896101</v>
      </c>
      <c r="M41" s="40" t="n">
        <v>110.797405024706</v>
      </c>
      <c r="N41" s="40" t="n">
        <v>109.531773239745</v>
      </c>
      <c r="O41" s="40" t="n">
        <v>114.330968781803</v>
      </c>
      <c r="P41" s="40" t="n">
        <v>116.130451932679</v>
      </c>
      <c r="Q41" s="40" t="n">
        <v>119.480613572625</v>
      </c>
      <c r="R41" s="40" t="n">
        <v>121.787657494203</v>
      </c>
      <c r="S41" s="40" t="n">
        <v>124.792088209756</v>
      </c>
      <c r="T41" s="40" t="n">
        <v>127.520722248757</v>
      </c>
      <c r="U41" s="40" t="n">
        <v>130.551005767311</v>
      </c>
      <c r="V41" s="40" t="n">
        <v>133.535204674833</v>
      </c>
      <c r="W41" s="40" t="n">
        <v>136.671914733295</v>
      </c>
      <c r="X41" s="40" t="n">
        <v>139.834428386135</v>
      </c>
      <c r="Y41" s="40" t="n">
        <v>143.085462884914</v>
      </c>
      <c r="Z41" s="40" t="n">
        <v>146.332106026283</v>
      </c>
    </row>
    <row r="42">
      <c r="A42" s="10" t="n">
        <v>1</v>
      </c>
      <c r="B42" s="14" t="inlineStr">
        <is>
          <t>Baseline (no carbon price)</t>
        </is>
      </c>
      <c r="C42" s="14" t="inlineStr">
        <is>
          <t>mit.gtot</t>
        </is>
      </c>
      <c r="D42" s="14" t="inlineStr">
        <is>
          <t>egy.mit.gtot.1</t>
        </is>
      </c>
      <c r="E42" s="14" t="inlineStr">
        <is>
          <t>Generation, total</t>
        </is>
      </c>
      <c r="F42" s="14" t="inlineStr">
        <is>
          <t>MWy</t>
        </is>
      </c>
      <c r="G42" s="14" t="inlineStr">
        <is>
          <t>build (Python emulation of RunAllScenarios)</t>
        </is>
      </c>
      <c r="H42" s="43" t="n">
        <v>25122.5095205354</v>
      </c>
      <c r="I42" s="43" t="n">
        <v>30746.5374802134</v>
      </c>
      <c r="J42" s="43" t="n">
        <v>32478.0797087984</v>
      </c>
      <c r="K42" s="43" t="n">
        <v>36617.9829695121</v>
      </c>
      <c r="L42" s="43" t="n">
        <v>36726.8656455933</v>
      </c>
      <c r="M42" s="43" t="n">
        <v>37410.9128173324</v>
      </c>
      <c r="N42" s="43" t="n">
        <v>37670.1507288551</v>
      </c>
      <c r="O42" s="43" t="n">
        <v>39400.4564063783</v>
      </c>
      <c r="P42" s="43" t="n">
        <v>40954.8177277418</v>
      </c>
      <c r="Q42" s="43" t="n">
        <v>42870.2678346909</v>
      </c>
      <c r="R42" s="43" t="n">
        <v>44655.6036297008</v>
      </c>
      <c r="S42" s="43" t="n">
        <v>46566.00152626</v>
      </c>
      <c r="T42" s="43" t="n">
        <v>48454.1823449595</v>
      </c>
      <c r="U42" s="43" t="n">
        <v>50413.9178750705</v>
      </c>
      <c r="V42" s="43" t="n">
        <v>52395.8606856095</v>
      </c>
      <c r="W42" s="43" t="n">
        <v>54431.6625028665</v>
      </c>
      <c r="X42" s="43" t="n">
        <v>56504.8807653912</v>
      </c>
      <c r="Y42" s="43" t="n">
        <v>58625.5747742508</v>
      </c>
      <c r="Z42" s="43" t="n">
        <v>60789.5742494211</v>
      </c>
    </row>
    <row r="43">
      <c r="A43" s="10" t="n">
        <v>1</v>
      </c>
      <c r="B43" s="14" t="inlineStr">
        <is>
          <t>Baseline (no carbon price)</t>
        </is>
      </c>
      <c r="C43" s="14" t="inlineStr">
        <is>
          <t>mit.vre</t>
        </is>
      </c>
      <c r="D43" s="14" t="inlineStr">
        <is>
          <t>egy.mit.vre.1</t>
        </is>
      </c>
      <c r="E43" s="14" t="inlineStr">
        <is>
          <t>Variable renewable share of generation (wind, solar, other renewables)</t>
        </is>
      </c>
      <c r="F43" s="14" t="inlineStr">
        <is>
          <t>share</t>
        </is>
      </c>
      <c r="G43" s="14" t="inlineStr">
        <is>
          <t>build (Python emulation of RunAllScenarios)</t>
        </is>
      </c>
      <c r="H43" s="13" t="n">
        <v>0.0523422150659333</v>
      </c>
      <c r="I43" s="13" t="n">
        <v>0.0493054976328918</v>
      </c>
      <c r="J43" s="13" t="n">
        <v>0.0759321127146706</v>
      </c>
      <c r="K43" s="13" t="n">
        <v>0.0958882617659539</v>
      </c>
      <c r="L43" s="13" t="n">
        <v>0.127043056753353</v>
      </c>
      <c r="M43" s="13" t="n">
        <v>0.133465977520873</v>
      </c>
      <c r="N43" s="13" t="n">
        <v>0.143663270872561</v>
      </c>
      <c r="O43" s="13" t="n">
        <v>0.144345674313997</v>
      </c>
      <c r="P43" s="13" t="n">
        <v>0.159538476795822</v>
      </c>
      <c r="Q43" s="13" t="n">
        <v>0.171048746894119</v>
      </c>
      <c r="R43" s="13" t="n">
        <v>0.185146727454637</v>
      </c>
      <c r="S43" s="13" t="n">
        <v>0.196389664824516</v>
      </c>
      <c r="T43" s="13" t="n">
        <v>0.207808561248974</v>
      </c>
      <c r="U43" s="13" t="n">
        <v>0.217886136797275</v>
      </c>
      <c r="V43" s="13" t="n">
        <v>0.227720303445128</v>
      </c>
      <c r="W43" s="13" t="n">
        <v>0.236820714657752</v>
      </c>
      <c r="X43" s="13" t="n">
        <v>0.245605456123645</v>
      </c>
      <c r="Y43" s="13" t="n">
        <v>0.253941106631359</v>
      </c>
      <c r="Z43" s="13" t="n">
        <v>0.262229481461142</v>
      </c>
    </row>
    <row r="44">
      <c r="A44" s="10" t="n">
        <v>1</v>
      </c>
      <c r="B44" s="14" t="inlineStr">
        <is>
          <t>Baseline (no carbon price)</t>
        </is>
      </c>
      <c r="C44" s="14" t="inlineStr">
        <is>
          <t>mit.shr.pow.nga</t>
        </is>
      </c>
      <c r="D44" s="14" t="inlineStr">
        <is>
          <t>egy.mit.shr.pow.nga.1</t>
        </is>
      </c>
      <c r="E44" s="14" t="inlineStr">
        <is>
          <t>Generation share | Power | Natural gas</t>
        </is>
      </c>
      <c r="F44" s="14" t="inlineStr">
        <is>
          <t>share</t>
        </is>
      </c>
      <c r="G44" s="14" t="inlineStr">
        <is>
          <t>build (Python emulation of RunAllScenarios)</t>
        </is>
      </c>
      <c r="H44" s="13" t="n">
        <v>0.796805951196797</v>
      </c>
      <c r="I44" s="13" t="n">
        <v>0.827930642979956</v>
      </c>
      <c r="J44" s="13" t="n">
        <v>0.755510648725958</v>
      </c>
      <c r="K44" s="13" t="n">
        <v>0.702332626442727</v>
      </c>
      <c r="L44" s="13" t="n">
        <v>0.61299229875401</v>
      </c>
      <c r="M44" s="13" t="n">
        <v>0.6118328464256581</v>
      </c>
      <c r="N44" s="13" t="n">
        <v>0.603496019348979</v>
      </c>
      <c r="O44" s="13" t="n">
        <v>0.614552602770394</v>
      </c>
      <c r="P44" s="13" t="n">
        <v>0.607178994696231</v>
      </c>
      <c r="Q44" s="13" t="n">
        <v>0.60497119405957</v>
      </c>
      <c r="R44" s="13" t="n">
        <v>0.598227260140208</v>
      </c>
      <c r="S44" s="13" t="n">
        <v>0.594370917289361</v>
      </c>
      <c r="T44" s="13" t="n">
        <v>0.5894353815219751</v>
      </c>
      <c r="U44" s="13" t="n">
        <v>0.585568167813991</v>
      </c>
      <c r="V44" s="13" t="n">
        <v>0.58141204973533</v>
      </c>
      <c r="W44" s="13" t="n">
        <v>0.577662326334232</v>
      </c>
      <c r="X44" s="13" t="n">
        <v>0.57384635707554</v>
      </c>
      <c r="Y44" s="13" t="n">
        <v>0.570173741463517</v>
      </c>
      <c r="Z44" s="13" t="n">
        <v>0.566268785453334</v>
      </c>
    </row>
    <row r="45">
      <c r="A45" s="10" t="n">
        <v>1</v>
      </c>
      <c r="B45" s="14" t="inlineStr">
        <is>
          <t>Baseline (no carbon price)</t>
        </is>
      </c>
      <c r="C45" s="14" t="inlineStr">
        <is>
          <t>mit.usdtot</t>
        </is>
      </c>
      <c r="D45" s="14" t="inlineStr">
        <is>
          <t>egy.mit.usdtot.1</t>
        </is>
      </c>
      <c r="E45" s="14" t="inlineStr">
        <is>
          <t>New investment, total</t>
        </is>
      </c>
      <c r="F45" s="14" t="inlineStr">
        <is>
          <t>USD m real</t>
        </is>
      </c>
      <c r="G45" s="14" t="inlineStr">
        <is>
          <t>build (Python emulation of RunAllScenarios)</t>
        </is>
      </c>
      <c r="H45" s="43" t="n">
        <v>2740.84731357385</v>
      </c>
      <c r="I45" s="43" t="n">
        <v>23118.2511509123</v>
      </c>
      <c r="J45" s="43" t="n">
        <v>25913.7966591724</v>
      </c>
      <c r="K45" s="43" t="n">
        <v>29068.3167084376</v>
      </c>
      <c r="L45" s="43" t="n">
        <v>5020.40811531016</v>
      </c>
      <c r="M45" s="43" t="n">
        <v>5855.48874603606</v>
      </c>
      <c r="N45" s="43" t="n">
        <v>4447.94497739098</v>
      </c>
      <c r="O45" s="43" t="n">
        <v>9468.45654519993</v>
      </c>
      <c r="P45" s="43" t="n">
        <v>8980.62693781302</v>
      </c>
      <c r="Q45" s="43" t="n">
        <v>10333.9701574661</v>
      </c>
      <c r="R45" s="43" t="n">
        <v>10065.6319196199</v>
      </c>
      <c r="S45" s="43" t="n">
        <v>10645.2546584575</v>
      </c>
      <c r="T45" s="43" t="n">
        <v>10741.8440187127</v>
      </c>
      <c r="U45" s="43" t="n">
        <v>11148.947499512</v>
      </c>
      <c r="V45" s="43" t="n">
        <v>11402.1245667672</v>
      </c>
      <c r="W45" s="43" t="n">
        <v>11755.4010784533</v>
      </c>
      <c r="X45" s="43" t="n">
        <v>12059.9495185246</v>
      </c>
      <c r="Y45" s="43" t="n">
        <v>12347.1550620445</v>
      </c>
      <c r="Z45" s="43" t="n">
        <v>12618.618655779</v>
      </c>
    </row>
    <row r="46">
      <c r="A46" s="10" t="n">
        <v>1</v>
      </c>
      <c r="B46" s="14" t="inlineStr">
        <is>
          <t>Baseline (no carbon price)</t>
        </is>
      </c>
      <c r="C46" s="14" t="inlineStr">
        <is>
          <t>mit.demtot</t>
        </is>
      </c>
      <c r="D46" s="14" t="inlineStr">
        <is>
          <t>egy.mit.demtot.1</t>
        </is>
      </c>
      <c r="E46" s="14" t="inlineStr">
        <is>
          <t>Electricity demand, total</t>
        </is>
      </c>
      <c r="F46" s="14" t="inlineStr">
        <is>
          <t>ktoe</t>
        </is>
      </c>
      <c r="G46" s="14" t="inlineStr">
        <is>
          <t>build (Python emulation of RunAllScenarios)</t>
        </is>
      </c>
      <c r="H46" s="43" t="n">
        <v>15495.7198104268</v>
      </c>
      <c r="I46" s="43" t="n">
        <v>18964.655164912</v>
      </c>
      <c r="J46" s="43" t="n">
        <v>20032.681159375</v>
      </c>
      <c r="K46" s="43" t="n">
        <v>22586.199187415</v>
      </c>
      <c r="L46" s="43" t="n">
        <v>22653.3586978685</v>
      </c>
      <c r="M46" s="43" t="n">
        <v>23075.2832393526</v>
      </c>
      <c r="N46" s="43" t="n">
        <v>23235.1827922979</v>
      </c>
      <c r="O46" s="43" t="n">
        <v>24302.4460743905</v>
      </c>
      <c r="P46" s="43" t="n">
        <v>25261.185785498</v>
      </c>
      <c r="Q46" s="43" t="n">
        <v>26442.6473008723</v>
      </c>
      <c r="R46" s="43" t="n">
        <v>27543.8535010087</v>
      </c>
      <c r="S46" s="43" t="n">
        <v>28722.1987816548</v>
      </c>
      <c r="T46" s="43" t="n">
        <v>29886.8404307732</v>
      </c>
      <c r="U46" s="43" t="n">
        <v>31095.6174700381</v>
      </c>
      <c r="V46" s="43" t="n">
        <v>32318.0920977141</v>
      </c>
      <c r="W46" s="43" t="n">
        <v>33573.7872950425</v>
      </c>
      <c r="X46" s="43" t="n">
        <v>34852.5611880599</v>
      </c>
      <c r="Y46" s="43" t="n">
        <v>36160.6184161039</v>
      </c>
      <c r="Z46" s="43" t="n">
        <v>37495.38672457</v>
      </c>
    </row>
    <row r="47">
      <c r="A47" s="10" t="n">
        <v>1</v>
      </c>
      <c r="B47" s="14" t="inlineStr">
        <is>
          <t>Baseline (no carbon price)</t>
        </is>
      </c>
      <c r="C47" s="14" t="inlineStr">
        <is>
          <t>mit.eldem.tra.ecy.e</t>
        </is>
      </c>
      <c r="D47" s="14" t="inlineStr">
        <is>
          <t>egy.mit.eldem.tra.ecy.e.1</t>
        </is>
      </c>
      <c r="E47" s="14" t="inlineStr">
        <is>
          <t>Electricity demand (memo: power model H; not in the fuel totals; sector policies do not act on it) | Transport | Electricity</t>
        </is>
      </c>
      <c r="F47" s="14" t="inlineStr">
        <is>
          <t>ktoe</t>
        </is>
      </c>
      <c r="G47" s="14" t="inlineStr">
        <is>
          <t>build (Python emulation of RunAllScenarios)</t>
        </is>
      </c>
      <c r="H47" s="43" t="n">
        <v>47.6318696194386</v>
      </c>
      <c r="I47" s="43" t="n">
        <v>56.1578666775528</v>
      </c>
      <c r="J47" s="43" t="n">
        <v>59.1776119843666</v>
      </c>
      <c r="K47" s="43" t="n">
        <v>65.56989481179821</v>
      </c>
      <c r="L47" s="43" t="n">
        <v>66.9130498236109</v>
      </c>
      <c r="M47" s="43" t="n">
        <v>69.2514725966039</v>
      </c>
      <c r="N47" s="43" t="n">
        <v>71.3396417058069</v>
      </c>
      <c r="O47" s="43" t="n">
        <v>75.3506509869983</v>
      </c>
      <c r="P47" s="43" t="n">
        <v>79.0493916358259</v>
      </c>
      <c r="Q47" s="43" t="n">
        <v>83.30265565635921</v>
      </c>
      <c r="R47" s="43" t="n">
        <v>87.44643806386171</v>
      </c>
      <c r="S47" s="43" t="n">
        <v>91.8319804810321</v>
      </c>
      <c r="T47" s="43" t="n">
        <v>96.2556955980635</v>
      </c>
      <c r="U47" s="43" t="n">
        <v>100.848347273463</v>
      </c>
      <c r="V47" s="43" t="n">
        <v>105.541092881939</v>
      </c>
      <c r="W47" s="43" t="n">
        <v>110.378704689433</v>
      </c>
      <c r="X47" s="43" t="n">
        <v>115.33805092228</v>
      </c>
      <c r="Y47" s="43" t="n">
        <v>120.433521973839</v>
      </c>
      <c r="Z47" s="43" t="n">
        <v>125.659154202743</v>
      </c>
    </row>
    <row r="48">
      <c r="A48" s="10" t="n">
        <v>1</v>
      </c>
      <c r="B48" s="14" t="inlineStr">
        <is>
          <t>Baseline (no carbon price)</t>
        </is>
      </c>
      <c r="C48" s="14" t="inlineStr">
        <is>
          <t>mit.eldem.bld.ecy.e</t>
        </is>
      </c>
      <c r="D48" s="14" t="inlineStr">
        <is>
          <t>egy.mit.eldem.bld.ecy.e.1</t>
        </is>
      </c>
      <c r="E48" s="14" t="inlineStr">
        <is>
          <t>Electricity demand (memo: power model H; not in the fuel totals; sector policies do not act on it) | Buildings | Electricity</t>
        </is>
      </c>
      <c r="F48" s="14" t="inlineStr">
        <is>
          <t>ktoe</t>
        </is>
      </c>
      <c r="G48" s="14" t="inlineStr">
        <is>
          <t>build (Python emulation of RunAllScenarios)</t>
        </is>
      </c>
      <c r="H48" s="43" t="n">
        <v>11660.9678190786</v>
      </c>
      <c r="I48" s="43" t="n">
        <v>14469.3803845704</v>
      </c>
      <c r="J48" s="43" t="n">
        <v>15418.0538874128</v>
      </c>
      <c r="K48" s="43" t="n">
        <v>17431.2228698156</v>
      </c>
      <c r="L48" s="43" t="n">
        <v>17472.9347816561</v>
      </c>
      <c r="M48" s="43" t="n">
        <v>17800.9443942527</v>
      </c>
      <c r="N48" s="43" t="n">
        <v>17913.4774943981</v>
      </c>
      <c r="O48" s="43" t="n">
        <v>18764.5645785466</v>
      </c>
      <c r="P48" s="43" t="n">
        <v>19529.719636465</v>
      </c>
      <c r="Q48" s="43" t="n">
        <v>20477.3035716792</v>
      </c>
      <c r="R48" s="43" t="n">
        <v>21360.5445974726</v>
      </c>
      <c r="S48" s="43" t="n">
        <v>22307.8648352945</v>
      </c>
      <c r="T48" s="43" t="n">
        <v>23245.0544127941</v>
      </c>
      <c r="U48" s="43" t="n">
        <v>24219.4812715543</v>
      </c>
      <c r="V48" s="43" t="n">
        <v>25206.2375975085</v>
      </c>
      <c r="W48" s="43" t="n">
        <v>26221.3925258887</v>
      </c>
      <c r="X48" s="43" t="n">
        <v>27256.6553496246</v>
      </c>
      <c r="Y48" s="43" t="n">
        <v>28317.1800661062</v>
      </c>
      <c r="Z48" s="43" t="n">
        <v>29400.8944973783</v>
      </c>
    </row>
    <row r="49">
      <c r="A49" s="10" t="n">
        <v>1</v>
      </c>
      <c r="B49" s="14" t="inlineStr">
        <is>
          <t>Baseline (no carbon price)</t>
        </is>
      </c>
      <c r="C49" s="14" t="inlineStr">
        <is>
          <t>mit.eldem.ind.ecy.e</t>
        </is>
      </c>
      <c r="D49" s="14" t="inlineStr">
        <is>
          <t>egy.mit.eldem.ind.ecy.e.1</t>
        </is>
      </c>
      <c r="E49" s="14" t="inlineStr">
        <is>
          <t>Electricity demand (memo: power model H; not in the fuel totals; sector policies do not act on it) | Industry | Electricity</t>
        </is>
      </c>
      <c r="F49" s="14" t="inlineStr">
        <is>
          <t>ktoe</t>
        </is>
      </c>
      <c r="G49" s="14" t="inlineStr">
        <is>
          <t>build (Python emulation of RunAllScenarios)</t>
        </is>
      </c>
      <c r="H49" s="43" t="n">
        <v>3787.12012172875</v>
      </c>
      <c r="I49" s="43" t="n">
        <v>4439.11691366402</v>
      </c>
      <c r="J49" s="43" t="n">
        <v>4555.44965997782</v>
      </c>
      <c r="K49" s="43" t="n">
        <v>5089.40642278754</v>
      </c>
      <c r="L49" s="43" t="n">
        <v>5113.51086638883</v>
      </c>
      <c r="M49" s="43" t="n">
        <v>5205.08737250334</v>
      </c>
      <c r="N49" s="43" t="n">
        <v>5250.36565619395</v>
      </c>
      <c r="O49" s="43" t="n">
        <v>5462.53084485689</v>
      </c>
      <c r="P49" s="43" t="n">
        <v>5652.41675739723</v>
      </c>
      <c r="Q49" s="43" t="n">
        <v>5882.0410735367</v>
      </c>
      <c r="R49" s="43" t="n">
        <v>6095.8624654722</v>
      </c>
      <c r="S49" s="43" t="n">
        <v>6322.50196587927</v>
      </c>
      <c r="T49" s="43" t="n">
        <v>6545.53032238109</v>
      </c>
      <c r="U49" s="43" t="n">
        <v>6775.28785121041</v>
      </c>
      <c r="V49" s="43" t="n">
        <v>7006.31340732372</v>
      </c>
      <c r="W49" s="43" t="n">
        <v>7242.01606446431</v>
      </c>
      <c r="X49" s="43" t="n">
        <v>7480.56778751301</v>
      </c>
      <c r="Y49" s="43" t="n">
        <v>7723.0048280238</v>
      </c>
      <c r="Z49" s="43" t="n">
        <v>7968.83307298898</v>
      </c>
    </row>
    <row r="50">
      <c r="A50" s="10" t="n">
        <v>1</v>
      </c>
      <c r="B50" s="14" t="inlineStr">
        <is>
          <t>Baseline (no carbon price)</t>
        </is>
      </c>
      <c r="C50" s="14" t="inlineStr">
        <is>
          <t>mit.eldem.oen.ecy.e</t>
        </is>
      </c>
      <c r="D50" s="14" t="inlineStr">
        <is>
          <t>egy.mit.eldem.oen.ecy.e.1</t>
        </is>
      </c>
      <c r="E50" s="14" t="inlineStr">
        <is>
          <t>Electricity demand (memo: power model H; not in the fuel totals; sector policies do not act on it) | Other energy use | Electricity</t>
        </is>
      </c>
      <c r="F50" s="14" t="inlineStr">
        <is>
          <t>ktoe</t>
        </is>
      </c>
      <c r="G50" s="14" t="inlineStr">
        <is>
          <t>build (Python emulation of RunAllScenarios)</t>
        </is>
      </c>
      <c r="H50" s="43" t="n">
        <v>0</v>
      </c>
      <c r="I50" s="43" t="n">
        <v>0</v>
      </c>
      <c r="J50" s="43" t="n">
        <v>0</v>
      </c>
      <c r="K50" s="43" t="n">
        <v>0</v>
      </c>
      <c r="L50" s="43" t="n">
        <v>0</v>
      </c>
      <c r="M50" s="43" t="n">
        <v>0</v>
      </c>
      <c r="N50" s="43" t="n">
        <v>0</v>
      </c>
      <c r="O50" s="43" t="n">
        <v>0</v>
      </c>
      <c r="P50" s="43" t="n">
        <v>0</v>
      </c>
      <c r="Q50" s="43" t="n">
        <v>0</v>
      </c>
      <c r="R50" s="43" t="n">
        <v>0</v>
      </c>
      <c r="S50" s="43" t="n">
        <v>0</v>
      </c>
      <c r="T50" s="43" t="n">
        <v>0</v>
      </c>
      <c r="U50" s="43" t="n">
        <v>0</v>
      </c>
      <c r="V50" s="43" t="n">
        <v>0</v>
      </c>
      <c r="W50" s="43" t="n">
        <v>0</v>
      </c>
      <c r="X50" s="43" t="n">
        <v>0</v>
      </c>
      <c r="Y50" s="43" t="n">
        <v>0</v>
      </c>
      <c r="Z50" s="43" t="n">
        <v>0</v>
      </c>
    </row>
    <row r="51">
      <c r="A51" s="10" t="n">
        <v>1</v>
      </c>
      <c r="B51" s="14" t="inlineStr">
        <is>
          <t>Baseline (no carbon price)</t>
        </is>
      </c>
      <c r="C51" s="14" t="inlineStr">
        <is>
          <t>mit.req</t>
        </is>
      </c>
      <c r="D51" s="14" t="inlineStr">
        <is>
          <t>egy.mit.req.1</t>
        </is>
      </c>
      <c r="E51" s="14" t="inlineStr">
        <is>
          <t>Required generation (incl. net exports, transmission and statistical differences, own use)</t>
        </is>
      </c>
      <c r="F51" s="14" t="inlineStr">
        <is>
          <t>MWy</t>
        </is>
      </c>
      <c r="G51" s="14" t="inlineStr">
        <is>
          <t>build (Python emulation of RunAllScenarios)</t>
        </is>
      </c>
      <c r="H51" s="43" t="n">
        <v>25122.5095205354</v>
      </c>
      <c r="I51" s="43" t="n">
        <v>30746.5374802134</v>
      </c>
      <c r="J51" s="43" t="n">
        <v>32478.0797087984</v>
      </c>
      <c r="K51" s="43" t="n">
        <v>36617.9829695121</v>
      </c>
      <c r="L51" s="43" t="n">
        <v>36726.8656455933</v>
      </c>
      <c r="M51" s="43" t="n">
        <v>37410.9128173324</v>
      </c>
      <c r="N51" s="43" t="n">
        <v>37670.1507288551</v>
      </c>
      <c r="O51" s="43" t="n">
        <v>39400.4564063783</v>
      </c>
      <c r="P51" s="43" t="n">
        <v>40954.8177277418</v>
      </c>
      <c r="Q51" s="43" t="n">
        <v>42870.2678346909</v>
      </c>
      <c r="R51" s="43" t="n">
        <v>44655.6036297008</v>
      </c>
      <c r="S51" s="43" t="n">
        <v>46566.00152626</v>
      </c>
      <c r="T51" s="43" t="n">
        <v>48454.1823449595</v>
      </c>
      <c r="U51" s="43" t="n">
        <v>50413.9178750705</v>
      </c>
      <c r="V51" s="43" t="n">
        <v>52395.8606856095</v>
      </c>
      <c r="W51" s="43" t="n">
        <v>54431.6625028665</v>
      </c>
      <c r="X51" s="43" t="n">
        <v>56504.8807653912</v>
      </c>
      <c r="Y51" s="43" t="n">
        <v>58625.5747742508</v>
      </c>
      <c r="Z51" s="43" t="n">
        <v>60789.5742494211</v>
      </c>
    </row>
    <row r="52">
      <c r="A52" s="10" t="n">
        <v>1</v>
      </c>
      <c r="B52" s="14" t="inlineStr">
        <is>
          <t>Baseline (no carbon price)</t>
        </is>
      </c>
      <c r="C52" s="14" t="inlineStr">
        <is>
          <t>mit.captot</t>
        </is>
      </c>
      <c r="D52" s="14" t="inlineStr">
        <is>
          <t>egy.mit.captot.1</t>
        </is>
      </c>
      <c r="E52" s="14" t="inlineStr">
        <is>
          <t>Nameplate capacity, total</t>
        </is>
      </c>
      <c r="F52" s="14" t="inlineStr">
        <is>
          <t>MW</t>
        </is>
      </c>
      <c r="G52" s="14" t="inlineStr">
        <is>
          <t>build (Python emulation of RunAllScenarios)</t>
        </is>
      </c>
      <c r="H52" s="43" t="n">
        <v>60726.1845893258</v>
      </c>
      <c r="I52" s="43" t="n">
        <v>60811.4027460627</v>
      </c>
      <c r="J52" s="43" t="n">
        <v>72307.44542378301</v>
      </c>
      <c r="K52" s="43" t="n">
        <v>85238.4776908795</v>
      </c>
      <c r="L52" s="43" t="n">
        <v>99809.28103583179</v>
      </c>
      <c r="M52" s="43" t="n">
        <v>100754.835468639</v>
      </c>
      <c r="N52" s="43" t="n">
        <v>102377.871143415</v>
      </c>
      <c r="O52" s="43" t="n">
        <v>102941.555029064</v>
      </c>
      <c r="P52" s="43" t="n">
        <v>107590.497474788</v>
      </c>
      <c r="Q52" s="43" t="n">
        <v>111877.717186785</v>
      </c>
      <c r="R52" s="43" t="n">
        <v>117183.794582151</v>
      </c>
      <c r="S52" s="43" t="n">
        <v>122139.658640222</v>
      </c>
      <c r="T52" s="43" t="n">
        <v>127466.066390867</v>
      </c>
      <c r="U52" s="43" t="n">
        <v>132758.749367151</v>
      </c>
      <c r="V52" s="43" t="n">
        <v>138289.880769475</v>
      </c>
      <c r="W52" s="43" t="n">
        <v>143919.348876883</v>
      </c>
      <c r="X52" s="43" t="n">
        <v>149747.627628387</v>
      </c>
      <c r="Y52" s="43" t="n">
        <v>155727.386734795</v>
      </c>
      <c r="Z52" s="43" t="n">
        <v>161955.438007199</v>
      </c>
    </row>
    <row r="53">
      <c r="A53" s="10" t="n">
        <v>1</v>
      </c>
      <c r="B53" s="14" t="inlineStr">
        <is>
          <t>Baseline (no carbon price)</t>
        </is>
      </c>
      <c r="C53" s="14" t="inlineStr">
        <is>
          <t>mit.cap.pow.wnd</t>
        </is>
      </c>
      <c r="D53" s="14" t="inlineStr">
        <is>
          <t>egy.mit.cap.pow.wnd.1</t>
        </is>
      </c>
      <c r="E53" s="14" t="inlineStr">
        <is>
          <t>Nameplate capacity | Power | Wind</t>
        </is>
      </c>
      <c r="F53" s="14" t="inlineStr">
        <is>
          <t>MW</t>
        </is>
      </c>
      <c r="G53" s="14" t="inlineStr">
        <is>
          <t>build (Python emulation of RunAllScenarios)</t>
        </is>
      </c>
      <c r="H53" s="43" t="n">
        <v>2387.25143730845</v>
      </c>
      <c r="I53" s="43" t="n">
        <v>2947.21533542608</v>
      </c>
      <c r="J53" s="43" t="n">
        <v>4523.80879228091</v>
      </c>
      <c r="K53" s="43" t="n">
        <v>6264.18696237305</v>
      </c>
      <c r="L53" s="43" t="n">
        <v>8193.01332328092</v>
      </c>
      <c r="M53" s="43" t="n">
        <v>9077.621744149021</v>
      </c>
      <c r="N53" s="43" t="n">
        <v>10124.2132012869</v>
      </c>
      <c r="O53" s="43" t="n">
        <v>10809.2808156929</v>
      </c>
      <c r="P53" s="43" t="n">
        <v>12640.3250346444</v>
      </c>
      <c r="Q53" s="43" t="n">
        <v>14285.2519179364</v>
      </c>
      <c r="R53" s="43" t="n">
        <v>16180.3647451005</v>
      </c>
      <c r="S53" s="43" t="n">
        <v>17941.578113015</v>
      </c>
      <c r="T53" s="43" t="n">
        <v>19775.5257745976</v>
      </c>
      <c r="U53" s="43" t="n">
        <v>21570.4782192809</v>
      </c>
      <c r="V53" s="43" t="n">
        <v>23403.3102060978</v>
      </c>
      <c r="W53" s="43" t="n">
        <v>25235.9392481294</v>
      </c>
      <c r="X53" s="43" t="n">
        <v>27097.0699165394</v>
      </c>
      <c r="Y53" s="43" t="n">
        <v>28976.9618925565</v>
      </c>
      <c r="Z53" s="43" t="n">
        <v>30878.3247735736</v>
      </c>
    </row>
    <row r="54">
      <c r="A54" s="10" t="n">
        <v>1</v>
      </c>
      <c r="B54" s="14" t="inlineStr">
        <is>
          <t>Baseline (no carbon price)</t>
        </is>
      </c>
      <c r="C54" s="14" t="inlineStr">
        <is>
          <t>mit.cap.pow.sol</t>
        </is>
      </c>
      <c r="D54" s="14" t="inlineStr">
        <is>
          <t>egy.mit.cap.pow.sol.1</t>
        </is>
      </c>
      <c r="E54" s="14" t="inlineStr">
        <is>
          <t>Nameplate capacity | Power | Solar</t>
        </is>
      </c>
      <c r="F54" s="14" t="inlineStr">
        <is>
          <t>MW</t>
        </is>
      </c>
      <c r="G54" s="14" t="inlineStr">
        <is>
          <t>build (Python emulation of RunAllScenarios)</t>
        </is>
      </c>
      <c r="H54" s="43" t="n">
        <v>3326.62425070716</v>
      </c>
      <c r="I54" s="43" t="n">
        <v>3510.04850179141</v>
      </c>
      <c r="J54" s="43" t="n">
        <v>6161.03650844591</v>
      </c>
      <c r="K54" s="43" t="n">
        <v>9066.548042277251</v>
      </c>
      <c r="L54" s="43" t="n">
        <v>12266.6071088978</v>
      </c>
      <c r="M54" s="43" t="n">
        <v>12609.9862548262</v>
      </c>
      <c r="N54" s="43" t="n">
        <v>13191.9617087978</v>
      </c>
      <c r="O54" s="43" t="n">
        <v>13580.5622419448</v>
      </c>
      <c r="P54" s="43" t="n">
        <v>15232.0651518951</v>
      </c>
      <c r="Q54" s="43" t="n">
        <v>16929.6112042124</v>
      </c>
      <c r="R54" s="43" t="n">
        <v>18965.1636167798</v>
      </c>
      <c r="S54" s="43" t="n">
        <v>20903.3777669754</v>
      </c>
      <c r="T54" s="43" t="n">
        <v>22980.756595679</v>
      </c>
      <c r="U54" s="43" t="n">
        <v>25074.1685601661</v>
      </c>
      <c r="V54" s="43" t="n">
        <v>27281.1568487017</v>
      </c>
      <c r="W54" s="43" t="n">
        <v>29554.2413305533</v>
      </c>
      <c r="X54" s="43" t="n">
        <v>31937.7002146348</v>
      </c>
      <c r="Y54" s="43" t="n">
        <v>34413.0820405879</v>
      </c>
      <c r="Z54" s="43" t="n">
        <v>37096.2283422065</v>
      </c>
    </row>
    <row r="55">
      <c r="A55" s="10" t="n">
        <v>1</v>
      </c>
      <c r="B55" s="14" t="inlineStr">
        <is>
          <t>Baseline (no carbon price)</t>
        </is>
      </c>
      <c r="C55" s="14" t="inlineStr">
        <is>
          <t>mit.nimtot</t>
        </is>
      </c>
      <c r="D55" s="14" t="inlineStr">
        <is>
          <t>egy.mit.nimtot.1</t>
        </is>
      </c>
      <c r="E55" s="14" t="inlineStr">
        <is>
          <t>New nameplate investment, total</t>
        </is>
      </c>
      <c r="F55" s="14" t="inlineStr">
        <is>
          <t>MW</t>
        </is>
      </c>
      <c r="G55" s="14" t="inlineStr">
        <is>
          <t>build (Python emulation of RunAllScenarios)</t>
        </is>
      </c>
      <c r="H55" s="43" t="n">
        <v>1927.20174922822</v>
      </c>
      <c r="I55" s="43" t="n">
        <v>13340.8834415295</v>
      </c>
      <c r="J55" s="43" t="n">
        <v>15064.1215705848</v>
      </c>
      <c r="K55" s="43" t="n">
        <v>17027.3040839388</v>
      </c>
      <c r="L55" s="43" t="n">
        <v>3765.71221665493</v>
      </c>
      <c r="M55" s="43" t="n">
        <v>4474.51026111796</v>
      </c>
      <c r="N55" s="43" t="n">
        <v>3469.64121502711</v>
      </c>
      <c r="O55" s="43" t="n">
        <v>7574.43470509163</v>
      </c>
      <c r="P55" s="43" t="n">
        <v>7371.0533752549</v>
      </c>
      <c r="Q55" s="43" t="n">
        <v>8537.072541667691</v>
      </c>
      <c r="R55" s="43" t="n">
        <v>8368.590074973539</v>
      </c>
      <c r="S55" s="43" t="n">
        <v>8908.74508149863</v>
      </c>
      <c r="T55" s="43" t="n">
        <v>9057.174843659621</v>
      </c>
      <c r="U55" s="43" t="n">
        <v>9476.59389498257</v>
      </c>
      <c r="V55" s="43" t="n">
        <v>9764.108110548041</v>
      </c>
      <c r="W55" s="43" t="n">
        <v>10155.4978949481</v>
      </c>
      <c r="X55" s="43" t="n">
        <v>10506.5084560018</v>
      </c>
      <c r="Y55" s="43" t="n">
        <v>10959.643775904</v>
      </c>
      <c r="Z55" s="43" t="n">
        <v>11411.8266391104</v>
      </c>
    </row>
    <row r="56">
      <c r="A56" s="10" t="n">
        <v>1</v>
      </c>
      <c r="B56" s="14" t="inlineStr">
        <is>
          <t>Baseline (no carbon price)</t>
        </is>
      </c>
      <c r="C56" s="14" t="inlineStr">
        <is>
          <t>mit.shr.pow.coa</t>
        </is>
      </c>
      <c r="D56" s="14" t="inlineStr">
        <is>
          <t>egy.mit.shr.pow.coa.1</t>
        </is>
      </c>
      <c r="E56" s="14" t="inlineStr">
        <is>
          <t>Generation share | Power | Coal</t>
        </is>
      </c>
      <c r="F56" s="14" t="inlineStr">
        <is>
          <t>share</t>
        </is>
      </c>
      <c r="G56" s="14" t="inlineStr">
        <is>
          <t>build (Python emulation of RunAllScenarios)</t>
        </is>
      </c>
      <c r="H56" s="13" t="n">
        <v>0</v>
      </c>
      <c r="I56" s="13" t="n">
        <v>0</v>
      </c>
      <c r="J56" s="13" t="n">
        <v>0</v>
      </c>
      <c r="K56" s="13" t="n">
        <v>0</v>
      </c>
      <c r="L56" s="13" t="n">
        <v>0</v>
      </c>
      <c r="M56" s="13" t="n">
        <v>0</v>
      </c>
      <c r="N56" s="13" t="n">
        <v>0</v>
      </c>
      <c r="O56" s="13" t="n">
        <v>0</v>
      </c>
      <c r="P56" s="13" t="n">
        <v>0</v>
      </c>
      <c r="Q56" s="13" t="n">
        <v>0</v>
      </c>
      <c r="R56" s="13" t="n">
        <v>0</v>
      </c>
      <c r="S56" s="13" t="n">
        <v>0</v>
      </c>
      <c r="T56" s="13" t="n">
        <v>0</v>
      </c>
      <c r="U56" s="13" t="n">
        <v>0</v>
      </c>
      <c r="V56" s="13" t="n">
        <v>0</v>
      </c>
      <c r="W56" s="13" t="n">
        <v>0</v>
      </c>
      <c r="X56" s="13" t="n">
        <v>0</v>
      </c>
      <c r="Y56" s="13" t="n">
        <v>0</v>
      </c>
      <c r="Z56" s="13" t="n">
        <v>0</v>
      </c>
    </row>
    <row r="57">
      <c r="A57" s="10" t="n">
        <v>1</v>
      </c>
      <c r="B57" s="14" t="inlineStr">
        <is>
          <t>Baseline (no carbon price)</t>
        </is>
      </c>
      <c r="C57" s="14" t="inlineStr">
        <is>
          <t>mit.shr.pow.oop</t>
        </is>
      </c>
      <c r="D57" s="14" t="inlineStr">
        <is>
          <t>egy.mit.shr.pow.oop.1</t>
        </is>
      </c>
      <c r="E57" s="14" t="inlineStr">
        <is>
          <t>Generation share | Power | Other oil products</t>
        </is>
      </c>
      <c r="F57" s="14" t="inlineStr">
        <is>
          <t>share</t>
        </is>
      </c>
      <c r="G57" s="14" t="inlineStr">
        <is>
          <t>build (Python emulation of RunAllScenarios)</t>
        </is>
      </c>
      <c r="H57" s="13" t="n">
        <v>0.0840906621921125</v>
      </c>
      <c r="I57" s="13" t="n">
        <v>0.0668476712836812</v>
      </c>
      <c r="J57" s="13" t="n">
        <v>0.0769460757080546</v>
      </c>
      <c r="K57" s="13" t="n">
        <v>0.0817907033545375</v>
      </c>
      <c r="L57" s="13" t="n">
        <v>0.0966793263474255</v>
      </c>
      <c r="M57" s="13" t="n">
        <v>0.0923638294778254</v>
      </c>
      <c r="N57" s="13" t="n">
        <v>0.0892946135133692</v>
      </c>
      <c r="O57" s="13" t="n">
        <v>0.0830683166658447</v>
      </c>
      <c r="P57" s="13" t="n">
        <v>0.0779015916542997</v>
      </c>
      <c r="Q57" s="13" t="n">
        <v>0.07253650723948921</v>
      </c>
      <c r="R57" s="13" t="n">
        <v>0.0679143387301339</v>
      </c>
      <c r="S57" s="13" t="n">
        <v>0.06351772053957221</v>
      </c>
      <c r="T57" s="13" t="n">
        <v>0.0595528259355915</v>
      </c>
      <c r="U57" s="13" t="n">
        <v>0.0558488042098927</v>
      </c>
      <c r="V57" s="13" t="n">
        <v>0.0524461581340387</v>
      </c>
      <c r="W57" s="13" t="n">
        <v>0.04928284808171</v>
      </c>
      <c r="X57" s="13" t="n">
        <v>0.0463561675309144</v>
      </c>
      <c r="Y57" s="13" t="n">
        <v>0.0436370075105932</v>
      </c>
      <c r="Z57" s="13" t="n">
        <v>0.0411106786341053</v>
      </c>
    </row>
    <row r="58">
      <c r="A58" s="10" t="n">
        <v>1</v>
      </c>
      <c r="B58" s="14" t="inlineStr">
        <is>
          <t>Baseline (no carbon price)</t>
        </is>
      </c>
      <c r="C58" s="14" t="inlineStr">
        <is>
          <t>mit.shr.pow.wnd</t>
        </is>
      </c>
      <c r="D58" s="14" t="inlineStr">
        <is>
          <t>egy.mit.shr.pow.wnd.1</t>
        </is>
      </c>
      <c r="E58" s="14" t="inlineStr">
        <is>
          <t>Generation share | Power | Wind</t>
        </is>
      </c>
      <c r="F58" s="14" t="inlineStr">
        <is>
          <t>share</t>
        </is>
      </c>
      <c r="G58" s="14" t="inlineStr">
        <is>
          <t>build (Python emulation of RunAllScenarios)</t>
        </is>
      </c>
      <c r="H58" s="13" t="n">
        <v>0.0285073205209505</v>
      </c>
      <c r="I58" s="13" t="n">
        <v>0.0287565583993586</v>
      </c>
      <c r="J58" s="13" t="n">
        <v>0.0417864187123298</v>
      </c>
      <c r="K58" s="13" t="n">
        <v>0.0513205790246986</v>
      </c>
      <c r="L58" s="13" t="n">
        <v>0.0669238704087232</v>
      </c>
      <c r="M58" s="13" t="n">
        <v>0.0727939073965342</v>
      </c>
      <c r="N58" s="13" t="n">
        <v>0.0806278685277349</v>
      </c>
      <c r="O58" s="13" t="n">
        <v>0.082303215253692</v>
      </c>
      <c r="P58" s="13" t="n">
        <v>0.09259222042208359</v>
      </c>
      <c r="Q58" s="13" t="n">
        <v>0.0999661488448412</v>
      </c>
      <c r="R58" s="13" t="n">
        <v>0.108701014631491</v>
      </c>
      <c r="S58" s="13" t="n">
        <v>0.11558805260248</v>
      </c>
      <c r="T58" s="13" t="n">
        <v>0.122438506755577</v>
      </c>
      <c r="U58" s="13" t="n">
        <v>0.128360257217467</v>
      </c>
      <c r="V58" s="13" t="n">
        <v>0.133999002401303</v>
      </c>
      <c r="W58" s="13" t="n">
        <v>0.139087829147973</v>
      </c>
      <c r="X58" s="13" t="n">
        <v>0.143865819462818</v>
      </c>
      <c r="Y58" s="13" t="n">
        <v>0.148281506855009</v>
      </c>
      <c r="Z58" s="13" t="n">
        <v>0.152386285748009</v>
      </c>
    </row>
    <row r="59">
      <c r="A59" s="10" t="n">
        <v>1</v>
      </c>
      <c r="B59" s="14" t="inlineStr">
        <is>
          <t>Baseline (no carbon price)</t>
        </is>
      </c>
      <c r="C59" s="14" t="inlineStr">
        <is>
          <t>mit.shr.pow.sol</t>
        </is>
      </c>
      <c r="D59" s="14" t="inlineStr">
        <is>
          <t>egy.mit.shr.pow.sol.1</t>
        </is>
      </c>
      <c r="E59" s="14" t="inlineStr">
        <is>
          <t>Generation share | Power | Solar</t>
        </is>
      </c>
      <c r="F59" s="14" t="inlineStr">
        <is>
          <t>share</t>
        </is>
      </c>
      <c r="G59" s="14" t="inlineStr">
        <is>
          <t>build (Python emulation of RunAllScenarios)</t>
        </is>
      </c>
      <c r="H59" s="13" t="n">
        <v>0.0238348945449828</v>
      </c>
      <c r="I59" s="13" t="n">
        <v>0.0205489392335331</v>
      </c>
      <c r="J59" s="13" t="n">
        <v>0.0341456940023408</v>
      </c>
      <c r="K59" s="13" t="n">
        <v>0.0445676827412553</v>
      </c>
      <c r="L59" s="13" t="n">
        <v>0.0601191863446295</v>
      </c>
      <c r="M59" s="13" t="n">
        <v>0.060672070124339</v>
      </c>
      <c r="N59" s="13" t="n">
        <v>0.0630354023448257</v>
      </c>
      <c r="O59" s="13" t="n">
        <v>0.062042459060305</v>
      </c>
      <c r="P59" s="13" t="n">
        <v>0.06694625637373799</v>
      </c>
      <c r="Q59" s="13" t="n">
        <v>0.07108259804927811</v>
      </c>
      <c r="R59" s="13" t="n">
        <v>0.07644571282314649</v>
      </c>
      <c r="S59" s="13" t="n">
        <v>0.0808016122220355</v>
      </c>
      <c r="T59" s="13" t="n">
        <v>0.0853700544933975</v>
      </c>
      <c r="U59" s="13" t="n">
        <v>0.089525879579808</v>
      </c>
      <c r="V59" s="13" t="n">
        <v>0.0937213010438248</v>
      </c>
      <c r="W59" s="13" t="n">
        <v>0.09773288550977929</v>
      </c>
      <c r="X59" s="13" t="n">
        <v>0.101739636660827</v>
      </c>
      <c r="Y59" s="13" t="n">
        <v>0.10565959977635</v>
      </c>
      <c r="Z59" s="13" t="n">
        <v>0.109843195713133</v>
      </c>
    </row>
    <row r="60">
      <c r="A60" s="10" t="n">
        <v>1</v>
      </c>
      <c r="B60" s="14" t="inlineStr">
        <is>
          <t>Baseline (no carbon price)</t>
        </is>
      </c>
      <c r="C60" s="14" t="inlineStr">
        <is>
          <t>mit.shr.pow.hyd</t>
        </is>
      </c>
      <c r="D60" s="14" t="inlineStr">
        <is>
          <t>egy.mit.shr.pow.hyd.1</t>
        </is>
      </c>
      <c r="E60" s="14" t="inlineStr">
        <is>
          <t>Generation share | Power | Hydro</t>
        </is>
      </c>
      <c r="F60" s="14" t="inlineStr">
        <is>
          <t>share</t>
        </is>
      </c>
      <c r="G60" s="14" t="inlineStr">
        <is>
          <t>build (Python emulation of RunAllScenarios)</t>
        </is>
      </c>
      <c r="H60" s="13" t="n">
        <v>0.066761171545157</v>
      </c>
      <c r="I60" s="13" t="n">
        <v>0.0559161881034707</v>
      </c>
      <c r="J60" s="13" t="n">
        <v>0.0916111628513173</v>
      </c>
      <c r="K60" s="13" t="n">
        <v>0.119988408436781</v>
      </c>
      <c r="L60" s="13" t="n">
        <v>0.163285318145212</v>
      </c>
      <c r="M60" s="13" t="n">
        <v>0.162337346575644</v>
      </c>
      <c r="N60" s="13" t="n">
        <v>0.163546096265091</v>
      </c>
      <c r="O60" s="13" t="n">
        <v>0.158033406249765</v>
      </c>
      <c r="P60" s="13" t="n">
        <v>0.155380936853648</v>
      </c>
      <c r="Q60" s="13" t="n">
        <v>0.151443551806821</v>
      </c>
      <c r="R60" s="13" t="n">
        <v>0.148711673675021</v>
      </c>
      <c r="S60" s="13" t="n">
        <v>0.145721697346551</v>
      </c>
      <c r="T60" s="13" t="n">
        <v>0.143203231293459</v>
      </c>
      <c r="U60" s="13" t="n">
        <v>0.140696891178842</v>
      </c>
      <c r="V60" s="13" t="n">
        <v>0.138421488685503</v>
      </c>
      <c r="W60" s="13" t="n">
        <v>0.136234110926306</v>
      </c>
      <c r="X60" s="13" t="n">
        <v>0.1341920192699</v>
      </c>
      <c r="Y60" s="13" t="n">
        <v>0.132248144394531</v>
      </c>
      <c r="Z60" s="13" t="n">
        <v>0.130391054451419</v>
      </c>
    </row>
    <row r="61">
      <c r="A61" s="10" t="n">
        <v>1</v>
      </c>
      <c r="B61" s="14" t="inlineStr">
        <is>
          <t>Baseline (no carbon price)</t>
        </is>
      </c>
      <c r="C61" s="14" t="inlineStr">
        <is>
          <t>mit.ccpav</t>
        </is>
      </c>
      <c r="D61" s="14" t="inlineStr">
        <is>
          <t>egy.mit.ccpav.1</t>
        </is>
      </c>
      <c r="E61" s="14" t="inlineStr">
        <is>
          <t>Average new policy cost per kWh consumed</t>
        </is>
      </c>
      <c r="F61" s="14" t="inlineStr">
        <is>
          <t>$/kWh</t>
        </is>
      </c>
      <c r="G61" s="14" t="inlineStr">
        <is>
          <t>build (Python emulation of RunAllScenarios)</t>
        </is>
      </c>
      <c r="H61" s="16" t="n">
        <v>0</v>
      </c>
      <c r="I61" s="16" t="n">
        <v>0</v>
      </c>
      <c r="J61" s="16" t="n">
        <v>0</v>
      </c>
      <c r="K61" s="16" t="n">
        <v>0</v>
      </c>
      <c r="L61" s="16" t="n">
        <v>0</v>
      </c>
      <c r="M61" s="16" t="n">
        <v>0</v>
      </c>
      <c r="N61" s="16" t="n">
        <v>0</v>
      </c>
      <c r="O61" s="16" t="n">
        <v>0</v>
      </c>
      <c r="P61" s="16" t="n">
        <v>0</v>
      </c>
      <c r="Q61" s="16" t="n">
        <v>0</v>
      </c>
      <c r="R61" s="16" t="n">
        <v>0</v>
      </c>
      <c r="S61" s="16" t="n">
        <v>0</v>
      </c>
      <c r="T61" s="16" t="n">
        <v>0</v>
      </c>
      <c r="U61" s="16" t="n">
        <v>0</v>
      </c>
      <c r="V61" s="16" t="n">
        <v>0</v>
      </c>
      <c r="W61" s="16" t="n">
        <v>0</v>
      </c>
      <c r="X61" s="16" t="n">
        <v>0</v>
      </c>
      <c r="Y61" s="16" t="n">
        <v>0</v>
      </c>
      <c r="Z61" s="16" t="n">
        <v>0</v>
      </c>
    </row>
    <row r="62">
      <c r="A62" s="10" t="n">
        <v>1</v>
      </c>
      <c r="B62" s="14" t="inlineStr">
        <is>
          <t>Baseline (no carbon price)</t>
        </is>
      </c>
      <c r="C62" s="14" t="inlineStr">
        <is>
          <t>mit.rcarb.res.ecy</t>
        </is>
      </c>
      <c r="D62" s="14" t="inlineStr">
        <is>
          <t>egy.mit.rcarb.res.ecy.1</t>
        </is>
      </c>
      <c r="E62" s="14" t="inlineStr">
        <is>
          <t>New-policy cost per user group (carbon tax, ETS at the tax-equivalent price, fuel price reform; memo, revenue: prnew in M) | Residential | Electricity</t>
        </is>
      </c>
      <c r="F62" s="14" t="inlineStr">
        <is>
          <t>USD m real</t>
        </is>
      </c>
      <c r="G62" s="14" t="inlineStr">
        <is>
          <t>build (Python emulation of RunAllScenarios)</t>
        </is>
      </c>
      <c r="H62" s="43" t="n">
        <v>0</v>
      </c>
      <c r="I62" s="43" t="n">
        <v>0</v>
      </c>
      <c r="J62" s="43" t="n">
        <v>0</v>
      </c>
      <c r="K62" s="43" t="n">
        <v>0</v>
      </c>
      <c r="L62" s="43" t="n">
        <v>0</v>
      </c>
      <c r="M62" s="43" t="n">
        <v>0</v>
      </c>
      <c r="N62" s="43" t="n">
        <v>0</v>
      </c>
      <c r="O62" s="43" t="n">
        <v>0</v>
      </c>
      <c r="P62" s="43" t="n">
        <v>0</v>
      </c>
      <c r="Q62" s="43" t="n">
        <v>0</v>
      </c>
      <c r="R62" s="43" t="n">
        <v>0</v>
      </c>
      <c r="S62" s="43" t="n">
        <v>0</v>
      </c>
      <c r="T62" s="43" t="n">
        <v>0</v>
      </c>
      <c r="U62" s="43" t="n">
        <v>0</v>
      </c>
      <c r="V62" s="43" t="n">
        <v>0</v>
      </c>
      <c r="W62" s="43" t="n">
        <v>0</v>
      </c>
      <c r="X62" s="43" t="n">
        <v>0</v>
      </c>
      <c r="Y62" s="43" t="n">
        <v>0</v>
      </c>
      <c r="Z62" s="43" t="n">
        <v>0</v>
      </c>
    </row>
    <row r="63">
      <c r="A63" s="10" t="n">
        <v>1</v>
      </c>
      <c r="B63" s="14" t="inlineStr">
        <is>
          <t>Baseline (no carbon price)</t>
        </is>
      </c>
      <c r="C63" s="14" t="inlineStr">
        <is>
          <t>mit.rcarb.ind.ecy</t>
        </is>
      </c>
      <c r="D63" s="14" t="inlineStr">
        <is>
          <t>egy.mit.rcarb.ind.ecy.1</t>
        </is>
      </c>
      <c r="E63" s="14" t="inlineStr">
        <is>
          <t>New-policy cost per user group (carbon tax, ETS at the tax-equivalent price, fuel price reform; memo, revenue: prnew in M) | Industry | Electricity</t>
        </is>
      </c>
      <c r="F63" s="14" t="inlineStr">
        <is>
          <t>USD m real</t>
        </is>
      </c>
      <c r="G63" s="14" t="inlineStr">
        <is>
          <t>build (Python emulation of RunAllScenarios)</t>
        </is>
      </c>
      <c r="H63" s="43" t="n">
        <v>0</v>
      </c>
      <c r="I63" s="43" t="n">
        <v>0</v>
      </c>
      <c r="J63" s="43" t="n">
        <v>0</v>
      </c>
      <c r="K63" s="43" t="n">
        <v>0</v>
      </c>
      <c r="L63" s="43" t="n">
        <v>0</v>
      </c>
      <c r="M63" s="43" t="n">
        <v>0</v>
      </c>
      <c r="N63" s="43" t="n">
        <v>0</v>
      </c>
      <c r="O63" s="43" t="n">
        <v>0</v>
      </c>
      <c r="P63" s="43" t="n">
        <v>0</v>
      </c>
      <c r="Q63" s="43" t="n">
        <v>0</v>
      </c>
      <c r="R63" s="43" t="n">
        <v>0</v>
      </c>
      <c r="S63" s="43" t="n">
        <v>0</v>
      </c>
      <c r="T63" s="43" t="n">
        <v>0</v>
      </c>
      <c r="U63" s="43" t="n">
        <v>0</v>
      </c>
      <c r="V63" s="43" t="n">
        <v>0</v>
      </c>
      <c r="W63" s="43" t="n">
        <v>0</v>
      </c>
      <c r="X63" s="43" t="n">
        <v>0</v>
      </c>
      <c r="Y63" s="43" t="n">
        <v>0</v>
      </c>
      <c r="Z63" s="43" t="n">
        <v>0</v>
      </c>
    </row>
    <row r="64">
      <c r="A64" s="10" t="n">
        <v>3</v>
      </c>
      <c r="B64" s="14" t="inlineStr">
        <is>
          <t>Carbon price $20/tCO2 from 2027</t>
        </is>
      </c>
      <c r="C64" s="14" t="inlineStr">
        <is>
          <t>mit.ener.all.all.e</t>
        </is>
      </c>
      <c r="D64" s="14" t="inlineStr">
        <is>
          <t>egy.mit.ener.all.all.e.3</t>
        </is>
      </c>
      <c r="E64" s="14" t="inlineStr">
        <is>
          <t>Fuel use | All subsectors | All fuels</t>
        </is>
      </c>
      <c r="F64" s="14" t="inlineStr">
        <is>
          <t>ktoe</t>
        </is>
      </c>
      <c r="G64" s="14" t="inlineStr">
        <is>
          <t>build (Python emulation of RunAllScenarios)</t>
        </is>
      </c>
      <c r="H64" s="43" t="n">
        <v>86439.2404600619</v>
      </c>
      <c r="I64" s="43" t="n">
        <v>107384.616091406</v>
      </c>
      <c r="J64" s="43" t="n">
        <v>112815.628827482</v>
      </c>
      <c r="K64" s="43" t="n">
        <v>117574.958974702</v>
      </c>
      <c r="L64" s="43" t="n">
        <v>115374.164611663</v>
      </c>
      <c r="M64" s="43" t="n">
        <v>107463.17231619</v>
      </c>
      <c r="N64" s="43" t="n">
        <v>104921.60124349</v>
      </c>
      <c r="O64" s="43" t="n">
        <v>109786.789296824</v>
      </c>
      <c r="P64" s="43" t="n">
        <v>112165.880365284</v>
      </c>
      <c r="Q64" s="43" t="n">
        <v>115689.675358115</v>
      </c>
      <c r="R64" s="43" t="n">
        <v>118168.742098596</v>
      </c>
      <c r="S64" s="43" t="n">
        <v>121153.855202067</v>
      </c>
      <c r="T64" s="43" t="n">
        <v>123849.301486721</v>
      </c>
      <c r="U64" s="43" t="n">
        <v>126824.333538616</v>
      </c>
      <c r="V64" s="43" t="n">
        <v>129737.394805837</v>
      </c>
      <c r="W64" s="43" t="n">
        <v>132799.14362128</v>
      </c>
      <c r="X64" s="43" t="n">
        <v>135869.757538101</v>
      </c>
      <c r="Y64" s="43" t="n">
        <v>139028.879408461</v>
      </c>
      <c r="Z64" s="43" t="n">
        <v>142205.082957469</v>
      </c>
    </row>
    <row r="65">
      <c r="A65" s="10" t="n">
        <v>3</v>
      </c>
      <c r="B65" s="14" t="inlineStr">
        <is>
          <t>Carbon price $20/tCO2 from 2027</t>
        </is>
      </c>
      <c r="C65" s="14" t="inlineStr">
        <is>
          <t>mit.ener.tra.all.e</t>
        </is>
      </c>
      <c r="D65" s="14" t="inlineStr">
        <is>
          <t>egy.mit.ener.tra.all.e.3</t>
        </is>
      </c>
      <c r="E65" s="14" t="inlineStr">
        <is>
          <t>Fuel use | Transport | All fuels</t>
        </is>
      </c>
      <c r="F65" s="14" t="inlineStr">
        <is>
          <t>ktoe</t>
        </is>
      </c>
      <c r="G65" s="14" t="inlineStr">
        <is>
          <t>build (Python emulation of RunAllScenarios)</t>
        </is>
      </c>
      <c r="H65" s="43" t="n">
        <v>18617.341993175</v>
      </c>
      <c r="I65" s="43" t="n">
        <v>23541.5980250719</v>
      </c>
      <c r="J65" s="43" t="n">
        <v>26128.5026364968</v>
      </c>
      <c r="K65" s="43" t="n">
        <v>26687.5832788854</v>
      </c>
      <c r="L65" s="43" t="n">
        <v>27233.1950818668</v>
      </c>
      <c r="M65" s="43" t="n">
        <v>25288.9929564637</v>
      </c>
      <c r="N65" s="43" t="n">
        <v>26013.6207108612</v>
      </c>
      <c r="O65" s="43" t="n">
        <v>26708.8350656786</v>
      </c>
      <c r="P65" s="43" t="n">
        <v>27358.2215409422</v>
      </c>
      <c r="Q65" s="43" t="n">
        <v>28014.4934025669</v>
      </c>
      <c r="R65" s="43" t="n">
        <v>28677.3816974693</v>
      </c>
      <c r="S65" s="43" t="n">
        <v>29346.6038864709</v>
      </c>
      <c r="T65" s="43" t="n">
        <v>30021.8638759275</v>
      </c>
      <c r="U65" s="43" t="n">
        <v>30702.8520733362</v>
      </c>
      <c r="V65" s="43" t="n">
        <v>31389.2454674466</v>
      </c>
      <c r="W65" s="43" t="n">
        <v>32080.7077333573</v>
      </c>
      <c r="X65" s="43" t="n">
        <v>32776.8893630315</v>
      </c>
      <c r="Y65" s="43" t="n">
        <v>33477.4278216179</v>
      </c>
      <c r="Z65" s="43" t="n">
        <v>34181.9477299054</v>
      </c>
    </row>
    <row r="66">
      <c r="A66" s="10" t="n">
        <v>3</v>
      </c>
      <c r="B66" s="14" t="inlineStr">
        <is>
          <t>Carbon price $20/tCO2 from 2027</t>
        </is>
      </c>
      <c r="C66" s="14" t="inlineStr">
        <is>
          <t>mit.ener.bld.all.e</t>
        </is>
      </c>
      <c r="D66" s="14" t="inlineStr">
        <is>
          <t>egy.mit.ener.bld.all.e.3</t>
        </is>
      </c>
      <c r="E66" s="14" t="inlineStr">
        <is>
          <t>Fuel use | Buildings | All fuels</t>
        </is>
      </c>
      <c r="F66" s="14" t="inlineStr">
        <is>
          <t>ktoe</t>
        </is>
      </c>
      <c r="G66" s="14" t="inlineStr">
        <is>
          <t>build (Python emulation of RunAllScenarios)</t>
        </is>
      </c>
      <c r="H66" s="43" t="n">
        <v>7729.35502080619</v>
      </c>
      <c r="I66" s="43" t="n">
        <v>9899.418530253681</v>
      </c>
      <c r="J66" s="43" t="n">
        <v>11107.7261932975</v>
      </c>
      <c r="K66" s="43" t="n">
        <v>11246.4000341881</v>
      </c>
      <c r="L66" s="43" t="n">
        <v>11380.7975527416</v>
      </c>
      <c r="M66" s="43" t="n">
        <v>9631.411572658009</v>
      </c>
      <c r="N66" s="43" t="n">
        <v>9791.945449868301</v>
      </c>
      <c r="O66" s="43" t="n">
        <v>9944.724941856281</v>
      </c>
      <c r="P66" s="43" t="n">
        <v>10086.3504138249</v>
      </c>
      <c r="Q66" s="43" t="n">
        <v>10228.588536663</v>
      </c>
      <c r="R66" s="43" t="n">
        <v>10371.3832842967</v>
      </c>
      <c r="S66" s="43" t="n">
        <v>10514.6854702686</v>
      </c>
      <c r="T66" s="43" t="n">
        <v>10658.4401751705</v>
      </c>
      <c r="U66" s="43" t="n">
        <v>10802.5909775539</v>
      </c>
      <c r="V66" s="43" t="n">
        <v>10947.0799772593</v>
      </c>
      <c r="W66" s="43" t="n">
        <v>11091.8478211285</v>
      </c>
      <c r="X66" s="43" t="n">
        <v>11236.8337311135</v>
      </c>
      <c r="Y66" s="43" t="n">
        <v>11381.9755347914</v>
      </c>
      <c r="Z66" s="43" t="n">
        <v>11527.20969829</v>
      </c>
    </row>
    <row r="67">
      <c r="A67" s="10" t="n">
        <v>3</v>
      </c>
      <c r="B67" s="14" t="inlineStr">
        <is>
          <t>Carbon price $20/tCO2 from 2027</t>
        </is>
      </c>
      <c r="C67" s="14" t="inlineStr">
        <is>
          <t>mit.ener.ind.all.e</t>
        </is>
      </c>
      <c r="D67" s="14" t="inlineStr">
        <is>
          <t>egy.mit.ener.ind.all.e.3</t>
        </is>
      </c>
      <c r="E67" s="14" t="inlineStr">
        <is>
          <t>Fuel use | Industry | All fuels</t>
        </is>
      </c>
      <c r="F67" s="14" t="inlineStr">
        <is>
          <t>ktoe</t>
        </is>
      </c>
      <c r="G67" s="14" t="inlineStr">
        <is>
          <t>build (Python emulation of RunAllScenarios)</t>
        </is>
      </c>
      <c r="H67" s="43" t="n">
        <v>23298.5358761906</v>
      </c>
      <c r="I67" s="43" t="n">
        <v>28697.8277413008</v>
      </c>
      <c r="J67" s="43" t="n">
        <v>30736.6696835399</v>
      </c>
      <c r="K67" s="43" t="n">
        <v>31758.5646495629</v>
      </c>
      <c r="L67" s="43" t="n">
        <v>32651.5642048823</v>
      </c>
      <c r="M67" s="43" t="n">
        <v>28231.7706141833</v>
      </c>
      <c r="N67" s="43" t="n">
        <v>29363.2373688764</v>
      </c>
      <c r="O67" s="43" t="n">
        <v>30472.3107840253</v>
      </c>
      <c r="P67" s="43" t="n">
        <v>31534.0944588874</v>
      </c>
      <c r="Q67" s="43" t="n">
        <v>32621.967571441</v>
      </c>
      <c r="R67" s="43" t="n">
        <v>33732.0190635395</v>
      </c>
      <c r="S67" s="43" t="n">
        <v>34868.2086357477</v>
      </c>
      <c r="T67" s="43" t="n">
        <v>36030.5268486056</v>
      </c>
      <c r="U67" s="43" t="n">
        <v>37218.9274231216</v>
      </c>
      <c r="V67" s="43" t="n">
        <v>38433.3258138932</v>
      </c>
      <c r="W67" s="43" t="n">
        <v>39673.5978161426</v>
      </c>
      <c r="X67" s="43" t="n">
        <v>40939.5782122439</v>
      </c>
      <c r="Y67" s="43" t="n">
        <v>42231.0594634158</v>
      </c>
      <c r="Z67" s="43" t="n">
        <v>43547.790452331</v>
      </c>
    </row>
    <row r="68">
      <c r="A68" s="10" t="n">
        <v>3</v>
      </c>
      <c r="B68" s="14" t="inlineStr">
        <is>
          <t>Carbon price $20/tCO2 from 2027</t>
        </is>
      </c>
      <c r="C68" s="14" t="inlineStr">
        <is>
          <t>mit.ener.oen.all.e</t>
        </is>
      </c>
      <c r="D68" s="14" t="inlineStr">
        <is>
          <t>egy.mit.ener.oen.all.e.3</t>
        </is>
      </c>
      <c r="E68" s="14" t="inlineStr">
        <is>
          <t>Fuel use | Other energy use | All fuels</t>
        </is>
      </c>
      <c r="F68" s="14" t="inlineStr">
        <is>
          <t>ktoe</t>
        </is>
      </c>
      <c r="G68" s="14" t="inlineStr">
        <is>
          <t>build (Python emulation of RunAllScenarios)</t>
        </is>
      </c>
      <c r="H68" s="43" t="n">
        <v>100.678839675172</v>
      </c>
      <c r="I68" s="43" t="n">
        <v>119.663547924256</v>
      </c>
      <c r="J68" s="43" t="n">
        <v>131.840162278901</v>
      </c>
      <c r="K68" s="43" t="n">
        <v>136.04517836169</v>
      </c>
      <c r="L68" s="43" t="n">
        <v>140.220031248098</v>
      </c>
      <c r="M68" s="43" t="n">
        <v>145.176492445302</v>
      </c>
      <c r="N68" s="43" t="n">
        <v>151.117553569281</v>
      </c>
      <c r="O68" s="43" t="n">
        <v>156.933524108294</v>
      </c>
      <c r="P68" s="43" t="n">
        <v>162.496466038354</v>
      </c>
      <c r="Q68" s="43" t="n">
        <v>168.188371221638</v>
      </c>
      <c r="R68" s="43" t="n">
        <v>174.009024009831</v>
      </c>
      <c r="S68" s="43" t="n">
        <v>179.958038182814</v>
      </c>
      <c r="T68" s="43" t="n">
        <v>186.034851517533</v>
      </c>
      <c r="U68" s="43" t="n">
        <v>192.238720534055</v>
      </c>
      <c r="V68" s="43" t="n">
        <v>198.56871543846</v>
      </c>
      <c r="W68" s="43" t="n">
        <v>205.023715282307</v>
      </c>
      <c r="X68" s="43" t="n">
        <v>211.602403358506</v>
      </c>
      <c r="Y68" s="43" t="n">
        <v>218.303262853388</v>
      </c>
      <c r="Z68" s="43" t="n">
        <v>225.124572774735</v>
      </c>
    </row>
    <row r="69">
      <c r="A69" s="10" t="n">
        <v>3</v>
      </c>
      <c r="B69" s="14" t="inlineStr">
        <is>
          <t>Carbon price $20/tCO2 from 2027</t>
        </is>
      </c>
      <c r="C69" s="14" t="inlineStr">
        <is>
          <t>mit.ener.pct.all.all.e</t>
        </is>
      </c>
      <c r="D69" s="14" t="inlineStr">
        <is>
          <t>egy.mit.ener.pct.all.all.e.3</t>
        </is>
      </c>
      <c r="E69" s="14" t="inlineStr">
        <is>
          <t>Change in fuel use vs scenario 1 | All subsectors | All fuels</t>
        </is>
      </c>
      <c r="F69" s="14" t="inlineStr">
        <is>
          <t>%</t>
        </is>
      </c>
      <c r="G69" s="14" t="inlineStr">
        <is>
          <t>build (Python emulation of RunAllScenarios)</t>
        </is>
      </c>
      <c r="H69" s="13" t="n">
        <v>0</v>
      </c>
      <c r="I69" s="13" t="n">
        <v>-0.000529334198758225</v>
      </c>
      <c r="J69" s="13" t="n">
        <v>-0.000489956490734578</v>
      </c>
      <c r="K69" s="13" t="n">
        <v>-0.000457491978569591</v>
      </c>
      <c r="L69" s="13" t="n">
        <v>-0.000450082672251662</v>
      </c>
      <c r="M69" s="13" t="n">
        <v>-0.08720774374410691</v>
      </c>
      <c r="N69" s="13" t="n">
        <v>-0.12284393058579</v>
      </c>
      <c r="O69" s="13" t="n">
        <v>-0.114820144511302</v>
      </c>
      <c r="P69" s="13" t="n">
        <v>-0.116996838466106</v>
      </c>
      <c r="Q69" s="13" t="n">
        <v>-0.115044275446649</v>
      </c>
      <c r="R69" s="13" t="n">
        <v>-0.118237607800951</v>
      </c>
      <c r="S69" s="13" t="n">
        <v>-0.119742855078807</v>
      </c>
      <c r="T69" s="13" t="n">
        <v>-0.12271024201016</v>
      </c>
      <c r="U69" s="13" t="n">
        <v>-0.124598231220366</v>
      </c>
      <c r="V69" s="13" t="n">
        <v>-0.126899206007435</v>
      </c>
      <c r="W69" s="13" t="n">
        <v>-0.128683385457295</v>
      </c>
      <c r="X69" s="13" t="n">
        <v>-0.130574140693311</v>
      </c>
      <c r="Y69" s="13" t="n">
        <v>-0.132207055938595</v>
      </c>
      <c r="Z69" s="13" t="n">
        <v>-0.133820139117642</v>
      </c>
    </row>
    <row r="70">
      <c r="A70" s="10" t="n">
        <v>3</v>
      </c>
      <c r="B70" s="14" t="inlineStr">
        <is>
          <t>Carbon price $20/tCO2 from 2027</t>
        </is>
      </c>
      <c r="C70" s="14" t="inlineStr">
        <is>
          <t>mit.co2.all.all.e</t>
        </is>
      </c>
      <c r="D70" s="14" t="inlineStr">
        <is>
          <t>egy.mit.co2.all.all.e.3</t>
        </is>
      </c>
      <c r="E70" s="14" t="inlineStr">
        <is>
          <t>CO2 emissions from fuel combustion | All subsectors | All fuels</t>
        </is>
      </c>
      <c r="F70" s="14" t="inlineStr">
        <is>
          <t>MtCO2</t>
        </is>
      </c>
      <c r="G70" s="14" t="inlineStr">
        <is>
          <t>build (Python emulation of RunAllScenarios)</t>
        </is>
      </c>
      <c r="H70" s="40" t="n">
        <v>224.854684204376</v>
      </c>
      <c r="I70" s="40" t="n">
        <v>280.413086614831</v>
      </c>
      <c r="J70" s="40" t="n">
        <v>297.086656755463</v>
      </c>
      <c r="K70" s="40" t="n">
        <v>310.07309358575</v>
      </c>
      <c r="L70" s="40" t="n">
        <v>306.681968538979</v>
      </c>
      <c r="M70" s="40" t="n">
        <v>284.131447219024</v>
      </c>
      <c r="N70" s="40" t="n">
        <v>278.86377681527</v>
      </c>
      <c r="O70" s="40" t="n">
        <v>290.859848298119</v>
      </c>
      <c r="P70" s="40" t="n">
        <v>297.021275911535</v>
      </c>
      <c r="Q70" s="40" t="n">
        <v>305.876028398142</v>
      </c>
      <c r="R70" s="40" t="n">
        <v>312.306226126185</v>
      </c>
      <c r="S70" s="40" t="n">
        <v>319.93119647448</v>
      </c>
      <c r="T70" s="40" t="n">
        <v>326.895400697218</v>
      </c>
      <c r="U70" s="40" t="n">
        <v>334.525489457058</v>
      </c>
      <c r="V70" s="40" t="n">
        <v>342.024829699039</v>
      </c>
      <c r="W70" s="40" t="n">
        <v>349.884161968347</v>
      </c>
      <c r="X70" s="40" t="n">
        <v>357.777005744963</v>
      </c>
      <c r="Y70" s="40" t="n">
        <v>365.888557348838</v>
      </c>
      <c r="Z70" s="40" t="n">
        <v>374.05145680377</v>
      </c>
    </row>
    <row r="71">
      <c r="A71" s="10" t="n">
        <v>3</v>
      </c>
      <c r="B71" s="14" t="inlineStr">
        <is>
          <t>Carbon price $20/tCO2 from 2027</t>
        </is>
      </c>
      <c r="C71" s="14" t="inlineStr">
        <is>
          <t>mit.co2.tra.all.e</t>
        </is>
      </c>
      <c r="D71" s="14" t="inlineStr">
        <is>
          <t>egy.mit.co2.tra.all.e.3</t>
        </is>
      </c>
      <c r="E71" s="14" t="inlineStr">
        <is>
          <t>CO2 emissions from fuel combustion | Transport | All fuels</t>
        </is>
      </c>
      <c r="F71" s="14" t="inlineStr">
        <is>
          <t>MtCO2</t>
        </is>
      </c>
      <c r="G71" s="14" t="inlineStr">
        <is>
          <t>build (Python emulation of RunAllScenarios)</t>
        </is>
      </c>
      <c r="H71" s="40" t="n">
        <v>53.3839807233738</v>
      </c>
      <c r="I71" s="40" t="n">
        <v>67.4347151975622</v>
      </c>
      <c r="J71" s="40" t="n">
        <v>74.69987967755689</v>
      </c>
      <c r="K71" s="40" t="n">
        <v>76.29428948234271</v>
      </c>
      <c r="L71" s="40" t="n">
        <v>77.85009088208371</v>
      </c>
      <c r="M71" s="40" t="n">
        <v>72.3420587799977</v>
      </c>
      <c r="N71" s="40" t="n">
        <v>74.4099927101161</v>
      </c>
      <c r="O71" s="40" t="n">
        <v>76.39368458055731</v>
      </c>
      <c r="P71" s="40" t="n">
        <v>78.2462655029431</v>
      </c>
      <c r="Q71" s="40" t="n">
        <v>80.1183310323826</v>
      </c>
      <c r="R71" s="40" t="n">
        <v>82.00911057680921</v>
      </c>
      <c r="S71" s="40" t="n">
        <v>83.9177949551824</v>
      </c>
      <c r="T71" s="40" t="n">
        <v>85.8435364972853</v>
      </c>
      <c r="U71" s="40" t="n">
        <v>87.7854492117383</v>
      </c>
      <c r="V71" s="40" t="n">
        <v>89.7426090237018</v>
      </c>
      <c r="W71" s="40" t="n">
        <v>91.7140540836142</v>
      </c>
      <c r="X71" s="40" t="n">
        <v>93.6987851481738</v>
      </c>
      <c r="Y71" s="40" t="n">
        <v>95.69576603463599</v>
      </c>
      <c r="Z71" s="40" t="n">
        <v>97.70392414934091</v>
      </c>
    </row>
    <row r="72">
      <c r="A72" s="10" t="n">
        <v>3</v>
      </c>
      <c r="B72" s="14" t="inlineStr">
        <is>
          <t>Carbon price $20/tCO2 from 2027</t>
        </is>
      </c>
      <c r="C72" s="14" t="inlineStr">
        <is>
          <t>mit.co2.bld.all.e</t>
        </is>
      </c>
      <c r="D72" s="14" t="inlineStr">
        <is>
          <t>egy.mit.co2.bld.all.e.3</t>
        </is>
      </c>
      <c r="E72" s="14" t="inlineStr">
        <is>
          <t>CO2 emissions from fuel combustion | Buildings | All fuels</t>
        </is>
      </c>
      <c r="F72" s="14" t="inlineStr">
        <is>
          <t>MtCO2</t>
        </is>
      </c>
      <c r="G72" s="14" t="inlineStr">
        <is>
          <t>build (Python emulation of RunAllScenarios)</t>
        </is>
      </c>
      <c r="H72" s="40" t="n">
        <v>16.7595941809113</v>
      </c>
      <c r="I72" s="40" t="n">
        <v>22.7269362675372</v>
      </c>
      <c r="J72" s="40" t="n">
        <v>25.869713488342</v>
      </c>
      <c r="K72" s="40" t="n">
        <v>26.2573345733167</v>
      </c>
      <c r="L72" s="40" t="n">
        <v>26.6338045696755</v>
      </c>
      <c r="M72" s="40" t="n">
        <v>21.9919826063161</v>
      </c>
      <c r="N72" s="40" t="n">
        <v>22.4365516176871</v>
      </c>
      <c r="O72" s="40" t="n">
        <v>22.8610272320713</v>
      </c>
      <c r="P72" s="40" t="n">
        <v>23.2562094613797</v>
      </c>
      <c r="Q72" s="40" t="n">
        <v>23.6535484831851</v>
      </c>
      <c r="R72" s="40" t="n">
        <v>24.0528825464596</v>
      </c>
      <c r="S72" s="40" t="n">
        <v>24.4540784325735</v>
      </c>
      <c r="T72" s="40" t="n">
        <v>24.8569817939081</v>
      </c>
      <c r="U72" s="40" t="n">
        <v>25.2614338327484</v>
      </c>
      <c r="V72" s="40" t="n">
        <v>25.6672713655665</v>
      </c>
      <c r="W72" s="40" t="n">
        <v>26.0743268942667</v>
      </c>
      <c r="X72" s="40" t="n">
        <v>26.4824286844338</v>
      </c>
      <c r="Y72" s="40" t="n">
        <v>26.891400850616</v>
      </c>
      <c r="Z72" s="40" t="n">
        <v>27.3010634486605</v>
      </c>
    </row>
    <row r="73">
      <c r="A73" s="10" t="n">
        <v>3</v>
      </c>
      <c r="B73" s="14" t="inlineStr">
        <is>
          <t>Carbon price $20/tCO2 from 2027</t>
        </is>
      </c>
      <c r="C73" s="14" t="inlineStr">
        <is>
          <t>mit.co2.ind.all.e</t>
        </is>
      </c>
      <c r="D73" s="14" t="inlineStr">
        <is>
          <t>egy.mit.co2.ind.all.e.3</t>
        </is>
      </c>
      <c r="E73" s="14" t="inlineStr">
        <is>
          <t>CO2 emissions from fuel combustion | Industry | All fuels</t>
        </is>
      </c>
      <c r="F73" s="14" t="inlineStr">
        <is>
          <t>MtCO2</t>
        </is>
      </c>
      <c r="G73" s="14" t="inlineStr">
        <is>
          <t>build (Python emulation of RunAllScenarios)</t>
        </is>
      </c>
      <c r="H73" s="40" t="n">
        <v>64.33222890849839</v>
      </c>
      <c r="I73" s="40" t="n">
        <v>80.2273620913227</v>
      </c>
      <c r="J73" s="40" t="n">
        <v>86.5141895930134</v>
      </c>
      <c r="K73" s="40" t="n">
        <v>89.3966824035958</v>
      </c>
      <c r="L73" s="40" t="n">
        <v>91.7467432409538</v>
      </c>
      <c r="M73" s="40" t="n">
        <v>79.06250070347591</v>
      </c>
      <c r="N73" s="40" t="n">
        <v>82.1117689163722</v>
      </c>
      <c r="O73" s="40" t="n">
        <v>85.0977140389595</v>
      </c>
      <c r="P73" s="40" t="n">
        <v>87.95402197104519</v>
      </c>
      <c r="Q73" s="40" t="n">
        <v>90.8772084330631</v>
      </c>
      <c r="R73" s="40" t="n">
        <v>93.8507184032574</v>
      </c>
      <c r="S73" s="40" t="n">
        <v>96.8910047863635</v>
      </c>
      <c r="T73" s="40" t="n">
        <v>99.9979596980578</v>
      </c>
      <c r="U73" s="40" t="n">
        <v>103.171380759673</v>
      </c>
      <c r="V73" s="40" t="n">
        <v>106.410967620504</v>
      </c>
      <c r="W73" s="40" t="n">
        <v>109.71631857003</v>
      </c>
      <c r="X73" s="40" t="n">
        <v>113.086927253775</v>
      </c>
      <c r="Y73" s="40" t="n">
        <v>116.522179506724</v>
      </c>
      <c r="Z73" s="40" t="n">
        <v>120.021350318399</v>
      </c>
    </row>
    <row r="74">
      <c r="A74" s="10" t="n">
        <v>3</v>
      </c>
      <c r="B74" s="14" t="inlineStr">
        <is>
          <t>Carbon price $20/tCO2 from 2027</t>
        </is>
      </c>
      <c r="C74" s="14" t="inlineStr">
        <is>
          <t>mit.co2.chg.all.all</t>
        </is>
      </c>
      <c r="D74" s="14" t="inlineStr">
        <is>
          <t>egy.mit.co2.chg.all.all.3</t>
        </is>
      </c>
      <c r="E74" s="14" t="inlineStr">
        <is>
          <t>Change in CO2 emissions vs scenario 1 | All subsectors | All fuels</t>
        </is>
      </c>
      <c r="F74" s="14" t="inlineStr">
        <is>
          <t>MtCO2</t>
        </is>
      </c>
      <c r="G74" s="14" t="inlineStr">
        <is>
          <t>build (Python emulation of RunAllScenarios)</t>
        </is>
      </c>
      <c r="H74" s="40" t="n">
        <v>0</v>
      </c>
      <c r="I74" s="40" t="n">
        <v>-0.132243674878794</v>
      </c>
      <c r="J74" s="40" t="n">
        <v>-0.128592184004958</v>
      </c>
      <c r="K74" s="40" t="n">
        <v>-0.125125559211256</v>
      </c>
      <c r="L74" s="40" t="n">
        <v>-0.120772214812575</v>
      </c>
      <c r="M74" s="40" t="n">
        <v>-28.6645977190601</v>
      </c>
      <c r="N74" s="40" t="n">
        <v>-39.1460995874353</v>
      </c>
      <c r="O74" s="40" t="n">
        <v>-38.2352793343875</v>
      </c>
      <c r="P74" s="40" t="n">
        <v>-39.8237616075692</v>
      </c>
      <c r="Q74" s="40" t="n">
        <v>-40.3733922191393</v>
      </c>
      <c r="R74" s="40" t="n">
        <v>-42.3830909897229</v>
      </c>
      <c r="S74" s="40" t="n">
        <v>-43.9968769761603</v>
      </c>
      <c r="T74" s="40" t="n">
        <v>-46.0958412966535</v>
      </c>
      <c r="U74" s="40" t="n">
        <v>-47.9293551338049</v>
      </c>
      <c r="V74" s="40" t="n">
        <v>-49.9447292213505</v>
      </c>
      <c r="W74" s="40" t="n">
        <v>-51.8480630540927</v>
      </c>
      <c r="X74" s="40" t="n">
        <v>-53.837203022655</v>
      </c>
      <c r="Y74" s="40" t="n">
        <v>-55.7875695051964</v>
      </c>
      <c r="Z74" s="40" t="n">
        <v>-57.7713328581261</v>
      </c>
    </row>
    <row r="75">
      <c r="A75" s="10" t="n">
        <v>3</v>
      </c>
      <c r="B75" s="14" t="inlineStr">
        <is>
          <t>Carbon price $20/tCO2 from 2027</t>
        </is>
      </c>
      <c r="C75" s="14" t="inlineStr">
        <is>
          <t>mit.co2.pct.all.all</t>
        </is>
      </c>
      <c r="D75" s="14" t="inlineStr">
        <is>
          <t>egy.mit.co2.pct.all.all.3</t>
        </is>
      </c>
      <c r="E75" s="14" t="inlineStr">
        <is>
          <t>Change in CO2 emissions vs scenario 1 | All subsectors | All fuels</t>
        </is>
      </c>
      <c r="F75" s="14" t="inlineStr">
        <is>
          <t>%</t>
        </is>
      </c>
      <c r="G75" s="14" t="inlineStr">
        <is>
          <t>build (Python emulation of RunAllScenarios)</t>
        </is>
      </c>
      <c r="H75" s="13" t="n">
        <v>0</v>
      </c>
      <c r="I75" s="13" t="n">
        <v>-0.000471380773803043</v>
      </c>
      <c r="J75" s="13" t="n">
        <v>-0.0004326567511721</v>
      </c>
      <c r="K75" s="13" t="n">
        <v>-0.000403372912830213</v>
      </c>
      <c r="L75" s="13" t="n">
        <v>-0.00039364777027695</v>
      </c>
      <c r="M75" s="13" t="n">
        <v>-0.0916398982114178</v>
      </c>
      <c r="N75" s="13" t="n">
        <v>-0.123097118964517</v>
      </c>
      <c r="O75" s="13" t="n">
        <v>-0.116183061139344</v>
      </c>
      <c r="P75" s="13" t="n">
        <v>-0.118225763101261</v>
      </c>
      <c r="Q75" s="13" t="n">
        <v>-0.116602049895601</v>
      </c>
      <c r="R75" s="13" t="n">
        <v>-0.119493565056747</v>
      </c>
      <c r="S75" s="13" t="n">
        <v>-0.120894429932259</v>
      </c>
      <c r="T75" s="13" t="n">
        <v>-0.123584245705723</v>
      </c>
      <c r="U75" s="13" t="n">
        <v>-0.125320298099709</v>
      </c>
      <c r="V75" s="13" t="n">
        <v>-0.127419918421508</v>
      </c>
      <c r="W75" s="13" t="n">
        <v>-0.129061249819321</v>
      </c>
      <c r="X75" s="13" t="n">
        <v>-0.13079529781988</v>
      </c>
      <c r="Y75" s="13" t="n">
        <v>-0.132299568205121</v>
      </c>
      <c r="Z75" s="13" t="n">
        <v>-0.13378481692307</v>
      </c>
    </row>
    <row r="76">
      <c r="A76" s="10" t="n">
        <v>3</v>
      </c>
      <c r="B76" s="14" t="inlineStr">
        <is>
          <t>Carbon price $20/tCO2 from 2027</t>
        </is>
      </c>
      <c r="C76" s="14" t="inlineStr">
        <is>
          <t>mit.rtx.all.all</t>
        </is>
      </c>
      <c r="D76" s="14" t="inlineStr">
        <is>
          <t>egy.mit.rtx.all.all.3</t>
        </is>
      </c>
      <c r="E76" s="14" t="inlineStr">
        <is>
          <t>Revenue from existing taxes (excise and other taxes + VAT; incl. the change in existing carbon pricing) | All subsectors | All fuels</t>
        </is>
      </c>
      <c r="F76" s="14" t="inlineStr">
        <is>
          <t>USD m real</t>
        </is>
      </c>
      <c r="G76" s="14" t="inlineStr">
        <is>
          <t>build (Python emulation of RunAllScenarios)</t>
        </is>
      </c>
      <c r="H76" s="43" t="n">
        <v>24.7499116507651</v>
      </c>
      <c r="I76" s="43" t="n">
        <v>18.5902691501866</v>
      </c>
      <c r="J76" s="43" t="n">
        <v>15.551422727851</v>
      </c>
      <c r="K76" s="43" t="n">
        <v>16.3839035831061</v>
      </c>
      <c r="L76" s="43" t="n">
        <v>16.3521637616865</v>
      </c>
      <c r="M76" s="43" t="n">
        <v>14.5152183661379</v>
      </c>
      <c r="N76" s="43" t="n">
        <v>14.8812622315233</v>
      </c>
      <c r="O76" s="43" t="n">
        <v>15.236145032581</v>
      </c>
      <c r="P76" s="43" t="n">
        <v>15.5730396850957</v>
      </c>
      <c r="Q76" s="43" t="n">
        <v>15.9124697734379</v>
      </c>
      <c r="R76" s="43" t="n">
        <v>16.2265875020993</v>
      </c>
      <c r="S76" s="43" t="n">
        <v>16.5427390548525</v>
      </c>
      <c r="T76" s="43" t="n">
        <v>16.860800510007</v>
      </c>
      <c r="U76" s="43" t="n">
        <v>17.1806439447109</v>
      </c>
      <c r="V76" s="43" t="n">
        <v>17.5021374869829</v>
      </c>
      <c r="W76" s="43" t="n">
        <v>17.8251453739661</v>
      </c>
      <c r="X76" s="43" t="n">
        <v>18.1495280164412</v>
      </c>
      <c r="Y76" s="43" t="n">
        <v>18.4751420696258</v>
      </c>
      <c r="Z76" s="43" t="n">
        <v>18.8018405102761</v>
      </c>
    </row>
    <row r="77">
      <c r="A77" s="10" t="n">
        <v>3</v>
      </c>
      <c r="B77" s="14" t="inlineStr">
        <is>
          <t>Carbon price $20/tCO2 from 2027</t>
        </is>
      </c>
      <c r="C77" s="14" t="inlineStr">
        <is>
          <t>mit.rsub.all.all</t>
        </is>
      </c>
      <c r="D77" s="14" t="inlineStr">
        <is>
          <t>egy.mit.rsub.all.all.3</t>
        </is>
      </c>
      <c r="E77" s="14" t="inlineStr">
        <is>
          <t>Cost of existing consumer subsidies (positive = cost) | All subsectors | All fuels</t>
        </is>
      </c>
      <c r="F77" s="14" t="inlineStr">
        <is>
          <t>USD m real</t>
        </is>
      </c>
      <c r="G77" s="14" t="inlineStr">
        <is>
          <t>build (Python emulation of RunAllScenarios)</t>
        </is>
      </c>
      <c r="H77" s="43" t="n">
        <v>46655.6057705949</v>
      </c>
      <c r="I77" s="43" t="n">
        <v>52980.5737077004</v>
      </c>
      <c r="J77" s="43" t="n">
        <v>55285.2833031774</v>
      </c>
      <c r="K77" s="43" t="n">
        <v>53175.9432215386</v>
      </c>
      <c r="L77" s="43" t="n">
        <v>60311.6493516342</v>
      </c>
      <c r="M77" s="43" t="n">
        <v>48942.1507416704</v>
      </c>
      <c r="N77" s="43" t="n">
        <v>43025.4872581025</v>
      </c>
      <c r="O77" s="43" t="n">
        <v>42710.6820930475</v>
      </c>
      <c r="P77" s="43" t="n">
        <v>42677.8245864956</v>
      </c>
      <c r="Q77" s="43" t="n">
        <v>43191.2797869673</v>
      </c>
      <c r="R77" s="43" t="n">
        <v>44307.9154620302</v>
      </c>
      <c r="S77" s="43" t="n">
        <v>45564.1919215883</v>
      </c>
      <c r="T77" s="43" t="n">
        <v>46747.0907769107</v>
      </c>
      <c r="U77" s="43" t="n">
        <v>48003.0472431094</v>
      </c>
      <c r="V77" s="43" t="n">
        <v>49248.3519983151</v>
      </c>
      <c r="W77" s="43" t="n">
        <v>50538.0510394163</v>
      </c>
      <c r="X77" s="43" t="n">
        <v>51837.8577497316</v>
      </c>
      <c r="Y77" s="43" t="n">
        <v>53168.1548529761</v>
      </c>
      <c r="Z77" s="43" t="n">
        <v>54513.146551566</v>
      </c>
    </row>
    <row r="78">
      <c r="A78" s="10" t="n">
        <v>3</v>
      </c>
      <c r="B78" s="14" t="inlineStr">
        <is>
          <t>Carbon price $20/tCO2 from 2027</t>
        </is>
      </c>
      <c r="C78" s="14" t="inlineStr">
        <is>
          <t>mit.rnew.all.all</t>
        </is>
      </c>
      <c r="D78" s="14" t="inlineStr">
        <is>
          <t>egy.mit.rnew.all.all.3</t>
        </is>
      </c>
      <c r="E78" s="14" t="inlineStr">
        <is>
          <t>Revenue from new policies (carbon tax, excise, auctioned ETS, VAT on them) | All subsectors | All fuels</t>
        </is>
      </c>
      <c r="F78" s="14" t="inlineStr">
        <is>
          <t>USD m real</t>
        </is>
      </c>
      <c r="G78" s="14" t="inlineStr">
        <is>
          <t>build (Python emulation of RunAllScenarios)</t>
        </is>
      </c>
      <c r="H78" s="43" t="n">
        <v>0</v>
      </c>
      <c r="I78" s="43" t="n">
        <v>0</v>
      </c>
      <c r="J78" s="43" t="n">
        <v>0</v>
      </c>
      <c r="K78" s="43" t="n">
        <v>0</v>
      </c>
      <c r="L78" s="43" t="n">
        <v>0</v>
      </c>
      <c r="M78" s="43" t="n">
        <v>5673.32838368139</v>
      </c>
      <c r="N78" s="43" t="n">
        <v>5567.59374771523</v>
      </c>
      <c r="O78" s="43" t="n">
        <v>5807.1419702902</v>
      </c>
      <c r="P78" s="43" t="n">
        <v>5930.01354727049</v>
      </c>
      <c r="Q78" s="43" t="n">
        <v>6106.74333759198</v>
      </c>
      <c r="R78" s="43" t="n">
        <v>6234.9737162653</v>
      </c>
      <c r="S78" s="43" t="n">
        <v>6387.09130212016</v>
      </c>
      <c r="T78" s="43" t="n">
        <v>6525.98535625686</v>
      </c>
      <c r="U78" s="43" t="n">
        <v>6678.18893958597</v>
      </c>
      <c r="V78" s="43" t="n">
        <v>6827.7694506314</v>
      </c>
      <c r="W78" s="43" t="n">
        <v>6984.54177219665</v>
      </c>
      <c r="X78" s="43" t="n">
        <v>7141.97637835357</v>
      </c>
      <c r="Y78" s="43" t="n">
        <v>7303.77729282507</v>
      </c>
      <c r="Z78" s="43" t="n">
        <v>7466.59742652436</v>
      </c>
    </row>
    <row r="79">
      <c r="A79" s="10" t="n">
        <v>3</v>
      </c>
      <c r="B79" s="14" t="inlineStr">
        <is>
          <t>Carbon price $20/tCO2 from 2027</t>
        </is>
      </c>
      <c r="C79" s="14" t="inlineStr">
        <is>
          <t>mit.rtot.all.all</t>
        </is>
      </c>
      <c r="D79" s="14" t="inlineStr">
        <is>
          <t>egy.mit.rtot.all.all.3</t>
        </is>
      </c>
      <c r="E79" s="14" t="inlineStr">
        <is>
          <t>Total revenue (net existing + new policies) | All subsectors | All fuels</t>
        </is>
      </c>
      <c r="F79" s="14" t="inlineStr">
        <is>
          <t>USD m real</t>
        </is>
      </c>
      <c r="G79" s="14" t="inlineStr">
        <is>
          <t>build (Python emulation of RunAllScenarios)</t>
        </is>
      </c>
      <c r="H79" s="43" t="n">
        <v>-46630.8558589442</v>
      </c>
      <c r="I79" s="43" t="n">
        <v>-52961.9834385503</v>
      </c>
      <c r="J79" s="43" t="n">
        <v>-55269.7318804495</v>
      </c>
      <c r="K79" s="43" t="n">
        <v>-53159.5593179555</v>
      </c>
      <c r="L79" s="43" t="n">
        <v>-60295.2971878725</v>
      </c>
      <c r="M79" s="43" t="n">
        <v>-43254.3071396229</v>
      </c>
      <c r="N79" s="43" t="n">
        <v>-37443.0122481558</v>
      </c>
      <c r="O79" s="43" t="n">
        <v>-36888.3039777247</v>
      </c>
      <c r="P79" s="43" t="n">
        <v>-36732.23799954</v>
      </c>
      <c r="Q79" s="43" t="n">
        <v>-37068.6239796019</v>
      </c>
      <c r="R79" s="43" t="n">
        <v>-38056.7151582628</v>
      </c>
      <c r="S79" s="43" t="n">
        <v>-39160.5578804133</v>
      </c>
      <c r="T79" s="43" t="n">
        <v>-40204.2446201439</v>
      </c>
      <c r="U79" s="43" t="n">
        <v>-41307.6776595787</v>
      </c>
      <c r="V79" s="43" t="n">
        <v>-42403.0804101967</v>
      </c>
      <c r="W79" s="43" t="n">
        <v>-43535.6841218457</v>
      </c>
      <c r="X79" s="43" t="n">
        <v>-44677.7318433616</v>
      </c>
      <c r="Y79" s="43" t="n">
        <v>-45845.9024180814</v>
      </c>
      <c r="Z79" s="43" t="n">
        <v>-47027.7472845313</v>
      </c>
    </row>
    <row r="80">
      <c r="A80" s="10" t="n">
        <v>3</v>
      </c>
      <c r="B80" s="14" t="inlineStr">
        <is>
          <t>Carbon price $20/tCO2 from 2027</t>
        </is>
      </c>
      <c r="C80" s="14" t="inlineStr">
        <is>
          <t>mit.rtot.chg.all.all</t>
        </is>
      </c>
      <c r="D80" s="14" t="inlineStr">
        <is>
          <t>egy.mit.rtot.chg.all.all.3</t>
        </is>
      </c>
      <c r="E80" s="14" t="inlineStr">
        <is>
          <t>Change in total revenue vs scenario 1 (fiscal effect) | All subsectors | All fuels</t>
        </is>
      </c>
      <c r="F80" s="14" t="inlineStr">
        <is>
          <t>USD m real</t>
        </is>
      </c>
      <c r="G80" s="14" t="inlineStr">
        <is>
          <t>build (Python emulation of RunAllScenarios)</t>
        </is>
      </c>
      <c r="H80" s="43" t="n">
        <v>0</v>
      </c>
      <c r="I80" s="43" t="n">
        <v>16.0001762122847</v>
      </c>
      <c r="J80" s="43" t="n">
        <v>5.75143826483691</v>
      </c>
      <c r="K80" s="43" t="n">
        <v>5.62917444603227</v>
      </c>
      <c r="L80" s="43" t="n">
        <v>7.80201152524387</v>
      </c>
      <c r="M80" s="43" t="n">
        <v>9917.889760133859</v>
      </c>
      <c r="N80" s="43" t="n">
        <v>11071.1795296847</v>
      </c>
      <c r="O80" s="43" t="n">
        <v>11031.675270598</v>
      </c>
      <c r="P80" s="43" t="n">
        <v>11357.138103934</v>
      </c>
      <c r="Q80" s="43" t="n">
        <v>11503.4872191087</v>
      </c>
      <c r="R80" s="43" t="n">
        <v>11836.9074046701</v>
      </c>
      <c r="S80" s="43" t="n">
        <v>12146.1576536149</v>
      </c>
      <c r="T80" s="43" t="n">
        <v>12499.2640101513</v>
      </c>
      <c r="U80" s="43" t="n">
        <v>12841.8189148485</v>
      </c>
      <c r="V80" s="43" t="n">
        <v>13203.8902662918</v>
      </c>
      <c r="W80" s="43" t="n">
        <v>13562.3720526125</v>
      </c>
      <c r="X80" s="43" t="n">
        <v>13931.5458661765</v>
      </c>
      <c r="Y80" s="43" t="n">
        <v>14301.5052460895</v>
      </c>
      <c r="Z80" s="43" t="n">
        <v>14677.0155675921</v>
      </c>
    </row>
    <row r="81">
      <c r="A81" s="10" t="n">
        <v>3</v>
      </c>
      <c r="B81" s="14" t="inlineStr">
        <is>
          <t>Carbon price $20/tCO2 from 2027</t>
        </is>
      </c>
      <c r="C81" s="14" t="inlineStr">
        <is>
          <t>mit.ener.pow.all.e</t>
        </is>
      </c>
      <c r="D81" s="14" t="inlineStr">
        <is>
          <t>egy.mit.ener.pow.all.e.3</t>
        </is>
      </c>
      <c r="E81" s="14" t="inlineStr">
        <is>
          <t>Fuel use | Power | All fuels</t>
        </is>
      </c>
      <c r="F81" s="14" t="inlineStr">
        <is>
          <t>ktoe</t>
        </is>
      </c>
      <c r="G81" s="14" t="inlineStr">
        <is>
          <t>build (Python emulation of RunAllScenarios)</t>
        </is>
      </c>
      <c r="H81" s="43" t="n">
        <v>36693.328730215</v>
      </c>
      <c r="I81" s="43" t="n">
        <v>45126.1082468557</v>
      </c>
      <c r="J81" s="43" t="n">
        <v>44710.8901518687</v>
      </c>
      <c r="K81" s="43" t="n">
        <v>47746.3658337043</v>
      </c>
      <c r="L81" s="43" t="n">
        <v>43968.3877409244</v>
      </c>
      <c r="M81" s="43" t="n">
        <v>44165.8206804401</v>
      </c>
      <c r="N81" s="43" t="n">
        <v>39601.680160315</v>
      </c>
      <c r="O81" s="43" t="n">
        <v>42503.9849811551</v>
      </c>
      <c r="P81" s="43" t="n">
        <v>43024.7174855914</v>
      </c>
      <c r="Q81" s="43" t="n">
        <v>44656.4374762224</v>
      </c>
      <c r="R81" s="43" t="n">
        <v>45213.949029281</v>
      </c>
      <c r="S81" s="43" t="n">
        <v>46244.3991713974</v>
      </c>
      <c r="T81" s="43" t="n">
        <v>46952.4357355003</v>
      </c>
      <c r="U81" s="43" t="n">
        <v>47907.7243440701</v>
      </c>
      <c r="V81" s="43" t="n">
        <v>48769.1748317997</v>
      </c>
      <c r="W81" s="43" t="n">
        <v>49747.9665353692</v>
      </c>
      <c r="X81" s="43" t="n">
        <v>50704.8538283532</v>
      </c>
      <c r="Y81" s="43" t="n">
        <v>51720.1133257825</v>
      </c>
      <c r="Z81" s="43" t="n">
        <v>52723.0105041674</v>
      </c>
    </row>
    <row r="82">
      <c r="A82" s="10" t="n">
        <v>3</v>
      </c>
      <c r="B82" s="14" t="inlineStr">
        <is>
          <t>Carbon price $20/tCO2 from 2027</t>
        </is>
      </c>
      <c r="C82" s="14" t="inlineStr">
        <is>
          <t>mit.rtx.pow.all</t>
        </is>
      </c>
      <c r="D82" s="14" t="inlineStr">
        <is>
          <t>egy.mit.rtx.pow.all.3</t>
        </is>
      </c>
      <c r="E82" s="14" t="inlineStr">
        <is>
          <t>Revenue from existing taxes (excise and other taxes + VAT; incl. the change in existing carbon pricing) | Power | All fuels</t>
        </is>
      </c>
      <c r="F82" s="14" t="inlineStr">
        <is>
          <t>USD m real</t>
        </is>
      </c>
      <c r="G82" s="14" t="inlineStr">
        <is>
          <t>build (Python emulation of RunAllScenarios)</t>
        </is>
      </c>
      <c r="H82" s="43" t="n">
        <v>0</v>
      </c>
      <c r="I82" s="43" t="n">
        <v>0</v>
      </c>
      <c r="J82" s="43" t="n">
        <v>0</v>
      </c>
      <c r="K82" s="43" t="n">
        <v>0</v>
      </c>
      <c r="L82" s="43" t="n">
        <v>0</v>
      </c>
      <c r="M82" s="43" t="n">
        <v>0</v>
      </c>
      <c r="N82" s="43" t="n">
        <v>0</v>
      </c>
      <c r="O82" s="43" t="n">
        <v>0</v>
      </c>
      <c r="P82" s="43" t="n">
        <v>0</v>
      </c>
      <c r="Q82" s="43" t="n">
        <v>0</v>
      </c>
      <c r="R82" s="43" t="n">
        <v>0</v>
      </c>
      <c r="S82" s="43" t="n">
        <v>0</v>
      </c>
      <c r="T82" s="43" t="n">
        <v>0</v>
      </c>
      <c r="U82" s="43" t="n">
        <v>0</v>
      </c>
      <c r="V82" s="43" t="n">
        <v>0</v>
      </c>
      <c r="W82" s="43" t="n">
        <v>0</v>
      </c>
      <c r="X82" s="43" t="n">
        <v>0</v>
      </c>
      <c r="Y82" s="43" t="n">
        <v>0</v>
      </c>
      <c r="Z82" s="43" t="n">
        <v>0</v>
      </c>
    </row>
    <row r="83">
      <c r="A83" s="10" t="n">
        <v>3</v>
      </c>
      <c r="B83" s="14" t="inlineStr">
        <is>
          <t>Carbon price $20/tCO2 from 2027</t>
        </is>
      </c>
      <c r="C83" s="14" t="inlineStr">
        <is>
          <t>mit.rsub.pow.all</t>
        </is>
      </c>
      <c r="D83" s="14" t="inlineStr">
        <is>
          <t>egy.mit.rsub.pow.all.3</t>
        </is>
      </c>
      <c r="E83" s="14" t="inlineStr">
        <is>
          <t>Cost of existing consumer subsidies (positive = cost) | Power | All fuels</t>
        </is>
      </c>
      <c r="F83" s="14" t="inlineStr">
        <is>
          <t>USD m real</t>
        </is>
      </c>
      <c r="G83" s="14" t="inlineStr">
        <is>
          <t>build (Python emulation of RunAllScenarios)</t>
        </is>
      </c>
      <c r="H83" s="43" t="n">
        <v>20578.4359053314</v>
      </c>
      <c r="I83" s="43" t="n">
        <v>22282.8426158447</v>
      </c>
      <c r="J83" s="43" t="n">
        <v>22813.2029555564</v>
      </c>
      <c r="K83" s="43" t="n">
        <v>25294.2005507589</v>
      </c>
      <c r="L83" s="43" t="n">
        <v>26874.6076984709</v>
      </c>
      <c r="M83" s="43" t="n">
        <v>24234.8022708667</v>
      </c>
      <c r="N83" s="43" t="n">
        <v>19768.7516999051</v>
      </c>
      <c r="O83" s="43" t="n">
        <v>19775.8583047338</v>
      </c>
      <c r="P83" s="43" t="n">
        <v>19776.4999633326</v>
      </c>
      <c r="Q83" s="43" t="n">
        <v>20336.3444130865</v>
      </c>
      <c r="R83" s="43" t="n">
        <v>20886.6968333595</v>
      </c>
      <c r="S83" s="43" t="n">
        <v>21569.0641852115</v>
      </c>
      <c r="T83" s="43" t="n">
        <v>22170.59214919</v>
      </c>
      <c r="U83" s="43" t="n">
        <v>22837.8928083125</v>
      </c>
      <c r="V83" s="43" t="n">
        <v>23487.4466765582</v>
      </c>
      <c r="W83" s="43" t="n">
        <v>24174.502705955</v>
      </c>
      <c r="X83" s="43" t="n">
        <v>24864.9904866151</v>
      </c>
      <c r="Y83" s="43" t="n">
        <v>25579.5223130791</v>
      </c>
      <c r="Z83" s="43" t="n">
        <v>26302.5454140283</v>
      </c>
    </row>
    <row r="84">
      <c r="A84" s="10" t="n">
        <v>3</v>
      </c>
      <c r="B84" s="14" t="inlineStr">
        <is>
          <t>Carbon price $20/tCO2 from 2027</t>
        </is>
      </c>
      <c r="C84" s="14" t="inlineStr">
        <is>
          <t>mit.rnew.pow.all</t>
        </is>
      </c>
      <c r="D84" s="14" t="inlineStr">
        <is>
          <t>egy.mit.rnew.pow.all.3</t>
        </is>
      </c>
      <c r="E84" s="14" t="inlineStr">
        <is>
          <t>Revenue from new policies (carbon tax, excise, auctioned ETS, VAT on them) | Power | All fuels</t>
        </is>
      </c>
      <c r="F84" s="14" t="inlineStr">
        <is>
          <t>USD m real</t>
        </is>
      </c>
      <c r="G84" s="14" t="inlineStr">
        <is>
          <t>build (Python emulation of RunAllScenarios)</t>
        </is>
      </c>
      <c r="H84" s="43" t="n">
        <v>0</v>
      </c>
      <c r="I84" s="43" t="n">
        <v>0</v>
      </c>
      <c r="J84" s="43" t="n">
        <v>0</v>
      </c>
      <c r="K84" s="43" t="n">
        <v>0</v>
      </c>
      <c r="L84" s="43" t="n">
        <v>0</v>
      </c>
      <c r="M84" s="43" t="n">
        <v>2205.37406802701</v>
      </c>
      <c r="N84" s="43" t="n">
        <v>1988.40366917172</v>
      </c>
      <c r="O84" s="43" t="n">
        <v>2120.06931299479</v>
      </c>
      <c r="P84" s="43" t="n">
        <v>2140.85916079384</v>
      </c>
      <c r="Q84" s="43" t="n">
        <v>2213.73682473607</v>
      </c>
      <c r="R84" s="43" t="n">
        <v>2236.69447333352</v>
      </c>
      <c r="S84" s="43" t="n">
        <v>2281.80846886641</v>
      </c>
      <c r="T84" s="43" t="n">
        <v>2311.99027057079</v>
      </c>
      <c r="U84" s="43" t="n">
        <v>2353.79788280544</v>
      </c>
      <c r="V84" s="43" t="n">
        <v>2391.32645636912</v>
      </c>
      <c r="W84" s="43" t="n">
        <v>2434.42149532256</v>
      </c>
      <c r="X84" s="43" t="n">
        <v>2476.58702047548</v>
      </c>
      <c r="Y84" s="43" t="n">
        <v>2521.56358030921</v>
      </c>
      <c r="Z84" s="43" t="n">
        <v>2566.04363679714</v>
      </c>
    </row>
    <row r="85">
      <c r="A85" s="10" t="n">
        <v>3</v>
      </c>
      <c r="B85" s="14" t="inlineStr">
        <is>
          <t>Carbon price $20/tCO2 from 2027</t>
        </is>
      </c>
      <c r="C85" s="14" t="inlineStr">
        <is>
          <t>mit.rxcp.all.all</t>
        </is>
      </c>
      <c r="D85" s="14" t="inlineStr">
        <is>
          <t>egy.mit.rxcp.all.all.3</t>
        </is>
      </c>
      <c r="E85" s="14" t="inlineStr">
        <is>
          <t>Revenue from existing carbon pricing (memo: level; the part embedded in the price data is in rtx) | All subsectors | All fuels</t>
        </is>
      </c>
      <c r="F85" s="14" t="inlineStr">
        <is>
          <t>USD m real</t>
        </is>
      </c>
      <c r="G85" s="14" t="inlineStr">
        <is>
          <t>build (Python emulation of RunAllScenarios)</t>
        </is>
      </c>
      <c r="H85" s="43" t="n">
        <v>0</v>
      </c>
      <c r="I85" s="43" t="n">
        <v>0</v>
      </c>
      <c r="J85" s="43" t="n">
        <v>0</v>
      </c>
      <c r="K85" s="43" t="n">
        <v>0</v>
      </c>
      <c r="L85" s="43" t="n">
        <v>0</v>
      </c>
      <c r="M85" s="43" t="n">
        <v>0</v>
      </c>
      <c r="N85" s="43" t="n">
        <v>0</v>
      </c>
      <c r="O85" s="43" t="n">
        <v>0</v>
      </c>
      <c r="P85" s="43" t="n">
        <v>0</v>
      </c>
      <c r="Q85" s="43" t="n">
        <v>0</v>
      </c>
      <c r="R85" s="43" t="n">
        <v>0</v>
      </c>
      <c r="S85" s="43" t="n">
        <v>0</v>
      </c>
      <c r="T85" s="43" t="n">
        <v>0</v>
      </c>
      <c r="U85" s="43" t="n">
        <v>0</v>
      </c>
      <c r="V85" s="43" t="n">
        <v>0</v>
      </c>
      <c r="W85" s="43" t="n">
        <v>0</v>
      </c>
      <c r="X85" s="43" t="n">
        <v>0</v>
      </c>
      <c r="Y85" s="43" t="n">
        <v>0</v>
      </c>
      <c r="Z85" s="43" t="n">
        <v>0</v>
      </c>
    </row>
    <row r="86">
      <c r="A86" s="10" t="n">
        <v>3</v>
      </c>
      <c r="B86" s="14" t="inlineStr">
        <is>
          <t>Carbon price $20/tCO2 from 2027</t>
        </is>
      </c>
      <c r="C86" s="14" t="inlineStr">
        <is>
          <t>mit.xct.p</t>
        </is>
      </c>
      <c r="D86" s="14" t="inlineStr">
        <is>
          <t>egy.mit.xct.p.3</t>
        </is>
      </c>
      <c r="E86" s="14" t="inlineStr">
        <is>
          <t>Existing carbon tax rate used</t>
        </is>
      </c>
      <c r="F86" s="14" t="inlineStr">
        <is>
          <t>USD/tCO2 real</t>
        </is>
      </c>
      <c r="G86" s="14" t="inlineStr">
        <is>
          <t>build (Python emulation of RunAllScenarios)</t>
        </is>
      </c>
      <c r="H86" s="23" t="n">
        <v>0</v>
      </c>
      <c r="I86" s="23" t="n">
        <v>0</v>
      </c>
      <c r="J86" s="23" t="n">
        <v>0</v>
      </c>
      <c r="K86" s="23" t="n">
        <v>0</v>
      </c>
      <c r="L86" s="23" t="n">
        <v>0</v>
      </c>
      <c r="M86" s="23" t="n">
        <v>0</v>
      </c>
      <c r="N86" s="23" t="n">
        <v>0</v>
      </c>
      <c r="O86" s="23" t="n">
        <v>0</v>
      </c>
      <c r="P86" s="23" t="n">
        <v>0</v>
      </c>
      <c r="Q86" s="23" t="n">
        <v>0</v>
      </c>
      <c r="R86" s="23" t="n">
        <v>0</v>
      </c>
      <c r="S86" s="23" t="n">
        <v>0</v>
      </c>
      <c r="T86" s="23" t="n">
        <v>0</v>
      </c>
      <c r="U86" s="23" t="n">
        <v>0</v>
      </c>
      <c r="V86" s="23" t="n">
        <v>0</v>
      </c>
      <c r="W86" s="23" t="n">
        <v>0</v>
      </c>
      <c r="X86" s="23" t="n">
        <v>0</v>
      </c>
      <c r="Y86" s="23" t="n">
        <v>0</v>
      </c>
      <c r="Z86" s="23" t="n">
        <v>0</v>
      </c>
    </row>
    <row r="87">
      <c r="A87" s="10" t="n">
        <v>3</v>
      </c>
      <c r="B87" s="14" t="inlineStr">
        <is>
          <t>Carbon price $20/tCO2 from 2027</t>
        </is>
      </c>
      <c r="C87" s="14" t="inlineStr">
        <is>
          <t>mit.xets.p</t>
        </is>
      </c>
      <c r="D87" s="14" t="inlineStr">
        <is>
          <t>egy.mit.xets.p.3</t>
        </is>
      </c>
      <c r="E87" s="14" t="inlineStr">
        <is>
          <t>Existing ETS permit price used</t>
        </is>
      </c>
      <c r="F87" s="14" t="inlineStr">
        <is>
          <t>USD/tCO2 real</t>
        </is>
      </c>
      <c r="G87" s="14" t="inlineStr">
        <is>
          <t>build (Python emulation of RunAllScenarios)</t>
        </is>
      </c>
      <c r="H87" s="23" t="n">
        <v>0</v>
      </c>
      <c r="I87" s="23" t="n">
        <v>0</v>
      </c>
      <c r="J87" s="23" t="n">
        <v>0</v>
      </c>
      <c r="K87" s="23" t="n">
        <v>0</v>
      </c>
      <c r="L87" s="23" t="n">
        <v>0</v>
      </c>
      <c r="M87" s="23" t="n">
        <v>0</v>
      </c>
      <c r="N87" s="23" t="n">
        <v>0</v>
      </c>
      <c r="O87" s="23" t="n">
        <v>0</v>
      </c>
      <c r="P87" s="23" t="n">
        <v>0</v>
      </c>
      <c r="Q87" s="23" t="n">
        <v>0</v>
      </c>
      <c r="R87" s="23" t="n">
        <v>0</v>
      </c>
      <c r="S87" s="23" t="n">
        <v>0</v>
      </c>
      <c r="T87" s="23" t="n">
        <v>0</v>
      </c>
      <c r="U87" s="23" t="n">
        <v>0</v>
      </c>
      <c r="V87" s="23" t="n">
        <v>0</v>
      </c>
      <c r="W87" s="23" t="n">
        <v>0</v>
      </c>
      <c r="X87" s="23" t="n">
        <v>0</v>
      </c>
      <c r="Y87" s="23" t="n">
        <v>0</v>
      </c>
      <c r="Z87" s="23" t="n">
        <v>0</v>
      </c>
    </row>
    <row r="88">
      <c r="A88" s="10" t="n">
        <v>3</v>
      </c>
      <c r="B88" s="14" t="inlineStr">
        <is>
          <t>Carbon price $20/tCO2 from 2027</t>
        </is>
      </c>
      <c r="C88" s="14" t="inlineStr">
        <is>
          <t>mit.cptraj</t>
        </is>
      </c>
      <c r="D88" s="14" t="inlineStr">
        <is>
          <t>egy.mit.cptraj.3</t>
        </is>
      </c>
      <c r="E88" s="14" t="inlineStr">
        <is>
          <t>Carbon price trajectory used</t>
        </is>
      </c>
      <c r="F88" s="14" t="inlineStr">
        <is>
          <t>$/tCO2 real</t>
        </is>
      </c>
      <c r="G88" s="14" t="inlineStr">
        <is>
          <t>build (Python emulation of RunAllScenarios)</t>
        </is>
      </c>
      <c r="H88" s="23" t="n">
        <v>0</v>
      </c>
      <c r="I88" s="23" t="n">
        <v>0</v>
      </c>
      <c r="J88" s="23" t="n">
        <v>0</v>
      </c>
      <c r="K88" s="23" t="n">
        <v>0</v>
      </c>
      <c r="L88" s="23" t="n">
        <v>0</v>
      </c>
      <c r="M88" s="23" t="n">
        <v>20</v>
      </c>
      <c r="N88" s="23" t="n">
        <v>20</v>
      </c>
      <c r="O88" s="23" t="n">
        <v>20</v>
      </c>
      <c r="P88" s="23" t="n">
        <v>20</v>
      </c>
      <c r="Q88" s="23" t="n">
        <v>20</v>
      </c>
      <c r="R88" s="23" t="n">
        <v>20</v>
      </c>
      <c r="S88" s="23" t="n">
        <v>20</v>
      </c>
      <c r="T88" s="23" t="n">
        <v>20</v>
      </c>
      <c r="U88" s="23" t="n">
        <v>20</v>
      </c>
      <c r="V88" s="23" t="n">
        <v>20</v>
      </c>
      <c r="W88" s="23" t="n">
        <v>20</v>
      </c>
      <c r="X88" s="23" t="n">
        <v>20</v>
      </c>
      <c r="Y88" s="23" t="n">
        <v>20</v>
      </c>
      <c r="Z88" s="23" t="n">
        <v>20</v>
      </c>
    </row>
    <row r="89">
      <c r="A89" s="10" t="n">
        <v>3</v>
      </c>
      <c r="B89" s="14" t="inlineStr">
        <is>
          <t>Carbon price $20/tCO2 from 2027</t>
        </is>
      </c>
      <c r="C89" s="14" t="inlineStr">
        <is>
          <t>mit.ets.p</t>
        </is>
      </c>
      <c r="D89" s="14" t="inlineStr">
        <is>
          <t>egy.mit.ets.p.3</t>
        </is>
      </c>
      <c r="E89" s="14" t="inlineStr">
        <is>
          <t>ETS permit price used</t>
        </is>
      </c>
      <c r="F89" s="14" t="inlineStr">
        <is>
          <t>$/tCO2 real</t>
        </is>
      </c>
      <c r="G89" s="14" t="inlineStr">
        <is>
          <t>build (Python emulation of RunAllScenarios)</t>
        </is>
      </c>
      <c r="H89" s="23" t="n">
        <v>0</v>
      </c>
      <c r="I89" s="23" t="n">
        <v>0</v>
      </c>
      <c r="J89" s="23" t="n">
        <v>0</v>
      </c>
      <c r="K89" s="23" t="n">
        <v>0</v>
      </c>
      <c r="L89" s="23" t="n">
        <v>0</v>
      </c>
      <c r="M89" s="23" t="n">
        <v>0</v>
      </c>
      <c r="N89" s="23" t="n">
        <v>0</v>
      </c>
      <c r="O89" s="23" t="n">
        <v>0</v>
      </c>
      <c r="P89" s="23" t="n">
        <v>0</v>
      </c>
      <c r="Q89" s="23" t="n">
        <v>0</v>
      </c>
      <c r="R89" s="23" t="n">
        <v>0</v>
      </c>
      <c r="S89" s="23" t="n">
        <v>0</v>
      </c>
      <c r="T89" s="23" t="n">
        <v>0</v>
      </c>
      <c r="U89" s="23" t="n">
        <v>0</v>
      </c>
      <c r="V89" s="23" t="n">
        <v>0</v>
      </c>
      <c r="W89" s="23" t="n">
        <v>0</v>
      </c>
      <c r="X89" s="23" t="n">
        <v>0</v>
      </c>
      <c r="Y89" s="23" t="n">
        <v>0</v>
      </c>
      <c r="Z89" s="23" t="n">
        <v>0</v>
      </c>
    </row>
    <row r="90">
      <c r="A90" s="10" t="n">
        <v>3</v>
      </c>
      <c r="B90" s="14" t="inlineStr">
        <is>
          <t>Carbon price $20/tCO2 from 2027</t>
        </is>
      </c>
      <c r="C90" s="14" t="inlineStr">
        <is>
          <t>mit.co2.ets.all.all</t>
        </is>
      </c>
      <c r="D90" s="14" t="inlineStr">
        <is>
          <t>egy.mit.co2.ets.all.all.3</t>
        </is>
      </c>
      <c r="E90" s="14" t="inlineStr">
        <is>
          <t>CO2 emissions covered by the new ETS | All subsectors | All fuels</t>
        </is>
      </c>
      <c r="F90" s="14" t="inlineStr">
        <is>
          <t>MtCO2</t>
        </is>
      </c>
      <c r="G90" s="14" t="inlineStr">
        <is>
          <t>build (Python emulation of RunAllScenarios)</t>
        </is>
      </c>
      <c r="H90" s="40" t="n">
        <v>0</v>
      </c>
      <c r="I90" s="40" t="n">
        <v>0</v>
      </c>
      <c r="J90" s="40" t="n">
        <v>0</v>
      </c>
      <c r="K90" s="40" t="n">
        <v>0</v>
      </c>
      <c r="L90" s="40" t="n">
        <v>0</v>
      </c>
      <c r="M90" s="40" t="n">
        <v>0</v>
      </c>
      <c r="N90" s="40" t="n">
        <v>0</v>
      </c>
      <c r="O90" s="40" t="n">
        <v>0</v>
      </c>
      <c r="P90" s="40" t="n">
        <v>0</v>
      </c>
      <c r="Q90" s="40" t="n">
        <v>0</v>
      </c>
      <c r="R90" s="40" t="n">
        <v>0</v>
      </c>
      <c r="S90" s="40" t="n">
        <v>0</v>
      </c>
      <c r="T90" s="40" t="n">
        <v>0</v>
      </c>
      <c r="U90" s="40" t="n">
        <v>0</v>
      </c>
      <c r="V90" s="40" t="n">
        <v>0</v>
      </c>
      <c r="W90" s="40" t="n">
        <v>0</v>
      </c>
      <c r="X90" s="40" t="n">
        <v>0</v>
      </c>
      <c r="Y90" s="40" t="n">
        <v>0</v>
      </c>
      <c r="Z90" s="40" t="n">
        <v>0</v>
      </c>
    </row>
    <row r="91">
      <c r="A91" s="10" t="n">
        <v>3</v>
      </c>
      <c r="B91" s="14" t="inlineStr">
        <is>
          <t>Carbon price $20/tCO2 from 2027</t>
        </is>
      </c>
      <c r="C91" s="14" t="inlineStr">
        <is>
          <t>mit.co2.cap.all.all</t>
        </is>
      </c>
      <c r="D91" s="14" t="inlineStr">
        <is>
          <t>egy.mit.co2.cap.all.all.3</t>
        </is>
      </c>
      <c r="E91" s="14" t="inlineStr">
        <is>
          <t>ETS cap | All subsectors | All fuels</t>
        </is>
      </c>
      <c r="F91" s="14" t="inlineStr">
        <is>
          <t>MtCO2</t>
        </is>
      </c>
      <c r="G91" s="14" t="inlineStr">
        <is>
          <t>build (Python emulation of RunAllScenarios)</t>
        </is>
      </c>
      <c r="H91" s="40" t="n">
        <v>0</v>
      </c>
      <c r="I91" s="40" t="n">
        <v>0</v>
      </c>
      <c r="J91" s="40" t="n">
        <v>0</v>
      </c>
      <c r="K91" s="40" t="n">
        <v>0</v>
      </c>
      <c r="L91" s="40" t="n">
        <v>0</v>
      </c>
      <c r="M91" s="40" t="n">
        <v>0</v>
      </c>
      <c r="N91" s="40" t="n">
        <v>0</v>
      </c>
      <c r="O91" s="40" t="n">
        <v>0</v>
      </c>
      <c r="P91" s="40" t="n">
        <v>0</v>
      </c>
      <c r="Q91" s="40" t="n">
        <v>0</v>
      </c>
      <c r="R91" s="40" t="n">
        <v>0</v>
      </c>
      <c r="S91" s="40" t="n">
        <v>0</v>
      </c>
      <c r="T91" s="40" t="n">
        <v>0</v>
      </c>
      <c r="U91" s="40" t="n">
        <v>0</v>
      </c>
      <c r="V91" s="40" t="n">
        <v>0</v>
      </c>
      <c r="W91" s="40" t="n">
        <v>0</v>
      </c>
      <c r="X91" s="40" t="n">
        <v>0</v>
      </c>
      <c r="Y91" s="40" t="n">
        <v>0</v>
      </c>
      <c r="Z91" s="40" t="n">
        <v>0</v>
      </c>
    </row>
    <row r="92">
      <c r="A92" s="10" t="n">
        <v>3</v>
      </c>
      <c r="B92" s="14" t="inlineStr">
        <is>
          <t>Carbon price $20/tCO2 from 2027</t>
        </is>
      </c>
      <c r="C92" s="14" t="inlineStr">
        <is>
          <t>mit.rpb.all.gso.a</t>
        </is>
      </c>
      <c r="D92" s="14" t="inlineStr">
        <is>
          <t>egy.mit.rpb.all.gso.a.3</t>
        </is>
      </c>
      <c r="E92" s="14" t="inlineStr">
        <is>
          <t>Retail price before new policies | All subsectors | Gasoline</t>
        </is>
      </c>
      <c r="F92" s="14" t="inlineStr">
        <is>
          <t>$/GJ real</t>
        </is>
      </c>
      <c r="G92" s="14" t="inlineStr">
        <is>
          <t>build (Python emulation of RunAllScenarios)</t>
        </is>
      </c>
      <c r="H92" s="23" t="n">
        <v>17.1645453257496</v>
      </c>
      <c r="I92" s="23" t="n">
        <v>11.7387816845338</v>
      </c>
      <c r="J92" s="23" t="n">
        <v>9.58268059228592</v>
      </c>
      <c r="K92" s="23" t="n">
        <v>9.58268059228592</v>
      </c>
      <c r="L92" s="23" t="n">
        <v>9.58268059228592</v>
      </c>
      <c r="M92" s="23" t="n">
        <v>9.58268059228592</v>
      </c>
      <c r="N92" s="23" t="n">
        <v>9.58268059228592</v>
      </c>
      <c r="O92" s="23" t="n">
        <v>9.58268059228592</v>
      </c>
      <c r="P92" s="23" t="n">
        <v>9.58268059228592</v>
      </c>
      <c r="Q92" s="23" t="n">
        <v>9.58268059228592</v>
      </c>
      <c r="R92" s="23" t="n">
        <v>9.58268059228592</v>
      </c>
      <c r="S92" s="23" t="n">
        <v>9.58268059228592</v>
      </c>
      <c r="T92" s="23" t="n">
        <v>9.58268059228592</v>
      </c>
      <c r="U92" s="23" t="n">
        <v>9.58268059228592</v>
      </c>
      <c r="V92" s="23" t="n">
        <v>9.58268059228592</v>
      </c>
      <c r="W92" s="23" t="n">
        <v>9.58268059228592</v>
      </c>
      <c r="X92" s="23" t="n">
        <v>9.58268059228592</v>
      </c>
      <c r="Y92" s="23" t="n">
        <v>9.58268059228592</v>
      </c>
      <c r="Z92" s="23" t="n">
        <v>9.58268059228592</v>
      </c>
    </row>
    <row r="93">
      <c r="A93" s="10" t="n">
        <v>3</v>
      </c>
      <c r="B93" s="14" t="inlineStr">
        <is>
          <t>Carbon price $20/tCO2 from 2027</t>
        </is>
      </c>
      <c r="C93" s="14" t="inlineStr">
        <is>
          <t>mit.rpb.all.die.a</t>
        </is>
      </c>
      <c r="D93" s="14" t="inlineStr">
        <is>
          <t>egy.mit.rpb.all.die.a.3</t>
        </is>
      </c>
      <c r="E93" s="14" t="inlineStr">
        <is>
          <t>Retail price before new policies | All subsectors | Diesel</t>
        </is>
      </c>
      <c r="F93" s="14" t="inlineStr">
        <is>
          <t>$/GJ real</t>
        </is>
      </c>
      <c r="G93" s="14" t="inlineStr">
        <is>
          <t>build (Python emulation of RunAllScenarios)</t>
        </is>
      </c>
      <c r="H93" s="23" t="n">
        <v>11.0953075337741</v>
      </c>
      <c r="I93" s="23" t="n">
        <v>7.52329139696042</v>
      </c>
      <c r="J93" s="23" t="n">
        <v>6.68201385154289</v>
      </c>
      <c r="K93" s="23" t="n">
        <v>6.68201385154289</v>
      </c>
      <c r="L93" s="23" t="n">
        <v>6.68201385154289</v>
      </c>
      <c r="M93" s="23" t="n">
        <v>6.68201385154289</v>
      </c>
      <c r="N93" s="23" t="n">
        <v>6.68201385154289</v>
      </c>
      <c r="O93" s="23" t="n">
        <v>6.68201385154289</v>
      </c>
      <c r="P93" s="23" t="n">
        <v>6.68201385154289</v>
      </c>
      <c r="Q93" s="23" t="n">
        <v>6.68201385154289</v>
      </c>
      <c r="R93" s="23" t="n">
        <v>6.68201385154289</v>
      </c>
      <c r="S93" s="23" t="n">
        <v>6.68201385154289</v>
      </c>
      <c r="T93" s="23" t="n">
        <v>6.68201385154289</v>
      </c>
      <c r="U93" s="23" t="n">
        <v>6.68201385154289</v>
      </c>
      <c r="V93" s="23" t="n">
        <v>6.68201385154289</v>
      </c>
      <c r="W93" s="23" t="n">
        <v>6.68201385154289</v>
      </c>
      <c r="X93" s="23" t="n">
        <v>6.68201385154289</v>
      </c>
      <c r="Y93" s="23" t="n">
        <v>6.68201385154289</v>
      </c>
      <c r="Z93" s="23" t="n">
        <v>6.68201385154289</v>
      </c>
    </row>
    <row r="94">
      <c r="A94" s="10" t="n">
        <v>3</v>
      </c>
      <c r="B94" s="14" t="inlineStr">
        <is>
          <t>Carbon price $20/tCO2 from 2027</t>
        </is>
      </c>
      <c r="C94" s="14" t="inlineStr">
        <is>
          <t>mit.rpb.res.nga.a</t>
        </is>
      </c>
      <c r="D94" s="14" t="inlineStr">
        <is>
          <t>egy.mit.rpb.res.nga.a.3</t>
        </is>
      </c>
      <c r="E94" s="14" t="inlineStr">
        <is>
          <t>Retail price before new policies | Residential | Natural gas</t>
        </is>
      </c>
      <c r="F94" s="14" t="inlineStr">
        <is>
          <t>$/GJ real</t>
        </is>
      </c>
      <c r="G94" s="14" t="inlineStr">
        <is>
          <t>build (Python emulation of RunAllScenarios)</t>
        </is>
      </c>
      <c r="H94" s="23" t="n">
        <v>4.63366849483039</v>
      </c>
      <c r="I94" s="23" t="n">
        <v>3.20868563703672</v>
      </c>
      <c r="J94" s="23" t="n">
        <v>2.33088056865822</v>
      </c>
      <c r="K94" s="23" t="n">
        <v>2.33088056865822</v>
      </c>
      <c r="L94" s="23" t="n">
        <v>2.33088056865822</v>
      </c>
      <c r="M94" s="23" t="n">
        <v>2.33088056865822</v>
      </c>
      <c r="N94" s="23" t="n">
        <v>2.33088056865822</v>
      </c>
      <c r="O94" s="23" t="n">
        <v>2.33088056865822</v>
      </c>
      <c r="P94" s="23" t="n">
        <v>2.33088056865822</v>
      </c>
      <c r="Q94" s="23" t="n">
        <v>2.33088056865822</v>
      </c>
      <c r="R94" s="23" t="n">
        <v>2.33088056865822</v>
      </c>
      <c r="S94" s="23" t="n">
        <v>2.33088056865822</v>
      </c>
      <c r="T94" s="23" t="n">
        <v>2.33088056865822</v>
      </c>
      <c r="U94" s="23" t="n">
        <v>2.33088056865822</v>
      </c>
      <c r="V94" s="23" t="n">
        <v>2.33088056865822</v>
      </c>
      <c r="W94" s="23" t="n">
        <v>2.33088056865822</v>
      </c>
      <c r="X94" s="23" t="n">
        <v>2.33088056865822</v>
      </c>
      <c r="Y94" s="23" t="n">
        <v>2.33088056865822</v>
      </c>
      <c r="Z94" s="23" t="n">
        <v>2.33088056865822</v>
      </c>
    </row>
    <row r="95">
      <c r="A95" s="10" t="n">
        <v>3</v>
      </c>
      <c r="B95" s="14" t="inlineStr">
        <is>
          <t>Carbon price $20/tCO2 from 2027</t>
        </is>
      </c>
      <c r="C95" s="14" t="inlineStr">
        <is>
          <t>mit.atp.rod.gso.e</t>
        </is>
      </c>
      <c r="D95" s="14" t="inlineStr">
        <is>
          <t>egy.mit.atp.rod.gso.e.3</t>
        </is>
      </c>
      <c r="E95" s="14" t="inlineStr">
        <is>
          <t>After-tax price | Road | Gasoline</t>
        </is>
      </c>
      <c r="F95" s="14" t="inlineStr">
        <is>
          <t>$/GJ real</t>
        </is>
      </c>
      <c r="G95" s="14" t="inlineStr">
        <is>
          <t>build (Python emulation of RunAllScenarios)</t>
        </is>
      </c>
      <c r="H95" s="23" t="n">
        <v>17.1645453257496</v>
      </c>
      <c r="I95" s="23" t="n">
        <v>11.7387816845338</v>
      </c>
      <c r="J95" s="23" t="n">
        <v>9.58268059228592</v>
      </c>
      <c r="K95" s="23" t="n">
        <v>9.58268059228592</v>
      </c>
      <c r="L95" s="23" t="n">
        <v>9.58268059228592</v>
      </c>
      <c r="M95" s="23" t="n">
        <v>10.9062405922859</v>
      </c>
      <c r="N95" s="23" t="n">
        <v>10.9062405922859</v>
      </c>
      <c r="O95" s="23" t="n">
        <v>10.9062405922859</v>
      </c>
      <c r="P95" s="23" t="n">
        <v>10.9062405922859</v>
      </c>
      <c r="Q95" s="23" t="n">
        <v>10.9062405922859</v>
      </c>
      <c r="R95" s="23" t="n">
        <v>10.9062405922859</v>
      </c>
      <c r="S95" s="23" t="n">
        <v>10.9062405922859</v>
      </c>
      <c r="T95" s="23" t="n">
        <v>10.9062405922859</v>
      </c>
      <c r="U95" s="23" t="n">
        <v>10.9062405922859</v>
      </c>
      <c r="V95" s="23" t="n">
        <v>10.9062405922859</v>
      </c>
      <c r="W95" s="23" t="n">
        <v>10.9062405922859</v>
      </c>
      <c r="X95" s="23" t="n">
        <v>10.9062405922859</v>
      </c>
      <c r="Y95" s="23" t="n">
        <v>10.9062405922859</v>
      </c>
      <c r="Z95" s="23" t="n">
        <v>10.9062405922859</v>
      </c>
    </row>
    <row r="96">
      <c r="A96" s="10" t="n">
        <v>3</v>
      </c>
      <c r="B96" s="14" t="inlineStr">
        <is>
          <t>Carbon price $20/tCO2 from 2027</t>
        </is>
      </c>
      <c r="C96" s="14" t="inlineStr">
        <is>
          <t>mit.rp.res.ecy</t>
        </is>
      </c>
      <c r="D96" s="14" t="inlineStr">
        <is>
          <t>egy.mit.rp.res.ecy.3</t>
        </is>
      </c>
      <c r="E96" s="14" t="inlineStr">
        <is>
          <t>End-user electricity price | Residential | Electricity</t>
        </is>
      </c>
      <c r="F96" s="14" t="inlineStr">
        <is>
          <t>$/kWh real</t>
        </is>
      </c>
      <c r="G96" s="14" t="inlineStr">
        <is>
          <t>build (Python emulation of RunAllScenarios)</t>
        </is>
      </c>
      <c r="H96" s="16" t="n">
        <v>0.0613881498333761</v>
      </c>
      <c r="I96" s="16" t="n">
        <v>0.0524045289478607</v>
      </c>
      <c r="J96" s="16" t="n">
        <v>0.0455995743641052</v>
      </c>
      <c r="K96" s="16" t="n">
        <v>0.0486687621560977</v>
      </c>
      <c r="L96" s="16" t="n">
        <v>0.05077089879483</v>
      </c>
      <c r="M96" s="16" t="n">
        <v>0.0631040471215412</v>
      </c>
      <c r="N96" s="16" t="n">
        <v>0.0624056490172147</v>
      </c>
      <c r="O96" s="16" t="n">
        <v>0.06394156318258069</v>
      </c>
      <c r="P96" s="16" t="n">
        <v>0.0623725251890859</v>
      </c>
      <c r="Q96" s="16" t="n">
        <v>0.0617659739413582</v>
      </c>
      <c r="R96" s="16" t="n">
        <v>0.0607250325229719</v>
      </c>
      <c r="S96" s="16" t="n">
        <v>0.0601642584537572</v>
      </c>
      <c r="T96" s="16" t="n">
        <v>0.0594917667615843</v>
      </c>
      <c r="U96" s="16" t="n">
        <v>0.058989199395201</v>
      </c>
      <c r="V96" s="16" t="n">
        <v>0.0584509802409942</v>
      </c>
      <c r="W96" s="16" t="n">
        <v>0.0579812240873631</v>
      </c>
      <c r="X96" s="16" t="n">
        <v>0.0575109935856711</v>
      </c>
      <c r="Y96" s="16" t="n">
        <v>0.0570742188664321</v>
      </c>
      <c r="Z96" s="16" t="n">
        <v>0.0566437681434295</v>
      </c>
    </row>
    <row r="97">
      <c r="A97" s="10" t="n">
        <v>3</v>
      </c>
      <c r="B97" s="14" t="inlineStr">
        <is>
          <t>Carbon price $20/tCO2 from 2027</t>
        </is>
      </c>
      <c r="C97" s="14" t="inlineStr">
        <is>
          <t>mit.rp.ind.ecy</t>
        </is>
      </c>
      <c r="D97" s="14" t="inlineStr">
        <is>
          <t>egy.mit.rp.ind.ecy.3</t>
        </is>
      </c>
      <c r="E97" s="14" t="inlineStr">
        <is>
          <t>End-user electricity price | Industry | Electricity</t>
        </is>
      </c>
      <c r="F97" s="14" t="inlineStr">
        <is>
          <t>$/kWh real</t>
        </is>
      </c>
      <c r="G97" s="14" t="inlineStr">
        <is>
          <t>build (Python emulation of RunAllScenarios)</t>
        </is>
      </c>
      <c r="H97" s="16" t="n">
        <v>0.0636617850123901</v>
      </c>
      <c r="I97" s="16" t="n">
        <v>0.0622303781255846</v>
      </c>
      <c r="J97" s="16" t="n">
        <v>0.0519623056707246</v>
      </c>
      <c r="K97" s="16" t="n">
        <v>0.055031493462717</v>
      </c>
      <c r="L97" s="16" t="n">
        <v>0.0571336301014493</v>
      </c>
      <c r="M97" s="16" t="n">
        <v>0.0694667784281605</v>
      </c>
      <c r="N97" s="16" t="n">
        <v>0.06876838032383401</v>
      </c>
      <c r="O97" s="16" t="n">
        <v>0.0703042944892</v>
      </c>
      <c r="P97" s="16" t="n">
        <v>0.06873525649570519</v>
      </c>
      <c r="Q97" s="16" t="n">
        <v>0.0681287052479775</v>
      </c>
      <c r="R97" s="16" t="n">
        <v>0.0670877638295912</v>
      </c>
      <c r="S97" s="16" t="n">
        <v>0.06652698976037651</v>
      </c>
      <c r="T97" s="16" t="n">
        <v>0.06585449806820361</v>
      </c>
      <c r="U97" s="16" t="n">
        <v>0.0653519307018204</v>
      </c>
      <c r="V97" s="16" t="n">
        <v>0.0648137115476136</v>
      </c>
      <c r="W97" s="16" t="n">
        <v>0.06434395539398249</v>
      </c>
      <c r="X97" s="16" t="n">
        <v>0.0638737248922905</v>
      </c>
      <c r="Y97" s="16" t="n">
        <v>0.0634369501730515</v>
      </c>
      <c r="Z97" s="16" t="n">
        <v>0.0630064994500488</v>
      </c>
    </row>
    <row r="98">
      <c r="A98" s="10" t="n">
        <v>3</v>
      </c>
      <c r="B98" s="14" t="inlineStr">
        <is>
          <t>Carbon price $20/tCO2 from 2027</t>
        </is>
      </c>
      <c r="C98" s="14" t="inlineStr">
        <is>
          <t>mit.gncav</t>
        </is>
      </c>
      <c r="D98" s="14" t="inlineStr">
        <is>
          <t>egy.mit.gncav.3</t>
        </is>
      </c>
      <c r="E98" s="14" t="inlineStr">
        <is>
          <t>Average generation cost (weighted by generation shares)</t>
        </is>
      </c>
      <c r="F98" s="14" t="inlineStr">
        <is>
          <t>$/kWh</t>
        </is>
      </c>
      <c r="G98" s="14" t="inlineStr">
        <is>
          <t>build (Python emulation of RunAllScenarios)</t>
        </is>
      </c>
      <c r="H98" s="16" t="n">
        <v>0.07175129811497501</v>
      </c>
      <c r="I98" s="16" t="n">
        <v>0.0670716914874377</v>
      </c>
      <c r="J98" s="16" t="n">
        <v>0.07014087927943009</v>
      </c>
      <c r="K98" s="16" t="n">
        <v>0.0722430159181624</v>
      </c>
      <c r="L98" s="16" t="n">
        <v>0.0763586506263229</v>
      </c>
      <c r="M98" s="16" t="n">
        <v>0.0760093877540774</v>
      </c>
      <c r="N98" s="16" t="n">
        <v>0.0774043877846933</v>
      </c>
      <c r="O98" s="16" t="n">
        <v>0.07596189296412149</v>
      </c>
      <c r="P98" s="16" t="n">
        <v>0.0754752034776489</v>
      </c>
      <c r="Q98" s="16" t="n">
        <v>0.07466902650128759</v>
      </c>
      <c r="R98" s="16" t="n">
        <v>0.0742873404699349</v>
      </c>
      <c r="S98" s="16" t="n">
        <v>0.0738084494490288</v>
      </c>
      <c r="T98" s="16" t="n">
        <v>0.0734644006687295</v>
      </c>
      <c r="U98" s="16" t="n">
        <v>0.0730832916945152</v>
      </c>
      <c r="V98" s="16" t="n">
        <v>0.07275263424914601</v>
      </c>
      <c r="W98" s="16" t="n">
        <v>0.0724167685416614</v>
      </c>
      <c r="X98" s="16" t="n">
        <v>0.0721037488934088</v>
      </c>
      <c r="Y98" s="16" t="n">
        <v>0.07179361521128751</v>
      </c>
      <c r="Z98" s="16" t="n">
        <v>0.07148162128466749</v>
      </c>
    </row>
    <row r="99">
      <c r="A99" s="10" t="n">
        <v>3</v>
      </c>
      <c r="B99" s="14" t="inlineStr">
        <is>
          <t>Carbon price $20/tCO2 from 2027</t>
        </is>
      </c>
      <c r="C99" s="14" t="inlineStr">
        <is>
          <t>mit.co2.pow.all.e</t>
        </is>
      </c>
      <c r="D99" s="14" t="inlineStr">
        <is>
          <t>egy.mit.co2.pow.all.e.3</t>
        </is>
      </c>
      <c r="E99" s="14" t="inlineStr">
        <is>
          <t>CO2 emissions from fuel combustion | Power | All fuels</t>
        </is>
      </c>
      <c r="F99" s="14" t="inlineStr">
        <is>
          <t>MtCO2</t>
        </is>
      </c>
      <c r="G99" s="14" t="inlineStr">
        <is>
          <t>build (Python emulation of RunAllScenarios)</t>
        </is>
      </c>
      <c r="H99" s="40" t="n">
        <v>90.0555728903077</v>
      </c>
      <c r="I99" s="40" t="n">
        <v>109.639800426751</v>
      </c>
      <c r="J99" s="40" t="n">
        <v>109.579498900325</v>
      </c>
      <c r="K99" s="40" t="n">
        <v>117.687908564724</v>
      </c>
      <c r="L99" s="40" t="n">
        <v>110.001044681288</v>
      </c>
      <c r="M99" s="40" t="n">
        <v>110.268703401351</v>
      </c>
      <c r="N99" s="40" t="n">
        <v>99.420183458586</v>
      </c>
      <c r="O99" s="40" t="n">
        <v>106.00346564974</v>
      </c>
      <c r="P99" s="40" t="n">
        <v>107.042958039692</v>
      </c>
      <c r="Q99" s="40" t="n">
        <v>110.686841236804</v>
      </c>
      <c r="R99" s="40" t="n">
        <v>111.834723666676</v>
      </c>
      <c r="S99" s="40" t="n">
        <v>114.090423443321</v>
      </c>
      <c r="T99" s="40" t="n">
        <v>115.599513528539</v>
      </c>
      <c r="U99" s="40" t="n">
        <v>117.689894140272</v>
      </c>
      <c r="V99" s="40" t="n">
        <v>119.566322818456</v>
      </c>
      <c r="W99" s="40" t="n">
        <v>121.721074766128</v>
      </c>
      <c r="X99" s="40" t="n">
        <v>123.829351023774</v>
      </c>
      <c r="Y99" s="40" t="n">
        <v>126.078179015461</v>
      </c>
      <c r="Z99" s="40" t="n">
        <v>128.302181839857</v>
      </c>
    </row>
    <row r="100">
      <c r="A100" s="10" t="n">
        <v>3</v>
      </c>
      <c r="B100" s="14" t="inlineStr">
        <is>
          <t>Carbon price $20/tCO2 from 2027</t>
        </is>
      </c>
      <c r="C100" s="14" t="inlineStr">
        <is>
          <t>mit.gtot</t>
        </is>
      </c>
      <c r="D100" s="14" t="inlineStr">
        <is>
          <t>egy.mit.gtot.3</t>
        </is>
      </c>
      <c r="E100" s="14" t="inlineStr">
        <is>
          <t>Generation, total</t>
        </is>
      </c>
      <c r="F100" s="14" t="inlineStr">
        <is>
          <t>MWy</t>
        </is>
      </c>
      <c r="G100" s="14" t="inlineStr">
        <is>
          <t>build (Python emulation of RunAllScenarios)</t>
        </is>
      </c>
      <c r="H100" s="43" t="n">
        <v>25122.5095205354</v>
      </c>
      <c r="I100" s="43" t="n">
        <v>30746.5374802134</v>
      </c>
      <c r="J100" s="43" t="n">
        <v>32478.0797087984</v>
      </c>
      <c r="K100" s="43" t="n">
        <v>36617.9829695121</v>
      </c>
      <c r="L100" s="43" t="n">
        <v>36727.1554225817</v>
      </c>
      <c r="M100" s="43" t="n">
        <v>37412.2115023721</v>
      </c>
      <c r="N100" s="43" t="n">
        <v>35228.2337109475</v>
      </c>
      <c r="O100" s="43" t="n">
        <v>36900.0924347241</v>
      </c>
      <c r="P100" s="43" t="n">
        <v>37860.115110913</v>
      </c>
      <c r="Q100" s="43" t="n">
        <v>39753.3966456918</v>
      </c>
      <c r="R100" s="43" t="n">
        <v>41418.2265941165</v>
      </c>
      <c r="S100" s="43" t="n">
        <v>43283.30504237</v>
      </c>
      <c r="T100" s="43" t="n">
        <v>45042.4022994231</v>
      </c>
      <c r="U100" s="43" t="n">
        <v>46895.8127334407</v>
      </c>
      <c r="V100" s="43" t="n">
        <v>48737.8823855231</v>
      </c>
      <c r="W100" s="43" t="n">
        <v>50646.1804775723</v>
      </c>
      <c r="X100" s="43" t="n">
        <v>52577.7058654835</v>
      </c>
      <c r="Y100" s="43" t="n">
        <v>54560.8559057287</v>
      </c>
      <c r="Z100" s="43" t="n">
        <v>56579.9480658588</v>
      </c>
    </row>
    <row r="101">
      <c r="A101" s="10" t="n">
        <v>3</v>
      </c>
      <c r="B101" s="14" t="inlineStr">
        <is>
          <t>Carbon price $20/tCO2 from 2027</t>
        </is>
      </c>
      <c r="C101" s="14" t="inlineStr">
        <is>
          <t>mit.vre</t>
        </is>
      </c>
      <c r="D101" s="14" t="inlineStr">
        <is>
          <t>egy.mit.vre.3</t>
        </is>
      </c>
      <c r="E101" s="14" t="inlineStr">
        <is>
          <t>Variable renewable share of generation (wind, solar, other renewables)</t>
        </is>
      </c>
      <c r="F101" s="14" t="inlineStr">
        <is>
          <t>share</t>
        </is>
      </c>
      <c r="G101" s="14" t="inlineStr">
        <is>
          <t>build (Python emulation of RunAllScenarios)</t>
        </is>
      </c>
      <c r="H101" s="13" t="n">
        <v>0.0523422150659333</v>
      </c>
      <c r="I101" s="13" t="n">
        <v>0.0502118108101954</v>
      </c>
      <c r="J101" s="13" t="n">
        <v>0.0767594829899312</v>
      </c>
      <c r="K101" s="13" t="n">
        <v>0.09659613452834979</v>
      </c>
      <c r="L101" s="13" t="n">
        <v>0.127723129960774</v>
      </c>
      <c r="M101" s="13" t="n">
        <v>0.136455911182876</v>
      </c>
      <c r="N101" s="13" t="n">
        <v>0.159965405428861</v>
      </c>
      <c r="O101" s="13" t="n">
        <v>0.147181284073275</v>
      </c>
      <c r="P101" s="13" t="n">
        <v>0.156302917069912</v>
      </c>
      <c r="Q101" s="13" t="n">
        <v>0.166319459011868</v>
      </c>
      <c r="R101" s="13" t="n">
        <v>0.185787947528212</v>
      </c>
      <c r="S101" s="13" t="n">
        <v>0.200808309856148</v>
      </c>
      <c r="T101" s="13" t="n">
        <v>0.216923657652969</v>
      </c>
      <c r="U101" s="13" t="n">
        <v>0.230140992033703</v>
      </c>
      <c r="V101" s="13" t="n">
        <v>0.243234750436369</v>
      </c>
      <c r="W101" s="13" t="n">
        <v>0.254864644786172</v>
      </c>
      <c r="X101" s="13" t="n">
        <v>0.266131417787999</v>
      </c>
      <c r="Y101" s="13" t="n">
        <v>0.276555803101257</v>
      </c>
      <c r="Z101" s="13" t="n">
        <v>0.286788474854264</v>
      </c>
    </row>
    <row r="102">
      <c r="A102" s="10" t="n">
        <v>3</v>
      </c>
      <c r="B102" s="14" t="inlineStr">
        <is>
          <t>Carbon price $20/tCO2 from 2027</t>
        </is>
      </c>
      <c r="C102" s="14" t="inlineStr">
        <is>
          <t>mit.shr.pow.nga</t>
        </is>
      </c>
      <c r="D102" s="14" t="inlineStr">
        <is>
          <t>egy.mit.shr.pow.nga.3</t>
        </is>
      </c>
      <c r="E102" s="14" t="inlineStr">
        <is>
          <t>Generation share | Power | Natural gas</t>
        </is>
      </c>
      <c r="F102" s="14" t="inlineStr">
        <is>
          <t>share</t>
        </is>
      </c>
      <c r="G102" s="14" t="inlineStr">
        <is>
          <t>build (Python emulation of RunAllScenarios)</t>
        </is>
      </c>
      <c r="H102" s="13" t="n">
        <v>0.796805951196797</v>
      </c>
      <c r="I102" s="13" t="n">
        <v>0.82674957066018</v>
      </c>
      <c r="J102" s="13" t="n">
        <v>0.754423435482064</v>
      </c>
      <c r="K102" s="13" t="n">
        <v>0.70139412219685</v>
      </c>
      <c r="L102" s="13" t="n">
        <v>0.612083712603159</v>
      </c>
      <c r="M102" s="13" t="n">
        <v>0.607932816820611</v>
      </c>
      <c r="N102" s="13" t="n">
        <v>0.567717414553899</v>
      </c>
      <c r="O102" s="13" t="n">
        <v>0.595445920146581</v>
      </c>
      <c r="P102" s="13" t="n">
        <v>0.592390977466339</v>
      </c>
      <c r="Q102" s="13" t="n">
        <v>0.593111205639807</v>
      </c>
      <c r="R102" s="13" t="n">
        <v>0.580449025422258</v>
      </c>
      <c r="S102" s="13" t="n">
        <v>0.572975840304878</v>
      </c>
      <c r="T102" s="13" t="n">
        <v>0.562832228001603</v>
      </c>
      <c r="U102" s="13" t="n">
        <v>0.555606776876251</v>
      </c>
      <c r="V102" s="13" t="n">
        <v>0.547766301197567</v>
      </c>
      <c r="W102" s="13" t="n">
        <v>0.541191595892115</v>
      </c>
      <c r="X102" s="13" t="n">
        <v>0.53453085295752</v>
      </c>
      <c r="Y102" s="13" t="n">
        <v>0.528461688698873</v>
      </c>
      <c r="Z102" s="13" t="n">
        <v>0.522296683491558</v>
      </c>
    </row>
    <row r="103">
      <c r="A103" s="10" t="n">
        <v>3</v>
      </c>
      <c r="B103" s="14" t="inlineStr">
        <is>
          <t>Carbon price $20/tCO2 from 2027</t>
        </is>
      </c>
      <c r="C103" s="14" t="inlineStr">
        <is>
          <t>mit.usdtot</t>
        </is>
      </c>
      <c r="D103" s="14" t="inlineStr">
        <is>
          <t>egy.mit.usdtot.3</t>
        </is>
      </c>
      <c r="E103" s="14" t="inlineStr">
        <is>
          <t>New investment, total</t>
        </is>
      </c>
      <c r="F103" s="14" t="inlineStr">
        <is>
          <t>USD m real</t>
        </is>
      </c>
      <c r="G103" s="14" t="inlineStr">
        <is>
          <t>build (Python emulation of RunAllScenarios)</t>
        </is>
      </c>
      <c r="H103" s="43" t="n">
        <v>2874.64239037705</v>
      </c>
      <c r="I103" s="43" t="n">
        <v>23118.2511509123</v>
      </c>
      <c r="J103" s="43" t="n">
        <v>25913.9859153447</v>
      </c>
      <c r="K103" s="43" t="n">
        <v>29068.7184802728</v>
      </c>
      <c r="L103" s="43" t="n">
        <v>5388.89390800983</v>
      </c>
      <c r="M103" s="43" t="n">
        <v>6329.40057554124</v>
      </c>
      <c r="N103" s="43" t="n">
        <v>0</v>
      </c>
      <c r="O103" s="43" t="n">
        <v>5607.42753142298</v>
      </c>
      <c r="P103" s="43" t="n">
        <v>7168.18513561809</v>
      </c>
      <c r="Q103" s="43" t="n">
        <v>10552.4765226935</v>
      </c>
      <c r="R103" s="43" t="n">
        <v>9954.29689376468</v>
      </c>
      <c r="S103" s="43" t="n">
        <v>10815.3464479023</v>
      </c>
      <c r="T103" s="43" t="n">
        <v>10599.0105173817</v>
      </c>
      <c r="U103" s="43" t="n">
        <v>11084.4496719578</v>
      </c>
      <c r="V103" s="43" t="n">
        <v>11209.2930463576</v>
      </c>
      <c r="W103" s="43" t="n">
        <v>11598.058208634</v>
      </c>
      <c r="X103" s="43" t="n">
        <v>11843.0579337016</v>
      </c>
      <c r="Y103" s="43" t="n">
        <v>12124.4229759545</v>
      </c>
      <c r="Z103" s="43" t="n">
        <v>12350.7466448416</v>
      </c>
    </row>
    <row r="104">
      <c r="A104" s="10" t="n">
        <v>3</v>
      </c>
      <c r="B104" s="14" t="inlineStr">
        <is>
          <t>Carbon price $20/tCO2 from 2027</t>
        </is>
      </c>
      <c r="C104" s="14" t="inlineStr">
        <is>
          <t>mit.demtot</t>
        </is>
      </c>
      <c r="D104" s="14" t="inlineStr">
        <is>
          <t>egy.mit.demtot.3</t>
        </is>
      </c>
      <c r="E104" s="14" t="inlineStr">
        <is>
          <t>Electricity demand, total</t>
        </is>
      </c>
      <c r="F104" s="14" t="inlineStr">
        <is>
          <t>ktoe</t>
        </is>
      </c>
      <c r="G104" s="14" t="inlineStr">
        <is>
          <t>build (Python emulation of RunAllScenarios)</t>
        </is>
      </c>
      <c r="H104" s="43" t="n">
        <v>15495.7198104268</v>
      </c>
      <c r="I104" s="43" t="n">
        <v>18964.655164912</v>
      </c>
      <c r="J104" s="43" t="n">
        <v>20032.681159375</v>
      </c>
      <c r="K104" s="43" t="n">
        <v>22586.199187415</v>
      </c>
      <c r="L104" s="43" t="n">
        <v>22653.5374341136</v>
      </c>
      <c r="M104" s="43" t="n">
        <v>23076.0842763462</v>
      </c>
      <c r="N104" s="43" t="n">
        <v>21728.9932184068</v>
      </c>
      <c r="O104" s="43" t="n">
        <v>22760.2060566419</v>
      </c>
      <c r="P104" s="43" t="n">
        <v>23352.3540022809</v>
      </c>
      <c r="Q104" s="43" t="n">
        <v>24520.1418047377</v>
      </c>
      <c r="R104" s="43" t="n">
        <v>25547.0192507074</v>
      </c>
      <c r="S104" s="43" t="n">
        <v>26697.4112143358</v>
      </c>
      <c r="T104" s="43" t="n">
        <v>27782.4333213949</v>
      </c>
      <c r="U104" s="43" t="n">
        <v>28925.6283814181</v>
      </c>
      <c r="V104" s="43" t="n">
        <v>30061.82837675</v>
      </c>
      <c r="W104" s="43" t="n">
        <v>31238.8784849406</v>
      </c>
      <c r="X104" s="43" t="n">
        <v>32430.2553333933</v>
      </c>
      <c r="Y104" s="43" t="n">
        <v>33653.4745878454</v>
      </c>
      <c r="Z104" s="43" t="n">
        <v>34898.8631649393</v>
      </c>
    </row>
    <row r="105">
      <c r="A105" s="10" t="n">
        <v>3</v>
      </c>
      <c r="B105" s="14" t="inlineStr">
        <is>
          <t>Carbon price $20/tCO2 from 2027</t>
        </is>
      </c>
      <c r="C105" s="14" t="inlineStr">
        <is>
          <t>mit.eldem.tra.ecy.e</t>
        </is>
      </c>
      <c r="D105" s="14" t="inlineStr">
        <is>
          <t>egy.mit.eldem.tra.ecy.e.3</t>
        </is>
      </c>
      <c r="E105" s="14" t="inlineStr">
        <is>
          <t>Electricity demand (memo: power model H; not in the fuel totals; sector policies do not act on it) | Transport | Electricity</t>
        </is>
      </c>
      <c r="F105" s="14" t="inlineStr">
        <is>
          <t>ktoe</t>
        </is>
      </c>
      <c r="G105" s="14" t="inlineStr">
        <is>
          <t>build (Python emulation of RunAllScenarios)</t>
        </is>
      </c>
      <c r="H105" s="43" t="n">
        <v>47.6318696194386</v>
      </c>
      <c r="I105" s="43" t="n">
        <v>56.1578666775528</v>
      </c>
      <c r="J105" s="43" t="n">
        <v>59.1776119843666</v>
      </c>
      <c r="K105" s="43" t="n">
        <v>65.56989481179821</v>
      </c>
      <c r="L105" s="43" t="n">
        <v>66.9134254146676</v>
      </c>
      <c r="M105" s="43" t="n">
        <v>69.25318124211771</v>
      </c>
      <c r="N105" s="43" t="n">
        <v>68.0213453375469</v>
      </c>
      <c r="O105" s="43" t="n">
        <v>71.9252231570445</v>
      </c>
      <c r="P105" s="43" t="n">
        <v>74.7674690027448</v>
      </c>
      <c r="Q105" s="43" t="n">
        <v>78.96929867010689</v>
      </c>
      <c r="R105" s="43" t="n">
        <v>82.91671172638419</v>
      </c>
      <c r="S105" s="43" t="n">
        <v>87.2141016540224</v>
      </c>
      <c r="T105" s="43" t="n">
        <v>91.4274016265133</v>
      </c>
      <c r="U105" s="43" t="n">
        <v>95.8417897752566</v>
      </c>
      <c r="V105" s="43" t="n">
        <v>100.305932887401</v>
      </c>
      <c r="W105" s="43" t="n">
        <v>104.93172957568</v>
      </c>
      <c r="X105" s="43" t="n">
        <v>109.657015513595</v>
      </c>
      <c r="Y105" s="43" t="n">
        <v>114.523231933371</v>
      </c>
      <c r="Z105" s="43" t="n">
        <v>119.507433599684</v>
      </c>
    </row>
    <row r="106">
      <c r="A106" s="10" t="n">
        <v>3</v>
      </c>
      <c r="B106" s="14" t="inlineStr">
        <is>
          <t>Carbon price $20/tCO2 from 2027</t>
        </is>
      </c>
      <c r="C106" s="14" t="inlineStr">
        <is>
          <t>mit.eldem.bld.ecy.e</t>
        </is>
      </c>
      <c r="D106" s="14" t="inlineStr">
        <is>
          <t>egy.mit.eldem.bld.ecy.e.3</t>
        </is>
      </c>
      <c r="E106" s="14" t="inlineStr">
        <is>
          <t>Electricity demand (memo: power model H; not in the fuel totals; sector policies do not act on it) | Buildings | Electricity</t>
        </is>
      </c>
      <c r="F106" s="14" t="inlineStr">
        <is>
          <t>ktoe</t>
        </is>
      </c>
      <c r="G106" s="14" t="inlineStr">
        <is>
          <t>build (Python emulation of RunAllScenarios)</t>
        </is>
      </c>
      <c r="H106" s="43" t="n">
        <v>11660.9678190786</v>
      </c>
      <c r="I106" s="43" t="n">
        <v>14469.3803845704</v>
      </c>
      <c r="J106" s="43" t="n">
        <v>15418.0538874128</v>
      </c>
      <c r="K106" s="43" t="n">
        <v>17431.2228698156</v>
      </c>
      <c r="L106" s="43" t="n">
        <v>17473.0800891727</v>
      </c>
      <c r="M106" s="43" t="n">
        <v>17801.5954978698</v>
      </c>
      <c r="N106" s="43" t="n">
        <v>16693.436372138</v>
      </c>
      <c r="O106" s="43" t="n">
        <v>17513.2414630166</v>
      </c>
      <c r="P106" s="43" t="n">
        <v>17979.5505416714</v>
      </c>
      <c r="Q106" s="43" t="n">
        <v>18913.0020764256</v>
      </c>
      <c r="R106" s="43" t="n">
        <v>19733.275789026</v>
      </c>
      <c r="S106" s="43" t="n">
        <v>20655.0342381507</v>
      </c>
      <c r="T106" s="43" t="n">
        <v>21524.6689696478</v>
      </c>
      <c r="U106" s="43" t="n">
        <v>22442.7836399635</v>
      </c>
      <c r="V106" s="43" t="n">
        <v>23356.2390959839</v>
      </c>
      <c r="W106" s="43" t="n">
        <v>24304.1556492796</v>
      </c>
      <c r="X106" s="43" t="n">
        <v>25264.8755048124</v>
      </c>
      <c r="Y106" s="43" t="n">
        <v>26252.792568488</v>
      </c>
      <c r="Z106" s="43" t="n">
        <v>27260.0160779064</v>
      </c>
    </row>
    <row r="107">
      <c r="A107" s="10" t="n">
        <v>3</v>
      </c>
      <c r="B107" s="14" t="inlineStr">
        <is>
          <t>Carbon price $20/tCO2 from 2027</t>
        </is>
      </c>
      <c r="C107" s="14" t="inlineStr">
        <is>
          <t>mit.eldem.ind.ecy.e</t>
        </is>
      </c>
      <c r="D107" s="14" t="inlineStr">
        <is>
          <t>egy.mit.eldem.ind.ecy.e.3</t>
        </is>
      </c>
      <c r="E107" s="14" t="inlineStr">
        <is>
          <t>Electricity demand (memo: power model H; not in the fuel totals; sector policies do not act on it) | Industry | Electricity</t>
        </is>
      </c>
      <c r="F107" s="14" t="inlineStr">
        <is>
          <t>ktoe</t>
        </is>
      </c>
      <c r="G107" s="14" t="inlineStr">
        <is>
          <t>build (Python emulation of RunAllScenarios)</t>
        </is>
      </c>
      <c r="H107" s="43" t="n">
        <v>3787.12012172875</v>
      </c>
      <c r="I107" s="43" t="n">
        <v>4439.11691366402</v>
      </c>
      <c r="J107" s="43" t="n">
        <v>4555.44965997782</v>
      </c>
      <c r="K107" s="43" t="n">
        <v>5089.40642278754</v>
      </c>
      <c r="L107" s="43" t="n">
        <v>5113.54391952625</v>
      </c>
      <c r="M107" s="43" t="n">
        <v>5205.23559723428</v>
      </c>
      <c r="N107" s="43" t="n">
        <v>4967.53550093131</v>
      </c>
      <c r="O107" s="43" t="n">
        <v>5175.03937046835</v>
      </c>
      <c r="P107" s="43" t="n">
        <v>5298.03599160677</v>
      </c>
      <c r="Q107" s="43" t="n">
        <v>5528.17042964204</v>
      </c>
      <c r="R107" s="43" t="n">
        <v>5730.82674995504</v>
      </c>
      <c r="S107" s="43" t="n">
        <v>5955.16287453111</v>
      </c>
      <c r="T107" s="43" t="n">
        <v>6166.33695012067</v>
      </c>
      <c r="U107" s="43" t="n">
        <v>6387.00295167926</v>
      </c>
      <c r="V107" s="43" t="n">
        <v>6605.2833478787</v>
      </c>
      <c r="W107" s="43" t="n">
        <v>6829.79110608534</v>
      </c>
      <c r="X107" s="43" t="n">
        <v>7055.72281306726</v>
      </c>
      <c r="Y107" s="43" t="n">
        <v>7286.15878742407</v>
      </c>
      <c r="Z107" s="43" t="n">
        <v>7519.33965343315</v>
      </c>
    </row>
    <row r="108">
      <c r="A108" s="10" t="n">
        <v>3</v>
      </c>
      <c r="B108" s="14" t="inlineStr">
        <is>
          <t>Carbon price $20/tCO2 from 2027</t>
        </is>
      </c>
      <c r="C108" s="14" t="inlineStr">
        <is>
          <t>mit.eldem.oen.ecy.e</t>
        </is>
      </c>
      <c r="D108" s="14" t="inlineStr">
        <is>
          <t>egy.mit.eldem.oen.ecy.e.3</t>
        </is>
      </c>
      <c r="E108" s="14" t="inlineStr">
        <is>
          <t>Electricity demand (memo: power model H; not in the fuel totals; sector policies do not act on it) | Other energy use | Electricity</t>
        </is>
      </c>
      <c r="F108" s="14" t="inlineStr">
        <is>
          <t>ktoe</t>
        </is>
      </c>
      <c r="G108" s="14" t="inlineStr">
        <is>
          <t>build (Python emulation of RunAllScenarios)</t>
        </is>
      </c>
      <c r="H108" s="43" t="n">
        <v>0</v>
      </c>
      <c r="I108" s="43" t="n">
        <v>0</v>
      </c>
      <c r="J108" s="43" t="n">
        <v>0</v>
      </c>
      <c r="K108" s="43" t="n">
        <v>0</v>
      </c>
      <c r="L108" s="43" t="n">
        <v>0</v>
      </c>
      <c r="M108" s="43" t="n">
        <v>0</v>
      </c>
      <c r="N108" s="43" t="n">
        <v>0</v>
      </c>
      <c r="O108" s="43" t="n">
        <v>0</v>
      </c>
      <c r="P108" s="43" t="n">
        <v>0</v>
      </c>
      <c r="Q108" s="43" t="n">
        <v>0</v>
      </c>
      <c r="R108" s="43" t="n">
        <v>0</v>
      </c>
      <c r="S108" s="43" t="n">
        <v>0</v>
      </c>
      <c r="T108" s="43" t="n">
        <v>0</v>
      </c>
      <c r="U108" s="43" t="n">
        <v>0</v>
      </c>
      <c r="V108" s="43" t="n">
        <v>0</v>
      </c>
      <c r="W108" s="43" t="n">
        <v>0</v>
      </c>
      <c r="X108" s="43" t="n">
        <v>0</v>
      </c>
      <c r="Y108" s="43" t="n">
        <v>0</v>
      </c>
      <c r="Z108" s="43" t="n">
        <v>0</v>
      </c>
    </row>
    <row r="109">
      <c r="A109" s="10" t="n">
        <v>3</v>
      </c>
      <c r="B109" s="14" t="inlineStr">
        <is>
          <t>Carbon price $20/tCO2 from 2027</t>
        </is>
      </c>
      <c r="C109" s="14" t="inlineStr">
        <is>
          <t>mit.req</t>
        </is>
      </c>
      <c r="D109" s="14" t="inlineStr">
        <is>
          <t>egy.mit.req.3</t>
        </is>
      </c>
      <c r="E109" s="14" t="inlineStr">
        <is>
          <t>Required generation (incl. net exports, transmission and statistical differences, own use)</t>
        </is>
      </c>
      <c r="F109" s="14" t="inlineStr">
        <is>
          <t>MWy</t>
        </is>
      </c>
      <c r="G109" s="14" t="inlineStr">
        <is>
          <t>build (Python emulation of RunAllScenarios)</t>
        </is>
      </c>
      <c r="H109" s="43" t="n">
        <v>25122.5095205354</v>
      </c>
      <c r="I109" s="43" t="n">
        <v>30746.5374802134</v>
      </c>
      <c r="J109" s="43" t="n">
        <v>32478.0797087984</v>
      </c>
      <c r="K109" s="43" t="n">
        <v>36617.9829695121</v>
      </c>
      <c r="L109" s="43" t="n">
        <v>36727.1554225817</v>
      </c>
      <c r="M109" s="43" t="n">
        <v>37412.2115023721</v>
      </c>
      <c r="N109" s="43" t="n">
        <v>35228.2337109475</v>
      </c>
      <c r="O109" s="43" t="n">
        <v>36900.0924347241</v>
      </c>
      <c r="P109" s="43" t="n">
        <v>37860.115110913</v>
      </c>
      <c r="Q109" s="43" t="n">
        <v>39753.3966456918</v>
      </c>
      <c r="R109" s="43" t="n">
        <v>41418.2265941165</v>
      </c>
      <c r="S109" s="43" t="n">
        <v>43283.30504237</v>
      </c>
      <c r="T109" s="43" t="n">
        <v>45042.4022994231</v>
      </c>
      <c r="U109" s="43" t="n">
        <v>46895.8127334407</v>
      </c>
      <c r="V109" s="43" t="n">
        <v>48737.8823855231</v>
      </c>
      <c r="W109" s="43" t="n">
        <v>50646.1804775723</v>
      </c>
      <c r="X109" s="43" t="n">
        <v>52577.7058654835</v>
      </c>
      <c r="Y109" s="43" t="n">
        <v>54560.8559057287</v>
      </c>
      <c r="Z109" s="43" t="n">
        <v>56579.9480658588</v>
      </c>
    </row>
    <row r="110">
      <c r="A110" s="10" t="n">
        <v>3</v>
      </c>
      <c r="B110" s="14" t="inlineStr">
        <is>
          <t>Carbon price $20/tCO2 from 2027</t>
        </is>
      </c>
      <c r="C110" s="14" t="inlineStr">
        <is>
          <t>mit.captot</t>
        </is>
      </c>
      <c r="D110" s="14" t="inlineStr">
        <is>
          <t>egy.mit.captot.3</t>
        </is>
      </c>
      <c r="E110" s="14" t="inlineStr">
        <is>
          <t>Nameplate capacity, total</t>
        </is>
      </c>
      <c r="F110" s="14" t="inlineStr">
        <is>
          <t>MW</t>
        </is>
      </c>
      <c r="G110" s="14" t="inlineStr">
        <is>
          <t>build (Python emulation of RunAllScenarios)</t>
        </is>
      </c>
      <c r="H110" s="43" t="n">
        <v>60726.1845893258</v>
      </c>
      <c r="I110" s="43" t="n">
        <v>60883.1484429585</v>
      </c>
      <c r="J110" s="43" t="n">
        <v>72377.0731979445</v>
      </c>
      <c r="K110" s="43" t="n">
        <v>85306.1824548306</v>
      </c>
      <c r="L110" s="43" t="n">
        <v>99875.2667318766</v>
      </c>
      <c r="M110" s="43" t="n">
        <v>101055.574391145</v>
      </c>
      <c r="N110" s="43" t="n">
        <v>102987.126296487</v>
      </c>
      <c r="O110" s="43" t="n">
        <v>100062.605735035</v>
      </c>
      <c r="P110" s="43" t="n">
        <v>101701.580384181</v>
      </c>
      <c r="Q110" s="43" t="n">
        <v>104694.492986772</v>
      </c>
      <c r="R110" s="43" t="n">
        <v>110418.993412463</v>
      </c>
      <c r="S110" s="43" t="n">
        <v>115506.398836277</v>
      </c>
      <c r="T110" s="43" t="n">
        <v>121193.681189149</v>
      </c>
      <c r="U110" s="43" t="n">
        <v>126571.417896945</v>
      </c>
      <c r="V110" s="43" t="n">
        <v>132251.439422295</v>
      </c>
      <c r="W110" s="43" t="n">
        <v>137915.542600271</v>
      </c>
      <c r="X110" s="43" t="n">
        <v>143809.174153414</v>
      </c>
      <c r="Y110" s="43" t="n">
        <v>149801.904114147</v>
      </c>
      <c r="Z110" s="43" t="n">
        <v>156041.292885906</v>
      </c>
    </row>
    <row r="111">
      <c r="A111" s="10" t="n">
        <v>3</v>
      </c>
      <c r="B111" s="14" t="inlineStr">
        <is>
          <t>Carbon price $20/tCO2 from 2027</t>
        </is>
      </c>
      <c r="C111" s="14" t="inlineStr">
        <is>
          <t>mit.cap.pow.wnd</t>
        </is>
      </c>
      <c r="D111" s="14" t="inlineStr">
        <is>
          <t>egy.mit.cap.pow.wnd.3</t>
        </is>
      </c>
      <c r="E111" s="14" t="inlineStr">
        <is>
          <t>Nameplate capacity | Power | Wind</t>
        </is>
      </c>
      <c r="F111" s="14" t="inlineStr">
        <is>
          <t>MW</t>
        </is>
      </c>
      <c r="G111" s="14" t="inlineStr">
        <is>
          <t>build (Python emulation of RunAllScenarios)</t>
        </is>
      </c>
      <c r="H111" s="43" t="n">
        <v>2387.25143730845</v>
      </c>
      <c r="I111" s="43" t="n">
        <v>3007.23801383419</v>
      </c>
      <c r="J111" s="43" t="n">
        <v>4581.83071474208</v>
      </c>
      <c r="K111" s="43" t="n">
        <v>6320.28863254287</v>
      </c>
      <c r="L111" s="43" t="n">
        <v>8247.27448336849</v>
      </c>
      <c r="M111" s="43" t="n">
        <v>9301.3066984543</v>
      </c>
      <c r="N111" s="43" t="n">
        <v>10558.123187708</v>
      </c>
      <c r="O111" s="43" t="n">
        <v>10206.1857481177</v>
      </c>
      <c r="P111" s="43" t="n">
        <v>11259.3796840548</v>
      </c>
      <c r="Q111" s="43" t="n">
        <v>12665.4957815342</v>
      </c>
      <c r="R111" s="43" t="n">
        <v>14767.3202628772</v>
      </c>
      <c r="S111" s="43" t="n">
        <v>16730.566340554</v>
      </c>
      <c r="T111" s="43" t="n">
        <v>18834.4605420175</v>
      </c>
      <c r="U111" s="43" t="n">
        <v>20808.8888754936</v>
      </c>
      <c r="V111" s="43" t="n">
        <v>22837.6067379325</v>
      </c>
      <c r="W111" s="43" t="n">
        <v>24828.6255668958</v>
      </c>
      <c r="X111" s="43" t="n">
        <v>26854.8292498127</v>
      </c>
      <c r="Y111" s="43" t="n">
        <v>28882.0984992366</v>
      </c>
      <c r="Z111" s="43" t="n">
        <v>30928.218860229</v>
      </c>
    </row>
    <row r="112">
      <c r="A112" s="10" t="n">
        <v>3</v>
      </c>
      <c r="B112" s="14" t="inlineStr">
        <is>
          <t>Carbon price $20/tCO2 from 2027</t>
        </is>
      </c>
      <c r="C112" s="14" t="inlineStr">
        <is>
          <t>mit.cap.pow.sol</t>
        </is>
      </c>
      <c r="D112" s="14" t="inlineStr">
        <is>
          <t>egy.mit.cap.pow.sol.3</t>
        </is>
      </c>
      <c r="E112" s="14" t="inlineStr">
        <is>
          <t>Nameplate capacity | Power | Solar</t>
        </is>
      </c>
      <c r="F112" s="14" t="inlineStr">
        <is>
          <t>MW</t>
        </is>
      </c>
      <c r="G112" s="14" t="inlineStr">
        <is>
          <t>build (Python emulation of RunAllScenarios)</t>
        </is>
      </c>
      <c r="H112" s="43" t="n">
        <v>3326.62425070716</v>
      </c>
      <c r="I112" s="43" t="n">
        <v>3564.82177152666</v>
      </c>
      <c r="J112" s="43" t="n">
        <v>6213.61884739176</v>
      </c>
      <c r="K112" s="43" t="n">
        <v>9117.050107316411</v>
      </c>
      <c r="L112" s="43" t="n">
        <v>12315.1383339855</v>
      </c>
      <c r="M112" s="43" t="n">
        <v>12859.5855577021</v>
      </c>
      <c r="N112" s="43" t="n">
        <v>13710.3429544554</v>
      </c>
      <c r="O112" s="43" t="n">
        <v>13161.9292362772</v>
      </c>
      <c r="P112" s="43" t="n">
        <v>14110.1807067883</v>
      </c>
      <c r="Q112" s="43" t="n">
        <v>15622.8593863079</v>
      </c>
      <c r="R112" s="43" t="n">
        <v>18137.8401684231</v>
      </c>
      <c r="S112" s="43" t="n">
        <v>20402.6523798901</v>
      </c>
      <c r="T112" s="43" t="n">
        <v>22891.2471870118</v>
      </c>
      <c r="U112" s="43" t="n">
        <v>25277.678900293</v>
      </c>
      <c r="V112" s="43" t="n">
        <v>27797.025763667</v>
      </c>
      <c r="W112" s="43" t="n">
        <v>30329.6284840226</v>
      </c>
      <c r="X112" s="43" t="n">
        <v>32978.5035059872</v>
      </c>
      <c r="Y112" s="43" t="n">
        <v>35691.6209618321</v>
      </c>
      <c r="Z112" s="43" t="n">
        <v>38600.0630837356</v>
      </c>
    </row>
    <row r="113">
      <c r="A113" s="10" t="n">
        <v>3</v>
      </c>
      <c r="B113" s="14" t="inlineStr">
        <is>
          <t>Carbon price $20/tCO2 from 2027</t>
        </is>
      </c>
      <c r="C113" s="14" t="inlineStr">
        <is>
          <t>mit.nimtot</t>
        </is>
      </c>
      <c r="D113" s="14" t="inlineStr">
        <is>
          <t>egy.mit.nimtot.3</t>
        </is>
      </c>
      <c r="E113" s="14" t="inlineStr">
        <is>
          <t>New nameplate investment, total</t>
        </is>
      </c>
      <c r="F113" s="14" t="inlineStr">
        <is>
          <t>MW</t>
        </is>
      </c>
      <c r="G113" s="14" t="inlineStr">
        <is>
          <t>build (Python emulation of RunAllScenarios)</t>
        </is>
      </c>
      <c r="H113" s="43" t="n">
        <v>1998.94744612402</v>
      </c>
      <c r="I113" s="43" t="n">
        <v>13340.8834415295</v>
      </c>
      <c r="J113" s="43" t="n">
        <v>15064.2315883497</v>
      </c>
      <c r="K113" s="43" t="n">
        <v>17027.5394292214</v>
      </c>
      <c r="L113" s="43" t="n">
        <v>4002.34768714855</v>
      </c>
      <c r="M113" s="43" t="n">
        <v>4792.11337745402</v>
      </c>
      <c r="N113" s="43" t="n">
        <v>0</v>
      </c>
      <c r="O113" s="43" t="n">
        <v>4465.77277301929</v>
      </c>
      <c r="P113" s="43" t="n">
        <v>5875.73325432869</v>
      </c>
      <c r="Q113" s="43" t="n">
        <v>8709.98297689687</v>
      </c>
      <c r="R113" s="43" t="n">
        <v>8268.191433892551</v>
      </c>
      <c r="S113" s="43" t="n">
        <v>9041.24251121785</v>
      </c>
      <c r="T113" s="43" t="n">
        <v>8924.979103356291</v>
      </c>
      <c r="U113" s="43" t="n">
        <v>9409.75554720258</v>
      </c>
      <c r="V113" s="43" t="n">
        <v>9586.51708922887</v>
      </c>
      <c r="W113" s="43" t="n">
        <v>10008.0462607566</v>
      </c>
      <c r="X113" s="43" t="n">
        <v>10306.9773346404</v>
      </c>
      <c r="Y113" s="43" t="n">
        <v>10756.8268109349</v>
      </c>
      <c r="Z113" s="43" t="n">
        <v>11169.2958047387</v>
      </c>
    </row>
    <row r="114">
      <c r="A114" s="10" t="n">
        <v>3</v>
      </c>
      <c r="B114" s="14" t="inlineStr">
        <is>
          <t>Carbon price $20/tCO2 from 2027</t>
        </is>
      </c>
      <c r="C114" s="14" t="inlineStr">
        <is>
          <t>mit.shr.pow.coa</t>
        </is>
      </c>
      <c r="D114" s="14" t="inlineStr">
        <is>
          <t>egy.mit.shr.pow.coa.3</t>
        </is>
      </c>
      <c r="E114" s="14" t="inlineStr">
        <is>
          <t>Generation share | Power | Coal</t>
        </is>
      </c>
      <c r="F114" s="14" t="inlineStr">
        <is>
          <t>share</t>
        </is>
      </c>
      <c r="G114" s="14" t="inlineStr">
        <is>
          <t>build (Python emulation of RunAllScenarios)</t>
        </is>
      </c>
      <c r="H114" s="13" t="n">
        <v>0</v>
      </c>
      <c r="I114" s="13" t="n">
        <v>0</v>
      </c>
      <c r="J114" s="13" t="n">
        <v>0</v>
      </c>
      <c r="K114" s="13" t="n">
        <v>0</v>
      </c>
      <c r="L114" s="13" t="n">
        <v>0</v>
      </c>
      <c r="M114" s="13" t="n">
        <v>0</v>
      </c>
      <c r="N114" s="13" t="n">
        <v>0</v>
      </c>
      <c r="O114" s="13" t="n">
        <v>0</v>
      </c>
      <c r="P114" s="13" t="n">
        <v>0</v>
      </c>
      <c r="Q114" s="13" t="n">
        <v>0</v>
      </c>
      <c r="R114" s="13" t="n">
        <v>0</v>
      </c>
      <c r="S114" s="13" t="n">
        <v>0</v>
      </c>
      <c r="T114" s="13" t="n">
        <v>0</v>
      </c>
      <c r="U114" s="13" t="n">
        <v>0</v>
      </c>
      <c r="V114" s="13" t="n">
        <v>0</v>
      </c>
      <c r="W114" s="13" t="n">
        <v>0</v>
      </c>
      <c r="X114" s="13" t="n">
        <v>0</v>
      </c>
      <c r="Y114" s="13" t="n">
        <v>0</v>
      </c>
      <c r="Z114" s="13" t="n">
        <v>0</v>
      </c>
    </row>
    <row r="115">
      <c r="A115" s="10" t="n">
        <v>3</v>
      </c>
      <c r="B115" s="14" t="inlineStr">
        <is>
          <t>Carbon price $20/tCO2 from 2027</t>
        </is>
      </c>
      <c r="C115" s="14" t="inlineStr">
        <is>
          <t>mit.shr.pow.oop</t>
        </is>
      </c>
      <c r="D115" s="14" t="inlineStr">
        <is>
          <t>egy.mit.shr.pow.oop.3</t>
        </is>
      </c>
      <c r="E115" s="14" t="inlineStr">
        <is>
          <t>Generation share | Power | Other oil products</t>
        </is>
      </c>
      <c r="F115" s="14" t="inlineStr">
        <is>
          <t>share</t>
        </is>
      </c>
      <c r="G115" s="14" t="inlineStr">
        <is>
          <t>build (Python emulation of RunAllScenarios)</t>
        </is>
      </c>
      <c r="H115" s="13" t="n">
        <v>0.0840906621921125</v>
      </c>
      <c r="I115" s="13" t="n">
        <v>0.0668575653043228</v>
      </c>
      <c r="J115" s="13" t="n">
        <v>0.0769551746219711</v>
      </c>
      <c r="K115" s="13" t="n">
        <v>0.0817986561545591</v>
      </c>
      <c r="L115" s="13" t="n">
        <v>0.09668650749943621</v>
      </c>
      <c r="M115" s="13" t="n">
        <v>0.0923922575195187</v>
      </c>
      <c r="N115" s="13" t="n">
        <v>0.0955502271705501</v>
      </c>
      <c r="O115" s="13" t="n">
        <v>0.0886147489467639</v>
      </c>
      <c r="P115" s="13" t="n">
        <v>0.08408672491498249</v>
      </c>
      <c r="Q115" s="13" t="n">
        <v>0.0780184118331322</v>
      </c>
      <c r="R115" s="13" t="n">
        <v>0.07306191243100819</v>
      </c>
      <c r="S115" s="13" t="n">
        <v>0.0682045412165925</v>
      </c>
      <c r="T115" s="13" t="n">
        <v>0.0639702083603598</v>
      </c>
      <c r="U115" s="13" t="n">
        <v>0.05997138580106</v>
      </c>
      <c r="V115" s="13" t="n">
        <v>0.0563425209721669</v>
      </c>
      <c r="W115" s="13" t="n">
        <v>0.0529490165755495</v>
      </c>
      <c r="X115" s="13" t="n">
        <v>0.0498235357046229</v>
      </c>
      <c r="Y115" s="13" t="n">
        <v>0.046912533702098</v>
      </c>
      <c r="Z115" s="13" t="n">
        <v>0.0442126085713289</v>
      </c>
    </row>
    <row r="116">
      <c r="A116" s="10" t="n">
        <v>3</v>
      </c>
      <c r="B116" s="14" t="inlineStr">
        <is>
          <t>Carbon price $20/tCO2 from 2027</t>
        </is>
      </c>
      <c r="C116" s="14" t="inlineStr">
        <is>
          <t>mit.shr.pow.wnd</t>
        </is>
      </c>
      <c r="D116" s="14" t="inlineStr">
        <is>
          <t>egy.mit.shr.pow.wnd.3</t>
        </is>
      </c>
      <c r="E116" s="14" t="inlineStr">
        <is>
          <t>Generation share | Power | Wind</t>
        </is>
      </c>
      <c r="F116" s="14" t="inlineStr">
        <is>
          <t>share</t>
        </is>
      </c>
      <c r="G116" s="14" t="inlineStr">
        <is>
          <t>build (Python emulation of RunAllScenarios)</t>
        </is>
      </c>
      <c r="H116" s="13" t="n">
        <v>0.0285073205209505</v>
      </c>
      <c r="I116" s="13" t="n">
        <v>0.029342211451642</v>
      </c>
      <c r="J116" s="13" t="n">
        <v>0.0423223671703181</v>
      </c>
      <c r="K116" s="13" t="n">
        <v>0.0517802029495051</v>
      </c>
      <c r="L116" s="13" t="n">
        <v>0.0673665661427537</v>
      </c>
      <c r="M116" s="13" t="n">
        <v>0.074585059195428</v>
      </c>
      <c r="N116" s="13" t="n">
        <v>0.0899118866503969</v>
      </c>
      <c r="O116" s="13" t="n">
        <v>0.0829769120457277</v>
      </c>
      <c r="P116" s="13" t="n">
        <v>0.08921826823085389</v>
      </c>
      <c r="Q116" s="13" t="n">
        <v>0.09558048003608829</v>
      </c>
      <c r="R116" s="13" t="n">
        <v>0.106962476261417</v>
      </c>
      <c r="S116" s="13" t="n">
        <v>0.115960874458476</v>
      </c>
      <c r="T116" s="13" t="n">
        <v>0.125444866928814</v>
      </c>
      <c r="U116" s="13" t="n">
        <v>0.133117783844196</v>
      </c>
      <c r="V116" s="13" t="n">
        <v>0.140574060382542</v>
      </c>
      <c r="W116" s="13" t="n">
        <v>0.147071064388897</v>
      </c>
      <c r="X116" s="13" t="n">
        <v>0.153229370554046</v>
      </c>
      <c r="Y116" s="13" t="n">
        <v>0.158806701360072</v>
      </c>
      <c r="Z116" s="13" t="n">
        <v>0.163988585625222</v>
      </c>
    </row>
    <row r="117">
      <c r="A117" s="10" t="n">
        <v>3</v>
      </c>
      <c r="B117" s="14" t="inlineStr">
        <is>
          <t>Carbon price $20/tCO2 from 2027</t>
        </is>
      </c>
      <c r="C117" s="14" t="inlineStr">
        <is>
          <t>mit.shr.pow.sol</t>
        </is>
      </c>
      <c r="D117" s="14" t="inlineStr">
        <is>
          <t>egy.mit.shr.pow.sol.3</t>
        </is>
      </c>
      <c r="E117" s="14" t="inlineStr">
        <is>
          <t>Generation share | Power | Solar</t>
        </is>
      </c>
      <c r="F117" s="14" t="inlineStr">
        <is>
          <t>share</t>
        </is>
      </c>
      <c r="G117" s="14" t="inlineStr">
        <is>
          <t>build (Python emulation of RunAllScenarios)</t>
        </is>
      </c>
      <c r="H117" s="13" t="n">
        <v>0.0238348945449828</v>
      </c>
      <c r="I117" s="13" t="n">
        <v>0.0208695993585534</v>
      </c>
      <c r="J117" s="13" t="n">
        <v>0.0344371158196131</v>
      </c>
      <c r="K117" s="13" t="n">
        <v>0.0448159315788446</v>
      </c>
      <c r="L117" s="13" t="n">
        <v>0.0603565638180199</v>
      </c>
      <c r="M117" s="13" t="n">
        <v>0.0618708519874482</v>
      </c>
      <c r="N117" s="13" t="n">
        <v>0.0700535187784638</v>
      </c>
      <c r="O117" s="13" t="n">
        <v>0.06420437202754679</v>
      </c>
      <c r="P117" s="13" t="n">
        <v>0.0670846488390577</v>
      </c>
      <c r="Q117" s="13" t="n">
        <v>0.0707389789757798</v>
      </c>
      <c r="R117" s="13" t="n">
        <v>0.0788254712667955</v>
      </c>
      <c r="S117" s="13" t="n">
        <v>0.0848474353976717</v>
      </c>
      <c r="T117" s="13" t="n">
        <v>0.0914787907241551</v>
      </c>
      <c r="U117" s="13" t="n">
        <v>0.0970232081895066</v>
      </c>
      <c r="V117" s="13" t="n">
        <v>0.102660690053827</v>
      </c>
      <c r="W117" s="13" t="n">
        <v>0.107793580397274</v>
      </c>
      <c r="X117" s="13" t="n">
        <v>0.112902047233953</v>
      </c>
      <c r="Y117" s="13" t="n">
        <v>0.117749101741185</v>
      </c>
      <c r="Z117" s="13" t="n">
        <v>0.122799889229042</v>
      </c>
    </row>
    <row r="118">
      <c r="A118" s="10" t="n">
        <v>3</v>
      </c>
      <c r="B118" s="14" t="inlineStr">
        <is>
          <t>Carbon price $20/tCO2 from 2027</t>
        </is>
      </c>
      <c r="C118" s="14" t="inlineStr">
        <is>
          <t>mit.shr.pow.hyd</t>
        </is>
      </c>
      <c r="D118" s="14" t="inlineStr">
        <is>
          <t>egy.mit.shr.pow.hyd.3</t>
        </is>
      </c>
      <c r="E118" s="14" t="inlineStr">
        <is>
          <t>Generation share | Power | Hydro</t>
        </is>
      </c>
      <c r="F118" s="14" t="inlineStr">
        <is>
          <t>share</t>
        </is>
      </c>
      <c r="G118" s="14" t="inlineStr">
        <is>
          <t>build (Python emulation of RunAllScenarios)</t>
        </is>
      </c>
      <c r="H118" s="13" t="n">
        <v>0.066761171545157</v>
      </c>
      <c r="I118" s="13" t="n">
        <v>0.0561810532253021</v>
      </c>
      <c r="J118" s="13" t="n">
        <v>0.09186190690603389</v>
      </c>
      <c r="K118" s="13" t="n">
        <v>0.120211087120241</v>
      </c>
      <c r="L118" s="13" t="n">
        <v>0.163506649936631</v>
      </c>
      <c r="M118" s="13" t="n">
        <v>0.163219014476994</v>
      </c>
      <c r="N118" s="13" t="n">
        <v>0.17676695284669</v>
      </c>
      <c r="O118" s="13" t="n">
        <v>0.16875804683338</v>
      </c>
      <c r="P118" s="13" t="n">
        <v>0.167219380548767</v>
      </c>
      <c r="Q118" s="13" t="n">
        <v>0.162550923515193</v>
      </c>
      <c r="R118" s="13" t="n">
        <v>0.160701114618522</v>
      </c>
      <c r="S118" s="13" t="n">
        <v>0.158011308622382</v>
      </c>
      <c r="T118" s="13" t="n">
        <v>0.156273905985068</v>
      </c>
      <c r="U118" s="13" t="n">
        <v>0.154280845288987</v>
      </c>
      <c r="V118" s="13" t="n">
        <v>0.152656427393897</v>
      </c>
      <c r="W118" s="13" t="n">
        <v>0.150994742746164</v>
      </c>
      <c r="X118" s="13" t="n">
        <v>0.149514193549859</v>
      </c>
      <c r="Y118" s="13" t="n">
        <v>0.148069974497772</v>
      </c>
      <c r="Z118" s="13" t="n">
        <v>0.146702233082849</v>
      </c>
    </row>
    <row r="119">
      <c r="A119" s="10" t="n">
        <v>3</v>
      </c>
      <c r="B119" s="14" t="inlineStr">
        <is>
          <t>Carbon price $20/tCO2 from 2027</t>
        </is>
      </c>
      <c r="C119" s="14" t="inlineStr">
        <is>
          <t>mit.ccpav</t>
        </is>
      </c>
      <c r="D119" s="14" t="inlineStr">
        <is>
          <t>egy.mit.ccpav.3</t>
        </is>
      </c>
      <c r="E119" s="14" t="inlineStr">
        <is>
          <t>Average new policy cost per kWh consumed</t>
        </is>
      </c>
      <c r="F119" s="14" t="inlineStr">
        <is>
          <t>$/kWh</t>
        </is>
      </c>
      <c r="G119" s="14" t="inlineStr">
        <is>
          <t>build (Python emulation of RunAllScenarios)</t>
        </is>
      </c>
      <c r="H119" s="16" t="n">
        <v>0</v>
      </c>
      <c r="I119" s="16" t="n">
        <v>0</v>
      </c>
      <c r="J119" s="16" t="n">
        <v>0</v>
      </c>
      <c r="K119" s="16" t="n">
        <v>0</v>
      </c>
      <c r="L119" s="16" t="n">
        <v>0</v>
      </c>
      <c r="M119" s="16" t="n">
        <v>0.008217513618550699</v>
      </c>
      <c r="N119" s="16" t="n">
        <v>0.00786837838646974</v>
      </c>
      <c r="O119" s="16" t="n">
        <v>0.008009292521219839</v>
      </c>
      <c r="P119" s="16" t="n">
        <v>0.007882749348296881</v>
      </c>
      <c r="Q119" s="16" t="n">
        <v>0.00776288758704174</v>
      </c>
      <c r="R119" s="16" t="n">
        <v>0.00752812314501676</v>
      </c>
      <c r="S119" s="16" t="n">
        <v>0.00734903510715473</v>
      </c>
      <c r="T119" s="16" t="n">
        <v>0.00715543443588793</v>
      </c>
      <c r="U119" s="16" t="n">
        <v>0.00699691584980399</v>
      </c>
      <c r="V119" s="16" t="n">
        <v>0.00683980566981142</v>
      </c>
      <c r="W119" s="16" t="n">
        <v>0.00670070696154962</v>
      </c>
      <c r="X119" s="16" t="n">
        <v>0.00656634216734218</v>
      </c>
      <c r="Y119" s="16" t="n">
        <v>0.00644258709635575</v>
      </c>
      <c r="Z119" s="16" t="n">
        <v>0.00632227005547438</v>
      </c>
    </row>
    <row r="120">
      <c r="A120" s="10" t="n">
        <v>3</v>
      </c>
      <c r="B120" s="14" t="inlineStr">
        <is>
          <t>Carbon price $20/tCO2 from 2027</t>
        </is>
      </c>
      <c r="C120" s="14" t="inlineStr">
        <is>
          <t>mit.rcarb.res.ecy</t>
        </is>
      </c>
      <c r="D120" s="14" t="inlineStr">
        <is>
          <t>egy.mit.rcarb.res.ecy.3</t>
        </is>
      </c>
      <c r="E120" s="14" t="inlineStr">
        <is>
          <t>New-policy cost per user group (carbon tax, ETS at the tax-equivalent price, fuel price reform; memo, revenue: prnew in M) | Residential | Electricity</t>
        </is>
      </c>
      <c r="F120" s="14" t="inlineStr">
        <is>
          <t>USD m real</t>
        </is>
      </c>
      <c r="G120" s="14" t="inlineStr">
        <is>
          <t>build (Python emulation of RunAllScenarios)</t>
        </is>
      </c>
      <c r="H120" s="43" t="n">
        <v>0</v>
      </c>
      <c r="I120" s="43" t="n">
        <v>0</v>
      </c>
      <c r="J120" s="43" t="n">
        <v>0</v>
      </c>
      <c r="K120" s="43" t="n">
        <v>0</v>
      </c>
      <c r="L120" s="43" t="n">
        <v>0</v>
      </c>
      <c r="M120" s="43" t="n">
        <v>910.256179361556</v>
      </c>
      <c r="N120" s="43" t="n">
        <v>823.766144217121</v>
      </c>
      <c r="O120" s="43" t="n">
        <v>873.939387037918</v>
      </c>
      <c r="P120" s="43" t="n">
        <v>879.712888184596</v>
      </c>
      <c r="Q120" s="43" t="n">
        <v>904.872956898122</v>
      </c>
      <c r="R120" s="43" t="n">
        <v>910.0400615085171</v>
      </c>
      <c r="S120" s="43" t="n">
        <v>923.81744551624</v>
      </c>
      <c r="T120" s="43" t="n">
        <v>931.739054993145</v>
      </c>
      <c r="U120" s="43" t="n">
        <v>944.150632599133</v>
      </c>
      <c r="V120" s="43" t="n">
        <v>954.838599351688</v>
      </c>
      <c r="W120" s="43" t="n">
        <v>967.595932456776</v>
      </c>
      <c r="X120" s="43" t="n">
        <v>979.902650651304</v>
      </c>
      <c r="Y120" s="43" t="n">
        <v>993.187581816699</v>
      </c>
      <c r="Z120" s="43" t="n">
        <v>1006.1684902259</v>
      </c>
    </row>
    <row r="121">
      <c r="A121" s="10" t="n">
        <v>3</v>
      </c>
      <c r="B121" s="14" t="inlineStr">
        <is>
          <t>Carbon price $20/tCO2 from 2027</t>
        </is>
      </c>
      <c r="C121" s="14" t="inlineStr">
        <is>
          <t>mit.rcarb.ind.ecy</t>
        </is>
      </c>
      <c r="D121" s="14" t="inlineStr">
        <is>
          <t>egy.mit.rcarb.ind.ecy.3</t>
        </is>
      </c>
      <c r="E121" s="14" t="inlineStr">
        <is>
          <t>New-policy cost per user group (carbon tax, ETS at the tax-equivalent price, fuel price reform; memo, revenue: prnew in M) | Industry | Electricity</t>
        </is>
      </c>
      <c r="F121" s="14" t="inlineStr">
        <is>
          <t>USD m real</t>
        </is>
      </c>
      <c r="G121" s="14" t="inlineStr">
        <is>
          <t>build (Python emulation of RunAllScenarios)</t>
        </is>
      </c>
      <c r="H121" s="43" t="n">
        <v>0</v>
      </c>
      <c r="I121" s="43" t="n">
        <v>0</v>
      </c>
      <c r="J121" s="43" t="n">
        <v>0</v>
      </c>
      <c r="K121" s="43" t="n">
        <v>0</v>
      </c>
      <c r="L121" s="43" t="n">
        <v>0</v>
      </c>
      <c r="M121" s="43" t="n">
        <v>1295.11788866546</v>
      </c>
      <c r="N121" s="43" t="n">
        <v>1164.6375249546</v>
      </c>
      <c r="O121" s="43" t="n">
        <v>1246.12992595687</v>
      </c>
      <c r="P121" s="43" t="n">
        <v>1261.14627260925</v>
      </c>
      <c r="Q121" s="43" t="n">
        <v>1308.86386783795</v>
      </c>
      <c r="R121" s="43" t="n">
        <v>1326.654411825</v>
      </c>
      <c r="S121" s="43" t="n">
        <v>1357.99102335017</v>
      </c>
      <c r="T121" s="43" t="n">
        <v>1380.25121557764</v>
      </c>
      <c r="U121" s="43" t="n">
        <v>1409.64725020631</v>
      </c>
      <c r="V121" s="43" t="n">
        <v>1436.48785701743</v>
      </c>
      <c r="W121" s="43" t="n">
        <v>1466.82556286579</v>
      </c>
      <c r="X121" s="43" t="n">
        <v>1496.68436982417</v>
      </c>
      <c r="Y121" s="43" t="n">
        <v>1528.37599849251</v>
      </c>
      <c r="Z121" s="43" t="n">
        <v>1559.87514657124</v>
      </c>
    </row>
    <row r="122">
      <c r="A122" s="10" t="n">
        <v>4</v>
      </c>
      <c r="B122" s="14" t="inlineStr">
        <is>
          <t>Package A: carbon tax to $50 by 2030 + feebates (transport, industry)</t>
        </is>
      </c>
      <c r="C122" s="14" t="inlineStr">
        <is>
          <t>mit.ener.all.all.e</t>
        </is>
      </c>
      <c r="D122" s="14" t="inlineStr">
        <is>
          <t>egy.mit.ener.all.all.e.4</t>
        </is>
      </c>
      <c r="E122" s="14" t="inlineStr">
        <is>
          <t>Fuel use | All subsectors | All fuels</t>
        </is>
      </c>
      <c r="F122" s="14" t="inlineStr">
        <is>
          <t>ktoe</t>
        </is>
      </c>
      <c r="G122" s="14" t="inlineStr">
        <is>
          <t>build (Python emulation of RunAllScenarios)</t>
        </is>
      </c>
      <c r="H122" s="43" t="n">
        <v>86439.2404600619</v>
      </c>
      <c r="I122" s="43" t="n">
        <v>107256.807789095</v>
      </c>
      <c r="J122" s="43" t="n">
        <v>112691.24220407</v>
      </c>
      <c r="K122" s="43" t="n">
        <v>117453.801686514</v>
      </c>
      <c r="L122" s="43" t="n">
        <v>115257.324809731</v>
      </c>
      <c r="M122" s="43" t="n">
        <v>110573.811868542</v>
      </c>
      <c r="N122" s="43" t="n">
        <v>102811.677513308</v>
      </c>
      <c r="O122" s="43" t="n">
        <v>99724.6784533941</v>
      </c>
      <c r="P122" s="43" t="n">
        <v>95522.35186443161</v>
      </c>
      <c r="Q122" s="43" t="n">
        <v>93239.90573397149</v>
      </c>
      <c r="R122" s="43" t="n">
        <v>90469.15097077809</v>
      </c>
      <c r="S122" s="43" t="n">
        <v>88666.0247883921</v>
      </c>
      <c r="T122" s="43" t="n">
        <v>86685.19408515059</v>
      </c>
      <c r="U122" s="43" t="n">
        <v>85245.58130810929</v>
      </c>
      <c r="V122" s="43" t="n">
        <v>83745.47585904659</v>
      </c>
      <c r="W122" s="43" t="n">
        <v>82576.1183127862</v>
      </c>
      <c r="X122" s="43" t="n">
        <v>81389.03139166289</v>
      </c>
      <c r="Y122" s="43" t="n">
        <v>80420.93751001429</v>
      </c>
      <c r="Z122" s="43" t="n">
        <v>79445.5635878007</v>
      </c>
    </row>
    <row r="123">
      <c r="A123" s="10" t="n">
        <v>4</v>
      </c>
      <c r="B123" s="14" t="inlineStr">
        <is>
          <t>Package A: carbon tax to $50 by 2030 + feebates (transport, industry)</t>
        </is>
      </c>
      <c r="C123" s="14" t="inlineStr">
        <is>
          <t>mit.ener.tra.all.e</t>
        </is>
      </c>
      <c r="D123" s="14" t="inlineStr">
        <is>
          <t>egy.mit.ener.tra.all.e.4</t>
        </is>
      </c>
      <c r="E123" s="14" t="inlineStr">
        <is>
          <t>Fuel use | Transport | All fuels</t>
        </is>
      </c>
      <c r="F123" s="14" t="inlineStr">
        <is>
          <t>ktoe</t>
        </is>
      </c>
      <c r="G123" s="14" t="inlineStr">
        <is>
          <t>build (Python emulation of RunAllScenarios)</t>
        </is>
      </c>
      <c r="H123" s="43" t="n">
        <v>18617.341993175</v>
      </c>
      <c r="I123" s="43" t="n">
        <v>23541.5980250719</v>
      </c>
      <c r="J123" s="43" t="n">
        <v>26128.5026364968</v>
      </c>
      <c r="K123" s="43" t="n">
        <v>26687.5832788854</v>
      </c>
      <c r="L123" s="43" t="n">
        <v>27233.1950818668</v>
      </c>
      <c r="M123" s="43" t="n">
        <v>26031.41296433</v>
      </c>
      <c r="N123" s="43" t="n">
        <v>24753.4776692963</v>
      </c>
      <c r="O123" s="43" t="n">
        <v>23748.9007576781</v>
      </c>
      <c r="P123" s="43" t="n">
        <v>22912.2429548849</v>
      </c>
      <c r="Q123" s="43" t="n">
        <v>22233.9395322876</v>
      </c>
      <c r="R123" s="43" t="n">
        <v>21675.2056887011</v>
      </c>
      <c r="S123" s="43" t="n">
        <v>21209.4892825936</v>
      </c>
      <c r="T123" s="43" t="n">
        <v>20817.8231036074</v>
      </c>
      <c r="U123" s="43" t="n">
        <v>20486.2014051961</v>
      </c>
      <c r="V123" s="43" t="n">
        <v>20204.0011190876</v>
      </c>
      <c r="W123" s="43" t="n">
        <v>19962.9834800315</v>
      </c>
      <c r="X123" s="43" t="n">
        <v>19756.6370651778</v>
      </c>
      <c r="Y123" s="43" t="n">
        <v>19579.7310863526</v>
      </c>
      <c r="Z123" s="43" t="n">
        <v>19428.003152842</v>
      </c>
    </row>
    <row r="124">
      <c r="A124" s="10" t="n">
        <v>4</v>
      </c>
      <c r="B124" s="14" t="inlineStr">
        <is>
          <t>Package A: carbon tax to $50 by 2030 + feebates (transport, industry)</t>
        </is>
      </c>
      <c r="C124" s="14" t="inlineStr">
        <is>
          <t>mit.ener.bld.all.e</t>
        </is>
      </c>
      <c r="D124" s="14" t="inlineStr">
        <is>
          <t>egy.mit.ener.bld.all.e.4</t>
        </is>
      </c>
      <c r="E124" s="14" t="inlineStr">
        <is>
          <t>Fuel use | Buildings | All fuels</t>
        </is>
      </c>
      <c r="F124" s="14" t="inlineStr">
        <is>
          <t>ktoe</t>
        </is>
      </c>
      <c r="G124" s="14" t="inlineStr">
        <is>
          <t>build (Python emulation of RunAllScenarios)</t>
        </is>
      </c>
      <c r="H124" s="43" t="n">
        <v>7729.35502080619</v>
      </c>
      <c r="I124" s="43" t="n">
        <v>9899.418530253681</v>
      </c>
      <c r="J124" s="43" t="n">
        <v>11107.7261932975</v>
      </c>
      <c r="K124" s="43" t="n">
        <v>11246.4000341881</v>
      </c>
      <c r="L124" s="43" t="n">
        <v>11380.7975527416</v>
      </c>
      <c r="M124" s="43" t="n">
        <v>10451.8384430035</v>
      </c>
      <c r="N124" s="43" t="n">
        <v>9556.33205377893</v>
      </c>
      <c r="O124" s="43" t="n">
        <v>8902.083975332</v>
      </c>
      <c r="P124" s="43" t="n">
        <v>8394.78457970936</v>
      </c>
      <c r="Q124" s="43" t="n">
        <v>7994.14472907614</v>
      </c>
      <c r="R124" s="43" t="n">
        <v>7669.18937318773</v>
      </c>
      <c r="S124" s="43" t="n">
        <v>7400.12415548678</v>
      </c>
      <c r="T124" s="43" t="n">
        <v>7173.63393252066</v>
      </c>
      <c r="U124" s="43" t="n">
        <v>6980.39567168549</v>
      </c>
      <c r="V124" s="43" t="n">
        <v>6813.66476661366</v>
      </c>
      <c r="W124" s="43" t="n">
        <v>6668.42796417524</v>
      </c>
      <c r="X124" s="43" t="n">
        <v>6540.87279984396</v>
      </c>
      <c r="Y124" s="43" t="n">
        <v>6428.04273106989</v>
      </c>
      <c r="Z124" s="43" t="n">
        <v>6327.6058064879</v>
      </c>
    </row>
    <row r="125">
      <c r="A125" s="10" t="n">
        <v>4</v>
      </c>
      <c r="B125" s="14" t="inlineStr">
        <is>
          <t>Package A: carbon tax to $50 by 2030 + feebates (transport, industry)</t>
        </is>
      </c>
      <c r="C125" s="14" t="inlineStr">
        <is>
          <t>mit.ener.ind.all.e</t>
        </is>
      </c>
      <c r="D125" s="14" t="inlineStr">
        <is>
          <t>egy.mit.ener.ind.all.e.4</t>
        </is>
      </c>
      <c r="E125" s="14" t="inlineStr">
        <is>
          <t>Fuel use | Industry | All fuels</t>
        </is>
      </c>
      <c r="F125" s="14" t="inlineStr">
        <is>
          <t>ktoe</t>
        </is>
      </c>
      <c r="G125" s="14" t="inlineStr">
        <is>
          <t>build (Python emulation of RunAllScenarios)</t>
        </is>
      </c>
      <c r="H125" s="43" t="n">
        <v>23298.5358761906</v>
      </c>
      <c r="I125" s="43" t="n">
        <v>28697.8277413008</v>
      </c>
      <c r="J125" s="43" t="n">
        <v>30736.6696835399</v>
      </c>
      <c r="K125" s="43" t="n">
        <v>31758.5646495629</v>
      </c>
      <c r="L125" s="43" t="n">
        <v>32651.5642048823</v>
      </c>
      <c r="M125" s="43" t="n">
        <v>30235.8620020841</v>
      </c>
      <c r="N125" s="43" t="n">
        <v>27768.4467245569</v>
      </c>
      <c r="O125" s="43" t="n">
        <v>25917.777609113</v>
      </c>
      <c r="P125" s="43" t="n">
        <v>24449.7205480335</v>
      </c>
      <c r="Q125" s="43" t="n">
        <v>23298.2000591549</v>
      </c>
      <c r="R125" s="43" t="n">
        <v>22376.6318655784</v>
      </c>
      <c r="S125" s="43" t="n">
        <v>21630.6419216779</v>
      </c>
      <c r="T125" s="43" t="n">
        <v>21021.0119982184</v>
      </c>
      <c r="U125" s="43" t="n">
        <v>20519.6114907624</v>
      </c>
      <c r="V125" s="43" t="n">
        <v>20105.6813521045</v>
      </c>
      <c r="W125" s="43" t="n">
        <v>19763.5323567785</v>
      </c>
      <c r="X125" s="43" t="n">
        <v>19481.0620827204</v>
      </c>
      <c r="Y125" s="43" t="n">
        <v>19248.7673865109</v>
      </c>
      <c r="Z125" s="43" t="n">
        <v>19059.0681267663</v>
      </c>
    </row>
    <row r="126">
      <c r="A126" s="10" t="n">
        <v>4</v>
      </c>
      <c r="B126" s="14" t="inlineStr">
        <is>
          <t>Package A: carbon tax to $50 by 2030 + feebates (transport, industry)</t>
        </is>
      </c>
      <c r="C126" s="14" t="inlineStr">
        <is>
          <t>mit.ener.oen.all.e</t>
        </is>
      </c>
      <c r="D126" s="14" t="inlineStr">
        <is>
          <t>egy.mit.ener.oen.all.e.4</t>
        </is>
      </c>
      <c r="E126" s="14" t="inlineStr">
        <is>
          <t>Fuel use | Other energy use | All fuels</t>
        </is>
      </c>
      <c r="F126" s="14" t="inlineStr">
        <is>
          <t>ktoe</t>
        </is>
      </c>
      <c r="G126" s="14" t="inlineStr">
        <is>
          <t>build (Python emulation of RunAllScenarios)</t>
        </is>
      </c>
      <c r="H126" s="43" t="n">
        <v>100.678839675172</v>
      </c>
      <c r="I126" s="43" t="n">
        <v>119.663547924256</v>
      </c>
      <c r="J126" s="43" t="n">
        <v>131.840162278901</v>
      </c>
      <c r="K126" s="43" t="n">
        <v>136.04517836169</v>
      </c>
      <c r="L126" s="43" t="n">
        <v>140.220031248098</v>
      </c>
      <c r="M126" s="43" t="n">
        <v>141.854116558012</v>
      </c>
      <c r="N126" s="43" t="n">
        <v>143.616981704228</v>
      </c>
      <c r="O126" s="43" t="n">
        <v>145.47977649941</v>
      </c>
      <c r="P126" s="43" t="n">
        <v>147.279494301288</v>
      </c>
      <c r="Q126" s="43" t="n">
        <v>149.329859097434</v>
      </c>
      <c r="R126" s="43" t="n">
        <v>151.594185344457</v>
      </c>
      <c r="S126" s="43" t="n">
        <v>154.044449433306</v>
      </c>
      <c r="T126" s="43" t="n">
        <v>156.658721679966</v>
      </c>
      <c r="U126" s="43" t="n">
        <v>159.41946327377</v>
      </c>
      <c r="V126" s="43" t="n">
        <v>162.312362988952</v>
      </c>
      <c r="W126" s="43" t="n">
        <v>165.325522070597</v>
      </c>
      <c r="X126" s="43" t="n">
        <v>168.448870252384</v>
      </c>
      <c r="Y126" s="43" t="n">
        <v>171.673739117631</v>
      </c>
      <c r="Z126" s="43" t="n">
        <v>174.99254498256</v>
      </c>
    </row>
    <row r="127">
      <c r="A127" s="10" t="n">
        <v>4</v>
      </c>
      <c r="B127" s="14" t="inlineStr">
        <is>
          <t>Package A: carbon tax to $50 by 2030 + feebates (transport, industry)</t>
        </is>
      </c>
      <c r="C127" s="14" t="inlineStr">
        <is>
          <t>mit.ener.pct.all.all.e</t>
        </is>
      </c>
      <c r="D127" s="14" t="inlineStr">
        <is>
          <t>egy.mit.ener.pct.all.all.e.4</t>
        </is>
      </c>
      <c r="E127" s="14" t="inlineStr">
        <is>
          <t>Change in fuel use vs scenario 1 | All subsectors | All fuels</t>
        </is>
      </c>
      <c r="F127" s="14" t="inlineStr">
        <is>
          <t>%</t>
        </is>
      </c>
      <c r="G127" s="14" t="inlineStr">
        <is>
          <t>build (Python emulation of RunAllScenarios)</t>
        </is>
      </c>
      <c r="H127" s="13" t="n">
        <v>0</v>
      </c>
      <c r="I127" s="13" t="n">
        <v>-0.00171889610860265</v>
      </c>
      <c r="J127" s="13" t="n">
        <v>-0.00159198181001208</v>
      </c>
      <c r="K127" s="13" t="n">
        <v>-0.00148748901838602</v>
      </c>
      <c r="L127" s="13" t="n">
        <v>-0.00146233021271713</v>
      </c>
      <c r="M127" s="13" t="n">
        <v>-0.0607859693427757</v>
      </c>
      <c r="N127" s="13" t="n">
        <v>-0.14048312388818</v>
      </c>
      <c r="O127" s="13" t="n">
        <v>-0.195948100610077</v>
      </c>
      <c r="P127" s="13" t="n">
        <v>-0.248019643596078</v>
      </c>
      <c r="Q127" s="13" t="n">
        <v>-0.286771372806821</v>
      </c>
      <c r="R127" s="13" t="n">
        <v>-0.32492896544798</v>
      </c>
      <c r="S127" s="13" t="n">
        <v>-0.355786890135958</v>
      </c>
      <c r="T127" s="13" t="n">
        <v>-0.385963166304837</v>
      </c>
      <c r="U127" s="13" t="n">
        <v>-0.411594521527328</v>
      </c>
      <c r="V127" s="13" t="n">
        <v>-0.436413521519789</v>
      </c>
      <c r="W127" s="13" t="n">
        <v>-0.458204760299031</v>
      </c>
      <c r="X127" s="13" t="n">
        <v>-0.479194415019159</v>
      </c>
      <c r="Y127" s="13" t="n">
        <v>-0.498027155056344</v>
      </c>
      <c r="Z127" s="13" t="n">
        <v>-0.516092211438159</v>
      </c>
    </row>
    <row r="128">
      <c r="A128" s="10" t="n">
        <v>4</v>
      </c>
      <c r="B128" s="14" t="inlineStr">
        <is>
          <t>Package A: carbon tax to $50 by 2030 + feebates (transport, industry)</t>
        </is>
      </c>
      <c r="C128" s="14" t="inlineStr">
        <is>
          <t>mit.co2.all.all.e</t>
        </is>
      </c>
      <c r="D128" s="14" t="inlineStr">
        <is>
          <t>egy.mit.co2.all.all.e.4</t>
        </is>
      </c>
      <c r="E128" s="14" t="inlineStr">
        <is>
          <t>CO2 emissions from fuel combustion | All subsectors | All fuels</t>
        </is>
      </c>
      <c r="F128" s="14" t="inlineStr">
        <is>
          <t>MtCO2</t>
        </is>
      </c>
      <c r="G128" s="14" t="inlineStr">
        <is>
          <t>build (Python emulation of RunAllScenarios)</t>
        </is>
      </c>
      <c r="H128" s="40" t="n">
        <v>224.854684204376</v>
      </c>
      <c r="I128" s="40" t="n">
        <v>280.115759679291</v>
      </c>
      <c r="J128" s="40" t="n">
        <v>296.797287571961</v>
      </c>
      <c r="K128" s="40" t="n">
        <v>309.791255688282</v>
      </c>
      <c r="L128" s="40" t="n">
        <v>306.410229372996</v>
      </c>
      <c r="M128" s="40" t="n">
        <v>293.01394068377</v>
      </c>
      <c r="N128" s="40" t="n">
        <v>272.399119248091</v>
      </c>
      <c r="O128" s="40" t="n">
        <v>263.244828600972</v>
      </c>
      <c r="P128" s="40" t="n">
        <v>251.846674684647</v>
      </c>
      <c r="Q128" s="40" t="n">
        <v>245.215919831367</v>
      </c>
      <c r="R128" s="40" t="n">
        <v>237.655896939176</v>
      </c>
      <c r="S128" s="40" t="n">
        <v>232.517110038753</v>
      </c>
      <c r="T128" s="40" t="n">
        <v>227.091275589599</v>
      </c>
      <c r="U128" s="40" t="n">
        <v>223.031151708495</v>
      </c>
      <c r="V128" s="40" t="n">
        <v>218.913282802275</v>
      </c>
      <c r="W128" s="40" t="n">
        <v>215.636906316946</v>
      </c>
      <c r="X128" s="40" t="n">
        <v>212.377287953879</v>
      </c>
      <c r="Y128" s="40" t="n">
        <v>209.678505659969</v>
      </c>
      <c r="Z128" s="40" t="n">
        <v>207.005083399787</v>
      </c>
    </row>
    <row r="129">
      <c r="A129" s="10" t="n">
        <v>4</v>
      </c>
      <c r="B129" s="14" t="inlineStr">
        <is>
          <t>Package A: carbon tax to $50 by 2030 + feebates (transport, industry)</t>
        </is>
      </c>
      <c r="C129" s="14" t="inlineStr">
        <is>
          <t>mit.co2.tra.all.e</t>
        </is>
      </c>
      <c r="D129" s="14" t="inlineStr">
        <is>
          <t>egy.mit.co2.tra.all.e.4</t>
        </is>
      </c>
      <c r="E129" s="14" t="inlineStr">
        <is>
          <t>CO2 emissions from fuel combustion | Transport | All fuels</t>
        </is>
      </c>
      <c r="F129" s="14" t="inlineStr">
        <is>
          <t>MtCO2</t>
        </is>
      </c>
      <c r="G129" s="14" t="inlineStr">
        <is>
          <t>build (Python emulation of RunAllScenarios)</t>
        </is>
      </c>
      <c r="H129" s="40" t="n">
        <v>53.3839807233738</v>
      </c>
      <c r="I129" s="40" t="n">
        <v>67.4347151975622</v>
      </c>
      <c r="J129" s="40" t="n">
        <v>74.69987967755689</v>
      </c>
      <c r="K129" s="40" t="n">
        <v>76.29428948234271</v>
      </c>
      <c r="L129" s="40" t="n">
        <v>77.85009088208371</v>
      </c>
      <c r="M129" s="40" t="n">
        <v>74.44625321273151</v>
      </c>
      <c r="N129" s="40" t="n">
        <v>70.8139770673735</v>
      </c>
      <c r="O129" s="40" t="n">
        <v>67.95298824384911</v>
      </c>
      <c r="P129" s="40" t="n">
        <v>65.56754180259151</v>
      </c>
      <c r="Q129" s="40" t="n">
        <v>63.6324455379632</v>
      </c>
      <c r="R129" s="40" t="n">
        <v>62.0378408066355</v>
      </c>
      <c r="S129" s="40" t="n">
        <v>60.7083379689754</v>
      </c>
      <c r="T129" s="40" t="n">
        <v>59.5899982976992</v>
      </c>
      <c r="U129" s="40" t="n">
        <v>58.6429489087106</v>
      </c>
      <c r="V129" s="40" t="n">
        <v>57.8369233261591</v>
      </c>
      <c r="W129" s="40" t="n">
        <v>57.1484346490673</v>
      </c>
      <c r="X129" s="40" t="n">
        <v>56.5589121065015</v>
      </c>
      <c r="Y129" s="40" t="n">
        <v>56.0534322908547</v>
      </c>
      <c r="Z129" s="40" t="n">
        <v>55.6198314079801</v>
      </c>
    </row>
    <row r="130">
      <c r="A130" s="10" t="n">
        <v>4</v>
      </c>
      <c r="B130" s="14" t="inlineStr">
        <is>
          <t>Package A: carbon tax to $50 by 2030 + feebates (transport, industry)</t>
        </is>
      </c>
      <c r="C130" s="14" t="inlineStr">
        <is>
          <t>mit.co2.bld.all.e</t>
        </is>
      </c>
      <c r="D130" s="14" t="inlineStr">
        <is>
          <t>egy.mit.co2.bld.all.e.4</t>
        </is>
      </c>
      <c r="E130" s="14" t="inlineStr">
        <is>
          <t>CO2 emissions from fuel combustion | Buildings | All fuels</t>
        </is>
      </c>
      <c r="F130" s="14" t="inlineStr">
        <is>
          <t>MtCO2</t>
        </is>
      </c>
      <c r="G130" s="14" t="inlineStr">
        <is>
          <t>build (Python emulation of RunAllScenarios)</t>
        </is>
      </c>
      <c r="H130" s="40" t="n">
        <v>16.7595941809113</v>
      </c>
      <c r="I130" s="40" t="n">
        <v>22.7269362675372</v>
      </c>
      <c r="J130" s="40" t="n">
        <v>25.869713488342</v>
      </c>
      <c r="K130" s="40" t="n">
        <v>26.2573345733167</v>
      </c>
      <c r="L130" s="40" t="n">
        <v>26.6338045696755</v>
      </c>
      <c r="M130" s="40" t="n">
        <v>24.1840728019683</v>
      </c>
      <c r="N130" s="40" t="n">
        <v>21.8048759550935</v>
      </c>
      <c r="O130" s="40" t="n">
        <v>20.0583223663147</v>
      </c>
      <c r="P130" s="40" t="n">
        <v>18.6993616754103</v>
      </c>
      <c r="Q130" s="40" t="n">
        <v>17.6232312490616</v>
      </c>
      <c r="R130" s="40" t="n">
        <v>16.7485149137918</v>
      </c>
      <c r="S130" s="40" t="n">
        <v>16.0229925322778</v>
      </c>
      <c r="T130" s="40" t="n">
        <v>15.4114231420719</v>
      </c>
      <c r="U130" s="40" t="n">
        <v>14.889065560489</v>
      </c>
      <c r="V130" s="40" t="n">
        <v>14.4379799265045</v>
      </c>
      <c r="W130" s="40" t="n">
        <v>14.0448048054678</v>
      </c>
      <c r="X130" s="40" t="n">
        <v>13.6993611483164</v>
      </c>
      <c r="Y130" s="40" t="n">
        <v>13.3937427219238</v>
      </c>
      <c r="Z130" s="40" t="n">
        <v>13.1217047023312</v>
      </c>
    </row>
    <row r="131">
      <c r="A131" s="10" t="n">
        <v>4</v>
      </c>
      <c r="B131" s="14" t="inlineStr">
        <is>
          <t>Package A: carbon tax to $50 by 2030 + feebates (transport, industry)</t>
        </is>
      </c>
      <c r="C131" s="14" t="inlineStr">
        <is>
          <t>mit.co2.ind.all.e</t>
        </is>
      </c>
      <c r="D131" s="14" t="inlineStr">
        <is>
          <t>egy.mit.co2.ind.all.e.4</t>
        </is>
      </c>
      <c r="E131" s="14" t="inlineStr">
        <is>
          <t>CO2 emissions from fuel combustion | Industry | All fuels</t>
        </is>
      </c>
      <c r="F131" s="14" t="inlineStr">
        <is>
          <t>MtCO2</t>
        </is>
      </c>
      <c r="G131" s="14" t="inlineStr">
        <is>
          <t>build (Python emulation of RunAllScenarios)</t>
        </is>
      </c>
      <c r="H131" s="40" t="n">
        <v>64.33222890849839</v>
      </c>
      <c r="I131" s="40" t="n">
        <v>80.2273620913227</v>
      </c>
      <c r="J131" s="40" t="n">
        <v>86.5141895930134</v>
      </c>
      <c r="K131" s="40" t="n">
        <v>89.3966824035958</v>
      </c>
      <c r="L131" s="40" t="n">
        <v>91.7467432409538</v>
      </c>
      <c r="M131" s="40" t="n">
        <v>84.71352021308449</v>
      </c>
      <c r="N131" s="40" t="n">
        <v>77.5828313282873</v>
      </c>
      <c r="O131" s="40" t="n">
        <v>72.2445437767182</v>
      </c>
      <c r="P131" s="40" t="n">
        <v>68.0191276925564</v>
      </c>
      <c r="Q131" s="40" t="n">
        <v>64.70028126186411</v>
      </c>
      <c r="R131" s="40" t="n">
        <v>62.0362328414068</v>
      </c>
      <c r="S131" s="40" t="n">
        <v>59.873286786583</v>
      </c>
      <c r="T131" s="40" t="n">
        <v>58.0987666026736</v>
      </c>
      <c r="U131" s="40" t="n">
        <v>56.6320189823404</v>
      </c>
      <c r="V131" s="40" t="n">
        <v>55.4136322940711</v>
      </c>
      <c r="W131" s="40" t="n">
        <v>54.3987758459341</v>
      </c>
      <c r="X131" s="40" t="n">
        <v>53.5529178536164</v>
      </c>
      <c r="Y131" s="40" t="n">
        <v>52.8489795383061</v>
      </c>
      <c r="Z131" s="40" t="n">
        <v>52.2653894448482</v>
      </c>
    </row>
    <row r="132">
      <c r="A132" s="10" t="n">
        <v>4</v>
      </c>
      <c r="B132" s="14" t="inlineStr">
        <is>
          <t>Package A: carbon tax to $50 by 2030 + feebates (transport, industry)</t>
        </is>
      </c>
      <c r="C132" s="14" t="inlineStr">
        <is>
          <t>mit.co2.chg.all.all</t>
        </is>
      </c>
      <c r="D132" s="14" t="inlineStr">
        <is>
          <t>egy.mit.co2.chg.all.all.4</t>
        </is>
      </c>
      <c r="E132" s="14" t="inlineStr">
        <is>
          <t>Change in CO2 emissions vs scenario 1 | All subsectors | All fuels</t>
        </is>
      </c>
      <c r="F132" s="14" t="inlineStr">
        <is>
          <t>MtCO2</t>
        </is>
      </c>
      <c r="G132" s="14" t="inlineStr">
        <is>
          <t>build (Python emulation of RunAllScenarios)</t>
        </is>
      </c>
      <c r="H132" s="40" t="n">
        <v>0</v>
      </c>
      <c r="I132" s="40" t="n">
        <v>-0.429570610419376</v>
      </c>
      <c r="J132" s="40" t="n">
        <v>-0.417961367507303</v>
      </c>
      <c r="K132" s="40" t="n">
        <v>-0.406963456679421</v>
      </c>
      <c r="L132" s="40" t="n">
        <v>-0.392511380795952</v>
      </c>
      <c r="M132" s="40" t="n">
        <v>-19.7821042543133</v>
      </c>
      <c r="N132" s="40" t="n">
        <v>-45.6107571546146</v>
      </c>
      <c r="O132" s="40" t="n">
        <v>-65.8502990315346</v>
      </c>
      <c r="P132" s="40" t="n">
        <v>-84.9983628344574</v>
      </c>
      <c r="Q132" s="40" t="n">
        <v>-101.033500785914</v>
      </c>
      <c r="R132" s="40" t="n">
        <v>-117.033420176732</v>
      </c>
      <c r="S132" s="40" t="n">
        <v>-131.410963411888</v>
      </c>
      <c r="T132" s="40" t="n">
        <v>-145.899966404273</v>
      </c>
      <c r="U132" s="40" t="n">
        <v>-159.423692882369</v>
      </c>
      <c r="V132" s="40" t="n">
        <v>-173.056276118115</v>
      </c>
      <c r="W132" s="40" t="n">
        <v>-186.095318705493</v>
      </c>
      <c r="X132" s="40" t="n">
        <v>-199.23692081374</v>
      </c>
      <c r="Y132" s="40" t="n">
        <v>-211.997621194066</v>
      </c>
      <c r="Z132" s="40" t="n">
        <v>-224.817706262109</v>
      </c>
    </row>
    <row r="133">
      <c r="A133" s="10" t="n">
        <v>4</v>
      </c>
      <c r="B133" s="14" t="inlineStr">
        <is>
          <t>Package A: carbon tax to $50 by 2030 + feebates (transport, industry)</t>
        </is>
      </c>
      <c r="C133" s="14" t="inlineStr">
        <is>
          <t>mit.co2.pct.all.all</t>
        </is>
      </c>
      <c r="D133" s="14" t="inlineStr">
        <is>
          <t>egy.mit.co2.pct.all.all.4</t>
        </is>
      </c>
      <c r="E133" s="14" t="inlineStr">
        <is>
          <t>Change in CO2 emissions vs scenario 1 | All subsectors | All fuels</t>
        </is>
      </c>
      <c r="F133" s="14" t="inlineStr">
        <is>
          <t>%</t>
        </is>
      </c>
      <c r="G133" s="14" t="inlineStr">
        <is>
          <t>build (Python emulation of RunAllScenarios)</t>
        </is>
      </c>
      <c r="H133" s="13" t="n">
        <v>0</v>
      </c>
      <c r="I133" s="13" t="n">
        <v>-0.00153119857662853</v>
      </c>
      <c r="J133" s="13" t="n">
        <v>-0.00140625815464945</v>
      </c>
      <c r="K133" s="13" t="n">
        <v>-0.0013119464637843</v>
      </c>
      <c r="L133" s="13" t="n">
        <v>-0.00127936073788515</v>
      </c>
      <c r="M133" s="13" t="n">
        <v>-0.0632428209193918</v>
      </c>
      <c r="N133" s="13" t="n">
        <v>-0.143425599451686</v>
      </c>
      <c r="O133" s="13" t="n">
        <v>-0.200095028769518</v>
      </c>
      <c r="P133" s="13" t="n">
        <v>-0.252336693039857</v>
      </c>
      <c r="Q133" s="13" t="n">
        <v>-0.291793992335915</v>
      </c>
      <c r="R133" s="13" t="n">
        <v>-0.32996037526128</v>
      </c>
      <c r="S133" s="13" t="n">
        <v>-0.361090481879824</v>
      </c>
      <c r="T133" s="13" t="n">
        <v>-0.391161909390542</v>
      </c>
      <c r="U133" s="13" t="n">
        <v>-0.416843178056522</v>
      </c>
      <c r="V133" s="13" t="n">
        <v>-0.441504377520457</v>
      </c>
      <c r="W133" s="13" t="n">
        <v>-0.463232240567952</v>
      </c>
      <c r="X133" s="13" t="n">
        <v>-0.484038005904264</v>
      </c>
      <c r="Y133" s="13" t="n">
        <v>-0.502749877674364</v>
      </c>
      <c r="Z133" s="13" t="n">
        <v>-0.5206249221773001</v>
      </c>
    </row>
    <row r="134">
      <c r="A134" s="10" t="n">
        <v>4</v>
      </c>
      <c r="B134" s="14" t="inlineStr">
        <is>
          <t>Package A: carbon tax to $50 by 2030 + feebates (transport, industry)</t>
        </is>
      </c>
      <c r="C134" s="14" t="inlineStr">
        <is>
          <t>mit.rtx.all.all</t>
        </is>
      </c>
      <c r="D134" s="14" t="inlineStr">
        <is>
          <t>egy.mit.rtx.all.all.4</t>
        </is>
      </c>
      <c r="E134" s="14" t="inlineStr">
        <is>
          <t>Revenue from existing taxes (excise and other taxes + VAT; incl. the change in existing carbon pricing) | All subsectors | All fuels</t>
        </is>
      </c>
      <c r="F134" s="14" t="inlineStr">
        <is>
          <t>USD m real</t>
        </is>
      </c>
      <c r="G134" s="14" t="inlineStr">
        <is>
          <t>build (Python emulation of RunAllScenarios)</t>
        </is>
      </c>
      <c r="H134" s="43" t="n">
        <v>24.7499116507651</v>
      </c>
      <c r="I134" s="43" t="n">
        <v>18.5902691501866</v>
      </c>
      <c r="J134" s="43" t="n">
        <v>15.551422727851</v>
      </c>
      <c r="K134" s="43" t="n">
        <v>16.3839035831061</v>
      </c>
      <c r="L134" s="43" t="n">
        <v>16.3521637616865</v>
      </c>
      <c r="M134" s="43" t="n">
        <v>15.2271600558411</v>
      </c>
      <c r="N134" s="43" t="n">
        <v>14.1469089305397</v>
      </c>
      <c r="O134" s="43" t="n">
        <v>13.3130116720562</v>
      </c>
      <c r="P134" s="43" t="n">
        <v>12.6382937658403</v>
      </c>
      <c r="Q134" s="43" t="n">
        <v>12.0914672358893</v>
      </c>
      <c r="R134" s="43" t="n">
        <v>11.6286219429364</v>
      </c>
      <c r="S134" s="43" t="n">
        <v>11.241457334513</v>
      </c>
      <c r="T134" s="43" t="n">
        <v>10.9133933900707</v>
      </c>
      <c r="U134" s="43" t="n">
        <v>10.6324438226922</v>
      </c>
      <c r="V134" s="43" t="n">
        <v>10.3897023994393</v>
      </c>
      <c r="W134" s="43" t="n">
        <v>10.1783967716816</v>
      </c>
      <c r="X134" s="43" t="n">
        <v>9.99327439158929</v>
      </c>
      <c r="Y134" s="43" t="n">
        <v>9.830191068247361</v>
      </c>
      <c r="Z134" s="43" t="n">
        <v>9.68582765609786</v>
      </c>
    </row>
    <row r="135">
      <c r="A135" s="10" t="n">
        <v>4</v>
      </c>
      <c r="B135" s="14" t="inlineStr">
        <is>
          <t>Package A: carbon tax to $50 by 2030 + feebates (transport, industry)</t>
        </is>
      </c>
      <c r="C135" s="14" t="inlineStr">
        <is>
          <t>mit.rsub.all.all</t>
        </is>
      </c>
      <c r="D135" s="14" t="inlineStr">
        <is>
          <t>egy.mit.rsub.all.all.4</t>
        </is>
      </c>
      <c r="E135" s="14" t="inlineStr">
        <is>
          <t>Cost of existing consumer subsidies (positive = cost) | All subsectors | All fuels</t>
        </is>
      </c>
      <c r="F135" s="14" t="inlineStr">
        <is>
          <t>USD m real</t>
        </is>
      </c>
      <c r="G135" s="14" t="inlineStr">
        <is>
          <t>build (Python emulation of RunAllScenarios)</t>
        </is>
      </c>
      <c r="H135" s="43" t="n">
        <v>46655.6057705949</v>
      </c>
      <c r="I135" s="43" t="n">
        <v>52944.5872897258</v>
      </c>
      <c r="J135" s="43" t="n">
        <v>55273.1432064505</v>
      </c>
      <c r="K135" s="43" t="n">
        <v>53164.1703027484</v>
      </c>
      <c r="L135" s="43" t="n">
        <v>60295.0759234208</v>
      </c>
      <c r="M135" s="43" t="n">
        <v>50341.3743704768</v>
      </c>
      <c r="N135" s="43" t="n">
        <v>42453.6980321099</v>
      </c>
      <c r="O135" s="43" t="n">
        <v>39334.950471581</v>
      </c>
      <c r="P135" s="43" t="n">
        <v>37126.9516348115</v>
      </c>
      <c r="Q135" s="43" t="n">
        <v>35684.74667364</v>
      </c>
      <c r="R135" s="43" t="n">
        <v>34905.8732939521</v>
      </c>
      <c r="S135" s="43" t="n">
        <v>34428.4860093069</v>
      </c>
      <c r="T135" s="43" t="n">
        <v>33960.9526536271</v>
      </c>
      <c r="U135" s="43" t="n">
        <v>33670.6545548049</v>
      </c>
      <c r="V135" s="43" t="n">
        <v>33404.9870939638</v>
      </c>
      <c r="W135" s="43" t="n">
        <v>33255.3988233813</v>
      </c>
      <c r="X135" s="43" t="n">
        <v>33133.1942613133</v>
      </c>
      <c r="Y135" s="43" t="n">
        <v>33093.8350818007</v>
      </c>
      <c r="Z135" s="43" t="n">
        <v>33079.9136080092</v>
      </c>
    </row>
    <row r="136">
      <c r="A136" s="10" t="n">
        <v>4</v>
      </c>
      <c r="B136" s="14" t="inlineStr">
        <is>
          <t>Package A: carbon tax to $50 by 2030 + feebates (transport, industry)</t>
        </is>
      </c>
      <c r="C136" s="14" t="inlineStr">
        <is>
          <t>mit.rnew.all.all</t>
        </is>
      </c>
      <c r="D136" s="14" t="inlineStr">
        <is>
          <t>egy.mit.rnew.all.all.4</t>
        </is>
      </c>
      <c r="E136" s="14" t="inlineStr">
        <is>
          <t>Revenue from new policies (carbon tax, excise, auctioned ETS, VAT on them) | All subsectors | All fuels</t>
        </is>
      </c>
      <c r="F136" s="14" t="inlineStr">
        <is>
          <t>USD m real</t>
        </is>
      </c>
      <c r="G136" s="14" t="inlineStr">
        <is>
          <t>build (Python emulation of RunAllScenarios)</t>
        </is>
      </c>
      <c r="H136" s="43" t="n">
        <v>0</v>
      </c>
      <c r="I136" s="43" t="n">
        <v>0</v>
      </c>
      <c r="J136" s="43" t="n">
        <v>0</v>
      </c>
      <c r="K136" s="43" t="n">
        <v>0</v>
      </c>
      <c r="L136" s="43" t="n">
        <v>0</v>
      </c>
      <c r="M136" s="43" t="n">
        <v>2925.59628112481</v>
      </c>
      <c r="N136" s="43" t="n">
        <v>6345.24570268397</v>
      </c>
      <c r="O136" s="43" t="n">
        <v>9635.22230001909</v>
      </c>
      <c r="P136" s="43" t="n">
        <v>12568.741079276</v>
      </c>
      <c r="Q136" s="43" t="n">
        <v>15500.0385787053</v>
      </c>
      <c r="R136" s="43" t="n">
        <v>18183.043119188</v>
      </c>
      <c r="S136" s="43" t="n">
        <v>20882.110137662</v>
      </c>
      <c r="T136" s="43" t="n">
        <v>23414.2165746975</v>
      </c>
      <c r="U136" s="43" t="n">
        <v>25960.6878720348</v>
      </c>
      <c r="V136" s="43" t="n">
        <v>28391.0904341939</v>
      </c>
      <c r="W136" s="43" t="n">
        <v>30831.9937017682</v>
      </c>
      <c r="X136" s="43" t="n">
        <v>33187.8386503387</v>
      </c>
      <c r="Y136" s="43" t="n">
        <v>35551.7794619553</v>
      </c>
      <c r="Z136" s="43" t="n">
        <v>37848.070420675</v>
      </c>
    </row>
    <row r="137">
      <c r="A137" s="10" t="n">
        <v>4</v>
      </c>
      <c r="B137" s="14" t="inlineStr">
        <is>
          <t>Package A: carbon tax to $50 by 2030 + feebates (transport, industry)</t>
        </is>
      </c>
      <c r="C137" s="14" t="inlineStr">
        <is>
          <t>mit.rtot.all.all</t>
        </is>
      </c>
      <c r="D137" s="14" t="inlineStr">
        <is>
          <t>egy.mit.rtot.all.all.4</t>
        </is>
      </c>
      <c r="E137" s="14" t="inlineStr">
        <is>
          <t>Total revenue (net existing + new policies) | All subsectors | All fuels</t>
        </is>
      </c>
      <c r="F137" s="14" t="inlineStr">
        <is>
          <t>USD m real</t>
        </is>
      </c>
      <c r="G137" s="14" t="inlineStr">
        <is>
          <t>build (Python emulation of RunAllScenarios)</t>
        </is>
      </c>
      <c r="H137" s="43" t="n">
        <v>-46630.8558589442</v>
      </c>
      <c r="I137" s="43" t="n">
        <v>-52925.9970205756</v>
      </c>
      <c r="J137" s="43" t="n">
        <v>-55257.5917837226</v>
      </c>
      <c r="K137" s="43" t="n">
        <v>-53147.7863991653</v>
      </c>
      <c r="L137" s="43" t="n">
        <v>-60278.7237596591</v>
      </c>
      <c r="M137" s="43" t="n">
        <v>-47400.5509292962</v>
      </c>
      <c r="N137" s="43" t="n">
        <v>-36094.3054204954</v>
      </c>
      <c r="O137" s="43" t="n">
        <v>-29686.4151598899</v>
      </c>
      <c r="P137" s="43" t="n">
        <v>-24545.5722617697</v>
      </c>
      <c r="Q137" s="43" t="n">
        <v>-20172.6166276988</v>
      </c>
      <c r="R137" s="43" t="n">
        <v>-16711.2015528212</v>
      </c>
      <c r="S137" s="43" t="n">
        <v>-13535.1344143104</v>
      </c>
      <c r="T137" s="43" t="n">
        <v>-10535.8226855396</v>
      </c>
      <c r="U137" s="43" t="n">
        <v>-7699.33423894743</v>
      </c>
      <c r="V137" s="43" t="n">
        <v>-5003.50695737044</v>
      </c>
      <c r="W137" s="43" t="n">
        <v>-2413.22672484145</v>
      </c>
      <c r="X137" s="43" t="n">
        <v>64.6376634169646</v>
      </c>
      <c r="Y137" s="43" t="n">
        <v>2467.77457122283</v>
      </c>
      <c r="Z137" s="43" t="n">
        <v>4777.84264032188</v>
      </c>
    </row>
    <row r="138">
      <c r="A138" s="10" t="n">
        <v>4</v>
      </c>
      <c r="B138" s="14" t="inlineStr">
        <is>
          <t>Package A: carbon tax to $50 by 2030 + feebates (transport, industry)</t>
        </is>
      </c>
      <c r="C138" s="14" t="inlineStr">
        <is>
          <t>mit.rtot.chg.all.all</t>
        </is>
      </c>
      <c r="D138" s="14" t="inlineStr">
        <is>
          <t>egy.mit.rtot.chg.all.all.4</t>
        </is>
      </c>
      <c r="E138" s="14" t="inlineStr">
        <is>
          <t>Change in total revenue vs scenario 1 (fiscal effect) | All subsectors | All fuels</t>
        </is>
      </c>
      <c r="F138" s="14" t="inlineStr">
        <is>
          <t>USD m real</t>
        </is>
      </c>
      <c r="G138" s="14" t="inlineStr">
        <is>
          <t>build (Python emulation of RunAllScenarios)</t>
        </is>
      </c>
      <c r="H138" s="43" t="n">
        <v>0</v>
      </c>
      <c r="I138" s="43" t="n">
        <v>51.9865941869357</v>
      </c>
      <c r="J138" s="43" t="n">
        <v>17.8915349917806</v>
      </c>
      <c r="K138" s="43" t="n">
        <v>17.4020932362255</v>
      </c>
      <c r="L138" s="43" t="n">
        <v>24.3754397386147</v>
      </c>
      <c r="M138" s="43" t="n">
        <v>5771.64597046054</v>
      </c>
      <c r="N138" s="43" t="n">
        <v>12419.8863573451</v>
      </c>
      <c r="O138" s="43" t="n">
        <v>18233.5640884329</v>
      </c>
      <c r="P138" s="43" t="n">
        <v>23543.8038417043</v>
      </c>
      <c r="Q138" s="43" t="n">
        <v>28399.4945710118</v>
      </c>
      <c r="R138" s="43" t="n">
        <v>33182.4210101118</v>
      </c>
      <c r="S138" s="43" t="n">
        <v>37771.5811197178</v>
      </c>
      <c r="T138" s="43" t="n">
        <v>42167.6859447556</v>
      </c>
      <c r="U138" s="43" t="n">
        <v>46450.1623354798</v>
      </c>
      <c r="V138" s="43" t="n">
        <v>50603.4637191181</v>
      </c>
      <c r="W138" s="43" t="n">
        <v>54684.8294496167</v>
      </c>
      <c r="X138" s="43" t="n">
        <v>58673.9153729552</v>
      </c>
      <c r="Y138" s="43" t="n">
        <v>62615.1822353937</v>
      </c>
      <c r="Z138" s="43" t="n">
        <v>66482.60549244531</v>
      </c>
    </row>
    <row r="139">
      <c r="A139" s="10" t="n">
        <v>4</v>
      </c>
      <c r="B139" s="14" t="inlineStr">
        <is>
          <t>Package A: carbon tax to $50 by 2030 + feebates (transport, industry)</t>
        </is>
      </c>
      <c r="C139" s="14" t="inlineStr">
        <is>
          <t>mit.ener.pow.all.e</t>
        </is>
      </c>
      <c r="D139" s="14" t="inlineStr">
        <is>
          <t>egy.mit.ener.pow.all.e.4</t>
        </is>
      </c>
      <c r="E139" s="14" t="inlineStr">
        <is>
          <t>Fuel use | Power | All fuels</t>
        </is>
      </c>
      <c r="F139" s="14" t="inlineStr">
        <is>
          <t>ktoe</t>
        </is>
      </c>
      <c r="G139" s="14" t="inlineStr">
        <is>
          <t>build (Python emulation of RunAllScenarios)</t>
        </is>
      </c>
      <c r="H139" s="43" t="n">
        <v>36693.328730215</v>
      </c>
      <c r="I139" s="43" t="n">
        <v>44998.2999445448</v>
      </c>
      <c r="J139" s="43" t="n">
        <v>44586.5035284571</v>
      </c>
      <c r="K139" s="43" t="n">
        <v>47625.2085455163</v>
      </c>
      <c r="L139" s="43" t="n">
        <v>43851.5479389927</v>
      </c>
      <c r="M139" s="43" t="n">
        <v>43712.8443425663</v>
      </c>
      <c r="N139" s="43" t="n">
        <v>40589.8040839718</v>
      </c>
      <c r="O139" s="43" t="n">
        <v>41010.4363347716</v>
      </c>
      <c r="P139" s="43" t="n">
        <v>39618.3242875025</v>
      </c>
      <c r="Q139" s="43" t="n">
        <v>39564.2915543555</v>
      </c>
      <c r="R139" s="43" t="n">
        <v>38596.5298579665</v>
      </c>
      <c r="S139" s="43" t="n">
        <v>38271.7249792005</v>
      </c>
      <c r="T139" s="43" t="n">
        <v>37516.0663291242</v>
      </c>
      <c r="U139" s="43" t="n">
        <v>37099.9532771915</v>
      </c>
      <c r="V139" s="43" t="n">
        <v>36459.8162582518</v>
      </c>
      <c r="W139" s="43" t="n">
        <v>36015.8489897304</v>
      </c>
      <c r="X139" s="43" t="n">
        <v>35442.0105736683</v>
      </c>
      <c r="Y139" s="43" t="n">
        <v>34992.7225669633</v>
      </c>
      <c r="Z139" s="43" t="n">
        <v>34455.8939567219</v>
      </c>
    </row>
    <row r="140">
      <c r="A140" s="10" t="n">
        <v>4</v>
      </c>
      <c r="B140" s="14" t="inlineStr">
        <is>
          <t>Package A: carbon tax to $50 by 2030 + feebates (transport, industry)</t>
        </is>
      </c>
      <c r="C140" s="14" t="inlineStr">
        <is>
          <t>mit.rtx.pow.all</t>
        </is>
      </c>
      <c r="D140" s="14" t="inlineStr">
        <is>
          <t>egy.mit.rtx.pow.all.4</t>
        </is>
      </c>
      <c r="E140" s="14" t="inlineStr">
        <is>
          <t>Revenue from existing taxes (excise and other taxes + VAT; incl. the change in existing carbon pricing) | Power | All fuels</t>
        </is>
      </c>
      <c r="F140" s="14" t="inlineStr">
        <is>
          <t>USD m real</t>
        </is>
      </c>
      <c r="G140" s="14" t="inlineStr">
        <is>
          <t>build (Python emulation of RunAllScenarios)</t>
        </is>
      </c>
      <c r="H140" s="43" t="n">
        <v>0</v>
      </c>
      <c r="I140" s="43" t="n">
        <v>0</v>
      </c>
      <c r="J140" s="43" t="n">
        <v>0</v>
      </c>
      <c r="K140" s="43" t="n">
        <v>0</v>
      </c>
      <c r="L140" s="43" t="n">
        <v>0</v>
      </c>
      <c r="M140" s="43" t="n">
        <v>0</v>
      </c>
      <c r="N140" s="43" t="n">
        <v>0</v>
      </c>
      <c r="O140" s="43" t="n">
        <v>0</v>
      </c>
      <c r="P140" s="43" t="n">
        <v>0</v>
      </c>
      <c r="Q140" s="43" t="n">
        <v>0</v>
      </c>
      <c r="R140" s="43" t="n">
        <v>0</v>
      </c>
      <c r="S140" s="43" t="n">
        <v>0</v>
      </c>
      <c r="T140" s="43" t="n">
        <v>0</v>
      </c>
      <c r="U140" s="43" t="n">
        <v>0</v>
      </c>
      <c r="V140" s="43" t="n">
        <v>0</v>
      </c>
      <c r="W140" s="43" t="n">
        <v>0</v>
      </c>
      <c r="X140" s="43" t="n">
        <v>0</v>
      </c>
      <c r="Y140" s="43" t="n">
        <v>0</v>
      </c>
      <c r="Z140" s="43" t="n">
        <v>0</v>
      </c>
    </row>
    <row r="141">
      <c r="A141" s="10" t="n">
        <v>4</v>
      </c>
      <c r="B141" s="14" t="inlineStr">
        <is>
          <t>Package A: carbon tax to $50 by 2030 + feebates (transport, industry)</t>
        </is>
      </c>
      <c r="C141" s="14" t="inlineStr">
        <is>
          <t>mit.rsub.pow.all</t>
        </is>
      </c>
      <c r="D141" s="14" t="inlineStr">
        <is>
          <t>egy.mit.rsub.pow.all.4</t>
        </is>
      </c>
      <c r="E141" s="14" t="inlineStr">
        <is>
          <t>Cost of existing consumer subsidies (positive = cost) | Power | All fuels</t>
        </is>
      </c>
      <c r="F141" s="14" t="inlineStr">
        <is>
          <t>USD m real</t>
        </is>
      </c>
      <c r="G141" s="14" t="inlineStr">
        <is>
          <t>build (Python emulation of RunAllScenarios)</t>
        </is>
      </c>
      <c r="H141" s="43" t="n">
        <v>20578.4359053314</v>
      </c>
      <c r="I141" s="43" t="n">
        <v>22246.8561978701</v>
      </c>
      <c r="J141" s="43" t="n">
        <v>22801.0628588295</v>
      </c>
      <c r="K141" s="43" t="n">
        <v>25282.4276319687</v>
      </c>
      <c r="L141" s="43" t="n">
        <v>26858.0342702576</v>
      </c>
      <c r="M141" s="43" t="n">
        <v>24137.0419982041</v>
      </c>
      <c r="N141" s="43" t="n">
        <v>20335.568167908</v>
      </c>
      <c r="O141" s="43" t="n">
        <v>19435.0315866527</v>
      </c>
      <c r="P141" s="43" t="n">
        <v>18775.5338967672</v>
      </c>
      <c r="Q141" s="43" t="n">
        <v>18616.069713765</v>
      </c>
      <c r="R141" s="43" t="n">
        <v>18480.4777150885</v>
      </c>
      <c r="S141" s="43" t="n">
        <v>18532.8474867334</v>
      </c>
      <c r="T141" s="43" t="n">
        <v>18507.1086108318</v>
      </c>
      <c r="U141" s="43" t="n">
        <v>18588.9023013702</v>
      </c>
      <c r="V141" s="43" t="n">
        <v>18639.067730718</v>
      </c>
      <c r="W141" s="43" t="n">
        <v>18759.2030004254</v>
      </c>
      <c r="X141" s="43" t="n">
        <v>18868.4398557722</v>
      </c>
      <c r="Y141" s="43" t="n">
        <v>19028.3877771292</v>
      </c>
      <c r="Z141" s="43" t="n">
        <v>19186.5455717648</v>
      </c>
    </row>
    <row r="142">
      <c r="A142" s="10" t="n">
        <v>4</v>
      </c>
      <c r="B142" s="14" t="inlineStr">
        <is>
          <t>Package A: carbon tax to $50 by 2030 + feebates (transport, industry)</t>
        </is>
      </c>
      <c r="C142" s="14" t="inlineStr">
        <is>
          <t>mit.rnew.pow.all</t>
        </is>
      </c>
      <c r="D142" s="14" t="inlineStr">
        <is>
          <t>egy.mit.rnew.pow.all.4</t>
        </is>
      </c>
      <c r="E142" s="14" t="inlineStr">
        <is>
          <t>Revenue from new policies (carbon tax, excise, auctioned ETS, VAT on them) | Power | All fuels</t>
        </is>
      </c>
      <c r="F142" s="14" t="inlineStr">
        <is>
          <t>USD m real</t>
        </is>
      </c>
      <c r="G142" s="14" t="inlineStr">
        <is>
          <t>build (Python emulation of RunAllScenarios)</t>
        </is>
      </c>
      <c r="H142" s="43" t="n">
        <v>0</v>
      </c>
      <c r="I142" s="43" t="n">
        <v>0</v>
      </c>
      <c r="J142" s="43" t="n">
        <v>0</v>
      </c>
      <c r="K142" s="43" t="n">
        <v>0</v>
      </c>
      <c r="L142" s="43" t="n">
        <v>0</v>
      </c>
      <c r="M142" s="43" t="n">
        <v>1092.14561792724</v>
      </c>
      <c r="N142" s="43" t="n">
        <v>2373.8456277257</v>
      </c>
      <c r="O142" s="43" t="n">
        <v>3759.13261377586</v>
      </c>
      <c r="P142" s="43" t="n">
        <v>4954.38442338294</v>
      </c>
      <c r="Q142" s="43" t="n">
        <v>6256.09342180847</v>
      </c>
      <c r="R142" s="43" t="n">
        <v>7386.56482127796</v>
      </c>
      <c r="S142" s="43" t="n">
        <v>8587.603221222251</v>
      </c>
      <c r="T142" s="43" t="n">
        <v>9660.42803239197</v>
      </c>
      <c r="U142" s="43" t="n">
        <v>10774.7708161775</v>
      </c>
      <c r="V142" s="43" t="n">
        <v>11791.4572782104</v>
      </c>
      <c r="W142" s="43" t="n">
        <v>12830.3378788665</v>
      </c>
      <c r="X142" s="43" t="n">
        <v>13790.608572107</v>
      </c>
      <c r="Y142" s="43" t="n">
        <v>14761.2801012802</v>
      </c>
      <c r="Z142" s="43" t="n">
        <v>15663.3049017029</v>
      </c>
    </row>
    <row r="143">
      <c r="A143" s="10" t="n">
        <v>4</v>
      </c>
      <c r="B143" s="14" t="inlineStr">
        <is>
          <t>Package A: carbon tax to $50 by 2030 + feebates (transport, industry)</t>
        </is>
      </c>
      <c r="C143" s="14" t="inlineStr">
        <is>
          <t>mit.rxcp.all.all</t>
        </is>
      </c>
      <c r="D143" s="14" t="inlineStr">
        <is>
          <t>egy.mit.rxcp.all.all.4</t>
        </is>
      </c>
      <c r="E143" s="14" t="inlineStr">
        <is>
          <t>Revenue from existing carbon pricing (memo: level; the part embedded in the price data is in rtx) | All subsectors | All fuels</t>
        </is>
      </c>
      <c r="F143" s="14" t="inlineStr">
        <is>
          <t>USD m real</t>
        </is>
      </c>
      <c r="G143" s="14" t="inlineStr">
        <is>
          <t>build (Python emulation of RunAllScenarios)</t>
        </is>
      </c>
      <c r="H143" s="43" t="n">
        <v>0</v>
      </c>
      <c r="I143" s="43" t="n">
        <v>0</v>
      </c>
      <c r="J143" s="43" t="n">
        <v>0</v>
      </c>
      <c r="K143" s="43" t="n">
        <v>0</v>
      </c>
      <c r="L143" s="43" t="n">
        <v>0</v>
      </c>
      <c r="M143" s="43" t="n">
        <v>0</v>
      </c>
      <c r="N143" s="43" t="n">
        <v>0</v>
      </c>
      <c r="O143" s="43" t="n">
        <v>0</v>
      </c>
      <c r="P143" s="43" t="n">
        <v>0</v>
      </c>
      <c r="Q143" s="43" t="n">
        <v>0</v>
      </c>
      <c r="R143" s="43" t="n">
        <v>0</v>
      </c>
      <c r="S143" s="43" t="n">
        <v>0</v>
      </c>
      <c r="T143" s="43" t="n">
        <v>0</v>
      </c>
      <c r="U143" s="43" t="n">
        <v>0</v>
      </c>
      <c r="V143" s="43" t="n">
        <v>0</v>
      </c>
      <c r="W143" s="43" t="n">
        <v>0</v>
      </c>
      <c r="X143" s="43" t="n">
        <v>0</v>
      </c>
      <c r="Y143" s="43" t="n">
        <v>0</v>
      </c>
      <c r="Z143" s="43" t="n">
        <v>0</v>
      </c>
    </row>
    <row r="144">
      <c r="A144" s="10" t="n">
        <v>4</v>
      </c>
      <c r="B144" s="14" t="inlineStr">
        <is>
          <t>Package A: carbon tax to $50 by 2030 + feebates (transport, industry)</t>
        </is>
      </c>
      <c r="C144" s="14" t="inlineStr">
        <is>
          <t>mit.xct.p</t>
        </is>
      </c>
      <c r="D144" s="14" t="inlineStr">
        <is>
          <t>egy.mit.xct.p.4</t>
        </is>
      </c>
      <c r="E144" s="14" t="inlineStr">
        <is>
          <t>Existing carbon tax rate used</t>
        </is>
      </c>
      <c r="F144" s="14" t="inlineStr">
        <is>
          <t>USD/tCO2 real</t>
        </is>
      </c>
      <c r="G144" s="14" t="inlineStr">
        <is>
          <t>build (Python emulation of RunAllScenarios)</t>
        </is>
      </c>
      <c r="H144" s="23" t="n">
        <v>0</v>
      </c>
      <c r="I144" s="23" t="n">
        <v>0</v>
      </c>
      <c r="J144" s="23" t="n">
        <v>0</v>
      </c>
      <c r="K144" s="23" t="n">
        <v>0</v>
      </c>
      <c r="L144" s="23" t="n">
        <v>0</v>
      </c>
      <c r="M144" s="23" t="n">
        <v>0</v>
      </c>
      <c r="N144" s="23" t="n">
        <v>0</v>
      </c>
      <c r="O144" s="23" t="n">
        <v>0</v>
      </c>
      <c r="P144" s="23" t="n">
        <v>0</v>
      </c>
      <c r="Q144" s="23" t="n">
        <v>0</v>
      </c>
      <c r="R144" s="23" t="n">
        <v>0</v>
      </c>
      <c r="S144" s="23" t="n">
        <v>0</v>
      </c>
      <c r="T144" s="23" t="n">
        <v>0</v>
      </c>
      <c r="U144" s="23" t="n">
        <v>0</v>
      </c>
      <c r="V144" s="23" t="n">
        <v>0</v>
      </c>
      <c r="W144" s="23" t="n">
        <v>0</v>
      </c>
      <c r="X144" s="23" t="n">
        <v>0</v>
      </c>
      <c r="Y144" s="23" t="n">
        <v>0</v>
      </c>
      <c r="Z144" s="23" t="n">
        <v>0</v>
      </c>
    </row>
    <row r="145">
      <c r="A145" s="10" t="n">
        <v>4</v>
      </c>
      <c r="B145" s="14" t="inlineStr">
        <is>
          <t>Package A: carbon tax to $50 by 2030 + feebates (transport, industry)</t>
        </is>
      </c>
      <c r="C145" s="14" t="inlineStr">
        <is>
          <t>mit.xets.p</t>
        </is>
      </c>
      <c r="D145" s="14" t="inlineStr">
        <is>
          <t>egy.mit.xets.p.4</t>
        </is>
      </c>
      <c r="E145" s="14" t="inlineStr">
        <is>
          <t>Existing ETS permit price used</t>
        </is>
      </c>
      <c r="F145" s="14" t="inlineStr">
        <is>
          <t>USD/tCO2 real</t>
        </is>
      </c>
      <c r="G145" s="14" t="inlineStr">
        <is>
          <t>build (Python emulation of RunAllScenarios)</t>
        </is>
      </c>
      <c r="H145" s="23" t="n">
        <v>0</v>
      </c>
      <c r="I145" s="23" t="n">
        <v>0</v>
      </c>
      <c r="J145" s="23" t="n">
        <v>0</v>
      </c>
      <c r="K145" s="23" t="n">
        <v>0</v>
      </c>
      <c r="L145" s="23" t="n">
        <v>0</v>
      </c>
      <c r="M145" s="23" t="n">
        <v>0</v>
      </c>
      <c r="N145" s="23" t="n">
        <v>0</v>
      </c>
      <c r="O145" s="23" t="n">
        <v>0</v>
      </c>
      <c r="P145" s="23" t="n">
        <v>0</v>
      </c>
      <c r="Q145" s="23" t="n">
        <v>0</v>
      </c>
      <c r="R145" s="23" t="n">
        <v>0</v>
      </c>
      <c r="S145" s="23" t="n">
        <v>0</v>
      </c>
      <c r="T145" s="23" t="n">
        <v>0</v>
      </c>
      <c r="U145" s="23" t="n">
        <v>0</v>
      </c>
      <c r="V145" s="23" t="n">
        <v>0</v>
      </c>
      <c r="W145" s="23" t="n">
        <v>0</v>
      </c>
      <c r="X145" s="23" t="n">
        <v>0</v>
      </c>
      <c r="Y145" s="23" t="n">
        <v>0</v>
      </c>
      <c r="Z145" s="23" t="n">
        <v>0</v>
      </c>
    </row>
    <row r="146">
      <c r="A146" s="10" t="n">
        <v>4</v>
      </c>
      <c r="B146" s="14" t="inlineStr">
        <is>
          <t>Package A: carbon tax to $50 by 2030 + feebates (transport, industry)</t>
        </is>
      </c>
      <c r="C146" s="14" t="inlineStr">
        <is>
          <t>mit.cptraj</t>
        </is>
      </c>
      <c r="D146" s="14" t="inlineStr">
        <is>
          <t>egy.mit.cptraj.4</t>
        </is>
      </c>
      <c r="E146" s="14" t="inlineStr">
        <is>
          <t>Carbon price trajectory used</t>
        </is>
      </c>
      <c r="F146" s="14" t="inlineStr">
        <is>
          <t>$/tCO2 real</t>
        </is>
      </c>
      <c r="G146" s="14" t="inlineStr">
        <is>
          <t>build (Python emulation of RunAllScenarios)</t>
        </is>
      </c>
      <c r="H146" s="23" t="n">
        <v>0</v>
      </c>
      <c r="I146" s="23" t="n">
        <v>0</v>
      </c>
      <c r="J146" s="23" t="n">
        <v>0</v>
      </c>
      <c r="K146" s="23" t="n">
        <v>0</v>
      </c>
      <c r="L146" s="23" t="n">
        <v>0</v>
      </c>
      <c r="M146" s="23" t="n">
        <v>10</v>
      </c>
      <c r="N146" s="23" t="n">
        <v>23.3333333333333</v>
      </c>
      <c r="O146" s="23" t="n">
        <v>36.6666666666667</v>
      </c>
      <c r="P146" s="23" t="n">
        <v>50</v>
      </c>
      <c r="Q146" s="23" t="n">
        <v>63.3333333333333</v>
      </c>
      <c r="R146" s="23" t="n">
        <v>76.6666666666667</v>
      </c>
      <c r="S146" s="23" t="n">
        <v>90</v>
      </c>
      <c r="T146" s="23" t="n">
        <v>103.333333333333</v>
      </c>
      <c r="U146" s="23" t="n">
        <v>116.666666666667</v>
      </c>
      <c r="V146" s="23" t="n">
        <v>130</v>
      </c>
      <c r="W146" s="23" t="n">
        <v>143.333333333333</v>
      </c>
      <c r="X146" s="23" t="n">
        <v>156.666666666667</v>
      </c>
      <c r="Y146" s="23" t="n">
        <v>170</v>
      </c>
      <c r="Z146" s="23" t="n">
        <v>183.333333333333</v>
      </c>
    </row>
    <row r="147">
      <c r="A147" s="10" t="n">
        <v>4</v>
      </c>
      <c r="B147" s="14" t="inlineStr">
        <is>
          <t>Package A: carbon tax to $50 by 2030 + feebates (transport, industry)</t>
        </is>
      </c>
      <c r="C147" s="14" t="inlineStr">
        <is>
          <t>mit.ets.p</t>
        </is>
      </c>
      <c r="D147" s="14" t="inlineStr">
        <is>
          <t>egy.mit.ets.p.4</t>
        </is>
      </c>
      <c r="E147" s="14" t="inlineStr">
        <is>
          <t>ETS permit price used</t>
        </is>
      </c>
      <c r="F147" s="14" t="inlineStr">
        <is>
          <t>$/tCO2 real</t>
        </is>
      </c>
      <c r="G147" s="14" t="inlineStr">
        <is>
          <t>build (Python emulation of RunAllScenarios)</t>
        </is>
      </c>
      <c r="H147" s="23" t="n">
        <v>0</v>
      </c>
      <c r="I147" s="23" t="n">
        <v>0</v>
      </c>
      <c r="J147" s="23" t="n">
        <v>0</v>
      </c>
      <c r="K147" s="23" t="n">
        <v>0</v>
      </c>
      <c r="L147" s="23" t="n">
        <v>0</v>
      </c>
      <c r="M147" s="23" t="n">
        <v>0</v>
      </c>
      <c r="N147" s="23" t="n">
        <v>0</v>
      </c>
      <c r="O147" s="23" t="n">
        <v>0</v>
      </c>
      <c r="P147" s="23" t="n">
        <v>0</v>
      </c>
      <c r="Q147" s="23" t="n">
        <v>0</v>
      </c>
      <c r="R147" s="23" t="n">
        <v>0</v>
      </c>
      <c r="S147" s="23" t="n">
        <v>0</v>
      </c>
      <c r="T147" s="23" t="n">
        <v>0</v>
      </c>
      <c r="U147" s="23" t="n">
        <v>0</v>
      </c>
      <c r="V147" s="23" t="n">
        <v>0</v>
      </c>
      <c r="W147" s="23" t="n">
        <v>0</v>
      </c>
      <c r="X147" s="23" t="n">
        <v>0</v>
      </c>
      <c r="Y147" s="23" t="n">
        <v>0</v>
      </c>
      <c r="Z147" s="23" t="n">
        <v>0</v>
      </c>
    </row>
    <row r="148">
      <c r="A148" s="10" t="n">
        <v>4</v>
      </c>
      <c r="B148" s="14" t="inlineStr">
        <is>
          <t>Package A: carbon tax to $50 by 2030 + feebates (transport, industry)</t>
        </is>
      </c>
      <c r="C148" s="14" t="inlineStr">
        <is>
          <t>mit.co2.ets.all.all</t>
        </is>
      </c>
      <c r="D148" s="14" t="inlineStr">
        <is>
          <t>egy.mit.co2.ets.all.all.4</t>
        </is>
      </c>
      <c r="E148" s="14" t="inlineStr">
        <is>
          <t>CO2 emissions covered by the new ETS | All subsectors | All fuels</t>
        </is>
      </c>
      <c r="F148" s="14" t="inlineStr">
        <is>
          <t>MtCO2</t>
        </is>
      </c>
      <c r="G148" s="14" t="inlineStr">
        <is>
          <t>build (Python emulation of RunAllScenarios)</t>
        </is>
      </c>
      <c r="H148" s="40" t="n">
        <v>0</v>
      </c>
      <c r="I148" s="40" t="n">
        <v>0</v>
      </c>
      <c r="J148" s="40" t="n">
        <v>0</v>
      </c>
      <c r="K148" s="40" t="n">
        <v>0</v>
      </c>
      <c r="L148" s="40" t="n">
        <v>0</v>
      </c>
      <c r="M148" s="40" t="n">
        <v>0</v>
      </c>
      <c r="N148" s="40" t="n">
        <v>0</v>
      </c>
      <c r="O148" s="40" t="n">
        <v>0</v>
      </c>
      <c r="P148" s="40" t="n">
        <v>0</v>
      </c>
      <c r="Q148" s="40" t="n">
        <v>0</v>
      </c>
      <c r="R148" s="40" t="n">
        <v>0</v>
      </c>
      <c r="S148" s="40" t="n">
        <v>0</v>
      </c>
      <c r="T148" s="40" t="n">
        <v>0</v>
      </c>
      <c r="U148" s="40" t="n">
        <v>0</v>
      </c>
      <c r="V148" s="40" t="n">
        <v>0</v>
      </c>
      <c r="W148" s="40" t="n">
        <v>0</v>
      </c>
      <c r="X148" s="40" t="n">
        <v>0</v>
      </c>
      <c r="Y148" s="40" t="n">
        <v>0</v>
      </c>
      <c r="Z148" s="40" t="n">
        <v>0</v>
      </c>
    </row>
    <row r="149">
      <c r="A149" s="10" t="n">
        <v>4</v>
      </c>
      <c r="B149" s="14" t="inlineStr">
        <is>
          <t>Package A: carbon tax to $50 by 2030 + feebates (transport, industry)</t>
        </is>
      </c>
      <c r="C149" s="14" t="inlineStr">
        <is>
          <t>mit.co2.cap.all.all</t>
        </is>
      </c>
      <c r="D149" s="14" t="inlineStr">
        <is>
          <t>egy.mit.co2.cap.all.all.4</t>
        </is>
      </c>
      <c r="E149" s="14" t="inlineStr">
        <is>
          <t>ETS cap | All subsectors | All fuels</t>
        </is>
      </c>
      <c r="F149" s="14" t="inlineStr">
        <is>
          <t>MtCO2</t>
        </is>
      </c>
      <c r="G149" s="14" t="inlineStr">
        <is>
          <t>build (Python emulation of RunAllScenarios)</t>
        </is>
      </c>
      <c r="H149" s="40" t="n">
        <v>0</v>
      </c>
      <c r="I149" s="40" t="n">
        <v>0</v>
      </c>
      <c r="J149" s="40" t="n">
        <v>0</v>
      </c>
      <c r="K149" s="40" t="n">
        <v>0</v>
      </c>
      <c r="L149" s="40" t="n">
        <v>0</v>
      </c>
      <c r="M149" s="40" t="n">
        <v>0</v>
      </c>
      <c r="N149" s="40" t="n">
        <v>0</v>
      </c>
      <c r="O149" s="40" t="n">
        <v>0</v>
      </c>
      <c r="P149" s="40" t="n">
        <v>0</v>
      </c>
      <c r="Q149" s="40" t="n">
        <v>0</v>
      </c>
      <c r="R149" s="40" t="n">
        <v>0</v>
      </c>
      <c r="S149" s="40" t="n">
        <v>0</v>
      </c>
      <c r="T149" s="40" t="n">
        <v>0</v>
      </c>
      <c r="U149" s="40" t="n">
        <v>0</v>
      </c>
      <c r="V149" s="40" t="n">
        <v>0</v>
      </c>
      <c r="W149" s="40" t="n">
        <v>0</v>
      </c>
      <c r="X149" s="40" t="n">
        <v>0</v>
      </c>
      <c r="Y149" s="40" t="n">
        <v>0</v>
      </c>
      <c r="Z149" s="40" t="n">
        <v>0</v>
      </c>
    </row>
    <row r="150">
      <c r="A150" s="10" t="n">
        <v>4</v>
      </c>
      <c r="B150" s="14" t="inlineStr">
        <is>
          <t>Package A: carbon tax to $50 by 2030 + feebates (transport, industry)</t>
        </is>
      </c>
      <c r="C150" s="14" t="inlineStr">
        <is>
          <t>mit.rpb.all.gso.a</t>
        </is>
      </c>
      <c r="D150" s="14" t="inlineStr">
        <is>
          <t>egy.mit.rpb.all.gso.a.4</t>
        </is>
      </c>
      <c r="E150" s="14" t="inlineStr">
        <is>
          <t>Retail price before new policies | All subsectors | Gasoline</t>
        </is>
      </c>
      <c r="F150" s="14" t="inlineStr">
        <is>
          <t>$/GJ real</t>
        </is>
      </c>
      <c r="G150" s="14" t="inlineStr">
        <is>
          <t>build (Python emulation of RunAllScenarios)</t>
        </is>
      </c>
      <c r="H150" s="23" t="n">
        <v>17.1645453257496</v>
      </c>
      <c r="I150" s="23" t="n">
        <v>11.7387816845338</v>
      </c>
      <c r="J150" s="23" t="n">
        <v>9.58268059228592</v>
      </c>
      <c r="K150" s="23" t="n">
        <v>9.58268059228592</v>
      </c>
      <c r="L150" s="23" t="n">
        <v>9.58268059228592</v>
      </c>
      <c r="M150" s="23" t="n">
        <v>9.58268059228592</v>
      </c>
      <c r="N150" s="23" t="n">
        <v>9.58268059228592</v>
      </c>
      <c r="O150" s="23" t="n">
        <v>9.58268059228592</v>
      </c>
      <c r="P150" s="23" t="n">
        <v>9.58268059228592</v>
      </c>
      <c r="Q150" s="23" t="n">
        <v>9.58268059228592</v>
      </c>
      <c r="R150" s="23" t="n">
        <v>9.58268059228592</v>
      </c>
      <c r="S150" s="23" t="n">
        <v>9.58268059228592</v>
      </c>
      <c r="T150" s="23" t="n">
        <v>9.58268059228592</v>
      </c>
      <c r="U150" s="23" t="n">
        <v>9.58268059228592</v>
      </c>
      <c r="V150" s="23" t="n">
        <v>9.58268059228592</v>
      </c>
      <c r="W150" s="23" t="n">
        <v>9.58268059228592</v>
      </c>
      <c r="X150" s="23" t="n">
        <v>9.58268059228592</v>
      </c>
      <c r="Y150" s="23" t="n">
        <v>9.58268059228592</v>
      </c>
      <c r="Z150" s="23" t="n">
        <v>9.58268059228592</v>
      </c>
    </row>
    <row r="151">
      <c r="A151" s="10" t="n">
        <v>4</v>
      </c>
      <c r="B151" s="14" t="inlineStr">
        <is>
          <t>Package A: carbon tax to $50 by 2030 + feebates (transport, industry)</t>
        </is>
      </c>
      <c r="C151" s="14" t="inlineStr">
        <is>
          <t>mit.rpb.all.die.a</t>
        </is>
      </c>
      <c r="D151" s="14" t="inlineStr">
        <is>
          <t>egy.mit.rpb.all.die.a.4</t>
        </is>
      </c>
      <c r="E151" s="14" t="inlineStr">
        <is>
          <t>Retail price before new policies | All subsectors | Diesel</t>
        </is>
      </c>
      <c r="F151" s="14" t="inlineStr">
        <is>
          <t>$/GJ real</t>
        </is>
      </c>
      <c r="G151" s="14" t="inlineStr">
        <is>
          <t>build (Python emulation of RunAllScenarios)</t>
        </is>
      </c>
      <c r="H151" s="23" t="n">
        <v>11.0953075337741</v>
      </c>
      <c r="I151" s="23" t="n">
        <v>7.52329139696042</v>
      </c>
      <c r="J151" s="23" t="n">
        <v>6.68201385154289</v>
      </c>
      <c r="K151" s="23" t="n">
        <v>6.68201385154289</v>
      </c>
      <c r="L151" s="23" t="n">
        <v>6.68201385154289</v>
      </c>
      <c r="M151" s="23" t="n">
        <v>6.68201385154289</v>
      </c>
      <c r="N151" s="23" t="n">
        <v>6.68201385154289</v>
      </c>
      <c r="O151" s="23" t="n">
        <v>6.68201385154289</v>
      </c>
      <c r="P151" s="23" t="n">
        <v>6.68201385154289</v>
      </c>
      <c r="Q151" s="23" t="n">
        <v>6.68201385154289</v>
      </c>
      <c r="R151" s="23" t="n">
        <v>6.68201385154289</v>
      </c>
      <c r="S151" s="23" t="n">
        <v>6.68201385154289</v>
      </c>
      <c r="T151" s="23" t="n">
        <v>6.68201385154289</v>
      </c>
      <c r="U151" s="23" t="n">
        <v>6.68201385154289</v>
      </c>
      <c r="V151" s="23" t="n">
        <v>6.68201385154289</v>
      </c>
      <c r="W151" s="23" t="n">
        <v>6.68201385154289</v>
      </c>
      <c r="X151" s="23" t="n">
        <v>6.68201385154289</v>
      </c>
      <c r="Y151" s="23" t="n">
        <v>6.68201385154289</v>
      </c>
      <c r="Z151" s="23" t="n">
        <v>6.68201385154289</v>
      </c>
    </row>
    <row r="152">
      <c r="A152" s="10" t="n">
        <v>4</v>
      </c>
      <c r="B152" s="14" t="inlineStr">
        <is>
          <t>Package A: carbon tax to $50 by 2030 + feebates (transport, industry)</t>
        </is>
      </c>
      <c r="C152" s="14" t="inlineStr">
        <is>
          <t>mit.rpb.res.nga.a</t>
        </is>
      </c>
      <c r="D152" s="14" t="inlineStr">
        <is>
          <t>egy.mit.rpb.res.nga.a.4</t>
        </is>
      </c>
      <c r="E152" s="14" t="inlineStr">
        <is>
          <t>Retail price before new policies | Residential | Natural gas</t>
        </is>
      </c>
      <c r="F152" s="14" t="inlineStr">
        <is>
          <t>$/GJ real</t>
        </is>
      </c>
      <c r="G152" s="14" t="inlineStr">
        <is>
          <t>build (Python emulation of RunAllScenarios)</t>
        </is>
      </c>
      <c r="H152" s="23" t="n">
        <v>4.63366849483039</v>
      </c>
      <c r="I152" s="23" t="n">
        <v>3.20868563703672</v>
      </c>
      <c r="J152" s="23" t="n">
        <v>2.33088056865822</v>
      </c>
      <c r="K152" s="23" t="n">
        <v>2.33088056865822</v>
      </c>
      <c r="L152" s="23" t="n">
        <v>2.33088056865822</v>
      </c>
      <c r="M152" s="23" t="n">
        <v>2.33088056865822</v>
      </c>
      <c r="N152" s="23" t="n">
        <v>2.33088056865822</v>
      </c>
      <c r="O152" s="23" t="n">
        <v>2.33088056865822</v>
      </c>
      <c r="P152" s="23" t="n">
        <v>2.33088056865822</v>
      </c>
      <c r="Q152" s="23" t="n">
        <v>2.33088056865822</v>
      </c>
      <c r="R152" s="23" t="n">
        <v>2.33088056865822</v>
      </c>
      <c r="S152" s="23" t="n">
        <v>2.33088056865822</v>
      </c>
      <c r="T152" s="23" t="n">
        <v>2.33088056865822</v>
      </c>
      <c r="U152" s="23" t="n">
        <v>2.33088056865822</v>
      </c>
      <c r="V152" s="23" t="n">
        <v>2.33088056865822</v>
      </c>
      <c r="W152" s="23" t="n">
        <v>2.33088056865822</v>
      </c>
      <c r="X152" s="23" t="n">
        <v>2.33088056865822</v>
      </c>
      <c r="Y152" s="23" t="n">
        <v>2.33088056865822</v>
      </c>
      <c r="Z152" s="23" t="n">
        <v>2.33088056865822</v>
      </c>
    </row>
    <row r="153">
      <c r="A153" s="10" t="n">
        <v>4</v>
      </c>
      <c r="B153" s="14" t="inlineStr">
        <is>
          <t>Package A: carbon tax to $50 by 2030 + feebates (transport, industry)</t>
        </is>
      </c>
      <c r="C153" s="14" t="inlineStr">
        <is>
          <t>mit.atp.rod.gso.e</t>
        </is>
      </c>
      <c r="D153" s="14" t="inlineStr">
        <is>
          <t>egy.mit.atp.rod.gso.e.4</t>
        </is>
      </c>
      <c r="E153" s="14" t="inlineStr">
        <is>
          <t>After-tax price | Road | Gasoline</t>
        </is>
      </c>
      <c r="F153" s="14" t="inlineStr">
        <is>
          <t>$/GJ real</t>
        </is>
      </c>
      <c r="G153" s="14" t="inlineStr">
        <is>
          <t>build (Python emulation of RunAllScenarios)</t>
        </is>
      </c>
      <c r="H153" s="23" t="n">
        <v>17.1645453257496</v>
      </c>
      <c r="I153" s="23" t="n">
        <v>11.7387816845338</v>
      </c>
      <c r="J153" s="23" t="n">
        <v>9.58268059228592</v>
      </c>
      <c r="K153" s="23" t="n">
        <v>9.58268059228592</v>
      </c>
      <c r="L153" s="23" t="n">
        <v>9.58268059228592</v>
      </c>
      <c r="M153" s="23" t="n">
        <v>10.2444605922859</v>
      </c>
      <c r="N153" s="23" t="n">
        <v>11.1268339256193</v>
      </c>
      <c r="O153" s="23" t="n">
        <v>12.0092072589526</v>
      </c>
      <c r="P153" s="23" t="n">
        <v>12.8915805922859</v>
      </c>
      <c r="Q153" s="23" t="n">
        <v>13.7739539256193</v>
      </c>
      <c r="R153" s="23" t="n">
        <v>14.6563272589526</v>
      </c>
      <c r="S153" s="23" t="n">
        <v>15.5387005922859</v>
      </c>
      <c r="T153" s="23" t="n">
        <v>16.4210739256193</v>
      </c>
      <c r="U153" s="23" t="n">
        <v>17.3034472589526</v>
      </c>
      <c r="V153" s="23" t="n">
        <v>18.1858205922859</v>
      </c>
      <c r="W153" s="23" t="n">
        <v>19.0681939256193</v>
      </c>
      <c r="X153" s="23" t="n">
        <v>19.9505672589526</v>
      </c>
      <c r="Y153" s="23" t="n">
        <v>20.8329405922859</v>
      </c>
      <c r="Z153" s="23" t="n">
        <v>21.7153139256193</v>
      </c>
    </row>
    <row r="154">
      <c r="A154" s="10" t="n">
        <v>4</v>
      </c>
      <c r="B154" s="14" t="inlineStr">
        <is>
          <t>Package A: carbon tax to $50 by 2030 + feebates (transport, industry)</t>
        </is>
      </c>
      <c r="C154" s="14" t="inlineStr">
        <is>
          <t>mit.rp.res.ecy</t>
        </is>
      </c>
      <c r="D154" s="14" t="inlineStr">
        <is>
          <t>egy.mit.rp.res.ecy.4</t>
        </is>
      </c>
      <c r="E154" s="14" t="inlineStr">
        <is>
          <t>End-user electricity price | Residential | Electricity</t>
        </is>
      </c>
      <c r="F154" s="14" t="inlineStr">
        <is>
          <t>$/kWh real</t>
        </is>
      </c>
      <c r="G154" s="14" t="inlineStr">
        <is>
          <t>build (Python emulation of RunAllScenarios)</t>
        </is>
      </c>
      <c r="H154" s="16" t="n">
        <v>0.0613881498333761</v>
      </c>
      <c r="I154" s="16" t="n">
        <v>0.0524045289478607</v>
      </c>
      <c r="J154" s="16" t="n">
        <v>0.0455995743641052</v>
      </c>
      <c r="K154" s="16" t="n">
        <v>0.0486665026270898</v>
      </c>
      <c r="L154" s="16" t="n">
        <v>0.0507615952607983</v>
      </c>
      <c r="M154" s="16" t="n">
        <v>0.0589479074565748</v>
      </c>
      <c r="N154" s="16" t="n">
        <v>0.0637938526732317</v>
      </c>
      <c r="O154" s="16" t="n">
        <v>0.06998070348531051</v>
      </c>
      <c r="P154" s="16" t="n">
        <v>0.07415315120295191</v>
      </c>
      <c r="Q154" s="16" t="n">
        <v>0.0791459636128423</v>
      </c>
      <c r="R154" s="16" t="n">
        <v>0.08300691290561479</v>
      </c>
      <c r="S154" s="16" t="n">
        <v>0.0871897301746536</v>
      </c>
      <c r="T154" s="16" t="n">
        <v>0.09061226627662081</v>
      </c>
      <c r="U154" s="16" t="n">
        <v>0.0940833518241687</v>
      </c>
      <c r="V154" s="16" t="n">
        <v>0.096975730173916</v>
      </c>
      <c r="W154" s="16" t="n">
        <v>0.09978537684930811</v>
      </c>
      <c r="X154" s="16" t="n">
        <v>0.102124755322986</v>
      </c>
      <c r="Y154" s="16" t="n">
        <v>0.104325502503337</v>
      </c>
      <c r="Z154" s="16" t="n">
        <v>0.106120157298177</v>
      </c>
    </row>
    <row r="155">
      <c r="A155" s="10" t="n">
        <v>4</v>
      </c>
      <c r="B155" s="14" t="inlineStr">
        <is>
          <t>Package A: carbon tax to $50 by 2030 + feebates (transport, industry)</t>
        </is>
      </c>
      <c r="C155" s="14" t="inlineStr">
        <is>
          <t>mit.rp.ind.ecy</t>
        </is>
      </c>
      <c r="D155" s="14" t="inlineStr">
        <is>
          <t>egy.mit.rp.ind.ecy.4</t>
        </is>
      </c>
      <c r="E155" s="14" t="inlineStr">
        <is>
          <t>End-user electricity price | Industry | Electricity</t>
        </is>
      </c>
      <c r="F155" s="14" t="inlineStr">
        <is>
          <t>$/kWh real</t>
        </is>
      </c>
      <c r="G155" s="14" t="inlineStr">
        <is>
          <t>build (Python emulation of RunAllScenarios)</t>
        </is>
      </c>
      <c r="H155" s="16" t="n">
        <v>0.0636617850123901</v>
      </c>
      <c r="I155" s="16" t="n">
        <v>0.0622303781255846</v>
      </c>
      <c r="J155" s="16" t="n">
        <v>0.0519623056707246</v>
      </c>
      <c r="K155" s="16" t="n">
        <v>0.0550292339337091</v>
      </c>
      <c r="L155" s="16" t="n">
        <v>0.0571243265674177</v>
      </c>
      <c r="M155" s="16" t="n">
        <v>0.06531063876319421</v>
      </c>
      <c r="N155" s="16" t="n">
        <v>0.070156583979851</v>
      </c>
      <c r="O155" s="16" t="n">
        <v>0.0763434347919298</v>
      </c>
      <c r="P155" s="16" t="n">
        <v>0.0805158825095712</v>
      </c>
      <c r="Q155" s="16" t="n">
        <v>0.0855086949194617</v>
      </c>
      <c r="R155" s="16" t="n">
        <v>0.0893696442122341</v>
      </c>
      <c r="S155" s="16" t="n">
        <v>0.0935524614812729</v>
      </c>
      <c r="T155" s="16" t="n">
        <v>0.0969749975832401</v>
      </c>
      <c r="U155" s="16" t="n">
        <v>0.100446083130788</v>
      </c>
      <c r="V155" s="16" t="n">
        <v>0.103338461480535</v>
      </c>
      <c r="W155" s="16" t="n">
        <v>0.106148108155927</v>
      </c>
      <c r="X155" s="16" t="n">
        <v>0.108487486629605</v>
      </c>
      <c r="Y155" s="16" t="n">
        <v>0.110688233809956</v>
      </c>
      <c r="Z155" s="16" t="n">
        <v>0.112482888604796</v>
      </c>
    </row>
    <row r="156">
      <c r="A156" s="10" t="n">
        <v>4</v>
      </c>
      <c r="B156" s="14" t="inlineStr">
        <is>
          <t>Package A: carbon tax to $50 by 2030 + feebates (transport, industry)</t>
        </is>
      </c>
      <c r="C156" s="14" t="inlineStr">
        <is>
          <t>mit.gncav</t>
        </is>
      </c>
      <c r="D156" s="14" t="inlineStr">
        <is>
          <t>egy.mit.gncav.4</t>
        </is>
      </c>
      <c r="E156" s="14" t="inlineStr">
        <is>
          <t>Average generation cost (weighted by generation shares)</t>
        </is>
      </c>
      <c r="F156" s="14" t="inlineStr">
        <is>
          <t>$/kWh</t>
        </is>
      </c>
      <c r="G156" s="14" t="inlineStr">
        <is>
          <t>build (Python emulation of RunAllScenarios)</t>
        </is>
      </c>
      <c r="H156" s="16" t="n">
        <v>0.07175129811497501</v>
      </c>
      <c r="I156" s="16" t="n">
        <v>0.067154938440438</v>
      </c>
      <c r="J156" s="16" t="n">
        <v>0.07022186670342261</v>
      </c>
      <c r="K156" s="16" t="n">
        <v>0.0723169593371311</v>
      </c>
      <c r="L156" s="16" t="n">
        <v>0.0764341488756419</v>
      </c>
      <c r="M156" s="16" t="n">
        <v>0.0762586030576709</v>
      </c>
      <c r="N156" s="16" t="n">
        <v>0.0771830680232011</v>
      </c>
      <c r="O156" s="16" t="n">
        <v>0.0766513683710956</v>
      </c>
      <c r="P156" s="16" t="n">
        <v>0.07684255180432931</v>
      </c>
      <c r="Q156" s="16" t="n">
        <v>0.0765164662687738</v>
      </c>
      <c r="R156" s="16" t="n">
        <v>0.0765400117240502</v>
      </c>
      <c r="S156" s="16" t="n">
        <v>0.0763374847017209</v>
      </c>
      <c r="T156" s="16" t="n">
        <v>0.0762992176978961</v>
      </c>
      <c r="U156" s="16" t="n">
        <v>0.07614809290124309</v>
      </c>
      <c r="V156" s="16" t="n">
        <v>0.0760796656759407</v>
      </c>
      <c r="W156" s="16" t="n">
        <v>0.075951366821659</v>
      </c>
      <c r="X156" s="16" t="n">
        <v>0.0758677028086869</v>
      </c>
      <c r="Y156" s="16" t="n">
        <v>0.0757461219850927</v>
      </c>
      <c r="Z156" s="16" t="n">
        <v>0.07563163920238</v>
      </c>
    </row>
    <row r="157">
      <c r="A157" s="10" t="n">
        <v>4</v>
      </c>
      <c r="B157" s="14" t="inlineStr">
        <is>
          <t>Package A: carbon tax to $50 by 2030 + feebates (transport, industry)</t>
        </is>
      </c>
      <c r="C157" s="14" t="inlineStr">
        <is>
          <t>mit.co2.pow.all.e</t>
        </is>
      </c>
      <c r="D157" s="14" t="inlineStr">
        <is>
          <t>egy.mit.co2.pow.all.e.4</t>
        </is>
      </c>
      <c r="E157" s="14" t="inlineStr">
        <is>
          <t>CO2 emissions from fuel combustion | Power | All fuels</t>
        </is>
      </c>
      <c r="F157" s="14" t="inlineStr">
        <is>
          <t>MtCO2</t>
        </is>
      </c>
      <c r="G157" s="14" t="inlineStr">
        <is>
          <t>build (Python emulation of RunAllScenarios)</t>
        </is>
      </c>
      <c r="H157" s="40" t="n">
        <v>90.0555728903077</v>
      </c>
      <c r="I157" s="40" t="n">
        <v>109.34247349121</v>
      </c>
      <c r="J157" s="40" t="n">
        <v>109.290129716822</v>
      </c>
      <c r="K157" s="40" t="n">
        <v>117.406070667256</v>
      </c>
      <c r="L157" s="40" t="n">
        <v>109.729305515305</v>
      </c>
      <c r="M157" s="40" t="n">
        <v>109.214561792724</v>
      </c>
      <c r="N157" s="40" t="n">
        <v>101.736241188244</v>
      </c>
      <c r="O157" s="40" t="n">
        <v>102.521798557524</v>
      </c>
      <c r="P157" s="40" t="n">
        <v>99.08768846765889</v>
      </c>
      <c r="Q157" s="40" t="n">
        <v>98.7804224496074</v>
      </c>
      <c r="R157" s="40" t="n">
        <v>96.346497668843</v>
      </c>
      <c r="S157" s="40" t="n">
        <v>95.4178135691362</v>
      </c>
      <c r="T157" s="40" t="n">
        <v>93.4880132166965</v>
      </c>
      <c r="U157" s="40" t="n">
        <v>92.35517842437839</v>
      </c>
      <c r="V157" s="40" t="n">
        <v>90.7035175246954</v>
      </c>
      <c r="W157" s="40" t="n">
        <v>89.51398520139421</v>
      </c>
      <c r="X157" s="40" t="n">
        <v>88.0251610985555</v>
      </c>
      <c r="Y157" s="40" t="n">
        <v>86.831059419295</v>
      </c>
      <c r="Z157" s="40" t="n">
        <v>85.436208554743</v>
      </c>
    </row>
    <row r="158">
      <c r="A158" s="10" t="n">
        <v>4</v>
      </c>
      <c r="B158" s="14" t="inlineStr">
        <is>
          <t>Package A: carbon tax to $50 by 2030 + feebates (transport, industry)</t>
        </is>
      </c>
      <c r="C158" s="14" t="inlineStr">
        <is>
          <t>mit.gtot</t>
        </is>
      </c>
      <c r="D158" s="14" t="inlineStr">
        <is>
          <t>egy.mit.gtot.4</t>
        </is>
      </c>
      <c r="E158" s="14" t="inlineStr">
        <is>
          <t>Generation, total</t>
        </is>
      </c>
      <c r="F158" s="14" t="inlineStr">
        <is>
          <t>MWy</t>
        </is>
      </c>
      <c r="G158" s="14" t="inlineStr">
        <is>
          <t>build (Python emulation of RunAllScenarios)</t>
        </is>
      </c>
      <c r="H158" s="43" t="n">
        <v>25122.5095205354</v>
      </c>
      <c r="I158" s="43" t="n">
        <v>30746.5374802134</v>
      </c>
      <c r="J158" s="43" t="n">
        <v>32478.0797087984</v>
      </c>
      <c r="K158" s="43" t="n">
        <v>36617.9829695121</v>
      </c>
      <c r="L158" s="43" t="n">
        <v>36727.9653523587</v>
      </c>
      <c r="M158" s="43" t="n">
        <v>37415.4795730868</v>
      </c>
      <c r="N158" s="43" t="n">
        <v>36402.4672849767</v>
      </c>
      <c r="O158" s="43" t="n">
        <v>36510.3945179855</v>
      </c>
      <c r="P158" s="43" t="n">
        <v>36241.2667657564</v>
      </c>
      <c r="Q158" s="43" t="n">
        <v>36553.3022456132</v>
      </c>
      <c r="R158" s="43" t="n">
        <v>36715.214055756</v>
      </c>
      <c r="S158" s="43" t="n">
        <v>37172.2717655694</v>
      </c>
      <c r="T158" s="43" t="n">
        <v>37585.4146340321</v>
      </c>
      <c r="U158" s="43" t="n">
        <v>38181.3056200147</v>
      </c>
      <c r="V158" s="43" t="n">
        <v>38783.5289681981</v>
      </c>
      <c r="W158" s="43" t="n">
        <v>39517.0736205783</v>
      </c>
      <c r="X158" s="43" t="n">
        <v>40278.6492133281</v>
      </c>
      <c r="Y158" s="43" t="n">
        <v>41144.4482375104</v>
      </c>
      <c r="Z158" s="43" t="n">
        <v>42047.6426029268</v>
      </c>
    </row>
    <row r="159">
      <c r="A159" s="10" t="n">
        <v>4</v>
      </c>
      <c r="B159" s="14" t="inlineStr">
        <is>
          <t>Package A: carbon tax to $50 by 2030 + feebates (transport, industry)</t>
        </is>
      </c>
      <c r="C159" s="14" t="inlineStr">
        <is>
          <t>mit.vre</t>
        </is>
      </c>
      <c r="D159" s="14" t="inlineStr">
        <is>
          <t>egy.mit.vre.4</t>
        </is>
      </c>
      <c r="E159" s="14" t="inlineStr">
        <is>
          <t>Variable renewable share of generation (wind, solar, other renewables)</t>
        </is>
      </c>
      <c r="F159" s="14" t="inlineStr">
        <is>
          <t>share</t>
        </is>
      </c>
      <c r="G159" s="14" t="inlineStr">
        <is>
          <t>build (Python emulation of RunAllScenarios)</t>
        </is>
      </c>
      <c r="H159" s="13" t="n">
        <v>0.0523422150659333</v>
      </c>
      <c r="I159" s="13" t="n">
        <v>0.0521683609351516</v>
      </c>
      <c r="J159" s="13" t="n">
        <v>0.0785450253287226</v>
      </c>
      <c r="K159" s="13" t="n">
        <v>0.0981233841187293</v>
      </c>
      <c r="L159" s="13" t="n">
        <v>0.129189435768139</v>
      </c>
      <c r="M159" s="13" t="n">
        <v>0.142040030929997</v>
      </c>
      <c r="N159" s="13" t="n">
        <v>0.165650960418965</v>
      </c>
      <c r="O159" s="13" t="n">
        <v>0.159518357600831</v>
      </c>
      <c r="P159" s="13" t="n">
        <v>0.172706039190601</v>
      </c>
      <c r="Q159" s="13" t="n">
        <v>0.177173802642555</v>
      </c>
      <c r="R159" s="13" t="n">
        <v>0.192084990760676</v>
      </c>
      <c r="S159" s="13" t="n">
        <v>0.202659698383934</v>
      </c>
      <c r="T159" s="13" t="n">
        <v>0.218297857598727</v>
      </c>
      <c r="U159" s="13" t="n">
        <v>0.231716349175579</v>
      </c>
      <c r="V159" s="13" t="n">
        <v>0.247845825278738</v>
      </c>
      <c r="W159" s="13" t="n">
        <v>0.262693429707829</v>
      </c>
      <c r="X159" s="13" t="n">
        <v>0.27905929455651</v>
      </c>
      <c r="Y159" s="13" t="n">
        <v>0.294532217588045</v>
      </c>
      <c r="Z159" s="13" t="n">
        <v>0.310972045275143</v>
      </c>
    </row>
    <row r="160">
      <c r="A160" s="10" t="n">
        <v>4</v>
      </c>
      <c r="B160" s="14" t="inlineStr">
        <is>
          <t>Package A: carbon tax to $50 by 2030 + feebates (transport, industry)</t>
        </is>
      </c>
      <c r="C160" s="14" t="inlineStr">
        <is>
          <t>mit.shr.pow.nga</t>
        </is>
      </c>
      <c r="D160" s="14" t="inlineStr">
        <is>
          <t>egy.mit.shr.pow.nga.4</t>
        </is>
      </c>
      <c r="E160" s="14" t="inlineStr">
        <is>
          <t>Generation share | Power | Natural gas</t>
        </is>
      </c>
      <c r="F160" s="14" t="inlineStr">
        <is>
          <t>share</t>
        </is>
      </c>
      <c r="G160" s="14" t="inlineStr">
        <is>
          <t>build (Python emulation of RunAllScenarios)</t>
        </is>
      </c>
      <c r="H160" s="13" t="n">
        <v>0.796805951196797</v>
      </c>
      <c r="I160" s="13" t="n">
        <v>0.824098615700386</v>
      </c>
      <c r="J160" s="13" t="n">
        <v>0.751981051942611</v>
      </c>
      <c r="K160" s="13" t="n">
        <v>0.699283739397807</v>
      </c>
      <c r="L160" s="13" t="n">
        <v>0.610040045048602</v>
      </c>
      <c r="M160" s="13" t="n">
        <v>0.600165821654525</v>
      </c>
      <c r="N160" s="13" t="n">
        <v>0.566372302352852</v>
      </c>
      <c r="O160" s="13" t="n">
        <v>0.575854501266476</v>
      </c>
      <c r="P160" s="13" t="n">
        <v>0.5595228752361771</v>
      </c>
      <c r="Q160" s="13" t="n">
        <v>0.557383515457588</v>
      </c>
      <c r="R160" s="13" t="n">
        <v>0.541699322534639</v>
      </c>
      <c r="S160" s="13" t="n">
        <v>0.532821774512672</v>
      </c>
      <c r="T160" s="13" t="n">
        <v>0.517438741730792</v>
      </c>
      <c r="U160" s="13" t="n">
        <v>0.50552364768351</v>
      </c>
      <c r="V160" s="13" t="n">
        <v>0.490167042934933</v>
      </c>
      <c r="W160" s="13" t="n">
        <v>0.476761243480719</v>
      </c>
      <c r="X160" s="13" t="n">
        <v>0.461414305926657</v>
      </c>
      <c r="Y160" s="13" t="n">
        <v>0.447348953522392</v>
      </c>
      <c r="Z160" s="13" t="n">
        <v>0.432100051291798</v>
      </c>
    </row>
    <row r="161">
      <c r="A161" s="10" t="n">
        <v>4</v>
      </c>
      <c r="B161" s="14" t="inlineStr">
        <is>
          <t>Package A: carbon tax to $50 by 2030 + feebates (transport, industry)</t>
        </is>
      </c>
      <c r="C161" s="14" t="inlineStr">
        <is>
          <t>mit.usdtot</t>
        </is>
      </c>
      <c r="D161" s="14" t="inlineStr">
        <is>
          <t>egy.mit.usdtot.4</t>
        </is>
      </c>
      <c r="E161" s="14" t="inlineStr">
        <is>
          <t>New investment, total</t>
        </is>
      </c>
      <c r="F161" s="14" t="inlineStr">
        <is>
          <t>USD m real</t>
        </is>
      </c>
      <c r="G161" s="14" t="inlineStr">
        <is>
          <t>build (Python emulation of RunAllScenarios)</t>
        </is>
      </c>
      <c r="H161" s="43" t="n">
        <v>3187.34235248495</v>
      </c>
      <c r="I161" s="43" t="n">
        <v>23118.2511509123</v>
      </c>
      <c r="J161" s="43" t="n">
        <v>25914.4729610449</v>
      </c>
      <c r="K161" s="43" t="n">
        <v>29069.7521514146</v>
      </c>
      <c r="L161" s="43" t="n">
        <v>6141.58300250806</v>
      </c>
      <c r="M161" s="43" t="n">
        <v>7254.56433219095</v>
      </c>
      <c r="N161" s="43" t="n">
        <v>97.8886000716104</v>
      </c>
      <c r="O161" s="43" t="n">
        <v>4695.60055851236</v>
      </c>
      <c r="P161" s="43" t="n">
        <v>3075.773746091</v>
      </c>
      <c r="Q161" s="43" t="n">
        <v>5483.06550704666</v>
      </c>
      <c r="R161" s="43" t="n">
        <v>4894.13136090703</v>
      </c>
      <c r="S161" s="43" t="n">
        <v>6160.0179811615</v>
      </c>
      <c r="T161" s="43" t="n">
        <v>6028.10899581189</v>
      </c>
      <c r="U161" s="43" t="n">
        <v>6842.17078142828</v>
      </c>
      <c r="V161" s="43" t="n">
        <v>6936.09776914909</v>
      </c>
      <c r="W161" s="43" t="n">
        <v>7545.60875872997</v>
      </c>
      <c r="X161" s="43" t="n">
        <v>7733.88147191147</v>
      </c>
      <c r="Y161" s="43" t="n">
        <v>8171.46377780875</v>
      </c>
      <c r="Z161" s="43" t="n">
        <v>8334.280820908931</v>
      </c>
    </row>
    <row r="162">
      <c r="A162" s="10" t="n">
        <v>4</v>
      </c>
      <c r="B162" s="14" t="inlineStr">
        <is>
          <t>Package A: carbon tax to $50 by 2030 + feebates (transport, industry)</t>
        </is>
      </c>
      <c r="C162" s="14" t="inlineStr">
        <is>
          <t>mit.demtot</t>
        </is>
      </c>
      <c r="D162" s="14" t="inlineStr">
        <is>
          <t>egy.mit.demtot.4</t>
        </is>
      </c>
      <c r="E162" s="14" t="inlineStr">
        <is>
          <t>Electricity demand, total</t>
        </is>
      </c>
      <c r="F162" s="14" t="inlineStr">
        <is>
          <t>ktoe</t>
        </is>
      </c>
      <c r="G162" s="14" t="inlineStr">
        <is>
          <t>build (Python emulation of RunAllScenarios)</t>
        </is>
      </c>
      <c r="H162" s="43" t="n">
        <v>15495.7198104268</v>
      </c>
      <c r="I162" s="43" t="n">
        <v>18964.655164912</v>
      </c>
      <c r="J162" s="43" t="n">
        <v>20032.681159375</v>
      </c>
      <c r="K162" s="43" t="n">
        <v>22586.199187415</v>
      </c>
      <c r="L162" s="43" t="n">
        <v>22654.0370038274</v>
      </c>
      <c r="M162" s="43" t="n">
        <v>23078.1000426483</v>
      </c>
      <c r="N162" s="43" t="n">
        <v>22453.2677754641</v>
      </c>
      <c r="O162" s="43" t="n">
        <v>22519.8379627001</v>
      </c>
      <c r="P162" s="43" t="n">
        <v>22353.8382946198</v>
      </c>
      <c r="Q162" s="43" t="n">
        <v>22546.3037154338</v>
      </c>
      <c r="R162" s="43" t="n">
        <v>22646.1719249341</v>
      </c>
      <c r="S162" s="43" t="n">
        <v>22928.0879573542</v>
      </c>
      <c r="T162" s="43" t="n">
        <v>23182.9170430448</v>
      </c>
      <c r="U162" s="43" t="n">
        <v>23550.4663019594</v>
      </c>
      <c r="V162" s="43" t="n">
        <v>23921.921401185</v>
      </c>
      <c r="W162" s="43" t="n">
        <v>24374.3762959649</v>
      </c>
      <c r="X162" s="43" t="n">
        <v>24844.1208487559</v>
      </c>
      <c r="Y162" s="43" t="n">
        <v>25378.1510609806</v>
      </c>
      <c r="Z162" s="43" t="n">
        <v>25935.2469517955</v>
      </c>
    </row>
    <row r="163">
      <c r="A163" s="10" t="n">
        <v>4</v>
      </c>
      <c r="B163" s="14" t="inlineStr">
        <is>
          <t>Package A: carbon tax to $50 by 2030 + feebates (transport, industry)</t>
        </is>
      </c>
      <c r="C163" s="14" t="inlineStr">
        <is>
          <t>mit.eldem.tra.ecy.e</t>
        </is>
      </c>
      <c r="D163" s="14" t="inlineStr">
        <is>
          <t>egy.mit.eldem.tra.ecy.e.4</t>
        </is>
      </c>
      <c r="E163" s="14" t="inlineStr">
        <is>
          <t>Electricity demand (memo: power model H; not in the fuel totals; sector policies do not act on it) | Transport | Electricity</t>
        </is>
      </c>
      <c r="F163" s="14" t="inlineStr">
        <is>
          <t>ktoe</t>
        </is>
      </c>
      <c r="G163" s="14" t="inlineStr">
        <is>
          <t>build (Python emulation of RunAllScenarios)</t>
        </is>
      </c>
      <c r="H163" s="43" t="n">
        <v>47.6318696194386</v>
      </c>
      <c r="I163" s="43" t="n">
        <v>56.1578666775528</v>
      </c>
      <c r="J163" s="43" t="n">
        <v>59.1776119843666</v>
      </c>
      <c r="K163" s="43" t="n">
        <v>65.56989481179821</v>
      </c>
      <c r="L163" s="43" t="n">
        <v>66.9144751908694</v>
      </c>
      <c r="M163" s="43" t="n">
        <v>69.25748087555</v>
      </c>
      <c r="N163" s="43" t="n">
        <v>69.6256121522957</v>
      </c>
      <c r="O163" s="43" t="n">
        <v>71.3849334886112</v>
      </c>
      <c r="P163" s="43" t="n">
        <v>72.4841833194598</v>
      </c>
      <c r="Q163" s="43" t="n">
        <v>74.4079459601281</v>
      </c>
      <c r="R163" s="43" t="n">
        <v>76.132188243927</v>
      </c>
      <c r="S163" s="43" t="n">
        <v>78.31073859772231</v>
      </c>
      <c r="T163" s="43" t="n">
        <v>80.44956918696489</v>
      </c>
      <c r="U163" s="43" t="n">
        <v>82.8937548916095</v>
      </c>
      <c r="V163" s="43" t="n">
        <v>85.379427025469</v>
      </c>
      <c r="W163" s="43" t="n">
        <v>88.10337440769931</v>
      </c>
      <c r="X163" s="43" t="n">
        <v>90.9076482842578</v>
      </c>
      <c r="Y163" s="43" t="n">
        <v>93.9157738066824</v>
      </c>
      <c r="Z163" s="43" t="n">
        <v>97.0234947561909</v>
      </c>
    </row>
    <row r="164">
      <c r="A164" s="10" t="n">
        <v>4</v>
      </c>
      <c r="B164" s="14" t="inlineStr">
        <is>
          <t>Package A: carbon tax to $50 by 2030 + feebates (transport, industry)</t>
        </is>
      </c>
      <c r="C164" s="14" t="inlineStr">
        <is>
          <t>mit.eldem.bld.ecy.e</t>
        </is>
      </c>
      <c r="D164" s="14" t="inlineStr">
        <is>
          <t>egy.mit.eldem.bld.ecy.e.4</t>
        </is>
      </c>
      <c r="E164" s="14" t="inlineStr">
        <is>
          <t>Electricity demand (memo: power model H; not in the fuel totals; sector policies do not act on it) | Buildings | Electricity</t>
        </is>
      </c>
      <c r="F164" s="14" t="inlineStr">
        <is>
          <t>ktoe</t>
        </is>
      </c>
      <c r="G164" s="14" t="inlineStr">
        <is>
          <t>build (Python emulation of RunAllScenarios)</t>
        </is>
      </c>
      <c r="H164" s="43" t="n">
        <v>11660.9678190786</v>
      </c>
      <c r="I164" s="43" t="n">
        <v>14469.3803845704</v>
      </c>
      <c r="J164" s="43" t="n">
        <v>15418.0538874128</v>
      </c>
      <c r="K164" s="43" t="n">
        <v>17431.2228698156</v>
      </c>
      <c r="L164" s="43" t="n">
        <v>17473.4862256706</v>
      </c>
      <c r="M164" s="43" t="n">
        <v>17803.2339720194</v>
      </c>
      <c r="N164" s="43" t="n">
        <v>17279.4149397654</v>
      </c>
      <c r="O164" s="43" t="n">
        <v>17318.7217278613</v>
      </c>
      <c r="P164" s="43" t="n">
        <v>17171.9838698018</v>
      </c>
      <c r="Q164" s="43" t="n">
        <v>17315.4251965697</v>
      </c>
      <c r="R164" s="43" t="n">
        <v>17384.4516414965</v>
      </c>
      <c r="S164" s="43" t="n">
        <v>17600.5775786973</v>
      </c>
      <c r="T164" s="43" t="n">
        <v>17795.0650292897</v>
      </c>
      <c r="U164" s="43" t="n">
        <v>18080.6043683732</v>
      </c>
      <c r="V164" s="43" t="n">
        <v>18369.471962517</v>
      </c>
      <c r="W164" s="43" t="n">
        <v>18723.8298797346</v>
      </c>
      <c r="X164" s="43" t="n">
        <v>19092.3386664355</v>
      </c>
      <c r="Y164" s="43" t="n">
        <v>19512.9389609924</v>
      </c>
      <c r="Z164" s="43" t="n">
        <v>19952.4211451368</v>
      </c>
    </row>
    <row r="165">
      <c r="A165" s="10" t="n">
        <v>4</v>
      </c>
      <c r="B165" s="14" t="inlineStr">
        <is>
          <t>Package A: carbon tax to $50 by 2030 + feebates (transport, industry)</t>
        </is>
      </c>
      <c r="C165" s="14" t="inlineStr">
        <is>
          <t>mit.eldem.ind.ecy.e</t>
        </is>
      </c>
      <c r="D165" s="14" t="inlineStr">
        <is>
          <t>egy.mit.eldem.ind.ecy.e.4</t>
        </is>
      </c>
      <c r="E165" s="14" t="inlineStr">
        <is>
          <t>Electricity demand (memo: power model H; not in the fuel totals; sector policies do not act on it) | Industry | Electricity</t>
        </is>
      </c>
      <c r="F165" s="14" t="inlineStr">
        <is>
          <t>ktoe</t>
        </is>
      </c>
      <c r="G165" s="14" t="inlineStr">
        <is>
          <t>build (Python emulation of RunAllScenarios)</t>
        </is>
      </c>
      <c r="H165" s="43" t="n">
        <v>3787.12012172875</v>
      </c>
      <c r="I165" s="43" t="n">
        <v>4439.11691366402</v>
      </c>
      <c r="J165" s="43" t="n">
        <v>4555.44965997782</v>
      </c>
      <c r="K165" s="43" t="n">
        <v>5089.40642278754</v>
      </c>
      <c r="L165" s="43" t="n">
        <v>5113.63630296592</v>
      </c>
      <c r="M165" s="43" t="n">
        <v>5205.60858975334</v>
      </c>
      <c r="N165" s="43" t="n">
        <v>5104.22722354637</v>
      </c>
      <c r="O165" s="43" t="n">
        <v>5129.73130135015</v>
      </c>
      <c r="P165" s="43" t="n">
        <v>5109.37024149855</v>
      </c>
      <c r="Q165" s="43" t="n">
        <v>5156.47057290398</v>
      </c>
      <c r="R165" s="43" t="n">
        <v>5185.5880951937</v>
      </c>
      <c r="S165" s="43" t="n">
        <v>5249.19964005918</v>
      </c>
      <c r="T165" s="43" t="n">
        <v>5307.40244456823</v>
      </c>
      <c r="U165" s="43" t="n">
        <v>5386.96817869455</v>
      </c>
      <c r="V165" s="43" t="n">
        <v>5467.07001164253</v>
      </c>
      <c r="W165" s="43" t="n">
        <v>5562.44304182258</v>
      </c>
      <c r="X165" s="43" t="n">
        <v>5660.87453403612</v>
      </c>
      <c r="Y165" s="43" t="n">
        <v>5771.2963261815</v>
      </c>
      <c r="Z165" s="43" t="n">
        <v>5885.80231190254</v>
      </c>
    </row>
    <row r="166">
      <c r="A166" s="10" t="n">
        <v>4</v>
      </c>
      <c r="B166" s="14" t="inlineStr">
        <is>
          <t>Package A: carbon tax to $50 by 2030 + feebates (transport, industry)</t>
        </is>
      </c>
      <c r="C166" s="14" t="inlineStr">
        <is>
          <t>mit.eldem.oen.ecy.e</t>
        </is>
      </c>
      <c r="D166" s="14" t="inlineStr">
        <is>
          <t>egy.mit.eldem.oen.ecy.e.4</t>
        </is>
      </c>
      <c r="E166" s="14" t="inlineStr">
        <is>
          <t>Electricity demand (memo: power model H; not in the fuel totals; sector policies do not act on it) | Other energy use | Electricity</t>
        </is>
      </c>
      <c r="F166" s="14" t="inlineStr">
        <is>
          <t>ktoe</t>
        </is>
      </c>
      <c r="G166" s="14" t="inlineStr">
        <is>
          <t>build (Python emulation of RunAllScenarios)</t>
        </is>
      </c>
      <c r="H166" s="43" t="n">
        <v>0</v>
      </c>
      <c r="I166" s="43" t="n">
        <v>0</v>
      </c>
      <c r="J166" s="43" t="n">
        <v>0</v>
      </c>
      <c r="K166" s="43" t="n">
        <v>0</v>
      </c>
      <c r="L166" s="43" t="n">
        <v>0</v>
      </c>
      <c r="M166" s="43" t="n">
        <v>0</v>
      </c>
      <c r="N166" s="43" t="n">
        <v>0</v>
      </c>
      <c r="O166" s="43" t="n">
        <v>0</v>
      </c>
      <c r="P166" s="43" t="n">
        <v>0</v>
      </c>
      <c r="Q166" s="43" t="n">
        <v>0</v>
      </c>
      <c r="R166" s="43" t="n">
        <v>0</v>
      </c>
      <c r="S166" s="43" t="n">
        <v>0</v>
      </c>
      <c r="T166" s="43" t="n">
        <v>0</v>
      </c>
      <c r="U166" s="43" t="n">
        <v>0</v>
      </c>
      <c r="V166" s="43" t="n">
        <v>0</v>
      </c>
      <c r="W166" s="43" t="n">
        <v>0</v>
      </c>
      <c r="X166" s="43" t="n">
        <v>0</v>
      </c>
      <c r="Y166" s="43" t="n">
        <v>0</v>
      </c>
      <c r="Z166" s="43" t="n">
        <v>0</v>
      </c>
    </row>
    <row r="167">
      <c r="A167" s="10" t="n">
        <v>4</v>
      </c>
      <c r="B167" s="14" t="inlineStr">
        <is>
          <t>Package A: carbon tax to $50 by 2030 + feebates (transport, industry)</t>
        </is>
      </c>
      <c r="C167" s="14" t="inlineStr">
        <is>
          <t>mit.req</t>
        </is>
      </c>
      <c r="D167" s="14" t="inlineStr">
        <is>
          <t>egy.mit.req.4</t>
        </is>
      </c>
      <c r="E167" s="14" t="inlineStr">
        <is>
          <t>Required generation (incl. net exports, transmission and statistical differences, own use)</t>
        </is>
      </c>
      <c r="F167" s="14" t="inlineStr">
        <is>
          <t>MWy</t>
        </is>
      </c>
      <c r="G167" s="14" t="inlineStr">
        <is>
          <t>build (Python emulation of RunAllScenarios)</t>
        </is>
      </c>
      <c r="H167" s="43" t="n">
        <v>25122.5095205354</v>
      </c>
      <c r="I167" s="43" t="n">
        <v>30746.5374802134</v>
      </c>
      <c r="J167" s="43" t="n">
        <v>32478.0797087984</v>
      </c>
      <c r="K167" s="43" t="n">
        <v>36617.9829695121</v>
      </c>
      <c r="L167" s="43" t="n">
        <v>36727.9653523587</v>
      </c>
      <c r="M167" s="43" t="n">
        <v>37415.4795730868</v>
      </c>
      <c r="N167" s="43" t="n">
        <v>36402.4672849767</v>
      </c>
      <c r="O167" s="43" t="n">
        <v>36510.3945179855</v>
      </c>
      <c r="P167" s="43" t="n">
        <v>36241.2667657564</v>
      </c>
      <c r="Q167" s="43" t="n">
        <v>36553.3022456132</v>
      </c>
      <c r="R167" s="43" t="n">
        <v>36715.214055756</v>
      </c>
      <c r="S167" s="43" t="n">
        <v>37172.2717655694</v>
      </c>
      <c r="T167" s="43" t="n">
        <v>37585.4146340321</v>
      </c>
      <c r="U167" s="43" t="n">
        <v>38181.3056200147</v>
      </c>
      <c r="V167" s="43" t="n">
        <v>38783.5289681981</v>
      </c>
      <c r="W167" s="43" t="n">
        <v>39517.0736205783</v>
      </c>
      <c r="X167" s="43" t="n">
        <v>40278.6492133281</v>
      </c>
      <c r="Y167" s="43" t="n">
        <v>41144.4482375104</v>
      </c>
      <c r="Z167" s="43" t="n">
        <v>42047.6426029268</v>
      </c>
    </row>
    <row r="168">
      <c r="A168" s="10" t="n">
        <v>4</v>
      </c>
      <c r="B168" s="14" t="inlineStr">
        <is>
          <t>Package A: carbon tax to $50 by 2030 + feebates (transport, industry)</t>
        </is>
      </c>
      <c r="C168" s="14" t="inlineStr">
        <is>
          <t>mit.captot</t>
        </is>
      </c>
      <c r="D168" s="14" t="inlineStr">
        <is>
          <t>egy.mit.captot.4</t>
        </is>
      </c>
      <c r="E168" s="14" t="inlineStr">
        <is>
          <t>Nameplate capacity, total</t>
        </is>
      </c>
      <c r="F168" s="14" t="inlineStr">
        <is>
          <t>MW</t>
        </is>
      </c>
      <c r="G168" s="14" t="inlineStr">
        <is>
          <t>build (Python emulation of RunAllScenarios)</t>
        </is>
      </c>
      <c r="H168" s="43" t="n">
        <v>60726.1845893258</v>
      </c>
      <c r="I168" s="43" t="n">
        <v>61045.8665806704</v>
      </c>
      <c r="J168" s="43" t="n">
        <v>72535.094102349</v>
      </c>
      <c r="K168" s="43" t="n">
        <v>85459.98096198001</v>
      </c>
      <c r="L168" s="43" t="n">
        <v>100025.341713453</v>
      </c>
      <c r="M168" s="43" t="n">
        <v>101653.335485487</v>
      </c>
      <c r="N168" s="43" t="n">
        <v>104137.120266271</v>
      </c>
      <c r="O168" s="43" t="n">
        <v>101253.517336299</v>
      </c>
      <c r="P168" s="43" t="n">
        <v>102058.65283141</v>
      </c>
      <c r="Q168" s="43" t="n">
        <v>101651.631869595</v>
      </c>
      <c r="R168" s="43" t="n">
        <v>103244.932563598</v>
      </c>
      <c r="S168" s="43" t="n">
        <v>104338.294484578</v>
      </c>
      <c r="T168" s="43" t="n">
        <v>106480.790327637</v>
      </c>
      <c r="U168" s="43" t="n">
        <v>108488.173781321</v>
      </c>
      <c r="V168" s="43" t="n">
        <v>111167.793084625</v>
      </c>
      <c r="W168" s="43" t="n">
        <v>113888.743689485</v>
      </c>
      <c r="X168" s="43" t="n">
        <v>117107.336613198</v>
      </c>
      <c r="Y168" s="43" t="n">
        <v>120447.14036625</v>
      </c>
      <c r="Z168" s="43" t="n">
        <v>124217.753884577</v>
      </c>
    </row>
    <row r="169">
      <c r="A169" s="10" t="n">
        <v>4</v>
      </c>
      <c r="B169" s="14" t="inlineStr">
        <is>
          <t>Package A: carbon tax to $50 by 2030 + feebates (transport, industry)</t>
        </is>
      </c>
      <c r="C169" s="14" t="inlineStr">
        <is>
          <t>mit.cap.pow.wnd</t>
        </is>
      </c>
      <c r="D169" s="14" t="inlineStr">
        <is>
          <t>egy.mit.cap.pow.wnd.4</t>
        </is>
      </c>
      <c r="E169" s="14" t="inlineStr">
        <is>
          <t>Nameplate capacity | Power | Wind</t>
        </is>
      </c>
      <c r="F169" s="14" t="inlineStr">
        <is>
          <t>MW</t>
        </is>
      </c>
      <c r="G169" s="14" t="inlineStr">
        <is>
          <t>build (Python emulation of RunAllScenarios)</t>
        </is>
      </c>
      <c r="H169" s="43" t="n">
        <v>2387.25143730845</v>
      </c>
      <c r="I169" s="43" t="n">
        <v>3127.30317572143</v>
      </c>
      <c r="J169" s="43" t="n">
        <v>4697.89370456642</v>
      </c>
      <c r="K169" s="43" t="n">
        <v>6432.51840031385</v>
      </c>
      <c r="L169" s="43" t="n">
        <v>8355.839273227781</v>
      </c>
      <c r="M169" s="43" t="n">
        <v>9679.885341902431</v>
      </c>
      <c r="N169" s="43" t="n">
        <v>11246.6401293931</v>
      </c>
      <c r="O169" s="43" t="n">
        <v>10897.2782970851</v>
      </c>
      <c r="P169" s="43" t="n">
        <v>11797.890381385</v>
      </c>
      <c r="Q169" s="43" t="n">
        <v>12246.2845307682</v>
      </c>
      <c r="R169" s="43" t="n">
        <v>13364.3691107022</v>
      </c>
      <c r="S169" s="43" t="n">
        <v>14294.4218172616</v>
      </c>
      <c r="T169" s="43" t="n">
        <v>15570.5143728858</v>
      </c>
      <c r="U169" s="43" t="n">
        <v>16781.9203197966</v>
      </c>
      <c r="V169" s="43" t="n">
        <v>18206.7688223082</v>
      </c>
      <c r="W169" s="43" t="n">
        <v>19626.0505734458</v>
      </c>
      <c r="X169" s="43" t="n">
        <v>21196.1406613627</v>
      </c>
      <c r="Y169" s="43" t="n">
        <v>22788.3663642498</v>
      </c>
      <c r="Z169" s="43" t="n">
        <v>24487.3208064477</v>
      </c>
    </row>
    <row r="170">
      <c r="A170" s="10" t="n">
        <v>4</v>
      </c>
      <c r="B170" s="14" t="inlineStr">
        <is>
          <t>Package A: carbon tax to $50 by 2030 + feebates (transport, industry)</t>
        </is>
      </c>
      <c r="C170" s="14" t="inlineStr">
        <is>
          <t>mit.cap.pow.sol</t>
        </is>
      </c>
      <c r="D170" s="14" t="inlineStr">
        <is>
          <t>egy.mit.cap.pow.sol.4</t>
        </is>
      </c>
      <c r="E170" s="14" t="inlineStr">
        <is>
          <t>Nameplate capacity | Power | Solar</t>
        </is>
      </c>
      <c r="F170" s="14" t="inlineStr">
        <is>
          <t>MW</t>
        </is>
      </c>
      <c r="G170" s="14" t="inlineStr">
        <is>
          <t>build (Python emulation of RunAllScenarios)</t>
        </is>
      </c>
      <c r="H170" s="43" t="n">
        <v>3326.62425070716</v>
      </c>
      <c r="I170" s="43" t="n">
        <v>3698.9195114306</v>
      </c>
      <c r="J170" s="43" t="n">
        <v>6342.35267769954</v>
      </c>
      <c r="K170" s="43" t="n">
        <v>9240.693824868749</v>
      </c>
      <c r="L170" s="43" t="n">
        <v>12433.9629934147</v>
      </c>
      <c r="M170" s="43" t="n">
        <v>13391.8348513955</v>
      </c>
      <c r="N170" s="43" t="n">
        <v>14756.1757142134</v>
      </c>
      <c r="O170" s="43" t="n">
        <v>14193.8593318995</v>
      </c>
      <c r="P170" s="43" t="n">
        <v>15109.5473552682</v>
      </c>
      <c r="Q170" s="43" t="n">
        <v>15568.9011042639</v>
      </c>
      <c r="R170" s="43" t="n">
        <v>16906.2823303637</v>
      </c>
      <c r="S170" s="43" t="n">
        <v>18027.7491059858</v>
      </c>
      <c r="T170" s="43" t="n">
        <v>19631.4509983517</v>
      </c>
      <c r="U170" s="43" t="n">
        <v>21181.4258282659</v>
      </c>
      <c r="V170" s="43" t="n">
        <v>23057.2505425135</v>
      </c>
      <c r="W170" s="43" t="n">
        <v>24961.4468298486</v>
      </c>
      <c r="X170" s="43" t="n">
        <v>27118.2735375092</v>
      </c>
      <c r="Y170" s="43" t="n">
        <v>29343.6426197528</v>
      </c>
      <c r="Z170" s="43" t="n">
        <v>31830.250984978</v>
      </c>
    </row>
    <row r="171">
      <c r="A171" s="10" t="n">
        <v>4</v>
      </c>
      <c r="B171" s="14" t="inlineStr">
        <is>
          <t>Package A: carbon tax to $50 by 2030 + feebates (transport, industry)</t>
        </is>
      </c>
      <c r="C171" s="14" t="inlineStr">
        <is>
          <t>mit.nimtot</t>
        </is>
      </c>
      <c r="D171" s="14" t="inlineStr">
        <is>
          <t>egy.mit.nimtot.4</t>
        </is>
      </c>
      <c r="E171" s="14" t="inlineStr">
        <is>
          <t>New nameplate investment, total</t>
        </is>
      </c>
      <c r="F171" s="14" t="inlineStr">
        <is>
          <t>MW</t>
        </is>
      </c>
      <c r="G171" s="14" t="inlineStr">
        <is>
          <t>build (Python emulation of RunAllScenarios)</t>
        </is>
      </c>
      <c r="H171" s="43" t="n">
        <v>2161.66558383589</v>
      </c>
      <c r="I171" s="43" t="n">
        <v>13340.8834415295</v>
      </c>
      <c r="J171" s="43" t="n">
        <v>15064.5147161265</v>
      </c>
      <c r="K171" s="43" t="n">
        <v>17028.1449212088</v>
      </c>
      <c r="L171" s="43" t="n">
        <v>4454.20196766996</v>
      </c>
      <c r="M171" s="43" t="n">
        <v>5361.54133532391</v>
      </c>
      <c r="N171" s="43" t="n">
        <v>73.9033287606959</v>
      </c>
      <c r="O171" s="43" t="n">
        <v>3665.97552518655</v>
      </c>
      <c r="P171" s="43" t="n">
        <v>2479.78089146924</v>
      </c>
      <c r="Q171" s="43" t="n">
        <v>4466.04694296614</v>
      </c>
      <c r="R171" s="43" t="n">
        <v>4019.12378028179</v>
      </c>
      <c r="S171" s="43" t="n">
        <v>5104.21770695239</v>
      </c>
      <c r="T171" s="43" t="n">
        <v>5040.19241324644</v>
      </c>
      <c r="U171" s="43" t="n">
        <v>5778.69964352165</v>
      </c>
      <c r="V171" s="43" t="n">
        <v>5908.80063392979</v>
      </c>
      <c r="W171" s="43" t="n">
        <v>6496.32219134929</v>
      </c>
      <c r="X171" s="43" t="n">
        <v>6724.05772260587</v>
      </c>
      <c r="Y171" s="43" t="n">
        <v>7265.24058245299</v>
      </c>
      <c r="Z171" s="43" t="n">
        <v>7574.35152327441</v>
      </c>
    </row>
    <row r="172">
      <c r="A172" s="10" t="n">
        <v>4</v>
      </c>
      <c r="B172" s="14" t="inlineStr">
        <is>
          <t>Package A: carbon tax to $50 by 2030 + feebates (transport, industry)</t>
        </is>
      </c>
      <c r="C172" s="14" t="inlineStr">
        <is>
          <t>mit.shr.pow.coa</t>
        </is>
      </c>
      <c r="D172" s="14" t="inlineStr">
        <is>
          <t>egy.mit.shr.pow.coa.4</t>
        </is>
      </c>
      <c r="E172" s="14" t="inlineStr">
        <is>
          <t>Generation share | Power | Coal</t>
        </is>
      </c>
      <c r="F172" s="14" t="inlineStr">
        <is>
          <t>share</t>
        </is>
      </c>
      <c r="G172" s="14" t="inlineStr">
        <is>
          <t>build (Python emulation of RunAllScenarios)</t>
        </is>
      </c>
      <c r="H172" s="13" t="n">
        <v>0</v>
      </c>
      <c r="I172" s="13" t="n">
        <v>0</v>
      </c>
      <c r="J172" s="13" t="n">
        <v>0</v>
      </c>
      <c r="K172" s="13" t="n">
        <v>0</v>
      </c>
      <c r="L172" s="13" t="n">
        <v>0</v>
      </c>
      <c r="M172" s="13" t="n">
        <v>0</v>
      </c>
      <c r="N172" s="13" t="n">
        <v>0</v>
      </c>
      <c r="O172" s="13" t="n">
        <v>0</v>
      </c>
      <c r="P172" s="13" t="n">
        <v>0</v>
      </c>
      <c r="Q172" s="13" t="n">
        <v>0</v>
      </c>
      <c r="R172" s="13" t="n">
        <v>0</v>
      </c>
      <c r="S172" s="13" t="n">
        <v>0</v>
      </c>
      <c r="T172" s="13" t="n">
        <v>0</v>
      </c>
      <c r="U172" s="13" t="n">
        <v>0</v>
      </c>
      <c r="V172" s="13" t="n">
        <v>0</v>
      </c>
      <c r="W172" s="13" t="n">
        <v>0</v>
      </c>
      <c r="X172" s="13" t="n">
        <v>0</v>
      </c>
      <c r="Y172" s="13" t="n">
        <v>0</v>
      </c>
      <c r="Z172" s="13" t="n">
        <v>0</v>
      </c>
    </row>
    <row r="173">
      <c r="A173" s="10" t="n">
        <v>4</v>
      </c>
      <c r="B173" s="14" t="inlineStr">
        <is>
          <t>Package A: carbon tax to $50 by 2030 + feebates (transport, industry)</t>
        </is>
      </c>
      <c r="C173" s="14" t="inlineStr">
        <is>
          <t>mit.shr.pow.oop</t>
        </is>
      </c>
      <c r="D173" s="14" t="inlineStr">
        <is>
          <t>egy.mit.shr.pow.oop.4</t>
        </is>
      </c>
      <c r="E173" s="14" t="inlineStr">
        <is>
          <t>Generation share | Power | Other oil products</t>
        </is>
      </c>
      <c r="F173" s="14" t="inlineStr">
        <is>
          <t>share</t>
        </is>
      </c>
      <c r="G173" s="14" t="inlineStr">
        <is>
          <t>build (Python emulation of RunAllScenarios)</t>
        </is>
      </c>
      <c r="H173" s="13" t="n">
        <v>0.0840906621921125</v>
      </c>
      <c r="I173" s="13" t="n">
        <v>0.06687760396199199</v>
      </c>
      <c r="J173" s="13" t="n">
        <v>0.076973602926069</v>
      </c>
      <c r="K173" s="13" t="n">
        <v>0.0818148252252858</v>
      </c>
      <c r="L173" s="13" t="n">
        <v>0.09670065631596771</v>
      </c>
      <c r="M173" s="13" t="n">
        <v>0.0924378594447077</v>
      </c>
      <c r="N173" s="13" t="n">
        <v>0.0925694738637859</v>
      </c>
      <c r="O173" s="13" t="n">
        <v>0.0896622850495383</v>
      </c>
      <c r="P173" s="13" t="n">
        <v>0.0878813009994304</v>
      </c>
      <c r="Q173" s="13" t="n">
        <v>0.08471554690549141</v>
      </c>
      <c r="R173" s="13" t="n">
        <v>0.08204367337899079</v>
      </c>
      <c r="S173" s="13" t="n">
        <v>0.0788061051023958</v>
      </c>
      <c r="T173" s="13" t="n">
        <v>0.07580641441449899</v>
      </c>
      <c r="U173" s="13" t="n">
        <v>0.07257052376606039</v>
      </c>
      <c r="V173" s="13" t="n">
        <v>0.0694799234875222</v>
      </c>
      <c r="W173" s="13" t="n">
        <v>0.0663101725245543</v>
      </c>
      <c r="X173" s="13" t="n">
        <v>0.06326179515676129</v>
      </c>
      <c r="Y173" s="13" t="n">
        <v>0.0602181164978497</v>
      </c>
      <c r="Z173" s="13" t="n">
        <v>0.0572926200370425</v>
      </c>
    </row>
    <row r="174">
      <c r="A174" s="10" t="n">
        <v>4</v>
      </c>
      <c r="B174" s="14" t="inlineStr">
        <is>
          <t>Package A: carbon tax to $50 by 2030 + feebates (transport, industry)</t>
        </is>
      </c>
      <c r="C174" s="14" t="inlineStr">
        <is>
          <t>mit.shr.pow.wnd</t>
        </is>
      </c>
      <c r="D174" s="14" t="inlineStr">
        <is>
          <t>egy.mit.shr.pow.wnd.4</t>
        </is>
      </c>
      <c r="E174" s="14" t="inlineStr">
        <is>
          <t>Generation share | Power | Wind</t>
        </is>
      </c>
      <c r="F174" s="14" t="inlineStr">
        <is>
          <t>share</t>
        </is>
      </c>
      <c r="G174" s="14" t="inlineStr">
        <is>
          <t>build (Python emulation of RunAllScenarios)</t>
        </is>
      </c>
      <c r="H174" s="13" t="n">
        <v>0.0285073205209505</v>
      </c>
      <c r="I174" s="13" t="n">
        <v>0.0305137107981734</v>
      </c>
      <c r="J174" s="13" t="n">
        <v>0.0433944409277413</v>
      </c>
      <c r="K174" s="13" t="n">
        <v>0.0526996673110273</v>
      </c>
      <c r="L174" s="13" t="n">
        <v>0.0682518554436435</v>
      </c>
      <c r="M174" s="13" t="n">
        <v>0.077614015260667</v>
      </c>
      <c r="N174" s="13" t="n">
        <v>0.0926858064978027</v>
      </c>
      <c r="O174" s="13" t="n">
        <v>0.0895411712824712</v>
      </c>
      <c r="P174" s="13" t="n">
        <v>0.0976612417356163</v>
      </c>
      <c r="Q174" s="13" t="n">
        <v>0.100507618560546</v>
      </c>
      <c r="R174" s="13" t="n">
        <v>0.109200254889488</v>
      </c>
      <c r="S174" s="13" t="n">
        <v>0.115363585314969</v>
      </c>
      <c r="T174" s="13" t="n">
        <v>0.124281037134979</v>
      </c>
      <c r="U174" s="13" t="n">
        <v>0.131859715485995</v>
      </c>
      <c r="V174" s="13" t="n">
        <v>0.140833771242716</v>
      </c>
      <c r="W174" s="13" t="n">
        <v>0.148994210162559</v>
      </c>
      <c r="X174" s="13" t="n">
        <v>0.157871287210513</v>
      </c>
      <c r="Y174" s="13" t="n">
        <v>0.166158745641952</v>
      </c>
      <c r="Z174" s="13" t="n">
        <v>0.17471125102797</v>
      </c>
    </row>
    <row r="175">
      <c r="A175" s="10" t="n">
        <v>4</v>
      </c>
      <c r="B175" s="14" t="inlineStr">
        <is>
          <t>Package A: carbon tax to $50 by 2030 + feebates (transport, industry)</t>
        </is>
      </c>
      <c r="C175" s="14" t="inlineStr">
        <is>
          <t>mit.shr.pow.sol</t>
        </is>
      </c>
      <c r="D175" s="14" t="inlineStr">
        <is>
          <t>egy.mit.shr.pow.sol.4</t>
        </is>
      </c>
      <c r="E175" s="14" t="inlineStr">
        <is>
          <t>Generation share | Power | Solar</t>
        </is>
      </c>
      <c r="F175" s="14" t="inlineStr">
        <is>
          <t>share</t>
        </is>
      </c>
      <c r="G175" s="14" t="inlineStr">
        <is>
          <t>build (Python emulation of RunAllScenarios)</t>
        </is>
      </c>
      <c r="H175" s="13" t="n">
        <v>0.0238348945449828</v>
      </c>
      <c r="I175" s="13" t="n">
        <v>0.0216546501369782</v>
      </c>
      <c r="J175" s="13" t="n">
        <v>0.0351505844009813</v>
      </c>
      <c r="K175" s="13" t="n">
        <v>0.045423716807702</v>
      </c>
      <c r="L175" s="13" t="n">
        <v>0.0609375803244952</v>
      </c>
      <c r="M175" s="13" t="n">
        <v>0.0644260156693304</v>
      </c>
      <c r="N175" s="13" t="n">
        <v>0.0729651539211625</v>
      </c>
      <c r="O175" s="13" t="n">
        <v>0.0699771863183602</v>
      </c>
      <c r="P175" s="13" t="n">
        <v>0.0750447974549851</v>
      </c>
      <c r="Q175" s="13" t="n">
        <v>0.0766661840820093</v>
      </c>
      <c r="R175" s="13" t="n">
        <v>0.08288473587118821</v>
      </c>
      <c r="S175" s="13" t="n">
        <v>0.0872961130689648</v>
      </c>
      <c r="T175" s="13" t="n">
        <v>0.0940168204637476</v>
      </c>
      <c r="U175" s="13" t="n">
        <v>0.09985663368958381</v>
      </c>
      <c r="V175" s="13" t="n">
        <v>0.107012054036022</v>
      </c>
      <c r="W175" s="13" t="n">
        <v>0.11369921954527</v>
      </c>
      <c r="X175" s="13" t="n">
        <v>0.121188007345997</v>
      </c>
      <c r="Y175" s="13" t="n">
        <v>0.128373471946093</v>
      </c>
      <c r="Z175" s="13" t="n">
        <v>0.136260794247172</v>
      </c>
    </row>
    <row r="176">
      <c r="A176" s="10" t="n">
        <v>4</v>
      </c>
      <c r="B176" s="14" t="inlineStr">
        <is>
          <t>Package A: carbon tax to $50 by 2030 + feebates (transport, industry)</t>
        </is>
      </c>
      <c r="C176" s="14" t="inlineStr">
        <is>
          <t>mit.shr.pow.hyd</t>
        </is>
      </c>
      <c r="D176" s="14" t="inlineStr">
        <is>
          <t>egy.mit.shr.pow.hyd.4</t>
        </is>
      </c>
      <c r="E176" s="14" t="inlineStr">
        <is>
          <t>Generation share | Power | Hydro</t>
        </is>
      </c>
      <c r="F176" s="14" t="inlineStr">
        <is>
          <t>share</t>
        </is>
      </c>
      <c r="G176" s="14" t="inlineStr">
        <is>
          <t>build (Python emulation of RunAllScenarios)</t>
        </is>
      </c>
      <c r="H176" s="13" t="n">
        <v>0.066761171545157</v>
      </c>
      <c r="I176" s="13" t="n">
        <v>0.0568554194024707</v>
      </c>
      <c r="J176" s="13" t="n">
        <v>0.092500319802597</v>
      </c>
      <c r="K176" s="13" t="n">
        <v>0.120778051258178</v>
      </c>
      <c r="L176" s="13" t="n">
        <v>0.164069862867291</v>
      </c>
      <c r="M176" s="13" t="n">
        <v>0.165356287970771</v>
      </c>
      <c r="N176" s="13" t="n">
        <v>0.175407263364397</v>
      </c>
      <c r="O176" s="13" t="n">
        <v>0.174964856083154</v>
      </c>
      <c r="P176" s="13" t="n">
        <v>0.179889784573791</v>
      </c>
      <c r="Q176" s="13" t="n">
        <v>0.180727134994365</v>
      </c>
      <c r="R176" s="13" t="n">
        <v>0.184172013325694</v>
      </c>
      <c r="S176" s="13" t="n">
        <v>0.185712422000998</v>
      </c>
      <c r="T176" s="13" t="n">
        <v>0.188456986255982</v>
      </c>
      <c r="U176" s="13" t="n">
        <v>0.19018947937485</v>
      </c>
      <c r="V176" s="13" t="n">
        <v>0.192507208298807</v>
      </c>
      <c r="W176" s="13" t="n">
        <v>0.194235154286898</v>
      </c>
      <c r="X176" s="13" t="n">
        <v>0.196264604360072</v>
      </c>
      <c r="Y176" s="13" t="n">
        <v>0.197900712391713</v>
      </c>
      <c r="Z176" s="13" t="n">
        <v>0.199635283396016</v>
      </c>
    </row>
    <row r="177">
      <c r="A177" s="10" t="n">
        <v>4</v>
      </c>
      <c r="B177" s="14" t="inlineStr">
        <is>
          <t>Package A: carbon tax to $50 by 2030 + feebates (transport, industry)</t>
        </is>
      </c>
      <c r="C177" s="14" t="inlineStr">
        <is>
          <t>mit.ccpav</t>
        </is>
      </c>
      <c r="D177" s="14" t="inlineStr">
        <is>
          <t>egy.mit.ccpav.4</t>
        </is>
      </c>
      <c r="E177" s="14" t="inlineStr">
        <is>
          <t>Average new policy cost per kWh consumed</t>
        </is>
      </c>
      <c r="F177" s="14" t="inlineStr">
        <is>
          <t>$/kWh</t>
        </is>
      </c>
      <c r="G177" s="14" t="inlineStr">
        <is>
          <t>build (Python emulation of RunAllScenarios)</t>
        </is>
      </c>
      <c r="H177" s="16" t="n">
        <v>0</v>
      </c>
      <c r="I177" s="16" t="n">
        <v>0</v>
      </c>
      <c r="J177" s="16" t="n">
        <v>0</v>
      </c>
      <c r="K177" s="16" t="n">
        <v>0</v>
      </c>
      <c r="L177" s="16" t="n">
        <v>0</v>
      </c>
      <c r="M177" s="16" t="n">
        <v>0.00406912265726566</v>
      </c>
      <c r="N177" s="16" t="n">
        <v>0.009090613691893561</v>
      </c>
      <c r="O177" s="16" t="n">
        <v>0.0143529995384421</v>
      </c>
      <c r="P177" s="16" t="n">
        <v>0.019057146908189</v>
      </c>
      <c r="Q177" s="16" t="n">
        <v>0.0238587758848458</v>
      </c>
      <c r="R177" s="16" t="n">
        <v>0.0280458107131737</v>
      </c>
      <c r="S177" s="16" t="n">
        <v>0.0322050825269361</v>
      </c>
      <c r="T177" s="16" t="n">
        <v>0.0358301456512326</v>
      </c>
      <c r="U177" s="16" t="n">
        <v>0.0393394982026053</v>
      </c>
      <c r="V177" s="16" t="n">
        <v>0.0423830013490057</v>
      </c>
      <c r="W177" s="16" t="n">
        <v>0.0452610752497001</v>
      </c>
      <c r="X177" s="16" t="n">
        <v>0.0477287525776597</v>
      </c>
      <c r="Y177" s="16" t="n">
        <v>0.0500131637709825</v>
      </c>
      <c r="Z177" s="16" t="n">
        <v>0.051929399389417</v>
      </c>
    </row>
    <row r="178">
      <c r="A178" s="10" t="n">
        <v>4</v>
      </c>
      <c r="B178" s="14" t="inlineStr">
        <is>
          <t>Package A: carbon tax to $50 by 2030 + feebates (transport, industry)</t>
        </is>
      </c>
      <c r="C178" s="14" t="inlineStr">
        <is>
          <t>mit.rcarb.res.ecy</t>
        </is>
      </c>
      <c r="D178" s="14" t="inlineStr">
        <is>
          <t>egy.mit.rcarb.res.ecy.4</t>
        </is>
      </c>
      <c r="E178" s="14" t="inlineStr">
        <is>
          <t>New-policy cost per user group (carbon tax, ETS at the tax-equivalent price, fuel price reform; memo, revenue: prnew in M) | Residential | Electricity</t>
        </is>
      </c>
      <c r="F178" s="14" t="inlineStr">
        <is>
          <t>USD m real</t>
        </is>
      </c>
      <c r="G178" s="14" t="inlineStr">
        <is>
          <t>build (Python emulation of RunAllScenarios)</t>
        </is>
      </c>
      <c r="H178" s="43" t="n">
        <v>0</v>
      </c>
      <c r="I178" s="43" t="n">
        <v>0</v>
      </c>
      <c r="J178" s="43" t="n">
        <v>0</v>
      </c>
      <c r="K178" s="43" t="n">
        <v>0</v>
      </c>
      <c r="L178" s="43" t="n">
        <v>0</v>
      </c>
      <c r="M178" s="43" t="n">
        <v>450.774150945742</v>
      </c>
      <c r="N178" s="43" t="n">
        <v>980.688281495174</v>
      </c>
      <c r="O178" s="43" t="n">
        <v>1551.0495077397</v>
      </c>
      <c r="P178" s="43" t="n">
        <v>2043.9736612458</v>
      </c>
      <c r="Q178" s="43" t="n">
        <v>2577.22600185426</v>
      </c>
      <c r="R178" s="43" t="n">
        <v>3039.92469264314</v>
      </c>
      <c r="S178" s="43" t="n">
        <v>3528.18858742538</v>
      </c>
      <c r="T178" s="43" t="n">
        <v>3962.8815358009</v>
      </c>
      <c r="U178" s="43" t="n">
        <v>4411.2553512236</v>
      </c>
      <c r="V178" s="43" t="n">
        <v>4818.05983637419</v>
      </c>
      <c r="W178" s="43" t="n">
        <v>5230.64109288378</v>
      </c>
      <c r="X178" s="43" t="n">
        <v>5609.14306290687</v>
      </c>
      <c r="Y178" s="43" t="n">
        <v>5988.63771479323</v>
      </c>
      <c r="Z178" s="43" t="n">
        <v>6338.00745222566</v>
      </c>
    </row>
    <row r="179">
      <c r="A179" s="10" t="n">
        <v>4</v>
      </c>
      <c r="B179" s="14" t="inlineStr">
        <is>
          <t>Package A: carbon tax to $50 by 2030 + feebates (transport, industry)</t>
        </is>
      </c>
      <c r="C179" s="14" t="inlineStr">
        <is>
          <t>mit.rcarb.ind.ecy</t>
        </is>
      </c>
      <c r="D179" s="14" t="inlineStr">
        <is>
          <t>egy.mit.rcarb.ind.ecy.4</t>
        </is>
      </c>
      <c r="E179" s="14" t="inlineStr">
        <is>
          <t>New-policy cost per user group (carbon tax, ETS at the tax-equivalent price, fuel price reform; memo, revenue: prnew in M) | Industry | Electricity</t>
        </is>
      </c>
      <c r="F179" s="14" t="inlineStr">
        <is>
          <t>USD m real</t>
        </is>
      </c>
      <c r="G179" s="14" t="inlineStr">
        <is>
          <t>build (Python emulation of RunAllScenarios)</t>
        </is>
      </c>
      <c r="H179" s="43" t="n">
        <v>0</v>
      </c>
      <c r="I179" s="43" t="n">
        <v>0</v>
      </c>
      <c r="J179" s="43" t="n">
        <v>0</v>
      </c>
      <c r="K179" s="43" t="n">
        <v>0</v>
      </c>
      <c r="L179" s="43" t="n">
        <v>0</v>
      </c>
      <c r="M179" s="43" t="n">
        <v>641.371466981496</v>
      </c>
      <c r="N179" s="43" t="n">
        <v>1393.15734623053</v>
      </c>
      <c r="O179" s="43" t="n">
        <v>2208.08310603617</v>
      </c>
      <c r="P179" s="43" t="n">
        <v>2910.41076213714</v>
      </c>
      <c r="Q179" s="43" t="n">
        <v>3678.86741995422</v>
      </c>
      <c r="R179" s="43" t="n">
        <v>4346.64012863483</v>
      </c>
      <c r="S179" s="43" t="n">
        <v>5059.41463379688</v>
      </c>
      <c r="T179" s="43" t="n">
        <v>5697.54649659107</v>
      </c>
      <c r="U179" s="43" t="n">
        <v>6363.51546495388</v>
      </c>
      <c r="V179" s="43" t="n">
        <v>6973.39744183622</v>
      </c>
      <c r="W179" s="43" t="n">
        <v>7599.69678598272</v>
      </c>
      <c r="X179" s="43" t="n">
        <v>8181.46550920017</v>
      </c>
      <c r="Y179" s="43" t="n">
        <v>8772.64238648693</v>
      </c>
      <c r="Z179" s="43" t="n">
        <v>9325.297449477221</v>
      </c>
    </row>
    <row r="180">
      <c r="A180" s="10" t="n">
        <v>5</v>
      </c>
      <c r="B180" s="14" t="inlineStr">
        <is>
          <t>Package B: ETS on power and industry (cap -5% 2027 to -20% 2035) + carbon tax $25 elsewhere</t>
        </is>
      </c>
      <c r="C180" s="14" t="inlineStr">
        <is>
          <t>mit.ener.all.all.e</t>
        </is>
      </c>
      <c r="D180" s="14" t="inlineStr">
        <is>
          <t>egy.mit.ener.all.all.e.5</t>
        </is>
      </c>
      <c r="E180" s="14" t="inlineStr">
        <is>
          <t>Fuel use | All subsectors | All fuels</t>
        </is>
      </c>
      <c r="F180" s="14" t="inlineStr">
        <is>
          <t>ktoe</t>
        </is>
      </c>
      <c r="G180" s="14" t="inlineStr">
        <is>
          <t>build (Python emulation of RunAllScenarios)</t>
        </is>
      </c>
      <c r="H180" s="43" t="n">
        <v>86439.2404600619</v>
      </c>
      <c r="I180" s="43" t="n">
        <v>107230.882198273</v>
      </c>
      <c r="J180" s="43" t="n">
        <v>112666.474158804</v>
      </c>
      <c r="K180" s="43" t="n">
        <v>117430.181134615</v>
      </c>
      <c r="L180" s="43" t="n">
        <v>115233.196187503</v>
      </c>
      <c r="M180" s="43" t="n">
        <v>104676.180621692</v>
      </c>
      <c r="N180" s="43" t="n">
        <v>105219.073906001</v>
      </c>
      <c r="O180" s="43" t="n">
        <v>107903.658667769</v>
      </c>
      <c r="P180" s="43" t="n">
        <v>109407.542550014</v>
      </c>
      <c r="Q180" s="43" t="n">
        <v>111413.950711031</v>
      </c>
      <c r="R180" s="43" t="n">
        <v>113104.762037282</v>
      </c>
      <c r="S180" s="43" t="n">
        <v>115002.663743736</v>
      </c>
      <c r="T180" s="43" t="n">
        <v>116649.531537677</v>
      </c>
      <c r="U180" s="43" t="n">
        <v>118453.860780923</v>
      </c>
      <c r="V180" s="43" t="n">
        <v>120140.763610868</v>
      </c>
      <c r="W180" s="43" t="n">
        <v>122143.348267444</v>
      </c>
      <c r="X180" s="43" t="n">
        <v>123852.184734025</v>
      </c>
      <c r="Y180" s="43" t="n">
        <v>125836.613748243</v>
      </c>
      <c r="Z180" s="43" t="n">
        <v>127702.433666043</v>
      </c>
    </row>
    <row r="181">
      <c r="A181" s="10" t="n">
        <v>5</v>
      </c>
      <c r="B181" s="14" t="inlineStr">
        <is>
          <t>Package B: ETS on power and industry (cap -5% 2027 to -20% 2035) + carbon tax $25 elsewhere</t>
        </is>
      </c>
      <c r="C181" s="14" t="inlineStr">
        <is>
          <t>mit.ener.tra.all.e</t>
        </is>
      </c>
      <c r="D181" s="14" t="inlineStr">
        <is>
          <t>egy.mit.ener.tra.all.e.5</t>
        </is>
      </c>
      <c r="E181" s="14" t="inlineStr">
        <is>
          <t>Fuel use | Transport | All fuels</t>
        </is>
      </c>
      <c r="F181" s="14" t="inlineStr">
        <is>
          <t>ktoe</t>
        </is>
      </c>
      <c r="G181" s="14" t="inlineStr">
        <is>
          <t>build (Python emulation of RunAllScenarios)</t>
        </is>
      </c>
      <c r="H181" s="43" t="n">
        <v>18617.341993175</v>
      </c>
      <c r="I181" s="43" t="n">
        <v>23541.5980250719</v>
      </c>
      <c r="J181" s="43" t="n">
        <v>26128.5026364968</v>
      </c>
      <c r="K181" s="43" t="n">
        <v>26687.5832788854</v>
      </c>
      <c r="L181" s="43" t="n">
        <v>27233.1950818668</v>
      </c>
      <c r="M181" s="43" t="n">
        <v>24744.9715512868</v>
      </c>
      <c r="N181" s="43" t="n">
        <v>25454.2196379219</v>
      </c>
      <c r="O181" s="43" t="n">
        <v>26134.6848227739</v>
      </c>
      <c r="P181" s="43" t="n">
        <v>26770.3006603472</v>
      </c>
      <c r="Q181" s="43" t="n">
        <v>27412.6600041747</v>
      </c>
      <c r="R181" s="43" t="n">
        <v>28061.4996388727</v>
      </c>
      <c r="S181" s="43" t="n">
        <v>28716.5430454461</v>
      </c>
      <c r="T181" s="43" t="n">
        <v>29377.5004320985</v>
      </c>
      <c r="U181" s="43" t="n">
        <v>30044.0687885198</v>
      </c>
      <c r="V181" s="43" t="n">
        <v>30715.9319641688</v>
      </c>
      <c r="W181" s="43" t="n">
        <v>31392.7607710216</v>
      </c>
      <c r="X181" s="43" t="n">
        <v>32074.2131112116</v>
      </c>
      <c r="Y181" s="43" t="n">
        <v>32759.9341299374</v>
      </c>
      <c r="Z181" s="43" t="n">
        <v>33449.5563939644</v>
      </c>
    </row>
    <row r="182">
      <c r="A182" s="10" t="n">
        <v>5</v>
      </c>
      <c r="B182" s="14" t="inlineStr">
        <is>
          <t>Package B: ETS on power and industry (cap -5% 2027 to -20% 2035) + carbon tax $25 elsewhere</t>
        </is>
      </c>
      <c r="C182" s="14" t="inlineStr">
        <is>
          <t>mit.ener.bld.all.e</t>
        </is>
      </c>
      <c r="D182" s="14" t="inlineStr">
        <is>
          <t>egy.mit.ener.bld.all.e.5</t>
        </is>
      </c>
      <c r="E182" s="14" t="inlineStr">
        <is>
          <t>Fuel use | Buildings | All fuels</t>
        </is>
      </c>
      <c r="F182" s="14" t="inlineStr">
        <is>
          <t>ktoe</t>
        </is>
      </c>
      <c r="G182" s="14" t="inlineStr">
        <is>
          <t>build (Python emulation of RunAllScenarios)</t>
        </is>
      </c>
      <c r="H182" s="43" t="n">
        <v>7729.35502080619</v>
      </c>
      <c r="I182" s="43" t="n">
        <v>9899.418530253681</v>
      </c>
      <c r="J182" s="43" t="n">
        <v>11107.7261932975</v>
      </c>
      <c r="K182" s="43" t="n">
        <v>11246.4000341881</v>
      </c>
      <c r="L182" s="43" t="n">
        <v>11380.7975527416</v>
      </c>
      <c r="M182" s="43" t="n">
        <v>9290.82475416884</v>
      </c>
      <c r="N182" s="43" t="n">
        <v>9445.079517336</v>
      </c>
      <c r="O182" s="43" t="n">
        <v>9591.88432604065</v>
      </c>
      <c r="P182" s="43" t="n">
        <v>9727.97196133806</v>
      </c>
      <c r="Q182" s="43" t="n">
        <v>9864.65045214055</v>
      </c>
      <c r="R182" s="43" t="n">
        <v>10001.8660405332</v>
      </c>
      <c r="S182" s="43" t="n">
        <v>10139.5714492707</v>
      </c>
      <c r="T182" s="43" t="n">
        <v>10277.713933077</v>
      </c>
      <c r="U182" s="43" t="n">
        <v>10416.2393000441</v>
      </c>
      <c r="V182" s="43" t="n">
        <v>10555.0919339926</v>
      </c>
      <c r="W182" s="43" t="n">
        <v>10694.2148191267</v>
      </c>
      <c r="X182" s="43" t="n">
        <v>10833.5495669963</v>
      </c>
      <c r="Y182" s="43" t="n">
        <v>10973.0364457754</v>
      </c>
      <c r="Z182" s="43" t="n">
        <v>11112.614411862</v>
      </c>
    </row>
    <row r="183">
      <c r="A183" s="10" t="n">
        <v>5</v>
      </c>
      <c r="B183" s="14" t="inlineStr">
        <is>
          <t>Package B: ETS on power and industry (cap -5% 2027 to -20% 2035) + carbon tax $25 elsewhere</t>
        </is>
      </c>
      <c r="C183" s="14" t="inlineStr">
        <is>
          <t>mit.ener.ind.all.e</t>
        </is>
      </c>
      <c r="D183" s="14" t="inlineStr">
        <is>
          <t>egy.mit.ener.ind.all.e.5</t>
        </is>
      </c>
      <c r="E183" s="14" t="inlineStr">
        <is>
          <t>Fuel use | Industry | All fuels</t>
        </is>
      </c>
      <c r="F183" s="14" t="inlineStr">
        <is>
          <t>ktoe</t>
        </is>
      </c>
      <c r="G183" s="14" t="inlineStr">
        <is>
          <t>build (Python emulation of RunAllScenarios)</t>
        </is>
      </c>
      <c r="H183" s="43" t="n">
        <v>23298.5358761906</v>
      </c>
      <c r="I183" s="43" t="n">
        <v>28697.8277413008</v>
      </c>
      <c r="J183" s="43" t="n">
        <v>30736.6696835399</v>
      </c>
      <c r="K183" s="43" t="n">
        <v>31758.5646495629</v>
      </c>
      <c r="L183" s="43" t="n">
        <v>32651.5642048823</v>
      </c>
      <c r="M183" s="43" t="n">
        <v>26926.8549996916</v>
      </c>
      <c r="N183" s="43" t="n">
        <v>27864.5453500196</v>
      </c>
      <c r="O183" s="43" t="n">
        <v>28941.4660005716</v>
      </c>
      <c r="P183" s="43" t="n">
        <v>29927.5369279812</v>
      </c>
      <c r="Q183" s="43" t="n">
        <v>30928.0268660207</v>
      </c>
      <c r="R183" s="43" t="n">
        <v>31929.1619479001</v>
      </c>
      <c r="S183" s="43" t="n">
        <v>32957.3697047257</v>
      </c>
      <c r="T183" s="43" t="n">
        <v>34026.0730434652</v>
      </c>
      <c r="U183" s="43" t="n">
        <v>35083.7364596952</v>
      </c>
      <c r="V183" s="43" t="n">
        <v>36176.4616742028</v>
      </c>
      <c r="W183" s="43" t="n">
        <v>37160.2153752194</v>
      </c>
      <c r="X183" s="43" t="n">
        <v>38223.1008192134</v>
      </c>
      <c r="Y183" s="43" t="n">
        <v>39251.7527686807</v>
      </c>
      <c r="Z183" s="43" t="n">
        <v>40352.6748426927</v>
      </c>
    </row>
    <row r="184">
      <c r="A184" s="10" t="n">
        <v>5</v>
      </c>
      <c r="B184" s="14" t="inlineStr">
        <is>
          <t>Package B: ETS on power and industry (cap -5% 2027 to -20% 2035) + carbon tax $25 elsewhere</t>
        </is>
      </c>
      <c r="C184" s="14" t="inlineStr">
        <is>
          <t>mit.ener.oen.all.e</t>
        </is>
      </c>
      <c r="D184" s="14" t="inlineStr">
        <is>
          <t>egy.mit.ener.oen.all.e.5</t>
        </is>
      </c>
      <c r="E184" s="14" t="inlineStr">
        <is>
          <t>Fuel use | Other energy use | All fuels</t>
        </is>
      </c>
      <c r="F184" s="14" t="inlineStr">
        <is>
          <t>ktoe</t>
        </is>
      </c>
      <c r="G184" s="14" t="inlineStr">
        <is>
          <t>build (Python emulation of RunAllScenarios)</t>
        </is>
      </c>
      <c r="H184" s="43" t="n">
        <v>100.678839675172</v>
      </c>
      <c r="I184" s="43" t="n">
        <v>119.663547924256</v>
      </c>
      <c r="J184" s="43" t="n">
        <v>131.840162278901</v>
      </c>
      <c r="K184" s="43" t="n">
        <v>136.04517836169</v>
      </c>
      <c r="L184" s="43" t="n">
        <v>140.220031248098</v>
      </c>
      <c r="M184" s="43" t="n">
        <v>145.176492445302</v>
      </c>
      <c r="N184" s="43" t="n">
        <v>151.117553569281</v>
      </c>
      <c r="O184" s="43" t="n">
        <v>156.933524108294</v>
      </c>
      <c r="P184" s="43" t="n">
        <v>162.496466038354</v>
      </c>
      <c r="Q184" s="43" t="n">
        <v>168.188371221638</v>
      </c>
      <c r="R184" s="43" t="n">
        <v>174.009024009831</v>
      </c>
      <c r="S184" s="43" t="n">
        <v>179.958038182814</v>
      </c>
      <c r="T184" s="43" t="n">
        <v>186.034851517533</v>
      </c>
      <c r="U184" s="43" t="n">
        <v>192.238720534055</v>
      </c>
      <c r="V184" s="43" t="n">
        <v>198.56871543846</v>
      </c>
      <c r="W184" s="43" t="n">
        <v>205.023715282307</v>
      </c>
      <c r="X184" s="43" t="n">
        <v>211.602403358506</v>
      </c>
      <c r="Y184" s="43" t="n">
        <v>218.303262853388</v>
      </c>
      <c r="Z184" s="43" t="n">
        <v>225.124572774735</v>
      </c>
    </row>
    <row r="185">
      <c r="A185" s="10" t="n">
        <v>5</v>
      </c>
      <c r="B185" s="14" t="inlineStr">
        <is>
          <t>Package B: ETS on power and industry (cap -5% 2027 to -20% 2035) + carbon tax $25 elsewhere</t>
        </is>
      </c>
      <c r="C185" s="14" t="inlineStr">
        <is>
          <t>mit.ener.pct.all.all.e</t>
        </is>
      </c>
      <c r="D185" s="14" t="inlineStr">
        <is>
          <t>egy.mit.ener.pct.all.all.e.5</t>
        </is>
      </c>
      <c r="E185" s="14" t="inlineStr">
        <is>
          <t>Change in fuel use vs scenario 1 | All subsectors | All fuels</t>
        </is>
      </c>
      <c r="F185" s="14" t="inlineStr">
        <is>
          <t>%</t>
        </is>
      </c>
      <c r="G185" s="14" t="inlineStr">
        <is>
          <t>build (Python emulation of RunAllScenarios)</t>
        </is>
      </c>
      <c r="H185" s="13" t="n">
        <v>0</v>
      </c>
      <c r="I185" s="13" t="n">
        <v>-0.00196019573292339</v>
      </c>
      <c r="J185" s="13" t="n">
        <v>-0.0018114186935293</v>
      </c>
      <c r="K185" s="13" t="n">
        <v>-0.00168829492036104</v>
      </c>
      <c r="L185" s="13" t="n">
        <v>-0.0016713697531997</v>
      </c>
      <c r="M185" s="13" t="n">
        <v>-0.1108804530282</v>
      </c>
      <c r="N185" s="13" t="n">
        <v>-0.120357026570657</v>
      </c>
      <c r="O185" s="13" t="n">
        <v>-0.130003294585814</v>
      </c>
      <c r="P185" s="13" t="n">
        <v>-0.138711293909512</v>
      </c>
      <c r="Q185" s="13" t="n">
        <v>-0.147750971107586</v>
      </c>
      <c r="R185" s="13" t="n">
        <v>-0.156024480146491</v>
      </c>
      <c r="S185" s="13" t="n">
        <v>-0.164435037774471</v>
      </c>
      <c r="T185" s="13" t="n">
        <v>-0.173710000267634</v>
      </c>
      <c r="U185" s="13" t="n">
        <v>-0.182375208659596</v>
      </c>
      <c r="V185" s="13" t="n">
        <v>-0.191482176310801</v>
      </c>
      <c r="W185" s="13" t="n">
        <v>-0.198597778575988</v>
      </c>
      <c r="X185" s="13" t="n">
        <v>-0.207474171658877</v>
      </c>
      <c r="Y185" s="13" t="n">
        <v>-0.214550775494061</v>
      </c>
      <c r="Z185" s="13" t="n">
        <v>-0.222156663272901</v>
      </c>
    </row>
    <row r="186">
      <c r="A186" s="10" t="n">
        <v>5</v>
      </c>
      <c r="B186" s="14" t="inlineStr">
        <is>
          <t>Package B: ETS on power and industry (cap -5% 2027 to -20% 2035) + carbon tax $25 elsewhere</t>
        </is>
      </c>
      <c r="C186" s="14" t="inlineStr">
        <is>
          <t>mit.co2.all.all.e</t>
        </is>
      </c>
      <c r="D186" s="14" t="inlineStr">
        <is>
          <t>egy.mit.co2.all.all.e.5</t>
        </is>
      </c>
      <c r="E186" s="14" t="inlineStr">
        <is>
          <t>CO2 emissions from fuel combustion | All subsectors | All fuels</t>
        </is>
      </c>
      <c r="F186" s="14" t="inlineStr">
        <is>
          <t>MtCO2</t>
        </is>
      </c>
      <c r="G186" s="14" t="inlineStr">
        <is>
          <t>build (Python emulation of RunAllScenarios)</t>
        </is>
      </c>
      <c r="H186" s="40" t="n">
        <v>224.854684204376</v>
      </c>
      <c r="I186" s="40" t="n">
        <v>280.049884492854</v>
      </c>
      <c r="J186" s="40" t="n">
        <v>296.734268309823</v>
      </c>
      <c r="K186" s="40" t="n">
        <v>309.731056201341</v>
      </c>
      <c r="L186" s="40" t="n">
        <v>306.348968471819</v>
      </c>
      <c r="M186" s="40" t="n">
        <v>276.376043757206</v>
      </c>
      <c r="N186" s="40" t="n">
        <v>278.177663945838</v>
      </c>
      <c r="O186" s="40" t="n">
        <v>285.073422808674</v>
      </c>
      <c r="P186" s="40" t="n">
        <v>289.140152680773</v>
      </c>
      <c r="Q186" s="40" t="n">
        <v>294.389203448512</v>
      </c>
      <c r="R186" s="40" t="n">
        <v>298.897622538591</v>
      </c>
      <c r="S186" s="40" t="n">
        <v>303.906528693573</v>
      </c>
      <c r="T186" s="40" t="n">
        <v>308.35320854163</v>
      </c>
      <c r="U186" s="40" t="n">
        <v>313.160537642634</v>
      </c>
      <c r="V186" s="40" t="n">
        <v>317.704855169956</v>
      </c>
      <c r="W186" s="40" t="n">
        <v>322.924098409833</v>
      </c>
      <c r="X186" s="40" t="n">
        <v>327.502975938256</v>
      </c>
      <c r="Y186" s="40" t="n">
        <v>332.707603409805</v>
      </c>
      <c r="Z186" s="40" t="n">
        <v>337.675403618201</v>
      </c>
    </row>
    <row r="187">
      <c r="A187" s="10" t="n">
        <v>5</v>
      </c>
      <c r="B187" s="14" t="inlineStr">
        <is>
          <t>Package B: ETS on power and industry (cap -5% 2027 to -20% 2035) + carbon tax $25 elsewhere</t>
        </is>
      </c>
      <c r="C187" s="14" t="inlineStr">
        <is>
          <t>mit.co2.tra.all.e</t>
        </is>
      </c>
      <c r="D187" s="14" t="inlineStr">
        <is>
          <t>egy.mit.co2.tra.all.e.5</t>
        </is>
      </c>
      <c r="E187" s="14" t="inlineStr">
        <is>
          <t>CO2 emissions from fuel combustion | Transport | All fuels</t>
        </is>
      </c>
      <c r="F187" s="14" t="inlineStr">
        <is>
          <t>MtCO2</t>
        </is>
      </c>
      <c r="G187" s="14" t="inlineStr">
        <is>
          <t>build (Python emulation of RunAllScenarios)</t>
        </is>
      </c>
      <c r="H187" s="40" t="n">
        <v>53.3839807233738</v>
      </c>
      <c r="I187" s="40" t="n">
        <v>67.4347151975622</v>
      </c>
      <c r="J187" s="40" t="n">
        <v>74.69987967755689</v>
      </c>
      <c r="K187" s="40" t="n">
        <v>76.29428948234271</v>
      </c>
      <c r="L187" s="40" t="n">
        <v>77.85009088208371</v>
      </c>
      <c r="M187" s="40" t="n">
        <v>70.7943994703507</v>
      </c>
      <c r="N187" s="40" t="n">
        <v>72.81860045155859</v>
      </c>
      <c r="O187" s="40" t="n">
        <v>74.7603566446013</v>
      </c>
      <c r="P187" s="40" t="n">
        <v>76.5737897012803</v>
      </c>
      <c r="Q187" s="40" t="n">
        <v>78.4063057953079</v>
      </c>
      <c r="R187" s="40" t="n">
        <v>80.2571507081102</v>
      </c>
      <c r="S187" s="40" t="n">
        <v>82.1255324340604</v>
      </c>
      <c r="T187" s="40" t="n">
        <v>84.01062127780121</v>
      </c>
      <c r="U187" s="40" t="n">
        <v>85.91155001836491</v>
      </c>
      <c r="V187" s="40" t="n">
        <v>87.8274141415327</v>
      </c>
      <c r="W187" s="40" t="n">
        <v>89.7572721417534</v>
      </c>
      <c r="X187" s="40" t="n">
        <v>91.7001458948061</v>
      </c>
      <c r="Y187" s="40" t="n">
        <v>93.6550211022542</v>
      </c>
      <c r="Z187" s="40" t="n">
        <v>95.6208478085909</v>
      </c>
    </row>
    <row r="188">
      <c r="A188" s="10" t="n">
        <v>5</v>
      </c>
      <c r="B188" s="14" t="inlineStr">
        <is>
          <t>Package B: ETS on power and industry (cap -5% 2027 to -20% 2035) + carbon tax $25 elsewhere</t>
        </is>
      </c>
      <c r="C188" s="14" t="inlineStr">
        <is>
          <t>mit.co2.bld.all.e</t>
        </is>
      </c>
      <c r="D188" s="14" t="inlineStr">
        <is>
          <t>egy.mit.co2.bld.all.e.5</t>
        </is>
      </c>
      <c r="E188" s="14" t="inlineStr">
        <is>
          <t>CO2 emissions from fuel combustion | Buildings | All fuels</t>
        </is>
      </c>
      <c r="F188" s="14" t="inlineStr">
        <is>
          <t>MtCO2</t>
        </is>
      </c>
      <c r="G188" s="14" t="inlineStr">
        <is>
          <t>build (Python emulation of RunAllScenarios)</t>
        </is>
      </c>
      <c r="H188" s="40" t="n">
        <v>16.7595941809113</v>
      </c>
      <c r="I188" s="40" t="n">
        <v>22.7269362675372</v>
      </c>
      <c r="J188" s="40" t="n">
        <v>25.869713488342</v>
      </c>
      <c r="K188" s="40" t="n">
        <v>26.2573345733167</v>
      </c>
      <c r="L188" s="40" t="n">
        <v>26.6338045696755</v>
      </c>
      <c r="M188" s="40" t="n">
        <v>21.0792550341355</v>
      </c>
      <c r="N188" s="40" t="n">
        <v>21.5063494369284</v>
      </c>
      <c r="O188" s="40" t="n">
        <v>21.914173965863</v>
      </c>
      <c r="P188" s="40" t="n">
        <v>22.2938943462473</v>
      </c>
      <c r="Q188" s="40" t="n">
        <v>22.6757009249942</v>
      </c>
      <c r="R188" s="40" t="n">
        <v>23.0594385017452</v>
      </c>
      <c r="S188" s="40" t="n">
        <v>23.4449789333151</v>
      </c>
      <c r="T188" s="40" t="n">
        <v>23.8321739364318</v>
      </c>
      <c r="U188" s="40" t="n">
        <v>24.2208709405364</v>
      </c>
      <c r="V188" s="40" t="n">
        <v>24.6109131494295</v>
      </c>
      <c r="W188" s="40" t="n">
        <v>25.0021396096196</v>
      </c>
      <c r="X188" s="40" t="n">
        <v>25.394385285415</v>
      </c>
      <c r="Y188" s="40" t="n">
        <v>25.7874811407902</v>
      </c>
      <c r="Z188" s="40" t="n">
        <v>26.1812542280429</v>
      </c>
    </row>
    <row r="189">
      <c r="A189" s="10" t="n">
        <v>5</v>
      </c>
      <c r="B189" s="14" t="inlineStr">
        <is>
          <t>Package B: ETS on power and industry (cap -5% 2027 to -20% 2035) + carbon tax $25 elsewhere</t>
        </is>
      </c>
      <c r="C189" s="14" t="inlineStr">
        <is>
          <t>mit.co2.ind.all.e</t>
        </is>
      </c>
      <c r="D189" s="14" t="inlineStr">
        <is>
          <t>egy.mit.co2.ind.all.e.5</t>
        </is>
      </c>
      <c r="E189" s="14" t="inlineStr">
        <is>
          <t>CO2 emissions from fuel combustion | Industry | All fuels</t>
        </is>
      </c>
      <c r="F189" s="14" t="inlineStr">
        <is>
          <t>MtCO2</t>
        </is>
      </c>
      <c r="G189" s="14" t="inlineStr">
        <is>
          <t>build (Python emulation of RunAllScenarios)</t>
        </is>
      </c>
      <c r="H189" s="40" t="n">
        <v>64.33222890849839</v>
      </c>
      <c r="I189" s="40" t="n">
        <v>80.2273620913227</v>
      </c>
      <c r="J189" s="40" t="n">
        <v>86.5141895930134</v>
      </c>
      <c r="K189" s="40" t="n">
        <v>89.3966824035958</v>
      </c>
      <c r="L189" s="40" t="n">
        <v>91.7467432409538</v>
      </c>
      <c r="M189" s="40" t="n">
        <v>75.1795811875882</v>
      </c>
      <c r="N189" s="40" t="n">
        <v>77.6655875878165</v>
      </c>
      <c r="O189" s="40" t="n">
        <v>80.57903334647941</v>
      </c>
      <c r="P189" s="40" t="n">
        <v>83.2301064044189</v>
      </c>
      <c r="Q189" s="40" t="n">
        <v>85.91354625200459</v>
      </c>
      <c r="R189" s="40" t="n">
        <v>88.5855247157168</v>
      </c>
      <c r="S189" s="40" t="n">
        <v>91.3284757605087</v>
      </c>
      <c r="T189" s="40" t="n">
        <v>94.1816287209639</v>
      </c>
      <c r="U189" s="40" t="n">
        <v>96.99361746665279</v>
      </c>
      <c r="V189" s="40" t="n">
        <v>99.89115860502299</v>
      </c>
      <c r="W189" s="40" t="n">
        <v>102.464394841211</v>
      </c>
      <c r="X189" s="40" t="n">
        <v>105.261498350648</v>
      </c>
      <c r="Y189" s="40" t="n">
        <v>107.953942591786</v>
      </c>
      <c r="Z189" s="40" t="n">
        <v>110.84912371503</v>
      </c>
    </row>
    <row r="190">
      <c r="A190" s="10" t="n">
        <v>5</v>
      </c>
      <c r="B190" s="14" t="inlineStr">
        <is>
          <t>Package B: ETS on power and industry (cap -5% 2027 to -20% 2035) + carbon tax $25 elsewhere</t>
        </is>
      </c>
      <c r="C190" s="14" t="inlineStr">
        <is>
          <t>mit.co2.chg.all.all</t>
        </is>
      </c>
      <c r="D190" s="14" t="inlineStr">
        <is>
          <t>egy.mit.co2.chg.all.all.5</t>
        </is>
      </c>
      <c r="E190" s="14" t="inlineStr">
        <is>
          <t>Change in CO2 emissions vs scenario 1 | All subsectors | All fuels</t>
        </is>
      </c>
      <c r="F190" s="14" t="inlineStr">
        <is>
          <t>MtCO2</t>
        </is>
      </c>
      <c r="G190" s="14" t="inlineStr">
        <is>
          <t>build (Python emulation of RunAllScenarios)</t>
        </is>
      </c>
      <c r="H190" s="40" t="n">
        <v>0</v>
      </c>
      <c r="I190" s="40" t="n">
        <v>-0.495445796856643</v>
      </c>
      <c r="J190" s="40" t="n">
        <v>-0.480980629645046</v>
      </c>
      <c r="K190" s="40" t="n">
        <v>-0.467162943620224</v>
      </c>
      <c r="L190" s="40" t="n">
        <v>-0.453772281972931</v>
      </c>
      <c r="M190" s="40" t="n">
        <v>-36.4200011808772</v>
      </c>
      <c r="N190" s="40" t="n">
        <v>-39.8322124568677</v>
      </c>
      <c r="O190" s="40" t="n">
        <v>-44.0217048238325</v>
      </c>
      <c r="P190" s="40" t="n">
        <v>-47.7048848383317</v>
      </c>
      <c r="Q190" s="40" t="n">
        <v>-51.8602171687696</v>
      </c>
      <c r="R190" s="40" t="n">
        <v>-55.7916945773168</v>
      </c>
      <c r="S190" s="40" t="n">
        <v>-60.0215447570675</v>
      </c>
      <c r="T190" s="40" t="n">
        <v>-64.6380334522415</v>
      </c>
      <c r="U190" s="40" t="n">
        <v>-69.29430694822869</v>
      </c>
      <c r="V190" s="40" t="n">
        <v>-74.2647037504339</v>
      </c>
      <c r="W190" s="40" t="n">
        <v>-78.8081266126059</v>
      </c>
      <c r="X190" s="40" t="n">
        <v>-84.111232829363</v>
      </c>
      <c r="Y190" s="40" t="n">
        <v>-88.9685234442299</v>
      </c>
      <c r="Z190" s="40" t="n">
        <v>-94.1473860436942</v>
      </c>
    </row>
    <row r="191">
      <c r="A191" s="10" t="n">
        <v>5</v>
      </c>
      <c r="B191" s="14" t="inlineStr">
        <is>
          <t>Package B: ETS on power and industry (cap -5% 2027 to -20% 2035) + carbon tax $25 elsewhere</t>
        </is>
      </c>
      <c r="C191" s="14" t="inlineStr">
        <is>
          <t>mit.co2.pct.all.all</t>
        </is>
      </c>
      <c r="D191" s="14" t="inlineStr">
        <is>
          <t>egy.mit.co2.pct.all.all.5</t>
        </is>
      </c>
      <c r="E191" s="14" t="inlineStr">
        <is>
          <t>Change in CO2 emissions vs scenario 1 | All subsectors | All fuels</t>
        </is>
      </c>
      <c r="F191" s="14" t="inlineStr">
        <is>
          <t>%</t>
        </is>
      </c>
      <c r="G191" s="14" t="inlineStr">
        <is>
          <t>build (Python emulation of RunAllScenarios)</t>
        </is>
      </c>
      <c r="H191" s="13" t="n">
        <v>0</v>
      </c>
      <c r="I191" s="13" t="n">
        <v>-0.0017660097794</v>
      </c>
      <c r="J191" s="13" t="n">
        <v>-0.00161829055326501</v>
      </c>
      <c r="K191" s="13" t="n">
        <v>-0.0015060142669675</v>
      </c>
      <c r="L191" s="13" t="n">
        <v>-0.00147903594621757</v>
      </c>
      <c r="M191" s="13" t="n">
        <v>-0.116433701033804</v>
      </c>
      <c r="N191" s="13" t="n">
        <v>-0.125254639596246</v>
      </c>
      <c r="O191" s="13" t="n">
        <v>-0.133765896628499</v>
      </c>
      <c r="P191" s="13" t="n">
        <v>-0.141622644019584</v>
      </c>
      <c r="Q191" s="13" t="n">
        <v>-0.149777051110483</v>
      </c>
      <c r="R191" s="13" t="n">
        <v>-0.157297363876017</v>
      </c>
      <c r="S191" s="13" t="n">
        <v>-0.164926943359889</v>
      </c>
      <c r="T191" s="13" t="n">
        <v>-0.173296383868722</v>
      </c>
      <c r="U191" s="13" t="n">
        <v>-0.181182976051349</v>
      </c>
      <c r="V191" s="13" t="n">
        <v>-0.189465487970502</v>
      </c>
      <c r="W191" s="13" t="n">
        <v>-0.196170786668169</v>
      </c>
      <c r="X191" s="13" t="n">
        <v>-0.20434482347243</v>
      </c>
      <c r="Y191" s="13" t="n">
        <v>-0.21098781215809</v>
      </c>
      <c r="Z191" s="13" t="n">
        <v>-0.218023199093797</v>
      </c>
    </row>
    <row r="192">
      <c r="A192" s="10" t="n">
        <v>5</v>
      </c>
      <c r="B192" s="14" t="inlineStr">
        <is>
          <t>Package B: ETS on power and industry (cap -5% 2027 to -20% 2035) + carbon tax $25 elsewhere</t>
        </is>
      </c>
      <c r="C192" s="14" t="inlineStr">
        <is>
          <t>mit.rtx.all.all</t>
        </is>
      </c>
      <c r="D192" s="14" t="inlineStr">
        <is>
          <t>egy.mit.rtx.all.all.5</t>
        </is>
      </c>
      <c r="E192" s="14" t="inlineStr">
        <is>
          <t>Revenue from existing taxes (excise and other taxes + VAT; incl. the change in existing carbon pricing) | All subsectors | All fuels</t>
        </is>
      </c>
      <c r="F192" s="14" t="inlineStr">
        <is>
          <t>USD m real</t>
        </is>
      </c>
      <c r="G192" s="14" t="inlineStr">
        <is>
          <t>build (Python emulation of RunAllScenarios)</t>
        </is>
      </c>
      <c r="H192" s="43" t="n">
        <v>24.7499116507651</v>
      </c>
      <c r="I192" s="43" t="n">
        <v>18.5902691501866</v>
      </c>
      <c r="J192" s="43" t="n">
        <v>15.551422727851</v>
      </c>
      <c r="K192" s="43" t="n">
        <v>16.3839035831061</v>
      </c>
      <c r="L192" s="43" t="n">
        <v>16.3521637616865</v>
      </c>
      <c r="M192" s="43" t="n">
        <v>12.9036730702346</v>
      </c>
      <c r="N192" s="43" t="n">
        <v>12.9000449730647</v>
      </c>
      <c r="O192" s="43" t="n">
        <v>13.3156125418881</v>
      </c>
      <c r="P192" s="43" t="n">
        <v>13.5926178477846</v>
      </c>
      <c r="Q192" s="43" t="n">
        <v>13.8453922152292</v>
      </c>
      <c r="R192" s="43" t="n">
        <v>14.0299436629628</v>
      </c>
      <c r="S192" s="43" t="n">
        <v>14.2250712369322</v>
      </c>
      <c r="T192" s="43" t="n">
        <v>14.4609926106996</v>
      </c>
      <c r="U192" s="43" t="n">
        <v>14.6197970673856</v>
      </c>
      <c r="V192" s="43" t="n">
        <v>14.7742603817348</v>
      </c>
      <c r="W192" s="43" t="n">
        <v>14.6448021392146</v>
      </c>
      <c r="X192" s="43" t="n">
        <v>14.6464641870614</v>
      </c>
      <c r="Y192" s="43" t="n">
        <v>14.5366617733358</v>
      </c>
      <c r="Z192" s="43" t="n">
        <v>14.5392225986341</v>
      </c>
    </row>
    <row r="193">
      <c r="A193" s="10" t="n">
        <v>5</v>
      </c>
      <c r="B193" s="14" t="inlineStr">
        <is>
          <t>Package B: ETS on power and industry (cap -5% 2027 to -20% 2035) + carbon tax $25 elsewhere</t>
        </is>
      </c>
      <c r="C193" s="14" t="inlineStr">
        <is>
          <t>mit.rsub.all.all</t>
        </is>
      </c>
      <c r="D193" s="14" t="inlineStr">
        <is>
          <t>egy.mit.rsub.all.all.5</t>
        </is>
      </c>
      <c r="E193" s="14" t="inlineStr">
        <is>
          <t>Cost of existing consumer subsidies (positive = cost) | All subsectors | All fuels</t>
        </is>
      </c>
      <c r="F193" s="14" t="inlineStr">
        <is>
          <t>USD m real</t>
        </is>
      </c>
      <c r="G193" s="14" t="inlineStr">
        <is>
          <t>build (Python emulation of RunAllScenarios)</t>
        </is>
      </c>
      <c r="H193" s="43" t="n">
        <v>46655.6057705949</v>
      </c>
      <c r="I193" s="43" t="n">
        <v>52936.1000293438</v>
      </c>
      <c r="J193" s="43" t="n">
        <v>55263.006933863</v>
      </c>
      <c r="K193" s="43" t="n">
        <v>53154.1744406639</v>
      </c>
      <c r="L193" s="43" t="n">
        <v>60283.2536525123</v>
      </c>
      <c r="M193" s="43" t="n">
        <v>47980.5927700562</v>
      </c>
      <c r="N193" s="43" t="n">
        <v>43515.8512269364</v>
      </c>
      <c r="O193" s="43" t="n">
        <v>42659.2052438661</v>
      </c>
      <c r="P193" s="43" t="n">
        <v>42538.379576174</v>
      </c>
      <c r="Q193" s="43" t="n">
        <v>42686.1760384223</v>
      </c>
      <c r="R193" s="43" t="n">
        <v>43570.0598408522</v>
      </c>
      <c r="S193" s="43" t="n">
        <v>44516.316237254</v>
      </c>
      <c r="T193" s="43" t="n">
        <v>45424.2484374438</v>
      </c>
      <c r="U193" s="43" t="n">
        <v>46391.755330628</v>
      </c>
      <c r="V193" s="43" t="n">
        <v>47326.077889735</v>
      </c>
      <c r="W193" s="43" t="n">
        <v>48403.3352469205</v>
      </c>
      <c r="X193" s="43" t="n">
        <v>49368.8362897148</v>
      </c>
      <c r="Y193" s="43" t="n">
        <v>50439.9235167564</v>
      </c>
      <c r="Z193" s="43" t="n">
        <v>51456.6967579553</v>
      </c>
    </row>
    <row r="194">
      <c r="A194" s="10" t="n">
        <v>5</v>
      </c>
      <c r="B194" s="14" t="inlineStr">
        <is>
          <t>Package B: ETS on power and industry (cap -5% 2027 to -20% 2035) + carbon tax $25 elsewhere</t>
        </is>
      </c>
      <c r="C194" s="14" t="inlineStr">
        <is>
          <t>mit.rnew.all.all</t>
        </is>
      </c>
      <c r="D194" s="14" t="inlineStr">
        <is>
          <t>egy.mit.rnew.all.all.5</t>
        </is>
      </c>
      <c r="E194" s="14" t="inlineStr">
        <is>
          <t>Revenue from new policies (carbon tax, excise, auctioned ETS, VAT on them) | All subsectors | All fuels</t>
        </is>
      </c>
      <c r="F194" s="14" t="inlineStr">
        <is>
          <t>USD m real</t>
        </is>
      </c>
      <c r="G194" s="14" t="inlineStr">
        <is>
          <t>build (Python emulation of RunAllScenarios)</t>
        </is>
      </c>
      <c r="H194" s="43" t="n">
        <v>0</v>
      </c>
      <c r="I194" s="43" t="n">
        <v>0</v>
      </c>
      <c r="J194" s="43" t="n">
        <v>0</v>
      </c>
      <c r="K194" s="43" t="n">
        <v>0</v>
      </c>
      <c r="L194" s="43" t="n">
        <v>0</v>
      </c>
      <c r="M194" s="43" t="n">
        <v>3787.32964413707</v>
      </c>
      <c r="N194" s="43" t="n">
        <v>4313.19155554212</v>
      </c>
      <c r="O194" s="43" t="n">
        <v>4768.31208315952</v>
      </c>
      <c r="P194" s="43" t="n">
        <v>5196.86336439194</v>
      </c>
      <c r="Q194" s="43" t="n">
        <v>5626.31976962582</v>
      </c>
      <c r="R194" s="43" t="n">
        <v>6064.2069277501</v>
      </c>
      <c r="S194" s="43" t="n">
        <v>6498.69739285153</v>
      </c>
      <c r="T194" s="43" t="n">
        <v>6888.62280111703</v>
      </c>
      <c r="U194" s="43" t="n">
        <v>7339.23881692919</v>
      </c>
      <c r="V194" s="43" t="n">
        <v>7551.58239922805</v>
      </c>
      <c r="W194" s="43" t="n">
        <v>8025.98945904802</v>
      </c>
      <c r="X194" s="43" t="n">
        <v>8378.91061471817</v>
      </c>
      <c r="Y194" s="43" t="n">
        <v>8862.41995950632</v>
      </c>
      <c r="Z194" s="43" t="n">
        <v>9238.72451974576</v>
      </c>
    </row>
    <row r="195">
      <c r="A195" s="10" t="n">
        <v>5</v>
      </c>
      <c r="B195" s="14" t="inlineStr">
        <is>
          <t>Package B: ETS on power and industry (cap -5% 2027 to -20% 2035) + carbon tax $25 elsewhere</t>
        </is>
      </c>
      <c r="C195" s="14" t="inlineStr">
        <is>
          <t>mit.rtot.all.all</t>
        </is>
      </c>
      <c r="D195" s="14" t="inlineStr">
        <is>
          <t>egy.mit.rtot.all.all.5</t>
        </is>
      </c>
      <c r="E195" s="14" t="inlineStr">
        <is>
          <t>Total revenue (net existing + new policies) | All subsectors | All fuels</t>
        </is>
      </c>
      <c r="F195" s="14" t="inlineStr">
        <is>
          <t>USD m real</t>
        </is>
      </c>
      <c r="G195" s="14" t="inlineStr">
        <is>
          <t>build (Python emulation of RunAllScenarios)</t>
        </is>
      </c>
      <c r="H195" s="43" t="n">
        <v>-46630.8558589442</v>
      </c>
      <c r="I195" s="43" t="n">
        <v>-52917.5097601936</v>
      </c>
      <c r="J195" s="43" t="n">
        <v>-55247.4555111352</v>
      </c>
      <c r="K195" s="43" t="n">
        <v>-53137.7905370808</v>
      </c>
      <c r="L195" s="43" t="n">
        <v>-60266.9014887506</v>
      </c>
      <c r="M195" s="43" t="n">
        <v>-44180.3594528489</v>
      </c>
      <c r="N195" s="43" t="n">
        <v>-39189.7596264212</v>
      </c>
      <c r="O195" s="43" t="n">
        <v>-37877.5775481647</v>
      </c>
      <c r="P195" s="43" t="n">
        <v>-37327.9235939342</v>
      </c>
      <c r="Q195" s="43" t="n">
        <v>-37046.0108765812</v>
      </c>
      <c r="R195" s="43" t="n">
        <v>-37491.8229694391</v>
      </c>
      <c r="S195" s="43" t="n">
        <v>-38003.3937731656</v>
      </c>
      <c r="T195" s="43" t="n">
        <v>-38521.164643716</v>
      </c>
      <c r="U195" s="43" t="n">
        <v>-39037.8967166315</v>
      </c>
      <c r="V195" s="43" t="n">
        <v>-39759.7212301252</v>
      </c>
      <c r="W195" s="43" t="n">
        <v>-40362.7009857332</v>
      </c>
      <c r="X195" s="43" t="n">
        <v>-40975.2792108096</v>
      </c>
      <c r="Y195" s="43" t="n">
        <v>-41562.9668954768</v>
      </c>
      <c r="Z195" s="43" t="n">
        <v>-42203.4330156109</v>
      </c>
    </row>
    <row r="196">
      <c r="A196" s="10" t="n">
        <v>5</v>
      </c>
      <c r="B196" s="14" t="inlineStr">
        <is>
          <t>Package B: ETS on power and industry (cap -5% 2027 to -20% 2035) + carbon tax $25 elsewhere</t>
        </is>
      </c>
      <c r="C196" s="14" t="inlineStr">
        <is>
          <t>mit.rtot.chg.all.all</t>
        </is>
      </c>
      <c r="D196" s="14" t="inlineStr">
        <is>
          <t>egy.mit.rtot.chg.all.all.5</t>
        </is>
      </c>
      <c r="E196" s="14" t="inlineStr">
        <is>
          <t>Change in total revenue vs scenario 1 (fiscal effect) | All subsectors | All fuels</t>
        </is>
      </c>
      <c r="F196" s="14" t="inlineStr">
        <is>
          <t>USD m real</t>
        </is>
      </c>
      <c r="G196" s="14" t="inlineStr">
        <is>
          <t>build (Python emulation of RunAllScenarios)</t>
        </is>
      </c>
      <c r="H196" s="43" t="n">
        <v>0</v>
      </c>
      <c r="I196" s="43" t="n">
        <v>60.4738545689179</v>
      </c>
      <c r="J196" s="43" t="n">
        <v>28.0278075792157</v>
      </c>
      <c r="K196" s="43" t="n">
        <v>27.3979553207537</v>
      </c>
      <c r="L196" s="43" t="n">
        <v>36.1977106471386</v>
      </c>
      <c r="M196" s="43" t="n">
        <v>8991.837446907801</v>
      </c>
      <c r="N196" s="43" t="n">
        <v>9324.432151419311</v>
      </c>
      <c r="O196" s="43" t="n">
        <v>10042.4017001581</v>
      </c>
      <c r="P196" s="43" t="n">
        <v>10761.4525095398</v>
      </c>
      <c r="Q196" s="43" t="n">
        <v>11526.1003221294</v>
      </c>
      <c r="R196" s="43" t="n">
        <v>12401.7995934938</v>
      </c>
      <c r="S196" s="43" t="n">
        <v>13303.3217608626</v>
      </c>
      <c r="T196" s="43" t="n">
        <v>14182.3439865791</v>
      </c>
      <c r="U196" s="43" t="n">
        <v>15111.5998577958</v>
      </c>
      <c r="V196" s="43" t="n">
        <v>15847.2494463634</v>
      </c>
      <c r="W196" s="43" t="n">
        <v>16735.3551887249</v>
      </c>
      <c r="X196" s="43" t="n">
        <v>17633.9984987286</v>
      </c>
      <c r="Y196" s="43" t="n">
        <v>18584.4407686941</v>
      </c>
      <c r="Z196" s="43" t="n">
        <v>19501.3298365125</v>
      </c>
    </row>
    <row r="197">
      <c r="A197" s="10" t="n">
        <v>5</v>
      </c>
      <c r="B197" s="14" t="inlineStr">
        <is>
          <t>Package B: ETS on power and industry (cap -5% 2027 to -20% 2035) + carbon tax $25 elsewhere</t>
        </is>
      </c>
      <c r="C197" s="14" t="inlineStr">
        <is>
          <t>mit.ener.pow.all.e</t>
        </is>
      </c>
      <c r="D197" s="14" t="inlineStr">
        <is>
          <t>egy.mit.ener.pow.all.e.5</t>
        </is>
      </c>
      <c r="E197" s="14" t="inlineStr">
        <is>
          <t>Fuel use | Power | All fuels</t>
        </is>
      </c>
      <c r="F197" s="14" t="inlineStr">
        <is>
          <t>ktoe</t>
        </is>
      </c>
      <c r="G197" s="14" t="inlineStr">
        <is>
          <t>build (Python emulation of RunAllScenarios)</t>
        </is>
      </c>
      <c r="H197" s="43" t="n">
        <v>36693.328730215</v>
      </c>
      <c r="I197" s="43" t="n">
        <v>44972.3743537223</v>
      </c>
      <c r="J197" s="43" t="n">
        <v>44561.7354831906</v>
      </c>
      <c r="K197" s="43" t="n">
        <v>47601.5879936167</v>
      </c>
      <c r="L197" s="43" t="n">
        <v>43827.419316764</v>
      </c>
      <c r="M197" s="43" t="n">
        <v>43568.3528240996</v>
      </c>
      <c r="N197" s="43" t="n">
        <v>42304.1118471546</v>
      </c>
      <c r="O197" s="43" t="n">
        <v>43078.689994275</v>
      </c>
      <c r="P197" s="43" t="n">
        <v>42819.2365343089</v>
      </c>
      <c r="Q197" s="43" t="n">
        <v>43040.4250174737</v>
      </c>
      <c r="R197" s="43" t="n">
        <v>42938.2253859664</v>
      </c>
      <c r="S197" s="43" t="n">
        <v>43009.2215061103</v>
      </c>
      <c r="T197" s="43" t="n">
        <v>42782.2092775186</v>
      </c>
      <c r="U197" s="43" t="n">
        <v>42717.57751213</v>
      </c>
      <c r="V197" s="43" t="n">
        <v>42494.7093230654</v>
      </c>
      <c r="W197" s="43" t="n">
        <v>42691.1335867942</v>
      </c>
      <c r="X197" s="43" t="n">
        <v>42509.7188332456</v>
      </c>
      <c r="Y197" s="43" t="n">
        <v>42633.5871409958</v>
      </c>
      <c r="Z197" s="43" t="n">
        <v>42562.4634447487</v>
      </c>
    </row>
    <row r="198">
      <c r="A198" s="10" t="n">
        <v>5</v>
      </c>
      <c r="B198" s="14" t="inlineStr">
        <is>
          <t>Package B: ETS on power and industry (cap -5% 2027 to -20% 2035) + carbon tax $25 elsewhere</t>
        </is>
      </c>
      <c r="C198" s="14" t="inlineStr">
        <is>
          <t>mit.rtx.pow.all</t>
        </is>
      </c>
      <c r="D198" s="14" t="inlineStr">
        <is>
          <t>egy.mit.rtx.pow.all.5</t>
        </is>
      </c>
      <c r="E198" s="14" t="inlineStr">
        <is>
          <t>Revenue from existing taxes (excise and other taxes + VAT; incl. the change in existing carbon pricing) | Power | All fuels</t>
        </is>
      </c>
      <c r="F198" s="14" t="inlineStr">
        <is>
          <t>USD m real</t>
        </is>
      </c>
      <c r="G198" s="14" t="inlineStr">
        <is>
          <t>build (Python emulation of RunAllScenarios)</t>
        </is>
      </c>
      <c r="H198" s="43" t="n">
        <v>0</v>
      </c>
      <c r="I198" s="43" t="n">
        <v>0</v>
      </c>
      <c r="J198" s="43" t="n">
        <v>0</v>
      </c>
      <c r="K198" s="43" t="n">
        <v>0</v>
      </c>
      <c r="L198" s="43" t="n">
        <v>0</v>
      </c>
      <c r="M198" s="43" t="n">
        <v>0</v>
      </c>
      <c r="N198" s="43" t="n">
        <v>0</v>
      </c>
      <c r="O198" s="43" t="n">
        <v>0</v>
      </c>
      <c r="P198" s="43" t="n">
        <v>0</v>
      </c>
      <c r="Q198" s="43" t="n">
        <v>0</v>
      </c>
      <c r="R198" s="43" t="n">
        <v>0</v>
      </c>
      <c r="S198" s="43" t="n">
        <v>0</v>
      </c>
      <c r="T198" s="43" t="n">
        <v>0</v>
      </c>
      <c r="U198" s="43" t="n">
        <v>0</v>
      </c>
      <c r="V198" s="43" t="n">
        <v>0</v>
      </c>
      <c r="W198" s="43" t="n">
        <v>0</v>
      </c>
      <c r="X198" s="43" t="n">
        <v>0</v>
      </c>
      <c r="Y198" s="43" t="n">
        <v>0</v>
      </c>
      <c r="Z198" s="43" t="n">
        <v>0</v>
      </c>
    </row>
    <row r="199">
      <c r="A199" s="10" t="n">
        <v>5</v>
      </c>
      <c r="B199" s="14" t="inlineStr">
        <is>
          <t>Package B: ETS on power and industry (cap -5% 2027 to -20% 2035) + carbon tax $25 elsewhere</t>
        </is>
      </c>
      <c r="C199" s="14" t="inlineStr">
        <is>
          <t>mit.rsub.pow.all</t>
        </is>
      </c>
      <c r="D199" s="14" t="inlineStr">
        <is>
          <t>egy.mit.rsub.pow.all.5</t>
        </is>
      </c>
      <c r="E199" s="14" t="inlineStr">
        <is>
          <t>Cost of existing consumer subsidies (positive = cost) | Power | All fuels</t>
        </is>
      </c>
      <c r="F199" s="14" t="inlineStr">
        <is>
          <t>USD m real</t>
        </is>
      </c>
      <c r="G199" s="14" t="inlineStr">
        <is>
          <t>build (Python emulation of RunAllScenarios)</t>
        </is>
      </c>
      <c r="H199" s="43" t="n">
        <v>20578.4359053314</v>
      </c>
      <c r="I199" s="43" t="n">
        <v>22238.3689374881</v>
      </c>
      <c r="J199" s="43" t="n">
        <v>22790.9265862421</v>
      </c>
      <c r="K199" s="43" t="n">
        <v>25272.4317698841</v>
      </c>
      <c r="L199" s="43" t="n">
        <v>26846.2119993491</v>
      </c>
      <c r="M199" s="43" t="n">
        <v>24092.39043082</v>
      </c>
      <c r="N199" s="43" t="n">
        <v>21038.1256643074</v>
      </c>
      <c r="O199" s="43" t="n">
        <v>20488.7753076149</v>
      </c>
      <c r="P199" s="43" t="n">
        <v>20402.8759276099</v>
      </c>
      <c r="Q199" s="43" t="n">
        <v>20599.3719555082</v>
      </c>
      <c r="R199" s="43" t="n">
        <v>20939.9755753829</v>
      </c>
      <c r="S199" s="43" t="n">
        <v>21335.524960275</v>
      </c>
      <c r="T199" s="43" t="n">
        <v>21684.651077059</v>
      </c>
      <c r="U199" s="43" t="n">
        <v>22088.5935791148</v>
      </c>
      <c r="V199" s="43" t="n">
        <v>22451.5132147076</v>
      </c>
      <c r="W199" s="43" t="n">
        <v>22959.2249008692</v>
      </c>
      <c r="X199" s="43" t="n">
        <v>23345.4613178353</v>
      </c>
      <c r="Y199" s="43" t="n">
        <v>23834.9641841044</v>
      </c>
      <c r="Z199" s="43" t="n">
        <v>24261.2388601705</v>
      </c>
    </row>
    <row r="200">
      <c r="A200" s="10" t="n">
        <v>5</v>
      </c>
      <c r="B200" s="14" t="inlineStr">
        <is>
          <t>Package B: ETS on power and industry (cap -5% 2027 to -20% 2035) + carbon tax $25 elsewhere</t>
        </is>
      </c>
      <c r="C200" s="14" t="inlineStr">
        <is>
          <t>mit.rnew.pow.all</t>
        </is>
      </c>
      <c r="D200" s="14" t="inlineStr">
        <is>
          <t>egy.mit.rnew.pow.all.5</t>
        </is>
      </c>
      <c r="E200" s="14" t="inlineStr">
        <is>
          <t>Revenue from new policies (carbon tax, excise, auctioned ETS, VAT on them) | Power | All fuels</t>
        </is>
      </c>
      <c r="F200" s="14" t="inlineStr">
        <is>
          <t>USD m real</t>
        </is>
      </c>
      <c r="G200" s="14" t="inlineStr">
        <is>
          <t>build (Python emulation of RunAllScenarios)</t>
        </is>
      </c>
      <c r="H200" s="43" t="n">
        <v>0</v>
      </c>
      <c r="I200" s="43" t="n">
        <v>0</v>
      </c>
      <c r="J200" s="43" t="n">
        <v>0</v>
      </c>
      <c r="K200" s="43" t="n">
        <v>0</v>
      </c>
      <c r="L200" s="43" t="n">
        <v>0</v>
      </c>
      <c r="M200" s="43" t="n">
        <v>0</v>
      </c>
      <c r="N200" s="43" t="n">
        <v>353.981624453326</v>
      </c>
      <c r="O200" s="43" t="n">
        <v>647.530756209453</v>
      </c>
      <c r="P200" s="43" t="n">
        <v>920.206872708017</v>
      </c>
      <c r="Q200" s="43" t="n">
        <v>1191.31758590457</v>
      </c>
      <c r="R200" s="43" t="n">
        <v>1465.6401661929</v>
      </c>
      <c r="S200" s="43" t="n">
        <v>1734.14278206926</v>
      </c>
      <c r="T200" s="43" t="n">
        <v>1958.57449193603</v>
      </c>
      <c r="U200" s="43" t="n">
        <v>2233.52808620417</v>
      </c>
      <c r="V200" s="43" t="n">
        <v>2302.01738370301</v>
      </c>
      <c r="W200" s="43" t="n">
        <v>2600.16215242972</v>
      </c>
      <c r="X200" s="43" t="n">
        <v>2786.93072690239</v>
      </c>
      <c r="Y200" s="43" t="n">
        <v>3088.12378158848</v>
      </c>
      <c r="Z200" s="43" t="n">
        <v>3291.36558848279</v>
      </c>
    </row>
    <row r="201">
      <c r="A201" s="10" t="n">
        <v>5</v>
      </c>
      <c r="B201" s="14" t="inlineStr">
        <is>
          <t>Package B: ETS on power and industry (cap -5% 2027 to -20% 2035) + carbon tax $25 elsewhere</t>
        </is>
      </c>
      <c r="C201" s="14" t="inlineStr">
        <is>
          <t>mit.rxcp.all.all</t>
        </is>
      </c>
      <c r="D201" s="14" t="inlineStr">
        <is>
          <t>egy.mit.rxcp.all.all.5</t>
        </is>
      </c>
      <c r="E201" s="14" t="inlineStr">
        <is>
          <t>Revenue from existing carbon pricing (memo: level; the part embedded in the price data is in rtx) | All subsectors | All fuels</t>
        </is>
      </c>
      <c r="F201" s="14" t="inlineStr">
        <is>
          <t>USD m real</t>
        </is>
      </c>
      <c r="G201" s="14" t="inlineStr">
        <is>
          <t>build (Python emulation of RunAllScenarios)</t>
        </is>
      </c>
      <c r="H201" s="43" t="n">
        <v>0</v>
      </c>
      <c r="I201" s="43" t="n">
        <v>0</v>
      </c>
      <c r="J201" s="43" t="n">
        <v>0</v>
      </c>
      <c r="K201" s="43" t="n">
        <v>0</v>
      </c>
      <c r="L201" s="43" t="n">
        <v>0</v>
      </c>
      <c r="M201" s="43" t="n">
        <v>0</v>
      </c>
      <c r="N201" s="43" t="n">
        <v>0</v>
      </c>
      <c r="O201" s="43" t="n">
        <v>0</v>
      </c>
      <c r="P201" s="43" t="n">
        <v>0</v>
      </c>
      <c r="Q201" s="43" t="n">
        <v>0</v>
      </c>
      <c r="R201" s="43" t="n">
        <v>0</v>
      </c>
      <c r="S201" s="43" t="n">
        <v>0</v>
      </c>
      <c r="T201" s="43" t="n">
        <v>0</v>
      </c>
      <c r="U201" s="43" t="n">
        <v>0</v>
      </c>
      <c r="V201" s="43" t="n">
        <v>0</v>
      </c>
      <c r="W201" s="43" t="n">
        <v>0</v>
      </c>
      <c r="X201" s="43" t="n">
        <v>0</v>
      </c>
      <c r="Y201" s="43" t="n">
        <v>0</v>
      </c>
      <c r="Z201" s="43" t="n">
        <v>0</v>
      </c>
    </row>
    <row r="202">
      <c r="A202" s="10" t="n">
        <v>5</v>
      </c>
      <c r="B202" s="14" t="inlineStr">
        <is>
          <t>Package B: ETS on power and industry (cap -5% 2027 to -20% 2035) + carbon tax $25 elsewhere</t>
        </is>
      </c>
      <c r="C202" s="14" t="inlineStr">
        <is>
          <t>mit.xct.p</t>
        </is>
      </c>
      <c r="D202" s="14" t="inlineStr">
        <is>
          <t>egy.mit.xct.p.5</t>
        </is>
      </c>
      <c r="E202" s="14" t="inlineStr">
        <is>
          <t>Existing carbon tax rate used</t>
        </is>
      </c>
      <c r="F202" s="14" t="inlineStr">
        <is>
          <t>USD/tCO2 real</t>
        </is>
      </c>
      <c r="G202" s="14" t="inlineStr">
        <is>
          <t>build (Python emulation of RunAllScenarios)</t>
        </is>
      </c>
      <c r="H202" s="23" t="n">
        <v>0</v>
      </c>
      <c r="I202" s="23" t="n">
        <v>0</v>
      </c>
      <c r="J202" s="23" t="n">
        <v>0</v>
      </c>
      <c r="K202" s="23" t="n">
        <v>0</v>
      </c>
      <c r="L202" s="23" t="n">
        <v>0</v>
      </c>
      <c r="M202" s="23" t="n">
        <v>0</v>
      </c>
      <c r="N202" s="23" t="n">
        <v>0</v>
      </c>
      <c r="O202" s="23" t="n">
        <v>0</v>
      </c>
      <c r="P202" s="23" t="n">
        <v>0</v>
      </c>
      <c r="Q202" s="23" t="n">
        <v>0</v>
      </c>
      <c r="R202" s="23" t="n">
        <v>0</v>
      </c>
      <c r="S202" s="23" t="n">
        <v>0</v>
      </c>
      <c r="T202" s="23" t="n">
        <v>0</v>
      </c>
      <c r="U202" s="23" t="n">
        <v>0</v>
      </c>
      <c r="V202" s="23" t="n">
        <v>0</v>
      </c>
      <c r="W202" s="23" t="n">
        <v>0</v>
      </c>
      <c r="X202" s="23" t="n">
        <v>0</v>
      </c>
      <c r="Y202" s="23" t="n">
        <v>0</v>
      </c>
      <c r="Z202" s="23" t="n">
        <v>0</v>
      </c>
    </row>
    <row r="203">
      <c r="A203" s="10" t="n">
        <v>5</v>
      </c>
      <c r="B203" s="14" t="inlineStr">
        <is>
          <t>Package B: ETS on power and industry (cap -5% 2027 to -20% 2035) + carbon tax $25 elsewhere</t>
        </is>
      </c>
      <c r="C203" s="14" t="inlineStr">
        <is>
          <t>mit.xets.p</t>
        </is>
      </c>
      <c r="D203" s="14" t="inlineStr">
        <is>
          <t>egy.mit.xets.p.5</t>
        </is>
      </c>
      <c r="E203" s="14" t="inlineStr">
        <is>
          <t>Existing ETS permit price used</t>
        </is>
      </c>
      <c r="F203" s="14" t="inlineStr">
        <is>
          <t>USD/tCO2 real</t>
        </is>
      </c>
      <c r="G203" s="14" t="inlineStr">
        <is>
          <t>build (Python emulation of RunAllScenarios)</t>
        </is>
      </c>
      <c r="H203" s="23" t="n">
        <v>0</v>
      </c>
      <c r="I203" s="23" t="n">
        <v>0</v>
      </c>
      <c r="J203" s="23" t="n">
        <v>0</v>
      </c>
      <c r="K203" s="23" t="n">
        <v>0</v>
      </c>
      <c r="L203" s="23" t="n">
        <v>0</v>
      </c>
      <c r="M203" s="23" t="n">
        <v>0</v>
      </c>
      <c r="N203" s="23" t="n">
        <v>0</v>
      </c>
      <c r="O203" s="23" t="n">
        <v>0</v>
      </c>
      <c r="P203" s="23" t="n">
        <v>0</v>
      </c>
      <c r="Q203" s="23" t="n">
        <v>0</v>
      </c>
      <c r="R203" s="23" t="n">
        <v>0</v>
      </c>
      <c r="S203" s="23" t="n">
        <v>0</v>
      </c>
      <c r="T203" s="23" t="n">
        <v>0</v>
      </c>
      <c r="U203" s="23" t="n">
        <v>0</v>
      </c>
      <c r="V203" s="23" t="n">
        <v>0</v>
      </c>
      <c r="W203" s="23" t="n">
        <v>0</v>
      </c>
      <c r="X203" s="23" t="n">
        <v>0</v>
      </c>
      <c r="Y203" s="23" t="n">
        <v>0</v>
      </c>
      <c r="Z203" s="23" t="n">
        <v>0</v>
      </c>
    </row>
    <row r="204">
      <c r="A204" s="10" t="n">
        <v>5</v>
      </c>
      <c r="B204" s="14" t="inlineStr">
        <is>
          <t>Package B: ETS on power and industry (cap -5% 2027 to -20% 2035) + carbon tax $25 elsewhere</t>
        </is>
      </c>
      <c r="C204" s="14" t="inlineStr">
        <is>
          <t>mit.cptraj</t>
        </is>
      </c>
      <c r="D204" s="14" t="inlineStr">
        <is>
          <t>egy.mit.cptraj.5</t>
        </is>
      </c>
      <c r="E204" s="14" t="inlineStr">
        <is>
          <t>Carbon price trajectory used</t>
        </is>
      </c>
      <c r="F204" s="14" t="inlineStr">
        <is>
          <t>$/tCO2 real</t>
        </is>
      </c>
      <c r="G204" s="14" t="inlineStr">
        <is>
          <t>build (Python emulation of RunAllScenarios)</t>
        </is>
      </c>
      <c r="H204" s="23" t="n">
        <v>0</v>
      </c>
      <c r="I204" s="23" t="n">
        <v>0</v>
      </c>
      <c r="J204" s="23" t="n">
        <v>0</v>
      </c>
      <c r="K204" s="23" t="n">
        <v>0</v>
      </c>
      <c r="L204" s="23" t="n">
        <v>0</v>
      </c>
      <c r="M204" s="23" t="n">
        <v>25</v>
      </c>
      <c r="N204" s="23" t="n">
        <v>25</v>
      </c>
      <c r="O204" s="23" t="n">
        <v>25</v>
      </c>
      <c r="P204" s="23" t="n">
        <v>25</v>
      </c>
      <c r="Q204" s="23" t="n">
        <v>25</v>
      </c>
      <c r="R204" s="23" t="n">
        <v>25</v>
      </c>
      <c r="S204" s="23" t="n">
        <v>25</v>
      </c>
      <c r="T204" s="23" t="n">
        <v>25</v>
      </c>
      <c r="U204" s="23" t="n">
        <v>25</v>
      </c>
      <c r="V204" s="23" t="n">
        <v>25</v>
      </c>
      <c r="W204" s="23" t="n">
        <v>25</v>
      </c>
      <c r="X204" s="23" t="n">
        <v>25</v>
      </c>
      <c r="Y204" s="23" t="n">
        <v>25</v>
      </c>
      <c r="Z204" s="23" t="n">
        <v>25</v>
      </c>
    </row>
    <row r="205">
      <c r="A205" s="10" t="n">
        <v>5</v>
      </c>
      <c r="B205" s="14" t="inlineStr">
        <is>
          <t>Package B: ETS on power and industry (cap -5% 2027 to -20% 2035) + carbon tax $25 elsewhere</t>
        </is>
      </c>
      <c r="C205" s="14" t="inlineStr">
        <is>
          <t>mit.ets.p</t>
        </is>
      </c>
      <c r="D205" s="14" t="inlineStr">
        <is>
          <t>egy.mit.ets.p.5</t>
        </is>
      </c>
      <c r="E205" s="14" t="inlineStr">
        <is>
          <t>ETS permit price used</t>
        </is>
      </c>
      <c r="F205" s="14" t="inlineStr">
        <is>
          <t>$/tCO2 real</t>
        </is>
      </c>
      <c r="G205" s="14" t="inlineStr">
        <is>
          <t>build (Python emulation of RunAllScenarios)</t>
        </is>
      </c>
      <c r="H205" s="23" t="n">
        <v>0</v>
      </c>
      <c r="I205" s="23" t="n">
        <v>0</v>
      </c>
      <c r="J205" s="23" t="n">
        <v>0</v>
      </c>
      <c r="K205" s="23" t="n">
        <v>0</v>
      </c>
      <c r="L205" s="23" t="n">
        <v>0</v>
      </c>
      <c r="M205" s="23" t="n">
        <v>123.737265281925</v>
      </c>
      <c r="N205" s="23" t="n">
        <v>133.954755438308</v>
      </c>
      <c r="O205" s="23" t="n">
        <v>120.677503298245</v>
      </c>
      <c r="P205" s="23" t="n">
        <v>115.183652097356</v>
      </c>
      <c r="Q205" s="23" t="n">
        <v>111.490687189874</v>
      </c>
      <c r="R205" s="23" t="n">
        <v>110.160493343947</v>
      </c>
      <c r="S205" s="23" t="n">
        <v>108.625296033443</v>
      </c>
      <c r="T205" s="23" t="n">
        <v>105.85177951611</v>
      </c>
      <c r="U205" s="23" t="n">
        <v>105.93758753157</v>
      </c>
      <c r="V205" s="23" t="n">
        <v>109.894391181649</v>
      </c>
      <c r="W205" s="23" t="n">
        <v>123.767851180436</v>
      </c>
      <c r="X205" s="23" t="n">
        <v>133.38753776832</v>
      </c>
      <c r="Y205" s="23" t="n">
        <v>147.601569798568</v>
      </c>
      <c r="Z205" s="23" t="n">
        <v>157.781708186658</v>
      </c>
    </row>
    <row r="206">
      <c r="A206" s="10" t="n">
        <v>5</v>
      </c>
      <c r="B206" s="14" t="inlineStr">
        <is>
          <t>Package B: ETS on power and industry (cap -5% 2027 to -20% 2035) + carbon tax $25 elsewhere</t>
        </is>
      </c>
      <c r="C206" s="14" t="inlineStr">
        <is>
          <t>mit.co2.ets.all.all</t>
        </is>
      </c>
      <c r="D206" s="14" t="inlineStr">
        <is>
          <t>egy.mit.co2.ets.all.all.5</t>
        </is>
      </c>
      <c r="E206" s="14" t="inlineStr">
        <is>
          <t>CO2 emissions covered by the new ETS | All subsectors | All fuels</t>
        </is>
      </c>
      <c r="F206" s="14" t="inlineStr">
        <is>
          <t>MtCO2</t>
        </is>
      </c>
      <c r="G206" s="14" t="inlineStr">
        <is>
          <t>build (Python emulation of RunAllScenarios)</t>
        </is>
      </c>
      <c r="H206" s="40" t="n">
        <v>0</v>
      </c>
      <c r="I206" s="40" t="n">
        <v>0</v>
      </c>
      <c r="J206" s="40" t="n">
        <v>0</v>
      </c>
      <c r="K206" s="40" t="n">
        <v>0</v>
      </c>
      <c r="L206" s="40" t="n">
        <v>0</v>
      </c>
      <c r="M206" s="40" t="n">
        <v>124.417808494828</v>
      </c>
      <c r="N206" s="40" t="n">
        <v>121.432328299322</v>
      </c>
      <c r="O206" s="40" t="n">
        <v>123.691803560311</v>
      </c>
      <c r="P206" s="40" t="n">
        <v>123.378585045844</v>
      </c>
      <c r="Q206" s="40" t="n">
        <v>124.174914368099</v>
      </c>
      <c r="R206" s="40" t="n">
        <v>124.158700413305</v>
      </c>
      <c r="S206" s="40" t="n">
        <v>124.572001386729</v>
      </c>
      <c r="T206" s="40" t="n">
        <v>124.353171209361</v>
      </c>
      <c r="U206" s="40" t="n">
        <v>124.42626722333</v>
      </c>
      <c r="V206" s="40" t="n">
        <v>124.168927195291</v>
      </c>
      <c r="W206" s="40" t="n">
        <v>124.520505990408</v>
      </c>
      <c r="X206" s="40" t="n">
        <v>124.167250765364</v>
      </c>
      <c r="Y206" s="40" t="n">
        <v>124.376938603359</v>
      </c>
      <c r="Z206" s="40" t="n">
        <v>124.28877823937</v>
      </c>
    </row>
    <row r="207">
      <c r="A207" s="10" t="n">
        <v>5</v>
      </c>
      <c r="B207" s="14" t="inlineStr">
        <is>
          <t>Package B: ETS on power and industry (cap -5% 2027 to -20% 2035) + carbon tax $25 elsewhere</t>
        </is>
      </c>
      <c r="C207" s="14" t="inlineStr">
        <is>
          <t>mit.co2.cap.all.all</t>
        </is>
      </c>
      <c r="D207" s="14" t="inlineStr">
        <is>
          <t>egy.mit.co2.cap.all.all.5</t>
        </is>
      </c>
      <c r="E207" s="14" t="inlineStr">
        <is>
          <t>ETS cap | All subsectors | All fuels</t>
        </is>
      </c>
      <c r="F207" s="14" t="inlineStr">
        <is>
          <t>MtCO2</t>
        </is>
      </c>
      <c r="G207" s="14" t="inlineStr">
        <is>
          <t>build (Python emulation of RunAllScenarios)</t>
        </is>
      </c>
      <c r="H207" s="40" t="n">
        <v>0</v>
      </c>
      <c r="I207" s="40" t="n">
        <v>0</v>
      </c>
      <c r="J207" s="40" t="n">
        <v>0</v>
      </c>
      <c r="K207" s="40" t="n">
        <v>0</v>
      </c>
      <c r="L207" s="40" t="n">
        <v>0</v>
      </c>
      <c r="M207" s="40" t="n">
        <v>123.812414696804</v>
      </c>
      <c r="N207" s="40" t="n">
        <v>120.880958606231</v>
      </c>
      <c r="O207" s="40" t="n">
        <v>123.490601217621</v>
      </c>
      <c r="P207" s="40" t="n">
        <v>123.185216953768</v>
      </c>
      <c r="Q207" s="40" t="n">
        <v>124.156986064172</v>
      </c>
      <c r="R207" s="40" t="n">
        <v>124.076159827468</v>
      </c>
      <c r="S207" s="40" t="n">
        <v>124.479593082908</v>
      </c>
      <c r="T207" s="40" t="n">
        <v>124.530365852828</v>
      </c>
      <c r="U207" s="40" t="n">
        <v>124.705033639441</v>
      </c>
      <c r="V207" s="40" t="n">
        <v>124.705033639441</v>
      </c>
      <c r="W207" s="40" t="n">
        <v>124.705033639441</v>
      </c>
      <c r="X207" s="40" t="n">
        <v>124.705033639441</v>
      </c>
      <c r="Y207" s="40" t="n">
        <v>124.705033639441</v>
      </c>
      <c r="Z207" s="40" t="n">
        <v>124.705033639441</v>
      </c>
    </row>
    <row r="208">
      <c r="A208" s="10" t="n">
        <v>5</v>
      </c>
      <c r="B208" s="14" t="inlineStr">
        <is>
          <t>Package B: ETS on power and industry (cap -5% 2027 to -20% 2035) + carbon tax $25 elsewhere</t>
        </is>
      </c>
      <c r="C208" s="14" t="inlineStr">
        <is>
          <t>mit.rpb.all.gso.a</t>
        </is>
      </c>
      <c r="D208" s="14" t="inlineStr">
        <is>
          <t>egy.mit.rpb.all.gso.a.5</t>
        </is>
      </c>
      <c r="E208" s="14" t="inlineStr">
        <is>
          <t>Retail price before new policies | All subsectors | Gasoline</t>
        </is>
      </c>
      <c r="F208" s="14" t="inlineStr">
        <is>
          <t>$/GJ real</t>
        </is>
      </c>
      <c r="G208" s="14" t="inlineStr">
        <is>
          <t>build (Python emulation of RunAllScenarios)</t>
        </is>
      </c>
      <c r="H208" s="23" t="n">
        <v>17.1645453257496</v>
      </c>
      <c r="I208" s="23" t="n">
        <v>11.7387816845338</v>
      </c>
      <c r="J208" s="23" t="n">
        <v>9.58268059228592</v>
      </c>
      <c r="K208" s="23" t="n">
        <v>9.58268059228592</v>
      </c>
      <c r="L208" s="23" t="n">
        <v>9.58268059228592</v>
      </c>
      <c r="M208" s="23" t="n">
        <v>9.58268059228592</v>
      </c>
      <c r="N208" s="23" t="n">
        <v>9.58268059228592</v>
      </c>
      <c r="O208" s="23" t="n">
        <v>9.58268059228592</v>
      </c>
      <c r="P208" s="23" t="n">
        <v>9.58268059228592</v>
      </c>
      <c r="Q208" s="23" t="n">
        <v>9.58268059228592</v>
      </c>
      <c r="R208" s="23" t="n">
        <v>9.58268059228592</v>
      </c>
      <c r="S208" s="23" t="n">
        <v>9.58268059228592</v>
      </c>
      <c r="T208" s="23" t="n">
        <v>9.58268059228592</v>
      </c>
      <c r="U208" s="23" t="n">
        <v>9.58268059228592</v>
      </c>
      <c r="V208" s="23" t="n">
        <v>9.58268059228592</v>
      </c>
      <c r="W208" s="23" t="n">
        <v>9.58268059228592</v>
      </c>
      <c r="X208" s="23" t="n">
        <v>9.58268059228592</v>
      </c>
      <c r="Y208" s="23" t="n">
        <v>9.58268059228592</v>
      </c>
      <c r="Z208" s="23" t="n">
        <v>9.58268059228592</v>
      </c>
    </row>
    <row r="209">
      <c r="A209" s="10" t="n">
        <v>5</v>
      </c>
      <c r="B209" s="14" t="inlineStr">
        <is>
          <t>Package B: ETS on power and industry (cap -5% 2027 to -20% 2035) + carbon tax $25 elsewhere</t>
        </is>
      </c>
      <c r="C209" s="14" t="inlineStr">
        <is>
          <t>mit.rpb.all.die.a</t>
        </is>
      </c>
      <c r="D209" s="14" t="inlineStr">
        <is>
          <t>egy.mit.rpb.all.die.a.5</t>
        </is>
      </c>
      <c r="E209" s="14" t="inlineStr">
        <is>
          <t>Retail price before new policies | All subsectors | Diesel</t>
        </is>
      </c>
      <c r="F209" s="14" t="inlineStr">
        <is>
          <t>$/GJ real</t>
        </is>
      </c>
      <c r="G209" s="14" t="inlineStr">
        <is>
          <t>build (Python emulation of RunAllScenarios)</t>
        </is>
      </c>
      <c r="H209" s="23" t="n">
        <v>11.0953075337741</v>
      </c>
      <c r="I209" s="23" t="n">
        <v>7.52329139696042</v>
      </c>
      <c r="J209" s="23" t="n">
        <v>6.68201385154289</v>
      </c>
      <c r="K209" s="23" t="n">
        <v>6.68201385154289</v>
      </c>
      <c r="L209" s="23" t="n">
        <v>6.68201385154289</v>
      </c>
      <c r="M209" s="23" t="n">
        <v>6.68201385154289</v>
      </c>
      <c r="N209" s="23" t="n">
        <v>6.68201385154289</v>
      </c>
      <c r="O209" s="23" t="n">
        <v>6.68201385154289</v>
      </c>
      <c r="P209" s="23" t="n">
        <v>6.68201385154289</v>
      </c>
      <c r="Q209" s="23" t="n">
        <v>6.68201385154289</v>
      </c>
      <c r="R209" s="23" t="n">
        <v>6.68201385154289</v>
      </c>
      <c r="S209" s="23" t="n">
        <v>6.68201385154289</v>
      </c>
      <c r="T209" s="23" t="n">
        <v>6.68201385154289</v>
      </c>
      <c r="U209" s="23" t="n">
        <v>6.68201385154289</v>
      </c>
      <c r="V209" s="23" t="n">
        <v>6.68201385154289</v>
      </c>
      <c r="W209" s="23" t="n">
        <v>6.68201385154289</v>
      </c>
      <c r="X209" s="23" t="n">
        <v>6.68201385154289</v>
      </c>
      <c r="Y209" s="23" t="n">
        <v>6.68201385154289</v>
      </c>
      <c r="Z209" s="23" t="n">
        <v>6.68201385154289</v>
      </c>
    </row>
    <row r="210">
      <c r="A210" s="10" t="n">
        <v>5</v>
      </c>
      <c r="B210" s="14" t="inlineStr">
        <is>
          <t>Package B: ETS on power and industry (cap -5% 2027 to -20% 2035) + carbon tax $25 elsewhere</t>
        </is>
      </c>
      <c r="C210" s="14" t="inlineStr">
        <is>
          <t>mit.rpb.res.nga.a</t>
        </is>
      </c>
      <c r="D210" s="14" t="inlineStr">
        <is>
          <t>egy.mit.rpb.res.nga.a.5</t>
        </is>
      </c>
      <c r="E210" s="14" t="inlineStr">
        <is>
          <t>Retail price before new policies | Residential | Natural gas</t>
        </is>
      </c>
      <c r="F210" s="14" t="inlineStr">
        <is>
          <t>$/GJ real</t>
        </is>
      </c>
      <c r="G210" s="14" t="inlineStr">
        <is>
          <t>build (Python emulation of RunAllScenarios)</t>
        </is>
      </c>
      <c r="H210" s="23" t="n">
        <v>4.63366849483039</v>
      </c>
      <c r="I210" s="23" t="n">
        <v>3.20868563703672</v>
      </c>
      <c r="J210" s="23" t="n">
        <v>2.33088056865822</v>
      </c>
      <c r="K210" s="23" t="n">
        <v>2.33088056865822</v>
      </c>
      <c r="L210" s="23" t="n">
        <v>2.33088056865822</v>
      </c>
      <c r="M210" s="23" t="n">
        <v>2.33088056865822</v>
      </c>
      <c r="N210" s="23" t="n">
        <v>2.33088056865822</v>
      </c>
      <c r="O210" s="23" t="n">
        <v>2.33088056865822</v>
      </c>
      <c r="P210" s="23" t="n">
        <v>2.33088056865822</v>
      </c>
      <c r="Q210" s="23" t="n">
        <v>2.33088056865822</v>
      </c>
      <c r="R210" s="23" t="n">
        <v>2.33088056865822</v>
      </c>
      <c r="S210" s="23" t="n">
        <v>2.33088056865822</v>
      </c>
      <c r="T210" s="23" t="n">
        <v>2.33088056865822</v>
      </c>
      <c r="U210" s="23" t="n">
        <v>2.33088056865822</v>
      </c>
      <c r="V210" s="23" t="n">
        <v>2.33088056865822</v>
      </c>
      <c r="W210" s="23" t="n">
        <v>2.33088056865822</v>
      </c>
      <c r="X210" s="23" t="n">
        <v>2.33088056865822</v>
      </c>
      <c r="Y210" s="23" t="n">
        <v>2.33088056865822</v>
      </c>
      <c r="Z210" s="23" t="n">
        <v>2.33088056865822</v>
      </c>
    </row>
    <row r="211">
      <c r="A211" s="10" t="n">
        <v>5</v>
      </c>
      <c r="B211" s="14" t="inlineStr">
        <is>
          <t>Package B: ETS on power and industry (cap -5% 2027 to -20% 2035) + carbon tax $25 elsewhere</t>
        </is>
      </c>
      <c r="C211" s="14" t="inlineStr">
        <is>
          <t>mit.atp.rod.gso.e</t>
        </is>
      </c>
      <c r="D211" s="14" t="inlineStr">
        <is>
          <t>egy.mit.atp.rod.gso.e.5</t>
        </is>
      </c>
      <c r="E211" s="14" t="inlineStr">
        <is>
          <t>After-tax price | Road | Gasoline</t>
        </is>
      </c>
      <c r="F211" s="14" t="inlineStr">
        <is>
          <t>$/GJ real</t>
        </is>
      </c>
      <c r="G211" s="14" t="inlineStr">
        <is>
          <t>build (Python emulation of RunAllScenarios)</t>
        </is>
      </c>
      <c r="H211" s="23" t="n">
        <v>17.1645453257496</v>
      </c>
      <c r="I211" s="23" t="n">
        <v>11.7387816845338</v>
      </c>
      <c r="J211" s="23" t="n">
        <v>9.58268059228592</v>
      </c>
      <c r="K211" s="23" t="n">
        <v>9.58268059228592</v>
      </c>
      <c r="L211" s="23" t="n">
        <v>9.58268059228592</v>
      </c>
      <c r="M211" s="23" t="n">
        <v>11.2371305922859</v>
      </c>
      <c r="N211" s="23" t="n">
        <v>11.2371305922859</v>
      </c>
      <c r="O211" s="23" t="n">
        <v>11.2371305922859</v>
      </c>
      <c r="P211" s="23" t="n">
        <v>11.2371305922859</v>
      </c>
      <c r="Q211" s="23" t="n">
        <v>11.2371305922859</v>
      </c>
      <c r="R211" s="23" t="n">
        <v>11.2371305922859</v>
      </c>
      <c r="S211" s="23" t="n">
        <v>11.2371305922859</v>
      </c>
      <c r="T211" s="23" t="n">
        <v>11.2371305922859</v>
      </c>
      <c r="U211" s="23" t="n">
        <v>11.2371305922859</v>
      </c>
      <c r="V211" s="23" t="n">
        <v>11.2371305922859</v>
      </c>
      <c r="W211" s="23" t="n">
        <v>11.2371305922859</v>
      </c>
      <c r="X211" s="23" t="n">
        <v>11.2371305922859</v>
      </c>
      <c r="Y211" s="23" t="n">
        <v>11.2371305922859</v>
      </c>
      <c r="Z211" s="23" t="n">
        <v>11.2371305922859</v>
      </c>
    </row>
    <row r="212">
      <c r="A212" s="10" t="n">
        <v>5</v>
      </c>
      <c r="B212" s="14" t="inlineStr">
        <is>
          <t>Package B: ETS on power and industry (cap -5% 2027 to -20% 2035) + carbon tax $25 elsewhere</t>
        </is>
      </c>
      <c r="C212" s="14" t="inlineStr">
        <is>
          <t>mit.rp.res.ecy</t>
        </is>
      </c>
      <c r="D212" s="14" t="inlineStr">
        <is>
          <t>egy.mit.rp.res.ecy.5</t>
        </is>
      </c>
      <c r="E212" s="14" t="inlineStr">
        <is>
          <t>End-user electricity price | Residential | Electricity</t>
        </is>
      </c>
      <c r="F212" s="14" t="inlineStr">
        <is>
          <t>$/kWh real</t>
        </is>
      </c>
      <c r="G212" s="14" t="inlineStr">
        <is>
          <t>build (Python emulation of RunAllScenarios)</t>
        </is>
      </c>
      <c r="H212" s="16" t="n">
        <v>0.0613881498333761</v>
      </c>
      <c r="I212" s="16" t="n">
        <v>0.0524045289478607</v>
      </c>
      <c r="J212" s="16" t="n">
        <v>0.0455995743641052</v>
      </c>
      <c r="K212" s="16" t="n">
        <v>0.0486694048350781</v>
      </c>
      <c r="L212" s="16" t="n">
        <v>0.050766862868368</v>
      </c>
      <c r="M212" s="16" t="n">
        <v>0.0548860799040113</v>
      </c>
      <c r="N212" s="16" t="n">
        <v>0.0558977483274306</v>
      </c>
      <c r="O212" s="16" t="n">
        <v>0.0570105172672225</v>
      </c>
      <c r="P212" s="16" t="n">
        <v>0.0572734110396959</v>
      </c>
      <c r="Q212" s="16" t="n">
        <v>0.0578740274339133</v>
      </c>
      <c r="R212" s="16" t="n">
        <v>0.0582789313590932</v>
      </c>
      <c r="S212" s="16" t="n">
        <v>0.0587601735600129</v>
      </c>
      <c r="T212" s="16" t="n">
        <v>0.0590449532060296</v>
      </c>
      <c r="U212" s="16" t="n">
        <v>0.0595416394552782</v>
      </c>
      <c r="V212" s="16" t="n">
        <v>0.0594323951481367</v>
      </c>
      <c r="W212" s="16" t="n">
        <v>0.0599160378432443</v>
      </c>
      <c r="X212" s="16" t="n">
        <v>0.0600123253031999</v>
      </c>
      <c r="Y212" s="16" t="n">
        <v>0.0604303940787982</v>
      </c>
      <c r="Z212" s="16" t="n">
        <v>0.060523683882206</v>
      </c>
    </row>
    <row r="213">
      <c r="A213" s="10" t="n">
        <v>5</v>
      </c>
      <c r="B213" s="14" t="inlineStr">
        <is>
          <t>Package B: ETS on power and industry (cap -5% 2027 to -20% 2035) + carbon tax $25 elsewhere</t>
        </is>
      </c>
      <c r="C213" s="14" t="inlineStr">
        <is>
          <t>mit.rp.ind.ecy</t>
        </is>
      </c>
      <c r="D213" s="14" t="inlineStr">
        <is>
          <t>egy.mit.rp.ind.ecy.5</t>
        </is>
      </c>
      <c r="E213" s="14" t="inlineStr">
        <is>
          <t>End-user electricity price | Industry | Electricity</t>
        </is>
      </c>
      <c r="F213" s="14" t="inlineStr">
        <is>
          <t>$/kWh real</t>
        </is>
      </c>
      <c r="G213" s="14" t="inlineStr">
        <is>
          <t>build (Python emulation of RunAllScenarios)</t>
        </is>
      </c>
      <c r="H213" s="16" t="n">
        <v>0.0636617850123901</v>
      </c>
      <c r="I213" s="16" t="n">
        <v>0.0622303781255846</v>
      </c>
      <c r="J213" s="16" t="n">
        <v>0.0519623056707246</v>
      </c>
      <c r="K213" s="16" t="n">
        <v>0.0550321361416975</v>
      </c>
      <c r="L213" s="16" t="n">
        <v>0.0571295941749874</v>
      </c>
      <c r="M213" s="16" t="n">
        <v>0.0612488112106306</v>
      </c>
      <c r="N213" s="16" t="n">
        <v>0.06226047963405</v>
      </c>
      <c r="O213" s="16" t="n">
        <v>0.0633732485738419</v>
      </c>
      <c r="P213" s="16" t="n">
        <v>0.06363614234631521</v>
      </c>
      <c r="Q213" s="16" t="n">
        <v>0.0642367587405327</v>
      </c>
      <c r="R213" s="16" t="n">
        <v>0.0646416626657126</v>
      </c>
      <c r="S213" s="16" t="n">
        <v>0.0651229048666323</v>
      </c>
      <c r="T213" s="16" t="n">
        <v>0.065407684512649</v>
      </c>
      <c r="U213" s="16" t="n">
        <v>0.06590437076189749</v>
      </c>
      <c r="V213" s="16" t="n">
        <v>0.0657951264547561</v>
      </c>
      <c r="W213" s="16" t="n">
        <v>0.06627876914986371</v>
      </c>
      <c r="X213" s="16" t="n">
        <v>0.06637505660981929</v>
      </c>
      <c r="Y213" s="16" t="n">
        <v>0.0667931253854175</v>
      </c>
      <c r="Z213" s="16" t="n">
        <v>0.06688641518882529</v>
      </c>
    </row>
    <row r="214">
      <c r="A214" s="10" t="n">
        <v>5</v>
      </c>
      <c r="B214" s="14" t="inlineStr">
        <is>
          <t>Package B: ETS on power and industry (cap -5% 2027 to -20% 2035) + carbon tax $25 elsewhere</t>
        </is>
      </c>
      <c r="C214" s="14" t="inlineStr">
        <is>
          <t>mit.gncav</t>
        </is>
      </c>
      <c r="D214" s="14" t="inlineStr">
        <is>
          <t>egy.mit.gncav.5</t>
        </is>
      </c>
      <c r="E214" s="14" t="inlineStr">
        <is>
          <t>Average generation cost (weighted by generation shares)</t>
        </is>
      </c>
      <c r="F214" s="14" t="inlineStr">
        <is>
          <t>$/kWh</t>
        </is>
      </c>
      <c r="G214" s="14" t="inlineStr">
        <is>
          <t>build (Python emulation of RunAllScenarios)</t>
        </is>
      </c>
      <c r="H214" s="16" t="n">
        <v>0.07175129811497501</v>
      </c>
      <c r="I214" s="16" t="n">
        <v>0.0671440046861646</v>
      </c>
      <c r="J214" s="16" t="n">
        <v>0.0702138351571375</v>
      </c>
      <c r="K214" s="16" t="n">
        <v>0.0723112931904273</v>
      </c>
      <c r="L214" s="16" t="n">
        <v>0.0764305102260706</v>
      </c>
      <c r="M214" s="16" t="n">
        <v>0.07625134916575101</v>
      </c>
      <c r="N214" s="16" t="n">
        <v>0.0764458771691036</v>
      </c>
      <c r="O214" s="16" t="n">
        <v>0.0759034558957246</v>
      </c>
      <c r="P214" s="16" t="n">
        <v>0.0757738631587801</v>
      </c>
      <c r="Q214" s="16" t="n">
        <v>0.0754777550270069</v>
      </c>
      <c r="R214" s="16" t="n">
        <v>0.0753272109499723</v>
      </c>
      <c r="S214" s="16" t="n">
        <v>0.07514149544196159</v>
      </c>
      <c r="T214" s="16" t="n">
        <v>0.07507228326434059</v>
      </c>
      <c r="U214" s="16" t="n">
        <v>0.07496388368535779</v>
      </c>
      <c r="V214" s="16" t="n">
        <v>0.0749013070904687</v>
      </c>
      <c r="W214" s="16" t="n">
        <v>0.07473112920942419</v>
      </c>
      <c r="X214" s="16" t="n">
        <v>0.0746516061717442</v>
      </c>
      <c r="Y214" s="16" t="n">
        <v>0.074487598717806</v>
      </c>
      <c r="Z214" s="16" t="n">
        <v>0.07433859690444659</v>
      </c>
    </row>
    <row r="215">
      <c r="A215" s="10" t="n">
        <v>5</v>
      </c>
      <c r="B215" s="14" t="inlineStr">
        <is>
          <t>Package B: ETS on power and industry (cap -5% 2027 to -20% 2035) + carbon tax $25 elsewhere</t>
        </is>
      </c>
      <c r="C215" s="14" t="inlineStr">
        <is>
          <t>mit.co2.pow.all.e</t>
        </is>
      </c>
      <c r="D215" s="14" t="inlineStr">
        <is>
          <t>egy.mit.co2.pow.all.e.5</t>
        </is>
      </c>
      <c r="E215" s="14" t="inlineStr">
        <is>
          <t>CO2 emissions from fuel combustion | Power | All fuels</t>
        </is>
      </c>
      <c r="F215" s="14" t="inlineStr">
        <is>
          <t>MtCO2</t>
        </is>
      </c>
      <c r="G215" s="14" t="inlineStr">
        <is>
          <t>build (Python emulation of RunAllScenarios)</t>
        </is>
      </c>
      <c r="H215" s="40" t="n">
        <v>90.0555728903077</v>
      </c>
      <c r="I215" s="40" t="n">
        <v>109.276598304773</v>
      </c>
      <c r="J215" s="40" t="n">
        <v>109.227110454685</v>
      </c>
      <c r="K215" s="40" t="n">
        <v>117.345871180315</v>
      </c>
      <c r="L215" s="40" t="n">
        <v>109.668044614128</v>
      </c>
      <c r="M215" s="40" t="n">
        <v>108.856606337249</v>
      </c>
      <c r="N215" s="40" t="n">
        <v>105.701846357026</v>
      </c>
      <c r="O215" s="40" t="n">
        <v>107.315902054939</v>
      </c>
      <c r="P215" s="40" t="n">
        <v>106.520541292351</v>
      </c>
      <c r="Q215" s="40" t="n">
        <v>106.853551263498</v>
      </c>
      <c r="R215" s="40" t="n">
        <v>106.436717680036</v>
      </c>
      <c r="S215" s="40" t="n">
        <v>106.429646708649</v>
      </c>
      <c r="T215" s="40" t="n">
        <v>105.731375427006</v>
      </c>
      <c r="U215" s="40" t="n">
        <v>105.417167704454</v>
      </c>
      <c r="V215" s="40" t="n">
        <v>104.73771040316</v>
      </c>
      <c r="W215" s="40" t="n">
        <v>105.041904162942</v>
      </c>
      <c r="X215" s="40" t="n">
        <v>104.46743277258</v>
      </c>
      <c r="Y215" s="40" t="n">
        <v>104.610126633573</v>
      </c>
      <c r="Z215" s="40" t="n">
        <v>104.301240819026</v>
      </c>
    </row>
    <row r="216">
      <c r="A216" s="10" t="n">
        <v>5</v>
      </c>
      <c r="B216" s="14" t="inlineStr">
        <is>
          <t>Package B: ETS on power and industry (cap -5% 2027 to -20% 2035) + carbon tax $25 elsewhere</t>
        </is>
      </c>
      <c r="C216" s="14" t="inlineStr">
        <is>
          <t>mit.gtot</t>
        </is>
      </c>
      <c r="D216" s="14" t="inlineStr">
        <is>
          <t>egy.mit.gtot.5</t>
        </is>
      </c>
      <c r="E216" s="14" t="inlineStr">
        <is>
          <t>Generation, total</t>
        </is>
      </c>
      <c r="F216" s="14" t="inlineStr">
        <is>
          <t>MWy</t>
        </is>
      </c>
      <c r="G216" s="14" t="inlineStr">
        <is>
          <t>build (Python emulation of RunAllScenarios)</t>
        </is>
      </c>
      <c r="H216" s="43" t="n">
        <v>25122.5095205354</v>
      </c>
      <c r="I216" s="43" t="n">
        <v>30746.5374802134</v>
      </c>
      <c r="J216" s="43" t="n">
        <v>32478.0797087984</v>
      </c>
      <c r="K216" s="43" t="n">
        <v>36617.9829695121</v>
      </c>
      <c r="L216" s="43" t="n">
        <v>36726.9250636121</v>
      </c>
      <c r="M216" s="43" t="n">
        <v>37413.6291052992</v>
      </c>
      <c r="N216" s="43" t="n">
        <v>37671.2476262593</v>
      </c>
      <c r="O216" s="43" t="n">
        <v>38908.8312067794</v>
      </c>
      <c r="P216" s="43" t="n">
        <v>40014.4954091799</v>
      </c>
      <c r="Q216" s="43" t="n">
        <v>41424.4919137292</v>
      </c>
      <c r="R216" s="43" t="n">
        <v>42742.0954435116</v>
      </c>
      <c r="S216" s="43" t="n">
        <v>44153.1599371858</v>
      </c>
      <c r="T216" s="43" t="n">
        <v>45560.741249088</v>
      </c>
      <c r="U216" s="43" t="n">
        <v>47067.6240472111</v>
      </c>
      <c r="V216" s="43" t="n">
        <v>48517.7289932507</v>
      </c>
      <c r="W216" s="43" t="n">
        <v>50237.8449221356</v>
      </c>
      <c r="X216" s="43" t="n">
        <v>51744.3009246959</v>
      </c>
      <c r="Y216" s="43" t="n">
        <v>53440.632344529</v>
      </c>
      <c r="Z216" s="43" t="n">
        <v>55024.5183290085</v>
      </c>
    </row>
    <row r="217">
      <c r="A217" s="10" t="n">
        <v>5</v>
      </c>
      <c r="B217" s="14" t="inlineStr">
        <is>
          <t>Package B: ETS on power and industry (cap -5% 2027 to -20% 2035) + carbon tax $25 elsewhere</t>
        </is>
      </c>
      <c r="C217" s="14" t="inlineStr">
        <is>
          <t>mit.vre</t>
        </is>
      </c>
      <c r="D217" s="14" t="inlineStr">
        <is>
          <t>egy.mit.vre.5</t>
        </is>
      </c>
      <c r="E217" s="14" t="inlineStr">
        <is>
          <t>Variable renewable share of generation (wind, solar, other renewables)</t>
        </is>
      </c>
      <c r="F217" s="14" t="inlineStr">
        <is>
          <t>share</t>
        </is>
      </c>
      <c r="G217" s="14" t="inlineStr">
        <is>
          <t>build (Python emulation of RunAllScenarios)</t>
        </is>
      </c>
      <c r="H217" s="13" t="n">
        <v>0.0523422150659333</v>
      </c>
      <c r="I217" s="13" t="n">
        <v>0.0528821675574647</v>
      </c>
      <c r="J217" s="13" t="n">
        <v>0.07919938787085019</v>
      </c>
      <c r="K217" s="13" t="n">
        <v>0.0986851666992323</v>
      </c>
      <c r="L217" s="13" t="n">
        <v>0.129734996138023</v>
      </c>
      <c r="M217" s="13" t="n">
        <v>0.145426664573973</v>
      </c>
      <c r="N217" s="13" t="n">
        <v>0.167502812849844</v>
      </c>
      <c r="O217" s="13" t="n">
        <v>0.177512461259647</v>
      </c>
      <c r="P217" s="13" t="n">
        <v>0.198633816970058</v>
      </c>
      <c r="Q217" s="13" t="n">
        <v>0.217292122156214</v>
      </c>
      <c r="R217" s="13" t="n">
        <v>0.237134206738988</v>
      </c>
      <c r="S217" s="13" t="n">
        <v>0.254930330957924</v>
      </c>
      <c r="T217" s="13" t="n">
        <v>0.275442803320502</v>
      </c>
      <c r="U217" s="13" t="n">
        <v>0.293969546453018</v>
      </c>
      <c r="V217" s="13" t="n">
        <v>0.312419522671852</v>
      </c>
      <c r="W217" s="13" t="n">
        <v>0.328259842878254</v>
      </c>
      <c r="X217" s="13" t="n">
        <v>0.344642939920568</v>
      </c>
      <c r="Y217" s="13" t="n">
        <v>0.359185379177635</v>
      </c>
      <c r="Z217" s="13" t="n">
        <v>0.373782062813926</v>
      </c>
    </row>
    <row r="218">
      <c r="A218" s="10" t="n">
        <v>5</v>
      </c>
      <c r="B218" s="14" t="inlineStr">
        <is>
          <t>Package B: ETS on power and industry (cap -5% 2027 to -20% 2035) + carbon tax $25 elsewhere</t>
        </is>
      </c>
      <c r="C218" s="14" t="inlineStr">
        <is>
          <t>mit.shr.pow.nga</t>
        </is>
      </c>
      <c r="D218" s="14" t="inlineStr">
        <is>
          <t>egy.mit.shr.pow.nga.5</t>
        </is>
      </c>
      <c r="E218" s="14" t="inlineStr">
        <is>
          <t>Generation share | Power | Natural gas</t>
        </is>
      </c>
      <c r="F218" s="14" t="inlineStr">
        <is>
          <t>share</t>
        </is>
      </c>
      <c r="G218" s="14" t="inlineStr">
        <is>
          <t>build (Python emulation of RunAllScenarios)</t>
        </is>
      </c>
      <c r="H218" s="13" t="n">
        <v>0.796805951196797</v>
      </c>
      <c r="I218" s="13" t="n">
        <v>0.823691270664898</v>
      </c>
      <c r="J218" s="13" t="n">
        <v>0.751614535192631</v>
      </c>
      <c r="K218" s="13" t="n">
        <v>0.698975686303327</v>
      </c>
      <c r="L218" s="13" t="n">
        <v>0.609738997669936</v>
      </c>
      <c r="M218" s="13" t="n">
        <v>0.5981528266434391</v>
      </c>
      <c r="N218" s="13" t="n">
        <v>0.57674805949549</v>
      </c>
      <c r="O218" s="13" t="n">
        <v>0.57457895423865</v>
      </c>
      <c r="P218" s="13" t="n">
        <v>0.558021357335604</v>
      </c>
      <c r="Q218" s="13" t="n">
        <v>0.545591254585122</v>
      </c>
      <c r="R218" s="13" t="n">
        <v>0.530266981626148</v>
      </c>
      <c r="S218" s="13" t="n">
        <v>0.51715711153022</v>
      </c>
      <c r="T218" s="13" t="n">
        <v>0.500693706488247</v>
      </c>
      <c r="U218" s="13" t="n">
        <v>0.486296918544863</v>
      </c>
      <c r="V218" s="13" t="n">
        <v>0.471224200840168</v>
      </c>
      <c r="W218" s="13" t="n">
        <v>0.459774533543699</v>
      </c>
      <c r="X218" s="13" t="n">
        <v>0.446276071477435</v>
      </c>
      <c r="Y218" s="13" t="n">
        <v>0.435550075278428</v>
      </c>
      <c r="Z218" s="13" t="n">
        <v>0.424066888828466</v>
      </c>
    </row>
    <row r="219">
      <c r="A219" s="10" t="n">
        <v>5</v>
      </c>
      <c r="B219" s="14" t="inlineStr">
        <is>
          <t>Package B: ETS on power and industry (cap -5% 2027 to -20% 2035) + carbon tax $25 elsewhere</t>
        </is>
      </c>
      <c r="C219" s="14" t="inlineStr">
        <is>
          <t>mit.usdtot</t>
        </is>
      </c>
      <c r="D219" s="14" t="inlineStr">
        <is>
          <t>egy.mit.usdtot.5</t>
        </is>
      </c>
      <c r="E219" s="14" t="inlineStr">
        <is>
          <t>New investment, total</t>
        </is>
      </c>
      <c r="F219" s="14" t="inlineStr">
        <is>
          <t>USD m real</t>
        </is>
      </c>
      <c r="G219" s="14" t="inlineStr">
        <is>
          <t>build (Python emulation of RunAllScenarios)</t>
        </is>
      </c>
      <c r="H219" s="43" t="n">
        <v>3165.88060788837</v>
      </c>
      <c r="I219" s="43" t="n">
        <v>23118.2511509123</v>
      </c>
      <c r="J219" s="43" t="n">
        <v>25914.2873308545</v>
      </c>
      <c r="K219" s="43" t="n">
        <v>29069.3593583824</v>
      </c>
      <c r="L219" s="43" t="n">
        <v>6085.75154260908</v>
      </c>
      <c r="M219" s="43" t="n">
        <v>7151.11359431056</v>
      </c>
      <c r="N219" s="43" t="n">
        <v>5400.28442179832</v>
      </c>
      <c r="O219" s="43" t="n">
        <v>9045.990751474439</v>
      </c>
      <c r="P219" s="43" t="n">
        <v>8697.04078001909</v>
      </c>
      <c r="Q219" s="43" t="n">
        <v>9853.459471543039</v>
      </c>
      <c r="R219" s="43" t="n">
        <v>9727.65995148072</v>
      </c>
      <c r="S219" s="43" t="n">
        <v>10490.7907457879</v>
      </c>
      <c r="T219" s="43" t="n">
        <v>10609.8006007502</v>
      </c>
      <c r="U219" s="43" t="n">
        <v>11069.3494950102</v>
      </c>
      <c r="V219" s="43" t="n">
        <v>11057.783379295</v>
      </c>
      <c r="W219" s="43" t="n">
        <v>11891.7362906212</v>
      </c>
      <c r="X219" s="43" t="n">
        <v>11449.878776584</v>
      </c>
      <c r="Y219" s="43" t="n">
        <v>11925.2648578991</v>
      </c>
      <c r="Z219" s="43" t="n">
        <v>11623.4569431515</v>
      </c>
    </row>
    <row r="220">
      <c r="A220" s="10" t="n">
        <v>5</v>
      </c>
      <c r="B220" s="14" t="inlineStr">
        <is>
          <t>Package B: ETS on power and industry (cap -5% 2027 to -20% 2035) + carbon tax $25 elsewhere</t>
        </is>
      </c>
      <c r="C220" s="14" t="inlineStr">
        <is>
          <t>mit.demtot</t>
        </is>
      </c>
      <c r="D220" s="14" t="inlineStr">
        <is>
          <t>egy.mit.demtot.5</t>
        </is>
      </c>
      <c r="E220" s="14" t="inlineStr">
        <is>
          <t>Electricity demand, total</t>
        </is>
      </c>
      <c r="F220" s="14" t="inlineStr">
        <is>
          <t>ktoe</t>
        </is>
      </c>
      <c r="G220" s="14" t="inlineStr">
        <is>
          <t>build (Python emulation of RunAllScenarios)</t>
        </is>
      </c>
      <c r="H220" s="43" t="n">
        <v>15495.7198104268</v>
      </c>
      <c r="I220" s="43" t="n">
        <v>18964.655164912</v>
      </c>
      <c r="J220" s="43" t="n">
        <v>20032.681159375</v>
      </c>
      <c r="K220" s="43" t="n">
        <v>22586.199187415</v>
      </c>
      <c r="L220" s="43" t="n">
        <v>22653.3953472713</v>
      </c>
      <c r="M220" s="43" t="n">
        <v>23076.9586626309</v>
      </c>
      <c r="N220" s="43" t="n">
        <v>23235.8593654253</v>
      </c>
      <c r="O220" s="43" t="n">
        <v>23999.2085997066</v>
      </c>
      <c r="P220" s="43" t="n">
        <v>24681.1891427257</v>
      </c>
      <c r="Q220" s="43" t="n">
        <v>25550.8837387341</v>
      </c>
      <c r="R220" s="43" t="n">
        <v>26363.5897744128</v>
      </c>
      <c r="S220" s="43" t="n">
        <v>27233.9431127425</v>
      </c>
      <c r="T220" s="43" t="n">
        <v>28102.1480029348</v>
      </c>
      <c r="U220" s="43" t="n">
        <v>29031.6026662032</v>
      </c>
      <c r="V220" s="43" t="n">
        <v>29926.0363978802</v>
      </c>
      <c r="W220" s="43" t="n">
        <v>30987.0145797639</v>
      </c>
      <c r="X220" s="43" t="n">
        <v>31916.20599288</v>
      </c>
      <c r="Y220" s="43" t="n">
        <v>32962.5137419474</v>
      </c>
      <c r="Z220" s="43" t="n">
        <v>33939.4644485277</v>
      </c>
    </row>
    <row r="221">
      <c r="A221" s="10" t="n">
        <v>5</v>
      </c>
      <c r="B221" s="14" t="inlineStr">
        <is>
          <t>Package B: ETS on power and industry (cap -5% 2027 to -20% 2035) + carbon tax $25 elsewhere</t>
        </is>
      </c>
      <c r="C221" s="14" t="inlineStr">
        <is>
          <t>mit.eldem.tra.ecy.e</t>
        </is>
      </c>
      <c r="D221" s="14" t="inlineStr">
        <is>
          <t>egy.mit.eldem.tra.ecy.e.5</t>
        </is>
      </c>
      <c r="E221" s="14" t="inlineStr">
        <is>
          <t>Electricity demand (memo: power model H; not in the fuel totals; sector policies do not act on it) | Transport | Electricity</t>
        </is>
      </c>
      <c r="F221" s="14" t="inlineStr">
        <is>
          <t>ktoe</t>
        </is>
      </c>
      <c r="G221" s="14" t="inlineStr">
        <is>
          <t>build (Python emulation of RunAllScenarios)</t>
        </is>
      </c>
      <c r="H221" s="43" t="n">
        <v>47.6318696194386</v>
      </c>
      <c r="I221" s="43" t="n">
        <v>56.1578666775528</v>
      </c>
      <c r="J221" s="43" t="n">
        <v>59.1776119843666</v>
      </c>
      <c r="K221" s="43" t="n">
        <v>65.56989481179821</v>
      </c>
      <c r="L221" s="43" t="n">
        <v>66.9131268376554</v>
      </c>
      <c r="M221" s="43" t="n">
        <v>69.2550463239356</v>
      </c>
      <c r="N221" s="43" t="n">
        <v>71.34111701138271</v>
      </c>
      <c r="O221" s="43" t="n">
        <v>74.68259817051209</v>
      </c>
      <c r="P221" s="43" t="n">
        <v>77.7593368570315</v>
      </c>
      <c r="Q221" s="43" t="n">
        <v>81.30527215377261</v>
      </c>
      <c r="R221" s="43" t="n">
        <v>84.7819714478464</v>
      </c>
      <c r="S221" s="43" t="n">
        <v>88.4481184813709</v>
      </c>
      <c r="T221" s="43" t="n">
        <v>92.16814411815911</v>
      </c>
      <c r="U221" s="43" t="n">
        <v>96.0889704462616</v>
      </c>
      <c r="V221" s="43" t="n">
        <v>99.98698799662679</v>
      </c>
      <c r="W221" s="43" t="n">
        <v>104.336637988258</v>
      </c>
      <c r="X221" s="43" t="n">
        <v>108.434429218819</v>
      </c>
      <c r="Y221" s="43" t="n">
        <v>112.870202146478</v>
      </c>
      <c r="Z221" s="43" t="n">
        <v>117.19807594904</v>
      </c>
    </row>
    <row r="222">
      <c r="A222" s="10" t="n">
        <v>5</v>
      </c>
      <c r="B222" s="14" t="inlineStr">
        <is>
          <t>Package B: ETS on power and industry (cap -5% 2027 to -20% 2035) + carbon tax $25 elsewhere</t>
        </is>
      </c>
      <c r="C222" s="14" t="inlineStr">
        <is>
          <t>mit.eldem.bld.ecy.e</t>
        </is>
      </c>
      <c r="D222" s="14" t="inlineStr">
        <is>
          <t>egy.mit.eldem.bld.ecy.e.5</t>
        </is>
      </c>
      <c r="E222" s="14" t="inlineStr">
        <is>
          <t>Electricity demand (memo: power model H; not in the fuel totals; sector policies do not act on it) | Buildings | Electricity</t>
        </is>
      </c>
      <c r="F222" s="14" t="inlineStr">
        <is>
          <t>ktoe</t>
        </is>
      </c>
      <c r="G222" s="14" t="inlineStr">
        <is>
          <t>build (Python emulation of RunAllScenarios)</t>
        </is>
      </c>
      <c r="H222" s="43" t="n">
        <v>11660.9678190786</v>
      </c>
      <c r="I222" s="43" t="n">
        <v>14469.3803845704</v>
      </c>
      <c r="J222" s="43" t="n">
        <v>15418.0538874128</v>
      </c>
      <c r="K222" s="43" t="n">
        <v>17431.2228698156</v>
      </c>
      <c r="L222" s="43" t="n">
        <v>17472.9645765782</v>
      </c>
      <c r="M222" s="43" t="n">
        <v>17802.3062235189</v>
      </c>
      <c r="N222" s="43" t="n">
        <v>17914.0267787315</v>
      </c>
      <c r="O222" s="43" t="n">
        <v>18518.0877772722</v>
      </c>
      <c r="P222" s="43" t="n">
        <v>19057.8329677124</v>
      </c>
      <c r="Q222" s="43" t="n">
        <v>19750.7017124359</v>
      </c>
      <c r="R222" s="43" t="n">
        <v>20397.7188731511</v>
      </c>
      <c r="S222" s="43" t="n">
        <v>21092.2089741591</v>
      </c>
      <c r="T222" s="43" t="n">
        <v>21785.4943517911</v>
      </c>
      <c r="U222" s="43" t="n">
        <v>22529.3497156554</v>
      </c>
      <c r="V222" s="43" t="n">
        <v>23245.1856123948</v>
      </c>
      <c r="W222" s="43" t="n">
        <v>24097.9003830314</v>
      </c>
      <c r="X222" s="43" t="n">
        <v>24843.428251481</v>
      </c>
      <c r="Y222" s="43" t="n">
        <v>25685.5992724746</v>
      </c>
      <c r="Z222" s="43" t="n">
        <v>26471.57251092</v>
      </c>
    </row>
    <row r="223">
      <c r="A223" s="10" t="n">
        <v>5</v>
      </c>
      <c r="B223" s="14" t="inlineStr">
        <is>
          <t>Package B: ETS on power and industry (cap -5% 2027 to -20% 2035) + carbon tax $25 elsewhere</t>
        </is>
      </c>
      <c r="C223" s="14" t="inlineStr">
        <is>
          <t>mit.eldem.ind.ecy.e</t>
        </is>
      </c>
      <c r="D223" s="14" t="inlineStr">
        <is>
          <t>egy.mit.eldem.ind.ecy.e.5</t>
        </is>
      </c>
      <c r="E223" s="14" t="inlineStr">
        <is>
          <t>Electricity demand (memo: power model H; not in the fuel totals; sector policies do not act on it) | Industry | Electricity</t>
        </is>
      </c>
      <c r="F223" s="14" t="inlineStr">
        <is>
          <t>ktoe</t>
        </is>
      </c>
      <c r="G223" s="14" t="inlineStr">
        <is>
          <t>build (Python emulation of RunAllScenarios)</t>
        </is>
      </c>
      <c r="H223" s="43" t="n">
        <v>3787.12012172875</v>
      </c>
      <c r="I223" s="43" t="n">
        <v>4439.11691366402</v>
      </c>
      <c r="J223" s="43" t="n">
        <v>4555.44965997782</v>
      </c>
      <c r="K223" s="43" t="n">
        <v>5089.40642278754</v>
      </c>
      <c r="L223" s="43" t="n">
        <v>5113.51764385544</v>
      </c>
      <c r="M223" s="43" t="n">
        <v>5205.397392788</v>
      </c>
      <c r="N223" s="43" t="n">
        <v>5250.49146968245</v>
      </c>
      <c r="O223" s="43" t="n">
        <v>5406.43822426391</v>
      </c>
      <c r="P223" s="43" t="n">
        <v>5545.59683815625</v>
      </c>
      <c r="Q223" s="43" t="n">
        <v>5718.87675414442</v>
      </c>
      <c r="R223" s="43" t="n">
        <v>5881.08892981383</v>
      </c>
      <c r="S223" s="43" t="n">
        <v>6053.28602010202</v>
      </c>
      <c r="T223" s="43" t="n">
        <v>6224.4855070255</v>
      </c>
      <c r="U223" s="43" t="n">
        <v>6406.16398010152</v>
      </c>
      <c r="V223" s="43" t="n">
        <v>6580.86379748882</v>
      </c>
      <c r="W223" s="43" t="n">
        <v>6784.77755874422</v>
      </c>
      <c r="X223" s="43" t="n">
        <v>6964.34331218016</v>
      </c>
      <c r="Y223" s="43" t="n">
        <v>7164.04426732635</v>
      </c>
      <c r="Z223" s="43" t="n">
        <v>7350.69386165868</v>
      </c>
    </row>
    <row r="224">
      <c r="A224" s="10" t="n">
        <v>5</v>
      </c>
      <c r="B224" s="14" t="inlineStr">
        <is>
          <t>Package B: ETS on power and industry (cap -5% 2027 to -20% 2035) + carbon tax $25 elsewhere</t>
        </is>
      </c>
      <c r="C224" s="14" t="inlineStr">
        <is>
          <t>mit.eldem.oen.ecy.e</t>
        </is>
      </c>
      <c r="D224" s="14" t="inlineStr">
        <is>
          <t>egy.mit.eldem.oen.ecy.e.5</t>
        </is>
      </c>
      <c r="E224" s="14" t="inlineStr">
        <is>
          <t>Electricity demand (memo: power model H; not in the fuel totals; sector policies do not act on it) | Other energy use | Electricity</t>
        </is>
      </c>
      <c r="F224" s="14" t="inlineStr">
        <is>
          <t>ktoe</t>
        </is>
      </c>
      <c r="G224" s="14" t="inlineStr">
        <is>
          <t>build (Python emulation of RunAllScenarios)</t>
        </is>
      </c>
      <c r="H224" s="43" t="n">
        <v>0</v>
      </c>
      <c r="I224" s="43" t="n">
        <v>0</v>
      </c>
      <c r="J224" s="43" t="n">
        <v>0</v>
      </c>
      <c r="K224" s="43" t="n">
        <v>0</v>
      </c>
      <c r="L224" s="43" t="n">
        <v>0</v>
      </c>
      <c r="M224" s="43" t="n">
        <v>0</v>
      </c>
      <c r="N224" s="43" t="n">
        <v>0</v>
      </c>
      <c r="O224" s="43" t="n">
        <v>0</v>
      </c>
      <c r="P224" s="43" t="n">
        <v>0</v>
      </c>
      <c r="Q224" s="43" t="n">
        <v>0</v>
      </c>
      <c r="R224" s="43" t="n">
        <v>0</v>
      </c>
      <c r="S224" s="43" t="n">
        <v>0</v>
      </c>
      <c r="T224" s="43" t="n">
        <v>0</v>
      </c>
      <c r="U224" s="43" t="n">
        <v>0</v>
      </c>
      <c r="V224" s="43" t="n">
        <v>0</v>
      </c>
      <c r="W224" s="43" t="n">
        <v>0</v>
      </c>
      <c r="X224" s="43" t="n">
        <v>0</v>
      </c>
      <c r="Y224" s="43" t="n">
        <v>0</v>
      </c>
      <c r="Z224" s="43" t="n">
        <v>0</v>
      </c>
    </row>
    <row r="225">
      <c r="A225" s="10" t="n">
        <v>5</v>
      </c>
      <c r="B225" s="14" t="inlineStr">
        <is>
          <t>Package B: ETS on power and industry (cap -5% 2027 to -20% 2035) + carbon tax $25 elsewhere</t>
        </is>
      </c>
      <c r="C225" s="14" t="inlineStr">
        <is>
          <t>mit.req</t>
        </is>
      </c>
      <c r="D225" s="14" t="inlineStr">
        <is>
          <t>egy.mit.req.5</t>
        </is>
      </c>
      <c r="E225" s="14" t="inlineStr">
        <is>
          <t>Required generation (incl. net exports, transmission and statistical differences, own use)</t>
        </is>
      </c>
      <c r="F225" s="14" t="inlineStr">
        <is>
          <t>MWy</t>
        </is>
      </c>
      <c r="G225" s="14" t="inlineStr">
        <is>
          <t>build (Python emulation of RunAllScenarios)</t>
        </is>
      </c>
      <c r="H225" s="43" t="n">
        <v>25122.5095205354</v>
      </c>
      <c r="I225" s="43" t="n">
        <v>30746.5374802134</v>
      </c>
      <c r="J225" s="43" t="n">
        <v>32478.0797087984</v>
      </c>
      <c r="K225" s="43" t="n">
        <v>36617.9829695121</v>
      </c>
      <c r="L225" s="43" t="n">
        <v>36726.9250636121</v>
      </c>
      <c r="M225" s="43" t="n">
        <v>37413.6291052992</v>
      </c>
      <c r="N225" s="43" t="n">
        <v>37671.2476262593</v>
      </c>
      <c r="O225" s="43" t="n">
        <v>38908.8312067794</v>
      </c>
      <c r="P225" s="43" t="n">
        <v>40014.4954091799</v>
      </c>
      <c r="Q225" s="43" t="n">
        <v>41424.4919137292</v>
      </c>
      <c r="R225" s="43" t="n">
        <v>42742.0954435116</v>
      </c>
      <c r="S225" s="43" t="n">
        <v>44153.1599371858</v>
      </c>
      <c r="T225" s="43" t="n">
        <v>45560.741249088</v>
      </c>
      <c r="U225" s="43" t="n">
        <v>47067.6240472111</v>
      </c>
      <c r="V225" s="43" t="n">
        <v>48517.7289932507</v>
      </c>
      <c r="W225" s="43" t="n">
        <v>50237.8449221356</v>
      </c>
      <c r="X225" s="43" t="n">
        <v>51744.3009246959</v>
      </c>
      <c r="Y225" s="43" t="n">
        <v>53440.632344529</v>
      </c>
      <c r="Z225" s="43" t="n">
        <v>55024.5183290085</v>
      </c>
    </row>
    <row r="226">
      <c r="A226" s="10" t="n">
        <v>5</v>
      </c>
      <c r="B226" s="14" t="inlineStr">
        <is>
          <t>Package B: ETS on power and industry (cap -5% 2027 to -20% 2035) + carbon tax $25 elsewhere</t>
        </is>
      </c>
      <c r="C226" s="14" t="inlineStr">
        <is>
          <t>mit.captot</t>
        </is>
      </c>
      <c r="D226" s="14" t="inlineStr">
        <is>
          <t>egy.mit.captot.5</t>
        </is>
      </c>
      <c r="E226" s="14" t="inlineStr">
        <is>
          <t>Nameplate capacity, total</t>
        </is>
      </c>
      <c r="F226" s="14" t="inlineStr">
        <is>
          <t>MW</t>
        </is>
      </c>
      <c r="G226" s="14" t="inlineStr">
        <is>
          <t>build (Python emulation of RunAllScenarios)</t>
        </is>
      </c>
      <c r="H226" s="43" t="n">
        <v>60726.1845893258</v>
      </c>
      <c r="I226" s="43" t="n">
        <v>61049.4611572871</v>
      </c>
      <c r="J226" s="43" t="n">
        <v>72538.15504614809</v>
      </c>
      <c r="K226" s="43" t="n">
        <v>85462.4125730696</v>
      </c>
      <c r="L226" s="43" t="n">
        <v>100027.036691791</v>
      </c>
      <c r="M226" s="43" t="n">
        <v>101736.58002596</v>
      </c>
      <c r="N226" s="43" t="n">
        <v>104352.899276787</v>
      </c>
      <c r="O226" s="43" t="n">
        <v>105640.444362687</v>
      </c>
      <c r="P226" s="43" t="n">
        <v>109977.148319695</v>
      </c>
      <c r="Q226" s="43" t="n">
        <v>114125.507443777</v>
      </c>
      <c r="R226" s="43" t="n">
        <v>119149.788021948</v>
      </c>
      <c r="S226" s="43" t="n">
        <v>123955.079745517</v>
      </c>
      <c r="T226" s="43" t="n">
        <v>129589.97394871</v>
      </c>
      <c r="U226" s="43" t="n">
        <v>135194.500108163</v>
      </c>
      <c r="V226" s="43" t="n">
        <v>141107.274992903</v>
      </c>
      <c r="W226" s="43" t="n">
        <v>146953.836167311</v>
      </c>
      <c r="X226" s="43" t="n">
        <v>153316.299770595</v>
      </c>
      <c r="Y226" s="43" t="n">
        <v>159347.455301804</v>
      </c>
      <c r="Z226" s="43" t="n">
        <v>165747.920014697</v>
      </c>
    </row>
    <row r="227">
      <c r="A227" s="10" t="n">
        <v>5</v>
      </c>
      <c r="B227" s="14" t="inlineStr">
        <is>
          <t>Package B: ETS on power and industry (cap -5% 2027 to -20% 2035) + carbon tax $25 elsewhere</t>
        </is>
      </c>
      <c r="C227" s="14" t="inlineStr">
        <is>
          <t>mit.cap.pow.wnd</t>
        </is>
      </c>
      <c r="D227" s="14" t="inlineStr">
        <is>
          <t>egy.mit.cap.pow.wnd.5</t>
        </is>
      </c>
      <c r="E227" s="14" t="inlineStr">
        <is>
          <t>Nameplate capacity | Power | Wind</t>
        </is>
      </c>
      <c r="F227" s="14" t="inlineStr">
        <is>
          <t>MW</t>
        </is>
      </c>
      <c r="G227" s="14" t="inlineStr">
        <is>
          <t>build (Python emulation of RunAllScenarios)</t>
        </is>
      </c>
      <c r="H227" s="43" t="n">
        <v>2387.25143730845</v>
      </c>
      <c r="I227" s="43" t="n">
        <v>3218.92318460327</v>
      </c>
      <c r="J227" s="43" t="n">
        <v>4786.45971315219</v>
      </c>
      <c r="K227" s="43" t="n">
        <v>6518.11866144451</v>
      </c>
      <c r="L227" s="43" t="n">
        <v>8438.55730701597</v>
      </c>
      <c r="M227" s="43" t="n">
        <v>10151.5275468827</v>
      </c>
      <c r="N227" s="43" t="n">
        <v>12261.6049662274</v>
      </c>
      <c r="O227" s="43" t="n">
        <v>13677.2245839577</v>
      </c>
      <c r="P227" s="43" t="n">
        <v>15732.733606243</v>
      </c>
      <c r="Q227" s="43" t="n">
        <v>17802.2312331535</v>
      </c>
      <c r="R227" s="43" t="n">
        <v>19876.4565526604</v>
      </c>
      <c r="S227" s="43" t="n">
        <v>21975.5407951537</v>
      </c>
      <c r="T227" s="43" t="n">
        <v>24092.495798216</v>
      </c>
      <c r="U227" s="43" t="n">
        <v>26232.9566007545</v>
      </c>
      <c r="V227" s="43" t="n">
        <v>28395.9074640019</v>
      </c>
      <c r="W227" s="43" t="n">
        <v>30587.2188183492</v>
      </c>
      <c r="X227" s="43" t="n">
        <v>32802.1601239543</v>
      </c>
      <c r="Y227" s="43" t="n">
        <v>35057.9444479649</v>
      </c>
      <c r="Z227" s="43" t="n">
        <v>37338.9663613458</v>
      </c>
    </row>
    <row r="228">
      <c r="A228" s="10" t="n">
        <v>5</v>
      </c>
      <c r="B228" s="14" t="inlineStr">
        <is>
          <t>Package B: ETS on power and industry (cap -5% 2027 to -20% 2035) + carbon tax $25 elsewhere</t>
        </is>
      </c>
      <c r="C228" s="14" t="inlineStr">
        <is>
          <t>mit.cap.pow.sol</t>
        </is>
      </c>
      <c r="D228" s="14" t="inlineStr">
        <is>
          <t>egy.mit.cap.pow.sol.5</t>
        </is>
      </c>
      <c r="E228" s="14" t="inlineStr">
        <is>
          <t>Nameplate capacity | Power | Solar</t>
        </is>
      </c>
      <c r="F228" s="14" t="inlineStr">
        <is>
          <t>MW</t>
        </is>
      </c>
      <c r="G228" s="14" t="inlineStr">
        <is>
          <t>build (Python emulation of RunAllScenarios)</t>
        </is>
      </c>
      <c r="H228" s="43" t="n">
        <v>3326.62425070716</v>
      </c>
      <c r="I228" s="43" t="n">
        <v>3668.14773033071</v>
      </c>
      <c r="J228" s="43" t="n">
        <v>6312.81176784365</v>
      </c>
      <c r="K228" s="43" t="n">
        <v>9212.31197279222</v>
      </c>
      <c r="L228" s="43" t="n">
        <v>12406.6682732465</v>
      </c>
      <c r="M228" s="43" t="n">
        <v>13308.2279240364</v>
      </c>
      <c r="N228" s="43" t="n">
        <v>14619.7691727401</v>
      </c>
      <c r="O228" s="43" t="n">
        <v>15575.7500948015</v>
      </c>
      <c r="P228" s="43" t="n">
        <v>17935.6215299075</v>
      </c>
      <c r="Q228" s="43" t="n">
        <v>20336.3688179505</v>
      </c>
      <c r="R228" s="43" t="n">
        <v>23181.5329531171</v>
      </c>
      <c r="S228" s="43" t="n">
        <v>25907.3190948824</v>
      </c>
      <c r="T228" s="43" t="n">
        <v>29564.608619689</v>
      </c>
      <c r="U228" s="43" t="n">
        <v>33147.5617419636</v>
      </c>
      <c r="V228" s="43" t="n">
        <v>36883.963855517</v>
      </c>
      <c r="W228" s="43" t="n">
        <v>40638.341306542</v>
      </c>
      <c r="X228" s="43" t="n">
        <v>44403.6664313082</v>
      </c>
      <c r="Y228" s="43" t="n">
        <v>48209.502543182</v>
      </c>
      <c r="Z228" s="43" t="n">
        <v>52030.4892108654</v>
      </c>
    </row>
    <row r="229">
      <c r="A229" s="10" t="n">
        <v>5</v>
      </c>
      <c r="B229" s="14" t="inlineStr">
        <is>
          <t>Package B: ETS on power and industry (cap -5% 2027 to -20% 2035) + carbon tax $25 elsewhere</t>
        </is>
      </c>
      <c r="C229" s="14" t="inlineStr">
        <is>
          <t>mit.nimtot</t>
        </is>
      </c>
      <c r="D229" s="14" t="inlineStr">
        <is>
          <t>egy.mit.nimtot.5</t>
        </is>
      </c>
      <c r="E229" s="14" t="inlineStr">
        <is>
          <t>New nameplate investment, total</t>
        </is>
      </c>
      <c r="F229" s="14" t="inlineStr">
        <is>
          <t>MW</t>
        </is>
      </c>
      <c r="G229" s="14" t="inlineStr">
        <is>
          <t>build (Python emulation of RunAllScenarios)</t>
        </is>
      </c>
      <c r="H229" s="43" t="n">
        <v>2165.26016045258</v>
      </c>
      <c r="I229" s="43" t="n">
        <v>13340.8834415295</v>
      </c>
      <c r="J229" s="43" t="n">
        <v>15064.4068062053</v>
      </c>
      <c r="K229" s="43" t="n">
        <v>17027.9148354261</v>
      </c>
      <c r="L229" s="43" t="n">
        <v>4536.24026413847</v>
      </c>
      <c r="M229" s="43" t="n">
        <v>5499.87941876299</v>
      </c>
      <c r="N229" s="43" t="n">
        <v>4259.83655991155</v>
      </c>
      <c r="O229" s="43" t="n">
        <v>7353.43954536888</v>
      </c>
      <c r="P229" s="43" t="n">
        <v>7314.493004464</v>
      </c>
      <c r="Q229" s="43" t="n">
        <v>8334.40950412076</v>
      </c>
      <c r="R229" s="43" t="n">
        <v>8289.0529062232</v>
      </c>
      <c r="S229" s="43" t="n">
        <v>9284.14409954817</v>
      </c>
      <c r="T229" s="43" t="n">
        <v>9452.071155327671</v>
      </c>
      <c r="U229" s="43" t="n">
        <v>9956.691925342389</v>
      </c>
      <c r="V229" s="43" t="n">
        <v>10097.3257285131</v>
      </c>
      <c r="W229" s="43" t="n">
        <v>10818.3178794239</v>
      </c>
      <c r="X229" s="43" t="n">
        <v>10708.0271043721</v>
      </c>
      <c r="Y229" s="43" t="n">
        <v>11289.1511548505</v>
      </c>
      <c r="Z229" s="43" t="n">
        <v>11356.7055730654</v>
      </c>
    </row>
    <row r="230">
      <c r="A230" s="10" t="n">
        <v>5</v>
      </c>
      <c r="B230" s="14" t="inlineStr">
        <is>
          <t>Package B: ETS on power and industry (cap -5% 2027 to -20% 2035) + carbon tax $25 elsewhere</t>
        </is>
      </c>
      <c r="C230" s="14" t="inlineStr">
        <is>
          <t>mit.shr.pow.coa</t>
        </is>
      </c>
      <c r="D230" s="14" t="inlineStr">
        <is>
          <t>egy.mit.shr.pow.coa.5</t>
        </is>
      </c>
      <c r="E230" s="14" t="inlineStr">
        <is>
          <t>Generation share | Power | Coal</t>
        </is>
      </c>
      <c r="F230" s="14" t="inlineStr">
        <is>
          <t>share</t>
        </is>
      </c>
      <c r="G230" s="14" t="inlineStr">
        <is>
          <t>build (Python emulation of RunAllScenarios)</t>
        </is>
      </c>
      <c r="H230" s="13" t="n">
        <v>0</v>
      </c>
      <c r="I230" s="13" t="n">
        <v>0</v>
      </c>
      <c r="J230" s="13" t="n">
        <v>0</v>
      </c>
      <c r="K230" s="13" t="n">
        <v>0</v>
      </c>
      <c r="L230" s="13" t="n">
        <v>0</v>
      </c>
      <c r="M230" s="13" t="n">
        <v>0</v>
      </c>
      <c r="N230" s="13" t="n">
        <v>0</v>
      </c>
      <c r="O230" s="13" t="n">
        <v>0</v>
      </c>
      <c r="P230" s="13" t="n">
        <v>0</v>
      </c>
      <c r="Q230" s="13" t="n">
        <v>0</v>
      </c>
      <c r="R230" s="13" t="n">
        <v>0</v>
      </c>
      <c r="S230" s="13" t="n">
        <v>0</v>
      </c>
      <c r="T230" s="13" t="n">
        <v>0</v>
      </c>
      <c r="U230" s="13" t="n">
        <v>0</v>
      </c>
      <c r="V230" s="13" t="n">
        <v>0</v>
      </c>
      <c r="W230" s="13" t="n">
        <v>0</v>
      </c>
      <c r="X230" s="13" t="n">
        <v>0</v>
      </c>
      <c r="Y230" s="13" t="n">
        <v>0</v>
      </c>
      <c r="Z230" s="13" t="n">
        <v>0</v>
      </c>
    </row>
    <row r="231">
      <c r="A231" s="10" t="n">
        <v>5</v>
      </c>
      <c r="B231" s="14" t="inlineStr">
        <is>
          <t>Package B: ETS on power and industry (cap -5% 2027 to -20% 2035) + carbon tax $25 elsewhere</t>
        </is>
      </c>
      <c r="C231" s="14" t="inlineStr">
        <is>
          <t>mit.shr.pow.oop</t>
        </is>
      </c>
      <c r="D231" s="14" t="inlineStr">
        <is>
          <t>egy.mit.shr.pow.oop.5</t>
        </is>
      </c>
      <c r="E231" s="14" t="inlineStr">
        <is>
          <t>Generation share | Power | Other oil products</t>
        </is>
      </c>
      <c r="F231" s="14" t="inlineStr">
        <is>
          <t>share</t>
        </is>
      </c>
      <c r="G231" s="14" t="inlineStr">
        <is>
          <t>build (Python emulation of RunAllScenarios)</t>
        </is>
      </c>
      <c r="H231" s="13" t="n">
        <v>0.0840906621921125</v>
      </c>
      <c r="I231" s="13" t="n">
        <v>0.06679341910200159</v>
      </c>
      <c r="J231" s="13" t="n">
        <v>0.07689618335905229</v>
      </c>
      <c r="K231" s="13" t="n">
        <v>0.0817480093684218</v>
      </c>
      <c r="L231" s="13" t="n">
        <v>0.096638445110818</v>
      </c>
      <c r="M231" s="13" t="n">
        <v>0.09217662740039149</v>
      </c>
      <c r="N231" s="13" t="n">
        <v>0.088941328054295</v>
      </c>
      <c r="O231" s="13" t="n">
        <v>0.0836611672187601</v>
      </c>
      <c r="P231" s="13" t="n">
        <v>0.0790431061990871</v>
      </c>
      <c r="Q231" s="13" t="n">
        <v>0.0741892951515473</v>
      </c>
      <c r="R231" s="13" t="n">
        <v>0.0698702679277957</v>
      </c>
      <c r="S231" s="13" t="n">
        <v>0.0657270023839369</v>
      </c>
      <c r="T231" s="13" t="n">
        <v>0.061898796302913</v>
      </c>
      <c r="U231" s="13" t="n">
        <v>0.058225796834331</v>
      </c>
      <c r="V231" s="13" t="n">
        <v>0.0548893043936318</v>
      </c>
      <c r="W231" s="13" t="n">
        <v>0.0515080132806862</v>
      </c>
      <c r="X231" s="13" t="n">
        <v>0.0485884760485655</v>
      </c>
      <c r="Y231" s="13" t="n">
        <v>0.0457073490499616</v>
      </c>
      <c r="Z231" s="13" t="n">
        <v>0.0431265488124672</v>
      </c>
    </row>
    <row r="232">
      <c r="A232" s="10" t="n">
        <v>5</v>
      </c>
      <c r="B232" s="14" t="inlineStr">
        <is>
          <t>Package B: ETS on power and industry (cap -5% 2027 to -20% 2035) + carbon tax $25 elsewhere</t>
        </is>
      </c>
      <c r="C232" s="14" t="inlineStr">
        <is>
          <t>mit.shr.pow.wnd</t>
        </is>
      </c>
      <c r="D232" s="14" t="inlineStr">
        <is>
          <t>egy.mit.shr.pow.wnd.5</t>
        </is>
      </c>
      <c r="E232" s="14" t="inlineStr">
        <is>
          <t>Generation share | Power | Wind</t>
        </is>
      </c>
      <c r="F232" s="14" t="inlineStr">
        <is>
          <t>share</t>
        </is>
      </c>
      <c r="G232" s="14" t="inlineStr">
        <is>
          <t>build (Python emulation of RunAllScenarios)</t>
        </is>
      </c>
      <c r="H232" s="13" t="n">
        <v>0.0285073205209505</v>
      </c>
      <c r="I232" s="13" t="n">
        <v>0.0314076652046571</v>
      </c>
      <c r="J232" s="13" t="n">
        <v>0.0442125250883185</v>
      </c>
      <c r="K232" s="13" t="n">
        <v>0.053400964221908</v>
      </c>
      <c r="L232" s="13" t="n">
        <v>0.0689294621784983</v>
      </c>
      <c r="M232" s="13" t="n">
        <v>0.08139970211105391</v>
      </c>
      <c r="N232" s="13" t="n">
        <v>0.0976469249535576</v>
      </c>
      <c r="O232" s="13" t="n">
        <v>0.105455940153565</v>
      </c>
      <c r="P232" s="13" t="n">
        <v>0.11795275770965</v>
      </c>
      <c r="Q232" s="13" t="n">
        <v>0.128925404349402</v>
      </c>
      <c r="R232" s="13" t="n">
        <v>0.139509701242393</v>
      </c>
      <c r="S232" s="13" t="n">
        <v>0.149313486235756</v>
      </c>
      <c r="T232" s="13" t="n">
        <v>0.158639840821498</v>
      </c>
      <c r="U232" s="13" t="n">
        <v>0.167203829373934</v>
      </c>
      <c r="V232" s="13" t="n">
        <v>0.175580605604719</v>
      </c>
      <c r="W232" s="13" t="n">
        <v>0.1826544442686</v>
      </c>
      <c r="X232" s="13" t="n">
        <v>0.190178393781134</v>
      </c>
      <c r="Y232" s="13" t="n">
        <v>0.196804994121036</v>
      </c>
      <c r="Z232" s="13" t="n">
        <v>0.203576337396093</v>
      </c>
    </row>
    <row r="233">
      <c r="A233" s="10" t="n">
        <v>5</v>
      </c>
      <c r="B233" s="14" t="inlineStr">
        <is>
          <t>Package B: ETS on power and industry (cap -5% 2027 to -20% 2035) + carbon tax $25 elsewhere</t>
        </is>
      </c>
      <c r="C233" s="14" t="inlineStr">
        <is>
          <t>mit.shr.pow.sol</t>
        </is>
      </c>
      <c r="D233" s="14" t="inlineStr">
        <is>
          <t>egy.mit.shr.pow.sol.5</t>
        </is>
      </c>
      <c r="E233" s="14" t="inlineStr">
        <is>
          <t>Generation share | Power | Solar</t>
        </is>
      </c>
      <c r="F233" s="14" t="inlineStr">
        <is>
          <t>share</t>
        </is>
      </c>
      <c r="G233" s="14" t="inlineStr">
        <is>
          <t>build (Python emulation of RunAllScenarios)</t>
        </is>
      </c>
      <c r="H233" s="13" t="n">
        <v>0.0238348945449828</v>
      </c>
      <c r="I233" s="13" t="n">
        <v>0.0214745023528076</v>
      </c>
      <c r="J233" s="13" t="n">
        <v>0.0349868627825317</v>
      </c>
      <c r="K233" s="13" t="n">
        <v>0.0452842024773243</v>
      </c>
      <c r="L233" s="13" t="n">
        <v>0.0608055339595245</v>
      </c>
      <c r="M233" s="13" t="n">
        <v>0.06402696246291879</v>
      </c>
      <c r="N233" s="13" t="n">
        <v>0.06985588789628661</v>
      </c>
      <c r="O233" s="13" t="n">
        <v>0.07205652110608179</v>
      </c>
      <c r="P233" s="13" t="n">
        <v>0.0806810592604076</v>
      </c>
      <c r="Q233" s="13" t="n">
        <v>0.0883667178068122</v>
      </c>
      <c r="R233" s="13" t="n">
        <v>0.0976245054965951</v>
      </c>
      <c r="S233" s="13" t="n">
        <v>0.105616844722169</v>
      </c>
      <c r="T233" s="13" t="n">
        <v>0.116802962499003</v>
      </c>
      <c r="U233" s="13" t="n">
        <v>0.126765717079084</v>
      </c>
      <c r="V233" s="13" t="n">
        <v>0.136838917067133</v>
      </c>
      <c r="W233" s="13" t="n">
        <v>0.145605398609654</v>
      </c>
      <c r="X233" s="13" t="n">
        <v>0.154464546139435</v>
      </c>
      <c r="Y233" s="13" t="n">
        <v>0.162380385056599</v>
      </c>
      <c r="Z233" s="13" t="n">
        <v>0.170205725417834</v>
      </c>
    </row>
    <row r="234">
      <c r="A234" s="10" t="n">
        <v>5</v>
      </c>
      <c r="B234" s="14" t="inlineStr">
        <is>
          <t>Package B: ETS on power and industry (cap -5% 2027 to -20% 2035) + carbon tax $25 elsewhere</t>
        </is>
      </c>
      <c r="C234" s="14" t="inlineStr">
        <is>
          <t>mit.shr.pow.hyd</t>
        </is>
      </c>
      <c r="D234" s="14" t="inlineStr">
        <is>
          <t>egy.mit.shr.pow.hyd.5</t>
        </is>
      </c>
      <c r="E234" s="14" t="inlineStr">
        <is>
          <t>Generation share | Power | Hydro</t>
        </is>
      </c>
      <c r="F234" s="14" t="inlineStr">
        <is>
          <t>share</t>
        </is>
      </c>
      <c r="G234" s="14" t="inlineStr">
        <is>
          <t>build (Python emulation of RunAllScenarios)</t>
        </is>
      </c>
      <c r="H234" s="13" t="n">
        <v>0.066761171545157</v>
      </c>
      <c r="I234" s="13" t="n">
        <v>0.0566331426756356</v>
      </c>
      <c r="J234" s="13" t="n">
        <v>0.09228989357746629</v>
      </c>
      <c r="K234" s="13" t="n">
        <v>0.120591137629019</v>
      </c>
      <c r="L234" s="13" t="n">
        <v>0.163887561081223</v>
      </c>
      <c r="M234" s="13" t="n">
        <v>0.164243881382197</v>
      </c>
      <c r="N234" s="13" t="n">
        <v>0.166807799600371</v>
      </c>
      <c r="O234" s="13" t="n">
        <v>0.164247417282943</v>
      </c>
      <c r="P234" s="13" t="n">
        <v>0.164301719495251</v>
      </c>
      <c r="Q234" s="13" t="n">
        <v>0.162927328107117</v>
      </c>
      <c r="R234" s="13" t="n">
        <v>0.162728543707069</v>
      </c>
      <c r="S234" s="13" t="n">
        <v>0.162185555127919</v>
      </c>
      <c r="T234" s="13" t="n">
        <v>0.161964693888338</v>
      </c>
      <c r="U234" s="13" t="n">
        <v>0.161507738167788</v>
      </c>
      <c r="V234" s="13" t="n">
        <v>0.161466972094349</v>
      </c>
      <c r="W234" s="13" t="n">
        <v>0.160457610297361</v>
      </c>
      <c r="X234" s="13" t="n">
        <v>0.160492512553431</v>
      </c>
      <c r="Y234" s="13" t="n">
        <v>0.159557196493975</v>
      </c>
      <c r="Z234" s="13" t="n">
        <v>0.159024499545141</v>
      </c>
    </row>
    <row r="235">
      <c r="A235" s="10" t="n">
        <v>5</v>
      </c>
      <c r="B235" s="14" t="inlineStr">
        <is>
          <t>Package B: ETS on power and industry (cap -5% 2027 to -20% 2035) + carbon tax $25 elsewhere</t>
        </is>
      </c>
      <c r="C235" s="14" t="inlineStr">
        <is>
          <t>mit.ccpav</t>
        </is>
      </c>
      <c r="D235" s="14" t="inlineStr">
        <is>
          <t>egy.mit.ccpav.5</t>
        </is>
      </c>
      <c r="E235" s="14" t="inlineStr">
        <is>
          <t>Average new policy cost per kWh consumed</t>
        </is>
      </c>
      <c r="F235" s="14" t="inlineStr">
        <is>
          <t>$/kWh</t>
        </is>
      </c>
      <c r="G235" s="14" t="inlineStr">
        <is>
          <t>build (Python emulation of RunAllScenarios)</t>
        </is>
      </c>
      <c r="H235" s="16" t="n">
        <v>0</v>
      </c>
      <c r="I235" s="16" t="n">
        <v>0</v>
      </c>
      <c r="J235" s="16" t="n">
        <v>0</v>
      </c>
      <c r="K235" s="16" t="n">
        <v>0</v>
      </c>
      <c r="L235" s="16" t="n">
        <v>0</v>
      </c>
      <c r="M235" s="16" t="n">
        <v>0</v>
      </c>
      <c r="N235" s="16" t="n">
        <v>0.00119082948373895</v>
      </c>
      <c r="O235" s="16" t="n">
        <v>0.00210907042017826</v>
      </c>
      <c r="P235" s="16" t="n">
        <v>0.00291438546603059</v>
      </c>
      <c r="Q235" s="16" t="n">
        <v>0.00364459459719254</v>
      </c>
      <c r="R235" s="16" t="n">
        <v>0.0043456066541457</v>
      </c>
      <c r="S235" s="16" t="n">
        <v>0.00497739293209999</v>
      </c>
      <c r="T235" s="16" t="n">
        <v>0.00544788808612735</v>
      </c>
      <c r="U235" s="16" t="n">
        <v>0.00601378651299688</v>
      </c>
      <c r="V235" s="16" t="n">
        <v>0.00601294178483829</v>
      </c>
      <c r="W235" s="16" t="n">
        <v>0.00655916107483498</v>
      </c>
      <c r="X235" s="16" t="n">
        <v>0.00682562641583508</v>
      </c>
      <c r="Y235" s="16" t="n">
        <v>0.0073232182291133</v>
      </c>
      <c r="Z235" s="16" t="n">
        <v>0.00758051548645933</v>
      </c>
    </row>
    <row r="236">
      <c r="A236" s="10" t="n">
        <v>5</v>
      </c>
      <c r="B236" s="14" t="inlineStr">
        <is>
          <t>Package B: ETS on power and industry (cap -5% 2027 to -20% 2035) + carbon tax $25 elsewhere</t>
        </is>
      </c>
      <c r="C236" s="14" t="inlineStr">
        <is>
          <t>mit.rcarb.res.ecy</t>
        </is>
      </c>
      <c r="D236" s="14" t="inlineStr">
        <is>
          <t>egy.mit.rcarb.res.ecy.5</t>
        </is>
      </c>
      <c r="E236" s="14" t="inlineStr">
        <is>
          <t>New-policy cost per user group (carbon tax, ETS at the tax-equivalent price, fuel price reform; memo, revenue: prnew in M) | Residential | Electricity</t>
        </is>
      </c>
      <c r="F236" s="14" t="inlineStr">
        <is>
          <t>USD m real</t>
        </is>
      </c>
      <c r="G236" s="14" t="inlineStr">
        <is>
          <t>build (Python emulation of RunAllScenarios)</t>
        </is>
      </c>
      <c r="H236" s="43" t="n">
        <v>0</v>
      </c>
      <c r="I236" s="43" t="n">
        <v>0</v>
      </c>
      <c r="J236" s="43" t="n">
        <v>0</v>
      </c>
      <c r="K236" s="43" t="n">
        <v>0</v>
      </c>
      <c r="L236" s="43" t="n">
        <v>0</v>
      </c>
      <c r="M236" s="43" t="n">
        <v>0</v>
      </c>
      <c r="N236" s="43" t="n">
        <v>132.565367746159</v>
      </c>
      <c r="O236" s="43" t="n">
        <v>241.559019205169</v>
      </c>
      <c r="P236" s="43" t="n">
        <v>342.085501165262</v>
      </c>
      <c r="Q236" s="43" t="n">
        <v>441.073799829665</v>
      </c>
      <c r="R236" s="43" t="n">
        <v>540.581362404359</v>
      </c>
      <c r="S236" s="43" t="n">
        <v>637.110087773894</v>
      </c>
      <c r="T236" s="43" t="n">
        <v>716.801474260606</v>
      </c>
      <c r="U236" s="43" t="n">
        <v>814.1852706336909</v>
      </c>
      <c r="V236" s="43" t="n">
        <v>835.972434597022</v>
      </c>
      <c r="W236" s="43" t="n">
        <v>940.242490654911</v>
      </c>
      <c r="X236" s="43" t="n">
        <v>1003.99009060427</v>
      </c>
      <c r="Y236" s="43" t="n">
        <v>1107.99433910002</v>
      </c>
      <c r="Z236" s="43" t="n">
        <v>1176.46120676796</v>
      </c>
    </row>
    <row r="237">
      <c r="A237" s="10" t="n">
        <v>5</v>
      </c>
      <c r="B237" s="14" t="inlineStr">
        <is>
          <t>Package B: ETS on power and industry (cap -5% 2027 to -20% 2035) + carbon tax $25 elsewhere</t>
        </is>
      </c>
      <c r="C237" s="14" t="inlineStr">
        <is>
          <t>mit.rcarb.ind.ecy</t>
        </is>
      </c>
      <c r="D237" s="14" t="inlineStr">
        <is>
          <t>egy.mit.rcarb.ind.ecy.5</t>
        </is>
      </c>
      <c r="E237" s="14" t="inlineStr">
        <is>
          <t>New-policy cost per user group (carbon tax, ETS at the tax-equivalent price, fuel price reform; memo, revenue: prnew in M) | Industry | Electricity</t>
        </is>
      </c>
      <c r="F237" s="14" t="inlineStr">
        <is>
          <t>USD m real</t>
        </is>
      </c>
      <c r="G237" s="14" t="inlineStr">
        <is>
          <t>build (Python emulation of RunAllScenarios)</t>
        </is>
      </c>
      <c r="H237" s="43" t="n">
        <v>0</v>
      </c>
      <c r="I237" s="43" t="n">
        <v>0</v>
      </c>
      <c r="J237" s="43" t="n">
        <v>0</v>
      </c>
      <c r="K237" s="43" t="n">
        <v>0</v>
      </c>
      <c r="L237" s="43" t="n">
        <v>0</v>
      </c>
      <c r="M237" s="43" t="n">
        <v>0</v>
      </c>
      <c r="N237" s="43" t="n">
        <v>189.236109029592</v>
      </c>
      <c r="O237" s="43" t="n">
        <v>347.105304621606</v>
      </c>
      <c r="P237" s="43" t="n">
        <v>494.466201296573</v>
      </c>
      <c r="Q237" s="43" t="n">
        <v>641.94218735631</v>
      </c>
      <c r="R237" s="43" t="n">
        <v>791.8187886800951</v>
      </c>
      <c r="S237" s="43" t="n">
        <v>939.383350470887</v>
      </c>
      <c r="T237" s="43" t="n">
        <v>1063.72079113579</v>
      </c>
      <c r="U237" s="43" t="n">
        <v>1216.29480773373</v>
      </c>
      <c r="V237" s="43" t="n">
        <v>1256.77064149662</v>
      </c>
      <c r="W237" s="43" t="n">
        <v>1423.5412842812</v>
      </c>
      <c r="X237" s="43" t="n">
        <v>1529.58329748881</v>
      </c>
      <c r="Y237" s="43" t="n">
        <v>1699.39091688951</v>
      </c>
      <c r="Z237" s="43" t="n">
        <v>1815.68932821639</v>
      </c>
    </row>
  </sheetData>
  <pageMargins left="0.75" right="0.75" top="1" bottom="1" header="0.5" footer="0.5"/>
</worksheet>
</file>

<file path=xl/worksheets/sheet4.xml><?xml version="1.0" encoding="utf-8"?>
<worksheet xmlns="http://schemas.openxmlformats.org/spreadsheetml/2006/main">
  <sheetPr codeName="Sheet4">
    <outlinePr summaryBelow="1" summaryRight="1"/>
    <pageSetUpPr/>
  </sheetPr>
  <dimension ref="A2:L174"/>
  <sheetViews>
    <sheetView tabSelected="0" zoomScale="85"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22" customWidth="1" min="1" max="1"/>
    <col width="52" customWidth="1" min="2" max="2"/>
    <col width="12" customWidth="1" min="3" max="3"/>
    <col width="16" customWidth="1" min="4" max="4"/>
    <col width="16" customWidth="1" min="5" max="5"/>
    <col width="16" customWidth="1" min="6" max="6"/>
    <col width="16" customWidth="1" min="7" max="7"/>
    <col width="16" customWidth="1" min="8" max="8"/>
    <col width="16" customWidth="1" min="9" max="9"/>
    <col width="16" customWidth="1" min="10" max="10"/>
    <col width="16" customWidth="1" min="11" max="11"/>
    <col width="16" customWidth="1" min="12" max="12"/>
  </cols>
  <sheetData>
    <row r="2">
      <c r="A2" s="2" t="inlineStr">
        <is>
          <t>ScenarioCompare - stored scenarios vs the baseline in one year (from StoredResults)</t>
        </is>
      </c>
      <c r="B2" s="3" t="n"/>
      <c r="C2" s="3" t="n"/>
      <c r="D2" s="3" t="n"/>
      <c r="E2" s="3" t="n"/>
      <c r="F2" s="3" t="n"/>
      <c r="G2" s="3" t="n"/>
      <c r="H2" s="3" t="n"/>
      <c r="I2" s="3" t="n"/>
      <c r="J2" s="3" t="n"/>
      <c r="K2" s="3" t="n"/>
      <c r="L2" s="3" t="n"/>
    </row>
    <row r="3">
      <c r="A3" s="14" t="inlineStr">
        <is>
          <t>Choose the year (C4) and the stored scenario IDs (row 6, E onwards); the baseline is ID 1. Values come from StoredResults (run the macro RunAllScenarios to refresh them).</t>
        </is>
      </c>
    </row>
    <row r="4">
      <c r="B4" s="1" t="inlineStr">
        <is>
          <t>Year</t>
        </is>
      </c>
      <c r="C4" s="8" t="n">
        <v>2030</v>
      </c>
    </row>
    <row r="5">
      <c r="B5" s="1" t="inlineStr">
        <is>
          <t>Year column in StoredResults</t>
        </is>
      </c>
      <c r="C5" s="10">
        <f>MATCH($C$4,SRYear,0)</f>
        <v/>
      </c>
    </row>
    <row r="6">
      <c r="C6" s="1" t="inlineStr">
        <is>
          <t>Scenario ID</t>
        </is>
      </c>
      <c r="D6" s="6" t="n">
        <v>1</v>
      </c>
      <c r="E6" s="8" t="n">
        <v>3</v>
      </c>
      <c r="F6" s="8" t="n">
        <v>4</v>
      </c>
      <c r="G6" s="8" t="n">
        <v>5</v>
      </c>
      <c r="H6" s="8" t="n"/>
      <c r="I6" s="8" t="n"/>
      <c r="J6" s="8" t="n"/>
      <c r="K6" s="8" t="n"/>
      <c r="L6" s="8" t="n"/>
    </row>
    <row r="7" ht="48" customHeight="1">
      <c r="C7" s="1" t="inlineStr">
        <is>
          <t>Scenario name</t>
        </is>
      </c>
      <c r="D7" s="76">
        <f>IF(D$6="","",IFERROR(INDEX(SRName,MATCH(D$6,SRScen,0)),"not stored"))</f>
        <v/>
      </c>
      <c r="E7" s="76">
        <f>IF(E$6="","",IFERROR(INDEX(SRName,MATCH(E$6,SRScen,0)),"not stored"))</f>
        <v/>
      </c>
      <c r="F7" s="76">
        <f>IF(F$6="","",IFERROR(INDEX(SRName,MATCH(F$6,SRScen,0)),"not stored"))</f>
        <v/>
      </c>
      <c r="G7" s="76">
        <f>IF(G$6="","",IFERROR(INDEX(SRName,MATCH(G$6,SRScen,0)),"not stored"))</f>
        <v/>
      </c>
      <c r="H7" s="76">
        <f>IF(H$6="","",IFERROR(INDEX(SRName,MATCH(H$6,SRScen,0)),"not stored"))</f>
        <v/>
      </c>
      <c r="I7" s="76">
        <f>IF(I$6="","",IFERROR(INDEX(SRName,MATCH(I$6,SRScen,0)),"not stored"))</f>
        <v/>
      </c>
      <c r="J7" s="76">
        <f>IF(J$6="","",IFERROR(INDEX(SRName,MATCH(J$6,SRScen,0)),"not stored"))</f>
        <v/>
      </c>
      <c r="K7" s="76">
        <f>IF(K$6="","",IFERROR(INDEX(SRName,MATCH(K$6,SRScen,0)),"not stored"))</f>
        <v/>
      </c>
      <c r="L7" s="76">
        <f>IF(L$6="","",IFERROR(INDEX(SRName,MATCH(L$6,SRScen,0)),"not stored"))</f>
        <v/>
      </c>
    </row>
    <row r="8">
      <c r="A8" s="4" t="inlineStr">
        <is>
          <t>Level in the year</t>
        </is>
      </c>
      <c r="B8" s="5" t="n"/>
      <c r="C8" s="5" t="n"/>
      <c r="D8" s="5" t="n"/>
      <c r="E8" s="5" t="n"/>
      <c r="F8" s="5" t="n"/>
      <c r="G8" s="5" t="n"/>
      <c r="H8" s="5" t="n"/>
      <c r="I8" s="5" t="n"/>
      <c r="J8" s="5" t="n"/>
      <c r="K8" s="5" t="n"/>
      <c r="L8" s="5" t="n"/>
    </row>
    <row r="9">
      <c r="A9" s="21" t="inlineStr">
        <is>
          <t>mit.ener.all.all.e</t>
        </is>
      </c>
      <c r="B9" s="14">
        <f>IFERROR(INDEX(SRDesc,MATCH($A9,SRCode,0)),"")</f>
        <v/>
      </c>
      <c r="C9" s="14">
        <f>IFERROR(INDEX(SRUnit,MATCH($A9,SRCode,0)),"")</f>
        <v/>
      </c>
      <c r="D9" s="42">
        <f>IF(COUNTIFS(SRScen,D$6,SRCode,$A9)=0,"",SUMIFS(INDEX(SRVal,0,$C$5),SRScen,D$6,SRCode,$A9))</f>
        <v/>
      </c>
      <c r="E9" s="43">
        <f>IF(COUNTIFS(SRScen,E$6,SRCode,$A9)=0,"",SUMIFS(INDEX(SRVal,0,$C$5),SRScen,E$6,SRCode,$A9))</f>
        <v/>
      </c>
      <c r="F9" s="43">
        <f>IF(COUNTIFS(SRScen,F$6,SRCode,$A9)=0,"",SUMIFS(INDEX(SRVal,0,$C$5),SRScen,F$6,SRCode,$A9))</f>
        <v/>
      </c>
      <c r="G9" s="43">
        <f>IF(COUNTIFS(SRScen,G$6,SRCode,$A9)=0,"",SUMIFS(INDEX(SRVal,0,$C$5),SRScen,G$6,SRCode,$A9))</f>
        <v/>
      </c>
      <c r="H9" s="43">
        <f>IF(COUNTIFS(SRScen,H$6,SRCode,$A9)=0,"",SUMIFS(INDEX(SRVal,0,$C$5),SRScen,H$6,SRCode,$A9))</f>
        <v/>
      </c>
      <c r="I9" s="43">
        <f>IF(COUNTIFS(SRScen,I$6,SRCode,$A9)=0,"",SUMIFS(INDEX(SRVal,0,$C$5),SRScen,I$6,SRCode,$A9))</f>
        <v/>
      </c>
      <c r="J9" s="43">
        <f>IF(COUNTIFS(SRScen,J$6,SRCode,$A9)=0,"",SUMIFS(INDEX(SRVal,0,$C$5),SRScen,J$6,SRCode,$A9))</f>
        <v/>
      </c>
      <c r="K9" s="43">
        <f>IF(COUNTIFS(SRScen,K$6,SRCode,$A9)=0,"",SUMIFS(INDEX(SRVal,0,$C$5),SRScen,K$6,SRCode,$A9))</f>
        <v/>
      </c>
      <c r="L9" s="43">
        <f>IF(COUNTIFS(SRScen,L$6,SRCode,$A9)=0,"",SUMIFS(INDEX(SRVal,0,$C$5),SRScen,L$6,SRCode,$A9))</f>
        <v/>
      </c>
    </row>
    <row r="10">
      <c r="A10" s="21" t="inlineStr">
        <is>
          <t>mit.ener.tra.all.e</t>
        </is>
      </c>
      <c r="B10" s="14">
        <f>IFERROR(INDEX(SRDesc,MATCH($A10,SRCode,0)),"")</f>
        <v/>
      </c>
      <c r="C10" s="14">
        <f>IFERROR(INDEX(SRUnit,MATCH($A10,SRCode,0)),"")</f>
        <v/>
      </c>
      <c r="D10" s="42">
        <f>IF(COUNTIFS(SRScen,D$6,SRCode,$A10)=0,"",SUMIFS(INDEX(SRVal,0,$C$5),SRScen,D$6,SRCode,$A10))</f>
        <v/>
      </c>
      <c r="E10" s="43">
        <f>IF(COUNTIFS(SRScen,E$6,SRCode,$A10)=0,"",SUMIFS(INDEX(SRVal,0,$C$5),SRScen,E$6,SRCode,$A10))</f>
        <v/>
      </c>
      <c r="F10" s="43">
        <f>IF(COUNTIFS(SRScen,F$6,SRCode,$A10)=0,"",SUMIFS(INDEX(SRVal,0,$C$5),SRScen,F$6,SRCode,$A10))</f>
        <v/>
      </c>
      <c r="G10" s="43">
        <f>IF(COUNTIFS(SRScen,G$6,SRCode,$A10)=0,"",SUMIFS(INDEX(SRVal,0,$C$5),SRScen,G$6,SRCode,$A10))</f>
        <v/>
      </c>
      <c r="H10" s="43">
        <f>IF(COUNTIFS(SRScen,H$6,SRCode,$A10)=0,"",SUMIFS(INDEX(SRVal,0,$C$5),SRScen,H$6,SRCode,$A10))</f>
        <v/>
      </c>
      <c r="I10" s="43">
        <f>IF(COUNTIFS(SRScen,I$6,SRCode,$A10)=0,"",SUMIFS(INDEX(SRVal,0,$C$5),SRScen,I$6,SRCode,$A10))</f>
        <v/>
      </c>
      <c r="J10" s="43">
        <f>IF(COUNTIFS(SRScen,J$6,SRCode,$A10)=0,"",SUMIFS(INDEX(SRVal,0,$C$5),SRScen,J$6,SRCode,$A10))</f>
        <v/>
      </c>
      <c r="K10" s="43">
        <f>IF(COUNTIFS(SRScen,K$6,SRCode,$A10)=0,"",SUMIFS(INDEX(SRVal,0,$C$5),SRScen,K$6,SRCode,$A10))</f>
        <v/>
      </c>
      <c r="L10" s="43">
        <f>IF(COUNTIFS(SRScen,L$6,SRCode,$A10)=0,"",SUMIFS(INDEX(SRVal,0,$C$5),SRScen,L$6,SRCode,$A10))</f>
        <v/>
      </c>
    </row>
    <row r="11">
      <c r="A11" s="21" t="inlineStr">
        <is>
          <t>mit.ener.bld.all.e</t>
        </is>
      </c>
      <c r="B11" s="14">
        <f>IFERROR(INDEX(SRDesc,MATCH($A11,SRCode,0)),"")</f>
        <v/>
      </c>
      <c r="C11" s="14">
        <f>IFERROR(INDEX(SRUnit,MATCH($A11,SRCode,0)),"")</f>
        <v/>
      </c>
      <c r="D11" s="42">
        <f>IF(COUNTIFS(SRScen,D$6,SRCode,$A11)=0,"",SUMIFS(INDEX(SRVal,0,$C$5),SRScen,D$6,SRCode,$A11))</f>
        <v/>
      </c>
      <c r="E11" s="43">
        <f>IF(COUNTIFS(SRScen,E$6,SRCode,$A11)=0,"",SUMIFS(INDEX(SRVal,0,$C$5),SRScen,E$6,SRCode,$A11))</f>
        <v/>
      </c>
      <c r="F11" s="43">
        <f>IF(COUNTIFS(SRScen,F$6,SRCode,$A11)=0,"",SUMIFS(INDEX(SRVal,0,$C$5),SRScen,F$6,SRCode,$A11))</f>
        <v/>
      </c>
      <c r="G11" s="43">
        <f>IF(COUNTIFS(SRScen,G$6,SRCode,$A11)=0,"",SUMIFS(INDEX(SRVal,0,$C$5),SRScen,G$6,SRCode,$A11))</f>
        <v/>
      </c>
      <c r="H11" s="43">
        <f>IF(COUNTIFS(SRScen,H$6,SRCode,$A11)=0,"",SUMIFS(INDEX(SRVal,0,$C$5),SRScen,H$6,SRCode,$A11))</f>
        <v/>
      </c>
      <c r="I11" s="43">
        <f>IF(COUNTIFS(SRScen,I$6,SRCode,$A11)=0,"",SUMIFS(INDEX(SRVal,0,$C$5),SRScen,I$6,SRCode,$A11))</f>
        <v/>
      </c>
      <c r="J11" s="43">
        <f>IF(COUNTIFS(SRScen,J$6,SRCode,$A11)=0,"",SUMIFS(INDEX(SRVal,0,$C$5),SRScen,J$6,SRCode,$A11))</f>
        <v/>
      </c>
      <c r="K11" s="43">
        <f>IF(COUNTIFS(SRScen,K$6,SRCode,$A11)=0,"",SUMIFS(INDEX(SRVal,0,$C$5),SRScen,K$6,SRCode,$A11))</f>
        <v/>
      </c>
      <c r="L11" s="43">
        <f>IF(COUNTIFS(SRScen,L$6,SRCode,$A11)=0,"",SUMIFS(INDEX(SRVal,0,$C$5),SRScen,L$6,SRCode,$A11))</f>
        <v/>
      </c>
    </row>
    <row r="12">
      <c r="A12" s="21" t="inlineStr">
        <is>
          <t>mit.ener.ind.all.e</t>
        </is>
      </c>
      <c r="B12" s="14">
        <f>IFERROR(INDEX(SRDesc,MATCH($A12,SRCode,0)),"")</f>
        <v/>
      </c>
      <c r="C12" s="14">
        <f>IFERROR(INDEX(SRUnit,MATCH($A12,SRCode,0)),"")</f>
        <v/>
      </c>
      <c r="D12" s="42">
        <f>IF(COUNTIFS(SRScen,D$6,SRCode,$A12)=0,"",SUMIFS(INDEX(SRVal,0,$C$5),SRScen,D$6,SRCode,$A12))</f>
        <v/>
      </c>
      <c r="E12" s="43">
        <f>IF(COUNTIFS(SRScen,E$6,SRCode,$A12)=0,"",SUMIFS(INDEX(SRVal,0,$C$5),SRScen,E$6,SRCode,$A12))</f>
        <v/>
      </c>
      <c r="F12" s="43">
        <f>IF(COUNTIFS(SRScen,F$6,SRCode,$A12)=0,"",SUMIFS(INDEX(SRVal,0,$C$5),SRScen,F$6,SRCode,$A12))</f>
        <v/>
      </c>
      <c r="G12" s="43">
        <f>IF(COUNTIFS(SRScen,G$6,SRCode,$A12)=0,"",SUMIFS(INDEX(SRVal,0,$C$5),SRScen,G$6,SRCode,$A12))</f>
        <v/>
      </c>
      <c r="H12" s="43">
        <f>IF(COUNTIFS(SRScen,H$6,SRCode,$A12)=0,"",SUMIFS(INDEX(SRVal,0,$C$5),SRScen,H$6,SRCode,$A12))</f>
        <v/>
      </c>
      <c r="I12" s="43">
        <f>IF(COUNTIFS(SRScen,I$6,SRCode,$A12)=0,"",SUMIFS(INDEX(SRVal,0,$C$5),SRScen,I$6,SRCode,$A12))</f>
        <v/>
      </c>
      <c r="J12" s="43">
        <f>IF(COUNTIFS(SRScen,J$6,SRCode,$A12)=0,"",SUMIFS(INDEX(SRVal,0,$C$5),SRScen,J$6,SRCode,$A12))</f>
        <v/>
      </c>
      <c r="K12" s="43">
        <f>IF(COUNTIFS(SRScen,K$6,SRCode,$A12)=0,"",SUMIFS(INDEX(SRVal,0,$C$5),SRScen,K$6,SRCode,$A12))</f>
        <v/>
      </c>
      <c r="L12" s="43">
        <f>IF(COUNTIFS(SRScen,L$6,SRCode,$A12)=0,"",SUMIFS(INDEX(SRVal,0,$C$5),SRScen,L$6,SRCode,$A12))</f>
        <v/>
      </c>
    </row>
    <row r="13">
      <c r="A13" s="21" t="inlineStr">
        <is>
          <t>mit.ener.oen.all.e</t>
        </is>
      </c>
      <c r="B13" s="14">
        <f>IFERROR(INDEX(SRDesc,MATCH($A13,SRCode,0)),"")</f>
        <v/>
      </c>
      <c r="C13" s="14">
        <f>IFERROR(INDEX(SRUnit,MATCH($A13,SRCode,0)),"")</f>
        <v/>
      </c>
      <c r="D13" s="42">
        <f>IF(COUNTIFS(SRScen,D$6,SRCode,$A13)=0,"",SUMIFS(INDEX(SRVal,0,$C$5),SRScen,D$6,SRCode,$A13))</f>
        <v/>
      </c>
      <c r="E13" s="43">
        <f>IF(COUNTIFS(SRScen,E$6,SRCode,$A13)=0,"",SUMIFS(INDEX(SRVal,0,$C$5),SRScen,E$6,SRCode,$A13))</f>
        <v/>
      </c>
      <c r="F13" s="43">
        <f>IF(COUNTIFS(SRScen,F$6,SRCode,$A13)=0,"",SUMIFS(INDEX(SRVal,0,$C$5),SRScen,F$6,SRCode,$A13))</f>
        <v/>
      </c>
      <c r="G13" s="43">
        <f>IF(COUNTIFS(SRScen,G$6,SRCode,$A13)=0,"",SUMIFS(INDEX(SRVal,0,$C$5),SRScen,G$6,SRCode,$A13))</f>
        <v/>
      </c>
      <c r="H13" s="43">
        <f>IF(COUNTIFS(SRScen,H$6,SRCode,$A13)=0,"",SUMIFS(INDEX(SRVal,0,$C$5),SRScen,H$6,SRCode,$A13))</f>
        <v/>
      </c>
      <c r="I13" s="43">
        <f>IF(COUNTIFS(SRScen,I$6,SRCode,$A13)=0,"",SUMIFS(INDEX(SRVal,0,$C$5),SRScen,I$6,SRCode,$A13))</f>
        <v/>
      </c>
      <c r="J13" s="43">
        <f>IF(COUNTIFS(SRScen,J$6,SRCode,$A13)=0,"",SUMIFS(INDEX(SRVal,0,$C$5),SRScen,J$6,SRCode,$A13))</f>
        <v/>
      </c>
      <c r="K13" s="43">
        <f>IF(COUNTIFS(SRScen,K$6,SRCode,$A13)=0,"",SUMIFS(INDEX(SRVal,0,$C$5),SRScen,K$6,SRCode,$A13))</f>
        <v/>
      </c>
      <c r="L13" s="43">
        <f>IF(COUNTIFS(SRScen,L$6,SRCode,$A13)=0,"",SUMIFS(INDEX(SRVal,0,$C$5),SRScen,L$6,SRCode,$A13))</f>
        <v/>
      </c>
    </row>
    <row r="14">
      <c r="A14" s="21" t="inlineStr">
        <is>
          <t>mit.co2.all.all.e</t>
        </is>
      </c>
      <c r="B14" s="14">
        <f>IFERROR(INDEX(SRDesc,MATCH($A14,SRCode,0)),"")</f>
        <v/>
      </c>
      <c r="C14" s="14">
        <f>IFERROR(INDEX(SRUnit,MATCH($A14,SRCode,0)),"")</f>
        <v/>
      </c>
      <c r="D14" s="39">
        <f>IF(COUNTIFS(SRScen,D$6,SRCode,$A14)=0,"",SUMIFS(INDEX(SRVal,0,$C$5),SRScen,D$6,SRCode,$A14))</f>
        <v/>
      </c>
      <c r="E14" s="40">
        <f>IF(COUNTIFS(SRScen,E$6,SRCode,$A14)=0,"",SUMIFS(INDEX(SRVal,0,$C$5),SRScen,E$6,SRCode,$A14))</f>
        <v/>
      </c>
      <c r="F14" s="40">
        <f>IF(COUNTIFS(SRScen,F$6,SRCode,$A14)=0,"",SUMIFS(INDEX(SRVal,0,$C$5),SRScen,F$6,SRCode,$A14))</f>
        <v/>
      </c>
      <c r="G14" s="40">
        <f>IF(COUNTIFS(SRScen,G$6,SRCode,$A14)=0,"",SUMIFS(INDEX(SRVal,0,$C$5),SRScen,G$6,SRCode,$A14))</f>
        <v/>
      </c>
      <c r="H14" s="40">
        <f>IF(COUNTIFS(SRScen,H$6,SRCode,$A14)=0,"",SUMIFS(INDEX(SRVal,0,$C$5),SRScen,H$6,SRCode,$A14))</f>
        <v/>
      </c>
      <c r="I14" s="40">
        <f>IF(COUNTIFS(SRScen,I$6,SRCode,$A14)=0,"",SUMIFS(INDEX(SRVal,0,$C$5),SRScen,I$6,SRCode,$A14))</f>
        <v/>
      </c>
      <c r="J14" s="40">
        <f>IF(COUNTIFS(SRScen,J$6,SRCode,$A14)=0,"",SUMIFS(INDEX(SRVal,0,$C$5),SRScen,J$6,SRCode,$A14))</f>
        <v/>
      </c>
      <c r="K14" s="40">
        <f>IF(COUNTIFS(SRScen,K$6,SRCode,$A14)=0,"",SUMIFS(INDEX(SRVal,0,$C$5),SRScen,K$6,SRCode,$A14))</f>
        <v/>
      </c>
      <c r="L14" s="40">
        <f>IF(COUNTIFS(SRScen,L$6,SRCode,$A14)=0,"",SUMIFS(INDEX(SRVal,0,$C$5),SRScen,L$6,SRCode,$A14))</f>
        <v/>
      </c>
    </row>
    <row r="15">
      <c r="A15" s="21" t="inlineStr">
        <is>
          <t>mit.co2.tra.all.e</t>
        </is>
      </c>
      <c r="B15" s="14">
        <f>IFERROR(INDEX(SRDesc,MATCH($A15,SRCode,0)),"")</f>
        <v/>
      </c>
      <c r="C15" s="14">
        <f>IFERROR(INDEX(SRUnit,MATCH($A15,SRCode,0)),"")</f>
        <v/>
      </c>
      <c r="D15" s="39">
        <f>IF(COUNTIFS(SRScen,D$6,SRCode,$A15)=0,"",SUMIFS(INDEX(SRVal,0,$C$5),SRScen,D$6,SRCode,$A15))</f>
        <v/>
      </c>
      <c r="E15" s="40">
        <f>IF(COUNTIFS(SRScen,E$6,SRCode,$A15)=0,"",SUMIFS(INDEX(SRVal,0,$C$5),SRScen,E$6,SRCode,$A15))</f>
        <v/>
      </c>
      <c r="F15" s="40">
        <f>IF(COUNTIFS(SRScen,F$6,SRCode,$A15)=0,"",SUMIFS(INDEX(SRVal,0,$C$5),SRScen,F$6,SRCode,$A15))</f>
        <v/>
      </c>
      <c r="G15" s="40">
        <f>IF(COUNTIFS(SRScen,G$6,SRCode,$A15)=0,"",SUMIFS(INDEX(SRVal,0,$C$5),SRScen,G$6,SRCode,$A15))</f>
        <v/>
      </c>
      <c r="H15" s="40">
        <f>IF(COUNTIFS(SRScen,H$6,SRCode,$A15)=0,"",SUMIFS(INDEX(SRVal,0,$C$5),SRScen,H$6,SRCode,$A15))</f>
        <v/>
      </c>
      <c r="I15" s="40">
        <f>IF(COUNTIFS(SRScen,I$6,SRCode,$A15)=0,"",SUMIFS(INDEX(SRVal,0,$C$5),SRScen,I$6,SRCode,$A15))</f>
        <v/>
      </c>
      <c r="J15" s="40">
        <f>IF(COUNTIFS(SRScen,J$6,SRCode,$A15)=0,"",SUMIFS(INDEX(SRVal,0,$C$5),SRScen,J$6,SRCode,$A15))</f>
        <v/>
      </c>
      <c r="K15" s="40">
        <f>IF(COUNTIFS(SRScen,K$6,SRCode,$A15)=0,"",SUMIFS(INDEX(SRVal,0,$C$5),SRScen,K$6,SRCode,$A15))</f>
        <v/>
      </c>
      <c r="L15" s="40">
        <f>IF(COUNTIFS(SRScen,L$6,SRCode,$A15)=0,"",SUMIFS(INDEX(SRVal,0,$C$5),SRScen,L$6,SRCode,$A15))</f>
        <v/>
      </c>
    </row>
    <row r="16">
      <c r="A16" s="21" t="inlineStr">
        <is>
          <t>mit.co2.bld.all.e</t>
        </is>
      </c>
      <c r="B16" s="14">
        <f>IFERROR(INDEX(SRDesc,MATCH($A16,SRCode,0)),"")</f>
        <v/>
      </c>
      <c r="C16" s="14">
        <f>IFERROR(INDEX(SRUnit,MATCH($A16,SRCode,0)),"")</f>
        <v/>
      </c>
      <c r="D16" s="39">
        <f>IF(COUNTIFS(SRScen,D$6,SRCode,$A16)=0,"",SUMIFS(INDEX(SRVal,0,$C$5),SRScen,D$6,SRCode,$A16))</f>
        <v/>
      </c>
      <c r="E16" s="40">
        <f>IF(COUNTIFS(SRScen,E$6,SRCode,$A16)=0,"",SUMIFS(INDEX(SRVal,0,$C$5),SRScen,E$6,SRCode,$A16))</f>
        <v/>
      </c>
      <c r="F16" s="40">
        <f>IF(COUNTIFS(SRScen,F$6,SRCode,$A16)=0,"",SUMIFS(INDEX(SRVal,0,$C$5),SRScen,F$6,SRCode,$A16))</f>
        <v/>
      </c>
      <c r="G16" s="40">
        <f>IF(COUNTIFS(SRScen,G$6,SRCode,$A16)=0,"",SUMIFS(INDEX(SRVal,0,$C$5),SRScen,G$6,SRCode,$A16))</f>
        <v/>
      </c>
      <c r="H16" s="40">
        <f>IF(COUNTIFS(SRScen,H$6,SRCode,$A16)=0,"",SUMIFS(INDEX(SRVal,0,$C$5),SRScen,H$6,SRCode,$A16))</f>
        <v/>
      </c>
      <c r="I16" s="40">
        <f>IF(COUNTIFS(SRScen,I$6,SRCode,$A16)=0,"",SUMIFS(INDEX(SRVal,0,$C$5),SRScen,I$6,SRCode,$A16))</f>
        <v/>
      </c>
      <c r="J16" s="40">
        <f>IF(COUNTIFS(SRScen,J$6,SRCode,$A16)=0,"",SUMIFS(INDEX(SRVal,0,$C$5),SRScen,J$6,SRCode,$A16))</f>
        <v/>
      </c>
      <c r="K16" s="40">
        <f>IF(COUNTIFS(SRScen,K$6,SRCode,$A16)=0,"",SUMIFS(INDEX(SRVal,0,$C$5),SRScen,K$6,SRCode,$A16))</f>
        <v/>
      </c>
      <c r="L16" s="40">
        <f>IF(COUNTIFS(SRScen,L$6,SRCode,$A16)=0,"",SUMIFS(INDEX(SRVal,0,$C$5),SRScen,L$6,SRCode,$A16))</f>
        <v/>
      </c>
    </row>
    <row r="17">
      <c r="A17" s="21" t="inlineStr">
        <is>
          <t>mit.co2.ind.all.e</t>
        </is>
      </c>
      <c r="B17" s="14">
        <f>IFERROR(INDEX(SRDesc,MATCH($A17,SRCode,0)),"")</f>
        <v/>
      </c>
      <c r="C17" s="14">
        <f>IFERROR(INDEX(SRUnit,MATCH($A17,SRCode,0)),"")</f>
        <v/>
      </c>
      <c r="D17" s="39">
        <f>IF(COUNTIFS(SRScen,D$6,SRCode,$A17)=0,"",SUMIFS(INDEX(SRVal,0,$C$5),SRScen,D$6,SRCode,$A17))</f>
        <v/>
      </c>
      <c r="E17" s="40">
        <f>IF(COUNTIFS(SRScen,E$6,SRCode,$A17)=0,"",SUMIFS(INDEX(SRVal,0,$C$5),SRScen,E$6,SRCode,$A17))</f>
        <v/>
      </c>
      <c r="F17" s="40">
        <f>IF(COUNTIFS(SRScen,F$6,SRCode,$A17)=0,"",SUMIFS(INDEX(SRVal,0,$C$5),SRScen,F$6,SRCode,$A17))</f>
        <v/>
      </c>
      <c r="G17" s="40">
        <f>IF(COUNTIFS(SRScen,G$6,SRCode,$A17)=0,"",SUMIFS(INDEX(SRVal,0,$C$5),SRScen,G$6,SRCode,$A17))</f>
        <v/>
      </c>
      <c r="H17" s="40">
        <f>IF(COUNTIFS(SRScen,H$6,SRCode,$A17)=0,"",SUMIFS(INDEX(SRVal,0,$C$5),SRScen,H$6,SRCode,$A17))</f>
        <v/>
      </c>
      <c r="I17" s="40">
        <f>IF(COUNTIFS(SRScen,I$6,SRCode,$A17)=0,"",SUMIFS(INDEX(SRVal,0,$C$5),SRScen,I$6,SRCode,$A17))</f>
        <v/>
      </c>
      <c r="J17" s="40">
        <f>IF(COUNTIFS(SRScen,J$6,SRCode,$A17)=0,"",SUMIFS(INDEX(SRVal,0,$C$5),SRScen,J$6,SRCode,$A17))</f>
        <v/>
      </c>
      <c r="K17" s="40">
        <f>IF(COUNTIFS(SRScen,K$6,SRCode,$A17)=0,"",SUMIFS(INDEX(SRVal,0,$C$5),SRScen,K$6,SRCode,$A17))</f>
        <v/>
      </c>
      <c r="L17" s="40">
        <f>IF(COUNTIFS(SRScen,L$6,SRCode,$A17)=0,"",SUMIFS(INDEX(SRVal,0,$C$5),SRScen,L$6,SRCode,$A17))</f>
        <v/>
      </c>
    </row>
    <row r="18">
      <c r="A18" s="21" t="inlineStr">
        <is>
          <t>mit.rtx.all.all</t>
        </is>
      </c>
      <c r="B18" s="14">
        <f>IFERROR(INDEX(SRDesc,MATCH($A18,SRCode,0)),"")</f>
        <v/>
      </c>
      <c r="C18" s="14">
        <f>IFERROR(INDEX(SRUnit,MATCH($A18,SRCode,0)),"")</f>
        <v/>
      </c>
      <c r="D18" s="42">
        <f>IF(COUNTIFS(SRScen,D$6,SRCode,$A18)=0,"",SUMIFS(INDEX(SRVal,0,$C$5),SRScen,D$6,SRCode,$A18))</f>
        <v/>
      </c>
      <c r="E18" s="43">
        <f>IF(COUNTIFS(SRScen,E$6,SRCode,$A18)=0,"",SUMIFS(INDEX(SRVal,0,$C$5),SRScen,E$6,SRCode,$A18))</f>
        <v/>
      </c>
      <c r="F18" s="43">
        <f>IF(COUNTIFS(SRScen,F$6,SRCode,$A18)=0,"",SUMIFS(INDEX(SRVal,0,$C$5),SRScen,F$6,SRCode,$A18))</f>
        <v/>
      </c>
      <c r="G18" s="43">
        <f>IF(COUNTIFS(SRScen,G$6,SRCode,$A18)=0,"",SUMIFS(INDEX(SRVal,0,$C$5),SRScen,G$6,SRCode,$A18))</f>
        <v/>
      </c>
      <c r="H18" s="43">
        <f>IF(COUNTIFS(SRScen,H$6,SRCode,$A18)=0,"",SUMIFS(INDEX(SRVal,0,$C$5),SRScen,H$6,SRCode,$A18))</f>
        <v/>
      </c>
      <c r="I18" s="43">
        <f>IF(COUNTIFS(SRScen,I$6,SRCode,$A18)=0,"",SUMIFS(INDEX(SRVal,0,$C$5),SRScen,I$6,SRCode,$A18))</f>
        <v/>
      </c>
      <c r="J18" s="43">
        <f>IF(COUNTIFS(SRScen,J$6,SRCode,$A18)=0,"",SUMIFS(INDEX(SRVal,0,$C$5),SRScen,J$6,SRCode,$A18))</f>
        <v/>
      </c>
      <c r="K18" s="43">
        <f>IF(COUNTIFS(SRScen,K$6,SRCode,$A18)=0,"",SUMIFS(INDEX(SRVal,0,$C$5),SRScen,K$6,SRCode,$A18))</f>
        <v/>
      </c>
      <c r="L18" s="43">
        <f>IF(COUNTIFS(SRScen,L$6,SRCode,$A18)=0,"",SUMIFS(INDEX(SRVal,0,$C$5),SRScen,L$6,SRCode,$A18))</f>
        <v/>
      </c>
    </row>
    <row r="19">
      <c r="A19" s="21" t="inlineStr">
        <is>
          <t>mit.rsub.all.all</t>
        </is>
      </c>
      <c r="B19" s="14">
        <f>IFERROR(INDEX(SRDesc,MATCH($A19,SRCode,0)),"")</f>
        <v/>
      </c>
      <c r="C19" s="14">
        <f>IFERROR(INDEX(SRUnit,MATCH($A19,SRCode,0)),"")</f>
        <v/>
      </c>
      <c r="D19" s="42">
        <f>IF(COUNTIFS(SRScen,D$6,SRCode,$A19)=0,"",SUMIFS(INDEX(SRVal,0,$C$5),SRScen,D$6,SRCode,$A19))</f>
        <v/>
      </c>
      <c r="E19" s="43">
        <f>IF(COUNTIFS(SRScen,E$6,SRCode,$A19)=0,"",SUMIFS(INDEX(SRVal,0,$C$5),SRScen,E$6,SRCode,$A19))</f>
        <v/>
      </c>
      <c r="F19" s="43">
        <f>IF(COUNTIFS(SRScen,F$6,SRCode,$A19)=0,"",SUMIFS(INDEX(SRVal,0,$C$5),SRScen,F$6,SRCode,$A19))</f>
        <v/>
      </c>
      <c r="G19" s="43">
        <f>IF(COUNTIFS(SRScen,G$6,SRCode,$A19)=0,"",SUMIFS(INDEX(SRVal,0,$C$5),SRScen,G$6,SRCode,$A19))</f>
        <v/>
      </c>
      <c r="H19" s="43">
        <f>IF(COUNTIFS(SRScen,H$6,SRCode,$A19)=0,"",SUMIFS(INDEX(SRVal,0,$C$5),SRScen,H$6,SRCode,$A19))</f>
        <v/>
      </c>
      <c r="I19" s="43">
        <f>IF(COUNTIFS(SRScen,I$6,SRCode,$A19)=0,"",SUMIFS(INDEX(SRVal,0,$C$5),SRScen,I$6,SRCode,$A19))</f>
        <v/>
      </c>
      <c r="J19" s="43">
        <f>IF(COUNTIFS(SRScen,J$6,SRCode,$A19)=0,"",SUMIFS(INDEX(SRVal,0,$C$5),SRScen,J$6,SRCode,$A19))</f>
        <v/>
      </c>
      <c r="K19" s="43">
        <f>IF(COUNTIFS(SRScen,K$6,SRCode,$A19)=0,"",SUMIFS(INDEX(SRVal,0,$C$5),SRScen,K$6,SRCode,$A19))</f>
        <v/>
      </c>
      <c r="L19" s="43">
        <f>IF(COUNTIFS(SRScen,L$6,SRCode,$A19)=0,"",SUMIFS(INDEX(SRVal,0,$C$5),SRScen,L$6,SRCode,$A19))</f>
        <v/>
      </c>
    </row>
    <row r="20">
      <c r="A20" s="21" t="inlineStr">
        <is>
          <t>mit.rnew.all.all</t>
        </is>
      </c>
      <c r="B20" s="14">
        <f>IFERROR(INDEX(SRDesc,MATCH($A20,SRCode,0)),"")</f>
        <v/>
      </c>
      <c r="C20" s="14">
        <f>IFERROR(INDEX(SRUnit,MATCH($A20,SRCode,0)),"")</f>
        <v/>
      </c>
      <c r="D20" s="42">
        <f>IF(COUNTIFS(SRScen,D$6,SRCode,$A20)=0,"",SUMIFS(INDEX(SRVal,0,$C$5),SRScen,D$6,SRCode,$A20))</f>
        <v/>
      </c>
      <c r="E20" s="43">
        <f>IF(COUNTIFS(SRScen,E$6,SRCode,$A20)=0,"",SUMIFS(INDEX(SRVal,0,$C$5),SRScen,E$6,SRCode,$A20))</f>
        <v/>
      </c>
      <c r="F20" s="43">
        <f>IF(COUNTIFS(SRScen,F$6,SRCode,$A20)=0,"",SUMIFS(INDEX(SRVal,0,$C$5),SRScen,F$6,SRCode,$A20))</f>
        <v/>
      </c>
      <c r="G20" s="43">
        <f>IF(COUNTIFS(SRScen,G$6,SRCode,$A20)=0,"",SUMIFS(INDEX(SRVal,0,$C$5),SRScen,G$6,SRCode,$A20))</f>
        <v/>
      </c>
      <c r="H20" s="43">
        <f>IF(COUNTIFS(SRScen,H$6,SRCode,$A20)=0,"",SUMIFS(INDEX(SRVal,0,$C$5),SRScen,H$6,SRCode,$A20))</f>
        <v/>
      </c>
      <c r="I20" s="43">
        <f>IF(COUNTIFS(SRScen,I$6,SRCode,$A20)=0,"",SUMIFS(INDEX(SRVal,0,$C$5),SRScen,I$6,SRCode,$A20))</f>
        <v/>
      </c>
      <c r="J20" s="43">
        <f>IF(COUNTIFS(SRScen,J$6,SRCode,$A20)=0,"",SUMIFS(INDEX(SRVal,0,$C$5),SRScen,J$6,SRCode,$A20))</f>
        <v/>
      </c>
      <c r="K20" s="43">
        <f>IF(COUNTIFS(SRScen,K$6,SRCode,$A20)=0,"",SUMIFS(INDEX(SRVal,0,$C$5),SRScen,K$6,SRCode,$A20))</f>
        <v/>
      </c>
      <c r="L20" s="43">
        <f>IF(COUNTIFS(SRScen,L$6,SRCode,$A20)=0,"",SUMIFS(INDEX(SRVal,0,$C$5),SRScen,L$6,SRCode,$A20))</f>
        <v/>
      </c>
    </row>
    <row r="21">
      <c r="A21" s="21" t="inlineStr">
        <is>
          <t>mit.rtot.all.all</t>
        </is>
      </c>
      <c r="B21" s="14">
        <f>IFERROR(INDEX(SRDesc,MATCH($A21,SRCode,0)),"")</f>
        <v/>
      </c>
      <c r="C21" s="14">
        <f>IFERROR(INDEX(SRUnit,MATCH($A21,SRCode,0)),"")</f>
        <v/>
      </c>
      <c r="D21" s="42">
        <f>IF(COUNTIFS(SRScen,D$6,SRCode,$A21)=0,"",SUMIFS(INDEX(SRVal,0,$C$5),SRScen,D$6,SRCode,$A21))</f>
        <v/>
      </c>
      <c r="E21" s="43">
        <f>IF(COUNTIFS(SRScen,E$6,SRCode,$A21)=0,"",SUMIFS(INDEX(SRVal,0,$C$5),SRScen,E$6,SRCode,$A21))</f>
        <v/>
      </c>
      <c r="F21" s="43">
        <f>IF(COUNTIFS(SRScen,F$6,SRCode,$A21)=0,"",SUMIFS(INDEX(SRVal,0,$C$5),SRScen,F$6,SRCode,$A21))</f>
        <v/>
      </c>
      <c r="G21" s="43">
        <f>IF(COUNTIFS(SRScen,G$6,SRCode,$A21)=0,"",SUMIFS(INDEX(SRVal,0,$C$5),SRScen,G$6,SRCode,$A21))</f>
        <v/>
      </c>
      <c r="H21" s="43">
        <f>IF(COUNTIFS(SRScen,H$6,SRCode,$A21)=0,"",SUMIFS(INDEX(SRVal,0,$C$5),SRScen,H$6,SRCode,$A21))</f>
        <v/>
      </c>
      <c r="I21" s="43">
        <f>IF(COUNTIFS(SRScen,I$6,SRCode,$A21)=0,"",SUMIFS(INDEX(SRVal,0,$C$5),SRScen,I$6,SRCode,$A21))</f>
        <v/>
      </c>
      <c r="J21" s="43">
        <f>IF(COUNTIFS(SRScen,J$6,SRCode,$A21)=0,"",SUMIFS(INDEX(SRVal,0,$C$5),SRScen,J$6,SRCode,$A21))</f>
        <v/>
      </c>
      <c r="K21" s="43">
        <f>IF(COUNTIFS(SRScen,K$6,SRCode,$A21)=0,"",SUMIFS(INDEX(SRVal,0,$C$5),SRScen,K$6,SRCode,$A21))</f>
        <v/>
      </c>
      <c r="L21" s="43">
        <f>IF(COUNTIFS(SRScen,L$6,SRCode,$A21)=0,"",SUMIFS(INDEX(SRVal,0,$C$5),SRScen,L$6,SRCode,$A21))</f>
        <v/>
      </c>
    </row>
    <row r="22">
      <c r="A22" s="21" t="inlineStr">
        <is>
          <t>mit.ener.pow.all.e</t>
        </is>
      </c>
      <c r="B22" s="14">
        <f>IFERROR(INDEX(SRDesc,MATCH($A22,SRCode,0)),"")</f>
        <v/>
      </c>
      <c r="C22" s="14">
        <f>IFERROR(INDEX(SRUnit,MATCH($A22,SRCode,0)),"")</f>
        <v/>
      </c>
      <c r="D22" s="42">
        <f>IF(COUNTIFS(SRScen,D$6,SRCode,$A22)=0,"",SUMIFS(INDEX(SRVal,0,$C$5),SRScen,D$6,SRCode,$A22))</f>
        <v/>
      </c>
      <c r="E22" s="43">
        <f>IF(COUNTIFS(SRScen,E$6,SRCode,$A22)=0,"",SUMIFS(INDEX(SRVal,0,$C$5),SRScen,E$6,SRCode,$A22))</f>
        <v/>
      </c>
      <c r="F22" s="43">
        <f>IF(COUNTIFS(SRScen,F$6,SRCode,$A22)=0,"",SUMIFS(INDEX(SRVal,0,$C$5),SRScen,F$6,SRCode,$A22))</f>
        <v/>
      </c>
      <c r="G22" s="43">
        <f>IF(COUNTIFS(SRScen,G$6,SRCode,$A22)=0,"",SUMIFS(INDEX(SRVal,0,$C$5),SRScen,G$6,SRCode,$A22))</f>
        <v/>
      </c>
      <c r="H22" s="43">
        <f>IF(COUNTIFS(SRScen,H$6,SRCode,$A22)=0,"",SUMIFS(INDEX(SRVal,0,$C$5),SRScen,H$6,SRCode,$A22))</f>
        <v/>
      </c>
      <c r="I22" s="43">
        <f>IF(COUNTIFS(SRScen,I$6,SRCode,$A22)=0,"",SUMIFS(INDEX(SRVal,0,$C$5),SRScen,I$6,SRCode,$A22))</f>
        <v/>
      </c>
      <c r="J22" s="43">
        <f>IF(COUNTIFS(SRScen,J$6,SRCode,$A22)=0,"",SUMIFS(INDEX(SRVal,0,$C$5),SRScen,J$6,SRCode,$A22))</f>
        <v/>
      </c>
      <c r="K22" s="43">
        <f>IF(COUNTIFS(SRScen,K$6,SRCode,$A22)=0,"",SUMIFS(INDEX(SRVal,0,$C$5),SRScen,K$6,SRCode,$A22))</f>
        <v/>
      </c>
      <c r="L22" s="43">
        <f>IF(COUNTIFS(SRScen,L$6,SRCode,$A22)=0,"",SUMIFS(INDEX(SRVal,0,$C$5),SRScen,L$6,SRCode,$A22))</f>
        <v/>
      </c>
    </row>
    <row r="23">
      <c r="A23" s="21" t="inlineStr">
        <is>
          <t>mit.rtx.pow.all</t>
        </is>
      </c>
      <c r="B23" s="14">
        <f>IFERROR(INDEX(SRDesc,MATCH($A23,SRCode,0)),"")</f>
        <v/>
      </c>
      <c r="C23" s="14">
        <f>IFERROR(INDEX(SRUnit,MATCH($A23,SRCode,0)),"")</f>
        <v/>
      </c>
      <c r="D23" s="42">
        <f>IF(COUNTIFS(SRScen,D$6,SRCode,$A23)=0,"",SUMIFS(INDEX(SRVal,0,$C$5),SRScen,D$6,SRCode,$A23))</f>
        <v/>
      </c>
      <c r="E23" s="43">
        <f>IF(COUNTIFS(SRScen,E$6,SRCode,$A23)=0,"",SUMIFS(INDEX(SRVal,0,$C$5),SRScen,E$6,SRCode,$A23))</f>
        <v/>
      </c>
      <c r="F23" s="43">
        <f>IF(COUNTIFS(SRScen,F$6,SRCode,$A23)=0,"",SUMIFS(INDEX(SRVal,0,$C$5),SRScen,F$6,SRCode,$A23))</f>
        <v/>
      </c>
      <c r="G23" s="43">
        <f>IF(COUNTIFS(SRScen,G$6,SRCode,$A23)=0,"",SUMIFS(INDEX(SRVal,0,$C$5),SRScen,G$6,SRCode,$A23))</f>
        <v/>
      </c>
      <c r="H23" s="43">
        <f>IF(COUNTIFS(SRScen,H$6,SRCode,$A23)=0,"",SUMIFS(INDEX(SRVal,0,$C$5),SRScen,H$6,SRCode,$A23))</f>
        <v/>
      </c>
      <c r="I23" s="43">
        <f>IF(COUNTIFS(SRScen,I$6,SRCode,$A23)=0,"",SUMIFS(INDEX(SRVal,0,$C$5),SRScen,I$6,SRCode,$A23))</f>
        <v/>
      </c>
      <c r="J23" s="43">
        <f>IF(COUNTIFS(SRScen,J$6,SRCode,$A23)=0,"",SUMIFS(INDEX(SRVal,0,$C$5),SRScen,J$6,SRCode,$A23))</f>
        <v/>
      </c>
      <c r="K23" s="43">
        <f>IF(COUNTIFS(SRScen,K$6,SRCode,$A23)=0,"",SUMIFS(INDEX(SRVal,0,$C$5),SRScen,K$6,SRCode,$A23))</f>
        <v/>
      </c>
      <c r="L23" s="43">
        <f>IF(COUNTIFS(SRScen,L$6,SRCode,$A23)=0,"",SUMIFS(INDEX(SRVal,0,$C$5),SRScen,L$6,SRCode,$A23))</f>
        <v/>
      </c>
    </row>
    <row r="24">
      <c r="A24" s="21" t="inlineStr">
        <is>
          <t>mit.rsub.pow.all</t>
        </is>
      </c>
      <c r="B24" s="14">
        <f>IFERROR(INDEX(SRDesc,MATCH($A24,SRCode,0)),"")</f>
        <v/>
      </c>
      <c r="C24" s="14">
        <f>IFERROR(INDEX(SRUnit,MATCH($A24,SRCode,0)),"")</f>
        <v/>
      </c>
      <c r="D24" s="42">
        <f>IF(COUNTIFS(SRScen,D$6,SRCode,$A24)=0,"",SUMIFS(INDEX(SRVal,0,$C$5),SRScen,D$6,SRCode,$A24))</f>
        <v/>
      </c>
      <c r="E24" s="43">
        <f>IF(COUNTIFS(SRScen,E$6,SRCode,$A24)=0,"",SUMIFS(INDEX(SRVal,0,$C$5),SRScen,E$6,SRCode,$A24))</f>
        <v/>
      </c>
      <c r="F24" s="43">
        <f>IF(COUNTIFS(SRScen,F$6,SRCode,$A24)=0,"",SUMIFS(INDEX(SRVal,0,$C$5),SRScen,F$6,SRCode,$A24))</f>
        <v/>
      </c>
      <c r="G24" s="43">
        <f>IF(COUNTIFS(SRScen,G$6,SRCode,$A24)=0,"",SUMIFS(INDEX(SRVal,0,$C$5),SRScen,G$6,SRCode,$A24))</f>
        <v/>
      </c>
      <c r="H24" s="43">
        <f>IF(COUNTIFS(SRScen,H$6,SRCode,$A24)=0,"",SUMIFS(INDEX(SRVal,0,$C$5),SRScen,H$6,SRCode,$A24))</f>
        <v/>
      </c>
      <c r="I24" s="43">
        <f>IF(COUNTIFS(SRScen,I$6,SRCode,$A24)=0,"",SUMIFS(INDEX(SRVal,0,$C$5),SRScen,I$6,SRCode,$A24))</f>
        <v/>
      </c>
      <c r="J24" s="43">
        <f>IF(COUNTIFS(SRScen,J$6,SRCode,$A24)=0,"",SUMIFS(INDEX(SRVal,0,$C$5),SRScen,J$6,SRCode,$A24))</f>
        <v/>
      </c>
      <c r="K24" s="43">
        <f>IF(COUNTIFS(SRScen,K$6,SRCode,$A24)=0,"",SUMIFS(INDEX(SRVal,0,$C$5),SRScen,K$6,SRCode,$A24))</f>
        <v/>
      </c>
      <c r="L24" s="43">
        <f>IF(COUNTIFS(SRScen,L$6,SRCode,$A24)=0,"",SUMIFS(INDEX(SRVal,0,$C$5),SRScen,L$6,SRCode,$A24))</f>
        <v/>
      </c>
    </row>
    <row r="25">
      <c r="A25" s="21" t="inlineStr">
        <is>
          <t>mit.rnew.pow.all</t>
        </is>
      </c>
      <c r="B25" s="14">
        <f>IFERROR(INDEX(SRDesc,MATCH($A25,SRCode,0)),"")</f>
        <v/>
      </c>
      <c r="C25" s="14">
        <f>IFERROR(INDEX(SRUnit,MATCH($A25,SRCode,0)),"")</f>
        <v/>
      </c>
      <c r="D25" s="42">
        <f>IF(COUNTIFS(SRScen,D$6,SRCode,$A25)=0,"",SUMIFS(INDEX(SRVal,0,$C$5),SRScen,D$6,SRCode,$A25))</f>
        <v/>
      </c>
      <c r="E25" s="43">
        <f>IF(COUNTIFS(SRScen,E$6,SRCode,$A25)=0,"",SUMIFS(INDEX(SRVal,0,$C$5),SRScen,E$6,SRCode,$A25))</f>
        <v/>
      </c>
      <c r="F25" s="43">
        <f>IF(COUNTIFS(SRScen,F$6,SRCode,$A25)=0,"",SUMIFS(INDEX(SRVal,0,$C$5),SRScen,F$6,SRCode,$A25))</f>
        <v/>
      </c>
      <c r="G25" s="43">
        <f>IF(COUNTIFS(SRScen,G$6,SRCode,$A25)=0,"",SUMIFS(INDEX(SRVal,0,$C$5),SRScen,G$6,SRCode,$A25))</f>
        <v/>
      </c>
      <c r="H25" s="43">
        <f>IF(COUNTIFS(SRScen,H$6,SRCode,$A25)=0,"",SUMIFS(INDEX(SRVal,0,$C$5),SRScen,H$6,SRCode,$A25))</f>
        <v/>
      </c>
      <c r="I25" s="43">
        <f>IF(COUNTIFS(SRScen,I$6,SRCode,$A25)=0,"",SUMIFS(INDEX(SRVal,0,$C$5),SRScen,I$6,SRCode,$A25))</f>
        <v/>
      </c>
      <c r="J25" s="43">
        <f>IF(COUNTIFS(SRScen,J$6,SRCode,$A25)=0,"",SUMIFS(INDEX(SRVal,0,$C$5),SRScen,J$6,SRCode,$A25))</f>
        <v/>
      </c>
      <c r="K25" s="43">
        <f>IF(COUNTIFS(SRScen,K$6,SRCode,$A25)=0,"",SUMIFS(INDEX(SRVal,0,$C$5),SRScen,K$6,SRCode,$A25))</f>
        <v/>
      </c>
      <c r="L25" s="43">
        <f>IF(COUNTIFS(SRScen,L$6,SRCode,$A25)=0,"",SUMIFS(INDEX(SRVal,0,$C$5),SRScen,L$6,SRCode,$A25))</f>
        <v/>
      </c>
    </row>
    <row r="26">
      <c r="A26" s="21" t="inlineStr">
        <is>
          <t>mit.rxcp.all.all</t>
        </is>
      </c>
      <c r="B26" s="14">
        <f>IFERROR(INDEX(SRDesc,MATCH($A26,SRCode,0)),"")</f>
        <v/>
      </c>
      <c r="C26" s="14">
        <f>IFERROR(INDEX(SRUnit,MATCH($A26,SRCode,0)),"")</f>
        <v/>
      </c>
      <c r="D26" s="42">
        <f>IF(COUNTIFS(SRScen,D$6,SRCode,$A26)=0,"",SUMIFS(INDEX(SRVal,0,$C$5),SRScen,D$6,SRCode,$A26))</f>
        <v/>
      </c>
      <c r="E26" s="43">
        <f>IF(COUNTIFS(SRScen,E$6,SRCode,$A26)=0,"",SUMIFS(INDEX(SRVal,0,$C$5),SRScen,E$6,SRCode,$A26))</f>
        <v/>
      </c>
      <c r="F26" s="43">
        <f>IF(COUNTIFS(SRScen,F$6,SRCode,$A26)=0,"",SUMIFS(INDEX(SRVal,0,$C$5),SRScen,F$6,SRCode,$A26))</f>
        <v/>
      </c>
      <c r="G26" s="43">
        <f>IF(COUNTIFS(SRScen,G$6,SRCode,$A26)=0,"",SUMIFS(INDEX(SRVal,0,$C$5),SRScen,G$6,SRCode,$A26))</f>
        <v/>
      </c>
      <c r="H26" s="43">
        <f>IF(COUNTIFS(SRScen,H$6,SRCode,$A26)=0,"",SUMIFS(INDEX(SRVal,0,$C$5),SRScen,H$6,SRCode,$A26))</f>
        <v/>
      </c>
      <c r="I26" s="43">
        <f>IF(COUNTIFS(SRScen,I$6,SRCode,$A26)=0,"",SUMIFS(INDEX(SRVal,0,$C$5),SRScen,I$6,SRCode,$A26))</f>
        <v/>
      </c>
      <c r="J26" s="43">
        <f>IF(COUNTIFS(SRScen,J$6,SRCode,$A26)=0,"",SUMIFS(INDEX(SRVal,0,$C$5),SRScen,J$6,SRCode,$A26))</f>
        <v/>
      </c>
      <c r="K26" s="43">
        <f>IF(COUNTIFS(SRScen,K$6,SRCode,$A26)=0,"",SUMIFS(INDEX(SRVal,0,$C$5),SRScen,K$6,SRCode,$A26))</f>
        <v/>
      </c>
      <c r="L26" s="43">
        <f>IF(COUNTIFS(SRScen,L$6,SRCode,$A26)=0,"",SUMIFS(INDEX(SRVal,0,$C$5),SRScen,L$6,SRCode,$A26))</f>
        <v/>
      </c>
    </row>
    <row r="27">
      <c r="A27" s="21" t="inlineStr">
        <is>
          <t>mit.xct.p</t>
        </is>
      </c>
      <c r="B27" s="14">
        <f>IFERROR(INDEX(SRDesc,MATCH($A27,SRCode,0)),"")</f>
        <v/>
      </c>
      <c r="C27" s="14">
        <f>IFERROR(INDEX(SRUnit,MATCH($A27,SRCode,0)),"")</f>
        <v/>
      </c>
      <c r="D27" s="22">
        <f>IF(COUNTIFS(SRScen,D$6,SRCode,$A27)=0,"",SUMIFS(INDEX(SRVal,0,$C$5),SRScen,D$6,SRCode,$A27))</f>
        <v/>
      </c>
      <c r="E27" s="23">
        <f>IF(COUNTIFS(SRScen,E$6,SRCode,$A27)=0,"",SUMIFS(INDEX(SRVal,0,$C$5),SRScen,E$6,SRCode,$A27))</f>
        <v/>
      </c>
      <c r="F27" s="23">
        <f>IF(COUNTIFS(SRScen,F$6,SRCode,$A27)=0,"",SUMIFS(INDEX(SRVal,0,$C$5),SRScen,F$6,SRCode,$A27))</f>
        <v/>
      </c>
      <c r="G27" s="23">
        <f>IF(COUNTIFS(SRScen,G$6,SRCode,$A27)=0,"",SUMIFS(INDEX(SRVal,0,$C$5),SRScen,G$6,SRCode,$A27))</f>
        <v/>
      </c>
      <c r="H27" s="23">
        <f>IF(COUNTIFS(SRScen,H$6,SRCode,$A27)=0,"",SUMIFS(INDEX(SRVal,0,$C$5),SRScen,H$6,SRCode,$A27))</f>
        <v/>
      </c>
      <c r="I27" s="23">
        <f>IF(COUNTIFS(SRScen,I$6,SRCode,$A27)=0,"",SUMIFS(INDEX(SRVal,0,$C$5),SRScen,I$6,SRCode,$A27))</f>
        <v/>
      </c>
      <c r="J27" s="23">
        <f>IF(COUNTIFS(SRScen,J$6,SRCode,$A27)=0,"",SUMIFS(INDEX(SRVal,0,$C$5),SRScen,J$6,SRCode,$A27))</f>
        <v/>
      </c>
      <c r="K27" s="23">
        <f>IF(COUNTIFS(SRScen,K$6,SRCode,$A27)=0,"",SUMIFS(INDEX(SRVal,0,$C$5),SRScen,K$6,SRCode,$A27))</f>
        <v/>
      </c>
      <c r="L27" s="23">
        <f>IF(COUNTIFS(SRScen,L$6,SRCode,$A27)=0,"",SUMIFS(INDEX(SRVal,0,$C$5),SRScen,L$6,SRCode,$A27))</f>
        <v/>
      </c>
    </row>
    <row r="28">
      <c r="A28" s="21" t="inlineStr">
        <is>
          <t>mit.xets.p</t>
        </is>
      </c>
      <c r="B28" s="14">
        <f>IFERROR(INDEX(SRDesc,MATCH($A28,SRCode,0)),"")</f>
        <v/>
      </c>
      <c r="C28" s="14">
        <f>IFERROR(INDEX(SRUnit,MATCH($A28,SRCode,0)),"")</f>
        <v/>
      </c>
      <c r="D28" s="22">
        <f>IF(COUNTIFS(SRScen,D$6,SRCode,$A28)=0,"",SUMIFS(INDEX(SRVal,0,$C$5),SRScen,D$6,SRCode,$A28))</f>
        <v/>
      </c>
      <c r="E28" s="23">
        <f>IF(COUNTIFS(SRScen,E$6,SRCode,$A28)=0,"",SUMIFS(INDEX(SRVal,0,$C$5),SRScen,E$6,SRCode,$A28))</f>
        <v/>
      </c>
      <c r="F28" s="23">
        <f>IF(COUNTIFS(SRScen,F$6,SRCode,$A28)=0,"",SUMIFS(INDEX(SRVal,0,$C$5),SRScen,F$6,SRCode,$A28))</f>
        <v/>
      </c>
      <c r="G28" s="23">
        <f>IF(COUNTIFS(SRScen,G$6,SRCode,$A28)=0,"",SUMIFS(INDEX(SRVal,0,$C$5),SRScen,G$6,SRCode,$A28))</f>
        <v/>
      </c>
      <c r="H28" s="23">
        <f>IF(COUNTIFS(SRScen,H$6,SRCode,$A28)=0,"",SUMIFS(INDEX(SRVal,0,$C$5),SRScen,H$6,SRCode,$A28))</f>
        <v/>
      </c>
      <c r="I28" s="23">
        <f>IF(COUNTIFS(SRScen,I$6,SRCode,$A28)=0,"",SUMIFS(INDEX(SRVal,0,$C$5),SRScen,I$6,SRCode,$A28))</f>
        <v/>
      </c>
      <c r="J28" s="23">
        <f>IF(COUNTIFS(SRScen,J$6,SRCode,$A28)=0,"",SUMIFS(INDEX(SRVal,0,$C$5),SRScen,J$6,SRCode,$A28))</f>
        <v/>
      </c>
      <c r="K28" s="23">
        <f>IF(COUNTIFS(SRScen,K$6,SRCode,$A28)=0,"",SUMIFS(INDEX(SRVal,0,$C$5),SRScen,K$6,SRCode,$A28))</f>
        <v/>
      </c>
      <c r="L28" s="23">
        <f>IF(COUNTIFS(SRScen,L$6,SRCode,$A28)=0,"",SUMIFS(INDEX(SRVal,0,$C$5),SRScen,L$6,SRCode,$A28))</f>
        <v/>
      </c>
    </row>
    <row r="29">
      <c r="A29" s="21" t="inlineStr">
        <is>
          <t>mit.cptraj</t>
        </is>
      </c>
      <c r="B29" s="14">
        <f>IFERROR(INDEX(SRDesc,MATCH($A29,SRCode,0)),"")</f>
        <v/>
      </c>
      <c r="C29" s="14">
        <f>IFERROR(INDEX(SRUnit,MATCH($A29,SRCode,0)),"")</f>
        <v/>
      </c>
      <c r="D29" s="22">
        <f>IF(COUNTIFS(SRScen,D$6,SRCode,$A29)=0,"",SUMIFS(INDEX(SRVal,0,$C$5),SRScen,D$6,SRCode,$A29))</f>
        <v/>
      </c>
      <c r="E29" s="23">
        <f>IF(COUNTIFS(SRScen,E$6,SRCode,$A29)=0,"",SUMIFS(INDEX(SRVal,0,$C$5),SRScen,E$6,SRCode,$A29))</f>
        <v/>
      </c>
      <c r="F29" s="23">
        <f>IF(COUNTIFS(SRScen,F$6,SRCode,$A29)=0,"",SUMIFS(INDEX(SRVal,0,$C$5),SRScen,F$6,SRCode,$A29))</f>
        <v/>
      </c>
      <c r="G29" s="23">
        <f>IF(COUNTIFS(SRScen,G$6,SRCode,$A29)=0,"",SUMIFS(INDEX(SRVal,0,$C$5),SRScen,G$6,SRCode,$A29))</f>
        <v/>
      </c>
      <c r="H29" s="23">
        <f>IF(COUNTIFS(SRScen,H$6,SRCode,$A29)=0,"",SUMIFS(INDEX(SRVal,0,$C$5),SRScen,H$6,SRCode,$A29))</f>
        <v/>
      </c>
      <c r="I29" s="23">
        <f>IF(COUNTIFS(SRScen,I$6,SRCode,$A29)=0,"",SUMIFS(INDEX(SRVal,0,$C$5),SRScen,I$6,SRCode,$A29))</f>
        <v/>
      </c>
      <c r="J29" s="23">
        <f>IF(COUNTIFS(SRScen,J$6,SRCode,$A29)=0,"",SUMIFS(INDEX(SRVal,0,$C$5),SRScen,J$6,SRCode,$A29))</f>
        <v/>
      </c>
      <c r="K29" s="23">
        <f>IF(COUNTIFS(SRScen,K$6,SRCode,$A29)=0,"",SUMIFS(INDEX(SRVal,0,$C$5),SRScen,K$6,SRCode,$A29))</f>
        <v/>
      </c>
      <c r="L29" s="23">
        <f>IF(COUNTIFS(SRScen,L$6,SRCode,$A29)=0,"",SUMIFS(INDEX(SRVal,0,$C$5),SRScen,L$6,SRCode,$A29))</f>
        <v/>
      </c>
    </row>
    <row r="30">
      <c r="A30" s="21" t="inlineStr">
        <is>
          <t>mit.ets.p</t>
        </is>
      </c>
      <c r="B30" s="14">
        <f>IFERROR(INDEX(SRDesc,MATCH($A30,SRCode,0)),"")</f>
        <v/>
      </c>
      <c r="C30" s="14">
        <f>IFERROR(INDEX(SRUnit,MATCH($A30,SRCode,0)),"")</f>
        <v/>
      </c>
      <c r="D30" s="22">
        <f>IF(COUNTIFS(SRScen,D$6,SRCode,$A30)=0,"",SUMIFS(INDEX(SRVal,0,$C$5),SRScen,D$6,SRCode,$A30))</f>
        <v/>
      </c>
      <c r="E30" s="23">
        <f>IF(COUNTIFS(SRScen,E$6,SRCode,$A30)=0,"",SUMIFS(INDEX(SRVal,0,$C$5),SRScen,E$6,SRCode,$A30))</f>
        <v/>
      </c>
      <c r="F30" s="23">
        <f>IF(COUNTIFS(SRScen,F$6,SRCode,$A30)=0,"",SUMIFS(INDEX(SRVal,0,$C$5),SRScen,F$6,SRCode,$A30))</f>
        <v/>
      </c>
      <c r="G30" s="23">
        <f>IF(COUNTIFS(SRScen,G$6,SRCode,$A30)=0,"",SUMIFS(INDEX(SRVal,0,$C$5),SRScen,G$6,SRCode,$A30))</f>
        <v/>
      </c>
      <c r="H30" s="23">
        <f>IF(COUNTIFS(SRScen,H$6,SRCode,$A30)=0,"",SUMIFS(INDEX(SRVal,0,$C$5),SRScen,H$6,SRCode,$A30))</f>
        <v/>
      </c>
      <c r="I30" s="23">
        <f>IF(COUNTIFS(SRScen,I$6,SRCode,$A30)=0,"",SUMIFS(INDEX(SRVal,0,$C$5),SRScen,I$6,SRCode,$A30))</f>
        <v/>
      </c>
      <c r="J30" s="23">
        <f>IF(COUNTIFS(SRScen,J$6,SRCode,$A30)=0,"",SUMIFS(INDEX(SRVal,0,$C$5),SRScen,J$6,SRCode,$A30))</f>
        <v/>
      </c>
      <c r="K30" s="23">
        <f>IF(COUNTIFS(SRScen,K$6,SRCode,$A30)=0,"",SUMIFS(INDEX(SRVal,0,$C$5),SRScen,K$6,SRCode,$A30))</f>
        <v/>
      </c>
      <c r="L30" s="23">
        <f>IF(COUNTIFS(SRScen,L$6,SRCode,$A30)=0,"",SUMIFS(INDEX(SRVal,0,$C$5),SRScen,L$6,SRCode,$A30))</f>
        <v/>
      </c>
    </row>
    <row r="31">
      <c r="A31" s="21" t="inlineStr">
        <is>
          <t>mit.co2.ets.all.all</t>
        </is>
      </c>
      <c r="B31" s="14">
        <f>IFERROR(INDEX(SRDesc,MATCH($A31,SRCode,0)),"")</f>
        <v/>
      </c>
      <c r="C31" s="14">
        <f>IFERROR(INDEX(SRUnit,MATCH($A31,SRCode,0)),"")</f>
        <v/>
      </c>
      <c r="D31" s="39">
        <f>IF(COUNTIFS(SRScen,D$6,SRCode,$A31)=0,"",SUMIFS(INDEX(SRVal,0,$C$5),SRScen,D$6,SRCode,$A31))</f>
        <v/>
      </c>
      <c r="E31" s="40">
        <f>IF(COUNTIFS(SRScen,E$6,SRCode,$A31)=0,"",SUMIFS(INDEX(SRVal,0,$C$5),SRScen,E$6,SRCode,$A31))</f>
        <v/>
      </c>
      <c r="F31" s="40">
        <f>IF(COUNTIFS(SRScen,F$6,SRCode,$A31)=0,"",SUMIFS(INDEX(SRVal,0,$C$5),SRScen,F$6,SRCode,$A31))</f>
        <v/>
      </c>
      <c r="G31" s="40">
        <f>IF(COUNTIFS(SRScen,G$6,SRCode,$A31)=0,"",SUMIFS(INDEX(SRVal,0,$C$5),SRScen,G$6,SRCode,$A31))</f>
        <v/>
      </c>
      <c r="H31" s="40">
        <f>IF(COUNTIFS(SRScen,H$6,SRCode,$A31)=0,"",SUMIFS(INDEX(SRVal,0,$C$5),SRScen,H$6,SRCode,$A31))</f>
        <v/>
      </c>
      <c r="I31" s="40">
        <f>IF(COUNTIFS(SRScen,I$6,SRCode,$A31)=0,"",SUMIFS(INDEX(SRVal,0,$C$5),SRScen,I$6,SRCode,$A31))</f>
        <v/>
      </c>
      <c r="J31" s="40">
        <f>IF(COUNTIFS(SRScen,J$6,SRCode,$A31)=0,"",SUMIFS(INDEX(SRVal,0,$C$5),SRScen,J$6,SRCode,$A31))</f>
        <v/>
      </c>
      <c r="K31" s="40">
        <f>IF(COUNTIFS(SRScen,K$6,SRCode,$A31)=0,"",SUMIFS(INDEX(SRVal,0,$C$5),SRScen,K$6,SRCode,$A31))</f>
        <v/>
      </c>
      <c r="L31" s="40">
        <f>IF(COUNTIFS(SRScen,L$6,SRCode,$A31)=0,"",SUMIFS(INDEX(SRVal,0,$C$5),SRScen,L$6,SRCode,$A31))</f>
        <v/>
      </c>
    </row>
    <row r="32">
      <c r="A32" s="21" t="inlineStr">
        <is>
          <t>mit.co2.cap.all.all</t>
        </is>
      </c>
      <c r="B32" s="14">
        <f>IFERROR(INDEX(SRDesc,MATCH($A32,SRCode,0)),"")</f>
        <v/>
      </c>
      <c r="C32" s="14">
        <f>IFERROR(INDEX(SRUnit,MATCH($A32,SRCode,0)),"")</f>
        <v/>
      </c>
      <c r="D32" s="39">
        <f>IF(COUNTIFS(SRScen,D$6,SRCode,$A32)=0,"",SUMIFS(INDEX(SRVal,0,$C$5),SRScen,D$6,SRCode,$A32))</f>
        <v/>
      </c>
      <c r="E32" s="40">
        <f>IF(COUNTIFS(SRScen,E$6,SRCode,$A32)=0,"",SUMIFS(INDEX(SRVal,0,$C$5),SRScen,E$6,SRCode,$A32))</f>
        <v/>
      </c>
      <c r="F32" s="40">
        <f>IF(COUNTIFS(SRScen,F$6,SRCode,$A32)=0,"",SUMIFS(INDEX(SRVal,0,$C$5),SRScen,F$6,SRCode,$A32))</f>
        <v/>
      </c>
      <c r="G32" s="40">
        <f>IF(COUNTIFS(SRScen,G$6,SRCode,$A32)=0,"",SUMIFS(INDEX(SRVal,0,$C$5),SRScen,G$6,SRCode,$A32))</f>
        <v/>
      </c>
      <c r="H32" s="40">
        <f>IF(COUNTIFS(SRScen,H$6,SRCode,$A32)=0,"",SUMIFS(INDEX(SRVal,0,$C$5),SRScen,H$6,SRCode,$A32))</f>
        <v/>
      </c>
      <c r="I32" s="40">
        <f>IF(COUNTIFS(SRScen,I$6,SRCode,$A32)=0,"",SUMIFS(INDEX(SRVal,0,$C$5),SRScen,I$6,SRCode,$A32))</f>
        <v/>
      </c>
      <c r="J32" s="40">
        <f>IF(COUNTIFS(SRScen,J$6,SRCode,$A32)=0,"",SUMIFS(INDEX(SRVal,0,$C$5),SRScen,J$6,SRCode,$A32))</f>
        <v/>
      </c>
      <c r="K32" s="40">
        <f>IF(COUNTIFS(SRScen,K$6,SRCode,$A32)=0,"",SUMIFS(INDEX(SRVal,0,$C$5),SRScen,K$6,SRCode,$A32))</f>
        <v/>
      </c>
      <c r="L32" s="40">
        <f>IF(COUNTIFS(SRScen,L$6,SRCode,$A32)=0,"",SUMIFS(INDEX(SRVal,0,$C$5),SRScen,L$6,SRCode,$A32))</f>
        <v/>
      </c>
    </row>
    <row r="33">
      <c r="A33" s="21" t="inlineStr">
        <is>
          <t>mit.rpb.all.gso.a</t>
        </is>
      </c>
      <c r="B33" s="14">
        <f>IFERROR(INDEX(SRDesc,MATCH($A33,SRCode,0)),"")</f>
        <v/>
      </c>
      <c r="C33" s="14">
        <f>IFERROR(INDEX(SRUnit,MATCH($A33,SRCode,0)),"")</f>
        <v/>
      </c>
      <c r="D33" s="22">
        <f>IF(COUNTIFS(SRScen,D$6,SRCode,$A33)=0,"",SUMIFS(INDEX(SRVal,0,$C$5),SRScen,D$6,SRCode,$A33))</f>
        <v/>
      </c>
      <c r="E33" s="23">
        <f>IF(COUNTIFS(SRScen,E$6,SRCode,$A33)=0,"",SUMIFS(INDEX(SRVal,0,$C$5),SRScen,E$6,SRCode,$A33))</f>
        <v/>
      </c>
      <c r="F33" s="23">
        <f>IF(COUNTIFS(SRScen,F$6,SRCode,$A33)=0,"",SUMIFS(INDEX(SRVal,0,$C$5),SRScen,F$6,SRCode,$A33))</f>
        <v/>
      </c>
      <c r="G33" s="23">
        <f>IF(COUNTIFS(SRScen,G$6,SRCode,$A33)=0,"",SUMIFS(INDEX(SRVal,0,$C$5),SRScen,G$6,SRCode,$A33))</f>
        <v/>
      </c>
      <c r="H33" s="23">
        <f>IF(COUNTIFS(SRScen,H$6,SRCode,$A33)=0,"",SUMIFS(INDEX(SRVal,0,$C$5),SRScen,H$6,SRCode,$A33))</f>
        <v/>
      </c>
      <c r="I33" s="23">
        <f>IF(COUNTIFS(SRScen,I$6,SRCode,$A33)=0,"",SUMIFS(INDEX(SRVal,0,$C$5),SRScen,I$6,SRCode,$A33))</f>
        <v/>
      </c>
      <c r="J33" s="23">
        <f>IF(COUNTIFS(SRScen,J$6,SRCode,$A33)=0,"",SUMIFS(INDEX(SRVal,0,$C$5),SRScen,J$6,SRCode,$A33))</f>
        <v/>
      </c>
      <c r="K33" s="23">
        <f>IF(COUNTIFS(SRScen,K$6,SRCode,$A33)=0,"",SUMIFS(INDEX(SRVal,0,$C$5),SRScen,K$6,SRCode,$A33))</f>
        <v/>
      </c>
      <c r="L33" s="23">
        <f>IF(COUNTIFS(SRScen,L$6,SRCode,$A33)=0,"",SUMIFS(INDEX(SRVal,0,$C$5),SRScen,L$6,SRCode,$A33))</f>
        <v/>
      </c>
    </row>
    <row r="34">
      <c r="A34" s="21" t="inlineStr">
        <is>
          <t>mit.rpb.all.die.a</t>
        </is>
      </c>
      <c r="B34" s="14">
        <f>IFERROR(INDEX(SRDesc,MATCH($A34,SRCode,0)),"")</f>
        <v/>
      </c>
      <c r="C34" s="14">
        <f>IFERROR(INDEX(SRUnit,MATCH($A34,SRCode,0)),"")</f>
        <v/>
      </c>
      <c r="D34" s="22">
        <f>IF(COUNTIFS(SRScen,D$6,SRCode,$A34)=0,"",SUMIFS(INDEX(SRVal,0,$C$5),SRScen,D$6,SRCode,$A34))</f>
        <v/>
      </c>
      <c r="E34" s="23">
        <f>IF(COUNTIFS(SRScen,E$6,SRCode,$A34)=0,"",SUMIFS(INDEX(SRVal,0,$C$5),SRScen,E$6,SRCode,$A34))</f>
        <v/>
      </c>
      <c r="F34" s="23">
        <f>IF(COUNTIFS(SRScen,F$6,SRCode,$A34)=0,"",SUMIFS(INDEX(SRVal,0,$C$5),SRScen,F$6,SRCode,$A34))</f>
        <v/>
      </c>
      <c r="G34" s="23">
        <f>IF(COUNTIFS(SRScen,G$6,SRCode,$A34)=0,"",SUMIFS(INDEX(SRVal,0,$C$5),SRScen,G$6,SRCode,$A34))</f>
        <v/>
      </c>
      <c r="H34" s="23">
        <f>IF(COUNTIFS(SRScen,H$6,SRCode,$A34)=0,"",SUMIFS(INDEX(SRVal,0,$C$5),SRScen,H$6,SRCode,$A34))</f>
        <v/>
      </c>
      <c r="I34" s="23">
        <f>IF(COUNTIFS(SRScen,I$6,SRCode,$A34)=0,"",SUMIFS(INDEX(SRVal,0,$C$5),SRScen,I$6,SRCode,$A34))</f>
        <v/>
      </c>
      <c r="J34" s="23">
        <f>IF(COUNTIFS(SRScen,J$6,SRCode,$A34)=0,"",SUMIFS(INDEX(SRVal,0,$C$5),SRScen,J$6,SRCode,$A34))</f>
        <v/>
      </c>
      <c r="K34" s="23">
        <f>IF(COUNTIFS(SRScen,K$6,SRCode,$A34)=0,"",SUMIFS(INDEX(SRVal,0,$C$5),SRScen,K$6,SRCode,$A34))</f>
        <v/>
      </c>
      <c r="L34" s="23">
        <f>IF(COUNTIFS(SRScen,L$6,SRCode,$A34)=0,"",SUMIFS(INDEX(SRVal,0,$C$5),SRScen,L$6,SRCode,$A34))</f>
        <v/>
      </c>
    </row>
    <row r="35">
      <c r="A35" s="21" t="inlineStr">
        <is>
          <t>mit.rpb.res.nga.a</t>
        </is>
      </c>
      <c r="B35" s="14">
        <f>IFERROR(INDEX(SRDesc,MATCH($A35,SRCode,0)),"")</f>
        <v/>
      </c>
      <c r="C35" s="14">
        <f>IFERROR(INDEX(SRUnit,MATCH($A35,SRCode,0)),"")</f>
        <v/>
      </c>
      <c r="D35" s="22">
        <f>IF(COUNTIFS(SRScen,D$6,SRCode,$A35)=0,"",SUMIFS(INDEX(SRVal,0,$C$5),SRScen,D$6,SRCode,$A35))</f>
        <v/>
      </c>
      <c r="E35" s="23">
        <f>IF(COUNTIFS(SRScen,E$6,SRCode,$A35)=0,"",SUMIFS(INDEX(SRVal,0,$C$5),SRScen,E$6,SRCode,$A35))</f>
        <v/>
      </c>
      <c r="F35" s="23">
        <f>IF(COUNTIFS(SRScen,F$6,SRCode,$A35)=0,"",SUMIFS(INDEX(SRVal,0,$C$5),SRScen,F$6,SRCode,$A35))</f>
        <v/>
      </c>
      <c r="G35" s="23">
        <f>IF(COUNTIFS(SRScen,G$6,SRCode,$A35)=0,"",SUMIFS(INDEX(SRVal,0,$C$5),SRScen,G$6,SRCode,$A35))</f>
        <v/>
      </c>
      <c r="H35" s="23">
        <f>IF(COUNTIFS(SRScen,H$6,SRCode,$A35)=0,"",SUMIFS(INDEX(SRVal,0,$C$5),SRScen,H$6,SRCode,$A35))</f>
        <v/>
      </c>
      <c r="I35" s="23">
        <f>IF(COUNTIFS(SRScen,I$6,SRCode,$A35)=0,"",SUMIFS(INDEX(SRVal,0,$C$5),SRScen,I$6,SRCode,$A35))</f>
        <v/>
      </c>
      <c r="J35" s="23">
        <f>IF(COUNTIFS(SRScen,J$6,SRCode,$A35)=0,"",SUMIFS(INDEX(SRVal,0,$C$5),SRScen,J$6,SRCode,$A35))</f>
        <v/>
      </c>
      <c r="K35" s="23">
        <f>IF(COUNTIFS(SRScen,K$6,SRCode,$A35)=0,"",SUMIFS(INDEX(SRVal,0,$C$5),SRScen,K$6,SRCode,$A35))</f>
        <v/>
      </c>
      <c r="L35" s="23">
        <f>IF(COUNTIFS(SRScen,L$6,SRCode,$A35)=0,"",SUMIFS(INDEX(SRVal,0,$C$5),SRScen,L$6,SRCode,$A35))</f>
        <v/>
      </c>
    </row>
    <row r="36">
      <c r="A36" s="21" t="inlineStr">
        <is>
          <t>mit.atp.rod.gso.e</t>
        </is>
      </c>
      <c r="B36" s="14">
        <f>IFERROR(INDEX(SRDesc,MATCH($A36,SRCode,0)),"")</f>
        <v/>
      </c>
      <c r="C36" s="14">
        <f>IFERROR(INDEX(SRUnit,MATCH($A36,SRCode,0)),"")</f>
        <v/>
      </c>
      <c r="D36" s="22">
        <f>IF(COUNTIFS(SRScen,D$6,SRCode,$A36)=0,"",SUMIFS(INDEX(SRVal,0,$C$5),SRScen,D$6,SRCode,$A36))</f>
        <v/>
      </c>
      <c r="E36" s="23">
        <f>IF(COUNTIFS(SRScen,E$6,SRCode,$A36)=0,"",SUMIFS(INDEX(SRVal,0,$C$5),SRScen,E$6,SRCode,$A36))</f>
        <v/>
      </c>
      <c r="F36" s="23">
        <f>IF(COUNTIFS(SRScen,F$6,SRCode,$A36)=0,"",SUMIFS(INDEX(SRVal,0,$C$5),SRScen,F$6,SRCode,$A36))</f>
        <v/>
      </c>
      <c r="G36" s="23">
        <f>IF(COUNTIFS(SRScen,G$6,SRCode,$A36)=0,"",SUMIFS(INDEX(SRVal,0,$C$5),SRScen,G$6,SRCode,$A36))</f>
        <v/>
      </c>
      <c r="H36" s="23">
        <f>IF(COUNTIFS(SRScen,H$6,SRCode,$A36)=0,"",SUMIFS(INDEX(SRVal,0,$C$5),SRScen,H$6,SRCode,$A36))</f>
        <v/>
      </c>
      <c r="I36" s="23">
        <f>IF(COUNTIFS(SRScen,I$6,SRCode,$A36)=0,"",SUMIFS(INDEX(SRVal,0,$C$5),SRScen,I$6,SRCode,$A36))</f>
        <v/>
      </c>
      <c r="J36" s="23">
        <f>IF(COUNTIFS(SRScen,J$6,SRCode,$A36)=0,"",SUMIFS(INDEX(SRVal,0,$C$5),SRScen,J$6,SRCode,$A36))</f>
        <v/>
      </c>
      <c r="K36" s="23">
        <f>IF(COUNTIFS(SRScen,K$6,SRCode,$A36)=0,"",SUMIFS(INDEX(SRVal,0,$C$5),SRScen,K$6,SRCode,$A36))</f>
        <v/>
      </c>
      <c r="L36" s="23">
        <f>IF(COUNTIFS(SRScen,L$6,SRCode,$A36)=0,"",SUMIFS(INDEX(SRVal,0,$C$5),SRScen,L$6,SRCode,$A36))</f>
        <v/>
      </c>
    </row>
    <row r="37">
      <c r="A37" s="21" t="inlineStr">
        <is>
          <t>mit.rp.res.ecy</t>
        </is>
      </c>
      <c r="B37" s="14">
        <f>IFERROR(INDEX(SRDesc,MATCH($A37,SRCode,0)),"")</f>
        <v/>
      </c>
      <c r="C37" s="14">
        <f>IFERROR(INDEX(SRUnit,MATCH($A37,SRCode,0)),"")</f>
        <v/>
      </c>
      <c r="D37" s="15">
        <f>IF(COUNTIFS(SRScen,D$6,SRCode,$A37)=0,"",SUMIFS(INDEX(SRVal,0,$C$5),SRScen,D$6,SRCode,$A37))</f>
        <v/>
      </c>
      <c r="E37" s="16">
        <f>IF(COUNTIFS(SRScen,E$6,SRCode,$A37)=0,"",SUMIFS(INDEX(SRVal,0,$C$5),SRScen,E$6,SRCode,$A37))</f>
        <v/>
      </c>
      <c r="F37" s="16">
        <f>IF(COUNTIFS(SRScen,F$6,SRCode,$A37)=0,"",SUMIFS(INDEX(SRVal,0,$C$5),SRScen,F$6,SRCode,$A37))</f>
        <v/>
      </c>
      <c r="G37" s="16">
        <f>IF(COUNTIFS(SRScen,G$6,SRCode,$A37)=0,"",SUMIFS(INDEX(SRVal,0,$C$5),SRScen,G$6,SRCode,$A37))</f>
        <v/>
      </c>
      <c r="H37" s="16">
        <f>IF(COUNTIFS(SRScen,H$6,SRCode,$A37)=0,"",SUMIFS(INDEX(SRVal,0,$C$5),SRScen,H$6,SRCode,$A37))</f>
        <v/>
      </c>
      <c r="I37" s="16">
        <f>IF(COUNTIFS(SRScen,I$6,SRCode,$A37)=0,"",SUMIFS(INDEX(SRVal,0,$C$5),SRScen,I$6,SRCode,$A37))</f>
        <v/>
      </c>
      <c r="J37" s="16">
        <f>IF(COUNTIFS(SRScen,J$6,SRCode,$A37)=0,"",SUMIFS(INDEX(SRVal,0,$C$5),SRScen,J$6,SRCode,$A37))</f>
        <v/>
      </c>
      <c r="K37" s="16">
        <f>IF(COUNTIFS(SRScen,K$6,SRCode,$A37)=0,"",SUMIFS(INDEX(SRVal,0,$C$5),SRScen,K$6,SRCode,$A37))</f>
        <v/>
      </c>
      <c r="L37" s="16">
        <f>IF(COUNTIFS(SRScen,L$6,SRCode,$A37)=0,"",SUMIFS(INDEX(SRVal,0,$C$5),SRScen,L$6,SRCode,$A37))</f>
        <v/>
      </c>
    </row>
    <row r="38">
      <c r="A38" s="21" t="inlineStr">
        <is>
          <t>mit.rp.ind.ecy</t>
        </is>
      </c>
      <c r="B38" s="14">
        <f>IFERROR(INDEX(SRDesc,MATCH($A38,SRCode,0)),"")</f>
        <v/>
      </c>
      <c r="C38" s="14">
        <f>IFERROR(INDEX(SRUnit,MATCH($A38,SRCode,0)),"")</f>
        <v/>
      </c>
      <c r="D38" s="15">
        <f>IF(COUNTIFS(SRScen,D$6,SRCode,$A38)=0,"",SUMIFS(INDEX(SRVal,0,$C$5),SRScen,D$6,SRCode,$A38))</f>
        <v/>
      </c>
      <c r="E38" s="16">
        <f>IF(COUNTIFS(SRScen,E$6,SRCode,$A38)=0,"",SUMIFS(INDEX(SRVal,0,$C$5),SRScen,E$6,SRCode,$A38))</f>
        <v/>
      </c>
      <c r="F38" s="16">
        <f>IF(COUNTIFS(SRScen,F$6,SRCode,$A38)=0,"",SUMIFS(INDEX(SRVal,0,$C$5),SRScen,F$6,SRCode,$A38))</f>
        <v/>
      </c>
      <c r="G38" s="16">
        <f>IF(COUNTIFS(SRScen,G$6,SRCode,$A38)=0,"",SUMIFS(INDEX(SRVal,0,$C$5),SRScen,G$6,SRCode,$A38))</f>
        <v/>
      </c>
      <c r="H38" s="16">
        <f>IF(COUNTIFS(SRScen,H$6,SRCode,$A38)=0,"",SUMIFS(INDEX(SRVal,0,$C$5),SRScen,H$6,SRCode,$A38))</f>
        <v/>
      </c>
      <c r="I38" s="16">
        <f>IF(COUNTIFS(SRScen,I$6,SRCode,$A38)=0,"",SUMIFS(INDEX(SRVal,0,$C$5),SRScen,I$6,SRCode,$A38))</f>
        <v/>
      </c>
      <c r="J38" s="16">
        <f>IF(COUNTIFS(SRScen,J$6,SRCode,$A38)=0,"",SUMIFS(INDEX(SRVal,0,$C$5),SRScen,J$6,SRCode,$A38))</f>
        <v/>
      </c>
      <c r="K38" s="16">
        <f>IF(COUNTIFS(SRScen,K$6,SRCode,$A38)=0,"",SUMIFS(INDEX(SRVal,0,$C$5),SRScen,K$6,SRCode,$A38))</f>
        <v/>
      </c>
      <c r="L38" s="16">
        <f>IF(COUNTIFS(SRScen,L$6,SRCode,$A38)=0,"",SUMIFS(INDEX(SRVal,0,$C$5),SRScen,L$6,SRCode,$A38))</f>
        <v/>
      </c>
    </row>
    <row r="39">
      <c r="A39" s="21" t="inlineStr">
        <is>
          <t>mit.gncav</t>
        </is>
      </c>
      <c r="B39" s="14">
        <f>IFERROR(INDEX(SRDesc,MATCH($A39,SRCode,0)),"")</f>
        <v/>
      </c>
      <c r="C39" s="14">
        <f>IFERROR(INDEX(SRUnit,MATCH($A39,SRCode,0)),"")</f>
        <v/>
      </c>
      <c r="D39" s="15">
        <f>IF(COUNTIFS(SRScen,D$6,SRCode,$A39)=0,"",SUMIFS(INDEX(SRVal,0,$C$5),SRScen,D$6,SRCode,$A39))</f>
        <v/>
      </c>
      <c r="E39" s="16">
        <f>IF(COUNTIFS(SRScen,E$6,SRCode,$A39)=0,"",SUMIFS(INDEX(SRVal,0,$C$5),SRScen,E$6,SRCode,$A39))</f>
        <v/>
      </c>
      <c r="F39" s="16">
        <f>IF(COUNTIFS(SRScen,F$6,SRCode,$A39)=0,"",SUMIFS(INDEX(SRVal,0,$C$5),SRScen,F$6,SRCode,$A39))</f>
        <v/>
      </c>
      <c r="G39" s="16">
        <f>IF(COUNTIFS(SRScen,G$6,SRCode,$A39)=0,"",SUMIFS(INDEX(SRVal,0,$C$5),SRScen,G$6,SRCode,$A39))</f>
        <v/>
      </c>
      <c r="H39" s="16">
        <f>IF(COUNTIFS(SRScen,H$6,SRCode,$A39)=0,"",SUMIFS(INDEX(SRVal,0,$C$5),SRScen,H$6,SRCode,$A39))</f>
        <v/>
      </c>
      <c r="I39" s="16">
        <f>IF(COUNTIFS(SRScen,I$6,SRCode,$A39)=0,"",SUMIFS(INDEX(SRVal,0,$C$5),SRScen,I$6,SRCode,$A39))</f>
        <v/>
      </c>
      <c r="J39" s="16">
        <f>IF(COUNTIFS(SRScen,J$6,SRCode,$A39)=0,"",SUMIFS(INDEX(SRVal,0,$C$5),SRScen,J$6,SRCode,$A39))</f>
        <v/>
      </c>
      <c r="K39" s="16">
        <f>IF(COUNTIFS(SRScen,K$6,SRCode,$A39)=0,"",SUMIFS(INDEX(SRVal,0,$C$5),SRScen,K$6,SRCode,$A39))</f>
        <v/>
      </c>
      <c r="L39" s="16">
        <f>IF(COUNTIFS(SRScen,L$6,SRCode,$A39)=0,"",SUMIFS(INDEX(SRVal,0,$C$5),SRScen,L$6,SRCode,$A39))</f>
        <v/>
      </c>
    </row>
    <row r="40">
      <c r="A40" s="21" t="inlineStr">
        <is>
          <t>mit.co2.pow.all.e</t>
        </is>
      </c>
      <c r="B40" s="14">
        <f>IFERROR(INDEX(SRDesc,MATCH($A40,SRCode,0)),"")</f>
        <v/>
      </c>
      <c r="C40" s="14">
        <f>IFERROR(INDEX(SRUnit,MATCH($A40,SRCode,0)),"")</f>
        <v/>
      </c>
      <c r="D40" s="39">
        <f>IF(COUNTIFS(SRScen,D$6,SRCode,$A40)=0,"",SUMIFS(INDEX(SRVal,0,$C$5),SRScen,D$6,SRCode,$A40))</f>
        <v/>
      </c>
      <c r="E40" s="40">
        <f>IF(COUNTIFS(SRScen,E$6,SRCode,$A40)=0,"",SUMIFS(INDEX(SRVal,0,$C$5),SRScen,E$6,SRCode,$A40))</f>
        <v/>
      </c>
      <c r="F40" s="40">
        <f>IF(COUNTIFS(SRScen,F$6,SRCode,$A40)=0,"",SUMIFS(INDEX(SRVal,0,$C$5),SRScen,F$6,SRCode,$A40))</f>
        <v/>
      </c>
      <c r="G40" s="40">
        <f>IF(COUNTIFS(SRScen,G$6,SRCode,$A40)=0,"",SUMIFS(INDEX(SRVal,0,$C$5),SRScen,G$6,SRCode,$A40))</f>
        <v/>
      </c>
      <c r="H40" s="40">
        <f>IF(COUNTIFS(SRScen,H$6,SRCode,$A40)=0,"",SUMIFS(INDEX(SRVal,0,$C$5),SRScen,H$6,SRCode,$A40))</f>
        <v/>
      </c>
      <c r="I40" s="40">
        <f>IF(COUNTIFS(SRScen,I$6,SRCode,$A40)=0,"",SUMIFS(INDEX(SRVal,0,$C$5),SRScen,I$6,SRCode,$A40))</f>
        <v/>
      </c>
      <c r="J40" s="40">
        <f>IF(COUNTIFS(SRScen,J$6,SRCode,$A40)=0,"",SUMIFS(INDEX(SRVal,0,$C$5),SRScen,J$6,SRCode,$A40))</f>
        <v/>
      </c>
      <c r="K40" s="40">
        <f>IF(COUNTIFS(SRScen,K$6,SRCode,$A40)=0,"",SUMIFS(INDEX(SRVal,0,$C$5),SRScen,K$6,SRCode,$A40))</f>
        <v/>
      </c>
      <c r="L40" s="40">
        <f>IF(COUNTIFS(SRScen,L$6,SRCode,$A40)=0,"",SUMIFS(INDEX(SRVal,0,$C$5),SRScen,L$6,SRCode,$A40))</f>
        <v/>
      </c>
    </row>
    <row r="41">
      <c r="A41" s="21" t="inlineStr">
        <is>
          <t>mit.gtot</t>
        </is>
      </c>
      <c r="B41" s="14">
        <f>IFERROR(INDEX(SRDesc,MATCH($A41,SRCode,0)),"")</f>
        <v/>
      </c>
      <c r="C41" s="14">
        <f>IFERROR(INDEX(SRUnit,MATCH($A41,SRCode,0)),"")</f>
        <v/>
      </c>
      <c r="D41" s="42">
        <f>IF(COUNTIFS(SRScen,D$6,SRCode,$A41)=0,"",SUMIFS(INDEX(SRVal,0,$C$5),SRScen,D$6,SRCode,$A41))</f>
        <v/>
      </c>
      <c r="E41" s="43">
        <f>IF(COUNTIFS(SRScen,E$6,SRCode,$A41)=0,"",SUMIFS(INDEX(SRVal,0,$C$5),SRScen,E$6,SRCode,$A41))</f>
        <v/>
      </c>
      <c r="F41" s="43">
        <f>IF(COUNTIFS(SRScen,F$6,SRCode,$A41)=0,"",SUMIFS(INDEX(SRVal,0,$C$5),SRScen,F$6,SRCode,$A41))</f>
        <v/>
      </c>
      <c r="G41" s="43">
        <f>IF(COUNTIFS(SRScen,G$6,SRCode,$A41)=0,"",SUMIFS(INDEX(SRVal,0,$C$5),SRScen,G$6,SRCode,$A41))</f>
        <v/>
      </c>
      <c r="H41" s="43">
        <f>IF(COUNTIFS(SRScen,H$6,SRCode,$A41)=0,"",SUMIFS(INDEX(SRVal,0,$C$5),SRScen,H$6,SRCode,$A41))</f>
        <v/>
      </c>
      <c r="I41" s="43">
        <f>IF(COUNTIFS(SRScen,I$6,SRCode,$A41)=0,"",SUMIFS(INDEX(SRVal,0,$C$5),SRScen,I$6,SRCode,$A41))</f>
        <v/>
      </c>
      <c r="J41" s="43">
        <f>IF(COUNTIFS(SRScen,J$6,SRCode,$A41)=0,"",SUMIFS(INDEX(SRVal,0,$C$5),SRScen,J$6,SRCode,$A41))</f>
        <v/>
      </c>
      <c r="K41" s="43">
        <f>IF(COUNTIFS(SRScen,K$6,SRCode,$A41)=0,"",SUMIFS(INDEX(SRVal,0,$C$5),SRScen,K$6,SRCode,$A41))</f>
        <v/>
      </c>
      <c r="L41" s="43">
        <f>IF(COUNTIFS(SRScen,L$6,SRCode,$A41)=0,"",SUMIFS(INDEX(SRVal,0,$C$5),SRScen,L$6,SRCode,$A41))</f>
        <v/>
      </c>
    </row>
    <row r="42">
      <c r="A42" s="21" t="inlineStr">
        <is>
          <t>mit.vre</t>
        </is>
      </c>
      <c r="B42" s="14">
        <f>IFERROR(INDEX(SRDesc,MATCH($A42,SRCode,0)),"")</f>
        <v/>
      </c>
      <c r="C42" s="14">
        <f>IFERROR(INDEX(SRUnit,MATCH($A42,SRCode,0)),"")</f>
        <v/>
      </c>
      <c r="D42" s="12">
        <f>IF(COUNTIFS(SRScen,D$6,SRCode,$A42)=0,"",SUMIFS(INDEX(SRVal,0,$C$5),SRScen,D$6,SRCode,$A42))</f>
        <v/>
      </c>
      <c r="E42" s="13">
        <f>IF(COUNTIFS(SRScen,E$6,SRCode,$A42)=0,"",SUMIFS(INDEX(SRVal,0,$C$5),SRScen,E$6,SRCode,$A42))</f>
        <v/>
      </c>
      <c r="F42" s="13">
        <f>IF(COUNTIFS(SRScen,F$6,SRCode,$A42)=0,"",SUMIFS(INDEX(SRVal,0,$C$5),SRScen,F$6,SRCode,$A42))</f>
        <v/>
      </c>
      <c r="G42" s="13">
        <f>IF(COUNTIFS(SRScen,G$6,SRCode,$A42)=0,"",SUMIFS(INDEX(SRVal,0,$C$5),SRScen,G$6,SRCode,$A42))</f>
        <v/>
      </c>
      <c r="H42" s="13">
        <f>IF(COUNTIFS(SRScen,H$6,SRCode,$A42)=0,"",SUMIFS(INDEX(SRVal,0,$C$5),SRScen,H$6,SRCode,$A42))</f>
        <v/>
      </c>
      <c r="I42" s="13">
        <f>IF(COUNTIFS(SRScen,I$6,SRCode,$A42)=0,"",SUMIFS(INDEX(SRVal,0,$C$5),SRScen,I$6,SRCode,$A42))</f>
        <v/>
      </c>
      <c r="J42" s="13">
        <f>IF(COUNTIFS(SRScen,J$6,SRCode,$A42)=0,"",SUMIFS(INDEX(SRVal,0,$C$5),SRScen,J$6,SRCode,$A42))</f>
        <v/>
      </c>
      <c r="K42" s="13">
        <f>IF(COUNTIFS(SRScen,K$6,SRCode,$A42)=0,"",SUMIFS(INDEX(SRVal,0,$C$5),SRScen,K$6,SRCode,$A42))</f>
        <v/>
      </c>
      <c r="L42" s="13">
        <f>IF(COUNTIFS(SRScen,L$6,SRCode,$A42)=0,"",SUMIFS(INDEX(SRVal,0,$C$5),SRScen,L$6,SRCode,$A42))</f>
        <v/>
      </c>
    </row>
    <row r="43">
      <c r="A43" s="21" t="inlineStr">
        <is>
          <t>mit.shr.pow.nga</t>
        </is>
      </c>
      <c r="B43" s="14">
        <f>IFERROR(INDEX(SRDesc,MATCH($A43,SRCode,0)),"")</f>
        <v/>
      </c>
      <c r="C43" s="14">
        <f>IFERROR(INDEX(SRUnit,MATCH($A43,SRCode,0)),"")</f>
        <v/>
      </c>
      <c r="D43" s="12">
        <f>IF(COUNTIFS(SRScen,D$6,SRCode,$A43)=0,"",SUMIFS(INDEX(SRVal,0,$C$5),SRScen,D$6,SRCode,$A43))</f>
        <v/>
      </c>
      <c r="E43" s="13">
        <f>IF(COUNTIFS(SRScen,E$6,SRCode,$A43)=0,"",SUMIFS(INDEX(SRVal,0,$C$5),SRScen,E$6,SRCode,$A43))</f>
        <v/>
      </c>
      <c r="F43" s="13">
        <f>IF(COUNTIFS(SRScen,F$6,SRCode,$A43)=0,"",SUMIFS(INDEX(SRVal,0,$C$5),SRScen,F$6,SRCode,$A43))</f>
        <v/>
      </c>
      <c r="G43" s="13">
        <f>IF(COUNTIFS(SRScen,G$6,SRCode,$A43)=0,"",SUMIFS(INDEX(SRVal,0,$C$5),SRScen,G$6,SRCode,$A43))</f>
        <v/>
      </c>
      <c r="H43" s="13">
        <f>IF(COUNTIFS(SRScen,H$6,SRCode,$A43)=0,"",SUMIFS(INDEX(SRVal,0,$C$5),SRScen,H$6,SRCode,$A43))</f>
        <v/>
      </c>
      <c r="I43" s="13">
        <f>IF(COUNTIFS(SRScen,I$6,SRCode,$A43)=0,"",SUMIFS(INDEX(SRVal,0,$C$5),SRScen,I$6,SRCode,$A43))</f>
        <v/>
      </c>
      <c r="J43" s="13">
        <f>IF(COUNTIFS(SRScen,J$6,SRCode,$A43)=0,"",SUMIFS(INDEX(SRVal,0,$C$5),SRScen,J$6,SRCode,$A43))</f>
        <v/>
      </c>
      <c r="K43" s="13">
        <f>IF(COUNTIFS(SRScen,K$6,SRCode,$A43)=0,"",SUMIFS(INDEX(SRVal,0,$C$5),SRScen,K$6,SRCode,$A43))</f>
        <v/>
      </c>
      <c r="L43" s="13">
        <f>IF(COUNTIFS(SRScen,L$6,SRCode,$A43)=0,"",SUMIFS(INDEX(SRVal,0,$C$5),SRScen,L$6,SRCode,$A43))</f>
        <v/>
      </c>
    </row>
    <row r="44">
      <c r="A44" s="21" t="inlineStr">
        <is>
          <t>mit.usdtot</t>
        </is>
      </c>
      <c r="B44" s="14">
        <f>IFERROR(INDEX(SRDesc,MATCH($A44,SRCode,0)),"")</f>
        <v/>
      </c>
      <c r="C44" s="14">
        <f>IFERROR(INDEX(SRUnit,MATCH($A44,SRCode,0)),"")</f>
        <v/>
      </c>
      <c r="D44" s="42">
        <f>IF(COUNTIFS(SRScen,D$6,SRCode,$A44)=0,"",SUMIFS(INDEX(SRVal,0,$C$5),SRScen,D$6,SRCode,$A44))</f>
        <v/>
      </c>
      <c r="E44" s="43">
        <f>IF(COUNTIFS(SRScen,E$6,SRCode,$A44)=0,"",SUMIFS(INDEX(SRVal,0,$C$5),SRScen,E$6,SRCode,$A44))</f>
        <v/>
      </c>
      <c r="F44" s="43">
        <f>IF(COUNTIFS(SRScen,F$6,SRCode,$A44)=0,"",SUMIFS(INDEX(SRVal,0,$C$5),SRScen,F$6,SRCode,$A44))</f>
        <v/>
      </c>
      <c r="G44" s="43">
        <f>IF(COUNTIFS(SRScen,G$6,SRCode,$A44)=0,"",SUMIFS(INDEX(SRVal,0,$C$5),SRScen,G$6,SRCode,$A44))</f>
        <v/>
      </c>
      <c r="H44" s="43">
        <f>IF(COUNTIFS(SRScen,H$6,SRCode,$A44)=0,"",SUMIFS(INDEX(SRVal,0,$C$5),SRScen,H$6,SRCode,$A44))</f>
        <v/>
      </c>
      <c r="I44" s="43">
        <f>IF(COUNTIFS(SRScen,I$6,SRCode,$A44)=0,"",SUMIFS(INDEX(SRVal,0,$C$5),SRScen,I$6,SRCode,$A44))</f>
        <v/>
      </c>
      <c r="J44" s="43">
        <f>IF(COUNTIFS(SRScen,J$6,SRCode,$A44)=0,"",SUMIFS(INDEX(SRVal,0,$C$5),SRScen,J$6,SRCode,$A44))</f>
        <v/>
      </c>
      <c r="K44" s="43">
        <f>IF(COUNTIFS(SRScen,K$6,SRCode,$A44)=0,"",SUMIFS(INDEX(SRVal,0,$C$5),SRScen,K$6,SRCode,$A44))</f>
        <v/>
      </c>
      <c r="L44" s="43">
        <f>IF(COUNTIFS(SRScen,L$6,SRCode,$A44)=0,"",SUMIFS(INDEX(SRVal,0,$C$5),SRScen,L$6,SRCode,$A44))</f>
        <v/>
      </c>
    </row>
    <row r="45">
      <c r="A45" s="21" t="inlineStr">
        <is>
          <t>mit.demtot</t>
        </is>
      </c>
      <c r="B45" s="14">
        <f>IFERROR(INDEX(SRDesc,MATCH($A45,SRCode,0)),"")</f>
        <v/>
      </c>
      <c r="C45" s="14">
        <f>IFERROR(INDEX(SRUnit,MATCH($A45,SRCode,0)),"")</f>
        <v/>
      </c>
      <c r="D45" s="42">
        <f>IF(COUNTIFS(SRScen,D$6,SRCode,$A45)=0,"",SUMIFS(INDEX(SRVal,0,$C$5),SRScen,D$6,SRCode,$A45))</f>
        <v/>
      </c>
      <c r="E45" s="43">
        <f>IF(COUNTIFS(SRScen,E$6,SRCode,$A45)=0,"",SUMIFS(INDEX(SRVal,0,$C$5),SRScen,E$6,SRCode,$A45))</f>
        <v/>
      </c>
      <c r="F45" s="43">
        <f>IF(COUNTIFS(SRScen,F$6,SRCode,$A45)=0,"",SUMIFS(INDEX(SRVal,0,$C$5),SRScen,F$6,SRCode,$A45))</f>
        <v/>
      </c>
      <c r="G45" s="43">
        <f>IF(COUNTIFS(SRScen,G$6,SRCode,$A45)=0,"",SUMIFS(INDEX(SRVal,0,$C$5),SRScen,G$6,SRCode,$A45))</f>
        <v/>
      </c>
      <c r="H45" s="43">
        <f>IF(COUNTIFS(SRScen,H$6,SRCode,$A45)=0,"",SUMIFS(INDEX(SRVal,0,$C$5),SRScen,H$6,SRCode,$A45))</f>
        <v/>
      </c>
      <c r="I45" s="43">
        <f>IF(COUNTIFS(SRScen,I$6,SRCode,$A45)=0,"",SUMIFS(INDEX(SRVal,0,$C$5),SRScen,I$6,SRCode,$A45))</f>
        <v/>
      </c>
      <c r="J45" s="43">
        <f>IF(COUNTIFS(SRScen,J$6,SRCode,$A45)=0,"",SUMIFS(INDEX(SRVal,0,$C$5),SRScen,J$6,SRCode,$A45))</f>
        <v/>
      </c>
      <c r="K45" s="43">
        <f>IF(COUNTIFS(SRScen,K$6,SRCode,$A45)=0,"",SUMIFS(INDEX(SRVal,0,$C$5),SRScen,K$6,SRCode,$A45))</f>
        <v/>
      </c>
      <c r="L45" s="43">
        <f>IF(COUNTIFS(SRScen,L$6,SRCode,$A45)=0,"",SUMIFS(INDEX(SRVal,0,$C$5),SRScen,L$6,SRCode,$A45))</f>
        <v/>
      </c>
    </row>
    <row r="46">
      <c r="A46" s="21" t="inlineStr">
        <is>
          <t>mit.eldem.tra.ecy.e</t>
        </is>
      </c>
      <c r="B46" s="14">
        <f>IFERROR(INDEX(SRDesc,MATCH($A46,SRCode,0)),"")</f>
        <v/>
      </c>
      <c r="C46" s="14">
        <f>IFERROR(INDEX(SRUnit,MATCH($A46,SRCode,0)),"")</f>
        <v/>
      </c>
      <c r="D46" s="42">
        <f>IF(COUNTIFS(SRScen,D$6,SRCode,$A46)=0,"",SUMIFS(INDEX(SRVal,0,$C$5),SRScen,D$6,SRCode,$A46))</f>
        <v/>
      </c>
      <c r="E46" s="43">
        <f>IF(COUNTIFS(SRScen,E$6,SRCode,$A46)=0,"",SUMIFS(INDEX(SRVal,0,$C$5),SRScen,E$6,SRCode,$A46))</f>
        <v/>
      </c>
      <c r="F46" s="43">
        <f>IF(COUNTIFS(SRScen,F$6,SRCode,$A46)=0,"",SUMIFS(INDEX(SRVal,0,$C$5),SRScen,F$6,SRCode,$A46))</f>
        <v/>
      </c>
      <c r="G46" s="43">
        <f>IF(COUNTIFS(SRScen,G$6,SRCode,$A46)=0,"",SUMIFS(INDEX(SRVal,0,$C$5),SRScen,G$6,SRCode,$A46))</f>
        <v/>
      </c>
      <c r="H46" s="43">
        <f>IF(COUNTIFS(SRScen,H$6,SRCode,$A46)=0,"",SUMIFS(INDEX(SRVal,0,$C$5),SRScen,H$6,SRCode,$A46))</f>
        <v/>
      </c>
      <c r="I46" s="43">
        <f>IF(COUNTIFS(SRScen,I$6,SRCode,$A46)=0,"",SUMIFS(INDEX(SRVal,0,$C$5),SRScen,I$6,SRCode,$A46))</f>
        <v/>
      </c>
      <c r="J46" s="43">
        <f>IF(COUNTIFS(SRScen,J$6,SRCode,$A46)=0,"",SUMIFS(INDEX(SRVal,0,$C$5),SRScen,J$6,SRCode,$A46))</f>
        <v/>
      </c>
      <c r="K46" s="43">
        <f>IF(COUNTIFS(SRScen,K$6,SRCode,$A46)=0,"",SUMIFS(INDEX(SRVal,0,$C$5),SRScen,K$6,SRCode,$A46))</f>
        <v/>
      </c>
      <c r="L46" s="43">
        <f>IF(COUNTIFS(SRScen,L$6,SRCode,$A46)=0,"",SUMIFS(INDEX(SRVal,0,$C$5),SRScen,L$6,SRCode,$A46))</f>
        <v/>
      </c>
    </row>
    <row r="47">
      <c r="A47" s="21" t="inlineStr">
        <is>
          <t>mit.eldem.bld.ecy.e</t>
        </is>
      </c>
      <c r="B47" s="14">
        <f>IFERROR(INDEX(SRDesc,MATCH($A47,SRCode,0)),"")</f>
        <v/>
      </c>
      <c r="C47" s="14">
        <f>IFERROR(INDEX(SRUnit,MATCH($A47,SRCode,0)),"")</f>
        <v/>
      </c>
      <c r="D47" s="42">
        <f>IF(COUNTIFS(SRScen,D$6,SRCode,$A47)=0,"",SUMIFS(INDEX(SRVal,0,$C$5),SRScen,D$6,SRCode,$A47))</f>
        <v/>
      </c>
      <c r="E47" s="43">
        <f>IF(COUNTIFS(SRScen,E$6,SRCode,$A47)=0,"",SUMIFS(INDEX(SRVal,0,$C$5),SRScen,E$6,SRCode,$A47))</f>
        <v/>
      </c>
      <c r="F47" s="43">
        <f>IF(COUNTIFS(SRScen,F$6,SRCode,$A47)=0,"",SUMIFS(INDEX(SRVal,0,$C$5),SRScen,F$6,SRCode,$A47))</f>
        <v/>
      </c>
      <c r="G47" s="43">
        <f>IF(COUNTIFS(SRScen,G$6,SRCode,$A47)=0,"",SUMIFS(INDEX(SRVal,0,$C$5),SRScen,G$6,SRCode,$A47))</f>
        <v/>
      </c>
      <c r="H47" s="43">
        <f>IF(COUNTIFS(SRScen,H$6,SRCode,$A47)=0,"",SUMIFS(INDEX(SRVal,0,$C$5),SRScen,H$6,SRCode,$A47))</f>
        <v/>
      </c>
      <c r="I47" s="43">
        <f>IF(COUNTIFS(SRScen,I$6,SRCode,$A47)=0,"",SUMIFS(INDEX(SRVal,0,$C$5),SRScen,I$6,SRCode,$A47))</f>
        <v/>
      </c>
      <c r="J47" s="43">
        <f>IF(COUNTIFS(SRScen,J$6,SRCode,$A47)=0,"",SUMIFS(INDEX(SRVal,0,$C$5),SRScen,J$6,SRCode,$A47))</f>
        <v/>
      </c>
      <c r="K47" s="43">
        <f>IF(COUNTIFS(SRScen,K$6,SRCode,$A47)=0,"",SUMIFS(INDEX(SRVal,0,$C$5),SRScen,K$6,SRCode,$A47))</f>
        <v/>
      </c>
      <c r="L47" s="43">
        <f>IF(COUNTIFS(SRScen,L$6,SRCode,$A47)=0,"",SUMIFS(INDEX(SRVal,0,$C$5),SRScen,L$6,SRCode,$A47))</f>
        <v/>
      </c>
    </row>
    <row r="48">
      <c r="A48" s="21" t="inlineStr">
        <is>
          <t>mit.eldem.ind.ecy.e</t>
        </is>
      </c>
      <c r="B48" s="14">
        <f>IFERROR(INDEX(SRDesc,MATCH($A48,SRCode,0)),"")</f>
        <v/>
      </c>
      <c r="C48" s="14">
        <f>IFERROR(INDEX(SRUnit,MATCH($A48,SRCode,0)),"")</f>
        <v/>
      </c>
      <c r="D48" s="42">
        <f>IF(COUNTIFS(SRScen,D$6,SRCode,$A48)=0,"",SUMIFS(INDEX(SRVal,0,$C$5),SRScen,D$6,SRCode,$A48))</f>
        <v/>
      </c>
      <c r="E48" s="43">
        <f>IF(COUNTIFS(SRScen,E$6,SRCode,$A48)=0,"",SUMIFS(INDEX(SRVal,0,$C$5),SRScen,E$6,SRCode,$A48))</f>
        <v/>
      </c>
      <c r="F48" s="43">
        <f>IF(COUNTIFS(SRScen,F$6,SRCode,$A48)=0,"",SUMIFS(INDEX(SRVal,0,$C$5),SRScen,F$6,SRCode,$A48))</f>
        <v/>
      </c>
      <c r="G48" s="43">
        <f>IF(COUNTIFS(SRScen,G$6,SRCode,$A48)=0,"",SUMIFS(INDEX(SRVal,0,$C$5),SRScen,G$6,SRCode,$A48))</f>
        <v/>
      </c>
      <c r="H48" s="43">
        <f>IF(COUNTIFS(SRScen,H$6,SRCode,$A48)=0,"",SUMIFS(INDEX(SRVal,0,$C$5),SRScen,H$6,SRCode,$A48))</f>
        <v/>
      </c>
      <c r="I48" s="43">
        <f>IF(COUNTIFS(SRScen,I$6,SRCode,$A48)=0,"",SUMIFS(INDEX(SRVal,0,$C$5),SRScen,I$6,SRCode,$A48))</f>
        <v/>
      </c>
      <c r="J48" s="43">
        <f>IF(COUNTIFS(SRScen,J$6,SRCode,$A48)=0,"",SUMIFS(INDEX(SRVal,0,$C$5),SRScen,J$6,SRCode,$A48))</f>
        <v/>
      </c>
      <c r="K48" s="43">
        <f>IF(COUNTIFS(SRScen,K$6,SRCode,$A48)=0,"",SUMIFS(INDEX(SRVal,0,$C$5),SRScen,K$6,SRCode,$A48))</f>
        <v/>
      </c>
      <c r="L48" s="43">
        <f>IF(COUNTIFS(SRScen,L$6,SRCode,$A48)=0,"",SUMIFS(INDEX(SRVal,0,$C$5),SRScen,L$6,SRCode,$A48))</f>
        <v/>
      </c>
    </row>
    <row r="49">
      <c r="A49" s="21" t="inlineStr">
        <is>
          <t>mit.eldem.oen.ecy.e</t>
        </is>
      </c>
      <c r="B49" s="14">
        <f>IFERROR(INDEX(SRDesc,MATCH($A49,SRCode,0)),"")</f>
        <v/>
      </c>
      <c r="C49" s="14">
        <f>IFERROR(INDEX(SRUnit,MATCH($A49,SRCode,0)),"")</f>
        <v/>
      </c>
      <c r="D49" s="42">
        <f>IF(COUNTIFS(SRScen,D$6,SRCode,$A49)=0,"",SUMIFS(INDEX(SRVal,0,$C$5),SRScen,D$6,SRCode,$A49))</f>
        <v/>
      </c>
      <c r="E49" s="43">
        <f>IF(COUNTIFS(SRScen,E$6,SRCode,$A49)=0,"",SUMIFS(INDEX(SRVal,0,$C$5),SRScen,E$6,SRCode,$A49))</f>
        <v/>
      </c>
      <c r="F49" s="43">
        <f>IF(COUNTIFS(SRScen,F$6,SRCode,$A49)=0,"",SUMIFS(INDEX(SRVal,0,$C$5),SRScen,F$6,SRCode,$A49))</f>
        <v/>
      </c>
      <c r="G49" s="43">
        <f>IF(COUNTIFS(SRScen,G$6,SRCode,$A49)=0,"",SUMIFS(INDEX(SRVal,0,$C$5),SRScen,G$6,SRCode,$A49))</f>
        <v/>
      </c>
      <c r="H49" s="43">
        <f>IF(COUNTIFS(SRScen,H$6,SRCode,$A49)=0,"",SUMIFS(INDEX(SRVal,0,$C$5),SRScen,H$6,SRCode,$A49))</f>
        <v/>
      </c>
      <c r="I49" s="43">
        <f>IF(COUNTIFS(SRScen,I$6,SRCode,$A49)=0,"",SUMIFS(INDEX(SRVal,0,$C$5),SRScen,I$6,SRCode,$A49))</f>
        <v/>
      </c>
      <c r="J49" s="43">
        <f>IF(COUNTIFS(SRScen,J$6,SRCode,$A49)=0,"",SUMIFS(INDEX(SRVal,0,$C$5),SRScen,J$6,SRCode,$A49))</f>
        <v/>
      </c>
      <c r="K49" s="43">
        <f>IF(COUNTIFS(SRScen,K$6,SRCode,$A49)=0,"",SUMIFS(INDEX(SRVal,0,$C$5),SRScen,K$6,SRCode,$A49))</f>
        <v/>
      </c>
      <c r="L49" s="43">
        <f>IF(COUNTIFS(SRScen,L$6,SRCode,$A49)=0,"",SUMIFS(INDEX(SRVal,0,$C$5),SRScen,L$6,SRCode,$A49))</f>
        <v/>
      </c>
    </row>
    <row r="50">
      <c r="A50" s="21" t="inlineStr">
        <is>
          <t>mit.req</t>
        </is>
      </c>
      <c r="B50" s="14">
        <f>IFERROR(INDEX(SRDesc,MATCH($A50,SRCode,0)),"")</f>
        <v/>
      </c>
      <c r="C50" s="14">
        <f>IFERROR(INDEX(SRUnit,MATCH($A50,SRCode,0)),"")</f>
        <v/>
      </c>
      <c r="D50" s="42">
        <f>IF(COUNTIFS(SRScen,D$6,SRCode,$A50)=0,"",SUMIFS(INDEX(SRVal,0,$C$5),SRScen,D$6,SRCode,$A50))</f>
        <v/>
      </c>
      <c r="E50" s="43">
        <f>IF(COUNTIFS(SRScen,E$6,SRCode,$A50)=0,"",SUMIFS(INDEX(SRVal,0,$C$5),SRScen,E$6,SRCode,$A50))</f>
        <v/>
      </c>
      <c r="F50" s="43">
        <f>IF(COUNTIFS(SRScen,F$6,SRCode,$A50)=0,"",SUMIFS(INDEX(SRVal,0,$C$5),SRScen,F$6,SRCode,$A50))</f>
        <v/>
      </c>
      <c r="G50" s="43">
        <f>IF(COUNTIFS(SRScen,G$6,SRCode,$A50)=0,"",SUMIFS(INDEX(SRVal,0,$C$5),SRScen,G$6,SRCode,$A50))</f>
        <v/>
      </c>
      <c r="H50" s="43">
        <f>IF(COUNTIFS(SRScen,H$6,SRCode,$A50)=0,"",SUMIFS(INDEX(SRVal,0,$C$5),SRScen,H$6,SRCode,$A50))</f>
        <v/>
      </c>
      <c r="I50" s="43">
        <f>IF(COUNTIFS(SRScen,I$6,SRCode,$A50)=0,"",SUMIFS(INDEX(SRVal,0,$C$5),SRScen,I$6,SRCode,$A50))</f>
        <v/>
      </c>
      <c r="J50" s="43">
        <f>IF(COUNTIFS(SRScen,J$6,SRCode,$A50)=0,"",SUMIFS(INDEX(SRVal,0,$C$5),SRScen,J$6,SRCode,$A50))</f>
        <v/>
      </c>
      <c r="K50" s="43">
        <f>IF(COUNTIFS(SRScen,K$6,SRCode,$A50)=0,"",SUMIFS(INDEX(SRVal,0,$C$5),SRScen,K$6,SRCode,$A50))</f>
        <v/>
      </c>
      <c r="L50" s="43">
        <f>IF(COUNTIFS(SRScen,L$6,SRCode,$A50)=0,"",SUMIFS(INDEX(SRVal,0,$C$5),SRScen,L$6,SRCode,$A50))</f>
        <v/>
      </c>
    </row>
    <row r="51">
      <c r="A51" s="21" t="inlineStr">
        <is>
          <t>mit.captot</t>
        </is>
      </c>
      <c r="B51" s="14">
        <f>IFERROR(INDEX(SRDesc,MATCH($A51,SRCode,0)),"")</f>
        <v/>
      </c>
      <c r="C51" s="14">
        <f>IFERROR(INDEX(SRUnit,MATCH($A51,SRCode,0)),"")</f>
        <v/>
      </c>
      <c r="D51" s="42">
        <f>IF(COUNTIFS(SRScen,D$6,SRCode,$A51)=0,"",SUMIFS(INDEX(SRVal,0,$C$5),SRScen,D$6,SRCode,$A51))</f>
        <v/>
      </c>
      <c r="E51" s="43">
        <f>IF(COUNTIFS(SRScen,E$6,SRCode,$A51)=0,"",SUMIFS(INDEX(SRVal,0,$C$5),SRScen,E$6,SRCode,$A51))</f>
        <v/>
      </c>
      <c r="F51" s="43">
        <f>IF(COUNTIFS(SRScen,F$6,SRCode,$A51)=0,"",SUMIFS(INDEX(SRVal,0,$C$5),SRScen,F$6,SRCode,$A51))</f>
        <v/>
      </c>
      <c r="G51" s="43">
        <f>IF(COUNTIFS(SRScen,G$6,SRCode,$A51)=0,"",SUMIFS(INDEX(SRVal,0,$C$5),SRScen,G$6,SRCode,$A51))</f>
        <v/>
      </c>
      <c r="H51" s="43">
        <f>IF(COUNTIFS(SRScen,H$6,SRCode,$A51)=0,"",SUMIFS(INDEX(SRVal,0,$C$5),SRScen,H$6,SRCode,$A51))</f>
        <v/>
      </c>
      <c r="I51" s="43">
        <f>IF(COUNTIFS(SRScen,I$6,SRCode,$A51)=0,"",SUMIFS(INDEX(SRVal,0,$C$5),SRScen,I$6,SRCode,$A51))</f>
        <v/>
      </c>
      <c r="J51" s="43">
        <f>IF(COUNTIFS(SRScen,J$6,SRCode,$A51)=0,"",SUMIFS(INDEX(SRVal,0,$C$5),SRScen,J$6,SRCode,$A51))</f>
        <v/>
      </c>
      <c r="K51" s="43">
        <f>IF(COUNTIFS(SRScen,K$6,SRCode,$A51)=0,"",SUMIFS(INDEX(SRVal,0,$C$5),SRScen,K$6,SRCode,$A51))</f>
        <v/>
      </c>
      <c r="L51" s="43">
        <f>IF(COUNTIFS(SRScen,L$6,SRCode,$A51)=0,"",SUMIFS(INDEX(SRVal,0,$C$5),SRScen,L$6,SRCode,$A51))</f>
        <v/>
      </c>
    </row>
    <row r="52">
      <c r="A52" s="21" t="inlineStr">
        <is>
          <t>mit.cap.pow.wnd</t>
        </is>
      </c>
      <c r="B52" s="14">
        <f>IFERROR(INDEX(SRDesc,MATCH($A52,SRCode,0)),"")</f>
        <v/>
      </c>
      <c r="C52" s="14">
        <f>IFERROR(INDEX(SRUnit,MATCH($A52,SRCode,0)),"")</f>
        <v/>
      </c>
      <c r="D52" s="42">
        <f>IF(COUNTIFS(SRScen,D$6,SRCode,$A52)=0,"",SUMIFS(INDEX(SRVal,0,$C$5),SRScen,D$6,SRCode,$A52))</f>
        <v/>
      </c>
      <c r="E52" s="43">
        <f>IF(COUNTIFS(SRScen,E$6,SRCode,$A52)=0,"",SUMIFS(INDEX(SRVal,0,$C$5),SRScen,E$6,SRCode,$A52))</f>
        <v/>
      </c>
      <c r="F52" s="43">
        <f>IF(COUNTIFS(SRScen,F$6,SRCode,$A52)=0,"",SUMIFS(INDEX(SRVal,0,$C$5),SRScen,F$6,SRCode,$A52))</f>
        <v/>
      </c>
      <c r="G52" s="43">
        <f>IF(COUNTIFS(SRScen,G$6,SRCode,$A52)=0,"",SUMIFS(INDEX(SRVal,0,$C$5),SRScen,G$6,SRCode,$A52))</f>
        <v/>
      </c>
      <c r="H52" s="43">
        <f>IF(COUNTIFS(SRScen,H$6,SRCode,$A52)=0,"",SUMIFS(INDEX(SRVal,0,$C$5),SRScen,H$6,SRCode,$A52))</f>
        <v/>
      </c>
      <c r="I52" s="43">
        <f>IF(COUNTIFS(SRScen,I$6,SRCode,$A52)=0,"",SUMIFS(INDEX(SRVal,0,$C$5),SRScen,I$6,SRCode,$A52))</f>
        <v/>
      </c>
      <c r="J52" s="43">
        <f>IF(COUNTIFS(SRScen,J$6,SRCode,$A52)=0,"",SUMIFS(INDEX(SRVal,0,$C$5),SRScen,J$6,SRCode,$A52))</f>
        <v/>
      </c>
      <c r="K52" s="43">
        <f>IF(COUNTIFS(SRScen,K$6,SRCode,$A52)=0,"",SUMIFS(INDEX(SRVal,0,$C$5),SRScen,K$6,SRCode,$A52))</f>
        <v/>
      </c>
      <c r="L52" s="43">
        <f>IF(COUNTIFS(SRScen,L$6,SRCode,$A52)=0,"",SUMIFS(INDEX(SRVal,0,$C$5),SRScen,L$6,SRCode,$A52))</f>
        <v/>
      </c>
    </row>
    <row r="53">
      <c r="A53" s="21" t="inlineStr">
        <is>
          <t>mit.cap.pow.sol</t>
        </is>
      </c>
      <c r="B53" s="14">
        <f>IFERROR(INDEX(SRDesc,MATCH($A53,SRCode,0)),"")</f>
        <v/>
      </c>
      <c r="C53" s="14">
        <f>IFERROR(INDEX(SRUnit,MATCH($A53,SRCode,0)),"")</f>
        <v/>
      </c>
      <c r="D53" s="42">
        <f>IF(COUNTIFS(SRScen,D$6,SRCode,$A53)=0,"",SUMIFS(INDEX(SRVal,0,$C$5),SRScen,D$6,SRCode,$A53))</f>
        <v/>
      </c>
      <c r="E53" s="43">
        <f>IF(COUNTIFS(SRScen,E$6,SRCode,$A53)=0,"",SUMIFS(INDEX(SRVal,0,$C$5),SRScen,E$6,SRCode,$A53))</f>
        <v/>
      </c>
      <c r="F53" s="43">
        <f>IF(COUNTIFS(SRScen,F$6,SRCode,$A53)=0,"",SUMIFS(INDEX(SRVal,0,$C$5),SRScen,F$6,SRCode,$A53))</f>
        <v/>
      </c>
      <c r="G53" s="43">
        <f>IF(COUNTIFS(SRScen,G$6,SRCode,$A53)=0,"",SUMIFS(INDEX(SRVal,0,$C$5),SRScen,G$6,SRCode,$A53))</f>
        <v/>
      </c>
      <c r="H53" s="43">
        <f>IF(COUNTIFS(SRScen,H$6,SRCode,$A53)=0,"",SUMIFS(INDEX(SRVal,0,$C$5),SRScen,H$6,SRCode,$A53))</f>
        <v/>
      </c>
      <c r="I53" s="43">
        <f>IF(COUNTIFS(SRScen,I$6,SRCode,$A53)=0,"",SUMIFS(INDEX(SRVal,0,$C$5),SRScen,I$6,SRCode,$A53))</f>
        <v/>
      </c>
      <c r="J53" s="43">
        <f>IF(COUNTIFS(SRScen,J$6,SRCode,$A53)=0,"",SUMIFS(INDEX(SRVal,0,$C$5),SRScen,J$6,SRCode,$A53))</f>
        <v/>
      </c>
      <c r="K53" s="43">
        <f>IF(COUNTIFS(SRScen,K$6,SRCode,$A53)=0,"",SUMIFS(INDEX(SRVal,0,$C$5),SRScen,K$6,SRCode,$A53))</f>
        <v/>
      </c>
      <c r="L53" s="43">
        <f>IF(COUNTIFS(SRScen,L$6,SRCode,$A53)=0,"",SUMIFS(INDEX(SRVal,0,$C$5),SRScen,L$6,SRCode,$A53))</f>
        <v/>
      </c>
    </row>
    <row r="54">
      <c r="A54" s="21" t="inlineStr">
        <is>
          <t>mit.nimtot</t>
        </is>
      </c>
      <c r="B54" s="14">
        <f>IFERROR(INDEX(SRDesc,MATCH($A54,SRCode,0)),"")</f>
        <v/>
      </c>
      <c r="C54" s="14">
        <f>IFERROR(INDEX(SRUnit,MATCH($A54,SRCode,0)),"")</f>
        <v/>
      </c>
      <c r="D54" s="42">
        <f>IF(COUNTIFS(SRScen,D$6,SRCode,$A54)=0,"",SUMIFS(INDEX(SRVal,0,$C$5),SRScen,D$6,SRCode,$A54))</f>
        <v/>
      </c>
      <c r="E54" s="43">
        <f>IF(COUNTIFS(SRScen,E$6,SRCode,$A54)=0,"",SUMIFS(INDEX(SRVal,0,$C$5),SRScen,E$6,SRCode,$A54))</f>
        <v/>
      </c>
      <c r="F54" s="43">
        <f>IF(COUNTIFS(SRScen,F$6,SRCode,$A54)=0,"",SUMIFS(INDEX(SRVal,0,$C$5),SRScen,F$6,SRCode,$A54))</f>
        <v/>
      </c>
      <c r="G54" s="43">
        <f>IF(COUNTIFS(SRScen,G$6,SRCode,$A54)=0,"",SUMIFS(INDEX(SRVal,0,$C$5),SRScen,G$6,SRCode,$A54))</f>
        <v/>
      </c>
      <c r="H54" s="43">
        <f>IF(COUNTIFS(SRScen,H$6,SRCode,$A54)=0,"",SUMIFS(INDEX(SRVal,0,$C$5),SRScen,H$6,SRCode,$A54))</f>
        <v/>
      </c>
      <c r="I54" s="43">
        <f>IF(COUNTIFS(SRScen,I$6,SRCode,$A54)=0,"",SUMIFS(INDEX(SRVal,0,$C$5),SRScen,I$6,SRCode,$A54))</f>
        <v/>
      </c>
      <c r="J54" s="43">
        <f>IF(COUNTIFS(SRScen,J$6,SRCode,$A54)=0,"",SUMIFS(INDEX(SRVal,0,$C$5),SRScen,J$6,SRCode,$A54))</f>
        <v/>
      </c>
      <c r="K54" s="43">
        <f>IF(COUNTIFS(SRScen,K$6,SRCode,$A54)=0,"",SUMIFS(INDEX(SRVal,0,$C$5),SRScen,K$6,SRCode,$A54))</f>
        <v/>
      </c>
      <c r="L54" s="43">
        <f>IF(COUNTIFS(SRScen,L$6,SRCode,$A54)=0,"",SUMIFS(INDEX(SRVal,0,$C$5),SRScen,L$6,SRCode,$A54))</f>
        <v/>
      </c>
    </row>
    <row r="55">
      <c r="A55" s="21" t="inlineStr">
        <is>
          <t>mit.shr.pow.coa</t>
        </is>
      </c>
      <c r="B55" s="14">
        <f>IFERROR(INDEX(SRDesc,MATCH($A55,SRCode,0)),"")</f>
        <v/>
      </c>
      <c r="C55" s="14">
        <f>IFERROR(INDEX(SRUnit,MATCH($A55,SRCode,0)),"")</f>
        <v/>
      </c>
      <c r="D55" s="12">
        <f>IF(COUNTIFS(SRScen,D$6,SRCode,$A55)=0,"",SUMIFS(INDEX(SRVal,0,$C$5),SRScen,D$6,SRCode,$A55))</f>
        <v/>
      </c>
      <c r="E55" s="13">
        <f>IF(COUNTIFS(SRScen,E$6,SRCode,$A55)=0,"",SUMIFS(INDEX(SRVal,0,$C$5),SRScen,E$6,SRCode,$A55))</f>
        <v/>
      </c>
      <c r="F55" s="13">
        <f>IF(COUNTIFS(SRScen,F$6,SRCode,$A55)=0,"",SUMIFS(INDEX(SRVal,0,$C$5),SRScen,F$6,SRCode,$A55))</f>
        <v/>
      </c>
      <c r="G55" s="13">
        <f>IF(COUNTIFS(SRScen,G$6,SRCode,$A55)=0,"",SUMIFS(INDEX(SRVal,0,$C$5),SRScen,G$6,SRCode,$A55))</f>
        <v/>
      </c>
      <c r="H55" s="13">
        <f>IF(COUNTIFS(SRScen,H$6,SRCode,$A55)=0,"",SUMIFS(INDEX(SRVal,0,$C$5),SRScen,H$6,SRCode,$A55))</f>
        <v/>
      </c>
      <c r="I55" s="13">
        <f>IF(COUNTIFS(SRScen,I$6,SRCode,$A55)=0,"",SUMIFS(INDEX(SRVal,0,$C$5),SRScen,I$6,SRCode,$A55))</f>
        <v/>
      </c>
      <c r="J55" s="13">
        <f>IF(COUNTIFS(SRScen,J$6,SRCode,$A55)=0,"",SUMIFS(INDEX(SRVal,0,$C$5),SRScen,J$6,SRCode,$A55))</f>
        <v/>
      </c>
      <c r="K55" s="13">
        <f>IF(COUNTIFS(SRScen,K$6,SRCode,$A55)=0,"",SUMIFS(INDEX(SRVal,0,$C$5),SRScen,K$6,SRCode,$A55))</f>
        <v/>
      </c>
      <c r="L55" s="13">
        <f>IF(COUNTIFS(SRScen,L$6,SRCode,$A55)=0,"",SUMIFS(INDEX(SRVal,0,$C$5),SRScen,L$6,SRCode,$A55))</f>
        <v/>
      </c>
    </row>
    <row r="56">
      <c r="A56" s="21" t="inlineStr">
        <is>
          <t>mit.shr.pow.oop</t>
        </is>
      </c>
      <c r="B56" s="14">
        <f>IFERROR(INDEX(SRDesc,MATCH($A56,SRCode,0)),"")</f>
        <v/>
      </c>
      <c r="C56" s="14">
        <f>IFERROR(INDEX(SRUnit,MATCH($A56,SRCode,0)),"")</f>
        <v/>
      </c>
      <c r="D56" s="12">
        <f>IF(COUNTIFS(SRScen,D$6,SRCode,$A56)=0,"",SUMIFS(INDEX(SRVal,0,$C$5),SRScen,D$6,SRCode,$A56))</f>
        <v/>
      </c>
      <c r="E56" s="13">
        <f>IF(COUNTIFS(SRScen,E$6,SRCode,$A56)=0,"",SUMIFS(INDEX(SRVal,0,$C$5),SRScen,E$6,SRCode,$A56))</f>
        <v/>
      </c>
      <c r="F56" s="13">
        <f>IF(COUNTIFS(SRScen,F$6,SRCode,$A56)=0,"",SUMIFS(INDEX(SRVal,0,$C$5),SRScen,F$6,SRCode,$A56))</f>
        <v/>
      </c>
      <c r="G56" s="13">
        <f>IF(COUNTIFS(SRScen,G$6,SRCode,$A56)=0,"",SUMIFS(INDEX(SRVal,0,$C$5),SRScen,G$6,SRCode,$A56))</f>
        <v/>
      </c>
      <c r="H56" s="13">
        <f>IF(COUNTIFS(SRScen,H$6,SRCode,$A56)=0,"",SUMIFS(INDEX(SRVal,0,$C$5),SRScen,H$6,SRCode,$A56))</f>
        <v/>
      </c>
      <c r="I56" s="13">
        <f>IF(COUNTIFS(SRScen,I$6,SRCode,$A56)=0,"",SUMIFS(INDEX(SRVal,0,$C$5),SRScen,I$6,SRCode,$A56))</f>
        <v/>
      </c>
      <c r="J56" s="13">
        <f>IF(COUNTIFS(SRScen,J$6,SRCode,$A56)=0,"",SUMIFS(INDEX(SRVal,0,$C$5),SRScen,J$6,SRCode,$A56))</f>
        <v/>
      </c>
      <c r="K56" s="13">
        <f>IF(COUNTIFS(SRScen,K$6,SRCode,$A56)=0,"",SUMIFS(INDEX(SRVal,0,$C$5),SRScen,K$6,SRCode,$A56))</f>
        <v/>
      </c>
      <c r="L56" s="13">
        <f>IF(COUNTIFS(SRScen,L$6,SRCode,$A56)=0,"",SUMIFS(INDEX(SRVal,0,$C$5),SRScen,L$6,SRCode,$A56))</f>
        <v/>
      </c>
    </row>
    <row r="57">
      <c r="A57" s="21" t="inlineStr">
        <is>
          <t>mit.shr.pow.wnd</t>
        </is>
      </c>
      <c r="B57" s="14">
        <f>IFERROR(INDEX(SRDesc,MATCH($A57,SRCode,0)),"")</f>
        <v/>
      </c>
      <c r="C57" s="14">
        <f>IFERROR(INDEX(SRUnit,MATCH($A57,SRCode,0)),"")</f>
        <v/>
      </c>
      <c r="D57" s="12">
        <f>IF(COUNTIFS(SRScen,D$6,SRCode,$A57)=0,"",SUMIFS(INDEX(SRVal,0,$C$5),SRScen,D$6,SRCode,$A57))</f>
        <v/>
      </c>
      <c r="E57" s="13">
        <f>IF(COUNTIFS(SRScen,E$6,SRCode,$A57)=0,"",SUMIFS(INDEX(SRVal,0,$C$5),SRScen,E$6,SRCode,$A57))</f>
        <v/>
      </c>
      <c r="F57" s="13">
        <f>IF(COUNTIFS(SRScen,F$6,SRCode,$A57)=0,"",SUMIFS(INDEX(SRVal,0,$C$5),SRScen,F$6,SRCode,$A57))</f>
        <v/>
      </c>
      <c r="G57" s="13">
        <f>IF(COUNTIFS(SRScen,G$6,SRCode,$A57)=0,"",SUMIFS(INDEX(SRVal,0,$C$5),SRScen,G$6,SRCode,$A57))</f>
        <v/>
      </c>
      <c r="H57" s="13">
        <f>IF(COUNTIFS(SRScen,H$6,SRCode,$A57)=0,"",SUMIFS(INDEX(SRVal,0,$C$5),SRScen,H$6,SRCode,$A57))</f>
        <v/>
      </c>
      <c r="I57" s="13">
        <f>IF(COUNTIFS(SRScen,I$6,SRCode,$A57)=0,"",SUMIFS(INDEX(SRVal,0,$C$5),SRScen,I$6,SRCode,$A57))</f>
        <v/>
      </c>
      <c r="J57" s="13">
        <f>IF(COUNTIFS(SRScen,J$6,SRCode,$A57)=0,"",SUMIFS(INDEX(SRVal,0,$C$5),SRScen,J$6,SRCode,$A57))</f>
        <v/>
      </c>
      <c r="K57" s="13">
        <f>IF(COUNTIFS(SRScen,K$6,SRCode,$A57)=0,"",SUMIFS(INDEX(SRVal,0,$C$5),SRScen,K$6,SRCode,$A57))</f>
        <v/>
      </c>
      <c r="L57" s="13">
        <f>IF(COUNTIFS(SRScen,L$6,SRCode,$A57)=0,"",SUMIFS(INDEX(SRVal,0,$C$5),SRScen,L$6,SRCode,$A57))</f>
        <v/>
      </c>
    </row>
    <row r="58">
      <c r="A58" s="21" t="inlineStr">
        <is>
          <t>mit.shr.pow.sol</t>
        </is>
      </c>
      <c r="B58" s="14">
        <f>IFERROR(INDEX(SRDesc,MATCH($A58,SRCode,0)),"")</f>
        <v/>
      </c>
      <c r="C58" s="14">
        <f>IFERROR(INDEX(SRUnit,MATCH($A58,SRCode,0)),"")</f>
        <v/>
      </c>
      <c r="D58" s="12">
        <f>IF(COUNTIFS(SRScen,D$6,SRCode,$A58)=0,"",SUMIFS(INDEX(SRVal,0,$C$5),SRScen,D$6,SRCode,$A58))</f>
        <v/>
      </c>
      <c r="E58" s="13">
        <f>IF(COUNTIFS(SRScen,E$6,SRCode,$A58)=0,"",SUMIFS(INDEX(SRVal,0,$C$5),SRScen,E$6,SRCode,$A58))</f>
        <v/>
      </c>
      <c r="F58" s="13">
        <f>IF(COUNTIFS(SRScen,F$6,SRCode,$A58)=0,"",SUMIFS(INDEX(SRVal,0,$C$5),SRScen,F$6,SRCode,$A58))</f>
        <v/>
      </c>
      <c r="G58" s="13">
        <f>IF(COUNTIFS(SRScen,G$6,SRCode,$A58)=0,"",SUMIFS(INDEX(SRVal,0,$C$5),SRScen,G$6,SRCode,$A58))</f>
        <v/>
      </c>
      <c r="H58" s="13">
        <f>IF(COUNTIFS(SRScen,H$6,SRCode,$A58)=0,"",SUMIFS(INDEX(SRVal,0,$C$5),SRScen,H$6,SRCode,$A58))</f>
        <v/>
      </c>
      <c r="I58" s="13">
        <f>IF(COUNTIFS(SRScen,I$6,SRCode,$A58)=0,"",SUMIFS(INDEX(SRVal,0,$C$5),SRScen,I$6,SRCode,$A58))</f>
        <v/>
      </c>
      <c r="J58" s="13">
        <f>IF(COUNTIFS(SRScen,J$6,SRCode,$A58)=0,"",SUMIFS(INDEX(SRVal,0,$C$5),SRScen,J$6,SRCode,$A58))</f>
        <v/>
      </c>
      <c r="K58" s="13">
        <f>IF(COUNTIFS(SRScen,K$6,SRCode,$A58)=0,"",SUMIFS(INDEX(SRVal,0,$C$5),SRScen,K$6,SRCode,$A58))</f>
        <v/>
      </c>
      <c r="L58" s="13">
        <f>IF(COUNTIFS(SRScen,L$6,SRCode,$A58)=0,"",SUMIFS(INDEX(SRVal,0,$C$5),SRScen,L$6,SRCode,$A58))</f>
        <v/>
      </c>
    </row>
    <row r="59">
      <c r="A59" s="21" t="inlineStr">
        <is>
          <t>mit.shr.pow.hyd</t>
        </is>
      </c>
      <c r="B59" s="14">
        <f>IFERROR(INDEX(SRDesc,MATCH($A59,SRCode,0)),"")</f>
        <v/>
      </c>
      <c r="C59" s="14">
        <f>IFERROR(INDEX(SRUnit,MATCH($A59,SRCode,0)),"")</f>
        <v/>
      </c>
      <c r="D59" s="12">
        <f>IF(COUNTIFS(SRScen,D$6,SRCode,$A59)=0,"",SUMIFS(INDEX(SRVal,0,$C$5),SRScen,D$6,SRCode,$A59))</f>
        <v/>
      </c>
      <c r="E59" s="13">
        <f>IF(COUNTIFS(SRScen,E$6,SRCode,$A59)=0,"",SUMIFS(INDEX(SRVal,0,$C$5),SRScen,E$6,SRCode,$A59))</f>
        <v/>
      </c>
      <c r="F59" s="13">
        <f>IF(COUNTIFS(SRScen,F$6,SRCode,$A59)=0,"",SUMIFS(INDEX(SRVal,0,$C$5),SRScen,F$6,SRCode,$A59))</f>
        <v/>
      </c>
      <c r="G59" s="13">
        <f>IF(COUNTIFS(SRScen,G$6,SRCode,$A59)=0,"",SUMIFS(INDEX(SRVal,0,$C$5),SRScen,G$6,SRCode,$A59))</f>
        <v/>
      </c>
      <c r="H59" s="13">
        <f>IF(COUNTIFS(SRScen,H$6,SRCode,$A59)=0,"",SUMIFS(INDEX(SRVal,0,$C$5),SRScen,H$6,SRCode,$A59))</f>
        <v/>
      </c>
      <c r="I59" s="13">
        <f>IF(COUNTIFS(SRScen,I$6,SRCode,$A59)=0,"",SUMIFS(INDEX(SRVal,0,$C$5),SRScen,I$6,SRCode,$A59))</f>
        <v/>
      </c>
      <c r="J59" s="13">
        <f>IF(COUNTIFS(SRScen,J$6,SRCode,$A59)=0,"",SUMIFS(INDEX(SRVal,0,$C$5),SRScen,J$6,SRCode,$A59))</f>
        <v/>
      </c>
      <c r="K59" s="13">
        <f>IF(COUNTIFS(SRScen,K$6,SRCode,$A59)=0,"",SUMIFS(INDEX(SRVal,0,$C$5),SRScen,K$6,SRCode,$A59))</f>
        <v/>
      </c>
      <c r="L59" s="13">
        <f>IF(COUNTIFS(SRScen,L$6,SRCode,$A59)=0,"",SUMIFS(INDEX(SRVal,0,$C$5),SRScen,L$6,SRCode,$A59))</f>
        <v/>
      </c>
    </row>
    <row r="60">
      <c r="A60" s="21" t="inlineStr">
        <is>
          <t>mit.ccpav</t>
        </is>
      </c>
      <c r="B60" s="14">
        <f>IFERROR(INDEX(SRDesc,MATCH($A60,SRCode,0)),"")</f>
        <v/>
      </c>
      <c r="C60" s="14">
        <f>IFERROR(INDEX(SRUnit,MATCH($A60,SRCode,0)),"")</f>
        <v/>
      </c>
      <c r="D60" s="15">
        <f>IF(COUNTIFS(SRScen,D$6,SRCode,$A60)=0,"",SUMIFS(INDEX(SRVal,0,$C$5),SRScen,D$6,SRCode,$A60))</f>
        <v/>
      </c>
      <c r="E60" s="16">
        <f>IF(COUNTIFS(SRScen,E$6,SRCode,$A60)=0,"",SUMIFS(INDEX(SRVal,0,$C$5),SRScen,E$6,SRCode,$A60))</f>
        <v/>
      </c>
      <c r="F60" s="16">
        <f>IF(COUNTIFS(SRScen,F$6,SRCode,$A60)=0,"",SUMIFS(INDEX(SRVal,0,$C$5),SRScen,F$6,SRCode,$A60))</f>
        <v/>
      </c>
      <c r="G60" s="16">
        <f>IF(COUNTIFS(SRScen,G$6,SRCode,$A60)=0,"",SUMIFS(INDEX(SRVal,0,$C$5),SRScen,G$6,SRCode,$A60))</f>
        <v/>
      </c>
      <c r="H60" s="16">
        <f>IF(COUNTIFS(SRScen,H$6,SRCode,$A60)=0,"",SUMIFS(INDEX(SRVal,0,$C$5),SRScen,H$6,SRCode,$A60))</f>
        <v/>
      </c>
      <c r="I60" s="16">
        <f>IF(COUNTIFS(SRScen,I$6,SRCode,$A60)=0,"",SUMIFS(INDEX(SRVal,0,$C$5),SRScen,I$6,SRCode,$A60))</f>
        <v/>
      </c>
      <c r="J60" s="16">
        <f>IF(COUNTIFS(SRScen,J$6,SRCode,$A60)=0,"",SUMIFS(INDEX(SRVal,0,$C$5),SRScen,J$6,SRCode,$A60))</f>
        <v/>
      </c>
      <c r="K60" s="16">
        <f>IF(COUNTIFS(SRScen,K$6,SRCode,$A60)=0,"",SUMIFS(INDEX(SRVal,0,$C$5),SRScen,K$6,SRCode,$A60))</f>
        <v/>
      </c>
      <c r="L60" s="16">
        <f>IF(COUNTIFS(SRScen,L$6,SRCode,$A60)=0,"",SUMIFS(INDEX(SRVal,0,$C$5),SRScen,L$6,SRCode,$A60))</f>
        <v/>
      </c>
    </row>
    <row r="61">
      <c r="A61" s="21" t="inlineStr">
        <is>
          <t>mit.rcarb.res.ecy</t>
        </is>
      </c>
      <c r="B61" s="14">
        <f>IFERROR(INDEX(SRDesc,MATCH($A61,SRCode,0)),"")</f>
        <v/>
      </c>
      <c r="C61" s="14">
        <f>IFERROR(INDEX(SRUnit,MATCH($A61,SRCode,0)),"")</f>
        <v/>
      </c>
      <c r="D61" s="42">
        <f>IF(COUNTIFS(SRScen,D$6,SRCode,$A61)=0,"",SUMIFS(INDEX(SRVal,0,$C$5),SRScen,D$6,SRCode,$A61))</f>
        <v/>
      </c>
      <c r="E61" s="43">
        <f>IF(COUNTIFS(SRScen,E$6,SRCode,$A61)=0,"",SUMIFS(INDEX(SRVal,0,$C$5),SRScen,E$6,SRCode,$A61))</f>
        <v/>
      </c>
      <c r="F61" s="43">
        <f>IF(COUNTIFS(SRScen,F$6,SRCode,$A61)=0,"",SUMIFS(INDEX(SRVal,0,$C$5),SRScen,F$6,SRCode,$A61))</f>
        <v/>
      </c>
      <c r="G61" s="43">
        <f>IF(COUNTIFS(SRScen,G$6,SRCode,$A61)=0,"",SUMIFS(INDEX(SRVal,0,$C$5),SRScen,G$6,SRCode,$A61))</f>
        <v/>
      </c>
      <c r="H61" s="43">
        <f>IF(COUNTIFS(SRScen,H$6,SRCode,$A61)=0,"",SUMIFS(INDEX(SRVal,0,$C$5),SRScen,H$6,SRCode,$A61))</f>
        <v/>
      </c>
      <c r="I61" s="43">
        <f>IF(COUNTIFS(SRScen,I$6,SRCode,$A61)=0,"",SUMIFS(INDEX(SRVal,0,$C$5),SRScen,I$6,SRCode,$A61))</f>
        <v/>
      </c>
      <c r="J61" s="43">
        <f>IF(COUNTIFS(SRScen,J$6,SRCode,$A61)=0,"",SUMIFS(INDEX(SRVal,0,$C$5),SRScen,J$6,SRCode,$A61))</f>
        <v/>
      </c>
      <c r="K61" s="43">
        <f>IF(COUNTIFS(SRScen,K$6,SRCode,$A61)=0,"",SUMIFS(INDEX(SRVal,0,$C$5),SRScen,K$6,SRCode,$A61))</f>
        <v/>
      </c>
      <c r="L61" s="43">
        <f>IF(COUNTIFS(SRScen,L$6,SRCode,$A61)=0,"",SUMIFS(INDEX(SRVal,0,$C$5),SRScen,L$6,SRCode,$A61))</f>
        <v/>
      </c>
    </row>
    <row r="62">
      <c r="A62" s="21" t="inlineStr">
        <is>
          <t>mit.rcarb.ind.ecy</t>
        </is>
      </c>
      <c r="B62" s="14">
        <f>IFERROR(INDEX(SRDesc,MATCH($A62,SRCode,0)),"")</f>
        <v/>
      </c>
      <c r="C62" s="14">
        <f>IFERROR(INDEX(SRUnit,MATCH($A62,SRCode,0)),"")</f>
        <v/>
      </c>
      <c r="D62" s="42">
        <f>IF(COUNTIFS(SRScen,D$6,SRCode,$A62)=0,"",SUMIFS(INDEX(SRVal,0,$C$5),SRScen,D$6,SRCode,$A62))</f>
        <v/>
      </c>
      <c r="E62" s="43">
        <f>IF(COUNTIFS(SRScen,E$6,SRCode,$A62)=0,"",SUMIFS(INDEX(SRVal,0,$C$5),SRScen,E$6,SRCode,$A62))</f>
        <v/>
      </c>
      <c r="F62" s="43">
        <f>IF(COUNTIFS(SRScen,F$6,SRCode,$A62)=0,"",SUMIFS(INDEX(SRVal,0,$C$5),SRScen,F$6,SRCode,$A62))</f>
        <v/>
      </c>
      <c r="G62" s="43">
        <f>IF(COUNTIFS(SRScen,G$6,SRCode,$A62)=0,"",SUMIFS(INDEX(SRVal,0,$C$5),SRScen,G$6,SRCode,$A62))</f>
        <v/>
      </c>
      <c r="H62" s="43">
        <f>IF(COUNTIFS(SRScen,H$6,SRCode,$A62)=0,"",SUMIFS(INDEX(SRVal,0,$C$5),SRScen,H$6,SRCode,$A62))</f>
        <v/>
      </c>
      <c r="I62" s="43">
        <f>IF(COUNTIFS(SRScen,I$6,SRCode,$A62)=0,"",SUMIFS(INDEX(SRVal,0,$C$5),SRScen,I$6,SRCode,$A62))</f>
        <v/>
      </c>
      <c r="J62" s="43">
        <f>IF(COUNTIFS(SRScen,J$6,SRCode,$A62)=0,"",SUMIFS(INDEX(SRVal,0,$C$5),SRScen,J$6,SRCode,$A62))</f>
        <v/>
      </c>
      <c r="K62" s="43">
        <f>IF(COUNTIFS(SRScen,K$6,SRCode,$A62)=0,"",SUMIFS(INDEX(SRVal,0,$C$5),SRScen,K$6,SRCode,$A62))</f>
        <v/>
      </c>
      <c r="L62" s="43">
        <f>IF(COUNTIFS(SRScen,L$6,SRCode,$A62)=0,"",SUMIFS(INDEX(SRVal,0,$C$5),SRScen,L$6,SRCode,$A62))</f>
        <v/>
      </c>
    </row>
    <row r="64">
      <c r="A64" s="4" t="inlineStr">
        <is>
          <t>Difference vs baseline (scenario - baseline)</t>
        </is>
      </c>
      <c r="B64" s="5" t="n"/>
      <c r="C64" s="5" t="n"/>
      <c r="D64" s="5" t="n"/>
      <c r="E64" s="5" t="n"/>
      <c r="F64" s="5" t="n"/>
      <c r="G64" s="5" t="n"/>
      <c r="H64" s="5" t="n"/>
      <c r="I64" s="5" t="n"/>
      <c r="J64" s="5" t="n"/>
      <c r="K64" s="5" t="n"/>
      <c r="L64" s="5" t="n"/>
    </row>
    <row r="65">
      <c r="A65" s="21" t="inlineStr">
        <is>
          <t>mit.ener.all.all.e</t>
        </is>
      </c>
      <c r="B65" s="14">
        <f>IFERROR(INDEX(SRDesc,MATCH($A65,SRCode,0)),"")</f>
        <v/>
      </c>
      <c r="C65" s="14">
        <f>IFERROR(INDEX(SRUnit,MATCH($A65,SRCode,0)),"")</f>
        <v/>
      </c>
      <c r="E65" s="43">
        <f>IF(OR(E9="",$D9=""),"",E9-$D9)</f>
        <v/>
      </c>
      <c r="F65" s="43">
        <f>IF(OR(F9="",$D9=""),"",F9-$D9)</f>
        <v/>
      </c>
      <c r="G65" s="43">
        <f>IF(OR(G9="",$D9=""),"",G9-$D9)</f>
        <v/>
      </c>
      <c r="H65" s="43">
        <f>IF(OR(H9="",$D9=""),"",H9-$D9)</f>
        <v/>
      </c>
      <c r="I65" s="43">
        <f>IF(OR(I9="",$D9=""),"",I9-$D9)</f>
        <v/>
      </c>
      <c r="J65" s="43">
        <f>IF(OR(J9="",$D9=""),"",J9-$D9)</f>
        <v/>
      </c>
      <c r="K65" s="43">
        <f>IF(OR(K9="",$D9=""),"",K9-$D9)</f>
        <v/>
      </c>
      <c r="L65" s="43">
        <f>IF(OR(L9="",$D9=""),"",L9-$D9)</f>
        <v/>
      </c>
    </row>
    <row r="66">
      <c r="A66" s="21" t="inlineStr">
        <is>
          <t>mit.ener.tra.all.e</t>
        </is>
      </c>
      <c r="B66" s="14">
        <f>IFERROR(INDEX(SRDesc,MATCH($A66,SRCode,0)),"")</f>
        <v/>
      </c>
      <c r="C66" s="14">
        <f>IFERROR(INDEX(SRUnit,MATCH($A66,SRCode,0)),"")</f>
        <v/>
      </c>
      <c r="E66" s="43">
        <f>IF(OR(E10="",$D10=""),"",E10-$D10)</f>
        <v/>
      </c>
      <c r="F66" s="43">
        <f>IF(OR(F10="",$D10=""),"",F10-$D10)</f>
        <v/>
      </c>
      <c r="G66" s="43">
        <f>IF(OR(G10="",$D10=""),"",G10-$D10)</f>
        <v/>
      </c>
      <c r="H66" s="43">
        <f>IF(OR(H10="",$D10=""),"",H10-$D10)</f>
        <v/>
      </c>
      <c r="I66" s="43">
        <f>IF(OR(I10="",$D10=""),"",I10-$D10)</f>
        <v/>
      </c>
      <c r="J66" s="43">
        <f>IF(OR(J10="",$D10=""),"",J10-$D10)</f>
        <v/>
      </c>
      <c r="K66" s="43">
        <f>IF(OR(K10="",$D10=""),"",K10-$D10)</f>
        <v/>
      </c>
      <c r="L66" s="43">
        <f>IF(OR(L10="",$D10=""),"",L10-$D10)</f>
        <v/>
      </c>
    </row>
    <row r="67">
      <c r="A67" s="21" t="inlineStr">
        <is>
          <t>mit.ener.bld.all.e</t>
        </is>
      </c>
      <c r="B67" s="14">
        <f>IFERROR(INDEX(SRDesc,MATCH($A67,SRCode,0)),"")</f>
        <v/>
      </c>
      <c r="C67" s="14">
        <f>IFERROR(INDEX(SRUnit,MATCH($A67,SRCode,0)),"")</f>
        <v/>
      </c>
      <c r="E67" s="43">
        <f>IF(OR(E11="",$D11=""),"",E11-$D11)</f>
        <v/>
      </c>
      <c r="F67" s="43">
        <f>IF(OR(F11="",$D11=""),"",F11-$D11)</f>
        <v/>
      </c>
      <c r="G67" s="43">
        <f>IF(OR(G11="",$D11=""),"",G11-$D11)</f>
        <v/>
      </c>
      <c r="H67" s="43">
        <f>IF(OR(H11="",$D11=""),"",H11-$D11)</f>
        <v/>
      </c>
      <c r="I67" s="43">
        <f>IF(OR(I11="",$D11=""),"",I11-$D11)</f>
        <v/>
      </c>
      <c r="J67" s="43">
        <f>IF(OR(J11="",$D11=""),"",J11-$D11)</f>
        <v/>
      </c>
      <c r="K67" s="43">
        <f>IF(OR(K11="",$D11=""),"",K11-$D11)</f>
        <v/>
      </c>
      <c r="L67" s="43">
        <f>IF(OR(L11="",$D11=""),"",L11-$D11)</f>
        <v/>
      </c>
    </row>
    <row r="68">
      <c r="A68" s="21" t="inlineStr">
        <is>
          <t>mit.ener.ind.all.e</t>
        </is>
      </c>
      <c r="B68" s="14">
        <f>IFERROR(INDEX(SRDesc,MATCH($A68,SRCode,0)),"")</f>
        <v/>
      </c>
      <c r="C68" s="14">
        <f>IFERROR(INDEX(SRUnit,MATCH($A68,SRCode,0)),"")</f>
        <v/>
      </c>
      <c r="E68" s="43">
        <f>IF(OR(E12="",$D12=""),"",E12-$D12)</f>
        <v/>
      </c>
      <c r="F68" s="43">
        <f>IF(OR(F12="",$D12=""),"",F12-$D12)</f>
        <v/>
      </c>
      <c r="G68" s="43">
        <f>IF(OR(G12="",$D12=""),"",G12-$D12)</f>
        <v/>
      </c>
      <c r="H68" s="43">
        <f>IF(OR(H12="",$D12=""),"",H12-$D12)</f>
        <v/>
      </c>
      <c r="I68" s="43">
        <f>IF(OR(I12="",$D12=""),"",I12-$D12)</f>
        <v/>
      </c>
      <c r="J68" s="43">
        <f>IF(OR(J12="",$D12=""),"",J12-$D12)</f>
        <v/>
      </c>
      <c r="K68" s="43">
        <f>IF(OR(K12="",$D12=""),"",K12-$D12)</f>
        <v/>
      </c>
      <c r="L68" s="43">
        <f>IF(OR(L12="",$D12=""),"",L12-$D12)</f>
        <v/>
      </c>
    </row>
    <row r="69">
      <c r="A69" s="21" t="inlineStr">
        <is>
          <t>mit.ener.oen.all.e</t>
        </is>
      </c>
      <c r="B69" s="14">
        <f>IFERROR(INDEX(SRDesc,MATCH($A69,SRCode,0)),"")</f>
        <v/>
      </c>
      <c r="C69" s="14">
        <f>IFERROR(INDEX(SRUnit,MATCH($A69,SRCode,0)),"")</f>
        <v/>
      </c>
      <c r="E69" s="43">
        <f>IF(OR(E13="",$D13=""),"",E13-$D13)</f>
        <v/>
      </c>
      <c r="F69" s="43">
        <f>IF(OR(F13="",$D13=""),"",F13-$D13)</f>
        <v/>
      </c>
      <c r="G69" s="43">
        <f>IF(OR(G13="",$D13=""),"",G13-$D13)</f>
        <v/>
      </c>
      <c r="H69" s="43">
        <f>IF(OR(H13="",$D13=""),"",H13-$D13)</f>
        <v/>
      </c>
      <c r="I69" s="43">
        <f>IF(OR(I13="",$D13=""),"",I13-$D13)</f>
        <v/>
      </c>
      <c r="J69" s="43">
        <f>IF(OR(J13="",$D13=""),"",J13-$D13)</f>
        <v/>
      </c>
      <c r="K69" s="43">
        <f>IF(OR(K13="",$D13=""),"",K13-$D13)</f>
        <v/>
      </c>
      <c r="L69" s="43">
        <f>IF(OR(L13="",$D13=""),"",L13-$D13)</f>
        <v/>
      </c>
    </row>
    <row r="70">
      <c r="A70" s="21" t="inlineStr">
        <is>
          <t>mit.co2.all.all.e</t>
        </is>
      </c>
      <c r="B70" s="14">
        <f>IFERROR(INDEX(SRDesc,MATCH($A70,SRCode,0)),"")</f>
        <v/>
      </c>
      <c r="C70" s="14">
        <f>IFERROR(INDEX(SRUnit,MATCH($A70,SRCode,0)),"")</f>
        <v/>
      </c>
      <c r="E70" s="40">
        <f>IF(OR(E14="",$D14=""),"",E14-$D14)</f>
        <v/>
      </c>
      <c r="F70" s="40">
        <f>IF(OR(F14="",$D14=""),"",F14-$D14)</f>
        <v/>
      </c>
      <c r="G70" s="40">
        <f>IF(OR(G14="",$D14=""),"",G14-$D14)</f>
        <v/>
      </c>
      <c r="H70" s="40">
        <f>IF(OR(H14="",$D14=""),"",H14-$D14)</f>
        <v/>
      </c>
      <c r="I70" s="40">
        <f>IF(OR(I14="",$D14=""),"",I14-$D14)</f>
        <v/>
      </c>
      <c r="J70" s="40">
        <f>IF(OR(J14="",$D14=""),"",J14-$D14)</f>
        <v/>
      </c>
      <c r="K70" s="40">
        <f>IF(OR(K14="",$D14=""),"",K14-$D14)</f>
        <v/>
      </c>
      <c r="L70" s="40">
        <f>IF(OR(L14="",$D14=""),"",L14-$D14)</f>
        <v/>
      </c>
    </row>
    <row r="71">
      <c r="A71" s="21" t="inlineStr">
        <is>
          <t>mit.co2.tra.all.e</t>
        </is>
      </c>
      <c r="B71" s="14">
        <f>IFERROR(INDEX(SRDesc,MATCH($A71,SRCode,0)),"")</f>
        <v/>
      </c>
      <c r="C71" s="14">
        <f>IFERROR(INDEX(SRUnit,MATCH($A71,SRCode,0)),"")</f>
        <v/>
      </c>
      <c r="E71" s="40">
        <f>IF(OR(E15="",$D15=""),"",E15-$D15)</f>
        <v/>
      </c>
      <c r="F71" s="40">
        <f>IF(OR(F15="",$D15=""),"",F15-$D15)</f>
        <v/>
      </c>
      <c r="G71" s="40">
        <f>IF(OR(G15="",$D15=""),"",G15-$D15)</f>
        <v/>
      </c>
      <c r="H71" s="40">
        <f>IF(OR(H15="",$D15=""),"",H15-$D15)</f>
        <v/>
      </c>
      <c r="I71" s="40">
        <f>IF(OR(I15="",$D15=""),"",I15-$D15)</f>
        <v/>
      </c>
      <c r="J71" s="40">
        <f>IF(OR(J15="",$D15=""),"",J15-$D15)</f>
        <v/>
      </c>
      <c r="K71" s="40">
        <f>IF(OR(K15="",$D15=""),"",K15-$D15)</f>
        <v/>
      </c>
      <c r="L71" s="40">
        <f>IF(OR(L15="",$D15=""),"",L15-$D15)</f>
        <v/>
      </c>
    </row>
    <row r="72">
      <c r="A72" s="21" t="inlineStr">
        <is>
          <t>mit.co2.bld.all.e</t>
        </is>
      </c>
      <c r="B72" s="14">
        <f>IFERROR(INDEX(SRDesc,MATCH($A72,SRCode,0)),"")</f>
        <v/>
      </c>
      <c r="C72" s="14">
        <f>IFERROR(INDEX(SRUnit,MATCH($A72,SRCode,0)),"")</f>
        <v/>
      </c>
      <c r="E72" s="40">
        <f>IF(OR(E16="",$D16=""),"",E16-$D16)</f>
        <v/>
      </c>
      <c r="F72" s="40">
        <f>IF(OR(F16="",$D16=""),"",F16-$D16)</f>
        <v/>
      </c>
      <c r="G72" s="40">
        <f>IF(OR(G16="",$D16=""),"",G16-$D16)</f>
        <v/>
      </c>
      <c r="H72" s="40">
        <f>IF(OR(H16="",$D16=""),"",H16-$D16)</f>
        <v/>
      </c>
      <c r="I72" s="40">
        <f>IF(OR(I16="",$D16=""),"",I16-$D16)</f>
        <v/>
      </c>
      <c r="J72" s="40">
        <f>IF(OR(J16="",$D16=""),"",J16-$D16)</f>
        <v/>
      </c>
      <c r="K72" s="40">
        <f>IF(OR(K16="",$D16=""),"",K16-$D16)</f>
        <v/>
      </c>
      <c r="L72" s="40">
        <f>IF(OR(L16="",$D16=""),"",L16-$D16)</f>
        <v/>
      </c>
    </row>
    <row r="73">
      <c r="A73" s="21" t="inlineStr">
        <is>
          <t>mit.co2.ind.all.e</t>
        </is>
      </c>
      <c r="B73" s="14">
        <f>IFERROR(INDEX(SRDesc,MATCH($A73,SRCode,0)),"")</f>
        <v/>
      </c>
      <c r="C73" s="14">
        <f>IFERROR(INDEX(SRUnit,MATCH($A73,SRCode,0)),"")</f>
        <v/>
      </c>
      <c r="E73" s="40">
        <f>IF(OR(E17="",$D17=""),"",E17-$D17)</f>
        <v/>
      </c>
      <c r="F73" s="40">
        <f>IF(OR(F17="",$D17=""),"",F17-$D17)</f>
        <v/>
      </c>
      <c r="G73" s="40">
        <f>IF(OR(G17="",$D17=""),"",G17-$D17)</f>
        <v/>
      </c>
      <c r="H73" s="40">
        <f>IF(OR(H17="",$D17=""),"",H17-$D17)</f>
        <v/>
      </c>
      <c r="I73" s="40">
        <f>IF(OR(I17="",$D17=""),"",I17-$D17)</f>
        <v/>
      </c>
      <c r="J73" s="40">
        <f>IF(OR(J17="",$D17=""),"",J17-$D17)</f>
        <v/>
      </c>
      <c r="K73" s="40">
        <f>IF(OR(K17="",$D17=""),"",K17-$D17)</f>
        <v/>
      </c>
      <c r="L73" s="40">
        <f>IF(OR(L17="",$D17=""),"",L17-$D17)</f>
        <v/>
      </c>
    </row>
    <row r="74">
      <c r="A74" s="21" t="inlineStr">
        <is>
          <t>mit.rtx.all.all</t>
        </is>
      </c>
      <c r="B74" s="14">
        <f>IFERROR(INDEX(SRDesc,MATCH($A74,SRCode,0)),"")</f>
        <v/>
      </c>
      <c r="C74" s="14">
        <f>IFERROR(INDEX(SRUnit,MATCH($A74,SRCode,0)),"")</f>
        <v/>
      </c>
      <c r="E74" s="43">
        <f>IF(OR(E18="",$D18=""),"",E18-$D18)</f>
        <v/>
      </c>
      <c r="F74" s="43">
        <f>IF(OR(F18="",$D18=""),"",F18-$D18)</f>
        <v/>
      </c>
      <c r="G74" s="43">
        <f>IF(OR(G18="",$D18=""),"",G18-$D18)</f>
        <v/>
      </c>
      <c r="H74" s="43">
        <f>IF(OR(H18="",$D18=""),"",H18-$D18)</f>
        <v/>
      </c>
      <c r="I74" s="43">
        <f>IF(OR(I18="",$D18=""),"",I18-$D18)</f>
        <v/>
      </c>
      <c r="J74" s="43">
        <f>IF(OR(J18="",$D18=""),"",J18-$D18)</f>
        <v/>
      </c>
      <c r="K74" s="43">
        <f>IF(OR(K18="",$D18=""),"",K18-$D18)</f>
        <v/>
      </c>
      <c r="L74" s="43">
        <f>IF(OR(L18="",$D18=""),"",L18-$D18)</f>
        <v/>
      </c>
    </row>
    <row r="75">
      <c r="A75" s="21" t="inlineStr">
        <is>
          <t>mit.rsub.all.all</t>
        </is>
      </c>
      <c r="B75" s="14">
        <f>IFERROR(INDEX(SRDesc,MATCH($A75,SRCode,0)),"")</f>
        <v/>
      </c>
      <c r="C75" s="14">
        <f>IFERROR(INDEX(SRUnit,MATCH($A75,SRCode,0)),"")</f>
        <v/>
      </c>
      <c r="E75" s="43">
        <f>IF(OR(E19="",$D19=""),"",E19-$D19)</f>
        <v/>
      </c>
      <c r="F75" s="43">
        <f>IF(OR(F19="",$D19=""),"",F19-$D19)</f>
        <v/>
      </c>
      <c r="G75" s="43">
        <f>IF(OR(G19="",$D19=""),"",G19-$D19)</f>
        <v/>
      </c>
      <c r="H75" s="43">
        <f>IF(OR(H19="",$D19=""),"",H19-$D19)</f>
        <v/>
      </c>
      <c r="I75" s="43">
        <f>IF(OR(I19="",$D19=""),"",I19-$D19)</f>
        <v/>
      </c>
      <c r="J75" s="43">
        <f>IF(OR(J19="",$D19=""),"",J19-$D19)</f>
        <v/>
      </c>
      <c r="K75" s="43">
        <f>IF(OR(K19="",$D19=""),"",K19-$D19)</f>
        <v/>
      </c>
      <c r="L75" s="43">
        <f>IF(OR(L19="",$D19=""),"",L19-$D19)</f>
        <v/>
      </c>
    </row>
    <row r="76">
      <c r="A76" s="21" t="inlineStr">
        <is>
          <t>mit.rnew.all.all</t>
        </is>
      </c>
      <c r="B76" s="14">
        <f>IFERROR(INDEX(SRDesc,MATCH($A76,SRCode,0)),"")</f>
        <v/>
      </c>
      <c r="C76" s="14">
        <f>IFERROR(INDEX(SRUnit,MATCH($A76,SRCode,0)),"")</f>
        <v/>
      </c>
      <c r="E76" s="43">
        <f>IF(OR(E20="",$D20=""),"",E20-$D20)</f>
        <v/>
      </c>
      <c r="F76" s="43">
        <f>IF(OR(F20="",$D20=""),"",F20-$D20)</f>
        <v/>
      </c>
      <c r="G76" s="43">
        <f>IF(OR(G20="",$D20=""),"",G20-$D20)</f>
        <v/>
      </c>
      <c r="H76" s="43">
        <f>IF(OR(H20="",$D20=""),"",H20-$D20)</f>
        <v/>
      </c>
      <c r="I76" s="43">
        <f>IF(OR(I20="",$D20=""),"",I20-$D20)</f>
        <v/>
      </c>
      <c r="J76" s="43">
        <f>IF(OR(J20="",$D20=""),"",J20-$D20)</f>
        <v/>
      </c>
      <c r="K76" s="43">
        <f>IF(OR(K20="",$D20=""),"",K20-$D20)</f>
        <v/>
      </c>
      <c r="L76" s="43">
        <f>IF(OR(L20="",$D20=""),"",L20-$D20)</f>
        <v/>
      </c>
    </row>
    <row r="77">
      <c r="A77" s="21" t="inlineStr">
        <is>
          <t>mit.rtot.all.all</t>
        </is>
      </c>
      <c r="B77" s="14">
        <f>IFERROR(INDEX(SRDesc,MATCH($A77,SRCode,0)),"")</f>
        <v/>
      </c>
      <c r="C77" s="14">
        <f>IFERROR(INDEX(SRUnit,MATCH($A77,SRCode,0)),"")</f>
        <v/>
      </c>
      <c r="E77" s="43">
        <f>IF(OR(E21="",$D21=""),"",E21-$D21)</f>
        <v/>
      </c>
      <c r="F77" s="43">
        <f>IF(OR(F21="",$D21=""),"",F21-$D21)</f>
        <v/>
      </c>
      <c r="G77" s="43">
        <f>IF(OR(G21="",$D21=""),"",G21-$D21)</f>
        <v/>
      </c>
      <c r="H77" s="43">
        <f>IF(OR(H21="",$D21=""),"",H21-$D21)</f>
        <v/>
      </c>
      <c r="I77" s="43">
        <f>IF(OR(I21="",$D21=""),"",I21-$D21)</f>
        <v/>
      </c>
      <c r="J77" s="43">
        <f>IF(OR(J21="",$D21=""),"",J21-$D21)</f>
        <v/>
      </c>
      <c r="K77" s="43">
        <f>IF(OR(K21="",$D21=""),"",K21-$D21)</f>
        <v/>
      </c>
      <c r="L77" s="43">
        <f>IF(OR(L21="",$D21=""),"",L21-$D21)</f>
        <v/>
      </c>
    </row>
    <row r="78">
      <c r="A78" s="21" t="inlineStr">
        <is>
          <t>mit.ener.pow.all.e</t>
        </is>
      </c>
      <c r="B78" s="14">
        <f>IFERROR(INDEX(SRDesc,MATCH($A78,SRCode,0)),"")</f>
        <v/>
      </c>
      <c r="C78" s="14">
        <f>IFERROR(INDEX(SRUnit,MATCH($A78,SRCode,0)),"")</f>
        <v/>
      </c>
      <c r="E78" s="43">
        <f>IF(OR(E22="",$D22=""),"",E22-$D22)</f>
        <v/>
      </c>
      <c r="F78" s="43">
        <f>IF(OR(F22="",$D22=""),"",F22-$D22)</f>
        <v/>
      </c>
      <c r="G78" s="43">
        <f>IF(OR(G22="",$D22=""),"",G22-$D22)</f>
        <v/>
      </c>
      <c r="H78" s="43">
        <f>IF(OR(H22="",$D22=""),"",H22-$D22)</f>
        <v/>
      </c>
      <c r="I78" s="43">
        <f>IF(OR(I22="",$D22=""),"",I22-$D22)</f>
        <v/>
      </c>
      <c r="J78" s="43">
        <f>IF(OR(J22="",$D22=""),"",J22-$D22)</f>
        <v/>
      </c>
      <c r="K78" s="43">
        <f>IF(OR(K22="",$D22=""),"",K22-$D22)</f>
        <v/>
      </c>
      <c r="L78" s="43">
        <f>IF(OR(L22="",$D22=""),"",L22-$D22)</f>
        <v/>
      </c>
    </row>
    <row r="79">
      <c r="A79" s="21" t="inlineStr">
        <is>
          <t>mit.rtx.pow.all</t>
        </is>
      </c>
      <c r="B79" s="14">
        <f>IFERROR(INDEX(SRDesc,MATCH($A79,SRCode,0)),"")</f>
        <v/>
      </c>
      <c r="C79" s="14">
        <f>IFERROR(INDEX(SRUnit,MATCH($A79,SRCode,0)),"")</f>
        <v/>
      </c>
      <c r="E79" s="43">
        <f>IF(OR(E23="",$D23=""),"",E23-$D23)</f>
        <v/>
      </c>
      <c r="F79" s="43">
        <f>IF(OR(F23="",$D23=""),"",F23-$D23)</f>
        <v/>
      </c>
      <c r="G79" s="43">
        <f>IF(OR(G23="",$D23=""),"",G23-$D23)</f>
        <v/>
      </c>
      <c r="H79" s="43">
        <f>IF(OR(H23="",$D23=""),"",H23-$D23)</f>
        <v/>
      </c>
      <c r="I79" s="43">
        <f>IF(OR(I23="",$D23=""),"",I23-$D23)</f>
        <v/>
      </c>
      <c r="J79" s="43">
        <f>IF(OR(J23="",$D23=""),"",J23-$D23)</f>
        <v/>
      </c>
      <c r="K79" s="43">
        <f>IF(OR(K23="",$D23=""),"",K23-$D23)</f>
        <v/>
      </c>
      <c r="L79" s="43">
        <f>IF(OR(L23="",$D23=""),"",L23-$D23)</f>
        <v/>
      </c>
    </row>
    <row r="80">
      <c r="A80" s="21" t="inlineStr">
        <is>
          <t>mit.rsub.pow.all</t>
        </is>
      </c>
      <c r="B80" s="14">
        <f>IFERROR(INDEX(SRDesc,MATCH($A80,SRCode,0)),"")</f>
        <v/>
      </c>
      <c r="C80" s="14">
        <f>IFERROR(INDEX(SRUnit,MATCH($A80,SRCode,0)),"")</f>
        <v/>
      </c>
      <c r="E80" s="43">
        <f>IF(OR(E24="",$D24=""),"",E24-$D24)</f>
        <v/>
      </c>
      <c r="F80" s="43">
        <f>IF(OR(F24="",$D24=""),"",F24-$D24)</f>
        <v/>
      </c>
      <c r="G80" s="43">
        <f>IF(OR(G24="",$D24=""),"",G24-$D24)</f>
        <v/>
      </c>
      <c r="H80" s="43">
        <f>IF(OR(H24="",$D24=""),"",H24-$D24)</f>
        <v/>
      </c>
      <c r="I80" s="43">
        <f>IF(OR(I24="",$D24=""),"",I24-$D24)</f>
        <v/>
      </c>
      <c r="J80" s="43">
        <f>IF(OR(J24="",$D24=""),"",J24-$D24)</f>
        <v/>
      </c>
      <c r="K80" s="43">
        <f>IF(OR(K24="",$D24=""),"",K24-$D24)</f>
        <v/>
      </c>
      <c r="L80" s="43">
        <f>IF(OR(L24="",$D24=""),"",L24-$D24)</f>
        <v/>
      </c>
    </row>
    <row r="81">
      <c r="A81" s="21" t="inlineStr">
        <is>
          <t>mit.rnew.pow.all</t>
        </is>
      </c>
      <c r="B81" s="14">
        <f>IFERROR(INDEX(SRDesc,MATCH($A81,SRCode,0)),"")</f>
        <v/>
      </c>
      <c r="C81" s="14">
        <f>IFERROR(INDEX(SRUnit,MATCH($A81,SRCode,0)),"")</f>
        <v/>
      </c>
      <c r="E81" s="43">
        <f>IF(OR(E25="",$D25=""),"",E25-$D25)</f>
        <v/>
      </c>
      <c r="F81" s="43">
        <f>IF(OR(F25="",$D25=""),"",F25-$D25)</f>
        <v/>
      </c>
      <c r="G81" s="43">
        <f>IF(OR(G25="",$D25=""),"",G25-$D25)</f>
        <v/>
      </c>
      <c r="H81" s="43">
        <f>IF(OR(H25="",$D25=""),"",H25-$D25)</f>
        <v/>
      </c>
      <c r="I81" s="43">
        <f>IF(OR(I25="",$D25=""),"",I25-$D25)</f>
        <v/>
      </c>
      <c r="J81" s="43">
        <f>IF(OR(J25="",$D25=""),"",J25-$D25)</f>
        <v/>
      </c>
      <c r="K81" s="43">
        <f>IF(OR(K25="",$D25=""),"",K25-$D25)</f>
        <v/>
      </c>
      <c r="L81" s="43">
        <f>IF(OR(L25="",$D25=""),"",L25-$D25)</f>
        <v/>
      </c>
    </row>
    <row r="82">
      <c r="A82" s="21" t="inlineStr">
        <is>
          <t>mit.rxcp.all.all</t>
        </is>
      </c>
      <c r="B82" s="14">
        <f>IFERROR(INDEX(SRDesc,MATCH($A82,SRCode,0)),"")</f>
        <v/>
      </c>
      <c r="C82" s="14">
        <f>IFERROR(INDEX(SRUnit,MATCH($A82,SRCode,0)),"")</f>
        <v/>
      </c>
      <c r="E82" s="43">
        <f>IF(OR(E26="",$D26=""),"",E26-$D26)</f>
        <v/>
      </c>
      <c r="F82" s="43">
        <f>IF(OR(F26="",$D26=""),"",F26-$D26)</f>
        <v/>
      </c>
      <c r="G82" s="43">
        <f>IF(OR(G26="",$D26=""),"",G26-$D26)</f>
        <v/>
      </c>
      <c r="H82" s="43">
        <f>IF(OR(H26="",$D26=""),"",H26-$D26)</f>
        <v/>
      </c>
      <c r="I82" s="43">
        <f>IF(OR(I26="",$D26=""),"",I26-$D26)</f>
        <v/>
      </c>
      <c r="J82" s="43">
        <f>IF(OR(J26="",$D26=""),"",J26-$D26)</f>
        <v/>
      </c>
      <c r="K82" s="43">
        <f>IF(OR(K26="",$D26=""),"",K26-$D26)</f>
        <v/>
      </c>
      <c r="L82" s="43">
        <f>IF(OR(L26="",$D26=""),"",L26-$D26)</f>
        <v/>
      </c>
    </row>
    <row r="83">
      <c r="A83" s="21" t="inlineStr">
        <is>
          <t>mit.xct.p</t>
        </is>
      </c>
      <c r="B83" s="14">
        <f>IFERROR(INDEX(SRDesc,MATCH($A83,SRCode,0)),"")</f>
        <v/>
      </c>
      <c r="C83" s="14">
        <f>IFERROR(INDEX(SRUnit,MATCH($A83,SRCode,0)),"")</f>
        <v/>
      </c>
      <c r="E83" s="23">
        <f>IF(OR(E27="",$D27=""),"",E27-$D27)</f>
        <v/>
      </c>
      <c r="F83" s="23">
        <f>IF(OR(F27="",$D27=""),"",F27-$D27)</f>
        <v/>
      </c>
      <c r="G83" s="23">
        <f>IF(OR(G27="",$D27=""),"",G27-$D27)</f>
        <v/>
      </c>
      <c r="H83" s="23">
        <f>IF(OR(H27="",$D27=""),"",H27-$D27)</f>
        <v/>
      </c>
      <c r="I83" s="23">
        <f>IF(OR(I27="",$D27=""),"",I27-$D27)</f>
        <v/>
      </c>
      <c r="J83" s="23">
        <f>IF(OR(J27="",$D27=""),"",J27-$D27)</f>
        <v/>
      </c>
      <c r="K83" s="23">
        <f>IF(OR(K27="",$D27=""),"",K27-$D27)</f>
        <v/>
      </c>
      <c r="L83" s="23">
        <f>IF(OR(L27="",$D27=""),"",L27-$D27)</f>
        <v/>
      </c>
    </row>
    <row r="84">
      <c r="A84" s="21" t="inlineStr">
        <is>
          <t>mit.xets.p</t>
        </is>
      </c>
      <c r="B84" s="14">
        <f>IFERROR(INDEX(SRDesc,MATCH($A84,SRCode,0)),"")</f>
        <v/>
      </c>
      <c r="C84" s="14">
        <f>IFERROR(INDEX(SRUnit,MATCH($A84,SRCode,0)),"")</f>
        <v/>
      </c>
      <c r="E84" s="23">
        <f>IF(OR(E28="",$D28=""),"",E28-$D28)</f>
        <v/>
      </c>
      <c r="F84" s="23">
        <f>IF(OR(F28="",$D28=""),"",F28-$D28)</f>
        <v/>
      </c>
      <c r="G84" s="23">
        <f>IF(OR(G28="",$D28=""),"",G28-$D28)</f>
        <v/>
      </c>
      <c r="H84" s="23">
        <f>IF(OR(H28="",$D28=""),"",H28-$D28)</f>
        <v/>
      </c>
      <c r="I84" s="23">
        <f>IF(OR(I28="",$D28=""),"",I28-$D28)</f>
        <v/>
      </c>
      <c r="J84" s="23">
        <f>IF(OR(J28="",$D28=""),"",J28-$D28)</f>
        <v/>
      </c>
      <c r="K84" s="23">
        <f>IF(OR(K28="",$D28=""),"",K28-$D28)</f>
        <v/>
      </c>
      <c r="L84" s="23">
        <f>IF(OR(L28="",$D28=""),"",L28-$D28)</f>
        <v/>
      </c>
    </row>
    <row r="85">
      <c r="A85" s="21" t="inlineStr">
        <is>
          <t>mit.cptraj</t>
        </is>
      </c>
      <c r="B85" s="14">
        <f>IFERROR(INDEX(SRDesc,MATCH($A85,SRCode,0)),"")</f>
        <v/>
      </c>
      <c r="C85" s="14">
        <f>IFERROR(INDEX(SRUnit,MATCH($A85,SRCode,0)),"")</f>
        <v/>
      </c>
      <c r="E85" s="23">
        <f>IF(OR(E29="",$D29=""),"",E29-$D29)</f>
        <v/>
      </c>
      <c r="F85" s="23">
        <f>IF(OR(F29="",$D29=""),"",F29-$D29)</f>
        <v/>
      </c>
      <c r="G85" s="23">
        <f>IF(OR(G29="",$D29=""),"",G29-$D29)</f>
        <v/>
      </c>
      <c r="H85" s="23">
        <f>IF(OR(H29="",$D29=""),"",H29-$D29)</f>
        <v/>
      </c>
      <c r="I85" s="23">
        <f>IF(OR(I29="",$D29=""),"",I29-$D29)</f>
        <v/>
      </c>
      <c r="J85" s="23">
        <f>IF(OR(J29="",$D29=""),"",J29-$D29)</f>
        <v/>
      </c>
      <c r="K85" s="23">
        <f>IF(OR(K29="",$D29=""),"",K29-$D29)</f>
        <v/>
      </c>
      <c r="L85" s="23">
        <f>IF(OR(L29="",$D29=""),"",L29-$D29)</f>
        <v/>
      </c>
    </row>
    <row r="86">
      <c r="A86" s="21" t="inlineStr">
        <is>
          <t>mit.ets.p</t>
        </is>
      </c>
      <c r="B86" s="14">
        <f>IFERROR(INDEX(SRDesc,MATCH($A86,SRCode,0)),"")</f>
        <v/>
      </c>
      <c r="C86" s="14">
        <f>IFERROR(INDEX(SRUnit,MATCH($A86,SRCode,0)),"")</f>
        <v/>
      </c>
      <c r="E86" s="23">
        <f>IF(OR(E30="",$D30=""),"",E30-$D30)</f>
        <v/>
      </c>
      <c r="F86" s="23">
        <f>IF(OR(F30="",$D30=""),"",F30-$D30)</f>
        <v/>
      </c>
      <c r="G86" s="23">
        <f>IF(OR(G30="",$D30=""),"",G30-$D30)</f>
        <v/>
      </c>
      <c r="H86" s="23">
        <f>IF(OR(H30="",$D30=""),"",H30-$D30)</f>
        <v/>
      </c>
      <c r="I86" s="23">
        <f>IF(OR(I30="",$D30=""),"",I30-$D30)</f>
        <v/>
      </c>
      <c r="J86" s="23">
        <f>IF(OR(J30="",$D30=""),"",J30-$D30)</f>
        <v/>
      </c>
      <c r="K86" s="23">
        <f>IF(OR(K30="",$D30=""),"",K30-$D30)</f>
        <v/>
      </c>
      <c r="L86" s="23">
        <f>IF(OR(L30="",$D30=""),"",L30-$D30)</f>
        <v/>
      </c>
    </row>
    <row r="87">
      <c r="A87" s="21" t="inlineStr">
        <is>
          <t>mit.co2.ets.all.all</t>
        </is>
      </c>
      <c r="B87" s="14">
        <f>IFERROR(INDEX(SRDesc,MATCH($A87,SRCode,0)),"")</f>
        <v/>
      </c>
      <c r="C87" s="14">
        <f>IFERROR(INDEX(SRUnit,MATCH($A87,SRCode,0)),"")</f>
        <v/>
      </c>
      <c r="E87" s="40">
        <f>IF(OR(E31="",$D31=""),"",E31-$D31)</f>
        <v/>
      </c>
      <c r="F87" s="40">
        <f>IF(OR(F31="",$D31=""),"",F31-$D31)</f>
        <v/>
      </c>
      <c r="G87" s="40">
        <f>IF(OR(G31="",$D31=""),"",G31-$D31)</f>
        <v/>
      </c>
      <c r="H87" s="40">
        <f>IF(OR(H31="",$D31=""),"",H31-$D31)</f>
        <v/>
      </c>
      <c r="I87" s="40">
        <f>IF(OR(I31="",$D31=""),"",I31-$D31)</f>
        <v/>
      </c>
      <c r="J87" s="40">
        <f>IF(OR(J31="",$D31=""),"",J31-$D31)</f>
        <v/>
      </c>
      <c r="K87" s="40">
        <f>IF(OR(K31="",$D31=""),"",K31-$D31)</f>
        <v/>
      </c>
      <c r="L87" s="40">
        <f>IF(OR(L31="",$D31=""),"",L31-$D31)</f>
        <v/>
      </c>
    </row>
    <row r="88">
      <c r="A88" s="21" t="inlineStr">
        <is>
          <t>mit.co2.cap.all.all</t>
        </is>
      </c>
      <c r="B88" s="14">
        <f>IFERROR(INDEX(SRDesc,MATCH($A88,SRCode,0)),"")</f>
        <v/>
      </c>
      <c r="C88" s="14">
        <f>IFERROR(INDEX(SRUnit,MATCH($A88,SRCode,0)),"")</f>
        <v/>
      </c>
      <c r="E88" s="40">
        <f>IF(OR(E32="",$D32=""),"",E32-$D32)</f>
        <v/>
      </c>
      <c r="F88" s="40">
        <f>IF(OR(F32="",$D32=""),"",F32-$D32)</f>
        <v/>
      </c>
      <c r="G88" s="40">
        <f>IF(OR(G32="",$D32=""),"",G32-$D32)</f>
        <v/>
      </c>
      <c r="H88" s="40">
        <f>IF(OR(H32="",$D32=""),"",H32-$D32)</f>
        <v/>
      </c>
      <c r="I88" s="40">
        <f>IF(OR(I32="",$D32=""),"",I32-$D32)</f>
        <v/>
      </c>
      <c r="J88" s="40">
        <f>IF(OR(J32="",$D32=""),"",J32-$D32)</f>
        <v/>
      </c>
      <c r="K88" s="40">
        <f>IF(OR(K32="",$D32=""),"",K32-$D32)</f>
        <v/>
      </c>
      <c r="L88" s="40">
        <f>IF(OR(L32="",$D32=""),"",L32-$D32)</f>
        <v/>
      </c>
    </row>
    <row r="89">
      <c r="A89" s="21" t="inlineStr">
        <is>
          <t>mit.rpb.all.gso.a</t>
        </is>
      </c>
      <c r="B89" s="14">
        <f>IFERROR(INDEX(SRDesc,MATCH($A89,SRCode,0)),"")</f>
        <v/>
      </c>
      <c r="C89" s="14">
        <f>IFERROR(INDEX(SRUnit,MATCH($A89,SRCode,0)),"")</f>
        <v/>
      </c>
      <c r="E89" s="23">
        <f>IF(OR(E33="",$D33=""),"",E33-$D33)</f>
        <v/>
      </c>
      <c r="F89" s="23">
        <f>IF(OR(F33="",$D33=""),"",F33-$D33)</f>
        <v/>
      </c>
      <c r="G89" s="23">
        <f>IF(OR(G33="",$D33=""),"",G33-$D33)</f>
        <v/>
      </c>
      <c r="H89" s="23">
        <f>IF(OR(H33="",$D33=""),"",H33-$D33)</f>
        <v/>
      </c>
      <c r="I89" s="23">
        <f>IF(OR(I33="",$D33=""),"",I33-$D33)</f>
        <v/>
      </c>
      <c r="J89" s="23">
        <f>IF(OR(J33="",$D33=""),"",J33-$D33)</f>
        <v/>
      </c>
      <c r="K89" s="23">
        <f>IF(OR(K33="",$D33=""),"",K33-$D33)</f>
        <v/>
      </c>
      <c r="L89" s="23">
        <f>IF(OR(L33="",$D33=""),"",L33-$D33)</f>
        <v/>
      </c>
    </row>
    <row r="90">
      <c r="A90" s="21" t="inlineStr">
        <is>
          <t>mit.rpb.all.die.a</t>
        </is>
      </c>
      <c r="B90" s="14">
        <f>IFERROR(INDEX(SRDesc,MATCH($A90,SRCode,0)),"")</f>
        <v/>
      </c>
      <c r="C90" s="14">
        <f>IFERROR(INDEX(SRUnit,MATCH($A90,SRCode,0)),"")</f>
        <v/>
      </c>
      <c r="E90" s="23">
        <f>IF(OR(E34="",$D34=""),"",E34-$D34)</f>
        <v/>
      </c>
      <c r="F90" s="23">
        <f>IF(OR(F34="",$D34=""),"",F34-$D34)</f>
        <v/>
      </c>
      <c r="G90" s="23">
        <f>IF(OR(G34="",$D34=""),"",G34-$D34)</f>
        <v/>
      </c>
      <c r="H90" s="23">
        <f>IF(OR(H34="",$D34=""),"",H34-$D34)</f>
        <v/>
      </c>
      <c r="I90" s="23">
        <f>IF(OR(I34="",$D34=""),"",I34-$D34)</f>
        <v/>
      </c>
      <c r="J90" s="23">
        <f>IF(OR(J34="",$D34=""),"",J34-$D34)</f>
        <v/>
      </c>
      <c r="K90" s="23">
        <f>IF(OR(K34="",$D34=""),"",K34-$D34)</f>
        <v/>
      </c>
      <c r="L90" s="23">
        <f>IF(OR(L34="",$D34=""),"",L34-$D34)</f>
        <v/>
      </c>
    </row>
    <row r="91">
      <c r="A91" s="21" t="inlineStr">
        <is>
          <t>mit.rpb.res.nga.a</t>
        </is>
      </c>
      <c r="B91" s="14">
        <f>IFERROR(INDEX(SRDesc,MATCH($A91,SRCode,0)),"")</f>
        <v/>
      </c>
      <c r="C91" s="14">
        <f>IFERROR(INDEX(SRUnit,MATCH($A91,SRCode,0)),"")</f>
        <v/>
      </c>
      <c r="E91" s="23">
        <f>IF(OR(E35="",$D35=""),"",E35-$D35)</f>
        <v/>
      </c>
      <c r="F91" s="23">
        <f>IF(OR(F35="",$D35=""),"",F35-$D35)</f>
        <v/>
      </c>
      <c r="G91" s="23">
        <f>IF(OR(G35="",$D35=""),"",G35-$D35)</f>
        <v/>
      </c>
      <c r="H91" s="23">
        <f>IF(OR(H35="",$D35=""),"",H35-$D35)</f>
        <v/>
      </c>
      <c r="I91" s="23">
        <f>IF(OR(I35="",$D35=""),"",I35-$D35)</f>
        <v/>
      </c>
      <c r="J91" s="23">
        <f>IF(OR(J35="",$D35=""),"",J35-$D35)</f>
        <v/>
      </c>
      <c r="K91" s="23">
        <f>IF(OR(K35="",$D35=""),"",K35-$D35)</f>
        <v/>
      </c>
      <c r="L91" s="23">
        <f>IF(OR(L35="",$D35=""),"",L35-$D35)</f>
        <v/>
      </c>
    </row>
    <row r="92">
      <c r="A92" s="21" t="inlineStr">
        <is>
          <t>mit.atp.rod.gso.e</t>
        </is>
      </c>
      <c r="B92" s="14">
        <f>IFERROR(INDEX(SRDesc,MATCH($A92,SRCode,0)),"")</f>
        <v/>
      </c>
      <c r="C92" s="14">
        <f>IFERROR(INDEX(SRUnit,MATCH($A92,SRCode,0)),"")</f>
        <v/>
      </c>
      <c r="E92" s="23">
        <f>IF(OR(E36="",$D36=""),"",E36-$D36)</f>
        <v/>
      </c>
      <c r="F92" s="23">
        <f>IF(OR(F36="",$D36=""),"",F36-$D36)</f>
        <v/>
      </c>
      <c r="G92" s="23">
        <f>IF(OR(G36="",$D36=""),"",G36-$D36)</f>
        <v/>
      </c>
      <c r="H92" s="23">
        <f>IF(OR(H36="",$D36=""),"",H36-$D36)</f>
        <v/>
      </c>
      <c r="I92" s="23">
        <f>IF(OR(I36="",$D36=""),"",I36-$D36)</f>
        <v/>
      </c>
      <c r="J92" s="23">
        <f>IF(OR(J36="",$D36=""),"",J36-$D36)</f>
        <v/>
      </c>
      <c r="K92" s="23">
        <f>IF(OR(K36="",$D36=""),"",K36-$D36)</f>
        <v/>
      </c>
      <c r="L92" s="23">
        <f>IF(OR(L36="",$D36=""),"",L36-$D36)</f>
        <v/>
      </c>
    </row>
    <row r="93">
      <c r="A93" s="21" t="inlineStr">
        <is>
          <t>mit.rp.res.ecy</t>
        </is>
      </c>
      <c r="B93" s="14">
        <f>IFERROR(INDEX(SRDesc,MATCH($A93,SRCode,0)),"")</f>
        <v/>
      </c>
      <c r="C93" s="14">
        <f>IFERROR(INDEX(SRUnit,MATCH($A93,SRCode,0)),"")</f>
        <v/>
      </c>
      <c r="E93" s="16">
        <f>IF(OR(E37="",$D37=""),"",E37-$D37)</f>
        <v/>
      </c>
      <c r="F93" s="16">
        <f>IF(OR(F37="",$D37=""),"",F37-$D37)</f>
        <v/>
      </c>
      <c r="G93" s="16">
        <f>IF(OR(G37="",$D37=""),"",G37-$D37)</f>
        <v/>
      </c>
      <c r="H93" s="16">
        <f>IF(OR(H37="",$D37=""),"",H37-$D37)</f>
        <v/>
      </c>
      <c r="I93" s="16">
        <f>IF(OR(I37="",$D37=""),"",I37-$D37)</f>
        <v/>
      </c>
      <c r="J93" s="16">
        <f>IF(OR(J37="",$D37=""),"",J37-$D37)</f>
        <v/>
      </c>
      <c r="K93" s="16">
        <f>IF(OR(K37="",$D37=""),"",K37-$D37)</f>
        <v/>
      </c>
      <c r="L93" s="16">
        <f>IF(OR(L37="",$D37=""),"",L37-$D37)</f>
        <v/>
      </c>
    </row>
    <row r="94">
      <c r="A94" s="21" t="inlineStr">
        <is>
          <t>mit.rp.ind.ecy</t>
        </is>
      </c>
      <c r="B94" s="14">
        <f>IFERROR(INDEX(SRDesc,MATCH($A94,SRCode,0)),"")</f>
        <v/>
      </c>
      <c r="C94" s="14">
        <f>IFERROR(INDEX(SRUnit,MATCH($A94,SRCode,0)),"")</f>
        <v/>
      </c>
      <c r="E94" s="16">
        <f>IF(OR(E38="",$D38=""),"",E38-$D38)</f>
        <v/>
      </c>
      <c r="F94" s="16">
        <f>IF(OR(F38="",$D38=""),"",F38-$D38)</f>
        <v/>
      </c>
      <c r="G94" s="16">
        <f>IF(OR(G38="",$D38=""),"",G38-$D38)</f>
        <v/>
      </c>
      <c r="H94" s="16">
        <f>IF(OR(H38="",$D38=""),"",H38-$D38)</f>
        <v/>
      </c>
      <c r="I94" s="16">
        <f>IF(OR(I38="",$D38=""),"",I38-$D38)</f>
        <v/>
      </c>
      <c r="J94" s="16">
        <f>IF(OR(J38="",$D38=""),"",J38-$D38)</f>
        <v/>
      </c>
      <c r="K94" s="16">
        <f>IF(OR(K38="",$D38=""),"",K38-$D38)</f>
        <v/>
      </c>
      <c r="L94" s="16">
        <f>IF(OR(L38="",$D38=""),"",L38-$D38)</f>
        <v/>
      </c>
    </row>
    <row r="95">
      <c r="A95" s="21" t="inlineStr">
        <is>
          <t>mit.gncav</t>
        </is>
      </c>
      <c r="B95" s="14">
        <f>IFERROR(INDEX(SRDesc,MATCH($A95,SRCode,0)),"")</f>
        <v/>
      </c>
      <c r="C95" s="14">
        <f>IFERROR(INDEX(SRUnit,MATCH($A95,SRCode,0)),"")</f>
        <v/>
      </c>
      <c r="E95" s="16">
        <f>IF(OR(E39="",$D39=""),"",E39-$D39)</f>
        <v/>
      </c>
      <c r="F95" s="16">
        <f>IF(OR(F39="",$D39=""),"",F39-$D39)</f>
        <v/>
      </c>
      <c r="G95" s="16">
        <f>IF(OR(G39="",$D39=""),"",G39-$D39)</f>
        <v/>
      </c>
      <c r="H95" s="16">
        <f>IF(OR(H39="",$D39=""),"",H39-$D39)</f>
        <v/>
      </c>
      <c r="I95" s="16">
        <f>IF(OR(I39="",$D39=""),"",I39-$D39)</f>
        <v/>
      </c>
      <c r="J95" s="16">
        <f>IF(OR(J39="",$D39=""),"",J39-$D39)</f>
        <v/>
      </c>
      <c r="K95" s="16">
        <f>IF(OR(K39="",$D39=""),"",K39-$D39)</f>
        <v/>
      </c>
      <c r="L95" s="16">
        <f>IF(OR(L39="",$D39=""),"",L39-$D39)</f>
        <v/>
      </c>
    </row>
    <row r="96">
      <c r="A96" s="21" t="inlineStr">
        <is>
          <t>mit.co2.pow.all.e</t>
        </is>
      </c>
      <c r="B96" s="14">
        <f>IFERROR(INDEX(SRDesc,MATCH($A96,SRCode,0)),"")</f>
        <v/>
      </c>
      <c r="C96" s="14">
        <f>IFERROR(INDEX(SRUnit,MATCH($A96,SRCode,0)),"")</f>
        <v/>
      </c>
      <c r="E96" s="40">
        <f>IF(OR(E40="",$D40=""),"",E40-$D40)</f>
        <v/>
      </c>
      <c r="F96" s="40">
        <f>IF(OR(F40="",$D40=""),"",F40-$D40)</f>
        <v/>
      </c>
      <c r="G96" s="40">
        <f>IF(OR(G40="",$D40=""),"",G40-$D40)</f>
        <v/>
      </c>
      <c r="H96" s="40">
        <f>IF(OR(H40="",$D40=""),"",H40-$D40)</f>
        <v/>
      </c>
      <c r="I96" s="40">
        <f>IF(OR(I40="",$D40=""),"",I40-$D40)</f>
        <v/>
      </c>
      <c r="J96" s="40">
        <f>IF(OR(J40="",$D40=""),"",J40-$D40)</f>
        <v/>
      </c>
      <c r="K96" s="40">
        <f>IF(OR(K40="",$D40=""),"",K40-$D40)</f>
        <v/>
      </c>
      <c r="L96" s="40">
        <f>IF(OR(L40="",$D40=""),"",L40-$D40)</f>
        <v/>
      </c>
    </row>
    <row r="97">
      <c r="A97" s="21" t="inlineStr">
        <is>
          <t>mit.gtot</t>
        </is>
      </c>
      <c r="B97" s="14">
        <f>IFERROR(INDEX(SRDesc,MATCH($A97,SRCode,0)),"")</f>
        <v/>
      </c>
      <c r="C97" s="14">
        <f>IFERROR(INDEX(SRUnit,MATCH($A97,SRCode,0)),"")</f>
        <v/>
      </c>
      <c r="E97" s="43">
        <f>IF(OR(E41="",$D41=""),"",E41-$D41)</f>
        <v/>
      </c>
      <c r="F97" s="43">
        <f>IF(OR(F41="",$D41=""),"",F41-$D41)</f>
        <v/>
      </c>
      <c r="G97" s="43">
        <f>IF(OR(G41="",$D41=""),"",G41-$D41)</f>
        <v/>
      </c>
      <c r="H97" s="43">
        <f>IF(OR(H41="",$D41=""),"",H41-$D41)</f>
        <v/>
      </c>
      <c r="I97" s="43">
        <f>IF(OR(I41="",$D41=""),"",I41-$D41)</f>
        <v/>
      </c>
      <c r="J97" s="43">
        <f>IF(OR(J41="",$D41=""),"",J41-$D41)</f>
        <v/>
      </c>
      <c r="K97" s="43">
        <f>IF(OR(K41="",$D41=""),"",K41-$D41)</f>
        <v/>
      </c>
      <c r="L97" s="43">
        <f>IF(OR(L41="",$D41=""),"",L41-$D41)</f>
        <v/>
      </c>
    </row>
    <row r="98">
      <c r="A98" s="21" t="inlineStr">
        <is>
          <t>mit.vre</t>
        </is>
      </c>
      <c r="B98" s="14">
        <f>IFERROR(INDEX(SRDesc,MATCH($A98,SRCode,0)),"")</f>
        <v/>
      </c>
      <c r="C98" s="14">
        <f>IFERROR(INDEX(SRUnit,MATCH($A98,SRCode,0)),"")</f>
        <v/>
      </c>
      <c r="E98" s="13">
        <f>IF(OR(E42="",$D42=""),"",E42-$D42)</f>
        <v/>
      </c>
      <c r="F98" s="13">
        <f>IF(OR(F42="",$D42=""),"",F42-$D42)</f>
        <v/>
      </c>
      <c r="G98" s="13">
        <f>IF(OR(G42="",$D42=""),"",G42-$D42)</f>
        <v/>
      </c>
      <c r="H98" s="13">
        <f>IF(OR(H42="",$D42=""),"",H42-$D42)</f>
        <v/>
      </c>
      <c r="I98" s="13">
        <f>IF(OR(I42="",$D42=""),"",I42-$D42)</f>
        <v/>
      </c>
      <c r="J98" s="13">
        <f>IF(OR(J42="",$D42=""),"",J42-$D42)</f>
        <v/>
      </c>
      <c r="K98" s="13">
        <f>IF(OR(K42="",$D42=""),"",K42-$D42)</f>
        <v/>
      </c>
      <c r="L98" s="13">
        <f>IF(OR(L42="",$D42=""),"",L42-$D42)</f>
        <v/>
      </c>
    </row>
    <row r="99">
      <c r="A99" s="21" t="inlineStr">
        <is>
          <t>mit.shr.pow.nga</t>
        </is>
      </c>
      <c r="B99" s="14">
        <f>IFERROR(INDEX(SRDesc,MATCH($A99,SRCode,0)),"")</f>
        <v/>
      </c>
      <c r="C99" s="14">
        <f>IFERROR(INDEX(SRUnit,MATCH($A99,SRCode,0)),"")</f>
        <v/>
      </c>
      <c r="E99" s="13">
        <f>IF(OR(E43="",$D43=""),"",E43-$D43)</f>
        <v/>
      </c>
      <c r="F99" s="13">
        <f>IF(OR(F43="",$D43=""),"",F43-$D43)</f>
        <v/>
      </c>
      <c r="G99" s="13">
        <f>IF(OR(G43="",$D43=""),"",G43-$D43)</f>
        <v/>
      </c>
      <c r="H99" s="13">
        <f>IF(OR(H43="",$D43=""),"",H43-$D43)</f>
        <v/>
      </c>
      <c r="I99" s="13">
        <f>IF(OR(I43="",$D43=""),"",I43-$D43)</f>
        <v/>
      </c>
      <c r="J99" s="13">
        <f>IF(OR(J43="",$D43=""),"",J43-$D43)</f>
        <v/>
      </c>
      <c r="K99" s="13">
        <f>IF(OR(K43="",$D43=""),"",K43-$D43)</f>
        <v/>
      </c>
      <c r="L99" s="13">
        <f>IF(OR(L43="",$D43=""),"",L43-$D43)</f>
        <v/>
      </c>
    </row>
    <row r="100">
      <c r="A100" s="21" t="inlineStr">
        <is>
          <t>mit.usdtot</t>
        </is>
      </c>
      <c r="B100" s="14">
        <f>IFERROR(INDEX(SRDesc,MATCH($A100,SRCode,0)),"")</f>
        <v/>
      </c>
      <c r="C100" s="14">
        <f>IFERROR(INDEX(SRUnit,MATCH($A100,SRCode,0)),"")</f>
        <v/>
      </c>
      <c r="E100" s="43">
        <f>IF(OR(E44="",$D44=""),"",E44-$D44)</f>
        <v/>
      </c>
      <c r="F100" s="43">
        <f>IF(OR(F44="",$D44=""),"",F44-$D44)</f>
        <v/>
      </c>
      <c r="G100" s="43">
        <f>IF(OR(G44="",$D44=""),"",G44-$D44)</f>
        <v/>
      </c>
      <c r="H100" s="43">
        <f>IF(OR(H44="",$D44=""),"",H44-$D44)</f>
        <v/>
      </c>
      <c r="I100" s="43">
        <f>IF(OR(I44="",$D44=""),"",I44-$D44)</f>
        <v/>
      </c>
      <c r="J100" s="43">
        <f>IF(OR(J44="",$D44=""),"",J44-$D44)</f>
        <v/>
      </c>
      <c r="K100" s="43">
        <f>IF(OR(K44="",$D44=""),"",K44-$D44)</f>
        <v/>
      </c>
      <c r="L100" s="43">
        <f>IF(OR(L44="",$D44=""),"",L44-$D44)</f>
        <v/>
      </c>
    </row>
    <row r="101">
      <c r="A101" s="21" t="inlineStr">
        <is>
          <t>mit.demtot</t>
        </is>
      </c>
      <c r="B101" s="14">
        <f>IFERROR(INDEX(SRDesc,MATCH($A101,SRCode,0)),"")</f>
        <v/>
      </c>
      <c r="C101" s="14">
        <f>IFERROR(INDEX(SRUnit,MATCH($A101,SRCode,0)),"")</f>
        <v/>
      </c>
      <c r="E101" s="43">
        <f>IF(OR(E45="",$D45=""),"",E45-$D45)</f>
        <v/>
      </c>
      <c r="F101" s="43">
        <f>IF(OR(F45="",$D45=""),"",F45-$D45)</f>
        <v/>
      </c>
      <c r="G101" s="43">
        <f>IF(OR(G45="",$D45=""),"",G45-$D45)</f>
        <v/>
      </c>
      <c r="H101" s="43">
        <f>IF(OR(H45="",$D45=""),"",H45-$D45)</f>
        <v/>
      </c>
      <c r="I101" s="43">
        <f>IF(OR(I45="",$D45=""),"",I45-$D45)</f>
        <v/>
      </c>
      <c r="J101" s="43">
        <f>IF(OR(J45="",$D45=""),"",J45-$D45)</f>
        <v/>
      </c>
      <c r="K101" s="43">
        <f>IF(OR(K45="",$D45=""),"",K45-$D45)</f>
        <v/>
      </c>
      <c r="L101" s="43">
        <f>IF(OR(L45="",$D45=""),"",L45-$D45)</f>
        <v/>
      </c>
    </row>
    <row r="102">
      <c r="A102" s="21" t="inlineStr">
        <is>
          <t>mit.eldem.tra.ecy.e</t>
        </is>
      </c>
      <c r="B102" s="14">
        <f>IFERROR(INDEX(SRDesc,MATCH($A102,SRCode,0)),"")</f>
        <v/>
      </c>
      <c r="C102" s="14">
        <f>IFERROR(INDEX(SRUnit,MATCH($A102,SRCode,0)),"")</f>
        <v/>
      </c>
      <c r="E102" s="43">
        <f>IF(OR(E46="",$D46=""),"",E46-$D46)</f>
        <v/>
      </c>
      <c r="F102" s="43">
        <f>IF(OR(F46="",$D46=""),"",F46-$D46)</f>
        <v/>
      </c>
      <c r="G102" s="43">
        <f>IF(OR(G46="",$D46=""),"",G46-$D46)</f>
        <v/>
      </c>
      <c r="H102" s="43">
        <f>IF(OR(H46="",$D46=""),"",H46-$D46)</f>
        <v/>
      </c>
      <c r="I102" s="43">
        <f>IF(OR(I46="",$D46=""),"",I46-$D46)</f>
        <v/>
      </c>
      <c r="J102" s="43">
        <f>IF(OR(J46="",$D46=""),"",J46-$D46)</f>
        <v/>
      </c>
      <c r="K102" s="43">
        <f>IF(OR(K46="",$D46=""),"",K46-$D46)</f>
        <v/>
      </c>
      <c r="L102" s="43">
        <f>IF(OR(L46="",$D46=""),"",L46-$D46)</f>
        <v/>
      </c>
    </row>
    <row r="103">
      <c r="A103" s="21" t="inlineStr">
        <is>
          <t>mit.eldem.bld.ecy.e</t>
        </is>
      </c>
      <c r="B103" s="14">
        <f>IFERROR(INDEX(SRDesc,MATCH($A103,SRCode,0)),"")</f>
        <v/>
      </c>
      <c r="C103" s="14">
        <f>IFERROR(INDEX(SRUnit,MATCH($A103,SRCode,0)),"")</f>
        <v/>
      </c>
      <c r="E103" s="43">
        <f>IF(OR(E47="",$D47=""),"",E47-$D47)</f>
        <v/>
      </c>
      <c r="F103" s="43">
        <f>IF(OR(F47="",$D47=""),"",F47-$D47)</f>
        <v/>
      </c>
      <c r="G103" s="43">
        <f>IF(OR(G47="",$D47=""),"",G47-$D47)</f>
        <v/>
      </c>
      <c r="H103" s="43">
        <f>IF(OR(H47="",$D47=""),"",H47-$D47)</f>
        <v/>
      </c>
      <c r="I103" s="43">
        <f>IF(OR(I47="",$D47=""),"",I47-$D47)</f>
        <v/>
      </c>
      <c r="J103" s="43">
        <f>IF(OR(J47="",$D47=""),"",J47-$D47)</f>
        <v/>
      </c>
      <c r="K103" s="43">
        <f>IF(OR(K47="",$D47=""),"",K47-$D47)</f>
        <v/>
      </c>
      <c r="L103" s="43">
        <f>IF(OR(L47="",$D47=""),"",L47-$D47)</f>
        <v/>
      </c>
    </row>
    <row r="104">
      <c r="A104" s="21" t="inlineStr">
        <is>
          <t>mit.eldem.ind.ecy.e</t>
        </is>
      </c>
      <c r="B104" s="14">
        <f>IFERROR(INDEX(SRDesc,MATCH($A104,SRCode,0)),"")</f>
        <v/>
      </c>
      <c r="C104" s="14">
        <f>IFERROR(INDEX(SRUnit,MATCH($A104,SRCode,0)),"")</f>
        <v/>
      </c>
      <c r="E104" s="43">
        <f>IF(OR(E48="",$D48=""),"",E48-$D48)</f>
        <v/>
      </c>
      <c r="F104" s="43">
        <f>IF(OR(F48="",$D48=""),"",F48-$D48)</f>
        <v/>
      </c>
      <c r="G104" s="43">
        <f>IF(OR(G48="",$D48=""),"",G48-$D48)</f>
        <v/>
      </c>
      <c r="H104" s="43">
        <f>IF(OR(H48="",$D48=""),"",H48-$D48)</f>
        <v/>
      </c>
      <c r="I104" s="43">
        <f>IF(OR(I48="",$D48=""),"",I48-$D48)</f>
        <v/>
      </c>
      <c r="J104" s="43">
        <f>IF(OR(J48="",$D48=""),"",J48-$D48)</f>
        <v/>
      </c>
      <c r="K104" s="43">
        <f>IF(OR(K48="",$D48=""),"",K48-$D48)</f>
        <v/>
      </c>
      <c r="L104" s="43">
        <f>IF(OR(L48="",$D48=""),"",L48-$D48)</f>
        <v/>
      </c>
    </row>
    <row r="105">
      <c r="A105" s="21" t="inlineStr">
        <is>
          <t>mit.eldem.oen.ecy.e</t>
        </is>
      </c>
      <c r="B105" s="14">
        <f>IFERROR(INDEX(SRDesc,MATCH($A105,SRCode,0)),"")</f>
        <v/>
      </c>
      <c r="C105" s="14">
        <f>IFERROR(INDEX(SRUnit,MATCH($A105,SRCode,0)),"")</f>
        <v/>
      </c>
      <c r="E105" s="43">
        <f>IF(OR(E49="",$D49=""),"",E49-$D49)</f>
        <v/>
      </c>
      <c r="F105" s="43">
        <f>IF(OR(F49="",$D49=""),"",F49-$D49)</f>
        <v/>
      </c>
      <c r="G105" s="43">
        <f>IF(OR(G49="",$D49=""),"",G49-$D49)</f>
        <v/>
      </c>
      <c r="H105" s="43">
        <f>IF(OR(H49="",$D49=""),"",H49-$D49)</f>
        <v/>
      </c>
      <c r="I105" s="43">
        <f>IF(OR(I49="",$D49=""),"",I49-$D49)</f>
        <v/>
      </c>
      <c r="J105" s="43">
        <f>IF(OR(J49="",$D49=""),"",J49-$D49)</f>
        <v/>
      </c>
      <c r="K105" s="43">
        <f>IF(OR(K49="",$D49=""),"",K49-$D49)</f>
        <v/>
      </c>
      <c r="L105" s="43">
        <f>IF(OR(L49="",$D49=""),"",L49-$D49)</f>
        <v/>
      </c>
    </row>
    <row r="106">
      <c r="A106" s="21" t="inlineStr">
        <is>
          <t>mit.req</t>
        </is>
      </c>
      <c r="B106" s="14">
        <f>IFERROR(INDEX(SRDesc,MATCH($A106,SRCode,0)),"")</f>
        <v/>
      </c>
      <c r="C106" s="14">
        <f>IFERROR(INDEX(SRUnit,MATCH($A106,SRCode,0)),"")</f>
        <v/>
      </c>
      <c r="E106" s="43">
        <f>IF(OR(E50="",$D50=""),"",E50-$D50)</f>
        <v/>
      </c>
      <c r="F106" s="43">
        <f>IF(OR(F50="",$D50=""),"",F50-$D50)</f>
        <v/>
      </c>
      <c r="G106" s="43">
        <f>IF(OR(G50="",$D50=""),"",G50-$D50)</f>
        <v/>
      </c>
      <c r="H106" s="43">
        <f>IF(OR(H50="",$D50=""),"",H50-$D50)</f>
        <v/>
      </c>
      <c r="I106" s="43">
        <f>IF(OR(I50="",$D50=""),"",I50-$D50)</f>
        <v/>
      </c>
      <c r="J106" s="43">
        <f>IF(OR(J50="",$D50=""),"",J50-$D50)</f>
        <v/>
      </c>
      <c r="K106" s="43">
        <f>IF(OR(K50="",$D50=""),"",K50-$D50)</f>
        <v/>
      </c>
      <c r="L106" s="43">
        <f>IF(OR(L50="",$D50=""),"",L50-$D50)</f>
        <v/>
      </c>
    </row>
    <row r="107">
      <c r="A107" s="21" t="inlineStr">
        <is>
          <t>mit.captot</t>
        </is>
      </c>
      <c r="B107" s="14">
        <f>IFERROR(INDEX(SRDesc,MATCH($A107,SRCode,0)),"")</f>
        <v/>
      </c>
      <c r="C107" s="14">
        <f>IFERROR(INDEX(SRUnit,MATCH($A107,SRCode,0)),"")</f>
        <v/>
      </c>
      <c r="E107" s="43">
        <f>IF(OR(E51="",$D51=""),"",E51-$D51)</f>
        <v/>
      </c>
      <c r="F107" s="43">
        <f>IF(OR(F51="",$D51=""),"",F51-$D51)</f>
        <v/>
      </c>
      <c r="G107" s="43">
        <f>IF(OR(G51="",$D51=""),"",G51-$D51)</f>
        <v/>
      </c>
      <c r="H107" s="43">
        <f>IF(OR(H51="",$D51=""),"",H51-$D51)</f>
        <v/>
      </c>
      <c r="I107" s="43">
        <f>IF(OR(I51="",$D51=""),"",I51-$D51)</f>
        <v/>
      </c>
      <c r="J107" s="43">
        <f>IF(OR(J51="",$D51=""),"",J51-$D51)</f>
        <v/>
      </c>
      <c r="K107" s="43">
        <f>IF(OR(K51="",$D51=""),"",K51-$D51)</f>
        <v/>
      </c>
      <c r="L107" s="43">
        <f>IF(OR(L51="",$D51=""),"",L51-$D51)</f>
        <v/>
      </c>
    </row>
    <row r="108">
      <c r="A108" s="21" t="inlineStr">
        <is>
          <t>mit.cap.pow.wnd</t>
        </is>
      </c>
      <c r="B108" s="14">
        <f>IFERROR(INDEX(SRDesc,MATCH($A108,SRCode,0)),"")</f>
        <v/>
      </c>
      <c r="C108" s="14">
        <f>IFERROR(INDEX(SRUnit,MATCH($A108,SRCode,0)),"")</f>
        <v/>
      </c>
      <c r="E108" s="43">
        <f>IF(OR(E52="",$D52=""),"",E52-$D52)</f>
        <v/>
      </c>
      <c r="F108" s="43">
        <f>IF(OR(F52="",$D52=""),"",F52-$D52)</f>
        <v/>
      </c>
      <c r="G108" s="43">
        <f>IF(OR(G52="",$D52=""),"",G52-$D52)</f>
        <v/>
      </c>
      <c r="H108" s="43">
        <f>IF(OR(H52="",$D52=""),"",H52-$D52)</f>
        <v/>
      </c>
      <c r="I108" s="43">
        <f>IF(OR(I52="",$D52=""),"",I52-$D52)</f>
        <v/>
      </c>
      <c r="J108" s="43">
        <f>IF(OR(J52="",$D52=""),"",J52-$D52)</f>
        <v/>
      </c>
      <c r="K108" s="43">
        <f>IF(OR(K52="",$D52=""),"",K52-$D52)</f>
        <v/>
      </c>
      <c r="L108" s="43">
        <f>IF(OR(L52="",$D52=""),"",L52-$D52)</f>
        <v/>
      </c>
    </row>
    <row r="109">
      <c r="A109" s="21" t="inlineStr">
        <is>
          <t>mit.cap.pow.sol</t>
        </is>
      </c>
      <c r="B109" s="14">
        <f>IFERROR(INDEX(SRDesc,MATCH($A109,SRCode,0)),"")</f>
        <v/>
      </c>
      <c r="C109" s="14">
        <f>IFERROR(INDEX(SRUnit,MATCH($A109,SRCode,0)),"")</f>
        <v/>
      </c>
      <c r="E109" s="43">
        <f>IF(OR(E53="",$D53=""),"",E53-$D53)</f>
        <v/>
      </c>
      <c r="F109" s="43">
        <f>IF(OR(F53="",$D53=""),"",F53-$D53)</f>
        <v/>
      </c>
      <c r="G109" s="43">
        <f>IF(OR(G53="",$D53=""),"",G53-$D53)</f>
        <v/>
      </c>
      <c r="H109" s="43">
        <f>IF(OR(H53="",$D53=""),"",H53-$D53)</f>
        <v/>
      </c>
      <c r="I109" s="43">
        <f>IF(OR(I53="",$D53=""),"",I53-$D53)</f>
        <v/>
      </c>
      <c r="J109" s="43">
        <f>IF(OR(J53="",$D53=""),"",J53-$D53)</f>
        <v/>
      </c>
      <c r="K109" s="43">
        <f>IF(OR(K53="",$D53=""),"",K53-$D53)</f>
        <v/>
      </c>
      <c r="L109" s="43">
        <f>IF(OR(L53="",$D53=""),"",L53-$D53)</f>
        <v/>
      </c>
    </row>
    <row r="110">
      <c r="A110" s="21" t="inlineStr">
        <is>
          <t>mit.nimtot</t>
        </is>
      </c>
      <c r="B110" s="14">
        <f>IFERROR(INDEX(SRDesc,MATCH($A110,SRCode,0)),"")</f>
        <v/>
      </c>
      <c r="C110" s="14">
        <f>IFERROR(INDEX(SRUnit,MATCH($A110,SRCode,0)),"")</f>
        <v/>
      </c>
      <c r="E110" s="43">
        <f>IF(OR(E54="",$D54=""),"",E54-$D54)</f>
        <v/>
      </c>
      <c r="F110" s="43">
        <f>IF(OR(F54="",$D54=""),"",F54-$D54)</f>
        <v/>
      </c>
      <c r="G110" s="43">
        <f>IF(OR(G54="",$D54=""),"",G54-$D54)</f>
        <v/>
      </c>
      <c r="H110" s="43">
        <f>IF(OR(H54="",$D54=""),"",H54-$D54)</f>
        <v/>
      </c>
      <c r="I110" s="43">
        <f>IF(OR(I54="",$D54=""),"",I54-$D54)</f>
        <v/>
      </c>
      <c r="J110" s="43">
        <f>IF(OR(J54="",$D54=""),"",J54-$D54)</f>
        <v/>
      </c>
      <c r="K110" s="43">
        <f>IF(OR(K54="",$D54=""),"",K54-$D54)</f>
        <v/>
      </c>
      <c r="L110" s="43">
        <f>IF(OR(L54="",$D54=""),"",L54-$D54)</f>
        <v/>
      </c>
    </row>
    <row r="111">
      <c r="A111" s="21" t="inlineStr">
        <is>
          <t>mit.shr.pow.coa</t>
        </is>
      </c>
      <c r="B111" s="14">
        <f>IFERROR(INDEX(SRDesc,MATCH($A111,SRCode,0)),"")</f>
        <v/>
      </c>
      <c r="C111" s="14">
        <f>IFERROR(INDEX(SRUnit,MATCH($A111,SRCode,0)),"")</f>
        <v/>
      </c>
      <c r="E111" s="13">
        <f>IF(OR(E55="",$D55=""),"",E55-$D55)</f>
        <v/>
      </c>
      <c r="F111" s="13">
        <f>IF(OR(F55="",$D55=""),"",F55-$D55)</f>
        <v/>
      </c>
      <c r="G111" s="13">
        <f>IF(OR(G55="",$D55=""),"",G55-$D55)</f>
        <v/>
      </c>
      <c r="H111" s="13">
        <f>IF(OR(H55="",$D55=""),"",H55-$D55)</f>
        <v/>
      </c>
      <c r="I111" s="13">
        <f>IF(OR(I55="",$D55=""),"",I55-$D55)</f>
        <v/>
      </c>
      <c r="J111" s="13">
        <f>IF(OR(J55="",$D55=""),"",J55-$D55)</f>
        <v/>
      </c>
      <c r="K111" s="13">
        <f>IF(OR(K55="",$D55=""),"",K55-$D55)</f>
        <v/>
      </c>
      <c r="L111" s="13">
        <f>IF(OR(L55="",$D55=""),"",L55-$D55)</f>
        <v/>
      </c>
    </row>
    <row r="112">
      <c r="A112" s="21" t="inlineStr">
        <is>
          <t>mit.shr.pow.oop</t>
        </is>
      </c>
      <c r="B112" s="14">
        <f>IFERROR(INDEX(SRDesc,MATCH($A112,SRCode,0)),"")</f>
        <v/>
      </c>
      <c r="C112" s="14">
        <f>IFERROR(INDEX(SRUnit,MATCH($A112,SRCode,0)),"")</f>
        <v/>
      </c>
      <c r="E112" s="13">
        <f>IF(OR(E56="",$D56=""),"",E56-$D56)</f>
        <v/>
      </c>
      <c r="F112" s="13">
        <f>IF(OR(F56="",$D56=""),"",F56-$D56)</f>
        <v/>
      </c>
      <c r="G112" s="13">
        <f>IF(OR(G56="",$D56=""),"",G56-$D56)</f>
        <v/>
      </c>
      <c r="H112" s="13">
        <f>IF(OR(H56="",$D56=""),"",H56-$D56)</f>
        <v/>
      </c>
      <c r="I112" s="13">
        <f>IF(OR(I56="",$D56=""),"",I56-$D56)</f>
        <v/>
      </c>
      <c r="J112" s="13">
        <f>IF(OR(J56="",$D56=""),"",J56-$D56)</f>
        <v/>
      </c>
      <c r="K112" s="13">
        <f>IF(OR(K56="",$D56=""),"",K56-$D56)</f>
        <v/>
      </c>
      <c r="L112" s="13">
        <f>IF(OR(L56="",$D56=""),"",L56-$D56)</f>
        <v/>
      </c>
    </row>
    <row r="113">
      <c r="A113" s="21" t="inlineStr">
        <is>
          <t>mit.shr.pow.wnd</t>
        </is>
      </c>
      <c r="B113" s="14">
        <f>IFERROR(INDEX(SRDesc,MATCH($A113,SRCode,0)),"")</f>
        <v/>
      </c>
      <c r="C113" s="14">
        <f>IFERROR(INDEX(SRUnit,MATCH($A113,SRCode,0)),"")</f>
        <v/>
      </c>
      <c r="E113" s="13">
        <f>IF(OR(E57="",$D57=""),"",E57-$D57)</f>
        <v/>
      </c>
      <c r="F113" s="13">
        <f>IF(OR(F57="",$D57=""),"",F57-$D57)</f>
        <v/>
      </c>
      <c r="G113" s="13">
        <f>IF(OR(G57="",$D57=""),"",G57-$D57)</f>
        <v/>
      </c>
      <c r="H113" s="13">
        <f>IF(OR(H57="",$D57=""),"",H57-$D57)</f>
        <v/>
      </c>
      <c r="I113" s="13">
        <f>IF(OR(I57="",$D57=""),"",I57-$D57)</f>
        <v/>
      </c>
      <c r="J113" s="13">
        <f>IF(OR(J57="",$D57=""),"",J57-$D57)</f>
        <v/>
      </c>
      <c r="K113" s="13">
        <f>IF(OR(K57="",$D57=""),"",K57-$D57)</f>
        <v/>
      </c>
      <c r="L113" s="13">
        <f>IF(OR(L57="",$D57=""),"",L57-$D57)</f>
        <v/>
      </c>
    </row>
    <row r="114">
      <c r="A114" s="21" t="inlineStr">
        <is>
          <t>mit.shr.pow.sol</t>
        </is>
      </c>
      <c r="B114" s="14">
        <f>IFERROR(INDEX(SRDesc,MATCH($A114,SRCode,0)),"")</f>
        <v/>
      </c>
      <c r="C114" s="14">
        <f>IFERROR(INDEX(SRUnit,MATCH($A114,SRCode,0)),"")</f>
        <v/>
      </c>
      <c r="E114" s="13">
        <f>IF(OR(E58="",$D58=""),"",E58-$D58)</f>
        <v/>
      </c>
      <c r="F114" s="13">
        <f>IF(OR(F58="",$D58=""),"",F58-$D58)</f>
        <v/>
      </c>
      <c r="G114" s="13">
        <f>IF(OR(G58="",$D58=""),"",G58-$D58)</f>
        <v/>
      </c>
      <c r="H114" s="13">
        <f>IF(OR(H58="",$D58=""),"",H58-$D58)</f>
        <v/>
      </c>
      <c r="I114" s="13">
        <f>IF(OR(I58="",$D58=""),"",I58-$D58)</f>
        <v/>
      </c>
      <c r="J114" s="13">
        <f>IF(OR(J58="",$D58=""),"",J58-$D58)</f>
        <v/>
      </c>
      <c r="K114" s="13">
        <f>IF(OR(K58="",$D58=""),"",K58-$D58)</f>
        <v/>
      </c>
      <c r="L114" s="13">
        <f>IF(OR(L58="",$D58=""),"",L58-$D58)</f>
        <v/>
      </c>
    </row>
    <row r="115">
      <c r="A115" s="21" t="inlineStr">
        <is>
          <t>mit.shr.pow.hyd</t>
        </is>
      </c>
      <c r="B115" s="14">
        <f>IFERROR(INDEX(SRDesc,MATCH($A115,SRCode,0)),"")</f>
        <v/>
      </c>
      <c r="C115" s="14">
        <f>IFERROR(INDEX(SRUnit,MATCH($A115,SRCode,0)),"")</f>
        <v/>
      </c>
      <c r="E115" s="13">
        <f>IF(OR(E59="",$D59=""),"",E59-$D59)</f>
        <v/>
      </c>
      <c r="F115" s="13">
        <f>IF(OR(F59="",$D59=""),"",F59-$D59)</f>
        <v/>
      </c>
      <c r="G115" s="13">
        <f>IF(OR(G59="",$D59=""),"",G59-$D59)</f>
        <v/>
      </c>
      <c r="H115" s="13">
        <f>IF(OR(H59="",$D59=""),"",H59-$D59)</f>
        <v/>
      </c>
      <c r="I115" s="13">
        <f>IF(OR(I59="",$D59=""),"",I59-$D59)</f>
        <v/>
      </c>
      <c r="J115" s="13">
        <f>IF(OR(J59="",$D59=""),"",J59-$D59)</f>
        <v/>
      </c>
      <c r="K115" s="13">
        <f>IF(OR(K59="",$D59=""),"",K59-$D59)</f>
        <v/>
      </c>
      <c r="L115" s="13">
        <f>IF(OR(L59="",$D59=""),"",L59-$D59)</f>
        <v/>
      </c>
    </row>
    <row r="116">
      <c r="A116" s="21" t="inlineStr">
        <is>
          <t>mit.ccpav</t>
        </is>
      </c>
      <c r="B116" s="14">
        <f>IFERROR(INDEX(SRDesc,MATCH($A116,SRCode,0)),"")</f>
        <v/>
      </c>
      <c r="C116" s="14">
        <f>IFERROR(INDEX(SRUnit,MATCH($A116,SRCode,0)),"")</f>
        <v/>
      </c>
      <c r="E116" s="16">
        <f>IF(OR(E60="",$D60=""),"",E60-$D60)</f>
        <v/>
      </c>
      <c r="F116" s="16">
        <f>IF(OR(F60="",$D60=""),"",F60-$D60)</f>
        <v/>
      </c>
      <c r="G116" s="16">
        <f>IF(OR(G60="",$D60=""),"",G60-$D60)</f>
        <v/>
      </c>
      <c r="H116" s="16">
        <f>IF(OR(H60="",$D60=""),"",H60-$D60)</f>
        <v/>
      </c>
      <c r="I116" s="16">
        <f>IF(OR(I60="",$D60=""),"",I60-$D60)</f>
        <v/>
      </c>
      <c r="J116" s="16">
        <f>IF(OR(J60="",$D60=""),"",J60-$D60)</f>
        <v/>
      </c>
      <c r="K116" s="16">
        <f>IF(OR(K60="",$D60=""),"",K60-$D60)</f>
        <v/>
      </c>
      <c r="L116" s="16">
        <f>IF(OR(L60="",$D60=""),"",L60-$D60)</f>
        <v/>
      </c>
    </row>
    <row r="117">
      <c r="A117" s="21" t="inlineStr">
        <is>
          <t>mit.rcarb.res.ecy</t>
        </is>
      </c>
      <c r="B117" s="14">
        <f>IFERROR(INDEX(SRDesc,MATCH($A117,SRCode,0)),"")</f>
        <v/>
      </c>
      <c r="C117" s="14">
        <f>IFERROR(INDEX(SRUnit,MATCH($A117,SRCode,0)),"")</f>
        <v/>
      </c>
      <c r="E117" s="43">
        <f>IF(OR(E61="",$D61=""),"",E61-$D61)</f>
        <v/>
      </c>
      <c r="F117" s="43">
        <f>IF(OR(F61="",$D61=""),"",F61-$D61)</f>
        <v/>
      </c>
      <c r="G117" s="43">
        <f>IF(OR(G61="",$D61=""),"",G61-$D61)</f>
        <v/>
      </c>
      <c r="H117" s="43">
        <f>IF(OR(H61="",$D61=""),"",H61-$D61)</f>
        <v/>
      </c>
      <c r="I117" s="43">
        <f>IF(OR(I61="",$D61=""),"",I61-$D61)</f>
        <v/>
      </c>
      <c r="J117" s="43">
        <f>IF(OR(J61="",$D61=""),"",J61-$D61)</f>
        <v/>
      </c>
      <c r="K117" s="43">
        <f>IF(OR(K61="",$D61=""),"",K61-$D61)</f>
        <v/>
      </c>
      <c r="L117" s="43">
        <f>IF(OR(L61="",$D61=""),"",L61-$D61)</f>
        <v/>
      </c>
    </row>
    <row r="118">
      <c r="A118" s="21" t="inlineStr">
        <is>
          <t>mit.rcarb.ind.ecy</t>
        </is>
      </c>
      <c r="B118" s="14">
        <f>IFERROR(INDEX(SRDesc,MATCH($A118,SRCode,0)),"")</f>
        <v/>
      </c>
      <c r="C118" s="14">
        <f>IFERROR(INDEX(SRUnit,MATCH($A118,SRCode,0)),"")</f>
        <v/>
      </c>
      <c r="E118" s="43">
        <f>IF(OR(E62="",$D62=""),"",E62-$D62)</f>
        <v/>
      </c>
      <c r="F118" s="43">
        <f>IF(OR(F62="",$D62=""),"",F62-$D62)</f>
        <v/>
      </c>
      <c r="G118" s="43">
        <f>IF(OR(G62="",$D62=""),"",G62-$D62)</f>
        <v/>
      </c>
      <c r="H118" s="43">
        <f>IF(OR(H62="",$D62=""),"",H62-$D62)</f>
        <v/>
      </c>
      <c r="I118" s="43">
        <f>IF(OR(I62="",$D62=""),"",I62-$D62)</f>
        <v/>
      </c>
      <c r="J118" s="43">
        <f>IF(OR(J62="",$D62=""),"",J62-$D62)</f>
        <v/>
      </c>
      <c r="K118" s="43">
        <f>IF(OR(K62="",$D62=""),"",K62-$D62)</f>
        <v/>
      </c>
      <c r="L118" s="43">
        <f>IF(OR(L62="",$D62=""),"",L62-$D62)</f>
        <v/>
      </c>
    </row>
    <row r="120">
      <c r="A120" s="4" t="inlineStr">
        <is>
          <t>% difference vs baseline</t>
        </is>
      </c>
      <c r="B120" s="5" t="n"/>
      <c r="C120" s="5" t="n"/>
      <c r="D120" s="5" t="n"/>
      <c r="E120" s="5" t="n"/>
      <c r="F120" s="5" t="n"/>
      <c r="G120" s="5" t="n"/>
      <c r="H120" s="5" t="n"/>
      <c r="I120" s="5" t="n"/>
      <c r="J120" s="5" t="n"/>
      <c r="K120" s="5" t="n"/>
      <c r="L120" s="5" t="n"/>
    </row>
    <row r="121">
      <c r="A121" s="21" t="inlineStr">
        <is>
          <t>mit.ener.all.all.e</t>
        </is>
      </c>
      <c r="B121" s="14">
        <f>IFERROR(INDEX(SRDesc,MATCH($A121,SRCode,0)),"")</f>
        <v/>
      </c>
      <c r="C121" s="14">
        <f>IFERROR(INDEX(SRUnit,MATCH($A121,SRCode,0)),"")</f>
        <v/>
      </c>
      <c r="E121" s="13">
        <f>IF(OR(E9="",$D9="",$D9=0),"",E9/$D9-1)</f>
        <v/>
      </c>
      <c r="F121" s="13">
        <f>IF(OR(F9="",$D9="",$D9=0),"",F9/$D9-1)</f>
        <v/>
      </c>
      <c r="G121" s="13">
        <f>IF(OR(G9="",$D9="",$D9=0),"",G9/$D9-1)</f>
        <v/>
      </c>
      <c r="H121" s="13">
        <f>IF(OR(H9="",$D9="",$D9=0),"",H9/$D9-1)</f>
        <v/>
      </c>
      <c r="I121" s="13">
        <f>IF(OR(I9="",$D9="",$D9=0),"",I9/$D9-1)</f>
        <v/>
      </c>
      <c r="J121" s="13">
        <f>IF(OR(J9="",$D9="",$D9=0),"",J9/$D9-1)</f>
        <v/>
      </c>
      <c r="K121" s="13">
        <f>IF(OR(K9="",$D9="",$D9=0),"",K9/$D9-1)</f>
        <v/>
      </c>
      <c r="L121" s="13">
        <f>IF(OR(L9="",$D9="",$D9=0),"",L9/$D9-1)</f>
        <v/>
      </c>
    </row>
    <row r="122">
      <c r="A122" s="21" t="inlineStr">
        <is>
          <t>mit.ener.tra.all.e</t>
        </is>
      </c>
      <c r="B122" s="14">
        <f>IFERROR(INDEX(SRDesc,MATCH($A122,SRCode,0)),"")</f>
        <v/>
      </c>
      <c r="C122" s="14">
        <f>IFERROR(INDEX(SRUnit,MATCH($A122,SRCode,0)),"")</f>
        <v/>
      </c>
      <c r="E122" s="13">
        <f>IF(OR(E10="",$D10="",$D10=0),"",E10/$D10-1)</f>
        <v/>
      </c>
      <c r="F122" s="13">
        <f>IF(OR(F10="",$D10="",$D10=0),"",F10/$D10-1)</f>
        <v/>
      </c>
      <c r="G122" s="13">
        <f>IF(OR(G10="",$D10="",$D10=0),"",G10/$D10-1)</f>
        <v/>
      </c>
      <c r="H122" s="13">
        <f>IF(OR(H10="",$D10="",$D10=0),"",H10/$D10-1)</f>
        <v/>
      </c>
      <c r="I122" s="13">
        <f>IF(OR(I10="",$D10="",$D10=0),"",I10/$D10-1)</f>
        <v/>
      </c>
      <c r="J122" s="13">
        <f>IF(OR(J10="",$D10="",$D10=0),"",J10/$D10-1)</f>
        <v/>
      </c>
      <c r="K122" s="13">
        <f>IF(OR(K10="",$D10="",$D10=0),"",K10/$D10-1)</f>
        <v/>
      </c>
      <c r="L122" s="13">
        <f>IF(OR(L10="",$D10="",$D10=0),"",L10/$D10-1)</f>
        <v/>
      </c>
    </row>
    <row r="123">
      <c r="A123" s="21" t="inlineStr">
        <is>
          <t>mit.ener.bld.all.e</t>
        </is>
      </c>
      <c r="B123" s="14">
        <f>IFERROR(INDEX(SRDesc,MATCH($A123,SRCode,0)),"")</f>
        <v/>
      </c>
      <c r="C123" s="14">
        <f>IFERROR(INDEX(SRUnit,MATCH($A123,SRCode,0)),"")</f>
        <v/>
      </c>
      <c r="E123" s="13">
        <f>IF(OR(E11="",$D11="",$D11=0),"",E11/$D11-1)</f>
        <v/>
      </c>
      <c r="F123" s="13">
        <f>IF(OR(F11="",$D11="",$D11=0),"",F11/$D11-1)</f>
        <v/>
      </c>
      <c r="G123" s="13">
        <f>IF(OR(G11="",$D11="",$D11=0),"",G11/$D11-1)</f>
        <v/>
      </c>
      <c r="H123" s="13">
        <f>IF(OR(H11="",$D11="",$D11=0),"",H11/$D11-1)</f>
        <v/>
      </c>
      <c r="I123" s="13">
        <f>IF(OR(I11="",$D11="",$D11=0),"",I11/$D11-1)</f>
        <v/>
      </c>
      <c r="J123" s="13">
        <f>IF(OR(J11="",$D11="",$D11=0),"",J11/$D11-1)</f>
        <v/>
      </c>
      <c r="K123" s="13">
        <f>IF(OR(K11="",$D11="",$D11=0),"",K11/$D11-1)</f>
        <v/>
      </c>
      <c r="L123" s="13">
        <f>IF(OR(L11="",$D11="",$D11=0),"",L11/$D11-1)</f>
        <v/>
      </c>
    </row>
    <row r="124">
      <c r="A124" s="21" t="inlineStr">
        <is>
          <t>mit.ener.ind.all.e</t>
        </is>
      </c>
      <c r="B124" s="14">
        <f>IFERROR(INDEX(SRDesc,MATCH($A124,SRCode,0)),"")</f>
        <v/>
      </c>
      <c r="C124" s="14">
        <f>IFERROR(INDEX(SRUnit,MATCH($A124,SRCode,0)),"")</f>
        <v/>
      </c>
      <c r="E124" s="13">
        <f>IF(OR(E12="",$D12="",$D12=0),"",E12/$D12-1)</f>
        <v/>
      </c>
      <c r="F124" s="13">
        <f>IF(OR(F12="",$D12="",$D12=0),"",F12/$D12-1)</f>
        <v/>
      </c>
      <c r="G124" s="13">
        <f>IF(OR(G12="",$D12="",$D12=0),"",G12/$D12-1)</f>
        <v/>
      </c>
      <c r="H124" s="13">
        <f>IF(OR(H12="",$D12="",$D12=0),"",H12/$D12-1)</f>
        <v/>
      </c>
      <c r="I124" s="13">
        <f>IF(OR(I12="",$D12="",$D12=0),"",I12/$D12-1)</f>
        <v/>
      </c>
      <c r="J124" s="13">
        <f>IF(OR(J12="",$D12="",$D12=0),"",J12/$D12-1)</f>
        <v/>
      </c>
      <c r="K124" s="13">
        <f>IF(OR(K12="",$D12="",$D12=0),"",K12/$D12-1)</f>
        <v/>
      </c>
      <c r="L124" s="13">
        <f>IF(OR(L12="",$D12="",$D12=0),"",L12/$D12-1)</f>
        <v/>
      </c>
    </row>
    <row r="125">
      <c r="A125" s="21" t="inlineStr">
        <is>
          <t>mit.ener.oen.all.e</t>
        </is>
      </c>
      <c r="B125" s="14">
        <f>IFERROR(INDEX(SRDesc,MATCH($A125,SRCode,0)),"")</f>
        <v/>
      </c>
      <c r="C125" s="14">
        <f>IFERROR(INDEX(SRUnit,MATCH($A125,SRCode,0)),"")</f>
        <v/>
      </c>
      <c r="E125" s="13">
        <f>IF(OR(E13="",$D13="",$D13=0),"",E13/$D13-1)</f>
        <v/>
      </c>
      <c r="F125" s="13">
        <f>IF(OR(F13="",$D13="",$D13=0),"",F13/$D13-1)</f>
        <v/>
      </c>
      <c r="G125" s="13">
        <f>IF(OR(G13="",$D13="",$D13=0),"",G13/$D13-1)</f>
        <v/>
      </c>
      <c r="H125" s="13">
        <f>IF(OR(H13="",$D13="",$D13=0),"",H13/$D13-1)</f>
        <v/>
      </c>
      <c r="I125" s="13">
        <f>IF(OR(I13="",$D13="",$D13=0),"",I13/$D13-1)</f>
        <v/>
      </c>
      <c r="J125" s="13">
        <f>IF(OR(J13="",$D13="",$D13=0),"",J13/$D13-1)</f>
        <v/>
      </c>
      <c r="K125" s="13">
        <f>IF(OR(K13="",$D13="",$D13=0),"",K13/$D13-1)</f>
        <v/>
      </c>
      <c r="L125" s="13">
        <f>IF(OR(L13="",$D13="",$D13=0),"",L13/$D13-1)</f>
        <v/>
      </c>
    </row>
    <row r="126">
      <c r="A126" s="21" t="inlineStr">
        <is>
          <t>mit.co2.all.all.e</t>
        </is>
      </c>
      <c r="B126" s="14">
        <f>IFERROR(INDEX(SRDesc,MATCH($A126,SRCode,0)),"")</f>
        <v/>
      </c>
      <c r="C126" s="14">
        <f>IFERROR(INDEX(SRUnit,MATCH($A126,SRCode,0)),"")</f>
        <v/>
      </c>
      <c r="E126" s="13">
        <f>IF(OR(E14="",$D14="",$D14=0),"",E14/$D14-1)</f>
        <v/>
      </c>
      <c r="F126" s="13">
        <f>IF(OR(F14="",$D14="",$D14=0),"",F14/$D14-1)</f>
        <v/>
      </c>
      <c r="G126" s="13">
        <f>IF(OR(G14="",$D14="",$D14=0),"",G14/$D14-1)</f>
        <v/>
      </c>
      <c r="H126" s="13">
        <f>IF(OR(H14="",$D14="",$D14=0),"",H14/$D14-1)</f>
        <v/>
      </c>
      <c r="I126" s="13">
        <f>IF(OR(I14="",$D14="",$D14=0),"",I14/$D14-1)</f>
        <v/>
      </c>
      <c r="J126" s="13">
        <f>IF(OR(J14="",$D14="",$D14=0),"",J14/$D14-1)</f>
        <v/>
      </c>
      <c r="K126" s="13">
        <f>IF(OR(K14="",$D14="",$D14=0),"",K14/$D14-1)</f>
        <v/>
      </c>
      <c r="L126" s="13">
        <f>IF(OR(L14="",$D14="",$D14=0),"",L14/$D14-1)</f>
        <v/>
      </c>
    </row>
    <row r="127">
      <c r="A127" s="21" t="inlineStr">
        <is>
          <t>mit.co2.tra.all.e</t>
        </is>
      </c>
      <c r="B127" s="14">
        <f>IFERROR(INDEX(SRDesc,MATCH($A127,SRCode,0)),"")</f>
        <v/>
      </c>
      <c r="C127" s="14">
        <f>IFERROR(INDEX(SRUnit,MATCH($A127,SRCode,0)),"")</f>
        <v/>
      </c>
      <c r="E127" s="13">
        <f>IF(OR(E15="",$D15="",$D15=0),"",E15/$D15-1)</f>
        <v/>
      </c>
      <c r="F127" s="13">
        <f>IF(OR(F15="",$D15="",$D15=0),"",F15/$D15-1)</f>
        <v/>
      </c>
      <c r="G127" s="13">
        <f>IF(OR(G15="",$D15="",$D15=0),"",G15/$D15-1)</f>
        <v/>
      </c>
      <c r="H127" s="13">
        <f>IF(OR(H15="",$D15="",$D15=0),"",H15/$D15-1)</f>
        <v/>
      </c>
      <c r="I127" s="13">
        <f>IF(OR(I15="",$D15="",$D15=0),"",I15/$D15-1)</f>
        <v/>
      </c>
      <c r="J127" s="13">
        <f>IF(OR(J15="",$D15="",$D15=0),"",J15/$D15-1)</f>
        <v/>
      </c>
      <c r="K127" s="13">
        <f>IF(OR(K15="",$D15="",$D15=0),"",K15/$D15-1)</f>
        <v/>
      </c>
      <c r="L127" s="13">
        <f>IF(OR(L15="",$D15="",$D15=0),"",L15/$D15-1)</f>
        <v/>
      </c>
    </row>
    <row r="128">
      <c r="A128" s="21" t="inlineStr">
        <is>
          <t>mit.co2.bld.all.e</t>
        </is>
      </c>
      <c r="B128" s="14">
        <f>IFERROR(INDEX(SRDesc,MATCH($A128,SRCode,0)),"")</f>
        <v/>
      </c>
      <c r="C128" s="14">
        <f>IFERROR(INDEX(SRUnit,MATCH($A128,SRCode,0)),"")</f>
        <v/>
      </c>
      <c r="E128" s="13">
        <f>IF(OR(E16="",$D16="",$D16=0),"",E16/$D16-1)</f>
        <v/>
      </c>
      <c r="F128" s="13">
        <f>IF(OR(F16="",$D16="",$D16=0),"",F16/$D16-1)</f>
        <v/>
      </c>
      <c r="G128" s="13">
        <f>IF(OR(G16="",$D16="",$D16=0),"",G16/$D16-1)</f>
        <v/>
      </c>
      <c r="H128" s="13">
        <f>IF(OR(H16="",$D16="",$D16=0),"",H16/$D16-1)</f>
        <v/>
      </c>
      <c r="I128" s="13">
        <f>IF(OR(I16="",$D16="",$D16=0),"",I16/$D16-1)</f>
        <v/>
      </c>
      <c r="J128" s="13">
        <f>IF(OR(J16="",$D16="",$D16=0),"",J16/$D16-1)</f>
        <v/>
      </c>
      <c r="K128" s="13">
        <f>IF(OR(K16="",$D16="",$D16=0),"",K16/$D16-1)</f>
        <v/>
      </c>
      <c r="L128" s="13">
        <f>IF(OR(L16="",$D16="",$D16=0),"",L16/$D16-1)</f>
        <v/>
      </c>
    </row>
    <row r="129">
      <c r="A129" s="21" t="inlineStr">
        <is>
          <t>mit.co2.ind.all.e</t>
        </is>
      </c>
      <c r="B129" s="14">
        <f>IFERROR(INDEX(SRDesc,MATCH($A129,SRCode,0)),"")</f>
        <v/>
      </c>
      <c r="C129" s="14">
        <f>IFERROR(INDEX(SRUnit,MATCH($A129,SRCode,0)),"")</f>
        <v/>
      </c>
      <c r="E129" s="13">
        <f>IF(OR(E17="",$D17="",$D17=0),"",E17/$D17-1)</f>
        <v/>
      </c>
      <c r="F129" s="13">
        <f>IF(OR(F17="",$D17="",$D17=0),"",F17/$D17-1)</f>
        <v/>
      </c>
      <c r="G129" s="13">
        <f>IF(OR(G17="",$D17="",$D17=0),"",G17/$D17-1)</f>
        <v/>
      </c>
      <c r="H129" s="13">
        <f>IF(OR(H17="",$D17="",$D17=0),"",H17/$D17-1)</f>
        <v/>
      </c>
      <c r="I129" s="13">
        <f>IF(OR(I17="",$D17="",$D17=0),"",I17/$D17-1)</f>
        <v/>
      </c>
      <c r="J129" s="13">
        <f>IF(OR(J17="",$D17="",$D17=0),"",J17/$D17-1)</f>
        <v/>
      </c>
      <c r="K129" s="13">
        <f>IF(OR(K17="",$D17="",$D17=0),"",K17/$D17-1)</f>
        <v/>
      </c>
      <c r="L129" s="13">
        <f>IF(OR(L17="",$D17="",$D17=0),"",L17/$D17-1)</f>
        <v/>
      </c>
    </row>
    <row r="130">
      <c r="A130" s="21" t="inlineStr">
        <is>
          <t>mit.rtx.all.all</t>
        </is>
      </c>
      <c r="B130" s="14">
        <f>IFERROR(INDEX(SRDesc,MATCH($A130,SRCode,0)),"")</f>
        <v/>
      </c>
      <c r="C130" s="14">
        <f>IFERROR(INDEX(SRUnit,MATCH($A130,SRCode,0)),"")</f>
        <v/>
      </c>
      <c r="E130" s="13">
        <f>IF(OR(E18="",$D18="",$D18=0),"",E18/$D18-1)</f>
        <v/>
      </c>
      <c r="F130" s="13">
        <f>IF(OR(F18="",$D18="",$D18=0),"",F18/$D18-1)</f>
        <v/>
      </c>
      <c r="G130" s="13">
        <f>IF(OR(G18="",$D18="",$D18=0),"",G18/$D18-1)</f>
        <v/>
      </c>
      <c r="H130" s="13">
        <f>IF(OR(H18="",$D18="",$D18=0),"",H18/$D18-1)</f>
        <v/>
      </c>
      <c r="I130" s="13">
        <f>IF(OR(I18="",$D18="",$D18=0),"",I18/$D18-1)</f>
        <v/>
      </c>
      <c r="J130" s="13">
        <f>IF(OR(J18="",$D18="",$D18=0),"",J18/$D18-1)</f>
        <v/>
      </c>
      <c r="K130" s="13">
        <f>IF(OR(K18="",$D18="",$D18=0),"",K18/$D18-1)</f>
        <v/>
      </c>
      <c r="L130" s="13">
        <f>IF(OR(L18="",$D18="",$D18=0),"",L18/$D18-1)</f>
        <v/>
      </c>
    </row>
    <row r="131">
      <c r="A131" s="21" t="inlineStr">
        <is>
          <t>mit.rsub.all.all</t>
        </is>
      </c>
      <c r="B131" s="14">
        <f>IFERROR(INDEX(SRDesc,MATCH($A131,SRCode,0)),"")</f>
        <v/>
      </c>
      <c r="C131" s="14">
        <f>IFERROR(INDEX(SRUnit,MATCH($A131,SRCode,0)),"")</f>
        <v/>
      </c>
      <c r="E131" s="13">
        <f>IF(OR(E19="",$D19="",$D19=0),"",E19/$D19-1)</f>
        <v/>
      </c>
      <c r="F131" s="13">
        <f>IF(OR(F19="",$D19="",$D19=0),"",F19/$D19-1)</f>
        <v/>
      </c>
      <c r="G131" s="13">
        <f>IF(OR(G19="",$D19="",$D19=0),"",G19/$D19-1)</f>
        <v/>
      </c>
      <c r="H131" s="13">
        <f>IF(OR(H19="",$D19="",$D19=0),"",H19/$D19-1)</f>
        <v/>
      </c>
      <c r="I131" s="13">
        <f>IF(OR(I19="",$D19="",$D19=0),"",I19/$D19-1)</f>
        <v/>
      </c>
      <c r="J131" s="13">
        <f>IF(OR(J19="",$D19="",$D19=0),"",J19/$D19-1)</f>
        <v/>
      </c>
      <c r="K131" s="13">
        <f>IF(OR(K19="",$D19="",$D19=0),"",K19/$D19-1)</f>
        <v/>
      </c>
      <c r="L131" s="13">
        <f>IF(OR(L19="",$D19="",$D19=0),"",L19/$D19-1)</f>
        <v/>
      </c>
    </row>
    <row r="132">
      <c r="A132" s="21" t="inlineStr">
        <is>
          <t>mit.rnew.all.all</t>
        </is>
      </c>
      <c r="B132" s="14">
        <f>IFERROR(INDEX(SRDesc,MATCH($A132,SRCode,0)),"")</f>
        <v/>
      </c>
      <c r="C132" s="14">
        <f>IFERROR(INDEX(SRUnit,MATCH($A132,SRCode,0)),"")</f>
        <v/>
      </c>
      <c r="E132" s="13">
        <f>IF(OR(E20="",$D20="",$D20=0),"",E20/$D20-1)</f>
        <v/>
      </c>
      <c r="F132" s="13">
        <f>IF(OR(F20="",$D20="",$D20=0),"",F20/$D20-1)</f>
        <v/>
      </c>
      <c r="G132" s="13">
        <f>IF(OR(G20="",$D20="",$D20=0),"",G20/$D20-1)</f>
        <v/>
      </c>
      <c r="H132" s="13">
        <f>IF(OR(H20="",$D20="",$D20=0),"",H20/$D20-1)</f>
        <v/>
      </c>
      <c r="I132" s="13">
        <f>IF(OR(I20="",$D20="",$D20=0),"",I20/$D20-1)</f>
        <v/>
      </c>
      <c r="J132" s="13">
        <f>IF(OR(J20="",$D20="",$D20=0),"",J20/$D20-1)</f>
        <v/>
      </c>
      <c r="K132" s="13">
        <f>IF(OR(K20="",$D20="",$D20=0),"",K20/$D20-1)</f>
        <v/>
      </c>
      <c r="L132" s="13">
        <f>IF(OR(L20="",$D20="",$D20=0),"",L20/$D20-1)</f>
        <v/>
      </c>
    </row>
    <row r="133">
      <c r="A133" s="21" t="inlineStr">
        <is>
          <t>mit.rtot.all.all</t>
        </is>
      </c>
      <c r="B133" s="14">
        <f>IFERROR(INDEX(SRDesc,MATCH($A133,SRCode,0)),"")</f>
        <v/>
      </c>
      <c r="C133" s="14">
        <f>IFERROR(INDEX(SRUnit,MATCH($A133,SRCode,0)),"")</f>
        <v/>
      </c>
      <c r="E133" s="13">
        <f>IF(OR(E21="",$D21="",$D21=0),"",E21/$D21-1)</f>
        <v/>
      </c>
      <c r="F133" s="13">
        <f>IF(OR(F21="",$D21="",$D21=0),"",F21/$D21-1)</f>
        <v/>
      </c>
      <c r="G133" s="13">
        <f>IF(OR(G21="",$D21="",$D21=0),"",G21/$D21-1)</f>
        <v/>
      </c>
      <c r="H133" s="13">
        <f>IF(OR(H21="",$D21="",$D21=0),"",H21/$D21-1)</f>
        <v/>
      </c>
      <c r="I133" s="13">
        <f>IF(OR(I21="",$D21="",$D21=0),"",I21/$D21-1)</f>
        <v/>
      </c>
      <c r="J133" s="13">
        <f>IF(OR(J21="",$D21="",$D21=0),"",J21/$D21-1)</f>
        <v/>
      </c>
      <c r="K133" s="13">
        <f>IF(OR(K21="",$D21="",$D21=0),"",K21/$D21-1)</f>
        <v/>
      </c>
      <c r="L133" s="13">
        <f>IF(OR(L21="",$D21="",$D21=0),"",L21/$D21-1)</f>
        <v/>
      </c>
    </row>
    <row r="134">
      <c r="A134" s="21" t="inlineStr">
        <is>
          <t>mit.ener.pow.all.e</t>
        </is>
      </c>
      <c r="B134" s="14">
        <f>IFERROR(INDEX(SRDesc,MATCH($A134,SRCode,0)),"")</f>
        <v/>
      </c>
      <c r="C134" s="14">
        <f>IFERROR(INDEX(SRUnit,MATCH($A134,SRCode,0)),"")</f>
        <v/>
      </c>
      <c r="E134" s="13">
        <f>IF(OR(E22="",$D22="",$D22=0),"",E22/$D22-1)</f>
        <v/>
      </c>
      <c r="F134" s="13">
        <f>IF(OR(F22="",$D22="",$D22=0),"",F22/$D22-1)</f>
        <v/>
      </c>
      <c r="G134" s="13">
        <f>IF(OR(G22="",$D22="",$D22=0),"",G22/$D22-1)</f>
        <v/>
      </c>
      <c r="H134" s="13">
        <f>IF(OR(H22="",$D22="",$D22=0),"",H22/$D22-1)</f>
        <v/>
      </c>
      <c r="I134" s="13">
        <f>IF(OR(I22="",$D22="",$D22=0),"",I22/$D22-1)</f>
        <v/>
      </c>
      <c r="J134" s="13">
        <f>IF(OR(J22="",$D22="",$D22=0),"",J22/$D22-1)</f>
        <v/>
      </c>
      <c r="K134" s="13">
        <f>IF(OR(K22="",$D22="",$D22=0),"",K22/$D22-1)</f>
        <v/>
      </c>
      <c r="L134" s="13">
        <f>IF(OR(L22="",$D22="",$D22=0),"",L22/$D22-1)</f>
        <v/>
      </c>
    </row>
    <row r="135">
      <c r="A135" s="21" t="inlineStr">
        <is>
          <t>mit.rtx.pow.all</t>
        </is>
      </c>
      <c r="B135" s="14">
        <f>IFERROR(INDEX(SRDesc,MATCH($A135,SRCode,0)),"")</f>
        <v/>
      </c>
      <c r="C135" s="14">
        <f>IFERROR(INDEX(SRUnit,MATCH($A135,SRCode,0)),"")</f>
        <v/>
      </c>
      <c r="E135" s="13">
        <f>IF(OR(E23="",$D23="",$D23=0),"",E23/$D23-1)</f>
        <v/>
      </c>
      <c r="F135" s="13">
        <f>IF(OR(F23="",$D23="",$D23=0),"",F23/$D23-1)</f>
        <v/>
      </c>
      <c r="G135" s="13">
        <f>IF(OR(G23="",$D23="",$D23=0),"",G23/$D23-1)</f>
        <v/>
      </c>
      <c r="H135" s="13">
        <f>IF(OR(H23="",$D23="",$D23=0),"",H23/$D23-1)</f>
        <v/>
      </c>
      <c r="I135" s="13">
        <f>IF(OR(I23="",$D23="",$D23=0),"",I23/$D23-1)</f>
        <v/>
      </c>
      <c r="J135" s="13">
        <f>IF(OR(J23="",$D23="",$D23=0),"",J23/$D23-1)</f>
        <v/>
      </c>
      <c r="K135" s="13">
        <f>IF(OR(K23="",$D23="",$D23=0),"",K23/$D23-1)</f>
        <v/>
      </c>
      <c r="L135" s="13">
        <f>IF(OR(L23="",$D23="",$D23=0),"",L23/$D23-1)</f>
        <v/>
      </c>
    </row>
    <row r="136">
      <c r="A136" s="21" t="inlineStr">
        <is>
          <t>mit.rsub.pow.all</t>
        </is>
      </c>
      <c r="B136" s="14">
        <f>IFERROR(INDEX(SRDesc,MATCH($A136,SRCode,0)),"")</f>
        <v/>
      </c>
      <c r="C136" s="14">
        <f>IFERROR(INDEX(SRUnit,MATCH($A136,SRCode,0)),"")</f>
        <v/>
      </c>
      <c r="E136" s="13">
        <f>IF(OR(E24="",$D24="",$D24=0),"",E24/$D24-1)</f>
        <v/>
      </c>
      <c r="F136" s="13">
        <f>IF(OR(F24="",$D24="",$D24=0),"",F24/$D24-1)</f>
        <v/>
      </c>
      <c r="G136" s="13">
        <f>IF(OR(G24="",$D24="",$D24=0),"",G24/$D24-1)</f>
        <v/>
      </c>
      <c r="H136" s="13">
        <f>IF(OR(H24="",$D24="",$D24=0),"",H24/$D24-1)</f>
        <v/>
      </c>
      <c r="I136" s="13">
        <f>IF(OR(I24="",$D24="",$D24=0),"",I24/$D24-1)</f>
        <v/>
      </c>
      <c r="J136" s="13">
        <f>IF(OR(J24="",$D24="",$D24=0),"",J24/$D24-1)</f>
        <v/>
      </c>
      <c r="K136" s="13">
        <f>IF(OR(K24="",$D24="",$D24=0),"",K24/$D24-1)</f>
        <v/>
      </c>
      <c r="L136" s="13">
        <f>IF(OR(L24="",$D24="",$D24=0),"",L24/$D24-1)</f>
        <v/>
      </c>
    </row>
    <row r="137">
      <c r="A137" s="21" t="inlineStr">
        <is>
          <t>mit.rnew.pow.all</t>
        </is>
      </c>
      <c r="B137" s="14">
        <f>IFERROR(INDEX(SRDesc,MATCH($A137,SRCode,0)),"")</f>
        <v/>
      </c>
      <c r="C137" s="14">
        <f>IFERROR(INDEX(SRUnit,MATCH($A137,SRCode,0)),"")</f>
        <v/>
      </c>
      <c r="E137" s="13">
        <f>IF(OR(E25="",$D25="",$D25=0),"",E25/$D25-1)</f>
        <v/>
      </c>
      <c r="F137" s="13">
        <f>IF(OR(F25="",$D25="",$D25=0),"",F25/$D25-1)</f>
        <v/>
      </c>
      <c r="G137" s="13">
        <f>IF(OR(G25="",$D25="",$D25=0),"",G25/$D25-1)</f>
        <v/>
      </c>
      <c r="H137" s="13">
        <f>IF(OR(H25="",$D25="",$D25=0),"",H25/$D25-1)</f>
        <v/>
      </c>
      <c r="I137" s="13">
        <f>IF(OR(I25="",$D25="",$D25=0),"",I25/$D25-1)</f>
        <v/>
      </c>
      <c r="J137" s="13">
        <f>IF(OR(J25="",$D25="",$D25=0),"",J25/$D25-1)</f>
        <v/>
      </c>
      <c r="K137" s="13">
        <f>IF(OR(K25="",$D25="",$D25=0),"",K25/$D25-1)</f>
        <v/>
      </c>
      <c r="L137" s="13">
        <f>IF(OR(L25="",$D25="",$D25=0),"",L25/$D25-1)</f>
        <v/>
      </c>
    </row>
    <row r="138">
      <c r="A138" s="21" t="inlineStr">
        <is>
          <t>mit.rxcp.all.all</t>
        </is>
      </c>
      <c r="B138" s="14">
        <f>IFERROR(INDEX(SRDesc,MATCH($A138,SRCode,0)),"")</f>
        <v/>
      </c>
      <c r="C138" s="14">
        <f>IFERROR(INDEX(SRUnit,MATCH($A138,SRCode,0)),"")</f>
        <v/>
      </c>
      <c r="E138" s="13">
        <f>IF(OR(E26="",$D26="",$D26=0),"",E26/$D26-1)</f>
        <v/>
      </c>
      <c r="F138" s="13">
        <f>IF(OR(F26="",$D26="",$D26=0),"",F26/$D26-1)</f>
        <v/>
      </c>
      <c r="G138" s="13">
        <f>IF(OR(G26="",$D26="",$D26=0),"",G26/$D26-1)</f>
        <v/>
      </c>
      <c r="H138" s="13">
        <f>IF(OR(H26="",$D26="",$D26=0),"",H26/$D26-1)</f>
        <v/>
      </c>
      <c r="I138" s="13">
        <f>IF(OR(I26="",$D26="",$D26=0),"",I26/$D26-1)</f>
        <v/>
      </c>
      <c r="J138" s="13">
        <f>IF(OR(J26="",$D26="",$D26=0),"",J26/$D26-1)</f>
        <v/>
      </c>
      <c r="K138" s="13">
        <f>IF(OR(K26="",$D26="",$D26=0),"",K26/$D26-1)</f>
        <v/>
      </c>
      <c r="L138" s="13">
        <f>IF(OR(L26="",$D26="",$D26=0),"",L26/$D26-1)</f>
        <v/>
      </c>
    </row>
    <row r="139">
      <c r="A139" s="21" t="inlineStr">
        <is>
          <t>mit.xct.p</t>
        </is>
      </c>
      <c r="B139" s="14">
        <f>IFERROR(INDEX(SRDesc,MATCH($A139,SRCode,0)),"")</f>
        <v/>
      </c>
      <c r="C139" s="14">
        <f>IFERROR(INDEX(SRUnit,MATCH($A139,SRCode,0)),"")</f>
        <v/>
      </c>
      <c r="E139" s="13">
        <f>IF(OR(E27="",$D27="",$D27=0),"",E27/$D27-1)</f>
        <v/>
      </c>
      <c r="F139" s="13">
        <f>IF(OR(F27="",$D27="",$D27=0),"",F27/$D27-1)</f>
        <v/>
      </c>
      <c r="G139" s="13">
        <f>IF(OR(G27="",$D27="",$D27=0),"",G27/$D27-1)</f>
        <v/>
      </c>
      <c r="H139" s="13">
        <f>IF(OR(H27="",$D27="",$D27=0),"",H27/$D27-1)</f>
        <v/>
      </c>
      <c r="I139" s="13">
        <f>IF(OR(I27="",$D27="",$D27=0),"",I27/$D27-1)</f>
        <v/>
      </c>
      <c r="J139" s="13">
        <f>IF(OR(J27="",$D27="",$D27=0),"",J27/$D27-1)</f>
        <v/>
      </c>
      <c r="K139" s="13">
        <f>IF(OR(K27="",$D27="",$D27=0),"",K27/$D27-1)</f>
        <v/>
      </c>
      <c r="L139" s="13">
        <f>IF(OR(L27="",$D27="",$D27=0),"",L27/$D27-1)</f>
        <v/>
      </c>
    </row>
    <row r="140">
      <c r="A140" s="21" t="inlineStr">
        <is>
          <t>mit.xets.p</t>
        </is>
      </c>
      <c r="B140" s="14">
        <f>IFERROR(INDEX(SRDesc,MATCH($A140,SRCode,0)),"")</f>
        <v/>
      </c>
      <c r="C140" s="14">
        <f>IFERROR(INDEX(SRUnit,MATCH($A140,SRCode,0)),"")</f>
        <v/>
      </c>
      <c r="E140" s="13">
        <f>IF(OR(E28="",$D28="",$D28=0),"",E28/$D28-1)</f>
        <v/>
      </c>
      <c r="F140" s="13">
        <f>IF(OR(F28="",$D28="",$D28=0),"",F28/$D28-1)</f>
        <v/>
      </c>
      <c r="G140" s="13">
        <f>IF(OR(G28="",$D28="",$D28=0),"",G28/$D28-1)</f>
        <v/>
      </c>
      <c r="H140" s="13">
        <f>IF(OR(H28="",$D28="",$D28=0),"",H28/$D28-1)</f>
        <v/>
      </c>
      <c r="I140" s="13">
        <f>IF(OR(I28="",$D28="",$D28=0),"",I28/$D28-1)</f>
        <v/>
      </c>
      <c r="J140" s="13">
        <f>IF(OR(J28="",$D28="",$D28=0),"",J28/$D28-1)</f>
        <v/>
      </c>
      <c r="K140" s="13">
        <f>IF(OR(K28="",$D28="",$D28=0),"",K28/$D28-1)</f>
        <v/>
      </c>
      <c r="L140" s="13">
        <f>IF(OR(L28="",$D28="",$D28=0),"",L28/$D28-1)</f>
        <v/>
      </c>
    </row>
    <row r="141">
      <c r="A141" s="21" t="inlineStr">
        <is>
          <t>mit.cptraj</t>
        </is>
      </c>
      <c r="B141" s="14">
        <f>IFERROR(INDEX(SRDesc,MATCH($A141,SRCode,0)),"")</f>
        <v/>
      </c>
      <c r="C141" s="14">
        <f>IFERROR(INDEX(SRUnit,MATCH($A141,SRCode,0)),"")</f>
        <v/>
      </c>
      <c r="E141" s="13">
        <f>IF(OR(E29="",$D29="",$D29=0),"",E29/$D29-1)</f>
        <v/>
      </c>
      <c r="F141" s="13">
        <f>IF(OR(F29="",$D29="",$D29=0),"",F29/$D29-1)</f>
        <v/>
      </c>
      <c r="G141" s="13">
        <f>IF(OR(G29="",$D29="",$D29=0),"",G29/$D29-1)</f>
        <v/>
      </c>
      <c r="H141" s="13">
        <f>IF(OR(H29="",$D29="",$D29=0),"",H29/$D29-1)</f>
        <v/>
      </c>
      <c r="I141" s="13">
        <f>IF(OR(I29="",$D29="",$D29=0),"",I29/$D29-1)</f>
        <v/>
      </c>
      <c r="J141" s="13">
        <f>IF(OR(J29="",$D29="",$D29=0),"",J29/$D29-1)</f>
        <v/>
      </c>
      <c r="K141" s="13">
        <f>IF(OR(K29="",$D29="",$D29=0),"",K29/$D29-1)</f>
        <v/>
      </c>
      <c r="L141" s="13">
        <f>IF(OR(L29="",$D29="",$D29=0),"",L29/$D29-1)</f>
        <v/>
      </c>
    </row>
    <row r="142">
      <c r="A142" s="21" t="inlineStr">
        <is>
          <t>mit.ets.p</t>
        </is>
      </c>
      <c r="B142" s="14">
        <f>IFERROR(INDEX(SRDesc,MATCH($A142,SRCode,0)),"")</f>
        <v/>
      </c>
      <c r="C142" s="14">
        <f>IFERROR(INDEX(SRUnit,MATCH($A142,SRCode,0)),"")</f>
        <v/>
      </c>
      <c r="E142" s="13">
        <f>IF(OR(E30="",$D30="",$D30=0),"",E30/$D30-1)</f>
        <v/>
      </c>
      <c r="F142" s="13">
        <f>IF(OR(F30="",$D30="",$D30=0),"",F30/$D30-1)</f>
        <v/>
      </c>
      <c r="G142" s="13">
        <f>IF(OR(G30="",$D30="",$D30=0),"",G30/$D30-1)</f>
        <v/>
      </c>
      <c r="H142" s="13">
        <f>IF(OR(H30="",$D30="",$D30=0),"",H30/$D30-1)</f>
        <v/>
      </c>
      <c r="I142" s="13">
        <f>IF(OR(I30="",$D30="",$D30=0),"",I30/$D30-1)</f>
        <v/>
      </c>
      <c r="J142" s="13">
        <f>IF(OR(J30="",$D30="",$D30=0),"",J30/$D30-1)</f>
        <v/>
      </c>
      <c r="K142" s="13">
        <f>IF(OR(K30="",$D30="",$D30=0),"",K30/$D30-1)</f>
        <v/>
      </c>
      <c r="L142" s="13">
        <f>IF(OR(L30="",$D30="",$D30=0),"",L30/$D30-1)</f>
        <v/>
      </c>
    </row>
    <row r="143">
      <c r="A143" s="21" t="inlineStr">
        <is>
          <t>mit.co2.ets.all.all</t>
        </is>
      </c>
      <c r="B143" s="14">
        <f>IFERROR(INDEX(SRDesc,MATCH($A143,SRCode,0)),"")</f>
        <v/>
      </c>
      <c r="C143" s="14">
        <f>IFERROR(INDEX(SRUnit,MATCH($A143,SRCode,0)),"")</f>
        <v/>
      </c>
      <c r="E143" s="13">
        <f>IF(OR(E31="",$D31="",$D31=0),"",E31/$D31-1)</f>
        <v/>
      </c>
      <c r="F143" s="13">
        <f>IF(OR(F31="",$D31="",$D31=0),"",F31/$D31-1)</f>
        <v/>
      </c>
      <c r="G143" s="13">
        <f>IF(OR(G31="",$D31="",$D31=0),"",G31/$D31-1)</f>
        <v/>
      </c>
      <c r="H143" s="13">
        <f>IF(OR(H31="",$D31="",$D31=0),"",H31/$D31-1)</f>
        <v/>
      </c>
      <c r="I143" s="13">
        <f>IF(OR(I31="",$D31="",$D31=0),"",I31/$D31-1)</f>
        <v/>
      </c>
      <c r="J143" s="13">
        <f>IF(OR(J31="",$D31="",$D31=0),"",J31/$D31-1)</f>
        <v/>
      </c>
      <c r="K143" s="13">
        <f>IF(OR(K31="",$D31="",$D31=0),"",K31/$D31-1)</f>
        <v/>
      </c>
      <c r="L143" s="13">
        <f>IF(OR(L31="",$D31="",$D31=0),"",L31/$D31-1)</f>
        <v/>
      </c>
    </row>
    <row r="144">
      <c r="A144" s="21" t="inlineStr">
        <is>
          <t>mit.co2.cap.all.all</t>
        </is>
      </c>
      <c r="B144" s="14">
        <f>IFERROR(INDEX(SRDesc,MATCH($A144,SRCode,0)),"")</f>
        <v/>
      </c>
      <c r="C144" s="14">
        <f>IFERROR(INDEX(SRUnit,MATCH($A144,SRCode,0)),"")</f>
        <v/>
      </c>
      <c r="E144" s="13">
        <f>IF(OR(E32="",$D32="",$D32=0),"",E32/$D32-1)</f>
        <v/>
      </c>
      <c r="F144" s="13">
        <f>IF(OR(F32="",$D32="",$D32=0),"",F32/$D32-1)</f>
        <v/>
      </c>
      <c r="G144" s="13">
        <f>IF(OR(G32="",$D32="",$D32=0),"",G32/$D32-1)</f>
        <v/>
      </c>
      <c r="H144" s="13">
        <f>IF(OR(H32="",$D32="",$D32=0),"",H32/$D32-1)</f>
        <v/>
      </c>
      <c r="I144" s="13">
        <f>IF(OR(I32="",$D32="",$D32=0),"",I32/$D32-1)</f>
        <v/>
      </c>
      <c r="J144" s="13">
        <f>IF(OR(J32="",$D32="",$D32=0),"",J32/$D32-1)</f>
        <v/>
      </c>
      <c r="K144" s="13">
        <f>IF(OR(K32="",$D32="",$D32=0),"",K32/$D32-1)</f>
        <v/>
      </c>
      <c r="L144" s="13">
        <f>IF(OR(L32="",$D32="",$D32=0),"",L32/$D32-1)</f>
        <v/>
      </c>
    </row>
    <row r="145">
      <c r="A145" s="21" t="inlineStr">
        <is>
          <t>mit.rpb.all.gso.a</t>
        </is>
      </c>
      <c r="B145" s="14">
        <f>IFERROR(INDEX(SRDesc,MATCH($A145,SRCode,0)),"")</f>
        <v/>
      </c>
      <c r="C145" s="14">
        <f>IFERROR(INDEX(SRUnit,MATCH($A145,SRCode,0)),"")</f>
        <v/>
      </c>
      <c r="E145" s="13">
        <f>IF(OR(E33="",$D33="",$D33=0),"",E33/$D33-1)</f>
        <v/>
      </c>
      <c r="F145" s="13">
        <f>IF(OR(F33="",$D33="",$D33=0),"",F33/$D33-1)</f>
        <v/>
      </c>
      <c r="G145" s="13">
        <f>IF(OR(G33="",$D33="",$D33=0),"",G33/$D33-1)</f>
        <v/>
      </c>
      <c r="H145" s="13">
        <f>IF(OR(H33="",$D33="",$D33=0),"",H33/$D33-1)</f>
        <v/>
      </c>
      <c r="I145" s="13">
        <f>IF(OR(I33="",$D33="",$D33=0),"",I33/$D33-1)</f>
        <v/>
      </c>
      <c r="J145" s="13">
        <f>IF(OR(J33="",$D33="",$D33=0),"",J33/$D33-1)</f>
        <v/>
      </c>
      <c r="K145" s="13">
        <f>IF(OR(K33="",$D33="",$D33=0),"",K33/$D33-1)</f>
        <v/>
      </c>
      <c r="L145" s="13">
        <f>IF(OR(L33="",$D33="",$D33=0),"",L33/$D33-1)</f>
        <v/>
      </c>
    </row>
    <row r="146">
      <c r="A146" s="21" t="inlineStr">
        <is>
          <t>mit.rpb.all.die.a</t>
        </is>
      </c>
      <c r="B146" s="14">
        <f>IFERROR(INDEX(SRDesc,MATCH($A146,SRCode,0)),"")</f>
        <v/>
      </c>
      <c r="C146" s="14">
        <f>IFERROR(INDEX(SRUnit,MATCH($A146,SRCode,0)),"")</f>
        <v/>
      </c>
      <c r="E146" s="13">
        <f>IF(OR(E34="",$D34="",$D34=0),"",E34/$D34-1)</f>
        <v/>
      </c>
      <c r="F146" s="13">
        <f>IF(OR(F34="",$D34="",$D34=0),"",F34/$D34-1)</f>
        <v/>
      </c>
      <c r="G146" s="13">
        <f>IF(OR(G34="",$D34="",$D34=0),"",G34/$D34-1)</f>
        <v/>
      </c>
      <c r="H146" s="13">
        <f>IF(OR(H34="",$D34="",$D34=0),"",H34/$D34-1)</f>
        <v/>
      </c>
      <c r="I146" s="13">
        <f>IF(OR(I34="",$D34="",$D34=0),"",I34/$D34-1)</f>
        <v/>
      </c>
      <c r="J146" s="13">
        <f>IF(OR(J34="",$D34="",$D34=0),"",J34/$D34-1)</f>
        <v/>
      </c>
      <c r="K146" s="13">
        <f>IF(OR(K34="",$D34="",$D34=0),"",K34/$D34-1)</f>
        <v/>
      </c>
      <c r="L146" s="13">
        <f>IF(OR(L34="",$D34="",$D34=0),"",L34/$D34-1)</f>
        <v/>
      </c>
    </row>
    <row r="147">
      <c r="A147" s="21" t="inlineStr">
        <is>
          <t>mit.rpb.res.nga.a</t>
        </is>
      </c>
      <c r="B147" s="14">
        <f>IFERROR(INDEX(SRDesc,MATCH($A147,SRCode,0)),"")</f>
        <v/>
      </c>
      <c r="C147" s="14">
        <f>IFERROR(INDEX(SRUnit,MATCH($A147,SRCode,0)),"")</f>
        <v/>
      </c>
      <c r="E147" s="13">
        <f>IF(OR(E35="",$D35="",$D35=0),"",E35/$D35-1)</f>
        <v/>
      </c>
      <c r="F147" s="13">
        <f>IF(OR(F35="",$D35="",$D35=0),"",F35/$D35-1)</f>
        <v/>
      </c>
      <c r="G147" s="13">
        <f>IF(OR(G35="",$D35="",$D35=0),"",G35/$D35-1)</f>
        <v/>
      </c>
      <c r="H147" s="13">
        <f>IF(OR(H35="",$D35="",$D35=0),"",H35/$D35-1)</f>
        <v/>
      </c>
      <c r="I147" s="13">
        <f>IF(OR(I35="",$D35="",$D35=0),"",I35/$D35-1)</f>
        <v/>
      </c>
      <c r="J147" s="13">
        <f>IF(OR(J35="",$D35="",$D35=0),"",J35/$D35-1)</f>
        <v/>
      </c>
      <c r="K147" s="13">
        <f>IF(OR(K35="",$D35="",$D35=0),"",K35/$D35-1)</f>
        <v/>
      </c>
      <c r="L147" s="13">
        <f>IF(OR(L35="",$D35="",$D35=0),"",L35/$D35-1)</f>
        <v/>
      </c>
    </row>
    <row r="148">
      <c r="A148" s="21" t="inlineStr">
        <is>
          <t>mit.atp.rod.gso.e</t>
        </is>
      </c>
      <c r="B148" s="14">
        <f>IFERROR(INDEX(SRDesc,MATCH($A148,SRCode,0)),"")</f>
        <v/>
      </c>
      <c r="C148" s="14">
        <f>IFERROR(INDEX(SRUnit,MATCH($A148,SRCode,0)),"")</f>
        <v/>
      </c>
      <c r="E148" s="13">
        <f>IF(OR(E36="",$D36="",$D36=0),"",E36/$D36-1)</f>
        <v/>
      </c>
      <c r="F148" s="13">
        <f>IF(OR(F36="",$D36="",$D36=0),"",F36/$D36-1)</f>
        <v/>
      </c>
      <c r="G148" s="13">
        <f>IF(OR(G36="",$D36="",$D36=0),"",G36/$D36-1)</f>
        <v/>
      </c>
      <c r="H148" s="13">
        <f>IF(OR(H36="",$D36="",$D36=0),"",H36/$D36-1)</f>
        <v/>
      </c>
      <c r="I148" s="13">
        <f>IF(OR(I36="",$D36="",$D36=0),"",I36/$D36-1)</f>
        <v/>
      </c>
      <c r="J148" s="13">
        <f>IF(OR(J36="",$D36="",$D36=0),"",J36/$D36-1)</f>
        <v/>
      </c>
      <c r="K148" s="13">
        <f>IF(OR(K36="",$D36="",$D36=0),"",K36/$D36-1)</f>
        <v/>
      </c>
      <c r="L148" s="13">
        <f>IF(OR(L36="",$D36="",$D36=0),"",L36/$D36-1)</f>
        <v/>
      </c>
    </row>
    <row r="149">
      <c r="A149" s="21" t="inlineStr">
        <is>
          <t>mit.rp.res.ecy</t>
        </is>
      </c>
      <c r="B149" s="14">
        <f>IFERROR(INDEX(SRDesc,MATCH($A149,SRCode,0)),"")</f>
        <v/>
      </c>
      <c r="C149" s="14">
        <f>IFERROR(INDEX(SRUnit,MATCH($A149,SRCode,0)),"")</f>
        <v/>
      </c>
      <c r="E149" s="13">
        <f>IF(OR(E37="",$D37="",$D37=0),"",E37/$D37-1)</f>
        <v/>
      </c>
      <c r="F149" s="13">
        <f>IF(OR(F37="",$D37="",$D37=0),"",F37/$D37-1)</f>
        <v/>
      </c>
      <c r="G149" s="13">
        <f>IF(OR(G37="",$D37="",$D37=0),"",G37/$D37-1)</f>
        <v/>
      </c>
      <c r="H149" s="13">
        <f>IF(OR(H37="",$D37="",$D37=0),"",H37/$D37-1)</f>
        <v/>
      </c>
      <c r="I149" s="13">
        <f>IF(OR(I37="",$D37="",$D37=0),"",I37/$D37-1)</f>
        <v/>
      </c>
      <c r="J149" s="13">
        <f>IF(OR(J37="",$D37="",$D37=0),"",J37/$D37-1)</f>
        <v/>
      </c>
      <c r="K149" s="13">
        <f>IF(OR(K37="",$D37="",$D37=0),"",K37/$D37-1)</f>
        <v/>
      </c>
      <c r="L149" s="13">
        <f>IF(OR(L37="",$D37="",$D37=0),"",L37/$D37-1)</f>
        <v/>
      </c>
    </row>
    <row r="150">
      <c r="A150" s="21" t="inlineStr">
        <is>
          <t>mit.rp.ind.ecy</t>
        </is>
      </c>
      <c r="B150" s="14">
        <f>IFERROR(INDEX(SRDesc,MATCH($A150,SRCode,0)),"")</f>
        <v/>
      </c>
      <c r="C150" s="14">
        <f>IFERROR(INDEX(SRUnit,MATCH($A150,SRCode,0)),"")</f>
        <v/>
      </c>
      <c r="E150" s="13">
        <f>IF(OR(E38="",$D38="",$D38=0),"",E38/$D38-1)</f>
        <v/>
      </c>
      <c r="F150" s="13">
        <f>IF(OR(F38="",$D38="",$D38=0),"",F38/$D38-1)</f>
        <v/>
      </c>
      <c r="G150" s="13">
        <f>IF(OR(G38="",$D38="",$D38=0),"",G38/$D38-1)</f>
        <v/>
      </c>
      <c r="H150" s="13">
        <f>IF(OR(H38="",$D38="",$D38=0),"",H38/$D38-1)</f>
        <v/>
      </c>
      <c r="I150" s="13">
        <f>IF(OR(I38="",$D38="",$D38=0),"",I38/$D38-1)</f>
        <v/>
      </c>
      <c r="J150" s="13">
        <f>IF(OR(J38="",$D38="",$D38=0),"",J38/$D38-1)</f>
        <v/>
      </c>
      <c r="K150" s="13">
        <f>IF(OR(K38="",$D38="",$D38=0),"",K38/$D38-1)</f>
        <v/>
      </c>
      <c r="L150" s="13">
        <f>IF(OR(L38="",$D38="",$D38=0),"",L38/$D38-1)</f>
        <v/>
      </c>
    </row>
    <row r="151">
      <c r="A151" s="21" t="inlineStr">
        <is>
          <t>mit.gncav</t>
        </is>
      </c>
      <c r="B151" s="14">
        <f>IFERROR(INDEX(SRDesc,MATCH($A151,SRCode,0)),"")</f>
        <v/>
      </c>
      <c r="C151" s="14">
        <f>IFERROR(INDEX(SRUnit,MATCH($A151,SRCode,0)),"")</f>
        <v/>
      </c>
      <c r="E151" s="13">
        <f>IF(OR(E39="",$D39="",$D39=0),"",E39/$D39-1)</f>
        <v/>
      </c>
      <c r="F151" s="13">
        <f>IF(OR(F39="",$D39="",$D39=0),"",F39/$D39-1)</f>
        <v/>
      </c>
      <c r="G151" s="13">
        <f>IF(OR(G39="",$D39="",$D39=0),"",G39/$D39-1)</f>
        <v/>
      </c>
      <c r="H151" s="13">
        <f>IF(OR(H39="",$D39="",$D39=0),"",H39/$D39-1)</f>
        <v/>
      </c>
      <c r="I151" s="13">
        <f>IF(OR(I39="",$D39="",$D39=0),"",I39/$D39-1)</f>
        <v/>
      </c>
      <c r="J151" s="13">
        <f>IF(OR(J39="",$D39="",$D39=0),"",J39/$D39-1)</f>
        <v/>
      </c>
      <c r="K151" s="13">
        <f>IF(OR(K39="",$D39="",$D39=0),"",K39/$D39-1)</f>
        <v/>
      </c>
      <c r="L151" s="13">
        <f>IF(OR(L39="",$D39="",$D39=0),"",L39/$D39-1)</f>
        <v/>
      </c>
    </row>
    <row r="152">
      <c r="A152" s="21" t="inlineStr">
        <is>
          <t>mit.co2.pow.all.e</t>
        </is>
      </c>
      <c r="B152" s="14">
        <f>IFERROR(INDEX(SRDesc,MATCH($A152,SRCode,0)),"")</f>
        <v/>
      </c>
      <c r="C152" s="14">
        <f>IFERROR(INDEX(SRUnit,MATCH($A152,SRCode,0)),"")</f>
        <v/>
      </c>
      <c r="E152" s="13">
        <f>IF(OR(E40="",$D40="",$D40=0),"",E40/$D40-1)</f>
        <v/>
      </c>
      <c r="F152" s="13">
        <f>IF(OR(F40="",$D40="",$D40=0),"",F40/$D40-1)</f>
        <v/>
      </c>
      <c r="G152" s="13">
        <f>IF(OR(G40="",$D40="",$D40=0),"",G40/$D40-1)</f>
        <v/>
      </c>
      <c r="H152" s="13">
        <f>IF(OR(H40="",$D40="",$D40=0),"",H40/$D40-1)</f>
        <v/>
      </c>
      <c r="I152" s="13">
        <f>IF(OR(I40="",$D40="",$D40=0),"",I40/$D40-1)</f>
        <v/>
      </c>
      <c r="J152" s="13">
        <f>IF(OR(J40="",$D40="",$D40=0),"",J40/$D40-1)</f>
        <v/>
      </c>
      <c r="K152" s="13">
        <f>IF(OR(K40="",$D40="",$D40=0),"",K40/$D40-1)</f>
        <v/>
      </c>
      <c r="L152" s="13">
        <f>IF(OR(L40="",$D40="",$D40=0),"",L40/$D40-1)</f>
        <v/>
      </c>
    </row>
    <row r="153">
      <c r="A153" s="21" t="inlineStr">
        <is>
          <t>mit.gtot</t>
        </is>
      </c>
      <c r="B153" s="14">
        <f>IFERROR(INDEX(SRDesc,MATCH($A153,SRCode,0)),"")</f>
        <v/>
      </c>
      <c r="C153" s="14">
        <f>IFERROR(INDEX(SRUnit,MATCH($A153,SRCode,0)),"")</f>
        <v/>
      </c>
      <c r="E153" s="13">
        <f>IF(OR(E41="",$D41="",$D41=0),"",E41/$D41-1)</f>
        <v/>
      </c>
      <c r="F153" s="13">
        <f>IF(OR(F41="",$D41="",$D41=0),"",F41/$D41-1)</f>
        <v/>
      </c>
      <c r="G153" s="13">
        <f>IF(OR(G41="",$D41="",$D41=0),"",G41/$D41-1)</f>
        <v/>
      </c>
      <c r="H153" s="13">
        <f>IF(OR(H41="",$D41="",$D41=0),"",H41/$D41-1)</f>
        <v/>
      </c>
      <c r="I153" s="13">
        <f>IF(OR(I41="",$D41="",$D41=0),"",I41/$D41-1)</f>
        <v/>
      </c>
      <c r="J153" s="13">
        <f>IF(OR(J41="",$D41="",$D41=0),"",J41/$D41-1)</f>
        <v/>
      </c>
      <c r="K153" s="13">
        <f>IF(OR(K41="",$D41="",$D41=0),"",K41/$D41-1)</f>
        <v/>
      </c>
      <c r="L153" s="13">
        <f>IF(OR(L41="",$D41="",$D41=0),"",L41/$D41-1)</f>
        <v/>
      </c>
    </row>
    <row r="154">
      <c r="A154" s="21" t="inlineStr">
        <is>
          <t>mit.vre</t>
        </is>
      </c>
      <c r="B154" s="14">
        <f>IFERROR(INDEX(SRDesc,MATCH($A154,SRCode,0)),"")</f>
        <v/>
      </c>
      <c r="C154" s="14">
        <f>IFERROR(INDEX(SRUnit,MATCH($A154,SRCode,0)),"")</f>
        <v/>
      </c>
      <c r="E154" s="13">
        <f>IF(OR(E42="",$D42="",$D42=0),"",E42/$D42-1)</f>
        <v/>
      </c>
      <c r="F154" s="13">
        <f>IF(OR(F42="",$D42="",$D42=0),"",F42/$D42-1)</f>
        <v/>
      </c>
      <c r="G154" s="13">
        <f>IF(OR(G42="",$D42="",$D42=0),"",G42/$D42-1)</f>
        <v/>
      </c>
      <c r="H154" s="13">
        <f>IF(OR(H42="",$D42="",$D42=0),"",H42/$D42-1)</f>
        <v/>
      </c>
      <c r="I154" s="13">
        <f>IF(OR(I42="",$D42="",$D42=0),"",I42/$D42-1)</f>
        <v/>
      </c>
      <c r="J154" s="13">
        <f>IF(OR(J42="",$D42="",$D42=0),"",J42/$D42-1)</f>
        <v/>
      </c>
      <c r="K154" s="13">
        <f>IF(OR(K42="",$D42="",$D42=0),"",K42/$D42-1)</f>
        <v/>
      </c>
      <c r="L154" s="13">
        <f>IF(OR(L42="",$D42="",$D42=0),"",L42/$D42-1)</f>
        <v/>
      </c>
    </row>
    <row r="155">
      <c r="A155" s="21" t="inlineStr">
        <is>
          <t>mit.shr.pow.nga</t>
        </is>
      </c>
      <c r="B155" s="14">
        <f>IFERROR(INDEX(SRDesc,MATCH($A155,SRCode,0)),"")</f>
        <v/>
      </c>
      <c r="C155" s="14">
        <f>IFERROR(INDEX(SRUnit,MATCH($A155,SRCode,0)),"")</f>
        <v/>
      </c>
      <c r="E155" s="13">
        <f>IF(OR(E43="",$D43="",$D43=0),"",E43/$D43-1)</f>
        <v/>
      </c>
      <c r="F155" s="13">
        <f>IF(OR(F43="",$D43="",$D43=0),"",F43/$D43-1)</f>
        <v/>
      </c>
      <c r="G155" s="13">
        <f>IF(OR(G43="",$D43="",$D43=0),"",G43/$D43-1)</f>
        <v/>
      </c>
      <c r="H155" s="13">
        <f>IF(OR(H43="",$D43="",$D43=0),"",H43/$D43-1)</f>
        <v/>
      </c>
      <c r="I155" s="13">
        <f>IF(OR(I43="",$D43="",$D43=0),"",I43/$D43-1)</f>
        <v/>
      </c>
      <c r="J155" s="13">
        <f>IF(OR(J43="",$D43="",$D43=0),"",J43/$D43-1)</f>
        <v/>
      </c>
      <c r="K155" s="13">
        <f>IF(OR(K43="",$D43="",$D43=0),"",K43/$D43-1)</f>
        <v/>
      </c>
      <c r="L155" s="13">
        <f>IF(OR(L43="",$D43="",$D43=0),"",L43/$D43-1)</f>
        <v/>
      </c>
    </row>
    <row r="156">
      <c r="A156" s="21" t="inlineStr">
        <is>
          <t>mit.usdtot</t>
        </is>
      </c>
      <c r="B156" s="14">
        <f>IFERROR(INDEX(SRDesc,MATCH($A156,SRCode,0)),"")</f>
        <v/>
      </c>
      <c r="C156" s="14">
        <f>IFERROR(INDEX(SRUnit,MATCH($A156,SRCode,0)),"")</f>
        <v/>
      </c>
      <c r="E156" s="13">
        <f>IF(OR(E44="",$D44="",$D44=0),"",E44/$D44-1)</f>
        <v/>
      </c>
      <c r="F156" s="13">
        <f>IF(OR(F44="",$D44="",$D44=0),"",F44/$D44-1)</f>
        <v/>
      </c>
      <c r="G156" s="13">
        <f>IF(OR(G44="",$D44="",$D44=0),"",G44/$D44-1)</f>
        <v/>
      </c>
      <c r="H156" s="13">
        <f>IF(OR(H44="",$D44="",$D44=0),"",H44/$D44-1)</f>
        <v/>
      </c>
      <c r="I156" s="13">
        <f>IF(OR(I44="",$D44="",$D44=0),"",I44/$D44-1)</f>
        <v/>
      </c>
      <c r="J156" s="13">
        <f>IF(OR(J44="",$D44="",$D44=0),"",J44/$D44-1)</f>
        <v/>
      </c>
      <c r="K156" s="13">
        <f>IF(OR(K44="",$D44="",$D44=0),"",K44/$D44-1)</f>
        <v/>
      </c>
      <c r="L156" s="13">
        <f>IF(OR(L44="",$D44="",$D44=0),"",L44/$D44-1)</f>
        <v/>
      </c>
    </row>
    <row r="157">
      <c r="A157" s="21" t="inlineStr">
        <is>
          <t>mit.demtot</t>
        </is>
      </c>
      <c r="B157" s="14">
        <f>IFERROR(INDEX(SRDesc,MATCH($A157,SRCode,0)),"")</f>
        <v/>
      </c>
      <c r="C157" s="14">
        <f>IFERROR(INDEX(SRUnit,MATCH($A157,SRCode,0)),"")</f>
        <v/>
      </c>
      <c r="E157" s="13">
        <f>IF(OR(E45="",$D45="",$D45=0),"",E45/$D45-1)</f>
        <v/>
      </c>
      <c r="F157" s="13">
        <f>IF(OR(F45="",$D45="",$D45=0),"",F45/$D45-1)</f>
        <v/>
      </c>
      <c r="G157" s="13">
        <f>IF(OR(G45="",$D45="",$D45=0),"",G45/$D45-1)</f>
        <v/>
      </c>
      <c r="H157" s="13">
        <f>IF(OR(H45="",$D45="",$D45=0),"",H45/$D45-1)</f>
        <v/>
      </c>
      <c r="I157" s="13">
        <f>IF(OR(I45="",$D45="",$D45=0),"",I45/$D45-1)</f>
        <v/>
      </c>
      <c r="J157" s="13">
        <f>IF(OR(J45="",$D45="",$D45=0),"",J45/$D45-1)</f>
        <v/>
      </c>
      <c r="K157" s="13">
        <f>IF(OR(K45="",$D45="",$D45=0),"",K45/$D45-1)</f>
        <v/>
      </c>
      <c r="L157" s="13">
        <f>IF(OR(L45="",$D45="",$D45=0),"",L45/$D45-1)</f>
        <v/>
      </c>
    </row>
    <row r="158">
      <c r="A158" s="21" t="inlineStr">
        <is>
          <t>mit.eldem.tra.ecy.e</t>
        </is>
      </c>
      <c r="B158" s="14">
        <f>IFERROR(INDEX(SRDesc,MATCH($A158,SRCode,0)),"")</f>
        <v/>
      </c>
      <c r="C158" s="14">
        <f>IFERROR(INDEX(SRUnit,MATCH($A158,SRCode,0)),"")</f>
        <v/>
      </c>
      <c r="E158" s="13">
        <f>IF(OR(E46="",$D46="",$D46=0),"",E46/$D46-1)</f>
        <v/>
      </c>
      <c r="F158" s="13">
        <f>IF(OR(F46="",$D46="",$D46=0),"",F46/$D46-1)</f>
        <v/>
      </c>
      <c r="G158" s="13">
        <f>IF(OR(G46="",$D46="",$D46=0),"",G46/$D46-1)</f>
        <v/>
      </c>
      <c r="H158" s="13">
        <f>IF(OR(H46="",$D46="",$D46=0),"",H46/$D46-1)</f>
        <v/>
      </c>
      <c r="I158" s="13">
        <f>IF(OR(I46="",$D46="",$D46=0),"",I46/$D46-1)</f>
        <v/>
      </c>
      <c r="J158" s="13">
        <f>IF(OR(J46="",$D46="",$D46=0),"",J46/$D46-1)</f>
        <v/>
      </c>
      <c r="K158" s="13">
        <f>IF(OR(K46="",$D46="",$D46=0),"",K46/$D46-1)</f>
        <v/>
      </c>
      <c r="L158" s="13">
        <f>IF(OR(L46="",$D46="",$D46=0),"",L46/$D46-1)</f>
        <v/>
      </c>
    </row>
    <row r="159">
      <c r="A159" s="21" t="inlineStr">
        <is>
          <t>mit.eldem.bld.ecy.e</t>
        </is>
      </c>
      <c r="B159" s="14">
        <f>IFERROR(INDEX(SRDesc,MATCH($A159,SRCode,0)),"")</f>
        <v/>
      </c>
      <c r="C159" s="14">
        <f>IFERROR(INDEX(SRUnit,MATCH($A159,SRCode,0)),"")</f>
        <v/>
      </c>
      <c r="E159" s="13">
        <f>IF(OR(E47="",$D47="",$D47=0),"",E47/$D47-1)</f>
        <v/>
      </c>
      <c r="F159" s="13">
        <f>IF(OR(F47="",$D47="",$D47=0),"",F47/$D47-1)</f>
        <v/>
      </c>
      <c r="G159" s="13">
        <f>IF(OR(G47="",$D47="",$D47=0),"",G47/$D47-1)</f>
        <v/>
      </c>
      <c r="H159" s="13">
        <f>IF(OR(H47="",$D47="",$D47=0),"",H47/$D47-1)</f>
        <v/>
      </c>
      <c r="I159" s="13">
        <f>IF(OR(I47="",$D47="",$D47=0),"",I47/$D47-1)</f>
        <v/>
      </c>
      <c r="J159" s="13">
        <f>IF(OR(J47="",$D47="",$D47=0),"",J47/$D47-1)</f>
        <v/>
      </c>
      <c r="K159" s="13">
        <f>IF(OR(K47="",$D47="",$D47=0),"",K47/$D47-1)</f>
        <v/>
      </c>
      <c r="L159" s="13">
        <f>IF(OR(L47="",$D47="",$D47=0),"",L47/$D47-1)</f>
        <v/>
      </c>
    </row>
    <row r="160">
      <c r="A160" s="21" t="inlineStr">
        <is>
          <t>mit.eldem.ind.ecy.e</t>
        </is>
      </c>
      <c r="B160" s="14">
        <f>IFERROR(INDEX(SRDesc,MATCH($A160,SRCode,0)),"")</f>
        <v/>
      </c>
      <c r="C160" s="14">
        <f>IFERROR(INDEX(SRUnit,MATCH($A160,SRCode,0)),"")</f>
        <v/>
      </c>
      <c r="E160" s="13">
        <f>IF(OR(E48="",$D48="",$D48=0),"",E48/$D48-1)</f>
        <v/>
      </c>
      <c r="F160" s="13">
        <f>IF(OR(F48="",$D48="",$D48=0),"",F48/$D48-1)</f>
        <v/>
      </c>
      <c r="G160" s="13">
        <f>IF(OR(G48="",$D48="",$D48=0),"",G48/$D48-1)</f>
        <v/>
      </c>
      <c r="H160" s="13">
        <f>IF(OR(H48="",$D48="",$D48=0),"",H48/$D48-1)</f>
        <v/>
      </c>
      <c r="I160" s="13">
        <f>IF(OR(I48="",$D48="",$D48=0),"",I48/$D48-1)</f>
        <v/>
      </c>
      <c r="J160" s="13">
        <f>IF(OR(J48="",$D48="",$D48=0),"",J48/$D48-1)</f>
        <v/>
      </c>
      <c r="K160" s="13">
        <f>IF(OR(K48="",$D48="",$D48=0),"",K48/$D48-1)</f>
        <v/>
      </c>
      <c r="L160" s="13">
        <f>IF(OR(L48="",$D48="",$D48=0),"",L48/$D48-1)</f>
        <v/>
      </c>
    </row>
    <row r="161">
      <c r="A161" s="21" t="inlineStr">
        <is>
          <t>mit.eldem.oen.ecy.e</t>
        </is>
      </c>
      <c r="B161" s="14">
        <f>IFERROR(INDEX(SRDesc,MATCH($A161,SRCode,0)),"")</f>
        <v/>
      </c>
      <c r="C161" s="14">
        <f>IFERROR(INDEX(SRUnit,MATCH($A161,SRCode,0)),"")</f>
        <v/>
      </c>
      <c r="E161" s="13">
        <f>IF(OR(E49="",$D49="",$D49=0),"",E49/$D49-1)</f>
        <v/>
      </c>
      <c r="F161" s="13">
        <f>IF(OR(F49="",$D49="",$D49=0),"",F49/$D49-1)</f>
        <v/>
      </c>
      <c r="G161" s="13">
        <f>IF(OR(G49="",$D49="",$D49=0),"",G49/$D49-1)</f>
        <v/>
      </c>
      <c r="H161" s="13">
        <f>IF(OR(H49="",$D49="",$D49=0),"",H49/$D49-1)</f>
        <v/>
      </c>
      <c r="I161" s="13">
        <f>IF(OR(I49="",$D49="",$D49=0),"",I49/$D49-1)</f>
        <v/>
      </c>
      <c r="J161" s="13">
        <f>IF(OR(J49="",$D49="",$D49=0),"",J49/$D49-1)</f>
        <v/>
      </c>
      <c r="K161" s="13">
        <f>IF(OR(K49="",$D49="",$D49=0),"",K49/$D49-1)</f>
        <v/>
      </c>
      <c r="L161" s="13">
        <f>IF(OR(L49="",$D49="",$D49=0),"",L49/$D49-1)</f>
        <v/>
      </c>
    </row>
    <row r="162">
      <c r="A162" s="21" t="inlineStr">
        <is>
          <t>mit.req</t>
        </is>
      </c>
      <c r="B162" s="14">
        <f>IFERROR(INDEX(SRDesc,MATCH($A162,SRCode,0)),"")</f>
        <v/>
      </c>
      <c r="C162" s="14">
        <f>IFERROR(INDEX(SRUnit,MATCH($A162,SRCode,0)),"")</f>
        <v/>
      </c>
      <c r="E162" s="13">
        <f>IF(OR(E50="",$D50="",$D50=0),"",E50/$D50-1)</f>
        <v/>
      </c>
      <c r="F162" s="13">
        <f>IF(OR(F50="",$D50="",$D50=0),"",F50/$D50-1)</f>
        <v/>
      </c>
      <c r="G162" s="13">
        <f>IF(OR(G50="",$D50="",$D50=0),"",G50/$D50-1)</f>
        <v/>
      </c>
      <c r="H162" s="13">
        <f>IF(OR(H50="",$D50="",$D50=0),"",H50/$D50-1)</f>
        <v/>
      </c>
      <c r="I162" s="13">
        <f>IF(OR(I50="",$D50="",$D50=0),"",I50/$D50-1)</f>
        <v/>
      </c>
      <c r="J162" s="13">
        <f>IF(OR(J50="",$D50="",$D50=0),"",J50/$D50-1)</f>
        <v/>
      </c>
      <c r="K162" s="13">
        <f>IF(OR(K50="",$D50="",$D50=0),"",K50/$D50-1)</f>
        <v/>
      </c>
      <c r="L162" s="13">
        <f>IF(OR(L50="",$D50="",$D50=0),"",L50/$D50-1)</f>
        <v/>
      </c>
    </row>
    <row r="163">
      <c r="A163" s="21" t="inlineStr">
        <is>
          <t>mit.captot</t>
        </is>
      </c>
      <c r="B163" s="14">
        <f>IFERROR(INDEX(SRDesc,MATCH($A163,SRCode,0)),"")</f>
        <v/>
      </c>
      <c r="C163" s="14">
        <f>IFERROR(INDEX(SRUnit,MATCH($A163,SRCode,0)),"")</f>
        <v/>
      </c>
      <c r="E163" s="13">
        <f>IF(OR(E51="",$D51="",$D51=0),"",E51/$D51-1)</f>
        <v/>
      </c>
      <c r="F163" s="13">
        <f>IF(OR(F51="",$D51="",$D51=0),"",F51/$D51-1)</f>
        <v/>
      </c>
      <c r="G163" s="13">
        <f>IF(OR(G51="",$D51="",$D51=0),"",G51/$D51-1)</f>
        <v/>
      </c>
      <c r="H163" s="13">
        <f>IF(OR(H51="",$D51="",$D51=0),"",H51/$D51-1)</f>
        <v/>
      </c>
      <c r="I163" s="13">
        <f>IF(OR(I51="",$D51="",$D51=0),"",I51/$D51-1)</f>
        <v/>
      </c>
      <c r="J163" s="13">
        <f>IF(OR(J51="",$D51="",$D51=0),"",J51/$D51-1)</f>
        <v/>
      </c>
      <c r="K163" s="13">
        <f>IF(OR(K51="",$D51="",$D51=0),"",K51/$D51-1)</f>
        <v/>
      </c>
      <c r="L163" s="13">
        <f>IF(OR(L51="",$D51="",$D51=0),"",L51/$D51-1)</f>
        <v/>
      </c>
    </row>
    <row r="164">
      <c r="A164" s="21" t="inlineStr">
        <is>
          <t>mit.cap.pow.wnd</t>
        </is>
      </c>
      <c r="B164" s="14">
        <f>IFERROR(INDEX(SRDesc,MATCH($A164,SRCode,0)),"")</f>
        <v/>
      </c>
      <c r="C164" s="14">
        <f>IFERROR(INDEX(SRUnit,MATCH($A164,SRCode,0)),"")</f>
        <v/>
      </c>
      <c r="E164" s="13">
        <f>IF(OR(E52="",$D52="",$D52=0),"",E52/$D52-1)</f>
        <v/>
      </c>
      <c r="F164" s="13">
        <f>IF(OR(F52="",$D52="",$D52=0),"",F52/$D52-1)</f>
        <v/>
      </c>
      <c r="G164" s="13">
        <f>IF(OR(G52="",$D52="",$D52=0),"",G52/$D52-1)</f>
        <v/>
      </c>
      <c r="H164" s="13">
        <f>IF(OR(H52="",$D52="",$D52=0),"",H52/$D52-1)</f>
        <v/>
      </c>
      <c r="I164" s="13">
        <f>IF(OR(I52="",$D52="",$D52=0),"",I52/$D52-1)</f>
        <v/>
      </c>
      <c r="J164" s="13">
        <f>IF(OR(J52="",$D52="",$D52=0),"",J52/$D52-1)</f>
        <v/>
      </c>
      <c r="K164" s="13">
        <f>IF(OR(K52="",$D52="",$D52=0),"",K52/$D52-1)</f>
        <v/>
      </c>
      <c r="L164" s="13">
        <f>IF(OR(L52="",$D52="",$D52=0),"",L52/$D52-1)</f>
        <v/>
      </c>
    </row>
    <row r="165">
      <c r="A165" s="21" t="inlineStr">
        <is>
          <t>mit.cap.pow.sol</t>
        </is>
      </c>
      <c r="B165" s="14">
        <f>IFERROR(INDEX(SRDesc,MATCH($A165,SRCode,0)),"")</f>
        <v/>
      </c>
      <c r="C165" s="14">
        <f>IFERROR(INDEX(SRUnit,MATCH($A165,SRCode,0)),"")</f>
        <v/>
      </c>
      <c r="E165" s="13">
        <f>IF(OR(E53="",$D53="",$D53=0),"",E53/$D53-1)</f>
        <v/>
      </c>
      <c r="F165" s="13">
        <f>IF(OR(F53="",$D53="",$D53=0),"",F53/$D53-1)</f>
        <v/>
      </c>
      <c r="G165" s="13">
        <f>IF(OR(G53="",$D53="",$D53=0),"",G53/$D53-1)</f>
        <v/>
      </c>
      <c r="H165" s="13">
        <f>IF(OR(H53="",$D53="",$D53=0),"",H53/$D53-1)</f>
        <v/>
      </c>
      <c r="I165" s="13">
        <f>IF(OR(I53="",$D53="",$D53=0),"",I53/$D53-1)</f>
        <v/>
      </c>
      <c r="J165" s="13">
        <f>IF(OR(J53="",$D53="",$D53=0),"",J53/$D53-1)</f>
        <v/>
      </c>
      <c r="K165" s="13">
        <f>IF(OR(K53="",$D53="",$D53=0),"",K53/$D53-1)</f>
        <v/>
      </c>
      <c r="L165" s="13">
        <f>IF(OR(L53="",$D53="",$D53=0),"",L53/$D53-1)</f>
        <v/>
      </c>
    </row>
    <row r="166">
      <c r="A166" s="21" t="inlineStr">
        <is>
          <t>mit.nimtot</t>
        </is>
      </c>
      <c r="B166" s="14">
        <f>IFERROR(INDEX(SRDesc,MATCH($A166,SRCode,0)),"")</f>
        <v/>
      </c>
      <c r="C166" s="14">
        <f>IFERROR(INDEX(SRUnit,MATCH($A166,SRCode,0)),"")</f>
        <v/>
      </c>
      <c r="E166" s="13">
        <f>IF(OR(E54="",$D54="",$D54=0),"",E54/$D54-1)</f>
        <v/>
      </c>
      <c r="F166" s="13">
        <f>IF(OR(F54="",$D54="",$D54=0),"",F54/$D54-1)</f>
        <v/>
      </c>
      <c r="G166" s="13">
        <f>IF(OR(G54="",$D54="",$D54=0),"",G54/$D54-1)</f>
        <v/>
      </c>
      <c r="H166" s="13">
        <f>IF(OR(H54="",$D54="",$D54=0),"",H54/$D54-1)</f>
        <v/>
      </c>
      <c r="I166" s="13">
        <f>IF(OR(I54="",$D54="",$D54=0),"",I54/$D54-1)</f>
        <v/>
      </c>
      <c r="J166" s="13">
        <f>IF(OR(J54="",$D54="",$D54=0),"",J54/$D54-1)</f>
        <v/>
      </c>
      <c r="K166" s="13">
        <f>IF(OR(K54="",$D54="",$D54=0),"",K54/$D54-1)</f>
        <v/>
      </c>
      <c r="L166" s="13">
        <f>IF(OR(L54="",$D54="",$D54=0),"",L54/$D54-1)</f>
        <v/>
      </c>
    </row>
    <row r="167">
      <c r="A167" s="21" t="inlineStr">
        <is>
          <t>mit.shr.pow.coa</t>
        </is>
      </c>
      <c r="B167" s="14">
        <f>IFERROR(INDEX(SRDesc,MATCH($A167,SRCode,0)),"")</f>
        <v/>
      </c>
      <c r="C167" s="14">
        <f>IFERROR(INDEX(SRUnit,MATCH($A167,SRCode,0)),"")</f>
        <v/>
      </c>
      <c r="E167" s="13">
        <f>IF(OR(E55="",$D55="",$D55=0),"",E55/$D55-1)</f>
        <v/>
      </c>
      <c r="F167" s="13">
        <f>IF(OR(F55="",$D55="",$D55=0),"",F55/$D55-1)</f>
        <v/>
      </c>
      <c r="G167" s="13">
        <f>IF(OR(G55="",$D55="",$D55=0),"",G55/$D55-1)</f>
        <v/>
      </c>
      <c r="H167" s="13">
        <f>IF(OR(H55="",$D55="",$D55=0),"",H55/$D55-1)</f>
        <v/>
      </c>
      <c r="I167" s="13">
        <f>IF(OR(I55="",$D55="",$D55=0),"",I55/$D55-1)</f>
        <v/>
      </c>
      <c r="J167" s="13">
        <f>IF(OR(J55="",$D55="",$D55=0),"",J55/$D55-1)</f>
        <v/>
      </c>
      <c r="K167" s="13">
        <f>IF(OR(K55="",$D55="",$D55=0),"",K55/$D55-1)</f>
        <v/>
      </c>
      <c r="L167" s="13">
        <f>IF(OR(L55="",$D55="",$D55=0),"",L55/$D55-1)</f>
        <v/>
      </c>
    </row>
    <row r="168">
      <c r="A168" s="21" t="inlineStr">
        <is>
          <t>mit.shr.pow.oop</t>
        </is>
      </c>
      <c r="B168" s="14">
        <f>IFERROR(INDEX(SRDesc,MATCH($A168,SRCode,0)),"")</f>
        <v/>
      </c>
      <c r="C168" s="14">
        <f>IFERROR(INDEX(SRUnit,MATCH($A168,SRCode,0)),"")</f>
        <v/>
      </c>
      <c r="E168" s="13">
        <f>IF(OR(E56="",$D56="",$D56=0),"",E56/$D56-1)</f>
        <v/>
      </c>
      <c r="F168" s="13">
        <f>IF(OR(F56="",$D56="",$D56=0),"",F56/$D56-1)</f>
        <v/>
      </c>
      <c r="G168" s="13">
        <f>IF(OR(G56="",$D56="",$D56=0),"",G56/$D56-1)</f>
        <v/>
      </c>
      <c r="H168" s="13">
        <f>IF(OR(H56="",$D56="",$D56=0),"",H56/$D56-1)</f>
        <v/>
      </c>
      <c r="I168" s="13">
        <f>IF(OR(I56="",$D56="",$D56=0),"",I56/$D56-1)</f>
        <v/>
      </c>
      <c r="J168" s="13">
        <f>IF(OR(J56="",$D56="",$D56=0),"",J56/$D56-1)</f>
        <v/>
      </c>
      <c r="K168" s="13">
        <f>IF(OR(K56="",$D56="",$D56=0),"",K56/$D56-1)</f>
        <v/>
      </c>
      <c r="L168" s="13">
        <f>IF(OR(L56="",$D56="",$D56=0),"",L56/$D56-1)</f>
        <v/>
      </c>
    </row>
    <row r="169">
      <c r="A169" s="21" t="inlineStr">
        <is>
          <t>mit.shr.pow.wnd</t>
        </is>
      </c>
      <c r="B169" s="14">
        <f>IFERROR(INDEX(SRDesc,MATCH($A169,SRCode,0)),"")</f>
        <v/>
      </c>
      <c r="C169" s="14">
        <f>IFERROR(INDEX(SRUnit,MATCH($A169,SRCode,0)),"")</f>
        <v/>
      </c>
      <c r="E169" s="13">
        <f>IF(OR(E57="",$D57="",$D57=0),"",E57/$D57-1)</f>
        <v/>
      </c>
      <c r="F169" s="13">
        <f>IF(OR(F57="",$D57="",$D57=0),"",F57/$D57-1)</f>
        <v/>
      </c>
      <c r="G169" s="13">
        <f>IF(OR(G57="",$D57="",$D57=0),"",G57/$D57-1)</f>
        <v/>
      </c>
      <c r="H169" s="13">
        <f>IF(OR(H57="",$D57="",$D57=0),"",H57/$D57-1)</f>
        <v/>
      </c>
      <c r="I169" s="13">
        <f>IF(OR(I57="",$D57="",$D57=0),"",I57/$D57-1)</f>
        <v/>
      </c>
      <c r="J169" s="13">
        <f>IF(OR(J57="",$D57="",$D57=0),"",J57/$D57-1)</f>
        <v/>
      </c>
      <c r="K169" s="13">
        <f>IF(OR(K57="",$D57="",$D57=0),"",K57/$D57-1)</f>
        <v/>
      </c>
      <c r="L169" s="13">
        <f>IF(OR(L57="",$D57="",$D57=0),"",L57/$D57-1)</f>
        <v/>
      </c>
    </row>
    <row r="170">
      <c r="A170" s="21" t="inlineStr">
        <is>
          <t>mit.shr.pow.sol</t>
        </is>
      </c>
      <c r="B170" s="14">
        <f>IFERROR(INDEX(SRDesc,MATCH($A170,SRCode,0)),"")</f>
        <v/>
      </c>
      <c r="C170" s="14">
        <f>IFERROR(INDEX(SRUnit,MATCH($A170,SRCode,0)),"")</f>
        <v/>
      </c>
      <c r="E170" s="13">
        <f>IF(OR(E58="",$D58="",$D58=0),"",E58/$D58-1)</f>
        <v/>
      </c>
      <c r="F170" s="13">
        <f>IF(OR(F58="",$D58="",$D58=0),"",F58/$D58-1)</f>
        <v/>
      </c>
      <c r="G170" s="13">
        <f>IF(OR(G58="",$D58="",$D58=0),"",G58/$D58-1)</f>
        <v/>
      </c>
      <c r="H170" s="13">
        <f>IF(OR(H58="",$D58="",$D58=0),"",H58/$D58-1)</f>
        <v/>
      </c>
      <c r="I170" s="13">
        <f>IF(OR(I58="",$D58="",$D58=0),"",I58/$D58-1)</f>
        <v/>
      </c>
      <c r="J170" s="13">
        <f>IF(OR(J58="",$D58="",$D58=0),"",J58/$D58-1)</f>
        <v/>
      </c>
      <c r="K170" s="13">
        <f>IF(OR(K58="",$D58="",$D58=0),"",K58/$D58-1)</f>
        <v/>
      </c>
      <c r="L170" s="13">
        <f>IF(OR(L58="",$D58="",$D58=0),"",L58/$D58-1)</f>
        <v/>
      </c>
    </row>
    <row r="171">
      <c r="A171" s="21" t="inlineStr">
        <is>
          <t>mit.shr.pow.hyd</t>
        </is>
      </c>
      <c r="B171" s="14">
        <f>IFERROR(INDEX(SRDesc,MATCH($A171,SRCode,0)),"")</f>
        <v/>
      </c>
      <c r="C171" s="14">
        <f>IFERROR(INDEX(SRUnit,MATCH($A171,SRCode,0)),"")</f>
        <v/>
      </c>
      <c r="E171" s="13">
        <f>IF(OR(E59="",$D59="",$D59=0),"",E59/$D59-1)</f>
        <v/>
      </c>
      <c r="F171" s="13">
        <f>IF(OR(F59="",$D59="",$D59=0),"",F59/$D59-1)</f>
        <v/>
      </c>
      <c r="G171" s="13">
        <f>IF(OR(G59="",$D59="",$D59=0),"",G59/$D59-1)</f>
        <v/>
      </c>
      <c r="H171" s="13">
        <f>IF(OR(H59="",$D59="",$D59=0),"",H59/$D59-1)</f>
        <v/>
      </c>
      <c r="I171" s="13">
        <f>IF(OR(I59="",$D59="",$D59=0),"",I59/$D59-1)</f>
        <v/>
      </c>
      <c r="J171" s="13">
        <f>IF(OR(J59="",$D59="",$D59=0),"",J59/$D59-1)</f>
        <v/>
      </c>
      <c r="K171" s="13">
        <f>IF(OR(K59="",$D59="",$D59=0),"",K59/$D59-1)</f>
        <v/>
      </c>
      <c r="L171" s="13">
        <f>IF(OR(L59="",$D59="",$D59=0),"",L59/$D59-1)</f>
        <v/>
      </c>
    </row>
    <row r="172">
      <c r="A172" s="21" t="inlineStr">
        <is>
          <t>mit.ccpav</t>
        </is>
      </c>
      <c r="B172" s="14">
        <f>IFERROR(INDEX(SRDesc,MATCH($A172,SRCode,0)),"")</f>
        <v/>
      </c>
      <c r="C172" s="14">
        <f>IFERROR(INDEX(SRUnit,MATCH($A172,SRCode,0)),"")</f>
        <v/>
      </c>
      <c r="E172" s="13">
        <f>IF(OR(E60="",$D60="",$D60=0),"",E60/$D60-1)</f>
        <v/>
      </c>
      <c r="F172" s="13">
        <f>IF(OR(F60="",$D60="",$D60=0),"",F60/$D60-1)</f>
        <v/>
      </c>
      <c r="G172" s="13">
        <f>IF(OR(G60="",$D60="",$D60=0),"",G60/$D60-1)</f>
        <v/>
      </c>
      <c r="H172" s="13">
        <f>IF(OR(H60="",$D60="",$D60=0),"",H60/$D60-1)</f>
        <v/>
      </c>
      <c r="I172" s="13">
        <f>IF(OR(I60="",$D60="",$D60=0),"",I60/$D60-1)</f>
        <v/>
      </c>
      <c r="J172" s="13">
        <f>IF(OR(J60="",$D60="",$D60=0),"",J60/$D60-1)</f>
        <v/>
      </c>
      <c r="K172" s="13">
        <f>IF(OR(K60="",$D60="",$D60=0),"",K60/$D60-1)</f>
        <v/>
      </c>
      <c r="L172" s="13">
        <f>IF(OR(L60="",$D60="",$D60=0),"",L60/$D60-1)</f>
        <v/>
      </c>
    </row>
    <row r="173">
      <c r="A173" s="21" t="inlineStr">
        <is>
          <t>mit.rcarb.res.ecy</t>
        </is>
      </c>
      <c r="B173" s="14">
        <f>IFERROR(INDEX(SRDesc,MATCH($A173,SRCode,0)),"")</f>
        <v/>
      </c>
      <c r="C173" s="14">
        <f>IFERROR(INDEX(SRUnit,MATCH($A173,SRCode,0)),"")</f>
        <v/>
      </c>
      <c r="E173" s="13">
        <f>IF(OR(E61="",$D61="",$D61=0),"",E61/$D61-1)</f>
        <v/>
      </c>
      <c r="F173" s="13">
        <f>IF(OR(F61="",$D61="",$D61=0),"",F61/$D61-1)</f>
        <v/>
      </c>
      <c r="G173" s="13">
        <f>IF(OR(G61="",$D61="",$D61=0),"",G61/$D61-1)</f>
        <v/>
      </c>
      <c r="H173" s="13">
        <f>IF(OR(H61="",$D61="",$D61=0),"",H61/$D61-1)</f>
        <v/>
      </c>
      <c r="I173" s="13">
        <f>IF(OR(I61="",$D61="",$D61=0),"",I61/$D61-1)</f>
        <v/>
      </c>
      <c r="J173" s="13">
        <f>IF(OR(J61="",$D61="",$D61=0),"",J61/$D61-1)</f>
        <v/>
      </c>
      <c r="K173" s="13">
        <f>IF(OR(K61="",$D61="",$D61=0),"",K61/$D61-1)</f>
        <v/>
      </c>
      <c r="L173" s="13">
        <f>IF(OR(L61="",$D61="",$D61=0),"",L61/$D61-1)</f>
        <v/>
      </c>
    </row>
    <row r="174">
      <c r="A174" s="21" t="inlineStr">
        <is>
          <t>mit.rcarb.ind.ecy</t>
        </is>
      </c>
      <c r="B174" s="14">
        <f>IFERROR(INDEX(SRDesc,MATCH($A174,SRCode,0)),"")</f>
        <v/>
      </c>
      <c r="C174" s="14">
        <f>IFERROR(INDEX(SRUnit,MATCH($A174,SRCode,0)),"")</f>
        <v/>
      </c>
      <c r="E174" s="13">
        <f>IF(OR(E62="",$D62="",$D62=0),"",E62/$D62-1)</f>
        <v/>
      </c>
      <c r="F174" s="13">
        <f>IF(OR(F62="",$D62="",$D62=0),"",F62/$D62-1)</f>
        <v/>
      </c>
      <c r="G174" s="13">
        <f>IF(OR(G62="",$D62="",$D62=0),"",G62/$D62-1)</f>
        <v/>
      </c>
      <c r="H174" s="13">
        <f>IF(OR(H62="",$D62="",$D62=0),"",H62/$D62-1)</f>
        <v/>
      </c>
      <c r="I174" s="13">
        <f>IF(OR(I62="",$D62="",$D62=0),"",I62/$D62-1)</f>
        <v/>
      </c>
      <c r="J174" s="13">
        <f>IF(OR(J62="",$D62="",$D62=0),"",J62/$D62-1)</f>
        <v/>
      </c>
      <c r="K174" s="13">
        <f>IF(OR(K62="",$D62="",$D62=0),"",K62/$D62-1)</f>
        <v/>
      </c>
      <c r="L174" s="13">
        <f>IF(OR(L62="",$D62="",$D62=0),"",L62/$D62-1)</f>
        <v/>
      </c>
    </row>
  </sheetData>
  <dataValidations count="1">
    <dataValidation sqref="C4" showDropDown="0" showInputMessage="0" showErrorMessage="0" allowBlank="0" type="list">
      <formula1>"2022,2023,2024,2025,2026,2027,2028,2029,2030,2031,2032,2033,2034,2035,2036,2037,2038,2039,2040"</formula1>
    </dataValidation>
  </dataValidations>
  <pageMargins left="0.75" right="0.75" top="1" bottom="1" header="0.5" footer="0.5"/>
</worksheet>
</file>

<file path=xl/worksheets/sheet5.xml><?xml version="1.0" encoding="utf-8"?>
<worksheet xmlns="http://schemas.openxmlformats.org/spreadsheetml/2006/main">
  <sheetPr codeName="Sheet5">
    <outlinePr summaryBelow="1" summaryRight="1"/>
    <pageSetUpPr/>
  </sheetPr>
  <dimension ref="A2:B6"/>
  <sheetViews>
    <sheetView tabSelected="0" workbookViewId="0">
      <selection activeCell="A1" sqref="A1"/>
    </sheetView>
  </sheetViews>
  <sheetFormatPr baseColWidth="8" defaultRowHeight="15" outlineLevelCol="0"/>
  <cols>
    <col width="62" customWidth="1" min="1" max="1"/>
    <col width="70" customWidth="1" min="2" max="2"/>
  </cols>
  <sheetData>
    <row r="2">
      <c r="A2" s="2" t="inlineStr">
        <is>
          <t>MacroCheck - first-run test of the scenario macros (macro CheckBatchRun)</t>
        </is>
      </c>
      <c r="B2" s="3" t="n"/>
    </row>
    <row r="3" ht="54" customHeight="1">
      <c r="A3" s="77" t="inlineStr">
        <is>
          <t>Run the macro CheckBatchRun (Alt+F8) once after opening the file in Excel with macros enabled. It checks the lookups the macros use, compares Excel's recalculation of the baseline with the stored baseline, reruns RunAllScenarios and compares every stored value with the values stored before. Expected: Result PASS (no value differs by more than 1e-6, relative).</t>
        </is>
      </c>
    </row>
    <row r="5">
      <c r="A5" s="72" t="inlineStr">
        <is>
          <t>Check</t>
        </is>
      </c>
      <c r="B5" s="72" t="inlineStr">
        <is>
          <t>Result</t>
        </is>
      </c>
    </row>
    <row r="6">
      <c r="A6" s="1" t="inlineStr">
        <is>
          <t>Result</t>
        </is>
      </c>
      <c r="B6" s="1" t="inlineStr">
        <is>
          <t>not run yet</t>
        </is>
      </c>
    </row>
  </sheetData>
  <mergeCells count="1">
    <mergeCell ref="A3:B3"/>
  </mergeCells>
  <pageMargins left="0.75" right="0.75" top="1" bottom="1" header="0.5" footer="0.5"/>
</worksheet>
</file>

<file path=xl/worksheets/sheet6.xml><?xml version="1.0" encoding="utf-8"?>
<worksheet xmlns="http://schemas.openxmlformats.org/spreadsheetml/2006/main">
  <sheetPr codeName="Sheet6">
    <outlinePr summaryBelow="1" summaryRight="1"/>
    <pageSetUpPr/>
  </sheetPr>
  <dimension ref="A2:T3"/>
  <sheetViews>
    <sheetView tabSelected="0" workbookViewId="0">
      <selection activeCell="A1" sqref="A1"/>
    </sheetView>
  </sheetViews>
  <sheetFormatPr baseColWidth="8" defaultRowHeight="15"/>
  <sheetData>
    <row r="2">
      <c r="A2" s="2" t="inlineStr">
        <is>
          <t>Charts - key results by scenario (from MTOutputs)</t>
        </is>
      </c>
      <c r="B2" s="3" t="n"/>
      <c r="C2" s="3" t="n"/>
      <c r="D2" s="3" t="n"/>
      <c r="E2" s="3" t="n"/>
      <c r="F2" s="3" t="n"/>
      <c r="G2" s="3" t="n"/>
      <c r="H2" s="3" t="n"/>
      <c r="I2" s="3" t="n"/>
      <c r="J2" s="3" t="n"/>
      <c r="K2" s="3" t="n"/>
      <c r="L2" s="3" t="n"/>
      <c r="M2" s="3" t="n"/>
      <c r="N2" s="3" t="n"/>
      <c r="O2" s="3" t="n"/>
      <c r="P2" s="3" t="n"/>
      <c r="Q2" s="3" t="n"/>
      <c r="R2" s="3" t="n"/>
      <c r="S2" s="3" t="n"/>
      <c r="T2" s="3" t="n"/>
    </row>
    <row r="3">
      <c r="A3" s="14" t="inlineStr">
        <is>
          <t>One series per scenario block on MTOutputs. After adding a scenario block, add its row as a new series (Select Data). Values in real 2026 USD where monetary.</t>
        </is>
      </c>
    </row>
  </sheetData>
  <pageMargins left="0.75" right="0.75" top="1" bottom="1" header="0.5" footer="0.5"/>
  <drawing xmlns:r="http://schemas.openxmlformats.org/officeDocument/2006/relationships" r:id="rId1"/>
</worksheet>
</file>

<file path=xl/worksheets/sheet7.xml><?xml version="1.0" encoding="utf-8"?>
<worksheet xmlns="http://schemas.openxmlformats.org/spreadsheetml/2006/main">
  <sheetPr codeName="Sheet7">
    <outlinePr summaryBelow="1" summaryRight="1"/>
    <pageSetUpPr/>
  </sheetPr>
  <dimension ref="A2:C39"/>
  <sheetViews>
    <sheetView tabSelected="0" workbookViewId="0">
      <selection activeCell="A1" sqref="A1"/>
    </sheetView>
  </sheetViews>
  <sheetFormatPr baseColWidth="8" defaultRowHeight="15" outlineLevelCol="0"/>
  <cols>
    <col width="24" customWidth="1" min="1" max="1"/>
    <col width="120" customWidth="1" min="2" max="2"/>
  </cols>
  <sheetData>
    <row r="2">
      <c r="A2" s="2" t="inlineStr">
        <is>
          <t>CPAT-AI-Mitigation-MVP v1.09 - AI-generated, copy-pasteable CPAT mitigation module</t>
        </is>
      </c>
      <c r="B2" s="3" t="n"/>
      <c r="C2" s="3" t="n"/>
    </row>
    <row r="4">
      <c r="A4" s="78" t="inlineStr">
        <is>
          <t>Purpose</t>
        </is>
      </c>
      <c r="B4" s="77" t="inlineStr">
        <is>
          <t>Auditable, copy-pasteable replacement of the CPAT mitigation price -&gt; fuel-use chain. Each variable has one formula across all subsectors, fuels and years, and a whole scenario group copies to a new scenario and keeps working.</t>
        </is>
      </c>
    </row>
    <row r="5">
      <c r="A5" s="78" t="inlineStr">
        <is>
          <t>Status</t>
        </is>
      </c>
      <c r="B5" s="77" t="inlineStr">
        <is>
          <t>v1.09 prototype to 2040: policies (carbon tax, new ETS, fuel price reform, feebates with sectoral shadow prices), domestic prices with existing taxes and subsidies, and price -&gt; fuel use for transport, buildings, industry and other energy use, revenues (section 12), CO2 (section 13), and the power sector (section 3: engineer model with demand, dispatch, retirement and investment, generation costs and electricity prices, power CO2). Differences with legacy: sheet LegacyDiff.</t>
        </is>
      </c>
    </row>
    <row r="6">
      <c r="A6" s="78" t="inlineStr">
        <is>
          <t>Layout (as legacy CPAT)</t>
        </is>
      </c>
      <c r="B6" s="77" t="inlineStr">
        <is>
          <t>Sections: 1. Policies (row 11), 2. Retail energy prices (row 327), 3. Power sector (row 447), 5. Transport (row 983), 6. Buildings (row 1498), 7. Industrial (row 1885), 8. Other energy use (row 2912), 11. Results - energy consumption (row 3043). Numbers follow the legacy Mitigation sheet.</t>
        </is>
      </c>
    </row>
    <row r="7">
      <c r="A7" s="78" t="inlineStr">
        <is>
          <t>Nesting</t>
        </is>
      </c>
      <c r="B7" s="77" t="inlineStr">
        <is>
          <t>Across: scenario (outer) &gt; year (inner). Down: sector section &gt; subsector &gt; variable &gt; fuel. Each subsector: a heading line (its total fuel use), then ctxnew, ets, ntx, nce, xcp, xcpd, atp, shp, ener, co2, rtx, rsub, rnew, rxcp, each over the 8 fuels with one blank row (128 rows per subsector). Section 2: sp, txo, rpb over the 12 price fuels (coal and gas x power / residential / industry; gasoline, diesel, LPG, kerosene, other oil products, biomass for all sectors).</t>
        </is>
      </c>
    </row>
    <row r="8">
      <c r="A8" s="78" t="inlineStr">
        <is>
          <t>ASSUMPTIONS: units</t>
        </is>
      </c>
      <c r="B8" s="77" t="inlineStr">
        <is>
          <t>All prices, taxes and policy values are in REAL US DOLLARS OF THE RESULTS YEAR (MTInputs ResultsYear, 2026; Settings C8), per GJ. There is no inflation after the conversion: a constant real price is a constant number. Fuel use is in ktoe.</t>
        </is>
      </c>
    </row>
    <row r="9">
      <c r="A9" s="78" t="inlineStr">
        <is>
          <t>ASSUMPTIONS: two indices</t>
        </is>
      </c>
      <c r="B9" s="77" t="inlineStr">
        <is>
          <t>Row 8 infl = US CPI(ResultsYear) / US CPI(year) converts nominal DOMESTIC data (IMF price dataset: supply cost, taxes, retail price, margin, production cost) and nominal policy inputs. Row 9 defl = US GDP deflator(ResultsYear) / deflator(year) converts nominal INTERNATIONAL prices (legacy uses the deflator there). The two differ by up to 1.2% before 2030 (2022: 1.137 vs 1.124), so both are kept. The CPI is held flat after 2031 in the legacy data (WEO horizon); results after 2030 are not compared with legacy.</t>
        </is>
      </c>
    </row>
    <row r="10">
      <c r="A10" s="78" t="inlineStr">
        <is>
          <t>ASSUMPTIONS: inputs</t>
        </is>
      </c>
      <c r="B10" s="77" t="inlineStr">
        <is>
          <t>Domestic price data are nominal USD of their year -&gt; x infl of that year. International prices are nominal -&gt; x defl; only their year-on-year ratios move the supply cost, so their units and level drop out. MTInputs policy values are REAL (ResultsYear USD): carbon price, feebate rates and fuel price reform increases. Only the carbon price has a switch: NomorReal = Nominal makes it nominal, then x infl (legacy row 2249). Margins and production costs are base-year (2022) nominal values -&gt; x infl(2022), held constant in real terms.</t>
        </is>
      </c>
    </row>
    <row r="11">
      <c r="A11" s="78" t="inlineStr">
        <is>
          <t>ASSUMPTIONS: history</t>
        </is>
      </c>
      <c r="B11" s="77" t="inlineStr">
        <is>
          <t>Years up to the last historical price year (Settings C10, 2024) take prices from data (Inputs_prices); later years are projected. Base-year (2022) fuel use is data; fuel use from 2023 on is modelled with these prices (also in 2023-2024).</t>
        </is>
      </c>
    </row>
    <row r="12">
      <c r="A12" s="78" t="inlineStr">
        <is>
          <t>ASSUMPTIONS: global vs scenario</t>
        </is>
      </c>
      <c r="B12" s="77" t="inlineStr">
        <is>
          <t>Global (Settings, from MTInputs scenario 1): ResultsYear, government price controls (pass-through), last historical year, gas market of the country. Per scenario (MTInputs column): international price source and adjustment, carbon price and its nominal/real switch, fuel price reform, feebates, coverage.</t>
        </is>
      </c>
    </row>
    <row r="13">
      <c r="A13" s="78" t="inlineStr">
        <is>
          <t>ASSUMPTIONS: legacy quirk</t>
        </is>
      </c>
      <c r="B13" s="77" t="inlineStr">
        <is>
          <t>Legacy rule kept: with pass-through 0.5 or 0.8 txo jumps in the first projected year. See PriceProjection_Method_v0.6.md.</t>
        </is>
      </c>
    </row>
    <row r="14">
      <c r="A14" s="78" t="inlineStr">
        <is>
          <t>DATA CHANGED (v0.14)</t>
        </is>
      </c>
      <c r="B14" s="77" t="inlineStr">
        <is>
          <t>Egypt price block replaced by the corrected block supplied by the user (data/source/Egypt_Price_Data_2026-10-09.xlsx): changed cells are bright yellow in Prices_dom (list: data/prices_dom_changes.csv). Its VAT rates are explicit (0 for gas and oil products), so the v0.10 VAT assumption no longer applies to Egypt.</t>
        </is>
      </c>
    </row>
    <row r="15">
      <c r="A15" s="78" t="inlineStr">
        <is>
          <t>ASSUMPTIONS: DATA CHANGED (v0.10)</t>
        </is>
      </c>
      <c r="B15" s="77" t="inlineStr">
        <is>
          <t>Bright yellow cells with red text in Inputs_prices: (1) other oil products take pass-through and margin from the dataset like the other oil products (legacy hardcodes 1 and 0, which drove their retail price to the 0.01 floor); (2) VAT rate: dataset rate where filled, else the general VAT rate VAT_WEO (Egypt 14%) for residential coal and gas and all-sector oil products; power, industry and biomass 0. New policies pay this VAT.</t>
        </is>
      </c>
    </row>
    <row r="16">
      <c r="A16" s="78" t="inlineStr">
        <is>
          <t>Price projection</t>
        </is>
      </c>
      <c r="B16" s="77" t="inlineStr">
        <is>
          <t>gp = international price (source, gas market, High/Low factor after the last historical year). sp = fixsp + (sp(t-1) - fixsp) x gp(t) / gp(t-1), fixsp = margin + pass-through x production cost (coal, gas). txo = txo_L x pcc + cs, cs = (sp_L - sp + txo_L(1 - pcc)) x (1 - pcc), not below txo_L(1 - pcc) if that is &gt;= 0. rpb = (sp + txo) x (1 + VAT rate). atp = max(rpb + nce x (1 + VAT rate), 0.01): new policies are fully passed through and pay VAT. Pass-through 0 keeps rpb at its last historical value (Egypt gas and oil products); 1 passes supply-cost changes on in full.</t>
        </is>
      </c>
    </row>
    <row r="17">
      <c r="A17" s="78" t="inlineStr">
        <is>
          <t>Variables</t>
        </is>
      </c>
      <c r="B17" s="77" t="inlineStr">
        <is>
          <t>ctxnew new carbon tax = carbon price x EF x fuel coverage x sector coverage x (1 - ETS coverage); ets new ETS = tax-equivalent permit price x EF x effective ETS coverage x (1 - OBR share); ntx new excise = fuel price reform path / GJ per unit; nce = ctxnew + ets + ntx; atp after-tax price; shp shadow price = (sector shadow price x share impacting efficiency + ETS tax-equivalent price x ETS coverage x OBR share) x EF; ener fuel use (CPAT eq. 3.3.3): the usage term uses atp, the efficiency term (atp + shp), as legacy.</t>
        </is>
      </c>
    </row>
    <row r="18">
      <c r="A18" s="78" t="inlineStr">
        <is>
          <t>ETS (v1.02)</t>
        </is>
      </c>
      <c r="B18" s="77" t="inlineStr">
        <is>
          <t>MTInputs rows 84-115 per scenario; in covered sectors the ETS replaces the carbon tax. Cap = baseline covered emissions (bco2 data from scenario 1 x coverage) x (1 + change path). Price: fast estimate LN(cap / baseline) / (effective semi-elasticity x volatility adjustment), or the override row ets.ovr when D_ETSPriceOverride = Yes (blank cell: carbon price path). Benchmarks by sector group (typed rows) give the OBR share; the permit price splits into a tax-equivalent part in the fuel price (x (1 - OBR)) and a shadow price on the efficiency margin (x OBR). Tax-equivalent price = permit price x volatility adjustment; revenue uses the permit price on the auctioned part. Section 13: covered emissions vs cap and the next price (ets.next); ets_goalseek_v0_4.py iterates until the cap is met. See ETS_Legacy_Algorithm_v0_1.md.</t>
        </is>
      </c>
    </row>
    <row r="19">
      <c r="A19" s="78" t="inlineStr">
        <is>
          <t>Version 1.09</t>
        </is>
      </c>
      <c r="B19" s="77" t="inlineStr">
        <is>
          <t>Existing carbon pricing and power in the main thread. Sheet ECP: the legacy existing carbon tax and ETS data (prices by year, sector and fuel coverage; 52 countries, none for Egypt) and the values of the country in Settings C4. Section 1 (MTInputs 208-214): price used = data x switch, growing after the last data year; the level embedded in the price data. Per subsector and fuel: xcp (level), xcpd (change against the price data: in the after-tax price and existing-tax revenue), rxcp (revenue memo); power: xck in the variable cost. Section 11 counts power generation fuel use (row ener.pow; totals by fuel include it); section 12 has power rows (fuel taxes and subsidies, electricity VAT and subsidy gap, new policies with the ETS at the permit price; sub-table M of section 3) in every total; checks ener.chk, rev.chk, co2.chk.</t>
        </is>
      </c>
    </row>
    <row r="20">
      <c r="A20" s="78" t="inlineStr">
        <is>
          <t>Version 1.08</t>
        </is>
      </c>
      <c r="B20" s="77" t="inlineStr">
        <is>
          <t>The workbook calculates without LAMBDA support (any Excel version from 2019 with MINIFS, LibreOffice): every cell holds a plain formula of at most 100 characters, the right column (2040) included, so every column of a row has the same formula and can be dragged. Column H reads the member labels from a table on Mapping. The named LAMBDAs remain in the Name Manager as an optional library: sheet Lambdas gives, for every calculated row, the LAMBDA formula that can replace its plain formulas (same results, tested).</t>
        </is>
      </c>
    </row>
    <row r="21">
      <c r="A21" s="78" t="inlineStr">
        <is>
          <t>Version 1.07</t>
        </is>
      </c>
      <c r="B21" s="77" t="inlineStr">
        <is>
          <t>Short formulas: every cell formula has at most 100 characters; longer logic sits in the named LAMBDAs (Name Manager), lookups use defined names for the data tables (WEOVal, PDomVal, PPathVal, ...), and multi-step formulas show their steps in helper rows (section 1: carbon-price path years and nominal factor, ETS on/off, volatility, impact, cap change, policy rates by sector ctr, etr, shpx; section 2: gp.src, gp.adj, gpn, txf; section 3: ecmin, ecshr; section 13: ets.lr) or helper columns (Inputs_prices by year, MTOutputs, ScenarioCompare). Planned retirement: PowerTech planned_retirement = Yes uses the data rows pret|&lt;type&gt; of PowerPaths instead of capacity x 1/lifetime (Egypt: no data). Memo lines eldem: electricity demand by subsector in each sector block and by sector in section 11 (not in the fuel totals; sector policies do not act on power demand). MTOutputs: 18 more power indicators; Charts: 6 power charts.</t>
        </is>
      </c>
    </row>
    <row r="22">
      <c r="A22" s="78" t="inlineStr">
        <is>
          <t>Power engineer model (v1.06)</t>
        </is>
      </c>
      <c r="B22" s="77" t="inlineStr">
        <is>
          <t>Section 3 continues with legacy H-L. H demand by subsector: last year's demand x group multiple (efficiency, GDP with income factor, price of the previous year); required generation = total demand x balance factor. I dispatch: wind, solar, hydro, other renewables, oil, nuclear, biomass at their capacity factor; coal and gas fill the rest (minimum of each if the other runs at 90%, the remainder by a logit on variable cost). K: capacity = last year less retirements plus new investment; cost-based early coal retirement. L: investment needed = this year's required generation less capacity after retirements (available next year), allocated by a logit on levelised investment cost within scale-up limits, the rest to the cheapest remaining space. Power CO2 = fuel use x EF, in section 13. Ten legacy bugs fixed: PowerModel_BugsAndImprovements_v1_0.docx. Method: PowerModel_Method_v0_4.md.</t>
        </is>
      </c>
    </row>
    <row r="23">
      <c r="A23" s="78" t="inlineStr">
        <is>
          <t>Power prices (v1.05)</t>
        </is>
      </c>
      <c r="B23" s="77" t="inlineStr">
        <is>
          <t>Section 3, legacy sub-tables: A inputs (capex factor, storage cost paths); B amortised fixed cost of the stock = caxav x acap + afix + stoav (vintage averages with last year's investment share); C levelised fixed cost of new plants (for investment only); D variable cost = O&amp;M + section 2 fuel price x 0.0036/efficiency, and the new policy cost per kWh ccp (carbon tax, ETS, fuel price reform on power fuels); E generation cost gnc = fix + vbc and the average gncav; G supply cost sc = gncav of the previous year + T&amp;D, price before new policies = data to 2024, then + pass-through x change in sc x (1 + VAT), end-user price rp = rppre + ccpav x pass-through x (1 + VAT), subsidy gap and revenues; J storage cost of variable renewables from the VRE share. Constants per type: Inputs_power. Method: PowerPrices_Method_v0_3.md.</t>
        </is>
      </c>
    </row>
    <row r="24">
      <c r="A24" s="78" t="inlineStr">
        <is>
          <t>Emissions (v0.13)</t>
        </is>
      </c>
      <c r="B24" s="77" t="inlineStr">
        <is>
          <t>co2 per subsector and fuel = fuel use x PJ/ktoe x EF (tCO2/GJ), MtCO2. Section 13: total, by sector, by fuel, change vs scenario 1. Fuel combustion incl. power generation (v1.06; no process emissions, CH4, N2O or local pollutants yet).</t>
        </is>
      </c>
    </row>
    <row r="25">
      <c r="A25" s="78" t="inlineStr">
        <is>
          <t>First run in Excel (v1.04)</t>
        </is>
      </c>
      <c r="B25" s="77" t="inlineStr">
        <is>
          <t>Enable macros (if the file came from the internet: file Properties &gt; Unblock first), then run the macro CheckBatchRun (Alt+F8). Sheet MacroCheck shows Result PASS when the macros find everything they need, Excel's own recalculation of the baseline matches the stored baseline, and the batch rerun reproduces every stored value to 1e-6 (relative). If Excel reports that it cannot load the VBA project, import CPATScenarios_v0_2.bas (Alt+F11 &gt; File &gt; Import) and save as .xlsm.</t>
        </is>
      </c>
    </row>
    <row r="26">
      <c r="A26" s="78" t="inlineStr">
        <is>
          <t>Scenarios and batch runs (v1.03)</t>
        </is>
      </c>
      <c r="B26" s="77" t="inlineStr">
        <is>
          <t>MTInputs: J = scenario 1 (baseline), K = scenario 2 (live policy scenario, Mitigation group 2), L onwards = scenario definitions (row 4 Run? = Yes/No). Macro RunAllScenarios (Alt+F8; module CPATScenarios, enable macros) stores the baseline once, then copies each definition into K, recalculates, runs the ETS goal seek if the definition applies a new ETS, and stores the MTOutputs block as values in StoredResults (K is restored at the end). Other macros: StoreBaseline, StoreLiveScenario, SolveETSLive, ClearStoredScenarios. ScenarioCompare: choose a year and up to 8 stored scenario IDs; levels, differences and % differences vs the baseline. StoredResults ships filled by a Python emulation of the macro.</t>
        </is>
      </c>
    </row>
    <row r="27">
      <c r="A27" s="78" t="inlineStr">
        <is>
          <t>MTOutputs and Charts (v1.01)</t>
        </is>
      </c>
      <c r="B27" s="77" t="inlineStr">
        <is>
          <t>MTOutputs collects key results (fuel use, CO2, revenues, prices) for every scenario by output code: one row block per scenario, the scenario number in column E of the block header. Copy the last block below to add a scenario. Charts plots them, one series per scenario.</t>
        </is>
      </c>
    </row>
    <row r="28">
      <c r="A28" s="78" t="inlineStr">
        <is>
          <t>Revenues (v0.12, v1.09)</t>
        </is>
      </c>
      <c r="B28" s="77" t="inlineStr">
        <is>
          <t>Three separate calculations per subsector and fuel, USD million real: rtx existing tax revenue = fuel use x PJ/ktoe x (etx + vat + xcpd x (1 + VAT rate)); rsub existing subsidy cost = fuel use x PJ/ktoe x esub; rnew new-policy revenue = fuel use x PJ/ktoe x (ctxnew + ntx + ets x revenue factor + nce x VAT rate); rxcp existing carbon pricing (memo). Power (section 3 M and G): fuel taxes and subsidies on generation, electricity VAT and subsidy gap, new policies with the ETS at the permit price. Section 12: totals = sectors + power, net existing (rtx - rsub), total, change vs scenario 1, check rev.chk. Feebates are revenue-neutral.</t>
        </is>
      </c>
    </row>
    <row r="29">
      <c r="A29" s="78" t="inlineStr">
        <is>
          <t>Existing carbon pricing (v1.09)</t>
        </is>
      </c>
      <c r="B29" s="77" t="inlineStr">
        <is>
          <t>Sheet ECP holds the legacy data (all countries) and the values of the country in Settings C4 (real prices; coverage of the last data year). MTInputs 208-214: apply the existing carbon tax / ETS (Yes/No), real growth after the last data year, new carbon tax complementary to the existing ETS. The IMF retail prices already contain existing carbon pricing, so only its change against the level in the price data (xcpd, power xck) enters prices and existing-tax revenue; rxcp shows the level.</t>
        </is>
      </c>
    </row>
    <row r="30">
      <c r="A30" s="78" t="inlineStr">
        <is>
          <t>Existing taxes and subsidies</t>
        </is>
      </c>
      <c r="B30" s="77" t="inlineStr">
        <is>
          <t>Section 2 by price fuel: vat = (sp + txo) x VAT rate; etx = max(txo, 0) existing excise and other taxes; esub = max(-txo, 0) existing consumer subsidy; esubpu = esub in MTInputs price units ($/liter, $/bbl, $/GJ), ready as a per-fuel policy input (subsidy reform) later. (a) For revenue: fuel use x (etx + vat - esub) plus new policies; see section 12.</t>
        </is>
      </c>
    </row>
    <row r="31">
      <c r="A31" s="78" t="inlineStr">
        <is>
          <t>Roll-up</t>
        </is>
      </c>
      <c r="B31" s="77" t="inlineStr">
        <is>
          <t>Mitigation opens fully rolled up (zoom 75%): section bands, sector totals, the carbon price, retail prices, revenue and CO2 totals. Row groups have their + button BELOW the group: level 1 shows subsector headings and inputs, level 2 the variables of each subsector (buttons 1 / 2 / 3 at the top left set all levels). Columns (one level): B:G (fuel, sector, parameters), I:K (unit, source, scenario-1 code) and 2030-2039 in each scenario group; button 2 above the columns opens them.</t>
        </is>
      </c>
    </row>
    <row r="32">
      <c r="A32" s="78" t="inlineStr">
        <is>
          <t>Section 1 (policies)</t>
        </is>
      </c>
      <c r="B32" s="77" t="inlineStr">
        <is>
          <t>Each input row reads MTInputs by its row number (column D, hidden) and the scenario number (row 5). Paths: carbon price as legacy (0 before CPIntro, linear to CPLevelTarget by CPOutro, linear continuation if Linear*); fuel price reform and feebates: 0 before the start year, linear from the starting to the final/target value, continuing linearly afterwards (one default). New ETS: cap-based permit price (fast estimate or override), benchmarks give the OBR share, replaces the carbon tax in covered sectors. Shadow prices by sector ($/tCO2) = feebates + regulations (placeholder 0); share impacting efficiency = feebate coverage x adjustment (1.0).</t>
        </is>
      </c>
    </row>
    <row r="33">
      <c r="A33" s="78" t="inlineStr">
        <is>
          <t>Data step vs formulas</t>
        </is>
      </c>
      <c r="B33" s="77" t="inlineStr">
        <is>
          <t>Lookups happen in Inputs (one row per fuel|subsector), Inputs_prices (one row per price fuel), in Mitigation D:G (hidden; labels per variable in Variables G:J), the base-year column, the top rows, the Section-1 input rows and the gp rows (source is a scenario input). Historical sp and txo read Inputs_prices by position and year. ctxnew, ntx, shp, atp and sp pick a row by position with INDEX(range, position).</t>
        </is>
      </c>
    </row>
    <row r="34">
      <c r="A34" s="78" t="inlineStr">
        <is>
          <t>LAMBDAs (optional)</t>
        </is>
      </c>
      <c r="B34" s="77" t="inlineStr">
        <is>
          <t>Every cell holds a plain formula, the right column included (v1.08), so the workbook calculates without LAMBDA support. Prices with history have separate blocks: data up to 2024, projection after; changing the last historical year (Settings C10) needs the blocks re-dragged. The named LAMBDAs (Formulas &gt; Name Manager) are an optional library: sheet Lambdas gives the LAMBDA formula of each calculated row; pasted into the right column and copied over the row it gives the same results, and a LAMBDA such as SUPPLYCOST holds the IF between history and projection. PATH(year, y0, y1, start, target, cont) = IF(year&lt;y0,0,start+(target-start)/MAX(y1-y0,1)*IF(OR(year&lt;=y1,cont),year-y0,y1-y0)); PATHYEARS(year, y0, y1, cont) = IF(cont,year,MIN(year,y1))-y0; NOMFACTOR(basis, cpi_index) = IF(LEFT(basis,7)="Nominal",cpi_index,1); ETSON(apply, year, start_year) = IF(AND(LEFT(apply,3)="Yes",year&gt;=start_year),1,0); ETSPRICE(ets_on, override, override_price, estimate, carbon_price) = IF(ets_on=1,IF(LEFT(override,3)="Yes",IF(override_price="",carbon_price,override_price),estimate),0); OBRSHARE(benchmark) = MIN(1,MAX(0,benchmark)); VOLPICK(label, values) = INDEX(values,MATCH(SUBSTITUTE(label,"*",""),Settings!$C$16:$F$16,0)); VOLADJ(volatility, impact, ct_risk) = (1+ct_risk*impact)/(1+volatility*impact); COVERED(emissions, coverage) = SUMPRODUCT(emissions,coverage); CAPCHANGE(year, y0, y1, change_start, change_target) = change_start+(change_target-change_start)/MAX(y1-y0,1)*(MIN(year,y1)-y0); ETSCAP(ets_on, year, y1, cont, base, change, cap_prev) = IF(ets_on=1,IF(AND(year&gt;y1,LEFT(cont,8)="Constant"),cap_prev,base*(1+change)),0); ETSSEMI(emissions, coverage, semi, obr, obr_eff, base) = IF(base&gt;0,SUMPRODUCT(emissions,coverage,semi,1-(1-obr_eff)*obr)/base,0); ETSESTIMATE(ets_on, cap, base, semi, vadj) = IF(AND(ets_on=1,cap&gt;0,cap&lt;base,semi&lt;0,vadj&gt;0),LN(cap/base)/(semi*vadj),0); TAXEQUIV(price, vadj) = price*vadj; REVFACTOR(vadj) = IF(vadj&gt;0,1/vadj,0); ETSCOVER(ets_on, covered) = IF(ets_on=1,IF(covered,1,0),0); SHADOWSECTOR(feebate, regulation) = feebate+regulation; SHADOWSHARE(coverage, adjustment) = IF(coverage,1,0)*adjustment; SUPPLYCOST(year, pos, fix_sp, sp_prev, gp_now, gp_prev) = IF(year&lt;=Settings!$C$10,IFERROR(INDEX(Inputs_prices!$U$7:$X$18,pos,MATCH(year,Inputs_prices!$U$6:$X$6,0)),0),fix_sp+(sp_prev-fix_sp)*gp_now/gp_prev); OTHERTAX(year, pos, txo_last, sp_last, sp_now, pcc) = IF(year&lt;=Settings!$C$10,IFERROR(INDEX(Inputs_prices!$Y$7:$AB$18,pos,MATCH(year,Inputs_prices!$Y$6:$AB$6,0)),0),txo_last*pcc+IF(txo_last*(1-pcc)&gt;=0,MAX(txo_last*(1-pcc),(sp_last-sp_now+txo_last*(1-pcc))*(1-pcc)),(sp_last-sp_now+txo_last*(1-pcc))*(1-pcc))); RETAILPRICE(sp, txo, vat_rate) = (sp+txo)*(1+vat_rate); VATPAY(sp, txo, vat_rate) = (sp+txo)*vat_rate; TAXPART(txo) = MAX(txo,0); SUBSIDYPART(txo) = MAX(-txo,0); PERUNIT(value_gj, gj_per_unit) = value_gj*gj_per_unit; SECTORTAX(price, sector_cov, ets_cov, complement, xets_cov) = price*IF(LEFT(complement,3)="Yes",1-xets_cov,sector_cov)*(1-ets_cov); ECPPRICE(apply, data, growth, year) = IF(LEFT(apply,3)="Yes",data*(1+growth)^MAX(0,year-ECPLast),0); XCARBON(ef, ct_cov, ct_price, ets_cov, ets_price) = ef*(ct_cov*ct_price+ets_cov*ets_price); SECTORETS(price, ets_cov, obr) = price*ets_cov*(1-obr); CARBONTAX(rate, ef, fuel_cov) = rate*ef*fuel_cov; ETSCOST(rate, ef) = rate*ef; NEWEXCISE(increase, gj_per_unit) = increase/gj_per_unit; NEWPOLICY(carbon_tax, ets, excise) = carbon_tax+ets+excise; POSTTAX(pre_policy_p, new_policy, vat_rate) = MAX(pre_policy_p+new_policy*(1+vat_rate),0.01); SHADOWTOTAL(sector_price, share, ets_price, ets_cov, obr) = sector_price*share+ets_price*ets_cov*obr; SHADOWGJ(shadow_price, ef) = shadow_price*ef; KWHPOLICY(tco2_kwh, ct_rate, fuel_cov, ets_rate, reform, reform_factor) = tco2_kwh*(ct_rate*fuel_cov+ets_rate)+reform*reform_factor; FLOATTAX(txo_last, sp_last, sp_now, pcc) = (sp_last-sp_now+txo_last*(1-pcc))*(1-pcc); REVENUE(fuel_use, pj_per_ktoe, rate) = fuel_use*pj_per_ktoe*rate; EMISSIONS(fuel_use, pj_per_ktoe, ef) = fuel_use*pj_per_ktoe*ef; NEWREVRATE(carbon_tax, excise, ets, rev_factor, new_policy, vat_rate) = carbon_tax+excise+ets*rev_factor+new_policy*vat_rate; FUELUSE(f_prev, p_now, p_prev, shp_now, shp_prev, gdp_g, eps_y, eps_u, eff_exp, aeei_factor) = f_prev*aeei_factor*(1+gdp_g)^eps_y*(p_now/p_prev)^eps_u*((p_now+shp_now)/(p_prev+shp_prev))^eff_exp; CAPEX(capex_base, time_factor) = capex_base*time_factor; VINTAGE(avg_prev, new_value, share_prev) = avg_prev*(1-share_prev)+new_value*share_prev; AMORTISED(capex_avg, capex_factor, other_fixed, storage_avg) = capex_avg*capex_factor+other_fixed+storage_avg; LEVELISED(capex, capex_factor, other_fixed, vre_flag, storage) = capex*capex_factor+other_fixed+vre_flag*storage; VARCOST(fixed_part, fuel_price, gj_per_kwh, xcarbon) = fixed_part+fuel_price*gj_per_kwh+xcarbon; PNEWREV(gen, policy_cost, co2, ets_rate, rev_factor) = gen*8.76*policy_cost-co2*ets_rate*(1-rev_factor); GENCOST(fixed_cost, variable_cost) = fixed_cost+variable_cost; WEIGHTED(shares, values, factor) = SUMPRODUCT(shares,values)*factor; STORAGEHOUR(battery, interface, opex, kwh_per_kw, dlf) = (battery+interface/kwh_per_kw)/(dlf*8760)+opex/8760; STORAGECOST(alloc, hours, vre, cph, lt_start, lt_cost, lt_alloc) = alloc*hours*vre*cph+2*MAX(0,vre-lt_start)/(1-lt_start)^2*lt_cost*lt_alloc; POWERSUPPLY(gen_cost, tmc) = gen_cost+tmc; POWERPRICE(year, pos, price_prev, pass, sc_now, sc_prev, vat_rate) = IF(year&lt;=Settings!$C$10,IFERROR(INDEX(Inputs_power!$J$19:$M$20,pos,MATCH(year,Inputs_power!$J$18:$M$18,0)),0),price_prev+pass*(sc_now-sc_prev)*(1+vat_rate)); ENDUSERPOWER(pre_policy_p, policy_cost, pass, vat_rate) = pre_policy_p+policy_cost*pass*(1+vat_rate); SUBSIDYGAP(supply_cost, pre_policy_p, vat_rate) = supply_cost-pre_policy_p/(1+vat_rate); POWERREV(unit_value, factor, consumption) = unit_value*factor*consumption; REBATE(fees, shares) = -SUMPRODUCT(fees,shares); VARTOTAL(base_cost, policy_cost, shadow, rebate) = base_cost+policy_cost+shadow+rebate; INVCOST(levelised_fixed, levelised_var, minimum) = MAX(levelised_fixed+levelised_var,minimum); CONSUMPTION(total, res, w_total, w_res, gwh_per_ktoe) = (w_total*total+w_res*res)*gwh_per_ktoe; PRICEMIX(w_res, p_res, p_ind) = w_res*p_res+(1-w_res)*p_ind; DEMANDMULT(eff_mult, gdp_g, eps_y, income, p_now, p_prev, eps_p, shock, shock_on) = eff_mult*(1+gdp_g)^(eps_y*income)*(p_now/p_prev)^eps_p*(1+shock*shock_on); GROW(prev, multiple) = prev*multiple; SCALE(value, factor) = value*factor; RESIDUAL(total, part) = MAX(total-part,0); FLOORMIN(values, flags, min_value) = MAX(_xlfn.MINIFS(values,flags,1),min_value); MINDISPATCH(flag, required, max_all, max_own) = flag*MIN(MAX(required-(max_all-max_own),0),max_own); LOGITW(flag, k, cost, lowest) = flag*EXP(-k*cost/lowest); DISPATCH(flag, fixed_output, max_gen, min_gen, remainder, weight, weight_sum) = IF(flag=1,MIN(max_gen,min_gen+remainder*weight/weight_sum),fixed_output); INCREASE(value_now, value_prev) = MAX(0,value_now-value_prev); SHARE(part, total) = IF(total=0,0,part/total); CARRY(cap_prev, ret_prev, inv_prev) = cap_prev-ret_prev+inv_prev; RETIRE(cap, ret_rate, early_flag, early, planned_on, planned) = MIN(IF(planned_on=1,planned,cap*ret_rate)+early_flag*early,cap); EARLYROOM(add_wind, add_solar, demand_increase, retirements) = MAX(0,add_wind+add_solar-demand_increase-(retirements)); LOWEST3(a, b, c) = MIN(a,b,c); COALSHARE(k, c_coal, c_wind, c_solar, lowest) = 1/(1+EXP(-k*(c_wind-c_coal)/lowest)+EXP(-k*(c_solar-c_coal)/lowest)); EARLYRET(coal_eff, max_share, room, coal_share, factor, cf_coal) = MAX(0,MIN(coal_eff*max_share,room)*(1-coal_share))/cf_coal*factor; DIFF(minuend, subtrahend) = minuend-subtrahend; PERMITTED(outcome, start, year) = IF(AND(outcome="Yes",year&gt;=start),1,0); SCALEUP(up_rate, capacity, permit) = up_rate*capacity*permit; FIRSTROUND(max_inv, need, share) = MIN(max_inv,need*share); SPACE(max_inv, first, permit) = (max_inv-first)*permit; CHEAPFILL(permit, space, deficit, cheaper_space) = permit*MAX(0,MIN(space,deficit-cheaper_space)); ADDED(round_1, round_2) = round_1+round_2; INVSPEND(nameplate, capex) = nameplate*capex/1000; VINTSHARE(new, cap, ret) = IF(cap+new-ret=0,0,new/(cap+new-ret)).</t>
        </is>
      </c>
    </row>
    <row r="35">
      <c r="A35" s="78" t="inlineStr">
        <is>
          <t>Codes</t>
        </is>
      </c>
      <c r="B35" s="77" t="inlineStr">
        <is>
          <t>Code column before each scenario group: country.mit.&lt;variable&gt;.&lt;sector&gt;.&lt;fuel&gt;.&lt;suffix&gt;.&lt;scenario&gt; (e.g. egy.mit.ener.rod.gso.e.1). Scenario number at the top (row 5).</t>
        </is>
      </c>
    </row>
    <row r="36">
      <c r="A36" s="78" t="inlineStr">
        <is>
          <t>Add a scenario</t>
        </is>
      </c>
      <c r="B36" s="77" t="inlineStr">
        <is>
          <t>MTInputs: copy the last scenario column one column right (its number updates) and edit its inputs. Mitigation: copy columns AF:AZ and paste at BA; numbers, names, codes and all policy paths follow.</t>
        </is>
      </c>
    </row>
    <row r="37">
      <c r="A37" s="78" t="inlineStr">
        <is>
          <t>Example</t>
        </is>
      </c>
      <c r="B37" s="77" t="inlineStr">
        <is>
          <t>Road (heading row 985): atp rows 1041-1048, ener rows 1059-1066.</t>
        </is>
      </c>
    </row>
    <row r="38">
      <c r="A38" s="78" t="inlineStr">
        <is>
          <t>Colours</t>
        </is>
      </c>
      <c r="B38" s="77" t="inlineStr">
        <is>
          <t>Green bands with white text = sections; green = input; beige (darker) = base year; LIGHT BEIGE = a block that is copy-pasteable within itself but not draggable into white or base-year cells: the LAMBDA column (dark red text) and the 2023-2024 history block of supply cost and taxes; light blue = codes; grey = unused parameter slot; pale yellow = check; BRIGHT YELLOW with red text = data changed by assumption or correction.</t>
        </is>
      </c>
    </row>
    <row r="39">
      <c r="A39" s="78" t="inlineStr">
        <is>
          <t>Data</t>
        </is>
      </c>
      <c r="B39" s="77" t="inlineStr">
        <is>
          <t>Countries, Elasticities, Prices_dom, Prices_int, PriceAssump, EnergyCons, WEO, EF_GHG, PowerTech, PowerPaths, PowerParams, PowerDemand; Mapping; Variables; MTInputs. Built by build_v1_09.py; checked by check_v1_09.py.</t>
        </is>
      </c>
    </row>
  </sheetData>
  <pageMargins left="0.75" right="0.75" top="1" bottom="1" header="0.5" footer="0.5"/>
</worksheet>
</file>

<file path=xl/worksheets/sheet8.xml><?xml version="1.0" encoding="utf-8"?>
<worksheet xmlns="http://schemas.openxmlformats.org/spreadsheetml/2006/main">
  <sheetPr codeName="Sheet8">
    <outlinePr summaryBelow="1" summaryRight="1"/>
    <pageSetUpPr/>
  </sheetPr>
  <dimension ref="A2:G45"/>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4" customWidth="1" min="1" max="1"/>
    <col width="26" customWidth="1" min="2" max="2"/>
    <col width="36" customWidth="1" min="3" max="3"/>
    <col width="44" customWidth="1" min="4" max="4"/>
    <col width="40" customWidth="1" min="5" max="5"/>
    <col width="26" customWidth="1" min="6" max="6"/>
    <col width="14" customWidth="1" min="7" max="7"/>
  </cols>
  <sheetData>
    <row r="2">
      <c r="A2" s="2" t="inlineStr">
        <is>
          <t>Differences with legacy CPAT (decisions, assumptions, simplifications, not yet modelled)</t>
        </is>
      </c>
      <c r="B2" s="3" t="n"/>
      <c r="C2" s="3" t="n"/>
      <c r="D2" s="3" t="n"/>
      <c r="E2" s="3" t="n"/>
      <c r="F2" s="3" t="n"/>
      <c r="G2" s="3" t="n"/>
    </row>
    <row r="3">
      <c r="A3" s="14" t="inlineStr">
        <is>
          <t>Keep this list current with each version. Type: Decision = user decision; Assumption = data assumption (bright yellow in Inputs_prices); Simplification; Not yet; Data; Design; Same.</t>
        </is>
      </c>
    </row>
    <row r="4">
      <c r="A4" s="79" t="inlineStr">
        <is>
          <t>#</t>
        </is>
      </c>
      <c r="B4" s="79" t="inlineStr">
        <is>
          <t>Area</t>
        </is>
      </c>
      <c r="C4" s="79" t="inlineStr">
        <is>
          <t>Legacy CPAT</t>
        </is>
      </c>
      <c r="D4" s="79" t="inlineStr">
        <is>
          <t>This model</t>
        </is>
      </c>
      <c r="E4" s="79" t="inlineStr">
        <is>
          <t>Why</t>
        </is>
      </c>
      <c r="F4" s="79" t="inlineStr">
        <is>
          <t>Effect</t>
        </is>
      </c>
      <c r="G4" s="79" t="inlineStr">
        <is>
          <t>Type</t>
        </is>
      </c>
    </row>
    <row r="5">
      <c r="A5" s="77" t="n">
        <v>1</v>
      </c>
      <c r="B5" s="77" t="inlineStr">
        <is>
          <t>Elasticities: food &amp; forestry</t>
        </is>
      </c>
      <c r="C5" s="77" t="inlineStr">
        <is>
          <t>Industry elasticities (cpat_coded EC_SECTORS)</t>
        </is>
      </c>
      <c r="D5" s="77" t="inlineStr">
        <is>
          <t>Services (buildings) elasticities</t>
        </is>
      </c>
      <c r="E5" s="77" t="inlineStr">
        <is>
          <t>User decision v0.11; legacy groups food &amp; forestry with services as Commercial</t>
        </is>
      </c>
      <c r="F5" s="77" t="inlineStr">
        <is>
          <t>Food &amp; forestry fuel response</t>
        </is>
      </c>
      <c r="G5" s="77" t="inlineStr">
        <is>
          <t>Decision</t>
        </is>
      </c>
    </row>
    <row r="6">
      <c r="A6" s="77" t="n">
        <v>2</v>
      </c>
      <c r="B6" s="77" t="inlineStr">
        <is>
          <t>Other oil products: pass-through and margin</t>
        </is>
      </c>
      <c r="C6" s="77" t="inlineStr">
        <is>
          <t>Hardcoded 1 and 0</t>
        </is>
      </c>
      <c r="D6" s="77" t="inlineStr">
        <is>
          <t>From the IMF dataset like the other oil products (Egypt 0 and 7.95 $/bbl)</t>
        </is>
      </c>
      <c r="E6" s="77" t="inlineStr">
        <is>
          <t>User decision v0.10: the legacy rule drove the retail price to the 0.01 floor and fuel use 10x by 2030</t>
        </is>
      </c>
      <c r="F6" s="77" t="inlineStr">
        <is>
          <t>Large: other oil products, total fuel use</t>
        </is>
      </c>
      <c r="G6" s="77" t="inlineStr">
        <is>
          <t>Decision</t>
        </is>
      </c>
    </row>
    <row r="7">
      <c r="A7" s="77" t="n">
        <v>3</v>
      </c>
      <c r="B7" s="77" t="inlineStr">
        <is>
          <t>VAT rate where the dataset is blank</t>
        </is>
      </c>
      <c r="C7" s="77" t="inlineStr">
        <is>
          <t>0</t>
        </is>
      </c>
      <c r="D7" s="77" t="inlineStr">
        <is>
          <t>General VAT rate VAT_WEO for residential coal and gas and all-sector oil products; 0 for power, industry, biomass. Only for blank cells (v0.14)</t>
        </is>
      </c>
      <c r="E7" s="77" t="inlineStr">
        <is>
          <t>User decision v0.10</t>
        </is>
      </c>
      <c r="F7" s="77" t="inlineStr">
        <is>
          <t>None for Egypt since v0.14 (corrected data fill every VAT cell)</t>
        </is>
      </c>
      <c r="G7" s="80" t="inlineStr">
        <is>
          <t>Assumption</t>
        </is>
      </c>
    </row>
    <row r="8">
      <c r="A8" s="77" t="n">
        <v>4</v>
      </c>
      <c r="B8" s="77" t="inlineStr">
        <is>
          <t>Egypt price data</t>
        </is>
      </c>
      <c r="C8" s="77" t="inlineStr">
        <is>
          <t>Price block in the legacy release</t>
        </is>
      </c>
      <c r="D8" s="77" t="inlineStr">
        <is>
          <t>Corrected Egypt block supplied by the user (2026-10-09; 291 cells, years 2019-2020 added); changed cells bright yellow in Prices_dom</t>
        </is>
      </c>
      <c r="E8" s="77" t="inlineStr">
        <is>
          <t>User data correction</t>
        </is>
      </c>
      <c r="F8" s="77" t="inlineStr">
        <is>
          <t>Taxes and subsidies of gas and oil products; small supply-cost changes</t>
        </is>
      </c>
      <c r="G8" s="77" t="inlineStr">
        <is>
          <t>Data</t>
        </is>
      </c>
    </row>
    <row r="9">
      <c r="A9" s="77" t="n">
        <v>5</v>
      </c>
      <c r="B9" s="77" t="inlineStr">
        <is>
          <t>Oil-product share in the VAT of transport fuels</t>
        </is>
      </c>
      <c r="C9" s="77" t="inlineStr">
        <is>
          <t>VAT rate x oil-product share</t>
        </is>
      </c>
      <c r="D9" s="77" t="inlineStr">
        <is>
          <t>Share = 1</t>
        </is>
      </c>
      <c r="E9" s="77" t="inlineStr">
        <is>
          <t>Not yet extracted</t>
        </is>
      </c>
      <c r="F9" s="77" t="inlineStr">
        <is>
          <t>None for Egypt today</t>
        </is>
      </c>
      <c r="G9" s="77" t="inlineStr">
        <is>
          <t>Simplification</t>
        </is>
      </c>
    </row>
    <row r="10">
      <c r="A10" s="77" t="n">
        <v>6</v>
      </c>
      <c r="B10" s="77" t="inlineStr">
        <is>
          <t>New ETS price</t>
        </is>
      </c>
      <c r="C10" s="77" t="inlineStr">
        <is>
          <t>Cap relative to baseline; quick estimate (linear in the semi-elasticity) and a VBA goal seek on an override row</t>
        </is>
      </c>
      <c r="D10" s="77" t="inlineStr">
        <is>
          <t>Same cap; fast estimate in log form LN(cap/baseline)/(semi x effectiveness x volatility adjustment); override row pasted from ets_goalseek_v0_4.py (Python, same damped log-space step, no VBA); baseline covered emissions are data from scenario 1 (bco2)</t>
        </is>
      </c>
      <c r="E10" s="77" t="inlineStr">
        <is>
          <t>No circular reference; legacy note "arguably exp/ln"</t>
        </is>
      </c>
      <c r="F10" s="77" t="inlineStr">
        <is>
          <t>ETS scenarios</t>
        </is>
      </c>
      <c r="G10" s="77" t="inlineStr">
        <is>
          <t>Method</t>
        </is>
      </c>
    </row>
    <row r="11">
      <c r="A11" s="77" t="n">
        <v>7</v>
      </c>
      <c r="B11" s="77" t="inlineStr">
        <is>
          <t>ETS allocation</t>
        </is>
      </c>
      <c r="C11" s="77" t="inlineStr">
        <is>
          <t>One auctioned proportion for all sectors (MTInputs 90-92)</t>
        </is>
      </c>
      <c r="D11" s="77" t="inlineStr">
        <is>
          <t>Benchmarks by sector group (pow, tra, res, ind; typed rows); OBR share = benchmark; MTInputs 90-92 not used</t>
        </is>
      </c>
      <c r="E11" s="77" t="inlineStr">
        <is>
          <t>User decision v1.02 (benchmarks); the split afterwards is as legacy</t>
        </is>
      </c>
      <c r="F11" s="77" t="inlineStr">
        <is>
          <t>ETS scenarios</t>
        </is>
      </c>
      <c r="G11" s="77" t="inlineStr">
        <is>
          <t>Decision</t>
        </is>
      </c>
    </row>
    <row r="12">
      <c r="A12" s="77" t="n">
        <v>8</v>
      </c>
      <c r="B12" s="77" t="inlineStr">
        <is>
          <t>ETS volatility</t>
        </is>
      </c>
      <c r="C12" s="77" t="inlineStr">
        <is>
          <t>Relative price ETS vs tax hardcoded 1.1 (row 1843); volatility inputs feed a factor not used</t>
        </is>
      </c>
      <c r="D12" s="77" t="inlineStr">
        <is>
          <t>Volatility adjustment (1 + policy risk x impact)/(1 + volatility x impact) from MTInputs 95-97 (1/1.1 at Medium) on the tax-equivalent price and in the fast estimate</t>
        </is>
      </c>
      <c r="E12" s="77" t="inlineStr">
        <is>
          <t>User suggestion v1.02 (volatility-dependent effectiveness)</t>
        </is>
      </c>
      <c r="F12" s="77" t="inlineStr">
        <is>
          <t>ETS scenarios</t>
        </is>
      </c>
      <c r="G12" s="77" t="inlineStr">
        <is>
          <t>Method</t>
        </is>
      </c>
    </row>
    <row r="13">
      <c r="A13" s="77" t="n">
        <v>9</v>
      </c>
      <c r="B13" s="77" t="inlineStr">
        <is>
          <t>Existing ETS and existing carbon taxes</t>
        </is>
      </c>
      <c r="C13" s="77" t="inlineStr">
        <is>
          <t>Included where they exist</t>
        </is>
      </c>
      <c r="D13" s="77" t="inlineStr">
        <is>
          <t>Not modelled</t>
        </is>
      </c>
      <c r="E13" s="77" t="inlineStr">
        <is>
          <t>None for Egypt</t>
        </is>
      </c>
      <c r="F13" s="77" t="inlineStr">
        <is>
          <t>Other countries</t>
        </is>
      </c>
      <c r="G13" s="77" t="inlineStr">
        <is>
          <t>Not yet</t>
        </is>
      </c>
    </row>
    <row r="14">
      <c r="A14" s="77" t="n">
        <v>10</v>
      </c>
      <c r="B14" s="77" t="inlineStr">
        <is>
          <t>Sectoral shadow prices</t>
        </is>
      </c>
      <c r="C14" s="77" t="inlineStr">
        <is>
          <t>Feebates + non-auctioned ETS + regulations</t>
        </is>
      </c>
      <c r="D14" s="77" t="inlineStr">
        <is>
          <t>Feebates + regulations (placeholder 0) + OBR part of the ETS</t>
        </is>
      </c>
      <c r="E14" s="77" t="inlineStr">
        <is>
          <t>Regulations not yet</t>
        </is>
      </c>
      <c r="F14" s="77" t="inlineStr">
        <is>
          <t>Regulation scenarios</t>
        </is>
      </c>
      <c r="G14" s="77" t="inlineStr">
        <is>
          <t>Not yet</t>
        </is>
      </c>
    </row>
    <row r="15">
      <c r="A15" s="77" t="n">
        <v>11</v>
      </c>
      <c r="B15" s="77" t="inlineStr">
        <is>
          <t>Policy paths after the target year</t>
        </is>
      </c>
      <c r="C15" s="77" t="inlineStr">
        <is>
          <t>Per instrument (carbon price: MTInputs switch)</t>
        </is>
      </c>
      <c r="D15" s="77" t="inlineStr">
        <is>
          <t>Linear continuation for fuel price reform and feebates; carbon price keeps the switch; ETS benchmarks constant; ETS cap per MTInputs switch</t>
        </is>
      </c>
      <c r="E15" s="77" t="inlineStr">
        <is>
          <t>User decision v0.8 (one default)</t>
        </is>
      </c>
      <c r="F15" s="77" t="inlineStr">
        <is>
          <t>Post-target years</t>
        </is>
      </c>
      <c r="G15" s="77" t="inlineStr">
        <is>
          <t>Decision</t>
        </is>
      </c>
    </row>
    <row r="16">
      <c r="A16" s="77" t="n">
        <v>12</v>
      </c>
      <c r="B16" s="77" t="inlineStr">
        <is>
          <t>Scenario batch runs</t>
        </is>
      </c>
      <c r="C16" s="77" t="inlineStr">
        <is>
          <t>Macros copy each MTInputs scenario column into the column used for calculation and store the outputs</t>
        </is>
      </c>
      <c r="D16" s="77" t="inlineStr">
        <is>
          <t>Same idea: RunAllScenarios copies each definition (MTInputs L onwards, Run? = Yes) into the live column K, runs the ETS goal seek when needed, stores MTOutputs values in StoredResults; ScenarioCompare compares one year</t>
        </is>
      </c>
      <c r="E16" s="77" t="inlineStr">
        <is>
          <t>User request v1.03</t>
        </is>
      </c>
      <c r="F16" s="77" t="inlineStr">
        <is>
          <t>Multi-scenario analysis</t>
        </is>
      </c>
      <c r="G16" s="77" t="inlineStr">
        <is>
          <t>Same</t>
        </is>
      </c>
    </row>
    <row r="17">
      <c r="A17" s="77" t="n">
        <v>13</v>
      </c>
      <c r="B17" s="77" t="inlineStr">
        <is>
          <t>Feebate grouping</t>
        </is>
      </c>
      <c r="C17" s="77" t="inlineStr">
        <is>
          <t>Main grouping (buildings = residential rate)</t>
        </is>
      </c>
      <c r="D17" s="77" t="inlineStr">
        <is>
          <t>Same: food &amp; forestry and services take the residential rate; other energy use the industry rate</t>
        </is>
      </c>
      <c r="E17" s="77" t="inlineStr">
        <is>
          <t>User decision v0.8</t>
        </is>
      </c>
      <c r="F17" s="77" t="inlineStr">
        <is>
          <t>None</t>
        </is>
      </c>
      <c r="G17" s="77" t="inlineStr">
        <is>
          <t>Same</t>
        </is>
      </c>
    </row>
    <row r="18">
      <c r="A18" s="77" t="n">
        <v>14</v>
      </c>
      <c r="B18" s="77" t="inlineStr">
        <is>
          <t>Biomass carbon-tax coverage</t>
        </is>
      </c>
      <c r="C18" s="77" t="inlineStr">
        <is>
          <t>No switch</t>
        </is>
      </c>
      <c r="D18" s="77" t="inlineStr">
        <is>
          <t>TRUE (EF 0)</t>
        </is>
      </c>
      <c r="E18" s="77" t="inlineStr">
        <is>
          <t>User decision v0.8</t>
        </is>
      </c>
      <c r="F18" s="77" t="inlineStr">
        <is>
          <t>None</t>
        </is>
      </c>
      <c r="G18" s="77" t="inlineStr">
        <is>
          <t>Decision</t>
        </is>
      </c>
    </row>
    <row r="19">
      <c r="A19" s="77" t="n">
        <v>15</v>
      </c>
      <c r="B19" s="77" t="inlineStr">
        <is>
          <t>Margins and production costs</t>
        </is>
      </c>
      <c r="C19" s="77" t="inlineStr">
        <is>
          <t>cpat_coded applies no inflation conversion</t>
        </is>
      </c>
      <c r="D19" s="77" t="inlineStr">
        <is>
          <t>x CPI index of the base year</t>
        </is>
      </c>
      <c r="E19" s="77" t="inlineStr">
        <is>
          <t>Consistent real terms (assumption A4)</t>
        </is>
      </c>
      <c r="F19" s="77" t="inlineStr">
        <is>
          <t>Coal and gas supply cost level</t>
        </is>
      </c>
      <c r="G19" s="77" t="inlineStr">
        <is>
          <t>To check (bucket 5)</t>
        </is>
      </c>
    </row>
    <row r="20">
      <c r="A20" s="77" t="n">
        <v>16</v>
      </c>
      <c r="B20" s="77" t="inlineStr">
        <is>
          <t>Existing taxes and subsidies</t>
        </is>
      </c>
      <c r="C20" s="77" t="inlineStr">
        <is>
          <t>txo = fixed tax (fadtx) + fixed subsidy (fixs) + floating part (cs)</t>
        </is>
      </c>
      <c r="D20" s="77" t="inlineStr">
        <is>
          <t>Split by the sign of txo: etx = max(txo, 0), esub = max(-txo, 0)</t>
        </is>
      </c>
      <c r="E20" s="77" t="inlineStr">
        <is>
          <t>Simple and revenue-ready; same totals</t>
        </is>
      </c>
      <c r="F20" s="77" t="inlineStr">
        <is>
          <t>Presentation only</t>
        </is>
      </c>
      <c r="G20" s="77" t="inlineStr">
        <is>
          <t>Simplification</t>
        </is>
      </c>
    </row>
    <row r="21">
      <c r="A21" s="77" t="n">
        <v>17</v>
      </c>
      <c r="B21" s="77" t="inlineStr">
        <is>
          <t>Subsidy and price-control phase-outs</t>
        </is>
      </c>
      <c r="C21" s="77" t="inlineStr">
        <is>
          <t>MTInputs 123-138, 191-195</t>
        </is>
      </c>
      <c r="D21" s="77" t="inlineStr">
        <is>
          <t>Not yet (phase-out factors 1)</t>
        </is>
      </c>
      <c r="E21" s="77" t="inlineStr">
        <is>
          <t>Later per-fuel policy input; esubpu prepared</t>
        </is>
      </c>
      <c r="F21" s="77" t="inlineStr">
        <is>
          <t>Reform scenarios</t>
        </is>
      </c>
      <c r="G21" s="77" t="inlineStr">
        <is>
          <t>Not yet</t>
        </is>
      </c>
    </row>
    <row r="22">
      <c r="A22" s="77" t="n">
        <v>18</v>
      </c>
      <c r="B22" s="77" t="inlineStr">
        <is>
          <t>Producer subsidies</t>
        </is>
      </c>
      <c r="C22" s="77" t="inlineStr">
        <is>
          <t>In the supply cost</t>
        </is>
      </c>
      <c r="D22" s="77" t="inlineStr">
        <is>
          <t>Left out</t>
        </is>
      </c>
      <c r="E22" s="77" t="inlineStr">
        <is>
          <t>Zero for Egypt</t>
        </is>
      </c>
      <c r="F22" s="77" t="inlineStr">
        <is>
          <t>Other countries</t>
        </is>
      </c>
      <c r="G22" s="77" t="inlineStr">
        <is>
          <t>Not yet</t>
        </is>
      </c>
    </row>
    <row r="23">
      <c r="A23" s="77" t="n">
        <v>19</v>
      </c>
      <c r="B23" s="77" t="inlineStr">
        <is>
          <t>Ad-valorem baseline taxes; Europe LNG shift</t>
        </is>
      </c>
      <c r="C23" s="77" t="inlineStr">
        <is>
          <t>Per Prices_int assumptions</t>
        </is>
      </c>
      <c r="D23" s="77" t="inlineStr">
        <is>
          <t>Fixed taxes only; no shift</t>
        </is>
      </c>
      <c r="E23" s="77" t="inlineStr">
        <is>
          <t>Egypt: Fixed taxes, Global gas market</t>
        </is>
      </c>
      <c r="F23" s="77" t="inlineStr">
        <is>
          <t>Other countries</t>
        </is>
      </c>
      <c r="G23" s="77" t="inlineStr">
        <is>
          <t>Not yet</t>
        </is>
      </c>
    </row>
    <row r="24">
      <c r="A24" s="77" t="n">
        <v>20</v>
      </c>
      <c r="B24" s="77" t="inlineStr">
        <is>
          <t>Fuel-use equation</t>
        </is>
      </c>
      <c r="C24" s="77" t="inlineStr">
        <is>
          <t>Includes Covid factor and additional policy efficiency gains (MTInputs 242-245)</t>
        </is>
      </c>
      <c r="D24" s="77" t="inlineStr">
        <is>
          <t>CPAT eq. 3.3.3 without them</t>
        </is>
      </c>
      <c r="E24" s="77" t="inlineStr">
        <is>
          <t>Not yet</t>
        </is>
      </c>
      <c r="F24" s="77" t="inlineStr">
        <is>
          <t>Small</t>
        </is>
      </c>
      <c r="G24" s="77" t="inlineStr">
        <is>
          <t>Not yet</t>
        </is>
      </c>
    </row>
    <row r="25">
      <c r="A25" s="77" t="n">
        <v>21</v>
      </c>
      <c r="B25" s="77" t="inlineStr">
        <is>
          <t>Power engineer model (v1.06)</t>
        </is>
      </c>
      <c r="C25" s="77" t="inlineStr">
        <is>
          <t>Tables H (demand), I (dispatch), K (retirement, capacity), L (investment)</t>
        </is>
      </c>
      <c r="D25" s="77" t="inlineStr">
        <is>
          <t>Same method, year by year (method test: 208 legacy rows of the baseline and the carbon-tax run reproduced to 1e-13 with the bugs switched on)</t>
        </is>
      </c>
      <c r="E25" s="77" t="inlineStr">
        <is>
          <t>User request v1.06: align except for bugs</t>
        </is>
      </c>
      <c r="F25" s="77" t="inlineStr">
        <is>
          <t>Generation mix, capacity, investment and power CO2 now respond to each scenario</t>
        </is>
      </c>
      <c r="G25" s="77" t="inlineStr">
        <is>
          <t>Same</t>
        </is>
      </c>
    </row>
    <row r="26">
      <c r="A26" s="77" t="n">
        <v>22</v>
      </c>
      <c r="B26" s="77" t="inlineStr">
        <is>
          <t>Power: bug fixes (v1.06)</t>
        </is>
      </c>
      <c r="C26" s="77" t="inlineStr">
        <is>
          <t>Ten defects (PowerModel_BugsAndImprovements_v1_0.docx): services demand with the industrial multiple from 2024; efficiency exponent with eps_F; income factor twice; LT storage allocation twice; investment spending at base capital cost; investment logit normalised by non-permitted types; early-retirement units; coal effective retirement uncapped; feebate rebate x 1.22; capacity check on the plan</t>
        </is>
      </c>
      <c r="D26" s="77" t="inlineStr">
        <is>
          <t>Fixed</t>
        </is>
      </c>
      <c r="E26" s="77" t="inlineStr">
        <is>
          <t>User request v1.06</t>
        </is>
      </c>
      <c r="F26" s="77" t="inlineStr">
        <is>
          <t>Legacy Egypt inputs: generation 2040 +12.6% (baseline), +9.2% (carbon tax); power CO2 2040 +10.8%; the last six are latent for Egypt</t>
        </is>
      </c>
      <c r="G26" s="77" t="inlineStr">
        <is>
          <t>Bug fix</t>
        </is>
      </c>
    </row>
    <row r="27">
      <c r="A27" s="77" t="n">
        <v>23</v>
      </c>
      <c r="B27" s="77" t="inlineStr">
        <is>
          <t>Power demand: 2023-2024 demand shock</t>
        </is>
      </c>
      <c r="C27" s="77" t="inlineStr">
        <is>
          <t>Exogenous shock -20.8% (2023), +9.2% (2024) on power demand</t>
        </is>
      </c>
      <c r="D27" s="77" t="inlineStr">
        <is>
          <t>Switch Settings C19, off by default (the fuel blocks do not apply it either); the resulting 2023 demand jump (USD electricity prices after the devaluation) is accepted</t>
        </is>
      </c>
      <c r="E27" s="77" t="inlineStr">
        <is>
          <t>User decision v1.07 (consistency with the fuel blocks)</t>
        </is>
      </c>
      <c r="F27" s="77" t="inlineStr">
        <is>
          <t>Power demand 2023-2040 higher than legacy</t>
        </is>
      </c>
      <c r="G27" s="77" t="inlineStr">
        <is>
          <t>Decision</t>
        </is>
      </c>
    </row>
    <row r="28">
      <c r="A28" s="77" t="n">
        <v>24</v>
      </c>
      <c r="B28" s="77" t="inlineStr">
        <is>
          <t>Power demand and sector policies</t>
        </is>
      </c>
      <c r="C28" s="77" t="inlineStr">
        <is>
          <t>Power demand from its own elasticities (H); sector policies act on fuels only</t>
        </is>
      </c>
      <c r="D28" s="77" t="inlineStr">
        <is>
          <t>Same; electricity demand shown as memo lines in the sector blocks and section 11 (not in the fuel totals)</t>
        </is>
      </c>
      <c r="E28" s="77" t="inlineStr">
        <is>
          <t>User decision v1.07: keep sector policies separate</t>
        </is>
      </c>
      <c r="F28" s="77" t="inlineStr">
        <is>
          <t>None</t>
        </is>
      </c>
      <c r="G28" s="77" t="inlineStr">
        <is>
          <t>Same</t>
        </is>
      </c>
    </row>
    <row r="29">
      <c r="A29" s="77" t="n">
        <v>25</v>
      </c>
      <c r="B29" s="77" t="inlineStr">
        <is>
          <t>Power: planned retirement</t>
        </is>
      </c>
      <c r="C29" s="77" t="inlineStr">
        <is>
          <t>Coal only (K5), data from sheet Power when Use Data = Yes; else the rate</t>
        </is>
      </c>
      <c r="D29" s="77" t="inlineStr">
        <is>
          <t>Every type: switch planned_retirement (PowerTech) and data rows pret|&lt;type&gt; (PowerPaths); retirement = MIN(planned or rate-based + early coal, capacity)</t>
        </is>
      </c>
      <c r="E29" s="77" t="inlineStr">
        <is>
          <t>User request v1.07</t>
        </is>
      </c>
      <c r="F29" s="77" t="inlineStr">
        <is>
          <t>None for Egypt (no data, switches No)</t>
        </is>
      </c>
      <c r="G29" s="77" t="inlineStr">
        <is>
          <t>Design</t>
        </is>
      </c>
    </row>
    <row r="30">
      <c r="A30" s="77" t="n">
        <v>26</v>
      </c>
      <c r="B30" s="77" t="inlineStr">
        <is>
          <t>Power demand: road electricity</t>
        </is>
      </c>
      <c r="C30" s="77" t="inlineStr">
        <is>
          <t>From the road module (EV electricity)</t>
        </is>
      </c>
      <c r="D30" s="77" t="inlineStr">
        <is>
          <t>Grows with the transport multiple (legacy fallback)</t>
        </is>
      </c>
      <c r="E30" s="77" t="inlineStr">
        <is>
          <t>No road module in the MVP</t>
        </is>
      </c>
      <c r="F30" s="77" t="inlineStr">
        <is>
          <t>None for Egypt (0)</t>
        </is>
      </c>
      <c r="G30" s="77" t="inlineStr">
        <is>
          <t>Not yet</t>
        </is>
      </c>
    </row>
    <row r="31">
      <c r="A31" s="77" t="n">
        <v>27</v>
      </c>
      <c r="B31" s="77" t="inlineStr">
        <is>
          <t>Power: features not built</t>
        </is>
      </c>
      <c r="C31" s="77" t="inlineStr">
        <is>
          <t>PPAs, manual capacity and investment, power demand from the elasticity model, carbon price on power use (feebates), apply final deficit to gas</t>
        </is>
      </c>
      <c r="D31" s="77" t="inlineStr">
        <is>
          <t>Not built (all off or 0 in the Egypt runs)</t>
        </is>
      </c>
      <c r="E31" s="77" t="inlineStr">
        <is>
          <t>Scope</t>
        </is>
      </c>
      <c r="F31" s="77" t="inlineStr">
        <is>
          <t>None for Egypt</t>
        </is>
      </c>
      <c r="G31" s="77" t="inlineStr">
        <is>
          <t>Not yet</t>
        </is>
      </c>
    </row>
    <row r="32">
      <c r="A32" s="77" t="n">
        <v>28</v>
      </c>
      <c r="B32" s="77" t="inlineStr">
        <is>
          <t>Power: levelised variable cost window</t>
        </is>
      </c>
      <c r="C32" s="77" t="inlineStr">
        <is>
          <t>To the last model year 2041</t>
        </is>
      </c>
      <c r="D32" s="77" t="inlineStr">
        <is>
          <t>To the last model year 2040</t>
        </is>
      </c>
      <c r="E32" s="77" t="inlineStr">
        <is>
          <t>Horizon of the MVP</t>
        </is>
      </c>
      <c r="F32" s="77" t="inlineStr">
        <is>
          <t>Small, at the end of the horizon</t>
        </is>
      </c>
      <c r="G32" s="77" t="inlineStr">
        <is>
          <t>Decision</t>
        </is>
      </c>
    </row>
    <row r="33">
      <c r="A33" s="77" t="n">
        <v>29</v>
      </c>
      <c r="B33" s="77" t="inlineStr">
        <is>
          <t>Power: generation costs (v1.05)</t>
        </is>
      </c>
      <c r="C33" s="77" t="inlineStr">
        <is>
          <t>Tables B3-B8 (amortised), C1-C7 (levelised), A5-A6 discount factors</t>
        </is>
      </c>
      <c r="D33" s="77" t="inlineStr">
        <is>
          <t>One row per type for amortised and for levelised fixed cost; discounted lifetime in closed form; constants derived in Inputs_power</t>
        </is>
      </c>
      <c r="E33" s="77" t="inlineStr">
        <is>
          <t>Fewer, readable rows (PowerPrices_Method_v0_3.md S1-S3)</t>
        </is>
      </c>
      <c r="F33" s="77" t="inlineStr">
        <is>
          <t>None (method test: legacy rows reproduced to 1e-15)</t>
        </is>
      </c>
      <c r="G33" s="77" t="inlineStr">
        <is>
          <t>Simplification</t>
        </is>
      </c>
    </row>
    <row r="34">
      <c r="A34" s="77" t="n">
        <v>30</v>
      </c>
      <c r="B34" s="77" t="inlineStr">
        <is>
          <t>Power: fuel prices</t>
        </is>
      </c>
      <c r="C34" s="77" t="inlineStr">
        <is>
          <t>5-year moving average of fuel prices (A18; spot prices a dashboard option)</t>
        </is>
      </c>
      <c r="D34" s="77" t="inlineStr">
        <is>
          <t>Spot prices: section 2 retail price before new policies of the price fuel (coal and gas for power, oil, biomass)</t>
        </is>
      </c>
      <c r="E34" s="77" t="inlineStr">
        <is>
          <t>Simplification S5; the legacy option "use spot fuel prices"</t>
        </is>
      </c>
      <c r="F34" s="77" t="inlineStr">
        <is>
          <t>Fuel-price changes reach power costs one to four years earlier</t>
        </is>
      </c>
      <c r="G34" s="77" t="inlineStr">
        <is>
          <t>Simplification</t>
        </is>
      </c>
    </row>
    <row r="35">
      <c r="A35" s="77" t="n">
        <v>31</v>
      </c>
      <c r="B35" s="77" t="inlineStr">
        <is>
          <t>Power: end-user prices</t>
        </is>
      </c>
      <c r="C35" s="77" t="inlineStr">
        <is>
          <t>Supply cost + producer subsidy + other tax + over/under-estimate residual (held at the last historical year), then VAT</t>
        </is>
      </c>
      <c r="D35" s="77" t="inlineStr">
        <is>
          <t>Telescoped: price(t) = price(t-1) + pass-through x change in supply cost x (1 + VAT) after the last historical year</t>
        </is>
      </c>
      <c r="E35" s="77" t="inlineStr">
        <is>
          <t>Simplification S4: the held components cancel</t>
        </is>
      </c>
      <c r="F35" s="77" t="inlineStr">
        <is>
          <t>None (same numbers)</t>
        </is>
      </c>
      <c r="G35" s="77" t="inlineStr">
        <is>
          <t>Simplification</t>
        </is>
      </c>
    </row>
    <row r="36">
      <c r="A36" s="77" t="n">
        <v>32</v>
      </c>
      <c r="B36" s="77" t="inlineStr">
        <is>
          <t>Power: historical electricity prices and VAT</t>
        </is>
      </c>
      <c r="C36" s="77" t="inlineStr">
        <is>
          <t>Legacy vintage (residential 0.112 $/kWh incl. 15.6% VAT in 2022)</t>
        </is>
      </c>
      <c r="D36" s="77" t="inlineStr">
        <is>
          <t>Corrected Egypt block (residential 0.054, 0.048, 0.043 $/kWh nominal 2022-2024; VAT 0)</t>
        </is>
      </c>
      <c r="E36" s="77" t="inlineStr">
        <is>
          <t>User data (2026-10-09)</t>
        </is>
      </c>
      <c r="F36" s="77" t="inlineStr">
        <is>
          <t>Electricity price levels</t>
        </is>
      </c>
      <c r="G36" s="77" t="inlineStr">
        <is>
          <t>Data</t>
        </is>
      </c>
    </row>
    <row r="37">
      <c r="A37" s="77" t="n">
        <v>33</v>
      </c>
      <c r="B37" s="77" t="inlineStr">
        <is>
          <t>Power: coal implicit cost</t>
        </is>
      </c>
      <c r="C37" s="77" t="inlineStr">
        <is>
          <t>D3 (calibrated on the coal share)</t>
        </is>
      </c>
      <c r="D37" s="77" t="inlineStr">
        <is>
          <t>Not built (D6 shadow price and rebate built in v1.06)</t>
        </is>
      </c>
      <c r="E37" s="77" t="inlineStr">
        <is>
          <t>0 for Egypt (no coal in the mix)</t>
        </is>
      </c>
      <c r="F37" s="77" t="inlineStr">
        <is>
          <t>Other countries with coal</t>
        </is>
      </c>
      <c r="G37" s="77" t="inlineStr">
        <is>
          <t>Not yet</t>
        </is>
      </c>
    </row>
    <row r="38">
      <c r="A38" s="77" t="n">
        <v>34</v>
      </c>
      <c r="B38" s="77" t="inlineStr">
        <is>
          <t>Power: new-policy revenue</t>
        </is>
      </c>
      <c r="C38" s="77" t="inlineStr">
        <is>
          <t>Carbon revenue from power</t>
        </is>
      </c>
      <c r="D38" s="77" t="inlineStr">
        <is>
          <t>v1.09: by generation type (prnew): policy cost x generation, the ETS part at the permit price (as the subsectors); rcarb (ccpav x consumption) kept as a memo</t>
        </is>
      </c>
      <c r="E38" s="77" t="inlineStr">
        <is>
          <t>Consistency with the subsectors</t>
        </is>
      </c>
      <c r="F38" s="77" t="inlineStr">
        <is>
          <t>None (fixed in v1.09)</t>
        </is>
      </c>
      <c r="G38" s="77" t="inlineStr">
        <is>
          <t>Same</t>
        </is>
      </c>
    </row>
    <row r="39">
      <c r="A39" s="77" t="n">
        <v>35</v>
      </c>
      <c r="B39" s="77" t="inlineStr">
        <is>
          <t>Emissions</t>
        </is>
      </c>
      <c r="C39" s="77" t="inlineStr">
        <is>
          <t>All GHGs and local pollutants; inventory-adjusted EFs; power and process emissions</t>
        </is>
      </c>
      <c r="D39" s="77" t="inlineStr">
        <is>
          <t>CO2 from fuel combustion only, IIASA EFs without inventory adjustment; power from v1.06; no process emissions</t>
        </is>
      </c>
      <c r="E39" s="77" t="inlineStr">
        <is>
          <t>User decision v0.13: CO2 first</t>
        </is>
      </c>
      <c r="F39" s="77" t="inlineStr">
        <is>
          <t>Emission levels</t>
        </is>
      </c>
      <c r="G39" s="77" t="inlineStr">
        <is>
          <t>Not yet</t>
        </is>
      </c>
    </row>
    <row r="40">
      <c r="A40" s="77" t="n">
        <v>36</v>
      </c>
      <c r="B40" s="77" t="inlineStr">
        <is>
          <t>Revenue structure</t>
        </is>
      </c>
      <c r="C40" s="77" t="inlineStr">
        <is>
          <t>Revenue by instrument incl. electricity, producer subsidies, ETS allowances, GDP feedback</t>
        </is>
      </c>
      <c r="D40" s="77" t="inlineStr">
        <is>
          <t>Three separate calculations per subsector and fuel: existing taxes (txo positive part + VAT), existing consumer subsidies, new policies (carbon tax, excise, auctioned ETS, VAT on them); power (v1.09): fuel taxes and subsidies on generation, electricity VAT, electricity subsidy gap (signed: negative when the price is above cost), new policies; no producer subsidies, no GDP feedback</t>
        </is>
      </c>
      <c r="E40" s="77" t="inlineStr">
        <is>
          <t>User request v0.12; scope of the prototype</t>
        </is>
      </c>
      <c r="F40" s="77" t="inlineStr">
        <is>
          <t>Revenue levels</t>
        </is>
      </c>
      <c r="G40" s="77" t="inlineStr">
        <is>
          <t>Simplification</t>
        </is>
      </c>
    </row>
    <row r="41">
      <c r="A41" s="77" t="n">
        <v>37</v>
      </c>
      <c r="B41" s="77" t="inlineStr">
        <is>
          <t>Existing carbon pricing</t>
        </is>
      </c>
      <c r="C41" s="77" t="inlineStr">
        <is>
          <t>ECP data by country (national and regional ETS blocks, carbon tax with fuel-specific rates), coverage by year; ctx and ets inside txo; free allocation and revenue data</t>
        </is>
      </c>
      <c r="D41" s="77" t="inlineStr">
        <is>
          <t>One ETS per country (national, else regional EU ETS); carbon tax single rate; coverage of the last data year; only the change against the level in the price data enters prices and revenue (the IMF data contain the level); existing ETS revenue at full price; existing and new ETS add up where both cover a sector</t>
        </is>
      </c>
      <c r="E41" s="77" t="inlineStr">
        <is>
          <t>Simplicity; IMF retail prices include existing pricing</t>
        </is>
      </c>
      <c r="F41" s="77" t="inlineStr">
        <is>
          <t>None for Egypt (no existing pricing)</t>
        </is>
      </c>
      <c r="G41" s="77" t="inlineStr">
        <is>
          <t>Simplification</t>
        </is>
      </c>
    </row>
    <row r="42">
      <c r="A42" s="77" t="n">
        <v>38</v>
      </c>
      <c r="B42" s="77" t="inlineStr">
        <is>
          <t>Power in the totals</t>
        </is>
      </c>
      <c r="C42" s="77" t="inlineStr">
        <is>
          <t>Total energy and revenue include power</t>
        </is>
      </c>
      <c r="D42" s="77" t="inlineStr">
        <is>
          <t>v1.09: generation fuel use (coal, gas, oil, biomass) in the fuel totals of section 11; power revenues in section 12; electricity final demand a memo</t>
        </is>
      </c>
      <c r="E42" s="77" t="inlineStr">
        <is>
          <t>Main thread</t>
        </is>
      </c>
      <c r="F42" s="77" t="inlineStr">
        <is>
          <t>Totals now include power (36.7 Mtoe of 86.4 in 2022)</t>
        </is>
      </c>
      <c r="G42" s="77" t="inlineStr">
        <is>
          <t>Same</t>
        </is>
      </c>
    </row>
    <row r="43">
      <c r="A43" s="77" t="n">
        <v>39</v>
      </c>
      <c r="B43" s="77" t="inlineStr">
        <is>
          <t>Horizon and indices</t>
        </is>
      </c>
      <c r="C43" s="77" t="inlineStr">
        <is>
          <t>To 2050; CPI held flat after 2031</t>
        </is>
      </c>
      <c r="D43" s="77" t="inlineStr">
        <is>
          <t>To 2040; same indices; values after 2030 not a legacy target</t>
        </is>
      </c>
      <c r="E43" s="77" t="inlineStr">
        <is>
          <t>User decision v0.9 / v0.11</t>
        </is>
      </c>
      <c r="F43" s="77" t="inlineStr">
        <is>
          <t>Post-2030</t>
        </is>
      </c>
      <c r="G43" s="77" t="inlineStr">
        <is>
          <t>Decision</t>
        </is>
      </c>
    </row>
    <row r="44">
      <c r="A44" s="77" t="n">
        <v>40</v>
      </c>
      <c r="B44" s="77" t="inlineStr">
        <is>
          <t>Data vintage</t>
        </is>
      </c>
      <c r="C44" s="77" t="inlineStr">
        <is>
          <t>Proprietary price forecasts; IEA balances</t>
        </is>
      </c>
      <c r="D44" s="77" t="inlineStr">
        <is>
          <t>NoPropData extracts; energy use via kernel v1.6; IIASA EFs without inventory adjustment</t>
        </is>
      </c>
      <c r="E44" s="77" t="inlineStr">
        <is>
          <t>No proprietary data</t>
        </is>
      </c>
      <c r="F44" s="77" t="inlineStr">
        <is>
          <t>Levels; legacy price forecasts #N/A</t>
        </is>
      </c>
      <c r="G44" s="77" t="inlineStr">
        <is>
          <t>Data</t>
        </is>
      </c>
    </row>
    <row r="45">
      <c r="A45" s="77" t="n">
        <v>41</v>
      </c>
      <c r="B45" s="77" t="inlineStr">
        <is>
          <t>Formula structure</t>
        </is>
      </c>
      <c r="C45" s="77" t="inlineStr">
        <is>
          <t>Different formulas by block and year</t>
        </is>
      </c>
      <c r="D45" s="77" t="inlineStr">
        <is>
          <t>One formula per variable block; LAMBDA in the right column (2040) with the history/projection IF inside</t>
        </is>
      </c>
      <c r="E45" s="77" t="inlineStr">
        <is>
          <t>Auditability and copy-paste</t>
        </is>
      </c>
      <c r="F45" s="77" t="inlineStr">
        <is>
          <t>None (numerically identical)</t>
        </is>
      </c>
      <c r="G45" s="77" t="inlineStr">
        <is>
          <t>Design</t>
        </is>
      </c>
    </row>
  </sheetData>
  <pageMargins left="0.75" right="0.75" top="1" bottom="1" header="0.5" footer="0.5"/>
</worksheet>
</file>

<file path=xl/worksheets/sheet9.xml><?xml version="1.0" encoding="utf-8"?>
<worksheet xmlns="http://schemas.openxmlformats.org/spreadsheetml/2006/main">
  <sheetPr codeName="Sheet9">
    <outlinePr summaryBelow="1" summaryRight="1"/>
    <pageSetUpPr/>
  </sheetPr>
  <dimension ref="A2:F54"/>
  <sheetViews>
    <sheetView tabSelected="0" workbookViewId="0">
      <selection activeCell="A1" sqref="A1"/>
    </sheetView>
  </sheetViews>
  <sheetFormatPr baseColWidth="8" defaultRowHeight="15" outlineLevelCol="0"/>
  <cols>
    <col width="60" customWidth="1" min="2" max="2"/>
    <col width="14" customWidth="1" min="3" max="3"/>
    <col width="100" customWidth="1" min="4" max="4"/>
    <col width="26" customWidth="1" min="5" max="5"/>
  </cols>
  <sheetData>
    <row r="2">
      <c r="A2" s="2" t="inlineStr">
        <is>
          <t>Settings</t>
        </is>
      </c>
      <c r="B2" s="3" t="n"/>
      <c r="C2" s="3" t="n"/>
      <c r="D2" s="3" t="n"/>
      <c r="E2" s="3" t="n"/>
      <c r="F2" s="3" t="n"/>
    </row>
    <row r="4">
      <c r="B4" s="14" t="inlineStr">
        <is>
          <t>Country code</t>
        </is>
      </c>
      <c r="C4" s="21" t="inlineStr">
        <is>
          <t>EGY</t>
        </is>
      </c>
    </row>
    <row r="5">
      <c r="B5" s="14" t="inlineStr">
        <is>
          <t>Country name</t>
        </is>
      </c>
      <c r="C5" s="14">
        <f>INDEX(Countries!$B$4:$B$1000,MATCH($C$4,Countries!$A$4:$A$1000,0))</f>
        <v/>
      </c>
    </row>
    <row r="6">
      <c r="B6" s="14" t="inlineStr">
        <is>
          <t>Income group (selects elasticities)</t>
        </is>
      </c>
      <c r="C6" s="14">
        <f>INDEX(Countries!$D$4:$D$1000,MATCH($C$4,Countries!$A$4:$A$1000,0))</f>
        <v/>
      </c>
    </row>
    <row r="7">
      <c r="B7" s="14" t="inlineStr">
        <is>
          <t>Base year</t>
        </is>
      </c>
      <c r="C7" s="21" t="n">
        <v>2022</v>
      </c>
    </row>
    <row r="8">
      <c r="B8" s="14" t="inlineStr">
        <is>
          <t>Results in real USD of year (MTInputs ResultsYear, scenario 1)</t>
        </is>
      </c>
      <c r="C8" s="14">
        <f>INDEX(MTInputs!$J$8:$J$415,MATCH("ResultsYear",MTInputs!$H$8:$H$415,0))</f>
        <v/>
      </c>
    </row>
    <row r="9">
      <c r="B9" s="14" t="inlineStr">
        <is>
          <t>Government energy price controls (MTInputs GovPriceControls, scenario 1)</t>
        </is>
      </c>
      <c r="C9" s="14">
        <f>INDEX(MTInputs!$J$8:$J$415,MATCH("GovPriceControls",MTInputs!$H$8:$H$415,0))</f>
        <v/>
      </c>
    </row>
    <row r="10">
      <c r="B10" s="14" t="inlineStr">
        <is>
          <t>Last historical price year (IMF price dataset)</t>
        </is>
      </c>
      <c r="C10" s="21" t="n">
        <v>2024</v>
      </c>
    </row>
    <row r="11">
      <c r="B11" s="14" t="inlineStr">
        <is>
          <t>Gas market (PriceAssump, by country name)</t>
        </is>
      </c>
      <c r="C11" s="14">
        <f>INDEX(PriceAssump!$C$4:$C$400,MATCH($C$5,PriceAssump!$A$4:$A$400,0))</f>
        <v/>
      </c>
    </row>
    <row r="12">
      <c r="B12" s="14" t="inlineStr">
        <is>
          <t>Gas price commodity key (Prices_int)</t>
        </is>
      </c>
      <c r="C12" s="14">
        <f>IF($C$11="LNG","lng",IF($C$11="Europe","eur",IF($C$11="North Am","nam","glo")))</f>
        <v/>
      </c>
    </row>
    <row r="13">
      <c r="B13" s="14" t="inlineStr">
        <is>
          <t>PJ per ktoe (ktoe x PJ/ktoe x $/GJ = USD million; x tCO2/GJ = MtCO2)</t>
        </is>
      </c>
      <c r="C13" s="21" t="n">
        <v>0.041868</v>
      </c>
    </row>
    <row r="14">
      <c r="B14" s="14" t="inlineStr">
        <is>
          <t>ETS: relative effectiveness of output-based allocation (fast estimate; auctioned = 1; legacy hardcoded)</t>
        </is>
      </c>
      <c r="C14" s="21" t="n">
        <v>0.5</v>
      </c>
    </row>
    <row r="15">
      <c r="B15" s="14" t="inlineStr">
        <is>
          <t>ETS: convergence exponent of the next-price proposal (legacy convergence factor, row 1966)</t>
        </is>
      </c>
      <c r="C15" s="21" t="n">
        <v>0.5</v>
      </c>
    </row>
    <row r="16">
      <c r="B16" s="1" t="inlineStr">
        <is>
          <t>ETS volatility table (legacy ETS+LTS rows 5-8; MTInputs labels D_ETSVolatility, D_ETSVolImpact)</t>
        </is>
      </c>
      <c r="C16" s="72" t="inlineStr">
        <is>
          <t>Medium</t>
        </is>
      </c>
      <c r="D16" s="72" t="inlineStr">
        <is>
          <t>High</t>
        </is>
      </c>
      <c r="E16" s="72" t="inlineStr">
        <is>
          <t>Low</t>
        </is>
      </c>
      <c r="F16" s="72" t="inlineStr">
        <is>
          <t>Zero</t>
        </is>
      </c>
    </row>
    <row r="17">
      <c r="B17" s="14" t="inlineStr">
        <is>
          <t>Assumed annual price volatility of the ETS</t>
        </is>
      </c>
      <c r="C17" s="24" t="n">
        <v>0.42</v>
      </c>
      <c r="D17" s="24" t="n">
        <v>0.63</v>
      </c>
      <c r="E17" s="24" t="n">
        <v>0.28</v>
      </c>
      <c r="F17" s="24" t="n">
        <v>0</v>
      </c>
    </row>
    <row r="18">
      <c r="B18" s="14" t="inlineStr">
        <is>
          <t>Abatement cost increase per unit of volatility (impact)</t>
        </is>
      </c>
      <c r="C18" s="24" t="n">
        <v>0.5</v>
      </c>
      <c r="D18" s="24" t="n">
        <v>0.75</v>
      </c>
      <c r="E18" s="24" t="n">
        <v>0.3333333333333333</v>
      </c>
      <c r="F18" s="24" t="n">
        <v>0</v>
      </c>
    </row>
    <row r="19">
      <c r="B19" s="14" t="inlineStr">
        <is>
          <t>Power demand: apply the legacy 2023-2024 energy demand shock (1 = yes; legacy row 2439; the fuel blocks do not apply it)</t>
        </is>
      </c>
      <c r="C19" s="25" t="n">
        <v>0</v>
      </c>
    </row>
    <row r="20">
      <c r="B20" s="14" t="inlineStr">
        <is>
          <t>Output code prefix (country.mit.; defined name CodePrefix)</t>
        </is>
      </c>
      <c r="C20" s="35">
        <f>LOWER($C$4)&amp;".mit."</f>
        <v/>
      </c>
    </row>
    <row r="22">
      <c r="B22" s="14" t="inlineStr">
        <is>
          <t>US CPI of ResultsYear (WEO USA|pcpi; CPIRes, base of the real-price index)</t>
        </is>
      </c>
      <c r="C22" s="32">
        <f>INDEX(WEOVal,MATCH("USA|pcpi",WEOKey,0),MATCH($C$8,WEOYear,0))</f>
        <v/>
      </c>
    </row>
    <row r="23">
      <c r="B23" s="14" t="inlineStr">
        <is>
          <t>US GDP deflator of ResultsYear (WEO USA|ngdp_d; DeflRes)</t>
        </is>
      </c>
      <c r="C23" s="32">
        <f>INDEX(WEOVal,MATCH("USA|ngdp_d",WEOKey,0),MATCH($C$8,WEOYear,0))</f>
        <v/>
      </c>
    </row>
    <row r="24">
      <c r="B24" s="14" t="inlineStr">
        <is>
          <t>Prices_dom row of the country and base year (PDomBase)</t>
        </is>
      </c>
      <c r="C24" s="10">
        <f>MATCH($C$4&amp;$C$7,PDomKey,0)</f>
        <v/>
      </c>
    </row>
    <row r="25">
      <c r="B25" s="14" t="inlineStr">
        <is>
          <t>Prices_dom row of the country and last historical price year (PDomLast)</t>
        </is>
      </c>
      <c r="C25" s="10">
        <f>MATCH($C$4&amp;$C$10,PDomKey,0)</f>
        <v/>
      </c>
    </row>
    <row r="27">
      <c r="B27" s="1" t="inlineStr">
        <is>
          <t>Version log</t>
        </is>
      </c>
    </row>
    <row r="28">
      <c r="B28" s="72" t="inlineStr">
        <is>
          <t>Version</t>
        </is>
      </c>
      <c r="C28" s="72" t="inlineStr">
        <is>
          <t>Date</t>
        </is>
      </c>
      <c r="D28" s="72" t="inlineStr">
        <is>
          <t>Description</t>
        </is>
      </c>
      <c r="E28" s="72" t="inlineStr">
        <is>
          <t>Max abs regression diff</t>
        </is>
      </c>
    </row>
    <row r="29">
      <c r="B29" s="14" t="inlineStr">
        <is>
          <t>0.1</t>
        </is>
      </c>
      <c r="C29" s="14" t="inlineStr">
        <is>
          <t>2026-10-08</t>
        </is>
      </c>
      <c r="D29" s="14" t="inlineStr">
        <is>
          <t>First build: design 2 price -&gt; fuel-use prototype, Egypt base data, 2 scenarios.</t>
        </is>
      </c>
      <c r="E29" s="14" t="inlineStr">
        <is>
          <t>n/a (first version)</t>
        </is>
      </c>
    </row>
    <row r="30">
      <c r="B30" s="14" t="inlineStr">
        <is>
          <t>0.2</t>
        </is>
      </c>
      <c r="C30" s="14" t="inlineStr">
        <is>
          <t>2026-10-08</t>
        </is>
      </c>
      <c r="D30" s="14" t="inlineStr">
        <is>
          <t>Inputs sheet by fuel|subsector (lookups separated from formulas); 4 hidden parameter columns D:G, global parameters; base year 2022 in column L; named LAMBDAs in 2035.</t>
        </is>
      </c>
      <c r="E30" s="14" t="inlineStr">
        <is>
          <t>0 (vs v0.1)</t>
        </is>
      </c>
    </row>
    <row r="31">
      <c r="B31" s="14" t="inlineStr">
        <is>
          <t>0.3</t>
        </is>
      </c>
      <c r="C31" s="14" t="inlineStr">
        <is>
          <t>2026-10-08</t>
        </is>
      </c>
      <c r="D31" s="14" t="inlineStr">
        <is>
          <t>Variable codes in column A; labels from Variables; code column per scenario with full CPAT codes (auto-numbered).</t>
        </is>
      </c>
      <c r="E31" s="14" t="inlineStr">
        <is>
          <t>0 (vs v0.2)</t>
        </is>
      </c>
    </row>
    <row r="32">
      <c r="B32" s="14" t="inlineStr">
        <is>
          <t>0.4</t>
        </is>
      </c>
      <c r="C32" s="14" t="inlineStr">
        <is>
          <t>2026-10-08</t>
        </is>
      </c>
      <c r="D32" s="14" t="inlineStr">
        <is>
          <t>Row outline: blocks roll up.</t>
        </is>
      </c>
      <c r="E32" s="14" t="inlineStr">
        <is>
          <t>0 (vs v0.3)</t>
        </is>
      </c>
    </row>
    <row r="33">
      <c r="B33" s="14" t="inlineStr">
        <is>
          <t>0.5</t>
        </is>
      </c>
      <c r="C33" s="14" t="inlineStr">
        <is>
          <t>2026-10-08</t>
        </is>
      </c>
      <c r="D33" s="14" t="inlineStr">
        <is>
          <t>White band text; summary lines under bands.</t>
        </is>
      </c>
      <c r="E33" s="14" t="inlineStr">
        <is>
          <t>0 (vs v0.4)</t>
        </is>
      </c>
    </row>
    <row r="34">
      <c r="B34" s="14" t="inlineStr">
        <is>
          <t>0.6</t>
        </is>
      </c>
      <c r="C34" s="14" t="inlineStr">
        <is>
          <t>2026-10-08</t>
        </is>
      </c>
      <c r="D34" s="14" t="inlineStr">
        <is>
          <t>MTInputs sheet per scenario; carbon price from MTInputs.</t>
        </is>
      </c>
      <c r="E34" s="14" t="inlineStr">
        <is>
          <t>0 (vs v0.5)</t>
        </is>
      </c>
    </row>
    <row r="35">
      <c r="B35" s="14" t="inlineStr">
        <is>
          <t>0.7</t>
        </is>
      </c>
      <c r="C35" s="14" t="inlineStr">
        <is>
          <t>2026-10-08</t>
        </is>
      </c>
      <c r="D35" s="14" t="inlineStr">
        <is>
          <t>Legacy CPAT section layout (1 Policies, 3 Power, 5-8 sectors, 11 Results; subsector &gt; variable &gt; fuel); policy wedges: new carbon tax with MTInputs coverage, new excise (fuel price reform), total new policy; feebate shadow price (not yet used).</t>
        </is>
      </c>
      <c r="E35" s="14" t="inlineStr">
        <is>
          <t>0 (common codes vs v0.6)</t>
        </is>
      </c>
    </row>
    <row r="36">
      <c r="B36" s="14" t="inlineStr">
        <is>
          <t>0.8</t>
        </is>
      </c>
      <c r="C36" s="14" t="inlineStr">
        <is>
          <t>2026-10-08</t>
        </is>
      </c>
      <c r="D36" s="14" t="inlineStr">
        <is>
          <t>Shadow price on the efficiency margin of fuel use; shadow prices by sector and share impacting efficiency in section 1; all policy paths continue linearly; biomass carbon-tax coverage TRUE.</t>
        </is>
      </c>
      <c r="E36" s="14" t="inlineStr">
        <is>
          <t>0 (common codes vs v0.7, no feebate)</t>
        </is>
      </c>
    </row>
    <row r="37">
      <c r="B37" s="14" t="inlineStr">
        <is>
          <t>0.9</t>
        </is>
      </c>
      <c r="C37" s="14" t="inlineStr">
        <is>
          <t>2026-10-08</t>
        </is>
      </c>
      <c r="D37" s="14" t="inlineStr">
        <is>
          <t>Domestic price projection (legacy method) in section 2: international prices by source, supply cost, excise and other taxes with pass-through, retail price before new policies; real USD of ResultsYear (CPI and deflator indices); historical prices 2022-2024 from data; per subsector atp = rpb + nce x (1 + VAT).</t>
        </is>
      </c>
      <c r="E37" s="14" t="inlineStr">
        <is>
          <t>intended change: all prices and fuel use (see check report)</t>
        </is>
      </c>
    </row>
    <row r="38">
      <c r="B38" s="14" t="inlineStr">
        <is>
          <t>0.10</t>
        </is>
      </c>
      <c r="C38" s="14" t="inlineStr">
        <is>
          <t>2026-10-08</t>
        </is>
      </c>
      <c r="D38" s="14" t="inlineStr">
        <is>
          <t>Other oil products treated like the other oil products (pass-through and margin from data); VAT-rate assumption where data blank (VAT_WEO for residential and oil products); changed data marked bright yellow.</t>
        </is>
      </c>
      <c r="E38" s="14" t="inlineStr">
        <is>
          <t>intended change: prices with VAT, other oil products, fuel use</t>
        </is>
      </c>
    </row>
    <row r="39">
      <c r="B39" s="14" t="inlineStr">
        <is>
          <t>0.11</t>
        </is>
      </c>
      <c r="C39" s="14" t="inlineStr">
        <is>
          <t>2026-10-09</t>
        </is>
      </c>
      <c r="D39" s="14" t="inlineStr">
        <is>
          <t>Horizon 2040; food &amp; forestry with services elasticities; new ETS (price = carbon price inputs, replaces the carbon tax where it covers); sectoral shadow prices (feebates + regulations placeholder); section 2: VAT payment, existing taxes and subsidies, subsidy per price unit; LAMBDA in the right column of every calculated row; separate history / projection column blocks; LegacyDiff sheet; 12. Revenues prepared.</t>
        </is>
      </c>
      <c r="E39" s="14" t="inlineStr">
        <is>
          <t>0 to 2035 on unaffected codes (see check report); foo and horizon changes intended</t>
        </is>
      </c>
    </row>
    <row r="40">
      <c r="B40" s="14" t="inlineStr">
        <is>
          <t>0.12</t>
        </is>
      </c>
      <c r="C40" s="14" t="inlineStr">
        <is>
          <t>2026-10-09</t>
        </is>
      </c>
      <c r="D40" s="14" t="inlineStr">
        <is>
          <t>Revenues: existing tax revenue, existing subsidy cost and new-policy revenue as separate calculations per subsector and fuel; section 12 totals by sector, net existing, total and change vs scenario 1.</t>
        </is>
      </c>
      <c r="E40" s="14" t="inlineStr">
        <is>
          <t>0 on all v0.11 codes</t>
        </is>
      </c>
    </row>
    <row r="41">
      <c r="B41" s="14" t="inlineStr">
        <is>
          <t>0.13</t>
        </is>
      </c>
      <c r="C41" s="14" t="inlineStr">
        <is>
          <t>2026-10-09</t>
        </is>
      </c>
      <c r="D41" s="14" t="inlineStr">
        <is>
          <t>CO2 emissions from fuel combustion per subsector and fuel (fuel use x EF); section 13 totals by sector and fuel, change vs scenario 1.</t>
        </is>
      </c>
      <c r="E41" s="14" t="inlineStr">
        <is>
          <t>0 on all v0.12 codes</t>
        </is>
      </c>
    </row>
    <row r="42">
      <c r="B42" s="14" t="inlineStr">
        <is>
          <t>0.14</t>
        </is>
      </c>
      <c r="C42" s="14" t="inlineStr">
        <is>
          <t>2026-10-09</t>
        </is>
      </c>
      <c r="D42" s="14" t="inlineStr">
        <is>
          <t>Corrected Egypt price block (user); changed cells bright yellow in Prices_dom; VAT assumption only where the data cell is blank.</t>
        </is>
      </c>
      <c r="E42" s="14" t="inlineStr">
        <is>
          <t>intended: prices, taxes, subsidies, fuel use, revenue, CO2 (see check report)</t>
        </is>
      </c>
    </row>
    <row r="43">
      <c r="B43" s="14" t="inlineStr">
        <is>
          <t>0.15</t>
        </is>
      </c>
      <c r="C43" s="14" t="inlineStr">
        <is>
          <t>2026-10-09</t>
        </is>
      </c>
      <c r="D43" s="14" t="inlineStr">
        <is>
          <t>Layout: columns B:C and I:K grouped (D:G nested), row group buttons below, opens rolled up; Mitigation first tab at 75% zoom.</t>
        </is>
      </c>
      <c r="E43" s="14" t="inlineStr">
        <is>
          <t>0 (all codes vs v0.14)</t>
        </is>
      </c>
    </row>
    <row r="44">
      <c r="B44" s="14" t="inlineStr">
        <is>
          <t>0.16</t>
        </is>
      </c>
      <c r="C44" s="14" t="inlineStr">
        <is>
          <t>2026-10-09</t>
        </is>
      </c>
      <c r="D44" s="14" t="inlineStr">
        <is>
          <t>Layout: one level of column groups (B:G, I:K, 2030-2039 per scenario); light beige for the LAMBDA column and the 2023-2024 price history block; blank column between scenario groups.</t>
        </is>
      </c>
      <c r="E44" s="14" t="inlineStr">
        <is>
          <t>0 (all codes vs v0.15)</t>
        </is>
      </c>
    </row>
    <row r="45">
      <c r="B45" s="14" t="inlineStr">
        <is>
          <t>1.00</t>
        </is>
      </c>
      <c r="C45" s="14" t="inlineStr">
        <is>
          <t>2026-10-09</t>
        </is>
      </c>
      <c r="D45" s="14" t="inlineStr">
        <is>
          <t>Renamed CPAT-AI-Mitigation-MVP and upgraded to v1.00 (content as v0.16).</t>
        </is>
      </c>
      <c r="E45" s="14" t="inlineStr">
        <is>
          <t>0 (all codes vs v0.16)</t>
        </is>
      </c>
    </row>
    <row r="46">
      <c r="B46" s="14" t="inlineStr">
        <is>
          <t>1.01</t>
        </is>
      </c>
      <c r="C46" s="14" t="inlineStr">
        <is>
          <t>2026-10-09</t>
        </is>
      </c>
      <c r="D46" s="14" t="inlineStr">
        <is>
          <t>MTOutputs sheet: key results per scenario by output code (copy-pasteable row blocks); Charts sheet.</t>
        </is>
      </c>
      <c r="E46" s="14" t="inlineStr">
        <is>
          <t>0 (all Mitigation codes vs v1.00)</t>
        </is>
      </c>
    </row>
    <row r="47">
      <c r="B47" s="14" t="inlineStr">
        <is>
          <t>1.02</t>
        </is>
      </c>
      <c r="C47" s="14" t="inlineStr">
        <is>
          <t>2026-10-09</t>
        </is>
      </c>
      <c r="D47" s="14" t="inlineStr">
        <is>
          <t>New ETS with a cap: baseline covered emissions (data from scenario 1), fast price estimate, override row and goal-seek script; benchmarks replace the auction share (OBR part as a shadow price on the efficiency margin); volatility adjustment; cap check in section 13.</t>
        </is>
      </c>
      <c r="E47" s="14" t="inlineStr">
        <is>
          <t>0 (all codes shared with v1.01; ETS scenarios change)</t>
        </is>
      </c>
    </row>
    <row r="48">
      <c r="B48" s="14" t="inlineStr">
        <is>
          <t>1.03</t>
        </is>
      </c>
      <c r="C48" s="14" t="inlineStr">
        <is>
          <t>2026-10-09</t>
        </is>
      </c>
      <c r="D48" s="14" t="inlineStr">
        <is>
          <t>Multiple scenarios: scenario definitions on MTInputs (combined packages), VBA module CPATScenarios (batch run with ETS goal seek, results stored as values), sheets StoredResults and ScenarioCompare; workbook is .xlsm.</t>
        </is>
      </c>
      <c r="E48" s="14" t="inlineStr">
        <is>
          <t>0 (all codes vs v1.02)</t>
        </is>
      </c>
    </row>
    <row r="49">
      <c r="B49" s="14" t="inlineStr">
        <is>
          <t>1.04</t>
        </is>
      </c>
      <c r="C49" s="14" t="inlineStr">
        <is>
          <t>2026-10-10</t>
        </is>
      </c>
      <c r="D49" s="14" t="inlineStr">
        <is>
          <t>First-run test for Excel: macro CheckBatchRun (lookups, baseline recalculated by the host vs stored, batch rerun vs stored values) with its report on the new sheet MacroCheck.</t>
        </is>
      </c>
      <c r="E49" s="14" t="inlineStr">
        <is>
          <t>0 (all codes vs v1.03)</t>
        </is>
      </c>
    </row>
    <row r="50">
      <c r="B50" s="14" t="inlineStr">
        <is>
          <t>1.05</t>
        </is>
      </c>
      <c r="C50" s="14" t="inlineStr">
        <is>
          <t>2026-10-10</t>
        </is>
      </c>
      <c r="D50" s="14" t="inlineStr">
        <is>
          <t>Power sector, price side: section 3 with legacy sub-tables A, B, C, D, E, G, J (generation costs by type, average generation cost, storage cost of variable renewables, residential and industrial electricity prices, power revenues); sheets Inputs_power, PowerTech, PowerPaths, PowerParams; generation and investment shares and consumption interim data; 3 MTOutputs indicators added.</t>
        </is>
      </c>
      <c r="E50" s="14" t="inlineStr">
        <is>
          <t>0 (all codes vs v1.04)</t>
        </is>
      </c>
    </row>
    <row r="51">
      <c r="B51" s="14" t="inlineStr">
        <is>
          <t>1.06</t>
        </is>
      </c>
      <c r="C51" s="14" t="inlineStr">
        <is>
          <t>2026-10-10</t>
        </is>
      </c>
      <c r="D51" s="14" t="inlineStr">
        <is>
          <t>Power engineer model: demand, dispatch, retirement and capacity, investment (legacy H, I, K, L) with D6, D9, E1; generation and investment shares and consumption modelled; power CO2 in section 13; ten legacy bugs fixed (separate Word report); demand-shock switch (Settings C19); 5 MTOutputs indicators added.</t>
        </is>
      </c>
      <c r="E51" s="14" t="inlineStr">
        <is>
          <t>intended: power block, CO2 totals, ETS with power (see check report)</t>
        </is>
      </c>
    </row>
    <row r="52">
      <c r="B52" s="14" t="inlineStr">
        <is>
          <t>1.07</t>
        </is>
      </c>
      <c r="C52" s="14" t="inlineStr">
        <is>
          <t>2026-10-11</t>
        </is>
      </c>
      <c r="D52" s="14" t="inlineStr">
        <is>
          <t>Short formulas: every cell formula has at most 100 characters (defined names for the data tables, helper rows and columns, policy rates by sector in section 1, LAMBDA ROWLABEL for descriptions); planned retirement by generation type (data rows, switch per type, off for Egypt); memo lines of electricity demand by subsector and sector; 18 power indicators on MTOutputs, 6 power charts. Decisions: 2023 demand jump accepted; sector policies kept separate from power demand.</t>
        </is>
      </c>
      <c r="E52" s="14" t="inlineStr">
        <is>
          <t>0 on all v1.06 codes (see check report)</t>
        </is>
      </c>
    </row>
    <row r="53">
      <c r="B53" s="14" t="inlineStr">
        <is>
          <t>1.08</t>
        </is>
      </c>
      <c r="C53" s="14" t="inlineStr">
        <is>
          <t>2026-10-11</t>
        </is>
      </c>
      <c r="D53" s="14" t="inlineStr">
        <is>
          <t>Works without LAMBDA support: plain formulas (at most 100 characters) in every cell, the right column (2040) included; descriptions from a member-label table on Mapping; the named LAMBDAs kept as an optional library (sheet Lambdas: the LAMBDA formula of every calculated row).</t>
        </is>
      </c>
      <c r="E53" s="14" t="inlineStr">
        <is>
          <t>0 on all v1.07 codes (see check report)</t>
        </is>
      </c>
    </row>
    <row r="54">
      <c r="B54" s="14" t="inlineStr">
        <is>
          <t>1.09</t>
        </is>
      </c>
      <c r="C54" s="14" t="inlineStr">
        <is>
          <t>2026-10-11</t>
        </is>
      </c>
      <c r="D54" s="14" t="inlineStr">
        <is>
          <t>Existing carbon pricing (sheet ECP: legacy data for 52 countries, none for Egypt; MTInputs 208-214; change against the price data in prices and revenue; complementary carbon tax); power in the main thread: generation fuel use in the fuel totals, power revenues (fuel taxes and subsidies, electricity VAT and subsidy gap, new policies with the ETS at the permit price) in the revenue totals; check rows rev.chk, co2.chk.</t>
        </is>
      </c>
      <c r="E54" s="14" t="inlineStr">
        <is>
          <t>Fuel and revenue totals now include power (intended); all other v1.08 codes 0 (see check report)</t>
        </is>
      </c>
    </row>
  </sheetData>
  <pageMargins left="0.75" right="0.75" top="1" bottom="1" header="0.5" footer="0.5"/>
</worksheet>
</file>

<file path=xl/worksheets/sheet10.xml><?xml version="1.0" encoding="utf-8"?>
<worksheet xmlns="http://schemas.openxmlformats.org/spreadsheetml/2006/main">
  <sheetPr codeName="Sheet10">
    <outlinePr summaryBelow="1" summaryRight="1"/>
    <pageSetUpPr/>
  </sheetPr>
  <dimension ref="A2:F2439"/>
  <sheetViews>
    <sheetView tabSelected="0" workbookViewId="0">
      <pane ySplit="4" topLeftCell="A5" activePane="bottomLeft" state="frozen"/>
      <selection pane="bottomLeft" activeCell="A1" sqref="A1"/>
    </sheetView>
  </sheetViews>
  <sheetFormatPr baseColWidth="8" defaultRowHeight="15" outlineLevelCol="0"/>
  <cols>
    <col width="10" customWidth="1" min="1" max="1"/>
    <col width="12" customWidth="1" min="2" max="2"/>
    <col width="8" customWidth="1" min="3" max="3"/>
    <col width="8" customWidth="1" min="4" max="4"/>
    <col width="14" customWidth="1" min="5" max="5"/>
    <col width="120" customWidth="1" min="6" max="6"/>
  </cols>
  <sheetData>
    <row r="2">
      <c r="A2" s="2" t="inlineStr">
        <is>
          <t>Lambdas - optional LAMBDA formulas by row (the workbook itself uses plain formulas only)</t>
        </is>
      </c>
      <c r="B2" s="3" t="n"/>
      <c r="C2" s="3" t="n"/>
      <c r="D2" s="3" t="n"/>
      <c r="E2" s="3" t="n"/>
      <c r="F2" s="3" t="n"/>
    </row>
    <row r="3">
      <c r="A3" s="14" t="inlineStr">
        <is>
          <t>The named LAMBDAs (Name Manager, 87) are an optional library: Excel 365 can use them, other spreadsheets ignore them. Column F is the formula for the right column (AD) of scenario 1; type = before it to use it, and copy it over the row. The base year keeps its own formula where it differs.</t>
        </is>
      </c>
    </row>
    <row r="4">
      <c r="A4" s="72" t="inlineStr">
        <is>
          <t>Mitigation row</t>
        </is>
      </c>
      <c r="B4" s="72" t="inlineStr">
        <is>
          <t>Variable</t>
        </is>
      </c>
      <c r="C4" s="72" t="inlineStr">
        <is>
          <t>Fuel / member</t>
        </is>
      </c>
      <c r="D4" s="72" t="inlineStr">
        <is>
          <t>Sector</t>
        </is>
      </c>
      <c r="E4" s="72" t="inlineStr">
        <is>
          <t>LAMBDA</t>
        </is>
      </c>
      <c r="F4" s="72" t="inlineStr">
        <is>
          <t>Formula (without =)</t>
        </is>
      </c>
    </row>
    <row r="5">
      <c r="A5" s="14" t="n">
        <v>12</v>
      </c>
      <c r="B5" s="14" t="inlineStr">
        <is>
          <t>cptraj</t>
        </is>
      </c>
      <c r="C5" s="14" t="inlineStr"/>
      <c r="D5" s="14" t="inlineStr"/>
      <c r="E5" s="14" t="inlineStr">
        <is>
          <t>PATH</t>
        </is>
      </c>
      <c r="F5" s="81" t="inlineStr">
        <is>
          <t>PATH(AD$4,AD$14,AD$17,AD$15,AD$16,AD$18="Linear*")*AD$21</t>
        </is>
      </c>
    </row>
    <row r="6">
      <c r="A6" s="14" t="n">
        <v>20</v>
      </c>
      <c r="B6" s="14" t="inlineStr">
        <is>
          <t>cp.t</t>
        </is>
      </c>
      <c r="C6" s="14" t="inlineStr"/>
      <c r="D6" s="14" t="inlineStr"/>
      <c r="E6" s="14" t="inlineStr">
        <is>
          <t>PATHYEARS</t>
        </is>
      </c>
      <c r="F6" s="81" t="inlineStr">
        <is>
          <t>PATHYEARS(AD$4,AD$14,AD$17,AD$18="Linear*")</t>
        </is>
      </c>
    </row>
    <row r="7">
      <c r="A7" s="14" t="n">
        <v>21</v>
      </c>
      <c r="B7" s="14" t="inlineStr">
        <is>
          <t>cp.nom</t>
        </is>
      </c>
      <c r="C7" s="14" t="inlineStr"/>
      <c r="D7" s="14" t="inlineStr"/>
      <c r="E7" s="14" t="inlineStr">
        <is>
          <t>NOMFACTOR</t>
        </is>
      </c>
      <c r="F7" s="81" t="inlineStr">
        <is>
          <t>NOMFACTOR(AD$19,AD$8)</t>
        </is>
      </c>
    </row>
    <row r="8">
      <c r="A8" s="14" t="n">
        <v>80</v>
      </c>
      <c r="B8" s="14" t="inlineStr">
        <is>
          <t>fpr</t>
        </is>
      </c>
      <c r="C8" s="14" t="inlineStr">
        <is>
          <t>coa</t>
        </is>
      </c>
      <c r="D8" s="14" t="inlineStr">
        <is>
          <t>pow</t>
        </is>
      </c>
      <c r="E8" s="14" t="inlineStr">
        <is>
          <t>PATH</t>
        </is>
      </c>
      <c r="F8" s="81" t="inlineStr">
        <is>
          <t>PATH(AD$4,AD$50,AD$51,AD52,AD66,TRUE)</t>
        </is>
      </c>
    </row>
    <row r="9">
      <c r="A9" s="14" t="n">
        <v>81</v>
      </c>
      <c r="B9" s="14" t="inlineStr">
        <is>
          <t>fpr</t>
        </is>
      </c>
      <c r="C9" s="14" t="inlineStr">
        <is>
          <t>coa</t>
        </is>
      </c>
      <c r="D9" s="14" t="inlineStr">
        <is>
          <t>res</t>
        </is>
      </c>
      <c r="E9" s="14" t="inlineStr">
        <is>
          <t>PATH</t>
        </is>
      </c>
      <c r="F9" s="81" t="inlineStr">
        <is>
          <t>PATH(AD$4,AD$50,AD$51,AD53,AD67,TRUE)</t>
        </is>
      </c>
    </row>
    <row r="10">
      <c r="A10" s="14" t="n">
        <v>82</v>
      </c>
      <c r="B10" s="14" t="inlineStr">
        <is>
          <t>fpr</t>
        </is>
      </c>
      <c r="C10" s="14" t="inlineStr">
        <is>
          <t>coa</t>
        </is>
      </c>
      <c r="D10" s="14" t="inlineStr">
        <is>
          <t>ind</t>
        </is>
      </c>
      <c r="E10" s="14" t="inlineStr">
        <is>
          <t>PATH</t>
        </is>
      </c>
      <c r="F10" s="81" t="inlineStr">
        <is>
          <t>PATH(AD$4,AD$50,AD$51,AD54,AD68,TRUE)</t>
        </is>
      </c>
    </row>
    <row r="11">
      <c r="A11" s="14" t="n">
        <v>83</v>
      </c>
      <c r="B11" s="14" t="inlineStr">
        <is>
          <t>fpr</t>
        </is>
      </c>
      <c r="C11" s="14" t="inlineStr">
        <is>
          <t>nga</t>
        </is>
      </c>
      <c r="D11" s="14" t="inlineStr">
        <is>
          <t>pow</t>
        </is>
      </c>
      <c r="E11" s="14" t="inlineStr">
        <is>
          <t>PATH</t>
        </is>
      </c>
      <c r="F11" s="81" t="inlineStr">
        <is>
          <t>PATH(AD$4,AD$50,AD$51,AD55,AD69,TRUE)</t>
        </is>
      </c>
    </row>
    <row r="12">
      <c r="A12" s="14" t="n">
        <v>84</v>
      </c>
      <c r="B12" s="14" t="inlineStr">
        <is>
          <t>fpr</t>
        </is>
      </c>
      <c r="C12" s="14" t="inlineStr">
        <is>
          <t>nga</t>
        </is>
      </c>
      <c r="D12" s="14" t="inlineStr">
        <is>
          <t>res</t>
        </is>
      </c>
      <c r="E12" s="14" t="inlineStr">
        <is>
          <t>PATH</t>
        </is>
      </c>
      <c r="F12" s="81" t="inlineStr">
        <is>
          <t>PATH(AD$4,AD$50,AD$51,AD56,AD70,TRUE)</t>
        </is>
      </c>
    </row>
    <row r="13">
      <c r="A13" s="14" t="n">
        <v>85</v>
      </c>
      <c r="B13" s="14" t="inlineStr">
        <is>
          <t>fpr</t>
        </is>
      </c>
      <c r="C13" s="14" t="inlineStr">
        <is>
          <t>nga</t>
        </is>
      </c>
      <c r="D13" s="14" t="inlineStr">
        <is>
          <t>ind</t>
        </is>
      </c>
      <c r="E13" s="14" t="inlineStr">
        <is>
          <t>PATH</t>
        </is>
      </c>
      <c r="F13" s="81" t="inlineStr">
        <is>
          <t>PATH(AD$4,AD$50,AD$51,AD57,AD71,TRUE)</t>
        </is>
      </c>
    </row>
    <row r="14">
      <c r="A14" s="14" t="n">
        <v>86</v>
      </c>
      <c r="B14" s="14" t="inlineStr">
        <is>
          <t>fpr</t>
        </is>
      </c>
      <c r="C14" s="14" t="inlineStr">
        <is>
          <t>ecy</t>
        </is>
      </c>
      <c r="D14" s="14" t="inlineStr">
        <is>
          <t>res</t>
        </is>
      </c>
      <c r="E14" s="14" t="inlineStr">
        <is>
          <t>PATH</t>
        </is>
      </c>
      <c r="F14" s="81" t="inlineStr">
        <is>
          <t>PATH(AD$4,AD$50,AD$51,AD58,AD72,TRUE)</t>
        </is>
      </c>
    </row>
    <row r="15">
      <c r="A15" s="14" t="n">
        <v>87</v>
      </c>
      <c r="B15" s="14" t="inlineStr">
        <is>
          <t>fpr</t>
        </is>
      </c>
      <c r="C15" s="14" t="inlineStr">
        <is>
          <t>ecy</t>
        </is>
      </c>
      <c r="D15" s="14" t="inlineStr">
        <is>
          <t>ind</t>
        </is>
      </c>
      <c r="E15" s="14" t="inlineStr">
        <is>
          <t>PATH</t>
        </is>
      </c>
      <c r="F15" s="81" t="inlineStr">
        <is>
          <t>PATH(AD$4,AD$50,AD$51,AD59,AD73,TRUE)</t>
        </is>
      </c>
    </row>
    <row r="16">
      <c r="A16" s="14" t="n">
        <v>88</v>
      </c>
      <c r="B16" s="14" t="inlineStr">
        <is>
          <t>fpr</t>
        </is>
      </c>
      <c r="C16" s="14" t="inlineStr">
        <is>
          <t>gso</t>
        </is>
      </c>
      <c r="D16" s="14" t="inlineStr">
        <is>
          <t>all</t>
        </is>
      </c>
      <c r="E16" s="14" t="inlineStr">
        <is>
          <t>PATH</t>
        </is>
      </c>
      <c r="F16" s="81" t="inlineStr">
        <is>
          <t>PATH(AD$4,AD$50,AD$51,AD60,AD74,TRUE)</t>
        </is>
      </c>
    </row>
    <row r="17">
      <c r="A17" s="14" t="n">
        <v>89</v>
      </c>
      <c r="B17" s="14" t="inlineStr">
        <is>
          <t>fpr</t>
        </is>
      </c>
      <c r="C17" s="14" t="inlineStr">
        <is>
          <t>die</t>
        </is>
      </c>
      <c r="D17" s="14" t="inlineStr">
        <is>
          <t>all</t>
        </is>
      </c>
      <c r="E17" s="14" t="inlineStr">
        <is>
          <t>PATH</t>
        </is>
      </c>
      <c r="F17" s="81" t="inlineStr">
        <is>
          <t>PATH(AD$4,AD$50,AD$51,AD61,AD75,TRUE)</t>
        </is>
      </c>
    </row>
    <row r="18">
      <c r="A18" s="14" t="n">
        <v>90</v>
      </c>
      <c r="B18" s="14" t="inlineStr">
        <is>
          <t>fpr</t>
        </is>
      </c>
      <c r="C18" s="14" t="inlineStr">
        <is>
          <t>lpg</t>
        </is>
      </c>
      <c r="D18" s="14" t="inlineStr">
        <is>
          <t>all</t>
        </is>
      </c>
      <c r="E18" s="14" t="inlineStr">
        <is>
          <t>PATH</t>
        </is>
      </c>
      <c r="F18" s="81" t="inlineStr">
        <is>
          <t>PATH(AD$4,AD$50,AD$51,AD62,AD76,TRUE)</t>
        </is>
      </c>
    </row>
    <row r="19">
      <c r="A19" s="14" t="n">
        <v>91</v>
      </c>
      <c r="B19" s="14" t="inlineStr">
        <is>
          <t>fpr</t>
        </is>
      </c>
      <c r="C19" s="14" t="inlineStr">
        <is>
          <t>ker</t>
        </is>
      </c>
      <c r="D19" s="14" t="inlineStr">
        <is>
          <t>all</t>
        </is>
      </c>
      <c r="E19" s="14" t="inlineStr">
        <is>
          <t>PATH</t>
        </is>
      </c>
      <c r="F19" s="81" t="inlineStr">
        <is>
          <t>PATH(AD$4,AD$50,AD$51,AD63,AD77,TRUE)</t>
        </is>
      </c>
    </row>
    <row r="20">
      <c r="A20" s="14" t="n">
        <v>92</v>
      </c>
      <c r="B20" s="14" t="inlineStr">
        <is>
          <t>fpr</t>
        </is>
      </c>
      <c r="C20" s="14" t="inlineStr">
        <is>
          <t>oop</t>
        </is>
      </c>
      <c r="D20" s="14" t="inlineStr">
        <is>
          <t>all</t>
        </is>
      </c>
      <c r="E20" s="14" t="inlineStr">
        <is>
          <t>PATH</t>
        </is>
      </c>
      <c r="F20" s="81" t="inlineStr">
        <is>
          <t>PATH(AD$4,AD$50,AD$51,AD64,AD78,TRUE)</t>
        </is>
      </c>
    </row>
    <row r="21">
      <c r="A21" s="14" t="n">
        <v>93</v>
      </c>
      <c r="B21" s="14" t="inlineStr">
        <is>
          <t>fpr</t>
        </is>
      </c>
      <c r="C21" s="14" t="inlineStr">
        <is>
          <t>bio</t>
        </is>
      </c>
      <c r="D21" s="14" t="inlineStr">
        <is>
          <t>all</t>
        </is>
      </c>
      <c r="E21" s="14" t="inlineStr">
        <is>
          <t>PATH</t>
        </is>
      </c>
      <c r="F21" s="81" t="inlineStr">
        <is>
          <t>PATH(AD$4,AD$50,AD$51,AD65,AD79,TRUE)</t>
        </is>
      </c>
    </row>
    <row r="22">
      <c r="A22" s="14" t="n">
        <v>105</v>
      </c>
      <c r="B22" s="14" t="inlineStr">
        <is>
          <t>ets.on</t>
        </is>
      </c>
      <c r="C22" s="14" t="inlineStr"/>
      <c r="D22" s="14" t="inlineStr"/>
      <c r="E22" s="14" t="inlineStr">
        <is>
          <t>ETSON</t>
        </is>
      </c>
      <c r="F22" s="81" t="inlineStr">
        <is>
          <t>ETSON(AD$95,AD$4,AD$99)</t>
        </is>
      </c>
    </row>
    <row r="23">
      <c r="A23" s="14" t="n">
        <v>124</v>
      </c>
      <c r="B23" s="14" t="inlineStr">
        <is>
          <t>etsc</t>
        </is>
      </c>
      <c r="C23" s="14" t="inlineStr">
        <is>
          <t>all</t>
        </is>
      </c>
      <c r="D23" s="14" t="inlineStr">
        <is>
          <t>pow</t>
        </is>
      </c>
      <c r="E23" s="14" t="inlineStr">
        <is>
          <t>ETSCOVER</t>
        </is>
      </c>
      <c r="F23" s="81" t="inlineStr">
        <is>
          <t>ETSCOVER(AD$105,AD107)</t>
        </is>
      </c>
    </row>
    <row r="24">
      <c r="A24" s="14" t="n">
        <v>125</v>
      </c>
      <c r="B24" s="14" t="inlineStr">
        <is>
          <t>etsc</t>
        </is>
      </c>
      <c r="C24" s="14" t="inlineStr">
        <is>
          <t>all</t>
        </is>
      </c>
      <c r="D24" s="14" t="inlineStr">
        <is>
          <t>rod</t>
        </is>
      </c>
      <c r="E24" s="14" t="inlineStr">
        <is>
          <t>ETSCOVER</t>
        </is>
      </c>
      <c r="F24" s="81" t="inlineStr">
        <is>
          <t>ETSCOVER(AD$105,AD108)</t>
        </is>
      </c>
    </row>
    <row r="25">
      <c r="A25" s="14" t="n">
        <v>126</v>
      </c>
      <c r="B25" s="14" t="inlineStr">
        <is>
          <t>etsc</t>
        </is>
      </c>
      <c r="C25" s="14" t="inlineStr">
        <is>
          <t>all</t>
        </is>
      </c>
      <c r="D25" s="14" t="inlineStr">
        <is>
          <t>ral</t>
        </is>
      </c>
      <c r="E25" s="14" t="inlineStr">
        <is>
          <t>ETSCOVER</t>
        </is>
      </c>
      <c r="F25" s="81" t="inlineStr">
        <is>
          <t>ETSCOVER(AD$105,AD109)</t>
        </is>
      </c>
    </row>
    <row r="26">
      <c r="A26" s="14" t="n">
        <v>127</v>
      </c>
      <c r="B26" s="14" t="inlineStr">
        <is>
          <t>etsc</t>
        </is>
      </c>
      <c r="C26" s="14" t="inlineStr">
        <is>
          <t>all</t>
        </is>
      </c>
      <c r="D26" s="14" t="inlineStr">
        <is>
          <t>avi</t>
        </is>
      </c>
      <c r="E26" s="14" t="inlineStr">
        <is>
          <t>ETSCOVER</t>
        </is>
      </c>
      <c r="F26" s="81" t="inlineStr">
        <is>
          <t>ETSCOVER(AD$105,AD110)</t>
        </is>
      </c>
    </row>
    <row r="27">
      <c r="A27" s="14" t="n">
        <v>128</v>
      </c>
      <c r="B27" s="14" t="inlineStr">
        <is>
          <t>etsc</t>
        </is>
      </c>
      <c r="C27" s="14" t="inlineStr">
        <is>
          <t>all</t>
        </is>
      </c>
      <c r="D27" s="14" t="inlineStr">
        <is>
          <t>nav</t>
        </is>
      </c>
      <c r="E27" s="14" t="inlineStr">
        <is>
          <t>ETSCOVER</t>
        </is>
      </c>
      <c r="F27" s="81" t="inlineStr">
        <is>
          <t>ETSCOVER(AD$105,AD111)</t>
        </is>
      </c>
    </row>
    <row r="28">
      <c r="A28" s="14" t="n">
        <v>129</v>
      </c>
      <c r="B28" s="14" t="inlineStr">
        <is>
          <t>etsc</t>
        </is>
      </c>
      <c r="C28" s="14" t="inlineStr">
        <is>
          <t>all</t>
        </is>
      </c>
      <c r="D28" s="14" t="inlineStr">
        <is>
          <t>res</t>
        </is>
      </c>
      <c r="E28" s="14" t="inlineStr">
        <is>
          <t>ETSCOVER</t>
        </is>
      </c>
      <c r="F28" s="81" t="inlineStr">
        <is>
          <t>ETSCOVER(AD$105,AD112)</t>
        </is>
      </c>
    </row>
    <row r="29">
      <c r="A29" s="14" t="n">
        <v>130</v>
      </c>
      <c r="B29" s="14" t="inlineStr">
        <is>
          <t>etsc</t>
        </is>
      </c>
      <c r="C29" s="14" t="inlineStr">
        <is>
          <t>all</t>
        </is>
      </c>
      <c r="D29" s="14" t="inlineStr">
        <is>
          <t>foo</t>
        </is>
      </c>
      <c r="E29" s="14" t="inlineStr">
        <is>
          <t>ETSCOVER</t>
        </is>
      </c>
      <c r="F29" s="81" t="inlineStr">
        <is>
          <t>ETSCOVER(AD$105,AD113)</t>
        </is>
      </c>
    </row>
    <row r="30">
      <c r="A30" s="14" t="n">
        <v>131</v>
      </c>
      <c r="B30" s="14" t="inlineStr">
        <is>
          <t>etsc</t>
        </is>
      </c>
      <c r="C30" s="14" t="inlineStr">
        <is>
          <t>all</t>
        </is>
      </c>
      <c r="D30" s="14" t="inlineStr">
        <is>
          <t>srv</t>
        </is>
      </c>
      <c r="E30" s="14" t="inlineStr">
        <is>
          <t>ETSCOVER</t>
        </is>
      </c>
      <c r="F30" s="81" t="inlineStr">
        <is>
          <t>ETSCOVER(AD$105,AD114)</t>
        </is>
      </c>
    </row>
    <row r="31">
      <c r="A31" s="14" t="n">
        <v>132</v>
      </c>
      <c r="B31" s="14" t="inlineStr">
        <is>
          <t>etsc</t>
        </is>
      </c>
      <c r="C31" s="14" t="inlineStr">
        <is>
          <t>all</t>
        </is>
      </c>
      <c r="D31" s="14" t="inlineStr">
        <is>
          <t>mch</t>
        </is>
      </c>
      <c r="E31" s="14" t="inlineStr">
        <is>
          <t>ETSCOVER</t>
        </is>
      </c>
      <c r="F31" s="81" t="inlineStr">
        <is>
          <t>ETSCOVER(AD$105,AD115)</t>
        </is>
      </c>
    </row>
    <row r="32">
      <c r="A32" s="14" t="n">
        <v>133</v>
      </c>
      <c r="B32" s="14" t="inlineStr">
        <is>
          <t>etsc</t>
        </is>
      </c>
      <c r="C32" s="14" t="inlineStr">
        <is>
          <t>all</t>
        </is>
      </c>
      <c r="D32" s="14" t="inlineStr">
        <is>
          <t>irn</t>
        </is>
      </c>
      <c r="E32" s="14" t="inlineStr">
        <is>
          <t>ETSCOVER</t>
        </is>
      </c>
      <c r="F32" s="81" t="inlineStr">
        <is>
          <t>ETSCOVER(AD$105,AD116)</t>
        </is>
      </c>
    </row>
    <row r="33">
      <c r="A33" s="14" t="n">
        <v>134</v>
      </c>
      <c r="B33" s="14" t="inlineStr">
        <is>
          <t>etsc</t>
        </is>
      </c>
      <c r="C33" s="14" t="inlineStr">
        <is>
          <t>all</t>
        </is>
      </c>
      <c r="D33" s="14" t="inlineStr">
        <is>
          <t>nfm</t>
        </is>
      </c>
      <c r="E33" s="14" t="inlineStr">
        <is>
          <t>ETSCOVER</t>
        </is>
      </c>
      <c r="F33" s="81" t="inlineStr">
        <is>
          <t>ETSCOVER(AD$105,AD117)</t>
        </is>
      </c>
    </row>
    <row r="34">
      <c r="A34" s="14" t="n">
        <v>135</v>
      </c>
      <c r="B34" s="14" t="inlineStr">
        <is>
          <t>etsc</t>
        </is>
      </c>
      <c r="C34" s="14" t="inlineStr">
        <is>
          <t>all</t>
        </is>
      </c>
      <c r="D34" s="14" t="inlineStr">
        <is>
          <t>mac</t>
        </is>
      </c>
      <c r="E34" s="14" t="inlineStr">
        <is>
          <t>ETSCOVER</t>
        </is>
      </c>
      <c r="F34" s="81" t="inlineStr">
        <is>
          <t>ETSCOVER(AD$105,AD118)</t>
        </is>
      </c>
    </row>
    <row r="35">
      <c r="A35" s="14" t="n">
        <v>136</v>
      </c>
      <c r="B35" s="14" t="inlineStr">
        <is>
          <t>etsc</t>
        </is>
      </c>
      <c r="C35" s="14" t="inlineStr">
        <is>
          <t>all</t>
        </is>
      </c>
      <c r="D35" s="14" t="inlineStr">
        <is>
          <t>cem</t>
        </is>
      </c>
      <c r="E35" s="14" t="inlineStr">
        <is>
          <t>ETSCOVER</t>
        </is>
      </c>
      <c r="F35" s="81" t="inlineStr">
        <is>
          <t>ETSCOVER(AD$105,AD119)</t>
        </is>
      </c>
    </row>
    <row r="36">
      <c r="A36" s="14" t="n">
        <v>137</v>
      </c>
      <c r="B36" s="14" t="inlineStr">
        <is>
          <t>etsc</t>
        </is>
      </c>
      <c r="C36" s="14" t="inlineStr">
        <is>
          <t>all</t>
        </is>
      </c>
      <c r="D36" s="14" t="inlineStr">
        <is>
          <t>omn</t>
        </is>
      </c>
      <c r="E36" s="14" t="inlineStr">
        <is>
          <t>ETSCOVER</t>
        </is>
      </c>
      <c r="F36" s="81" t="inlineStr">
        <is>
          <t>ETSCOVER(AD$105,AD120)</t>
        </is>
      </c>
    </row>
    <row r="37">
      <c r="A37" s="14" t="n">
        <v>138</v>
      </c>
      <c r="B37" s="14" t="inlineStr">
        <is>
          <t>etsc</t>
        </is>
      </c>
      <c r="C37" s="14" t="inlineStr">
        <is>
          <t>all</t>
        </is>
      </c>
      <c r="D37" s="14" t="inlineStr">
        <is>
          <t>cst</t>
        </is>
      </c>
      <c r="E37" s="14" t="inlineStr">
        <is>
          <t>ETSCOVER</t>
        </is>
      </c>
      <c r="F37" s="81" t="inlineStr">
        <is>
          <t>ETSCOVER(AD$105,AD121)</t>
        </is>
      </c>
    </row>
    <row r="38">
      <c r="A38" s="14" t="n">
        <v>139</v>
      </c>
      <c r="B38" s="14" t="inlineStr">
        <is>
          <t>etsc</t>
        </is>
      </c>
      <c r="C38" s="14" t="inlineStr">
        <is>
          <t>all</t>
        </is>
      </c>
      <c r="D38" s="14" t="inlineStr">
        <is>
          <t>ftr</t>
        </is>
      </c>
      <c r="E38" s="14" t="inlineStr">
        <is>
          <t>ETSCOVER</t>
        </is>
      </c>
      <c r="F38" s="81" t="inlineStr">
        <is>
          <t>ETSCOVER(AD$105,AD122)</t>
        </is>
      </c>
    </row>
    <row r="39">
      <c r="A39" s="14" t="n">
        <v>140</v>
      </c>
      <c r="B39" s="14" t="inlineStr">
        <is>
          <t>etsc</t>
        </is>
      </c>
      <c r="C39" s="14" t="inlineStr">
        <is>
          <t>all</t>
        </is>
      </c>
      <c r="D39" s="14" t="inlineStr">
        <is>
          <t>oen</t>
        </is>
      </c>
      <c r="E39" s="14" t="inlineStr">
        <is>
          <t>ETSCOVER</t>
        </is>
      </c>
      <c r="F39" s="81" t="inlineStr">
        <is>
          <t>ETSCOVER(AD$105,AD123)</t>
        </is>
      </c>
    </row>
    <row r="40">
      <c r="A40" s="14" t="n">
        <v>150</v>
      </c>
      <c r="B40" s="14" t="inlineStr">
        <is>
          <t>etsb</t>
        </is>
      </c>
      <c r="C40" s="14" t="inlineStr">
        <is>
          <t>all</t>
        </is>
      </c>
      <c r="D40" s="14" t="inlineStr">
        <is>
          <t>pow</t>
        </is>
      </c>
      <c r="E40" s="14" t="inlineStr">
        <is>
          <t>PATH</t>
        </is>
      </c>
      <c r="F40" s="81" t="inlineStr">
        <is>
          <t>PATH(AD$4,AD$99,AD$100,AD142,AD146,FALSE)</t>
        </is>
      </c>
    </row>
    <row r="41">
      <c r="A41" s="14" t="n">
        <v>151</v>
      </c>
      <c r="B41" s="14" t="inlineStr">
        <is>
          <t>etsb</t>
        </is>
      </c>
      <c r="C41" s="14" t="inlineStr">
        <is>
          <t>all</t>
        </is>
      </c>
      <c r="D41" s="14" t="inlineStr">
        <is>
          <t>tra</t>
        </is>
      </c>
      <c r="E41" s="14" t="inlineStr">
        <is>
          <t>PATH</t>
        </is>
      </c>
      <c r="F41" s="81" t="inlineStr">
        <is>
          <t>PATH(AD$4,AD$99,AD$100,AD143,AD147,FALSE)</t>
        </is>
      </c>
    </row>
    <row r="42">
      <c r="A42" s="14" t="n">
        <v>152</v>
      </c>
      <c r="B42" s="14" t="inlineStr">
        <is>
          <t>etsb</t>
        </is>
      </c>
      <c r="C42" s="14" t="inlineStr">
        <is>
          <t>all</t>
        </is>
      </c>
      <c r="D42" s="14" t="inlineStr">
        <is>
          <t>res</t>
        </is>
      </c>
      <c r="E42" s="14" t="inlineStr">
        <is>
          <t>PATH</t>
        </is>
      </c>
      <c r="F42" s="81" t="inlineStr">
        <is>
          <t>PATH(AD$4,AD$99,AD$100,AD144,AD148,FALSE)</t>
        </is>
      </c>
    </row>
    <row r="43">
      <c r="A43" s="14" t="n">
        <v>153</v>
      </c>
      <c r="B43" s="14" t="inlineStr">
        <is>
          <t>etsb</t>
        </is>
      </c>
      <c r="C43" s="14" t="inlineStr">
        <is>
          <t>all</t>
        </is>
      </c>
      <c r="D43" s="14" t="inlineStr">
        <is>
          <t>ind</t>
        </is>
      </c>
      <c r="E43" s="14" t="inlineStr">
        <is>
          <t>PATH</t>
        </is>
      </c>
      <c r="F43" s="81" t="inlineStr">
        <is>
          <t>PATH(AD$4,AD$99,AD$100,AD145,AD149,FALSE)</t>
        </is>
      </c>
    </row>
    <row r="44">
      <c r="A44" s="14" t="n">
        <v>154</v>
      </c>
      <c r="B44" s="14" t="inlineStr">
        <is>
          <t>obr</t>
        </is>
      </c>
      <c r="C44" s="14" t="inlineStr">
        <is>
          <t>all</t>
        </is>
      </c>
      <c r="D44" s="14" t="inlineStr">
        <is>
          <t>pow</t>
        </is>
      </c>
      <c r="E44" s="14" t="inlineStr">
        <is>
          <t>OBRSHARE</t>
        </is>
      </c>
      <c r="F44" s="81" t="inlineStr">
        <is>
          <t>OBRSHARE(INDEX(AD$150:AD$153,$D154))</t>
        </is>
      </c>
    </row>
    <row r="45">
      <c r="A45" s="14" t="n">
        <v>155</v>
      </c>
      <c r="B45" s="14" t="inlineStr">
        <is>
          <t>obr</t>
        </is>
      </c>
      <c r="C45" s="14" t="inlineStr">
        <is>
          <t>all</t>
        </is>
      </c>
      <c r="D45" s="14" t="inlineStr">
        <is>
          <t>rod</t>
        </is>
      </c>
      <c r="E45" s="14" t="inlineStr">
        <is>
          <t>OBRSHARE</t>
        </is>
      </c>
      <c r="F45" s="81" t="inlineStr">
        <is>
          <t>OBRSHARE(INDEX(AD$150:AD$153,$D155))</t>
        </is>
      </c>
    </row>
    <row r="46">
      <c r="A46" s="14" t="n">
        <v>156</v>
      </c>
      <c r="B46" s="14" t="inlineStr">
        <is>
          <t>obr</t>
        </is>
      </c>
      <c r="C46" s="14" t="inlineStr">
        <is>
          <t>all</t>
        </is>
      </c>
      <c r="D46" s="14" t="inlineStr">
        <is>
          <t>ral</t>
        </is>
      </c>
      <c r="E46" s="14" t="inlineStr">
        <is>
          <t>OBRSHARE</t>
        </is>
      </c>
      <c r="F46" s="81" t="inlineStr">
        <is>
          <t>OBRSHARE(INDEX(AD$150:AD$153,$D156))</t>
        </is>
      </c>
    </row>
    <row r="47">
      <c r="A47" s="14" t="n">
        <v>157</v>
      </c>
      <c r="B47" s="14" t="inlineStr">
        <is>
          <t>obr</t>
        </is>
      </c>
      <c r="C47" s="14" t="inlineStr">
        <is>
          <t>all</t>
        </is>
      </c>
      <c r="D47" s="14" t="inlineStr">
        <is>
          <t>avi</t>
        </is>
      </c>
      <c r="E47" s="14" t="inlineStr">
        <is>
          <t>OBRSHARE</t>
        </is>
      </c>
      <c r="F47" s="81" t="inlineStr">
        <is>
          <t>OBRSHARE(INDEX(AD$150:AD$153,$D157))</t>
        </is>
      </c>
    </row>
    <row r="48">
      <c r="A48" s="14" t="n">
        <v>158</v>
      </c>
      <c r="B48" s="14" t="inlineStr">
        <is>
          <t>obr</t>
        </is>
      </c>
      <c r="C48" s="14" t="inlineStr">
        <is>
          <t>all</t>
        </is>
      </c>
      <c r="D48" s="14" t="inlineStr">
        <is>
          <t>nav</t>
        </is>
      </c>
      <c r="E48" s="14" t="inlineStr">
        <is>
          <t>OBRSHARE</t>
        </is>
      </c>
      <c r="F48" s="81" t="inlineStr">
        <is>
          <t>OBRSHARE(INDEX(AD$150:AD$153,$D158))</t>
        </is>
      </c>
    </row>
    <row r="49">
      <c r="A49" s="14" t="n">
        <v>159</v>
      </c>
      <c r="B49" s="14" t="inlineStr">
        <is>
          <t>obr</t>
        </is>
      </c>
      <c r="C49" s="14" t="inlineStr">
        <is>
          <t>all</t>
        </is>
      </c>
      <c r="D49" s="14" t="inlineStr">
        <is>
          <t>res</t>
        </is>
      </c>
      <c r="E49" s="14" t="inlineStr">
        <is>
          <t>OBRSHARE</t>
        </is>
      </c>
      <c r="F49" s="81" t="inlineStr">
        <is>
          <t>OBRSHARE(INDEX(AD$150:AD$153,$D159))</t>
        </is>
      </c>
    </row>
    <row r="50">
      <c r="A50" s="14" t="n">
        <v>160</v>
      </c>
      <c r="B50" s="14" t="inlineStr">
        <is>
          <t>obr</t>
        </is>
      </c>
      <c r="C50" s="14" t="inlineStr">
        <is>
          <t>all</t>
        </is>
      </c>
      <c r="D50" s="14" t="inlineStr">
        <is>
          <t>foo</t>
        </is>
      </c>
      <c r="E50" s="14" t="inlineStr">
        <is>
          <t>OBRSHARE</t>
        </is>
      </c>
      <c r="F50" s="81" t="inlineStr">
        <is>
          <t>OBRSHARE(INDEX(AD$150:AD$153,$D160))</t>
        </is>
      </c>
    </row>
    <row r="51">
      <c r="A51" s="14" t="n">
        <v>161</v>
      </c>
      <c r="B51" s="14" t="inlineStr">
        <is>
          <t>obr</t>
        </is>
      </c>
      <c r="C51" s="14" t="inlineStr">
        <is>
          <t>all</t>
        </is>
      </c>
      <c r="D51" s="14" t="inlineStr">
        <is>
          <t>srv</t>
        </is>
      </c>
      <c r="E51" s="14" t="inlineStr">
        <is>
          <t>OBRSHARE</t>
        </is>
      </c>
      <c r="F51" s="81" t="inlineStr">
        <is>
          <t>OBRSHARE(INDEX(AD$150:AD$153,$D161))</t>
        </is>
      </c>
    </row>
    <row r="52">
      <c r="A52" s="14" t="n">
        <v>162</v>
      </c>
      <c r="B52" s="14" t="inlineStr">
        <is>
          <t>obr</t>
        </is>
      </c>
      <c r="C52" s="14" t="inlineStr">
        <is>
          <t>all</t>
        </is>
      </c>
      <c r="D52" s="14" t="inlineStr">
        <is>
          <t>mch</t>
        </is>
      </c>
      <c r="E52" s="14" t="inlineStr">
        <is>
          <t>OBRSHARE</t>
        </is>
      </c>
      <c r="F52" s="81" t="inlineStr">
        <is>
          <t>OBRSHARE(INDEX(AD$150:AD$153,$D162))</t>
        </is>
      </c>
    </row>
    <row r="53">
      <c r="A53" s="14" t="n">
        <v>163</v>
      </c>
      <c r="B53" s="14" t="inlineStr">
        <is>
          <t>obr</t>
        </is>
      </c>
      <c r="C53" s="14" t="inlineStr">
        <is>
          <t>all</t>
        </is>
      </c>
      <c r="D53" s="14" t="inlineStr">
        <is>
          <t>irn</t>
        </is>
      </c>
      <c r="E53" s="14" t="inlineStr">
        <is>
          <t>OBRSHARE</t>
        </is>
      </c>
      <c r="F53" s="81" t="inlineStr">
        <is>
          <t>OBRSHARE(INDEX(AD$150:AD$153,$D163))</t>
        </is>
      </c>
    </row>
    <row r="54">
      <c r="A54" s="14" t="n">
        <v>164</v>
      </c>
      <c r="B54" s="14" t="inlineStr">
        <is>
          <t>obr</t>
        </is>
      </c>
      <c r="C54" s="14" t="inlineStr">
        <is>
          <t>all</t>
        </is>
      </c>
      <c r="D54" s="14" t="inlineStr">
        <is>
          <t>nfm</t>
        </is>
      </c>
      <c r="E54" s="14" t="inlineStr">
        <is>
          <t>OBRSHARE</t>
        </is>
      </c>
      <c r="F54" s="81" t="inlineStr">
        <is>
          <t>OBRSHARE(INDEX(AD$150:AD$153,$D164))</t>
        </is>
      </c>
    </row>
    <row r="55">
      <c r="A55" s="14" t="n">
        <v>165</v>
      </c>
      <c r="B55" s="14" t="inlineStr">
        <is>
          <t>obr</t>
        </is>
      </c>
      <c r="C55" s="14" t="inlineStr">
        <is>
          <t>all</t>
        </is>
      </c>
      <c r="D55" s="14" t="inlineStr">
        <is>
          <t>mac</t>
        </is>
      </c>
      <c r="E55" s="14" t="inlineStr">
        <is>
          <t>OBRSHARE</t>
        </is>
      </c>
      <c r="F55" s="81" t="inlineStr">
        <is>
          <t>OBRSHARE(INDEX(AD$150:AD$153,$D165))</t>
        </is>
      </c>
    </row>
    <row r="56">
      <c r="A56" s="14" t="n">
        <v>166</v>
      </c>
      <c r="B56" s="14" t="inlineStr">
        <is>
          <t>obr</t>
        </is>
      </c>
      <c r="C56" s="14" t="inlineStr">
        <is>
          <t>all</t>
        </is>
      </c>
      <c r="D56" s="14" t="inlineStr">
        <is>
          <t>cem</t>
        </is>
      </c>
      <c r="E56" s="14" t="inlineStr">
        <is>
          <t>OBRSHARE</t>
        </is>
      </c>
      <c r="F56" s="81" t="inlineStr">
        <is>
          <t>OBRSHARE(INDEX(AD$150:AD$153,$D166))</t>
        </is>
      </c>
    </row>
    <row r="57">
      <c r="A57" s="14" t="n">
        <v>167</v>
      </c>
      <c r="B57" s="14" t="inlineStr">
        <is>
          <t>obr</t>
        </is>
      </c>
      <c r="C57" s="14" t="inlineStr">
        <is>
          <t>all</t>
        </is>
      </c>
      <c r="D57" s="14" t="inlineStr">
        <is>
          <t>omn</t>
        </is>
      </c>
      <c r="E57" s="14" t="inlineStr">
        <is>
          <t>OBRSHARE</t>
        </is>
      </c>
      <c r="F57" s="81" t="inlineStr">
        <is>
          <t>OBRSHARE(INDEX(AD$150:AD$153,$D167))</t>
        </is>
      </c>
    </row>
    <row r="58">
      <c r="A58" s="14" t="n">
        <v>168</v>
      </c>
      <c r="B58" s="14" t="inlineStr">
        <is>
          <t>obr</t>
        </is>
      </c>
      <c r="C58" s="14" t="inlineStr">
        <is>
          <t>all</t>
        </is>
      </c>
      <c r="D58" s="14" t="inlineStr">
        <is>
          <t>cst</t>
        </is>
      </c>
      <c r="E58" s="14" t="inlineStr">
        <is>
          <t>OBRSHARE</t>
        </is>
      </c>
      <c r="F58" s="81" t="inlineStr">
        <is>
          <t>OBRSHARE(INDEX(AD$150:AD$153,$D168))</t>
        </is>
      </c>
    </row>
    <row r="59">
      <c r="A59" s="14" t="n">
        <v>169</v>
      </c>
      <c r="B59" s="14" t="inlineStr">
        <is>
          <t>obr</t>
        </is>
      </c>
      <c r="C59" s="14" t="inlineStr">
        <is>
          <t>all</t>
        </is>
      </c>
      <c r="D59" s="14" t="inlineStr">
        <is>
          <t>ftr</t>
        </is>
      </c>
      <c r="E59" s="14" t="inlineStr">
        <is>
          <t>OBRSHARE</t>
        </is>
      </c>
      <c r="F59" s="81" t="inlineStr">
        <is>
          <t>OBRSHARE(INDEX(AD$150:AD$153,$D169))</t>
        </is>
      </c>
    </row>
    <row r="60">
      <c r="A60" s="14" t="n">
        <v>170</v>
      </c>
      <c r="B60" s="14" t="inlineStr">
        <is>
          <t>obr</t>
        </is>
      </c>
      <c r="C60" s="14" t="inlineStr">
        <is>
          <t>all</t>
        </is>
      </c>
      <c r="D60" s="14" t="inlineStr">
        <is>
          <t>oen</t>
        </is>
      </c>
      <c r="E60" s="14" t="inlineStr">
        <is>
          <t>OBRSHARE</t>
        </is>
      </c>
      <c r="F60" s="81" t="inlineStr">
        <is>
          <t>OBRSHARE(INDEX(AD$150:AD$153,$D170))</t>
        </is>
      </c>
    </row>
    <row r="61">
      <c r="A61" s="14" t="n">
        <v>190</v>
      </c>
      <c r="B61" s="14" t="inlineStr">
        <is>
          <t>ets.vol</t>
        </is>
      </c>
      <c r="C61" s="14" t="inlineStr"/>
      <c r="D61" s="14" t="inlineStr"/>
      <c r="E61" s="14" t="inlineStr">
        <is>
          <t>VOLPICK</t>
        </is>
      </c>
      <c r="F61" s="81" t="inlineStr">
        <is>
          <t>VOLPICK(AD$102,Settings!$C$17:$F$17)</t>
        </is>
      </c>
    </row>
    <row r="62">
      <c r="A62" s="14" t="n">
        <v>191</v>
      </c>
      <c r="B62" s="14" t="inlineStr">
        <is>
          <t>ets.imp</t>
        </is>
      </c>
      <c r="C62" s="14" t="inlineStr"/>
      <c r="D62" s="14" t="inlineStr"/>
      <c r="E62" s="14" t="inlineStr">
        <is>
          <t>VOLPICK</t>
        </is>
      </c>
      <c r="F62" s="81" t="inlineStr">
        <is>
          <t>VOLPICK(AD$103,Settings!$C$18:$F$18)</t>
        </is>
      </c>
    </row>
    <row r="63">
      <c r="A63" s="14" t="n">
        <v>192</v>
      </c>
      <c r="B63" s="14" t="inlineStr">
        <is>
          <t>ets.vadj</t>
        </is>
      </c>
      <c r="C63" s="14" t="inlineStr"/>
      <c r="D63" s="14" t="inlineStr"/>
      <c r="E63" s="14" t="inlineStr">
        <is>
          <t>VOLADJ</t>
        </is>
      </c>
      <c r="F63" s="81" t="inlineStr">
        <is>
          <t>VOLADJ(AD$190,AD$191,AD$104)</t>
        </is>
      </c>
    </row>
    <row r="64">
      <c r="A64" s="14" t="n">
        <v>193</v>
      </c>
      <c r="B64" s="14" t="inlineStr">
        <is>
          <t>ets.bce</t>
        </is>
      </c>
      <c r="C64" s="14" t="inlineStr"/>
      <c r="D64" s="14" t="inlineStr"/>
      <c r="E64" s="14" t="inlineStr">
        <is>
          <t>COVERED</t>
        </is>
      </c>
      <c r="F64" s="81" t="inlineStr">
        <is>
          <t>COVERED(AD$172:AD$188,AD$124:AD$140)</t>
        </is>
      </c>
    </row>
    <row r="65">
      <c r="A65" s="14" t="n">
        <v>194</v>
      </c>
      <c r="B65" s="14" t="inlineStr">
        <is>
          <t>ets.chg</t>
        </is>
      </c>
      <c r="C65" s="14" t="inlineStr"/>
      <c r="D65" s="14" t="inlineStr"/>
      <c r="E65" s="14" t="inlineStr">
        <is>
          <t>CAPCHANGE</t>
        </is>
      </c>
      <c r="F65" s="81" t="inlineStr">
        <is>
          <t>CAPCHANGE(AD$4,AD$99,AD$100,AD$96,AD$97)</t>
        </is>
      </c>
    </row>
    <row r="66">
      <c r="A66" s="14" t="n">
        <v>195</v>
      </c>
      <c r="B66" s="14" t="inlineStr">
        <is>
          <t>ets.cap</t>
        </is>
      </c>
      <c r="C66" s="14" t="inlineStr"/>
      <c r="D66" s="14" t="inlineStr"/>
      <c r="E66" s="14" t="inlineStr">
        <is>
          <t>ETSCAP</t>
        </is>
      </c>
      <c r="F66" s="81" t="inlineStr">
        <is>
          <t>ETSCAP(AD$105,AD$4,AD$100,AD$98,AD$193,AD$194,AC$195)</t>
        </is>
      </c>
    </row>
    <row r="67">
      <c r="A67" s="14" t="n">
        <v>196</v>
      </c>
      <c r="B67" s="14" t="inlineStr">
        <is>
          <t>ets.se</t>
        </is>
      </c>
      <c r="C67" s="14" t="inlineStr"/>
      <c r="D67" s="14" t="inlineStr"/>
      <c r="E67" s="14" t="inlineStr">
        <is>
          <t>ETSSEMI</t>
        </is>
      </c>
      <c r="F67" s="81" t="inlineStr">
        <is>
          <t>ETSSEMI(AD$172:AD$188,AD$124:AD$140,SemiEl,AD$154:AD$170,OBREff,AD$193)</t>
        </is>
      </c>
    </row>
    <row r="68">
      <c r="A68" s="14" t="n">
        <v>197</v>
      </c>
      <c r="B68" s="14" t="inlineStr">
        <is>
          <t>ets.est</t>
        </is>
      </c>
      <c r="C68" s="14" t="inlineStr"/>
      <c r="D68" s="14" t="inlineStr"/>
      <c r="E68" s="14" t="inlineStr">
        <is>
          <t>ETSESTIMATE</t>
        </is>
      </c>
      <c r="F68" s="81" t="inlineStr">
        <is>
          <t>ETSESTIMATE(AD$105,AD$195,AD$193,AD$196,AD$192)</t>
        </is>
      </c>
    </row>
    <row r="69">
      <c r="A69" s="14" t="n">
        <v>199</v>
      </c>
      <c r="B69" s="14" t="inlineStr">
        <is>
          <t>ets.p</t>
        </is>
      </c>
      <c r="C69" s="14" t="inlineStr"/>
      <c r="D69" s="14" t="inlineStr"/>
      <c r="E69" s="14" t="inlineStr">
        <is>
          <t>ETSPRICE</t>
        </is>
      </c>
      <c r="F69" s="81" t="inlineStr">
        <is>
          <t>ETSPRICE(AD$105,AD$101,AD$198,AD$197,AD$12)</t>
        </is>
      </c>
    </row>
    <row r="70">
      <c r="A70" s="14" t="n">
        <v>200</v>
      </c>
      <c r="B70" s="14" t="inlineStr">
        <is>
          <t>ets.pe</t>
        </is>
      </c>
      <c r="C70" s="14" t="inlineStr"/>
      <c r="D70" s="14" t="inlineStr"/>
      <c r="E70" s="14" t="inlineStr">
        <is>
          <t>TAXEQUIV</t>
        </is>
      </c>
      <c r="F70" s="81" t="inlineStr">
        <is>
          <t>TAXEQUIV(AD$199,AD$192)</t>
        </is>
      </c>
    </row>
    <row r="71">
      <c r="A71" s="14" t="n">
        <v>201</v>
      </c>
      <c r="B71" s="14" t="inlineStr">
        <is>
          <t>ets.rf</t>
        </is>
      </c>
      <c r="C71" s="14" t="inlineStr"/>
      <c r="D71" s="14" t="inlineStr"/>
      <c r="E71" s="14" t="inlineStr">
        <is>
          <t>REVFACTOR</t>
        </is>
      </c>
      <c r="F71" s="81" t="inlineStr">
        <is>
          <t>REVFACTOR(AD$192)</t>
        </is>
      </c>
    </row>
    <row r="72">
      <c r="A72" s="14" t="n">
        <v>213</v>
      </c>
      <c r="B72" s="14" t="inlineStr">
        <is>
          <t>fb</t>
        </is>
      </c>
      <c r="C72" s="14" t="inlineStr">
        <is>
          <t>all</t>
        </is>
      </c>
      <c r="D72" s="14" t="inlineStr">
        <is>
          <t>pow</t>
        </is>
      </c>
      <c r="E72" s="14" t="inlineStr">
        <is>
          <t>PATH</t>
        </is>
      </c>
      <c r="F72" s="81" t="inlineStr">
        <is>
          <t>PATH(AD$4,AD$203,AD$204,AD205,AD209,TRUE)</t>
        </is>
      </c>
    </row>
    <row r="73">
      <c r="A73" s="14" t="n">
        <v>214</v>
      </c>
      <c r="B73" s="14" t="inlineStr">
        <is>
          <t>fb</t>
        </is>
      </c>
      <c r="C73" s="14" t="inlineStr">
        <is>
          <t>all</t>
        </is>
      </c>
      <c r="D73" s="14" t="inlineStr">
        <is>
          <t>tra</t>
        </is>
      </c>
      <c r="E73" s="14" t="inlineStr">
        <is>
          <t>PATH</t>
        </is>
      </c>
      <c r="F73" s="81" t="inlineStr">
        <is>
          <t>PATH(AD$4,AD$203,AD$204,AD206,AD210,TRUE)</t>
        </is>
      </c>
    </row>
    <row r="74">
      <c r="A74" s="14" t="n">
        <v>215</v>
      </c>
      <c r="B74" s="14" t="inlineStr">
        <is>
          <t>fb</t>
        </is>
      </c>
      <c r="C74" s="14" t="inlineStr">
        <is>
          <t>all</t>
        </is>
      </c>
      <c r="D74" s="14" t="inlineStr">
        <is>
          <t>res</t>
        </is>
      </c>
      <c r="E74" s="14" t="inlineStr">
        <is>
          <t>PATH</t>
        </is>
      </c>
      <c r="F74" s="81" t="inlineStr">
        <is>
          <t>PATH(AD$4,AD$203,AD$204,AD207,AD211,TRUE)</t>
        </is>
      </c>
    </row>
    <row r="75">
      <c r="A75" s="14" t="n">
        <v>216</v>
      </c>
      <c r="B75" s="14" t="inlineStr">
        <is>
          <t>fb</t>
        </is>
      </c>
      <c r="C75" s="14" t="inlineStr">
        <is>
          <t>all</t>
        </is>
      </c>
      <c r="D75" s="14" t="inlineStr">
        <is>
          <t>ind</t>
        </is>
      </c>
      <c r="E75" s="14" t="inlineStr">
        <is>
          <t>PATH</t>
        </is>
      </c>
      <c r="F75" s="81" t="inlineStr">
        <is>
          <t>PATH(AD$4,AD$203,AD$204,AD208,AD212,TRUE)</t>
        </is>
      </c>
    </row>
    <row r="76">
      <c r="A76" s="14" t="n">
        <v>241</v>
      </c>
      <c r="B76" s="14" t="inlineStr">
        <is>
          <t>shps</t>
        </is>
      </c>
      <c r="C76" s="14" t="inlineStr">
        <is>
          <t>all</t>
        </is>
      </c>
      <c r="D76" s="14" t="inlineStr">
        <is>
          <t>pow</t>
        </is>
      </c>
      <c r="E76" s="14" t="inlineStr">
        <is>
          <t>SHADOWSECTOR</t>
        </is>
      </c>
      <c r="F76" s="81" t="inlineStr">
        <is>
          <t>SHADOWSECTOR(AD213,AD237)</t>
        </is>
      </c>
    </row>
    <row r="77">
      <c r="A77" s="14" t="n">
        <v>242</v>
      </c>
      <c r="B77" s="14" t="inlineStr">
        <is>
          <t>shps</t>
        </is>
      </c>
      <c r="C77" s="14" t="inlineStr">
        <is>
          <t>all</t>
        </is>
      </c>
      <c r="D77" s="14" t="inlineStr">
        <is>
          <t>tra</t>
        </is>
      </c>
      <c r="E77" s="14" t="inlineStr">
        <is>
          <t>SHADOWSECTOR</t>
        </is>
      </c>
      <c r="F77" s="81" t="inlineStr">
        <is>
          <t>SHADOWSECTOR(AD214,AD238)</t>
        </is>
      </c>
    </row>
    <row r="78">
      <c r="A78" s="14" t="n">
        <v>243</v>
      </c>
      <c r="B78" s="14" t="inlineStr">
        <is>
          <t>shps</t>
        </is>
      </c>
      <c r="C78" s="14" t="inlineStr">
        <is>
          <t>all</t>
        </is>
      </c>
      <c r="D78" s="14" t="inlineStr">
        <is>
          <t>res</t>
        </is>
      </c>
      <c r="E78" s="14" t="inlineStr">
        <is>
          <t>SHADOWSECTOR</t>
        </is>
      </c>
      <c r="F78" s="81" t="inlineStr">
        <is>
          <t>SHADOWSECTOR(AD215,AD239)</t>
        </is>
      </c>
    </row>
    <row r="79">
      <c r="A79" s="14" t="n">
        <v>244</v>
      </c>
      <c r="B79" s="14" t="inlineStr">
        <is>
          <t>shps</t>
        </is>
      </c>
      <c r="C79" s="14" t="inlineStr">
        <is>
          <t>all</t>
        </is>
      </c>
      <c r="D79" s="14" t="inlineStr">
        <is>
          <t>ind</t>
        </is>
      </c>
      <c r="E79" s="14" t="inlineStr">
        <is>
          <t>SHADOWSECTOR</t>
        </is>
      </c>
      <c r="F79" s="81" t="inlineStr">
        <is>
          <t>SHADOWSECTOR(AD216,AD240)</t>
        </is>
      </c>
    </row>
    <row r="80">
      <c r="A80" s="14" t="n">
        <v>245</v>
      </c>
      <c r="B80" s="14" t="inlineStr">
        <is>
          <t>ssc</t>
        </is>
      </c>
      <c r="C80" s="14" t="inlineStr">
        <is>
          <t>all</t>
        </is>
      </c>
      <c r="D80" s="14" t="inlineStr">
        <is>
          <t>pow</t>
        </is>
      </c>
      <c r="E80" s="14" t="inlineStr">
        <is>
          <t>SHADOWSHARE</t>
        </is>
      </c>
      <c r="F80" s="81" t="inlineStr">
        <is>
          <t>SHADOWSHARE(AD218,AD$236)</t>
        </is>
      </c>
    </row>
    <row r="81">
      <c r="A81" s="14" t="n">
        <v>246</v>
      </c>
      <c r="B81" s="14" t="inlineStr">
        <is>
          <t>ssc</t>
        </is>
      </c>
      <c r="C81" s="14" t="inlineStr">
        <is>
          <t>all</t>
        </is>
      </c>
      <c r="D81" s="14" t="inlineStr">
        <is>
          <t>rod</t>
        </is>
      </c>
      <c r="E81" s="14" t="inlineStr">
        <is>
          <t>SHADOWSHARE</t>
        </is>
      </c>
      <c r="F81" s="81" t="inlineStr">
        <is>
          <t>SHADOWSHARE(AD219,AD$236)</t>
        </is>
      </c>
    </row>
    <row r="82">
      <c r="A82" s="14" t="n">
        <v>247</v>
      </c>
      <c r="B82" s="14" t="inlineStr">
        <is>
          <t>ssc</t>
        </is>
      </c>
      <c r="C82" s="14" t="inlineStr">
        <is>
          <t>all</t>
        </is>
      </c>
      <c r="D82" s="14" t="inlineStr">
        <is>
          <t>ral</t>
        </is>
      </c>
      <c r="E82" s="14" t="inlineStr">
        <is>
          <t>SHADOWSHARE</t>
        </is>
      </c>
      <c r="F82" s="81" t="inlineStr">
        <is>
          <t>SHADOWSHARE(AD220,AD$236)</t>
        </is>
      </c>
    </row>
    <row r="83">
      <c r="A83" s="14" t="n">
        <v>248</v>
      </c>
      <c r="B83" s="14" t="inlineStr">
        <is>
          <t>ssc</t>
        </is>
      </c>
      <c r="C83" s="14" t="inlineStr">
        <is>
          <t>all</t>
        </is>
      </c>
      <c r="D83" s="14" t="inlineStr">
        <is>
          <t>avi</t>
        </is>
      </c>
      <c r="E83" s="14" t="inlineStr">
        <is>
          <t>SHADOWSHARE</t>
        </is>
      </c>
      <c r="F83" s="81" t="inlineStr">
        <is>
          <t>SHADOWSHARE(AD221,AD$236)</t>
        </is>
      </c>
    </row>
    <row r="84">
      <c r="A84" s="14" t="n">
        <v>249</v>
      </c>
      <c r="B84" s="14" t="inlineStr">
        <is>
          <t>ssc</t>
        </is>
      </c>
      <c r="C84" s="14" t="inlineStr">
        <is>
          <t>all</t>
        </is>
      </c>
      <c r="D84" s="14" t="inlineStr">
        <is>
          <t>nav</t>
        </is>
      </c>
      <c r="E84" s="14" t="inlineStr">
        <is>
          <t>SHADOWSHARE</t>
        </is>
      </c>
      <c r="F84" s="81" t="inlineStr">
        <is>
          <t>SHADOWSHARE(AD222,AD$236)</t>
        </is>
      </c>
    </row>
    <row r="85">
      <c r="A85" s="14" t="n">
        <v>250</v>
      </c>
      <c r="B85" s="14" t="inlineStr">
        <is>
          <t>ssc</t>
        </is>
      </c>
      <c r="C85" s="14" t="inlineStr">
        <is>
          <t>all</t>
        </is>
      </c>
      <c r="D85" s="14" t="inlineStr">
        <is>
          <t>res</t>
        </is>
      </c>
      <c r="E85" s="14" t="inlineStr">
        <is>
          <t>SHADOWSHARE</t>
        </is>
      </c>
      <c r="F85" s="81" t="inlineStr">
        <is>
          <t>SHADOWSHARE(AD223,AD$236)</t>
        </is>
      </c>
    </row>
    <row r="86">
      <c r="A86" s="14" t="n">
        <v>251</v>
      </c>
      <c r="B86" s="14" t="inlineStr">
        <is>
          <t>ssc</t>
        </is>
      </c>
      <c r="C86" s="14" t="inlineStr">
        <is>
          <t>all</t>
        </is>
      </c>
      <c r="D86" s="14" t="inlineStr">
        <is>
          <t>foo</t>
        </is>
      </c>
      <c r="E86" s="14" t="inlineStr">
        <is>
          <t>SHADOWSHARE</t>
        </is>
      </c>
      <c r="F86" s="81" t="inlineStr">
        <is>
          <t>SHADOWSHARE(AD224,AD$236)</t>
        </is>
      </c>
    </row>
    <row r="87">
      <c r="A87" s="14" t="n">
        <v>252</v>
      </c>
      <c r="B87" s="14" t="inlineStr">
        <is>
          <t>ssc</t>
        </is>
      </c>
      <c r="C87" s="14" t="inlineStr">
        <is>
          <t>all</t>
        </is>
      </c>
      <c r="D87" s="14" t="inlineStr">
        <is>
          <t>srv</t>
        </is>
      </c>
      <c r="E87" s="14" t="inlineStr">
        <is>
          <t>SHADOWSHARE</t>
        </is>
      </c>
      <c r="F87" s="81" t="inlineStr">
        <is>
          <t>SHADOWSHARE(AD225,AD$236)</t>
        </is>
      </c>
    </row>
    <row r="88">
      <c r="A88" s="14" t="n">
        <v>253</v>
      </c>
      <c r="B88" s="14" t="inlineStr">
        <is>
          <t>ssc</t>
        </is>
      </c>
      <c r="C88" s="14" t="inlineStr">
        <is>
          <t>all</t>
        </is>
      </c>
      <c r="D88" s="14" t="inlineStr">
        <is>
          <t>mch</t>
        </is>
      </c>
      <c r="E88" s="14" t="inlineStr">
        <is>
          <t>SHADOWSHARE</t>
        </is>
      </c>
      <c r="F88" s="81" t="inlineStr">
        <is>
          <t>SHADOWSHARE(AD226,AD$236)</t>
        </is>
      </c>
    </row>
    <row r="89">
      <c r="A89" s="14" t="n">
        <v>254</v>
      </c>
      <c r="B89" s="14" t="inlineStr">
        <is>
          <t>ssc</t>
        </is>
      </c>
      <c r="C89" s="14" t="inlineStr">
        <is>
          <t>all</t>
        </is>
      </c>
      <c r="D89" s="14" t="inlineStr">
        <is>
          <t>irn</t>
        </is>
      </c>
      <c r="E89" s="14" t="inlineStr">
        <is>
          <t>SHADOWSHARE</t>
        </is>
      </c>
      <c r="F89" s="81" t="inlineStr">
        <is>
          <t>SHADOWSHARE(AD227,AD$236)</t>
        </is>
      </c>
    </row>
    <row r="90">
      <c r="A90" s="14" t="n">
        <v>255</v>
      </c>
      <c r="B90" s="14" t="inlineStr">
        <is>
          <t>ssc</t>
        </is>
      </c>
      <c r="C90" s="14" t="inlineStr">
        <is>
          <t>all</t>
        </is>
      </c>
      <c r="D90" s="14" t="inlineStr">
        <is>
          <t>nfm</t>
        </is>
      </c>
      <c r="E90" s="14" t="inlineStr">
        <is>
          <t>SHADOWSHARE</t>
        </is>
      </c>
      <c r="F90" s="81" t="inlineStr">
        <is>
          <t>SHADOWSHARE(AD228,AD$236)</t>
        </is>
      </c>
    </row>
    <row r="91">
      <c r="A91" s="14" t="n">
        <v>256</v>
      </c>
      <c r="B91" s="14" t="inlineStr">
        <is>
          <t>ssc</t>
        </is>
      </c>
      <c r="C91" s="14" t="inlineStr">
        <is>
          <t>all</t>
        </is>
      </c>
      <c r="D91" s="14" t="inlineStr">
        <is>
          <t>mac</t>
        </is>
      </c>
      <c r="E91" s="14" t="inlineStr">
        <is>
          <t>SHADOWSHARE</t>
        </is>
      </c>
      <c r="F91" s="81" t="inlineStr">
        <is>
          <t>SHADOWSHARE(AD229,AD$236)</t>
        </is>
      </c>
    </row>
    <row r="92">
      <c r="A92" s="14" t="n">
        <v>257</v>
      </c>
      <c r="B92" s="14" t="inlineStr">
        <is>
          <t>ssc</t>
        </is>
      </c>
      <c r="C92" s="14" t="inlineStr">
        <is>
          <t>all</t>
        </is>
      </c>
      <c r="D92" s="14" t="inlineStr">
        <is>
          <t>cem</t>
        </is>
      </c>
      <c r="E92" s="14" t="inlineStr">
        <is>
          <t>SHADOWSHARE</t>
        </is>
      </c>
      <c r="F92" s="81" t="inlineStr">
        <is>
          <t>SHADOWSHARE(AD230,AD$236)</t>
        </is>
      </c>
    </row>
    <row r="93">
      <c r="A93" s="14" t="n">
        <v>258</v>
      </c>
      <c r="B93" s="14" t="inlineStr">
        <is>
          <t>ssc</t>
        </is>
      </c>
      <c r="C93" s="14" t="inlineStr">
        <is>
          <t>all</t>
        </is>
      </c>
      <c r="D93" s="14" t="inlineStr">
        <is>
          <t>omn</t>
        </is>
      </c>
      <c r="E93" s="14" t="inlineStr">
        <is>
          <t>SHADOWSHARE</t>
        </is>
      </c>
      <c r="F93" s="81" t="inlineStr">
        <is>
          <t>SHADOWSHARE(AD231,AD$236)</t>
        </is>
      </c>
    </row>
    <row r="94">
      <c r="A94" s="14" t="n">
        <v>259</v>
      </c>
      <c r="B94" s="14" t="inlineStr">
        <is>
          <t>ssc</t>
        </is>
      </c>
      <c r="C94" s="14" t="inlineStr">
        <is>
          <t>all</t>
        </is>
      </c>
      <c r="D94" s="14" t="inlineStr">
        <is>
          <t>cst</t>
        </is>
      </c>
      <c r="E94" s="14" t="inlineStr">
        <is>
          <t>SHADOWSHARE</t>
        </is>
      </c>
      <c r="F94" s="81" t="inlineStr">
        <is>
          <t>SHADOWSHARE(AD232,AD$236)</t>
        </is>
      </c>
    </row>
    <row r="95">
      <c r="A95" s="14" t="n">
        <v>260</v>
      </c>
      <c r="B95" s="14" t="inlineStr">
        <is>
          <t>ssc</t>
        </is>
      </c>
      <c r="C95" s="14" t="inlineStr">
        <is>
          <t>all</t>
        </is>
      </c>
      <c r="D95" s="14" t="inlineStr">
        <is>
          <t>ftr</t>
        </is>
      </c>
      <c r="E95" s="14" t="inlineStr">
        <is>
          <t>SHADOWSHARE</t>
        </is>
      </c>
      <c r="F95" s="81" t="inlineStr">
        <is>
          <t>SHADOWSHARE(AD233,AD$236)</t>
        </is>
      </c>
    </row>
    <row r="96">
      <c r="A96" s="14" t="n">
        <v>261</v>
      </c>
      <c r="B96" s="14" t="inlineStr">
        <is>
          <t>ssc</t>
        </is>
      </c>
      <c r="C96" s="14" t="inlineStr">
        <is>
          <t>all</t>
        </is>
      </c>
      <c r="D96" s="14" t="inlineStr">
        <is>
          <t>oen</t>
        </is>
      </c>
      <c r="E96" s="14" t="inlineStr">
        <is>
          <t>SHADOWSHARE</t>
        </is>
      </c>
      <c r="F96" s="81" t="inlineStr">
        <is>
          <t>SHADOWSHARE(AD234,AD$236)</t>
        </is>
      </c>
    </row>
    <row r="97">
      <c r="A97" s="14" t="n">
        <v>263</v>
      </c>
      <c r="B97" s="14" t="inlineStr">
        <is>
          <t>ctr</t>
        </is>
      </c>
      <c r="C97" s="14" t="inlineStr">
        <is>
          <t>all</t>
        </is>
      </c>
      <c r="D97" s="14" t="inlineStr">
        <is>
          <t>pow</t>
        </is>
      </c>
      <c r="E97" s="14" t="inlineStr">
        <is>
          <t>SECTORTAX</t>
        </is>
      </c>
      <c r="F97" s="81" t="inlineStr">
        <is>
          <t>SECTORTAX(AD$12,AD32,AD124,AD$319,$D263)</t>
        </is>
      </c>
    </row>
    <row r="98">
      <c r="A98" s="14" t="n">
        <v>264</v>
      </c>
      <c r="B98" s="14" t="inlineStr">
        <is>
          <t>ctr</t>
        </is>
      </c>
      <c r="C98" s="14" t="inlineStr">
        <is>
          <t>all</t>
        </is>
      </c>
      <c r="D98" s="14" t="inlineStr">
        <is>
          <t>rod</t>
        </is>
      </c>
      <c r="E98" s="14" t="inlineStr">
        <is>
          <t>SECTORTAX</t>
        </is>
      </c>
      <c r="F98" s="81" t="inlineStr">
        <is>
          <t>SECTORTAX(AD$12,AD33,AD125,AD$319,$D264)</t>
        </is>
      </c>
    </row>
    <row r="99">
      <c r="A99" s="14" t="n">
        <v>265</v>
      </c>
      <c r="B99" s="14" t="inlineStr">
        <is>
          <t>ctr</t>
        </is>
      </c>
      <c r="C99" s="14" t="inlineStr">
        <is>
          <t>all</t>
        </is>
      </c>
      <c r="D99" s="14" t="inlineStr">
        <is>
          <t>ral</t>
        </is>
      </c>
      <c r="E99" s="14" t="inlineStr">
        <is>
          <t>SECTORTAX</t>
        </is>
      </c>
      <c r="F99" s="81" t="inlineStr">
        <is>
          <t>SECTORTAX(AD$12,AD34,AD126,AD$319,$D265)</t>
        </is>
      </c>
    </row>
    <row r="100">
      <c r="A100" s="14" t="n">
        <v>266</v>
      </c>
      <c r="B100" s="14" t="inlineStr">
        <is>
          <t>ctr</t>
        </is>
      </c>
      <c r="C100" s="14" t="inlineStr">
        <is>
          <t>all</t>
        </is>
      </c>
      <c r="D100" s="14" t="inlineStr">
        <is>
          <t>avi</t>
        </is>
      </c>
      <c r="E100" s="14" t="inlineStr">
        <is>
          <t>SECTORTAX</t>
        </is>
      </c>
      <c r="F100" s="81" t="inlineStr">
        <is>
          <t>SECTORTAX(AD$12,AD35,AD127,AD$319,$D266)</t>
        </is>
      </c>
    </row>
    <row r="101">
      <c r="A101" s="14" t="n">
        <v>267</v>
      </c>
      <c r="B101" s="14" t="inlineStr">
        <is>
          <t>ctr</t>
        </is>
      </c>
      <c r="C101" s="14" t="inlineStr">
        <is>
          <t>all</t>
        </is>
      </c>
      <c r="D101" s="14" t="inlineStr">
        <is>
          <t>nav</t>
        </is>
      </c>
      <c r="E101" s="14" t="inlineStr">
        <is>
          <t>SECTORTAX</t>
        </is>
      </c>
      <c r="F101" s="81" t="inlineStr">
        <is>
          <t>SECTORTAX(AD$12,AD36,AD128,AD$319,$D267)</t>
        </is>
      </c>
    </row>
    <row r="102">
      <c r="A102" s="14" t="n">
        <v>268</v>
      </c>
      <c r="B102" s="14" t="inlineStr">
        <is>
          <t>ctr</t>
        </is>
      </c>
      <c r="C102" s="14" t="inlineStr">
        <is>
          <t>all</t>
        </is>
      </c>
      <c r="D102" s="14" t="inlineStr">
        <is>
          <t>res</t>
        </is>
      </c>
      <c r="E102" s="14" t="inlineStr">
        <is>
          <t>SECTORTAX</t>
        </is>
      </c>
      <c r="F102" s="81" t="inlineStr">
        <is>
          <t>SECTORTAX(AD$12,AD37,AD129,AD$319,$D268)</t>
        </is>
      </c>
    </row>
    <row r="103">
      <c r="A103" s="14" t="n">
        <v>269</v>
      </c>
      <c r="B103" s="14" t="inlineStr">
        <is>
          <t>ctr</t>
        </is>
      </c>
      <c r="C103" s="14" t="inlineStr">
        <is>
          <t>all</t>
        </is>
      </c>
      <c r="D103" s="14" t="inlineStr">
        <is>
          <t>foo</t>
        </is>
      </c>
      <c r="E103" s="14" t="inlineStr">
        <is>
          <t>SECTORTAX</t>
        </is>
      </c>
      <c r="F103" s="81" t="inlineStr">
        <is>
          <t>SECTORTAX(AD$12,AD38,AD130,AD$319,$D269)</t>
        </is>
      </c>
    </row>
    <row r="104">
      <c r="A104" s="14" t="n">
        <v>270</v>
      </c>
      <c r="B104" s="14" t="inlineStr">
        <is>
          <t>ctr</t>
        </is>
      </c>
      <c r="C104" s="14" t="inlineStr">
        <is>
          <t>all</t>
        </is>
      </c>
      <c r="D104" s="14" t="inlineStr">
        <is>
          <t>srv</t>
        </is>
      </c>
      <c r="E104" s="14" t="inlineStr">
        <is>
          <t>SECTORTAX</t>
        </is>
      </c>
      <c r="F104" s="81" t="inlineStr">
        <is>
          <t>SECTORTAX(AD$12,AD39,AD131,AD$319,$D270)</t>
        </is>
      </c>
    </row>
    <row r="105">
      <c r="A105" s="14" t="n">
        <v>271</v>
      </c>
      <c r="B105" s="14" t="inlineStr">
        <is>
          <t>ctr</t>
        </is>
      </c>
      <c r="C105" s="14" t="inlineStr">
        <is>
          <t>all</t>
        </is>
      </c>
      <c r="D105" s="14" t="inlineStr">
        <is>
          <t>mch</t>
        </is>
      </c>
      <c r="E105" s="14" t="inlineStr">
        <is>
          <t>SECTORTAX</t>
        </is>
      </c>
      <c r="F105" s="81" t="inlineStr">
        <is>
          <t>SECTORTAX(AD$12,AD40,AD132,AD$319,$D271)</t>
        </is>
      </c>
    </row>
    <row r="106">
      <c r="A106" s="14" t="n">
        <v>272</v>
      </c>
      <c r="B106" s="14" t="inlineStr">
        <is>
          <t>ctr</t>
        </is>
      </c>
      <c r="C106" s="14" t="inlineStr">
        <is>
          <t>all</t>
        </is>
      </c>
      <c r="D106" s="14" t="inlineStr">
        <is>
          <t>irn</t>
        </is>
      </c>
      <c r="E106" s="14" t="inlineStr">
        <is>
          <t>SECTORTAX</t>
        </is>
      </c>
      <c r="F106" s="81" t="inlineStr">
        <is>
          <t>SECTORTAX(AD$12,AD41,AD133,AD$319,$D272)</t>
        </is>
      </c>
    </row>
    <row r="107">
      <c r="A107" s="14" t="n">
        <v>273</v>
      </c>
      <c r="B107" s="14" t="inlineStr">
        <is>
          <t>ctr</t>
        </is>
      </c>
      <c r="C107" s="14" t="inlineStr">
        <is>
          <t>all</t>
        </is>
      </c>
      <c r="D107" s="14" t="inlineStr">
        <is>
          <t>nfm</t>
        </is>
      </c>
      <c r="E107" s="14" t="inlineStr">
        <is>
          <t>SECTORTAX</t>
        </is>
      </c>
      <c r="F107" s="81" t="inlineStr">
        <is>
          <t>SECTORTAX(AD$12,AD42,AD134,AD$319,$D273)</t>
        </is>
      </c>
    </row>
    <row r="108">
      <c r="A108" s="14" t="n">
        <v>274</v>
      </c>
      <c r="B108" s="14" t="inlineStr">
        <is>
          <t>ctr</t>
        </is>
      </c>
      <c r="C108" s="14" t="inlineStr">
        <is>
          <t>all</t>
        </is>
      </c>
      <c r="D108" s="14" t="inlineStr">
        <is>
          <t>mac</t>
        </is>
      </c>
      <c r="E108" s="14" t="inlineStr">
        <is>
          <t>SECTORTAX</t>
        </is>
      </c>
      <c r="F108" s="81" t="inlineStr">
        <is>
          <t>SECTORTAX(AD$12,AD43,AD135,AD$319,$D274)</t>
        </is>
      </c>
    </row>
    <row r="109">
      <c r="A109" s="14" t="n">
        <v>275</v>
      </c>
      <c r="B109" s="14" t="inlineStr">
        <is>
          <t>ctr</t>
        </is>
      </c>
      <c r="C109" s="14" t="inlineStr">
        <is>
          <t>all</t>
        </is>
      </c>
      <c r="D109" s="14" t="inlineStr">
        <is>
          <t>cem</t>
        </is>
      </c>
      <c r="E109" s="14" t="inlineStr">
        <is>
          <t>SECTORTAX</t>
        </is>
      </c>
      <c r="F109" s="81" t="inlineStr">
        <is>
          <t>SECTORTAX(AD$12,AD44,AD136,AD$319,$D275)</t>
        </is>
      </c>
    </row>
    <row r="110">
      <c r="A110" s="14" t="n">
        <v>276</v>
      </c>
      <c r="B110" s="14" t="inlineStr">
        <is>
          <t>ctr</t>
        </is>
      </c>
      <c r="C110" s="14" t="inlineStr">
        <is>
          <t>all</t>
        </is>
      </c>
      <c r="D110" s="14" t="inlineStr">
        <is>
          <t>omn</t>
        </is>
      </c>
      <c r="E110" s="14" t="inlineStr">
        <is>
          <t>SECTORTAX</t>
        </is>
      </c>
      <c r="F110" s="81" t="inlineStr">
        <is>
          <t>SECTORTAX(AD$12,AD45,AD137,AD$319,$D276)</t>
        </is>
      </c>
    </row>
    <row r="111">
      <c r="A111" s="14" t="n">
        <v>277</v>
      </c>
      <c r="B111" s="14" t="inlineStr">
        <is>
          <t>ctr</t>
        </is>
      </c>
      <c r="C111" s="14" t="inlineStr">
        <is>
          <t>all</t>
        </is>
      </c>
      <c r="D111" s="14" t="inlineStr">
        <is>
          <t>cst</t>
        </is>
      </c>
      <c r="E111" s="14" t="inlineStr">
        <is>
          <t>SECTORTAX</t>
        </is>
      </c>
      <c r="F111" s="81" t="inlineStr">
        <is>
          <t>SECTORTAX(AD$12,AD46,AD138,AD$319,$D277)</t>
        </is>
      </c>
    </row>
    <row r="112">
      <c r="A112" s="14" t="n">
        <v>278</v>
      </c>
      <c r="B112" s="14" t="inlineStr">
        <is>
          <t>ctr</t>
        </is>
      </c>
      <c r="C112" s="14" t="inlineStr">
        <is>
          <t>all</t>
        </is>
      </c>
      <c r="D112" s="14" t="inlineStr">
        <is>
          <t>ftr</t>
        </is>
      </c>
      <c r="E112" s="14" t="inlineStr">
        <is>
          <t>SECTORTAX</t>
        </is>
      </c>
      <c r="F112" s="81" t="inlineStr">
        <is>
          <t>SECTORTAX(AD$12,AD47,AD139,AD$319,$D278)</t>
        </is>
      </c>
    </row>
    <row r="113">
      <c r="A113" s="14" t="n">
        <v>279</v>
      </c>
      <c r="B113" s="14" t="inlineStr">
        <is>
          <t>ctr</t>
        </is>
      </c>
      <c r="C113" s="14" t="inlineStr">
        <is>
          <t>all</t>
        </is>
      </c>
      <c r="D113" s="14" t="inlineStr">
        <is>
          <t>oen</t>
        </is>
      </c>
      <c r="E113" s="14" t="inlineStr">
        <is>
          <t>SECTORTAX</t>
        </is>
      </c>
      <c r="F113" s="81" t="inlineStr">
        <is>
          <t>SECTORTAX(AD$12,AD48,AD140,AD$319,$D279)</t>
        </is>
      </c>
    </row>
    <row r="114">
      <c r="A114" s="14" t="n">
        <v>280</v>
      </c>
      <c r="B114" s="14" t="inlineStr">
        <is>
          <t>etr</t>
        </is>
      </c>
      <c r="C114" s="14" t="inlineStr">
        <is>
          <t>all</t>
        </is>
      </c>
      <c r="D114" s="14" t="inlineStr">
        <is>
          <t>pow</t>
        </is>
      </c>
      <c r="E114" s="14" t="inlineStr">
        <is>
          <t>SECTORETS</t>
        </is>
      </c>
      <c r="F114" s="81" t="inlineStr">
        <is>
          <t>SECTORETS(AD$200,AD124,AD154)</t>
        </is>
      </c>
    </row>
    <row r="115">
      <c r="A115" s="14" t="n">
        <v>281</v>
      </c>
      <c r="B115" s="14" t="inlineStr">
        <is>
          <t>etr</t>
        </is>
      </c>
      <c r="C115" s="14" t="inlineStr">
        <is>
          <t>all</t>
        </is>
      </c>
      <c r="D115" s="14" t="inlineStr">
        <is>
          <t>rod</t>
        </is>
      </c>
      <c r="E115" s="14" t="inlineStr">
        <is>
          <t>SECTORETS</t>
        </is>
      </c>
      <c r="F115" s="81" t="inlineStr">
        <is>
          <t>SECTORETS(AD$200,AD125,AD155)</t>
        </is>
      </c>
    </row>
    <row r="116">
      <c r="A116" s="14" t="n">
        <v>282</v>
      </c>
      <c r="B116" s="14" t="inlineStr">
        <is>
          <t>etr</t>
        </is>
      </c>
      <c r="C116" s="14" t="inlineStr">
        <is>
          <t>all</t>
        </is>
      </c>
      <c r="D116" s="14" t="inlineStr">
        <is>
          <t>ral</t>
        </is>
      </c>
      <c r="E116" s="14" t="inlineStr">
        <is>
          <t>SECTORETS</t>
        </is>
      </c>
      <c r="F116" s="81" t="inlineStr">
        <is>
          <t>SECTORETS(AD$200,AD126,AD156)</t>
        </is>
      </c>
    </row>
    <row r="117">
      <c r="A117" s="14" t="n">
        <v>283</v>
      </c>
      <c r="B117" s="14" t="inlineStr">
        <is>
          <t>etr</t>
        </is>
      </c>
      <c r="C117" s="14" t="inlineStr">
        <is>
          <t>all</t>
        </is>
      </c>
      <c r="D117" s="14" t="inlineStr">
        <is>
          <t>avi</t>
        </is>
      </c>
      <c r="E117" s="14" t="inlineStr">
        <is>
          <t>SECTORETS</t>
        </is>
      </c>
      <c r="F117" s="81" t="inlineStr">
        <is>
          <t>SECTORETS(AD$200,AD127,AD157)</t>
        </is>
      </c>
    </row>
    <row r="118">
      <c r="A118" s="14" t="n">
        <v>284</v>
      </c>
      <c r="B118" s="14" t="inlineStr">
        <is>
          <t>etr</t>
        </is>
      </c>
      <c r="C118" s="14" t="inlineStr">
        <is>
          <t>all</t>
        </is>
      </c>
      <c r="D118" s="14" t="inlineStr">
        <is>
          <t>nav</t>
        </is>
      </c>
      <c r="E118" s="14" t="inlineStr">
        <is>
          <t>SECTORETS</t>
        </is>
      </c>
      <c r="F118" s="81" t="inlineStr">
        <is>
          <t>SECTORETS(AD$200,AD128,AD158)</t>
        </is>
      </c>
    </row>
    <row r="119">
      <c r="A119" s="14" t="n">
        <v>285</v>
      </c>
      <c r="B119" s="14" t="inlineStr">
        <is>
          <t>etr</t>
        </is>
      </c>
      <c r="C119" s="14" t="inlineStr">
        <is>
          <t>all</t>
        </is>
      </c>
      <c r="D119" s="14" t="inlineStr">
        <is>
          <t>res</t>
        </is>
      </c>
      <c r="E119" s="14" t="inlineStr">
        <is>
          <t>SECTORETS</t>
        </is>
      </c>
      <c r="F119" s="81" t="inlineStr">
        <is>
          <t>SECTORETS(AD$200,AD129,AD159)</t>
        </is>
      </c>
    </row>
    <row r="120">
      <c r="A120" s="14" t="n">
        <v>286</v>
      </c>
      <c r="B120" s="14" t="inlineStr">
        <is>
          <t>etr</t>
        </is>
      </c>
      <c r="C120" s="14" t="inlineStr">
        <is>
          <t>all</t>
        </is>
      </c>
      <c r="D120" s="14" t="inlineStr">
        <is>
          <t>foo</t>
        </is>
      </c>
      <c r="E120" s="14" t="inlineStr">
        <is>
          <t>SECTORETS</t>
        </is>
      </c>
      <c r="F120" s="81" t="inlineStr">
        <is>
          <t>SECTORETS(AD$200,AD130,AD160)</t>
        </is>
      </c>
    </row>
    <row r="121">
      <c r="A121" s="14" t="n">
        <v>287</v>
      </c>
      <c r="B121" s="14" t="inlineStr">
        <is>
          <t>etr</t>
        </is>
      </c>
      <c r="C121" s="14" t="inlineStr">
        <is>
          <t>all</t>
        </is>
      </c>
      <c r="D121" s="14" t="inlineStr">
        <is>
          <t>srv</t>
        </is>
      </c>
      <c r="E121" s="14" t="inlineStr">
        <is>
          <t>SECTORETS</t>
        </is>
      </c>
      <c r="F121" s="81" t="inlineStr">
        <is>
          <t>SECTORETS(AD$200,AD131,AD161)</t>
        </is>
      </c>
    </row>
    <row r="122">
      <c r="A122" s="14" t="n">
        <v>288</v>
      </c>
      <c r="B122" s="14" t="inlineStr">
        <is>
          <t>etr</t>
        </is>
      </c>
      <c r="C122" s="14" t="inlineStr">
        <is>
          <t>all</t>
        </is>
      </c>
      <c r="D122" s="14" t="inlineStr">
        <is>
          <t>mch</t>
        </is>
      </c>
      <c r="E122" s="14" t="inlineStr">
        <is>
          <t>SECTORETS</t>
        </is>
      </c>
      <c r="F122" s="81" t="inlineStr">
        <is>
          <t>SECTORETS(AD$200,AD132,AD162)</t>
        </is>
      </c>
    </row>
    <row r="123">
      <c r="A123" s="14" t="n">
        <v>289</v>
      </c>
      <c r="B123" s="14" t="inlineStr">
        <is>
          <t>etr</t>
        </is>
      </c>
      <c r="C123" s="14" t="inlineStr">
        <is>
          <t>all</t>
        </is>
      </c>
      <c r="D123" s="14" t="inlineStr">
        <is>
          <t>irn</t>
        </is>
      </c>
      <c r="E123" s="14" t="inlineStr">
        <is>
          <t>SECTORETS</t>
        </is>
      </c>
      <c r="F123" s="81" t="inlineStr">
        <is>
          <t>SECTORETS(AD$200,AD133,AD163)</t>
        </is>
      </c>
    </row>
    <row r="124">
      <c r="A124" s="14" t="n">
        <v>290</v>
      </c>
      <c r="B124" s="14" t="inlineStr">
        <is>
          <t>etr</t>
        </is>
      </c>
      <c r="C124" s="14" t="inlineStr">
        <is>
          <t>all</t>
        </is>
      </c>
      <c r="D124" s="14" t="inlineStr">
        <is>
          <t>nfm</t>
        </is>
      </c>
      <c r="E124" s="14" t="inlineStr">
        <is>
          <t>SECTORETS</t>
        </is>
      </c>
      <c r="F124" s="81" t="inlineStr">
        <is>
          <t>SECTORETS(AD$200,AD134,AD164)</t>
        </is>
      </c>
    </row>
    <row r="125">
      <c r="A125" s="14" t="n">
        <v>291</v>
      </c>
      <c r="B125" s="14" t="inlineStr">
        <is>
          <t>etr</t>
        </is>
      </c>
      <c r="C125" s="14" t="inlineStr">
        <is>
          <t>all</t>
        </is>
      </c>
      <c r="D125" s="14" t="inlineStr">
        <is>
          <t>mac</t>
        </is>
      </c>
      <c r="E125" s="14" t="inlineStr">
        <is>
          <t>SECTORETS</t>
        </is>
      </c>
      <c r="F125" s="81" t="inlineStr">
        <is>
          <t>SECTORETS(AD$200,AD135,AD165)</t>
        </is>
      </c>
    </row>
    <row r="126">
      <c r="A126" s="14" t="n">
        <v>292</v>
      </c>
      <c r="B126" s="14" t="inlineStr">
        <is>
          <t>etr</t>
        </is>
      </c>
      <c r="C126" s="14" t="inlineStr">
        <is>
          <t>all</t>
        </is>
      </c>
      <c r="D126" s="14" t="inlineStr">
        <is>
          <t>cem</t>
        </is>
      </c>
      <c r="E126" s="14" t="inlineStr">
        <is>
          <t>SECTORETS</t>
        </is>
      </c>
      <c r="F126" s="81" t="inlineStr">
        <is>
          <t>SECTORETS(AD$200,AD136,AD166)</t>
        </is>
      </c>
    </row>
    <row r="127">
      <c r="A127" s="14" t="n">
        <v>293</v>
      </c>
      <c r="B127" s="14" t="inlineStr">
        <is>
          <t>etr</t>
        </is>
      </c>
      <c r="C127" s="14" t="inlineStr">
        <is>
          <t>all</t>
        </is>
      </c>
      <c r="D127" s="14" t="inlineStr">
        <is>
          <t>omn</t>
        </is>
      </c>
      <c r="E127" s="14" t="inlineStr">
        <is>
          <t>SECTORETS</t>
        </is>
      </c>
      <c r="F127" s="81" t="inlineStr">
        <is>
          <t>SECTORETS(AD$200,AD137,AD167)</t>
        </is>
      </c>
    </row>
    <row r="128">
      <c r="A128" s="14" t="n">
        <v>294</v>
      </c>
      <c r="B128" s="14" t="inlineStr">
        <is>
          <t>etr</t>
        </is>
      </c>
      <c r="C128" s="14" t="inlineStr">
        <is>
          <t>all</t>
        </is>
      </c>
      <c r="D128" s="14" t="inlineStr">
        <is>
          <t>cst</t>
        </is>
      </c>
      <c r="E128" s="14" t="inlineStr">
        <is>
          <t>SECTORETS</t>
        </is>
      </c>
      <c r="F128" s="81" t="inlineStr">
        <is>
          <t>SECTORETS(AD$200,AD138,AD168)</t>
        </is>
      </c>
    </row>
    <row r="129">
      <c r="A129" s="14" t="n">
        <v>295</v>
      </c>
      <c r="B129" s="14" t="inlineStr">
        <is>
          <t>etr</t>
        </is>
      </c>
      <c r="C129" s="14" t="inlineStr">
        <is>
          <t>all</t>
        </is>
      </c>
      <c r="D129" s="14" t="inlineStr">
        <is>
          <t>ftr</t>
        </is>
      </c>
      <c r="E129" s="14" t="inlineStr">
        <is>
          <t>SECTORETS</t>
        </is>
      </c>
      <c r="F129" s="81" t="inlineStr">
        <is>
          <t>SECTORETS(AD$200,AD139,AD169)</t>
        </is>
      </c>
    </row>
    <row r="130">
      <c r="A130" s="14" t="n">
        <v>296</v>
      </c>
      <c r="B130" s="14" t="inlineStr">
        <is>
          <t>etr</t>
        </is>
      </c>
      <c r="C130" s="14" t="inlineStr">
        <is>
          <t>all</t>
        </is>
      </c>
      <c r="D130" s="14" t="inlineStr">
        <is>
          <t>oen</t>
        </is>
      </c>
      <c r="E130" s="14" t="inlineStr">
        <is>
          <t>SECTORETS</t>
        </is>
      </c>
      <c r="F130" s="81" t="inlineStr">
        <is>
          <t>SECTORETS(AD$200,AD140,AD170)</t>
        </is>
      </c>
    </row>
    <row r="131">
      <c r="A131" s="14" t="n">
        <v>297</v>
      </c>
      <c r="B131" s="14" t="inlineStr">
        <is>
          <t>shpx</t>
        </is>
      </c>
      <c r="C131" s="14" t="inlineStr">
        <is>
          <t>all</t>
        </is>
      </c>
      <c r="D131" s="14" t="inlineStr">
        <is>
          <t>pow</t>
        </is>
      </c>
      <c r="E131" s="14" t="inlineStr">
        <is>
          <t>SHADOWTOTAL</t>
        </is>
      </c>
      <c r="F131" s="81" t="inlineStr">
        <is>
          <t>SHADOWTOTAL(INDEX(AD$241:AD$244,$D297),AD245,AD$200,AD124,AD154)</t>
        </is>
      </c>
    </row>
    <row r="132">
      <c r="A132" s="14" t="n">
        <v>298</v>
      </c>
      <c r="B132" s="14" t="inlineStr">
        <is>
          <t>shpx</t>
        </is>
      </c>
      <c r="C132" s="14" t="inlineStr">
        <is>
          <t>all</t>
        </is>
      </c>
      <c r="D132" s="14" t="inlineStr">
        <is>
          <t>rod</t>
        </is>
      </c>
      <c r="E132" s="14" t="inlineStr">
        <is>
          <t>SHADOWTOTAL</t>
        </is>
      </c>
      <c r="F132" s="81" t="inlineStr">
        <is>
          <t>SHADOWTOTAL(INDEX(AD$241:AD$244,$D298),AD246,AD$200,AD125,AD155)</t>
        </is>
      </c>
    </row>
    <row r="133">
      <c r="A133" s="14" t="n">
        <v>299</v>
      </c>
      <c r="B133" s="14" t="inlineStr">
        <is>
          <t>shpx</t>
        </is>
      </c>
      <c r="C133" s="14" t="inlineStr">
        <is>
          <t>all</t>
        </is>
      </c>
      <c r="D133" s="14" t="inlineStr">
        <is>
          <t>ral</t>
        </is>
      </c>
      <c r="E133" s="14" t="inlineStr">
        <is>
          <t>SHADOWTOTAL</t>
        </is>
      </c>
      <c r="F133" s="81" t="inlineStr">
        <is>
          <t>SHADOWTOTAL(INDEX(AD$241:AD$244,$D299),AD247,AD$200,AD126,AD156)</t>
        </is>
      </c>
    </row>
    <row r="134">
      <c r="A134" s="14" t="n">
        <v>300</v>
      </c>
      <c r="B134" s="14" t="inlineStr">
        <is>
          <t>shpx</t>
        </is>
      </c>
      <c r="C134" s="14" t="inlineStr">
        <is>
          <t>all</t>
        </is>
      </c>
      <c r="D134" s="14" t="inlineStr">
        <is>
          <t>avi</t>
        </is>
      </c>
      <c r="E134" s="14" t="inlineStr">
        <is>
          <t>SHADOWTOTAL</t>
        </is>
      </c>
      <c r="F134" s="81" t="inlineStr">
        <is>
          <t>SHADOWTOTAL(INDEX(AD$241:AD$244,$D300),AD248,AD$200,AD127,AD157)</t>
        </is>
      </c>
    </row>
    <row r="135">
      <c r="A135" s="14" t="n">
        <v>301</v>
      </c>
      <c r="B135" s="14" t="inlineStr">
        <is>
          <t>shpx</t>
        </is>
      </c>
      <c r="C135" s="14" t="inlineStr">
        <is>
          <t>all</t>
        </is>
      </c>
      <c r="D135" s="14" t="inlineStr">
        <is>
          <t>nav</t>
        </is>
      </c>
      <c r="E135" s="14" t="inlineStr">
        <is>
          <t>SHADOWTOTAL</t>
        </is>
      </c>
      <c r="F135" s="81" t="inlineStr">
        <is>
          <t>SHADOWTOTAL(INDEX(AD$241:AD$244,$D301),AD249,AD$200,AD128,AD158)</t>
        </is>
      </c>
    </row>
    <row r="136">
      <c r="A136" s="14" t="n">
        <v>302</v>
      </c>
      <c r="B136" s="14" t="inlineStr">
        <is>
          <t>shpx</t>
        </is>
      </c>
      <c r="C136" s="14" t="inlineStr">
        <is>
          <t>all</t>
        </is>
      </c>
      <c r="D136" s="14" t="inlineStr">
        <is>
          <t>res</t>
        </is>
      </c>
      <c r="E136" s="14" t="inlineStr">
        <is>
          <t>SHADOWTOTAL</t>
        </is>
      </c>
      <c r="F136" s="81" t="inlineStr">
        <is>
          <t>SHADOWTOTAL(INDEX(AD$241:AD$244,$D302),AD250,AD$200,AD129,AD159)</t>
        </is>
      </c>
    </row>
    <row r="137">
      <c r="A137" s="14" t="n">
        <v>303</v>
      </c>
      <c r="B137" s="14" t="inlineStr">
        <is>
          <t>shpx</t>
        </is>
      </c>
      <c r="C137" s="14" t="inlineStr">
        <is>
          <t>all</t>
        </is>
      </c>
      <c r="D137" s="14" t="inlineStr">
        <is>
          <t>foo</t>
        </is>
      </c>
      <c r="E137" s="14" t="inlineStr">
        <is>
          <t>SHADOWTOTAL</t>
        </is>
      </c>
      <c r="F137" s="81" t="inlineStr">
        <is>
          <t>SHADOWTOTAL(INDEX(AD$241:AD$244,$D303),AD251,AD$200,AD130,AD160)</t>
        </is>
      </c>
    </row>
    <row r="138">
      <c r="A138" s="14" t="n">
        <v>304</v>
      </c>
      <c r="B138" s="14" t="inlineStr">
        <is>
          <t>shpx</t>
        </is>
      </c>
      <c r="C138" s="14" t="inlineStr">
        <is>
          <t>all</t>
        </is>
      </c>
      <c r="D138" s="14" t="inlineStr">
        <is>
          <t>srv</t>
        </is>
      </c>
      <c r="E138" s="14" t="inlineStr">
        <is>
          <t>SHADOWTOTAL</t>
        </is>
      </c>
      <c r="F138" s="81" t="inlineStr">
        <is>
          <t>SHADOWTOTAL(INDEX(AD$241:AD$244,$D304),AD252,AD$200,AD131,AD161)</t>
        </is>
      </c>
    </row>
    <row r="139">
      <c r="A139" s="14" t="n">
        <v>305</v>
      </c>
      <c r="B139" s="14" t="inlineStr">
        <is>
          <t>shpx</t>
        </is>
      </c>
      <c r="C139" s="14" t="inlineStr">
        <is>
          <t>all</t>
        </is>
      </c>
      <c r="D139" s="14" t="inlineStr">
        <is>
          <t>mch</t>
        </is>
      </c>
      <c r="E139" s="14" t="inlineStr">
        <is>
          <t>SHADOWTOTAL</t>
        </is>
      </c>
      <c r="F139" s="81" t="inlineStr">
        <is>
          <t>SHADOWTOTAL(INDEX(AD$241:AD$244,$D305),AD253,AD$200,AD132,AD162)</t>
        </is>
      </c>
    </row>
    <row r="140">
      <c r="A140" s="14" t="n">
        <v>306</v>
      </c>
      <c r="B140" s="14" t="inlineStr">
        <is>
          <t>shpx</t>
        </is>
      </c>
      <c r="C140" s="14" t="inlineStr">
        <is>
          <t>all</t>
        </is>
      </c>
      <c r="D140" s="14" t="inlineStr">
        <is>
          <t>irn</t>
        </is>
      </c>
      <c r="E140" s="14" t="inlineStr">
        <is>
          <t>SHADOWTOTAL</t>
        </is>
      </c>
      <c r="F140" s="81" t="inlineStr">
        <is>
          <t>SHADOWTOTAL(INDEX(AD$241:AD$244,$D306),AD254,AD$200,AD133,AD163)</t>
        </is>
      </c>
    </row>
    <row r="141">
      <c r="A141" s="14" t="n">
        <v>307</v>
      </c>
      <c r="B141" s="14" t="inlineStr">
        <is>
          <t>shpx</t>
        </is>
      </c>
      <c r="C141" s="14" t="inlineStr">
        <is>
          <t>all</t>
        </is>
      </c>
      <c r="D141" s="14" t="inlineStr">
        <is>
          <t>nfm</t>
        </is>
      </c>
      <c r="E141" s="14" t="inlineStr">
        <is>
          <t>SHADOWTOTAL</t>
        </is>
      </c>
      <c r="F141" s="81" t="inlineStr">
        <is>
          <t>SHADOWTOTAL(INDEX(AD$241:AD$244,$D307),AD255,AD$200,AD134,AD164)</t>
        </is>
      </c>
    </row>
    <row r="142">
      <c r="A142" s="14" t="n">
        <v>308</v>
      </c>
      <c r="B142" s="14" t="inlineStr">
        <is>
          <t>shpx</t>
        </is>
      </c>
      <c r="C142" s="14" t="inlineStr">
        <is>
          <t>all</t>
        </is>
      </c>
      <c r="D142" s="14" t="inlineStr">
        <is>
          <t>mac</t>
        </is>
      </c>
      <c r="E142" s="14" t="inlineStr">
        <is>
          <t>SHADOWTOTAL</t>
        </is>
      </c>
      <c r="F142" s="81" t="inlineStr">
        <is>
          <t>SHADOWTOTAL(INDEX(AD$241:AD$244,$D308),AD256,AD$200,AD135,AD165)</t>
        </is>
      </c>
    </row>
    <row r="143">
      <c r="A143" s="14" t="n">
        <v>309</v>
      </c>
      <c r="B143" s="14" t="inlineStr">
        <is>
          <t>shpx</t>
        </is>
      </c>
      <c r="C143" s="14" t="inlineStr">
        <is>
          <t>all</t>
        </is>
      </c>
      <c r="D143" s="14" t="inlineStr">
        <is>
          <t>cem</t>
        </is>
      </c>
      <c r="E143" s="14" t="inlineStr">
        <is>
          <t>SHADOWTOTAL</t>
        </is>
      </c>
      <c r="F143" s="81" t="inlineStr">
        <is>
          <t>SHADOWTOTAL(INDEX(AD$241:AD$244,$D309),AD257,AD$200,AD136,AD166)</t>
        </is>
      </c>
    </row>
    <row r="144">
      <c r="A144" s="14" t="n">
        <v>310</v>
      </c>
      <c r="B144" s="14" t="inlineStr">
        <is>
          <t>shpx</t>
        </is>
      </c>
      <c r="C144" s="14" t="inlineStr">
        <is>
          <t>all</t>
        </is>
      </c>
      <c r="D144" s="14" t="inlineStr">
        <is>
          <t>omn</t>
        </is>
      </c>
      <c r="E144" s="14" t="inlineStr">
        <is>
          <t>SHADOWTOTAL</t>
        </is>
      </c>
      <c r="F144" s="81" t="inlineStr">
        <is>
          <t>SHADOWTOTAL(INDEX(AD$241:AD$244,$D310),AD258,AD$200,AD137,AD167)</t>
        </is>
      </c>
    </row>
    <row r="145">
      <c r="A145" s="14" t="n">
        <v>311</v>
      </c>
      <c r="B145" s="14" t="inlineStr">
        <is>
          <t>shpx</t>
        </is>
      </c>
      <c r="C145" s="14" t="inlineStr">
        <is>
          <t>all</t>
        </is>
      </c>
      <c r="D145" s="14" t="inlineStr">
        <is>
          <t>cst</t>
        </is>
      </c>
      <c r="E145" s="14" t="inlineStr">
        <is>
          <t>SHADOWTOTAL</t>
        </is>
      </c>
      <c r="F145" s="81" t="inlineStr">
        <is>
          <t>SHADOWTOTAL(INDEX(AD$241:AD$244,$D311),AD259,AD$200,AD138,AD168)</t>
        </is>
      </c>
    </row>
    <row r="146">
      <c r="A146" s="14" t="n">
        <v>312</v>
      </c>
      <c r="B146" s="14" t="inlineStr">
        <is>
          <t>shpx</t>
        </is>
      </c>
      <c r="C146" s="14" t="inlineStr">
        <is>
          <t>all</t>
        </is>
      </c>
      <c r="D146" s="14" t="inlineStr">
        <is>
          <t>ftr</t>
        </is>
      </c>
      <c r="E146" s="14" t="inlineStr">
        <is>
          <t>SHADOWTOTAL</t>
        </is>
      </c>
      <c r="F146" s="81" t="inlineStr">
        <is>
          <t>SHADOWTOTAL(INDEX(AD$241:AD$244,$D312),AD260,AD$200,AD139,AD169)</t>
        </is>
      </c>
    </row>
    <row r="147">
      <c r="A147" s="14" t="n">
        <v>313</v>
      </c>
      <c r="B147" s="14" t="inlineStr">
        <is>
          <t>shpx</t>
        </is>
      </c>
      <c r="C147" s="14" t="inlineStr">
        <is>
          <t>all</t>
        </is>
      </c>
      <c r="D147" s="14" t="inlineStr">
        <is>
          <t>oen</t>
        </is>
      </c>
      <c r="E147" s="14" t="inlineStr">
        <is>
          <t>SHADOWTOTAL</t>
        </is>
      </c>
      <c r="F147" s="81" t="inlineStr">
        <is>
          <t>SHADOWTOTAL(INDEX(AD$241:AD$244,$D313),AD261,AD$200,AD140,AD170)</t>
        </is>
      </c>
    </row>
    <row r="148">
      <c r="A148" s="14" t="n">
        <v>321</v>
      </c>
      <c r="B148" s="14" t="inlineStr">
        <is>
          <t>xct.p</t>
        </is>
      </c>
      <c r="C148" s="14" t="inlineStr"/>
      <c r="D148" s="14" t="inlineStr"/>
      <c r="E148" s="14" t="inlineStr">
        <is>
          <t>ECPPRICE</t>
        </is>
      </c>
      <c r="F148" s="81" t="inlineStr">
        <is>
          <t>ECPPRICE(AD$315,AD$320,AD$316,AD$4)</t>
        </is>
      </c>
    </row>
    <row r="149">
      <c r="A149" s="14" t="n">
        <v>324</v>
      </c>
      <c r="B149" s="14" t="inlineStr">
        <is>
          <t>xets.p</t>
        </is>
      </c>
      <c r="C149" s="14" t="inlineStr"/>
      <c r="D149" s="14" t="inlineStr"/>
      <c r="E149" s="14" t="inlineStr">
        <is>
          <t>ECPPRICE</t>
        </is>
      </c>
      <c r="F149" s="81" t="inlineStr">
        <is>
          <t>ECPPRICE(AD$317,AD$323,AD$318,AD$4)</t>
        </is>
      </c>
    </row>
    <row r="150">
      <c r="A150" s="14" t="n">
        <v>342</v>
      </c>
      <c r="B150" s="14" t="inlineStr">
        <is>
          <t>sp</t>
        </is>
      </c>
      <c r="C150" s="14" t="inlineStr">
        <is>
          <t>coa</t>
        </is>
      </c>
      <c r="D150" s="14" t="inlineStr">
        <is>
          <t>pow</t>
        </is>
      </c>
      <c r="E150" s="14" t="inlineStr">
        <is>
          <t>SUPPLYCOST</t>
        </is>
      </c>
      <c r="F150" s="81" t="inlineStr">
        <is>
          <t>SUPPLYCOST(AD$4,$F342,$D342,AC342,INDEX(AD$337:AD$340,$E342),INDEX(AC$337:AC$340,$E342))</t>
        </is>
      </c>
    </row>
    <row r="151">
      <c r="A151" s="14" t="n">
        <v>343</v>
      </c>
      <c r="B151" s="14" t="inlineStr">
        <is>
          <t>sp</t>
        </is>
      </c>
      <c r="C151" s="14" t="inlineStr">
        <is>
          <t>coa</t>
        </is>
      </c>
      <c r="D151" s="14" t="inlineStr">
        <is>
          <t>res</t>
        </is>
      </c>
      <c r="E151" s="14" t="inlineStr">
        <is>
          <t>SUPPLYCOST</t>
        </is>
      </c>
      <c r="F151" s="81" t="inlineStr">
        <is>
          <t>SUPPLYCOST(AD$4,$F343,$D343,AC343,INDEX(AD$337:AD$340,$E343),INDEX(AC$337:AC$340,$E343))</t>
        </is>
      </c>
    </row>
    <row r="152">
      <c r="A152" s="14" t="n">
        <v>344</v>
      </c>
      <c r="B152" s="14" t="inlineStr">
        <is>
          <t>sp</t>
        </is>
      </c>
      <c r="C152" s="14" t="inlineStr">
        <is>
          <t>coa</t>
        </is>
      </c>
      <c r="D152" s="14" t="inlineStr">
        <is>
          <t>ind</t>
        </is>
      </c>
      <c r="E152" s="14" t="inlineStr">
        <is>
          <t>SUPPLYCOST</t>
        </is>
      </c>
      <c r="F152" s="81" t="inlineStr">
        <is>
          <t>SUPPLYCOST(AD$4,$F344,$D344,AC344,INDEX(AD$337:AD$340,$E344),INDEX(AC$337:AC$340,$E344))</t>
        </is>
      </c>
    </row>
    <row r="153">
      <c r="A153" s="14" t="n">
        <v>345</v>
      </c>
      <c r="B153" s="14" t="inlineStr">
        <is>
          <t>sp</t>
        </is>
      </c>
      <c r="C153" s="14" t="inlineStr">
        <is>
          <t>nga</t>
        </is>
      </c>
      <c r="D153" s="14" t="inlineStr">
        <is>
          <t>pow</t>
        </is>
      </c>
      <c r="E153" s="14" t="inlineStr">
        <is>
          <t>SUPPLYCOST</t>
        </is>
      </c>
      <c r="F153" s="81" t="inlineStr">
        <is>
          <t>SUPPLYCOST(AD$4,$F345,$D345,AC345,INDEX(AD$337:AD$340,$E345),INDEX(AC$337:AC$340,$E345))</t>
        </is>
      </c>
    </row>
    <row r="154">
      <c r="A154" s="14" t="n">
        <v>346</v>
      </c>
      <c r="B154" s="14" t="inlineStr">
        <is>
          <t>sp</t>
        </is>
      </c>
      <c r="C154" s="14" t="inlineStr">
        <is>
          <t>nga</t>
        </is>
      </c>
      <c r="D154" s="14" t="inlineStr">
        <is>
          <t>res</t>
        </is>
      </c>
      <c r="E154" s="14" t="inlineStr">
        <is>
          <t>SUPPLYCOST</t>
        </is>
      </c>
      <c r="F154" s="81" t="inlineStr">
        <is>
          <t>SUPPLYCOST(AD$4,$F346,$D346,AC346,INDEX(AD$337:AD$340,$E346),INDEX(AC$337:AC$340,$E346))</t>
        </is>
      </c>
    </row>
    <row r="155">
      <c r="A155" s="14" t="n">
        <v>347</v>
      </c>
      <c r="B155" s="14" t="inlineStr">
        <is>
          <t>sp</t>
        </is>
      </c>
      <c r="C155" s="14" t="inlineStr">
        <is>
          <t>nga</t>
        </is>
      </c>
      <c r="D155" s="14" t="inlineStr">
        <is>
          <t>ind</t>
        </is>
      </c>
      <c r="E155" s="14" t="inlineStr">
        <is>
          <t>SUPPLYCOST</t>
        </is>
      </c>
      <c r="F155" s="81" t="inlineStr">
        <is>
          <t>SUPPLYCOST(AD$4,$F347,$D347,AC347,INDEX(AD$337:AD$340,$E347),INDEX(AC$337:AC$340,$E347))</t>
        </is>
      </c>
    </row>
    <row r="156">
      <c r="A156" s="14" t="n">
        <v>348</v>
      </c>
      <c r="B156" s="14" t="inlineStr">
        <is>
          <t>sp</t>
        </is>
      </c>
      <c r="C156" s="14" t="inlineStr">
        <is>
          <t>gso</t>
        </is>
      </c>
      <c r="D156" s="14" t="inlineStr">
        <is>
          <t>all</t>
        </is>
      </c>
      <c r="E156" s="14" t="inlineStr">
        <is>
          <t>SUPPLYCOST</t>
        </is>
      </c>
      <c r="F156" s="81" t="inlineStr">
        <is>
          <t>SUPPLYCOST(AD$4,$F348,$D348,AC348,INDEX(AD$337:AD$340,$E348),INDEX(AC$337:AC$340,$E348))</t>
        </is>
      </c>
    </row>
    <row r="157">
      <c r="A157" s="14" t="n">
        <v>349</v>
      </c>
      <c r="B157" s="14" t="inlineStr">
        <is>
          <t>sp</t>
        </is>
      </c>
      <c r="C157" s="14" t="inlineStr">
        <is>
          <t>die</t>
        </is>
      </c>
      <c r="D157" s="14" t="inlineStr">
        <is>
          <t>all</t>
        </is>
      </c>
      <c r="E157" s="14" t="inlineStr">
        <is>
          <t>SUPPLYCOST</t>
        </is>
      </c>
      <c r="F157" s="81" t="inlineStr">
        <is>
          <t>SUPPLYCOST(AD$4,$F349,$D349,AC349,INDEX(AD$337:AD$340,$E349),INDEX(AC$337:AC$340,$E349))</t>
        </is>
      </c>
    </row>
    <row r="158">
      <c r="A158" s="14" t="n">
        <v>350</v>
      </c>
      <c r="B158" s="14" t="inlineStr">
        <is>
          <t>sp</t>
        </is>
      </c>
      <c r="C158" s="14" t="inlineStr">
        <is>
          <t>lpg</t>
        </is>
      </c>
      <c r="D158" s="14" t="inlineStr">
        <is>
          <t>all</t>
        </is>
      </c>
      <c r="E158" s="14" t="inlineStr">
        <is>
          <t>SUPPLYCOST</t>
        </is>
      </c>
      <c r="F158" s="81" t="inlineStr">
        <is>
          <t>SUPPLYCOST(AD$4,$F350,$D350,AC350,INDEX(AD$337:AD$340,$E350),INDEX(AC$337:AC$340,$E350))</t>
        </is>
      </c>
    </row>
    <row r="159">
      <c r="A159" s="14" t="n">
        <v>351</v>
      </c>
      <c r="B159" s="14" t="inlineStr">
        <is>
          <t>sp</t>
        </is>
      </c>
      <c r="C159" s="14" t="inlineStr">
        <is>
          <t>ker</t>
        </is>
      </c>
      <c r="D159" s="14" t="inlineStr">
        <is>
          <t>all</t>
        </is>
      </c>
      <c r="E159" s="14" t="inlineStr">
        <is>
          <t>SUPPLYCOST</t>
        </is>
      </c>
      <c r="F159" s="81" t="inlineStr">
        <is>
          <t>SUPPLYCOST(AD$4,$F351,$D351,AC351,INDEX(AD$337:AD$340,$E351),INDEX(AC$337:AC$340,$E351))</t>
        </is>
      </c>
    </row>
    <row r="160">
      <c r="A160" s="14" t="n">
        <v>352</v>
      </c>
      <c r="B160" s="14" t="inlineStr">
        <is>
          <t>sp</t>
        </is>
      </c>
      <c r="C160" s="14" t="inlineStr">
        <is>
          <t>oop</t>
        </is>
      </c>
      <c r="D160" s="14" t="inlineStr">
        <is>
          <t>all</t>
        </is>
      </c>
      <c r="E160" s="14" t="inlineStr">
        <is>
          <t>SUPPLYCOST</t>
        </is>
      </c>
      <c r="F160" s="81" t="inlineStr">
        <is>
          <t>SUPPLYCOST(AD$4,$F352,$D352,AC352,INDEX(AD$337:AD$340,$E352),INDEX(AC$337:AC$340,$E352))</t>
        </is>
      </c>
    </row>
    <row r="161">
      <c r="A161" s="14" t="n">
        <v>353</v>
      </c>
      <c r="B161" s="14" t="inlineStr">
        <is>
          <t>sp</t>
        </is>
      </c>
      <c r="C161" s="14" t="inlineStr">
        <is>
          <t>bio</t>
        </is>
      </c>
      <c r="D161" s="14" t="inlineStr">
        <is>
          <t>all</t>
        </is>
      </c>
      <c r="E161" s="14" t="inlineStr">
        <is>
          <t>SUPPLYCOST</t>
        </is>
      </c>
      <c r="F161" s="81" t="inlineStr">
        <is>
          <t>SUPPLYCOST(AD$4,$F353,$D353,AC353,INDEX(AD$337:AD$340,$E353),INDEX(AC$337:AC$340,$E353))</t>
        </is>
      </c>
    </row>
    <row r="162">
      <c r="A162" s="14" t="n">
        <v>355</v>
      </c>
      <c r="B162" s="14" t="inlineStr">
        <is>
          <t>txf</t>
        </is>
      </c>
      <c r="C162" s="14" t="inlineStr">
        <is>
          <t>coa</t>
        </is>
      </c>
      <c r="D162" s="14" t="inlineStr">
        <is>
          <t>pow</t>
        </is>
      </c>
      <c r="E162" s="14" t="inlineStr">
        <is>
          <t>FLOATTAX</t>
        </is>
      </c>
      <c r="F162" s="81" t="inlineStr">
        <is>
          <t>FLOATTAX($D355,$E355,AD342,$F355)</t>
        </is>
      </c>
    </row>
    <row r="163">
      <c r="A163" s="14" t="n">
        <v>356</v>
      </c>
      <c r="B163" s="14" t="inlineStr">
        <is>
          <t>txf</t>
        </is>
      </c>
      <c r="C163" s="14" t="inlineStr">
        <is>
          <t>coa</t>
        </is>
      </c>
      <c r="D163" s="14" t="inlineStr">
        <is>
          <t>res</t>
        </is>
      </c>
      <c r="E163" s="14" t="inlineStr">
        <is>
          <t>FLOATTAX</t>
        </is>
      </c>
      <c r="F163" s="81" t="inlineStr">
        <is>
          <t>FLOATTAX($D356,$E356,AD343,$F356)</t>
        </is>
      </c>
    </row>
    <row r="164">
      <c r="A164" s="14" t="n">
        <v>357</v>
      </c>
      <c r="B164" s="14" t="inlineStr">
        <is>
          <t>txf</t>
        </is>
      </c>
      <c r="C164" s="14" t="inlineStr">
        <is>
          <t>coa</t>
        </is>
      </c>
      <c r="D164" s="14" t="inlineStr">
        <is>
          <t>ind</t>
        </is>
      </c>
      <c r="E164" s="14" t="inlineStr">
        <is>
          <t>FLOATTAX</t>
        </is>
      </c>
      <c r="F164" s="81" t="inlineStr">
        <is>
          <t>FLOATTAX($D357,$E357,AD344,$F357)</t>
        </is>
      </c>
    </row>
    <row r="165">
      <c r="A165" s="14" t="n">
        <v>358</v>
      </c>
      <c r="B165" s="14" t="inlineStr">
        <is>
          <t>txf</t>
        </is>
      </c>
      <c r="C165" s="14" t="inlineStr">
        <is>
          <t>nga</t>
        </is>
      </c>
      <c r="D165" s="14" t="inlineStr">
        <is>
          <t>pow</t>
        </is>
      </c>
      <c r="E165" s="14" t="inlineStr">
        <is>
          <t>FLOATTAX</t>
        </is>
      </c>
      <c r="F165" s="81" t="inlineStr">
        <is>
          <t>FLOATTAX($D358,$E358,AD345,$F358)</t>
        </is>
      </c>
    </row>
    <row r="166">
      <c r="A166" s="14" t="n">
        <v>359</v>
      </c>
      <c r="B166" s="14" t="inlineStr">
        <is>
          <t>txf</t>
        </is>
      </c>
      <c r="C166" s="14" t="inlineStr">
        <is>
          <t>nga</t>
        </is>
      </c>
      <c r="D166" s="14" t="inlineStr">
        <is>
          <t>res</t>
        </is>
      </c>
      <c r="E166" s="14" t="inlineStr">
        <is>
          <t>FLOATTAX</t>
        </is>
      </c>
      <c r="F166" s="81" t="inlineStr">
        <is>
          <t>FLOATTAX($D359,$E359,AD346,$F359)</t>
        </is>
      </c>
    </row>
    <row r="167">
      <c r="A167" s="14" t="n">
        <v>360</v>
      </c>
      <c r="B167" s="14" t="inlineStr">
        <is>
          <t>txf</t>
        </is>
      </c>
      <c r="C167" s="14" t="inlineStr">
        <is>
          <t>nga</t>
        </is>
      </c>
      <c r="D167" s="14" t="inlineStr">
        <is>
          <t>ind</t>
        </is>
      </c>
      <c r="E167" s="14" t="inlineStr">
        <is>
          <t>FLOATTAX</t>
        </is>
      </c>
      <c r="F167" s="81" t="inlineStr">
        <is>
          <t>FLOATTAX($D360,$E360,AD347,$F360)</t>
        </is>
      </c>
    </row>
    <row r="168">
      <c r="A168" s="14" t="n">
        <v>361</v>
      </c>
      <c r="B168" s="14" t="inlineStr">
        <is>
          <t>txf</t>
        </is>
      </c>
      <c r="C168" s="14" t="inlineStr">
        <is>
          <t>gso</t>
        </is>
      </c>
      <c r="D168" s="14" t="inlineStr">
        <is>
          <t>all</t>
        </is>
      </c>
      <c r="E168" s="14" t="inlineStr">
        <is>
          <t>FLOATTAX</t>
        </is>
      </c>
      <c r="F168" s="81" t="inlineStr">
        <is>
          <t>FLOATTAX($D361,$E361,AD348,$F361)</t>
        </is>
      </c>
    </row>
    <row r="169">
      <c r="A169" s="14" t="n">
        <v>362</v>
      </c>
      <c r="B169" s="14" t="inlineStr">
        <is>
          <t>txf</t>
        </is>
      </c>
      <c r="C169" s="14" t="inlineStr">
        <is>
          <t>die</t>
        </is>
      </c>
      <c r="D169" s="14" t="inlineStr">
        <is>
          <t>all</t>
        </is>
      </c>
      <c r="E169" s="14" t="inlineStr">
        <is>
          <t>FLOATTAX</t>
        </is>
      </c>
      <c r="F169" s="81" t="inlineStr">
        <is>
          <t>FLOATTAX($D362,$E362,AD349,$F362)</t>
        </is>
      </c>
    </row>
    <row r="170">
      <c r="A170" s="14" t="n">
        <v>363</v>
      </c>
      <c r="B170" s="14" t="inlineStr">
        <is>
          <t>txf</t>
        </is>
      </c>
      <c r="C170" s="14" t="inlineStr">
        <is>
          <t>lpg</t>
        </is>
      </c>
      <c r="D170" s="14" t="inlineStr">
        <is>
          <t>all</t>
        </is>
      </c>
      <c r="E170" s="14" t="inlineStr">
        <is>
          <t>FLOATTAX</t>
        </is>
      </c>
      <c r="F170" s="81" t="inlineStr">
        <is>
          <t>FLOATTAX($D363,$E363,AD350,$F363)</t>
        </is>
      </c>
    </row>
    <row r="171">
      <c r="A171" s="14" t="n">
        <v>364</v>
      </c>
      <c r="B171" s="14" t="inlineStr">
        <is>
          <t>txf</t>
        </is>
      </c>
      <c r="C171" s="14" t="inlineStr">
        <is>
          <t>ker</t>
        </is>
      </c>
      <c r="D171" s="14" t="inlineStr">
        <is>
          <t>all</t>
        </is>
      </c>
      <c r="E171" s="14" t="inlineStr">
        <is>
          <t>FLOATTAX</t>
        </is>
      </c>
      <c r="F171" s="81" t="inlineStr">
        <is>
          <t>FLOATTAX($D364,$E364,AD351,$F364)</t>
        </is>
      </c>
    </row>
    <row r="172">
      <c r="A172" s="14" t="n">
        <v>365</v>
      </c>
      <c r="B172" s="14" t="inlineStr">
        <is>
          <t>txf</t>
        </is>
      </c>
      <c r="C172" s="14" t="inlineStr">
        <is>
          <t>oop</t>
        </is>
      </c>
      <c r="D172" s="14" t="inlineStr">
        <is>
          <t>all</t>
        </is>
      </c>
      <c r="E172" s="14" t="inlineStr">
        <is>
          <t>FLOATTAX</t>
        </is>
      </c>
      <c r="F172" s="81" t="inlineStr">
        <is>
          <t>FLOATTAX($D365,$E365,AD352,$F365)</t>
        </is>
      </c>
    </row>
    <row r="173">
      <c r="A173" s="14" t="n">
        <v>366</v>
      </c>
      <c r="B173" s="14" t="inlineStr">
        <is>
          <t>txf</t>
        </is>
      </c>
      <c r="C173" s="14" t="inlineStr">
        <is>
          <t>bio</t>
        </is>
      </c>
      <c r="D173" s="14" t="inlineStr">
        <is>
          <t>all</t>
        </is>
      </c>
      <c r="E173" s="14" t="inlineStr">
        <is>
          <t>FLOATTAX</t>
        </is>
      </c>
      <c r="F173" s="81" t="inlineStr">
        <is>
          <t>FLOATTAX($D366,$E366,AD353,$F366)</t>
        </is>
      </c>
    </row>
    <row r="174">
      <c r="A174" s="14" t="n">
        <v>368</v>
      </c>
      <c r="B174" s="14" t="inlineStr">
        <is>
          <t>txo</t>
        </is>
      </c>
      <c r="C174" s="14" t="inlineStr">
        <is>
          <t>coa</t>
        </is>
      </c>
      <c r="D174" s="14" t="inlineStr">
        <is>
          <t>pow</t>
        </is>
      </c>
      <c r="E174" s="14" t="inlineStr">
        <is>
          <t>OTHERTAX</t>
        </is>
      </c>
      <c r="F174" s="81" t="inlineStr">
        <is>
          <t>OTHERTAX(AD$4,$G368,$D368,$E368,AD342,$F368)</t>
        </is>
      </c>
    </row>
    <row r="175">
      <c r="A175" s="14" t="n">
        <v>369</v>
      </c>
      <c r="B175" s="14" t="inlineStr">
        <is>
          <t>txo</t>
        </is>
      </c>
      <c r="C175" s="14" t="inlineStr">
        <is>
          <t>coa</t>
        </is>
      </c>
      <c r="D175" s="14" t="inlineStr">
        <is>
          <t>res</t>
        </is>
      </c>
      <c r="E175" s="14" t="inlineStr">
        <is>
          <t>OTHERTAX</t>
        </is>
      </c>
      <c r="F175" s="81" t="inlineStr">
        <is>
          <t>OTHERTAX(AD$4,$G369,$D369,$E369,AD343,$F369)</t>
        </is>
      </c>
    </row>
    <row r="176">
      <c r="A176" s="14" t="n">
        <v>370</v>
      </c>
      <c r="B176" s="14" t="inlineStr">
        <is>
          <t>txo</t>
        </is>
      </c>
      <c r="C176" s="14" t="inlineStr">
        <is>
          <t>coa</t>
        </is>
      </c>
      <c r="D176" s="14" t="inlineStr">
        <is>
          <t>ind</t>
        </is>
      </c>
      <c r="E176" s="14" t="inlineStr">
        <is>
          <t>OTHERTAX</t>
        </is>
      </c>
      <c r="F176" s="81" t="inlineStr">
        <is>
          <t>OTHERTAX(AD$4,$G370,$D370,$E370,AD344,$F370)</t>
        </is>
      </c>
    </row>
    <row r="177">
      <c r="A177" s="14" t="n">
        <v>371</v>
      </c>
      <c r="B177" s="14" t="inlineStr">
        <is>
          <t>txo</t>
        </is>
      </c>
      <c r="C177" s="14" t="inlineStr">
        <is>
          <t>nga</t>
        </is>
      </c>
      <c r="D177" s="14" t="inlineStr">
        <is>
          <t>pow</t>
        </is>
      </c>
      <c r="E177" s="14" t="inlineStr">
        <is>
          <t>OTHERTAX</t>
        </is>
      </c>
      <c r="F177" s="81" t="inlineStr">
        <is>
          <t>OTHERTAX(AD$4,$G371,$D371,$E371,AD345,$F371)</t>
        </is>
      </c>
    </row>
    <row r="178">
      <c r="A178" s="14" t="n">
        <v>372</v>
      </c>
      <c r="B178" s="14" t="inlineStr">
        <is>
          <t>txo</t>
        </is>
      </c>
      <c r="C178" s="14" t="inlineStr">
        <is>
          <t>nga</t>
        </is>
      </c>
      <c r="D178" s="14" t="inlineStr">
        <is>
          <t>res</t>
        </is>
      </c>
      <c r="E178" s="14" t="inlineStr">
        <is>
          <t>OTHERTAX</t>
        </is>
      </c>
      <c r="F178" s="81" t="inlineStr">
        <is>
          <t>OTHERTAX(AD$4,$G372,$D372,$E372,AD346,$F372)</t>
        </is>
      </c>
    </row>
    <row r="179">
      <c r="A179" s="14" t="n">
        <v>373</v>
      </c>
      <c r="B179" s="14" t="inlineStr">
        <is>
          <t>txo</t>
        </is>
      </c>
      <c r="C179" s="14" t="inlineStr">
        <is>
          <t>nga</t>
        </is>
      </c>
      <c r="D179" s="14" t="inlineStr">
        <is>
          <t>ind</t>
        </is>
      </c>
      <c r="E179" s="14" t="inlineStr">
        <is>
          <t>OTHERTAX</t>
        </is>
      </c>
      <c r="F179" s="81" t="inlineStr">
        <is>
          <t>OTHERTAX(AD$4,$G373,$D373,$E373,AD347,$F373)</t>
        </is>
      </c>
    </row>
    <row r="180">
      <c r="A180" s="14" t="n">
        <v>374</v>
      </c>
      <c r="B180" s="14" t="inlineStr">
        <is>
          <t>txo</t>
        </is>
      </c>
      <c r="C180" s="14" t="inlineStr">
        <is>
          <t>gso</t>
        </is>
      </c>
      <c r="D180" s="14" t="inlineStr">
        <is>
          <t>all</t>
        </is>
      </c>
      <c r="E180" s="14" t="inlineStr">
        <is>
          <t>OTHERTAX</t>
        </is>
      </c>
      <c r="F180" s="81" t="inlineStr">
        <is>
          <t>OTHERTAX(AD$4,$G374,$D374,$E374,AD348,$F374)</t>
        </is>
      </c>
    </row>
    <row r="181">
      <c r="A181" s="14" t="n">
        <v>375</v>
      </c>
      <c r="B181" s="14" t="inlineStr">
        <is>
          <t>txo</t>
        </is>
      </c>
      <c r="C181" s="14" t="inlineStr">
        <is>
          <t>die</t>
        </is>
      </c>
      <c r="D181" s="14" t="inlineStr">
        <is>
          <t>all</t>
        </is>
      </c>
      <c r="E181" s="14" t="inlineStr">
        <is>
          <t>OTHERTAX</t>
        </is>
      </c>
      <c r="F181" s="81" t="inlineStr">
        <is>
          <t>OTHERTAX(AD$4,$G375,$D375,$E375,AD349,$F375)</t>
        </is>
      </c>
    </row>
    <row r="182">
      <c r="A182" s="14" t="n">
        <v>376</v>
      </c>
      <c r="B182" s="14" t="inlineStr">
        <is>
          <t>txo</t>
        </is>
      </c>
      <c r="C182" s="14" t="inlineStr">
        <is>
          <t>lpg</t>
        </is>
      </c>
      <c r="D182" s="14" t="inlineStr">
        <is>
          <t>all</t>
        </is>
      </c>
      <c r="E182" s="14" t="inlineStr">
        <is>
          <t>OTHERTAX</t>
        </is>
      </c>
      <c r="F182" s="81" t="inlineStr">
        <is>
          <t>OTHERTAX(AD$4,$G376,$D376,$E376,AD350,$F376)</t>
        </is>
      </c>
    </row>
    <row r="183">
      <c r="A183" s="14" t="n">
        <v>377</v>
      </c>
      <c r="B183" s="14" t="inlineStr">
        <is>
          <t>txo</t>
        </is>
      </c>
      <c r="C183" s="14" t="inlineStr">
        <is>
          <t>ker</t>
        </is>
      </c>
      <c r="D183" s="14" t="inlineStr">
        <is>
          <t>all</t>
        </is>
      </c>
      <c r="E183" s="14" t="inlineStr">
        <is>
          <t>OTHERTAX</t>
        </is>
      </c>
      <c r="F183" s="81" t="inlineStr">
        <is>
          <t>OTHERTAX(AD$4,$G377,$D377,$E377,AD351,$F377)</t>
        </is>
      </c>
    </row>
    <row r="184">
      <c r="A184" s="14" t="n">
        <v>378</v>
      </c>
      <c r="B184" s="14" t="inlineStr">
        <is>
          <t>txo</t>
        </is>
      </c>
      <c r="C184" s="14" t="inlineStr">
        <is>
          <t>oop</t>
        </is>
      </c>
      <c r="D184" s="14" t="inlineStr">
        <is>
          <t>all</t>
        </is>
      </c>
      <c r="E184" s="14" t="inlineStr">
        <is>
          <t>OTHERTAX</t>
        </is>
      </c>
      <c r="F184" s="81" t="inlineStr">
        <is>
          <t>OTHERTAX(AD$4,$G378,$D378,$E378,AD352,$F378)</t>
        </is>
      </c>
    </row>
    <row r="185">
      <c r="A185" s="14" t="n">
        <v>379</v>
      </c>
      <c r="B185" s="14" t="inlineStr">
        <is>
          <t>txo</t>
        </is>
      </c>
      <c r="C185" s="14" t="inlineStr">
        <is>
          <t>bio</t>
        </is>
      </c>
      <c r="D185" s="14" t="inlineStr">
        <is>
          <t>all</t>
        </is>
      </c>
      <c r="E185" s="14" t="inlineStr">
        <is>
          <t>OTHERTAX</t>
        </is>
      </c>
      <c r="F185" s="81" t="inlineStr">
        <is>
          <t>OTHERTAX(AD$4,$G379,$D379,$E379,AD353,$F379)</t>
        </is>
      </c>
    </row>
    <row r="186">
      <c r="A186" s="14" t="n">
        <v>381</v>
      </c>
      <c r="B186" s="14" t="inlineStr">
        <is>
          <t>rpb</t>
        </is>
      </c>
      <c r="C186" s="14" t="inlineStr">
        <is>
          <t>coa</t>
        </is>
      </c>
      <c r="D186" s="14" t="inlineStr">
        <is>
          <t>pow</t>
        </is>
      </c>
      <c r="E186" s="14" t="inlineStr">
        <is>
          <t>RETAILPRICE</t>
        </is>
      </c>
      <c r="F186" s="81" t="inlineStr">
        <is>
          <t>RETAILPRICE(AD342,AD368,$D381)</t>
        </is>
      </c>
    </row>
    <row r="187">
      <c r="A187" s="14" t="n">
        <v>382</v>
      </c>
      <c r="B187" s="14" t="inlineStr">
        <is>
          <t>rpb</t>
        </is>
      </c>
      <c r="C187" s="14" t="inlineStr">
        <is>
          <t>coa</t>
        </is>
      </c>
      <c r="D187" s="14" t="inlineStr">
        <is>
          <t>res</t>
        </is>
      </c>
      <c r="E187" s="14" t="inlineStr">
        <is>
          <t>RETAILPRICE</t>
        </is>
      </c>
      <c r="F187" s="81" t="inlineStr">
        <is>
          <t>RETAILPRICE(AD343,AD369,$D382)</t>
        </is>
      </c>
    </row>
    <row r="188">
      <c r="A188" s="14" t="n">
        <v>383</v>
      </c>
      <c r="B188" s="14" t="inlineStr">
        <is>
          <t>rpb</t>
        </is>
      </c>
      <c r="C188" s="14" t="inlineStr">
        <is>
          <t>coa</t>
        </is>
      </c>
      <c r="D188" s="14" t="inlineStr">
        <is>
          <t>ind</t>
        </is>
      </c>
      <c r="E188" s="14" t="inlineStr">
        <is>
          <t>RETAILPRICE</t>
        </is>
      </c>
      <c r="F188" s="81" t="inlineStr">
        <is>
          <t>RETAILPRICE(AD344,AD370,$D383)</t>
        </is>
      </c>
    </row>
    <row r="189">
      <c r="A189" s="14" t="n">
        <v>384</v>
      </c>
      <c r="B189" s="14" t="inlineStr">
        <is>
          <t>rpb</t>
        </is>
      </c>
      <c r="C189" s="14" t="inlineStr">
        <is>
          <t>nga</t>
        </is>
      </c>
      <c r="D189" s="14" t="inlineStr">
        <is>
          <t>pow</t>
        </is>
      </c>
      <c r="E189" s="14" t="inlineStr">
        <is>
          <t>RETAILPRICE</t>
        </is>
      </c>
      <c r="F189" s="81" t="inlineStr">
        <is>
          <t>RETAILPRICE(AD345,AD371,$D384)</t>
        </is>
      </c>
    </row>
    <row r="190">
      <c r="A190" s="14" t="n">
        <v>385</v>
      </c>
      <c r="B190" s="14" t="inlineStr">
        <is>
          <t>rpb</t>
        </is>
      </c>
      <c r="C190" s="14" t="inlineStr">
        <is>
          <t>nga</t>
        </is>
      </c>
      <c r="D190" s="14" t="inlineStr">
        <is>
          <t>res</t>
        </is>
      </c>
      <c r="E190" s="14" t="inlineStr">
        <is>
          <t>RETAILPRICE</t>
        </is>
      </c>
      <c r="F190" s="81" t="inlineStr">
        <is>
          <t>RETAILPRICE(AD346,AD372,$D385)</t>
        </is>
      </c>
    </row>
    <row r="191">
      <c r="A191" s="14" t="n">
        <v>386</v>
      </c>
      <c r="B191" s="14" t="inlineStr">
        <is>
          <t>rpb</t>
        </is>
      </c>
      <c r="C191" s="14" t="inlineStr">
        <is>
          <t>nga</t>
        </is>
      </c>
      <c r="D191" s="14" t="inlineStr">
        <is>
          <t>ind</t>
        </is>
      </c>
      <c r="E191" s="14" t="inlineStr">
        <is>
          <t>RETAILPRICE</t>
        </is>
      </c>
      <c r="F191" s="81" t="inlineStr">
        <is>
          <t>RETAILPRICE(AD347,AD373,$D386)</t>
        </is>
      </c>
    </row>
    <row r="192">
      <c r="A192" s="14" t="n">
        <v>387</v>
      </c>
      <c r="B192" s="14" t="inlineStr">
        <is>
          <t>rpb</t>
        </is>
      </c>
      <c r="C192" s="14" t="inlineStr">
        <is>
          <t>gso</t>
        </is>
      </c>
      <c r="D192" s="14" t="inlineStr">
        <is>
          <t>all</t>
        </is>
      </c>
      <c r="E192" s="14" t="inlineStr">
        <is>
          <t>RETAILPRICE</t>
        </is>
      </c>
      <c r="F192" s="81" t="inlineStr">
        <is>
          <t>RETAILPRICE(AD348,AD374,$D387)</t>
        </is>
      </c>
    </row>
    <row r="193">
      <c r="A193" s="14" t="n">
        <v>388</v>
      </c>
      <c r="B193" s="14" t="inlineStr">
        <is>
          <t>rpb</t>
        </is>
      </c>
      <c r="C193" s="14" t="inlineStr">
        <is>
          <t>die</t>
        </is>
      </c>
      <c r="D193" s="14" t="inlineStr">
        <is>
          <t>all</t>
        </is>
      </c>
      <c r="E193" s="14" t="inlineStr">
        <is>
          <t>RETAILPRICE</t>
        </is>
      </c>
      <c r="F193" s="81" t="inlineStr">
        <is>
          <t>RETAILPRICE(AD349,AD375,$D388)</t>
        </is>
      </c>
    </row>
    <row r="194">
      <c r="A194" s="14" t="n">
        <v>389</v>
      </c>
      <c r="B194" s="14" t="inlineStr">
        <is>
          <t>rpb</t>
        </is>
      </c>
      <c r="C194" s="14" t="inlineStr">
        <is>
          <t>lpg</t>
        </is>
      </c>
      <c r="D194" s="14" t="inlineStr">
        <is>
          <t>all</t>
        </is>
      </c>
      <c r="E194" s="14" t="inlineStr">
        <is>
          <t>RETAILPRICE</t>
        </is>
      </c>
      <c r="F194" s="81" t="inlineStr">
        <is>
          <t>RETAILPRICE(AD350,AD376,$D389)</t>
        </is>
      </c>
    </row>
    <row r="195">
      <c r="A195" s="14" t="n">
        <v>390</v>
      </c>
      <c r="B195" s="14" t="inlineStr">
        <is>
          <t>rpb</t>
        </is>
      </c>
      <c r="C195" s="14" t="inlineStr">
        <is>
          <t>ker</t>
        </is>
      </c>
      <c r="D195" s="14" t="inlineStr">
        <is>
          <t>all</t>
        </is>
      </c>
      <c r="E195" s="14" t="inlineStr">
        <is>
          <t>RETAILPRICE</t>
        </is>
      </c>
      <c r="F195" s="81" t="inlineStr">
        <is>
          <t>RETAILPRICE(AD351,AD377,$D390)</t>
        </is>
      </c>
    </row>
    <row r="196">
      <c r="A196" s="14" t="n">
        <v>391</v>
      </c>
      <c r="B196" s="14" t="inlineStr">
        <is>
          <t>rpb</t>
        </is>
      </c>
      <c r="C196" s="14" t="inlineStr">
        <is>
          <t>oop</t>
        </is>
      </c>
      <c r="D196" s="14" t="inlineStr">
        <is>
          <t>all</t>
        </is>
      </c>
      <c r="E196" s="14" t="inlineStr">
        <is>
          <t>RETAILPRICE</t>
        </is>
      </c>
      <c r="F196" s="81" t="inlineStr">
        <is>
          <t>RETAILPRICE(AD352,AD378,$D391)</t>
        </is>
      </c>
    </row>
    <row r="197">
      <c r="A197" s="14" t="n">
        <v>392</v>
      </c>
      <c r="B197" s="14" t="inlineStr">
        <is>
          <t>rpb</t>
        </is>
      </c>
      <c r="C197" s="14" t="inlineStr">
        <is>
          <t>bio</t>
        </is>
      </c>
      <c r="D197" s="14" t="inlineStr">
        <is>
          <t>all</t>
        </is>
      </c>
      <c r="E197" s="14" t="inlineStr">
        <is>
          <t>RETAILPRICE</t>
        </is>
      </c>
      <c r="F197" s="81" t="inlineStr">
        <is>
          <t>RETAILPRICE(AD353,AD379,$D392)</t>
        </is>
      </c>
    </row>
    <row r="198">
      <c r="A198" s="14" t="n">
        <v>394</v>
      </c>
      <c r="B198" s="14" t="inlineStr">
        <is>
          <t>vat</t>
        </is>
      </c>
      <c r="C198" s="14" t="inlineStr">
        <is>
          <t>coa</t>
        </is>
      </c>
      <c r="D198" s="14" t="inlineStr">
        <is>
          <t>pow</t>
        </is>
      </c>
      <c r="E198" s="14" t="inlineStr">
        <is>
          <t>VATPAY</t>
        </is>
      </c>
      <c r="F198" s="81" t="inlineStr">
        <is>
          <t>VATPAY(AD342,AD368,$D394)</t>
        </is>
      </c>
    </row>
    <row r="199">
      <c r="A199" s="14" t="n">
        <v>395</v>
      </c>
      <c r="B199" s="14" t="inlineStr">
        <is>
          <t>vat</t>
        </is>
      </c>
      <c r="C199" s="14" t="inlineStr">
        <is>
          <t>coa</t>
        </is>
      </c>
      <c r="D199" s="14" t="inlineStr">
        <is>
          <t>res</t>
        </is>
      </c>
      <c r="E199" s="14" t="inlineStr">
        <is>
          <t>VATPAY</t>
        </is>
      </c>
      <c r="F199" s="81" t="inlineStr">
        <is>
          <t>VATPAY(AD343,AD369,$D395)</t>
        </is>
      </c>
    </row>
    <row r="200">
      <c r="A200" s="14" t="n">
        <v>396</v>
      </c>
      <c r="B200" s="14" t="inlineStr">
        <is>
          <t>vat</t>
        </is>
      </c>
      <c r="C200" s="14" t="inlineStr">
        <is>
          <t>coa</t>
        </is>
      </c>
      <c r="D200" s="14" t="inlineStr">
        <is>
          <t>ind</t>
        </is>
      </c>
      <c r="E200" s="14" t="inlineStr">
        <is>
          <t>VATPAY</t>
        </is>
      </c>
      <c r="F200" s="81" t="inlineStr">
        <is>
          <t>VATPAY(AD344,AD370,$D396)</t>
        </is>
      </c>
    </row>
    <row r="201">
      <c r="A201" s="14" t="n">
        <v>397</v>
      </c>
      <c r="B201" s="14" t="inlineStr">
        <is>
          <t>vat</t>
        </is>
      </c>
      <c r="C201" s="14" t="inlineStr">
        <is>
          <t>nga</t>
        </is>
      </c>
      <c r="D201" s="14" t="inlineStr">
        <is>
          <t>pow</t>
        </is>
      </c>
      <c r="E201" s="14" t="inlineStr">
        <is>
          <t>VATPAY</t>
        </is>
      </c>
      <c r="F201" s="81" t="inlineStr">
        <is>
          <t>VATPAY(AD345,AD371,$D397)</t>
        </is>
      </c>
    </row>
    <row r="202">
      <c r="A202" s="14" t="n">
        <v>398</v>
      </c>
      <c r="B202" s="14" t="inlineStr">
        <is>
          <t>vat</t>
        </is>
      </c>
      <c r="C202" s="14" t="inlineStr">
        <is>
          <t>nga</t>
        </is>
      </c>
      <c r="D202" s="14" t="inlineStr">
        <is>
          <t>res</t>
        </is>
      </c>
      <c r="E202" s="14" t="inlineStr">
        <is>
          <t>VATPAY</t>
        </is>
      </c>
      <c r="F202" s="81" t="inlineStr">
        <is>
          <t>VATPAY(AD346,AD372,$D398)</t>
        </is>
      </c>
    </row>
    <row r="203">
      <c r="A203" s="14" t="n">
        <v>399</v>
      </c>
      <c r="B203" s="14" t="inlineStr">
        <is>
          <t>vat</t>
        </is>
      </c>
      <c r="C203" s="14" t="inlineStr">
        <is>
          <t>nga</t>
        </is>
      </c>
      <c r="D203" s="14" t="inlineStr">
        <is>
          <t>ind</t>
        </is>
      </c>
      <c r="E203" s="14" t="inlineStr">
        <is>
          <t>VATPAY</t>
        </is>
      </c>
      <c r="F203" s="81" t="inlineStr">
        <is>
          <t>VATPAY(AD347,AD373,$D399)</t>
        </is>
      </c>
    </row>
    <row r="204">
      <c r="A204" s="14" t="n">
        <v>400</v>
      </c>
      <c r="B204" s="14" t="inlineStr">
        <is>
          <t>vat</t>
        </is>
      </c>
      <c r="C204" s="14" t="inlineStr">
        <is>
          <t>gso</t>
        </is>
      </c>
      <c r="D204" s="14" t="inlineStr">
        <is>
          <t>all</t>
        </is>
      </c>
      <c r="E204" s="14" t="inlineStr">
        <is>
          <t>VATPAY</t>
        </is>
      </c>
      <c r="F204" s="81" t="inlineStr">
        <is>
          <t>VATPAY(AD348,AD374,$D400)</t>
        </is>
      </c>
    </row>
    <row r="205">
      <c r="A205" s="14" t="n">
        <v>401</v>
      </c>
      <c r="B205" s="14" t="inlineStr">
        <is>
          <t>vat</t>
        </is>
      </c>
      <c r="C205" s="14" t="inlineStr">
        <is>
          <t>die</t>
        </is>
      </c>
      <c r="D205" s="14" t="inlineStr">
        <is>
          <t>all</t>
        </is>
      </c>
      <c r="E205" s="14" t="inlineStr">
        <is>
          <t>VATPAY</t>
        </is>
      </c>
      <c r="F205" s="81" t="inlineStr">
        <is>
          <t>VATPAY(AD349,AD375,$D401)</t>
        </is>
      </c>
    </row>
    <row r="206">
      <c r="A206" s="14" t="n">
        <v>402</v>
      </c>
      <c r="B206" s="14" t="inlineStr">
        <is>
          <t>vat</t>
        </is>
      </c>
      <c r="C206" s="14" t="inlineStr">
        <is>
          <t>lpg</t>
        </is>
      </c>
      <c r="D206" s="14" t="inlineStr">
        <is>
          <t>all</t>
        </is>
      </c>
      <c r="E206" s="14" t="inlineStr">
        <is>
          <t>VATPAY</t>
        </is>
      </c>
      <c r="F206" s="81" t="inlineStr">
        <is>
          <t>VATPAY(AD350,AD376,$D402)</t>
        </is>
      </c>
    </row>
    <row r="207">
      <c r="A207" s="14" t="n">
        <v>403</v>
      </c>
      <c r="B207" s="14" t="inlineStr">
        <is>
          <t>vat</t>
        </is>
      </c>
      <c r="C207" s="14" t="inlineStr">
        <is>
          <t>ker</t>
        </is>
      </c>
      <c r="D207" s="14" t="inlineStr">
        <is>
          <t>all</t>
        </is>
      </c>
      <c r="E207" s="14" t="inlineStr">
        <is>
          <t>VATPAY</t>
        </is>
      </c>
      <c r="F207" s="81" t="inlineStr">
        <is>
          <t>VATPAY(AD351,AD377,$D403)</t>
        </is>
      </c>
    </row>
    <row r="208">
      <c r="A208" s="14" t="n">
        <v>404</v>
      </c>
      <c r="B208" s="14" t="inlineStr">
        <is>
          <t>vat</t>
        </is>
      </c>
      <c r="C208" s="14" t="inlineStr">
        <is>
          <t>oop</t>
        </is>
      </c>
      <c r="D208" s="14" t="inlineStr">
        <is>
          <t>all</t>
        </is>
      </c>
      <c r="E208" s="14" t="inlineStr">
        <is>
          <t>VATPAY</t>
        </is>
      </c>
      <c r="F208" s="81" t="inlineStr">
        <is>
          <t>VATPAY(AD352,AD378,$D404)</t>
        </is>
      </c>
    </row>
    <row r="209">
      <c r="A209" s="14" t="n">
        <v>405</v>
      </c>
      <c r="B209" s="14" t="inlineStr">
        <is>
          <t>vat</t>
        </is>
      </c>
      <c r="C209" s="14" t="inlineStr">
        <is>
          <t>bio</t>
        </is>
      </c>
      <c r="D209" s="14" t="inlineStr">
        <is>
          <t>all</t>
        </is>
      </c>
      <c r="E209" s="14" t="inlineStr">
        <is>
          <t>VATPAY</t>
        </is>
      </c>
      <c r="F209" s="81" t="inlineStr">
        <is>
          <t>VATPAY(AD353,AD379,$D405)</t>
        </is>
      </c>
    </row>
    <row r="210">
      <c r="A210" s="14" t="n">
        <v>407</v>
      </c>
      <c r="B210" s="14" t="inlineStr">
        <is>
          <t>etx</t>
        </is>
      </c>
      <c r="C210" s="14" t="inlineStr">
        <is>
          <t>coa</t>
        </is>
      </c>
      <c r="D210" s="14" t="inlineStr">
        <is>
          <t>pow</t>
        </is>
      </c>
      <c r="E210" s="14" t="inlineStr">
        <is>
          <t>TAXPART</t>
        </is>
      </c>
      <c r="F210" s="81" t="inlineStr">
        <is>
          <t>TAXPART(AD368)</t>
        </is>
      </c>
    </row>
    <row r="211">
      <c r="A211" s="14" t="n">
        <v>408</v>
      </c>
      <c r="B211" s="14" t="inlineStr">
        <is>
          <t>etx</t>
        </is>
      </c>
      <c r="C211" s="14" t="inlineStr">
        <is>
          <t>coa</t>
        </is>
      </c>
      <c r="D211" s="14" t="inlineStr">
        <is>
          <t>res</t>
        </is>
      </c>
      <c r="E211" s="14" t="inlineStr">
        <is>
          <t>TAXPART</t>
        </is>
      </c>
      <c r="F211" s="81" t="inlineStr">
        <is>
          <t>TAXPART(AD369)</t>
        </is>
      </c>
    </row>
    <row r="212">
      <c r="A212" s="14" t="n">
        <v>409</v>
      </c>
      <c r="B212" s="14" t="inlineStr">
        <is>
          <t>etx</t>
        </is>
      </c>
      <c r="C212" s="14" t="inlineStr">
        <is>
          <t>coa</t>
        </is>
      </c>
      <c r="D212" s="14" t="inlineStr">
        <is>
          <t>ind</t>
        </is>
      </c>
      <c r="E212" s="14" t="inlineStr">
        <is>
          <t>TAXPART</t>
        </is>
      </c>
      <c r="F212" s="81" t="inlineStr">
        <is>
          <t>TAXPART(AD370)</t>
        </is>
      </c>
    </row>
    <row r="213">
      <c r="A213" s="14" t="n">
        <v>410</v>
      </c>
      <c r="B213" s="14" t="inlineStr">
        <is>
          <t>etx</t>
        </is>
      </c>
      <c r="C213" s="14" t="inlineStr">
        <is>
          <t>nga</t>
        </is>
      </c>
      <c r="D213" s="14" t="inlineStr">
        <is>
          <t>pow</t>
        </is>
      </c>
      <c r="E213" s="14" t="inlineStr">
        <is>
          <t>TAXPART</t>
        </is>
      </c>
      <c r="F213" s="81" t="inlineStr">
        <is>
          <t>TAXPART(AD371)</t>
        </is>
      </c>
    </row>
    <row r="214">
      <c r="A214" s="14" t="n">
        <v>411</v>
      </c>
      <c r="B214" s="14" t="inlineStr">
        <is>
          <t>etx</t>
        </is>
      </c>
      <c r="C214" s="14" t="inlineStr">
        <is>
          <t>nga</t>
        </is>
      </c>
      <c r="D214" s="14" t="inlineStr">
        <is>
          <t>res</t>
        </is>
      </c>
      <c r="E214" s="14" t="inlineStr">
        <is>
          <t>TAXPART</t>
        </is>
      </c>
      <c r="F214" s="81" t="inlineStr">
        <is>
          <t>TAXPART(AD372)</t>
        </is>
      </c>
    </row>
    <row r="215">
      <c r="A215" s="14" t="n">
        <v>412</v>
      </c>
      <c r="B215" s="14" t="inlineStr">
        <is>
          <t>etx</t>
        </is>
      </c>
      <c r="C215" s="14" t="inlineStr">
        <is>
          <t>nga</t>
        </is>
      </c>
      <c r="D215" s="14" t="inlineStr">
        <is>
          <t>ind</t>
        </is>
      </c>
      <c r="E215" s="14" t="inlineStr">
        <is>
          <t>TAXPART</t>
        </is>
      </c>
      <c r="F215" s="81" t="inlineStr">
        <is>
          <t>TAXPART(AD373)</t>
        </is>
      </c>
    </row>
    <row r="216">
      <c r="A216" s="14" t="n">
        <v>413</v>
      </c>
      <c r="B216" s="14" t="inlineStr">
        <is>
          <t>etx</t>
        </is>
      </c>
      <c r="C216" s="14" t="inlineStr">
        <is>
          <t>gso</t>
        </is>
      </c>
      <c r="D216" s="14" t="inlineStr">
        <is>
          <t>all</t>
        </is>
      </c>
      <c r="E216" s="14" t="inlineStr">
        <is>
          <t>TAXPART</t>
        </is>
      </c>
      <c r="F216" s="81" t="inlineStr">
        <is>
          <t>TAXPART(AD374)</t>
        </is>
      </c>
    </row>
    <row r="217">
      <c r="A217" s="14" t="n">
        <v>414</v>
      </c>
      <c r="B217" s="14" t="inlineStr">
        <is>
          <t>etx</t>
        </is>
      </c>
      <c r="C217" s="14" t="inlineStr">
        <is>
          <t>die</t>
        </is>
      </c>
      <c r="D217" s="14" t="inlineStr">
        <is>
          <t>all</t>
        </is>
      </c>
      <c r="E217" s="14" t="inlineStr">
        <is>
          <t>TAXPART</t>
        </is>
      </c>
      <c r="F217" s="81" t="inlineStr">
        <is>
          <t>TAXPART(AD375)</t>
        </is>
      </c>
    </row>
    <row r="218">
      <c r="A218" s="14" t="n">
        <v>415</v>
      </c>
      <c r="B218" s="14" t="inlineStr">
        <is>
          <t>etx</t>
        </is>
      </c>
      <c r="C218" s="14" t="inlineStr">
        <is>
          <t>lpg</t>
        </is>
      </c>
      <c r="D218" s="14" t="inlineStr">
        <is>
          <t>all</t>
        </is>
      </c>
      <c r="E218" s="14" t="inlineStr">
        <is>
          <t>TAXPART</t>
        </is>
      </c>
      <c r="F218" s="81" t="inlineStr">
        <is>
          <t>TAXPART(AD376)</t>
        </is>
      </c>
    </row>
    <row r="219">
      <c r="A219" s="14" t="n">
        <v>416</v>
      </c>
      <c r="B219" s="14" t="inlineStr">
        <is>
          <t>etx</t>
        </is>
      </c>
      <c r="C219" s="14" t="inlineStr">
        <is>
          <t>ker</t>
        </is>
      </c>
      <c r="D219" s="14" t="inlineStr">
        <is>
          <t>all</t>
        </is>
      </c>
      <c r="E219" s="14" t="inlineStr">
        <is>
          <t>TAXPART</t>
        </is>
      </c>
      <c r="F219" s="81" t="inlineStr">
        <is>
          <t>TAXPART(AD377)</t>
        </is>
      </c>
    </row>
    <row r="220">
      <c r="A220" s="14" t="n">
        <v>417</v>
      </c>
      <c r="B220" s="14" t="inlineStr">
        <is>
          <t>etx</t>
        </is>
      </c>
      <c r="C220" s="14" t="inlineStr">
        <is>
          <t>oop</t>
        </is>
      </c>
      <c r="D220" s="14" t="inlineStr">
        <is>
          <t>all</t>
        </is>
      </c>
      <c r="E220" s="14" t="inlineStr">
        <is>
          <t>TAXPART</t>
        </is>
      </c>
      <c r="F220" s="81" t="inlineStr">
        <is>
          <t>TAXPART(AD378)</t>
        </is>
      </c>
    </row>
    <row r="221">
      <c r="A221" s="14" t="n">
        <v>418</v>
      </c>
      <c r="B221" s="14" t="inlineStr">
        <is>
          <t>etx</t>
        </is>
      </c>
      <c r="C221" s="14" t="inlineStr">
        <is>
          <t>bio</t>
        </is>
      </c>
      <c r="D221" s="14" t="inlineStr">
        <is>
          <t>all</t>
        </is>
      </c>
      <c r="E221" s="14" t="inlineStr">
        <is>
          <t>TAXPART</t>
        </is>
      </c>
      <c r="F221" s="81" t="inlineStr">
        <is>
          <t>TAXPART(AD379)</t>
        </is>
      </c>
    </row>
    <row r="222">
      <c r="A222" s="14" t="n">
        <v>420</v>
      </c>
      <c r="B222" s="14" t="inlineStr">
        <is>
          <t>esub</t>
        </is>
      </c>
      <c r="C222" s="14" t="inlineStr">
        <is>
          <t>coa</t>
        </is>
      </c>
      <c r="D222" s="14" t="inlineStr">
        <is>
          <t>pow</t>
        </is>
      </c>
      <c r="E222" s="14" t="inlineStr">
        <is>
          <t>SUBSIDYPART</t>
        </is>
      </c>
      <c r="F222" s="81" t="inlineStr">
        <is>
          <t>SUBSIDYPART(AD368)</t>
        </is>
      </c>
    </row>
    <row r="223">
      <c r="A223" s="14" t="n">
        <v>421</v>
      </c>
      <c r="B223" s="14" t="inlineStr">
        <is>
          <t>esub</t>
        </is>
      </c>
      <c r="C223" s="14" t="inlineStr">
        <is>
          <t>coa</t>
        </is>
      </c>
      <c r="D223" s="14" t="inlineStr">
        <is>
          <t>res</t>
        </is>
      </c>
      <c r="E223" s="14" t="inlineStr">
        <is>
          <t>SUBSIDYPART</t>
        </is>
      </c>
      <c r="F223" s="81" t="inlineStr">
        <is>
          <t>SUBSIDYPART(AD369)</t>
        </is>
      </c>
    </row>
    <row r="224">
      <c r="A224" s="14" t="n">
        <v>422</v>
      </c>
      <c r="B224" s="14" t="inlineStr">
        <is>
          <t>esub</t>
        </is>
      </c>
      <c r="C224" s="14" t="inlineStr">
        <is>
          <t>coa</t>
        </is>
      </c>
      <c r="D224" s="14" t="inlineStr">
        <is>
          <t>ind</t>
        </is>
      </c>
      <c r="E224" s="14" t="inlineStr">
        <is>
          <t>SUBSIDYPART</t>
        </is>
      </c>
      <c r="F224" s="81" t="inlineStr">
        <is>
          <t>SUBSIDYPART(AD370)</t>
        </is>
      </c>
    </row>
    <row r="225">
      <c r="A225" s="14" t="n">
        <v>423</v>
      </c>
      <c r="B225" s="14" t="inlineStr">
        <is>
          <t>esub</t>
        </is>
      </c>
      <c r="C225" s="14" t="inlineStr">
        <is>
          <t>nga</t>
        </is>
      </c>
      <c r="D225" s="14" t="inlineStr">
        <is>
          <t>pow</t>
        </is>
      </c>
      <c r="E225" s="14" t="inlineStr">
        <is>
          <t>SUBSIDYPART</t>
        </is>
      </c>
      <c r="F225" s="81" t="inlineStr">
        <is>
          <t>SUBSIDYPART(AD371)</t>
        </is>
      </c>
    </row>
    <row r="226">
      <c r="A226" s="14" t="n">
        <v>424</v>
      </c>
      <c r="B226" s="14" t="inlineStr">
        <is>
          <t>esub</t>
        </is>
      </c>
      <c r="C226" s="14" t="inlineStr">
        <is>
          <t>nga</t>
        </is>
      </c>
      <c r="D226" s="14" t="inlineStr">
        <is>
          <t>res</t>
        </is>
      </c>
      <c r="E226" s="14" t="inlineStr">
        <is>
          <t>SUBSIDYPART</t>
        </is>
      </c>
      <c r="F226" s="81" t="inlineStr">
        <is>
          <t>SUBSIDYPART(AD372)</t>
        </is>
      </c>
    </row>
    <row r="227">
      <c r="A227" s="14" t="n">
        <v>425</v>
      </c>
      <c r="B227" s="14" t="inlineStr">
        <is>
          <t>esub</t>
        </is>
      </c>
      <c r="C227" s="14" t="inlineStr">
        <is>
          <t>nga</t>
        </is>
      </c>
      <c r="D227" s="14" t="inlineStr">
        <is>
          <t>ind</t>
        </is>
      </c>
      <c r="E227" s="14" t="inlineStr">
        <is>
          <t>SUBSIDYPART</t>
        </is>
      </c>
      <c r="F227" s="81" t="inlineStr">
        <is>
          <t>SUBSIDYPART(AD373)</t>
        </is>
      </c>
    </row>
    <row r="228">
      <c r="A228" s="14" t="n">
        <v>426</v>
      </c>
      <c r="B228" s="14" t="inlineStr">
        <is>
          <t>esub</t>
        </is>
      </c>
      <c r="C228" s="14" t="inlineStr">
        <is>
          <t>gso</t>
        </is>
      </c>
      <c r="D228" s="14" t="inlineStr">
        <is>
          <t>all</t>
        </is>
      </c>
      <c r="E228" s="14" t="inlineStr">
        <is>
          <t>SUBSIDYPART</t>
        </is>
      </c>
      <c r="F228" s="81" t="inlineStr">
        <is>
          <t>SUBSIDYPART(AD374)</t>
        </is>
      </c>
    </row>
    <row r="229">
      <c r="A229" s="14" t="n">
        <v>427</v>
      </c>
      <c r="B229" s="14" t="inlineStr">
        <is>
          <t>esub</t>
        </is>
      </c>
      <c r="C229" s="14" t="inlineStr">
        <is>
          <t>die</t>
        </is>
      </c>
      <c r="D229" s="14" t="inlineStr">
        <is>
          <t>all</t>
        </is>
      </c>
      <c r="E229" s="14" t="inlineStr">
        <is>
          <t>SUBSIDYPART</t>
        </is>
      </c>
      <c r="F229" s="81" t="inlineStr">
        <is>
          <t>SUBSIDYPART(AD375)</t>
        </is>
      </c>
    </row>
    <row r="230">
      <c r="A230" s="14" t="n">
        <v>428</v>
      </c>
      <c r="B230" s="14" t="inlineStr">
        <is>
          <t>esub</t>
        </is>
      </c>
      <c r="C230" s="14" t="inlineStr">
        <is>
          <t>lpg</t>
        </is>
      </c>
      <c r="D230" s="14" t="inlineStr">
        <is>
          <t>all</t>
        </is>
      </c>
      <c r="E230" s="14" t="inlineStr">
        <is>
          <t>SUBSIDYPART</t>
        </is>
      </c>
      <c r="F230" s="81" t="inlineStr">
        <is>
          <t>SUBSIDYPART(AD376)</t>
        </is>
      </c>
    </row>
    <row r="231">
      <c r="A231" s="14" t="n">
        <v>429</v>
      </c>
      <c r="B231" s="14" t="inlineStr">
        <is>
          <t>esub</t>
        </is>
      </c>
      <c r="C231" s="14" t="inlineStr">
        <is>
          <t>ker</t>
        </is>
      </c>
      <c r="D231" s="14" t="inlineStr">
        <is>
          <t>all</t>
        </is>
      </c>
      <c r="E231" s="14" t="inlineStr">
        <is>
          <t>SUBSIDYPART</t>
        </is>
      </c>
      <c r="F231" s="81" t="inlineStr">
        <is>
          <t>SUBSIDYPART(AD377)</t>
        </is>
      </c>
    </row>
    <row r="232">
      <c r="A232" s="14" t="n">
        <v>430</v>
      </c>
      <c r="B232" s="14" t="inlineStr">
        <is>
          <t>esub</t>
        </is>
      </c>
      <c r="C232" s="14" t="inlineStr">
        <is>
          <t>oop</t>
        </is>
      </c>
      <c r="D232" s="14" t="inlineStr">
        <is>
          <t>all</t>
        </is>
      </c>
      <c r="E232" s="14" t="inlineStr">
        <is>
          <t>SUBSIDYPART</t>
        </is>
      </c>
      <c r="F232" s="81" t="inlineStr">
        <is>
          <t>SUBSIDYPART(AD378)</t>
        </is>
      </c>
    </row>
    <row r="233">
      <c r="A233" s="14" t="n">
        <v>431</v>
      </c>
      <c r="B233" s="14" t="inlineStr">
        <is>
          <t>esub</t>
        </is>
      </c>
      <c r="C233" s="14" t="inlineStr">
        <is>
          <t>bio</t>
        </is>
      </c>
      <c r="D233" s="14" t="inlineStr">
        <is>
          <t>all</t>
        </is>
      </c>
      <c r="E233" s="14" t="inlineStr">
        <is>
          <t>SUBSIDYPART</t>
        </is>
      </c>
      <c r="F233" s="81" t="inlineStr">
        <is>
          <t>SUBSIDYPART(AD379)</t>
        </is>
      </c>
    </row>
    <row r="234">
      <c r="A234" s="14" t="n">
        <v>433</v>
      </c>
      <c r="B234" s="14" t="inlineStr">
        <is>
          <t>esubpu</t>
        </is>
      </c>
      <c r="C234" s="14" t="inlineStr">
        <is>
          <t>coa</t>
        </is>
      </c>
      <c r="D234" s="14" t="inlineStr">
        <is>
          <t>pow</t>
        </is>
      </c>
      <c r="E234" s="14" t="inlineStr">
        <is>
          <t>PERUNIT</t>
        </is>
      </c>
      <c r="F234" s="81" t="inlineStr">
        <is>
          <t>PERUNIT(AD420,$D433)</t>
        </is>
      </c>
    </row>
    <row r="235">
      <c r="A235" s="14" t="n">
        <v>434</v>
      </c>
      <c r="B235" s="14" t="inlineStr">
        <is>
          <t>esubpu</t>
        </is>
      </c>
      <c r="C235" s="14" t="inlineStr">
        <is>
          <t>coa</t>
        </is>
      </c>
      <c r="D235" s="14" t="inlineStr">
        <is>
          <t>res</t>
        </is>
      </c>
      <c r="E235" s="14" t="inlineStr">
        <is>
          <t>PERUNIT</t>
        </is>
      </c>
      <c r="F235" s="81" t="inlineStr">
        <is>
          <t>PERUNIT(AD421,$D434)</t>
        </is>
      </c>
    </row>
    <row r="236">
      <c r="A236" s="14" t="n">
        <v>435</v>
      </c>
      <c r="B236" s="14" t="inlineStr">
        <is>
          <t>esubpu</t>
        </is>
      </c>
      <c r="C236" s="14" t="inlineStr">
        <is>
          <t>coa</t>
        </is>
      </c>
      <c r="D236" s="14" t="inlineStr">
        <is>
          <t>ind</t>
        </is>
      </c>
      <c r="E236" s="14" t="inlineStr">
        <is>
          <t>PERUNIT</t>
        </is>
      </c>
      <c r="F236" s="81" t="inlineStr">
        <is>
          <t>PERUNIT(AD422,$D435)</t>
        </is>
      </c>
    </row>
    <row r="237">
      <c r="A237" s="14" t="n">
        <v>436</v>
      </c>
      <c r="B237" s="14" t="inlineStr">
        <is>
          <t>esubpu</t>
        </is>
      </c>
      <c r="C237" s="14" t="inlineStr">
        <is>
          <t>nga</t>
        </is>
      </c>
      <c r="D237" s="14" t="inlineStr">
        <is>
          <t>pow</t>
        </is>
      </c>
      <c r="E237" s="14" t="inlineStr">
        <is>
          <t>PERUNIT</t>
        </is>
      </c>
      <c r="F237" s="81" t="inlineStr">
        <is>
          <t>PERUNIT(AD423,$D436)</t>
        </is>
      </c>
    </row>
    <row r="238">
      <c r="A238" s="14" t="n">
        <v>437</v>
      </c>
      <c r="B238" s="14" t="inlineStr">
        <is>
          <t>esubpu</t>
        </is>
      </c>
      <c r="C238" s="14" t="inlineStr">
        <is>
          <t>nga</t>
        </is>
      </c>
      <c r="D238" s="14" t="inlineStr">
        <is>
          <t>res</t>
        </is>
      </c>
      <c r="E238" s="14" t="inlineStr">
        <is>
          <t>PERUNIT</t>
        </is>
      </c>
      <c r="F238" s="81" t="inlineStr">
        <is>
          <t>PERUNIT(AD424,$D437)</t>
        </is>
      </c>
    </row>
    <row r="239">
      <c r="A239" s="14" t="n">
        <v>438</v>
      </c>
      <c r="B239" s="14" t="inlineStr">
        <is>
          <t>esubpu</t>
        </is>
      </c>
      <c r="C239" s="14" t="inlineStr">
        <is>
          <t>nga</t>
        </is>
      </c>
      <c r="D239" s="14" t="inlineStr">
        <is>
          <t>ind</t>
        </is>
      </c>
      <c r="E239" s="14" t="inlineStr">
        <is>
          <t>PERUNIT</t>
        </is>
      </c>
      <c r="F239" s="81" t="inlineStr">
        <is>
          <t>PERUNIT(AD425,$D438)</t>
        </is>
      </c>
    </row>
    <row r="240">
      <c r="A240" s="14" t="n">
        <v>439</v>
      </c>
      <c r="B240" s="14" t="inlineStr">
        <is>
          <t>esubpu</t>
        </is>
      </c>
      <c r="C240" s="14" t="inlineStr">
        <is>
          <t>gso</t>
        </is>
      </c>
      <c r="D240" s="14" t="inlineStr">
        <is>
          <t>all</t>
        </is>
      </c>
      <c r="E240" s="14" t="inlineStr">
        <is>
          <t>PERUNIT</t>
        </is>
      </c>
      <c r="F240" s="81" t="inlineStr">
        <is>
          <t>PERUNIT(AD426,$D439)</t>
        </is>
      </c>
    </row>
    <row r="241">
      <c r="A241" s="14" t="n">
        <v>440</v>
      </c>
      <c r="B241" s="14" t="inlineStr">
        <is>
          <t>esubpu</t>
        </is>
      </c>
      <c r="C241" s="14" t="inlineStr">
        <is>
          <t>die</t>
        </is>
      </c>
      <c r="D241" s="14" t="inlineStr">
        <is>
          <t>all</t>
        </is>
      </c>
      <c r="E241" s="14" t="inlineStr">
        <is>
          <t>PERUNIT</t>
        </is>
      </c>
      <c r="F241" s="81" t="inlineStr">
        <is>
          <t>PERUNIT(AD427,$D440)</t>
        </is>
      </c>
    </row>
    <row r="242">
      <c r="A242" s="14" t="n">
        <v>441</v>
      </c>
      <c r="B242" s="14" t="inlineStr">
        <is>
          <t>esubpu</t>
        </is>
      </c>
      <c r="C242" s="14" t="inlineStr">
        <is>
          <t>lpg</t>
        </is>
      </c>
      <c r="D242" s="14" t="inlineStr">
        <is>
          <t>all</t>
        </is>
      </c>
      <c r="E242" s="14" t="inlineStr">
        <is>
          <t>PERUNIT</t>
        </is>
      </c>
      <c r="F242" s="81" t="inlineStr">
        <is>
          <t>PERUNIT(AD428,$D441)</t>
        </is>
      </c>
    </row>
    <row r="243">
      <c r="A243" s="14" t="n">
        <v>442</v>
      </c>
      <c r="B243" s="14" t="inlineStr">
        <is>
          <t>esubpu</t>
        </is>
      </c>
      <c r="C243" s="14" t="inlineStr">
        <is>
          <t>ker</t>
        </is>
      </c>
      <c r="D243" s="14" t="inlineStr">
        <is>
          <t>all</t>
        </is>
      </c>
      <c r="E243" s="14" t="inlineStr">
        <is>
          <t>PERUNIT</t>
        </is>
      </c>
      <c r="F243" s="81" t="inlineStr">
        <is>
          <t>PERUNIT(AD429,$D442)</t>
        </is>
      </c>
    </row>
    <row r="244">
      <c r="A244" s="14" t="n">
        <v>443</v>
      </c>
      <c r="B244" s="14" t="inlineStr">
        <is>
          <t>esubpu</t>
        </is>
      </c>
      <c r="C244" s="14" t="inlineStr">
        <is>
          <t>oop</t>
        </is>
      </c>
      <c r="D244" s="14" t="inlineStr">
        <is>
          <t>all</t>
        </is>
      </c>
      <c r="E244" s="14" t="inlineStr">
        <is>
          <t>PERUNIT</t>
        </is>
      </c>
      <c r="F244" s="81" t="inlineStr">
        <is>
          <t>PERUNIT(AD430,$D443)</t>
        </is>
      </c>
    </row>
    <row r="245">
      <c r="A245" s="14" t="n">
        <v>444</v>
      </c>
      <c r="B245" s="14" t="inlineStr">
        <is>
          <t>esubpu</t>
        </is>
      </c>
      <c r="C245" s="14" t="inlineStr">
        <is>
          <t>bio</t>
        </is>
      </c>
      <c r="D245" s="14" t="inlineStr">
        <is>
          <t>all</t>
        </is>
      </c>
      <c r="E245" s="14" t="inlineStr">
        <is>
          <t>PERUNIT</t>
        </is>
      </c>
      <c r="F245" s="81" t="inlineStr">
        <is>
          <t>PERUNIT(AD431,$D444)</t>
        </is>
      </c>
    </row>
    <row r="246">
      <c r="A246" s="14" t="n">
        <v>467</v>
      </c>
      <c r="B246" s="14" t="inlineStr">
        <is>
          <t>cax</t>
        </is>
      </c>
      <c r="C246" s="14" t="inlineStr">
        <is>
          <t>coa</t>
        </is>
      </c>
      <c r="D246" s="14" t="inlineStr">
        <is>
          <t>pow</t>
        </is>
      </c>
      <c r="E246" s="14" t="inlineStr">
        <is>
          <t>CAPEX</t>
        </is>
      </c>
      <c r="F246" s="81" t="inlineStr">
        <is>
          <t>CAPEX($D467,AD449)</t>
        </is>
      </c>
    </row>
    <row r="247">
      <c r="A247" s="14" t="n">
        <v>468</v>
      </c>
      <c r="B247" s="14" t="inlineStr">
        <is>
          <t>cax</t>
        </is>
      </c>
      <c r="C247" s="14" t="inlineStr">
        <is>
          <t>nga</t>
        </is>
      </c>
      <c r="D247" s="14" t="inlineStr">
        <is>
          <t>pow</t>
        </is>
      </c>
      <c r="E247" s="14" t="inlineStr">
        <is>
          <t>CAPEX</t>
        </is>
      </c>
      <c r="F247" s="81" t="inlineStr">
        <is>
          <t>CAPEX($D468,AD450)</t>
        </is>
      </c>
    </row>
    <row r="248">
      <c r="A248" s="14" t="n">
        <v>469</v>
      </c>
      <c r="B248" s="14" t="inlineStr">
        <is>
          <t>cax</t>
        </is>
      </c>
      <c r="C248" s="14" t="inlineStr">
        <is>
          <t>oop</t>
        </is>
      </c>
      <c r="D248" s="14" t="inlineStr">
        <is>
          <t>pow</t>
        </is>
      </c>
      <c r="E248" s="14" t="inlineStr">
        <is>
          <t>CAPEX</t>
        </is>
      </c>
      <c r="F248" s="81" t="inlineStr">
        <is>
          <t>CAPEX($D469,AD451)</t>
        </is>
      </c>
    </row>
    <row r="249">
      <c r="A249" s="14" t="n">
        <v>470</v>
      </c>
      <c r="B249" s="14" t="inlineStr">
        <is>
          <t>cax</t>
        </is>
      </c>
      <c r="C249" s="14" t="inlineStr">
        <is>
          <t>nuc</t>
        </is>
      </c>
      <c r="D249" s="14" t="inlineStr">
        <is>
          <t>pow</t>
        </is>
      </c>
      <c r="E249" s="14" t="inlineStr">
        <is>
          <t>CAPEX</t>
        </is>
      </c>
      <c r="F249" s="81" t="inlineStr">
        <is>
          <t>CAPEX($D470,AD452)</t>
        </is>
      </c>
    </row>
    <row r="250">
      <c r="A250" s="14" t="n">
        <v>471</v>
      </c>
      <c r="B250" s="14" t="inlineStr">
        <is>
          <t>cax</t>
        </is>
      </c>
      <c r="C250" s="14" t="inlineStr">
        <is>
          <t>wnd</t>
        </is>
      </c>
      <c r="D250" s="14" t="inlineStr">
        <is>
          <t>pow</t>
        </is>
      </c>
      <c r="E250" s="14" t="inlineStr">
        <is>
          <t>CAPEX</t>
        </is>
      </c>
      <c r="F250" s="81" t="inlineStr">
        <is>
          <t>CAPEX($D471,AD453)</t>
        </is>
      </c>
    </row>
    <row r="251">
      <c r="A251" s="14" t="n">
        <v>472</v>
      </c>
      <c r="B251" s="14" t="inlineStr">
        <is>
          <t>cax</t>
        </is>
      </c>
      <c r="C251" s="14" t="inlineStr">
        <is>
          <t>sol</t>
        </is>
      </c>
      <c r="D251" s="14" t="inlineStr">
        <is>
          <t>pow</t>
        </is>
      </c>
      <c r="E251" s="14" t="inlineStr">
        <is>
          <t>CAPEX</t>
        </is>
      </c>
      <c r="F251" s="81" t="inlineStr">
        <is>
          <t>CAPEX($D472,AD454)</t>
        </is>
      </c>
    </row>
    <row r="252">
      <c r="A252" s="14" t="n">
        <v>473</v>
      </c>
      <c r="B252" s="14" t="inlineStr">
        <is>
          <t>cax</t>
        </is>
      </c>
      <c r="C252" s="14" t="inlineStr">
        <is>
          <t>hyd</t>
        </is>
      </c>
      <c r="D252" s="14" t="inlineStr">
        <is>
          <t>pow</t>
        </is>
      </c>
      <c r="E252" s="14" t="inlineStr">
        <is>
          <t>CAPEX</t>
        </is>
      </c>
      <c r="F252" s="81" t="inlineStr">
        <is>
          <t>CAPEX($D473,AD455)</t>
        </is>
      </c>
    </row>
    <row r="253">
      <c r="A253" s="14" t="n">
        <v>474</v>
      </c>
      <c r="B253" s="14" t="inlineStr">
        <is>
          <t>cax</t>
        </is>
      </c>
      <c r="C253" s="14" t="inlineStr">
        <is>
          <t>ore</t>
        </is>
      </c>
      <c r="D253" s="14" t="inlineStr">
        <is>
          <t>pow</t>
        </is>
      </c>
      <c r="E253" s="14" t="inlineStr">
        <is>
          <t>CAPEX</t>
        </is>
      </c>
      <c r="F253" s="81" t="inlineStr">
        <is>
          <t>CAPEX($D474,AD456)</t>
        </is>
      </c>
    </row>
    <row r="254">
      <c r="A254" s="14" t="n">
        <v>475</v>
      </c>
      <c r="B254" s="14" t="inlineStr">
        <is>
          <t>cax</t>
        </is>
      </c>
      <c r="C254" s="14" t="inlineStr">
        <is>
          <t>bio</t>
        </is>
      </c>
      <c r="D254" s="14" t="inlineStr">
        <is>
          <t>pow</t>
        </is>
      </c>
      <c r="E254" s="14" t="inlineStr">
        <is>
          <t>CAPEX</t>
        </is>
      </c>
      <c r="F254" s="81" t="inlineStr">
        <is>
          <t>CAPEX($D475,AD457)</t>
        </is>
      </c>
    </row>
    <row r="255">
      <c r="A255" s="14" t="n">
        <v>477</v>
      </c>
      <c r="B255" s="14" t="inlineStr">
        <is>
          <t>caxav</t>
        </is>
      </c>
      <c r="C255" s="14" t="inlineStr">
        <is>
          <t>coa</t>
        </is>
      </c>
      <c r="D255" s="14" t="inlineStr">
        <is>
          <t>pow</t>
        </is>
      </c>
      <c r="E255" s="14" t="inlineStr">
        <is>
          <t>VINTAGE</t>
        </is>
      </c>
      <c r="F255" s="81" t="inlineStr">
        <is>
          <t>VINTAGE(AC477,AC467,AC919)</t>
        </is>
      </c>
    </row>
    <row r="256">
      <c r="A256" s="14" t="n">
        <v>478</v>
      </c>
      <c r="B256" s="14" t="inlineStr">
        <is>
          <t>caxav</t>
        </is>
      </c>
      <c r="C256" s="14" t="inlineStr">
        <is>
          <t>nga</t>
        </is>
      </c>
      <c r="D256" s="14" t="inlineStr">
        <is>
          <t>pow</t>
        </is>
      </c>
      <c r="E256" s="14" t="inlineStr">
        <is>
          <t>VINTAGE</t>
        </is>
      </c>
      <c r="F256" s="81" t="inlineStr">
        <is>
          <t>VINTAGE(AC478,AC468,AC920)</t>
        </is>
      </c>
    </row>
    <row r="257">
      <c r="A257" s="14" t="n">
        <v>479</v>
      </c>
      <c r="B257" s="14" t="inlineStr">
        <is>
          <t>caxav</t>
        </is>
      </c>
      <c r="C257" s="14" t="inlineStr">
        <is>
          <t>oop</t>
        </is>
      </c>
      <c r="D257" s="14" t="inlineStr">
        <is>
          <t>pow</t>
        </is>
      </c>
      <c r="E257" s="14" t="inlineStr">
        <is>
          <t>VINTAGE</t>
        </is>
      </c>
      <c r="F257" s="81" t="inlineStr">
        <is>
          <t>VINTAGE(AC479,AC469,AC921)</t>
        </is>
      </c>
    </row>
    <row r="258">
      <c r="A258" s="14" t="n">
        <v>480</v>
      </c>
      <c r="B258" s="14" t="inlineStr">
        <is>
          <t>caxav</t>
        </is>
      </c>
      <c r="C258" s="14" t="inlineStr">
        <is>
          <t>nuc</t>
        </is>
      </c>
      <c r="D258" s="14" t="inlineStr">
        <is>
          <t>pow</t>
        </is>
      </c>
      <c r="E258" s="14" t="inlineStr">
        <is>
          <t>VINTAGE</t>
        </is>
      </c>
      <c r="F258" s="81" t="inlineStr">
        <is>
          <t>VINTAGE(AC480,AC470,AC922)</t>
        </is>
      </c>
    </row>
    <row r="259">
      <c r="A259" s="14" t="n">
        <v>481</v>
      </c>
      <c r="B259" s="14" t="inlineStr">
        <is>
          <t>caxav</t>
        </is>
      </c>
      <c r="C259" s="14" t="inlineStr">
        <is>
          <t>wnd</t>
        </is>
      </c>
      <c r="D259" s="14" t="inlineStr">
        <is>
          <t>pow</t>
        </is>
      </c>
      <c r="E259" s="14" t="inlineStr">
        <is>
          <t>VINTAGE</t>
        </is>
      </c>
      <c r="F259" s="81" t="inlineStr">
        <is>
          <t>VINTAGE(AC481,AC471,AC923)</t>
        </is>
      </c>
    </row>
    <row r="260">
      <c r="A260" s="14" t="n">
        <v>482</v>
      </c>
      <c r="B260" s="14" t="inlineStr">
        <is>
          <t>caxav</t>
        </is>
      </c>
      <c r="C260" s="14" t="inlineStr">
        <is>
          <t>sol</t>
        </is>
      </c>
      <c r="D260" s="14" t="inlineStr">
        <is>
          <t>pow</t>
        </is>
      </c>
      <c r="E260" s="14" t="inlineStr">
        <is>
          <t>VINTAGE</t>
        </is>
      </c>
      <c r="F260" s="81" t="inlineStr">
        <is>
          <t>VINTAGE(AC482,AC472,AC924)</t>
        </is>
      </c>
    </row>
    <row r="261">
      <c r="A261" s="14" t="n">
        <v>483</v>
      </c>
      <c r="B261" s="14" t="inlineStr">
        <is>
          <t>caxav</t>
        </is>
      </c>
      <c r="C261" s="14" t="inlineStr">
        <is>
          <t>hyd</t>
        </is>
      </c>
      <c r="D261" s="14" t="inlineStr">
        <is>
          <t>pow</t>
        </is>
      </c>
      <c r="E261" s="14" t="inlineStr">
        <is>
          <t>VINTAGE</t>
        </is>
      </c>
      <c r="F261" s="81" t="inlineStr">
        <is>
          <t>VINTAGE(AC483,AC473,AC925)</t>
        </is>
      </c>
    </row>
    <row r="262">
      <c r="A262" s="14" t="n">
        <v>484</v>
      </c>
      <c r="B262" s="14" t="inlineStr">
        <is>
          <t>caxav</t>
        </is>
      </c>
      <c r="C262" s="14" t="inlineStr">
        <is>
          <t>ore</t>
        </is>
      </c>
      <c r="D262" s="14" t="inlineStr">
        <is>
          <t>pow</t>
        </is>
      </c>
      <c r="E262" s="14" t="inlineStr">
        <is>
          <t>VINTAGE</t>
        </is>
      </c>
      <c r="F262" s="81" t="inlineStr">
        <is>
          <t>VINTAGE(AC484,AC474,AC926)</t>
        </is>
      </c>
    </row>
    <row r="263">
      <c r="A263" s="14" t="n">
        <v>485</v>
      </c>
      <c r="B263" s="14" t="inlineStr">
        <is>
          <t>caxav</t>
        </is>
      </c>
      <c r="C263" s="14" t="inlineStr">
        <is>
          <t>bio</t>
        </is>
      </c>
      <c r="D263" s="14" t="inlineStr">
        <is>
          <t>pow</t>
        </is>
      </c>
      <c r="E263" s="14" t="inlineStr">
        <is>
          <t>VINTAGE</t>
        </is>
      </c>
      <c r="F263" s="81" t="inlineStr">
        <is>
          <t>VINTAGE(AC485,AC475,AC927)</t>
        </is>
      </c>
    </row>
    <row r="264">
      <c r="A264" s="14" t="n">
        <v>487</v>
      </c>
      <c r="B264" s="14" t="inlineStr">
        <is>
          <t>stoav</t>
        </is>
      </c>
      <c r="C264" s="14" t="inlineStr">
        <is>
          <t>coa</t>
        </is>
      </c>
      <c r="D264" s="14" t="inlineStr">
        <is>
          <t>pow</t>
        </is>
      </c>
      <c r="E264" s="14" t="inlineStr">
        <is>
          <t>VINTAGE</t>
        </is>
      </c>
      <c r="F264" s="81" t="inlineStr">
        <is>
          <t>VINTAGE(AC487,$D487*AD$749,AC919)</t>
        </is>
      </c>
    </row>
    <row r="265">
      <c r="A265" s="14" t="n">
        <v>488</v>
      </c>
      <c r="B265" s="14" t="inlineStr">
        <is>
          <t>stoav</t>
        </is>
      </c>
      <c r="C265" s="14" t="inlineStr">
        <is>
          <t>nga</t>
        </is>
      </c>
      <c r="D265" s="14" t="inlineStr">
        <is>
          <t>pow</t>
        </is>
      </c>
      <c r="E265" s="14" t="inlineStr">
        <is>
          <t>VINTAGE</t>
        </is>
      </c>
      <c r="F265" s="81" t="inlineStr">
        <is>
          <t>VINTAGE(AC488,$D488*AD$749,AC920)</t>
        </is>
      </c>
    </row>
    <row r="266">
      <c r="A266" s="14" t="n">
        <v>489</v>
      </c>
      <c r="B266" s="14" t="inlineStr">
        <is>
          <t>stoav</t>
        </is>
      </c>
      <c r="C266" s="14" t="inlineStr">
        <is>
          <t>oop</t>
        </is>
      </c>
      <c r="D266" s="14" t="inlineStr">
        <is>
          <t>pow</t>
        </is>
      </c>
      <c r="E266" s="14" t="inlineStr">
        <is>
          <t>VINTAGE</t>
        </is>
      </c>
      <c r="F266" s="81" t="inlineStr">
        <is>
          <t>VINTAGE(AC489,$D489*AD$749,AC921)</t>
        </is>
      </c>
    </row>
    <row r="267">
      <c r="A267" s="14" t="n">
        <v>490</v>
      </c>
      <c r="B267" s="14" t="inlineStr">
        <is>
          <t>stoav</t>
        </is>
      </c>
      <c r="C267" s="14" t="inlineStr">
        <is>
          <t>nuc</t>
        </is>
      </c>
      <c r="D267" s="14" t="inlineStr">
        <is>
          <t>pow</t>
        </is>
      </c>
      <c r="E267" s="14" t="inlineStr">
        <is>
          <t>VINTAGE</t>
        </is>
      </c>
      <c r="F267" s="81" t="inlineStr">
        <is>
          <t>VINTAGE(AC490,$D490*AD$749,AC922)</t>
        </is>
      </c>
    </row>
    <row r="268">
      <c r="A268" s="14" t="n">
        <v>491</v>
      </c>
      <c r="B268" s="14" t="inlineStr">
        <is>
          <t>stoav</t>
        </is>
      </c>
      <c r="C268" s="14" t="inlineStr">
        <is>
          <t>wnd</t>
        </is>
      </c>
      <c r="D268" s="14" t="inlineStr">
        <is>
          <t>pow</t>
        </is>
      </c>
      <c r="E268" s="14" t="inlineStr">
        <is>
          <t>VINTAGE</t>
        </is>
      </c>
      <c r="F268" s="81" t="inlineStr">
        <is>
          <t>VINTAGE(AC491,$D491*AD$749,AC923)</t>
        </is>
      </c>
    </row>
    <row r="269">
      <c r="A269" s="14" t="n">
        <v>492</v>
      </c>
      <c r="B269" s="14" t="inlineStr">
        <is>
          <t>stoav</t>
        </is>
      </c>
      <c r="C269" s="14" t="inlineStr">
        <is>
          <t>sol</t>
        </is>
      </c>
      <c r="D269" s="14" t="inlineStr">
        <is>
          <t>pow</t>
        </is>
      </c>
      <c r="E269" s="14" t="inlineStr">
        <is>
          <t>VINTAGE</t>
        </is>
      </c>
      <c r="F269" s="81" t="inlineStr">
        <is>
          <t>VINTAGE(AC492,$D492*AD$749,AC924)</t>
        </is>
      </c>
    </row>
    <row r="270">
      <c r="A270" s="14" t="n">
        <v>493</v>
      </c>
      <c r="B270" s="14" t="inlineStr">
        <is>
          <t>stoav</t>
        </is>
      </c>
      <c r="C270" s="14" t="inlineStr">
        <is>
          <t>hyd</t>
        </is>
      </c>
      <c r="D270" s="14" t="inlineStr">
        <is>
          <t>pow</t>
        </is>
      </c>
      <c r="E270" s="14" t="inlineStr">
        <is>
          <t>VINTAGE</t>
        </is>
      </c>
      <c r="F270" s="81" t="inlineStr">
        <is>
          <t>VINTAGE(AC493,$D493*AD$749,AC925)</t>
        </is>
      </c>
    </row>
    <row r="271">
      <c r="A271" s="14" t="n">
        <v>494</v>
      </c>
      <c r="B271" s="14" t="inlineStr">
        <is>
          <t>stoav</t>
        </is>
      </c>
      <c r="C271" s="14" t="inlineStr">
        <is>
          <t>ore</t>
        </is>
      </c>
      <c r="D271" s="14" t="inlineStr">
        <is>
          <t>pow</t>
        </is>
      </c>
      <c r="E271" s="14" t="inlineStr">
        <is>
          <t>VINTAGE</t>
        </is>
      </c>
      <c r="F271" s="81" t="inlineStr">
        <is>
          <t>VINTAGE(AC494,$D494*AD$749,AC926)</t>
        </is>
      </c>
    </row>
    <row r="272">
      <c r="A272" s="14" t="n">
        <v>495</v>
      </c>
      <c r="B272" s="14" t="inlineStr">
        <is>
          <t>stoav</t>
        </is>
      </c>
      <c r="C272" s="14" t="inlineStr">
        <is>
          <t>bio</t>
        </is>
      </c>
      <c r="D272" s="14" t="inlineStr">
        <is>
          <t>pow</t>
        </is>
      </c>
      <c r="E272" s="14" t="inlineStr">
        <is>
          <t>VINTAGE</t>
        </is>
      </c>
      <c r="F272" s="81" t="inlineStr">
        <is>
          <t>VINTAGE(AC495,$D495*AD$749,AC927)</t>
        </is>
      </c>
    </row>
    <row r="273">
      <c r="A273" s="14" t="n">
        <v>497</v>
      </c>
      <c r="B273" s="14" t="inlineStr">
        <is>
          <t>fix</t>
        </is>
      </c>
      <c r="C273" s="14" t="inlineStr">
        <is>
          <t>coa</t>
        </is>
      </c>
      <c r="D273" s="14" t="inlineStr">
        <is>
          <t>pow</t>
        </is>
      </c>
      <c r="E273" s="14" t="inlineStr">
        <is>
          <t>AMORTISED</t>
        </is>
      </c>
      <c r="F273" s="81" t="inlineStr">
        <is>
          <t>AMORTISED(AD477,$D497,$E497,AD487)</t>
        </is>
      </c>
    </row>
    <row r="274">
      <c r="A274" s="14" t="n">
        <v>498</v>
      </c>
      <c r="B274" s="14" t="inlineStr">
        <is>
          <t>fix</t>
        </is>
      </c>
      <c r="C274" s="14" t="inlineStr">
        <is>
          <t>nga</t>
        </is>
      </c>
      <c r="D274" s="14" t="inlineStr">
        <is>
          <t>pow</t>
        </is>
      </c>
      <c r="E274" s="14" t="inlineStr">
        <is>
          <t>AMORTISED</t>
        </is>
      </c>
      <c r="F274" s="81" t="inlineStr">
        <is>
          <t>AMORTISED(AD478,$D498,$E498,AD488)</t>
        </is>
      </c>
    </row>
    <row r="275">
      <c r="A275" s="14" t="n">
        <v>499</v>
      </c>
      <c r="B275" s="14" t="inlineStr">
        <is>
          <t>fix</t>
        </is>
      </c>
      <c r="C275" s="14" t="inlineStr">
        <is>
          <t>oop</t>
        </is>
      </c>
      <c r="D275" s="14" t="inlineStr">
        <is>
          <t>pow</t>
        </is>
      </c>
      <c r="E275" s="14" t="inlineStr">
        <is>
          <t>AMORTISED</t>
        </is>
      </c>
      <c r="F275" s="81" t="inlineStr">
        <is>
          <t>AMORTISED(AD479,$D499,$E499,AD489)</t>
        </is>
      </c>
    </row>
    <row r="276">
      <c r="A276" s="14" t="n">
        <v>500</v>
      </c>
      <c r="B276" s="14" t="inlineStr">
        <is>
          <t>fix</t>
        </is>
      </c>
      <c r="C276" s="14" t="inlineStr">
        <is>
          <t>nuc</t>
        </is>
      </c>
      <c r="D276" s="14" t="inlineStr">
        <is>
          <t>pow</t>
        </is>
      </c>
      <c r="E276" s="14" t="inlineStr">
        <is>
          <t>AMORTISED</t>
        </is>
      </c>
      <c r="F276" s="81" t="inlineStr">
        <is>
          <t>AMORTISED(AD480,$D500,$E500,AD490)</t>
        </is>
      </c>
    </row>
    <row r="277">
      <c r="A277" s="14" t="n">
        <v>501</v>
      </c>
      <c r="B277" s="14" t="inlineStr">
        <is>
          <t>fix</t>
        </is>
      </c>
      <c r="C277" s="14" t="inlineStr">
        <is>
          <t>wnd</t>
        </is>
      </c>
      <c r="D277" s="14" t="inlineStr">
        <is>
          <t>pow</t>
        </is>
      </c>
      <c r="E277" s="14" t="inlineStr">
        <is>
          <t>AMORTISED</t>
        </is>
      </c>
      <c r="F277" s="81" t="inlineStr">
        <is>
          <t>AMORTISED(AD481,$D501,$E501,AD491)</t>
        </is>
      </c>
    </row>
    <row r="278">
      <c r="A278" s="14" t="n">
        <v>502</v>
      </c>
      <c r="B278" s="14" t="inlineStr">
        <is>
          <t>fix</t>
        </is>
      </c>
      <c r="C278" s="14" t="inlineStr">
        <is>
          <t>sol</t>
        </is>
      </c>
      <c r="D278" s="14" t="inlineStr">
        <is>
          <t>pow</t>
        </is>
      </c>
      <c r="E278" s="14" t="inlineStr">
        <is>
          <t>AMORTISED</t>
        </is>
      </c>
      <c r="F278" s="81" t="inlineStr">
        <is>
          <t>AMORTISED(AD482,$D502,$E502,AD492)</t>
        </is>
      </c>
    </row>
    <row r="279">
      <c r="A279" s="14" t="n">
        <v>503</v>
      </c>
      <c r="B279" s="14" t="inlineStr">
        <is>
          <t>fix</t>
        </is>
      </c>
      <c r="C279" s="14" t="inlineStr">
        <is>
          <t>hyd</t>
        </is>
      </c>
      <c r="D279" s="14" t="inlineStr">
        <is>
          <t>pow</t>
        </is>
      </c>
      <c r="E279" s="14" t="inlineStr">
        <is>
          <t>AMORTISED</t>
        </is>
      </c>
      <c r="F279" s="81" t="inlineStr">
        <is>
          <t>AMORTISED(AD483,$D503,$E503,AD493)</t>
        </is>
      </c>
    </row>
    <row r="280">
      <c r="A280" s="14" t="n">
        <v>504</v>
      </c>
      <c r="B280" s="14" t="inlineStr">
        <is>
          <t>fix</t>
        </is>
      </c>
      <c r="C280" s="14" t="inlineStr">
        <is>
          <t>ore</t>
        </is>
      </c>
      <c r="D280" s="14" t="inlineStr">
        <is>
          <t>pow</t>
        </is>
      </c>
      <c r="E280" s="14" t="inlineStr">
        <is>
          <t>AMORTISED</t>
        </is>
      </c>
      <c r="F280" s="81" t="inlineStr">
        <is>
          <t>AMORTISED(AD484,$D504,$E504,AD494)</t>
        </is>
      </c>
    </row>
    <row r="281">
      <c r="A281" s="14" t="n">
        <v>505</v>
      </c>
      <c r="B281" s="14" t="inlineStr">
        <is>
          <t>fix</t>
        </is>
      </c>
      <c r="C281" s="14" t="inlineStr">
        <is>
          <t>bio</t>
        </is>
      </c>
      <c r="D281" s="14" t="inlineStr">
        <is>
          <t>pow</t>
        </is>
      </c>
      <c r="E281" s="14" t="inlineStr">
        <is>
          <t>AMORTISED</t>
        </is>
      </c>
      <c r="F281" s="81" t="inlineStr">
        <is>
          <t>AMORTISED(AD485,$D505,$E505,AD495)</t>
        </is>
      </c>
    </row>
    <row r="282">
      <c r="A282" s="14" t="n">
        <v>508</v>
      </c>
      <c r="B282" s="14" t="inlineStr">
        <is>
          <t>lfx</t>
        </is>
      </c>
      <c r="C282" s="14" t="inlineStr">
        <is>
          <t>coa</t>
        </is>
      </c>
      <c r="D282" s="14" t="inlineStr">
        <is>
          <t>pow</t>
        </is>
      </c>
      <c r="E282" s="14" t="inlineStr">
        <is>
          <t>LEVELISED</t>
        </is>
      </c>
      <c r="F282" s="81" t="inlineStr">
        <is>
          <t>LEVELISED(AD467,$D508,$E508,$F508,AD$749)</t>
        </is>
      </c>
    </row>
    <row r="283">
      <c r="A283" s="14" t="n">
        <v>509</v>
      </c>
      <c r="B283" s="14" t="inlineStr">
        <is>
          <t>lfx</t>
        </is>
      </c>
      <c r="C283" s="14" t="inlineStr">
        <is>
          <t>nga</t>
        </is>
      </c>
      <c r="D283" s="14" t="inlineStr">
        <is>
          <t>pow</t>
        </is>
      </c>
      <c r="E283" s="14" t="inlineStr">
        <is>
          <t>LEVELISED</t>
        </is>
      </c>
      <c r="F283" s="81" t="inlineStr">
        <is>
          <t>LEVELISED(AD468,$D509,$E509,$F509,AD$749)</t>
        </is>
      </c>
    </row>
    <row r="284">
      <c r="A284" s="14" t="n">
        <v>510</v>
      </c>
      <c r="B284" s="14" t="inlineStr">
        <is>
          <t>lfx</t>
        </is>
      </c>
      <c r="C284" s="14" t="inlineStr">
        <is>
          <t>oop</t>
        </is>
      </c>
      <c r="D284" s="14" t="inlineStr">
        <is>
          <t>pow</t>
        </is>
      </c>
      <c r="E284" s="14" t="inlineStr">
        <is>
          <t>LEVELISED</t>
        </is>
      </c>
      <c r="F284" s="81" t="inlineStr">
        <is>
          <t>LEVELISED(AD469,$D510,$E510,$F510,AD$749)</t>
        </is>
      </c>
    </row>
    <row r="285">
      <c r="A285" s="14" t="n">
        <v>511</v>
      </c>
      <c r="B285" s="14" t="inlineStr">
        <is>
          <t>lfx</t>
        </is>
      </c>
      <c r="C285" s="14" t="inlineStr">
        <is>
          <t>nuc</t>
        </is>
      </c>
      <c r="D285" s="14" t="inlineStr">
        <is>
          <t>pow</t>
        </is>
      </c>
      <c r="E285" s="14" t="inlineStr">
        <is>
          <t>LEVELISED</t>
        </is>
      </c>
      <c r="F285" s="81" t="inlineStr">
        <is>
          <t>LEVELISED(AD470,$D511,$E511,$F511,AD$749)</t>
        </is>
      </c>
    </row>
    <row r="286">
      <c r="A286" s="14" t="n">
        <v>512</v>
      </c>
      <c r="B286" s="14" t="inlineStr">
        <is>
          <t>lfx</t>
        </is>
      </c>
      <c r="C286" s="14" t="inlineStr">
        <is>
          <t>wnd</t>
        </is>
      </c>
      <c r="D286" s="14" t="inlineStr">
        <is>
          <t>pow</t>
        </is>
      </c>
      <c r="E286" s="14" t="inlineStr">
        <is>
          <t>LEVELISED</t>
        </is>
      </c>
      <c r="F286" s="81" t="inlineStr">
        <is>
          <t>LEVELISED(AD471,$D512,$E512,$F512,AD$749)</t>
        </is>
      </c>
    </row>
    <row r="287">
      <c r="A287" s="14" t="n">
        <v>513</v>
      </c>
      <c r="B287" s="14" t="inlineStr">
        <is>
          <t>lfx</t>
        </is>
      </c>
      <c r="C287" s="14" t="inlineStr">
        <is>
          <t>sol</t>
        </is>
      </c>
      <c r="D287" s="14" t="inlineStr">
        <is>
          <t>pow</t>
        </is>
      </c>
      <c r="E287" s="14" t="inlineStr">
        <is>
          <t>LEVELISED</t>
        </is>
      </c>
      <c r="F287" s="81" t="inlineStr">
        <is>
          <t>LEVELISED(AD472,$D513,$E513,$F513,AD$749)</t>
        </is>
      </c>
    </row>
    <row r="288">
      <c r="A288" s="14" t="n">
        <v>514</v>
      </c>
      <c r="B288" s="14" t="inlineStr">
        <is>
          <t>lfx</t>
        </is>
      </c>
      <c r="C288" s="14" t="inlineStr">
        <is>
          <t>hyd</t>
        </is>
      </c>
      <c r="D288" s="14" t="inlineStr">
        <is>
          <t>pow</t>
        </is>
      </c>
      <c r="E288" s="14" t="inlineStr">
        <is>
          <t>LEVELISED</t>
        </is>
      </c>
      <c r="F288" s="81" t="inlineStr">
        <is>
          <t>LEVELISED(AD473,$D514,$E514,$F514,AD$749)</t>
        </is>
      </c>
    </row>
    <row r="289">
      <c r="A289" s="14" t="n">
        <v>515</v>
      </c>
      <c r="B289" s="14" t="inlineStr">
        <is>
          <t>lfx</t>
        </is>
      </c>
      <c r="C289" s="14" t="inlineStr">
        <is>
          <t>ore</t>
        </is>
      </c>
      <c r="D289" s="14" t="inlineStr">
        <is>
          <t>pow</t>
        </is>
      </c>
      <c r="E289" s="14" t="inlineStr">
        <is>
          <t>LEVELISED</t>
        </is>
      </c>
      <c r="F289" s="81" t="inlineStr">
        <is>
          <t>LEVELISED(AD474,$D515,$E515,$F515,AD$749)</t>
        </is>
      </c>
    </row>
    <row r="290">
      <c r="A290" s="14" t="n">
        <v>516</v>
      </c>
      <c r="B290" s="14" t="inlineStr">
        <is>
          <t>lfx</t>
        </is>
      </c>
      <c r="C290" s="14" t="inlineStr">
        <is>
          <t>bio</t>
        </is>
      </c>
      <c r="D290" s="14" t="inlineStr">
        <is>
          <t>pow</t>
        </is>
      </c>
      <c r="E290" s="14" t="inlineStr">
        <is>
          <t>LEVELISED</t>
        </is>
      </c>
      <c r="F290" s="81" t="inlineStr">
        <is>
          <t>LEVELISED(AD475,$D516,$E516,$F516,AD$749)</t>
        </is>
      </c>
    </row>
    <row r="291">
      <c r="A291" s="14" t="n">
        <v>519</v>
      </c>
      <c r="B291" s="14" t="inlineStr">
        <is>
          <t>xck</t>
        </is>
      </c>
      <c r="C291" s="14" t="inlineStr">
        <is>
          <t>coa</t>
        </is>
      </c>
      <c r="D291" s="14" t="inlineStr">
        <is>
          <t>pow</t>
        </is>
      </c>
      <c r="E291" s="14" t="inlineStr">
        <is>
          <t>XCARBON</t>
        </is>
      </c>
      <c r="F291" s="81" t="inlineStr">
        <is>
          <t>XCARBON($D519,$E519,(AD$321-AD$322),$F519,(AD$324-AD$325))</t>
        </is>
      </c>
    </row>
    <row r="292">
      <c r="A292" s="14" t="n">
        <v>520</v>
      </c>
      <c r="B292" s="14" t="inlineStr">
        <is>
          <t>xck</t>
        </is>
      </c>
      <c r="C292" s="14" t="inlineStr">
        <is>
          <t>nga</t>
        </is>
      </c>
      <c r="D292" s="14" t="inlineStr">
        <is>
          <t>pow</t>
        </is>
      </c>
      <c r="E292" s="14" t="inlineStr">
        <is>
          <t>XCARBON</t>
        </is>
      </c>
      <c r="F292" s="81" t="inlineStr">
        <is>
          <t>XCARBON($D520,$E520,(AD$321-AD$322),$F520,(AD$324-AD$325))</t>
        </is>
      </c>
    </row>
    <row r="293">
      <c r="A293" s="14" t="n">
        <v>521</v>
      </c>
      <c r="B293" s="14" t="inlineStr">
        <is>
          <t>xck</t>
        </is>
      </c>
      <c r="C293" s="14" t="inlineStr">
        <is>
          <t>oop</t>
        </is>
      </c>
      <c r="D293" s="14" t="inlineStr">
        <is>
          <t>pow</t>
        </is>
      </c>
      <c r="E293" s="14" t="inlineStr">
        <is>
          <t>XCARBON</t>
        </is>
      </c>
      <c r="F293" s="81" t="inlineStr">
        <is>
          <t>XCARBON($D521,$E521,(AD$321-AD$322),$F521,(AD$324-AD$325))</t>
        </is>
      </c>
    </row>
    <row r="294">
      <c r="A294" s="14" t="n">
        <v>522</v>
      </c>
      <c r="B294" s="14" t="inlineStr">
        <is>
          <t>xck</t>
        </is>
      </c>
      <c r="C294" s="14" t="inlineStr">
        <is>
          <t>nuc</t>
        </is>
      </c>
      <c r="D294" s="14" t="inlineStr">
        <is>
          <t>pow</t>
        </is>
      </c>
      <c r="E294" s="14" t="inlineStr">
        <is>
          <t>XCARBON</t>
        </is>
      </c>
      <c r="F294" s="81" t="inlineStr">
        <is>
          <t>XCARBON($D522,$E522,(AD$321-AD$322),$F522,(AD$324-AD$325))</t>
        </is>
      </c>
    </row>
    <row r="295">
      <c r="A295" s="14" t="n">
        <v>523</v>
      </c>
      <c r="B295" s="14" t="inlineStr">
        <is>
          <t>xck</t>
        </is>
      </c>
      <c r="C295" s="14" t="inlineStr">
        <is>
          <t>wnd</t>
        </is>
      </c>
      <c r="D295" s="14" t="inlineStr">
        <is>
          <t>pow</t>
        </is>
      </c>
      <c r="E295" s="14" t="inlineStr">
        <is>
          <t>XCARBON</t>
        </is>
      </c>
      <c r="F295" s="81" t="inlineStr">
        <is>
          <t>XCARBON($D523,$E523,(AD$321-AD$322),$F523,(AD$324-AD$325))</t>
        </is>
      </c>
    </row>
    <row r="296">
      <c r="A296" s="14" t="n">
        <v>524</v>
      </c>
      <c r="B296" s="14" t="inlineStr">
        <is>
          <t>xck</t>
        </is>
      </c>
      <c r="C296" s="14" t="inlineStr">
        <is>
          <t>sol</t>
        </is>
      </c>
      <c r="D296" s="14" t="inlineStr">
        <is>
          <t>pow</t>
        </is>
      </c>
      <c r="E296" s="14" t="inlineStr">
        <is>
          <t>XCARBON</t>
        </is>
      </c>
      <c r="F296" s="81" t="inlineStr">
        <is>
          <t>XCARBON($D524,$E524,(AD$321-AD$322),$F524,(AD$324-AD$325))</t>
        </is>
      </c>
    </row>
    <row r="297">
      <c r="A297" s="14" t="n">
        <v>525</v>
      </c>
      <c r="B297" s="14" t="inlineStr">
        <is>
          <t>xck</t>
        </is>
      </c>
      <c r="C297" s="14" t="inlineStr">
        <is>
          <t>hyd</t>
        </is>
      </c>
      <c r="D297" s="14" t="inlineStr">
        <is>
          <t>pow</t>
        </is>
      </c>
      <c r="E297" s="14" t="inlineStr">
        <is>
          <t>XCARBON</t>
        </is>
      </c>
      <c r="F297" s="81" t="inlineStr">
        <is>
          <t>XCARBON($D525,$E525,(AD$321-AD$322),$F525,(AD$324-AD$325))</t>
        </is>
      </c>
    </row>
    <row r="298">
      <c r="A298" s="14" t="n">
        <v>526</v>
      </c>
      <c r="B298" s="14" t="inlineStr">
        <is>
          <t>xck</t>
        </is>
      </c>
      <c r="C298" s="14" t="inlineStr">
        <is>
          <t>ore</t>
        </is>
      </c>
      <c r="D298" s="14" t="inlineStr">
        <is>
          <t>pow</t>
        </is>
      </c>
      <c r="E298" s="14" t="inlineStr">
        <is>
          <t>XCARBON</t>
        </is>
      </c>
      <c r="F298" s="81" t="inlineStr">
        <is>
          <t>XCARBON($D526,$E526,(AD$321-AD$322),$F526,(AD$324-AD$325))</t>
        </is>
      </c>
    </row>
    <row r="299">
      <c r="A299" s="14" t="n">
        <v>527</v>
      </c>
      <c r="B299" s="14" t="inlineStr">
        <is>
          <t>xck</t>
        </is>
      </c>
      <c r="C299" s="14" t="inlineStr">
        <is>
          <t>bio</t>
        </is>
      </c>
      <c r="D299" s="14" t="inlineStr">
        <is>
          <t>pow</t>
        </is>
      </c>
      <c r="E299" s="14" t="inlineStr">
        <is>
          <t>XCARBON</t>
        </is>
      </c>
      <c r="F299" s="81" t="inlineStr">
        <is>
          <t>XCARBON($D527,$E527,(AD$321-AD$322),$F527,(AD$324-AD$325))</t>
        </is>
      </c>
    </row>
    <row r="300">
      <c r="A300" s="14" t="n">
        <v>529</v>
      </c>
      <c r="B300" s="14" t="inlineStr">
        <is>
          <t>vbc</t>
        </is>
      </c>
      <c r="C300" s="14" t="inlineStr">
        <is>
          <t>coa</t>
        </is>
      </c>
      <c r="D300" s="14" t="inlineStr">
        <is>
          <t>pow</t>
        </is>
      </c>
      <c r="E300" s="14" t="inlineStr">
        <is>
          <t>VARCOST</t>
        </is>
      </c>
      <c r="F300" s="81" t="inlineStr">
        <is>
          <t>VARCOST($D529,INDEX(AD$381:AD$392,$E529),$F529,AD519)</t>
        </is>
      </c>
    </row>
    <row r="301">
      <c r="A301" s="14" t="n">
        <v>530</v>
      </c>
      <c r="B301" s="14" t="inlineStr">
        <is>
          <t>vbc</t>
        </is>
      </c>
      <c r="C301" s="14" t="inlineStr">
        <is>
          <t>nga</t>
        </is>
      </c>
      <c r="D301" s="14" t="inlineStr">
        <is>
          <t>pow</t>
        </is>
      </c>
      <c r="E301" s="14" t="inlineStr">
        <is>
          <t>VARCOST</t>
        </is>
      </c>
      <c r="F301" s="81" t="inlineStr">
        <is>
          <t>VARCOST($D530,INDEX(AD$381:AD$392,$E530),$F530,AD520)</t>
        </is>
      </c>
    </row>
    <row r="302">
      <c r="A302" s="14" t="n">
        <v>531</v>
      </c>
      <c r="B302" s="14" t="inlineStr">
        <is>
          <t>vbc</t>
        </is>
      </c>
      <c r="C302" s="14" t="inlineStr">
        <is>
          <t>oop</t>
        </is>
      </c>
      <c r="D302" s="14" t="inlineStr">
        <is>
          <t>pow</t>
        </is>
      </c>
      <c r="E302" s="14" t="inlineStr">
        <is>
          <t>VARCOST</t>
        </is>
      </c>
      <c r="F302" s="81" t="inlineStr">
        <is>
          <t>VARCOST($D531,INDEX(AD$381:AD$392,$E531),$F531,AD521)</t>
        </is>
      </c>
    </row>
    <row r="303">
      <c r="A303" s="14" t="n">
        <v>532</v>
      </c>
      <c r="B303" s="14" t="inlineStr">
        <is>
          <t>vbc</t>
        </is>
      </c>
      <c r="C303" s="14" t="inlineStr">
        <is>
          <t>nuc</t>
        </is>
      </c>
      <c r="D303" s="14" t="inlineStr">
        <is>
          <t>pow</t>
        </is>
      </c>
      <c r="E303" s="14" t="inlineStr">
        <is>
          <t>VARCOST</t>
        </is>
      </c>
      <c r="F303" s="81" t="inlineStr">
        <is>
          <t>VARCOST($D532,INDEX(AD$381:AD$392,$E532),$F532,AD522)</t>
        </is>
      </c>
    </row>
    <row r="304">
      <c r="A304" s="14" t="n">
        <v>533</v>
      </c>
      <c r="B304" s="14" t="inlineStr">
        <is>
          <t>vbc</t>
        </is>
      </c>
      <c r="C304" s="14" t="inlineStr">
        <is>
          <t>wnd</t>
        </is>
      </c>
      <c r="D304" s="14" t="inlineStr">
        <is>
          <t>pow</t>
        </is>
      </c>
      <c r="E304" s="14" t="inlineStr">
        <is>
          <t>VARCOST</t>
        </is>
      </c>
      <c r="F304" s="81" t="inlineStr">
        <is>
          <t>VARCOST($D533,INDEX(AD$381:AD$392,$E533),$F533,AD523)</t>
        </is>
      </c>
    </row>
    <row r="305">
      <c r="A305" s="14" t="n">
        <v>534</v>
      </c>
      <c r="B305" s="14" t="inlineStr">
        <is>
          <t>vbc</t>
        </is>
      </c>
      <c r="C305" s="14" t="inlineStr">
        <is>
          <t>sol</t>
        </is>
      </c>
      <c r="D305" s="14" t="inlineStr">
        <is>
          <t>pow</t>
        </is>
      </c>
      <c r="E305" s="14" t="inlineStr">
        <is>
          <t>VARCOST</t>
        </is>
      </c>
      <c r="F305" s="81" t="inlineStr">
        <is>
          <t>VARCOST($D534,INDEX(AD$381:AD$392,$E534),$F534,AD524)</t>
        </is>
      </c>
    </row>
    <row r="306">
      <c r="A306" s="14" t="n">
        <v>535</v>
      </c>
      <c r="B306" s="14" t="inlineStr">
        <is>
          <t>vbc</t>
        </is>
      </c>
      <c r="C306" s="14" t="inlineStr">
        <is>
          <t>hyd</t>
        </is>
      </c>
      <c r="D306" s="14" t="inlineStr">
        <is>
          <t>pow</t>
        </is>
      </c>
      <c r="E306" s="14" t="inlineStr">
        <is>
          <t>VARCOST</t>
        </is>
      </c>
      <c r="F306" s="81" t="inlineStr">
        <is>
          <t>VARCOST($D535,INDEX(AD$381:AD$392,$E535),$F535,AD525)</t>
        </is>
      </c>
    </row>
    <row r="307">
      <c r="A307" s="14" t="n">
        <v>536</v>
      </c>
      <c r="B307" s="14" t="inlineStr">
        <is>
          <t>vbc</t>
        </is>
      </c>
      <c r="C307" s="14" t="inlineStr">
        <is>
          <t>ore</t>
        </is>
      </c>
      <c r="D307" s="14" t="inlineStr">
        <is>
          <t>pow</t>
        </is>
      </c>
      <c r="E307" s="14" t="inlineStr">
        <is>
          <t>VARCOST</t>
        </is>
      </c>
      <c r="F307" s="81" t="inlineStr">
        <is>
          <t>VARCOST($D536,INDEX(AD$381:AD$392,$E536),$F536,AD526)</t>
        </is>
      </c>
    </row>
    <row r="308">
      <c r="A308" s="14" t="n">
        <v>537</v>
      </c>
      <c r="B308" s="14" t="inlineStr">
        <is>
          <t>vbc</t>
        </is>
      </c>
      <c r="C308" s="14" t="inlineStr">
        <is>
          <t>bio</t>
        </is>
      </c>
      <c r="D308" s="14" t="inlineStr">
        <is>
          <t>pow</t>
        </is>
      </c>
      <c r="E308" s="14" t="inlineStr">
        <is>
          <t>VARCOST</t>
        </is>
      </c>
      <c r="F308" s="81" t="inlineStr">
        <is>
          <t>VARCOST($D537,INDEX(AD$381:AD$392,$E537),$F537,AD527)</t>
        </is>
      </c>
    </row>
    <row r="309">
      <c r="A309" s="14" t="n">
        <v>539</v>
      </c>
      <c r="B309" s="14" t="inlineStr">
        <is>
          <t>ccp</t>
        </is>
      </c>
      <c r="C309" s="14" t="inlineStr">
        <is>
          <t>coa</t>
        </is>
      </c>
      <c r="D309" s="14" t="inlineStr">
        <is>
          <t>pow</t>
        </is>
      </c>
      <c r="E309" s="14" t="inlineStr">
        <is>
          <t>KWHPOLICY</t>
        </is>
      </c>
      <c r="F309" s="81" t="inlineStr">
        <is>
          <t>KWHPOLICY($D539,AD$263,INDEX(AD$23:AD$30,$E539),AD$280,INDEX(AD$80:AD$93,$F539),$G539)</t>
        </is>
      </c>
    </row>
    <row r="310">
      <c r="A310" s="14" t="n">
        <v>540</v>
      </c>
      <c r="B310" s="14" t="inlineStr">
        <is>
          <t>ccp</t>
        </is>
      </c>
      <c r="C310" s="14" t="inlineStr">
        <is>
          <t>nga</t>
        </is>
      </c>
      <c r="D310" s="14" t="inlineStr">
        <is>
          <t>pow</t>
        </is>
      </c>
      <c r="E310" s="14" t="inlineStr">
        <is>
          <t>KWHPOLICY</t>
        </is>
      </c>
      <c r="F310" s="81" t="inlineStr">
        <is>
          <t>KWHPOLICY($D540,AD$263,INDEX(AD$23:AD$30,$E540),AD$280,INDEX(AD$80:AD$93,$F540),$G540)</t>
        </is>
      </c>
    </row>
    <row r="311">
      <c r="A311" s="14" t="n">
        <v>541</v>
      </c>
      <c r="B311" s="14" t="inlineStr">
        <is>
          <t>ccp</t>
        </is>
      </c>
      <c r="C311" s="14" t="inlineStr">
        <is>
          <t>oop</t>
        </is>
      </c>
      <c r="D311" s="14" t="inlineStr">
        <is>
          <t>pow</t>
        </is>
      </c>
      <c r="E311" s="14" t="inlineStr">
        <is>
          <t>KWHPOLICY</t>
        </is>
      </c>
      <c r="F311" s="81" t="inlineStr">
        <is>
          <t>KWHPOLICY($D541,AD$263,INDEX(AD$23:AD$30,$E541),AD$280,INDEX(AD$80:AD$93,$F541),$G541)</t>
        </is>
      </c>
    </row>
    <row r="312">
      <c r="A312" s="14" t="n">
        <v>542</v>
      </c>
      <c r="B312" s="14" t="inlineStr">
        <is>
          <t>ccp</t>
        </is>
      </c>
      <c r="C312" s="14" t="inlineStr">
        <is>
          <t>nuc</t>
        </is>
      </c>
      <c r="D312" s="14" t="inlineStr">
        <is>
          <t>pow</t>
        </is>
      </c>
      <c r="E312" s="14" t="inlineStr">
        <is>
          <t>KWHPOLICY</t>
        </is>
      </c>
      <c r="F312" s="81" t="inlineStr">
        <is>
          <t>KWHPOLICY($D542,AD$263,INDEX(AD$23:AD$30,$E542),AD$280,INDEX(AD$80:AD$93,$F542),$G542)</t>
        </is>
      </c>
    </row>
    <row r="313">
      <c r="A313" s="14" t="n">
        <v>543</v>
      </c>
      <c r="B313" s="14" t="inlineStr">
        <is>
          <t>ccp</t>
        </is>
      </c>
      <c r="C313" s="14" t="inlineStr">
        <is>
          <t>wnd</t>
        </is>
      </c>
      <c r="D313" s="14" t="inlineStr">
        <is>
          <t>pow</t>
        </is>
      </c>
      <c r="E313" s="14" t="inlineStr">
        <is>
          <t>KWHPOLICY</t>
        </is>
      </c>
      <c r="F313" s="81" t="inlineStr">
        <is>
          <t>KWHPOLICY($D543,AD$263,INDEX(AD$23:AD$30,$E543),AD$280,INDEX(AD$80:AD$93,$F543),$G543)</t>
        </is>
      </c>
    </row>
    <row r="314">
      <c r="A314" s="14" t="n">
        <v>544</v>
      </c>
      <c r="B314" s="14" t="inlineStr">
        <is>
          <t>ccp</t>
        </is>
      </c>
      <c r="C314" s="14" t="inlineStr">
        <is>
          <t>sol</t>
        </is>
      </c>
      <c r="D314" s="14" t="inlineStr">
        <is>
          <t>pow</t>
        </is>
      </c>
      <c r="E314" s="14" t="inlineStr">
        <is>
          <t>KWHPOLICY</t>
        </is>
      </c>
      <c r="F314" s="81" t="inlineStr">
        <is>
          <t>KWHPOLICY($D544,AD$263,INDEX(AD$23:AD$30,$E544),AD$280,INDEX(AD$80:AD$93,$F544),$G544)</t>
        </is>
      </c>
    </row>
    <row r="315">
      <c r="A315" s="14" t="n">
        <v>545</v>
      </c>
      <c r="B315" s="14" t="inlineStr">
        <is>
          <t>ccp</t>
        </is>
      </c>
      <c r="C315" s="14" t="inlineStr">
        <is>
          <t>hyd</t>
        </is>
      </c>
      <c r="D315" s="14" t="inlineStr">
        <is>
          <t>pow</t>
        </is>
      </c>
      <c r="E315" s="14" t="inlineStr">
        <is>
          <t>KWHPOLICY</t>
        </is>
      </c>
      <c r="F315" s="81" t="inlineStr">
        <is>
          <t>KWHPOLICY($D545,AD$263,INDEX(AD$23:AD$30,$E545),AD$280,INDEX(AD$80:AD$93,$F545),$G545)</t>
        </is>
      </c>
    </row>
    <row r="316">
      <c r="A316" s="14" t="n">
        <v>546</v>
      </c>
      <c r="B316" s="14" t="inlineStr">
        <is>
          <t>ccp</t>
        </is>
      </c>
      <c r="C316" s="14" t="inlineStr">
        <is>
          <t>ore</t>
        </is>
      </c>
      <c r="D316" s="14" t="inlineStr">
        <is>
          <t>pow</t>
        </is>
      </c>
      <c r="E316" s="14" t="inlineStr">
        <is>
          <t>KWHPOLICY</t>
        </is>
      </c>
      <c r="F316" s="81" t="inlineStr">
        <is>
          <t>KWHPOLICY($D546,AD$263,INDEX(AD$23:AD$30,$E546),AD$280,INDEX(AD$80:AD$93,$F546),$G546)</t>
        </is>
      </c>
    </row>
    <row r="317">
      <c r="A317" s="14" t="n">
        <v>547</v>
      </c>
      <c r="B317" s="14" t="inlineStr">
        <is>
          <t>ccp</t>
        </is>
      </c>
      <c r="C317" s="14" t="inlineStr">
        <is>
          <t>bio</t>
        </is>
      </c>
      <c r="D317" s="14" t="inlineStr">
        <is>
          <t>pow</t>
        </is>
      </c>
      <c r="E317" s="14" t="inlineStr">
        <is>
          <t>KWHPOLICY</t>
        </is>
      </c>
      <c r="F317" s="81" t="inlineStr">
        <is>
          <t>KWHPOLICY($D547,AD$263,INDEX(AD$23:AD$30,$E547),AD$280,INDEX(AD$80:AD$93,$F547),$G547)</t>
        </is>
      </c>
    </row>
    <row r="318">
      <c r="A318" s="14" t="n">
        <v>549</v>
      </c>
      <c r="B318" s="14" t="inlineStr">
        <is>
          <t>shk</t>
        </is>
      </c>
      <c r="C318" s="14" t="inlineStr">
        <is>
          <t>coa</t>
        </is>
      </c>
      <c r="D318" s="14" t="inlineStr">
        <is>
          <t>pow</t>
        </is>
      </c>
      <c r="E318" s="14" t="inlineStr">
        <is>
          <t>SHADOWGJ</t>
        </is>
      </c>
      <c r="F318" s="81" t="inlineStr">
        <is>
          <t>SHADOWGJ(AD$297,$D549)</t>
        </is>
      </c>
    </row>
    <row r="319">
      <c r="A319" s="14" t="n">
        <v>550</v>
      </c>
      <c r="B319" s="14" t="inlineStr">
        <is>
          <t>shk</t>
        </is>
      </c>
      <c r="C319" s="14" t="inlineStr">
        <is>
          <t>nga</t>
        </is>
      </c>
      <c r="D319" s="14" t="inlineStr">
        <is>
          <t>pow</t>
        </is>
      </c>
      <c r="E319" s="14" t="inlineStr">
        <is>
          <t>SHADOWGJ</t>
        </is>
      </c>
      <c r="F319" s="81" t="inlineStr">
        <is>
          <t>SHADOWGJ(AD$297,$D550)</t>
        </is>
      </c>
    </row>
    <row r="320">
      <c r="A320" s="14" t="n">
        <v>551</v>
      </c>
      <c r="B320" s="14" t="inlineStr">
        <is>
          <t>shk</t>
        </is>
      </c>
      <c r="C320" s="14" t="inlineStr">
        <is>
          <t>oop</t>
        </is>
      </c>
      <c r="D320" s="14" t="inlineStr">
        <is>
          <t>pow</t>
        </is>
      </c>
      <c r="E320" s="14" t="inlineStr">
        <is>
          <t>SHADOWGJ</t>
        </is>
      </c>
      <c r="F320" s="81" t="inlineStr">
        <is>
          <t>SHADOWGJ(AD$297,$D551)</t>
        </is>
      </c>
    </row>
    <row r="321">
      <c r="A321" s="14" t="n">
        <v>552</v>
      </c>
      <c r="B321" s="14" t="inlineStr">
        <is>
          <t>shk</t>
        </is>
      </c>
      <c r="C321" s="14" t="inlineStr">
        <is>
          <t>nuc</t>
        </is>
      </c>
      <c r="D321" s="14" t="inlineStr">
        <is>
          <t>pow</t>
        </is>
      </c>
      <c r="E321" s="14" t="inlineStr">
        <is>
          <t>SHADOWGJ</t>
        </is>
      </c>
      <c r="F321" s="81" t="inlineStr">
        <is>
          <t>SHADOWGJ(AD$297,$D552)</t>
        </is>
      </c>
    </row>
    <row r="322">
      <c r="A322" s="14" t="n">
        <v>553</v>
      </c>
      <c r="B322" s="14" t="inlineStr">
        <is>
          <t>shk</t>
        </is>
      </c>
      <c r="C322" s="14" t="inlineStr">
        <is>
          <t>wnd</t>
        </is>
      </c>
      <c r="D322" s="14" t="inlineStr">
        <is>
          <t>pow</t>
        </is>
      </c>
      <c r="E322" s="14" t="inlineStr">
        <is>
          <t>SHADOWGJ</t>
        </is>
      </c>
      <c r="F322" s="81" t="inlineStr">
        <is>
          <t>SHADOWGJ(AD$297,$D553)</t>
        </is>
      </c>
    </row>
    <row r="323">
      <c r="A323" s="14" t="n">
        <v>554</v>
      </c>
      <c r="B323" s="14" t="inlineStr">
        <is>
          <t>shk</t>
        </is>
      </c>
      <c r="C323" s="14" t="inlineStr">
        <is>
          <t>sol</t>
        </is>
      </c>
      <c r="D323" s="14" t="inlineStr">
        <is>
          <t>pow</t>
        </is>
      </c>
      <c r="E323" s="14" t="inlineStr">
        <is>
          <t>SHADOWGJ</t>
        </is>
      </c>
      <c r="F323" s="81" t="inlineStr">
        <is>
          <t>SHADOWGJ(AD$297,$D554)</t>
        </is>
      </c>
    </row>
    <row r="324">
      <c r="A324" s="14" t="n">
        <v>555</v>
      </c>
      <c r="B324" s="14" t="inlineStr">
        <is>
          <t>shk</t>
        </is>
      </c>
      <c r="C324" s="14" t="inlineStr">
        <is>
          <t>hyd</t>
        </is>
      </c>
      <c r="D324" s="14" t="inlineStr">
        <is>
          <t>pow</t>
        </is>
      </c>
      <c r="E324" s="14" t="inlineStr">
        <is>
          <t>SHADOWGJ</t>
        </is>
      </c>
      <c r="F324" s="81" t="inlineStr">
        <is>
          <t>SHADOWGJ(AD$297,$D555)</t>
        </is>
      </c>
    </row>
    <row r="325">
      <c r="A325" s="14" t="n">
        <v>556</v>
      </c>
      <c r="B325" s="14" t="inlineStr">
        <is>
          <t>shk</t>
        </is>
      </c>
      <c r="C325" s="14" t="inlineStr">
        <is>
          <t>ore</t>
        </is>
      </c>
      <c r="D325" s="14" t="inlineStr">
        <is>
          <t>pow</t>
        </is>
      </c>
      <c r="E325" s="14" t="inlineStr">
        <is>
          <t>SHADOWGJ</t>
        </is>
      </c>
      <c r="F325" s="81" t="inlineStr">
        <is>
          <t>SHADOWGJ(AD$297,$D556)</t>
        </is>
      </c>
    </row>
    <row r="326">
      <c r="A326" s="14" t="n">
        <v>557</v>
      </c>
      <c r="B326" s="14" t="inlineStr">
        <is>
          <t>shk</t>
        </is>
      </c>
      <c r="C326" s="14" t="inlineStr">
        <is>
          <t>bio</t>
        </is>
      </c>
      <c r="D326" s="14" t="inlineStr">
        <is>
          <t>pow</t>
        </is>
      </c>
      <c r="E326" s="14" t="inlineStr">
        <is>
          <t>SHADOWGJ</t>
        </is>
      </c>
      <c r="F326" s="81" t="inlineStr">
        <is>
          <t>SHADOWGJ(AD$297,$D557)</t>
        </is>
      </c>
    </row>
    <row r="327">
      <c r="A327" s="14" t="n">
        <v>559</v>
      </c>
      <c r="B327" s="14" t="inlineStr">
        <is>
          <t>reb</t>
        </is>
      </c>
      <c r="C327" s="14" t="inlineStr"/>
      <c r="D327" s="14" t="inlineStr"/>
      <c r="E327" s="14" t="inlineStr">
        <is>
          <t>REBATE</t>
        </is>
      </c>
      <c r="F327" s="81" t="inlineStr">
        <is>
          <t>REBATE(AD$549:AD$557,$E$549:$E$557)</t>
        </is>
      </c>
    </row>
    <row r="328">
      <c r="A328" s="14" t="n">
        <v>561</v>
      </c>
      <c r="B328" s="14" t="inlineStr">
        <is>
          <t>tvc</t>
        </is>
      </c>
      <c r="C328" s="14" t="inlineStr">
        <is>
          <t>coa</t>
        </is>
      </c>
      <c r="D328" s="14" t="inlineStr">
        <is>
          <t>pow</t>
        </is>
      </c>
      <c r="E328" s="14" t="inlineStr">
        <is>
          <t>VARTOTAL</t>
        </is>
      </c>
      <c r="F328" s="81" t="inlineStr">
        <is>
          <t>VARTOTAL(AD529,AD539,AD549,AD$559)</t>
        </is>
      </c>
    </row>
    <row r="329">
      <c r="A329" s="14" t="n">
        <v>562</v>
      </c>
      <c r="B329" s="14" t="inlineStr">
        <is>
          <t>tvc</t>
        </is>
      </c>
      <c r="C329" s="14" t="inlineStr">
        <is>
          <t>nga</t>
        </is>
      </c>
      <c r="D329" s="14" t="inlineStr">
        <is>
          <t>pow</t>
        </is>
      </c>
      <c r="E329" s="14" t="inlineStr">
        <is>
          <t>VARTOTAL</t>
        </is>
      </c>
      <c r="F329" s="81" t="inlineStr">
        <is>
          <t>VARTOTAL(AD530,AD540,AD550,AD$559)</t>
        </is>
      </c>
    </row>
    <row r="330">
      <c r="A330" s="14" t="n">
        <v>563</v>
      </c>
      <c r="B330" s="14" t="inlineStr">
        <is>
          <t>tvc</t>
        </is>
      </c>
      <c r="C330" s="14" t="inlineStr">
        <is>
          <t>oop</t>
        </is>
      </c>
      <c r="D330" s="14" t="inlineStr">
        <is>
          <t>pow</t>
        </is>
      </c>
      <c r="E330" s="14" t="inlineStr">
        <is>
          <t>VARTOTAL</t>
        </is>
      </c>
      <c r="F330" s="81" t="inlineStr">
        <is>
          <t>VARTOTAL(AD531,AD541,AD551,AD$559)</t>
        </is>
      </c>
    </row>
    <row r="331">
      <c r="A331" s="14" t="n">
        <v>564</v>
      </c>
      <c r="B331" s="14" t="inlineStr">
        <is>
          <t>tvc</t>
        </is>
      </c>
      <c r="C331" s="14" t="inlineStr">
        <is>
          <t>nuc</t>
        </is>
      </c>
      <c r="D331" s="14" t="inlineStr">
        <is>
          <t>pow</t>
        </is>
      </c>
      <c r="E331" s="14" t="inlineStr">
        <is>
          <t>VARTOTAL</t>
        </is>
      </c>
      <c r="F331" s="81" t="inlineStr">
        <is>
          <t>VARTOTAL(AD532,AD542,AD552,AD$559)</t>
        </is>
      </c>
    </row>
    <row r="332">
      <c r="A332" s="14" t="n">
        <v>565</v>
      </c>
      <c r="B332" s="14" t="inlineStr">
        <is>
          <t>tvc</t>
        </is>
      </c>
      <c r="C332" s="14" t="inlineStr">
        <is>
          <t>wnd</t>
        </is>
      </c>
      <c r="D332" s="14" t="inlineStr">
        <is>
          <t>pow</t>
        </is>
      </c>
      <c r="E332" s="14" t="inlineStr">
        <is>
          <t>VARTOTAL</t>
        </is>
      </c>
      <c r="F332" s="81" t="inlineStr">
        <is>
          <t>VARTOTAL(AD533,AD543,AD553,AD$559)</t>
        </is>
      </c>
    </row>
    <row r="333">
      <c r="A333" s="14" t="n">
        <v>566</v>
      </c>
      <c r="B333" s="14" t="inlineStr">
        <is>
          <t>tvc</t>
        </is>
      </c>
      <c r="C333" s="14" t="inlineStr">
        <is>
          <t>sol</t>
        </is>
      </c>
      <c r="D333" s="14" t="inlineStr">
        <is>
          <t>pow</t>
        </is>
      </c>
      <c r="E333" s="14" t="inlineStr">
        <is>
          <t>VARTOTAL</t>
        </is>
      </c>
      <c r="F333" s="81" t="inlineStr">
        <is>
          <t>VARTOTAL(AD534,AD544,AD554,AD$559)</t>
        </is>
      </c>
    </row>
    <row r="334">
      <c r="A334" s="14" t="n">
        <v>567</v>
      </c>
      <c r="B334" s="14" t="inlineStr">
        <is>
          <t>tvc</t>
        </is>
      </c>
      <c r="C334" s="14" t="inlineStr">
        <is>
          <t>hyd</t>
        </is>
      </c>
      <c r="D334" s="14" t="inlineStr">
        <is>
          <t>pow</t>
        </is>
      </c>
      <c r="E334" s="14" t="inlineStr">
        <is>
          <t>VARTOTAL</t>
        </is>
      </c>
      <c r="F334" s="81" t="inlineStr">
        <is>
          <t>VARTOTAL(AD535,AD545,AD555,AD$559)</t>
        </is>
      </c>
    </row>
    <row r="335">
      <c r="A335" s="14" t="n">
        <v>568</v>
      </c>
      <c r="B335" s="14" t="inlineStr">
        <is>
          <t>tvc</t>
        </is>
      </c>
      <c r="C335" s="14" t="inlineStr">
        <is>
          <t>ore</t>
        </is>
      </c>
      <c r="D335" s="14" t="inlineStr">
        <is>
          <t>pow</t>
        </is>
      </c>
      <c r="E335" s="14" t="inlineStr">
        <is>
          <t>VARTOTAL</t>
        </is>
      </c>
      <c r="F335" s="81" t="inlineStr">
        <is>
          <t>VARTOTAL(AD536,AD546,AD556,AD$559)</t>
        </is>
      </c>
    </row>
    <row r="336">
      <c r="A336" s="14" t="n">
        <v>569</v>
      </c>
      <c r="B336" s="14" t="inlineStr">
        <is>
          <t>tvc</t>
        </is>
      </c>
      <c r="C336" s="14" t="inlineStr">
        <is>
          <t>bio</t>
        </is>
      </c>
      <c r="D336" s="14" t="inlineStr">
        <is>
          <t>pow</t>
        </is>
      </c>
      <c r="E336" s="14" t="inlineStr">
        <is>
          <t>VARTOTAL</t>
        </is>
      </c>
      <c r="F336" s="81" t="inlineStr">
        <is>
          <t>VARTOTAL(AD537,AD547,AD557,AD$559)</t>
        </is>
      </c>
    </row>
    <row r="337">
      <c r="A337" s="14" t="n">
        <v>592</v>
      </c>
      <c r="B337" s="14" t="inlineStr">
        <is>
          <t>gnc</t>
        </is>
      </c>
      <c r="C337" s="14" t="inlineStr">
        <is>
          <t>coa</t>
        </is>
      </c>
      <c r="D337" s="14" t="inlineStr">
        <is>
          <t>pow</t>
        </is>
      </c>
      <c r="E337" s="14" t="inlineStr">
        <is>
          <t>GENCOST</t>
        </is>
      </c>
      <c r="F337" s="81" t="inlineStr">
        <is>
          <t>GENCOST(AD497,AD529)</t>
        </is>
      </c>
    </row>
    <row r="338">
      <c r="A338" s="14" t="n">
        <v>593</v>
      </c>
      <c r="B338" s="14" t="inlineStr">
        <is>
          <t>gnc</t>
        </is>
      </c>
      <c r="C338" s="14" t="inlineStr">
        <is>
          <t>nga</t>
        </is>
      </c>
      <c r="D338" s="14" t="inlineStr">
        <is>
          <t>pow</t>
        </is>
      </c>
      <c r="E338" s="14" t="inlineStr">
        <is>
          <t>GENCOST</t>
        </is>
      </c>
      <c r="F338" s="81" t="inlineStr">
        <is>
          <t>GENCOST(AD498,AD530)</t>
        </is>
      </c>
    </row>
    <row r="339">
      <c r="A339" s="14" t="n">
        <v>594</v>
      </c>
      <c r="B339" s="14" t="inlineStr">
        <is>
          <t>gnc</t>
        </is>
      </c>
      <c r="C339" s="14" t="inlineStr">
        <is>
          <t>oop</t>
        </is>
      </c>
      <c r="D339" s="14" t="inlineStr">
        <is>
          <t>pow</t>
        </is>
      </c>
      <c r="E339" s="14" t="inlineStr">
        <is>
          <t>GENCOST</t>
        </is>
      </c>
      <c r="F339" s="81" t="inlineStr">
        <is>
          <t>GENCOST(AD499,AD531)</t>
        </is>
      </c>
    </row>
    <row r="340">
      <c r="A340" s="14" t="n">
        <v>595</v>
      </c>
      <c r="B340" s="14" t="inlineStr">
        <is>
          <t>gnc</t>
        </is>
      </c>
      <c r="C340" s="14" t="inlineStr">
        <is>
          <t>nuc</t>
        </is>
      </c>
      <c r="D340" s="14" t="inlineStr">
        <is>
          <t>pow</t>
        </is>
      </c>
      <c r="E340" s="14" t="inlineStr">
        <is>
          <t>GENCOST</t>
        </is>
      </c>
      <c r="F340" s="81" t="inlineStr">
        <is>
          <t>GENCOST(AD500,AD532)</t>
        </is>
      </c>
    </row>
    <row r="341">
      <c r="A341" s="14" t="n">
        <v>596</v>
      </c>
      <c r="B341" s="14" t="inlineStr">
        <is>
          <t>gnc</t>
        </is>
      </c>
      <c r="C341" s="14" t="inlineStr">
        <is>
          <t>wnd</t>
        </is>
      </c>
      <c r="D341" s="14" t="inlineStr">
        <is>
          <t>pow</t>
        </is>
      </c>
      <c r="E341" s="14" t="inlineStr">
        <is>
          <t>GENCOST</t>
        </is>
      </c>
      <c r="F341" s="81" t="inlineStr">
        <is>
          <t>GENCOST(AD501,AD533)</t>
        </is>
      </c>
    </row>
    <row r="342">
      <c r="A342" s="14" t="n">
        <v>597</v>
      </c>
      <c r="B342" s="14" t="inlineStr">
        <is>
          <t>gnc</t>
        </is>
      </c>
      <c r="C342" s="14" t="inlineStr">
        <is>
          <t>sol</t>
        </is>
      </c>
      <c r="D342" s="14" t="inlineStr">
        <is>
          <t>pow</t>
        </is>
      </c>
      <c r="E342" s="14" t="inlineStr">
        <is>
          <t>GENCOST</t>
        </is>
      </c>
      <c r="F342" s="81" t="inlineStr">
        <is>
          <t>GENCOST(AD502,AD534)</t>
        </is>
      </c>
    </row>
    <row r="343">
      <c r="A343" s="14" t="n">
        <v>598</v>
      </c>
      <c r="B343" s="14" t="inlineStr">
        <is>
          <t>gnc</t>
        </is>
      </c>
      <c r="C343" s="14" t="inlineStr">
        <is>
          <t>hyd</t>
        </is>
      </c>
      <c r="D343" s="14" t="inlineStr">
        <is>
          <t>pow</t>
        </is>
      </c>
      <c r="E343" s="14" t="inlineStr">
        <is>
          <t>GENCOST</t>
        </is>
      </c>
      <c r="F343" s="81" t="inlineStr">
        <is>
          <t>GENCOST(AD503,AD535)</t>
        </is>
      </c>
    </row>
    <row r="344">
      <c r="A344" s="14" t="n">
        <v>599</v>
      </c>
      <c r="B344" s="14" t="inlineStr">
        <is>
          <t>gnc</t>
        </is>
      </c>
      <c r="C344" s="14" t="inlineStr">
        <is>
          <t>ore</t>
        </is>
      </c>
      <c r="D344" s="14" t="inlineStr">
        <is>
          <t>pow</t>
        </is>
      </c>
      <c r="E344" s="14" t="inlineStr">
        <is>
          <t>GENCOST</t>
        </is>
      </c>
      <c r="F344" s="81" t="inlineStr">
        <is>
          <t>GENCOST(AD504,AD536)</t>
        </is>
      </c>
    </row>
    <row r="345">
      <c r="A345" s="14" t="n">
        <v>600</v>
      </c>
      <c r="B345" s="14" t="inlineStr">
        <is>
          <t>gnc</t>
        </is>
      </c>
      <c r="C345" s="14" t="inlineStr">
        <is>
          <t>bio</t>
        </is>
      </c>
      <c r="D345" s="14" t="inlineStr">
        <is>
          <t>pow</t>
        </is>
      </c>
      <c r="E345" s="14" t="inlineStr">
        <is>
          <t>GENCOST</t>
        </is>
      </c>
      <c r="F345" s="81" t="inlineStr">
        <is>
          <t>GENCOST(AD505,AD537)</t>
        </is>
      </c>
    </row>
    <row r="346">
      <c r="A346" s="14" t="n">
        <v>602</v>
      </c>
      <c r="B346" s="14" t="inlineStr">
        <is>
          <t>gncav</t>
        </is>
      </c>
      <c r="C346" s="14" t="inlineStr"/>
      <c r="D346" s="14" t="inlineStr"/>
      <c r="E346" s="14" t="inlineStr">
        <is>
          <t>WEIGHTED</t>
        </is>
      </c>
      <c r="F346" s="81" t="inlineStr">
        <is>
          <t>WEIGHTED(AD$716:AD$724,AD$592:AD$600,$D602)</t>
        </is>
      </c>
    </row>
    <row r="347">
      <c r="A347" s="14" t="n">
        <v>603</v>
      </c>
      <c r="B347" s="14" t="inlineStr">
        <is>
          <t>ccpav</t>
        </is>
      </c>
      <c r="C347" s="14" t="inlineStr"/>
      <c r="D347" s="14" t="inlineStr"/>
      <c r="E347" s="14" t="inlineStr">
        <is>
          <t>WEIGHTED</t>
        </is>
      </c>
      <c r="F347" s="81" t="inlineStr">
        <is>
          <t>WEIGHTED(AD$716:AD$724,AD$539:AD$547,$D603)</t>
        </is>
      </c>
    </row>
    <row r="348">
      <c r="A348" s="14" t="n">
        <v>605</v>
      </c>
      <c r="B348" s="14" t="inlineStr">
        <is>
          <t>tic</t>
        </is>
      </c>
      <c r="C348" s="14" t="inlineStr">
        <is>
          <t>coa</t>
        </is>
      </c>
      <c r="D348" s="14" t="inlineStr">
        <is>
          <t>pow</t>
        </is>
      </c>
      <c r="E348" s="14" t="inlineStr">
        <is>
          <t>INVCOST</t>
        </is>
      </c>
      <c r="F348" s="81" t="inlineStr">
        <is>
          <t>INVCOST(AD508,AD581,$D605)</t>
        </is>
      </c>
    </row>
    <row r="349">
      <c r="A349" s="14" t="n">
        <v>606</v>
      </c>
      <c r="B349" s="14" t="inlineStr">
        <is>
          <t>tic</t>
        </is>
      </c>
      <c r="C349" s="14" t="inlineStr">
        <is>
          <t>nga</t>
        </is>
      </c>
      <c r="D349" s="14" t="inlineStr">
        <is>
          <t>pow</t>
        </is>
      </c>
      <c r="E349" s="14" t="inlineStr">
        <is>
          <t>INVCOST</t>
        </is>
      </c>
      <c r="F349" s="81" t="inlineStr">
        <is>
          <t>INVCOST(AD509,AD582,$D606)</t>
        </is>
      </c>
    </row>
    <row r="350">
      <c r="A350" s="14" t="n">
        <v>607</v>
      </c>
      <c r="B350" s="14" t="inlineStr">
        <is>
          <t>tic</t>
        </is>
      </c>
      <c r="C350" s="14" t="inlineStr">
        <is>
          <t>oop</t>
        </is>
      </c>
      <c r="D350" s="14" t="inlineStr">
        <is>
          <t>pow</t>
        </is>
      </c>
      <c r="E350" s="14" t="inlineStr">
        <is>
          <t>INVCOST</t>
        </is>
      </c>
      <c r="F350" s="81" t="inlineStr">
        <is>
          <t>INVCOST(AD510,AD583,$D607)</t>
        </is>
      </c>
    </row>
    <row r="351">
      <c r="A351" s="14" t="n">
        <v>608</v>
      </c>
      <c r="B351" s="14" t="inlineStr">
        <is>
          <t>tic</t>
        </is>
      </c>
      <c r="C351" s="14" t="inlineStr">
        <is>
          <t>nuc</t>
        </is>
      </c>
      <c r="D351" s="14" t="inlineStr">
        <is>
          <t>pow</t>
        </is>
      </c>
      <c r="E351" s="14" t="inlineStr">
        <is>
          <t>INVCOST</t>
        </is>
      </c>
      <c r="F351" s="81" t="inlineStr">
        <is>
          <t>INVCOST(AD511,AD584,$D608)</t>
        </is>
      </c>
    </row>
    <row r="352">
      <c r="A352" s="14" t="n">
        <v>609</v>
      </c>
      <c r="B352" s="14" t="inlineStr">
        <is>
          <t>tic</t>
        </is>
      </c>
      <c r="C352" s="14" t="inlineStr">
        <is>
          <t>wnd</t>
        </is>
      </c>
      <c r="D352" s="14" t="inlineStr">
        <is>
          <t>pow</t>
        </is>
      </c>
      <c r="E352" s="14" t="inlineStr">
        <is>
          <t>INVCOST</t>
        </is>
      </c>
      <c r="F352" s="81" t="inlineStr">
        <is>
          <t>INVCOST(AD512,AD585,$D609)</t>
        </is>
      </c>
    </row>
    <row r="353">
      <c r="A353" s="14" t="n">
        <v>610</v>
      </c>
      <c r="B353" s="14" t="inlineStr">
        <is>
          <t>tic</t>
        </is>
      </c>
      <c r="C353" s="14" t="inlineStr">
        <is>
          <t>sol</t>
        </is>
      </c>
      <c r="D353" s="14" t="inlineStr">
        <is>
          <t>pow</t>
        </is>
      </c>
      <c r="E353" s="14" t="inlineStr">
        <is>
          <t>INVCOST</t>
        </is>
      </c>
      <c r="F353" s="81" t="inlineStr">
        <is>
          <t>INVCOST(AD513,AD586,$D610)</t>
        </is>
      </c>
    </row>
    <row r="354">
      <c r="A354" s="14" t="n">
        <v>611</v>
      </c>
      <c r="B354" s="14" t="inlineStr">
        <is>
          <t>tic</t>
        </is>
      </c>
      <c r="C354" s="14" t="inlineStr">
        <is>
          <t>hyd</t>
        </is>
      </c>
      <c r="D354" s="14" t="inlineStr">
        <is>
          <t>pow</t>
        </is>
      </c>
      <c r="E354" s="14" t="inlineStr">
        <is>
          <t>INVCOST</t>
        </is>
      </c>
      <c r="F354" s="81" t="inlineStr">
        <is>
          <t>INVCOST(AD514,AD587,$D611)</t>
        </is>
      </c>
    </row>
    <row r="355">
      <c r="A355" s="14" t="n">
        <v>612</v>
      </c>
      <c r="B355" s="14" t="inlineStr">
        <is>
          <t>tic</t>
        </is>
      </c>
      <c r="C355" s="14" t="inlineStr">
        <is>
          <t>ore</t>
        </is>
      </c>
      <c r="D355" s="14" t="inlineStr">
        <is>
          <t>pow</t>
        </is>
      </c>
      <c r="E355" s="14" t="inlineStr">
        <is>
          <t>INVCOST</t>
        </is>
      </c>
      <c r="F355" s="81" t="inlineStr">
        <is>
          <t>INVCOST(AD515,AD588,$D612)</t>
        </is>
      </c>
    </row>
    <row r="356">
      <c r="A356" s="14" t="n">
        <v>613</v>
      </c>
      <c r="B356" s="14" t="inlineStr">
        <is>
          <t>tic</t>
        </is>
      </c>
      <c r="C356" s="14" t="inlineStr">
        <is>
          <t>bio</t>
        </is>
      </c>
      <c r="D356" s="14" t="inlineStr">
        <is>
          <t>pow</t>
        </is>
      </c>
      <c r="E356" s="14" t="inlineStr">
        <is>
          <t>INVCOST</t>
        </is>
      </c>
      <c r="F356" s="81" t="inlineStr">
        <is>
          <t>INVCOST(AD516,AD589,$D613)</t>
        </is>
      </c>
    </row>
    <row r="357">
      <c r="A357" s="14" t="n">
        <v>616</v>
      </c>
      <c r="B357" s="14" t="inlineStr">
        <is>
          <t>cons</t>
        </is>
      </c>
      <c r="C357" s="14" t="inlineStr">
        <is>
          <t>ecy</t>
        </is>
      </c>
      <c r="D357" s="14" t="inlineStr">
        <is>
          <t>res</t>
        </is>
      </c>
      <c r="E357" s="14" t="inlineStr">
        <is>
          <t>CONSUMPTION</t>
        </is>
      </c>
      <c r="F357" s="81" t="inlineStr">
        <is>
          <t>CONSUMPTION(AD$675,AD$658,$D616,$E616,$F616)</t>
        </is>
      </c>
    </row>
    <row r="358">
      <c r="A358" s="14" t="n">
        <v>617</v>
      </c>
      <c r="B358" s="14" t="inlineStr">
        <is>
          <t>cons</t>
        </is>
      </c>
      <c r="C358" s="14" t="inlineStr">
        <is>
          <t>ecy</t>
        </is>
      </c>
      <c r="D358" s="14" t="inlineStr">
        <is>
          <t>ind</t>
        </is>
      </c>
      <c r="E358" s="14" t="inlineStr">
        <is>
          <t>CONSUMPTION</t>
        </is>
      </c>
      <c r="F358" s="81" t="inlineStr">
        <is>
          <t>CONSUMPTION(AD$675,AD$658,$D617,$E617,$F617)</t>
        </is>
      </c>
    </row>
    <row r="359">
      <c r="A359" s="14" t="n">
        <v>619</v>
      </c>
      <c r="B359" s="14" t="inlineStr">
        <is>
          <t>sc</t>
        </is>
      </c>
      <c r="C359" s="14" t="inlineStr">
        <is>
          <t>ecy</t>
        </is>
      </c>
      <c r="D359" s="14" t="inlineStr">
        <is>
          <t>res</t>
        </is>
      </c>
      <c r="E359" s="14" t="inlineStr">
        <is>
          <t>POWERSUPPLY</t>
        </is>
      </c>
      <c r="F359" s="81" t="inlineStr">
        <is>
          <t>POWERSUPPLY(AC$602,$D619)</t>
        </is>
      </c>
    </row>
    <row r="360">
      <c r="A360" s="14" t="n">
        <v>620</v>
      </c>
      <c r="B360" s="14" t="inlineStr">
        <is>
          <t>sc</t>
        </is>
      </c>
      <c r="C360" s="14" t="inlineStr">
        <is>
          <t>ecy</t>
        </is>
      </c>
      <c r="D360" s="14" t="inlineStr">
        <is>
          <t>ind</t>
        </is>
      </c>
      <c r="E360" s="14" t="inlineStr">
        <is>
          <t>POWERSUPPLY</t>
        </is>
      </c>
      <c r="F360" s="81" t="inlineStr">
        <is>
          <t>POWERSUPPLY(AC$602,$D620)</t>
        </is>
      </c>
    </row>
    <row r="361">
      <c r="A361" s="14" t="n">
        <v>622</v>
      </c>
      <c r="B361" s="14" t="inlineStr">
        <is>
          <t>rppre</t>
        </is>
      </c>
      <c r="C361" s="14" t="inlineStr">
        <is>
          <t>ecy</t>
        </is>
      </c>
      <c r="D361" s="14" t="inlineStr">
        <is>
          <t>res</t>
        </is>
      </c>
      <c r="E361" s="14" t="inlineStr">
        <is>
          <t>POWERPRICE</t>
        </is>
      </c>
      <c r="F361" s="81" t="inlineStr">
        <is>
          <t>POWERPRICE(AD$4,$E622,AC622,$D622,AD619,AC619,$F622)</t>
        </is>
      </c>
    </row>
    <row r="362">
      <c r="A362" s="14" t="n">
        <v>623</v>
      </c>
      <c r="B362" s="14" t="inlineStr">
        <is>
          <t>rppre</t>
        </is>
      </c>
      <c r="C362" s="14" t="inlineStr">
        <is>
          <t>ecy</t>
        </is>
      </c>
      <c r="D362" s="14" t="inlineStr">
        <is>
          <t>ind</t>
        </is>
      </c>
      <c r="E362" s="14" t="inlineStr">
        <is>
          <t>POWERPRICE</t>
        </is>
      </c>
      <c r="F362" s="81" t="inlineStr">
        <is>
          <t>POWERPRICE(AD$4,$E623,AC623,$D623,AD620,AC620,$F623)</t>
        </is>
      </c>
    </row>
    <row r="363">
      <c r="A363" s="14" t="n">
        <v>625</v>
      </c>
      <c r="B363" s="14" t="inlineStr">
        <is>
          <t>rp</t>
        </is>
      </c>
      <c r="C363" s="14" t="inlineStr">
        <is>
          <t>ecy</t>
        </is>
      </c>
      <c r="D363" s="14" t="inlineStr">
        <is>
          <t>res</t>
        </is>
      </c>
      <c r="E363" s="14" t="inlineStr">
        <is>
          <t>ENDUSERPOWER</t>
        </is>
      </c>
      <c r="F363" s="81" t="inlineStr">
        <is>
          <t>ENDUSERPOWER(AD622,AD$603,$D625,$E625)</t>
        </is>
      </c>
    </row>
    <row r="364">
      <c r="A364" s="14" t="n">
        <v>626</v>
      </c>
      <c r="B364" s="14" t="inlineStr">
        <is>
          <t>rp</t>
        </is>
      </c>
      <c r="C364" s="14" t="inlineStr">
        <is>
          <t>ecy</t>
        </is>
      </c>
      <c r="D364" s="14" t="inlineStr">
        <is>
          <t>ind</t>
        </is>
      </c>
      <c r="E364" s="14" t="inlineStr">
        <is>
          <t>ENDUSERPOWER</t>
        </is>
      </c>
      <c r="F364" s="81" t="inlineStr">
        <is>
          <t>ENDUSERPOWER(AD623,AD$603,$D626,$E626)</t>
        </is>
      </c>
    </row>
    <row r="365">
      <c r="A365" s="14" t="n">
        <v>628</v>
      </c>
      <c r="B365" s="14" t="inlineStr">
        <is>
          <t>sgap</t>
        </is>
      </c>
      <c r="C365" s="14" t="inlineStr">
        <is>
          <t>ecy</t>
        </is>
      </c>
      <c r="D365" s="14" t="inlineStr">
        <is>
          <t>res</t>
        </is>
      </c>
      <c r="E365" s="14" t="inlineStr">
        <is>
          <t>SUBSIDYGAP</t>
        </is>
      </c>
      <c r="F365" s="81" t="inlineStr">
        <is>
          <t>SUBSIDYGAP(AD619,AD622,$D628)</t>
        </is>
      </c>
    </row>
    <row r="366">
      <c r="A366" s="14" t="n">
        <v>629</v>
      </c>
      <c r="B366" s="14" t="inlineStr">
        <is>
          <t>sgap</t>
        </is>
      </c>
      <c r="C366" s="14" t="inlineStr">
        <is>
          <t>ecy</t>
        </is>
      </c>
      <c r="D366" s="14" t="inlineStr">
        <is>
          <t>ind</t>
        </is>
      </c>
      <c r="E366" s="14" t="inlineStr">
        <is>
          <t>SUBSIDYGAP</t>
        </is>
      </c>
      <c r="F366" s="81" t="inlineStr">
        <is>
          <t>SUBSIDYGAP(AD620,AD623,$D629)</t>
        </is>
      </c>
    </row>
    <row r="367">
      <c r="A367" s="14" t="n">
        <v>631</v>
      </c>
      <c r="B367" s="14" t="inlineStr">
        <is>
          <t>rvat</t>
        </is>
      </c>
      <c r="C367" s="14" t="inlineStr">
        <is>
          <t>ecy</t>
        </is>
      </c>
      <c r="D367" s="14" t="inlineStr">
        <is>
          <t>res</t>
        </is>
      </c>
      <c r="E367" s="14" t="inlineStr">
        <is>
          <t>POWERREV</t>
        </is>
      </c>
      <c r="F367" s="81" t="inlineStr">
        <is>
          <t>POWERREV(AD622,$D631,AD616)</t>
        </is>
      </c>
    </row>
    <row r="368">
      <c r="A368" s="14" t="n">
        <v>632</v>
      </c>
      <c r="B368" s="14" t="inlineStr">
        <is>
          <t>rvat</t>
        </is>
      </c>
      <c r="C368" s="14" t="inlineStr">
        <is>
          <t>ecy</t>
        </is>
      </c>
      <c r="D368" s="14" t="inlineStr">
        <is>
          <t>ind</t>
        </is>
      </c>
      <c r="E368" s="14" t="inlineStr">
        <is>
          <t>POWERREV</t>
        </is>
      </c>
      <c r="F368" s="81" t="inlineStr">
        <is>
          <t>POWERREV(AD623,$D632,AD617)</t>
        </is>
      </c>
    </row>
    <row r="369">
      <c r="A369" s="14" t="n">
        <v>634</v>
      </c>
      <c r="B369" s="14" t="inlineStr">
        <is>
          <t>rcarb</t>
        </is>
      </c>
      <c r="C369" s="14" t="inlineStr">
        <is>
          <t>ecy</t>
        </is>
      </c>
      <c r="D369" s="14" t="inlineStr">
        <is>
          <t>res</t>
        </is>
      </c>
      <c r="E369" s="14" t="inlineStr">
        <is>
          <t>POWERREV</t>
        </is>
      </c>
      <c r="F369" s="81" t="inlineStr">
        <is>
          <t>POWERREV(AD$603,$D634,AD616)</t>
        </is>
      </c>
    </row>
    <row r="370">
      <c r="A370" s="14" t="n">
        <v>635</v>
      </c>
      <c r="B370" s="14" t="inlineStr">
        <is>
          <t>rcarb</t>
        </is>
      </c>
      <c r="C370" s="14" t="inlineStr">
        <is>
          <t>ecy</t>
        </is>
      </c>
      <c r="D370" s="14" t="inlineStr">
        <is>
          <t>ind</t>
        </is>
      </c>
      <c r="E370" s="14" t="inlineStr">
        <is>
          <t>POWERREV</t>
        </is>
      </c>
      <c r="F370" s="81" t="inlineStr">
        <is>
          <t>POWERREV(AD$603,$D635,AD617)</t>
        </is>
      </c>
    </row>
    <row r="371">
      <c r="A371" s="14" t="n">
        <v>637</v>
      </c>
      <c r="B371" s="14" t="inlineStr">
        <is>
          <t>rnvat</t>
        </is>
      </c>
      <c r="C371" s="14" t="inlineStr">
        <is>
          <t>ecy</t>
        </is>
      </c>
      <c r="D371" s="14" t="inlineStr">
        <is>
          <t>res</t>
        </is>
      </c>
      <c r="E371" s="14" t="inlineStr">
        <is>
          <t>POWERREV</t>
        </is>
      </c>
      <c r="F371" s="81" t="inlineStr">
        <is>
          <t>POWERREV(AD$603*$D637,$E637,AD616)</t>
        </is>
      </c>
    </row>
    <row r="372">
      <c r="A372" s="14" t="n">
        <v>638</v>
      </c>
      <c r="B372" s="14" t="inlineStr">
        <is>
          <t>rnvat</t>
        </is>
      </c>
      <c r="C372" s="14" t="inlineStr">
        <is>
          <t>ecy</t>
        </is>
      </c>
      <c r="D372" s="14" t="inlineStr">
        <is>
          <t>ind</t>
        </is>
      </c>
      <c r="E372" s="14" t="inlineStr">
        <is>
          <t>POWERREV</t>
        </is>
      </c>
      <c r="F372" s="81" t="inlineStr">
        <is>
          <t>POWERREV(AD$603*$D638,$E638,AD617)</t>
        </is>
      </c>
    </row>
    <row r="373">
      <c r="A373" s="14" t="n">
        <v>640</v>
      </c>
      <c r="B373" s="14" t="inlineStr">
        <is>
          <t>rgap</t>
        </is>
      </c>
      <c r="C373" s="14" t="inlineStr">
        <is>
          <t>ecy</t>
        </is>
      </c>
      <c r="D373" s="14" t="inlineStr">
        <is>
          <t>res</t>
        </is>
      </c>
      <c r="E373" s="14" t="inlineStr">
        <is>
          <t>POWERREV</t>
        </is>
      </c>
      <c r="F373" s="81" t="inlineStr">
        <is>
          <t>POWERREV(AD628,$D640,AD616)</t>
        </is>
      </c>
    </row>
    <row r="374">
      <c r="A374" s="14" t="n">
        <v>641</v>
      </c>
      <c r="B374" s="14" t="inlineStr">
        <is>
          <t>rgap</t>
        </is>
      </c>
      <c r="C374" s="14" t="inlineStr">
        <is>
          <t>ecy</t>
        </is>
      </c>
      <c r="D374" s="14" t="inlineStr">
        <is>
          <t>ind</t>
        </is>
      </c>
      <c r="E374" s="14" t="inlineStr">
        <is>
          <t>POWERREV</t>
        </is>
      </c>
      <c r="F374" s="81" t="inlineStr">
        <is>
          <t>POWERREV(AD629,$D641,AD617)</t>
        </is>
      </c>
    </row>
    <row r="375">
      <c r="A375" s="14" t="n">
        <v>644</v>
      </c>
      <c r="B375" s="14" t="inlineStr">
        <is>
          <t>pdem</t>
        </is>
      </c>
      <c r="C375" s="14" t="inlineStr">
        <is>
          <t>ecy</t>
        </is>
      </c>
      <c r="D375" s="14" t="inlineStr">
        <is>
          <t>tra</t>
        </is>
      </c>
      <c r="E375" s="14" t="inlineStr">
        <is>
          <t>PRICEMIX</t>
        </is>
      </c>
      <c r="F375" s="81" t="inlineStr">
        <is>
          <t>PRICEMIX($D644,AC$625,AC$626)</t>
        </is>
      </c>
    </row>
    <row r="376">
      <c r="A376" s="14" t="n">
        <v>645</v>
      </c>
      <c r="B376" s="14" t="inlineStr">
        <is>
          <t>pdem</t>
        </is>
      </c>
      <c r="C376" s="14" t="inlineStr">
        <is>
          <t>ecy</t>
        </is>
      </c>
      <c r="D376" s="14" t="inlineStr">
        <is>
          <t>res</t>
        </is>
      </c>
      <c r="E376" s="14" t="inlineStr">
        <is>
          <t>PRICEMIX</t>
        </is>
      </c>
      <c r="F376" s="81" t="inlineStr">
        <is>
          <t>PRICEMIX($D645,AC$625,AC$626)</t>
        </is>
      </c>
    </row>
    <row r="377">
      <c r="A377" s="14" t="n">
        <v>646</v>
      </c>
      <c r="B377" s="14" t="inlineStr">
        <is>
          <t>pdem</t>
        </is>
      </c>
      <c r="C377" s="14" t="inlineStr">
        <is>
          <t>ecy</t>
        </is>
      </c>
      <c r="D377" s="14" t="inlineStr">
        <is>
          <t>ind</t>
        </is>
      </c>
      <c r="E377" s="14" t="inlineStr">
        <is>
          <t>PRICEMIX</t>
        </is>
      </c>
      <c r="F377" s="81" t="inlineStr">
        <is>
          <t>PRICEMIX($D646,AC$625,AC$626)</t>
        </is>
      </c>
    </row>
    <row r="378">
      <c r="A378" s="14" t="n">
        <v>647</v>
      </c>
      <c r="B378" s="14" t="inlineStr">
        <is>
          <t>pdem</t>
        </is>
      </c>
      <c r="C378" s="14" t="inlineStr">
        <is>
          <t>ecy</t>
        </is>
      </c>
      <c r="D378" s="14" t="inlineStr">
        <is>
          <t>srv</t>
        </is>
      </c>
      <c r="E378" s="14" t="inlineStr">
        <is>
          <t>PRICEMIX</t>
        </is>
      </c>
      <c r="F378" s="81" t="inlineStr">
        <is>
          <t>PRICEMIX($D647,AC$625,AC$626)</t>
        </is>
      </c>
    </row>
    <row r="379">
      <c r="A379" s="14" t="n">
        <v>649</v>
      </c>
      <c r="B379" s="14" t="inlineStr">
        <is>
          <t>mult</t>
        </is>
      </c>
      <c r="C379" s="14" t="inlineStr">
        <is>
          <t>ecy</t>
        </is>
      </c>
      <c r="D379" s="14" t="inlineStr">
        <is>
          <t>tra</t>
        </is>
      </c>
      <c r="E379" s="14" t="inlineStr">
        <is>
          <t>DEMANDMULT</t>
        </is>
      </c>
      <c r="F379" s="81" t="inlineStr">
        <is>
          <t>DEMANDMULT($D649,AD$7,$E649,AD$463,AD644,AC644,$F649,AD$464,Settings!$C$19)</t>
        </is>
      </c>
    </row>
    <row r="380">
      <c r="A380" s="14" t="n">
        <v>650</v>
      </c>
      <c r="B380" s="14" t="inlineStr">
        <is>
          <t>mult</t>
        </is>
      </c>
      <c r="C380" s="14" t="inlineStr">
        <is>
          <t>ecy</t>
        </is>
      </c>
      <c r="D380" s="14" t="inlineStr">
        <is>
          <t>res</t>
        </is>
      </c>
      <c r="E380" s="14" t="inlineStr">
        <is>
          <t>DEMANDMULT</t>
        </is>
      </c>
      <c r="F380" s="81" t="inlineStr">
        <is>
          <t>DEMANDMULT($D650,AD$7,$E650,AD$463,AD645,AC645,$F650,AD$464,Settings!$C$19)</t>
        </is>
      </c>
    </row>
    <row r="381">
      <c r="A381" s="14" t="n">
        <v>651</v>
      </c>
      <c r="B381" s="14" t="inlineStr">
        <is>
          <t>mult</t>
        </is>
      </c>
      <c r="C381" s="14" t="inlineStr">
        <is>
          <t>ecy</t>
        </is>
      </c>
      <c r="D381" s="14" t="inlineStr">
        <is>
          <t>ind</t>
        </is>
      </c>
      <c r="E381" s="14" t="inlineStr">
        <is>
          <t>DEMANDMULT</t>
        </is>
      </c>
      <c r="F381" s="81" t="inlineStr">
        <is>
          <t>DEMANDMULT($D651,AD$7,$E651,AD$463,AD646,AC646,$F651,AD$464,Settings!$C$19)</t>
        </is>
      </c>
    </row>
    <row r="382">
      <c r="A382" s="14" t="n">
        <v>652</v>
      </c>
      <c r="B382" s="14" t="inlineStr">
        <is>
          <t>mult</t>
        </is>
      </c>
      <c r="C382" s="14" t="inlineStr">
        <is>
          <t>ecy</t>
        </is>
      </c>
      <c r="D382" s="14" t="inlineStr">
        <is>
          <t>srv</t>
        </is>
      </c>
      <c r="E382" s="14" t="inlineStr">
        <is>
          <t>DEMANDMULT</t>
        </is>
      </c>
      <c r="F382" s="81" t="inlineStr">
        <is>
          <t>DEMANDMULT($D652,AD$7,$E652,AD$463,AD647,AC647,$F652,AD$464,Settings!$C$19)</t>
        </is>
      </c>
    </row>
    <row r="383">
      <c r="A383" s="14" t="n">
        <v>654</v>
      </c>
      <c r="B383" s="14" t="inlineStr">
        <is>
          <t>dem</t>
        </is>
      </c>
      <c r="C383" s="14" t="inlineStr">
        <is>
          <t>ecy</t>
        </is>
      </c>
      <c r="D383" s="14" t="inlineStr">
        <is>
          <t>rod</t>
        </is>
      </c>
      <c r="E383" s="14" t="inlineStr">
        <is>
          <t>GROW</t>
        </is>
      </c>
      <c r="F383" s="81" t="inlineStr">
        <is>
          <t>GROW(AC654,INDEX(AD$649:AD$652,$D654))</t>
        </is>
      </c>
    </row>
    <row r="384">
      <c r="A384" s="14" t="n">
        <v>655</v>
      </c>
      <c r="B384" s="14" t="inlineStr">
        <is>
          <t>dem</t>
        </is>
      </c>
      <c r="C384" s="14" t="inlineStr">
        <is>
          <t>ecy</t>
        </is>
      </c>
      <c r="D384" s="14" t="inlineStr">
        <is>
          <t>ral</t>
        </is>
      </c>
      <c r="E384" s="14" t="inlineStr">
        <is>
          <t>GROW</t>
        </is>
      </c>
      <c r="F384" s="81" t="inlineStr">
        <is>
          <t>GROW(AC655,INDEX(AD$649:AD$652,$D655))</t>
        </is>
      </c>
    </row>
    <row r="385">
      <c r="A385" s="14" t="n">
        <v>656</v>
      </c>
      <c r="B385" s="14" t="inlineStr">
        <is>
          <t>dem</t>
        </is>
      </c>
      <c r="C385" s="14" t="inlineStr">
        <is>
          <t>ecy</t>
        </is>
      </c>
      <c r="D385" s="14" t="inlineStr">
        <is>
          <t>avi</t>
        </is>
      </c>
      <c r="E385" s="14" t="inlineStr">
        <is>
          <t>GROW</t>
        </is>
      </c>
      <c r="F385" s="81" t="inlineStr">
        <is>
          <t>GROW(AC656,INDEX(AD$649:AD$652,$D656))</t>
        </is>
      </c>
    </row>
    <row r="386">
      <c r="A386" s="14" t="n">
        <v>657</v>
      </c>
      <c r="B386" s="14" t="inlineStr">
        <is>
          <t>dem</t>
        </is>
      </c>
      <c r="C386" s="14" t="inlineStr">
        <is>
          <t>ecy</t>
        </is>
      </c>
      <c r="D386" s="14" t="inlineStr">
        <is>
          <t>nav</t>
        </is>
      </c>
      <c r="E386" s="14" t="inlineStr">
        <is>
          <t>GROW</t>
        </is>
      </c>
      <c r="F386" s="81" t="inlineStr">
        <is>
          <t>GROW(AC657,INDEX(AD$649:AD$652,$D657))</t>
        </is>
      </c>
    </row>
    <row r="387">
      <c r="A387" s="14" t="n">
        <v>658</v>
      </c>
      <c r="B387" s="14" t="inlineStr">
        <is>
          <t>dem</t>
        </is>
      </c>
      <c r="C387" s="14" t="inlineStr">
        <is>
          <t>ecy</t>
        </is>
      </c>
      <c r="D387" s="14" t="inlineStr">
        <is>
          <t>res</t>
        </is>
      </c>
      <c r="E387" s="14" t="inlineStr">
        <is>
          <t>GROW</t>
        </is>
      </c>
      <c r="F387" s="81" t="inlineStr">
        <is>
          <t>GROW(AC658,INDEX(AD$649:AD$652,$D658))</t>
        </is>
      </c>
    </row>
    <row r="388">
      <c r="A388" s="14" t="n">
        <v>659</v>
      </c>
      <c r="B388" s="14" t="inlineStr">
        <is>
          <t>dem</t>
        </is>
      </c>
      <c r="C388" s="14" t="inlineStr">
        <is>
          <t>ecy</t>
        </is>
      </c>
      <c r="D388" s="14" t="inlineStr">
        <is>
          <t>foo</t>
        </is>
      </c>
      <c r="E388" s="14" t="inlineStr">
        <is>
          <t>GROW</t>
        </is>
      </c>
      <c r="F388" s="81" t="inlineStr">
        <is>
          <t>GROW(AC659,INDEX(AD$649:AD$652,$D659))</t>
        </is>
      </c>
    </row>
    <row r="389">
      <c r="A389" s="14" t="n">
        <v>660</v>
      </c>
      <c r="B389" s="14" t="inlineStr">
        <is>
          <t>dem</t>
        </is>
      </c>
      <c r="C389" s="14" t="inlineStr">
        <is>
          <t>ecy</t>
        </is>
      </c>
      <c r="D389" s="14" t="inlineStr">
        <is>
          <t>srv</t>
        </is>
      </c>
      <c r="E389" s="14" t="inlineStr">
        <is>
          <t>GROW</t>
        </is>
      </c>
      <c r="F389" s="81" t="inlineStr">
        <is>
          <t>GROW(AC660,INDEX(AD$649:AD$652,$D660))</t>
        </is>
      </c>
    </row>
    <row r="390">
      <c r="A390" s="14" t="n">
        <v>661</v>
      </c>
      <c r="B390" s="14" t="inlineStr">
        <is>
          <t>dem</t>
        </is>
      </c>
      <c r="C390" s="14" t="inlineStr">
        <is>
          <t>ecy</t>
        </is>
      </c>
      <c r="D390" s="14" t="inlineStr">
        <is>
          <t>mch</t>
        </is>
      </c>
      <c r="E390" s="14" t="inlineStr">
        <is>
          <t>GROW</t>
        </is>
      </c>
      <c r="F390" s="81" t="inlineStr">
        <is>
          <t>GROW(AC661,INDEX(AD$649:AD$652,$D661))</t>
        </is>
      </c>
    </row>
    <row r="391">
      <c r="A391" s="14" t="n">
        <v>662</v>
      </c>
      <c r="B391" s="14" t="inlineStr">
        <is>
          <t>dem</t>
        </is>
      </c>
      <c r="C391" s="14" t="inlineStr">
        <is>
          <t>ecy</t>
        </is>
      </c>
      <c r="D391" s="14" t="inlineStr">
        <is>
          <t>irn</t>
        </is>
      </c>
      <c r="E391" s="14" t="inlineStr">
        <is>
          <t>GROW</t>
        </is>
      </c>
      <c r="F391" s="81" t="inlineStr">
        <is>
          <t>GROW(AC662,INDEX(AD$649:AD$652,$D662))</t>
        </is>
      </c>
    </row>
    <row r="392">
      <c r="A392" s="14" t="n">
        <v>663</v>
      </c>
      <c r="B392" s="14" t="inlineStr">
        <is>
          <t>dem</t>
        </is>
      </c>
      <c r="C392" s="14" t="inlineStr">
        <is>
          <t>ecy</t>
        </is>
      </c>
      <c r="D392" s="14" t="inlineStr">
        <is>
          <t>nfm</t>
        </is>
      </c>
      <c r="E392" s="14" t="inlineStr">
        <is>
          <t>GROW</t>
        </is>
      </c>
      <c r="F392" s="81" t="inlineStr">
        <is>
          <t>GROW(AC663,INDEX(AD$649:AD$652,$D663))</t>
        </is>
      </c>
    </row>
    <row r="393">
      <c r="A393" s="14" t="n">
        <v>664</v>
      </c>
      <c r="B393" s="14" t="inlineStr">
        <is>
          <t>dem</t>
        </is>
      </c>
      <c r="C393" s="14" t="inlineStr">
        <is>
          <t>ecy</t>
        </is>
      </c>
      <c r="D393" s="14" t="inlineStr">
        <is>
          <t>mac</t>
        </is>
      </c>
      <c r="E393" s="14" t="inlineStr">
        <is>
          <t>GROW</t>
        </is>
      </c>
      <c r="F393" s="81" t="inlineStr">
        <is>
          <t>GROW(AC664,INDEX(AD$649:AD$652,$D664))</t>
        </is>
      </c>
    </row>
    <row r="394">
      <c r="A394" s="14" t="n">
        <v>665</v>
      </c>
      <c r="B394" s="14" t="inlineStr">
        <is>
          <t>dem</t>
        </is>
      </c>
      <c r="C394" s="14" t="inlineStr">
        <is>
          <t>ecy</t>
        </is>
      </c>
      <c r="D394" s="14" t="inlineStr">
        <is>
          <t>cem</t>
        </is>
      </c>
      <c r="E394" s="14" t="inlineStr">
        <is>
          <t>GROW</t>
        </is>
      </c>
      <c r="F394" s="81" t="inlineStr">
        <is>
          <t>GROW(AC665,INDEX(AD$649:AD$652,$D665))</t>
        </is>
      </c>
    </row>
    <row r="395">
      <c r="A395" s="14" t="n">
        <v>666</v>
      </c>
      <c r="B395" s="14" t="inlineStr">
        <is>
          <t>dem</t>
        </is>
      </c>
      <c r="C395" s="14" t="inlineStr">
        <is>
          <t>ecy</t>
        </is>
      </c>
      <c r="D395" s="14" t="inlineStr">
        <is>
          <t>omn</t>
        </is>
      </c>
      <c r="E395" s="14" t="inlineStr">
        <is>
          <t>GROW</t>
        </is>
      </c>
      <c r="F395" s="81" t="inlineStr">
        <is>
          <t>GROW(AC666,INDEX(AD$649:AD$652,$D666))</t>
        </is>
      </c>
    </row>
    <row r="396">
      <c r="A396" s="14" t="n">
        <v>667</v>
      </c>
      <c r="B396" s="14" t="inlineStr">
        <is>
          <t>dem</t>
        </is>
      </c>
      <c r="C396" s="14" t="inlineStr">
        <is>
          <t>ecy</t>
        </is>
      </c>
      <c r="D396" s="14" t="inlineStr">
        <is>
          <t>cst</t>
        </is>
      </c>
      <c r="E396" s="14" t="inlineStr">
        <is>
          <t>GROW</t>
        </is>
      </c>
      <c r="F396" s="81" t="inlineStr">
        <is>
          <t>GROW(AC667,INDEX(AD$649:AD$652,$D667))</t>
        </is>
      </c>
    </row>
    <row r="397">
      <c r="A397" s="14" t="n">
        <v>668</v>
      </c>
      <c r="B397" s="14" t="inlineStr">
        <is>
          <t>dem</t>
        </is>
      </c>
      <c r="C397" s="14" t="inlineStr">
        <is>
          <t>ecy</t>
        </is>
      </c>
      <c r="D397" s="14" t="inlineStr">
        <is>
          <t>oen</t>
        </is>
      </c>
      <c r="E397" s="14" t="inlineStr">
        <is>
          <t>GROW</t>
        </is>
      </c>
      <c r="F397" s="81" t="inlineStr">
        <is>
          <t>GROW(AC668,INDEX(AD$649:AD$652,$D668))</t>
        </is>
      </c>
    </row>
    <row r="398">
      <c r="A398" s="14" t="n">
        <v>676</v>
      </c>
      <c r="B398" s="14" t="inlineStr">
        <is>
          <t>req</t>
        </is>
      </c>
      <c r="C398" s="14" t="inlineStr"/>
      <c r="D398" s="14" t="inlineStr"/>
      <c r="E398" s="14" t="inlineStr">
        <is>
          <t>SCALE</t>
        </is>
      </c>
      <c r="F398" s="81" t="inlineStr">
        <is>
          <t>SCALE(AD$675,$D676)</t>
        </is>
      </c>
    </row>
    <row r="399">
      <c r="A399" s="14" t="n">
        <v>679</v>
      </c>
      <c r="B399" s="14" t="inlineStr">
        <is>
          <t>reqcg</t>
        </is>
      </c>
      <c r="C399" s="14" t="inlineStr"/>
      <c r="D399" s="14" t="inlineStr"/>
      <c r="E399" s="14" t="inlineStr">
        <is>
          <t>RESIDUAL</t>
        </is>
      </c>
      <c r="F399" s="81" t="inlineStr">
        <is>
          <t>RESIDUAL(AD$676,SUMPRODUCT(AD$764:AD$772,1-$D$703:$D$711))</t>
        </is>
      </c>
    </row>
    <row r="400">
      <c r="A400" s="14" t="n">
        <v>680</v>
      </c>
      <c r="B400" s="14" t="inlineStr">
        <is>
          <t>vcmin</t>
        </is>
      </c>
      <c r="C400" s="14" t="inlineStr"/>
      <c r="D400" s="14" t="inlineStr"/>
      <c r="E400" s="14" t="inlineStr">
        <is>
          <t>FLOORMIN</t>
        </is>
      </c>
      <c r="F400" s="81" t="inlineStr">
        <is>
          <t>FLOORMIN(AD$561:AD$569,$D$703:$D$711,$D680)</t>
        </is>
      </c>
    </row>
    <row r="401">
      <c r="A401" s="14" t="n">
        <v>681</v>
      </c>
      <c r="B401" s="14" t="inlineStr">
        <is>
          <t>rem</t>
        </is>
      </c>
      <c r="C401" s="14" t="inlineStr"/>
      <c r="D401" s="14" t="inlineStr"/>
      <c r="E401" s="14" t="inlineStr">
        <is>
          <t>RESIDUAL</t>
        </is>
      </c>
      <c r="F401" s="81" t="inlineStr">
        <is>
          <t>RESIDUAL(AD$679,SUM(AD$683:AD$691))</t>
        </is>
      </c>
    </row>
    <row r="402">
      <c r="A402" s="14" t="n">
        <v>683</v>
      </c>
      <c r="B402" s="14" t="inlineStr">
        <is>
          <t>gmin</t>
        </is>
      </c>
      <c r="C402" s="14" t="inlineStr">
        <is>
          <t>coa</t>
        </is>
      </c>
      <c r="D402" s="14" t="inlineStr">
        <is>
          <t>pow</t>
        </is>
      </c>
      <c r="E402" s="14" t="inlineStr">
        <is>
          <t>MINDISPATCH</t>
        </is>
      </c>
      <c r="F402" s="81" t="inlineStr">
        <is>
          <t>MINDISPATCH($D683,AD$679,SUMPRODUCT(AD$752:AD$760,$D$703:$D$711)*$E683,AD752*$E683)</t>
        </is>
      </c>
    </row>
    <row r="403">
      <c r="A403" s="14" t="n">
        <v>684</v>
      </c>
      <c r="B403" s="14" t="inlineStr">
        <is>
          <t>gmin</t>
        </is>
      </c>
      <c r="C403" s="14" t="inlineStr">
        <is>
          <t>nga</t>
        </is>
      </c>
      <c r="D403" s="14" t="inlineStr">
        <is>
          <t>pow</t>
        </is>
      </c>
      <c r="E403" s="14" t="inlineStr">
        <is>
          <t>MINDISPATCH</t>
        </is>
      </c>
      <c r="F403" s="81" t="inlineStr">
        <is>
          <t>MINDISPATCH($D684,AD$679,SUMPRODUCT(AD$752:AD$760,$D$703:$D$711)*$E684,AD753*$E684)</t>
        </is>
      </c>
    </row>
    <row r="404">
      <c r="A404" s="14" t="n">
        <v>685</v>
      </c>
      <c r="B404" s="14" t="inlineStr">
        <is>
          <t>gmin</t>
        </is>
      </c>
      <c r="C404" s="14" t="inlineStr">
        <is>
          <t>oop</t>
        </is>
      </c>
      <c r="D404" s="14" t="inlineStr">
        <is>
          <t>pow</t>
        </is>
      </c>
      <c r="E404" s="14" t="inlineStr">
        <is>
          <t>MINDISPATCH</t>
        </is>
      </c>
      <c r="F404" s="81" t="inlineStr">
        <is>
          <t>MINDISPATCH($D685,AD$679,SUMPRODUCT(AD$752:AD$760,$D$703:$D$711)*$E685,AD754*$E685)</t>
        </is>
      </c>
    </row>
    <row r="405">
      <c r="A405" s="14" t="n">
        <v>686</v>
      </c>
      <c r="B405" s="14" t="inlineStr">
        <is>
          <t>gmin</t>
        </is>
      </c>
      <c r="C405" s="14" t="inlineStr">
        <is>
          <t>nuc</t>
        </is>
      </c>
      <c r="D405" s="14" t="inlineStr">
        <is>
          <t>pow</t>
        </is>
      </c>
      <c r="E405" s="14" t="inlineStr">
        <is>
          <t>MINDISPATCH</t>
        </is>
      </c>
      <c r="F405" s="81" t="inlineStr">
        <is>
          <t>MINDISPATCH($D686,AD$679,SUMPRODUCT(AD$752:AD$760,$D$703:$D$711)*$E686,AD755*$E686)</t>
        </is>
      </c>
    </row>
    <row r="406">
      <c r="A406" s="14" t="n">
        <v>687</v>
      </c>
      <c r="B406" s="14" t="inlineStr">
        <is>
          <t>gmin</t>
        </is>
      </c>
      <c r="C406" s="14" t="inlineStr">
        <is>
          <t>wnd</t>
        </is>
      </c>
      <c r="D406" s="14" t="inlineStr">
        <is>
          <t>pow</t>
        </is>
      </c>
      <c r="E406" s="14" t="inlineStr">
        <is>
          <t>MINDISPATCH</t>
        </is>
      </c>
      <c r="F406" s="81" t="inlineStr">
        <is>
          <t>MINDISPATCH($D687,AD$679,SUMPRODUCT(AD$752:AD$760,$D$703:$D$711)*$E687,AD756*$E687)</t>
        </is>
      </c>
    </row>
    <row r="407">
      <c r="A407" s="14" t="n">
        <v>688</v>
      </c>
      <c r="B407" s="14" t="inlineStr">
        <is>
          <t>gmin</t>
        </is>
      </c>
      <c r="C407" s="14" t="inlineStr">
        <is>
          <t>sol</t>
        </is>
      </c>
      <c r="D407" s="14" t="inlineStr">
        <is>
          <t>pow</t>
        </is>
      </c>
      <c r="E407" s="14" t="inlineStr">
        <is>
          <t>MINDISPATCH</t>
        </is>
      </c>
      <c r="F407" s="81" t="inlineStr">
        <is>
          <t>MINDISPATCH($D688,AD$679,SUMPRODUCT(AD$752:AD$760,$D$703:$D$711)*$E688,AD757*$E688)</t>
        </is>
      </c>
    </row>
    <row r="408">
      <c r="A408" s="14" t="n">
        <v>689</v>
      </c>
      <c r="B408" s="14" t="inlineStr">
        <is>
          <t>gmin</t>
        </is>
      </c>
      <c r="C408" s="14" t="inlineStr">
        <is>
          <t>hyd</t>
        </is>
      </c>
      <c r="D408" s="14" t="inlineStr">
        <is>
          <t>pow</t>
        </is>
      </c>
      <c r="E408" s="14" t="inlineStr">
        <is>
          <t>MINDISPATCH</t>
        </is>
      </c>
      <c r="F408" s="81" t="inlineStr">
        <is>
          <t>MINDISPATCH($D689,AD$679,SUMPRODUCT(AD$752:AD$760,$D$703:$D$711)*$E689,AD758*$E689)</t>
        </is>
      </c>
    </row>
    <row r="409">
      <c r="A409" s="14" t="n">
        <v>690</v>
      </c>
      <c r="B409" s="14" t="inlineStr">
        <is>
          <t>gmin</t>
        </is>
      </c>
      <c r="C409" s="14" t="inlineStr">
        <is>
          <t>ore</t>
        </is>
      </c>
      <c r="D409" s="14" t="inlineStr">
        <is>
          <t>pow</t>
        </is>
      </c>
      <c r="E409" s="14" t="inlineStr">
        <is>
          <t>MINDISPATCH</t>
        </is>
      </c>
      <c r="F409" s="81" t="inlineStr">
        <is>
          <t>MINDISPATCH($D690,AD$679,SUMPRODUCT(AD$752:AD$760,$D$703:$D$711)*$E690,AD759*$E690)</t>
        </is>
      </c>
    </row>
    <row r="410">
      <c r="A410" s="14" t="n">
        <v>691</v>
      </c>
      <c r="B410" s="14" t="inlineStr">
        <is>
          <t>gmin</t>
        </is>
      </c>
      <c r="C410" s="14" t="inlineStr">
        <is>
          <t>bio</t>
        </is>
      </c>
      <c r="D410" s="14" t="inlineStr">
        <is>
          <t>pow</t>
        </is>
      </c>
      <c r="E410" s="14" t="inlineStr">
        <is>
          <t>MINDISPATCH</t>
        </is>
      </c>
      <c r="F410" s="81" t="inlineStr">
        <is>
          <t>MINDISPATCH($D691,AD$679,SUMPRODUCT(AD$752:AD$760,$D$703:$D$711)*$E691,AD760*$E691)</t>
        </is>
      </c>
    </row>
    <row r="411">
      <c r="A411" s="14" t="n">
        <v>693</v>
      </c>
      <c r="B411" s="14" t="inlineStr">
        <is>
          <t>lgd</t>
        </is>
      </c>
      <c r="C411" s="14" t="inlineStr">
        <is>
          <t>coa</t>
        </is>
      </c>
      <c r="D411" s="14" t="inlineStr">
        <is>
          <t>pow</t>
        </is>
      </c>
      <c r="E411" s="14" t="inlineStr">
        <is>
          <t>LOGITW</t>
        </is>
      </c>
      <c r="F411" s="81" t="inlineStr">
        <is>
          <t>LOGITW($D693,$E693,MAX(AD561,$F693),AD$680)</t>
        </is>
      </c>
    </row>
    <row r="412">
      <c r="A412" s="14" t="n">
        <v>694</v>
      </c>
      <c r="B412" s="14" t="inlineStr">
        <is>
          <t>lgd</t>
        </is>
      </c>
      <c r="C412" s="14" t="inlineStr">
        <is>
          <t>nga</t>
        </is>
      </c>
      <c r="D412" s="14" t="inlineStr">
        <is>
          <t>pow</t>
        </is>
      </c>
      <c r="E412" s="14" t="inlineStr">
        <is>
          <t>LOGITW</t>
        </is>
      </c>
      <c r="F412" s="81" t="inlineStr">
        <is>
          <t>LOGITW($D694,$E694,MAX(AD562,$F694),AD$680)</t>
        </is>
      </c>
    </row>
    <row r="413">
      <c r="A413" s="14" t="n">
        <v>695</v>
      </c>
      <c r="B413" s="14" t="inlineStr">
        <is>
          <t>lgd</t>
        </is>
      </c>
      <c r="C413" s="14" t="inlineStr">
        <is>
          <t>oop</t>
        </is>
      </c>
      <c r="D413" s="14" t="inlineStr">
        <is>
          <t>pow</t>
        </is>
      </c>
      <c r="E413" s="14" t="inlineStr">
        <is>
          <t>LOGITW</t>
        </is>
      </c>
      <c r="F413" s="81" t="inlineStr">
        <is>
          <t>LOGITW($D695,$E695,MAX(AD563,$F695),AD$680)</t>
        </is>
      </c>
    </row>
    <row r="414">
      <c r="A414" s="14" t="n">
        <v>696</v>
      </c>
      <c r="B414" s="14" t="inlineStr">
        <is>
          <t>lgd</t>
        </is>
      </c>
      <c r="C414" s="14" t="inlineStr">
        <is>
          <t>nuc</t>
        </is>
      </c>
      <c r="D414" s="14" t="inlineStr">
        <is>
          <t>pow</t>
        </is>
      </c>
      <c r="E414" s="14" t="inlineStr">
        <is>
          <t>LOGITW</t>
        </is>
      </c>
      <c r="F414" s="81" t="inlineStr">
        <is>
          <t>LOGITW($D696,$E696,MAX(AD564,$F696),AD$680)</t>
        </is>
      </c>
    </row>
    <row r="415">
      <c r="A415" s="14" t="n">
        <v>697</v>
      </c>
      <c r="B415" s="14" t="inlineStr">
        <is>
          <t>lgd</t>
        </is>
      </c>
      <c r="C415" s="14" t="inlineStr">
        <is>
          <t>wnd</t>
        </is>
      </c>
      <c r="D415" s="14" t="inlineStr">
        <is>
          <t>pow</t>
        </is>
      </c>
      <c r="E415" s="14" t="inlineStr">
        <is>
          <t>LOGITW</t>
        </is>
      </c>
      <c r="F415" s="81" t="inlineStr">
        <is>
          <t>LOGITW($D697,$E697,MAX(AD565,$F697),AD$680)</t>
        </is>
      </c>
    </row>
    <row r="416">
      <c r="A416" s="14" t="n">
        <v>698</v>
      </c>
      <c r="B416" s="14" t="inlineStr">
        <is>
          <t>lgd</t>
        </is>
      </c>
      <c r="C416" s="14" t="inlineStr">
        <is>
          <t>sol</t>
        </is>
      </c>
      <c r="D416" s="14" t="inlineStr">
        <is>
          <t>pow</t>
        </is>
      </c>
      <c r="E416" s="14" t="inlineStr">
        <is>
          <t>LOGITW</t>
        </is>
      </c>
      <c r="F416" s="81" t="inlineStr">
        <is>
          <t>LOGITW($D698,$E698,MAX(AD566,$F698),AD$680)</t>
        </is>
      </c>
    </row>
    <row r="417">
      <c r="A417" s="14" t="n">
        <v>699</v>
      </c>
      <c r="B417" s="14" t="inlineStr">
        <is>
          <t>lgd</t>
        </is>
      </c>
      <c r="C417" s="14" t="inlineStr">
        <is>
          <t>hyd</t>
        </is>
      </c>
      <c r="D417" s="14" t="inlineStr">
        <is>
          <t>pow</t>
        </is>
      </c>
      <c r="E417" s="14" t="inlineStr">
        <is>
          <t>LOGITW</t>
        </is>
      </c>
      <c r="F417" s="81" t="inlineStr">
        <is>
          <t>LOGITW($D699,$E699,MAX(AD567,$F699),AD$680)</t>
        </is>
      </c>
    </row>
    <row r="418">
      <c r="A418" s="14" t="n">
        <v>700</v>
      </c>
      <c r="B418" s="14" t="inlineStr">
        <is>
          <t>lgd</t>
        </is>
      </c>
      <c r="C418" s="14" t="inlineStr">
        <is>
          <t>ore</t>
        </is>
      </c>
      <c r="D418" s="14" t="inlineStr">
        <is>
          <t>pow</t>
        </is>
      </c>
      <c r="E418" s="14" t="inlineStr">
        <is>
          <t>LOGITW</t>
        </is>
      </c>
      <c r="F418" s="81" t="inlineStr">
        <is>
          <t>LOGITW($D700,$E700,MAX(AD568,$F700),AD$680)</t>
        </is>
      </c>
    </row>
    <row r="419">
      <c r="A419" s="14" t="n">
        <v>701</v>
      </c>
      <c r="B419" s="14" t="inlineStr">
        <is>
          <t>lgd</t>
        </is>
      </c>
      <c r="C419" s="14" t="inlineStr">
        <is>
          <t>bio</t>
        </is>
      </c>
      <c r="D419" s="14" t="inlineStr">
        <is>
          <t>pow</t>
        </is>
      </c>
      <c r="E419" s="14" t="inlineStr">
        <is>
          <t>LOGITW</t>
        </is>
      </c>
      <c r="F419" s="81" t="inlineStr">
        <is>
          <t>LOGITW($D701,$E701,MAX(AD569,$F701),AD$680)</t>
        </is>
      </c>
    </row>
    <row r="420">
      <c r="A420" s="14" t="n">
        <v>703</v>
      </c>
      <c r="B420" s="14" t="inlineStr">
        <is>
          <t>gen</t>
        </is>
      </c>
      <c r="C420" s="14" t="inlineStr">
        <is>
          <t>coa</t>
        </is>
      </c>
      <c r="D420" s="14" t="inlineStr">
        <is>
          <t>pow</t>
        </is>
      </c>
      <c r="E420" s="14" t="inlineStr">
        <is>
          <t>DISPATCH</t>
        </is>
      </c>
      <c r="F420" s="81" t="inlineStr">
        <is>
          <t>DISPATCH($D703,AD764,AD752*$E703,AD683,AD$681,AD693,SUM(AD$693:AD$701))</t>
        </is>
      </c>
    </row>
    <row r="421">
      <c r="A421" s="14" t="n">
        <v>704</v>
      </c>
      <c r="B421" s="14" t="inlineStr">
        <is>
          <t>gen</t>
        </is>
      </c>
      <c r="C421" s="14" t="inlineStr">
        <is>
          <t>nga</t>
        </is>
      </c>
      <c r="D421" s="14" t="inlineStr">
        <is>
          <t>pow</t>
        </is>
      </c>
      <c r="E421" s="14" t="inlineStr">
        <is>
          <t>DISPATCH</t>
        </is>
      </c>
      <c r="F421" s="81" t="inlineStr">
        <is>
          <t>DISPATCH($D704,AD765,AD753*$E704,AD684,AD$681,AD694,SUM(AD$693:AD$701))</t>
        </is>
      </c>
    </row>
    <row r="422">
      <c r="A422" s="14" t="n">
        <v>705</v>
      </c>
      <c r="B422" s="14" t="inlineStr">
        <is>
          <t>gen</t>
        </is>
      </c>
      <c r="C422" s="14" t="inlineStr">
        <is>
          <t>oop</t>
        </is>
      </c>
      <c r="D422" s="14" t="inlineStr">
        <is>
          <t>pow</t>
        </is>
      </c>
      <c r="E422" s="14" t="inlineStr">
        <is>
          <t>DISPATCH</t>
        </is>
      </c>
      <c r="F422" s="81" t="inlineStr">
        <is>
          <t>DISPATCH($D705,AD766,AD754*$E705,AD685,AD$681,AD695,SUM(AD$693:AD$701))</t>
        </is>
      </c>
    </row>
    <row r="423">
      <c r="A423" s="14" t="n">
        <v>706</v>
      </c>
      <c r="B423" s="14" t="inlineStr">
        <is>
          <t>gen</t>
        </is>
      </c>
      <c r="C423" s="14" t="inlineStr">
        <is>
          <t>nuc</t>
        </is>
      </c>
      <c r="D423" s="14" t="inlineStr">
        <is>
          <t>pow</t>
        </is>
      </c>
      <c r="E423" s="14" t="inlineStr">
        <is>
          <t>DISPATCH</t>
        </is>
      </c>
      <c r="F423" s="81" t="inlineStr">
        <is>
          <t>DISPATCH($D706,AD767,AD755*$E706,AD686,AD$681,AD696,SUM(AD$693:AD$701))</t>
        </is>
      </c>
    </row>
    <row r="424">
      <c r="A424" s="14" t="n">
        <v>707</v>
      </c>
      <c r="B424" s="14" t="inlineStr">
        <is>
          <t>gen</t>
        </is>
      </c>
      <c r="C424" s="14" t="inlineStr">
        <is>
          <t>wnd</t>
        </is>
      </c>
      <c r="D424" s="14" t="inlineStr">
        <is>
          <t>pow</t>
        </is>
      </c>
      <c r="E424" s="14" t="inlineStr">
        <is>
          <t>DISPATCH</t>
        </is>
      </c>
      <c r="F424" s="81" t="inlineStr">
        <is>
          <t>DISPATCH($D707,AD768,AD756*$E707,AD687,AD$681,AD697,SUM(AD$693:AD$701))</t>
        </is>
      </c>
    </row>
    <row r="425">
      <c r="A425" s="14" t="n">
        <v>708</v>
      </c>
      <c r="B425" s="14" t="inlineStr">
        <is>
          <t>gen</t>
        </is>
      </c>
      <c r="C425" s="14" t="inlineStr">
        <is>
          <t>sol</t>
        </is>
      </c>
      <c r="D425" s="14" t="inlineStr">
        <is>
          <t>pow</t>
        </is>
      </c>
      <c r="E425" s="14" t="inlineStr">
        <is>
          <t>DISPATCH</t>
        </is>
      </c>
      <c r="F425" s="81" t="inlineStr">
        <is>
          <t>DISPATCH($D708,AD769,AD757*$E708,AD688,AD$681,AD698,SUM(AD$693:AD$701))</t>
        </is>
      </c>
    </row>
    <row r="426">
      <c r="A426" s="14" t="n">
        <v>709</v>
      </c>
      <c r="B426" s="14" t="inlineStr">
        <is>
          <t>gen</t>
        </is>
      </c>
      <c r="C426" s="14" t="inlineStr">
        <is>
          <t>hyd</t>
        </is>
      </c>
      <c r="D426" s="14" t="inlineStr">
        <is>
          <t>pow</t>
        </is>
      </c>
      <c r="E426" s="14" t="inlineStr">
        <is>
          <t>DISPATCH</t>
        </is>
      </c>
      <c r="F426" s="81" t="inlineStr">
        <is>
          <t>DISPATCH($D709,AD770,AD758*$E709,AD689,AD$681,AD699,SUM(AD$693:AD$701))</t>
        </is>
      </c>
    </row>
    <row r="427">
      <c r="A427" s="14" t="n">
        <v>710</v>
      </c>
      <c r="B427" s="14" t="inlineStr">
        <is>
          <t>gen</t>
        </is>
      </c>
      <c r="C427" s="14" t="inlineStr">
        <is>
          <t>ore</t>
        </is>
      </c>
      <c r="D427" s="14" t="inlineStr">
        <is>
          <t>pow</t>
        </is>
      </c>
      <c r="E427" s="14" t="inlineStr">
        <is>
          <t>DISPATCH</t>
        </is>
      </c>
      <c r="F427" s="81" t="inlineStr">
        <is>
          <t>DISPATCH($D710,AD771,AD759*$E710,AD690,AD$681,AD700,SUM(AD$693:AD$701))</t>
        </is>
      </c>
    </row>
    <row r="428">
      <c r="A428" s="14" t="n">
        <v>711</v>
      </c>
      <c r="B428" s="14" t="inlineStr">
        <is>
          <t>gen</t>
        </is>
      </c>
      <c r="C428" s="14" t="inlineStr">
        <is>
          <t>bio</t>
        </is>
      </c>
      <c r="D428" s="14" t="inlineStr">
        <is>
          <t>pow</t>
        </is>
      </c>
      <c r="E428" s="14" t="inlineStr">
        <is>
          <t>DISPATCH</t>
        </is>
      </c>
      <c r="F428" s="81" t="inlineStr">
        <is>
          <t>DISPATCH($D711,AD772,AD760*$E711,AD691,AD$681,AD701,SUM(AD$693:AD$701))</t>
        </is>
      </c>
    </row>
    <row r="429">
      <c r="A429" s="14" t="n">
        <v>714</v>
      </c>
      <c r="B429" s="14" t="inlineStr">
        <is>
          <t>dgen</t>
        </is>
      </c>
      <c r="C429" s="14" t="inlineStr"/>
      <c r="D429" s="14" t="inlineStr"/>
      <c r="E429" s="14" t="inlineStr">
        <is>
          <t>INCREASE</t>
        </is>
      </c>
      <c r="F429" s="81" t="inlineStr">
        <is>
          <t>INCREASE(AD$713,AC$713)</t>
        </is>
      </c>
    </row>
    <row r="430">
      <c r="A430" s="14" t="n">
        <v>716</v>
      </c>
      <c r="B430" s="14" t="inlineStr">
        <is>
          <t>shr</t>
        </is>
      </c>
      <c r="C430" s="14" t="inlineStr">
        <is>
          <t>coa</t>
        </is>
      </c>
      <c r="D430" s="14" t="inlineStr">
        <is>
          <t>pow</t>
        </is>
      </c>
      <c r="E430" s="14" t="inlineStr">
        <is>
          <t>SHARE</t>
        </is>
      </c>
      <c r="F430" s="81" t="inlineStr">
        <is>
          <t>SHARE(AD703,AD$713)</t>
        </is>
      </c>
    </row>
    <row r="431">
      <c r="A431" s="14" t="n">
        <v>717</v>
      </c>
      <c r="B431" s="14" t="inlineStr">
        <is>
          <t>shr</t>
        </is>
      </c>
      <c r="C431" s="14" t="inlineStr">
        <is>
          <t>nga</t>
        </is>
      </c>
      <c r="D431" s="14" t="inlineStr">
        <is>
          <t>pow</t>
        </is>
      </c>
      <c r="E431" s="14" t="inlineStr">
        <is>
          <t>SHARE</t>
        </is>
      </c>
      <c r="F431" s="81" t="inlineStr">
        <is>
          <t>SHARE(AD704,AD$713)</t>
        </is>
      </c>
    </row>
    <row r="432">
      <c r="A432" s="14" t="n">
        <v>718</v>
      </c>
      <c r="B432" s="14" t="inlineStr">
        <is>
          <t>shr</t>
        </is>
      </c>
      <c r="C432" s="14" t="inlineStr">
        <is>
          <t>oop</t>
        </is>
      </c>
      <c r="D432" s="14" t="inlineStr">
        <is>
          <t>pow</t>
        </is>
      </c>
      <c r="E432" s="14" t="inlineStr">
        <is>
          <t>SHARE</t>
        </is>
      </c>
      <c r="F432" s="81" t="inlineStr">
        <is>
          <t>SHARE(AD705,AD$713)</t>
        </is>
      </c>
    </row>
    <row r="433">
      <c r="A433" s="14" t="n">
        <v>719</v>
      </c>
      <c r="B433" s="14" t="inlineStr">
        <is>
          <t>shr</t>
        </is>
      </c>
      <c r="C433" s="14" t="inlineStr">
        <is>
          <t>nuc</t>
        </is>
      </c>
      <c r="D433" s="14" t="inlineStr">
        <is>
          <t>pow</t>
        </is>
      </c>
      <c r="E433" s="14" t="inlineStr">
        <is>
          <t>SHARE</t>
        </is>
      </c>
      <c r="F433" s="81" t="inlineStr">
        <is>
          <t>SHARE(AD706,AD$713)</t>
        </is>
      </c>
    </row>
    <row r="434">
      <c r="A434" s="14" t="n">
        <v>720</v>
      </c>
      <c r="B434" s="14" t="inlineStr">
        <is>
          <t>shr</t>
        </is>
      </c>
      <c r="C434" s="14" t="inlineStr">
        <is>
          <t>wnd</t>
        </is>
      </c>
      <c r="D434" s="14" t="inlineStr">
        <is>
          <t>pow</t>
        </is>
      </c>
      <c r="E434" s="14" t="inlineStr">
        <is>
          <t>SHARE</t>
        </is>
      </c>
      <c r="F434" s="81" t="inlineStr">
        <is>
          <t>SHARE(AD707,AD$713)</t>
        </is>
      </c>
    </row>
    <row r="435">
      <c r="A435" s="14" t="n">
        <v>721</v>
      </c>
      <c r="B435" s="14" t="inlineStr">
        <is>
          <t>shr</t>
        </is>
      </c>
      <c r="C435" s="14" t="inlineStr">
        <is>
          <t>sol</t>
        </is>
      </c>
      <c r="D435" s="14" t="inlineStr">
        <is>
          <t>pow</t>
        </is>
      </c>
      <c r="E435" s="14" t="inlineStr">
        <is>
          <t>SHARE</t>
        </is>
      </c>
      <c r="F435" s="81" t="inlineStr">
        <is>
          <t>SHARE(AD708,AD$713)</t>
        </is>
      </c>
    </row>
    <row r="436">
      <c r="A436" s="14" t="n">
        <v>722</v>
      </c>
      <c r="B436" s="14" t="inlineStr">
        <is>
          <t>shr</t>
        </is>
      </c>
      <c r="C436" s="14" t="inlineStr">
        <is>
          <t>hyd</t>
        </is>
      </c>
      <c r="D436" s="14" t="inlineStr">
        <is>
          <t>pow</t>
        </is>
      </c>
      <c r="E436" s="14" t="inlineStr">
        <is>
          <t>SHARE</t>
        </is>
      </c>
      <c r="F436" s="81" t="inlineStr">
        <is>
          <t>SHARE(AD709,AD$713)</t>
        </is>
      </c>
    </row>
    <row r="437">
      <c r="A437" s="14" t="n">
        <v>723</v>
      </c>
      <c r="B437" s="14" t="inlineStr">
        <is>
          <t>shr</t>
        </is>
      </c>
      <c r="C437" s="14" t="inlineStr">
        <is>
          <t>ore</t>
        </is>
      </c>
      <c r="D437" s="14" t="inlineStr">
        <is>
          <t>pow</t>
        </is>
      </c>
      <c r="E437" s="14" t="inlineStr">
        <is>
          <t>SHARE</t>
        </is>
      </c>
      <c r="F437" s="81" t="inlineStr">
        <is>
          <t>SHARE(AD710,AD$713)</t>
        </is>
      </c>
    </row>
    <row r="438">
      <c r="A438" s="14" t="n">
        <v>724</v>
      </c>
      <c r="B438" s="14" t="inlineStr">
        <is>
          <t>shr</t>
        </is>
      </c>
      <c r="C438" s="14" t="inlineStr">
        <is>
          <t>bio</t>
        </is>
      </c>
      <c r="D438" s="14" t="inlineStr">
        <is>
          <t>pow</t>
        </is>
      </c>
      <c r="E438" s="14" t="inlineStr">
        <is>
          <t>SHARE</t>
        </is>
      </c>
      <c r="F438" s="81" t="inlineStr">
        <is>
          <t>SHARE(AD711,AD$713)</t>
        </is>
      </c>
    </row>
    <row r="439">
      <c r="A439" s="14" t="n">
        <v>726</v>
      </c>
      <c r="B439" s="14" t="inlineStr">
        <is>
          <t>pe</t>
        </is>
      </c>
      <c r="C439" s="14" t="inlineStr">
        <is>
          <t>coa</t>
        </is>
      </c>
      <c r="D439" s="14" t="inlineStr">
        <is>
          <t>pow</t>
        </is>
      </c>
      <c r="E439" s="14" t="inlineStr">
        <is>
          <t>SCALE</t>
        </is>
      </c>
      <c r="F439" s="81" t="inlineStr">
        <is>
          <t>SCALE(AD703,$D726)</t>
        </is>
      </c>
    </row>
    <row r="440">
      <c r="A440" s="14" t="n">
        <v>727</v>
      </c>
      <c r="B440" s="14" t="inlineStr">
        <is>
          <t>pe</t>
        </is>
      </c>
      <c r="C440" s="14" t="inlineStr">
        <is>
          <t>nga</t>
        </is>
      </c>
      <c r="D440" s="14" t="inlineStr">
        <is>
          <t>pow</t>
        </is>
      </c>
      <c r="E440" s="14" t="inlineStr">
        <is>
          <t>SCALE</t>
        </is>
      </c>
      <c r="F440" s="81" t="inlineStr">
        <is>
          <t>SCALE(AD704,$D727)</t>
        </is>
      </c>
    </row>
    <row r="441">
      <c r="A441" s="14" t="n">
        <v>728</v>
      </c>
      <c r="B441" s="14" t="inlineStr">
        <is>
          <t>pe</t>
        </is>
      </c>
      <c r="C441" s="14" t="inlineStr">
        <is>
          <t>oop</t>
        </is>
      </c>
      <c r="D441" s="14" t="inlineStr">
        <is>
          <t>pow</t>
        </is>
      </c>
      <c r="E441" s="14" t="inlineStr">
        <is>
          <t>SCALE</t>
        </is>
      </c>
      <c r="F441" s="81" t="inlineStr">
        <is>
          <t>SCALE(AD705,$D728)</t>
        </is>
      </c>
    </row>
    <row r="442">
      <c r="A442" s="14" t="n">
        <v>729</v>
      </c>
      <c r="B442" s="14" t="inlineStr">
        <is>
          <t>pe</t>
        </is>
      </c>
      <c r="C442" s="14" t="inlineStr">
        <is>
          <t>nuc</t>
        </is>
      </c>
      <c r="D442" s="14" t="inlineStr">
        <is>
          <t>pow</t>
        </is>
      </c>
      <c r="E442" s="14" t="inlineStr">
        <is>
          <t>SCALE</t>
        </is>
      </c>
      <c r="F442" s="81" t="inlineStr">
        <is>
          <t>SCALE(AD706,$D729)</t>
        </is>
      </c>
    </row>
    <row r="443">
      <c r="A443" s="14" t="n">
        <v>730</v>
      </c>
      <c r="B443" s="14" t="inlineStr">
        <is>
          <t>pe</t>
        </is>
      </c>
      <c r="C443" s="14" t="inlineStr">
        <is>
          <t>wnd</t>
        </is>
      </c>
      <c r="D443" s="14" t="inlineStr">
        <is>
          <t>pow</t>
        </is>
      </c>
      <c r="E443" s="14" t="inlineStr">
        <is>
          <t>SCALE</t>
        </is>
      </c>
      <c r="F443" s="81" t="inlineStr">
        <is>
          <t>SCALE(AD707,$D730)</t>
        </is>
      </c>
    </row>
    <row r="444">
      <c r="A444" s="14" t="n">
        <v>731</v>
      </c>
      <c r="B444" s="14" t="inlineStr">
        <is>
          <t>pe</t>
        </is>
      </c>
      <c r="C444" s="14" t="inlineStr">
        <is>
          <t>sol</t>
        </is>
      </c>
      <c r="D444" s="14" t="inlineStr">
        <is>
          <t>pow</t>
        </is>
      </c>
      <c r="E444" s="14" t="inlineStr">
        <is>
          <t>SCALE</t>
        </is>
      </c>
      <c r="F444" s="81" t="inlineStr">
        <is>
          <t>SCALE(AD708,$D731)</t>
        </is>
      </c>
    </row>
    <row r="445">
      <c r="A445" s="14" t="n">
        <v>732</v>
      </c>
      <c r="B445" s="14" t="inlineStr">
        <is>
          <t>pe</t>
        </is>
      </c>
      <c r="C445" s="14" t="inlineStr">
        <is>
          <t>hyd</t>
        </is>
      </c>
      <c r="D445" s="14" t="inlineStr">
        <is>
          <t>pow</t>
        </is>
      </c>
      <c r="E445" s="14" t="inlineStr">
        <is>
          <t>SCALE</t>
        </is>
      </c>
      <c r="F445" s="81" t="inlineStr">
        <is>
          <t>SCALE(AD709,$D732)</t>
        </is>
      </c>
    </row>
    <row r="446">
      <c r="A446" s="14" t="n">
        <v>733</v>
      </c>
      <c r="B446" s="14" t="inlineStr">
        <is>
          <t>pe</t>
        </is>
      </c>
      <c r="C446" s="14" t="inlineStr">
        <is>
          <t>ore</t>
        </is>
      </c>
      <c r="D446" s="14" t="inlineStr">
        <is>
          <t>pow</t>
        </is>
      </c>
      <c r="E446" s="14" t="inlineStr">
        <is>
          <t>SCALE</t>
        </is>
      </c>
      <c r="F446" s="81" t="inlineStr">
        <is>
          <t>SCALE(AD710,$D733)</t>
        </is>
      </c>
    </row>
    <row r="447">
      <c r="A447" s="14" t="n">
        <v>734</v>
      </c>
      <c r="B447" s="14" t="inlineStr">
        <is>
          <t>pe</t>
        </is>
      </c>
      <c r="C447" s="14" t="inlineStr">
        <is>
          <t>bio</t>
        </is>
      </c>
      <c r="D447" s="14" t="inlineStr">
        <is>
          <t>pow</t>
        </is>
      </c>
      <c r="E447" s="14" t="inlineStr">
        <is>
          <t>SCALE</t>
        </is>
      </c>
      <c r="F447" s="81" t="inlineStr">
        <is>
          <t>SCALE(AD711,$D734)</t>
        </is>
      </c>
    </row>
    <row r="448">
      <c r="A448" s="14" t="n">
        <v>736</v>
      </c>
      <c r="B448" s="14" t="inlineStr">
        <is>
          <t>co2</t>
        </is>
      </c>
      <c r="C448" s="14" t="inlineStr">
        <is>
          <t>coa</t>
        </is>
      </c>
      <c r="D448" s="14" t="inlineStr">
        <is>
          <t>pow</t>
        </is>
      </c>
      <c r="E448" s="14" t="inlineStr">
        <is>
          <t>SCALE</t>
        </is>
      </c>
      <c r="F448" s="81" t="inlineStr">
        <is>
          <t>SCALE(AD726,$D736)</t>
        </is>
      </c>
    </row>
    <row r="449">
      <c r="A449" s="14" t="n">
        <v>737</v>
      </c>
      <c r="B449" s="14" t="inlineStr">
        <is>
          <t>co2</t>
        </is>
      </c>
      <c r="C449" s="14" t="inlineStr">
        <is>
          <t>nga</t>
        </is>
      </c>
      <c r="D449" s="14" t="inlineStr">
        <is>
          <t>pow</t>
        </is>
      </c>
      <c r="E449" s="14" t="inlineStr">
        <is>
          <t>SCALE</t>
        </is>
      </c>
      <c r="F449" s="81" t="inlineStr">
        <is>
          <t>SCALE(AD727,$D737)</t>
        </is>
      </c>
    </row>
    <row r="450">
      <c r="A450" s="14" t="n">
        <v>738</v>
      </c>
      <c r="B450" s="14" t="inlineStr">
        <is>
          <t>co2</t>
        </is>
      </c>
      <c r="C450" s="14" t="inlineStr">
        <is>
          <t>oop</t>
        </is>
      </c>
      <c r="D450" s="14" t="inlineStr">
        <is>
          <t>pow</t>
        </is>
      </c>
      <c r="E450" s="14" t="inlineStr">
        <is>
          <t>SCALE</t>
        </is>
      </c>
      <c r="F450" s="81" t="inlineStr">
        <is>
          <t>SCALE(AD728,$D738)</t>
        </is>
      </c>
    </row>
    <row r="451">
      <c r="A451" s="14" t="n">
        <v>739</v>
      </c>
      <c r="B451" s="14" t="inlineStr">
        <is>
          <t>co2</t>
        </is>
      </c>
      <c r="C451" s="14" t="inlineStr">
        <is>
          <t>nuc</t>
        </is>
      </c>
      <c r="D451" s="14" t="inlineStr">
        <is>
          <t>pow</t>
        </is>
      </c>
      <c r="E451" s="14" t="inlineStr">
        <is>
          <t>SCALE</t>
        </is>
      </c>
      <c r="F451" s="81" t="inlineStr">
        <is>
          <t>SCALE(AD729,$D739)</t>
        </is>
      </c>
    </row>
    <row r="452">
      <c r="A452" s="14" t="n">
        <v>740</v>
      </c>
      <c r="B452" s="14" t="inlineStr">
        <is>
          <t>co2</t>
        </is>
      </c>
      <c r="C452" s="14" t="inlineStr">
        <is>
          <t>wnd</t>
        </is>
      </c>
      <c r="D452" s="14" t="inlineStr">
        <is>
          <t>pow</t>
        </is>
      </c>
      <c r="E452" s="14" t="inlineStr">
        <is>
          <t>SCALE</t>
        </is>
      </c>
      <c r="F452" s="81" t="inlineStr">
        <is>
          <t>SCALE(AD730,$D740)</t>
        </is>
      </c>
    </row>
    <row r="453">
      <c r="A453" s="14" t="n">
        <v>741</v>
      </c>
      <c r="B453" s="14" t="inlineStr">
        <is>
          <t>co2</t>
        </is>
      </c>
      <c r="C453" s="14" t="inlineStr">
        <is>
          <t>sol</t>
        </is>
      </c>
      <c r="D453" s="14" t="inlineStr">
        <is>
          <t>pow</t>
        </is>
      </c>
      <c r="E453" s="14" t="inlineStr">
        <is>
          <t>SCALE</t>
        </is>
      </c>
      <c r="F453" s="81" t="inlineStr">
        <is>
          <t>SCALE(AD731,$D741)</t>
        </is>
      </c>
    </row>
    <row r="454">
      <c r="A454" s="14" t="n">
        <v>742</v>
      </c>
      <c r="B454" s="14" t="inlineStr">
        <is>
          <t>co2</t>
        </is>
      </c>
      <c r="C454" s="14" t="inlineStr">
        <is>
          <t>hyd</t>
        </is>
      </c>
      <c r="D454" s="14" t="inlineStr">
        <is>
          <t>pow</t>
        </is>
      </c>
      <c r="E454" s="14" t="inlineStr">
        <is>
          <t>SCALE</t>
        </is>
      </c>
      <c r="F454" s="81" t="inlineStr">
        <is>
          <t>SCALE(AD732,$D742)</t>
        </is>
      </c>
    </row>
    <row r="455">
      <c r="A455" s="14" t="n">
        <v>743</v>
      </c>
      <c r="B455" s="14" t="inlineStr">
        <is>
          <t>co2</t>
        </is>
      </c>
      <c r="C455" s="14" t="inlineStr">
        <is>
          <t>ore</t>
        </is>
      </c>
      <c r="D455" s="14" t="inlineStr">
        <is>
          <t>pow</t>
        </is>
      </c>
      <c r="E455" s="14" t="inlineStr">
        <is>
          <t>SCALE</t>
        </is>
      </c>
      <c r="F455" s="81" t="inlineStr">
        <is>
          <t>SCALE(AD733,$D743)</t>
        </is>
      </c>
    </row>
    <row r="456">
      <c r="A456" s="14" t="n">
        <v>744</v>
      </c>
      <c r="B456" s="14" t="inlineStr">
        <is>
          <t>co2</t>
        </is>
      </c>
      <c r="C456" s="14" t="inlineStr">
        <is>
          <t>bio</t>
        </is>
      </c>
      <c r="D456" s="14" t="inlineStr">
        <is>
          <t>pow</t>
        </is>
      </c>
      <c r="E456" s="14" t="inlineStr">
        <is>
          <t>SCALE</t>
        </is>
      </c>
      <c r="F456" s="81" t="inlineStr">
        <is>
          <t>SCALE(AD734,$D744)</t>
        </is>
      </c>
    </row>
    <row r="457">
      <c r="A457" s="14" t="n">
        <v>747</v>
      </c>
      <c r="B457" s="14" t="inlineStr">
        <is>
          <t>vre</t>
        </is>
      </c>
      <c r="C457" s="14" t="inlineStr"/>
      <c r="D457" s="14" t="inlineStr"/>
      <c r="E457" s="14" t="inlineStr">
        <is>
          <t>WEIGHTED</t>
        </is>
      </c>
      <c r="F457" s="81" t="inlineStr">
        <is>
          <t>WEIGHTED(AD$716:AD$724,$D$716:$D$724,$D747)</t>
        </is>
      </c>
    </row>
    <row r="458">
      <c r="A458" s="14" t="n">
        <v>748</v>
      </c>
      <c r="B458" s="14" t="inlineStr">
        <is>
          <t>cph</t>
        </is>
      </c>
      <c r="C458" s="14" t="inlineStr"/>
      <c r="D458" s="14" t="inlineStr"/>
      <c r="E458" s="14" t="inlineStr">
        <is>
          <t>STORAGEHOUR</t>
        </is>
      </c>
      <c r="F458" s="81" t="inlineStr">
        <is>
          <t>STORAGEHOUR(AD$459,AD$460,AD$461,$D748,$E748)</t>
        </is>
      </c>
    </row>
    <row r="459">
      <c r="A459" s="14" t="n">
        <v>749</v>
      </c>
      <c r="B459" s="14" t="inlineStr">
        <is>
          <t>msc</t>
        </is>
      </c>
      <c r="C459" s="14" t="inlineStr"/>
      <c r="D459" s="14" t="inlineStr"/>
      <c r="E459" s="14" t="inlineStr">
        <is>
          <t>STORAGECOST</t>
        </is>
      </c>
      <c r="F459" s="81" t="inlineStr">
        <is>
          <t>STORAGECOST($D749,$E749,AD$747,AD$748,$F749,AD$462,$G749)</t>
        </is>
      </c>
    </row>
    <row r="460">
      <c r="A460" s="14" t="n">
        <v>752</v>
      </c>
      <c r="B460" s="14" t="inlineStr">
        <is>
          <t>cap</t>
        </is>
      </c>
      <c r="C460" s="14" t="inlineStr">
        <is>
          <t>coa</t>
        </is>
      </c>
      <c r="D460" s="14" t="inlineStr">
        <is>
          <t>pow</t>
        </is>
      </c>
      <c r="E460" s="14" t="inlineStr">
        <is>
          <t>CARRY</t>
        </is>
      </c>
      <c r="F460" s="81" t="inlineStr">
        <is>
          <t>CARRY(AC752,AC784,AC895)</t>
        </is>
      </c>
    </row>
    <row r="461">
      <c r="A461" s="14" t="n">
        <v>753</v>
      </c>
      <c r="B461" s="14" t="inlineStr">
        <is>
          <t>cap</t>
        </is>
      </c>
      <c r="C461" s="14" t="inlineStr">
        <is>
          <t>nga</t>
        </is>
      </c>
      <c r="D461" s="14" t="inlineStr">
        <is>
          <t>pow</t>
        </is>
      </c>
      <c r="E461" s="14" t="inlineStr">
        <is>
          <t>CARRY</t>
        </is>
      </c>
      <c r="F461" s="81" t="inlineStr">
        <is>
          <t>CARRY(AC753,AC785,AC896)</t>
        </is>
      </c>
    </row>
    <row r="462">
      <c r="A462" s="14" t="n">
        <v>754</v>
      </c>
      <c r="B462" s="14" t="inlineStr">
        <is>
          <t>cap</t>
        </is>
      </c>
      <c r="C462" s="14" t="inlineStr">
        <is>
          <t>oop</t>
        </is>
      </c>
      <c r="D462" s="14" t="inlineStr">
        <is>
          <t>pow</t>
        </is>
      </c>
      <c r="E462" s="14" t="inlineStr">
        <is>
          <t>CARRY</t>
        </is>
      </c>
      <c r="F462" s="81" t="inlineStr">
        <is>
          <t>CARRY(AC754,AC786,AC897)</t>
        </is>
      </c>
    </row>
    <row r="463">
      <c r="A463" s="14" t="n">
        <v>755</v>
      </c>
      <c r="B463" s="14" t="inlineStr">
        <is>
          <t>cap</t>
        </is>
      </c>
      <c r="C463" s="14" t="inlineStr">
        <is>
          <t>nuc</t>
        </is>
      </c>
      <c r="D463" s="14" t="inlineStr">
        <is>
          <t>pow</t>
        </is>
      </c>
      <c r="E463" s="14" t="inlineStr">
        <is>
          <t>CARRY</t>
        </is>
      </c>
      <c r="F463" s="81" t="inlineStr">
        <is>
          <t>CARRY(AC755,AC787,AC898)</t>
        </is>
      </c>
    </row>
    <row r="464">
      <c r="A464" s="14" t="n">
        <v>756</v>
      </c>
      <c r="B464" s="14" t="inlineStr">
        <is>
          <t>cap</t>
        </is>
      </c>
      <c r="C464" s="14" t="inlineStr">
        <is>
          <t>wnd</t>
        </is>
      </c>
      <c r="D464" s="14" t="inlineStr">
        <is>
          <t>pow</t>
        </is>
      </c>
      <c r="E464" s="14" t="inlineStr">
        <is>
          <t>CARRY</t>
        </is>
      </c>
      <c r="F464" s="81" t="inlineStr">
        <is>
          <t>CARRY(AC756,AC788,AC899)</t>
        </is>
      </c>
    </row>
    <row r="465">
      <c r="A465" s="14" t="n">
        <v>757</v>
      </c>
      <c r="B465" s="14" t="inlineStr">
        <is>
          <t>cap</t>
        </is>
      </c>
      <c r="C465" s="14" t="inlineStr">
        <is>
          <t>sol</t>
        </is>
      </c>
      <c r="D465" s="14" t="inlineStr">
        <is>
          <t>pow</t>
        </is>
      </c>
      <c r="E465" s="14" t="inlineStr">
        <is>
          <t>CARRY</t>
        </is>
      </c>
      <c r="F465" s="81" t="inlineStr">
        <is>
          <t>CARRY(AC757,AC789,AC900)</t>
        </is>
      </c>
    </row>
    <row r="466">
      <c r="A466" s="14" t="n">
        <v>758</v>
      </c>
      <c r="B466" s="14" t="inlineStr">
        <is>
          <t>cap</t>
        </is>
      </c>
      <c r="C466" s="14" t="inlineStr">
        <is>
          <t>hyd</t>
        </is>
      </c>
      <c r="D466" s="14" t="inlineStr">
        <is>
          <t>pow</t>
        </is>
      </c>
      <c r="E466" s="14" t="inlineStr">
        <is>
          <t>CARRY</t>
        </is>
      </c>
      <c r="F466" s="81" t="inlineStr">
        <is>
          <t>CARRY(AC758,AC790,AC901)</t>
        </is>
      </c>
    </row>
    <row r="467">
      <c r="A467" s="14" t="n">
        <v>759</v>
      </c>
      <c r="B467" s="14" t="inlineStr">
        <is>
          <t>cap</t>
        </is>
      </c>
      <c r="C467" s="14" t="inlineStr">
        <is>
          <t>ore</t>
        </is>
      </c>
      <c r="D467" s="14" t="inlineStr">
        <is>
          <t>pow</t>
        </is>
      </c>
      <c r="E467" s="14" t="inlineStr">
        <is>
          <t>CARRY</t>
        </is>
      </c>
      <c r="F467" s="81" t="inlineStr">
        <is>
          <t>CARRY(AC759,AC791,AC902)</t>
        </is>
      </c>
    </row>
    <row r="468">
      <c r="A468" s="14" t="n">
        <v>760</v>
      </c>
      <c r="B468" s="14" t="inlineStr">
        <is>
          <t>cap</t>
        </is>
      </c>
      <c r="C468" s="14" t="inlineStr">
        <is>
          <t>bio</t>
        </is>
      </c>
      <c r="D468" s="14" t="inlineStr">
        <is>
          <t>pow</t>
        </is>
      </c>
      <c r="E468" s="14" t="inlineStr">
        <is>
          <t>CARRY</t>
        </is>
      </c>
      <c r="F468" s="81" t="inlineStr">
        <is>
          <t>CARRY(AC760,AC792,AC903)</t>
        </is>
      </c>
    </row>
    <row r="469">
      <c r="A469" s="14" t="n">
        <v>764</v>
      </c>
      <c r="B469" s="14" t="inlineStr">
        <is>
          <t>effcap</t>
        </is>
      </c>
      <c r="C469" s="14" t="inlineStr">
        <is>
          <t>coa</t>
        </is>
      </c>
      <c r="D469" s="14" t="inlineStr">
        <is>
          <t>pow</t>
        </is>
      </c>
      <c r="E469" s="14" t="inlineStr">
        <is>
          <t>SCALE</t>
        </is>
      </c>
      <c r="F469" s="81" t="inlineStr">
        <is>
          <t>SCALE(AD752,$D764)</t>
        </is>
      </c>
    </row>
    <row r="470">
      <c r="A470" s="14" t="n">
        <v>765</v>
      </c>
      <c r="B470" s="14" t="inlineStr">
        <is>
          <t>effcap</t>
        </is>
      </c>
      <c r="C470" s="14" t="inlineStr">
        <is>
          <t>nga</t>
        </is>
      </c>
      <c r="D470" s="14" t="inlineStr">
        <is>
          <t>pow</t>
        </is>
      </c>
      <c r="E470" s="14" t="inlineStr">
        <is>
          <t>SCALE</t>
        </is>
      </c>
      <c r="F470" s="81" t="inlineStr">
        <is>
          <t>SCALE(AD753,$D765)</t>
        </is>
      </c>
    </row>
    <row r="471">
      <c r="A471" s="14" t="n">
        <v>766</v>
      </c>
      <c r="B471" s="14" t="inlineStr">
        <is>
          <t>effcap</t>
        </is>
      </c>
      <c r="C471" s="14" t="inlineStr">
        <is>
          <t>oop</t>
        </is>
      </c>
      <c r="D471" s="14" t="inlineStr">
        <is>
          <t>pow</t>
        </is>
      </c>
      <c r="E471" s="14" t="inlineStr">
        <is>
          <t>SCALE</t>
        </is>
      </c>
      <c r="F471" s="81" t="inlineStr">
        <is>
          <t>SCALE(AD754,$D766)</t>
        </is>
      </c>
    </row>
    <row r="472">
      <c r="A472" s="14" t="n">
        <v>767</v>
      </c>
      <c r="B472" s="14" t="inlineStr">
        <is>
          <t>effcap</t>
        </is>
      </c>
      <c r="C472" s="14" t="inlineStr">
        <is>
          <t>nuc</t>
        </is>
      </c>
      <c r="D472" s="14" t="inlineStr">
        <is>
          <t>pow</t>
        </is>
      </c>
      <c r="E472" s="14" t="inlineStr">
        <is>
          <t>SCALE</t>
        </is>
      </c>
      <c r="F472" s="81" t="inlineStr">
        <is>
          <t>SCALE(AD755,$D767)</t>
        </is>
      </c>
    </row>
    <row r="473">
      <c r="A473" s="14" t="n">
        <v>768</v>
      </c>
      <c r="B473" s="14" t="inlineStr">
        <is>
          <t>effcap</t>
        </is>
      </c>
      <c r="C473" s="14" t="inlineStr">
        <is>
          <t>wnd</t>
        </is>
      </c>
      <c r="D473" s="14" t="inlineStr">
        <is>
          <t>pow</t>
        </is>
      </c>
      <c r="E473" s="14" t="inlineStr">
        <is>
          <t>SCALE</t>
        </is>
      </c>
      <c r="F473" s="81" t="inlineStr">
        <is>
          <t>SCALE(AD756,$D768)</t>
        </is>
      </c>
    </row>
    <row r="474">
      <c r="A474" s="14" t="n">
        <v>769</v>
      </c>
      <c r="B474" s="14" t="inlineStr">
        <is>
          <t>effcap</t>
        </is>
      </c>
      <c r="C474" s="14" t="inlineStr">
        <is>
          <t>sol</t>
        </is>
      </c>
      <c r="D474" s="14" t="inlineStr">
        <is>
          <t>pow</t>
        </is>
      </c>
      <c r="E474" s="14" t="inlineStr">
        <is>
          <t>SCALE</t>
        </is>
      </c>
      <c r="F474" s="81" t="inlineStr">
        <is>
          <t>SCALE(AD757,$D769)</t>
        </is>
      </c>
    </row>
    <row r="475">
      <c r="A475" s="14" t="n">
        <v>770</v>
      </c>
      <c r="B475" s="14" t="inlineStr">
        <is>
          <t>effcap</t>
        </is>
      </c>
      <c r="C475" s="14" t="inlineStr">
        <is>
          <t>hyd</t>
        </is>
      </c>
      <c r="D475" s="14" t="inlineStr">
        <is>
          <t>pow</t>
        </is>
      </c>
      <c r="E475" s="14" t="inlineStr">
        <is>
          <t>SCALE</t>
        </is>
      </c>
      <c r="F475" s="81" t="inlineStr">
        <is>
          <t>SCALE(AD758,$D770)</t>
        </is>
      </c>
    </row>
    <row r="476">
      <c r="A476" s="14" t="n">
        <v>771</v>
      </c>
      <c r="B476" s="14" t="inlineStr">
        <is>
          <t>effcap</t>
        </is>
      </c>
      <c r="C476" s="14" t="inlineStr">
        <is>
          <t>ore</t>
        </is>
      </c>
      <c r="D476" s="14" t="inlineStr">
        <is>
          <t>pow</t>
        </is>
      </c>
      <c r="E476" s="14" t="inlineStr">
        <is>
          <t>SCALE</t>
        </is>
      </c>
      <c r="F476" s="81" t="inlineStr">
        <is>
          <t>SCALE(AD759,$D771)</t>
        </is>
      </c>
    </row>
    <row r="477">
      <c r="A477" s="14" t="n">
        <v>772</v>
      </c>
      <c r="B477" s="14" t="inlineStr">
        <is>
          <t>effcap</t>
        </is>
      </c>
      <c r="C477" s="14" t="inlineStr">
        <is>
          <t>bio</t>
        </is>
      </c>
      <c r="D477" s="14" t="inlineStr">
        <is>
          <t>pow</t>
        </is>
      </c>
      <c r="E477" s="14" t="inlineStr">
        <is>
          <t>SCALE</t>
        </is>
      </c>
      <c r="F477" s="81" t="inlineStr">
        <is>
          <t>SCALE(AD760,$D772)</t>
        </is>
      </c>
    </row>
    <row r="478">
      <c r="A478" s="14" t="n">
        <v>784</v>
      </c>
      <c r="B478" s="14" t="inlineStr">
        <is>
          <t>ret</t>
        </is>
      </c>
      <c r="C478" s="14" t="inlineStr">
        <is>
          <t>coa</t>
        </is>
      </c>
      <c r="D478" s="14" t="inlineStr">
        <is>
          <t>pow</t>
        </is>
      </c>
      <c r="E478" s="14" t="inlineStr">
        <is>
          <t>RETIRE</t>
        </is>
      </c>
      <c r="F478" s="81" t="inlineStr">
        <is>
          <t>RETIRE(AD752,$D784,$E784,AD$807,$F784,AD774)</t>
        </is>
      </c>
    </row>
    <row r="479">
      <c r="A479" s="14" t="n">
        <v>785</v>
      </c>
      <c r="B479" s="14" t="inlineStr">
        <is>
          <t>ret</t>
        </is>
      </c>
      <c r="C479" s="14" t="inlineStr">
        <is>
          <t>nga</t>
        </is>
      </c>
      <c r="D479" s="14" t="inlineStr">
        <is>
          <t>pow</t>
        </is>
      </c>
      <c r="E479" s="14" t="inlineStr">
        <is>
          <t>RETIRE</t>
        </is>
      </c>
      <c r="F479" s="81" t="inlineStr">
        <is>
          <t>RETIRE(AD753,$D785,$E785,AD$807,$F785,AD775)</t>
        </is>
      </c>
    </row>
    <row r="480">
      <c r="A480" s="14" t="n">
        <v>786</v>
      </c>
      <c r="B480" s="14" t="inlineStr">
        <is>
          <t>ret</t>
        </is>
      </c>
      <c r="C480" s="14" t="inlineStr">
        <is>
          <t>oop</t>
        </is>
      </c>
      <c r="D480" s="14" t="inlineStr">
        <is>
          <t>pow</t>
        </is>
      </c>
      <c r="E480" s="14" t="inlineStr">
        <is>
          <t>RETIRE</t>
        </is>
      </c>
      <c r="F480" s="81" t="inlineStr">
        <is>
          <t>RETIRE(AD754,$D786,$E786,AD$807,$F786,AD776)</t>
        </is>
      </c>
    </row>
    <row r="481">
      <c r="A481" s="14" t="n">
        <v>787</v>
      </c>
      <c r="B481" s="14" t="inlineStr">
        <is>
          <t>ret</t>
        </is>
      </c>
      <c r="C481" s="14" t="inlineStr">
        <is>
          <t>nuc</t>
        </is>
      </c>
      <c r="D481" s="14" t="inlineStr">
        <is>
          <t>pow</t>
        </is>
      </c>
      <c r="E481" s="14" t="inlineStr">
        <is>
          <t>RETIRE</t>
        </is>
      </c>
      <c r="F481" s="81" t="inlineStr">
        <is>
          <t>RETIRE(AD755,$D787,$E787,AD$807,$F787,AD777)</t>
        </is>
      </c>
    </row>
    <row r="482">
      <c r="A482" s="14" t="n">
        <v>788</v>
      </c>
      <c r="B482" s="14" t="inlineStr">
        <is>
          <t>ret</t>
        </is>
      </c>
      <c r="C482" s="14" t="inlineStr">
        <is>
          <t>wnd</t>
        </is>
      </c>
      <c r="D482" s="14" t="inlineStr">
        <is>
          <t>pow</t>
        </is>
      </c>
      <c r="E482" s="14" t="inlineStr">
        <is>
          <t>RETIRE</t>
        </is>
      </c>
      <c r="F482" s="81" t="inlineStr">
        <is>
          <t>RETIRE(AD756,$D788,$E788,AD$807,$F788,AD778)</t>
        </is>
      </c>
    </row>
    <row r="483">
      <c r="A483" s="14" t="n">
        <v>789</v>
      </c>
      <c r="B483" s="14" t="inlineStr">
        <is>
          <t>ret</t>
        </is>
      </c>
      <c r="C483" s="14" t="inlineStr">
        <is>
          <t>sol</t>
        </is>
      </c>
      <c r="D483" s="14" t="inlineStr">
        <is>
          <t>pow</t>
        </is>
      </c>
      <c r="E483" s="14" t="inlineStr">
        <is>
          <t>RETIRE</t>
        </is>
      </c>
      <c r="F483" s="81" t="inlineStr">
        <is>
          <t>RETIRE(AD757,$D789,$E789,AD$807,$F789,AD779)</t>
        </is>
      </c>
    </row>
    <row r="484">
      <c r="A484" s="14" t="n">
        <v>790</v>
      </c>
      <c r="B484" s="14" t="inlineStr">
        <is>
          <t>ret</t>
        </is>
      </c>
      <c r="C484" s="14" t="inlineStr">
        <is>
          <t>hyd</t>
        </is>
      </c>
      <c r="D484" s="14" t="inlineStr">
        <is>
          <t>pow</t>
        </is>
      </c>
      <c r="E484" s="14" t="inlineStr">
        <is>
          <t>RETIRE</t>
        </is>
      </c>
      <c r="F484" s="81" t="inlineStr">
        <is>
          <t>RETIRE(AD758,$D790,$E790,AD$807,$F790,AD780)</t>
        </is>
      </c>
    </row>
    <row r="485">
      <c r="A485" s="14" t="n">
        <v>791</v>
      </c>
      <c r="B485" s="14" t="inlineStr">
        <is>
          <t>ret</t>
        </is>
      </c>
      <c r="C485" s="14" t="inlineStr">
        <is>
          <t>ore</t>
        </is>
      </c>
      <c r="D485" s="14" t="inlineStr">
        <is>
          <t>pow</t>
        </is>
      </c>
      <c r="E485" s="14" t="inlineStr">
        <is>
          <t>RETIRE</t>
        </is>
      </c>
      <c r="F485" s="81" t="inlineStr">
        <is>
          <t>RETIRE(AD759,$D791,$E791,AD$807,$F791,AD781)</t>
        </is>
      </c>
    </row>
    <row r="486">
      <c r="A486" s="14" t="n">
        <v>792</v>
      </c>
      <c r="B486" s="14" t="inlineStr">
        <is>
          <t>ret</t>
        </is>
      </c>
      <c r="C486" s="14" t="inlineStr">
        <is>
          <t>bio</t>
        </is>
      </c>
      <c r="D486" s="14" t="inlineStr">
        <is>
          <t>pow</t>
        </is>
      </c>
      <c r="E486" s="14" t="inlineStr">
        <is>
          <t>RETIRE</t>
        </is>
      </c>
      <c r="F486" s="81" t="inlineStr">
        <is>
          <t>RETIRE(AD760,$D792,$E792,AD$807,$F792,AD782)</t>
        </is>
      </c>
    </row>
    <row r="487">
      <c r="A487" s="14" t="n">
        <v>794</v>
      </c>
      <c r="B487" s="14" t="inlineStr">
        <is>
          <t>reteff</t>
        </is>
      </c>
      <c r="C487" s="14" t="inlineStr">
        <is>
          <t>coa</t>
        </is>
      </c>
      <c r="D487" s="14" t="inlineStr">
        <is>
          <t>pow</t>
        </is>
      </c>
      <c r="E487" s="14" t="inlineStr">
        <is>
          <t>SCALE</t>
        </is>
      </c>
      <c r="F487" s="81" t="inlineStr">
        <is>
          <t>SCALE(AD784,$D794)</t>
        </is>
      </c>
    </row>
    <row r="488">
      <c r="A488" s="14" t="n">
        <v>795</v>
      </c>
      <c r="B488" s="14" t="inlineStr">
        <is>
          <t>reteff</t>
        </is>
      </c>
      <c r="C488" s="14" t="inlineStr">
        <is>
          <t>nga</t>
        </is>
      </c>
      <c r="D488" s="14" t="inlineStr">
        <is>
          <t>pow</t>
        </is>
      </c>
      <c r="E488" s="14" t="inlineStr">
        <is>
          <t>SCALE</t>
        </is>
      </c>
      <c r="F488" s="81" t="inlineStr">
        <is>
          <t>SCALE(AD785,$D795)</t>
        </is>
      </c>
    </row>
    <row r="489">
      <c r="A489" s="14" t="n">
        <v>796</v>
      </c>
      <c r="B489" s="14" t="inlineStr">
        <is>
          <t>reteff</t>
        </is>
      </c>
      <c r="C489" s="14" t="inlineStr">
        <is>
          <t>oop</t>
        </is>
      </c>
      <c r="D489" s="14" t="inlineStr">
        <is>
          <t>pow</t>
        </is>
      </c>
      <c r="E489" s="14" t="inlineStr">
        <is>
          <t>SCALE</t>
        </is>
      </c>
      <c r="F489" s="81" t="inlineStr">
        <is>
          <t>SCALE(AD786,$D796)</t>
        </is>
      </c>
    </row>
    <row r="490">
      <c r="A490" s="14" t="n">
        <v>797</v>
      </c>
      <c r="B490" s="14" t="inlineStr">
        <is>
          <t>reteff</t>
        </is>
      </c>
      <c r="C490" s="14" t="inlineStr">
        <is>
          <t>nuc</t>
        </is>
      </c>
      <c r="D490" s="14" t="inlineStr">
        <is>
          <t>pow</t>
        </is>
      </c>
      <c r="E490" s="14" t="inlineStr">
        <is>
          <t>SCALE</t>
        </is>
      </c>
      <c r="F490" s="81" t="inlineStr">
        <is>
          <t>SCALE(AD787,$D797)</t>
        </is>
      </c>
    </row>
    <row r="491">
      <c r="A491" s="14" t="n">
        <v>798</v>
      </c>
      <c r="B491" s="14" t="inlineStr">
        <is>
          <t>reteff</t>
        </is>
      </c>
      <c r="C491" s="14" t="inlineStr">
        <is>
          <t>wnd</t>
        </is>
      </c>
      <c r="D491" s="14" t="inlineStr">
        <is>
          <t>pow</t>
        </is>
      </c>
      <c r="E491" s="14" t="inlineStr">
        <is>
          <t>SCALE</t>
        </is>
      </c>
      <c r="F491" s="81" t="inlineStr">
        <is>
          <t>SCALE(AD788,$D798)</t>
        </is>
      </c>
    </row>
    <row r="492">
      <c r="A492" s="14" t="n">
        <v>799</v>
      </c>
      <c r="B492" s="14" t="inlineStr">
        <is>
          <t>reteff</t>
        </is>
      </c>
      <c r="C492" s="14" t="inlineStr">
        <is>
          <t>sol</t>
        </is>
      </c>
      <c r="D492" s="14" t="inlineStr">
        <is>
          <t>pow</t>
        </is>
      </c>
      <c r="E492" s="14" t="inlineStr">
        <is>
          <t>SCALE</t>
        </is>
      </c>
      <c r="F492" s="81" t="inlineStr">
        <is>
          <t>SCALE(AD789,$D799)</t>
        </is>
      </c>
    </row>
    <row r="493">
      <c r="A493" s="14" t="n">
        <v>800</v>
      </c>
      <c r="B493" s="14" t="inlineStr">
        <is>
          <t>reteff</t>
        </is>
      </c>
      <c r="C493" s="14" t="inlineStr">
        <is>
          <t>hyd</t>
        </is>
      </c>
      <c r="D493" s="14" t="inlineStr">
        <is>
          <t>pow</t>
        </is>
      </c>
      <c r="E493" s="14" t="inlineStr">
        <is>
          <t>SCALE</t>
        </is>
      </c>
      <c r="F493" s="81" t="inlineStr">
        <is>
          <t>SCALE(AD790,$D800)</t>
        </is>
      </c>
    </row>
    <row r="494">
      <c r="A494" s="14" t="n">
        <v>801</v>
      </c>
      <c r="B494" s="14" t="inlineStr">
        <is>
          <t>reteff</t>
        </is>
      </c>
      <c r="C494" s="14" t="inlineStr">
        <is>
          <t>ore</t>
        </is>
      </c>
      <c r="D494" s="14" t="inlineStr">
        <is>
          <t>pow</t>
        </is>
      </c>
      <c r="E494" s="14" t="inlineStr">
        <is>
          <t>SCALE</t>
        </is>
      </c>
      <c r="F494" s="81" t="inlineStr">
        <is>
          <t>SCALE(AD791,$D801)</t>
        </is>
      </c>
    </row>
    <row r="495">
      <c r="A495" s="14" t="n">
        <v>802</v>
      </c>
      <c r="B495" s="14" t="inlineStr">
        <is>
          <t>reteff</t>
        </is>
      </c>
      <c r="C495" s="14" t="inlineStr">
        <is>
          <t>bio</t>
        </is>
      </c>
      <c r="D495" s="14" t="inlineStr">
        <is>
          <t>pow</t>
        </is>
      </c>
      <c r="E495" s="14" t="inlineStr">
        <is>
          <t>SCALE</t>
        </is>
      </c>
      <c r="F495" s="81" t="inlineStr">
        <is>
          <t>SCALE(AD792,$D802)</t>
        </is>
      </c>
    </row>
    <row r="496">
      <c r="A496" s="14" t="n">
        <v>804</v>
      </c>
      <c r="B496" s="14" t="inlineStr">
        <is>
          <t>egrow</t>
        </is>
      </c>
      <c r="C496" s="14" t="inlineStr"/>
      <c r="D496" s="14" t="inlineStr"/>
      <c r="E496" s="14" t="inlineStr">
        <is>
          <t>EARLYROOM</t>
        </is>
      </c>
      <c r="F496" s="81" t="inlineStr">
        <is>
          <t>EARLYROOM(AD$829,AD$830,AC$714,SUM(AC$794:AC$802)-AC$794)</t>
        </is>
      </c>
    </row>
    <row r="497">
      <c r="A497" s="14" t="n">
        <v>805</v>
      </c>
      <c r="B497" s="14" t="inlineStr">
        <is>
          <t>ecmin</t>
        </is>
      </c>
      <c r="C497" s="14" t="inlineStr"/>
      <c r="D497" s="14" t="inlineStr"/>
      <c r="E497" s="14" t="inlineStr">
        <is>
          <t>LOWEST3</t>
        </is>
      </c>
      <c r="F497" s="81" t="inlineStr">
        <is>
          <t>LOWEST3(AD$561,AD$609,AD$610)</t>
        </is>
      </c>
    </row>
    <row r="498">
      <c r="A498" s="14" t="n">
        <v>806</v>
      </c>
      <c r="B498" s="14" t="inlineStr">
        <is>
          <t>ecshr</t>
        </is>
      </c>
      <c r="C498" s="14" t="inlineStr"/>
      <c r="D498" s="14" t="inlineStr"/>
      <c r="E498" s="14" t="inlineStr">
        <is>
          <t>COALSHARE</t>
        </is>
      </c>
      <c r="F498" s="81" t="inlineStr">
        <is>
          <t>COALSHARE($D806,AD$561,AD$609,AD$610,AD$805)</t>
        </is>
      </c>
    </row>
    <row r="499">
      <c r="A499" s="14" t="n">
        <v>807</v>
      </c>
      <c r="B499" s="14" t="inlineStr">
        <is>
          <t>early</t>
        </is>
      </c>
      <c r="C499" s="14" t="inlineStr"/>
      <c r="D499" s="14" t="inlineStr"/>
      <c r="E499" s="14" t="inlineStr">
        <is>
          <t>EARLYRET</t>
        </is>
      </c>
      <c r="F499" s="81" t="inlineStr">
        <is>
          <t>EARLYRET(AD$764,$D807,AD$804,AD$806,$E807,$F807)</t>
        </is>
      </c>
    </row>
    <row r="500">
      <c r="A500" s="14" t="n">
        <v>808</v>
      </c>
      <c r="B500" s="14" t="inlineStr">
        <is>
          <t>kafter</t>
        </is>
      </c>
      <c r="C500" s="14" t="inlineStr"/>
      <c r="D500" s="14" t="inlineStr"/>
      <c r="E500" s="14" t="inlineStr">
        <is>
          <t>DIFF</t>
        </is>
      </c>
      <c r="F500" s="81" t="inlineStr">
        <is>
          <t>DIFF(SUM(AD$764:AD$772),SUM(AD$794:AD$802))</t>
        </is>
      </c>
    </row>
    <row r="501">
      <c r="A501" s="14" t="n">
        <v>809</v>
      </c>
      <c r="B501" s="14" t="inlineStr">
        <is>
          <t>need</t>
        </is>
      </c>
      <c r="C501" s="14" t="inlineStr"/>
      <c r="D501" s="14" t="inlineStr"/>
      <c r="E501" s="14" t="inlineStr">
        <is>
          <t>RESIDUAL</t>
        </is>
      </c>
      <c r="F501" s="81" t="inlineStr">
        <is>
          <t>RESIDUAL(AD$676,AD$808)</t>
        </is>
      </c>
    </row>
    <row r="502">
      <c r="A502" s="14" t="n">
        <v>812</v>
      </c>
      <c r="B502" s="14" t="inlineStr">
        <is>
          <t>cmin</t>
        </is>
      </c>
      <c r="C502" s="14" t="inlineStr"/>
      <c r="D502" s="14" t="inlineStr"/>
      <c r="E502" s="14" t="inlineStr">
        <is>
          <t>FLOORMIN</t>
        </is>
      </c>
      <c r="F502" s="81" t="inlineStr">
        <is>
          <t>FLOORMIN(AD$605:AD$613,AD$815:AD$823,$D812)</t>
        </is>
      </c>
    </row>
    <row r="503">
      <c r="A503" s="14" t="n">
        <v>813</v>
      </c>
      <c r="B503" s="14" t="inlineStr">
        <is>
          <t>deficit</t>
        </is>
      </c>
      <c r="C503" s="14" t="inlineStr"/>
      <c r="D503" s="14" t="inlineStr"/>
      <c r="E503" s="14" t="inlineStr">
        <is>
          <t>RESIDUAL</t>
        </is>
      </c>
      <c r="F503" s="81" t="inlineStr">
        <is>
          <t>RESIDUAL(AD$809,SUM(AD$855:AD$863))</t>
        </is>
      </c>
    </row>
    <row r="504">
      <c r="A504" s="14" t="n">
        <v>815</v>
      </c>
      <c r="B504" s="14" t="inlineStr">
        <is>
          <t>permit</t>
        </is>
      </c>
      <c r="C504" s="14" t="inlineStr">
        <is>
          <t>coa</t>
        </is>
      </c>
      <c r="D504" s="14" t="inlineStr">
        <is>
          <t>pow</t>
        </is>
      </c>
      <c r="E504" s="14" t="inlineStr">
        <is>
          <t>PERMITTED</t>
        </is>
      </c>
      <c r="F504" s="81" t="inlineStr">
        <is>
          <t>PERMITTED($D815,$E815,AD$4)</t>
        </is>
      </c>
    </row>
    <row r="505">
      <c r="A505" s="14" t="n">
        <v>816</v>
      </c>
      <c r="B505" s="14" t="inlineStr">
        <is>
          <t>permit</t>
        </is>
      </c>
      <c r="C505" s="14" t="inlineStr">
        <is>
          <t>nga</t>
        </is>
      </c>
      <c r="D505" s="14" t="inlineStr">
        <is>
          <t>pow</t>
        </is>
      </c>
      <c r="E505" s="14" t="inlineStr">
        <is>
          <t>PERMITTED</t>
        </is>
      </c>
      <c r="F505" s="81" t="inlineStr">
        <is>
          <t>PERMITTED($D816,$E816,AD$4)</t>
        </is>
      </c>
    </row>
    <row r="506">
      <c r="A506" s="14" t="n">
        <v>817</v>
      </c>
      <c r="B506" s="14" t="inlineStr">
        <is>
          <t>permit</t>
        </is>
      </c>
      <c r="C506" s="14" t="inlineStr">
        <is>
          <t>oop</t>
        </is>
      </c>
      <c r="D506" s="14" t="inlineStr">
        <is>
          <t>pow</t>
        </is>
      </c>
      <c r="E506" s="14" t="inlineStr">
        <is>
          <t>PERMITTED</t>
        </is>
      </c>
      <c r="F506" s="81" t="inlineStr">
        <is>
          <t>PERMITTED($D817,$E817,AD$4)</t>
        </is>
      </c>
    </row>
    <row r="507">
      <c r="A507" s="14" t="n">
        <v>818</v>
      </c>
      <c r="B507" s="14" t="inlineStr">
        <is>
          <t>permit</t>
        </is>
      </c>
      <c r="C507" s="14" t="inlineStr">
        <is>
          <t>nuc</t>
        </is>
      </c>
      <c r="D507" s="14" t="inlineStr">
        <is>
          <t>pow</t>
        </is>
      </c>
      <c r="E507" s="14" t="inlineStr">
        <is>
          <t>PERMITTED</t>
        </is>
      </c>
      <c r="F507" s="81" t="inlineStr">
        <is>
          <t>PERMITTED($D818,$E818,AD$4)</t>
        </is>
      </c>
    </row>
    <row r="508">
      <c r="A508" s="14" t="n">
        <v>819</v>
      </c>
      <c r="B508" s="14" t="inlineStr">
        <is>
          <t>permit</t>
        </is>
      </c>
      <c r="C508" s="14" t="inlineStr">
        <is>
          <t>wnd</t>
        </is>
      </c>
      <c r="D508" s="14" t="inlineStr">
        <is>
          <t>pow</t>
        </is>
      </c>
      <c r="E508" s="14" t="inlineStr">
        <is>
          <t>PERMITTED</t>
        </is>
      </c>
      <c r="F508" s="81" t="inlineStr">
        <is>
          <t>PERMITTED($D819,$E819,AD$4)</t>
        </is>
      </c>
    </row>
    <row r="509">
      <c r="A509" s="14" t="n">
        <v>820</v>
      </c>
      <c r="B509" s="14" t="inlineStr">
        <is>
          <t>permit</t>
        </is>
      </c>
      <c r="C509" s="14" t="inlineStr">
        <is>
          <t>sol</t>
        </is>
      </c>
      <c r="D509" s="14" t="inlineStr">
        <is>
          <t>pow</t>
        </is>
      </c>
      <c r="E509" s="14" t="inlineStr">
        <is>
          <t>PERMITTED</t>
        </is>
      </c>
      <c r="F509" s="81" t="inlineStr">
        <is>
          <t>PERMITTED($D820,$E820,AD$4)</t>
        </is>
      </c>
    </row>
    <row r="510">
      <c r="A510" s="14" t="n">
        <v>821</v>
      </c>
      <c r="B510" s="14" t="inlineStr">
        <is>
          <t>permit</t>
        </is>
      </c>
      <c r="C510" s="14" t="inlineStr">
        <is>
          <t>hyd</t>
        </is>
      </c>
      <c r="D510" s="14" t="inlineStr">
        <is>
          <t>pow</t>
        </is>
      </c>
      <c r="E510" s="14" t="inlineStr">
        <is>
          <t>PERMITTED</t>
        </is>
      </c>
      <c r="F510" s="81" t="inlineStr">
        <is>
          <t>PERMITTED($D821,$E821,AD$4)</t>
        </is>
      </c>
    </row>
    <row r="511">
      <c r="A511" s="14" t="n">
        <v>822</v>
      </c>
      <c r="B511" s="14" t="inlineStr">
        <is>
          <t>permit</t>
        </is>
      </c>
      <c r="C511" s="14" t="inlineStr">
        <is>
          <t>ore</t>
        </is>
      </c>
      <c r="D511" s="14" t="inlineStr">
        <is>
          <t>pow</t>
        </is>
      </c>
      <c r="E511" s="14" t="inlineStr">
        <is>
          <t>PERMITTED</t>
        </is>
      </c>
      <c r="F511" s="81" t="inlineStr">
        <is>
          <t>PERMITTED($D822,$E822,AD$4)</t>
        </is>
      </c>
    </row>
    <row r="512">
      <c r="A512" s="14" t="n">
        <v>823</v>
      </c>
      <c r="B512" s="14" t="inlineStr">
        <is>
          <t>permit</t>
        </is>
      </c>
      <c r="C512" s="14" t="inlineStr">
        <is>
          <t>bio</t>
        </is>
      </c>
      <c r="D512" s="14" t="inlineStr">
        <is>
          <t>pow</t>
        </is>
      </c>
      <c r="E512" s="14" t="inlineStr">
        <is>
          <t>PERMITTED</t>
        </is>
      </c>
      <c r="F512" s="81" t="inlineStr">
        <is>
          <t>PERMITTED($D823,$E823,AD$4)</t>
        </is>
      </c>
    </row>
    <row r="513">
      <c r="A513" s="14" t="n">
        <v>825</v>
      </c>
      <c r="B513" s="14" t="inlineStr">
        <is>
          <t>maxinv</t>
        </is>
      </c>
      <c r="C513" s="14" t="inlineStr">
        <is>
          <t>coa</t>
        </is>
      </c>
      <c r="D513" s="14" t="inlineStr">
        <is>
          <t>pow</t>
        </is>
      </c>
      <c r="E513" s="14" t="inlineStr">
        <is>
          <t>SCALEUP</t>
        </is>
      </c>
      <c r="F513" s="81" t="inlineStr">
        <is>
          <t>SCALEUP($D825,SUM(AD$764:AD$772),AD815)</t>
        </is>
      </c>
    </row>
    <row r="514">
      <c r="A514" s="14" t="n">
        <v>826</v>
      </c>
      <c r="B514" s="14" t="inlineStr">
        <is>
          <t>maxinv</t>
        </is>
      </c>
      <c r="C514" s="14" t="inlineStr">
        <is>
          <t>nga</t>
        </is>
      </c>
      <c r="D514" s="14" t="inlineStr">
        <is>
          <t>pow</t>
        </is>
      </c>
      <c r="E514" s="14" t="inlineStr">
        <is>
          <t>SCALEUP</t>
        </is>
      </c>
      <c r="F514" s="81" t="inlineStr">
        <is>
          <t>SCALEUP($D826,SUM(AD$764:AD$772),AD816)</t>
        </is>
      </c>
    </row>
    <row r="515">
      <c r="A515" s="14" t="n">
        <v>827</v>
      </c>
      <c r="B515" s="14" t="inlineStr">
        <is>
          <t>maxinv</t>
        </is>
      </c>
      <c r="C515" s="14" t="inlineStr">
        <is>
          <t>oop</t>
        </is>
      </c>
      <c r="D515" s="14" t="inlineStr">
        <is>
          <t>pow</t>
        </is>
      </c>
      <c r="E515" s="14" t="inlineStr">
        <is>
          <t>SCALEUP</t>
        </is>
      </c>
      <c r="F515" s="81" t="inlineStr">
        <is>
          <t>SCALEUP($D827,SUM(AD$764:AD$772),AD817)</t>
        </is>
      </c>
    </row>
    <row r="516">
      <c r="A516" s="14" t="n">
        <v>828</v>
      </c>
      <c r="B516" s="14" t="inlineStr">
        <is>
          <t>maxinv</t>
        </is>
      </c>
      <c r="C516" s="14" t="inlineStr">
        <is>
          <t>nuc</t>
        </is>
      </c>
      <c r="D516" s="14" t="inlineStr">
        <is>
          <t>pow</t>
        </is>
      </c>
      <c r="E516" s="14" t="inlineStr">
        <is>
          <t>SCALEUP</t>
        </is>
      </c>
      <c r="F516" s="81" t="inlineStr">
        <is>
          <t>SCALEUP($D828,SUM(AD$764:AD$772),AD818)</t>
        </is>
      </c>
    </row>
    <row r="517">
      <c r="A517" s="14" t="n">
        <v>829</v>
      </c>
      <c r="B517" s="14" t="inlineStr">
        <is>
          <t>maxinv</t>
        </is>
      </c>
      <c r="C517" s="14" t="inlineStr">
        <is>
          <t>wnd</t>
        </is>
      </c>
      <c r="D517" s="14" t="inlineStr">
        <is>
          <t>pow</t>
        </is>
      </c>
      <c r="E517" s="14" t="inlineStr">
        <is>
          <t>SCALEUP</t>
        </is>
      </c>
      <c r="F517" s="81" t="inlineStr">
        <is>
          <t>SCALEUP($D829,SUM(AD$764:AD$772),AD819)</t>
        </is>
      </c>
    </row>
    <row r="518">
      <c r="A518" s="14" t="n">
        <v>830</v>
      </c>
      <c r="B518" s="14" t="inlineStr">
        <is>
          <t>maxinv</t>
        </is>
      </c>
      <c r="C518" s="14" t="inlineStr">
        <is>
          <t>sol</t>
        </is>
      </c>
      <c r="D518" s="14" t="inlineStr">
        <is>
          <t>pow</t>
        </is>
      </c>
      <c r="E518" s="14" t="inlineStr">
        <is>
          <t>SCALEUP</t>
        </is>
      </c>
      <c r="F518" s="81" t="inlineStr">
        <is>
          <t>SCALEUP($D830,SUM(AD$764:AD$772),AD820)</t>
        </is>
      </c>
    </row>
    <row r="519">
      <c r="A519" s="14" t="n">
        <v>831</v>
      </c>
      <c r="B519" s="14" t="inlineStr">
        <is>
          <t>maxinv</t>
        </is>
      </c>
      <c r="C519" s="14" t="inlineStr">
        <is>
          <t>hyd</t>
        </is>
      </c>
      <c r="D519" s="14" t="inlineStr">
        <is>
          <t>pow</t>
        </is>
      </c>
      <c r="E519" s="14" t="inlineStr">
        <is>
          <t>SCALEUP</t>
        </is>
      </c>
      <c r="F519" s="81" t="inlineStr">
        <is>
          <t>SCALEUP($D831,SUM(AD$764:AD$772),AD821)</t>
        </is>
      </c>
    </row>
    <row r="520">
      <c r="A520" s="14" t="n">
        <v>832</v>
      </c>
      <c r="B520" s="14" t="inlineStr">
        <is>
          <t>maxinv</t>
        </is>
      </c>
      <c r="C520" s="14" t="inlineStr">
        <is>
          <t>ore</t>
        </is>
      </c>
      <c r="D520" s="14" t="inlineStr">
        <is>
          <t>pow</t>
        </is>
      </c>
      <c r="E520" s="14" t="inlineStr">
        <is>
          <t>SCALEUP</t>
        </is>
      </c>
      <c r="F520" s="81" t="inlineStr">
        <is>
          <t>SCALEUP($D832,SUM(AD$764:AD$772),AD822)</t>
        </is>
      </c>
    </row>
    <row r="521">
      <c r="A521" s="14" t="n">
        <v>833</v>
      </c>
      <c r="B521" s="14" t="inlineStr">
        <is>
          <t>maxinv</t>
        </is>
      </c>
      <c r="C521" s="14" t="inlineStr">
        <is>
          <t>bio</t>
        </is>
      </c>
      <c r="D521" s="14" t="inlineStr">
        <is>
          <t>pow</t>
        </is>
      </c>
      <c r="E521" s="14" t="inlineStr">
        <is>
          <t>SCALEUP</t>
        </is>
      </c>
      <c r="F521" s="81" t="inlineStr">
        <is>
          <t>SCALEUP($D833,SUM(AD$764:AD$772),AD823)</t>
        </is>
      </c>
    </row>
    <row r="522">
      <c r="A522" s="14" t="n">
        <v>835</v>
      </c>
      <c r="B522" s="14" t="inlineStr">
        <is>
          <t>lgi</t>
        </is>
      </c>
      <c r="C522" s="14" t="inlineStr">
        <is>
          <t>coa</t>
        </is>
      </c>
      <c r="D522" s="14" t="inlineStr">
        <is>
          <t>pow</t>
        </is>
      </c>
      <c r="E522" s="14" t="inlineStr">
        <is>
          <t>LOGITW</t>
        </is>
      </c>
      <c r="F522" s="81" t="inlineStr">
        <is>
          <t>LOGITW(AD815,$D835,AD605,AD$812)</t>
        </is>
      </c>
    </row>
    <row r="523">
      <c r="A523" s="14" t="n">
        <v>836</v>
      </c>
      <c r="B523" s="14" t="inlineStr">
        <is>
          <t>lgi</t>
        </is>
      </c>
      <c r="C523" s="14" t="inlineStr">
        <is>
          <t>nga</t>
        </is>
      </c>
      <c r="D523" s="14" t="inlineStr">
        <is>
          <t>pow</t>
        </is>
      </c>
      <c r="E523" s="14" t="inlineStr">
        <is>
          <t>LOGITW</t>
        </is>
      </c>
      <c r="F523" s="81" t="inlineStr">
        <is>
          <t>LOGITW(AD816,$D836,AD606,AD$812)</t>
        </is>
      </c>
    </row>
    <row r="524">
      <c r="A524" s="14" t="n">
        <v>837</v>
      </c>
      <c r="B524" s="14" t="inlineStr">
        <is>
          <t>lgi</t>
        </is>
      </c>
      <c r="C524" s="14" t="inlineStr">
        <is>
          <t>oop</t>
        </is>
      </c>
      <c r="D524" s="14" t="inlineStr">
        <is>
          <t>pow</t>
        </is>
      </c>
      <c r="E524" s="14" t="inlineStr">
        <is>
          <t>LOGITW</t>
        </is>
      </c>
      <c r="F524" s="81" t="inlineStr">
        <is>
          <t>LOGITW(AD817,$D837,AD607,AD$812)</t>
        </is>
      </c>
    </row>
    <row r="525">
      <c r="A525" s="14" t="n">
        <v>838</v>
      </c>
      <c r="B525" s="14" t="inlineStr">
        <is>
          <t>lgi</t>
        </is>
      </c>
      <c r="C525" s="14" t="inlineStr">
        <is>
          <t>nuc</t>
        </is>
      </c>
      <c r="D525" s="14" t="inlineStr">
        <is>
          <t>pow</t>
        </is>
      </c>
      <c r="E525" s="14" t="inlineStr">
        <is>
          <t>LOGITW</t>
        </is>
      </c>
      <c r="F525" s="81" t="inlineStr">
        <is>
          <t>LOGITW(AD818,$D838,AD608,AD$812)</t>
        </is>
      </c>
    </row>
    <row r="526">
      <c r="A526" s="14" t="n">
        <v>839</v>
      </c>
      <c r="B526" s="14" t="inlineStr">
        <is>
          <t>lgi</t>
        </is>
      </c>
      <c r="C526" s="14" t="inlineStr">
        <is>
          <t>wnd</t>
        </is>
      </c>
      <c r="D526" s="14" t="inlineStr">
        <is>
          <t>pow</t>
        </is>
      </c>
      <c r="E526" s="14" t="inlineStr">
        <is>
          <t>LOGITW</t>
        </is>
      </c>
      <c r="F526" s="81" t="inlineStr">
        <is>
          <t>LOGITW(AD819,$D839,AD609,AD$812)</t>
        </is>
      </c>
    </row>
    <row r="527">
      <c r="A527" s="14" t="n">
        <v>840</v>
      </c>
      <c r="B527" s="14" t="inlineStr">
        <is>
          <t>lgi</t>
        </is>
      </c>
      <c r="C527" s="14" t="inlineStr">
        <is>
          <t>sol</t>
        </is>
      </c>
      <c r="D527" s="14" t="inlineStr">
        <is>
          <t>pow</t>
        </is>
      </c>
      <c r="E527" s="14" t="inlineStr">
        <is>
          <t>LOGITW</t>
        </is>
      </c>
      <c r="F527" s="81" t="inlineStr">
        <is>
          <t>LOGITW(AD820,$D840,AD610,AD$812)</t>
        </is>
      </c>
    </row>
    <row r="528">
      <c r="A528" s="14" t="n">
        <v>841</v>
      </c>
      <c r="B528" s="14" t="inlineStr">
        <is>
          <t>lgi</t>
        </is>
      </c>
      <c r="C528" s="14" t="inlineStr">
        <is>
          <t>hyd</t>
        </is>
      </c>
      <c r="D528" s="14" t="inlineStr">
        <is>
          <t>pow</t>
        </is>
      </c>
      <c r="E528" s="14" t="inlineStr">
        <is>
          <t>LOGITW</t>
        </is>
      </c>
      <c r="F528" s="81" t="inlineStr">
        <is>
          <t>LOGITW(AD821,$D841,AD611,AD$812)</t>
        </is>
      </c>
    </row>
    <row r="529">
      <c r="A529" s="14" t="n">
        <v>842</v>
      </c>
      <c r="B529" s="14" t="inlineStr">
        <is>
          <t>lgi</t>
        </is>
      </c>
      <c r="C529" s="14" t="inlineStr">
        <is>
          <t>ore</t>
        </is>
      </c>
      <c r="D529" s="14" t="inlineStr">
        <is>
          <t>pow</t>
        </is>
      </c>
      <c r="E529" s="14" t="inlineStr">
        <is>
          <t>LOGITW</t>
        </is>
      </c>
      <c r="F529" s="81" t="inlineStr">
        <is>
          <t>LOGITW(AD822,$D842,AD612,AD$812)</t>
        </is>
      </c>
    </row>
    <row r="530">
      <c r="A530" s="14" t="n">
        <v>843</v>
      </c>
      <c r="B530" s="14" t="inlineStr">
        <is>
          <t>lgi</t>
        </is>
      </c>
      <c r="C530" s="14" t="inlineStr">
        <is>
          <t>bio</t>
        </is>
      </c>
      <c r="D530" s="14" t="inlineStr">
        <is>
          <t>pow</t>
        </is>
      </c>
      <c r="E530" s="14" t="inlineStr">
        <is>
          <t>LOGITW</t>
        </is>
      </c>
      <c r="F530" s="81" t="inlineStr">
        <is>
          <t>LOGITW(AD823,$D843,AD613,AD$812)</t>
        </is>
      </c>
    </row>
    <row r="531">
      <c r="A531" s="14" t="n">
        <v>845</v>
      </c>
      <c r="B531" s="14" t="inlineStr">
        <is>
          <t>pni</t>
        </is>
      </c>
      <c r="C531" s="14" t="inlineStr">
        <is>
          <t>coa</t>
        </is>
      </c>
      <c r="D531" s="14" t="inlineStr">
        <is>
          <t>pow</t>
        </is>
      </c>
      <c r="E531" s="14" t="inlineStr">
        <is>
          <t>SHARE</t>
        </is>
      </c>
      <c r="F531" s="81" t="inlineStr">
        <is>
          <t>SHARE(AD835,SUM(AD$835:AD$843))</t>
        </is>
      </c>
    </row>
    <row r="532">
      <c r="A532" s="14" t="n">
        <v>846</v>
      </c>
      <c r="B532" s="14" t="inlineStr">
        <is>
          <t>pni</t>
        </is>
      </c>
      <c r="C532" s="14" t="inlineStr">
        <is>
          <t>nga</t>
        </is>
      </c>
      <c r="D532" s="14" t="inlineStr">
        <is>
          <t>pow</t>
        </is>
      </c>
      <c r="E532" s="14" t="inlineStr">
        <is>
          <t>SHARE</t>
        </is>
      </c>
      <c r="F532" s="81" t="inlineStr">
        <is>
          <t>SHARE(AD836,SUM(AD$835:AD$843))</t>
        </is>
      </c>
    </row>
    <row r="533">
      <c r="A533" s="14" t="n">
        <v>847</v>
      </c>
      <c r="B533" s="14" t="inlineStr">
        <is>
          <t>pni</t>
        </is>
      </c>
      <c r="C533" s="14" t="inlineStr">
        <is>
          <t>oop</t>
        </is>
      </c>
      <c r="D533" s="14" t="inlineStr">
        <is>
          <t>pow</t>
        </is>
      </c>
      <c r="E533" s="14" t="inlineStr">
        <is>
          <t>SHARE</t>
        </is>
      </c>
      <c r="F533" s="81" t="inlineStr">
        <is>
          <t>SHARE(AD837,SUM(AD$835:AD$843))</t>
        </is>
      </c>
    </row>
    <row r="534">
      <c r="A534" s="14" t="n">
        <v>848</v>
      </c>
      <c r="B534" s="14" t="inlineStr">
        <is>
          <t>pni</t>
        </is>
      </c>
      <c r="C534" s="14" t="inlineStr">
        <is>
          <t>nuc</t>
        </is>
      </c>
      <c r="D534" s="14" t="inlineStr">
        <is>
          <t>pow</t>
        </is>
      </c>
      <c r="E534" s="14" t="inlineStr">
        <is>
          <t>SHARE</t>
        </is>
      </c>
      <c r="F534" s="81" t="inlineStr">
        <is>
          <t>SHARE(AD838,SUM(AD$835:AD$843))</t>
        </is>
      </c>
    </row>
    <row r="535">
      <c r="A535" s="14" t="n">
        <v>849</v>
      </c>
      <c r="B535" s="14" t="inlineStr">
        <is>
          <t>pni</t>
        </is>
      </c>
      <c r="C535" s="14" t="inlineStr">
        <is>
          <t>wnd</t>
        </is>
      </c>
      <c r="D535" s="14" t="inlineStr">
        <is>
          <t>pow</t>
        </is>
      </c>
      <c r="E535" s="14" t="inlineStr">
        <is>
          <t>SHARE</t>
        </is>
      </c>
      <c r="F535" s="81" t="inlineStr">
        <is>
          <t>SHARE(AD839,SUM(AD$835:AD$843))</t>
        </is>
      </c>
    </row>
    <row r="536">
      <c r="A536" s="14" t="n">
        <v>850</v>
      </c>
      <c r="B536" s="14" t="inlineStr">
        <is>
          <t>pni</t>
        </is>
      </c>
      <c r="C536" s="14" t="inlineStr">
        <is>
          <t>sol</t>
        </is>
      </c>
      <c r="D536" s="14" t="inlineStr">
        <is>
          <t>pow</t>
        </is>
      </c>
      <c r="E536" s="14" t="inlineStr">
        <is>
          <t>SHARE</t>
        </is>
      </c>
      <c r="F536" s="81" t="inlineStr">
        <is>
          <t>SHARE(AD840,SUM(AD$835:AD$843))</t>
        </is>
      </c>
    </row>
    <row r="537">
      <c r="A537" s="14" t="n">
        <v>851</v>
      </c>
      <c r="B537" s="14" t="inlineStr">
        <is>
          <t>pni</t>
        </is>
      </c>
      <c r="C537" s="14" t="inlineStr">
        <is>
          <t>hyd</t>
        </is>
      </c>
      <c r="D537" s="14" t="inlineStr">
        <is>
          <t>pow</t>
        </is>
      </c>
      <c r="E537" s="14" t="inlineStr">
        <is>
          <t>SHARE</t>
        </is>
      </c>
      <c r="F537" s="81" t="inlineStr">
        <is>
          <t>SHARE(AD841,SUM(AD$835:AD$843))</t>
        </is>
      </c>
    </row>
    <row r="538">
      <c r="A538" s="14" t="n">
        <v>852</v>
      </c>
      <c r="B538" s="14" t="inlineStr">
        <is>
          <t>pni</t>
        </is>
      </c>
      <c r="C538" s="14" t="inlineStr">
        <is>
          <t>ore</t>
        </is>
      </c>
      <c r="D538" s="14" t="inlineStr">
        <is>
          <t>pow</t>
        </is>
      </c>
      <c r="E538" s="14" t="inlineStr">
        <is>
          <t>SHARE</t>
        </is>
      </c>
      <c r="F538" s="81" t="inlineStr">
        <is>
          <t>SHARE(AD842,SUM(AD$835:AD$843))</t>
        </is>
      </c>
    </row>
    <row r="539">
      <c r="A539" s="14" t="n">
        <v>853</v>
      </c>
      <c r="B539" s="14" t="inlineStr">
        <is>
          <t>pni</t>
        </is>
      </c>
      <c r="C539" s="14" t="inlineStr">
        <is>
          <t>bio</t>
        </is>
      </c>
      <c r="D539" s="14" t="inlineStr">
        <is>
          <t>pow</t>
        </is>
      </c>
      <c r="E539" s="14" t="inlineStr">
        <is>
          <t>SHARE</t>
        </is>
      </c>
      <c r="F539" s="81" t="inlineStr">
        <is>
          <t>SHARE(AD843,SUM(AD$835:AD$843))</t>
        </is>
      </c>
    </row>
    <row r="540">
      <c r="A540" s="14" t="n">
        <v>855</v>
      </c>
      <c r="B540" s="14" t="inlineStr">
        <is>
          <t>first</t>
        </is>
      </c>
      <c r="C540" s="14" t="inlineStr">
        <is>
          <t>coa</t>
        </is>
      </c>
      <c r="D540" s="14" t="inlineStr">
        <is>
          <t>pow</t>
        </is>
      </c>
      <c r="E540" s="14" t="inlineStr">
        <is>
          <t>FIRSTROUND</t>
        </is>
      </c>
      <c r="F540" s="81" t="inlineStr">
        <is>
          <t>FIRSTROUND(AD825,AD$809,AD845)</t>
        </is>
      </c>
    </row>
    <row r="541">
      <c r="A541" s="14" t="n">
        <v>856</v>
      </c>
      <c r="B541" s="14" t="inlineStr">
        <is>
          <t>first</t>
        </is>
      </c>
      <c r="C541" s="14" t="inlineStr">
        <is>
          <t>nga</t>
        </is>
      </c>
      <c r="D541" s="14" t="inlineStr">
        <is>
          <t>pow</t>
        </is>
      </c>
      <c r="E541" s="14" t="inlineStr">
        <is>
          <t>FIRSTROUND</t>
        </is>
      </c>
      <c r="F541" s="81" t="inlineStr">
        <is>
          <t>FIRSTROUND(AD826,AD$809,AD846)</t>
        </is>
      </c>
    </row>
    <row r="542">
      <c r="A542" s="14" t="n">
        <v>857</v>
      </c>
      <c r="B542" s="14" t="inlineStr">
        <is>
          <t>first</t>
        </is>
      </c>
      <c r="C542" s="14" t="inlineStr">
        <is>
          <t>oop</t>
        </is>
      </c>
      <c r="D542" s="14" t="inlineStr">
        <is>
          <t>pow</t>
        </is>
      </c>
      <c r="E542" s="14" t="inlineStr">
        <is>
          <t>FIRSTROUND</t>
        </is>
      </c>
      <c r="F542" s="81" t="inlineStr">
        <is>
          <t>FIRSTROUND(AD827,AD$809,AD847)</t>
        </is>
      </c>
    </row>
    <row r="543">
      <c r="A543" s="14" t="n">
        <v>858</v>
      </c>
      <c r="B543" s="14" t="inlineStr">
        <is>
          <t>first</t>
        </is>
      </c>
      <c r="C543" s="14" t="inlineStr">
        <is>
          <t>nuc</t>
        </is>
      </c>
      <c r="D543" s="14" t="inlineStr">
        <is>
          <t>pow</t>
        </is>
      </c>
      <c r="E543" s="14" t="inlineStr">
        <is>
          <t>FIRSTROUND</t>
        </is>
      </c>
      <c r="F543" s="81" t="inlineStr">
        <is>
          <t>FIRSTROUND(AD828,AD$809,AD848)</t>
        </is>
      </c>
    </row>
    <row r="544">
      <c r="A544" s="14" t="n">
        <v>859</v>
      </c>
      <c r="B544" s="14" t="inlineStr">
        <is>
          <t>first</t>
        </is>
      </c>
      <c r="C544" s="14" t="inlineStr">
        <is>
          <t>wnd</t>
        </is>
      </c>
      <c r="D544" s="14" t="inlineStr">
        <is>
          <t>pow</t>
        </is>
      </c>
      <c r="E544" s="14" t="inlineStr">
        <is>
          <t>FIRSTROUND</t>
        </is>
      </c>
      <c r="F544" s="81" t="inlineStr">
        <is>
          <t>FIRSTROUND(AD829,AD$809,AD849)</t>
        </is>
      </c>
    </row>
    <row r="545">
      <c r="A545" s="14" t="n">
        <v>860</v>
      </c>
      <c r="B545" s="14" t="inlineStr">
        <is>
          <t>first</t>
        </is>
      </c>
      <c r="C545" s="14" t="inlineStr">
        <is>
          <t>sol</t>
        </is>
      </c>
      <c r="D545" s="14" t="inlineStr">
        <is>
          <t>pow</t>
        </is>
      </c>
      <c r="E545" s="14" t="inlineStr">
        <is>
          <t>FIRSTROUND</t>
        </is>
      </c>
      <c r="F545" s="81" t="inlineStr">
        <is>
          <t>FIRSTROUND(AD830,AD$809,AD850)</t>
        </is>
      </c>
    </row>
    <row r="546">
      <c r="A546" s="14" t="n">
        <v>861</v>
      </c>
      <c r="B546" s="14" t="inlineStr">
        <is>
          <t>first</t>
        </is>
      </c>
      <c r="C546" s="14" t="inlineStr">
        <is>
          <t>hyd</t>
        </is>
      </c>
      <c r="D546" s="14" t="inlineStr">
        <is>
          <t>pow</t>
        </is>
      </c>
      <c r="E546" s="14" t="inlineStr">
        <is>
          <t>FIRSTROUND</t>
        </is>
      </c>
      <c r="F546" s="81" t="inlineStr">
        <is>
          <t>FIRSTROUND(AD831,AD$809,AD851)</t>
        </is>
      </c>
    </row>
    <row r="547">
      <c r="A547" s="14" t="n">
        <v>862</v>
      </c>
      <c r="B547" s="14" t="inlineStr">
        <is>
          <t>first</t>
        </is>
      </c>
      <c r="C547" s="14" t="inlineStr">
        <is>
          <t>ore</t>
        </is>
      </c>
      <c r="D547" s="14" t="inlineStr">
        <is>
          <t>pow</t>
        </is>
      </c>
      <c r="E547" s="14" t="inlineStr">
        <is>
          <t>FIRSTROUND</t>
        </is>
      </c>
      <c r="F547" s="81" t="inlineStr">
        <is>
          <t>FIRSTROUND(AD832,AD$809,AD852)</t>
        </is>
      </c>
    </row>
    <row r="548">
      <c r="A548" s="14" t="n">
        <v>863</v>
      </c>
      <c r="B548" s="14" t="inlineStr">
        <is>
          <t>first</t>
        </is>
      </c>
      <c r="C548" s="14" t="inlineStr">
        <is>
          <t>bio</t>
        </is>
      </c>
      <c r="D548" s="14" t="inlineStr">
        <is>
          <t>pow</t>
        </is>
      </c>
      <c r="E548" s="14" t="inlineStr">
        <is>
          <t>FIRSTROUND</t>
        </is>
      </c>
      <c r="F548" s="81" t="inlineStr">
        <is>
          <t>FIRSTROUND(AD833,AD$809,AD853)</t>
        </is>
      </c>
    </row>
    <row r="549">
      <c r="A549" s="14" t="n">
        <v>865</v>
      </c>
      <c r="B549" s="14" t="inlineStr">
        <is>
          <t>space</t>
        </is>
      </c>
      <c r="C549" s="14" t="inlineStr">
        <is>
          <t>coa</t>
        </is>
      </c>
      <c r="D549" s="14" t="inlineStr">
        <is>
          <t>pow</t>
        </is>
      </c>
      <c r="E549" s="14" t="inlineStr">
        <is>
          <t>SPACE</t>
        </is>
      </c>
      <c r="F549" s="81" t="inlineStr">
        <is>
          <t>SPACE(AD825,AD855,AD815)</t>
        </is>
      </c>
    </row>
    <row r="550">
      <c r="A550" s="14" t="n">
        <v>866</v>
      </c>
      <c r="B550" s="14" t="inlineStr">
        <is>
          <t>space</t>
        </is>
      </c>
      <c r="C550" s="14" t="inlineStr">
        <is>
          <t>nga</t>
        </is>
      </c>
      <c r="D550" s="14" t="inlineStr">
        <is>
          <t>pow</t>
        </is>
      </c>
      <c r="E550" s="14" t="inlineStr">
        <is>
          <t>SPACE</t>
        </is>
      </c>
      <c r="F550" s="81" t="inlineStr">
        <is>
          <t>SPACE(AD826,AD856,AD816)</t>
        </is>
      </c>
    </row>
    <row r="551">
      <c r="A551" s="14" t="n">
        <v>867</v>
      </c>
      <c r="B551" s="14" t="inlineStr">
        <is>
          <t>space</t>
        </is>
      </c>
      <c r="C551" s="14" t="inlineStr">
        <is>
          <t>oop</t>
        </is>
      </c>
      <c r="D551" s="14" t="inlineStr">
        <is>
          <t>pow</t>
        </is>
      </c>
      <c r="E551" s="14" t="inlineStr">
        <is>
          <t>SPACE</t>
        </is>
      </c>
      <c r="F551" s="81" t="inlineStr">
        <is>
          <t>SPACE(AD827,AD857,AD817)</t>
        </is>
      </c>
    </row>
    <row r="552">
      <c r="A552" s="14" t="n">
        <v>868</v>
      </c>
      <c r="B552" s="14" t="inlineStr">
        <is>
          <t>space</t>
        </is>
      </c>
      <c r="C552" s="14" t="inlineStr">
        <is>
          <t>nuc</t>
        </is>
      </c>
      <c r="D552" s="14" t="inlineStr">
        <is>
          <t>pow</t>
        </is>
      </c>
      <c r="E552" s="14" t="inlineStr">
        <is>
          <t>SPACE</t>
        </is>
      </c>
      <c r="F552" s="81" t="inlineStr">
        <is>
          <t>SPACE(AD828,AD858,AD818)</t>
        </is>
      </c>
    </row>
    <row r="553">
      <c r="A553" s="14" t="n">
        <v>869</v>
      </c>
      <c r="B553" s="14" t="inlineStr">
        <is>
          <t>space</t>
        </is>
      </c>
      <c r="C553" s="14" t="inlineStr">
        <is>
          <t>wnd</t>
        </is>
      </c>
      <c r="D553" s="14" t="inlineStr">
        <is>
          <t>pow</t>
        </is>
      </c>
      <c r="E553" s="14" t="inlineStr">
        <is>
          <t>SPACE</t>
        </is>
      </c>
      <c r="F553" s="81" t="inlineStr">
        <is>
          <t>SPACE(AD829,AD859,AD819)</t>
        </is>
      </c>
    </row>
    <row r="554">
      <c r="A554" s="14" t="n">
        <v>870</v>
      </c>
      <c r="B554" s="14" t="inlineStr">
        <is>
          <t>space</t>
        </is>
      </c>
      <c r="C554" s="14" t="inlineStr">
        <is>
          <t>sol</t>
        </is>
      </c>
      <c r="D554" s="14" t="inlineStr">
        <is>
          <t>pow</t>
        </is>
      </c>
      <c r="E554" s="14" t="inlineStr">
        <is>
          <t>SPACE</t>
        </is>
      </c>
      <c r="F554" s="81" t="inlineStr">
        <is>
          <t>SPACE(AD830,AD860,AD820)</t>
        </is>
      </c>
    </row>
    <row r="555">
      <c r="A555" s="14" t="n">
        <v>871</v>
      </c>
      <c r="B555" s="14" t="inlineStr">
        <is>
          <t>space</t>
        </is>
      </c>
      <c r="C555" s="14" t="inlineStr">
        <is>
          <t>hyd</t>
        </is>
      </c>
      <c r="D555" s="14" t="inlineStr">
        <is>
          <t>pow</t>
        </is>
      </c>
      <c r="E555" s="14" t="inlineStr">
        <is>
          <t>SPACE</t>
        </is>
      </c>
      <c r="F555" s="81" t="inlineStr">
        <is>
          <t>SPACE(AD831,AD861,AD821)</t>
        </is>
      </c>
    </row>
    <row r="556">
      <c r="A556" s="14" t="n">
        <v>872</v>
      </c>
      <c r="B556" s="14" t="inlineStr">
        <is>
          <t>space</t>
        </is>
      </c>
      <c r="C556" s="14" t="inlineStr">
        <is>
          <t>ore</t>
        </is>
      </c>
      <c r="D556" s="14" t="inlineStr">
        <is>
          <t>pow</t>
        </is>
      </c>
      <c r="E556" s="14" t="inlineStr">
        <is>
          <t>SPACE</t>
        </is>
      </c>
      <c r="F556" s="81" t="inlineStr">
        <is>
          <t>SPACE(AD832,AD862,AD822)</t>
        </is>
      </c>
    </row>
    <row r="557">
      <c r="A557" s="14" t="n">
        <v>873</v>
      </c>
      <c r="B557" s="14" t="inlineStr">
        <is>
          <t>space</t>
        </is>
      </c>
      <c r="C557" s="14" t="inlineStr">
        <is>
          <t>bio</t>
        </is>
      </c>
      <c r="D557" s="14" t="inlineStr">
        <is>
          <t>pow</t>
        </is>
      </c>
      <c r="E557" s="14" t="inlineStr">
        <is>
          <t>SPACE</t>
        </is>
      </c>
      <c r="F557" s="81" t="inlineStr">
        <is>
          <t>SPACE(AD833,AD863,AD823)</t>
        </is>
      </c>
    </row>
    <row r="558">
      <c r="A558" s="14" t="n">
        <v>875</v>
      </c>
      <c r="B558" s="14" t="inlineStr">
        <is>
          <t>second</t>
        </is>
      </c>
      <c r="C558" s="14" t="inlineStr">
        <is>
          <t>coa</t>
        </is>
      </c>
      <c r="D558" s="14" t="inlineStr">
        <is>
          <t>pow</t>
        </is>
      </c>
      <c r="E558" s="14" t="inlineStr">
        <is>
          <t>CHEAPFILL</t>
        </is>
      </c>
      <c r="F558" s="81" t="inlineStr">
        <is>
          <t>CHEAPFILL(AD815,AD865,AD$813,SUMPRODUCT((AD$605:AD$613+$D$875:$D$883&lt;AD605+$D875)*AD$865:AD$873))</t>
        </is>
      </c>
    </row>
    <row r="559">
      <c r="A559" s="14" t="n">
        <v>876</v>
      </c>
      <c r="B559" s="14" t="inlineStr">
        <is>
          <t>second</t>
        </is>
      </c>
      <c r="C559" s="14" t="inlineStr">
        <is>
          <t>nga</t>
        </is>
      </c>
      <c r="D559" s="14" t="inlineStr">
        <is>
          <t>pow</t>
        </is>
      </c>
      <c r="E559" s="14" t="inlineStr">
        <is>
          <t>CHEAPFILL</t>
        </is>
      </c>
      <c r="F559" s="81" t="inlineStr">
        <is>
          <t>CHEAPFILL(AD816,AD866,AD$813,SUMPRODUCT((AD$605:AD$613+$D$875:$D$883&lt;AD606+$D876)*AD$865:AD$873))</t>
        </is>
      </c>
    </row>
    <row r="560">
      <c r="A560" s="14" t="n">
        <v>877</v>
      </c>
      <c r="B560" s="14" t="inlineStr">
        <is>
          <t>second</t>
        </is>
      </c>
      <c r="C560" s="14" t="inlineStr">
        <is>
          <t>oop</t>
        </is>
      </c>
      <c r="D560" s="14" t="inlineStr">
        <is>
          <t>pow</t>
        </is>
      </c>
      <c r="E560" s="14" t="inlineStr">
        <is>
          <t>CHEAPFILL</t>
        </is>
      </c>
      <c r="F560" s="81" t="inlineStr">
        <is>
          <t>CHEAPFILL(AD817,AD867,AD$813,SUMPRODUCT((AD$605:AD$613+$D$875:$D$883&lt;AD607+$D877)*AD$865:AD$873))</t>
        </is>
      </c>
    </row>
    <row r="561">
      <c r="A561" s="14" t="n">
        <v>878</v>
      </c>
      <c r="B561" s="14" t="inlineStr">
        <is>
          <t>second</t>
        </is>
      </c>
      <c r="C561" s="14" t="inlineStr">
        <is>
          <t>nuc</t>
        </is>
      </c>
      <c r="D561" s="14" t="inlineStr">
        <is>
          <t>pow</t>
        </is>
      </c>
      <c r="E561" s="14" t="inlineStr">
        <is>
          <t>CHEAPFILL</t>
        </is>
      </c>
      <c r="F561" s="81" t="inlineStr">
        <is>
          <t>CHEAPFILL(AD818,AD868,AD$813,SUMPRODUCT((AD$605:AD$613+$D$875:$D$883&lt;AD608+$D878)*AD$865:AD$873))</t>
        </is>
      </c>
    </row>
    <row r="562">
      <c r="A562" s="14" t="n">
        <v>879</v>
      </c>
      <c r="B562" s="14" t="inlineStr">
        <is>
          <t>second</t>
        </is>
      </c>
      <c r="C562" s="14" t="inlineStr">
        <is>
          <t>wnd</t>
        </is>
      </c>
      <c r="D562" s="14" t="inlineStr">
        <is>
          <t>pow</t>
        </is>
      </c>
      <c r="E562" s="14" t="inlineStr">
        <is>
          <t>CHEAPFILL</t>
        </is>
      </c>
      <c r="F562" s="81" t="inlineStr">
        <is>
          <t>CHEAPFILL(AD819,AD869,AD$813,SUMPRODUCT((AD$605:AD$613+$D$875:$D$883&lt;AD609+$D879)*AD$865:AD$873))</t>
        </is>
      </c>
    </row>
    <row r="563">
      <c r="A563" s="14" t="n">
        <v>880</v>
      </c>
      <c r="B563" s="14" t="inlineStr">
        <is>
          <t>second</t>
        </is>
      </c>
      <c r="C563" s="14" t="inlineStr">
        <is>
          <t>sol</t>
        </is>
      </c>
      <c r="D563" s="14" t="inlineStr">
        <is>
          <t>pow</t>
        </is>
      </c>
      <c r="E563" s="14" t="inlineStr">
        <is>
          <t>CHEAPFILL</t>
        </is>
      </c>
      <c r="F563" s="81" t="inlineStr">
        <is>
          <t>CHEAPFILL(AD820,AD870,AD$813,SUMPRODUCT((AD$605:AD$613+$D$875:$D$883&lt;AD610+$D880)*AD$865:AD$873))</t>
        </is>
      </c>
    </row>
    <row r="564">
      <c r="A564" s="14" t="n">
        <v>881</v>
      </c>
      <c r="B564" s="14" t="inlineStr">
        <is>
          <t>second</t>
        </is>
      </c>
      <c r="C564" s="14" t="inlineStr">
        <is>
          <t>hyd</t>
        </is>
      </c>
      <c r="D564" s="14" t="inlineStr">
        <is>
          <t>pow</t>
        </is>
      </c>
      <c r="E564" s="14" t="inlineStr">
        <is>
          <t>CHEAPFILL</t>
        </is>
      </c>
      <c r="F564" s="81" t="inlineStr">
        <is>
          <t>CHEAPFILL(AD821,AD871,AD$813,SUMPRODUCT((AD$605:AD$613+$D$875:$D$883&lt;AD611+$D881)*AD$865:AD$873))</t>
        </is>
      </c>
    </row>
    <row r="565">
      <c r="A565" s="14" t="n">
        <v>882</v>
      </c>
      <c r="B565" s="14" t="inlineStr">
        <is>
          <t>second</t>
        </is>
      </c>
      <c r="C565" s="14" t="inlineStr">
        <is>
          <t>ore</t>
        </is>
      </c>
      <c r="D565" s="14" t="inlineStr">
        <is>
          <t>pow</t>
        </is>
      </c>
      <c r="E565" s="14" t="inlineStr">
        <is>
          <t>CHEAPFILL</t>
        </is>
      </c>
      <c r="F565" s="81" t="inlineStr">
        <is>
          <t>CHEAPFILL(AD822,AD872,AD$813,SUMPRODUCT((AD$605:AD$613+$D$875:$D$883&lt;AD612+$D882)*AD$865:AD$873))</t>
        </is>
      </c>
    </row>
    <row r="566">
      <c r="A566" s="14" t="n">
        <v>883</v>
      </c>
      <c r="B566" s="14" t="inlineStr">
        <is>
          <t>second</t>
        </is>
      </c>
      <c r="C566" s="14" t="inlineStr">
        <is>
          <t>bio</t>
        </is>
      </c>
      <c r="D566" s="14" t="inlineStr">
        <is>
          <t>pow</t>
        </is>
      </c>
      <c r="E566" s="14" t="inlineStr">
        <is>
          <t>CHEAPFILL</t>
        </is>
      </c>
      <c r="F566" s="81" t="inlineStr">
        <is>
          <t>CHEAPFILL(AD823,AD873,AD$813,SUMPRODUCT((AD$605:AD$613+$D$875:$D$883&lt;AD613+$D883)*AD$865:AD$873))</t>
        </is>
      </c>
    </row>
    <row r="567">
      <c r="A567" s="14" t="n">
        <v>885</v>
      </c>
      <c r="B567" s="14" t="inlineStr">
        <is>
          <t>nei</t>
        </is>
      </c>
      <c r="C567" s="14" t="inlineStr">
        <is>
          <t>coa</t>
        </is>
      </c>
      <c r="D567" s="14" t="inlineStr">
        <is>
          <t>pow</t>
        </is>
      </c>
      <c r="E567" s="14" t="inlineStr">
        <is>
          <t>ADDED</t>
        </is>
      </c>
      <c r="F567" s="81" t="inlineStr">
        <is>
          <t>ADDED(AD855,AD875)</t>
        </is>
      </c>
    </row>
    <row r="568">
      <c r="A568" s="14" t="n">
        <v>886</v>
      </c>
      <c r="B568" s="14" t="inlineStr">
        <is>
          <t>nei</t>
        </is>
      </c>
      <c r="C568" s="14" t="inlineStr">
        <is>
          <t>nga</t>
        </is>
      </c>
      <c r="D568" s="14" t="inlineStr">
        <is>
          <t>pow</t>
        </is>
      </c>
      <c r="E568" s="14" t="inlineStr">
        <is>
          <t>ADDED</t>
        </is>
      </c>
      <c r="F568" s="81" t="inlineStr">
        <is>
          <t>ADDED(AD856,AD876)</t>
        </is>
      </c>
    </row>
    <row r="569">
      <c r="A569" s="14" t="n">
        <v>887</v>
      </c>
      <c r="B569" s="14" t="inlineStr">
        <is>
          <t>nei</t>
        </is>
      </c>
      <c r="C569" s="14" t="inlineStr">
        <is>
          <t>oop</t>
        </is>
      </c>
      <c r="D569" s="14" t="inlineStr">
        <is>
          <t>pow</t>
        </is>
      </c>
      <c r="E569" s="14" t="inlineStr">
        <is>
          <t>ADDED</t>
        </is>
      </c>
      <c r="F569" s="81" t="inlineStr">
        <is>
          <t>ADDED(AD857,AD877)</t>
        </is>
      </c>
    </row>
    <row r="570">
      <c r="A570" s="14" t="n">
        <v>888</v>
      </c>
      <c r="B570" s="14" t="inlineStr">
        <is>
          <t>nei</t>
        </is>
      </c>
      <c r="C570" s="14" t="inlineStr">
        <is>
          <t>nuc</t>
        </is>
      </c>
      <c r="D570" s="14" t="inlineStr">
        <is>
          <t>pow</t>
        </is>
      </c>
      <c r="E570" s="14" t="inlineStr">
        <is>
          <t>ADDED</t>
        </is>
      </c>
      <c r="F570" s="81" t="inlineStr">
        <is>
          <t>ADDED(AD858,AD878)</t>
        </is>
      </c>
    </row>
    <row r="571">
      <c r="A571" s="14" t="n">
        <v>889</v>
      </c>
      <c r="B571" s="14" t="inlineStr">
        <is>
          <t>nei</t>
        </is>
      </c>
      <c r="C571" s="14" t="inlineStr">
        <is>
          <t>wnd</t>
        </is>
      </c>
      <c r="D571" s="14" t="inlineStr">
        <is>
          <t>pow</t>
        </is>
      </c>
      <c r="E571" s="14" t="inlineStr">
        <is>
          <t>ADDED</t>
        </is>
      </c>
      <c r="F571" s="81" t="inlineStr">
        <is>
          <t>ADDED(AD859,AD879)</t>
        </is>
      </c>
    </row>
    <row r="572">
      <c r="A572" s="14" t="n">
        <v>890</v>
      </c>
      <c r="B572" s="14" t="inlineStr">
        <is>
          <t>nei</t>
        </is>
      </c>
      <c r="C572" s="14" t="inlineStr">
        <is>
          <t>sol</t>
        </is>
      </c>
      <c r="D572" s="14" t="inlineStr">
        <is>
          <t>pow</t>
        </is>
      </c>
      <c r="E572" s="14" t="inlineStr">
        <is>
          <t>ADDED</t>
        </is>
      </c>
      <c r="F572" s="81" t="inlineStr">
        <is>
          <t>ADDED(AD860,AD880)</t>
        </is>
      </c>
    </row>
    <row r="573">
      <c r="A573" s="14" t="n">
        <v>891</v>
      </c>
      <c r="B573" s="14" t="inlineStr">
        <is>
          <t>nei</t>
        </is>
      </c>
      <c r="C573" s="14" t="inlineStr">
        <is>
          <t>hyd</t>
        </is>
      </c>
      <c r="D573" s="14" t="inlineStr">
        <is>
          <t>pow</t>
        </is>
      </c>
      <c r="E573" s="14" t="inlineStr">
        <is>
          <t>ADDED</t>
        </is>
      </c>
      <c r="F573" s="81" t="inlineStr">
        <is>
          <t>ADDED(AD861,AD881)</t>
        </is>
      </c>
    </row>
    <row r="574">
      <c r="A574" s="14" t="n">
        <v>892</v>
      </c>
      <c r="B574" s="14" t="inlineStr">
        <is>
          <t>nei</t>
        </is>
      </c>
      <c r="C574" s="14" t="inlineStr">
        <is>
          <t>ore</t>
        </is>
      </c>
      <c r="D574" s="14" t="inlineStr">
        <is>
          <t>pow</t>
        </is>
      </c>
      <c r="E574" s="14" t="inlineStr">
        <is>
          <t>ADDED</t>
        </is>
      </c>
      <c r="F574" s="81" t="inlineStr">
        <is>
          <t>ADDED(AD862,AD882)</t>
        </is>
      </c>
    </row>
    <row r="575">
      <c r="A575" s="14" t="n">
        <v>893</v>
      </c>
      <c r="B575" s="14" t="inlineStr">
        <is>
          <t>nei</t>
        </is>
      </c>
      <c r="C575" s="14" t="inlineStr">
        <is>
          <t>bio</t>
        </is>
      </c>
      <c r="D575" s="14" t="inlineStr">
        <is>
          <t>pow</t>
        </is>
      </c>
      <c r="E575" s="14" t="inlineStr">
        <is>
          <t>ADDED</t>
        </is>
      </c>
      <c r="F575" s="81" t="inlineStr">
        <is>
          <t>ADDED(AD863,AD883)</t>
        </is>
      </c>
    </row>
    <row r="576">
      <c r="A576" s="14" t="n">
        <v>895</v>
      </c>
      <c r="B576" s="14" t="inlineStr">
        <is>
          <t>nim</t>
        </is>
      </c>
      <c r="C576" s="14" t="inlineStr">
        <is>
          <t>coa</t>
        </is>
      </c>
      <c r="D576" s="14" t="inlineStr">
        <is>
          <t>pow</t>
        </is>
      </c>
      <c r="E576" s="14" t="inlineStr">
        <is>
          <t>SCALE</t>
        </is>
      </c>
      <c r="F576" s="81" t="inlineStr">
        <is>
          <t>SCALE(AD885,$D895)</t>
        </is>
      </c>
    </row>
    <row r="577">
      <c r="A577" s="14" t="n">
        <v>896</v>
      </c>
      <c r="B577" s="14" t="inlineStr">
        <is>
          <t>nim</t>
        </is>
      </c>
      <c r="C577" s="14" t="inlineStr">
        <is>
          <t>nga</t>
        </is>
      </c>
      <c r="D577" s="14" t="inlineStr">
        <is>
          <t>pow</t>
        </is>
      </c>
      <c r="E577" s="14" t="inlineStr">
        <is>
          <t>SCALE</t>
        </is>
      </c>
      <c r="F577" s="81" t="inlineStr">
        <is>
          <t>SCALE(AD886,$D896)</t>
        </is>
      </c>
    </row>
    <row r="578">
      <c r="A578" s="14" t="n">
        <v>897</v>
      </c>
      <c r="B578" s="14" t="inlineStr">
        <is>
          <t>nim</t>
        </is>
      </c>
      <c r="C578" s="14" t="inlineStr">
        <is>
          <t>oop</t>
        </is>
      </c>
      <c r="D578" s="14" t="inlineStr">
        <is>
          <t>pow</t>
        </is>
      </c>
      <c r="E578" s="14" t="inlineStr">
        <is>
          <t>SCALE</t>
        </is>
      </c>
      <c r="F578" s="81" t="inlineStr">
        <is>
          <t>SCALE(AD887,$D897)</t>
        </is>
      </c>
    </row>
    <row r="579">
      <c r="A579" s="14" t="n">
        <v>898</v>
      </c>
      <c r="B579" s="14" t="inlineStr">
        <is>
          <t>nim</t>
        </is>
      </c>
      <c r="C579" s="14" t="inlineStr">
        <is>
          <t>nuc</t>
        </is>
      </c>
      <c r="D579" s="14" t="inlineStr">
        <is>
          <t>pow</t>
        </is>
      </c>
      <c r="E579" s="14" t="inlineStr">
        <is>
          <t>SCALE</t>
        </is>
      </c>
      <c r="F579" s="81" t="inlineStr">
        <is>
          <t>SCALE(AD888,$D898)</t>
        </is>
      </c>
    </row>
    <row r="580">
      <c r="A580" s="14" t="n">
        <v>899</v>
      </c>
      <c r="B580" s="14" t="inlineStr">
        <is>
          <t>nim</t>
        </is>
      </c>
      <c r="C580" s="14" t="inlineStr">
        <is>
          <t>wnd</t>
        </is>
      </c>
      <c r="D580" s="14" t="inlineStr">
        <is>
          <t>pow</t>
        </is>
      </c>
      <c r="E580" s="14" t="inlineStr">
        <is>
          <t>SCALE</t>
        </is>
      </c>
      <c r="F580" s="81" t="inlineStr">
        <is>
          <t>SCALE(AD889,$D899)</t>
        </is>
      </c>
    </row>
    <row r="581">
      <c r="A581" s="14" t="n">
        <v>900</v>
      </c>
      <c r="B581" s="14" t="inlineStr">
        <is>
          <t>nim</t>
        </is>
      </c>
      <c r="C581" s="14" t="inlineStr">
        <is>
          <t>sol</t>
        </is>
      </c>
      <c r="D581" s="14" t="inlineStr">
        <is>
          <t>pow</t>
        </is>
      </c>
      <c r="E581" s="14" t="inlineStr">
        <is>
          <t>SCALE</t>
        </is>
      </c>
      <c r="F581" s="81" t="inlineStr">
        <is>
          <t>SCALE(AD890,$D900)</t>
        </is>
      </c>
    </row>
    <row r="582">
      <c r="A582" s="14" t="n">
        <v>901</v>
      </c>
      <c r="B582" s="14" t="inlineStr">
        <is>
          <t>nim</t>
        </is>
      </c>
      <c r="C582" s="14" t="inlineStr">
        <is>
          <t>hyd</t>
        </is>
      </c>
      <c r="D582" s="14" t="inlineStr">
        <is>
          <t>pow</t>
        </is>
      </c>
      <c r="E582" s="14" t="inlineStr">
        <is>
          <t>SCALE</t>
        </is>
      </c>
      <c r="F582" s="81" t="inlineStr">
        <is>
          <t>SCALE(AD891,$D901)</t>
        </is>
      </c>
    </row>
    <row r="583">
      <c r="A583" s="14" t="n">
        <v>902</v>
      </c>
      <c r="B583" s="14" t="inlineStr">
        <is>
          <t>nim</t>
        </is>
      </c>
      <c r="C583" s="14" t="inlineStr">
        <is>
          <t>ore</t>
        </is>
      </c>
      <c r="D583" s="14" t="inlineStr">
        <is>
          <t>pow</t>
        </is>
      </c>
      <c r="E583" s="14" t="inlineStr">
        <is>
          <t>SCALE</t>
        </is>
      </c>
      <c r="F583" s="81" t="inlineStr">
        <is>
          <t>SCALE(AD892,$D902)</t>
        </is>
      </c>
    </row>
    <row r="584">
      <c r="A584" s="14" t="n">
        <v>903</v>
      </c>
      <c r="B584" s="14" t="inlineStr">
        <is>
          <t>nim</t>
        </is>
      </c>
      <c r="C584" s="14" t="inlineStr">
        <is>
          <t>bio</t>
        </is>
      </c>
      <c r="D584" s="14" t="inlineStr">
        <is>
          <t>pow</t>
        </is>
      </c>
      <c r="E584" s="14" t="inlineStr">
        <is>
          <t>SCALE</t>
        </is>
      </c>
      <c r="F584" s="81" t="inlineStr">
        <is>
          <t>SCALE(AD893,$D903)</t>
        </is>
      </c>
    </row>
    <row r="585">
      <c r="A585" s="14" t="n">
        <v>907</v>
      </c>
      <c r="B585" s="14" t="inlineStr">
        <is>
          <t>usd</t>
        </is>
      </c>
      <c r="C585" s="14" t="inlineStr">
        <is>
          <t>coa</t>
        </is>
      </c>
      <c r="D585" s="14" t="inlineStr">
        <is>
          <t>pow</t>
        </is>
      </c>
      <c r="E585" s="14" t="inlineStr">
        <is>
          <t>INVSPEND</t>
        </is>
      </c>
      <c r="F585" s="81" t="inlineStr">
        <is>
          <t>INVSPEND(AD895,AD467)</t>
        </is>
      </c>
    </row>
    <row r="586">
      <c r="A586" s="14" t="n">
        <v>908</v>
      </c>
      <c r="B586" s="14" t="inlineStr">
        <is>
          <t>usd</t>
        </is>
      </c>
      <c r="C586" s="14" t="inlineStr">
        <is>
          <t>nga</t>
        </is>
      </c>
      <c r="D586" s="14" t="inlineStr">
        <is>
          <t>pow</t>
        </is>
      </c>
      <c r="E586" s="14" t="inlineStr">
        <is>
          <t>INVSPEND</t>
        </is>
      </c>
      <c r="F586" s="81" t="inlineStr">
        <is>
          <t>INVSPEND(AD896,AD468)</t>
        </is>
      </c>
    </row>
    <row r="587">
      <c r="A587" s="14" t="n">
        <v>909</v>
      </c>
      <c r="B587" s="14" t="inlineStr">
        <is>
          <t>usd</t>
        </is>
      </c>
      <c r="C587" s="14" t="inlineStr">
        <is>
          <t>oop</t>
        </is>
      </c>
      <c r="D587" s="14" t="inlineStr">
        <is>
          <t>pow</t>
        </is>
      </c>
      <c r="E587" s="14" t="inlineStr">
        <is>
          <t>INVSPEND</t>
        </is>
      </c>
      <c r="F587" s="81" t="inlineStr">
        <is>
          <t>INVSPEND(AD897,AD469)</t>
        </is>
      </c>
    </row>
    <row r="588">
      <c r="A588" s="14" t="n">
        <v>910</v>
      </c>
      <c r="B588" s="14" t="inlineStr">
        <is>
          <t>usd</t>
        </is>
      </c>
      <c r="C588" s="14" t="inlineStr">
        <is>
          <t>nuc</t>
        </is>
      </c>
      <c r="D588" s="14" t="inlineStr">
        <is>
          <t>pow</t>
        </is>
      </c>
      <c r="E588" s="14" t="inlineStr">
        <is>
          <t>INVSPEND</t>
        </is>
      </c>
      <c r="F588" s="81" t="inlineStr">
        <is>
          <t>INVSPEND(AD898,AD470)</t>
        </is>
      </c>
    </row>
    <row r="589">
      <c r="A589" s="14" t="n">
        <v>911</v>
      </c>
      <c r="B589" s="14" t="inlineStr">
        <is>
          <t>usd</t>
        </is>
      </c>
      <c r="C589" s="14" t="inlineStr">
        <is>
          <t>wnd</t>
        </is>
      </c>
      <c r="D589" s="14" t="inlineStr">
        <is>
          <t>pow</t>
        </is>
      </c>
      <c r="E589" s="14" t="inlineStr">
        <is>
          <t>INVSPEND</t>
        </is>
      </c>
      <c r="F589" s="81" t="inlineStr">
        <is>
          <t>INVSPEND(AD899,AD471)</t>
        </is>
      </c>
    </row>
    <row r="590">
      <c r="A590" s="14" t="n">
        <v>912</v>
      </c>
      <c r="B590" s="14" t="inlineStr">
        <is>
          <t>usd</t>
        </is>
      </c>
      <c r="C590" s="14" t="inlineStr">
        <is>
          <t>sol</t>
        </is>
      </c>
      <c r="D590" s="14" t="inlineStr">
        <is>
          <t>pow</t>
        </is>
      </c>
      <c r="E590" s="14" t="inlineStr">
        <is>
          <t>INVSPEND</t>
        </is>
      </c>
      <c r="F590" s="81" t="inlineStr">
        <is>
          <t>INVSPEND(AD900,AD472)</t>
        </is>
      </c>
    </row>
    <row r="591">
      <c r="A591" s="14" t="n">
        <v>913</v>
      </c>
      <c r="B591" s="14" t="inlineStr">
        <is>
          <t>usd</t>
        </is>
      </c>
      <c r="C591" s="14" t="inlineStr">
        <is>
          <t>hyd</t>
        </is>
      </c>
      <c r="D591" s="14" t="inlineStr">
        <is>
          <t>pow</t>
        </is>
      </c>
      <c r="E591" s="14" t="inlineStr">
        <is>
          <t>INVSPEND</t>
        </is>
      </c>
      <c r="F591" s="81" t="inlineStr">
        <is>
          <t>INVSPEND(AD901,AD473)</t>
        </is>
      </c>
    </row>
    <row r="592">
      <c r="A592" s="14" t="n">
        <v>914</v>
      </c>
      <c r="B592" s="14" t="inlineStr">
        <is>
          <t>usd</t>
        </is>
      </c>
      <c r="C592" s="14" t="inlineStr">
        <is>
          <t>ore</t>
        </is>
      </c>
      <c r="D592" s="14" t="inlineStr">
        <is>
          <t>pow</t>
        </is>
      </c>
      <c r="E592" s="14" t="inlineStr">
        <is>
          <t>INVSPEND</t>
        </is>
      </c>
      <c r="F592" s="81" t="inlineStr">
        <is>
          <t>INVSPEND(AD902,AD474)</t>
        </is>
      </c>
    </row>
    <row r="593">
      <c r="A593" s="14" t="n">
        <v>915</v>
      </c>
      <c r="B593" s="14" t="inlineStr">
        <is>
          <t>usd</t>
        </is>
      </c>
      <c r="C593" s="14" t="inlineStr">
        <is>
          <t>bio</t>
        </is>
      </c>
      <c r="D593" s="14" t="inlineStr">
        <is>
          <t>pow</t>
        </is>
      </c>
      <c r="E593" s="14" t="inlineStr">
        <is>
          <t>INVSPEND</t>
        </is>
      </c>
      <c r="F593" s="81" t="inlineStr">
        <is>
          <t>INVSPEND(AD903,AD475)</t>
        </is>
      </c>
    </row>
    <row r="594">
      <c r="A594" s="14" t="n">
        <v>919</v>
      </c>
      <c r="B594" s="14" t="inlineStr">
        <is>
          <t>phi</t>
        </is>
      </c>
      <c r="C594" s="14" t="inlineStr">
        <is>
          <t>coa</t>
        </is>
      </c>
      <c r="D594" s="14" t="inlineStr">
        <is>
          <t>pow</t>
        </is>
      </c>
      <c r="E594" s="14" t="inlineStr">
        <is>
          <t>VINTSHARE</t>
        </is>
      </c>
      <c r="F594" s="81" t="inlineStr">
        <is>
          <t>VINTSHARE(AD895,AD752,AD784)</t>
        </is>
      </c>
    </row>
    <row r="595">
      <c r="A595" s="14" t="n">
        <v>920</v>
      </c>
      <c r="B595" s="14" t="inlineStr">
        <is>
          <t>phi</t>
        </is>
      </c>
      <c r="C595" s="14" t="inlineStr">
        <is>
          <t>nga</t>
        </is>
      </c>
      <c r="D595" s="14" t="inlineStr">
        <is>
          <t>pow</t>
        </is>
      </c>
      <c r="E595" s="14" t="inlineStr">
        <is>
          <t>VINTSHARE</t>
        </is>
      </c>
      <c r="F595" s="81" t="inlineStr">
        <is>
          <t>VINTSHARE(AD896,AD753,AD785)</t>
        </is>
      </c>
    </row>
    <row r="596">
      <c r="A596" s="14" t="n">
        <v>921</v>
      </c>
      <c r="B596" s="14" t="inlineStr">
        <is>
          <t>phi</t>
        </is>
      </c>
      <c r="C596" s="14" t="inlineStr">
        <is>
          <t>oop</t>
        </is>
      </c>
      <c r="D596" s="14" t="inlineStr">
        <is>
          <t>pow</t>
        </is>
      </c>
      <c r="E596" s="14" t="inlineStr">
        <is>
          <t>VINTSHARE</t>
        </is>
      </c>
      <c r="F596" s="81" t="inlineStr">
        <is>
          <t>VINTSHARE(AD897,AD754,AD786)</t>
        </is>
      </c>
    </row>
    <row r="597">
      <c r="A597" s="14" t="n">
        <v>922</v>
      </c>
      <c r="B597" s="14" t="inlineStr">
        <is>
          <t>phi</t>
        </is>
      </c>
      <c r="C597" s="14" t="inlineStr">
        <is>
          <t>nuc</t>
        </is>
      </c>
      <c r="D597" s="14" t="inlineStr">
        <is>
          <t>pow</t>
        </is>
      </c>
      <c r="E597" s="14" t="inlineStr">
        <is>
          <t>VINTSHARE</t>
        </is>
      </c>
      <c r="F597" s="81" t="inlineStr">
        <is>
          <t>VINTSHARE(AD898,AD755,AD787)</t>
        </is>
      </c>
    </row>
    <row r="598">
      <c r="A598" s="14" t="n">
        <v>923</v>
      </c>
      <c r="B598" s="14" t="inlineStr">
        <is>
          <t>phi</t>
        </is>
      </c>
      <c r="C598" s="14" t="inlineStr">
        <is>
          <t>wnd</t>
        </is>
      </c>
      <c r="D598" s="14" t="inlineStr">
        <is>
          <t>pow</t>
        </is>
      </c>
      <c r="E598" s="14" t="inlineStr">
        <is>
          <t>VINTSHARE</t>
        </is>
      </c>
      <c r="F598" s="81" t="inlineStr">
        <is>
          <t>VINTSHARE(AD899,AD756,AD788)</t>
        </is>
      </c>
    </row>
    <row r="599">
      <c r="A599" s="14" t="n">
        <v>924</v>
      </c>
      <c r="B599" s="14" t="inlineStr">
        <is>
          <t>phi</t>
        </is>
      </c>
      <c r="C599" s="14" t="inlineStr">
        <is>
          <t>sol</t>
        </is>
      </c>
      <c r="D599" s="14" t="inlineStr">
        <is>
          <t>pow</t>
        </is>
      </c>
      <c r="E599" s="14" t="inlineStr">
        <is>
          <t>VINTSHARE</t>
        </is>
      </c>
      <c r="F599" s="81" t="inlineStr">
        <is>
          <t>VINTSHARE(AD900,AD757,AD789)</t>
        </is>
      </c>
    </row>
    <row r="600">
      <c r="A600" s="14" t="n">
        <v>925</v>
      </c>
      <c r="B600" s="14" t="inlineStr">
        <is>
          <t>phi</t>
        </is>
      </c>
      <c r="C600" s="14" t="inlineStr">
        <is>
          <t>hyd</t>
        </is>
      </c>
      <c r="D600" s="14" t="inlineStr">
        <is>
          <t>pow</t>
        </is>
      </c>
      <c r="E600" s="14" t="inlineStr">
        <is>
          <t>VINTSHARE</t>
        </is>
      </c>
      <c r="F600" s="81" t="inlineStr">
        <is>
          <t>VINTSHARE(AD901,AD758,AD790)</t>
        </is>
      </c>
    </row>
    <row r="601">
      <c r="A601" s="14" t="n">
        <v>926</v>
      </c>
      <c r="B601" s="14" t="inlineStr">
        <is>
          <t>phi</t>
        </is>
      </c>
      <c r="C601" s="14" t="inlineStr">
        <is>
          <t>ore</t>
        </is>
      </c>
      <c r="D601" s="14" t="inlineStr">
        <is>
          <t>pow</t>
        </is>
      </c>
      <c r="E601" s="14" t="inlineStr">
        <is>
          <t>VINTSHARE</t>
        </is>
      </c>
      <c r="F601" s="81" t="inlineStr">
        <is>
          <t>VINTSHARE(AD902,AD759,AD791)</t>
        </is>
      </c>
    </row>
    <row r="602">
      <c r="A602" s="14" t="n">
        <v>927</v>
      </c>
      <c r="B602" s="14" t="inlineStr">
        <is>
          <t>phi</t>
        </is>
      </c>
      <c r="C602" s="14" t="inlineStr">
        <is>
          <t>bio</t>
        </is>
      </c>
      <c r="D602" s="14" t="inlineStr">
        <is>
          <t>pow</t>
        </is>
      </c>
      <c r="E602" s="14" t="inlineStr">
        <is>
          <t>VINTSHARE</t>
        </is>
      </c>
      <c r="F602" s="81" t="inlineStr">
        <is>
          <t>VINTSHARE(AD903,AD760,AD792)</t>
        </is>
      </c>
    </row>
    <row r="603">
      <c r="A603" s="14" t="n">
        <v>930</v>
      </c>
      <c r="B603" s="14" t="inlineStr">
        <is>
          <t>prtx</t>
        </is>
      </c>
      <c r="C603" s="14" t="inlineStr">
        <is>
          <t>coa</t>
        </is>
      </c>
      <c r="D603" s="14" t="inlineStr">
        <is>
          <t>pow</t>
        </is>
      </c>
      <c r="E603" s="14" t="inlineStr">
        <is>
          <t>REVENUE</t>
        </is>
      </c>
      <c r="F603" s="81" t="inlineStr">
        <is>
          <t>REVENUE($E930*AD726,Settings!$C$13,INDEX(AD$407:AD$418,$D930)+INDEX(AD$394:AD$405,$D930))</t>
        </is>
      </c>
    </row>
    <row r="604">
      <c r="A604" s="14" t="n">
        <v>931</v>
      </c>
      <c r="B604" s="14" t="inlineStr">
        <is>
          <t>prtx</t>
        </is>
      </c>
      <c r="C604" s="14" t="inlineStr">
        <is>
          <t>nga</t>
        </is>
      </c>
      <c r="D604" s="14" t="inlineStr">
        <is>
          <t>pow</t>
        </is>
      </c>
      <c r="E604" s="14" t="inlineStr">
        <is>
          <t>REVENUE</t>
        </is>
      </c>
      <c r="F604" s="81" t="inlineStr">
        <is>
          <t>REVENUE($E931*AD727,Settings!$C$13,INDEX(AD$407:AD$418,$D931)+INDEX(AD$394:AD$405,$D931))</t>
        </is>
      </c>
    </row>
    <row r="605">
      <c r="A605" s="14" t="n">
        <v>932</v>
      </c>
      <c r="B605" s="14" t="inlineStr">
        <is>
          <t>prtx</t>
        </is>
      </c>
      <c r="C605" s="14" t="inlineStr">
        <is>
          <t>oop</t>
        </is>
      </c>
      <c r="D605" s="14" t="inlineStr">
        <is>
          <t>pow</t>
        </is>
      </c>
      <c r="E605" s="14" t="inlineStr">
        <is>
          <t>REVENUE</t>
        </is>
      </c>
      <c r="F605" s="81" t="inlineStr">
        <is>
          <t>REVENUE($E932*AD728,Settings!$C$13,INDEX(AD$407:AD$418,$D932)+INDEX(AD$394:AD$405,$D932))</t>
        </is>
      </c>
    </row>
    <row r="606">
      <c r="A606" s="14" t="n">
        <v>933</v>
      </c>
      <c r="B606" s="14" t="inlineStr">
        <is>
          <t>prtx</t>
        </is>
      </c>
      <c r="C606" s="14" t="inlineStr">
        <is>
          <t>nuc</t>
        </is>
      </c>
      <c r="D606" s="14" t="inlineStr">
        <is>
          <t>pow</t>
        </is>
      </c>
      <c r="E606" s="14" t="inlineStr">
        <is>
          <t>REVENUE</t>
        </is>
      </c>
      <c r="F606" s="81" t="inlineStr">
        <is>
          <t>REVENUE($E933*AD729,Settings!$C$13,INDEX(AD$407:AD$418,$D933)+INDEX(AD$394:AD$405,$D933))</t>
        </is>
      </c>
    </row>
    <row r="607">
      <c r="A607" s="14" t="n">
        <v>934</v>
      </c>
      <c r="B607" s="14" t="inlineStr">
        <is>
          <t>prtx</t>
        </is>
      </c>
      <c r="C607" s="14" t="inlineStr">
        <is>
          <t>wnd</t>
        </is>
      </c>
      <c r="D607" s="14" t="inlineStr">
        <is>
          <t>pow</t>
        </is>
      </c>
      <c r="E607" s="14" t="inlineStr">
        <is>
          <t>REVENUE</t>
        </is>
      </c>
      <c r="F607" s="81" t="inlineStr">
        <is>
          <t>REVENUE($E934*AD730,Settings!$C$13,INDEX(AD$407:AD$418,$D934)+INDEX(AD$394:AD$405,$D934))</t>
        </is>
      </c>
    </row>
    <row r="608">
      <c r="A608" s="14" t="n">
        <v>935</v>
      </c>
      <c r="B608" s="14" t="inlineStr">
        <is>
          <t>prtx</t>
        </is>
      </c>
      <c r="C608" s="14" t="inlineStr">
        <is>
          <t>sol</t>
        </is>
      </c>
      <c r="D608" s="14" t="inlineStr">
        <is>
          <t>pow</t>
        </is>
      </c>
      <c r="E608" s="14" t="inlineStr">
        <is>
          <t>REVENUE</t>
        </is>
      </c>
      <c r="F608" s="81" t="inlineStr">
        <is>
          <t>REVENUE($E935*AD731,Settings!$C$13,INDEX(AD$407:AD$418,$D935)+INDEX(AD$394:AD$405,$D935))</t>
        </is>
      </c>
    </row>
    <row r="609">
      <c r="A609" s="14" t="n">
        <v>936</v>
      </c>
      <c r="B609" s="14" t="inlineStr">
        <is>
          <t>prtx</t>
        </is>
      </c>
      <c r="C609" s="14" t="inlineStr">
        <is>
          <t>hyd</t>
        </is>
      </c>
      <c r="D609" s="14" t="inlineStr">
        <is>
          <t>pow</t>
        </is>
      </c>
      <c r="E609" s="14" t="inlineStr">
        <is>
          <t>REVENUE</t>
        </is>
      </c>
      <c r="F609" s="81" t="inlineStr">
        <is>
          <t>REVENUE($E936*AD732,Settings!$C$13,INDEX(AD$407:AD$418,$D936)+INDEX(AD$394:AD$405,$D936))</t>
        </is>
      </c>
    </row>
    <row r="610">
      <c r="A610" s="14" t="n">
        <v>937</v>
      </c>
      <c r="B610" s="14" t="inlineStr">
        <is>
          <t>prtx</t>
        </is>
      </c>
      <c r="C610" s="14" t="inlineStr">
        <is>
          <t>ore</t>
        </is>
      </c>
      <c r="D610" s="14" t="inlineStr">
        <is>
          <t>pow</t>
        </is>
      </c>
      <c r="E610" s="14" t="inlineStr">
        <is>
          <t>REVENUE</t>
        </is>
      </c>
      <c r="F610" s="81" t="inlineStr">
        <is>
          <t>REVENUE($E937*AD733,Settings!$C$13,INDEX(AD$407:AD$418,$D937)+INDEX(AD$394:AD$405,$D937))</t>
        </is>
      </c>
    </row>
    <row r="611">
      <c r="A611" s="14" t="n">
        <v>938</v>
      </c>
      <c r="B611" s="14" t="inlineStr">
        <is>
          <t>prtx</t>
        </is>
      </c>
      <c r="C611" s="14" t="inlineStr">
        <is>
          <t>bio</t>
        </is>
      </c>
      <c r="D611" s="14" t="inlineStr">
        <is>
          <t>pow</t>
        </is>
      </c>
      <c r="E611" s="14" t="inlineStr">
        <is>
          <t>REVENUE</t>
        </is>
      </c>
      <c r="F611" s="81" t="inlineStr">
        <is>
          <t>REVENUE($E938*AD734,Settings!$C$13,INDEX(AD$407:AD$418,$D938)+INDEX(AD$394:AD$405,$D938))</t>
        </is>
      </c>
    </row>
    <row r="612">
      <c r="A612" s="14" t="n">
        <v>940</v>
      </c>
      <c r="B612" s="14" t="inlineStr">
        <is>
          <t>prsub</t>
        </is>
      </c>
      <c r="C612" s="14" t="inlineStr">
        <is>
          <t>coa</t>
        </is>
      </c>
      <c r="D612" s="14" t="inlineStr">
        <is>
          <t>pow</t>
        </is>
      </c>
      <c r="E612" s="14" t="inlineStr">
        <is>
          <t>REVENUE</t>
        </is>
      </c>
      <c r="F612" s="81" t="inlineStr">
        <is>
          <t>REVENUE($E940*AD726,Settings!$C$13,INDEX(AD$420:AD$431,$D940))</t>
        </is>
      </c>
    </row>
    <row r="613">
      <c r="A613" s="14" t="n">
        <v>941</v>
      </c>
      <c r="B613" s="14" t="inlineStr">
        <is>
          <t>prsub</t>
        </is>
      </c>
      <c r="C613" s="14" t="inlineStr">
        <is>
          <t>nga</t>
        </is>
      </c>
      <c r="D613" s="14" t="inlineStr">
        <is>
          <t>pow</t>
        </is>
      </c>
      <c r="E613" s="14" t="inlineStr">
        <is>
          <t>REVENUE</t>
        </is>
      </c>
      <c r="F613" s="81" t="inlineStr">
        <is>
          <t>REVENUE($E941*AD727,Settings!$C$13,INDEX(AD$420:AD$431,$D941))</t>
        </is>
      </c>
    </row>
    <row r="614">
      <c r="A614" s="14" t="n">
        <v>942</v>
      </c>
      <c r="B614" s="14" t="inlineStr">
        <is>
          <t>prsub</t>
        </is>
      </c>
      <c r="C614" s="14" t="inlineStr">
        <is>
          <t>oop</t>
        </is>
      </c>
      <c r="D614" s="14" t="inlineStr">
        <is>
          <t>pow</t>
        </is>
      </c>
      <c r="E614" s="14" t="inlineStr">
        <is>
          <t>REVENUE</t>
        </is>
      </c>
      <c r="F614" s="81" t="inlineStr">
        <is>
          <t>REVENUE($E942*AD728,Settings!$C$13,INDEX(AD$420:AD$431,$D942))</t>
        </is>
      </c>
    </row>
    <row r="615">
      <c r="A615" s="14" t="n">
        <v>943</v>
      </c>
      <c r="B615" s="14" t="inlineStr">
        <is>
          <t>prsub</t>
        </is>
      </c>
      <c r="C615" s="14" t="inlineStr">
        <is>
          <t>nuc</t>
        </is>
      </c>
      <c r="D615" s="14" t="inlineStr">
        <is>
          <t>pow</t>
        </is>
      </c>
      <c r="E615" s="14" t="inlineStr">
        <is>
          <t>REVENUE</t>
        </is>
      </c>
      <c r="F615" s="81" t="inlineStr">
        <is>
          <t>REVENUE($E943*AD729,Settings!$C$13,INDEX(AD$420:AD$431,$D943))</t>
        </is>
      </c>
    </row>
    <row r="616">
      <c r="A616" s="14" t="n">
        <v>944</v>
      </c>
      <c r="B616" s="14" t="inlineStr">
        <is>
          <t>prsub</t>
        </is>
      </c>
      <c r="C616" s="14" t="inlineStr">
        <is>
          <t>wnd</t>
        </is>
      </c>
      <c r="D616" s="14" t="inlineStr">
        <is>
          <t>pow</t>
        </is>
      </c>
      <c r="E616" s="14" t="inlineStr">
        <is>
          <t>REVENUE</t>
        </is>
      </c>
      <c r="F616" s="81" t="inlineStr">
        <is>
          <t>REVENUE($E944*AD730,Settings!$C$13,INDEX(AD$420:AD$431,$D944))</t>
        </is>
      </c>
    </row>
    <row r="617">
      <c r="A617" s="14" t="n">
        <v>945</v>
      </c>
      <c r="B617" s="14" t="inlineStr">
        <is>
          <t>prsub</t>
        </is>
      </c>
      <c r="C617" s="14" t="inlineStr">
        <is>
          <t>sol</t>
        </is>
      </c>
      <c r="D617" s="14" t="inlineStr">
        <is>
          <t>pow</t>
        </is>
      </c>
      <c r="E617" s="14" t="inlineStr">
        <is>
          <t>REVENUE</t>
        </is>
      </c>
      <c r="F617" s="81" t="inlineStr">
        <is>
          <t>REVENUE($E945*AD731,Settings!$C$13,INDEX(AD$420:AD$431,$D945))</t>
        </is>
      </c>
    </row>
    <row r="618">
      <c r="A618" s="14" t="n">
        <v>946</v>
      </c>
      <c r="B618" s="14" t="inlineStr">
        <is>
          <t>prsub</t>
        </is>
      </c>
      <c r="C618" s="14" t="inlineStr">
        <is>
          <t>hyd</t>
        </is>
      </c>
      <c r="D618" s="14" t="inlineStr">
        <is>
          <t>pow</t>
        </is>
      </c>
      <c r="E618" s="14" t="inlineStr">
        <is>
          <t>REVENUE</t>
        </is>
      </c>
      <c r="F618" s="81" t="inlineStr">
        <is>
          <t>REVENUE($E946*AD732,Settings!$C$13,INDEX(AD$420:AD$431,$D946))</t>
        </is>
      </c>
    </row>
    <row r="619">
      <c r="A619" s="14" t="n">
        <v>947</v>
      </c>
      <c r="B619" s="14" t="inlineStr">
        <is>
          <t>prsub</t>
        </is>
      </c>
      <c r="C619" s="14" t="inlineStr">
        <is>
          <t>ore</t>
        </is>
      </c>
      <c r="D619" s="14" t="inlineStr">
        <is>
          <t>pow</t>
        </is>
      </c>
      <c r="E619" s="14" t="inlineStr">
        <is>
          <t>REVENUE</t>
        </is>
      </c>
      <c r="F619" s="81" t="inlineStr">
        <is>
          <t>REVENUE($E947*AD733,Settings!$C$13,INDEX(AD$420:AD$431,$D947))</t>
        </is>
      </c>
    </row>
    <row r="620">
      <c r="A620" s="14" t="n">
        <v>948</v>
      </c>
      <c r="B620" s="14" t="inlineStr">
        <is>
          <t>prsub</t>
        </is>
      </c>
      <c r="C620" s="14" t="inlineStr">
        <is>
          <t>bio</t>
        </is>
      </c>
      <c r="D620" s="14" t="inlineStr">
        <is>
          <t>pow</t>
        </is>
      </c>
      <c r="E620" s="14" t="inlineStr">
        <is>
          <t>REVENUE</t>
        </is>
      </c>
      <c r="F620" s="81" t="inlineStr">
        <is>
          <t>REVENUE($E948*AD734,Settings!$C$13,INDEX(AD$420:AD$431,$D948))</t>
        </is>
      </c>
    </row>
    <row r="621">
      <c r="A621" s="14" t="n">
        <v>950</v>
      </c>
      <c r="B621" s="14" t="inlineStr">
        <is>
          <t>prxc</t>
        </is>
      </c>
      <c r="C621" s="14" t="inlineStr">
        <is>
          <t>coa</t>
        </is>
      </c>
      <c r="D621" s="14" t="inlineStr">
        <is>
          <t>pow</t>
        </is>
      </c>
      <c r="E621" s="14" t="inlineStr">
        <is>
          <t>POWERREV</t>
        </is>
      </c>
      <c r="F621" s="81" t="inlineStr">
        <is>
          <t>POWERREV(AD519,8.76,AD703)</t>
        </is>
      </c>
    </row>
    <row r="622">
      <c r="A622" s="14" t="n">
        <v>951</v>
      </c>
      <c r="B622" s="14" t="inlineStr">
        <is>
          <t>prxc</t>
        </is>
      </c>
      <c r="C622" s="14" t="inlineStr">
        <is>
          <t>nga</t>
        </is>
      </c>
      <c r="D622" s="14" t="inlineStr">
        <is>
          <t>pow</t>
        </is>
      </c>
      <c r="E622" s="14" t="inlineStr">
        <is>
          <t>POWERREV</t>
        </is>
      </c>
      <c r="F622" s="81" t="inlineStr">
        <is>
          <t>POWERREV(AD520,8.76,AD704)</t>
        </is>
      </c>
    </row>
    <row r="623">
      <c r="A623" s="14" t="n">
        <v>952</v>
      </c>
      <c r="B623" s="14" t="inlineStr">
        <is>
          <t>prxc</t>
        </is>
      </c>
      <c r="C623" s="14" t="inlineStr">
        <is>
          <t>oop</t>
        </is>
      </c>
      <c r="D623" s="14" t="inlineStr">
        <is>
          <t>pow</t>
        </is>
      </c>
      <c r="E623" s="14" t="inlineStr">
        <is>
          <t>POWERREV</t>
        </is>
      </c>
      <c r="F623" s="81" t="inlineStr">
        <is>
          <t>POWERREV(AD521,8.76,AD705)</t>
        </is>
      </c>
    </row>
    <row r="624">
      <c r="A624" s="14" t="n">
        <v>953</v>
      </c>
      <c r="B624" s="14" t="inlineStr">
        <is>
          <t>prxc</t>
        </is>
      </c>
      <c r="C624" s="14" t="inlineStr">
        <is>
          <t>nuc</t>
        </is>
      </c>
      <c r="D624" s="14" t="inlineStr">
        <is>
          <t>pow</t>
        </is>
      </c>
      <c r="E624" s="14" t="inlineStr">
        <is>
          <t>POWERREV</t>
        </is>
      </c>
      <c r="F624" s="81" t="inlineStr">
        <is>
          <t>POWERREV(AD522,8.76,AD706)</t>
        </is>
      </c>
    </row>
    <row r="625">
      <c r="A625" s="14" t="n">
        <v>954</v>
      </c>
      <c r="B625" s="14" t="inlineStr">
        <is>
          <t>prxc</t>
        </is>
      </c>
      <c r="C625" s="14" t="inlineStr">
        <is>
          <t>wnd</t>
        </is>
      </c>
      <c r="D625" s="14" t="inlineStr">
        <is>
          <t>pow</t>
        </is>
      </c>
      <c r="E625" s="14" t="inlineStr">
        <is>
          <t>POWERREV</t>
        </is>
      </c>
      <c r="F625" s="81" t="inlineStr">
        <is>
          <t>POWERREV(AD523,8.76,AD707)</t>
        </is>
      </c>
    </row>
    <row r="626">
      <c r="A626" s="14" t="n">
        <v>955</v>
      </c>
      <c r="B626" s="14" t="inlineStr">
        <is>
          <t>prxc</t>
        </is>
      </c>
      <c r="C626" s="14" t="inlineStr">
        <is>
          <t>sol</t>
        </is>
      </c>
      <c r="D626" s="14" t="inlineStr">
        <is>
          <t>pow</t>
        </is>
      </c>
      <c r="E626" s="14" t="inlineStr">
        <is>
          <t>POWERREV</t>
        </is>
      </c>
      <c r="F626" s="81" t="inlineStr">
        <is>
          <t>POWERREV(AD524,8.76,AD708)</t>
        </is>
      </c>
    </row>
    <row r="627">
      <c r="A627" s="14" t="n">
        <v>956</v>
      </c>
      <c r="B627" s="14" t="inlineStr">
        <is>
          <t>prxc</t>
        </is>
      </c>
      <c r="C627" s="14" t="inlineStr">
        <is>
          <t>hyd</t>
        </is>
      </c>
      <c r="D627" s="14" t="inlineStr">
        <is>
          <t>pow</t>
        </is>
      </c>
      <c r="E627" s="14" t="inlineStr">
        <is>
          <t>POWERREV</t>
        </is>
      </c>
      <c r="F627" s="81" t="inlineStr">
        <is>
          <t>POWERREV(AD525,8.76,AD709)</t>
        </is>
      </c>
    </row>
    <row r="628">
      <c r="A628" s="14" t="n">
        <v>957</v>
      </c>
      <c r="B628" s="14" t="inlineStr">
        <is>
          <t>prxc</t>
        </is>
      </c>
      <c r="C628" s="14" t="inlineStr">
        <is>
          <t>ore</t>
        </is>
      </c>
      <c r="D628" s="14" t="inlineStr">
        <is>
          <t>pow</t>
        </is>
      </c>
      <c r="E628" s="14" t="inlineStr">
        <is>
          <t>POWERREV</t>
        </is>
      </c>
      <c r="F628" s="81" t="inlineStr">
        <is>
          <t>POWERREV(AD526,8.76,AD710)</t>
        </is>
      </c>
    </row>
    <row r="629">
      <c r="A629" s="14" t="n">
        <v>958</v>
      </c>
      <c r="B629" s="14" t="inlineStr">
        <is>
          <t>prxc</t>
        </is>
      </c>
      <c r="C629" s="14" t="inlineStr">
        <is>
          <t>bio</t>
        </is>
      </c>
      <c r="D629" s="14" t="inlineStr">
        <is>
          <t>pow</t>
        </is>
      </c>
      <c r="E629" s="14" t="inlineStr">
        <is>
          <t>POWERREV</t>
        </is>
      </c>
      <c r="F629" s="81" t="inlineStr">
        <is>
          <t>POWERREV(AD527,8.76,AD711)</t>
        </is>
      </c>
    </row>
    <row r="630">
      <c r="A630" s="14" t="n">
        <v>960</v>
      </c>
      <c r="B630" s="14" t="inlineStr">
        <is>
          <t>prnew</t>
        </is>
      </c>
      <c r="C630" s="14" t="inlineStr">
        <is>
          <t>coa</t>
        </is>
      </c>
      <c r="D630" s="14" t="inlineStr">
        <is>
          <t>pow</t>
        </is>
      </c>
      <c r="E630" s="14" t="inlineStr">
        <is>
          <t>PNEWREV</t>
        </is>
      </c>
      <c r="F630" s="81" t="inlineStr">
        <is>
          <t>PNEWREV(AD703,AD539,AD736,AD$280,AD$201)</t>
        </is>
      </c>
    </row>
    <row r="631">
      <c r="A631" s="14" t="n">
        <v>961</v>
      </c>
      <c r="B631" s="14" t="inlineStr">
        <is>
          <t>prnew</t>
        </is>
      </c>
      <c r="C631" s="14" t="inlineStr">
        <is>
          <t>nga</t>
        </is>
      </c>
      <c r="D631" s="14" t="inlineStr">
        <is>
          <t>pow</t>
        </is>
      </c>
      <c r="E631" s="14" t="inlineStr">
        <is>
          <t>PNEWREV</t>
        </is>
      </c>
      <c r="F631" s="81" t="inlineStr">
        <is>
          <t>PNEWREV(AD704,AD540,AD737,AD$280,AD$201)</t>
        </is>
      </c>
    </row>
    <row r="632">
      <c r="A632" s="14" t="n">
        <v>962</v>
      </c>
      <c r="B632" s="14" t="inlineStr">
        <is>
          <t>prnew</t>
        </is>
      </c>
      <c r="C632" s="14" t="inlineStr">
        <is>
          <t>oop</t>
        </is>
      </c>
      <c r="D632" s="14" t="inlineStr">
        <is>
          <t>pow</t>
        </is>
      </c>
      <c r="E632" s="14" t="inlineStr">
        <is>
          <t>PNEWREV</t>
        </is>
      </c>
      <c r="F632" s="81" t="inlineStr">
        <is>
          <t>PNEWREV(AD705,AD541,AD738,AD$280,AD$201)</t>
        </is>
      </c>
    </row>
    <row r="633">
      <c r="A633" s="14" t="n">
        <v>963</v>
      </c>
      <c r="B633" s="14" t="inlineStr">
        <is>
          <t>prnew</t>
        </is>
      </c>
      <c r="C633" s="14" t="inlineStr">
        <is>
          <t>nuc</t>
        </is>
      </c>
      <c r="D633" s="14" t="inlineStr">
        <is>
          <t>pow</t>
        </is>
      </c>
      <c r="E633" s="14" t="inlineStr">
        <is>
          <t>PNEWREV</t>
        </is>
      </c>
      <c r="F633" s="81" t="inlineStr">
        <is>
          <t>PNEWREV(AD706,AD542,AD739,AD$280,AD$201)</t>
        </is>
      </c>
    </row>
    <row r="634">
      <c r="A634" s="14" t="n">
        <v>964</v>
      </c>
      <c r="B634" s="14" t="inlineStr">
        <is>
          <t>prnew</t>
        </is>
      </c>
      <c r="C634" s="14" t="inlineStr">
        <is>
          <t>wnd</t>
        </is>
      </c>
      <c r="D634" s="14" t="inlineStr">
        <is>
          <t>pow</t>
        </is>
      </c>
      <c r="E634" s="14" t="inlineStr">
        <is>
          <t>PNEWREV</t>
        </is>
      </c>
      <c r="F634" s="81" t="inlineStr">
        <is>
          <t>PNEWREV(AD707,AD543,AD740,AD$280,AD$201)</t>
        </is>
      </c>
    </row>
    <row r="635">
      <c r="A635" s="14" t="n">
        <v>965</v>
      </c>
      <c r="B635" s="14" t="inlineStr">
        <is>
          <t>prnew</t>
        </is>
      </c>
      <c r="C635" s="14" t="inlineStr">
        <is>
          <t>sol</t>
        </is>
      </c>
      <c r="D635" s="14" t="inlineStr">
        <is>
          <t>pow</t>
        </is>
      </c>
      <c r="E635" s="14" t="inlineStr">
        <is>
          <t>PNEWREV</t>
        </is>
      </c>
      <c r="F635" s="81" t="inlineStr">
        <is>
          <t>PNEWREV(AD708,AD544,AD741,AD$280,AD$201)</t>
        </is>
      </c>
    </row>
    <row r="636">
      <c r="A636" s="14" t="n">
        <v>966</v>
      </c>
      <c r="B636" s="14" t="inlineStr">
        <is>
          <t>prnew</t>
        </is>
      </c>
      <c r="C636" s="14" t="inlineStr">
        <is>
          <t>hyd</t>
        </is>
      </c>
      <c r="D636" s="14" t="inlineStr">
        <is>
          <t>pow</t>
        </is>
      </c>
      <c r="E636" s="14" t="inlineStr">
        <is>
          <t>PNEWREV</t>
        </is>
      </c>
      <c r="F636" s="81" t="inlineStr">
        <is>
          <t>PNEWREV(AD709,AD545,AD742,AD$280,AD$201)</t>
        </is>
      </c>
    </row>
    <row r="637">
      <c r="A637" s="14" t="n">
        <v>967</v>
      </c>
      <c r="B637" s="14" t="inlineStr">
        <is>
          <t>prnew</t>
        </is>
      </c>
      <c r="C637" s="14" t="inlineStr">
        <is>
          <t>ore</t>
        </is>
      </c>
      <c r="D637" s="14" t="inlineStr">
        <is>
          <t>pow</t>
        </is>
      </c>
      <c r="E637" s="14" t="inlineStr">
        <is>
          <t>PNEWREV</t>
        </is>
      </c>
      <c r="F637" s="81" t="inlineStr">
        <is>
          <t>PNEWREV(AD710,AD546,AD743,AD$280,AD$201)</t>
        </is>
      </c>
    </row>
    <row r="638">
      <c r="A638" s="14" t="n">
        <v>968</v>
      </c>
      <c r="B638" s="14" t="inlineStr">
        <is>
          <t>prnew</t>
        </is>
      </c>
      <c r="C638" s="14" t="inlineStr">
        <is>
          <t>bio</t>
        </is>
      </c>
      <c r="D638" s="14" t="inlineStr">
        <is>
          <t>pow</t>
        </is>
      </c>
      <c r="E638" s="14" t="inlineStr">
        <is>
          <t>PNEWREV</t>
        </is>
      </c>
      <c r="F638" s="81" t="inlineStr">
        <is>
          <t>PNEWREV(AD711,AD547,AD744,AD$280,AD$201)</t>
        </is>
      </c>
    </row>
    <row r="639">
      <c r="A639" s="14" t="n">
        <v>970</v>
      </c>
      <c r="B639" s="14" t="inlineStr">
        <is>
          <t>prxl</t>
        </is>
      </c>
      <c r="C639" s="14" t="inlineStr">
        <is>
          <t>coa</t>
        </is>
      </c>
      <c r="D639" s="14" t="inlineStr">
        <is>
          <t>pow</t>
        </is>
      </c>
      <c r="E639" s="14" t="inlineStr">
        <is>
          <t>XCARBON</t>
        </is>
      </c>
      <c r="F639" s="81" t="inlineStr">
        <is>
          <t>XCARBON(AD736,$D970,AD$321,$E970,AD$324)</t>
        </is>
      </c>
    </row>
    <row r="640">
      <c r="A640" s="14" t="n">
        <v>971</v>
      </c>
      <c r="B640" s="14" t="inlineStr">
        <is>
          <t>prxl</t>
        </is>
      </c>
      <c r="C640" s="14" t="inlineStr">
        <is>
          <t>nga</t>
        </is>
      </c>
      <c r="D640" s="14" t="inlineStr">
        <is>
          <t>pow</t>
        </is>
      </c>
      <c r="E640" s="14" t="inlineStr">
        <is>
          <t>XCARBON</t>
        </is>
      </c>
      <c r="F640" s="81" t="inlineStr">
        <is>
          <t>XCARBON(AD737,$D971,AD$321,$E971,AD$324)</t>
        </is>
      </c>
    </row>
    <row r="641">
      <c r="A641" s="14" t="n">
        <v>972</v>
      </c>
      <c r="B641" s="14" t="inlineStr">
        <is>
          <t>prxl</t>
        </is>
      </c>
      <c r="C641" s="14" t="inlineStr">
        <is>
          <t>oop</t>
        </is>
      </c>
      <c r="D641" s="14" t="inlineStr">
        <is>
          <t>pow</t>
        </is>
      </c>
      <c r="E641" s="14" t="inlineStr">
        <is>
          <t>XCARBON</t>
        </is>
      </c>
      <c r="F641" s="81" t="inlineStr">
        <is>
          <t>XCARBON(AD738,$D972,AD$321,$E972,AD$324)</t>
        </is>
      </c>
    </row>
    <row r="642">
      <c r="A642" s="14" t="n">
        <v>973</v>
      </c>
      <c r="B642" s="14" t="inlineStr">
        <is>
          <t>prxl</t>
        </is>
      </c>
      <c r="C642" s="14" t="inlineStr">
        <is>
          <t>nuc</t>
        </is>
      </c>
      <c r="D642" s="14" t="inlineStr">
        <is>
          <t>pow</t>
        </is>
      </c>
      <c r="E642" s="14" t="inlineStr">
        <is>
          <t>XCARBON</t>
        </is>
      </c>
      <c r="F642" s="81" t="inlineStr">
        <is>
          <t>XCARBON(AD739,$D973,AD$321,$E973,AD$324)</t>
        </is>
      </c>
    </row>
    <row r="643">
      <c r="A643" s="14" t="n">
        <v>974</v>
      </c>
      <c r="B643" s="14" t="inlineStr">
        <is>
          <t>prxl</t>
        </is>
      </c>
      <c r="C643" s="14" t="inlineStr">
        <is>
          <t>wnd</t>
        </is>
      </c>
      <c r="D643" s="14" t="inlineStr">
        <is>
          <t>pow</t>
        </is>
      </c>
      <c r="E643" s="14" t="inlineStr">
        <is>
          <t>XCARBON</t>
        </is>
      </c>
      <c r="F643" s="81" t="inlineStr">
        <is>
          <t>XCARBON(AD740,$D974,AD$321,$E974,AD$324)</t>
        </is>
      </c>
    </row>
    <row r="644">
      <c r="A644" s="14" t="n">
        <v>975</v>
      </c>
      <c r="B644" s="14" t="inlineStr">
        <is>
          <t>prxl</t>
        </is>
      </c>
      <c r="C644" s="14" t="inlineStr">
        <is>
          <t>sol</t>
        </is>
      </c>
      <c r="D644" s="14" t="inlineStr">
        <is>
          <t>pow</t>
        </is>
      </c>
      <c r="E644" s="14" t="inlineStr">
        <is>
          <t>XCARBON</t>
        </is>
      </c>
      <c r="F644" s="81" t="inlineStr">
        <is>
          <t>XCARBON(AD741,$D975,AD$321,$E975,AD$324)</t>
        </is>
      </c>
    </row>
    <row r="645">
      <c r="A645" s="14" t="n">
        <v>976</v>
      </c>
      <c r="B645" s="14" t="inlineStr">
        <is>
          <t>prxl</t>
        </is>
      </c>
      <c r="C645" s="14" t="inlineStr">
        <is>
          <t>hyd</t>
        </is>
      </c>
      <c r="D645" s="14" t="inlineStr">
        <is>
          <t>pow</t>
        </is>
      </c>
      <c r="E645" s="14" t="inlineStr">
        <is>
          <t>XCARBON</t>
        </is>
      </c>
      <c r="F645" s="81" t="inlineStr">
        <is>
          <t>XCARBON(AD742,$D976,AD$321,$E976,AD$324)</t>
        </is>
      </c>
    </row>
    <row r="646">
      <c r="A646" s="14" t="n">
        <v>977</v>
      </c>
      <c r="B646" s="14" t="inlineStr">
        <is>
          <t>prxl</t>
        </is>
      </c>
      <c r="C646" s="14" t="inlineStr">
        <is>
          <t>ore</t>
        </is>
      </c>
      <c r="D646" s="14" t="inlineStr">
        <is>
          <t>pow</t>
        </is>
      </c>
      <c r="E646" s="14" t="inlineStr">
        <is>
          <t>XCARBON</t>
        </is>
      </c>
      <c r="F646" s="81" t="inlineStr">
        <is>
          <t>XCARBON(AD743,$D977,AD$321,$E977,AD$324)</t>
        </is>
      </c>
    </row>
    <row r="647">
      <c r="A647" s="14" t="n">
        <v>978</v>
      </c>
      <c r="B647" s="14" t="inlineStr">
        <is>
          <t>prxl</t>
        </is>
      </c>
      <c r="C647" s="14" t="inlineStr">
        <is>
          <t>bio</t>
        </is>
      </c>
      <c r="D647" s="14" t="inlineStr">
        <is>
          <t>pow</t>
        </is>
      </c>
      <c r="E647" s="14" t="inlineStr">
        <is>
          <t>XCARBON</t>
        </is>
      </c>
      <c r="F647" s="81" t="inlineStr">
        <is>
          <t>XCARBON(AD744,$D978,AD$321,$E978,AD$324)</t>
        </is>
      </c>
    </row>
    <row r="648">
      <c r="A648" s="14" t="n">
        <v>987</v>
      </c>
      <c r="B648" s="14" t="inlineStr">
        <is>
          <t>ctxnew</t>
        </is>
      </c>
      <c r="C648" s="14" t="inlineStr">
        <is>
          <t>coa</t>
        </is>
      </c>
      <c r="D648" s="14" t="inlineStr">
        <is>
          <t>rod</t>
        </is>
      </c>
      <c r="E648" s="14" t="inlineStr">
        <is>
          <t>CARBONTAX</t>
        </is>
      </c>
      <c r="F648" s="81" t="inlineStr">
        <is>
          <t>CARBONTAX(INDEX(AD$263:AD$279,$F987),$D987,INDEX(AD$23:AD$30,$E987))</t>
        </is>
      </c>
    </row>
    <row r="649">
      <c r="A649" s="14" t="n">
        <v>988</v>
      </c>
      <c r="B649" s="14" t="inlineStr">
        <is>
          <t>ctxnew</t>
        </is>
      </c>
      <c r="C649" s="14" t="inlineStr">
        <is>
          <t>nga</t>
        </is>
      </c>
      <c r="D649" s="14" t="inlineStr">
        <is>
          <t>rod</t>
        </is>
      </c>
      <c r="E649" s="14" t="inlineStr">
        <is>
          <t>CARBONTAX</t>
        </is>
      </c>
      <c r="F649" s="81" t="inlineStr">
        <is>
          <t>CARBONTAX(INDEX(AD$263:AD$279,$F988),$D988,INDEX(AD$23:AD$30,$E988))</t>
        </is>
      </c>
    </row>
    <row r="650">
      <c r="A650" s="14" t="n">
        <v>989</v>
      </c>
      <c r="B650" s="14" t="inlineStr">
        <is>
          <t>ctxnew</t>
        </is>
      </c>
      <c r="C650" s="14" t="inlineStr">
        <is>
          <t>gso</t>
        </is>
      </c>
      <c r="D650" s="14" t="inlineStr">
        <is>
          <t>rod</t>
        </is>
      </c>
      <c r="E650" s="14" t="inlineStr">
        <is>
          <t>CARBONTAX</t>
        </is>
      </c>
      <c r="F650" s="81" t="inlineStr">
        <is>
          <t>CARBONTAX(INDEX(AD$263:AD$279,$F989),$D989,INDEX(AD$23:AD$30,$E989))</t>
        </is>
      </c>
    </row>
    <row r="651">
      <c r="A651" s="14" t="n">
        <v>990</v>
      </c>
      <c r="B651" s="14" t="inlineStr">
        <is>
          <t>ctxnew</t>
        </is>
      </c>
      <c r="C651" s="14" t="inlineStr">
        <is>
          <t>die</t>
        </is>
      </c>
      <c r="D651" s="14" t="inlineStr">
        <is>
          <t>rod</t>
        </is>
      </c>
      <c r="E651" s="14" t="inlineStr">
        <is>
          <t>CARBONTAX</t>
        </is>
      </c>
      <c r="F651" s="81" t="inlineStr">
        <is>
          <t>CARBONTAX(INDEX(AD$263:AD$279,$F990),$D990,INDEX(AD$23:AD$30,$E990))</t>
        </is>
      </c>
    </row>
    <row r="652">
      <c r="A652" s="14" t="n">
        <v>991</v>
      </c>
      <c r="B652" s="14" t="inlineStr">
        <is>
          <t>ctxnew</t>
        </is>
      </c>
      <c r="C652" s="14" t="inlineStr">
        <is>
          <t>lpg</t>
        </is>
      </c>
      <c r="D652" s="14" t="inlineStr">
        <is>
          <t>rod</t>
        </is>
      </c>
      <c r="E652" s="14" t="inlineStr">
        <is>
          <t>CARBONTAX</t>
        </is>
      </c>
      <c r="F652" s="81" t="inlineStr">
        <is>
          <t>CARBONTAX(INDEX(AD$263:AD$279,$F991),$D991,INDEX(AD$23:AD$30,$E991))</t>
        </is>
      </c>
    </row>
    <row r="653">
      <c r="A653" s="14" t="n">
        <v>992</v>
      </c>
      <c r="B653" s="14" t="inlineStr">
        <is>
          <t>ctxnew</t>
        </is>
      </c>
      <c r="C653" s="14" t="inlineStr">
        <is>
          <t>ker</t>
        </is>
      </c>
      <c r="D653" s="14" t="inlineStr">
        <is>
          <t>rod</t>
        </is>
      </c>
      <c r="E653" s="14" t="inlineStr">
        <is>
          <t>CARBONTAX</t>
        </is>
      </c>
      <c r="F653" s="81" t="inlineStr">
        <is>
          <t>CARBONTAX(INDEX(AD$263:AD$279,$F992),$D992,INDEX(AD$23:AD$30,$E992))</t>
        </is>
      </c>
    </row>
    <row r="654">
      <c r="A654" s="14" t="n">
        <v>993</v>
      </c>
      <c r="B654" s="14" t="inlineStr">
        <is>
          <t>ctxnew</t>
        </is>
      </c>
      <c r="C654" s="14" t="inlineStr">
        <is>
          <t>oop</t>
        </is>
      </c>
      <c r="D654" s="14" t="inlineStr">
        <is>
          <t>rod</t>
        </is>
      </c>
      <c r="E654" s="14" t="inlineStr">
        <is>
          <t>CARBONTAX</t>
        </is>
      </c>
      <c r="F654" s="81" t="inlineStr">
        <is>
          <t>CARBONTAX(INDEX(AD$263:AD$279,$F993),$D993,INDEX(AD$23:AD$30,$E993))</t>
        </is>
      </c>
    </row>
    <row r="655">
      <c r="A655" s="14" t="n">
        <v>994</v>
      </c>
      <c r="B655" s="14" t="inlineStr">
        <is>
          <t>ctxnew</t>
        </is>
      </c>
      <c r="C655" s="14" t="inlineStr">
        <is>
          <t>bio</t>
        </is>
      </c>
      <c r="D655" s="14" t="inlineStr">
        <is>
          <t>rod</t>
        </is>
      </c>
      <c r="E655" s="14" t="inlineStr">
        <is>
          <t>CARBONTAX</t>
        </is>
      </c>
      <c r="F655" s="81" t="inlineStr">
        <is>
          <t>CARBONTAX(INDEX(AD$263:AD$279,$F994),$D994,INDEX(AD$23:AD$30,$E994))</t>
        </is>
      </c>
    </row>
    <row r="656">
      <c r="A656" s="14" t="n">
        <v>996</v>
      </c>
      <c r="B656" s="14" t="inlineStr">
        <is>
          <t>ets</t>
        </is>
      </c>
      <c r="C656" s="14" t="inlineStr">
        <is>
          <t>coa</t>
        </is>
      </c>
      <c r="D656" s="14" t="inlineStr">
        <is>
          <t>rod</t>
        </is>
      </c>
      <c r="E656" s="14" t="inlineStr">
        <is>
          <t>ETSCOST</t>
        </is>
      </c>
      <c r="F656" s="81" t="inlineStr">
        <is>
          <t>ETSCOST(INDEX(AD$280:AD$296,$E996),$D996)</t>
        </is>
      </c>
    </row>
    <row r="657">
      <c r="A657" s="14" t="n">
        <v>997</v>
      </c>
      <c r="B657" s="14" t="inlineStr">
        <is>
          <t>ets</t>
        </is>
      </c>
      <c r="C657" s="14" t="inlineStr">
        <is>
          <t>nga</t>
        </is>
      </c>
      <c r="D657" s="14" t="inlineStr">
        <is>
          <t>rod</t>
        </is>
      </c>
      <c r="E657" s="14" t="inlineStr">
        <is>
          <t>ETSCOST</t>
        </is>
      </c>
      <c r="F657" s="81" t="inlineStr">
        <is>
          <t>ETSCOST(INDEX(AD$280:AD$296,$E997),$D997)</t>
        </is>
      </c>
    </row>
    <row r="658">
      <c r="A658" s="14" t="n">
        <v>998</v>
      </c>
      <c r="B658" s="14" t="inlineStr">
        <is>
          <t>ets</t>
        </is>
      </c>
      <c r="C658" s="14" t="inlineStr">
        <is>
          <t>gso</t>
        </is>
      </c>
      <c r="D658" s="14" t="inlineStr">
        <is>
          <t>rod</t>
        </is>
      </c>
      <c r="E658" s="14" t="inlineStr">
        <is>
          <t>ETSCOST</t>
        </is>
      </c>
      <c r="F658" s="81" t="inlineStr">
        <is>
          <t>ETSCOST(INDEX(AD$280:AD$296,$E998),$D998)</t>
        </is>
      </c>
    </row>
    <row r="659">
      <c r="A659" s="14" t="n">
        <v>999</v>
      </c>
      <c r="B659" s="14" t="inlineStr">
        <is>
          <t>ets</t>
        </is>
      </c>
      <c r="C659" s="14" t="inlineStr">
        <is>
          <t>die</t>
        </is>
      </c>
      <c r="D659" s="14" t="inlineStr">
        <is>
          <t>rod</t>
        </is>
      </c>
      <c r="E659" s="14" t="inlineStr">
        <is>
          <t>ETSCOST</t>
        </is>
      </c>
      <c r="F659" s="81" t="inlineStr">
        <is>
          <t>ETSCOST(INDEX(AD$280:AD$296,$E999),$D999)</t>
        </is>
      </c>
    </row>
    <row r="660">
      <c r="A660" s="14" t="n">
        <v>1000</v>
      </c>
      <c r="B660" s="14" t="inlineStr">
        <is>
          <t>ets</t>
        </is>
      </c>
      <c r="C660" s="14" t="inlineStr">
        <is>
          <t>lpg</t>
        </is>
      </c>
      <c r="D660" s="14" t="inlineStr">
        <is>
          <t>rod</t>
        </is>
      </c>
      <c r="E660" s="14" t="inlineStr">
        <is>
          <t>ETSCOST</t>
        </is>
      </c>
      <c r="F660" s="81" t="inlineStr">
        <is>
          <t>ETSCOST(INDEX(AD$280:AD$296,$E1000),$D1000)</t>
        </is>
      </c>
    </row>
    <row r="661">
      <c r="A661" s="14" t="n">
        <v>1001</v>
      </c>
      <c r="B661" s="14" t="inlineStr">
        <is>
          <t>ets</t>
        </is>
      </c>
      <c r="C661" s="14" t="inlineStr">
        <is>
          <t>ker</t>
        </is>
      </c>
      <c r="D661" s="14" t="inlineStr">
        <is>
          <t>rod</t>
        </is>
      </c>
      <c r="E661" s="14" t="inlineStr">
        <is>
          <t>ETSCOST</t>
        </is>
      </c>
      <c r="F661" s="81" t="inlineStr">
        <is>
          <t>ETSCOST(INDEX(AD$280:AD$296,$E1001),$D1001)</t>
        </is>
      </c>
    </row>
    <row r="662">
      <c r="A662" s="14" t="n">
        <v>1002</v>
      </c>
      <c r="B662" s="14" t="inlineStr">
        <is>
          <t>ets</t>
        </is>
      </c>
      <c r="C662" s="14" t="inlineStr">
        <is>
          <t>oop</t>
        </is>
      </c>
      <c r="D662" s="14" t="inlineStr">
        <is>
          <t>rod</t>
        </is>
      </c>
      <c r="E662" s="14" t="inlineStr">
        <is>
          <t>ETSCOST</t>
        </is>
      </c>
      <c r="F662" s="81" t="inlineStr">
        <is>
          <t>ETSCOST(INDEX(AD$280:AD$296,$E1002),$D1002)</t>
        </is>
      </c>
    </row>
    <row r="663">
      <c r="A663" s="14" t="n">
        <v>1003</v>
      </c>
      <c r="B663" s="14" t="inlineStr">
        <is>
          <t>ets</t>
        </is>
      </c>
      <c r="C663" s="14" t="inlineStr">
        <is>
          <t>bio</t>
        </is>
      </c>
      <c r="D663" s="14" t="inlineStr">
        <is>
          <t>rod</t>
        </is>
      </c>
      <c r="E663" s="14" t="inlineStr">
        <is>
          <t>ETSCOST</t>
        </is>
      </c>
      <c r="F663" s="81" t="inlineStr">
        <is>
          <t>ETSCOST(INDEX(AD$280:AD$296,$E1003),$D1003)</t>
        </is>
      </c>
    </row>
    <row r="664">
      <c r="A664" s="14" t="n">
        <v>1005</v>
      </c>
      <c r="B664" s="14" t="inlineStr">
        <is>
          <t>ntx</t>
        </is>
      </c>
      <c r="C664" s="14" t="inlineStr">
        <is>
          <t>coa</t>
        </is>
      </c>
      <c r="D664" s="14" t="inlineStr">
        <is>
          <t>rod</t>
        </is>
      </c>
      <c r="E664" s="14" t="inlineStr">
        <is>
          <t>NEWEXCISE</t>
        </is>
      </c>
      <c r="F664" s="81" t="inlineStr">
        <is>
          <t>NEWEXCISE(INDEX(AD$80:AD$93,$D1005),$E1005)</t>
        </is>
      </c>
    </row>
    <row r="665">
      <c r="A665" s="14" t="n">
        <v>1006</v>
      </c>
      <c r="B665" s="14" t="inlineStr">
        <is>
          <t>ntx</t>
        </is>
      </c>
      <c r="C665" s="14" t="inlineStr">
        <is>
          <t>nga</t>
        </is>
      </c>
      <c r="D665" s="14" t="inlineStr">
        <is>
          <t>rod</t>
        </is>
      </c>
      <c r="E665" s="14" t="inlineStr">
        <is>
          <t>NEWEXCISE</t>
        </is>
      </c>
      <c r="F665" s="81" t="inlineStr">
        <is>
          <t>NEWEXCISE(INDEX(AD$80:AD$93,$D1006),$E1006)</t>
        </is>
      </c>
    </row>
    <row r="666">
      <c r="A666" s="14" t="n">
        <v>1007</v>
      </c>
      <c r="B666" s="14" t="inlineStr">
        <is>
          <t>ntx</t>
        </is>
      </c>
      <c r="C666" s="14" t="inlineStr">
        <is>
          <t>gso</t>
        </is>
      </c>
      <c r="D666" s="14" t="inlineStr">
        <is>
          <t>rod</t>
        </is>
      </c>
      <c r="E666" s="14" t="inlineStr">
        <is>
          <t>NEWEXCISE</t>
        </is>
      </c>
      <c r="F666" s="81" t="inlineStr">
        <is>
          <t>NEWEXCISE(INDEX(AD$80:AD$93,$D1007),$E1007)</t>
        </is>
      </c>
    </row>
    <row r="667">
      <c r="A667" s="14" t="n">
        <v>1008</v>
      </c>
      <c r="B667" s="14" t="inlineStr">
        <is>
          <t>ntx</t>
        </is>
      </c>
      <c r="C667" s="14" t="inlineStr">
        <is>
          <t>die</t>
        </is>
      </c>
      <c r="D667" s="14" t="inlineStr">
        <is>
          <t>rod</t>
        </is>
      </c>
      <c r="E667" s="14" t="inlineStr">
        <is>
          <t>NEWEXCISE</t>
        </is>
      </c>
      <c r="F667" s="81" t="inlineStr">
        <is>
          <t>NEWEXCISE(INDEX(AD$80:AD$93,$D1008),$E1008)</t>
        </is>
      </c>
    </row>
    <row r="668">
      <c r="A668" s="14" t="n">
        <v>1009</v>
      </c>
      <c r="B668" s="14" t="inlineStr">
        <is>
          <t>ntx</t>
        </is>
      </c>
      <c r="C668" s="14" t="inlineStr">
        <is>
          <t>lpg</t>
        </is>
      </c>
      <c r="D668" s="14" t="inlineStr">
        <is>
          <t>rod</t>
        </is>
      </c>
      <c r="E668" s="14" t="inlineStr">
        <is>
          <t>NEWEXCISE</t>
        </is>
      </c>
      <c r="F668" s="81" t="inlineStr">
        <is>
          <t>NEWEXCISE(INDEX(AD$80:AD$93,$D1009),$E1009)</t>
        </is>
      </c>
    </row>
    <row r="669">
      <c r="A669" s="14" t="n">
        <v>1010</v>
      </c>
      <c r="B669" s="14" t="inlineStr">
        <is>
          <t>ntx</t>
        </is>
      </c>
      <c r="C669" s="14" t="inlineStr">
        <is>
          <t>ker</t>
        </is>
      </c>
      <c r="D669" s="14" t="inlineStr">
        <is>
          <t>rod</t>
        </is>
      </c>
      <c r="E669" s="14" t="inlineStr">
        <is>
          <t>NEWEXCISE</t>
        </is>
      </c>
      <c r="F669" s="81" t="inlineStr">
        <is>
          <t>NEWEXCISE(INDEX(AD$80:AD$93,$D1010),$E1010)</t>
        </is>
      </c>
    </row>
    <row r="670">
      <c r="A670" s="14" t="n">
        <v>1011</v>
      </c>
      <c r="B670" s="14" t="inlineStr">
        <is>
          <t>ntx</t>
        </is>
      </c>
      <c r="C670" s="14" t="inlineStr">
        <is>
          <t>oop</t>
        </is>
      </c>
      <c r="D670" s="14" t="inlineStr">
        <is>
          <t>rod</t>
        </is>
      </c>
      <c r="E670" s="14" t="inlineStr">
        <is>
          <t>NEWEXCISE</t>
        </is>
      </c>
      <c r="F670" s="81" t="inlineStr">
        <is>
          <t>NEWEXCISE(INDEX(AD$80:AD$93,$D1011),$E1011)</t>
        </is>
      </c>
    </row>
    <row r="671">
      <c r="A671" s="14" t="n">
        <v>1012</v>
      </c>
      <c r="B671" s="14" t="inlineStr">
        <is>
          <t>ntx</t>
        </is>
      </c>
      <c r="C671" s="14" t="inlineStr">
        <is>
          <t>bio</t>
        </is>
      </c>
      <c r="D671" s="14" t="inlineStr">
        <is>
          <t>rod</t>
        </is>
      </c>
      <c r="E671" s="14" t="inlineStr">
        <is>
          <t>NEWEXCISE</t>
        </is>
      </c>
      <c r="F671" s="81" t="inlineStr">
        <is>
          <t>NEWEXCISE(INDEX(AD$80:AD$93,$D1012),$E1012)</t>
        </is>
      </c>
    </row>
    <row r="672">
      <c r="A672" s="14" t="n">
        <v>1014</v>
      </c>
      <c r="B672" s="14" t="inlineStr">
        <is>
          <t>nce</t>
        </is>
      </c>
      <c r="C672" s="14" t="inlineStr">
        <is>
          <t>coa</t>
        </is>
      </c>
      <c r="D672" s="14" t="inlineStr">
        <is>
          <t>rod</t>
        </is>
      </c>
      <c r="E672" s="14" t="inlineStr">
        <is>
          <t>NEWPOLICY</t>
        </is>
      </c>
      <c r="F672" s="81" t="inlineStr">
        <is>
          <t>NEWPOLICY(AD987,AD996,AD1005)</t>
        </is>
      </c>
    </row>
    <row r="673">
      <c r="A673" s="14" t="n">
        <v>1015</v>
      </c>
      <c r="B673" s="14" t="inlineStr">
        <is>
          <t>nce</t>
        </is>
      </c>
      <c r="C673" s="14" t="inlineStr">
        <is>
          <t>nga</t>
        </is>
      </c>
      <c r="D673" s="14" t="inlineStr">
        <is>
          <t>rod</t>
        </is>
      </c>
      <c r="E673" s="14" t="inlineStr">
        <is>
          <t>NEWPOLICY</t>
        </is>
      </c>
      <c r="F673" s="81" t="inlineStr">
        <is>
          <t>NEWPOLICY(AD988,AD997,AD1006)</t>
        </is>
      </c>
    </row>
    <row r="674">
      <c r="A674" s="14" t="n">
        <v>1016</v>
      </c>
      <c r="B674" s="14" t="inlineStr">
        <is>
          <t>nce</t>
        </is>
      </c>
      <c r="C674" s="14" t="inlineStr">
        <is>
          <t>gso</t>
        </is>
      </c>
      <c r="D674" s="14" t="inlineStr">
        <is>
          <t>rod</t>
        </is>
      </c>
      <c r="E674" s="14" t="inlineStr">
        <is>
          <t>NEWPOLICY</t>
        </is>
      </c>
      <c r="F674" s="81" t="inlineStr">
        <is>
          <t>NEWPOLICY(AD989,AD998,AD1007)</t>
        </is>
      </c>
    </row>
    <row r="675">
      <c r="A675" s="14" t="n">
        <v>1017</v>
      </c>
      <c r="B675" s="14" t="inlineStr">
        <is>
          <t>nce</t>
        </is>
      </c>
      <c r="C675" s="14" t="inlineStr">
        <is>
          <t>die</t>
        </is>
      </c>
      <c r="D675" s="14" t="inlineStr">
        <is>
          <t>rod</t>
        </is>
      </c>
      <c r="E675" s="14" t="inlineStr">
        <is>
          <t>NEWPOLICY</t>
        </is>
      </c>
      <c r="F675" s="81" t="inlineStr">
        <is>
          <t>NEWPOLICY(AD990,AD999,AD1008)</t>
        </is>
      </c>
    </row>
    <row r="676">
      <c r="A676" s="14" t="n">
        <v>1018</v>
      </c>
      <c r="B676" s="14" t="inlineStr">
        <is>
          <t>nce</t>
        </is>
      </c>
      <c r="C676" s="14" t="inlineStr">
        <is>
          <t>lpg</t>
        </is>
      </c>
      <c r="D676" s="14" t="inlineStr">
        <is>
          <t>rod</t>
        </is>
      </c>
      <c r="E676" s="14" t="inlineStr">
        <is>
          <t>NEWPOLICY</t>
        </is>
      </c>
      <c r="F676" s="81" t="inlineStr">
        <is>
          <t>NEWPOLICY(AD991,AD1000,AD1009)</t>
        </is>
      </c>
    </row>
    <row r="677">
      <c r="A677" s="14" t="n">
        <v>1019</v>
      </c>
      <c r="B677" s="14" t="inlineStr">
        <is>
          <t>nce</t>
        </is>
      </c>
      <c r="C677" s="14" t="inlineStr">
        <is>
          <t>ker</t>
        </is>
      </c>
      <c r="D677" s="14" t="inlineStr">
        <is>
          <t>rod</t>
        </is>
      </c>
      <c r="E677" s="14" t="inlineStr">
        <is>
          <t>NEWPOLICY</t>
        </is>
      </c>
      <c r="F677" s="81" t="inlineStr">
        <is>
          <t>NEWPOLICY(AD992,AD1001,AD1010)</t>
        </is>
      </c>
    </row>
    <row r="678">
      <c r="A678" s="14" t="n">
        <v>1020</v>
      </c>
      <c r="B678" s="14" t="inlineStr">
        <is>
          <t>nce</t>
        </is>
      </c>
      <c r="C678" s="14" t="inlineStr">
        <is>
          <t>oop</t>
        </is>
      </c>
      <c r="D678" s="14" t="inlineStr">
        <is>
          <t>rod</t>
        </is>
      </c>
      <c r="E678" s="14" t="inlineStr">
        <is>
          <t>NEWPOLICY</t>
        </is>
      </c>
      <c r="F678" s="81" t="inlineStr">
        <is>
          <t>NEWPOLICY(AD993,AD1002,AD1011)</t>
        </is>
      </c>
    </row>
    <row r="679">
      <c r="A679" s="14" t="n">
        <v>1021</v>
      </c>
      <c r="B679" s="14" t="inlineStr">
        <is>
          <t>nce</t>
        </is>
      </c>
      <c r="C679" s="14" t="inlineStr">
        <is>
          <t>bio</t>
        </is>
      </c>
      <c r="D679" s="14" t="inlineStr">
        <is>
          <t>rod</t>
        </is>
      </c>
      <c r="E679" s="14" t="inlineStr">
        <is>
          <t>NEWPOLICY</t>
        </is>
      </c>
      <c r="F679" s="81" t="inlineStr">
        <is>
          <t>NEWPOLICY(AD994,AD1003,AD1012)</t>
        </is>
      </c>
    </row>
    <row r="680">
      <c r="A680" s="14" t="n">
        <v>1023</v>
      </c>
      <c r="B680" s="14" t="inlineStr">
        <is>
          <t>xcp</t>
        </is>
      </c>
      <c r="C680" s="14" t="inlineStr">
        <is>
          <t>coa</t>
        </is>
      </c>
      <c r="D680" s="14" t="inlineStr">
        <is>
          <t>rod</t>
        </is>
      </c>
      <c r="E680" s="14" t="inlineStr">
        <is>
          <t>XCARBON</t>
        </is>
      </c>
      <c r="F680" s="81" t="inlineStr">
        <is>
          <t>XCARBON($D1023,$E1023,AD$321,$F1023,AD$324)</t>
        </is>
      </c>
    </row>
    <row r="681">
      <c r="A681" s="14" t="n">
        <v>1024</v>
      </c>
      <c r="B681" s="14" t="inlineStr">
        <is>
          <t>xcp</t>
        </is>
      </c>
      <c r="C681" s="14" t="inlineStr">
        <is>
          <t>nga</t>
        </is>
      </c>
      <c r="D681" s="14" t="inlineStr">
        <is>
          <t>rod</t>
        </is>
      </c>
      <c r="E681" s="14" t="inlineStr">
        <is>
          <t>XCARBON</t>
        </is>
      </c>
      <c r="F681" s="81" t="inlineStr">
        <is>
          <t>XCARBON($D1024,$E1024,AD$321,$F1024,AD$324)</t>
        </is>
      </c>
    </row>
    <row r="682">
      <c r="A682" s="14" t="n">
        <v>1025</v>
      </c>
      <c r="B682" s="14" t="inlineStr">
        <is>
          <t>xcp</t>
        </is>
      </c>
      <c r="C682" s="14" t="inlineStr">
        <is>
          <t>gso</t>
        </is>
      </c>
      <c r="D682" s="14" t="inlineStr">
        <is>
          <t>rod</t>
        </is>
      </c>
      <c r="E682" s="14" t="inlineStr">
        <is>
          <t>XCARBON</t>
        </is>
      </c>
      <c r="F682" s="81" t="inlineStr">
        <is>
          <t>XCARBON($D1025,$E1025,AD$321,$F1025,AD$324)</t>
        </is>
      </c>
    </row>
    <row r="683">
      <c r="A683" s="14" t="n">
        <v>1026</v>
      </c>
      <c r="B683" s="14" t="inlineStr">
        <is>
          <t>xcp</t>
        </is>
      </c>
      <c r="C683" s="14" t="inlineStr">
        <is>
          <t>die</t>
        </is>
      </c>
      <c r="D683" s="14" t="inlineStr">
        <is>
          <t>rod</t>
        </is>
      </c>
      <c r="E683" s="14" t="inlineStr">
        <is>
          <t>XCARBON</t>
        </is>
      </c>
      <c r="F683" s="81" t="inlineStr">
        <is>
          <t>XCARBON($D1026,$E1026,AD$321,$F1026,AD$324)</t>
        </is>
      </c>
    </row>
    <row r="684">
      <c r="A684" s="14" t="n">
        <v>1027</v>
      </c>
      <c r="B684" s="14" t="inlineStr">
        <is>
          <t>xcp</t>
        </is>
      </c>
      <c r="C684" s="14" t="inlineStr">
        <is>
          <t>lpg</t>
        </is>
      </c>
      <c r="D684" s="14" t="inlineStr">
        <is>
          <t>rod</t>
        </is>
      </c>
      <c r="E684" s="14" t="inlineStr">
        <is>
          <t>XCARBON</t>
        </is>
      </c>
      <c r="F684" s="81" t="inlineStr">
        <is>
          <t>XCARBON($D1027,$E1027,AD$321,$F1027,AD$324)</t>
        </is>
      </c>
    </row>
    <row r="685">
      <c r="A685" s="14" t="n">
        <v>1028</v>
      </c>
      <c r="B685" s="14" t="inlineStr">
        <is>
          <t>xcp</t>
        </is>
      </c>
      <c r="C685" s="14" t="inlineStr">
        <is>
          <t>ker</t>
        </is>
      </c>
      <c r="D685" s="14" t="inlineStr">
        <is>
          <t>rod</t>
        </is>
      </c>
      <c r="E685" s="14" t="inlineStr">
        <is>
          <t>XCARBON</t>
        </is>
      </c>
      <c r="F685" s="81" t="inlineStr">
        <is>
          <t>XCARBON($D1028,$E1028,AD$321,$F1028,AD$324)</t>
        </is>
      </c>
    </row>
    <row r="686">
      <c r="A686" s="14" t="n">
        <v>1029</v>
      </c>
      <c r="B686" s="14" t="inlineStr">
        <is>
          <t>xcp</t>
        </is>
      </c>
      <c r="C686" s="14" t="inlineStr">
        <is>
          <t>oop</t>
        </is>
      </c>
      <c r="D686" s="14" t="inlineStr">
        <is>
          <t>rod</t>
        </is>
      </c>
      <c r="E686" s="14" t="inlineStr">
        <is>
          <t>XCARBON</t>
        </is>
      </c>
      <c r="F686" s="81" t="inlineStr">
        <is>
          <t>XCARBON($D1029,$E1029,AD$321,$F1029,AD$324)</t>
        </is>
      </c>
    </row>
    <row r="687">
      <c r="A687" s="14" t="n">
        <v>1030</v>
      </c>
      <c r="B687" s="14" t="inlineStr">
        <is>
          <t>xcp</t>
        </is>
      </c>
      <c r="C687" s="14" t="inlineStr">
        <is>
          <t>bio</t>
        </is>
      </c>
      <c r="D687" s="14" t="inlineStr">
        <is>
          <t>rod</t>
        </is>
      </c>
      <c r="E687" s="14" t="inlineStr">
        <is>
          <t>XCARBON</t>
        </is>
      </c>
      <c r="F687" s="81" t="inlineStr">
        <is>
          <t>XCARBON($D1030,$E1030,AD$321,$F1030,AD$324)</t>
        </is>
      </c>
    </row>
    <row r="688">
      <c r="A688" s="14" t="n">
        <v>1032</v>
      </c>
      <c r="B688" s="14" t="inlineStr">
        <is>
          <t>xcpd</t>
        </is>
      </c>
      <c r="C688" s="14" t="inlineStr">
        <is>
          <t>coa</t>
        </is>
      </c>
      <c r="D688" s="14" t="inlineStr">
        <is>
          <t>rod</t>
        </is>
      </c>
      <c r="E688" s="14" t="inlineStr">
        <is>
          <t>XCARBON</t>
        </is>
      </c>
      <c r="F688" s="81" t="inlineStr">
        <is>
          <t>XCARBON($D1032,$E1032,(AD$321-AD$322),$F1032,(AD$324-AD$325))</t>
        </is>
      </c>
    </row>
    <row r="689">
      <c r="A689" s="14" t="n">
        <v>1033</v>
      </c>
      <c r="B689" s="14" t="inlineStr">
        <is>
          <t>xcpd</t>
        </is>
      </c>
      <c r="C689" s="14" t="inlineStr">
        <is>
          <t>nga</t>
        </is>
      </c>
      <c r="D689" s="14" t="inlineStr">
        <is>
          <t>rod</t>
        </is>
      </c>
      <c r="E689" s="14" t="inlineStr">
        <is>
          <t>XCARBON</t>
        </is>
      </c>
      <c r="F689" s="81" t="inlineStr">
        <is>
          <t>XCARBON($D1033,$E1033,(AD$321-AD$322),$F1033,(AD$324-AD$325))</t>
        </is>
      </c>
    </row>
    <row r="690">
      <c r="A690" s="14" t="n">
        <v>1034</v>
      </c>
      <c r="B690" s="14" t="inlineStr">
        <is>
          <t>xcpd</t>
        </is>
      </c>
      <c r="C690" s="14" t="inlineStr">
        <is>
          <t>gso</t>
        </is>
      </c>
      <c r="D690" s="14" t="inlineStr">
        <is>
          <t>rod</t>
        </is>
      </c>
      <c r="E690" s="14" t="inlineStr">
        <is>
          <t>XCARBON</t>
        </is>
      </c>
      <c r="F690" s="81" t="inlineStr">
        <is>
          <t>XCARBON($D1034,$E1034,(AD$321-AD$322),$F1034,(AD$324-AD$325))</t>
        </is>
      </c>
    </row>
    <row r="691">
      <c r="A691" s="14" t="n">
        <v>1035</v>
      </c>
      <c r="B691" s="14" t="inlineStr">
        <is>
          <t>xcpd</t>
        </is>
      </c>
      <c r="C691" s="14" t="inlineStr">
        <is>
          <t>die</t>
        </is>
      </c>
      <c r="D691" s="14" t="inlineStr">
        <is>
          <t>rod</t>
        </is>
      </c>
      <c r="E691" s="14" t="inlineStr">
        <is>
          <t>XCARBON</t>
        </is>
      </c>
      <c r="F691" s="81" t="inlineStr">
        <is>
          <t>XCARBON($D1035,$E1035,(AD$321-AD$322),$F1035,(AD$324-AD$325))</t>
        </is>
      </c>
    </row>
    <row r="692">
      <c r="A692" s="14" t="n">
        <v>1036</v>
      </c>
      <c r="B692" s="14" t="inlineStr">
        <is>
          <t>xcpd</t>
        </is>
      </c>
      <c r="C692" s="14" t="inlineStr">
        <is>
          <t>lpg</t>
        </is>
      </c>
      <c r="D692" s="14" t="inlineStr">
        <is>
          <t>rod</t>
        </is>
      </c>
      <c r="E692" s="14" t="inlineStr">
        <is>
          <t>XCARBON</t>
        </is>
      </c>
      <c r="F692" s="81" t="inlineStr">
        <is>
          <t>XCARBON($D1036,$E1036,(AD$321-AD$322),$F1036,(AD$324-AD$325))</t>
        </is>
      </c>
    </row>
    <row r="693">
      <c r="A693" s="14" t="n">
        <v>1037</v>
      </c>
      <c r="B693" s="14" t="inlineStr">
        <is>
          <t>xcpd</t>
        </is>
      </c>
      <c r="C693" s="14" t="inlineStr">
        <is>
          <t>ker</t>
        </is>
      </c>
      <c r="D693" s="14" t="inlineStr">
        <is>
          <t>rod</t>
        </is>
      </c>
      <c r="E693" s="14" t="inlineStr">
        <is>
          <t>XCARBON</t>
        </is>
      </c>
      <c r="F693" s="81" t="inlineStr">
        <is>
          <t>XCARBON($D1037,$E1037,(AD$321-AD$322),$F1037,(AD$324-AD$325))</t>
        </is>
      </c>
    </row>
    <row r="694">
      <c r="A694" s="14" t="n">
        <v>1038</v>
      </c>
      <c r="B694" s="14" t="inlineStr">
        <is>
          <t>xcpd</t>
        </is>
      </c>
      <c r="C694" s="14" t="inlineStr">
        <is>
          <t>oop</t>
        </is>
      </c>
      <c r="D694" s="14" t="inlineStr">
        <is>
          <t>rod</t>
        </is>
      </c>
      <c r="E694" s="14" t="inlineStr">
        <is>
          <t>XCARBON</t>
        </is>
      </c>
      <c r="F694" s="81" t="inlineStr">
        <is>
          <t>XCARBON($D1038,$E1038,(AD$321-AD$322),$F1038,(AD$324-AD$325))</t>
        </is>
      </c>
    </row>
    <row r="695">
      <c r="A695" s="14" t="n">
        <v>1039</v>
      </c>
      <c r="B695" s="14" t="inlineStr">
        <is>
          <t>xcpd</t>
        </is>
      </c>
      <c r="C695" s="14" t="inlineStr">
        <is>
          <t>bio</t>
        </is>
      </c>
      <c r="D695" s="14" t="inlineStr">
        <is>
          <t>rod</t>
        </is>
      </c>
      <c r="E695" s="14" t="inlineStr">
        <is>
          <t>XCARBON</t>
        </is>
      </c>
      <c r="F695" s="81" t="inlineStr">
        <is>
          <t>XCARBON($D1039,$E1039,(AD$321-AD$322),$F1039,(AD$324-AD$325))</t>
        </is>
      </c>
    </row>
    <row r="696">
      <c r="A696" s="14" t="n">
        <v>1041</v>
      </c>
      <c r="B696" s="14" t="inlineStr">
        <is>
          <t>atp</t>
        </is>
      </c>
      <c r="C696" s="14" t="inlineStr">
        <is>
          <t>coa</t>
        </is>
      </c>
      <c r="D696" s="14" t="inlineStr">
        <is>
          <t>rod</t>
        </is>
      </c>
      <c r="E696" s="14" t="inlineStr">
        <is>
          <t>POSTTAX</t>
        </is>
      </c>
      <c r="F696" s="81" t="inlineStr">
        <is>
          <t>POSTTAX(INDEX(AD$381:AD$392,$D1041),AD1014+AD1032,$E1041)</t>
        </is>
      </c>
    </row>
    <row r="697">
      <c r="A697" s="14" t="n">
        <v>1042</v>
      </c>
      <c r="B697" s="14" t="inlineStr">
        <is>
          <t>atp</t>
        </is>
      </c>
      <c r="C697" s="14" t="inlineStr">
        <is>
          <t>nga</t>
        </is>
      </c>
      <c r="D697" s="14" t="inlineStr">
        <is>
          <t>rod</t>
        </is>
      </c>
      <c r="E697" s="14" t="inlineStr">
        <is>
          <t>POSTTAX</t>
        </is>
      </c>
      <c r="F697" s="81" t="inlineStr">
        <is>
          <t>POSTTAX(INDEX(AD$381:AD$392,$D1042),AD1015+AD1033,$E1042)</t>
        </is>
      </c>
    </row>
    <row r="698">
      <c r="A698" s="14" t="n">
        <v>1043</v>
      </c>
      <c r="B698" s="14" t="inlineStr">
        <is>
          <t>atp</t>
        </is>
      </c>
      <c r="C698" s="14" t="inlineStr">
        <is>
          <t>gso</t>
        </is>
      </c>
      <c r="D698" s="14" t="inlineStr">
        <is>
          <t>rod</t>
        </is>
      </c>
      <c r="E698" s="14" t="inlineStr">
        <is>
          <t>POSTTAX</t>
        </is>
      </c>
      <c r="F698" s="81" t="inlineStr">
        <is>
          <t>POSTTAX(INDEX(AD$381:AD$392,$D1043),AD1016+AD1034,$E1043)</t>
        </is>
      </c>
    </row>
    <row r="699">
      <c r="A699" s="14" t="n">
        <v>1044</v>
      </c>
      <c r="B699" s="14" t="inlineStr">
        <is>
          <t>atp</t>
        </is>
      </c>
      <c r="C699" s="14" t="inlineStr">
        <is>
          <t>die</t>
        </is>
      </c>
      <c r="D699" s="14" t="inlineStr">
        <is>
          <t>rod</t>
        </is>
      </c>
      <c r="E699" s="14" t="inlineStr">
        <is>
          <t>POSTTAX</t>
        </is>
      </c>
      <c r="F699" s="81" t="inlineStr">
        <is>
          <t>POSTTAX(INDEX(AD$381:AD$392,$D1044),AD1017+AD1035,$E1044)</t>
        </is>
      </c>
    </row>
    <row r="700">
      <c r="A700" s="14" t="n">
        <v>1045</v>
      </c>
      <c r="B700" s="14" t="inlineStr">
        <is>
          <t>atp</t>
        </is>
      </c>
      <c r="C700" s="14" t="inlineStr">
        <is>
          <t>lpg</t>
        </is>
      </c>
      <c r="D700" s="14" t="inlineStr">
        <is>
          <t>rod</t>
        </is>
      </c>
      <c r="E700" s="14" t="inlineStr">
        <is>
          <t>POSTTAX</t>
        </is>
      </c>
      <c r="F700" s="81" t="inlineStr">
        <is>
          <t>POSTTAX(INDEX(AD$381:AD$392,$D1045),AD1018+AD1036,$E1045)</t>
        </is>
      </c>
    </row>
    <row r="701">
      <c r="A701" s="14" t="n">
        <v>1046</v>
      </c>
      <c r="B701" s="14" t="inlineStr">
        <is>
          <t>atp</t>
        </is>
      </c>
      <c r="C701" s="14" t="inlineStr">
        <is>
          <t>ker</t>
        </is>
      </c>
      <c r="D701" s="14" t="inlineStr">
        <is>
          <t>rod</t>
        </is>
      </c>
      <c r="E701" s="14" t="inlineStr">
        <is>
          <t>POSTTAX</t>
        </is>
      </c>
      <c r="F701" s="81" t="inlineStr">
        <is>
          <t>POSTTAX(INDEX(AD$381:AD$392,$D1046),AD1019+AD1037,$E1046)</t>
        </is>
      </c>
    </row>
    <row r="702">
      <c r="A702" s="14" t="n">
        <v>1047</v>
      </c>
      <c r="B702" s="14" t="inlineStr">
        <is>
          <t>atp</t>
        </is>
      </c>
      <c r="C702" s="14" t="inlineStr">
        <is>
          <t>oop</t>
        </is>
      </c>
      <c r="D702" s="14" t="inlineStr">
        <is>
          <t>rod</t>
        </is>
      </c>
      <c r="E702" s="14" t="inlineStr">
        <is>
          <t>POSTTAX</t>
        </is>
      </c>
      <c r="F702" s="81" t="inlineStr">
        <is>
          <t>POSTTAX(INDEX(AD$381:AD$392,$D1047),AD1020+AD1038,$E1047)</t>
        </is>
      </c>
    </row>
    <row r="703">
      <c r="A703" s="14" t="n">
        <v>1048</v>
      </c>
      <c r="B703" s="14" t="inlineStr">
        <is>
          <t>atp</t>
        </is>
      </c>
      <c r="C703" s="14" t="inlineStr">
        <is>
          <t>bio</t>
        </is>
      </c>
      <c r="D703" s="14" t="inlineStr">
        <is>
          <t>rod</t>
        </is>
      </c>
      <c r="E703" s="14" t="inlineStr">
        <is>
          <t>POSTTAX</t>
        </is>
      </c>
      <c r="F703" s="81" t="inlineStr">
        <is>
          <t>POSTTAX(INDEX(AD$381:AD$392,$D1048),AD1021+AD1039,$E1048)</t>
        </is>
      </c>
    </row>
    <row r="704">
      <c r="A704" s="14" t="n">
        <v>1050</v>
      </c>
      <c r="B704" s="14" t="inlineStr">
        <is>
          <t>shp</t>
        </is>
      </c>
      <c r="C704" s="14" t="inlineStr">
        <is>
          <t>coa</t>
        </is>
      </c>
      <c r="D704" s="14" t="inlineStr">
        <is>
          <t>rod</t>
        </is>
      </c>
      <c r="E704" s="14" t="inlineStr">
        <is>
          <t>SHADOWGJ</t>
        </is>
      </c>
      <c r="F704" s="81" t="inlineStr">
        <is>
          <t>SHADOWGJ(INDEX(AD$297:AD$313,$E1050),$D1050)</t>
        </is>
      </c>
    </row>
    <row r="705">
      <c r="A705" s="14" t="n">
        <v>1051</v>
      </c>
      <c r="B705" s="14" t="inlineStr">
        <is>
          <t>shp</t>
        </is>
      </c>
      <c r="C705" s="14" t="inlineStr">
        <is>
          <t>nga</t>
        </is>
      </c>
      <c r="D705" s="14" t="inlineStr">
        <is>
          <t>rod</t>
        </is>
      </c>
      <c r="E705" s="14" t="inlineStr">
        <is>
          <t>SHADOWGJ</t>
        </is>
      </c>
      <c r="F705" s="81" t="inlineStr">
        <is>
          <t>SHADOWGJ(INDEX(AD$297:AD$313,$E1051),$D1051)</t>
        </is>
      </c>
    </row>
    <row r="706">
      <c r="A706" s="14" t="n">
        <v>1052</v>
      </c>
      <c r="B706" s="14" t="inlineStr">
        <is>
          <t>shp</t>
        </is>
      </c>
      <c r="C706" s="14" t="inlineStr">
        <is>
          <t>gso</t>
        </is>
      </c>
      <c r="D706" s="14" t="inlineStr">
        <is>
          <t>rod</t>
        </is>
      </c>
      <c r="E706" s="14" t="inlineStr">
        <is>
          <t>SHADOWGJ</t>
        </is>
      </c>
      <c r="F706" s="81" t="inlineStr">
        <is>
          <t>SHADOWGJ(INDEX(AD$297:AD$313,$E1052),$D1052)</t>
        </is>
      </c>
    </row>
    <row r="707">
      <c r="A707" s="14" t="n">
        <v>1053</v>
      </c>
      <c r="B707" s="14" t="inlineStr">
        <is>
          <t>shp</t>
        </is>
      </c>
      <c r="C707" s="14" t="inlineStr">
        <is>
          <t>die</t>
        </is>
      </c>
      <c r="D707" s="14" t="inlineStr">
        <is>
          <t>rod</t>
        </is>
      </c>
      <c r="E707" s="14" t="inlineStr">
        <is>
          <t>SHADOWGJ</t>
        </is>
      </c>
      <c r="F707" s="81" t="inlineStr">
        <is>
          <t>SHADOWGJ(INDEX(AD$297:AD$313,$E1053),$D1053)</t>
        </is>
      </c>
    </row>
    <row r="708">
      <c r="A708" s="14" t="n">
        <v>1054</v>
      </c>
      <c r="B708" s="14" t="inlineStr">
        <is>
          <t>shp</t>
        </is>
      </c>
      <c r="C708" s="14" t="inlineStr">
        <is>
          <t>lpg</t>
        </is>
      </c>
      <c r="D708" s="14" t="inlineStr">
        <is>
          <t>rod</t>
        </is>
      </c>
      <c r="E708" s="14" t="inlineStr">
        <is>
          <t>SHADOWGJ</t>
        </is>
      </c>
      <c r="F708" s="81" t="inlineStr">
        <is>
          <t>SHADOWGJ(INDEX(AD$297:AD$313,$E1054),$D1054)</t>
        </is>
      </c>
    </row>
    <row r="709">
      <c r="A709" s="14" t="n">
        <v>1055</v>
      </c>
      <c r="B709" s="14" t="inlineStr">
        <is>
          <t>shp</t>
        </is>
      </c>
      <c r="C709" s="14" t="inlineStr">
        <is>
          <t>ker</t>
        </is>
      </c>
      <c r="D709" s="14" t="inlineStr">
        <is>
          <t>rod</t>
        </is>
      </c>
      <c r="E709" s="14" t="inlineStr">
        <is>
          <t>SHADOWGJ</t>
        </is>
      </c>
      <c r="F709" s="81" t="inlineStr">
        <is>
          <t>SHADOWGJ(INDEX(AD$297:AD$313,$E1055),$D1055)</t>
        </is>
      </c>
    </row>
    <row r="710">
      <c r="A710" s="14" t="n">
        <v>1056</v>
      </c>
      <c r="B710" s="14" t="inlineStr">
        <is>
          <t>shp</t>
        </is>
      </c>
      <c r="C710" s="14" t="inlineStr">
        <is>
          <t>oop</t>
        </is>
      </c>
      <c r="D710" s="14" t="inlineStr">
        <is>
          <t>rod</t>
        </is>
      </c>
      <c r="E710" s="14" t="inlineStr">
        <is>
          <t>SHADOWGJ</t>
        </is>
      </c>
      <c r="F710" s="81" t="inlineStr">
        <is>
          <t>SHADOWGJ(INDEX(AD$297:AD$313,$E1056),$D1056)</t>
        </is>
      </c>
    </row>
    <row r="711">
      <c r="A711" s="14" t="n">
        <v>1057</v>
      </c>
      <c r="B711" s="14" t="inlineStr">
        <is>
          <t>shp</t>
        </is>
      </c>
      <c r="C711" s="14" t="inlineStr">
        <is>
          <t>bio</t>
        </is>
      </c>
      <c r="D711" s="14" t="inlineStr">
        <is>
          <t>rod</t>
        </is>
      </c>
      <c r="E711" s="14" t="inlineStr">
        <is>
          <t>SHADOWGJ</t>
        </is>
      </c>
      <c r="F711" s="81" t="inlineStr">
        <is>
          <t>SHADOWGJ(INDEX(AD$297:AD$313,$E1057),$D1057)</t>
        </is>
      </c>
    </row>
    <row r="712">
      <c r="A712" s="14" t="n">
        <v>1059</v>
      </c>
      <c r="B712" s="14" t="inlineStr">
        <is>
          <t>ener</t>
        </is>
      </c>
      <c r="C712" s="14" t="inlineStr">
        <is>
          <t>coa</t>
        </is>
      </c>
      <c r="D712" s="14" t="inlineStr">
        <is>
          <t>rod</t>
        </is>
      </c>
      <c r="E712" s="14" t="inlineStr">
        <is>
          <t>FUELUSE</t>
        </is>
      </c>
      <c r="F712" s="81" t="inlineStr">
        <is>
          <t>FUELUSE(AC1059,AD1041,AC1041,AD1050,AC1050,AD$7,$D1059,$E1059,$F1059,$G1059)</t>
        </is>
      </c>
    </row>
    <row r="713">
      <c r="A713" s="14" t="n">
        <v>1060</v>
      </c>
      <c r="B713" s="14" t="inlineStr">
        <is>
          <t>ener</t>
        </is>
      </c>
      <c r="C713" s="14" t="inlineStr">
        <is>
          <t>nga</t>
        </is>
      </c>
      <c r="D713" s="14" t="inlineStr">
        <is>
          <t>rod</t>
        </is>
      </c>
      <c r="E713" s="14" t="inlineStr">
        <is>
          <t>FUELUSE</t>
        </is>
      </c>
      <c r="F713" s="81" t="inlineStr">
        <is>
          <t>FUELUSE(AC1060,AD1042,AC1042,AD1051,AC1051,AD$7,$D1060,$E1060,$F1060,$G1060)</t>
        </is>
      </c>
    </row>
    <row r="714">
      <c r="A714" s="14" t="n">
        <v>1061</v>
      </c>
      <c r="B714" s="14" t="inlineStr">
        <is>
          <t>ener</t>
        </is>
      </c>
      <c r="C714" s="14" t="inlineStr">
        <is>
          <t>gso</t>
        </is>
      </c>
      <c r="D714" s="14" t="inlineStr">
        <is>
          <t>rod</t>
        </is>
      </c>
      <c r="E714" s="14" t="inlineStr">
        <is>
          <t>FUELUSE</t>
        </is>
      </c>
      <c r="F714" s="81" t="inlineStr">
        <is>
          <t>FUELUSE(AC1061,AD1043,AC1043,AD1052,AC1052,AD$7,$D1061,$E1061,$F1061,$G1061)</t>
        </is>
      </c>
    </row>
    <row r="715">
      <c r="A715" s="14" t="n">
        <v>1062</v>
      </c>
      <c r="B715" s="14" t="inlineStr">
        <is>
          <t>ener</t>
        </is>
      </c>
      <c r="C715" s="14" t="inlineStr">
        <is>
          <t>die</t>
        </is>
      </c>
      <c r="D715" s="14" t="inlineStr">
        <is>
          <t>rod</t>
        </is>
      </c>
      <c r="E715" s="14" t="inlineStr">
        <is>
          <t>FUELUSE</t>
        </is>
      </c>
      <c r="F715" s="81" t="inlineStr">
        <is>
          <t>FUELUSE(AC1062,AD1044,AC1044,AD1053,AC1053,AD$7,$D1062,$E1062,$F1062,$G1062)</t>
        </is>
      </c>
    </row>
    <row r="716">
      <c r="A716" s="14" t="n">
        <v>1063</v>
      </c>
      <c r="B716" s="14" t="inlineStr">
        <is>
          <t>ener</t>
        </is>
      </c>
      <c r="C716" s="14" t="inlineStr">
        <is>
          <t>lpg</t>
        </is>
      </c>
      <c r="D716" s="14" t="inlineStr">
        <is>
          <t>rod</t>
        </is>
      </c>
      <c r="E716" s="14" t="inlineStr">
        <is>
          <t>FUELUSE</t>
        </is>
      </c>
      <c r="F716" s="81" t="inlineStr">
        <is>
          <t>FUELUSE(AC1063,AD1045,AC1045,AD1054,AC1054,AD$7,$D1063,$E1063,$F1063,$G1063)</t>
        </is>
      </c>
    </row>
    <row r="717">
      <c r="A717" s="14" t="n">
        <v>1064</v>
      </c>
      <c r="B717" s="14" t="inlineStr">
        <is>
          <t>ener</t>
        </is>
      </c>
      <c r="C717" s="14" t="inlineStr">
        <is>
          <t>ker</t>
        </is>
      </c>
      <c r="D717" s="14" t="inlineStr">
        <is>
          <t>rod</t>
        </is>
      </c>
      <c r="E717" s="14" t="inlineStr">
        <is>
          <t>FUELUSE</t>
        </is>
      </c>
      <c r="F717" s="81" t="inlineStr">
        <is>
          <t>FUELUSE(AC1064,AD1046,AC1046,AD1055,AC1055,AD$7,$D1064,$E1064,$F1064,$G1064)</t>
        </is>
      </c>
    </row>
    <row r="718">
      <c r="A718" s="14" t="n">
        <v>1065</v>
      </c>
      <c r="B718" s="14" t="inlineStr">
        <is>
          <t>ener</t>
        </is>
      </c>
      <c r="C718" s="14" t="inlineStr">
        <is>
          <t>oop</t>
        </is>
      </c>
      <c r="D718" s="14" t="inlineStr">
        <is>
          <t>rod</t>
        </is>
      </c>
      <c r="E718" s="14" t="inlineStr">
        <is>
          <t>FUELUSE</t>
        </is>
      </c>
      <c r="F718" s="81" t="inlineStr">
        <is>
          <t>FUELUSE(AC1065,AD1047,AC1047,AD1056,AC1056,AD$7,$D1065,$E1065,$F1065,$G1065)</t>
        </is>
      </c>
    </row>
    <row r="719">
      <c r="A719" s="14" t="n">
        <v>1066</v>
      </c>
      <c r="B719" s="14" t="inlineStr">
        <is>
          <t>ener</t>
        </is>
      </c>
      <c r="C719" s="14" t="inlineStr">
        <is>
          <t>bio</t>
        </is>
      </c>
      <c r="D719" s="14" t="inlineStr">
        <is>
          <t>rod</t>
        </is>
      </c>
      <c r="E719" s="14" t="inlineStr">
        <is>
          <t>FUELUSE</t>
        </is>
      </c>
      <c r="F719" s="81" t="inlineStr">
        <is>
          <t>FUELUSE(AC1066,AD1048,AC1048,AD1057,AC1057,AD$7,$D1066,$E1066,$F1066,$G1066)</t>
        </is>
      </c>
    </row>
    <row r="720">
      <c r="A720" s="14" t="n">
        <v>1068</v>
      </c>
      <c r="B720" s="14" t="inlineStr">
        <is>
          <t>co2</t>
        </is>
      </c>
      <c r="C720" s="14" t="inlineStr">
        <is>
          <t>coa</t>
        </is>
      </c>
      <c r="D720" s="14" t="inlineStr">
        <is>
          <t>rod</t>
        </is>
      </c>
      <c r="E720" s="14" t="inlineStr">
        <is>
          <t>EMISSIONS</t>
        </is>
      </c>
      <c r="F720" s="81" t="inlineStr">
        <is>
          <t>EMISSIONS(AD1059,Settings!$C$13,$D1068)</t>
        </is>
      </c>
    </row>
    <row r="721">
      <c r="A721" s="14" t="n">
        <v>1069</v>
      </c>
      <c r="B721" s="14" t="inlineStr">
        <is>
          <t>co2</t>
        </is>
      </c>
      <c r="C721" s="14" t="inlineStr">
        <is>
          <t>nga</t>
        </is>
      </c>
      <c r="D721" s="14" t="inlineStr">
        <is>
          <t>rod</t>
        </is>
      </c>
      <c r="E721" s="14" t="inlineStr">
        <is>
          <t>EMISSIONS</t>
        </is>
      </c>
      <c r="F721" s="81" t="inlineStr">
        <is>
          <t>EMISSIONS(AD1060,Settings!$C$13,$D1069)</t>
        </is>
      </c>
    </row>
    <row r="722">
      <c r="A722" s="14" t="n">
        <v>1070</v>
      </c>
      <c r="B722" s="14" t="inlineStr">
        <is>
          <t>co2</t>
        </is>
      </c>
      <c r="C722" s="14" t="inlineStr">
        <is>
          <t>gso</t>
        </is>
      </c>
      <c r="D722" s="14" t="inlineStr">
        <is>
          <t>rod</t>
        </is>
      </c>
      <c r="E722" s="14" t="inlineStr">
        <is>
          <t>EMISSIONS</t>
        </is>
      </c>
      <c r="F722" s="81" t="inlineStr">
        <is>
          <t>EMISSIONS(AD1061,Settings!$C$13,$D1070)</t>
        </is>
      </c>
    </row>
    <row r="723">
      <c r="A723" s="14" t="n">
        <v>1071</v>
      </c>
      <c r="B723" s="14" t="inlineStr">
        <is>
          <t>co2</t>
        </is>
      </c>
      <c r="C723" s="14" t="inlineStr">
        <is>
          <t>die</t>
        </is>
      </c>
      <c r="D723" s="14" t="inlineStr">
        <is>
          <t>rod</t>
        </is>
      </c>
      <c r="E723" s="14" t="inlineStr">
        <is>
          <t>EMISSIONS</t>
        </is>
      </c>
      <c r="F723" s="81" t="inlineStr">
        <is>
          <t>EMISSIONS(AD1062,Settings!$C$13,$D1071)</t>
        </is>
      </c>
    </row>
    <row r="724">
      <c r="A724" s="14" t="n">
        <v>1072</v>
      </c>
      <c r="B724" s="14" t="inlineStr">
        <is>
          <t>co2</t>
        </is>
      </c>
      <c r="C724" s="14" t="inlineStr">
        <is>
          <t>lpg</t>
        </is>
      </c>
      <c r="D724" s="14" t="inlineStr">
        <is>
          <t>rod</t>
        </is>
      </c>
      <c r="E724" s="14" t="inlineStr">
        <is>
          <t>EMISSIONS</t>
        </is>
      </c>
      <c r="F724" s="81" t="inlineStr">
        <is>
          <t>EMISSIONS(AD1063,Settings!$C$13,$D1072)</t>
        </is>
      </c>
    </row>
    <row r="725">
      <c r="A725" s="14" t="n">
        <v>1073</v>
      </c>
      <c r="B725" s="14" t="inlineStr">
        <is>
          <t>co2</t>
        </is>
      </c>
      <c r="C725" s="14" t="inlineStr">
        <is>
          <t>ker</t>
        </is>
      </c>
      <c r="D725" s="14" t="inlineStr">
        <is>
          <t>rod</t>
        </is>
      </c>
      <c r="E725" s="14" t="inlineStr">
        <is>
          <t>EMISSIONS</t>
        </is>
      </c>
      <c r="F725" s="81" t="inlineStr">
        <is>
          <t>EMISSIONS(AD1064,Settings!$C$13,$D1073)</t>
        </is>
      </c>
    </row>
    <row r="726">
      <c r="A726" s="14" t="n">
        <v>1074</v>
      </c>
      <c r="B726" s="14" t="inlineStr">
        <is>
          <t>co2</t>
        </is>
      </c>
      <c r="C726" s="14" t="inlineStr">
        <is>
          <t>oop</t>
        </is>
      </c>
      <c r="D726" s="14" t="inlineStr">
        <is>
          <t>rod</t>
        </is>
      </c>
      <c r="E726" s="14" t="inlineStr">
        <is>
          <t>EMISSIONS</t>
        </is>
      </c>
      <c r="F726" s="81" t="inlineStr">
        <is>
          <t>EMISSIONS(AD1065,Settings!$C$13,$D1074)</t>
        </is>
      </c>
    </row>
    <row r="727">
      <c r="A727" s="14" t="n">
        <v>1075</v>
      </c>
      <c r="B727" s="14" t="inlineStr">
        <is>
          <t>co2</t>
        </is>
      </c>
      <c r="C727" s="14" t="inlineStr">
        <is>
          <t>bio</t>
        </is>
      </c>
      <c r="D727" s="14" t="inlineStr">
        <is>
          <t>rod</t>
        </is>
      </c>
      <c r="E727" s="14" t="inlineStr">
        <is>
          <t>EMISSIONS</t>
        </is>
      </c>
      <c r="F727" s="81" t="inlineStr">
        <is>
          <t>EMISSIONS(AD1066,Settings!$C$13,$D1075)</t>
        </is>
      </c>
    </row>
    <row r="728">
      <c r="A728" s="14" t="n">
        <v>1077</v>
      </c>
      <c r="B728" s="14" t="inlineStr">
        <is>
          <t>rtx</t>
        </is>
      </c>
      <c r="C728" s="14" t="inlineStr">
        <is>
          <t>coa</t>
        </is>
      </c>
      <c r="D728" s="14" t="inlineStr">
        <is>
          <t>rod</t>
        </is>
      </c>
      <c r="E728" s="14" t="inlineStr">
        <is>
          <t>REVENUE</t>
        </is>
      </c>
      <c r="F728" s="81" t="inlineStr">
        <is>
          <t>REVENUE(AD1059,Settings!$C$13,INDEX(AD$407:AD$418,$D1077)+INDEX(AD$394:AD$405,$D1077)+AD1032*(1+$E1077))</t>
        </is>
      </c>
    </row>
    <row r="729">
      <c r="A729" s="14" t="n">
        <v>1078</v>
      </c>
      <c r="B729" s="14" t="inlineStr">
        <is>
          <t>rtx</t>
        </is>
      </c>
      <c r="C729" s="14" t="inlineStr">
        <is>
          <t>nga</t>
        </is>
      </c>
      <c r="D729" s="14" t="inlineStr">
        <is>
          <t>rod</t>
        </is>
      </c>
      <c r="E729" s="14" t="inlineStr">
        <is>
          <t>REVENUE</t>
        </is>
      </c>
      <c r="F729" s="81" t="inlineStr">
        <is>
          <t>REVENUE(AD1060,Settings!$C$13,INDEX(AD$407:AD$418,$D1078)+INDEX(AD$394:AD$405,$D1078)+AD1033*(1+$E1078))</t>
        </is>
      </c>
    </row>
    <row r="730">
      <c r="A730" s="14" t="n">
        <v>1079</v>
      </c>
      <c r="B730" s="14" t="inlineStr">
        <is>
          <t>rtx</t>
        </is>
      </c>
      <c r="C730" s="14" t="inlineStr">
        <is>
          <t>gso</t>
        </is>
      </c>
      <c r="D730" s="14" t="inlineStr">
        <is>
          <t>rod</t>
        </is>
      </c>
      <c r="E730" s="14" t="inlineStr">
        <is>
          <t>REVENUE</t>
        </is>
      </c>
      <c r="F730" s="81" t="inlineStr">
        <is>
          <t>REVENUE(AD1061,Settings!$C$13,INDEX(AD$407:AD$418,$D1079)+INDEX(AD$394:AD$405,$D1079)+AD1034*(1+$E1079))</t>
        </is>
      </c>
    </row>
    <row r="731">
      <c r="A731" s="14" t="n">
        <v>1080</v>
      </c>
      <c r="B731" s="14" t="inlineStr">
        <is>
          <t>rtx</t>
        </is>
      </c>
      <c r="C731" s="14" t="inlineStr">
        <is>
          <t>die</t>
        </is>
      </c>
      <c r="D731" s="14" t="inlineStr">
        <is>
          <t>rod</t>
        </is>
      </c>
      <c r="E731" s="14" t="inlineStr">
        <is>
          <t>REVENUE</t>
        </is>
      </c>
      <c r="F731" s="81" t="inlineStr">
        <is>
          <t>REVENUE(AD1062,Settings!$C$13,INDEX(AD$407:AD$418,$D1080)+INDEX(AD$394:AD$405,$D1080)+AD1035*(1+$E1080))</t>
        </is>
      </c>
    </row>
    <row r="732">
      <c r="A732" s="14" t="n">
        <v>1081</v>
      </c>
      <c r="B732" s="14" t="inlineStr">
        <is>
          <t>rtx</t>
        </is>
      </c>
      <c r="C732" s="14" t="inlineStr">
        <is>
          <t>lpg</t>
        </is>
      </c>
      <c r="D732" s="14" t="inlineStr">
        <is>
          <t>rod</t>
        </is>
      </c>
      <c r="E732" s="14" t="inlineStr">
        <is>
          <t>REVENUE</t>
        </is>
      </c>
      <c r="F732" s="81" t="inlineStr">
        <is>
          <t>REVENUE(AD1063,Settings!$C$13,INDEX(AD$407:AD$418,$D1081)+INDEX(AD$394:AD$405,$D1081)+AD1036*(1+$E1081))</t>
        </is>
      </c>
    </row>
    <row r="733">
      <c r="A733" s="14" t="n">
        <v>1082</v>
      </c>
      <c r="B733" s="14" t="inlineStr">
        <is>
          <t>rtx</t>
        </is>
      </c>
      <c r="C733" s="14" t="inlineStr">
        <is>
          <t>ker</t>
        </is>
      </c>
      <c r="D733" s="14" t="inlineStr">
        <is>
          <t>rod</t>
        </is>
      </c>
      <c r="E733" s="14" t="inlineStr">
        <is>
          <t>REVENUE</t>
        </is>
      </c>
      <c r="F733" s="81" t="inlineStr">
        <is>
          <t>REVENUE(AD1064,Settings!$C$13,INDEX(AD$407:AD$418,$D1082)+INDEX(AD$394:AD$405,$D1082)+AD1037*(1+$E1082))</t>
        </is>
      </c>
    </row>
    <row r="734">
      <c r="A734" s="14" t="n">
        <v>1083</v>
      </c>
      <c r="B734" s="14" t="inlineStr">
        <is>
          <t>rtx</t>
        </is>
      </c>
      <c r="C734" s="14" t="inlineStr">
        <is>
          <t>oop</t>
        </is>
      </c>
      <c r="D734" s="14" t="inlineStr">
        <is>
          <t>rod</t>
        </is>
      </c>
      <c r="E734" s="14" t="inlineStr">
        <is>
          <t>REVENUE</t>
        </is>
      </c>
      <c r="F734" s="81" t="inlineStr">
        <is>
          <t>REVENUE(AD1065,Settings!$C$13,INDEX(AD$407:AD$418,$D1083)+INDEX(AD$394:AD$405,$D1083)+AD1038*(1+$E1083))</t>
        </is>
      </c>
    </row>
    <row r="735">
      <c r="A735" s="14" t="n">
        <v>1084</v>
      </c>
      <c r="B735" s="14" t="inlineStr">
        <is>
          <t>rtx</t>
        </is>
      </c>
      <c r="C735" s="14" t="inlineStr">
        <is>
          <t>bio</t>
        </is>
      </c>
      <c r="D735" s="14" t="inlineStr">
        <is>
          <t>rod</t>
        </is>
      </c>
      <c r="E735" s="14" t="inlineStr">
        <is>
          <t>REVENUE</t>
        </is>
      </c>
      <c r="F735" s="81" t="inlineStr">
        <is>
          <t>REVENUE(AD1066,Settings!$C$13,INDEX(AD$407:AD$418,$D1084)+INDEX(AD$394:AD$405,$D1084)+AD1039*(1+$E1084))</t>
        </is>
      </c>
    </row>
    <row r="736">
      <c r="A736" s="14" t="n">
        <v>1086</v>
      </c>
      <c r="B736" s="14" t="inlineStr">
        <is>
          <t>rsub</t>
        </is>
      </c>
      <c r="C736" s="14" t="inlineStr">
        <is>
          <t>coa</t>
        </is>
      </c>
      <c r="D736" s="14" t="inlineStr">
        <is>
          <t>rod</t>
        </is>
      </c>
      <c r="E736" s="14" t="inlineStr">
        <is>
          <t>REVENUE</t>
        </is>
      </c>
      <c r="F736" s="81" t="inlineStr">
        <is>
          <t>REVENUE(AD1059,Settings!$C$13,INDEX(AD$420:AD$431,$D1086))</t>
        </is>
      </c>
    </row>
    <row r="737">
      <c r="A737" s="14" t="n">
        <v>1087</v>
      </c>
      <c r="B737" s="14" t="inlineStr">
        <is>
          <t>rsub</t>
        </is>
      </c>
      <c r="C737" s="14" t="inlineStr">
        <is>
          <t>nga</t>
        </is>
      </c>
      <c r="D737" s="14" t="inlineStr">
        <is>
          <t>rod</t>
        </is>
      </c>
      <c r="E737" s="14" t="inlineStr">
        <is>
          <t>REVENUE</t>
        </is>
      </c>
      <c r="F737" s="81" t="inlineStr">
        <is>
          <t>REVENUE(AD1060,Settings!$C$13,INDEX(AD$420:AD$431,$D1087))</t>
        </is>
      </c>
    </row>
    <row r="738">
      <c r="A738" s="14" t="n">
        <v>1088</v>
      </c>
      <c r="B738" s="14" t="inlineStr">
        <is>
          <t>rsub</t>
        </is>
      </c>
      <c r="C738" s="14" t="inlineStr">
        <is>
          <t>gso</t>
        </is>
      </c>
      <c r="D738" s="14" t="inlineStr">
        <is>
          <t>rod</t>
        </is>
      </c>
      <c r="E738" s="14" t="inlineStr">
        <is>
          <t>REVENUE</t>
        </is>
      </c>
      <c r="F738" s="81" t="inlineStr">
        <is>
          <t>REVENUE(AD1061,Settings!$C$13,INDEX(AD$420:AD$431,$D1088))</t>
        </is>
      </c>
    </row>
    <row r="739">
      <c r="A739" s="14" t="n">
        <v>1089</v>
      </c>
      <c r="B739" s="14" t="inlineStr">
        <is>
          <t>rsub</t>
        </is>
      </c>
      <c r="C739" s="14" t="inlineStr">
        <is>
          <t>die</t>
        </is>
      </c>
      <c r="D739" s="14" t="inlineStr">
        <is>
          <t>rod</t>
        </is>
      </c>
      <c r="E739" s="14" t="inlineStr">
        <is>
          <t>REVENUE</t>
        </is>
      </c>
      <c r="F739" s="81" t="inlineStr">
        <is>
          <t>REVENUE(AD1062,Settings!$C$13,INDEX(AD$420:AD$431,$D1089))</t>
        </is>
      </c>
    </row>
    <row r="740">
      <c r="A740" s="14" t="n">
        <v>1090</v>
      </c>
      <c r="B740" s="14" t="inlineStr">
        <is>
          <t>rsub</t>
        </is>
      </c>
      <c r="C740" s="14" t="inlineStr">
        <is>
          <t>lpg</t>
        </is>
      </c>
      <c r="D740" s="14" t="inlineStr">
        <is>
          <t>rod</t>
        </is>
      </c>
      <c r="E740" s="14" t="inlineStr">
        <is>
          <t>REVENUE</t>
        </is>
      </c>
      <c r="F740" s="81" t="inlineStr">
        <is>
          <t>REVENUE(AD1063,Settings!$C$13,INDEX(AD$420:AD$431,$D1090))</t>
        </is>
      </c>
    </row>
    <row r="741">
      <c r="A741" s="14" t="n">
        <v>1091</v>
      </c>
      <c r="B741" s="14" t="inlineStr">
        <is>
          <t>rsub</t>
        </is>
      </c>
      <c r="C741" s="14" t="inlineStr">
        <is>
          <t>ker</t>
        </is>
      </c>
      <c r="D741" s="14" t="inlineStr">
        <is>
          <t>rod</t>
        </is>
      </c>
      <c r="E741" s="14" t="inlineStr">
        <is>
          <t>REVENUE</t>
        </is>
      </c>
      <c r="F741" s="81" t="inlineStr">
        <is>
          <t>REVENUE(AD1064,Settings!$C$13,INDEX(AD$420:AD$431,$D1091))</t>
        </is>
      </c>
    </row>
    <row r="742">
      <c r="A742" s="14" t="n">
        <v>1092</v>
      </c>
      <c r="B742" s="14" t="inlineStr">
        <is>
          <t>rsub</t>
        </is>
      </c>
      <c r="C742" s="14" t="inlineStr">
        <is>
          <t>oop</t>
        </is>
      </c>
      <c r="D742" s="14" t="inlineStr">
        <is>
          <t>rod</t>
        </is>
      </c>
      <c r="E742" s="14" t="inlineStr">
        <is>
          <t>REVENUE</t>
        </is>
      </c>
      <c r="F742" s="81" t="inlineStr">
        <is>
          <t>REVENUE(AD1065,Settings!$C$13,INDEX(AD$420:AD$431,$D1092))</t>
        </is>
      </c>
    </row>
    <row r="743">
      <c r="A743" s="14" t="n">
        <v>1093</v>
      </c>
      <c r="B743" s="14" t="inlineStr">
        <is>
          <t>rsub</t>
        </is>
      </c>
      <c r="C743" s="14" t="inlineStr">
        <is>
          <t>bio</t>
        </is>
      </c>
      <c r="D743" s="14" t="inlineStr">
        <is>
          <t>rod</t>
        </is>
      </c>
      <c r="E743" s="14" t="inlineStr">
        <is>
          <t>REVENUE</t>
        </is>
      </c>
      <c r="F743" s="81" t="inlineStr">
        <is>
          <t>REVENUE(AD1066,Settings!$C$13,INDEX(AD$420:AD$431,$D1093))</t>
        </is>
      </c>
    </row>
    <row r="744">
      <c r="A744" s="14" t="n">
        <v>1095</v>
      </c>
      <c r="B744" s="14" t="inlineStr">
        <is>
          <t>rnew</t>
        </is>
      </c>
      <c r="C744" s="14" t="inlineStr">
        <is>
          <t>coa</t>
        </is>
      </c>
      <c r="D744" s="14" t="inlineStr">
        <is>
          <t>rod</t>
        </is>
      </c>
      <c r="E744" s="14" t="inlineStr">
        <is>
          <t>REVENUE</t>
        </is>
      </c>
      <c r="F744" s="81" t="inlineStr">
        <is>
          <t>REVENUE(AD1059,Settings!$C$13,NEWREVRATE(AD987,AD1005,AD996,AD$201,AD1014,$D1095))</t>
        </is>
      </c>
    </row>
    <row r="745">
      <c r="A745" s="14" t="n">
        <v>1096</v>
      </c>
      <c r="B745" s="14" t="inlineStr">
        <is>
          <t>rnew</t>
        </is>
      </c>
      <c r="C745" s="14" t="inlineStr">
        <is>
          <t>nga</t>
        </is>
      </c>
      <c r="D745" s="14" t="inlineStr">
        <is>
          <t>rod</t>
        </is>
      </c>
      <c r="E745" s="14" t="inlineStr">
        <is>
          <t>REVENUE</t>
        </is>
      </c>
      <c r="F745" s="81" t="inlineStr">
        <is>
          <t>REVENUE(AD1060,Settings!$C$13,NEWREVRATE(AD988,AD1006,AD997,AD$201,AD1015,$D1096))</t>
        </is>
      </c>
    </row>
    <row r="746">
      <c r="A746" s="14" t="n">
        <v>1097</v>
      </c>
      <c r="B746" s="14" t="inlineStr">
        <is>
          <t>rnew</t>
        </is>
      </c>
      <c r="C746" s="14" t="inlineStr">
        <is>
          <t>gso</t>
        </is>
      </c>
      <c r="D746" s="14" t="inlineStr">
        <is>
          <t>rod</t>
        </is>
      </c>
      <c r="E746" s="14" t="inlineStr">
        <is>
          <t>REVENUE</t>
        </is>
      </c>
      <c r="F746" s="81" t="inlineStr">
        <is>
          <t>REVENUE(AD1061,Settings!$C$13,NEWREVRATE(AD989,AD1007,AD998,AD$201,AD1016,$D1097))</t>
        </is>
      </c>
    </row>
    <row r="747">
      <c r="A747" s="14" t="n">
        <v>1098</v>
      </c>
      <c r="B747" s="14" t="inlineStr">
        <is>
          <t>rnew</t>
        </is>
      </c>
      <c r="C747" s="14" t="inlineStr">
        <is>
          <t>die</t>
        </is>
      </c>
      <c r="D747" s="14" t="inlineStr">
        <is>
          <t>rod</t>
        </is>
      </c>
      <c r="E747" s="14" t="inlineStr">
        <is>
          <t>REVENUE</t>
        </is>
      </c>
      <c r="F747" s="81" t="inlineStr">
        <is>
          <t>REVENUE(AD1062,Settings!$C$13,NEWREVRATE(AD990,AD1008,AD999,AD$201,AD1017,$D1098))</t>
        </is>
      </c>
    </row>
    <row r="748">
      <c r="A748" s="14" t="n">
        <v>1099</v>
      </c>
      <c r="B748" s="14" t="inlineStr">
        <is>
          <t>rnew</t>
        </is>
      </c>
      <c r="C748" s="14" t="inlineStr">
        <is>
          <t>lpg</t>
        </is>
      </c>
      <c r="D748" s="14" t="inlineStr">
        <is>
          <t>rod</t>
        </is>
      </c>
      <c r="E748" s="14" t="inlineStr">
        <is>
          <t>REVENUE</t>
        </is>
      </c>
      <c r="F748" s="81" t="inlineStr">
        <is>
          <t>REVENUE(AD1063,Settings!$C$13,NEWREVRATE(AD991,AD1009,AD1000,AD$201,AD1018,$D1099))</t>
        </is>
      </c>
    </row>
    <row r="749">
      <c r="A749" s="14" t="n">
        <v>1100</v>
      </c>
      <c r="B749" s="14" t="inlineStr">
        <is>
          <t>rnew</t>
        </is>
      </c>
      <c r="C749" s="14" t="inlineStr">
        <is>
          <t>ker</t>
        </is>
      </c>
      <c r="D749" s="14" t="inlineStr">
        <is>
          <t>rod</t>
        </is>
      </c>
      <c r="E749" s="14" t="inlineStr">
        <is>
          <t>REVENUE</t>
        </is>
      </c>
      <c r="F749" s="81" t="inlineStr">
        <is>
          <t>REVENUE(AD1064,Settings!$C$13,NEWREVRATE(AD992,AD1010,AD1001,AD$201,AD1019,$D1100))</t>
        </is>
      </c>
    </row>
    <row r="750">
      <c r="A750" s="14" t="n">
        <v>1101</v>
      </c>
      <c r="B750" s="14" t="inlineStr">
        <is>
          <t>rnew</t>
        </is>
      </c>
      <c r="C750" s="14" t="inlineStr">
        <is>
          <t>oop</t>
        </is>
      </c>
      <c r="D750" s="14" t="inlineStr">
        <is>
          <t>rod</t>
        </is>
      </c>
      <c r="E750" s="14" t="inlineStr">
        <is>
          <t>REVENUE</t>
        </is>
      </c>
      <c r="F750" s="81" t="inlineStr">
        <is>
          <t>REVENUE(AD1065,Settings!$C$13,NEWREVRATE(AD993,AD1011,AD1002,AD$201,AD1020,$D1101))</t>
        </is>
      </c>
    </row>
    <row r="751">
      <c r="A751" s="14" t="n">
        <v>1102</v>
      </c>
      <c r="B751" s="14" t="inlineStr">
        <is>
          <t>rnew</t>
        </is>
      </c>
      <c r="C751" s="14" t="inlineStr">
        <is>
          <t>bio</t>
        </is>
      </c>
      <c r="D751" s="14" t="inlineStr">
        <is>
          <t>rod</t>
        </is>
      </c>
      <c r="E751" s="14" t="inlineStr">
        <is>
          <t>REVENUE</t>
        </is>
      </c>
      <c r="F751" s="81" t="inlineStr">
        <is>
          <t>REVENUE(AD1066,Settings!$C$13,NEWREVRATE(AD994,AD1012,AD1003,AD$201,AD1021,$D1102))</t>
        </is>
      </c>
    </row>
    <row r="752">
      <c r="A752" s="14" t="n">
        <v>1104</v>
      </c>
      <c r="B752" s="14" t="inlineStr">
        <is>
          <t>rxcp</t>
        </is>
      </c>
      <c r="C752" s="14" t="inlineStr">
        <is>
          <t>coa</t>
        </is>
      </c>
      <c r="D752" s="14" t="inlineStr">
        <is>
          <t>rod</t>
        </is>
      </c>
      <c r="E752" s="14" t="inlineStr">
        <is>
          <t>REVENUE</t>
        </is>
      </c>
      <c r="F752" s="81" t="inlineStr">
        <is>
          <t>REVENUE(AD1059,Settings!$C$13,AD1023)</t>
        </is>
      </c>
    </row>
    <row r="753">
      <c r="A753" s="14" t="n">
        <v>1105</v>
      </c>
      <c r="B753" s="14" t="inlineStr">
        <is>
          <t>rxcp</t>
        </is>
      </c>
      <c r="C753" s="14" t="inlineStr">
        <is>
          <t>nga</t>
        </is>
      </c>
      <c r="D753" s="14" t="inlineStr">
        <is>
          <t>rod</t>
        </is>
      </c>
      <c r="E753" s="14" t="inlineStr">
        <is>
          <t>REVENUE</t>
        </is>
      </c>
      <c r="F753" s="81" t="inlineStr">
        <is>
          <t>REVENUE(AD1060,Settings!$C$13,AD1024)</t>
        </is>
      </c>
    </row>
    <row r="754">
      <c r="A754" s="14" t="n">
        <v>1106</v>
      </c>
      <c r="B754" s="14" t="inlineStr">
        <is>
          <t>rxcp</t>
        </is>
      </c>
      <c r="C754" s="14" t="inlineStr">
        <is>
          <t>gso</t>
        </is>
      </c>
      <c r="D754" s="14" t="inlineStr">
        <is>
          <t>rod</t>
        </is>
      </c>
      <c r="E754" s="14" t="inlineStr">
        <is>
          <t>REVENUE</t>
        </is>
      </c>
      <c r="F754" s="81" t="inlineStr">
        <is>
          <t>REVENUE(AD1061,Settings!$C$13,AD1025)</t>
        </is>
      </c>
    </row>
    <row r="755">
      <c r="A755" s="14" t="n">
        <v>1107</v>
      </c>
      <c r="B755" s="14" t="inlineStr">
        <is>
          <t>rxcp</t>
        </is>
      </c>
      <c r="C755" s="14" t="inlineStr">
        <is>
          <t>die</t>
        </is>
      </c>
      <c r="D755" s="14" t="inlineStr">
        <is>
          <t>rod</t>
        </is>
      </c>
      <c r="E755" s="14" t="inlineStr">
        <is>
          <t>REVENUE</t>
        </is>
      </c>
      <c r="F755" s="81" t="inlineStr">
        <is>
          <t>REVENUE(AD1062,Settings!$C$13,AD1026)</t>
        </is>
      </c>
    </row>
    <row r="756">
      <c r="A756" s="14" t="n">
        <v>1108</v>
      </c>
      <c r="B756" s="14" t="inlineStr">
        <is>
          <t>rxcp</t>
        </is>
      </c>
      <c r="C756" s="14" t="inlineStr">
        <is>
          <t>lpg</t>
        </is>
      </c>
      <c r="D756" s="14" t="inlineStr">
        <is>
          <t>rod</t>
        </is>
      </c>
      <c r="E756" s="14" t="inlineStr">
        <is>
          <t>REVENUE</t>
        </is>
      </c>
      <c r="F756" s="81" t="inlineStr">
        <is>
          <t>REVENUE(AD1063,Settings!$C$13,AD1027)</t>
        </is>
      </c>
    </row>
    <row r="757">
      <c r="A757" s="14" t="n">
        <v>1109</v>
      </c>
      <c r="B757" s="14" t="inlineStr">
        <is>
          <t>rxcp</t>
        </is>
      </c>
      <c r="C757" s="14" t="inlineStr">
        <is>
          <t>ker</t>
        </is>
      </c>
      <c r="D757" s="14" t="inlineStr">
        <is>
          <t>rod</t>
        </is>
      </c>
      <c r="E757" s="14" t="inlineStr">
        <is>
          <t>REVENUE</t>
        </is>
      </c>
      <c r="F757" s="81" t="inlineStr">
        <is>
          <t>REVENUE(AD1064,Settings!$C$13,AD1028)</t>
        </is>
      </c>
    </row>
    <row r="758">
      <c r="A758" s="14" t="n">
        <v>1110</v>
      </c>
      <c r="B758" s="14" t="inlineStr">
        <is>
          <t>rxcp</t>
        </is>
      </c>
      <c r="C758" s="14" t="inlineStr">
        <is>
          <t>oop</t>
        </is>
      </c>
      <c r="D758" s="14" t="inlineStr">
        <is>
          <t>rod</t>
        </is>
      </c>
      <c r="E758" s="14" t="inlineStr">
        <is>
          <t>REVENUE</t>
        </is>
      </c>
      <c r="F758" s="81" t="inlineStr">
        <is>
          <t>REVENUE(AD1065,Settings!$C$13,AD1029)</t>
        </is>
      </c>
    </row>
    <row r="759">
      <c r="A759" s="14" t="n">
        <v>1111</v>
      </c>
      <c r="B759" s="14" t="inlineStr">
        <is>
          <t>rxcp</t>
        </is>
      </c>
      <c r="C759" s="14" t="inlineStr">
        <is>
          <t>bio</t>
        </is>
      </c>
      <c r="D759" s="14" t="inlineStr">
        <is>
          <t>rod</t>
        </is>
      </c>
      <c r="E759" s="14" t="inlineStr">
        <is>
          <t>REVENUE</t>
        </is>
      </c>
      <c r="F759" s="81" t="inlineStr">
        <is>
          <t>REVENUE(AD1066,Settings!$C$13,AD1030)</t>
        </is>
      </c>
    </row>
    <row r="760">
      <c r="A760" s="14" t="n">
        <v>1115</v>
      </c>
      <c r="B760" s="14" t="inlineStr">
        <is>
          <t>ctxnew</t>
        </is>
      </c>
      <c r="C760" s="14" t="inlineStr">
        <is>
          <t>coa</t>
        </is>
      </c>
      <c r="D760" s="14" t="inlineStr">
        <is>
          <t>ral</t>
        </is>
      </c>
      <c r="E760" s="14" t="inlineStr">
        <is>
          <t>CARBONTAX</t>
        </is>
      </c>
      <c r="F760" s="81" t="inlineStr">
        <is>
          <t>CARBONTAX(INDEX(AD$263:AD$279,$F1115),$D1115,INDEX(AD$23:AD$30,$E1115))</t>
        </is>
      </c>
    </row>
    <row r="761">
      <c r="A761" s="14" t="n">
        <v>1116</v>
      </c>
      <c r="B761" s="14" t="inlineStr">
        <is>
          <t>ctxnew</t>
        </is>
      </c>
      <c r="C761" s="14" t="inlineStr">
        <is>
          <t>nga</t>
        </is>
      </c>
      <c r="D761" s="14" t="inlineStr">
        <is>
          <t>ral</t>
        </is>
      </c>
      <c r="E761" s="14" t="inlineStr">
        <is>
          <t>CARBONTAX</t>
        </is>
      </c>
      <c r="F761" s="81" t="inlineStr">
        <is>
          <t>CARBONTAX(INDEX(AD$263:AD$279,$F1116),$D1116,INDEX(AD$23:AD$30,$E1116))</t>
        </is>
      </c>
    </row>
    <row r="762">
      <c r="A762" s="14" t="n">
        <v>1117</v>
      </c>
      <c r="B762" s="14" t="inlineStr">
        <is>
          <t>ctxnew</t>
        </is>
      </c>
      <c r="C762" s="14" t="inlineStr">
        <is>
          <t>gso</t>
        </is>
      </c>
      <c r="D762" s="14" t="inlineStr">
        <is>
          <t>ral</t>
        </is>
      </c>
      <c r="E762" s="14" t="inlineStr">
        <is>
          <t>CARBONTAX</t>
        </is>
      </c>
      <c r="F762" s="81" t="inlineStr">
        <is>
          <t>CARBONTAX(INDEX(AD$263:AD$279,$F1117),$D1117,INDEX(AD$23:AD$30,$E1117))</t>
        </is>
      </c>
    </row>
    <row r="763">
      <c r="A763" s="14" t="n">
        <v>1118</v>
      </c>
      <c r="B763" s="14" t="inlineStr">
        <is>
          <t>ctxnew</t>
        </is>
      </c>
      <c r="C763" s="14" t="inlineStr">
        <is>
          <t>die</t>
        </is>
      </c>
      <c r="D763" s="14" t="inlineStr">
        <is>
          <t>ral</t>
        </is>
      </c>
      <c r="E763" s="14" t="inlineStr">
        <is>
          <t>CARBONTAX</t>
        </is>
      </c>
      <c r="F763" s="81" t="inlineStr">
        <is>
          <t>CARBONTAX(INDEX(AD$263:AD$279,$F1118),$D1118,INDEX(AD$23:AD$30,$E1118))</t>
        </is>
      </c>
    </row>
    <row r="764">
      <c r="A764" s="14" t="n">
        <v>1119</v>
      </c>
      <c r="B764" s="14" t="inlineStr">
        <is>
          <t>ctxnew</t>
        </is>
      </c>
      <c r="C764" s="14" t="inlineStr">
        <is>
          <t>lpg</t>
        </is>
      </c>
      <c r="D764" s="14" t="inlineStr">
        <is>
          <t>ral</t>
        </is>
      </c>
      <c r="E764" s="14" t="inlineStr">
        <is>
          <t>CARBONTAX</t>
        </is>
      </c>
      <c r="F764" s="81" t="inlineStr">
        <is>
          <t>CARBONTAX(INDEX(AD$263:AD$279,$F1119),$D1119,INDEX(AD$23:AD$30,$E1119))</t>
        </is>
      </c>
    </row>
    <row r="765">
      <c r="A765" s="14" t="n">
        <v>1120</v>
      </c>
      <c r="B765" s="14" t="inlineStr">
        <is>
          <t>ctxnew</t>
        </is>
      </c>
      <c r="C765" s="14" t="inlineStr">
        <is>
          <t>ker</t>
        </is>
      </c>
      <c r="D765" s="14" t="inlineStr">
        <is>
          <t>ral</t>
        </is>
      </c>
      <c r="E765" s="14" t="inlineStr">
        <is>
          <t>CARBONTAX</t>
        </is>
      </c>
      <c r="F765" s="81" t="inlineStr">
        <is>
          <t>CARBONTAX(INDEX(AD$263:AD$279,$F1120),$D1120,INDEX(AD$23:AD$30,$E1120))</t>
        </is>
      </c>
    </row>
    <row r="766">
      <c r="A766" s="14" t="n">
        <v>1121</v>
      </c>
      <c r="B766" s="14" t="inlineStr">
        <is>
          <t>ctxnew</t>
        </is>
      </c>
      <c r="C766" s="14" t="inlineStr">
        <is>
          <t>oop</t>
        </is>
      </c>
      <c r="D766" s="14" t="inlineStr">
        <is>
          <t>ral</t>
        </is>
      </c>
      <c r="E766" s="14" t="inlineStr">
        <is>
          <t>CARBONTAX</t>
        </is>
      </c>
      <c r="F766" s="81" t="inlineStr">
        <is>
          <t>CARBONTAX(INDEX(AD$263:AD$279,$F1121),$D1121,INDEX(AD$23:AD$30,$E1121))</t>
        </is>
      </c>
    </row>
    <row r="767">
      <c r="A767" s="14" t="n">
        <v>1122</v>
      </c>
      <c r="B767" s="14" t="inlineStr">
        <is>
          <t>ctxnew</t>
        </is>
      </c>
      <c r="C767" s="14" t="inlineStr">
        <is>
          <t>bio</t>
        </is>
      </c>
      <c r="D767" s="14" t="inlineStr">
        <is>
          <t>ral</t>
        </is>
      </c>
      <c r="E767" s="14" t="inlineStr">
        <is>
          <t>CARBONTAX</t>
        </is>
      </c>
      <c r="F767" s="81" t="inlineStr">
        <is>
          <t>CARBONTAX(INDEX(AD$263:AD$279,$F1122),$D1122,INDEX(AD$23:AD$30,$E1122))</t>
        </is>
      </c>
    </row>
    <row r="768">
      <c r="A768" s="14" t="n">
        <v>1124</v>
      </c>
      <c r="B768" s="14" t="inlineStr">
        <is>
          <t>ets</t>
        </is>
      </c>
      <c r="C768" s="14" t="inlineStr">
        <is>
          <t>coa</t>
        </is>
      </c>
      <c r="D768" s="14" t="inlineStr">
        <is>
          <t>ral</t>
        </is>
      </c>
      <c r="E768" s="14" t="inlineStr">
        <is>
          <t>ETSCOST</t>
        </is>
      </c>
      <c r="F768" s="81" t="inlineStr">
        <is>
          <t>ETSCOST(INDEX(AD$280:AD$296,$E1124),$D1124)</t>
        </is>
      </c>
    </row>
    <row r="769">
      <c r="A769" s="14" t="n">
        <v>1125</v>
      </c>
      <c r="B769" s="14" t="inlineStr">
        <is>
          <t>ets</t>
        </is>
      </c>
      <c r="C769" s="14" t="inlineStr">
        <is>
          <t>nga</t>
        </is>
      </c>
      <c r="D769" s="14" t="inlineStr">
        <is>
          <t>ral</t>
        </is>
      </c>
      <c r="E769" s="14" t="inlineStr">
        <is>
          <t>ETSCOST</t>
        </is>
      </c>
      <c r="F769" s="81" t="inlineStr">
        <is>
          <t>ETSCOST(INDEX(AD$280:AD$296,$E1125),$D1125)</t>
        </is>
      </c>
    </row>
    <row r="770">
      <c r="A770" s="14" t="n">
        <v>1126</v>
      </c>
      <c r="B770" s="14" t="inlineStr">
        <is>
          <t>ets</t>
        </is>
      </c>
      <c r="C770" s="14" t="inlineStr">
        <is>
          <t>gso</t>
        </is>
      </c>
      <c r="D770" s="14" t="inlineStr">
        <is>
          <t>ral</t>
        </is>
      </c>
      <c r="E770" s="14" t="inlineStr">
        <is>
          <t>ETSCOST</t>
        </is>
      </c>
      <c r="F770" s="81" t="inlineStr">
        <is>
          <t>ETSCOST(INDEX(AD$280:AD$296,$E1126),$D1126)</t>
        </is>
      </c>
    </row>
    <row r="771">
      <c r="A771" s="14" t="n">
        <v>1127</v>
      </c>
      <c r="B771" s="14" t="inlineStr">
        <is>
          <t>ets</t>
        </is>
      </c>
      <c r="C771" s="14" t="inlineStr">
        <is>
          <t>die</t>
        </is>
      </c>
      <c r="D771" s="14" t="inlineStr">
        <is>
          <t>ral</t>
        </is>
      </c>
      <c r="E771" s="14" t="inlineStr">
        <is>
          <t>ETSCOST</t>
        </is>
      </c>
      <c r="F771" s="81" t="inlineStr">
        <is>
          <t>ETSCOST(INDEX(AD$280:AD$296,$E1127),$D1127)</t>
        </is>
      </c>
    </row>
    <row r="772">
      <c r="A772" s="14" t="n">
        <v>1128</v>
      </c>
      <c r="B772" s="14" t="inlineStr">
        <is>
          <t>ets</t>
        </is>
      </c>
      <c r="C772" s="14" t="inlineStr">
        <is>
          <t>lpg</t>
        </is>
      </c>
      <c r="D772" s="14" t="inlineStr">
        <is>
          <t>ral</t>
        </is>
      </c>
      <c r="E772" s="14" t="inlineStr">
        <is>
          <t>ETSCOST</t>
        </is>
      </c>
      <c r="F772" s="81" t="inlineStr">
        <is>
          <t>ETSCOST(INDEX(AD$280:AD$296,$E1128),$D1128)</t>
        </is>
      </c>
    </row>
    <row r="773">
      <c r="A773" s="14" t="n">
        <v>1129</v>
      </c>
      <c r="B773" s="14" t="inlineStr">
        <is>
          <t>ets</t>
        </is>
      </c>
      <c r="C773" s="14" t="inlineStr">
        <is>
          <t>ker</t>
        </is>
      </c>
      <c r="D773" s="14" t="inlineStr">
        <is>
          <t>ral</t>
        </is>
      </c>
      <c r="E773" s="14" t="inlineStr">
        <is>
          <t>ETSCOST</t>
        </is>
      </c>
      <c r="F773" s="81" t="inlineStr">
        <is>
          <t>ETSCOST(INDEX(AD$280:AD$296,$E1129),$D1129)</t>
        </is>
      </c>
    </row>
    <row r="774">
      <c r="A774" s="14" t="n">
        <v>1130</v>
      </c>
      <c r="B774" s="14" t="inlineStr">
        <is>
          <t>ets</t>
        </is>
      </c>
      <c r="C774" s="14" t="inlineStr">
        <is>
          <t>oop</t>
        </is>
      </c>
      <c r="D774" s="14" t="inlineStr">
        <is>
          <t>ral</t>
        </is>
      </c>
      <c r="E774" s="14" t="inlineStr">
        <is>
          <t>ETSCOST</t>
        </is>
      </c>
      <c r="F774" s="81" t="inlineStr">
        <is>
          <t>ETSCOST(INDEX(AD$280:AD$296,$E1130),$D1130)</t>
        </is>
      </c>
    </row>
    <row r="775">
      <c r="A775" s="14" t="n">
        <v>1131</v>
      </c>
      <c r="B775" s="14" t="inlineStr">
        <is>
          <t>ets</t>
        </is>
      </c>
      <c r="C775" s="14" t="inlineStr">
        <is>
          <t>bio</t>
        </is>
      </c>
      <c r="D775" s="14" t="inlineStr">
        <is>
          <t>ral</t>
        </is>
      </c>
      <c r="E775" s="14" t="inlineStr">
        <is>
          <t>ETSCOST</t>
        </is>
      </c>
      <c r="F775" s="81" t="inlineStr">
        <is>
          <t>ETSCOST(INDEX(AD$280:AD$296,$E1131),$D1131)</t>
        </is>
      </c>
    </row>
    <row r="776">
      <c r="A776" s="14" t="n">
        <v>1133</v>
      </c>
      <c r="B776" s="14" t="inlineStr">
        <is>
          <t>ntx</t>
        </is>
      </c>
      <c r="C776" s="14" t="inlineStr">
        <is>
          <t>coa</t>
        </is>
      </c>
      <c r="D776" s="14" t="inlineStr">
        <is>
          <t>ral</t>
        </is>
      </c>
      <c r="E776" s="14" t="inlineStr">
        <is>
          <t>NEWEXCISE</t>
        </is>
      </c>
      <c r="F776" s="81" t="inlineStr">
        <is>
          <t>NEWEXCISE(INDEX(AD$80:AD$93,$D1133),$E1133)</t>
        </is>
      </c>
    </row>
    <row r="777">
      <c r="A777" s="14" t="n">
        <v>1134</v>
      </c>
      <c r="B777" s="14" t="inlineStr">
        <is>
          <t>ntx</t>
        </is>
      </c>
      <c r="C777" s="14" t="inlineStr">
        <is>
          <t>nga</t>
        </is>
      </c>
      <c r="D777" s="14" t="inlineStr">
        <is>
          <t>ral</t>
        </is>
      </c>
      <c r="E777" s="14" t="inlineStr">
        <is>
          <t>NEWEXCISE</t>
        </is>
      </c>
      <c r="F777" s="81" t="inlineStr">
        <is>
          <t>NEWEXCISE(INDEX(AD$80:AD$93,$D1134),$E1134)</t>
        </is>
      </c>
    </row>
    <row r="778">
      <c r="A778" s="14" t="n">
        <v>1135</v>
      </c>
      <c r="B778" s="14" t="inlineStr">
        <is>
          <t>ntx</t>
        </is>
      </c>
      <c r="C778" s="14" t="inlineStr">
        <is>
          <t>gso</t>
        </is>
      </c>
      <c r="D778" s="14" t="inlineStr">
        <is>
          <t>ral</t>
        </is>
      </c>
      <c r="E778" s="14" t="inlineStr">
        <is>
          <t>NEWEXCISE</t>
        </is>
      </c>
      <c r="F778" s="81" t="inlineStr">
        <is>
          <t>NEWEXCISE(INDEX(AD$80:AD$93,$D1135),$E1135)</t>
        </is>
      </c>
    </row>
    <row r="779">
      <c r="A779" s="14" t="n">
        <v>1136</v>
      </c>
      <c r="B779" s="14" t="inlineStr">
        <is>
          <t>ntx</t>
        </is>
      </c>
      <c r="C779" s="14" t="inlineStr">
        <is>
          <t>die</t>
        </is>
      </c>
      <c r="D779" s="14" t="inlineStr">
        <is>
          <t>ral</t>
        </is>
      </c>
      <c r="E779" s="14" t="inlineStr">
        <is>
          <t>NEWEXCISE</t>
        </is>
      </c>
      <c r="F779" s="81" t="inlineStr">
        <is>
          <t>NEWEXCISE(INDEX(AD$80:AD$93,$D1136),$E1136)</t>
        </is>
      </c>
    </row>
    <row r="780">
      <c r="A780" s="14" t="n">
        <v>1137</v>
      </c>
      <c r="B780" s="14" t="inlineStr">
        <is>
          <t>ntx</t>
        </is>
      </c>
      <c r="C780" s="14" t="inlineStr">
        <is>
          <t>lpg</t>
        </is>
      </c>
      <c r="D780" s="14" t="inlineStr">
        <is>
          <t>ral</t>
        </is>
      </c>
      <c r="E780" s="14" t="inlineStr">
        <is>
          <t>NEWEXCISE</t>
        </is>
      </c>
      <c r="F780" s="81" t="inlineStr">
        <is>
          <t>NEWEXCISE(INDEX(AD$80:AD$93,$D1137),$E1137)</t>
        </is>
      </c>
    </row>
    <row r="781">
      <c r="A781" s="14" t="n">
        <v>1138</v>
      </c>
      <c r="B781" s="14" t="inlineStr">
        <is>
          <t>ntx</t>
        </is>
      </c>
      <c r="C781" s="14" t="inlineStr">
        <is>
          <t>ker</t>
        </is>
      </c>
      <c r="D781" s="14" t="inlineStr">
        <is>
          <t>ral</t>
        </is>
      </c>
      <c r="E781" s="14" t="inlineStr">
        <is>
          <t>NEWEXCISE</t>
        </is>
      </c>
      <c r="F781" s="81" t="inlineStr">
        <is>
          <t>NEWEXCISE(INDEX(AD$80:AD$93,$D1138),$E1138)</t>
        </is>
      </c>
    </row>
    <row r="782">
      <c r="A782" s="14" t="n">
        <v>1139</v>
      </c>
      <c r="B782" s="14" t="inlineStr">
        <is>
          <t>ntx</t>
        </is>
      </c>
      <c r="C782" s="14" t="inlineStr">
        <is>
          <t>oop</t>
        </is>
      </c>
      <c r="D782" s="14" t="inlineStr">
        <is>
          <t>ral</t>
        </is>
      </c>
      <c r="E782" s="14" t="inlineStr">
        <is>
          <t>NEWEXCISE</t>
        </is>
      </c>
      <c r="F782" s="81" t="inlineStr">
        <is>
          <t>NEWEXCISE(INDEX(AD$80:AD$93,$D1139),$E1139)</t>
        </is>
      </c>
    </row>
    <row r="783">
      <c r="A783" s="14" t="n">
        <v>1140</v>
      </c>
      <c r="B783" s="14" t="inlineStr">
        <is>
          <t>ntx</t>
        </is>
      </c>
      <c r="C783" s="14" t="inlineStr">
        <is>
          <t>bio</t>
        </is>
      </c>
      <c r="D783" s="14" t="inlineStr">
        <is>
          <t>ral</t>
        </is>
      </c>
      <c r="E783" s="14" t="inlineStr">
        <is>
          <t>NEWEXCISE</t>
        </is>
      </c>
      <c r="F783" s="81" t="inlineStr">
        <is>
          <t>NEWEXCISE(INDEX(AD$80:AD$93,$D1140),$E1140)</t>
        </is>
      </c>
    </row>
    <row r="784">
      <c r="A784" s="14" t="n">
        <v>1142</v>
      </c>
      <c r="B784" s="14" t="inlineStr">
        <is>
          <t>nce</t>
        </is>
      </c>
      <c r="C784" s="14" t="inlineStr">
        <is>
          <t>coa</t>
        </is>
      </c>
      <c r="D784" s="14" t="inlineStr">
        <is>
          <t>ral</t>
        </is>
      </c>
      <c r="E784" s="14" t="inlineStr">
        <is>
          <t>NEWPOLICY</t>
        </is>
      </c>
      <c r="F784" s="81" t="inlineStr">
        <is>
          <t>NEWPOLICY(AD1115,AD1124,AD1133)</t>
        </is>
      </c>
    </row>
    <row r="785">
      <c r="A785" s="14" t="n">
        <v>1143</v>
      </c>
      <c r="B785" s="14" t="inlineStr">
        <is>
          <t>nce</t>
        </is>
      </c>
      <c r="C785" s="14" t="inlineStr">
        <is>
          <t>nga</t>
        </is>
      </c>
      <c r="D785" s="14" t="inlineStr">
        <is>
          <t>ral</t>
        </is>
      </c>
      <c r="E785" s="14" t="inlineStr">
        <is>
          <t>NEWPOLICY</t>
        </is>
      </c>
      <c r="F785" s="81" t="inlineStr">
        <is>
          <t>NEWPOLICY(AD1116,AD1125,AD1134)</t>
        </is>
      </c>
    </row>
    <row r="786">
      <c r="A786" s="14" t="n">
        <v>1144</v>
      </c>
      <c r="B786" s="14" t="inlineStr">
        <is>
          <t>nce</t>
        </is>
      </c>
      <c r="C786" s="14" t="inlineStr">
        <is>
          <t>gso</t>
        </is>
      </c>
      <c r="D786" s="14" t="inlineStr">
        <is>
          <t>ral</t>
        </is>
      </c>
      <c r="E786" s="14" t="inlineStr">
        <is>
          <t>NEWPOLICY</t>
        </is>
      </c>
      <c r="F786" s="81" t="inlineStr">
        <is>
          <t>NEWPOLICY(AD1117,AD1126,AD1135)</t>
        </is>
      </c>
    </row>
    <row r="787">
      <c r="A787" s="14" t="n">
        <v>1145</v>
      </c>
      <c r="B787" s="14" t="inlineStr">
        <is>
          <t>nce</t>
        </is>
      </c>
      <c r="C787" s="14" t="inlineStr">
        <is>
          <t>die</t>
        </is>
      </c>
      <c r="D787" s="14" t="inlineStr">
        <is>
          <t>ral</t>
        </is>
      </c>
      <c r="E787" s="14" t="inlineStr">
        <is>
          <t>NEWPOLICY</t>
        </is>
      </c>
      <c r="F787" s="81" t="inlineStr">
        <is>
          <t>NEWPOLICY(AD1118,AD1127,AD1136)</t>
        </is>
      </c>
    </row>
    <row r="788">
      <c r="A788" s="14" t="n">
        <v>1146</v>
      </c>
      <c r="B788" s="14" t="inlineStr">
        <is>
          <t>nce</t>
        </is>
      </c>
      <c r="C788" s="14" t="inlineStr">
        <is>
          <t>lpg</t>
        </is>
      </c>
      <c r="D788" s="14" t="inlineStr">
        <is>
          <t>ral</t>
        </is>
      </c>
      <c r="E788" s="14" t="inlineStr">
        <is>
          <t>NEWPOLICY</t>
        </is>
      </c>
      <c r="F788" s="81" t="inlineStr">
        <is>
          <t>NEWPOLICY(AD1119,AD1128,AD1137)</t>
        </is>
      </c>
    </row>
    <row r="789">
      <c r="A789" s="14" t="n">
        <v>1147</v>
      </c>
      <c r="B789" s="14" t="inlineStr">
        <is>
          <t>nce</t>
        </is>
      </c>
      <c r="C789" s="14" t="inlineStr">
        <is>
          <t>ker</t>
        </is>
      </c>
      <c r="D789" s="14" t="inlineStr">
        <is>
          <t>ral</t>
        </is>
      </c>
      <c r="E789" s="14" t="inlineStr">
        <is>
          <t>NEWPOLICY</t>
        </is>
      </c>
      <c r="F789" s="81" t="inlineStr">
        <is>
          <t>NEWPOLICY(AD1120,AD1129,AD1138)</t>
        </is>
      </c>
    </row>
    <row r="790">
      <c r="A790" s="14" t="n">
        <v>1148</v>
      </c>
      <c r="B790" s="14" t="inlineStr">
        <is>
          <t>nce</t>
        </is>
      </c>
      <c r="C790" s="14" t="inlineStr">
        <is>
          <t>oop</t>
        </is>
      </c>
      <c r="D790" s="14" t="inlineStr">
        <is>
          <t>ral</t>
        </is>
      </c>
      <c r="E790" s="14" t="inlineStr">
        <is>
          <t>NEWPOLICY</t>
        </is>
      </c>
      <c r="F790" s="81" t="inlineStr">
        <is>
          <t>NEWPOLICY(AD1121,AD1130,AD1139)</t>
        </is>
      </c>
    </row>
    <row r="791">
      <c r="A791" s="14" t="n">
        <v>1149</v>
      </c>
      <c r="B791" s="14" t="inlineStr">
        <is>
          <t>nce</t>
        </is>
      </c>
      <c r="C791" s="14" t="inlineStr">
        <is>
          <t>bio</t>
        </is>
      </c>
      <c r="D791" s="14" t="inlineStr">
        <is>
          <t>ral</t>
        </is>
      </c>
      <c r="E791" s="14" t="inlineStr">
        <is>
          <t>NEWPOLICY</t>
        </is>
      </c>
      <c r="F791" s="81" t="inlineStr">
        <is>
          <t>NEWPOLICY(AD1122,AD1131,AD1140)</t>
        </is>
      </c>
    </row>
    <row r="792">
      <c r="A792" s="14" t="n">
        <v>1151</v>
      </c>
      <c r="B792" s="14" t="inlineStr">
        <is>
          <t>xcp</t>
        </is>
      </c>
      <c r="C792" s="14" t="inlineStr">
        <is>
          <t>coa</t>
        </is>
      </c>
      <c r="D792" s="14" t="inlineStr">
        <is>
          <t>ral</t>
        </is>
      </c>
      <c r="E792" s="14" t="inlineStr">
        <is>
          <t>XCARBON</t>
        </is>
      </c>
      <c r="F792" s="81" t="inlineStr">
        <is>
          <t>XCARBON($D1151,$E1151,AD$321,$F1151,AD$324)</t>
        </is>
      </c>
    </row>
    <row r="793">
      <c r="A793" s="14" t="n">
        <v>1152</v>
      </c>
      <c r="B793" s="14" t="inlineStr">
        <is>
          <t>xcp</t>
        </is>
      </c>
      <c r="C793" s="14" t="inlineStr">
        <is>
          <t>nga</t>
        </is>
      </c>
      <c r="D793" s="14" t="inlineStr">
        <is>
          <t>ral</t>
        </is>
      </c>
      <c r="E793" s="14" t="inlineStr">
        <is>
          <t>XCARBON</t>
        </is>
      </c>
      <c r="F793" s="81" t="inlineStr">
        <is>
          <t>XCARBON($D1152,$E1152,AD$321,$F1152,AD$324)</t>
        </is>
      </c>
    </row>
    <row r="794">
      <c r="A794" s="14" t="n">
        <v>1153</v>
      </c>
      <c r="B794" s="14" t="inlineStr">
        <is>
          <t>xcp</t>
        </is>
      </c>
      <c r="C794" s="14" t="inlineStr">
        <is>
          <t>gso</t>
        </is>
      </c>
      <c r="D794" s="14" t="inlineStr">
        <is>
          <t>ral</t>
        </is>
      </c>
      <c r="E794" s="14" t="inlineStr">
        <is>
          <t>XCARBON</t>
        </is>
      </c>
      <c r="F794" s="81" t="inlineStr">
        <is>
          <t>XCARBON($D1153,$E1153,AD$321,$F1153,AD$324)</t>
        </is>
      </c>
    </row>
    <row r="795">
      <c r="A795" s="14" t="n">
        <v>1154</v>
      </c>
      <c r="B795" s="14" t="inlineStr">
        <is>
          <t>xcp</t>
        </is>
      </c>
      <c r="C795" s="14" t="inlineStr">
        <is>
          <t>die</t>
        </is>
      </c>
      <c r="D795" s="14" t="inlineStr">
        <is>
          <t>ral</t>
        </is>
      </c>
      <c r="E795" s="14" t="inlineStr">
        <is>
          <t>XCARBON</t>
        </is>
      </c>
      <c r="F795" s="81" t="inlineStr">
        <is>
          <t>XCARBON($D1154,$E1154,AD$321,$F1154,AD$324)</t>
        </is>
      </c>
    </row>
    <row r="796">
      <c r="A796" s="14" t="n">
        <v>1155</v>
      </c>
      <c r="B796" s="14" t="inlineStr">
        <is>
          <t>xcp</t>
        </is>
      </c>
      <c r="C796" s="14" t="inlineStr">
        <is>
          <t>lpg</t>
        </is>
      </c>
      <c r="D796" s="14" t="inlineStr">
        <is>
          <t>ral</t>
        </is>
      </c>
      <c r="E796" s="14" t="inlineStr">
        <is>
          <t>XCARBON</t>
        </is>
      </c>
      <c r="F796" s="81" t="inlineStr">
        <is>
          <t>XCARBON($D1155,$E1155,AD$321,$F1155,AD$324)</t>
        </is>
      </c>
    </row>
    <row r="797">
      <c r="A797" s="14" t="n">
        <v>1156</v>
      </c>
      <c r="B797" s="14" t="inlineStr">
        <is>
          <t>xcp</t>
        </is>
      </c>
      <c r="C797" s="14" t="inlineStr">
        <is>
          <t>ker</t>
        </is>
      </c>
      <c r="D797" s="14" t="inlineStr">
        <is>
          <t>ral</t>
        </is>
      </c>
      <c r="E797" s="14" t="inlineStr">
        <is>
          <t>XCARBON</t>
        </is>
      </c>
      <c r="F797" s="81" t="inlineStr">
        <is>
          <t>XCARBON($D1156,$E1156,AD$321,$F1156,AD$324)</t>
        </is>
      </c>
    </row>
    <row r="798">
      <c r="A798" s="14" t="n">
        <v>1157</v>
      </c>
      <c r="B798" s="14" t="inlineStr">
        <is>
          <t>xcp</t>
        </is>
      </c>
      <c r="C798" s="14" t="inlineStr">
        <is>
          <t>oop</t>
        </is>
      </c>
      <c r="D798" s="14" t="inlineStr">
        <is>
          <t>ral</t>
        </is>
      </c>
      <c r="E798" s="14" t="inlineStr">
        <is>
          <t>XCARBON</t>
        </is>
      </c>
      <c r="F798" s="81" t="inlineStr">
        <is>
          <t>XCARBON($D1157,$E1157,AD$321,$F1157,AD$324)</t>
        </is>
      </c>
    </row>
    <row r="799">
      <c r="A799" s="14" t="n">
        <v>1158</v>
      </c>
      <c r="B799" s="14" t="inlineStr">
        <is>
          <t>xcp</t>
        </is>
      </c>
      <c r="C799" s="14" t="inlineStr">
        <is>
          <t>bio</t>
        </is>
      </c>
      <c r="D799" s="14" t="inlineStr">
        <is>
          <t>ral</t>
        </is>
      </c>
      <c r="E799" s="14" t="inlineStr">
        <is>
          <t>XCARBON</t>
        </is>
      </c>
      <c r="F799" s="81" t="inlineStr">
        <is>
          <t>XCARBON($D1158,$E1158,AD$321,$F1158,AD$324)</t>
        </is>
      </c>
    </row>
    <row r="800">
      <c r="A800" s="14" t="n">
        <v>1160</v>
      </c>
      <c r="B800" s="14" t="inlineStr">
        <is>
          <t>xcpd</t>
        </is>
      </c>
      <c r="C800" s="14" t="inlineStr">
        <is>
          <t>coa</t>
        </is>
      </c>
      <c r="D800" s="14" t="inlineStr">
        <is>
          <t>ral</t>
        </is>
      </c>
      <c r="E800" s="14" t="inlineStr">
        <is>
          <t>XCARBON</t>
        </is>
      </c>
      <c r="F800" s="81" t="inlineStr">
        <is>
          <t>XCARBON($D1160,$E1160,(AD$321-AD$322),$F1160,(AD$324-AD$325))</t>
        </is>
      </c>
    </row>
    <row r="801">
      <c r="A801" s="14" t="n">
        <v>1161</v>
      </c>
      <c r="B801" s="14" t="inlineStr">
        <is>
          <t>xcpd</t>
        </is>
      </c>
      <c r="C801" s="14" t="inlineStr">
        <is>
          <t>nga</t>
        </is>
      </c>
      <c r="D801" s="14" t="inlineStr">
        <is>
          <t>ral</t>
        </is>
      </c>
      <c r="E801" s="14" t="inlineStr">
        <is>
          <t>XCARBON</t>
        </is>
      </c>
      <c r="F801" s="81" t="inlineStr">
        <is>
          <t>XCARBON($D1161,$E1161,(AD$321-AD$322),$F1161,(AD$324-AD$325))</t>
        </is>
      </c>
    </row>
    <row r="802">
      <c r="A802" s="14" t="n">
        <v>1162</v>
      </c>
      <c r="B802" s="14" t="inlineStr">
        <is>
          <t>xcpd</t>
        </is>
      </c>
      <c r="C802" s="14" t="inlineStr">
        <is>
          <t>gso</t>
        </is>
      </c>
      <c r="D802" s="14" t="inlineStr">
        <is>
          <t>ral</t>
        </is>
      </c>
      <c r="E802" s="14" t="inlineStr">
        <is>
          <t>XCARBON</t>
        </is>
      </c>
      <c r="F802" s="81" t="inlineStr">
        <is>
          <t>XCARBON($D1162,$E1162,(AD$321-AD$322),$F1162,(AD$324-AD$325))</t>
        </is>
      </c>
    </row>
    <row r="803">
      <c r="A803" s="14" t="n">
        <v>1163</v>
      </c>
      <c r="B803" s="14" t="inlineStr">
        <is>
          <t>xcpd</t>
        </is>
      </c>
      <c r="C803" s="14" t="inlineStr">
        <is>
          <t>die</t>
        </is>
      </c>
      <c r="D803" s="14" t="inlineStr">
        <is>
          <t>ral</t>
        </is>
      </c>
      <c r="E803" s="14" t="inlineStr">
        <is>
          <t>XCARBON</t>
        </is>
      </c>
      <c r="F803" s="81" t="inlineStr">
        <is>
          <t>XCARBON($D1163,$E1163,(AD$321-AD$322),$F1163,(AD$324-AD$325))</t>
        </is>
      </c>
    </row>
    <row r="804">
      <c r="A804" s="14" t="n">
        <v>1164</v>
      </c>
      <c r="B804" s="14" t="inlineStr">
        <is>
          <t>xcpd</t>
        </is>
      </c>
      <c r="C804" s="14" t="inlineStr">
        <is>
          <t>lpg</t>
        </is>
      </c>
      <c r="D804" s="14" t="inlineStr">
        <is>
          <t>ral</t>
        </is>
      </c>
      <c r="E804" s="14" t="inlineStr">
        <is>
          <t>XCARBON</t>
        </is>
      </c>
      <c r="F804" s="81" t="inlineStr">
        <is>
          <t>XCARBON($D1164,$E1164,(AD$321-AD$322),$F1164,(AD$324-AD$325))</t>
        </is>
      </c>
    </row>
    <row r="805">
      <c r="A805" s="14" t="n">
        <v>1165</v>
      </c>
      <c r="B805" s="14" t="inlineStr">
        <is>
          <t>xcpd</t>
        </is>
      </c>
      <c r="C805" s="14" t="inlineStr">
        <is>
          <t>ker</t>
        </is>
      </c>
      <c r="D805" s="14" t="inlineStr">
        <is>
          <t>ral</t>
        </is>
      </c>
      <c r="E805" s="14" t="inlineStr">
        <is>
          <t>XCARBON</t>
        </is>
      </c>
      <c r="F805" s="81" t="inlineStr">
        <is>
          <t>XCARBON($D1165,$E1165,(AD$321-AD$322),$F1165,(AD$324-AD$325))</t>
        </is>
      </c>
    </row>
    <row r="806">
      <c r="A806" s="14" t="n">
        <v>1166</v>
      </c>
      <c r="B806" s="14" t="inlineStr">
        <is>
          <t>xcpd</t>
        </is>
      </c>
      <c r="C806" s="14" t="inlineStr">
        <is>
          <t>oop</t>
        </is>
      </c>
      <c r="D806" s="14" t="inlineStr">
        <is>
          <t>ral</t>
        </is>
      </c>
      <c r="E806" s="14" t="inlineStr">
        <is>
          <t>XCARBON</t>
        </is>
      </c>
      <c r="F806" s="81" t="inlineStr">
        <is>
          <t>XCARBON($D1166,$E1166,(AD$321-AD$322),$F1166,(AD$324-AD$325))</t>
        </is>
      </c>
    </row>
    <row r="807">
      <c r="A807" s="14" t="n">
        <v>1167</v>
      </c>
      <c r="B807" s="14" t="inlineStr">
        <is>
          <t>xcpd</t>
        </is>
      </c>
      <c r="C807" s="14" t="inlineStr">
        <is>
          <t>bio</t>
        </is>
      </c>
      <c r="D807" s="14" t="inlineStr">
        <is>
          <t>ral</t>
        </is>
      </c>
      <c r="E807" s="14" t="inlineStr">
        <is>
          <t>XCARBON</t>
        </is>
      </c>
      <c r="F807" s="81" t="inlineStr">
        <is>
          <t>XCARBON($D1167,$E1167,(AD$321-AD$322),$F1167,(AD$324-AD$325))</t>
        </is>
      </c>
    </row>
    <row r="808">
      <c r="A808" s="14" t="n">
        <v>1169</v>
      </c>
      <c r="B808" s="14" t="inlineStr">
        <is>
          <t>atp</t>
        </is>
      </c>
      <c r="C808" s="14" t="inlineStr">
        <is>
          <t>coa</t>
        </is>
      </c>
      <c r="D808" s="14" t="inlineStr">
        <is>
          <t>ral</t>
        </is>
      </c>
      <c r="E808" s="14" t="inlineStr">
        <is>
          <t>POSTTAX</t>
        </is>
      </c>
      <c r="F808" s="81" t="inlineStr">
        <is>
          <t>POSTTAX(INDEX(AD$381:AD$392,$D1169),AD1142+AD1160,$E1169)</t>
        </is>
      </c>
    </row>
    <row r="809">
      <c r="A809" s="14" t="n">
        <v>1170</v>
      </c>
      <c r="B809" s="14" t="inlineStr">
        <is>
          <t>atp</t>
        </is>
      </c>
      <c r="C809" s="14" t="inlineStr">
        <is>
          <t>nga</t>
        </is>
      </c>
      <c r="D809" s="14" t="inlineStr">
        <is>
          <t>ral</t>
        </is>
      </c>
      <c r="E809" s="14" t="inlineStr">
        <is>
          <t>POSTTAX</t>
        </is>
      </c>
      <c r="F809" s="81" t="inlineStr">
        <is>
          <t>POSTTAX(INDEX(AD$381:AD$392,$D1170),AD1143+AD1161,$E1170)</t>
        </is>
      </c>
    </row>
    <row r="810">
      <c r="A810" s="14" t="n">
        <v>1171</v>
      </c>
      <c r="B810" s="14" t="inlineStr">
        <is>
          <t>atp</t>
        </is>
      </c>
      <c r="C810" s="14" t="inlineStr">
        <is>
          <t>gso</t>
        </is>
      </c>
      <c r="D810" s="14" t="inlineStr">
        <is>
          <t>ral</t>
        </is>
      </c>
      <c r="E810" s="14" t="inlineStr">
        <is>
          <t>POSTTAX</t>
        </is>
      </c>
      <c r="F810" s="81" t="inlineStr">
        <is>
          <t>POSTTAX(INDEX(AD$381:AD$392,$D1171),AD1144+AD1162,$E1171)</t>
        </is>
      </c>
    </row>
    <row r="811">
      <c r="A811" s="14" t="n">
        <v>1172</v>
      </c>
      <c r="B811" s="14" t="inlineStr">
        <is>
          <t>atp</t>
        </is>
      </c>
      <c r="C811" s="14" t="inlineStr">
        <is>
          <t>die</t>
        </is>
      </c>
      <c r="D811" s="14" t="inlineStr">
        <is>
          <t>ral</t>
        </is>
      </c>
      <c r="E811" s="14" t="inlineStr">
        <is>
          <t>POSTTAX</t>
        </is>
      </c>
      <c r="F811" s="81" t="inlineStr">
        <is>
          <t>POSTTAX(INDEX(AD$381:AD$392,$D1172),AD1145+AD1163,$E1172)</t>
        </is>
      </c>
    </row>
    <row r="812">
      <c r="A812" s="14" t="n">
        <v>1173</v>
      </c>
      <c r="B812" s="14" t="inlineStr">
        <is>
          <t>atp</t>
        </is>
      </c>
      <c r="C812" s="14" t="inlineStr">
        <is>
          <t>lpg</t>
        </is>
      </c>
      <c r="D812" s="14" t="inlineStr">
        <is>
          <t>ral</t>
        </is>
      </c>
      <c r="E812" s="14" t="inlineStr">
        <is>
          <t>POSTTAX</t>
        </is>
      </c>
      <c r="F812" s="81" t="inlineStr">
        <is>
          <t>POSTTAX(INDEX(AD$381:AD$392,$D1173),AD1146+AD1164,$E1173)</t>
        </is>
      </c>
    </row>
    <row r="813">
      <c r="A813" s="14" t="n">
        <v>1174</v>
      </c>
      <c r="B813" s="14" t="inlineStr">
        <is>
          <t>atp</t>
        </is>
      </c>
      <c r="C813" s="14" t="inlineStr">
        <is>
          <t>ker</t>
        </is>
      </c>
      <c r="D813" s="14" t="inlineStr">
        <is>
          <t>ral</t>
        </is>
      </c>
      <c r="E813" s="14" t="inlineStr">
        <is>
          <t>POSTTAX</t>
        </is>
      </c>
      <c r="F813" s="81" t="inlineStr">
        <is>
          <t>POSTTAX(INDEX(AD$381:AD$392,$D1174),AD1147+AD1165,$E1174)</t>
        </is>
      </c>
    </row>
    <row r="814">
      <c r="A814" s="14" t="n">
        <v>1175</v>
      </c>
      <c r="B814" s="14" t="inlineStr">
        <is>
          <t>atp</t>
        </is>
      </c>
      <c r="C814" s="14" t="inlineStr">
        <is>
          <t>oop</t>
        </is>
      </c>
      <c r="D814" s="14" t="inlineStr">
        <is>
          <t>ral</t>
        </is>
      </c>
      <c r="E814" s="14" t="inlineStr">
        <is>
          <t>POSTTAX</t>
        </is>
      </c>
      <c r="F814" s="81" t="inlineStr">
        <is>
          <t>POSTTAX(INDEX(AD$381:AD$392,$D1175),AD1148+AD1166,$E1175)</t>
        </is>
      </c>
    </row>
    <row r="815">
      <c r="A815" s="14" t="n">
        <v>1176</v>
      </c>
      <c r="B815" s="14" t="inlineStr">
        <is>
          <t>atp</t>
        </is>
      </c>
      <c r="C815" s="14" t="inlineStr">
        <is>
          <t>bio</t>
        </is>
      </c>
      <c r="D815" s="14" t="inlineStr">
        <is>
          <t>ral</t>
        </is>
      </c>
      <c r="E815" s="14" t="inlineStr">
        <is>
          <t>POSTTAX</t>
        </is>
      </c>
      <c r="F815" s="81" t="inlineStr">
        <is>
          <t>POSTTAX(INDEX(AD$381:AD$392,$D1176),AD1149+AD1167,$E1176)</t>
        </is>
      </c>
    </row>
    <row r="816">
      <c r="A816" s="14" t="n">
        <v>1178</v>
      </c>
      <c r="B816" s="14" t="inlineStr">
        <is>
          <t>shp</t>
        </is>
      </c>
      <c r="C816" s="14" t="inlineStr">
        <is>
          <t>coa</t>
        </is>
      </c>
      <c r="D816" s="14" t="inlineStr">
        <is>
          <t>ral</t>
        </is>
      </c>
      <c r="E816" s="14" t="inlineStr">
        <is>
          <t>SHADOWGJ</t>
        </is>
      </c>
      <c r="F816" s="81" t="inlineStr">
        <is>
          <t>SHADOWGJ(INDEX(AD$297:AD$313,$E1178),$D1178)</t>
        </is>
      </c>
    </row>
    <row r="817">
      <c r="A817" s="14" t="n">
        <v>1179</v>
      </c>
      <c r="B817" s="14" t="inlineStr">
        <is>
          <t>shp</t>
        </is>
      </c>
      <c r="C817" s="14" t="inlineStr">
        <is>
          <t>nga</t>
        </is>
      </c>
      <c r="D817" s="14" t="inlineStr">
        <is>
          <t>ral</t>
        </is>
      </c>
      <c r="E817" s="14" t="inlineStr">
        <is>
          <t>SHADOWGJ</t>
        </is>
      </c>
      <c r="F817" s="81" t="inlineStr">
        <is>
          <t>SHADOWGJ(INDEX(AD$297:AD$313,$E1179),$D1179)</t>
        </is>
      </c>
    </row>
    <row r="818">
      <c r="A818" s="14" t="n">
        <v>1180</v>
      </c>
      <c r="B818" s="14" t="inlineStr">
        <is>
          <t>shp</t>
        </is>
      </c>
      <c r="C818" s="14" t="inlineStr">
        <is>
          <t>gso</t>
        </is>
      </c>
      <c r="D818" s="14" t="inlineStr">
        <is>
          <t>ral</t>
        </is>
      </c>
      <c r="E818" s="14" t="inlineStr">
        <is>
          <t>SHADOWGJ</t>
        </is>
      </c>
      <c r="F818" s="81" t="inlineStr">
        <is>
          <t>SHADOWGJ(INDEX(AD$297:AD$313,$E1180),$D1180)</t>
        </is>
      </c>
    </row>
    <row r="819">
      <c r="A819" s="14" t="n">
        <v>1181</v>
      </c>
      <c r="B819" s="14" t="inlineStr">
        <is>
          <t>shp</t>
        </is>
      </c>
      <c r="C819" s="14" t="inlineStr">
        <is>
          <t>die</t>
        </is>
      </c>
      <c r="D819" s="14" t="inlineStr">
        <is>
          <t>ral</t>
        </is>
      </c>
      <c r="E819" s="14" t="inlineStr">
        <is>
          <t>SHADOWGJ</t>
        </is>
      </c>
      <c r="F819" s="81" t="inlineStr">
        <is>
          <t>SHADOWGJ(INDEX(AD$297:AD$313,$E1181),$D1181)</t>
        </is>
      </c>
    </row>
    <row r="820">
      <c r="A820" s="14" t="n">
        <v>1182</v>
      </c>
      <c r="B820" s="14" t="inlineStr">
        <is>
          <t>shp</t>
        </is>
      </c>
      <c r="C820" s="14" t="inlineStr">
        <is>
          <t>lpg</t>
        </is>
      </c>
      <c r="D820" s="14" t="inlineStr">
        <is>
          <t>ral</t>
        </is>
      </c>
      <c r="E820" s="14" t="inlineStr">
        <is>
          <t>SHADOWGJ</t>
        </is>
      </c>
      <c r="F820" s="81" t="inlineStr">
        <is>
          <t>SHADOWGJ(INDEX(AD$297:AD$313,$E1182),$D1182)</t>
        </is>
      </c>
    </row>
    <row r="821">
      <c r="A821" s="14" t="n">
        <v>1183</v>
      </c>
      <c r="B821" s="14" t="inlineStr">
        <is>
          <t>shp</t>
        </is>
      </c>
      <c r="C821" s="14" t="inlineStr">
        <is>
          <t>ker</t>
        </is>
      </c>
      <c r="D821" s="14" t="inlineStr">
        <is>
          <t>ral</t>
        </is>
      </c>
      <c r="E821" s="14" t="inlineStr">
        <is>
          <t>SHADOWGJ</t>
        </is>
      </c>
      <c r="F821" s="81" t="inlineStr">
        <is>
          <t>SHADOWGJ(INDEX(AD$297:AD$313,$E1183),$D1183)</t>
        </is>
      </c>
    </row>
    <row r="822">
      <c r="A822" s="14" t="n">
        <v>1184</v>
      </c>
      <c r="B822" s="14" t="inlineStr">
        <is>
          <t>shp</t>
        </is>
      </c>
      <c r="C822" s="14" t="inlineStr">
        <is>
          <t>oop</t>
        </is>
      </c>
      <c r="D822" s="14" t="inlineStr">
        <is>
          <t>ral</t>
        </is>
      </c>
      <c r="E822" s="14" t="inlineStr">
        <is>
          <t>SHADOWGJ</t>
        </is>
      </c>
      <c r="F822" s="81" t="inlineStr">
        <is>
          <t>SHADOWGJ(INDEX(AD$297:AD$313,$E1184),$D1184)</t>
        </is>
      </c>
    </row>
    <row r="823">
      <c r="A823" s="14" t="n">
        <v>1185</v>
      </c>
      <c r="B823" s="14" t="inlineStr">
        <is>
          <t>shp</t>
        </is>
      </c>
      <c r="C823" s="14" t="inlineStr">
        <is>
          <t>bio</t>
        </is>
      </c>
      <c r="D823" s="14" t="inlineStr">
        <is>
          <t>ral</t>
        </is>
      </c>
      <c r="E823" s="14" t="inlineStr">
        <is>
          <t>SHADOWGJ</t>
        </is>
      </c>
      <c r="F823" s="81" t="inlineStr">
        <is>
          <t>SHADOWGJ(INDEX(AD$297:AD$313,$E1185),$D1185)</t>
        </is>
      </c>
    </row>
    <row r="824">
      <c r="A824" s="14" t="n">
        <v>1187</v>
      </c>
      <c r="B824" s="14" t="inlineStr">
        <is>
          <t>ener</t>
        </is>
      </c>
      <c r="C824" s="14" t="inlineStr">
        <is>
          <t>coa</t>
        </is>
      </c>
      <c r="D824" s="14" t="inlineStr">
        <is>
          <t>ral</t>
        </is>
      </c>
      <c r="E824" s="14" t="inlineStr">
        <is>
          <t>FUELUSE</t>
        </is>
      </c>
      <c r="F824" s="81" t="inlineStr">
        <is>
          <t>FUELUSE(AC1187,AD1169,AC1169,AD1178,AC1178,AD$7,$D1187,$E1187,$F1187,$G1187)</t>
        </is>
      </c>
    </row>
    <row r="825">
      <c r="A825" s="14" t="n">
        <v>1188</v>
      </c>
      <c r="B825" s="14" t="inlineStr">
        <is>
          <t>ener</t>
        </is>
      </c>
      <c r="C825" s="14" t="inlineStr">
        <is>
          <t>nga</t>
        </is>
      </c>
      <c r="D825" s="14" t="inlineStr">
        <is>
          <t>ral</t>
        </is>
      </c>
      <c r="E825" s="14" t="inlineStr">
        <is>
          <t>FUELUSE</t>
        </is>
      </c>
      <c r="F825" s="81" t="inlineStr">
        <is>
          <t>FUELUSE(AC1188,AD1170,AC1170,AD1179,AC1179,AD$7,$D1188,$E1188,$F1188,$G1188)</t>
        </is>
      </c>
    </row>
    <row r="826">
      <c r="A826" s="14" t="n">
        <v>1189</v>
      </c>
      <c r="B826" s="14" t="inlineStr">
        <is>
          <t>ener</t>
        </is>
      </c>
      <c r="C826" s="14" t="inlineStr">
        <is>
          <t>gso</t>
        </is>
      </c>
      <c r="D826" s="14" t="inlineStr">
        <is>
          <t>ral</t>
        </is>
      </c>
      <c r="E826" s="14" t="inlineStr">
        <is>
          <t>FUELUSE</t>
        </is>
      </c>
      <c r="F826" s="81" t="inlineStr">
        <is>
          <t>FUELUSE(AC1189,AD1171,AC1171,AD1180,AC1180,AD$7,$D1189,$E1189,$F1189,$G1189)</t>
        </is>
      </c>
    </row>
    <row r="827">
      <c r="A827" s="14" t="n">
        <v>1190</v>
      </c>
      <c r="B827" s="14" t="inlineStr">
        <is>
          <t>ener</t>
        </is>
      </c>
      <c r="C827" s="14" t="inlineStr">
        <is>
          <t>die</t>
        </is>
      </c>
      <c r="D827" s="14" t="inlineStr">
        <is>
          <t>ral</t>
        </is>
      </c>
      <c r="E827" s="14" t="inlineStr">
        <is>
          <t>FUELUSE</t>
        </is>
      </c>
      <c r="F827" s="81" t="inlineStr">
        <is>
          <t>FUELUSE(AC1190,AD1172,AC1172,AD1181,AC1181,AD$7,$D1190,$E1190,$F1190,$G1190)</t>
        </is>
      </c>
    </row>
    <row r="828">
      <c r="A828" s="14" t="n">
        <v>1191</v>
      </c>
      <c r="B828" s="14" t="inlineStr">
        <is>
          <t>ener</t>
        </is>
      </c>
      <c r="C828" s="14" t="inlineStr">
        <is>
          <t>lpg</t>
        </is>
      </c>
      <c r="D828" s="14" t="inlineStr">
        <is>
          <t>ral</t>
        </is>
      </c>
      <c r="E828" s="14" t="inlineStr">
        <is>
          <t>FUELUSE</t>
        </is>
      </c>
      <c r="F828" s="81" t="inlineStr">
        <is>
          <t>FUELUSE(AC1191,AD1173,AC1173,AD1182,AC1182,AD$7,$D1191,$E1191,$F1191,$G1191)</t>
        </is>
      </c>
    </row>
    <row r="829">
      <c r="A829" s="14" t="n">
        <v>1192</v>
      </c>
      <c r="B829" s="14" t="inlineStr">
        <is>
          <t>ener</t>
        </is>
      </c>
      <c r="C829" s="14" t="inlineStr">
        <is>
          <t>ker</t>
        </is>
      </c>
      <c r="D829" s="14" t="inlineStr">
        <is>
          <t>ral</t>
        </is>
      </c>
      <c r="E829" s="14" t="inlineStr">
        <is>
          <t>FUELUSE</t>
        </is>
      </c>
      <c r="F829" s="81" t="inlineStr">
        <is>
          <t>FUELUSE(AC1192,AD1174,AC1174,AD1183,AC1183,AD$7,$D1192,$E1192,$F1192,$G1192)</t>
        </is>
      </c>
    </row>
    <row r="830">
      <c r="A830" s="14" t="n">
        <v>1193</v>
      </c>
      <c r="B830" s="14" t="inlineStr">
        <is>
          <t>ener</t>
        </is>
      </c>
      <c r="C830" s="14" t="inlineStr">
        <is>
          <t>oop</t>
        </is>
      </c>
      <c r="D830" s="14" t="inlineStr">
        <is>
          <t>ral</t>
        </is>
      </c>
      <c r="E830" s="14" t="inlineStr">
        <is>
          <t>FUELUSE</t>
        </is>
      </c>
      <c r="F830" s="81" t="inlineStr">
        <is>
          <t>FUELUSE(AC1193,AD1175,AC1175,AD1184,AC1184,AD$7,$D1193,$E1193,$F1193,$G1193)</t>
        </is>
      </c>
    </row>
    <row r="831">
      <c r="A831" s="14" t="n">
        <v>1194</v>
      </c>
      <c r="B831" s="14" t="inlineStr">
        <is>
          <t>ener</t>
        </is>
      </c>
      <c r="C831" s="14" t="inlineStr">
        <is>
          <t>bio</t>
        </is>
      </c>
      <c r="D831" s="14" t="inlineStr">
        <is>
          <t>ral</t>
        </is>
      </c>
      <c r="E831" s="14" t="inlineStr">
        <is>
          <t>FUELUSE</t>
        </is>
      </c>
      <c r="F831" s="81" t="inlineStr">
        <is>
          <t>FUELUSE(AC1194,AD1176,AC1176,AD1185,AC1185,AD$7,$D1194,$E1194,$F1194,$G1194)</t>
        </is>
      </c>
    </row>
    <row r="832">
      <c r="A832" s="14" t="n">
        <v>1196</v>
      </c>
      <c r="B832" s="14" t="inlineStr">
        <is>
          <t>co2</t>
        </is>
      </c>
      <c r="C832" s="14" t="inlineStr">
        <is>
          <t>coa</t>
        </is>
      </c>
      <c r="D832" s="14" t="inlineStr">
        <is>
          <t>ral</t>
        </is>
      </c>
      <c r="E832" s="14" t="inlineStr">
        <is>
          <t>EMISSIONS</t>
        </is>
      </c>
      <c r="F832" s="81" t="inlineStr">
        <is>
          <t>EMISSIONS(AD1187,Settings!$C$13,$D1196)</t>
        </is>
      </c>
    </row>
    <row r="833">
      <c r="A833" s="14" t="n">
        <v>1197</v>
      </c>
      <c r="B833" s="14" t="inlineStr">
        <is>
          <t>co2</t>
        </is>
      </c>
      <c r="C833" s="14" t="inlineStr">
        <is>
          <t>nga</t>
        </is>
      </c>
      <c r="D833" s="14" t="inlineStr">
        <is>
          <t>ral</t>
        </is>
      </c>
      <c r="E833" s="14" t="inlineStr">
        <is>
          <t>EMISSIONS</t>
        </is>
      </c>
      <c r="F833" s="81" t="inlineStr">
        <is>
          <t>EMISSIONS(AD1188,Settings!$C$13,$D1197)</t>
        </is>
      </c>
    </row>
    <row r="834">
      <c r="A834" s="14" t="n">
        <v>1198</v>
      </c>
      <c r="B834" s="14" t="inlineStr">
        <is>
          <t>co2</t>
        </is>
      </c>
      <c r="C834" s="14" t="inlineStr">
        <is>
          <t>gso</t>
        </is>
      </c>
      <c r="D834" s="14" t="inlineStr">
        <is>
          <t>ral</t>
        </is>
      </c>
      <c r="E834" s="14" t="inlineStr">
        <is>
          <t>EMISSIONS</t>
        </is>
      </c>
      <c r="F834" s="81" t="inlineStr">
        <is>
          <t>EMISSIONS(AD1189,Settings!$C$13,$D1198)</t>
        </is>
      </c>
    </row>
    <row r="835">
      <c r="A835" s="14" t="n">
        <v>1199</v>
      </c>
      <c r="B835" s="14" t="inlineStr">
        <is>
          <t>co2</t>
        </is>
      </c>
      <c r="C835" s="14" t="inlineStr">
        <is>
          <t>die</t>
        </is>
      </c>
      <c r="D835" s="14" t="inlineStr">
        <is>
          <t>ral</t>
        </is>
      </c>
      <c r="E835" s="14" t="inlineStr">
        <is>
          <t>EMISSIONS</t>
        </is>
      </c>
      <c r="F835" s="81" t="inlineStr">
        <is>
          <t>EMISSIONS(AD1190,Settings!$C$13,$D1199)</t>
        </is>
      </c>
    </row>
    <row r="836">
      <c r="A836" s="14" t="n">
        <v>1200</v>
      </c>
      <c r="B836" s="14" t="inlineStr">
        <is>
          <t>co2</t>
        </is>
      </c>
      <c r="C836" s="14" t="inlineStr">
        <is>
          <t>lpg</t>
        </is>
      </c>
      <c r="D836" s="14" t="inlineStr">
        <is>
          <t>ral</t>
        </is>
      </c>
      <c r="E836" s="14" t="inlineStr">
        <is>
          <t>EMISSIONS</t>
        </is>
      </c>
      <c r="F836" s="81" t="inlineStr">
        <is>
          <t>EMISSIONS(AD1191,Settings!$C$13,$D1200)</t>
        </is>
      </c>
    </row>
    <row r="837">
      <c r="A837" s="14" t="n">
        <v>1201</v>
      </c>
      <c r="B837" s="14" t="inlineStr">
        <is>
          <t>co2</t>
        </is>
      </c>
      <c r="C837" s="14" t="inlineStr">
        <is>
          <t>ker</t>
        </is>
      </c>
      <c r="D837" s="14" t="inlineStr">
        <is>
          <t>ral</t>
        </is>
      </c>
      <c r="E837" s="14" t="inlineStr">
        <is>
          <t>EMISSIONS</t>
        </is>
      </c>
      <c r="F837" s="81" t="inlineStr">
        <is>
          <t>EMISSIONS(AD1192,Settings!$C$13,$D1201)</t>
        </is>
      </c>
    </row>
    <row r="838">
      <c r="A838" s="14" t="n">
        <v>1202</v>
      </c>
      <c r="B838" s="14" t="inlineStr">
        <is>
          <t>co2</t>
        </is>
      </c>
      <c r="C838" s="14" t="inlineStr">
        <is>
          <t>oop</t>
        </is>
      </c>
      <c r="D838" s="14" t="inlineStr">
        <is>
          <t>ral</t>
        </is>
      </c>
      <c r="E838" s="14" t="inlineStr">
        <is>
          <t>EMISSIONS</t>
        </is>
      </c>
      <c r="F838" s="81" t="inlineStr">
        <is>
          <t>EMISSIONS(AD1193,Settings!$C$13,$D1202)</t>
        </is>
      </c>
    </row>
    <row r="839">
      <c r="A839" s="14" t="n">
        <v>1203</v>
      </c>
      <c r="B839" s="14" t="inlineStr">
        <is>
          <t>co2</t>
        </is>
      </c>
      <c r="C839" s="14" t="inlineStr">
        <is>
          <t>bio</t>
        </is>
      </c>
      <c r="D839" s="14" t="inlineStr">
        <is>
          <t>ral</t>
        </is>
      </c>
      <c r="E839" s="14" t="inlineStr">
        <is>
          <t>EMISSIONS</t>
        </is>
      </c>
      <c r="F839" s="81" t="inlineStr">
        <is>
          <t>EMISSIONS(AD1194,Settings!$C$13,$D1203)</t>
        </is>
      </c>
    </row>
    <row r="840">
      <c r="A840" s="14" t="n">
        <v>1205</v>
      </c>
      <c r="B840" s="14" t="inlineStr">
        <is>
          <t>rtx</t>
        </is>
      </c>
      <c r="C840" s="14" t="inlineStr">
        <is>
          <t>coa</t>
        </is>
      </c>
      <c r="D840" s="14" t="inlineStr">
        <is>
          <t>ral</t>
        </is>
      </c>
      <c r="E840" s="14" t="inlineStr">
        <is>
          <t>REVENUE</t>
        </is>
      </c>
      <c r="F840" s="81" t="inlineStr">
        <is>
          <t>REVENUE(AD1187,Settings!$C$13,INDEX(AD$407:AD$418,$D1205)+INDEX(AD$394:AD$405,$D1205)+AD1160*(1+$E1205))</t>
        </is>
      </c>
    </row>
    <row r="841">
      <c r="A841" s="14" t="n">
        <v>1206</v>
      </c>
      <c r="B841" s="14" t="inlineStr">
        <is>
          <t>rtx</t>
        </is>
      </c>
      <c r="C841" s="14" t="inlineStr">
        <is>
          <t>nga</t>
        </is>
      </c>
      <c r="D841" s="14" t="inlineStr">
        <is>
          <t>ral</t>
        </is>
      </c>
      <c r="E841" s="14" t="inlineStr">
        <is>
          <t>REVENUE</t>
        </is>
      </c>
      <c r="F841" s="81" t="inlineStr">
        <is>
          <t>REVENUE(AD1188,Settings!$C$13,INDEX(AD$407:AD$418,$D1206)+INDEX(AD$394:AD$405,$D1206)+AD1161*(1+$E1206))</t>
        </is>
      </c>
    </row>
    <row r="842">
      <c r="A842" s="14" t="n">
        <v>1207</v>
      </c>
      <c r="B842" s="14" t="inlineStr">
        <is>
          <t>rtx</t>
        </is>
      </c>
      <c r="C842" s="14" t="inlineStr">
        <is>
          <t>gso</t>
        </is>
      </c>
      <c r="D842" s="14" t="inlineStr">
        <is>
          <t>ral</t>
        </is>
      </c>
      <c r="E842" s="14" t="inlineStr">
        <is>
          <t>REVENUE</t>
        </is>
      </c>
      <c r="F842" s="81" t="inlineStr">
        <is>
          <t>REVENUE(AD1189,Settings!$C$13,INDEX(AD$407:AD$418,$D1207)+INDEX(AD$394:AD$405,$D1207)+AD1162*(1+$E1207))</t>
        </is>
      </c>
    </row>
    <row r="843">
      <c r="A843" s="14" t="n">
        <v>1208</v>
      </c>
      <c r="B843" s="14" t="inlineStr">
        <is>
          <t>rtx</t>
        </is>
      </c>
      <c r="C843" s="14" t="inlineStr">
        <is>
          <t>die</t>
        </is>
      </c>
      <c r="D843" s="14" t="inlineStr">
        <is>
          <t>ral</t>
        </is>
      </c>
      <c r="E843" s="14" t="inlineStr">
        <is>
          <t>REVENUE</t>
        </is>
      </c>
      <c r="F843" s="81" t="inlineStr">
        <is>
          <t>REVENUE(AD1190,Settings!$C$13,INDEX(AD$407:AD$418,$D1208)+INDEX(AD$394:AD$405,$D1208)+AD1163*(1+$E1208))</t>
        </is>
      </c>
    </row>
    <row r="844">
      <c r="A844" s="14" t="n">
        <v>1209</v>
      </c>
      <c r="B844" s="14" t="inlineStr">
        <is>
          <t>rtx</t>
        </is>
      </c>
      <c r="C844" s="14" t="inlineStr">
        <is>
          <t>lpg</t>
        </is>
      </c>
      <c r="D844" s="14" t="inlineStr">
        <is>
          <t>ral</t>
        </is>
      </c>
      <c r="E844" s="14" t="inlineStr">
        <is>
          <t>REVENUE</t>
        </is>
      </c>
      <c r="F844" s="81" t="inlineStr">
        <is>
          <t>REVENUE(AD1191,Settings!$C$13,INDEX(AD$407:AD$418,$D1209)+INDEX(AD$394:AD$405,$D1209)+AD1164*(1+$E1209))</t>
        </is>
      </c>
    </row>
    <row r="845">
      <c r="A845" s="14" t="n">
        <v>1210</v>
      </c>
      <c r="B845" s="14" t="inlineStr">
        <is>
          <t>rtx</t>
        </is>
      </c>
      <c r="C845" s="14" t="inlineStr">
        <is>
          <t>ker</t>
        </is>
      </c>
      <c r="D845" s="14" t="inlineStr">
        <is>
          <t>ral</t>
        </is>
      </c>
      <c r="E845" s="14" t="inlineStr">
        <is>
          <t>REVENUE</t>
        </is>
      </c>
      <c r="F845" s="81" t="inlineStr">
        <is>
          <t>REVENUE(AD1192,Settings!$C$13,INDEX(AD$407:AD$418,$D1210)+INDEX(AD$394:AD$405,$D1210)+AD1165*(1+$E1210))</t>
        </is>
      </c>
    </row>
    <row r="846">
      <c r="A846" s="14" t="n">
        <v>1211</v>
      </c>
      <c r="B846" s="14" t="inlineStr">
        <is>
          <t>rtx</t>
        </is>
      </c>
      <c r="C846" s="14" t="inlineStr">
        <is>
          <t>oop</t>
        </is>
      </c>
      <c r="D846" s="14" t="inlineStr">
        <is>
          <t>ral</t>
        </is>
      </c>
      <c r="E846" s="14" t="inlineStr">
        <is>
          <t>REVENUE</t>
        </is>
      </c>
      <c r="F846" s="81" t="inlineStr">
        <is>
          <t>REVENUE(AD1193,Settings!$C$13,INDEX(AD$407:AD$418,$D1211)+INDEX(AD$394:AD$405,$D1211)+AD1166*(1+$E1211))</t>
        </is>
      </c>
    </row>
    <row r="847">
      <c r="A847" s="14" t="n">
        <v>1212</v>
      </c>
      <c r="B847" s="14" t="inlineStr">
        <is>
          <t>rtx</t>
        </is>
      </c>
      <c r="C847" s="14" t="inlineStr">
        <is>
          <t>bio</t>
        </is>
      </c>
      <c r="D847" s="14" t="inlineStr">
        <is>
          <t>ral</t>
        </is>
      </c>
      <c r="E847" s="14" t="inlineStr">
        <is>
          <t>REVENUE</t>
        </is>
      </c>
      <c r="F847" s="81" t="inlineStr">
        <is>
          <t>REVENUE(AD1194,Settings!$C$13,INDEX(AD$407:AD$418,$D1212)+INDEX(AD$394:AD$405,$D1212)+AD1167*(1+$E1212))</t>
        </is>
      </c>
    </row>
    <row r="848">
      <c r="A848" s="14" t="n">
        <v>1214</v>
      </c>
      <c r="B848" s="14" t="inlineStr">
        <is>
          <t>rsub</t>
        </is>
      </c>
      <c r="C848" s="14" t="inlineStr">
        <is>
          <t>coa</t>
        </is>
      </c>
      <c r="D848" s="14" t="inlineStr">
        <is>
          <t>ral</t>
        </is>
      </c>
      <c r="E848" s="14" t="inlineStr">
        <is>
          <t>REVENUE</t>
        </is>
      </c>
      <c r="F848" s="81" t="inlineStr">
        <is>
          <t>REVENUE(AD1187,Settings!$C$13,INDEX(AD$420:AD$431,$D1214))</t>
        </is>
      </c>
    </row>
    <row r="849">
      <c r="A849" s="14" t="n">
        <v>1215</v>
      </c>
      <c r="B849" s="14" t="inlineStr">
        <is>
          <t>rsub</t>
        </is>
      </c>
      <c r="C849" s="14" t="inlineStr">
        <is>
          <t>nga</t>
        </is>
      </c>
      <c r="D849" s="14" t="inlineStr">
        <is>
          <t>ral</t>
        </is>
      </c>
      <c r="E849" s="14" t="inlineStr">
        <is>
          <t>REVENUE</t>
        </is>
      </c>
      <c r="F849" s="81" t="inlineStr">
        <is>
          <t>REVENUE(AD1188,Settings!$C$13,INDEX(AD$420:AD$431,$D1215))</t>
        </is>
      </c>
    </row>
    <row r="850">
      <c r="A850" s="14" t="n">
        <v>1216</v>
      </c>
      <c r="B850" s="14" t="inlineStr">
        <is>
          <t>rsub</t>
        </is>
      </c>
      <c r="C850" s="14" t="inlineStr">
        <is>
          <t>gso</t>
        </is>
      </c>
      <c r="D850" s="14" t="inlineStr">
        <is>
          <t>ral</t>
        </is>
      </c>
      <c r="E850" s="14" t="inlineStr">
        <is>
          <t>REVENUE</t>
        </is>
      </c>
      <c r="F850" s="81" t="inlineStr">
        <is>
          <t>REVENUE(AD1189,Settings!$C$13,INDEX(AD$420:AD$431,$D1216))</t>
        </is>
      </c>
    </row>
    <row r="851">
      <c r="A851" s="14" t="n">
        <v>1217</v>
      </c>
      <c r="B851" s="14" t="inlineStr">
        <is>
          <t>rsub</t>
        </is>
      </c>
      <c r="C851" s="14" t="inlineStr">
        <is>
          <t>die</t>
        </is>
      </c>
      <c r="D851" s="14" t="inlineStr">
        <is>
          <t>ral</t>
        </is>
      </c>
      <c r="E851" s="14" t="inlineStr">
        <is>
          <t>REVENUE</t>
        </is>
      </c>
      <c r="F851" s="81" t="inlineStr">
        <is>
          <t>REVENUE(AD1190,Settings!$C$13,INDEX(AD$420:AD$431,$D1217))</t>
        </is>
      </c>
    </row>
    <row r="852">
      <c r="A852" s="14" t="n">
        <v>1218</v>
      </c>
      <c r="B852" s="14" t="inlineStr">
        <is>
          <t>rsub</t>
        </is>
      </c>
      <c r="C852" s="14" t="inlineStr">
        <is>
          <t>lpg</t>
        </is>
      </c>
      <c r="D852" s="14" t="inlineStr">
        <is>
          <t>ral</t>
        </is>
      </c>
      <c r="E852" s="14" t="inlineStr">
        <is>
          <t>REVENUE</t>
        </is>
      </c>
      <c r="F852" s="81" t="inlineStr">
        <is>
          <t>REVENUE(AD1191,Settings!$C$13,INDEX(AD$420:AD$431,$D1218))</t>
        </is>
      </c>
    </row>
    <row r="853">
      <c r="A853" s="14" t="n">
        <v>1219</v>
      </c>
      <c r="B853" s="14" t="inlineStr">
        <is>
          <t>rsub</t>
        </is>
      </c>
      <c r="C853" s="14" t="inlineStr">
        <is>
          <t>ker</t>
        </is>
      </c>
      <c r="D853" s="14" t="inlineStr">
        <is>
          <t>ral</t>
        </is>
      </c>
      <c r="E853" s="14" t="inlineStr">
        <is>
          <t>REVENUE</t>
        </is>
      </c>
      <c r="F853" s="81" t="inlineStr">
        <is>
          <t>REVENUE(AD1192,Settings!$C$13,INDEX(AD$420:AD$431,$D1219))</t>
        </is>
      </c>
    </row>
    <row r="854">
      <c r="A854" s="14" t="n">
        <v>1220</v>
      </c>
      <c r="B854" s="14" t="inlineStr">
        <is>
          <t>rsub</t>
        </is>
      </c>
      <c r="C854" s="14" t="inlineStr">
        <is>
          <t>oop</t>
        </is>
      </c>
      <c r="D854" s="14" t="inlineStr">
        <is>
          <t>ral</t>
        </is>
      </c>
      <c r="E854" s="14" t="inlineStr">
        <is>
          <t>REVENUE</t>
        </is>
      </c>
      <c r="F854" s="81" t="inlineStr">
        <is>
          <t>REVENUE(AD1193,Settings!$C$13,INDEX(AD$420:AD$431,$D1220))</t>
        </is>
      </c>
    </row>
    <row r="855">
      <c r="A855" s="14" t="n">
        <v>1221</v>
      </c>
      <c r="B855" s="14" t="inlineStr">
        <is>
          <t>rsub</t>
        </is>
      </c>
      <c r="C855" s="14" t="inlineStr">
        <is>
          <t>bio</t>
        </is>
      </c>
      <c r="D855" s="14" t="inlineStr">
        <is>
          <t>ral</t>
        </is>
      </c>
      <c r="E855" s="14" t="inlineStr">
        <is>
          <t>REVENUE</t>
        </is>
      </c>
      <c r="F855" s="81" t="inlineStr">
        <is>
          <t>REVENUE(AD1194,Settings!$C$13,INDEX(AD$420:AD$431,$D1221))</t>
        </is>
      </c>
    </row>
    <row r="856">
      <c r="A856" s="14" t="n">
        <v>1223</v>
      </c>
      <c r="B856" s="14" t="inlineStr">
        <is>
          <t>rnew</t>
        </is>
      </c>
      <c r="C856" s="14" t="inlineStr">
        <is>
          <t>coa</t>
        </is>
      </c>
      <c r="D856" s="14" t="inlineStr">
        <is>
          <t>ral</t>
        </is>
      </c>
      <c r="E856" s="14" t="inlineStr">
        <is>
          <t>REVENUE</t>
        </is>
      </c>
      <c r="F856" s="81" t="inlineStr">
        <is>
          <t>REVENUE(AD1187,Settings!$C$13,NEWREVRATE(AD1115,AD1133,AD1124,AD$201,AD1142,$D1223))</t>
        </is>
      </c>
    </row>
    <row r="857">
      <c r="A857" s="14" t="n">
        <v>1224</v>
      </c>
      <c r="B857" s="14" t="inlineStr">
        <is>
          <t>rnew</t>
        </is>
      </c>
      <c r="C857" s="14" t="inlineStr">
        <is>
          <t>nga</t>
        </is>
      </c>
      <c r="D857" s="14" t="inlineStr">
        <is>
          <t>ral</t>
        </is>
      </c>
      <c r="E857" s="14" t="inlineStr">
        <is>
          <t>REVENUE</t>
        </is>
      </c>
      <c r="F857" s="81" t="inlineStr">
        <is>
          <t>REVENUE(AD1188,Settings!$C$13,NEWREVRATE(AD1116,AD1134,AD1125,AD$201,AD1143,$D1224))</t>
        </is>
      </c>
    </row>
    <row r="858">
      <c r="A858" s="14" t="n">
        <v>1225</v>
      </c>
      <c r="B858" s="14" t="inlineStr">
        <is>
          <t>rnew</t>
        </is>
      </c>
      <c r="C858" s="14" t="inlineStr">
        <is>
          <t>gso</t>
        </is>
      </c>
      <c r="D858" s="14" t="inlineStr">
        <is>
          <t>ral</t>
        </is>
      </c>
      <c r="E858" s="14" t="inlineStr">
        <is>
          <t>REVENUE</t>
        </is>
      </c>
      <c r="F858" s="81" t="inlineStr">
        <is>
          <t>REVENUE(AD1189,Settings!$C$13,NEWREVRATE(AD1117,AD1135,AD1126,AD$201,AD1144,$D1225))</t>
        </is>
      </c>
    </row>
    <row r="859">
      <c r="A859" s="14" t="n">
        <v>1226</v>
      </c>
      <c r="B859" s="14" t="inlineStr">
        <is>
          <t>rnew</t>
        </is>
      </c>
      <c r="C859" s="14" t="inlineStr">
        <is>
          <t>die</t>
        </is>
      </c>
      <c r="D859" s="14" t="inlineStr">
        <is>
          <t>ral</t>
        </is>
      </c>
      <c r="E859" s="14" t="inlineStr">
        <is>
          <t>REVENUE</t>
        </is>
      </c>
      <c r="F859" s="81" t="inlineStr">
        <is>
          <t>REVENUE(AD1190,Settings!$C$13,NEWREVRATE(AD1118,AD1136,AD1127,AD$201,AD1145,$D1226))</t>
        </is>
      </c>
    </row>
    <row r="860">
      <c r="A860" s="14" t="n">
        <v>1227</v>
      </c>
      <c r="B860" s="14" t="inlineStr">
        <is>
          <t>rnew</t>
        </is>
      </c>
      <c r="C860" s="14" t="inlineStr">
        <is>
          <t>lpg</t>
        </is>
      </c>
      <c r="D860" s="14" t="inlineStr">
        <is>
          <t>ral</t>
        </is>
      </c>
      <c r="E860" s="14" t="inlineStr">
        <is>
          <t>REVENUE</t>
        </is>
      </c>
      <c r="F860" s="81" t="inlineStr">
        <is>
          <t>REVENUE(AD1191,Settings!$C$13,NEWREVRATE(AD1119,AD1137,AD1128,AD$201,AD1146,$D1227))</t>
        </is>
      </c>
    </row>
    <row r="861">
      <c r="A861" s="14" t="n">
        <v>1228</v>
      </c>
      <c r="B861" s="14" t="inlineStr">
        <is>
          <t>rnew</t>
        </is>
      </c>
      <c r="C861" s="14" t="inlineStr">
        <is>
          <t>ker</t>
        </is>
      </c>
      <c r="D861" s="14" t="inlineStr">
        <is>
          <t>ral</t>
        </is>
      </c>
      <c r="E861" s="14" t="inlineStr">
        <is>
          <t>REVENUE</t>
        </is>
      </c>
      <c r="F861" s="81" t="inlineStr">
        <is>
          <t>REVENUE(AD1192,Settings!$C$13,NEWREVRATE(AD1120,AD1138,AD1129,AD$201,AD1147,$D1228))</t>
        </is>
      </c>
    </row>
    <row r="862">
      <c r="A862" s="14" t="n">
        <v>1229</v>
      </c>
      <c r="B862" s="14" t="inlineStr">
        <is>
          <t>rnew</t>
        </is>
      </c>
      <c r="C862" s="14" t="inlineStr">
        <is>
          <t>oop</t>
        </is>
      </c>
      <c r="D862" s="14" t="inlineStr">
        <is>
          <t>ral</t>
        </is>
      </c>
      <c r="E862" s="14" t="inlineStr">
        <is>
          <t>REVENUE</t>
        </is>
      </c>
      <c r="F862" s="81" t="inlineStr">
        <is>
          <t>REVENUE(AD1193,Settings!$C$13,NEWREVRATE(AD1121,AD1139,AD1130,AD$201,AD1148,$D1229))</t>
        </is>
      </c>
    </row>
    <row r="863">
      <c r="A863" s="14" t="n">
        <v>1230</v>
      </c>
      <c r="B863" s="14" t="inlineStr">
        <is>
          <t>rnew</t>
        </is>
      </c>
      <c r="C863" s="14" t="inlineStr">
        <is>
          <t>bio</t>
        </is>
      </c>
      <c r="D863" s="14" t="inlineStr">
        <is>
          <t>ral</t>
        </is>
      </c>
      <c r="E863" s="14" t="inlineStr">
        <is>
          <t>REVENUE</t>
        </is>
      </c>
      <c r="F863" s="81" t="inlineStr">
        <is>
          <t>REVENUE(AD1194,Settings!$C$13,NEWREVRATE(AD1122,AD1140,AD1131,AD$201,AD1149,$D1230))</t>
        </is>
      </c>
    </row>
    <row r="864">
      <c r="A864" s="14" t="n">
        <v>1232</v>
      </c>
      <c r="B864" s="14" t="inlineStr">
        <is>
          <t>rxcp</t>
        </is>
      </c>
      <c r="C864" s="14" t="inlineStr">
        <is>
          <t>coa</t>
        </is>
      </c>
      <c r="D864" s="14" t="inlineStr">
        <is>
          <t>ral</t>
        </is>
      </c>
      <c r="E864" s="14" t="inlineStr">
        <is>
          <t>REVENUE</t>
        </is>
      </c>
      <c r="F864" s="81" t="inlineStr">
        <is>
          <t>REVENUE(AD1187,Settings!$C$13,AD1151)</t>
        </is>
      </c>
    </row>
    <row r="865">
      <c r="A865" s="14" t="n">
        <v>1233</v>
      </c>
      <c r="B865" s="14" t="inlineStr">
        <is>
          <t>rxcp</t>
        </is>
      </c>
      <c r="C865" s="14" t="inlineStr">
        <is>
          <t>nga</t>
        </is>
      </c>
      <c r="D865" s="14" t="inlineStr">
        <is>
          <t>ral</t>
        </is>
      </c>
      <c r="E865" s="14" t="inlineStr">
        <is>
          <t>REVENUE</t>
        </is>
      </c>
      <c r="F865" s="81" t="inlineStr">
        <is>
          <t>REVENUE(AD1188,Settings!$C$13,AD1152)</t>
        </is>
      </c>
    </row>
    <row r="866">
      <c r="A866" s="14" t="n">
        <v>1234</v>
      </c>
      <c r="B866" s="14" t="inlineStr">
        <is>
          <t>rxcp</t>
        </is>
      </c>
      <c r="C866" s="14" t="inlineStr">
        <is>
          <t>gso</t>
        </is>
      </c>
      <c r="D866" s="14" t="inlineStr">
        <is>
          <t>ral</t>
        </is>
      </c>
      <c r="E866" s="14" t="inlineStr">
        <is>
          <t>REVENUE</t>
        </is>
      </c>
      <c r="F866" s="81" t="inlineStr">
        <is>
          <t>REVENUE(AD1189,Settings!$C$13,AD1153)</t>
        </is>
      </c>
    </row>
    <row r="867">
      <c r="A867" s="14" t="n">
        <v>1235</v>
      </c>
      <c r="B867" s="14" t="inlineStr">
        <is>
          <t>rxcp</t>
        </is>
      </c>
      <c r="C867" s="14" t="inlineStr">
        <is>
          <t>die</t>
        </is>
      </c>
      <c r="D867" s="14" t="inlineStr">
        <is>
          <t>ral</t>
        </is>
      </c>
      <c r="E867" s="14" t="inlineStr">
        <is>
          <t>REVENUE</t>
        </is>
      </c>
      <c r="F867" s="81" t="inlineStr">
        <is>
          <t>REVENUE(AD1190,Settings!$C$13,AD1154)</t>
        </is>
      </c>
    </row>
    <row r="868">
      <c r="A868" s="14" t="n">
        <v>1236</v>
      </c>
      <c r="B868" s="14" t="inlineStr">
        <is>
          <t>rxcp</t>
        </is>
      </c>
      <c r="C868" s="14" t="inlineStr">
        <is>
          <t>lpg</t>
        </is>
      </c>
      <c r="D868" s="14" t="inlineStr">
        <is>
          <t>ral</t>
        </is>
      </c>
      <c r="E868" s="14" t="inlineStr">
        <is>
          <t>REVENUE</t>
        </is>
      </c>
      <c r="F868" s="81" t="inlineStr">
        <is>
          <t>REVENUE(AD1191,Settings!$C$13,AD1155)</t>
        </is>
      </c>
    </row>
    <row r="869">
      <c r="A869" s="14" t="n">
        <v>1237</v>
      </c>
      <c r="B869" s="14" t="inlineStr">
        <is>
          <t>rxcp</t>
        </is>
      </c>
      <c r="C869" s="14" t="inlineStr">
        <is>
          <t>ker</t>
        </is>
      </c>
      <c r="D869" s="14" t="inlineStr">
        <is>
          <t>ral</t>
        </is>
      </c>
      <c r="E869" s="14" t="inlineStr">
        <is>
          <t>REVENUE</t>
        </is>
      </c>
      <c r="F869" s="81" t="inlineStr">
        <is>
          <t>REVENUE(AD1192,Settings!$C$13,AD1156)</t>
        </is>
      </c>
    </row>
    <row r="870">
      <c r="A870" s="14" t="n">
        <v>1238</v>
      </c>
      <c r="B870" s="14" t="inlineStr">
        <is>
          <t>rxcp</t>
        </is>
      </c>
      <c r="C870" s="14" t="inlineStr">
        <is>
          <t>oop</t>
        </is>
      </c>
      <c r="D870" s="14" t="inlineStr">
        <is>
          <t>ral</t>
        </is>
      </c>
      <c r="E870" s="14" t="inlineStr">
        <is>
          <t>REVENUE</t>
        </is>
      </c>
      <c r="F870" s="81" t="inlineStr">
        <is>
          <t>REVENUE(AD1193,Settings!$C$13,AD1157)</t>
        </is>
      </c>
    </row>
    <row r="871">
      <c r="A871" s="14" t="n">
        <v>1239</v>
      </c>
      <c r="B871" s="14" t="inlineStr">
        <is>
          <t>rxcp</t>
        </is>
      </c>
      <c r="C871" s="14" t="inlineStr">
        <is>
          <t>bio</t>
        </is>
      </c>
      <c r="D871" s="14" t="inlineStr">
        <is>
          <t>ral</t>
        </is>
      </c>
      <c r="E871" s="14" t="inlineStr">
        <is>
          <t>REVENUE</t>
        </is>
      </c>
      <c r="F871" s="81" t="inlineStr">
        <is>
          <t>REVENUE(AD1194,Settings!$C$13,AD1158)</t>
        </is>
      </c>
    </row>
    <row r="872">
      <c r="A872" s="14" t="n">
        <v>1243</v>
      </c>
      <c r="B872" s="14" t="inlineStr">
        <is>
          <t>ctxnew</t>
        </is>
      </c>
      <c r="C872" s="14" t="inlineStr">
        <is>
          <t>coa</t>
        </is>
      </c>
      <c r="D872" s="14" t="inlineStr">
        <is>
          <t>avi</t>
        </is>
      </c>
      <c r="E872" s="14" t="inlineStr">
        <is>
          <t>CARBONTAX</t>
        </is>
      </c>
      <c r="F872" s="81" t="inlineStr">
        <is>
          <t>CARBONTAX(INDEX(AD$263:AD$279,$F1243),$D1243,INDEX(AD$23:AD$30,$E1243))</t>
        </is>
      </c>
    </row>
    <row r="873">
      <c r="A873" s="14" t="n">
        <v>1244</v>
      </c>
      <c r="B873" s="14" t="inlineStr">
        <is>
          <t>ctxnew</t>
        </is>
      </c>
      <c r="C873" s="14" t="inlineStr">
        <is>
          <t>nga</t>
        </is>
      </c>
      <c r="D873" s="14" t="inlineStr">
        <is>
          <t>avi</t>
        </is>
      </c>
      <c r="E873" s="14" t="inlineStr">
        <is>
          <t>CARBONTAX</t>
        </is>
      </c>
      <c r="F873" s="81" t="inlineStr">
        <is>
          <t>CARBONTAX(INDEX(AD$263:AD$279,$F1244),$D1244,INDEX(AD$23:AD$30,$E1244))</t>
        </is>
      </c>
    </row>
    <row r="874">
      <c r="A874" s="14" t="n">
        <v>1245</v>
      </c>
      <c r="B874" s="14" t="inlineStr">
        <is>
          <t>ctxnew</t>
        </is>
      </c>
      <c r="C874" s="14" t="inlineStr">
        <is>
          <t>gso</t>
        </is>
      </c>
      <c r="D874" s="14" t="inlineStr">
        <is>
          <t>avi</t>
        </is>
      </c>
      <c r="E874" s="14" t="inlineStr">
        <is>
          <t>CARBONTAX</t>
        </is>
      </c>
      <c r="F874" s="81" t="inlineStr">
        <is>
          <t>CARBONTAX(INDEX(AD$263:AD$279,$F1245),$D1245,INDEX(AD$23:AD$30,$E1245))</t>
        </is>
      </c>
    </row>
    <row r="875">
      <c r="A875" s="14" t="n">
        <v>1246</v>
      </c>
      <c r="B875" s="14" t="inlineStr">
        <is>
          <t>ctxnew</t>
        </is>
      </c>
      <c r="C875" s="14" t="inlineStr">
        <is>
          <t>die</t>
        </is>
      </c>
      <c r="D875" s="14" t="inlineStr">
        <is>
          <t>avi</t>
        </is>
      </c>
      <c r="E875" s="14" t="inlineStr">
        <is>
          <t>CARBONTAX</t>
        </is>
      </c>
      <c r="F875" s="81" t="inlineStr">
        <is>
          <t>CARBONTAX(INDEX(AD$263:AD$279,$F1246),$D1246,INDEX(AD$23:AD$30,$E1246))</t>
        </is>
      </c>
    </row>
    <row r="876">
      <c r="A876" s="14" t="n">
        <v>1247</v>
      </c>
      <c r="B876" s="14" t="inlineStr">
        <is>
          <t>ctxnew</t>
        </is>
      </c>
      <c r="C876" s="14" t="inlineStr">
        <is>
          <t>lpg</t>
        </is>
      </c>
      <c r="D876" s="14" t="inlineStr">
        <is>
          <t>avi</t>
        </is>
      </c>
      <c r="E876" s="14" t="inlineStr">
        <is>
          <t>CARBONTAX</t>
        </is>
      </c>
      <c r="F876" s="81" t="inlineStr">
        <is>
          <t>CARBONTAX(INDEX(AD$263:AD$279,$F1247),$D1247,INDEX(AD$23:AD$30,$E1247))</t>
        </is>
      </c>
    </row>
    <row r="877">
      <c r="A877" s="14" t="n">
        <v>1248</v>
      </c>
      <c r="B877" s="14" t="inlineStr">
        <is>
          <t>ctxnew</t>
        </is>
      </c>
      <c r="C877" s="14" t="inlineStr">
        <is>
          <t>ker</t>
        </is>
      </c>
      <c r="D877" s="14" t="inlineStr">
        <is>
          <t>avi</t>
        </is>
      </c>
      <c r="E877" s="14" t="inlineStr">
        <is>
          <t>CARBONTAX</t>
        </is>
      </c>
      <c r="F877" s="81" t="inlineStr">
        <is>
          <t>CARBONTAX(INDEX(AD$263:AD$279,$F1248),$D1248,INDEX(AD$23:AD$30,$E1248))</t>
        </is>
      </c>
    </row>
    <row r="878">
      <c r="A878" s="14" t="n">
        <v>1249</v>
      </c>
      <c r="B878" s="14" t="inlineStr">
        <is>
          <t>ctxnew</t>
        </is>
      </c>
      <c r="C878" s="14" t="inlineStr">
        <is>
          <t>oop</t>
        </is>
      </c>
      <c r="D878" s="14" t="inlineStr">
        <is>
          <t>avi</t>
        </is>
      </c>
      <c r="E878" s="14" t="inlineStr">
        <is>
          <t>CARBONTAX</t>
        </is>
      </c>
      <c r="F878" s="81" t="inlineStr">
        <is>
          <t>CARBONTAX(INDEX(AD$263:AD$279,$F1249),$D1249,INDEX(AD$23:AD$30,$E1249))</t>
        </is>
      </c>
    </row>
    <row r="879">
      <c r="A879" s="14" t="n">
        <v>1250</v>
      </c>
      <c r="B879" s="14" t="inlineStr">
        <is>
          <t>ctxnew</t>
        </is>
      </c>
      <c r="C879" s="14" t="inlineStr">
        <is>
          <t>bio</t>
        </is>
      </c>
      <c r="D879" s="14" t="inlineStr">
        <is>
          <t>avi</t>
        </is>
      </c>
      <c r="E879" s="14" t="inlineStr">
        <is>
          <t>CARBONTAX</t>
        </is>
      </c>
      <c r="F879" s="81" t="inlineStr">
        <is>
          <t>CARBONTAX(INDEX(AD$263:AD$279,$F1250),$D1250,INDEX(AD$23:AD$30,$E1250))</t>
        </is>
      </c>
    </row>
    <row r="880">
      <c r="A880" s="14" t="n">
        <v>1252</v>
      </c>
      <c r="B880" s="14" t="inlineStr">
        <is>
          <t>ets</t>
        </is>
      </c>
      <c r="C880" s="14" t="inlineStr">
        <is>
          <t>coa</t>
        </is>
      </c>
      <c r="D880" s="14" t="inlineStr">
        <is>
          <t>avi</t>
        </is>
      </c>
      <c r="E880" s="14" t="inlineStr">
        <is>
          <t>ETSCOST</t>
        </is>
      </c>
      <c r="F880" s="81" t="inlineStr">
        <is>
          <t>ETSCOST(INDEX(AD$280:AD$296,$E1252),$D1252)</t>
        </is>
      </c>
    </row>
    <row r="881">
      <c r="A881" s="14" t="n">
        <v>1253</v>
      </c>
      <c r="B881" s="14" t="inlineStr">
        <is>
          <t>ets</t>
        </is>
      </c>
      <c r="C881" s="14" t="inlineStr">
        <is>
          <t>nga</t>
        </is>
      </c>
      <c r="D881" s="14" t="inlineStr">
        <is>
          <t>avi</t>
        </is>
      </c>
      <c r="E881" s="14" t="inlineStr">
        <is>
          <t>ETSCOST</t>
        </is>
      </c>
      <c r="F881" s="81" t="inlineStr">
        <is>
          <t>ETSCOST(INDEX(AD$280:AD$296,$E1253),$D1253)</t>
        </is>
      </c>
    </row>
    <row r="882">
      <c r="A882" s="14" t="n">
        <v>1254</v>
      </c>
      <c r="B882" s="14" t="inlineStr">
        <is>
          <t>ets</t>
        </is>
      </c>
      <c r="C882" s="14" t="inlineStr">
        <is>
          <t>gso</t>
        </is>
      </c>
      <c r="D882" s="14" t="inlineStr">
        <is>
          <t>avi</t>
        </is>
      </c>
      <c r="E882" s="14" t="inlineStr">
        <is>
          <t>ETSCOST</t>
        </is>
      </c>
      <c r="F882" s="81" t="inlineStr">
        <is>
          <t>ETSCOST(INDEX(AD$280:AD$296,$E1254),$D1254)</t>
        </is>
      </c>
    </row>
    <row r="883">
      <c r="A883" s="14" t="n">
        <v>1255</v>
      </c>
      <c r="B883" s="14" t="inlineStr">
        <is>
          <t>ets</t>
        </is>
      </c>
      <c r="C883" s="14" t="inlineStr">
        <is>
          <t>die</t>
        </is>
      </c>
      <c r="D883" s="14" t="inlineStr">
        <is>
          <t>avi</t>
        </is>
      </c>
      <c r="E883" s="14" t="inlineStr">
        <is>
          <t>ETSCOST</t>
        </is>
      </c>
      <c r="F883" s="81" t="inlineStr">
        <is>
          <t>ETSCOST(INDEX(AD$280:AD$296,$E1255),$D1255)</t>
        </is>
      </c>
    </row>
    <row r="884">
      <c r="A884" s="14" t="n">
        <v>1256</v>
      </c>
      <c r="B884" s="14" t="inlineStr">
        <is>
          <t>ets</t>
        </is>
      </c>
      <c r="C884" s="14" t="inlineStr">
        <is>
          <t>lpg</t>
        </is>
      </c>
      <c r="D884" s="14" t="inlineStr">
        <is>
          <t>avi</t>
        </is>
      </c>
      <c r="E884" s="14" t="inlineStr">
        <is>
          <t>ETSCOST</t>
        </is>
      </c>
      <c r="F884" s="81" t="inlineStr">
        <is>
          <t>ETSCOST(INDEX(AD$280:AD$296,$E1256),$D1256)</t>
        </is>
      </c>
    </row>
    <row r="885">
      <c r="A885" s="14" t="n">
        <v>1257</v>
      </c>
      <c r="B885" s="14" t="inlineStr">
        <is>
          <t>ets</t>
        </is>
      </c>
      <c r="C885" s="14" t="inlineStr">
        <is>
          <t>ker</t>
        </is>
      </c>
      <c r="D885" s="14" t="inlineStr">
        <is>
          <t>avi</t>
        </is>
      </c>
      <c r="E885" s="14" t="inlineStr">
        <is>
          <t>ETSCOST</t>
        </is>
      </c>
      <c r="F885" s="81" t="inlineStr">
        <is>
          <t>ETSCOST(INDEX(AD$280:AD$296,$E1257),$D1257)</t>
        </is>
      </c>
    </row>
    <row r="886">
      <c r="A886" s="14" t="n">
        <v>1258</v>
      </c>
      <c r="B886" s="14" t="inlineStr">
        <is>
          <t>ets</t>
        </is>
      </c>
      <c r="C886" s="14" t="inlineStr">
        <is>
          <t>oop</t>
        </is>
      </c>
      <c r="D886" s="14" t="inlineStr">
        <is>
          <t>avi</t>
        </is>
      </c>
      <c r="E886" s="14" t="inlineStr">
        <is>
          <t>ETSCOST</t>
        </is>
      </c>
      <c r="F886" s="81" t="inlineStr">
        <is>
          <t>ETSCOST(INDEX(AD$280:AD$296,$E1258),$D1258)</t>
        </is>
      </c>
    </row>
    <row r="887">
      <c r="A887" s="14" t="n">
        <v>1259</v>
      </c>
      <c r="B887" s="14" t="inlineStr">
        <is>
          <t>ets</t>
        </is>
      </c>
      <c r="C887" s="14" t="inlineStr">
        <is>
          <t>bio</t>
        </is>
      </c>
      <c r="D887" s="14" t="inlineStr">
        <is>
          <t>avi</t>
        </is>
      </c>
      <c r="E887" s="14" t="inlineStr">
        <is>
          <t>ETSCOST</t>
        </is>
      </c>
      <c r="F887" s="81" t="inlineStr">
        <is>
          <t>ETSCOST(INDEX(AD$280:AD$296,$E1259),$D1259)</t>
        </is>
      </c>
    </row>
    <row r="888">
      <c r="A888" s="14" t="n">
        <v>1261</v>
      </c>
      <c r="B888" s="14" t="inlineStr">
        <is>
          <t>ntx</t>
        </is>
      </c>
      <c r="C888" s="14" t="inlineStr">
        <is>
          <t>coa</t>
        </is>
      </c>
      <c r="D888" s="14" t="inlineStr">
        <is>
          <t>avi</t>
        </is>
      </c>
      <c r="E888" s="14" t="inlineStr">
        <is>
          <t>NEWEXCISE</t>
        </is>
      </c>
      <c r="F888" s="81" t="inlineStr">
        <is>
          <t>NEWEXCISE(INDEX(AD$80:AD$93,$D1261),$E1261)</t>
        </is>
      </c>
    </row>
    <row r="889">
      <c r="A889" s="14" t="n">
        <v>1262</v>
      </c>
      <c r="B889" s="14" t="inlineStr">
        <is>
          <t>ntx</t>
        </is>
      </c>
      <c r="C889" s="14" t="inlineStr">
        <is>
          <t>nga</t>
        </is>
      </c>
      <c r="D889" s="14" t="inlineStr">
        <is>
          <t>avi</t>
        </is>
      </c>
      <c r="E889" s="14" t="inlineStr">
        <is>
          <t>NEWEXCISE</t>
        </is>
      </c>
      <c r="F889" s="81" t="inlineStr">
        <is>
          <t>NEWEXCISE(INDEX(AD$80:AD$93,$D1262),$E1262)</t>
        </is>
      </c>
    </row>
    <row r="890">
      <c r="A890" s="14" t="n">
        <v>1263</v>
      </c>
      <c r="B890" s="14" t="inlineStr">
        <is>
          <t>ntx</t>
        </is>
      </c>
      <c r="C890" s="14" t="inlineStr">
        <is>
          <t>gso</t>
        </is>
      </c>
      <c r="D890" s="14" t="inlineStr">
        <is>
          <t>avi</t>
        </is>
      </c>
      <c r="E890" s="14" t="inlineStr">
        <is>
          <t>NEWEXCISE</t>
        </is>
      </c>
      <c r="F890" s="81" t="inlineStr">
        <is>
          <t>NEWEXCISE(INDEX(AD$80:AD$93,$D1263),$E1263)</t>
        </is>
      </c>
    </row>
    <row r="891">
      <c r="A891" s="14" t="n">
        <v>1264</v>
      </c>
      <c r="B891" s="14" t="inlineStr">
        <is>
          <t>ntx</t>
        </is>
      </c>
      <c r="C891" s="14" t="inlineStr">
        <is>
          <t>die</t>
        </is>
      </c>
      <c r="D891" s="14" t="inlineStr">
        <is>
          <t>avi</t>
        </is>
      </c>
      <c r="E891" s="14" t="inlineStr">
        <is>
          <t>NEWEXCISE</t>
        </is>
      </c>
      <c r="F891" s="81" t="inlineStr">
        <is>
          <t>NEWEXCISE(INDEX(AD$80:AD$93,$D1264),$E1264)</t>
        </is>
      </c>
    </row>
    <row r="892">
      <c r="A892" s="14" t="n">
        <v>1265</v>
      </c>
      <c r="B892" s="14" t="inlineStr">
        <is>
          <t>ntx</t>
        </is>
      </c>
      <c r="C892" s="14" t="inlineStr">
        <is>
          <t>lpg</t>
        </is>
      </c>
      <c r="D892" s="14" t="inlineStr">
        <is>
          <t>avi</t>
        </is>
      </c>
      <c r="E892" s="14" t="inlineStr">
        <is>
          <t>NEWEXCISE</t>
        </is>
      </c>
      <c r="F892" s="81" t="inlineStr">
        <is>
          <t>NEWEXCISE(INDEX(AD$80:AD$93,$D1265),$E1265)</t>
        </is>
      </c>
    </row>
    <row r="893">
      <c r="A893" s="14" t="n">
        <v>1266</v>
      </c>
      <c r="B893" s="14" t="inlineStr">
        <is>
          <t>ntx</t>
        </is>
      </c>
      <c r="C893" s="14" t="inlineStr">
        <is>
          <t>ker</t>
        </is>
      </c>
      <c r="D893" s="14" t="inlineStr">
        <is>
          <t>avi</t>
        </is>
      </c>
      <c r="E893" s="14" t="inlineStr">
        <is>
          <t>NEWEXCISE</t>
        </is>
      </c>
      <c r="F893" s="81" t="inlineStr">
        <is>
          <t>NEWEXCISE(INDEX(AD$80:AD$93,$D1266),$E1266)</t>
        </is>
      </c>
    </row>
    <row r="894">
      <c r="A894" s="14" t="n">
        <v>1267</v>
      </c>
      <c r="B894" s="14" t="inlineStr">
        <is>
          <t>ntx</t>
        </is>
      </c>
      <c r="C894" s="14" t="inlineStr">
        <is>
          <t>oop</t>
        </is>
      </c>
      <c r="D894" s="14" t="inlineStr">
        <is>
          <t>avi</t>
        </is>
      </c>
      <c r="E894" s="14" t="inlineStr">
        <is>
          <t>NEWEXCISE</t>
        </is>
      </c>
      <c r="F894" s="81" t="inlineStr">
        <is>
          <t>NEWEXCISE(INDEX(AD$80:AD$93,$D1267),$E1267)</t>
        </is>
      </c>
    </row>
    <row r="895">
      <c r="A895" s="14" t="n">
        <v>1268</v>
      </c>
      <c r="B895" s="14" t="inlineStr">
        <is>
          <t>ntx</t>
        </is>
      </c>
      <c r="C895" s="14" t="inlineStr">
        <is>
          <t>bio</t>
        </is>
      </c>
      <c r="D895" s="14" t="inlineStr">
        <is>
          <t>avi</t>
        </is>
      </c>
      <c r="E895" s="14" t="inlineStr">
        <is>
          <t>NEWEXCISE</t>
        </is>
      </c>
      <c r="F895" s="81" t="inlineStr">
        <is>
          <t>NEWEXCISE(INDEX(AD$80:AD$93,$D1268),$E1268)</t>
        </is>
      </c>
    </row>
    <row r="896">
      <c r="A896" s="14" t="n">
        <v>1270</v>
      </c>
      <c r="B896" s="14" t="inlineStr">
        <is>
          <t>nce</t>
        </is>
      </c>
      <c r="C896" s="14" t="inlineStr">
        <is>
          <t>coa</t>
        </is>
      </c>
      <c r="D896" s="14" t="inlineStr">
        <is>
          <t>avi</t>
        </is>
      </c>
      <c r="E896" s="14" t="inlineStr">
        <is>
          <t>NEWPOLICY</t>
        </is>
      </c>
      <c r="F896" s="81" t="inlineStr">
        <is>
          <t>NEWPOLICY(AD1243,AD1252,AD1261)</t>
        </is>
      </c>
    </row>
    <row r="897">
      <c r="A897" s="14" t="n">
        <v>1271</v>
      </c>
      <c r="B897" s="14" t="inlineStr">
        <is>
          <t>nce</t>
        </is>
      </c>
      <c r="C897" s="14" t="inlineStr">
        <is>
          <t>nga</t>
        </is>
      </c>
      <c r="D897" s="14" t="inlineStr">
        <is>
          <t>avi</t>
        </is>
      </c>
      <c r="E897" s="14" t="inlineStr">
        <is>
          <t>NEWPOLICY</t>
        </is>
      </c>
      <c r="F897" s="81" t="inlineStr">
        <is>
          <t>NEWPOLICY(AD1244,AD1253,AD1262)</t>
        </is>
      </c>
    </row>
    <row r="898">
      <c r="A898" s="14" t="n">
        <v>1272</v>
      </c>
      <c r="B898" s="14" t="inlineStr">
        <is>
          <t>nce</t>
        </is>
      </c>
      <c r="C898" s="14" t="inlineStr">
        <is>
          <t>gso</t>
        </is>
      </c>
      <c r="D898" s="14" t="inlineStr">
        <is>
          <t>avi</t>
        </is>
      </c>
      <c r="E898" s="14" t="inlineStr">
        <is>
          <t>NEWPOLICY</t>
        </is>
      </c>
      <c r="F898" s="81" t="inlineStr">
        <is>
          <t>NEWPOLICY(AD1245,AD1254,AD1263)</t>
        </is>
      </c>
    </row>
    <row r="899">
      <c r="A899" s="14" t="n">
        <v>1273</v>
      </c>
      <c r="B899" s="14" t="inlineStr">
        <is>
          <t>nce</t>
        </is>
      </c>
      <c r="C899" s="14" t="inlineStr">
        <is>
          <t>die</t>
        </is>
      </c>
      <c r="D899" s="14" t="inlineStr">
        <is>
          <t>avi</t>
        </is>
      </c>
      <c r="E899" s="14" t="inlineStr">
        <is>
          <t>NEWPOLICY</t>
        </is>
      </c>
      <c r="F899" s="81" t="inlineStr">
        <is>
          <t>NEWPOLICY(AD1246,AD1255,AD1264)</t>
        </is>
      </c>
    </row>
    <row r="900">
      <c r="A900" s="14" t="n">
        <v>1274</v>
      </c>
      <c r="B900" s="14" t="inlineStr">
        <is>
          <t>nce</t>
        </is>
      </c>
      <c r="C900" s="14" t="inlineStr">
        <is>
          <t>lpg</t>
        </is>
      </c>
      <c r="D900" s="14" t="inlineStr">
        <is>
          <t>avi</t>
        </is>
      </c>
      <c r="E900" s="14" t="inlineStr">
        <is>
          <t>NEWPOLICY</t>
        </is>
      </c>
      <c r="F900" s="81" t="inlineStr">
        <is>
          <t>NEWPOLICY(AD1247,AD1256,AD1265)</t>
        </is>
      </c>
    </row>
    <row r="901">
      <c r="A901" s="14" t="n">
        <v>1275</v>
      </c>
      <c r="B901" s="14" t="inlineStr">
        <is>
          <t>nce</t>
        </is>
      </c>
      <c r="C901" s="14" t="inlineStr">
        <is>
          <t>ker</t>
        </is>
      </c>
      <c r="D901" s="14" t="inlineStr">
        <is>
          <t>avi</t>
        </is>
      </c>
      <c r="E901" s="14" t="inlineStr">
        <is>
          <t>NEWPOLICY</t>
        </is>
      </c>
      <c r="F901" s="81" t="inlineStr">
        <is>
          <t>NEWPOLICY(AD1248,AD1257,AD1266)</t>
        </is>
      </c>
    </row>
    <row r="902">
      <c r="A902" s="14" t="n">
        <v>1276</v>
      </c>
      <c r="B902" s="14" t="inlineStr">
        <is>
          <t>nce</t>
        </is>
      </c>
      <c r="C902" s="14" t="inlineStr">
        <is>
          <t>oop</t>
        </is>
      </c>
      <c r="D902" s="14" t="inlineStr">
        <is>
          <t>avi</t>
        </is>
      </c>
      <c r="E902" s="14" t="inlineStr">
        <is>
          <t>NEWPOLICY</t>
        </is>
      </c>
      <c r="F902" s="81" t="inlineStr">
        <is>
          <t>NEWPOLICY(AD1249,AD1258,AD1267)</t>
        </is>
      </c>
    </row>
    <row r="903">
      <c r="A903" s="14" t="n">
        <v>1277</v>
      </c>
      <c r="B903" s="14" t="inlineStr">
        <is>
          <t>nce</t>
        </is>
      </c>
      <c r="C903" s="14" t="inlineStr">
        <is>
          <t>bio</t>
        </is>
      </c>
      <c r="D903" s="14" t="inlineStr">
        <is>
          <t>avi</t>
        </is>
      </c>
      <c r="E903" s="14" t="inlineStr">
        <is>
          <t>NEWPOLICY</t>
        </is>
      </c>
      <c r="F903" s="81" t="inlineStr">
        <is>
          <t>NEWPOLICY(AD1250,AD1259,AD1268)</t>
        </is>
      </c>
    </row>
    <row r="904">
      <c r="A904" s="14" t="n">
        <v>1279</v>
      </c>
      <c r="B904" s="14" t="inlineStr">
        <is>
          <t>xcp</t>
        </is>
      </c>
      <c r="C904" s="14" t="inlineStr">
        <is>
          <t>coa</t>
        </is>
      </c>
      <c r="D904" s="14" t="inlineStr">
        <is>
          <t>avi</t>
        </is>
      </c>
      <c r="E904" s="14" t="inlineStr">
        <is>
          <t>XCARBON</t>
        </is>
      </c>
      <c r="F904" s="81" t="inlineStr">
        <is>
          <t>XCARBON($D1279,$E1279,AD$321,$F1279,AD$324)</t>
        </is>
      </c>
    </row>
    <row r="905">
      <c r="A905" s="14" t="n">
        <v>1280</v>
      </c>
      <c r="B905" s="14" t="inlineStr">
        <is>
          <t>xcp</t>
        </is>
      </c>
      <c r="C905" s="14" t="inlineStr">
        <is>
          <t>nga</t>
        </is>
      </c>
      <c r="D905" s="14" t="inlineStr">
        <is>
          <t>avi</t>
        </is>
      </c>
      <c r="E905" s="14" t="inlineStr">
        <is>
          <t>XCARBON</t>
        </is>
      </c>
      <c r="F905" s="81" t="inlineStr">
        <is>
          <t>XCARBON($D1280,$E1280,AD$321,$F1280,AD$324)</t>
        </is>
      </c>
    </row>
    <row r="906">
      <c r="A906" s="14" t="n">
        <v>1281</v>
      </c>
      <c r="B906" s="14" t="inlineStr">
        <is>
          <t>xcp</t>
        </is>
      </c>
      <c r="C906" s="14" t="inlineStr">
        <is>
          <t>gso</t>
        </is>
      </c>
      <c r="D906" s="14" t="inlineStr">
        <is>
          <t>avi</t>
        </is>
      </c>
      <c r="E906" s="14" t="inlineStr">
        <is>
          <t>XCARBON</t>
        </is>
      </c>
      <c r="F906" s="81" t="inlineStr">
        <is>
          <t>XCARBON($D1281,$E1281,AD$321,$F1281,AD$324)</t>
        </is>
      </c>
    </row>
    <row r="907">
      <c r="A907" s="14" t="n">
        <v>1282</v>
      </c>
      <c r="B907" s="14" t="inlineStr">
        <is>
          <t>xcp</t>
        </is>
      </c>
      <c r="C907" s="14" t="inlineStr">
        <is>
          <t>die</t>
        </is>
      </c>
      <c r="D907" s="14" t="inlineStr">
        <is>
          <t>avi</t>
        </is>
      </c>
      <c r="E907" s="14" t="inlineStr">
        <is>
          <t>XCARBON</t>
        </is>
      </c>
      <c r="F907" s="81" t="inlineStr">
        <is>
          <t>XCARBON($D1282,$E1282,AD$321,$F1282,AD$324)</t>
        </is>
      </c>
    </row>
    <row r="908">
      <c r="A908" s="14" t="n">
        <v>1283</v>
      </c>
      <c r="B908" s="14" t="inlineStr">
        <is>
          <t>xcp</t>
        </is>
      </c>
      <c r="C908" s="14" t="inlineStr">
        <is>
          <t>lpg</t>
        </is>
      </c>
      <c r="D908" s="14" t="inlineStr">
        <is>
          <t>avi</t>
        </is>
      </c>
      <c r="E908" s="14" t="inlineStr">
        <is>
          <t>XCARBON</t>
        </is>
      </c>
      <c r="F908" s="81" t="inlineStr">
        <is>
          <t>XCARBON($D1283,$E1283,AD$321,$F1283,AD$324)</t>
        </is>
      </c>
    </row>
    <row r="909">
      <c r="A909" s="14" t="n">
        <v>1284</v>
      </c>
      <c r="B909" s="14" t="inlineStr">
        <is>
          <t>xcp</t>
        </is>
      </c>
      <c r="C909" s="14" t="inlineStr">
        <is>
          <t>ker</t>
        </is>
      </c>
      <c r="D909" s="14" t="inlineStr">
        <is>
          <t>avi</t>
        </is>
      </c>
      <c r="E909" s="14" t="inlineStr">
        <is>
          <t>XCARBON</t>
        </is>
      </c>
      <c r="F909" s="81" t="inlineStr">
        <is>
          <t>XCARBON($D1284,$E1284,AD$321,$F1284,AD$324)</t>
        </is>
      </c>
    </row>
    <row r="910">
      <c r="A910" s="14" t="n">
        <v>1285</v>
      </c>
      <c r="B910" s="14" t="inlineStr">
        <is>
          <t>xcp</t>
        </is>
      </c>
      <c r="C910" s="14" t="inlineStr">
        <is>
          <t>oop</t>
        </is>
      </c>
      <c r="D910" s="14" t="inlineStr">
        <is>
          <t>avi</t>
        </is>
      </c>
      <c r="E910" s="14" t="inlineStr">
        <is>
          <t>XCARBON</t>
        </is>
      </c>
      <c r="F910" s="81" t="inlineStr">
        <is>
          <t>XCARBON($D1285,$E1285,AD$321,$F1285,AD$324)</t>
        </is>
      </c>
    </row>
    <row r="911">
      <c r="A911" s="14" t="n">
        <v>1286</v>
      </c>
      <c r="B911" s="14" t="inlineStr">
        <is>
          <t>xcp</t>
        </is>
      </c>
      <c r="C911" s="14" t="inlineStr">
        <is>
          <t>bio</t>
        </is>
      </c>
      <c r="D911" s="14" t="inlineStr">
        <is>
          <t>avi</t>
        </is>
      </c>
      <c r="E911" s="14" t="inlineStr">
        <is>
          <t>XCARBON</t>
        </is>
      </c>
      <c r="F911" s="81" t="inlineStr">
        <is>
          <t>XCARBON($D1286,$E1286,AD$321,$F1286,AD$324)</t>
        </is>
      </c>
    </row>
    <row r="912">
      <c r="A912" s="14" t="n">
        <v>1288</v>
      </c>
      <c r="B912" s="14" t="inlineStr">
        <is>
          <t>xcpd</t>
        </is>
      </c>
      <c r="C912" s="14" t="inlineStr">
        <is>
          <t>coa</t>
        </is>
      </c>
      <c r="D912" s="14" t="inlineStr">
        <is>
          <t>avi</t>
        </is>
      </c>
      <c r="E912" s="14" t="inlineStr">
        <is>
          <t>XCARBON</t>
        </is>
      </c>
      <c r="F912" s="81" t="inlineStr">
        <is>
          <t>XCARBON($D1288,$E1288,(AD$321-AD$322),$F1288,(AD$324-AD$325))</t>
        </is>
      </c>
    </row>
    <row r="913">
      <c r="A913" s="14" t="n">
        <v>1289</v>
      </c>
      <c r="B913" s="14" t="inlineStr">
        <is>
          <t>xcpd</t>
        </is>
      </c>
      <c r="C913" s="14" t="inlineStr">
        <is>
          <t>nga</t>
        </is>
      </c>
      <c r="D913" s="14" t="inlineStr">
        <is>
          <t>avi</t>
        </is>
      </c>
      <c r="E913" s="14" t="inlineStr">
        <is>
          <t>XCARBON</t>
        </is>
      </c>
      <c r="F913" s="81" t="inlineStr">
        <is>
          <t>XCARBON($D1289,$E1289,(AD$321-AD$322),$F1289,(AD$324-AD$325))</t>
        </is>
      </c>
    </row>
    <row r="914">
      <c r="A914" s="14" t="n">
        <v>1290</v>
      </c>
      <c r="B914" s="14" t="inlineStr">
        <is>
          <t>xcpd</t>
        </is>
      </c>
      <c r="C914" s="14" t="inlineStr">
        <is>
          <t>gso</t>
        </is>
      </c>
      <c r="D914" s="14" t="inlineStr">
        <is>
          <t>avi</t>
        </is>
      </c>
      <c r="E914" s="14" t="inlineStr">
        <is>
          <t>XCARBON</t>
        </is>
      </c>
      <c r="F914" s="81" t="inlineStr">
        <is>
          <t>XCARBON($D1290,$E1290,(AD$321-AD$322),$F1290,(AD$324-AD$325))</t>
        </is>
      </c>
    </row>
    <row r="915">
      <c r="A915" s="14" t="n">
        <v>1291</v>
      </c>
      <c r="B915" s="14" t="inlineStr">
        <is>
          <t>xcpd</t>
        </is>
      </c>
      <c r="C915" s="14" t="inlineStr">
        <is>
          <t>die</t>
        </is>
      </c>
      <c r="D915" s="14" t="inlineStr">
        <is>
          <t>avi</t>
        </is>
      </c>
      <c r="E915" s="14" t="inlineStr">
        <is>
          <t>XCARBON</t>
        </is>
      </c>
      <c r="F915" s="81" t="inlineStr">
        <is>
          <t>XCARBON($D1291,$E1291,(AD$321-AD$322),$F1291,(AD$324-AD$325))</t>
        </is>
      </c>
    </row>
    <row r="916">
      <c r="A916" s="14" t="n">
        <v>1292</v>
      </c>
      <c r="B916" s="14" t="inlineStr">
        <is>
          <t>xcpd</t>
        </is>
      </c>
      <c r="C916" s="14" t="inlineStr">
        <is>
          <t>lpg</t>
        </is>
      </c>
      <c r="D916" s="14" t="inlineStr">
        <is>
          <t>avi</t>
        </is>
      </c>
      <c r="E916" s="14" t="inlineStr">
        <is>
          <t>XCARBON</t>
        </is>
      </c>
      <c r="F916" s="81" t="inlineStr">
        <is>
          <t>XCARBON($D1292,$E1292,(AD$321-AD$322),$F1292,(AD$324-AD$325))</t>
        </is>
      </c>
    </row>
    <row r="917">
      <c r="A917" s="14" t="n">
        <v>1293</v>
      </c>
      <c r="B917" s="14" t="inlineStr">
        <is>
          <t>xcpd</t>
        </is>
      </c>
      <c r="C917" s="14" t="inlineStr">
        <is>
          <t>ker</t>
        </is>
      </c>
      <c r="D917" s="14" t="inlineStr">
        <is>
          <t>avi</t>
        </is>
      </c>
      <c r="E917" s="14" t="inlineStr">
        <is>
          <t>XCARBON</t>
        </is>
      </c>
      <c r="F917" s="81" t="inlineStr">
        <is>
          <t>XCARBON($D1293,$E1293,(AD$321-AD$322),$F1293,(AD$324-AD$325))</t>
        </is>
      </c>
    </row>
    <row r="918">
      <c r="A918" s="14" t="n">
        <v>1294</v>
      </c>
      <c r="B918" s="14" t="inlineStr">
        <is>
          <t>xcpd</t>
        </is>
      </c>
      <c r="C918" s="14" t="inlineStr">
        <is>
          <t>oop</t>
        </is>
      </c>
      <c r="D918" s="14" t="inlineStr">
        <is>
          <t>avi</t>
        </is>
      </c>
      <c r="E918" s="14" t="inlineStr">
        <is>
          <t>XCARBON</t>
        </is>
      </c>
      <c r="F918" s="81" t="inlineStr">
        <is>
          <t>XCARBON($D1294,$E1294,(AD$321-AD$322),$F1294,(AD$324-AD$325))</t>
        </is>
      </c>
    </row>
    <row r="919">
      <c r="A919" s="14" t="n">
        <v>1295</v>
      </c>
      <c r="B919" s="14" t="inlineStr">
        <is>
          <t>xcpd</t>
        </is>
      </c>
      <c r="C919" s="14" t="inlineStr">
        <is>
          <t>bio</t>
        </is>
      </c>
      <c r="D919" s="14" t="inlineStr">
        <is>
          <t>avi</t>
        </is>
      </c>
      <c r="E919" s="14" t="inlineStr">
        <is>
          <t>XCARBON</t>
        </is>
      </c>
      <c r="F919" s="81" t="inlineStr">
        <is>
          <t>XCARBON($D1295,$E1295,(AD$321-AD$322),$F1295,(AD$324-AD$325))</t>
        </is>
      </c>
    </row>
    <row r="920">
      <c r="A920" s="14" t="n">
        <v>1297</v>
      </c>
      <c r="B920" s="14" t="inlineStr">
        <is>
          <t>atp</t>
        </is>
      </c>
      <c r="C920" s="14" t="inlineStr">
        <is>
          <t>coa</t>
        </is>
      </c>
      <c r="D920" s="14" t="inlineStr">
        <is>
          <t>avi</t>
        </is>
      </c>
      <c r="E920" s="14" t="inlineStr">
        <is>
          <t>POSTTAX</t>
        </is>
      </c>
      <c r="F920" s="81" t="inlineStr">
        <is>
          <t>POSTTAX(INDEX(AD$381:AD$392,$D1297),AD1270+AD1288,$E1297)</t>
        </is>
      </c>
    </row>
    <row r="921">
      <c r="A921" s="14" t="n">
        <v>1298</v>
      </c>
      <c r="B921" s="14" t="inlineStr">
        <is>
          <t>atp</t>
        </is>
      </c>
      <c r="C921" s="14" t="inlineStr">
        <is>
          <t>nga</t>
        </is>
      </c>
      <c r="D921" s="14" t="inlineStr">
        <is>
          <t>avi</t>
        </is>
      </c>
      <c r="E921" s="14" t="inlineStr">
        <is>
          <t>POSTTAX</t>
        </is>
      </c>
      <c r="F921" s="81" t="inlineStr">
        <is>
          <t>POSTTAX(INDEX(AD$381:AD$392,$D1298),AD1271+AD1289,$E1298)</t>
        </is>
      </c>
    </row>
    <row r="922">
      <c r="A922" s="14" t="n">
        <v>1299</v>
      </c>
      <c r="B922" s="14" t="inlineStr">
        <is>
          <t>atp</t>
        </is>
      </c>
      <c r="C922" s="14" t="inlineStr">
        <is>
          <t>gso</t>
        </is>
      </c>
      <c r="D922" s="14" t="inlineStr">
        <is>
          <t>avi</t>
        </is>
      </c>
      <c r="E922" s="14" t="inlineStr">
        <is>
          <t>POSTTAX</t>
        </is>
      </c>
      <c r="F922" s="81" t="inlineStr">
        <is>
          <t>POSTTAX(INDEX(AD$381:AD$392,$D1299),AD1272+AD1290,$E1299)</t>
        </is>
      </c>
    </row>
    <row r="923">
      <c r="A923" s="14" t="n">
        <v>1300</v>
      </c>
      <c r="B923" s="14" t="inlineStr">
        <is>
          <t>atp</t>
        </is>
      </c>
      <c r="C923" s="14" t="inlineStr">
        <is>
          <t>die</t>
        </is>
      </c>
      <c r="D923" s="14" t="inlineStr">
        <is>
          <t>avi</t>
        </is>
      </c>
      <c r="E923" s="14" t="inlineStr">
        <is>
          <t>POSTTAX</t>
        </is>
      </c>
      <c r="F923" s="81" t="inlineStr">
        <is>
          <t>POSTTAX(INDEX(AD$381:AD$392,$D1300),AD1273+AD1291,$E1300)</t>
        </is>
      </c>
    </row>
    <row r="924">
      <c r="A924" s="14" t="n">
        <v>1301</v>
      </c>
      <c r="B924" s="14" t="inlineStr">
        <is>
          <t>atp</t>
        </is>
      </c>
      <c r="C924" s="14" t="inlineStr">
        <is>
          <t>lpg</t>
        </is>
      </c>
      <c r="D924" s="14" t="inlineStr">
        <is>
          <t>avi</t>
        </is>
      </c>
      <c r="E924" s="14" t="inlineStr">
        <is>
          <t>POSTTAX</t>
        </is>
      </c>
      <c r="F924" s="81" t="inlineStr">
        <is>
          <t>POSTTAX(INDEX(AD$381:AD$392,$D1301),AD1274+AD1292,$E1301)</t>
        </is>
      </c>
    </row>
    <row r="925">
      <c r="A925" s="14" t="n">
        <v>1302</v>
      </c>
      <c r="B925" s="14" t="inlineStr">
        <is>
          <t>atp</t>
        </is>
      </c>
      <c r="C925" s="14" t="inlineStr">
        <is>
          <t>ker</t>
        </is>
      </c>
      <c r="D925" s="14" t="inlineStr">
        <is>
          <t>avi</t>
        </is>
      </c>
      <c r="E925" s="14" t="inlineStr">
        <is>
          <t>POSTTAX</t>
        </is>
      </c>
      <c r="F925" s="81" t="inlineStr">
        <is>
          <t>POSTTAX(INDEX(AD$381:AD$392,$D1302),AD1275+AD1293,$E1302)</t>
        </is>
      </c>
    </row>
    <row r="926">
      <c r="A926" s="14" t="n">
        <v>1303</v>
      </c>
      <c r="B926" s="14" t="inlineStr">
        <is>
          <t>atp</t>
        </is>
      </c>
      <c r="C926" s="14" t="inlineStr">
        <is>
          <t>oop</t>
        </is>
      </c>
      <c r="D926" s="14" t="inlineStr">
        <is>
          <t>avi</t>
        </is>
      </c>
      <c r="E926" s="14" t="inlineStr">
        <is>
          <t>POSTTAX</t>
        </is>
      </c>
      <c r="F926" s="81" t="inlineStr">
        <is>
          <t>POSTTAX(INDEX(AD$381:AD$392,$D1303),AD1276+AD1294,$E1303)</t>
        </is>
      </c>
    </row>
    <row r="927">
      <c r="A927" s="14" t="n">
        <v>1304</v>
      </c>
      <c r="B927" s="14" t="inlineStr">
        <is>
          <t>atp</t>
        </is>
      </c>
      <c r="C927" s="14" t="inlineStr">
        <is>
          <t>bio</t>
        </is>
      </c>
      <c r="D927" s="14" t="inlineStr">
        <is>
          <t>avi</t>
        </is>
      </c>
      <c r="E927" s="14" t="inlineStr">
        <is>
          <t>POSTTAX</t>
        </is>
      </c>
      <c r="F927" s="81" t="inlineStr">
        <is>
          <t>POSTTAX(INDEX(AD$381:AD$392,$D1304),AD1277+AD1295,$E1304)</t>
        </is>
      </c>
    </row>
    <row r="928">
      <c r="A928" s="14" t="n">
        <v>1306</v>
      </c>
      <c r="B928" s="14" t="inlineStr">
        <is>
          <t>shp</t>
        </is>
      </c>
      <c r="C928" s="14" t="inlineStr">
        <is>
          <t>coa</t>
        </is>
      </c>
      <c r="D928" s="14" t="inlineStr">
        <is>
          <t>avi</t>
        </is>
      </c>
      <c r="E928" s="14" t="inlineStr">
        <is>
          <t>SHADOWGJ</t>
        </is>
      </c>
      <c r="F928" s="81" t="inlineStr">
        <is>
          <t>SHADOWGJ(INDEX(AD$297:AD$313,$E1306),$D1306)</t>
        </is>
      </c>
    </row>
    <row r="929">
      <c r="A929" s="14" t="n">
        <v>1307</v>
      </c>
      <c r="B929" s="14" t="inlineStr">
        <is>
          <t>shp</t>
        </is>
      </c>
      <c r="C929" s="14" t="inlineStr">
        <is>
          <t>nga</t>
        </is>
      </c>
      <c r="D929" s="14" t="inlineStr">
        <is>
          <t>avi</t>
        </is>
      </c>
      <c r="E929" s="14" t="inlineStr">
        <is>
          <t>SHADOWGJ</t>
        </is>
      </c>
      <c r="F929" s="81" t="inlineStr">
        <is>
          <t>SHADOWGJ(INDEX(AD$297:AD$313,$E1307),$D1307)</t>
        </is>
      </c>
    </row>
    <row r="930">
      <c r="A930" s="14" t="n">
        <v>1308</v>
      </c>
      <c r="B930" s="14" t="inlineStr">
        <is>
          <t>shp</t>
        </is>
      </c>
      <c r="C930" s="14" t="inlineStr">
        <is>
          <t>gso</t>
        </is>
      </c>
      <c r="D930" s="14" t="inlineStr">
        <is>
          <t>avi</t>
        </is>
      </c>
      <c r="E930" s="14" t="inlineStr">
        <is>
          <t>SHADOWGJ</t>
        </is>
      </c>
      <c r="F930" s="81" t="inlineStr">
        <is>
          <t>SHADOWGJ(INDEX(AD$297:AD$313,$E1308),$D1308)</t>
        </is>
      </c>
    </row>
    <row r="931">
      <c r="A931" s="14" t="n">
        <v>1309</v>
      </c>
      <c r="B931" s="14" t="inlineStr">
        <is>
          <t>shp</t>
        </is>
      </c>
      <c r="C931" s="14" t="inlineStr">
        <is>
          <t>die</t>
        </is>
      </c>
      <c r="D931" s="14" t="inlineStr">
        <is>
          <t>avi</t>
        </is>
      </c>
      <c r="E931" s="14" t="inlineStr">
        <is>
          <t>SHADOWGJ</t>
        </is>
      </c>
      <c r="F931" s="81" t="inlineStr">
        <is>
          <t>SHADOWGJ(INDEX(AD$297:AD$313,$E1309),$D1309)</t>
        </is>
      </c>
    </row>
    <row r="932">
      <c r="A932" s="14" t="n">
        <v>1310</v>
      </c>
      <c r="B932" s="14" t="inlineStr">
        <is>
          <t>shp</t>
        </is>
      </c>
      <c r="C932" s="14" t="inlineStr">
        <is>
          <t>lpg</t>
        </is>
      </c>
      <c r="D932" s="14" t="inlineStr">
        <is>
          <t>avi</t>
        </is>
      </c>
      <c r="E932" s="14" t="inlineStr">
        <is>
          <t>SHADOWGJ</t>
        </is>
      </c>
      <c r="F932" s="81" t="inlineStr">
        <is>
          <t>SHADOWGJ(INDEX(AD$297:AD$313,$E1310),$D1310)</t>
        </is>
      </c>
    </row>
    <row r="933">
      <c r="A933" s="14" t="n">
        <v>1311</v>
      </c>
      <c r="B933" s="14" t="inlineStr">
        <is>
          <t>shp</t>
        </is>
      </c>
      <c r="C933" s="14" t="inlineStr">
        <is>
          <t>ker</t>
        </is>
      </c>
      <c r="D933" s="14" t="inlineStr">
        <is>
          <t>avi</t>
        </is>
      </c>
      <c r="E933" s="14" t="inlineStr">
        <is>
          <t>SHADOWGJ</t>
        </is>
      </c>
      <c r="F933" s="81" t="inlineStr">
        <is>
          <t>SHADOWGJ(INDEX(AD$297:AD$313,$E1311),$D1311)</t>
        </is>
      </c>
    </row>
    <row r="934">
      <c r="A934" s="14" t="n">
        <v>1312</v>
      </c>
      <c r="B934" s="14" t="inlineStr">
        <is>
          <t>shp</t>
        </is>
      </c>
      <c r="C934" s="14" t="inlineStr">
        <is>
          <t>oop</t>
        </is>
      </c>
      <c r="D934" s="14" t="inlineStr">
        <is>
          <t>avi</t>
        </is>
      </c>
      <c r="E934" s="14" t="inlineStr">
        <is>
          <t>SHADOWGJ</t>
        </is>
      </c>
      <c r="F934" s="81" t="inlineStr">
        <is>
          <t>SHADOWGJ(INDEX(AD$297:AD$313,$E1312),$D1312)</t>
        </is>
      </c>
    </row>
    <row r="935">
      <c r="A935" s="14" t="n">
        <v>1313</v>
      </c>
      <c r="B935" s="14" t="inlineStr">
        <is>
          <t>shp</t>
        </is>
      </c>
      <c r="C935" s="14" t="inlineStr">
        <is>
          <t>bio</t>
        </is>
      </c>
      <c r="D935" s="14" t="inlineStr">
        <is>
          <t>avi</t>
        </is>
      </c>
      <c r="E935" s="14" t="inlineStr">
        <is>
          <t>SHADOWGJ</t>
        </is>
      </c>
      <c r="F935" s="81" t="inlineStr">
        <is>
          <t>SHADOWGJ(INDEX(AD$297:AD$313,$E1313),$D1313)</t>
        </is>
      </c>
    </row>
    <row r="936">
      <c r="A936" s="14" t="n">
        <v>1315</v>
      </c>
      <c r="B936" s="14" t="inlineStr">
        <is>
          <t>ener</t>
        </is>
      </c>
      <c r="C936" s="14" t="inlineStr">
        <is>
          <t>coa</t>
        </is>
      </c>
      <c r="D936" s="14" t="inlineStr">
        <is>
          <t>avi</t>
        </is>
      </c>
      <c r="E936" s="14" t="inlineStr">
        <is>
          <t>FUELUSE</t>
        </is>
      </c>
      <c r="F936" s="81" t="inlineStr">
        <is>
          <t>FUELUSE(AC1315,AD1297,AC1297,AD1306,AC1306,AD$7,$D1315,$E1315,$F1315,$G1315)</t>
        </is>
      </c>
    </row>
    <row r="937">
      <c r="A937" s="14" t="n">
        <v>1316</v>
      </c>
      <c r="B937" s="14" t="inlineStr">
        <is>
          <t>ener</t>
        </is>
      </c>
      <c r="C937" s="14" t="inlineStr">
        <is>
          <t>nga</t>
        </is>
      </c>
      <c r="D937" s="14" t="inlineStr">
        <is>
          <t>avi</t>
        </is>
      </c>
      <c r="E937" s="14" t="inlineStr">
        <is>
          <t>FUELUSE</t>
        </is>
      </c>
      <c r="F937" s="81" t="inlineStr">
        <is>
          <t>FUELUSE(AC1316,AD1298,AC1298,AD1307,AC1307,AD$7,$D1316,$E1316,$F1316,$G1316)</t>
        </is>
      </c>
    </row>
    <row r="938">
      <c r="A938" s="14" t="n">
        <v>1317</v>
      </c>
      <c r="B938" s="14" t="inlineStr">
        <is>
          <t>ener</t>
        </is>
      </c>
      <c r="C938" s="14" t="inlineStr">
        <is>
          <t>gso</t>
        </is>
      </c>
      <c r="D938" s="14" t="inlineStr">
        <is>
          <t>avi</t>
        </is>
      </c>
      <c r="E938" s="14" t="inlineStr">
        <is>
          <t>FUELUSE</t>
        </is>
      </c>
      <c r="F938" s="81" t="inlineStr">
        <is>
          <t>FUELUSE(AC1317,AD1299,AC1299,AD1308,AC1308,AD$7,$D1317,$E1317,$F1317,$G1317)</t>
        </is>
      </c>
    </row>
    <row r="939">
      <c r="A939" s="14" t="n">
        <v>1318</v>
      </c>
      <c r="B939" s="14" t="inlineStr">
        <is>
          <t>ener</t>
        </is>
      </c>
      <c r="C939" s="14" t="inlineStr">
        <is>
          <t>die</t>
        </is>
      </c>
      <c r="D939" s="14" t="inlineStr">
        <is>
          <t>avi</t>
        </is>
      </c>
      <c r="E939" s="14" t="inlineStr">
        <is>
          <t>FUELUSE</t>
        </is>
      </c>
      <c r="F939" s="81" t="inlineStr">
        <is>
          <t>FUELUSE(AC1318,AD1300,AC1300,AD1309,AC1309,AD$7,$D1318,$E1318,$F1318,$G1318)</t>
        </is>
      </c>
    </row>
    <row r="940">
      <c r="A940" s="14" t="n">
        <v>1319</v>
      </c>
      <c r="B940" s="14" t="inlineStr">
        <is>
          <t>ener</t>
        </is>
      </c>
      <c r="C940" s="14" t="inlineStr">
        <is>
          <t>lpg</t>
        </is>
      </c>
      <c r="D940" s="14" t="inlineStr">
        <is>
          <t>avi</t>
        </is>
      </c>
      <c r="E940" s="14" t="inlineStr">
        <is>
          <t>FUELUSE</t>
        </is>
      </c>
      <c r="F940" s="81" t="inlineStr">
        <is>
          <t>FUELUSE(AC1319,AD1301,AC1301,AD1310,AC1310,AD$7,$D1319,$E1319,$F1319,$G1319)</t>
        </is>
      </c>
    </row>
    <row r="941">
      <c r="A941" s="14" t="n">
        <v>1320</v>
      </c>
      <c r="B941" s="14" t="inlineStr">
        <is>
          <t>ener</t>
        </is>
      </c>
      <c r="C941" s="14" t="inlineStr">
        <is>
          <t>ker</t>
        </is>
      </c>
      <c r="D941" s="14" t="inlineStr">
        <is>
          <t>avi</t>
        </is>
      </c>
      <c r="E941" s="14" t="inlineStr">
        <is>
          <t>FUELUSE</t>
        </is>
      </c>
      <c r="F941" s="81" t="inlineStr">
        <is>
          <t>FUELUSE(AC1320,AD1302,AC1302,AD1311,AC1311,AD$7,$D1320,$E1320,$F1320,$G1320)</t>
        </is>
      </c>
    </row>
    <row r="942">
      <c r="A942" s="14" t="n">
        <v>1321</v>
      </c>
      <c r="B942" s="14" t="inlineStr">
        <is>
          <t>ener</t>
        </is>
      </c>
      <c r="C942" s="14" t="inlineStr">
        <is>
          <t>oop</t>
        </is>
      </c>
      <c r="D942" s="14" t="inlineStr">
        <is>
          <t>avi</t>
        </is>
      </c>
      <c r="E942" s="14" t="inlineStr">
        <is>
          <t>FUELUSE</t>
        </is>
      </c>
      <c r="F942" s="81" t="inlineStr">
        <is>
          <t>FUELUSE(AC1321,AD1303,AC1303,AD1312,AC1312,AD$7,$D1321,$E1321,$F1321,$G1321)</t>
        </is>
      </c>
    </row>
    <row r="943">
      <c r="A943" s="14" t="n">
        <v>1322</v>
      </c>
      <c r="B943" s="14" t="inlineStr">
        <is>
          <t>ener</t>
        </is>
      </c>
      <c r="C943" s="14" t="inlineStr">
        <is>
          <t>bio</t>
        </is>
      </c>
      <c r="D943" s="14" t="inlineStr">
        <is>
          <t>avi</t>
        </is>
      </c>
      <c r="E943" s="14" t="inlineStr">
        <is>
          <t>FUELUSE</t>
        </is>
      </c>
      <c r="F943" s="81" t="inlineStr">
        <is>
          <t>FUELUSE(AC1322,AD1304,AC1304,AD1313,AC1313,AD$7,$D1322,$E1322,$F1322,$G1322)</t>
        </is>
      </c>
    </row>
    <row r="944">
      <c r="A944" s="14" t="n">
        <v>1324</v>
      </c>
      <c r="B944" s="14" t="inlineStr">
        <is>
          <t>co2</t>
        </is>
      </c>
      <c r="C944" s="14" t="inlineStr">
        <is>
          <t>coa</t>
        </is>
      </c>
      <c r="D944" s="14" t="inlineStr">
        <is>
          <t>avi</t>
        </is>
      </c>
      <c r="E944" s="14" t="inlineStr">
        <is>
          <t>EMISSIONS</t>
        </is>
      </c>
      <c r="F944" s="81" t="inlineStr">
        <is>
          <t>EMISSIONS(AD1315,Settings!$C$13,$D1324)</t>
        </is>
      </c>
    </row>
    <row r="945">
      <c r="A945" s="14" t="n">
        <v>1325</v>
      </c>
      <c r="B945" s="14" t="inlineStr">
        <is>
          <t>co2</t>
        </is>
      </c>
      <c r="C945" s="14" t="inlineStr">
        <is>
          <t>nga</t>
        </is>
      </c>
      <c r="D945" s="14" t="inlineStr">
        <is>
          <t>avi</t>
        </is>
      </c>
      <c r="E945" s="14" t="inlineStr">
        <is>
          <t>EMISSIONS</t>
        </is>
      </c>
      <c r="F945" s="81" t="inlineStr">
        <is>
          <t>EMISSIONS(AD1316,Settings!$C$13,$D1325)</t>
        </is>
      </c>
    </row>
    <row r="946">
      <c r="A946" s="14" t="n">
        <v>1326</v>
      </c>
      <c r="B946" s="14" t="inlineStr">
        <is>
          <t>co2</t>
        </is>
      </c>
      <c r="C946" s="14" t="inlineStr">
        <is>
          <t>gso</t>
        </is>
      </c>
      <c r="D946" s="14" t="inlineStr">
        <is>
          <t>avi</t>
        </is>
      </c>
      <c r="E946" s="14" t="inlineStr">
        <is>
          <t>EMISSIONS</t>
        </is>
      </c>
      <c r="F946" s="81" t="inlineStr">
        <is>
          <t>EMISSIONS(AD1317,Settings!$C$13,$D1326)</t>
        </is>
      </c>
    </row>
    <row r="947">
      <c r="A947" s="14" t="n">
        <v>1327</v>
      </c>
      <c r="B947" s="14" t="inlineStr">
        <is>
          <t>co2</t>
        </is>
      </c>
      <c r="C947" s="14" t="inlineStr">
        <is>
          <t>die</t>
        </is>
      </c>
      <c r="D947" s="14" t="inlineStr">
        <is>
          <t>avi</t>
        </is>
      </c>
      <c r="E947" s="14" t="inlineStr">
        <is>
          <t>EMISSIONS</t>
        </is>
      </c>
      <c r="F947" s="81" t="inlineStr">
        <is>
          <t>EMISSIONS(AD1318,Settings!$C$13,$D1327)</t>
        </is>
      </c>
    </row>
    <row r="948">
      <c r="A948" s="14" t="n">
        <v>1328</v>
      </c>
      <c r="B948" s="14" t="inlineStr">
        <is>
          <t>co2</t>
        </is>
      </c>
      <c r="C948" s="14" t="inlineStr">
        <is>
          <t>lpg</t>
        </is>
      </c>
      <c r="D948" s="14" t="inlineStr">
        <is>
          <t>avi</t>
        </is>
      </c>
      <c r="E948" s="14" t="inlineStr">
        <is>
          <t>EMISSIONS</t>
        </is>
      </c>
      <c r="F948" s="81" t="inlineStr">
        <is>
          <t>EMISSIONS(AD1319,Settings!$C$13,$D1328)</t>
        </is>
      </c>
    </row>
    <row r="949">
      <c r="A949" s="14" t="n">
        <v>1329</v>
      </c>
      <c r="B949" s="14" t="inlineStr">
        <is>
          <t>co2</t>
        </is>
      </c>
      <c r="C949" s="14" t="inlineStr">
        <is>
          <t>ker</t>
        </is>
      </c>
      <c r="D949" s="14" t="inlineStr">
        <is>
          <t>avi</t>
        </is>
      </c>
      <c r="E949" s="14" t="inlineStr">
        <is>
          <t>EMISSIONS</t>
        </is>
      </c>
      <c r="F949" s="81" t="inlineStr">
        <is>
          <t>EMISSIONS(AD1320,Settings!$C$13,$D1329)</t>
        </is>
      </c>
    </row>
    <row r="950">
      <c r="A950" s="14" t="n">
        <v>1330</v>
      </c>
      <c r="B950" s="14" t="inlineStr">
        <is>
          <t>co2</t>
        </is>
      </c>
      <c r="C950" s="14" t="inlineStr">
        <is>
          <t>oop</t>
        </is>
      </c>
      <c r="D950" s="14" t="inlineStr">
        <is>
          <t>avi</t>
        </is>
      </c>
      <c r="E950" s="14" t="inlineStr">
        <is>
          <t>EMISSIONS</t>
        </is>
      </c>
      <c r="F950" s="81" t="inlineStr">
        <is>
          <t>EMISSIONS(AD1321,Settings!$C$13,$D1330)</t>
        </is>
      </c>
    </row>
    <row r="951">
      <c r="A951" s="14" t="n">
        <v>1331</v>
      </c>
      <c r="B951" s="14" t="inlineStr">
        <is>
          <t>co2</t>
        </is>
      </c>
      <c r="C951" s="14" t="inlineStr">
        <is>
          <t>bio</t>
        </is>
      </c>
      <c r="D951" s="14" t="inlineStr">
        <is>
          <t>avi</t>
        </is>
      </c>
      <c r="E951" s="14" t="inlineStr">
        <is>
          <t>EMISSIONS</t>
        </is>
      </c>
      <c r="F951" s="81" t="inlineStr">
        <is>
          <t>EMISSIONS(AD1322,Settings!$C$13,$D1331)</t>
        </is>
      </c>
    </row>
    <row r="952">
      <c r="A952" s="14" t="n">
        <v>1333</v>
      </c>
      <c r="B952" s="14" t="inlineStr">
        <is>
          <t>rtx</t>
        </is>
      </c>
      <c r="C952" s="14" t="inlineStr">
        <is>
          <t>coa</t>
        </is>
      </c>
      <c r="D952" s="14" t="inlineStr">
        <is>
          <t>avi</t>
        </is>
      </c>
      <c r="E952" s="14" t="inlineStr">
        <is>
          <t>REVENUE</t>
        </is>
      </c>
      <c r="F952" s="81" t="inlineStr">
        <is>
          <t>REVENUE(AD1315,Settings!$C$13,INDEX(AD$407:AD$418,$D1333)+INDEX(AD$394:AD$405,$D1333)+AD1288*(1+$E1333))</t>
        </is>
      </c>
    </row>
    <row r="953">
      <c r="A953" s="14" t="n">
        <v>1334</v>
      </c>
      <c r="B953" s="14" t="inlineStr">
        <is>
          <t>rtx</t>
        </is>
      </c>
      <c r="C953" s="14" t="inlineStr">
        <is>
          <t>nga</t>
        </is>
      </c>
      <c r="D953" s="14" t="inlineStr">
        <is>
          <t>avi</t>
        </is>
      </c>
      <c r="E953" s="14" t="inlineStr">
        <is>
          <t>REVENUE</t>
        </is>
      </c>
      <c r="F953" s="81" t="inlineStr">
        <is>
          <t>REVENUE(AD1316,Settings!$C$13,INDEX(AD$407:AD$418,$D1334)+INDEX(AD$394:AD$405,$D1334)+AD1289*(1+$E1334))</t>
        </is>
      </c>
    </row>
    <row r="954">
      <c r="A954" s="14" t="n">
        <v>1335</v>
      </c>
      <c r="B954" s="14" t="inlineStr">
        <is>
          <t>rtx</t>
        </is>
      </c>
      <c r="C954" s="14" t="inlineStr">
        <is>
          <t>gso</t>
        </is>
      </c>
      <c r="D954" s="14" t="inlineStr">
        <is>
          <t>avi</t>
        </is>
      </c>
      <c r="E954" s="14" t="inlineStr">
        <is>
          <t>REVENUE</t>
        </is>
      </c>
      <c r="F954" s="81" t="inlineStr">
        <is>
          <t>REVENUE(AD1317,Settings!$C$13,INDEX(AD$407:AD$418,$D1335)+INDEX(AD$394:AD$405,$D1335)+AD1290*(1+$E1335))</t>
        </is>
      </c>
    </row>
    <row r="955">
      <c r="A955" s="14" t="n">
        <v>1336</v>
      </c>
      <c r="B955" s="14" t="inlineStr">
        <is>
          <t>rtx</t>
        </is>
      </c>
      <c r="C955" s="14" t="inlineStr">
        <is>
          <t>die</t>
        </is>
      </c>
      <c r="D955" s="14" t="inlineStr">
        <is>
          <t>avi</t>
        </is>
      </c>
      <c r="E955" s="14" t="inlineStr">
        <is>
          <t>REVENUE</t>
        </is>
      </c>
      <c r="F955" s="81" t="inlineStr">
        <is>
          <t>REVENUE(AD1318,Settings!$C$13,INDEX(AD$407:AD$418,$D1336)+INDEX(AD$394:AD$405,$D1336)+AD1291*(1+$E1336))</t>
        </is>
      </c>
    </row>
    <row r="956">
      <c r="A956" s="14" t="n">
        <v>1337</v>
      </c>
      <c r="B956" s="14" t="inlineStr">
        <is>
          <t>rtx</t>
        </is>
      </c>
      <c r="C956" s="14" t="inlineStr">
        <is>
          <t>lpg</t>
        </is>
      </c>
      <c r="D956" s="14" t="inlineStr">
        <is>
          <t>avi</t>
        </is>
      </c>
      <c r="E956" s="14" t="inlineStr">
        <is>
          <t>REVENUE</t>
        </is>
      </c>
      <c r="F956" s="81" t="inlineStr">
        <is>
          <t>REVENUE(AD1319,Settings!$C$13,INDEX(AD$407:AD$418,$D1337)+INDEX(AD$394:AD$405,$D1337)+AD1292*(1+$E1337))</t>
        </is>
      </c>
    </row>
    <row r="957">
      <c r="A957" s="14" t="n">
        <v>1338</v>
      </c>
      <c r="B957" s="14" t="inlineStr">
        <is>
          <t>rtx</t>
        </is>
      </c>
      <c r="C957" s="14" t="inlineStr">
        <is>
          <t>ker</t>
        </is>
      </c>
      <c r="D957" s="14" t="inlineStr">
        <is>
          <t>avi</t>
        </is>
      </c>
      <c r="E957" s="14" t="inlineStr">
        <is>
          <t>REVENUE</t>
        </is>
      </c>
      <c r="F957" s="81" t="inlineStr">
        <is>
          <t>REVENUE(AD1320,Settings!$C$13,INDEX(AD$407:AD$418,$D1338)+INDEX(AD$394:AD$405,$D1338)+AD1293*(1+$E1338))</t>
        </is>
      </c>
    </row>
    <row r="958">
      <c r="A958" s="14" t="n">
        <v>1339</v>
      </c>
      <c r="B958" s="14" t="inlineStr">
        <is>
          <t>rtx</t>
        </is>
      </c>
      <c r="C958" s="14" t="inlineStr">
        <is>
          <t>oop</t>
        </is>
      </c>
      <c r="D958" s="14" t="inlineStr">
        <is>
          <t>avi</t>
        </is>
      </c>
      <c r="E958" s="14" t="inlineStr">
        <is>
          <t>REVENUE</t>
        </is>
      </c>
      <c r="F958" s="81" t="inlineStr">
        <is>
          <t>REVENUE(AD1321,Settings!$C$13,INDEX(AD$407:AD$418,$D1339)+INDEX(AD$394:AD$405,$D1339)+AD1294*(1+$E1339))</t>
        </is>
      </c>
    </row>
    <row r="959">
      <c r="A959" s="14" t="n">
        <v>1340</v>
      </c>
      <c r="B959" s="14" t="inlineStr">
        <is>
          <t>rtx</t>
        </is>
      </c>
      <c r="C959" s="14" t="inlineStr">
        <is>
          <t>bio</t>
        </is>
      </c>
      <c r="D959" s="14" t="inlineStr">
        <is>
          <t>avi</t>
        </is>
      </c>
      <c r="E959" s="14" t="inlineStr">
        <is>
          <t>REVENUE</t>
        </is>
      </c>
      <c r="F959" s="81" t="inlineStr">
        <is>
          <t>REVENUE(AD1322,Settings!$C$13,INDEX(AD$407:AD$418,$D1340)+INDEX(AD$394:AD$405,$D1340)+AD1295*(1+$E1340))</t>
        </is>
      </c>
    </row>
    <row r="960">
      <c r="A960" s="14" t="n">
        <v>1342</v>
      </c>
      <c r="B960" s="14" t="inlineStr">
        <is>
          <t>rsub</t>
        </is>
      </c>
      <c r="C960" s="14" t="inlineStr">
        <is>
          <t>coa</t>
        </is>
      </c>
      <c r="D960" s="14" t="inlineStr">
        <is>
          <t>avi</t>
        </is>
      </c>
      <c r="E960" s="14" t="inlineStr">
        <is>
          <t>REVENUE</t>
        </is>
      </c>
      <c r="F960" s="81" t="inlineStr">
        <is>
          <t>REVENUE(AD1315,Settings!$C$13,INDEX(AD$420:AD$431,$D1342))</t>
        </is>
      </c>
    </row>
    <row r="961">
      <c r="A961" s="14" t="n">
        <v>1343</v>
      </c>
      <c r="B961" s="14" t="inlineStr">
        <is>
          <t>rsub</t>
        </is>
      </c>
      <c r="C961" s="14" t="inlineStr">
        <is>
          <t>nga</t>
        </is>
      </c>
      <c r="D961" s="14" t="inlineStr">
        <is>
          <t>avi</t>
        </is>
      </c>
      <c r="E961" s="14" t="inlineStr">
        <is>
          <t>REVENUE</t>
        </is>
      </c>
      <c r="F961" s="81" t="inlineStr">
        <is>
          <t>REVENUE(AD1316,Settings!$C$13,INDEX(AD$420:AD$431,$D1343))</t>
        </is>
      </c>
    </row>
    <row r="962">
      <c r="A962" s="14" t="n">
        <v>1344</v>
      </c>
      <c r="B962" s="14" t="inlineStr">
        <is>
          <t>rsub</t>
        </is>
      </c>
      <c r="C962" s="14" t="inlineStr">
        <is>
          <t>gso</t>
        </is>
      </c>
      <c r="D962" s="14" t="inlineStr">
        <is>
          <t>avi</t>
        </is>
      </c>
      <c r="E962" s="14" t="inlineStr">
        <is>
          <t>REVENUE</t>
        </is>
      </c>
      <c r="F962" s="81" t="inlineStr">
        <is>
          <t>REVENUE(AD1317,Settings!$C$13,INDEX(AD$420:AD$431,$D1344))</t>
        </is>
      </c>
    </row>
    <row r="963">
      <c r="A963" s="14" t="n">
        <v>1345</v>
      </c>
      <c r="B963" s="14" t="inlineStr">
        <is>
          <t>rsub</t>
        </is>
      </c>
      <c r="C963" s="14" t="inlineStr">
        <is>
          <t>die</t>
        </is>
      </c>
      <c r="D963" s="14" t="inlineStr">
        <is>
          <t>avi</t>
        </is>
      </c>
      <c r="E963" s="14" t="inlineStr">
        <is>
          <t>REVENUE</t>
        </is>
      </c>
      <c r="F963" s="81" t="inlineStr">
        <is>
          <t>REVENUE(AD1318,Settings!$C$13,INDEX(AD$420:AD$431,$D1345))</t>
        </is>
      </c>
    </row>
    <row r="964">
      <c r="A964" s="14" t="n">
        <v>1346</v>
      </c>
      <c r="B964" s="14" t="inlineStr">
        <is>
          <t>rsub</t>
        </is>
      </c>
      <c r="C964" s="14" t="inlineStr">
        <is>
          <t>lpg</t>
        </is>
      </c>
      <c r="D964" s="14" t="inlineStr">
        <is>
          <t>avi</t>
        </is>
      </c>
      <c r="E964" s="14" t="inlineStr">
        <is>
          <t>REVENUE</t>
        </is>
      </c>
      <c r="F964" s="81" t="inlineStr">
        <is>
          <t>REVENUE(AD1319,Settings!$C$13,INDEX(AD$420:AD$431,$D1346))</t>
        </is>
      </c>
    </row>
    <row r="965">
      <c r="A965" s="14" t="n">
        <v>1347</v>
      </c>
      <c r="B965" s="14" t="inlineStr">
        <is>
          <t>rsub</t>
        </is>
      </c>
      <c r="C965" s="14" t="inlineStr">
        <is>
          <t>ker</t>
        </is>
      </c>
      <c r="D965" s="14" t="inlineStr">
        <is>
          <t>avi</t>
        </is>
      </c>
      <c r="E965" s="14" t="inlineStr">
        <is>
          <t>REVENUE</t>
        </is>
      </c>
      <c r="F965" s="81" t="inlineStr">
        <is>
          <t>REVENUE(AD1320,Settings!$C$13,INDEX(AD$420:AD$431,$D1347))</t>
        </is>
      </c>
    </row>
    <row r="966">
      <c r="A966" s="14" t="n">
        <v>1348</v>
      </c>
      <c r="B966" s="14" t="inlineStr">
        <is>
          <t>rsub</t>
        </is>
      </c>
      <c r="C966" s="14" t="inlineStr">
        <is>
          <t>oop</t>
        </is>
      </c>
      <c r="D966" s="14" t="inlineStr">
        <is>
          <t>avi</t>
        </is>
      </c>
      <c r="E966" s="14" t="inlineStr">
        <is>
          <t>REVENUE</t>
        </is>
      </c>
      <c r="F966" s="81" t="inlineStr">
        <is>
          <t>REVENUE(AD1321,Settings!$C$13,INDEX(AD$420:AD$431,$D1348))</t>
        </is>
      </c>
    </row>
    <row r="967">
      <c r="A967" s="14" t="n">
        <v>1349</v>
      </c>
      <c r="B967" s="14" t="inlineStr">
        <is>
          <t>rsub</t>
        </is>
      </c>
      <c r="C967" s="14" t="inlineStr">
        <is>
          <t>bio</t>
        </is>
      </c>
      <c r="D967" s="14" t="inlineStr">
        <is>
          <t>avi</t>
        </is>
      </c>
      <c r="E967" s="14" t="inlineStr">
        <is>
          <t>REVENUE</t>
        </is>
      </c>
      <c r="F967" s="81" t="inlineStr">
        <is>
          <t>REVENUE(AD1322,Settings!$C$13,INDEX(AD$420:AD$431,$D1349))</t>
        </is>
      </c>
    </row>
    <row r="968">
      <c r="A968" s="14" t="n">
        <v>1351</v>
      </c>
      <c r="B968" s="14" t="inlineStr">
        <is>
          <t>rnew</t>
        </is>
      </c>
      <c r="C968" s="14" t="inlineStr">
        <is>
          <t>coa</t>
        </is>
      </c>
      <c r="D968" s="14" t="inlineStr">
        <is>
          <t>avi</t>
        </is>
      </c>
      <c r="E968" s="14" t="inlineStr">
        <is>
          <t>REVENUE</t>
        </is>
      </c>
      <c r="F968" s="81" t="inlineStr">
        <is>
          <t>REVENUE(AD1315,Settings!$C$13,NEWREVRATE(AD1243,AD1261,AD1252,AD$201,AD1270,$D1351))</t>
        </is>
      </c>
    </row>
    <row r="969">
      <c r="A969" s="14" t="n">
        <v>1352</v>
      </c>
      <c r="B969" s="14" t="inlineStr">
        <is>
          <t>rnew</t>
        </is>
      </c>
      <c r="C969" s="14" t="inlineStr">
        <is>
          <t>nga</t>
        </is>
      </c>
      <c r="D969" s="14" t="inlineStr">
        <is>
          <t>avi</t>
        </is>
      </c>
      <c r="E969" s="14" t="inlineStr">
        <is>
          <t>REVENUE</t>
        </is>
      </c>
      <c r="F969" s="81" t="inlineStr">
        <is>
          <t>REVENUE(AD1316,Settings!$C$13,NEWREVRATE(AD1244,AD1262,AD1253,AD$201,AD1271,$D1352))</t>
        </is>
      </c>
    </row>
    <row r="970">
      <c r="A970" s="14" t="n">
        <v>1353</v>
      </c>
      <c r="B970" s="14" t="inlineStr">
        <is>
          <t>rnew</t>
        </is>
      </c>
      <c r="C970" s="14" t="inlineStr">
        <is>
          <t>gso</t>
        </is>
      </c>
      <c r="D970" s="14" t="inlineStr">
        <is>
          <t>avi</t>
        </is>
      </c>
      <c r="E970" s="14" t="inlineStr">
        <is>
          <t>REVENUE</t>
        </is>
      </c>
      <c r="F970" s="81" t="inlineStr">
        <is>
          <t>REVENUE(AD1317,Settings!$C$13,NEWREVRATE(AD1245,AD1263,AD1254,AD$201,AD1272,$D1353))</t>
        </is>
      </c>
    </row>
    <row r="971">
      <c r="A971" s="14" t="n">
        <v>1354</v>
      </c>
      <c r="B971" s="14" t="inlineStr">
        <is>
          <t>rnew</t>
        </is>
      </c>
      <c r="C971" s="14" t="inlineStr">
        <is>
          <t>die</t>
        </is>
      </c>
      <c r="D971" s="14" t="inlineStr">
        <is>
          <t>avi</t>
        </is>
      </c>
      <c r="E971" s="14" t="inlineStr">
        <is>
          <t>REVENUE</t>
        </is>
      </c>
      <c r="F971" s="81" t="inlineStr">
        <is>
          <t>REVENUE(AD1318,Settings!$C$13,NEWREVRATE(AD1246,AD1264,AD1255,AD$201,AD1273,$D1354))</t>
        </is>
      </c>
    </row>
    <row r="972">
      <c r="A972" s="14" t="n">
        <v>1355</v>
      </c>
      <c r="B972" s="14" t="inlineStr">
        <is>
          <t>rnew</t>
        </is>
      </c>
      <c r="C972" s="14" t="inlineStr">
        <is>
          <t>lpg</t>
        </is>
      </c>
      <c r="D972" s="14" t="inlineStr">
        <is>
          <t>avi</t>
        </is>
      </c>
      <c r="E972" s="14" t="inlineStr">
        <is>
          <t>REVENUE</t>
        </is>
      </c>
      <c r="F972" s="81" t="inlineStr">
        <is>
          <t>REVENUE(AD1319,Settings!$C$13,NEWREVRATE(AD1247,AD1265,AD1256,AD$201,AD1274,$D1355))</t>
        </is>
      </c>
    </row>
    <row r="973">
      <c r="A973" s="14" t="n">
        <v>1356</v>
      </c>
      <c r="B973" s="14" t="inlineStr">
        <is>
          <t>rnew</t>
        </is>
      </c>
      <c r="C973" s="14" t="inlineStr">
        <is>
          <t>ker</t>
        </is>
      </c>
      <c r="D973" s="14" t="inlineStr">
        <is>
          <t>avi</t>
        </is>
      </c>
      <c r="E973" s="14" t="inlineStr">
        <is>
          <t>REVENUE</t>
        </is>
      </c>
      <c r="F973" s="81" t="inlineStr">
        <is>
          <t>REVENUE(AD1320,Settings!$C$13,NEWREVRATE(AD1248,AD1266,AD1257,AD$201,AD1275,$D1356))</t>
        </is>
      </c>
    </row>
    <row r="974">
      <c r="A974" s="14" t="n">
        <v>1357</v>
      </c>
      <c r="B974" s="14" t="inlineStr">
        <is>
          <t>rnew</t>
        </is>
      </c>
      <c r="C974" s="14" t="inlineStr">
        <is>
          <t>oop</t>
        </is>
      </c>
      <c r="D974" s="14" t="inlineStr">
        <is>
          <t>avi</t>
        </is>
      </c>
      <c r="E974" s="14" t="inlineStr">
        <is>
          <t>REVENUE</t>
        </is>
      </c>
      <c r="F974" s="81" t="inlineStr">
        <is>
          <t>REVENUE(AD1321,Settings!$C$13,NEWREVRATE(AD1249,AD1267,AD1258,AD$201,AD1276,$D1357))</t>
        </is>
      </c>
    </row>
    <row r="975">
      <c r="A975" s="14" t="n">
        <v>1358</v>
      </c>
      <c r="B975" s="14" t="inlineStr">
        <is>
          <t>rnew</t>
        </is>
      </c>
      <c r="C975" s="14" t="inlineStr">
        <is>
          <t>bio</t>
        </is>
      </c>
      <c r="D975" s="14" t="inlineStr">
        <is>
          <t>avi</t>
        </is>
      </c>
      <c r="E975" s="14" t="inlineStr">
        <is>
          <t>REVENUE</t>
        </is>
      </c>
      <c r="F975" s="81" t="inlineStr">
        <is>
          <t>REVENUE(AD1322,Settings!$C$13,NEWREVRATE(AD1250,AD1268,AD1259,AD$201,AD1277,$D1358))</t>
        </is>
      </c>
    </row>
    <row r="976">
      <c r="A976" s="14" t="n">
        <v>1360</v>
      </c>
      <c r="B976" s="14" t="inlineStr">
        <is>
          <t>rxcp</t>
        </is>
      </c>
      <c r="C976" s="14" t="inlineStr">
        <is>
          <t>coa</t>
        </is>
      </c>
      <c r="D976" s="14" t="inlineStr">
        <is>
          <t>avi</t>
        </is>
      </c>
      <c r="E976" s="14" t="inlineStr">
        <is>
          <t>REVENUE</t>
        </is>
      </c>
      <c r="F976" s="81" t="inlineStr">
        <is>
          <t>REVENUE(AD1315,Settings!$C$13,AD1279)</t>
        </is>
      </c>
    </row>
    <row r="977">
      <c r="A977" s="14" t="n">
        <v>1361</v>
      </c>
      <c r="B977" s="14" t="inlineStr">
        <is>
          <t>rxcp</t>
        </is>
      </c>
      <c r="C977" s="14" t="inlineStr">
        <is>
          <t>nga</t>
        </is>
      </c>
      <c r="D977" s="14" t="inlineStr">
        <is>
          <t>avi</t>
        </is>
      </c>
      <c r="E977" s="14" t="inlineStr">
        <is>
          <t>REVENUE</t>
        </is>
      </c>
      <c r="F977" s="81" t="inlineStr">
        <is>
          <t>REVENUE(AD1316,Settings!$C$13,AD1280)</t>
        </is>
      </c>
    </row>
    <row r="978">
      <c r="A978" s="14" t="n">
        <v>1362</v>
      </c>
      <c r="B978" s="14" t="inlineStr">
        <is>
          <t>rxcp</t>
        </is>
      </c>
      <c r="C978" s="14" t="inlineStr">
        <is>
          <t>gso</t>
        </is>
      </c>
      <c r="D978" s="14" t="inlineStr">
        <is>
          <t>avi</t>
        </is>
      </c>
      <c r="E978" s="14" t="inlineStr">
        <is>
          <t>REVENUE</t>
        </is>
      </c>
      <c r="F978" s="81" t="inlineStr">
        <is>
          <t>REVENUE(AD1317,Settings!$C$13,AD1281)</t>
        </is>
      </c>
    </row>
    <row r="979">
      <c r="A979" s="14" t="n">
        <v>1363</v>
      </c>
      <c r="B979" s="14" t="inlineStr">
        <is>
          <t>rxcp</t>
        </is>
      </c>
      <c r="C979" s="14" t="inlineStr">
        <is>
          <t>die</t>
        </is>
      </c>
      <c r="D979" s="14" t="inlineStr">
        <is>
          <t>avi</t>
        </is>
      </c>
      <c r="E979" s="14" t="inlineStr">
        <is>
          <t>REVENUE</t>
        </is>
      </c>
      <c r="F979" s="81" t="inlineStr">
        <is>
          <t>REVENUE(AD1318,Settings!$C$13,AD1282)</t>
        </is>
      </c>
    </row>
    <row r="980">
      <c r="A980" s="14" t="n">
        <v>1364</v>
      </c>
      <c r="B980" s="14" t="inlineStr">
        <is>
          <t>rxcp</t>
        </is>
      </c>
      <c r="C980" s="14" t="inlineStr">
        <is>
          <t>lpg</t>
        </is>
      </c>
      <c r="D980" s="14" t="inlineStr">
        <is>
          <t>avi</t>
        </is>
      </c>
      <c r="E980" s="14" t="inlineStr">
        <is>
          <t>REVENUE</t>
        </is>
      </c>
      <c r="F980" s="81" t="inlineStr">
        <is>
          <t>REVENUE(AD1319,Settings!$C$13,AD1283)</t>
        </is>
      </c>
    </row>
    <row r="981">
      <c r="A981" s="14" t="n">
        <v>1365</v>
      </c>
      <c r="B981" s="14" t="inlineStr">
        <is>
          <t>rxcp</t>
        </is>
      </c>
      <c r="C981" s="14" t="inlineStr">
        <is>
          <t>ker</t>
        </is>
      </c>
      <c r="D981" s="14" t="inlineStr">
        <is>
          <t>avi</t>
        </is>
      </c>
      <c r="E981" s="14" t="inlineStr">
        <is>
          <t>REVENUE</t>
        </is>
      </c>
      <c r="F981" s="81" t="inlineStr">
        <is>
          <t>REVENUE(AD1320,Settings!$C$13,AD1284)</t>
        </is>
      </c>
    </row>
    <row r="982">
      <c r="A982" s="14" t="n">
        <v>1366</v>
      </c>
      <c r="B982" s="14" t="inlineStr">
        <is>
          <t>rxcp</t>
        </is>
      </c>
      <c r="C982" s="14" t="inlineStr">
        <is>
          <t>oop</t>
        </is>
      </c>
      <c r="D982" s="14" t="inlineStr">
        <is>
          <t>avi</t>
        </is>
      </c>
      <c r="E982" s="14" t="inlineStr">
        <is>
          <t>REVENUE</t>
        </is>
      </c>
      <c r="F982" s="81" t="inlineStr">
        <is>
          <t>REVENUE(AD1321,Settings!$C$13,AD1285)</t>
        </is>
      </c>
    </row>
    <row r="983">
      <c r="A983" s="14" t="n">
        <v>1367</v>
      </c>
      <c r="B983" s="14" t="inlineStr">
        <is>
          <t>rxcp</t>
        </is>
      </c>
      <c r="C983" s="14" t="inlineStr">
        <is>
          <t>bio</t>
        </is>
      </c>
      <c r="D983" s="14" t="inlineStr">
        <is>
          <t>avi</t>
        </is>
      </c>
      <c r="E983" s="14" t="inlineStr">
        <is>
          <t>REVENUE</t>
        </is>
      </c>
      <c r="F983" s="81" t="inlineStr">
        <is>
          <t>REVENUE(AD1322,Settings!$C$13,AD1286)</t>
        </is>
      </c>
    </row>
    <row r="984">
      <c r="A984" s="14" t="n">
        <v>1371</v>
      </c>
      <c r="B984" s="14" t="inlineStr">
        <is>
          <t>ctxnew</t>
        </is>
      </c>
      <c r="C984" s="14" t="inlineStr">
        <is>
          <t>coa</t>
        </is>
      </c>
      <c r="D984" s="14" t="inlineStr">
        <is>
          <t>nav</t>
        </is>
      </c>
      <c r="E984" s="14" t="inlineStr">
        <is>
          <t>CARBONTAX</t>
        </is>
      </c>
      <c r="F984" s="81" t="inlineStr">
        <is>
          <t>CARBONTAX(INDEX(AD$263:AD$279,$F1371),$D1371,INDEX(AD$23:AD$30,$E1371))</t>
        </is>
      </c>
    </row>
    <row r="985">
      <c r="A985" s="14" t="n">
        <v>1372</v>
      </c>
      <c r="B985" s="14" t="inlineStr">
        <is>
          <t>ctxnew</t>
        </is>
      </c>
      <c r="C985" s="14" t="inlineStr">
        <is>
          <t>nga</t>
        </is>
      </c>
      <c r="D985" s="14" t="inlineStr">
        <is>
          <t>nav</t>
        </is>
      </c>
      <c r="E985" s="14" t="inlineStr">
        <is>
          <t>CARBONTAX</t>
        </is>
      </c>
      <c r="F985" s="81" t="inlineStr">
        <is>
          <t>CARBONTAX(INDEX(AD$263:AD$279,$F1372),$D1372,INDEX(AD$23:AD$30,$E1372))</t>
        </is>
      </c>
    </row>
    <row r="986">
      <c r="A986" s="14" t="n">
        <v>1373</v>
      </c>
      <c r="B986" s="14" t="inlineStr">
        <is>
          <t>ctxnew</t>
        </is>
      </c>
      <c r="C986" s="14" t="inlineStr">
        <is>
          <t>gso</t>
        </is>
      </c>
      <c r="D986" s="14" t="inlineStr">
        <is>
          <t>nav</t>
        </is>
      </c>
      <c r="E986" s="14" t="inlineStr">
        <is>
          <t>CARBONTAX</t>
        </is>
      </c>
      <c r="F986" s="81" t="inlineStr">
        <is>
          <t>CARBONTAX(INDEX(AD$263:AD$279,$F1373),$D1373,INDEX(AD$23:AD$30,$E1373))</t>
        </is>
      </c>
    </row>
    <row r="987">
      <c r="A987" s="14" t="n">
        <v>1374</v>
      </c>
      <c r="B987" s="14" t="inlineStr">
        <is>
          <t>ctxnew</t>
        </is>
      </c>
      <c r="C987" s="14" t="inlineStr">
        <is>
          <t>die</t>
        </is>
      </c>
      <c r="D987" s="14" t="inlineStr">
        <is>
          <t>nav</t>
        </is>
      </c>
      <c r="E987" s="14" t="inlineStr">
        <is>
          <t>CARBONTAX</t>
        </is>
      </c>
      <c r="F987" s="81" t="inlineStr">
        <is>
          <t>CARBONTAX(INDEX(AD$263:AD$279,$F1374),$D1374,INDEX(AD$23:AD$30,$E1374))</t>
        </is>
      </c>
    </row>
    <row r="988">
      <c r="A988" s="14" t="n">
        <v>1375</v>
      </c>
      <c r="B988" s="14" t="inlineStr">
        <is>
          <t>ctxnew</t>
        </is>
      </c>
      <c r="C988" s="14" t="inlineStr">
        <is>
          <t>lpg</t>
        </is>
      </c>
      <c r="D988" s="14" t="inlineStr">
        <is>
          <t>nav</t>
        </is>
      </c>
      <c r="E988" s="14" t="inlineStr">
        <is>
          <t>CARBONTAX</t>
        </is>
      </c>
      <c r="F988" s="81" t="inlineStr">
        <is>
          <t>CARBONTAX(INDEX(AD$263:AD$279,$F1375),$D1375,INDEX(AD$23:AD$30,$E1375))</t>
        </is>
      </c>
    </row>
    <row r="989">
      <c r="A989" s="14" t="n">
        <v>1376</v>
      </c>
      <c r="B989" s="14" t="inlineStr">
        <is>
          <t>ctxnew</t>
        </is>
      </c>
      <c r="C989" s="14" t="inlineStr">
        <is>
          <t>ker</t>
        </is>
      </c>
      <c r="D989" s="14" t="inlineStr">
        <is>
          <t>nav</t>
        </is>
      </c>
      <c r="E989" s="14" t="inlineStr">
        <is>
          <t>CARBONTAX</t>
        </is>
      </c>
      <c r="F989" s="81" t="inlineStr">
        <is>
          <t>CARBONTAX(INDEX(AD$263:AD$279,$F1376),$D1376,INDEX(AD$23:AD$30,$E1376))</t>
        </is>
      </c>
    </row>
    <row r="990">
      <c r="A990" s="14" t="n">
        <v>1377</v>
      </c>
      <c r="B990" s="14" t="inlineStr">
        <is>
          <t>ctxnew</t>
        </is>
      </c>
      <c r="C990" s="14" t="inlineStr">
        <is>
          <t>oop</t>
        </is>
      </c>
      <c r="D990" s="14" t="inlineStr">
        <is>
          <t>nav</t>
        </is>
      </c>
      <c r="E990" s="14" t="inlineStr">
        <is>
          <t>CARBONTAX</t>
        </is>
      </c>
      <c r="F990" s="81" t="inlineStr">
        <is>
          <t>CARBONTAX(INDEX(AD$263:AD$279,$F1377),$D1377,INDEX(AD$23:AD$30,$E1377))</t>
        </is>
      </c>
    </row>
    <row r="991">
      <c r="A991" s="14" t="n">
        <v>1378</v>
      </c>
      <c r="B991" s="14" t="inlineStr">
        <is>
          <t>ctxnew</t>
        </is>
      </c>
      <c r="C991" s="14" t="inlineStr">
        <is>
          <t>bio</t>
        </is>
      </c>
      <c r="D991" s="14" t="inlineStr">
        <is>
          <t>nav</t>
        </is>
      </c>
      <c r="E991" s="14" t="inlineStr">
        <is>
          <t>CARBONTAX</t>
        </is>
      </c>
      <c r="F991" s="81" t="inlineStr">
        <is>
          <t>CARBONTAX(INDEX(AD$263:AD$279,$F1378),$D1378,INDEX(AD$23:AD$30,$E1378))</t>
        </is>
      </c>
    </row>
    <row r="992">
      <c r="A992" s="14" t="n">
        <v>1380</v>
      </c>
      <c r="B992" s="14" t="inlineStr">
        <is>
          <t>ets</t>
        </is>
      </c>
      <c r="C992" s="14" t="inlineStr">
        <is>
          <t>coa</t>
        </is>
      </c>
      <c r="D992" s="14" t="inlineStr">
        <is>
          <t>nav</t>
        </is>
      </c>
      <c r="E992" s="14" t="inlineStr">
        <is>
          <t>ETSCOST</t>
        </is>
      </c>
      <c r="F992" s="81" t="inlineStr">
        <is>
          <t>ETSCOST(INDEX(AD$280:AD$296,$E1380),$D1380)</t>
        </is>
      </c>
    </row>
    <row r="993">
      <c r="A993" s="14" t="n">
        <v>1381</v>
      </c>
      <c r="B993" s="14" t="inlineStr">
        <is>
          <t>ets</t>
        </is>
      </c>
      <c r="C993" s="14" t="inlineStr">
        <is>
          <t>nga</t>
        </is>
      </c>
      <c r="D993" s="14" t="inlineStr">
        <is>
          <t>nav</t>
        </is>
      </c>
      <c r="E993" s="14" t="inlineStr">
        <is>
          <t>ETSCOST</t>
        </is>
      </c>
      <c r="F993" s="81" t="inlineStr">
        <is>
          <t>ETSCOST(INDEX(AD$280:AD$296,$E1381),$D1381)</t>
        </is>
      </c>
    </row>
    <row r="994">
      <c r="A994" s="14" t="n">
        <v>1382</v>
      </c>
      <c r="B994" s="14" t="inlineStr">
        <is>
          <t>ets</t>
        </is>
      </c>
      <c r="C994" s="14" t="inlineStr">
        <is>
          <t>gso</t>
        </is>
      </c>
      <c r="D994" s="14" t="inlineStr">
        <is>
          <t>nav</t>
        </is>
      </c>
      <c r="E994" s="14" t="inlineStr">
        <is>
          <t>ETSCOST</t>
        </is>
      </c>
      <c r="F994" s="81" t="inlineStr">
        <is>
          <t>ETSCOST(INDEX(AD$280:AD$296,$E1382),$D1382)</t>
        </is>
      </c>
    </row>
    <row r="995">
      <c r="A995" s="14" t="n">
        <v>1383</v>
      </c>
      <c r="B995" s="14" t="inlineStr">
        <is>
          <t>ets</t>
        </is>
      </c>
      <c r="C995" s="14" t="inlineStr">
        <is>
          <t>die</t>
        </is>
      </c>
      <c r="D995" s="14" t="inlineStr">
        <is>
          <t>nav</t>
        </is>
      </c>
      <c r="E995" s="14" t="inlineStr">
        <is>
          <t>ETSCOST</t>
        </is>
      </c>
      <c r="F995" s="81" t="inlineStr">
        <is>
          <t>ETSCOST(INDEX(AD$280:AD$296,$E1383),$D1383)</t>
        </is>
      </c>
    </row>
    <row r="996">
      <c r="A996" s="14" t="n">
        <v>1384</v>
      </c>
      <c r="B996" s="14" t="inlineStr">
        <is>
          <t>ets</t>
        </is>
      </c>
      <c r="C996" s="14" t="inlineStr">
        <is>
          <t>lpg</t>
        </is>
      </c>
      <c r="D996" s="14" t="inlineStr">
        <is>
          <t>nav</t>
        </is>
      </c>
      <c r="E996" s="14" t="inlineStr">
        <is>
          <t>ETSCOST</t>
        </is>
      </c>
      <c r="F996" s="81" t="inlineStr">
        <is>
          <t>ETSCOST(INDEX(AD$280:AD$296,$E1384),$D1384)</t>
        </is>
      </c>
    </row>
    <row r="997">
      <c r="A997" s="14" t="n">
        <v>1385</v>
      </c>
      <c r="B997" s="14" t="inlineStr">
        <is>
          <t>ets</t>
        </is>
      </c>
      <c r="C997" s="14" t="inlineStr">
        <is>
          <t>ker</t>
        </is>
      </c>
      <c r="D997" s="14" t="inlineStr">
        <is>
          <t>nav</t>
        </is>
      </c>
      <c r="E997" s="14" t="inlineStr">
        <is>
          <t>ETSCOST</t>
        </is>
      </c>
      <c r="F997" s="81" t="inlineStr">
        <is>
          <t>ETSCOST(INDEX(AD$280:AD$296,$E1385),$D1385)</t>
        </is>
      </c>
    </row>
    <row r="998">
      <c r="A998" s="14" t="n">
        <v>1386</v>
      </c>
      <c r="B998" s="14" t="inlineStr">
        <is>
          <t>ets</t>
        </is>
      </c>
      <c r="C998" s="14" t="inlineStr">
        <is>
          <t>oop</t>
        </is>
      </c>
      <c r="D998" s="14" t="inlineStr">
        <is>
          <t>nav</t>
        </is>
      </c>
      <c r="E998" s="14" t="inlineStr">
        <is>
          <t>ETSCOST</t>
        </is>
      </c>
      <c r="F998" s="81" t="inlineStr">
        <is>
          <t>ETSCOST(INDEX(AD$280:AD$296,$E1386),$D1386)</t>
        </is>
      </c>
    </row>
    <row r="999">
      <c r="A999" s="14" t="n">
        <v>1387</v>
      </c>
      <c r="B999" s="14" t="inlineStr">
        <is>
          <t>ets</t>
        </is>
      </c>
      <c r="C999" s="14" t="inlineStr">
        <is>
          <t>bio</t>
        </is>
      </c>
      <c r="D999" s="14" t="inlineStr">
        <is>
          <t>nav</t>
        </is>
      </c>
      <c r="E999" s="14" t="inlineStr">
        <is>
          <t>ETSCOST</t>
        </is>
      </c>
      <c r="F999" s="81" t="inlineStr">
        <is>
          <t>ETSCOST(INDEX(AD$280:AD$296,$E1387),$D1387)</t>
        </is>
      </c>
    </row>
    <row r="1000">
      <c r="A1000" s="14" t="n">
        <v>1389</v>
      </c>
      <c r="B1000" s="14" t="inlineStr">
        <is>
          <t>ntx</t>
        </is>
      </c>
      <c r="C1000" s="14" t="inlineStr">
        <is>
          <t>coa</t>
        </is>
      </c>
      <c r="D1000" s="14" t="inlineStr">
        <is>
          <t>nav</t>
        </is>
      </c>
      <c r="E1000" s="14" t="inlineStr">
        <is>
          <t>NEWEXCISE</t>
        </is>
      </c>
      <c r="F1000" s="81" t="inlineStr">
        <is>
          <t>NEWEXCISE(INDEX(AD$80:AD$93,$D1389),$E1389)</t>
        </is>
      </c>
    </row>
    <row r="1001">
      <c r="A1001" s="14" t="n">
        <v>1390</v>
      </c>
      <c r="B1001" s="14" t="inlineStr">
        <is>
          <t>ntx</t>
        </is>
      </c>
      <c r="C1001" s="14" t="inlineStr">
        <is>
          <t>nga</t>
        </is>
      </c>
      <c r="D1001" s="14" t="inlineStr">
        <is>
          <t>nav</t>
        </is>
      </c>
      <c r="E1001" s="14" t="inlineStr">
        <is>
          <t>NEWEXCISE</t>
        </is>
      </c>
      <c r="F1001" s="81" t="inlineStr">
        <is>
          <t>NEWEXCISE(INDEX(AD$80:AD$93,$D1390),$E1390)</t>
        </is>
      </c>
    </row>
    <row r="1002">
      <c r="A1002" s="14" t="n">
        <v>1391</v>
      </c>
      <c r="B1002" s="14" t="inlineStr">
        <is>
          <t>ntx</t>
        </is>
      </c>
      <c r="C1002" s="14" t="inlineStr">
        <is>
          <t>gso</t>
        </is>
      </c>
      <c r="D1002" s="14" t="inlineStr">
        <is>
          <t>nav</t>
        </is>
      </c>
      <c r="E1002" s="14" t="inlineStr">
        <is>
          <t>NEWEXCISE</t>
        </is>
      </c>
      <c r="F1002" s="81" t="inlineStr">
        <is>
          <t>NEWEXCISE(INDEX(AD$80:AD$93,$D1391),$E1391)</t>
        </is>
      </c>
    </row>
    <row r="1003">
      <c r="A1003" s="14" t="n">
        <v>1392</v>
      </c>
      <c r="B1003" s="14" t="inlineStr">
        <is>
          <t>ntx</t>
        </is>
      </c>
      <c r="C1003" s="14" t="inlineStr">
        <is>
          <t>die</t>
        </is>
      </c>
      <c r="D1003" s="14" t="inlineStr">
        <is>
          <t>nav</t>
        </is>
      </c>
      <c r="E1003" s="14" t="inlineStr">
        <is>
          <t>NEWEXCISE</t>
        </is>
      </c>
      <c r="F1003" s="81" t="inlineStr">
        <is>
          <t>NEWEXCISE(INDEX(AD$80:AD$93,$D1392),$E1392)</t>
        </is>
      </c>
    </row>
    <row r="1004">
      <c r="A1004" s="14" t="n">
        <v>1393</v>
      </c>
      <c r="B1004" s="14" t="inlineStr">
        <is>
          <t>ntx</t>
        </is>
      </c>
      <c r="C1004" s="14" t="inlineStr">
        <is>
          <t>lpg</t>
        </is>
      </c>
      <c r="D1004" s="14" t="inlineStr">
        <is>
          <t>nav</t>
        </is>
      </c>
      <c r="E1004" s="14" t="inlineStr">
        <is>
          <t>NEWEXCISE</t>
        </is>
      </c>
      <c r="F1004" s="81" t="inlineStr">
        <is>
          <t>NEWEXCISE(INDEX(AD$80:AD$93,$D1393),$E1393)</t>
        </is>
      </c>
    </row>
    <row r="1005">
      <c r="A1005" s="14" t="n">
        <v>1394</v>
      </c>
      <c r="B1005" s="14" t="inlineStr">
        <is>
          <t>ntx</t>
        </is>
      </c>
      <c r="C1005" s="14" t="inlineStr">
        <is>
          <t>ker</t>
        </is>
      </c>
      <c r="D1005" s="14" t="inlineStr">
        <is>
          <t>nav</t>
        </is>
      </c>
      <c r="E1005" s="14" t="inlineStr">
        <is>
          <t>NEWEXCISE</t>
        </is>
      </c>
      <c r="F1005" s="81" t="inlineStr">
        <is>
          <t>NEWEXCISE(INDEX(AD$80:AD$93,$D1394),$E1394)</t>
        </is>
      </c>
    </row>
    <row r="1006">
      <c r="A1006" s="14" t="n">
        <v>1395</v>
      </c>
      <c r="B1006" s="14" t="inlineStr">
        <is>
          <t>ntx</t>
        </is>
      </c>
      <c r="C1006" s="14" t="inlineStr">
        <is>
          <t>oop</t>
        </is>
      </c>
      <c r="D1006" s="14" t="inlineStr">
        <is>
          <t>nav</t>
        </is>
      </c>
      <c r="E1006" s="14" t="inlineStr">
        <is>
          <t>NEWEXCISE</t>
        </is>
      </c>
      <c r="F1006" s="81" t="inlineStr">
        <is>
          <t>NEWEXCISE(INDEX(AD$80:AD$93,$D1395),$E1395)</t>
        </is>
      </c>
    </row>
    <row r="1007">
      <c r="A1007" s="14" t="n">
        <v>1396</v>
      </c>
      <c r="B1007" s="14" t="inlineStr">
        <is>
          <t>ntx</t>
        </is>
      </c>
      <c r="C1007" s="14" t="inlineStr">
        <is>
          <t>bio</t>
        </is>
      </c>
      <c r="D1007" s="14" t="inlineStr">
        <is>
          <t>nav</t>
        </is>
      </c>
      <c r="E1007" s="14" t="inlineStr">
        <is>
          <t>NEWEXCISE</t>
        </is>
      </c>
      <c r="F1007" s="81" t="inlineStr">
        <is>
          <t>NEWEXCISE(INDEX(AD$80:AD$93,$D1396),$E1396)</t>
        </is>
      </c>
    </row>
    <row r="1008">
      <c r="A1008" s="14" t="n">
        <v>1398</v>
      </c>
      <c r="B1008" s="14" t="inlineStr">
        <is>
          <t>nce</t>
        </is>
      </c>
      <c r="C1008" s="14" t="inlineStr">
        <is>
          <t>coa</t>
        </is>
      </c>
      <c r="D1008" s="14" t="inlineStr">
        <is>
          <t>nav</t>
        </is>
      </c>
      <c r="E1008" s="14" t="inlineStr">
        <is>
          <t>NEWPOLICY</t>
        </is>
      </c>
      <c r="F1008" s="81" t="inlineStr">
        <is>
          <t>NEWPOLICY(AD1371,AD1380,AD1389)</t>
        </is>
      </c>
    </row>
    <row r="1009">
      <c r="A1009" s="14" t="n">
        <v>1399</v>
      </c>
      <c r="B1009" s="14" t="inlineStr">
        <is>
          <t>nce</t>
        </is>
      </c>
      <c r="C1009" s="14" t="inlineStr">
        <is>
          <t>nga</t>
        </is>
      </c>
      <c r="D1009" s="14" t="inlineStr">
        <is>
          <t>nav</t>
        </is>
      </c>
      <c r="E1009" s="14" t="inlineStr">
        <is>
          <t>NEWPOLICY</t>
        </is>
      </c>
      <c r="F1009" s="81" t="inlineStr">
        <is>
          <t>NEWPOLICY(AD1372,AD1381,AD1390)</t>
        </is>
      </c>
    </row>
    <row r="1010">
      <c r="A1010" s="14" t="n">
        <v>1400</v>
      </c>
      <c r="B1010" s="14" t="inlineStr">
        <is>
          <t>nce</t>
        </is>
      </c>
      <c r="C1010" s="14" t="inlineStr">
        <is>
          <t>gso</t>
        </is>
      </c>
      <c r="D1010" s="14" t="inlineStr">
        <is>
          <t>nav</t>
        </is>
      </c>
      <c r="E1010" s="14" t="inlineStr">
        <is>
          <t>NEWPOLICY</t>
        </is>
      </c>
      <c r="F1010" s="81" t="inlineStr">
        <is>
          <t>NEWPOLICY(AD1373,AD1382,AD1391)</t>
        </is>
      </c>
    </row>
    <row r="1011">
      <c r="A1011" s="14" t="n">
        <v>1401</v>
      </c>
      <c r="B1011" s="14" t="inlineStr">
        <is>
          <t>nce</t>
        </is>
      </c>
      <c r="C1011" s="14" t="inlineStr">
        <is>
          <t>die</t>
        </is>
      </c>
      <c r="D1011" s="14" t="inlineStr">
        <is>
          <t>nav</t>
        </is>
      </c>
      <c r="E1011" s="14" t="inlineStr">
        <is>
          <t>NEWPOLICY</t>
        </is>
      </c>
      <c r="F1011" s="81" t="inlineStr">
        <is>
          <t>NEWPOLICY(AD1374,AD1383,AD1392)</t>
        </is>
      </c>
    </row>
    <row r="1012">
      <c r="A1012" s="14" t="n">
        <v>1402</v>
      </c>
      <c r="B1012" s="14" t="inlineStr">
        <is>
          <t>nce</t>
        </is>
      </c>
      <c r="C1012" s="14" t="inlineStr">
        <is>
          <t>lpg</t>
        </is>
      </c>
      <c r="D1012" s="14" t="inlineStr">
        <is>
          <t>nav</t>
        </is>
      </c>
      <c r="E1012" s="14" t="inlineStr">
        <is>
          <t>NEWPOLICY</t>
        </is>
      </c>
      <c r="F1012" s="81" t="inlineStr">
        <is>
          <t>NEWPOLICY(AD1375,AD1384,AD1393)</t>
        </is>
      </c>
    </row>
    <row r="1013">
      <c r="A1013" s="14" t="n">
        <v>1403</v>
      </c>
      <c r="B1013" s="14" t="inlineStr">
        <is>
          <t>nce</t>
        </is>
      </c>
      <c r="C1013" s="14" t="inlineStr">
        <is>
          <t>ker</t>
        </is>
      </c>
      <c r="D1013" s="14" t="inlineStr">
        <is>
          <t>nav</t>
        </is>
      </c>
      <c r="E1013" s="14" t="inlineStr">
        <is>
          <t>NEWPOLICY</t>
        </is>
      </c>
      <c r="F1013" s="81" t="inlineStr">
        <is>
          <t>NEWPOLICY(AD1376,AD1385,AD1394)</t>
        </is>
      </c>
    </row>
    <row r="1014">
      <c r="A1014" s="14" t="n">
        <v>1404</v>
      </c>
      <c r="B1014" s="14" t="inlineStr">
        <is>
          <t>nce</t>
        </is>
      </c>
      <c r="C1014" s="14" t="inlineStr">
        <is>
          <t>oop</t>
        </is>
      </c>
      <c r="D1014" s="14" t="inlineStr">
        <is>
          <t>nav</t>
        </is>
      </c>
      <c r="E1014" s="14" t="inlineStr">
        <is>
          <t>NEWPOLICY</t>
        </is>
      </c>
      <c r="F1014" s="81" t="inlineStr">
        <is>
          <t>NEWPOLICY(AD1377,AD1386,AD1395)</t>
        </is>
      </c>
    </row>
    <row r="1015">
      <c r="A1015" s="14" t="n">
        <v>1405</v>
      </c>
      <c r="B1015" s="14" t="inlineStr">
        <is>
          <t>nce</t>
        </is>
      </c>
      <c r="C1015" s="14" t="inlineStr">
        <is>
          <t>bio</t>
        </is>
      </c>
      <c r="D1015" s="14" t="inlineStr">
        <is>
          <t>nav</t>
        </is>
      </c>
      <c r="E1015" s="14" t="inlineStr">
        <is>
          <t>NEWPOLICY</t>
        </is>
      </c>
      <c r="F1015" s="81" t="inlineStr">
        <is>
          <t>NEWPOLICY(AD1378,AD1387,AD1396)</t>
        </is>
      </c>
    </row>
    <row r="1016">
      <c r="A1016" s="14" t="n">
        <v>1407</v>
      </c>
      <c r="B1016" s="14" t="inlineStr">
        <is>
          <t>xcp</t>
        </is>
      </c>
      <c r="C1016" s="14" t="inlineStr">
        <is>
          <t>coa</t>
        </is>
      </c>
      <c r="D1016" s="14" t="inlineStr">
        <is>
          <t>nav</t>
        </is>
      </c>
      <c r="E1016" s="14" t="inlineStr">
        <is>
          <t>XCARBON</t>
        </is>
      </c>
      <c r="F1016" s="81" t="inlineStr">
        <is>
          <t>XCARBON($D1407,$E1407,AD$321,$F1407,AD$324)</t>
        </is>
      </c>
    </row>
    <row r="1017">
      <c r="A1017" s="14" t="n">
        <v>1408</v>
      </c>
      <c r="B1017" s="14" t="inlineStr">
        <is>
          <t>xcp</t>
        </is>
      </c>
      <c r="C1017" s="14" t="inlineStr">
        <is>
          <t>nga</t>
        </is>
      </c>
      <c r="D1017" s="14" t="inlineStr">
        <is>
          <t>nav</t>
        </is>
      </c>
      <c r="E1017" s="14" t="inlineStr">
        <is>
          <t>XCARBON</t>
        </is>
      </c>
      <c r="F1017" s="81" t="inlineStr">
        <is>
          <t>XCARBON($D1408,$E1408,AD$321,$F1408,AD$324)</t>
        </is>
      </c>
    </row>
    <row r="1018">
      <c r="A1018" s="14" t="n">
        <v>1409</v>
      </c>
      <c r="B1018" s="14" t="inlineStr">
        <is>
          <t>xcp</t>
        </is>
      </c>
      <c r="C1018" s="14" t="inlineStr">
        <is>
          <t>gso</t>
        </is>
      </c>
      <c r="D1018" s="14" t="inlineStr">
        <is>
          <t>nav</t>
        </is>
      </c>
      <c r="E1018" s="14" t="inlineStr">
        <is>
          <t>XCARBON</t>
        </is>
      </c>
      <c r="F1018" s="81" t="inlineStr">
        <is>
          <t>XCARBON($D1409,$E1409,AD$321,$F1409,AD$324)</t>
        </is>
      </c>
    </row>
    <row r="1019">
      <c r="A1019" s="14" t="n">
        <v>1410</v>
      </c>
      <c r="B1019" s="14" t="inlineStr">
        <is>
          <t>xcp</t>
        </is>
      </c>
      <c r="C1019" s="14" t="inlineStr">
        <is>
          <t>die</t>
        </is>
      </c>
      <c r="D1019" s="14" t="inlineStr">
        <is>
          <t>nav</t>
        </is>
      </c>
      <c r="E1019" s="14" t="inlineStr">
        <is>
          <t>XCARBON</t>
        </is>
      </c>
      <c r="F1019" s="81" t="inlineStr">
        <is>
          <t>XCARBON($D1410,$E1410,AD$321,$F1410,AD$324)</t>
        </is>
      </c>
    </row>
    <row r="1020">
      <c r="A1020" s="14" t="n">
        <v>1411</v>
      </c>
      <c r="B1020" s="14" t="inlineStr">
        <is>
          <t>xcp</t>
        </is>
      </c>
      <c r="C1020" s="14" t="inlineStr">
        <is>
          <t>lpg</t>
        </is>
      </c>
      <c r="D1020" s="14" t="inlineStr">
        <is>
          <t>nav</t>
        </is>
      </c>
      <c r="E1020" s="14" t="inlineStr">
        <is>
          <t>XCARBON</t>
        </is>
      </c>
      <c r="F1020" s="81" t="inlineStr">
        <is>
          <t>XCARBON($D1411,$E1411,AD$321,$F1411,AD$324)</t>
        </is>
      </c>
    </row>
    <row r="1021">
      <c r="A1021" s="14" t="n">
        <v>1412</v>
      </c>
      <c r="B1021" s="14" t="inlineStr">
        <is>
          <t>xcp</t>
        </is>
      </c>
      <c r="C1021" s="14" t="inlineStr">
        <is>
          <t>ker</t>
        </is>
      </c>
      <c r="D1021" s="14" t="inlineStr">
        <is>
          <t>nav</t>
        </is>
      </c>
      <c r="E1021" s="14" t="inlineStr">
        <is>
          <t>XCARBON</t>
        </is>
      </c>
      <c r="F1021" s="81" t="inlineStr">
        <is>
          <t>XCARBON($D1412,$E1412,AD$321,$F1412,AD$324)</t>
        </is>
      </c>
    </row>
    <row r="1022">
      <c r="A1022" s="14" t="n">
        <v>1413</v>
      </c>
      <c r="B1022" s="14" t="inlineStr">
        <is>
          <t>xcp</t>
        </is>
      </c>
      <c r="C1022" s="14" t="inlineStr">
        <is>
          <t>oop</t>
        </is>
      </c>
      <c r="D1022" s="14" t="inlineStr">
        <is>
          <t>nav</t>
        </is>
      </c>
      <c r="E1022" s="14" t="inlineStr">
        <is>
          <t>XCARBON</t>
        </is>
      </c>
      <c r="F1022" s="81" t="inlineStr">
        <is>
          <t>XCARBON($D1413,$E1413,AD$321,$F1413,AD$324)</t>
        </is>
      </c>
    </row>
    <row r="1023">
      <c r="A1023" s="14" t="n">
        <v>1414</v>
      </c>
      <c r="B1023" s="14" t="inlineStr">
        <is>
          <t>xcp</t>
        </is>
      </c>
      <c r="C1023" s="14" t="inlineStr">
        <is>
          <t>bio</t>
        </is>
      </c>
      <c r="D1023" s="14" t="inlineStr">
        <is>
          <t>nav</t>
        </is>
      </c>
      <c r="E1023" s="14" t="inlineStr">
        <is>
          <t>XCARBON</t>
        </is>
      </c>
      <c r="F1023" s="81" t="inlineStr">
        <is>
          <t>XCARBON($D1414,$E1414,AD$321,$F1414,AD$324)</t>
        </is>
      </c>
    </row>
    <row r="1024">
      <c r="A1024" s="14" t="n">
        <v>1416</v>
      </c>
      <c r="B1024" s="14" t="inlineStr">
        <is>
          <t>xcpd</t>
        </is>
      </c>
      <c r="C1024" s="14" t="inlineStr">
        <is>
          <t>coa</t>
        </is>
      </c>
      <c r="D1024" s="14" t="inlineStr">
        <is>
          <t>nav</t>
        </is>
      </c>
      <c r="E1024" s="14" t="inlineStr">
        <is>
          <t>XCARBON</t>
        </is>
      </c>
      <c r="F1024" s="81" t="inlineStr">
        <is>
          <t>XCARBON($D1416,$E1416,(AD$321-AD$322),$F1416,(AD$324-AD$325))</t>
        </is>
      </c>
    </row>
    <row r="1025">
      <c r="A1025" s="14" t="n">
        <v>1417</v>
      </c>
      <c r="B1025" s="14" t="inlineStr">
        <is>
          <t>xcpd</t>
        </is>
      </c>
      <c r="C1025" s="14" t="inlineStr">
        <is>
          <t>nga</t>
        </is>
      </c>
      <c r="D1025" s="14" t="inlineStr">
        <is>
          <t>nav</t>
        </is>
      </c>
      <c r="E1025" s="14" t="inlineStr">
        <is>
          <t>XCARBON</t>
        </is>
      </c>
      <c r="F1025" s="81" t="inlineStr">
        <is>
          <t>XCARBON($D1417,$E1417,(AD$321-AD$322),$F1417,(AD$324-AD$325))</t>
        </is>
      </c>
    </row>
    <row r="1026">
      <c r="A1026" s="14" t="n">
        <v>1418</v>
      </c>
      <c r="B1026" s="14" t="inlineStr">
        <is>
          <t>xcpd</t>
        </is>
      </c>
      <c r="C1026" s="14" t="inlineStr">
        <is>
          <t>gso</t>
        </is>
      </c>
      <c r="D1026" s="14" t="inlineStr">
        <is>
          <t>nav</t>
        </is>
      </c>
      <c r="E1026" s="14" t="inlineStr">
        <is>
          <t>XCARBON</t>
        </is>
      </c>
      <c r="F1026" s="81" t="inlineStr">
        <is>
          <t>XCARBON($D1418,$E1418,(AD$321-AD$322),$F1418,(AD$324-AD$325))</t>
        </is>
      </c>
    </row>
    <row r="1027">
      <c r="A1027" s="14" t="n">
        <v>1419</v>
      </c>
      <c r="B1027" s="14" t="inlineStr">
        <is>
          <t>xcpd</t>
        </is>
      </c>
      <c r="C1027" s="14" t="inlineStr">
        <is>
          <t>die</t>
        </is>
      </c>
      <c r="D1027" s="14" t="inlineStr">
        <is>
          <t>nav</t>
        </is>
      </c>
      <c r="E1027" s="14" t="inlineStr">
        <is>
          <t>XCARBON</t>
        </is>
      </c>
      <c r="F1027" s="81" t="inlineStr">
        <is>
          <t>XCARBON($D1419,$E1419,(AD$321-AD$322),$F1419,(AD$324-AD$325))</t>
        </is>
      </c>
    </row>
    <row r="1028">
      <c r="A1028" s="14" t="n">
        <v>1420</v>
      </c>
      <c r="B1028" s="14" t="inlineStr">
        <is>
          <t>xcpd</t>
        </is>
      </c>
      <c r="C1028" s="14" t="inlineStr">
        <is>
          <t>lpg</t>
        </is>
      </c>
      <c r="D1028" s="14" t="inlineStr">
        <is>
          <t>nav</t>
        </is>
      </c>
      <c r="E1028" s="14" t="inlineStr">
        <is>
          <t>XCARBON</t>
        </is>
      </c>
      <c r="F1028" s="81" t="inlineStr">
        <is>
          <t>XCARBON($D1420,$E1420,(AD$321-AD$322),$F1420,(AD$324-AD$325))</t>
        </is>
      </c>
    </row>
    <row r="1029">
      <c r="A1029" s="14" t="n">
        <v>1421</v>
      </c>
      <c r="B1029" s="14" t="inlineStr">
        <is>
          <t>xcpd</t>
        </is>
      </c>
      <c r="C1029" s="14" t="inlineStr">
        <is>
          <t>ker</t>
        </is>
      </c>
      <c r="D1029" s="14" t="inlineStr">
        <is>
          <t>nav</t>
        </is>
      </c>
      <c r="E1029" s="14" t="inlineStr">
        <is>
          <t>XCARBON</t>
        </is>
      </c>
      <c r="F1029" s="81" t="inlineStr">
        <is>
          <t>XCARBON($D1421,$E1421,(AD$321-AD$322),$F1421,(AD$324-AD$325))</t>
        </is>
      </c>
    </row>
    <row r="1030">
      <c r="A1030" s="14" t="n">
        <v>1422</v>
      </c>
      <c r="B1030" s="14" t="inlineStr">
        <is>
          <t>xcpd</t>
        </is>
      </c>
      <c r="C1030" s="14" t="inlineStr">
        <is>
          <t>oop</t>
        </is>
      </c>
      <c r="D1030" s="14" t="inlineStr">
        <is>
          <t>nav</t>
        </is>
      </c>
      <c r="E1030" s="14" t="inlineStr">
        <is>
          <t>XCARBON</t>
        </is>
      </c>
      <c r="F1030" s="81" t="inlineStr">
        <is>
          <t>XCARBON($D1422,$E1422,(AD$321-AD$322),$F1422,(AD$324-AD$325))</t>
        </is>
      </c>
    </row>
    <row r="1031">
      <c r="A1031" s="14" t="n">
        <v>1423</v>
      </c>
      <c r="B1031" s="14" t="inlineStr">
        <is>
          <t>xcpd</t>
        </is>
      </c>
      <c r="C1031" s="14" t="inlineStr">
        <is>
          <t>bio</t>
        </is>
      </c>
      <c r="D1031" s="14" t="inlineStr">
        <is>
          <t>nav</t>
        </is>
      </c>
      <c r="E1031" s="14" t="inlineStr">
        <is>
          <t>XCARBON</t>
        </is>
      </c>
      <c r="F1031" s="81" t="inlineStr">
        <is>
          <t>XCARBON($D1423,$E1423,(AD$321-AD$322),$F1423,(AD$324-AD$325))</t>
        </is>
      </c>
    </row>
    <row r="1032">
      <c r="A1032" s="14" t="n">
        <v>1425</v>
      </c>
      <c r="B1032" s="14" t="inlineStr">
        <is>
          <t>atp</t>
        </is>
      </c>
      <c r="C1032" s="14" t="inlineStr">
        <is>
          <t>coa</t>
        </is>
      </c>
      <c r="D1032" s="14" t="inlineStr">
        <is>
          <t>nav</t>
        </is>
      </c>
      <c r="E1032" s="14" t="inlineStr">
        <is>
          <t>POSTTAX</t>
        </is>
      </c>
      <c r="F1032" s="81" t="inlineStr">
        <is>
          <t>POSTTAX(INDEX(AD$381:AD$392,$D1425),AD1398+AD1416,$E1425)</t>
        </is>
      </c>
    </row>
    <row r="1033">
      <c r="A1033" s="14" t="n">
        <v>1426</v>
      </c>
      <c r="B1033" s="14" t="inlineStr">
        <is>
          <t>atp</t>
        </is>
      </c>
      <c r="C1033" s="14" t="inlineStr">
        <is>
          <t>nga</t>
        </is>
      </c>
      <c r="D1033" s="14" t="inlineStr">
        <is>
          <t>nav</t>
        </is>
      </c>
      <c r="E1033" s="14" t="inlineStr">
        <is>
          <t>POSTTAX</t>
        </is>
      </c>
      <c r="F1033" s="81" t="inlineStr">
        <is>
          <t>POSTTAX(INDEX(AD$381:AD$392,$D1426),AD1399+AD1417,$E1426)</t>
        </is>
      </c>
    </row>
    <row r="1034">
      <c r="A1034" s="14" t="n">
        <v>1427</v>
      </c>
      <c r="B1034" s="14" t="inlineStr">
        <is>
          <t>atp</t>
        </is>
      </c>
      <c r="C1034" s="14" t="inlineStr">
        <is>
          <t>gso</t>
        </is>
      </c>
      <c r="D1034" s="14" t="inlineStr">
        <is>
          <t>nav</t>
        </is>
      </c>
      <c r="E1034" s="14" t="inlineStr">
        <is>
          <t>POSTTAX</t>
        </is>
      </c>
      <c r="F1034" s="81" t="inlineStr">
        <is>
          <t>POSTTAX(INDEX(AD$381:AD$392,$D1427),AD1400+AD1418,$E1427)</t>
        </is>
      </c>
    </row>
    <row r="1035">
      <c r="A1035" s="14" t="n">
        <v>1428</v>
      </c>
      <c r="B1035" s="14" t="inlineStr">
        <is>
          <t>atp</t>
        </is>
      </c>
      <c r="C1035" s="14" t="inlineStr">
        <is>
          <t>die</t>
        </is>
      </c>
      <c r="D1035" s="14" t="inlineStr">
        <is>
          <t>nav</t>
        </is>
      </c>
      <c r="E1035" s="14" t="inlineStr">
        <is>
          <t>POSTTAX</t>
        </is>
      </c>
      <c r="F1035" s="81" t="inlineStr">
        <is>
          <t>POSTTAX(INDEX(AD$381:AD$392,$D1428),AD1401+AD1419,$E1428)</t>
        </is>
      </c>
    </row>
    <row r="1036">
      <c r="A1036" s="14" t="n">
        <v>1429</v>
      </c>
      <c r="B1036" s="14" t="inlineStr">
        <is>
          <t>atp</t>
        </is>
      </c>
      <c r="C1036" s="14" t="inlineStr">
        <is>
          <t>lpg</t>
        </is>
      </c>
      <c r="D1036" s="14" t="inlineStr">
        <is>
          <t>nav</t>
        </is>
      </c>
      <c r="E1036" s="14" t="inlineStr">
        <is>
          <t>POSTTAX</t>
        </is>
      </c>
      <c r="F1036" s="81" t="inlineStr">
        <is>
          <t>POSTTAX(INDEX(AD$381:AD$392,$D1429),AD1402+AD1420,$E1429)</t>
        </is>
      </c>
    </row>
    <row r="1037">
      <c r="A1037" s="14" t="n">
        <v>1430</v>
      </c>
      <c r="B1037" s="14" t="inlineStr">
        <is>
          <t>atp</t>
        </is>
      </c>
      <c r="C1037" s="14" t="inlineStr">
        <is>
          <t>ker</t>
        </is>
      </c>
      <c r="D1037" s="14" t="inlineStr">
        <is>
          <t>nav</t>
        </is>
      </c>
      <c r="E1037" s="14" t="inlineStr">
        <is>
          <t>POSTTAX</t>
        </is>
      </c>
      <c r="F1037" s="81" t="inlineStr">
        <is>
          <t>POSTTAX(INDEX(AD$381:AD$392,$D1430),AD1403+AD1421,$E1430)</t>
        </is>
      </c>
    </row>
    <row r="1038">
      <c r="A1038" s="14" t="n">
        <v>1431</v>
      </c>
      <c r="B1038" s="14" t="inlineStr">
        <is>
          <t>atp</t>
        </is>
      </c>
      <c r="C1038" s="14" t="inlineStr">
        <is>
          <t>oop</t>
        </is>
      </c>
      <c r="D1038" s="14" t="inlineStr">
        <is>
          <t>nav</t>
        </is>
      </c>
      <c r="E1038" s="14" t="inlineStr">
        <is>
          <t>POSTTAX</t>
        </is>
      </c>
      <c r="F1038" s="81" t="inlineStr">
        <is>
          <t>POSTTAX(INDEX(AD$381:AD$392,$D1431),AD1404+AD1422,$E1431)</t>
        </is>
      </c>
    </row>
    <row r="1039">
      <c r="A1039" s="14" t="n">
        <v>1432</v>
      </c>
      <c r="B1039" s="14" t="inlineStr">
        <is>
          <t>atp</t>
        </is>
      </c>
      <c r="C1039" s="14" t="inlineStr">
        <is>
          <t>bio</t>
        </is>
      </c>
      <c r="D1039" s="14" t="inlineStr">
        <is>
          <t>nav</t>
        </is>
      </c>
      <c r="E1039" s="14" t="inlineStr">
        <is>
          <t>POSTTAX</t>
        </is>
      </c>
      <c r="F1039" s="81" t="inlineStr">
        <is>
          <t>POSTTAX(INDEX(AD$381:AD$392,$D1432),AD1405+AD1423,$E1432)</t>
        </is>
      </c>
    </row>
    <row r="1040">
      <c r="A1040" s="14" t="n">
        <v>1434</v>
      </c>
      <c r="B1040" s="14" t="inlineStr">
        <is>
          <t>shp</t>
        </is>
      </c>
      <c r="C1040" s="14" t="inlineStr">
        <is>
          <t>coa</t>
        </is>
      </c>
      <c r="D1040" s="14" t="inlineStr">
        <is>
          <t>nav</t>
        </is>
      </c>
      <c r="E1040" s="14" t="inlineStr">
        <is>
          <t>SHADOWGJ</t>
        </is>
      </c>
      <c r="F1040" s="81" t="inlineStr">
        <is>
          <t>SHADOWGJ(INDEX(AD$297:AD$313,$E1434),$D1434)</t>
        </is>
      </c>
    </row>
    <row r="1041">
      <c r="A1041" s="14" t="n">
        <v>1435</v>
      </c>
      <c r="B1041" s="14" t="inlineStr">
        <is>
          <t>shp</t>
        </is>
      </c>
      <c r="C1041" s="14" t="inlineStr">
        <is>
          <t>nga</t>
        </is>
      </c>
      <c r="D1041" s="14" t="inlineStr">
        <is>
          <t>nav</t>
        </is>
      </c>
      <c r="E1041" s="14" t="inlineStr">
        <is>
          <t>SHADOWGJ</t>
        </is>
      </c>
      <c r="F1041" s="81" t="inlineStr">
        <is>
          <t>SHADOWGJ(INDEX(AD$297:AD$313,$E1435),$D1435)</t>
        </is>
      </c>
    </row>
    <row r="1042">
      <c r="A1042" s="14" t="n">
        <v>1436</v>
      </c>
      <c r="B1042" s="14" t="inlineStr">
        <is>
          <t>shp</t>
        </is>
      </c>
      <c r="C1042" s="14" t="inlineStr">
        <is>
          <t>gso</t>
        </is>
      </c>
      <c r="D1042" s="14" t="inlineStr">
        <is>
          <t>nav</t>
        </is>
      </c>
      <c r="E1042" s="14" t="inlineStr">
        <is>
          <t>SHADOWGJ</t>
        </is>
      </c>
      <c r="F1042" s="81" t="inlineStr">
        <is>
          <t>SHADOWGJ(INDEX(AD$297:AD$313,$E1436),$D1436)</t>
        </is>
      </c>
    </row>
    <row r="1043">
      <c r="A1043" s="14" t="n">
        <v>1437</v>
      </c>
      <c r="B1043" s="14" t="inlineStr">
        <is>
          <t>shp</t>
        </is>
      </c>
      <c r="C1043" s="14" t="inlineStr">
        <is>
          <t>die</t>
        </is>
      </c>
      <c r="D1043" s="14" t="inlineStr">
        <is>
          <t>nav</t>
        </is>
      </c>
      <c r="E1043" s="14" t="inlineStr">
        <is>
          <t>SHADOWGJ</t>
        </is>
      </c>
      <c r="F1043" s="81" t="inlineStr">
        <is>
          <t>SHADOWGJ(INDEX(AD$297:AD$313,$E1437),$D1437)</t>
        </is>
      </c>
    </row>
    <row r="1044">
      <c r="A1044" s="14" t="n">
        <v>1438</v>
      </c>
      <c r="B1044" s="14" t="inlineStr">
        <is>
          <t>shp</t>
        </is>
      </c>
      <c r="C1044" s="14" t="inlineStr">
        <is>
          <t>lpg</t>
        </is>
      </c>
      <c r="D1044" s="14" t="inlineStr">
        <is>
          <t>nav</t>
        </is>
      </c>
      <c r="E1044" s="14" t="inlineStr">
        <is>
          <t>SHADOWGJ</t>
        </is>
      </c>
      <c r="F1044" s="81" t="inlineStr">
        <is>
          <t>SHADOWGJ(INDEX(AD$297:AD$313,$E1438),$D1438)</t>
        </is>
      </c>
    </row>
    <row r="1045">
      <c r="A1045" s="14" t="n">
        <v>1439</v>
      </c>
      <c r="B1045" s="14" t="inlineStr">
        <is>
          <t>shp</t>
        </is>
      </c>
      <c r="C1045" s="14" t="inlineStr">
        <is>
          <t>ker</t>
        </is>
      </c>
      <c r="D1045" s="14" t="inlineStr">
        <is>
          <t>nav</t>
        </is>
      </c>
      <c r="E1045" s="14" t="inlineStr">
        <is>
          <t>SHADOWGJ</t>
        </is>
      </c>
      <c r="F1045" s="81" t="inlineStr">
        <is>
          <t>SHADOWGJ(INDEX(AD$297:AD$313,$E1439),$D1439)</t>
        </is>
      </c>
    </row>
    <row r="1046">
      <c r="A1046" s="14" t="n">
        <v>1440</v>
      </c>
      <c r="B1046" s="14" t="inlineStr">
        <is>
          <t>shp</t>
        </is>
      </c>
      <c r="C1046" s="14" t="inlineStr">
        <is>
          <t>oop</t>
        </is>
      </c>
      <c r="D1046" s="14" t="inlineStr">
        <is>
          <t>nav</t>
        </is>
      </c>
      <c r="E1046" s="14" t="inlineStr">
        <is>
          <t>SHADOWGJ</t>
        </is>
      </c>
      <c r="F1046" s="81" t="inlineStr">
        <is>
          <t>SHADOWGJ(INDEX(AD$297:AD$313,$E1440),$D1440)</t>
        </is>
      </c>
    </row>
    <row r="1047">
      <c r="A1047" s="14" t="n">
        <v>1441</v>
      </c>
      <c r="B1047" s="14" t="inlineStr">
        <is>
          <t>shp</t>
        </is>
      </c>
      <c r="C1047" s="14" t="inlineStr">
        <is>
          <t>bio</t>
        </is>
      </c>
      <c r="D1047" s="14" t="inlineStr">
        <is>
          <t>nav</t>
        </is>
      </c>
      <c r="E1047" s="14" t="inlineStr">
        <is>
          <t>SHADOWGJ</t>
        </is>
      </c>
      <c r="F1047" s="81" t="inlineStr">
        <is>
          <t>SHADOWGJ(INDEX(AD$297:AD$313,$E1441),$D1441)</t>
        </is>
      </c>
    </row>
    <row r="1048">
      <c r="A1048" s="14" t="n">
        <v>1443</v>
      </c>
      <c r="B1048" s="14" t="inlineStr">
        <is>
          <t>ener</t>
        </is>
      </c>
      <c r="C1048" s="14" t="inlineStr">
        <is>
          <t>coa</t>
        </is>
      </c>
      <c r="D1048" s="14" t="inlineStr">
        <is>
          <t>nav</t>
        </is>
      </c>
      <c r="E1048" s="14" t="inlineStr">
        <is>
          <t>FUELUSE</t>
        </is>
      </c>
      <c r="F1048" s="81" t="inlineStr">
        <is>
          <t>FUELUSE(AC1443,AD1425,AC1425,AD1434,AC1434,AD$7,$D1443,$E1443,$F1443,$G1443)</t>
        </is>
      </c>
    </row>
    <row r="1049">
      <c r="A1049" s="14" t="n">
        <v>1444</v>
      </c>
      <c r="B1049" s="14" t="inlineStr">
        <is>
          <t>ener</t>
        </is>
      </c>
      <c r="C1049" s="14" t="inlineStr">
        <is>
          <t>nga</t>
        </is>
      </c>
      <c r="D1049" s="14" t="inlineStr">
        <is>
          <t>nav</t>
        </is>
      </c>
      <c r="E1049" s="14" t="inlineStr">
        <is>
          <t>FUELUSE</t>
        </is>
      </c>
      <c r="F1049" s="81" t="inlineStr">
        <is>
          <t>FUELUSE(AC1444,AD1426,AC1426,AD1435,AC1435,AD$7,$D1444,$E1444,$F1444,$G1444)</t>
        </is>
      </c>
    </row>
    <row r="1050">
      <c r="A1050" s="14" t="n">
        <v>1445</v>
      </c>
      <c r="B1050" s="14" t="inlineStr">
        <is>
          <t>ener</t>
        </is>
      </c>
      <c r="C1050" s="14" t="inlineStr">
        <is>
          <t>gso</t>
        </is>
      </c>
      <c r="D1050" s="14" t="inlineStr">
        <is>
          <t>nav</t>
        </is>
      </c>
      <c r="E1050" s="14" t="inlineStr">
        <is>
          <t>FUELUSE</t>
        </is>
      </c>
      <c r="F1050" s="81" t="inlineStr">
        <is>
          <t>FUELUSE(AC1445,AD1427,AC1427,AD1436,AC1436,AD$7,$D1445,$E1445,$F1445,$G1445)</t>
        </is>
      </c>
    </row>
    <row r="1051">
      <c r="A1051" s="14" t="n">
        <v>1446</v>
      </c>
      <c r="B1051" s="14" t="inlineStr">
        <is>
          <t>ener</t>
        </is>
      </c>
      <c r="C1051" s="14" t="inlineStr">
        <is>
          <t>die</t>
        </is>
      </c>
      <c r="D1051" s="14" t="inlineStr">
        <is>
          <t>nav</t>
        </is>
      </c>
      <c r="E1051" s="14" t="inlineStr">
        <is>
          <t>FUELUSE</t>
        </is>
      </c>
      <c r="F1051" s="81" t="inlineStr">
        <is>
          <t>FUELUSE(AC1446,AD1428,AC1428,AD1437,AC1437,AD$7,$D1446,$E1446,$F1446,$G1446)</t>
        </is>
      </c>
    </row>
    <row r="1052">
      <c r="A1052" s="14" t="n">
        <v>1447</v>
      </c>
      <c r="B1052" s="14" t="inlineStr">
        <is>
          <t>ener</t>
        </is>
      </c>
      <c r="C1052" s="14" t="inlineStr">
        <is>
          <t>lpg</t>
        </is>
      </c>
      <c r="D1052" s="14" t="inlineStr">
        <is>
          <t>nav</t>
        </is>
      </c>
      <c r="E1052" s="14" t="inlineStr">
        <is>
          <t>FUELUSE</t>
        </is>
      </c>
      <c r="F1052" s="81" t="inlineStr">
        <is>
          <t>FUELUSE(AC1447,AD1429,AC1429,AD1438,AC1438,AD$7,$D1447,$E1447,$F1447,$G1447)</t>
        </is>
      </c>
    </row>
    <row r="1053">
      <c r="A1053" s="14" t="n">
        <v>1448</v>
      </c>
      <c r="B1053" s="14" t="inlineStr">
        <is>
          <t>ener</t>
        </is>
      </c>
      <c r="C1053" s="14" t="inlineStr">
        <is>
          <t>ker</t>
        </is>
      </c>
      <c r="D1053" s="14" t="inlineStr">
        <is>
          <t>nav</t>
        </is>
      </c>
      <c r="E1053" s="14" t="inlineStr">
        <is>
          <t>FUELUSE</t>
        </is>
      </c>
      <c r="F1053" s="81" t="inlineStr">
        <is>
          <t>FUELUSE(AC1448,AD1430,AC1430,AD1439,AC1439,AD$7,$D1448,$E1448,$F1448,$G1448)</t>
        </is>
      </c>
    </row>
    <row r="1054">
      <c r="A1054" s="14" t="n">
        <v>1449</v>
      </c>
      <c r="B1054" s="14" t="inlineStr">
        <is>
          <t>ener</t>
        </is>
      </c>
      <c r="C1054" s="14" t="inlineStr">
        <is>
          <t>oop</t>
        </is>
      </c>
      <c r="D1054" s="14" t="inlineStr">
        <is>
          <t>nav</t>
        </is>
      </c>
      <c r="E1054" s="14" t="inlineStr">
        <is>
          <t>FUELUSE</t>
        </is>
      </c>
      <c r="F1054" s="81" t="inlineStr">
        <is>
          <t>FUELUSE(AC1449,AD1431,AC1431,AD1440,AC1440,AD$7,$D1449,$E1449,$F1449,$G1449)</t>
        </is>
      </c>
    </row>
    <row r="1055">
      <c r="A1055" s="14" t="n">
        <v>1450</v>
      </c>
      <c r="B1055" s="14" t="inlineStr">
        <is>
          <t>ener</t>
        </is>
      </c>
      <c r="C1055" s="14" t="inlineStr">
        <is>
          <t>bio</t>
        </is>
      </c>
      <c r="D1055" s="14" t="inlineStr">
        <is>
          <t>nav</t>
        </is>
      </c>
      <c r="E1055" s="14" t="inlineStr">
        <is>
          <t>FUELUSE</t>
        </is>
      </c>
      <c r="F1055" s="81" t="inlineStr">
        <is>
          <t>FUELUSE(AC1450,AD1432,AC1432,AD1441,AC1441,AD$7,$D1450,$E1450,$F1450,$G1450)</t>
        </is>
      </c>
    </row>
    <row r="1056">
      <c r="A1056" s="14" t="n">
        <v>1452</v>
      </c>
      <c r="B1056" s="14" t="inlineStr">
        <is>
          <t>co2</t>
        </is>
      </c>
      <c r="C1056" s="14" t="inlineStr">
        <is>
          <t>coa</t>
        </is>
      </c>
      <c r="D1056" s="14" t="inlineStr">
        <is>
          <t>nav</t>
        </is>
      </c>
      <c r="E1056" s="14" t="inlineStr">
        <is>
          <t>EMISSIONS</t>
        </is>
      </c>
      <c r="F1056" s="81" t="inlineStr">
        <is>
          <t>EMISSIONS(AD1443,Settings!$C$13,$D1452)</t>
        </is>
      </c>
    </row>
    <row r="1057">
      <c r="A1057" s="14" t="n">
        <v>1453</v>
      </c>
      <c r="B1057" s="14" t="inlineStr">
        <is>
          <t>co2</t>
        </is>
      </c>
      <c r="C1057" s="14" t="inlineStr">
        <is>
          <t>nga</t>
        </is>
      </c>
      <c r="D1057" s="14" t="inlineStr">
        <is>
          <t>nav</t>
        </is>
      </c>
      <c r="E1057" s="14" t="inlineStr">
        <is>
          <t>EMISSIONS</t>
        </is>
      </c>
      <c r="F1057" s="81" t="inlineStr">
        <is>
          <t>EMISSIONS(AD1444,Settings!$C$13,$D1453)</t>
        </is>
      </c>
    </row>
    <row r="1058">
      <c r="A1058" s="14" t="n">
        <v>1454</v>
      </c>
      <c r="B1058" s="14" t="inlineStr">
        <is>
          <t>co2</t>
        </is>
      </c>
      <c r="C1058" s="14" t="inlineStr">
        <is>
          <t>gso</t>
        </is>
      </c>
      <c r="D1058" s="14" t="inlineStr">
        <is>
          <t>nav</t>
        </is>
      </c>
      <c r="E1058" s="14" t="inlineStr">
        <is>
          <t>EMISSIONS</t>
        </is>
      </c>
      <c r="F1058" s="81" t="inlineStr">
        <is>
          <t>EMISSIONS(AD1445,Settings!$C$13,$D1454)</t>
        </is>
      </c>
    </row>
    <row r="1059">
      <c r="A1059" s="14" t="n">
        <v>1455</v>
      </c>
      <c r="B1059" s="14" t="inlineStr">
        <is>
          <t>co2</t>
        </is>
      </c>
      <c r="C1059" s="14" t="inlineStr">
        <is>
          <t>die</t>
        </is>
      </c>
      <c r="D1059" s="14" t="inlineStr">
        <is>
          <t>nav</t>
        </is>
      </c>
      <c r="E1059" s="14" t="inlineStr">
        <is>
          <t>EMISSIONS</t>
        </is>
      </c>
      <c r="F1059" s="81" t="inlineStr">
        <is>
          <t>EMISSIONS(AD1446,Settings!$C$13,$D1455)</t>
        </is>
      </c>
    </row>
    <row r="1060">
      <c r="A1060" s="14" t="n">
        <v>1456</v>
      </c>
      <c r="B1060" s="14" t="inlineStr">
        <is>
          <t>co2</t>
        </is>
      </c>
      <c r="C1060" s="14" t="inlineStr">
        <is>
          <t>lpg</t>
        </is>
      </c>
      <c r="D1060" s="14" t="inlineStr">
        <is>
          <t>nav</t>
        </is>
      </c>
      <c r="E1060" s="14" t="inlineStr">
        <is>
          <t>EMISSIONS</t>
        </is>
      </c>
      <c r="F1060" s="81" t="inlineStr">
        <is>
          <t>EMISSIONS(AD1447,Settings!$C$13,$D1456)</t>
        </is>
      </c>
    </row>
    <row r="1061">
      <c r="A1061" s="14" t="n">
        <v>1457</v>
      </c>
      <c r="B1061" s="14" t="inlineStr">
        <is>
          <t>co2</t>
        </is>
      </c>
      <c r="C1061" s="14" t="inlineStr">
        <is>
          <t>ker</t>
        </is>
      </c>
      <c r="D1061" s="14" t="inlineStr">
        <is>
          <t>nav</t>
        </is>
      </c>
      <c r="E1061" s="14" t="inlineStr">
        <is>
          <t>EMISSIONS</t>
        </is>
      </c>
      <c r="F1061" s="81" t="inlineStr">
        <is>
          <t>EMISSIONS(AD1448,Settings!$C$13,$D1457)</t>
        </is>
      </c>
    </row>
    <row r="1062">
      <c r="A1062" s="14" t="n">
        <v>1458</v>
      </c>
      <c r="B1062" s="14" t="inlineStr">
        <is>
          <t>co2</t>
        </is>
      </c>
      <c r="C1062" s="14" t="inlineStr">
        <is>
          <t>oop</t>
        </is>
      </c>
      <c r="D1062" s="14" t="inlineStr">
        <is>
          <t>nav</t>
        </is>
      </c>
      <c r="E1062" s="14" t="inlineStr">
        <is>
          <t>EMISSIONS</t>
        </is>
      </c>
      <c r="F1062" s="81" t="inlineStr">
        <is>
          <t>EMISSIONS(AD1449,Settings!$C$13,$D1458)</t>
        </is>
      </c>
    </row>
    <row r="1063">
      <c r="A1063" s="14" t="n">
        <v>1459</v>
      </c>
      <c r="B1063" s="14" t="inlineStr">
        <is>
          <t>co2</t>
        </is>
      </c>
      <c r="C1063" s="14" t="inlineStr">
        <is>
          <t>bio</t>
        </is>
      </c>
      <c r="D1063" s="14" t="inlineStr">
        <is>
          <t>nav</t>
        </is>
      </c>
      <c r="E1063" s="14" t="inlineStr">
        <is>
          <t>EMISSIONS</t>
        </is>
      </c>
      <c r="F1063" s="81" t="inlineStr">
        <is>
          <t>EMISSIONS(AD1450,Settings!$C$13,$D1459)</t>
        </is>
      </c>
    </row>
    <row r="1064">
      <c r="A1064" s="14" t="n">
        <v>1461</v>
      </c>
      <c r="B1064" s="14" t="inlineStr">
        <is>
          <t>rtx</t>
        </is>
      </c>
      <c r="C1064" s="14" t="inlineStr">
        <is>
          <t>coa</t>
        </is>
      </c>
      <c r="D1064" s="14" t="inlineStr">
        <is>
          <t>nav</t>
        </is>
      </c>
      <c r="E1064" s="14" t="inlineStr">
        <is>
          <t>REVENUE</t>
        </is>
      </c>
      <c r="F1064" s="81" t="inlineStr">
        <is>
          <t>REVENUE(AD1443,Settings!$C$13,INDEX(AD$407:AD$418,$D1461)+INDEX(AD$394:AD$405,$D1461)+AD1416*(1+$E1461))</t>
        </is>
      </c>
    </row>
    <row r="1065">
      <c r="A1065" s="14" t="n">
        <v>1462</v>
      </c>
      <c r="B1065" s="14" t="inlineStr">
        <is>
          <t>rtx</t>
        </is>
      </c>
      <c r="C1065" s="14" t="inlineStr">
        <is>
          <t>nga</t>
        </is>
      </c>
      <c r="D1065" s="14" t="inlineStr">
        <is>
          <t>nav</t>
        </is>
      </c>
      <c r="E1065" s="14" t="inlineStr">
        <is>
          <t>REVENUE</t>
        </is>
      </c>
      <c r="F1065" s="81" t="inlineStr">
        <is>
          <t>REVENUE(AD1444,Settings!$C$13,INDEX(AD$407:AD$418,$D1462)+INDEX(AD$394:AD$405,$D1462)+AD1417*(1+$E1462))</t>
        </is>
      </c>
    </row>
    <row r="1066">
      <c r="A1066" s="14" t="n">
        <v>1463</v>
      </c>
      <c r="B1066" s="14" t="inlineStr">
        <is>
          <t>rtx</t>
        </is>
      </c>
      <c r="C1066" s="14" t="inlineStr">
        <is>
          <t>gso</t>
        </is>
      </c>
      <c r="D1066" s="14" t="inlineStr">
        <is>
          <t>nav</t>
        </is>
      </c>
      <c r="E1066" s="14" t="inlineStr">
        <is>
          <t>REVENUE</t>
        </is>
      </c>
      <c r="F1066" s="81" t="inlineStr">
        <is>
          <t>REVENUE(AD1445,Settings!$C$13,INDEX(AD$407:AD$418,$D1463)+INDEX(AD$394:AD$405,$D1463)+AD1418*(1+$E1463))</t>
        </is>
      </c>
    </row>
    <row r="1067">
      <c r="A1067" s="14" t="n">
        <v>1464</v>
      </c>
      <c r="B1067" s="14" t="inlineStr">
        <is>
          <t>rtx</t>
        </is>
      </c>
      <c r="C1067" s="14" t="inlineStr">
        <is>
          <t>die</t>
        </is>
      </c>
      <c r="D1067" s="14" t="inlineStr">
        <is>
          <t>nav</t>
        </is>
      </c>
      <c r="E1067" s="14" t="inlineStr">
        <is>
          <t>REVENUE</t>
        </is>
      </c>
      <c r="F1067" s="81" t="inlineStr">
        <is>
          <t>REVENUE(AD1446,Settings!$C$13,INDEX(AD$407:AD$418,$D1464)+INDEX(AD$394:AD$405,$D1464)+AD1419*(1+$E1464))</t>
        </is>
      </c>
    </row>
    <row r="1068">
      <c r="A1068" s="14" t="n">
        <v>1465</v>
      </c>
      <c r="B1068" s="14" t="inlineStr">
        <is>
          <t>rtx</t>
        </is>
      </c>
      <c r="C1068" s="14" t="inlineStr">
        <is>
          <t>lpg</t>
        </is>
      </c>
      <c r="D1068" s="14" t="inlineStr">
        <is>
          <t>nav</t>
        </is>
      </c>
      <c r="E1068" s="14" t="inlineStr">
        <is>
          <t>REVENUE</t>
        </is>
      </c>
      <c r="F1068" s="81" t="inlineStr">
        <is>
          <t>REVENUE(AD1447,Settings!$C$13,INDEX(AD$407:AD$418,$D1465)+INDEX(AD$394:AD$405,$D1465)+AD1420*(1+$E1465))</t>
        </is>
      </c>
    </row>
    <row r="1069">
      <c r="A1069" s="14" t="n">
        <v>1466</v>
      </c>
      <c r="B1069" s="14" t="inlineStr">
        <is>
          <t>rtx</t>
        </is>
      </c>
      <c r="C1069" s="14" t="inlineStr">
        <is>
          <t>ker</t>
        </is>
      </c>
      <c r="D1069" s="14" t="inlineStr">
        <is>
          <t>nav</t>
        </is>
      </c>
      <c r="E1069" s="14" t="inlineStr">
        <is>
          <t>REVENUE</t>
        </is>
      </c>
      <c r="F1069" s="81" t="inlineStr">
        <is>
          <t>REVENUE(AD1448,Settings!$C$13,INDEX(AD$407:AD$418,$D1466)+INDEX(AD$394:AD$405,$D1466)+AD1421*(1+$E1466))</t>
        </is>
      </c>
    </row>
    <row r="1070">
      <c r="A1070" s="14" t="n">
        <v>1467</v>
      </c>
      <c r="B1070" s="14" t="inlineStr">
        <is>
          <t>rtx</t>
        </is>
      </c>
      <c r="C1070" s="14" t="inlineStr">
        <is>
          <t>oop</t>
        </is>
      </c>
      <c r="D1070" s="14" t="inlineStr">
        <is>
          <t>nav</t>
        </is>
      </c>
      <c r="E1070" s="14" t="inlineStr">
        <is>
          <t>REVENUE</t>
        </is>
      </c>
      <c r="F1070" s="81" t="inlineStr">
        <is>
          <t>REVENUE(AD1449,Settings!$C$13,INDEX(AD$407:AD$418,$D1467)+INDEX(AD$394:AD$405,$D1467)+AD1422*(1+$E1467))</t>
        </is>
      </c>
    </row>
    <row r="1071">
      <c r="A1071" s="14" t="n">
        <v>1468</v>
      </c>
      <c r="B1071" s="14" t="inlineStr">
        <is>
          <t>rtx</t>
        </is>
      </c>
      <c r="C1071" s="14" t="inlineStr">
        <is>
          <t>bio</t>
        </is>
      </c>
      <c r="D1071" s="14" t="inlineStr">
        <is>
          <t>nav</t>
        </is>
      </c>
      <c r="E1071" s="14" t="inlineStr">
        <is>
          <t>REVENUE</t>
        </is>
      </c>
      <c r="F1071" s="81" t="inlineStr">
        <is>
          <t>REVENUE(AD1450,Settings!$C$13,INDEX(AD$407:AD$418,$D1468)+INDEX(AD$394:AD$405,$D1468)+AD1423*(1+$E1468))</t>
        </is>
      </c>
    </row>
    <row r="1072">
      <c r="A1072" s="14" t="n">
        <v>1470</v>
      </c>
      <c r="B1072" s="14" t="inlineStr">
        <is>
          <t>rsub</t>
        </is>
      </c>
      <c r="C1072" s="14" t="inlineStr">
        <is>
          <t>coa</t>
        </is>
      </c>
      <c r="D1072" s="14" t="inlineStr">
        <is>
          <t>nav</t>
        </is>
      </c>
      <c r="E1072" s="14" t="inlineStr">
        <is>
          <t>REVENUE</t>
        </is>
      </c>
      <c r="F1072" s="81" t="inlineStr">
        <is>
          <t>REVENUE(AD1443,Settings!$C$13,INDEX(AD$420:AD$431,$D1470))</t>
        </is>
      </c>
    </row>
    <row r="1073">
      <c r="A1073" s="14" t="n">
        <v>1471</v>
      </c>
      <c r="B1073" s="14" t="inlineStr">
        <is>
          <t>rsub</t>
        </is>
      </c>
      <c r="C1073" s="14" t="inlineStr">
        <is>
          <t>nga</t>
        </is>
      </c>
      <c r="D1073" s="14" t="inlineStr">
        <is>
          <t>nav</t>
        </is>
      </c>
      <c r="E1073" s="14" t="inlineStr">
        <is>
          <t>REVENUE</t>
        </is>
      </c>
      <c r="F1073" s="81" t="inlineStr">
        <is>
          <t>REVENUE(AD1444,Settings!$C$13,INDEX(AD$420:AD$431,$D1471))</t>
        </is>
      </c>
    </row>
    <row r="1074">
      <c r="A1074" s="14" t="n">
        <v>1472</v>
      </c>
      <c r="B1074" s="14" t="inlineStr">
        <is>
          <t>rsub</t>
        </is>
      </c>
      <c r="C1074" s="14" t="inlineStr">
        <is>
          <t>gso</t>
        </is>
      </c>
      <c r="D1074" s="14" t="inlineStr">
        <is>
          <t>nav</t>
        </is>
      </c>
      <c r="E1074" s="14" t="inlineStr">
        <is>
          <t>REVENUE</t>
        </is>
      </c>
      <c r="F1074" s="81" t="inlineStr">
        <is>
          <t>REVENUE(AD1445,Settings!$C$13,INDEX(AD$420:AD$431,$D1472))</t>
        </is>
      </c>
    </row>
    <row r="1075">
      <c r="A1075" s="14" t="n">
        <v>1473</v>
      </c>
      <c r="B1075" s="14" t="inlineStr">
        <is>
          <t>rsub</t>
        </is>
      </c>
      <c r="C1075" s="14" t="inlineStr">
        <is>
          <t>die</t>
        </is>
      </c>
      <c r="D1075" s="14" t="inlineStr">
        <is>
          <t>nav</t>
        </is>
      </c>
      <c r="E1075" s="14" t="inlineStr">
        <is>
          <t>REVENUE</t>
        </is>
      </c>
      <c r="F1075" s="81" t="inlineStr">
        <is>
          <t>REVENUE(AD1446,Settings!$C$13,INDEX(AD$420:AD$431,$D1473))</t>
        </is>
      </c>
    </row>
    <row r="1076">
      <c r="A1076" s="14" t="n">
        <v>1474</v>
      </c>
      <c r="B1076" s="14" t="inlineStr">
        <is>
          <t>rsub</t>
        </is>
      </c>
      <c r="C1076" s="14" t="inlineStr">
        <is>
          <t>lpg</t>
        </is>
      </c>
      <c r="D1076" s="14" t="inlineStr">
        <is>
          <t>nav</t>
        </is>
      </c>
      <c r="E1076" s="14" t="inlineStr">
        <is>
          <t>REVENUE</t>
        </is>
      </c>
      <c r="F1076" s="81" t="inlineStr">
        <is>
          <t>REVENUE(AD1447,Settings!$C$13,INDEX(AD$420:AD$431,$D1474))</t>
        </is>
      </c>
    </row>
    <row r="1077">
      <c r="A1077" s="14" t="n">
        <v>1475</v>
      </c>
      <c r="B1077" s="14" t="inlineStr">
        <is>
          <t>rsub</t>
        </is>
      </c>
      <c r="C1077" s="14" t="inlineStr">
        <is>
          <t>ker</t>
        </is>
      </c>
      <c r="D1077" s="14" t="inlineStr">
        <is>
          <t>nav</t>
        </is>
      </c>
      <c r="E1077" s="14" t="inlineStr">
        <is>
          <t>REVENUE</t>
        </is>
      </c>
      <c r="F1077" s="81" t="inlineStr">
        <is>
          <t>REVENUE(AD1448,Settings!$C$13,INDEX(AD$420:AD$431,$D1475))</t>
        </is>
      </c>
    </row>
    <row r="1078">
      <c r="A1078" s="14" t="n">
        <v>1476</v>
      </c>
      <c r="B1078" s="14" t="inlineStr">
        <is>
          <t>rsub</t>
        </is>
      </c>
      <c r="C1078" s="14" t="inlineStr">
        <is>
          <t>oop</t>
        </is>
      </c>
      <c r="D1078" s="14" t="inlineStr">
        <is>
          <t>nav</t>
        </is>
      </c>
      <c r="E1078" s="14" t="inlineStr">
        <is>
          <t>REVENUE</t>
        </is>
      </c>
      <c r="F1078" s="81" t="inlineStr">
        <is>
          <t>REVENUE(AD1449,Settings!$C$13,INDEX(AD$420:AD$431,$D1476))</t>
        </is>
      </c>
    </row>
    <row r="1079">
      <c r="A1079" s="14" t="n">
        <v>1477</v>
      </c>
      <c r="B1079" s="14" t="inlineStr">
        <is>
          <t>rsub</t>
        </is>
      </c>
      <c r="C1079" s="14" t="inlineStr">
        <is>
          <t>bio</t>
        </is>
      </c>
      <c r="D1079" s="14" t="inlineStr">
        <is>
          <t>nav</t>
        </is>
      </c>
      <c r="E1079" s="14" t="inlineStr">
        <is>
          <t>REVENUE</t>
        </is>
      </c>
      <c r="F1079" s="81" t="inlineStr">
        <is>
          <t>REVENUE(AD1450,Settings!$C$13,INDEX(AD$420:AD$431,$D1477))</t>
        </is>
      </c>
    </row>
    <row r="1080">
      <c r="A1080" s="14" t="n">
        <v>1479</v>
      </c>
      <c r="B1080" s="14" t="inlineStr">
        <is>
          <t>rnew</t>
        </is>
      </c>
      <c r="C1080" s="14" t="inlineStr">
        <is>
          <t>coa</t>
        </is>
      </c>
      <c r="D1080" s="14" t="inlineStr">
        <is>
          <t>nav</t>
        </is>
      </c>
      <c r="E1080" s="14" t="inlineStr">
        <is>
          <t>REVENUE</t>
        </is>
      </c>
      <c r="F1080" s="81" t="inlineStr">
        <is>
          <t>REVENUE(AD1443,Settings!$C$13,NEWREVRATE(AD1371,AD1389,AD1380,AD$201,AD1398,$D1479))</t>
        </is>
      </c>
    </row>
    <row r="1081">
      <c r="A1081" s="14" t="n">
        <v>1480</v>
      </c>
      <c r="B1081" s="14" t="inlineStr">
        <is>
          <t>rnew</t>
        </is>
      </c>
      <c r="C1081" s="14" t="inlineStr">
        <is>
          <t>nga</t>
        </is>
      </c>
      <c r="D1081" s="14" t="inlineStr">
        <is>
          <t>nav</t>
        </is>
      </c>
      <c r="E1081" s="14" t="inlineStr">
        <is>
          <t>REVENUE</t>
        </is>
      </c>
      <c r="F1081" s="81" t="inlineStr">
        <is>
          <t>REVENUE(AD1444,Settings!$C$13,NEWREVRATE(AD1372,AD1390,AD1381,AD$201,AD1399,$D1480))</t>
        </is>
      </c>
    </row>
    <row r="1082">
      <c r="A1082" s="14" t="n">
        <v>1481</v>
      </c>
      <c r="B1082" s="14" t="inlineStr">
        <is>
          <t>rnew</t>
        </is>
      </c>
      <c r="C1082" s="14" t="inlineStr">
        <is>
          <t>gso</t>
        </is>
      </c>
      <c r="D1082" s="14" t="inlineStr">
        <is>
          <t>nav</t>
        </is>
      </c>
      <c r="E1082" s="14" t="inlineStr">
        <is>
          <t>REVENUE</t>
        </is>
      </c>
      <c r="F1082" s="81" t="inlineStr">
        <is>
          <t>REVENUE(AD1445,Settings!$C$13,NEWREVRATE(AD1373,AD1391,AD1382,AD$201,AD1400,$D1481))</t>
        </is>
      </c>
    </row>
    <row r="1083">
      <c r="A1083" s="14" t="n">
        <v>1482</v>
      </c>
      <c r="B1083" s="14" t="inlineStr">
        <is>
          <t>rnew</t>
        </is>
      </c>
      <c r="C1083" s="14" t="inlineStr">
        <is>
          <t>die</t>
        </is>
      </c>
      <c r="D1083" s="14" t="inlineStr">
        <is>
          <t>nav</t>
        </is>
      </c>
      <c r="E1083" s="14" t="inlineStr">
        <is>
          <t>REVENUE</t>
        </is>
      </c>
      <c r="F1083" s="81" t="inlineStr">
        <is>
          <t>REVENUE(AD1446,Settings!$C$13,NEWREVRATE(AD1374,AD1392,AD1383,AD$201,AD1401,$D1482))</t>
        </is>
      </c>
    </row>
    <row r="1084">
      <c r="A1084" s="14" t="n">
        <v>1483</v>
      </c>
      <c r="B1084" s="14" t="inlineStr">
        <is>
          <t>rnew</t>
        </is>
      </c>
      <c r="C1084" s="14" t="inlineStr">
        <is>
          <t>lpg</t>
        </is>
      </c>
      <c r="D1084" s="14" t="inlineStr">
        <is>
          <t>nav</t>
        </is>
      </c>
      <c r="E1084" s="14" t="inlineStr">
        <is>
          <t>REVENUE</t>
        </is>
      </c>
      <c r="F1084" s="81" t="inlineStr">
        <is>
          <t>REVENUE(AD1447,Settings!$C$13,NEWREVRATE(AD1375,AD1393,AD1384,AD$201,AD1402,$D1483))</t>
        </is>
      </c>
    </row>
    <row r="1085">
      <c r="A1085" s="14" t="n">
        <v>1484</v>
      </c>
      <c r="B1085" s="14" t="inlineStr">
        <is>
          <t>rnew</t>
        </is>
      </c>
      <c r="C1085" s="14" t="inlineStr">
        <is>
          <t>ker</t>
        </is>
      </c>
      <c r="D1085" s="14" t="inlineStr">
        <is>
          <t>nav</t>
        </is>
      </c>
      <c r="E1085" s="14" t="inlineStr">
        <is>
          <t>REVENUE</t>
        </is>
      </c>
      <c r="F1085" s="81" t="inlineStr">
        <is>
          <t>REVENUE(AD1448,Settings!$C$13,NEWREVRATE(AD1376,AD1394,AD1385,AD$201,AD1403,$D1484))</t>
        </is>
      </c>
    </row>
    <row r="1086">
      <c r="A1086" s="14" t="n">
        <v>1485</v>
      </c>
      <c r="B1086" s="14" t="inlineStr">
        <is>
          <t>rnew</t>
        </is>
      </c>
      <c r="C1086" s="14" t="inlineStr">
        <is>
          <t>oop</t>
        </is>
      </c>
      <c r="D1086" s="14" t="inlineStr">
        <is>
          <t>nav</t>
        </is>
      </c>
      <c r="E1086" s="14" t="inlineStr">
        <is>
          <t>REVENUE</t>
        </is>
      </c>
      <c r="F1086" s="81" t="inlineStr">
        <is>
          <t>REVENUE(AD1449,Settings!$C$13,NEWREVRATE(AD1377,AD1395,AD1386,AD$201,AD1404,$D1485))</t>
        </is>
      </c>
    </row>
    <row r="1087">
      <c r="A1087" s="14" t="n">
        <v>1486</v>
      </c>
      <c r="B1087" s="14" t="inlineStr">
        <is>
          <t>rnew</t>
        </is>
      </c>
      <c r="C1087" s="14" t="inlineStr">
        <is>
          <t>bio</t>
        </is>
      </c>
      <c r="D1087" s="14" t="inlineStr">
        <is>
          <t>nav</t>
        </is>
      </c>
      <c r="E1087" s="14" t="inlineStr">
        <is>
          <t>REVENUE</t>
        </is>
      </c>
      <c r="F1087" s="81" t="inlineStr">
        <is>
          <t>REVENUE(AD1450,Settings!$C$13,NEWREVRATE(AD1378,AD1396,AD1387,AD$201,AD1405,$D1486))</t>
        </is>
      </c>
    </row>
    <row r="1088">
      <c r="A1088" s="14" t="n">
        <v>1488</v>
      </c>
      <c r="B1088" s="14" t="inlineStr">
        <is>
          <t>rxcp</t>
        </is>
      </c>
      <c r="C1088" s="14" t="inlineStr">
        <is>
          <t>coa</t>
        </is>
      </c>
      <c r="D1088" s="14" t="inlineStr">
        <is>
          <t>nav</t>
        </is>
      </c>
      <c r="E1088" s="14" t="inlineStr">
        <is>
          <t>REVENUE</t>
        </is>
      </c>
      <c r="F1088" s="81" t="inlineStr">
        <is>
          <t>REVENUE(AD1443,Settings!$C$13,AD1407)</t>
        </is>
      </c>
    </row>
    <row r="1089">
      <c r="A1089" s="14" t="n">
        <v>1489</v>
      </c>
      <c r="B1089" s="14" t="inlineStr">
        <is>
          <t>rxcp</t>
        </is>
      </c>
      <c r="C1089" s="14" t="inlineStr">
        <is>
          <t>nga</t>
        </is>
      </c>
      <c r="D1089" s="14" t="inlineStr">
        <is>
          <t>nav</t>
        </is>
      </c>
      <c r="E1089" s="14" t="inlineStr">
        <is>
          <t>REVENUE</t>
        </is>
      </c>
      <c r="F1089" s="81" t="inlineStr">
        <is>
          <t>REVENUE(AD1444,Settings!$C$13,AD1408)</t>
        </is>
      </c>
    </row>
    <row r="1090">
      <c r="A1090" s="14" t="n">
        <v>1490</v>
      </c>
      <c r="B1090" s="14" t="inlineStr">
        <is>
          <t>rxcp</t>
        </is>
      </c>
      <c r="C1090" s="14" t="inlineStr">
        <is>
          <t>gso</t>
        </is>
      </c>
      <c r="D1090" s="14" t="inlineStr">
        <is>
          <t>nav</t>
        </is>
      </c>
      <c r="E1090" s="14" t="inlineStr">
        <is>
          <t>REVENUE</t>
        </is>
      </c>
      <c r="F1090" s="81" t="inlineStr">
        <is>
          <t>REVENUE(AD1445,Settings!$C$13,AD1409)</t>
        </is>
      </c>
    </row>
    <row r="1091">
      <c r="A1091" s="14" t="n">
        <v>1491</v>
      </c>
      <c r="B1091" s="14" t="inlineStr">
        <is>
          <t>rxcp</t>
        </is>
      </c>
      <c r="C1091" s="14" t="inlineStr">
        <is>
          <t>die</t>
        </is>
      </c>
      <c r="D1091" s="14" t="inlineStr">
        <is>
          <t>nav</t>
        </is>
      </c>
      <c r="E1091" s="14" t="inlineStr">
        <is>
          <t>REVENUE</t>
        </is>
      </c>
      <c r="F1091" s="81" t="inlineStr">
        <is>
          <t>REVENUE(AD1446,Settings!$C$13,AD1410)</t>
        </is>
      </c>
    </row>
    <row r="1092">
      <c r="A1092" s="14" t="n">
        <v>1492</v>
      </c>
      <c r="B1092" s="14" t="inlineStr">
        <is>
          <t>rxcp</t>
        </is>
      </c>
      <c r="C1092" s="14" t="inlineStr">
        <is>
          <t>lpg</t>
        </is>
      </c>
      <c r="D1092" s="14" t="inlineStr">
        <is>
          <t>nav</t>
        </is>
      </c>
      <c r="E1092" s="14" t="inlineStr">
        <is>
          <t>REVENUE</t>
        </is>
      </c>
      <c r="F1092" s="81" t="inlineStr">
        <is>
          <t>REVENUE(AD1447,Settings!$C$13,AD1411)</t>
        </is>
      </c>
    </row>
    <row r="1093">
      <c r="A1093" s="14" t="n">
        <v>1493</v>
      </c>
      <c r="B1093" s="14" t="inlineStr">
        <is>
          <t>rxcp</t>
        </is>
      </c>
      <c r="C1093" s="14" t="inlineStr">
        <is>
          <t>ker</t>
        </is>
      </c>
      <c r="D1093" s="14" t="inlineStr">
        <is>
          <t>nav</t>
        </is>
      </c>
      <c r="E1093" s="14" t="inlineStr">
        <is>
          <t>REVENUE</t>
        </is>
      </c>
      <c r="F1093" s="81" t="inlineStr">
        <is>
          <t>REVENUE(AD1448,Settings!$C$13,AD1412)</t>
        </is>
      </c>
    </row>
    <row r="1094">
      <c r="A1094" s="14" t="n">
        <v>1494</v>
      </c>
      <c r="B1094" s="14" t="inlineStr">
        <is>
          <t>rxcp</t>
        </is>
      </c>
      <c r="C1094" s="14" t="inlineStr">
        <is>
          <t>oop</t>
        </is>
      </c>
      <c r="D1094" s="14" t="inlineStr">
        <is>
          <t>nav</t>
        </is>
      </c>
      <c r="E1094" s="14" t="inlineStr">
        <is>
          <t>REVENUE</t>
        </is>
      </c>
      <c r="F1094" s="81" t="inlineStr">
        <is>
          <t>REVENUE(AD1449,Settings!$C$13,AD1413)</t>
        </is>
      </c>
    </row>
    <row r="1095">
      <c r="A1095" s="14" t="n">
        <v>1495</v>
      </c>
      <c r="B1095" s="14" t="inlineStr">
        <is>
          <t>rxcp</t>
        </is>
      </c>
      <c r="C1095" s="14" t="inlineStr">
        <is>
          <t>bio</t>
        </is>
      </c>
      <c r="D1095" s="14" t="inlineStr">
        <is>
          <t>nav</t>
        </is>
      </c>
      <c r="E1095" s="14" t="inlineStr">
        <is>
          <t>REVENUE</t>
        </is>
      </c>
      <c r="F1095" s="81" t="inlineStr">
        <is>
          <t>REVENUE(AD1450,Settings!$C$13,AD1414)</t>
        </is>
      </c>
    </row>
    <row r="1096">
      <c r="A1096" s="14" t="n">
        <v>1502</v>
      </c>
      <c r="B1096" s="14" t="inlineStr">
        <is>
          <t>ctxnew</t>
        </is>
      </c>
      <c r="C1096" s="14" t="inlineStr">
        <is>
          <t>coa</t>
        </is>
      </c>
      <c r="D1096" s="14" t="inlineStr">
        <is>
          <t>res</t>
        </is>
      </c>
      <c r="E1096" s="14" t="inlineStr">
        <is>
          <t>CARBONTAX</t>
        </is>
      </c>
      <c r="F1096" s="81" t="inlineStr">
        <is>
          <t>CARBONTAX(INDEX(AD$263:AD$279,$F1502),$D1502,INDEX(AD$23:AD$30,$E1502))</t>
        </is>
      </c>
    </row>
    <row r="1097">
      <c r="A1097" s="14" t="n">
        <v>1503</v>
      </c>
      <c r="B1097" s="14" t="inlineStr">
        <is>
          <t>ctxnew</t>
        </is>
      </c>
      <c r="C1097" s="14" t="inlineStr">
        <is>
          <t>nga</t>
        </is>
      </c>
      <c r="D1097" s="14" t="inlineStr">
        <is>
          <t>res</t>
        </is>
      </c>
      <c r="E1097" s="14" t="inlineStr">
        <is>
          <t>CARBONTAX</t>
        </is>
      </c>
      <c r="F1097" s="81" t="inlineStr">
        <is>
          <t>CARBONTAX(INDEX(AD$263:AD$279,$F1503),$D1503,INDEX(AD$23:AD$30,$E1503))</t>
        </is>
      </c>
    </row>
    <row r="1098">
      <c r="A1098" s="14" t="n">
        <v>1504</v>
      </c>
      <c r="B1098" s="14" t="inlineStr">
        <is>
          <t>ctxnew</t>
        </is>
      </c>
      <c r="C1098" s="14" t="inlineStr">
        <is>
          <t>gso</t>
        </is>
      </c>
      <c r="D1098" s="14" t="inlineStr">
        <is>
          <t>res</t>
        </is>
      </c>
      <c r="E1098" s="14" t="inlineStr">
        <is>
          <t>CARBONTAX</t>
        </is>
      </c>
      <c r="F1098" s="81" t="inlineStr">
        <is>
          <t>CARBONTAX(INDEX(AD$263:AD$279,$F1504),$D1504,INDEX(AD$23:AD$30,$E1504))</t>
        </is>
      </c>
    </row>
    <row r="1099">
      <c r="A1099" s="14" t="n">
        <v>1505</v>
      </c>
      <c r="B1099" s="14" t="inlineStr">
        <is>
          <t>ctxnew</t>
        </is>
      </c>
      <c r="C1099" s="14" t="inlineStr">
        <is>
          <t>die</t>
        </is>
      </c>
      <c r="D1099" s="14" t="inlineStr">
        <is>
          <t>res</t>
        </is>
      </c>
      <c r="E1099" s="14" t="inlineStr">
        <is>
          <t>CARBONTAX</t>
        </is>
      </c>
      <c r="F1099" s="81" t="inlineStr">
        <is>
          <t>CARBONTAX(INDEX(AD$263:AD$279,$F1505),$D1505,INDEX(AD$23:AD$30,$E1505))</t>
        </is>
      </c>
    </row>
    <row r="1100">
      <c r="A1100" s="14" t="n">
        <v>1506</v>
      </c>
      <c r="B1100" s="14" t="inlineStr">
        <is>
          <t>ctxnew</t>
        </is>
      </c>
      <c r="C1100" s="14" t="inlineStr">
        <is>
          <t>lpg</t>
        </is>
      </c>
      <c r="D1100" s="14" t="inlineStr">
        <is>
          <t>res</t>
        </is>
      </c>
      <c r="E1100" s="14" t="inlineStr">
        <is>
          <t>CARBONTAX</t>
        </is>
      </c>
      <c r="F1100" s="81" t="inlineStr">
        <is>
          <t>CARBONTAX(INDEX(AD$263:AD$279,$F1506),$D1506,INDEX(AD$23:AD$30,$E1506))</t>
        </is>
      </c>
    </row>
    <row r="1101">
      <c r="A1101" s="14" t="n">
        <v>1507</v>
      </c>
      <c r="B1101" s="14" t="inlineStr">
        <is>
          <t>ctxnew</t>
        </is>
      </c>
      <c r="C1101" s="14" t="inlineStr">
        <is>
          <t>ker</t>
        </is>
      </c>
      <c r="D1101" s="14" t="inlineStr">
        <is>
          <t>res</t>
        </is>
      </c>
      <c r="E1101" s="14" t="inlineStr">
        <is>
          <t>CARBONTAX</t>
        </is>
      </c>
      <c r="F1101" s="81" t="inlineStr">
        <is>
          <t>CARBONTAX(INDEX(AD$263:AD$279,$F1507),$D1507,INDEX(AD$23:AD$30,$E1507))</t>
        </is>
      </c>
    </row>
    <row r="1102">
      <c r="A1102" s="14" t="n">
        <v>1508</v>
      </c>
      <c r="B1102" s="14" t="inlineStr">
        <is>
          <t>ctxnew</t>
        </is>
      </c>
      <c r="C1102" s="14" t="inlineStr">
        <is>
          <t>oop</t>
        </is>
      </c>
      <c r="D1102" s="14" t="inlineStr">
        <is>
          <t>res</t>
        </is>
      </c>
      <c r="E1102" s="14" t="inlineStr">
        <is>
          <t>CARBONTAX</t>
        </is>
      </c>
      <c r="F1102" s="81" t="inlineStr">
        <is>
          <t>CARBONTAX(INDEX(AD$263:AD$279,$F1508),$D1508,INDEX(AD$23:AD$30,$E1508))</t>
        </is>
      </c>
    </row>
    <row r="1103">
      <c r="A1103" s="14" t="n">
        <v>1509</v>
      </c>
      <c r="B1103" s="14" t="inlineStr">
        <is>
          <t>ctxnew</t>
        </is>
      </c>
      <c r="C1103" s="14" t="inlineStr">
        <is>
          <t>bio</t>
        </is>
      </c>
      <c r="D1103" s="14" t="inlineStr">
        <is>
          <t>res</t>
        </is>
      </c>
      <c r="E1103" s="14" t="inlineStr">
        <is>
          <t>CARBONTAX</t>
        </is>
      </c>
      <c r="F1103" s="81" t="inlineStr">
        <is>
          <t>CARBONTAX(INDEX(AD$263:AD$279,$F1509),$D1509,INDEX(AD$23:AD$30,$E1509))</t>
        </is>
      </c>
    </row>
    <row r="1104">
      <c r="A1104" s="14" t="n">
        <v>1511</v>
      </c>
      <c r="B1104" s="14" t="inlineStr">
        <is>
          <t>ets</t>
        </is>
      </c>
      <c r="C1104" s="14" t="inlineStr">
        <is>
          <t>coa</t>
        </is>
      </c>
      <c r="D1104" s="14" t="inlineStr">
        <is>
          <t>res</t>
        </is>
      </c>
      <c r="E1104" s="14" t="inlineStr">
        <is>
          <t>ETSCOST</t>
        </is>
      </c>
      <c r="F1104" s="81" t="inlineStr">
        <is>
          <t>ETSCOST(INDEX(AD$280:AD$296,$E1511),$D1511)</t>
        </is>
      </c>
    </row>
    <row r="1105">
      <c r="A1105" s="14" t="n">
        <v>1512</v>
      </c>
      <c r="B1105" s="14" t="inlineStr">
        <is>
          <t>ets</t>
        </is>
      </c>
      <c r="C1105" s="14" t="inlineStr">
        <is>
          <t>nga</t>
        </is>
      </c>
      <c r="D1105" s="14" t="inlineStr">
        <is>
          <t>res</t>
        </is>
      </c>
      <c r="E1105" s="14" t="inlineStr">
        <is>
          <t>ETSCOST</t>
        </is>
      </c>
      <c r="F1105" s="81" t="inlineStr">
        <is>
          <t>ETSCOST(INDEX(AD$280:AD$296,$E1512),$D1512)</t>
        </is>
      </c>
    </row>
    <row r="1106">
      <c r="A1106" s="14" t="n">
        <v>1513</v>
      </c>
      <c r="B1106" s="14" t="inlineStr">
        <is>
          <t>ets</t>
        </is>
      </c>
      <c r="C1106" s="14" t="inlineStr">
        <is>
          <t>gso</t>
        </is>
      </c>
      <c r="D1106" s="14" t="inlineStr">
        <is>
          <t>res</t>
        </is>
      </c>
      <c r="E1106" s="14" t="inlineStr">
        <is>
          <t>ETSCOST</t>
        </is>
      </c>
      <c r="F1106" s="81" t="inlineStr">
        <is>
          <t>ETSCOST(INDEX(AD$280:AD$296,$E1513),$D1513)</t>
        </is>
      </c>
    </row>
    <row r="1107">
      <c r="A1107" s="14" t="n">
        <v>1514</v>
      </c>
      <c r="B1107" s="14" t="inlineStr">
        <is>
          <t>ets</t>
        </is>
      </c>
      <c r="C1107" s="14" t="inlineStr">
        <is>
          <t>die</t>
        </is>
      </c>
      <c r="D1107" s="14" t="inlineStr">
        <is>
          <t>res</t>
        </is>
      </c>
      <c r="E1107" s="14" t="inlineStr">
        <is>
          <t>ETSCOST</t>
        </is>
      </c>
      <c r="F1107" s="81" t="inlineStr">
        <is>
          <t>ETSCOST(INDEX(AD$280:AD$296,$E1514),$D1514)</t>
        </is>
      </c>
    </row>
    <row r="1108">
      <c r="A1108" s="14" t="n">
        <v>1515</v>
      </c>
      <c r="B1108" s="14" t="inlineStr">
        <is>
          <t>ets</t>
        </is>
      </c>
      <c r="C1108" s="14" t="inlineStr">
        <is>
          <t>lpg</t>
        </is>
      </c>
      <c r="D1108" s="14" t="inlineStr">
        <is>
          <t>res</t>
        </is>
      </c>
      <c r="E1108" s="14" t="inlineStr">
        <is>
          <t>ETSCOST</t>
        </is>
      </c>
      <c r="F1108" s="81" t="inlineStr">
        <is>
          <t>ETSCOST(INDEX(AD$280:AD$296,$E1515),$D1515)</t>
        </is>
      </c>
    </row>
    <row r="1109">
      <c r="A1109" s="14" t="n">
        <v>1516</v>
      </c>
      <c r="B1109" s="14" t="inlineStr">
        <is>
          <t>ets</t>
        </is>
      </c>
      <c r="C1109" s="14" t="inlineStr">
        <is>
          <t>ker</t>
        </is>
      </c>
      <c r="D1109" s="14" t="inlineStr">
        <is>
          <t>res</t>
        </is>
      </c>
      <c r="E1109" s="14" t="inlineStr">
        <is>
          <t>ETSCOST</t>
        </is>
      </c>
      <c r="F1109" s="81" t="inlineStr">
        <is>
          <t>ETSCOST(INDEX(AD$280:AD$296,$E1516),$D1516)</t>
        </is>
      </c>
    </row>
    <row r="1110">
      <c r="A1110" s="14" t="n">
        <v>1517</v>
      </c>
      <c r="B1110" s="14" t="inlineStr">
        <is>
          <t>ets</t>
        </is>
      </c>
      <c r="C1110" s="14" t="inlineStr">
        <is>
          <t>oop</t>
        </is>
      </c>
      <c r="D1110" s="14" t="inlineStr">
        <is>
          <t>res</t>
        </is>
      </c>
      <c r="E1110" s="14" t="inlineStr">
        <is>
          <t>ETSCOST</t>
        </is>
      </c>
      <c r="F1110" s="81" t="inlineStr">
        <is>
          <t>ETSCOST(INDEX(AD$280:AD$296,$E1517),$D1517)</t>
        </is>
      </c>
    </row>
    <row r="1111">
      <c r="A1111" s="14" t="n">
        <v>1518</v>
      </c>
      <c r="B1111" s="14" t="inlineStr">
        <is>
          <t>ets</t>
        </is>
      </c>
      <c r="C1111" s="14" t="inlineStr">
        <is>
          <t>bio</t>
        </is>
      </c>
      <c r="D1111" s="14" t="inlineStr">
        <is>
          <t>res</t>
        </is>
      </c>
      <c r="E1111" s="14" t="inlineStr">
        <is>
          <t>ETSCOST</t>
        </is>
      </c>
      <c r="F1111" s="81" t="inlineStr">
        <is>
          <t>ETSCOST(INDEX(AD$280:AD$296,$E1518),$D1518)</t>
        </is>
      </c>
    </row>
    <row r="1112">
      <c r="A1112" s="14" t="n">
        <v>1520</v>
      </c>
      <c r="B1112" s="14" t="inlineStr">
        <is>
          <t>ntx</t>
        </is>
      </c>
      <c r="C1112" s="14" t="inlineStr">
        <is>
          <t>coa</t>
        </is>
      </c>
      <c r="D1112" s="14" t="inlineStr">
        <is>
          <t>res</t>
        </is>
      </c>
      <c r="E1112" s="14" t="inlineStr">
        <is>
          <t>NEWEXCISE</t>
        </is>
      </c>
      <c r="F1112" s="81" t="inlineStr">
        <is>
          <t>NEWEXCISE(INDEX(AD$80:AD$93,$D1520),$E1520)</t>
        </is>
      </c>
    </row>
    <row r="1113">
      <c r="A1113" s="14" t="n">
        <v>1521</v>
      </c>
      <c r="B1113" s="14" t="inlineStr">
        <is>
          <t>ntx</t>
        </is>
      </c>
      <c r="C1113" s="14" t="inlineStr">
        <is>
          <t>nga</t>
        </is>
      </c>
      <c r="D1113" s="14" t="inlineStr">
        <is>
          <t>res</t>
        </is>
      </c>
      <c r="E1113" s="14" t="inlineStr">
        <is>
          <t>NEWEXCISE</t>
        </is>
      </c>
      <c r="F1113" s="81" t="inlineStr">
        <is>
          <t>NEWEXCISE(INDEX(AD$80:AD$93,$D1521),$E1521)</t>
        </is>
      </c>
    </row>
    <row r="1114">
      <c r="A1114" s="14" t="n">
        <v>1522</v>
      </c>
      <c r="B1114" s="14" t="inlineStr">
        <is>
          <t>ntx</t>
        </is>
      </c>
      <c r="C1114" s="14" t="inlineStr">
        <is>
          <t>gso</t>
        </is>
      </c>
      <c r="D1114" s="14" t="inlineStr">
        <is>
          <t>res</t>
        </is>
      </c>
      <c r="E1114" s="14" t="inlineStr">
        <is>
          <t>NEWEXCISE</t>
        </is>
      </c>
      <c r="F1114" s="81" t="inlineStr">
        <is>
          <t>NEWEXCISE(INDEX(AD$80:AD$93,$D1522),$E1522)</t>
        </is>
      </c>
    </row>
    <row r="1115">
      <c r="A1115" s="14" t="n">
        <v>1523</v>
      </c>
      <c r="B1115" s="14" t="inlineStr">
        <is>
          <t>ntx</t>
        </is>
      </c>
      <c r="C1115" s="14" t="inlineStr">
        <is>
          <t>die</t>
        </is>
      </c>
      <c r="D1115" s="14" t="inlineStr">
        <is>
          <t>res</t>
        </is>
      </c>
      <c r="E1115" s="14" t="inlineStr">
        <is>
          <t>NEWEXCISE</t>
        </is>
      </c>
      <c r="F1115" s="81" t="inlineStr">
        <is>
          <t>NEWEXCISE(INDEX(AD$80:AD$93,$D1523),$E1523)</t>
        </is>
      </c>
    </row>
    <row r="1116">
      <c r="A1116" s="14" t="n">
        <v>1524</v>
      </c>
      <c r="B1116" s="14" t="inlineStr">
        <is>
          <t>ntx</t>
        </is>
      </c>
      <c r="C1116" s="14" t="inlineStr">
        <is>
          <t>lpg</t>
        </is>
      </c>
      <c r="D1116" s="14" t="inlineStr">
        <is>
          <t>res</t>
        </is>
      </c>
      <c r="E1116" s="14" t="inlineStr">
        <is>
          <t>NEWEXCISE</t>
        </is>
      </c>
      <c r="F1116" s="81" t="inlineStr">
        <is>
          <t>NEWEXCISE(INDEX(AD$80:AD$93,$D1524),$E1524)</t>
        </is>
      </c>
    </row>
    <row r="1117">
      <c r="A1117" s="14" t="n">
        <v>1525</v>
      </c>
      <c r="B1117" s="14" t="inlineStr">
        <is>
          <t>ntx</t>
        </is>
      </c>
      <c r="C1117" s="14" t="inlineStr">
        <is>
          <t>ker</t>
        </is>
      </c>
      <c r="D1117" s="14" t="inlineStr">
        <is>
          <t>res</t>
        </is>
      </c>
      <c r="E1117" s="14" t="inlineStr">
        <is>
          <t>NEWEXCISE</t>
        </is>
      </c>
      <c r="F1117" s="81" t="inlineStr">
        <is>
          <t>NEWEXCISE(INDEX(AD$80:AD$93,$D1525),$E1525)</t>
        </is>
      </c>
    </row>
    <row r="1118">
      <c r="A1118" s="14" t="n">
        <v>1526</v>
      </c>
      <c r="B1118" s="14" t="inlineStr">
        <is>
          <t>ntx</t>
        </is>
      </c>
      <c r="C1118" s="14" t="inlineStr">
        <is>
          <t>oop</t>
        </is>
      </c>
      <c r="D1118" s="14" t="inlineStr">
        <is>
          <t>res</t>
        </is>
      </c>
      <c r="E1118" s="14" t="inlineStr">
        <is>
          <t>NEWEXCISE</t>
        </is>
      </c>
      <c r="F1118" s="81" t="inlineStr">
        <is>
          <t>NEWEXCISE(INDEX(AD$80:AD$93,$D1526),$E1526)</t>
        </is>
      </c>
    </row>
    <row r="1119">
      <c r="A1119" s="14" t="n">
        <v>1527</v>
      </c>
      <c r="B1119" s="14" t="inlineStr">
        <is>
          <t>ntx</t>
        </is>
      </c>
      <c r="C1119" s="14" t="inlineStr">
        <is>
          <t>bio</t>
        </is>
      </c>
      <c r="D1119" s="14" t="inlineStr">
        <is>
          <t>res</t>
        </is>
      </c>
      <c r="E1119" s="14" t="inlineStr">
        <is>
          <t>NEWEXCISE</t>
        </is>
      </c>
      <c r="F1119" s="81" t="inlineStr">
        <is>
          <t>NEWEXCISE(INDEX(AD$80:AD$93,$D1527),$E1527)</t>
        </is>
      </c>
    </row>
    <row r="1120">
      <c r="A1120" s="14" t="n">
        <v>1529</v>
      </c>
      <c r="B1120" s="14" t="inlineStr">
        <is>
          <t>nce</t>
        </is>
      </c>
      <c r="C1120" s="14" t="inlineStr">
        <is>
          <t>coa</t>
        </is>
      </c>
      <c r="D1120" s="14" t="inlineStr">
        <is>
          <t>res</t>
        </is>
      </c>
      <c r="E1120" s="14" t="inlineStr">
        <is>
          <t>NEWPOLICY</t>
        </is>
      </c>
      <c r="F1120" s="81" t="inlineStr">
        <is>
          <t>NEWPOLICY(AD1502,AD1511,AD1520)</t>
        </is>
      </c>
    </row>
    <row r="1121">
      <c r="A1121" s="14" t="n">
        <v>1530</v>
      </c>
      <c r="B1121" s="14" t="inlineStr">
        <is>
          <t>nce</t>
        </is>
      </c>
      <c r="C1121" s="14" t="inlineStr">
        <is>
          <t>nga</t>
        </is>
      </c>
      <c r="D1121" s="14" t="inlineStr">
        <is>
          <t>res</t>
        </is>
      </c>
      <c r="E1121" s="14" t="inlineStr">
        <is>
          <t>NEWPOLICY</t>
        </is>
      </c>
      <c r="F1121" s="81" t="inlineStr">
        <is>
          <t>NEWPOLICY(AD1503,AD1512,AD1521)</t>
        </is>
      </c>
    </row>
    <row r="1122">
      <c r="A1122" s="14" t="n">
        <v>1531</v>
      </c>
      <c r="B1122" s="14" t="inlineStr">
        <is>
          <t>nce</t>
        </is>
      </c>
      <c r="C1122" s="14" t="inlineStr">
        <is>
          <t>gso</t>
        </is>
      </c>
      <c r="D1122" s="14" t="inlineStr">
        <is>
          <t>res</t>
        </is>
      </c>
      <c r="E1122" s="14" t="inlineStr">
        <is>
          <t>NEWPOLICY</t>
        </is>
      </c>
      <c r="F1122" s="81" t="inlineStr">
        <is>
          <t>NEWPOLICY(AD1504,AD1513,AD1522)</t>
        </is>
      </c>
    </row>
    <row r="1123">
      <c r="A1123" s="14" t="n">
        <v>1532</v>
      </c>
      <c r="B1123" s="14" t="inlineStr">
        <is>
          <t>nce</t>
        </is>
      </c>
      <c r="C1123" s="14" t="inlineStr">
        <is>
          <t>die</t>
        </is>
      </c>
      <c r="D1123" s="14" t="inlineStr">
        <is>
          <t>res</t>
        </is>
      </c>
      <c r="E1123" s="14" t="inlineStr">
        <is>
          <t>NEWPOLICY</t>
        </is>
      </c>
      <c r="F1123" s="81" t="inlineStr">
        <is>
          <t>NEWPOLICY(AD1505,AD1514,AD1523)</t>
        </is>
      </c>
    </row>
    <row r="1124">
      <c r="A1124" s="14" t="n">
        <v>1533</v>
      </c>
      <c r="B1124" s="14" t="inlineStr">
        <is>
          <t>nce</t>
        </is>
      </c>
      <c r="C1124" s="14" t="inlineStr">
        <is>
          <t>lpg</t>
        </is>
      </c>
      <c r="D1124" s="14" t="inlineStr">
        <is>
          <t>res</t>
        </is>
      </c>
      <c r="E1124" s="14" t="inlineStr">
        <is>
          <t>NEWPOLICY</t>
        </is>
      </c>
      <c r="F1124" s="81" t="inlineStr">
        <is>
          <t>NEWPOLICY(AD1506,AD1515,AD1524)</t>
        </is>
      </c>
    </row>
    <row r="1125">
      <c r="A1125" s="14" t="n">
        <v>1534</v>
      </c>
      <c r="B1125" s="14" t="inlineStr">
        <is>
          <t>nce</t>
        </is>
      </c>
      <c r="C1125" s="14" t="inlineStr">
        <is>
          <t>ker</t>
        </is>
      </c>
      <c r="D1125" s="14" t="inlineStr">
        <is>
          <t>res</t>
        </is>
      </c>
      <c r="E1125" s="14" t="inlineStr">
        <is>
          <t>NEWPOLICY</t>
        </is>
      </c>
      <c r="F1125" s="81" t="inlineStr">
        <is>
          <t>NEWPOLICY(AD1507,AD1516,AD1525)</t>
        </is>
      </c>
    </row>
    <row r="1126">
      <c r="A1126" s="14" t="n">
        <v>1535</v>
      </c>
      <c r="B1126" s="14" t="inlineStr">
        <is>
          <t>nce</t>
        </is>
      </c>
      <c r="C1126" s="14" t="inlineStr">
        <is>
          <t>oop</t>
        </is>
      </c>
      <c r="D1126" s="14" t="inlineStr">
        <is>
          <t>res</t>
        </is>
      </c>
      <c r="E1126" s="14" t="inlineStr">
        <is>
          <t>NEWPOLICY</t>
        </is>
      </c>
      <c r="F1126" s="81" t="inlineStr">
        <is>
          <t>NEWPOLICY(AD1508,AD1517,AD1526)</t>
        </is>
      </c>
    </row>
    <row r="1127">
      <c r="A1127" s="14" t="n">
        <v>1536</v>
      </c>
      <c r="B1127" s="14" t="inlineStr">
        <is>
          <t>nce</t>
        </is>
      </c>
      <c r="C1127" s="14" t="inlineStr">
        <is>
          <t>bio</t>
        </is>
      </c>
      <c r="D1127" s="14" t="inlineStr">
        <is>
          <t>res</t>
        </is>
      </c>
      <c r="E1127" s="14" t="inlineStr">
        <is>
          <t>NEWPOLICY</t>
        </is>
      </c>
      <c r="F1127" s="81" t="inlineStr">
        <is>
          <t>NEWPOLICY(AD1509,AD1518,AD1527)</t>
        </is>
      </c>
    </row>
    <row r="1128">
      <c r="A1128" s="14" t="n">
        <v>1538</v>
      </c>
      <c r="B1128" s="14" t="inlineStr">
        <is>
          <t>xcp</t>
        </is>
      </c>
      <c r="C1128" s="14" t="inlineStr">
        <is>
          <t>coa</t>
        </is>
      </c>
      <c r="D1128" s="14" t="inlineStr">
        <is>
          <t>res</t>
        </is>
      </c>
      <c r="E1128" s="14" t="inlineStr">
        <is>
          <t>XCARBON</t>
        </is>
      </c>
      <c r="F1128" s="81" t="inlineStr">
        <is>
          <t>XCARBON($D1538,$E1538,AD$321,$F1538,AD$324)</t>
        </is>
      </c>
    </row>
    <row r="1129">
      <c r="A1129" s="14" t="n">
        <v>1539</v>
      </c>
      <c r="B1129" s="14" t="inlineStr">
        <is>
          <t>xcp</t>
        </is>
      </c>
      <c r="C1129" s="14" t="inlineStr">
        <is>
          <t>nga</t>
        </is>
      </c>
      <c r="D1129" s="14" t="inlineStr">
        <is>
          <t>res</t>
        </is>
      </c>
      <c r="E1129" s="14" t="inlineStr">
        <is>
          <t>XCARBON</t>
        </is>
      </c>
      <c r="F1129" s="81" t="inlineStr">
        <is>
          <t>XCARBON($D1539,$E1539,AD$321,$F1539,AD$324)</t>
        </is>
      </c>
    </row>
    <row r="1130">
      <c r="A1130" s="14" t="n">
        <v>1540</v>
      </c>
      <c r="B1130" s="14" t="inlineStr">
        <is>
          <t>xcp</t>
        </is>
      </c>
      <c r="C1130" s="14" t="inlineStr">
        <is>
          <t>gso</t>
        </is>
      </c>
      <c r="D1130" s="14" t="inlineStr">
        <is>
          <t>res</t>
        </is>
      </c>
      <c r="E1130" s="14" t="inlineStr">
        <is>
          <t>XCARBON</t>
        </is>
      </c>
      <c r="F1130" s="81" t="inlineStr">
        <is>
          <t>XCARBON($D1540,$E1540,AD$321,$F1540,AD$324)</t>
        </is>
      </c>
    </row>
    <row r="1131">
      <c r="A1131" s="14" t="n">
        <v>1541</v>
      </c>
      <c r="B1131" s="14" t="inlineStr">
        <is>
          <t>xcp</t>
        </is>
      </c>
      <c r="C1131" s="14" t="inlineStr">
        <is>
          <t>die</t>
        </is>
      </c>
      <c r="D1131" s="14" t="inlineStr">
        <is>
          <t>res</t>
        </is>
      </c>
      <c r="E1131" s="14" t="inlineStr">
        <is>
          <t>XCARBON</t>
        </is>
      </c>
      <c r="F1131" s="81" t="inlineStr">
        <is>
          <t>XCARBON($D1541,$E1541,AD$321,$F1541,AD$324)</t>
        </is>
      </c>
    </row>
    <row r="1132">
      <c r="A1132" s="14" t="n">
        <v>1542</v>
      </c>
      <c r="B1132" s="14" t="inlineStr">
        <is>
          <t>xcp</t>
        </is>
      </c>
      <c r="C1132" s="14" t="inlineStr">
        <is>
          <t>lpg</t>
        </is>
      </c>
      <c r="D1132" s="14" t="inlineStr">
        <is>
          <t>res</t>
        </is>
      </c>
      <c r="E1132" s="14" t="inlineStr">
        <is>
          <t>XCARBON</t>
        </is>
      </c>
      <c r="F1132" s="81" t="inlineStr">
        <is>
          <t>XCARBON($D1542,$E1542,AD$321,$F1542,AD$324)</t>
        </is>
      </c>
    </row>
    <row r="1133">
      <c r="A1133" s="14" t="n">
        <v>1543</v>
      </c>
      <c r="B1133" s="14" t="inlineStr">
        <is>
          <t>xcp</t>
        </is>
      </c>
      <c r="C1133" s="14" t="inlineStr">
        <is>
          <t>ker</t>
        </is>
      </c>
      <c r="D1133" s="14" t="inlineStr">
        <is>
          <t>res</t>
        </is>
      </c>
      <c r="E1133" s="14" t="inlineStr">
        <is>
          <t>XCARBON</t>
        </is>
      </c>
      <c r="F1133" s="81" t="inlineStr">
        <is>
          <t>XCARBON($D1543,$E1543,AD$321,$F1543,AD$324)</t>
        </is>
      </c>
    </row>
    <row r="1134">
      <c r="A1134" s="14" t="n">
        <v>1544</v>
      </c>
      <c r="B1134" s="14" t="inlineStr">
        <is>
          <t>xcp</t>
        </is>
      </c>
      <c r="C1134" s="14" t="inlineStr">
        <is>
          <t>oop</t>
        </is>
      </c>
      <c r="D1134" s="14" t="inlineStr">
        <is>
          <t>res</t>
        </is>
      </c>
      <c r="E1134" s="14" t="inlineStr">
        <is>
          <t>XCARBON</t>
        </is>
      </c>
      <c r="F1134" s="81" t="inlineStr">
        <is>
          <t>XCARBON($D1544,$E1544,AD$321,$F1544,AD$324)</t>
        </is>
      </c>
    </row>
    <row r="1135">
      <c r="A1135" s="14" t="n">
        <v>1545</v>
      </c>
      <c r="B1135" s="14" t="inlineStr">
        <is>
          <t>xcp</t>
        </is>
      </c>
      <c r="C1135" s="14" t="inlineStr">
        <is>
          <t>bio</t>
        </is>
      </c>
      <c r="D1135" s="14" t="inlineStr">
        <is>
          <t>res</t>
        </is>
      </c>
      <c r="E1135" s="14" t="inlineStr">
        <is>
          <t>XCARBON</t>
        </is>
      </c>
      <c r="F1135" s="81" t="inlineStr">
        <is>
          <t>XCARBON($D1545,$E1545,AD$321,$F1545,AD$324)</t>
        </is>
      </c>
    </row>
    <row r="1136">
      <c r="A1136" s="14" t="n">
        <v>1547</v>
      </c>
      <c r="B1136" s="14" t="inlineStr">
        <is>
          <t>xcpd</t>
        </is>
      </c>
      <c r="C1136" s="14" t="inlineStr">
        <is>
          <t>coa</t>
        </is>
      </c>
      <c r="D1136" s="14" t="inlineStr">
        <is>
          <t>res</t>
        </is>
      </c>
      <c r="E1136" s="14" t="inlineStr">
        <is>
          <t>XCARBON</t>
        </is>
      </c>
      <c r="F1136" s="81" t="inlineStr">
        <is>
          <t>XCARBON($D1547,$E1547,(AD$321-AD$322),$F1547,(AD$324-AD$325))</t>
        </is>
      </c>
    </row>
    <row r="1137">
      <c r="A1137" s="14" t="n">
        <v>1548</v>
      </c>
      <c r="B1137" s="14" t="inlineStr">
        <is>
          <t>xcpd</t>
        </is>
      </c>
      <c r="C1137" s="14" t="inlineStr">
        <is>
          <t>nga</t>
        </is>
      </c>
      <c r="D1137" s="14" t="inlineStr">
        <is>
          <t>res</t>
        </is>
      </c>
      <c r="E1137" s="14" t="inlineStr">
        <is>
          <t>XCARBON</t>
        </is>
      </c>
      <c r="F1137" s="81" t="inlineStr">
        <is>
          <t>XCARBON($D1548,$E1548,(AD$321-AD$322),$F1548,(AD$324-AD$325))</t>
        </is>
      </c>
    </row>
    <row r="1138">
      <c r="A1138" s="14" t="n">
        <v>1549</v>
      </c>
      <c r="B1138" s="14" t="inlineStr">
        <is>
          <t>xcpd</t>
        </is>
      </c>
      <c r="C1138" s="14" t="inlineStr">
        <is>
          <t>gso</t>
        </is>
      </c>
      <c r="D1138" s="14" t="inlineStr">
        <is>
          <t>res</t>
        </is>
      </c>
      <c r="E1138" s="14" t="inlineStr">
        <is>
          <t>XCARBON</t>
        </is>
      </c>
      <c r="F1138" s="81" t="inlineStr">
        <is>
          <t>XCARBON($D1549,$E1549,(AD$321-AD$322),$F1549,(AD$324-AD$325))</t>
        </is>
      </c>
    </row>
    <row r="1139">
      <c r="A1139" s="14" t="n">
        <v>1550</v>
      </c>
      <c r="B1139" s="14" t="inlineStr">
        <is>
          <t>xcpd</t>
        </is>
      </c>
      <c r="C1139" s="14" t="inlineStr">
        <is>
          <t>die</t>
        </is>
      </c>
      <c r="D1139" s="14" t="inlineStr">
        <is>
          <t>res</t>
        </is>
      </c>
      <c r="E1139" s="14" t="inlineStr">
        <is>
          <t>XCARBON</t>
        </is>
      </c>
      <c r="F1139" s="81" t="inlineStr">
        <is>
          <t>XCARBON($D1550,$E1550,(AD$321-AD$322),$F1550,(AD$324-AD$325))</t>
        </is>
      </c>
    </row>
    <row r="1140">
      <c r="A1140" s="14" t="n">
        <v>1551</v>
      </c>
      <c r="B1140" s="14" t="inlineStr">
        <is>
          <t>xcpd</t>
        </is>
      </c>
      <c r="C1140" s="14" t="inlineStr">
        <is>
          <t>lpg</t>
        </is>
      </c>
      <c r="D1140" s="14" t="inlineStr">
        <is>
          <t>res</t>
        </is>
      </c>
      <c r="E1140" s="14" t="inlineStr">
        <is>
          <t>XCARBON</t>
        </is>
      </c>
      <c r="F1140" s="81" t="inlineStr">
        <is>
          <t>XCARBON($D1551,$E1551,(AD$321-AD$322),$F1551,(AD$324-AD$325))</t>
        </is>
      </c>
    </row>
    <row r="1141">
      <c r="A1141" s="14" t="n">
        <v>1552</v>
      </c>
      <c r="B1141" s="14" t="inlineStr">
        <is>
          <t>xcpd</t>
        </is>
      </c>
      <c r="C1141" s="14" t="inlineStr">
        <is>
          <t>ker</t>
        </is>
      </c>
      <c r="D1141" s="14" t="inlineStr">
        <is>
          <t>res</t>
        </is>
      </c>
      <c r="E1141" s="14" t="inlineStr">
        <is>
          <t>XCARBON</t>
        </is>
      </c>
      <c r="F1141" s="81" t="inlineStr">
        <is>
          <t>XCARBON($D1552,$E1552,(AD$321-AD$322),$F1552,(AD$324-AD$325))</t>
        </is>
      </c>
    </row>
    <row r="1142">
      <c r="A1142" s="14" t="n">
        <v>1553</v>
      </c>
      <c r="B1142" s="14" t="inlineStr">
        <is>
          <t>xcpd</t>
        </is>
      </c>
      <c r="C1142" s="14" t="inlineStr">
        <is>
          <t>oop</t>
        </is>
      </c>
      <c r="D1142" s="14" t="inlineStr">
        <is>
          <t>res</t>
        </is>
      </c>
      <c r="E1142" s="14" t="inlineStr">
        <is>
          <t>XCARBON</t>
        </is>
      </c>
      <c r="F1142" s="81" t="inlineStr">
        <is>
          <t>XCARBON($D1553,$E1553,(AD$321-AD$322),$F1553,(AD$324-AD$325))</t>
        </is>
      </c>
    </row>
    <row r="1143">
      <c r="A1143" s="14" t="n">
        <v>1554</v>
      </c>
      <c r="B1143" s="14" t="inlineStr">
        <is>
          <t>xcpd</t>
        </is>
      </c>
      <c r="C1143" s="14" t="inlineStr">
        <is>
          <t>bio</t>
        </is>
      </c>
      <c r="D1143" s="14" t="inlineStr">
        <is>
          <t>res</t>
        </is>
      </c>
      <c r="E1143" s="14" t="inlineStr">
        <is>
          <t>XCARBON</t>
        </is>
      </c>
      <c r="F1143" s="81" t="inlineStr">
        <is>
          <t>XCARBON($D1554,$E1554,(AD$321-AD$322),$F1554,(AD$324-AD$325))</t>
        </is>
      </c>
    </row>
    <row r="1144">
      <c r="A1144" s="14" t="n">
        <v>1556</v>
      </c>
      <c r="B1144" s="14" t="inlineStr">
        <is>
          <t>atp</t>
        </is>
      </c>
      <c r="C1144" s="14" t="inlineStr">
        <is>
          <t>coa</t>
        </is>
      </c>
      <c r="D1144" s="14" t="inlineStr">
        <is>
          <t>res</t>
        </is>
      </c>
      <c r="E1144" s="14" t="inlineStr">
        <is>
          <t>POSTTAX</t>
        </is>
      </c>
      <c r="F1144" s="81" t="inlineStr">
        <is>
          <t>POSTTAX(INDEX(AD$381:AD$392,$D1556),AD1529+AD1547,$E1556)</t>
        </is>
      </c>
    </row>
    <row r="1145">
      <c r="A1145" s="14" t="n">
        <v>1557</v>
      </c>
      <c r="B1145" s="14" t="inlineStr">
        <is>
          <t>atp</t>
        </is>
      </c>
      <c r="C1145" s="14" t="inlineStr">
        <is>
          <t>nga</t>
        </is>
      </c>
      <c r="D1145" s="14" t="inlineStr">
        <is>
          <t>res</t>
        </is>
      </c>
      <c r="E1145" s="14" t="inlineStr">
        <is>
          <t>POSTTAX</t>
        </is>
      </c>
      <c r="F1145" s="81" t="inlineStr">
        <is>
          <t>POSTTAX(INDEX(AD$381:AD$392,$D1557),AD1530+AD1548,$E1557)</t>
        </is>
      </c>
    </row>
    <row r="1146">
      <c r="A1146" s="14" t="n">
        <v>1558</v>
      </c>
      <c r="B1146" s="14" t="inlineStr">
        <is>
          <t>atp</t>
        </is>
      </c>
      <c r="C1146" s="14" t="inlineStr">
        <is>
          <t>gso</t>
        </is>
      </c>
      <c r="D1146" s="14" t="inlineStr">
        <is>
          <t>res</t>
        </is>
      </c>
      <c r="E1146" s="14" t="inlineStr">
        <is>
          <t>POSTTAX</t>
        </is>
      </c>
      <c r="F1146" s="81" t="inlineStr">
        <is>
          <t>POSTTAX(INDEX(AD$381:AD$392,$D1558),AD1531+AD1549,$E1558)</t>
        </is>
      </c>
    </row>
    <row r="1147">
      <c r="A1147" s="14" t="n">
        <v>1559</v>
      </c>
      <c r="B1147" s="14" t="inlineStr">
        <is>
          <t>atp</t>
        </is>
      </c>
      <c r="C1147" s="14" t="inlineStr">
        <is>
          <t>die</t>
        </is>
      </c>
      <c r="D1147" s="14" t="inlineStr">
        <is>
          <t>res</t>
        </is>
      </c>
      <c r="E1147" s="14" t="inlineStr">
        <is>
          <t>POSTTAX</t>
        </is>
      </c>
      <c r="F1147" s="81" t="inlineStr">
        <is>
          <t>POSTTAX(INDEX(AD$381:AD$392,$D1559),AD1532+AD1550,$E1559)</t>
        </is>
      </c>
    </row>
    <row r="1148">
      <c r="A1148" s="14" t="n">
        <v>1560</v>
      </c>
      <c r="B1148" s="14" t="inlineStr">
        <is>
          <t>atp</t>
        </is>
      </c>
      <c r="C1148" s="14" t="inlineStr">
        <is>
          <t>lpg</t>
        </is>
      </c>
      <c r="D1148" s="14" t="inlineStr">
        <is>
          <t>res</t>
        </is>
      </c>
      <c r="E1148" s="14" t="inlineStr">
        <is>
          <t>POSTTAX</t>
        </is>
      </c>
      <c r="F1148" s="81" t="inlineStr">
        <is>
          <t>POSTTAX(INDEX(AD$381:AD$392,$D1560),AD1533+AD1551,$E1560)</t>
        </is>
      </c>
    </row>
    <row r="1149">
      <c r="A1149" s="14" t="n">
        <v>1561</v>
      </c>
      <c r="B1149" s="14" t="inlineStr">
        <is>
          <t>atp</t>
        </is>
      </c>
      <c r="C1149" s="14" t="inlineStr">
        <is>
          <t>ker</t>
        </is>
      </c>
      <c r="D1149" s="14" t="inlineStr">
        <is>
          <t>res</t>
        </is>
      </c>
      <c r="E1149" s="14" t="inlineStr">
        <is>
          <t>POSTTAX</t>
        </is>
      </c>
      <c r="F1149" s="81" t="inlineStr">
        <is>
          <t>POSTTAX(INDEX(AD$381:AD$392,$D1561),AD1534+AD1552,$E1561)</t>
        </is>
      </c>
    </row>
    <row r="1150">
      <c r="A1150" s="14" t="n">
        <v>1562</v>
      </c>
      <c r="B1150" s="14" t="inlineStr">
        <is>
          <t>atp</t>
        </is>
      </c>
      <c r="C1150" s="14" t="inlineStr">
        <is>
          <t>oop</t>
        </is>
      </c>
      <c r="D1150" s="14" t="inlineStr">
        <is>
          <t>res</t>
        </is>
      </c>
      <c r="E1150" s="14" t="inlineStr">
        <is>
          <t>POSTTAX</t>
        </is>
      </c>
      <c r="F1150" s="81" t="inlineStr">
        <is>
          <t>POSTTAX(INDEX(AD$381:AD$392,$D1562),AD1535+AD1553,$E1562)</t>
        </is>
      </c>
    </row>
    <row r="1151">
      <c r="A1151" s="14" t="n">
        <v>1563</v>
      </c>
      <c r="B1151" s="14" t="inlineStr">
        <is>
          <t>atp</t>
        </is>
      </c>
      <c r="C1151" s="14" t="inlineStr">
        <is>
          <t>bio</t>
        </is>
      </c>
      <c r="D1151" s="14" t="inlineStr">
        <is>
          <t>res</t>
        </is>
      </c>
      <c r="E1151" s="14" t="inlineStr">
        <is>
          <t>POSTTAX</t>
        </is>
      </c>
      <c r="F1151" s="81" t="inlineStr">
        <is>
          <t>POSTTAX(INDEX(AD$381:AD$392,$D1563),AD1536+AD1554,$E1563)</t>
        </is>
      </c>
    </row>
    <row r="1152">
      <c r="A1152" s="14" t="n">
        <v>1565</v>
      </c>
      <c r="B1152" s="14" t="inlineStr">
        <is>
          <t>shp</t>
        </is>
      </c>
      <c r="C1152" s="14" t="inlineStr">
        <is>
          <t>coa</t>
        </is>
      </c>
      <c r="D1152" s="14" t="inlineStr">
        <is>
          <t>res</t>
        </is>
      </c>
      <c r="E1152" s="14" t="inlineStr">
        <is>
          <t>SHADOWGJ</t>
        </is>
      </c>
      <c r="F1152" s="81" t="inlineStr">
        <is>
          <t>SHADOWGJ(INDEX(AD$297:AD$313,$E1565),$D1565)</t>
        </is>
      </c>
    </row>
    <row r="1153">
      <c r="A1153" s="14" t="n">
        <v>1566</v>
      </c>
      <c r="B1153" s="14" t="inlineStr">
        <is>
          <t>shp</t>
        </is>
      </c>
      <c r="C1153" s="14" t="inlineStr">
        <is>
          <t>nga</t>
        </is>
      </c>
      <c r="D1153" s="14" t="inlineStr">
        <is>
          <t>res</t>
        </is>
      </c>
      <c r="E1153" s="14" t="inlineStr">
        <is>
          <t>SHADOWGJ</t>
        </is>
      </c>
      <c r="F1153" s="81" t="inlineStr">
        <is>
          <t>SHADOWGJ(INDEX(AD$297:AD$313,$E1566),$D1566)</t>
        </is>
      </c>
    </row>
    <row r="1154">
      <c r="A1154" s="14" t="n">
        <v>1567</v>
      </c>
      <c r="B1154" s="14" t="inlineStr">
        <is>
          <t>shp</t>
        </is>
      </c>
      <c r="C1154" s="14" t="inlineStr">
        <is>
          <t>gso</t>
        </is>
      </c>
      <c r="D1154" s="14" t="inlineStr">
        <is>
          <t>res</t>
        </is>
      </c>
      <c r="E1154" s="14" t="inlineStr">
        <is>
          <t>SHADOWGJ</t>
        </is>
      </c>
      <c r="F1154" s="81" t="inlineStr">
        <is>
          <t>SHADOWGJ(INDEX(AD$297:AD$313,$E1567),$D1567)</t>
        </is>
      </c>
    </row>
    <row r="1155">
      <c r="A1155" s="14" t="n">
        <v>1568</v>
      </c>
      <c r="B1155" s="14" t="inlineStr">
        <is>
          <t>shp</t>
        </is>
      </c>
      <c r="C1155" s="14" t="inlineStr">
        <is>
          <t>die</t>
        </is>
      </c>
      <c r="D1155" s="14" t="inlineStr">
        <is>
          <t>res</t>
        </is>
      </c>
      <c r="E1155" s="14" t="inlineStr">
        <is>
          <t>SHADOWGJ</t>
        </is>
      </c>
      <c r="F1155" s="81" t="inlineStr">
        <is>
          <t>SHADOWGJ(INDEX(AD$297:AD$313,$E1568),$D1568)</t>
        </is>
      </c>
    </row>
    <row r="1156">
      <c r="A1156" s="14" t="n">
        <v>1569</v>
      </c>
      <c r="B1156" s="14" t="inlineStr">
        <is>
          <t>shp</t>
        </is>
      </c>
      <c r="C1156" s="14" t="inlineStr">
        <is>
          <t>lpg</t>
        </is>
      </c>
      <c r="D1156" s="14" t="inlineStr">
        <is>
          <t>res</t>
        </is>
      </c>
      <c r="E1156" s="14" t="inlineStr">
        <is>
          <t>SHADOWGJ</t>
        </is>
      </c>
      <c r="F1156" s="81" t="inlineStr">
        <is>
          <t>SHADOWGJ(INDEX(AD$297:AD$313,$E1569),$D1569)</t>
        </is>
      </c>
    </row>
    <row r="1157">
      <c r="A1157" s="14" t="n">
        <v>1570</v>
      </c>
      <c r="B1157" s="14" t="inlineStr">
        <is>
          <t>shp</t>
        </is>
      </c>
      <c r="C1157" s="14" t="inlineStr">
        <is>
          <t>ker</t>
        </is>
      </c>
      <c r="D1157" s="14" t="inlineStr">
        <is>
          <t>res</t>
        </is>
      </c>
      <c r="E1157" s="14" t="inlineStr">
        <is>
          <t>SHADOWGJ</t>
        </is>
      </c>
      <c r="F1157" s="81" t="inlineStr">
        <is>
          <t>SHADOWGJ(INDEX(AD$297:AD$313,$E1570),$D1570)</t>
        </is>
      </c>
    </row>
    <row r="1158">
      <c r="A1158" s="14" t="n">
        <v>1571</v>
      </c>
      <c r="B1158" s="14" t="inlineStr">
        <is>
          <t>shp</t>
        </is>
      </c>
      <c r="C1158" s="14" t="inlineStr">
        <is>
          <t>oop</t>
        </is>
      </c>
      <c r="D1158" s="14" t="inlineStr">
        <is>
          <t>res</t>
        </is>
      </c>
      <c r="E1158" s="14" t="inlineStr">
        <is>
          <t>SHADOWGJ</t>
        </is>
      </c>
      <c r="F1158" s="81" t="inlineStr">
        <is>
          <t>SHADOWGJ(INDEX(AD$297:AD$313,$E1571),$D1571)</t>
        </is>
      </c>
    </row>
    <row r="1159">
      <c r="A1159" s="14" t="n">
        <v>1572</v>
      </c>
      <c r="B1159" s="14" t="inlineStr">
        <is>
          <t>shp</t>
        </is>
      </c>
      <c r="C1159" s="14" t="inlineStr">
        <is>
          <t>bio</t>
        </is>
      </c>
      <c r="D1159" s="14" t="inlineStr">
        <is>
          <t>res</t>
        </is>
      </c>
      <c r="E1159" s="14" t="inlineStr">
        <is>
          <t>SHADOWGJ</t>
        </is>
      </c>
      <c r="F1159" s="81" t="inlineStr">
        <is>
          <t>SHADOWGJ(INDEX(AD$297:AD$313,$E1572),$D1572)</t>
        </is>
      </c>
    </row>
    <row r="1160">
      <c r="A1160" s="14" t="n">
        <v>1574</v>
      </c>
      <c r="B1160" s="14" t="inlineStr">
        <is>
          <t>ener</t>
        </is>
      </c>
      <c r="C1160" s="14" t="inlineStr">
        <is>
          <t>coa</t>
        </is>
      </c>
      <c r="D1160" s="14" t="inlineStr">
        <is>
          <t>res</t>
        </is>
      </c>
      <c r="E1160" s="14" t="inlineStr">
        <is>
          <t>FUELUSE</t>
        </is>
      </c>
      <c r="F1160" s="81" t="inlineStr">
        <is>
          <t>FUELUSE(AC1574,AD1556,AC1556,AD1565,AC1565,AD$7,$D1574,$E1574,$F1574,$G1574)</t>
        </is>
      </c>
    </row>
    <row r="1161">
      <c r="A1161" s="14" t="n">
        <v>1575</v>
      </c>
      <c r="B1161" s="14" t="inlineStr">
        <is>
          <t>ener</t>
        </is>
      </c>
      <c r="C1161" s="14" t="inlineStr">
        <is>
          <t>nga</t>
        </is>
      </c>
      <c r="D1161" s="14" t="inlineStr">
        <is>
          <t>res</t>
        </is>
      </c>
      <c r="E1161" s="14" t="inlineStr">
        <is>
          <t>FUELUSE</t>
        </is>
      </c>
      <c r="F1161" s="81" t="inlineStr">
        <is>
          <t>FUELUSE(AC1575,AD1557,AC1557,AD1566,AC1566,AD$7,$D1575,$E1575,$F1575,$G1575)</t>
        </is>
      </c>
    </row>
    <row r="1162">
      <c r="A1162" s="14" t="n">
        <v>1576</v>
      </c>
      <c r="B1162" s="14" t="inlineStr">
        <is>
          <t>ener</t>
        </is>
      </c>
      <c r="C1162" s="14" t="inlineStr">
        <is>
          <t>gso</t>
        </is>
      </c>
      <c r="D1162" s="14" t="inlineStr">
        <is>
          <t>res</t>
        </is>
      </c>
      <c r="E1162" s="14" t="inlineStr">
        <is>
          <t>FUELUSE</t>
        </is>
      </c>
      <c r="F1162" s="81" t="inlineStr">
        <is>
          <t>FUELUSE(AC1576,AD1558,AC1558,AD1567,AC1567,AD$7,$D1576,$E1576,$F1576,$G1576)</t>
        </is>
      </c>
    </row>
    <row r="1163">
      <c r="A1163" s="14" t="n">
        <v>1577</v>
      </c>
      <c r="B1163" s="14" t="inlineStr">
        <is>
          <t>ener</t>
        </is>
      </c>
      <c r="C1163" s="14" t="inlineStr">
        <is>
          <t>die</t>
        </is>
      </c>
      <c r="D1163" s="14" t="inlineStr">
        <is>
          <t>res</t>
        </is>
      </c>
      <c r="E1163" s="14" t="inlineStr">
        <is>
          <t>FUELUSE</t>
        </is>
      </c>
      <c r="F1163" s="81" t="inlineStr">
        <is>
          <t>FUELUSE(AC1577,AD1559,AC1559,AD1568,AC1568,AD$7,$D1577,$E1577,$F1577,$G1577)</t>
        </is>
      </c>
    </row>
    <row r="1164">
      <c r="A1164" s="14" t="n">
        <v>1578</v>
      </c>
      <c r="B1164" s="14" t="inlineStr">
        <is>
          <t>ener</t>
        </is>
      </c>
      <c r="C1164" s="14" t="inlineStr">
        <is>
          <t>lpg</t>
        </is>
      </c>
      <c r="D1164" s="14" t="inlineStr">
        <is>
          <t>res</t>
        </is>
      </c>
      <c r="E1164" s="14" t="inlineStr">
        <is>
          <t>FUELUSE</t>
        </is>
      </c>
      <c r="F1164" s="81" t="inlineStr">
        <is>
          <t>FUELUSE(AC1578,AD1560,AC1560,AD1569,AC1569,AD$7,$D1578,$E1578,$F1578,$G1578)</t>
        </is>
      </c>
    </row>
    <row r="1165">
      <c r="A1165" s="14" t="n">
        <v>1579</v>
      </c>
      <c r="B1165" s="14" t="inlineStr">
        <is>
          <t>ener</t>
        </is>
      </c>
      <c r="C1165" s="14" t="inlineStr">
        <is>
          <t>ker</t>
        </is>
      </c>
      <c r="D1165" s="14" t="inlineStr">
        <is>
          <t>res</t>
        </is>
      </c>
      <c r="E1165" s="14" t="inlineStr">
        <is>
          <t>FUELUSE</t>
        </is>
      </c>
      <c r="F1165" s="81" t="inlineStr">
        <is>
          <t>FUELUSE(AC1579,AD1561,AC1561,AD1570,AC1570,AD$7,$D1579,$E1579,$F1579,$G1579)</t>
        </is>
      </c>
    </row>
    <row r="1166">
      <c r="A1166" s="14" t="n">
        <v>1580</v>
      </c>
      <c r="B1166" s="14" t="inlineStr">
        <is>
          <t>ener</t>
        </is>
      </c>
      <c r="C1166" s="14" t="inlineStr">
        <is>
          <t>oop</t>
        </is>
      </c>
      <c r="D1166" s="14" t="inlineStr">
        <is>
          <t>res</t>
        </is>
      </c>
      <c r="E1166" s="14" t="inlineStr">
        <is>
          <t>FUELUSE</t>
        </is>
      </c>
      <c r="F1166" s="81" t="inlineStr">
        <is>
          <t>FUELUSE(AC1580,AD1562,AC1562,AD1571,AC1571,AD$7,$D1580,$E1580,$F1580,$G1580)</t>
        </is>
      </c>
    </row>
    <row r="1167">
      <c r="A1167" s="14" t="n">
        <v>1581</v>
      </c>
      <c r="B1167" s="14" t="inlineStr">
        <is>
          <t>ener</t>
        </is>
      </c>
      <c r="C1167" s="14" t="inlineStr">
        <is>
          <t>bio</t>
        </is>
      </c>
      <c r="D1167" s="14" t="inlineStr">
        <is>
          <t>res</t>
        </is>
      </c>
      <c r="E1167" s="14" t="inlineStr">
        <is>
          <t>FUELUSE</t>
        </is>
      </c>
      <c r="F1167" s="81" t="inlineStr">
        <is>
          <t>FUELUSE(AC1581,AD1563,AC1563,AD1572,AC1572,AD$7,$D1581,$E1581,$F1581,$G1581)</t>
        </is>
      </c>
    </row>
    <row r="1168">
      <c r="A1168" s="14" t="n">
        <v>1583</v>
      </c>
      <c r="B1168" s="14" t="inlineStr">
        <is>
          <t>co2</t>
        </is>
      </c>
      <c r="C1168" s="14" t="inlineStr">
        <is>
          <t>coa</t>
        </is>
      </c>
      <c r="D1168" s="14" t="inlineStr">
        <is>
          <t>res</t>
        </is>
      </c>
      <c r="E1168" s="14" t="inlineStr">
        <is>
          <t>EMISSIONS</t>
        </is>
      </c>
      <c r="F1168" s="81" t="inlineStr">
        <is>
          <t>EMISSIONS(AD1574,Settings!$C$13,$D1583)</t>
        </is>
      </c>
    </row>
    <row r="1169">
      <c r="A1169" s="14" t="n">
        <v>1584</v>
      </c>
      <c r="B1169" s="14" t="inlineStr">
        <is>
          <t>co2</t>
        </is>
      </c>
      <c r="C1169" s="14" t="inlineStr">
        <is>
          <t>nga</t>
        </is>
      </c>
      <c r="D1169" s="14" t="inlineStr">
        <is>
          <t>res</t>
        </is>
      </c>
      <c r="E1169" s="14" t="inlineStr">
        <is>
          <t>EMISSIONS</t>
        </is>
      </c>
      <c r="F1169" s="81" t="inlineStr">
        <is>
          <t>EMISSIONS(AD1575,Settings!$C$13,$D1584)</t>
        </is>
      </c>
    </row>
    <row r="1170">
      <c r="A1170" s="14" t="n">
        <v>1585</v>
      </c>
      <c r="B1170" s="14" t="inlineStr">
        <is>
          <t>co2</t>
        </is>
      </c>
      <c r="C1170" s="14" t="inlineStr">
        <is>
          <t>gso</t>
        </is>
      </c>
      <c r="D1170" s="14" t="inlineStr">
        <is>
          <t>res</t>
        </is>
      </c>
      <c r="E1170" s="14" t="inlineStr">
        <is>
          <t>EMISSIONS</t>
        </is>
      </c>
      <c r="F1170" s="81" t="inlineStr">
        <is>
          <t>EMISSIONS(AD1576,Settings!$C$13,$D1585)</t>
        </is>
      </c>
    </row>
    <row r="1171">
      <c r="A1171" s="14" t="n">
        <v>1586</v>
      </c>
      <c r="B1171" s="14" t="inlineStr">
        <is>
          <t>co2</t>
        </is>
      </c>
      <c r="C1171" s="14" t="inlineStr">
        <is>
          <t>die</t>
        </is>
      </c>
      <c r="D1171" s="14" t="inlineStr">
        <is>
          <t>res</t>
        </is>
      </c>
      <c r="E1171" s="14" t="inlineStr">
        <is>
          <t>EMISSIONS</t>
        </is>
      </c>
      <c r="F1171" s="81" t="inlineStr">
        <is>
          <t>EMISSIONS(AD1577,Settings!$C$13,$D1586)</t>
        </is>
      </c>
    </row>
    <row r="1172">
      <c r="A1172" s="14" t="n">
        <v>1587</v>
      </c>
      <c r="B1172" s="14" t="inlineStr">
        <is>
          <t>co2</t>
        </is>
      </c>
      <c r="C1172" s="14" t="inlineStr">
        <is>
          <t>lpg</t>
        </is>
      </c>
      <c r="D1172" s="14" t="inlineStr">
        <is>
          <t>res</t>
        </is>
      </c>
      <c r="E1172" s="14" t="inlineStr">
        <is>
          <t>EMISSIONS</t>
        </is>
      </c>
      <c r="F1172" s="81" t="inlineStr">
        <is>
          <t>EMISSIONS(AD1578,Settings!$C$13,$D1587)</t>
        </is>
      </c>
    </row>
    <row r="1173">
      <c r="A1173" s="14" t="n">
        <v>1588</v>
      </c>
      <c r="B1173" s="14" t="inlineStr">
        <is>
          <t>co2</t>
        </is>
      </c>
      <c r="C1173" s="14" t="inlineStr">
        <is>
          <t>ker</t>
        </is>
      </c>
      <c r="D1173" s="14" t="inlineStr">
        <is>
          <t>res</t>
        </is>
      </c>
      <c r="E1173" s="14" t="inlineStr">
        <is>
          <t>EMISSIONS</t>
        </is>
      </c>
      <c r="F1173" s="81" t="inlineStr">
        <is>
          <t>EMISSIONS(AD1579,Settings!$C$13,$D1588)</t>
        </is>
      </c>
    </row>
    <row r="1174">
      <c r="A1174" s="14" t="n">
        <v>1589</v>
      </c>
      <c r="B1174" s="14" t="inlineStr">
        <is>
          <t>co2</t>
        </is>
      </c>
      <c r="C1174" s="14" t="inlineStr">
        <is>
          <t>oop</t>
        </is>
      </c>
      <c r="D1174" s="14" t="inlineStr">
        <is>
          <t>res</t>
        </is>
      </c>
      <c r="E1174" s="14" t="inlineStr">
        <is>
          <t>EMISSIONS</t>
        </is>
      </c>
      <c r="F1174" s="81" t="inlineStr">
        <is>
          <t>EMISSIONS(AD1580,Settings!$C$13,$D1589)</t>
        </is>
      </c>
    </row>
    <row r="1175">
      <c r="A1175" s="14" t="n">
        <v>1590</v>
      </c>
      <c r="B1175" s="14" t="inlineStr">
        <is>
          <t>co2</t>
        </is>
      </c>
      <c r="C1175" s="14" t="inlineStr">
        <is>
          <t>bio</t>
        </is>
      </c>
      <c r="D1175" s="14" t="inlineStr">
        <is>
          <t>res</t>
        </is>
      </c>
      <c r="E1175" s="14" t="inlineStr">
        <is>
          <t>EMISSIONS</t>
        </is>
      </c>
      <c r="F1175" s="81" t="inlineStr">
        <is>
          <t>EMISSIONS(AD1581,Settings!$C$13,$D1590)</t>
        </is>
      </c>
    </row>
    <row r="1176">
      <c r="A1176" s="14" t="n">
        <v>1592</v>
      </c>
      <c r="B1176" s="14" t="inlineStr">
        <is>
          <t>rtx</t>
        </is>
      </c>
      <c r="C1176" s="14" t="inlineStr">
        <is>
          <t>coa</t>
        </is>
      </c>
      <c r="D1176" s="14" t="inlineStr">
        <is>
          <t>res</t>
        </is>
      </c>
      <c r="E1176" s="14" t="inlineStr">
        <is>
          <t>REVENUE</t>
        </is>
      </c>
      <c r="F1176" s="81" t="inlineStr">
        <is>
          <t>REVENUE(AD1574,Settings!$C$13,INDEX(AD$407:AD$418,$D1592)+INDEX(AD$394:AD$405,$D1592)+AD1547*(1+$E1592))</t>
        </is>
      </c>
    </row>
    <row r="1177">
      <c r="A1177" s="14" t="n">
        <v>1593</v>
      </c>
      <c r="B1177" s="14" t="inlineStr">
        <is>
          <t>rtx</t>
        </is>
      </c>
      <c r="C1177" s="14" t="inlineStr">
        <is>
          <t>nga</t>
        </is>
      </c>
      <c r="D1177" s="14" t="inlineStr">
        <is>
          <t>res</t>
        </is>
      </c>
      <c r="E1177" s="14" t="inlineStr">
        <is>
          <t>REVENUE</t>
        </is>
      </c>
      <c r="F1177" s="81" t="inlineStr">
        <is>
          <t>REVENUE(AD1575,Settings!$C$13,INDEX(AD$407:AD$418,$D1593)+INDEX(AD$394:AD$405,$D1593)+AD1548*(1+$E1593))</t>
        </is>
      </c>
    </row>
    <row r="1178">
      <c r="A1178" s="14" t="n">
        <v>1594</v>
      </c>
      <c r="B1178" s="14" t="inlineStr">
        <is>
          <t>rtx</t>
        </is>
      </c>
      <c r="C1178" s="14" t="inlineStr">
        <is>
          <t>gso</t>
        </is>
      </c>
      <c r="D1178" s="14" t="inlineStr">
        <is>
          <t>res</t>
        </is>
      </c>
      <c r="E1178" s="14" t="inlineStr">
        <is>
          <t>REVENUE</t>
        </is>
      </c>
      <c r="F1178" s="81" t="inlineStr">
        <is>
          <t>REVENUE(AD1576,Settings!$C$13,INDEX(AD$407:AD$418,$D1594)+INDEX(AD$394:AD$405,$D1594)+AD1549*(1+$E1594))</t>
        </is>
      </c>
    </row>
    <row r="1179">
      <c r="A1179" s="14" t="n">
        <v>1595</v>
      </c>
      <c r="B1179" s="14" t="inlineStr">
        <is>
          <t>rtx</t>
        </is>
      </c>
      <c r="C1179" s="14" t="inlineStr">
        <is>
          <t>die</t>
        </is>
      </c>
      <c r="D1179" s="14" t="inlineStr">
        <is>
          <t>res</t>
        </is>
      </c>
      <c r="E1179" s="14" t="inlineStr">
        <is>
          <t>REVENUE</t>
        </is>
      </c>
      <c r="F1179" s="81" t="inlineStr">
        <is>
          <t>REVENUE(AD1577,Settings!$C$13,INDEX(AD$407:AD$418,$D1595)+INDEX(AD$394:AD$405,$D1595)+AD1550*(1+$E1595))</t>
        </is>
      </c>
    </row>
    <row r="1180">
      <c r="A1180" s="14" t="n">
        <v>1596</v>
      </c>
      <c r="B1180" s="14" t="inlineStr">
        <is>
          <t>rtx</t>
        </is>
      </c>
      <c r="C1180" s="14" t="inlineStr">
        <is>
          <t>lpg</t>
        </is>
      </c>
      <c r="D1180" s="14" t="inlineStr">
        <is>
          <t>res</t>
        </is>
      </c>
      <c r="E1180" s="14" t="inlineStr">
        <is>
          <t>REVENUE</t>
        </is>
      </c>
      <c r="F1180" s="81" t="inlineStr">
        <is>
          <t>REVENUE(AD1578,Settings!$C$13,INDEX(AD$407:AD$418,$D1596)+INDEX(AD$394:AD$405,$D1596)+AD1551*(1+$E1596))</t>
        </is>
      </c>
    </row>
    <row r="1181">
      <c r="A1181" s="14" t="n">
        <v>1597</v>
      </c>
      <c r="B1181" s="14" t="inlineStr">
        <is>
          <t>rtx</t>
        </is>
      </c>
      <c r="C1181" s="14" t="inlineStr">
        <is>
          <t>ker</t>
        </is>
      </c>
      <c r="D1181" s="14" t="inlineStr">
        <is>
          <t>res</t>
        </is>
      </c>
      <c r="E1181" s="14" t="inlineStr">
        <is>
          <t>REVENUE</t>
        </is>
      </c>
      <c r="F1181" s="81" t="inlineStr">
        <is>
          <t>REVENUE(AD1579,Settings!$C$13,INDEX(AD$407:AD$418,$D1597)+INDEX(AD$394:AD$405,$D1597)+AD1552*(1+$E1597))</t>
        </is>
      </c>
    </row>
    <row r="1182">
      <c r="A1182" s="14" t="n">
        <v>1598</v>
      </c>
      <c r="B1182" s="14" t="inlineStr">
        <is>
          <t>rtx</t>
        </is>
      </c>
      <c r="C1182" s="14" t="inlineStr">
        <is>
          <t>oop</t>
        </is>
      </c>
      <c r="D1182" s="14" t="inlineStr">
        <is>
          <t>res</t>
        </is>
      </c>
      <c r="E1182" s="14" t="inlineStr">
        <is>
          <t>REVENUE</t>
        </is>
      </c>
      <c r="F1182" s="81" t="inlineStr">
        <is>
          <t>REVENUE(AD1580,Settings!$C$13,INDEX(AD$407:AD$418,$D1598)+INDEX(AD$394:AD$405,$D1598)+AD1553*(1+$E1598))</t>
        </is>
      </c>
    </row>
    <row r="1183">
      <c r="A1183" s="14" t="n">
        <v>1599</v>
      </c>
      <c r="B1183" s="14" t="inlineStr">
        <is>
          <t>rtx</t>
        </is>
      </c>
      <c r="C1183" s="14" t="inlineStr">
        <is>
          <t>bio</t>
        </is>
      </c>
      <c r="D1183" s="14" t="inlineStr">
        <is>
          <t>res</t>
        </is>
      </c>
      <c r="E1183" s="14" t="inlineStr">
        <is>
          <t>REVENUE</t>
        </is>
      </c>
      <c r="F1183" s="81" t="inlineStr">
        <is>
          <t>REVENUE(AD1581,Settings!$C$13,INDEX(AD$407:AD$418,$D1599)+INDEX(AD$394:AD$405,$D1599)+AD1554*(1+$E1599))</t>
        </is>
      </c>
    </row>
    <row r="1184">
      <c r="A1184" s="14" t="n">
        <v>1601</v>
      </c>
      <c r="B1184" s="14" t="inlineStr">
        <is>
          <t>rsub</t>
        </is>
      </c>
      <c r="C1184" s="14" t="inlineStr">
        <is>
          <t>coa</t>
        </is>
      </c>
      <c r="D1184" s="14" t="inlineStr">
        <is>
          <t>res</t>
        </is>
      </c>
      <c r="E1184" s="14" t="inlineStr">
        <is>
          <t>REVENUE</t>
        </is>
      </c>
      <c r="F1184" s="81" t="inlineStr">
        <is>
          <t>REVENUE(AD1574,Settings!$C$13,INDEX(AD$420:AD$431,$D1601))</t>
        </is>
      </c>
    </row>
    <row r="1185">
      <c r="A1185" s="14" t="n">
        <v>1602</v>
      </c>
      <c r="B1185" s="14" t="inlineStr">
        <is>
          <t>rsub</t>
        </is>
      </c>
      <c r="C1185" s="14" t="inlineStr">
        <is>
          <t>nga</t>
        </is>
      </c>
      <c r="D1185" s="14" t="inlineStr">
        <is>
          <t>res</t>
        </is>
      </c>
      <c r="E1185" s="14" t="inlineStr">
        <is>
          <t>REVENUE</t>
        </is>
      </c>
      <c r="F1185" s="81" t="inlineStr">
        <is>
          <t>REVENUE(AD1575,Settings!$C$13,INDEX(AD$420:AD$431,$D1602))</t>
        </is>
      </c>
    </row>
    <row r="1186">
      <c r="A1186" s="14" t="n">
        <v>1603</v>
      </c>
      <c r="B1186" s="14" t="inlineStr">
        <is>
          <t>rsub</t>
        </is>
      </c>
      <c r="C1186" s="14" t="inlineStr">
        <is>
          <t>gso</t>
        </is>
      </c>
      <c r="D1186" s="14" t="inlineStr">
        <is>
          <t>res</t>
        </is>
      </c>
      <c r="E1186" s="14" t="inlineStr">
        <is>
          <t>REVENUE</t>
        </is>
      </c>
      <c r="F1186" s="81" t="inlineStr">
        <is>
          <t>REVENUE(AD1576,Settings!$C$13,INDEX(AD$420:AD$431,$D1603))</t>
        </is>
      </c>
    </row>
    <row r="1187">
      <c r="A1187" s="14" t="n">
        <v>1604</v>
      </c>
      <c r="B1187" s="14" t="inlineStr">
        <is>
          <t>rsub</t>
        </is>
      </c>
      <c r="C1187" s="14" t="inlineStr">
        <is>
          <t>die</t>
        </is>
      </c>
      <c r="D1187" s="14" t="inlineStr">
        <is>
          <t>res</t>
        </is>
      </c>
      <c r="E1187" s="14" t="inlineStr">
        <is>
          <t>REVENUE</t>
        </is>
      </c>
      <c r="F1187" s="81" t="inlineStr">
        <is>
          <t>REVENUE(AD1577,Settings!$C$13,INDEX(AD$420:AD$431,$D1604))</t>
        </is>
      </c>
    </row>
    <row r="1188">
      <c r="A1188" s="14" t="n">
        <v>1605</v>
      </c>
      <c r="B1188" s="14" t="inlineStr">
        <is>
          <t>rsub</t>
        </is>
      </c>
      <c r="C1188" s="14" t="inlineStr">
        <is>
          <t>lpg</t>
        </is>
      </c>
      <c r="D1188" s="14" t="inlineStr">
        <is>
          <t>res</t>
        </is>
      </c>
      <c r="E1188" s="14" t="inlineStr">
        <is>
          <t>REVENUE</t>
        </is>
      </c>
      <c r="F1188" s="81" t="inlineStr">
        <is>
          <t>REVENUE(AD1578,Settings!$C$13,INDEX(AD$420:AD$431,$D1605))</t>
        </is>
      </c>
    </row>
    <row r="1189">
      <c r="A1189" s="14" t="n">
        <v>1606</v>
      </c>
      <c r="B1189" s="14" t="inlineStr">
        <is>
          <t>rsub</t>
        </is>
      </c>
      <c r="C1189" s="14" t="inlineStr">
        <is>
          <t>ker</t>
        </is>
      </c>
      <c r="D1189" s="14" t="inlineStr">
        <is>
          <t>res</t>
        </is>
      </c>
      <c r="E1189" s="14" t="inlineStr">
        <is>
          <t>REVENUE</t>
        </is>
      </c>
      <c r="F1189" s="81" t="inlineStr">
        <is>
          <t>REVENUE(AD1579,Settings!$C$13,INDEX(AD$420:AD$431,$D1606))</t>
        </is>
      </c>
    </row>
    <row r="1190">
      <c r="A1190" s="14" t="n">
        <v>1607</v>
      </c>
      <c r="B1190" s="14" t="inlineStr">
        <is>
          <t>rsub</t>
        </is>
      </c>
      <c r="C1190" s="14" t="inlineStr">
        <is>
          <t>oop</t>
        </is>
      </c>
      <c r="D1190" s="14" t="inlineStr">
        <is>
          <t>res</t>
        </is>
      </c>
      <c r="E1190" s="14" t="inlineStr">
        <is>
          <t>REVENUE</t>
        </is>
      </c>
      <c r="F1190" s="81" t="inlineStr">
        <is>
          <t>REVENUE(AD1580,Settings!$C$13,INDEX(AD$420:AD$431,$D1607))</t>
        </is>
      </c>
    </row>
    <row r="1191">
      <c r="A1191" s="14" t="n">
        <v>1608</v>
      </c>
      <c r="B1191" s="14" t="inlineStr">
        <is>
          <t>rsub</t>
        </is>
      </c>
      <c r="C1191" s="14" t="inlineStr">
        <is>
          <t>bio</t>
        </is>
      </c>
      <c r="D1191" s="14" t="inlineStr">
        <is>
          <t>res</t>
        </is>
      </c>
      <c r="E1191" s="14" t="inlineStr">
        <is>
          <t>REVENUE</t>
        </is>
      </c>
      <c r="F1191" s="81" t="inlineStr">
        <is>
          <t>REVENUE(AD1581,Settings!$C$13,INDEX(AD$420:AD$431,$D1608))</t>
        </is>
      </c>
    </row>
    <row r="1192">
      <c r="A1192" s="14" t="n">
        <v>1610</v>
      </c>
      <c r="B1192" s="14" t="inlineStr">
        <is>
          <t>rnew</t>
        </is>
      </c>
      <c r="C1192" s="14" t="inlineStr">
        <is>
          <t>coa</t>
        </is>
      </c>
      <c r="D1192" s="14" t="inlineStr">
        <is>
          <t>res</t>
        </is>
      </c>
      <c r="E1192" s="14" t="inlineStr">
        <is>
          <t>REVENUE</t>
        </is>
      </c>
      <c r="F1192" s="81" t="inlineStr">
        <is>
          <t>REVENUE(AD1574,Settings!$C$13,NEWREVRATE(AD1502,AD1520,AD1511,AD$201,AD1529,$D1610))</t>
        </is>
      </c>
    </row>
    <row r="1193">
      <c r="A1193" s="14" t="n">
        <v>1611</v>
      </c>
      <c r="B1193" s="14" t="inlineStr">
        <is>
          <t>rnew</t>
        </is>
      </c>
      <c r="C1193" s="14" t="inlineStr">
        <is>
          <t>nga</t>
        </is>
      </c>
      <c r="D1193" s="14" t="inlineStr">
        <is>
          <t>res</t>
        </is>
      </c>
      <c r="E1193" s="14" t="inlineStr">
        <is>
          <t>REVENUE</t>
        </is>
      </c>
      <c r="F1193" s="81" t="inlineStr">
        <is>
          <t>REVENUE(AD1575,Settings!$C$13,NEWREVRATE(AD1503,AD1521,AD1512,AD$201,AD1530,$D1611))</t>
        </is>
      </c>
    </row>
    <row r="1194">
      <c r="A1194" s="14" t="n">
        <v>1612</v>
      </c>
      <c r="B1194" s="14" t="inlineStr">
        <is>
          <t>rnew</t>
        </is>
      </c>
      <c r="C1194" s="14" t="inlineStr">
        <is>
          <t>gso</t>
        </is>
      </c>
      <c r="D1194" s="14" t="inlineStr">
        <is>
          <t>res</t>
        </is>
      </c>
      <c r="E1194" s="14" t="inlineStr">
        <is>
          <t>REVENUE</t>
        </is>
      </c>
      <c r="F1194" s="81" t="inlineStr">
        <is>
          <t>REVENUE(AD1576,Settings!$C$13,NEWREVRATE(AD1504,AD1522,AD1513,AD$201,AD1531,$D1612))</t>
        </is>
      </c>
    </row>
    <row r="1195">
      <c r="A1195" s="14" t="n">
        <v>1613</v>
      </c>
      <c r="B1195" s="14" t="inlineStr">
        <is>
          <t>rnew</t>
        </is>
      </c>
      <c r="C1195" s="14" t="inlineStr">
        <is>
          <t>die</t>
        </is>
      </c>
      <c r="D1195" s="14" t="inlineStr">
        <is>
          <t>res</t>
        </is>
      </c>
      <c r="E1195" s="14" t="inlineStr">
        <is>
          <t>REVENUE</t>
        </is>
      </c>
      <c r="F1195" s="81" t="inlineStr">
        <is>
          <t>REVENUE(AD1577,Settings!$C$13,NEWREVRATE(AD1505,AD1523,AD1514,AD$201,AD1532,$D1613))</t>
        </is>
      </c>
    </row>
    <row r="1196">
      <c r="A1196" s="14" t="n">
        <v>1614</v>
      </c>
      <c r="B1196" s="14" t="inlineStr">
        <is>
          <t>rnew</t>
        </is>
      </c>
      <c r="C1196" s="14" t="inlineStr">
        <is>
          <t>lpg</t>
        </is>
      </c>
      <c r="D1196" s="14" t="inlineStr">
        <is>
          <t>res</t>
        </is>
      </c>
      <c r="E1196" s="14" t="inlineStr">
        <is>
          <t>REVENUE</t>
        </is>
      </c>
      <c r="F1196" s="81" t="inlineStr">
        <is>
          <t>REVENUE(AD1578,Settings!$C$13,NEWREVRATE(AD1506,AD1524,AD1515,AD$201,AD1533,$D1614))</t>
        </is>
      </c>
    </row>
    <row r="1197">
      <c r="A1197" s="14" t="n">
        <v>1615</v>
      </c>
      <c r="B1197" s="14" t="inlineStr">
        <is>
          <t>rnew</t>
        </is>
      </c>
      <c r="C1197" s="14" t="inlineStr">
        <is>
          <t>ker</t>
        </is>
      </c>
      <c r="D1197" s="14" t="inlineStr">
        <is>
          <t>res</t>
        </is>
      </c>
      <c r="E1197" s="14" t="inlineStr">
        <is>
          <t>REVENUE</t>
        </is>
      </c>
      <c r="F1197" s="81" t="inlineStr">
        <is>
          <t>REVENUE(AD1579,Settings!$C$13,NEWREVRATE(AD1507,AD1525,AD1516,AD$201,AD1534,$D1615))</t>
        </is>
      </c>
    </row>
    <row r="1198">
      <c r="A1198" s="14" t="n">
        <v>1616</v>
      </c>
      <c r="B1198" s="14" t="inlineStr">
        <is>
          <t>rnew</t>
        </is>
      </c>
      <c r="C1198" s="14" t="inlineStr">
        <is>
          <t>oop</t>
        </is>
      </c>
      <c r="D1198" s="14" t="inlineStr">
        <is>
          <t>res</t>
        </is>
      </c>
      <c r="E1198" s="14" t="inlineStr">
        <is>
          <t>REVENUE</t>
        </is>
      </c>
      <c r="F1198" s="81" t="inlineStr">
        <is>
          <t>REVENUE(AD1580,Settings!$C$13,NEWREVRATE(AD1508,AD1526,AD1517,AD$201,AD1535,$D1616))</t>
        </is>
      </c>
    </row>
    <row r="1199">
      <c r="A1199" s="14" t="n">
        <v>1617</v>
      </c>
      <c r="B1199" s="14" t="inlineStr">
        <is>
          <t>rnew</t>
        </is>
      </c>
      <c r="C1199" s="14" t="inlineStr">
        <is>
          <t>bio</t>
        </is>
      </c>
      <c r="D1199" s="14" t="inlineStr">
        <is>
          <t>res</t>
        </is>
      </c>
      <c r="E1199" s="14" t="inlineStr">
        <is>
          <t>REVENUE</t>
        </is>
      </c>
      <c r="F1199" s="81" t="inlineStr">
        <is>
          <t>REVENUE(AD1581,Settings!$C$13,NEWREVRATE(AD1509,AD1527,AD1518,AD$201,AD1536,$D1617))</t>
        </is>
      </c>
    </row>
    <row r="1200">
      <c r="A1200" s="14" t="n">
        <v>1619</v>
      </c>
      <c r="B1200" s="14" t="inlineStr">
        <is>
          <t>rxcp</t>
        </is>
      </c>
      <c r="C1200" s="14" t="inlineStr">
        <is>
          <t>coa</t>
        </is>
      </c>
      <c r="D1200" s="14" t="inlineStr">
        <is>
          <t>res</t>
        </is>
      </c>
      <c r="E1200" s="14" t="inlineStr">
        <is>
          <t>REVENUE</t>
        </is>
      </c>
      <c r="F1200" s="81" t="inlineStr">
        <is>
          <t>REVENUE(AD1574,Settings!$C$13,AD1538)</t>
        </is>
      </c>
    </row>
    <row r="1201">
      <c r="A1201" s="14" t="n">
        <v>1620</v>
      </c>
      <c r="B1201" s="14" t="inlineStr">
        <is>
          <t>rxcp</t>
        </is>
      </c>
      <c r="C1201" s="14" t="inlineStr">
        <is>
          <t>nga</t>
        </is>
      </c>
      <c r="D1201" s="14" t="inlineStr">
        <is>
          <t>res</t>
        </is>
      </c>
      <c r="E1201" s="14" t="inlineStr">
        <is>
          <t>REVENUE</t>
        </is>
      </c>
      <c r="F1201" s="81" t="inlineStr">
        <is>
          <t>REVENUE(AD1575,Settings!$C$13,AD1539)</t>
        </is>
      </c>
    </row>
    <row r="1202">
      <c r="A1202" s="14" t="n">
        <v>1621</v>
      </c>
      <c r="B1202" s="14" t="inlineStr">
        <is>
          <t>rxcp</t>
        </is>
      </c>
      <c r="C1202" s="14" t="inlineStr">
        <is>
          <t>gso</t>
        </is>
      </c>
      <c r="D1202" s="14" t="inlineStr">
        <is>
          <t>res</t>
        </is>
      </c>
      <c r="E1202" s="14" t="inlineStr">
        <is>
          <t>REVENUE</t>
        </is>
      </c>
      <c r="F1202" s="81" t="inlineStr">
        <is>
          <t>REVENUE(AD1576,Settings!$C$13,AD1540)</t>
        </is>
      </c>
    </row>
    <row r="1203">
      <c r="A1203" s="14" t="n">
        <v>1622</v>
      </c>
      <c r="B1203" s="14" t="inlineStr">
        <is>
          <t>rxcp</t>
        </is>
      </c>
      <c r="C1203" s="14" t="inlineStr">
        <is>
          <t>die</t>
        </is>
      </c>
      <c r="D1203" s="14" t="inlineStr">
        <is>
          <t>res</t>
        </is>
      </c>
      <c r="E1203" s="14" t="inlineStr">
        <is>
          <t>REVENUE</t>
        </is>
      </c>
      <c r="F1203" s="81" t="inlineStr">
        <is>
          <t>REVENUE(AD1577,Settings!$C$13,AD1541)</t>
        </is>
      </c>
    </row>
    <row r="1204">
      <c r="A1204" s="14" t="n">
        <v>1623</v>
      </c>
      <c r="B1204" s="14" t="inlineStr">
        <is>
          <t>rxcp</t>
        </is>
      </c>
      <c r="C1204" s="14" t="inlineStr">
        <is>
          <t>lpg</t>
        </is>
      </c>
      <c r="D1204" s="14" t="inlineStr">
        <is>
          <t>res</t>
        </is>
      </c>
      <c r="E1204" s="14" t="inlineStr">
        <is>
          <t>REVENUE</t>
        </is>
      </c>
      <c r="F1204" s="81" t="inlineStr">
        <is>
          <t>REVENUE(AD1578,Settings!$C$13,AD1542)</t>
        </is>
      </c>
    </row>
    <row r="1205">
      <c r="A1205" s="14" t="n">
        <v>1624</v>
      </c>
      <c r="B1205" s="14" t="inlineStr">
        <is>
          <t>rxcp</t>
        </is>
      </c>
      <c r="C1205" s="14" t="inlineStr">
        <is>
          <t>ker</t>
        </is>
      </c>
      <c r="D1205" s="14" t="inlineStr">
        <is>
          <t>res</t>
        </is>
      </c>
      <c r="E1205" s="14" t="inlineStr">
        <is>
          <t>REVENUE</t>
        </is>
      </c>
      <c r="F1205" s="81" t="inlineStr">
        <is>
          <t>REVENUE(AD1579,Settings!$C$13,AD1543)</t>
        </is>
      </c>
    </row>
    <row r="1206">
      <c r="A1206" s="14" t="n">
        <v>1625</v>
      </c>
      <c r="B1206" s="14" t="inlineStr">
        <is>
          <t>rxcp</t>
        </is>
      </c>
      <c r="C1206" s="14" t="inlineStr">
        <is>
          <t>oop</t>
        </is>
      </c>
      <c r="D1206" s="14" t="inlineStr">
        <is>
          <t>res</t>
        </is>
      </c>
      <c r="E1206" s="14" t="inlineStr">
        <is>
          <t>REVENUE</t>
        </is>
      </c>
      <c r="F1206" s="81" t="inlineStr">
        <is>
          <t>REVENUE(AD1580,Settings!$C$13,AD1544)</t>
        </is>
      </c>
    </row>
    <row r="1207">
      <c r="A1207" s="14" t="n">
        <v>1626</v>
      </c>
      <c r="B1207" s="14" t="inlineStr">
        <is>
          <t>rxcp</t>
        </is>
      </c>
      <c r="C1207" s="14" t="inlineStr">
        <is>
          <t>bio</t>
        </is>
      </c>
      <c r="D1207" s="14" t="inlineStr">
        <is>
          <t>res</t>
        </is>
      </c>
      <c r="E1207" s="14" t="inlineStr">
        <is>
          <t>REVENUE</t>
        </is>
      </c>
      <c r="F1207" s="81" t="inlineStr">
        <is>
          <t>REVENUE(AD1581,Settings!$C$13,AD1545)</t>
        </is>
      </c>
    </row>
    <row r="1208">
      <c r="A1208" s="14" t="n">
        <v>1630</v>
      </c>
      <c r="B1208" s="14" t="inlineStr">
        <is>
          <t>ctxnew</t>
        </is>
      </c>
      <c r="C1208" s="14" t="inlineStr">
        <is>
          <t>coa</t>
        </is>
      </c>
      <c r="D1208" s="14" t="inlineStr">
        <is>
          <t>foo</t>
        </is>
      </c>
      <c r="E1208" s="14" t="inlineStr">
        <is>
          <t>CARBONTAX</t>
        </is>
      </c>
      <c r="F1208" s="81" t="inlineStr">
        <is>
          <t>CARBONTAX(INDEX(AD$263:AD$279,$F1630),$D1630,INDEX(AD$23:AD$30,$E1630))</t>
        </is>
      </c>
    </row>
    <row r="1209">
      <c r="A1209" s="14" t="n">
        <v>1631</v>
      </c>
      <c r="B1209" s="14" t="inlineStr">
        <is>
          <t>ctxnew</t>
        </is>
      </c>
      <c r="C1209" s="14" t="inlineStr">
        <is>
          <t>nga</t>
        </is>
      </c>
      <c r="D1209" s="14" t="inlineStr">
        <is>
          <t>foo</t>
        </is>
      </c>
      <c r="E1209" s="14" t="inlineStr">
        <is>
          <t>CARBONTAX</t>
        </is>
      </c>
      <c r="F1209" s="81" t="inlineStr">
        <is>
          <t>CARBONTAX(INDEX(AD$263:AD$279,$F1631),$D1631,INDEX(AD$23:AD$30,$E1631))</t>
        </is>
      </c>
    </row>
    <row r="1210">
      <c r="A1210" s="14" t="n">
        <v>1632</v>
      </c>
      <c r="B1210" s="14" t="inlineStr">
        <is>
          <t>ctxnew</t>
        </is>
      </c>
      <c r="C1210" s="14" t="inlineStr">
        <is>
          <t>gso</t>
        </is>
      </c>
      <c r="D1210" s="14" t="inlineStr">
        <is>
          <t>foo</t>
        </is>
      </c>
      <c r="E1210" s="14" t="inlineStr">
        <is>
          <t>CARBONTAX</t>
        </is>
      </c>
      <c r="F1210" s="81" t="inlineStr">
        <is>
          <t>CARBONTAX(INDEX(AD$263:AD$279,$F1632),$D1632,INDEX(AD$23:AD$30,$E1632))</t>
        </is>
      </c>
    </row>
    <row r="1211">
      <c r="A1211" s="14" t="n">
        <v>1633</v>
      </c>
      <c r="B1211" s="14" t="inlineStr">
        <is>
          <t>ctxnew</t>
        </is>
      </c>
      <c r="C1211" s="14" t="inlineStr">
        <is>
          <t>die</t>
        </is>
      </c>
      <c r="D1211" s="14" t="inlineStr">
        <is>
          <t>foo</t>
        </is>
      </c>
      <c r="E1211" s="14" t="inlineStr">
        <is>
          <t>CARBONTAX</t>
        </is>
      </c>
      <c r="F1211" s="81" t="inlineStr">
        <is>
          <t>CARBONTAX(INDEX(AD$263:AD$279,$F1633),$D1633,INDEX(AD$23:AD$30,$E1633))</t>
        </is>
      </c>
    </row>
    <row r="1212">
      <c r="A1212" s="14" t="n">
        <v>1634</v>
      </c>
      <c r="B1212" s="14" t="inlineStr">
        <is>
          <t>ctxnew</t>
        </is>
      </c>
      <c r="C1212" s="14" t="inlineStr">
        <is>
          <t>lpg</t>
        </is>
      </c>
      <c r="D1212" s="14" t="inlineStr">
        <is>
          <t>foo</t>
        </is>
      </c>
      <c r="E1212" s="14" t="inlineStr">
        <is>
          <t>CARBONTAX</t>
        </is>
      </c>
      <c r="F1212" s="81" t="inlineStr">
        <is>
          <t>CARBONTAX(INDEX(AD$263:AD$279,$F1634),$D1634,INDEX(AD$23:AD$30,$E1634))</t>
        </is>
      </c>
    </row>
    <row r="1213">
      <c r="A1213" s="14" t="n">
        <v>1635</v>
      </c>
      <c r="B1213" s="14" t="inlineStr">
        <is>
          <t>ctxnew</t>
        </is>
      </c>
      <c r="C1213" s="14" t="inlineStr">
        <is>
          <t>ker</t>
        </is>
      </c>
      <c r="D1213" s="14" t="inlineStr">
        <is>
          <t>foo</t>
        </is>
      </c>
      <c r="E1213" s="14" t="inlineStr">
        <is>
          <t>CARBONTAX</t>
        </is>
      </c>
      <c r="F1213" s="81" t="inlineStr">
        <is>
          <t>CARBONTAX(INDEX(AD$263:AD$279,$F1635),$D1635,INDEX(AD$23:AD$30,$E1635))</t>
        </is>
      </c>
    </row>
    <row r="1214">
      <c r="A1214" s="14" t="n">
        <v>1636</v>
      </c>
      <c r="B1214" s="14" t="inlineStr">
        <is>
          <t>ctxnew</t>
        </is>
      </c>
      <c r="C1214" s="14" t="inlineStr">
        <is>
          <t>oop</t>
        </is>
      </c>
      <c r="D1214" s="14" t="inlineStr">
        <is>
          <t>foo</t>
        </is>
      </c>
      <c r="E1214" s="14" t="inlineStr">
        <is>
          <t>CARBONTAX</t>
        </is>
      </c>
      <c r="F1214" s="81" t="inlineStr">
        <is>
          <t>CARBONTAX(INDEX(AD$263:AD$279,$F1636),$D1636,INDEX(AD$23:AD$30,$E1636))</t>
        </is>
      </c>
    </row>
    <row r="1215">
      <c r="A1215" s="14" t="n">
        <v>1637</v>
      </c>
      <c r="B1215" s="14" t="inlineStr">
        <is>
          <t>ctxnew</t>
        </is>
      </c>
      <c r="C1215" s="14" t="inlineStr">
        <is>
          <t>bio</t>
        </is>
      </c>
      <c r="D1215" s="14" t="inlineStr">
        <is>
          <t>foo</t>
        </is>
      </c>
      <c r="E1215" s="14" t="inlineStr">
        <is>
          <t>CARBONTAX</t>
        </is>
      </c>
      <c r="F1215" s="81" t="inlineStr">
        <is>
          <t>CARBONTAX(INDEX(AD$263:AD$279,$F1637),$D1637,INDEX(AD$23:AD$30,$E1637))</t>
        </is>
      </c>
    </row>
    <row r="1216">
      <c r="A1216" s="14" t="n">
        <v>1639</v>
      </c>
      <c r="B1216" s="14" t="inlineStr">
        <is>
          <t>ets</t>
        </is>
      </c>
      <c r="C1216" s="14" t="inlineStr">
        <is>
          <t>coa</t>
        </is>
      </c>
      <c r="D1216" s="14" t="inlineStr">
        <is>
          <t>foo</t>
        </is>
      </c>
      <c r="E1216" s="14" t="inlineStr">
        <is>
          <t>ETSCOST</t>
        </is>
      </c>
      <c r="F1216" s="81" t="inlineStr">
        <is>
          <t>ETSCOST(INDEX(AD$280:AD$296,$E1639),$D1639)</t>
        </is>
      </c>
    </row>
    <row r="1217">
      <c r="A1217" s="14" t="n">
        <v>1640</v>
      </c>
      <c r="B1217" s="14" t="inlineStr">
        <is>
          <t>ets</t>
        </is>
      </c>
      <c r="C1217" s="14" t="inlineStr">
        <is>
          <t>nga</t>
        </is>
      </c>
      <c r="D1217" s="14" t="inlineStr">
        <is>
          <t>foo</t>
        </is>
      </c>
      <c r="E1217" s="14" t="inlineStr">
        <is>
          <t>ETSCOST</t>
        </is>
      </c>
      <c r="F1217" s="81" t="inlineStr">
        <is>
          <t>ETSCOST(INDEX(AD$280:AD$296,$E1640),$D1640)</t>
        </is>
      </c>
    </row>
    <row r="1218">
      <c r="A1218" s="14" t="n">
        <v>1641</v>
      </c>
      <c r="B1218" s="14" t="inlineStr">
        <is>
          <t>ets</t>
        </is>
      </c>
      <c r="C1218" s="14" t="inlineStr">
        <is>
          <t>gso</t>
        </is>
      </c>
      <c r="D1218" s="14" t="inlineStr">
        <is>
          <t>foo</t>
        </is>
      </c>
      <c r="E1218" s="14" t="inlineStr">
        <is>
          <t>ETSCOST</t>
        </is>
      </c>
      <c r="F1218" s="81" t="inlineStr">
        <is>
          <t>ETSCOST(INDEX(AD$280:AD$296,$E1641),$D1641)</t>
        </is>
      </c>
    </row>
    <row r="1219">
      <c r="A1219" s="14" t="n">
        <v>1642</v>
      </c>
      <c r="B1219" s="14" t="inlineStr">
        <is>
          <t>ets</t>
        </is>
      </c>
      <c r="C1219" s="14" t="inlineStr">
        <is>
          <t>die</t>
        </is>
      </c>
      <c r="D1219" s="14" t="inlineStr">
        <is>
          <t>foo</t>
        </is>
      </c>
      <c r="E1219" s="14" t="inlineStr">
        <is>
          <t>ETSCOST</t>
        </is>
      </c>
      <c r="F1219" s="81" t="inlineStr">
        <is>
          <t>ETSCOST(INDEX(AD$280:AD$296,$E1642),$D1642)</t>
        </is>
      </c>
    </row>
    <row r="1220">
      <c r="A1220" s="14" t="n">
        <v>1643</v>
      </c>
      <c r="B1220" s="14" t="inlineStr">
        <is>
          <t>ets</t>
        </is>
      </c>
      <c r="C1220" s="14" t="inlineStr">
        <is>
          <t>lpg</t>
        </is>
      </c>
      <c r="D1220" s="14" t="inlineStr">
        <is>
          <t>foo</t>
        </is>
      </c>
      <c r="E1220" s="14" t="inlineStr">
        <is>
          <t>ETSCOST</t>
        </is>
      </c>
      <c r="F1220" s="81" t="inlineStr">
        <is>
          <t>ETSCOST(INDEX(AD$280:AD$296,$E1643),$D1643)</t>
        </is>
      </c>
    </row>
    <row r="1221">
      <c r="A1221" s="14" t="n">
        <v>1644</v>
      </c>
      <c r="B1221" s="14" t="inlineStr">
        <is>
          <t>ets</t>
        </is>
      </c>
      <c r="C1221" s="14" t="inlineStr">
        <is>
          <t>ker</t>
        </is>
      </c>
      <c r="D1221" s="14" t="inlineStr">
        <is>
          <t>foo</t>
        </is>
      </c>
      <c r="E1221" s="14" t="inlineStr">
        <is>
          <t>ETSCOST</t>
        </is>
      </c>
      <c r="F1221" s="81" t="inlineStr">
        <is>
          <t>ETSCOST(INDEX(AD$280:AD$296,$E1644),$D1644)</t>
        </is>
      </c>
    </row>
    <row r="1222">
      <c r="A1222" s="14" t="n">
        <v>1645</v>
      </c>
      <c r="B1222" s="14" t="inlineStr">
        <is>
          <t>ets</t>
        </is>
      </c>
      <c r="C1222" s="14" t="inlineStr">
        <is>
          <t>oop</t>
        </is>
      </c>
      <c r="D1222" s="14" t="inlineStr">
        <is>
          <t>foo</t>
        </is>
      </c>
      <c r="E1222" s="14" t="inlineStr">
        <is>
          <t>ETSCOST</t>
        </is>
      </c>
      <c r="F1222" s="81" t="inlineStr">
        <is>
          <t>ETSCOST(INDEX(AD$280:AD$296,$E1645),$D1645)</t>
        </is>
      </c>
    </row>
    <row r="1223">
      <c r="A1223" s="14" t="n">
        <v>1646</v>
      </c>
      <c r="B1223" s="14" t="inlineStr">
        <is>
          <t>ets</t>
        </is>
      </c>
      <c r="C1223" s="14" t="inlineStr">
        <is>
          <t>bio</t>
        </is>
      </c>
      <c r="D1223" s="14" t="inlineStr">
        <is>
          <t>foo</t>
        </is>
      </c>
      <c r="E1223" s="14" t="inlineStr">
        <is>
          <t>ETSCOST</t>
        </is>
      </c>
      <c r="F1223" s="81" t="inlineStr">
        <is>
          <t>ETSCOST(INDEX(AD$280:AD$296,$E1646),$D1646)</t>
        </is>
      </c>
    </row>
    <row r="1224">
      <c r="A1224" s="14" t="n">
        <v>1648</v>
      </c>
      <c r="B1224" s="14" t="inlineStr">
        <is>
          <t>ntx</t>
        </is>
      </c>
      <c r="C1224" s="14" t="inlineStr">
        <is>
          <t>coa</t>
        </is>
      </c>
      <c r="D1224" s="14" t="inlineStr">
        <is>
          <t>foo</t>
        </is>
      </c>
      <c r="E1224" s="14" t="inlineStr">
        <is>
          <t>NEWEXCISE</t>
        </is>
      </c>
      <c r="F1224" s="81" t="inlineStr">
        <is>
          <t>NEWEXCISE(INDEX(AD$80:AD$93,$D1648),$E1648)</t>
        </is>
      </c>
    </row>
    <row r="1225">
      <c r="A1225" s="14" t="n">
        <v>1649</v>
      </c>
      <c r="B1225" s="14" t="inlineStr">
        <is>
          <t>ntx</t>
        </is>
      </c>
      <c r="C1225" s="14" t="inlineStr">
        <is>
          <t>nga</t>
        </is>
      </c>
      <c r="D1225" s="14" t="inlineStr">
        <is>
          <t>foo</t>
        </is>
      </c>
      <c r="E1225" s="14" t="inlineStr">
        <is>
          <t>NEWEXCISE</t>
        </is>
      </c>
      <c r="F1225" s="81" t="inlineStr">
        <is>
          <t>NEWEXCISE(INDEX(AD$80:AD$93,$D1649),$E1649)</t>
        </is>
      </c>
    </row>
    <row r="1226">
      <c r="A1226" s="14" t="n">
        <v>1650</v>
      </c>
      <c r="B1226" s="14" t="inlineStr">
        <is>
          <t>ntx</t>
        </is>
      </c>
      <c r="C1226" s="14" t="inlineStr">
        <is>
          <t>gso</t>
        </is>
      </c>
      <c r="D1226" s="14" t="inlineStr">
        <is>
          <t>foo</t>
        </is>
      </c>
      <c r="E1226" s="14" t="inlineStr">
        <is>
          <t>NEWEXCISE</t>
        </is>
      </c>
      <c r="F1226" s="81" t="inlineStr">
        <is>
          <t>NEWEXCISE(INDEX(AD$80:AD$93,$D1650),$E1650)</t>
        </is>
      </c>
    </row>
    <row r="1227">
      <c r="A1227" s="14" t="n">
        <v>1651</v>
      </c>
      <c r="B1227" s="14" t="inlineStr">
        <is>
          <t>ntx</t>
        </is>
      </c>
      <c r="C1227" s="14" t="inlineStr">
        <is>
          <t>die</t>
        </is>
      </c>
      <c r="D1227" s="14" t="inlineStr">
        <is>
          <t>foo</t>
        </is>
      </c>
      <c r="E1227" s="14" t="inlineStr">
        <is>
          <t>NEWEXCISE</t>
        </is>
      </c>
      <c r="F1227" s="81" t="inlineStr">
        <is>
          <t>NEWEXCISE(INDEX(AD$80:AD$93,$D1651),$E1651)</t>
        </is>
      </c>
    </row>
    <row r="1228">
      <c r="A1228" s="14" t="n">
        <v>1652</v>
      </c>
      <c r="B1228" s="14" t="inlineStr">
        <is>
          <t>ntx</t>
        </is>
      </c>
      <c r="C1228" s="14" t="inlineStr">
        <is>
          <t>lpg</t>
        </is>
      </c>
      <c r="D1228" s="14" t="inlineStr">
        <is>
          <t>foo</t>
        </is>
      </c>
      <c r="E1228" s="14" t="inlineStr">
        <is>
          <t>NEWEXCISE</t>
        </is>
      </c>
      <c r="F1228" s="81" t="inlineStr">
        <is>
          <t>NEWEXCISE(INDEX(AD$80:AD$93,$D1652),$E1652)</t>
        </is>
      </c>
    </row>
    <row r="1229">
      <c r="A1229" s="14" t="n">
        <v>1653</v>
      </c>
      <c r="B1229" s="14" t="inlineStr">
        <is>
          <t>ntx</t>
        </is>
      </c>
      <c r="C1229" s="14" t="inlineStr">
        <is>
          <t>ker</t>
        </is>
      </c>
      <c r="D1229" s="14" t="inlineStr">
        <is>
          <t>foo</t>
        </is>
      </c>
      <c r="E1229" s="14" t="inlineStr">
        <is>
          <t>NEWEXCISE</t>
        </is>
      </c>
      <c r="F1229" s="81" t="inlineStr">
        <is>
          <t>NEWEXCISE(INDEX(AD$80:AD$93,$D1653),$E1653)</t>
        </is>
      </c>
    </row>
    <row r="1230">
      <c r="A1230" s="14" t="n">
        <v>1654</v>
      </c>
      <c r="B1230" s="14" t="inlineStr">
        <is>
          <t>ntx</t>
        </is>
      </c>
      <c r="C1230" s="14" t="inlineStr">
        <is>
          <t>oop</t>
        </is>
      </c>
      <c r="D1230" s="14" t="inlineStr">
        <is>
          <t>foo</t>
        </is>
      </c>
      <c r="E1230" s="14" t="inlineStr">
        <is>
          <t>NEWEXCISE</t>
        </is>
      </c>
      <c r="F1230" s="81" t="inlineStr">
        <is>
          <t>NEWEXCISE(INDEX(AD$80:AD$93,$D1654),$E1654)</t>
        </is>
      </c>
    </row>
    <row r="1231">
      <c r="A1231" s="14" t="n">
        <v>1655</v>
      </c>
      <c r="B1231" s="14" t="inlineStr">
        <is>
          <t>ntx</t>
        </is>
      </c>
      <c r="C1231" s="14" t="inlineStr">
        <is>
          <t>bio</t>
        </is>
      </c>
      <c r="D1231" s="14" t="inlineStr">
        <is>
          <t>foo</t>
        </is>
      </c>
      <c r="E1231" s="14" t="inlineStr">
        <is>
          <t>NEWEXCISE</t>
        </is>
      </c>
      <c r="F1231" s="81" t="inlineStr">
        <is>
          <t>NEWEXCISE(INDEX(AD$80:AD$93,$D1655),$E1655)</t>
        </is>
      </c>
    </row>
    <row r="1232">
      <c r="A1232" s="14" t="n">
        <v>1657</v>
      </c>
      <c r="B1232" s="14" t="inlineStr">
        <is>
          <t>nce</t>
        </is>
      </c>
      <c r="C1232" s="14" t="inlineStr">
        <is>
          <t>coa</t>
        </is>
      </c>
      <c r="D1232" s="14" t="inlineStr">
        <is>
          <t>foo</t>
        </is>
      </c>
      <c r="E1232" s="14" t="inlineStr">
        <is>
          <t>NEWPOLICY</t>
        </is>
      </c>
      <c r="F1232" s="81" t="inlineStr">
        <is>
          <t>NEWPOLICY(AD1630,AD1639,AD1648)</t>
        </is>
      </c>
    </row>
    <row r="1233">
      <c r="A1233" s="14" t="n">
        <v>1658</v>
      </c>
      <c r="B1233" s="14" t="inlineStr">
        <is>
          <t>nce</t>
        </is>
      </c>
      <c r="C1233" s="14" t="inlineStr">
        <is>
          <t>nga</t>
        </is>
      </c>
      <c r="D1233" s="14" t="inlineStr">
        <is>
          <t>foo</t>
        </is>
      </c>
      <c r="E1233" s="14" t="inlineStr">
        <is>
          <t>NEWPOLICY</t>
        </is>
      </c>
      <c r="F1233" s="81" t="inlineStr">
        <is>
          <t>NEWPOLICY(AD1631,AD1640,AD1649)</t>
        </is>
      </c>
    </row>
    <row r="1234">
      <c r="A1234" s="14" t="n">
        <v>1659</v>
      </c>
      <c r="B1234" s="14" t="inlineStr">
        <is>
          <t>nce</t>
        </is>
      </c>
      <c r="C1234" s="14" t="inlineStr">
        <is>
          <t>gso</t>
        </is>
      </c>
      <c r="D1234" s="14" t="inlineStr">
        <is>
          <t>foo</t>
        </is>
      </c>
      <c r="E1234" s="14" t="inlineStr">
        <is>
          <t>NEWPOLICY</t>
        </is>
      </c>
      <c r="F1234" s="81" t="inlineStr">
        <is>
          <t>NEWPOLICY(AD1632,AD1641,AD1650)</t>
        </is>
      </c>
    </row>
    <row r="1235">
      <c r="A1235" s="14" t="n">
        <v>1660</v>
      </c>
      <c r="B1235" s="14" t="inlineStr">
        <is>
          <t>nce</t>
        </is>
      </c>
      <c r="C1235" s="14" t="inlineStr">
        <is>
          <t>die</t>
        </is>
      </c>
      <c r="D1235" s="14" t="inlineStr">
        <is>
          <t>foo</t>
        </is>
      </c>
      <c r="E1235" s="14" t="inlineStr">
        <is>
          <t>NEWPOLICY</t>
        </is>
      </c>
      <c r="F1235" s="81" t="inlineStr">
        <is>
          <t>NEWPOLICY(AD1633,AD1642,AD1651)</t>
        </is>
      </c>
    </row>
    <row r="1236">
      <c r="A1236" s="14" t="n">
        <v>1661</v>
      </c>
      <c r="B1236" s="14" t="inlineStr">
        <is>
          <t>nce</t>
        </is>
      </c>
      <c r="C1236" s="14" t="inlineStr">
        <is>
          <t>lpg</t>
        </is>
      </c>
      <c r="D1236" s="14" t="inlineStr">
        <is>
          <t>foo</t>
        </is>
      </c>
      <c r="E1236" s="14" t="inlineStr">
        <is>
          <t>NEWPOLICY</t>
        </is>
      </c>
      <c r="F1236" s="81" t="inlineStr">
        <is>
          <t>NEWPOLICY(AD1634,AD1643,AD1652)</t>
        </is>
      </c>
    </row>
    <row r="1237">
      <c r="A1237" s="14" t="n">
        <v>1662</v>
      </c>
      <c r="B1237" s="14" t="inlineStr">
        <is>
          <t>nce</t>
        </is>
      </c>
      <c r="C1237" s="14" t="inlineStr">
        <is>
          <t>ker</t>
        </is>
      </c>
      <c r="D1237" s="14" t="inlineStr">
        <is>
          <t>foo</t>
        </is>
      </c>
      <c r="E1237" s="14" t="inlineStr">
        <is>
          <t>NEWPOLICY</t>
        </is>
      </c>
      <c r="F1237" s="81" t="inlineStr">
        <is>
          <t>NEWPOLICY(AD1635,AD1644,AD1653)</t>
        </is>
      </c>
    </row>
    <row r="1238">
      <c r="A1238" s="14" t="n">
        <v>1663</v>
      </c>
      <c r="B1238" s="14" t="inlineStr">
        <is>
          <t>nce</t>
        </is>
      </c>
      <c r="C1238" s="14" t="inlineStr">
        <is>
          <t>oop</t>
        </is>
      </c>
      <c r="D1238" s="14" t="inlineStr">
        <is>
          <t>foo</t>
        </is>
      </c>
      <c r="E1238" s="14" t="inlineStr">
        <is>
          <t>NEWPOLICY</t>
        </is>
      </c>
      <c r="F1238" s="81" t="inlineStr">
        <is>
          <t>NEWPOLICY(AD1636,AD1645,AD1654)</t>
        </is>
      </c>
    </row>
    <row r="1239">
      <c r="A1239" s="14" t="n">
        <v>1664</v>
      </c>
      <c r="B1239" s="14" t="inlineStr">
        <is>
          <t>nce</t>
        </is>
      </c>
      <c r="C1239" s="14" t="inlineStr">
        <is>
          <t>bio</t>
        </is>
      </c>
      <c r="D1239" s="14" t="inlineStr">
        <is>
          <t>foo</t>
        </is>
      </c>
      <c r="E1239" s="14" t="inlineStr">
        <is>
          <t>NEWPOLICY</t>
        </is>
      </c>
      <c r="F1239" s="81" t="inlineStr">
        <is>
          <t>NEWPOLICY(AD1637,AD1646,AD1655)</t>
        </is>
      </c>
    </row>
    <row r="1240">
      <c r="A1240" s="14" t="n">
        <v>1666</v>
      </c>
      <c r="B1240" s="14" t="inlineStr">
        <is>
          <t>xcp</t>
        </is>
      </c>
      <c r="C1240" s="14" t="inlineStr">
        <is>
          <t>coa</t>
        </is>
      </c>
      <c r="D1240" s="14" t="inlineStr">
        <is>
          <t>foo</t>
        </is>
      </c>
      <c r="E1240" s="14" t="inlineStr">
        <is>
          <t>XCARBON</t>
        </is>
      </c>
      <c r="F1240" s="81" t="inlineStr">
        <is>
          <t>XCARBON($D1666,$E1666,AD$321,$F1666,AD$324)</t>
        </is>
      </c>
    </row>
    <row r="1241">
      <c r="A1241" s="14" t="n">
        <v>1667</v>
      </c>
      <c r="B1241" s="14" t="inlineStr">
        <is>
          <t>xcp</t>
        </is>
      </c>
      <c r="C1241" s="14" t="inlineStr">
        <is>
          <t>nga</t>
        </is>
      </c>
      <c r="D1241" s="14" t="inlineStr">
        <is>
          <t>foo</t>
        </is>
      </c>
      <c r="E1241" s="14" t="inlineStr">
        <is>
          <t>XCARBON</t>
        </is>
      </c>
      <c r="F1241" s="81" t="inlineStr">
        <is>
          <t>XCARBON($D1667,$E1667,AD$321,$F1667,AD$324)</t>
        </is>
      </c>
    </row>
    <row r="1242">
      <c r="A1242" s="14" t="n">
        <v>1668</v>
      </c>
      <c r="B1242" s="14" t="inlineStr">
        <is>
          <t>xcp</t>
        </is>
      </c>
      <c r="C1242" s="14" t="inlineStr">
        <is>
          <t>gso</t>
        </is>
      </c>
      <c r="D1242" s="14" t="inlineStr">
        <is>
          <t>foo</t>
        </is>
      </c>
      <c r="E1242" s="14" t="inlineStr">
        <is>
          <t>XCARBON</t>
        </is>
      </c>
      <c r="F1242" s="81" t="inlineStr">
        <is>
          <t>XCARBON($D1668,$E1668,AD$321,$F1668,AD$324)</t>
        </is>
      </c>
    </row>
    <row r="1243">
      <c r="A1243" s="14" t="n">
        <v>1669</v>
      </c>
      <c r="B1243" s="14" t="inlineStr">
        <is>
          <t>xcp</t>
        </is>
      </c>
      <c r="C1243" s="14" t="inlineStr">
        <is>
          <t>die</t>
        </is>
      </c>
      <c r="D1243" s="14" t="inlineStr">
        <is>
          <t>foo</t>
        </is>
      </c>
      <c r="E1243" s="14" t="inlineStr">
        <is>
          <t>XCARBON</t>
        </is>
      </c>
      <c r="F1243" s="81" t="inlineStr">
        <is>
          <t>XCARBON($D1669,$E1669,AD$321,$F1669,AD$324)</t>
        </is>
      </c>
    </row>
    <row r="1244">
      <c r="A1244" s="14" t="n">
        <v>1670</v>
      </c>
      <c r="B1244" s="14" t="inlineStr">
        <is>
          <t>xcp</t>
        </is>
      </c>
      <c r="C1244" s="14" t="inlineStr">
        <is>
          <t>lpg</t>
        </is>
      </c>
      <c r="D1244" s="14" t="inlineStr">
        <is>
          <t>foo</t>
        </is>
      </c>
      <c r="E1244" s="14" t="inlineStr">
        <is>
          <t>XCARBON</t>
        </is>
      </c>
      <c r="F1244" s="81" t="inlineStr">
        <is>
          <t>XCARBON($D1670,$E1670,AD$321,$F1670,AD$324)</t>
        </is>
      </c>
    </row>
    <row r="1245">
      <c r="A1245" s="14" t="n">
        <v>1671</v>
      </c>
      <c r="B1245" s="14" t="inlineStr">
        <is>
          <t>xcp</t>
        </is>
      </c>
      <c r="C1245" s="14" t="inlineStr">
        <is>
          <t>ker</t>
        </is>
      </c>
      <c r="D1245" s="14" t="inlineStr">
        <is>
          <t>foo</t>
        </is>
      </c>
      <c r="E1245" s="14" t="inlineStr">
        <is>
          <t>XCARBON</t>
        </is>
      </c>
      <c r="F1245" s="81" t="inlineStr">
        <is>
          <t>XCARBON($D1671,$E1671,AD$321,$F1671,AD$324)</t>
        </is>
      </c>
    </row>
    <row r="1246">
      <c r="A1246" s="14" t="n">
        <v>1672</v>
      </c>
      <c r="B1246" s="14" t="inlineStr">
        <is>
          <t>xcp</t>
        </is>
      </c>
      <c r="C1246" s="14" t="inlineStr">
        <is>
          <t>oop</t>
        </is>
      </c>
      <c r="D1246" s="14" t="inlineStr">
        <is>
          <t>foo</t>
        </is>
      </c>
      <c r="E1246" s="14" t="inlineStr">
        <is>
          <t>XCARBON</t>
        </is>
      </c>
      <c r="F1246" s="81" t="inlineStr">
        <is>
          <t>XCARBON($D1672,$E1672,AD$321,$F1672,AD$324)</t>
        </is>
      </c>
    </row>
    <row r="1247">
      <c r="A1247" s="14" t="n">
        <v>1673</v>
      </c>
      <c r="B1247" s="14" t="inlineStr">
        <is>
          <t>xcp</t>
        </is>
      </c>
      <c r="C1247" s="14" t="inlineStr">
        <is>
          <t>bio</t>
        </is>
      </c>
      <c r="D1247" s="14" t="inlineStr">
        <is>
          <t>foo</t>
        </is>
      </c>
      <c r="E1247" s="14" t="inlineStr">
        <is>
          <t>XCARBON</t>
        </is>
      </c>
      <c r="F1247" s="81" t="inlineStr">
        <is>
          <t>XCARBON($D1673,$E1673,AD$321,$F1673,AD$324)</t>
        </is>
      </c>
    </row>
    <row r="1248">
      <c r="A1248" s="14" t="n">
        <v>1675</v>
      </c>
      <c r="B1248" s="14" t="inlineStr">
        <is>
          <t>xcpd</t>
        </is>
      </c>
      <c r="C1248" s="14" t="inlineStr">
        <is>
          <t>coa</t>
        </is>
      </c>
      <c r="D1248" s="14" t="inlineStr">
        <is>
          <t>foo</t>
        </is>
      </c>
      <c r="E1248" s="14" t="inlineStr">
        <is>
          <t>XCARBON</t>
        </is>
      </c>
      <c r="F1248" s="81" t="inlineStr">
        <is>
          <t>XCARBON($D1675,$E1675,(AD$321-AD$322),$F1675,(AD$324-AD$325))</t>
        </is>
      </c>
    </row>
    <row r="1249">
      <c r="A1249" s="14" t="n">
        <v>1676</v>
      </c>
      <c r="B1249" s="14" t="inlineStr">
        <is>
          <t>xcpd</t>
        </is>
      </c>
      <c r="C1249" s="14" t="inlineStr">
        <is>
          <t>nga</t>
        </is>
      </c>
      <c r="D1249" s="14" t="inlineStr">
        <is>
          <t>foo</t>
        </is>
      </c>
      <c r="E1249" s="14" t="inlineStr">
        <is>
          <t>XCARBON</t>
        </is>
      </c>
      <c r="F1249" s="81" t="inlineStr">
        <is>
          <t>XCARBON($D1676,$E1676,(AD$321-AD$322),$F1676,(AD$324-AD$325))</t>
        </is>
      </c>
    </row>
    <row r="1250">
      <c r="A1250" s="14" t="n">
        <v>1677</v>
      </c>
      <c r="B1250" s="14" t="inlineStr">
        <is>
          <t>xcpd</t>
        </is>
      </c>
      <c r="C1250" s="14" t="inlineStr">
        <is>
          <t>gso</t>
        </is>
      </c>
      <c r="D1250" s="14" t="inlineStr">
        <is>
          <t>foo</t>
        </is>
      </c>
      <c r="E1250" s="14" t="inlineStr">
        <is>
          <t>XCARBON</t>
        </is>
      </c>
      <c r="F1250" s="81" t="inlineStr">
        <is>
          <t>XCARBON($D1677,$E1677,(AD$321-AD$322),$F1677,(AD$324-AD$325))</t>
        </is>
      </c>
    </row>
    <row r="1251">
      <c r="A1251" s="14" t="n">
        <v>1678</v>
      </c>
      <c r="B1251" s="14" t="inlineStr">
        <is>
          <t>xcpd</t>
        </is>
      </c>
      <c r="C1251" s="14" t="inlineStr">
        <is>
          <t>die</t>
        </is>
      </c>
      <c r="D1251" s="14" t="inlineStr">
        <is>
          <t>foo</t>
        </is>
      </c>
      <c r="E1251" s="14" t="inlineStr">
        <is>
          <t>XCARBON</t>
        </is>
      </c>
      <c r="F1251" s="81" t="inlineStr">
        <is>
          <t>XCARBON($D1678,$E1678,(AD$321-AD$322),$F1678,(AD$324-AD$325))</t>
        </is>
      </c>
    </row>
    <row r="1252">
      <c r="A1252" s="14" t="n">
        <v>1679</v>
      </c>
      <c r="B1252" s="14" t="inlineStr">
        <is>
          <t>xcpd</t>
        </is>
      </c>
      <c r="C1252" s="14" t="inlineStr">
        <is>
          <t>lpg</t>
        </is>
      </c>
      <c r="D1252" s="14" t="inlineStr">
        <is>
          <t>foo</t>
        </is>
      </c>
      <c r="E1252" s="14" t="inlineStr">
        <is>
          <t>XCARBON</t>
        </is>
      </c>
      <c r="F1252" s="81" t="inlineStr">
        <is>
          <t>XCARBON($D1679,$E1679,(AD$321-AD$322),$F1679,(AD$324-AD$325))</t>
        </is>
      </c>
    </row>
    <row r="1253">
      <c r="A1253" s="14" t="n">
        <v>1680</v>
      </c>
      <c r="B1253" s="14" t="inlineStr">
        <is>
          <t>xcpd</t>
        </is>
      </c>
      <c r="C1253" s="14" t="inlineStr">
        <is>
          <t>ker</t>
        </is>
      </c>
      <c r="D1253" s="14" t="inlineStr">
        <is>
          <t>foo</t>
        </is>
      </c>
      <c r="E1253" s="14" t="inlineStr">
        <is>
          <t>XCARBON</t>
        </is>
      </c>
      <c r="F1253" s="81" t="inlineStr">
        <is>
          <t>XCARBON($D1680,$E1680,(AD$321-AD$322),$F1680,(AD$324-AD$325))</t>
        </is>
      </c>
    </row>
    <row r="1254">
      <c r="A1254" s="14" t="n">
        <v>1681</v>
      </c>
      <c r="B1254" s="14" t="inlineStr">
        <is>
          <t>xcpd</t>
        </is>
      </c>
      <c r="C1254" s="14" t="inlineStr">
        <is>
          <t>oop</t>
        </is>
      </c>
      <c r="D1254" s="14" t="inlineStr">
        <is>
          <t>foo</t>
        </is>
      </c>
      <c r="E1254" s="14" t="inlineStr">
        <is>
          <t>XCARBON</t>
        </is>
      </c>
      <c r="F1254" s="81" t="inlineStr">
        <is>
          <t>XCARBON($D1681,$E1681,(AD$321-AD$322),$F1681,(AD$324-AD$325))</t>
        </is>
      </c>
    </row>
    <row r="1255">
      <c r="A1255" s="14" t="n">
        <v>1682</v>
      </c>
      <c r="B1255" s="14" t="inlineStr">
        <is>
          <t>xcpd</t>
        </is>
      </c>
      <c r="C1255" s="14" t="inlineStr">
        <is>
          <t>bio</t>
        </is>
      </c>
      <c r="D1255" s="14" t="inlineStr">
        <is>
          <t>foo</t>
        </is>
      </c>
      <c r="E1255" s="14" t="inlineStr">
        <is>
          <t>XCARBON</t>
        </is>
      </c>
      <c r="F1255" s="81" t="inlineStr">
        <is>
          <t>XCARBON($D1682,$E1682,(AD$321-AD$322),$F1682,(AD$324-AD$325))</t>
        </is>
      </c>
    </row>
    <row r="1256">
      <c r="A1256" s="14" t="n">
        <v>1684</v>
      </c>
      <c r="B1256" s="14" t="inlineStr">
        <is>
          <t>atp</t>
        </is>
      </c>
      <c r="C1256" s="14" t="inlineStr">
        <is>
          <t>coa</t>
        </is>
      </c>
      <c r="D1256" s="14" t="inlineStr">
        <is>
          <t>foo</t>
        </is>
      </c>
      <c r="E1256" s="14" t="inlineStr">
        <is>
          <t>POSTTAX</t>
        </is>
      </c>
      <c r="F1256" s="81" t="inlineStr">
        <is>
          <t>POSTTAX(INDEX(AD$381:AD$392,$D1684),AD1657+AD1675,$E1684)</t>
        </is>
      </c>
    </row>
    <row r="1257">
      <c r="A1257" s="14" t="n">
        <v>1685</v>
      </c>
      <c r="B1257" s="14" t="inlineStr">
        <is>
          <t>atp</t>
        </is>
      </c>
      <c r="C1257" s="14" t="inlineStr">
        <is>
          <t>nga</t>
        </is>
      </c>
      <c r="D1257" s="14" t="inlineStr">
        <is>
          <t>foo</t>
        </is>
      </c>
      <c r="E1257" s="14" t="inlineStr">
        <is>
          <t>POSTTAX</t>
        </is>
      </c>
      <c r="F1257" s="81" t="inlineStr">
        <is>
          <t>POSTTAX(INDEX(AD$381:AD$392,$D1685),AD1658+AD1676,$E1685)</t>
        </is>
      </c>
    </row>
    <row r="1258">
      <c r="A1258" s="14" t="n">
        <v>1686</v>
      </c>
      <c r="B1258" s="14" t="inlineStr">
        <is>
          <t>atp</t>
        </is>
      </c>
      <c r="C1258" s="14" t="inlineStr">
        <is>
          <t>gso</t>
        </is>
      </c>
      <c r="D1258" s="14" t="inlineStr">
        <is>
          <t>foo</t>
        </is>
      </c>
      <c r="E1258" s="14" t="inlineStr">
        <is>
          <t>POSTTAX</t>
        </is>
      </c>
      <c r="F1258" s="81" t="inlineStr">
        <is>
          <t>POSTTAX(INDEX(AD$381:AD$392,$D1686),AD1659+AD1677,$E1686)</t>
        </is>
      </c>
    </row>
    <row r="1259">
      <c r="A1259" s="14" t="n">
        <v>1687</v>
      </c>
      <c r="B1259" s="14" t="inlineStr">
        <is>
          <t>atp</t>
        </is>
      </c>
      <c r="C1259" s="14" t="inlineStr">
        <is>
          <t>die</t>
        </is>
      </c>
      <c r="D1259" s="14" t="inlineStr">
        <is>
          <t>foo</t>
        </is>
      </c>
      <c r="E1259" s="14" t="inlineStr">
        <is>
          <t>POSTTAX</t>
        </is>
      </c>
      <c r="F1259" s="81" t="inlineStr">
        <is>
          <t>POSTTAX(INDEX(AD$381:AD$392,$D1687),AD1660+AD1678,$E1687)</t>
        </is>
      </c>
    </row>
    <row r="1260">
      <c r="A1260" s="14" t="n">
        <v>1688</v>
      </c>
      <c r="B1260" s="14" t="inlineStr">
        <is>
          <t>atp</t>
        </is>
      </c>
      <c r="C1260" s="14" t="inlineStr">
        <is>
          <t>lpg</t>
        </is>
      </c>
      <c r="D1260" s="14" t="inlineStr">
        <is>
          <t>foo</t>
        </is>
      </c>
      <c r="E1260" s="14" t="inlineStr">
        <is>
          <t>POSTTAX</t>
        </is>
      </c>
      <c r="F1260" s="81" t="inlineStr">
        <is>
          <t>POSTTAX(INDEX(AD$381:AD$392,$D1688),AD1661+AD1679,$E1688)</t>
        </is>
      </c>
    </row>
    <row r="1261">
      <c r="A1261" s="14" t="n">
        <v>1689</v>
      </c>
      <c r="B1261" s="14" t="inlineStr">
        <is>
          <t>atp</t>
        </is>
      </c>
      <c r="C1261" s="14" t="inlineStr">
        <is>
          <t>ker</t>
        </is>
      </c>
      <c r="D1261" s="14" t="inlineStr">
        <is>
          <t>foo</t>
        </is>
      </c>
      <c r="E1261" s="14" t="inlineStr">
        <is>
          <t>POSTTAX</t>
        </is>
      </c>
      <c r="F1261" s="81" t="inlineStr">
        <is>
          <t>POSTTAX(INDEX(AD$381:AD$392,$D1689),AD1662+AD1680,$E1689)</t>
        </is>
      </c>
    </row>
    <row r="1262">
      <c r="A1262" s="14" t="n">
        <v>1690</v>
      </c>
      <c r="B1262" s="14" t="inlineStr">
        <is>
          <t>atp</t>
        </is>
      </c>
      <c r="C1262" s="14" t="inlineStr">
        <is>
          <t>oop</t>
        </is>
      </c>
      <c r="D1262" s="14" t="inlineStr">
        <is>
          <t>foo</t>
        </is>
      </c>
      <c r="E1262" s="14" t="inlineStr">
        <is>
          <t>POSTTAX</t>
        </is>
      </c>
      <c r="F1262" s="81" t="inlineStr">
        <is>
          <t>POSTTAX(INDEX(AD$381:AD$392,$D1690),AD1663+AD1681,$E1690)</t>
        </is>
      </c>
    </row>
    <row r="1263">
      <c r="A1263" s="14" t="n">
        <v>1691</v>
      </c>
      <c r="B1263" s="14" t="inlineStr">
        <is>
          <t>atp</t>
        </is>
      </c>
      <c r="C1263" s="14" t="inlineStr">
        <is>
          <t>bio</t>
        </is>
      </c>
      <c r="D1263" s="14" t="inlineStr">
        <is>
          <t>foo</t>
        </is>
      </c>
      <c r="E1263" s="14" t="inlineStr">
        <is>
          <t>POSTTAX</t>
        </is>
      </c>
      <c r="F1263" s="81" t="inlineStr">
        <is>
          <t>POSTTAX(INDEX(AD$381:AD$392,$D1691),AD1664+AD1682,$E1691)</t>
        </is>
      </c>
    </row>
    <row r="1264">
      <c r="A1264" s="14" t="n">
        <v>1693</v>
      </c>
      <c r="B1264" s="14" t="inlineStr">
        <is>
          <t>shp</t>
        </is>
      </c>
      <c r="C1264" s="14" t="inlineStr">
        <is>
          <t>coa</t>
        </is>
      </c>
      <c r="D1264" s="14" t="inlineStr">
        <is>
          <t>foo</t>
        </is>
      </c>
      <c r="E1264" s="14" t="inlineStr">
        <is>
          <t>SHADOWGJ</t>
        </is>
      </c>
      <c r="F1264" s="81" t="inlineStr">
        <is>
          <t>SHADOWGJ(INDEX(AD$297:AD$313,$E1693),$D1693)</t>
        </is>
      </c>
    </row>
    <row r="1265">
      <c r="A1265" s="14" t="n">
        <v>1694</v>
      </c>
      <c r="B1265" s="14" t="inlineStr">
        <is>
          <t>shp</t>
        </is>
      </c>
      <c r="C1265" s="14" t="inlineStr">
        <is>
          <t>nga</t>
        </is>
      </c>
      <c r="D1265" s="14" t="inlineStr">
        <is>
          <t>foo</t>
        </is>
      </c>
      <c r="E1265" s="14" t="inlineStr">
        <is>
          <t>SHADOWGJ</t>
        </is>
      </c>
      <c r="F1265" s="81" t="inlineStr">
        <is>
          <t>SHADOWGJ(INDEX(AD$297:AD$313,$E1694),$D1694)</t>
        </is>
      </c>
    </row>
    <row r="1266">
      <c r="A1266" s="14" t="n">
        <v>1695</v>
      </c>
      <c r="B1266" s="14" t="inlineStr">
        <is>
          <t>shp</t>
        </is>
      </c>
      <c r="C1266" s="14" t="inlineStr">
        <is>
          <t>gso</t>
        </is>
      </c>
      <c r="D1266" s="14" t="inlineStr">
        <is>
          <t>foo</t>
        </is>
      </c>
      <c r="E1266" s="14" t="inlineStr">
        <is>
          <t>SHADOWGJ</t>
        </is>
      </c>
      <c r="F1266" s="81" t="inlineStr">
        <is>
          <t>SHADOWGJ(INDEX(AD$297:AD$313,$E1695),$D1695)</t>
        </is>
      </c>
    </row>
    <row r="1267">
      <c r="A1267" s="14" t="n">
        <v>1696</v>
      </c>
      <c r="B1267" s="14" t="inlineStr">
        <is>
          <t>shp</t>
        </is>
      </c>
      <c r="C1267" s="14" t="inlineStr">
        <is>
          <t>die</t>
        </is>
      </c>
      <c r="D1267" s="14" t="inlineStr">
        <is>
          <t>foo</t>
        </is>
      </c>
      <c r="E1267" s="14" t="inlineStr">
        <is>
          <t>SHADOWGJ</t>
        </is>
      </c>
      <c r="F1267" s="81" t="inlineStr">
        <is>
          <t>SHADOWGJ(INDEX(AD$297:AD$313,$E1696),$D1696)</t>
        </is>
      </c>
    </row>
    <row r="1268">
      <c r="A1268" s="14" t="n">
        <v>1697</v>
      </c>
      <c r="B1268" s="14" t="inlineStr">
        <is>
          <t>shp</t>
        </is>
      </c>
      <c r="C1268" s="14" t="inlineStr">
        <is>
          <t>lpg</t>
        </is>
      </c>
      <c r="D1268" s="14" t="inlineStr">
        <is>
          <t>foo</t>
        </is>
      </c>
      <c r="E1268" s="14" t="inlineStr">
        <is>
          <t>SHADOWGJ</t>
        </is>
      </c>
      <c r="F1268" s="81" t="inlineStr">
        <is>
          <t>SHADOWGJ(INDEX(AD$297:AD$313,$E1697),$D1697)</t>
        </is>
      </c>
    </row>
    <row r="1269">
      <c r="A1269" s="14" t="n">
        <v>1698</v>
      </c>
      <c r="B1269" s="14" t="inlineStr">
        <is>
          <t>shp</t>
        </is>
      </c>
      <c r="C1269" s="14" t="inlineStr">
        <is>
          <t>ker</t>
        </is>
      </c>
      <c r="D1269" s="14" t="inlineStr">
        <is>
          <t>foo</t>
        </is>
      </c>
      <c r="E1269" s="14" t="inlineStr">
        <is>
          <t>SHADOWGJ</t>
        </is>
      </c>
      <c r="F1269" s="81" t="inlineStr">
        <is>
          <t>SHADOWGJ(INDEX(AD$297:AD$313,$E1698),$D1698)</t>
        </is>
      </c>
    </row>
    <row r="1270">
      <c r="A1270" s="14" t="n">
        <v>1699</v>
      </c>
      <c r="B1270" s="14" t="inlineStr">
        <is>
          <t>shp</t>
        </is>
      </c>
      <c r="C1270" s="14" t="inlineStr">
        <is>
          <t>oop</t>
        </is>
      </c>
      <c r="D1270" s="14" t="inlineStr">
        <is>
          <t>foo</t>
        </is>
      </c>
      <c r="E1270" s="14" t="inlineStr">
        <is>
          <t>SHADOWGJ</t>
        </is>
      </c>
      <c r="F1270" s="81" t="inlineStr">
        <is>
          <t>SHADOWGJ(INDEX(AD$297:AD$313,$E1699),$D1699)</t>
        </is>
      </c>
    </row>
    <row r="1271">
      <c r="A1271" s="14" t="n">
        <v>1700</v>
      </c>
      <c r="B1271" s="14" t="inlineStr">
        <is>
          <t>shp</t>
        </is>
      </c>
      <c r="C1271" s="14" t="inlineStr">
        <is>
          <t>bio</t>
        </is>
      </c>
      <c r="D1271" s="14" t="inlineStr">
        <is>
          <t>foo</t>
        </is>
      </c>
      <c r="E1271" s="14" t="inlineStr">
        <is>
          <t>SHADOWGJ</t>
        </is>
      </c>
      <c r="F1271" s="81" t="inlineStr">
        <is>
          <t>SHADOWGJ(INDEX(AD$297:AD$313,$E1700),$D1700)</t>
        </is>
      </c>
    </row>
    <row r="1272">
      <c r="A1272" s="14" t="n">
        <v>1702</v>
      </c>
      <c r="B1272" s="14" t="inlineStr">
        <is>
          <t>ener</t>
        </is>
      </c>
      <c r="C1272" s="14" t="inlineStr">
        <is>
          <t>coa</t>
        </is>
      </c>
      <c r="D1272" s="14" t="inlineStr">
        <is>
          <t>foo</t>
        </is>
      </c>
      <c r="E1272" s="14" t="inlineStr">
        <is>
          <t>FUELUSE</t>
        </is>
      </c>
      <c r="F1272" s="81" t="inlineStr">
        <is>
          <t>FUELUSE(AC1702,AD1684,AC1684,AD1693,AC1693,AD$7,$D1702,$E1702,$F1702,$G1702)</t>
        </is>
      </c>
    </row>
    <row r="1273">
      <c r="A1273" s="14" t="n">
        <v>1703</v>
      </c>
      <c r="B1273" s="14" t="inlineStr">
        <is>
          <t>ener</t>
        </is>
      </c>
      <c r="C1273" s="14" t="inlineStr">
        <is>
          <t>nga</t>
        </is>
      </c>
      <c r="D1273" s="14" t="inlineStr">
        <is>
          <t>foo</t>
        </is>
      </c>
      <c r="E1273" s="14" t="inlineStr">
        <is>
          <t>FUELUSE</t>
        </is>
      </c>
      <c r="F1273" s="81" t="inlineStr">
        <is>
          <t>FUELUSE(AC1703,AD1685,AC1685,AD1694,AC1694,AD$7,$D1703,$E1703,$F1703,$G1703)</t>
        </is>
      </c>
    </row>
    <row r="1274">
      <c r="A1274" s="14" t="n">
        <v>1704</v>
      </c>
      <c r="B1274" s="14" t="inlineStr">
        <is>
          <t>ener</t>
        </is>
      </c>
      <c r="C1274" s="14" t="inlineStr">
        <is>
          <t>gso</t>
        </is>
      </c>
      <c r="D1274" s="14" t="inlineStr">
        <is>
          <t>foo</t>
        </is>
      </c>
      <c r="E1274" s="14" t="inlineStr">
        <is>
          <t>FUELUSE</t>
        </is>
      </c>
      <c r="F1274" s="81" t="inlineStr">
        <is>
          <t>FUELUSE(AC1704,AD1686,AC1686,AD1695,AC1695,AD$7,$D1704,$E1704,$F1704,$G1704)</t>
        </is>
      </c>
    </row>
    <row r="1275">
      <c r="A1275" s="14" t="n">
        <v>1705</v>
      </c>
      <c r="B1275" s="14" t="inlineStr">
        <is>
          <t>ener</t>
        </is>
      </c>
      <c r="C1275" s="14" t="inlineStr">
        <is>
          <t>die</t>
        </is>
      </c>
      <c r="D1275" s="14" t="inlineStr">
        <is>
          <t>foo</t>
        </is>
      </c>
      <c r="E1275" s="14" t="inlineStr">
        <is>
          <t>FUELUSE</t>
        </is>
      </c>
      <c r="F1275" s="81" t="inlineStr">
        <is>
          <t>FUELUSE(AC1705,AD1687,AC1687,AD1696,AC1696,AD$7,$D1705,$E1705,$F1705,$G1705)</t>
        </is>
      </c>
    </row>
    <row r="1276">
      <c r="A1276" s="14" t="n">
        <v>1706</v>
      </c>
      <c r="B1276" s="14" t="inlineStr">
        <is>
          <t>ener</t>
        </is>
      </c>
      <c r="C1276" s="14" t="inlineStr">
        <is>
          <t>lpg</t>
        </is>
      </c>
      <c r="D1276" s="14" t="inlineStr">
        <is>
          <t>foo</t>
        </is>
      </c>
      <c r="E1276" s="14" t="inlineStr">
        <is>
          <t>FUELUSE</t>
        </is>
      </c>
      <c r="F1276" s="81" t="inlineStr">
        <is>
          <t>FUELUSE(AC1706,AD1688,AC1688,AD1697,AC1697,AD$7,$D1706,$E1706,$F1706,$G1706)</t>
        </is>
      </c>
    </row>
    <row r="1277">
      <c r="A1277" s="14" t="n">
        <v>1707</v>
      </c>
      <c r="B1277" s="14" t="inlineStr">
        <is>
          <t>ener</t>
        </is>
      </c>
      <c r="C1277" s="14" t="inlineStr">
        <is>
          <t>ker</t>
        </is>
      </c>
      <c r="D1277" s="14" t="inlineStr">
        <is>
          <t>foo</t>
        </is>
      </c>
      <c r="E1277" s="14" t="inlineStr">
        <is>
          <t>FUELUSE</t>
        </is>
      </c>
      <c r="F1277" s="81" t="inlineStr">
        <is>
          <t>FUELUSE(AC1707,AD1689,AC1689,AD1698,AC1698,AD$7,$D1707,$E1707,$F1707,$G1707)</t>
        </is>
      </c>
    </row>
    <row r="1278">
      <c r="A1278" s="14" t="n">
        <v>1708</v>
      </c>
      <c r="B1278" s="14" t="inlineStr">
        <is>
          <t>ener</t>
        </is>
      </c>
      <c r="C1278" s="14" t="inlineStr">
        <is>
          <t>oop</t>
        </is>
      </c>
      <c r="D1278" s="14" t="inlineStr">
        <is>
          <t>foo</t>
        </is>
      </c>
      <c r="E1278" s="14" t="inlineStr">
        <is>
          <t>FUELUSE</t>
        </is>
      </c>
      <c r="F1278" s="81" t="inlineStr">
        <is>
          <t>FUELUSE(AC1708,AD1690,AC1690,AD1699,AC1699,AD$7,$D1708,$E1708,$F1708,$G1708)</t>
        </is>
      </c>
    </row>
    <row r="1279">
      <c r="A1279" s="14" t="n">
        <v>1709</v>
      </c>
      <c r="B1279" s="14" t="inlineStr">
        <is>
          <t>ener</t>
        </is>
      </c>
      <c r="C1279" s="14" t="inlineStr">
        <is>
          <t>bio</t>
        </is>
      </c>
      <c r="D1279" s="14" t="inlineStr">
        <is>
          <t>foo</t>
        </is>
      </c>
      <c r="E1279" s="14" t="inlineStr">
        <is>
          <t>FUELUSE</t>
        </is>
      </c>
      <c r="F1279" s="81" t="inlineStr">
        <is>
          <t>FUELUSE(AC1709,AD1691,AC1691,AD1700,AC1700,AD$7,$D1709,$E1709,$F1709,$G1709)</t>
        </is>
      </c>
    </row>
    <row r="1280">
      <c r="A1280" s="14" t="n">
        <v>1711</v>
      </c>
      <c r="B1280" s="14" t="inlineStr">
        <is>
          <t>co2</t>
        </is>
      </c>
      <c r="C1280" s="14" t="inlineStr">
        <is>
          <t>coa</t>
        </is>
      </c>
      <c r="D1280" s="14" t="inlineStr">
        <is>
          <t>foo</t>
        </is>
      </c>
      <c r="E1280" s="14" t="inlineStr">
        <is>
          <t>EMISSIONS</t>
        </is>
      </c>
      <c r="F1280" s="81" t="inlineStr">
        <is>
          <t>EMISSIONS(AD1702,Settings!$C$13,$D1711)</t>
        </is>
      </c>
    </row>
    <row r="1281">
      <c r="A1281" s="14" t="n">
        <v>1712</v>
      </c>
      <c r="B1281" s="14" t="inlineStr">
        <is>
          <t>co2</t>
        </is>
      </c>
      <c r="C1281" s="14" t="inlineStr">
        <is>
          <t>nga</t>
        </is>
      </c>
      <c r="D1281" s="14" t="inlineStr">
        <is>
          <t>foo</t>
        </is>
      </c>
      <c r="E1281" s="14" t="inlineStr">
        <is>
          <t>EMISSIONS</t>
        </is>
      </c>
      <c r="F1281" s="81" t="inlineStr">
        <is>
          <t>EMISSIONS(AD1703,Settings!$C$13,$D1712)</t>
        </is>
      </c>
    </row>
    <row r="1282">
      <c r="A1282" s="14" t="n">
        <v>1713</v>
      </c>
      <c r="B1282" s="14" t="inlineStr">
        <is>
          <t>co2</t>
        </is>
      </c>
      <c r="C1282" s="14" t="inlineStr">
        <is>
          <t>gso</t>
        </is>
      </c>
      <c r="D1282" s="14" t="inlineStr">
        <is>
          <t>foo</t>
        </is>
      </c>
      <c r="E1282" s="14" t="inlineStr">
        <is>
          <t>EMISSIONS</t>
        </is>
      </c>
      <c r="F1282" s="81" t="inlineStr">
        <is>
          <t>EMISSIONS(AD1704,Settings!$C$13,$D1713)</t>
        </is>
      </c>
    </row>
    <row r="1283">
      <c r="A1283" s="14" t="n">
        <v>1714</v>
      </c>
      <c r="B1283" s="14" t="inlineStr">
        <is>
          <t>co2</t>
        </is>
      </c>
      <c r="C1283" s="14" t="inlineStr">
        <is>
          <t>die</t>
        </is>
      </c>
      <c r="D1283" s="14" t="inlineStr">
        <is>
          <t>foo</t>
        </is>
      </c>
      <c r="E1283" s="14" t="inlineStr">
        <is>
          <t>EMISSIONS</t>
        </is>
      </c>
      <c r="F1283" s="81" t="inlineStr">
        <is>
          <t>EMISSIONS(AD1705,Settings!$C$13,$D1714)</t>
        </is>
      </c>
    </row>
    <row r="1284">
      <c r="A1284" s="14" t="n">
        <v>1715</v>
      </c>
      <c r="B1284" s="14" t="inlineStr">
        <is>
          <t>co2</t>
        </is>
      </c>
      <c r="C1284" s="14" t="inlineStr">
        <is>
          <t>lpg</t>
        </is>
      </c>
      <c r="D1284" s="14" t="inlineStr">
        <is>
          <t>foo</t>
        </is>
      </c>
      <c r="E1284" s="14" t="inlineStr">
        <is>
          <t>EMISSIONS</t>
        </is>
      </c>
      <c r="F1284" s="81" t="inlineStr">
        <is>
          <t>EMISSIONS(AD1706,Settings!$C$13,$D1715)</t>
        </is>
      </c>
    </row>
    <row r="1285">
      <c r="A1285" s="14" t="n">
        <v>1716</v>
      </c>
      <c r="B1285" s="14" t="inlineStr">
        <is>
          <t>co2</t>
        </is>
      </c>
      <c r="C1285" s="14" t="inlineStr">
        <is>
          <t>ker</t>
        </is>
      </c>
      <c r="D1285" s="14" t="inlineStr">
        <is>
          <t>foo</t>
        </is>
      </c>
      <c r="E1285" s="14" t="inlineStr">
        <is>
          <t>EMISSIONS</t>
        </is>
      </c>
      <c r="F1285" s="81" t="inlineStr">
        <is>
          <t>EMISSIONS(AD1707,Settings!$C$13,$D1716)</t>
        </is>
      </c>
    </row>
    <row r="1286">
      <c r="A1286" s="14" t="n">
        <v>1717</v>
      </c>
      <c r="B1286" s="14" t="inlineStr">
        <is>
          <t>co2</t>
        </is>
      </c>
      <c r="C1286" s="14" t="inlineStr">
        <is>
          <t>oop</t>
        </is>
      </c>
      <c r="D1286" s="14" t="inlineStr">
        <is>
          <t>foo</t>
        </is>
      </c>
      <c r="E1286" s="14" t="inlineStr">
        <is>
          <t>EMISSIONS</t>
        </is>
      </c>
      <c r="F1286" s="81" t="inlineStr">
        <is>
          <t>EMISSIONS(AD1708,Settings!$C$13,$D1717)</t>
        </is>
      </c>
    </row>
    <row r="1287">
      <c r="A1287" s="14" t="n">
        <v>1718</v>
      </c>
      <c r="B1287" s="14" t="inlineStr">
        <is>
          <t>co2</t>
        </is>
      </c>
      <c r="C1287" s="14" t="inlineStr">
        <is>
          <t>bio</t>
        </is>
      </c>
      <c r="D1287" s="14" t="inlineStr">
        <is>
          <t>foo</t>
        </is>
      </c>
      <c r="E1287" s="14" t="inlineStr">
        <is>
          <t>EMISSIONS</t>
        </is>
      </c>
      <c r="F1287" s="81" t="inlineStr">
        <is>
          <t>EMISSIONS(AD1709,Settings!$C$13,$D1718)</t>
        </is>
      </c>
    </row>
    <row r="1288">
      <c r="A1288" s="14" t="n">
        <v>1720</v>
      </c>
      <c r="B1288" s="14" t="inlineStr">
        <is>
          <t>rtx</t>
        </is>
      </c>
      <c r="C1288" s="14" t="inlineStr">
        <is>
          <t>coa</t>
        </is>
      </c>
      <c r="D1288" s="14" t="inlineStr">
        <is>
          <t>foo</t>
        </is>
      </c>
      <c r="E1288" s="14" t="inlineStr">
        <is>
          <t>REVENUE</t>
        </is>
      </c>
      <c r="F1288" s="81" t="inlineStr">
        <is>
          <t>REVENUE(AD1702,Settings!$C$13,INDEX(AD$407:AD$418,$D1720)+INDEX(AD$394:AD$405,$D1720)+AD1675*(1+$E1720))</t>
        </is>
      </c>
    </row>
    <row r="1289">
      <c r="A1289" s="14" t="n">
        <v>1721</v>
      </c>
      <c r="B1289" s="14" t="inlineStr">
        <is>
          <t>rtx</t>
        </is>
      </c>
      <c r="C1289" s="14" t="inlineStr">
        <is>
          <t>nga</t>
        </is>
      </c>
      <c r="D1289" s="14" t="inlineStr">
        <is>
          <t>foo</t>
        </is>
      </c>
      <c r="E1289" s="14" t="inlineStr">
        <is>
          <t>REVENUE</t>
        </is>
      </c>
      <c r="F1289" s="81" t="inlineStr">
        <is>
          <t>REVENUE(AD1703,Settings!$C$13,INDEX(AD$407:AD$418,$D1721)+INDEX(AD$394:AD$405,$D1721)+AD1676*(1+$E1721))</t>
        </is>
      </c>
    </row>
    <row r="1290">
      <c r="A1290" s="14" t="n">
        <v>1722</v>
      </c>
      <c r="B1290" s="14" t="inlineStr">
        <is>
          <t>rtx</t>
        </is>
      </c>
      <c r="C1290" s="14" t="inlineStr">
        <is>
          <t>gso</t>
        </is>
      </c>
      <c r="D1290" s="14" t="inlineStr">
        <is>
          <t>foo</t>
        </is>
      </c>
      <c r="E1290" s="14" t="inlineStr">
        <is>
          <t>REVENUE</t>
        </is>
      </c>
      <c r="F1290" s="81" t="inlineStr">
        <is>
          <t>REVENUE(AD1704,Settings!$C$13,INDEX(AD$407:AD$418,$D1722)+INDEX(AD$394:AD$405,$D1722)+AD1677*(1+$E1722))</t>
        </is>
      </c>
    </row>
    <row r="1291">
      <c r="A1291" s="14" t="n">
        <v>1723</v>
      </c>
      <c r="B1291" s="14" t="inlineStr">
        <is>
          <t>rtx</t>
        </is>
      </c>
      <c r="C1291" s="14" t="inlineStr">
        <is>
          <t>die</t>
        </is>
      </c>
      <c r="D1291" s="14" t="inlineStr">
        <is>
          <t>foo</t>
        </is>
      </c>
      <c r="E1291" s="14" t="inlineStr">
        <is>
          <t>REVENUE</t>
        </is>
      </c>
      <c r="F1291" s="81" t="inlineStr">
        <is>
          <t>REVENUE(AD1705,Settings!$C$13,INDEX(AD$407:AD$418,$D1723)+INDEX(AD$394:AD$405,$D1723)+AD1678*(1+$E1723))</t>
        </is>
      </c>
    </row>
    <row r="1292">
      <c r="A1292" s="14" t="n">
        <v>1724</v>
      </c>
      <c r="B1292" s="14" t="inlineStr">
        <is>
          <t>rtx</t>
        </is>
      </c>
      <c r="C1292" s="14" t="inlineStr">
        <is>
          <t>lpg</t>
        </is>
      </c>
      <c r="D1292" s="14" t="inlineStr">
        <is>
          <t>foo</t>
        </is>
      </c>
      <c r="E1292" s="14" t="inlineStr">
        <is>
          <t>REVENUE</t>
        </is>
      </c>
      <c r="F1292" s="81" t="inlineStr">
        <is>
          <t>REVENUE(AD1706,Settings!$C$13,INDEX(AD$407:AD$418,$D1724)+INDEX(AD$394:AD$405,$D1724)+AD1679*(1+$E1724))</t>
        </is>
      </c>
    </row>
    <row r="1293">
      <c r="A1293" s="14" t="n">
        <v>1725</v>
      </c>
      <c r="B1293" s="14" t="inlineStr">
        <is>
          <t>rtx</t>
        </is>
      </c>
      <c r="C1293" s="14" t="inlineStr">
        <is>
          <t>ker</t>
        </is>
      </c>
      <c r="D1293" s="14" t="inlineStr">
        <is>
          <t>foo</t>
        </is>
      </c>
      <c r="E1293" s="14" t="inlineStr">
        <is>
          <t>REVENUE</t>
        </is>
      </c>
      <c r="F1293" s="81" t="inlineStr">
        <is>
          <t>REVENUE(AD1707,Settings!$C$13,INDEX(AD$407:AD$418,$D1725)+INDEX(AD$394:AD$405,$D1725)+AD1680*(1+$E1725))</t>
        </is>
      </c>
    </row>
    <row r="1294">
      <c r="A1294" s="14" t="n">
        <v>1726</v>
      </c>
      <c r="B1294" s="14" t="inlineStr">
        <is>
          <t>rtx</t>
        </is>
      </c>
      <c r="C1294" s="14" t="inlineStr">
        <is>
          <t>oop</t>
        </is>
      </c>
      <c r="D1294" s="14" t="inlineStr">
        <is>
          <t>foo</t>
        </is>
      </c>
      <c r="E1294" s="14" t="inlineStr">
        <is>
          <t>REVENUE</t>
        </is>
      </c>
      <c r="F1294" s="81" t="inlineStr">
        <is>
          <t>REVENUE(AD1708,Settings!$C$13,INDEX(AD$407:AD$418,$D1726)+INDEX(AD$394:AD$405,$D1726)+AD1681*(1+$E1726))</t>
        </is>
      </c>
    </row>
    <row r="1295">
      <c r="A1295" s="14" t="n">
        <v>1727</v>
      </c>
      <c r="B1295" s="14" t="inlineStr">
        <is>
          <t>rtx</t>
        </is>
      </c>
      <c r="C1295" s="14" t="inlineStr">
        <is>
          <t>bio</t>
        </is>
      </c>
      <c r="D1295" s="14" t="inlineStr">
        <is>
          <t>foo</t>
        </is>
      </c>
      <c r="E1295" s="14" t="inlineStr">
        <is>
          <t>REVENUE</t>
        </is>
      </c>
      <c r="F1295" s="81" t="inlineStr">
        <is>
          <t>REVENUE(AD1709,Settings!$C$13,INDEX(AD$407:AD$418,$D1727)+INDEX(AD$394:AD$405,$D1727)+AD1682*(1+$E1727))</t>
        </is>
      </c>
    </row>
    <row r="1296">
      <c r="A1296" s="14" t="n">
        <v>1729</v>
      </c>
      <c r="B1296" s="14" t="inlineStr">
        <is>
          <t>rsub</t>
        </is>
      </c>
      <c r="C1296" s="14" t="inlineStr">
        <is>
          <t>coa</t>
        </is>
      </c>
      <c r="D1296" s="14" t="inlineStr">
        <is>
          <t>foo</t>
        </is>
      </c>
      <c r="E1296" s="14" t="inlineStr">
        <is>
          <t>REVENUE</t>
        </is>
      </c>
      <c r="F1296" s="81" t="inlineStr">
        <is>
          <t>REVENUE(AD1702,Settings!$C$13,INDEX(AD$420:AD$431,$D1729))</t>
        </is>
      </c>
    </row>
    <row r="1297">
      <c r="A1297" s="14" t="n">
        <v>1730</v>
      </c>
      <c r="B1297" s="14" t="inlineStr">
        <is>
          <t>rsub</t>
        </is>
      </c>
      <c r="C1297" s="14" t="inlineStr">
        <is>
          <t>nga</t>
        </is>
      </c>
      <c r="D1297" s="14" t="inlineStr">
        <is>
          <t>foo</t>
        </is>
      </c>
      <c r="E1297" s="14" t="inlineStr">
        <is>
          <t>REVENUE</t>
        </is>
      </c>
      <c r="F1297" s="81" t="inlineStr">
        <is>
          <t>REVENUE(AD1703,Settings!$C$13,INDEX(AD$420:AD$431,$D1730))</t>
        </is>
      </c>
    </row>
    <row r="1298">
      <c r="A1298" s="14" t="n">
        <v>1731</v>
      </c>
      <c r="B1298" s="14" t="inlineStr">
        <is>
          <t>rsub</t>
        </is>
      </c>
      <c r="C1298" s="14" t="inlineStr">
        <is>
          <t>gso</t>
        </is>
      </c>
      <c r="D1298" s="14" t="inlineStr">
        <is>
          <t>foo</t>
        </is>
      </c>
      <c r="E1298" s="14" t="inlineStr">
        <is>
          <t>REVENUE</t>
        </is>
      </c>
      <c r="F1298" s="81" t="inlineStr">
        <is>
          <t>REVENUE(AD1704,Settings!$C$13,INDEX(AD$420:AD$431,$D1731))</t>
        </is>
      </c>
    </row>
    <row r="1299">
      <c r="A1299" s="14" t="n">
        <v>1732</v>
      </c>
      <c r="B1299" s="14" t="inlineStr">
        <is>
          <t>rsub</t>
        </is>
      </c>
      <c r="C1299" s="14" t="inlineStr">
        <is>
          <t>die</t>
        </is>
      </c>
      <c r="D1299" s="14" t="inlineStr">
        <is>
          <t>foo</t>
        </is>
      </c>
      <c r="E1299" s="14" t="inlineStr">
        <is>
          <t>REVENUE</t>
        </is>
      </c>
      <c r="F1299" s="81" t="inlineStr">
        <is>
          <t>REVENUE(AD1705,Settings!$C$13,INDEX(AD$420:AD$431,$D1732))</t>
        </is>
      </c>
    </row>
    <row r="1300">
      <c r="A1300" s="14" t="n">
        <v>1733</v>
      </c>
      <c r="B1300" s="14" t="inlineStr">
        <is>
          <t>rsub</t>
        </is>
      </c>
      <c r="C1300" s="14" t="inlineStr">
        <is>
          <t>lpg</t>
        </is>
      </c>
      <c r="D1300" s="14" t="inlineStr">
        <is>
          <t>foo</t>
        </is>
      </c>
      <c r="E1300" s="14" t="inlineStr">
        <is>
          <t>REVENUE</t>
        </is>
      </c>
      <c r="F1300" s="81" t="inlineStr">
        <is>
          <t>REVENUE(AD1706,Settings!$C$13,INDEX(AD$420:AD$431,$D1733))</t>
        </is>
      </c>
    </row>
    <row r="1301">
      <c r="A1301" s="14" t="n">
        <v>1734</v>
      </c>
      <c r="B1301" s="14" t="inlineStr">
        <is>
          <t>rsub</t>
        </is>
      </c>
      <c r="C1301" s="14" t="inlineStr">
        <is>
          <t>ker</t>
        </is>
      </c>
      <c r="D1301" s="14" t="inlineStr">
        <is>
          <t>foo</t>
        </is>
      </c>
      <c r="E1301" s="14" t="inlineStr">
        <is>
          <t>REVENUE</t>
        </is>
      </c>
      <c r="F1301" s="81" t="inlineStr">
        <is>
          <t>REVENUE(AD1707,Settings!$C$13,INDEX(AD$420:AD$431,$D1734))</t>
        </is>
      </c>
    </row>
    <row r="1302">
      <c r="A1302" s="14" t="n">
        <v>1735</v>
      </c>
      <c r="B1302" s="14" t="inlineStr">
        <is>
          <t>rsub</t>
        </is>
      </c>
      <c r="C1302" s="14" t="inlineStr">
        <is>
          <t>oop</t>
        </is>
      </c>
      <c r="D1302" s="14" t="inlineStr">
        <is>
          <t>foo</t>
        </is>
      </c>
      <c r="E1302" s="14" t="inlineStr">
        <is>
          <t>REVENUE</t>
        </is>
      </c>
      <c r="F1302" s="81" t="inlineStr">
        <is>
          <t>REVENUE(AD1708,Settings!$C$13,INDEX(AD$420:AD$431,$D1735))</t>
        </is>
      </c>
    </row>
    <row r="1303">
      <c r="A1303" s="14" t="n">
        <v>1736</v>
      </c>
      <c r="B1303" s="14" t="inlineStr">
        <is>
          <t>rsub</t>
        </is>
      </c>
      <c r="C1303" s="14" t="inlineStr">
        <is>
          <t>bio</t>
        </is>
      </c>
      <c r="D1303" s="14" t="inlineStr">
        <is>
          <t>foo</t>
        </is>
      </c>
      <c r="E1303" s="14" t="inlineStr">
        <is>
          <t>REVENUE</t>
        </is>
      </c>
      <c r="F1303" s="81" t="inlineStr">
        <is>
          <t>REVENUE(AD1709,Settings!$C$13,INDEX(AD$420:AD$431,$D1736))</t>
        </is>
      </c>
    </row>
    <row r="1304">
      <c r="A1304" s="14" t="n">
        <v>1738</v>
      </c>
      <c r="B1304" s="14" t="inlineStr">
        <is>
          <t>rnew</t>
        </is>
      </c>
      <c r="C1304" s="14" t="inlineStr">
        <is>
          <t>coa</t>
        </is>
      </c>
      <c r="D1304" s="14" t="inlineStr">
        <is>
          <t>foo</t>
        </is>
      </c>
      <c r="E1304" s="14" t="inlineStr">
        <is>
          <t>REVENUE</t>
        </is>
      </c>
      <c r="F1304" s="81" t="inlineStr">
        <is>
          <t>REVENUE(AD1702,Settings!$C$13,NEWREVRATE(AD1630,AD1648,AD1639,AD$201,AD1657,$D1738))</t>
        </is>
      </c>
    </row>
    <row r="1305">
      <c r="A1305" s="14" t="n">
        <v>1739</v>
      </c>
      <c r="B1305" s="14" t="inlineStr">
        <is>
          <t>rnew</t>
        </is>
      </c>
      <c r="C1305" s="14" t="inlineStr">
        <is>
          <t>nga</t>
        </is>
      </c>
      <c r="D1305" s="14" t="inlineStr">
        <is>
          <t>foo</t>
        </is>
      </c>
      <c r="E1305" s="14" t="inlineStr">
        <is>
          <t>REVENUE</t>
        </is>
      </c>
      <c r="F1305" s="81" t="inlineStr">
        <is>
          <t>REVENUE(AD1703,Settings!$C$13,NEWREVRATE(AD1631,AD1649,AD1640,AD$201,AD1658,$D1739))</t>
        </is>
      </c>
    </row>
    <row r="1306">
      <c r="A1306" s="14" t="n">
        <v>1740</v>
      </c>
      <c r="B1306" s="14" t="inlineStr">
        <is>
          <t>rnew</t>
        </is>
      </c>
      <c r="C1306" s="14" t="inlineStr">
        <is>
          <t>gso</t>
        </is>
      </c>
      <c r="D1306" s="14" t="inlineStr">
        <is>
          <t>foo</t>
        </is>
      </c>
      <c r="E1306" s="14" t="inlineStr">
        <is>
          <t>REVENUE</t>
        </is>
      </c>
      <c r="F1306" s="81" t="inlineStr">
        <is>
          <t>REVENUE(AD1704,Settings!$C$13,NEWREVRATE(AD1632,AD1650,AD1641,AD$201,AD1659,$D1740))</t>
        </is>
      </c>
    </row>
    <row r="1307">
      <c r="A1307" s="14" t="n">
        <v>1741</v>
      </c>
      <c r="B1307" s="14" t="inlineStr">
        <is>
          <t>rnew</t>
        </is>
      </c>
      <c r="C1307" s="14" t="inlineStr">
        <is>
          <t>die</t>
        </is>
      </c>
      <c r="D1307" s="14" t="inlineStr">
        <is>
          <t>foo</t>
        </is>
      </c>
      <c r="E1307" s="14" t="inlineStr">
        <is>
          <t>REVENUE</t>
        </is>
      </c>
      <c r="F1307" s="81" t="inlineStr">
        <is>
          <t>REVENUE(AD1705,Settings!$C$13,NEWREVRATE(AD1633,AD1651,AD1642,AD$201,AD1660,$D1741))</t>
        </is>
      </c>
    </row>
    <row r="1308">
      <c r="A1308" s="14" t="n">
        <v>1742</v>
      </c>
      <c r="B1308" s="14" t="inlineStr">
        <is>
          <t>rnew</t>
        </is>
      </c>
      <c r="C1308" s="14" t="inlineStr">
        <is>
          <t>lpg</t>
        </is>
      </c>
      <c r="D1308" s="14" t="inlineStr">
        <is>
          <t>foo</t>
        </is>
      </c>
      <c r="E1308" s="14" t="inlineStr">
        <is>
          <t>REVENUE</t>
        </is>
      </c>
      <c r="F1308" s="81" t="inlineStr">
        <is>
          <t>REVENUE(AD1706,Settings!$C$13,NEWREVRATE(AD1634,AD1652,AD1643,AD$201,AD1661,$D1742))</t>
        </is>
      </c>
    </row>
    <row r="1309">
      <c r="A1309" s="14" t="n">
        <v>1743</v>
      </c>
      <c r="B1309" s="14" t="inlineStr">
        <is>
          <t>rnew</t>
        </is>
      </c>
      <c r="C1309" s="14" t="inlineStr">
        <is>
          <t>ker</t>
        </is>
      </c>
      <c r="D1309" s="14" t="inlineStr">
        <is>
          <t>foo</t>
        </is>
      </c>
      <c r="E1309" s="14" t="inlineStr">
        <is>
          <t>REVENUE</t>
        </is>
      </c>
      <c r="F1309" s="81" t="inlineStr">
        <is>
          <t>REVENUE(AD1707,Settings!$C$13,NEWREVRATE(AD1635,AD1653,AD1644,AD$201,AD1662,$D1743))</t>
        </is>
      </c>
    </row>
    <row r="1310">
      <c r="A1310" s="14" t="n">
        <v>1744</v>
      </c>
      <c r="B1310" s="14" t="inlineStr">
        <is>
          <t>rnew</t>
        </is>
      </c>
      <c r="C1310" s="14" t="inlineStr">
        <is>
          <t>oop</t>
        </is>
      </c>
      <c r="D1310" s="14" t="inlineStr">
        <is>
          <t>foo</t>
        </is>
      </c>
      <c r="E1310" s="14" t="inlineStr">
        <is>
          <t>REVENUE</t>
        </is>
      </c>
      <c r="F1310" s="81" t="inlineStr">
        <is>
          <t>REVENUE(AD1708,Settings!$C$13,NEWREVRATE(AD1636,AD1654,AD1645,AD$201,AD1663,$D1744))</t>
        </is>
      </c>
    </row>
    <row r="1311">
      <c r="A1311" s="14" t="n">
        <v>1745</v>
      </c>
      <c r="B1311" s="14" t="inlineStr">
        <is>
          <t>rnew</t>
        </is>
      </c>
      <c r="C1311" s="14" t="inlineStr">
        <is>
          <t>bio</t>
        </is>
      </c>
      <c r="D1311" s="14" t="inlineStr">
        <is>
          <t>foo</t>
        </is>
      </c>
      <c r="E1311" s="14" t="inlineStr">
        <is>
          <t>REVENUE</t>
        </is>
      </c>
      <c r="F1311" s="81" t="inlineStr">
        <is>
          <t>REVENUE(AD1709,Settings!$C$13,NEWREVRATE(AD1637,AD1655,AD1646,AD$201,AD1664,$D1745))</t>
        </is>
      </c>
    </row>
    <row r="1312">
      <c r="A1312" s="14" t="n">
        <v>1747</v>
      </c>
      <c r="B1312" s="14" t="inlineStr">
        <is>
          <t>rxcp</t>
        </is>
      </c>
      <c r="C1312" s="14" t="inlineStr">
        <is>
          <t>coa</t>
        </is>
      </c>
      <c r="D1312" s="14" t="inlineStr">
        <is>
          <t>foo</t>
        </is>
      </c>
      <c r="E1312" s="14" t="inlineStr">
        <is>
          <t>REVENUE</t>
        </is>
      </c>
      <c r="F1312" s="81" t="inlineStr">
        <is>
          <t>REVENUE(AD1702,Settings!$C$13,AD1666)</t>
        </is>
      </c>
    </row>
    <row r="1313">
      <c r="A1313" s="14" t="n">
        <v>1748</v>
      </c>
      <c r="B1313" s="14" t="inlineStr">
        <is>
          <t>rxcp</t>
        </is>
      </c>
      <c r="C1313" s="14" t="inlineStr">
        <is>
          <t>nga</t>
        </is>
      </c>
      <c r="D1313" s="14" t="inlineStr">
        <is>
          <t>foo</t>
        </is>
      </c>
      <c r="E1313" s="14" t="inlineStr">
        <is>
          <t>REVENUE</t>
        </is>
      </c>
      <c r="F1313" s="81" t="inlineStr">
        <is>
          <t>REVENUE(AD1703,Settings!$C$13,AD1667)</t>
        </is>
      </c>
    </row>
    <row r="1314">
      <c r="A1314" s="14" t="n">
        <v>1749</v>
      </c>
      <c r="B1314" s="14" t="inlineStr">
        <is>
          <t>rxcp</t>
        </is>
      </c>
      <c r="C1314" s="14" t="inlineStr">
        <is>
          <t>gso</t>
        </is>
      </c>
      <c r="D1314" s="14" t="inlineStr">
        <is>
          <t>foo</t>
        </is>
      </c>
      <c r="E1314" s="14" t="inlineStr">
        <is>
          <t>REVENUE</t>
        </is>
      </c>
      <c r="F1314" s="81" t="inlineStr">
        <is>
          <t>REVENUE(AD1704,Settings!$C$13,AD1668)</t>
        </is>
      </c>
    </row>
    <row r="1315">
      <c r="A1315" s="14" t="n">
        <v>1750</v>
      </c>
      <c r="B1315" s="14" t="inlineStr">
        <is>
          <t>rxcp</t>
        </is>
      </c>
      <c r="C1315" s="14" t="inlineStr">
        <is>
          <t>die</t>
        </is>
      </c>
      <c r="D1315" s="14" t="inlineStr">
        <is>
          <t>foo</t>
        </is>
      </c>
      <c r="E1315" s="14" t="inlineStr">
        <is>
          <t>REVENUE</t>
        </is>
      </c>
      <c r="F1315" s="81" t="inlineStr">
        <is>
          <t>REVENUE(AD1705,Settings!$C$13,AD1669)</t>
        </is>
      </c>
    </row>
    <row r="1316">
      <c r="A1316" s="14" t="n">
        <v>1751</v>
      </c>
      <c r="B1316" s="14" t="inlineStr">
        <is>
          <t>rxcp</t>
        </is>
      </c>
      <c r="C1316" s="14" t="inlineStr">
        <is>
          <t>lpg</t>
        </is>
      </c>
      <c r="D1316" s="14" t="inlineStr">
        <is>
          <t>foo</t>
        </is>
      </c>
      <c r="E1316" s="14" t="inlineStr">
        <is>
          <t>REVENUE</t>
        </is>
      </c>
      <c r="F1316" s="81" t="inlineStr">
        <is>
          <t>REVENUE(AD1706,Settings!$C$13,AD1670)</t>
        </is>
      </c>
    </row>
    <row r="1317">
      <c r="A1317" s="14" t="n">
        <v>1752</v>
      </c>
      <c r="B1317" s="14" t="inlineStr">
        <is>
          <t>rxcp</t>
        </is>
      </c>
      <c r="C1317" s="14" t="inlineStr">
        <is>
          <t>ker</t>
        </is>
      </c>
      <c r="D1317" s="14" t="inlineStr">
        <is>
          <t>foo</t>
        </is>
      </c>
      <c r="E1317" s="14" t="inlineStr">
        <is>
          <t>REVENUE</t>
        </is>
      </c>
      <c r="F1317" s="81" t="inlineStr">
        <is>
          <t>REVENUE(AD1707,Settings!$C$13,AD1671)</t>
        </is>
      </c>
    </row>
    <row r="1318">
      <c r="A1318" s="14" t="n">
        <v>1753</v>
      </c>
      <c r="B1318" s="14" t="inlineStr">
        <is>
          <t>rxcp</t>
        </is>
      </c>
      <c r="C1318" s="14" t="inlineStr">
        <is>
          <t>oop</t>
        </is>
      </c>
      <c r="D1318" s="14" t="inlineStr">
        <is>
          <t>foo</t>
        </is>
      </c>
      <c r="E1318" s="14" t="inlineStr">
        <is>
          <t>REVENUE</t>
        </is>
      </c>
      <c r="F1318" s="81" t="inlineStr">
        <is>
          <t>REVENUE(AD1708,Settings!$C$13,AD1672)</t>
        </is>
      </c>
    </row>
    <row r="1319">
      <c r="A1319" s="14" t="n">
        <v>1754</v>
      </c>
      <c r="B1319" s="14" t="inlineStr">
        <is>
          <t>rxcp</t>
        </is>
      </c>
      <c r="C1319" s="14" t="inlineStr">
        <is>
          <t>bio</t>
        </is>
      </c>
      <c r="D1319" s="14" t="inlineStr">
        <is>
          <t>foo</t>
        </is>
      </c>
      <c r="E1319" s="14" t="inlineStr">
        <is>
          <t>REVENUE</t>
        </is>
      </c>
      <c r="F1319" s="81" t="inlineStr">
        <is>
          <t>REVENUE(AD1709,Settings!$C$13,AD1673)</t>
        </is>
      </c>
    </row>
    <row r="1320">
      <c r="A1320" s="14" t="n">
        <v>1758</v>
      </c>
      <c r="B1320" s="14" t="inlineStr">
        <is>
          <t>ctxnew</t>
        </is>
      </c>
      <c r="C1320" s="14" t="inlineStr">
        <is>
          <t>coa</t>
        </is>
      </c>
      <c r="D1320" s="14" t="inlineStr">
        <is>
          <t>srv</t>
        </is>
      </c>
      <c r="E1320" s="14" t="inlineStr">
        <is>
          <t>CARBONTAX</t>
        </is>
      </c>
      <c r="F1320" s="81" t="inlineStr">
        <is>
          <t>CARBONTAX(INDEX(AD$263:AD$279,$F1758),$D1758,INDEX(AD$23:AD$30,$E1758))</t>
        </is>
      </c>
    </row>
    <row r="1321">
      <c r="A1321" s="14" t="n">
        <v>1759</v>
      </c>
      <c r="B1321" s="14" t="inlineStr">
        <is>
          <t>ctxnew</t>
        </is>
      </c>
      <c r="C1321" s="14" t="inlineStr">
        <is>
          <t>nga</t>
        </is>
      </c>
      <c r="D1321" s="14" t="inlineStr">
        <is>
          <t>srv</t>
        </is>
      </c>
      <c r="E1321" s="14" t="inlineStr">
        <is>
          <t>CARBONTAX</t>
        </is>
      </c>
      <c r="F1321" s="81" t="inlineStr">
        <is>
          <t>CARBONTAX(INDEX(AD$263:AD$279,$F1759),$D1759,INDEX(AD$23:AD$30,$E1759))</t>
        </is>
      </c>
    </row>
    <row r="1322">
      <c r="A1322" s="14" t="n">
        <v>1760</v>
      </c>
      <c r="B1322" s="14" t="inlineStr">
        <is>
          <t>ctxnew</t>
        </is>
      </c>
      <c r="C1322" s="14" t="inlineStr">
        <is>
          <t>gso</t>
        </is>
      </c>
      <c r="D1322" s="14" t="inlineStr">
        <is>
          <t>srv</t>
        </is>
      </c>
      <c r="E1322" s="14" t="inlineStr">
        <is>
          <t>CARBONTAX</t>
        </is>
      </c>
      <c r="F1322" s="81" t="inlineStr">
        <is>
          <t>CARBONTAX(INDEX(AD$263:AD$279,$F1760),$D1760,INDEX(AD$23:AD$30,$E1760))</t>
        </is>
      </c>
    </row>
    <row r="1323">
      <c r="A1323" s="14" t="n">
        <v>1761</v>
      </c>
      <c r="B1323" s="14" t="inlineStr">
        <is>
          <t>ctxnew</t>
        </is>
      </c>
      <c r="C1323" s="14" t="inlineStr">
        <is>
          <t>die</t>
        </is>
      </c>
      <c r="D1323" s="14" t="inlineStr">
        <is>
          <t>srv</t>
        </is>
      </c>
      <c r="E1323" s="14" t="inlineStr">
        <is>
          <t>CARBONTAX</t>
        </is>
      </c>
      <c r="F1323" s="81" t="inlineStr">
        <is>
          <t>CARBONTAX(INDEX(AD$263:AD$279,$F1761),$D1761,INDEX(AD$23:AD$30,$E1761))</t>
        </is>
      </c>
    </row>
    <row r="1324">
      <c r="A1324" s="14" t="n">
        <v>1762</v>
      </c>
      <c r="B1324" s="14" t="inlineStr">
        <is>
          <t>ctxnew</t>
        </is>
      </c>
      <c r="C1324" s="14" t="inlineStr">
        <is>
          <t>lpg</t>
        </is>
      </c>
      <c r="D1324" s="14" t="inlineStr">
        <is>
          <t>srv</t>
        </is>
      </c>
      <c r="E1324" s="14" t="inlineStr">
        <is>
          <t>CARBONTAX</t>
        </is>
      </c>
      <c r="F1324" s="81" t="inlineStr">
        <is>
          <t>CARBONTAX(INDEX(AD$263:AD$279,$F1762),$D1762,INDEX(AD$23:AD$30,$E1762))</t>
        </is>
      </c>
    </row>
    <row r="1325">
      <c r="A1325" s="14" t="n">
        <v>1763</v>
      </c>
      <c r="B1325" s="14" t="inlineStr">
        <is>
          <t>ctxnew</t>
        </is>
      </c>
      <c r="C1325" s="14" t="inlineStr">
        <is>
          <t>ker</t>
        </is>
      </c>
      <c r="D1325" s="14" t="inlineStr">
        <is>
          <t>srv</t>
        </is>
      </c>
      <c r="E1325" s="14" t="inlineStr">
        <is>
          <t>CARBONTAX</t>
        </is>
      </c>
      <c r="F1325" s="81" t="inlineStr">
        <is>
          <t>CARBONTAX(INDEX(AD$263:AD$279,$F1763),$D1763,INDEX(AD$23:AD$30,$E1763))</t>
        </is>
      </c>
    </row>
    <row r="1326">
      <c r="A1326" s="14" t="n">
        <v>1764</v>
      </c>
      <c r="B1326" s="14" t="inlineStr">
        <is>
          <t>ctxnew</t>
        </is>
      </c>
      <c r="C1326" s="14" t="inlineStr">
        <is>
          <t>oop</t>
        </is>
      </c>
      <c r="D1326" s="14" t="inlineStr">
        <is>
          <t>srv</t>
        </is>
      </c>
      <c r="E1326" s="14" t="inlineStr">
        <is>
          <t>CARBONTAX</t>
        </is>
      </c>
      <c r="F1326" s="81" t="inlineStr">
        <is>
          <t>CARBONTAX(INDEX(AD$263:AD$279,$F1764),$D1764,INDEX(AD$23:AD$30,$E1764))</t>
        </is>
      </c>
    </row>
    <row r="1327">
      <c r="A1327" s="14" t="n">
        <v>1765</v>
      </c>
      <c r="B1327" s="14" t="inlineStr">
        <is>
          <t>ctxnew</t>
        </is>
      </c>
      <c r="C1327" s="14" t="inlineStr">
        <is>
          <t>bio</t>
        </is>
      </c>
      <c r="D1327" s="14" t="inlineStr">
        <is>
          <t>srv</t>
        </is>
      </c>
      <c r="E1327" s="14" t="inlineStr">
        <is>
          <t>CARBONTAX</t>
        </is>
      </c>
      <c r="F1327" s="81" t="inlineStr">
        <is>
          <t>CARBONTAX(INDEX(AD$263:AD$279,$F1765),$D1765,INDEX(AD$23:AD$30,$E1765))</t>
        </is>
      </c>
    </row>
    <row r="1328">
      <c r="A1328" s="14" t="n">
        <v>1767</v>
      </c>
      <c r="B1328" s="14" t="inlineStr">
        <is>
          <t>ets</t>
        </is>
      </c>
      <c r="C1328" s="14" t="inlineStr">
        <is>
          <t>coa</t>
        </is>
      </c>
      <c r="D1328" s="14" t="inlineStr">
        <is>
          <t>srv</t>
        </is>
      </c>
      <c r="E1328" s="14" t="inlineStr">
        <is>
          <t>ETSCOST</t>
        </is>
      </c>
      <c r="F1328" s="81" t="inlineStr">
        <is>
          <t>ETSCOST(INDEX(AD$280:AD$296,$E1767),$D1767)</t>
        </is>
      </c>
    </row>
    <row r="1329">
      <c r="A1329" s="14" t="n">
        <v>1768</v>
      </c>
      <c r="B1329" s="14" t="inlineStr">
        <is>
          <t>ets</t>
        </is>
      </c>
      <c r="C1329" s="14" t="inlineStr">
        <is>
          <t>nga</t>
        </is>
      </c>
      <c r="D1329" s="14" t="inlineStr">
        <is>
          <t>srv</t>
        </is>
      </c>
      <c r="E1329" s="14" t="inlineStr">
        <is>
          <t>ETSCOST</t>
        </is>
      </c>
      <c r="F1329" s="81" t="inlineStr">
        <is>
          <t>ETSCOST(INDEX(AD$280:AD$296,$E1768),$D1768)</t>
        </is>
      </c>
    </row>
    <row r="1330">
      <c r="A1330" s="14" t="n">
        <v>1769</v>
      </c>
      <c r="B1330" s="14" t="inlineStr">
        <is>
          <t>ets</t>
        </is>
      </c>
      <c r="C1330" s="14" t="inlineStr">
        <is>
          <t>gso</t>
        </is>
      </c>
      <c r="D1330" s="14" t="inlineStr">
        <is>
          <t>srv</t>
        </is>
      </c>
      <c r="E1330" s="14" t="inlineStr">
        <is>
          <t>ETSCOST</t>
        </is>
      </c>
      <c r="F1330" s="81" t="inlineStr">
        <is>
          <t>ETSCOST(INDEX(AD$280:AD$296,$E1769),$D1769)</t>
        </is>
      </c>
    </row>
    <row r="1331">
      <c r="A1331" s="14" t="n">
        <v>1770</v>
      </c>
      <c r="B1331" s="14" t="inlineStr">
        <is>
          <t>ets</t>
        </is>
      </c>
      <c r="C1331" s="14" t="inlineStr">
        <is>
          <t>die</t>
        </is>
      </c>
      <c r="D1331" s="14" t="inlineStr">
        <is>
          <t>srv</t>
        </is>
      </c>
      <c r="E1331" s="14" t="inlineStr">
        <is>
          <t>ETSCOST</t>
        </is>
      </c>
      <c r="F1331" s="81" t="inlineStr">
        <is>
          <t>ETSCOST(INDEX(AD$280:AD$296,$E1770),$D1770)</t>
        </is>
      </c>
    </row>
    <row r="1332">
      <c r="A1332" s="14" t="n">
        <v>1771</v>
      </c>
      <c r="B1332" s="14" t="inlineStr">
        <is>
          <t>ets</t>
        </is>
      </c>
      <c r="C1332" s="14" t="inlineStr">
        <is>
          <t>lpg</t>
        </is>
      </c>
      <c r="D1332" s="14" t="inlineStr">
        <is>
          <t>srv</t>
        </is>
      </c>
      <c r="E1332" s="14" t="inlineStr">
        <is>
          <t>ETSCOST</t>
        </is>
      </c>
      <c r="F1332" s="81" t="inlineStr">
        <is>
          <t>ETSCOST(INDEX(AD$280:AD$296,$E1771),$D1771)</t>
        </is>
      </c>
    </row>
    <row r="1333">
      <c r="A1333" s="14" t="n">
        <v>1772</v>
      </c>
      <c r="B1333" s="14" t="inlineStr">
        <is>
          <t>ets</t>
        </is>
      </c>
      <c r="C1333" s="14" t="inlineStr">
        <is>
          <t>ker</t>
        </is>
      </c>
      <c r="D1333" s="14" t="inlineStr">
        <is>
          <t>srv</t>
        </is>
      </c>
      <c r="E1333" s="14" t="inlineStr">
        <is>
          <t>ETSCOST</t>
        </is>
      </c>
      <c r="F1333" s="81" t="inlineStr">
        <is>
          <t>ETSCOST(INDEX(AD$280:AD$296,$E1772),$D1772)</t>
        </is>
      </c>
    </row>
    <row r="1334">
      <c r="A1334" s="14" t="n">
        <v>1773</v>
      </c>
      <c r="B1334" s="14" t="inlineStr">
        <is>
          <t>ets</t>
        </is>
      </c>
      <c r="C1334" s="14" t="inlineStr">
        <is>
          <t>oop</t>
        </is>
      </c>
      <c r="D1334" s="14" t="inlineStr">
        <is>
          <t>srv</t>
        </is>
      </c>
      <c r="E1334" s="14" t="inlineStr">
        <is>
          <t>ETSCOST</t>
        </is>
      </c>
      <c r="F1334" s="81" t="inlineStr">
        <is>
          <t>ETSCOST(INDEX(AD$280:AD$296,$E1773),$D1773)</t>
        </is>
      </c>
    </row>
    <row r="1335">
      <c r="A1335" s="14" t="n">
        <v>1774</v>
      </c>
      <c r="B1335" s="14" t="inlineStr">
        <is>
          <t>ets</t>
        </is>
      </c>
      <c r="C1335" s="14" t="inlineStr">
        <is>
          <t>bio</t>
        </is>
      </c>
      <c r="D1335" s="14" t="inlineStr">
        <is>
          <t>srv</t>
        </is>
      </c>
      <c r="E1335" s="14" t="inlineStr">
        <is>
          <t>ETSCOST</t>
        </is>
      </c>
      <c r="F1335" s="81" t="inlineStr">
        <is>
          <t>ETSCOST(INDEX(AD$280:AD$296,$E1774),$D1774)</t>
        </is>
      </c>
    </row>
    <row r="1336">
      <c r="A1336" s="14" t="n">
        <v>1776</v>
      </c>
      <c r="B1336" s="14" t="inlineStr">
        <is>
          <t>ntx</t>
        </is>
      </c>
      <c r="C1336" s="14" t="inlineStr">
        <is>
          <t>coa</t>
        </is>
      </c>
      <c r="D1336" s="14" t="inlineStr">
        <is>
          <t>srv</t>
        </is>
      </c>
      <c r="E1336" s="14" t="inlineStr">
        <is>
          <t>NEWEXCISE</t>
        </is>
      </c>
      <c r="F1336" s="81" t="inlineStr">
        <is>
          <t>NEWEXCISE(INDEX(AD$80:AD$93,$D1776),$E1776)</t>
        </is>
      </c>
    </row>
    <row r="1337">
      <c r="A1337" s="14" t="n">
        <v>1777</v>
      </c>
      <c r="B1337" s="14" t="inlineStr">
        <is>
          <t>ntx</t>
        </is>
      </c>
      <c r="C1337" s="14" t="inlineStr">
        <is>
          <t>nga</t>
        </is>
      </c>
      <c r="D1337" s="14" t="inlineStr">
        <is>
          <t>srv</t>
        </is>
      </c>
      <c r="E1337" s="14" t="inlineStr">
        <is>
          <t>NEWEXCISE</t>
        </is>
      </c>
      <c r="F1337" s="81" t="inlineStr">
        <is>
          <t>NEWEXCISE(INDEX(AD$80:AD$93,$D1777),$E1777)</t>
        </is>
      </c>
    </row>
    <row r="1338">
      <c r="A1338" s="14" t="n">
        <v>1778</v>
      </c>
      <c r="B1338" s="14" t="inlineStr">
        <is>
          <t>ntx</t>
        </is>
      </c>
      <c r="C1338" s="14" t="inlineStr">
        <is>
          <t>gso</t>
        </is>
      </c>
      <c r="D1338" s="14" t="inlineStr">
        <is>
          <t>srv</t>
        </is>
      </c>
      <c r="E1338" s="14" t="inlineStr">
        <is>
          <t>NEWEXCISE</t>
        </is>
      </c>
      <c r="F1338" s="81" t="inlineStr">
        <is>
          <t>NEWEXCISE(INDEX(AD$80:AD$93,$D1778),$E1778)</t>
        </is>
      </c>
    </row>
    <row r="1339">
      <c r="A1339" s="14" t="n">
        <v>1779</v>
      </c>
      <c r="B1339" s="14" t="inlineStr">
        <is>
          <t>ntx</t>
        </is>
      </c>
      <c r="C1339" s="14" t="inlineStr">
        <is>
          <t>die</t>
        </is>
      </c>
      <c r="D1339" s="14" t="inlineStr">
        <is>
          <t>srv</t>
        </is>
      </c>
      <c r="E1339" s="14" t="inlineStr">
        <is>
          <t>NEWEXCISE</t>
        </is>
      </c>
      <c r="F1339" s="81" t="inlineStr">
        <is>
          <t>NEWEXCISE(INDEX(AD$80:AD$93,$D1779),$E1779)</t>
        </is>
      </c>
    </row>
    <row r="1340">
      <c r="A1340" s="14" t="n">
        <v>1780</v>
      </c>
      <c r="B1340" s="14" t="inlineStr">
        <is>
          <t>ntx</t>
        </is>
      </c>
      <c r="C1340" s="14" t="inlineStr">
        <is>
          <t>lpg</t>
        </is>
      </c>
      <c r="D1340" s="14" t="inlineStr">
        <is>
          <t>srv</t>
        </is>
      </c>
      <c r="E1340" s="14" t="inlineStr">
        <is>
          <t>NEWEXCISE</t>
        </is>
      </c>
      <c r="F1340" s="81" t="inlineStr">
        <is>
          <t>NEWEXCISE(INDEX(AD$80:AD$93,$D1780),$E1780)</t>
        </is>
      </c>
    </row>
    <row r="1341">
      <c r="A1341" s="14" t="n">
        <v>1781</v>
      </c>
      <c r="B1341" s="14" t="inlineStr">
        <is>
          <t>ntx</t>
        </is>
      </c>
      <c r="C1341" s="14" t="inlineStr">
        <is>
          <t>ker</t>
        </is>
      </c>
      <c r="D1341" s="14" t="inlineStr">
        <is>
          <t>srv</t>
        </is>
      </c>
      <c r="E1341" s="14" t="inlineStr">
        <is>
          <t>NEWEXCISE</t>
        </is>
      </c>
      <c r="F1341" s="81" t="inlineStr">
        <is>
          <t>NEWEXCISE(INDEX(AD$80:AD$93,$D1781),$E1781)</t>
        </is>
      </c>
    </row>
    <row r="1342">
      <c r="A1342" s="14" t="n">
        <v>1782</v>
      </c>
      <c r="B1342" s="14" t="inlineStr">
        <is>
          <t>ntx</t>
        </is>
      </c>
      <c r="C1342" s="14" t="inlineStr">
        <is>
          <t>oop</t>
        </is>
      </c>
      <c r="D1342" s="14" t="inlineStr">
        <is>
          <t>srv</t>
        </is>
      </c>
      <c r="E1342" s="14" t="inlineStr">
        <is>
          <t>NEWEXCISE</t>
        </is>
      </c>
      <c r="F1342" s="81" t="inlineStr">
        <is>
          <t>NEWEXCISE(INDEX(AD$80:AD$93,$D1782),$E1782)</t>
        </is>
      </c>
    </row>
    <row r="1343">
      <c r="A1343" s="14" t="n">
        <v>1783</v>
      </c>
      <c r="B1343" s="14" t="inlineStr">
        <is>
          <t>ntx</t>
        </is>
      </c>
      <c r="C1343" s="14" t="inlineStr">
        <is>
          <t>bio</t>
        </is>
      </c>
      <c r="D1343" s="14" t="inlineStr">
        <is>
          <t>srv</t>
        </is>
      </c>
      <c r="E1343" s="14" t="inlineStr">
        <is>
          <t>NEWEXCISE</t>
        </is>
      </c>
      <c r="F1343" s="81" t="inlineStr">
        <is>
          <t>NEWEXCISE(INDEX(AD$80:AD$93,$D1783),$E1783)</t>
        </is>
      </c>
    </row>
    <row r="1344">
      <c r="A1344" s="14" t="n">
        <v>1785</v>
      </c>
      <c r="B1344" s="14" t="inlineStr">
        <is>
          <t>nce</t>
        </is>
      </c>
      <c r="C1344" s="14" t="inlineStr">
        <is>
          <t>coa</t>
        </is>
      </c>
      <c r="D1344" s="14" t="inlineStr">
        <is>
          <t>srv</t>
        </is>
      </c>
      <c r="E1344" s="14" t="inlineStr">
        <is>
          <t>NEWPOLICY</t>
        </is>
      </c>
      <c r="F1344" s="81" t="inlineStr">
        <is>
          <t>NEWPOLICY(AD1758,AD1767,AD1776)</t>
        </is>
      </c>
    </row>
    <row r="1345">
      <c r="A1345" s="14" t="n">
        <v>1786</v>
      </c>
      <c r="B1345" s="14" t="inlineStr">
        <is>
          <t>nce</t>
        </is>
      </c>
      <c r="C1345" s="14" t="inlineStr">
        <is>
          <t>nga</t>
        </is>
      </c>
      <c r="D1345" s="14" t="inlineStr">
        <is>
          <t>srv</t>
        </is>
      </c>
      <c r="E1345" s="14" t="inlineStr">
        <is>
          <t>NEWPOLICY</t>
        </is>
      </c>
      <c r="F1345" s="81" t="inlineStr">
        <is>
          <t>NEWPOLICY(AD1759,AD1768,AD1777)</t>
        </is>
      </c>
    </row>
    <row r="1346">
      <c r="A1346" s="14" t="n">
        <v>1787</v>
      </c>
      <c r="B1346" s="14" t="inlineStr">
        <is>
          <t>nce</t>
        </is>
      </c>
      <c r="C1346" s="14" t="inlineStr">
        <is>
          <t>gso</t>
        </is>
      </c>
      <c r="D1346" s="14" t="inlineStr">
        <is>
          <t>srv</t>
        </is>
      </c>
      <c r="E1346" s="14" t="inlineStr">
        <is>
          <t>NEWPOLICY</t>
        </is>
      </c>
      <c r="F1346" s="81" t="inlineStr">
        <is>
          <t>NEWPOLICY(AD1760,AD1769,AD1778)</t>
        </is>
      </c>
    </row>
    <row r="1347">
      <c r="A1347" s="14" t="n">
        <v>1788</v>
      </c>
      <c r="B1347" s="14" t="inlineStr">
        <is>
          <t>nce</t>
        </is>
      </c>
      <c r="C1347" s="14" t="inlineStr">
        <is>
          <t>die</t>
        </is>
      </c>
      <c r="D1347" s="14" t="inlineStr">
        <is>
          <t>srv</t>
        </is>
      </c>
      <c r="E1347" s="14" t="inlineStr">
        <is>
          <t>NEWPOLICY</t>
        </is>
      </c>
      <c r="F1347" s="81" t="inlineStr">
        <is>
          <t>NEWPOLICY(AD1761,AD1770,AD1779)</t>
        </is>
      </c>
    </row>
    <row r="1348">
      <c r="A1348" s="14" t="n">
        <v>1789</v>
      </c>
      <c r="B1348" s="14" t="inlineStr">
        <is>
          <t>nce</t>
        </is>
      </c>
      <c r="C1348" s="14" t="inlineStr">
        <is>
          <t>lpg</t>
        </is>
      </c>
      <c r="D1348" s="14" t="inlineStr">
        <is>
          <t>srv</t>
        </is>
      </c>
      <c r="E1348" s="14" t="inlineStr">
        <is>
          <t>NEWPOLICY</t>
        </is>
      </c>
      <c r="F1348" s="81" t="inlineStr">
        <is>
          <t>NEWPOLICY(AD1762,AD1771,AD1780)</t>
        </is>
      </c>
    </row>
    <row r="1349">
      <c r="A1349" s="14" t="n">
        <v>1790</v>
      </c>
      <c r="B1349" s="14" t="inlineStr">
        <is>
          <t>nce</t>
        </is>
      </c>
      <c r="C1349" s="14" t="inlineStr">
        <is>
          <t>ker</t>
        </is>
      </c>
      <c r="D1349" s="14" t="inlineStr">
        <is>
          <t>srv</t>
        </is>
      </c>
      <c r="E1349" s="14" t="inlineStr">
        <is>
          <t>NEWPOLICY</t>
        </is>
      </c>
      <c r="F1349" s="81" t="inlineStr">
        <is>
          <t>NEWPOLICY(AD1763,AD1772,AD1781)</t>
        </is>
      </c>
    </row>
    <row r="1350">
      <c r="A1350" s="14" t="n">
        <v>1791</v>
      </c>
      <c r="B1350" s="14" t="inlineStr">
        <is>
          <t>nce</t>
        </is>
      </c>
      <c r="C1350" s="14" t="inlineStr">
        <is>
          <t>oop</t>
        </is>
      </c>
      <c r="D1350" s="14" t="inlineStr">
        <is>
          <t>srv</t>
        </is>
      </c>
      <c r="E1350" s="14" t="inlineStr">
        <is>
          <t>NEWPOLICY</t>
        </is>
      </c>
      <c r="F1350" s="81" t="inlineStr">
        <is>
          <t>NEWPOLICY(AD1764,AD1773,AD1782)</t>
        </is>
      </c>
    </row>
    <row r="1351">
      <c r="A1351" s="14" t="n">
        <v>1792</v>
      </c>
      <c r="B1351" s="14" t="inlineStr">
        <is>
          <t>nce</t>
        </is>
      </c>
      <c r="C1351" s="14" t="inlineStr">
        <is>
          <t>bio</t>
        </is>
      </c>
      <c r="D1351" s="14" t="inlineStr">
        <is>
          <t>srv</t>
        </is>
      </c>
      <c r="E1351" s="14" t="inlineStr">
        <is>
          <t>NEWPOLICY</t>
        </is>
      </c>
      <c r="F1351" s="81" t="inlineStr">
        <is>
          <t>NEWPOLICY(AD1765,AD1774,AD1783)</t>
        </is>
      </c>
    </row>
    <row r="1352">
      <c r="A1352" s="14" t="n">
        <v>1794</v>
      </c>
      <c r="B1352" s="14" t="inlineStr">
        <is>
          <t>xcp</t>
        </is>
      </c>
      <c r="C1352" s="14" t="inlineStr">
        <is>
          <t>coa</t>
        </is>
      </c>
      <c r="D1352" s="14" t="inlineStr">
        <is>
          <t>srv</t>
        </is>
      </c>
      <c r="E1352" s="14" t="inlineStr">
        <is>
          <t>XCARBON</t>
        </is>
      </c>
      <c r="F1352" s="81" t="inlineStr">
        <is>
          <t>XCARBON($D1794,$E1794,AD$321,$F1794,AD$324)</t>
        </is>
      </c>
    </row>
    <row r="1353">
      <c r="A1353" s="14" t="n">
        <v>1795</v>
      </c>
      <c r="B1353" s="14" t="inlineStr">
        <is>
          <t>xcp</t>
        </is>
      </c>
      <c r="C1353" s="14" t="inlineStr">
        <is>
          <t>nga</t>
        </is>
      </c>
      <c r="D1353" s="14" t="inlineStr">
        <is>
          <t>srv</t>
        </is>
      </c>
      <c r="E1353" s="14" t="inlineStr">
        <is>
          <t>XCARBON</t>
        </is>
      </c>
      <c r="F1353" s="81" t="inlineStr">
        <is>
          <t>XCARBON($D1795,$E1795,AD$321,$F1795,AD$324)</t>
        </is>
      </c>
    </row>
    <row r="1354">
      <c r="A1354" s="14" t="n">
        <v>1796</v>
      </c>
      <c r="B1354" s="14" t="inlineStr">
        <is>
          <t>xcp</t>
        </is>
      </c>
      <c r="C1354" s="14" t="inlineStr">
        <is>
          <t>gso</t>
        </is>
      </c>
      <c r="D1354" s="14" t="inlineStr">
        <is>
          <t>srv</t>
        </is>
      </c>
      <c r="E1354" s="14" t="inlineStr">
        <is>
          <t>XCARBON</t>
        </is>
      </c>
      <c r="F1354" s="81" t="inlineStr">
        <is>
          <t>XCARBON($D1796,$E1796,AD$321,$F1796,AD$324)</t>
        </is>
      </c>
    </row>
    <row r="1355">
      <c r="A1355" s="14" t="n">
        <v>1797</v>
      </c>
      <c r="B1355" s="14" t="inlineStr">
        <is>
          <t>xcp</t>
        </is>
      </c>
      <c r="C1355" s="14" t="inlineStr">
        <is>
          <t>die</t>
        </is>
      </c>
      <c r="D1355" s="14" t="inlineStr">
        <is>
          <t>srv</t>
        </is>
      </c>
      <c r="E1355" s="14" t="inlineStr">
        <is>
          <t>XCARBON</t>
        </is>
      </c>
      <c r="F1355" s="81" t="inlineStr">
        <is>
          <t>XCARBON($D1797,$E1797,AD$321,$F1797,AD$324)</t>
        </is>
      </c>
    </row>
    <row r="1356">
      <c r="A1356" s="14" t="n">
        <v>1798</v>
      </c>
      <c r="B1356" s="14" t="inlineStr">
        <is>
          <t>xcp</t>
        </is>
      </c>
      <c r="C1356" s="14" t="inlineStr">
        <is>
          <t>lpg</t>
        </is>
      </c>
      <c r="D1356" s="14" t="inlineStr">
        <is>
          <t>srv</t>
        </is>
      </c>
      <c r="E1356" s="14" t="inlineStr">
        <is>
          <t>XCARBON</t>
        </is>
      </c>
      <c r="F1356" s="81" t="inlineStr">
        <is>
          <t>XCARBON($D1798,$E1798,AD$321,$F1798,AD$324)</t>
        </is>
      </c>
    </row>
    <row r="1357">
      <c r="A1357" s="14" t="n">
        <v>1799</v>
      </c>
      <c r="B1357" s="14" t="inlineStr">
        <is>
          <t>xcp</t>
        </is>
      </c>
      <c r="C1357" s="14" t="inlineStr">
        <is>
          <t>ker</t>
        </is>
      </c>
      <c r="D1357" s="14" t="inlineStr">
        <is>
          <t>srv</t>
        </is>
      </c>
      <c r="E1357" s="14" t="inlineStr">
        <is>
          <t>XCARBON</t>
        </is>
      </c>
      <c r="F1357" s="81" t="inlineStr">
        <is>
          <t>XCARBON($D1799,$E1799,AD$321,$F1799,AD$324)</t>
        </is>
      </c>
    </row>
    <row r="1358">
      <c r="A1358" s="14" t="n">
        <v>1800</v>
      </c>
      <c r="B1358" s="14" t="inlineStr">
        <is>
          <t>xcp</t>
        </is>
      </c>
      <c r="C1358" s="14" t="inlineStr">
        <is>
          <t>oop</t>
        </is>
      </c>
      <c r="D1358" s="14" t="inlineStr">
        <is>
          <t>srv</t>
        </is>
      </c>
      <c r="E1358" s="14" t="inlineStr">
        <is>
          <t>XCARBON</t>
        </is>
      </c>
      <c r="F1358" s="81" t="inlineStr">
        <is>
          <t>XCARBON($D1800,$E1800,AD$321,$F1800,AD$324)</t>
        </is>
      </c>
    </row>
    <row r="1359">
      <c r="A1359" s="14" t="n">
        <v>1801</v>
      </c>
      <c r="B1359" s="14" t="inlineStr">
        <is>
          <t>xcp</t>
        </is>
      </c>
      <c r="C1359" s="14" t="inlineStr">
        <is>
          <t>bio</t>
        </is>
      </c>
      <c r="D1359" s="14" t="inlineStr">
        <is>
          <t>srv</t>
        </is>
      </c>
      <c r="E1359" s="14" t="inlineStr">
        <is>
          <t>XCARBON</t>
        </is>
      </c>
      <c r="F1359" s="81" t="inlineStr">
        <is>
          <t>XCARBON($D1801,$E1801,AD$321,$F1801,AD$324)</t>
        </is>
      </c>
    </row>
    <row r="1360">
      <c r="A1360" s="14" t="n">
        <v>1803</v>
      </c>
      <c r="B1360" s="14" t="inlineStr">
        <is>
          <t>xcpd</t>
        </is>
      </c>
      <c r="C1360" s="14" t="inlineStr">
        <is>
          <t>coa</t>
        </is>
      </c>
      <c r="D1360" s="14" t="inlineStr">
        <is>
          <t>srv</t>
        </is>
      </c>
      <c r="E1360" s="14" t="inlineStr">
        <is>
          <t>XCARBON</t>
        </is>
      </c>
      <c r="F1360" s="81" t="inlineStr">
        <is>
          <t>XCARBON($D1803,$E1803,(AD$321-AD$322),$F1803,(AD$324-AD$325))</t>
        </is>
      </c>
    </row>
    <row r="1361">
      <c r="A1361" s="14" t="n">
        <v>1804</v>
      </c>
      <c r="B1361" s="14" t="inlineStr">
        <is>
          <t>xcpd</t>
        </is>
      </c>
      <c r="C1361" s="14" t="inlineStr">
        <is>
          <t>nga</t>
        </is>
      </c>
      <c r="D1361" s="14" t="inlineStr">
        <is>
          <t>srv</t>
        </is>
      </c>
      <c r="E1361" s="14" t="inlineStr">
        <is>
          <t>XCARBON</t>
        </is>
      </c>
      <c r="F1361" s="81" t="inlineStr">
        <is>
          <t>XCARBON($D1804,$E1804,(AD$321-AD$322),$F1804,(AD$324-AD$325))</t>
        </is>
      </c>
    </row>
    <row r="1362">
      <c r="A1362" s="14" t="n">
        <v>1805</v>
      </c>
      <c r="B1362" s="14" t="inlineStr">
        <is>
          <t>xcpd</t>
        </is>
      </c>
      <c r="C1362" s="14" t="inlineStr">
        <is>
          <t>gso</t>
        </is>
      </c>
      <c r="D1362" s="14" t="inlineStr">
        <is>
          <t>srv</t>
        </is>
      </c>
      <c r="E1362" s="14" t="inlineStr">
        <is>
          <t>XCARBON</t>
        </is>
      </c>
      <c r="F1362" s="81" t="inlineStr">
        <is>
          <t>XCARBON($D1805,$E1805,(AD$321-AD$322),$F1805,(AD$324-AD$325))</t>
        </is>
      </c>
    </row>
    <row r="1363">
      <c r="A1363" s="14" t="n">
        <v>1806</v>
      </c>
      <c r="B1363" s="14" t="inlineStr">
        <is>
          <t>xcpd</t>
        </is>
      </c>
      <c r="C1363" s="14" t="inlineStr">
        <is>
          <t>die</t>
        </is>
      </c>
      <c r="D1363" s="14" t="inlineStr">
        <is>
          <t>srv</t>
        </is>
      </c>
      <c r="E1363" s="14" t="inlineStr">
        <is>
          <t>XCARBON</t>
        </is>
      </c>
      <c r="F1363" s="81" t="inlineStr">
        <is>
          <t>XCARBON($D1806,$E1806,(AD$321-AD$322),$F1806,(AD$324-AD$325))</t>
        </is>
      </c>
    </row>
    <row r="1364">
      <c r="A1364" s="14" t="n">
        <v>1807</v>
      </c>
      <c r="B1364" s="14" t="inlineStr">
        <is>
          <t>xcpd</t>
        </is>
      </c>
      <c r="C1364" s="14" t="inlineStr">
        <is>
          <t>lpg</t>
        </is>
      </c>
      <c r="D1364" s="14" t="inlineStr">
        <is>
          <t>srv</t>
        </is>
      </c>
      <c r="E1364" s="14" t="inlineStr">
        <is>
          <t>XCARBON</t>
        </is>
      </c>
      <c r="F1364" s="81" t="inlineStr">
        <is>
          <t>XCARBON($D1807,$E1807,(AD$321-AD$322),$F1807,(AD$324-AD$325))</t>
        </is>
      </c>
    </row>
    <row r="1365">
      <c r="A1365" s="14" t="n">
        <v>1808</v>
      </c>
      <c r="B1365" s="14" t="inlineStr">
        <is>
          <t>xcpd</t>
        </is>
      </c>
      <c r="C1365" s="14" t="inlineStr">
        <is>
          <t>ker</t>
        </is>
      </c>
      <c r="D1365" s="14" t="inlineStr">
        <is>
          <t>srv</t>
        </is>
      </c>
      <c r="E1365" s="14" t="inlineStr">
        <is>
          <t>XCARBON</t>
        </is>
      </c>
      <c r="F1365" s="81" t="inlineStr">
        <is>
          <t>XCARBON($D1808,$E1808,(AD$321-AD$322),$F1808,(AD$324-AD$325))</t>
        </is>
      </c>
    </row>
    <row r="1366">
      <c r="A1366" s="14" t="n">
        <v>1809</v>
      </c>
      <c r="B1366" s="14" t="inlineStr">
        <is>
          <t>xcpd</t>
        </is>
      </c>
      <c r="C1366" s="14" t="inlineStr">
        <is>
          <t>oop</t>
        </is>
      </c>
      <c r="D1366" s="14" t="inlineStr">
        <is>
          <t>srv</t>
        </is>
      </c>
      <c r="E1366" s="14" t="inlineStr">
        <is>
          <t>XCARBON</t>
        </is>
      </c>
      <c r="F1366" s="81" t="inlineStr">
        <is>
          <t>XCARBON($D1809,$E1809,(AD$321-AD$322),$F1809,(AD$324-AD$325))</t>
        </is>
      </c>
    </row>
    <row r="1367">
      <c r="A1367" s="14" t="n">
        <v>1810</v>
      </c>
      <c r="B1367" s="14" t="inlineStr">
        <is>
          <t>xcpd</t>
        </is>
      </c>
      <c r="C1367" s="14" t="inlineStr">
        <is>
          <t>bio</t>
        </is>
      </c>
      <c r="D1367" s="14" t="inlineStr">
        <is>
          <t>srv</t>
        </is>
      </c>
      <c r="E1367" s="14" t="inlineStr">
        <is>
          <t>XCARBON</t>
        </is>
      </c>
      <c r="F1367" s="81" t="inlineStr">
        <is>
          <t>XCARBON($D1810,$E1810,(AD$321-AD$322),$F1810,(AD$324-AD$325))</t>
        </is>
      </c>
    </row>
    <row r="1368">
      <c r="A1368" s="14" t="n">
        <v>1812</v>
      </c>
      <c r="B1368" s="14" t="inlineStr">
        <is>
          <t>atp</t>
        </is>
      </c>
      <c r="C1368" s="14" t="inlineStr">
        <is>
          <t>coa</t>
        </is>
      </c>
      <c r="D1368" s="14" t="inlineStr">
        <is>
          <t>srv</t>
        </is>
      </c>
      <c r="E1368" s="14" t="inlineStr">
        <is>
          <t>POSTTAX</t>
        </is>
      </c>
      <c r="F1368" s="81" t="inlineStr">
        <is>
          <t>POSTTAX(INDEX(AD$381:AD$392,$D1812),AD1785+AD1803,$E1812)</t>
        </is>
      </c>
    </row>
    <row r="1369">
      <c r="A1369" s="14" t="n">
        <v>1813</v>
      </c>
      <c r="B1369" s="14" t="inlineStr">
        <is>
          <t>atp</t>
        </is>
      </c>
      <c r="C1369" s="14" t="inlineStr">
        <is>
          <t>nga</t>
        </is>
      </c>
      <c r="D1369" s="14" t="inlineStr">
        <is>
          <t>srv</t>
        </is>
      </c>
      <c r="E1369" s="14" t="inlineStr">
        <is>
          <t>POSTTAX</t>
        </is>
      </c>
      <c r="F1369" s="81" t="inlineStr">
        <is>
          <t>POSTTAX(INDEX(AD$381:AD$392,$D1813),AD1786+AD1804,$E1813)</t>
        </is>
      </c>
    </row>
    <row r="1370">
      <c r="A1370" s="14" t="n">
        <v>1814</v>
      </c>
      <c r="B1370" s="14" t="inlineStr">
        <is>
          <t>atp</t>
        </is>
      </c>
      <c r="C1370" s="14" t="inlineStr">
        <is>
          <t>gso</t>
        </is>
      </c>
      <c r="D1370" s="14" t="inlineStr">
        <is>
          <t>srv</t>
        </is>
      </c>
      <c r="E1370" s="14" t="inlineStr">
        <is>
          <t>POSTTAX</t>
        </is>
      </c>
      <c r="F1370" s="81" t="inlineStr">
        <is>
          <t>POSTTAX(INDEX(AD$381:AD$392,$D1814),AD1787+AD1805,$E1814)</t>
        </is>
      </c>
    </row>
    <row r="1371">
      <c r="A1371" s="14" t="n">
        <v>1815</v>
      </c>
      <c r="B1371" s="14" t="inlineStr">
        <is>
          <t>atp</t>
        </is>
      </c>
      <c r="C1371" s="14" t="inlineStr">
        <is>
          <t>die</t>
        </is>
      </c>
      <c r="D1371" s="14" t="inlineStr">
        <is>
          <t>srv</t>
        </is>
      </c>
      <c r="E1371" s="14" t="inlineStr">
        <is>
          <t>POSTTAX</t>
        </is>
      </c>
      <c r="F1371" s="81" t="inlineStr">
        <is>
          <t>POSTTAX(INDEX(AD$381:AD$392,$D1815),AD1788+AD1806,$E1815)</t>
        </is>
      </c>
    </row>
    <row r="1372">
      <c r="A1372" s="14" t="n">
        <v>1816</v>
      </c>
      <c r="B1372" s="14" t="inlineStr">
        <is>
          <t>atp</t>
        </is>
      </c>
      <c r="C1372" s="14" t="inlineStr">
        <is>
          <t>lpg</t>
        </is>
      </c>
      <c r="D1372" s="14" t="inlineStr">
        <is>
          <t>srv</t>
        </is>
      </c>
      <c r="E1372" s="14" t="inlineStr">
        <is>
          <t>POSTTAX</t>
        </is>
      </c>
      <c r="F1372" s="81" t="inlineStr">
        <is>
          <t>POSTTAX(INDEX(AD$381:AD$392,$D1816),AD1789+AD1807,$E1816)</t>
        </is>
      </c>
    </row>
    <row r="1373">
      <c r="A1373" s="14" t="n">
        <v>1817</v>
      </c>
      <c r="B1373" s="14" t="inlineStr">
        <is>
          <t>atp</t>
        </is>
      </c>
      <c r="C1373" s="14" t="inlineStr">
        <is>
          <t>ker</t>
        </is>
      </c>
      <c r="D1373" s="14" t="inlineStr">
        <is>
          <t>srv</t>
        </is>
      </c>
      <c r="E1373" s="14" t="inlineStr">
        <is>
          <t>POSTTAX</t>
        </is>
      </c>
      <c r="F1373" s="81" t="inlineStr">
        <is>
          <t>POSTTAX(INDEX(AD$381:AD$392,$D1817),AD1790+AD1808,$E1817)</t>
        </is>
      </c>
    </row>
    <row r="1374">
      <c r="A1374" s="14" t="n">
        <v>1818</v>
      </c>
      <c r="B1374" s="14" t="inlineStr">
        <is>
          <t>atp</t>
        </is>
      </c>
      <c r="C1374" s="14" t="inlineStr">
        <is>
          <t>oop</t>
        </is>
      </c>
      <c r="D1374" s="14" t="inlineStr">
        <is>
          <t>srv</t>
        </is>
      </c>
      <c r="E1374" s="14" t="inlineStr">
        <is>
          <t>POSTTAX</t>
        </is>
      </c>
      <c r="F1374" s="81" t="inlineStr">
        <is>
          <t>POSTTAX(INDEX(AD$381:AD$392,$D1818),AD1791+AD1809,$E1818)</t>
        </is>
      </c>
    </row>
    <row r="1375">
      <c r="A1375" s="14" t="n">
        <v>1819</v>
      </c>
      <c r="B1375" s="14" t="inlineStr">
        <is>
          <t>atp</t>
        </is>
      </c>
      <c r="C1375" s="14" t="inlineStr">
        <is>
          <t>bio</t>
        </is>
      </c>
      <c r="D1375" s="14" t="inlineStr">
        <is>
          <t>srv</t>
        </is>
      </c>
      <c r="E1375" s="14" t="inlineStr">
        <is>
          <t>POSTTAX</t>
        </is>
      </c>
      <c r="F1375" s="81" t="inlineStr">
        <is>
          <t>POSTTAX(INDEX(AD$381:AD$392,$D1819),AD1792+AD1810,$E1819)</t>
        </is>
      </c>
    </row>
    <row r="1376">
      <c r="A1376" s="14" t="n">
        <v>1821</v>
      </c>
      <c r="B1376" s="14" t="inlineStr">
        <is>
          <t>shp</t>
        </is>
      </c>
      <c r="C1376" s="14" t="inlineStr">
        <is>
          <t>coa</t>
        </is>
      </c>
      <c r="D1376" s="14" t="inlineStr">
        <is>
          <t>srv</t>
        </is>
      </c>
      <c r="E1376" s="14" t="inlineStr">
        <is>
          <t>SHADOWGJ</t>
        </is>
      </c>
      <c r="F1376" s="81" t="inlineStr">
        <is>
          <t>SHADOWGJ(INDEX(AD$297:AD$313,$E1821),$D1821)</t>
        </is>
      </c>
    </row>
    <row r="1377">
      <c r="A1377" s="14" t="n">
        <v>1822</v>
      </c>
      <c r="B1377" s="14" t="inlineStr">
        <is>
          <t>shp</t>
        </is>
      </c>
      <c r="C1377" s="14" t="inlineStr">
        <is>
          <t>nga</t>
        </is>
      </c>
      <c r="D1377" s="14" t="inlineStr">
        <is>
          <t>srv</t>
        </is>
      </c>
      <c r="E1377" s="14" t="inlineStr">
        <is>
          <t>SHADOWGJ</t>
        </is>
      </c>
      <c r="F1377" s="81" t="inlineStr">
        <is>
          <t>SHADOWGJ(INDEX(AD$297:AD$313,$E1822),$D1822)</t>
        </is>
      </c>
    </row>
    <row r="1378">
      <c r="A1378" s="14" t="n">
        <v>1823</v>
      </c>
      <c r="B1378" s="14" t="inlineStr">
        <is>
          <t>shp</t>
        </is>
      </c>
      <c r="C1378" s="14" t="inlineStr">
        <is>
          <t>gso</t>
        </is>
      </c>
      <c r="D1378" s="14" t="inlineStr">
        <is>
          <t>srv</t>
        </is>
      </c>
      <c r="E1378" s="14" t="inlineStr">
        <is>
          <t>SHADOWGJ</t>
        </is>
      </c>
      <c r="F1378" s="81" t="inlineStr">
        <is>
          <t>SHADOWGJ(INDEX(AD$297:AD$313,$E1823),$D1823)</t>
        </is>
      </c>
    </row>
    <row r="1379">
      <c r="A1379" s="14" t="n">
        <v>1824</v>
      </c>
      <c r="B1379" s="14" t="inlineStr">
        <is>
          <t>shp</t>
        </is>
      </c>
      <c r="C1379" s="14" t="inlineStr">
        <is>
          <t>die</t>
        </is>
      </c>
      <c r="D1379" s="14" t="inlineStr">
        <is>
          <t>srv</t>
        </is>
      </c>
      <c r="E1379" s="14" t="inlineStr">
        <is>
          <t>SHADOWGJ</t>
        </is>
      </c>
      <c r="F1379" s="81" t="inlineStr">
        <is>
          <t>SHADOWGJ(INDEX(AD$297:AD$313,$E1824),$D1824)</t>
        </is>
      </c>
    </row>
    <row r="1380">
      <c r="A1380" s="14" t="n">
        <v>1825</v>
      </c>
      <c r="B1380" s="14" t="inlineStr">
        <is>
          <t>shp</t>
        </is>
      </c>
      <c r="C1380" s="14" t="inlineStr">
        <is>
          <t>lpg</t>
        </is>
      </c>
      <c r="D1380" s="14" t="inlineStr">
        <is>
          <t>srv</t>
        </is>
      </c>
      <c r="E1380" s="14" t="inlineStr">
        <is>
          <t>SHADOWGJ</t>
        </is>
      </c>
      <c r="F1380" s="81" t="inlineStr">
        <is>
          <t>SHADOWGJ(INDEX(AD$297:AD$313,$E1825),$D1825)</t>
        </is>
      </c>
    </row>
    <row r="1381">
      <c r="A1381" s="14" t="n">
        <v>1826</v>
      </c>
      <c r="B1381" s="14" t="inlineStr">
        <is>
          <t>shp</t>
        </is>
      </c>
      <c r="C1381" s="14" t="inlineStr">
        <is>
          <t>ker</t>
        </is>
      </c>
      <c r="D1381" s="14" t="inlineStr">
        <is>
          <t>srv</t>
        </is>
      </c>
      <c r="E1381" s="14" t="inlineStr">
        <is>
          <t>SHADOWGJ</t>
        </is>
      </c>
      <c r="F1381" s="81" t="inlineStr">
        <is>
          <t>SHADOWGJ(INDEX(AD$297:AD$313,$E1826),$D1826)</t>
        </is>
      </c>
    </row>
    <row r="1382">
      <c r="A1382" s="14" t="n">
        <v>1827</v>
      </c>
      <c r="B1382" s="14" t="inlineStr">
        <is>
          <t>shp</t>
        </is>
      </c>
      <c r="C1382" s="14" t="inlineStr">
        <is>
          <t>oop</t>
        </is>
      </c>
      <c r="D1382" s="14" t="inlineStr">
        <is>
          <t>srv</t>
        </is>
      </c>
      <c r="E1382" s="14" t="inlineStr">
        <is>
          <t>SHADOWGJ</t>
        </is>
      </c>
      <c r="F1382" s="81" t="inlineStr">
        <is>
          <t>SHADOWGJ(INDEX(AD$297:AD$313,$E1827),$D1827)</t>
        </is>
      </c>
    </row>
    <row r="1383">
      <c r="A1383" s="14" t="n">
        <v>1828</v>
      </c>
      <c r="B1383" s="14" t="inlineStr">
        <is>
          <t>shp</t>
        </is>
      </c>
      <c r="C1383" s="14" t="inlineStr">
        <is>
          <t>bio</t>
        </is>
      </c>
      <c r="D1383" s="14" t="inlineStr">
        <is>
          <t>srv</t>
        </is>
      </c>
      <c r="E1383" s="14" t="inlineStr">
        <is>
          <t>SHADOWGJ</t>
        </is>
      </c>
      <c r="F1383" s="81" t="inlineStr">
        <is>
          <t>SHADOWGJ(INDEX(AD$297:AD$313,$E1828),$D1828)</t>
        </is>
      </c>
    </row>
    <row r="1384">
      <c r="A1384" s="14" t="n">
        <v>1830</v>
      </c>
      <c r="B1384" s="14" t="inlineStr">
        <is>
          <t>ener</t>
        </is>
      </c>
      <c r="C1384" s="14" t="inlineStr">
        <is>
          <t>coa</t>
        </is>
      </c>
      <c r="D1384" s="14" t="inlineStr">
        <is>
          <t>srv</t>
        </is>
      </c>
      <c r="E1384" s="14" t="inlineStr">
        <is>
          <t>FUELUSE</t>
        </is>
      </c>
      <c r="F1384" s="81" t="inlineStr">
        <is>
          <t>FUELUSE(AC1830,AD1812,AC1812,AD1821,AC1821,AD$7,$D1830,$E1830,$F1830,$G1830)</t>
        </is>
      </c>
    </row>
    <row r="1385">
      <c r="A1385" s="14" t="n">
        <v>1831</v>
      </c>
      <c r="B1385" s="14" t="inlineStr">
        <is>
          <t>ener</t>
        </is>
      </c>
      <c r="C1385" s="14" t="inlineStr">
        <is>
          <t>nga</t>
        </is>
      </c>
      <c r="D1385" s="14" t="inlineStr">
        <is>
          <t>srv</t>
        </is>
      </c>
      <c r="E1385" s="14" t="inlineStr">
        <is>
          <t>FUELUSE</t>
        </is>
      </c>
      <c r="F1385" s="81" t="inlineStr">
        <is>
          <t>FUELUSE(AC1831,AD1813,AC1813,AD1822,AC1822,AD$7,$D1831,$E1831,$F1831,$G1831)</t>
        </is>
      </c>
    </row>
    <row r="1386">
      <c r="A1386" s="14" t="n">
        <v>1832</v>
      </c>
      <c r="B1386" s="14" t="inlineStr">
        <is>
          <t>ener</t>
        </is>
      </c>
      <c r="C1386" s="14" t="inlineStr">
        <is>
          <t>gso</t>
        </is>
      </c>
      <c r="D1386" s="14" t="inlineStr">
        <is>
          <t>srv</t>
        </is>
      </c>
      <c r="E1386" s="14" t="inlineStr">
        <is>
          <t>FUELUSE</t>
        </is>
      </c>
      <c r="F1386" s="81" t="inlineStr">
        <is>
          <t>FUELUSE(AC1832,AD1814,AC1814,AD1823,AC1823,AD$7,$D1832,$E1832,$F1832,$G1832)</t>
        </is>
      </c>
    </row>
    <row r="1387">
      <c r="A1387" s="14" t="n">
        <v>1833</v>
      </c>
      <c r="B1387" s="14" t="inlineStr">
        <is>
          <t>ener</t>
        </is>
      </c>
      <c r="C1387" s="14" t="inlineStr">
        <is>
          <t>die</t>
        </is>
      </c>
      <c r="D1387" s="14" t="inlineStr">
        <is>
          <t>srv</t>
        </is>
      </c>
      <c r="E1387" s="14" t="inlineStr">
        <is>
          <t>FUELUSE</t>
        </is>
      </c>
      <c r="F1387" s="81" t="inlineStr">
        <is>
          <t>FUELUSE(AC1833,AD1815,AC1815,AD1824,AC1824,AD$7,$D1833,$E1833,$F1833,$G1833)</t>
        </is>
      </c>
    </row>
    <row r="1388">
      <c r="A1388" s="14" t="n">
        <v>1834</v>
      </c>
      <c r="B1388" s="14" t="inlineStr">
        <is>
          <t>ener</t>
        </is>
      </c>
      <c r="C1388" s="14" t="inlineStr">
        <is>
          <t>lpg</t>
        </is>
      </c>
      <c r="D1388" s="14" t="inlineStr">
        <is>
          <t>srv</t>
        </is>
      </c>
      <c r="E1388" s="14" t="inlineStr">
        <is>
          <t>FUELUSE</t>
        </is>
      </c>
      <c r="F1388" s="81" t="inlineStr">
        <is>
          <t>FUELUSE(AC1834,AD1816,AC1816,AD1825,AC1825,AD$7,$D1834,$E1834,$F1834,$G1834)</t>
        </is>
      </c>
    </row>
    <row r="1389">
      <c r="A1389" s="14" t="n">
        <v>1835</v>
      </c>
      <c r="B1389" s="14" t="inlineStr">
        <is>
          <t>ener</t>
        </is>
      </c>
      <c r="C1389" s="14" t="inlineStr">
        <is>
          <t>ker</t>
        </is>
      </c>
      <c r="D1389" s="14" t="inlineStr">
        <is>
          <t>srv</t>
        </is>
      </c>
      <c r="E1389" s="14" t="inlineStr">
        <is>
          <t>FUELUSE</t>
        </is>
      </c>
      <c r="F1389" s="81" t="inlineStr">
        <is>
          <t>FUELUSE(AC1835,AD1817,AC1817,AD1826,AC1826,AD$7,$D1835,$E1835,$F1835,$G1835)</t>
        </is>
      </c>
    </row>
    <row r="1390">
      <c r="A1390" s="14" t="n">
        <v>1836</v>
      </c>
      <c r="B1390" s="14" t="inlineStr">
        <is>
          <t>ener</t>
        </is>
      </c>
      <c r="C1390" s="14" t="inlineStr">
        <is>
          <t>oop</t>
        </is>
      </c>
      <c r="D1390" s="14" t="inlineStr">
        <is>
          <t>srv</t>
        </is>
      </c>
      <c r="E1390" s="14" t="inlineStr">
        <is>
          <t>FUELUSE</t>
        </is>
      </c>
      <c r="F1390" s="81" t="inlineStr">
        <is>
          <t>FUELUSE(AC1836,AD1818,AC1818,AD1827,AC1827,AD$7,$D1836,$E1836,$F1836,$G1836)</t>
        </is>
      </c>
    </row>
    <row r="1391">
      <c r="A1391" s="14" t="n">
        <v>1837</v>
      </c>
      <c r="B1391" s="14" t="inlineStr">
        <is>
          <t>ener</t>
        </is>
      </c>
      <c r="C1391" s="14" t="inlineStr">
        <is>
          <t>bio</t>
        </is>
      </c>
      <c r="D1391" s="14" t="inlineStr">
        <is>
          <t>srv</t>
        </is>
      </c>
      <c r="E1391" s="14" t="inlineStr">
        <is>
          <t>FUELUSE</t>
        </is>
      </c>
      <c r="F1391" s="81" t="inlineStr">
        <is>
          <t>FUELUSE(AC1837,AD1819,AC1819,AD1828,AC1828,AD$7,$D1837,$E1837,$F1837,$G1837)</t>
        </is>
      </c>
    </row>
    <row r="1392">
      <c r="A1392" s="14" t="n">
        <v>1839</v>
      </c>
      <c r="B1392" s="14" t="inlineStr">
        <is>
          <t>co2</t>
        </is>
      </c>
      <c r="C1392" s="14" t="inlineStr">
        <is>
          <t>coa</t>
        </is>
      </c>
      <c r="D1392" s="14" t="inlineStr">
        <is>
          <t>srv</t>
        </is>
      </c>
      <c r="E1392" s="14" t="inlineStr">
        <is>
          <t>EMISSIONS</t>
        </is>
      </c>
      <c r="F1392" s="81" t="inlineStr">
        <is>
          <t>EMISSIONS(AD1830,Settings!$C$13,$D1839)</t>
        </is>
      </c>
    </row>
    <row r="1393">
      <c r="A1393" s="14" t="n">
        <v>1840</v>
      </c>
      <c r="B1393" s="14" t="inlineStr">
        <is>
          <t>co2</t>
        </is>
      </c>
      <c r="C1393" s="14" t="inlineStr">
        <is>
          <t>nga</t>
        </is>
      </c>
      <c r="D1393" s="14" t="inlineStr">
        <is>
          <t>srv</t>
        </is>
      </c>
      <c r="E1393" s="14" t="inlineStr">
        <is>
          <t>EMISSIONS</t>
        </is>
      </c>
      <c r="F1393" s="81" t="inlineStr">
        <is>
          <t>EMISSIONS(AD1831,Settings!$C$13,$D1840)</t>
        </is>
      </c>
    </row>
    <row r="1394">
      <c r="A1394" s="14" t="n">
        <v>1841</v>
      </c>
      <c r="B1394" s="14" t="inlineStr">
        <is>
          <t>co2</t>
        </is>
      </c>
      <c r="C1394" s="14" t="inlineStr">
        <is>
          <t>gso</t>
        </is>
      </c>
      <c r="D1394" s="14" t="inlineStr">
        <is>
          <t>srv</t>
        </is>
      </c>
      <c r="E1394" s="14" t="inlineStr">
        <is>
          <t>EMISSIONS</t>
        </is>
      </c>
      <c r="F1394" s="81" t="inlineStr">
        <is>
          <t>EMISSIONS(AD1832,Settings!$C$13,$D1841)</t>
        </is>
      </c>
    </row>
    <row r="1395">
      <c r="A1395" s="14" t="n">
        <v>1842</v>
      </c>
      <c r="B1395" s="14" t="inlineStr">
        <is>
          <t>co2</t>
        </is>
      </c>
      <c r="C1395" s="14" t="inlineStr">
        <is>
          <t>die</t>
        </is>
      </c>
      <c r="D1395" s="14" t="inlineStr">
        <is>
          <t>srv</t>
        </is>
      </c>
      <c r="E1395" s="14" t="inlineStr">
        <is>
          <t>EMISSIONS</t>
        </is>
      </c>
      <c r="F1395" s="81" t="inlineStr">
        <is>
          <t>EMISSIONS(AD1833,Settings!$C$13,$D1842)</t>
        </is>
      </c>
    </row>
    <row r="1396">
      <c r="A1396" s="14" t="n">
        <v>1843</v>
      </c>
      <c r="B1396" s="14" t="inlineStr">
        <is>
          <t>co2</t>
        </is>
      </c>
      <c r="C1396" s="14" t="inlineStr">
        <is>
          <t>lpg</t>
        </is>
      </c>
      <c r="D1396" s="14" t="inlineStr">
        <is>
          <t>srv</t>
        </is>
      </c>
      <c r="E1396" s="14" t="inlineStr">
        <is>
          <t>EMISSIONS</t>
        </is>
      </c>
      <c r="F1396" s="81" t="inlineStr">
        <is>
          <t>EMISSIONS(AD1834,Settings!$C$13,$D1843)</t>
        </is>
      </c>
    </row>
    <row r="1397">
      <c r="A1397" s="14" t="n">
        <v>1844</v>
      </c>
      <c r="B1397" s="14" t="inlineStr">
        <is>
          <t>co2</t>
        </is>
      </c>
      <c r="C1397" s="14" t="inlineStr">
        <is>
          <t>ker</t>
        </is>
      </c>
      <c r="D1397" s="14" t="inlineStr">
        <is>
          <t>srv</t>
        </is>
      </c>
      <c r="E1397" s="14" t="inlineStr">
        <is>
          <t>EMISSIONS</t>
        </is>
      </c>
      <c r="F1397" s="81" t="inlineStr">
        <is>
          <t>EMISSIONS(AD1835,Settings!$C$13,$D1844)</t>
        </is>
      </c>
    </row>
    <row r="1398">
      <c r="A1398" s="14" t="n">
        <v>1845</v>
      </c>
      <c r="B1398" s="14" t="inlineStr">
        <is>
          <t>co2</t>
        </is>
      </c>
      <c r="C1398" s="14" t="inlineStr">
        <is>
          <t>oop</t>
        </is>
      </c>
      <c r="D1398" s="14" t="inlineStr">
        <is>
          <t>srv</t>
        </is>
      </c>
      <c r="E1398" s="14" t="inlineStr">
        <is>
          <t>EMISSIONS</t>
        </is>
      </c>
      <c r="F1398" s="81" t="inlineStr">
        <is>
          <t>EMISSIONS(AD1836,Settings!$C$13,$D1845)</t>
        </is>
      </c>
    </row>
    <row r="1399">
      <c r="A1399" s="14" t="n">
        <v>1846</v>
      </c>
      <c r="B1399" s="14" t="inlineStr">
        <is>
          <t>co2</t>
        </is>
      </c>
      <c r="C1399" s="14" t="inlineStr">
        <is>
          <t>bio</t>
        </is>
      </c>
      <c r="D1399" s="14" t="inlineStr">
        <is>
          <t>srv</t>
        </is>
      </c>
      <c r="E1399" s="14" t="inlineStr">
        <is>
          <t>EMISSIONS</t>
        </is>
      </c>
      <c r="F1399" s="81" t="inlineStr">
        <is>
          <t>EMISSIONS(AD1837,Settings!$C$13,$D1846)</t>
        </is>
      </c>
    </row>
    <row r="1400">
      <c r="A1400" s="14" t="n">
        <v>1848</v>
      </c>
      <c r="B1400" s="14" t="inlineStr">
        <is>
          <t>rtx</t>
        </is>
      </c>
      <c r="C1400" s="14" t="inlineStr">
        <is>
          <t>coa</t>
        </is>
      </c>
      <c r="D1400" s="14" t="inlineStr">
        <is>
          <t>srv</t>
        </is>
      </c>
      <c r="E1400" s="14" t="inlineStr">
        <is>
          <t>REVENUE</t>
        </is>
      </c>
      <c r="F1400" s="81" t="inlineStr">
        <is>
          <t>REVENUE(AD1830,Settings!$C$13,INDEX(AD$407:AD$418,$D1848)+INDEX(AD$394:AD$405,$D1848)+AD1803*(1+$E1848))</t>
        </is>
      </c>
    </row>
    <row r="1401">
      <c r="A1401" s="14" t="n">
        <v>1849</v>
      </c>
      <c r="B1401" s="14" t="inlineStr">
        <is>
          <t>rtx</t>
        </is>
      </c>
      <c r="C1401" s="14" t="inlineStr">
        <is>
          <t>nga</t>
        </is>
      </c>
      <c r="D1401" s="14" t="inlineStr">
        <is>
          <t>srv</t>
        </is>
      </c>
      <c r="E1401" s="14" t="inlineStr">
        <is>
          <t>REVENUE</t>
        </is>
      </c>
      <c r="F1401" s="81" t="inlineStr">
        <is>
          <t>REVENUE(AD1831,Settings!$C$13,INDEX(AD$407:AD$418,$D1849)+INDEX(AD$394:AD$405,$D1849)+AD1804*(1+$E1849))</t>
        </is>
      </c>
    </row>
    <row r="1402">
      <c r="A1402" s="14" t="n">
        <v>1850</v>
      </c>
      <c r="B1402" s="14" t="inlineStr">
        <is>
          <t>rtx</t>
        </is>
      </c>
      <c r="C1402" s="14" t="inlineStr">
        <is>
          <t>gso</t>
        </is>
      </c>
      <c r="D1402" s="14" t="inlineStr">
        <is>
          <t>srv</t>
        </is>
      </c>
      <c r="E1402" s="14" t="inlineStr">
        <is>
          <t>REVENUE</t>
        </is>
      </c>
      <c r="F1402" s="81" t="inlineStr">
        <is>
          <t>REVENUE(AD1832,Settings!$C$13,INDEX(AD$407:AD$418,$D1850)+INDEX(AD$394:AD$405,$D1850)+AD1805*(1+$E1850))</t>
        </is>
      </c>
    </row>
    <row r="1403">
      <c r="A1403" s="14" t="n">
        <v>1851</v>
      </c>
      <c r="B1403" s="14" t="inlineStr">
        <is>
          <t>rtx</t>
        </is>
      </c>
      <c r="C1403" s="14" t="inlineStr">
        <is>
          <t>die</t>
        </is>
      </c>
      <c r="D1403" s="14" t="inlineStr">
        <is>
          <t>srv</t>
        </is>
      </c>
      <c r="E1403" s="14" t="inlineStr">
        <is>
          <t>REVENUE</t>
        </is>
      </c>
      <c r="F1403" s="81" t="inlineStr">
        <is>
          <t>REVENUE(AD1833,Settings!$C$13,INDEX(AD$407:AD$418,$D1851)+INDEX(AD$394:AD$405,$D1851)+AD1806*(1+$E1851))</t>
        </is>
      </c>
    </row>
    <row r="1404">
      <c r="A1404" s="14" t="n">
        <v>1852</v>
      </c>
      <c r="B1404" s="14" t="inlineStr">
        <is>
          <t>rtx</t>
        </is>
      </c>
      <c r="C1404" s="14" t="inlineStr">
        <is>
          <t>lpg</t>
        </is>
      </c>
      <c r="D1404" s="14" t="inlineStr">
        <is>
          <t>srv</t>
        </is>
      </c>
      <c r="E1404" s="14" t="inlineStr">
        <is>
          <t>REVENUE</t>
        </is>
      </c>
      <c r="F1404" s="81" t="inlineStr">
        <is>
          <t>REVENUE(AD1834,Settings!$C$13,INDEX(AD$407:AD$418,$D1852)+INDEX(AD$394:AD$405,$D1852)+AD1807*(1+$E1852))</t>
        </is>
      </c>
    </row>
    <row r="1405">
      <c r="A1405" s="14" t="n">
        <v>1853</v>
      </c>
      <c r="B1405" s="14" t="inlineStr">
        <is>
          <t>rtx</t>
        </is>
      </c>
      <c r="C1405" s="14" t="inlineStr">
        <is>
          <t>ker</t>
        </is>
      </c>
      <c r="D1405" s="14" t="inlineStr">
        <is>
          <t>srv</t>
        </is>
      </c>
      <c r="E1405" s="14" t="inlineStr">
        <is>
          <t>REVENUE</t>
        </is>
      </c>
      <c r="F1405" s="81" t="inlineStr">
        <is>
          <t>REVENUE(AD1835,Settings!$C$13,INDEX(AD$407:AD$418,$D1853)+INDEX(AD$394:AD$405,$D1853)+AD1808*(1+$E1853))</t>
        </is>
      </c>
    </row>
    <row r="1406">
      <c r="A1406" s="14" t="n">
        <v>1854</v>
      </c>
      <c r="B1406" s="14" t="inlineStr">
        <is>
          <t>rtx</t>
        </is>
      </c>
      <c r="C1406" s="14" t="inlineStr">
        <is>
          <t>oop</t>
        </is>
      </c>
      <c r="D1406" s="14" t="inlineStr">
        <is>
          <t>srv</t>
        </is>
      </c>
      <c r="E1406" s="14" t="inlineStr">
        <is>
          <t>REVENUE</t>
        </is>
      </c>
      <c r="F1406" s="81" t="inlineStr">
        <is>
          <t>REVENUE(AD1836,Settings!$C$13,INDEX(AD$407:AD$418,$D1854)+INDEX(AD$394:AD$405,$D1854)+AD1809*(1+$E1854))</t>
        </is>
      </c>
    </row>
    <row r="1407">
      <c r="A1407" s="14" t="n">
        <v>1855</v>
      </c>
      <c r="B1407" s="14" t="inlineStr">
        <is>
          <t>rtx</t>
        </is>
      </c>
      <c r="C1407" s="14" t="inlineStr">
        <is>
          <t>bio</t>
        </is>
      </c>
      <c r="D1407" s="14" t="inlineStr">
        <is>
          <t>srv</t>
        </is>
      </c>
      <c r="E1407" s="14" t="inlineStr">
        <is>
          <t>REVENUE</t>
        </is>
      </c>
      <c r="F1407" s="81" t="inlineStr">
        <is>
          <t>REVENUE(AD1837,Settings!$C$13,INDEX(AD$407:AD$418,$D1855)+INDEX(AD$394:AD$405,$D1855)+AD1810*(1+$E1855))</t>
        </is>
      </c>
    </row>
    <row r="1408">
      <c r="A1408" s="14" t="n">
        <v>1857</v>
      </c>
      <c r="B1408" s="14" t="inlineStr">
        <is>
          <t>rsub</t>
        </is>
      </c>
      <c r="C1408" s="14" t="inlineStr">
        <is>
          <t>coa</t>
        </is>
      </c>
      <c r="D1408" s="14" t="inlineStr">
        <is>
          <t>srv</t>
        </is>
      </c>
      <c r="E1408" s="14" t="inlineStr">
        <is>
          <t>REVENUE</t>
        </is>
      </c>
      <c r="F1408" s="81" t="inlineStr">
        <is>
          <t>REVENUE(AD1830,Settings!$C$13,INDEX(AD$420:AD$431,$D1857))</t>
        </is>
      </c>
    </row>
    <row r="1409">
      <c r="A1409" s="14" t="n">
        <v>1858</v>
      </c>
      <c r="B1409" s="14" t="inlineStr">
        <is>
          <t>rsub</t>
        </is>
      </c>
      <c r="C1409" s="14" t="inlineStr">
        <is>
          <t>nga</t>
        </is>
      </c>
      <c r="D1409" s="14" t="inlineStr">
        <is>
          <t>srv</t>
        </is>
      </c>
      <c r="E1409" s="14" t="inlineStr">
        <is>
          <t>REVENUE</t>
        </is>
      </c>
      <c r="F1409" s="81" t="inlineStr">
        <is>
          <t>REVENUE(AD1831,Settings!$C$13,INDEX(AD$420:AD$431,$D1858))</t>
        </is>
      </c>
    </row>
    <row r="1410">
      <c r="A1410" s="14" t="n">
        <v>1859</v>
      </c>
      <c r="B1410" s="14" t="inlineStr">
        <is>
          <t>rsub</t>
        </is>
      </c>
      <c r="C1410" s="14" t="inlineStr">
        <is>
          <t>gso</t>
        </is>
      </c>
      <c r="D1410" s="14" t="inlineStr">
        <is>
          <t>srv</t>
        </is>
      </c>
      <c r="E1410" s="14" t="inlineStr">
        <is>
          <t>REVENUE</t>
        </is>
      </c>
      <c r="F1410" s="81" t="inlineStr">
        <is>
          <t>REVENUE(AD1832,Settings!$C$13,INDEX(AD$420:AD$431,$D1859))</t>
        </is>
      </c>
    </row>
    <row r="1411">
      <c r="A1411" s="14" t="n">
        <v>1860</v>
      </c>
      <c r="B1411" s="14" t="inlineStr">
        <is>
          <t>rsub</t>
        </is>
      </c>
      <c r="C1411" s="14" t="inlineStr">
        <is>
          <t>die</t>
        </is>
      </c>
      <c r="D1411" s="14" t="inlineStr">
        <is>
          <t>srv</t>
        </is>
      </c>
      <c r="E1411" s="14" t="inlineStr">
        <is>
          <t>REVENUE</t>
        </is>
      </c>
      <c r="F1411" s="81" t="inlineStr">
        <is>
          <t>REVENUE(AD1833,Settings!$C$13,INDEX(AD$420:AD$431,$D1860))</t>
        </is>
      </c>
    </row>
    <row r="1412">
      <c r="A1412" s="14" t="n">
        <v>1861</v>
      </c>
      <c r="B1412" s="14" t="inlineStr">
        <is>
          <t>rsub</t>
        </is>
      </c>
      <c r="C1412" s="14" t="inlineStr">
        <is>
          <t>lpg</t>
        </is>
      </c>
      <c r="D1412" s="14" t="inlineStr">
        <is>
          <t>srv</t>
        </is>
      </c>
      <c r="E1412" s="14" t="inlineStr">
        <is>
          <t>REVENUE</t>
        </is>
      </c>
      <c r="F1412" s="81" t="inlineStr">
        <is>
          <t>REVENUE(AD1834,Settings!$C$13,INDEX(AD$420:AD$431,$D1861))</t>
        </is>
      </c>
    </row>
    <row r="1413">
      <c r="A1413" s="14" t="n">
        <v>1862</v>
      </c>
      <c r="B1413" s="14" t="inlineStr">
        <is>
          <t>rsub</t>
        </is>
      </c>
      <c r="C1413" s="14" t="inlineStr">
        <is>
          <t>ker</t>
        </is>
      </c>
      <c r="D1413" s="14" t="inlineStr">
        <is>
          <t>srv</t>
        </is>
      </c>
      <c r="E1413" s="14" t="inlineStr">
        <is>
          <t>REVENUE</t>
        </is>
      </c>
      <c r="F1413" s="81" t="inlineStr">
        <is>
          <t>REVENUE(AD1835,Settings!$C$13,INDEX(AD$420:AD$431,$D1862))</t>
        </is>
      </c>
    </row>
    <row r="1414">
      <c r="A1414" s="14" t="n">
        <v>1863</v>
      </c>
      <c r="B1414" s="14" t="inlineStr">
        <is>
          <t>rsub</t>
        </is>
      </c>
      <c r="C1414" s="14" t="inlineStr">
        <is>
          <t>oop</t>
        </is>
      </c>
      <c r="D1414" s="14" t="inlineStr">
        <is>
          <t>srv</t>
        </is>
      </c>
      <c r="E1414" s="14" t="inlineStr">
        <is>
          <t>REVENUE</t>
        </is>
      </c>
      <c r="F1414" s="81" t="inlineStr">
        <is>
          <t>REVENUE(AD1836,Settings!$C$13,INDEX(AD$420:AD$431,$D1863))</t>
        </is>
      </c>
    </row>
    <row r="1415">
      <c r="A1415" s="14" t="n">
        <v>1864</v>
      </c>
      <c r="B1415" s="14" t="inlineStr">
        <is>
          <t>rsub</t>
        </is>
      </c>
      <c r="C1415" s="14" t="inlineStr">
        <is>
          <t>bio</t>
        </is>
      </c>
      <c r="D1415" s="14" t="inlineStr">
        <is>
          <t>srv</t>
        </is>
      </c>
      <c r="E1415" s="14" t="inlineStr">
        <is>
          <t>REVENUE</t>
        </is>
      </c>
      <c r="F1415" s="81" t="inlineStr">
        <is>
          <t>REVENUE(AD1837,Settings!$C$13,INDEX(AD$420:AD$431,$D1864))</t>
        </is>
      </c>
    </row>
    <row r="1416">
      <c r="A1416" s="14" t="n">
        <v>1866</v>
      </c>
      <c r="B1416" s="14" t="inlineStr">
        <is>
          <t>rnew</t>
        </is>
      </c>
      <c r="C1416" s="14" t="inlineStr">
        <is>
          <t>coa</t>
        </is>
      </c>
      <c r="D1416" s="14" t="inlineStr">
        <is>
          <t>srv</t>
        </is>
      </c>
      <c r="E1416" s="14" t="inlineStr">
        <is>
          <t>REVENUE</t>
        </is>
      </c>
      <c r="F1416" s="81" t="inlineStr">
        <is>
          <t>REVENUE(AD1830,Settings!$C$13,NEWREVRATE(AD1758,AD1776,AD1767,AD$201,AD1785,$D1866))</t>
        </is>
      </c>
    </row>
    <row r="1417">
      <c r="A1417" s="14" t="n">
        <v>1867</v>
      </c>
      <c r="B1417" s="14" t="inlineStr">
        <is>
          <t>rnew</t>
        </is>
      </c>
      <c r="C1417" s="14" t="inlineStr">
        <is>
          <t>nga</t>
        </is>
      </c>
      <c r="D1417" s="14" t="inlineStr">
        <is>
          <t>srv</t>
        </is>
      </c>
      <c r="E1417" s="14" t="inlineStr">
        <is>
          <t>REVENUE</t>
        </is>
      </c>
      <c r="F1417" s="81" t="inlineStr">
        <is>
          <t>REVENUE(AD1831,Settings!$C$13,NEWREVRATE(AD1759,AD1777,AD1768,AD$201,AD1786,$D1867))</t>
        </is>
      </c>
    </row>
    <row r="1418">
      <c r="A1418" s="14" t="n">
        <v>1868</v>
      </c>
      <c r="B1418" s="14" t="inlineStr">
        <is>
          <t>rnew</t>
        </is>
      </c>
      <c r="C1418" s="14" t="inlineStr">
        <is>
          <t>gso</t>
        </is>
      </c>
      <c r="D1418" s="14" t="inlineStr">
        <is>
          <t>srv</t>
        </is>
      </c>
      <c r="E1418" s="14" t="inlineStr">
        <is>
          <t>REVENUE</t>
        </is>
      </c>
      <c r="F1418" s="81" t="inlineStr">
        <is>
          <t>REVENUE(AD1832,Settings!$C$13,NEWREVRATE(AD1760,AD1778,AD1769,AD$201,AD1787,$D1868))</t>
        </is>
      </c>
    </row>
    <row r="1419">
      <c r="A1419" s="14" t="n">
        <v>1869</v>
      </c>
      <c r="B1419" s="14" t="inlineStr">
        <is>
          <t>rnew</t>
        </is>
      </c>
      <c r="C1419" s="14" t="inlineStr">
        <is>
          <t>die</t>
        </is>
      </c>
      <c r="D1419" s="14" t="inlineStr">
        <is>
          <t>srv</t>
        </is>
      </c>
      <c r="E1419" s="14" t="inlineStr">
        <is>
          <t>REVENUE</t>
        </is>
      </c>
      <c r="F1419" s="81" t="inlineStr">
        <is>
          <t>REVENUE(AD1833,Settings!$C$13,NEWREVRATE(AD1761,AD1779,AD1770,AD$201,AD1788,$D1869))</t>
        </is>
      </c>
    </row>
    <row r="1420">
      <c r="A1420" s="14" t="n">
        <v>1870</v>
      </c>
      <c r="B1420" s="14" t="inlineStr">
        <is>
          <t>rnew</t>
        </is>
      </c>
      <c r="C1420" s="14" t="inlineStr">
        <is>
          <t>lpg</t>
        </is>
      </c>
      <c r="D1420" s="14" t="inlineStr">
        <is>
          <t>srv</t>
        </is>
      </c>
      <c r="E1420" s="14" t="inlineStr">
        <is>
          <t>REVENUE</t>
        </is>
      </c>
      <c r="F1420" s="81" t="inlineStr">
        <is>
          <t>REVENUE(AD1834,Settings!$C$13,NEWREVRATE(AD1762,AD1780,AD1771,AD$201,AD1789,$D1870))</t>
        </is>
      </c>
    </row>
    <row r="1421">
      <c r="A1421" s="14" t="n">
        <v>1871</v>
      </c>
      <c r="B1421" s="14" t="inlineStr">
        <is>
          <t>rnew</t>
        </is>
      </c>
      <c r="C1421" s="14" t="inlineStr">
        <is>
          <t>ker</t>
        </is>
      </c>
      <c r="D1421" s="14" t="inlineStr">
        <is>
          <t>srv</t>
        </is>
      </c>
      <c r="E1421" s="14" t="inlineStr">
        <is>
          <t>REVENUE</t>
        </is>
      </c>
      <c r="F1421" s="81" t="inlineStr">
        <is>
          <t>REVENUE(AD1835,Settings!$C$13,NEWREVRATE(AD1763,AD1781,AD1772,AD$201,AD1790,$D1871))</t>
        </is>
      </c>
    </row>
    <row r="1422">
      <c r="A1422" s="14" t="n">
        <v>1872</v>
      </c>
      <c r="B1422" s="14" t="inlineStr">
        <is>
          <t>rnew</t>
        </is>
      </c>
      <c r="C1422" s="14" t="inlineStr">
        <is>
          <t>oop</t>
        </is>
      </c>
      <c r="D1422" s="14" t="inlineStr">
        <is>
          <t>srv</t>
        </is>
      </c>
      <c r="E1422" s="14" t="inlineStr">
        <is>
          <t>REVENUE</t>
        </is>
      </c>
      <c r="F1422" s="81" t="inlineStr">
        <is>
          <t>REVENUE(AD1836,Settings!$C$13,NEWREVRATE(AD1764,AD1782,AD1773,AD$201,AD1791,$D1872))</t>
        </is>
      </c>
    </row>
    <row r="1423">
      <c r="A1423" s="14" t="n">
        <v>1873</v>
      </c>
      <c r="B1423" s="14" t="inlineStr">
        <is>
          <t>rnew</t>
        </is>
      </c>
      <c r="C1423" s="14" t="inlineStr">
        <is>
          <t>bio</t>
        </is>
      </c>
      <c r="D1423" s="14" t="inlineStr">
        <is>
          <t>srv</t>
        </is>
      </c>
      <c r="E1423" s="14" t="inlineStr">
        <is>
          <t>REVENUE</t>
        </is>
      </c>
      <c r="F1423" s="81" t="inlineStr">
        <is>
          <t>REVENUE(AD1837,Settings!$C$13,NEWREVRATE(AD1765,AD1783,AD1774,AD$201,AD1792,$D1873))</t>
        </is>
      </c>
    </row>
    <row r="1424">
      <c r="A1424" s="14" t="n">
        <v>1875</v>
      </c>
      <c r="B1424" s="14" t="inlineStr">
        <is>
          <t>rxcp</t>
        </is>
      </c>
      <c r="C1424" s="14" t="inlineStr">
        <is>
          <t>coa</t>
        </is>
      </c>
      <c r="D1424" s="14" t="inlineStr">
        <is>
          <t>srv</t>
        </is>
      </c>
      <c r="E1424" s="14" t="inlineStr">
        <is>
          <t>REVENUE</t>
        </is>
      </c>
      <c r="F1424" s="81" t="inlineStr">
        <is>
          <t>REVENUE(AD1830,Settings!$C$13,AD1794)</t>
        </is>
      </c>
    </row>
    <row r="1425">
      <c r="A1425" s="14" t="n">
        <v>1876</v>
      </c>
      <c r="B1425" s="14" t="inlineStr">
        <is>
          <t>rxcp</t>
        </is>
      </c>
      <c r="C1425" s="14" t="inlineStr">
        <is>
          <t>nga</t>
        </is>
      </c>
      <c r="D1425" s="14" t="inlineStr">
        <is>
          <t>srv</t>
        </is>
      </c>
      <c r="E1425" s="14" t="inlineStr">
        <is>
          <t>REVENUE</t>
        </is>
      </c>
      <c r="F1425" s="81" t="inlineStr">
        <is>
          <t>REVENUE(AD1831,Settings!$C$13,AD1795)</t>
        </is>
      </c>
    </row>
    <row r="1426">
      <c r="A1426" s="14" t="n">
        <v>1877</v>
      </c>
      <c r="B1426" s="14" t="inlineStr">
        <is>
          <t>rxcp</t>
        </is>
      </c>
      <c r="C1426" s="14" t="inlineStr">
        <is>
          <t>gso</t>
        </is>
      </c>
      <c r="D1426" s="14" t="inlineStr">
        <is>
          <t>srv</t>
        </is>
      </c>
      <c r="E1426" s="14" t="inlineStr">
        <is>
          <t>REVENUE</t>
        </is>
      </c>
      <c r="F1426" s="81" t="inlineStr">
        <is>
          <t>REVENUE(AD1832,Settings!$C$13,AD1796)</t>
        </is>
      </c>
    </row>
    <row r="1427">
      <c r="A1427" s="14" t="n">
        <v>1878</v>
      </c>
      <c r="B1427" s="14" t="inlineStr">
        <is>
          <t>rxcp</t>
        </is>
      </c>
      <c r="C1427" s="14" t="inlineStr">
        <is>
          <t>die</t>
        </is>
      </c>
      <c r="D1427" s="14" t="inlineStr">
        <is>
          <t>srv</t>
        </is>
      </c>
      <c r="E1427" s="14" t="inlineStr">
        <is>
          <t>REVENUE</t>
        </is>
      </c>
      <c r="F1427" s="81" t="inlineStr">
        <is>
          <t>REVENUE(AD1833,Settings!$C$13,AD1797)</t>
        </is>
      </c>
    </row>
    <row r="1428">
      <c r="A1428" s="14" t="n">
        <v>1879</v>
      </c>
      <c r="B1428" s="14" t="inlineStr">
        <is>
          <t>rxcp</t>
        </is>
      </c>
      <c r="C1428" s="14" t="inlineStr">
        <is>
          <t>lpg</t>
        </is>
      </c>
      <c r="D1428" s="14" t="inlineStr">
        <is>
          <t>srv</t>
        </is>
      </c>
      <c r="E1428" s="14" t="inlineStr">
        <is>
          <t>REVENUE</t>
        </is>
      </c>
      <c r="F1428" s="81" t="inlineStr">
        <is>
          <t>REVENUE(AD1834,Settings!$C$13,AD1798)</t>
        </is>
      </c>
    </row>
    <row r="1429">
      <c r="A1429" s="14" t="n">
        <v>1880</v>
      </c>
      <c r="B1429" s="14" t="inlineStr">
        <is>
          <t>rxcp</t>
        </is>
      </c>
      <c r="C1429" s="14" t="inlineStr">
        <is>
          <t>ker</t>
        </is>
      </c>
      <c r="D1429" s="14" t="inlineStr">
        <is>
          <t>srv</t>
        </is>
      </c>
      <c r="E1429" s="14" t="inlineStr">
        <is>
          <t>REVENUE</t>
        </is>
      </c>
      <c r="F1429" s="81" t="inlineStr">
        <is>
          <t>REVENUE(AD1835,Settings!$C$13,AD1799)</t>
        </is>
      </c>
    </row>
    <row r="1430">
      <c r="A1430" s="14" t="n">
        <v>1881</v>
      </c>
      <c r="B1430" s="14" t="inlineStr">
        <is>
          <t>rxcp</t>
        </is>
      </c>
      <c r="C1430" s="14" t="inlineStr">
        <is>
          <t>oop</t>
        </is>
      </c>
      <c r="D1430" s="14" t="inlineStr">
        <is>
          <t>srv</t>
        </is>
      </c>
      <c r="E1430" s="14" t="inlineStr">
        <is>
          <t>REVENUE</t>
        </is>
      </c>
      <c r="F1430" s="81" t="inlineStr">
        <is>
          <t>REVENUE(AD1836,Settings!$C$13,AD1800)</t>
        </is>
      </c>
    </row>
    <row r="1431">
      <c r="A1431" s="14" t="n">
        <v>1882</v>
      </c>
      <c r="B1431" s="14" t="inlineStr">
        <is>
          <t>rxcp</t>
        </is>
      </c>
      <c r="C1431" s="14" t="inlineStr">
        <is>
          <t>bio</t>
        </is>
      </c>
      <c r="D1431" s="14" t="inlineStr">
        <is>
          <t>srv</t>
        </is>
      </c>
      <c r="E1431" s="14" t="inlineStr">
        <is>
          <t>REVENUE</t>
        </is>
      </c>
      <c r="F1431" s="81" t="inlineStr">
        <is>
          <t>REVENUE(AD1837,Settings!$C$13,AD1801)</t>
        </is>
      </c>
    </row>
    <row r="1432">
      <c r="A1432" s="14" t="n">
        <v>1889</v>
      </c>
      <c r="B1432" s="14" t="inlineStr">
        <is>
          <t>ctxnew</t>
        </is>
      </c>
      <c r="C1432" s="14" t="inlineStr">
        <is>
          <t>coa</t>
        </is>
      </c>
      <c r="D1432" s="14" t="inlineStr">
        <is>
          <t>mch</t>
        </is>
      </c>
      <c r="E1432" s="14" t="inlineStr">
        <is>
          <t>CARBONTAX</t>
        </is>
      </c>
      <c r="F1432" s="81" t="inlineStr">
        <is>
          <t>CARBONTAX(INDEX(AD$263:AD$279,$F1889),$D1889,INDEX(AD$23:AD$30,$E1889))</t>
        </is>
      </c>
    </row>
    <row r="1433">
      <c r="A1433" s="14" t="n">
        <v>1890</v>
      </c>
      <c r="B1433" s="14" t="inlineStr">
        <is>
          <t>ctxnew</t>
        </is>
      </c>
      <c r="C1433" s="14" t="inlineStr">
        <is>
          <t>nga</t>
        </is>
      </c>
      <c r="D1433" s="14" t="inlineStr">
        <is>
          <t>mch</t>
        </is>
      </c>
      <c r="E1433" s="14" t="inlineStr">
        <is>
          <t>CARBONTAX</t>
        </is>
      </c>
      <c r="F1433" s="81" t="inlineStr">
        <is>
          <t>CARBONTAX(INDEX(AD$263:AD$279,$F1890),$D1890,INDEX(AD$23:AD$30,$E1890))</t>
        </is>
      </c>
    </row>
    <row r="1434">
      <c r="A1434" s="14" t="n">
        <v>1891</v>
      </c>
      <c r="B1434" s="14" t="inlineStr">
        <is>
          <t>ctxnew</t>
        </is>
      </c>
      <c r="C1434" s="14" t="inlineStr">
        <is>
          <t>gso</t>
        </is>
      </c>
      <c r="D1434" s="14" t="inlineStr">
        <is>
          <t>mch</t>
        </is>
      </c>
      <c r="E1434" s="14" t="inlineStr">
        <is>
          <t>CARBONTAX</t>
        </is>
      </c>
      <c r="F1434" s="81" t="inlineStr">
        <is>
          <t>CARBONTAX(INDEX(AD$263:AD$279,$F1891),$D1891,INDEX(AD$23:AD$30,$E1891))</t>
        </is>
      </c>
    </row>
    <row r="1435">
      <c r="A1435" s="14" t="n">
        <v>1892</v>
      </c>
      <c r="B1435" s="14" t="inlineStr">
        <is>
          <t>ctxnew</t>
        </is>
      </c>
      <c r="C1435" s="14" t="inlineStr">
        <is>
          <t>die</t>
        </is>
      </c>
      <c r="D1435" s="14" t="inlineStr">
        <is>
          <t>mch</t>
        </is>
      </c>
      <c r="E1435" s="14" t="inlineStr">
        <is>
          <t>CARBONTAX</t>
        </is>
      </c>
      <c r="F1435" s="81" t="inlineStr">
        <is>
          <t>CARBONTAX(INDEX(AD$263:AD$279,$F1892),$D1892,INDEX(AD$23:AD$30,$E1892))</t>
        </is>
      </c>
    </row>
    <row r="1436">
      <c r="A1436" s="14" t="n">
        <v>1893</v>
      </c>
      <c r="B1436" s="14" t="inlineStr">
        <is>
          <t>ctxnew</t>
        </is>
      </c>
      <c r="C1436" s="14" t="inlineStr">
        <is>
          <t>lpg</t>
        </is>
      </c>
      <c r="D1436" s="14" t="inlineStr">
        <is>
          <t>mch</t>
        </is>
      </c>
      <c r="E1436" s="14" t="inlineStr">
        <is>
          <t>CARBONTAX</t>
        </is>
      </c>
      <c r="F1436" s="81" t="inlineStr">
        <is>
          <t>CARBONTAX(INDEX(AD$263:AD$279,$F1893),$D1893,INDEX(AD$23:AD$30,$E1893))</t>
        </is>
      </c>
    </row>
    <row r="1437">
      <c r="A1437" s="14" t="n">
        <v>1894</v>
      </c>
      <c r="B1437" s="14" t="inlineStr">
        <is>
          <t>ctxnew</t>
        </is>
      </c>
      <c r="C1437" s="14" t="inlineStr">
        <is>
          <t>ker</t>
        </is>
      </c>
      <c r="D1437" s="14" t="inlineStr">
        <is>
          <t>mch</t>
        </is>
      </c>
      <c r="E1437" s="14" t="inlineStr">
        <is>
          <t>CARBONTAX</t>
        </is>
      </c>
      <c r="F1437" s="81" t="inlineStr">
        <is>
          <t>CARBONTAX(INDEX(AD$263:AD$279,$F1894),$D1894,INDEX(AD$23:AD$30,$E1894))</t>
        </is>
      </c>
    </row>
    <row r="1438">
      <c r="A1438" s="14" t="n">
        <v>1895</v>
      </c>
      <c r="B1438" s="14" t="inlineStr">
        <is>
          <t>ctxnew</t>
        </is>
      </c>
      <c r="C1438" s="14" t="inlineStr">
        <is>
          <t>oop</t>
        </is>
      </c>
      <c r="D1438" s="14" t="inlineStr">
        <is>
          <t>mch</t>
        </is>
      </c>
      <c r="E1438" s="14" t="inlineStr">
        <is>
          <t>CARBONTAX</t>
        </is>
      </c>
      <c r="F1438" s="81" t="inlineStr">
        <is>
          <t>CARBONTAX(INDEX(AD$263:AD$279,$F1895),$D1895,INDEX(AD$23:AD$30,$E1895))</t>
        </is>
      </c>
    </row>
    <row r="1439">
      <c r="A1439" s="14" t="n">
        <v>1896</v>
      </c>
      <c r="B1439" s="14" t="inlineStr">
        <is>
          <t>ctxnew</t>
        </is>
      </c>
      <c r="C1439" s="14" t="inlineStr">
        <is>
          <t>bio</t>
        </is>
      </c>
      <c r="D1439" s="14" t="inlineStr">
        <is>
          <t>mch</t>
        </is>
      </c>
      <c r="E1439" s="14" t="inlineStr">
        <is>
          <t>CARBONTAX</t>
        </is>
      </c>
      <c r="F1439" s="81" t="inlineStr">
        <is>
          <t>CARBONTAX(INDEX(AD$263:AD$279,$F1896),$D1896,INDEX(AD$23:AD$30,$E1896))</t>
        </is>
      </c>
    </row>
    <row r="1440">
      <c r="A1440" s="14" t="n">
        <v>1898</v>
      </c>
      <c r="B1440" s="14" t="inlineStr">
        <is>
          <t>ets</t>
        </is>
      </c>
      <c r="C1440" s="14" t="inlineStr">
        <is>
          <t>coa</t>
        </is>
      </c>
      <c r="D1440" s="14" t="inlineStr">
        <is>
          <t>mch</t>
        </is>
      </c>
      <c r="E1440" s="14" t="inlineStr">
        <is>
          <t>ETSCOST</t>
        </is>
      </c>
      <c r="F1440" s="81" t="inlineStr">
        <is>
          <t>ETSCOST(INDEX(AD$280:AD$296,$E1898),$D1898)</t>
        </is>
      </c>
    </row>
    <row r="1441">
      <c r="A1441" s="14" t="n">
        <v>1899</v>
      </c>
      <c r="B1441" s="14" t="inlineStr">
        <is>
          <t>ets</t>
        </is>
      </c>
      <c r="C1441" s="14" t="inlineStr">
        <is>
          <t>nga</t>
        </is>
      </c>
      <c r="D1441" s="14" t="inlineStr">
        <is>
          <t>mch</t>
        </is>
      </c>
      <c r="E1441" s="14" t="inlineStr">
        <is>
          <t>ETSCOST</t>
        </is>
      </c>
      <c r="F1441" s="81" t="inlineStr">
        <is>
          <t>ETSCOST(INDEX(AD$280:AD$296,$E1899),$D1899)</t>
        </is>
      </c>
    </row>
    <row r="1442">
      <c r="A1442" s="14" t="n">
        <v>1900</v>
      </c>
      <c r="B1442" s="14" t="inlineStr">
        <is>
          <t>ets</t>
        </is>
      </c>
      <c r="C1442" s="14" t="inlineStr">
        <is>
          <t>gso</t>
        </is>
      </c>
      <c r="D1442" s="14" t="inlineStr">
        <is>
          <t>mch</t>
        </is>
      </c>
      <c r="E1442" s="14" t="inlineStr">
        <is>
          <t>ETSCOST</t>
        </is>
      </c>
      <c r="F1442" s="81" t="inlineStr">
        <is>
          <t>ETSCOST(INDEX(AD$280:AD$296,$E1900),$D1900)</t>
        </is>
      </c>
    </row>
    <row r="1443">
      <c r="A1443" s="14" t="n">
        <v>1901</v>
      </c>
      <c r="B1443" s="14" t="inlineStr">
        <is>
          <t>ets</t>
        </is>
      </c>
      <c r="C1443" s="14" t="inlineStr">
        <is>
          <t>die</t>
        </is>
      </c>
      <c r="D1443" s="14" t="inlineStr">
        <is>
          <t>mch</t>
        </is>
      </c>
      <c r="E1443" s="14" t="inlineStr">
        <is>
          <t>ETSCOST</t>
        </is>
      </c>
      <c r="F1443" s="81" t="inlineStr">
        <is>
          <t>ETSCOST(INDEX(AD$280:AD$296,$E1901),$D1901)</t>
        </is>
      </c>
    </row>
    <row r="1444">
      <c r="A1444" s="14" t="n">
        <v>1902</v>
      </c>
      <c r="B1444" s="14" t="inlineStr">
        <is>
          <t>ets</t>
        </is>
      </c>
      <c r="C1444" s="14" t="inlineStr">
        <is>
          <t>lpg</t>
        </is>
      </c>
      <c r="D1444" s="14" t="inlineStr">
        <is>
          <t>mch</t>
        </is>
      </c>
      <c r="E1444" s="14" t="inlineStr">
        <is>
          <t>ETSCOST</t>
        </is>
      </c>
      <c r="F1444" s="81" t="inlineStr">
        <is>
          <t>ETSCOST(INDEX(AD$280:AD$296,$E1902),$D1902)</t>
        </is>
      </c>
    </row>
    <row r="1445">
      <c r="A1445" s="14" t="n">
        <v>1903</v>
      </c>
      <c r="B1445" s="14" t="inlineStr">
        <is>
          <t>ets</t>
        </is>
      </c>
      <c r="C1445" s="14" t="inlineStr">
        <is>
          <t>ker</t>
        </is>
      </c>
      <c r="D1445" s="14" t="inlineStr">
        <is>
          <t>mch</t>
        </is>
      </c>
      <c r="E1445" s="14" t="inlineStr">
        <is>
          <t>ETSCOST</t>
        </is>
      </c>
      <c r="F1445" s="81" t="inlineStr">
        <is>
          <t>ETSCOST(INDEX(AD$280:AD$296,$E1903),$D1903)</t>
        </is>
      </c>
    </row>
    <row r="1446">
      <c r="A1446" s="14" t="n">
        <v>1904</v>
      </c>
      <c r="B1446" s="14" t="inlineStr">
        <is>
          <t>ets</t>
        </is>
      </c>
      <c r="C1446" s="14" t="inlineStr">
        <is>
          <t>oop</t>
        </is>
      </c>
      <c r="D1446" s="14" t="inlineStr">
        <is>
          <t>mch</t>
        </is>
      </c>
      <c r="E1446" s="14" t="inlineStr">
        <is>
          <t>ETSCOST</t>
        </is>
      </c>
      <c r="F1446" s="81" t="inlineStr">
        <is>
          <t>ETSCOST(INDEX(AD$280:AD$296,$E1904),$D1904)</t>
        </is>
      </c>
    </row>
    <row r="1447">
      <c r="A1447" s="14" t="n">
        <v>1905</v>
      </c>
      <c r="B1447" s="14" t="inlineStr">
        <is>
          <t>ets</t>
        </is>
      </c>
      <c r="C1447" s="14" t="inlineStr">
        <is>
          <t>bio</t>
        </is>
      </c>
      <c r="D1447" s="14" t="inlineStr">
        <is>
          <t>mch</t>
        </is>
      </c>
      <c r="E1447" s="14" t="inlineStr">
        <is>
          <t>ETSCOST</t>
        </is>
      </c>
      <c r="F1447" s="81" t="inlineStr">
        <is>
          <t>ETSCOST(INDEX(AD$280:AD$296,$E1905),$D1905)</t>
        </is>
      </c>
    </row>
    <row r="1448">
      <c r="A1448" s="14" t="n">
        <v>1907</v>
      </c>
      <c r="B1448" s="14" t="inlineStr">
        <is>
          <t>ntx</t>
        </is>
      </c>
      <c r="C1448" s="14" t="inlineStr">
        <is>
          <t>coa</t>
        </is>
      </c>
      <c r="D1448" s="14" t="inlineStr">
        <is>
          <t>mch</t>
        </is>
      </c>
      <c r="E1448" s="14" t="inlineStr">
        <is>
          <t>NEWEXCISE</t>
        </is>
      </c>
      <c r="F1448" s="81" t="inlineStr">
        <is>
          <t>NEWEXCISE(INDEX(AD$80:AD$93,$D1907),$E1907)</t>
        </is>
      </c>
    </row>
    <row r="1449">
      <c r="A1449" s="14" t="n">
        <v>1908</v>
      </c>
      <c r="B1449" s="14" t="inlineStr">
        <is>
          <t>ntx</t>
        </is>
      </c>
      <c r="C1449" s="14" t="inlineStr">
        <is>
          <t>nga</t>
        </is>
      </c>
      <c r="D1449" s="14" t="inlineStr">
        <is>
          <t>mch</t>
        </is>
      </c>
      <c r="E1449" s="14" t="inlineStr">
        <is>
          <t>NEWEXCISE</t>
        </is>
      </c>
      <c r="F1449" s="81" t="inlineStr">
        <is>
          <t>NEWEXCISE(INDEX(AD$80:AD$93,$D1908),$E1908)</t>
        </is>
      </c>
    </row>
    <row r="1450">
      <c r="A1450" s="14" t="n">
        <v>1909</v>
      </c>
      <c r="B1450" s="14" t="inlineStr">
        <is>
          <t>ntx</t>
        </is>
      </c>
      <c r="C1450" s="14" t="inlineStr">
        <is>
          <t>gso</t>
        </is>
      </c>
      <c r="D1450" s="14" t="inlineStr">
        <is>
          <t>mch</t>
        </is>
      </c>
      <c r="E1450" s="14" t="inlineStr">
        <is>
          <t>NEWEXCISE</t>
        </is>
      </c>
      <c r="F1450" s="81" t="inlineStr">
        <is>
          <t>NEWEXCISE(INDEX(AD$80:AD$93,$D1909),$E1909)</t>
        </is>
      </c>
    </row>
    <row r="1451">
      <c r="A1451" s="14" t="n">
        <v>1910</v>
      </c>
      <c r="B1451" s="14" t="inlineStr">
        <is>
          <t>ntx</t>
        </is>
      </c>
      <c r="C1451" s="14" t="inlineStr">
        <is>
          <t>die</t>
        </is>
      </c>
      <c r="D1451" s="14" t="inlineStr">
        <is>
          <t>mch</t>
        </is>
      </c>
      <c r="E1451" s="14" t="inlineStr">
        <is>
          <t>NEWEXCISE</t>
        </is>
      </c>
      <c r="F1451" s="81" t="inlineStr">
        <is>
          <t>NEWEXCISE(INDEX(AD$80:AD$93,$D1910),$E1910)</t>
        </is>
      </c>
    </row>
    <row r="1452">
      <c r="A1452" s="14" t="n">
        <v>1911</v>
      </c>
      <c r="B1452" s="14" t="inlineStr">
        <is>
          <t>ntx</t>
        </is>
      </c>
      <c r="C1452" s="14" t="inlineStr">
        <is>
          <t>lpg</t>
        </is>
      </c>
      <c r="D1452" s="14" t="inlineStr">
        <is>
          <t>mch</t>
        </is>
      </c>
      <c r="E1452" s="14" t="inlineStr">
        <is>
          <t>NEWEXCISE</t>
        </is>
      </c>
      <c r="F1452" s="81" t="inlineStr">
        <is>
          <t>NEWEXCISE(INDEX(AD$80:AD$93,$D1911),$E1911)</t>
        </is>
      </c>
    </row>
    <row r="1453">
      <c r="A1453" s="14" t="n">
        <v>1912</v>
      </c>
      <c r="B1453" s="14" t="inlineStr">
        <is>
          <t>ntx</t>
        </is>
      </c>
      <c r="C1453" s="14" t="inlineStr">
        <is>
          <t>ker</t>
        </is>
      </c>
      <c r="D1453" s="14" t="inlineStr">
        <is>
          <t>mch</t>
        </is>
      </c>
      <c r="E1453" s="14" t="inlineStr">
        <is>
          <t>NEWEXCISE</t>
        </is>
      </c>
      <c r="F1453" s="81" t="inlineStr">
        <is>
          <t>NEWEXCISE(INDEX(AD$80:AD$93,$D1912),$E1912)</t>
        </is>
      </c>
    </row>
    <row r="1454">
      <c r="A1454" s="14" t="n">
        <v>1913</v>
      </c>
      <c r="B1454" s="14" t="inlineStr">
        <is>
          <t>ntx</t>
        </is>
      </c>
      <c r="C1454" s="14" t="inlineStr">
        <is>
          <t>oop</t>
        </is>
      </c>
      <c r="D1454" s="14" t="inlineStr">
        <is>
          <t>mch</t>
        </is>
      </c>
      <c r="E1454" s="14" t="inlineStr">
        <is>
          <t>NEWEXCISE</t>
        </is>
      </c>
      <c r="F1454" s="81" t="inlineStr">
        <is>
          <t>NEWEXCISE(INDEX(AD$80:AD$93,$D1913),$E1913)</t>
        </is>
      </c>
    </row>
    <row r="1455">
      <c r="A1455" s="14" t="n">
        <v>1914</v>
      </c>
      <c r="B1455" s="14" t="inlineStr">
        <is>
          <t>ntx</t>
        </is>
      </c>
      <c r="C1455" s="14" t="inlineStr">
        <is>
          <t>bio</t>
        </is>
      </c>
      <c r="D1455" s="14" t="inlineStr">
        <is>
          <t>mch</t>
        </is>
      </c>
      <c r="E1455" s="14" t="inlineStr">
        <is>
          <t>NEWEXCISE</t>
        </is>
      </c>
      <c r="F1455" s="81" t="inlineStr">
        <is>
          <t>NEWEXCISE(INDEX(AD$80:AD$93,$D1914),$E1914)</t>
        </is>
      </c>
    </row>
    <row r="1456">
      <c r="A1456" s="14" t="n">
        <v>1916</v>
      </c>
      <c r="B1456" s="14" t="inlineStr">
        <is>
          <t>nce</t>
        </is>
      </c>
      <c r="C1456" s="14" t="inlineStr">
        <is>
          <t>coa</t>
        </is>
      </c>
      <c r="D1456" s="14" t="inlineStr">
        <is>
          <t>mch</t>
        </is>
      </c>
      <c r="E1456" s="14" t="inlineStr">
        <is>
          <t>NEWPOLICY</t>
        </is>
      </c>
      <c r="F1456" s="81" t="inlineStr">
        <is>
          <t>NEWPOLICY(AD1889,AD1898,AD1907)</t>
        </is>
      </c>
    </row>
    <row r="1457">
      <c r="A1457" s="14" t="n">
        <v>1917</v>
      </c>
      <c r="B1457" s="14" t="inlineStr">
        <is>
          <t>nce</t>
        </is>
      </c>
      <c r="C1457" s="14" t="inlineStr">
        <is>
          <t>nga</t>
        </is>
      </c>
      <c r="D1457" s="14" t="inlineStr">
        <is>
          <t>mch</t>
        </is>
      </c>
      <c r="E1457" s="14" t="inlineStr">
        <is>
          <t>NEWPOLICY</t>
        </is>
      </c>
      <c r="F1457" s="81" t="inlineStr">
        <is>
          <t>NEWPOLICY(AD1890,AD1899,AD1908)</t>
        </is>
      </c>
    </row>
    <row r="1458">
      <c r="A1458" s="14" t="n">
        <v>1918</v>
      </c>
      <c r="B1458" s="14" t="inlineStr">
        <is>
          <t>nce</t>
        </is>
      </c>
      <c r="C1458" s="14" t="inlineStr">
        <is>
          <t>gso</t>
        </is>
      </c>
      <c r="D1458" s="14" t="inlineStr">
        <is>
          <t>mch</t>
        </is>
      </c>
      <c r="E1458" s="14" t="inlineStr">
        <is>
          <t>NEWPOLICY</t>
        </is>
      </c>
      <c r="F1458" s="81" t="inlineStr">
        <is>
          <t>NEWPOLICY(AD1891,AD1900,AD1909)</t>
        </is>
      </c>
    </row>
    <row r="1459">
      <c r="A1459" s="14" t="n">
        <v>1919</v>
      </c>
      <c r="B1459" s="14" t="inlineStr">
        <is>
          <t>nce</t>
        </is>
      </c>
      <c r="C1459" s="14" t="inlineStr">
        <is>
          <t>die</t>
        </is>
      </c>
      <c r="D1459" s="14" t="inlineStr">
        <is>
          <t>mch</t>
        </is>
      </c>
      <c r="E1459" s="14" t="inlineStr">
        <is>
          <t>NEWPOLICY</t>
        </is>
      </c>
      <c r="F1459" s="81" t="inlineStr">
        <is>
          <t>NEWPOLICY(AD1892,AD1901,AD1910)</t>
        </is>
      </c>
    </row>
    <row r="1460">
      <c r="A1460" s="14" t="n">
        <v>1920</v>
      </c>
      <c r="B1460" s="14" t="inlineStr">
        <is>
          <t>nce</t>
        </is>
      </c>
      <c r="C1460" s="14" t="inlineStr">
        <is>
          <t>lpg</t>
        </is>
      </c>
      <c r="D1460" s="14" t="inlineStr">
        <is>
          <t>mch</t>
        </is>
      </c>
      <c r="E1460" s="14" t="inlineStr">
        <is>
          <t>NEWPOLICY</t>
        </is>
      </c>
      <c r="F1460" s="81" t="inlineStr">
        <is>
          <t>NEWPOLICY(AD1893,AD1902,AD1911)</t>
        </is>
      </c>
    </row>
    <row r="1461">
      <c r="A1461" s="14" t="n">
        <v>1921</v>
      </c>
      <c r="B1461" s="14" t="inlineStr">
        <is>
          <t>nce</t>
        </is>
      </c>
      <c r="C1461" s="14" t="inlineStr">
        <is>
          <t>ker</t>
        </is>
      </c>
      <c r="D1461" s="14" t="inlineStr">
        <is>
          <t>mch</t>
        </is>
      </c>
      <c r="E1461" s="14" t="inlineStr">
        <is>
          <t>NEWPOLICY</t>
        </is>
      </c>
      <c r="F1461" s="81" t="inlineStr">
        <is>
          <t>NEWPOLICY(AD1894,AD1903,AD1912)</t>
        </is>
      </c>
    </row>
    <row r="1462">
      <c r="A1462" s="14" t="n">
        <v>1922</v>
      </c>
      <c r="B1462" s="14" t="inlineStr">
        <is>
          <t>nce</t>
        </is>
      </c>
      <c r="C1462" s="14" t="inlineStr">
        <is>
          <t>oop</t>
        </is>
      </c>
      <c r="D1462" s="14" t="inlineStr">
        <is>
          <t>mch</t>
        </is>
      </c>
      <c r="E1462" s="14" t="inlineStr">
        <is>
          <t>NEWPOLICY</t>
        </is>
      </c>
      <c r="F1462" s="81" t="inlineStr">
        <is>
          <t>NEWPOLICY(AD1895,AD1904,AD1913)</t>
        </is>
      </c>
    </row>
    <row r="1463">
      <c r="A1463" s="14" t="n">
        <v>1923</v>
      </c>
      <c r="B1463" s="14" t="inlineStr">
        <is>
          <t>nce</t>
        </is>
      </c>
      <c r="C1463" s="14" t="inlineStr">
        <is>
          <t>bio</t>
        </is>
      </c>
      <c r="D1463" s="14" t="inlineStr">
        <is>
          <t>mch</t>
        </is>
      </c>
      <c r="E1463" s="14" t="inlineStr">
        <is>
          <t>NEWPOLICY</t>
        </is>
      </c>
      <c r="F1463" s="81" t="inlineStr">
        <is>
          <t>NEWPOLICY(AD1896,AD1905,AD1914)</t>
        </is>
      </c>
    </row>
    <row r="1464">
      <c r="A1464" s="14" t="n">
        <v>1925</v>
      </c>
      <c r="B1464" s="14" t="inlineStr">
        <is>
          <t>xcp</t>
        </is>
      </c>
      <c r="C1464" s="14" t="inlineStr">
        <is>
          <t>coa</t>
        </is>
      </c>
      <c r="D1464" s="14" t="inlineStr">
        <is>
          <t>mch</t>
        </is>
      </c>
      <c r="E1464" s="14" t="inlineStr">
        <is>
          <t>XCARBON</t>
        </is>
      </c>
      <c r="F1464" s="81" t="inlineStr">
        <is>
          <t>XCARBON($D1925,$E1925,AD$321,$F1925,AD$324)</t>
        </is>
      </c>
    </row>
    <row r="1465">
      <c r="A1465" s="14" t="n">
        <v>1926</v>
      </c>
      <c r="B1465" s="14" t="inlineStr">
        <is>
          <t>xcp</t>
        </is>
      </c>
      <c r="C1465" s="14" t="inlineStr">
        <is>
          <t>nga</t>
        </is>
      </c>
      <c r="D1465" s="14" t="inlineStr">
        <is>
          <t>mch</t>
        </is>
      </c>
      <c r="E1465" s="14" t="inlineStr">
        <is>
          <t>XCARBON</t>
        </is>
      </c>
      <c r="F1465" s="81" t="inlineStr">
        <is>
          <t>XCARBON($D1926,$E1926,AD$321,$F1926,AD$324)</t>
        </is>
      </c>
    </row>
    <row r="1466">
      <c r="A1466" s="14" t="n">
        <v>1927</v>
      </c>
      <c r="B1466" s="14" t="inlineStr">
        <is>
          <t>xcp</t>
        </is>
      </c>
      <c r="C1466" s="14" t="inlineStr">
        <is>
          <t>gso</t>
        </is>
      </c>
      <c r="D1466" s="14" t="inlineStr">
        <is>
          <t>mch</t>
        </is>
      </c>
      <c r="E1466" s="14" t="inlineStr">
        <is>
          <t>XCARBON</t>
        </is>
      </c>
      <c r="F1466" s="81" t="inlineStr">
        <is>
          <t>XCARBON($D1927,$E1927,AD$321,$F1927,AD$324)</t>
        </is>
      </c>
    </row>
    <row r="1467">
      <c r="A1467" s="14" t="n">
        <v>1928</v>
      </c>
      <c r="B1467" s="14" t="inlineStr">
        <is>
          <t>xcp</t>
        </is>
      </c>
      <c r="C1467" s="14" t="inlineStr">
        <is>
          <t>die</t>
        </is>
      </c>
      <c r="D1467" s="14" t="inlineStr">
        <is>
          <t>mch</t>
        </is>
      </c>
      <c r="E1467" s="14" t="inlineStr">
        <is>
          <t>XCARBON</t>
        </is>
      </c>
      <c r="F1467" s="81" t="inlineStr">
        <is>
          <t>XCARBON($D1928,$E1928,AD$321,$F1928,AD$324)</t>
        </is>
      </c>
    </row>
    <row r="1468">
      <c r="A1468" s="14" t="n">
        <v>1929</v>
      </c>
      <c r="B1468" s="14" t="inlineStr">
        <is>
          <t>xcp</t>
        </is>
      </c>
      <c r="C1468" s="14" t="inlineStr">
        <is>
          <t>lpg</t>
        </is>
      </c>
      <c r="D1468" s="14" t="inlineStr">
        <is>
          <t>mch</t>
        </is>
      </c>
      <c r="E1468" s="14" t="inlineStr">
        <is>
          <t>XCARBON</t>
        </is>
      </c>
      <c r="F1468" s="81" t="inlineStr">
        <is>
          <t>XCARBON($D1929,$E1929,AD$321,$F1929,AD$324)</t>
        </is>
      </c>
    </row>
    <row r="1469">
      <c r="A1469" s="14" t="n">
        <v>1930</v>
      </c>
      <c r="B1469" s="14" t="inlineStr">
        <is>
          <t>xcp</t>
        </is>
      </c>
      <c r="C1469" s="14" t="inlineStr">
        <is>
          <t>ker</t>
        </is>
      </c>
      <c r="D1469" s="14" t="inlineStr">
        <is>
          <t>mch</t>
        </is>
      </c>
      <c r="E1469" s="14" t="inlineStr">
        <is>
          <t>XCARBON</t>
        </is>
      </c>
      <c r="F1469" s="81" t="inlineStr">
        <is>
          <t>XCARBON($D1930,$E1930,AD$321,$F1930,AD$324)</t>
        </is>
      </c>
    </row>
    <row r="1470">
      <c r="A1470" s="14" t="n">
        <v>1931</v>
      </c>
      <c r="B1470" s="14" t="inlineStr">
        <is>
          <t>xcp</t>
        </is>
      </c>
      <c r="C1470" s="14" t="inlineStr">
        <is>
          <t>oop</t>
        </is>
      </c>
      <c r="D1470" s="14" t="inlineStr">
        <is>
          <t>mch</t>
        </is>
      </c>
      <c r="E1470" s="14" t="inlineStr">
        <is>
          <t>XCARBON</t>
        </is>
      </c>
      <c r="F1470" s="81" t="inlineStr">
        <is>
          <t>XCARBON($D1931,$E1931,AD$321,$F1931,AD$324)</t>
        </is>
      </c>
    </row>
    <row r="1471">
      <c r="A1471" s="14" t="n">
        <v>1932</v>
      </c>
      <c r="B1471" s="14" t="inlineStr">
        <is>
          <t>xcp</t>
        </is>
      </c>
      <c r="C1471" s="14" t="inlineStr">
        <is>
          <t>bio</t>
        </is>
      </c>
      <c r="D1471" s="14" t="inlineStr">
        <is>
          <t>mch</t>
        </is>
      </c>
      <c r="E1471" s="14" t="inlineStr">
        <is>
          <t>XCARBON</t>
        </is>
      </c>
      <c r="F1471" s="81" t="inlineStr">
        <is>
          <t>XCARBON($D1932,$E1932,AD$321,$F1932,AD$324)</t>
        </is>
      </c>
    </row>
    <row r="1472">
      <c r="A1472" s="14" t="n">
        <v>1934</v>
      </c>
      <c r="B1472" s="14" t="inlineStr">
        <is>
          <t>xcpd</t>
        </is>
      </c>
      <c r="C1472" s="14" t="inlineStr">
        <is>
          <t>coa</t>
        </is>
      </c>
      <c r="D1472" s="14" t="inlineStr">
        <is>
          <t>mch</t>
        </is>
      </c>
      <c r="E1472" s="14" t="inlineStr">
        <is>
          <t>XCARBON</t>
        </is>
      </c>
      <c r="F1472" s="81" t="inlineStr">
        <is>
          <t>XCARBON($D1934,$E1934,(AD$321-AD$322),$F1934,(AD$324-AD$325))</t>
        </is>
      </c>
    </row>
    <row r="1473">
      <c r="A1473" s="14" t="n">
        <v>1935</v>
      </c>
      <c r="B1473" s="14" t="inlineStr">
        <is>
          <t>xcpd</t>
        </is>
      </c>
      <c r="C1473" s="14" t="inlineStr">
        <is>
          <t>nga</t>
        </is>
      </c>
      <c r="D1473" s="14" t="inlineStr">
        <is>
          <t>mch</t>
        </is>
      </c>
      <c r="E1473" s="14" t="inlineStr">
        <is>
          <t>XCARBON</t>
        </is>
      </c>
      <c r="F1473" s="81" t="inlineStr">
        <is>
          <t>XCARBON($D1935,$E1935,(AD$321-AD$322),$F1935,(AD$324-AD$325))</t>
        </is>
      </c>
    </row>
    <row r="1474">
      <c r="A1474" s="14" t="n">
        <v>1936</v>
      </c>
      <c r="B1474" s="14" t="inlineStr">
        <is>
          <t>xcpd</t>
        </is>
      </c>
      <c r="C1474" s="14" t="inlineStr">
        <is>
          <t>gso</t>
        </is>
      </c>
      <c r="D1474" s="14" t="inlineStr">
        <is>
          <t>mch</t>
        </is>
      </c>
      <c r="E1474" s="14" t="inlineStr">
        <is>
          <t>XCARBON</t>
        </is>
      </c>
      <c r="F1474" s="81" t="inlineStr">
        <is>
          <t>XCARBON($D1936,$E1936,(AD$321-AD$322),$F1936,(AD$324-AD$325))</t>
        </is>
      </c>
    </row>
    <row r="1475">
      <c r="A1475" s="14" t="n">
        <v>1937</v>
      </c>
      <c r="B1475" s="14" t="inlineStr">
        <is>
          <t>xcpd</t>
        </is>
      </c>
      <c r="C1475" s="14" t="inlineStr">
        <is>
          <t>die</t>
        </is>
      </c>
      <c r="D1475" s="14" t="inlineStr">
        <is>
          <t>mch</t>
        </is>
      </c>
      <c r="E1475" s="14" t="inlineStr">
        <is>
          <t>XCARBON</t>
        </is>
      </c>
      <c r="F1475" s="81" t="inlineStr">
        <is>
          <t>XCARBON($D1937,$E1937,(AD$321-AD$322),$F1937,(AD$324-AD$325))</t>
        </is>
      </c>
    </row>
    <row r="1476">
      <c r="A1476" s="14" t="n">
        <v>1938</v>
      </c>
      <c r="B1476" s="14" t="inlineStr">
        <is>
          <t>xcpd</t>
        </is>
      </c>
      <c r="C1476" s="14" t="inlineStr">
        <is>
          <t>lpg</t>
        </is>
      </c>
      <c r="D1476" s="14" t="inlineStr">
        <is>
          <t>mch</t>
        </is>
      </c>
      <c r="E1476" s="14" t="inlineStr">
        <is>
          <t>XCARBON</t>
        </is>
      </c>
      <c r="F1476" s="81" t="inlineStr">
        <is>
          <t>XCARBON($D1938,$E1938,(AD$321-AD$322),$F1938,(AD$324-AD$325))</t>
        </is>
      </c>
    </row>
    <row r="1477">
      <c r="A1477" s="14" t="n">
        <v>1939</v>
      </c>
      <c r="B1477" s="14" t="inlineStr">
        <is>
          <t>xcpd</t>
        </is>
      </c>
      <c r="C1477" s="14" t="inlineStr">
        <is>
          <t>ker</t>
        </is>
      </c>
      <c r="D1477" s="14" t="inlineStr">
        <is>
          <t>mch</t>
        </is>
      </c>
      <c r="E1477" s="14" t="inlineStr">
        <is>
          <t>XCARBON</t>
        </is>
      </c>
      <c r="F1477" s="81" t="inlineStr">
        <is>
          <t>XCARBON($D1939,$E1939,(AD$321-AD$322),$F1939,(AD$324-AD$325))</t>
        </is>
      </c>
    </row>
    <row r="1478">
      <c r="A1478" s="14" t="n">
        <v>1940</v>
      </c>
      <c r="B1478" s="14" t="inlineStr">
        <is>
          <t>xcpd</t>
        </is>
      </c>
      <c r="C1478" s="14" t="inlineStr">
        <is>
          <t>oop</t>
        </is>
      </c>
      <c r="D1478" s="14" t="inlineStr">
        <is>
          <t>mch</t>
        </is>
      </c>
      <c r="E1478" s="14" t="inlineStr">
        <is>
          <t>XCARBON</t>
        </is>
      </c>
      <c r="F1478" s="81" t="inlineStr">
        <is>
          <t>XCARBON($D1940,$E1940,(AD$321-AD$322),$F1940,(AD$324-AD$325))</t>
        </is>
      </c>
    </row>
    <row r="1479">
      <c r="A1479" s="14" t="n">
        <v>1941</v>
      </c>
      <c r="B1479" s="14" t="inlineStr">
        <is>
          <t>xcpd</t>
        </is>
      </c>
      <c r="C1479" s="14" t="inlineStr">
        <is>
          <t>bio</t>
        </is>
      </c>
      <c r="D1479" s="14" t="inlineStr">
        <is>
          <t>mch</t>
        </is>
      </c>
      <c r="E1479" s="14" t="inlineStr">
        <is>
          <t>XCARBON</t>
        </is>
      </c>
      <c r="F1479" s="81" t="inlineStr">
        <is>
          <t>XCARBON($D1941,$E1941,(AD$321-AD$322),$F1941,(AD$324-AD$325))</t>
        </is>
      </c>
    </row>
    <row r="1480">
      <c r="A1480" s="14" t="n">
        <v>1943</v>
      </c>
      <c r="B1480" s="14" t="inlineStr">
        <is>
          <t>atp</t>
        </is>
      </c>
      <c r="C1480" s="14" t="inlineStr">
        <is>
          <t>coa</t>
        </is>
      </c>
      <c r="D1480" s="14" t="inlineStr">
        <is>
          <t>mch</t>
        </is>
      </c>
      <c r="E1480" s="14" t="inlineStr">
        <is>
          <t>POSTTAX</t>
        </is>
      </c>
      <c r="F1480" s="81" t="inlineStr">
        <is>
          <t>POSTTAX(INDEX(AD$381:AD$392,$D1943),AD1916+AD1934,$E1943)</t>
        </is>
      </c>
    </row>
    <row r="1481">
      <c r="A1481" s="14" t="n">
        <v>1944</v>
      </c>
      <c r="B1481" s="14" t="inlineStr">
        <is>
          <t>atp</t>
        </is>
      </c>
      <c r="C1481" s="14" t="inlineStr">
        <is>
          <t>nga</t>
        </is>
      </c>
      <c r="D1481" s="14" t="inlineStr">
        <is>
          <t>mch</t>
        </is>
      </c>
      <c r="E1481" s="14" t="inlineStr">
        <is>
          <t>POSTTAX</t>
        </is>
      </c>
      <c r="F1481" s="81" t="inlineStr">
        <is>
          <t>POSTTAX(INDEX(AD$381:AD$392,$D1944),AD1917+AD1935,$E1944)</t>
        </is>
      </c>
    </row>
    <row r="1482">
      <c r="A1482" s="14" t="n">
        <v>1945</v>
      </c>
      <c r="B1482" s="14" t="inlineStr">
        <is>
          <t>atp</t>
        </is>
      </c>
      <c r="C1482" s="14" t="inlineStr">
        <is>
          <t>gso</t>
        </is>
      </c>
      <c r="D1482" s="14" t="inlineStr">
        <is>
          <t>mch</t>
        </is>
      </c>
      <c r="E1482" s="14" t="inlineStr">
        <is>
          <t>POSTTAX</t>
        </is>
      </c>
      <c r="F1482" s="81" t="inlineStr">
        <is>
          <t>POSTTAX(INDEX(AD$381:AD$392,$D1945),AD1918+AD1936,$E1945)</t>
        </is>
      </c>
    </row>
    <row r="1483">
      <c r="A1483" s="14" t="n">
        <v>1946</v>
      </c>
      <c r="B1483" s="14" t="inlineStr">
        <is>
          <t>atp</t>
        </is>
      </c>
      <c r="C1483" s="14" t="inlineStr">
        <is>
          <t>die</t>
        </is>
      </c>
      <c r="D1483" s="14" t="inlineStr">
        <is>
          <t>mch</t>
        </is>
      </c>
      <c r="E1483" s="14" t="inlineStr">
        <is>
          <t>POSTTAX</t>
        </is>
      </c>
      <c r="F1483" s="81" t="inlineStr">
        <is>
          <t>POSTTAX(INDEX(AD$381:AD$392,$D1946),AD1919+AD1937,$E1946)</t>
        </is>
      </c>
    </row>
    <row r="1484">
      <c r="A1484" s="14" t="n">
        <v>1947</v>
      </c>
      <c r="B1484" s="14" t="inlineStr">
        <is>
          <t>atp</t>
        </is>
      </c>
      <c r="C1484" s="14" t="inlineStr">
        <is>
          <t>lpg</t>
        </is>
      </c>
      <c r="D1484" s="14" t="inlineStr">
        <is>
          <t>mch</t>
        </is>
      </c>
      <c r="E1484" s="14" t="inlineStr">
        <is>
          <t>POSTTAX</t>
        </is>
      </c>
      <c r="F1484" s="81" t="inlineStr">
        <is>
          <t>POSTTAX(INDEX(AD$381:AD$392,$D1947),AD1920+AD1938,$E1947)</t>
        </is>
      </c>
    </row>
    <row r="1485">
      <c r="A1485" s="14" t="n">
        <v>1948</v>
      </c>
      <c r="B1485" s="14" t="inlineStr">
        <is>
          <t>atp</t>
        </is>
      </c>
      <c r="C1485" s="14" t="inlineStr">
        <is>
          <t>ker</t>
        </is>
      </c>
      <c r="D1485" s="14" t="inlineStr">
        <is>
          <t>mch</t>
        </is>
      </c>
      <c r="E1485" s="14" t="inlineStr">
        <is>
          <t>POSTTAX</t>
        </is>
      </c>
      <c r="F1485" s="81" t="inlineStr">
        <is>
          <t>POSTTAX(INDEX(AD$381:AD$392,$D1948),AD1921+AD1939,$E1948)</t>
        </is>
      </c>
    </row>
    <row r="1486">
      <c r="A1486" s="14" t="n">
        <v>1949</v>
      </c>
      <c r="B1486" s="14" t="inlineStr">
        <is>
          <t>atp</t>
        </is>
      </c>
      <c r="C1486" s="14" t="inlineStr">
        <is>
          <t>oop</t>
        </is>
      </c>
      <c r="D1486" s="14" t="inlineStr">
        <is>
          <t>mch</t>
        </is>
      </c>
      <c r="E1486" s="14" t="inlineStr">
        <is>
          <t>POSTTAX</t>
        </is>
      </c>
      <c r="F1486" s="81" t="inlineStr">
        <is>
          <t>POSTTAX(INDEX(AD$381:AD$392,$D1949),AD1922+AD1940,$E1949)</t>
        </is>
      </c>
    </row>
    <row r="1487">
      <c r="A1487" s="14" t="n">
        <v>1950</v>
      </c>
      <c r="B1487" s="14" t="inlineStr">
        <is>
          <t>atp</t>
        </is>
      </c>
      <c r="C1487" s="14" t="inlineStr">
        <is>
          <t>bio</t>
        </is>
      </c>
      <c r="D1487" s="14" t="inlineStr">
        <is>
          <t>mch</t>
        </is>
      </c>
      <c r="E1487" s="14" t="inlineStr">
        <is>
          <t>POSTTAX</t>
        </is>
      </c>
      <c r="F1487" s="81" t="inlineStr">
        <is>
          <t>POSTTAX(INDEX(AD$381:AD$392,$D1950),AD1923+AD1941,$E1950)</t>
        </is>
      </c>
    </row>
    <row r="1488">
      <c r="A1488" s="14" t="n">
        <v>1952</v>
      </c>
      <c r="B1488" s="14" t="inlineStr">
        <is>
          <t>shp</t>
        </is>
      </c>
      <c r="C1488" s="14" t="inlineStr">
        <is>
          <t>coa</t>
        </is>
      </c>
      <c r="D1488" s="14" t="inlineStr">
        <is>
          <t>mch</t>
        </is>
      </c>
      <c r="E1488" s="14" t="inlineStr">
        <is>
          <t>SHADOWGJ</t>
        </is>
      </c>
      <c r="F1488" s="81" t="inlineStr">
        <is>
          <t>SHADOWGJ(INDEX(AD$297:AD$313,$E1952),$D1952)</t>
        </is>
      </c>
    </row>
    <row r="1489">
      <c r="A1489" s="14" t="n">
        <v>1953</v>
      </c>
      <c r="B1489" s="14" t="inlineStr">
        <is>
          <t>shp</t>
        </is>
      </c>
      <c r="C1489" s="14" t="inlineStr">
        <is>
          <t>nga</t>
        </is>
      </c>
      <c r="D1489" s="14" t="inlineStr">
        <is>
          <t>mch</t>
        </is>
      </c>
      <c r="E1489" s="14" t="inlineStr">
        <is>
          <t>SHADOWGJ</t>
        </is>
      </c>
      <c r="F1489" s="81" t="inlineStr">
        <is>
          <t>SHADOWGJ(INDEX(AD$297:AD$313,$E1953),$D1953)</t>
        </is>
      </c>
    </row>
    <row r="1490">
      <c r="A1490" s="14" t="n">
        <v>1954</v>
      </c>
      <c r="B1490" s="14" t="inlineStr">
        <is>
          <t>shp</t>
        </is>
      </c>
      <c r="C1490" s="14" t="inlineStr">
        <is>
          <t>gso</t>
        </is>
      </c>
      <c r="D1490" s="14" t="inlineStr">
        <is>
          <t>mch</t>
        </is>
      </c>
      <c r="E1490" s="14" t="inlineStr">
        <is>
          <t>SHADOWGJ</t>
        </is>
      </c>
      <c r="F1490" s="81" t="inlineStr">
        <is>
          <t>SHADOWGJ(INDEX(AD$297:AD$313,$E1954),$D1954)</t>
        </is>
      </c>
    </row>
    <row r="1491">
      <c r="A1491" s="14" t="n">
        <v>1955</v>
      </c>
      <c r="B1491" s="14" t="inlineStr">
        <is>
          <t>shp</t>
        </is>
      </c>
      <c r="C1491" s="14" t="inlineStr">
        <is>
          <t>die</t>
        </is>
      </c>
      <c r="D1491" s="14" t="inlineStr">
        <is>
          <t>mch</t>
        </is>
      </c>
      <c r="E1491" s="14" t="inlineStr">
        <is>
          <t>SHADOWGJ</t>
        </is>
      </c>
      <c r="F1491" s="81" t="inlineStr">
        <is>
          <t>SHADOWGJ(INDEX(AD$297:AD$313,$E1955),$D1955)</t>
        </is>
      </c>
    </row>
    <row r="1492">
      <c r="A1492" s="14" t="n">
        <v>1956</v>
      </c>
      <c r="B1492" s="14" t="inlineStr">
        <is>
          <t>shp</t>
        </is>
      </c>
      <c r="C1492" s="14" t="inlineStr">
        <is>
          <t>lpg</t>
        </is>
      </c>
      <c r="D1492" s="14" t="inlineStr">
        <is>
          <t>mch</t>
        </is>
      </c>
      <c r="E1492" s="14" t="inlineStr">
        <is>
          <t>SHADOWGJ</t>
        </is>
      </c>
      <c r="F1492" s="81" t="inlineStr">
        <is>
          <t>SHADOWGJ(INDEX(AD$297:AD$313,$E1956),$D1956)</t>
        </is>
      </c>
    </row>
    <row r="1493">
      <c r="A1493" s="14" t="n">
        <v>1957</v>
      </c>
      <c r="B1493" s="14" t="inlineStr">
        <is>
          <t>shp</t>
        </is>
      </c>
      <c r="C1493" s="14" t="inlineStr">
        <is>
          <t>ker</t>
        </is>
      </c>
      <c r="D1493" s="14" t="inlineStr">
        <is>
          <t>mch</t>
        </is>
      </c>
      <c r="E1493" s="14" t="inlineStr">
        <is>
          <t>SHADOWGJ</t>
        </is>
      </c>
      <c r="F1493" s="81" t="inlineStr">
        <is>
          <t>SHADOWGJ(INDEX(AD$297:AD$313,$E1957),$D1957)</t>
        </is>
      </c>
    </row>
    <row r="1494">
      <c r="A1494" s="14" t="n">
        <v>1958</v>
      </c>
      <c r="B1494" s="14" t="inlineStr">
        <is>
          <t>shp</t>
        </is>
      </c>
      <c r="C1494" s="14" t="inlineStr">
        <is>
          <t>oop</t>
        </is>
      </c>
      <c r="D1494" s="14" t="inlineStr">
        <is>
          <t>mch</t>
        </is>
      </c>
      <c r="E1494" s="14" t="inlineStr">
        <is>
          <t>SHADOWGJ</t>
        </is>
      </c>
      <c r="F1494" s="81" t="inlineStr">
        <is>
          <t>SHADOWGJ(INDEX(AD$297:AD$313,$E1958),$D1958)</t>
        </is>
      </c>
    </row>
    <row r="1495">
      <c r="A1495" s="14" t="n">
        <v>1959</v>
      </c>
      <c r="B1495" s="14" t="inlineStr">
        <is>
          <t>shp</t>
        </is>
      </c>
      <c r="C1495" s="14" t="inlineStr">
        <is>
          <t>bio</t>
        </is>
      </c>
      <c r="D1495" s="14" t="inlineStr">
        <is>
          <t>mch</t>
        </is>
      </c>
      <c r="E1495" s="14" t="inlineStr">
        <is>
          <t>SHADOWGJ</t>
        </is>
      </c>
      <c r="F1495" s="81" t="inlineStr">
        <is>
          <t>SHADOWGJ(INDEX(AD$297:AD$313,$E1959),$D1959)</t>
        </is>
      </c>
    </row>
    <row r="1496">
      <c r="A1496" s="14" t="n">
        <v>1961</v>
      </c>
      <c r="B1496" s="14" t="inlineStr">
        <is>
          <t>ener</t>
        </is>
      </c>
      <c r="C1496" s="14" t="inlineStr">
        <is>
          <t>coa</t>
        </is>
      </c>
      <c r="D1496" s="14" t="inlineStr">
        <is>
          <t>mch</t>
        </is>
      </c>
      <c r="E1496" s="14" t="inlineStr">
        <is>
          <t>FUELUSE</t>
        </is>
      </c>
      <c r="F1496" s="81" t="inlineStr">
        <is>
          <t>FUELUSE(AC1961,AD1943,AC1943,AD1952,AC1952,AD$7,$D1961,$E1961,$F1961,$G1961)</t>
        </is>
      </c>
    </row>
    <row r="1497">
      <c r="A1497" s="14" t="n">
        <v>1962</v>
      </c>
      <c r="B1497" s="14" t="inlineStr">
        <is>
          <t>ener</t>
        </is>
      </c>
      <c r="C1497" s="14" t="inlineStr">
        <is>
          <t>nga</t>
        </is>
      </c>
      <c r="D1497" s="14" t="inlineStr">
        <is>
          <t>mch</t>
        </is>
      </c>
      <c r="E1497" s="14" t="inlineStr">
        <is>
          <t>FUELUSE</t>
        </is>
      </c>
      <c r="F1497" s="81" t="inlineStr">
        <is>
          <t>FUELUSE(AC1962,AD1944,AC1944,AD1953,AC1953,AD$7,$D1962,$E1962,$F1962,$G1962)</t>
        </is>
      </c>
    </row>
    <row r="1498">
      <c r="A1498" s="14" t="n">
        <v>1963</v>
      </c>
      <c r="B1498" s="14" t="inlineStr">
        <is>
          <t>ener</t>
        </is>
      </c>
      <c r="C1498" s="14" t="inlineStr">
        <is>
          <t>gso</t>
        </is>
      </c>
      <c r="D1498" s="14" t="inlineStr">
        <is>
          <t>mch</t>
        </is>
      </c>
      <c r="E1498" s="14" t="inlineStr">
        <is>
          <t>FUELUSE</t>
        </is>
      </c>
      <c r="F1498" s="81" t="inlineStr">
        <is>
          <t>FUELUSE(AC1963,AD1945,AC1945,AD1954,AC1954,AD$7,$D1963,$E1963,$F1963,$G1963)</t>
        </is>
      </c>
    </row>
    <row r="1499">
      <c r="A1499" s="14" t="n">
        <v>1964</v>
      </c>
      <c r="B1499" s="14" t="inlineStr">
        <is>
          <t>ener</t>
        </is>
      </c>
      <c r="C1499" s="14" t="inlineStr">
        <is>
          <t>die</t>
        </is>
      </c>
      <c r="D1499" s="14" t="inlineStr">
        <is>
          <t>mch</t>
        </is>
      </c>
      <c r="E1499" s="14" t="inlineStr">
        <is>
          <t>FUELUSE</t>
        </is>
      </c>
      <c r="F1499" s="81" t="inlineStr">
        <is>
          <t>FUELUSE(AC1964,AD1946,AC1946,AD1955,AC1955,AD$7,$D1964,$E1964,$F1964,$G1964)</t>
        </is>
      </c>
    </row>
    <row r="1500">
      <c r="A1500" s="14" t="n">
        <v>1965</v>
      </c>
      <c r="B1500" s="14" t="inlineStr">
        <is>
          <t>ener</t>
        </is>
      </c>
      <c r="C1500" s="14" t="inlineStr">
        <is>
          <t>lpg</t>
        </is>
      </c>
      <c r="D1500" s="14" t="inlineStr">
        <is>
          <t>mch</t>
        </is>
      </c>
      <c r="E1500" s="14" t="inlineStr">
        <is>
          <t>FUELUSE</t>
        </is>
      </c>
      <c r="F1500" s="81" t="inlineStr">
        <is>
          <t>FUELUSE(AC1965,AD1947,AC1947,AD1956,AC1956,AD$7,$D1965,$E1965,$F1965,$G1965)</t>
        </is>
      </c>
    </row>
    <row r="1501">
      <c r="A1501" s="14" t="n">
        <v>1966</v>
      </c>
      <c r="B1501" s="14" t="inlineStr">
        <is>
          <t>ener</t>
        </is>
      </c>
      <c r="C1501" s="14" t="inlineStr">
        <is>
          <t>ker</t>
        </is>
      </c>
      <c r="D1501" s="14" t="inlineStr">
        <is>
          <t>mch</t>
        </is>
      </c>
      <c r="E1501" s="14" t="inlineStr">
        <is>
          <t>FUELUSE</t>
        </is>
      </c>
      <c r="F1501" s="81" t="inlineStr">
        <is>
          <t>FUELUSE(AC1966,AD1948,AC1948,AD1957,AC1957,AD$7,$D1966,$E1966,$F1966,$G1966)</t>
        </is>
      </c>
    </row>
    <row r="1502">
      <c r="A1502" s="14" t="n">
        <v>1967</v>
      </c>
      <c r="B1502" s="14" t="inlineStr">
        <is>
          <t>ener</t>
        </is>
      </c>
      <c r="C1502" s="14" t="inlineStr">
        <is>
          <t>oop</t>
        </is>
      </c>
      <c r="D1502" s="14" t="inlineStr">
        <is>
          <t>mch</t>
        </is>
      </c>
      <c r="E1502" s="14" t="inlineStr">
        <is>
          <t>FUELUSE</t>
        </is>
      </c>
      <c r="F1502" s="81" t="inlineStr">
        <is>
          <t>FUELUSE(AC1967,AD1949,AC1949,AD1958,AC1958,AD$7,$D1967,$E1967,$F1967,$G1967)</t>
        </is>
      </c>
    </row>
    <row r="1503">
      <c r="A1503" s="14" t="n">
        <v>1968</v>
      </c>
      <c r="B1503" s="14" t="inlineStr">
        <is>
          <t>ener</t>
        </is>
      </c>
      <c r="C1503" s="14" t="inlineStr">
        <is>
          <t>bio</t>
        </is>
      </c>
      <c r="D1503" s="14" t="inlineStr">
        <is>
          <t>mch</t>
        </is>
      </c>
      <c r="E1503" s="14" t="inlineStr">
        <is>
          <t>FUELUSE</t>
        </is>
      </c>
      <c r="F1503" s="81" t="inlineStr">
        <is>
          <t>FUELUSE(AC1968,AD1950,AC1950,AD1959,AC1959,AD$7,$D1968,$E1968,$F1968,$G1968)</t>
        </is>
      </c>
    </row>
    <row r="1504">
      <c r="A1504" s="14" t="n">
        <v>1970</v>
      </c>
      <c r="B1504" s="14" t="inlineStr">
        <is>
          <t>co2</t>
        </is>
      </c>
      <c r="C1504" s="14" t="inlineStr">
        <is>
          <t>coa</t>
        </is>
      </c>
      <c r="D1504" s="14" t="inlineStr">
        <is>
          <t>mch</t>
        </is>
      </c>
      <c r="E1504" s="14" t="inlineStr">
        <is>
          <t>EMISSIONS</t>
        </is>
      </c>
      <c r="F1504" s="81" t="inlineStr">
        <is>
          <t>EMISSIONS(AD1961,Settings!$C$13,$D1970)</t>
        </is>
      </c>
    </row>
    <row r="1505">
      <c r="A1505" s="14" t="n">
        <v>1971</v>
      </c>
      <c r="B1505" s="14" t="inlineStr">
        <is>
          <t>co2</t>
        </is>
      </c>
      <c r="C1505" s="14" t="inlineStr">
        <is>
          <t>nga</t>
        </is>
      </c>
      <c r="D1505" s="14" t="inlineStr">
        <is>
          <t>mch</t>
        </is>
      </c>
      <c r="E1505" s="14" t="inlineStr">
        <is>
          <t>EMISSIONS</t>
        </is>
      </c>
      <c r="F1505" s="81" t="inlineStr">
        <is>
          <t>EMISSIONS(AD1962,Settings!$C$13,$D1971)</t>
        </is>
      </c>
    </row>
    <row r="1506">
      <c r="A1506" s="14" t="n">
        <v>1972</v>
      </c>
      <c r="B1506" s="14" t="inlineStr">
        <is>
          <t>co2</t>
        </is>
      </c>
      <c r="C1506" s="14" t="inlineStr">
        <is>
          <t>gso</t>
        </is>
      </c>
      <c r="D1506" s="14" t="inlineStr">
        <is>
          <t>mch</t>
        </is>
      </c>
      <c r="E1506" s="14" t="inlineStr">
        <is>
          <t>EMISSIONS</t>
        </is>
      </c>
      <c r="F1506" s="81" t="inlineStr">
        <is>
          <t>EMISSIONS(AD1963,Settings!$C$13,$D1972)</t>
        </is>
      </c>
    </row>
    <row r="1507">
      <c r="A1507" s="14" t="n">
        <v>1973</v>
      </c>
      <c r="B1507" s="14" t="inlineStr">
        <is>
          <t>co2</t>
        </is>
      </c>
      <c r="C1507" s="14" t="inlineStr">
        <is>
          <t>die</t>
        </is>
      </c>
      <c r="D1507" s="14" t="inlineStr">
        <is>
          <t>mch</t>
        </is>
      </c>
      <c r="E1507" s="14" t="inlineStr">
        <is>
          <t>EMISSIONS</t>
        </is>
      </c>
      <c r="F1507" s="81" t="inlineStr">
        <is>
          <t>EMISSIONS(AD1964,Settings!$C$13,$D1973)</t>
        </is>
      </c>
    </row>
    <row r="1508">
      <c r="A1508" s="14" t="n">
        <v>1974</v>
      </c>
      <c r="B1508" s="14" t="inlineStr">
        <is>
          <t>co2</t>
        </is>
      </c>
      <c r="C1508" s="14" t="inlineStr">
        <is>
          <t>lpg</t>
        </is>
      </c>
      <c r="D1508" s="14" t="inlineStr">
        <is>
          <t>mch</t>
        </is>
      </c>
      <c r="E1508" s="14" t="inlineStr">
        <is>
          <t>EMISSIONS</t>
        </is>
      </c>
      <c r="F1508" s="81" t="inlineStr">
        <is>
          <t>EMISSIONS(AD1965,Settings!$C$13,$D1974)</t>
        </is>
      </c>
    </row>
    <row r="1509">
      <c r="A1509" s="14" t="n">
        <v>1975</v>
      </c>
      <c r="B1509" s="14" t="inlineStr">
        <is>
          <t>co2</t>
        </is>
      </c>
      <c r="C1509" s="14" t="inlineStr">
        <is>
          <t>ker</t>
        </is>
      </c>
      <c r="D1509" s="14" t="inlineStr">
        <is>
          <t>mch</t>
        </is>
      </c>
      <c r="E1509" s="14" t="inlineStr">
        <is>
          <t>EMISSIONS</t>
        </is>
      </c>
      <c r="F1509" s="81" t="inlineStr">
        <is>
          <t>EMISSIONS(AD1966,Settings!$C$13,$D1975)</t>
        </is>
      </c>
    </row>
    <row r="1510">
      <c r="A1510" s="14" t="n">
        <v>1976</v>
      </c>
      <c r="B1510" s="14" t="inlineStr">
        <is>
          <t>co2</t>
        </is>
      </c>
      <c r="C1510" s="14" t="inlineStr">
        <is>
          <t>oop</t>
        </is>
      </c>
      <c r="D1510" s="14" t="inlineStr">
        <is>
          <t>mch</t>
        </is>
      </c>
      <c r="E1510" s="14" t="inlineStr">
        <is>
          <t>EMISSIONS</t>
        </is>
      </c>
      <c r="F1510" s="81" t="inlineStr">
        <is>
          <t>EMISSIONS(AD1967,Settings!$C$13,$D1976)</t>
        </is>
      </c>
    </row>
    <row r="1511">
      <c r="A1511" s="14" t="n">
        <v>1977</v>
      </c>
      <c r="B1511" s="14" t="inlineStr">
        <is>
          <t>co2</t>
        </is>
      </c>
      <c r="C1511" s="14" t="inlineStr">
        <is>
          <t>bio</t>
        </is>
      </c>
      <c r="D1511" s="14" t="inlineStr">
        <is>
          <t>mch</t>
        </is>
      </c>
      <c r="E1511" s="14" t="inlineStr">
        <is>
          <t>EMISSIONS</t>
        </is>
      </c>
      <c r="F1511" s="81" t="inlineStr">
        <is>
          <t>EMISSIONS(AD1968,Settings!$C$13,$D1977)</t>
        </is>
      </c>
    </row>
    <row r="1512">
      <c r="A1512" s="14" t="n">
        <v>1979</v>
      </c>
      <c r="B1512" s="14" t="inlineStr">
        <is>
          <t>rtx</t>
        </is>
      </c>
      <c r="C1512" s="14" t="inlineStr">
        <is>
          <t>coa</t>
        </is>
      </c>
      <c r="D1512" s="14" t="inlineStr">
        <is>
          <t>mch</t>
        </is>
      </c>
      <c r="E1512" s="14" t="inlineStr">
        <is>
          <t>REVENUE</t>
        </is>
      </c>
      <c r="F1512" s="81" t="inlineStr">
        <is>
          <t>REVENUE(AD1961,Settings!$C$13,INDEX(AD$407:AD$418,$D1979)+INDEX(AD$394:AD$405,$D1979)+AD1934*(1+$E1979))</t>
        </is>
      </c>
    </row>
    <row r="1513">
      <c r="A1513" s="14" t="n">
        <v>1980</v>
      </c>
      <c r="B1513" s="14" t="inlineStr">
        <is>
          <t>rtx</t>
        </is>
      </c>
      <c r="C1513" s="14" t="inlineStr">
        <is>
          <t>nga</t>
        </is>
      </c>
      <c r="D1513" s="14" t="inlineStr">
        <is>
          <t>mch</t>
        </is>
      </c>
      <c r="E1513" s="14" t="inlineStr">
        <is>
          <t>REVENUE</t>
        </is>
      </c>
      <c r="F1513" s="81" t="inlineStr">
        <is>
          <t>REVENUE(AD1962,Settings!$C$13,INDEX(AD$407:AD$418,$D1980)+INDEX(AD$394:AD$405,$D1980)+AD1935*(1+$E1980))</t>
        </is>
      </c>
    </row>
    <row r="1514">
      <c r="A1514" s="14" t="n">
        <v>1981</v>
      </c>
      <c r="B1514" s="14" t="inlineStr">
        <is>
          <t>rtx</t>
        </is>
      </c>
      <c r="C1514" s="14" t="inlineStr">
        <is>
          <t>gso</t>
        </is>
      </c>
      <c r="D1514" s="14" t="inlineStr">
        <is>
          <t>mch</t>
        </is>
      </c>
      <c r="E1514" s="14" t="inlineStr">
        <is>
          <t>REVENUE</t>
        </is>
      </c>
      <c r="F1514" s="81" t="inlineStr">
        <is>
          <t>REVENUE(AD1963,Settings!$C$13,INDEX(AD$407:AD$418,$D1981)+INDEX(AD$394:AD$405,$D1981)+AD1936*(1+$E1981))</t>
        </is>
      </c>
    </row>
    <row r="1515">
      <c r="A1515" s="14" t="n">
        <v>1982</v>
      </c>
      <c r="B1515" s="14" t="inlineStr">
        <is>
          <t>rtx</t>
        </is>
      </c>
      <c r="C1515" s="14" t="inlineStr">
        <is>
          <t>die</t>
        </is>
      </c>
      <c r="D1515" s="14" t="inlineStr">
        <is>
          <t>mch</t>
        </is>
      </c>
      <c r="E1515" s="14" t="inlineStr">
        <is>
          <t>REVENUE</t>
        </is>
      </c>
      <c r="F1515" s="81" t="inlineStr">
        <is>
          <t>REVENUE(AD1964,Settings!$C$13,INDEX(AD$407:AD$418,$D1982)+INDEX(AD$394:AD$405,$D1982)+AD1937*(1+$E1982))</t>
        </is>
      </c>
    </row>
    <row r="1516">
      <c r="A1516" s="14" t="n">
        <v>1983</v>
      </c>
      <c r="B1516" s="14" t="inlineStr">
        <is>
          <t>rtx</t>
        </is>
      </c>
      <c r="C1516" s="14" t="inlineStr">
        <is>
          <t>lpg</t>
        </is>
      </c>
      <c r="D1516" s="14" t="inlineStr">
        <is>
          <t>mch</t>
        </is>
      </c>
      <c r="E1516" s="14" t="inlineStr">
        <is>
          <t>REVENUE</t>
        </is>
      </c>
      <c r="F1516" s="81" t="inlineStr">
        <is>
          <t>REVENUE(AD1965,Settings!$C$13,INDEX(AD$407:AD$418,$D1983)+INDEX(AD$394:AD$405,$D1983)+AD1938*(1+$E1983))</t>
        </is>
      </c>
    </row>
    <row r="1517">
      <c r="A1517" s="14" t="n">
        <v>1984</v>
      </c>
      <c r="B1517" s="14" t="inlineStr">
        <is>
          <t>rtx</t>
        </is>
      </c>
      <c r="C1517" s="14" t="inlineStr">
        <is>
          <t>ker</t>
        </is>
      </c>
      <c r="D1517" s="14" t="inlineStr">
        <is>
          <t>mch</t>
        </is>
      </c>
      <c r="E1517" s="14" t="inlineStr">
        <is>
          <t>REVENUE</t>
        </is>
      </c>
      <c r="F1517" s="81" t="inlineStr">
        <is>
          <t>REVENUE(AD1966,Settings!$C$13,INDEX(AD$407:AD$418,$D1984)+INDEX(AD$394:AD$405,$D1984)+AD1939*(1+$E1984))</t>
        </is>
      </c>
    </row>
    <row r="1518">
      <c r="A1518" s="14" t="n">
        <v>1985</v>
      </c>
      <c r="B1518" s="14" t="inlineStr">
        <is>
          <t>rtx</t>
        </is>
      </c>
      <c r="C1518" s="14" t="inlineStr">
        <is>
          <t>oop</t>
        </is>
      </c>
      <c r="D1518" s="14" t="inlineStr">
        <is>
          <t>mch</t>
        </is>
      </c>
      <c r="E1518" s="14" t="inlineStr">
        <is>
          <t>REVENUE</t>
        </is>
      </c>
      <c r="F1518" s="81" t="inlineStr">
        <is>
          <t>REVENUE(AD1967,Settings!$C$13,INDEX(AD$407:AD$418,$D1985)+INDEX(AD$394:AD$405,$D1985)+AD1940*(1+$E1985))</t>
        </is>
      </c>
    </row>
    <row r="1519">
      <c r="A1519" s="14" t="n">
        <v>1986</v>
      </c>
      <c r="B1519" s="14" t="inlineStr">
        <is>
          <t>rtx</t>
        </is>
      </c>
      <c r="C1519" s="14" t="inlineStr">
        <is>
          <t>bio</t>
        </is>
      </c>
      <c r="D1519" s="14" t="inlineStr">
        <is>
          <t>mch</t>
        </is>
      </c>
      <c r="E1519" s="14" t="inlineStr">
        <is>
          <t>REVENUE</t>
        </is>
      </c>
      <c r="F1519" s="81" t="inlineStr">
        <is>
          <t>REVENUE(AD1968,Settings!$C$13,INDEX(AD$407:AD$418,$D1986)+INDEX(AD$394:AD$405,$D1986)+AD1941*(1+$E1986))</t>
        </is>
      </c>
    </row>
    <row r="1520">
      <c r="A1520" s="14" t="n">
        <v>1988</v>
      </c>
      <c r="B1520" s="14" t="inlineStr">
        <is>
          <t>rsub</t>
        </is>
      </c>
      <c r="C1520" s="14" t="inlineStr">
        <is>
          <t>coa</t>
        </is>
      </c>
      <c r="D1520" s="14" t="inlineStr">
        <is>
          <t>mch</t>
        </is>
      </c>
      <c r="E1520" s="14" t="inlineStr">
        <is>
          <t>REVENUE</t>
        </is>
      </c>
      <c r="F1520" s="81" t="inlineStr">
        <is>
          <t>REVENUE(AD1961,Settings!$C$13,INDEX(AD$420:AD$431,$D1988))</t>
        </is>
      </c>
    </row>
    <row r="1521">
      <c r="A1521" s="14" t="n">
        <v>1989</v>
      </c>
      <c r="B1521" s="14" t="inlineStr">
        <is>
          <t>rsub</t>
        </is>
      </c>
      <c r="C1521" s="14" t="inlineStr">
        <is>
          <t>nga</t>
        </is>
      </c>
      <c r="D1521" s="14" t="inlineStr">
        <is>
          <t>mch</t>
        </is>
      </c>
      <c r="E1521" s="14" t="inlineStr">
        <is>
          <t>REVENUE</t>
        </is>
      </c>
      <c r="F1521" s="81" t="inlineStr">
        <is>
          <t>REVENUE(AD1962,Settings!$C$13,INDEX(AD$420:AD$431,$D1989))</t>
        </is>
      </c>
    </row>
    <row r="1522">
      <c r="A1522" s="14" t="n">
        <v>1990</v>
      </c>
      <c r="B1522" s="14" t="inlineStr">
        <is>
          <t>rsub</t>
        </is>
      </c>
      <c r="C1522" s="14" t="inlineStr">
        <is>
          <t>gso</t>
        </is>
      </c>
      <c r="D1522" s="14" t="inlineStr">
        <is>
          <t>mch</t>
        </is>
      </c>
      <c r="E1522" s="14" t="inlineStr">
        <is>
          <t>REVENUE</t>
        </is>
      </c>
      <c r="F1522" s="81" t="inlineStr">
        <is>
          <t>REVENUE(AD1963,Settings!$C$13,INDEX(AD$420:AD$431,$D1990))</t>
        </is>
      </c>
    </row>
    <row r="1523">
      <c r="A1523" s="14" t="n">
        <v>1991</v>
      </c>
      <c r="B1523" s="14" t="inlineStr">
        <is>
          <t>rsub</t>
        </is>
      </c>
      <c r="C1523" s="14" t="inlineStr">
        <is>
          <t>die</t>
        </is>
      </c>
      <c r="D1523" s="14" t="inlineStr">
        <is>
          <t>mch</t>
        </is>
      </c>
      <c r="E1523" s="14" t="inlineStr">
        <is>
          <t>REVENUE</t>
        </is>
      </c>
      <c r="F1523" s="81" t="inlineStr">
        <is>
          <t>REVENUE(AD1964,Settings!$C$13,INDEX(AD$420:AD$431,$D1991))</t>
        </is>
      </c>
    </row>
    <row r="1524">
      <c r="A1524" s="14" t="n">
        <v>1992</v>
      </c>
      <c r="B1524" s="14" t="inlineStr">
        <is>
          <t>rsub</t>
        </is>
      </c>
      <c r="C1524" s="14" t="inlineStr">
        <is>
          <t>lpg</t>
        </is>
      </c>
      <c r="D1524" s="14" t="inlineStr">
        <is>
          <t>mch</t>
        </is>
      </c>
      <c r="E1524" s="14" t="inlineStr">
        <is>
          <t>REVENUE</t>
        </is>
      </c>
      <c r="F1524" s="81" t="inlineStr">
        <is>
          <t>REVENUE(AD1965,Settings!$C$13,INDEX(AD$420:AD$431,$D1992))</t>
        </is>
      </c>
    </row>
    <row r="1525">
      <c r="A1525" s="14" t="n">
        <v>1993</v>
      </c>
      <c r="B1525" s="14" t="inlineStr">
        <is>
          <t>rsub</t>
        </is>
      </c>
      <c r="C1525" s="14" t="inlineStr">
        <is>
          <t>ker</t>
        </is>
      </c>
      <c r="D1525" s="14" t="inlineStr">
        <is>
          <t>mch</t>
        </is>
      </c>
      <c r="E1525" s="14" t="inlineStr">
        <is>
          <t>REVENUE</t>
        </is>
      </c>
      <c r="F1525" s="81" t="inlineStr">
        <is>
          <t>REVENUE(AD1966,Settings!$C$13,INDEX(AD$420:AD$431,$D1993))</t>
        </is>
      </c>
    </row>
    <row r="1526">
      <c r="A1526" s="14" t="n">
        <v>1994</v>
      </c>
      <c r="B1526" s="14" t="inlineStr">
        <is>
          <t>rsub</t>
        </is>
      </c>
      <c r="C1526" s="14" t="inlineStr">
        <is>
          <t>oop</t>
        </is>
      </c>
      <c r="D1526" s="14" t="inlineStr">
        <is>
          <t>mch</t>
        </is>
      </c>
      <c r="E1526" s="14" t="inlineStr">
        <is>
          <t>REVENUE</t>
        </is>
      </c>
      <c r="F1526" s="81" t="inlineStr">
        <is>
          <t>REVENUE(AD1967,Settings!$C$13,INDEX(AD$420:AD$431,$D1994))</t>
        </is>
      </c>
    </row>
    <row r="1527">
      <c r="A1527" s="14" t="n">
        <v>1995</v>
      </c>
      <c r="B1527" s="14" t="inlineStr">
        <is>
          <t>rsub</t>
        </is>
      </c>
      <c r="C1527" s="14" t="inlineStr">
        <is>
          <t>bio</t>
        </is>
      </c>
      <c r="D1527" s="14" t="inlineStr">
        <is>
          <t>mch</t>
        </is>
      </c>
      <c r="E1527" s="14" t="inlineStr">
        <is>
          <t>REVENUE</t>
        </is>
      </c>
      <c r="F1527" s="81" t="inlineStr">
        <is>
          <t>REVENUE(AD1968,Settings!$C$13,INDEX(AD$420:AD$431,$D1995))</t>
        </is>
      </c>
    </row>
    <row r="1528">
      <c r="A1528" s="14" t="n">
        <v>1997</v>
      </c>
      <c r="B1528" s="14" t="inlineStr">
        <is>
          <t>rnew</t>
        </is>
      </c>
      <c r="C1528" s="14" t="inlineStr">
        <is>
          <t>coa</t>
        </is>
      </c>
      <c r="D1528" s="14" t="inlineStr">
        <is>
          <t>mch</t>
        </is>
      </c>
      <c r="E1528" s="14" t="inlineStr">
        <is>
          <t>REVENUE</t>
        </is>
      </c>
      <c r="F1528" s="81" t="inlineStr">
        <is>
          <t>REVENUE(AD1961,Settings!$C$13,NEWREVRATE(AD1889,AD1907,AD1898,AD$201,AD1916,$D1997))</t>
        </is>
      </c>
    </row>
    <row r="1529">
      <c r="A1529" s="14" t="n">
        <v>1998</v>
      </c>
      <c r="B1529" s="14" t="inlineStr">
        <is>
          <t>rnew</t>
        </is>
      </c>
      <c r="C1529" s="14" t="inlineStr">
        <is>
          <t>nga</t>
        </is>
      </c>
      <c r="D1529" s="14" t="inlineStr">
        <is>
          <t>mch</t>
        </is>
      </c>
      <c r="E1529" s="14" t="inlineStr">
        <is>
          <t>REVENUE</t>
        </is>
      </c>
      <c r="F1529" s="81" t="inlineStr">
        <is>
          <t>REVENUE(AD1962,Settings!$C$13,NEWREVRATE(AD1890,AD1908,AD1899,AD$201,AD1917,$D1998))</t>
        </is>
      </c>
    </row>
    <row r="1530">
      <c r="A1530" s="14" t="n">
        <v>1999</v>
      </c>
      <c r="B1530" s="14" t="inlineStr">
        <is>
          <t>rnew</t>
        </is>
      </c>
      <c r="C1530" s="14" t="inlineStr">
        <is>
          <t>gso</t>
        </is>
      </c>
      <c r="D1530" s="14" t="inlineStr">
        <is>
          <t>mch</t>
        </is>
      </c>
      <c r="E1530" s="14" t="inlineStr">
        <is>
          <t>REVENUE</t>
        </is>
      </c>
      <c r="F1530" s="81" t="inlineStr">
        <is>
          <t>REVENUE(AD1963,Settings!$C$13,NEWREVRATE(AD1891,AD1909,AD1900,AD$201,AD1918,$D1999))</t>
        </is>
      </c>
    </row>
    <row r="1531">
      <c r="A1531" s="14" t="n">
        <v>2000</v>
      </c>
      <c r="B1531" s="14" t="inlineStr">
        <is>
          <t>rnew</t>
        </is>
      </c>
      <c r="C1531" s="14" t="inlineStr">
        <is>
          <t>die</t>
        </is>
      </c>
      <c r="D1531" s="14" t="inlineStr">
        <is>
          <t>mch</t>
        </is>
      </c>
      <c r="E1531" s="14" t="inlineStr">
        <is>
          <t>REVENUE</t>
        </is>
      </c>
      <c r="F1531" s="81" t="inlineStr">
        <is>
          <t>REVENUE(AD1964,Settings!$C$13,NEWREVRATE(AD1892,AD1910,AD1901,AD$201,AD1919,$D2000))</t>
        </is>
      </c>
    </row>
    <row r="1532">
      <c r="A1532" s="14" t="n">
        <v>2001</v>
      </c>
      <c r="B1532" s="14" t="inlineStr">
        <is>
          <t>rnew</t>
        </is>
      </c>
      <c r="C1532" s="14" t="inlineStr">
        <is>
          <t>lpg</t>
        </is>
      </c>
      <c r="D1532" s="14" t="inlineStr">
        <is>
          <t>mch</t>
        </is>
      </c>
      <c r="E1532" s="14" t="inlineStr">
        <is>
          <t>REVENUE</t>
        </is>
      </c>
      <c r="F1532" s="81" t="inlineStr">
        <is>
          <t>REVENUE(AD1965,Settings!$C$13,NEWREVRATE(AD1893,AD1911,AD1902,AD$201,AD1920,$D2001))</t>
        </is>
      </c>
    </row>
    <row r="1533">
      <c r="A1533" s="14" t="n">
        <v>2002</v>
      </c>
      <c r="B1533" s="14" t="inlineStr">
        <is>
          <t>rnew</t>
        </is>
      </c>
      <c r="C1533" s="14" t="inlineStr">
        <is>
          <t>ker</t>
        </is>
      </c>
      <c r="D1533" s="14" t="inlineStr">
        <is>
          <t>mch</t>
        </is>
      </c>
      <c r="E1533" s="14" t="inlineStr">
        <is>
          <t>REVENUE</t>
        </is>
      </c>
      <c r="F1533" s="81" t="inlineStr">
        <is>
          <t>REVENUE(AD1966,Settings!$C$13,NEWREVRATE(AD1894,AD1912,AD1903,AD$201,AD1921,$D2002))</t>
        </is>
      </c>
    </row>
    <row r="1534">
      <c r="A1534" s="14" t="n">
        <v>2003</v>
      </c>
      <c r="B1534" s="14" t="inlineStr">
        <is>
          <t>rnew</t>
        </is>
      </c>
      <c r="C1534" s="14" t="inlineStr">
        <is>
          <t>oop</t>
        </is>
      </c>
      <c r="D1534" s="14" t="inlineStr">
        <is>
          <t>mch</t>
        </is>
      </c>
      <c r="E1534" s="14" t="inlineStr">
        <is>
          <t>REVENUE</t>
        </is>
      </c>
      <c r="F1534" s="81" t="inlineStr">
        <is>
          <t>REVENUE(AD1967,Settings!$C$13,NEWREVRATE(AD1895,AD1913,AD1904,AD$201,AD1922,$D2003))</t>
        </is>
      </c>
    </row>
    <row r="1535">
      <c r="A1535" s="14" t="n">
        <v>2004</v>
      </c>
      <c r="B1535" s="14" t="inlineStr">
        <is>
          <t>rnew</t>
        </is>
      </c>
      <c r="C1535" s="14" t="inlineStr">
        <is>
          <t>bio</t>
        </is>
      </c>
      <c r="D1535" s="14" t="inlineStr">
        <is>
          <t>mch</t>
        </is>
      </c>
      <c r="E1535" s="14" t="inlineStr">
        <is>
          <t>REVENUE</t>
        </is>
      </c>
      <c r="F1535" s="81" t="inlineStr">
        <is>
          <t>REVENUE(AD1968,Settings!$C$13,NEWREVRATE(AD1896,AD1914,AD1905,AD$201,AD1923,$D2004))</t>
        </is>
      </c>
    </row>
    <row r="1536">
      <c r="A1536" s="14" t="n">
        <v>2006</v>
      </c>
      <c r="B1536" s="14" t="inlineStr">
        <is>
          <t>rxcp</t>
        </is>
      </c>
      <c r="C1536" s="14" t="inlineStr">
        <is>
          <t>coa</t>
        </is>
      </c>
      <c r="D1536" s="14" t="inlineStr">
        <is>
          <t>mch</t>
        </is>
      </c>
      <c r="E1536" s="14" t="inlineStr">
        <is>
          <t>REVENUE</t>
        </is>
      </c>
      <c r="F1536" s="81" t="inlineStr">
        <is>
          <t>REVENUE(AD1961,Settings!$C$13,AD1925)</t>
        </is>
      </c>
    </row>
    <row r="1537">
      <c r="A1537" s="14" t="n">
        <v>2007</v>
      </c>
      <c r="B1537" s="14" t="inlineStr">
        <is>
          <t>rxcp</t>
        </is>
      </c>
      <c r="C1537" s="14" t="inlineStr">
        <is>
          <t>nga</t>
        </is>
      </c>
      <c r="D1537" s="14" t="inlineStr">
        <is>
          <t>mch</t>
        </is>
      </c>
      <c r="E1537" s="14" t="inlineStr">
        <is>
          <t>REVENUE</t>
        </is>
      </c>
      <c r="F1537" s="81" t="inlineStr">
        <is>
          <t>REVENUE(AD1962,Settings!$C$13,AD1926)</t>
        </is>
      </c>
    </row>
    <row r="1538">
      <c r="A1538" s="14" t="n">
        <v>2008</v>
      </c>
      <c r="B1538" s="14" t="inlineStr">
        <is>
          <t>rxcp</t>
        </is>
      </c>
      <c r="C1538" s="14" t="inlineStr">
        <is>
          <t>gso</t>
        </is>
      </c>
      <c r="D1538" s="14" t="inlineStr">
        <is>
          <t>mch</t>
        </is>
      </c>
      <c r="E1538" s="14" t="inlineStr">
        <is>
          <t>REVENUE</t>
        </is>
      </c>
      <c r="F1538" s="81" t="inlineStr">
        <is>
          <t>REVENUE(AD1963,Settings!$C$13,AD1927)</t>
        </is>
      </c>
    </row>
    <row r="1539">
      <c r="A1539" s="14" t="n">
        <v>2009</v>
      </c>
      <c r="B1539" s="14" t="inlineStr">
        <is>
          <t>rxcp</t>
        </is>
      </c>
      <c r="C1539" s="14" t="inlineStr">
        <is>
          <t>die</t>
        </is>
      </c>
      <c r="D1539" s="14" t="inlineStr">
        <is>
          <t>mch</t>
        </is>
      </c>
      <c r="E1539" s="14" t="inlineStr">
        <is>
          <t>REVENUE</t>
        </is>
      </c>
      <c r="F1539" s="81" t="inlineStr">
        <is>
          <t>REVENUE(AD1964,Settings!$C$13,AD1928)</t>
        </is>
      </c>
    </row>
    <row r="1540">
      <c r="A1540" s="14" t="n">
        <v>2010</v>
      </c>
      <c r="B1540" s="14" t="inlineStr">
        <is>
          <t>rxcp</t>
        </is>
      </c>
      <c r="C1540" s="14" t="inlineStr">
        <is>
          <t>lpg</t>
        </is>
      </c>
      <c r="D1540" s="14" t="inlineStr">
        <is>
          <t>mch</t>
        </is>
      </c>
      <c r="E1540" s="14" t="inlineStr">
        <is>
          <t>REVENUE</t>
        </is>
      </c>
      <c r="F1540" s="81" t="inlineStr">
        <is>
          <t>REVENUE(AD1965,Settings!$C$13,AD1929)</t>
        </is>
      </c>
    </row>
    <row r="1541">
      <c r="A1541" s="14" t="n">
        <v>2011</v>
      </c>
      <c r="B1541" s="14" t="inlineStr">
        <is>
          <t>rxcp</t>
        </is>
      </c>
      <c r="C1541" s="14" t="inlineStr">
        <is>
          <t>ker</t>
        </is>
      </c>
      <c r="D1541" s="14" t="inlineStr">
        <is>
          <t>mch</t>
        </is>
      </c>
      <c r="E1541" s="14" t="inlineStr">
        <is>
          <t>REVENUE</t>
        </is>
      </c>
      <c r="F1541" s="81" t="inlineStr">
        <is>
          <t>REVENUE(AD1966,Settings!$C$13,AD1930)</t>
        </is>
      </c>
    </row>
    <row r="1542">
      <c r="A1542" s="14" t="n">
        <v>2012</v>
      </c>
      <c r="B1542" s="14" t="inlineStr">
        <is>
          <t>rxcp</t>
        </is>
      </c>
      <c r="C1542" s="14" t="inlineStr">
        <is>
          <t>oop</t>
        </is>
      </c>
      <c r="D1542" s="14" t="inlineStr">
        <is>
          <t>mch</t>
        </is>
      </c>
      <c r="E1542" s="14" t="inlineStr">
        <is>
          <t>REVENUE</t>
        </is>
      </c>
      <c r="F1542" s="81" t="inlineStr">
        <is>
          <t>REVENUE(AD1967,Settings!$C$13,AD1931)</t>
        </is>
      </c>
    </row>
    <row r="1543">
      <c r="A1543" s="14" t="n">
        <v>2013</v>
      </c>
      <c r="B1543" s="14" t="inlineStr">
        <is>
          <t>rxcp</t>
        </is>
      </c>
      <c r="C1543" s="14" t="inlineStr">
        <is>
          <t>bio</t>
        </is>
      </c>
      <c r="D1543" s="14" t="inlineStr">
        <is>
          <t>mch</t>
        </is>
      </c>
      <c r="E1543" s="14" t="inlineStr">
        <is>
          <t>REVENUE</t>
        </is>
      </c>
      <c r="F1543" s="81" t="inlineStr">
        <is>
          <t>REVENUE(AD1968,Settings!$C$13,AD1932)</t>
        </is>
      </c>
    </row>
    <row r="1544">
      <c r="A1544" s="14" t="n">
        <v>2017</v>
      </c>
      <c r="B1544" s="14" t="inlineStr">
        <is>
          <t>ctxnew</t>
        </is>
      </c>
      <c r="C1544" s="14" t="inlineStr">
        <is>
          <t>coa</t>
        </is>
      </c>
      <c r="D1544" s="14" t="inlineStr">
        <is>
          <t>irn</t>
        </is>
      </c>
      <c r="E1544" s="14" t="inlineStr">
        <is>
          <t>CARBONTAX</t>
        </is>
      </c>
      <c r="F1544" s="81" t="inlineStr">
        <is>
          <t>CARBONTAX(INDEX(AD$263:AD$279,$F2017),$D2017,INDEX(AD$23:AD$30,$E2017))</t>
        </is>
      </c>
    </row>
    <row r="1545">
      <c r="A1545" s="14" t="n">
        <v>2018</v>
      </c>
      <c r="B1545" s="14" t="inlineStr">
        <is>
          <t>ctxnew</t>
        </is>
      </c>
      <c r="C1545" s="14" t="inlineStr">
        <is>
          <t>nga</t>
        </is>
      </c>
      <c r="D1545" s="14" t="inlineStr">
        <is>
          <t>irn</t>
        </is>
      </c>
      <c r="E1545" s="14" t="inlineStr">
        <is>
          <t>CARBONTAX</t>
        </is>
      </c>
      <c r="F1545" s="81" t="inlineStr">
        <is>
          <t>CARBONTAX(INDEX(AD$263:AD$279,$F2018),$D2018,INDEX(AD$23:AD$30,$E2018))</t>
        </is>
      </c>
    </row>
    <row r="1546">
      <c r="A1546" s="14" t="n">
        <v>2019</v>
      </c>
      <c r="B1546" s="14" t="inlineStr">
        <is>
          <t>ctxnew</t>
        </is>
      </c>
      <c r="C1546" s="14" t="inlineStr">
        <is>
          <t>gso</t>
        </is>
      </c>
      <c r="D1546" s="14" t="inlineStr">
        <is>
          <t>irn</t>
        </is>
      </c>
      <c r="E1546" s="14" t="inlineStr">
        <is>
          <t>CARBONTAX</t>
        </is>
      </c>
      <c r="F1546" s="81" t="inlineStr">
        <is>
          <t>CARBONTAX(INDEX(AD$263:AD$279,$F2019),$D2019,INDEX(AD$23:AD$30,$E2019))</t>
        </is>
      </c>
    </row>
    <row r="1547">
      <c r="A1547" s="14" t="n">
        <v>2020</v>
      </c>
      <c r="B1547" s="14" t="inlineStr">
        <is>
          <t>ctxnew</t>
        </is>
      </c>
      <c r="C1547" s="14" t="inlineStr">
        <is>
          <t>die</t>
        </is>
      </c>
      <c r="D1547" s="14" t="inlineStr">
        <is>
          <t>irn</t>
        </is>
      </c>
      <c r="E1547" s="14" t="inlineStr">
        <is>
          <t>CARBONTAX</t>
        </is>
      </c>
      <c r="F1547" s="81" t="inlineStr">
        <is>
          <t>CARBONTAX(INDEX(AD$263:AD$279,$F2020),$D2020,INDEX(AD$23:AD$30,$E2020))</t>
        </is>
      </c>
    </row>
    <row r="1548">
      <c r="A1548" s="14" t="n">
        <v>2021</v>
      </c>
      <c r="B1548" s="14" t="inlineStr">
        <is>
          <t>ctxnew</t>
        </is>
      </c>
      <c r="C1548" s="14" t="inlineStr">
        <is>
          <t>lpg</t>
        </is>
      </c>
      <c r="D1548" s="14" t="inlineStr">
        <is>
          <t>irn</t>
        </is>
      </c>
      <c r="E1548" s="14" t="inlineStr">
        <is>
          <t>CARBONTAX</t>
        </is>
      </c>
      <c r="F1548" s="81" t="inlineStr">
        <is>
          <t>CARBONTAX(INDEX(AD$263:AD$279,$F2021),$D2021,INDEX(AD$23:AD$30,$E2021))</t>
        </is>
      </c>
    </row>
    <row r="1549">
      <c r="A1549" s="14" t="n">
        <v>2022</v>
      </c>
      <c r="B1549" s="14" t="inlineStr">
        <is>
          <t>ctxnew</t>
        </is>
      </c>
      <c r="C1549" s="14" t="inlineStr">
        <is>
          <t>ker</t>
        </is>
      </c>
      <c r="D1549" s="14" t="inlineStr">
        <is>
          <t>irn</t>
        </is>
      </c>
      <c r="E1549" s="14" t="inlineStr">
        <is>
          <t>CARBONTAX</t>
        </is>
      </c>
      <c r="F1549" s="81" t="inlineStr">
        <is>
          <t>CARBONTAX(INDEX(AD$263:AD$279,$F2022),$D2022,INDEX(AD$23:AD$30,$E2022))</t>
        </is>
      </c>
    </row>
    <row r="1550">
      <c r="A1550" s="14" t="n">
        <v>2023</v>
      </c>
      <c r="B1550" s="14" t="inlineStr">
        <is>
          <t>ctxnew</t>
        </is>
      </c>
      <c r="C1550" s="14" t="inlineStr">
        <is>
          <t>oop</t>
        </is>
      </c>
      <c r="D1550" s="14" t="inlineStr">
        <is>
          <t>irn</t>
        </is>
      </c>
      <c r="E1550" s="14" t="inlineStr">
        <is>
          <t>CARBONTAX</t>
        </is>
      </c>
      <c r="F1550" s="81" t="inlineStr">
        <is>
          <t>CARBONTAX(INDEX(AD$263:AD$279,$F2023),$D2023,INDEX(AD$23:AD$30,$E2023))</t>
        </is>
      </c>
    </row>
    <row r="1551">
      <c r="A1551" s="14" t="n">
        <v>2024</v>
      </c>
      <c r="B1551" s="14" t="inlineStr">
        <is>
          <t>ctxnew</t>
        </is>
      </c>
      <c r="C1551" s="14" t="inlineStr">
        <is>
          <t>bio</t>
        </is>
      </c>
      <c r="D1551" s="14" t="inlineStr">
        <is>
          <t>irn</t>
        </is>
      </c>
      <c r="E1551" s="14" t="inlineStr">
        <is>
          <t>CARBONTAX</t>
        </is>
      </c>
      <c r="F1551" s="81" t="inlineStr">
        <is>
          <t>CARBONTAX(INDEX(AD$263:AD$279,$F2024),$D2024,INDEX(AD$23:AD$30,$E2024))</t>
        </is>
      </c>
    </row>
    <row r="1552">
      <c r="A1552" s="14" t="n">
        <v>2026</v>
      </c>
      <c r="B1552" s="14" t="inlineStr">
        <is>
          <t>ets</t>
        </is>
      </c>
      <c r="C1552" s="14" t="inlineStr">
        <is>
          <t>coa</t>
        </is>
      </c>
      <c r="D1552" s="14" t="inlineStr">
        <is>
          <t>irn</t>
        </is>
      </c>
      <c r="E1552" s="14" t="inlineStr">
        <is>
          <t>ETSCOST</t>
        </is>
      </c>
      <c r="F1552" s="81" t="inlineStr">
        <is>
          <t>ETSCOST(INDEX(AD$280:AD$296,$E2026),$D2026)</t>
        </is>
      </c>
    </row>
    <row r="1553">
      <c r="A1553" s="14" t="n">
        <v>2027</v>
      </c>
      <c r="B1553" s="14" t="inlineStr">
        <is>
          <t>ets</t>
        </is>
      </c>
      <c r="C1553" s="14" t="inlineStr">
        <is>
          <t>nga</t>
        </is>
      </c>
      <c r="D1553" s="14" t="inlineStr">
        <is>
          <t>irn</t>
        </is>
      </c>
      <c r="E1553" s="14" t="inlineStr">
        <is>
          <t>ETSCOST</t>
        </is>
      </c>
      <c r="F1553" s="81" t="inlineStr">
        <is>
          <t>ETSCOST(INDEX(AD$280:AD$296,$E2027),$D2027)</t>
        </is>
      </c>
    </row>
    <row r="1554">
      <c r="A1554" s="14" t="n">
        <v>2028</v>
      </c>
      <c r="B1554" s="14" t="inlineStr">
        <is>
          <t>ets</t>
        </is>
      </c>
      <c r="C1554" s="14" t="inlineStr">
        <is>
          <t>gso</t>
        </is>
      </c>
      <c r="D1554" s="14" t="inlineStr">
        <is>
          <t>irn</t>
        </is>
      </c>
      <c r="E1554" s="14" t="inlineStr">
        <is>
          <t>ETSCOST</t>
        </is>
      </c>
      <c r="F1554" s="81" t="inlineStr">
        <is>
          <t>ETSCOST(INDEX(AD$280:AD$296,$E2028),$D2028)</t>
        </is>
      </c>
    </row>
    <row r="1555">
      <c r="A1555" s="14" t="n">
        <v>2029</v>
      </c>
      <c r="B1555" s="14" t="inlineStr">
        <is>
          <t>ets</t>
        </is>
      </c>
      <c r="C1555" s="14" t="inlineStr">
        <is>
          <t>die</t>
        </is>
      </c>
      <c r="D1555" s="14" t="inlineStr">
        <is>
          <t>irn</t>
        </is>
      </c>
      <c r="E1555" s="14" t="inlineStr">
        <is>
          <t>ETSCOST</t>
        </is>
      </c>
      <c r="F1555" s="81" t="inlineStr">
        <is>
          <t>ETSCOST(INDEX(AD$280:AD$296,$E2029),$D2029)</t>
        </is>
      </c>
    </row>
    <row r="1556">
      <c r="A1556" s="14" t="n">
        <v>2030</v>
      </c>
      <c r="B1556" s="14" t="inlineStr">
        <is>
          <t>ets</t>
        </is>
      </c>
      <c r="C1556" s="14" t="inlineStr">
        <is>
          <t>lpg</t>
        </is>
      </c>
      <c r="D1556" s="14" t="inlineStr">
        <is>
          <t>irn</t>
        </is>
      </c>
      <c r="E1556" s="14" t="inlineStr">
        <is>
          <t>ETSCOST</t>
        </is>
      </c>
      <c r="F1556" s="81" t="inlineStr">
        <is>
          <t>ETSCOST(INDEX(AD$280:AD$296,$E2030),$D2030)</t>
        </is>
      </c>
    </row>
    <row r="1557">
      <c r="A1557" s="14" t="n">
        <v>2031</v>
      </c>
      <c r="B1557" s="14" t="inlineStr">
        <is>
          <t>ets</t>
        </is>
      </c>
      <c r="C1557" s="14" t="inlineStr">
        <is>
          <t>ker</t>
        </is>
      </c>
      <c r="D1557" s="14" t="inlineStr">
        <is>
          <t>irn</t>
        </is>
      </c>
      <c r="E1557" s="14" t="inlineStr">
        <is>
          <t>ETSCOST</t>
        </is>
      </c>
      <c r="F1557" s="81" t="inlineStr">
        <is>
          <t>ETSCOST(INDEX(AD$280:AD$296,$E2031),$D2031)</t>
        </is>
      </c>
    </row>
    <row r="1558">
      <c r="A1558" s="14" t="n">
        <v>2032</v>
      </c>
      <c r="B1558" s="14" t="inlineStr">
        <is>
          <t>ets</t>
        </is>
      </c>
      <c r="C1558" s="14" t="inlineStr">
        <is>
          <t>oop</t>
        </is>
      </c>
      <c r="D1558" s="14" t="inlineStr">
        <is>
          <t>irn</t>
        </is>
      </c>
      <c r="E1558" s="14" t="inlineStr">
        <is>
          <t>ETSCOST</t>
        </is>
      </c>
      <c r="F1558" s="81" t="inlineStr">
        <is>
          <t>ETSCOST(INDEX(AD$280:AD$296,$E2032),$D2032)</t>
        </is>
      </c>
    </row>
    <row r="1559">
      <c r="A1559" s="14" t="n">
        <v>2033</v>
      </c>
      <c r="B1559" s="14" t="inlineStr">
        <is>
          <t>ets</t>
        </is>
      </c>
      <c r="C1559" s="14" t="inlineStr">
        <is>
          <t>bio</t>
        </is>
      </c>
      <c r="D1559" s="14" t="inlineStr">
        <is>
          <t>irn</t>
        </is>
      </c>
      <c r="E1559" s="14" t="inlineStr">
        <is>
          <t>ETSCOST</t>
        </is>
      </c>
      <c r="F1559" s="81" t="inlineStr">
        <is>
          <t>ETSCOST(INDEX(AD$280:AD$296,$E2033),$D2033)</t>
        </is>
      </c>
    </row>
    <row r="1560">
      <c r="A1560" s="14" t="n">
        <v>2035</v>
      </c>
      <c r="B1560" s="14" t="inlineStr">
        <is>
          <t>ntx</t>
        </is>
      </c>
      <c r="C1560" s="14" t="inlineStr">
        <is>
          <t>coa</t>
        </is>
      </c>
      <c r="D1560" s="14" t="inlineStr">
        <is>
          <t>irn</t>
        </is>
      </c>
      <c r="E1560" s="14" t="inlineStr">
        <is>
          <t>NEWEXCISE</t>
        </is>
      </c>
      <c r="F1560" s="81" t="inlineStr">
        <is>
          <t>NEWEXCISE(INDEX(AD$80:AD$93,$D2035),$E2035)</t>
        </is>
      </c>
    </row>
    <row r="1561">
      <c r="A1561" s="14" t="n">
        <v>2036</v>
      </c>
      <c r="B1561" s="14" t="inlineStr">
        <is>
          <t>ntx</t>
        </is>
      </c>
      <c r="C1561" s="14" t="inlineStr">
        <is>
          <t>nga</t>
        </is>
      </c>
      <c r="D1561" s="14" t="inlineStr">
        <is>
          <t>irn</t>
        </is>
      </c>
      <c r="E1561" s="14" t="inlineStr">
        <is>
          <t>NEWEXCISE</t>
        </is>
      </c>
      <c r="F1561" s="81" t="inlineStr">
        <is>
          <t>NEWEXCISE(INDEX(AD$80:AD$93,$D2036),$E2036)</t>
        </is>
      </c>
    </row>
    <row r="1562">
      <c r="A1562" s="14" t="n">
        <v>2037</v>
      </c>
      <c r="B1562" s="14" t="inlineStr">
        <is>
          <t>ntx</t>
        </is>
      </c>
      <c r="C1562" s="14" t="inlineStr">
        <is>
          <t>gso</t>
        </is>
      </c>
      <c r="D1562" s="14" t="inlineStr">
        <is>
          <t>irn</t>
        </is>
      </c>
      <c r="E1562" s="14" t="inlineStr">
        <is>
          <t>NEWEXCISE</t>
        </is>
      </c>
      <c r="F1562" s="81" t="inlineStr">
        <is>
          <t>NEWEXCISE(INDEX(AD$80:AD$93,$D2037),$E2037)</t>
        </is>
      </c>
    </row>
    <row r="1563">
      <c r="A1563" s="14" t="n">
        <v>2038</v>
      </c>
      <c r="B1563" s="14" t="inlineStr">
        <is>
          <t>ntx</t>
        </is>
      </c>
      <c r="C1563" s="14" t="inlineStr">
        <is>
          <t>die</t>
        </is>
      </c>
      <c r="D1563" s="14" t="inlineStr">
        <is>
          <t>irn</t>
        </is>
      </c>
      <c r="E1563" s="14" t="inlineStr">
        <is>
          <t>NEWEXCISE</t>
        </is>
      </c>
      <c r="F1563" s="81" t="inlineStr">
        <is>
          <t>NEWEXCISE(INDEX(AD$80:AD$93,$D2038),$E2038)</t>
        </is>
      </c>
    </row>
    <row r="1564">
      <c r="A1564" s="14" t="n">
        <v>2039</v>
      </c>
      <c r="B1564" s="14" t="inlineStr">
        <is>
          <t>ntx</t>
        </is>
      </c>
      <c r="C1564" s="14" t="inlineStr">
        <is>
          <t>lpg</t>
        </is>
      </c>
      <c r="D1564" s="14" t="inlineStr">
        <is>
          <t>irn</t>
        </is>
      </c>
      <c r="E1564" s="14" t="inlineStr">
        <is>
          <t>NEWEXCISE</t>
        </is>
      </c>
      <c r="F1564" s="81" t="inlineStr">
        <is>
          <t>NEWEXCISE(INDEX(AD$80:AD$93,$D2039),$E2039)</t>
        </is>
      </c>
    </row>
    <row r="1565">
      <c r="A1565" s="14" t="n">
        <v>2040</v>
      </c>
      <c r="B1565" s="14" t="inlineStr">
        <is>
          <t>ntx</t>
        </is>
      </c>
      <c r="C1565" s="14" t="inlineStr">
        <is>
          <t>ker</t>
        </is>
      </c>
      <c r="D1565" s="14" t="inlineStr">
        <is>
          <t>irn</t>
        </is>
      </c>
      <c r="E1565" s="14" t="inlineStr">
        <is>
          <t>NEWEXCISE</t>
        </is>
      </c>
      <c r="F1565" s="81" t="inlineStr">
        <is>
          <t>NEWEXCISE(INDEX(AD$80:AD$93,$D2040),$E2040)</t>
        </is>
      </c>
    </row>
    <row r="1566">
      <c r="A1566" s="14" t="n">
        <v>2041</v>
      </c>
      <c r="B1566" s="14" t="inlineStr">
        <is>
          <t>ntx</t>
        </is>
      </c>
      <c r="C1566" s="14" t="inlineStr">
        <is>
          <t>oop</t>
        </is>
      </c>
      <c r="D1566" s="14" t="inlineStr">
        <is>
          <t>irn</t>
        </is>
      </c>
      <c r="E1566" s="14" t="inlineStr">
        <is>
          <t>NEWEXCISE</t>
        </is>
      </c>
      <c r="F1566" s="81" t="inlineStr">
        <is>
          <t>NEWEXCISE(INDEX(AD$80:AD$93,$D2041),$E2041)</t>
        </is>
      </c>
    </row>
    <row r="1567">
      <c r="A1567" s="14" t="n">
        <v>2042</v>
      </c>
      <c r="B1567" s="14" t="inlineStr">
        <is>
          <t>ntx</t>
        </is>
      </c>
      <c r="C1567" s="14" t="inlineStr">
        <is>
          <t>bio</t>
        </is>
      </c>
      <c r="D1567" s="14" t="inlineStr">
        <is>
          <t>irn</t>
        </is>
      </c>
      <c r="E1567" s="14" t="inlineStr">
        <is>
          <t>NEWEXCISE</t>
        </is>
      </c>
      <c r="F1567" s="81" t="inlineStr">
        <is>
          <t>NEWEXCISE(INDEX(AD$80:AD$93,$D2042),$E2042)</t>
        </is>
      </c>
    </row>
    <row r="1568">
      <c r="A1568" s="14" t="n">
        <v>2044</v>
      </c>
      <c r="B1568" s="14" t="inlineStr">
        <is>
          <t>nce</t>
        </is>
      </c>
      <c r="C1568" s="14" t="inlineStr">
        <is>
          <t>coa</t>
        </is>
      </c>
      <c r="D1568" s="14" t="inlineStr">
        <is>
          <t>irn</t>
        </is>
      </c>
      <c r="E1568" s="14" t="inlineStr">
        <is>
          <t>NEWPOLICY</t>
        </is>
      </c>
      <c r="F1568" s="81" t="inlineStr">
        <is>
          <t>NEWPOLICY(AD2017,AD2026,AD2035)</t>
        </is>
      </c>
    </row>
    <row r="1569">
      <c r="A1569" s="14" t="n">
        <v>2045</v>
      </c>
      <c r="B1569" s="14" t="inlineStr">
        <is>
          <t>nce</t>
        </is>
      </c>
      <c r="C1569" s="14" t="inlineStr">
        <is>
          <t>nga</t>
        </is>
      </c>
      <c r="D1569" s="14" t="inlineStr">
        <is>
          <t>irn</t>
        </is>
      </c>
      <c r="E1569" s="14" t="inlineStr">
        <is>
          <t>NEWPOLICY</t>
        </is>
      </c>
      <c r="F1569" s="81" t="inlineStr">
        <is>
          <t>NEWPOLICY(AD2018,AD2027,AD2036)</t>
        </is>
      </c>
    </row>
    <row r="1570">
      <c r="A1570" s="14" t="n">
        <v>2046</v>
      </c>
      <c r="B1570" s="14" t="inlineStr">
        <is>
          <t>nce</t>
        </is>
      </c>
      <c r="C1570" s="14" t="inlineStr">
        <is>
          <t>gso</t>
        </is>
      </c>
      <c r="D1570" s="14" t="inlineStr">
        <is>
          <t>irn</t>
        </is>
      </c>
      <c r="E1570" s="14" t="inlineStr">
        <is>
          <t>NEWPOLICY</t>
        </is>
      </c>
      <c r="F1570" s="81" t="inlineStr">
        <is>
          <t>NEWPOLICY(AD2019,AD2028,AD2037)</t>
        </is>
      </c>
    </row>
    <row r="1571">
      <c r="A1571" s="14" t="n">
        <v>2047</v>
      </c>
      <c r="B1571" s="14" t="inlineStr">
        <is>
          <t>nce</t>
        </is>
      </c>
      <c r="C1571" s="14" t="inlineStr">
        <is>
          <t>die</t>
        </is>
      </c>
      <c r="D1571" s="14" t="inlineStr">
        <is>
          <t>irn</t>
        </is>
      </c>
      <c r="E1571" s="14" t="inlineStr">
        <is>
          <t>NEWPOLICY</t>
        </is>
      </c>
      <c r="F1571" s="81" t="inlineStr">
        <is>
          <t>NEWPOLICY(AD2020,AD2029,AD2038)</t>
        </is>
      </c>
    </row>
    <row r="1572">
      <c r="A1572" s="14" t="n">
        <v>2048</v>
      </c>
      <c r="B1572" s="14" t="inlineStr">
        <is>
          <t>nce</t>
        </is>
      </c>
      <c r="C1572" s="14" t="inlineStr">
        <is>
          <t>lpg</t>
        </is>
      </c>
      <c r="D1572" s="14" t="inlineStr">
        <is>
          <t>irn</t>
        </is>
      </c>
      <c r="E1572" s="14" t="inlineStr">
        <is>
          <t>NEWPOLICY</t>
        </is>
      </c>
      <c r="F1572" s="81" t="inlineStr">
        <is>
          <t>NEWPOLICY(AD2021,AD2030,AD2039)</t>
        </is>
      </c>
    </row>
    <row r="1573">
      <c r="A1573" s="14" t="n">
        <v>2049</v>
      </c>
      <c r="B1573" s="14" t="inlineStr">
        <is>
          <t>nce</t>
        </is>
      </c>
      <c r="C1573" s="14" t="inlineStr">
        <is>
          <t>ker</t>
        </is>
      </c>
      <c r="D1573" s="14" t="inlineStr">
        <is>
          <t>irn</t>
        </is>
      </c>
      <c r="E1573" s="14" t="inlineStr">
        <is>
          <t>NEWPOLICY</t>
        </is>
      </c>
      <c r="F1573" s="81" t="inlineStr">
        <is>
          <t>NEWPOLICY(AD2022,AD2031,AD2040)</t>
        </is>
      </c>
    </row>
    <row r="1574">
      <c r="A1574" s="14" t="n">
        <v>2050</v>
      </c>
      <c r="B1574" s="14" t="inlineStr">
        <is>
          <t>nce</t>
        </is>
      </c>
      <c r="C1574" s="14" t="inlineStr">
        <is>
          <t>oop</t>
        </is>
      </c>
      <c r="D1574" s="14" t="inlineStr">
        <is>
          <t>irn</t>
        </is>
      </c>
      <c r="E1574" s="14" t="inlineStr">
        <is>
          <t>NEWPOLICY</t>
        </is>
      </c>
      <c r="F1574" s="81" t="inlineStr">
        <is>
          <t>NEWPOLICY(AD2023,AD2032,AD2041)</t>
        </is>
      </c>
    </row>
    <row r="1575">
      <c r="A1575" s="14" t="n">
        <v>2051</v>
      </c>
      <c r="B1575" s="14" t="inlineStr">
        <is>
          <t>nce</t>
        </is>
      </c>
      <c r="C1575" s="14" t="inlineStr">
        <is>
          <t>bio</t>
        </is>
      </c>
      <c r="D1575" s="14" t="inlineStr">
        <is>
          <t>irn</t>
        </is>
      </c>
      <c r="E1575" s="14" t="inlineStr">
        <is>
          <t>NEWPOLICY</t>
        </is>
      </c>
      <c r="F1575" s="81" t="inlineStr">
        <is>
          <t>NEWPOLICY(AD2024,AD2033,AD2042)</t>
        </is>
      </c>
    </row>
    <row r="1576">
      <c r="A1576" s="14" t="n">
        <v>2053</v>
      </c>
      <c r="B1576" s="14" t="inlineStr">
        <is>
          <t>xcp</t>
        </is>
      </c>
      <c r="C1576" s="14" t="inlineStr">
        <is>
          <t>coa</t>
        </is>
      </c>
      <c r="D1576" s="14" t="inlineStr">
        <is>
          <t>irn</t>
        </is>
      </c>
      <c r="E1576" s="14" t="inlineStr">
        <is>
          <t>XCARBON</t>
        </is>
      </c>
      <c r="F1576" s="81" t="inlineStr">
        <is>
          <t>XCARBON($D2053,$E2053,AD$321,$F2053,AD$324)</t>
        </is>
      </c>
    </row>
    <row r="1577">
      <c r="A1577" s="14" t="n">
        <v>2054</v>
      </c>
      <c r="B1577" s="14" t="inlineStr">
        <is>
          <t>xcp</t>
        </is>
      </c>
      <c r="C1577" s="14" t="inlineStr">
        <is>
          <t>nga</t>
        </is>
      </c>
      <c r="D1577" s="14" t="inlineStr">
        <is>
          <t>irn</t>
        </is>
      </c>
      <c r="E1577" s="14" t="inlineStr">
        <is>
          <t>XCARBON</t>
        </is>
      </c>
      <c r="F1577" s="81" t="inlineStr">
        <is>
          <t>XCARBON($D2054,$E2054,AD$321,$F2054,AD$324)</t>
        </is>
      </c>
    </row>
    <row r="1578">
      <c r="A1578" s="14" t="n">
        <v>2055</v>
      </c>
      <c r="B1578" s="14" t="inlineStr">
        <is>
          <t>xcp</t>
        </is>
      </c>
      <c r="C1578" s="14" t="inlineStr">
        <is>
          <t>gso</t>
        </is>
      </c>
      <c r="D1578" s="14" t="inlineStr">
        <is>
          <t>irn</t>
        </is>
      </c>
      <c r="E1578" s="14" t="inlineStr">
        <is>
          <t>XCARBON</t>
        </is>
      </c>
      <c r="F1578" s="81" t="inlineStr">
        <is>
          <t>XCARBON($D2055,$E2055,AD$321,$F2055,AD$324)</t>
        </is>
      </c>
    </row>
    <row r="1579">
      <c r="A1579" s="14" t="n">
        <v>2056</v>
      </c>
      <c r="B1579" s="14" t="inlineStr">
        <is>
          <t>xcp</t>
        </is>
      </c>
      <c r="C1579" s="14" t="inlineStr">
        <is>
          <t>die</t>
        </is>
      </c>
      <c r="D1579" s="14" t="inlineStr">
        <is>
          <t>irn</t>
        </is>
      </c>
      <c r="E1579" s="14" t="inlineStr">
        <is>
          <t>XCARBON</t>
        </is>
      </c>
      <c r="F1579" s="81" t="inlineStr">
        <is>
          <t>XCARBON($D2056,$E2056,AD$321,$F2056,AD$324)</t>
        </is>
      </c>
    </row>
    <row r="1580">
      <c r="A1580" s="14" t="n">
        <v>2057</v>
      </c>
      <c r="B1580" s="14" t="inlineStr">
        <is>
          <t>xcp</t>
        </is>
      </c>
      <c r="C1580" s="14" t="inlineStr">
        <is>
          <t>lpg</t>
        </is>
      </c>
      <c r="D1580" s="14" t="inlineStr">
        <is>
          <t>irn</t>
        </is>
      </c>
      <c r="E1580" s="14" t="inlineStr">
        <is>
          <t>XCARBON</t>
        </is>
      </c>
      <c r="F1580" s="81" t="inlineStr">
        <is>
          <t>XCARBON($D2057,$E2057,AD$321,$F2057,AD$324)</t>
        </is>
      </c>
    </row>
    <row r="1581">
      <c r="A1581" s="14" t="n">
        <v>2058</v>
      </c>
      <c r="B1581" s="14" t="inlineStr">
        <is>
          <t>xcp</t>
        </is>
      </c>
      <c r="C1581" s="14" t="inlineStr">
        <is>
          <t>ker</t>
        </is>
      </c>
      <c r="D1581" s="14" t="inlineStr">
        <is>
          <t>irn</t>
        </is>
      </c>
      <c r="E1581" s="14" t="inlineStr">
        <is>
          <t>XCARBON</t>
        </is>
      </c>
      <c r="F1581" s="81" t="inlineStr">
        <is>
          <t>XCARBON($D2058,$E2058,AD$321,$F2058,AD$324)</t>
        </is>
      </c>
    </row>
    <row r="1582">
      <c r="A1582" s="14" t="n">
        <v>2059</v>
      </c>
      <c r="B1582" s="14" t="inlineStr">
        <is>
          <t>xcp</t>
        </is>
      </c>
      <c r="C1582" s="14" t="inlineStr">
        <is>
          <t>oop</t>
        </is>
      </c>
      <c r="D1582" s="14" t="inlineStr">
        <is>
          <t>irn</t>
        </is>
      </c>
      <c r="E1582" s="14" t="inlineStr">
        <is>
          <t>XCARBON</t>
        </is>
      </c>
      <c r="F1582" s="81" t="inlineStr">
        <is>
          <t>XCARBON($D2059,$E2059,AD$321,$F2059,AD$324)</t>
        </is>
      </c>
    </row>
    <row r="1583">
      <c r="A1583" s="14" t="n">
        <v>2060</v>
      </c>
      <c r="B1583" s="14" t="inlineStr">
        <is>
          <t>xcp</t>
        </is>
      </c>
      <c r="C1583" s="14" t="inlineStr">
        <is>
          <t>bio</t>
        </is>
      </c>
      <c r="D1583" s="14" t="inlineStr">
        <is>
          <t>irn</t>
        </is>
      </c>
      <c r="E1583" s="14" t="inlineStr">
        <is>
          <t>XCARBON</t>
        </is>
      </c>
      <c r="F1583" s="81" t="inlineStr">
        <is>
          <t>XCARBON($D2060,$E2060,AD$321,$F2060,AD$324)</t>
        </is>
      </c>
    </row>
    <row r="1584">
      <c r="A1584" s="14" t="n">
        <v>2062</v>
      </c>
      <c r="B1584" s="14" t="inlineStr">
        <is>
          <t>xcpd</t>
        </is>
      </c>
      <c r="C1584" s="14" t="inlineStr">
        <is>
          <t>coa</t>
        </is>
      </c>
      <c r="D1584" s="14" t="inlineStr">
        <is>
          <t>irn</t>
        </is>
      </c>
      <c r="E1584" s="14" t="inlineStr">
        <is>
          <t>XCARBON</t>
        </is>
      </c>
      <c r="F1584" s="81" t="inlineStr">
        <is>
          <t>XCARBON($D2062,$E2062,(AD$321-AD$322),$F2062,(AD$324-AD$325))</t>
        </is>
      </c>
    </row>
    <row r="1585">
      <c r="A1585" s="14" t="n">
        <v>2063</v>
      </c>
      <c r="B1585" s="14" t="inlineStr">
        <is>
          <t>xcpd</t>
        </is>
      </c>
      <c r="C1585" s="14" t="inlineStr">
        <is>
          <t>nga</t>
        </is>
      </c>
      <c r="D1585" s="14" t="inlineStr">
        <is>
          <t>irn</t>
        </is>
      </c>
      <c r="E1585" s="14" t="inlineStr">
        <is>
          <t>XCARBON</t>
        </is>
      </c>
      <c r="F1585" s="81" t="inlineStr">
        <is>
          <t>XCARBON($D2063,$E2063,(AD$321-AD$322),$F2063,(AD$324-AD$325))</t>
        </is>
      </c>
    </row>
    <row r="1586">
      <c r="A1586" s="14" t="n">
        <v>2064</v>
      </c>
      <c r="B1586" s="14" t="inlineStr">
        <is>
          <t>xcpd</t>
        </is>
      </c>
      <c r="C1586" s="14" t="inlineStr">
        <is>
          <t>gso</t>
        </is>
      </c>
      <c r="D1586" s="14" t="inlineStr">
        <is>
          <t>irn</t>
        </is>
      </c>
      <c r="E1586" s="14" t="inlineStr">
        <is>
          <t>XCARBON</t>
        </is>
      </c>
      <c r="F1586" s="81" t="inlineStr">
        <is>
          <t>XCARBON($D2064,$E2064,(AD$321-AD$322),$F2064,(AD$324-AD$325))</t>
        </is>
      </c>
    </row>
    <row r="1587">
      <c r="A1587" s="14" t="n">
        <v>2065</v>
      </c>
      <c r="B1587" s="14" t="inlineStr">
        <is>
          <t>xcpd</t>
        </is>
      </c>
      <c r="C1587" s="14" t="inlineStr">
        <is>
          <t>die</t>
        </is>
      </c>
      <c r="D1587" s="14" t="inlineStr">
        <is>
          <t>irn</t>
        </is>
      </c>
      <c r="E1587" s="14" t="inlineStr">
        <is>
          <t>XCARBON</t>
        </is>
      </c>
      <c r="F1587" s="81" t="inlineStr">
        <is>
          <t>XCARBON($D2065,$E2065,(AD$321-AD$322),$F2065,(AD$324-AD$325))</t>
        </is>
      </c>
    </row>
    <row r="1588">
      <c r="A1588" s="14" t="n">
        <v>2066</v>
      </c>
      <c r="B1588" s="14" t="inlineStr">
        <is>
          <t>xcpd</t>
        </is>
      </c>
      <c r="C1588" s="14" t="inlineStr">
        <is>
          <t>lpg</t>
        </is>
      </c>
      <c r="D1588" s="14" t="inlineStr">
        <is>
          <t>irn</t>
        </is>
      </c>
      <c r="E1588" s="14" t="inlineStr">
        <is>
          <t>XCARBON</t>
        </is>
      </c>
      <c r="F1588" s="81" t="inlineStr">
        <is>
          <t>XCARBON($D2066,$E2066,(AD$321-AD$322),$F2066,(AD$324-AD$325))</t>
        </is>
      </c>
    </row>
    <row r="1589">
      <c r="A1589" s="14" t="n">
        <v>2067</v>
      </c>
      <c r="B1589" s="14" t="inlineStr">
        <is>
          <t>xcpd</t>
        </is>
      </c>
      <c r="C1589" s="14" t="inlineStr">
        <is>
          <t>ker</t>
        </is>
      </c>
      <c r="D1589" s="14" t="inlineStr">
        <is>
          <t>irn</t>
        </is>
      </c>
      <c r="E1589" s="14" t="inlineStr">
        <is>
          <t>XCARBON</t>
        </is>
      </c>
      <c r="F1589" s="81" t="inlineStr">
        <is>
          <t>XCARBON($D2067,$E2067,(AD$321-AD$322),$F2067,(AD$324-AD$325))</t>
        </is>
      </c>
    </row>
    <row r="1590">
      <c r="A1590" s="14" t="n">
        <v>2068</v>
      </c>
      <c r="B1590" s="14" t="inlineStr">
        <is>
          <t>xcpd</t>
        </is>
      </c>
      <c r="C1590" s="14" t="inlineStr">
        <is>
          <t>oop</t>
        </is>
      </c>
      <c r="D1590" s="14" t="inlineStr">
        <is>
          <t>irn</t>
        </is>
      </c>
      <c r="E1590" s="14" t="inlineStr">
        <is>
          <t>XCARBON</t>
        </is>
      </c>
      <c r="F1590" s="81" t="inlineStr">
        <is>
          <t>XCARBON($D2068,$E2068,(AD$321-AD$322),$F2068,(AD$324-AD$325))</t>
        </is>
      </c>
    </row>
    <row r="1591">
      <c r="A1591" s="14" t="n">
        <v>2069</v>
      </c>
      <c r="B1591" s="14" t="inlineStr">
        <is>
          <t>xcpd</t>
        </is>
      </c>
      <c r="C1591" s="14" t="inlineStr">
        <is>
          <t>bio</t>
        </is>
      </c>
      <c r="D1591" s="14" t="inlineStr">
        <is>
          <t>irn</t>
        </is>
      </c>
      <c r="E1591" s="14" t="inlineStr">
        <is>
          <t>XCARBON</t>
        </is>
      </c>
      <c r="F1591" s="81" t="inlineStr">
        <is>
          <t>XCARBON($D2069,$E2069,(AD$321-AD$322),$F2069,(AD$324-AD$325))</t>
        </is>
      </c>
    </row>
    <row r="1592">
      <c r="A1592" s="14" t="n">
        <v>2071</v>
      </c>
      <c r="B1592" s="14" t="inlineStr">
        <is>
          <t>atp</t>
        </is>
      </c>
      <c r="C1592" s="14" t="inlineStr">
        <is>
          <t>coa</t>
        </is>
      </c>
      <c r="D1592" s="14" t="inlineStr">
        <is>
          <t>irn</t>
        </is>
      </c>
      <c r="E1592" s="14" t="inlineStr">
        <is>
          <t>POSTTAX</t>
        </is>
      </c>
      <c r="F1592" s="81" t="inlineStr">
        <is>
          <t>POSTTAX(INDEX(AD$381:AD$392,$D2071),AD2044+AD2062,$E2071)</t>
        </is>
      </c>
    </row>
    <row r="1593">
      <c r="A1593" s="14" t="n">
        <v>2072</v>
      </c>
      <c r="B1593" s="14" t="inlineStr">
        <is>
          <t>atp</t>
        </is>
      </c>
      <c r="C1593" s="14" t="inlineStr">
        <is>
          <t>nga</t>
        </is>
      </c>
      <c r="D1593" s="14" t="inlineStr">
        <is>
          <t>irn</t>
        </is>
      </c>
      <c r="E1593" s="14" t="inlineStr">
        <is>
          <t>POSTTAX</t>
        </is>
      </c>
      <c r="F1593" s="81" t="inlineStr">
        <is>
          <t>POSTTAX(INDEX(AD$381:AD$392,$D2072),AD2045+AD2063,$E2072)</t>
        </is>
      </c>
    </row>
    <row r="1594">
      <c r="A1594" s="14" t="n">
        <v>2073</v>
      </c>
      <c r="B1594" s="14" t="inlineStr">
        <is>
          <t>atp</t>
        </is>
      </c>
      <c r="C1594" s="14" t="inlineStr">
        <is>
          <t>gso</t>
        </is>
      </c>
      <c r="D1594" s="14" t="inlineStr">
        <is>
          <t>irn</t>
        </is>
      </c>
      <c r="E1594" s="14" t="inlineStr">
        <is>
          <t>POSTTAX</t>
        </is>
      </c>
      <c r="F1594" s="81" t="inlineStr">
        <is>
          <t>POSTTAX(INDEX(AD$381:AD$392,$D2073),AD2046+AD2064,$E2073)</t>
        </is>
      </c>
    </row>
    <row r="1595">
      <c r="A1595" s="14" t="n">
        <v>2074</v>
      </c>
      <c r="B1595" s="14" t="inlineStr">
        <is>
          <t>atp</t>
        </is>
      </c>
      <c r="C1595" s="14" t="inlineStr">
        <is>
          <t>die</t>
        </is>
      </c>
      <c r="D1595" s="14" t="inlineStr">
        <is>
          <t>irn</t>
        </is>
      </c>
      <c r="E1595" s="14" t="inlineStr">
        <is>
          <t>POSTTAX</t>
        </is>
      </c>
      <c r="F1595" s="81" t="inlineStr">
        <is>
          <t>POSTTAX(INDEX(AD$381:AD$392,$D2074),AD2047+AD2065,$E2074)</t>
        </is>
      </c>
    </row>
    <row r="1596">
      <c r="A1596" s="14" t="n">
        <v>2075</v>
      </c>
      <c r="B1596" s="14" t="inlineStr">
        <is>
          <t>atp</t>
        </is>
      </c>
      <c r="C1596" s="14" t="inlineStr">
        <is>
          <t>lpg</t>
        </is>
      </c>
      <c r="D1596" s="14" t="inlineStr">
        <is>
          <t>irn</t>
        </is>
      </c>
      <c r="E1596" s="14" t="inlineStr">
        <is>
          <t>POSTTAX</t>
        </is>
      </c>
      <c r="F1596" s="81" t="inlineStr">
        <is>
          <t>POSTTAX(INDEX(AD$381:AD$392,$D2075),AD2048+AD2066,$E2075)</t>
        </is>
      </c>
    </row>
    <row r="1597">
      <c r="A1597" s="14" t="n">
        <v>2076</v>
      </c>
      <c r="B1597" s="14" t="inlineStr">
        <is>
          <t>atp</t>
        </is>
      </c>
      <c r="C1597" s="14" t="inlineStr">
        <is>
          <t>ker</t>
        </is>
      </c>
      <c r="D1597" s="14" t="inlineStr">
        <is>
          <t>irn</t>
        </is>
      </c>
      <c r="E1597" s="14" t="inlineStr">
        <is>
          <t>POSTTAX</t>
        </is>
      </c>
      <c r="F1597" s="81" t="inlineStr">
        <is>
          <t>POSTTAX(INDEX(AD$381:AD$392,$D2076),AD2049+AD2067,$E2076)</t>
        </is>
      </c>
    </row>
    <row r="1598">
      <c r="A1598" s="14" t="n">
        <v>2077</v>
      </c>
      <c r="B1598" s="14" t="inlineStr">
        <is>
          <t>atp</t>
        </is>
      </c>
      <c r="C1598" s="14" t="inlineStr">
        <is>
          <t>oop</t>
        </is>
      </c>
      <c r="D1598" s="14" t="inlineStr">
        <is>
          <t>irn</t>
        </is>
      </c>
      <c r="E1598" s="14" t="inlineStr">
        <is>
          <t>POSTTAX</t>
        </is>
      </c>
      <c r="F1598" s="81" t="inlineStr">
        <is>
          <t>POSTTAX(INDEX(AD$381:AD$392,$D2077),AD2050+AD2068,$E2077)</t>
        </is>
      </c>
    </row>
    <row r="1599">
      <c r="A1599" s="14" t="n">
        <v>2078</v>
      </c>
      <c r="B1599" s="14" t="inlineStr">
        <is>
          <t>atp</t>
        </is>
      </c>
      <c r="C1599" s="14" t="inlineStr">
        <is>
          <t>bio</t>
        </is>
      </c>
      <c r="D1599" s="14" t="inlineStr">
        <is>
          <t>irn</t>
        </is>
      </c>
      <c r="E1599" s="14" t="inlineStr">
        <is>
          <t>POSTTAX</t>
        </is>
      </c>
      <c r="F1599" s="81" t="inlineStr">
        <is>
          <t>POSTTAX(INDEX(AD$381:AD$392,$D2078),AD2051+AD2069,$E2078)</t>
        </is>
      </c>
    </row>
    <row r="1600">
      <c r="A1600" s="14" t="n">
        <v>2080</v>
      </c>
      <c r="B1600" s="14" t="inlineStr">
        <is>
          <t>shp</t>
        </is>
      </c>
      <c r="C1600" s="14" t="inlineStr">
        <is>
          <t>coa</t>
        </is>
      </c>
      <c r="D1600" s="14" t="inlineStr">
        <is>
          <t>irn</t>
        </is>
      </c>
      <c r="E1600" s="14" t="inlineStr">
        <is>
          <t>SHADOWGJ</t>
        </is>
      </c>
      <c r="F1600" s="81" t="inlineStr">
        <is>
          <t>SHADOWGJ(INDEX(AD$297:AD$313,$E2080),$D2080)</t>
        </is>
      </c>
    </row>
    <row r="1601">
      <c r="A1601" s="14" t="n">
        <v>2081</v>
      </c>
      <c r="B1601" s="14" t="inlineStr">
        <is>
          <t>shp</t>
        </is>
      </c>
      <c r="C1601" s="14" t="inlineStr">
        <is>
          <t>nga</t>
        </is>
      </c>
      <c r="D1601" s="14" t="inlineStr">
        <is>
          <t>irn</t>
        </is>
      </c>
      <c r="E1601" s="14" t="inlineStr">
        <is>
          <t>SHADOWGJ</t>
        </is>
      </c>
      <c r="F1601" s="81" t="inlineStr">
        <is>
          <t>SHADOWGJ(INDEX(AD$297:AD$313,$E2081),$D2081)</t>
        </is>
      </c>
    </row>
    <row r="1602">
      <c r="A1602" s="14" t="n">
        <v>2082</v>
      </c>
      <c r="B1602" s="14" t="inlineStr">
        <is>
          <t>shp</t>
        </is>
      </c>
      <c r="C1602" s="14" t="inlineStr">
        <is>
          <t>gso</t>
        </is>
      </c>
      <c r="D1602" s="14" t="inlineStr">
        <is>
          <t>irn</t>
        </is>
      </c>
      <c r="E1602" s="14" t="inlineStr">
        <is>
          <t>SHADOWGJ</t>
        </is>
      </c>
      <c r="F1602" s="81" t="inlineStr">
        <is>
          <t>SHADOWGJ(INDEX(AD$297:AD$313,$E2082),$D2082)</t>
        </is>
      </c>
    </row>
    <row r="1603">
      <c r="A1603" s="14" t="n">
        <v>2083</v>
      </c>
      <c r="B1603" s="14" t="inlineStr">
        <is>
          <t>shp</t>
        </is>
      </c>
      <c r="C1603" s="14" t="inlineStr">
        <is>
          <t>die</t>
        </is>
      </c>
      <c r="D1603" s="14" t="inlineStr">
        <is>
          <t>irn</t>
        </is>
      </c>
      <c r="E1603" s="14" t="inlineStr">
        <is>
          <t>SHADOWGJ</t>
        </is>
      </c>
      <c r="F1603" s="81" t="inlineStr">
        <is>
          <t>SHADOWGJ(INDEX(AD$297:AD$313,$E2083),$D2083)</t>
        </is>
      </c>
    </row>
    <row r="1604">
      <c r="A1604" s="14" t="n">
        <v>2084</v>
      </c>
      <c r="B1604" s="14" t="inlineStr">
        <is>
          <t>shp</t>
        </is>
      </c>
      <c r="C1604" s="14" t="inlineStr">
        <is>
          <t>lpg</t>
        </is>
      </c>
      <c r="D1604" s="14" t="inlineStr">
        <is>
          <t>irn</t>
        </is>
      </c>
      <c r="E1604" s="14" t="inlineStr">
        <is>
          <t>SHADOWGJ</t>
        </is>
      </c>
      <c r="F1604" s="81" t="inlineStr">
        <is>
          <t>SHADOWGJ(INDEX(AD$297:AD$313,$E2084),$D2084)</t>
        </is>
      </c>
    </row>
    <row r="1605">
      <c r="A1605" s="14" t="n">
        <v>2085</v>
      </c>
      <c r="B1605" s="14" t="inlineStr">
        <is>
          <t>shp</t>
        </is>
      </c>
      <c r="C1605" s="14" t="inlineStr">
        <is>
          <t>ker</t>
        </is>
      </c>
      <c r="D1605" s="14" t="inlineStr">
        <is>
          <t>irn</t>
        </is>
      </c>
      <c r="E1605" s="14" t="inlineStr">
        <is>
          <t>SHADOWGJ</t>
        </is>
      </c>
      <c r="F1605" s="81" t="inlineStr">
        <is>
          <t>SHADOWGJ(INDEX(AD$297:AD$313,$E2085),$D2085)</t>
        </is>
      </c>
    </row>
    <row r="1606">
      <c r="A1606" s="14" t="n">
        <v>2086</v>
      </c>
      <c r="B1606" s="14" t="inlineStr">
        <is>
          <t>shp</t>
        </is>
      </c>
      <c r="C1606" s="14" t="inlineStr">
        <is>
          <t>oop</t>
        </is>
      </c>
      <c r="D1606" s="14" t="inlineStr">
        <is>
          <t>irn</t>
        </is>
      </c>
      <c r="E1606" s="14" t="inlineStr">
        <is>
          <t>SHADOWGJ</t>
        </is>
      </c>
      <c r="F1606" s="81" t="inlineStr">
        <is>
          <t>SHADOWGJ(INDEX(AD$297:AD$313,$E2086),$D2086)</t>
        </is>
      </c>
    </row>
    <row r="1607">
      <c r="A1607" s="14" t="n">
        <v>2087</v>
      </c>
      <c r="B1607" s="14" t="inlineStr">
        <is>
          <t>shp</t>
        </is>
      </c>
      <c r="C1607" s="14" t="inlineStr">
        <is>
          <t>bio</t>
        </is>
      </c>
      <c r="D1607" s="14" t="inlineStr">
        <is>
          <t>irn</t>
        </is>
      </c>
      <c r="E1607" s="14" t="inlineStr">
        <is>
          <t>SHADOWGJ</t>
        </is>
      </c>
      <c r="F1607" s="81" t="inlineStr">
        <is>
          <t>SHADOWGJ(INDEX(AD$297:AD$313,$E2087),$D2087)</t>
        </is>
      </c>
    </row>
    <row r="1608">
      <c r="A1608" s="14" t="n">
        <v>2089</v>
      </c>
      <c r="B1608" s="14" t="inlineStr">
        <is>
          <t>ener</t>
        </is>
      </c>
      <c r="C1608" s="14" t="inlineStr">
        <is>
          <t>coa</t>
        </is>
      </c>
      <c r="D1608" s="14" t="inlineStr">
        <is>
          <t>irn</t>
        </is>
      </c>
      <c r="E1608" s="14" t="inlineStr">
        <is>
          <t>FUELUSE</t>
        </is>
      </c>
      <c r="F1608" s="81" t="inlineStr">
        <is>
          <t>FUELUSE(AC2089,AD2071,AC2071,AD2080,AC2080,AD$7,$D2089,$E2089,$F2089,$G2089)</t>
        </is>
      </c>
    </row>
    <row r="1609">
      <c r="A1609" s="14" t="n">
        <v>2090</v>
      </c>
      <c r="B1609" s="14" t="inlineStr">
        <is>
          <t>ener</t>
        </is>
      </c>
      <c r="C1609" s="14" t="inlineStr">
        <is>
          <t>nga</t>
        </is>
      </c>
      <c r="D1609" s="14" t="inlineStr">
        <is>
          <t>irn</t>
        </is>
      </c>
      <c r="E1609" s="14" t="inlineStr">
        <is>
          <t>FUELUSE</t>
        </is>
      </c>
      <c r="F1609" s="81" t="inlineStr">
        <is>
          <t>FUELUSE(AC2090,AD2072,AC2072,AD2081,AC2081,AD$7,$D2090,$E2090,$F2090,$G2090)</t>
        </is>
      </c>
    </row>
    <row r="1610">
      <c r="A1610" s="14" t="n">
        <v>2091</v>
      </c>
      <c r="B1610" s="14" t="inlineStr">
        <is>
          <t>ener</t>
        </is>
      </c>
      <c r="C1610" s="14" t="inlineStr">
        <is>
          <t>gso</t>
        </is>
      </c>
      <c r="D1610" s="14" t="inlineStr">
        <is>
          <t>irn</t>
        </is>
      </c>
      <c r="E1610" s="14" t="inlineStr">
        <is>
          <t>FUELUSE</t>
        </is>
      </c>
      <c r="F1610" s="81" t="inlineStr">
        <is>
          <t>FUELUSE(AC2091,AD2073,AC2073,AD2082,AC2082,AD$7,$D2091,$E2091,$F2091,$G2091)</t>
        </is>
      </c>
    </row>
    <row r="1611">
      <c r="A1611" s="14" t="n">
        <v>2092</v>
      </c>
      <c r="B1611" s="14" t="inlineStr">
        <is>
          <t>ener</t>
        </is>
      </c>
      <c r="C1611" s="14" t="inlineStr">
        <is>
          <t>die</t>
        </is>
      </c>
      <c r="D1611" s="14" t="inlineStr">
        <is>
          <t>irn</t>
        </is>
      </c>
      <c r="E1611" s="14" t="inlineStr">
        <is>
          <t>FUELUSE</t>
        </is>
      </c>
      <c r="F1611" s="81" t="inlineStr">
        <is>
          <t>FUELUSE(AC2092,AD2074,AC2074,AD2083,AC2083,AD$7,$D2092,$E2092,$F2092,$G2092)</t>
        </is>
      </c>
    </row>
    <row r="1612">
      <c r="A1612" s="14" t="n">
        <v>2093</v>
      </c>
      <c r="B1612" s="14" t="inlineStr">
        <is>
          <t>ener</t>
        </is>
      </c>
      <c r="C1612" s="14" t="inlineStr">
        <is>
          <t>lpg</t>
        </is>
      </c>
      <c r="D1612" s="14" t="inlineStr">
        <is>
          <t>irn</t>
        </is>
      </c>
      <c r="E1612" s="14" t="inlineStr">
        <is>
          <t>FUELUSE</t>
        </is>
      </c>
      <c r="F1612" s="81" t="inlineStr">
        <is>
          <t>FUELUSE(AC2093,AD2075,AC2075,AD2084,AC2084,AD$7,$D2093,$E2093,$F2093,$G2093)</t>
        </is>
      </c>
    </row>
    <row r="1613">
      <c r="A1613" s="14" t="n">
        <v>2094</v>
      </c>
      <c r="B1613" s="14" t="inlineStr">
        <is>
          <t>ener</t>
        </is>
      </c>
      <c r="C1613" s="14" t="inlineStr">
        <is>
          <t>ker</t>
        </is>
      </c>
      <c r="D1613" s="14" t="inlineStr">
        <is>
          <t>irn</t>
        </is>
      </c>
      <c r="E1613" s="14" t="inlineStr">
        <is>
          <t>FUELUSE</t>
        </is>
      </c>
      <c r="F1613" s="81" t="inlineStr">
        <is>
          <t>FUELUSE(AC2094,AD2076,AC2076,AD2085,AC2085,AD$7,$D2094,$E2094,$F2094,$G2094)</t>
        </is>
      </c>
    </row>
    <row r="1614">
      <c r="A1614" s="14" t="n">
        <v>2095</v>
      </c>
      <c r="B1614" s="14" t="inlineStr">
        <is>
          <t>ener</t>
        </is>
      </c>
      <c r="C1614" s="14" t="inlineStr">
        <is>
          <t>oop</t>
        </is>
      </c>
      <c r="D1614" s="14" t="inlineStr">
        <is>
          <t>irn</t>
        </is>
      </c>
      <c r="E1614" s="14" t="inlineStr">
        <is>
          <t>FUELUSE</t>
        </is>
      </c>
      <c r="F1614" s="81" t="inlineStr">
        <is>
          <t>FUELUSE(AC2095,AD2077,AC2077,AD2086,AC2086,AD$7,$D2095,$E2095,$F2095,$G2095)</t>
        </is>
      </c>
    </row>
    <row r="1615">
      <c r="A1615" s="14" t="n">
        <v>2096</v>
      </c>
      <c r="B1615" s="14" t="inlineStr">
        <is>
          <t>ener</t>
        </is>
      </c>
      <c r="C1615" s="14" t="inlineStr">
        <is>
          <t>bio</t>
        </is>
      </c>
      <c r="D1615" s="14" t="inlineStr">
        <is>
          <t>irn</t>
        </is>
      </c>
      <c r="E1615" s="14" t="inlineStr">
        <is>
          <t>FUELUSE</t>
        </is>
      </c>
      <c r="F1615" s="81" t="inlineStr">
        <is>
          <t>FUELUSE(AC2096,AD2078,AC2078,AD2087,AC2087,AD$7,$D2096,$E2096,$F2096,$G2096)</t>
        </is>
      </c>
    </row>
    <row r="1616">
      <c r="A1616" s="14" t="n">
        <v>2098</v>
      </c>
      <c r="B1616" s="14" t="inlineStr">
        <is>
          <t>co2</t>
        </is>
      </c>
      <c r="C1616" s="14" t="inlineStr">
        <is>
          <t>coa</t>
        </is>
      </c>
      <c r="D1616" s="14" t="inlineStr">
        <is>
          <t>irn</t>
        </is>
      </c>
      <c r="E1616" s="14" t="inlineStr">
        <is>
          <t>EMISSIONS</t>
        </is>
      </c>
      <c r="F1616" s="81" t="inlineStr">
        <is>
          <t>EMISSIONS(AD2089,Settings!$C$13,$D2098)</t>
        </is>
      </c>
    </row>
    <row r="1617">
      <c r="A1617" s="14" t="n">
        <v>2099</v>
      </c>
      <c r="B1617" s="14" t="inlineStr">
        <is>
          <t>co2</t>
        </is>
      </c>
      <c r="C1617" s="14" t="inlineStr">
        <is>
          <t>nga</t>
        </is>
      </c>
      <c r="D1617" s="14" t="inlineStr">
        <is>
          <t>irn</t>
        </is>
      </c>
      <c r="E1617" s="14" t="inlineStr">
        <is>
          <t>EMISSIONS</t>
        </is>
      </c>
      <c r="F1617" s="81" t="inlineStr">
        <is>
          <t>EMISSIONS(AD2090,Settings!$C$13,$D2099)</t>
        </is>
      </c>
    </row>
    <row r="1618">
      <c r="A1618" s="14" t="n">
        <v>2100</v>
      </c>
      <c r="B1618" s="14" t="inlineStr">
        <is>
          <t>co2</t>
        </is>
      </c>
      <c r="C1618" s="14" t="inlineStr">
        <is>
          <t>gso</t>
        </is>
      </c>
      <c r="D1618" s="14" t="inlineStr">
        <is>
          <t>irn</t>
        </is>
      </c>
      <c r="E1618" s="14" t="inlineStr">
        <is>
          <t>EMISSIONS</t>
        </is>
      </c>
      <c r="F1618" s="81" t="inlineStr">
        <is>
          <t>EMISSIONS(AD2091,Settings!$C$13,$D2100)</t>
        </is>
      </c>
    </row>
    <row r="1619">
      <c r="A1619" s="14" t="n">
        <v>2101</v>
      </c>
      <c r="B1619" s="14" t="inlineStr">
        <is>
          <t>co2</t>
        </is>
      </c>
      <c r="C1619" s="14" t="inlineStr">
        <is>
          <t>die</t>
        </is>
      </c>
      <c r="D1619" s="14" t="inlineStr">
        <is>
          <t>irn</t>
        </is>
      </c>
      <c r="E1619" s="14" t="inlineStr">
        <is>
          <t>EMISSIONS</t>
        </is>
      </c>
      <c r="F1619" s="81" t="inlineStr">
        <is>
          <t>EMISSIONS(AD2092,Settings!$C$13,$D2101)</t>
        </is>
      </c>
    </row>
    <row r="1620">
      <c r="A1620" s="14" t="n">
        <v>2102</v>
      </c>
      <c r="B1620" s="14" t="inlineStr">
        <is>
          <t>co2</t>
        </is>
      </c>
      <c r="C1620" s="14" t="inlineStr">
        <is>
          <t>lpg</t>
        </is>
      </c>
      <c r="D1620" s="14" t="inlineStr">
        <is>
          <t>irn</t>
        </is>
      </c>
      <c r="E1620" s="14" t="inlineStr">
        <is>
          <t>EMISSIONS</t>
        </is>
      </c>
      <c r="F1620" s="81" t="inlineStr">
        <is>
          <t>EMISSIONS(AD2093,Settings!$C$13,$D2102)</t>
        </is>
      </c>
    </row>
    <row r="1621">
      <c r="A1621" s="14" t="n">
        <v>2103</v>
      </c>
      <c r="B1621" s="14" t="inlineStr">
        <is>
          <t>co2</t>
        </is>
      </c>
      <c r="C1621" s="14" t="inlineStr">
        <is>
          <t>ker</t>
        </is>
      </c>
      <c r="D1621" s="14" t="inlineStr">
        <is>
          <t>irn</t>
        </is>
      </c>
      <c r="E1621" s="14" t="inlineStr">
        <is>
          <t>EMISSIONS</t>
        </is>
      </c>
      <c r="F1621" s="81" t="inlineStr">
        <is>
          <t>EMISSIONS(AD2094,Settings!$C$13,$D2103)</t>
        </is>
      </c>
    </row>
    <row r="1622">
      <c r="A1622" s="14" t="n">
        <v>2104</v>
      </c>
      <c r="B1622" s="14" t="inlineStr">
        <is>
          <t>co2</t>
        </is>
      </c>
      <c r="C1622" s="14" t="inlineStr">
        <is>
          <t>oop</t>
        </is>
      </c>
      <c r="D1622" s="14" t="inlineStr">
        <is>
          <t>irn</t>
        </is>
      </c>
      <c r="E1622" s="14" t="inlineStr">
        <is>
          <t>EMISSIONS</t>
        </is>
      </c>
      <c r="F1622" s="81" t="inlineStr">
        <is>
          <t>EMISSIONS(AD2095,Settings!$C$13,$D2104)</t>
        </is>
      </c>
    </row>
    <row r="1623">
      <c r="A1623" s="14" t="n">
        <v>2105</v>
      </c>
      <c r="B1623" s="14" t="inlineStr">
        <is>
          <t>co2</t>
        </is>
      </c>
      <c r="C1623" s="14" t="inlineStr">
        <is>
          <t>bio</t>
        </is>
      </c>
      <c r="D1623" s="14" t="inlineStr">
        <is>
          <t>irn</t>
        </is>
      </c>
      <c r="E1623" s="14" t="inlineStr">
        <is>
          <t>EMISSIONS</t>
        </is>
      </c>
      <c r="F1623" s="81" t="inlineStr">
        <is>
          <t>EMISSIONS(AD2096,Settings!$C$13,$D2105)</t>
        </is>
      </c>
    </row>
    <row r="1624">
      <c r="A1624" s="14" t="n">
        <v>2107</v>
      </c>
      <c r="B1624" s="14" t="inlineStr">
        <is>
          <t>rtx</t>
        </is>
      </c>
      <c r="C1624" s="14" t="inlineStr">
        <is>
          <t>coa</t>
        </is>
      </c>
      <c r="D1624" s="14" t="inlineStr">
        <is>
          <t>irn</t>
        </is>
      </c>
      <c r="E1624" s="14" t="inlineStr">
        <is>
          <t>REVENUE</t>
        </is>
      </c>
      <c r="F1624" s="81" t="inlineStr">
        <is>
          <t>REVENUE(AD2089,Settings!$C$13,INDEX(AD$407:AD$418,$D2107)+INDEX(AD$394:AD$405,$D2107)+AD2062*(1+$E2107))</t>
        </is>
      </c>
    </row>
    <row r="1625">
      <c r="A1625" s="14" t="n">
        <v>2108</v>
      </c>
      <c r="B1625" s="14" t="inlineStr">
        <is>
          <t>rtx</t>
        </is>
      </c>
      <c r="C1625" s="14" t="inlineStr">
        <is>
          <t>nga</t>
        </is>
      </c>
      <c r="D1625" s="14" t="inlineStr">
        <is>
          <t>irn</t>
        </is>
      </c>
      <c r="E1625" s="14" t="inlineStr">
        <is>
          <t>REVENUE</t>
        </is>
      </c>
      <c r="F1625" s="81" t="inlineStr">
        <is>
          <t>REVENUE(AD2090,Settings!$C$13,INDEX(AD$407:AD$418,$D2108)+INDEX(AD$394:AD$405,$D2108)+AD2063*(1+$E2108))</t>
        </is>
      </c>
    </row>
    <row r="1626">
      <c r="A1626" s="14" t="n">
        <v>2109</v>
      </c>
      <c r="B1626" s="14" t="inlineStr">
        <is>
          <t>rtx</t>
        </is>
      </c>
      <c r="C1626" s="14" t="inlineStr">
        <is>
          <t>gso</t>
        </is>
      </c>
      <c r="D1626" s="14" t="inlineStr">
        <is>
          <t>irn</t>
        </is>
      </c>
      <c r="E1626" s="14" t="inlineStr">
        <is>
          <t>REVENUE</t>
        </is>
      </c>
      <c r="F1626" s="81" t="inlineStr">
        <is>
          <t>REVENUE(AD2091,Settings!$C$13,INDEX(AD$407:AD$418,$D2109)+INDEX(AD$394:AD$405,$D2109)+AD2064*(1+$E2109))</t>
        </is>
      </c>
    </row>
    <row r="1627">
      <c r="A1627" s="14" t="n">
        <v>2110</v>
      </c>
      <c r="B1627" s="14" t="inlineStr">
        <is>
          <t>rtx</t>
        </is>
      </c>
      <c r="C1627" s="14" t="inlineStr">
        <is>
          <t>die</t>
        </is>
      </c>
      <c r="D1627" s="14" t="inlineStr">
        <is>
          <t>irn</t>
        </is>
      </c>
      <c r="E1627" s="14" t="inlineStr">
        <is>
          <t>REVENUE</t>
        </is>
      </c>
      <c r="F1627" s="81" t="inlineStr">
        <is>
          <t>REVENUE(AD2092,Settings!$C$13,INDEX(AD$407:AD$418,$D2110)+INDEX(AD$394:AD$405,$D2110)+AD2065*(1+$E2110))</t>
        </is>
      </c>
    </row>
    <row r="1628">
      <c r="A1628" s="14" t="n">
        <v>2111</v>
      </c>
      <c r="B1628" s="14" t="inlineStr">
        <is>
          <t>rtx</t>
        </is>
      </c>
      <c r="C1628" s="14" t="inlineStr">
        <is>
          <t>lpg</t>
        </is>
      </c>
      <c r="D1628" s="14" t="inlineStr">
        <is>
          <t>irn</t>
        </is>
      </c>
      <c r="E1628" s="14" t="inlineStr">
        <is>
          <t>REVENUE</t>
        </is>
      </c>
      <c r="F1628" s="81" t="inlineStr">
        <is>
          <t>REVENUE(AD2093,Settings!$C$13,INDEX(AD$407:AD$418,$D2111)+INDEX(AD$394:AD$405,$D2111)+AD2066*(1+$E2111))</t>
        </is>
      </c>
    </row>
    <row r="1629">
      <c r="A1629" s="14" t="n">
        <v>2112</v>
      </c>
      <c r="B1629" s="14" t="inlineStr">
        <is>
          <t>rtx</t>
        </is>
      </c>
      <c r="C1629" s="14" t="inlineStr">
        <is>
          <t>ker</t>
        </is>
      </c>
      <c r="D1629" s="14" t="inlineStr">
        <is>
          <t>irn</t>
        </is>
      </c>
      <c r="E1629" s="14" t="inlineStr">
        <is>
          <t>REVENUE</t>
        </is>
      </c>
      <c r="F1629" s="81" t="inlineStr">
        <is>
          <t>REVENUE(AD2094,Settings!$C$13,INDEX(AD$407:AD$418,$D2112)+INDEX(AD$394:AD$405,$D2112)+AD2067*(1+$E2112))</t>
        </is>
      </c>
    </row>
    <row r="1630">
      <c r="A1630" s="14" t="n">
        <v>2113</v>
      </c>
      <c r="B1630" s="14" t="inlineStr">
        <is>
          <t>rtx</t>
        </is>
      </c>
      <c r="C1630" s="14" t="inlineStr">
        <is>
          <t>oop</t>
        </is>
      </c>
      <c r="D1630" s="14" t="inlineStr">
        <is>
          <t>irn</t>
        </is>
      </c>
      <c r="E1630" s="14" t="inlineStr">
        <is>
          <t>REVENUE</t>
        </is>
      </c>
      <c r="F1630" s="81" t="inlineStr">
        <is>
          <t>REVENUE(AD2095,Settings!$C$13,INDEX(AD$407:AD$418,$D2113)+INDEX(AD$394:AD$405,$D2113)+AD2068*(1+$E2113))</t>
        </is>
      </c>
    </row>
    <row r="1631">
      <c r="A1631" s="14" t="n">
        <v>2114</v>
      </c>
      <c r="B1631" s="14" t="inlineStr">
        <is>
          <t>rtx</t>
        </is>
      </c>
      <c r="C1631" s="14" t="inlineStr">
        <is>
          <t>bio</t>
        </is>
      </c>
      <c r="D1631" s="14" t="inlineStr">
        <is>
          <t>irn</t>
        </is>
      </c>
      <c r="E1631" s="14" t="inlineStr">
        <is>
          <t>REVENUE</t>
        </is>
      </c>
      <c r="F1631" s="81" t="inlineStr">
        <is>
          <t>REVENUE(AD2096,Settings!$C$13,INDEX(AD$407:AD$418,$D2114)+INDEX(AD$394:AD$405,$D2114)+AD2069*(1+$E2114))</t>
        </is>
      </c>
    </row>
    <row r="1632">
      <c r="A1632" s="14" t="n">
        <v>2116</v>
      </c>
      <c r="B1632" s="14" t="inlineStr">
        <is>
          <t>rsub</t>
        </is>
      </c>
      <c r="C1632" s="14" t="inlineStr">
        <is>
          <t>coa</t>
        </is>
      </c>
      <c r="D1632" s="14" t="inlineStr">
        <is>
          <t>irn</t>
        </is>
      </c>
      <c r="E1632" s="14" t="inlineStr">
        <is>
          <t>REVENUE</t>
        </is>
      </c>
      <c r="F1632" s="81" t="inlineStr">
        <is>
          <t>REVENUE(AD2089,Settings!$C$13,INDEX(AD$420:AD$431,$D2116))</t>
        </is>
      </c>
    </row>
    <row r="1633">
      <c r="A1633" s="14" t="n">
        <v>2117</v>
      </c>
      <c r="B1633" s="14" t="inlineStr">
        <is>
          <t>rsub</t>
        </is>
      </c>
      <c r="C1633" s="14" t="inlineStr">
        <is>
          <t>nga</t>
        </is>
      </c>
      <c r="D1633" s="14" t="inlineStr">
        <is>
          <t>irn</t>
        </is>
      </c>
      <c r="E1633" s="14" t="inlineStr">
        <is>
          <t>REVENUE</t>
        </is>
      </c>
      <c r="F1633" s="81" t="inlineStr">
        <is>
          <t>REVENUE(AD2090,Settings!$C$13,INDEX(AD$420:AD$431,$D2117))</t>
        </is>
      </c>
    </row>
    <row r="1634">
      <c r="A1634" s="14" t="n">
        <v>2118</v>
      </c>
      <c r="B1634" s="14" t="inlineStr">
        <is>
          <t>rsub</t>
        </is>
      </c>
      <c r="C1634" s="14" t="inlineStr">
        <is>
          <t>gso</t>
        </is>
      </c>
      <c r="D1634" s="14" t="inlineStr">
        <is>
          <t>irn</t>
        </is>
      </c>
      <c r="E1634" s="14" t="inlineStr">
        <is>
          <t>REVENUE</t>
        </is>
      </c>
      <c r="F1634" s="81" t="inlineStr">
        <is>
          <t>REVENUE(AD2091,Settings!$C$13,INDEX(AD$420:AD$431,$D2118))</t>
        </is>
      </c>
    </row>
    <row r="1635">
      <c r="A1635" s="14" t="n">
        <v>2119</v>
      </c>
      <c r="B1635" s="14" t="inlineStr">
        <is>
          <t>rsub</t>
        </is>
      </c>
      <c r="C1635" s="14" t="inlineStr">
        <is>
          <t>die</t>
        </is>
      </c>
      <c r="D1635" s="14" t="inlineStr">
        <is>
          <t>irn</t>
        </is>
      </c>
      <c r="E1635" s="14" t="inlineStr">
        <is>
          <t>REVENUE</t>
        </is>
      </c>
      <c r="F1635" s="81" t="inlineStr">
        <is>
          <t>REVENUE(AD2092,Settings!$C$13,INDEX(AD$420:AD$431,$D2119))</t>
        </is>
      </c>
    </row>
    <row r="1636">
      <c r="A1636" s="14" t="n">
        <v>2120</v>
      </c>
      <c r="B1636" s="14" t="inlineStr">
        <is>
          <t>rsub</t>
        </is>
      </c>
      <c r="C1636" s="14" t="inlineStr">
        <is>
          <t>lpg</t>
        </is>
      </c>
      <c r="D1636" s="14" t="inlineStr">
        <is>
          <t>irn</t>
        </is>
      </c>
      <c r="E1636" s="14" t="inlineStr">
        <is>
          <t>REVENUE</t>
        </is>
      </c>
      <c r="F1636" s="81" t="inlineStr">
        <is>
          <t>REVENUE(AD2093,Settings!$C$13,INDEX(AD$420:AD$431,$D2120))</t>
        </is>
      </c>
    </row>
    <row r="1637">
      <c r="A1637" s="14" t="n">
        <v>2121</v>
      </c>
      <c r="B1637" s="14" t="inlineStr">
        <is>
          <t>rsub</t>
        </is>
      </c>
      <c r="C1637" s="14" t="inlineStr">
        <is>
          <t>ker</t>
        </is>
      </c>
      <c r="D1637" s="14" t="inlineStr">
        <is>
          <t>irn</t>
        </is>
      </c>
      <c r="E1637" s="14" t="inlineStr">
        <is>
          <t>REVENUE</t>
        </is>
      </c>
      <c r="F1637" s="81" t="inlineStr">
        <is>
          <t>REVENUE(AD2094,Settings!$C$13,INDEX(AD$420:AD$431,$D2121))</t>
        </is>
      </c>
    </row>
    <row r="1638">
      <c r="A1638" s="14" t="n">
        <v>2122</v>
      </c>
      <c r="B1638" s="14" t="inlineStr">
        <is>
          <t>rsub</t>
        </is>
      </c>
      <c r="C1638" s="14" t="inlineStr">
        <is>
          <t>oop</t>
        </is>
      </c>
      <c r="D1638" s="14" t="inlineStr">
        <is>
          <t>irn</t>
        </is>
      </c>
      <c r="E1638" s="14" t="inlineStr">
        <is>
          <t>REVENUE</t>
        </is>
      </c>
      <c r="F1638" s="81" t="inlineStr">
        <is>
          <t>REVENUE(AD2095,Settings!$C$13,INDEX(AD$420:AD$431,$D2122))</t>
        </is>
      </c>
    </row>
    <row r="1639">
      <c r="A1639" s="14" t="n">
        <v>2123</v>
      </c>
      <c r="B1639" s="14" t="inlineStr">
        <is>
          <t>rsub</t>
        </is>
      </c>
      <c r="C1639" s="14" t="inlineStr">
        <is>
          <t>bio</t>
        </is>
      </c>
      <c r="D1639" s="14" t="inlineStr">
        <is>
          <t>irn</t>
        </is>
      </c>
      <c r="E1639" s="14" t="inlineStr">
        <is>
          <t>REVENUE</t>
        </is>
      </c>
      <c r="F1639" s="81" t="inlineStr">
        <is>
          <t>REVENUE(AD2096,Settings!$C$13,INDEX(AD$420:AD$431,$D2123))</t>
        </is>
      </c>
    </row>
    <row r="1640">
      <c r="A1640" s="14" t="n">
        <v>2125</v>
      </c>
      <c r="B1640" s="14" t="inlineStr">
        <is>
          <t>rnew</t>
        </is>
      </c>
      <c r="C1640" s="14" t="inlineStr">
        <is>
          <t>coa</t>
        </is>
      </c>
      <c r="D1640" s="14" t="inlineStr">
        <is>
          <t>irn</t>
        </is>
      </c>
      <c r="E1640" s="14" t="inlineStr">
        <is>
          <t>REVENUE</t>
        </is>
      </c>
      <c r="F1640" s="81" t="inlineStr">
        <is>
          <t>REVENUE(AD2089,Settings!$C$13,NEWREVRATE(AD2017,AD2035,AD2026,AD$201,AD2044,$D2125))</t>
        </is>
      </c>
    </row>
    <row r="1641">
      <c r="A1641" s="14" t="n">
        <v>2126</v>
      </c>
      <c r="B1641" s="14" t="inlineStr">
        <is>
          <t>rnew</t>
        </is>
      </c>
      <c r="C1641" s="14" t="inlineStr">
        <is>
          <t>nga</t>
        </is>
      </c>
      <c r="D1641" s="14" t="inlineStr">
        <is>
          <t>irn</t>
        </is>
      </c>
      <c r="E1641" s="14" t="inlineStr">
        <is>
          <t>REVENUE</t>
        </is>
      </c>
      <c r="F1641" s="81" t="inlineStr">
        <is>
          <t>REVENUE(AD2090,Settings!$C$13,NEWREVRATE(AD2018,AD2036,AD2027,AD$201,AD2045,$D2126))</t>
        </is>
      </c>
    </row>
    <row r="1642">
      <c r="A1642" s="14" t="n">
        <v>2127</v>
      </c>
      <c r="B1642" s="14" t="inlineStr">
        <is>
          <t>rnew</t>
        </is>
      </c>
      <c r="C1642" s="14" t="inlineStr">
        <is>
          <t>gso</t>
        </is>
      </c>
      <c r="D1642" s="14" t="inlineStr">
        <is>
          <t>irn</t>
        </is>
      </c>
      <c r="E1642" s="14" t="inlineStr">
        <is>
          <t>REVENUE</t>
        </is>
      </c>
      <c r="F1642" s="81" t="inlineStr">
        <is>
          <t>REVENUE(AD2091,Settings!$C$13,NEWREVRATE(AD2019,AD2037,AD2028,AD$201,AD2046,$D2127))</t>
        </is>
      </c>
    </row>
    <row r="1643">
      <c r="A1643" s="14" t="n">
        <v>2128</v>
      </c>
      <c r="B1643" s="14" t="inlineStr">
        <is>
          <t>rnew</t>
        </is>
      </c>
      <c r="C1643" s="14" t="inlineStr">
        <is>
          <t>die</t>
        </is>
      </c>
      <c r="D1643" s="14" t="inlineStr">
        <is>
          <t>irn</t>
        </is>
      </c>
      <c r="E1643" s="14" t="inlineStr">
        <is>
          <t>REVENUE</t>
        </is>
      </c>
      <c r="F1643" s="81" t="inlineStr">
        <is>
          <t>REVENUE(AD2092,Settings!$C$13,NEWREVRATE(AD2020,AD2038,AD2029,AD$201,AD2047,$D2128))</t>
        </is>
      </c>
    </row>
    <row r="1644">
      <c r="A1644" s="14" t="n">
        <v>2129</v>
      </c>
      <c r="B1644" s="14" t="inlineStr">
        <is>
          <t>rnew</t>
        </is>
      </c>
      <c r="C1644" s="14" t="inlineStr">
        <is>
          <t>lpg</t>
        </is>
      </c>
      <c r="D1644" s="14" t="inlineStr">
        <is>
          <t>irn</t>
        </is>
      </c>
      <c r="E1644" s="14" t="inlineStr">
        <is>
          <t>REVENUE</t>
        </is>
      </c>
      <c r="F1644" s="81" t="inlineStr">
        <is>
          <t>REVENUE(AD2093,Settings!$C$13,NEWREVRATE(AD2021,AD2039,AD2030,AD$201,AD2048,$D2129))</t>
        </is>
      </c>
    </row>
    <row r="1645">
      <c r="A1645" s="14" t="n">
        <v>2130</v>
      </c>
      <c r="B1645" s="14" t="inlineStr">
        <is>
          <t>rnew</t>
        </is>
      </c>
      <c r="C1645" s="14" t="inlineStr">
        <is>
          <t>ker</t>
        </is>
      </c>
      <c r="D1645" s="14" t="inlineStr">
        <is>
          <t>irn</t>
        </is>
      </c>
      <c r="E1645" s="14" t="inlineStr">
        <is>
          <t>REVENUE</t>
        </is>
      </c>
      <c r="F1645" s="81" t="inlineStr">
        <is>
          <t>REVENUE(AD2094,Settings!$C$13,NEWREVRATE(AD2022,AD2040,AD2031,AD$201,AD2049,$D2130))</t>
        </is>
      </c>
    </row>
    <row r="1646">
      <c r="A1646" s="14" t="n">
        <v>2131</v>
      </c>
      <c r="B1646" s="14" t="inlineStr">
        <is>
          <t>rnew</t>
        </is>
      </c>
      <c r="C1646" s="14" t="inlineStr">
        <is>
          <t>oop</t>
        </is>
      </c>
      <c r="D1646" s="14" t="inlineStr">
        <is>
          <t>irn</t>
        </is>
      </c>
      <c r="E1646" s="14" t="inlineStr">
        <is>
          <t>REVENUE</t>
        </is>
      </c>
      <c r="F1646" s="81" t="inlineStr">
        <is>
          <t>REVENUE(AD2095,Settings!$C$13,NEWREVRATE(AD2023,AD2041,AD2032,AD$201,AD2050,$D2131))</t>
        </is>
      </c>
    </row>
    <row r="1647">
      <c r="A1647" s="14" t="n">
        <v>2132</v>
      </c>
      <c r="B1647" s="14" t="inlineStr">
        <is>
          <t>rnew</t>
        </is>
      </c>
      <c r="C1647" s="14" t="inlineStr">
        <is>
          <t>bio</t>
        </is>
      </c>
      <c r="D1647" s="14" t="inlineStr">
        <is>
          <t>irn</t>
        </is>
      </c>
      <c r="E1647" s="14" t="inlineStr">
        <is>
          <t>REVENUE</t>
        </is>
      </c>
      <c r="F1647" s="81" t="inlineStr">
        <is>
          <t>REVENUE(AD2096,Settings!$C$13,NEWREVRATE(AD2024,AD2042,AD2033,AD$201,AD2051,$D2132))</t>
        </is>
      </c>
    </row>
    <row r="1648">
      <c r="A1648" s="14" t="n">
        <v>2134</v>
      </c>
      <c r="B1648" s="14" t="inlineStr">
        <is>
          <t>rxcp</t>
        </is>
      </c>
      <c r="C1648" s="14" t="inlineStr">
        <is>
          <t>coa</t>
        </is>
      </c>
      <c r="D1648" s="14" t="inlineStr">
        <is>
          <t>irn</t>
        </is>
      </c>
      <c r="E1648" s="14" t="inlineStr">
        <is>
          <t>REVENUE</t>
        </is>
      </c>
      <c r="F1648" s="81" t="inlineStr">
        <is>
          <t>REVENUE(AD2089,Settings!$C$13,AD2053)</t>
        </is>
      </c>
    </row>
    <row r="1649">
      <c r="A1649" s="14" t="n">
        <v>2135</v>
      </c>
      <c r="B1649" s="14" t="inlineStr">
        <is>
          <t>rxcp</t>
        </is>
      </c>
      <c r="C1649" s="14" t="inlineStr">
        <is>
          <t>nga</t>
        </is>
      </c>
      <c r="D1649" s="14" t="inlineStr">
        <is>
          <t>irn</t>
        </is>
      </c>
      <c r="E1649" s="14" t="inlineStr">
        <is>
          <t>REVENUE</t>
        </is>
      </c>
      <c r="F1649" s="81" t="inlineStr">
        <is>
          <t>REVENUE(AD2090,Settings!$C$13,AD2054)</t>
        </is>
      </c>
    </row>
    <row r="1650">
      <c r="A1650" s="14" t="n">
        <v>2136</v>
      </c>
      <c r="B1650" s="14" t="inlineStr">
        <is>
          <t>rxcp</t>
        </is>
      </c>
      <c r="C1650" s="14" t="inlineStr">
        <is>
          <t>gso</t>
        </is>
      </c>
      <c r="D1650" s="14" t="inlineStr">
        <is>
          <t>irn</t>
        </is>
      </c>
      <c r="E1650" s="14" t="inlineStr">
        <is>
          <t>REVENUE</t>
        </is>
      </c>
      <c r="F1650" s="81" t="inlineStr">
        <is>
          <t>REVENUE(AD2091,Settings!$C$13,AD2055)</t>
        </is>
      </c>
    </row>
    <row r="1651">
      <c r="A1651" s="14" t="n">
        <v>2137</v>
      </c>
      <c r="B1651" s="14" t="inlineStr">
        <is>
          <t>rxcp</t>
        </is>
      </c>
      <c r="C1651" s="14" t="inlineStr">
        <is>
          <t>die</t>
        </is>
      </c>
      <c r="D1651" s="14" t="inlineStr">
        <is>
          <t>irn</t>
        </is>
      </c>
      <c r="E1651" s="14" t="inlineStr">
        <is>
          <t>REVENUE</t>
        </is>
      </c>
      <c r="F1651" s="81" t="inlineStr">
        <is>
          <t>REVENUE(AD2092,Settings!$C$13,AD2056)</t>
        </is>
      </c>
    </row>
    <row r="1652">
      <c r="A1652" s="14" t="n">
        <v>2138</v>
      </c>
      <c r="B1652" s="14" t="inlineStr">
        <is>
          <t>rxcp</t>
        </is>
      </c>
      <c r="C1652" s="14" t="inlineStr">
        <is>
          <t>lpg</t>
        </is>
      </c>
      <c r="D1652" s="14" t="inlineStr">
        <is>
          <t>irn</t>
        </is>
      </c>
      <c r="E1652" s="14" t="inlineStr">
        <is>
          <t>REVENUE</t>
        </is>
      </c>
      <c r="F1652" s="81" t="inlineStr">
        <is>
          <t>REVENUE(AD2093,Settings!$C$13,AD2057)</t>
        </is>
      </c>
    </row>
    <row r="1653">
      <c r="A1653" s="14" t="n">
        <v>2139</v>
      </c>
      <c r="B1653" s="14" t="inlineStr">
        <is>
          <t>rxcp</t>
        </is>
      </c>
      <c r="C1653" s="14" t="inlineStr">
        <is>
          <t>ker</t>
        </is>
      </c>
      <c r="D1653" s="14" t="inlineStr">
        <is>
          <t>irn</t>
        </is>
      </c>
      <c r="E1653" s="14" t="inlineStr">
        <is>
          <t>REVENUE</t>
        </is>
      </c>
      <c r="F1653" s="81" t="inlineStr">
        <is>
          <t>REVENUE(AD2094,Settings!$C$13,AD2058)</t>
        </is>
      </c>
    </row>
    <row r="1654">
      <c r="A1654" s="14" t="n">
        <v>2140</v>
      </c>
      <c r="B1654" s="14" t="inlineStr">
        <is>
          <t>rxcp</t>
        </is>
      </c>
      <c r="C1654" s="14" t="inlineStr">
        <is>
          <t>oop</t>
        </is>
      </c>
      <c r="D1654" s="14" t="inlineStr">
        <is>
          <t>irn</t>
        </is>
      </c>
      <c r="E1654" s="14" t="inlineStr">
        <is>
          <t>REVENUE</t>
        </is>
      </c>
      <c r="F1654" s="81" t="inlineStr">
        <is>
          <t>REVENUE(AD2095,Settings!$C$13,AD2059)</t>
        </is>
      </c>
    </row>
    <row r="1655">
      <c r="A1655" s="14" t="n">
        <v>2141</v>
      </c>
      <c r="B1655" s="14" t="inlineStr">
        <is>
          <t>rxcp</t>
        </is>
      </c>
      <c r="C1655" s="14" t="inlineStr">
        <is>
          <t>bio</t>
        </is>
      </c>
      <c r="D1655" s="14" t="inlineStr">
        <is>
          <t>irn</t>
        </is>
      </c>
      <c r="E1655" s="14" t="inlineStr">
        <is>
          <t>REVENUE</t>
        </is>
      </c>
      <c r="F1655" s="81" t="inlineStr">
        <is>
          <t>REVENUE(AD2096,Settings!$C$13,AD2060)</t>
        </is>
      </c>
    </row>
    <row r="1656">
      <c r="A1656" s="14" t="n">
        <v>2145</v>
      </c>
      <c r="B1656" s="14" t="inlineStr">
        <is>
          <t>ctxnew</t>
        </is>
      </c>
      <c r="C1656" s="14" t="inlineStr">
        <is>
          <t>coa</t>
        </is>
      </c>
      <c r="D1656" s="14" t="inlineStr">
        <is>
          <t>nfm</t>
        </is>
      </c>
      <c r="E1656" s="14" t="inlineStr">
        <is>
          <t>CARBONTAX</t>
        </is>
      </c>
      <c r="F1656" s="81" t="inlineStr">
        <is>
          <t>CARBONTAX(INDEX(AD$263:AD$279,$F2145),$D2145,INDEX(AD$23:AD$30,$E2145))</t>
        </is>
      </c>
    </row>
    <row r="1657">
      <c r="A1657" s="14" t="n">
        <v>2146</v>
      </c>
      <c r="B1657" s="14" t="inlineStr">
        <is>
          <t>ctxnew</t>
        </is>
      </c>
      <c r="C1657" s="14" t="inlineStr">
        <is>
          <t>nga</t>
        </is>
      </c>
      <c r="D1657" s="14" t="inlineStr">
        <is>
          <t>nfm</t>
        </is>
      </c>
      <c r="E1657" s="14" t="inlineStr">
        <is>
          <t>CARBONTAX</t>
        </is>
      </c>
      <c r="F1657" s="81" t="inlineStr">
        <is>
          <t>CARBONTAX(INDEX(AD$263:AD$279,$F2146),$D2146,INDEX(AD$23:AD$30,$E2146))</t>
        </is>
      </c>
    </row>
    <row r="1658">
      <c r="A1658" s="14" t="n">
        <v>2147</v>
      </c>
      <c r="B1658" s="14" t="inlineStr">
        <is>
          <t>ctxnew</t>
        </is>
      </c>
      <c r="C1658" s="14" t="inlineStr">
        <is>
          <t>gso</t>
        </is>
      </c>
      <c r="D1658" s="14" t="inlineStr">
        <is>
          <t>nfm</t>
        </is>
      </c>
      <c r="E1658" s="14" t="inlineStr">
        <is>
          <t>CARBONTAX</t>
        </is>
      </c>
      <c r="F1658" s="81" t="inlineStr">
        <is>
          <t>CARBONTAX(INDEX(AD$263:AD$279,$F2147),$D2147,INDEX(AD$23:AD$30,$E2147))</t>
        </is>
      </c>
    </row>
    <row r="1659">
      <c r="A1659" s="14" t="n">
        <v>2148</v>
      </c>
      <c r="B1659" s="14" t="inlineStr">
        <is>
          <t>ctxnew</t>
        </is>
      </c>
      <c r="C1659" s="14" t="inlineStr">
        <is>
          <t>die</t>
        </is>
      </c>
      <c r="D1659" s="14" t="inlineStr">
        <is>
          <t>nfm</t>
        </is>
      </c>
      <c r="E1659" s="14" t="inlineStr">
        <is>
          <t>CARBONTAX</t>
        </is>
      </c>
      <c r="F1659" s="81" t="inlineStr">
        <is>
          <t>CARBONTAX(INDEX(AD$263:AD$279,$F2148),$D2148,INDEX(AD$23:AD$30,$E2148))</t>
        </is>
      </c>
    </row>
    <row r="1660">
      <c r="A1660" s="14" t="n">
        <v>2149</v>
      </c>
      <c r="B1660" s="14" t="inlineStr">
        <is>
          <t>ctxnew</t>
        </is>
      </c>
      <c r="C1660" s="14" t="inlineStr">
        <is>
          <t>lpg</t>
        </is>
      </c>
      <c r="D1660" s="14" t="inlineStr">
        <is>
          <t>nfm</t>
        </is>
      </c>
      <c r="E1660" s="14" t="inlineStr">
        <is>
          <t>CARBONTAX</t>
        </is>
      </c>
      <c r="F1660" s="81" t="inlineStr">
        <is>
          <t>CARBONTAX(INDEX(AD$263:AD$279,$F2149),$D2149,INDEX(AD$23:AD$30,$E2149))</t>
        </is>
      </c>
    </row>
    <row r="1661">
      <c r="A1661" s="14" t="n">
        <v>2150</v>
      </c>
      <c r="B1661" s="14" t="inlineStr">
        <is>
          <t>ctxnew</t>
        </is>
      </c>
      <c r="C1661" s="14" t="inlineStr">
        <is>
          <t>ker</t>
        </is>
      </c>
      <c r="D1661" s="14" t="inlineStr">
        <is>
          <t>nfm</t>
        </is>
      </c>
      <c r="E1661" s="14" t="inlineStr">
        <is>
          <t>CARBONTAX</t>
        </is>
      </c>
      <c r="F1661" s="81" t="inlineStr">
        <is>
          <t>CARBONTAX(INDEX(AD$263:AD$279,$F2150),$D2150,INDEX(AD$23:AD$30,$E2150))</t>
        </is>
      </c>
    </row>
    <row r="1662">
      <c r="A1662" s="14" t="n">
        <v>2151</v>
      </c>
      <c r="B1662" s="14" t="inlineStr">
        <is>
          <t>ctxnew</t>
        </is>
      </c>
      <c r="C1662" s="14" t="inlineStr">
        <is>
          <t>oop</t>
        </is>
      </c>
      <c r="D1662" s="14" t="inlineStr">
        <is>
          <t>nfm</t>
        </is>
      </c>
      <c r="E1662" s="14" t="inlineStr">
        <is>
          <t>CARBONTAX</t>
        </is>
      </c>
      <c r="F1662" s="81" t="inlineStr">
        <is>
          <t>CARBONTAX(INDEX(AD$263:AD$279,$F2151),$D2151,INDEX(AD$23:AD$30,$E2151))</t>
        </is>
      </c>
    </row>
    <row r="1663">
      <c r="A1663" s="14" t="n">
        <v>2152</v>
      </c>
      <c r="B1663" s="14" t="inlineStr">
        <is>
          <t>ctxnew</t>
        </is>
      </c>
      <c r="C1663" s="14" t="inlineStr">
        <is>
          <t>bio</t>
        </is>
      </c>
      <c r="D1663" s="14" t="inlineStr">
        <is>
          <t>nfm</t>
        </is>
      </c>
      <c r="E1663" s="14" t="inlineStr">
        <is>
          <t>CARBONTAX</t>
        </is>
      </c>
      <c r="F1663" s="81" t="inlineStr">
        <is>
          <t>CARBONTAX(INDEX(AD$263:AD$279,$F2152),$D2152,INDEX(AD$23:AD$30,$E2152))</t>
        </is>
      </c>
    </row>
    <row r="1664">
      <c r="A1664" s="14" t="n">
        <v>2154</v>
      </c>
      <c r="B1664" s="14" t="inlineStr">
        <is>
          <t>ets</t>
        </is>
      </c>
      <c r="C1664" s="14" t="inlineStr">
        <is>
          <t>coa</t>
        </is>
      </c>
      <c r="D1664" s="14" t="inlineStr">
        <is>
          <t>nfm</t>
        </is>
      </c>
      <c r="E1664" s="14" t="inlineStr">
        <is>
          <t>ETSCOST</t>
        </is>
      </c>
      <c r="F1664" s="81" t="inlineStr">
        <is>
          <t>ETSCOST(INDEX(AD$280:AD$296,$E2154),$D2154)</t>
        </is>
      </c>
    </row>
    <row r="1665">
      <c r="A1665" s="14" t="n">
        <v>2155</v>
      </c>
      <c r="B1665" s="14" t="inlineStr">
        <is>
          <t>ets</t>
        </is>
      </c>
      <c r="C1665" s="14" t="inlineStr">
        <is>
          <t>nga</t>
        </is>
      </c>
      <c r="D1665" s="14" t="inlineStr">
        <is>
          <t>nfm</t>
        </is>
      </c>
      <c r="E1665" s="14" t="inlineStr">
        <is>
          <t>ETSCOST</t>
        </is>
      </c>
      <c r="F1665" s="81" t="inlineStr">
        <is>
          <t>ETSCOST(INDEX(AD$280:AD$296,$E2155),$D2155)</t>
        </is>
      </c>
    </row>
    <row r="1666">
      <c r="A1666" s="14" t="n">
        <v>2156</v>
      </c>
      <c r="B1666" s="14" t="inlineStr">
        <is>
          <t>ets</t>
        </is>
      </c>
      <c r="C1666" s="14" t="inlineStr">
        <is>
          <t>gso</t>
        </is>
      </c>
      <c r="D1666" s="14" t="inlineStr">
        <is>
          <t>nfm</t>
        </is>
      </c>
      <c r="E1666" s="14" t="inlineStr">
        <is>
          <t>ETSCOST</t>
        </is>
      </c>
      <c r="F1666" s="81" t="inlineStr">
        <is>
          <t>ETSCOST(INDEX(AD$280:AD$296,$E2156),$D2156)</t>
        </is>
      </c>
    </row>
    <row r="1667">
      <c r="A1667" s="14" t="n">
        <v>2157</v>
      </c>
      <c r="B1667" s="14" t="inlineStr">
        <is>
          <t>ets</t>
        </is>
      </c>
      <c r="C1667" s="14" t="inlineStr">
        <is>
          <t>die</t>
        </is>
      </c>
      <c r="D1667" s="14" t="inlineStr">
        <is>
          <t>nfm</t>
        </is>
      </c>
      <c r="E1667" s="14" t="inlineStr">
        <is>
          <t>ETSCOST</t>
        </is>
      </c>
      <c r="F1667" s="81" t="inlineStr">
        <is>
          <t>ETSCOST(INDEX(AD$280:AD$296,$E2157),$D2157)</t>
        </is>
      </c>
    </row>
    <row r="1668">
      <c r="A1668" s="14" t="n">
        <v>2158</v>
      </c>
      <c r="B1668" s="14" t="inlineStr">
        <is>
          <t>ets</t>
        </is>
      </c>
      <c r="C1668" s="14" t="inlineStr">
        <is>
          <t>lpg</t>
        </is>
      </c>
      <c r="D1668" s="14" t="inlineStr">
        <is>
          <t>nfm</t>
        </is>
      </c>
      <c r="E1668" s="14" t="inlineStr">
        <is>
          <t>ETSCOST</t>
        </is>
      </c>
      <c r="F1668" s="81" t="inlineStr">
        <is>
          <t>ETSCOST(INDEX(AD$280:AD$296,$E2158),$D2158)</t>
        </is>
      </c>
    </row>
    <row r="1669">
      <c r="A1669" s="14" t="n">
        <v>2159</v>
      </c>
      <c r="B1669" s="14" t="inlineStr">
        <is>
          <t>ets</t>
        </is>
      </c>
      <c r="C1669" s="14" t="inlineStr">
        <is>
          <t>ker</t>
        </is>
      </c>
      <c r="D1669" s="14" t="inlineStr">
        <is>
          <t>nfm</t>
        </is>
      </c>
      <c r="E1669" s="14" t="inlineStr">
        <is>
          <t>ETSCOST</t>
        </is>
      </c>
      <c r="F1669" s="81" t="inlineStr">
        <is>
          <t>ETSCOST(INDEX(AD$280:AD$296,$E2159),$D2159)</t>
        </is>
      </c>
    </row>
    <row r="1670">
      <c r="A1670" s="14" t="n">
        <v>2160</v>
      </c>
      <c r="B1670" s="14" t="inlineStr">
        <is>
          <t>ets</t>
        </is>
      </c>
      <c r="C1670" s="14" t="inlineStr">
        <is>
          <t>oop</t>
        </is>
      </c>
      <c r="D1670" s="14" t="inlineStr">
        <is>
          <t>nfm</t>
        </is>
      </c>
      <c r="E1670" s="14" t="inlineStr">
        <is>
          <t>ETSCOST</t>
        </is>
      </c>
      <c r="F1670" s="81" t="inlineStr">
        <is>
          <t>ETSCOST(INDEX(AD$280:AD$296,$E2160),$D2160)</t>
        </is>
      </c>
    </row>
    <row r="1671">
      <c r="A1671" s="14" t="n">
        <v>2161</v>
      </c>
      <c r="B1671" s="14" t="inlineStr">
        <is>
          <t>ets</t>
        </is>
      </c>
      <c r="C1671" s="14" t="inlineStr">
        <is>
          <t>bio</t>
        </is>
      </c>
      <c r="D1671" s="14" t="inlineStr">
        <is>
          <t>nfm</t>
        </is>
      </c>
      <c r="E1671" s="14" t="inlineStr">
        <is>
          <t>ETSCOST</t>
        </is>
      </c>
      <c r="F1671" s="81" t="inlineStr">
        <is>
          <t>ETSCOST(INDEX(AD$280:AD$296,$E2161),$D2161)</t>
        </is>
      </c>
    </row>
    <row r="1672">
      <c r="A1672" s="14" t="n">
        <v>2163</v>
      </c>
      <c r="B1672" s="14" t="inlineStr">
        <is>
          <t>ntx</t>
        </is>
      </c>
      <c r="C1672" s="14" t="inlineStr">
        <is>
          <t>coa</t>
        </is>
      </c>
      <c r="D1672" s="14" t="inlineStr">
        <is>
          <t>nfm</t>
        </is>
      </c>
      <c r="E1672" s="14" t="inlineStr">
        <is>
          <t>NEWEXCISE</t>
        </is>
      </c>
      <c r="F1672" s="81" t="inlineStr">
        <is>
          <t>NEWEXCISE(INDEX(AD$80:AD$93,$D2163),$E2163)</t>
        </is>
      </c>
    </row>
    <row r="1673">
      <c r="A1673" s="14" t="n">
        <v>2164</v>
      </c>
      <c r="B1673" s="14" t="inlineStr">
        <is>
          <t>ntx</t>
        </is>
      </c>
      <c r="C1673" s="14" t="inlineStr">
        <is>
          <t>nga</t>
        </is>
      </c>
      <c r="D1673" s="14" t="inlineStr">
        <is>
          <t>nfm</t>
        </is>
      </c>
      <c r="E1673" s="14" t="inlineStr">
        <is>
          <t>NEWEXCISE</t>
        </is>
      </c>
      <c r="F1673" s="81" t="inlineStr">
        <is>
          <t>NEWEXCISE(INDEX(AD$80:AD$93,$D2164),$E2164)</t>
        </is>
      </c>
    </row>
    <row r="1674">
      <c r="A1674" s="14" t="n">
        <v>2165</v>
      </c>
      <c r="B1674" s="14" t="inlineStr">
        <is>
          <t>ntx</t>
        </is>
      </c>
      <c r="C1674" s="14" t="inlineStr">
        <is>
          <t>gso</t>
        </is>
      </c>
      <c r="D1674" s="14" t="inlineStr">
        <is>
          <t>nfm</t>
        </is>
      </c>
      <c r="E1674" s="14" t="inlineStr">
        <is>
          <t>NEWEXCISE</t>
        </is>
      </c>
      <c r="F1674" s="81" t="inlineStr">
        <is>
          <t>NEWEXCISE(INDEX(AD$80:AD$93,$D2165),$E2165)</t>
        </is>
      </c>
    </row>
    <row r="1675">
      <c r="A1675" s="14" t="n">
        <v>2166</v>
      </c>
      <c r="B1675" s="14" t="inlineStr">
        <is>
          <t>ntx</t>
        </is>
      </c>
      <c r="C1675" s="14" t="inlineStr">
        <is>
          <t>die</t>
        </is>
      </c>
      <c r="D1675" s="14" t="inlineStr">
        <is>
          <t>nfm</t>
        </is>
      </c>
      <c r="E1675" s="14" t="inlineStr">
        <is>
          <t>NEWEXCISE</t>
        </is>
      </c>
      <c r="F1675" s="81" t="inlineStr">
        <is>
          <t>NEWEXCISE(INDEX(AD$80:AD$93,$D2166),$E2166)</t>
        </is>
      </c>
    </row>
    <row r="1676">
      <c r="A1676" s="14" t="n">
        <v>2167</v>
      </c>
      <c r="B1676" s="14" t="inlineStr">
        <is>
          <t>ntx</t>
        </is>
      </c>
      <c r="C1676" s="14" t="inlineStr">
        <is>
          <t>lpg</t>
        </is>
      </c>
      <c r="D1676" s="14" t="inlineStr">
        <is>
          <t>nfm</t>
        </is>
      </c>
      <c r="E1676" s="14" t="inlineStr">
        <is>
          <t>NEWEXCISE</t>
        </is>
      </c>
      <c r="F1676" s="81" t="inlineStr">
        <is>
          <t>NEWEXCISE(INDEX(AD$80:AD$93,$D2167),$E2167)</t>
        </is>
      </c>
    </row>
    <row r="1677">
      <c r="A1677" s="14" t="n">
        <v>2168</v>
      </c>
      <c r="B1677" s="14" t="inlineStr">
        <is>
          <t>ntx</t>
        </is>
      </c>
      <c r="C1677" s="14" t="inlineStr">
        <is>
          <t>ker</t>
        </is>
      </c>
      <c r="D1677" s="14" t="inlineStr">
        <is>
          <t>nfm</t>
        </is>
      </c>
      <c r="E1677" s="14" t="inlineStr">
        <is>
          <t>NEWEXCISE</t>
        </is>
      </c>
      <c r="F1677" s="81" t="inlineStr">
        <is>
          <t>NEWEXCISE(INDEX(AD$80:AD$93,$D2168),$E2168)</t>
        </is>
      </c>
    </row>
    <row r="1678">
      <c r="A1678" s="14" t="n">
        <v>2169</v>
      </c>
      <c r="B1678" s="14" t="inlineStr">
        <is>
          <t>ntx</t>
        </is>
      </c>
      <c r="C1678" s="14" t="inlineStr">
        <is>
          <t>oop</t>
        </is>
      </c>
      <c r="D1678" s="14" t="inlineStr">
        <is>
          <t>nfm</t>
        </is>
      </c>
      <c r="E1678" s="14" t="inlineStr">
        <is>
          <t>NEWEXCISE</t>
        </is>
      </c>
      <c r="F1678" s="81" t="inlineStr">
        <is>
          <t>NEWEXCISE(INDEX(AD$80:AD$93,$D2169),$E2169)</t>
        </is>
      </c>
    </row>
    <row r="1679">
      <c r="A1679" s="14" t="n">
        <v>2170</v>
      </c>
      <c r="B1679" s="14" t="inlineStr">
        <is>
          <t>ntx</t>
        </is>
      </c>
      <c r="C1679" s="14" t="inlineStr">
        <is>
          <t>bio</t>
        </is>
      </c>
      <c r="D1679" s="14" t="inlineStr">
        <is>
          <t>nfm</t>
        </is>
      </c>
      <c r="E1679" s="14" t="inlineStr">
        <is>
          <t>NEWEXCISE</t>
        </is>
      </c>
      <c r="F1679" s="81" t="inlineStr">
        <is>
          <t>NEWEXCISE(INDEX(AD$80:AD$93,$D2170),$E2170)</t>
        </is>
      </c>
    </row>
    <row r="1680">
      <c r="A1680" s="14" t="n">
        <v>2172</v>
      </c>
      <c r="B1680" s="14" t="inlineStr">
        <is>
          <t>nce</t>
        </is>
      </c>
      <c r="C1680" s="14" t="inlineStr">
        <is>
          <t>coa</t>
        </is>
      </c>
      <c r="D1680" s="14" t="inlineStr">
        <is>
          <t>nfm</t>
        </is>
      </c>
      <c r="E1680" s="14" t="inlineStr">
        <is>
          <t>NEWPOLICY</t>
        </is>
      </c>
      <c r="F1680" s="81" t="inlineStr">
        <is>
          <t>NEWPOLICY(AD2145,AD2154,AD2163)</t>
        </is>
      </c>
    </row>
    <row r="1681">
      <c r="A1681" s="14" t="n">
        <v>2173</v>
      </c>
      <c r="B1681" s="14" t="inlineStr">
        <is>
          <t>nce</t>
        </is>
      </c>
      <c r="C1681" s="14" t="inlineStr">
        <is>
          <t>nga</t>
        </is>
      </c>
      <c r="D1681" s="14" t="inlineStr">
        <is>
          <t>nfm</t>
        </is>
      </c>
      <c r="E1681" s="14" t="inlineStr">
        <is>
          <t>NEWPOLICY</t>
        </is>
      </c>
      <c r="F1681" s="81" t="inlineStr">
        <is>
          <t>NEWPOLICY(AD2146,AD2155,AD2164)</t>
        </is>
      </c>
    </row>
    <row r="1682">
      <c r="A1682" s="14" t="n">
        <v>2174</v>
      </c>
      <c r="B1682" s="14" t="inlineStr">
        <is>
          <t>nce</t>
        </is>
      </c>
      <c r="C1682" s="14" t="inlineStr">
        <is>
          <t>gso</t>
        </is>
      </c>
      <c r="D1682" s="14" t="inlineStr">
        <is>
          <t>nfm</t>
        </is>
      </c>
      <c r="E1682" s="14" t="inlineStr">
        <is>
          <t>NEWPOLICY</t>
        </is>
      </c>
      <c r="F1682" s="81" t="inlineStr">
        <is>
          <t>NEWPOLICY(AD2147,AD2156,AD2165)</t>
        </is>
      </c>
    </row>
    <row r="1683">
      <c r="A1683" s="14" t="n">
        <v>2175</v>
      </c>
      <c r="B1683" s="14" t="inlineStr">
        <is>
          <t>nce</t>
        </is>
      </c>
      <c r="C1683" s="14" t="inlineStr">
        <is>
          <t>die</t>
        </is>
      </c>
      <c r="D1683" s="14" t="inlineStr">
        <is>
          <t>nfm</t>
        </is>
      </c>
      <c r="E1683" s="14" t="inlineStr">
        <is>
          <t>NEWPOLICY</t>
        </is>
      </c>
      <c r="F1683" s="81" t="inlineStr">
        <is>
          <t>NEWPOLICY(AD2148,AD2157,AD2166)</t>
        </is>
      </c>
    </row>
    <row r="1684">
      <c r="A1684" s="14" t="n">
        <v>2176</v>
      </c>
      <c r="B1684" s="14" t="inlineStr">
        <is>
          <t>nce</t>
        </is>
      </c>
      <c r="C1684" s="14" t="inlineStr">
        <is>
          <t>lpg</t>
        </is>
      </c>
      <c r="D1684" s="14" t="inlineStr">
        <is>
          <t>nfm</t>
        </is>
      </c>
      <c r="E1684" s="14" t="inlineStr">
        <is>
          <t>NEWPOLICY</t>
        </is>
      </c>
      <c r="F1684" s="81" t="inlineStr">
        <is>
          <t>NEWPOLICY(AD2149,AD2158,AD2167)</t>
        </is>
      </c>
    </row>
    <row r="1685">
      <c r="A1685" s="14" t="n">
        <v>2177</v>
      </c>
      <c r="B1685" s="14" t="inlineStr">
        <is>
          <t>nce</t>
        </is>
      </c>
      <c r="C1685" s="14" t="inlineStr">
        <is>
          <t>ker</t>
        </is>
      </c>
      <c r="D1685" s="14" t="inlineStr">
        <is>
          <t>nfm</t>
        </is>
      </c>
      <c r="E1685" s="14" t="inlineStr">
        <is>
          <t>NEWPOLICY</t>
        </is>
      </c>
      <c r="F1685" s="81" t="inlineStr">
        <is>
          <t>NEWPOLICY(AD2150,AD2159,AD2168)</t>
        </is>
      </c>
    </row>
    <row r="1686">
      <c r="A1686" s="14" t="n">
        <v>2178</v>
      </c>
      <c r="B1686" s="14" t="inlineStr">
        <is>
          <t>nce</t>
        </is>
      </c>
      <c r="C1686" s="14" t="inlineStr">
        <is>
          <t>oop</t>
        </is>
      </c>
      <c r="D1686" s="14" t="inlineStr">
        <is>
          <t>nfm</t>
        </is>
      </c>
      <c r="E1686" s="14" t="inlineStr">
        <is>
          <t>NEWPOLICY</t>
        </is>
      </c>
      <c r="F1686" s="81" t="inlineStr">
        <is>
          <t>NEWPOLICY(AD2151,AD2160,AD2169)</t>
        </is>
      </c>
    </row>
    <row r="1687">
      <c r="A1687" s="14" t="n">
        <v>2179</v>
      </c>
      <c r="B1687" s="14" t="inlineStr">
        <is>
          <t>nce</t>
        </is>
      </c>
      <c r="C1687" s="14" t="inlineStr">
        <is>
          <t>bio</t>
        </is>
      </c>
      <c r="D1687" s="14" t="inlineStr">
        <is>
          <t>nfm</t>
        </is>
      </c>
      <c r="E1687" s="14" t="inlineStr">
        <is>
          <t>NEWPOLICY</t>
        </is>
      </c>
      <c r="F1687" s="81" t="inlineStr">
        <is>
          <t>NEWPOLICY(AD2152,AD2161,AD2170)</t>
        </is>
      </c>
    </row>
    <row r="1688">
      <c r="A1688" s="14" t="n">
        <v>2181</v>
      </c>
      <c r="B1688" s="14" t="inlineStr">
        <is>
          <t>xcp</t>
        </is>
      </c>
      <c r="C1688" s="14" t="inlineStr">
        <is>
          <t>coa</t>
        </is>
      </c>
      <c r="D1688" s="14" t="inlineStr">
        <is>
          <t>nfm</t>
        </is>
      </c>
      <c r="E1688" s="14" t="inlineStr">
        <is>
          <t>XCARBON</t>
        </is>
      </c>
      <c r="F1688" s="81" t="inlineStr">
        <is>
          <t>XCARBON($D2181,$E2181,AD$321,$F2181,AD$324)</t>
        </is>
      </c>
    </row>
    <row r="1689">
      <c r="A1689" s="14" t="n">
        <v>2182</v>
      </c>
      <c r="B1689" s="14" t="inlineStr">
        <is>
          <t>xcp</t>
        </is>
      </c>
      <c r="C1689" s="14" t="inlineStr">
        <is>
          <t>nga</t>
        </is>
      </c>
      <c r="D1689" s="14" t="inlineStr">
        <is>
          <t>nfm</t>
        </is>
      </c>
      <c r="E1689" s="14" t="inlineStr">
        <is>
          <t>XCARBON</t>
        </is>
      </c>
      <c r="F1689" s="81" t="inlineStr">
        <is>
          <t>XCARBON($D2182,$E2182,AD$321,$F2182,AD$324)</t>
        </is>
      </c>
    </row>
    <row r="1690">
      <c r="A1690" s="14" t="n">
        <v>2183</v>
      </c>
      <c r="B1690" s="14" t="inlineStr">
        <is>
          <t>xcp</t>
        </is>
      </c>
      <c r="C1690" s="14" t="inlineStr">
        <is>
          <t>gso</t>
        </is>
      </c>
      <c r="D1690" s="14" t="inlineStr">
        <is>
          <t>nfm</t>
        </is>
      </c>
      <c r="E1690" s="14" t="inlineStr">
        <is>
          <t>XCARBON</t>
        </is>
      </c>
      <c r="F1690" s="81" t="inlineStr">
        <is>
          <t>XCARBON($D2183,$E2183,AD$321,$F2183,AD$324)</t>
        </is>
      </c>
    </row>
    <row r="1691">
      <c r="A1691" s="14" t="n">
        <v>2184</v>
      </c>
      <c r="B1691" s="14" t="inlineStr">
        <is>
          <t>xcp</t>
        </is>
      </c>
      <c r="C1691" s="14" t="inlineStr">
        <is>
          <t>die</t>
        </is>
      </c>
      <c r="D1691" s="14" t="inlineStr">
        <is>
          <t>nfm</t>
        </is>
      </c>
      <c r="E1691" s="14" t="inlineStr">
        <is>
          <t>XCARBON</t>
        </is>
      </c>
      <c r="F1691" s="81" t="inlineStr">
        <is>
          <t>XCARBON($D2184,$E2184,AD$321,$F2184,AD$324)</t>
        </is>
      </c>
    </row>
    <row r="1692">
      <c r="A1692" s="14" t="n">
        <v>2185</v>
      </c>
      <c r="B1692" s="14" t="inlineStr">
        <is>
          <t>xcp</t>
        </is>
      </c>
      <c r="C1692" s="14" t="inlineStr">
        <is>
          <t>lpg</t>
        </is>
      </c>
      <c r="D1692" s="14" t="inlineStr">
        <is>
          <t>nfm</t>
        </is>
      </c>
      <c r="E1692" s="14" t="inlineStr">
        <is>
          <t>XCARBON</t>
        </is>
      </c>
      <c r="F1692" s="81" t="inlineStr">
        <is>
          <t>XCARBON($D2185,$E2185,AD$321,$F2185,AD$324)</t>
        </is>
      </c>
    </row>
    <row r="1693">
      <c r="A1693" s="14" t="n">
        <v>2186</v>
      </c>
      <c r="B1693" s="14" t="inlineStr">
        <is>
          <t>xcp</t>
        </is>
      </c>
      <c r="C1693" s="14" t="inlineStr">
        <is>
          <t>ker</t>
        </is>
      </c>
      <c r="D1693" s="14" t="inlineStr">
        <is>
          <t>nfm</t>
        </is>
      </c>
      <c r="E1693" s="14" t="inlineStr">
        <is>
          <t>XCARBON</t>
        </is>
      </c>
      <c r="F1693" s="81" t="inlineStr">
        <is>
          <t>XCARBON($D2186,$E2186,AD$321,$F2186,AD$324)</t>
        </is>
      </c>
    </row>
    <row r="1694">
      <c r="A1694" s="14" t="n">
        <v>2187</v>
      </c>
      <c r="B1694" s="14" t="inlineStr">
        <is>
          <t>xcp</t>
        </is>
      </c>
      <c r="C1694" s="14" t="inlineStr">
        <is>
          <t>oop</t>
        </is>
      </c>
      <c r="D1694" s="14" t="inlineStr">
        <is>
          <t>nfm</t>
        </is>
      </c>
      <c r="E1694" s="14" t="inlineStr">
        <is>
          <t>XCARBON</t>
        </is>
      </c>
      <c r="F1694" s="81" t="inlineStr">
        <is>
          <t>XCARBON($D2187,$E2187,AD$321,$F2187,AD$324)</t>
        </is>
      </c>
    </row>
    <row r="1695">
      <c r="A1695" s="14" t="n">
        <v>2188</v>
      </c>
      <c r="B1695" s="14" t="inlineStr">
        <is>
          <t>xcp</t>
        </is>
      </c>
      <c r="C1695" s="14" t="inlineStr">
        <is>
          <t>bio</t>
        </is>
      </c>
      <c r="D1695" s="14" t="inlineStr">
        <is>
          <t>nfm</t>
        </is>
      </c>
      <c r="E1695" s="14" t="inlineStr">
        <is>
          <t>XCARBON</t>
        </is>
      </c>
      <c r="F1695" s="81" t="inlineStr">
        <is>
          <t>XCARBON($D2188,$E2188,AD$321,$F2188,AD$324)</t>
        </is>
      </c>
    </row>
    <row r="1696">
      <c r="A1696" s="14" t="n">
        <v>2190</v>
      </c>
      <c r="B1696" s="14" t="inlineStr">
        <is>
          <t>xcpd</t>
        </is>
      </c>
      <c r="C1696" s="14" t="inlineStr">
        <is>
          <t>coa</t>
        </is>
      </c>
      <c r="D1696" s="14" t="inlineStr">
        <is>
          <t>nfm</t>
        </is>
      </c>
      <c r="E1696" s="14" t="inlineStr">
        <is>
          <t>XCARBON</t>
        </is>
      </c>
      <c r="F1696" s="81" t="inlineStr">
        <is>
          <t>XCARBON($D2190,$E2190,(AD$321-AD$322),$F2190,(AD$324-AD$325))</t>
        </is>
      </c>
    </row>
    <row r="1697">
      <c r="A1697" s="14" t="n">
        <v>2191</v>
      </c>
      <c r="B1697" s="14" t="inlineStr">
        <is>
          <t>xcpd</t>
        </is>
      </c>
      <c r="C1697" s="14" t="inlineStr">
        <is>
          <t>nga</t>
        </is>
      </c>
      <c r="D1697" s="14" t="inlineStr">
        <is>
          <t>nfm</t>
        </is>
      </c>
      <c r="E1697" s="14" t="inlineStr">
        <is>
          <t>XCARBON</t>
        </is>
      </c>
      <c r="F1697" s="81" t="inlineStr">
        <is>
          <t>XCARBON($D2191,$E2191,(AD$321-AD$322),$F2191,(AD$324-AD$325))</t>
        </is>
      </c>
    </row>
    <row r="1698">
      <c r="A1698" s="14" t="n">
        <v>2192</v>
      </c>
      <c r="B1698" s="14" t="inlineStr">
        <is>
          <t>xcpd</t>
        </is>
      </c>
      <c r="C1698" s="14" t="inlineStr">
        <is>
          <t>gso</t>
        </is>
      </c>
      <c r="D1698" s="14" t="inlineStr">
        <is>
          <t>nfm</t>
        </is>
      </c>
      <c r="E1698" s="14" t="inlineStr">
        <is>
          <t>XCARBON</t>
        </is>
      </c>
      <c r="F1698" s="81" t="inlineStr">
        <is>
          <t>XCARBON($D2192,$E2192,(AD$321-AD$322),$F2192,(AD$324-AD$325))</t>
        </is>
      </c>
    </row>
    <row r="1699">
      <c r="A1699" s="14" t="n">
        <v>2193</v>
      </c>
      <c r="B1699" s="14" t="inlineStr">
        <is>
          <t>xcpd</t>
        </is>
      </c>
      <c r="C1699" s="14" t="inlineStr">
        <is>
          <t>die</t>
        </is>
      </c>
      <c r="D1699" s="14" t="inlineStr">
        <is>
          <t>nfm</t>
        </is>
      </c>
      <c r="E1699" s="14" t="inlineStr">
        <is>
          <t>XCARBON</t>
        </is>
      </c>
      <c r="F1699" s="81" t="inlineStr">
        <is>
          <t>XCARBON($D2193,$E2193,(AD$321-AD$322),$F2193,(AD$324-AD$325))</t>
        </is>
      </c>
    </row>
    <row r="1700">
      <c r="A1700" s="14" t="n">
        <v>2194</v>
      </c>
      <c r="B1700" s="14" t="inlineStr">
        <is>
          <t>xcpd</t>
        </is>
      </c>
      <c r="C1700" s="14" t="inlineStr">
        <is>
          <t>lpg</t>
        </is>
      </c>
      <c r="D1700" s="14" t="inlineStr">
        <is>
          <t>nfm</t>
        </is>
      </c>
      <c r="E1700" s="14" t="inlineStr">
        <is>
          <t>XCARBON</t>
        </is>
      </c>
      <c r="F1700" s="81" t="inlineStr">
        <is>
          <t>XCARBON($D2194,$E2194,(AD$321-AD$322),$F2194,(AD$324-AD$325))</t>
        </is>
      </c>
    </row>
    <row r="1701">
      <c r="A1701" s="14" t="n">
        <v>2195</v>
      </c>
      <c r="B1701" s="14" t="inlineStr">
        <is>
          <t>xcpd</t>
        </is>
      </c>
      <c r="C1701" s="14" t="inlineStr">
        <is>
          <t>ker</t>
        </is>
      </c>
      <c r="D1701" s="14" t="inlineStr">
        <is>
          <t>nfm</t>
        </is>
      </c>
      <c r="E1701" s="14" t="inlineStr">
        <is>
          <t>XCARBON</t>
        </is>
      </c>
      <c r="F1701" s="81" t="inlineStr">
        <is>
          <t>XCARBON($D2195,$E2195,(AD$321-AD$322),$F2195,(AD$324-AD$325))</t>
        </is>
      </c>
    </row>
    <row r="1702">
      <c r="A1702" s="14" t="n">
        <v>2196</v>
      </c>
      <c r="B1702" s="14" t="inlineStr">
        <is>
          <t>xcpd</t>
        </is>
      </c>
      <c r="C1702" s="14" t="inlineStr">
        <is>
          <t>oop</t>
        </is>
      </c>
      <c r="D1702" s="14" t="inlineStr">
        <is>
          <t>nfm</t>
        </is>
      </c>
      <c r="E1702" s="14" t="inlineStr">
        <is>
          <t>XCARBON</t>
        </is>
      </c>
      <c r="F1702" s="81" t="inlineStr">
        <is>
          <t>XCARBON($D2196,$E2196,(AD$321-AD$322),$F2196,(AD$324-AD$325))</t>
        </is>
      </c>
    </row>
    <row r="1703">
      <c r="A1703" s="14" t="n">
        <v>2197</v>
      </c>
      <c r="B1703" s="14" t="inlineStr">
        <is>
          <t>xcpd</t>
        </is>
      </c>
      <c r="C1703" s="14" t="inlineStr">
        <is>
          <t>bio</t>
        </is>
      </c>
      <c r="D1703" s="14" t="inlineStr">
        <is>
          <t>nfm</t>
        </is>
      </c>
      <c r="E1703" s="14" t="inlineStr">
        <is>
          <t>XCARBON</t>
        </is>
      </c>
      <c r="F1703" s="81" t="inlineStr">
        <is>
          <t>XCARBON($D2197,$E2197,(AD$321-AD$322),$F2197,(AD$324-AD$325))</t>
        </is>
      </c>
    </row>
    <row r="1704">
      <c r="A1704" s="14" t="n">
        <v>2199</v>
      </c>
      <c r="B1704" s="14" t="inlineStr">
        <is>
          <t>atp</t>
        </is>
      </c>
      <c r="C1704" s="14" t="inlineStr">
        <is>
          <t>coa</t>
        </is>
      </c>
      <c r="D1704" s="14" t="inlineStr">
        <is>
          <t>nfm</t>
        </is>
      </c>
      <c r="E1704" s="14" t="inlineStr">
        <is>
          <t>POSTTAX</t>
        </is>
      </c>
      <c r="F1704" s="81" t="inlineStr">
        <is>
          <t>POSTTAX(INDEX(AD$381:AD$392,$D2199),AD2172+AD2190,$E2199)</t>
        </is>
      </c>
    </row>
    <row r="1705">
      <c r="A1705" s="14" t="n">
        <v>2200</v>
      </c>
      <c r="B1705" s="14" t="inlineStr">
        <is>
          <t>atp</t>
        </is>
      </c>
      <c r="C1705" s="14" t="inlineStr">
        <is>
          <t>nga</t>
        </is>
      </c>
      <c r="D1705" s="14" t="inlineStr">
        <is>
          <t>nfm</t>
        </is>
      </c>
      <c r="E1705" s="14" t="inlineStr">
        <is>
          <t>POSTTAX</t>
        </is>
      </c>
      <c r="F1705" s="81" t="inlineStr">
        <is>
          <t>POSTTAX(INDEX(AD$381:AD$392,$D2200),AD2173+AD2191,$E2200)</t>
        </is>
      </c>
    </row>
    <row r="1706">
      <c r="A1706" s="14" t="n">
        <v>2201</v>
      </c>
      <c r="B1706" s="14" t="inlineStr">
        <is>
          <t>atp</t>
        </is>
      </c>
      <c r="C1706" s="14" t="inlineStr">
        <is>
          <t>gso</t>
        </is>
      </c>
      <c r="D1706" s="14" t="inlineStr">
        <is>
          <t>nfm</t>
        </is>
      </c>
      <c r="E1706" s="14" t="inlineStr">
        <is>
          <t>POSTTAX</t>
        </is>
      </c>
      <c r="F1706" s="81" t="inlineStr">
        <is>
          <t>POSTTAX(INDEX(AD$381:AD$392,$D2201),AD2174+AD2192,$E2201)</t>
        </is>
      </c>
    </row>
    <row r="1707">
      <c r="A1707" s="14" t="n">
        <v>2202</v>
      </c>
      <c r="B1707" s="14" t="inlineStr">
        <is>
          <t>atp</t>
        </is>
      </c>
      <c r="C1707" s="14" t="inlineStr">
        <is>
          <t>die</t>
        </is>
      </c>
      <c r="D1707" s="14" t="inlineStr">
        <is>
          <t>nfm</t>
        </is>
      </c>
      <c r="E1707" s="14" t="inlineStr">
        <is>
          <t>POSTTAX</t>
        </is>
      </c>
      <c r="F1707" s="81" t="inlineStr">
        <is>
          <t>POSTTAX(INDEX(AD$381:AD$392,$D2202),AD2175+AD2193,$E2202)</t>
        </is>
      </c>
    </row>
    <row r="1708">
      <c r="A1708" s="14" t="n">
        <v>2203</v>
      </c>
      <c r="B1708" s="14" t="inlineStr">
        <is>
          <t>atp</t>
        </is>
      </c>
      <c r="C1708" s="14" t="inlineStr">
        <is>
          <t>lpg</t>
        </is>
      </c>
      <c r="D1708" s="14" t="inlineStr">
        <is>
          <t>nfm</t>
        </is>
      </c>
      <c r="E1708" s="14" t="inlineStr">
        <is>
          <t>POSTTAX</t>
        </is>
      </c>
      <c r="F1708" s="81" t="inlineStr">
        <is>
          <t>POSTTAX(INDEX(AD$381:AD$392,$D2203),AD2176+AD2194,$E2203)</t>
        </is>
      </c>
    </row>
    <row r="1709">
      <c r="A1709" s="14" t="n">
        <v>2204</v>
      </c>
      <c r="B1709" s="14" t="inlineStr">
        <is>
          <t>atp</t>
        </is>
      </c>
      <c r="C1709" s="14" t="inlineStr">
        <is>
          <t>ker</t>
        </is>
      </c>
      <c r="D1709" s="14" t="inlineStr">
        <is>
          <t>nfm</t>
        </is>
      </c>
      <c r="E1709" s="14" t="inlineStr">
        <is>
          <t>POSTTAX</t>
        </is>
      </c>
      <c r="F1709" s="81" t="inlineStr">
        <is>
          <t>POSTTAX(INDEX(AD$381:AD$392,$D2204),AD2177+AD2195,$E2204)</t>
        </is>
      </c>
    </row>
    <row r="1710">
      <c r="A1710" s="14" t="n">
        <v>2205</v>
      </c>
      <c r="B1710" s="14" t="inlineStr">
        <is>
          <t>atp</t>
        </is>
      </c>
      <c r="C1710" s="14" t="inlineStr">
        <is>
          <t>oop</t>
        </is>
      </c>
      <c r="D1710" s="14" t="inlineStr">
        <is>
          <t>nfm</t>
        </is>
      </c>
      <c r="E1710" s="14" t="inlineStr">
        <is>
          <t>POSTTAX</t>
        </is>
      </c>
      <c r="F1710" s="81" t="inlineStr">
        <is>
          <t>POSTTAX(INDEX(AD$381:AD$392,$D2205),AD2178+AD2196,$E2205)</t>
        </is>
      </c>
    </row>
    <row r="1711">
      <c r="A1711" s="14" t="n">
        <v>2206</v>
      </c>
      <c r="B1711" s="14" t="inlineStr">
        <is>
          <t>atp</t>
        </is>
      </c>
      <c r="C1711" s="14" t="inlineStr">
        <is>
          <t>bio</t>
        </is>
      </c>
      <c r="D1711" s="14" t="inlineStr">
        <is>
          <t>nfm</t>
        </is>
      </c>
      <c r="E1711" s="14" t="inlineStr">
        <is>
          <t>POSTTAX</t>
        </is>
      </c>
      <c r="F1711" s="81" t="inlineStr">
        <is>
          <t>POSTTAX(INDEX(AD$381:AD$392,$D2206),AD2179+AD2197,$E2206)</t>
        </is>
      </c>
    </row>
    <row r="1712">
      <c r="A1712" s="14" t="n">
        <v>2208</v>
      </c>
      <c r="B1712" s="14" t="inlineStr">
        <is>
          <t>shp</t>
        </is>
      </c>
      <c r="C1712" s="14" t="inlineStr">
        <is>
          <t>coa</t>
        </is>
      </c>
      <c r="D1712" s="14" t="inlineStr">
        <is>
          <t>nfm</t>
        </is>
      </c>
      <c r="E1712" s="14" t="inlineStr">
        <is>
          <t>SHADOWGJ</t>
        </is>
      </c>
      <c r="F1712" s="81" t="inlineStr">
        <is>
          <t>SHADOWGJ(INDEX(AD$297:AD$313,$E2208),$D2208)</t>
        </is>
      </c>
    </row>
    <row r="1713">
      <c r="A1713" s="14" t="n">
        <v>2209</v>
      </c>
      <c r="B1713" s="14" t="inlineStr">
        <is>
          <t>shp</t>
        </is>
      </c>
      <c r="C1713" s="14" t="inlineStr">
        <is>
          <t>nga</t>
        </is>
      </c>
      <c r="D1713" s="14" t="inlineStr">
        <is>
          <t>nfm</t>
        </is>
      </c>
      <c r="E1713" s="14" t="inlineStr">
        <is>
          <t>SHADOWGJ</t>
        </is>
      </c>
      <c r="F1713" s="81" t="inlineStr">
        <is>
          <t>SHADOWGJ(INDEX(AD$297:AD$313,$E2209),$D2209)</t>
        </is>
      </c>
    </row>
    <row r="1714">
      <c r="A1714" s="14" t="n">
        <v>2210</v>
      </c>
      <c r="B1714" s="14" t="inlineStr">
        <is>
          <t>shp</t>
        </is>
      </c>
      <c r="C1714" s="14" t="inlineStr">
        <is>
          <t>gso</t>
        </is>
      </c>
      <c r="D1714" s="14" t="inlineStr">
        <is>
          <t>nfm</t>
        </is>
      </c>
      <c r="E1714" s="14" t="inlineStr">
        <is>
          <t>SHADOWGJ</t>
        </is>
      </c>
      <c r="F1714" s="81" t="inlineStr">
        <is>
          <t>SHADOWGJ(INDEX(AD$297:AD$313,$E2210),$D2210)</t>
        </is>
      </c>
    </row>
    <row r="1715">
      <c r="A1715" s="14" t="n">
        <v>2211</v>
      </c>
      <c r="B1715" s="14" t="inlineStr">
        <is>
          <t>shp</t>
        </is>
      </c>
      <c r="C1715" s="14" t="inlineStr">
        <is>
          <t>die</t>
        </is>
      </c>
      <c r="D1715" s="14" t="inlineStr">
        <is>
          <t>nfm</t>
        </is>
      </c>
      <c r="E1715" s="14" t="inlineStr">
        <is>
          <t>SHADOWGJ</t>
        </is>
      </c>
      <c r="F1715" s="81" t="inlineStr">
        <is>
          <t>SHADOWGJ(INDEX(AD$297:AD$313,$E2211),$D2211)</t>
        </is>
      </c>
    </row>
    <row r="1716">
      <c r="A1716" s="14" t="n">
        <v>2212</v>
      </c>
      <c r="B1716" s="14" t="inlineStr">
        <is>
          <t>shp</t>
        </is>
      </c>
      <c r="C1716" s="14" t="inlineStr">
        <is>
          <t>lpg</t>
        </is>
      </c>
      <c r="D1716" s="14" t="inlineStr">
        <is>
          <t>nfm</t>
        </is>
      </c>
      <c r="E1716" s="14" t="inlineStr">
        <is>
          <t>SHADOWGJ</t>
        </is>
      </c>
      <c r="F1716" s="81" t="inlineStr">
        <is>
          <t>SHADOWGJ(INDEX(AD$297:AD$313,$E2212),$D2212)</t>
        </is>
      </c>
    </row>
    <row r="1717">
      <c r="A1717" s="14" t="n">
        <v>2213</v>
      </c>
      <c r="B1717" s="14" t="inlineStr">
        <is>
          <t>shp</t>
        </is>
      </c>
      <c r="C1717" s="14" t="inlineStr">
        <is>
          <t>ker</t>
        </is>
      </c>
      <c r="D1717" s="14" t="inlineStr">
        <is>
          <t>nfm</t>
        </is>
      </c>
      <c r="E1717" s="14" t="inlineStr">
        <is>
          <t>SHADOWGJ</t>
        </is>
      </c>
      <c r="F1717" s="81" t="inlineStr">
        <is>
          <t>SHADOWGJ(INDEX(AD$297:AD$313,$E2213),$D2213)</t>
        </is>
      </c>
    </row>
    <row r="1718">
      <c r="A1718" s="14" t="n">
        <v>2214</v>
      </c>
      <c r="B1718" s="14" t="inlineStr">
        <is>
          <t>shp</t>
        </is>
      </c>
      <c r="C1718" s="14" t="inlineStr">
        <is>
          <t>oop</t>
        </is>
      </c>
      <c r="D1718" s="14" t="inlineStr">
        <is>
          <t>nfm</t>
        </is>
      </c>
      <c r="E1718" s="14" t="inlineStr">
        <is>
          <t>SHADOWGJ</t>
        </is>
      </c>
      <c r="F1718" s="81" t="inlineStr">
        <is>
          <t>SHADOWGJ(INDEX(AD$297:AD$313,$E2214),$D2214)</t>
        </is>
      </c>
    </row>
    <row r="1719">
      <c r="A1719" s="14" t="n">
        <v>2215</v>
      </c>
      <c r="B1719" s="14" t="inlineStr">
        <is>
          <t>shp</t>
        </is>
      </c>
      <c r="C1719" s="14" t="inlineStr">
        <is>
          <t>bio</t>
        </is>
      </c>
      <c r="D1719" s="14" t="inlineStr">
        <is>
          <t>nfm</t>
        </is>
      </c>
      <c r="E1719" s="14" t="inlineStr">
        <is>
          <t>SHADOWGJ</t>
        </is>
      </c>
      <c r="F1719" s="81" t="inlineStr">
        <is>
          <t>SHADOWGJ(INDEX(AD$297:AD$313,$E2215),$D2215)</t>
        </is>
      </c>
    </row>
    <row r="1720">
      <c r="A1720" s="14" t="n">
        <v>2217</v>
      </c>
      <c r="B1720" s="14" t="inlineStr">
        <is>
          <t>ener</t>
        </is>
      </c>
      <c r="C1720" s="14" t="inlineStr">
        <is>
          <t>coa</t>
        </is>
      </c>
      <c r="D1720" s="14" t="inlineStr">
        <is>
          <t>nfm</t>
        </is>
      </c>
      <c r="E1720" s="14" t="inlineStr">
        <is>
          <t>FUELUSE</t>
        </is>
      </c>
      <c r="F1720" s="81" t="inlineStr">
        <is>
          <t>FUELUSE(AC2217,AD2199,AC2199,AD2208,AC2208,AD$7,$D2217,$E2217,$F2217,$G2217)</t>
        </is>
      </c>
    </row>
    <row r="1721">
      <c r="A1721" s="14" t="n">
        <v>2218</v>
      </c>
      <c r="B1721" s="14" t="inlineStr">
        <is>
          <t>ener</t>
        </is>
      </c>
      <c r="C1721" s="14" t="inlineStr">
        <is>
          <t>nga</t>
        </is>
      </c>
      <c r="D1721" s="14" t="inlineStr">
        <is>
          <t>nfm</t>
        </is>
      </c>
      <c r="E1721" s="14" t="inlineStr">
        <is>
          <t>FUELUSE</t>
        </is>
      </c>
      <c r="F1721" s="81" t="inlineStr">
        <is>
          <t>FUELUSE(AC2218,AD2200,AC2200,AD2209,AC2209,AD$7,$D2218,$E2218,$F2218,$G2218)</t>
        </is>
      </c>
    </row>
    <row r="1722">
      <c r="A1722" s="14" t="n">
        <v>2219</v>
      </c>
      <c r="B1722" s="14" t="inlineStr">
        <is>
          <t>ener</t>
        </is>
      </c>
      <c r="C1722" s="14" t="inlineStr">
        <is>
          <t>gso</t>
        </is>
      </c>
      <c r="D1722" s="14" t="inlineStr">
        <is>
          <t>nfm</t>
        </is>
      </c>
      <c r="E1722" s="14" t="inlineStr">
        <is>
          <t>FUELUSE</t>
        </is>
      </c>
      <c r="F1722" s="81" t="inlineStr">
        <is>
          <t>FUELUSE(AC2219,AD2201,AC2201,AD2210,AC2210,AD$7,$D2219,$E2219,$F2219,$G2219)</t>
        </is>
      </c>
    </row>
    <row r="1723">
      <c r="A1723" s="14" t="n">
        <v>2220</v>
      </c>
      <c r="B1723" s="14" t="inlineStr">
        <is>
          <t>ener</t>
        </is>
      </c>
      <c r="C1723" s="14" t="inlineStr">
        <is>
          <t>die</t>
        </is>
      </c>
      <c r="D1723" s="14" t="inlineStr">
        <is>
          <t>nfm</t>
        </is>
      </c>
      <c r="E1723" s="14" t="inlineStr">
        <is>
          <t>FUELUSE</t>
        </is>
      </c>
      <c r="F1723" s="81" t="inlineStr">
        <is>
          <t>FUELUSE(AC2220,AD2202,AC2202,AD2211,AC2211,AD$7,$D2220,$E2220,$F2220,$G2220)</t>
        </is>
      </c>
    </row>
    <row r="1724">
      <c r="A1724" s="14" t="n">
        <v>2221</v>
      </c>
      <c r="B1724" s="14" t="inlineStr">
        <is>
          <t>ener</t>
        </is>
      </c>
      <c r="C1724" s="14" t="inlineStr">
        <is>
          <t>lpg</t>
        </is>
      </c>
      <c r="D1724" s="14" t="inlineStr">
        <is>
          <t>nfm</t>
        </is>
      </c>
      <c r="E1724" s="14" t="inlineStr">
        <is>
          <t>FUELUSE</t>
        </is>
      </c>
      <c r="F1724" s="81" t="inlineStr">
        <is>
          <t>FUELUSE(AC2221,AD2203,AC2203,AD2212,AC2212,AD$7,$D2221,$E2221,$F2221,$G2221)</t>
        </is>
      </c>
    </row>
    <row r="1725">
      <c r="A1725" s="14" t="n">
        <v>2222</v>
      </c>
      <c r="B1725" s="14" t="inlineStr">
        <is>
          <t>ener</t>
        </is>
      </c>
      <c r="C1725" s="14" t="inlineStr">
        <is>
          <t>ker</t>
        </is>
      </c>
      <c r="D1725" s="14" t="inlineStr">
        <is>
          <t>nfm</t>
        </is>
      </c>
      <c r="E1725" s="14" t="inlineStr">
        <is>
          <t>FUELUSE</t>
        </is>
      </c>
      <c r="F1725" s="81" t="inlineStr">
        <is>
          <t>FUELUSE(AC2222,AD2204,AC2204,AD2213,AC2213,AD$7,$D2222,$E2222,$F2222,$G2222)</t>
        </is>
      </c>
    </row>
    <row r="1726">
      <c r="A1726" s="14" t="n">
        <v>2223</v>
      </c>
      <c r="B1726" s="14" t="inlineStr">
        <is>
          <t>ener</t>
        </is>
      </c>
      <c r="C1726" s="14" t="inlineStr">
        <is>
          <t>oop</t>
        </is>
      </c>
      <c r="D1726" s="14" t="inlineStr">
        <is>
          <t>nfm</t>
        </is>
      </c>
      <c r="E1726" s="14" t="inlineStr">
        <is>
          <t>FUELUSE</t>
        </is>
      </c>
      <c r="F1726" s="81" t="inlineStr">
        <is>
          <t>FUELUSE(AC2223,AD2205,AC2205,AD2214,AC2214,AD$7,$D2223,$E2223,$F2223,$G2223)</t>
        </is>
      </c>
    </row>
    <row r="1727">
      <c r="A1727" s="14" t="n">
        <v>2224</v>
      </c>
      <c r="B1727" s="14" t="inlineStr">
        <is>
          <t>ener</t>
        </is>
      </c>
      <c r="C1727" s="14" t="inlineStr">
        <is>
          <t>bio</t>
        </is>
      </c>
      <c r="D1727" s="14" t="inlineStr">
        <is>
          <t>nfm</t>
        </is>
      </c>
      <c r="E1727" s="14" t="inlineStr">
        <is>
          <t>FUELUSE</t>
        </is>
      </c>
      <c r="F1727" s="81" t="inlineStr">
        <is>
          <t>FUELUSE(AC2224,AD2206,AC2206,AD2215,AC2215,AD$7,$D2224,$E2224,$F2224,$G2224)</t>
        </is>
      </c>
    </row>
    <row r="1728">
      <c r="A1728" s="14" t="n">
        <v>2226</v>
      </c>
      <c r="B1728" s="14" t="inlineStr">
        <is>
          <t>co2</t>
        </is>
      </c>
      <c r="C1728" s="14" t="inlineStr">
        <is>
          <t>coa</t>
        </is>
      </c>
      <c r="D1728" s="14" t="inlineStr">
        <is>
          <t>nfm</t>
        </is>
      </c>
      <c r="E1728" s="14" t="inlineStr">
        <is>
          <t>EMISSIONS</t>
        </is>
      </c>
      <c r="F1728" s="81" t="inlineStr">
        <is>
          <t>EMISSIONS(AD2217,Settings!$C$13,$D2226)</t>
        </is>
      </c>
    </row>
    <row r="1729">
      <c r="A1729" s="14" t="n">
        <v>2227</v>
      </c>
      <c r="B1729" s="14" t="inlineStr">
        <is>
          <t>co2</t>
        </is>
      </c>
      <c r="C1729" s="14" t="inlineStr">
        <is>
          <t>nga</t>
        </is>
      </c>
      <c r="D1729" s="14" t="inlineStr">
        <is>
          <t>nfm</t>
        </is>
      </c>
      <c r="E1729" s="14" t="inlineStr">
        <is>
          <t>EMISSIONS</t>
        </is>
      </c>
      <c r="F1729" s="81" t="inlineStr">
        <is>
          <t>EMISSIONS(AD2218,Settings!$C$13,$D2227)</t>
        </is>
      </c>
    </row>
    <row r="1730">
      <c r="A1730" s="14" t="n">
        <v>2228</v>
      </c>
      <c r="B1730" s="14" t="inlineStr">
        <is>
          <t>co2</t>
        </is>
      </c>
      <c r="C1730" s="14" t="inlineStr">
        <is>
          <t>gso</t>
        </is>
      </c>
      <c r="D1730" s="14" t="inlineStr">
        <is>
          <t>nfm</t>
        </is>
      </c>
      <c r="E1730" s="14" t="inlineStr">
        <is>
          <t>EMISSIONS</t>
        </is>
      </c>
      <c r="F1730" s="81" t="inlineStr">
        <is>
          <t>EMISSIONS(AD2219,Settings!$C$13,$D2228)</t>
        </is>
      </c>
    </row>
    <row r="1731">
      <c r="A1731" s="14" t="n">
        <v>2229</v>
      </c>
      <c r="B1731" s="14" t="inlineStr">
        <is>
          <t>co2</t>
        </is>
      </c>
      <c r="C1731" s="14" t="inlineStr">
        <is>
          <t>die</t>
        </is>
      </c>
      <c r="D1731" s="14" t="inlineStr">
        <is>
          <t>nfm</t>
        </is>
      </c>
      <c r="E1731" s="14" t="inlineStr">
        <is>
          <t>EMISSIONS</t>
        </is>
      </c>
      <c r="F1731" s="81" t="inlineStr">
        <is>
          <t>EMISSIONS(AD2220,Settings!$C$13,$D2229)</t>
        </is>
      </c>
    </row>
    <row r="1732">
      <c r="A1732" s="14" t="n">
        <v>2230</v>
      </c>
      <c r="B1732" s="14" t="inlineStr">
        <is>
          <t>co2</t>
        </is>
      </c>
      <c r="C1732" s="14" t="inlineStr">
        <is>
          <t>lpg</t>
        </is>
      </c>
      <c r="D1732" s="14" t="inlineStr">
        <is>
          <t>nfm</t>
        </is>
      </c>
      <c r="E1732" s="14" t="inlineStr">
        <is>
          <t>EMISSIONS</t>
        </is>
      </c>
      <c r="F1732" s="81" t="inlineStr">
        <is>
          <t>EMISSIONS(AD2221,Settings!$C$13,$D2230)</t>
        </is>
      </c>
    </row>
    <row r="1733">
      <c r="A1733" s="14" t="n">
        <v>2231</v>
      </c>
      <c r="B1733" s="14" t="inlineStr">
        <is>
          <t>co2</t>
        </is>
      </c>
      <c r="C1733" s="14" t="inlineStr">
        <is>
          <t>ker</t>
        </is>
      </c>
      <c r="D1733" s="14" t="inlineStr">
        <is>
          <t>nfm</t>
        </is>
      </c>
      <c r="E1733" s="14" t="inlineStr">
        <is>
          <t>EMISSIONS</t>
        </is>
      </c>
      <c r="F1733" s="81" t="inlineStr">
        <is>
          <t>EMISSIONS(AD2222,Settings!$C$13,$D2231)</t>
        </is>
      </c>
    </row>
    <row r="1734">
      <c r="A1734" s="14" t="n">
        <v>2232</v>
      </c>
      <c r="B1734" s="14" t="inlineStr">
        <is>
          <t>co2</t>
        </is>
      </c>
      <c r="C1734" s="14" t="inlineStr">
        <is>
          <t>oop</t>
        </is>
      </c>
      <c r="D1734" s="14" t="inlineStr">
        <is>
          <t>nfm</t>
        </is>
      </c>
      <c r="E1734" s="14" t="inlineStr">
        <is>
          <t>EMISSIONS</t>
        </is>
      </c>
      <c r="F1734" s="81" t="inlineStr">
        <is>
          <t>EMISSIONS(AD2223,Settings!$C$13,$D2232)</t>
        </is>
      </c>
    </row>
    <row r="1735">
      <c r="A1735" s="14" t="n">
        <v>2233</v>
      </c>
      <c r="B1735" s="14" t="inlineStr">
        <is>
          <t>co2</t>
        </is>
      </c>
      <c r="C1735" s="14" t="inlineStr">
        <is>
          <t>bio</t>
        </is>
      </c>
      <c r="D1735" s="14" t="inlineStr">
        <is>
          <t>nfm</t>
        </is>
      </c>
      <c r="E1735" s="14" t="inlineStr">
        <is>
          <t>EMISSIONS</t>
        </is>
      </c>
      <c r="F1735" s="81" t="inlineStr">
        <is>
          <t>EMISSIONS(AD2224,Settings!$C$13,$D2233)</t>
        </is>
      </c>
    </row>
    <row r="1736">
      <c r="A1736" s="14" t="n">
        <v>2235</v>
      </c>
      <c r="B1736" s="14" t="inlineStr">
        <is>
          <t>rtx</t>
        </is>
      </c>
      <c r="C1736" s="14" t="inlineStr">
        <is>
          <t>coa</t>
        </is>
      </c>
      <c r="D1736" s="14" t="inlineStr">
        <is>
          <t>nfm</t>
        </is>
      </c>
      <c r="E1736" s="14" t="inlineStr">
        <is>
          <t>REVENUE</t>
        </is>
      </c>
      <c r="F1736" s="81" t="inlineStr">
        <is>
          <t>REVENUE(AD2217,Settings!$C$13,INDEX(AD$407:AD$418,$D2235)+INDEX(AD$394:AD$405,$D2235)+AD2190*(1+$E2235))</t>
        </is>
      </c>
    </row>
    <row r="1737">
      <c r="A1737" s="14" t="n">
        <v>2236</v>
      </c>
      <c r="B1737" s="14" t="inlineStr">
        <is>
          <t>rtx</t>
        </is>
      </c>
      <c r="C1737" s="14" t="inlineStr">
        <is>
          <t>nga</t>
        </is>
      </c>
      <c r="D1737" s="14" t="inlineStr">
        <is>
          <t>nfm</t>
        </is>
      </c>
      <c r="E1737" s="14" t="inlineStr">
        <is>
          <t>REVENUE</t>
        </is>
      </c>
      <c r="F1737" s="81" t="inlineStr">
        <is>
          <t>REVENUE(AD2218,Settings!$C$13,INDEX(AD$407:AD$418,$D2236)+INDEX(AD$394:AD$405,$D2236)+AD2191*(1+$E2236))</t>
        </is>
      </c>
    </row>
    <row r="1738">
      <c r="A1738" s="14" t="n">
        <v>2237</v>
      </c>
      <c r="B1738" s="14" t="inlineStr">
        <is>
          <t>rtx</t>
        </is>
      </c>
      <c r="C1738" s="14" t="inlineStr">
        <is>
          <t>gso</t>
        </is>
      </c>
      <c r="D1738" s="14" t="inlineStr">
        <is>
          <t>nfm</t>
        </is>
      </c>
      <c r="E1738" s="14" t="inlineStr">
        <is>
          <t>REVENUE</t>
        </is>
      </c>
      <c r="F1738" s="81" t="inlineStr">
        <is>
          <t>REVENUE(AD2219,Settings!$C$13,INDEX(AD$407:AD$418,$D2237)+INDEX(AD$394:AD$405,$D2237)+AD2192*(1+$E2237))</t>
        </is>
      </c>
    </row>
    <row r="1739">
      <c r="A1739" s="14" t="n">
        <v>2238</v>
      </c>
      <c r="B1739" s="14" t="inlineStr">
        <is>
          <t>rtx</t>
        </is>
      </c>
      <c r="C1739" s="14" t="inlineStr">
        <is>
          <t>die</t>
        </is>
      </c>
      <c r="D1739" s="14" t="inlineStr">
        <is>
          <t>nfm</t>
        </is>
      </c>
      <c r="E1739" s="14" t="inlineStr">
        <is>
          <t>REVENUE</t>
        </is>
      </c>
      <c r="F1739" s="81" t="inlineStr">
        <is>
          <t>REVENUE(AD2220,Settings!$C$13,INDEX(AD$407:AD$418,$D2238)+INDEX(AD$394:AD$405,$D2238)+AD2193*(1+$E2238))</t>
        </is>
      </c>
    </row>
    <row r="1740">
      <c r="A1740" s="14" t="n">
        <v>2239</v>
      </c>
      <c r="B1740" s="14" t="inlineStr">
        <is>
          <t>rtx</t>
        </is>
      </c>
      <c r="C1740" s="14" t="inlineStr">
        <is>
          <t>lpg</t>
        </is>
      </c>
      <c r="D1740" s="14" t="inlineStr">
        <is>
          <t>nfm</t>
        </is>
      </c>
      <c r="E1740" s="14" t="inlineStr">
        <is>
          <t>REVENUE</t>
        </is>
      </c>
      <c r="F1740" s="81" t="inlineStr">
        <is>
          <t>REVENUE(AD2221,Settings!$C$13,INDEX(AD$407:AD$418,$D2239)+INDEX(AD$394:AD$405,$D2239)+AD2194*(1+$E2239))</t>
        </is>
      </c>
    </row>
    <row r="1741">
      <c r="A1741" s="14" t="n">
        <v>2240</v>
      </c>
      <c r="B1741" s="14" t="inlineStr">
        <is>
          <t>rtx</t>
        </is>
      </c>
      <c r="C1741" s="14" t="inlineStr">
        <is>
          <t>ker</t>
        </is>
      </c>
      <c r="D1741" s="14" t="inlineStr">
        <is>
          <t>nfm</t>
        </is>
      </c>
      <c r="E1741" s="14" t="inlineStr">
        <is>
          <t>REVENUE</t>
        </is>
      </c>
      <c r="F1741" s="81" t="inlineStr">
        <is>
          <t>REVENUE(AD2222,Settings!$C$13,INDEX(AD$407:AD$418,$D2240)+INDEX(AD$394:AD$405,$D2240)+AD2195*(1+$E2240))</t>
        </is>
      </c>
    </row>
    <row r="1742">
      <c r="A1742" s="14" t="n">
        <v>2241</v>
      </c>
      <c r="B1742" s="14" t="inlineStr">
        <is>
          <t>rtx</t>
        </is>
      </c>
      <c r="C1742" s="14" t="inlineStr">
        <is>
          <t>oop</t>
        </is>
      </c>
      <c r="D1742" s="14" t="inlineStr">
        <is>
          <t>nfm</t>
        </is>
      </c>
      <c r="E1742" s="14" t="inlineStr">
        <is>
          <t>REVENUE</t>
        </is>
      </c>
      <c r="F1742" s="81" t="inlineStr">
        <is>
          <t>REVENUE(AD2223,Settings!$C$13,INDEX(AD$407:AD$418,$D2241)+INDEX(AD$394:AD$405,$D2241)+AD2196*(1+$E2241))</t>
        </is>
      </c>
    </row>
    <row r="1743">
      <c r="A1743" s="14" t="n">
        <v>2242</v>
      </c>
      <c r="B1743" s="14" t="inlineStr">
        <is>
          <t>rtx</t>
        </is>
      </c>
      <c r="C1743" s="14" t="inlineStr">
        <is>
          <t>bio</t>
        </is>
      </c>
      <c r="D1743" s="14" t="inlineStr">
        <is>
          <t>nfm</t>
        </is>
      </c>
      <c r="E1743" s="14" t="inlineStr">
        <is>
          <t>REVENUE</t>
        </is>
      </c>
      <c r="F1743" s="81" t="inlineStr">
        <is>
          <t>REVENUE(AD2224,Settings!$C$13,INDEX(AD$407:AD$418,$D2242)+INDEX(AD$394:AD$405,$D2242)+AD2197*(1+$E2242))</t>
        </is>
      </c>
    </row>
    <row r="1744">
      <c r="A1744" s="14" t="n">
        <v>2244</v>
      </c>
      <c r="B1744" s="14" t="inlineStr">
        <is>
          <t>rsub</t>
        </is>
      </c>
      <c r="C1744" s="14" t="inlineStr">
        <is>
          <t>coa</t>
        </is>
      </c>
      <c r="D1744" s="14" t="inlineStr">
        <is>
          <t>nfm</t>
        </is>
      </c>
      <c r="E1744" s="14" t="inlineStr">
        <is>
          <t>REVENUE</t>
        </is>
      </c>
      <c r="F1744" s="81" t="inlineStr">
        <is>
          <t>REVENUE(AD2217,Settings!$C$13,INDEX(AD$420:AD$431,$D2244))</t>
        </is>
      </c>
    </row>
    <row r="1745">
      <c r="A1745" s="14" t="n">
        <v>2245</v>
      </c>
      <c r="B1745" s="14" t="inlineStr">
        <is>
          <t>rsub</t>
        </is>
      </c>
      <c r="C1745" s="14" t="inlineStr">
        <is>
          <t>nga</t>
        </is>
      </c>
      <c r="D1745" s="14" t="inlineStr">
        <is>
          <t>nfm</t>
        </is>
      </c>
      <c r="E1745" s="14" t="inlineStr">
        <is>
          <t>REVENUE</t>
        </is>
      </c>
      <c r="F1745" s="81" t="inlineStr">
        <is>
          <t>REVENUE(AD2218,Settings!$C$13,INDEX(AD$420:AD$431,$D2245))</t>
        </is>
      </c>
    </row>
    <row r="1746">
      <c r="A1746" s="14" t="n">
        <v>2246</v>
      </c>
      <c r="B1746" s="14" t="inlineStr">
        <is>
          <t>rsub</t>
        </is>
      </c>
      <c r="C1746" s="14" t="inlineStr">
        <is>
          <t>gso</t>
        </is>
      </c>
      <c r="D1746" s="14" t="inlineStr">
        <is>
          <t>nfm</t>
        </is>
      </c>
      <c r="E1746" s="14" t="inlineStr">
        <is>
          <t>REVENUE</t>
        </is>
      </c>
      <c r="F1746" s="81" t="inlineStr">
        <is>
          <t>REVENUE(AD2219,Settings!$C$13,INDEX(AD$420:AD$431,$D2246))</t>
        </is>
      </c>
    </row>
    <row r="1747">
      <c r="A1747" s="14" t="n">
        <v>2247</v>
      </c>
      <c r="B1747" s="14" t="inlineStr">
        <is>
          <t>rsub</t>
        </is>
      </c>
      <c r="C1747" s="14" t="inlineStr">
        <is>
          <t>die</t>
        </is>
      </c>
      <c r="D1747" s="14" t="inlineStr">
        <is>
          <t>nfm</t>
        </is>
      </c>
      <c r="E1747" s="14" t="inlineStr">
        <is>
          <t>REVENUE</t>
        </is>
      </c>
      <c r="F1747" s="81" t="inlineStr">
        <is>
          <t>REVENUE(AD2220,Settings!$C$13,INDEX(AD$420:AD$431,$D2247))</t>
        </is>
      </c>
    </row>
    <row r="1748">
      <c r="A1748" s="14" t="n">
        <v>2248</v>
      </c>
      <c r="B1748" s="14" t="inlineStr">
        <is>
          <t>rsub</t>
        </is>
      </c>
      <c r="C1748" s="14" t="inlineStr">
        <is>
          <t>lpg</t>
        </is>
      </c>
      <c r="D1748" s="14" t="inlineStr">
        <is>
          <t>nfm</t>
        </is>
      </c>
      <c r="E1748" s="14" t="inlineStr">
        <is>
          <t>REVENUE</t>
        </is>
      </c>
      <c r="F1748" s="81" t="inlineStr">
        <is>
          <t>REVENUE(AD2221,Settings!$C$13,INDEX(AD$420:AD$431,$D2248))</t>
        </is>
      </c>
    </row>
    <row r="1749">
      <c r="A1749" s="14" t="n">
        <v>2249</v>
      </c>
      <c r="B1749" s="14" t="inlineStr">
        <is>
          <t>rsub</t>
        </is>
      </c>
      <c r="C1749" s="14" t="inlineStr">
        <is>
          <t>ker</t>
        </is>
      </c>
      <c r="D1749" s="14" t="inlineStr">
        <is>
          <t>nfm</t>
        </is>
      </c>
      <c r="E1749" s="14" t="inlineStr">
        <is>
          <t>REVENUE</t>
        </is>
      </c>
      <c r="F1749" s="81" t="inlineStr">
        <is>
          <t>REVENUE(AD2222,Settings!$C$13,INDEX(AD$420:AD$431,$D2249))</t>
        </is>
      </c>
    </row>
    <row r="1750">
      <c r="A1750" s="14" t="n">
        <v>2250</v>
      </c>
      <c r="B1750" s="14" t="inlineStr">
        <is>
          <t>rsub</t>
        </is>
      </c>
      <c r="C1750" s="14" t="inlineStr">
        <is>
          <t>oop</t>
        </is>
      </c>
      <c r="D1750" s="14" t="inlineStr">
        <is>
          <t>nfm</t>
        </is>
      </c>
      <c r="E1750" s="14" t="inlineStr">
        <is>
          <t>REVENUE</t>
        </is>
      </c>
      <c r="F1750" s="81" t="inlineStr">
        <is>
          <t>REVENUE(AD2223,Settings!$C$13,INDEX(AD$420:AD$431,$D2250))</t>
        </is>
      </c>
    </row>
    <row r="1751">
      <c r="A1751" s="14" t="n">
        <v>2251</v>
      </c>
      <c r="B1751" s="14" t="inlineStr">
        <is>
          <t>rsub</t>
        </is>
      </c>
      <c r="C1751" s="14" t="inlineStr">
        <is>
          <t>bio</t>
        </is>
      </c>
      <c r="D1751" s="14" t="inlineStr">
        <is>
          <t>nfm</t>
        </is>
      </c>
      <c r="E1751" s="14" t="inlineStr">
        <is>
          <t>REVENUE</t>
        </is>
      </c>
      <c r="F1751" s="81" t="inlineStr">
        <is>
          <t>REVENUE(AD2224,Settings!$C$13,INDEX(AD$420:AD$431,$D2251))</t>
        </is>
      </c>
    </row>
    <row r="1752">
      <c r="A1752" s="14" t="n">
        <v>2253</v>
      </c>
      <c r="B1752" s="14" t="inlineStr">
        <is>
          <t>rnew</t>
        </is>
      </c>
      <c r="C1752" s="14" t="inlineStr">
        <is>
          <t>coa</t>
        </is>
      </c>
      <c r="D1752" s="14" t="inlineStr">
        <is>
          <t>nfm</t>
        </is>
      </c>
      <c r="E1752" s="14" t="inlineStr">
        <is>
          <t>REVENUE</t>
        </is>
      </c>
      <c r="F1752" s="81" t="inlineStr">
        <is>
          <t>REVENUE(AD2217,Settings!$C$13,NEWREVRATE(AD2145,AD2163,AD2154,AD$201,AD2172,$D2253))</t>
        </is>
      </c>
    </row>
    <row r="1753">
      <c r="A1753" s="14" t="n">
        <v>2254</v>
      </c>
      <c r="B1753" s="14" t="inlineStr">
        <is>
          <t>rnew</t>
        </is>
      </c>
      <c r="C1753" s="14" t="inlineStr">
        <is>
          <t>nga</t>
        </is>
      </c>
      <c r="D1753" s="14" t="inlineStr">
        <is>
          <t>nfm</t>
        </is>
      </c>
      <c r="E1753" s="14" t="inlineStr">
        <is>
          <t>REVENUE</t>
        </is>
      </c>
      <c r="F1753" s="81" t="inlineStr">
        <is>
          <t>REVENUE(AD2218,Settings!$C$13,NEWREVRATE(AD2146,AD2164,AD2155,AD$201,AD2173,$D2254))</t>
        </is>
      </c>
    </row>
    <row r="1754">
      <c r="A1754" s="14" t="n">
        <v>2255</v>
      </c>
      <c r="B1754" s="14" t="inlineStr">
        <is>
          <t>rnew</t>
        </is>
      </c>
      <c r="C1754" s="14" t="inlineStr">
        <is>
          <t>gso</t>
        </is>
      </c>
      <c r="D1754" s="14" t="inlineStr">
        <is>
          <t>nfm</t>
        </is>
      </c>
      <c r="E1754" s="14" t="inlineStr">
        <is>
          <t>REVENUE</t>
        </is>
      </c>
      <c r="F1754" s="81" t="inlineStr">
        <is>
          <t>REVENUE(AD2219,Settings!$C$13,NEWREVRATE(AD2147,AD2165,AD2156,AD$201,AD2174,$D2255))</t>
        </is>
      </c>
    </row>
    <row r="1755">
      <c r="A1755" s="14" t="n">
        <v>2256</v>
      </c>
      <c r="B1755" s="14" t="inlineStr">
        <is>
          <t>rnew</t>
        </is>
      </c>
      <c r="C1755" s="14" t="inlineStr">
        <is>
          <t>die</t>
        </is>
      </c>
      <c r="D1755" s="14" t="inlineStr">
        <is>
          <t>nfm</t>
        </is>
      </c>
      <c r="E1755" s="14" t="inlineStr">
        <is>
          <t>REVENUE</t>
        </is>
      </c>
      <c r="F1755" s="81" t="inlineStr">
        <is>
          <t>REVENUE(AD2220,Settings!$C$13,NEWREVRATE(AD2148,AD2166,AD2157,AD$201,AD2175,$D2256))</t>
        </is>
      </c>
    </row>
    <row r="1756">
      <c r="A1756" s="14" t="n">
        <v>2257</v>
      </c>
      <c r="B1756" s="14" t="inlineStr">
        <is>
          <t>rnew</t>
        </is>
      </c>
      <c r="C1756" s="14" t="inlineStr">
        <is>
          <t>lpg</t>
        </is>
      </c>
      <c r="D1756" s="14" t="inlineStr">
        <is>
          <t>nfm</t>
        </is>
      </c>
      <c r="E1756" s="14" t="inlineStr">
        <is>
          <t>REVENUE</t>
        </is>
      </c>
      <c r="F1756" s="81" t="inlineStr">
        <is>
          <t>REVENUE(AD2221,Settings!$C$13,NEWREVRATE(AD2149,AD2167,AD2158,AD$201,AD2176,$D2257))</t>
        </is>
      </c>
    </row>
    <row r="1757">
      <c r="A1757" s="14" t="n">
        <v>2258</v>
      </c>
      <c r="B1757" s="14" t="inlineStr">
        <is>
          <t>rnew</t>
        </is>
      </c>
      <c r="C1757" s="14" t="inlineStr">
        <is>
          <t>ker</t>
        </is>
      </c>
      <c r="D1757" s="14" t="inlineStr">
        <is>
          <t>nfm</t>
        </is>
      </c>
      <c r="E1757" s="14" t="inlineStr">
        <is>
          <t>REVENUE</t>
        </is>
      </c>
      <c r="F1757" s="81" t="inlineStr">
        <is>
          <t>REVENUE(AD2222,Settings!$C$13,NEWREVRATE(AD2150,AD2168,AD2159,AD$201,AD2177,$D2258))</t>
        </is>
      </c>
    </row>
    <row r="1758">
      <c r="A1758" s="14" t="n">
        <v>2259</v>
      </c>
      <c r="B1758" s="14" t="inlineStr">
        <is>
          <t>rnew</t>
        </is>
      </c>
      <c r="C1758" s="14" t="inlineStr">
        <is>
          <t>oop</t>
        </is>
      </c>
      <c r="D1758" s="14" t="inlineStr">
        <is>
          <t>nfm</t>
        </is>
      </c>
      <c r="E1758" s="14" t="inlineStr">
        <is>
          <t>REVENUE</t>
        </is>
      </c>
      <c r="F1758" s="81" t="inlineStr">
        <is>
          <t>REVENUE(AD2223,Settings!$C$13,NEWREVRATE(AD2151,AD2169,AD2160,AD$201,AD2178,$D2259))</t>
        </is>
      </c>
    </row>
    <row r="1759">
      <c r="A1759" s="14" t="n">
        <v>2260</v>
      </c>
      <c r="B1759" s="14" t="inlineStr">
        <is>
          <t>rnew</t>
        </is>
      </c>
      <c r="C1759" s="14" t="inlineStr">
        <is>
          <t>bio</t>
        </is>
      </c>
      <c r="D1759" s="14" t="inlineStr">
        <is>
          <t>nfm</t>
        </is>
      </c>
      <c r="E1759" s="14" t="inlineStr">
        <is>
          <t>REVENUE</t>
        </is>
      </c>
      <c r="F1759" s="81" t="inlineStr">
        <is>
          <t>REVENUE(AD2224,Settings!$C$13,NEWREVRATE(AD2152,AD2170,AD2161,AD$201,AD2179,$D2260))</t>
        </is>
      </c>
    </row>
    <row r="1760">
      <c r="A1760" s="14" t="n">
        <v>2262</v>
      </c>
      <c r="B1760" s="14" t="inlineStr">
        <is>
          <t>rxcp</t>
        </is>
      </c>
      <c r="C1760" s="14" t="inlineStr">
        <is>
          <t>coa</t>
        </is>
      </c>
      <c r="D1760" s="14" t="inlineStr">
        <is>
          <t>nfm</t>
        </is>
      </c>
      <c r="E1760" s="14" t="inlineStr">
        <is>
          <t>REVENUE</t>
        </is>
      </c>
      <c r="F1760" s="81" t="inlineStr">
        <is>
          <t>REVENUE(AD2217,Settings!$C$13,AD2181)</t>
        </is>
      </c>
    </row>
    <row r="1761">
      <c r="A1761" s="14" t="n">
        <v>2263</v>
      </c>
      <c r="B1761" s="14" t="inlineStr">
        <is>
          <t>rxcp</t>
        </is>
      </c>
      <c r="C1761" s="14" t="inlineStr">
        <is>
          <t>nga</t>
        </is>
      </c>
      <c r="D1761" s="14" t="inlineStr">
        <is>
          <t>nfm</t>
        </is>
      </c>
      <c r="E1761" s="14" t="inlineStr">
        <is>
          <t>REVENUE</t>
        </is>
      </c>
      <c r="F1761" s="81" t="inlineStr">
        <is>
          <t>REVENUE(AD2218,Settings!$C$13,AD2182)</t>
        </is>
      </c>
    </row>
    <row r="1762">
      <c r="A1762" s="14" t="n">
        <v>2264</v>
      </c>
      <c r="B1762" s="14" t="inlineStr">
        <is>
          <t>rxcp</t>
        </is>
      </c>
      <c r="C1762" s="14" t="inlineStr">
        <is>
          <t>gso</t>
        </is>
      </c>
      <c r="D1762" s="14" t="inlineStr">
        <is>
          <t>nfm</t>
        </is>
      </c>
      <c r="E1762" s="14" t="inlineStr">
        <is>
          <t>REVENUE</t>
        </is>
      </c>
      <c r="F1762" s="81" t="inlineStr">
        <is>
          <t>REVENUE(AD2219,Settings!$C$13,AD2183)</t>
        </is>
      </c>
    </row>
    <row r="1763">
      <c r="A1763" s="14" t="n">
        <v>2265</v>
      </c>
      <c r="B1763" s="14" t="inlineStr">
        <is>
          <t>rxcp</t>
        </is>
      </c>
      <c r="C1763" s="14" t="inlineStr">
        <is>
          <t>die</t>
        </is>
      </c>
      <c r="D1763" s="14" t="inlineStr">
        <is>
          <t>nfm</t>
        </is>
      </c>
      <c r="E1763" s="14" t="inlineStr">
        <is>
          <t>REVENUE</t>
        </is>
      </c>
      <c r="F1763" s="81" t="inlineStr">
        <is>
          <t>REVENUE(AD2220,Settings!$C$13,AD2184)</t>
        </is>
      </c>
    </row>
    <row r="1764">
      <c r="A1764" s="14" t="n">
        <v>2266</v>
      </c>
      <c r="B1764" s="14" t="inlineStr">
        <is>
          <t>rxcp</t>
        </is>
      </c>
      <c r="C1764" s="14" t="inlineStr">
        <is>
          <t>lpg</t>
        </is>
      </c>
      <c r="D1764" s="14" t="inlineStr">
        <is>
          <t>nfm</t>
        </is>
      </c>
      <c r="E1764" s="14" t="inlineStr">
        <is>
          <t>REVENUE</t>
        </is>
      </c>
      <c r="F1764" s="81" t="inlineStr">
        <is>
          <t>REVENUE(AD2221,Settings!$C$13,AD2185)</t>
        </is>
      </c>
    </row>
    <row r="1765">
      <c r="A1765" s="14" t="n">
        <v>2267</v>
      </c>
      <c r="B1765" s="14" t="inlineStr">
        <is>
          <t>rxcp</t>
        </is>
      </c>
      <c r="C1765" s="14" t="inlineStr">
        <is>
          <t>ker</t>
        </is>
      </c>
      <c r="D1765" s="14" t="inlineStr">
        <is>
          <t>nfm</t>
        </is>
      </c>
      <c r="E1765" s="14" t="inlineStr">
        <is>
          <t>REVENUE</t>
        </is>
      </c>
      <c r="F1765" s="81" t="inlineStr">
        <is>
          <t>REVENUE(AD2222,Settings!$C$13,AD2186)</t>
        </is>
      </c>
    </row>
    <row r="1766">
      <c r="A1766" s="14" t="n">
        <v>2268</v>
      </c>
      <c r="B1766" s="14" t="inlineStr">
        <is>
          <t>rxcp</t>
        </is>
      </c>
      <c r="C1766" s="14" t="inlineStr">
        <is>
          <t>oop</t>
        </is>
      </c>
      <c r="D1766" s="14" t="inlineStr">
        <is>
          <t>nfm</t>
        </is>
      </c>
      <c r="E1766" s="14" t="inlineStr">
        <is>
          <t>REVENUE</t>
        </is>
      </c>
      <c r="F1766" s="81" t="inlineStr">
        <is>
          <t>REVENUE(AD2223,Settings!$C$13,AD2187)</t>
        </is>
      </c>
    </row>
    <row r="1767">
      <c r="A1767" s="14" t="n">
        <v>2269</v>
      </c>
      <c r="B1767" s="14" t="inlineStr">
        <is>
          <t>rxcp</t>
        </is>
      </c>
      <c r="C1767" s="14" t="inlineStr">
        <is>
          <t>bio</t>
        </is>
      </c>
      <c r="D1767" s="14" t="inlineStr">
        <is>
          <t>nfm</t>
        </is>
      </c>
      <c r="E1767" s="14" t="inlineStr">
        <is>
          <t>REVENUE</t>
        </is>
      </c>
      <c r="F1767" s="81" t="inlineStr">
        <is>
          <t>REVENUE(AD2224,Settings!$C$13,AD2188)</t>
        </is>
      </c>
    </row>
    <row r="1768">
      <c r="A1768" s="14" t="n">
        <v>2273</v>
      </c>
      <c r="B1768" s="14" t="inlineStr">
        <is>
          <t>ctxnew</t>
        </is>
      </c>
      <c r="C1768" s="14" t="inlineStr">
        <is>
          <t>coa</t>
        </is>
      </c>
      <c r="D1768" s="14" t="inlineStr">
        <is>
          <t>mac</t>
        </is>
      </c>
      <c r="E1768" s="14" t="inlineStr">
        <is>
          <t>CARBONTAX</t>
        </is>
      </c>
      <c r="F1768" s="81" t="inlineStr">
        <is>
          <t>CARBONTAX(INDEX(AD$263:AD$279,$F2273),$D2273,INDEX(AD$23:AD$30,$E2273))</t>
        </is>
      </c>
    </row>
    <row r="1769">
      <c r="A1769" s="14" t="n">
        <v>2274</v>
      </c>
      <c r="B1769" s="14" t="inlineStr">
        <is>
          <t>ctxnew</t>
        </is>
      </c>
      <c r="C1769" s="14" t="inlineStr">
        <is>
          <t>nga</t>
        </is>
      </c>
      <c r="D1769" s="14" t="inlineStr">
        <is>
          <t>mac</t>
        </is>
      </c>
      <c r="E1769" s="14" t="inlineStr">
        <is>
          <t>CARBONTAX</t>
        </is>
      </c>
      <c r="F1769" s="81" t="inlineStr">
        <is>
          <t>CARBONTAX(INDEX(AD$263:AD$279,$F2274),$D2274,INDEX(AD$23:AD$30,$E2274))</t>
        </is>
      </c>
    </row>
    <row r="1770">
      <c r="A1770" s="14" t="n">
        <v>2275</v>
      </c>
      <c r="B1770" s="14" t="inlineStr">
        <is>
          <t>ctxnew</t>
        </is>
      </c>
      <c r="C1770" s="14" t="inlineStr">
        <is>
          <t>gso</t>
        </is>
      </c>
      <c r="D1770" s="14" t="inlineStr">
        <is>
          <t>mac</t>
        </is>
      </c>
      <c r="E1770" s="14" t="inlineStr">
        <is>
          <t>CARBONTAX</t>
        </is>
      </c>
      <c r="F1770" s="81" t="inlineStr">
        <is>
          <t>CARBONTAX(INDEX(AD$263:AD$279,$F2275),$D2275,INDEX(AD$23:AD$30,$E2275))</t>
        </is>
      </c>
    </row>
    <row r="1771">
      <c r="A1771" s="14" t="n">
        <v>2276</v>
      </c>
      <c r="B1771" s="14" t="inlineStr">
        <is>
          <t>ctxnew</t>
        </is>
      </c>
      <c r="C1771" s="14" t="inlineStr">
        <is>
          <t>die</t>
        </is>
      </c>
      <c r="D1771" s="14" t="inlineStr">
        <is>
          <t>mac</t>
        </is>
      </c>
      <c r="E1771" s="14" t="inlineStr">
        <is>
          <t>CARBONTAX</t>
        </is>
      </c>
      <c r="F1771" s="81" t="inlineStr">
        <is>
          <t>CARBONTAX(INDEX(AD$263:AD$279,$F2276),$D2276,INDEX(AD$23:AD$30,$E2276))</t>
        </is>
      </c>
    </row>
    <row r="1772">
      <c r="A1772" s="14" t="n">
        <v>2277</v>
      </c>
      <c r="B1772" s="14" t="inlineStr">
        <is>
          <t>ctxnew</t>
        </is>
      </c>
      <c r="C1772" s="14" t="inlineStr">
        <is>
          <t>lpg</t>
        </is>
      </c>
      <c r="D1772" s="14" t="inlineStr">
        <is>
          <t>mac</t>
        </is>
      </c>
      <c r="E1772" s="14" t="inlineStr">
        <is>
          <t>CARBONTAX</t>
        </is>
      </c>
      <c r="F1772" s="81" t="inlineStr">
        <is>
          <t>CARBONTAX(INDEX(AD$263:AD$279,$F2277),$D2277,INDEX(AD$23:AD$30,$E2277))</t>
        </is>
      </c>
    </row>
    <row r="1773">
      <c r="A1773" s="14" t="n">
        <v>2278</v>
      </c>
      <c r="B1773" s="14" t="inlineStr">
        <is>
          <t>ctxnew</t>
        </is>
      </c>
      <c r="C1773" s="14" t="inlineStr">
        <is>
          <t>ker</t>
        </is>
      </c>
      <c r="D1773" s="14" t="inlineStr">
        <is>
          <t>mac</t>
        </is>
      </c>
      <c r="E1773" s="14" t="inlineStr">
        <is>
          <t>CARBONTAX</t>
        </is>
      </c>
      <c r="F1773" s="81" t="inlineStr">
        <is>
          <t>CARBONTAX(INDEX(AD$263:AD$279,$F2278),$D2278,INDEX(AD$23:AD$30,$E2278))</t>
        </is>
      </c>
    </row>
    <row r="1774">
      <c r="A1774" s="14" t="n">
        <v>2279</v>
      </c>
      <c r="B1774" s="14" t="inlineStr">
        <is>
          <t>ctxnew</t>
        </is>
      </c>
      <c r="C1774" s="14" t="inlineStr">
        <is>
          <t>oop</t>
        </is>
      </c>
      <c r="D1774" s="14" t="inlineStr">
        <is>
          <t>mac</t>
        </is>
      </c>
      <c r="E1774" s="14" t="inlineStr">
        <is>
          <t>CARBONTAX</t>
        </is>
      </c>
      <c r="F1774" s="81" t="inlineStr">
        <is>
          <t>CARBONTAX(INDEX(AD$263:AD$279,$F2279),$D2279,INDEX(AD$23:AD$30,$E2279))</t>
        </is>
      </c>
    </row>
    <row r="1775">
      <c r="A1775" s="14" t="n">
        <v>2280</v>
      </c>
      <c r="B1775" s="14" t="inlineStr">
        <is>
          <t>ctxnew</t>
        </is>
      </c>
      <c r="C1775" s="14" t="inlineStr">
        <is>
          <t>bio</t>
        </is>
      </c>
      <c r="D1775" s="14" t="inlineStr">
        <is>
          <t>mac</t>
        </is>
      </c>
      <c r="E1775" s="14" t="inlineStr">
        <is>
          <t>CARBONTAX</t>
        </is>
      </c>
      <c r="F1775" s="81" t="inlineStr">
        <is>
          <t>CARBONTAX(INDEX(AD$263:AD$279,$F2280),$D2280,INDEX(AD$23:AD$30,$E2280))</t>
        </is>
      </c>
    </row>
    <row r="1776">
      <c r="A1776" s="14" t="n">
        <v>2282</v>
      </c>
      <c r="B1776" s="14" t="inlineStr">
        <is>
          <t>ets</t>
        </is>
      </c>
      <c r="C1776" s="14" t="inlineStr">
        <is>
          <t>coa</t>
        </is>
      </c>
      <c r="D1776" s="14" t="inlineStr">
        <is>
          <t>mac</t>
        </is>
      </c>
      <c r="E1776" s="14" t="inlineStr">
        <is>
          <t>ETSCOST</t>
        </is>
      </c>
      <c r="F1776" s="81" t="inlineStr">
        <is>
          <t>ETSCOST(INDEX(AD$280:AD$296,$E2282),$D2282)</t>
        </is>
      </c>
    </row>
    <row r="1777">
      <c r="A1777" s="14" t="n">
        <v>2283</v>
      </c>
      <c r="B1777" s="14" t="inlineStr">
        <is>
          <t>ets</t>
        </is>
      </c>
      <c r="C1777" s="14" t="inlineStr">
        <is>
          <t>nga</t>
        </is>
      </c>
      <c r="D1777" s="14" t="inlineStr">
        <is>
          <t>mac</t>
        </is>
      </c>
      <c r="E1777" s="14" t="inlineStr">
        <is>
          <t>ETSCOST</t>
        </is>
      </c>
      <c r="F1777" s="81" t="inlineStr">
        <is>
          <t>ETSCOST(INDEX(AD$280:AD$296,$E2283),$D2283)</t>
        </is>
      </c>
    </row>
    <row r="1778">
      <c r="A1778" s="14" t="n">
        <v>2284</v>
      </c>
      <c r="B1778" s="14" t="inlineStr">
        <is>
          <t>ets</t>
        </is>
      </c>
      <c r="C1778" s="14" t="inlineStr">
        <is>
          <t>gso</t>
        </is>
      </c>
      <c r="D1778" s="14" t="inlineStr">
        <is>
          <t>mac</t>
        </is>
      </c>
      <c r="E1778" s="14" t="inlineStr">
        <is>
          <t>ETSCOST</t>
        </is>
      </c>
      <c r="F1778" s="81" t="inlineStr">
        <is>
          <t>ETSCOST(INDEX(AD$280:AD$296,$E2284),$D2284)</t>
        </is>
      </c>
    </row>
    <row r="1779">
      <c r="A1779" s="14" t="n">
        <v>2285</v>
      </c>
      <c r="B1779" s="14" t="inlineStr">
        <is>
          <t>ets</t>
        </is>
      </c>
      <c r="C1779" s="14" t="inlineStr">
        <is>
          <t>die</t>
        </is>
      </c>
      <c r="D1779" s="14" t="inlineStr">
        <is>
          <t>mac</t>
        </is>
      </c>
      <c r="E1779" s="14" t="inlineStr">
        <is>
          <t>ETSCOST</t>
        </is>
      </c>
      <c r="F1779" s="81" t="inlineStr">
        <is>
          <t>ETSCOST(INDEX(AD$280:AD$296,$E2285),$D2285)</t>
        </is>
      </c>
    </row>
    <row r="1780">
      <c r="A1780" s="14" t="n">
        <v>2286</v>
      </c>
      <c r="B1780" s="14" t="inlineStr">
        <is>
          <t>ets</t>
        </is>
      </c>
      <c r="C1780" s="14" t="inlineStr">
        <is>
          <t>lpg</t>
        </is>
      </c>
      <c r="D1780" s="14" t="inlineStr">
        <is>
          <t>mac</t>
        </is>
      </c>
      <c r="E1780" s="14" t="inlineStr">
        <is>
          <t>ETSCOST</t>
        </is>
      </c>
      <c r="F1780" s="81" t="inlineStr">
        <is>
          <t>ETSCOST(INDEX(AD$280:AD$296,$E2286),$D2286)</t>
        </is>
      </c>
    </row>
    <row r="1781">
      <c r="A1781" s="14" t="n">
        <v>2287</v>
      </c>
      <c r="B1781" s="14" t="inlineStr">
        <is>
          <t>ets</t>
        </is>
      </c>
      <c r="C1781" s="14" t="inlineStr">
        <is>
          <t>ker</t>
        </is>
      </c>
      <c r="D1781" s="14" t="inlineStr">
        <is>
          <t>mac</t>
        </is>
      </c>
      <c r="E1781" s="14" t="inlineStr">
        <is>
          <t>ETSCOST</t>
        </is>
      </c>
      <c r="F1781" s="81" t="inlineStr">
        <is>
          <t>ETSCOST(INDEX(AD$280:AD$296,$E2287),$D2287)</t>
        </is>
      </c>
    </row>
    <row r="1782">
      <c r="A1782" s="14" t="n">
        <v>2288</v>
      </c>
      <c r="B1782" s="14" t="inlineStr">
        <is>
          <t>ets</t>
        </is>
      </c>
      <c r="C1782" s="14" t="inlineStr">
        <is>
          <t>oop</t>
        </is>
      </c>
      <c r="D1782" s="14" t="inlineStr">
        <is>
          <t>mac</t>
        </is>
      </c>
      <c r="E1782" s="14" t="inlineStr">
        <is>
          <t>ETSCOST</t>
        </is>
      </c>
      <c r="F1782" s="81" t="inlineStr">
        <is>
          <t>ETSCOST(INDEX(AD$280:AD$296,$E2288),$D2288)</t>
        </is>
      </c>
    </row>
    <row r="1783">
      <c r="A1783" s="14" t="n">
        <v>2289</v>
      </c>
      <c r="B1783" s="14" t="inlineStr">
        <is>
          <t>ets</t>
        </is>
      </c>
      <c r="C1783" s="14" t="inlineStr">
        <is>
          <t>bio</t>
        </is>
      </c>
      <c r="D1783" s="14" t="inlineStr">
        <is>
          <t>mac</t>
        </is>
      </c>
      <c r="E1783" s="14" t="inlineStr">
        <is>
          <t>ETSCOST</t>
        </is>
      </c>
      <c r="F1783" s="81" t="inlineStr">
        <is>
          <t>ETSCOST(INDEX(AD$280:AD$296,$E2289),$D2289)</t>
        </is>
      </c>
    </row>
    <row r="1784">
      <c r="A1784" s="14" t="n">
        <v>2291</v>
      </c>
      <c r="B1784" s="14" t="inlineStr">
        <is>
          <t>ntx</t>
        </is>
      </c>
      <c r="C1784" s="14" t="inlineStr">
        <is>
          <t>coa</t>
        </is>
      </c>
      <c r="D1784" s="14" t="inlineStr">
        <is>
          <t>mac</t>
        </is>
      </c>
      <c r="E1784" s="14" t="inlineStr">
        <is>
          <t>NEWEXCISE</t>
        </is>
      </c>
      <c r="F1784" s="81" t="inlineStr">
        <is>
          <t>NEWEXCISE(INDEX(AD$80:AD$93,$D2291),$E2291)</t>
        </is>
      </c>
    </row>
    <row r="1785">
      <c r="A1785" s="14" t="n">
        <v>2292</v>
      </c>
      <c r="B1785" s="14" t="inlineStr">
        <is>
          <t>ntx</t>
        </is>
      </c>
      <c r="C1785" s="14" t="inlineStr">
        <is>
          <t>nga</t>
        </is>
      </c>
      <c r="D1785" s="14" t="inlineStr">
        <is>
          <t>mac</t>
        </is>
      </c>
      <c r="E1785" s="14" t="inlineStr">
        <is>
          <t>NEWEXCISE</t>
        </is>
      </c>
      <c r="F1785" s="81" t="inlineStr">
        <is>
          <t>NEWEXCISE(INDEX(AD$80:AD$93,$D2292),$E2292)</t>
        </is>
      </c>
    </row>
    <row r="1786">
      <c r="A1786" s="14" t="n">
        <v>2293</v>
      </c>
      <c r="B1786" s="14" t="inlineStr">
        <is>
          <t>ntx</t>
        </is>
      </c>
      <c r="C1786" s="14" t="inlineStr">
        <is>
          <t>gso</t>
        </is>
      </c>
      <c r="D1786" s="14" t="inlineStr">
        <is>
          <t>mac</t>
        </is>
      </c>
      <c r="E1786" s="14" t="inlineStr">
        <is>
          <t>NEWEXCISE</t>
        </is>
      </c>
      <c r="F1786" s="81" t="inlineStr">
        <is>
          <t>NEWEXCISE(INDEX(AD$80:AD$93,$D2293),$E2293)</t>
        </is>
      </c>
    </row>
    <row r="1787">
      <c r="A1787" s="14" t="n">
        <v>2294</v>
      </c>
      <c r="B1787" s="14" t="inlineStr">
        <is>
          <t>ntx</t>
        </is>
      </c>
      <c r="C1787" s="14" t="inlineStr">
        <is>
          <t>die</t>
        </is>
      </c>
      <c r="D1787" s="14" t="inlineStr">
        <is>
          <t>mac</t>
        </is>
      </c>
      <c r="E1787" s="14" t="inlineStr">
        <is>
          <t>NEWEXCISE</t>
        </is>
      </c>
      <c r="F1787" s="81" t="inlineStr">
        <is>
          <t>NEWEXCISE(INDEX(AD$80:AD$93,$D2294),$E2294)</t>
        </is>
      </c>
    </row>
    <row r="1788">
      <c r="A1788" s="14" t="n">
        <v>2295</v>
      </c>
      <c r="B1788" s="14" t="inlineStr">
        <is>
          <t>ntx</t>
        </is>
      </c>
      <c r="C1788" s="14" t="inlineStr">
        <is>
          <t>lpg</t>
        </is>
      </c>
      <c r="D1788" s="14" t="inlineStr">
        <is>
          <t>mac</t>
        </is>
      </c>
      <c r="E1788" s="14" t="inlineStr">
        <is>
          <t>NEWEXCISE</t>
        </is>
      </c>
      <c r="F1788" s="81" t="inlineStr">
        <is>
          <t>NEWEXCISE(INDEX(AD$80:AD$93,$D2295),$E2295)</t>
        </is>
      </c>
    </row>
    <row r="1789">
      <c r="A1789" s="14" t="n">
        <v>2296</v>
      </c>
      <c r="B1789" s="14" t="inlineStr">
        <is>
          <t>ntx</t>
        </is>
      </c>
      <c r="C1789" s="14" t="inlineStr">
        <is>
          <t>ker</t>
        </is>
      </c>
      <c r="D1789" s="14" t="inlineStr">
        <is>
          <t>mac</t>
        </is>
      </c>
      <c r="E1789" s="14" t="inlineStr">
        <is>
          <t>NEWEXCISE</t>
        </is>
      </c>
      <c r="F1789" s="81" t="inlineStr">
        <is>
          <t>NEWEXCISE(INDEX(AD$80:AD$93,$D2296),$E2296)</t>
        </is>
      </c>
    </row>
    <row r="1790">
      <c r="A1790" s="14" t="n">
        <v>2297</v>
      </c>
      <c r="B1790" s="14" t="inlineStr">
        <is>
          <t>ntx</t>
        </is>
      </c>
      <c r="C1790" s="14" t="inlineStr">
        <is>
          <t>oop</t>
        </is>
      </c>
      <c r="D1790" s="14" t="inlineStr">
        <is>
          <t>mac</t>
        </is>
      </c>
      <c r="E1790" s="14" t="inlineStr">
        <is>
          <t>NEWEXCISE</t>
        </is>
      </c>
      <c r="F1790" s="81" t="inlineStr">
        <is>
          <t>NEWEXCISE(INDEX(AD$80:AD$93,$D2297),$E2297)</t>
        </is>
      </c>
    </row>
    <row r="1791">
      <c r="A1791" s="14" t="n">
        <v>2298</v>
      </c>
      <c r="B1791" s="14" t="inlineStr">
        <is>
          <t>ntx</t>
        </is>
      </c>
      <c r="C1791" s="14" t="inlineStr">
        <is>
          <t>bio</t>
        </is>
      </c>
      <c r="D1791" s="14" t="inlineStr">
        <is>
          <t>mac</t>
        </is>
      </c>
      <c r="E1791" s="14" t="inlineStr">
        <is>
          <t>NEWEXCISE</t>
        </is>
      </c>
      <c r="F1791" s="81" t="inlineStr">
        <is>
          <t>NEWEXCISE(INDEX(AD$80:AD$93,$D2298),$E2298)</t>
        </is>
      </c>
    </row>
    <row r="1792">
      <c r="A1792" s="14" t="n">
        <v>2300</v>
      </c>
      <c r="B1792" s="14" t="inlineStr">
        <is>
          <t>nce</t>
        </is>
      </c>
      <c r="C1792" s="14" t="inlineStr">
        <is>
          <t>coa</t>
        </is>
      </c>
      <c r="D1792" s="14" t="inlineStr">
        <is>
          <t>mac</t>
        </is>
      </c>
      <c r="E1792" s="14" t="inlineStr">
        <is>
          <t>NEWPOLICY</t>
        </is>
      </c>
      <c r="F1792" s="81" t="inlineStr">
        <is>
          <t>NEWPOLICY(AD2273,AD2282,AD2291)</t>
        </is>
      </c>
    </row>
    <row r="1793">
      <c r="A1793" s="14" t="n">
        <v>2301</v>
      </c>
      <c r="B1793" s="14" t="inlineStr">
        <is>
          <t>nce</t>
        </is>
      </c>
      <c r="C1793" s="14" t="inlineStr">
        <is>
          <t>nga</t>
        </is>
      </c>
      <c r="D1793" s="14" t="inlineStr">
        <is>
          <t>mac</t>
        </is>
      </c>
      <c r="E1793" s="14" t="inlineStr">
        <is>
          <t>NEWPOLICY</t>
        </is>
      </c>
      <c r="F1793" s="81" t="inlineStr">
        <is>
          <t>NEWPOLICY(AD2274,AD2283,AD2292)</t>
        </is>
      </c>
    </row>
    <row r="1794">
      <c r="A1794" s="14" t="n">
        <v>2302</v>
      </c>
      <c r="B1794" s="14" t="inlineStr">
        <is>
          <t>nce</t>
        </is>
      </c>
      <c r="C1794" s="14" t="inlineStr">
        <is>
          <t>gso</t>
        </is>
      </c>
      <c r="D1794" s="14" t="inlineStr">
        <is>
          <t>mac</t>
        </is>
      </c>
      <c r="E1794" s="14" t="inlineStr">
        <is>
          <t>NEWPOLICY</t>
        </is>
      </c>
      <c r="F1794" s="81" t="inlineStr">
        <is>
          <t>NEWPOLICY(AD2275,AD2284,AD2293)</t>
        </is>
      </c>
    </row>
    <row r="1795">
      <c r="A1795" s="14" t="n">
        <v>2303</v>
      </c>
      <c r="B1795" s="14" t="inlineStr">
        <is>
          <t>nce</t>
        </is>
      </c>
      <c r="C1795" s="14" t="inlineStr">
        <is>
          <t>die</t>
        </is>
      </c>
      <c r="D1795" s="14" t="inlineStr">
        <is>
          <t>mac</t>
        </is>
      </c>
      <c r="E1795" s="14" t="inlineStr">
        <is>
          <t>NEWPOLICY</t>
        </is>
      </c>
      <c r="F1795" s="81" t="inlineStr">
        <is>
          <t>NEWPOLICY(AD2276,AD2285,AD2294)</t>
        </is>
      </c>
    </row>
    <row r="1796">
      <c r="A1796" s="14" t="n">
        <v>2304</v>
      </c>
      <c r="B1796" s="14" t="inlineStr">
        <is>
          <t>nce</t>
        </is>
      </c>
      <c r="C1796" s="14" t="inlineStr">
        <is>
          <t>lpg</t>
        </is>
      </c>
      <c r="D1796" s="14" t="inlineStr">
        <is>
          <t>mac</t>
        </is>
      </c>
      <c r="E1796" s="14" t="inlineStr">
        <is>
          <t>NEWPOLICY</t>
        </is>
      </c>
      <c r="F1796" s="81" t="inlineStr">
        <is>
          <t>NEWPOLICY(AD2277,AD2286,AD2295)</t>
        </is>
      </c>
    </row>
    <row r="1797">
      <c r="A1797" s="14" t="n">
        <v>2305</v>
      </c>
      <c r="B1797" s="14" t="inlineStr">
        <is>
          <t>nce</t>
        </is>
      </c>
      <c r="C1797" s="14" t="inlineStr">
        <is>
          <t>ker</t>
        </is>
      </c>
      <c r="D1797" s="14" t="inlineStr">
        <is>
          <t>mac</t>
        </is>
      </c>
      <c r="E1797" s="14" t="inlineStr">
        <is>
          <t>NEWPOLICY</t>
        </is>
      </c>
      <c r="F1797" s="81" t="inlineStr">
        <is>
          <t>NEWPOLICY(AD2278,AD2287,AD2296)</t>
        </is>
      </c>
    </row>
    <row r="1798">
      <c r="A1798" s="14" t="n">
        <v>2306</v>
      </c>
      <c r="B1798" s="14" t="inlineStr">
        <is>
          <t>nce</t>
        </is>
      </c>
      <c r="C1798" s="14" t="inlineStr">
        <is>
          <t>oop</t>
        </is>
      </c>
      <c r="D1798" s="14" t="inlineStr">
        <is>
          <t>mac</t>
        </is>
      </c>
      <c r="E1798" s="14" t="inlineStr">
        <is>
          <t>NEWPOLICY</t>
        </is>
      </c>
      <c r="F1798" s="81" t="inlineStr">
        <is>
          <t>NEWPOLICY(AD2279,AD2288,AD2297)</t>
        </is>
      </c>
    </row>
    <row r="1799">
      <c r="A1799" s="14" t="n">
        <v>2307</v>
      </c>
      <c r="B1799" s="14" t="inlineStr">
        <is>
          <t>nce</t>
        </is>
      </c>
      <c r="C1799" s="14" t="inlineStr">
        <is>
          <t>bio</t>
        </is>
      </c>
      <c r="D1799" s="14" t="inlineStr">
        <is>
          <t>mac</t>
        </is>
      </c>
      <c r="E1799" s="14" t="inlineStr">
        <is>
          <t>NEWPOLICY</t>
        </is>
      </c>
      <c r="F1799" s="81" t="inlineStr">
        <is>
          <t>NEWPOLICY(AD2280,AD2289,AD2298)</t>
        </is>
      </c>
    </row>
    <row r="1800">
      <c r="A1800" s="14" t="n">
        <v>2309</v>
      </c>
      <c r="B1800" s="14" t="inlineStr">
        <is>
          <t>xcp</t>
        </is>
      </c>
      <c r="C1800" s="14" t="inlineStr">
        <is>
          <t>coa</t>
        </is>
      </c>
      <c r="D1800" s="14" t="inlineStr">
        <is>
          <t>mac</t>
        </is>
      </c>
      <c r="E1800" s="14" t="inlineStr">
        <is>
          <t>XCARBON</t>
        </is>
      </c>
      <c r="F1800" s="81" t="inlineStr">
        <is>
          <t>XCARBON($D2309,$E2309,AD$321,$F2309,AD$324)</t>
        </is>
      </c>
    </row>
    <row r="1801">
      <c r="A1801" s="14" t="n">
        <v>2310</v>
      </c>
      <c r="B1801" s="14" t="inlineStr">
        <is>
          <t>xcp</t>
        </is>
      </c>
      <c r="C1801" s="14" t="inlineStr">
        <is>
          <t>nga</t>
        </is>
      </c>
      <c r="D1801" s="14" t="inlineStr">
        <is>
          <t>mac</t>
        </is>
      </c>
      <c r="E1801" s="14" t="inlineStr">
        <is>
          <t>XCARBON</t>
        </is>
      </c>
      <c r="F1801" s="81" t="inlineStr">
        <is>
          <t>XCARBON($D2310,$E2310,AD$321,$F2310,AD$324)</t>
        </is>
      </c>
    </row>
    <row r="1802">
      <c r="A1802" s="14" t="n">
        <v>2311</v>
      </c>
      <c r="B1802" s="14" t="inlineStr">
        <is>
          <t>xcp</t>
        </is>
      </c>
      <c r="C1802" s="14" t="inlineStr">
        <is>
          <t>gso</t>
        </is>
      </c>
      <c r="D1802" s="14" t="inlineStr">
        <is>
          <t>mac</t>
        </is>
      </c>
      <c r="E1802" s="14" t="inlineStr">
        <is>
          <t>XCARBON</t>
        </is>
      </c>
      <c r="F1802" s="81" t="inlineStr">
        <is>
          <t>XCARBON($D2311,$E2311,AD$321,$F2311,AD$324)</t>
        </is>
      </c>
    </row>
    <row r="1803">
      <c r="A1803" s="14" t="n">
        <v>2312</v>
      </c>
      <c r="B1803" s="14" t="inlineStr">
        <is>
          <t>xcp</t>
        </is>
      </c>
      <c r="C1803" s="14" t="inlineStr">
        <is>
          <t>die</t>
        </is>
      </c>
      <c r="D1803" s="14" t="inlineStr">
        <is>
          <t>mac</t>
        </is>
      </c>
      <c r="E1803" s="14" t="inlineStr">
        <is>
          <t>XCARBON</t>
        </is>
      </c>
      <c r="F1803" s="81" t="inlineStr">
        <is>
          <t>XCARBON($D2312,$E2312,AD$321,$F2312,AD$324)</t>
        </is>
      </c>
    </row>
    <row r="1804">
      <c r="A1804" s="14" t="n">
        <v>2313</v>
      </c>
      <c r="B1804" s="14" t="inlineStr">
        <is>
          <t>xcp</t>
        </is>
      </c>
      <c r="C1804" s="14" t="inlineStr">
        <is>
          <t>lpg</t>
        </is>
      </c>
      <c r="D1804" s="14" t="inlineStr">
        <is>
          <t>mac</t>
        </is>
      </c>
      <c r="E1804" s="14" t="inlineStr">
        <is>
          <t>XCARBON</t>
        </is>
      </c>
      <c r="F1804" s="81" t="inlineStr">
        <is>
          <t>XCARBON($D2313,$E2313,AD$321,$F2313,AD$324)</t>
        </is>
      </c>
    </row>
    <row r="1805">
      <c r="A1805" s="14" t="n">
        <v>2314</v>
      </c>
      <c r="B1805" s="14" t="inlineStr">
        <is>
          <t>xcp</t>
        </is>
      </c>
      <c r="C1805" s="14" t="inlineStr">
        <is>
          <t>ker</t>
        </is>
      </c>
      <c r="D1805" s="14" t="inlineStr">
        <is>
          <t>mac</t>
        </is>
      </c>
      <c r="E1805" s="14" t="inlineStr">
        <is>
          <t>XCARBON</t>
        </is>
      </c>
      <c r="F1805" s="81" t="inlineStr">
        <is>
          <t>XCARBON($D2314,$E2314,AD$321,$F2314,AD$324)</t>
        </is>
      </c>
    </row>
    <row r="1806">
      <c r="A1806" s="14" t="n">
        <v>2315</v>
      </c>
      <c r="B1806" s="14" t="inlineStr">
        <is>
          <t>xcp</t>
        </is>
      </c>
      <c r="C1806" s="14" t="inlineStr">
        <is>
          <t>oop</t>
        </is>
      </c>
      <c r="D1806" s="14" t="inlineStr">
        <is>
          <t>mac</t>
        </is>
      </c>
      <c r="E1806" s="14" t="inlineStr">
        <is>
          <t>XCARBON</t>
        </is>
      </c>
      <c r="F1806" s="81" t="inlineStr">
        <is>
          <t>XCARBON($D2315,$E2315,AD$321,$F2315,AD$324)</t>
        </is>
      </c>
    </row>
    <row r="1807">
      <c r="A1807" s="14" t="n">
        <v>2316</v>
      </c>
      <c r="B1807" s="14" t="inlineStr">
        <is>
          <t>xcp</t>
        </is>
      </c>
      <c r="C1807" s="14" t="inlineStr">
        <is>
          <t>bio</t>
        </is>
      </c>
      <c r="D1807" s="14" t="inlineStr">
        <is>
          <t>mac</t>
        </is>
      </c>
      <c r="E1807" s="14" t="inlineStr">
        <is>
          <t>XCARBON</t>
        </is>
      </c>
      <c r="F1807" s="81" t="inlineStr">
        <is>
          <t>XCARBON($D2316,$E2316,AD$321,$F2316,AD$324)</t>
        </is>
      </c>
    </row>
    <row r="1808">
      <c r="A1808" s="14" t="n">
        <v>2318</v>
      </c>
      <c r="B1808" s="14" t="inlineStr">
        <is>
          <t>xcpd</t>
        </is>
      </c>
      <c r="C1808" s="14" t="inlineStr">
        <is>
          <t>coa</t>
        </is>
      </c>
      <c r="D1808" s="14" t="inlineStr">
        <is>
          <t>mac</t>
        </is>
      </c>
      <c r="E1808" s="14" t="inlineStr">
        <is>
          <t>XCARBON</t>
        </is>
      </c>
      <c r="F1808" s="81" t="inlineStr">
        <is>
          <t>XCARBON($D2318,$E2318,(AD$321-AD$322),$F2318,(AD$324-AD$325))</t>
        </is>
      </c>
    </row>
    <row r="1809">
      <c r="A1809" s="14" t="n">
        <v>2319</v>
      </c>
      <c r="B1809" s="14" t="inlineStr">
        <is>
          <t>xcpd</t>
        </is>
      </c>
      <c r="C1809" s="14" t="inlineStr">
        <is>
          <t>nga</t>
        </is>
      </c>
      <c r="D1809" s="14" t="inlineStr">
        <is>
          <t>mac</t>
        </is>
      </c>
      <c r="E1809" s="14" t="inlineStr">
        <is>
          <t>XCARBON</t>
        </is>
      </c>
      <c r="F1809" s="81" t="inlineStr">
        <is>
          <t>XCARBON($D2319,$E2319,(AD$321-AD$322),$F2319,(AD$324-AD$325))</t>
        </is>
      </c>
    </row>
    <row r="1810">
      <c r="A1810" s="14" t="n">
        <v>2320</v>
      </c>
      <c r="B1810" s="14" t="inlineStr">
        <is>
          <t>xcpd</t>
        </is>
      </c>
      <c r="C1810" s="14" t="inlineStr">
        <is>
          <t>gso</t>
        </is>
      </c>
      <c r="D1810" s="14" t="inlineStr">
        <is>
          <t>mac</t>
        </is>
      </c>
      <c r="E1810" s="14" t="inlineStr">
        <is>
          <t>XCARBON</t>
        </is>
      </c>
      <c r="F1810" s="81" t="inlineStr">
        <is>
          <t>XCARBON($D2320,$E2320,(AD$321-AD$322),$F2320,(AD$324-AD$325))</t>
        </is>
      </c>
    </row>
    <row r="1811">
      <c r="A1811" s="14" t="n">
        <v>2321</v>
      </c>
      <c r="B1811" s="14" t="inlineStr">
        <is>
          <t>xcpd</t>
        </is>
      </c>
      <c r="C1811" s="14" t="inlineStr">
        <is>
          <t>die</t>
        </is>
      </c>
      <c r="D1811" s="14" t="inlineStr">
        <is>
          <t>mac</t>
        </is>
      </c>
      <c r="E1811" s="14" t="inlineStr">
        <is>
          <t>XCARBON</t>
        </is>
      </c>
      <c r="F1811" s="81" t="inlineStr">
        <is>
          <t>XCARBON($D2321,$E2321,(AD$321-AD$322),$F2321,(AD$324-AD$325))</t>
        </is>
      </c>
    </row>
    <row r="1812">
      <c r="A1812" s="14" t="n">
        <v>2322</v>
      </c>
      <c r="B1812" s="14" t="inlineStr">
        <is>
          <t>xcpd</t>
        </is>
      </c>
      <c r="C1812" s="14" t="inlineStr">
        <is>
          <t>lpg</t>
        </is>
      </c>
      <c r="D1812" s="14" t="inlineStr">
        <is>
          <t>mac</t>
        </is>
      </c>
      <c r="E1812" s="14" t="inlineStr">
        <is>
          <t>XCARBON</t>
        </is>
      </c>
      <c r="F1812" s="81" t="inlineStr">
        <is>
          <t>XCARBON($D2322,$E2322,(AD$321-AD$322),$F2322,(AD$324-AD$325))</t>
        </is>
      </c>
    </row>
    <row r="1813">
      <c r="A1813" s="14" t="n">
        <v>2323</v>
      </c>
      <c r="B1813" s="14" t="inlineStr">
        <is>
          <t>xcpd</t>
        </is>
      </c>
      <c r="C1813" s="14" t="inlineStr">
        <is>
          <t>ker</t>
        </is>
      </c>
      <c r="D1813" s="14" t="inlineStr">
        <is>
          <t>mac</t>
        </is>
      </c>
      <c r="E1813" s="14" t="inlineStr">
        <is>
          <t>XCARBON</t>
        </is>
      </c>
      <c r="F1813" s="81" t="inlineStr">
        <is>
          <t>XCARBON($D2323,$E2323,(AD$321-AD$322),$F2323,(AD$324-AD$325))</t>
        </is>
      </c>
    </row>
    <row r="1814">
      <c r="A1814" s="14" t="n">
        <v>2324</v>
      </c>
      <c r="B1814" s="14" t="inlineStr">
        <is>
          <t>xcpd</t>
        </is>
      </c>
      <c r="C1814" s="14" t="inlineStr">
        <is>
          <t>oop</t>
        </is>
      </c>
      <c r="D1814" s="14" t="inlineStr">
        <is>
          <t>mac</t>
        </is>
      </c>
      <c r="E1814" s="14" t="inlineStr">
        <is>
          <t>XCARBON</t>
        </is>
      </c>
      <c r="F1814" s="81" t="inlineStr">
        <is>
          <t>XCARBON($D2324,$E2324,(AD$321-AD$322),$F2324,(AD$324-AD$325))</t>
        </is>
      </c>
    </row>
    <row r="1815">
      <c r="A1815" s="14" t="n">
        <v>2325</v>
      </c>
      <c r="B1815" s="14" t="inlineStr">
        <is>
          <t>xcpd</t>
        </is>
      </c>
      <c r="C1815" s="14" t="inlineStr">
        <is>
          <t>bio</t>
        </is>
      </c>
      <c r="D1815" s="14" t="inlineStr">
        <is>
          <t>mac</t>
        </is>
      </c>
      <c r="E1815" s="14" t="inlineStr">
        <is>
          <t>XCARBON</t>
        </is>
      </c>
      <c r="F1815" s="81" t="inlineStr">
        <is>
          <t>XCARBON($D2325,$E2325,(AD$321-AD$322),$F2325,(AD$324-AD$325))</t>
        </is>
      </c>
    </row>
    <row r="1816">
      <c r="A1816" s="14" t="n">
        <v>2327</v>
      </c>
      <c r="B1816" s="14" t="inlineStr">
        <is>
          <t>atp</t>
        </is>
      </c>
      <c r="C1816" s="14" t="inlineStr">
        <is>
          <t>coa</t>
        </is>
      </c>
      <c r="D1816" s="14" t="inlineStr">
        <is>
          <t>mac</t>
        </is>
      </c>
      <c r="E1816" s="14" t="inlineStr">
        <is>
          <t>POSTTAX</t>
        </is>
      </c>
      <c r="F1816" s="81" t="inlineStr">
        <is>
          <t>POSTTAX(INDEX(AD$381:AD$392,$D2327),AD2300+AD2318,$E2327)</t>
        </is>
      </c>
    </row>
    <row r="1817">
      <c r="A1817" s="14" t="n">
        <v>2328</v>
      </c>
      <c r="B1817" s="14" t="inlineStr">
        <is>
          <t>atp</t>
        </is>
      </c>
      <c r="C1817" s="14" t="inlineStr">
        <is>
          <t>nga</t>
        </is>
      </c>
      <c r="D1817" s="14" t="inlineStr">
        <is>
          <t>mac</t>
        </is>
      </c>
      <c r="E1817" s="14" t="inlineStr">
        <is>
          <t>POSTTAX</t>
        </is>
      </c>
      <c r="F1817" s="81" t="inlineStr">
        <is>
          <t>POSTTAX(INDEX(AD$381:AD$392,$D2328),AD2301+AD2319,$E2328)</t>
        </is>
      </c>
    </row>
    <row r="1818">
      <c r="A1818" s="14" t="n">
        <v>2329</v>
      </c>
      <c r="B1818" s="14" t="inlineStr">
        <is>
          <t>atp</t>
        </is>
      </c>
      <c r="C1818" s="14" t="inlineStr">
        <is>
          <t>gso</t>
        </is>
      </c>
      <c r="D1818" s="14" t="inlineStr">
        <is>
          <t>mac</t>
        </is>
      </c>
      <c r="E1818" s="14" t="inlineStr">
        <is>
          <t>POSTTAX</t>
        </is>
      </c>
      <c r="F1818" s="81" t="inlineStr">
        <is>
          <t>POSTTAX(INDEX(AD$381:AD$392,$D2329),AD2302+AD2320,$E2329)</t>
        </is>
      </c>
    </row>
    <row r="1819">
      <c r="A1819" s="14" t="n">
        <v>2330</v>
      </c>
      <c r="B1819" s="14" t="inlineStr">
        <is>
          <t>atp</t>
        </is>
      </c>
      <c r="C1819" s="14" t="inlineStr">
        <is>
          <t>die</t>
        </is>
      </c>
      <c r="D1819" s="14" t="inlineStr">
        <is>
          <t>mac</t>
        </is>
      </c>
      <c r="E1819" s="14" t="inlineStr">
        <is>
          <t>POSTTAX</t>
        </is>
      </c>
      <c r="F1819" s="81" t="inlineStr">
        <is>
          <t>POSTTAX(INDEX(AD$381:AD$392,$D2330),AD2303+AD2321,$E2330)</t>
        </is>
      </c>
    </row>
    <row r="1820">
      <c r="A1820" s="14" t="n">
        <v>2331</v>
      </c>
      <c r="B1820" s="14" t="inlineStr">
        <is>
          <t>atp</t>
        </is>
      </c>
      <c r="C1820" s="14" t="inlineStr">
        <is>
          <t>lpg</t>
        </is>
      </c>
      <c r="D1820" s="14" t="inlineStr">
        <is>
          <t>mac</t>
        </is>
      </c>
      <c r="E1820" s="14" t="inlineStr">
        <is>
          <t>POSTTAX</t>
        </is>
      </c>
      <c r="F1820" s="81" t="inlineStr">
        <is>
          <t>POSTTAX(INDEX(AD$381:AD$392,$D2331),AD2304+AD2322,$E2331)</t>
        </is>
      </c>
    </row>
    <row r="1821">
      <c r="A1821" s="14" t="n">
        <v>2332</v>
      </c>
      <c r="B1821" s="14" t="inlineStr">
        <is>
          <t>atp</t>
        </is>
      </c>
      <c r="C1821" s="14" t="inlineStr">
        <is>
          <t>ker</t>
        </is>
      </c>
      <c r="D1821" s="14" t="inlineStr">
        <is>
          <t>mac</t>
        </is>
      </c>
      <c r="E1821" s="14" t="inlineStr">
        <is>
          <t>POSTTAX</t>
        </is>
      </c>
      <c r="F1821" s="81" t="inlineStr">
        <is>
          <t>POSTTAX(INDEX(AD$381:AD$392,$D2332),AD2305+AD2323,$E2332)</t>
        </is>
      </c>
    </row>
    <row r="1822">
      <c r="A1822" s="14" t="n">
        <v>2333</v>
      </c>
      <c r="B1822" s="14" t="inlineStr">
        <is>
          <t>atp</t>
        </is>
      </c>
      <c r="C1822" s="14" t="inlineStr">
        <is>
          <t>oop</t>
        </is>
      </c>
      <c r="D1822" s="14" t="inlineStr">
        <is>
          <t>mac</t>
        </is>
      </c>
      <c r="E1822" s="14" t="inlineStr">
        <is>
          <t>POSTTAX</t>
        </is>
      </c>
      <c r="F1822" s="81" t="inlineStr">
        <is>
          <t>POSTTAX(INDEX(AD$381:AD$392,$D2333),AD2306+AD2324,$E2333)</t>
        </is>
      </c>
    </row>
    <row r="1823">
      <c r="A1823" s="14" t="n">
        <v>2334</v>
      </c>
      <c r="B1823" s="14" t="inlineStr">
        <is>
          <t>atp</t>
        </is>
      </c>
      <c r="C1823" s="14" t="inlineStr">
        <is>
          <t>bio</t>
        </is>
      </c>
      <c r="D1823" s="14" t="inlineStr">
        <is>
          <t>mac</t>
        </is>
      </c>
      <c r="E1823" s="14" t="inlineStr">
        <is>
          <t>POSTTAX</t>
        </is>
      </c>
      <c r="F1823" s="81" t="inlineStr">
        <is>
          <t>POSTTAX(INDEX(AD$381:AD$392,$D2334),AD2307+AD2325,$E2334)</t>
        </is>
      </c>
    </row>
    <row r="1824">
      <c r="A1824" s="14" t="n">
        <v>2336</v>
      </c>
      <c r="B1824" s="14" t="inlineStr">
        <is>
          <t>shp</t>
        </is>
      </c>
      <c r="C1824" s="14" t="inlineStr">
        <is>
          <t>coa</t>
        </is>
      </c>
      <c r="D1824" s="14" t="inlineStr">
        <is>
          <t>mac</t>
        </is>
      </c>
      <c r="E1824" s="14" t="inlineStr">
        <is>
          <t>SHADOWGJ</t>
        </is>
      </c>
      <c r="F1824" s="81" t="inlineStr">
        <is>
          <t>SHADOWGJ(INDEX(AD$297:AD$313,$E2336),$D2336)</t>
        </is>
      </c>
    </row>
    <row r="1825">
      <c r="A1825" s="14" t="n">
        <v>2337</v>
      </c>
      <c r="B1825" s="14" t="inlineStr">
        <is>
          <t>shp</t>
        </is>
      </c>
      <c r="C1825" s="14" t="inlineStr">
        <is>
          <t>nga</t>
        </is>
      </c>
      <c r="D1825" s="14" t="inlineStr">
        <is>
          <t>mac</t>
        </is>
      </c>
      <c r="E1825" s="14" t="inlineStr">
        <is>
          <t>SHADOWGJ</t>
        </is>
      </c>
      <c r="F1825" s="81" t="inlineStr">
        <is>
          <t>SHADOWGJ(INDEX(AD$297:AD$313,$E2337),$D2337)</t>
        </is>
      </c>
    </row>
    <row r="1826">
      <c r="A1826" s="14" t="n">
        <v>2338</v>
      </c>
      <c r="B1826" s="14" t="inlineStr">
        <is>
          <t>shp</t>
        </is>
      </c>
      <c r="C1826" s="14" t="inlineStr">
        <is>
          <t>gso</t>
        </is>
      </c>
      <c r="D1826" s="14" t="inlineStr">
        <is>
          <t>mac</t>
        </is>
      </c>
      <c r="E1826" s="14" t="inlineStr">
        <is>
          <t>SHADOWGJ</t>
        </is>
      </c>
      <c r="F1826" s="81" t="inlineStr">
        <is>
          <t>SHADOWGJ(INDEX(AD$297:AD$313,$E2338),$D2338)</t>
        </is>
      </c>
    </row>
    <row r="1827">
      <c r="A1827" s="14" t="n">
        <v>2339</v>
      </c>
      <c r="B1827" s="14" t="inlineStr">
        <is>
          <t>shp</t>
        </is>
      </c>
      <c r="C1827" s="14" t="inlineStr">
        <is>
          <t>die</t>
        </is>
      </c>
      <c r="D1827" s="14" t="inlineStr">
        <is>
          <t>mac</t>
        </is>
      </c>
      <c r="E1827" s="14" t="inlineStr">
        <is>
          <t>SHADOWGJ</t>
        </is>
      </c>
      <c r="F1827" s="81" t="inlineStr">
        <is>
          <t>SHADOWGJ(INDEX(AD$297:AD$313,$E2339),$D2339)</t>
        </is>
      </c>
    </row>
    <row r="1828">
      <c r="A1828" s="14" t="n">
        <v>2340</v>
      </c>
      <c r="B1828" s="14" t="inlineStr">
        <is>
          <t>shp</t>
        </is>
      </c>
      <c r="C1828" s="14" t="inlineStr">
        <is>
          <t>lpg</t>
        </is>
      </c>
      <c r="D1828" s="14" t="inlineStr">
        <is>
          <t>mac</t>
        </is>
      </c>
      <c r="E1828" s="14" t="inlineStr">
        <is>
          <t>SHADOWGJ</t>
        </is>
      </c>
      <c r="F1828" s="81" t="inlineStr">
        <is>
          <t>SHADOWGJ(INDEX(AD$297:AD$313,$E2340),$D2340)</t>
        </is>
      </c>
    </row>
    <row r="1829">
      <c r="A1829" s="14" t="n">
        <v>2341</v>
      </c>
      <c r="B1829" s="14" t="inlineStr">
        <is>
          <t>shp</t>
        </is>
      </c>
      <c r="C1829" s="14" t="inlineStr">
        <is>
          <t>ker</t>
        </is>
      </c>
      <c r="D1829" s="14" t="inlineStr">
        <is>
          <t>mac</t>
        </is>
      </c>
      <c r="E1829" s="14" t="inlineStr">
        <is>
          <t>SHADOWGJ</t>
        </is>
      </c>
      <c r="F1829" s="81" t="inlineStr">
        <is>
          <t>SHADOWGJ(INDEX(AD$297:AD$313,$E2341),$D2341)</t>
        </is>
      </c>
    </row>
    <row r="1830">
      <c r="A1830" s="14" t="n">
        <v>2342</v>
      </c>
      <c r="B1830" s="14" t="inlineStr">
        <is>
          <t>shp</t>
        </is>
      </c>
      <c r="C1830" s="14" t="inlineStr">
        <is>
          <t>oop</t>
        </is>
      </c>
      <c r="D1830" s="14" t="inlineStr">
        <is>
          <t>mac</t>
        </is>
      </c>
      <c r="E1830" s="14" t="inlineStr">
        <is>
          <t>SHADOWGJ</t>
        </is>
      </c>
      <c r="F1830" s="81" t="inlineStr">
        <is>
          <t>SHADOWGJ(INDEX(AD$297:AD$313,$E2342),$D2342)</t>
        </is>
      </c>
    </row>
    <row r="1831">
      <c r="A1831" s="14" t="n">
        <v>2343</v>
      </c>
      <c r="B1831" s="14" t="inlineStr">
        <is>
          <t>shp</t>
        </is>
      </c>
      <c r="C1831" s="14" t="inlineStr">
        <is>
          <t>bio</t>
        </is>
      </c>
      <c r="D1831" s="14" t="inlineStr">
        <is>
          <t>mac</t>
        </is>
      </c>
      <c r="E1831" s="14" t="inlineStr">
        <is>
          <t>SHADOWGJ</t>
        </is>
      </c>
      <c r="F1831" s="81" t="inlineStr">
        <is>
          <t>SHADOWGJ(INDEX(AD$297:AD$313,$E2343),$D2343)</t>
        </is>
      </c>
    </row>
    <row r="1832">
      <c r="A1832" s="14" t="n">
        <v>2345</v>
      </c>
      <c r="B1832" s="14" t="inlineStr">
        <is>
          <t>ener</t>
        </is>
      </c>
      <c r="C1832" s="14" t="inlineStr">
        <is>
          <t>coa</t>
        </is>
      </c>
      <c r="D1832" s="14" t="inlineStr">
        <is>
          <t>mac</t>
        </is>
      </c>
      <c r="E1832" s="14" t="inlineStr">
        <is>
          <t>FUELUSE</t>
        </is>
      </c>
      <c r="F1832" s="81" t="inlineStr">
        <is>
          <t>FUELUSE(AC2345,AD2327,AC2327,AD2336,AC2336,AD$7,$D2345,$E2345,$F2345,$G2345)</t>
        </is>
      </c>
    </row>
    <row r="1833">
      <c r="A1833" s="14" t="n">
        <v>2346</v>
      </c>
      <c r="B1833" s="14" t="inlineStr">
        <is>
          <t>ener</t>
        </is>
      </c>
      <c r="C1833" s="14" t="inlineStr">
        <is>
          <t>nga</t>
        </is>
      </c>
      <c r="D1833" s="14" t="inlineStr">
        <is>
          <t>mac</t>
        </is>
      </c>
      <c r="E1833" s="14" t="inlineStr">
        <is>
          <t>FUELUSE</t>
        </is>
      </c>
      <c r="F1833" s="81" t="inlineStr">
        <is>
          <t>FUELUSE(AC2346,AD2328,AC2328,AD2337,AC2337,AD$7,$D2346,$E2346,$F2346,$G2346)</t>
        </is>
      </c>
    </row>
    <row r="1834">
      <c r="A1834" s="14" t="n">
        <v>2347</v>
      </c>
      <c r="B1834" s="14" t="inlineStr">
        <is>
          <t>ener</t>
        </is>
      </c>
      <c r="C1834" s="14" t="inlineStr">
        <is>
          <t>gso</t>
        </is>
      </c>
      <c r="D1834" s="14" t="inlineStr">
        <is>
          <t>mac</t>
        </is>
      </c>
      <c r="E1834" s="14" t="inlineStr">
        <is>
          <t>FUELUSE</t>
        </is>
      </c>
      <c r="F1834" s="81" t="inlineStr">
        <is>
          <t>FUELUSE(AC2347,AD2329,AC2329,AD2338,AC2338,AD$7,$D2347,$E2347,$F2347,$G2347)</t>
        </is>
      </c>
    </row>
    <row r="1835">
      <c r="A1835" s="14" t="n">
        <v>2348</v>
      </c>
      <c r="B1835" s="14" t="inlineStr">
        <is>
          <t>ener</t>
        </is>
      </c>
      <c r="C1835" s="14" t="inlineStr">
        <is>
          <t>die</t>
        </is>
      </c>
      <c r="D1835" s="14" t="inlineStr">
        <is>
          <t>mac</t>
        </is>
      </c>
      <c r="E1835" s="14" t="inlineStr">
        <is>
          <t>FUELUSE</t>
        </is>
      </c>
      <c r="F1835" s="81" t="inlineStr">
        <is>
          <t>FUELUSE(AC2348,AD2330,AC2330,AD2339,AC2339,AD$7,$D2348,$E2348,$F2348,$G2348)</t>
        </is>
      </c>
    </row>
    <row r="1836">
      <c r="A1836" s="14" t="n">
        <v>2349</v>
      </c>
      <c r="B1836" s="14" t="inlineStr">
        <is>
          <t>ener</t>
        </is>
      </c>
      <c r="C1836" s="14" t="inlineStr">
        <is>
          <t>lpg</t>
        </is>
      </c>
      <c r="D1836" s="14" t="inlineStr">
        <is>
          <t>mac</t>
        </is>
      </c>
      <c r="E1836" s="14" t="inlineStr">
        <is>
          <t>FUELUSE</t>
        </is>
      </c>
      <c r="F1836" s="81" t="inlineStr">
        <is>
          <t>FUELUSE(AC2349,AD2331,AC2331,AD2340,AC2340,AD$7,$D2349,$E2349,$F2349,$G2349)</t>
        </is>
      </c>
    </row>
    <row r="1837">
      <c r="A1837" s="14" t="n">
        <v>2350</v>
      </c>
      <c r="B1837" s="14" t="inlineStr">
        <is>
          <t>ener</t>
        </is>
      </c>
      <c r="C1837" s="14" t="inlineStr">
        <is>
          <t>ker</t>
        </is>
      </c>
      <c r="D1837" s="14" t="inlineStr">
        <is>
          <t>mac</t>
        </is>
      </c>
      <c r="E1837" s="14" t="inlineStr">
        <is>
          <t>FUELUSE</t>
        </is>
      </c>
      <c r="F1837" s="81" t="inlineStr">
        <is>
          <t>FUELUSE(AC2350,AD2332,AC2332,AD2341,AC2341,AD$7,$D2350,$E2350,$F2350,$G2350)</t>
        </is>
      </c>
    </row>
    <row r="1838">
      <c r="A1838" s="14" t="n">
        <v>2351</v>
      </c>
      <c r="B1838" s="14" t="inlineStr">
        <is>
          <t>ener</t>
        </is>
      </c>
      <c r="C1838" s="14" t="inlineStr">
        <is>
          <t>oop</t>
        </is>
      </c>
      <c r="D1838" s="14" t="inlineStr">
        <is>
          <t>mac</t>
        </is>
      </c>
      <c r="E1838" s="14" t="inlineStr">
        <is>
          <t>FUELUSE</t>
        </is>
      </c>
      <c r="F1838" s="81" t="inlineStr">
        <is>
          <t>FUELUSE(AC2351,AD2333,AC2333,AD2342,AC2342,AD$7,$D2351,$E2351,$F2351,$G2351)</t>
        </is>
      </c>
    </row>
    <row r="1839">
      <c r="A1839" s="14" t="n">
        <v>2352</v>
      </c>
      <c r="B1839" s="14" t="inlineStr">
        <is>
          <t>ener</t>
        </is>
      </c>
      <c r="C1839" s="14" t="inlineStr">
        <is>
          <t>bio</t>
        </is>
      </c>
      <c r="D1839" s="14" t="inlineStr">
        <is>
          <t>mac</t>
        </is>
      </c>
      <c r="E1839" s="14" t="inlineStr">
        <is>
          <t>FUELUSE</t>
        </is>
      </c>
      <c r="F1839" s="81" t="inlineStr">
        <is>
          <t>FUELUSE(AC2352,AD2334,AC2334,AD2343,AC2343,AD$7,$D2352,$E2352,$F2352,$G2352)</t>
        </is>
      </c>
    </row>
    <row r="1840">
      <c r="A1840" s="14" t="n">
        <v>2354</v>
      </c>
      <c r="B1840" s="14" t="inlineStr">
        <is>
          <t>co2</t>
        </is>
      </c>
      <c r="C1840" s="14" t="inlineStr">
        <is>
          <t>coa</t>
        </is>
      </c>
      <c r="D1840" s="14" t="inlineStr">
        <is>
          <t>mac</t>
        </is>
      </c>
      <c r="E1840" s="14" t="inlineStr">
        <is>
          <t>EMISSIONS</t>
        </is>
      </c>
      <c r="F1840" s="81" t="inlineStr">
        <is>
          <t>EMISSIONS(AD2345,Settings!$C$13,$D2354)</t>
        </is>
      </c>
    </row>
    <row r="1841">
      <c r="A1841" s="14" t="n">
        <v>2355</v>
      </c>
      <c r="B1841" s="14" t="inlineStr">
        <is>
          <t>co2</t>
        </is>
      </c>
      <c r="C1841" s="14" t="inlineStr">
        <is>
          <t>nga</t>
        </is>
      </c>
      <c r="D1841" s="14" t="inlineStr">
        <is>
          <t>mac</t>
        </is>
      </c>
      <c r="E1841" s="14" t="inlineStr">
        <is>
          <t>EMISSIONS</t>
        </is>
      </c>
      <c r="F1841" s="81" t="inlineStr">
        <is>
          <t>EMISSIONS(AD2346,Settings!$C$13,$D2355)</t>
        </is>
      </c>
    </row>
    <row r="1842">
      <c r="A1842" s="14" t="n">
        <v>2356</v>
      </c>
      <c r="B1842" s="14" t="inlineStr">
        <is>
          <t>co2</t>
        </is>
      </c>
      <c r="C1842" s="14" t="inlineStr">
        <is>
          <t>gso</t>
        </is>
      </c>
      <c r="D1842" s="14" t="inlineStr">
        <is>
          <t>mac</t>
        </is>
      </c>
      <c r="E1842" s="14" t="inlineStr">
        <is>
          <t>EMISSIONS</t>
        </is>
      </c>
      <c r="F1842" s="81" t="inlineStr">
        <is>
          <t>EMISSIONS(AD2347,Settings!$C$13,$D2356)</t>
        </is>
      </c>
    </row>
    <row r="1843">
      <c r="A1843" s="14" t="n">
        <v>2357</v>
      </c>
      <c r="B1843" s="14" t="inlineStr">
        <is>
          <t>co2</t>
        </is>
      </c>
      <c r="C1843" s="14" t="inlineStr">
        <is>
          <t>die</t>
        </is>
      </c>
      <c r="D1843" s="14" t="inlineStr">
        <is>
          <t>mac</t>
        </is>
      </c>
      <c r="E1843" s="14" t="inlineStr">
        <is>
          <t>EMISSIONS</t>
        </is>
      </c>
      <c r="F1843" s="81" t="inlineStr">
        <is>
          <t>EMISSIONS(AD2348,Settings!$C$13,$D2357)</t>
        </is>
      </c>
    </row>
    <row r="1844">
      <c r="A1844" s="14" t="n">
        <v>2358</v>
      </c>
      <c r="B1844" s="14" t="inlineStr">
        <is>
          <t>co2</t>
        </is>
      </c>
      <c r="C1844" s="14" t="inlineStr">
        <is>
          <t>lpg</t>
        </is>
      </c>
      <c r="D1844" s="14" t="inlineStr">
        <is>
          <t>mac</t>
        </is>
      </c>
      <c r="E1844" s="14" t="inlineStr">
        <is>
          <t>EMISSIONS</t>
        </is>
      </c>
      <c r="F1844" s="81" t="inlineStr">
        <is>
          <t>EMISSIONS(AD2349,Settings!$C$13,$D2358)</t>
        </is>
      </c>
    </row>
    <row r="1845">
      <c r="A1845" s="14" t="n">
        <v>2359</v>
      </c>
      <c r="B1845" s="14" t="inlineStr">
        <is>
          <t>co2</t>
        </is>
      </c>
      <c r="C1845" s="14" t="inlineStr">
        <is>
          <t>ker</t>
        </is>
      </c>
      <c r="D1845" s="14" t="inlineStr">
        <is>
          <t>mac</t>
        </is>
      </c>
      <c r="E1845" s="14" t="inlineStr">
        <is>
          <t>EMISSIONS</t>
        </is>
      </c>
      <c r="F1845" s="81" t="inlineStr">
        <is>
          <t>EMISSIONS(AD2350,Settings!$C$13,$D2359)</t>
        </is>
      </c>
    </row>
    <row r="1846">
      <c r="A1846" s="14" t="n">
        <v>2360</v>
      </c>
      <c r="B1846" s="14" t="inlineStr">
        <is>
          <t>co2</t>
        </is>
      </c>
      <c r="C1846" s="14" t="inlineStr">
        <is>
          <t>oop</t>
        </is>
      </c>
      <c r="D1846" s="14" t="inlineStr">
        <is>
          <t>mac</t>
        </is>
      </c>
      <c r="E1846" s="14" t="inlineStr">
        <is>
          <t>EMISSIONS</t>
        </is>
      </c>
      <c r="F1846" s="81" t="inlineStr">
        <is>
          <t>EMISSIONS(AD2351,Settings!$C$13,$D2360)</t>
        </is>
      </c>
    </row>
    <row r="1847">
      <c r="A1847" s="14" t="n">
        <v>2361</v>
      </c>
      <c r="B1847" s="14" t="inlineStr">
        <is>
          <t>co2</t>
        </is>
      </c>
      <c r="C1847" s="14" t="inlineStr">
        <is>
          <t>bio</t>
        </is>
      </c>
      <c r="D1847" s="14" t="inlineStr">
        <is>
          <t>mac</t>
        </is>
      </c>
      <c r="E1847" s="14" t="inlineStr">
        <is>
          <t>EMISSIONS</t>
        </is>
      </c>
      <c r="F1847" s="81" t="inlineStr">
        <is>
          <t>EMISSIONS(AD2352,Settings!$C$13,$D2361)</t>
        </is>
      </c>
    </row>
    <row r="1848">
      <c r="A1848" s="14" t="n">
        <v>2363</v>
      </c>
      <c r="B1848" s="14" t="inlineStr">
        <is>
          <t>rtx</t>
        </is>
      </c>
      <c r="C1848" s="14" t="inlineStr">
        <is>
          <t>coa</t>
        </is>
      </c>
      <c r="D1848" s="14" t="inlineStr">
        <is>
          <t>mac</t>
        </is>
      </c>
      <c r="E1848" s="14" t="inlineStr">
        <is>
          <t>REVENUE</t>
        </is>
      </c>
      <c r="F1848" s="81" t="inlineStr">
        <is>
          <t>REVENUE(AD2345,Settings!$C$13,INDEX(AD$407:AD$418,$D2363)+INDEX(AD$394:AD$405,$D2363)+AD2318*(1+$E2363))</t>
        </is>
      </c>
    </row>
    <row r="1849">
      <c r="A1849" s="14" t="n">
        <v>2364</v>
      </c>
      <c r="B1849" s="14" t="inlineStr">
        <is>
          <t>rtx</t>
        </is>
      </c>
      <c r="C1849" s="14" t="inlineStr">
        <is>
          <t>nga</t>
        </is>
      </c>
      <c r="D1849" s="14" t="inlineStr">
        <is>
          <t>mac</t>
        </is>
      </c>
      <c r="E1849" s="14" t="inlineStr">
        <is>
          <t>REVENUE</t>
        </is>
      </c>
      <c r="F1849" s="81" t="inlineStr">
        <is>
          <t>REVENUE(AD2346,Settings!$C$13,INDEX(AD$407:AD$418,$D2364)+INDEX(AD$394:AD$405,$D2364)+AD2319*(1+$E2364))</t>
        </is>
      </c>
    </row>
    <row r="1850">
      <c r="A1850" s="14" t="n">
        <v>2365</v>
      </c>
      <c r="B1850" s="14" t="inlineStr">
        <is>
          <t>rtx</t>
        </is>
      </c>
      <c r="C1850" s="14" t="inlineStr">
        <is>
          <t>gso</t>
        </is>
      </c>
      <c r="D1850" s="14" t="inlineStr">
        <is>
          <t>mac</t>
        </is>
      </c>
      <c r="E1850" s="14" t="inlineStr">
        <is>
          <t>REVENUE</t>
        </is>
      </c>
      <c r="F1850" s="81" t="inlineStr">
        <is>
          <t>REVENUE(AD2347,Settings!$C$13,INDEX(AD$407:AD$418,$D2365)+INDEX(AD$394:AD$405,$D2365)+AD2320*(1+$E2365))</t>
        </is>
      </c>
    </row>
    <row r="1851">
      <c r="A1851" s="14" t="n">
        <v>2366</v>
      </c>
      <c r="B1851" s="14" t="inlineStr">
        <is>
          <t>rtx</t>
        </is>
      </c>
      <c r="C1851" s="14" t="inlineStr">
        <is>
          <t>die</t>
        </is>
      </c>
      <c r="D1851" s="14" t="inlineStr">
        <is>
          <t>mac</t>
        </is>
      </c>
      <c r="E1851" s="14" t="inlineStr">
        <is>
          <t>REVENUE</t>
        </is>
      </c>
      <c r="F1851" s="81" t="inlineStr">
        <is>
          <t>REVENUE(AD2348,Settings!$C$13,INDEX(AD$407:AD$418,$D2366)+INDEX(AD$394:AD$405,$D2366)+AD2321*(1+$E2366))</t>
        </is>
      </c>
    </row>
    <row r="1852">
      <c r="A1852" s="14" t="n">
        <v>2367</v>
      </c>
      <c r="B1852" s="14" t="inlineStr">
        <is>
          <t>rtx</t>
        </is>
      </c>
      <c r="C1852" s="14" t="inlineStr">
        <is>
          <t>lpg</t>
        </is>
      </c>
      <c r="D1852" s="14" t="inlineStr">
        <is>
          <t>mac</t>
        </is>
      </c>
      <c r="E1852" s="14" t="inlineStr">
        <is>
          <t>REVENUE</t>
        </is>
      </c>
      <c r="F1852" s="81" t="inlineStr">
        <is>
          <t>REVENUE(AD2349,Settings!$C$13,INDEX(AD$407:AD$418,$D2367)+INDEX(AD$394:AD$405,$D2367)+AD2322*(1+$E2367))</t>
        </is>
      </c>
    </row>
    <row r="1853">
      <c r="A1853" s="14" t="n">
        <v>2368</v>
      </c>
      <c r="B1853" s="14" t="inlineStr">
        <is>
          <t>rtx</t>
        </is>
      </c>
      <c r="C1853" s="14" t="inlineStr">
        <is>
          <t>ker</t>
        </is>
      </c>
      <c r="D1853" s="14" t="inlineStr">
        <is>
          <t>mac</t>
        </is>
      </c>
      <c r="E1853" s="14" t="inlineStr">
        <is>
          <t>REVENUE</t>
        </is>
      </c>
      <c r="F1853" s="81" t="inlineStr">
        <is>
          <t>REVENUE(AD2350,Settings!$C$13,INDEX(AD$407:AD$418,$D2368)+INDEX(AD$394:AD$405,$D2368)+AD2323*(1+$E2368))</t>
        </is>
      </c>
    </row>
    <row r="1854">
      <c r="A1854" s="14" t="n">
        <v>2369</v>
      </c>
      <c r="B1854" s="14" t="inlineStr">
        <is>
          <t>rtx</t>
        </is>
      </c>
      <c r="C1854" s="14" t="inlineStr">
        <is>
          <t>oop</t>
        </is>
      </c>
      <c r="D1854" s="14" t="inlineStr">
        <is>
          <t>mac</t>
        </is>
      </c>
      <c r="E1854" s="14" t="inlineStr">
        <is>
          <t>REVENUE</t>
        </is>
      </c>
      <c r="F1854" s="81" t="inlineStr">
        <is>
          <t>REVENUE(AD2351,Settings!$C$13,INDEX(AD$407:AD$418,$D2369)+INDEX(AD$394:AD$405,$D2369)+AD2324*(1+$E2369))</t>
        </is>
      </c>
    </row>
    <row r="1855">
      <c r="A1855" s="14" t="n">
        <v>2370</v>
      </c>
      <c r="B1855" s="14" t="inlineStr">
        <is>
          <t>rtx</t>
        </is>
      </c>
      <c r="C1855" s="14" t="inlineStr">
        <is>
          <t>bio</t>
        </is>
      </c>
      <c r="D1855" s="14" t="inlineStr">
        <is>
          <t>mac</t>
        </is>
      </c>
      <c r="E1855" s="14" t="inlineStr">
        <is>
          <t>REVENUE</t>
        </is>
      </c>
      <c r="F1855" s="81" t="inlineStr">
        <is>
          <t>REVENUE(AD2352,Settings!$C$13,INDEX(AD$407:AD$418,$D2370)+INDEX(AD$394:AD$405,$D2370)+AD2325*(1+$E2370))</t>
        </is>
      </c>
    </row>
    <row r="1856">
      <c r="A1856" s="14" t="n">
        <v>2372</v>
      </c>
      <c r="B1856" s="14" t="inlineStr">
        <is>
          <t>rsub</t>
        </is>
      </c>
      <c r="C1856" s="14" t="inlineStr">
        <is>
          <t>coa</t>
        </is>
      </c>
      <c r="D1856" s="14" t="inlineStr">
        <is>
          <t>mac</t>
        </is>
      </c>
      <c r="E1856" s="14" t="inlineStr">
        <is>
          <t>REVENUE</t>
        </is>
      </c>
      <c r="F1856" s="81" t="inlineStr">
        <is>
          <t>REVENUE(AD2345,Settings!$C$13,INDEX(AD$420:AD$431,$D2372))</t>
        </is>
      </c>
    </row>
    <row r="1857">
      <c r="A1857" s="14" t="n">
        <v>2373</v>
      </c>
      <c r="B1857" s="14" t="inlineStr">
        <is>
          <t>rsub</t>
        </is>
      </c>
      <c r="C1857" s="14" t="inlineStr">
        <is>
          <t>nga</t>
        </is>
      </c>
      <c r="D1857" s="14" t="inlineStr">
        <is>
          <t>mac</t>
        </is>
      </c>
      <c r="E1857" s="14" t="inlineStr">
        <is>
          <t>REVENUE</t>
        </is>
      </c>
      <c r="F1857" s="81" t="inlineStr">
        <is>
          <t>REVENUE(AD2346,Settings!$C$13,INDEX(AD$420:AD$431,$D2373))</t>
        </is>
      </c>
    </row>
    <row r="1858">
      <c r="A1858" s="14" t="n">
        <v>2374</v>
      </c>
      <c r="B1858" s="14" t="inlineStr">
        <is>
          <t>rsub</t>
        </is>
      </c>
      <c r="C1858" s="14" t="inlineStr">
        <is>
          <t>gso</t>
        </is>
      </c>
      <c r="D1858" s="14" t="inlineStr">
        <is>
          <t>mac</t>
        </is>
      </c>
      <c r="E1858" s="14" t="inlineStr">
        <is>
          <t>REVENUE</t>
        </is>
      </c>
      <c r="F1858" s="81" t="inlineStr">
        <is>
          <t>REVENUE(AD2347,Settings!$C$13,INDEX(AD$420:AD$431,$D2374))</t>
        </is>
      </c>
    </row>
    <row r="1859">
      <c r="A1859" s="14" t="n">
        <v>2375</v>
      </c>
      <c r="B1859" s="14" t="inlineStr">
        <is>
          <t>rsub</t>
        </is>
      </c>
      <c r="C1859" s="14" t="inlineStr">
        <is>
          <t>die</t>
        </is>
      </c>
      <c r="D1859" s="14" t="inlineStr">
        <is>
          <t>mac</t>
        </is>
      </c>
      <c r="E1859" s="14" t="inlineStr">
        <is>
          <t>REVENUE</t>
        </is>
      </c>
      <c r="F1859" s="81" t="inlineStr">
        <is>
          <t>REVENUE(AD2348,Settings!$C$13,INDEX(AD$420:AD$431,$D2375))</t>
        </is>
      </c>
    </row>
    <row r="1860">
      <c r="A1860" s="14" t="n">
        <v>2376</v>
      </c>
      <c r="B1860" s="14" t="inlineStr">
        <is>
          <t>rsub</t>
        </is>
      </c>
      <c r="C1860" s="14" t="inlineStr">
        <is>
          <t>lpg</t>
        </is>
      </c>
      <c r="D1860" s="14" t="inlineStr">
        <is>
          <t>mac</t>
        </is>
      </c>
      <c r="E1860" s="14" t="inlineStr">
        <is>
          <t>REVENUE</t>
        </is>
      </c>
      <c r="F1860" s="81" t="inlineStr">
        <is>
          <t>REVENUE(AD2349,Settings!$C$13,INDEX(AD$420:AD$431,$D2376))</t>
        </is>
      </c>
    </row>
    <row r="1861">
      <c r="A1861" s="14" t="n">
        <v>2377</v>
      </c>
      <c r="B1861" s="14" t="inlineStr">
        <is>
          <t>rsub</t>
        </is>
      </c>
      <c r="C1861" s="14" t="inlineStr">
        <is>
          <t>ker</t>
        </is>
      </c>
      <c r="D1861" s="14" t="inlineStr">
        <is>
          <t>mac</t>
        </is>
      </c>
      <c r="E1861" s="14" t="inlineStr">
        <is>
          <t>REVENUE</t>
        </is>
      </c>
      <c r="F1861" s="81" t="inlineStr">
        <is>
          <t>REVENUE(AD2350,Settings!$C$13,INDEX(AD$420:AD$431,$D2377))</t>
        </is>
      </c>
    </row>
    <row r="1862">
      <c r="A1862" s="14" t="n">
        <v>2378</v>
      </c>
      <c r="B1862" s="14" t="inlineStr">
        <is>
          <t>rsub</t>
        </is>
      </c>
      <c r="C1862" s="14" t="inlineStr">
        <is>
          <t>oop</t>
        </is>
      </c>
      <c r="D1862" s="14" t="inlineStr">
        <is>
          <t>mac</t>
        </is>
      </c>
      <c r="E1862" s="14" t="inlineStr">
        <is>
          <t>REVENUE</t>
        </is>
      </c>
      <c r="F1862" s="81" t="inlineStr">
        <is>
          <t>REVENUE(AD2351,Settings!$C$13,INDEX(AD$420:AD$431,$D2378))</t>
        </is>
      </c>
    </row>
    <row r="1863">
      <c r="A1863" s="14" t="n">
        <v>2379</v>
      </c>
      <c r="B1863" s="14" t="inlineStr">
        <is>
          <t>rsub</t>
        </is>
      </c>
      <c r="C1863" s="14" t="inlineStr">
        <is>
          <t>bio</t>
        </is>
      </c>
      <c r="D1863" s="14" t="inlineStr">
        <is>
          <t>mac</t>
        </is>
      </c>
      <c r="E1863" s="14" t="inlineStr">
        <is>
          <t>REVENUE</t>
        </is>
      </c>
      <c r="F1863" s="81" t="inlineStr">
        <is>
          <t>REVENUE(AD2352,Settings!$C$13,INDEX(AD$420:AD$431,$D2379))</t>
        </is>
      </c>
    </row>
    <row r="1864">
      <c r="A1864" s="14" t="n">
        <v>2381</v>
      </c>
      <c r="B1864" s="14" t="inlineStr">
        <is>
          <t>rnew</t>
        </is>
      </c>
      <c r="C1864" s="14" t="inlineStr">
        <is>
          <t>coa</t>
        </is>
      </c>
      <c r="D1864" s="14" t="inlineStr">
        <is>
          <t>mac</t>
        </is>
      </c>
      <c r="E1864" s="14" t="inlineStr">
        <is>
          <t>REVENUE</t>
        </is>
      </c>
      <c r="F1864" s="81" t="inlineStr">
        <is>
          <t>REVENUE(AD2345,Settings!$C$13,NEWREVRATE(AD2273,AD2291,AD2282,AD$201,AD2300,$D2381))</t>
        </is>
      </c>
    </row>
    <row r="1865">
      <c r="A1865" s="14" t="n">
        <v>2382</v>
      </c>
      <c r="B1865" s="14" t="inlineStr">
        <is>
          <t>rnew</t>
        </is>
      </c>
      <c r="C1865" s="14" t="inlineStr">
        <is>
          <t>nga</t>
        </is>
      </c>
      <c r="D1865" s="14" t="inlineStr">
        <is>
          <t>mac</t>
        </is>
      </c>
      <c r="E1865" s="14" t="inlineStr">
        <is>
          <t>REVENUE</t>
        </is>
      </c>
      <c r="F1865" s="81" t="inlineStr">
        <is>
          <t>REVENUE(AD2346,Settings!$C$13,NEWREVRATE(AD2274,AD2292,AD2283,AD$201,AD2301,$D2382))</t>
        </is>
      </c>
    </row>
    <row r="1866">
      <c r="A1866" s="14" t="n">
        <v>2383</v>
      </c>
      <c r="B1866" s="14" t="inlineStr">
        <is>
          <t>rnew</t>
        </is>
      </c>
      <c r="C1866" s="14" t="inlineStr">
        <is>
          <t>gso</t>
        </is>
      </c>
      <c r="D1866" s="14" t="inlineStr">
        <is>
          <t>mac</t>
        </is>
      </c>
      <c r="E1866" s="14" t="inlineStr">
        <is>
          <t>REVENUE</t>
        </is>
      </c>
      <c r="F1866" s="81" t="inlineStr">
        <is>
          <t>REVENUE(AD2347,Settings!$C$13,NEWREVRATE(AD2275,AD2293,AD2284,AD$201,AD2302,$D2383))</t>
        </is>
      </c>
    </row>
    <row r="1867">
      <c r="A1867" s="14" t="n">
        <v>2384</v>
      </c>
      <c r="B1867" s="14" t="inlineStr">
        <is>
          <t>rnew</t>
        </is>
      </c>
      <c r="C1867" s="14" t="inlineStr">
        <is>
          <t>die</t>
        </is>
      </c>
      <c r="D1867" s="14" t="inlineStr">
        <is>
          <t>mac</t>
        </is>
      </c>
      <c r="E1867" s="14" t="inlineStr">
        <is>
          <t>REVENUE</t>
        </is>
      </c>
      <c r="F1867" s="81" t="inlineStr">
        <is>
          <t>REVENUE(AD2348,Settings!$C$13,NEWREVRATE(AD2276,AD2294,AD2285,AD$201,AD2303,$D2384))</t>
        </is>
      </c>
    </row>
    <row r="1868">
      <c r="A1868" s="14" t="n">
        <v>2385</v>
      </c>
      <c r="B1868" s="14" t="inlineStr">
        <is>
          <t>rnew</t>
        </is>
      </c>
      <c r="C1868" s="14" t="inlineStr">
        <is>
          <t>lpg</t>
        </is>
      </c>
      <c r="D1868" s="14" t="inlineStr">
        <is>
          <t>mac</t>
        </is>
      </c>
      <c r="E1868" s="14" t="inlineStr">
        <is>
          <t>REVENUE</t>
        </is>
      </c>
      <c r="F1868" s="81" t="inlineStr">
        <is>
          <t>REVENUE(AD2349,Settings!$C$13,NEWREVRATE(AD2277,AD2295,AD2286,AD$201,AD2304,$D2385))</t>
        </is>
      </c>
    </row>
    <row r="1869">
      <c r="A1869" s="14" t="n">
        <v>2386</v>
      </c>
      <c r="B1869" s="14" t="inlineStr">
        <is>
          <t>rnew</t>
        </is>
      </c>
      <c r="C1869" s="14" t="inlineStr">
        <is>
          <t>ker</t>
        </is>
      </c>
      <c r="D1869" s="14" t="inlineStr">
        <is>
          <t>mac</t>
        </is>
      </c>
      <c r="E1869" s="14" t="inlineStr">
        <is>
          <t>REVENUE</t>
        </is>
      </c>
      <c r="F1869" s="81" t="inlineStr">
        <is>
          <t>REVENUE(AD2350,Settings!$C$13,NEWREVRATE(AD2278,AD2296,AD2287,AD$201,AD2305,$D2386))</t>
        </is>
      </c>
    </row>
    <row r="1870">
      <c r="A1870" s="14" t="n">
        <v>2387</v>
      </c>
      <c r="B1870" s="14" t="inlineStr">
        <is>
          <t>rnew</t>
        </is>
      </c>
      <c r="C1870" s="14" t="inlineStr">
        <is>
          <t>oop</t>
        </is>
      </c>
      <c r="D1870" s="14" t="inlineStr">
        <is>
          <t>mac</t>
        </is>
      </c>
      <c r="E1870" s="14" t="inlineStr">
        <is>
          <t>REVENUE</t>
        </is>
      </c>
      <c r="F1870" s="81" t="inlineStr">
        <is>
          <t>REVENUE(AD2351,Settings!$C$13,NEWREVRATE(AD2279,AD2297,AD2288,AD$201,AD2306,$D2387))</t>
        </is>
      </c>
    </row>
    <row r="1871">
      <c r="A1871" s="14" t="n">
        <v>2388</v>
      </c>
      <c r="B1871" s="14" t="inlineStr">
        <is>
          <t>rnew</t>
        </is>
      </c>
      <c r="C1871" s="14" t="inlineStr">
        <is>
          <t>bio</t>
        </is>
      </c>
      <c r="D1871" s="14" t="inlineStr">
        <is>
          <t>mac</t>
        </is>
      </c>
      <c r="E1871" s="14" t="inlineStr">
        <is>
          <t>REVENUE</t>
        </is>
      </c>
      <c r="F1871" s="81" t="inlineStr">
        <is>
          <t>REVENUE(AD2352,Settings!$C$13,NEWREVRATE(AD2280,AD2298,AD2289,AD$201,AD2307,$D2388))</t>
        </is>
      </c>
    </row>
    <row r="1872">
      <c r="A1872" s="14" t="n">
        <v>2390</v>
      </c>
      <c r="B1872" s="14" t="inlineStr">
        <is>
          <t>rxcp</t>
        </is>
      </c>
      <c r="C1872" s="14" t="inlineStr">
        <is>
          <t>coa</t>
        </is>
      </c>
      <c r="D1872" s="14" t="inlineStr">
        <is>
          <t>mac</t>
        </is>
      </c>
      <c r="E1872" s="14" t="inlineStr">
        <is>
          <t>REVENUE</t>
        </is>
      </c>
      <c r="F1872" s="81" t="inlineStr">
        <is>
          <t>REVENUE(AD2345,Settings!$C$13,AD2309)</t>
        </is>
      </c>
    </row>
    <row r="1873">
      <c r="A1873" s="14" t="n">
        <v>2391</v>
      </c>
      <c r="B1873" s="14" t="inlineStr">
        <is>
          <t>rxcp</t>
        </is>
      </c>
      <c r="C1873" s="14" t="inlineStr">
        <is>
          <t>nga</t>
        </is>
      </c>
      <c r="D1873" s="14" t="inlineStr">
        <is>
          <t>mac</t>
        </is>
      </c>
      <c r="E1873" s="14" t="inlineStr">
        <is>
          <t>REVENUE</t>
        </is>
      </c>
      <c r="F1873" s="81" t="inlineStr">
        <is>
          <t>REVENUE(AD2346,Settings!$C$13,AD2310)</t>
        </is>
      </c>
    </row>
    <row r="1874">
      <c r="A1874" s="14" t="n">
        <v>2392</v>
      </c>
      <c r="B1874" s="14" t="inlineStr">
        <is>
          <t>rxcp</t>
        </is>
      </c>
      <c r="C1874" s="14" t="inlineStr">
        <is>
          <t>gso</t>
        </is>
      </c>
      <c r="D1874" s="14" t="inlineStr">
        <is>
          <t>mac</t>
        </is>
      </c>
      <c r="E1874" s="14" t="inlineStr">
        <is>
          <t>REVENUE</t>
        </is>
      </c>
      <c r="F1874" s="81" t="inlineStr">
        <is>
          <t>REVENUE(AD2347,Settings!$C$13,AD2311)</t>
        </is>
      </c>
    </row>
    <row r="1875">
      <c r="A1875" s="14" t="n">
        <v>2393</v>
      </c>
      <c r="B1875" s="14" t="inlineStr">
        <is>
          <t>rxcp</t>
        </is>
      </c>
      <c r="C1875" s="14" t="inlineStr">
        <is>
          <t>die</t>
        </is>
      </c>
      <c r="D1875" s="14" t="inlineStr">
        <is>
          <t>mac</t>
        </is>
      </c>
      <c r="E1875" s="14" t="inlineStr">
        <is>
          <t>REVENUE</t>
        </is>
      </c>
      <c r="F1875" s="81" t="inlineStr">
        <is>
          <t>REVENUE(AD2348,Settings!$C$13,AD2312)</t>
        </is>
      </c>
    </row>
    <row r="1876">
      <c r="A1876" s="14" t="n">
        <v>2394</v>
      </c>
      <c r="B1876" s="14" t="inlineStr">
        <is>
          <t>rxcp</t>
        </is>
      </c>
      <c r="C1876" s="14" t="inlineStr">
        <is>
          <t>lpg</t>
        </is>
      </c>
      <c r="D1876" s="14" t="inlineStr">
        <is>
          <t>mac</t>
        </is>
      </c>
      <c r="E1876" s="14" t="inlineStr">
        <is>
          <t>REVENUE</t>
        </is>
      </c>
      <c r="F1876" s="81" t="inlineStr">
        <is>
          <t>REVENUE(AD2349,Settings!$C$13,AD2313)</t>
        </is>
      </c>
    </row>
    <row r="1877">
      <c r="A1877" s="14" t="n">
        <v>2395</v>
      </c>
      <c r="B1877" s="14" t="inlineStr">
        <is>
          <t>rxcp</t>
        </is>
      </c>
      <c r="C1877" s="14" t="inlineStr">
        <is>
          <t>ker</t>
        </is>
      </c>
      <c r="D1877" s="14" t="inlineStr">
        <is>
          <t>mac</t>
        </is>
      </c>
      <c r="E1877" s="14" t="inlineStr">
        <is>
          <t>REVENUE</t>
        </is>
      </c>
      <c r="F1877" s="81" t="inlineStr">
        <is>
          <t>REVENUE(AD2350,Settings!$C$13,AD2314)</t>
        </is>
      </c>
    </row>
    <row r="1878">
      <c r="A1878" s="14" t="n">
        <v>2396</v>
      </c>
      <c r="B1878" s="14" t="inlineStr">
        <is>
          <t>rxcp</t>
        </is>
      </c>
      <c r="C1878" s="14" t="inlineStr">
        <is>
          <t>oop</t>
        </is>
      </c>
      <c r="D1878" s="14" t="inlineStr">
        <is>
          <t>mac</t>
        </is>
      </c>
      <c r="E1878" s="14" t="inlineStr">
        <is>
          <t>REVENUE</t>
        </is>
      </c>
      <c r="F1878" s="81" t="inlineStr">
        <is>
          <t>REVENUE(AD2351,Settings!$C$13,AD2315)</t>
        </is>
      </c>
    </row>
    <row r="1879">
      <c r="A1879" s="14" t="n">
        <v>2397</v>
      </c>
      <c r="B1879" s="14" t="inlineStr">
        <is>
          <t>rxcp</t>
        </is>
      </c>
      <c r="C1879" s="14" t="inlineStr">
        <is>
          <t>bio</t>
        </is>
      </c>
      <c r="D1879" s="14" t="inlineStr">
        <is>
          <t>mac</t>
        </is>
      </c>
      <c r="E1879" s="14" t="inlineStr">
        <is>
          <t>REVENUE</t>
        </is>
      </c>
      <c r="F1879" s="81" t="inlineStr">
        <is>
          <t>REVENUE(AD2352,Settings!$C$13,AD2316)</t>
        </is>
      </c>
    </row>
    <row r="1880">
      <c r="A1880" s="14" t="n">
        <v>2401</v>
      </c>
      <c r="B1880" s="14" t="inlineStr">
        <is>
          <t>ctxnew</t>
        </is>
      </c>
      <c r="C1880" s="14" t="inlineStr">
        <is>
          <t>coa</t>
        </is>
      </c>
      <c r="D1880" s="14" t="inlineStr">
        <is>
          <t>cem</t>
        </is>
      </c>
      <c r="E1880" s="14" t="inlineStr">
        <is>
          <t>CARBONTAX</t>
        </is>
      </c>
      <c r="F1880" s="81" t="inlineStr">
        <is>
          <t>CARBONTAX(INDEX(AD$263:AD$279,$F2401),$D2401,INDEX(AD$23:AD$30,$E2401))</t>
        </is>
      </c>
    </row>
    <row r="1881">
      <c r="A1881" s="14" t="n">
        <v>2402</v>
      </c>
      <c r="B1881" s="14" t="inlineStr">
        <is>
          <t>ctxnew</t>
        </is>
      </c>
      <c r="C1881" s="14" t="inlineStr">
        <is>
          <t>nga</t>
        </is>
      </c>
      <c r="D1881" s="14" t="inlineStr">
        <is>
          <t>cem</t>
        </is>
      </c>
      <c r="E1881" s="14" t="inlineStr">
        <is>
          <t>CARBONTAX</t>
        </is>
      </c>
      <c r="F1881" s="81" t="inlineStr">
        <is>
          <t>CARBONTAX(INDEX(AD$263:AD$279,$F2402),$D2402,INDEX(AD$23:AD$30,$E2402))</t>
        </is>
      </c>
    </row>
    <row r="1882">
      <c r="A1882" s="14" t="n">
        <v>2403</v>
      </c>
      <c r="B1882" s="14" t="inlineStr">
        <is>
          <t>ctxnew</t>
        </is>
      </c>
      <c r="C1882" s="14" t="inlineStr">
        <is>
          <t>gso</t>
        </is>
      </c>
      <c r="D1882" s="14" t="inlineStr">
        <is>
          <t>cem</t>
        </is>
      </c>
      <c r="E1882" s="14" t="inlineStr">
        <is>
          <t>CARBONTAX</t>
        </is>
      </c>
      <c r="F1882" s="81" t="inlineStr">
        <is>
          <t>CARBONTAX(INDEX(AD$263:AD$279,$F2403),$D2403,INDEX(AD$23:AD$30,$E2403))</t>
        </is>
      </c>
    </row>
    <row r="1883">
      <c r="A1883" s="14" t="n">
        <v>2404</v>
      </c>
      <c r="B1883" s="14" t="inlineStr">
        <is>
          <t>ctxnew</t>
        </is>
      </c>
      <c r="C1883" s="14" t="inlineStr">
        <is>
          <t>die</t>
        </is>
      </c>
      <c r="D1883" s="14" t="inlineStr">
        <is>
          <t>cem</t>
        </is>
      </c>
      <c r="E1883" s="14" t="inlineStr">
        <is>
          <t>CARBONTAX</t>
        </is>
      </c>
      <c r="F1883" s="81" t="inlineStr">
        <is>
          <t>CARBONTAX(INDEX(AD$263:AD$279,$F2404),$D2404,INDEX(AD$23:AD$30,$E2404))</t>
        </is>
      </c>
    </row>
    <row r="1884">
      <c r="A1884" s="14" t="n">
        <v>2405</v>
      </c>
      <c r="B1884" s="14" t="inlineStr">
        <is>
          <t>ctxnew</t>
        </is>
      </c>
      <c r="C1884" s="14" t="inlineStr">
        <is>
          <t>lpg</t>
        </is>
      </c>
      <c r="D1884" s="14" t="inlineStr">
        <is>
          <t>cem</t>
        </is>
      </c>
      <c r="E1884" s="14" t="inlineStr">
        <is>
          <t>CARBONTAX</t>
        </is>
      </c>
      <c r="F1884" s="81" t="inlineStr">
        <is>
          <t>CARBONTAX(INDEX(AD$263:AD$279,$F2405),$D2405,INDEX(AD$23:AD$30,$E2405))</t>
        </is>
      </c>
    </row>
    <row r="1885">
      <c r="A1885" s="14" t="n">
        <v>2406</v>
      </c>
      <c r="B1885" s="14" t="inlineStr">
        <is>
          <t>ctxnew</t>
        </is>
      </c>
      <c r="C1885" s="14" t="inlineStr">
        <is>
          <t>ker</t>
        </is>
      </c>
      <c r="D1885" s="14" t="inlineStr">
        <is>
          <t>cem</t>
        </is>
      </c>
      <c r="E1885" s="14" t="inlineStr">
        <is>
          <t>CARBONTAX</t>
        </is>
      </c>
      <c r="F1885" s="81" t="inlineStr">
        <is>
          <t>CARBONTAX(INDEX(AD$263:AD$279,$F2406),$D2406,INDEX(AD$23:AD$30,$E2406))</t>
        </is>
      </c>
    </row>
    <row r="1886">
      <c r="A1886" s="14" t="n">
        <v>2407</v>
      </c>
      <c r="B1886" s="14" t="inlineStr">
        <is>
          <t>ctxnew</t>
        </is>
      </c>
      <c r="C1886" s="14" t="inlineStr">
        <is>
          <t>oop</t>
        </is>
      </c>
      <c r="D1886" s="14" t="inlineStr">
        <is>
          <t>cem</t>
        </is>
      </c>
      <c r="E1886" s="14" t="inlineStr">
        <is>
          <t>CARBONTAX</t>
        </is>
      </c>
      <c r="F1886" s="81" t="inlineStr">
        <is>
          <t>CARBONTAX(INDEX(AD$263:AD$279,$F2407),$D2407,INDEX(AD$23:AD$30,$E2407))</t>
        </is>
      </c>
    </row>
    <row r="1887">
      <c r="A1887" s="14" t="n">
        <v>2408</v>
      </c>
      <c r="B1887" s="14" t="inlineStr">
        <is>
          <t>ctxnew</t>
        </is>
      </c>
      <c r="C1887" s="14" t="inlineStr">
        <is>
          <t>bio</t>
        </is>
      </c>
      <c r="D1887" s="14" t="inlineStr">
        <is>
          <t>cem</t>
        </is>
      </c>
      <c r="E1887" s="14" t="inlineStr">
        <is>
          <t>CARBONTAX</t>
        </is>
      </c>
      <c r="F1887" s="81" t="inlineStr">
        <is>
          <t>CARBONTAX(INDEX(AD$263:AD$279,$F2408),$D2408,INDEX(AD$23:AD$30,$E2408))</t>
        </is>
      </c>
    </row>
    <row r="1888">
      <c r="A1888" s="14" t="n">
        <v>2410</v>
      </c>
      <c r="B1888" s="14" t="inlineStr">
        <is>
          <t>ets</t>
        </is>
      </c>
      <c r="C1888" s="14" t="inlineStr">
        <is>
          <t>coa</t>
        </is>
      </c>
      <c r="D1888" s="14" t="inlineStr">
        <is>
          <t>cem</t>
        </is>
      </c>
      <c r="E1888" s="14" t="inlineStr">
        <is>
          <t>ETSCOST</t>
        </is>
      </c>
      <c r="F1888" s="81" t="inlineStr">
        <is>
          <t>ETSCOST(INDEX(AD$280:AD$296,$E2410),$D2410)</t>
        </is>
      </c>
    </row>
    <row r="1889">
      <c r="A1889" s="14" t="n">
        <v>2411</v>
      </c>
      <c r="B1889" s="14" t="inlineStr">
        <is>
          <t>ets</t>
        </is>
      </c>
      <c r="C1889" s="14" t="inlineStr">
        <is>
          <t>nga</t>
        </is>
      </c>
      <c r="D1889" s="14" t="inlineStr">
        <is>
          <t>cem</t>
        </is>
      </c>
      <c r="E1889" s="14" t="inlineStr">
        <is>
          <t>ETSCOST</t>
        </is>
      </c>
      <c r="F1889" s="81" t="inlineStr">
        <is>
          <t>ETSCOST(INDEX(AD$280:AD$296,$E2411),$D2411)</t>
        </is>
      </c>
    </row>
    <row r="1890">
      <c r="A1890" s="14" t="n">
        <v>2412</v>
      </c>
      <c r="B1890" s="14" t="inlineStr">
        <is>
          <t>ets</t>
        </is>
      </c>
      <c r="C1890" s="14" t="inlineStr">
        <is>
          <t>gso</t>
        </is>
      </c>
      <c r="D1890" s="14" t="inlineStr">
        <is>
          <t>cem</t>
        </is>
      </c>
      <c r="E1890" s="14" t="inlineStr">
        <is>
          <t>ETSCOST</t>
        </is>
      </c>
      <c r="F1890" s="81" t="inlineStr">
        <is>
          <t>ETSCOST(INDEX(AD$280:AD$296,$E2412),$D2412)</t>
        </is>
      </c>
    </row>
    <row r="1891">
      <c r="A1891" s="14" t="n">
        <v>2413</v>
      </c>
      <c r="B1891" s="14" t="inlineStr">
        <is>
          <t>ets</t>
        </is>
      </c>
      <c r="C1891" s="14" t="inlineStr">
        <is>
          <t>die</t>
        </is>
      </c>
      <c r="D1891" s="14" t="inlineStr">
        <is>
          <t>cem</t>
        </is>
      </c>
      <c r="E1891" s="14" t="inlineStr">
        <is>
          <t>ETSCOST</t>
        </is>
      </c>
      <c r="F1891" s="81" t="inlineStr">
        <is>
          <t>ETSCOST(INDEX(AD$280:AD$296,$E2413),$D2413)</t>
        </is>
      </c>
    </row>
    <row r="1892">
      <c r="A1892" s="14" t="n">
        <v>2414</v>
      </c>
      <c r="B1892" s="14" t="inlineStr">
        <is>
          <t>ets</t>
        </is>
      </c>
      <c r="C1892" s="14" t="inlineStr">
        <is>
          <t>lpg</t>
        </is>
      </c>
      <c r="D1892" s="14" t="inlineStr">
        <is>
          <t>cem</t>
        </is>
      </c>
      <c r="E1892" s="14" t="inlineStr">
        <is>
          <t>ETSCOST</t>
        </is>
      </c>
      <c r="F1892" s="81" t="inlineStr">
        <is>
          <t>ETSCOST(INDEX(AD$280:AD$296,$E2414),$D2414)</t>
        </is>
      </c>
    </row>
    <row r="1893">
      <c r="A1893" s="14" t="n">
        <v>2415</v>
      </c>
      <c r="B1893" s="14" t="inlineStr">
        <is>
          <t>ets</t>
        </is>
      </c>
      <c r="C1893" s="14" t="inlineStr">
        <is>
          <t>ker</t>
        </is>
      </c>
      <c r="D1893" s="14" t="inlineStr">
        <is>
          <t>cem</t>
        </is>
      </c>
      <c r="E1893" s="14" t="inlineStr">
        <is>
          <t>ETSCOST</t>
        </is>
      </c>
      <c r="F1893" s="81" t="inlineStr">
        <is>
          <t>ETSCOST(INDEX(AD$280:AD$296,$E2415),$D2415)</t>
        </is>
      </c>
    </row>
    <row r="1894">
      <c r="A1894" s="14" t="n">
        <v>2416</v>
      </c>
      <c r="B1894" s="14" t="inlineStr">
        <is>
          <t>ets</t>
        </is>
      </c>
      <c r="C1894" s="14" t="inlineStr">
        <is>
          <t>oop</t>
        </is>
      </c>
      <c r="D1894" s="14" t="inlineStr">
        <is>
          <t>cem</t>
        </is>
      </c>
      <c r="E1894" s="14" t="inlineStr">
        <is>
          <t>ETSCOST</t>
        </is>
      </c>
      <c r="F1894" s="81" t="inlineStr">
        <is>
          <t>ETSCOST(INDEX(AD$280:AD$296,$E2416),$D2416)</t>
        </is>
      </c>
    </row>
    <row r="1895">
      <c r="A1895" s="14" t="n">
        <v>2417</v>
      </c>
      <c r="B1895" s="14" t="inlineStr">
        <is>
          <t>ets</t>
        </is>
      </c>
      <c r="C1895" s="14" t="inlineStr">
        <is>
          <t>bio</t>
        </is>
      </c>
      <c r="D1895" s="14" t="inlineStr">
        <is>
          <t>cem</t>
        </is>
      </c>
      <c r="E1895" s="14" t="inlineStr">
        <is>
          <t>ETSCOST</t>
        </is>
      </c>
      <c r="F1895" s="81" t="inlineStr">
        <is>
          <t>ETSCOST(INDEX(AD$280:AD$296,$E2417),$D2417)</t>
        </is>
      </c>
    </row>
    <row r="1896">
      <c r="A1896" s="14" t="n">
        <v>2419</v>
      </c>
      <c r="B1896" s="14" t="inlineStr">
        <is>
          <t>ntx</t>
        </is>
      </c>
      <c r="C1896" s="14" t="inlineStr">
        <is>
          <t>coa</t>
        </is>
      </c>
      <c r="D1896" s="14" t="inlineStr">
        <is>
          <t>cem</t>
        </is>
      </c>
      <c r="E1896" s="14" t="inlineStr">
        <is>
          <t>NEWEXCISE</t>
        </is>
      </c>
      <c r="F1896" s="81" t="inlineStr">
        <is>
          <t>NEWEXCISE(INDEX(AD$80:AD$93,$D2419),$E2419)</t>
        </is>
      </c>
    </row>
    <row r="1897">
      <c r="A1897" s="14" t="n">
        <v>2420</v>
      </c>
      <c r="B1897" s="14" t="inlineStr">
        <is>
          <t>ntx</t>
        </is>
      </c>
      <c r="C1897" s="14" t="inlineStr">
        <is>
          <t>nga</t>
        </is>
      </c>
      <c r="D1897" s="14" t="inlineStr">
        <is>
          <t>cem</t>
        </is>
      </c>
      <c r="E1897" s="14" t="inlineStr">
        <is>
          <t>NEWEXCISE</t>
        </is>
      </c>
      <c r="F1897" s="81" t="inlineStr">
        <is>
          <t>NEWEXCISE(INDEX(AD$80:AD$93,$D2420),$E2420)</t>
        </is>
      </c>
    </row>
    <row r="1898">
      <c r="A1898" s="14" t="n">
        <v>2421</v>
      </c>
      <c r="B1898" s="14" t="inlineStr">
        <is>
          <t>ntx</t>
        </is>
      </c>
      <c r="C1898" s="14" t="inlineStr">
        <is>
          <t>gso</t>
        </is>
      </c>
      <c r="D1898" s="14" t="inlineStr">
        <is>
          <t>cem</t>
        </is>
      </c>
      <c r="E1898" s="14" t="inlineStr">
        <is>
          <t>NEWEXCISE</t>
        </is>
      </c>
      <c r="F1898" s="81" t="inlineStr">
        <is>
          <t>NEWEXCISE(INDEX(AD$80:AD$93,$D2421),$E2421)</t>
        </is>
      </c>
    </row>
    <row r="1899">
      <c r="A1899" s="14" t="n">
        <v>2422</v>
      </c>
      <c r="B1899" s="14" t="inlineStr">
        <is>
          <t>ntx</t>
        </is>
      </c>
      <c r="C1899" s="14" t="inlineStr">
        <is>
          <t>die</t>
        </is>
      </c>
      <c r="D1899" s="14" t="inlineStr">
        <is>
          <t>cem</t>
        </is>
      </c>
      <c r="E1899" s="14" t="inlineStr">
        <is>
          <t>NEWEXCISE</t>
        </is>
      </c>
      <c r="F1899" s="81" t="inlineStr">
        <is>
          <t>NEWEXCISE(INDEX(AD$80:AD$93,$D2422),$E2422)</t>
        </is>
      </c>
    </row>
    <row r="1900">
      <c r="A1900" s="14" t="n">
        <v>2423</v>
      </c>
      <c r="B1900" s="14" t="inlineStr">
        <is>
          <t>ntx</t>
        </is>
      </c>
      <c r="C1900" s="14" t="inlineStr">
        <is>
          <t>lpg</t>
        </is>
      </c>
      <c r="D1900" s="14" t="inlineStr">
        <is>
          <t>cem</t>
        </is>
      </c>
      <c r="E1900" s="14" t="inlineStr">
        <is>
          <t>NEWEXCISE</t>
        </is>
      </c>
      <c r="F1900" s="81" t="inlineStr">
        <is>
          <t>NEWEXCISE(INDEX(AD$80:AD$93,$D2423),$E2423)</t>
        </is>
      </c>
    </row>
    <row r="1901">
      <c r="A1901" s="14" t="n">
        <v>2424</v>
      </c>
      <c r="B1901" s="14" t="inlineStr">
        <is>
          <t>ntx</t>
        </is>
      </c>
      <c r="C1901" s="14" t="inlineStr">
        <is>
          <t>ker</t>
        </is>
      </c>
      <c r="D1901" s="14" t="inlineStr">
        <is>
          <t>cem</t>
        </is>
      </c>
      <c r="E1901" s="14" t="inlineStr">
        <is>
          <t>NEWEXCISE</t>
        </is>
      </c>
      <c r="F1901" s="81" t="inlineStr">
        <is>
          <t>NEWEXCISE(INDEX(AD$80:AD$93,$D2424),$E2424)</t>
        </is>
      </c>
    </row>
    <row r="1902">
      <c r="A1902" s="14" t="n">
        <v>2425</v>
      </c>
      <c r="B1902" s="14" t="inlineStr">
        <is>
          <t>ntx</t>
        </is>
      </c>
      <c r="C1902" s="14" t="inlineStr">
        <is>
          <t>oop</t>
        </is>
      </c>
      <c r="D1902" s="14" t="inlineStr">
        <is>
          <t>cem</t>
        </is>
      </c>
      <c r="E1902" s="14" t="inlineStr">
        <is>
          <t>NEWEXCISE</t>
        </is>
      </c>
      <c r="F1902" s="81" t="inlineStr">
        <is>
          <t>NEWEXCISE(INDEX(AD$80:AD$93,$D2425),$E2425)</t>
        </is>
      </c>
    </row>
    <row r="1903">
      <c r="A1903" s="14" t="n">
        <v>2426</v>
      </c>
      <c r="B1903" s="14" t="inlineStr">
        <is>
          <t>ntx</t>
        </is>
      </c>
      <c r="C1903" s="14" t="inlineStr">
        <is>
          <t>bio</t>
        </is>
      </c>
      <c r="D1903" s="14" t="inlineStr">
        <is>
          <t>cem</t>
        </is>
      </c>
      <c r="E1903" s="14" t="inlineStr">
        <is>
          <t>NEWEXCISE</t>
        </is>
      </c>
      <c r="F1903" s="81" t="inlineStr">
        <is>
          <t>NEWEXCISE(INDEX(AD$80:AD$93,$D2426),$E2426)</t>
        </is>
      </c>
    </row>
    <row r="1904">
      <c r="A1904" s="14" t="n">
        <v>2428</v>
      </c>
      <c r="B1904" s="14" t="inlineStr">
        <is>
          <t>nce</t>
        </is>
      </c>
      <c r="C1904" s="14" t="inlineStr">
        <is>
          <t>coa</t>
        </is>
      </c>
      <c r="D1904" s="14" t="inlineStr">
        <is>
          <t>cem</t>
        </is>
      </c>
      <c r="E1904" s="14" t="inlineStr">
        <is>
          <t>NEWPOLICY</t>
        </is>
      </c>
      <c r="F1904" s="81" t="inlineStr">
        <is>
          <t>NEWPOLICY(AD2401,AD2410,AD2419)</t>
        </is>
      </c>
    </row>
    <row r="1905">
      <c r="A1905" s="14" t="n">
        <v>2429</v>
      </c>
      <c r="B1905" s="14" t="inlineStr">
        <is>
          <t>nce</t>
        </is>
      </c>
      <c r="C1905" s="14" t="inlineStr">
        <is>
          <t>nga</t>
        </is>
      </c>
      <c r="D1905" s="14" t="inlineStr">
        <is>
          <t>cem</t>
        </is>
      </c>
      <c r="E1905" s="14" t="inlineStr">
        <is>
          <t>NEWPOLICY</t>
        </is>
      </c>
      <c r="F1905" s="81" t="inlineStr">
        <is>
          <t>NEWPOLICY(AD2402,AD2411,AD2420)</t>
        </is>
      </c>
    </row>
    <row r="1906">
      <c r="A1906" s="14" t="n">
        <v>2430</v>
      </c>
      <c r="B1906" s="14" t="inlineStr">
        <is>
          <t>nce</t>
        </is>
      </c>
      <c r="C1906" s="14" t="inlineStr">
        <is>
          <t>gso</t>
        </is>
      </c>
      <c r="D1906" s="14" t="inlineStr">
        <is>
          <t>cem</t>
        </is>
      </c>
      <c r="E1906" s="14" t="inlineStr">
        <is>
          <t>NEWPOLICY</t>
        </is>
      </c>
      <c r="F1906" s="81" t="inlineStr">
        <is>
          <t>NEWPOLICY(AD2403,AD2412,AD2421)</t>
        </is>
      </c>
    </row>
    <row r="1907">
      <c r="A1907" s="14" t="n">
        <v>2431</v>
      </c>
      <c r="B1907" s="14" t="inlineStr">
        <is>
          <t>nce</t>
        </is>
      </c>
      <c r="C1907" s="14" t="inlineStr">
        <is>
          <t>die</t>
        </is>
      </c>
      <c r="D1907" s="14" t="inlineStr">
        <is>
          <t>cem</t>
        </is>
      </c>
      <c r="E1907" s="14" t="inlineStr">
        <is>
          <t>NEWPOLICY</t>
        </is>
      </c>
      <c r="F1907" s="81" t="inlineStr">
        <is>
          <t>NEWPOLICY(AD2404,AD2413,AD2422)</t>
        </is>
      </c>
    </row>
    <row r="1908">
      <c r="A1908" s="14" t="n">
        <v>2432</v>
      </c>
      <c r="B1908" s="14" t="inlineStr">
        <is>
          <t>nce</t>
        </is>
      </c>
      <c r="C1908" s="14" t="inlineStr">
        <is>
          <t>lpg</t>
        </is>
      </c>
      <c r="D1908" s="14" t="inlineStr">
        <is>
          <t>cem</t>
        </is>
      </c>
      <c r="E1908" s="14" t="inlineStr">
        <is>
          <t>NEWPOLICY</t>
        </is>
      </c>
      <c r="F1908" s="81" t="inlineStr">
        <is>
          <t>NEWPOLICY(AD2405,AD2414,AD2423)</t>
        </is>
      </c>
    </row>
    <row r="1909">
      <c r="A1909" s="14" t="n">
        <v>2433</v>
      </c>
      <c r="B1909" s="14" t="inlineStr">
        <is>
          <t>nce</t>
        </is>
      </c>
      <c r="C1909" s="14" t="inlineStr">
        <is>
          <t>ker</t>
        </is>
      </c>
      <c r="D1909" s="14" t="inlineStr">
        <is>
          <t>cem</t>
        </is>
      </c>
      <c r="E1909" s="14" t="inlineStr">
        <is>
          <t>NEWPOLICY</t>
        </is>
      </c>
      <c r="F1909" s="81" t="inlineStr">
        <is>
          <t>NEWPOLICY(AD2406,AD2415,AD2424)</t>
        </is>
      </c>
    </row>
    <row r="1910">
      <c r="A1910" s="14" t="n">
        <v>2434</v>
      </c>
      <c r="B1910" s="14" t="inlineStr">
        <is>
          <t>nce</t>
        </is>
      </c>
      <c r="C1910" s="14" t="inlineStr">
        <is>
          <t>oop</t>
        </is>
      </c>
      <c r="D1910" s="14" t="inlineStr">
        <is>
          <t>cem</t>
        </is>
      </c>
      <c r="E1910" s="14" t="inlineStr">
        <is>
          <t>NEWPOLICY</t>
        </is>
      </c>
      <c r="F1910" s="81" t="inlineStr">
        <is>
          <t>NEWPOLICY(AD2407,AD2416,AD2425)</t>
        </is>
      </c>
    </row>
    <row r="1911">
      <c r="A1911" s="14" t="n">
        <v>2435</v>
      </c>
      <c r="B1911" s="14" t="inlineStr">
        <is>
          <t>nce</t>
        </is>
      </c>
      <c r="C1911" s="14" t="inlineStr">
        <is>
          <t>bio</t>
        </is>
      </c>
      <c r="D1911" s="14" t="inlineStr">
        <is>
          <t>cem</t>
        </is>
      </c>
      <c r="E1911" s="14" t="inlineStr">
        <is>
          <t>NEWPOLICY</t>
        </is>
      </c>
      <c r="F1911" s="81" t="inlineStr">
        <is>
          <t>NEWPOLICY(AD2408,AD2417,AD2426)</t>
        </is>
      </c>
    </row>
    <row r="1912">
      <c r="A1912" s="14" t="n">
        <v>2437</v>
      </c>
      <c r="B1912" s="14" t="inlineStr">
        <is>
          <t>xcp</t>
        </is>
      </c>
      <c r="C1912" s="14" t="inlineStr">
        <is>
          <t>coa</t>
        </is>
      </c>
      <c r="D1912" s="14" t="inlineStr">
        <is>
          <t>cem</t>
        </is>
      </c>
      <c r="E1912" s="14" t="inlineStr">
        <is>
          <t>XCARBON</t>
        </is>
      </c>
      <c r="F1912" s="81" t="inlineStr">
        <is>
          <t>XCARBON($D2437,$E2437,AD$321,$F2437,AD$324)</t>
        </is>
      </c>
    </row>
    <row r="1913">
      <c r="A1913" s="14" t="n">
        <v>2438</v>
      </c>
      <c r="B1913" s="14" t="inlineStr">
        <is>
          <t>xcp</t>
        </is>
      </c>
      <c r="C1913" s="14" t="inlineStr">
        <is>
          <t>nga</t>
        </is>
      </c>
      <c r="D1913" s="14" t="inlineStr">
        <is>
          <t>cem</t>
        </is>
      </c>
      <c r="E1913" s="14" t="inlineStr">
        <is>
          <t>XCARBON</t>
        </is>
      </c>
      <c r="F1913" s="81" t="inlineStr">
        <is>
          <t>XCARBON($D2438,$E2438,AD$321,$F2438,AD$324)</t>
        </is>
      </c>
    </row>
    <row r="1914">
      <c r="A1914" s="14" t="n">
        <v>2439</v>
      </c>
      <c r="B1914" s="14" t="inlineStr">
        <is>
          <t>xcp</t>
        </is>
      </c>
      <c r="C1914" s="14" t="inlineStr">
        <is>
          <t>gso</t>
        </is>
      </c>
      <c r="D1914" s="14" t="inlineStr">
        <is>
          <t>cem</t>
        </is>
      </c>
      <c r="E1914" s="14" t="inlineStr">
        <is>
          <t>XCARBON</t>
        </is>
      </c>
      <c r="F1914" s="81" t="inlineStr">
        <is>
          <t>XCARBON($D2439,$E2439,AD$321,$F2439,AD$324)</t>
        </is>
      </c>
    </row>
    <row r="1915">
      <c r="A1915" s="14" t="n">
        <v>2440</v>
      </c>
      <c r="B1915" s="14" t="inlineStr">
        <is>
          <t>xcp</t>
        </is>
      </c>
      <c r="C1915" s="14" t="inlineStr">
        <is>
          <t>die</t>
        </is>
      </c>
      <c r="D1915" s="14" t="inlineStr">
        <is>
          <t>cem</t>
        </is>
      </c>
      <c r="E1915" s="14" t="inlineStr">
        <is>
          <t>XCARBON</t>
        </is>
      </c>
      <c r="F1915" s="81" t="inlineStr">
        <is>
          <t>XCARBON($D2440,$E2440,AD$321,$F2440,AD$324)</t>
        </is>
      </c>
    </row>
    <row r="1916">
      <c r="A1916" s="14" t="n">
        <v>2441</v>
      </c>
      <c r="B1916" s="14" t="inlineStr">
        <is>
          <t>xcp</t>
        </is>
      </c>
      <c r="C1916" s="14" t="inlineStr">
        <is>
          <t>lpg</t>
        </is>
      </c>
      <c r="D1916" s="14" t="inlineStr">
        <is>
          <t>cem</t>
        </is>
      </c>
      <c r="E1916" s="14" t="inlineStr">
        <is>
          <t>XCARBON</t>
        </is>
      </c>
      <c r="F1916" s="81" t="inlineStr">
        <is>
          <t>XCARBON($D2441,$E2441,AD$321,$F2441,AD$324)</t>
        </is>
      </c>
    </row>
    <row r="1917">
      <c r="A1917" s="14" t="n">
        <v>2442</v>
      </c>
      <c r="B1917" s="14" t="inlineStr">
        <is>
          <t>xcp</t>
        </is>
      </c>
      <c r="C1917" s="14" t="inlineStr">
        <is>
          <t>ker</t>
        </is>
      </c>
      <c r="D1917" s="14" t="inlineStr">
        <is>
          <t>cem</t>
        </is>
      </c>
      <c r="E1917" s="14" t="inlineStr">
        <is>
          <t>XCARBON</t>
        </is>
      </c>
      <c r="F1917" s="81" t="inlineStr">
        <is>
          <t>XCARBON($D2442,$E2442,AD$321,$F2442,AD$324)</t>
        </is>
      </c>
    </row>
    <row r="1918">
      <c r="A1918" s="14" t="n">
        <v>2443</v>
      </c>
      <c r="B1918" s="14" t="inlineStr">
        <is>
          <t>xcp</t>
        </is>
      </c>
      <c r="C1918" s="14" t="inlineStr">
        <is>
          <t>oop</t>
        </is>
      </c>
      <c r="D1918" s="14" t="inlineStr">
        <is>
          <t>cem</t>
        </is>
      </c>
      <c r="E1918" s="14" t="inlineStr">
        <is>
          <t>XCARBON</t>
        </is>
      </c>
      <c r="F1918" s="81" t="inlineStr">
        <is>
          <t>XCARBON($D2443,$E2443,AD$321,$F2443,AD$324)</t>
        </is>
      </c>
    </row>
    <row r="1919">
      <c r="A1919" s="14" t="n">
        <v>2444</v>
      </c>
      <c r="B1919" s="14" t="inlineStr">
        <is>
          <t>xcp</t>
        </is>
      </c>
      <c r="C1919" s="14" t="inlineStr">
        <is>
          <t>bio</t>
        </is>
      </c>
      <c r="D1919" s="14" t="inlineStr">
        <is>
          <t>cem</t>
        </is>
      </c>
      <c r="E1919" s="14" t="inlineStr">
        <is>
          <t>XCARBON</t>
        </is>
      </c>
      <c r="F1919" s="81" t="inlineStr">
        <is>
          <t>XCARBON($D2444,$E2444,AD$321,$F2444,AD$324)</t>
        </is>
      </c>
    </row>
    <row r="1920">
      <c r="A1920" s="14" t="n">
        <v>2446</v>
      </c>
      <c r="B1920" s="14" t="inlineStr">
        <is>
          <t>xcpd</t>
        </is>
      </c>
      <c r="C1920" s="14" t="inlineStr">
        <is>
          <t>coa</t>
        </is>
      </c>
      <c r="D1920" s="14" t="inlineStr">
        <is>
          <t>cem</t>
        </is>
      </c>
      <c r="E1920" s="14" t="inlineStr">
        <is>
          <t>XCARBON</t>
        </is>
      </c>
      <c r="F1920" s="81" t="inlineStr">
        <is>
          <t>XCARBON($D2446,$E2446,(AD$321-AD$322),$F2446,(AD$324-AD$325))</t>
        </is>
      </c>
    </row>
    <row r="1921">
      <c r="A1921" s="14" t="n">
        <v>2447</v>
      </c>
      <c r="B1921" s="14" t="inlineStr">
        <is>
          <t>xcpd</t>
        </is>
      </c>
      <c r="C1921" s="14" t="inlineStr">
        <is>
          <t>nga</t>
        </is>
      </c>
      <c r="D1921" s="14" t="inlineStr">
        <is>
          <t>cem</t>
        </is>
      </c>
      <c r="E1921" s="14" t="inlineStr">
        <is>
          <t>XCARBON</t>
        </is>
      </c>
      <c r="F1921" s="81" t="inlineStr">
        <is>
          <t>XCARBON($D2447,$E2447,(AD$321-AD$322),$F2447,(AD$324-AD$325))</t>
        </is>
      </c>
    </row>
    <row r="1922">
      <c r="A1922" s="14" t="n">
        <v>2448</v>
      </c>
      <c r="B1922" s="14" t="inlineStr">
        <is>
          <t>xcpd</t>
        </is>
      </c>
      <c r="C1922" s="14" t="inlineStr">
        <is>
          <t>gso</t>
        </is>
      </c>
      <c r="D1922" s="14" t="inlineStr">
        <is>
          <t>cem</t>
        </is>
      </c>
      <c r="E1922" s="14" t="inlineStr">
        <is>
          <t>XCARBON</t>
        </is>
      </c>
      <c r="F1922" s="81" t="inlineStr">
        <is>
          <t>XCARBON($D2448,$E2448,(AD$321-AD$322),$F2448,(AD$324-AD$325))</t>
        </is>
      </c>
    </row>
    <row r="1923">
      <c r="A1923" s="14" t="n">
        <v>2449</v>
      </c>
      <c r="B1923" s="14" t="inlineStr">
        <is>
          <t>xcpd</t>
        </is>
      </c>
      <c r="C1923" s="14" t="inlineStr">
        <is>
          <t>die</t>
        </is>
      </c>
      <c r="D1923" s="14" t="inlineStr">
        <is>
          <t>cem</t>
        </is>
      </c>
      <c r="E1923" s="14" t="inlineStr">
        <is>
          <t>XCARBON</t>
        </is>
      </c>
      <c r="F1923" s="81" t="inlineStr">
        <is>
          <t>XCARBON($D2449,$E2449,(AD$321-AD$322),$F2449,(AD$324-AD$325))</t>
        </is>
      </c>
    </row>
    <row r="1924">
      <c r="A1924" s="14" t="n">
        <v>2450</v>
      </c>
      <c r="B1924" s="14" t="inlineStr">
        <is>
          <t>xcpd</t>
        </is>
      </c>
      <c r="C1924" s="14" t="inlineStr">
        <is>
          <t>lpg</t>
        </is>
      </c>
      <c r="D1924" s="14" t="inlineStr">
        <is>
          <t>cem</t>
        </is>
      </c>
      <c r="E1924" s="14" t="inlineStr">
        <is>
          <t>XCARBON</t>
        </is>
      </c>
      <c r="F1924" s="81" t="inlineStr">
        <is>
          <t>XCARBON($D2450,$E2450,(AD$321-AD$322),$F2450,(AD$324-AD$325))</t>
        </is>
      </c>
    </row>
    <row r="1925">
      <c r="A1925" s="14" t="n">
        <v>2451</v>
      </c>
      <c r="B1925" s="14" t="inlineStr">
        <is>
          <t>xcpd</t>
        </is>
      </c>
      <c r="C1925" s="14" t="inlineStr">
        <is>
          <t>ker</t>
        </is>
      </c>
      <c r="D1925" s="14" t="inlineStr">
        <is>
          <t>cem</t>
        </is>
      </c>
      <c r="E1925" s="14" t="inlineStr">
        <is>
          <t>XCARBON</t>
        </is>
      </c>
      <c r="F1925" s="81" t="inlineStr">
        <is>
          <t>XCARBON($D2451,$E2451,(AD$321-AD$322),$F2451,(AD$324-AD$325))</t>
        </is>
      </c>
    </row>
    <row r="1926">
      <c r="A1926" s="14" t="n">
        <v>2452</v>
      </c>
      <c r="B1926" s="14" t="inlineStr">
        <is>
          <t>xcpd</t>
        </is>
      </c>
      <c r="C1926" s="14" t="inlineStr">
        <is>
          <t>oop</t>
        </is>
      </c>
      <c r="D1926" s="14" t="inlineStr">
        <is>
          <t>cem</t>
        </is>
      </c>
      <c r="E1926" s="14" t="inlineStr">
        <is>
          <t>XCARBON</t>
        </is>
      </c>
      <c r="F1926" s="81" t="inlineStr">
        <is>
          <t>XCARBON($D2452,$E2452,(AD$321-AD$322),$F2452,(AD$324-AD$325))</t>
        </is>
      </c>
    </row>
    <row r="1927">
      <c r="A1927" s="14" t="n">
        <v>2453</v>
      </c>
      <c r="B1927" s="14" t="inlineStr">
        <is>
          <t>xcpd</t>
        </is>
      </c>
      <c r="C1927" s="14" t="inlineStr">
        <is>
          <t>bio</t>
        </is>
      </c>
      <c r="D1927" s="14" t="inlineStr">
        <is>
          <t>cem</t>
        </is>
      </c>
      <c r="E1927" s="14" t="inlineStr">
        <is>
          <t>XCARBON</t>
        </is>
      </c>
      <c r="F1927" s="81" t="inlineStr">
        <is>
          <t>XCARBON($D2453,$E2453,(AD$321-AD$322),$F2453,(AD$324-AD$325))</t>
        </is>
      </c>
    </row>
    <row r="1928">
      <c r="A1928" s="14" t="n">
        <v>2455</v>
      </c>
      <c r="B1928" s="14" t="inlineStr">
        <is>
          <t>atp</t>
        </is>
      </c>
      <c r="C1928" s="14" t="inlineStr">
        <is>
          <t>coa</t>
        </is>
      </c>
      <c r="D1928" s="14" t="inlineStr">
        <is>
          <t>cem</t>
        </is>
      </c>
      <c r="E1928" s="14" t="inlineStr">
        <is>
          <t>POSTTAX</t>
        </is>
      </c>
      <c r="F1928" s="81" t="inlineStr">
        <is>
          <t>POSTTAX(INDEX(AD$381:AD$392,$D2455),AD2428+AD2446,$E2455)</t>
        </is>
      </c>
    </row>
    <row r="1929">
      <c r="A1929" s="14" t="n">
        <v>2456</v>
      </c>
      <c r="B1929" s="14" t="inlineStr">
        <is>
          <t>atp</t>
        </is>
      </c>
      <c r="C1929" s="14" t="inlineStr">
        <is>
          <t>nga</t>
        </is>
      </c>
      <c r="D1929" s="14" t="inlineStr">
        <is>
          <t>cem</t>
        </is>
      </c>
      <c r="E1929" s="14" t="inlineStr">
        <is>
          <t>POSTTAX</t>
        </is>
      </c>
      <c r="F1929" s="81" t="inlineStr">
        <is>
          <t>POSTTAX(INDEX(AD$381:AD$392,$D2456),AD2429+AD2447,$E2456)</t>
        </is>
      </c>
    </row>
    <row r="1930">
      <c r="A1930" s="14" t="n">
        <v>2457</v>
      </c>
      <c r="B1930" s="14" t="inlineStr">
        <is>
          <t>atp</t>
        </is>
      </c>
      <c r="C1930" s="14" t="inlineStr">
        <is>
          <t>gso</t>
        </is>
      </c>
      <c r="D1930" s="14" t="inlineStr">
        <is>
          <t>cem</t>
        </is>
      </c>
      <c r="E1930" s="14" t="inlineStr">
        <is>
          <t>POSTTAX</t>
        </is>
      </c>
      <c r="F1930" s="81" t="inlineStr">
        <is>
          <t>POSTTAX(INDEX(AD$381:AD$392,$D2457),AD2430+AD2448,$E2457)</t>
        </is>
      </c>
    </row>
    <row r="1931">
      <c r="A1931" s="14" t="n">
        <v>2458</v>
      </c>
      <c r="B1931" s="14" t="inlineStr">
        <is>
          <t>atp</t>
        </is>
      </c>
      <c r="C1931" s="14" t="inlineStr">
        <is>
          <t>die</t>
        </is>
      </c>
      <c r="D1931" s="14" t="inlineStr">
        <is>
          <t>cem</t>
        </is>
      </c>
      <c r="E1931" s="14" t="inlineStr">
        <is>
          <t>POSTTAX</t>
        </is>
      </c>
      <c r="F1931" s="81" t="inlineStr">
        <is>
          <t>POSTTAX(INDEX(AD$381:AD$392,$D2458),AD2431+AD2449,$E2458)</t>
        </is>
      </c>
    </row>
    <row r="1932">
      <c r="A1932" s="14" t="n">
        <v>2459</v>
      </c>
      <c r="B1932" s="14" t="inlineStr">
        <is>
          <t>atp</t>
        </is>
      </c>
      <c r="C1932" s="14" t="inlineStr">
        <is>
          <t>lpg</t>
        </is>
      </c>
      <c r="D1932" s="14" t="inlineStr">
        <is>
          <t>cem</t>
        </is>
      </c>
      <c r="E1932" s="14" t="inlineStr">
        <is>
          <t>POSTTAX</t>
        </is>
      </c>
      <c r="F1932" s="81" t="inlineStr">
        <is>
          <t>POSTTAX(INDEX(AD$381:AD$392,$D2459),AD2432+AD2450,$E2459)</t>
        </is>
      </c>
    </row>
    <row r="1933">
      <c r="A1933" s="14" t="n">
        <v>2460</v>
      </c>
      <c r="B1933" s="14" t="inlineStr">
        <is>
          <t>atp</t>
        </is>
      </c>
      <c r="C1933" s="14" t="inlineStr">
        <is>
          <t>ker</t>
        </is>
      </c>
      <c r="D1933" s="14" t="inlineStr">
        <is>
          <t>cem</t>
        </is>
      </c>
      <c r="E1933" s="14" t="inlineStr">
        <is>
          <t>POSTTAX</t>
        </is>
      </c>
      <c r="F1933" s="81" t="inlineStr">
        <is>
          <t>POSTTAX(INDEX(AD$381:AD$392,$D2460),AD2433+AD2451,$E2460)</t>
        </is>
      </c>
    </row>
    <row r="1934">
      <c r="A1934" s="14" t="n">
        <v>2461</v>
      </c>
      <c r="B1934" s="14" t="inlineStr">
        <is>
          <t>atp</t>
        </is>
      </c>
      <c r="C1934" s="14" t="inlineStr">
        <is>
          <t>oop</t>
        </is>
      </c>
      <c r="D1934" s="14" t="inlineStr">
        <is>
          <t>cem</t>
        </is>
      </c>
      <c r="E1934" s="14" t="inlineStr">
        <is>
          <t>POSTTAX</t>
        </is>
      </c>
      <c r="F1934" s="81" t="inlineStr">
        <is>
          <t>POSTTAX(INDEX(AD$381:AD$392,$D2461),AD2434+AD2452,$E2461)</t>
        </is>
      </c>
    </row>
    <row r="1935">
      <c r="A1935" s="14" t="n">
        <v>2462</v>
      </c>
      <c r="B1935" s="14" t="inlineStr">
        <is>
          <t>atp</t>
        </is>
      </c>
      <c r="C1935" s="14" t="inlineStr">
        <is>
          <t>bio</t>
        </is>
      </c>
      <c r="D1935" s="14" t="inlineStr">
        <is>
          <t>cem</t>
        </is>
      </c>
      <c r="E1935" s="14" t="inlineStr">
        <is>
          <t>POSTTAX</t>
        </is>
      </c>
      <c r="F1935" s="81" t="inlineStr">
        <is>
          <t>POSTTAX(INDEX(AD$381:AD$392,$D2462),AD2435+AD2453,$E2462)</t>
        </is>
      </c>
    </row>
    <row r="1936">
      <c r="A1936" s="14" t="n">
        <v>2464</v>
      </c>
      <c r="B1936" s="14" t="inlineStr">
        <is>
          <t>shp</t>
        </is>
      </c>
      <c r="C1936" s="14" t="inlineStr">
        <is>
          <t>coa</t>
        </is>
      </c>
      <c r="D1936" s="14" t="inlineStr">
        <is>
          <t>cem</t>
        </is>
      </c>
      <c r="E1936" s="14" t="inlineStr">
        <is>
          <t>SHADOWGJ</t>
        </is>
      </c>
      <c r="F1936" s="81" t="inlineStr">
        <is>
          <t>SHADOWGJ(INDEX(AD$297:AD$313,$E2464),$D2464)</t>
        </is>
      </c>
    </row>
    <row r="1937">
      <c r="A1937" s="14" t="n">
        <v>2465</v>
      </c>
      <c r="B1937" s="14" t="inlineStr">
        <is>
          <t>shp</t>
        </is>
      </c>
      <c r="C1937" s="14" t="inlineStr">
        <is>
          <t>nga</t>
        </is>
      </c>
      <c r="D1937" s="14" t="inlineStr">
        <is>
          <t>cem</t>
        </is>
      </c>
      <c r="E1937" s="14" t="inlineStr">
        <is>
          <t>SHADOWGJ</t>
        </is>
      </c>
      <c r="F1937" s="81" t="inlineStr">
        <is>
          <t>SHADOWGJ(INDEX(AD$297:AD$313,$E2465),$D2465)</t>
        </is>
      </c>
    </row>
    <row r="1938">
      <c r="A1938" s="14" t="n">
        <v>2466</v>
      </c>
      <c r="B1938" s="14" t="inlineStr">
        <is>
          <t>shp</t>
        </is>
      </c>
      <c r="C1938" s="14" t="inlineStr">
        <is>
          <t>gso</t>
        </is>
      </c>
      <c r="D1938" s="14" t="inlineStr">
        <is>
          <t>cem</t>
        </is>
      </c>
      <c r="E1938" s="14" t="inlineStr">
        <is>
          <t>SHADOWGJ</t>
        </is>
      </c>
      <c r="F1938" s="81" t="inlineStr">
        <is>
          <t>SHADOWGJ(INDEX(AD$297:AD$313,$E2466),$D2466)</t>
        </is>
      </c>
    </row>
    <row r="1939">
      <c r="A1939" s="14" t="n">
        <v>2467</v>
      </c>
      <c r="B1939" s="14" t="inlineStr">
        <is>
          <t>shp</t>
        </is>
      </c>
      <c r="C1939" s="14" t="inlineStr">
        <is>
          <t>die</t>
        </is>
      </c>
      <c r="D1939" s="14" t="inlineStr">
        <is>
          <t>cem</t>
        </is>
      </c>
      <c r="E1939" s="14" t="inlineStr">
        <is>
          <t>SHADOWGJ</t>
        </is>
      </c>
      <c r="F1939" s="81" t="inlineStr">
        <is>
          <t>SHADOWGJ(INDEX(AD$297:AD$313,$E2467),$D2467)</t>
        </is>
      </c>
    </row>
    <row r="1940">
      <c r="A1940" s="14" t="n">
        <v>2468</v>
      </c>
      <c r="B1940" s="14" t="inlineStr">
        <is>
          <t>shp</t>
        </is>
      </c>
      <c r="C1940" s="14" t="inlineStr">
        <is>
          <t>lpg</t>
        </is>
      </c>
      <c r="D1940" s="14" t="inlineStr">
        <is>
          <t>cem</t>
        </is>
      </c>
      <c r="E1940" s="14" t="inlineStr">
        <is>
          <t>SHADOWGJ</t>
        </is>
      </c>
      <c r="F1940" s="81" t="inlineStr">
        <is>
          <t>SHADOWGJ(INDEX(AD$297:AD$313,$E2468),$D2468)</t>
        </is>
      </c>
    </row>
    <row r="1941">
      <c r="A1941" s="14" t="n">
        <v>2469</v>
      </c>
      <c r="B1941" s="14" t="inlineStr">
        <is>
          <t>shp</t>
        </is>
      </c>
      <c r="C1941" s="14" t="inlineStr">
        <is>
          <t>ker</t>
        </is>
      </c>
      <c r="D1941" s="14" t="inlineStr">
        <is>
          <t>cem</t>
        </is>
      </c>
      <c r="E1941" s="14" t="inlineStr">
        <is>
          <t>SHADOWGJ</t>
        </is>
      </c>
      <c r="F1941" s="81" t="inlineStr">
        <is>
          <t>SHADOWGJ(INDEX(AD$297:AD$313,$E2469),$D2469)</t>
        </is>
      </c>
    </row>
    <row r="1942">
      <c r="A1942" s="14" t="n">
        <v>2470</v>
      </c>
      <c r="B1942" s="14" t="inlineStr">
        <is>
          <t>shp</t>
        </is>
      </c>
      <c r="C1942" s="14" t="inlineStr">
        <is>
          <t>oop</t>
        </is>
      </c>
      <c r="D1942" s="14" t="inlineStr">
        <is>
          <t>cem</t>
        </is>
      </c>
      <c r="E1942" s="14" t="inlineStr">
        <is>
          <t>SHADOWGJ</t>
        </is>
      </c>
      <c r="F1942" s="81" t="inlineStr">
        <is>
          <t>SHADOWGJ(INDEX(AD$297:AD$313,$E2470),$D2470)</t>
        </is>
      </c>
    </row>
    <row r="1943">
      <c r="A1943" s="14" t="n">
        <v>2471</v>
      </c>
      <c r="B1943" s="14" t="inlineStr">
        <is>
          <t>shp</t>
        </is>
      </c>
      <c r="C1943" s="14" t="inlineStr">
        <is>
          <t>bio</t>
        </is>
      </c>
      <c r="D1943" s="14" t="inlineStr">
        <is>
          <t>cem</t>
        </is>
      </c>
      <c r="E1943" s="14" t="inlineStr">
        <is>
          <t>SHADOWGJ</t>
        </is>
      </c>
      <c r="F1943" s="81" t="inlineStr">
        <is>
          <t>SHADOWGJ(INDEX(AD$297:AD$313,$E2471),$D2471)</t>
        </is>
      </c>
    </row>
    <row r="1944">
      <c r="A1944" s="14" t="n">
        <v>2473</v>
      </c>
      <c r="B1944" s="14" t="inlineStr">
        <is>
          <t>ener</t>
        </is>
      </c>
      <c r="C1944" s="14" t="inlineStr">
        <is>
          <t>coa</t>
        </is>
      </c>
      <c r="D1944" s="14" t="inlineStr">
        <is>
          <t>cem</t>
        </is>
      </c>
      <c r="E1944" s="14" t="inlineStr">
        <is>
          <t>FUELUSE</t>
        </is>
      </c>
      <c r="F1944" s="81" t="inlineStr">
        <is>
          <t>FUELUSE(AC2473,AD2455,AC2455,AD2464,AC2464,AD$7,$D2473,$E2473,$F2473,$G2473)</t>
        </is>
      </c>
    </row>
    <row r="1945">
      <c r="A1945" s="14" t="n">
        <v>2474</v>
      </c>
      <c r="B1945" s="14" t="inlineStr">
        <is>
          <t>ener</t>
        </is>
      </c>
      <c r="C1945" s="14" t="inlineStr">
        <is>
          <t>nga</t>
        </is>
      </c>
      <c r="D1945" s="14" t="inlineStr">
        <is>
          <t>cem</t>
        </is>
      </c>
      <c r="E1945" s="14" t="inlineStr">
        <is>
          <t>FUELUSE</t>
        </is>
      </c>
      <c r="F1945" s="81" t="inlineStr">
        <is>
          <t>FUELUSE(AC2474,AD2456,AC2456,AD2465,AC2465,AD$7,$D2474,$E2474,$F2474,$G2474)</t>
        </is>
      </c>
    </row>
    <row r="1946">
      <c r="A1946" s="14" t="n">
        <v>2475</v>
      </c>
      <c r="B1946" s="14" t="inlineStr">
        <is>
          <t>ener</t>
        </is>
      </c>
      <c r="C1946" s="14" t="inlineStr">
        <is>
          <t>gso</t>
        </is>
      </c>
      <c r="D1946" s="14" t="inlineStr">
        <is>
          <t>cem</t>
        </is>
      </c>
      <c r="E1946" s="14" t="inlineStr">
        <is>
          <t>FUELUSE</t>
        </is>
      </c>
      <c r="F1946" s="81" t="inlineStr">
        <is>
          <t>FUELUSE(AC2475,AD2457,AC2457,AD2466,AC2466,AD$7,$D2475,$E2475,$F2475,$G2475)</t>
        </is>
      </c>
    </row>
    <row r="1947">
      <c r="A1947" s="14" t="n">
        <v>2476</v>
      </c>
      <c r="B1947" s="14" t="inlineStr">
        <is>
          <t>ener</t>
        </is>
      </c>
      <c r="C1947" s="14" t="inlineStr">
        <is>
          <t>die</t>
        </is>
      </c>
      <c r="D1947" s="14" t="inlineStr">
        <is>
          <t>cem</t>
        </is>
      </c>
      <c r="E1947" s="14" t="inlineStr">
        <is>
          <t>FUELUSE</t>
        </is>
      </c>
      <c r="F1947" s="81" t="inlineStr">
        <is>
          <t>FUELUSE(AC2476,AD2458,AC2458,AD2467,AC2467,AD$7,$D2476,$E2476,$F2476,$G2476)</t>
        </is>
      </c>
    </row>
    <row r="1948">
      <c r="A1948" s="14" t="n">
        <v>2477</v>
      </c>
      <c r="B1948" s="14" t="inlineStr">
        <is>
          <t>ener</t>
        </is>
      </c>
      <c r="C1948" s="14" t="inlineStr">
        <is>
          <t>lpg</t>
        </is>
      </c>
      <c r="D1948" s="14" t="inlineStr">
        <is>
          <t>cem</t>
        </is>
      </c>
      <c r="E1948" s="14" t="inlineStr">
        <is>
          <t>FUELUSE</t>
        </is>
      </c>
      <c r="F1948" s="81" t="inlineStr">
        <is>
          <t>FUELUSE(AC2477,AD2459,AC2459,AD2468,AC2468,AD$7,$D2477,$E2477,$F2477,$G2477)</t>
        </is>
      </c>
    </row>
    <row r="1949">
      <c r="A1949" s="14" t="n">
        <v>2478</v>
      </c>
      <c r="B1949" s="14" t="inlineStr">
        <is>
          <t>ener</t>
        </is>
      </c>
      <c r="C1949" s="14" t="inlineStr">
        <is>
          <t>ker</t>
        </is>
      </c>
      <c r="D1949" s="14" t="inlineStr">
        <is>
          <t>cem</t>
        </is>
      </c>
      <c r="E1949" s="14" t="inlineStr">
        <is>
          <t>FUELUSE</t>
        </is>
      </c>
      <c r="F1949" s="81" t="inlineStr">
        <is>
          <t>FUELUSE(AC2478,AD2460,AC2460,AD2469,AC2469,AD$7,$D2478,$E2478,$F2478,$G2478)</t>
        </is>
      </c>
    </row>
    <row r="1950">
      <c r="A1950" s="14" t="n">
        <v>2479</v>
      </c>
      <c r="B1950" s="14" t="inlineStr">
        <is>
          <t>ener</t>
        </is>
      </c>
      <c r="C1950" s="14" t="inlineStr">
        <is>
          <t>oop</t>
        </is>
      </c>
      <c r="D1950" s="14" t="inlineStr">
        <is>
          <t>cem</t>
        </is>
      </c>
      <c r="E1950" s="14" t="inlineStr">
        <is>
          <t>FUELUSE</t>
        </is>
      </c>
      <c r="F1950" s="81" t="inlineStr">
        <is>
          <t>FUELUSE(AC2479,AD2461,AC2461,AD2470,AC2470,AD$7,$D2479,$E2479,$F2479,$G2479)</t>
        </is>
      </c>
    </row>
    <row r="1951">
      <c r="A1951" s="14" t="n">
        <v>2480</v>
      </c>
      <c r="B1951" s="14" t="inlineStr">
        <is>
          <t>ener</t>
        </is>
      </c>
      <c r="C1951" s="14" t="inlineStr">
        <is>
          <t>bio</t>
        </is>
      </c>
      <c r="D1951" s="14" t="inlineStr">
        <is>
          <t>cem</t>
        </is>
      </c>
      <c r="E1951" s="14" t="inlineStr">
        <is>
          <t>FUELUSE</t>
        </is>
      </c>
      <c r="F1951" s="81" t="inlineStr">
        <is>
          <t>FUELUSE(AC2480,AD2462,AC2462,AD2471,AC2471,AD$7,$D2480,$E2480,$F2480,$G2480)</t>
        </is>
      </c>
    </row>
    <row r="1952">
      <c r="A1952" s="14" t="n">
        <v>2482</v>
      </c>
      <c r="B1952" s="14" t="inlineStr">
        <is>
          <t>co2</t>
        </is>
      </c>
      <c r="C1952" s="14" t="inlineStr">
        <is>
          <t>coa</t>
        </is>
      </c>
      <c r="D1952" s="14" t="inlineStr">
        <is>
          <t>cem</t>
        </is>
      </c>
      <c r="E1952" s="14" t="inlineStr">
        <is>
          <t>EMISSIONS</t>
        </is>
      </c>
      <c r="F1952" s="81" t="inlineStr">
        <is>
          <t>EMISSIONS(AD2473,Settings!$C$13,$D2482)</t>
        </is>
      </c>
    </row>
    <row r="1953">
      <c r="A1953" s="14" t="n">
        <v>2483</v>
      </c>
      <c r="B1953" s="14" t="inlineStr">
        <is>
          <t>co2</t>
        </is>
      </c>
      <c r="C1953" s="14" t="inlineStr">
        <is>
          <t>nga</t>
        </is>
      </c>
      <c r="D1953" s="14" t="inlineStr">
        <is>
          <t>cem</t>
        </is>
      </c>
      <c r="E1953" s="14" t="inlineStr">
        <is>
          <t>EMISSIONS</t>
        </is>
      </c>
      <c r="F1953" s="81" t="inlineStr">
        <is>
          <t>EMISSIONS(AD2474,Settings!$C$13,$D2483)</t>
        </is>
      </c>
    </row>
    <row r="1954">
      <c r="A1954" s="14" t="n">
        <v>2484</v>
      </c>
      <c r="B1954" s="14" t="inlineStr">
        <is>
          <t>co2</t>
        </is>
      </c>
      <c r="C1954" s="14" t="inlineStr">
        <is>
          <t>gso</t>
        </is>
      </c>
      <c r="D1954" s="14" t="inlineStr">
        <is>
          <t>cem</t>
        </is>
      </c>
      <c r="E1954" s="14" t="inlineStr">
        <is>
          <t>EMISSIONS</t>
        </is>
      </c>
      <c r="F1954" s="81" t="inlineStr">
        <is>
          <t>EMISSIONS(AD2475,Settings!$C$13,$D2484)</t>
        </is>
      </c>
    </row>
    <row r="1955">
      <c r="A1955" s="14" t="n">
        <v>2485</v>
      </c>
      <c r="B1955" s="14" t="inlineStr">
        <is>
          <t>co2</t>
        </is>
      </c>
      <c r="C1955" s="14" t="inlineStr">
        <is>
          <t>die</t>
        </is>
      </c>
      <c r="D1955" s="14" t="inlineStr">
        <is>
          <t>cem</t>
        </is>
      </c>
      <c r="E1955" s="14" t="inlineStr">
        <is>
          <t>EMISSIONS</t>
        </is>
      </c>
      <c r="F1955" s="81" t="inlineStr">
        <is>
          <t>EMISSIONS(AD2476,Settings!$C$13,$D2485)</t>
        </is>
      </c>
    </row>
    <row r="1956">
      <c r="A1956" s="14" t="n">
        <v>2486</v>
      </c>
      <c r="B1956" s="14" t="inlineStr">
        <is>
          <t>co2</t>
        </is>
      </c>
      <c r="C1956" s="14" t="inlineStr">
        <is>
          <t>lpg</t>
        </is>
      </c>
      <c r="D1956" s="14" t="inlineStr">
        <is>
          <t>cem</t>
        </is>
      </c>
      <c r="E1956" s="14" t="inlineStr">
        <is>
          <t>EMISSIONS</t>
        </is>
      </c>
      <c r="F1956" s="81" t="inlineStr">
        <is>
          <t>EMISSIONS(AD2477,Settings!$C$13,$D2486)</t>
        </is>
      </c>
    </row>
    <row r="1957">
      <c r="A1957" s="14" t="n">
        <v>2487</v>
      </c>
      <c r="B1957" s="14" t="inlineStr">
        <is>
          <t>co2</t>
        </is>
      </c>
      <c r="C1957" s="14" t="inlineStr">
        <is>
          <t>ker</t>
        </is>
      </c>
      <c r="D1957" s="14" t="inlineStr">
        <is>
          <t>cem</t>
        </is>
      </c>
      <c r="E1957" s="14" t="inlineStr">
        <is>
          <t>EMISSIONS</t>
        </is>
      </c>
      <c r="F1957" s="81" t="inlineStr">
        <is>
          <t>EMISSIONS(AD2478,Settings!$C$13,$D2487)</t>
        </is>
      </c>
    </row>
    <row r="1958">
      <c r="A1958" s="14" t="n">
        <v>2488</v>
      </c>
      <c r="B1958" s="14" t="inlineStr">
        <is>
          <t>co2</t>
        </is>
      </c>
      <c r="C1958" s="14" t="inlineStr">
        <is>
          <t>oop</t>
        </is>
      </c>
      <c r="D1958" s="14" t="inlineStr">
        <is>
          <t>cem</t>
        </is>
      </c>
      <c r="E1958" s="14" t="inlineStr">
        <is>
          <t>EMISSIONS</t>
        </is>
      </c>
      <c r="F1958" s="81" t="inlineStr">
        <is>
          <t>EMISSIONS(AD2479,Settings!$C$13,$D2488)</t>
        </is>
      </c>
    </row>
    <row r="1959">
      <c r="A1959" s="14" t="n">
        <v>2489</v>
      </c>
      <c r="B1959" s="14" t="inlineStr">
        <is>
          <t>co2</t>
        </is>
      </c>
      <c r="C1959" s="14" t="inlineStr">
        <is>
          <t>bio</t>
        </is>
      </c>
      <c r="D1959" s="14" t="inlineStr">
        <is>
          <t>cem</t>
        </is>
      </c>
      <c r="E1959" s="14" t="inlineStr">
        <is>
          <t>EMISSIONS</t>
        </is>
      </c>
      <c r="F1959" s="81" t="inlineStr">
        <is>
          <t>EMISSIONS(AD2480,Settings!$C$13,$D2489)</t>
        </is>
      </c>
    </row>
    <row r="1960">
      <c r="A1960" s="14" t="n">
        <v>2491</v>
      </c>
      <c r="B1960" s="14" t="inlineStr">
        <is>
          <t>rtx</t>
        </is>
      </c>
      <c r="C1960" s="14" t="inlineStr">
        <is>
          <t>coa</t>
        </is>
      </c>
      <c r="D1960" s="14" t="inlineStr">
        <is>
          <t>cem</t>
        </is>
      </c>
      <c r="E1960" s="14" t="inlineStr">
        <is>
          <t>REVENUE</t>
        </is>
      </c>
      <c r="F1960" s="81" t="inlineStr">
        <is>
          <t>REVENUE(AD2473,Settings!$C$13,INDEX(AD$407:AD$418,$D2491)+INDEX(AD$394:AD$405,$D2491)+AD2446*(1+$E2491))</t>
        </is>
      </c>
    </row>
    <row r="1961">
      <c r="A1961" s="14" t="n">
        <v>2492</v>
      </c>
      <c r="B1961" s="14" t="inlineStr">
        <is>
          <t>rtx</t>
        </is>
      </c>
      <c r="C1961" s="14" t="inlineStr">
        <is>
          <t>nga</t>
        </is>
      </c>
      <c r="D1961" s="14" t="inlineStr">
        <is>
          <t>cem</t>
        </is>
      </c>
      <c r="E1961" s="14" t="inlineStr">
        <is>
          <t>REVENUE</t>
        </is>
      </c>
      <c r="F1961" s="81" t="inlineStr">
        <is>
          <t>REVENUE(AD2474,Settings!$C$13,INDEX(AD$407:AD$418,$D2492)+INDEX(AD$394:AD$405,$D2492)+AD2447*(1+$E2492))</t>
        </is>
      </c>
    </row>
    <row r="1962">
      <c r="A1962" s="14" t="n">
        <v>2493</v>
      </c>
      <c r="B1962" s="14" t="inlineStr">
        <is>
          <t>rtx</t>
        </is>
      </c>
      <c r="C1962" s="14" t="inlineStr">
        <is>
          <t>gso</t>
        </is>
      </c>
      <c r="D1962" s="14" t="inlineStr">
        <is>
          <t>cem</t>
        </is>
      </c>
      <c r="E1962" s="14" t="inlineStr">
        <is>
          <t>REVENUE</t>
        </is>
      </c>
      <c r="F1962" s="81" t="inlineStr">
        <is>
          <t>REVENUE(AD2475,Settings!$C$13,INDEX(AD$407:AD$418,$D2493)+INDEX(AD$394:AD$405,$D2493)+AD2448*(1+$E2493))</t>
        </is>
      </c>
    </row>
    <row r="1963">
      <c r="A1963" s="14" t="n">
        <v>2494</v>
      </c>
      <c r="B1963" s="14" t="inlineStr">
        <is>
          <t>rtx</t>
        </is>
      </c>
      <c r="C1963" s="14" t="inlineStr">
        <is>
          <t>die</t>
        </is>
      </c>
      <c r="D1963" s="14" t="inlineStr">
        <is>
          <t>cem</t>
        </is>
      </c>
      <c r="E1963" s="14" t="inlineStr">
        <is>
          <t>REVENUE</t>
        </is>
      </c>
      <c r="F1963" s="81" t="inlineStr">
        <is>
          <t>REVENUE(AD2476,Settings!$C$13,INDEX(AD$407:AD$418,$D2494)+INDEX(AD$394:AD$405,$D2494)+AD2449*(1+$E2494))</t>
        </is>
      </c>
    </row>
    <row r="1964">
      <c r="A1964" s="14" t="n">
        <v>2495</v>
      </c>
      <c r="B1964" s="14" t="inlineStr">
        <is>
          <t>rtx</t>
        </is>
      </c>
      <c r="C1964" s="14" t="inlineStr">
        <is>
          <t>lpg</t>
        </is>
      </c>
      <c r="D1964" s="14" t="inlineStr">
        <is>
          <t>cem</t>
        </is>
      </c>
      <c r="E1964" s="14" t="inlineStr">
        <is>
          <t>REVENUE</t>
        </is>
      </c>
      <c r="F1964" s="81" t="inlineStr">
        <is>
          <t>REVENUE(AD2477,Settings!$C$13,INDEX(AD$407:AD$418,$D2495)+INDEX(AD$394:AD$405,$D2495)+AD2450*(1+$E2495))</t>
        </is>
      </c>
    </row>
    <row r="1965">
      <c r="A1965" s="14" t="n">
        <v>2496</v>
      </c>
      <c r="B1965" s="14" t="inlineStr">
        <is>
          <t>rtx</t>
        </is>
      </c>
      <c r="C1965" s="14" t="inlineStr">
        <is>
          <t>ker</t>
        </is>
      </c>
      <c r="D1965" s="14" t="inlineStr">
        <is>
          <t>cem</t>
        </is>
      </c>
      <c r="E1965" s="14" t="inlineStr">
        <is>
          <t>REVENUE</t>
        </is>
      </c>
      <c r="F1965" s="81" t="inlineStr">
        <is>
          <t>REVENUE(AD2478,Settings!$C$13,INDEX(AD$407:AD$418,$D2496)+INDEX(AD$394:AD$405,$D2496)+AD2451*(1+$E2496))</t>
        </is>
      </c>
    </row>
    <row r="1966">
      <c r="A1966" s="14" t="n">
        <v>2497</v>
      </c>
      <c r="B1966" s="14" t="inlineStr">
        <is>
          <t>rtx</t>
        </is>
      </c>
      <c r="C1966" s="14" t="inlineStr">
        <is>
          <t>oop</t>
        </is>
      </c>
      <c r="D1966" s="14" t="inlineStr">
        <is>
          <t>cem</t>
        </is>
      </c>
      <c r="E1966" s="14" t="inlineStr">
        <is>
          <t>REVENUE</t>
        </is>
      </c>
      <c r="F1966" s="81" t="inlineStr">
        <is>
          <t>REVENUE(AD2479,Settings!$C$13,INDEX(AD$407:AD$418,$D2497)+INDEX(AD$394:AD$405,$D2497)+AD2452*(1+$E2497))</t>
        </is>
      </c>
    </row>
    <row r="1967">
      <c r="A1967" s="14" t="n">
        <v>2498</v>
      </c>
      <c r="B1967" s="14" t="inlineStr">
        <is>
          <t>rtx</t>
        </is>
      </c>
      <c r="C1967" s="14" t="inlineStr">
        <is>
          <t>bio</t>
        </is>
      </c>
      <c r="D1967" s="14" t="inlineStr">
        <is>
          <t>cem</t>
        </is>
      </c>
      <c r="E1967" s="14" t="inlineStr">
        <is>
          <t>REVENUE</t>
        </is>
      </c>
      <c r="F1967" s="81" t="inlineStr">
        <is>
          <t>REVENUE(AD2480,Settings!$C$13,INDEX(AD$407:AD$418,$D2498)+INDEX(AD$394:AD$405,$D2498)+AD2453*(1+$E2498))</t>
        </is>
      </c>
    </row>
    <row r="1968">
      <c r="A1968" s="14" t="n">
        <v>2500</v>
      </c>
      <c r="B1968" s="14" t="inlineStr">
        <is>
          <t>rsub</t>
        </is>
      </c>
      <c r="C1968" s="14" t="inlineStr">
        <is>
          <t>coa</t>
        </is>
      </c>
      <c r="D1968" s="14" t="inlineStr">
        <is>
          <t>cem</t>
        </is>
      </c>
      <c r="E1968" s="14" t="inlineStr">
        <is>
          <t>REVENUE</t>
        </is>
      </c>
      <c r="F1968" s="81" t="inlineStr">
        <is>
          <t>REVENUE(AD2473,Settings!$C$13,INDEX(AD$420:AD$431,$D2500))</t>
        </is>
      </c>
    </row>
    <row r="1969">
      <c r="A1969" s="14" t="n">
        <v>2501</v>
      </c>
      <c r="B1969" s="14" t="inlineStr">
        <is>
          <t>rsub</t>
        </is>
      </c>
      <c r="C1969" s="14" t="inlineStr">
        <is>
          <t>nga</t>
        </is>
      </c>
      <c r="D1969" s="14" t="inlineStr">
        <is>
          <t>cem</t>
        </is>
      </c>
      <c r="E1969" s="14" t="inlineStr">
        <is>
          <t>REVENUE</t>
        </is>
      </c>
      <c r="F1969" s="81" t="inlineStr">
        <is>
          <t>REVENUE(AD2474,Settings!$C$13,INDEX(AD$420:AD$431,$D2501))</t>
        </is>
      </c>
    </row>
    <row r="1970">
      <c r="A1970" s="14" t="n">
        <v>2502</v>
      </c>
      <c r="B1970" s="14" t="inlineStr">
        <is>
          <t>rsub</t>
        </is>
      </c>
      <c r="C1970" s="14" t="inlineStr">
        <is>
          <t>gso</t>
        </is>
      </c>
      <c r="D1970" s="14" t="inlineStr">
        <is>
          <t>cem</t>
        </is>
      </c>
      <c r="E1970" s="14" t="inlineStr">
        <is>
          <t>REVENUE</t>
        </is>
      </c>
      <c r="F1970" s="81" t="inlineStr">
        <is>
          <t>REVENUE(AD2475,Settings!$C$13,INDEX(AD$420:AD$431,$D2502))</t>
        </is>
      </c>
    </row>
    <row r="1971">
      <c r="A1971" s="14" t="n">
        <v>2503</v>
      </c>
      <c r="B1971" s="14" t="inlineStr">
        <is>
          <t>rsub</t>
        </is>
      </c>
      <c r="C1971" s="14" t="inlineStr">
        <is>
          <t>die</t>
        </is>
      </c>
      <c r="D1971" s="14" t="inlineStr">
        <is>
          <t>cem</t>
        </is>
      </c>
      <c r="E1971" s="14" t="inlineStr">
        <is>
          <t>REVENUE</t>
        </is>
      </c>
      <c r="F1971" s="81" t="inlineStr">
        <is>
          <t>REVENUE(AD2476,Settings!$C$13,INDEX(AD$420:AD$431,$D2503))</t>
        </is>
      </c>
    </row>
    <row r="1972">
      <c r="A1972" s="14" t="n">
        <v>2504</v>
      </c>
      <c r="B1972" s="14" t="inlineStr">
        <is>
          <t>rsub</t>
        </is>
      </c>
      <c r="C1972" s="14" t="inlineStr">
        <is>
          <t>lpg</t>
        </is>
      </c>
      <c r="D1972" s="14" t="inlineStr">
        <is>
          <t>cem</t>
        </is>
      </c>
      <c r="E1972" s="14" t="inlineStr">
        <is>
          <t>REVENUE</t>
        </is>
      </c>
      <c r="F1972" s="81" t="inlineStr">
        <is>
          <t>REVENUE(AD2477,Settings!$C$13,INDEX(AD$420:AD$431,$D2504))</t>
        </is>
      </c>
    </row>
    <row r="1973">
      <c r="A1973" s="14" t="n">
        <v>2505</v>
      </c>
      <c r="B1973" s="14" t="inlineStr">
        <is>
          <t>rsub</t>
        </is>
      </c>
      <c r="C1973" s="14" t="inlineStr">
        <is>
          <t>ker</t>
        </is>
      </c>
      <c r="D1973" s="14" t="inlineStr">
        <is>
          <t>cem</t>
        </is>
      </c>
      <c r="E1973" s="14" t="inlineStr">
        <is>
          <t>REVENUE</t>
        </is>
      </c>
      <c r="F1973" s="81" t="inlineStr">
        <is>
          <t>REVENUE(AD2478,Settings!$C$13,INDEX(AD$420:AD$431,$D2505))</t>
        </is>
      </c>
    </row>
    <row r="1974">
      <c r="A1974" s="14" t="n">
        <v>2506</v>
      </c>
      <c r="B1974" s="14" t="inlineStr">
        <is>
          <t>rsub</t>
        </is>
      </c>
      <c r="C1974" s="14" t="inlineStr">
        <is>
          <t>oop</t>
        </is>
      </c>
      <c r="D1974" s="14" t="inlineStr">
        <is>
          <t>cem</t>
        </is>
      </c>
      <c r="E1974" s="14" t="inlineStr">
        <is>
          <t>REVENUE</t>
        </is>
      </c>
      <c r="F1974" s="81" t="inlineStr">
        <is>
          <t>REVENUE(AD2479,Settings!$C$13,INDEX(AD$420:AD$431,$D2506))</t>
        </is>
      </c>
    </row>
    <row r="1975">
      <c r="A1975" s="14" t="n">
        <v>2507</v>
      </c>
      <c r="B1975" s="14" t="inlineStr">
        <is>
          <t>rsub</t>
        </is>
      </c>
      <c r="C1975" s="14" t="inlineStr">
        <is>
          <t>bio</t>
        </is>
      </c>
      <c r="D1975" s="14" t="inlineStr">
        <is>
          <t>cem</t>
        </is>
      </c>
      <c r="E1975" s="14" t="inlineStr">
        <is>
          <t>REVENUE</t>
        </is>
      </c>
      <c r="F1975" s="81" t="inlineStr">
        <is>
          <t>REVENUE(AD2480,Settings!$C$13,INDEX(AD$420:AD$431,$D2507))</t>
        </is>
      </c>
    </row>
    <row r="1976">
      <c r="A1976" s="14" t="n">
        <v>2509</v>
      </c>
      <c r="B1976" s="14" t="inlineStr">
        <is>
          <t>rnew</t>
        </is>
      </c>
      <c r="C1976" s="14" t="inlineStr">
        <is>
          <t>coa</t>
        </is>
      </c>
      <c r="D1976" s="14" t="inlineStr">
        <is>
          <t>cem</t>
        </is>
      </c>
      <c r="E1976" s="14" t="inlineStr">
        <is>
          <t>REVENUE</t>
        </is>
      </c>
      <c r="F1976" s="81" t="inlineStr">
        <is>
          <t>REVENUE(AD2473,Settings!$C$13,NEWREVRATE(AD2401,AD2419,AD2410,AD$201,AD2428,$D2509))</t>
        </is>
      </c>
    </row>
    <row r="1977">
      <c r="A1977" s="14" t="n">
        <v>2510</v>
      </c>
      <c r="B1977" s="14" t="inlineStr">
        <is>
          <t>rnew</t>
        </is>
      </c>
      <c r="C1977" s="14" t="inlineStr">
        <is>
          <t>nga</t>
        </is>
      </c>
      <c r="D1977" s="14" t="inlineStr">
        <is>
          <t>cem</t>
        </is>
      </c>
      <c r="E1977" s="14" t="inlineStr">
        <is>
          <t>REVENUE</t>
        </is>
      </c>
      <c r="F1977" s="81" t="inlineStr">
        <is>
          <t>REVENUE(AD2474,Settings!$C$13,NEWREVRATE(AD2402,AD2420,AD2411,AD$201,AD2429,$D2510))</t>
        </is>
      </c>
    </row>
    <row r="1978">
      <c r="A1978" s="14" t="n">
        <v>2511</v>
      </c>
      <c r="B1978" s="14" t="inlineStr">
        <is>
          <t>rnew</t>
        </is>
      </c>
      <c r="C1978" s="14" t="inlineStr">
        <is>
          <t>gso</t>
        </is>
      </c>
      <c r="D1978" s="14" t="inlineStr">
        <is>
          <t>cem</t>
        </is>
      </c>
      <c r="E1978" s="14" t="inlineStr">
        <is>
          <t>REVENUE</t>
        </is>
      </c>
      <c r="F1978" s="81" t="inlineStr">
        <is>
          <t>REVENUE(AD2475,Settings!$C$13,NEWREVRATE(AD2403,AD2421,AD2412,AD$201,AD2430,$D2511))</t>
        </is>
      </c>
    </row>
    <row r="1979">
      <c r="A1979" s="14" t="n">
        <v>2512</v>
      </c>
      <c r="B1979" s="14" t="inlineStr">
        <is>
          <t>rnew</t>
        </is>
      </c>
      <c r="C1979" s="14" t="inlineStr">
        <is>
          <t>die</t>
        </is>
      </c>
      <c r="D1979" s="14" t="inlineStr">
        <is>
          <t>cem</t>
        </is>
      </c>
      <c r="E1979" s="14" t="inlineStr">
        <is>
          <t>REVENUE</t>
        </is>
      </c>
      <c r="F1979" s="81" t="inlineStr">
        <is>
          <t>REVENUE(AD2476,Settings!$C$13,NEWREVRATE(AD2404,AD2422,AD2413,AD$201,AD2431,$D2512))</t>
        </is>
      </c>
    </row>
    <row r="1980">
      <c r="A1980" s="14" t="n">
        <v>2513</v>
      </c>
      <c r="B1980" s="14" t="inlineStr">
        <is>
          <t>rnew</t>
        </is>
      </c>
      <c r="C1980" s="14" t="inlineStr">
        <is>
          <t>lpg</t>
        </is>
      </c>
      <c r="D1980" s="14" t="inlineStr">
        <is>
          <t>cem</t>
        </is>
      </c>
      <c r="E1980" s="14" t="inlineStr">
        <is>
          <t>REVENUE</t>
        </is>
      </c>
      <c r="F1980" s="81" t="inlineStr">
        <is>
          <t>REVENUE(AD2477,Settings!$C$13,NEWREVRATE(AD2405,AD2423,AD2414,AD$201,AD2432,$D2513))</t>
        </is>
      </c>
    </row>
    <row r="1981">
      <c r="A1981" s="14" t="n">
        <v>2514</v>
      </c>
      <c r="B1981" s="14" t="inlineStr">
        <is>
          <t>rnew</t>
        </is>
      </c>
      <c r="C1981" s="14" t="inlineStr">
        <is>
          <t>ker</t>
        </is>
      </c>
      <c r="D1981" s="14" t="inlineStr">
        <is>
          <t>cem</t>
        </is>
      </c>
      <c r="E1981" s="14" t="inlineStr">
        <is>
          <t>REVENUE</t>
        </is>
      </c>
      <c r="F1981" s="81" t="inlineStr">
        <is>
          <t>REVENUE(AD2478,Settings!$C$13,NEWREVRATE(AD2406,AD2424,AD2415,AD$201,AD2433,$D2514))</t>
        </is>
      </c>
    </row>
    <row r="1982">
      <c r="A1982" s="14" t="n">
        <v>2515</v>
      </c>
      <c r="B1982" s="14" t="inlineStr">
        <is>
          <t>rnew</t>
        </is>
      </c>
      <c r="C1982" s="14" t="inlineStr">
        <is>
          <t>oop</t>
        </is>
      </c>
      <c r="D1982" s="14" t="inlineStr">
        <is>
          <t>cem</t>
        </is>
      </c>
      <c r="E1982" s="14" t="inlineStr">
        <is>
          <t>REVENUE</t>
        </is>
      </c>
      <c r="F1982" s="81" t="inlineStr">
        <is>
          <t>REVENUE(AD2479,Settings!$C$13,NEWREVRATE(AD2407,AD2425,AD2416,AD$201,AD2434,$D2515))</t>
        </is>
      </c>
    </row>
    <row r="1983">
      <c r="A1983" s="14" t="n">
        <v>2516</v>
      </c>
      <c r="B1983" s="14" t="inlineStr">
        <is>
          <t>rnew</t>
        </is>
      </c>
      <c r="C1983" s="14" t="inlineStr">
        <is>
          <t>bio</t>
        </is>
      </c>
      <c r="D1983" s="14" t="inlineStr">
        <is>
          <t>cem</t>
        </is>
      </c>
      <c r="E1983" s="14" t="inlineStr">
        <is>
          <t>REVENUE</t>
        </is>
      </c>
      <c r="F1983" s="81" t="inlineStr">
        <is>
          <t>REVENUE(AD2480,Settings!$C$13,NEWREVRATE(AD2408,AD2426,AD2417,AD$201,AD2435,$D2516))</t>
        </is>
      </c>
    </row>
    <row r="1984">
      <c r="A1984" s="14" t="n">
        <v>2518</v>
      </c>
      <c r="B1984" s="14" t="inlineStr">
        <is>
          <t>rxcp</t>
        </is>
      </c>
      <c r="C1984" s="14" t="inlineStr">
        <is>
          <t>coa</t>
        </is>
      </c>
      <c r="D1984" s="14" t="inlineStr">
        <is>
          <t>cem</t>
        </is>
      </c>
      <c r="E1984" s="14" t="inlineStr">
        <is>
          <t>REVENUE</t>
        </is>
      </c>
      <c r="F1984" s="81" t="inlineStr">
        <is>
          <t>REVENUE(AD2473,Settings!$C$13,AD2437)</t>
        </is>
      </c>
    </row>
    <row r="1985">
      <c r="A1985" s="14" t="n">
        <v>2519</v>
      </c>
      <c r="B1985" s="14" t="inlineStr">
        <is>
          <t>rxcp</t>
        </is>
      </c>
      <c r="C1985" s="14" t="inlineStr">
        <is>
          <t>nga</t>
        </is>
      </c>
      <c r="D1985" s="14" t="inlineStr">
        <is>
          <t>cem</t>
        </is>
      </c>
      <c r="E1985" s="14" t="inlineStr">
        <is>
          <t>REVENUE</t>
        </is>
      </c>
      <c r="F1985" s="81" t="inlineStr">
        <is>
          <t>REVENUE(AD2474,Settings!$C$13,AD2438)</t>
        </is>
      </c>
    </row>
    <row r="1986">
      <c r="A1986" s="14" t="n">
        <v>2520</v>
      </c>
      <c r="B1986" s="14" t="inlineStr">
        <is>
          <t>rxcp</t>
        </is>
      </c>
      <c r="C1986" s="14" t="inlineStr">
        <is>
          <t>gso</t>
        </is>
      </c>
      <c r="D1986" s="14" t="inlineStr">
        <is>
          <t>cem</t>
        </is>
      </c>
      <c r="E1986" s="14" t="inlineStr">
        <is>
          <t>REVENUE</t>
        </is>
      </c>
      <c r="F1986" s="81" t="inlineStr">
        <is>
          <t>REVENUE(AD2475,Settings!$C$13,AD2439)</t>
        </is>
      </c>
    </row>
    <row r="1987">
      <c r="A1987" s="14" t="n">
        <v>2521</v>
      </c>
      <c r="B1987" s="14" t="inlineStr">
        <is>
          <t>rxcp</t>
        </is>
      </c>
      <c r="C1987" s="14" t="inlineStr">
        <is>
          <t>die</t>
        </is>
      </c>
      <c r="D1987" s="14" t="inlineStr">
        <is>
          <t>cem</t>
        </is>
      </c>
      <c r="E1987" s="14" t="inlineStr">
        <is>
          <t>REVENUE</t>
        </is>
      </c>
      <c r="F1987" s="81" t="inlineStr">
        <is>
          <t>REVENUE(AD2476,Settings!$C$13,AD2440)</t>
        </is>
      </c>
    </row>
    <row r="1988">
      <c r="A1988" s="14" t="n">
        <v>2522</v>
      </c>
      <c r="B1988" s="14" t="inlineStr">
        <is>
          <t>rxcp</t>
        </is>
      </c>
      <c r="C1988" s="14" t="inlineStr">
        <is>
          <t>lpg</t>
        </is>
      </c>
      <c r="D1988" s="14" t="inlineStr">
        <is>
          <t>cem</t>
        </is>
      </c>
      <c r="E1988" s="14" t="inlineStr">
        <is>
          <t>REVENUE</t>
        </is>
      </c>
      <c r="F1988" s="81" t="inlineStr">
        <is>
          <t>REVENUE(AD2477,Settings!$C$13,AD2441)</t>
        </is>
      </c>
    </row>
    <row r="1989">
      <c r="A1989" s="14" t="n">
        <v>2523</v>
      </c>
      <c r="B1989" s="14" t="inlineStr">
        <is>
          <t>rxcp</t>
        </is>
      </c>
      <c r="C1989" s="14" t="inlineStr">
        <is>
          <t>ker</t>
        </is>
      </c>
      <c r="D1989" s="14" t="inlineStr">
        <is>
          <t>cem</t>
        </is>
      </c>
      <c r="E1989" s="14" t="inlineStr">
        <is>
          <t>REVENUE</t>
        </is>
      </c>
      <c r="F1989" s="81" t="inlineStr">
        <is>
          <t>REVENUE(AD2478,Settings!$C$13,AD2442)</t>
        </is>
      </c>
    </row>
    <row r="1990">
      <c r="A1990" s="14" t="n">
        <v>2524</v>
      </c>
      <c r="B1990" s="14" t="inlineStr">
        <is>
          <t>rxcp</t>
        </is>
      </c>
      <c r="C1990" s="14" t="inlineStr">
        <is>
          <t>oop</t>
        </is>
      </c>
      <c r="D1990" s="14" t="inlineStr">
        <is>
          <t>cem</t>
        </is>
      </c>
      <c r="E1990" s="14" t="inlineStr">
        <is>
          <t>REVENUE</t>
        </is>
      </c>
      <c r="F1990" s="81" t="inlineStr">
        <is>
          <t>REVENUE(AD2479,Settings!$C$13,AD2443)</t>
        </is>
      </c>
    </row>
    <row r="1991">
      <c r="A1991" s="14" t="n">
        <v>2525</v>
      </c>
      <c r="B1991" s="14" t="inlineStr">
        <is>
          <t>rxcp</t>
        </is>
      </c>
      <c r="C1991" s="14" t="inlineStr">
        <is>
          <t>bio</t>
        </is>
      </c>
      <c r="D1991" s="14" t="inlineStr">
        <is>
          <t>cem</t>
        </is>
      </c>
      <c r="E1991" s="14" t="inlineStr">
        <is>
          <t>REVENUE</t>
        </is>
      </c>
      <c r="F1991" s="81" t="inlineStr">
        <is>
          <t>REVENUE(AD2480,Settings!$C$13,AD2444)</t>
        </is>
      </c>
    </row>
    <row r="1992">
      <c r="A1992" s="14" t="n">
        <v>2529</v>
      </c>
      <c r="B1992" s="14" t="inlineStr">
        <is>
          <t>ctxnew</t>
        </is>
      </c>
      <c r="C1992" s="14" t="inlineStr">
        <is>
          <t>coa</t>
        </is>
      </c>
      <c r="D1992" s="14" t="inlineStr">
        <is>
          <t>omn</t>
        </is>
      </c>
      <c r="E1992" s="14" t="inlineStr">
        <is>
          <t>CARBONTAX</t>
        </is>
      </c>
      <c r="F1992" s="81" t="inlineStr">
        <is>
          <t>CARBONTAX(INDEX(AD$263:AD$279,$F2529),$D2529,INDEX(AD$23:AD$30,$E2529))</t>
        </is>
      </c>
    </row>
    <row r="1993">
      <c r="A1993" s="14" t="n">
        <v>2530</v>
      </c>
      <c r="B1993" s="14" t="inlineStr">
        <is>
          <t>ctxnew</t>
        </is>
      </c>
      <c r="C1993" s="14" t="inlineStr">
        <is>
          <t>nga</t>
        </is>
      </c>
      <c r="D1993" s="14" t="inlineStr">
        <is>
          <t>omn</t>
        </is>
      </c>
      <c r="E1993" s="14" t="inlineStr">
        <is>
          <t>CARBONTAX</t>
        </is>
      </c>
      <c r="F1993" s="81" t="inlineStr">
        <is>
          <t>CARBONTAX(INDEX(AD$263:AD$279,$F2530),$D2530,INDEX(AD$23:AD$30,$E2530))</t>
        </is>
      </c>
    </row>
    <row r="1994">
      <c r="A1994" s="14" t="n">
        <v>2531</v>
      </c>
      <c r="B1994" s="14" t="inlineStr">
        <is>
          <t>ctxnew</t>
        </is>
      </c>
      <c r="C1994" s="14" t="inlineStr">
        <is>
          <t>gso</t>
        </is>
      </c>
      <c r="D1994" s="14" t="inlineStr">
        <is>
          <t>omn</t>
        </is>
      </c>
      <c r="E1994" s="14" t="inlineStr">
        <is>
          <t>CARBONTAX</t>
        </is>
      </c>
      <c r="F1994" s="81" t="inlineStr">
        <is>
          <t>CARBONTAX(INDEX(AD$263:AD$279,$F2531),$D2531,INDEX(AD$23:AD$30,$E2531))</t>
        </is>
      </c>
    </row>
    <row r="1995">
      <c r="A1995" s="14" t="n">
        <v>2532</v>
      </c>
      <c r="B1995" s="14" t="inlineStr">
        <is>
          <t>ctxnew</t>
        </is>
      </c>
      <c r="C1995" s="14" t="inlineStr">
        <is>
          <t>die</t>
        </is>
      </c>
      <c r="D1995" s="14" t="inlineStr">
        <is>
          <t>omn</t>
        </is>
      </c>
      <c r="E1995" s="14" t="inlineStr">
        <is>
          <t>CARBONTAX</t>
        </is>
      </c>
      <c r="F1995" s="81" t="inlineStr">
        <is>
          <t>CARBONTAX(INDEX(AD$263:AD$279,$F2532),$D2532,INDEX(AD$23:AD$30,$E2532))</t>
        </is>
      </c>
    </row>
    <row r="1996">
      <c r="A1996" s="14" t="n">
        <v>2533</v>
      </c>
      <c r="B1996" s="14" t="inlineStr">
        <is>
          <t>ctxnew</t>
        </is>
      </c>
      <c r="C1996" s="14" t="inlineStr">
        <is>
          <t>lpg</t>
        </is>
      </c>
      <c r="D1996" s="14" t="inlineStr">
        <is>
          <t>omn</t>
        </is>
      </c>
      <c r="E1996" s="14" t="inlineStr">
        <is>
          <t>CARBONTAX</t>
        </is>
      </c>
      <c r="F1996" s="81" t="inlineStr">
        <is>
          <t>CARBONTAX(INDEX(AD$263:AD$279,$F2533),$D2533,INDEX(AD$23:AD$30,$E2533))</t>
        </is>
      </c>
    </row>
    <row r="1997">
      <c r="A1997" s="14" t="n">
        <v>2534</v>
      </c>
      <c r="B1997" s="14" t="inlineStr">
        <is>
          <t>ctxnew</t>
        </is>
      </c>
      <c r="C1997" s="14" t="inlineStr">
        <is>
          <t>ker</t>
        </is>
      </c>
      <c r="D1997" s="14" t="inlineStr">
        <is>
          <t>omn</t>
        </is>
      </c>
      <c r="E1997" s="14" t="inlineStr">
        <is>
          <t>CARBONTAX</t>
        </is>
      </c>
      <c r="F1997" s="81" t="inlineStr">
        <is>
          <t>CARBONTAX(INDEX(AD$263:AD$279,$F2534),$D2534,INDEX(AD$23:AD$30,$E2534))</t>
        </is>
      </c>
    </row>
    <row r="1998">
      <c r="A1998" s="14" t="n">
        <v>2535</v>
      </c>
      <c r="B1998" s="14" t="inlineStr">
        <is>
          <t>ctxnew</t>
        </is>
      </c>
      <c r="C1998" s="14" t="inlineStr">
        <is>
          <t>oop</t>
        </is>
      </c>
      <c r="D1998" s="14" t="inlineStr">
        <is>
          <t>omn</t>
        </is>
      </c>
      <c r="E1998" s="14" t="inlineStr">
        <is>
          <t>CARBONTAX</t>
        </is>
      </c>
      <c r="F1998" s="81" t="inlineStr">
        <is>
          <t>CARBONTAX(INDEX(AD$263:AD$279,$F2535),$D2535,INDEX(AD$23:AD$30,$E2535))</t>
        </is>
      </c>
    </row>
    <row r="1999">
      <c r="A1999" s="14" t="n">
        <v>2536</v>
      </c>
      <c r="B1999" s="14" t="inlineStr">
        <is>
          <t>ctxnew</t>
        </is>
      </c>
      <c r="C1999" s="14" t="inlineStr">
        <is>
          <t>bio</t>
        </is>
      </c>
      <c r="D1999" s="14" t="inlineStr">
        <is>
          <t>omn</t>
        </is>
      </c>
      <c r="E1999" s="14" t="inlineStr">
        <is>
          <t>CARBONTAX</t>
        </is>
      </c>
      <c r="F1999" s="81" t="inlineStr">
        <is>
          <t>CARBONTAX(INDEX(AD$263:AD$279,$F2536),$D2536,INDEX(AD$23:AD$30,$E2536))</t>
        </is>
      </c>
    </row>
    <row r="2000">
      <c r="A2000" s="14" t="n">
        <v>2538</v>
      </c>
      <c r="B2000" s="14" t="inlineStr">
        <is>
          <t>ets</t>
        </is>
      </c>
      <c r="C2000" s="14" t="inlineStr">
        <is>
          <t>coa</t>
        </is>
      </c>
      <c r="D2000" s="14" t="inlineStr">
        <is>
          <t>omn</t>
        </is>
      </c>
      <c r="E2000" s="14" t="inlineStr">
        <is>
          <t>ETSCOST</t>
        </is>
      </c>
      <c r="F2000" s="81" t="inlineStr">
        <is>
          <t>ETSCOST(INDEX(AD$280:AD$296,$E2538),$D2538)</t>
        </is>
      </c>
    </row>
    <row r="2001">
      <c r="A2001" s="14" t="n">
        <v>2539</v>
      </c>
      <c r="B2001" s="14" t="inlineStr">
        <is>
          <t>ets</t>
        </is>
      </c>
      <c r="C2001" s="14" t="inlineStr">
        <is>
          <t>nga</t>
        </is>
      </c>
      <c r="D2001" s="14" t="inlineStr">
        <is>
          <t>omn</t>
        </is>
      </c>
      <c r="E2001" s="14" t="inlineStr">
        <is>
          <t>ETSCOST</t>
        </is>
      </c>
      <c r="F2001" s="81" t="inlineStr">
        <is>
          <t>ETSCOST(INDEX(AD$280:AD$296,$E2539),$D2539)</t>
        </is>
      </c>
    </row>
    <row r="2002">
      <c r="A2002" s="14" t="n">
        <v>2540</v>
      </c>
      <c r="B2002" s="14" t="inlineStr">
        <is>
          <t>ets</t>
        </is>
      </c>
      <c r="C2002" s="14" t="inlineStr">
        <is>
          <t>gso</t>
        </is>
      </c>
      <c r="D2002" s="14" t="inlineStr">
        <is>
          <t>omn</t>
        </is>
      </c>
      <c r="E2002" s="14" t="inlineStr">
        <is>
          <t>ETSCOST</t>
        </is>
      </c>
      <c r="F2002" s="81" t="inlineStr">
        <is>
          <t>ETSCOST(INDEX(AD$280:AD$296,$E2540),$D2540)</t>
        </is>
      </c>
    </row>
    <row r="2003">
      <c r="A2003" s="14" t="n">
        <v>2541</v>
      </c>
      <c r="B2003" s="14" t="inlineStr">
        <is>
          <t>ets</t>
        </is>
      </c>
      <c r="C2003" s="14" t="inlineStr">
        <is>
          <t>die</t>
        </is>
      </c>
      <c r="D2003" s="14" t="inlineStr">
        <is>
          <t>omn</t>
        </is>
      </c>
      <c r="E2003" s="14" t="inlineStr">
        <is>
          <t>ETSCOST</t>
        </is>
      </c>
      <c r="F2003" s="81" t="inlineStr">
        <is>
          <t>ETSCOST(INDEX(AD$280:AD$296,$E2541),$D2541)</t>
        </is>
      </c>
    </row>
    <row r="2004">
      <c r="A2004" s="14" t="n">
        <v>2542</v>
      </c>
      <c r="B2004" s="14" t="inlineStr">
        <is>
          <t>ets</t>
        </is>
      </c>
      <c r="C2004" s="14" t="inlineStr">
        <is>
          <t>lpg</t>
        </is>
      </c>
      <c r="D2004" s="14" t="inlineStr">
        <is>
          <t>omn</t>
        </is>
      </c>
      <c r="E2004" s="14" t="inlineStr">
        <is>
          <t>ETSCOST</t>
        </is>
      </c>
      <c r="F2004" s="81" t="inlineStr">
        <is>
          <t>ETSCOST(INDEX(AD$280:AD$296,$E2542),$D2542)</t>
        </is>
      </c>
    </row>
    <row r="2005">
      <c r="A2005" s="14" t="n">
        <v>2543</v>
      </c>
      <c r="B2005" s="14" t="inlineStr">
        <is>
          <t>ets</t>
        </is>
      </c>
      <c r="C2005" s="14" t="inlineStr">
        <is>
          <t>ker</t>
        </is>
      </c>
      <c r="D2005" s="14" t="inlineStr">
        <is>
          <t>omn</t>
        </is>
      </c>
      <c r="E2005" s="14" t="inlineStr">
        <is>
          <t>ETSCOST</t>
        </is>
      </c>
      <c r="F2005" s="81" t="inlineStr">
        <is>
          <t>ETSCOST(INDEX(AD$280:AD$296,$E2543),$D2543)</t>
        </is>
      </c>
    </row>
    <row r="2006">
      <c r="A2006" s="14" t="n">
        <v>2544</v>
      </c>
      <c r="B2006" s="14" t="inlineStr">
        <is>
          <t>ets</t>
        </is>
      </c>
      <c r="C2006" s="14" t="inlineStr">
        <is>
          <t>oop</t>
        </is>
      </c>
      <c r="D2006" s="14" t="inlineStr">
        <is>
          <t>omn</t>
        </is>
      </c>
      <c r="E2006" s="14" t="inlineStr">
        <is>
          <t>ETSCOST</t>
        </is>
      </c>
      <c r="F2006" s="81" t="inlineStr">
        <is>
          <t>ETSCOST(INDEX(AD$280:AD$296,$E2544),$D2544)</t>
        </is>
      </c>
    </row>
    <row r="2007">
      <c r="A2007" s="14" t="n">
        <v>2545</v>
      </c>
      <c r="B2007" s="14" t="inlineStr">
        <is>
          <t>ets</t>
        </is>
      </c>
      <c r="C2007" s="14" t="inlineStr">
        <is>
          <t>bio</t>
        </is>
      </c>
      <c r="D2007" s="14" t="inlineStr">
        <is>
          <t>omn</t>
        </is>
      </c>
      <c r="E2007" s="14" t="inlineStr">
        <is>
          <t>ETSCOST</t>
        </is>
      </c>
      <c r="F2007" s="81" t="inlineStr">
        <is>
          <t>ETSCOST(INDEX(AD$280:AD$296,$E2545),$D2545)</t>
        </is>
      </c>
    </row>
    <row r="2008">
      <c r="A2008" s="14" t="n">
        <v>2547</v>
      </c>
      <c r="B2008" s="14" t="inlineStr">
        <is>
          <t>ntx</t>
        </is>
      </c>
      <c r="C2008" s="14" t="inlineStr">
        <is>
          <t>coa</t>
        </is>
      </c>
      <c r="D2008" s="14" t="inlineStr">
        <is>
          <t>omn</t>
        </is>
      </c>
      <c r="E2008" s="14" t="inlineStr">
        <is>
          <t>NEWEXCISE</t>
        </is>
      </c>
      <c r="F2008" s="81" t="inlineStr">
        <is>
          <t>NEWEXCISE(INDEX(AD$80:AD$93,$D2547),$E2547)</t>
        </is>
      </c>
    </row>
    <row r="2009">
      <c r="A2009" s="14" t="n">
        <v>2548</v>
      </c>
      <c r="B2009" s="14" t="inlineStr">
        <is>
          <t>ntx</t>
        </is>
      </c>
      <c r="C2009" s="14" t="inlineStr">
        <is>
          <t>nga</t>
        </is>
      </c>
      <c r="D2009" s="14" t="inlineStr">
        <is>
          <t>omn</t>
        </is>
      </c>
      <c r="E2009" s="14" t="inlineStr">
        <is>
          <t>NEWEXCISE</t>
        </is>
      </c>
      <c r="F2009" s="81" t="inlineStr">
        <is>
          <t>NEWEXCISE(INDEX(AD$80:AD$93,$D2548),$E2548)</t>
        </is>
      </c>
    </row>
    <row r="2010">
      <c r="A2010" s="14" t="n">
        <v>2549</v>
      </c>
      <c r="B2010" s="14" t="inlineStr">
        <is>
          <t>ntx</t>
        </is>
      </c>
      <c r="C2010" s="14" t="inlineStr">
        <is>
          <t>gso</t>
        </is>
      </c>
      <c r="D2010" s="14" t="inlineStr">
        <is>
          <t>omn</t>
        </is>
      </c>
      <c r="E2010" s="14" t="inlineStr">
        <is>
          <t>NEWEXCISE</t>
        </is>
      </c>
      <c r="F2010" s="81" t="inlineStr">
        <is>
          <t>NEWEXCISE(INDEX(AD$80:AD$93,$D2549),$E2549)</t>
        </is>
      </c>
    </row>
    <row r="2011">
      <c r="A2011" s="14" t="n">
        <v>2550</v>
      </c>
      <c r="B2011" s="14" t="inlineStr">
        <is>
          <t>ntx</t>
        </is>
      </c>
      <c r="C2011" s="14" t="inlineStr">
        <is>
          <t>die</t>
        </is>
      </c>
      <c r="D2011" s="14" t="inlineStr">
        <is>
          <t>omn</t>
        </is>
      </c>
      <c r="E2011" s="14" t="inlineStr">
        <is>
          <t>NEWEXCISE</t>
        </is>
      </c>
      <c r="F2011" s="81" t="inlineStr">
        <is>
          <t>NEWEXCISE(INDEX(AD$80:AD$93,$D2550),$E2550)</t>
        </is>
      </c>
    </row>
    <row r="2012">
      <c r="A2012" s="14" t="n">
        <v>2551</v>
      </c>
      <c r="B2012" s="14" t="inlineStr">
        <is>
          <t>ntx</t>
        </is>
      </c>
      <c r="C2012" s="14" t="inlineStr">
        <is>
          <t>lpg</t>
        </is>
      </c>
      <c r="D2012" s="14" t="inlineStr">
        <is>
          <t>omn</t>
        </is>
      </c>
      <c r="E2012" s="14" t="inlineStr">
        <is>
          <t>NEWEXCISE</t>
        </is>
      </c>
      <c r="F2012" s="81" t="inlineStr">
        <is>
          <t>NEWEXCISE(INDEX(AD$80:AD$93,$D2551),$E2551)</t>
        </is>
      </c>
    </row>
    <row r="2013">
      <c r="A2013" s="14" t="n">
        <v>2552</v>
      </c>
      <c r="B2013" s="14" t="inlineStr">
        <is>
          <t>ntx</t>
        </is>
      </c>
      <c r="C2013" s="14" t="inlineStr">
        <is>
          <t>ker</t>
        </is>
      </c>
      <c r="D2013" s="14" t="inlineStr">
        <is>
          <t>omn</t>
        </is>
      </c>
      <c r="E2013" s="14" t="inlineStr">
        <is>
          <t>NEWEXCISE</t>
        </is>
      </c>
      <c r="F2013" s="81" t="inlineStr">
        <is>
          <t>NEWEXCISE(INDEX(AD$80:AD$93,$D2552),$E2552)</t>
        </is>
      </c>
    </row>
    <row r="2014">
      <c r="A2014" s="14" t="n">
        <v>2553</v>
      </c>
      <c r="B2014" s="14" t="inlineStr">
        <is>
          <t>ntx</t>
        </is>
      </c>
      <c r="C2014" s="14" t="inlineStr">
        <is>
          <t>oop</t>
        </is>
      </c>
      <c r="D2014" s="14" t="inlineStr">
        <is>
          <t>omn</t>
        </is>
      </c>
      <c r="E2014" s="14" t="inlineStr">
        <is>
          <t>NEWEXCISE</t>
        </is>
      </c>
      <c r="F2014" s="81" t="inlineStr">
        <is>
          <t>NEWEXCISE(INDEX(AD$80:AD$93,$D2553),$E2553)</t>
        </is>
      </c>
    </row>
    <row r="2015">
      <c r="A2015" s="14" t="n">
        <v>2554</v>
      </c>
      <c r="B2015" s="14" t="inlineStr">
        <is>
          <t>ntx</t>
        </is>
      </c>
      <c r="C2015" s="14" t="inlineStr">
        <is>
          <t>bio</t>
        </is>
      </c>
      <c r="D2015" s="14" t="inlineStr">
        <is>
          <t>omn</t>
        </is>
      </c>
      <c r="E2015" s="14" t="inlineStr">
        <is>
          <t>NEWEXCISE</t>
        </is>
      </c>
      <c r="F2015" s="81" t="inlineStr">
        <is>
          <t>NEWEXCISE(INDEX(AD$80:AD$93,$D2554),$E2554)</t>
        </is>
      </c>
    </row>
    <row r="2016">
      <c r="A2016" s="14" t="n">
        <v>2556</v>
      </c>
      <c r="B2016" s="14" t="inlineStr">
        <is>
          <t>nce</t>
        </is>
      </c>
      <c r="C2016" s="14" t="inlineStr">
        <is>
          <t>coa</t>
        </is>
      </c>
      <c r="D2016" s="14" t="inlineStr">
        <is>
          <t>omn</t>
        </is>
      </c>
      <c r="E2016" s="14" t="inlineStr">
        <is>
          <t>NEWPOLICY</t>
        </is>
      </c>
      <c r="F2016" s="81" t="inlineStr">
        <is>
          <t>NEWPOLICY(AD2529,AD2538,AD2547)</t>
        </is>
      </c>
    </row>
    <row r="2017">
      <c r="A2017" s="14" t="n">
        <v>2557</v>
      </c>
      <c r="B2017" s="14" t="inlineStr">
        <is>
          <t>nce</t>
        </is>
      </c>
      <c r="C2017" s="14" t="inlineStr">
        <is>
          <t>nga</t>
        </is>
      </c>
      <c r="D2017" s="14" t="inlineStr">
        <is>
          <t>omn</t>
        </is>
      </c>
      <c r="E2017" s="14" t="inlineStr">
        <is>
          <t>NEWPOLICY</t>
        </is>
      </c>
      <c r="F2017" s="81" t="inlineStr">
        <is>
          <t>NEWPOLICY(AD2530,AD2539,AD2548)</t>
        </is>
      </c>
    </row>
    <row r="2018">
      <c r="A2018" s="14" t="n">
        <v>2558</v>
      </c>
      <c r="B2018" s="14" t="inlineStr">
        <is>
          <t>nce</t>
        </is>
      </c>
      <c r="C2018" s="14" t="inlineStr">
        <is>
          <t>gso</t>
        </is>
      </c>
      <c r="D2018" s="14" t="inlineStr">
        <is>
          <t>omn</t>
        </is>
      </c>
      <c r="E2018" s="14" t="inlineStr">
        <is>
          <t>NEWPOLICY</t>
        </is>
      </c>
      <c r="F2018" s="81" t="inlineStr">
        <is>
          <t>NEWPOLICY(AD2531,AD2540,AD2549)</t>
        </is>
      </c>
    </row>
    <row r="2019">
      <c r="A2019" s="14" t="n">
        <v>2559</v>
      </c>
      <c r="B2019" s="14" t="inlineStr">
        <is>
          <t>nce</t>
        </is>
      </c>
      <c r="C2019" s="14" t="inlineStr">
        <is>
          <t>die</t>
        </is>
      </c>
      <c r="D2019" s="14" t="inlineStr">
        <is>
          <t>omn</t>
        </is>
      </c>
      <c r="E2019" s="14" t="inlineStr">
        <is>
          <t>NEWPOLICY</t>
        </is>
      </c>
      <c r="F2019" s="81" t="inlineStr">
        <is>
          <t>NEWPOLICY(AD2532,AD2541,AD2550)</t>
        </is>
      </c>
    </row>
    <row r="2020">
      <c r="A2020" s="14" t="n">
        <v>2560</v>
      </c>
      <c r="B2020" s="14" t="inlineStr">
        <is>
          <t>nce</t>
        </is>
      </c>
      <c r="C2020" s="14" t="inlineStr">
        <is>
          <t>lpg</t>
        </is>
      </c>
      <c r="D2020" s="14" t="inlineStr">
        <is>
          <t>omn</t>
        </is>
      </c>
      <c r="E2020" s="14" t="inlineStr">
        <is>
          <t>NEWPOLICY</t>
        </is>
      </c>
      <c r="F2020" s="81" t="inlineStr">
        <is>
          <t>NEWPOLICY(AD2533,AD2542,AD2551)</t>
        </is>
      </c>
    </row>
    <row r="2021">
      <c r="A2021" s="14" t="n">
        <v>2561</v>
      </c>
      <c r="B2021" s="14" t="inlineStr">
        <is>
          <t>nce</t>
        </is>
      </c>
      <c r="C2021" s="14" t="inlineStr">
        <is>
          <t>ker</t>
        </is>
      </c>
      <c r="D2021" s="14" t="inlineStr">
        <is>
          <t>omn</t>
        </is>
      </c>
      <c r="E2021" s="14" t="inlineStr">
        <is>
          <t>NEWPOLICY</t>
        </is>
      </c>
      <c r="F2021" s="81" t="inlineStr">
        <is>
          <t>NEWPOLICY(AD2534,AD2543,AD2552)</t>
        </is>
      </c>
    </row>
    <row r="2022">
      <c r="A2022" s="14" t="n">
        <v>2562</v>
      </c>
      <c r="B2022" s="14" t="inlineStr">
        <is>
          <t>nce</t>
        </is>
      </c>
      <c r="C2022" s="14" t="inlineStr">
        <is>
          <t>oop</t>
        </is>
      </c>
      <c r="D2022" s="14" t="inlineStr">
        <is>
          <t>omn</t>
        </is>
      </c>
      <c r="E2022" s="14" t="inlineStr">
        <is>
          <t>NEWPOLICY</t>
        </is>
      </c>
      <c r="F2022" s="81" t="inlineStr">
        <is>
          <t>NEWPOLICY(AD2535,AD2544,AD2553)</t>
        </is>
      </c>
    </row>
    <row r="2023">
      <c r="A2023" s="14" t="n">
        <v>2563</v>
      </c>
      <c r="B2023" s="14" t="inlineStr">
        <is>
          <t>nce</t>
        </is>
      </c>
      <c r="C2023" s="14" t="inlineStr">
        <is>
          <t>bio</t>
        </is>
      </c>
      <c r="D2023" s="14" t="inlineStr">
        <is>
          <t>omn</t>
        </is>
      </c>
      <c r="E2023" s="14" t="inlineStr">
        <is>
          <t>NEWPOLICY</t>
        </is>
      </c>
      <c r="F2023" s="81" t="inlineStr">
        <is>
          <t>NEWPOLICY(AD2536,AD2545,AD2554)</t>
        </is>
      </c>
    </row>
    <row r="2024">
      <c r="A2024" s="14" t="n">
        <v>2565</v>
      </c>
      <c r="B2024" s="14" t="inlineStr">
        <is>
          <t>xcp</t>
        </is>
      </c>
      <c r="C2024" s="14" t="inlineStr">
        <is>
          <t>coa</t>
        </is>
      </c>
      <c r="D2024" s="14" t="inlineStr">
        <is>
          <t>omn</t>
        </is>
      </c>
      <c r="E2024" s="14" t="inlineStr">
        <is>
          <t>XCARBON</t>
        </is>
      </c>
      <c r="F2024" s="81" t="inlineStr">
        <is>
          <t>XCARBON($D2565,$E2565,AD$321,$F2565,AD$324)</t>
        </is>
      </c>
    </row>
    <row r="2025">
      <c r="A2025" s="14" t="n">
        <v>2566</v>
      </c>
      <c r="B2025" s="14" t="inlineStr">
        <is>
          <t>xcp</t>
        </is>
      </c>
      <c r="C2025" s="14" t="inlineStr">
        <is>
          <t>nga</t>
        </is>
      </c>
      <c r="D2025" s="14" t="inlineStr">
        <is>
          <t>omn</t>
        </is>
      </c>
      <c r="E2025" s="14" t="inlineStr">
        <is>
          <t>XCARBON</t>
        </is>
      </c>
      <c r="F2025" s="81" t="inlineStr">
        <is>
          <t>XCARBON($D2566,$E2566,AD$321,$F2566,AD$324)</t>
        </is>
      </c>
    </row>
    <row r="2026">
      <c r="A2026" s="14" t="n">
        <v>2567</v>
      </c>
      <c r="B2026" s="14" t="inlineStr">
        <is>
          <t>xcp</t>
        </is>
      </c>
      <c r="C2026" s="14" t="inlineStr">
        <is>
          <t>gso</t>
        </is>
      </c>
      <c r="D2026" s="14" t="inlineStr">
        <is>
          <t>omn</t>
        </is>
      </c>
      <c r="E2026" s="14" t="inlineStr">
        <is>
          <t>XCARBON</t>
        </is>
      </c>
      <c r="F2026" s="81" t="inlineStr">
        <is>
          <t>XCARBON($D2567,$E2567,AD$321,$F2567,AD$324)</t>
        </is>
      </c>
    </row>
    <row r="2027">
      <c r="A2027" s="14" t="n">
        <v>2568</v>
      </c>
      <c r="B2027" s="14" t="inlineStr">
        <is>
          <t>xcp</t>
        </is>
      </c>
      <c r="C2027" s="14" t="inlineStr">
        <is>
          <t>die</t>
        </is>
      </c>
      <c r="D2027" s="14" t="inlineStr">
        <is>
          <t>omn</t>
        </is>
      </c>
      <c r="E2027" s="14" t="inlineStr">
        <is>
          <t>XCARBON</t>
        </is>
      </c>
      <c r="F2027" s="81" t="inlineStr">
        <is>
          <t>XCARBON($D2568,$E2568,AD$321,$F2568,AD$324)</t>
        </is>
      </c>
    </row>
    <row r="2028">
      <c r="A2028" s="14" t="n">
        <v>2569</v>
      </c>
      <c r="B2028" s="14" t="inlineStr">
        <is>
          <t>xcp</t>
        </is>
      </c>
      <c r="C2028" s="14" t="inlineStr">
        <is>
          <t>lpg</t>
        </is>
      </c>
      <c r="D2028" s="14" t="inlineStr">
        <is>
          <t>omn</t>
        </is>
      </c>
      <c r="E2028" s="14" t="inlineStr">
        <is>
          <t>XCARBON</t>
        </is>
      </c>
      <c r="F2028" s="81" t="inlineStr">
        <is>
          <t>XCARBON($D2569,$E2569,AD$321,$F2569,AD$324)</t>
        </is>
      </c>
    </row>
    <row r="2029">
      <c r="A2029" s="14" t="n">
        <v>2570</v>
      </c>
      <c r="B2029" s="14" t="inlineStr">
        <is>
          <t>xcp</t>
        </is>
      </c>
      <c r="C2029" s="14" t="inlineStr">
        <is>
          <t>ker</t>
        </is>
      </c>
      <c r="D2029" s="14" t="inlineStr">
        <is>
          <t>omn</t>
        </is>
      </c>
      <c r="E2029" s="14" t="inlineStr">
        <is>
          <t>XCARBON</t>
        </is>
      </c>
      <c r="F2029" s="81" t="inlineStr">
        <is>
          <t>XCARBON($D2570,$E2570,AD$321,$F2570,AD$324)</t>
        </is>
      </c>
    </row>
    <row r="2030">
      <c r="A2030" s="14" t="n">
        <v>2571</v>
      </c>
      <c r="B2030" s="14" t="inlineStr">
        <is>
          <t>xcp</t>
        </is>
      </c>
      <c r="C2030" s="14" t="inlineStr">
        <is>
          <t>oop</t>
        </is>
      </c>
      <c r="D2030" s="14" t="inlineStr">
        <is>
          <t>omn</t>
        </is>
      </c>
      <c r="E2030" s="14" t="inlineStr">
        <is>
          <t>XCARBON</t>
        </is>
      </c>
      <c r="F2030" s="81" t="inlineStr">
        <is>
          <t>XCARBON($D2571,$E2571,AD$321,$F2571,AD$324)</t>
        </is>
      </c>
    </row>
    <row r="2031">
      <c r="A2031" s="14" t="n">
        <v>2572</v>
      </c>
      <c r="B2031" s="14" t="inlineStr">
        <is>
          <t>xcp</t>
        </is>
      </c>
      <c r="C2031" s="14" t="inlineStr">
        <is>
          <t>bio</t>
        </is>
      </c>
      <c r="D2031" s="14" t="inlineStr">
        <is>
          <t>omn</t>
        </is>
      </c>
      <c r="E2031" s="14" t="inlineStr">
        <is>
          <t>XCARBON</t>
        </is>
      </c>
      <c r="F2031" s="81" t="inlineStr">
        <is>
          <t>XCARBON($D2572,$E2572,AD$321,$F2572,AD$324)</t>
        </is>
      </c>
    </row>
    <row r="2032">
      <c r="A2032" s="14" t="n">
        <v>2574</v>
      </c>
      <c r="B2032" s="14" t="inlineStr">
        <is>
          <t>xcpd</t>
        </is>
      </c>
      <c r="C2032" s="14" t="inlineStr">
        <is>
          <t>coa</t>
        </is>
      </c>
      <c r="D2032" s="14" t="inlineStr">
        <is>
          <t>omn</t>
        </is>
      </c>
      <c r="E2032" s="14" t="inlineStr">
        <is>
          <t>XCARBON</t>
        </is>
      </c>
      <c r="F2032" s="81" t="inlineStr">
        <is>
          <t>XCARBON($D2574,$E2574,(AD$321-AD$322),$F2574,(AD$324-AD$325))</t>
        </is>
      </c>
    </row>
    <row r="2033">
      <c r="A2033" s="14" t="n">
        <v>2575</v>
      </c>
      <c r="B2033" s="14" t="inlineStr">
        <is>
          <t>xcpd</t>
        </is>
      </c>
      <c r="C2033" s="14" t="inlineStr">
        <is>
          <t>nga</t>
        </is>
      </c>
      <c r="D2033" s="14" t="inlineStr">
        <is>
          <t>omn</t>
        </is>
      </c>
      <c r="E2033" s="14" t="inlineStr">
        <is>
          <t>XCARBON</t>
        </is>
      </c>
      <c r="F2033" s="81" t="inlineStr">
        <is>
          <t>XCARBON($D2575,$E2575,(AD$321-AD$322),$F2575,(AD$324-AD$325))</t>
        </is>
      </c>
    </row>
    <row r="2034">
      <c r="A2034" s="14" t="n">
        <v>2576</v>
      </c>
      <c r="B2034" s="14" t="inlineStr">
        <is>
          <t>xcpd</t>
        </is>
      </c>
      <c r="C2034" s="14" t="inlineStr">
        <is>
          <t>gso</t>
        </is>
      </c>
      <c r="D2034" s="14" t="inlineStr">
        <is>
          <t>omn</t>
        </is>
      </c>
      <c r="E2034" s="14" t="inlineStr">
        <is>
          <t>XCARBON</t>
        </is>
      </c>
      <c r="F2034" s="81" t="inlineStr">
        <is>
          <t>XCARBON($D2576,$E2576,(AD$321-AD$322),$F2576,(AD$324-AD$325))</t>
        </is>
      </c>
    </row>
    <row r="2035">
      <c r="A2035" s="14" t="n">
        <v>2577</v>
      </c>
      <c r="B2035" s="14" t="inlineStr">
        <is>
          <t>xcpd</t>
        </is>
      </c>
      <c r="C2035" s="14" t="inlineStr">
        <is>
          <t>die</t>
        </is>
      </c>
      <c r="D2035" s="14" t="inlineStr">
        <is>
          <t>omn</t>
        </is>
      </c>
      <c r="E2035" s="14" t="inlineStr">
        <is>
          <t>XCARBON</t>
        </is>
      </c>
      <c r="F2035" s="81" t="inlineStr">
        <is>
          <t>XCARBON($D2577,$E2577,(AD$321-AD$322),$F2577,(AD$324-AD$325))</t>
        </is>
      </c>
    </row>
    <row r="2036">
      <c r="A2036" s="14" t="n">
        <v>2578</v>
      </c>
      <c r="B2036" s="14" t="inlineStr">
        <is>
          <t>xcpd</t>
        </is>
      </c>
      <c r="C2036" s="14" t="inlineStr">
        <is>
          <t>lpg</t>
        </is>
      </c>
      <c r="D2036" s="14" t="inlineStr">
        <is>
          <t>omn</t>
        </is>
      </c>
      <c r="E2036" s="14" t="inlineStr">
        <is>
          <t>XCARBON</t>
        </is>
      </c>
      <c r="F2036" s="81" t="inlineStr">
        <is>
          <t>XCARBON($D2578,$E2578,(AD$321-AD$322),$F2578,(AD$324-AD$325))</t>
        </is>
      </c>
    </row>
    <row r="2037">
      <c r="A2037" s="14" t="n">
        <v>2579</v>
      </c>
      <c r="B2037" s="14" t="inlineStr">
        <is>
          <t>xcpd</t>
        </is>
      </c>
      <c r="C2037" s="14" t="inlineStr">
        <is>
          <t>ker</t>
        </is>
      </c>
      <c r="D2037" s="14" t="inlineStr">
        <is>
          <t>omn</t>
        </is>
      </c>
      <c r="E2037" s="14" t="inlineStr">
        <is>
          <t>XCARBON</t>
        </is>
      </c>
      <c r="F2037" s="81" t="inlineStr">
        <is>
          <t>XCARBON($D2579,$E2579,(AD$321-AD$322),$F2579,(AD$324-AD$325))</t>
        </is>
      </c>
    </row>
    <row r="2038">
      <c r="A2038" s="14" t="n">
        <v>2580</v>
      </c>
      <c r="B2038" s="14" t="inlineStr">
        <is>
          <t>xcpd</t>
        </is>
      </c>
      <c r="C2038" s="14" t="inlineStr">
        <is>
          <t>oop</t>
        </is>
      </c>
      <c r="D2038" s="14" t="inlineStr">
        <is>
          <t>omn</t>
        </is>
      </c>
      <c r="E2038" s="14" t="inlineStr">
        <is>
          <t>XCARBON</t>
        </is>
      </c>
      <c r="F2038" s="81" t="inlineStr">
        <is>
          <t>XCARBON($D2580,$E2580,(AD$321-AD$322),$F2580,(AD$324-AD$325))</t>
        </is>
      </c>
    </row>
    <row r="2039">
      <c r="A2039" s="14" t="n">
        <v>2581</v>
      </c>
      <c r="B2039" s="14" t="inlineStr">
        <is>
          <t>xcpd</t>
        </is>
      </c>
      <c r="C2039" s="14" t="inlineStr">
        <is>
          <t>bio</t>
        </is>
      </c>
      <c r="D2039" s="14" t="inlineStr">
        <is>
          <t>omn</t>
        </is>
      </c>
      <c r="E2039" s="14" t="inlineStr">
        <is>
          <t>XCARBON</t>
        </is>
      </c>
      <c r="F2039" s="81" t="inlineStr">
        <is>
          <t>XCARBON($D2581,$E2581,(AD$321-AD$322),$F2581,(AD$324-AD$325))</t>
        </is>
      </c>
    </row>
    <row r="2040">
      <c r="A2040" s="14" t="n">
        <v>2583</v>
      </c>
      <c r="B2040" s="14" t="inlineStr">
        <is>
          <t>atp</t>
        </is>
      </c>
      <c r="C2040" s="14" t="inlineStr">
        <is>
          <t>coa</t>
        </is>
      </c>
      <c r="D2040" s="14" t="inlineStr">
        <is>
          <t>omn</t>
        </is>
      </c>
      <c r="E2040" s="14" t="inlineStr">
        <is>
          <t>POSTTAX</t>
        </is>
      </c>
      <c r="F2040" s="81" t="inlineStr">
        <is>
          <t>POSTTAX(INDEX(AD$381:AD$392,$D2583),AD2556+AD2574,$E2583)</t>
        </is>
      </c>
    </row>
    <row r="2041">
      <c r="A2041" s="14" t="n">
        <v>2584</v>
      </c>
      <c r="B2041" s="14" t="inlineStr">
        <is>
          <t>atp</t>
        </is>
      </c>
      <c r="C2041" s="14" t="inlineStr">
        <is>
          <t>nga</t>
        </is>
      </c>
      <c r="D2041" s="14" t="inlineStr">
        <is>
          <t>omn</t>
        </is>
      </c>
      <c r="E2041" s="14" t="inlineStr">
        <is>
          <t>POSTTAX</t>
        </is>
      </c>
      <c r="F2041" s="81" t="inlineStr">
        <is>
          <t>POSTTAX(INDEX(AD$381:AD$392,$D2584),AD2557+AD2575,$E2584)</t>
        </is>
      </c>
    </row>
    <row r="2042">
      <c r="A2042" s="14" t="n">
        <v>2585</v>
      </c>
      <c r="B2042" s="14" t="inlineStr">
        <is>
          <t>atp</t>
        </is>
      </c>
      <c r="C2042" s="14" t="inlineStr">
        <is>
          <t>gso</t>
        </is>
      </c>
      <c r="D2042" s="14" t="inlineStr">
        <is>
          <t>omn</t>
        </is>
      </c>
      <c r="E2042" s="14" t="inlineStr">
        <is>
          <t>POSTTAX</t>
        </is>
      </c>
      <c r="F2042" s="81" t="inlineStr">
        <is>
          <t>POSTTAX(INDEX(AD$381:AD$392,$D2585),AD2558+AD2576,$E2585)</t>
        </is>
      </c>
    </row>
    <row r="2043">
      <c r="A2043" s="14" t="n">
        <v>2586</v>
      </c>
      <c r="B2043" s="14" t="inlineStr">
        <is>
          <t>atp</t>
        </is>
      </c>
      <c r="C2043" s="14" t="inlineStr">
        <is>
          <t>die</t>
        </is>
      </c>
      <c r="D2043" s="14" t="inlineStr">
        <is>
          <t>omn</t>
        </is>
      </c>
      <c r="E2043" s="14" t="inlineStr">
        <is>
          <t>POSTTAX</t>
        </is>
      </c>
      <c r="F2043" s="81" t="inlineStr">
        <is>
          <t>POSTTAX(INDEX(AD$381:AD$392,$D2586),AD2559+AD2577,$E2586)</t>
        </is>
      </c>
    </row>
    <row r="2044">
      <c r="A2044" s="14" t="n">
        <v>2587</v>
      </c>
      <c r="B2044" s="14" t="inlineStr">
        <is>
          <t>atp</t>
        </is>
      </c>
      <c r="C2044" s="14" t="inlineStr">
        <is>
          <t>lpg</t>
        </is>
      </c>
      <c r="D2044" s="14" t="inlineStr">
        <is>
          <t>omn</t>
        </is>
      </c>
      <c r="E2044" s="14" t="inlineStr">
        <is>
          <t>POSTTAX</t>
        </is>
      </c>
      <c r="F2044" s="81" t="inlineStr">
        <is>
          <t>POSTTAX(INDEX(AD$381:AD$392,$D2587),AD2560+AD2578,$E2587)</t>
        </is>
      </c>
    </row>
    <row r="2045">
      <c r="A2045" s="14" t="n">
        <v>2588</v>
      </c>
      <c r="B2045" s="14" t="inlineStr">
        <is>
          <t>atp</t>
        </is>
      </c>
      <c r="C2045" s="14" t="inlineStr">
        <is>
          <t>ker</t>
        </is>
      </c>
      <c r="D2045" s="14" t="inlineStr">
        <is>
          <t>omn</t>
        </is>
      </c>
      <c r="E2045" s="14" t="inlineStr">
        <is>
          <t>POSTTAX</t>
        </is>
      </c>
      <c r="F2045" s="81" t="inlineStr">
        <is>
          <t>POSTTAX(INDEX(AD$381:AD$392,$D2588),AD2561+AD2579,$E2588)</t>
        </is>
      </c>
    </row>
    <row r="2046">
      <c r="A2046" s="14" t="n">
        <v>2589</v>
      </c>
      <c r="B2046" s="14" t="inlineStr">
        <is>
          <t>atp</t>
        </is>
      </c>
      <c r="C2046" s="14" t="inlineStr">
        <is>
          <t>oop</t>
        </is>
      </c>
      <c r="D2046" s="14" t="inlineStr">
        <is>
          <t>omn</t>
        </is>
      </c>
      <c r="E2046" s="14" t="inlineStr">
        <is>
          <t>POSTTAX</t>
        </is>
      </c>
      <c r="F2046" s="81" t="inlineStr">
        <is>
          <t>POSTTAX(INDEX(AD$381:AD$392,$D2589),AD2562+AD2580,$E2589)</t>
        </is>
      </c>
    </row>
    <row r="2047">
      <c r="A2047" s="14" t="n">
        <v>2590</v>
      </c>
      <c r="B2047" s="14" t="inlineStr">
        <is>
          <t>atp</t>
        </is>
      </c>
      <c r="C2047" s="14" t="inlineStr">
        <is>
          <t>bio</t>
        </is>
      </c>
      <c r="D2047" s="14" t="inlineStr">
        <is>
          <t>omn</t>
        </is>
      </c>
      <c r="E2047" s="14" t="inlineStr">
        <is>
          <t>POSTTAX</t>
        </is>
      </c>
      <c r="F2047" s="81" t="inlineStr">
        <is>
          <t>POSTTAX(INDEX(AD$381:AD$392,$D2590),AD2563+AD2581,$E2590)</t>
        </is>
      </c>
    </row>
    <row r="2048">
      <c r="A2048" s="14" t="n">
        <v>2592</v>
      </c>
      <c r="B2048" s="14" t="inlineStr">
        <is>
          <t>shp</t>
        </is>
      </c>
      <c r="C2048" s="14" t="inlineStr">
        <is>
          <t>coa</t>
        </is>
      </c>
      <c r="D2048" s="14" t="inlineStr">
        <is>
          <t>omn</t>
        </is>
      </c>
      <c r="E2048" s="14" t="inlineStr">
        <is>
          <t>SHADOWGJ</t>
        </is>
      </c>
      <c r="F2048" s="81" t="inlineStr">
        <is>
          <t>SHADOWGJ(INDEX(AD$297:AD$313,$E2592),$D2592)</t>
        </is>
      </c>
    </row>
    <row r="2049">
      <c r="A2049" s="14" t="n">
        <v>2593</v>
      </c>
      <c r="B2049" s="14" t="inlineStr">
        <is>
          <t>shp</t>
        </is>
      </c>
      <c r="C2049" s="14" t="inlineStr">
        <is>
          <t>nga</t>
        </is>
      </c>
      <c r="D2049" s="14" t="inlineStr">
        <is>
          <t>omn</t>
        </is>
      </c>
      <c r="E2049" s="14" t="inlineStr">
        <is>
          <t>SHADOWGJ</t>
        </is>
      </c>
      <c r="F2049" s="81" t="inlineStr">
        <is>
          <t>SHADOWGJ(INDEX(AD$297:AD$313,$E2593),$D2593)</t>
        </is>
      </c>
    </row>
    <row r="2050">
      <c r="A2050" s="14" t="n">
        <v>2594</v>
      </c>
      <c r="B2050" s="14" t="inlineStr">
        <is>
          <t>shp</t>
        </is>
      </c>
      <c r="C2050" s="14" t="inlineStr">
        <is>
          <t>gso</t>
        </is>
      </c>
      <c r="D2050" s="14" t="inlineStr">
        <is>
          <t>omn</t>
        </is>
      </c>
      <c r="E2050" s="14" t="inlineStr">
        <is>
          <t>SHADOWGJ</t>
        </is>
      </c>
      <c r="F2050" s="81" t="inlineStr">
        <is>
          <t>SHADOWGJ(INDEX(AD$297:AD$313,$E2594),$D2594)</t>
        </is>
      </c>
    </row>
    <row r="2051">
      <c r="A2051" s="14" t="n">
        <v>2595</v>
      </c>
      <c r="B2051" s="14" t="inlineStr">
        <is>
          <t>shp</t>
        </is>
      </c>
      <c r="C2051" s="14" t="inlineStr">
        <is>
          <t>die</t>
        </is>
      </c>
      <c r="D2051" s="14" t="inlineStr">
        <is>
          <t>omn</t>
        </is>
      </c>
      <c r="E2051" s="14" t="inlineStr">
        <is>
          <t>SHADOWGJ</t>
        </is>
      </c>
      <c r="F2051" s="81" t="inlineStr">
        <is>
          <t>SHADOWGJ(INDEX(AD$297:AD$313,$E2595),$D2595)</t>
        </is>
      </c>
    </row>
    <row r="2052">
      <c r="A2052" s="14" t="n">
        <v>2596</v>
      </c>
      <c r="B2052" s="14" t="inlineStr">
        <is>
          <t>shp</t>
        </is>
      </c>
      <c r="C2052" s="14" t="inlineStr">
        <is>
          <t>lpg</t>
        </is>
      </c>
      <c r="D2052" s="14" t="inlineStr">
        <is>
          <t>omn</t>
        </is>
      </c>
      <c r="E2052" s="14" t="inlineStr">
        <is>
          <t>SHADOWGJ</t>
        </is>
      </c>
      <c r="F2052" s="81" t="inlineStr">
        <is>
          <t>SHADOWGJ(INDEX(AD$297:AD$313,$E2596),$D2596)</t>
        </is>
      </c>
    </row>
    <row r="2053">
      <c r="A2053" s="14" t="n">
        <v>2597</v>
      </c>
      <c r="B2053" s="14" t="inlineStr">
        <is>
          <t>shp</t>
        </is>
      </c>
      <c r="C2053" s="14" t="inlineStr">
        <is>
          <t>ker</t>
        </is>
      </c>
      <c r="D2053" s="14" t="inlineStr">
        <is>
          <t>omn</t>
        </is>
      </c>
      <c r="E2053" s="14" t="inlineStr">
        <is>
          <t>SHADOWGJ</t>
        </is>
      </c>
      <c r="F2053" s="81" t="inlineStr">
        <is>
          <t>SHADOWGJ(INDEX(AD$297:AD$313,$E2597),$D2597)</t>
        </is>
      </c>
    </row>
    <row r="2054">
      <c r="A2054" s="14" t="n">
        <v>2598</v>
      </c>
      <c r="B2054" s="14" t="inlineStr">
        <is>
          <t>shp</t>
        </is>
      </c>
      <c r="C2054" s="14" t="inlineStr">
        <is>
          <t>oop</t>
        </is>
      </c>
      <c r="D2054" s="14" t="inlineStr">
        <is>
          <t>omn</t>
        </is>
      </c>
      <c r="E2054" s="14" t="inlineStr">
        <is>
          <t>SHADOWGJ</t>
        </is>
      </c>
      <c r="F2054" s="81" t="inlineStr">
        <is>
          <t>SHADOWGJ(INDEX(AD$297:AD$313,$E2598),$D2598)</t>
        </is>
      </c>
    </row>
    <row r="2055">
      <c r="A2055" s="14" t="n">
        <v>2599</v>
      </c>
      <c r="B2055" s="14" t="inlineStr">
        <is>
          <t>shp</t>
        </is>
      </c>
      <c r="C2055" s="14" t="inlineStr">
        <is>
          <t>bio</t>
        </is>
      </c>
      <c r="D2055" s="14" t="inlineStr">
        <is>
          <t>omn</t>
        </is>
      </c>
      <c r="E2055" s="14" t="inlineStr">
        <is>
          <t>SHADOWGJ</t>
        </is>
      </c>
      <c r="F2055" s="81" t="inlineStr">
        <is>
          <t>SHADOWGJ(INDEX(AD$297:AD$313,$E2599),$D2599)</t>
        </is>
      </c>
    </row>
    <row r="2056">
      <c r="A2056" s="14" t="n">
        <v>2601</v>
      </c>
      <c r="B2056" s="14" t="inlineStr">
        <is>
          <t>ener</t>
        </is>
      </c>
      <c r="C2056" s="14" t="inlineStr">
        <is>
          <t>coa</t>
        </is>
      </c>
      <c r="D2056" s="14" t="inlineStr">
        <is>
          <t>omn</t>
        </is>
      </c>
      <c r="E2056" s="14" t="inlineStr">
        <is>
          <t>FUELUSE</t>
        </is>
      </c>
      <c r="F2056" s="81" t="inlineStr">
        <is>
          <t>FUELUSE(AC2601,AD2583,AC2583,AD2592,AC2592,AD$7,$D2601,$E2601,$F2601,$G2601)</t>
        </is>
      </c>
    </row>
    <row r="2057">
      <c r="A2057" s="14" t="n">
        <v>2602</v>
      </c>
      <c r="B2057" s="14" t="inlineStr">
        <is>
          <t>ener</t>
        </is>
      </c>
      <c r="C2057" s="14" t="inlineStr">
        <is>
          <t>nga</t>
        </is>
      </c>
      <c r="D2057" s="14" t="inlineStr">
        <is>
          <t>omn</t>
        </is>
      </c>
      <c r="E2057" s="14" t="inlineStr">
        <is>
          <t>FUELUSE</t>
        </is>
      </c>
      <c r="F2057" s="81" t="inlineStr">
        <is>
          <t>FUELUSE(AC2602,AD2584,AC2584,AD2593,AC2593,AD$7,$D2602,$E2602,$F2602,$G2602)</t>
        </is>
      </c>
    </row>
    <row r="2058">
      <c r="A2058" s="14" t="n">
        <v>2603</v>
      </c>
      <c r="B2058" s="14" t="inlineStr">
        <is>
          <t>ener</t>
        </is>
      </c>
      <c r="C2058" s="14" t="inlineStr">
        <is>
          <t>gso</t>
        </is>
      </c>
      <c r="D2058" s="14" t="inlineStr">
        <is>
          <t>omn</t>
        </is>
      </c>
      <c r="E2058" s="14" t="inlineStr">
        <is>
          <t>FUELUSE</t>
        </is>
      </c>
      <c r="F2058" s="81" t="inlineStr">
        <is>
          <t>FUELUSE(AC2603,AD2585,AC2585,AD2594,AC2594,AD$7,$D2603,$E2603,$F2603,$G2603)</t>
        </is>
      </c>
    </row>
    <row r="2059">
      <c r="A2059" s="14" t="n">
        <v>2604</v>
      </c>
      <c r="B2059" s="14" t="inlineStr">
        <is>
          <t>ener</t>
        </is>
      </c>
      <c r="C2059" s="14" t="inlineStr">
        <is>
          <t>die</t>
        </is>
      </c>
      <c r="D2059" s="14" t="inlineStr">
        <is>
          <t>omn</t>
        </is>
      </c>
      <c r="E2059" s="14" t="inlineStr">
        <is>
          <t>FUELUSE</t>
        </is>
      </c>
      <c r="F2059" s="81" t="inlineStr">
        <is>
          <t>FUELUSE(AC2604,AD2586,AC2586,AD2595,AC2595,AD$7,$D2604,$E2604,$F2604,$G2604)</t>
        </is>
      </c>
    </row>
    <row r="2060">
      <c r="A2060" s="14" t="n">
        <v>2605</v>
      </c>
      <c r="B2060" s="14" t="inlineStr">
        <is>
          <t>ener</t>
        </is>
      </c>
      <c r="C2060" s="14" t="inlineStr">
        <is>
          <t>lpg</t>
        </is>
      </c>
      <c r="D2060" s="14" t="inlineStr">
        <is>
          <t>omn</t>
        </is>
      </c>
      <c r="E2060" s="14" t="inlineStr">
        <is>
          <t>FUELUSE</t>
        </is>
      </c>
      <c r="F2060" s="81" t="inlineStr">
        <is>
          <t>FUELUSE(AC2605,AD2587,AC2587,AD2596,AC2596,AD$7,$D2605,$E2605,$F2605,$G2605)</t>
        </is>
      </c>
    </row>
    <row r="2061">
      <c r="A2061" s="14" t="n">
        <v>2606</v>
      </c>
      <c r="B2061" s="14" t="inlineStr">
        <is>
          <t>ener</t>
        </is>
      </c>
      <c r="C2061" s="14" t="inlineStr">
        <is>
          <t>ker</t>
        </is>
      </c>
      <c r="D2061" s="14" t="inlineStr">
        <is>
          <t>omn</t>
        </is>
      </c>
      <c r="E2061" s="14" t="inlineStr">
        <is>
          <t>FUELUSE</t>
        </is>
      </c>
      <c r="F2061" s="81" t="inlineStr">
        <is>
          <t>FUELUSE(AC2606,AD2588,AC2588,AD2597,AC2597,AD$7,$D2606,$E2606,$F2606,$G2606)</t>
        </is>
      </c>
    </row>
    <row r="2062">
      <c r="A2062" s="14" t="n">
        <v>2607</v>
      </c>
      <c r="B2062" s="14" t="inlineStr">
        <is>
          <t>ener</t>
        </is>
      </c>
      <c r="C2062" s="14" t="inlineStr">
        <is>
          <t>oop</t>
        </is>
      </c>
      <c r="D2062" s="14" t="inlineStr">
        <is>
          <t>omn</t>
        </is>
      </c>
      <c r="E2062" s="14" t="inlineStr">
        <is>
          <t>FUELUSE</t>
        </is>
      </c>
      <c r="F2062" s="81" t="inlineStr">
        <is>
          <t>FUELUSE(AC2607,AD2589,AC2589,AD2598,AC2598,AD$7,$D2607,$E2607,$F2607,$G2607)</t>
        </is>
      </c>
    </row>
    <row r="2063">
      <c r="A2063" s="14" t="n">
        <v>2608</v>
      </c>
      <c r="B2063" s="14" t="inlineStr">
        <is>
          <t>ener</t>
        </is>
      </c>
      <c r="C2063" s="14" t="inlineStr">
        <is>
          <t>bio</t>
        </is>
      </c>
      <c r="D2063" s="14" t="inlineStr">
        <is>
          <t>omn</t>
        </is>
      </c>
      <c r="E2063" s="14" t="inlineStr">
        <is>
          <t>FUELUSE</t>
        </is>
      </c>
      <c r="F2063" s="81" t="inlineStr">
        <is>
          <t>FUELUSE(AC2608,AD2590,AC2590,AD2599,AC2599,AD$7,$D2608,$E2608,$F2608,$G2608)</t>
        </is>
      </c>
    </row>
    <row r="2064">
      <c r="A2064" s="14" t="n">
        <v>2610</v>
      </c>
      <c r="B2064" s="14" t="inlineStr">
        <is>
          <t>co2</t>
        </is>
      </c>
      <c r="C2064" s="14" t="inlineStr">
        <is>
          <t>coa</t>
        </is>
      </c>
      <c r="D2064" s="14" t="inlineStr">
        <is>
          <t>omn</t>
        </is>
      </c>
      <c r="E2064" s="14" t="inlineStr">
        <is>
          <t>EMISSIONS</t>
        </is>
      </c>
      <c r="F2064" s="81" t="inlineStr">
        <is>
          <t>EMISSIONS(AD2601,Settings!$C$13,$D2610)</t>
        </is>
      </c>
    </row>
    <row r="2065">
      <c r="A2065" s="14" t="n">
        <v>2611</v>
      </c>
      <c r="B2065" s="14" t="inlineStr">
        <is>
          <t>co2</t>
        </is>
      </c>
      <c r="C2065" s="14" t="inlineStr">
        <is>
          <t>nga</t>
        </is>
      </c>
      <c r="D2065" s="14" t="inlineStr">
        <is>
          <t>omn</t>
        </is>
      </c>
      <c r="E2065" s="14" t="inlineStr">
        <is>
          <t>EMISSIONS</t>
        </is>
      </c>
      <c r="F2065" s="81" t="inlineStr">
        <is>
          <t>EMISSIONS(AD2602,Settings!$C$13,$D2611)</t>
        </is>
      </c>
    </row>
    <row r="2066">
      <c r="A2066" s="14" t="n">
        <v>2612</v>
      </c>
      <c r="B2066" s="14" t="inlineStr">
        <is>
          <t>co2</t>
        </is>
      </c>
      <c r="C2066" s="14" t="inlineStr">
        <is>
          <t>gso</t>
        </is>
      </c>
      <c r="D2066" s="14" t="inlineStr">
        <is>
          <t>omn</t>
        </is>
      </c>
      <c r="E2066" s="14" t="inlineStr">
        <is>
          <t>EMISSIONS</t>
        </is>
      </c>
      <c r="F2066" s="81" t="inlineStr">
        <is>
          <t>EMISSIONS(AD2603,Settings!$C$13,$D2612)</t>
        </is>
      </c>
    </row>
    <row r="2067">
      <c r="A2067" s="14" t="n">
        <v>2613</v>
      </c>
      <c r="B2067" s="14" t="inlineStr">
        <is>
          <t>co2</t>
        </is>
      </c>
      <c r="C2067" s="14" t="inlineStr">
        <is>
          <t>die</t>
        </is>
      </c>
      <c r="D2067" s="14" t="inlineStr">
        <is>
          <t>omn</t>
        </is>
      </c>
      <c r="E2067" s="14" t="inlineStr">
        <is>
          <t>EMISSIONS</t>
        </is>
      </c>
      <c r="F2067" s="81" t="inlineStr">
        <is>
          <t>EMISSIONS(AD2604,Settings!$C$13,$D2613)</t>
        </is>
      </c>
    </row>
    <row r="2068">
      <c r="A2068" s="14" t="n">
        <v>2614</v>
      </c>
      <c r="B2068" s="14" t="inlineStr">
        <is>
          <t>co2</t>
        </is>
      </c>
      <c r="C2068" s="14" t="inlineStr">
        <is>
          <t>lpg</t>
        </is>
      </c>
      <c r="D2068" s="14" t="inlineStr">
        <is>
          <t>omn</t>
        </is>
      </c>
      <c r="E2068" s="14" t="inlineStr">
        <is>
          <t>EMISSIONS</t>
        </is>
      </c>
      <c r="F2068" s="81" t="inlineStr">
        <is>
          <t>EMISSIONS(AD2605,Settings!$C$13,$D2614)</t>
        </is>
      </c>
    </row>
    <row r="2069">
      <c r="A2069" s="14" t="n">
        <v>2615</v>
      </c>
      <c r="B2069" s="14" t="inlineStr">
        <is>
          <t>co2</t>
        </is>
      </c>
      <c r="C2069" s="14" t="inlineStr">
        <is>
          <t>ker</t>
        </is>
      </c>
      <c r="D2069" s="14" t="inlineStr">
        <is>
          <t>omn</t>
        </is>
      </c>
      <c r="E2069" s="14" t="inlineStr">
        <is>
          <t>EMISSIONS</t>
        </is>
      </c>
      <c r="F2069" s="81" t="inlineStr">
        <is>
          <t>EMISSIONS(AD2606,Settings!$C$13,$D2615)</t>
        </is>
      </c>
    </row>
    <row r="2070">
      <c r="A2070" s="14" t="n">
        <v>2616</v>
      </c>
      <c r="B2070" s="14" t="inlineStr">
        <is>
          <t>co2</t>
        </is>
      </c>
      <c r="C2070" s="14" t="inlineStr">
        <is>
          <t>oop</t>
        </is>
      </c>
      <c r="D2070" s="14" t="inlineStr">
        <is>
          <t>omn</t>
        </is>
      </c>
      <c r="E2070" s="14" t="inlineStr">
        <is>
          <t>EMISSIONS</t>
        </is>
      </c>
      <c r="F2070" s="81" t="inlineStr">
        <is>
          <t>EMISSIONS(AD2607,Settings!$C$13,$D2616)</t>
        </is>
      </c>
    </row>
    <row r="2071">
      <c r="A2071" s="14" t="n">
        <v>2617</v>
      </c>
      <c r="B2071" s="14" t="inlineStr">
        <is>
          <t>co2</t>
        </is>
      </c>
      <c r="C2071" s="14" t="inlineStr">
        <is>
          <t>bio</t>
        </is>
      </c>
      <c r="D2071" s="14" t="inlineStr">
        <is>
          <t>omn</t>
        </is>
      </c>
      <c r="E2071" s="14" t="inlineStr">
        <is>
          <t>EMISSIONS</t>
        </is>
      </c>
      <c r="F2071" s="81" t="inlineStr">
        <is>
          <t>EMISSIONS(AD2608,Settings!$C$13,$D2617)</t>
        </is>
      </c>
    </row>
    <row r="2072">
      <c r="A2072" s="14" t="n">
        <v>2619</v>
      </c>
      <c r="B2072" s="14" t="inlineStr">
        <is>
          <t>rtx</t>
        </is>
      </c>
      <c r="C2072" s="14" t="inlineStr">
        <is>
          <t>coa</t>
        </is>
      </c>
      <c r="D2072" s="14" t="inlineStr">
        <is>
          <t>omn</t>
        </is>
      </c>
      <c r="E2072" s="14" t="inlineStr">
        <is>
          <t>REVENUE</t>
        </is>
      </c>
      <c r="F2072" s="81" t="inlineStr">
        <is>
          <t>REVENUE(AD2601,Settings!$C$13,INDEX(AD$407:AD$418,$D2619)+INDEX(AD$394:AD$405,$D2619)+AD2574*(1+$E2619))</t>
        </is>
      </c>
    </row>
    <row r="2073">
      <c r="A2073" s="14" t="n">
        <v>2620</v>
      </c>
      <c r="B2073" s="14" t="inlineStr">
        <is>
          <t>rtx</t>
        </is>
      </c>
      <c r="C2073" s="14" t="inlineStr">
        <is>
          <t>nga</t>
        </is>
      </c>
      <c r="D2073" s="14" t="inlineStr">
        <is>
          <t>omn</t>
        </is>
      </c>
      <c r="E2073" s="14" t="inlineStr">
        <is>
          <t>REVENUE</t>
        </is>
      </c>
      <c r="F2073" s="81" t="inlineStr">
        <is>
          <t>REVENUE(AD2602,Settings!$C$13,INDEX(AD$407:AD$418,$D2620)+INDEX(AD$394:AD$405,$D2620)+AD2575*(1+$E2620))</t>
        </is>
      </c>
    </row>
    <row r="2074">
      <c r="A2074" s="14" t="n">
        <v>2621</v>
      </c>
      <c r="B2074" s="14" t="inlineStr">
        <is>
          <t>rtx</t>
        </is>
      </c>
      <c r="C2074" s="14" t="inlineStr">
        <is>
          <t>gso</t>
        </is>
      </c>
      <c r="D2074" s="14" t="inlineStr">
        <is>
          <t>omn</t>
        </is>
      </c>
      <c r="E2074" s="14" t="inlineStr">
        <is>
          <t>REVENUE</t>
        </is>
      </c>
      <c r="F2074" s="81" t="inlineStr">
        <is>
          <t>REVENUE(AD2603,Settings!$C$13,INDEX(AD$407:AD$418,$D2621)+INDEX(AD$394:AD$405,$D2621)+AD2576*(1+$E2621))</t>
        </is>
      </c>
    </row>
    <row r="2075">
      <c r="A2075" s="14" t="n">
        <v>2622</v>
      </c>
      <c r="B2075" s="14" t="inlineStr">
        <is>
          <t>rtx</t>
        </is>
      </c>
      <c r="C2075" s="14" t="inlineStr">
        <is>
          <t>die</t>
        </is>
      </c>
      <c r="D2075" s="14" t="inlineStr">
        <is>
          <t>omn</t>
        </is>
      </c>
      <c r="E2075" s="14" t="inlineStr">
        <is>
          <t>REVENUE</t>
        </is>
      </c>
      <c r="F2075" s="81" t="inlineStr">
        <is>
          <t>REVENUE(AD2604,Settings!$C$13,INDEX(AD$407:AD$418,$D2622)+INDEX(AD$394:AD$405,$D2622)+AD2577*(1+$E2622))</t>
        </is>
      </c>
    </row>
    <row r="2076">
      <c r="A2076" s="14" t="n">
        <v>2623</v>
      </c>
      <c r="B2076" s="14" t="inlineStr">
        <is>
          <t>rtx</t>
        </is>
      </c>
      <c r="C2076" s="14" t="inlineStr">
        <is>
          <t>lpg</t>
        </is>
      </c>
      <c r="D2076" s="14" t="inlineStr">
        <is>
          <t>omn</t>
        </is>
      </c>
      <c r="E2076" s="14" t="inlineStr">
        <is>
          <t>REVENUE</t>
        </is>
      </c>
      <c r="F2076" s="81" t="inlineStr">
        <is>
          <t>REVENUE(AD2605,Settings!$C$13,INDEX(AD$407:AD$418,$D2623)+INDEX(AD$394:AD$405,$D2623)+AD2578*(1+$E2623))</t>
        </is>
      </c>
    </row>
    <row r="2077">
      <c r="A2077" s="14" t="n">
        <v>2624</v>
      </c>
      <c r="B2077" s="14" t="inlineStr">
        <is>
          <t>rtx</t>
        </is>
      </c>
      <c r="C2077" s="14" t="inlineStr">
        <is>
          <t>ker</t>
        </is>
      </c>
      <c r="D2077" s="14" t="inlineStr">
        <is>
          <t>omn</t>
        </is>
      </c>
      <c r="E2077" s="14" t="inlineStr">
        <is>
          <t>REVENUE</t>
        </is>
      </c>
      <c r="F2077" s="81" t="inlineStr">
        <is>
          <t>REVENUE(AD2606,Settings!$C$13,INDEX(AD$407:AD$418,$D2624)+INDEX(AD$394:AD$405,$D2624)+AD2579*(1+$E2624))</t>
        </is>
      </c>
    </row>
    <row r="2078">
      <c r="A2078" s="14" t="n">
        <v>2625</v>
      </c>
      <c r="B2078" s="14" t="inlineStr">
        <is>
          <t>rtx</t>
        </is>
      </c>
      <c r="C2078" s="14" t="inlineStr">
        <is>
          <t>oop</t>
        </is>
      </c>
      <c r="D2078" s="14" t="inlineStr">
        <is>
          <t>omn</t>
        </is>
      </c>
      <c r="E2078" s="14" t="inlineStr">
        <is>
          <t>REVENUE</t>
        </is>
      </c>
      <c r="F2078" s="81" t="inlineStr">
        <is>
          <t>REVENUE(AD2607,Settings!$C$13,INDEX(AD$407:AD$418,$D2625)+INDEX(AD$394:AD$405,$D2625)+AD2580*(1+$E2625))</t>
        </is>
      </c>
    </row>
    <row r="2079">
      <c r="A2079" s="14" t="n">
        <v>2626</v>
      </c>
      <c r="B2079" s="14" t="inlineStr">
        <is>
          <t>rtx</t>
        </is>
      </c>
      <c r="C2079" s="14" t="inlineStr">
        <is>
          <t>bio</t>
        </is>
      </c>
      <c r="D2079" s="14" t="inlineStr">
        <is>
          <t>omn</t>
        </is>
      </c>
      <c r="E2079" s="14" t="inlineStr">
        <is>
          <t>REVENUE</t>
        </is>
      </c>
      <c r="F2079" s="81" t="inlineStr">
        <is>
          <t>REVENUE(AD2608,Settings!$C$13,INDEX(AD$407:AD$418,$D2626)+INDEX(AD$394:AD$405,$D2626)+AD2581*(1+$E2626))</t>
        </is>
      </c>
    </row>
    <row r="2080">
      <c r="A2080" s="14" t="n">
        <v>2628</v>
      </c>
      <c r="B2080" s="14" t="inlineStr">
        <is>
          <t>rsub</t>
        </is>
      </c>
      <c r="C2080" s="14" t="inlineStr">
        <is>
          <t>coa</t>
        </is>
      </c>
      <c r="D2080" s="14" t="inlineStr">
        <is>
          <t>omn</t>
        </is>
      </c>
      <c r="E2080" s="14" t="inlineStr">
        <is>
          <t>REVENUE</t>
        </is>
      </c>
      <c r="F2080" s="81" t="inlineStr">
        <is>
          <t>REVENUE(AD2601,Settings!$C$13,INDEX(AD$420:AD$431,$D2628))</t>
        </is>
      </c>
    </row>
    <row r="2081">
      <c r="A2081" s="14" t="n">
        <v>2629</v>
      </c>
      <c r="B2081" s="14" t="inlineStr">
        <is>
          <t>rsub</t>
        </is>
      </c>
      <c r="C2081" s="14" t="inlineStr">
        <is>
          <t>nga</t>
        </is>
      </c>
      <c r="D2081" s="14" t="inlineStr">
        <is>
          <t>omn</t>
        </is>
      </c>
      <c r="E2081" s="14" t="inlineStr">
        <is>
          <t>REVENUE</t>
        </is>
      </c>
      <c r="F2081" s="81" t="inlineStr">
        <is>
          <t>REVENUE(AD2602,Settings!$C$13,INDEX(AD$420:AD$431,$D2629))</t>
        </is>
      </c>
    </row>
    <row r="2082">
      <c r="A2082" s="14" t="n">
        <v>2630</v>
      </c>
      <c r="B2082" s="14" t="inlineStr">
        <is>
          <t>rsub</t>
        </is>
      </c>
      <c r="C2082" s="14" t="inlineStr">
        <is>
          <t>gso</t>
        </is>
      </c>
      <c r="D2082" s="14" t="inlineStr">
        <is>
          <t>omn</t>
        </is>
      </c>
      <c r="E2082" s="14" t="inlineStr">
        <is>
          <t>REVENUE</t>
        </is>
      </c>
      <c r="F2082" s="81" t="inlineStr">
        <is>
          <t>REVENUE(AD2603,Settings!$C$13,INDEX(AD$420:AD$431,$D2630))</t>
        </is>
      </c>
    </row>
    <row r="2083">
      <c r="A2083" s="14" t="n">
        <v>2631</v>
      </c>
      <c r="B2083" s="14" t="inlineStr">
        <is>
          <t>rsub</t>
        </is>
      </c>
      <c r="C2083" s="14" t="inlineStr">
        <is>
          <t>die</t>
        </is>
      </c>
      <c r="D2083" s="14" t="inlineStr">
        <is>
          <t>omn</t>
        </is>
      </c>
      <c r="E2083" s="14" t="inlineStr">
        <is>
          <t>REVENUE</t>
        </is>
      </c>
      <c r="F2083" s="81" t="inlineStr">
        <is>
          <t>REVENUE(AD2604,Settings!$C$13,INDEX(AD$420:AD$431,$D2631))</t>
        </is>
      </c>
    </row>
    <row r="2084">
      <c r="A2084" s="14" t="n">
        <v>2632</v>
      </c>
      <c r="B2084" s="14" t="inlineStr">
        <is>
          <t>rsub</t>
        </is>
      </c>
      <c r="C2084" s="14" t="inlineStr">
        <is>
          <t>lpg</t>
        </is>
      </c>
      <c r="D2084" s="14" t="inlineStr">
        <is>
          <t>omn</t>
        </is>
      </c>
      <c r="E2084" s="14" t="inlineStr">
        <is>
          <t>REVENUE</t>
        </is>
      </c>
      <c r="F2084" s="81" t="inlineStr">
        <is>
          <t>REVENUE(AD2605,Settings!$C$13,INDEX(AD$420:AD$431,$D2632))</t>
        </is>
      </c>
    </row>
    <row r="2085">
      <c r="A2085" s="14" t="n">
        <v>2633</v>
      </c>
      <c r="B2085" s="14" t="inlineStr">
        <is>
          <t>rsub</t>
        </is>
      </c>
      <c r="C2085" s="14" t="inlineStr">
        <is>
          <t>ker</t>
        </is>
      </c>
      <c r="D2085" s="14" t="inlineStr">
        <is>
          <t>omn</t>
        </is>
      </c>
      <c r="E2085" s="14" t="inlineStr">
        <is>
          <t>REVENUE</t>
        </is>
      </c>
      <c r="F2085" s="81" t="inlineStr">
        <is>
          <t>REVENUE(AD2606,Settings!$C$13,INDEX(AD$420:AD$431,$D2633))</t>
        </is>
      </c>
    </row>
    <row r="2086">
      <c r="A2086" s="14" t="n">
        <v>2634</v>
      </c>
      <c r="B2086" s="14" t="inlineStr">
        <is>
          <t>rsub</t>
        </is>
      </c>
      <c r="C2086" s="14" t="inlineStr">
        <is>
          <t>oop</t>
        </is>
      </c>
      <c r="D2086" s="14" t="inlineStr">
        <is>
          <t>omn</t>
        </is>
      </c>
      <c r="E2086" s="14" t="inlineStr">
        <is>
          <t>REVENUE</t>
        </is>
      </c>
      <c r="F2086" s="81" t="inlineStr">
        <is>
          <t>REVENUE(AD2607,Settings!$C$13,INDEX(AD$420:AD$431,$D2634))</t>
        </is>
      </c>
    </row>
    <row r="2087">
      <c r="A2087" s="14" t="n">
        <v>2635</v>
      </c>
      <c r="B2087" s="14" t="inlineStr">
        <is>
          <t>rsub</t>
        </is>
      </c>
      <c r="C2087" s="14" t="inlineStr">
        <is>
          <t>bio</t>
        </is>
      </c>
      <c r="D2087" s="14" t="inlineStr">
        <is>
          <t>omn</t>
        </is>
      </c>
      <c r="E2087" s="14" t="inlineStr">
        <is>
          <t>REVENUE</t>
        </is>
      </c>
      <c r="F2087" s="81" t="inlineStr">
        <is>
          <t>REVENUE(AD2608,Settings!$C$13,INDEX(AD$420:AD$431,$D2635))</t>
        </is>
      </c>
    </row>
    <row r="2088">
      <c r="A2088" s="14" t="n">
        <v>2637</v>
      </c>
      <c r="B2088" s="14" t="inlineStr">
        <is>
          <t>rnew</t>
        </is>
      </c>
      <c r="C2088" s="14" t="inlineStr">
        <is>
          <t>coa</t>
        </is>
      </c>
      <c r="D2088" s="14" t="inlineStr">
        <is>
          <t>omn</t>
        </is>
      </c>
      <c r="E2088" s="14" t="inlineStr">
        <is>
          <t>REVENUE</t>
        </is>
      </c>
      <c r="F2088" s="81" t="inlineStr">
        <is>
          <t>REVENUE(AD2601,Settings!$C$13,NEWREVRATE(AD2529,AD2547,AD2538,AD$201,AD2556,$D2637))</t>
        </is>
      </c>
    </row>
    <row r="2089">
      <c r="A2089" s="14" t="n">
        <v>2638</v>
      </c>
      <c r="B2089" s="14" t="inlineStr">
        <is>
          <t>rnew</t>
        </is>
      </c>
      <c r="C2089" s="14" t="inlineStr">
        <is>
          <t>nga</t>
        </is>
      </c>
      <c r="D2089" s="14" t="inlineStr">
        <is>
          <t>omn</t>
        </is>
      </c>
      <c r="E2089" s="14" t="inlineStr">
        <is>
          <t>REVENUE</t>
        </is>
      </c>
      <c r="F2089" s="81" t="inlineStr">
        <is>
          <t>REVENUE(AD2602,Settings!$C$13,NEWREVRATE(AD2530,AD2548,AD2539,AD$201,AD2557,$D2638))</t>
        </is>
      </c>
    </row>
    <row r="2090">
      <c r="A2090" s="14" t="n">
        <v>2639</v>
      </c>
      <c r="B2090" s="14" t="inlineStr">
        <is>
          <t>rnew</t>
        </is>
      </c>
      <c r="C2090" s="14" t="inlineStr">
        <is>
          <t>gso</t>
        </is>
      </c>
      <c r="D2090" s="14" t="inlineStr">
        <is>
          <t>omn</t>
        </is>
      </c>
      <c r="E2090" s="14" t="inlineStr">
        <is>
          <t>REVENUE</t>
        </is>
      </c>
      <c r="F2090" s="81" t="inlineStr">
        <is>
          <t>REVENUE(AD2603,Settings!$C$13,NEWREVRATE(AD2531,AD2549,AD2540,AD$201,AD2558,$D2639))</t>
        </is>
      </c>
    </row>
    <row r="2091">
      <c r="A2091" s="14" t="n">
        <v>2640</v>
      </c>
      <c r="B2091" s="14" t="inlineStr">
        <is>
          <t>rnew</t>
        </is>
      </c>
      <c r="C2091" s="14" t="inlineStr">
        <is>
          <t>die</t>
        </is>
      </c>
      <c r="D2091" s="14" t="inlineStr">
        <is>
          <t>omn</t>
        </is>
      </c>
      <c r="E2091" s="14" t="inlineStr">
        <is>
          <t>REVENUE</t>
        </is>
      </c>
      <c r="F2091" s="81" t="inlineStr">
        <is>
          <t>REVENUE(AD2604,Settings!$C$13,NEWREVRATE(AD2532,AD2550,AD2541,AD$201,AD2559,$D2640))</t>
        </is>
      </c>
    </row>
    <row r="2092">
      <c r="A2092" s="14" t="n">
        <v>2641</v>
      </c>
      <c r="B2092" s="14" t="inlineStr">
        <is>
          <t>rnew</t>
        </is>
      </c>
      <c r="C2092" s="14" t="inlineStr">
        <is>
          <t>lpg</t>
        </is>
      </c>
      <c r="D2092" s="14" t="inlineStr">
        <is>
          <t>omn</t>
        </is>
      </c>
      <c r="E2092" s="14" t="inlineStr">
        <is>
          <t>REVENUE</t>
        </is>
      </c>
      <c r="F2092" s="81" t="inlineStr">
        <is>
          <t>REVENUE(AD2605,Settings!$C$13,NEWREVRATE(AD2533,AD2551,AD2542,AD$201,AD2560,$D2641))</t>
        </is>
      </c>
    </row>
    <row r="2093">
      <c r="A2093" s="14" t="n">
        <v>2642</v>
      </c>
      <c r="B2093" s="14" t="inlineStr">
        <is>
          <t>rnew</t>
        </is>
      </c>
      <c r="C2093" s="14" t="inlineStr">
        <is>
          <t>ker</t>
        </is>
      </c>
      <c r="D2093" s="14" t="inlineStr">
        <is>
          <t>omn</t>
        </is>
      </c>
      <c r="E2093" s="14" t="inlineStr">
        <is>
          <t>REVENUE</t>
        </is>
      </c>
      <c r="F2093" s="81" t="inlineStr">
        <is>
          <t>REVENUE(AD2606,Settings!$C$13,NEWREVRATE(AD2534,AD2552,AD2543,AD$201,AD2561,$D2642))</t>
        </is>
      </c>
    </row>
    <row r="2094">
      <c r="A2094" s="14" t="n">
        <v>2643</v>
      </c>
      <c r="B2094" s="14" t="inlineStr">
        <is>
          <t>rnew</t>
        </is>
      </c>
      <c r="C2094" s="14" t="inlineStr">
        <is>
          <t>oop</t>
        </is>
      </c>
      <c r="D2094" s="14" t="inlineStr">
        <is>
          <t>omn</t>
        </is>
      </c>
      <c r="E2094" s="14" t="inlineStr">
        <is>
          <t>REVENUE</t>
        </is>
      </c>
      <c r="F2094" s="81" t="inlineStr">
        <is>
          <t>REVENUE(AD2607,Settings!$C$13,NEWREVRATE(AD2535,AD2553,AD2544,AD$201,AD2562,$D2643))</t>
        </is>
      </c>
    </row>
    <row r="2095">
      <c r="A2095" s="14" t="n">
        <v>2644</v>
      </c>
      <c r="B2095" s="14" t="inlineStr">
        <is>
          <t>rnew</t>
        </is>
      </c>
      <c r="C2095" s="14" t="inlineStr">
        <is>
          <t>bio</t>
        </is>
      </c>
      <c r="D2095" s="14" t="inlineStr">
        <is>
          <t>omn</t>
        </is>
      </c>
      <c r="E2095" s="14" t="inlineStr">
        <is>
          <t>REVENUE</t>
        </is>
      </c>
      <c r="F2095" s="81" t="inlineStr">
        <is>
          <t>REVENUE(AD2608,Settings!$C$13,NEWREVRATE(AD2536,AD2554,AD2545,AD$201,AD2563,$D2644))</t>
        </is>
      </c>
    </row>
    <row r="2096">
      <c r="A2096" s="14" t="n">
        <v>2646</v>
      </c>
      <c r="B2096" s="14" t="inlineStr">
        <is>
          <t>rxcp</t>
        </is>
      </c>
      <c r="C2096" s="14" t="inlineStr">
        <is>
          <t>coa</t>
        </is>
      </c>
      <c r="D2096" s="14" t="inlineStr">
        <is>
          <t>omn</t>
        </is>
      </c>
      <c r="E2096" s="14" t="inlineStr">
        <is>
          <t>REVENUE</t>
        </is>
      </c>
      <c r="F2096" s="81" t="inlineStr">
        <is>
          <t>REVENUE(AD2601,Settings!$C$13,AD2565)</t>
        </is>
      </c>
    </row>
    <row r="2097">
      <c r="A2097" s="14" t="n">
        <v>2647</v>
      </c>
      <c r="B2097" s="14" t="inlineStr">
        <is>
          <t>rxcp</t>
        </is>
      </c>
      <c r="C2097" s="14" t="inlineStr">
        <is>
          <t>nga</t>
        </is>
      </c>
      <c r="D2097" s="14" t="inlineStr">
        <is>
          <t>omn</t>
        </is>
      </c>
      <c r="E2097" s="14" t="inlineStr">
        <is>
          <t>REVENUE</t>
        </is>
      </c>
      <c r="F2097" s="81" t="inlineStr">
        <is>
          <t>REVENUE(AD2602,Settings!$C$13,AD2566)</t>
        </is>
      </c>
    </row>
    <row r="2098">
      <c r="A2098" s="14" t="n">
        <v>2648</v>
      </c>
      <c r="B2098" s="14" t="inlineStr">
        <is>
          <t>rxcp</t>
        </is>
      </c>
      <c r="C2098" s="14" t="inlineStr">
        <is>
          <t>gso</t>
        </is>
      </c>
      <c r="D2098" s="14" t="inlineStr">
        <is>
          <t>omn</t>
        </is>
      </c>
      <c r="E2098" s="14" t="inlineStr">
        <is>
          <t>REVENUE</t>
        </is>
      </c>
      <c r="F2098" s="81" t="inlineStr">
        <is>
          <t>REVENUE(AD2603,Settings!$C$13,AD2567)</t>
        </is>
      </c>
    </row>
    <row r="2099">
      <c r="A2099" s="14" t="n">
        <v>2649</v>
      </c>
      <c r="B2099" s="14" t="inlineStr">
        <is>
          <t>rxcp</t>
        </is>
      </c>
      <c r="C2099" s="14" t="inlineStr">
        <is>
          <t>die</t>
        </is>
      </c>
      <c r="D2099" s="14" t="inlineStr">
        <is>
          <t>omn</t>
        </is>
      </c>
      <c r="E2099" s="14" t="inlineStr">
        <is>
          <t>REVENUE</t>
        </is>
      </c>
      <c r="F2099" s="81" t="inlineStr">
        <is>
          <t>REVENUE(AD2604,Settings!$C$13,AD2568)</t>
        </is>
      </c>
    </row>
    <row r="2100">
      <c r="A2100" s="14" t="n">
        <v>2650</v>
      </c>
      <c r="B2100" s="14" t="inlineStr">
        <is>
          <t>rxcp</t>
        </is>
      </c>
      <c r="C2100" s="14" t="inlineStr">
        <is>
          <t>lpg</t>
        </is>
      </c>
      <c r="D2100" s="14" t="inlineStr">
        <is>
          <t>omn</t>
        </is>
      </c>
      <c r="E2100" s="14" t="inlineStr">
        <is>
          <t>REVENUE</t>
        </is>
      </c>
      <c r="F2100" s="81" t="inlineStr">
        <is>
          <t>REVENUE(AD2605,Settings!$C$13,AD2569)</t>
        </is>
      </c>
    </row>
    <row r="2101">
      <c r="A2101" s="14" t="n">
        <v>2651</v>
      </c>
      <c r="B2101" s="14" t="inlineStr">
        <is>
          <t>rxcp</t>
        </is>
      </c>
      <c r="C2101" s="14" t="inlineStr">
        <is>
          <t>ker</t>
        </is>
      </c>
      <c r="D2101" s="14" t="inlineStr">
        <is>
          <t>omn</t>
        </is>
      </c>
      <c r="E2101" s="14" t="inlineStr">
        <is>
          <t>REVENUE</t>
        </is>
      </c>
      <c r="F2101" s="81" t="inlineStr">
        <is>
          <t>REVENUE(AD2606,Settings!$C$13,AD2570)</t>
        </is>
      </c>
    </row>
    <row r="2102">
      <c r="A2102" s="14" t="n">
        <v>2652</v>
      </c>
      <c r="B2102" s="14" t="inlineStr">
        <is>
          <t>rxcp</t>
        </is>
      </c>
      <c r="C2102" s="14" t="inlineStr">
        <is>
          <t>oop</t>
        </is>
      </c>
      <c r="D2102" s="14" t="inlineStr">
        <is>
          <t>omn</t>
        </is>
      </c>
      <c r="E2102" s="14" t="inlineStr">
        <is>
          <t>REVENUE</t>
        </is>
      </c>
      <c r="F2102" s="81" t="inlineStr">
        <is>
          <t>REVENUE(AD2607,Settings!$C$13,AD2571)</t>
        </is>
      </c>
    </row>
    <row r="2103">
      <c r="A2103" s="14" t="n">
        <v>2653</v>
      </c>
      <c r="B2103" s="14" t="inlineStr">
        <is>
          <t>rxcp</t>
        </is>
      </c>
      <c r="C2103" s="14" t="inlineStr">
        <is>
          <t>bio</t>
        </is>
      </c>
      <c r="D2103" s="14" t="inlineStr">
        <is>
          <t>omn</t>
        </is>
      </c>
      <c r="E2103" s="14" t="inlineStr">
        <is>
          <t>REVENUE</t>
        </is>
      </c>
      <c r="F2103" s="81" t="inlineStr">
        <is>
          <t>REVENUE(AD2608,Settings!$C$13,AD2572)</t>
        </is>
      </c>
    </row>
    <row r="2104">
      <c r="A2104" s="14" t="n">
        <v>2657</v>
      </c>
      <c r="B2104" s="14" t="inlineStr">
        <is>
          <t>ctxnew</t>
        </is>
      </c>
      <c r="C2104" s="14" t="inlineStr">
        <is>
          <t>coa</t>
        </is>
      </c>
      <c r="D2104" s="14" t="inlineStr">
        <is>
          <t>cst</t>
        </is>
      </c>
      <c r="E2104" s="14" t="inlineStr">
        <is>
          <t>CARBONTAX</t>
        </is>
      </c>
      <c r="F2104" s="81" t="inlineStr">
        <is>
          <t>CARBONTAX(INDEX(AD$263:AD$279,$F2657),$D2657,INDEX(AD$23:AD$30,$E2657))</t>
        </is>
      </c>
    </row>
    <row r="2105">
      <c r="A2105" s="14" t="n">
        <v>2658</v>
      </c>
      <c r="B2105" s="14" t="inlineStr">
        <is>
          <t>ctxnew</t>
        </is>
      </c>
      <c r="C2105" s="14" t="inlineStr">
        <is>
          <t>nga</t>
        </is>
      </c>
      <c r="D2105" s="14" t="inlineStr">
        <is>
          <t>cst</t>
        </is>
      </c>
      <c r="E2105" s="14" t="inlineStr">
        <is>
          <t>CARBONTAX</t>
        </is>
      </c>
      <c r="F2105" s="81" t="inlineStr">
        <is>
          <t>CARBONTAX(INDEX(AD$263:AD$279,$F2658),$D2658,INDEX(AD$23:AD$30,$E2658))</t>
        </is>
      </c>
    </row>
    <row r="2106">
      <c r="A2106" s="14" t="n">
        <v>2659</v>
      </c>
      <c r="B2106" s="14" t="inlineStr">
        <is>
          <t>ctxnew</t>
        </is>
      </c>
      <c r="C2106" s="14" t="inlineStr">
        <is>
          <t>gso</t>
        </is>
      </c>
      <c r="D2106" s="14" t="inlineStr">
        <is>
          <t>cst</t>
        </is>
      </c>
      <c r="E2106" s="14" t="inlineStr">
        <is>
          <t>CARBONTAX</t>
        </is>
      </c>
      <c r="F2106" s="81" t="inlineStr">
        <is>
          <t>CARBONTAX(INDEX(AD$263:AD$279,$F2659),$D2659,INDEX(AD$23:AD$30,$E2659))</t>
        </is>
      </c>
    </row>
    <row r="2107">
      <c r="A2107" s="14" t="n">
        <v>2660</v>
      </c>
      <c r="B2107" s="14" t="inlineStr">
        <is>
          <t>ctxnew</t>
        </is>
      </c>
      <c r="C2107" s="14" t="inlineStr">
        <is>
          <t>die</t>
        </is>
      </c>
      <c r="D2107" s="14" t="inlineStr">
        <is>
          <t>cst</t>
        </is>
      </c>
      <c r="E2107" s="14" t="inlineStr">
        <is>
          <t>CARBONTAX</t>
        </is>
      </c>
      <c r="F2107" s="81" t="inlineStr">
        <is>
          <t>CARBONTAX(INDEX(AD$263:AD$279,$F2660),$D2660,INDEX(AD$23:AD$30,$E2660))</t>
        </is>
      </c>
    </row>
    <row r="2108">
      <c r="A2108" s="14" t="n">
        <v>2661</v>
      </c>
      <c r="B2108" s="14" t="inlineStr">
        <is>
          <t>ctxnew</t>
        </is>
      </c>
      <c r="C2108" s="14" t="inlineStr">
        <is>
          <t>lpg</t>
        </is>
      </c>
      <c r="D2108" s="14" t="inlineStr">
        <is>
          <t>cst</t>
        </is>
      </c>
      <c r="E2108" s="14" t="inlineStr">
        <is>
          <t>CARBONTAX</t>
        </is>
      </c>
      <c r="F2108" s="81" t="inlineStr">
        <is>
          <t>CARBONTAX(INDEX(AD$263:AD$279,$F2661),$D2661,INDEX(AD$23:AD$30,$E2661))</t>
        </is>
      </c>
    </row>
    <row r="2109">
      <c r="A2109" s="14" t="n">
        <v>2662</v>
      </c>
      <c r="B2109" s="14" t="inlineStr">
        <is>
          <t>ctxnew</t>
        </is>
      </c>
      <c r="C2109" s="14" t="inlineStr">
        <is>
          <t>ker</t>
        </is>
      </c>
      <c r="D2109" s="14" t="inlineStr">
        <is>
          <t>cst</t>
        </is>
      </c>
      <c r="E2109" s="14" t="inlineStr">
        <is>
          <t>CARBONTAX</t>
        </is>
      </c>
      <c r="F2109" s="81" t="inlineStr">
        <is>
          <t>CARBONTAX(INDEX(AD$263:AD$279,$F2662),$D2662,INDEX(AD$23:AD$30,$E2662))</t>
        </is>
      </c>
    </row>
    <row r="2110">
      <c r="A2110" s="14" t="n">
        <v>2663</v>
      </c>
      <c r="B2110" s="14" t="inlineStr">
        <is>
          <t>ctxnew</t>
        </is>
      </c>
      <c r="C2110" s="14" t="inlineStr">
        <is>
          <t>oop</t>
        </is>
      </c>
      <c r="D2110" s="14" t="inlineStr">
        <is>
          <t>cst</t>
        </is>
      </c>
      <c r="E2110" s="14" t="inlineStr">
        <is>
          <t>CARBONTAX</t>
        </is>
      </c>
      <c r="F2110" s="81" t="inlineStr">
        <is>
          <t>CARBONTAX(INDEX(AD$263:AD$279,$F2663),$D2663,INDEX(AD$23:AD$30,$E2663))</t>
        </is>
      </c>
    </row>
    <row r="2111">
      <c r="A2111" s="14" t="n">
        <v>2664</v>
      </c>
      <c r="B2111" s="14" t="inlineStr">
        <is>
          <t>ctxnew</t>
        </is>
      </c>
      <c r="C2111" s="14" t="inlineStr">
        <is>
          <t>bio</t>
        </is>
      </c>
      <c r="D2111" s="14" t="inlineStr">
        <is>
          <t>cst</t>
        </is>
      </c>
      <c r="E2111" s="14" t="inlineStr">
        <is>
          <t>CARBONTAX</t>
        </is>
      </c>
      <c r="F2111" s="81" t="inlineStr">
        <is>
          <t>CARBONTAX(INDEX(AD$263:AD$279,$F2664),$D2664,INDEX(AD$23:AD$30,$E2664))</t>
        </is>
      </c>
    </row>
    <row r="2112">
      <c r="A2112" s="14" t="n">
        <v>2666</v>
      </c>
      <c r="B2112" s="14" t="inlineStr">
        <is>
          <t>ets</t>
        </is>
      </c>
      <c r="C2112" s="14" t="inlineStr">
        <is>
          <t>coa</t>
        </is>
      </c>
      <c r="D2112" s="14" t="inlineStr">
        <is>
          <t>cst</t>
        </is>
      </c>
      <c r="E2112" s="14" t="inlineStr">
        <is>
          <t>ETSCOST</t>
        </is>
      </c>
      <c r="F2112" s="81" t="inlineStr">
        <is>
          <t>ETSCOST(INDEX(AD$280:AD$296,$E2666),$D2666)</t>
        </is>
      </c>
    </row>
    <row r="2113">
      <c r="A2113" s="14" t="n">
        <v>2667</v>
      </c>
      <c r="B2113" s="14" t="inlineStr">
        <is>
          <t>ets</t>
        </is>
      </c>
      <c r="C2113" s="14" t="inlineStr">
        <is>
          <t>nga</t>
        </is>
      </c>
      <c r="D2113" s="14" t="inlineStr">
        <is>
          <t>cst</t>
        </is>
      </c>
      <c r="E2113" s="14" t="inlineStr">
        <is>
          <t>ETSCOST</t>
        </is>
      </c>
      <c r="F2113" s="81" t="inlineStr">
        <is>
          <t>ETSCOST(INDEX(AD$280:AD$296,$E2667),$D2667)</t>
        </is>
      </c>
    </row>
    <row r="2114">
      <c r="A2114" s="14" t="n">
        <v>2668</v>
      </c>
      <c r="B2114" s="14" t="inlineStr">
        <is>
          <t>ets</t>
        </is>
      </c>
      <c r="C2114" s="14" t="inlineStr">
        <is>
          <t>gso</t>
        </is>
      </c>
      <c r="D2114" s="14" t="inlineStr">
        <is>
          <t>cst</t>
        </is>
      </c>
      <c r="E2114" s="14" t="inlineStr">
        <is>
          <t>ETSCOST</t>
        </is>
      </c>
      <c r="F2114" s="81" t="inlineStr">
        <is>
          <t>ETSCOST(INDEX(AD$280:AD$296,$E2668),$D2668)</t>
        </is>
      </c>
    </row>
    <row r="2115">
      <c r="A2115" s="14" t="n">
        <v>2669</v>
      </c>
      <c r="B2115" s="14" t="inlineStr">
        <is>
          <t>ets</t>
        </is>
      </c>
      <c r="C2115" s="14" t="inlineStr">
        <is>
          <t>die</t>
        </is>
      </c>
      <c r="D2115" s="14" t="inlineStr">
        <is>
          <t>cst</t>
        </is>
      </c>
      <c r="E2115" s="14" t="inlineStr">
        <is>
          <t>ETSCOST</t>
        </is>
      </c>
      <c r="F2115" s="81" t="inlineStr">
        <is>
          <t>ETSCOST(INDEX(AD$280:AD$296,$E2669),$D2669)</t>
        </is>
      </c>
    </row>
    <row r="2116">
      <c r="A2116" s="14" t="n">
        <v>2670</v>
      </c>
      <c r="B2116" s="14" t="inlineStr">
        <is>
          <t>ets</t>
        </is>
      </c>
      <c r="C2116" s="14" t="inlineStr">
        <is>
          <t>lpg</t>
        </is>
      </c>
      <c r="D2116" s="14" t="inlineStr">
        <is>
          <t>cst</t>
        </is>
      </c>
      <c r="E2116" s="14" t="inlineStr">
        <is>
          <t>ETSCOST</t>
        </is>
      </c>
      <c r="F2116" s="81" t="inlineStr">
        <is>
          <t>ETSCOST(INDEX(AD$280:AD$296,$E2670),$D2670)</t>
        </is>
      </c>
    </row>
    <row r="2117">
      <c r="A2117" s="14" t="n">
        <v>2671</v>
      </c>
      <c r="B2117" s="14" t="inlineStr">
        <is>
          <t>ets</t>
        </is>
      </c>
      <c r="C2117" s="14" t="inlineStr">
        <is>
          <t>ker</t>
        </is>
      </c>
      <c r="D2117" s="14" t="inlineStr">
        <is>
          <t>cst</t>
        </is>
      </c>
      <c r="E2117" s="14" t="inlineStr">
        <is>
          <t>ETSCOST</t>
        </is>
      </c>
      <c r="F2117" s="81" t="inlineStr">
        <is>
          <t>ETSCOST(INDEX(AD$280:AD$296,$E2671),$D2671)</t>
        </is>
      </c>
    </row>
    <row r="2118">
      <c r="A2118" s="14" t="n">
        <v>2672</v>
      </c>
      <c r="B2118" s="14" t="inlineStr">
        <is>
          <t>ets</t>
        </is>
      </c>
      <c r="C2118" s="14" t="inlineStr">
        <is>
          <t>oop</t>
        </is>
      </c>
      <c r="D2118" s="14" t="inlineStr">
        <is>
          <t>cst</t>
        </is>
      </c>
      <c r="E2118" s="14" t="inlineStr">
        <is>
          <t>ETSCOST</t>
        </is>
      </c>
      <c r="F2118" s="81" t="inlineStr">
        <is>
          <t>ETSCOST(INDEX(AD$280:AD$296,$E2672),$D2672)</t>
        </is>
      </c>
    </row>
    <row r="2119">
      <c r="A2119" s="14" t="n">
        <v>2673</v>
      </c>
      <c r="B2119" s="14" t="inlineStr">
        <is>
          <t>ets</t>
        </is>
      </c>
      <c r="C2119" s="14" t="inlineStr">
        <is>
          <t>bio</t>
        </is>
      </c>
      <c r="D2119" s="14" t="inlineStr">
        <is>
          <t>cst</t>
        </is>
      </c>
      <c r="E2119" s="14" t="inlineStr">
        <is>
          <t>ETSCOST</t>
        </is>
      </c>
      <c r="F2119" s="81" t="inlineStr">
        <is>
          <t>ETSCOST(INDEX(AD$280:AD$296,$E2673),$D2673)</t>
        </is>
      </c>
    </row>
    <row r="2120">
      <c r="A2120" s="14" t="n">
        <v>2675</v>
      </c>
      <c r="B2120" s="14" t="inlineStr">
        <is>
          <t>ntx</t>
        </is>
      </c>
      <c r="C2120" s="14" t="inlineStr">
        <is>
          <t>coa</t>
        </is>
      </c>
      <c r="D2120" s="14" t="inlineStr">
        <is>
          <t>cst</t>
        </is>
      </c>
      <c r="E2120" s="14" t="inlineStr">
        <is>
          <t>NEWEXCISE</t>
        </is>
      </c>
      <c r="F2120" s="81" t="inlineStr">
        <is>
          <t>NEWEXCISE(INDEX(AD$80:AD$93,$D2675),$E2675)</t>
        </is>
      </c>
    </row>
    <row r="2121">
      <c r="A2121" s="14" t="n">
        <v>2676</v>
      </c>
      <c r="B2121" s="14" t="inlineStr">
        <is>
          <t>ntx</t>
        </is>
      </c>
      <c r="C2121" s="14" t="inlineStr">
        <is>
          <t>nga</t>
        </is>
      </c>
      <c r="D2121" s="14" t="inlineStr">
        <is>
          <t>cst</t>
        </is>
      </c>
      <c r="E2121" s="14" t="inlineStr">
        <is>
          <t>NEWEXCISE</t>
        </is>
      </c>
      <c r="F2121" s="81" t="inlineStr">
        <is>
          <t>NEWEXCISE(INDEX(AD$80:AD$93,$D2676),$E2676)</t>
        </is>
      </c>
    </row>
    <row r="2122">
      <c r="A2122" s="14" t="n">
        <v>2677</v>
      </c>
      <c r="B2122" s="14" t="inlineStr">
        <is>
          <t>ntx</t>
        </is>
      </c>
      <c r="C2122" s="14" t="inlineStr">
        <is>
          <t>gso</t>
        </is>
      </c>
      <c r="D2122" s="14" t="inlineStr">
        <is>
          <t>cst</t>
        </is>
      </c>
      <c r="E2122" s="14" t="inlineStr">
        <is>
          <t>NEWEXCISE</t>
        </is>
      </c>
      <c r="F2122" s="81" t="inlineStr">
        <is>
          <t>NEWEXCISE(INDEX(AD$80:AD$93,$D2677),$E2677)</t>
        </is>
      </c>
    </row>
    <row r="2123">
      <c r="A2123" s="14" t="n">
        <v>2678</v>
      </c>
      <c r="B2123" s="14" t="inlineStr">
        <is>
          <t>ntx</t>
        </is>
      </c>
      <c r="C2123" s="14" t="inlineStr">
        <is>
          <t>die</t>
        </is>
      </c>
      <c r="D2123" s="14" t="inlineStr">
        <is>
          <t>cst</t>
        </is>
      </c>
      <c r="E2123" s="14" t="inlineStr">
        <is>
          <t>NEWEXCISE</t>
        </is>
      </c>
      <c r="F2123" s="81" t="inlineStr">
        <is>
          <t>NEWEXCISE(INDEX(AD$80:AD$93,$D2678),$E2678)</t>
        </is>
      </c>
    </row>
    <row r="2124">
      <c r="A2124" s="14" t="n">
        <v>2679</v>
      </c>
      <c r="B2124" s="14" t="inlineStr">
        <is>
          <t>ntx</t>
        </is>
      </c>
      <c r="C2124" s="14" t="inlineStr">
        <is>
          <t>lpg</t>
        </is>
      </c>
      <c r="D2124" s="14" t="inlineStr">
        <is>
          <t>cst</t>
        </is>
      </c>
      <c r="E2124" s="14" t="inlineStr">
        <is>
          <t>NEWEXCISE</t>
        </is>
      </c>
      <c r="F2124" s="81" t="inlineStr">
        <is>
          <t>NEWEXCISE(INDEX(AD$80:AD$93,$D2679),$E2679)</t>
        </is>
      </c>
    </row>
    <row r="2125">
      <c r="A2125" s="14" t="n">
        <v>2680</v>
      </c>
      <c r="B2125" s="14" t="inlineStr">
        <is>
          <t>ntx</t>
        </is>
      </c>
      <c r="C2125" s="14" t="inlineStr">
        <is>
          <t>ker</t>
        </is>
      </c>
      <c r="D2125" s="14" t="inlineStr">
        <is>
          <t>cst</t>
        </is>
      </c>
      <c r="E2125" s="14" t="inlineStr">
        <is>
          <t>NEWEXCISE</t>
        </is>
      </c>
      <c r="F2125" s="81" t="inlineStr">
        <is>
          <t>NEWEXCISE(INDEX(AD$80:AD$93,$D2680),$E2680)</t>
        </is>
      </c>
    </row>
    <row r="2126">
      <c r="A2126" s="14" t="n">
        <v>2681</v>
      </c>
      <c r="B2126" s="14" t="inlineStr">
        <is>
          <t>ntx</t>
        </is>
      </c>
      <c r="C2126" s="14" t="inlineStr">
        <is>
          <t>oop</t>
        </is>
      </c>
      <c r="D2126" s="14" t="inlineStr">
        <is>
          <t>cst</t>
        </is>
      </c>
      <c r="E2126" s="14" t="inlineStr">
        <is>
          <t>NEWEXCISE</t>
        </is>
      </c>
      <c r="F2126" s="81" t="inlineStr">
        <is>
          <t>NEWEXCISE(INDEX(AD$80:AD$93,$D2681),$E2681)</t>
        </is>
      </c>
    </row>
    <row r="2127">
      <c r="A2127" s="14" t="n">
        <v>2682</v>
      </c>
      <c r="B2127" s="14" t="inlineStr">
        <is>
          <t>ntx</t>
        </is>
      </c>
      <c r="C2127" s="14" t="inlineStr">
        <is>
          <t>bio</t>
        </is>
      </c>
      <c r="D2127" s="14" t="inlineStr">
        <is>
          <t>cst</t>
        </is>
      </c>
      <c r="E2127" s="14" t="inlineStr">
        <is>
          <t>NEWEXCISE</t>
        </is>
      </c>
      <c r="F2127" s="81" t="inlineStr">
        <is>
          <t>NEWEXCISE(INDEX(AD$80:AD$93,$D2682),$E2682)</t>
        </is>
      </c>
    </row>
    <row r="2128">
      <c r="A2128" s="14" t="n">
        <v>2684</v>
      </c>
      <c r="B2128" s="14" t="inlineStr">
        <is>
          <t>nce</t>
        </is>
      </c>
      <c r="C2128" s="14" t="inlineStr">
        <is>
          <t>coa</t>
        </is>
      </c>
      <c r="D2128" s="14" t="inlineStr">
        <is>
          <t>cst</t>
        </is>
      </c>
      <c r="E2128" s="14" t="inlineStr">
        <is>
          <t>NEWPOLICY</t>
        </is>
      </c>
      <c r="F2128" s="81" t="inlineStr">
        <is>
          <t>NEWPOLICY(AD2657,AD2666,AD2675)</t>
        </is>
      </c>
    </row>
    <row r="2129">
      <c r="A2129" s="14" t="n">
        <v>2685</v>
      </c>
      <c r="B2129" s="14" t="inlineStr">
        <is>
          <t>nce</t>
        </is>
      </c>
      <c r="C2129" s="14" t="inlineStr">
        <is>
          <t>nga</t>
        </is>
      </c>
      <c r="D2129" s="14" t="inlineStr">
        <is>
          <t>cst</t>
        </is>
      </c>
      <c r="E2129" s="14" t="inlineStr">
        <is>
          <t>NEWPOLICY</t>
        </is>
      </c>
      <c r="F2129" s="81" t="inlineStr">
        <is>
          <t>NEWPOLICY(AD2658,AD2667,AD2676)</t>
        </is>
      </c>
    </row>
    <row r="2130">
      <c r="A2130" s="14" t="n">
        <v>2686</v>
      </c>
      <c r="B2130" s="14" t="inlineStr">
        <is>
          <t>nce</t>
        </is>
      </c>
      <c r="C2130" s="14" t="inlineStr">
        <is>
          <t>gso</t>
        </is>
      </c>
      <c r="D2130" s="14" t="inlineStr">
        <is>
          <t>cst</t>
        </is>
      </c>
      <c r="E2130" s="14" t="inlineStr">
        <is>
          <t>NEWPOLICY</t>
        </is>
      </c>
      <c r="F2130" s="81" t="inlineStr">
        <is>
          <t>NEWPOLICY(AD2659,AD2668,AD2677)</t>
        </is>
      </c>
    </row>
    <row r="2131">
      <c r="A2131" s="14" t="n">
        <v>2687</v>
      </c>
      <c r="B2131" s="14" t="inlineStr">
        <is>
          <t>nce</t>
        </is>
      </c>
      <c r="C2131" s="14" t="inlineStr">
        <is>
          <t>die</t>
        </is>
      </c>
      <c r="D2131" s="14" t="inlineStr">
        <is>
          <t>cst</t>
        </is>
      </c>
      <c r="E2131" s="14" t="inlineStr">
        <is>
          <t>NEWPOLICY</t>
        </is>
      </c>
      <c r="F2131" s="81" t="inlineStr">
        <is>
          <t>NEWPOLICY(AD2660,AD2669,AD2678)</t>
        </is>
      </c>
    </row>
    <row r="2132">
      <c r="A2132" s="14" t="n">
        <v>2688</v>
      </c>
      <c r="B2132" s="14" t="inlineStr">
        <is>
          <t>nce</t>
        </is>
      </c>
      <c r="C2132" s="14" t="inlineStr">
        <is>
          <t>lpg</t>
        </is>
      </c>
      <c r="D2132" s="14" t="inlineStr">
        <is>
          <t>cst</t>
        </is>
      </c>
      <c r="E2132" s="14" t="inlineStr">
        <is>
          <t>NEWPOLICY</t>
        </is>
      </c>
      <c r="F2132" s="81" t="inlineStr">
        <is>
          <t>NEWPOLICY(AD2661,AD2670,AD2679)</t>
        </is>
      </c>
    </row>
    <row r="2133">
      <c r="A2133" s="14" t="n">
        <v>2689</v>
      </c>
      <c r="B2133" s="14" t="inlineStr">
        <is>
          <t>nce</t>
        </is>
      </c>
      <c r="C2133" s="14" t="inlineStr">
        <is>
          <t>ker</t>
        </is>
      </c>
      <c r="D2133" s="14" t="inlineStr">
        <is>
          <t>cst</t>
        </is>
      </c>
      <c r="E2133" s="14" t="inlineStr">
        <is>
          <t>NEWPOLICY</t>
        </is>
      </c>
      <c r="F2133" s="81" t="inlineStr">
        <is>
          <t>NEWPOLICY(AD2662,AD2671,AD2680)</t>
        </is>
      </c>
    </row>
    <row r="2134">
      <c r="A2134" s="14" t="n">
        <v>2690</v>
      </c>
      <c r="B2134" s="14" t="inlineStr">
        <is>
          <t>nce</t>
        </is>
      </c>
      <c r="C2134" s="14" t="inlineStr">
        <is>
          <t>oop</t>
        </is>
      </c>
      <c r="D2134" s="14" t="inlineStr">
        <is>
          <t>cst</t>
        </is>
      </c>
      <c r="E2134" s="14" t="inlineStr">
        <is>
          <t>NEWPOLICY</t>
        </is>
      </c>
      <c r="F2134" s="81" t="inlineStr">
        <is>
          <t>NEWPOLICY(AD2663,AD2672,AD2681)</t>
        </is>
      </c>
    </row>
    <row r="2135">
      <c r="A2135" s="14" t="n">
        <v>2691</v>
      </c>
      <c r="B2135" s="14" t="inlineStr">
        <is>
          <t>nce</t>
        </is>
      </c>
      <c r="C2135" s="14" t="inlineStr">
        <is>
          <t>bio</t>
        </is>
      </c>
      <c r="D2135" s="14" t="inlineStr">
        <is>
          <t>cst</t>
        </is>
      </c>
      <c r="E2135" s="14" t="inlineStr">
        <is>
          <t>NEWPOLICY</t>
        </is>
      </c>
      <c r="F2135" s="81" t="inlineStr">
        <is>
          <t>NEWPOLICY(AD2664,AD2673,AD2682)</t>
        </is>
      </c>
    </row>
    <row r="2136">
      <c r="A2136" s="14" t="n">
        <v>2693</v>
      </c>
      <c r="B2136" s="14" t="inlineStr">
        <is>
          <t>xcp</t>
        </is>
      </c>
      <c r="C2136" s="14" t="inlineStr">
        <is>
          <t>coa</t>
        </is>
      </c>
      <c r="D2136" s="14" t="inlineStr">
        <is>
          <t>cst</t>
        </is>
      </c>
      <c r="E2136" s="14" t="inlineStr">
        <is>
          <t>XCARBON</t>
        </is>
      </c>
      <c r="F2136" s="81" t="inlineStr">
        <is>
          <t>XCARBON($D2693,$E2693,AD$321,$F2693,AD$324)</t>
        </is>
      </c>
    </row>
    <row r="2137">
      <c r="A2137" s="14" t="n">
        <v>2694</v>
      </c>
      <c r="B2137" s="14" t="inlineStr">
        <is>
          <t>xcp</t>
        </is>
      </c>
      <c r="C2137" s="14" t="inlineStr">
        <is>
          <t>nga</t>
        </is>
      </c>
      <c r="D2137" s="14" t="inlineStr">
        <is>
          <t>cst</t>
        </is>
      </c>
      <c r="E2137" s="14" t="inlineStr">
        <is>
          <t>XCARBON</t>
        </is>
      </c>
      <c r="F2137" s="81" t="inlineStr">
        <is>
          <t>XCARBON($D2694,$E2694,AD$321,$F2694,AD$324)</t>
        </is>
      </c>
    </row>
    <row r="2138">
      <c r="A2138" s="14" t="n">
        <v>2695</v>
      </c>
      <c r="B2138" s="14" t="inlineStr">
        <is>
          <t>xcp</t>
        </is>
      </c>
      <c r="C2138" s="14" t="inlineStr">
        <is>
          <t>gso</t>
        </is>
      </c>
      <c r="D2138" s="14" t="inlineStr">
        <is>
          <t>cst</t>
        </is>
      </c>
      <c r="E2138" s="14" t="inlineStr">
        <is>
          <t>XCARBON</t>
        </is>
      </c>
      <c r="F2138" s="81" t="inlineStr">
        <is>
          <t>XCARBON($D2695,$E2695,AD$321,$F2695,AD$324)</t>
        </is>
      </c>
    </row>
    <row r="2139">
      <c r="A2139" s="14" t="n">
        <v>2696</v>
      </c>
      <c r="B2139" s="14" t="inlineStr">
        <is>
          <t>xcp</t>
        </is>
      </c>
      <c r="C2139" s="14" t="inlineStr">
        <is>
          <t>die</t>
        </is>
      </c>
      <c r="D2139" s="14" t="inlineStr">
        <is>
          <t>cst</t>
        </is>
      </c>
      <c r="E2139" s="14" t="inlineStr">
        <is>
          <t>XCARBON</t>
        </is>
      </c>
      <c r="F2139" s="81" t="inlineStr">
        <is>
          <t>XCARBON($D2696,$E2696,AD$321,$F2696,AD$324)</t>
        </is>
      </c>
    </row>
    <row r="2140">
      <c r="A2140" s="14" t="n">
        <v>2697</v>
      </c>
      <c r="B2140" s="14" t="inlineStr">
        <is>
          <t>xcp</t>
        </is>
      </c>
      <c r="C2140" s="14" t="inlineStr">
        <is>
          <t>lpg</t>
        </is>
      </c>
      <c r="D2140" s="14" t="inlineStr">
        <is>
          <t>cst</t>
        </is>
      </c>
      <c r="E2140" s="14" t="inlineStr">
        <is>
          <t>XCARBON</t>
        </is>
      </c>
      <c r="F2140" s="81" t="inlineStr">
        <is>
          <t>XCARBON($D2697,$E2697,AD$321,$F2697,AD$324)</t>
        </is>
      </c>
    </row>
    <row r="2141">
      <c r="A2141" s="14" t="n">
        <v>2698</v>
      </c>
      <c r="B2141" s="14" t="inlineStr">
        <is>
          <t>xcp</t>
        </is>
      </c>
      <c r="C2141" s="14" t="inlineStr">
        <is>
          <t>ker</t>
        </is>
      </c>
      <c r="D2141" s="14" t="inlineStr">
        <is>
          <t>cst</t>
        </is>
      </c>
      <c r="E2141" s="14" t="inlineStr">
        <is>
          <t>XCARBON</t>
        </is>
      </c>
      <c r="F2141" s="81" t="inlineStr">
        <is>
          <t>XCARBON($D2698,$E2698,AD$321,$F2698,AD$324)</t>
        </is>
      </c>
    </row>
    <row r="2142">
      <c r="A2142" s="14" t="n">
        <v>2699</v>
      </c>
      <c r="B2142" s="14" t="inlineStr">
        <is>
          <t>xcp</t>
        </is>
      </c>
      <c r="C2142" s="14" t="inlineStr">
        <is>
          <t>oop</t>
        </is>
      </c>
      <c r="D2142" s="14" t="inlineStr">
        <is>
          <t>cst</t>
        </is>
      </c>
      <c r="E2142" s="14" t="inlineStr">
        <is>
          <t>XCARBON</t>
        </is>
      </c>
      <c r="F2142" s="81" t="inlineStr">
        <is>
          <t>XCARBON($D2699,$E2699,AD$321,$F2699,AD$324)</t>
        </is>
      </c>
    </row>
    <row r="2143">
      <c r="A2143" s="14" t="n">
        <v>2700</v>
      </c>
      <c r="B2143" s="14" t="inlineStr">
        <is>
          <t>xcp</t>
        </is>
      </c>
      <c r="C2143" s="14" t="inlineStr">
        <is>
          <t>bio</t>
        </is>
      </c>
      <c r="D2143" s="14" t="inlineStr">
        <is>
          <t>cst</t>
        </is>
      </c>
      <c r="E2143" s="14" t="inlineStr">
        <is>
          <t>XCARBON</t>
        </is>
      </c>
      <c r="F2143" s="81" t="inlineStr">
        <is>
          <t>XCARBON($D2700,$E2700,AD$321,$F2700,AD$324)</t>
        </is>
      </c>
    </row>
    <row r="2144">
      <c r="A2144" s="14" t="n">
        <v>2702</v>
      </c>
      <c r="B2144" s="14" t="inlineStr">
        <is>
          <t>xcpd</t>
        </is>
      </c>
      <c r="C2144" s="14" t="inlineStr">
        <is>
          <t>coa</t>
        </is>
      </c>
      <c r="D2144" s="14" t="inlineStr">
        <is>
          <t>cst</t>
        </is>
      </c>
      <c r="E2144" s="14" t="inlineStr">
        <is>
          <t>XCARBON</t>
        </is>
      </c>
      <c r="F2144" s="81" t="inlineStr">
        <is>
          <t>XCARBON($D2702,$E2702,(AD$321-AD$322),$F2702,(AD$324-AD$325))</t>
        </is>
      </c>
    </row>
    <row r="2145">
      <c r="A2145" s="14" t="n">
        <v>2703</v>
      </c>
      <c r="B2145" s="14" t="inlineStr">
        <is>
          <t>xcpd</t>
        </is>
      </c>
      <c r="C2145" s="14" t="inlineStr">
        <is>
          <t>nga</t>
        </is>
      </c>
      <c r="D2145" s="14" t="inlineStr">
        <is>
          <t>cst</t>
        </is>
      </c>
      <c r="E2145" s="14" t="inlineStr">
        <is>
          <t>XCARBON</t>
        </is>
      </c>
      <c r="F2145" s="81" t="inlineStr">
        <is>
          <t>XCARBON($D2703,$E2703,(AD$321-AD$322),$F2703,(AD$324-AD$325))</t>
        </is>
      </c>
    </row>
    <row r="2146">
      <c r="A2146" s="14" t="n">
        <v>2704</v>
      </c>
      <c r="B2146" s="14" t="inlineStr">
        <is>
          <t>xcpd</t>
        </is>
      </c>
      <c r="C2146" s="14" t="inlineStr">
        <is>
          <t>gso</t>
        </is>
      </c>
      <c r="D2146" s="14" t="inlineStr">
        <is>
          <t>cst</t>
        </is>
      </c>
      <c r="E2146" s="14" t="inlineStr">
        <is>
          <t>XCARBON</t>
        </is>
      </c>
      <c r="F2146" s="81" t="inlineStr">
        <is>
          <t>XCARBON($D2704,$E2704,(AD$321-AD$322),$F2704,(AD$324-AD$325))</t>
        </is>
      </c>
    </row>
    <row r="2147">
      <c r="A2147" s="14" t="n">
        <v>2705</v>
      </c>
      <c r="B2147" s="14" t="inlineStr">
        <is>
          <t>xcpd</t>
        </is>
      </c>
      <c r="C2147" s="14" t="inlineStr">
        <is>
          <t>die</t>
        </is>
      </c>
      <c r="D2147" s="14" t="inlineStr">
        <is>
          <t>cst</t>
        </is>
      </c>
      <c r="E2147" s="14" t="inlineStr">
        <is>
          <t>XCARBON</t>
        </is>
      </c>
      <c r="F2147" s="81" t="inlineStr">
        <is>
          <t>XCARBON($D2705,$E2705,(AD$321-AD$322),$F2705,(AD$324-AD$325))</t>
        </is>
      </c>
    </row>
    <row r="2148">
      <c r="A2148" s="14" t="n">
        <v>2706</v>
      </c>
      <c r="B2148" s="14" t="inlineStr">
        <is>
          <t>xcpd</t>
        </is>
      </c>
      <c r="C2148" s="14" t="inlineStr">
        <is>
          <t>lpg</t>
        </is>
      </c>
      <c r="D2148" s="14" t="inlineStr">
        <is>
          <t>cst</t>
        </is>
      </c>
      <c r="E2148" s="14" t="inlineStr">
        <is>
          <t>XCARBON</t>
        </is>
      </c>
      <c r="F2148" s="81" t="inlineStr">
        <is>
          <t>XCARBON($D2706,$E2706,(AD$321-AD$322),$F2706,(AD$324-AD$325))</t>
        </is>
      </c>
    </row>
    <row r="2149">
      <c r="A2149" s="14" t="n">
        <v>2707</v>
      </c>
      <c r="B2149" s="14" t="inlineStr">
        <is>
          <t>xcpd</t>
        </is>
      </c>
      <c r="C2149" s="14" t="inlineStr">
        <is>
          <t>ker</t>
        </is>
      </c>
      <c r="D2149" s="14" t="inlineStr">
        <is>
          <t>cst</t>
        </is>
      </c>
      <c r="E2149" s="14" t="inlineStr">
        <is>
          <t>XCARBON</t>
        </is>
      </c>
      <c r="F2149" s="81" t="inlineStr">
        <is>
          <t>XCARBON($D2707,$E2707,(AD$321-AD$322),$F2707,(AD$324-AD$325))</t>
        </is>
      </c>
    </row>
    <row r="2150">
      <c r="A2150" s="14" t="n">
        <v>2708</v>
      </c>
      <c r="B2150" s="14" t="inlineStr">
        <is>
          <t>xcpd</t>
        </is>
      </c>
      <c r="C2150" s="14" t="inlineStr">
        <is>
          <t>oop</t>
        </is>
      </c>
      <c r="D2150" s="14" t="inlineStr">
        <is>
          <t>cst</t>
        </is>
      </c>
      <c r="E2150" s="14" t="inlineStr">
        <is>
          <t>XCARBON</t>
        </is>
      </c>
      <c r="F2150" s="81" t="inlineStr">
        <is>
          <t>XCARBON($D2708,$E2708,(AD$321-AD$322),$F2708,(AD$324-AD$325))</t>
        </is>
      </c>
    </row>
    <row r="2151">
      <c r="A2151" s="14" t="n">
        <v>2709</v>
      </c>
      <c r="B2151" s="14" t="inlineStr">
        <is>
          <t>xcpd</t>
        </is>
      </c>
      <c r="C2151" s="14" t="inlineStr">
        <is>
          <t>bio</t>
        </is>
      </c>
      <c r="D2151" s="14" t="inlineStr">
        <is>
          <t>cst</t>
        </is>
      </c>
      <c r="E2151" s="14" t="inlineStr">
        <is>
          <t>XCARBON</t>
        </is>
      </c>
      <c r="F2151" s="81" t="inlineStr">
        <is>
          <t>XCARBON($D2709,$E2709,(AD$321-AD$322),$F2709,(AD$324-AD$325))</t>
        </is>
      </c>
    </row>
    <row r="2152">
      <c r="A2152" s="14" t="n">
        <v>2711</v>
      </c>
      <c r="B2152" s="14" t="inlineStr">
        <is>
          <t>atp</t>
        </is>
      </c>
      <c r="C2152" s="14" t="inlineStr">
        <is>
          <t>coa</t>
        </is>
      </c>
      <c r="D2152" s="14" t="inlineStr">
        <is>
          <t>cst</t>
        </is>
      </c>
      <c r="E2152" s="14" t="inlineStr">
        <is>
          <t>POSTTAX</t>
        </is>
      </c>
      <c r="F2152" s="81" t="inlineStr">
        <is>
          <t>POSTTAX(INDEX(AD$381:AD$392,$D2711),AD2684+AD2702,$E2711)</t>
        </is>
      </c>
    </row>
    <row r="2153">
      <c r="A2153" s="14" t="n">
        <v>2712</v>
      </c>
      <c r="B2153" s="14" t="inlineStr">
        <is>
          <t>atp</t>
        </is>
      </c>
      <c r="C2153" s="14" t="inlineStr">
        <is>
          <t>nga</t>
        </is>
      </c>
      <c r="D2153" s="14" t="inlineStr">
        <is>
          <t>cst</t>
        </is>
      </c>
      <c r="E2153" s="14" t="inlineStr">
        <is>
          <t>POSTTAX</t>
        </is>
      </c>
      <c r="F2153" s="81" t="inlineStr">
        <is>
          <t>POSTTAX(INDEX(AD$381:AD$392,$D2712),AD2685+AD2703,$E2712)</t>
        </is>
      </c>
    </row>
    <row r="2154">
      <c r="A2154" s="14" t="n">
        <v>2713</v>
      </c>
      <c r="B2154" s="14" t="inlineStr">
        <is>
          <t>atp</t>
        </is>
      </c>
      <c r="C2154" s="14" t="inlineStr">
        <is>
          <t>gso</t>
        </is>
      </c>
      <c r="D2154" s="14" t="inlineStr">
        <is>
          <t>cst</t>
        </is>
      </c>
      <c r="E2154" s="14" t="inlineStr">
        <is>
          <t>POSTTAX</t>
        </is>
      </c>
      <c r="F2154" s="81" t="inlineStr">
        <is>
          <t>POSTTAX(INDEX(AD$381:AD$392,$D2713),AD2686+AD2704,$E2713)</t>
        </is>
      </c>
    </row>
    <row r="2155">
      <c r="A2155" s="14" t="n">
        <v>2714</v>
      </c>
      <c r="B2155" s="14" t="inlineStr">
        <is>
          <t>atp</t>
        </is>
      </c>
      <c r="C2155" s="14" t="inlineStr">
        <is>
          <t>die</t>
        </is>
      </c>
      <c r="D2155" s="14" t="inlineStr">
        <is>
          <t>cst</t>
        </is>
      </c>
      <c r="E2155" s="14" t="inlineStr">
        <is>
          <t>POSTTAX</t>
        </is>
      </c>
      <c r="F2155" s="81" t="inlineStr">
        <is>
          <t>POSTTAX(INDEX(AD$381:AD$392,$D2714),AD2687+AD2705,$E2714)</t>
        </is>
      </c>
    </row>
    <row r="2156">
      <c r="A2156" s="14" t="n">
        <v>2715</v>
      </c>
      <c r="B2156" s="14" t="inlineStr">
        <is>
          <t>atp</t>
        </is>
      </c>
      <c r="C2156" s="14" t="inlineStr">
        <is>
          <t>lpg</t>
        </is>
      </c>
      <c r="D2156" s="14" t="inlineStr">
        <is>
          <t>cst</t>
        </is>
      </c>
      <c r="E2156" s="14" t="inlineStr">
        <is>
          <t>POSTTAX</t>
        </is>
      </c>
      <c r="F2156" s="81" t="inlineStr">
        <is>
          <t>POSTTAX(INDEX(AD$381:AD$392,$D2715),AD2688+AD2706,$E2715)</t>
        </is>
      </c>
    </row>
    <row r="2157">
      <c r="A2157" s="14" t="n">
        <v>2716</v>
      </c>
      <c r="B2157" s="14" t="inlineStr">
        <is>
          <t>atp</t>
        </is>
      </c>
      <c r="C2157" s="14" t="inlineStr">
        <is>
          <t>ker</t>
        </is>
      </c>
      <c r="D2157" s="14" t="inlineStr">
        <is>
          <t>cst</t>
        </is>
      </c>
      <c r="E2157" s="14" t="inlineStr">
        <is>
          <t>POSTTAX</t>
        </is>
      </c>
      <c r="F2157" s="81" t="inlineStr">
        <is>
          <t>POSTTAX(INDEX(AD$381:AD$392,$D2716),AD2689+AD2707,$E2716)</t>
        </is>
      </c>
    </row>
    <row r="2158">
      <c r="A2158" s="14" t="n">
        <v>2717</v>
      </c>
      <c r="B2158" s="14" t="inlineStr">
        <is>
          <t>atp</t>
        </is>
      </c>
      <c r="C2158" s="14" t="inlineStr">
        <is>
          <t>oop</t>
        </is>
      </c>
      <c r="D2158" s="14" t="inlineStr">
        <is>
          <t>cst</t>
        </is>
      </c>
      <c r="E2158" s="14" t="inlineStr">
        <is>
          <t>POSTTAX</t>
        </is>
      </c>
      <c r="F2158" s="81" t="inlineStr">
        <is>
          <t>POSTTAX(INDEX(AD$381:AD$392,$D2717),AD2690+AD2708,$E2717)</t>
        </is>
      </c>
    </row>
    <row r="2159">
      <c r="A2159" s="14" t="n">
        <v>2718</v>
      </c>
      <c r="B2159" s="14" t="inlineStr">
        <is>
          <t>atp</t>
        </is>
      </c>
      <c r="C2159" s="14" t="inlineStr">
        <is>
          <t>bio</t>
        </is>
      </c>
      <c r="D2159" s="14" t="inlineStr">
        <is>
          <t>cst</t>
        </is>
      </c>
      <c r="E2159" s="14" t="inlineStr">
        <is>
          <t>POSTTAX</t>
        </is>
      </c>
      <c r="F2159" s="81" t="inlineStr">
        <is>
          <t>POSTTAX(INDEX(AD$381:AD$392,$D2718),AD2691+AD2709,$E2718)</t>
        </is>
      </c>
    </row>
    <row r="2160">
      <c r="A2160" s="14" t="n">
        <v>2720</v>
      </c>
      <c r="B2160" s="14" t="inlineStr">
        <is>
          <t>shp</t>
        </is>
      </c>
      <c r="C2160" s="14" t="inlineStr">
        <is>
          <t>coa</t>
        </is>
      </c>
      <c r="D2160" s="14" t="inlineStr">
        <is>
          <t>cst</t>
        </is>
      </c>
      <c r="E2160" s="14" t="inlineStr">
        <is>
          <t>SHADOWGJ</t>
        </is>
      </c>
      <c r="F2160" s="81" t="inlineStr">
        <is>
          <t>SHADOWGJ(INDEX(AD$297:AD$313,$E2720),$D2720)</t>
        </is>
      </c>
    </row>
    <row r="2161">
      <c r="A2161" s="14" t="n">
        <v>2721</v>
      </c>
      <c r="B2161" s="14" t="inlineStr">
        <is>
          <t>shp</t>
        </is>
      </c>
      <c r="C2161" s="14" t="inlineStr">
        <is>
          <t>nga</t>
        </is>
      </c>
      <c r="D2161" s="14" t="inlineStr">
        <is>
          <t>cst</t>
        </is>
      </c>
      <c r="E2161" s="14" t="inlineStr">
        <is>
          <t>SHADOWGJ</t>
        </is>
      </c>
      <c r="F2161" s="81" t="inlineStr">
        <is>
          <t>SHADOWGJ(INDEX(AD$297:AD$313,$E2721),$D2721)</t>
        </is>
      </c>
    </row>
    <row r="2162">
      <c r="A2162" s="14" t="n">
        <v>2722</v>
      </c>
      <c r="B2162" s="14" t="inlineStr">
        <is>
          <t>shp</t>
        </is>
      </c>
      <c r="C2162" s="14" t="inlineStr">
        <is>
          <t>gso</t>
        </is>
      </c>
      <c r="D2162" s="14" t="inlineStr">
        <is>
          <t>cst</t>
        </is>
      </c>
      <c r="E2162" s="14" t="inlineStr">
        <is>
          <t>SHADOWGJ</t>
        </is>
      </c>
      <c r="F2162" s="81" t="inlineStr">
        <is>
          <t>SHADOWGJ(INDEX(AD$297:AD$313,$E2722),$D2722)</t>
        </is>
      </c>
    </row>
    <row r="2163">
      <c r="A2163" s="14" t="n">
        <v>2723</v>
      </c>
      <c r="B2163" s="14" t="inlineStr">
        <is>
          <t>shp</t>
        </is>
      </c>
      <c r="C2163" s="14" t="inlineStr">
        <is>
          <t>die</t>
        </is>
      </c>
      <c r="D2163" s="14" t="inlineStr">
        <is>
          <t>cst</t>
        </is>
      </c>
      <c r="E2163" s="14" t="inlineStr">
        <is>
          <t>SHADOWGJ</t>
        </is>
      </c>
      <c r="F2163" s="81" t="inlineStr">
        <is>
          <t>SHADOWGJ(INDEX(AD$297:AD$313,$E2723),$D2723)</t>
        </is>
      </c>
    </row>
    <row r="2164">
      <c r="A2164" s="14" t="n">
        <v>2724</v>
      </c>
      <c r="B2164" s="14" t="inlineStr">
        <is>
          <t>shp</t>
        </is>
      </c>
      <c r="C2164" s="14" t="inlineStr">
        <is>
          <t>lpg</t>
        </is>
      </c>
      <c r="D2164" s="14" t="inlineStr">
        <is>
          <t>cst</t>
        </is>
      </c>
      <c r="E2164" s="14" t="inlineStr">
        <is>
          <t>SHADOWGJ</t>
        </is>
      </c>
      <c r="F2164" s="81" t="inlineStr">
        <is>
          <t>SHADOWGJ(INDEX(AD$297:AD$313,$E2724),$D2724)</t>
        </is>
      </c>
    </row>
    <row r="2165">
      <c r="A2165" s="14" t="n">
        <v>2725</v>
      </c>
      <c r="B2165" s="14" t="inlineStr">
        <is>
          <t>shp</t>
        </is>
      </c>
      <c r="C2165" s="14" t="inlineStr">
        <is>
          <t>ker</t>
        </is>
      </c>
      <c r="D2165" s="14" t="inlineStr">
        <is>
          <t>cst</t>
        </is>
      </c>
      <c r="E2165" s="14" t="inlineStr">
        <is>
          <t>SHADOWGJ</t>
        </is>
      </c>
      <c r="F2165" s="81" t="inlineStr">
        <is>
          <t>SHADOWGJ(INDEX(AD$297:AD$313,$E2725),$D2725)</t>
        </is>
      </c>
    </row>
    <row r="2166">
      <c r="A2166" s="14" t="n">
        <v>2726</v>
      </c>
      <c r="B2166" s="14" t="inlineStr">
        <is>
          <t>shp</t>
        </is>
      </c>
      <c r="C2166" s="14" t="inlineStr">
        <is>
          <t>oop</t>
        </is>
      </c>
      <c r="D2166" s="14" t="inlineStr">
        <is>
          <t>cst</t>
        </is>
      </c>
      <c r="E2166" s="14" t="inlineStr">
        <is>
          <t>SHADOWGJ</t>
        </is>
      </c>
      <c r="F2166" s="81" t="inlineStr">
        <is>
          <t>SHADOWGJ(INDEX(AD$297:AD$313,$E2726),$D2726)</t>
        </is>
      </c>
    </row>
    <row r="2167">
      <c r="A2167" s="14" t="n">
        <v>2727</v>
      </c>
      <c r="B2167" s="14" t="inlineStr">
        <is>
          <t>shp</t>
        </is>
      </c>
      <c r="C2167" s="14" t="inlineStr">
        <is>
          <t>bio</t>
        </is>
      </c>
      <c r="D2167" s="14" t="inlineStr">
        <is>
          <t>cst</t>
        </is>
      </c>
      <c r="E2167" s="14" t="inlineStr">
        <is>
          <t>SHADOWGJ</t>
        </is>
      </c>
      <c r="F2167" s="81" t="inlineStr">
        <is>
          <t>SHADOWGJ(INDEX(AD$297:AD$313,$E2727),$D2727)</t>
        </is>
      </c>
    </row>
    <row r="2168">
      <c r="A2168" s="14" t="n">
        <v>2729</v>
      </c>
      <c r="B2168" s="14" t="inlineStr">
        <is>
          <t>ener</t>
        </is>
      </c>
      <c r="C2168" s="14" t="inlineStr">
        <is>
          <t>coa</t>
        </is>
      </c>
      <c r="D2168" s="14" t="inlineStr">
        <is>
          <t>cst</t>
        </is>
      </c>
      <c r="E2168" s="14" t="inlineStr">
        <is>
          <t>FUELUSE</t>
        </is>
      </c>
      <c r="F2168" s="81" t="inlineStr">
        <is>
          <t>FUELUSE(AC2729,AD2711,AC2711,AD2720,AC2720,AD$7,$D2729,$E2729,$F2729,$G2729)</t>
        </is>
      </c>
    </row>
    <row r="2169">
      <c r="A2169" s="14" t="n">
        <v>2730</v>
      </c>
      <c r="B2169" s="14" t="inlineStr">
        <is>
          <t>ener</t>
        </is>
      </c>
      <c r="C2169" s="14" t="inlineStr">
        <is>
          <t>nga</t>
        </is>
      </c>
      <c r="D2169" s="14" t="inlineStr">
        <is>
          <t>cst</t>
        </is>
      </c>
      <c r="E2169" s="14" t="inlineStr">
        <is>
          <t>FUELUSE</t>
        </is>
      </c>
      <c r="F2169" s="81" t="inlineStr">
        <is>
          <t>FUELUSE(AC2730,AD2712,AC2712,AD2721,AC2721,AD$7,$D2730,$E2730,$F2730,$G2730)</t>
        </is>
      </c>
    </row>
    <row r="2170">
      <c r="A2170" s="14" t="n">
        <v>2731</v>
      </c>
      <c r="B2170" s="14" t="inlineStr">
        <is>
          <t>ener</t>
        </is>
      </c>
      <c r="C2170" s="14" t="inlineStr">
        <is>
          <t>gso</t>
        </is>
      </c>
      <c r="D2170" s="14" t="inlineStr">
        <is>
          <t>cst</t>
        </is>
      </c>
      <c r="E2170" s="14" t="inlineStr">
        <is>
          <t>FUELUSE</t>
        </is>
      </c>
      <c r="F2170" s="81" t="inlineStr">
        <is>
          <t>FUELUSE(AC2731,AD2713,AC2713,AD2722,AC2722,AD$7,$D2731,$E2731,$F2731,$G2731)</t>
        </is>
      </c>
    </row>
    <row r="2171">
      <c r="A2171" s="14" t="n">
        <v>2732</v>
      </c>
      <c r="B2171" s="14" t="inlineStr">
        <is>
          <t>ener</t>
        </is>
      </c>
      <c r="C2171" s="14" t="inlineStr">
        <is>
          <t>die</t>
        </is>
      </c>
      <c r="D2171" s="14" t="inlineStr">
        <is>
          <t>cst</t>
        </is>
      </c>
      <c r="E2171" s="14" t="inlineStr">
        <is>
          <t>FUELUSE</t>
        </is>
      </c>
      <c r="F2171" s="81" t="inlineStr">
        <is>
          <t>FUELUSE(AC2732,AD2714,AC2714,AD2723,AC2723,AD$7,$D2732,$E2732,$F2732,$G2732)</t>
        </is>
      </c>
    </row>
    <row r="2172">
      <c r="A2172" s="14" t="n">
        <v>2733</v>
      </c>
      <c r="B2172" s="14" t="inlineStr">
        <is>
          <t>ener</t>
        </is>
      </c>
      <c r="C2172" s="14" t="inlineStr">
        <is>
          <t>lpg</t>
        </is>
      </c>
      <c r="D2172" s="14" t="inlineStr">
        <is>
          <t>cst</t>
        </is>
      </c>
      <c r="E2172" s="14" t="inlineStr">
        <is>
          <t>FUELUSE</t>
        </is>
      </c>
      <c r="F2172" s="81" t="inlineStr">
        <is>
          <t>FUELUSE(AC2733,AD2715,AC2715,AD2724,AC2724,AD$7,$D2733,$E2733,$F2733,$G2733)</t>
        </is>
      </c>
    </row>
    <row r="2173">
      <c r="A2173" s="14" t="n">
        <v>2734</v>
      </c>
      <c r="B2173" s="14" t="inlineStr">
        <is>
          <t>ener</t>
        </is>
      </c>
      <c r="C2173" s="14" t="inlineStr">
        <is>
          <t>ker</t>
        </is>
      </c>
      <c r="D2173" s="14" t="inlineStr">
        <is>
          <t>cst</t>
        </is>
      </c>
      <c r="E2173" s="14" t="inlineStr">
        <is>
          <t>FUELUSE</t>
        </is>
      </c>
      <c r="F2173" s="81" t="inlineStr">
        <is>
          <t>FUELUSE(AC2734,AD2716,AC2716,AD2725,AC2725,AD$7,$D2734,$E2734,$F2734,$G2734)</t>
        </is>
      </c>
    </row>
    <row r="2174">
      <c r="A2174" s="14" t="n">
        <v>2735</v>
      </c>
      <c r="B2174" s="14" t="inlineStr">
        <is>
          <t>ener</t>
        </is>
      </c>
      <c r="C2174" s="14" t="inlineStr">
        <is>
          <t>oop</t>
        </is>
      </c>
      <c r="D2174" s="14" t="inlineStr">
        <is>
          <t>cst</t>
        </is>
      </c>
      <c r="E2174" s="14" t="inlineStr">
        <is>
          <t>FUELUSE</t>
        </is>
      </c>
      <c r="F2174" s="81" t="inlineStr">
        <is>
          <t>FUELUSE(AC2735,AD2717,AC2717,AD2726,AC2726,AD$7,$D2735,$E2735,$F2735,$G2735)</t>
        </is>
      </c>
    </row>
    <row r="2175">
      <c r="A2175" s="14" t="n">
        <v>2736</v>
      </c>
      <c r="B2175" s="14" t="inlineStr">
        <is>
          <t>ener</t>
        </is>
      </c>
      <c r="C2175" s="14" t="inlineStr">
        <is>
          <t>bio</t>
        </is>
      </c>
      <c r="D2175" s="14" t="inlineStr">
        <is>
          <t>cst</t>
        </is>
      </c>
      <c r="E2175" s="14" t="inlineStr">
        <is>
          <t>FUELUSE</t>
        </is>
      </c>
      <c r="F2175" s="81" t="inlineStr">
        <is>
          <t>FUELUSE(AC2736,AD2718,AC2718,AD2727,AC2727,AD$7,$D2736,$E2736,$F2736,$G2736)</t>
        </is>
      </c>
    </row>
    <row r="2176">
      <c r="A2176" s="14" t="n">
        <v>2738</v>
      </c>
      <c r="B2176" s="14" t="inlineStr">
        <is>
          <t>co2</t>
        </is>
      </c>
      <c r="C2176" s="14" t="inlineStr">
        <is>
          <t>coa</t>
        </is>
      </c>
      <c r="D2176" s="14" t="inlineStr">
        <is>
          <t>cst</t>
        </is>
      </c>
      <c r="E2176" s="14" t="inlineStr">
        <is>
          <t>EMISSIONS</t>
        </is>
      </c>
      <c r="F2176" s="81" t="inlineStr">
        <is>
          <t>EMISSIONS(AD2729,Settings!$C$13,$D2738)</t>
        </is>
      </c>
    </row>
    <row r="2177">
      <c r="A2177" s="14" t="n">
        <v>2739</v>
      </c>
      <c r="B2177" s="14" t="inlineStr">
        <is>
          <t>co2</t>
        </is>
      </c>
      <c r="C2177" s="14" t="inlineStr">
        <is>
          <t>nga</t>
        </is>
      </c>
      <c r="D2177" s="14" t="inlineStr">
        <is>
          <t>cst</t>
        </is>
      </c>
      <c r="E2177" s="14" t="inlineStr">
        <is>
          <t>EMISSIONS</t>
        </is>
      </c>
      <c r="F2177" s="81" t="inlineStr">
        <is>
          <t>EMISSIONS(AD2730,Settings!$C$13,$D2739)</t>
        </is>
      </c>
    </row>
    <row r="2178">
      <c r="A2178" s="14" t="n">
        <v>2740</v>
      </c>
      <c r="B2178" s="14" t="inlineStr">
        <is>
          <t>co2</t>
        </is>
      </c>
      <c r="C2178" s="14" t="inlineStr">
        <is>
          <t>gso</t>
        </is>
      </c>
      <c r="D2178" s="14" t="inlineStr">
        <is>
          <t>cst</t>
        </is>
      </c>
      <c r="E2178" s="14" t="inlineStr">
        <is>
          <t>EMISSIONS</t>
        </is>
      </c>
      <c r="F2178" s="81" t="inlineStr">
        <is>
          <t>EMISSIONS(AD2731,Settings!$C$13,$D2740)</t>
        </is>
      </c>
    </row>
    <row r="2179">
      <c r="A2179" s="14" t="n">
        <v>2741</v>
      </c>
      <c r="B2179" s="14" t="inlineStr">
        <is>
          <t>co2</t>
        </is>
      </c>
      <c r="C2179" s="14" t="inlineStr">
        <is>
          <t>die</t>
        </is>
      </c>
      <c r="D2179" s="14" t="inlineStr">
        <is>
          <t>cst</t>
        </is>
      </c>
      <c r="E2179" s="14" t="inlineStr">
        <is>
          <t>EMISSIONS</t>
        </is>
      </c>
      <c r="F2179" s="81" t="inlineStr">
        <is>
          <t>EMISSIONS(AD2732,Settings!$C$13,$D2741)</t>
        </is>
      </c>
    </row>
    <row r="2180">
      <c r="A2180" s="14" t="n">
        <v>2742</v>
      </c>
      <c r="B2180" s="14" t="inlineStr">
        <is>
          <t>co2</t>
        </is>
      </c>
      <c r="C2180" s="14" t="inlineStr">
        <is>
          <t>lpg</t>
        </is>
      </c>
      <c r="D2180" s="14" t="inlineStr">
        <is>
          <t>cst</t>
        </is>
      </c>
      <c r="E2180" s="14" t="inlineStr">
        <is>
          <t>EMISSIONS</t>
        </is>
      </c>
      <c r="F2180" s="81" t="inlineStr">
        <is>
          <t>EMISSIONS(AD2733,Settings!$C$13,$D2742)</t>
        </is>
      </c>
    </row>
    <row r="2181">
      <c r="A2181" s="14" t="n">
        <v>2743</v>
      </c>
      <c r="B2181" s="14" t="inlineStr">
        <is>
          <t>co2</t>
        </is>
      </c>
      <c r="C2181" s="14" t="inlineStr">
        <is>
          <t>ker</t>
        </is>
      </c>
      <c r="D2181" s="14" t="inlineStr">
        <is>
          <t>cst</t>
        </is>
      </c>
      <c r="E2181" s="14" t="inlineStr">
        <is>
          <t>EMISSIONS</t>
        </is>
      </c>
      <c r="F2181" s="81" t="inlineStr">
        <is>
          <t>EMISSIONS(AD2734,Settings!$C$13,$D2743)</t>
        </is>
      </c>
    </row>
    <row r="2182">
      <c r="A2182" s="14" t="n">
        <v>2744</v>
      </c>
      <c r="B2182" s="14" t="inlineStr">
        <is>
          <t>co2</t>
        </is>
      </c>
      <c r="C2182" s="14" t="inlineStr">
        <is>
          <t>oop</t>
        </is>
      </c>
      <c r="D2182" s="14" t="inlineStr">
        <is>
          <t>cst</t>
        </is>
      </c>
      <c r="E2182" s="14" t="inlineStr">
        <is>
          <t>EMISSIONS</t>
        </is>
      </c>
      <c r="F2182" s="81" t="inlineStr">
        <is>
          <t>EMISSIONS(AD2735,Settings!$C$13,$D2744)</t>
        </is>
      </c>
    </row>
    <row r="2183">
      <c r="A2183" s="14" t="n">
        <v>2745</v>
      </c>
      <c r="B2183" s="14" t="inlineStr">
        <is>
          <t>co2</t>
        </is>
      </c>
      <c r="C2183" s="14" t="inlineStr">
        <is>
          <t>bio</t>
        </is>
      </c>
      <c r="D2183" s="14" t="inlineStr">
        <is>
          <t>cst</t>
        </is>
      </c>
      <c r="E2183" s="14" t="inlineStr">
        <is>
          <t>EMISSIONS</t>
        </is>
      </c>
      <c r="F2183" s="81" t="inlineStr">
        <is>
          <t>EMISSIONS(AD2736,Settings!$C$13,$D2745)</t>
        </is>
      </c>
    </row>
    <row r="2184">
      <c r="A2184" s="14" t="n">
        <v>2747</v>
      </c>
      <c r="B2184" s="14" t="inlineStr">
        <is>
          <t>rtx</t>
        </is>
      </c>
      <c r="C2184" s="14" t="inlineStr">
        <is>
          <t>coa</t>
        </is>
      </c>
      <c r="D2184" s="14" t="inlineStr">
        <is>
          <t>cst</t>
        </is>
      </c>
      <c r="E2184" s="14" t="inlineStr">
        <is>
          <t>REVENUE</t>
        </is>
      </c>
      <c r="F2184" s="81" t="inlineStr">
        <is>
          <t>REVENUE(AD2729,Settings!$C$13,INDEX(AD$407:AD$418,$D2747)+INDEX(AD$394:AD$405,$D2747)+AD2702*(1+$E2747))</t>
        </is>
      </c>
    </row>
    <row r="2185">
      <c r="A2185" s="14" t="n">
        <v>2748</v>
      </c>
      <c r="B2185" s="14" t="inlineStr">
        <is>
          <t>rtx</t>
        </is>
      </c>
      <c r="C2185" s="14" t="inlineStr">
        <is>
          <t>nga</t>
        </is>
      </c>
      <c r="D2185" s="14" t="inlineStr">
        <is>
          <t>cst</t>
        </is>
      </c>
      <c r="E2185" s="14" t="inlineStr">
        <is>
          <t>REVENUE</t>
        </is>
      </c>
      <c r="F2185" s="81" t="inlineStr">
        <is>
          <t>REVENUE(AD2730,Settings!$C$13,INDEX(AD$407:AD$418,$D2748)+INDEX(AD$394:AD$405,$D2748)+AD2703*(1+$E2748))</t>
        </is>
      </c>
    </row>
    <row r="2186">
      <c r="A2186" s="14" t="n">
        <v>2749</v>
      </c>
      <c r="B2186" s="14" t="inlineStr">
        <is>
          <t>rtx</t>
        </is>
      </c>
      <c r="C2186" s="14" t="inlineStr">
        <is>
          <t>gso</t>
        </is>
      </c>
      <c r="D2186" s="14" t="inlineStr">
        <is>
          <t>cst</t>
        </is>
      </c>
      <c r="E2186" s="14" t="inlineStr">
        <is>
          <t>REVENUE</t>
        </is>
      </c>
      <c r="F2186" s="81" t="inlineStr">
        <is>
          <t>REVENUE(AD2731,Settings!$C$13,INDEX(AD$407:AD$418,$D2749)+INDEX(AD$394:AD$405,$D2749)+AD2704*(1+$E2749))</t>
        </is>
      </c>
    </row>
    <row r="2187">
      <c r="A2187" s="14" t="n">
        <v>2750</v>
      </c>
      <c r="B2187" s="14" t="inlineStr">
        <is>
          <t>rtx</t>
        </is>
      </c>
      <c r="C2187" s="14" t="inlineStr">
        <is>
          <t>die</t>
        </is>
      </c>
      <c r="D2187" s="14" t="inlineStr">
        <is>
          <t>cst</t>
        </is>
      </c>
      <c r="E2187" s="14" t="inlineStr">
        <is>
          <t>REVENUE</t>
        </is>
      </c>
      <c r="F2187" s="81" t="inlineStr">
        <is>
          <t>REVENUE(AD2732,Settings!$C$13,INDEX(AD$407:AD$418,$D2750)+INDEX(AD$394:AD$405,$D2750)+AD2705*(1+$E2750))</t>
        </is>
      </c>
    </row>
    <row r="2188">
      <c r="A2188" s="14" t="n">
        <v>2751</v>
      </c>
      <c r="B2188" s="14" t="inlineStr">
        <is>
          <t>rtx</t>
        </is>
      </c>
      <c r="C2188" s="14" t="inlineStr">
        <is>
          <t>lpg</t>
        </is>
      </c>
      <c r="D2188" s="14" t="inlineStr">
        <is>
          <t>cst</t>
        </is>
      </c>
      <c r="E2188" s="14" t="inlineStr">
        <is>
          <t>REVENUE</t>
        </is>
      </c>
      <c r="F2188" s="81" t="inlineStr">
        <is>
          <t>REVENUE(AD2733,Settings!$C$13,INDEX(AD$407:AD$418,$D2751)+INDEX(AD$394:AD$405,$D2751)+AD2706*(1+$E2751))</t>
        </is>
      </c>
    </row>
    <row r="2189">
      <c r="A2189" s="14" t="n">
        <v>2752</v>
      </c>
      <c r="B2189" s="14" t="inlineStr">
        <is>
          <t>rtx</t>
        </is>
      </c>
      <c r="C2189" s="14" t="inlineStr">
        <is>
          <t>ker</t>
        </is>
      </c>
      <c r="D2189" s="14" t="inlineStr">
        <is>
          <t>cst</t>
        </is>
      </c>
      <c r="E2189" s="14" t="inlineStr">
        <is>
          <t>REVENUE</t>
        </is>
      </c>
      <c r="F2189" s="81" t="inlineStr">
        <is>
          <t>REVENUE(AD2734,Settings!$C$13,INDEX(AD$407:AD$418,$D2752)+INDEX(AD$394:AD$405,$D2752)+AD2707*(1+$E2752))</t>
        </is>
      </c>
    </row>
    <row r="2190">
      <c r="A2190" s="14" t="n">
        <v>2753</v>
      </c>
      <c r="B2190" s="14" t="inlineStr">
        <is>
          <t>rtx</t>
        </is>
      </c>
      <c r="C2190" s="14" t="inlineStr">
        <is>
          <t>oop</t>
        </is>
      </c>
      <c r="D2190" s="14" t="inlineStr">
        <is>
          <t>cst</t>
        </is>
      </c>
      <c r="E2190" s="14" t="inlineStr">
        <is>
          <t>REVENUE</t>
        </is>
      </c>
      <c r="F2190" s="81" t="inlineStr">
        <is>
          <t>REVENUE(AD2735,Settings!$C$13,INDEX(AD$407:AD$418,$D2753)+INDEX(AD$394:AD$405,$D2753)+AD2708*(1+$E2753))</t>
        </is>
      </c>
    </row>
    <row r="2191">
      <c r="A2191" s="14" t="n">
        <v>2754</v>
      </c>
      <c r="B2191" s="14" t="inlineStr">
        <is>
          <t>rtx</t>
        </is>
      </c>
      <c r="C2191" s="14" t="inlineStr">
        <is>
          <t>bio</t>
        </is>
      </c>
      <c r="D2191" s="14" t="inlineStr">
        <is>
          <t>cst</t>
        </is>
      </c>
      <c r="E2191" s="14" t="inlineStr">
        <is>
          <t>REVENUE</t>
        </is>
      </c>
      <c r="F2191" s="81" t="inlineStr">
        <is>
          <t>REVENUE(AD2736,Settings!$C$13,INDEX(AD$407:AD$418,$D2754)+INDEX(AD$394:AD$405,$D2754)+AD2709*(1+$E2754))</t>
        </is>
      </c>
    </row>
    <row r="2192">
      <c r="A2192" s="14" t="n">
        <v>2756</v>
      </c>
      <c r="B2192" s="14" t="inlineStr">
        <is>
          <t>rsub</t>
        </is>
      </c>
      <c r="C2192" s="14" t="inlineStr">
        <is>
          <t>coa</t>
        </is>
      </c>
      <c r="D2192" s="14" t="inlineStr">
        <is>
          <t>cst</t>
        </is>
      </c>
      <c r="E2192" s="14" t="inlineStr">
        <is>
          <t>REVENUE</t>
        </is>
      </c>
      <c r="F2192" s="81" t="inlineStr">
        <is>
          <t>REVENUE(AD2729,Settings!$C$13,INDEX(AD$420:AD$431,$D2756))</t>
        </is>
      </c>
    </row>
    <row r="2193">
      <c r="A2193" s="14" t="n">
        <v>2757</v>
      </c>
      <c r="B2193" s="14" t="inlineStr">
        <is>
          <t>rsub</t>
        </is>
      </c>
      <c r="C2193" s="14" t="inlineStr">
        <is>
          <t>nga</t>
        </is>
      </c>
      <c r="D2193" s="14" t="inlineStr">
        <is>
          <t>cst</t>
        </is>
      </c>
      <c r="E2193" s="14" t="inlineStr">
        <is>
          <t>REVENUE</t>
        </is>
      </c>
      <c r="F2193" s="81" t="inlineStr">
        <is>
          <t>REVENUE(AD2730,Settings!$C$13,INDEX(AD$420:AD$431,$D2757))</t>
        </is>
      </c>
    </row>
    <row r="2194">
      <c r="A2194" s="14" t="n">
        <v>2758</v>
      </c>
      <c r="B2194" s="14" t="inlineStr">
        <is>
          <t>rsub</t>
        </is>
      </c>
      <c r="C2194" s="14" t="inlineStr">
        <is>
          <t>gso</t>
        </is>
      </c>
      <c r="D2194" s="14" t="inlineStr">
        <is>
          <t>cst</t>
        </is>
      </c>
      <c r="E2194" s="14" t="inlineStr">
        <is>
          <t>REVENUE</t>
        </is>
      </c>
      <c r="F2194" s="81" t="inlineStr">
        <is>
          <t>REVENUE(AD2731,Settings!$C$13,INDEX(AD$420:AD$431,$D2758))</t>
        </is>
      </c>
    </row>
    <row r="2195">
      <c r="A2195" s="14" t="n">
        <v>2759</v>
      </c>
      <c r="B2195" s="14" t="inlineStr">
        <is>
          <t>rsub</t>
        </is>
      </c>
      <c r="C2195" s="14" t="inlineStr">
        <is>
          <t>die</t>
        </is>
      </c>
      <c r="D2195" s="14" t="inlineStr">
        <is>
          <t>cst</t>
        </is>
      </c>
      <c r="E2195" s="14" t="inlineStr">
        <is>
          <t>REVENUE</t>
        </is>
      </c>
      <c r="F2195" s="81" t="inlineStr">
        <is>
          <t>REVENUE(AD2732,Settings!$C$13,INDEX(AD$420:AD$431,$D2759))</t>
        </is>
      </c>
    </row>
    <row r="2196">
      <c r="A2196" s="14" t="n">
        <v>2760</v>
      </c>
      <c r="B2196" s="14" t="inlineStr">
        <is>
          <t>rsub</t>
        </is>
      </c>
      <c r="C2196" s="14" t="inlineStr">
        <is>
          <t>lpg</t>
        </is>
      </c>
      <c r="D2196" s="14" t="inlineStr">
        <is>
          <t>cst</t>
        </is>
      </c>
      <c r="E2196" s="14" t="inlineStr">
        <is>
          <t>REVENUE</t>
        </is>
      </c>
      <c r="F2196" s="81" t="inlineStr">
        <is>
          <t>REVENUE(AD2733,Settings!$C$13,INDEX(AD$420:AD$431,$D2760))</t>
        </is>
      </c>
    </row>
    <row r="2197">
      <c r="A2197" s="14" t="n">
        <v>2761</v>
      </c>
      <c r="B2197" s="14" t="inlineStr">
        <is>
          <t>rsub</t>
        </is>
      </c>
      <c r="C2197" s="14" t="inlineStr">
        <is>
          <t>ker</t>
        </is>
      </c>
      <c r="D2197" s="14" t="inlineStr">
        <is>
          <t>cst</t>
        </is>
      </c>
      <c r="E2197" s="14" t="inlineStr">
        <is>
          <t>REVENUE</t>
        </is>
      </c>
      <c r="F2197" s="81" t="inlineStr">
        <is>
          <t>REVENUE(AD2734,Settings!$C$13,INDEX(AD$420:AD$431,$D2761))</t>
        </is>
      </c>
    </row>
    <row r="2198">
      <c r="A2198" s="14" t="n">
        <v>2762</v>
      </c>
      <c r="B2198" s="14" t="inlineStr">
        <is>
          <t>rsub</t>
        </is>
      </c>
      <c r="C2198" s="14" t="inlineStr">
        <is>
          <t>oop</t>
        </is>
      </c>
      <c r="D2198" s="14" t="inlineStr">
        <is>
          <t>cst</t>
        </is>
      </c>
      <c r="E2198" s="14" t="inlineStr">
        <is>
          <t>REVENUE</t>
        </is>
      </c>
      <c r="F2198" s="81" t="inlineStr">
        <is>
          <t>REVENUE(AD2735,Settings!$C$13,INDEX(AD$420:AD$431,$D2762))</t>
        </is>
      </c>
    </row>
    <row r="2199">
      <c r="A2199" s="14" t="n">
        <v>2763</v>
      </c>
      <c r="B2199" s="14" t="inlineStr">
        <is>
          <t>rsub</t>
        </is>
      </c>
      <c r="C2199" s="14" t="inlineStr">
        <is>
          <t>bio</t>
        </is>
      </c>
      <c r="D2199" s="14" t="inlineStr">
        <is>
          <t>cst</t>
        </is>
      </c>
      <c r="E2199" s="14" t="inlineStr">
        <is>
          <t>REVENUE</t>
        </is>
      </c>
      <c r="F2199" s="81" t="inlineStr">
        <is>
          <t>REVENUE(AD2736,Settings!$C$13,INDEX(AD$420:AD$431,$D2763))</t>
        </is>
      </c>
    </row>
    <row r="2200">
      <c r="A2200" s="14" t="n">
        <v>2765</v>
      </c>
      <c r="B2200" s="14" t="inlineStr">
        <is>
          <t>rnew</t>
        </is>
      </c>
      <c r="C2200" s="14" t="inlineStr">
        <is>
          <t>coa</t>
        </is>
      </c>
      <c r="D2200" s="14" t="inlineStr">
        <is>
          <t>cst</t>
        </is>
      </c>
      <c r="E2200" s="14" t="inlineStr">
        <is>
          <t>REVENUE</t>
        </is>
      </c>
      <c r="F2200" s="81" t="inlineStr">
        <is>
          <t>REVENUE(AD2729,Settings!$C$13,NEWREVRATE(AD2657,AD2675,AD2666,AD$201,AD2684,$D2765))</t>
        </is>
      </c>
    </row>
    <row r="2201">
      <c r="A2201" s="14" t="n">
        <v>2766</v>
      </c>
      <c r="B2201" s="14" t="inlineStr">
        <is>
          <t>rnew</t>
        </is>
      </c>
      <c r="C2201" s="14" t="inlineStr">
        <is>
          <t>nga</t>
        </is>
      </c>
      <c r="D2201" s="14" t="inlineStr">
        <is>
          <t>cst</t>
        </is>
      </c>
      <c r="E2201" s="14" t="inlineStr">
        <is>
          <t>REVENUE</t>
        </is>
      </c>
      <c r="F2201" s="81" t="inlineStr">
        <is>
          <t>REVENUE(AD2730,Settings!$C$13,NEWREVRATE(AD2658,AD2676,AD2667,AD$201,AD2685,$D2766))</t>
        </is>
      </c>
    </row>
    <row r="2202">
      <c r="A2202" s="14" t="n">
        <v>2767</v>
      </c>
      <c r="B2202" s="14" t="inlineStr">
        <is>
          <t>rnew</t>
        </is>
      </c>
      <c r="C2202" s="14" t="inlineStr">
        <is>
          <t>gso</t>
        </is>
      </c>
      <c r="D2202" s="14" t="inlineStr">
        <is>
          <t>cst</t>
        </is>
      </c>
      <c r="E2202" s="14" t="inlineStr">
        <is>
          <t>REVENUE</t>
        </is>
      </c>
      <c r="F2202" s="81" t="inlineStr">
        <is>
          <t>REVENUE(AD2731,Settings!$C$13,NEWREVRATE(AD2659,AD2677,AD2668,AD$201,AD2686,$D2767))</t>
        </is>
      </c>
    </row>
    <row r="2203">
      <c r="A2203" s="14" t="n">
        <v>2768</v>
      </c>
      <c r="B2203" s="14" t="inlineStr">
        <is>
          <t>rnew</t>
        </is>
      </c>
      <c r="C2203" s="14" t="inlineStr">
        <is>
          <t>die</t>
        </is>
      </c>
      <c r="D2203" s="14" t="inlineStr">
        <is>
          <t>cst</t>
        </is>
      </c>
      <c r="E2203" s="14" t="inlineStr">
        <is>
          <t>REVENUE</t>
        </is>
      </c>
      <c r="F2203" s="81" t="inlineStr">
        <is>
          <t>REVENUE(AD2732,Settings!$C$13,NEWREVRATE(AD2660,AD2678,AD2669,AD$201,AD2687,$D2768))</t>
        </is>
      </c>
    </row>
    <row r="2204">
      <c r="A2204" s="14" t="n">
        <v>2769</v>
      </c>
      <c r="B2204" s="14" t="inlineStr">
        <is>
          <t>rnew</t>
        </is>
      </c>
      <c r="C2204" s="14" t="inlineStr">
        <is>
          <t>lpg</t>
        </is>
      </c>
      <c r="D2204" s="14" t="inlineStr">
        <is>
          <t>cst</t>
        </is>
      </c>
      <c r="E2204" s="14" t="inlineStr">
        <is>
          <t>REVENUE</t>
        </is>
      </c>
      <c r="F2204" s="81" t="inlineStr">
        <is>
          <t>REVENUE(AD2733,Settings!$C$13,NEWREVRATE(AD2661,AD2679,AD2670,AD$201,AD2688,$D2769))</t>
        </is>
      </c>
    </row>
    <row r="2205">
      <c r="A2205" s="14" t="n">
        <v>2770</v>
      </c>
      <c r="B2205" s="14" t="inlineStr">
        <is>
          <t>rnew</t>
        </is>
      </c>
      <c r="C2205" s="14" t="inlineStr">
        <is>
          <t>ker</t>
        </is>
      </c>
      <c r="D2205" s="14" t="inlineStr">
        <is>
          <t>cst</t>
        </is>
      </c>
      <c r="E2205" s="14" t="inlineStr">
        <is>
          <t>REVENUE</t>
        </is>
      </c>
      <c r="F2205" s="81" t="inlineStr">
        <is>
          <t>REVENUE(AD2734,Settings!$C$13,NEWREVRATE(AD2662,AD2680,AD2671,AD$201,AD2689,$D2770))</t>
        </is>
      </c>
    </row>
    <row r="2206">
      <c r="A2206" s="14" t="n">
        <v>2771</v>
      </c>
      <c r="B2206" s="14" t="inlineStr">
        <is>
          <t>rnew</t>
        </is>
      </c>
      <c r="C2206" s="14" t="inlineStr">
        <is>
          <t>oop</t>
        </is>
      </c>
      <c r="D2206" s="14" t="inlineStr">
        <is>
          <t>cst</t>
        </is>
      </c>
      <c r="E2206" s="14" t="inlineStr">
        <is>
          <t>REVENUE</t>
        </is>
      </c>
      <c r="F2206" s="81" t="inlineStr">
        <is>
          <t>REVENUE(AD2735,Settings!$C$13,NEWREVRATE(AD2663,AD2681,AD2672,AD$201,AD2690,$D2771))</t>
        </is>
      </c>
    </row>
    <row r="2207">
      <c r="A2207" s="14" t="n">
        <v>2772</v>
      </c>
      <c r="B2207" s="14" t="inlineStr">
        <is>
          <t>rnew</t>
        </is>
      </c>
      <c r="C2207" s="14" t="inlineStr">
        <is>
          <t>bio</t>
        </is>
      </c>
      <c r="D2207" s="14" t="inlineStr">
        <is>
          <t>cst</t>
        </is>
      </c>
      <c r="E2207" s="14" t="inlineStr">
        <is>
          <t>REVENUE</t>
        </is>
      </c>
      <c r="F2207" s="81" t="inlineStr">
        <is>
          <t>REVENUE(AD2736,Settings!$C$13,NEWREVRATE(AD2664,AD2682,AD2673,AD$201,AD2691,$D2772))</t>
        </is>
      </c>
    </row>
    <row r="2208">
      <c r="A2208" s="14" t="n">
        <v>2774</v>
      </c>
      <c r="B2208" s="14" t="inlineStr">
        <is>
          <t>rxcp</t>
        </is>
      </c>
      <c r="C2208" s="14" t="inlineStr">
        <is>
          <t>coa</t>
        </is>
      </c>
      <c r="D2208" s="14" t="inlineStr">
        <is>
          <t>cst</t>
        </is>
      </c>
      <c r="E2208" s="14" t="inlineStr">
        <is>
          <t>REVENUE</t>
        </is>
      </c>
      <c r="F2208" s="81" t="inlineStr">
        <is>
          <t>REVENUE(AD2729,Settings!$C$13,AD2693)</t>
        </is>
      </c>
    </row>
    <row r="2209">
      <c r="A2209" s="14" t="n">
        <v>2775</v>
      </c>
      <c r="B2209" s="14" t="inlineStr">
        <is>
          <t>rxcp</t>
        </is>
      </c>
      <c r="C2209" s="14" t="inlineStr">
        <is>
          <t>nga</t>
        </is>
      </c>
      <c r="D2209" s="14" t="inlineStr">
        <is>
          <t>cst</t>
        </is>
      </c>
      <c r="E2209" s="14" t="inlineStr">
        <is>
          <t>REVENUE</t>
        </is>
      </c>
      <c r="F2209" s="81" t="inlineStr">
        <is>
          <t>REVENUE(AD2730,Settings!$C$13,AD2694)</t>
        </is>
      </c>
    </row>
    <row r="2210">
      <c r="A2210" s="14" t="n">
        <v>2776</v>
      </c>
      <c r="B2210" s="14" t="inlineStr">
        <is>
          <t>rxcp</t>
        </is>
      </c>
      <c r="C2210" s="14" t="inlineStr">
        <is>
          <t>gso</t>
        </is>
      </c>
      <c r="D2210" s="14" t="inlineStr">
        <is>
          <t>cst</t>
        </is>
      </c>
      <c r="E2210" s="14" t="inlineStr">
        <is>
          <t>REVENUE</t>
        </is>
      </c>
      <c r="F2210" s="81" t="inlineStr">
        <is>
          <t>REVENUE(AD2731,Settings!$C$13,AD2695)</t>
        </is>
      </c>
    </row>
    <row r="2211">
      <c r="A2211" s="14" t="n">
        <v>2777</v>
      </c>
      <c r="B2211" s="14" t="inlineStr">
        <is>
          <t>rxcp</t>
        </is>
      </c>
      <c r="C2211" s="14" t="inlineStr">
        <is>
          <t>die</t>
        </is>
      </c>
      <c r="D2211" s="14" t="inlineStr">
        <is>
          <t>cst</t>
        </is>
      </c>
      <c r="E2211" s="14" t="inlineStr">
        <is>
          <t>REVENUE</t>
        </is>
      </c>
      <c r="F2211" s="81" t="inlineStr">
        <is>
          <t>REVENUE(AD2732,Settings!$C$13,AD2696)</t>
        </is>
      </c>
    </row>
    <row r="2212">
      <c r="A2212" s="14" t="n">
        <v>2778</v>
      </c>
      <c r="B2212" s="14" t="inlineStr">
        <is>
          <t>rxcp</t>
        </is>
      </c>
      <c r="C2212" s="14" t="inlineStr">
        <is>
          <t>lpg</t>
        </is>
      </c>
      <c r="D2212" s="14" t="inlineStr">
        <is>
          <t>cst</t>
        </is>
      </c>
      <c r="E2212" s="14" t="inlineStr">
        <is>
          <t>REVENUE</t>
        </is>
      </c>
      <c r="F2212" s="81" t="inlineStr">
        <is>
          <t>REVENUE(AD2733,Settings!$C$13,AD2697)</t>
        </is>
      </c>
    </row>
    <row r="2213">
      <c r="A2213" s="14" t="n">
        <v>2779</v>
      </c>
      <c r="B2213" s="14" t="inlineStr">
        <is>
          <t>rxcp</t>
        </is>
      </c>
      <c r="C2213" s="14" t="inlineStr">
        <is>
          <t>ker</t>
        </is>
      </c>
      <c r="D2213" s="14" t="inlineStr">
        <is>
          <t>cst</t>
        </is>
      </c>
      <c r="E2213" s="14" t="inlineStr">
        <is>
          <t>REVENUE</t>
        </is>
      </c>
      <c r="F2213" s="81" t="inlineStr">
        <is>
          <t>REVENUE(AD2734,Settings!$C$13,AD2698)</t>
        </is>
      </c>
    </row>
    <row r="2214">
      <c r="A2214" s="14" t="n">
        <v>2780</v>
      </c>
      <c r="B2214" s="14" t="inlineStr">
        <is>
          <t>rxcp</t>
        </is>
      </c>
      <c r="C2214" s="14" t="inlineStr">
        <is>
          <t>oop</t>
        </is>
      </c>
      <c r="D2214" s="14" t="inlineStr">
        <is>
          <t>cst</t>
        </is>
      </c>
      <c r="E2214" s="14" t="inlineStr">
        <is>
          <t>REVENUE</t>
        </is>
      </c>
      <c r="F2214" s="81" t="inlineStr">
        <is>
          <t>REVENUE(AD2735,Settings!$C$13,AD2699)</t>
        </is>
      </c>
    </row>
    <row r="2215">
      <c r="A2215" s="14" t="n">
        <v>2781</v>
      </c>
      <c r="B2215" s="14" t="inlineStr">
        <is>
          <t>rxcp</t>
        </is>
      </c>
      <c r="C2215" s="14" t="inlineStr">
        <is>
          <t>bio</t>
        </is>
      </c>
      <c r="D2215" s="14" t="inlineStr">
        <is>
          <t>cst</t>
        </is>
      </c>
      <c r="E2215" s="14" t="inlineStr">
        <is>
          <t>REVENUE</t>
        </is>
      </c>
      <c r="F2215" s="81" t="inlineStr">
        <is>
          <t>REVENUE(AD2736,Settings!$C$13,AD2700)</t>
        </is>
      </c>
    </row>
    <row r="2216">
      <c r="A2216" s="14" t="n">
        <v>2785</v>
      </c>
      <c r="B2216" s="14" t="inlineStr">
        <is>
          <t>ctxnew</t>
        </is>
      </c>
      <c r="C2216" s="14" t="inlineStr">
        <is>
          <t>coa</t>
        </is>
      </c>
      <c r="D2216" s="14" t="inlineStr">
        <is>
          <t>ftr</t>
        </is>
      </c>
      <c r="E2216" s="14" t="inlineStr">
        <is>
          <t>CARBONTAX</t>
        </is>
      </c>
      <c r="F2216" s="81" t="inlineStr">
        <is>
          <t>CARBONTAX(INDEX(AD$263:AD$279,$F2785),$D2785,INDEX(AD$23:AD$30,$E2785))</t>
        </is>
      </c>
    </row>
    <row r="2217">
      <c r="A2217" s="14" t="n">
        <v>2786</v>
      </c>
      <c r="B2217" s="14" t="inlineStr">
        <is>
          <t>ctxnew</t>
        </is>
      </c>
      <c r="C2217" s="14" t="inlineStr">
        <is>
          <t>nga</t>
        </is>
      </c>
      <c r="D2217" s="14" t="inlineStr">
        <is>
          <t>ftr</t>
        </is>
      </c>
      <c r="E2217" s="14" t="inlineStr">
        <is>
          <t>CARBONTAX</t>
        </is>
      </c>
      <c r="F2217" s="81" t="inlineStr">
        <is>
          <t>CARBONTAX(INDEX(AD$263:AD$279,$F2786),$D2786,INDEX(AD$23:AD$30,$E2786))</t>
        </is>
      </c>
    </row>
    <row r="2218">
      <c r="A2218" s="14" t="n">
        <v>2787</v>
      </c>
      <c r="B2218" s="14" t="inlineStr">
        <is>
          <t>ctxnew</t>
        </is>
      </c>
      <c r="C2218" s="14" t="inlineStr">
        <is>
          <t>gso</t>
        </is>
      </c>
      <c r="D2218" s="14" t="inlineStr">
        <is>
          <t>ftr</t>
        </is>
      </c>
      <c r="E2218" s="14" t="inlineStr">
        <is>
          <t>CARBONTAX</t>
        </is>
      </c>
      <c r="F2218" s="81" t="inlineStr">
        <is>
          <t>CARBONTAX(INDEX(AD$263:AD$279,$F2787),$D2787,INDEX(AD$23:AD$30,$E2787))</t>
        </is>
      </c>
    </row>
    <row r="2219">
      <c r="A2219" s="14" t="n">
        <v>2788</v>
      </c>
      <c r="B2219" s="14" t="inlineStr">
        <is>
          <t>ctxnew</t>
        </is>
      </c>
      <c r="C2219" s="14" t="inlineStr">
        <is>
          <t>die</t>
        </is>
      </c>
      <c r="D2219" s="14" t="inlineStr">
        <is>
          <t>ftr</t>
        </is>
      </c>
      <c r="E2219" s="14" t="inlineStr">
        <is>
          <t>CARBONTAX</t>
        </is>
      </c>
      <c r="F2219" s="81" t="inlineStr">
        <is>
          <t>CARBONTAX(INDEX(AD$263:AD$279,$F2788),$D2788,INDEX(AD$23:AD$30,$E2788))</t>
        </is>
      </c>
    </row>
    <row r="2220">
      <c r="A2220" s="14" t="n">
        <v>2789</v>
      </c>
      <c r="B2220" s="14" t="inlineStr">
        <is>
          <t>ctxnew</t>
        </is>
      </c>
      <c r="C2220" s="14" t="inlineStr">
        <is>
          <t>lpg</t>
        </is>
      </c>
      <c r="D2220" s="14" t="inlineStr">
        <is>
          <t>ftr</t>
        </is>
      </c>
      <c r="E2220" s="14" t="inlineStr">
        <is>
          <t>CARBONTAX</t>
        </is>
      </c>
      <c r="F2220" s="81" t="inlineStr">
        <is>
          <t>CARBONTAX(INDEX(AD$263:AD$279,$F2789),$D2789,INDEX(AD$23:AD$30,$E2789))</t>
        </is>
      </c>
    </row>
    <row r="2221">
      <c r="A2221" s="14" t="n">
        <v>2790</v>
      </c>
      <c r="B2221" s="14" t="inlineStr">
        <is>
          <t>ctxnew</t>
        </is>
      </c>
      <c r="C2221" s="14" t="inlineStr">
        <is>
          <t>ker</t>
        </is>
      </c>
      <c r="D2221" s="14" t="inlineStr">
        <is>
          <t>ftr</t>
        </is>
      </c>
      <c r="E2221" s="14" t="inlineStr">
        <is>
          <t>CARBONTAX</t>
        </is>
      </c>
      <c r="F2221" s="81" t="inlineStr">
        <is>
          <t>CARBONTAX(INDEX(AD$263:AD$279,$F2790),$D2790,INDEX(AD$23:AD$30,$E2790))</t>
        </is>
      </c>
    </row>
    <row r="2222">
      <c r="A2222" s="14" t="n">
        <v>2791</v>
      </c>
      <c r="B2222" s="14" t="inlineStr">
        <is>
          <t>ctxnew</t>
        </is>
      </c>
      <c r="C2222" s="14" t="inlineStr">
        <is>
          <t>oop</t>
        </is>
      </c>
      <c r="D2222" s="14" t="inlineStr">
        <is>
          <t>ftr</t>
        </is>
      </c>
      <c r="E2222" s="14" t="inlineStr">
        <is>
          <t>CARBONTAX</t>
        </is>
      </c>
      <c r="F2222" s="81" t="inlineStr">
        <is>
          <t>CARBONTAX(INDEX(AD$263:AD$279,$F2791),$D2791,INDEX(AD$23:AD$30,$E2791))</t>
        </is>
      </c>
    </row>
    <row r="2223">
      <c r="A2223" s="14" t="n">
        <v>2792</v>
      </c>
      <c r="B2223" s="14" t="inlineStr">
        <is>
          <t>ctxnew</t>
        </is>
      </c>
      <c r="C2223" s="14" t="inlineStr">
        <is>
          <t>bio</t>
        </is>
      </c>
      <c r="D2223" s="14" t="inlineStr">
        <is>
          <t>ftr</t>
        </is>
      </c>
      <c r="E2223" s="14" t="inlineStr">
        <is>
          <t>CARBONTAX</t>
        </is>
      </c>
      <c r="F2223" s="81" t="inlineStr">
        <is>
          <t>CARBONTAX(INDEX(AD$263:AD$279,$F2792),$D2792,INDEX(AD$23:AD$30,$E2792))</t>
        </is>
      </c>
    </row>
    <row r="2224">
      <c r="A2224" s="14" t="n">
        <v>2794</v>
      </c>
      <c r="B2224" s="14" t="inlineStr">
        <is>
          <t>ets</t>
        </is>
      </c>
      <c r="C2224" s="14" t="inlineStr">
        <is>
          <t>coa</t>
        </is>
      </c>
      <c r="D2224" s="14" t="inlineStr">
        <is>
          <t>ftr</t>
        </is>
      </c>
      <c r="E2224" s="14" t="inlineStr">
        <is>
          <t>ETSCOST</t>
        </is>
      </c>
      <c r="F2224" s="81" t="inlineStr">
        <is>
          <t>ETSCOST(INDEX(AD$280:AD$296,$E2794),$D2794)</t>
        </is>
      </c>
    </row>
    <row r="2225">
      <c r="A2225" s="14" t="n">
        <v>2795</v>
      </c>
      <c r="B2225" s="14" t="inlineStr">
        <is>
          <t>ets</t>
        </is>
      </c>
      <c r="C2225" s="14" t="inlineStr">
        <is>
          <t>nga</t>
        </is>
      </c>
      <c r="D2225" s="14" t="inlineStr">
        <is>
          <t>ftr</t>
        </is>
      </c>
      <c r="E2225" s="14" t="inlineStr">
        <is>
          <t>ETSCOST</t>
        </is>
      </c>
      <c r="F2225" s="81" t="inlineStr">
        <is>
          <t>ETSCOST(INDEX(AD$280:AD$296,$E2795),$D2795)</t>
        </is>
      </c>
    </row>
    <row r="2226">
      <c r="A2226" s="14" t="n">
        <v>2796</v>
      </c>
      <c r="B2226" s="14" t="inlineStr">
        <is>
          <t>ets</t>
        </is>
      </c>
      <c r="C2226" s="14" t="inlineStr">
        <is>
          <t>gso</t>
        </is>
      </c>
      <c r="D2226" s="14" t="inlineStr">
        <is>
          <t>ftr</t>
        </is>
      </c>
      <c r="E2226" s="14" t="inlineStr">
        <is>
          <t>ETSCOST</t>
        </is>
      </c>
      <c r="F2226" s="81" t="inlineStr">
        <is>
          <t>ETSCOST(INDEX(AD$280:AD$296,$E2796),$D2796)</t>
        </is>
      </c>
    </row>
    <row r="2227">
      <c r="A2227" s="14" t="n">
        <v>2797</v>
      </c>
      <c r="B2227" s="14" t="inlineStr">
        <is>
          <t>ets</t>
        </is>
      </c>
      <c r="C2227" s="14" t="inlineStr">
        <is>
          <t>die</t>
        </is>
      </c>
      <c r="D2227" s="14" t="inlineStr">
        <is>
          <t>ftr</t>
        </is>
      </c>
      <c r="E2227" s="14" t="inlineStr">
        <is>
          <t>ETSCOST</t>
        </is>
      </c>
      <c r="F2227" s="81" t="inlineStr">
        <is>
          <t>ETSCOST(INDEX(AD$280:AD$296,$E2797),$D2797)</t>
        </is>
      </c>
    </row>
    <row r="2228">
      <c r="A2228" s="14" t="n">
        <v>2798</v>
      </c>
      <c r="B2228" s="14" t="inlineStr">
        <is>
          <t>ets</t>
        </is>
      </c>
      <c r="C2228" s="14" t="inlineStr">
        <is>
          <t>lpg</t>
        </is>
      </c>
      <c r="D2228" s="14" t="inlineStr">
        <is>
          <t>ftr</t>
        </is>
      </c>
      <c r="E2228" s="14" t="inlineStr">
        <is>
          <t>ETSCOST</t>
        </is>
      </c>
      <c r="F2228" s="81" t="inlineStr">
        <is>
          <t>ETSCOST(INDEX(AD$280:AD$296,$E2798),$D2798)</t>
        </is>
      </c>
    </row>
    <row r="2229">
      <c r="A2229" s="14" t="n">
        <v>2799</v>
      </c>
      <c r="B2229" s="14" t="inlineStr">
        <is>
          <t>ets</t>
        </is>
      </c>
      <c r="C2229" s="14" t="inlineStr">
        <is>
          <t>ker</t>
        </is>
      </c>
      <c r="D2229" s="14" t="inlineStr">
        <is>
          <t>ftr</t>
        </is>
      </c>
      <c r="E2229" s="14" t="inlineStr">
        <is>
          <t>ETSCOST</t>
        </is>
      </c>
      <c r="F2229" s="81" t="inlineStr">
        <is>
          <t>ETSCOST(INDEX(AD$280:AD$296,$E2799),$D2799)</t>
        </is>
      </c>
    </row>
    <row r="2230">
      <c r="A2230" s="14" t="n">
        <v>2800</v>
      </c>
      <c r="B2230" s="14" t="inlineStr">
        <is>
          <t>ets</t>
        </is>
      </c>
      <c r="C2230" s="14" t="inlineStr">
        <is>
          <t>oop</t>
        </is>
      </c>
      <c r="D2230" s="14" t="inlineStr">
        <is>
          <t>ftr</t>
        </is>
      </c>
      <c r="E2230" s="14" t="inlineStr">
        <is>
          <t>ETSCOST</t>
        </is>
      </c>
      <c r="F2230" s="81" t="inlineStr">
        <is>
          <t>ETSCOST(INDEX(AD$280:AD$296,$E2800),$D2800)</t>
        </is>
      </c>
    </row>
    <row r="2231">
      <c r="A2231" s="14" t="n">
        <v>2801</v>
      </c>
      <c r="B2231" s="14" t="inlineStr">
        <is>
          <t>ets</t>
        </is>
      </c>
      <c r="C2231" s="14" t="inlineStr">
        <is>
          <t>bio</t>
        </is>
      </c>
      <c r="D2231" s="14" t="inlineStr">
        <is>
          <t>ftr</t>
        </is>
      </c>
      <c r="E2231" s="14" t="inlineStr">
        <is>
          <t>ETSCOST</t>
        </is>
      </c>
      <c r="F2231" s="81" t="inlineStr">
        <is>
          <t>ETSCOST(INDEX(AD$280:AD$296,$E2801),$D2801)</t>
        </is>
      </c>
    </row>
    <row r="2232">
      <c r="A2232" s="14" t="n">
        <v>2803</v>
      </c>
      <c r="B2232" s="14" t="inlineStr">
        <is>
          <t>ntx</t>
        </is>
      </c>
      <c r="C2232" s="14" t="inlineStr">
        <is>
          <t>coa</t>
        </is>
      </c>
      <c r="D2232" s="14" t="inlineStr">
        <is>
          <t>ftr</t>
        </is>
      </c>
      <c r="E2232" s="14" t="inlineStr">
        <is>
          <t>NEWEXCISE</t>
        </is>
      </c>
      <c r="F2232" s="81" t="inlineStr">
        <is>
          <t>NEWEXCISE(INDEX(AD$80:AD$93,$D2803),$E2803)</t>
        </is>
      </c>
    </row>
    <row r="2233">
      <c r="A2233" s="14" t="n">
        <v>2804</v>
      </c>
      <c r="B2233" s="14" t="inlineStr">
        <is>
          <t>ntx</t>
        </is>
      </c>
      <c r="C2233" s="14" t="inlineStr">
        <is>
          <t>nga</t>
        </is>
      </c>
      <c r="D2233" s="14" t="inlineStr">
        <is>
          <t>ftr</t>
        </is>
      </c>
      <c r="E2233" s="14" t="inlineStr">
        <is>
          <t>NEWEXCISE</t>
        </is>
      </c>
      <c r="F2233" s="81" t="inlineStr">
        <is>
          <t>NEWEXCISE(INDEX(AD$80:AD$93,$D2804),$E2804)</t>
        </is>
      </c>
    </row>
    <row r="2234">
      <c r="A2234" s="14" t="n">
        <v>2805</v>
      </c>
      <c r="B2234" s="14" t="inlineStr">
        <is>
          <t>ntx</t>
        </is>
      </c>
      <c r="C2234" s="14" t="inlineStr">
        <is>
          <t>gso</t>
        </is>
      </c>
      <c r="D2234" s="14" t="inlineStr">
        <is>
          <t>ftr</t>
        </is>
      </c>
      <c r="E2234" s="14" t="inlineStr">
        <is>
          <t>NEWEXCISE</t>
        </is>
      </c>
      <c r="F2234" s="81" t="inlineStr">
        <is>
          <t>NEWEXCISE(INDEX(AD$80:AD$93,$D2805),$E2805)</t>
        </is>
      </c>
    </row>
    <row r="2235">
      <c r="A2235" s="14" t="n">
        <v>2806</v>
      </c>
      <c r="B2235" s="14" t="inlineStr">
        <is>
          <t>ntx</t>
        </is>
      </c>
      <c r="C2235" s="14" t="inlineStr">
        <is>
          <t>die</t>
        </is>
      </c>
      <c r="D2235" s="14" t="inlineStr">
        <is>
          <t>ftr</t>
        </is>
      </c>
      <c r="E2235" s="14" t="inlineStr">
        <is>
          <t>NEWEXCISE</t>
        </is>
      </c>
      <c r="F2235" s="81" t="inlineStr">
        <is>
          <t>NEWEXCISE(INDEX(AD$80:AD$93,$D2806),$E2806)</t>
        </is>
      </c>
    </row>
    <row r="2236">
      <c r="A2236" s="14" t="n">
        <v>2807</v>
      </c>
      <c r="B2236" s="14" t="inlineStr">
        <is>
          <t>ntx</t>
        </is>
      </c>
      <c r="C2236" s="14" t="inlineStr">
        <is>
          <t>lpg</t>
        </is>
      </c>
      <c r="D2236" s="14" t="inlineStr">
        <is>
          <t>ftr</t>
        </is>
      </c>
      <c r="E2236" s="14" t="inlineStr">
        <is>
          <t>NEWEXCISE</t>
        </is>
      </c>
      <c r="F2236" s="81" t="inlineStr">
        <is>
          <t>NEWEXCISE(INDEX(AD$80:AD$93,$D2807),$E2807)</t>
        </is>
      </c>
    </row>
    <row r="2237">
      <c r="A2237" s="14" t="n">
        <v>2808</v>
      </c>
      <c r="B2237" s="14" t="inlineStr">
        <is>
          <t>ntx</t>
        </is>
      </c>
      <c r="C2237" s="14" t="inlineStr">
        <is>
          <t>ker</t>
        </is>
      </c>
      <c r="D2237" s="14" t="inlineStr">
        <is>
          <t>ftr</t>
        </is>
      </c>
      <c r="E2237" s="14" t="inlineStr">
        <is>
          <t>NEWEXCISE</t>
        </is>
      </c>
      <c r="F2237" s="81" t="inlineStr">
        <is>
          <t>NEWEXCISE(INDEX(AD$80:AD$93,$D2808),$E2808)</t>
        </is>
      </c>
    </row>
    <row r="2238">
      <c r="A2238" s="14" t="n">
        <v>2809</v>
      </c>
      <c r="B2238" s="14" t="inlineStr">
        <is>
          <t>ntx</t>
        </is>
      </c>
      <c r="C2238" s="14" t="inlineStr">
        <is>
          <t>oop</t>
        </is>
      </c>
      <c r="D2238" s="14" t="inlineStr">
        <is>
          <t>ftr</t>
        </is>
      </c>
      <c r="E2238" s="14" t="inlineStr">
        <is>
          <t>NEWEXCISE</t>
        </is>
      </c>
      <c r="F2238" s="81" t="inlineStr">
        <is>
          <t>NEWEXCISE(INDEX(AD$80:AD$93,$D2809),$E2809)</t>
        </is>
      </c>
    </row>
    <row r="2239">
      <c r="A2239" s="14" t="n">
        <v>2810</v>
      </c>
      <c r="B2239" s="14" t="inlineStr">
        <is>
          <t>ntx</t>
        </is>
      </c>
      <c r="C2239" s="14" t="inlineStr">
        <is>
          <t>bio</t>
        </is>
      </c>
      <c r="D2239" s="14" t="inlineStr">
        <is>
          <t>ftr</t>
        </is>
      </c>
      <c r="E2239" s="14" t="inlineStr">
        <is>
          <t>NEWEXCISE</t>
        </is>
      </c>
      <c r="F2239" s="81" t="inlineStr">
        <is>
          <t>NEWEXCISE(INDEX(AD$80:AD$93,$D2810),$E2810)</t>
        </is>
      </c>
    </row>
    <row r="2240">
      <c r="A2240" s="14" t="n">
        <v>2812</v>
      </c>
      <c r="B2240" s="14" t="inlineStr">
        <is>
          <t>nce</t>
        </is>
      </c>
      <c r="C2240" s="14" t="inlineStr">
        <is>
          <t>coa</t>
        </is>
      </c>
      <c r="D2240" s="14" t="inlineStr">
        <is>
          <t>ftr</t>
        </is>
      </c>
      <c r="E2240" s="14" t="inlineStr">
        <is>
          <t>NEWPOLICY</t>
        </is>
      </c>
      <c r="F2240" s="81" t="inlineStr">
        <is>
          <t>NEWPOLICY(AD2785,AD2794,AD2803)</t>
        </is>
      </c>
    </row>
    <row r="2241">
      <c r="A2241" s="14" t="n">
        <v>2813</v>
      </c>
      <c r="B2241" s="14" t="inlineStr">
        <is>
          <t>nce</t>
        </is>
      </c>
      <c r="C2241" s="14" t="inlineStr">
        <is>
          <t>nga</t>
        </is>
      </c>
      <c r="D2241" s="14" t="inlineStr">
        <is>
          <t>ftr</t>
        </is>
      </c>
      <c r="E2241" s="14" t="inlineStr">
        <is>
          <t>NEWPOLICY</t>
        </is>
      </c>
      <c r="F2241" s="81" t="inlineStr">
        <is>
          <t>NEWPOLICY(AD2786,AD2795,AD2804)</t>
        </is>
      </c>
    </row>
    <row r="2242">
      <c r="A2242" s="14" t="n">
        <v>2814</v>
      </c>
      <c r="B2242" s="14" t="inlineStr">
        <is>
          <t>nce</t>
        </is>
      </c>
      <c r="C2242" s="14" t="inlineStr">
        <is>
          <t>gso</t>
        </is>
      </c>
      <c r="D2242" s="14" t="inlineStr">
        <is>
          <t>ftr</t>
        </is>
      </c>
      <c r="E2242" s="14" t="inlineStr">
        <is>
          <t>NEWPOLICY</t>
        </is>
      </c>
      <c r="F2242" s="81" t="inlineStr">
        <is>
          <t>NEWPOLICY(AD2787,AD2796,AD2805)</t>
        </is>
      </c>
    </row>
    <row r="2243">
      <c r="A2243" s="14" t="n">
        <v>2815</v>
      </c>
      <c r="B2243" s="14" t="inlineStr">
        <is>
          <t>nce</t>
        </is>
      </c>
      <c r="C2243" s="14" t="inlineStr">
        <is>
          <t>die</t>
        </is>
      </c>
      <c r="D2243" s="14" t="inlineStr">
        <is>
          <t>ftr</t>
        </is>
      </c>
      <c r="E2243" s="14" t="inlineStr">
        <is>
          <t>NEWPOLICY</t>
        </is>
      </c>
      <c r="F2243" s="81" t="inlineStr">
        <is>
          <t>NEWPOLICY(AD2788,AD2797,AD2806)</t>
        </is>
      </c>
    </row>
    <row r="2244">
      <c r="A2244" s="14" t="n">
        <v>2816</v>
      </c>
      <c r="B2244" s="14" t="inlineStr">
        <is>
          <t>nce</t>
        </is>
      </c>
      <c r="C2244" s="14" t="inlineStr">
        <is>
          <t>lpg</t>
        </is>
      </c>
      <c r="D2244" s="14" t="inlineStr">
        <is>
          <t>ftr</t>
        </is>
      </c>
      <c r="E2244" s="14" t="inlineStr">
        <is>
          <t>NEWPOLICY</t>
        </is>
      </c>
      <c r="F2244" s="81" t="inlineStr">
        <is>
          <t>NEWPOLICY(AD2789,AD2798,AD2807)</t>
        </is>
      </c>
    </row>
    <row r="2245">
      <c r="A2245" s="14" t="n">
        <v>2817</v>
      </c>
      <c r="B2245" s="14" t="inlineStr">
        <is>
          <t>nce</t>
        </is>
      </c>
      <c r="C2245" s="14" t="inlineStr">
        <is>
          <t>ker</t>
        </is>
      </c>
      <c r="D2245" s="14" t="inlineStr">
        <is>
          <t>ftr</t>
        </is>
      </c>
      <c r="E2245" s="14" t="inlineStr">
        <is>
          <t>NEWPOLICY</t>
        </is>
      </c>
      <c r="F2245" s="81" t="inlineStr">
        <is>
          <t>NEWPOLICY(AD2790,AD2799,AD2808)</t>
        </is>
      </c>
    </row>
    <row r="2246">
      <c r="A2246" s="14" t="n">
        <v>2818</v>
      </c>
      <c r="B2246" s="14" t="inlineStr">
        <is>
          <t>nce</t>
        </is>
      </c>
      <c r="C2246" s="14" t="inlineStr">
        <is>
          <t>oop</t>
        </is>
      </c>
      <c r="D2246" s="14" t="inlineStr">
        <is>
          <t>ftr</t>
        </is>
      </c>
      <c r="E2246" s="14" t="inlineStr">
        <is>
          <t>NEWPOLICY</t>
        </is>
      </c>
      <c r="F2246" s="81" t="inlineStr">
        <is>
          <t>NEWPOLICY(AD2791,AD2800,AD2809)</t>
        </is>
      </c>
    </row>
    <row r="2247">
      <c r="A2247" s="14" t="n">
        <v>2819</v>
      </c>
      <c r="B2247" s="14" t="inlineStr">
        <is>
          <t>nce</t>
        </is>
      </c>
      <c r="C2247" s="14" t="inlineStr">
        <is>
          <t>bio</t>
        </is>
      </c>
      <c r="D2247" s="14" t="inlineStr">
        <is>
          <t>ftr</t>
        </is>
      </c>
      <c r="E2247" s="14" t="inlineStr">
        <is>
          <t>NEWPOLICY</t>
        </is>
      </c>
      <c r="F2247" s="81" t="inlineStr">
        <is>
          <t>NEWPOLICY(AD2792,AD2801,AD2810)</t>
        </is>
      </c>
    </row>
    <row r="2248">
      <c r="A2248" s="14" t="n">
        <v>2821</v>
      </c>
      <c r="B2248" s="14" t="inlineStr">
        <is>
          <t>xcp</t>
        </is>
      </c>
      <c r="C2248" s="14" t="inlineStr">
        <is>
          <t>coa</t>
        </is>
      </c>
      <c r="D2248" s="14" t="inlineStr">
        <is>
          <t>ftr</t>
        </is>
      </c>
      <c r="E2248" s="14" t="inlineStr">
        <is>
          <t>XCARBON</t>
        </is>
      </c>
      <c r="F2248" s="81" t="inlineStr">
        <is>
          <t>XCARBON($D2821,$E2821,AD$321,$F2821,AD$324)</t>
        </is>
      </c>
    </row>
    <row r="2249">
      <c r="A2249" s="14" t="n">
        <v>2822</v>
      </c>
      <c r="B2249" s="14" t="inlineStr">
        <is>
          <t>xcp</t>
        </is>
      </c>
      <c r="C2249" s="14" t="inlineStr">
        <is>
          <t>nga</t>
        </is>
      </c>
      <c r="D2249" s="14" t="inlineStr">
        <is>
          <t>ftr</t>
        </is>
      </c>
      <c r="E2249" s="14" t="inlineStr">
        <is>
          <t>XCARBON</t>
        </is>
      </c>
      <c r="F2249" s="81" t="inlineStr">
        <is>
          <t>XCARBON($D2822,$E2822,AD$321,$F2822,AD$324)</t>
        </is>
      </c>
    </row>
    <row r="2250">
      <c r="A2250" s="14" t="n">
        <v>2823</v>
      </c>
      <c r="B2250" s="14" t="inlineStr">
        <is>
          <t>xcp</t>
        </is>
      </c>
      <c r="C2250" s="14" t="inlineStr">
        <is>
          <t>gso</t>
        </is>
      </c>
      <c r="D2250" s="14" t="inlineStr">
        <is>
          <t>ftr</t>
        </is>
      </c>
      <c r="E2250" s="14" t="inlineStr">
        <is>
          <t>XCARBON</t>
        </is>
      </c>
      <c r="F2250" s="81" t="inlineStr">
        <is>
          <t>XCARBON($D2823,$E2823,AD$321,$F2823,AD$324)</t>
        </is>
      </c>
    </row>
    <row r="2251">
      <c r="A2251" s="14" t="n">
        <v>2824</v>
      </c>
      <c r="B2251" s="14" t="inlineStr">
        <is>
          <t>xcp</t>
        </is>
      </c>
      <c r="C2251" s="14" t="inlineStr">
        <is>
          <t>die</t>
        </is>
      </c>
      <c r="D2251" s="14" t="inlineStr">
        <is>
          <t>ftr</t>
        </is>
      </c>
      <c r="E2251" s="14" t="inlineStr">
        <is>
          <t>XCARBON</t>
        </is>
      </c>
      <c r="F2251" s="81" t="inlineStr">
        <is>
          <t>XCARBON($D2824,$E2824,AD$321,$F2824,AD$324)</t>
        </is>
      </c>
    </row>
    <row r="2252">
      <c r="A2252" s="14" t="n">
        <v>2825</v>
      </c>
      <c r="B2252" s="14" t="inlineStr">
        <is>
          <t>xcp</t>
        </is>
      </c>
      <c r="C2252" s="14" t="inlineStr">
        <is>
          <t>lpg</t>
        </is>
      </c>
      <c r="D2252" s="14" t="inlineStr">
        <is>
          <t>ftr</t>
        </is>
      </c>
      <c r="E2252" s="14" t="inlineStr">
        <is>
          <t>XCARBON</t>
        </is>
      </c>
      <c r="F2252" s="81" t="inlineStr">
        <is>
          <t>XCARBON($D2825,$E2825,AD$321,$F2825,AD$324)</t>
        </is>
      </c>
    </row>
    <row r="2253">
      <c r="A2253" s="14" t="n">
        <v>2826</v>
      </c>
      <c r="B2253" s="14" t="inlineStr">
        <is>
          <t>xcp</t>
        </is>
      </c>
      <c r="C2253" s="14" t="inlineStr">
        <is>
          <t>ker</t>
        </is>
      </c>
      <c r="D2253" s="14" t="inlineStr">
        <is>
          <t>ftr</t>
        </is>
      </c>
      <c r="E2253" s="14" t="inlineStr">
        <is>
          <t>XCARBON</t>
        </is>
      </c>
      <c r="F2253" s="81" t="inlineStr">
        <is>
          <t>XCARBON($D2826,$E2826,AD$321,$F2826,AD$324)</t>
        </is>
      </c>
    </row>
    <row r="2254">
      <c r="A2254" s="14" t="n">
        <v>2827</v>
      </c>
      <c r="B2254" s="14" t="inlineStr">
        <is>
          <t>xcp</t>
        </is>
      </c>
      <c r="C2254" s="14" t="inlineStr">
        <is>
          <t>oop</t>
        </is>
      </c>
      <c r="D2254" s="14" t="inlineStr">
        <is>
          <t>ftr</t>
        </is>
      </c>
      <c r="E2254" s="14" t="inlineStr">
        <is>
          <t>XCARBON</t>
        </is>
      </c>
      <c r="F2254" s="81" t="inlineStr">
        <is>
          <t>XCARBON($D2827,$E2827,AD$321,$F2827,AD$324)</t>
        </is>
      </c>
    </row>
    <row r="2255">
      <c r="A2255" s="14" t="n">
        <v>2828</v>
      </c>
      <c r="B2255" s="14" t="inlineStr">
        <is>
          <t>xcp</t>
        </is>
      </c>
      <c r="C2255" s="14" t="inlineStr">
        <is>
          <t>bio</t>
        </is>
      </c>
      <c r="D2255" s="14" t="inlineStr">
        <is>
          <t>ftr</t>
        </is>
      </c>
      <c r="E2255" s="14" t="inlineStr">
        <is>
          <t>XCARBON</t>
        </is>
      </c>
      <c r="F2255" s="81" t="inlineStr">
        <is>
          <t>XCARBON($D2828,$E2828,AD$321,$F2828,AD$324)</t>
        </is>
      </c>
    </row>
    <row r="2256">
      <c r="A2256" s="14" t="n">
        <v>2830</v>
      </c>
      <c r="B2256" s="14" t="inlineStr">
        <is>
          <t>xcpd</t>
        </is>
      </c>
      <c r="C2256" s="14" t="inlineStr">
        <is>
          <t>coa</t>
        </is>
      </c>
      <c r="D2256" s="14" t="inlineStr">
        <is>
          <t>ftr</t>
        </is>
      </c>
      <c r="E2256" s="14" t="inlineStr">
        <is>
          <t>XCARBON</t>
        </is>
      </c>
      <c r="F2256" s="81" t="inlineStr">
        <is>
          <t>XCARBON($D2830,$E2830,(AD$321-AD$322),$F2830,(AD$324-AD$325))</t>
        </is>
      </c>
    </row>
    <row r="2257">
      <c r="A2257" s="14" t="n">
        <v>2831</v>
      </c>
      <c r="B2257" s="14" t="inlineStr">
        <is>
          <t>xcpd</t>
        </is>
      </c>
      <c r="C2257" s="14" t="inlineStr">
        <is>
          <t>nga</t>
        </is>
      </c>
      <c r="D2257" s="14" t="inlineStr">
        <is>
          <t>ftr</t>
        </is>
      </c>
      <c r="E2257" s="14" t="inlineStr">
        <is>
          <t>XCARBON</t>
        </is>
      </c>
      <c r="F2257" s="81" t="inlineStr">
        <is>
          <t>XCARBON($D2831,$E2831,(AD$321-AD$322),$F2831,(AD$324-AD$325))</t>
        </is>
      </c>
    </row>
    <row r="2258">
      <c r="A2258" s="14" t="n">
        <v>2832</v>
      </c>
      <c r="B2258" s="14" t="inlineStr">
        <is>
          <t>xcpd</t>
        </is>
      </c>
      <c r="C2258" s="14" t="inlineStr">
        <is>
          <t>gso</t>
        </is>
      </c>
      <c r="D2258" s="14" t="inlineStr">
        <is>
          <t>ftr</t>
        </is>
      </c>
      <c r="E2258" s="14" t="inlineStr">
        <is>
          <t>XCARBON</t>
        </is>
      </c>
      <c r="F2258" s="81" t="inlineStr">
        <is>
          <t>XCARBON($D2832,$E2832,(AD$321-AD$322),$F2832,(AD$324-AD$325))</t>
        </is>
      </c>
    </row>
    <row r="2259">
      <c r="A2259" s="14" t="n">
        <v>2833</v>
      </c>
      <c r="B2259" s="14" t="inlineStr">
        <is>
          <t>xcpd</t>
        </is>
      </c>
      <c r="C2259" s="14" t="inlineStr">
        <is>
          <t>die</t>
        </is>
      </c>
      <c r="D2259" s="14" t="inlineStr">
        <is>
          <t>ftr</t>
        </is>
      </c>
      <c r="E2259" s="14" t="inlineStr">
        <is>
          <t>XCARBON</t>
        </is>
      </c>
      <c r="F2259" s="81" t="inlineStr">
        <is>
          <t>XCARBON($D2833,$E2833,(AD$321-AD$322),$F2833,(AD$324-AD$325))</t>
        </is>
      </c>
    </row>
    <row r="2260">
      <c r="A2260" s="14" t="n">
        <v>2834</v>
      </c>
      <c r="B2260" s="14" t="inlineStr">
        <is>
          <t>xcpd</t>
        </is>
      </c>
      <c r="C2260" s="14" t="inlineStr">
        <is>
          <t>lpg</t>
        </is>
      </c>
      <c r="D2260" s="14" t="inlineStr">
        <is>
          <t>ftr</t>
        </is>
      </c>
      <c r="E2260" s="14" t="inlineStr">
        <is>
          <t>XCARBON</t>
        </is>
      </c>
      <c r="F2260" s="81" t="inlineStr">
        <is>
          <t>XCARBON($D2834,$E2834,(AD$321-AD$322),$F2834,(AD$324-AD$325))</t>
        </is>
      </c>
    </row>
    <row r="2261">
      <c r="A2261" s="14" t="n">
        <v>2835</v>
      </c>
      <c r="B2261" s="14" t="inlineStr">
        <is>
          <t>xcpd</t>
        </is>
      </c>
      <c r="C2261" s="14" t="inlineStr">
        <is>
          <t>ker</t>
        </is>
      </c>
      <c r="D2261" s="14" t="inlineStr">
        <is>
          <t>ftr</t>
        </is>
      </c>
      <c r="E2261" s="14" t="inlineStr">
        <is>
          <t>XCARBON</t>
        </is>
      </c>
      <c r="F2261" s="81" t="inlineStr">
        <is>
          <t>XCARBON($D2835,$E2835,(AD$321-AD$322),$F2835,(AD$324-AD$325))</t>
        </is>
      </c>
    </row>
    <row r="2262">
      <c r="A2262" s="14" t="n">
        <v>2836</v>
      </c>
      <c r="B2262" s="14" t="inlineStr">
        <is>
          <t>xcpd</t>
        </is>
      </c>
      <c r="C2262" s="14" t="inlineStr">
        <is>
          <t>oop</t>
        </is>
      </c>
      <c r="D2262" s="14" t="inlineStr">
        <is>
          <t>ftr</t>
        </is>
      </c>
      <c r="E2262" s="14" t="inlineStr">
        <is>
          <t>XCARBON</t>
        </is>
      </c>
      <c r="F2262" s="81" t="inlineStr">
        <is>
          <t>XCARBON($D2836,$E2836,(AD$321-AD$322),$F2836,(AD$324-AD$325))</t>
        </is>
      </c>
    </row>
    <row r="2263">
      <c r="A2263" s="14" t="n">
        <v>2837</v>
      </c>
      <c r="B2263" s="14" t="inlineStr">
        <is>
          <t>xcpd</t>
        </is>
      </c>
      <c r="C2263" s="14" t="inlineStr">
        <is>
          <t>bio</t>
        </is>
      </c>
      <c r="D2263" s="14" t="inlineStr">
        <is>
          <t>ftr</t>
        </is>
      </c>
      <c r="E2263" s="14" t="inlineStr">
        <is>
          <t>XCARBON</t>
        </is>
      </c>
      <c r="F2263" s="81" t="inlineStr">
        <is>
          <t>XCARBON($D2837,$E2837,(AD$321-AD$322),$F2837,(AD$324-AD$325))</t>
        </is>
      </c>
    </row>
    <row r="2264">
      <c r="A2264" s="14" t="n">
        <v>2839</v>
      </c>
      <c r="B2264" s="14" t="inlineStr">
        <is>
          <t>atp</t>
        </is>
      </c>
      <c r="C2264" s="14" t="inlineStr">
        <is>
          <t>coa</t>
        </is>
      </c>
      <c r="D2264" s="14" t="inlineStr">
        <is>
          <t>ftr</t>
        </is>
      </c>
      <c r="E2264" s="14" t="inlineStr">
        <is>
          <t>POSTTAX</t>
        </is>
      </c>
      <c r="F2264" s="81" t="inlineStr">
        <is>
          <t>POSTTAX(INDEX(AD$381:AD$392,$D2839),AD2812+AD2830,$E2839)</t>
        </is>
      </c>
    </row>
    <row r="2265">
      <c r="A2265" s="14" t="n">
        <v>2840</v>
      </c>
      <c r="B2265" s="14" t="inlineStr">
        <is>
          <t>atp</t>
        </is>
      </c>
      <c r="C2265" s="14" t="inlineStr">
        <is>
          <t>nga</t>
        </is>
      </c>
      <c r="D2265" s="14" t="inlineStr">
        <is>
          <t>ftr</t>
        </is>
      </c>
      <c r="E2265" s="14" t="inlineStr">
        <is>
          <t>POSTTAX</t>
        </is>
      </c>
      <c r="F2265" s="81" t="inlineStr">
        <is>
          <t>POSTTAX(INDEX(AD$381:AD$392,$D2840),AD2813+AD2831,$E2840)</t>
        </is>
      </c>
    </row>
    <row r="2266">
      <c r="A2266" s="14" t="n">
        <v>2841</v>
      </c>
      <c r="B2266" s="14" t="inlineStr">
        <is>
          <t>atp</t>
        </is>
      </c>
      <c r="C2266" s="14" t="inlineStr">
        <is>
          <t>gso</t>
        </is>
      </c>
      <c r="D2266" s="14" t="inlineStr">
        <is>
          <t>ftr</t>
        </is>
      </c>
      <c r="E2266" s="14" t="inlineStr">
        <is>
          <t>POSTTAX</t>
        </is>
      </c>
      <c r="F2266" s="81" t="inlineStr">
        <is>
          <t>POSTTAX(INDEX(AD$381:AD$392,$D2841),AD2814+AD2832,$E2841)</t>
        </is>
      </c>
    </row>
    <row r="2267">
      <c r="A2267" s="14" t="n">
        <v>2842</v>
      </c>
      <c r="B2267" s="14" t="inlineStr">
        <is>
          <t>atp</t>
        </is>
      </c>
      <c r="C2267" s="14" t="inlineStr">
        <is>
          <t>die</t>
        </is>
      </c>
      <c r="D2267" s="14" t="inlineStr">
        <is>
          <t>ftr</t>
        </is>
      </c>
      <c r="E2267" s="14" t="inlineStr">
        <is>
          <t>POSTTAX</t>
        </is>
      </c>
      <c r="F2267" s="81" t="inlineStr">
        <is>
          <t>POSTTAX(INDEX(AD$381:AD$392,$D2842),AD2815+AD2833,$E2842)</t>
        </is>
      </c>
    </row>
    <row r="2268">
      <c r="A2268" s="14" t="n">
        <v>2843</v>
      </c>
      <c r="B2268" s="14" t="inlineStr">
        <is>
          <t>atp</t>
        </is>
      </c>
      <c r="C2268" s="14" t="inlineStr">
        <is>
          <t>lpg</t>
        </is>
      </c>
      <c r="D2268" s="14" t="inlineStr">
        <is>
          <t>ftr</t>
        </is>
      </c>
      <c r="E2268" s="14" t="inlineStr">
        <is>
          <t>POSTTAX</t>
        </is>
      </c>
      <c r="F2268" s="81" t="inlineStr">
        <is>
          <t>POSTTAX(INDEX(AD$381:AD$392,$D2843),AD2816+AD2834,$E2843)</t>
        </is>
      </c>
    </row>
    <row r="2269">
      <c r="A2269" s="14" t="n">
        <v>2844</v>
      </c>
      <c r="B2269" s="14" t="inlineStr">
        <is>
          <t>atp</t>
        </is>
      </c>
      <c r="C2269" s="14" t="inlineStr">
        <is>
          <t>ker</t>
        </is>
      </c>
      <c r="D2269" s="14" t="inlineStr">
        <is>
          <t>ftr</t>
        </is>
      </c>
      <c r="E2269" s="14" t="inlineStr">
        <is>
          <t>POSTTAX</t>
        </is>
      </c>
      <c r="F2269" s="81" t="inlineStr">
        <is>
          <t>POSTTAX(INDEX(AD$381:AD$392,$D2844),AD2817+AD2835,$E2844)</t>
        </is>
      </c>
    </row>
    <row r="2270">
      <c r="A2270" s="14" t="n">
        <v>2845</v>
      </c>
      <c r="B2270" s="14" t="inlineStr">
        <is>
          <t>atp</t>
        </is>
      </c>
      <c r="C2270" s="14" t="inlineStr">
        <is>
          <t>oop</t>
        </is>
      </c>
      <c r="D2270" s="14" t="inlineStr">
        <is>
          <t>ftr</t>
        </is>
      </c>
      <c r="E2270" s="14" t="inlineStr">
        <is>
          <t>POSTTAX</t>
        </is>
      </c>
      <c r="F2270" s="81" t="inlineStr">
        <is>
          <t>POSTTAX(INDEX(AD$381:AD$392,$D2845),AD2818+AD2836,$E2845)</t>
        </is>
      </c>
    </row>
    <row r="2271">
      <c r="A2271" s="14" t="n">
        <v>2846</v>
      </c>
      <c r="B2271" s="14" t="inlineStr">
        <is>
          <t>atp</t>
        </is>
      </c>
      <c r="C2271" s="14" t="inlineStr">
        <is>
          <t>bio</t>
        </is>
      </c>
      <c r="D2271" s="14" t="inlineStr">
        <is>
          <t>ftr</t>
        </is>
      </c>
      <c r="E2271" s="14" t="inlineStr">
        <is>
          <t>POSTTAX</t>
        </is>
      </c>
      <c r="F2271" s="81" t="inlineStr">
        <is>
          <t>POSTTAX(INDEX(AD$381:AD$392,$D2846),AD2819+AD2837,$E2846)</t>
        </is>
      </c>
    </row>
    <row r="2272">
      <c r="A2272" s="14" t="n">
        <v>2848</v>
      </c>
      <c r="B2272" s="14" t="inlineStr">
        <is>
          <t>shp</t>
        </is>
      </c>
      <c r="C2272" s="14" t="inlineStr">
        <is>
          <t>coa</t>
        </is>
      </c>
      <c r="D2272" s="14" t="inlineStr">
        <is>
          <t>ftr</t>
        </is>
      </c>
      <c r="E2272" s="14" t="inlineStr">
        <is>
          <t>SHADOWGJ</t>
        </is>
      </c>
      <c r="F2272" s="81" t="inlineStr">
        <is>
          <t>SHADOWGJ(INDEX(AD$297:AD$313,$E2848),$D2848)</t>
        </is>
      </c>
    </row>
    <row r="2273">
      <c r="A2273" s="14" t="n">
        <v>2849</v>
      </c>
      <c r="B2273" s="14" t="inlineStr">
        <is>
          <t>shp</t>
        </is>
      </c>
      <c r="C2273" s="14" t="inlineStr">
        <is>
          <t>nga</t>
        </is>
      </c>
      <c r="D2273" s="14" t="inlineStr">
        <is>
          <t>ftr</t>
        </is>
      </c>
      <c r="E2273" s="14" t="inlineStr">
        <is>
          <t>SHADOWGJ</t>
        </is>
      </c>
      <c r="F2273" s="81" t="inlineStr">
        <is>
          <t>SHADOWGJ(INDEX(AD$297:AD$313,$E2849),$D2849)</t>
        </is>
      </c>
    </row>
    <row r="2274">
      <c r="A2274" s="14" t="n">
        <v>2850</v>
      </c>
      <c r="B2274" s="14" t="inlineStr">
        <is>
          <t>shp</t>
        </is>
      </c>
      <c r="C2274" s="14" t="inlineStr">
        <is>
          <t>gso</t>
        </is>
      </c>
      <c r="D2274" s="14" t="inlineStr">
        <is>
          <t>ftr</t>
        </is>
      </c>
      <c r="E2274" s="14" t="inlineStr">
        <is>
          <t>SHADOWGJ</t>
        </is>
      </c>
      <c r="F2274" s="81" t="inlineStr">
        <is>
          <t>SHADOWGJ(INDEX(AD$297:AD$313,$E2850),$D2850)</t>
        </is>
      </c>
    </row>
    <row r="2275">
      <c r="A2275" s="14" t="n">
        <v>2851</v>
      </c>
      <c r="B2275" s="14" t="inlineStr">
        <is>
          <t>shp</t>
        </is>
      </c>
      <c r="C2275" s="14" t="inlineStr">
        <is>
          <t>die</t>
        </is>
      </c>
      <c r="D2275" s="14" t="inlineStr">
        <is>
          <t>ftr</t>
        </is>
      </c>
      <c r="E2275" s="14" t="inlineStr">
        <is>
          <t>SHADOWGJ</t>
        </is>
      </c>
      <c r="F2275" s="81" t="inlineStr">
        <is>
          <t>SHADOWGJ(INDEX(AD$297:AD$313,$E2851),$D2851)</t>
        </is>
      </c>
    </row>
    <row r="2276">
      <c r="A2276" s="14" t="n">
        <v>2852</v>
      </c>
      <c r="B2276" s="14" t="inlineStr">
        <is>
          <t>shp</t>
        </is>
      </c>
      <c r="C2276" s="14" t="inlineStr">
        <is>
          <t>lpg</t>
        </is>
      </c>
      <c r="D2276" s="14" t="inlineStr">
        <is>
          <t>ftr</t>
        </is>
      </c>
      <c r="E2276" s="14" t="inlineStr">
        <is>
          <t>SHADOWGJ</t>
        </is>
      </c>
      <c r="F2276" s="81" t="inlineStr">
        <is>
          <t>SHADOWGJ(INDEX(AD$297:AD$313,$E2852),$D2852)</t>
        </is>
      </c>
    </row>
    <row r="2277">
      <c r="A2277" s="14" t="n">
        <v>2853</v>
      </c>
      <c r="B2277" s="14" t="inlineStr">
        <is>
          <t>shp</t>
        </is>
      </c>
      <c r="C2277" s="14" t="inlineStr">
        <is>
          <t>ker</t>
        </is>
      </c>
      <c r="D2277" s="14" t="inlineStr">
        <is>
          <t>ftr</t>
        </is>
      </c>
      <c r="E2277" s="14" t="inlineStr">
        <is>
          <t>SHADOWGJ</t>
        </is>
      </c>
      <c r="F2277" s="81" t="inlineStr">
        <is>
          <t>SHADOWGJ(INDEX(AD$297:AD$313,$E2853),$D2853)</t>
        </is>
      </c>
    </row>
    <row r="2278">
      <c r="A2278" s="14" t="n">
        <v>2854</v>
      </c>
      <c r="B2278" s="14" t="inlineStr">
        <is>
          <t>shp</t>
        </is>
      </c>
      <c r="C2278" s="14" t="inlineStr">
        <is>
          <t>oop</t>
        </is>
      </c>
      <c r="D2278" s="14" t="inlineStr">
        <is>
          <t>ftr</t>
        </is>
      </c>
      <c r="E2278" s="14" t="inlineStr">
        <is>
          <t>SHADOWGJ</t>
        </is>
      </c>
      <c r="F2278" s="81" t="inlineStr">
        <is>
          <t>SHADOWGJ(INDEX(AD$297:AD$313,$E2854),$D2854)</t>
        </is>
      </c>
    </row>
    <row r="2279">
      <c r="A2279" s="14" t="n">
        <v>2855</v>
      </c>
      <c r="B2279" s="14" t="inlineStr">
        <is>
          <t>shp</t>
        </is>
      </c>
      <c r="C2279" s="14" t="inlineStr">
        <is>
          <t>bio</t>
        </is>
      </c>
      <c r="D2279" s="14" t="inlineStr">
        <is>
          <t>ftr</t>
        </is>
      </c>
      <c r="E2279" s="14" t="inlineStr">
        <is>
          <t>SHADOWGJ</t>
        </is>
      </c>
      <c r="F2279" s="81" t="inlineStr">
        <is>
          <t>SHADOWGJ(INDEX(AD$297:AD$313,$E2855),$D2855)</t>
        </is>
      </c>
    </row>
    <row r="2280">
      <c r="A2280" s="14" t="n">
        <v>2857</v>
      </c>
      <c r="B2280" s="14" t="inlineStr">
        <is>
          <t>ener</t>
        </is>
      </c>
      <c r="C2280" s="14" t="inlineStr">
        <is>
          <t>coa</t>
        </is>
      </c>
      <c r="D2280" s="14" t="inlineStr">
        <is>
          <t>ftr</t>
        </is>
      </c>
      <c r="E2280" s="14" t="inlineStr">
        <is>
          <t>FUELUSE</t>
        </is>
      </c>
      <c r="F2280" s="81" t="inlineStr">
        <is>
          <t>FUELUSE(AC2857,AD2839,AC2839,AD2848,AC2848,AD$7,$D2857,$E2857,$F2857,$G2857)</t>
        </is>
      </c>
    </row>
    <row r="2281">
      <c r="A2281" s="14" t="n">
        <v>2858</v>
      </c>
      <c r="B2281" s="14" t="inlineStr">
        <is>
          <t>ener</t>
        </is>
      </c>
      <c r="C2281" s="14" t="inlineStr">
        <is>
          <t>nga</t>
        </is>
      </c>
      <c r="D2281" s="14" t="inlineStr">
        <is>
          <t>ftr</t>
        </is>
      </c>
      <c r="E2281" s="14" t="inlineStr">
        <is>
          <t>FUELUSE</t>
        </is>
      </c>
      <c r="F2281" s="81" t="inlineStr">
        <is>
          <t>FUELUSE(AC2858,AD2840,AC2840,AD2849,AC2849,AD$7,$D2858,$E2858,$F2858,$G2858)</t>
        </is>
      </c>
    </row>
    <row r="2282">
      <c r="A2282" s="14" t="n">
        <v>2859</v>
      </c>
      <c r="B2282" s="14" t="inlineStr">
        <is>
          <t>ener</t>
        </is>
      </c>
      <c r="C2282" s="14" t="inlineStr">
        <is>
          <t>gso</t>
        </is>
      </c>
      <c r="D2282" s="14" t="inlineStr">
        <is>
          <t>ftr</t>
        </is>
      </c>
      <c r="E2282" s="14" t="inlineStr">
        <is>
          <t>FUELUSE</t>
        </is>
      </c>
      <c r="F2282" s="81" t="inlineStr">
        <is>
          <t>FUELUSE(AC2859,AD2841,AC2841,AD2850,AC2850,AD$7,$D2859,$E2859,$F2859,$G2859)</t>
        </is>
      </c>
    </row>
    <row r="2283">
      <c r="A2283" s="14" t="n">
        <v>2860</v>
      </c>
      <c r="B2283" s="14" t="inlineStr">
        <is>
          <t>ener</t>
        </is>
      </c>
      <c r="C2283" s="14" t="inlineStr">
        <is>
          <t>die</t>
        </is>
      </c>
      <c r="D2283" s="14" t="inlineStr">
        <is>
          <t>ftr</t>
        </is>
      </c>
      <c r="E2283" s="14" t="inlineStr">
        <is>
          <t>FUELUSE</t>
        </is>
      </c>
      <c r="F2283" s="81" t="inlineStr">
        <is>
          <t>FUELUSE(AC2860,AD2842,AC2842,AD2851,AC2851,AD$7,$D2860,$E2860,$F2860,$G2860)</t>
        </is>
      </c>
    </row>
    <row r="2284">
      <c r="A2284" s="14" t="n">
        <v>2861</v>
      </c>
      <c r="B2284" s="14" t="inlineStr">
        <is>
          <t>ener</t>
        </is>
      </c>
      <c r="C2284" s="14" t="inlineStr">
        <is>
          <t>lpg</t>
        </is>
      </c>
      <c r="D2284" s="14" t="inlineStr">
        <is>
          <t>ftr</t>
        </is>
      </c>
      <c r="E2284" s="14" t="inlineStr">
        <is>
          <t>FUELUSE</t>
        </is>
      </c>
      <c r="F2284" s="81" t="inlineStr">
        <is>
          <t>FUELUSE(AC2861,AD2843,AC2843,AD2852,AC2852,AD$7,$D2861,$E2861,$F2861,$G2861)</t>
        </is>
      </c>
    </row>
    <row r="2285">
      <c r="A2285" s="14" t="n">
        <v>2862</v>
      </c>
      <c r="B2285" s="14" t="inlineStr">
        <is>
          <t>ener</t>
        </is>
      </c>
      <c r="C2285" s="14" t="inlineStr">
        <is>
          <t>ker</t>
        </is>
      </c>
      <c r="D2285" s="14" t="inlineStr">
        <is>
          <t>ftr</t>
        </is>
      </c>
      <c r="E2285" s="14" t="inlineStr">
        <is>
          <t>FUELUSE</t>
        </is>
      </c>
      <c r="F2285" s="81" t="inlineStr">
        <is>
          <t>FUELUSE(AC2862,AD2844,AC2844,AD2853,AC2853,AD$7,$D2862,$E2862,$F2862,$G2862)</t>
        </is>
      </c>
    </row>
    <row r="2286">
      <c r="A2286" s="14" t="n">
        <v>2863</v>
      </c>
      <c r="B2286" s="14" t="inlineStr">
        <is>
          <t>ener</t>
        </is>
      </c>
      <c r="C2286" s="14" t="inlineStr">
        <is>
          <t>oop</t>
        </is>
      </c>
      <c r="D2286" s="14" t="inlineStr">
        <is>
          <t>ftr</t>
        </is>
      </c>
      <c r="E2286" s="14" t="inlineStr">
        <is>
          <t>FUELUSE</t>
        </is>
      </c>
      <c r="F2286" s="81" t="inlineStr">
        <is>
          <t>FUELUSE(AC2863,AD2845,AC2845,AD2854,AC2854,AD$7,$D2863,$E2863,$F2863,$G2863)</t>
        </is>
      </c>
    </row>
    <row r="2287">
      <c r="A2287" s="14" t="n">
        <v>2864</v>
      </c>
      <c r="B2287" s="14" t="inlineStr">
        <is>
          <t>ener</t>
        </is>
      </c>
      <c r="C2287" s="14" t="inlineStr">
        <is>
          <t>bio</t>
        </is>
      </c>
      <c r="D2287" s="14" t="inlineStr">
        <is>
          <t>ftr</t>
        </is>
      </c>
      <c r="E2287" s="14" t="inlineStr">
        <is>
          <t>FUELUSE</t>
        </is>
      </c>
      <c r="F2287" s="81" t="inlineStr">
        <is>
          <t>FUELUSE(AC2864,AD2846,AC2846,AD2855,AC2855,AD$7,$D2864,$E2864,$F2864,$G2864)</t>
        </is>
      </c>
    </row>
    <row r="2288">
      <c r="A2288" s="14" t="n">
        <v>2866</v>
      </c>
      <c r="B2288" s="14" t="inlineStr">
        <is>
          <t>co2</t>
        </is>
      </c>
      <c r="C2288" s="14" t="inlineStr">
        <is>
          <t>coa</t>
        </is>
      </c>
      <c r="D2288" s="14" t="inlineStr">
        <is>
          <t>ftr</t>
        </is>
      </c>
      <c r="E2288" s="14" t="inlineStr">
        <is>
          <t>EMISSIONS</t>
        </is>
      </c>
      <c r="F2288" s="81" t="inlineStr">
        <is>
          <t>EMISSIONS(AD2857,Settings!$C$13,$D2866)</t>
        </is>
      </c>
    </row>
    <row r="2289">
      <c r="A2289" s="14" t="n">
        <v>2867</v>
      </c>
      <c r="B2289" s="14" t="inlineStr">
        <is>
          <t>co2</t>
        </is>
      </c>
      <c r="C2289" s="14" t="inlineStr">
        <is>
          <t>nga</t>
        </is>
      </c>
      <c r="D2289" s="14" t="inlineStr">
        <is>
          <t>ftr</t>
        </is>
      </c>
      <c r="E2289" s="14" t="inlineStr">
        <is>
          <t>EMISSIONS</t>
        </is>
      </c>
      <c r="F2289" s="81" t="inlineStr">
        <is>
          <t>EMISSIONS(AD2858,Settings!$C$13,$D2867)</t>
        </is>
      </c>
    </row>
    <row r="2290">
      <c r="A2290" s="14" t="n">
        <v>2868</v>
      </c>
      <c r="B2290" s="14" t="inlineStr">
        <is>
          <t>co2</t>
        </is>
      </c>
      <c r="C2290" s="14" t="inlineStr">
        <is>
          <t>gso</t>
        </is>
      </c>
      <c r="D2290" s="14" t="inlineStr">
        <is>
          <t>ftr</t>
        </is>
      </c>
      <c r="E2290" s="14" t="inlineStr">
        <is>
          <t>EMISSIONS</t>
        </is>
      </c>
      <c r="F2290" s="81" t="inlineStr">
        <is>
          <t>EMISSIONS(AD2859,Settings!$C$13,$D2868)</t>
        </is>
      </c>
    </row>
    <row r="2291">
      <c r="A2291" s="14" t="n">
        <v>2869</v>
      </c>
      <c r="B2291" s="14" t="inlineStr">
        <is>
          <t>co2</t>
        </is>
      </c>
      <c r="C2291" s="14" t="inlineStr">
        <is>
          <t>die</t>
        </is>
      </c>
      <c r="D2291" s="14" t="inlineStr">
        <is>
          <t>ftr</t>
        </is>
      </c>
      <c r="E2291" s="14" t="inlineStr">
        <is>
          <t>EMISSIONS</t>
        </is>
      </c>
      <c r="F2291" s="81" t="inlineStr">
        <is>
          <t>EMISSIONS(AD2860,Settings!$C$13,$D2869)</t>
        </is>
      </c>
    </row>
    <row r="2292">
      <c r="A2292" s="14" t="n">
        <v>2870</v>
      </c>
      <c r="B2292" s="14" t="inlineStr">
        <is>
          <t>co2</t>
        </is>
      </c>
      <c r="C2292" s="14" t="inlineStr">
        <is>
          <t>lpg</t>
        </is>
      </c>
      <c r="D2292" s="14" t="inlineStr">
        <is>
          <t>ftr</t>
        </is>
      </c>
      <c r="E2292" s="14" t="inlineStr">
        <is>
          <t>EMISSIONS</t>
        </is>
      </c>
      <c r="F2292" s="81" t="inlineStr">
        <is>
          <t>EMISSIONS(AD2861,Settings!$C$13,$D2870)</t>
        </is>
      </c>
    </row>
    <row r="2293">
      <c r="A2293" s="14" t="n">
        <v>2871</v>
      </c>
      <c r="B2293" s="14" t="inlineStr">
        <is>
          <t>co2</t>
        </is>
      </c>
      <c r="C2293" s="14" t="inlineStr">
        <is>
          <t>ker</t>
        </is>
      </c>
      <c r="D2293" s="14" t="inlineStr">
        <is>
          <t>ftr</t>
        </is>
      </c>
      <c r="E2293" s="14" t="inlineStr">
        <is>
          <t>EMISSIONS</t>
        </is>
      </c>
      <c r="F2293" s="81" t="inlineStr">
        <is>
          <t>EMISSIONS(AD2862,Settings!$C$13,$D2871)</t>
        </is>
      </c>
    </row>
    <row r="2294">
      <c r="A2294" s="14" t="n">
        <v>2872</v>
      </c>
      <c r="B2294" s="14" t="inlineStr">
        <is>
          <t>co2</t>
        </is>
      </c>
      <c r="C2294" s="14" t="inlineStr">
        <is>
          <t>oop</t>
        </is>
      </c>
      <c r="D2294" s="14" t="inlineStr">
        <is>
          <t>ftr</t>
        </is>
      </c>
      <c r="E2294" s="14" t="inlineStr">
        <is>
          <t>EMISSIONS</t>
        </is>
      </c>
      <c r="F2294" s="81" t="inlineStr">
        <is>
          <t>EMISSIONS(AD2863,Settings!$C$13,$D2872)</t>
        </is>
      </c>
    </row>
    <row r="2295">
      <c r="A2295" s="14" t="n">
        <v>2873</v>
      </c>
      <c r="B2295" s="14" t="inlineStr">
        <is>
          <t>co2</t>
        </is>
      </c>
      <c r="C2295" s="14" t="inlineStr">
        <is>
          <t>bio</t>
        </is>
      </c>
      <c r="D2295" s="14" t="inlineStr">
        <is>
          <t>ftr</t>
        </is>
      </c>
      <c r="E2295" s="14" t="inlineStr">
        <is>
          <t>EMISSIONS</t>
        </is>
      </c>
      <c r="F2295" s="81" t="inlineStr">
        <is>
          <t>EMISSIONS(AD2864,Settings!$C$13,$D2873)</t>
        </is>
      </c>
    </row>
    <row r="2296">
      <c r="A2296" s="14" t="n">
        <v>2875</v>
      </c>
      <c r="B2296" s="14" t="inlineStr">
        <is>
          <t>rtx</t>
        </is>
      </c>
      <c r="C2296" s="14" t="inlineStr">
        <is>
          <t>coa</t>
        </is>
      </c>
      <c r="D2296" s="14" t="inlineStr">
        <is>
          <t>ftr</t>
        </is>
      </c>
      <c r="E2296" s="14" t="inlineStr">
        <is>
          <t>REVENUE</t>
        </is>
      </c>
      <c r="F2296" s="81" t="inlineStr">
        <is>
          <t>REVENUE(AD2857,Settings!$C$13,INDEX(AD$407:AD$418,$D2875)+INDEX(AD$394:AD$405,$D2875)+AD2830*(1+$E2875))</t>
        </is>
      </c>
    </row>
    <row r="2297">
      <c r="A2297" s="14" t="n">
        <v>2876</v>
      </c>
      <c r="B2297" s="14" t="inlineStr">
        <is>
          <t>rtx</t>
        </is>
      </c>
      <c r="C2297" s="14" t="inlineStr">
        <is>
          <t>nga</t>
        </is>
      </c>
      <c r="D2297" s="14" t="inlineStr">
        <is>
          <t>ftr</t>
        </is>
      </c>
      <c r="E2297" s="14" t="inlineStr">
        <is>
          <t>REVENUE</t>
        </is>
      </c>
      <c r="F2297" s="81" t="inlineStr">
        <is>
          <t>REVENUE(AD2858,Settings!$C$13,INDEX(AD$407:AD$418,$D2876)+INDEX(AD$394:AD$405,$D2876)+AD2831*(1+$E2876))</t>
        </is>
      </c>
    </row>
    <row r="2298">
      <c r="A2298" s="14" t="n">
        <v>2877</v>
      </c>
      <c r="B2298" s="14" t="inlineStr">
        <is>
          <t>rtx</t>
        </is>
      </c>
      <c r="C2298" s="14" t="inlineStr">
        <is>
          <t>gso</t>
        </is>
      </c>
      <c r="D2298" s="14" t="inlineStr">
        <is>
          <t>ftr</t>
        </is>
      </c>
      <c r="E2298" s="14" t="inlineStr">
        <is>
          <t>REVENUE</t>
        </is>
      </c>
      <c r="F2298" s="81" t="inlineStr">
        <is>
          <t>REVENUE(AD2859,Settings!$C$13,INDEX(AD$407:AD$418,$D2877)+INDEX(AD$394:AD$405,$D2877)+AD2832*(1+$E2877))</t>
        </is>
      </c>
    </row>
    <row r="2299">
      <c r="A2299" s="14" t="n">
        <v>2878</v>
      </c>
      <c r="B2299" s="14" t="inlineStr">
        <is>
          <t>rtx</t>
        </is>
      </c>
      <c r="C2299" s="14" t="inlineStr">
        <is>
          <t>die</t>
        </is>
      </c>
      <c r="D2299" s="14" t="inlineStr">
        <is>
          <t>ftr</t>
        </is>
      </c>
      <c r="E2299" s="14" t="inlineStr">
        <is>
          <t>REVENUE</t>
        </is>
      </c>
      <c r="F2299" s="81" t="inlineStr">
        <is>
          <t>REVENUE(AD2860,Settings!$C$13,INDEX(AD$407:AD$418,$D2878)+INDEX(AD$394:AD$405,$D2878)+AD2833*(1+$E2878))</t>
        </is>
      </c>
    </row>
    <row r="2300">
      <c r="A2300" s="14" t="n">
        <v>2879</v>
      </c>
      <c r="B2300" s="14" t="inlineStr">
        <is>
          <t>rtx</t>
        </is>
      </c>
      <c r="C2300" s="14" t="inlineStr">
        <is>
          <t>lpg</t>
        </is>
      </c>
      <c r="D2300" s="14" t="inlineStr">
        <is>
          <t>ftr</t>
        </is>
      </c>
      <c r="E2300" s="14" t="inlineStr">
        <is>
          <t>REVENUE</t>
        </is>
      </c>
      <c r="F2300" s="81" t="inlineStr">
        <is>
          <t>REVENUE(AD2861,Settings!$C$13,INDEX(AD$407:AD$418,$D2879)+INDEX(AD$394:AD$405,$D2879)+AD2834*(1+$E2879))</t>
        </is>
      </c>
    </row>
    <row r="2301">
      <c r="A2301" s="14" t="n">
        <v>2880</v>
      </c>
      <c r="B2301" s="14" t="inlineStr">
        <is>
          <t>rtx</t>
        </is>
      </c>
      <c r="C2301" s="14" t="inlineStr">
        <is>
          <t>ker</t>
        </is>
      </c>
      <c r="D2301" s="14" t="inlineStr">
        <is>
          <t>ftr</t>
        </is>
      </c>
      <c r="E2301" s="14" t="inlineStr">
        <is>
          <t>REVENUE</t>
        </is>
      </c>
      <c r="F2301" s="81" t="inlineStr">
        <is>
          <t>REVENUE(AD2862,Settings!$C$13,INDEX(AD$407:AD$418,$D2880)+INDEX(AD$394:AD$405,$D2880)+AD2835*(1+$E2880))</t>
        </is>
      </c>
    </row>
    <row r="2302">
      <c r="A2302" s="14" t="n">
        <v>2881</v>
      </c>
      <c r="B2302" s="14" t="inlineStr">
        <is>
          <t>rtx</t>
        </is>
      </c>
      <c r="C2302" s="14" t="inlineStr">
        <is>
          <t>oop</t>
        </is>
      </c>
      <c r="D2302" s="14" t="inlineStr">
        <is>
          <t>ftr</t>
        </is>
      </c>
      <c r="E2302" s="14" t="inlineStr">
        <is>
          <t>REVENUE</t>
        </is>
      </c>
      <c r="F2302" s="81" t="inlineStr">
        <is>
          <t>REVENUE(AD2863,Settings!$C$13,INDEX(AD$407:AD$418,$D2881)+INDEX(AD$394:AD$405,$D2881)+AD2836*(1+$E2881))</t>
        </is>
      </c>
    </row>
    <row r="2303">
      <c r="A2303" s="14" t="n">
        <v>2882</v>
      </c>
      <c r="B2303" s="14" t="inlineStr">
        <is>
          <t>rtx</t>
        </is>
      </c>
      <c r="C2303" s="14" t="inlineStr">
        <is>
          <t>bio</t>
        </is>
      </c>
      <c r="D2303" s="14" t="inlineStr">
        <is>
          <t>ftr</t>
        </is>
      </c>
      <c r="E2303" s="14" t="inlineStr">
        <is>
          <t>REVENUE</t>
        </is>
      </c>
      <c r="F2303" s="81" t="inlineStr">
        <is>
          <t>REVENUE(AD2864,Settings!$C$13,INDEX(AD$407:AD$418,$D2882)+INDEX(AD$394:AD$405,$D2882)+AD2837*(1+$E2882))</t>
        </is>
      </c>
    </row>
    <row r="2304">
      <c r="A2304" s="14" t="n">
        <v>2884</v>
      </c>
      <c r="B2304" s="14" t="inlineStr">
        <is>
          <t>rsub</t>
        </is>
      </c>
      <c r="C2304" s="14" t="inlineStr">
        <is>
          <t>coa</t>
        </is>
      </c>
      <c r="D2304" s="14" t="inlineStr">
        <is>
          <t>ftr</t>
        </is>
      </c>
      <c r="E2304" s="14" t="inlineStr">
        <is>
          <t>REVENUE</t>
        </is>
      </c>
      <c r="F2304" s="81" t="inlineStr">
        <is>
          <t>REVENUE(AD2857,Settings!$C$13,INDEX(AD$420:AD$431,$D2884))</t>
        </is>
      </c>
    </row>
    <row r="2305">
      <c r="A2305" s="14" t="n">
        <v>2885</v>
      </c>
      <c r="B2305" s="14" t="inlineStr">
        <is>
          <t>rsub</t>
        </is>
      </c>
      <c r="C2305" s="14" t="inlineStr">
        <is>
          <t>nga</t>
        </is>
      </c>
      <c r="D2305" s="14" t="inlineStr">
        <is>
          <t>ftr</t>
        </is>
      </c>
      <c r="E2305" s="14" t="inlineStr">
        <is>
          <t>REVENUE</t>
        </is>
      </c>
      <c r="F2305" s="81" t="inlineStr">
        <is>
          <t>REVENUE(AD2858,Settings!$C$13,INDEX(AD$420:AD$431,$D2885))</t>
        </is>
      </c>
    </row>
    <row r="2306">
      <c r="A2306" s="14" t="n">
        <v>2886</v>
      </c>
      <c r="B2306" s="14" t="inlineStr">
        <is>
          <t>rsub</t>
        </is>
      </c>
      <c r="C2306" s="14" t="inlineStr">
        <is>
          <t>gso</t>
        </is>
      </c>
      <c r="D2306" s="14" t="inlineStr">
        <is>
          <t>ftr</t>
        </is>
      </c>
      <c r="E2306" s="14" t="inlineStr">
        <is>
          <t>REVENUE</t>
        </is>
      </c>
      <c r="F2306" s="81" t="inlineStr">
        <is>
          <t>REVENUE(AD2859,Settings!$C$13,INDEX(AD$420:AD$431,$D2886))</t>
        </is>
      </c>
    </row>
    <row r="2307">
      <c r="A2307" s="14" t="n">
        <v>2887</v>
      </c>
      <c r="B2307" s="14" t="inlineStr">
        <is>
          <t>rsub</t>
        </is>
      </c>
      <c r="C2307" s="14" t="inlineStr">
        <is>
          <t>die</t>
        </is>
      </c>
      <c r="D2307" s="14" t="inlineStr">
        <is>
          <t>ftr</t>
        </is>
      </c>
      <c r="E2307" s="14" t="inlineStr">
        <is>
          <t>REVENUE</t>
        </is>
      </c>
      <c r="F2307" s="81" t="inlineStr">
        <is>
          <t>REVENUE(AD2860,Settings!$C$13,INDEX(AD$420:AD$431,$D2887))</t>
        </is>
      </c>
    </row>
    <row r="2308">
      <c r="A2308" s="14" t="n">
        <v>2888</v>
      </c>
      <c r="B2308" s="14" t="inlineStr">
        <is>
          <t>rsub</t>
        </is>
      </c>
      <c r="C2308" s="14" t="inlineStr">
        <is>
          <t>lpg</t>
        </is>
      </c>
      <c r="D2308" s="14" t="inlineStr">
        <is>
          <t>ftr</t>
        </is>
      </c>
      <c r="E2308" s="14" t="inlineStr">
        <is>
          <t>REVENUE</t>
        </is>
      </c>
      <c r="F2308" s="81" t="inlineStr">
        <is>
          <t>REVENUE(AD2861,Settings!$C$13,INDEX(AD$420:AD$431,$D2888))</t>
        </is>
      </c>
    </row>
    <row r="2309">
      <c r="A2309" s="14" t="n">
        <v>2889</v>
      </c>
      <c r="B2309" s="14" t="inlineStr">
        <is>
          <t>rsub</t>
        </is>
      </c>
      <c r="C2309" s="14" t="inlineStr">
        <is>
          <t>ker</t>
        </is>
      </c>
      <c r="D2309" s="14" t="inlineStr">
        <is>
          <t>ftr</t>
        </is>
      </c>
      <c r="E2309" s="14" t="inlineStr">
        <is>
          <t>REVENUE</t>
        </is>
      </c>
      <c r="F2309" s="81" t="inlineStr">
        <is>
          <t>REVENUE(AD2862,Settings!$C$13,INDEX(AD$420:AD$431,$D2889))</t>
        </is>
      </c>
    </row>
    <row r="2310">
      <c r="A2310" s="14" t="n">
        <v>2890</v>
      </c>
      <c r="B2310" s="14" t="inlineStr">
        <is>
          <t>rsub</t>
        </is>
      </c>
      <c r="C2310" s="14" t="inlineStr">
        <is>
          <t>oop</t>
        </is>
      </c>
      <c r="D2310" s="14" t="inlineStr">
        <is>
          <t>ftr</t>
        </is>
      </c>
      <c r="E2310" s="14" t="inlineStr">
        <is>
          <t>REVENUE</t>
        </is>
      </c>
      <c r="F2310" s="81" t="inlineStr">
        <is>
          <t>REVENUE(AD2863,Settings!$C$13,INDEX(AD$420:AD$431,$D2890))</t>
        </is>
      </c>
    </row>
    <row r="2311">
      <c r="A2311" s="14" t="n">
        <v>2891</v>
      </c>
      <c r="B2311" s="14" t="inlineStr">
        <is>
          <t>rsub</t>
        </is>
      </c>
      <c r="C2311" s="14" t="inlineStr">
        <is>
          <t>bio</t>
        </is>
      </c>
      <c r="D2311" s="14" t="inlineStr">
        <is>
          <t>ftr</t>
        </is>
      </c>
      <c r="E2311" s="14" t="inlineStr">
        <is>
          <t>REVENUE</t>
        </is>
      </c>
      <c r="F2311" s="81" t="inlineStr">
        <is>
          <t>REVENUE(AD2864,Settings!$C$13,INDEX(AD$420:AD$431,$D2891))</t>
        </is>
      </c>
    </row>
    <row r="2312">
      <c r="A2312" s="14" t="n">
        <v>2893</v>
      </c>
      <c r="B2312" s="14" t="inlineStr">
        <is>
          <t>rnew</t>
        </is>
      </c>
      <c r="C2312" s="14" t="inlineStr">
        <is>
          <t>coa</t>
        </is>
      </c>
      <c r="D2312" s="14" t="inlineStr">
        <is>
          <t>ftr</t>
        </is>
      </c>
      <c r="E2312" s="14" t="inlineStr">
        <is>
          <t>REVENUE</t>
        </is>
      </c>
      <c r="F2312" s="81" t="inlineStr">
        <is>
          <t>REVENUE(AD2857,Settings!$C$13,NEWREVRATE(AD2785,AD2803,AD2794,AD$201,AD2812,$D2893))</t>
        </is>
      </c>
    </row>
    <row r="2313">
      <c r="A2313" s="14" t="n">
        <v>2894</v>
      </c>
      <c r="B2313" s="14" t="inlineStr">
        <is>
          <t>rnew</t>
        </is>
      </c>
      <c r="C2313" s="14" t="inlineStr">
        <is>
          <t>nga</t>
        </is>
      </c>
      <c r="D2313" s="14" t="inlineStr">
        <is>
          <t>ftr</t>
        </is>
      </c>
      <c r="E2313" s="14" t="inlineStr">
        <is>
          <t>REVENUE</t>
        </is>
      </c>
      <c r="F2313" s="81" t="inlineStr">
        <is>
          <t>REVENUE(AD2858,Settings!$C$13,NEWREVRATE(AD2786,AD2804,AD2795,AD$201,AD2813,$D2894))</t>
        </is>
      </c>
    </row>
    <row r="2314">
      <c r="A2314" s="14" t="n">
        <v>2895</v>
      </c>
      <c r="B2314" s="14" t="inlineStr">
        <is>
          <t>rnew</t>
        </is>
      </c>
      <c r="C2314" s="14" t="inlineStr">
        <is>
          <t>gso</t>
        </is>
      </c>
      <c r="D2314" s="14" t="inlineStr">
        <is>
          <t>ftr</t>
        </is>
      </c>
      <c r="E2314" s="14" t="inlineStr">
        <is>
          <t>REVENUE</t>
        </is>
      </c>
      <c r="F2314" s="81" t="inlineStr">
        <is>
          <t>REVENUE(AD2859,Settings!$C$13,NEWREVRATE(AD2787,AD2805,AD2796,AD$201,AD2814,$D2895))</t>
        </is>
      </c>
    </row>
    <row r="2315">
      <c r="A2315" s="14" t="n">
        <v>2896</v>
      </c>
      <c r="B2315" s="14" t="inlineStr">
        <is>
          <t>rnew</t>
        </is>
      </c>
      <c r="C2315" s="14" t="inlineStr">
        <is>
          <t>die</t>
        </is>
      </c>
      <c r="D2315" s="14" t="inlineStr">
        <is>
          <t>ftr</t>
        </is>
      </c>
      <c r="E2315" s="14" t="inlineStr">
        <is>
          <t>REVENUE</t>
        </is>
      </c>
      <c r="F2315" s="81" t="inlineStr">
        <is>
          <t>REVENUE(AD2860,Settings!$C$13,NEWREVRATE(AD2788,AD2806,AD2797,AD$201,AD2815,$D2896))</t>
        </is>
      </c>
    </row>
    <row r="2316">
      <c r="A2316" s="14" t="n">
        <v>2897</v>
      </c>
      <c r="B2316" s="14" t="inlineStr">
        <is>
          <t>rnew</t>
        </is>
      </c>
      <c r="C2316" s="14" t="inlineStr">
        <is>
          <t>lpg</t>
        </is>
      </c>
      <c r="D2316" s="14" t="inlineStr">
        <is>
          <t>ftr</t>
        </is>
      </c>
      <c r="E2316" s="14" t="inlineStr">
        <is>
          <t>REVENUE</t>
        </is>
      </c>
      <c r="F2316" s="81" t="inlineStr">
        <is>
          <t>REVENUE(AD2861,Settings!$C$13,NEWREVRATE(AD2789,AD2807,AD2798,AD$201,AD2816,$D2897))</t>
        </is>
      </c>
    </row>
    <row r="2317">
      <c r="A2317" s="14" t="n">
        <v>2898</v>
      </c>
      <c r="B2317" s="14" t="inlineStr">
        <is>
          <t>rnew</t>
        </is>
      </c>
      <c r="C2317" s="14" t="inlineStr">
        <is>
          <t>ker</t>
        </is>
      </c>
      <c r="D2317" s="14" t="inlineStr">
        <is>
          <t>ftr</t>
        </is>
      </c>
      <c r="E2317" s="14" t="inlineStr">
        <is>
          <t>REVENUE</t>
        </is>
      </c>
      <c r="F2317" s="81" t="inlineStr">
        <is>
          <t>REVENUE(AD2862,Settings!$C$13,NEWREVRATE(AD2790,AD2808,AD2799,AD$201,AD2817,$D2898))</t>
        </is>
      </c>
    </row>
    <row r="2318">
      <c r="A2318" s="14" t="n">
        <v>2899</v>
      </c>
      <c r="B2318" s="14" t="inlineStr">
        <is>
          <t>rnew</t>
        </is>
      </c>
      <c r="C2318" s="14" t="inlineStr">
        <is>
          <t>oop</t>
        </is>
      </c>
      <c r="D2318" s="14" t="inlineStr">
        <is>
          <t>ftr</t>
        </is>
      </c>
      <c r="E2318" s="14" t="inlineStr">
        <is>
          <t>REVENUE</t>
        </is>
      </c>
      <c r="F2318" s="81" t="inlineStr">
        <is>
          <t>REVENUE(AD2863,Settings!$C$13,NEWREVRATE(AD2791,AD2809,AD2800,AD$201,AD2818,$D2899))</t>
        </is>
      </c>
    </row>
    <row r="2319">
      <c r="A2319" s="14" t="n">
        <v>2900</v>
      </c>
      <c r="B2319" s="14" t="inlineStr">
        <is>
          <t>rnew</t>
        </is>
      </c>
      <c r="C2319" s="14" t="inlineStr">
        <is>
          <t>bio</t>
        </is>
      </c>
      <c r="D2319" s="14" t="inlineStr">
        <is>
          <t>ftr</t>
        </is>
      </c>
      <c r="E2319" s="14" t="inlineStr">
        <is>
          <t>REVENUE</t>
        </is>
      </c>
      <c r="F2319" s="81" t="inlineStr">
        <is>
          <t>REVENUE(AD2864,Settings!$C$13,NEWREVRATE(AD2792,AD2810,AD2801,AD$201,AD2819,$D2900))</t>
        </is>
      </c>
    </row>
    <row r="2320">
      <c r="A2320" s="14" t="n">
        <v>2902</v>
      </c>
      <c r="B2320" s="14" t="inlineStr">
        <is>
          <t>rxcp</t>
        </is>
      </c>
      <c r="C2320" s="14" t="inlineStr">
        <is>
          <t>coa</t>
        </is>
      </c>
      <c r="D2320" s="14" t="inlineStr">
        <is>
          <t>ftr</t>
        </is>
      </c>
      <c r="E2320" s="14" t="inlineStr">
        <is>
          <t>REVENUE</t>
        </is>
      </c>
      <c r="F2320" s="81" t="inlineStr">
        <is>
          <t>REVENUE(AD2857,Settings!$C$13,AD2821)</t>
        </is>
      </c>
    </row>
    <row r="2321">
      <c r="A2321" s="14" t="n">
        <v>2903</v>
      </c>
      <c r="B2321" s="14" t="inlineStr">
        <is>
          <t>rxcp</t>
        </is>
      </c>
      <c r="C2321" s="14" t="inlineStr">
        <is>
          <t>nga</t>
        </is>
      </c>
      <c r="D2321" s="14" t="inlineStr">
        <is>
          <t>ftr</t>
        </is>
      </c>
      <c r="E2321" s="14" t="inlineStr">
        <is>
          <t>REVENUE</t>
        </is>
      </c>
      <c r="F2321" s="81" t="inlineStr">
        <is>
          <t>REVENUE(AD2858,Settings!$C$13,AD2822)</t>
        </is>
      </c>
    </row>
    <row r="2322">
      <c r="A2322" s="14" t="n">
        <v>2904</v>
      </c>
      <c r="B2322" s="14" t="inlineStr">
        <is>
          <t>rxcp</t>
        </is>
      </c>
      <c r="C2322" s="14" t="inlineStr">
        <is>
          <t>gso</t>
        </is>
      </c>
      <c r="D2322" s="14" t="inlineStr">
        <is>
          <t>ftr</t>
        </is>
      </c>
      <c r="E2322" s="14" t="inlineStr">
        <is>
          <t>REVENUE</t>
        </is>
      </c>
      <c r="F2322" s="81" t="inlineStr">
        <is>
          <t>REVENUE(AD2859,Settings!$C$13,AD2823)</t>
        </is>
      </c>
    </row>
    <row r="2323">
      <c r="A2323" s="14" t="n">
        <v>2905</v>
      </c>
      <c r="B2323" s="14" t="inlineStr">
        <is>
          <t>rxcp</t>
        </is>
      </c>
      <c r="C2323" s="14" t="inlineStr">
        <is>
          <t>die</t>
        </is>
      </c>
      <c r="D2323" s="14" t="inlineStr">
        <is>
          <t>ftr</t>
        </is>
      </c>
      <c r="E2323" s="14" t="inlineStr">
        <is>
          <t>REVENUE</t>
        </is>
      </c>
      <c r="F2323" s="81" t="inlineStr">
        <is>
          <t>REVENUE(AD2860,Settings!$C$13,AD2824)</t>
        </is>
      </c>
    </row>
    <row r="2324">
      <c r="A2324" s="14" t="n">
        <v>2906</v>
      </c>
      <c r="B2324" s="14" t="inlineStr">
        <is>
          <t>rxcp</t>
        </is>
      </c>
      <c r="C2324" s="14" t="inlineStr">
        <is>
          <t>lpg</t>
        </is>
      </c>
      <c r="D2324" s="14" t="inlineStr">
        <is>
          <t>ftr</t>
        </is>
      </c>
      <c r="E2324" s="14" t="inlineStr">
        <is>
          <t>REVENUE</t>
        </is>
      </c>
      <c r="F2324" s="81" t="inlineStr">
        <is>
          <t>REVENUE(AD2861,Settings!$C$13,AD2825)</t>
        </is>
      </c>
    </row>
    <row r="2325">
      <c r="A2325" s="14" t="n">
        <v>2907</v>
      </c>
      <c r="B2325" s="14" t="inlineStr">
        <is>
          <t>rxcp</t>
        </is>
      </c>
      <c r="C2325" s="14" t="inlineStr">
        <is>
          <t>ker</t>
        </is>
      </c>
      <c r="D2325" s="14" t="inlineStr">
        <is>
          <t>ftr</t>
        </is>
      </c>
      <c r="E2325" s="14" t="inlineStr">
        <is>
          <t>REVENUE</t>
        </is>
      </c>
      <c r="F2325" s="81" t="inlineStr">
        <is>
          <t>REVENUE(AD2862,Settings!$C$13,AD2826)</t>
        </is>
      </c>
    </row>
    <row r="2326">
      <c r="A2326" s="14" t="n">
        <v>2908</v>
      </c>
      <c r="B2326" s="14" t="inlineStr">
        <is>
          <t>rxcp</t>
        </is>
      </c>
      <c r="C2326" s="14" t="inlineStr">
        <is>
          <t>oop</t>
        </is>
      </c>
      <c r="D2326" s="14" t="inlineStr">
        <is>
          <t>ftr</t>
        </is>
      </c>
      <c r="E2326" s="14" t="inlineStr">
        <is>
          <t>REVENUE</t>
        </is>
      </c>
      <c r="F2326" s="81" t="inlineStr">
        <is>
          <t>REVENUE(AD2863,Settings!$C$13,AD2827)</t>
        </is>
      </c>
    </row>
    <row r="2327">
      <c r="A2327" s="14" t="n">
        <v>2909</v>
      </c>
      <c r="B2327" s="14" t="inlineStr">
        <is>
          <t>rxcp</t>
        </is>
      </c>
      <c r="C2327" s="14" t="inlineStr">
        <is>
          <t>bio</t>
        </is>
      </c>
      <c r="D2327" s="14" t="inlineStr">
        <is>
          <t>ftr</t>
        </is>
      </c>
      <c r="E2327" s="14" t="inlineStr">
        <is>
          <t>REVENUE</t>
        </is>
      </c>
      <c r="F2327" s="81" t="inlineStr">
        <is>
          <t>REVENUE(AD2864,Settings!$C$13,AD2828)</t>
        </is>
      </c>
    </row>
    <row r="2328">
      <c r="A2328" s="14" t="n">
        <v>2916</v>
      </c>
      <c r="B2328" s="14" t="inlineStr">
        <is>
          <t>ctxnew</t>
        </is>
      </c>
      <c r="C2328" s="14" t="inlineStr">
        <is>
          <t>coa</t>
        </is>
      </c>
      <c r="D2328" s="14" t="inlineStr">
        <is>
          <t>oen</t>
        </is>
      </c>
      <c r="E2328" s="14" t="inlineStr">
        <is>
          <t>CARBONTAX</t>
        </is>
      </c>
      <c r="F2328" s="81" t="inlineStr">
        <is>
          <t>CARBONTAX(INDEX(AD$263:AD$279,$F2916),$D2916,INDEX(AD$23:AD$30,$E2916))</t>
        </is>
      </c>
    </row>
    <row r="2329">
      <c r="A2329" s="14" t="n">
        <v>2917</v>
      </c>
      <c r="B2329" s="14" t="inlineStr">
        <is>
          <t>ctxnew</t>
        </is>
      </c>
      <c r="C2329" s="14" t="inlineStr">
        <is>
          <t>nga</t>
        </is>
      </c>
      <c r="D2329" s="14" t="inlineStr">
        <is>
          <t>oen</t>
        </is>
      </c>
      <c r="E2329" s="14" t="inlineStr">
        <is>
          <t>CARBONTAX</t>
        </is>
      </c>
      <c r="F2329" s="81" t="inlineStr">
        <is>
          <t>CARBONTAX(INDEX(AD$263:AD$279,$F2917),$D2917,INDEX(AD$23:AD$30,$E2917))</t>
        </is>
      </c>
    </row>
    <row r="2330">
      <c r="A2330" s="14" t="n">
        <v>2918</v>
      </c>
      <c r="B2330" s="14" t="inlineStr">
        <is>
          <t>ctxnew</t>
        </is>
      </c>
      <c r="C2330" s="14" t="inlineStr">
        <is>
          <t>gso</t>
        </is>
      </c>
      <c r="D2330" s="14" t="inlineStr">
        <is>
          <t>oen</t>
        </is>
      </c>
      <c r="E2330" s="14" t="inlineStr">
        <is>
          <t>CARBONTAX</t>
        </is>
      </c>
      <c r="F2330" s="81" t="inlineStr">
        <is>
          <t>CARBONTAX(INDEX(AD$263:AD$279,$F2918),$D2918,INDEX(AD$23:AD$30,$E2918))</t>
        </is>
      </c>
    </row>
    <row r="2331">
      <c r="A2331" s="14" t="n">
        <v>2919</v>
      </c>
      <c r="B2331" s="14" t="inlineStr">
        <is>
          <t>ctxnew</t>
        </is>
      </c>
      <c r="C2331" s="14" t="inlineStr">
        <is>
          <t>die</t>
        </is>
      </c>
      <c r="D2331" s="14" t="inlineStr">
        <is>
          <t>oen</t>
        </is>
      </c>
      <c r="E2331" s="14" t="inlineStr">
        <is>
          <t>CARBONTAX</t>
        </is>
      </c>
      <c r="F2331" s="81" t="inlineStr">
        <is>
          <t>CARBONTAX(INDEX(AD$263:AD$279,$F2919),$D2919,INDEX(AD$23:AD$30,$E2919))</t>
        </is>
      </c>
    </row>
    <row r="2332">
      <c r="A2332" s="14" t="n">
        <v>2920</v>
      </c>
      <c r="B2332" s="14" t="inlineStr">
        <is>
          <t>ctxnew</t>
        </is>
      </c>
      <c r="C2332" s="14" t="inlineStr">
        <is>
          <t>lpg</t>
        </is>
      </c>
      <c r="D2332" s="14" t="inlineStr">
        <is>
          <t>oen</t>
        </is>
      </c>
      <c r="E2332" s="14" t="inlineStr">
        <is>
          <t>CARBONTAX</t>
        </is>
      </c>
      <c r="F2332" s="81" t="inlineStr">
        <is>
          <t>CARBONTAX(INDEX(AD$263:AD$279,$F2920),$D2920,INDEX(AD$23:AD$30,$E2920))</t>
        </is>
      </c>
    </row>
    <row r="2333">
      <c r="A2333" s="14" t="n">
        <v>2921</v>
      </c>
      <c r="B2333" s="14" t="inlineStr">
        <is>
          <t>ctxnew</t>
        </is>
      </c>
      <c r="C2333" s="14" t="inlineStr">
        <is>
          <t>ker</t>
        </is>
      </c>
      <c r="D2333" s="14" t="inlineStr">
        <is>
          <t>oen</t>
        </is>
      </c>
      <c r="E2333" s="14" t="inlineStr">
        <is>
          <t>CARBONTAX</t>
        </is>
      </c>
      <c r="F2333" s="81" t="inlineStr">
        <is>
          <t>CARBONTAX(INDEX(AD$263:AD$279,$F2921),$D2921,INDEX(AD$23:AD$30,$E2921))</t>
        </is>
      </c>
    </row>
    <row r="2334">
      <c r="A2334" s="14" t="n">
        <v>2922</v>
      </c>
      <c r="B2334" s="14" t="inlineStr">
        <is>
          <t>ctxnew</t>
        </is>
      </c>
      <c r="C2334" s="14" t="inlineStr">
        <is>
          <t>oop</t>
        </is>
      </c>
      <c r="D2334" s="14" t="inlineStr">
        <is>
          <t>oen</t>
        </is>
      </c>
      <c r="E2334" s="14" t="inlineStr">
        <is>
          <t>CARBONTAX</t>
        </is>
      </c>
      <c r="F2334" s="81" t="inlineStr">
        <is>
          <t>CARBONTAX(INDEX(AD$263:AD$279,$F2922),$D2922,INDEX(AD$23:AD$30,$E2922))</t>
        </is>
      </c>
    </row>
    <row r="2335">
      <c r="A2335" s="14" t="n">
        <v>2923</v>
      </c>
      <c r="B2335" s="14" t="inlineStr">
        <is>
          <t>ctxnew</t>
        </is>
      </c>
      <c r="C2335" s="14" t="inlineStr">
        <is>
          <t>bio</t>
        </is>
      </c>
      <c r="D2335" s="14" t="inlineStr">
        <is>
          <t>oen</t>
        </is>
      </c>
      <c r="E2335" s="14" t="inlineStr">
        <is>
          <t>CARBONTAX</t>
        </is>
      </c>
      <c r="F2335" s="81" t="inlineStr">
        <is>
          <t>CARBONTAX(INDEX(AD$263:AD$279,$F2923),$D2923,INDEX(AD$23:AD$30,$E2923))</t>
        </is>
      </c>
    </row>
    <row r="2336">
      <c r="A2336" s="14" t="n">
        <v>2925</v>
      </c>
      <c r="B2336" s="14" t="inlineStr">
        <is>
          <t>ets</t>
        </is>
      </c>
      <c r="C2336" s="14" t="inlineStr">
        <is>
          <t>coa</t>
        </is>
      </c>
      <c r="D2336" s="14" t="inlineStr">
        <is>
          <t>oen</t>
        </is>
      </c>
      <c r="E2336" s="14" t="inlineStr">
        <is>
          <t>ETSCOST</t>
        </is>
      </c>
      <c r="F2336" s="81" t="inlineStr">
        <is>
          <t>ETSCOST(INDEX(AD$280:AD$296,$E2925),$D2925)</t>
        </is>
      </c>
    </row>
    <row r="2337">
      <c r="A2337" s="14" t="n">
        <v>2926</v>
      </c>
      <c r="B2337" s="14" t="inlineStr">
        <is>
          <t>ets</t>
        </is>
      </c>
      <c r="C2337" s="14" t="inlineStr">
        <is>
          <t>nga</t>
        </is>
      </c>
      <c r="D2337" s="14" t="inlineStr">
        <is>
          <t>oen</t>
        </is>
      </c>
      <c r="E2337" s="14" t="inlineStr">
        <is>
          <t>ETSCOST</t>
        </is>
      </c>
      <c r="F2337" s="81" t="inlineStr">
        <is>
          <t>ETSCOST(INDEX(AD$280:AD$296,$E2926),$D2926)</t>
        </is>
      </c>
    </row>
    <row r="2338">
      <c r="A2338" s="14" t="n">
        <v>2927</v>
      </c>
      <c r="B2338" s="14" t="inlineStr">
        <is>
          <t>ets</t>
        </is>
      </c>
      <c r="C2338" s="14" t="inlineStr">
        <is>
          <t>gso</t>
        </is>
      </c>
      <c r="D2338" s="14" t="inlineStr">
        <is>
          <t>oen</t>
        </is>
      </c>
      <c r="E2338" s="14" t="inlineStr">
        <is>
          <t>ETSCOST</t>
        </is>
      </c>
      <c r="F2338" s="81" t="inlineStr">
        <is>
          <t>ETSCOST(INDEX(AD$280:AD$296,$E2927),$D2927)</t>
        </is>
      </c>
    </row>
    <row r="2339">
      <c r="A2339" s="14" t="n">
        <v>2928</v>
      </c>
      <c r="B2339" s="14" t="inlineStr">
        <is>
          <t>ets</t>
        </is>
      </c>
      <c r="C2339" s="14" t="inlineStr">
        <is>
          <t>die</t>
        </is>
      </c>
      <c r="D2339" s="14" t="inlineStr">
        <is>
          <t>oen</t>
        </is>
      </c>
      <c r="E2339" s="14" t="inlineStr">
        <is>
          <t>ETSCOST</t>
        </is>
      </c>
      <c r="F2339" s="81" t="inlineStr">
        <is>
          <t>ETSCOST(INDEX(AD$280:AD$296,$E2928),$D2928)</t>
        </is>
      </c>
    </row>
    <row r="2340">
      <c r="A2340" s="14" t="n">
        <v>2929</v>
      </c>
      <c r="B2340" s="14" t="inlineStr">
        <is>
          <t>ets</t>
        </is>
      </c>
      <c r="C2340" s="14" t="inlineStr">
        <is>
          <t>lpg</t>
        </is>
      </c>
      <c r="D2340" s="14" t="inlineStr">
        <is>
          <t>oen</t>
        </is>
      </c>
      <c r="E2340" s="14" t="inlineStr">
        <is>
          <t>ETSCOST</t>
        </is>
      </c>
      <c r="F2340" s="81" t="inlineStr">
        <is>
          <t>ETSCOST(INDEX(AD$280:AD$296,$E2929),$D2929)</t>
        </is>
      </c>
    </row>
    <row r="2341">
      <c r="A2341" s="14" t="n">
        <v>2930</v>
      </c>
      <c r="B2341" s="14" t="inlineStr">
        <is>
          <t>ets</t>
        </is>
      </c>
      <c r="C2341" s="14" t="inlineStr">
        <is>
          <t>ker</t>
        </is>
      </c>
      <c r="D2341" s="14" t="inlineStr">
        <is>
          <t>oen</t>
        </is>
      </c>
      <c r="E2341" s="14" t="inlineStr">
        <is>
          <t>ETSCOST</t>
        </is>
      </c>
      <c r="F2341" s="81" t="inlineStr">
        <is>
          <t>ETSCOST(INDEX(AD$280:AD$296,$E2930),$D2930)</t>
        </is>
      </c>
    </row>
    <row r="2342">
      <c r="A2342" s="14" t="n">
        <v>2931</v>
      </c>
      <c r="B2342" s="14" t="inlineStr">
        <is>
          <t>ets</t>
        </is>
      </c>
      <c r="C2342" s="14" t="inlineStr">
        <is>
          <t>oop</t>
        </is>
      </c>
      <c r="D2342" s="14" t="inlineStr">
        <is>
          <t>oen</t>
        </is>
      </c>
      <c r="E2342" s="14" t="inlineStr">
        <is>
          <t>ETSCOST</t>
        </is>
      </c>
      <c r="F2342" s="81" t="inlineStr">
        <is>
          <t>ETSCOST(INDEX(AD$280:AD$296,$E2931),$D2931)</t>
        </is>
      </c>
    </row>
    <row r="2343">
      <c r="A2343" s="14" t="n">
        <v>2932</v>
      </c>
      <c r="B2343" s="14" t="inlineStr">
        <is>
          <t>ets</t>
        </is>
      </c>
      <c r="C2343" s="14" t="inlineStr">
        <is>
          <t>bio</t>
        </is>
      </c>
      <c r="D2343" s="14" t="inlineStr">
        <is>
          <t>oen</t>
        </is>
      </c>
      <c r="E2343" s="14" t="inlineStr">
        <is>
          <t>ETSCOST</t>
        </is>
      </c>
      <c r="F2343" s="81" t="inlineStr">
        <is>
          <t>ETSCOST(INDEX(AD$280:AD$296,$E2932),$D2932)</t>
        </is>
      </c>
    </row>
    <row r="2344">
      <c r="A2344" s="14" t="n">
        <v>2934</v>
      </c>
      <c r="B2344" s="14" t="inlineStr">
        <is>
          <t>ntx</t>
        </is>
      </c>
      <c r="C2344" s="14" t="inlineStr">
        <is>
          <t>coa</t>
        </is>
      </c>
      <c r="D2344" s="14" t="inlineStr">
        <is>
          <t>oen</t>
        </is>
      </c>
      <c r="E2344" s="14" t="inlineStr">
        <is>
          <t>NEWEXCISE</t>
        </is>
      </c>
      <c r="F2344" s="81" t="inlineStr">
        <is>
          <t>NEWEXCISE(INDEX(AD$80:AD$93,$D2934),$E2934)</t>
        </is>
      </c>
    </row>
    <row r="2345">
      <c r="A2345" s="14" t="n">
        <v>2935</v>
      </c>
      <c r="B2345" s="14" t="inlineStr">
        <is>
          <t>ntx</t>
        </is>
      </c>
      <c r="C2345" s="14" t="inlineStr">
        <is>
          <t>nga</t>
        </is>
      </c>
      <c r="D2345" s="14" t="inlineStr">
        <is>
          <t>oen</t>
        </is>
      </c>
      <c r="E2345" s="14" t="inlineStr">
        <is>
          <t>NEWEXCISE</t>
        </is>
      </c>
      <c r="F2345" s="81" t="inlineStr">
        <is>
          <t>NEWEXCISE(INDEX(AD$80:AD$93,$D2935),$E2935)</t>
        </is>
      </c>
    </row>
    <row r="2346">
      <c r="A2346" s="14" t="n">
        <v>2936</v>
      </c>
      <c r="B2346" s="14" t="inlineStr">
        <is>
          <t>ntx</t>
        </is>
      </c>
      <c r="C2346" s="14" t="inlineStr">
        <is>
          <t>gso</t>
        </is>
      </c>
      <c r="D2346" s="14" t="inlineStr">
        <is>
          <t>oen</t>
        </is>
      </c>
      <c r="E2346" s="14" t="inlineStr">
        <is>
          <t>NEWEXCISE</t>
        </is>
      </c>
      <c r="F2346" s="81" t="inlineStr">
        <is>
          <t>NEWEXCISE(INDEX(AD$80:AD$93,$D2936),$E2936)</t>
        </is>
      </c>
    </row>
    <row r="2347">
      <c r="A2347" s="14" t="n">
        <v>2937</v>
      </c>
      <c r="B2347" s="14" t="inlineStr">
        <is>
          <t>ntx</t>
        </is>
      </c>
      <c r="C2347" s="14" t="inlineStr">
        <is>
          <t>die</t>
        </is>
      </c>
      <c r="D2347" s="14" t="inlineStr">
        <is>
          <t>oen</t>
        </is>
      </c>
      <c r="E2347" s="14" t="inlineStr">
        <is>
          <t>NEWEXCISE</t>
        </is>
      </c>
      <c r="F2347" s="81" t="inlineStr">
        <is>
          <t>NEWEXCISE(INDEX(AD$80:AD$93,$D2937),$E2937)</t>
        </is>
      </c>
    </row>
    <row r="2348">
      <c r="A2348" s="14" t="n">
        <v>2938</v>
      </c>
      <c r="B2348" s="14" t="inlineStr">
        <is>
          <t>ntx</t>
        </is>
      </c>
      <c r="C2348" s="14" t="inlineStr">
        <is>
          <t>lpg</t>
        </is>
      </c>
      <c r="D2348" s="14" t="inlineStr">
        <is>
          <t>oen</t>
        </is>
      </c>
      <c r="E2348" s="14" t="inlineStr">
        <is>
          <t>NEWEXCISE</t>
        </is>
      </c>
      <c r="F2348" s="81" t="inlineStr">
        <is>
          <t>NEWEXCISE(INDEX(AD$80:AD$93,$D2938),$E2938)</t>
        </is>
      </c>
    </row>
    <row r="2349">
      <c r="A2349" s="14" t="n">
        <v>2939</v>
      </c>
      <c r="B2349" s="14" t="inlineStr">
        <is>
          <t>ntx</t>
        </is>
      </c>
      <c r="C2349" s="14" t="inlineStr">
        <is>
          <t>ker</t>
        </is>
      </c>
      <c r="D2349" s="14" t="inlineStr">
        <is>
          <t>oen</t>
        </is>
      </c>
      <c r="E2349" s="14" t="inlineStr">
        <is>
          <t>NEWEXCISE</t>
        </is>
      </c>
      <c r="F2349" s="81" t="inlineStr">
        <is>
          <t>NEWEXCISE(INDEX(AD$80:AD$93,$D2939),$E2939)</t>
        </is>
      </c>
    </row>
    <row r="2350">
      <c r="A2350" s="14" t="n">
        <v>2940</v>
      </c>
      <c r="B2350" s="14" t="inlineStr">
        <is>
          <t>ntx</t>
        </is>
      </c>
      <c r="C2350" s="14" t="inlineStr">
        <is>
          <t>oop</t>
        </is>
      </c>
      <c r="D2350" s="14" t="inlineStr">
        <is>
          <t>oen</t>
        </is>
      </c>
      <c r="E2350" s="14" t="inlineStr">
        <is>
          <t>NEWEXCISE</t>
        </is>
      </c>
      <c r="F2350" s="81" t="inlineStr">
        <is>
          <t>NEWEXCISE(INDEX(AD$80:AD$93,$D2940),$E2940)</t>
        </is>
      </c>
    </row>
    <row r="2351">
      <c r="A2351" s="14" t="n">
        <v>2941</v>
      </c>
      <c r="B2351" s="14" t="inlineStr">
        <is>
          <t>ntx</t>
        </is>
      </c>
      <c r="C2351" s="14" t="inlineStr">
        <is>
          <t>bio</t>
        </is>
      </c>
      <c r="D2351" s="14" t="inlineStr">
        <is>
          <t>oen</t>
        </is>
      </c>
      <c r="E2351" s="14" t="inlineStr">
        <is>
          <t>NEWEXCISE</t>
        </is>
      </c>
      <c r="F2351" s="81" t="inlineStr">
        <is>
          <t>NEWEXCISE(INDEX(AD$80:AD$93,$D2941),$E2941)</t>
        </is>
      </c>
    </row>
    <row r="2352">
      <c r="A2352" s="14" t="n">
        <v>2943</v>
      </c>
      <c r="B2352" s="14" t="inlineStr">
        <is>
          <t>nce</t>
        </is>
      </c>
      <c r="C2352" s="14" t="inlineStr">
        <is>
          <t>coa</t>
        </is>
      </c>
      <c r="D2352" s="14" t="inlineStr">
        <is>
          <t>oen</t>
        </is>
      </c>
      <c r="E2352" s="14" t="inlineStr">
        <is>
          <t>NEWPOLICY</t>
        </is>
      </c>
      <c r="F2352" s="81" t="inlineStr">
        <is>
          <t>NEWPOLICY(AD2916,AD2925,AD2934)</t>
        </is>
      </c>
    </row>
    <row r="2353">
      <c r="A2353" s="14" t="n">
        <v>2944</v>
      </c>
      <c r="B2353" s="14" t="inlineStr">
        <is>
          <t>nce</t>
        </is>
      </c>
      <c r="C2353" s="14" t="inlineStr">
        <is>
          <t>nga</t>
        </is>
      </c>
      <c r="D2353" s="14" t="inlineStr">
        <is>
          <t>oen</t>
        </is>
      </c>
      <c r="E2353" s="14" t="inlineStr">
        <is>
          <t>NEWPOLICY</t>
        </is>
      </c>
      <c r="F2353" s="81" t="inlineStr">
        <is>
          <t>NEWPOLICY(AD2917,AD2926,AD2935)</t>
        </is>
      </c>
    </row>
    <row r="2354">
      <c r="A2354" s="14" t="n">
        <v>2945</v>
      </c>
      <c r="B2354" s="14" t="inlineStr">
        <is>
          <t>nce</t>
        </is>
      </c>
      <c r="C2354" s="14" t="inlineStr">
        <is>
          <t>gso</t>
        </is>
      </c>
      <c r="D2354" s="14" t="inlineStr">
        <is>
          <t>oen</t>
        </is>
      </c>
      <c r="E2354" s="14" t="inlineStr">
        <is>
          <t>NEWPOLICY</t>
        </is>
      </c>
      <c r="F2354" s="81" t="inlineStr">
        <is>
          <t>NEWPOLICY(AD2918,AD2927,AD2936)</t>
        </is>
      </c>
    </row>
    <row r="2355">
      <c r="A2355" s="14" t="n">
        <v>2946</v>
      </c>
      <c r="B2355" s="14" t="inlineStr">
        <is>
          <t>nce</t>
        </is>
      </c>
      <c r="C2355" s="14" t="inlineStr">
        <is>
          <t>die</t>
        </is>
      </c>
      <c r="D2355" s="14" t="inlineStr">
        <is>
          <t>oen</t>
        </is>
      </c>
      <c r="E2355" s="14" t="inlineStr">
        <is>
          <t>NEWPOLICY</t>
        </is>
      </c>
      <c r="F2355" s="81" t="inlineStr">
        <is>
          <t>NEWPOLICY(AD2919,AD2928,AD2937)</t>
        </is>
      </c>
    </row>
    <row r="2356">
      <c r="A2356" s="14" t="n">
        <v>2947</v>
      </c>
      <c r="B2356" s="14" t="inlineStr">
        <is>
          <t>nce</t>
        </is>
      </c>
      <c r="C2356" s="14" t="inlineStr">
        <is>
          <t>lpg</t>
        </is>
      </c>
      <c r="D2356" s="14" t="inlineStr">
        <is>
          <t>oen</t>
        </is>
      </c>
      <c r="E2356" s="14" t="inlineStr">
        <is>
          <t>NEWPOLICY</t>
        </is>
      </c>
      <c r="F2356" s="81" t="inlineStr">
        <is>
          <t>NEWPOLICY(AD2920,AD2929,AD2938)</t>
        </is>
      </c>
    </row>
    <row r="2357">
      <c r="A2357" s="14" t="n">
        <v>2948</v>
      </c>
      <c r="B2357" s="14" t="inlineStr">
        <is>
          <t>nce</t>
        </is>
      </c>
      <c r="C2357" s="14" t="inlineStr">
        <is>
          <t>ker</t>
        </is>
      </c>
      <c r="D2357" s="14" t="inlineStr">
        <is>
          <t>oen</t>
        </is>
      </c>
      <c r="E2357" s="14" t="inlineStr">
        <is>
          <t>NEWPOLICY</t>
        </is>
      </c>
      <c r="F2357" s="81" t="inlineStr">
        <is>
          <t>NEWPOLICY(AD2921,AD2930,AD2939)</t>
        </is>
      </c>
    </row>
    <row r="2358">
      <c r="A2358" s="14" t="n">
        <v>2949</v>
      </c>
      <c r="B2358" s="14" t="inlineStr">
        <is>
          <t>nce</t>
        </is>
      </c>
      <c r="C2358" s="14" t="inlineStr">
        <is>
          <t>oop</t>
        </is>
      </c>
      <c r="D2358" s="14" t="inlineStr">
        <is>
          <t>oen</t>
        </is>
      </c>
      <c r="E2358" s="14" t="inlineStr">
        <is>
          <t>NEWPOLICY</t>
        </is>
      </c>
      <c r="F2358" s="81" t="inlineStr">
        <is>
          <t>NEWPOLICY(AD2922,AD2931,AD2940)</t>
        </is>
      </c>
    </row>
    <row r="2359">
      <c r="A2359" s="14" t="n">
        <v>2950</v>
      </c>
      <c r="B2359" s="14" t="inlineStr">
        <is>
          <t>nce</t>
        </is>
      </c>
      <c r="C2359" s="14" t="inlineStr">
        <is>
          <t>bio</t>
        </is>
      </c>
      <c r="D2359" s="14" t="inlineStr">
        <is>
          <t>oen</t>
        </is>
      </c>
      <c r="E2359" s="14" t="inlineStr">
        <is>
          <t>NEWPOLICY</t>
        </is>
      </c>
      <c r="F2359" s="81" t="inlineStr">
        <is>
          <t>NEWPOLICY(AD2923,AD2932,AD2941)</t>
        </is>
      </c>
    </row>
    <row r="2360">
      <c r="A2360" s="14" t="n">
        <v>2952</v>
      </c>
      <c r="B2360" s="14" t="inlineStr">
        <is>
          <t>xcp</t>
        </is>
      </c>
      <c r="C2360" s="14" t="inlineStr">
        <is>
          <t>coa</t>
        </is>
      </c>
      <c r="D2360" s="14" t="inlineStr">
        <is>
          <t>oen</t>
        </is>
      </c>
      <c r="E2360" s="14" t="inlineStr">
        <is>
          <t>XCARBON</t>
        </is>
      </c>
      <c r="F2360" s="81" t="inlineStr">
        <is>
          <t>XCARBON($D2952,$E2952,AD$321,$F2952,AD$324)</t>
        </is>
      </c>
    </row>
    <row r="2361">
      <c r="A2361" s="14" t="n">
        <v>2953</v>
      </c>
      <c r="B2361" s="14" t="inlineStr">
        <is>
          <t>xcp</t>
        </is>
      </c>
      <c r="C2361" s="14" t="inlineStr">
        <is>
          <t>nga</t>
        </is>
      </c>
      <c r="D2361" s="14" t="inlineStr">
        <is>
          <t>oen</t>
        </is>
      </c>
      <c r="E2361" s="14" t="inlineStr">
        <is>
          <t>XCARBON</t>
        </is>
      </c>
      <c r="F2361" s="81" t="inlineStr">
        <is>
          <t>XCARBON($D2953,$E2953,AD$321,$F2953,AD$324)</t>
        </is>
      </c>
    </row>
    <row r="2362">
      <c r="A2362" s="14" t="n">
        <v>2954</v>
      </c>
      <c r="B2362" s="14" t="inlineStr">
        <is>
          <t>xcp</t>
        </is>
      </c>
      <c r="C2362" s="14" t="inlineStr">
        <is>
          <t>gso</t>
        </is>
      </c>
      <c r="D2362" s="14" t="inlineStr">
        <is>
          <t>oen</t>
        </is>
      </c>
      <c r="E2362" s="14" t="inlineStr">
        <is>
          <t>XCARBON</t>
        </is>
      </c>
      <c r="F2362" s="81" t="inlineStr">
        <is>
          <t>XCARBON($D2954,$E2954,AD$321,$F2954,AD$324)</t>
        </is>
      </c>
    </row>
    <row r="2363">
      <c r="A2363" s="14" t="n">
        <v>2955</v>
      </c>
      <c r="B2363" s="14" t="inlineStr">
        <is>
          <t>xcp</t>
        </is>
      </c>
      <c r="C2363" s="14" t="inlineStr">
        <is>
          <t>die</t>
        </is>
      </c>
      <c r="D2363" s="14" t="inlineStr">
        <is>
          <t>oen</t>
        </is>
      </c>
      <c r="E2363" s="14" t="inlineStr">
        <is>
          <t>XCARBON</t>
        </is>
      </c>
      <c r="F2363" s="81" t="inlineStr">
        <is>
          <t>XCARBON($D2955,$E2955,AD$321,$F2955,AD$324)</t>
        </is>
      </c>
    </row>
    <row r="2364">
      <c r="A2364" s="14" t="n">
        <v>2956</v>
      </c>
      <c r="B2364" s="14" t="inlineStr">
        <is>
          <t>xcp</t>
        </is>
      </c>
      <c r="C2364" s="14" t="inlineStr">
        <is>
          <t>lpg</t>
        </is>
      </c>
      <c r="D2364" s="14" t="inlineStr">
        <is>
          <t>oen</t>
        </is>
      </c>
      <c r="E2364" s="14" t="inlineStr">
        <is>
          <t>XCARBON</t>
        </is>
      </c>
      <c r="F2364" s="81" t="inlineStr">
        <is>
          <t>XCARBON($D2956,$E2956,AD$321,$F2956,AD$324)</t>
        </is>
      </c>
    </row>
    <row r="2365">
      <c r="A2365" s="14" t="n">
        <v>2957</v>
      </c>
      <c r="B2365" s="14" t="inlineStr">
        <is>
          <t>xcp</t>
        </is>
      </c>
      <c r="C2365" s="14" t="inlineStr">
        <is>
          <t>ker</t>
        </is>
      </c>
      <c r="D2365" s="14" t="inlineStr">
        <is>
          <t>oen</t>
        </is>
      </c>
      <c r="E2365" s="14" t="inlineStr">
        <is>
          <t>XCARBON</t>
        </is>
      </c>
      <c r="F2365" s="81" t="inlineStr">
        <is>
          <t>XCARBON($D2957,$E2957,AD$321,$F2957,AD$324)</t>
        </is>
      </c>
    </row>
    <row r="2366">
      <c r="A2366" s="14" t="n">
        <v>2958</v>
      </c>
      <c r="B2366" s="14" t="inlineStr">
        <is>
          <t>xcp</t>
        </is>
      </c>
      <c r="C2366" s="14" t="inlineStr">
        <is>
          <t>oop</t>
        </is>
      </c>
      <c r="D2366" s="14" t="inlineStr">
        <is>
          <t>oen</t>
        </is>
      </c>
      <c r="E2366" s="14" t="inlineStr">
        <is>
          <t>XCARBON</t>
        </is>
      </c>
      <c r="F2366" s="81" t="inlineStr">
        <is>
          <t>XCARBON($D2958,$E2958,AD$321,$F2958,AD$324)</t>
        </is>
      </c>
    </row>
    <row r="2367">
      <c r="A2367" s="14" t="n">
        <v>2959</v>
      </c>
      <c r="B2367" s="14" t="inlineStr">
        <is>
          <t>xcp</t>
        </is>
      </c>
      <c r="C2367" s="14" t="inlineStr">
        <is>
          <t>bio</t>
        </is>
      </c>
      <c r="D2367" s="14" t="inlineStr">
        <is>
          <t>oen</t>
        </is>
      </c>
      <c r="E2367" s="14" t="inlineStr">
        <is>
          <t>XCARBON</t>
        </is>
      </c>
      <c r="F2367" s="81" t="inlineStr">
        <is>
          <t>XCARBON($D2959,$E2959,AD$321,$F2959,AD$324)</t>
        </is>
      </c>
    </row>
    <row r="2368">
      <c r="A2368" s="14" t="n">
        <v>2961</v>
      </c>
      <c r="B2368" s="14" t="inlineStr">
        <is>
          <t>xcpd</t>
        </is>
      </c>
      <c r="C2368" s="14" t="inlineStr">
        <is>
          <t>coa</t>
        </is>
      </c>
      <c r="D2368" s="14" t="inlineStr">
        <is>
          <t>oen</t>
        </is>
      </c>
      <c r="E2368" s="14" t="inlineStr">
        <is>
          <t>XCARBON</t>
        </is>
      </c>
      <c r="F2368" s="81" t="inlineStr">
        <is>
          <t>XCARBON($D2961,$E2961,(AD$321-AD$322),$F2961,(AD$324-AD$325))</t>
        </is>
      </c>
    </row>
    <row r="2369">
      <c r="A2369" s="14" t="n">
        <v>2962</v>
      </c>
      <c r="B2369" s="14" t="inlineStr">
        <is>
          <t>xcpd</t>
        </is>
      </c>
      <c r="C2369" s="14" t="inlineStr">
        <is>
          <t>nga</t>
        </is>
      </c>
      <c r="D2369" s="14" t="inlineStr">
        <is>
          <t>oen</t>
        </is>
      </c>
      <c r="E2369" s="14" t="inlineStr">
        <is>
          <t>XCARBON</t>
        </is>
      </c>
      <c r="F2369" s="81" t="inlineStr">
        <is>
          <t>XCARBON($D2962,$E2962,(AD$321-AD$322),$F2962,(AD$324-AD$325))</t>
        </is>
      </c>
    </row>
    <row r="2370">
      <c r="A2370" s="14" t="n">
        <v>2963</v>
      </c>
      <c r="B2370" s="14" t="inlineStr">
        <is>
          <t>xcpd</t>
        </is>
      </c>
      <c r="C2370" s="14" t="inlineStr">
        <is>
          <t>gso</t>
        </is>
      </c>
      <c r="D2370" s="14" t="inlineStr">
        <is>
          <t>oen</t>
        </is>
      </c>
      <c r="E2370" s="14" t="inlineStr">
        <is>
          <t>XCARBON</t>
        </is>
      </c>
      <c r="F2370" s="81" t="inlineStr">
        <is>
          <t>XCARBON($D2963,$E2963,(AD$321-AD$322),$F2963,(AD$324-AD$325))</t>
        </is>
      </c>
    </row>
    <row r="2371">
      <c r="A2371" s="14" t="n">
        <v>2964</v>
      </c>
      <c r="B2371" s="14" t="inlineStr">
        <is>
          <t>xcpd</t>
        </is>
      </c>
      <c r="C2371" s="14" t="inlineStr">
        <is>
          <t>die</t>
        </is>
      </c>
      <c r="D2371" s="14" t="inlineStr">
        <is>
          <t>oen</t>
        </is>
      </c>
      <c r="E2371" s="14" t="inlineStr">
        <is>
          <t>XCARBON</t>
        </is>
      </c>
      <c r="F2371" s="81" t="inlineStr">
        <is>
          <t>XCARBON($D2964,$E2964,(AD$321-AD$322),$F2964,(AD$324-AD$325))</t>
        </is>
      </c>
    </row>
    <row r="2372">
      <c r="A2372" s="14" t="n">
        <v>2965</v>
      </c>
      <c r="B2372" s="14" t="inlineStr">
        <is>
          <t>xcpd</t>
        </is>
      </c>
      <c r="C2372" s="14" t="inlineStr">
        <is>
          <t>lpg</t>
        </is>
      </c>
      <c r="D2372" s="14" t="inlineStr">
        <is>
          <t>oen</t>
        </is>
      </c>
      <c r="E2372" s="14" t="inlineStr">
        <is>
          <t>XCARBON</t>
        </is>
      </c>
      <c r="F2372" s="81" t="inlineStr">
        <is>
          <t>XCARBON($D2965,$E2965,(AD$321-AD$322),$F2965,(AD$324-AD$325))</t>
        </is>
      </c>
    </row>
    <row r="2373">
      <c r="A2373" s="14" t="n">
        <v>2966</v>
      </c>
      <c r="B2373" s="14" t="inlineStr">
        <is>
          <t>xcpd</t>
        </is>
      </c>
      <c r="C2373" s="14" t="inlineStr">
        <is>
          <t>ker</t>
        </is>
      </c>
      <c r="D2373" s="14" t="inlineStr">
        <is>
          <t>oen</t>
        </is>
      </c>
      <c r="E2373" s="14" t="inlineStr">
        <is>
          <t>XCARBON</t>
        </is>
      </c>
      <c r="F2373" s="81" t="inlineStr">
        <is>
          <t>XCARBON($D2966,$E2966,(AD$321-AD$322),$F2966,(AD$324-AD$325))</t>
        </is>
      </c>
    </row>
    <row r="2374">
      <c r="A2374" s="14" t="n">
        <v>2967</v>
      </c>
      <c r="B2374" s="14" t="inlineStr">
        <is>
          <t>xcpd</t>
        </is>
      </c>
      <c r="C2374" s="14" t="inlineStr">
        <is>
          <t>oop</t>
        </is>
      </c>
      <c r="D2374" s="14" t="inlineStr">
        <is>
          <t>oen</t>
        </is>
      </c>
      <c r="E2374" s="14" t="inlineStr">
        <is>
          <t>XCARBON</t>
        </is>
      </c>
      <c r="F2374" s="81" t="inlineStr">
        <is>
          <t>XCARBON($D2967,$E2967,(AD$321-AD$322),$F2967,(AD$324-AD$325))</t>
        </is>
      </c>
    </row>
    <row r="2375">
      <c r="A2375" s="14" t="n">
        <v>2968</v>
      </c>
      <c r="B2375" s="14" t="inlineStr">
        <is>
          <t>xcpd</t>
        </is>
      </c>
      <c r="C2375" s="14" t="inlineStr">
        <is>
          <t>bio</t>
        </is>
      </c>
      <c r="D2375" s="14" t="inlineStr">
        <is>
          <t>oen</t>
        </is>
      </c>
      <c r="E2375" s="14" t="inlineStr">
        <is>
          <t>XCARBON</t>
        </is>
      </c>
      <c r="F2375" s="81" t="inlineStr">
        <is>
          <t>XCARBON($D2968,$E2968,(AD$321-AD$322),$F2968,(AD$324-AD$325))</t>
        </is>
      </c>
    </row>
    <row r="2376">
      <c r="A2376" s="14" t="n">
        <v>2970</v>
      </c>
      <c r="B2376" s="14" t="inlineStr">
        <is>
          <t>atp</t>
        </is>
      </c>
      <c r="C2376" s="14" t="inlineStr">
        <is>
          <t>coa</t>
        </is>
      </c>
      <c r="D2376" s="14" t="inlineStr">
        <is>
          <t>oen</t>
        </is>
      </c>
      <c r="E2376" s="14" t="inlineStr">
        <is>
          <t>POSTTAX</t>
        </is>
      </c>
      <c r="F2376" s="81" t="inlineStr">
        <is>
          <t>POSTTAX(INDEX(AD$381:AD$392,$D2970),AD2943+AD2961,$E2970)</t>
        </is>
      </c>
    </row>
    <row r="2377">
      <c r="A2377" s="14" t="n">
        <v>2971</v>
      </c>
      <c r="B2377" s="14" t="inlineStr">
        <is>
          <t>atp</t>
        </is>
      </c>
      <c r="C2377" s="14" t="inlineStr">
        <is>
          <t>nga</t>
        </is>
      </c>
      <c r="D2377" s="14" t="inlineStr">
        <is>
          <t>oen</t>
        </is>
      </c>
      <c r="E2377" s="14" t="inlineStr">
        <is>
          <t>POSTTAX</t>
        </is>
      </c>
      <c r="F2377" s="81" t="inlineStr">
        <is>
          <t>POSTTAX(INDEX(AD$381:AD$392,$D2971),AD2944+AD2962,$E2971)</t>
        </is>
      </c>
    </row>
    <row r="2378">
      <c r="A2378" s="14" t="n">
        <v>2972</v>
      </c>
      <c r="B2378" s="14" t="inlineStr">
        <is>
          <t>atp</t>
        </is>
      </c>
      <c r="C2378" s="14" t="inlineStr">
        <is>
          <t>gso</t>
        </is>
      </c>
      <c r="D2378" s="14" t="inlineStr">
        <is>
          <t>oen</t>
        </is>
      </c>
      <c r="E2378" s="14" t="inlineStr">
        <is>
          <t>POSTTAX</t>
        </is>
      </c>
      <c r="F2378" s="81" t="inlineStr">
        <is>
          <t>POSTTAX(INDEX(AD$381:AD$392,$D2972),AD2945+AD2963,$E2972)</t>
        </is>
      </c>
    </row>
    <row r="2379">
      <c r="A2379" s="14" t="n">
        <v>2973</v>
      </c>
      <c r="B2379" s="14" t="inlineStr">
        <is>
          <t>atp</t>
        </is>
      </c>
      <c r="C2379" s="14" t="inlineStr">
        <is>
          <t>die</t>
        </is>
      </c>
      <c r="D2379" s="14" t="inlineStr">
        <is>
          <t>oen</t>
        </is>
      </c>
      <c r="E2379" s="14" t="inlineStr">
        <is>
          <t>POSTTAX</t>
        </is>
      </c>
      <c r="F2379" s="81" t="inlineStr">
        <is>
          <t>POSTTAX(INDEX(AD$381:AD$392,$D2973),AD2946+AD2964,$E2973)</t>
        </is>
      </c>
    </row>
    <row r="2380">
      <c r="A2380" s="14" t="n">
        <v>2974</v>
      </c>
      <c r="B2380" s="14" t="inlineStr">
        <is>
          <t>atp</t>
        </is>
      </c>
      <c r="C2380" s="14" t="inlineStr">
        <is>
          <t>lpg</t>
        </is>
      </c>
      <c r="D2380" s="14" t="inlineStr">
        <is>
          <t>oen</t>
        </is>
      </c>
      <c r="E2380" s="14" t="inlineStr">
        <is>
          <t>POSTTAX</t>
        </is>
      </c>
      <c r="F2380" s="81" t="inlineStr">
        <is>
          <t>POSTTAX(INDEX(AD$381:AD$392,$D2974),AD2947+AD2965,$E2974)</t>
        </is>
      </c>
    </row>
    <row r="2381">
      <c r="A2381" s="14" t="n">
        <v>2975</v>
      </c>
      <c r="B2381" s="14" t="inlineStr">
        <is>
          <t>atp</t>
        </is>
      </c>
      <c r="C2381" s="14" t="inlineStr">
        <is>
          <t>ker</t>
        </is>
      </c>
      <c r="D2381" s="14" t="inlineStr">
        <is>
          <t>oen</t>
        </is>
      </c>
      <c r="E2381" s="14" t="inlineStr">
        <is>
          <t>POSTTAX</t>
        </is>
      </c>
      <c r="F2381" s="81" t="inlineStr">
        <is>
          <t>POSTTAX(INDEX(AD$381:AD$392,$D2975),AD2948+AD2966,$E2975)</t>
        </is>
      </c>
    </row>
    <row r="2382">
      <c r="A2382" s="14" t="n">
        <v>2976</v>
      </c>
      <c r="B2382" s="14" t="inlineStr">
        <is>
          <t>atp</t>
        </is>
      </c>
      <c r="C2382" s="14" t="inlineStr">
        <is>
          <t>oop</t>
        </is>
      </c>
      <c r="D2382" s="14" t="inlineStr">
        <is>
          <t>oen</t>
        </is>
      </c>
      <c r="E2382" s="14" t="inlineStr">
        <is>
          <t>POSTTAX</t>
        </is>
      </c>
      <c r="F2382" s="81" t="inlineStr">
        <is>
          <t>POSTTAX(INDEX(AD$381:AD$392,$D2976),AD2949+AD2967,$E2976)</t>
        </is>
      </c>
    </row>
    <row r="2383">
      <c r="A2383" s="14" t="n">
        <v>2977</v>
      </c>
      <c r="B2383" s="14" t="inlineStr">
        <is>
          <t>atp</t>
        </is>
      </c>
      <c r="C2383" s="14" t="inlineStr">
        <is>
          <t>bio</t>
        </is>
      </c>
      <c r="D2383" s="14" t="inlineStr">
        <is>
          <t>oen</t>
        </is>
      </c>
      <c r="E2383" s="14" t="inlineStr">
        <is>
          <t>POSTTAX</t>
        </is>
      </c>
      <c r="F2383" s="81" t="inlineStr">
        <is>
          <t>POSTTAX(INDEX(AD$381:AD$392,$D2977),AD2950+AD2968,$E2977)</t>
        </is>
      </c>
    </row>
    <row r="2384">
      <c r="A2384" s="14" t="n">
        <v>2979</v>
      </c>
      <c r="B2384" s="14" t="inlineStr">
        <is>
          <t>shp</t>
        </is>
      </c>
      <c r="C2384" s="14" t="inlineStr">
        <is>
          <t>coa</t>
        </is>
      </c>
      <c r="D2384" s="14" t="inlineStr">
        <is>
          <t>oen</t>
        </is>
      </c>
      <c r="E2384" s="14" t="inlineStr">
        <is>
          <t>SHADOWGJ</t>
        </is>
      </c>
      <c r="F2384" s="81" t="inlineStr">
        <is>
          <t>SHADOWGJ(INDEX(AD$297:AD$313,$E2979),$D2979)</t>
        </is>
      </c>
    </row>
    <row r="2385">
      <c r="A2385" s="14" t="n">
        <v>2980</v>
      </c>
      <c r="B2385" s="14" t="inlineStr">
        <is>
          <t>shp</t>
        </is>
      </c>
      <c r="C2385" s="14" t="inlineStr">
        <is>
          <t>nga</t>
        </is>
      </c>
      <c r="D2385" s="14" t="inlineStr">
        <is>
          <t>oen</t>
        </is>
      </c>
      <c r="E2385" s="14" t="inlineStr">
        <is>
          <t>SHADOWGJ</t>
        </is>
      </c>
      <c r="F2385" s="81" t="inlineStr">
        <is>
          <t>SHADOWGJ(INDEX(AD$297:AD$313,$E2980),$D2980)</t>
        </is>
      </c>
    </row>
    <row r="2386">
      <c r="A2386" s="14" t="n">
        <v>2981</v>
      </c>
      <c r="B2386" s="14" t="inlineStr">
        <is>
          <t>shp</t>
        </is>
      </c>
      <c r="C2386" s="14" t="inlineStr">
        <is>
          <t>gso</t>
        </is>
      </c>
      <c r="D2386" s="14" t="inlineStr">
        <is>
          <t>oen</t>
        </is>
      </c>
      <c r="E2386" s="14" t="inlineStr">
        <is>
          <t>SHADOWGJ</t>
        </is>
      </c>
      <c r="F2386" s="81" t="inlineStr">
        <is>
          <t>SHADOWGJ(INDEX(AD$297:AD$313,$E2981),$D2981)</t>
        </is>
      </c>
    </row>
    <row r="2387">
      <c r="A2387" s="14" t="n">
        <v>2982</v>
      </c>
      <c r="B2387" s="14" t="inlineStr">
        <is>
          <t>shp</t>
        </is>
      </c>
      <c r="C2387" s="14" t="inlineStr">
        <is>
          <t>die</t>
        </is>
      </c>
      <c r="D2387" s="14" t="inlineStr">
        <is>
          <t>oen</t>
        </is>
      </c>
      <c r="E2387" s="14" t="inlineStr">
        <is>
          <t>SHADOWGJ</t>
        </is>
      </c>
      <c r="F2387" s="81" t="inlineStr">
        <is>
          <t>SHADOWGJ(INDEX(AD$297:AD$313,$E2982),$D2982)</t>
        </is>
      </c>
    </row>
    <row r="2388">
      <c r="A2388" s="14" t="n">
        <v>2983</v>
      </c>
      <c r="B2388" s="14" t="inlineStr">
        <is>
          <t>shp</t>
        </is>
      </c>
      <c r="C2388" s="14" t="inlineStr">
        <is>
          <t>lpg</t>
        </is>
      </c>
      <c r="D2388" s="14" t="inlineStr">
        <is>
          <t>oen</t>
        </is>
      </c>
      <c r="E2388" s="14" t="inlineStr">
        <is>
          <t>SHADOWGJ</t>
        </is>
      </c>
      <c r="F2388" s="81" t="inlineStr">
        <is>
          <t>SHADOWGJ(INDEX(AD$297:AD$313,$E2983),$D2983)</t>
        </is>
      </c>
    </row>
    <row r="2389">
      <c r="A2389" s="14" t="n">
        <v>2984</v>
      </c>
      <c r="B2389" s="14" t="inlineStr">
        <is>
          <t>shp</t>
        </is>
      </c>
      <c r="C2389" s="14" t="inlineStr">
        <is>
          <t>ker</t>
        </is>
      </c>
      <c r="D2389" s="14" t="inlineStr">
        <is>
          <t>oen</t>
        </is>
      </c>
      <c r="E2389" s="14" t="inlineStr">
        <is>
          <t>SHADOWGJ</t>
        </is>
      </c>
      <c r="F2389" s="81" t="inlineStr">
        <is>
          <t>SHADOWGJ(INDEX(AD$297:AD$313,$E2984),$D2984)</t>
        </is>
      </c>
    </row>
    <row r="2390">
      <c r="A2390" s="14" t="n">
        <v>2985</v>
      </c>
      <c r="B2390" s="14" t="inlineStr">
        <is>
          <t>shp</t>
        </is>
      </c>
      <c r="C2390" s="14" t="inlineStr">
        <is>
          <t>oop</t>
        </is>
      </c>
      <c r="D2390" s="14" t="inlineStr">
        <is>
          <t>oen</t>
        </is>
      </c>
      <c r="E2390" s="14" t="inlineStr">
        <is>
          <t>SHADOWGJ</t>
        </is>
      </c>
      <c r="F2390" s="81" t="inlineStr">
        <is>
          <t>SHADOWGJ(INDEX(AD$297:AD$313,$E2985),$D2985)</t>
        </is>
      </c>
    </row>
    <row r="2391">
      <c r="A2391" s="14" t="n">
        <v>2986</v>
      </c>
      <c r="B2391" s="14" t="inlineStr">
        <is>
          <t>shp</t>
        </is>
      </c>
      <c r="C2391" s="14" t="inlineStr">
        <is>
          <t>bio</t>
        </is>
      </c>
      <c r="D2391" s="14" t="inlineStr">
        <is>
          <t>oen</t>
        </is>
      </c>
      <c r="E2391" s="14" t="inlineStr">
        <is>
          <t>SHADOWGJ</t>
        </is>
      </c>
      <c r="F2391" s="81" t="inlineStr">
        <is>
          <t>SHADOWGJ(INDEX(AD$297:AD$313,$E2986),$D2986)</t>
        </is>
      </c>
    </row>
    <row r="2392">
      <c r="A2392" s="14" t="n">
        <v>2988</v>
      </c>
      <c r="B2392" s="14" t="inlineStr">
        <is>
          <t>ener</t>
        </is>
      </c>
      <c r="C2392" s="14" t="inlineStr">
        <is>
          <t>coa</t>
        </is>
      </c>
      <c r="D2392" s="14" t="inlineStr">
        <is>
          <t>oen</t>
        </is>
      </c>
      <c r="E2392" s="14" t="inlineStr">
        <is>
          <t>FUELUSE</t>
        </is>
      </c>
      <c r="F2392" s="81" t="inlineStr">
        <is>
          <t>FUELUSE(AC2988,AD2970,AC2970,AD2979,AC2979,AD$7,$D2988,$E2988,$F2988,$G2988)</t>
        </is>
      </c>
    </row>
    <row r="2393">
      <c r="A2393" s="14" t="n">
        <v>2989</v>
      </c>
      <c r="B2393" s="14" t="inlineStr">
        <is>
          <t>ener</t>
        </is>
      </c>
      <c r="C2393" s="14" t="inlineStr">
        <is>
          <t>nga</t>
        </is>
      </c>
      <c r="D2393" s="14" t="inlineStr">
        <is>
          <t>oen</t>
        </is>
      </c>
      <c r="E2393" s="14" t="inlineStr">
        <is>
          <t>FUELUSE</t>
        </is>
      </c>
      <c r="F2393" s="81" t="inlineStr">
        <is>
          <t>FUELUSE(AC2989,AD2971,AC2971,AD2980,AC2980,AD$7,$D2989,$E2989,$F2989,$G2989)</t>
        </is>
      </c>
    </row>
    <row r="2394">
      <c r="A2394" s="14" t="n">
        <v>2990</v>
      </c>
      <c r="B2394" s="14" t="inlineStr">
        <is>
          <t>ener</t>
        </is>
      </c>
      <c r="C2394" s="14" t="inlineStr">
        <is>
          <t>gso</t>
        </is>
      </c>
      <c r="D2394" s="14" t="inlineStr">
        <is>
          <t>oen</t>
        </is>
      </c>
      <c r="E2394" s="14" t="inlineStr">
        <is>
          <t>FUELUSE</t>
        </is>
      </c>
      <c r="F2394" s="81" t="inlineStr">
        <is>
          <t>FUELUSE(AC2990,AD2972,AC2972,AD2981,AC2981,AD$7,$D2990,$E2990,$F2990,$G2990)</t>
        </is>
      </c>
    </row>
    <row r="2395">
      <c r="A2395" s="14" t="n">
        <v>2991</v>
      </c>
      <c r="B2395" s="14" t="inlineStr">
        <is>
          <t>ener</t>
        </is>
      </c>
      <c r="C2395" s="14" t="inlineStr">
        <is>
          <t>die</t>
        </is>
      </c>
      <c r="D2395" s="14" t="inlineStr">
        <is>
          <t>oen</t>
        </is>
      </c>
      <c r="E2395" s="14" t="inlineStr">
        <is>
          <t>FUELUSE</t>
        </is>
      </c>
      <c r="F2395" s="81" t="inlineStr">
        <is>
          <t>FUELUSE(AC2991,AD2973,AC2973,AD2982,AC2982,AD$7,$D2991,$E2991,$F2991,$G2991)</t>
        </is>
      </c>
    </row>
    <row r="2396">
      <c r="A2396" s="14" t="n">
        <v>2992</v>
      </c>
      <c r="B2396" s="14" t="inlineStr">
        <is>
          <t>ener</t>
        </is>
      </c>
      <c r="C2396" s="14" t="inlineStr">
        <is>
          <t>lpg</t>
        </is>
      </c>
      <c r="D2396" s="14" t="inlineStr">
        <is>
          <t>oen</t>
        </is>
      </c>
      <c r="E2396" s="14" t="inlineStr">
        <is>
          <t>FUELUSE</t>
        </is>
      </c>
      <c r="F2396" s="81" t="inlineStr">
        <is>
          <t>FUELUSE(AC2992,AD2974,AC2974,AD2983,AC2983,AD$7,$D2992,$E2992,$F2992,$G2992)</t>
        </is>
      </c>
    </row>
    <row r="2397">
      <c r="A2397" s="14" t="n">
        <v>2993</v>
      </c>
      <c r="B2397" s="14" t="inlineStr">
        <is>
          <t>ener</t>
        </is>
      </c>
      <c r="C2397" s="14" t="inlineStr">
        <is>
          <t>ker</t>
        </is>
      </c>
      <c r="D2397" s="14" t="inlineStr">
        <is>
          <t>oen</t>
        </is>
      </c>
      <c r="E2397" s="14" t="inlineStr">
        <is>
          <t>FUELUSE</t>
        </is>
      </c>
      <c r="F2397" s="81" t="inlineStr">
        <is>
          <t>FUELUSE(AC2993,AD2975,AC2975,AD2984,AC2984,AD$7,$D2993,$E2993,$F2993,$G2993)</t>
        </is>
      </c>
    </row>
    <row r="2398">
      <c r="A2398" s="14" t="n">
        <v>2994</v>
      </c>
      <c r="B2398" s="14" t="inlineStr">
        <is>
          <t>ener</t>
        </is>
      </c>
      <c r="C2398" s="14" t="inlineStr">
        <is>
          <t>oop</t>
        </is>
      </c>
      <c r="D2398" s="14" t="inlineStr">
        <is>
          <t>oen</t>
        </is>
      </c>
      <c r="E2398" s="14" t="inlineStr">
        <is>
          <t>FUELUSE</t>
        </is>
      </c>
      <c r="F2398" s="81" t="inlineStr">
        <is>
          <t>FUELUSE(AC2994,AD2976,AC2976,AD2985,AC2985,AD$7,$D2994,$E2994,$F2994,$G2994)</t>
        </is>
      </c>
    </row>
    <row r="2399">
      <c r="A2399" s="14" t="n">
        <v>2995</v>
      </c>
      <c r="B2399" s="14" t="inlineStr">
        <is>
          <t>ener</t>
        </is>
      </c>
      <c r="C2399" s="14" t="inlineStr">
        <is>
          <t>bio</t>
        </is>
      </c>
      <c r="D2399" s="14" t="inlineStr">
        <is>
          <t>oen</t>
        </is>
      </c>
      <c r="E2399" s="14" t="inlineStr">
        <is>
          <t>FUELUSE</t>
        </is>
      </c>
      <c r="F2399" s="81" t="inlineStr">
        <is>
          <t>FUELUSE(AC2995,AD2977,AC2977,AD2986,AC2986,AD$7,$D2995,$E2995,$F2995,$G2995)</t>
        </is>
      </c>
    </row>
    <row r="2400">
      <c r="A2400" s="14" t="n">
        <v>2997</v>
      </c>
      <c r="B2400" s="14" t="inlineStr">
        <is>
          <t>co2</t>
        </is>
      </c>
      <c r="C2400" s="14" t="inlineStr">
        <is>
          <t>coa</t>
        </is>
      </c>
      <c r="D2400" s="14" t="inlineStr">
        <is>
          <t>oen</t>
        </is>
      </c>
      <c r="E2400" s="14" t="inlineStr">
        <is>
          <t>EMISSIONS</t>
        </is>
      </c>
      <c r="F2400" s="81" t="inlineStr">
        <is>
          <t>EMISSIONS(AD2988,Settings!$C$13,$D2997)</t>
        </is>
      </c>
    </row>
    <row r="2401">
      <c r="A2401" s="14" t="n">
        <v>2998</v>
      </c>
      <c r="B2401" s="14" t="inlineStr">
        <is>
          <t>co2</t>
        </is>
      </c>
      <c r="C2401" s="14" t="inlineStr">
        <is>
          <t>nga</t>
        </is>
      </c>
      <c r="D2401" s="14" t="inlineStr">
        <is>
          <t>oen</t>
        </is>
      </c>
      <c r="E2401" s="14" t="inlineStr">
        <is>
          <t>EMISSIONS</t>
        </is>
      </c>
      <c r="F2401" s="81" t="inlineStr">
        <is>
          <t>EMISSIONS(AD2989,Settings!$C$13,$D2998)</t>
        </is>
      </c>
    </row>
    <row r="2402">
      <c r="A2402" s="14" t="n">
        <v>2999</v>
      </c>
      <c r="B2402" s="14" t="inlineStr">
        <is>
          <t>co2</t>
        </is>
      </c>
      <c r="C2402" s="14" t="inlineStr">
        <is>
          <t>gso</t>
        </is>
      </c>
      <c r="D2402" s="14" t="inlineStr">
        <is>
          <t>oen</t>
        </is>
      </c>
      <c r="E2402" s="14" t="inlineStr">
        <is>
          <t>EMISSIONS</t>
        </is>
      </c>
      <c r="F2402" s="81" t="inlineStr">
        <is>
          <t>EMISSIONS(AD2990,Settings!$C$13,$D2999)</t>
        </is>
      </c>
    </row>
    <row r="2403">
      <c r="A2403" s="14" t="n">
        <v>3000</v>
      </c>
      <c r="B2403" s="14" t="inlineStr">
        <is>
          <t>co2</t>
        </is>
      </c>
      <c r="C2403" s="14" t="inlineStr">
        <is>
          <t>die</t>
        </is>
      </c>
      <c r="D2403" s="14" t="inlineStr">
        <is>
          <t>oen</t>
        </is>
      </c>
      <c r="E2403" s="14" t="inlineStr">
        <is>
          <t>EMISSIONS</t>
        </is>
      </c>
      <c r="F2403" s="81" t="inlineStr">
        <is>
          <t>EMISSIONS(AD2991,Settings!$C$13,$D3000)</t>
        </is>
      </c>
    </row>
    <row r="2404">
      <c r="A2404" s="14" t="n">
        <v>3001</v>
      </c>
      <c r="B2404" s="14" t="inlineStr">
        <is>
          <t>co2</t>
        </is>
      </c>
      <c r="C2404" s="14" t="inlineStr">
        <is>
          <t>lpg</t>
        </is>
      </c>
      <c r="D2404" s="14" t="inlineStr">
        <is>
          <t>oen</t>
        </is>
      </c>
      <c r="E2404" s="14" t="inlineStr">
        <is>
          <t>EMISSIONS</t>
        </is>
      </c>
      <c r="F2404" s="81" t="inlineStr">
        <is>
          <t>EMISSIONS(AD2992,Settings!$C$13,$D3001)</t>
        </is>
      </c>
    </row>
    <row r="2405">
      <c r="A2405" s="14" t="n">
        <v>3002</v>
      </c>
      <c r="B2405" s="14" t="inlineStr">
        <is>
          <t>co2</t>
        </is>
      </c>
      <c r="C2405" s="14" t="inlineStr">
        <is>
          <t>ker</t>
        </is>
      </c>
      <c r="D2405" s="14" t="inlineStr">
        <is>
          <t>oen</t>
        </is>
      </c>
      <c r="E2405" s="14" t="inlineStr">
        <is>
          <t>EMISSIONS</t>
        </is>
      </c>
      <c r="F2405" s="81" t="inlineStr">
        <is>
          <t>EMISSIONS(AD2993,Settings!$C$13,$D3002)</t>
        </is>
      </c>
    </row>
    <row r="2406">
      <c r="A2406" s="14" t="n">
        <v>3003</v>
      </c>
      <c r="B2406" s="14" t="inlineStr">
        <is>
          <t>co2</t>
        </is>
      </c>
      <c r="C2406" s="14" t="inlineStr">
        <is>
          <t>oop</t>
        </is>
      </c>
      <c r="D2406" s="14" t="inlineStr">
        <is>
          <t>oen</t>
        </is>
      </c>
      <c r="E2406" s="14" t="inlineStr">
        <is>
          <t>EMISSIONS</t>
        </is>
      </c>
      <c r="F2406" s="81" t="inlineStr">
        <is>
          <t>EMISSIONS(AD2994,Settings!$C$13,$D3003)</t>
        </is>
      </c>
    </row>
    <row r="2407">
      <c r="A2407" s="14" t="n">
        <v>3004</v>
      </c>
      <c r="B2407" s="14" t="inlineStr">
        <is>
          <t>co2</t>
        </is>
      </c>
      <c r="C2407" s="14" t="inlineStr">
        <is>
          <t>bio</t>
        </is>
      </c>
      <c r="D2407" s="14" t="inlineStr">
        <is>
          <t>oen</t>
        </is>
      </c>
      <c r="E2407" s="14" t="inlineStr">
        <is>
          <t>EMISSIONS</t>
        </is>
      </c>
      <c r="F2407" s="81" t="inlineStr">
        <is>
          <t>EMISSIONS(AD2995,Settings!$C$13,$D3004)</t>
        </is>
      </c>
    </row>
    <row r="2408">
      <c r="A2408" s="14" t="n">
        <v>3006</v>
      </c>
      <c r="B2408" s="14" t="inlineStr">
        <is>
          <t>rtx</t>
        </is>
      </c>
      <c r="C2408" s="14" t="inlineStr">
        <is>
          <t>coa</t>
        </is>
      </c>
      <c r="D2408" s="14" t="inlineStr">
        <is>
          <t>oen</t>
        </is>
      </c>
      <c r="E2408" s="14" t="inlineStr">
        <is>
          <t>REVENUE</t>
        </is>
      </c>
      <c r="F2408" s="81" t="inlineStr">
        <is>
          <t>REVENUE(AD2988,Settings!$C$13,INDEX(AD$407:AD$418,$D3006)+INDEX(AD$394:AD$405,$D3006)+AD2961*(1+$E3006))</t>
        </is>
      </c>
    </row>
    <row r="2409">
      <c r="A2409" s="14" t="n">
        <v>3007</v>
      </c>
      <c r="B2409" s="14" t="inlineStr">
        <is>
          <t>rtx</t>
        </is>
      </c>
      <c r="C2409" s="14" t="inlineStr">
        <is>
          <t>nga</t>
        </is>
      </c>
      <c r="D2409" s="14" t="inlineStr">
        <is>
          <t>oen</t>
        </is>
      </c>
      <c r="E2409" s="14" t="inlineStr">
        <is>
          <t>REVENUE</t>
        </is>
      </c>
      <c r="F2409" s="81" t="inlineStr">
        <is>
          <t>REVENUE(AD2989,Settings!$C$13,INDEX(AD$407:AD$418,$D3007)+INDEX(AD$394:AD$405,$D3007)+AD2962*(1+$E3007))</t>
        </is>
      </c>
    </row>
    <row r="2410">
      <c r="A2410" s="14" t="n">
        <v>3008</v>
      </c>
      <c r="B2410" s="14" t="inlineStr">
        <is>
          <t>rtx</t>
        </is>
      </c>
      <c r="C2410" s="14" t="inlineStr">
        <is>
          <t>gso</t>
        </is>
      </c>
      <c r="D2410" s="14" t="inlineStr">
        <is>
          <t>oen</t>
        </is>
      </c>
      <c r="E2410" s="14" t="inlineStr">
        <is>
          <t>REVENUE</t>
        </is>
      </c>
      <c r="F2410" s="81" t="inlineStr">
        <is>
          <t>REVENUE(AD2990,Settings!$C$13,INDEX(AD$407:AD$418,$D3008)+INDEX(AD$394:AD$405,$D3008)+AD2963*(1+$E3008))</t>
        </is>
      </c>
    </row>
    <row r="2411">
      <c r="A2411" s="14" t="n">
        <v>3009</v>
      </c>
      <c r="B2411" s="14" t="inlineStr">
        <is>
          <t>rtx</t>
        </is>
      </c>
      <c r="C2411" s="14" t="inlineStr">
        <is>
          <t>die</t>
        </is>
      </c>
      <c r="D2411" s="14" t="inlineStr">
        <is>
          <t>oen</t>
        </is>
      </c>
      <c r="E2411" s="14" t="inlineStr">
        <is>
          <t>REVENUE</t>
        </is>
      </c>
      <c r="F2411" s="81" t="inlineStr">
        <is>
          <t>REVENUE(AD2991,Settings!$C$13,INDEX(AD$407:AD$418,$D3009)+INDEX(AD$394:AD$405,$D3009)+AD2964*(1+$E3009))</t>
        </is>
      </c>
    </row>
    <row r="2412">
      <c r="A2412" s="14" t="n">
        <v>3010</v>
      </c>
      <c r="B2412" s="14" t="inlineStr">
        <is>
          <t>rtx</t>
        </is>
      </c>
      <c r="C2412" s="14" t="inlineStr">
        <is>
          <t>lpg</t>
        </is>
      </c>
      <c r="D2412" s="14" t="inlineStr">
        <is>
          <t>oen</t>
        </is>
      </c>
      <c r="E2412" s="14" t="inlineStr">
        <is>
          <t>REVENUE</t>
        </is>
      </c>
      <c r="F2412" s="81" t="inlineStr">
        <is>
          <t>REVENUE(AD2992,Settings!$C$13,INDEX(AD$407:AD$418,$D3010)+INDEX(AD$394:AD$405,$D3010)+AD2965*(1+$E3010))</t>
        </is>
      </c>
    </row>
    <row r="2413">
      <c r="A2413" s="14" t="n">
        <v>3011</v>
      </c>
      <c r="B2413" s="14" t="inlineStr">
        <is>
          <t>rtx</t>
        </is>
      </c>
      <c r="C2413" s="14" t="inlineStr">
        <is>
          <t>ker</t>
        </is>
      </c>
      <c r="D2413" s="14" t="inlineStr">
        <is>
          <t>oen</t>
        </is>
      </c>
      <c r="E2413" s="14" t="inlineStr">
        <is>
          <t>REVENUE</t>
        </is>
      </c>
      <c r="F2413" s="81" t="inlineStr">
        <is>
          <t>REVENUE(AD2993,Settings!$C$13,INDEX(AD$407:AD$418,$D3011)+INDEX(AD$394:AD$405,$D3011)+AD2966*(1+$E3011))</t>
        </is>
      </c>
    </row>
    <row r="2414">
      <c r="A2414" s="14" t="n">
        <v>3012</v>
      </c>
      <c r="B2414" s="14" t="inlineStr">
        <is>
          <t>rtx</t>
        </is>
      </c>
      <c r="C2414" s="14" t="inlineStr">
        <is>
          <t>oop</t>
        </is>
      </c>
      <c r="D2414" s="14" t="inlineStr">
        <is>
          <t>oen</t>
        </is>
      </c>
      <c r="E2414" s="14" t="inlineStr">
        <is>
          <t>REVENUE</t>
        </is>
      </c>
      <c r="F2414" s="81" t="inlineStr">
        <is>
          <t>REVENUE(AD2994,Settings!$C$13,INDEX(AD$407:AD$418,$D3012)+INDEX(AD$394:AD$405,$D3012)+AD2967*(1+$E3012))</t>
        </is>
      </c>
    </row>
    <row r="2415">
      <c r="A2415" s="14" t="n">
        <v>3013</v>
      </c>
      <c r="B2415" s="14" t="inlineStr">
        <is>
          <t>rtx</t>
        </is>
      </c>
      <c r="C2415" s="14" t="inlineStr">
        <is>
          <t>bio</t>
        </is>
      </c>
      <c r="D2415" s="14" t="inlineStr">
        <is>
          <t>oen</t>
        </is>
      </c>
      <c r="E2415" s="14" t="inlineStr">
        <is>
          <t>REVENUE</t>
        </is>
      </c>
      <c r="F2415" s="81" t="inlineStr">
        <is>
          <t>REVENUE(AD2995,Settings!$C$13,INDEX(AD$407:AD$418,$D3013)+INDEX(AD$394:AD$405,$D3013)+AD2968*(1+$E3013))</t>
        </is>
      </c>
    </row>
    <row r="2416">
      <c r="A2416" s="14" t="n">
        <v>3015</v>
      </c>
      <c r="B2416" s="14" t="inlineStr">
        <is>
          <t>rsub</t>
        </is>
      </c>
      <c r="C2416" s="14" t="inlineStr">
        <is>
          <t>coa</t>
        </is>
      </c>
      <c r="D2416" s="14" t="inlineStr">
        <is>
          <t>oen</t>
        </is>
      </c>
      <c r="E2416" s="14" t="inlineStr">
        <is>
          <t>REVENUE</t>
        </is>
      </c>
      <c r="F2416" s="81" t="inlineStr">
        <is>
          <t>REVENUE(AD2988,Settings!$C$13,INDEX(AD$420:AD$431,$D3015))</t>
        </is>
      </c>
    </row>
    <row r="2417">
      <c r="A2417" s="14" t="n">
        <v>3016</v>
      </c>
      <c r="B2417" s="14" t="inlineStr">
        <is>
          <t>rsub</t>
        </is>
      </c>
      <c r="C2417" s="14" t="inlineStr">
        <is>
          <t>nga</t>
        </is>
      </c>
      <c r="D2417" s="14" t="inlineStr">
        <is>
          <t>oen</t>
        </is>
      </c>
      <c r="E2417" s="14" t="inlineStr">
        <is>
          <t>REVENUE</t>
        </is>
      </c>
      <c r="F2417" s="81" t="inlineStr">
        <is>
          <t>REVENUE(AD2989,Settings!$C$13,INDEX(AD$420:AD$431,$D3016))</t>
        </is>
      </c>
    </row>
    <row r="2418">
      <c r="A2418" s="14" t="n">
        <v>3017</v>
      </c>
      <c r="B2418" s="14" t="inlineStr">
        <is>
          <t>rsub</t>
        </is>
      </c>
      <c r="C2418" s="14" t="inlineStr">
        <is>
          <t>gso</t>
        </is>
      </c>
      <c r="D2418" s="14" t="inlineStr">
        <is>
          <t>oen</t>
        </is>
      </c>
      <c r="E2418" s="14" t="inlineStr">
        <is>
          <t>REVENUE</t>
        </is>
      </c>
      <c r="F2418" s="81" t="inlineStr">
        <is>
          <t>REVENUE(AD2990,Settings!$C$13,INDEX(AD$420:AD$431,$D3017))</t>
        </is>
      </c>
    </row>
    <row r="2419">
      <c r="A2419" s="14" t="n">
        <v>3018</v>
      </c>
      <c r="B2419" s="14" t="inlineStr">
        <is>
          <t>rsub</t>
        </is>
      </c>
      <c r="C2419" s="14" t="inlineStr">
        <is>
          <t>die</t>
        </is>
      </c>
      <c r="D2419" s="14" t="inlineStr">
        <is>
          <t>oen</t>
        </is>
      </c>
      <c r="E2419" s="14" t="inlineStr">
        <is>
          <t>REVENUE</t>
        </is>
      </c>
      <c r="F2419" s="81" t="inlineStr">
        <is>
          <t>REVENUE(AD2991,Settings!$C$13,INDEX(AD$420:AD$431,$D3018))</t>
        </is>
      </c>
    </row>
    <row r="2420">
      <c r="A2420" s="14" t="n">
        <v>3019</v>
      </c>
      <c r="B2420" s="14" t="inlineStr">
        <is>
          <t>rsub</t>
        </is>
      </c>
      <c r="C2420" s="14" t="inlineStr">
        <is>
          <t>lpg</t>
        </is>
      </c>
      <c r="D2420" s="14" t="inlineStr">
        <is>
          <t>oen</t>
        </is>
      </c>
      <c r="E2420" s="14" t="inlineStr">
        <is>
          <t>REVENUE</t>
        </is>
      </c>
      <c r="F2420" s="81" t="inlineStr">
        <is>
          <t>REVENUE(AD2992,Settings!$C$13,INDEX(AD$420:AD$431,$D3019))</t>
        </is>
      </c>
    </row>
    <row r="2421">
      <c r="A2421" s="14" t="n">
        <v>3020</v>
      </c>
      <c r="B2421" s="14" t="inlineStr">
        <is>
          <t>rsub</t>
        </is>
      </c>
      <c r="C2421" s="14" t="inlineStr">
        <is>
          <t>ker</t>
        </is>
      </c>
      <c r="D2421" s="14" t="inlineStr">
        <is>
          <t>oen</t>
        </is>
      </c>
      <c r="E2421" s="14" t="inlineStr">
        <is>
          <t>REVENUE</t>
        </is>
      </c>
      <c r="F2421" s="81" t="inlineStr">
        <is>
          <t>REVENUE(AD2993,Settings!$C$13,INDEX(AD$420:AD$431,$D3020))</t>
        </is>
      </c>
    </row>
    <row r="2422">
      <c r="A2422" s="14" t="n">
        <v>3021</v>
      </c>
      <c r="B2422" s="14" t="inlineStr">
        <is>
          <t>rsub</t>
        </is>
      </c>
      <c r="C2422" s="14" t="inlineStr">
        <is>
          <t>oop</t>
        </is>
      </c>
      <c r="D2422" s="14" t="inlineStr">
        <is>
          <t>oen</t>
        </is>
      </c>
      <c r="E2422" s="14" t="inlineStr">
        <is>
          <t>REVENUE</t>
        </is>
      </c>
      <c r="F2422" s="81" t="inlineStr">
        <is>
          <t>REVENUE(AD2994,Settings!$C$13,INDEX(AD$420:AD$431,$D3021))</t>
        </is>
      </c>
    </row>
    <row r="2423">
      <c r="A2423" s="14" t="n">
        <v>3022</v>
      </c>
      <c r="B2423" s="14" t="inlineStr">
        <is>
          <t>rsub</t>
        </is>
      </c>
      <c r="C2423" s="14" t="inlineStr">
        <is>
          <t>bio</t>
        </is>
      </c>
      <c r="D2423" s="14" t="inlineStr">
        <is>
          <t>oen</t>
        </is>
      </c>
      <c r="E2423" s="14" t="inlineStr">
        <is>
          <t>REVENUE</t>
        </is>
      </c>
      <c r="F2423" s="81" t="inlineStr">
        <is>
          <t>REVENUE(AD2995,Settings!$C$13,INDEX(AD$420:AD$431,$D3022))</t>
        </is>
      </c>
    </row>
    <row r="2424">
      <c r="A2424" s="14" t="n">
        <v>3024</v>
      </c>
      <c r="B2424" s="14" t="inlineStr">
        <is>
          <t>rnew</t>
        </is>
      </c>
      <c r="C2424" s="14" t="inlineStr">
        <is>
          <t>coa</t>
        </is>
      </c>
      <c r="D2424" s="14" t="inlineStr">
        <is>
          <t>oen</t>
        </is>
      </c>
      <c r="E2424" s="14" t="inlineStr">
        <is>
          <t>REVENUE</t>
        </is>
      </c>
      <c r="F2424" s="81" t="inlineStr">
        <is>
          <t>REVENUE(AD2988,Settings!$C$13,NEWREVRATE(AD2916,AD2934,AD2925,AD$201,AD2943,$D3024))</t>
        </is>
      </c>
    </row>
    <row r="2425">
      <c r="A2425" s="14" t="n">
        <v>3025</v>
      </c>
      <c r="B2425" s="14" t="inlineStr">
        <is>
          <t>rnew</t>
        </is>
      </c>
      <c r="C2425" s="14" t="inlineStr">
        <is>
          <t>nga</t>
        </is>
      </c>
      <c r="D2425" s="14" t="inlineStr">
        <is>
          <t>oen</t>
        </is>
      </c>
      <c r="E2425" s="14" t="inlineStr">
        <is>
          <t>REVENUE</t>
        </is>
      </c>
      <c r="F2425" s="81" t="inlineStr">
        <is>
          <t>REVENUE(AD2989,Settings!$C$13,NEWREVRATE(AD2917,AD2935,AD2926,AD$201,AD2944,$D3025))</t>
        </is>
      </c>
    </row>
    <row r="2426">
      <c r="A2426" s="14" t="n">
        <v>3026</v>
      </c>
      <c r="B2426" s="14" t="inlineStr">
        <is>
          <t>rnew</t>
        </is>
      </c>
      <c r="C2426" s="14" t="inlineStr">
        <is>
          <t>gso</t>
        </is>
      </c>
      <c r="D2426" s="14" t="inlineStr">
        <is>
          <t>oen</t>
        </is>
      </c>
      <c r="E2426" s="14" t="inlineStr">
        <is>
          <t>REVENUE</t>
        </is>
      </c>
      <c r="F2426" s="81" t="inlineStr">
        <is>
          <t>REVENUE(AD2990,Settings!$C$13,NEWREVRATE(AD2918,AD2936,AD2927,AD$201,AD2945,$D3026))</t>
        </is>
      </c>
    </row>
    <row r="2427">
      <c r="A2427" s="14" t="n">
        <v>3027</v>
      </c>
      <c r="B2427" s="14" t="inlineStr">
        <is>
          <t>rnew</t>
        </is>
      </c>
      <c r="C2427" s="14" t="inlineStr">
        <is>
          <t>die</t>
        </is>
      </c>
      <c r="D2427" s="14" t="inlineStr">
        <is>
          <t>oen</t>
        </is>
      </c>
      <c r="E2427" s="14" t="inlineStr">
        <is>
          <t>REVENUE</t>
        </is>
      </c>
      <c r="F2427" s="81" t="inlineStr">
        <is>
          <t>REVENUE(AD2991,Settings!$C$13,NEWREVRATE(AD2919,AD2937,AD2928,AD$201,AD2946,$D3027))</t>
        </is>
      </c>
    </row>
    <row r="2428">
      <c r="A2428" s="14" t="n">
        <v>3028</v>
      </c>
      <c r="B2428" s="14" t="inlineStr">
        <is>
          <t>rnew</t>
        </is>
      </c>
      <c r="C2428" s="14" t="inlineStr">
        <is>
          <t>lpg</t>
        </is>
      </c>
      <c r="D2428" s="14" t="inlineStr">
        <is>
          <t>oen</t>
        </is>
      </c>
      <c r="E2428" s="14" t="inlineStr">
        <is>
          <t>REVENUE</t>
        </is>
      </c>
      <c r="F2428" s="81" t="inlineStr">
        <is>
          <t>REVENUE(AD2992,Settings!$C$13,NEWREVRATE(AD2920,AD2938,AD2929,AD$201,AD2947,$D3028))</t>
        </is>
      </c>
    </row>
    <row r="2429">
      <c r="A2429" s="14" t="n">
        <v>3029</v>
      </c>
      <c r="B2429" s="14" t="inlineStr">
        <is>
          <t>rnew</t>
        </is>
      </c>
      <c r="C2429" s="14" t="inlineStr">
        <is>
          <t>ker</t>
        </is>
      </c>
      <c r="D2429" s="14" t="inlineStr">
        <is>
          <t>oen</t>
        </is>
      </c>
      <c r="E2429" s="14" t="inlineStr">
        <is>
          <t>REVENUE</t>
        </is>
      </c>
      <c r="F2429" s="81" t="inlineStr">
        <is>
          <t>REVENUE(AD2993,Settings!$C$13,NEWREVRATE(AD2921,AD2939,AD2930,AD$201,AD2948,$D3029))</t>
        </is>
      </c>
    </row>
    <row r="2430">
      <c r="A2430" s="14" t="n">
        <v>3030</v>
      </c>
      <c r="B2430" s="14" t="inlineStr">
        <is>
          <t>rnew</t>
        </is>
      </c>
      <c r="C2430" s="14" t="inlineStr">
        <is>
          <t>oop</t>
        </is>
      </c>
      <c r="D2430" s="14" t="inlineStr">
        <is>
          <t>oen</t>
        </is>
      </c>
      <c r="E2430" s="14" t="inlineStr">
        <is>
          <t>REVENUE</t>
        </is>
      </c>
      <c r="F2430" s="81" t="inlineStr">
        <is>
          <t>REVENUE(AD2994,Settings!$C$13,NEWREVRATE(AD2922,AD2940,AD2931,AD$201,AD2949,$D3030))</t>
        </is>
      </c>
    </row>
    <row r="2431">
      <c r="A2431" s="14" t="n">
        <v>3031</v>
      </c>
      <c r="B2431" s="14" t="inlineStr">
        <is>
          <t>rnew</t>
        </is>
      </c>
      <c r="C2431" s="14" t="inlineStr">
        <is>
          <t>bio</t>
        </is>
      </c>
      <c r="D2431" s="14" t="inlineStr">
        <is>
          <t>oen</t>
        </is>
      </c>
      <c r="E2431" s="14" t="inlineStr">
        <is>
          <t>REVENUE</t>
        </is>
      </c>
      <c r="F2431" s="81" t="inlineStr">
        <is>
          <t>REVENUE(AD2995,Settings!$C$13,NEWREVRATE(AD2923,AD2941,AD2932,AD$201,AD2950,$D3031))</t>
        </is>
      </c>
    </row>
    <row r="2432">
      <c r="A2432" s="14" t="n">
        <v>3033</v>
      </c>
      <c r="B2432" s="14" t="inlineStr">
        <is>
          <t>rxcp</t>
        </is>
      </c>
      <c r="C2432" s="14" t="inlineStr">
        <is>
          <t>coa</t>
        </is>
      </c>
      <c r="D2432" s="14" t="inlineStr">
        <is>
          <t>oen</t>
        </is>
      </c>
      <c r="E2432" s="14" t="inlineStr">
        <is>
          <t>REVENUE</t>
        </is>
      </c>
      <c r="F2432" s="81" t="inlineStr">
        <is>
          <t>REVENUE(AD2988,Settings!$C$13,AD2952)</t>
        </is>
      </c>
    </row>
    <row r="2433">
      <c r="A2433" s="14" t="n">
        <v>3034</v>
      </c>
      <c r="B2433" s="14" t="inlineStr">
        <is>
          <t>rxcp</t>
        </is>
      </c>
      <c r="C2433" s="14" t="inlineStr">
        <is>
          <t>nga</t>
        </is>
      </c>
      <c r="D2433" s="14" t="inlineStr">
        <is>
          <t>oen</t>
        </is>
      </c>
      <c r="E2433" s="14" t="inlineStr">
        <is>
          <t>REVENUE</t>
        </is>
      </c>
      <c r="F2433" s="81" t="inlineStr">
        <is>
          <t>REVENUE(AD2989,Settings!$C$13,AD2953)</t>
        </is>
      </c>
    </row>
    <row r="2434">
      <c r="A2434" s="14" t="n">
        <v>3035</v>
      </c>
      <c r="B2434" s="14" t="inlineStr">
        <is>
          <t>rxcp</t>
        </is>
      </c>
      <c r="C2434" s="14" t="inlineStr">
        <is>
          <t>gso</t>
        </is>
      </c>
      <c r="D2434" s="14" t="inlineStr">
        <is>
          <t>oen</t>
        </is>
      </c>
      <c r="E2434" s="14" t="inlineStr">
        <is>
          <t>REVENUE</t>
        </is>
      </c>
      <c r="F2434" s="81" t="inlineStr">
        <is>
          <t>REVENUE(AD2990,Settings!$C$13,AD2954)</t>
        </is>
      </c>
    </row>
    <row r="2435">
      <c r="A2435" s="14" t="n">
        <v>3036</v>
      </c>
      <c r="B2435" s="14" t="inlineStr">
        <is>
          <t>rxcp</t>
        </is>
      </c>
      <c r="C2435" s="14" t="inlineStr">
        <is>
          <t>die</t>
        </is>
      </c>
      <c r="D2435" s="14" t="inlineStr">
        <is>
          <t>oen</t>
        </is>
      </c>
      <c r="E2435" s="14" t="inlineStr">
        <is>
          <t>REVENUE</t>
        </is>
      </c>
      <c r="F2435" s="81" t="inlineStr">
        <is>
          <t>REVENUE(AD2991,Settings!$C$13,AD2955)</t>
        </is>
      </c>
    </row>
    <row r="2436">
      <c r="A2436" s="14" t="n">
        <v>3037</v>
      </c>
      <c r="B2436" s="14" t="inlineStr">
        <is>
          <t>rxcp</t>
        </is>
      </c>
      <c r="C2436" s="14" t="inlineStr">
        <is>
          <t>lpg</t>
        </is>
      </c>
      <c r="D2436" s="14" t="inlineStr">
        <is>
          <t>oen</t>
        </is>
      </c>
      <c r="E2436" s="14" t="inlineStr">
        <is>
          <t>REVENUE</t>
        </is>
      </c>
      <c r="F2436" s="81" t="inlineStr">
        <is>
          <t>REVENUE(AD2992,Settings!$C$13,AD2956)</t>
        </is>
      </c>
    </row>
    <row r="2437">
      <c r="A2437" s="14" t="n">
        <v>3038</v>
      </c>
      <c r="B2437" s="14" t="inlineStr">
        <is>
          <t>rxcp</t>
        </is>
      </c>
      <c r="C2437" s="14" t="inlineStr">
        <is>
          <t>ker</t>
        </is>
      </c>
      <c r="D2437" s="14" t="inlineStr">
        <is>
          <t>oen</t>
        </is>
      </c>
      <c r="E2437" s="14" t="inlineStr">
        <is>
          <t>REVENUE</t>
        </is>
      </c>
      <c r="F2437" s="81" t="inlineStr">
        <is>
          <t>REVENUE(AD2993,Settings!$C$13,AD2957)</t>
        </is>
      </c>
    </row>
    <row r="2438">
      <c r="A2438" s="14" t="n">
        <v>3039</v>
      </c>
      <c r="B2438" s="14" t="inlineStr">
        <is>
          <t>rxcp</t>
        </is>
      </c>
      <c r="C2438" s="14" t="inlineStr">
        <is>
          <t>oop</t>
        </is>
      </c>
      <c r="D2438" s="14" t="inlineStr">
        <is>
          <t>oen</t>
        </is>
      </c>
      <c r="E2438" s="14" t="inlineStr">
        <is>
          <t>REVENUE</t>
        </is>
      </c>
      <c r="F2438" s="81" t="inlineStr">
        <is>
          <t>REVENUE(AD2994,Settings!$C$13,AD2958)</t>
        </is>
      </c>
    </row>
    <row r="2439">
      <c r="A2439" s="14" t="n">
        <v>3040</v>
      </c>
      <c r="B2439" s="14" t="inlineStr">
        <is>
          <t>rxcp</t>
        </is>
      </c>
      <c r="C2439" s="14" t="inlineStr">
        <is>
          <t>bio</t>
        </is>
      </c>
      <c r="D2439" s="14" t="inlineStr">
        <is>
          <t>oen</t>
        </is>
      </c>
      <c r="E2439" s="14" t="inlineStr">
        <is>
          <t>REVENUE</t>
        </is>
      </c>
      <c r="F2439" s="81" t="inlineStr">
        <is>
          <t>REVENUE(AD2995,Settings!$C$13,AD2959)</t>
        </is>
      </c>
    </row>
  </sheetData>
  <pageMargins left="0.75" right="0.75" top="1" bottom="1" header="0.5" footer="0.5"/>
</worksheet>
</file>

<file path=xl/worksheets/sheet11.xml><?xml version="1.0" encoding="utf-8"?>
<worksheet xmlns="http://schemas.openxmlformats.org/spreadsheetml/2006/main">
  <sheetPr codeName="Sheet11">
    <outlinePr summaryBelow="1" summaryRight="1"/>
    <pageSetUpPr/>
  </sheetPr>
  <dimension ref="A1:N415"/>
  <sheetViews>
    <sheetView tabSelected="0"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s>
  <sheetData>
    <row r="1">
      <c r="A1" s="82" t="n"/>
      <c r="B1" s="83" t="inlineStr">
        <is>
          <t>MTInputs template - row structure copied exactly from legacy CPAT MTInputs</t>
        </is>
      </c>
      <c r="C1" s="82" t="n"/>
      <c r="D1" s="82" t="n"/>
      <c r="E1" s="82" t="n"/>
      <c r="F1" s="82" t="n"/>
      <c r="G1" s="82" t="n"/>
      <c r="H1" s="82" t="n"/>
    </row>
    <row r="2">
      <c r="A2" s="84" t="n"/>
      <c r="B2" s="84" t="inlineStr">
        <is>
          <t>Do not insert/delete rows. Columns D:E are hidden placeholders (MT values, Dashboard values).</t>
        </is>
      </c>
      <c r="C2" s="84" t="n"/>
      <c r="D2" s="84" t="n"/>
      <c r="E2" s="84" t="n"/>
      <c r="F2" s="84" t="n"/>
      <c r="G2" s="84" t="n"/>
      <c r="H2" s="84" t="n"/>
    </row>
    <row r="3">
      <c r="A3" s="84" t="n"/>
      <c r="B3" s="84" t="inlineStr">
        <is>
          <t>Rows must match legacy exactly. Green (EBF1DE) = used by module; grey (F2F2F2) = unused. See NORMS.md section 4.</t>
        </is>
      </c>
      <c r="C3" s="84" t="n"/>
      <c r="D3" s="84" t="n"/>
      <c r="E3" s="84" t="n"/>
      <c r="F3" s="84" t="n"/>
      <c r="G3" s="84" t="n"/>
      <c r="H3" s="84" t="n"/>
      <c r="J3" s="1" t="inlineStr">
        <is>
          <t>Scenario columns: number in row 5, name in row 6; red = changed from the template value. J = baseline, K = live policy scenario (Mitigation group 2).</t>
        </is>
      </c>
      <c r="L3" s="1" t="inlineStr">
        <is>
          <t>Scenario definitions: row 4 Run? = Yes for the batch run (macro RunAllScenarios copies each into column K, runs it and stores the results in StoredResults). Copy the last definition one column to the right to add one.</t>
        </is>
      </c>
    </row>
    <row r="4">
      <c r="J4" s="1" t="inlineStr">
        <is>
          <t>Baseline (stored once)</t>
        </is>
      </c>
      <c r="K4" s="1" t="inlineStr">
        <is>
          <t>Live (batch target)</t>
        </is>
      </c>
      <c r="L4" s="72" t="inlineStr">
        <is>
          <t>Yes</t>
        </is>
      </c>
      <c r="M4" s="72" t="inlineStr">
        <is>
          <t>Yes</t>
        </is>
      </c>
      <c r="N4" s="72" t="inlineStr">
        <is>
          <t>Yes</t>
        </is>
      </c>
    </row>
    <row r="5">
      <c r="C5" t="b">
        <v>0</v>
      </c>
      <c r="D5" t="inlineStr">
        <is>
          <t>&lt;-- Should normally  be "FALSE"!</t>
        </is>
      </c>
      <c r="J5" s="8" t="n">
        <v>1</v>
      </c>
      <c r="K5" s="7">
        <f>J5+1</f>
        <v/>
      </c>
      <c r="L5" s="7">
        <f>K5+1</f>
        <v/>
      </c>
      <c r="M5" s="7">
        <f>L5+1</f>
        <v/>
      </c>
      <c r="N5" s="7">
        <f>M5+1</f>
        <v/>
      </c>
    </row>
    <row r="6">
      <c r="D6" t="n">
        <v>6</v>
      </c>
      <c r="J6" s="72" t="inlineStr">
        <is>
          <t>Baseline (no carbon price)</t>
        </is>
      </c>
      <c r="K6" s="72" t="inlineStr">
        <is>
          <t>Carbon price $20/tCO2 from 2027</t>
        </is>
      </c>
      <c r="L6" s="72" t="inlineStr">
        <is>
          <t>Carbon price $20/tCO2 from 2027</t>
        </is>
      </c>
      <c r="M6" s="72" t="inlineStr">
        <is>
          <t>Package A: carbon tax to $50 by 2030 + feebates (transport, industry)</t>
        </is>
      </c>
      <c r="N6" s="72" t="inlineStr">
        <is>
          <t>Package B: ETS on power and industry (cap -5% 2027 to -20% 2035) + carbon tax $25 elsewhere</t>
        </is>
      </c>
    </row>
    <row r="7">
      <c r="B7" s="85" t="inlineStr">
        <is>
          <t>Parameters</t>
        </is>
      </c>
      <c r="C7" s="85" t="inlineStr">
        <is>
          <t>unit</t>
        </is>
      </c>
      <c r="D7" s="85" t="inlineStr">
        <is>
          <t>MT values</t>
        </is>
      </c>
      <c r="E7" s="85" t="inlineStr">
        <is>
          <t>"Dashboard" values</t>
        </is>
      </c>
      <c r="F7" s="85" t="inlineStr">
        <is>
          <t>Used for calculation</t>
        </is>
      </c>
      <c r="G7" s="85" t="inlineStr">
        <is>
          <t>Defaults</t>
        </is>
      </c>
      <c r="H7" s="85" t="inlineStr">
        <is>
          <t>NameOfParameter</t>
        </is>
      </c>
      <c r="J7" s="86" t="inlineStr">
        <is>
          <t>Used for calculation</t>
        </is>
      </c>
      <c r="K7" s="86" t="inlineStr">
        <is>
          <t>Used for calculation</t>
        </is>
      </c>
      <c r="L7" s="86" t="inlineStr">
        <is>
          <t>Used for calculation</t>
        </is>
      </c>
      <c r="M7" s="86" t="inlineStr">
        <is>
          <t>Used for calculation</t>
        </is>
      </c>
      <c r="N7" s="86" t="inlineStr">
        <is>
          <t>Used for calculation</t>
        </is>
      </c>
    </row>
    <row r="8">
      <c r="B8" s="87" t="inlineStr">
        <is>
          <t>Country</t>
        </is>
      </c>
      <c r="C8" s="87" t="n"/>
      <c r="D8" s="87" t="n"/>
      <c r="E8" s="87" t="n"/>
      <c r="F8" s="87" t="inlineStr">
        <is>
          <t>Egypt</t>
        </is>
      </c>
      <c r="G8" s="87" t="inlineStr">
        <is>
          <t>Egypt</t>
        </is>
      </c>
      <c r="H8" s="87" t="inlineStr">
        <is>
          <t>Countryname</t>
        </is>
      </c>
      <c r="J8" s="21" t="inlineStr">
        <is>
          <t>Egypt</t>
        </is>
      </c>
      <c r="K8" s="21" t="inlineStr">
        <is>
          <t>Egypt</t>
        </is>
      </c>
      <c r="L8" s="21" t="inlineStr">
        <is>
          <t>Egypt</t>
        </is>
      </c>
      <c r="M8" s="21" t="inlineStr">
        <is>
          <t>Egypt</t>
        </is>
      </c>
      <c r="N8" s="21" t="inlineStr">
        <is>
          <t>Egypt</t>
        </is>
      </c>
    </row>
    <row r="9">
      <c r="B9" s="85" t="inlineStr">
        <is>
          <t>Scenario identification</t>
        </is>
      </c>
    </row>
    <row r="10">
      <c r="B10" s="87" t="inlineStr">
        <is>
          <t>Scenario ID</t>
        </is>
      </c>
      <c r="C10" s="87" t="inlineStr">
        <is>
          <t>#</t>
        </is>
      </c>
      <c r="D10" s="87" t="n"/>
      <c r="E10" s="87" t="n"/>
      <c r="F10" s="87" t="inlineStr">
        <is>
          <t>N/A</t>
        </is>
      </c>
      <c r="G10" s="87" t="inlineStr">
        <is>
          <t>N/A</t>
        </is>
      </c>
      <c r="H10" s="87" t="inlineStr">
        <is>
          <t>MSTScenarioID</t>
        </is>
      </c>
      <c r="J10" s="21">
        <f>J$5</f>
        <v/>
      </c>
      <c r="K10" s="21">
        <f>K$5</f>
        <v/>
      </c>
      <c r="L10" s="21">
        <f>L$5</f>
        <v/>
      </c>
      <c r="M10" s="21">
        <f>M$5</f>
        <v/>
      </c>
      <c r="N10" s="21">
        <f>N$5</f>
        <v/>
      </c>
    </row>
    <row r="11">
      <c r="B11" s="87" t="inlineStr">
        <is>
          <t>Scenario status</t>
        </is>
      </c>
      <c r="C11" s="87" t="inlineStr">
        <is>
          <t>switch</t>
        </is>
      </c>
      <c r="D11" s="87" t="n"/>
      <c r="E11" s="87" t="n"/>
      <c r="F11" s="87" t="inlineStr">
        <is>
          <t>N/A</t>
        </is>
      </c>
      <c r="G11" s="87" t="inlineStr">
        <is>
          <t>N/A</t>
        </is>
      </c>
      <c r="H11" s="87" t="n"/>
      <c r="J11" s="21" t="inlineStr">
        <is>
          <t>N/A</t>
        </is>
      </c>
      <c r="K11" s="21" t="inlineStr">
        <is>
          <t>N/A</t>
        </is>
      </c>
      <c r="L11" s="21" t="inlineStr">
        <is>
          <t>N/A</t>
        </is>
      </c>
      <c r="M11" s="21" t="inlineStr">
        <is>
          <t>N/A</t>
        </is>
      </c>
      <c r="N11" s="21" t="inlineStr">
        <is>
          <t>N/A</t>
        </is>
      </c>
    </row>
    <row r="12">
      <c r="B12" s="87" t="inlineStr">
        <is>
          <t>Scenario name</t>
        </is>
      </c>
      <c r="C12" s="87" t="inlineStr">
        <is>
          <t>name</t>
        </is>
      </c>
      <c r="D12" s="87" t="n"/>
      <c r="E12" s="87" t="n"/>
      <c r="F12" s="87" t="inlineStr">
        <is>
          <t>N/A</t>
        </is>
      </c>
      <c r="G12" s="87" t="inlineStr">
        <is>
          <t>N/A</t>
        </is>
      </c>
      <c r="H12" s="87" t="n"/>
      <c r="J12" s="21">
        <f>J$6</f>
        <v/>
      </c>
      <c r="K12" s="21">
        <f>K$6</f>
        <v/>
      </c>
      <c r="L12" s="21">
        <f>L$6</f>
        <v/>
      </c>
      <c r="M12" s="21">
        <f>M$6</f>
        <v/>
      </c>
      <c r="N12" s="21">
        <f>N$6</f>
        <v/>
      </c>
    </row>
    <row r="13">
      <c r="B13" s="87" t="inlineStr">
        <is>
          <t>Chosen policy</t>
        </is>
      </c>
      <c r="C13" s="87" t="inlineStr">
        <is>
          <t>switch</t>
        </is>
      </c>
      <c r="D13" s="87" t="n"/>
      <c r="E13" s="87" t="n"/>
      <c r="F13" s="87" t="inlineStr">
        <is>
          <t xml:space="preserve"> - Carbon tax</t>
        </is>
      </c>
      <c r="G13" s="87" t="inlineStr">
        <is>
          <t xml:space="preserve"> - Carbon tax</t>
        </is>
      </c>
      <c r="H13" s="87" t="inlineStr">
        <is>
          <t>ScenarioSelected</t>
        </is>
      </c>
      <c r="J13" s="21" t="inlineStr">
        <is>
          <t xml:space="preserve"> - Carbon tax</t>
        </is>
      </c>
      <c r="K13" s="21" t="inlineStr">
        <is>
          <t xml:space="preserve"> - Carbon tax</t>
        </is>
      </c>
      <c r="L13" s="21" t="inlineStr">
        <is>
          <t xml:space="preserve"> - Carbon tax</t>
        </is>
      </c>
      <c r="M13" s="21" t="inlineStr">
        <is>
          <t xml:space="preserve"> - Carbon tax</t>
        </is>
      </c>
      <c r="N13" s="21" t="inlineStr">
        <is>
          <t xml:space="preserve"> - Carbon tax</t>
        </is>
      </c>
    </row>
    <row r="14">
      <c r="B14" s="87" t="inlineStr">
        <is>
          <t>Scenario status for macro</t>
        </is>
      </c>
      <c r="C14" s="87" t="inlineStr">
        <is>
          <t>#</t>
        </is>
      </c>
      <c r="D14" s="87" t="n"/>
      <c r="E14" s="87" t="n"/>
      <c r="F14" s="87" t="inlineStr">
        <is>
          <t>N/A</t>
        </is>
      </c>
      <c r="G14" s="87" t="inlineStr">
        <is>
          <t>N/A</t>
        </is>
      </c>
      <c r="H14" s="87" t="n"/>
      <c r="J14" s="21" t="inlineStr">
        <is>
          <t>N/A</t>
        </is>
      </c>
      <c r="K14" s="21" t="inlineStr">
        <is>
          <t>N/A</t>
        </is>
      </c>
      <c r="L14" s="21" t="inlineStr">
        <is>
          <t>N/A</t>
        </is>
      </c>
      <c r="M14" s="21" t="inlineStr">
        <is>
          <t>N/A</t>
        </is>
      </c>
      <c r="N14" s="21" t="inlineStr">
        <is>
          <t>N/A</t>
        </is>
      </c>
    </row>
    <row r="15">
      <c r="B15" s="87" t="inlineStr">
        <is>
          <t>Scenario parameters override?</t>
        </is>
      </c>
      <c r="C15" s="87" t="inlineStr">
        <is>
          <t>#</t>
        </is>
      </c>
      <c r="D15" s="87" t="n"/>
      <c r="E15" s="87" t="n"/>
      <c r="F15" s="87" t="inlineStr">
        <is>
          <t>N/A</t>
        </is>
      </c>
      <c r="G15" s="87" t="inlineStr">
        <is>
          <t>N/A</t>
        </is>
      </c>
      <c r="H15" s="87" t="n"/>
      <c r="J15" s="21" t="inlineStr">
        <is>
          <t>N/A</t>
        </is>
      </c>
      <c r="K15" s="21" t="inlineStr">
        <is>
          <t>N/A</t>
        </is>
      </c>
      <c r="L15" s="21" t="inlineStr">
        <is>
          <t>N/A</t>
        </is>
      </c>
      <c r="M15" s="21" t="inlineStr">
        <is>
          <t>N/A</t>
        </is>
      </c>
      <c r="N15" s="21" t="inlineStr">
        <is>
          <t>N/A</t>
        </is>
      </c>
    </row>
    <row r="16">
      <c r="B16" s="87" t="inlineStr">
        <is>
          <t>CPAT-side parameters override?</t>
        </is>
      </c>
      <c r="C16" s="87" t="inlineStr">
        <is>
          <t>switch</t>
        </is>
      </c>
      <c r="D16" s="87" t="n"/>
      <c r="E16" s="87" t="n"/>
      <c r="F16" s="87" t="inlineStr">
        <is>
          <t>Manual*</t>
        </is>
      </c>
      <c r="G16" s="87" t="inlineStr">
        <is>
          <t>Manual*</t>
        </is>
      </c>
      <c r="H16" s="87" t="inlineStr">
        <is>
          <t>CPATDefaultsOrUserDefined</t>
        </is>
      </c>
      <c r="J16" s="21" t="inlineStr">
        <is>
          <t>Manual*</t>
        </is>
      </c>
      <c r="K16" s="21" t="inlineStr">
        <is>
          <t>Manual*</t>
        </is>
      </c>
      <c r="L16" s="21" t="inlineStr">
        <is>
          <t>Manual*</t>
        </is>
      </c>
      <c r="M16" s="21" t="inlineStr">
        <is>
          <t>Manual*</t>
        </is>
      </c>
      <c r="N16" s="21" t="inlineStr">
        <is>
          <t>Manual*</t>
        </is>
      </c>
    </row>
    <row r="17">
      <c r="B17" s="85" t="inlineStr">
        <is>
          <t>Carbon pricing: main inputs</t>
        </is>
      </c>
    </row>
    <row r="18">
      <c r="A18" t="inlineStr">
        <is>
          <t>X</t>
        </is>
      </c>
      <c r="B18" s="87" t="inlineStr">
        <is>
          <t>Carbon pricing start year</t>
        </is>
      </c>
      <c r="C18" s="87" t="inlineStr">
        <is>
          <t>year</t>
        </is>
      </c>
      <c r="D18" s="87" t="n"/>
      <c r="E18" s="87" t="n"/>
      <c r="F18" s="87" t="n">
        <v>2026</v>
      </c>
      <c r="G18" s="87" t="n">
        <v>2027</v>
      </c>
      <c r="H18" s="87" t="inlineStr">
        <is>
          <t>CPIntro</t>
        </is>
      </c>
      <c r="J18" s="88" t="n">
        <v>2027</v>
      </c>
      <c r="K18" s="88" t="n">
        <v>2027</v>
      </c>
      <c r="L18" s="88" t="n">
        <v>2027</v>
      </c>
      <c r="M18" s="88" t="n">
        <v>2027</v>
      </c>
      <c r="N18" s="88" t="n">
        <v>2027</v>
      </c>
    </row>
    <row r="19">
      <c r="A19" t="inlineStr">
        <is>
          <t>X</t>
        </is>
      </c>
      <c r="B19" s="87" t="inlineStr">
        <is>
          <t>Starting carbon price</t>
        </is>
      </c>
      <c r="C19" s="87" t="inlineStr">
        <is>
          <t>nom. USD/tCO2</t>
        </is>
      </c>
      <c r="D19" s="87" t="n"/>
      <c r="E19" s="87" t="n"/>
      <c r="F19" s="87" t="n">
        <v>0</v>
      </c>
      <c r="G19" s="87" t="n">
        <v>20</v>
      </c>
      <c r="H19" s="87" t="inlineStr">
        <is>
          <t>CPLevelStart</t>
        </is>
      </c>
      <c r="J19" s="88" t="n">
        <v>0</v>
      </c>
      <c r="K19" s="88" t="n">
        <v>20</v>
      </c>
      <c r="L19" s="88" t="n">
        <v>20</v>
      </c>
      <c r="M19" s="88" t="n">
        <v>10</v>
      </c>
      <c r="N19" s="88" t="n">
        <v>25</v>
      </c>
    </row>
    <row r="20">
      <c r="B20" s="87" t="inlineStr">
        <is>
          <t>Target level of carbon price</t>
        </is>
      </c>
      <c r="C20" s="87" t="inlineStr">
        <is>
          <t>nom. USD/tCO2</t>
        </is>
      </c>
      <c r="D20" s="87" t="n"/>
      <c r="E20" s="87" t="n"/>
      <c r="F20" s="87" t="n">
        <v>50</v>
      </c>
      <c r="G20" s="87" t="n">
        <v>50</v>
      </c>
      <c r="H20" s="87" t="inlineStr">
        <is>
          <t>CPLevelTarget</t>
        </is>
      </c>
      <c r="J20" s="88" t="n">
        <v>0</v>
      </c>
      <c r="K20" s="88" t="n">
        <v>20</v>
      </c>
      <c r="L20" s="88" t="n">
        <v>20</v>
      </c>
      <c r="M20" s="88" t="n">
        <v>50</v>
      </c>
      <c r="N20" s="88" t="n">
        <v>25</v>
      </c>
    </row>
    <row r="21">
      <c r="A21" t="inlineStr">
        <is>
          <t>X</t>
        </is>
      </c>
      <c r="B21" s="87" t="inlineStr">
        <is>
          <t>Year to reach target level</t>
        </is>
      </c>
      <c r="C21" s="87" t="inlineStr">
        <is>
          <t>year</t>
        </is>
      </c>
      <c r="D21" s="87" t="n"/>
      <c r="E21" s="87" t="n"/>
      <c r="F21" s="87" t="n">
        <v>2030</v>
      </c>
      <c r="G21" s="87" t="n">
        <v>2035</v>
      </c>
      <c r="H21" s="87" t="inlineStr">
        <is>
          <t>CPOutro</t>
        </is>
      </c>
      <c r="J21" s="88" t="n">
        <v>2030</v>
      </c>
      <c r="K21" s="88" t="n">
        <v>2030</v>
      </c>
      <c r="L21" s="88" t="n">
        <v>2030</v>
      </c>
      <c r="M21" s="88" t="n">
        <v>2030</v>
      </c>
      <c r="N21" s="88" t="n">
        <v>2030</v>
      </c>
    </row>
    <row r="22">
      <c r="B22" s="85" t="inlineStr">
        <is>
          <t>Carbon pricing: fuel coverage</t>
        </is>
      </c>
    </row>
    <row r="23">
      <c r="B23" s="87" t="inlineStr">
        <is>
          <t>Apply tax to coal?</t>
        </is>
      </c>
      <c r="C23" s="87" t="inlineStr">
        <is>
          <t>switch</t>
        </is>
      </c>
      <c r="D23" s="87" t="n"/>
      <c r="E23" s="87" t="n"/>
      <c r="F23" s="87" t="b">
        <v>1</v>
      </c>
      <c r="G23" s="87" t="b">
        <v>1</v>
      </c>
      <c r="H23" s="87" t="inlineStr">
        <is>
          <t>MCovCoa</t>
        </is>
      </c>
      <c r="J23" s="21" t="b">
        <v>1</v>
      </c>
      <c r="K23" s="21" t="b">
        <v>1</v>
      </c>
      <c r="L23" s="21" t="b">
        <v>1</v>
      </c>
      <c r="M23" s="21" t="b">
        <v>1</v>
      </c>
      <c r="N23" s="21" t="b">
        <v>1</v>
      </c>
    </row>
    <row r="24">
      <c r="B24" s="87" t="inlineStr">
        <is>
          <t>Apply tax to natural gas?</t>
        </is>
      </c>
      <c r="C24" s="87" t="inlineStr">
        <is>
          <t>switch</t>
        </is>
      </c>
      <c r="D24" s="87" t="n"/>
      <c r="E24" s="87" t="n"/>
      <c r="F24" s="87" t="b">
        <v>1</v>
      </c>
      <c r="G24" s="87" t="b">
        <v>1</v>
      </c>
      <c r="H24" s="87" t="inlineStr">
        <is>
          <t>MCovNga</t>
        </is>
      </c>
      <c r="J24" s="21" t="b">
        <v>1</v>
      </c>
      <c r="K24" s="21" t="b">
        <v>1</v>
      </c>
      <c r="L24" s="21" t="b">
        <v>1</v>
      </c>
      <c r="M24" s="21" t="b">
        <v>1</v>
      </c>
      <c r="N24" s="21" t="b">
        <v>1</v>
      </c>
    </row>
    <row r="25">
      <c r="B25" s="87" t="inlineStr">
        <is>
          <t>Apply tax to gasoline?</t>
        </is>
      </c>
      <c r="C25" s="87" t="inlineStr">
        <is>
          <t>switch</t>
        </is>
      </c>
      <c r="D25" s="87" t="n"/>
      <c r="E25" s="87" t="n"/>
      <c r="F25" s="87" t="b">
        <v>1</v>
      </c>
      <c r="G25" s="87" t="b">
        <v>1</v>
      </c>
      <c r="H25" s="87" t="inlineStr">
        <is>
          <t>MCovGso</t>
        </is>
      </c>
      <c r="J25" s="21" t="b">
        <v>1</v>
      </c>
      <c r="K25" s="21" t="b">
        <v>1</v>
      </c>
      <c r="L25" s="21" t="b">
        <v>1</v>
      </c>
      <c r="M25" s="21" t="b">
        <v>1</v>
      </c>
      <c r="N25" s="21" t="b">
        <v>1</v>
      </c>
    </row>
    <row r="26">
      <c r="B26" s="87" t="inlineStr">
        <is>
          <t>Apply tax to diesel?</t>
        </is>
      </c>
      <c r="C26" s="87" t="inlineStr">
        <is>
          <t>switch</t>
        </is>
      </c>
      <c r="D26" s="87" t="n"/>
      <c r="E26" s="87" t="n"/>
      <c r="F26" s="87" t="b">
        <v>1</v>
      </c>
      <c r="G26" s="87" t="b">
        <v>1</v>
      </c>
      <c r="H26" s="87" t="inlineStr">
        <is>
          <t>MCovDie</t>
        </is>
      </c>
      <c r="J26" s="21" t="b">
        <v>1</v>
      </c>
      <c r="K26" s="21" t="b">
        <v>1</v>
      </c>
      <c r="L26" s="21" t="b">
        <v>1</v>
      </c>
      <c r="M26" s="21" t="b">
        <v>1</v>
      </c>
      <c r="N26" s="21" t="b">
        <v>1</v>
      </c>
    </row>
    <row r="27">
      <c r="B27" s="87" t="inlineStr">
        <is>
          <t>Apply tax to LPG?</t>
        </is>
      </c>
      <c r="C27" s="87" t="inlineStr">
        <is>
          <t>switch</t>
        </is>
      </c>
      <c r="D27" s="87" t="n"/>
      <c r="E27" s="87" t="n"/>
      <c r="F27" s="87" t="b">
        <v>1</v>
      </c>
      <c r="G27" s="87" t="b">
        <v>1</v>
      </c>
      <c r="H27" s="87" t="inlineStr">
        <is>
          <t>MCovLpg</t>
        </is>
      </c>
      <c r="J27" s="21" t="b">
        <v>1</v>
      </c>
      <c r="K27" s="21" t="b">
        <v>1</v>
      </c>
      <c r="L27" s="21" t="b">
        <v>1</v>
      </c>
      <c r="M27" s="21" t="b">
        <v>1</v>
      </c>
      <c r="N27" s="21" t="b">
        <v>1</v>
      </c>
    </row>
    <row r="28">
      <c r="B28" s="87" t="inlineStr">
        <is>
          <t>Apply tax to kerosene?</t>
        </is>
      </c>
      <c r="C28" s="87" t="inlineStr">
        <is>
          <t>switch</t>
        </is>
      </c>
      <c r="D28" s="87" t="n"/>
      <c r="E28" s="87" t="n"/>
      <c r="F28" s="87" t="b">
        <v>1</v>
      </c>
      <c r="G28" s="87" t="b">
        <v>1</v>
      </c>
      <c r="H28" s="87" t="inlineStr">
        <is>
          <t>MCovKer</t>
        </is>
      </c>
      <c r="J28" s="21" t="b">
        <v>1</v>
      </c>
      <c r="K28" s="21" t="b">
        <v>1</v>
      </c>
      <c r="L28" s="21" t="b">
        <v>1</v>
      </c>
      <c r="M28" s="21" t="b">
        <v>1</v>
      </c>
      <c r="N28" s="21" t="b">
        <v>1</v>
      </c>
    </row>
    <row r="29">
      <c r="B29" s="87" t="inlineStr">
        <is>
          <t>Apply tax to non-road oil products?</t>
        </is>
      </c>
      <c r="C29" s="87" t="inlineStr">
        <is>
          <t>switch</t>
        </is>
      </c>
      <c r="D29" s="87" t="n"/>
      <c r="E29" s="87" t="n"/>
      <c r="F29" s="87" t="b">
        <v>1</v>
      </c>
      <c r="G29" s="87" t="b">
        <v>1</v>
      </c>
      <c r="H29" s="87" t="inlineStr">
        <is>
          <t>MCovOop</t>
        </is>
      </c>
      <c r="J29" s="21" t="b">
        <v>1</v>
      </c>
      <c r="K29" s="21" t="b">
        <v>1</v>
      </c>
      <c r="L29" s="21" t="b">
        <v>1</v>
      </c>
      <c r="M29" s="21" t="b">
        <v>1</v>
      </c>
      <c r="N29" s="21" t="b">
        <v>1</v>
      </c>
    </row>
    <row r="30">
      <c r="B30" s="85" t="inlineStr">
        <is>
          <t>Carbon pricing: sector coverage</t>
        </is>
      </c>
    </row>
    <row r="31">
      <c r="B31" s="87" t="inlineStr">
        <is>
          <t>Apply tax to power sector?</t>
        </is>
      </c>
      <c r="C31" s="87" t="inlineStr">
        <is>
          <t>switch</t>
        </is>
      </c>
      <c r="D31" s="87" t="n"/>
      <c r="E31" s="87" t="n"/>
      <c r="F31" s="87" t="b">
        <v>1</v>
      </c>
      <c r="G31" s="87" t="b">
        <v>1</v>
      </c>
      <c r="H31" s="87" t="inlineStr">
        <is>
          <t>MCovPow</t>
        </is>
      </c>
      <c r="J31" s="21" t="b">
        <v>1</v>
      </c>
      <c r="K31" s="21" t="b">
        <v>1</v>
      </c>
      <c r="L31" s="21" t="b">
        <v>1</v>
      </c>
      <c r="M31" s="21" t="b">
        <v>1</v>
      </c>
      <c r="N31" s="21" t="b">
        <v>1</v>
      </c>
    </row>
    <row r="32">
      <c r="B32" s="87" t="inlineStr">
        <is>
          <t>Apply tax to road transportation?</t>
        </is>
      </c>
      <c r="C32" s="87" t="inlineStr">
        <is>
          <t>switch</t>
        </is>
      </c>
      <c r="D32" s="87" t="n"/>
      <c r="E32" s="87" t="n"/>
      <c r="F32" s="87" t="b">
        <v>1</v>
      </c>
      <c r="G32" s="87" t="b">
        <v>1</v>
      </c>
      <c r="H32" s="87" t="inlineStr">
        <is>
          <t>MCovRod</t>
        </is>
      </c>
      <c r="J32" s="21" t="b">
        <v>1</v>
      </c>
      <c r="K32" s="21" t="b">
        <v>1</v>
      </c>
      <c r="L32" s="21" t="b">
        <v>1</v>
      </c>
      <c r="M32" s="21" t="b">
        <v>1</v>
      </c>
      <c r="N32" s="21" t="b">
        <v>1</v>
      </c>
    </row>
    <row r="33">
      <c r="B33" s="87" t="inlineStr">
        <is>
          <t>Apply tax to rail transportation?</t>
        </is>
      </c>
      <c r="C33" s="87" t="inlineStr">
        <is>
          <t>switch</t>
        </is>
      </c>
      <c r="D33" s="87" t="n"/>
      <c r="E33" s="87" t="n"/>
      <c r="F33" s="87" t="b">
        <v>1</v>
      </c>
      <c r="G33" s="87" t="b">
        <v>1</v>
      </c>
      <c r="H33" s="87" t="inlineStr">
        <is>
          <t>MCovRal</t>
        </is>
      </c>
      <c r="J33" s="21" t="b">
        <v>1</v>
      </c>
      <c r="K33" s="21" t="b">
        <v>1</v>
      </c>
      <c r="L33" s="21" t="b">
        <v>1</v>
      </c>
      <c r="M33" s="21" t="b">
        <v>1</v>
      </c>
      <c r="N33" s="21" t="b">
        <v>1</v>
      </c>
    </row>
    <row r="34">
      <c r="B34" s="87" t="inlineStr">
        <is>
          <t>Apply tax to domestic aviation?</t>
        </is>
      </c>
      <c r="C34" s="87" t="inlineStr">
        <is>
          <t>switch</t>
        </is>
      </c>
      <c r="D34" s="87" t="n"/>
      <c r="E34" s="87" t="n"/>
      <c r="F34" s="87" t="b">
        <v>1</v>
      </c>
      <c r="G34" s="87" t="b">
        <v>1</v>
      </c>
      <c r="H34" s="87" t="inlineStr">
        <is>
          <t>MCovAvi</t>
        </is>
      </c>
      <c r="J34" s="21" t="b">
        <v>1</v>
      </c>
      <c r="K34" s="21" t="b">
        <v>1</v>
      </c>
      <c r="L34" s="21" t="b">
        <v>1</v>
      </c>
      <c r="M34" s="21" t="b">
        <v>1</v>
      </c>
      <c r="N34" s="21" t="b">
        <v>1</v>
      </c>
    </row>
    <row r="35">
      <c r="B35" s="87" t="inlineStr">
        <is>
          <t>Apply tax to domestic shipping?</t>
        </is>
      </c>
      <c r="C35" s="87" t="inlineStr">
        <is>
          <t>switch</t>
        </is>
      </c>
      <c r="D35" s="87" t="n"/>
      <c r="E35" s="87" t="n"/>
      <c r="F35" s="87" t="b">
        <v>1</v>
      </c>
      <c r="G35" s="87" t="b">
        <v>1</v>
      </c>
      <c r="H35" s="87" t="inlineStr">
        <is>
          <t>MCovNav</t>
        </is>
      </c>
      <c r="J35" s="21" t="b">
        <v>1</v>
      </c>
      <c r="K35" s="21" t="b">
        <v>1</v>
      </c>
      <c r="L35" s="21" t="b">
        <v>1</v>
      </c>
      <c r="M35" s="21" t="b">
        <v>1</v>
      </c>
      <c r="N35" s="21" t="b">
        <v>1</v>
      </c>
    </row>
    <row r="36">
      <c r="B36" s="87" t="inlineStr">
        <is>
          <t>Apply tax to residential sector?</t>
        </is>
      </c>
      <c r="C36" s="87" t="inlineStr">
        <is>
          <t>switch</t>
        </is>
      </c>
      <c r="D36" s="87" t="n"/>
      <c r="E36" s="87" t="n"/>
      <c r="F36" s="87" t="b">
        <v>1</v>
      </c>
      <c r="G36" s="87" t="b">
        <v>1</v>
      </c>
      <c r="H36" s="87" t="inlineStr">
        <is>
          <t>MCovRes</t>
        </is>
      </c>
      <c r="J36" s="21" t="b">
        <v>1</v>
      </c>
      <c r="K36" s="21" t="b">
        <v>1</v>
      </c>
      <c r="L36" s="21" t="b">
        <v>1</v>
      </c>
      <c r="M36" s="21" t="b">
        <v>1</v>
      </c>
      <c r="N36" s="21" t="b">
        <v>1</v>
      </c>
    </row>
    <row r="37">
      <c r="B37" s="87" t="inlineStr">
        <is>
          <t>Apply tax to food &amp; forestry?</t>
        </is>
      </c>
      <c r="C37" s="87" t="inlineStr">
        <is>
          <t>switch</t>
        </is>
      </c>
      <c r="D37" s="87" t="n"/>
      <c r="E37" s="87" t="n"/>
      <c r="F37" s="87" t="b">
        <v>1</v>
      </c>
      <c r="G37" s="87" t="b">
        <v>1</v>
      </c>
      <c r="H37" s="87" t="inlineStr">
        <is>
          <t>MCovFoo</t>
        </is>
      </c>
      <c r="J37" s="21" t="b">
        <v>1</v>
      </c>
      <c r="K37" s="21" t="b">
        <v>1</v>
      </c>
      <c r="L37" s="21" t="b">
        <v>1</v>
      </c>
      <c r="M37" s="21" t="b">
        <v>1</v>
      </c>
      <c r="N37" s="21" t="b">
        <v>1</v>
      </c>
    </row>
    <row r="38">
      <c r="B38" s="87" t="inlineStr">
        <is>
          <t>Apply tax to services (private / public)?</t>
        </is>
      </c>
      <c r="C38" s="87" t="inlineStr">
        <is>
          <t>switch</t>
        </is>
      </c>
      <c r="D38" s="87" t="n"/>
      <c r="E38" s="87" t="n"/>
      <c r="F38" s="87" t="b">
        <v>1</v>
      </c>
      <c r="G38" s="87" t="b">
        <v>1</v>
      </c>
      <c r="H38" s="87" t="inlineStr">
        <is>
          <t>MCovSrv</t>
        </is>
      </c>
      <c r="J38" s="21" t="b">
        <v>1</v>
      </c>
      <c r="K38" s="21" t="b">
        <v>1</v>
      </c>
      <c r="L38" s="21" t="b">
        <v>1</v>
      </c>
      <c r="M38" s="21" t="b">
        <v>1</v>
      </c>
      <c r="N38" s="21" t="b">
        <v>1</v>
      </c>
    </row>
    <row r="39">
      <c r="B39" s="87" t="inlineStr">
        <is>
          <t>Apply tax to mining &amp; chemicals?</t>
        </is>
      </c>
      <c r="C39" s="87" t="inlineStr">
        <is>
          <t>switch</t>
        </is>
      </c>
      <c r="D39" s="87" t="n"/>
      <c r="E39" s="87" t="n"/>
      <c r="F39" s="87" t="b">
        <v>1</v>
      </c>
      <c r="G39" s="87" t="b">
        <v>1</v>
      </c>
      <c r="H39" s="87" t="inlineStr">
        <is>
          <t>MCovMch</t>
        </is>
      </c>
      <c r="J39" s="21" t="b">
        <v>1</v>
      </c>
      <c r="K39" s="21" t="b">
        <v>1</v>
      </c>
      <c r="L39" s="21" t="b">
        <v>1</v>
      </c>
      <c r="M39" s="21" t="b">
        <v>1</v>
      </c>
      <c r="N39" s="21" t="b">
        <v>1</v>
      </c>
    </row>
    <row r="40">
      <c r="B40" s="87" t="inlineStr">
        <is>
          <t>Apply tax to iron and steel?</t>
        </is>
      </c>
      <c r="C40" s="87" t="inlineStr">
        <is>
          <t>switch</t>
        </is>
      </c>
      <c r="D40" s="87" t="n"/>
      <c r="E40" s="87" t="n"/>
      <c r="F40" s="87" t="b">
        <v>1</v>
      </c>
      <c r="G40" s="87" t="b">
        <v>1</v>
      </c>
      <c r="H40" s="87" t="inlineStr">
        <is>
          <t>MCovIrn</t>
        </is>
      </c>
      <c r="J40" s="21" t="b">
        <v>1</v>
      </c>
      <c r="K40" s="21" t="b">
        <v>1</v>
      </c>
      <c r="L40" s="21" t="b">
        <v>1</v>
      </c>
      <c r="M40" s="21" t="b">
        <v>1</v>
      </c>
      <c r="N40" s="21" t="b">
        <v>1</v>
      </c>
    </row>
    <row r="41">
      <c r="B41" s="87" t="inlineStr">
        <is>
          <t>Apply tax to non-ferrous metals?</t>
        </is>
      </c>
      <c r="C41" s="87" t="inlineStr">
        <is>
          <t>switch</t>
        </is>
      </c>
      <c r="D41" s="87" t="n"/>
      <c r="E41" s="87" t="n"/>
      <c r="F41" s="87" t="b">
        <v>1</v>
      </c>
      <c r="G41" s="87" t="b">
        <v>1</v>
      </c>
      <c r="H41" s="87" t="inlineStr">
        <is>
          <t>MCovNfm</t>
        </is>
      </c>
      <c r="J41" s="21" t="b">
        <v>1</v>
      </c>
      <c r="K41" s="21" t="b">
        <v>1</v>
      </c>
      <c r="L41" s="21" t="b">
        <v>1</v>
      </c>
      <c r="M41" s="21" t="b">
        <v>1</v>
      </c>
      <c r="N41" s="21" t="b">
        <v>1</v>
      </c>
    </row>
    <row r="42">
      <c r="B42" s="87" t="inlineStr">
        <is>
          <t>Apply tax to machinery?</t>
        </is>
      </c>
      <c r="C42" s="87" t="inlineStr">
        <is>
          <t>switch</t>
        </is>
      </c>
      <c r="D42" s="87" t="n"/>
      <c r="E42" s="87" t="n"/>
      <c r="F42" s="87" t="b">
        <v>1</v>
      </c>
      <c r="G42" s="87" t="b">
        <v>1</v>
      </c>
      <c r="H42" s="87" t="inlineStr">
        <is>
          <t>MCovMac</t>
        </is>
      </c>
      <c r="J42" s="21" t="b">
        <v>1</v>
      </c>
      <c r="K42" s="21" t="b">
        <v>1</v>
      </c>
      <c r="L42" s="21" t="b">
        <v>1</v>
      </c>
      <c r="M42" s="21" t="b">
        <v>1</v>
      </c>
      <c r="N42" s="21" t="b">
        <v>1</v>
      </c>
    </row>
    <row r="43">
      <c r="B43" s="87" t="inlineStr">
        <is>
          <t>Apply tax to cement?</t>
        </is>
      </c>
      <c r="C43" s="87" t="inlineStr">
        <is>
          <t>switch</t>
        </is>
      </c>
      <c r="D43" s="87" t="n"/>
      <c r="E43" s="87" t="n"/>
      <c r="F43" s="87" t="b">
        <v>1</v>
      </c>
      <c r="G43" s="87" t="b">
        <v>1</v>
      </c>
      <c r="H43" s="87" t="inlineStr">
        <is>
          <t>MCovCem</t>
        </is>
      </c>
      <c r="J43" s="21" t="b">
        <v>1</v>
      </c>
      <c r="K43" s="21" t="b">
        <v>1</v>
      </c>
      <c r="L43" s="21" t="b">
        <v>1</v>
      </c>
      <c r="M43" s="21" t="b">
        <v>1</v>
      </c>
      <c r="N43" s="21" t="b">
        <v>1</v>
      </c>
    </row>
    <row r="44">
      <c r="B44" s="87" t="inlineStr">
        <is>
          <t>Apply tax to other manucfacturing?</t>
        </is>
      </c>
      <c r="C44" s="87" t="inlineStr">
        <is>
          <t>switch</t>
        </is>
      </c>
      <c r="D44" s="87" t="n"/>
      <c r="E44" s="87" t="n"/>
      <c r="F44" s="87" t="b">
        <v>1</v>
      </c>
      <c r="G44" s="87" t="b">
        <v>1</v>
      </c>
      <c r="H44" s="87" t="inlineStr">
        <is>
          <t>MCovOmn</t>
        </is>
      </c>
      <c r="J44" s="21" t="b">
        <v>1</v>
      </c>
      <c r="K44" s="21" t="b">
        <v>1</v>
      </c>
      <c r="L44" s="21" t="b">
        <v>1</v>
      </c>
      <c r="M44" s="21" t="b">
        <v>1</v>
      </c>
      <c r="N44" s="21" t="b">
        <v>1</v>
      </c>
    </row>
    <row r="45">
      <c r="B45" s="87" t="inlineStr">
        <is>
          <t>Apply tax to construction?</t>
        </is>
      </c>
      <c r="C45" s="87" t="inlineStr">
        <is>
          <t>switch</t>
        </is>
      </c>
      <c r="D45" s="87" t="n"/>
      <c r="E45" s="87" t="n"/>
      <c r="F45" s="87" t="b">
        <v>1</v>
      </c>
      <c r="G45" s="87" t="b">
        <v>1</v>
      </c>
      <c r="H45" s="87" t="inlineStr">
        <is>
          <t>MCovCst</t>
        </is>
      </c>
      <c r="J45" s="21" t="b">
        <v>1</v>
      </c>
      <c r="K45" s="21" t="b">
        <v>1</v>
      </c>
      <c r="L45" s="21" t="b">
        <v>1</v>
      </c>
      <c r="M45" s="21" t="b">
        <v>1</v>
      </c>
      <c r="N45" s="21" t="b">
        <v>1</v>
      </c>
    </row>
    <row r="46">
      <c r="B46" s="87" t="inlineStr">
        <is>
          <t>Apply tax to fuel transformation?</t>
        </is>
      </c>
      <c r="C46" s="87" t="inlineStr">
        <is>
          <t>switch</t>
        </is>
      </c>
      <c r="D46" s="87" t="n"/>
      <c r="E46" s="87" t="n"/>
      <c r="F46" s="87" t="b">
        <v>1</v>
      </c>
      <c r="G46" s="87" t="b">
        <v>1</v>
      </c>
      <c r="H46" s="87" t="inlineStr">
        <is>
          <t>MCovFtr</t>
        </is>
      </c>
      <c r="J46" s="21" t="b">
        <v>1</v>
      </c>
      <c r="K46" s="21" t="b">
        <v>1</v>
      </c>
      <c r="L46" s="21" t="b">
        <v>1</v>
      </c>
      <c r="M46" s="21" t="b">
        <v>1</v>
      </c>
      <c r="N46" s="21" t="b">
        <v>1</v>
      </c>
    </row>
    <row r="47">
      <c r="B47" s="87" t="inlineStr">
        <is>
          <t>Apply tax to other energy use?</t>
        </is>
      </c>
      <c r="C47" s="87" t="inlineStr">
        <is>
          <t>switch</t>
        </is>
      </c>
      <c r="D47" s="87" t="n"/>
      <c r="E47" s="87" t="n"/>
      <c r="F47" s="87" t="b">
        <v>1</v>
      </c>
      <c r="G47" s="87" t="b">
        <v>1</v>
      </c>
      <c r="H47" s="87" t="inlineStr">
        <is>
          <t>MCovOen</t>
        </is>
      </c>
      <c r="J47" s="88" t="b">
        <v>0</v>
      </c>
      <c r="K47" s="88" t="b">
        <v>0</v>
      </c>
      <c r="L47" s="88" t="b">
        <v>0</v>
      </c>
      <c r="M47" s="88" t="b">
        <v>0</v>
      </c>
      <c r="N47" s="88" t="b">
        <v>0</v>
      </c>
    </row>
    <row r="48">
      <c r="B48" s="85" t="inlineStr">
        <is>
          <t>Exemptions phaseout</t>
        </is>
      </c>
    </row>
    <row r="49">
      <c r="B49" s="87" t="inlineStr">
        <is>
          <t>Apply exemption phaseout?</t>
        </is>
      </c>
      <c r="C49" s="87" t="inlineStr">
        <is>
          <t>switch</t>
        </is>
      </c>
      <c r="D49" s="87" t="n"/>
      <c r="E49" s="87" t="n"/>
      <c r="F49" s="87" t="b">
        <v>0</v>
      </c>
      <c r="G49" s="87" t="b">
        <v>0</v>
      </c>
      <c r="H49" s="87" t="inlineStr">
        <is>
          <t>ExemptPhaseout</t>
        </is>
      </c>
      <c r="J49" s="21" t="b">
        <v>0</v>
      </c>
      <c r="K49" s="21" t="b">
        <v>0</v>
      </c>
      <c r="L49" s="21" t="b">
        <v>0</v>
      </c>
      <c r="M49" s="21" t="b">
        <v>0</v>
      </c>
      <c r="N49" s="21" t="b">
        <v>0</v>
      </c>
    </row>
    <row r="50">
      <c r="B50" s="87" t="inlineStr">
        <is>
          <t>Year to start exemption phaseout (if applicable)</t>
        </is>
      </c>
      <c r="C50" s="87" t="inlineStr">
        <is>
          <t>year</t>
        </is>
      </c>
      <c r="D50" s="87" t="n"/>
      <c r="E50" s="87" t="n"/>
      <c r="F50" s="87" t="n">
        <v>2027</v>
      </c>
      <c r="G50" s="87" t="n">
        <v>2027</v>
      </c>
      <c r="H50" s="87" t="inlineStr">
        <is>
          <t>YearPha</t>
        </is>
      </c>
      <c r="J50" s="21" t="n">
        <v>2027</v>
      </c>
      <c r="K50" s="21" t="n">
        <v>2027</v>
      </c>
      <c r="L50" s="21" t="n">
        <v>2027</v>
      </c>
      <c r="M50" s="21" t="n">
        <v>2027</v>
      </c>
      <c r="N50" s="21" t="n">
        <v>2027</v>
      </c>
    </row>
    <row r="51">
      <c r="B51" s="87" t="inlineStr">
        <is>
          <t>Period to reach full exemption phaseout (if applicable)</t>
        </is>
      </c>
      <c r="C51" s="87" t="inlineStr">
        <is>
          <t>year</t>
        </is>
      </c>
      <c r="D51" s="87" t="n"/>
      <c r="E51" s="87" t="n"/>
      <c r="F51" s="87" t="n">
        <v>5</v>
      </c>
      <c r="G51" s="87" t="n">
        <v>5</v>
      </c>
      <c r="H51" s="87" t="inlineStr">
        <is>
          <t>ExemptPhaseoutPeriod</t>
        </is>
      </c>
      <c r="J51" s="21" t="n">
        <v>5</v>
      </c>
      <c r="K51" s="21" t="n">
        <v>5</v>
      </c>
      <c r="L51" s="21" t="n">
        <v>5</v>
      </c>
      <c r="M51" s="21" t="n">
        <v>5</v>
      </c>
      <c r="N51" s="21" t="n">
        <v>5</v>
      </c>
    </row>
    <row r="52">
      <c r="B52" s="85" t="inlineStr">
        <is>
          <t>Feebates: Starting and End Date</t>
        </is>
      </c>
    </row>
    <row r="53">
      <c r="B53" s="87" t="inlineStr">
        <is>
          <t>Start date</t>
        </is>
      </c>
      <c r="C53" s="87" t="n"/>
      <c r="D53" s="87" t="n"/>
      <c r="E53" s="87" t="n"/>
      <c r="F53" s="87" t="n">
        <v>2027</v>
      </c>
      <c r="G53" s="87" t="n">
        <v>2027</v>
      </c>
      <c r="H53" s="87" t="inlineStr">
        <is>
          <t>D_FeebateIntro</t>
        </is>
      </c>
      <c r="J53" s="21" t="n">
        <v>2027</v>
      </c>
      <c r="K53" s="21" t="n">
        <v>2027</v>
      </c>
      <c r="L53" s="21" t="n">
        <v>2027</v>
      </c>
      <c r="M53" s="88" t="n">
        <v>2027</v>
      </c>
      <c r="N53" s="21" t="n">
        <v>2027</v>
      </c>
    </row>
    <row r="54">
      <c r="B54" s="87" t="inlineStr">
        <is>
          <t>Target date</t>
        </is>
      </c>
      <c r="C54" s="87" t="n"/>
      <c r="D54" s="87" t="n"/>
      <c r="E54" s="87" t="n"/>
      <c r="F54" s="87" t="n">
        <v>2035</v>
      </c>
      <c r="G54" s="87" t="n">
        <v>2035</v>
      </c>
      <c r="H54" s="87" t="inlineStr">
        <is>
          <t>D_FeebateOutro</t>
        </is>
      </c>
      <c r="J54" s="21" t="n">
        <v>2035</v>
      </c>
      <c r="K54" s="21" t="n">
        <v>2035</v>
      </c>
      <c r="L54" s="21" t="n">
        <v>2035</v>
      </c>
      <c r="M54" s="88" t="n">
        <v>2030</v>
      </c>
      <c r="N54" s="21" t="n">
        <v>2035</v>
      </c>
    </row>
    <row r="55">
      <c r="B55" s="85" t="inlineStr">
        <is>
          <t>Feebates: Feebate starting rate</t>
        </is>
      </c>
    </row>
    <row r="56">
      <c r="B56" s="87" t="inlineStr">
        <is>
          <t>Power sector</t>
        </is>
      </c>
      <c r="C56" s="87" t="inlineStr">
        <is>
          <t>USD/tCO2</t>
        </is>
      </c>
      <c r="D56" s="87" t="n"/>
      <c r="E56" s="87" t="n"/>
      <c r="F56" s="87" t="n">
        <v>0</v>
      </c>
      <c r="G56" s="87" t="n">
        <v>0</v>
      </c>
      <c r="H56" s="87" t="inlineStr">
        <is>
          <t>D_Feb_Level_Start_Pow</t>
        </is>
      </c>
      <c r="J56" s="21" t="n">
        <v>0</v>
      </c>
      <c r="K56" s="21" t="n">
        <v>0</v>
      </c>
      <c r="L56" s="21" t="n">
        <v>0</v>
      </c>
      <c r="M56" s="21" t="n">
        <v>0</v>
      </c>
      <c r="N56" s="21" t="n">
        <v>0</v>
      </c>
    </row>
    <row r="57">
      <c r="B57" s="87" t="inlineStr">
        <is>
          <t>Transport</t>
        </is>
      </c>
      <c r="C57" s="87" t="inlineStr">
        <is>
          <t>USD/tCO2</t>
        </is>
      </c>
      <c r="D57" s="87" t="n"/>
      <c r="E57" s="87" t="n"/>
      <c r="F57" s="87" t="n">
        <v>0</v>
      </c>
      <c r="G57" s="87" t="n">
        <v>0</v>
      </c>
      <c r="H57" s="87" t="inlineStr">
        <is>
          <t>D_Feb_Level_Start_Trans</t>
        </is>
      </c>
      <c r="J57" s="21" t="n">
        <v>0</v>
      </c>
      <c r="K57" s="21" t="n">
        <v>0</v>
      </c>
      <c r="L57" s="21" t="n">
        <v>0</v>
      </c>
      <c r="M57" s="88" t="n">
        <v>10</v>
      </c>
      <c r="N57" s="21" t="n">
        <v>0</v>
      </c>
    </row>
    <row r="58">
      <c r="B58" s="87" t="inlineStr">
        <is>
          <t>Residential</t>
        </is>
      </c>
      <c r="C58" s="87" t="inlineStr">
        <is>
          <t>USD/tCO2</t>
        </is>
      </c>
      <c r="D58" s="87" t="n"/>
      <c r="E58" s="87" t="n"/>
      <c r="F58" s="87" t="n">
        <v>0</v>
      </c>
      <c r="G58" s="87" t="n">
        <v>0</v>
      </c>
      <c r="H58" s="87" t="inlineStr">
        <is>
          <t>D_Feb_Level_Start_Res</t>
        </is>
      </c>
      <c r="J58" s="21" t="n">
        <v>0</v>
      </c>
      <c r="K58" s="21" t="n">
        <v>0</v>
      </c>
      <c r="L58" s="21" t="n">
        <v>0</v>
      </c>
      <c r="M58" s="21" t="n">
        <v>0</v>
      </c>
      <c r="N58" s="21" t="n">
        <v>0</v>
      </c>
    </row>
    <row r="59">
      <c r="B59" s="87" t="inlineStr">
        <is>
          <t>Industry</t>
        </is>
      </c>
      <c r="C59" s="87" t="inlineStr">
        <is>
          <t>USD/tCO2</t>
        </is>
      </c>
      <c r="D59" s="87" t="n"/>
      <c r="E59" s="87" t="n"/>
      <c r="F59" s="87" t="n">
        <v>0</v>
      </c>
      <c r="G59" s="87" t="n">
        <v>0</v>
      </c>
      <c r="H59" s="87" t="inlineStr">
        <is>
          <t>D_Feb_Level_Start_Ind</t>
        </is>
      </c>
      <c r="J59" s="21" t="n">
        <v>0</v>
      </c>
      <c r="K59" s="21" t="n">
        <v>0</v>
      </c>
      <c r="L59" s="21" t="n">
        <v>0</v>
      </c>
      <c r="M59" s="88" t="n">
        <v>5</v>
      </c>
      <c r="N59" s="21" t="n">
        <v>0</v>
      </c>
    </row>
    <row r="60">
      <c r="B60" s="85" t="inlineStr">
        <is>
          <t>Feebates: Feebate target rate</t>
        </is>
      </c>
    </row>
    <row r="61">
      <c r="B61" s="87" t="inlineStr">
        <is>
          <t>Power sector</t>
        </is>
      </c>
      <c r="C61" s="87" t="inlineStr">
        <is>
          <t>USD/tCO2</t>
        </is>
      </c>
      <c r="D61" s="87" t="n"/>
      <c r="E61" s="87" t="n"/>
      <c r="F61" s="87" t="n">
        <v>0</v>
      </c>
      <c r="G61" s="87" t="n">
        <v>0</v>
      </c>
      <c r="H61" s="87" t="inlineStr">
        <is>
          <t>D_Feb_Level_Target_Pow</t>
        </is>
      </c>
      <c r="J61" s="21" t="n">
        <v>0</v>
      </c>
      <c r="K61" s="21" t="n">
        <v>0</v>
      </c>
      <c r="L61" s="21" t="n">
        <v>0</v>
      </c>
      <c r="M61" s="21" t="n">
        <v>0</v>
      </c>
      <c r="N61" s="21" t="n">
        <v>0</v>
      </c>
    </row>
    <row r="62">
      <c r="B62" s="87" t="inlineStr">
        <is>
          <t>Transport</t>
        </is>
      </c>
      <c r="C62" s="87" t="inlineStr">
        <is>
          <t>USD/tCO2</t>
        </is>
      </c>
      <c r="D62" s="87" t="n"/>
      <c r="E62" s="87" t="n"/>
      <c r="F62" s="87" t="n">
        <v>0</v>
      </c>
      <c r="G62" s="87" t="n">
        <v>0</v>
      </c>
      <c r="H62" s="87" t="inlineStr">
        <is>
          <t>D_Feb_Level_Target_Trans</t>
        </is>
      </c>
      <c r="J62" s="21" t="n">
        <v>0</v>
      </c>
      <c r="K62" s="21" t="n">
        <v>0</v>
      </c>
      <c r="L62" s="21" t="n">
        <v>0</v>
      </c>
      <c r="M62" s="88" t="n">
        <v>50</v>
      </c>
      <c r="N62" s="21" t="n">
        <v>0</v>
      </c>
    </row>
    <row r="63">
      <c r="B63" s="87" t="inlineStr">
        <is>
          <t>Residential</t>
        </is>
      </c>
      <c r="C63" s="87" t="inlineStr">
        <is>
          <t>USD/tCO2</t>
        </is>
      </c>
      <c r="D63" s="87" t="n"/>
      <c r="E63" s="87" t="n"/>
      <c r="F63" s="87" t="n">
        <v>0</v>
      </c>
      <c r="G63" s="87" t="n">
        <v>0</v>
      </c>
      <c r="H63" s="87" t="inlineStr">
        <is>
          <t>D_Feb_Level_Target_Res</t>
        </is>
      </c>
      <c r="J63" s="21" t="n">
        <v>0</v>
      </c>
      <c r="K63" s="21" t="n">
        <v>0</v>
      </c>
      <c r="L63" s="21" t="n">
        <v>0</v>
      </c>
      <c r="M63" s="21" t="n">
        <v>0</v>
      </c>
      <c r="N63" s="21" t="n">
        <v>0</v>
      </c>
    </row>
    <row r="64">
      <c r="B64" s="87" t="inlineStr">
        <is>
          <t>Industry</t>
        </is>
      </c>
      <c r="C64" s="87" t="inlineStr">
        <is>
          <t>USD/tCO2</t>
        </is>
      </c>
      <c r="D64" s="87" t="n"/>
      <c r="E64" s="87" t="n"/>
      <c r="F64" s="87" t="n">
        <v>0</v>
      </c>
      <c r="G64" s="87" t="n">
        <v>0</v>
      </c>
      <c r="H64" s="87" t="inlineStr">
        <is>
          <t>D_Feb_Level_Target_Ind</t>
        </is>
      </c>
      <c r="J64" s="21" t="n">
        <v>0</v>
      </c>
      <c r="K64" s="21" t="n">
        <v>0</v>
      </c>
      <c r="L64" s="21" t="n">
        <v>0</v>
      </c>
      <c r="M64" s="88" t="n">
        <v>25</v>
      </c>
      <c r="N64" s="21" t="n">
        <v>0</v>
      </c>
    </row>
    <row r="65">
      <c r="B65" s="85" t="inlineStr">
        <is>
          <t>Feebates sector coverage</t>
        </is>
      </c>
    </row>
    <row r="66">
      <c r="B66" s="87" t="inlineStr">
        <is>
          <t>Apply tax to power sector?</t>
        </is>
      </c>
      <c r="C66" s="87" t="inlineStr">
        <is>
          <t>switch</t>
        </is>
      </c>
      <c r="D66" s="87" t="n"/>
      <c r="E66" s="87" t="n"/>
      <c r="F66" s="87" t="b">
        <v>0</v>
      </c>
      <c r="G66" s="87" t="b">
        <v>1</v>
      </c>
      <c r="H66" s="87" t="n"/>
      <c r="J66" s="21" t="b">
        <v>0</v>
      </c>
      <c r="K66" s="21" t="b">
        <v>0</v>
      </c>
      <c r="L66" s="21" t="b">
        <v>0</v>
      </c>
      <c r="M66" s="21" t="b">
        <v>0</v>
      </c>
      <c r="N66" s="21" t="b">
        <v>0</v>
      </c>
    </row>
    <row r="67">
      <c r="B67" s="87" t="inlineStr">
        <is>
          <t>Apply tax to road transportation?</t>
        </is>
      </c>
      <c r="C67" s="87" t="n"/>
      <c r="D67" s="87" t="n"/>
      <c r="E67" s="87" t="n"/>
      <c r="F67" s="87" t="b">
        <v>0</v>
      </c>
      <c r="G67" s="87" t="b">
        <v>0</v>
      </c>
      <c r="H67" s="87" t="n"/>
      <c r="J67" s="21" t="b">
        <v>0</v>
      </c>
      <c r="K67" s="21" t="b">
        <v>0</v>
      </c>
      <c r="L67" s="21" t="b">
        <v>0</v>
      </c>
      <c r="M67" s="88" t="b">
        <v>1</v>
      </c>
      <c r="N67" s="21" t="b">
        <v>0</v>
      </c>
    </row>
    <row r="68">
      <c r="B68" s="87" t="inlineStr">
        <is>
          <t>Apply tax to rail transportation?</t>
        </is>
      </c>
      <c r="C68" s="87" t="n"/>
      <c r="D68" s="87" t="n"/>
      <c r="E68" s="87" t="n"/>
      <c r="F68" s="87" t="b">
        <v>0</v>
      </c>
      <c r="G68" s="87" t="b">
        <v>0</v>
      </c>
      <c r="H68" s="87" t="n"/>
      <c r="J68" s="21" t="b">
        <v>0</v>
      </c>
      <c r="K68" s="21" t="b">
        <v>0</v>
      </c>
      <c r="L68" s="21" t="b">
        <v>0</v>
      </c>
      <c r="M68" s="21" t="b">
        <v>0</v>
      </c>
      <c r="N68" s="21" t="b">
        <v>0</v>
      </c>
    </row>
    <row r="69">
      <c r="B69" s="87" t="inlineStr">
        <is>
          <t>Apply tax to domestic aviation?</t>
        </is>
      </c>
      <c r="C69" s="87" t="n"/>
      <c r="D69" s="87" t="n"/>
      <c r="E69" s="87" t="n"/>
      <c r="F69" s="87" t="b">
        <v>0</v>
      </c>
      <c r="G69" s="87" t="b">
        <v>0</v>
      </c>
      <c r="H69" s="87" t="n"/>
      <c r="J69" s="21" t="b">
        <v>0</v>
      </c>
      <c r="K69" s="21" t="b">
        <v>0</v>
      </c>
      <c r="L69" s="21" t="b">
        <v>0</v>
      </c>
      <c r="M69" s="21" t="b">
        <v>0</v>
      </c>
      <c r="N69" s="21" t="b">
        <v>0</v>
      </c>
    </row>
    <row r="70">
      <c r="B70" s="87" t="inlineStr">
        <is>
          <t>Apply tax to domestic shipping?</t>
        </is>
      </c>
      <c r="C70" s="87" t="n"/>
      <c r="D70" s="87" t="n"/>
      <c r="E70" s="87" t="n"/>
      <c r="F70" s="87" t="b">
        <v>0</v>
      </c>
      <c r="G70" s="87" t="b">
        <v>0</v>
      </c>
      <c r="H70" s="87" t="n"/>
      <c r="J70" s="21" t="b">
        <v>0</v>
      </c>
      <c r="K70" s="21" t="b">
        <v>0</v>
      </c>
      <c r="L70" s="21" t="b">
        <v>0</v>
      </c>
      <c r="M70" s="21" t="b">
        <v>0</v>
      </c>
      <c r="N70" s="21" t="b">
        <v>0</v>
      </c>
    </row>
    <row r="71">
      <c r="B71" s="87" t="inlineStr">
        <is>
          <t>Apply tax to residential sector?</t>
        </is>
      </c>
      <c r="C71" s="87" t="inlineStr">
        <is>
          <t>switch</t>
        </is>
      </c>
      <c r="D71" s="87" t="n"/>
      <c r="E71" s="87" t="n"/>
      <c r="F71" s="87" t="b">
        <v>0</v>
      </c>
      <c r="G71" s="87" t="b">
        <v>1</v>
      </c>
      <c r="H71" s="87" t="n"/>
      <c r="J71" s="21" t="b">
        <v>0</v>
      </c>
      <c r="K71" s="21" t="b">
        <v>0</v>
      </c>
      <c r="L71" s="21" t="b">
        <v>0</v>
      </c>
      <c r="M71" s="21" t="b">
        <v>0</v>
      </c>
      <c r="N71" s="21" t="b">
        <v>0</v>
      </c>
    </row>
    <row r="72">
      <c r="B72" s="87" t="inlineStr">
        <is>
          <t>Apply tax to food &amp; forestry?</t>
        </is>
      </c>
      <c r="C72" s="87" t="n"/>
      <c r="D72" s="87" t="n"/>
      <c r="E72" s="87" t="n"/>
      <c r="F72" s="87" t="b">
        <v>0</v>
      </c>
      <c r="G72" s="87" t="b">
        <v>1</v>
      </c>
      <c r="H72" s="87" t="n"/>
      <c r="J72" s="21" t="b">
        <v>0</v>
      </c>
      <c r="K72" s="21" t="b">
        <v>0</v>
      </c>
      <c r="L72" s="21" t="b">
        <v>0</v>
      </c>
      <c r="M72" s="21" t="b">
        <v>0</v>
      </c>
      <c r="N72" s="21" t="b">
        <v>0</v>
      </c>
    </row>
    <row r="73">
      <c r="B73" s="87" t="inlineStr">
        <is>
          <t>Apply tax to services (private / public)?</t>
        </is>
      </c>
      <c r="C73" s="87" t="n"/>
      <c r="D73" s="87" t="n"/>
      <c r="E73" s="87" t="n"/>
      <c r="F73" s="87" t="b">
        <v>0</v>
      </c>
      <c r="G73" s="87" t="b">
        <v>1</v>
      </c>
      <c r="H73" s="87" t="n"/>
      <c r="J73" s="21" t="b">
        <v>0</v>
      </c>
      <c r="K73" s="21" t="b">
        <v>0</v>
      </c>
      <c r="L73" s="21" t="b">
        <v>0</v>
      </c>
      <c r="M73" s="21" t="b">
        <v>0</v>
      </c>
      <c r="N73" s="21" t="b">
        <v>0</v>
      </c>
    </row>
    <row r="74">
      <c r="B74" s="87" t="inlineStr">
        <is>
          <t>Apply tax to mining &amp; chemicals?</t>
        </is>
      </c>
      <c r="C74" s="87" t="n"/>
      <c r="D74" s="87" t="n"/>
      <c r="E74" s="87" t="n"/>
      <c r="F74" s="87" t="b">
        <v>1</v>
      </c>
      <c r="G74" s="87" t="b">
        <v>1</v>
      </c>
      <c r="H74" s="87" t="n"/>
      <c r="J74" s="21" t="b">
        <v>1</v>
      </c>
      <c r="K74" s="21" t="b">
        <v>1</v>
      </c>
      <c r="L74" s="21" t="b">
        <v>1</v>
      </c>
      <c r="M74" s="88" t="b">
        <v>1</v>
      </c>
      <c r="N74" s="21" t="b">
        <v>1</v>
      </c>
    </row>
    <row r="75">
      <c r="B75" s="87" t="inlineStr">
        <is>
          <t>Apply tax to iron and steel?</t>
        </is>
      </c>
      <c r="C75" s="87" t="n"/>
      <c r="D75" s="87" t="n"/>
      <c r="E75" s="87" t="n"/>
      <c r="F75" s="87" t="b">
        <v>0</v>
      </c>
      <c r="G75" s="87" t="b">
        <v>1</v>
      </c>
      <c r="H75" s="87" t="n"/>
      <c r="J75" s="21" t="b">
        <v>0</v>
      </c>
      <c r="K75" s="21" t="b">
        <v>0</v>
      </c>
      <c r="L75" s="21" t="b">
        <v>0</v>
      </c>
      <c r="M75" s="88" t="b">
        <v>1</v>
      </c>
      <c r="N75" s="21" t="b">
        <v>0</v>
      </c>
    </row>
    <row r="76">
      <c r="B76" s="87" t="inlineStr">
        <is>
          <t>Apply tax to non-ferrous metals?</t>
        </is>
      </c>
      <c r="C76" s="87" t="n"/>
      <c r="D76" s="87" t="n"/>
      <c r="E76" s="87" t="n"/>
      <c r="F76" s="87" t="b">
        <v>1</v>
      </c>
      <c r="G76" s="87" t="b">
        <v>1</v>
      </c>
      <c r="H76" s="87" t="n"/>
      <c r="J76" s="21" t="b">
        <v>1</v>
      </c>
      <c r="K76" s="21" t="b">
        <v>1</v>
      </c>
      <c r="L76" s="21" t="b">
        <v>1</v>
      </c>
      <c r="M76" s="21" t="b">
        <v>1</v>
      </c>
      <c r="N76" s="21" t="b">
        <v>1</v>
      </c>
    </row>
    <row r="77">
      <c r="B77" s="87" t="inlineStr">
        <is>
          <t>Apply tax to machinery?</t>
        </is>
      </c>
      <c r="C77" s="87" t="n"/>
      <c r="D77" s="87" t="n"/>
      <c r="E77" s="87" t="n"/>
      <c r="F77" s="87" t="b">
        <v>1</v>
      </c>
      <c r="G77" s="87" t="b">
        <v>1</v>
      </c>
      <c r="H77" s="87" t="n"/>
      <c r="J77" s="21" t="b">
        <v>1</v>
      </c>
      <c r="K77" s="21" t="b">
        <v>1</v>
      </c>
      <c r="L77" s="21" t="b">
        <v>1</v>
      </c>
      <c r="M77" s="21" t="b">
        <v>1</v>
      </c>
      <c r="N77" s="21" t="b">
        <v>1</v>
      </c>
    </row>
    <row r="78">
      <c r="B78" s="87" t="inlineStr">
        <is>
          <t>Apply tax to cement?</t>
        </is>
      </c>
      <c r="C78" s="87" t="n"/>
      <c r="D78" s="87" t="n"/>
      <c r="E78" s="87" t="n"/>
      <c r="F78" s="87" t="b">
        <v>1</v>
      </c>
      <c r="G78" s="87" t="b">
        <v>1</v>
      </c>
      <c r="H78" s="87" t="n"/>
      <c r="J78" s="21" t="b">
        <v>1</v>
      </c>
      <c r="K78" s="21" t="b">
        <v>1</v>
      </c>
      <c r="L78" s="21" t="b">
        <v>1</v>
      </c>
      <c r="M78" s="21" t="b">
        <v>1</v>
      </c>
      <c r="N78" s="21" t="b">
        <v>1</v>
      </c>
    </row>
    <row r="79">
      <c r="B79" s="87" t="inlineStr">
        <is>
          <t>Apply tax to other manucfacturing?</t>
        </is>
      </c>
      <c r="C79" s="87" t="n"/>
      <c r="D79" s="87" t="n"/>
      <c r="E79" s="87" t="n"/>
      <c r="F79" s="87" t="b">
        <v>1</v>
      </c>
      <c r="G79" s="87" t="b">
        <v>1</v>
      </c>
      <c r="H79" s="87" t="n"/>
      <c r="J79" s="21" t="b">
        <v>1</v>
      </c>
      <c r="K79" s="21" t="b">
        <v>1</v>
      </c>
      <c r="L79" s="21" t="b">
        <v>1</v>
      </c>
      <c r="M79" s="21" t="b">
        <v>1</v>
      </c>
      <c r="N79" s="21" t="b">
        <v>1</v>
      </c>
    </row>
    <row r="80">
      <c r="B80" s="87" t="inlineStr">
        <is>
          <t>Apply tax to construction?</t>
        </is>
      </c>
      <c r="C80" s="87" t="n"/>
      <c r="D80" s="87" t="n"/>
      <c r="E80" s="87" t="n"/>
      <c r="F80" s="87" t="b">
        <v>1</v>
      </c>
      <c r="G80" s="87" t="b">
        <v>1</v>
      </c>
      <c r="H80" s="87" t="n"/>
      <c r="J80" s="21" t="b">
        <v>1</v>
      </c>
      <c r="K80" s="21" t="b">
        <v>1</v>
      </c>
      <c r="L80" s="21" t="b">
        <v>1</v>
      </c>
      <c r="M80" s="21" t="b">
        <v>1</v>
      </c>
      <c r="N80" s="21" t="b">
        <v>1</v>
      </c>
    </row>
    <row r="81">
      <c r="B81" s="87" t="inlineStr">
        <is>
          <t>Apply tax to fuel transformation?</t>
        </is>
      </c>
      <c r="C81" s="87" t="n"/>
      <c r="D81" s="87" t="n"/>
      <c r="E81" s="87" t="n"/>
      <c r="F81" s="87" t="b">
        <v>1</v>
      </c>
      <c r="G81" s="87" t="b">
        <v>1</v>
      </c>
      <c r="H81" s="87" t="n"/>
      <c r="J81" s="21" t="b">
        <v>1</v>
      </c>
      <c r="K81" s="21" t="b">
        <v>1</v>
      </c>
      <c r="L81" s="21" t="b">
        <v>1</v>
      </c>
      <c r="M81" s="21" t="b">
        <v>1</v>
      </c>
      <c r="N81" s="21" t="b">
        <v>1</v>
      </c>
    </row>
    <row r="82">
      <c r="B82" s="87" t="inlineStr">
        <is>
          <t>Apply tax to other energy use?</t>
        </is>
      </c>
      <c r="C82" s="87" t="n"/>
      <c r="D82" s="87" t="n"/>
      <c r="E82" s="87" t="n"/>
      <c r="F82" s="87" t="b">
        <v>1</v>
      </c>
      <c r="G82" s="87" t="b">
        <v>1</v>
      </c>
      <c r="H82" s="87" t="n"/>
      <c r="J82" s="21" t="b">
        <v>1</v>
      </c>
      <c r="K82" s="21" t="b">
        <v>1</v>
      </c>
      <c r="L82" s="21" t="b">
        <v>1</v>
      </c>
      <c r="M82" s="21" t="b">
        <v>1</v>
      </c>
      <c r="N82" s="21" t="b">
        <v>1</v>
      </c>
    </row>
    <row r="83">
      <c r="B83" s="85" t="inlineStr">
        <is>
          <t>ETS Main Characteristics</t>
        </is>
      </c>
    </row>
    <row r="84">
      <c r="B84" s="87" t="inlineStr">
        <is>
          <t>Apply new ETS?</t>
        </is>
      </c>
      <c r="C84" s="87" t="n"/>
      <c r="D84" s="87" t="n"/>
      <c r="E84" s="87" t="n"/>
      <c r="F84" s="87" t="inlineStr">
        <is>
          <t>No</t>
        </is>
      </c>
      <c r="G84" s="87" t="inlineStr">
        <is>
          <t>No</t>
        </is>
      </c>
      <c r="H84" s="87" t="inlineStr">
        <is>
          <t>D_NewETS</t>
        </is>
      </c>
      <c r="J84" s="21" t="inlineStr">
        <is>
          <t>No</t>
        </is>
      </c>
      <c r="K84" s="21" t="inlineStr">
        <is>
          <t>No</t>
        </is>
      </c>
      <c r="L84" s="21" t="inlineStr">
        <is>
          <t>No</t>
        </is>
      </c>
      <c r="M84" s="21" t="inlineStr">
        <is>
          <t>No</t>
        </is>
      </c>
      <c r="N84" s="88" t="inlineStr">
        <is>
          <t>Yes</t>
        </is>
      </c>
    </row>
    <row r="85">
      <c r="B85" s="87" t="inlineStr">
        <is>
          <t>Change Relative to Baseline in Start Year</t>
        </is>
      </c>
      <c r="C85" s="87" t="n"/>
      <c r="D85" s="87" t="n"/>
      <c r="E85" s="87" t="n"/>
      <c r="F85" s="87" t="n">
        <v>0</v>
      </c>
      <c r="G85" s="87" t="n">
        <v>0</v>
      </c>
      <c r="H85" s="87" t="inlineStr">
        <is>
          <t>D_ETSChangeRelStart</t>
        </is>
      </c>
      <c r="J85" s="21" t="n">
        <v>0</v>
      </c>
      <c r="K85" s="21" t="n">
        <v>0</v>
      </c>
      <c r="L85" s="21" t="n">
        <v>0</v>
      </c>
      <c r="M85" s="21" t="n">
        <v>0</v>
      </c>
      <c r="N85" s="88" t="n">
        <v>-0.05</v>
      </c>
    </row>
    <row r="86">
      <c r="B86" s="87" t="inlineStr">
        <is>
          <t>Change Relative to Baseline in Target Year</t>
        </is>
      </c>
      <c r="C86" s="87" t="n"/>
      <c r="D86" s="87" t="n"/>
      <c r="E86" s="87" t="n"/>
      <c r="F86" s="87" t="n">
        <v>0</v>
      </c>
      <c r="G86" s="87" t="n">
        <v>0</v>
      </c>
      <c r="H86" s="87" t="inlineStr">
        <is>
          <t>D_ETSChangeRelTarget</t>
        </is>
      </c>
      <c r="J86" s="21" t="n">
        <v>0</v>
      </c>
      <c r="K86" s="21" t="n">
        <v>0</v>
      </c>
      <c r="L86" s="21" t="n">
        <v>0</v>
      </c>
      <c r="M86" s="21" t="n">
        <v>0</v>
      </c>
      <c r="N86" s="88" t="n">
        <v>-0.2</v>
      </c>
    </row>
    <row r="87">
      <c r="B87" s="87" t="inlineStr">
        <is>
          <t>Cap continuation after target year?</t>
        </is>
      </c>
      <c r="C87" s="87" t="n"/>
      <c r="D87" s="87" t="n"/>
      <c r="E87" s="87" t="n"/>
      <c r="F87" s="87" t="inlineStr">
        <is>
          <t>Constant</t>
        </is>
      </c>
      <c r="G87" s="87" t="inlineStr">
        <is>
          <t>KeepRelativeCapConstant</t>
        </is>
      </c>
      <c r="H87" s="87" t="inlineStr">
        <is>
          <t>D_ETSCapCont</t>
        </is>
      </c>
      <c r="J87" s="21" t="inlineStr">
        <is>
          <t>Constant</t>
        </is>
      </c>
      <c r="K87" s="21" t="inlineStr">
        <is>
          <t>Constant</t>
        </is>
      </c>
      <c r="L87" s="21" t="inlineStr">
        <is>
          <t>Constant</t>
        </is>
      </c>
      <c r="M87" s="21" t="inlineStr">
        <is>
          <t>Constant</t>
        </is>
      </c>
      <c r="N87" s="88" t="inlineStr">
        <is>
          <t>Constant</t>
        </is>
      </c>
    </row>
    <row r="88">
      <c r="B88" s="87" t="inlineStr">
        <is>
          <t>ETS Start Year</t>
        </is>
      </c>
      <c r="C88" s="87" t="n"/>
      <c r="D88" s="87" t="n"/>
      <c r="E88" s="87" t="n"/>
      <c r="F88" s="87" t="n">
        <v>2027</v>
      </c>
      <c r="G88" s="87" t="n">
        <v>2026</v>
      </c>
      <c r="H88" s="87" t="inlineStr">
        <is>
          <t>D_ETSIntro</t>
        </is>
      </c>
      <c r="J88" s="21" t="n">
        <v>2027</v>
      </c>
      <c r="K88" s="21" t="n">
        <v>2027</v>
      </c>
      <c r="L88" s="21" t="n">
        <v>2027</v>
      </c>
      <c r="M88" s="21" t="n">
        <v>2027</v>
      </c>
      <c r="N88" s="88" t="n">
        <v>2027</v>
      </c>
    </row>
    <row r="89">
      <c r="B89" s="87" t="inlineStr">
        <is>
          <t>ETS Target Year</t>
        </is>
      </c>
      <c r="C89" s="87" t="n"/>
      <c r="D89" s="87" t="n"/>
      <c r="E89" s="87" t="n"/>
      <c r="F89" s="87" t="n">
        <v>2035</v>
      </c>
      <c r="G89" s="87" t="n">
        <v>2035</v>
      </c>
      <c r="H89" s="87" t="inlineStr">
        <is>
          <t>D_ETSOutro</t>
        </is>
      </c>
      <c r="J89" s="21" t="n">
        <v>2035</v>
      </c>
      <c r="K89" s="21" t="n">
        <v>2035</v>
      </c>
      <c r="L89" s="21" t="n">
        <v>2035</v>
      </c>
      <c r="M89" s="21" t="n">
        <v>2035</v>
      </c>
      <c r="N89" s="88" t="n">
        <v>2035</v>
      </c>
    </row>
    <row r="90">
      <c r="B90" s="87" t="inlineStr">
        <is>
          <t>Proportion Auctioned in Starting Year</t>
        </is>
      </c>
      <c r="C90" s="87" t="n"/>
      <c r="D90" s="87" t="n"/>
      <c r="E90" s="87" t="n"/>
      <c r="F90" s="87" t="n">
        <v>0</v>
      </c>
      <c r="G90" s="87" t="n">
        <v>0</v>
      </c>
      <c r="H90" s="87" t="inlineStr">
        <is>
          <t>D_ETSAuctStart</t>
        </is>
      </c>
      <c r="J90" s="21" t="n">
        <v>0</v>
      </c>
      <c r="K90" s="21" t="n">
        <v>0</v>
      </c>
      <c r="L90" s="21" t="n">
        <v>0</v>
      </c>
      <c r="M90" s="21" t="n">
        <v>0</v>
      </c>
      <c r="N90" s="21" t="n">
        <v>0</v>
      </c>
    </row>
    <row r="91">
      <c r="B91" s="87" t="inlineStr">
        <is>
          <t>Proportion Auctioned in Target Year</t>
        </is>
      </c>
      <c r="C91" s="87" t="n"/>
      <c r="D91" s="87" t="n"/>
      <c r="E91" s="87" t="n"/>
      <c r="F91" s="87" t="n">
        <v>0</v>
      </c>
      <c r="G91" s="87" t="n">
        <v>1</v>
      </c>
      <c r="H91" s="87" t="inlineStr">
        <is>
          <t>D_ETSAuctTarget</t>
        </is>
      </c>
      <c r="J91" s="21" t="n">
        <v>0</v>
      </c>
      <c r="K91" s="21" t="n">
        <v>0</v>
      </c>
      <c r="L91" s="21" t="n">
        <v>0</v>
      </c>
      <c r="M91" s="21" t="n">
        <v>0</v>
      </c>
      <c r="N91" s="21" t="n">
        <v>0</v>
      </c>
    </row>
    <row r="92">
      <c r="B92" s="87" t="inlineStr">
        <is>
          <t>Auction proportion continuation after target year?</t>
        </is>
      </c>
      <c r="C92" s="87" t="n"/>
      <c r="D92" s="87" t="n"/>
      <c r="E92" s="87" t="n"/>
      <c r="F92" s="87" t="inlineStr">
        <is>
          <t>Constant</t>
        </is>
      </c>
      <c r="G92" s="87" t="inlineStr">
        <is>
          <t>Constant</t>
        </is>
      </c>
      <c r="H92" s="87" t="inlineStr">
        <is>
          <t>D_ETSAuctCont</t>
        </is>
      </c>
      <c r="J92" s="21" t="inlineStr">
        <is>
          <t>Constant</t>
        </is>
      </c>
      <c r="K92" s="21" t="inlineStr">
        <is>
          <t>Constant</t>
        </is>
      </c>
      <c r="L92" s="21" t="inlineStr">
        <is>
          <t>Constant</t>
        </is>
      </c>
      <c r="M92" s="21" t="inlineStr">
        <is>
          <t>Constant</t>
        </is>
      </c>
      <c r="N92" s="21" t="inlineStr">
        <is>
          <t>Constant</t>
        </is>
      </c>
    </row>
    <row r="93">
      <c r="B93" s="87" t="inlineStr">
        <is>
          <t>Override ETS price</t>
        </is>
      </c>
      <c r="C93" s="87" t="n"/>
      <c r="D93" s="87" t="n"/>
      <c r="E93" s="87" t="n"/>
      <c r="F93" s="87" t="inlineStr">
        <is>
          <t>No</t>
        </is>
      </c>
      <c r="G93" s="87" t="inlineStr">
        <is>
          <t>No</t>
        </is>
      </c>
      <c r="H93" s="87" t="inlineStr">
        <is>
          <t>D_ETSPriceOverride</t>
        </is>
      </c>
      <c r="J93" s="21" t="inlineStr">
        <is>
          <t>No</t>
        </is>
      </c>
      <c r="K93" s="21" t="inlineStr">
        <is>
          <t>No</t>
        </is>
      </c>
      <c r="L93" s="21" t="inlineStr">
        <is>
          <t>No</t>
        </is>
      </c>
      <c r="M93" s="21" t="inlineStr">
        <is>
          <t>No</t>
        </is>
      </c>
      <c r="N93" s="21" t="inlineStr">
        <is>
          <t>No</t>
        </is>
      </c>
    </row>
    <row r="94">
      <c r="B94" s="85" t="inlineStr">
        <is>
          <t>ETS: modelling assumptions</t>
        </is>
      </c>
    </row>
    <row r="95">
      <c r="B95" s="87" t="inlineStr">
        <is>
          <t>ETS Volatility</t>
        </is>
      </c>
      <c r="C95" s="87" t="n"/>
      <c r="D95" s="87" t="n"/>
      <c r="E95" s="87" t="n"/>
      <c r="F95" s="87" t="inlineStr">
        <is>
          <t>Medium*</t>
        </is>
      </c>
      <c r="G95" s="87" t="inlineStr">
        <is>
          <t>Medium*</t>
        </is>
      </c>
      <c r="H95" s="87" t="inlineStr">
        <is>
          <t>D_ETSVolatility</t>
        </is>
      </c>
      <c r="J95" s="21" t="inlineStr">
        <is>
          <t>Medium*</t>
        </is>
      </c>
      <c r="K95" s="21" t="inlineStr">
        <is>
          <t>Medium*</t>
        </is>
      </c>
      <c r="L95" s="21" t="inlineStr">
        <is>
          <t>Medium*</t>
        </is>
      </c>
      <c r="M95" s="21" t="inlineStr">
        <is>
          <t>Medium*</t>
        </is>
      </c>
      <c r="N95" s="21" t="inlineStr">
        <is>
          <t>Medium*</t>
        </is>
      </c>
    </row>
    <row r="96">
      <c r="B96" s="87" t="inlineStr">
        <is>
          <t>Impact of Volatility on Abatement Costs</t>
        </is>
      </c>
      <c r="C96" s="87" t="n"/>
      <c r="D96" s="87" t="n"/>
      <c r="E96" s="87" t="n"/>
      <c r="F96" s="87" t="inlineStr">
        <is>
          <t>Medium*</t>
        </is>
      </c>
      <c r="G96" s="87" t="inlineStr">
        <is>
          <t>Medium*</t>
        </is>
      </c>
      <c r="H96" s="87" t="inlineStr">
        <is>
          <t>D_ETSVolImpact</t>
        </is>
      </c>
      <c r="J96" s="21" t="inlineStr">
        <is>
          <t>Medium*</t>
        </is>
      </c>
      <c r="K96" s="21" t="inlineStr">
        <is>
          <t>Medium*</t>
        </is>
      </c>
      <c r="L96" s="21" t="inlineStr">
        <is>
          <t>Medium*</t>
        </is>
      </c>
      <c r="M96" s="21" t="inlineStr">
        <is>
          <t>Medium*</t>
        </is>
      </c>
      <c r="N96" s="21" t="inlineStr">
        <is>
          <t>Medium*</t>
        </is>
      </c>
    </row>
    <row r="97">
      <c r="B97" s="87" t="inlineStr">
        <is>
          <t>Carbon Tax Policy Risk</t>
        </is>
      </c>
      <c r="C97" s="87" t="n"/>
      <c r="D97" s="87" t="n"/>
      <c r="E97" s="87" t="n"/>
      <c r="F97" s="87" t="n">
        <v>0.2</v>
      </c>
      <c r="G97" s="87" t="n">
        <v>0.2</v>
      </c>
      <c r="H97" s="87" t="inlineStr">
        <is>
          <t>D_ETSCTRisk</t>
        </is>
      </c>
      <c r="J97" s="21" t="n">
        <v>0.2</v>
      </c>
      <c r="K97" s="21" t="n">
        <v>0.2</v>
      </c>
      <c r="L97" s="21" t="n">
        <v>0.2</v>
      </c>
      <c r="M97" s="21" t="n">
        <v>0.2</v>
      </c>
      <c r="N97" s="21" t="n">
        <v>0.2</v>
      </c>
    </row>
    <row r="98">
      <c r="B98" s="85" t="inlineStr">
        <is>
          <t>ETS: sector coverage</t>
        </is>
      </c>
    </row>
    <row r="99">
      <c r="B99" s="87" t="inlineStr">
        <is>
          <t>power sector</t>
        </is>
      </c>
      <c r="C99" s="87" t="inlineStr">
        <is>
          <t>switch</t>
        </is>
      </c>
      <c r="D99" s="87" t="n"/>
      <c r="E99" s="87" t="n"/>
      <c r="F99" s="87" t="b">
        <v>1</v>
      </c>
      <c r="G99" s="87" t="b">
        <v>1</v>
      </c>
      <c r="H99" s="87" t="n"/>
      <c r="J99" s="21" t="b">
        <v>1</v>
      </c>
      <c r="K99" s="21" t="b">
        <v>1</v>
      </c>
      <c r="L99" s="21" t="b">
        <v>1</v>
      </c>
      <c r="M99" s="21" t="b">
        <v>1</v>
      </c>
      <c r="N99" s="21" t="b">
        <v>1</v>
      </c>
    </row>
    <row r="100">
      <c r="B100" s="87" t="inlineStr">
        <is>
          <t>road transportation</t>
        </is>
      </c>
      <c r="C100" s="87" t="n"/>
      <c r="D100" s="87" t="n"/>
      <c r="E100" s="87" t="n"/>
      <c r="F100" s="87" t="b">
        <v>0</v>
      </c>
      <c r="G100" s="87" t="b">
        <v>1</v>
      </c>
      <c r="H100" s="87" t="n"/>
      <c r="J100" s="21" t="b">
        <v>0</v>
      </c>
      <c r="K100" s="21" t="b">
        <v>0</v>
      </c>
      <c r="L100" s="21" t="b">
        <v>0</v>
      </c>
      <c r="M100" s="21" t="b">
        <v>0</v>
      </c>
      <c r="N100" s="21" t="b">
        <v>0</v>
      </c>
    </row>
    <row r="101">
      <c r="B101" s="87" t="inlineStr">
        <is>
          <t>rail transportation</t>
        </is>
      </c>
      <c r="C101" s="87" t="n"/>
      <c r="D101" s="87" t="n"/>
      <c r="E101" s="87" t="n"/>
      <c r="F101" s="87" t="b">
        <v>0</v>
      </c>
      <c r="G101" s="87" t="b">
        <v>1</v>
      </c>
      <c r="H101" s="87" t="n"/>
      <c r="J101" s="21" t="b">
        <v>0</v>
      </c>
      <c r="K101" s="21" t="b">
        <v>0</v>
      </c>
      <c r="L101" s="21" t="b">
        <v>0</v>
      </c>
      <c r="M101" s="21" t="b">
        <v>0</v>
      </c>
      <c r="N101" s="21" t="b">
        <v>0</v>
      </c>
    </row>
    <row r="102">
      <c r="B102" s="87" t="inlineStr">
        <is>
          <t>domestic aviation</t>
        </is>
      </c>
      <c r="C102" s="87" t="n"/>
      <c r="D102" s="87" t="n"/>
      <c r="E102" s="87" t="n"/>
      <c r="F102" s="87" t="b">
        <v>0</v>
      </c>
      <c r="G102" s="87" t="b">
        <v>1</v>
      </c>
      <c r="H102" s="87" t="n"/>
      <c r="J102" s="21" t="b">
        <v>0</v>
      </c>
      <c r="K102" s="21" t="b">
        <v>0</v>
      </c>
      <c r="L102" s="21" t="b">
        <v>0</v>
      </c>
      <c r="M102" s="21" t="b">
        <v>0</v>
      </c>
      <c r="N102" s="21" t="b">
        <v>0</v>
      </c>
    </row>
    <row r="103">
      <c r="B103" s="87" t="inlineStr">
        <is>
          <t>domestic shipping</t>
        </is>
      </c>
      <c r="C103" s="87" t="n"/>
      <c r="D103" s="87" t="n"/>
      <c r="E103" s="87" t="n"/>
      <c r="F103" s="87" t="b">
        <v>0</v>
      </c>
      <c r="G103" s="87" t="b">
        <v>1</v>
      </c>
      <c r="H103" s="87" t="n"/>
      <c r="J103" s="21" t="b">
        <v>0</v>
      </c>
      <c r="K103" s="21" t="b">
        <v>0</v>
      </c>
      <c r="L103" s="21" t="b">
        <v>0</v>
      </c>
      <c r="M103" s="21" t="b">
        <v>0</v>
      </c>
      <c r="N103" s="21" t="b">
        <v>0</v>
      </c>
    </row>
    <row r="104">
      <c r="B104" s="87" t="inlineStr">
        <is>
          <t>residential</t>
        </is>
      </c>
      <c r="C104" s="87" t="inlineStr">
        <is>
          <t>switch</t>
        </is>
      </c>
      <c r="D104" s="87" t="n"/>
      <c r="E104" s="87" t="n"/>
      <c r="F104" s="87" t="b">
        <v>0</v>
      </c>
      <c r="G104" s="87" t="b">
        <v>1</v>
      </c>
      <c r="H104" s="87" t="n"/>
      <c r="J104" s="21" t="b">
        <v>0</v>
      </c>
      <c r="K104" s="21" t="b">
        <v>0</v>
      </c>
      <c r="L104" s="21" t="b">
        <v>0</v>
      </c>
      <c r="M104" s="21" t="b">
        <v>0</v>
      </c>
      <c r="N104" s="21" t="b">
        <v>0</v>
      </c>
    </row>
    <row r="105">
      <c r="B105" s="87" t="inlineStr">
        <is>
          <t>food &amp; forestry</t>
        </is>
      </c>
      <c r="C105" s="87" t="n"/>
      <c r="D105" s="87" t="n"/>
      <c r="E105" s="87" t="n"/>
      <c r="F105" s="87" t="b">
        <v>0</v>
      </c>
      <c r="G105" s="87" t="b">
        <v>1</v>
      </c>
      <c r="H105" s="87" t="n"/>
      <c r="J105" s="21" t="b">
        <v>0</v>
      </c>
      <c r="K105" s="21" t="b">
        <v>0</v>
      </c>
      <c r="L105" s="21" t="b">
        <v>0</v>
      </c>
      <c r="M105" s="21" t="b">
        <v>0</v>
      </c>
      <c r="N105" s="21" t="b">
        <v>0</v>
      </c>
    </row>
    <row r="106">
      <c r="B106" s="87" t="inlineStr">
        <is>
          <t>services (private / public)</t>
        </is>
      </c>
      <c r="C106" s="87" t="n"/>
      <c r="D106" s="87" t="n"/>
      <c r="E106" s="87" t="n"/>
      <c r="F106" s="87" t="b">
        <v>0</v>
      </c>
      <c r="G106" s="87" t="b">
        <v>1</v>
      </c>
      <c r="H106" s="87" t="n"/>
      <c r="J106" s="21" t="b">
        <v>0</v>
      </c>
      <c r="K106" s="21" t="b">
        <v>0</v>
      </c>
      <c r="L106" s="21" t="b">
        <v>0</v>
      </c>
      <c r="M106" s="21" t="b">
        <v>0</v>
      </c>
      <c r="N106" s="21" t="b">
        <v>0</v>
      </c>
    </row>
    <row r="107">
      <c r="B107" s="87" t="inlineStr">
        <is>
          <t>mining &amp; chemicals</t>
        </is>
      </c>
      <c r="C107" s="87" t="n"/>
      <c r="D107" s="87" t="n"/>
      <c r="E107" s="87" t="n"/>
      <c r="F107" s="87" t="b">
        <v>1</v>
      </c>
      <c r="G107" s="87" t="b">
        <v>1</v>
      </c>
      <c r="H107" s="87" t="n"/>
      <c r="J107" s="21" t="b">
        <v>1</v>
      </c>
      <c r="K107" s="21" t="b">
        <v>1</v>
      </c>
      <c r="L107" s="21" t="b">
        <v>1</v>
      </c>
      <c r="M107" s="21" t="b">
        <v>1</v>
      </c>
      <c r="N107" s="21" t="b">
        <v>1</v>
      </c>
    </row>
    <row r="108">
      <c r="B108" s="87" t="inlineStr">
        <is>
          <t>iron and steel</t>
        </is>
      </c>
      <c r="C108" s="87" t="n"/>
      <c r="D108" s="87" t="n"/>
      <c r="E108" s="87" t="n"/>
      <c r="F108" s="87" t="b">
        <v>1</v>
      </c>
      <c r="G108" s="87" t="b">
        <v>1</v>
      </c>
      <c r="H108" s="87" t="n"/>
      <c r="J108" s="21" t="b">
        <v>1</v>
      </c>
      <c r="K108" s="21" t="b">
        <v>1</v>
      </c>
      <c r="L108" s="21" t="b">
        <v>1</v>
      </c>
      <c r="M108" s="21" t="b">
        <v>1</v>
      </c>
      <c r="N108" s="21" t="b">
        <v>1</v>
      </c>
    </row>
    <row r="109">
      <c r="B109" s="87" t="inlineStr">
        <is>
          <t>non-ferrous metals</t>
        </is>
      </c>
      <c r="C109" s="87" t="n"/>
      <c r="D109" s="87" t="n"/>
      <c r="E109" s="87" t="n"/>
      <c r="F109" s="87" t="b">
        <v>1</v>
      </c>
      <c r="G109" s="87" t="b">
        <v>1</v>
      </c>
      <c r="H109" s="87" t="n"/>
      <c r="J109" s="21" t="b">
        <v>1</v>
      </c>
      <c r="K109" s="21" t="b">
        <v>1</v>
      </c>
      <c r="L109" s="21" t="b">
        <v>1</v>
      </c>
      <c r="M109" s="21" t="b">
        <v>1</v>
      </c>
      <c r="N109" s="21" t="b">
        <v>1</v>
      </c>
    </row>
    <row r="110">
      <c r="B110" s="87" t="inlineStr">
        <is>
          <t>machinery</t>
        </is>
      </c>
      <c r="C110" s="87" t="n"/>
      <c r="D110" s="87" t="n"/>
      <c r="E110" s="87" t="n"/>
      <c r="F110" s="87" t="b">
        <v>0</v>
      </c>
      <c r="G110" s="87" t="b">
        <v>1</v>
      </c>
      <c r="H110" s="87" t="n"/>
      <c r="J110" s="21" t="b">
        <v>0</v>
      </c>
      <c r="K110" s="21" t="b">
        <v>0</v>
      </c>
      <c r="L110" s="21" t="b">
        <v>0</v>
      </c>
      <c r="M110" s="21" t="b">
        <v>0</v>
      </c>
      <c r="N110" s="21" t="b">
        <v>0</v>
      </c>
    </row>
    <row r="111">
      <c r="B111" s="87" t="inlineStr">
        <is>
          <t>cement</t>
        </is>
      </c>
      <c r="C111" s="87" t="n"/>
      <c r="D111" s="87" t="n"/>
      <c r="E111" s="87" t="n"/>
      <c r="F111" s="87" t="b">
        <v>1</v>
      </c>
      <c r="G111" s="87" t="b">
        <v>1</v>
      </c>
      <c r="H111" s="87" t="n"/>
      <c r="J111" s="21" t="b">
        <v>1</v>
      </c>
      <c r="K111" s="21" t="b">
        <v>1</v>
      </c>
      <c r="L111" s="21" t="b">
        <v>1</v>
      </c>
      <c r="M111" s="21" t="b">
        <v>1</v>
      </c>
      <c r="N111" s="21" t="b">
        <v>1</v>
      </c>
    </row>
    <row r="112">
      <c r="B112" s="87" t="inlineStr">
        <is>
          <t>other manucfacturing</t>
        </is>
      </c>
      <c r="C112" s="87" t="n"/>
      <c r="D112" s="87" t="n"/>
      <c r="E112" s="87" t="n"/>
      <c r="F112" s="87" t="b">
        <v>0</v>
      </c>
      <c r="G112" s="87" t="b">
        <v>1</v>
      </c>
      <c r="H112" s="87" t="n"/>
      <c r="J112" s="21" t="b">
        <v>0</v>
      </c>
      <c r="K112" s="21" t="b">
        <v>0</v>
      </c>
      <c r="L112" s="21" t="b">
        <v>0</v>
      </c>
      <c r="M112" s="21" t="b">
        <v>0</v>
      </c>
      <c r="N112" s="21" t="b">
        <v>0</v>
      </c>
    </row>
    <row r="113">
      <c r="B113" s="87" t="inlineStr">
        <is>
          <t>construction</t>
        </is>
      </c>
      <c r="C113" s="87" t="n"/>
      <c r="D113" s="87" t="n"/>
      <c r="E113" s="87" t="n"/>
      <c r="F113" s="87" t="b">
        <v>0</v>
      </c>
      <c r="G113" s="87" t="b">
        <v>1</v>
      </c>
      <c r="H113" s="87" t="n"/>
      <c r="J113" s="21" t="b">
        <v>0</v>
      </c>
      <c r="K113" s="21" t="b">
        <v>0</v>
      </c>
      <c r="L113" s="21" t="b">
        <v>0</v>
      </c>
      <c r="M113" s="21" t="b">
        <v>0</v>
      </c>
      <c r="N113" s="21" t="b">
        <v>0</v>
      </c>
    </row>
    <row r="114">
      <c r="B114" s="87" t="inlineStr">
        <is>
          <t>fuel transformation</t>
        </is>
      </c>
      <c r="C114" s="87" t="n"/>
      <c r="D114" s="87" t="n"/>
      <c r="E114" s="87" t="n"/>
      <c r="F114" s="87" t="b">
        <v>0</v>
      </c>
      <c r="G114" s="87" t="b">
        <v>1</v>
      </c>
      <c r="H114" s="87" t="n"/>
      <c r="J114" s="21" t="b">
        <v>0</v>
      </c>
      <c r="K114" s="21" t="b">
        <v>0</v>
      </c>
      <c r="L114" s="21" t="b">
        <v>0</v>
      </c>
      <c r="M114" s="21" t="b">
        <v>0</v>
      </c>
      <c r="N114" s="21" t="b">
        <v>0</v>
      </c>
    </row>
    <row r="115">
      <c r="B115" s="87" t="inlineStr">
        <is>
          <t>other energy use</t>
        </is>
      </c>
      <c r="C115" s="87" t="n"/>
      <c r="D115" s="87" t="n"/>
      <c r="E115" s="87" t="n"/>
      <c r="F115" s="87" t="b">
        <v>0</v>
      </c>
      <c r="G115" s="87" t="b">
        <v>1</v>
      </c>
      <c r="H115" s="87" t="n"/>
      <c r="J115" s="21" t="b">
        <v>0</v>
      </c>
      <c r="K115" s="21" t="b">
        <v>0</v>
      </c>
      <c r="L115" s="21" t="b">
        <v>0</v>
      </c>
      <c r="M115" s="21" t="b">
        <v>0</v>
      </c>
      <c r="N115" s="21" t="b">
        <v>0</v>
      </c>
    </row>
    <row r="116">
      <c r="B116" s="85" t="inlineStr">
        <is>
          <t>CBAM Goods Non-Fuel Process Emissions</t>
        </is>
      </c>
    </row>
    <row r="117">
      <c r="B117" s="87" t="inlineStr">
        <is>
          <t>mining &amp; chemicals</t>
        </is>
      </c>
      <c r="C117" s="87" t="n"/>
      <c r="D117" s="87" t="n"/>
      <c r="E117" s="87" t="n"/>
      <c r="F117" s="87" t="b">
        <v>0</v>
      </c>
      <c r="G117" s="87" t="b">
        <v>1</v>
      </c>
      <c r="H117" s="87" t="n"/>
      <c r="J117" s="21" t="b">
        <v>0</v>
      </c>
      <c r="K117" s="21" t="b">
        <v>0</v>
      </c>
      <c r="L117" s="21" t="b">
        <v>0</v>
      </c>
      <c r="M117" s="21" t="b">
        <v>0</v>
      </c>
      <c r="N117" s="21" t="b">
        <v>0</v>
      </c>
    </row>
    <row r="118">
      <c r="B118" s="87" t="inlineStr">
        <is>
          <t>iron and steel</t>
        </is>
      </c>
      <c r="C118" s="87" t="n"/>
      <c r="D118" s="87" t="n"/>
      <c r="E118" s="87" t="n"/>
      <c r="F118" s="87" t="b">
        <v>0</v>
      </c>
      <c r="G118" s="87" t="b">
        <v>1</v>
      </c>
      <c r="H118" s="87" t="n"/>
      <c r="J118" s="21" t="b">
        <v>0</v>
      </c>
      <c r="K118" s="21" t="b">
        <v>0</v>
      </c>
      <c r="L118" s="21" t="b">
        <v>0</v>
      </c>
      <c r="M118" s="21" t="b">
        <v>0</v>
      </c>
      <c r="N118" s="21" t="b">
        <v>0</v>
      </c>
    </row>
    <row r="119">
      <c r="B119" s="87" t="inlineStr">
        <is>
          <t>non-ferrous metals</t>
        </is>
      </c>
      <c r="C119" s="87" t="n"/>
      <c r="D119" s="87" t="n"/>
      <c r="E119" s="87" t="n"/>
      <c r="F119" s="87" t="b">
        <v>0</v>
      </c>
      <c r="G119" s="87" t="b">
        <v>1</v>
      </c>
      <c r="H119" s="87" t="n"/>
      <c r="J119" s="21" t="b">
        <v>0</v>
      </c>
      <c r="K119" s="21" t="b">
        <v>0</v>
      </c>
      <c r="L119" s="21" t="b">
        <v>0</v>
      </c>
      <c r="M119" s="21" t="b">
        <v>0</v>
      </c>
      <c r="N119" s="21" t="b">
        <v>0</v>
      </c>
    </row>
    <row r="120">
      <c r="B120" s="87" t="inlineStr">
        <is>
          <t>machinery</t>
        </is>
      </c>
      <c r="C120" s="87" t="n"/>
      <c r="D120" s="87" t="n"/>
      <c r="E120" s="87" t="n"/>
      <c r="F120" s="87" t="b">
        <v>0</v>
      </c>
      <c r="G120" s="87" t="b">
        <v>0</v>
      </c>
      <c r="H120" s="87" t="n"/>
      <c r="J120" s="21" t="b">
        <v>0</v>
      </c>
      <c r="K120" s="21" t="b">
        <v>0</v>
      </c>
      <c r="L120" s="21" t="b">
        <v>0</v>
      </c>
      <c r="M120" s="21" t="b">
        <v>0</v>
      </c>
      <c r="N120" s="21" t="b">
        <v>0</v>
      </c>
    </row>
    <row r="121">
      <c r="B121" s="87" t="inlineStr">
        <is>
          <t>cement</t>
        </is>
      </c>
      <c r="C121" s="87" t="n"/>
      <c r="D121" s="87" t="n"/>
      <c r="E121" s="87" t="n"/>
      <c r="F121" s="87" t="b">
        <v>0</v>
      </c>
      <c r="G121" s="87" t="b">
        <v>1</v>
      </c>
      <c r="H121" s="87" t="n"/>
      <c r="J121" s="21" t="b">
        <v>0</v>
      </c>
      <c r="K121" s="21" t="b">
        <v>0</v>
      </c>
      <c r="L121" s="21" t="b">
        <v>0</v>
      </c>
      <c r="M121" s="21" t="b">
        <v>0</v>
      </c>
      <c r="N121" s="21" t="b">
        <v>0</v>
      </c>
    </row>
    <row r="122">
      <c r="B122" s="85" t="inlineStr">
        <is>
          <t>Fossil fuel subsidies (producer-side)</t>
        </is>
      </c>
    </row>
    <row r="123">
      <c r="B123" s="87" t="inlineStr">
        <is>
          <t>Apply producer subsidies phaseout in the policy scenario?</t>
        </is>
      </c>
      <c r="C123" s="87" t="inlineStr">
        <is>
          <t>TRUE/FALSE</t>
        </is>
      </c>
      <c r="D123" s="87" t="n"/>
      <c r="E123" s="87" t="n"/>
      <c r="F123" s="87" t="b">
        <v>0</v>
      </c>
      <c r="G123" s="87" t="b">
        <v>0</v>
      </c>
      <c r="H123" s="87" t="inlineStr">
        <is>
          <t>ProdSubPh</t>
        </is>
      </c>
      <c r="J123" s="21" t="b">
        <v>0</v>
      </c>
      <c r="K123" s="21" t="b">
        <v>0</v>
      </c>
      <c r="L123" s="21" t="b">
        <v>0</v>
      </c>
      <c r="M123" s="21" t="b">
        <v>0</v>
      </c>
      <c r="N123" s="21" t="b">
        <v>0</v>
      </c>
    </row>
    <row r="124">
      <c r="B124" s="87" t="inlineStr">
        <is>
          <t>Year to start producer subsidies phaseout (if applicable)</t>
        </is>
      </c>
      <c r="C124" s="87" t="inlineStr">
        <is>
          <t>year</t>
        </is>
      </c>
      <c r="D124" s="87" t="n"/>
      <c r="E124" s="87" t="n"/>
      <c r="F124" s="87" t="n">
        <v>2027</v>
      </c>
      <c r="G124" s="87" t="n">
        <v>2027</v>
      </c>
      <c r="H124" s="87" t="inlineStr">
        <is>
          <t>YearProdSubPha</t>
        </is>
      </c>
      <c r="J124" s="21" t="n">
        <v>2027</v>
      </c>
      <c r="K124" s="21" t="n">
        <v>2027</v>
      </c>
      <c r="L124" s="21" t="n">
        <v>2027</v>
      </c>
      <c r="M124" s="21" t="n">
        <v>2027</v>
      </c>
      <c r="N124" s="21" t="n">
        <v>2027</v>
      </c>
    </row>
    <row r="125">
      <c r="B125" s="87" t="inlineStr">
        <is>
          <t>Period to reach full producer subsidies phaseout (if applicable)</t>
        </is>
      </c>
      <c r="C125" s="87" t="inlineStr">
        <is>
          <t>year</t>
        </is>
      </c>
      <c r="D125" s="87" t="n"/>
      <c r="E125" s="87" t="n"/>
      <c r="F125" s="87" t="n">
        <v>5</v>
      </c>
      <c r="G125" s="87" t="n">
        <v>5</v>
      </c>
      <c r="H125" s="87" t="inlineStr">
        <is>
          <t>FFSProdPhaseoutPeriod</t>
        </is>
      </c>
      <c r="J125" s="21" t="n">
        <v>5</v>
      </c>
      <c r="K125" s="21" t="n">
        <v>5</v>
      </c>
      <c r="L125" s="21" t="n">
        <v>5</v>
      </c>
      <c r="M125" s="21" t="n">
        <v>5</v>
      </c>
      <c r="N125" s="21" t="n">
        <v>5</v>
      </c>
    </row>
    <row r="126">
      <c r="B126" s="87" t="inlineStr">
        <is>
          <t>Share of producer subsidies to phase-out</t>
        </is>
      </c>
      <c r="C126" s="87" t="inlineStr">
        <is>
          <t>%</t>
        </is>
      </c>
      <c r="D126" s="87" t="n"/>
      <c r="E126" s="87" t="n"/>
      <c r="F126" s="87" t="n">
        <v>1</v>
      </c>
      <c r="G126" s="87" t="n">
        <v>1</v>
      </c>
      <c r="H126" s="87" t="inlineStr">
        <is>
          <t>ShareofProdSubPha</t>
        </is>
      </c>
      <c r="J126" s="21" t="n">
        <v>1</v>
      </c>
      <c r="K126" s="21" t="n">
        <v>1</v>
      </c>
      <c r="L126" s="21" t="n">
        <v>1</v>
      </c>
      <c r="M126" s="21" t="n">
        <v>1</v>
      </c>
      <c r="N126" s="21" t="n">
        <v>1</v>
      </c>
    </row>
    <row r="127">
      <c r="B127" s="87" t="inlineStr">
        <is>
          <t>Apply producer subsidies phaseout in the baseline?</t>
        </is>
      </c>
      <c r="C127" s="87" t="inlineStr">
        <is>
          <t>Yes/No</t>
        </is>
      </c>
      <c r="D127" s="87" t="n"/>
      <c r="E127" s="87" t="n"/>
      <c r="F127" s="87" t="inlineStr">
        <is>
          <t>No</t>
        </is>
      </c>
      <c r="G127" s="87" t="inlineStr">
        <is>
          <t>No</t>
        </is>
      </c>
      <c r="H127" s="87" t="inlineStr">
        <is>
          <t>ProdSubPhaBaseline</t>
        </is>
      </c>
      <c r="J127" s="21" t="inlineStr">
        <is>
          <t>No</t>
        </is>
      </c>
      <c r="K127" s="21" t="inlineStr">
        <is>
          <t>No</t>
        </is>
      </c>
      <c r="L127" s="21" t="inlineStr">
        <is>
          <t>No</t>
        </is>
      </c>
      <c r="M127" s="21" t="inlineStr">
        <is>
          <t>No</t>
        </is>
      </c>
      <c r="N127" s="21" t="inlineStr">
        <is>
          <t>No</t>
        </is>
      </c>
    </row>
    <row r="128">
      <c r="B128" s="87" t="inlineStr">
        <is>
          <t>Period to reach full producer subsidies phaseout (baseline)</t>
        </is>
      </c>
      <c r="C128" s="87" t="inlineStr">
        <is>
          <t>year</t>
        </is>
      </c>
      <c r="D128" s="87" t="n"/>
      <c r="E128" s="87" t="n"/>
      <c r="F128" s="87" t="n">
        <v>5</v>
      </c>
      <c r="G128" s="87" t="n">
        <v>5</v>
      </c>
      <c r="H128" s="87" t="inlineStr">
        <is>
          <t>FFSProdPhaseoutPeriodBA</t>
        </is>
      </c>
      <c r="J128" s="21" t="n">
        <v>5</v>
      </c>
      <c r="K128" s="21" t="n">
        <v>5</v>
      </c>
      <c r="L128" s="21" t="n">
        <v>5</v>
      </c>
      <c r="M128" s="21" t="n">
        <v>5</v>
      </c>
      <c r="N128" s="21" t="n">
        <v>5</v>
      </c>
    </row>
    <row r="129">
      <c r="B129" s="87" t="inlineStr">
        <is>
          <t>Share of producer subsidies to phase-out in the baseline</t>
        </is>
      </c>
      <c r="C129" s="87" t="inlineStr">
        <is>
          <t>%</t>
        </is>
      </c>
      <c r="D129" s="87" t="n"/>
      <c r="E129" s="87" t="n"/>
      <c r="F129" s="87" t="n">
        <v>0</v>
      </c>
      <c r="G129" s="87" t="n">
        <v>0</v>
      </c>
      <c r="H129" s="87" t="inlineStr">
        <is>
          <t>ShareOfProdSubPhaBA</t>
        </is>
      </c>
      <c r="J129" s="21" t="n">
        <v>0</v>
      </c>
      <c r="K129" s="21" t="n">
        <v>0</v>
      </c>
      <c r="L129" s="21" t="n">
        <v>0</v>
      </c>
      <c r="M129" s="21" t="n">
        <v>0</v>
      </c>
      <c r="N129" s="21" t="n">
        <v>0</v>
      </c>
    </row>
    <row r="130">
      <c r="B130" s="85" t="inlineStr">
        <is>
          <t>Fossil fuel subsidies (consumer-side)</t>
        </is>
      </c>
    </row>
    <row r="131">
      <c r="B131" s="87" t="inlineStr">
        <is>
          <t>Apply consumer subsidies phaseout?</t>
        </is>
      </c>
      <c r="C131" s="87" t="inlineStr">
        <is>
          <t>TRUE/FALSE</t>
        </is>
      </c>
      <c r="D131" s="87" t="n"/>
      <c r="E131" s="87" t="n"/>
      <c r="F131" s="87" t="b">
        <v>0</v>
      </c>
      <c r="G131" s="87" t="b">
        <v>0</v>
      </c>
      <c r="H131" s="87" t="inlineStr">
        <is>
          <t>ConsSubPha</t>
        </is>
      </c>
      <c r="J131" s="21" t="b">
        <v>0</v>
      </c>
      <c r="K131" s="21" t="b">
        <v>0</v>
      </c>
      <c r="L131" s="21" t="b">
        <v>0</v>
      </c>
      <c r="M131" s="21" t="b">
        <v>0</v>
      </c>
      <c r="N131" s="21" t="b">
        <v>0</v>
      </c>
    </row>
    <row r="132">
      <c r="B132" s="87" t="inlineStr">
        <is>
          <t>Year to start consumer subsidies phaseout (if applicable)</t>
        </is>
      </c>
      <c r="C132" s="87" t="inlineStr">
        <is>
          <t>year</t>
        </is>
      </c>
      <c r="D132" s="87" t="n"/>
      <c r="E132" s="87" t="n"/>
      <c r="F132" s="87" t="n">
        <v>2027</v>
      </c>
      <c r="G132" s="87" t="n">
        <v>2027</v>
      </c>
      <c r="H132" s="87" t="inlineStr">
        <is>
          <t>YearConsSubPha</t>
        </is>
      </c>
      <c r="J132" s="21" t="n">
        <v>2027</v>
      </c>
      <c r="K132" s="21" t="n">
        <v>2027</v>
      </c>
      <c r="L132" s="21" t="n">
        <v>2027</v>
      </c>
      <c r="M132" s="21" t="n">
        <v>2027</v>
      </c>
      <c r="N132" s="21" t="n">
        <v>2027</v>
      </c>
    </row>
    <row r="133">
      <c r="B133" s="87" t="inlineStr">
        <is>
          <t>Period to reach full consumer subsidies phaseout (if applicable)</t>
        </is>
      </c>
      <c r="C133" s="87" t="inlineStr">
        <is>
          <t>year</t>
        </is>
      </c>
      <c r="D133" s="87" t="n"/>
      <c r="E133" s="87" t="n"/>
      <c r="F133" s="87" t="n">
        <v>5</v>
      </c>
      <c r="G133" s="87" t="n">
        <v>5</v>
      </c>
      <c r="H133" s="87" t="inlineStr">
        <is>
          <t>FFPhaseOut</t>
        </is>
      </c>
      <c r="J133" s="21" t="n">
        <v>5</v>
      </c>
      <c r="K133" s="21" t="n">
        <v>5</v>
      </c>
      <c r="L133" s="21" t="n">
        <v>5</v>
      </c>
      <c r="M133" s="21" t="n">
        <v>5</v>
      </c>
      <c r="N133" s="21" t="n">
        <v>5</v>
      </c>
    </row>
    <row r="134">
      <c r="B134" s="87" t="inlineStr">
        <is>
          <t>Share of consumer subsidies to phase-out</t>
        </is>
      </c>
      <c r="C134" s="87" t="inlineStr">
        <is>
          <t>%</t>
        </is>
      </c>
      <c r="D134" s="87" t="n"/>
      <c r="E134" s="87" t="n"/>
      <c r="F134" s="87" t="n">
        <v>1</v>
      </c>
      <c r="G134" s="87" t="n">
        <v>1</v>
      </c>
      <c r="H134" s="87" t="inlineStr">
        <is>
          <t>ShareOfConsSubPha</t>
        </is>
      </c>
      <c r="J134" s="21" t="n">
        <v>1</v>
      </c>
      <c r="K134" s="21" t="n">
        <v>1</v>
      </c>
      <c r="L134" s="21" t="n">
        <v>1</v>
      </c>
      <c r="M134" s="21" t="n">
        <v>1</v>
      </c>
      <c r="N134" s="21" t="n">
        <v>1</v>
      </c>
    </row>
    <row r="135">
      <c r="B135" s="87" t="inlineStr">
        <is>
          <t>Apply consumer subsidies phaseout in the baseline?</t>
        </is>
      </c>
      <c r="C135" s="87" t="inlineStr">
        <is>
          <t>Yes/No</t>
        </is>
      </c>
      <c r="D135" s="87" t="n"/>
      <c r="E135" s="87" t="n"/>
      <c r="F135" s="87" t="inlineStr">
        <is>
          <t>No</t>
        </is>
      </c>
      <c r="G135" s="87" t="inlineStr">
        <is>
          <t>No</t>
        </is>
      </c>
      <c r="H135" s="87" t="inlineStr">
        <is>
          <t>ConsSubPhaBaseline</t>
        </is>
      </c>
      <c r="J135" s="21" t="inlineStr">
        <is>
          <t>No</t>
        </is>
      </c>
      <c r="K135" s="21" t="inlineStr">
        <is>
          <t>No</t>
        </is>
      </c>
      <c r="L135" s="21" t="inlineStr">
        <is>
          <t>No</t>
        </is>
      </c>
      <c r="M135" s="21" t="inlineStr">
        <is>
          <t>No</t>
        </is>
      </c>
      <c r="N135" s="21" t="inlineStr">
        <is>
          <t>No</t>
        </is>
      </c>
    </row>
    <row r="136">
      <c r="B136" s="87" t="inlineStr">
        <is>
          <t>Period to reach full consumer subsidies phaseout (baseline)</t>
        </is>
      </c>
      <c r="C136" s="87" t="inlineStr">
        <is>
          <t>year</t>
        </is>
      </c>
      <c r="D136" s="87" t="n"/>
      <c r="E136" s="87" t="n"/>
      <c r="F136" s="87" t="n">
        <v>5</v>
      </c>
      <c r="G136" s="87" t="n">
        <v>5</v>
      </c>
      <c r="H136" s="87" t="inlineStr">
        <is>
          <t>FFSConsPhaseoutPeriodBA</t>
        </is>
      </c>
      <c r="J136" s="21" t="n">
        <v>5</v>
      </c>
      <c r="K136" s="21" t="n">
        <v>5</v>
      </c>
      <c r="L136" s="21" t="n">
        <v>5</v>
      </c>
      <c r="M136" s="21" t="n">
        <v>5</v>
      </c>
      <c r="N136" s="21" t="n">
        <v>5</v>
      </c>
    </row>
    <row r="137">
      <c r="B137" s="87" t="inlineStr">
        <is>
          <t>Share of consumer subsidies to phase-out in the baseline</t>
        </is>
      </c>
      <c r="C137" s="87" t="inlineStr">
        <is>
          <t>%</t>
        </is>
      </c>
      <c r="D137" s="87" t="n"/>
      <c r="E137" s="87" t="n"/>
      <c r="F137" s="87" t="n">
        <v>0</v>
      </c>
      <c r="G137" s="87" t="n">
        <v>0</v>
      </c>
      <c r="H137" s="87" t="inlineStr">
        <is>
          <t>ShareofConsSubPhaBA</t>
        </is>
      </c>
      <c r="J137" s="21" t="n">
        <v>0</v>
      </c>
      <c r="K137" s="21" t="n">
        <v>0</v>
      </c>
      <c r="L137" s="21" t="n">
        <v>0</v>
      </c>
      <c r="M137" s="21" t="n">
        <v>0</v>
      </c>
      <c r="N137" s="21" t="n">
        <v>0</v>
      </c>
    </row>
    <row r="138">
      <c r="B138" s="87" t="inlineStr">
        <is>
          <t>Include power subsidies in any phase out?</t>
        </is>
      </c>
      <c r="C138" s="87" t="inlineStr">
        <is>
          <t>Exempt/Include*</t>
        </is>
      </c>
      <c r="D138" s="87" t="n"/>
      <c r="E138" s="87" t="n"/>
      <c r="F138" s="87" t="inlineStr">
        <is>
          <t>DoNotPhaseOut*</t>
        </is>
      </c>
      <c r="G138" s="87" t="inlineStr">
        <is>
          <t>DoNotPhaseOut*</t>
        </is>
      </c>
      <c r="H138" s="87" t="inlineStr">
        <is>
          <t>PowerSubsidyExemptInclude</t>
        </is>
      </c>
      <c r="J138" s="21" t="inlineStr">
        <is>
          <t>DoNotPhaseOut*</t>
        </is>
      </c>
      <c r="K138" s="21" t="inlineStr">
        <is>
          <t>DoNotPhaseOut*</t>
        </is>
      </c>
      <c r="L138" s="21" t="inlineStr">
        <is>
          <t>DoNotPhaseOut*</t>
        </is>
      </c>
      <c r="M138" s="21" t="inlineStr">
        <is>
          <t>DoNotPhaseOut*</t>
        </is>
      </c>
      <c r="N138" s="21" t="inlineStr">
        <is>
          <t>DoNotPhaseOut*</t>
        </is>
      </c>
    </row>
    <row r="139">
      <c r="B139" s="85" t="inlineStr">
        <is>
          <t>Fuel Price Reform</t>
        </is>
      </c>
    </row>
    <row r="140">
      <c r="B140" s="87" t="inlineStr">
        <is>
          <t>Starting year</t>
        </is>
      </c>
      <c r="C140" s="87" t="n"/>
      <c r="D140" s="87" t="n"/>
      <c r="E140" s="87" t="n"/>
      <c r="F140" s="87" t="n">
        <v>2027</v>
      </c>
      <c r="G140" s="87" t="n">
        <v>2027</v>
      </c>
      <c r="H140" s="87" t="n"/>
      <c r="J140" s="21" t="n">
        <v>2027</v>
      </c>
      <c r="K140" s="21" t="n">
        <v>2027</v>
      </c>
      <c r="L140" s="21" t="n">
        <v>2027</v>
      </c>
      <c r="M140" s="21" t="n">
        <v>2027</v>
      </c>
      <c r="N140" s="21" t="n">
        <v>2027</v>
      </c>
    </row>
    <row r="141">
      <c r="B141" s="87" t="inlineStr">
        <is>
          <t>Target year</t>
        </is>
      </c>
      <c r="C141" s="87" t="n"/>
      <c r="D141" s="87" t="n"/>
      <c r="E141" s="87" t="n"/>
      <c r="F141" s="87" t="n">
        <v>2035</v>
      </c>
      <c r="G141" s="87" t="n">
        <v>2035</v>
      </c>
      <c r="H141" s="87" t="n"/>
      <c r="J141" s="21" t="n">
        <v>2035</v>
      </c>
      <c r="K141" s="21" t="n">
        <v>2035</v>
      </c>
      <c r="L141" s="21" t="n">
        <v>2035</v>
      </c>
      <c r="M141" s="21" t="n">
        <v>2035</v>
      </c>
      <c r="N141" s="21" t="n">
        <v>2035</v>
      </c>
    </row>
    <row r="142">
      <c r="B142" s="87" t="inlineStr">
        <is>
          <t>Starting price increase, Coal , Power</t>
        </is>
      </c>
      <c r="C142" s="87" t="n"/>
      <c r="D142" s="87" t="n"/>
      <c r="E142" s="87" t="n"/>
      <c r="F142" s="87" t="n">
        <v>0</v>
      </c>
      <c r="G142" s="87" t="n">
        <v>0</v>
      </c>
      <c r="H142" s="87" t="n"/>
      <c r="J142" s="21" t="n">
        <v>0</v>
      </c>
      <c r="K142" s="21" t="n">
        <v>0</v>
      </c>
      <c r="L142" s="21" t="n">
        <v>0</v>
      </c>
      <c r="M142" s="21" t="n">
        <v>0</v>
      </c>
      <c r="N142" s="21" t="n">
        <v>0</v>
      </c>
    </row>
    <row r="143">
      <c r="B143" s="87" t="inlineStr">
        <is>
          <t>Starting price increase, Coal , Residential</t>
        </is>
      </c>
      <c r="C143" s="87" t="n"/>
      <c r="D143" s="87" t="n"/>
      <c r="E143" s="87" t="n"/>
      <c r="F143" s="87" t="n">
        <v>0</v>
      </c>
      <c r="G143" s="87" t="n">
        <v>0</v>
      </c>
      <c r="H143" s="87" t="n"/>
      <c r="J143" s="21" t="n">
        <v>0</v>
      </c>
      <c r="K143" s="21" t="n">
        <v>0</v>
      </c>
      <c r="L143" s="21" t="n">
        <v>0</v>
      </c>
      <c r="M143" s="21" t="n">
        <v>0</v>
      </c>
      <c r="N143" s="21" t="n">
        <v>0</v>
      </c>
    </row>
    <row r="144">
      <c r="B144" s="87" t="inlineStr">
        <is>
          <t>Starting price increase, Coal , Industry</t>
        </is>
      </c>
      <c r="C144" s="87" t="n"/>
      <c r="D144" s="87" t="n"/>
      <c r="E144" s="87" t="n"/>
      <c r="F144" s="87" t="n">
        <v>0</v>
      </c>
      <c r="G144" s="87" t="n">
        <v>0</v>
      </c>
      <c r="H144" s="87" t="n"/>
      <c r="J144" s="21" t="n">
        <v>0</v>
      </c>
      <c r="K144" s="21" t="n">
        <v>0</v>
      </c>
      <c r="L144" s="21" t="n">
        <v>0</v>
      </c>
      <c r="M144" s="21" t="n">
        <v>0</v>
      </c>
      <c r="N144" s="21" t="n">
        <v>0</v>
      </c>
    </row>
    <row r="145">
      <c r="B145" s="87" t="inlineStr">
        <is>
          <t>Starting price increase, Natural gas , Power</t>
        </is>
      </c>
      <c r="C145" s="87" t="n"/>
      <c r="D145" s="87" t="n"/>
      <c r="E145" s="87" t="n"/>
      <c r="F145" s="87" t="n">
        <v>0</v>
      </c>
      <c r="G145" s="87" t="n">
        <v>0</v>
      </c>
      <c r="H145" s="87" t="n"/>
      <c r="J145" s="21" t="n">
        <v>0</v>
      </c>
      <c r="K145" s="21" t="n">
        <v>0</v>
      </c>
      <c r="L145" s="21" t="n">
        <v>0</v>
      </c>
      <c r="M145" s="21" t="n">
        <v>0</v>
      </c>
      <c r="N145" s="21" t="n">
        <v>0</v>
      </c>
    </row>
    <row r="146">
      <c r="B146" s="87" t="inlineStr">
        <is>
          <t>Starting price increase, Natural gas , Residential</t>
        </is>
      </c>
      <c r="C146" s="87" t="n"/>
      <c r="D146" s="87" t="n"/>
      <c r="E146" s="87" t="n"/>
      <c r="F146" s="87" t="n">
        <v>0</v>
      </c>
      <c r="G146" s="87" t="n">
        <v>0</v>
      </c>
      <c r="H146" s="87" t="n"/>
      <c r="J146" s="21" t="n">
        <v>0</v>
      </c>
      <c r="K146" s="21" t="n">
        <v>0</v>
      </c>
      <c r="L146" s="21" t="n">
        <v>0</v>
      </c>
      <c r="M146" s="21" t="n">
        <v>0</v>
      </c>
      <c r="N146" s="21" t="n">
        <v>0</v>
      </c>
    </row>
    <row r="147">
      <c r="B147" s="87" t="inlineStr">
        <is>
          <t>Starting price increase, Natural gas , Industry</t>
        </is>
      </c>
      <c r="C147" s="87" t="n"/>
      <c r="D147" s="87" t="n"/>
      <c r="E147" s="87" t="n"/>
      <c r="F147" s="87" t="n">
        <v>0</v>
      </c>
      <c r="G147" s="87" t="n">
        <v>0</v>
      </c>
      <c r="H147" s="87" t="n"/>
      <c r="J147" s="21" t="n">
        <v>0</v>
      </c>
      <c r="K147" s="21" t="n">
        <v>0</v>
      </c>
      <c r="L147" s="21" t="n">
        <v>0</v>
      </c>
      <c r="M147" s="21" t="n">
        <v>0</v>
      </c>
      <c r="N147" s="21" t="n">
        <v>0</v>
      </c>
    </row>
    <row r="148">
      <c r="B148" s="87" t="inlineStr">
        <is>
          <t>Starting price increase, Electricity , Residential</t>
        </is>
      </c>
      <c r="C148" s="87" t="n"/>
      <c r="D148" s="87" t="n"/>
      <c r="E148" s="87" t="n"/>
      <c r="F148" s="87" t="n">
        <v>0</v>
      </c>
      <c r="G148" s="87" t="n">
        <v>0</v>
      </c>
      <c r="H148" s="87" t="n"/>
      <c r="J148" s="21" t="n">
        <v>0</v>
      </c>
      <c r="K148" s="21" t="n">
        <v>0</v>
      </c>
      <c r="L148" s="21" t="n">
        <v>0</v>
      </c>
      <c r="M148" s="21" t="n">
        <v>0</v>
      </c>
      <c r="N148" s="21" t="n">
        <v>0</v>
      </c>
    </row>
    <row r="149">
      <c r="B149" s="87" t="inlineStr">
        <is>
          <t>Starting price increase, Electricity , Industry</t>
        </is>
      </c>
      <c r="C149" s="87" t="n"/>
      <c r="D149" s="87" t="n"/>
      <c r="E149" s="87" t="n"/>
      <c r="F149" s="87" t="n">
        <v>0</v>
      </c>
      <c r="G149" s="87" t="n">
        <v>0</v>
      </c>
      <c r="H149" s="87" t="n"/>
      <c r="J149" s="21" t="n">
        <v>0</v>
      </c>
      <c r="K149" s="21" t="n">
        <v>0</v>
      </c>
      <c r="L149" s="21" t="n">
        <v>0</v>
      </c>
      <c r="M149" s="21" t="n">
        <v>0</v>
      </c>
      <c r="N149" s="21" t="n">
        <v>0</v>
      </c>
    </row>
    <row r="150">
      <c r="B150" s="87" t="inlineStr">
        <is>
          <t>Starting price increase, Gasoline , All</t>
        </is>
      </c>
      <c r="C150" s="87" t="n"/>
      <c r="D150" s="87" t="n"/>
      <c r="E150" s="87" t="n"/>
      <c r="F150" s="87" t="n">
        <v>0</v>
      </c>
      <c r="G150" s="87" t="n">
        <v>0</v>
      </c>
      <c r="H150" s="87" t="n"/>
      <c r="J150" s="21" t="n">
        <v>0</v>
      </c>
      <c r="K150" s="21" t="n">
        <v>0</v>
      </c>
      <c r="L150" s="21" t="n">
        <v>0</v>
      </c>
      <c r="M150" s="21" t="n">
        <v>0</v>
      </c>
      <c r="N150" s="21" t="n">
        <v>0</v>
      </c>
    </row>
    <row r="151">
      <c r="B151" s="87" t="inlineStr">
        <is>
          <t>Starting price increase, Diesel  , All</t>
        </is>
      </c>
      <c r="C151" s="87" t="n"/>
      <c r="D151" s="87" t="n"/>
      <c r="E151" s="87" t="n"/>
      <c r="F151" s="87" t="n">
        <v>0</v>
      </c>
      <c r="G151" s="87" t="n">
        <v>0</v>
      </c>
      <c r="H151" s="87" t="n"/>
      <c r="J151" s="21" t="n">
        <v>0</v>
      </c>
      <c r="K151" s="21" t="n">
        <v>0</v>
      </c>
      <c r="L151" s="21" t="n">
        <v>0</v>
      </c>
      <c r="M151" s="21" t="n">
        <v>0</v>
      </c>
      <c r="N151" s="21" t="n">
        <v>0</v>
      </c>
    </row>
    <row r="152">
      <c r="B152" s="87" t="inlineStr">
        <is>
          <t>Starting price increase, LPG , All</t>
        </is>
      </c>
      <c r="C152" s="87" t="n"/>
      <c r="D152" s="87" t="n"/>
      <c r="E152" s="87" t="n"/>
      <c r="F152" s="87" t="n">
        <v>0</v>
      </c>
      <c r="G152" s="87" t="n">
        <v>0</v>
      </c>
      <c r="H152" s="87" t="n"/>
      <c r="J152" s="21" t="n">
        <v>0</v>
      </c>
      <c r="K152" s="21" t="n">
        <v>0</v>
      </c>
      <c r="L152" s="21" t="n">
        <v>0</v>
      </c>
      <c r="M152" s="21" t="n">
        <v>0</v>
      </c>
      <c r="N152" s="21" t="n">
        <v>0</v>
      </c>
    </row>
    <row r="153">
      <c r="B153" s="87" t="inlineStr">
        <is>
          <t>Starting price increase, Kerosene , All</t>
        </is>
      </c>
      <c r="C153" s="87" t="n"/>
      <c r="D153" s="87" t="n"/>
      <c r="E153" s="87" t="n"/>
      <c r="F153" s="87" t="n">
        <v>0</v>
      </c>
      <c r="G153" s="87" t="n">
        <v>0</v>
      </c>
      <c r="H153" s="87" t="n"/>
      <c r="J153" s="21" t="n">
        <v>0</v>
      </c>
      <c r="K153" s="21" t="n">
        <v>0</v>
      </c>
      <c r="L153" s="21" t="n">
        <v>0</v>
      </c>
      <c r="M153" s="21" t="n">
        <v>0</v>
      </c>
      <c r="N153" s="21" t="n">
        <v>0</v>
      </c>
    </row>
    <row r="154">
      <c r="B154" s="87" t="inlineStr">
        <is>
          <t>Starting price increase, Other oil products , All</t>
        </is>
      </c>
      <c r="C154" s="87" t="n"/>
      <c r="D154" s="87" t="n"/>
      <c r="E154" s="87" t="n"/>
      <c r="F154" s="87" t="n">
        <v>0</v>
      </c>
      <c r="G154" s="87" t="n">
        <v>0</v>
      </c>
      <c r="H154" s="87" t="n"/>
      <c r="J154" s="21" t="n">
        <v>0</v>
      </c>
      <c r="K154" s="21" t="n">
        <v>0</v>
      </c>
      <c r="L154" s="21" t="n">
        <v>0</v>
      </c>
      <c r="M154" s="21" t="n">
        <v>0</v>
      </c>
      <c r="N154" s="21" t="n">
        <v>0</v>
      </c>
    </row>
    <row r="155">
      <c r="B155" s="87" t="inlineStr">
        <is>
          <t>Starting price increase, Biomass , All</t>
        </is>
      </c>
      <c r="C155" s="87" t="n"/>
      <c r="D155" s="87" t="n"/>
      <c r="E155" s="87" t="n"/>
      <c r="F155" s="87" t="n">
        <v>0</v>
      </c>
      <c r="G155" s="87" t="n">
        <v>0</v>
      </c>
      <c r="H155" s="87" t="n"/>
      <c r="J155" s="21" t="n">
        <v>0</v>
      </c>
      <c r="K155" s="21" t="n">
        <v>0</v>
      </c>
      <c r="L155" s="21" t="n">
        <v>0</v>
      </c>
      <c r="M155" s="21" t="n">
        <v>0</v>
      </c>
      <c r="N155" s="21" t="n">
        <v>0</v>
      </c>
    </row>
    <row r="156">
      <c r="B156" s="87" t="inlineStr">
        <is>
          <t>Final price increase, Coal , Power</t>
        </is>
      </c>
      <c r="C156" s="87" t="n"/>
      <c r="D156" s="87" t="n"/>
      <c r="E156" s="87" t="n"/>
      <c r="F156" s="87" t="n">
        <v>0</v>
      </c>
      <c r="G156" s="87" t="n">
        <v>0</v>
      </c>
      <c r="H156" s="87" t="n"/>
      <c r="J156" s="21" t="n">
        <v>0</v>
      </c>
      <c r="K156" s="21" t="n">
        <v>0</v>
      </c>
      <c r="L156" s="21" t="n">
        <v>0</v>
      </c>
      <c r="M156" s="21" t="n">
        <v>0</v>
      </c>
      <c r="N156" s="21" t="n">
        <v>0</v>
      </c>
    </row>
    <row r="157">
      <c r="B157" s="87" t="inlineStr">
        <is>
          <t>Final price increase, Coal , Residential</t>
        </is>
      </c>
      <c r="C157" s="87" t="n"/>
      <c r="D157" s="87" t="n"/>
      <c r="E157" s="87" t="n"/>
      <c r="F157" s="87" t="n">
        <v>0</v>
      </c>
      <c r="G157" s="87" t="n">
        <v>0</v>
      </c>
      <c r="H157" s="87" t="n"/>
      <c r="J157" s="21" t="n">
        <v>0</v>
      </c>
      <c r="K157" s="21" t="n">
        <v>0</v>
      </c>
      <c r="L157" s="21" t="n">
        <v>0</v>
      </c>
      <c r="M157" s="21" t="n">
        <v>0</v>
      </c>
      <c r="N157" s="21" t="n">
        <v>0</v>
      </c>
    </row>
    <row r="158">
      <c r="B158" s="87" t="inlineStr">
        <is>
          <t>Final price increase, Coal , Industry</t>
        </is>
      </c>
      <c r="C158" s="87" t="n"/>
      <c r="D158" s="87" t="n"/>
      <c r="E158" s="87" t="n"/>
      <c r="F158" s="87" t="n">
        <v>0</v>
      </c>
      <c r="G158" s="87" t="n">
        <v>0</v>
      </c>
      <c r="H158" s="87" t="n"/>
      <c r="J158" s="21" t="n">
        <v>0</v>
      </c>
      <c r="K158" s="21" t="n">
        <v>0</v>
      </c>
      <c r="L158" s="21" t="n">
        <v>0</v>
      </c>
      <c r="M158" s="21" t="n">
        <v>0</v>
      </c>
      <c r="N158" s="21" t="n">
        <v>0</v>
      </c>
    </row>
    <row r="159">
      <c r="B159" s="87" t="inlineStr">
        <is>
          <t>Final price increase, Natural gas , Power</t>
        </is>
      </c>
      <c r="C159" s="87" t="n"/>
      <c r="D159" s="87" t="n"/>
      <c r="E159" s="87" t="n"/>
      <c r="F159" s="87" t="n">
        <v>0</v>
      </c>
      <c r="G159" s="87" t="n">
        <v>0</v>
      </c>
      <c r="H159" s="87" t="n"/>
      <c r="J159" s="21" t="n">
        <v>0</v>
      </c>
      <c r="K159" s="21" t="n">
        <v>0</v>
      </c>
      <c r="L159" s="21" t="n">
        <v>0</v>
      </c>
      <c r="M159" s="21" t="n">
        <v>0</v>
      </c>
      <c r="N159" s="21" t="n">
        <v>0</v>
      </c>
    </row>
    <row r="160">
      <c r="B160" s="87" t="inlineStr">
        <is>
          <t>Final price increase, Natural gas , Residential</t>
        </is>
      </c>
      <c r="C160" s="87" t="n"/>
      <c r="D160" s="87" t="n"/>
      <c r="E160" s="87" t="n"/>
      <c r="F160" s="87" t="n">
        <v>0</v>
      </c>
      <c r="G160" s="87" t="n">
        <v>0</v>
      </c>
      <c r="H160" s="87" t="n"/>
      <c r="J160" s="21" t="n">
        <v>0</v>
      </c>
      <c r="K160" s="21" t="n">
        <v>0</v>
      </c>
      <c r="L160" s="21" t="n">
        <v>0</v>
      </c>
      <c r="M160" s="21" t="n">
        <v>0</v>
      </c>
      <c r="N160" s="21" t="n">
        <v>0</v>
      </c>
    </row>
    <row r="161">
      <c r="B161" s="87" t="inlineStr">
        <is>
          <t>Final price increase, Natural gas , Industry</t>
        </is>
      </c>
      <c r="C161" s="87" t="n"/>
      <c r="D161" s="87" t="n"/>
      <c r="E161" s="87" t="n"/>
      <c r="F161" s="87" t="n">
        <v>0</v>
      </c>
      <c r="G161" s="87" t="n">
        <v>0</v>
      </c>
      <c r="H161" s="87" t="n"/>
      <c r="J161" s="21" t="n">
        <v>0</v>
      </c>
      <c r="K161" s="21" t="n">
        <v>0</v>
      </c>
      <c r="L161" s="21" t="n">
        <v>0</v>
      </c>
      <c r="M161" s="21" t="n">
        <v>0</v>
      </c>
      <c r="N161" s="21" t="n">
        <v>0</v>
      </c>
    </row>
    <row r="162">
      <c r="B162" s="87" t="inlineStr">
        <is>
          <t>Final price increase, Electricity , Residential</t>
        </is>
      </c>
      <c r="C162" s="87" t="n"/>
      <c r="D162" s="87" t="n"/>
      <c r="E162" s="87" t="n"/>
      <c r="F162" s="87" t="n">
        <v>0</v>
      </c>
      <c r="G162" s="87" t="n">
        <v>0</v>
      </c>
      <c r="H162" s="87" t="n"/>
      <c r="J162" s="21" t="n">
        <v>0</v>
      </c>
      <c r="K162" s="21" t="n">
        <v>0</v>
      </c>
      <c r="L162" s="21" t="n">
        <v>0</v>
      </c>
      <c r="M162" s="21" t="n">
        <v>0</v>
      </c>
      <c r="N162" s="21" t="n">
        <v>0</v>
      </c>
    </row>
    <row r="163">
      <c r="B163" s="87" t="inlineStr">
        <is>
          <t>Final price increase, Electricity , Industry</t>
        </is>
      </c>
      <c r="C163" s="87" t="n"/>
      <c r="D163" s="87" t="n"/>
      <c r="E163" s="87" t="n"/>
      <c r="F163" s="87" t="n">
        <v>0</v>
      </c>
      <c r="G163" s="87" t="n">
        <v>0</v>
      </c>
      <c r="H163" s="87" t="n"/>
      <c r="J163" s="21" t="n">
        <v>0</v>
      </c>
      <c r="K163" s="21" t="n">
        <v>0</v>
      </c>
      <c r="L163" s="21" t="n">
        <v>0</v>
      </c>
      <c r="M163" s="21" t="n">
        <v>0</v>
      </c>
      <c r="N163" s="21" t="n">
        <v>0</v>
      </c>
    </row>
    <row r="164">
      <c r="B164" s="87" t="inlineStr">
        <is>
          <t>Final price increase, Gasoline , All</t>
        </is>
      </c>
      <c r="C164" s="87" t="n"/>
      <c r="D164" s="87" t="n"/>
      <c r="E164" s="87" t="n"/>
      <c r="F164" s="87" t="n">
        <v>0</v>
      </c>
      <c r="G164" s="87" t="n">
        <v>0</v>
      </c>
      <c r="H164" s="87" t="n"/>
      <c r="J164" s="21" t="n">
        <v>0</v>
      </c>
      <c r="K164" s="21" t="n">
        <v>0</v>
      </c>
      <c r="L164" s="21" t="n">
        <v>0</v>
      </c>
      <c r="M164" s="21" t="n">
        <v>0</v>
      </c>
      <c r="N164" s="21" t="n">
        <v>0</v>
      </c>
    </row>
    <row r="165">
      <c r="B165" s="87" t="inlineStr">
        <is>
          <t>Final price increase, Diesel  , All</t>
        </is>
      </c>
      <c r="C165" s="87" t="n"/>
      <c r="D165" s="87" t="n"/>
      <c r="E165" s="87" t="n"/>
      <c r="F165" s="87" t="n">
        <v>0</v>
      </c>
      <c r="G165" s="87" t="n">
        <v>0</v>
      </c>
      <c r="H165" s="87" t="n"/>
      <c r="J165" s="21" t="n">
        <v>0</v>
      </c>
      <c r="K165" s="21" t="n">
        <v>0</v>
      </c>
      <c r="L165" s="21" t="n">
        <v>0</v>
      </c>
      <c r="M165" s="21" t="n">
        <v>0</v>
      </c>
      <c r="N165" s="21" t="n">
        <v>0</v>
      </c>
    </row>
    <row r="166">
      <c r="B166" s="87" t="inlineStr">
        <is>
          <t>Final price increase, LPG , All</t>
        </is>
      </c>
      <c r="C166" s="87" t="n"/>
      <c r="D166" s="87" t="n"/>
      <c r="E166" s="87" t="n"/>
      <c r="F166" s="87" t="n">
        <v>0</v>
      </c>
      <c r="G166" s="87" t="n">
        <v>0</v>
      </c>
      <c r="H166" s="87" t="n"/>
      <c r="J166" s="21" t="n">
        <v>0</v>
      </c>
      <c r="K166" s="21" t="n">
        <v>0</v>
      </c>
      <c r="L166" s="21" t="n">
        <v>0</v>
      </c>
      <c r="M166" s="21" t="n">
        <v>0</v>
      </c>
      <c r="N166" s="21" t="n">
        <v>0</v>
      </c>
    </row>
    <row r="167">
      <c r="B167" s="87" t="inlineStr">
        <is>
          <t>Final price increase, Kerosene , All</t>
        </is>
      </c>
      <c r="C167" s="87" t="n"/>
      <c r="D167" s="87" t="n"/>
      <c r="E167" s="87" t="n"/>
      <c r="F167" s="87" t="n">
        <v>0</v>
      </c>
      <c r="G167" s="87" t="n">
        <v>0</v>
      </c>
      <c r="H167" s="87" t="n"/>
      <c r="J167" s="21" t="n">
        <v>0</v>
      </c>
      <c r="K167" s="21" t="n">
        <v>0</v>
      </c>
      <c r="L167" s="21" t="n">
        <v>0</v>
      </c>
      <c r="M167" s="21" t="n">
        <v>0</v>
      </c>
      <c r="N167" s="21" t="n">
        <v>0</v>
      </c>
    </row>
    <row r="168">
      <c r="B168" s="87" t="inlineStr">
        <is>
          <t>Final price increase, Other oil products , All</t>
        </is>
      </c>
      <c r="C168" s="87" t="n"/>
      <c r="D168" s="87" t="n"/>
      <c r="E168" s="87" t="n"/>
      <c r="F168" s="87" t="n">
        <v>0</v>
      </c>
      <c r="G168" s="87" t="n">
        <v>0</v>
      </c>
      <c r="H168" s="87" t="n"/>
      <c r="J168" s="21" t="n">
        <v>0</v>
      </c>
      <c r="K168" s="21" t="n">
        <v>0</v>
      </c>
      <c r="L168" s="21" t="n">
        <v>0</v>
      </c>
      <c r="M168" s="21" t="n">
        <v>0</v>
      </c>
      <c r="N168" s="21" t="n">
        <v>0</v>
      </c>
    </row>
    <row r="169">
      <c r="B169" s="87" t="inlineStr">
        <is>
          <t>Final price increase, Biomass , All</t>
        </is>
      </c>
      <c r="C169" s="87" t="n"/>
      <c r="D169" s="87" t="n"/>
      <c r="E169" s="87" t="n"/>
      <c r="F169" s="87" t="n">
        <v>0</v>
      </c>
      <c r="G169" s="87" t="n">
        <v>0</v>
      </c>
      <c r="H169" s="87" t="n"/>
      <c r="J169" s="21" t="n">
        <v>0</v>
      </c>
      <c r="K169" s="21" t="n">
        <v>0</v>
      </c>
      <c r="L169" s="21" t="n">
        <v>0</v>
      </c>
      <c r="M169" s="21" t="n">
        <v>0</v>
      </c>
      <c r="N169" s="21" t="n">
        <v>0</v>
      </c>
    </row>
    <row r="170">
      <c r="B170" s="87" t="inlineStr">
        <is>
          <t>Price increase units, Coal , Power</t>
        </is>
      </c>
      <c r="C170" s="87" t="n"/>
      <c r="D170" s="87" t="n"/>
      <c r="E170" s="87" t="n"/>
      <c r="F170" s="87" t="inlineStr">
        <is>
          <t>$/GJ</t>
        </is>
      </c>
      <c r="G170" s="87" t="inlineStr">
        <is>
          <t>$/GJ</t>
        </is>
      </c>
      <c r="H170" s="87" t="n"/>
      <c r="J170" s="21" t="inlineStr">
        <is>
          <t>$/GJ</t>
        </is>
      </c>
      <c r="K170" s="21" t="inlineStr">
        <is>
          <t>$/GJ</t>
        </is>
      </c>
      <c r="L170" s="21" t="inlineStr">
        <is>
          <t>$/GJ</t>
        </is>
      </c>
      <c r="M170" s="21" t="inlineStr">
        <is>
          <t>$/GJ</t>
        </is>
      </c>
      <c r="N170" s="21" t="inlineStr">
        <is>
          <t>$/GJ</t>
        </is>
      </c>
    </row>
    <row r="171">
      <c r="B171" s="87" t="inlineStr">
        <is>
          <t>Price increase units, Coal , Residential</t>
        </is>
      </c>
      <c r="C171" s="87" t="n"/>
      <c r="D171" s="87" t="n"/>
      <c r="E171" s="87" t="n"/>
      <c r="F171" s="87" t="inlineStr">
        <is>
          <t>$/GJ</t>
        </is>
      </c>
      <c r="G171" s="87" t="inlineStr">
        <is>
          <t>$/GJ</t>
        </is>
      </c>
      <c r="H171" s="87" t="n"/>
      <c r="J171" s="21" t="inlineStr">
        <is>
          <t>$/GJ</t>
        </is>
      </c>
      <c r="K171" s="21" t="inlineStr">
        <is>
          <t>$/GJ</t>
        </is>
      </c>
      <c r="L171" s="21" t="inlineStr">
        <is>
          <t>$/GJ</t>
        </is>
      </c>
      <c r="M171" s="21" t="inlineStr">
        <is>
          <t>$/GJ</t>
        </is>
      </c>
      <c r="N171" s="21" t="inlineStr">
        <is>
          <t>$/GJ</t>
        </is>
      </c>
    </row>
    <row r="172">
      <c r="B172" s="87" t="inlineStr">
        <is>
          <t>Price increase units, Coal , Industry</t>
        </is>
      </c>
      <c r="C172" s="87" t="n"/>
      <c r="D172" s="87" t="n"/>
      <c r="E172" s="87" t="n"/>
      <c r="F172" s="87" t="inlineStr">
        <is>
          <t>$/GJ</t>
        </is>
      </c>
      <c r="G172" s="87" t="inlineStr">
        <is>
          <t>$/GJ</t>
        </is>
      </c>
      <c r="H172" s="87" t="n"/>
      <c r="J172" s="21" t="inlineStr">
        <is>
          <t>$/GJ</t>
        </is>
      </c>
      <c r="K172" s="21" t="inlineStr">
        <is>
          <t>$/GJ</t>
        </is>
      </c>
      <c r="L172" s="21" t="inlineStr">
        <is>
          <t>$/GJ</t>
        </is>
      </c>
      <c r="M172" s="21" t="inlineStr">
        <is>
          <t>$/GJ</t>
        </is>
      </c>
      <c r="N172" s="21" t="inlineStr">
        <is>
          <t>$/GJ</t>
        </is>
      </c>
    </row>
    <row r="173">
      <c r="B173" s="87" t="inlineStr">
        <is>
          <t>Price increase units, Natural gas , Power</t>
        </is>
      </c>
      <c r="C173" s="87" t="n"/>
      <c r="D173" s="87" t="n"/>
      <c r="E173" s="87" t="n"/>
      <c r="F173" s="87" t="inlineStr">
        <is>
          <t>$/GJ</t>
        </is>
      </c>
      <c r="G173" s="87" t="inlineStr">
        <is>
          <t>$/GJ</t>
        </is>
      </c>
      <c r="H173" s="87" t="n"/>
      <c r="J173" s="21" t="inlineStr">
        <is>
          <t>$/GJ</t>
        </is>
      </c>
      <c r="K173" s="21" t="inlineStr">
        <is>
          <t>$/GJ</t>
        </is>
      </c>
      <c r="L173" s="21" t="inlineStr">
        <is>
          <t>$/GJ</t>
        </is>
      </c>
      <c r="M173" s="21" t="inlineStr">
        <is>
          <t>$/GJ</t>
        </is>
      </c>
      <c r="N173" s="21" t="inlineStr">
        <is>
          <t>$/GJ</t>
        </is>
      </c>
    </row>
    <row r="174">
      <c r="B174" s="87" t="inlineStr">
        <is>
          <t>Price increase units, Natural gas , Residential</t>
        </is>
      </c>
      <c r="C174" s="87" t="n"/>
      <c r="D174" s="87" t="n"/>
      <c r="E174" s="87" t="n"/>
      <c r="F174" s="87" t="inlineStr">
        <is>
          <t>$/GJ</t>
        </is>
      </c>
      <c r="G174" s="87" t="inlineStr">
        <is>
          <t>$/GJ</t>
        </is>
      </c>
      <c r="H174" s="87" t="n"/>
      <c r="J174" s="21" t="inlineStr">
        <is>
          <t>$/GJ</t>
        </is>
      </c>
      <c r="K174" s="21" t="inlineStr">
        <is>
          <t>$/GJ</t>
        </is>
      </c>
      <c r="L174" s="21" t="inlineStr">
        <is>
          <t>$/GJ</t>
        </is>
      </c>
      <c r="M174" s="21" t="inlineStr">
        <is>
          <t>$/GJ</t>
        </is>
      </c>
      <c r="N174" s="21" t="inlineStr">
        <is>
          <t>$/GJ</t>
        </is>
      </c>
    </row>
    <row r="175">
      <c r="B175" s="87" t="inlineStr">
        <is>
          <t>Price increase units, Natural gas , Industry</t>
        </is>
      </c>
      <c r="C175" s="87" t="n"/>
      <c r="D175" s="87" t="n"/>
      <c r="E175" s="87" t="n"/>
      <c r="F175" s="87" t="inlineStr">
        <is>
          <t>$/GJ</t>
        </is>
      </c>
      <c r="G175" s="87" t="inlineStr">
        <is>
          <t>$/GJ</t>
        </is>
      </c>
      <c r="H175" s="87" t="n"/>
      <c r="J175" s="21" t="inlineStr">
        <is>
          <t>$/GJ</t>
        </is>
      </c>
      <c r="K175" s="21" t="inlineStr">
        <is>
          <t>$/GJ</t>
        </is>
      </c>
      <c r="L175" s="21" t="inlineStr">
        <is>
          <t>$/GJ</t>
        </is>
      </c>
      <c r="M175" s="21" t="inlineStr">
        <is>
          <t>$/GJ</t>
        </is>
      </c>
      <c r="N175" s="21" t="inlineStr">
        <is>
          <t>$/GJ</t>
        </is>
      </c>
    </row>
    <row r="176">
      <c r="B176" s="87" t="inlineStr">
        <is>
          <t>Price increase units, Electricity , Residential</t>
        </is>
      </c>
      <c r="C176" s="87" t="n"/>
      <c r="D176" s="87" t="n"/>
      <c r="E176" s="87" t="n"/>
      <c r="F176" s="87" t="inlineStr">
        <is>
          <t>$/kwh</t>
        </is>
      </c>
      <c r="G176" s="87" t="inlineStr">
        <is>
          <t>$/kwh</t>
        </is>
      </c>
      <c r="H176" s="87" t="n"/>
      <c r="J176" s="21" t="inlineStr">
        <is>
          <t>$/kwh</t>
        </is>
      </c>
      <c r="K176" s="21" t="inlineStr">
        <is>
          <t>$/kwh</t>
        </is>
      </c>
      <c r="L176" s="21" t="inlineStr">
        <is>
          <t>$/kwh</t>
        </is>
      </c>
      <c r="M176" s="21" t="inlineStr">
        <is>
          <t>$/kwh</t>
        </is>
      </c>
      <c r="N176" s="21" t="inlineStr">
        <is>
          <t>$/kwh</t>
        </is>
      </c>
    </row>
    <row r="177">
      <c r="B177" s="87" t="inlineStr">
        <is>
          <t>Price increase units, Electricity , Industry</t>
        </is>
      </c>
      <c r="C177" s="87" t="n"/>
      <c r="D177" s="87" t="n"/>
      <c r="E177" s="87" t="n"/>
      <c r="F177" s="87" t="inlineStr">
        <is>
          <t>$/kwh</t>
        </is>
      </c>
      <c r="G177" s="87" t="inlineStr">
        <is>
          <t>$/kwh</t>
        </is>
      </c>
      <c r="H177" s="87" t="n"/>
      <c r="J177" s="21" t="inlineStr">
        <is>
          <t>$/kwh</t>
        </is>
      </c>
      <c r="K177" s="21" t="inlineStr">
        <is>
          <t>$/kwh</t>
        </is>
      </c>
      <c r="L177" s="21" t="inlineStr">
        <is>
          <t>$/kwh</t>
        </is>
      </c>
      <c r="M177" s="21" t="inlineStr">
        <is>
          <t>$/kwh</t>
        </is>
      </c>
      <c r="N177" s="21" t="inlineStr">
        <is>
          <t>$/kwh</t>
        </is>
      </c>
    </row>
    <row r="178">
      <c r="B178" s="87" t="inlineStr">
        <is>
          <t>Price increase units, Gasoline , All</t>
        </is>
      </c>
      <c r="C178" s="87" t="n"/>
      <c r="D178" s="87" t="n"/>
      <c r="E178" s="87" t="n"/>
      <c r="F178" s="87" t="inlineStr">
        <is>
          <t>$/liter</t>
        </is>
      </c>
      <c r="G178" s="87" t="inlineStr">
        <is>
          <t>$/liter</t>
        </is>
      </c>
      <c r="H178" s="87" t="n"/>
      <c r="J178" s="21" t="inlineStr">
        <is>
          <t>$/liter</t>
        </is>
      </c>
      <c r="K178" s="21" t="inlineStr">
        <is>
          <t>$/liter</t>
        </is>
      </c>
      <c r="L178" s="21" t="inlineStr">
        <is>
          <t>$/liter</t>
        </is>
      </c>
      <c r="M178" s="21" t="inlineStr">
        <is>
          <t>$/liter</t>
        </is>
      </c>
      <c r="N178" s="21" t="inlineStr">
        <is>
          <t>$/liter</t>
        </is>
      </c>
    </row>
    <row r="179">
      <c r="B179" s="87" t="inlineStr">
        <is>
          <t>Price increase units, Diesel  , All</t>
        </is>
      </c>
      <c r="C179" s="87" t="n"/>
      <c r="D179" s="87" t="n"/>
      <c r="E179" s="87" t="n"/>
      <c r="F179" s="87" t="inlineStr">
        <is>
          <t>$/liter</t>
        </is>
      </c>
      <c r="G179" s="87" t="inlineStr">
        <is>
          <t>$/liter</t>
        </is>
      </c>
      <c r="H179" s="87" t="n"/>
      <c r="J179" s="21" t="inlineStr">
        <is>
          <t>$/liter</t>
        </is>
      </c>
      <c r="K179" s="21" t="inlineStr">
        <is>
          <t>$/liter</t>
        </is>
      </c>
      <c r="L179" s="21" t="inlineStr">
        <is>
          <t>$/liter</t>
        </is>
      </c>
      <c r="M179" s="21" t="inlineStr">
        <is>
          <t>$/liter</t>
        </is>
      </c>
      <c r="N179" s="21" t="inlineStr">
        <is>
          <t>$/liter</t>
        </is>
      </c>
    </row>
    <row r="180">
      <c r="B180" s="87" t="inlineStr">
        <is>
          <t>Price increase units, LPG , All</t>
        </is>
      </c>
      <c r="C180" s="87" t="n"/>
      <c r="D180" s="87" t="n"/>
      <c r="E180" s="87" t="n"/>
      <c r="F180" s="87" t="inlineStr">
        <is>
          <t>$/liter</t>
        </is>
      </c>
      <c r="G180" s="87" t="inlineStr">
        <is>
          <t>$/liter</t>
        </is>
      </c>
      <c r="H180" s="87" t="n"/>
      <c r="J180" s="21" t="inlineStr">
        <is>
          <t>$/liter</t>
        </is>
      </c>
      <c r="K180" s="21" t="inlineStr">
        <is>
          <t>$/liter</t>
        </is>
      </c>
      <c r="L180" s="21" t="inlineStr">
        <is>
          <t>$/liter</t>
        </is>
      </c>
      <c r="M180" s="21" t="inlineStr">
        <is>
          <t>$/liter</t>
        </is>
      </c>
      <c r="N180" s="21" t="inlineStr">
        <is>
          <t>$/liter</t>
        </is>
      </c>
    </row>
    <row r="181">
      <c r="B181" s="87" t="inlineStr">
        <is>
          <t>Price increase units, Kerosene , All</t>
        </is>
      </c>
      <c r="C181" s="87" t="n"/>
      <c r="D181" s="87" t="n"/>
      <c r="E181" s="87" t="n"/>
      <c r="F181" s="87" t="inlineStr">
        <is>
          <t>$/liter</t>
        </is>
      </c>
      <c r="G181" s="87" t="inlineStr">
        <is>
          <t>$/liter</t>
        </is>
      </c>
      <c r="H181" s="87" t="n"/>
      <c r="J181" s="21" t="inlineStr">
        <is>
          <t>$/liter</t>
        </is>
      </c>
      <c r="K181" s="21" t="inlineStr">
        <is>
          <t>$/liter</t>
        </is>
      </c>
      <c r="L181" s="21" t="inlineStr">
        <is>
          <t>$/liter</t>
        </is>
      </c>
      <c r="M181" s="21" t="inlineStr">
        <is>
          <t>$/liter</t>
        </is>
      </c>
      <c r="N181" s="21" t="inlineStr">
        <is>
          <t>$/liter</t>
        </is>
      </c>
    </row>
    <row r="182">
      <c r="B182" s="87" t="inlineStr">
        <is>
          <t>Price increase units, Other oil products , All</t>
        </is>
      </c>
      <c r="C182" s="87" t="n"/>
      <c r="D182" s="87" t="n"/>
      <c r="E182" s="87" t="n"/>
      <c r="F182" s="87" t="inlineStr">
        <is>
          <t>$/bbn</t>
        </is>
      </c>
      <c r="G182" s="87" t="inlineStr">
        <is>
          <t>$/liter</t>
        </is>
      </c>
      <c r="H182" s="87" t="n"/>
      <c r="J182" s="21" t="inlineStr">
        <is>
          <t>$/bbn</t>
        </is>
      </c>
      <c r="K182" s="21" t="inlineStr">
        <is>
          <t>$/bbn</t>
        </is>
      </c>
      <c r="L182" s="21" t="inlineStr">
        <is>
          <t>$/bbn</t>
        </is>
      </c>
      <c r="M182" s="21" t="inlineStr">
        <is>
          <t>$/bbn</t>
        </is>
      </c>
      <c r="N182" s="21" t="inlineStr">
        <is>
          <t>$/bbn</t>
        </is>
      </c>
    </row>
    <row r="183">
      <c r="B183" s="87" t="inlineStr">
        <is>
          <t>Price increase units, Biomass , All</t>
        </is>
      </c>
      <c r="C183" s="87" t="n"/>
      <c r="D183" s="87" t="n"/>
      <c r="E183" s="87" t="n"/>
      <c r="F183" s="87" t="inlineStr">
        <is>
          <t>$/GJ</t>
        </is>
      </c>
      <c r="G183" s="87" t="inlineStr">
        <is>
          <t>$/liter</t>
        </is>
      </c>
      <c r="H183" s="87" t="n"/>
      <c r="J183" s="21" t="inlineStr">
        <is>
          <t>$/GJ</t>
        </is>
      </c>
      <c r="K183" s="21" t="inlineStr">
        <is>
          <t>$/GJ</t>
        </is>
      </c>
      <c r="L183" s="21" t="inlineStr">
        <is>
          <t>$/GJ</t>
        </is>
      </c>
      <c r="M183" s="21" t="inlineStr">
        <is>
          <t>$/GJ</t>
        </is>
      </c>
      <c r="N183" s="21" t="inlineStr">
        <is>
          <t>$/GJ</t>
        </is>
      </c>
    </row>
    <row r="184">
      <c r="B184" s="85" t="inlineStr">
        <is>
          <t>Methane tax</t>
        </is>
      </c>
    </row>
    <row r="185">
      <c r="B185" s="87" t="inlineStr">
        <is>
          <t>Apply carbon tax to methane</t>
        </is>
      </c>
      <c r="C185" s="87" t="inlineStr">
        <is>
          <t>switch</t>
        </is>
      </c>
      <c r="D185" s="87" t="n"/>
      <c r="E185" s="87" t="n"/>
      <c r="F185" s="87" t="inlineStr">
        <is>
          <t>No</t>
        </is>
      </c>
      <c r="G185" s="87" t="inlineStr">
        <is>
          <t>No</t>
        </is>
      </c>
      <c r="H185" s="87" t="inlineStr">
        <is>
          <t>CTforMethane</t>
        </is>
      </c>
      <c r="J185" s="21" t="inlineStr">
        <is>
          <t>No</t>
        </is>
      </c>
      <c r="K185" s="21" t="inlineStr">
        <is>
          <t>No</t>
        </is>
      </c>
      <c r="L185" s="21" t="inlineStr">
        <is>
          <t>No</t>
        </is>
      </c>
      <c r="M185" s="21" t="inlineStr">
        <is>
          <t>No</t>
        </is>
      </c>
      <c r="N185" s="21" t="inlineStr">
        <is>
          <t>No</t>
        </is>
      </c>
    </row>
    <row r="186">
      <c r="B186" s="87" t="inlineStr">
        <is>
          <t>Year of methane fee introduction</t>
        </is>
      </c>
      <c r="C186" s="87" t="inlineStr">
        <is>
          <t>year</t>
        </is>
      </c>
      <c r="D186" s="87" t="n"/>
      <c r="E186" s="87" t="n"/>
      <c r="F186" s="87" t="n">
        <v>2027</v>
      </c>
      <c r="G186" s="87" t="n">
        <v>2027</v>
      </c>
      <c r="H186" s="87" t="inlineStr">
        <is>
          <t>MPIntro</t>
        </is>
      </c>
      <c r="J186" s="21" t="n">
        <v>2027</v>
      </c>
      <c r="K186" s="21" t="n">
        <v>2027</v>
      </c>
      <c r="L186" s="21" t="n">
        <v>2027</v>
      </c>
      <c r="M186" s="21" t="n">
        <v>2027</v>
      </c>
      <c r="N186" s="21" t="n">
        <v>2027</v>
      </c>
    </row>
    <row r="187">
      <c r="B187" s="87" t="inlineStr">
        <is>
          <t>Starting methane fee (real USD per ton CO2eq)</t>
        </is>
      </c>
      <c r="C187" s="87" t="inlineStr">
        <is>
          <t>USD per ton of CO2 eq</t>
        </is>
      </c>
      <c r="D187" s="87" t="n"/>
      <c r="E187" s="87" t="n"/>
      <c r="F187" s="87" t="n">
        <v>0</v>
      </c>
      <c r="G187" s="87" t="n">
        <v>0</v>
      </c>
      <c r="H187" s="87" t="inlineStr">
        <is>
          <t>MPLevelStart</t>
        </is>
      </c>
      <c r="J187" s="21" t="n">
        <v>0</v>
      </c>
      <c r="K187" s="21" t="n">
        <v>0</v>
      </c>
      <c r="L187" s="21" t="n">
        <v>0</v>
      </c>
      <c r="M187" s="21" t="n">
        <v>0</v>
      </c>
      <c r="N187" s="21" t="n">
        <v>0</v>
      </c>
    </row>
    <row r="188">
      <c r="B188" s="87" t="inlineStr">
        <is>
          <t>Target level of methane fee</t>
        </is>
      </c>
      <c r="C188" s="87" t="inlineStr">
        <is>
          <t>USD per ton of CO2 eq</t>
        </is>
      </c>
      <c r="D188" s="87" t="n"/>
      <c r="E188" s="87" t="n"/>
      <c r="F188" s="87" t="n">
        <v>0</v>
      </c>
      <c r="G188" s="87" t="n">
        <v>0</v>
      </c>
      <c r="H188" s="87" t="inlineStr">
        <is>
          <t>MPLevelTarget</t>
        </is>
      </c>
      <c r="J188" s="21" t="n">
        <v>0</v>
      </c>
      <c r="K188" s="21" t="n">
        <v>0</v>
      </c>
      <c r="L188" s="21" t="n">
        <v>0</v>
      </c>
      <c r="M188" s="21" t="n">
        <v>0</v>
      </c>
      <c r="N188" s="21" t="n">
        <v>0</v>
      </c>
    </row>
    <row r="189">
      <c r="B189" s="87" t="inlineStr">
        <is>
          <t>Year to reach target methane fee level</t>
        </is>
      </c>
      <c r="C189" s="87" t="inlineStr">
        <is>
          <t>year</t>
        </is>
      </c>
      <c r="D189" s="87" t="n"/>
      <c r="E189" s="87" t="n"/>
      <c r="F189" s="87" t="n">
        <v>2030</v>
      </c>
      <c r="G189" s="87" t="n">
        <v>2030</v>
      </c>
      <c r="H189" s="87" t="inlineStr">
        <is>
          <t>MPOutro</t>
        </is>
      </c>
      <c r="J189" s="21" t="n">
        <v>2030</v>
      </c>
      <c r="K189" s="21" t="n">
        <v>2030</v>
      </c>
      <c r="L189" s="21" t="n">
        <v>2030</v>
      </c>
      <c r="M189" s="21" t="n">
        <v>2030</v>
      </c>
      <c r="N189" s="21" t="n">
        <v>2030</v>
      </c>
    </row>
    <row r="190">
      <c r="B190" s="85" t="inlineStr">
        <is>
          <t>Price liberalization</t>
        </is>
      </c>
    </row>
    <row r="191">
      <c r="B191" s="87" t="inlineStr">
        <is>
          <t>Apply price controls phaseout?</t>
        </is>
      </c>
      <c r="C191" s="87" t="inlineStr">
        <is>
          <t>switch</t>
        </is>
      </c>
      <c r="D191" s="87" t="n"/>
      <c r="E191" s="87" t="n"/>
      <c r="F191" s="87" t="b">
        <v>0</v>
      </c>
      <c r="G191" s="87" t="b">
        <v>0</v>
      </c>
      <c r="H191" s="87" t="inlineStr">
        <is>
          <t>PrcContPha</t>
        </is>
      </c>
      <c r="J191" s="21" t="b">
        <v>0</v>
      </c>
      <c r="K191" s="21" t="b">
        <v>0</v>
      </c>
      <c r="L191" s="21" t="b">
        <v>0</v>
      </c>
      <c r="M191" s="21" t="b">
        <v>0</v>
      </c>
      <c r="N191" s="21" t="b">
        <v>0</v>
      </c>
    </row>
    <row r="192">
      <c r="B192" s="87" t="inlineStr">
        <is>
          <t>Year to start price controls phaseout (if applicable)</t>
        </is>
      </c>
      <c r="C192" s="87" t="inlineStr">
        <is>
          <t>year</t>
        </is>
      </c>
      <c r="D192" s="87" t="n"/>
      <c r="E192" s="87" t="n"/>
      <c r="F192" s="87" t="n">
        <v>2027</v>
      </c>
      <c r="G192" s="87" t="n">
        <v>2027</v>
      </c>
      <c r="H192" s="87" t="inlineStr">
        <is>
          <t>YearPrcContPha</t>
        </is>
      </c>
      <c r="J192" s="21" t="n">
        <v>2027</v>
      </c>
      <c r="K192" s="21" t="n">
        <v>2027</v>
      </c>
      <c r="L192" s="21" t="n">
        <v>2027</v>
      </c>
      <c r="M192" s="21" t="n">
        <v>2027</v>
      </c>
      <c r="N192" s="21" t="n">
        <v>2027</v>
      </c>
    </row>
    <row r="193">
      <c r="B193" s="87" t="inlineStr">
        <is>
          <t>Period to reach full price controls phaseout (if applicable)</t>
        </is>
      </c>
      <c r="C193" s="87" t="inlineStr">
        <is>
          <t>year</t>
        </is>
      </c>
      <c r="D193" s="87" t="n"/>
      <c r="E193" s="87" t="n"/>
      <c r="F193" s="87" t="n">
        <v>5</v>
      </c>
      <c r="G193" s="87" t="n">
        <v>5</v>
      </c>
      <c r="H193" s="87" t="inlineStr">
        <is>
          <t>PrcControlPhaseout</t>
        </is>
      </c>
      <c r="J193" s="21" t="n">
        <v>5</v>
      </c>
      <c r="K193" s="21" t="n">
        <v>5</v>
      </c>
      <c r="L193" s="21" t="n">
        <v>5</v>
      </c>
      <c r="M193" s="21" t="n">
        <v>5</v>
      </c>
      <c r="N193" s="21" t="n">
        <v>5</v>
      </c>
    </row>
    <row r="194">
      <c r="B194" s="87" t="inlineStr">
        <is>
          <t>Government energy price controls</t>
        </is>
      </c>
      <c r="C194" s="87" t="inlineStr">
        <is>
          <t>switch</t>
        </is>
      </c>
      <c r="D194" s="87" t="n"/>
      <c r="E194" s="87" t="n"/>
      <c r="F194" s="87" t="inlineStr">
        <is>
          <t>Bucketed*</t>
        </is>
      </c>
      <c r="G194" s="87" t="inlineStr">
        <is>
          <t>Bucketed*</t>
        </is>
      </c>
      <c r="H194" s="87" t="inlineStr">
        <is>
          <t>GovPriceControls</t>
        </is>
      </c>
      <c r="J194" s="21" t="inlineStr">
        <is>
          <t>Bucketed*</t>
        </is>
      </c>
      <c r="K194" s="21" t="inlineStr">
        <is>
          <t>Bucketed*</t>
        </is>
      </c>
      <c r="L194" s="21" t="inlineStr">
        <is>
          <t>Bucketed*</t>
        </is>
      </c>
      <c r="M194" s="21" t="inlineStr">
        <is>
          <t>Bucketed*</t>
        </is>
      </c>
      <c r="N194" s="21" t="inlineStr">
        <is>
          <t>Bucketed*</t>
        </is>
      </c>
    </row>
    <row r="195">
      <c r="B195" s="87" t="inlineStr">
        <is>
          <t>Apply price controls phaseout in the baseline scenario?</t>
        </is>
      </c>
      <c r="C195" s="87" t="inlineStr">
        <is>
          <t>switch</t>
        </is>
      </c>
      <c r="D195" s="87" t="n"/>
      <c r="E195" s="87" t="n"/>
      <c r="F195" s="87" t="inlineStr">
        <is>
          <t>No</t>
        </is>
      </c>
      <c r="G195" s="87" t="inlineStr">
        <is>
          <t>No</t>
        </is>
      </c>
      <c r="H195" s="87" t="inlineStr">
        <is>
          <t>PrcContPhaBaseline</t>
        </is>
      </c>
      <c r="J195" s="21" t="inlineStr">
        <is>
          <t>No</t>
        </is>
      </c>
      <c r="K195" s="21" t="inlineStr">
        <is>
          <t>No</t>
        </is>
      </c>
      <c r="L195" s="21" t="inlineStr">
        <is>
          <t>No</t>
        </is>
      </c>
      <c r="M195" s="21" t="inlineStr">
        <is>
          <t>No</t>
        </is>
      </c>
      <c r="N195" s="21" t="inlineStr">
        <is>
          <t>No</t>
        </is>
      </c>
    </row>
    <row r="196">
      <c r="B196" s="85" t="inlineStr">
        <is>
          <t>Revenues use</t>
        </is>
      </c>
    </row>
    <row r="197">
      <c r="B197" s="87" t="inlineStr">
        <is>
          <t>Labor tax reductions</t>
        </is>
      </c>
      <c r="C197" s="87" t="inlineStr">
        <is>
          <t>% of revenues</t>
        </is>
      </c>
      <c r="D197" s="87" t="n"/>
      <c r="E197" s="87" t="n"/>
      <c r="F197" s="87" t="n">
        <v>30</v>
      </c>
      <c r="G197" s="87" t="n">
        <v>30</v>
      </c>
      <c r="H197" s="87" t="inlineStr">
        <is>
          <t>EXPLabortax</t>
        </is>
      </c>
      <c r="J197" s="21" t="n">
        <v>30</v>
      </c>
      <c r="K197" s="21" t="n">
        <v>30</v>
      </c>
      <c r="L197" s="21" t="n">
        <v>30</v>
      </c>
      <c r="M197" s="21" t="n">
        <v>30</v>
      </c>
      <c r="N197" s="21" t="n">
        <v>30</v>
      </c>
    </row>
    <row r="198">
      <c r="B198" s="87" t="inlineStr">
        <is>
          <t>Corporate taxes</t>
        </is>
      </c>
      <c r="C198" s="87" t="inlineStr">
        <is>
          <t>% of revenues</t>
        </is>
      </c>
      <c r="D198" s="87" t="n"/>
      <c r="E198" s="87" t="n"/>
      <c r="F198" s="87" t="n">
        <v>0</v>
      </c>
      <c r="G198" s="87" t="n">
        <v>0</v>
      </c>
      <c r="H198" s="87" t="inlineStr">
        <is>
          <t>EXPCIT</t>
        </is>
      </c>
      <c r="J198" s="21" t="n">
        <v>0</v>
      </c>
      <c r="K198" s="21" t="n">
        <v>0</v>
      </c>
      <c r="L198" s="21" t="n">
        <v>0</v>
      </c>
      <c r="M198" s="21" t="n">
        <v>0</v>
      </c>
      <c r="N198" s="21" t="n">
        <v>0</v>
      </c>
    </row>
    <row r="199">
      <c r="B199" s="87" t="inlineStr">
        <is>
          <t>Public investment</t>
        </is>
      </c>
      <c r="C199" s="87" t="inlineStr">
        <is>
          <t>% of revenues</t>
        </is>
      </c>
      <c r="D199" s="87" t="n"/>
      <c r="E199" s="87" t="n"/>
      <c r="F199" s="87" t="n">
        <v>50</v>
      </c>
      <c r="G199" s="87" t="n">
        <v>50</v>
      </c>
      <c r="H199" s="87" t="inlineStr">
        <is>
          <t>EXPCapex</t>
        </is>
      </c>
      <c r="J199" s="21" t="n">
        <v>50</v>
      </c>
      <c r="K199" s="21" t="n">
        <v>50</v>
      </c>
      <c r="L199" s="21" t="n">
        <v>50</v>
      </c>
      <c r="M199" s="21" t="n">
        <v>50</v>
      </c>
      <c r="N199" s="21" t="n">
        <v>50</v>
      </c>
    </row>
    <row r="200">
      <c r="B200" s="87" t="inlineStr">
        <is>
          <t>Current spending</t>
        </is>
      </c>
      <c r="C200" s="87" t="inlineStr">
        <is>
          <t>% of revenues</t>
        </is>
      </c>
      <c r="D200" s="87" t="n"/>
      <c r="E200" s="87" t="n"/>
      <c r="F200" s="87" t="n">
        <v>0</v>
      </c>
      <c r="G200" s="87" t="n">
        <v>0</v>
      </c>
      <c r="H200" s="87" t="inlineStr">
        <is>
          <t>EXPGoodsandserv</t>
        </is>
      </c>
      <c r="J200" s="21" t="n">
        <v>0</v>
      </c>
      <c r="K200" s="21" t="n">
        <v>0</v>
      </c>
      <c r="L200" s="21" t="n">
        <v>0</v>
      </c>
      <c r="M200" s="21" t="n">
        <v>0</v>
      </c>
      <c r="N200" s="21" t="n">
        <v>0</v>
      </c>
    </row>
    <row r="201">
      <c r="B201" s="87" t="inlineStr">
        <is>
          <t>Targeted transfers</t>
        </is>
      </c>
      <c r="C201" s="87" t="inlineStr">
        <is>
          <t>% of revenues</t>
        </is>
      </c>
      <c r="D201" s="87" t="n"/>
      <c r="E201" s="87" t="n"/>
      <c r="F201" s="87" t="n">
        <v>20</v>
      </c>
      <c r="G201" s="87" t="n">
        <v>20</v>
      </c>
      <c r="H201" s="87" t="inlineStr">
        <is>
          <t>EXPTransfers</t>
        </is>
      </c>
      <c r="J201" s="21" t="n">
        <v>20</v>
      </c>
      <c r="K201" s="21" t="n">
        <v>20</v>
      </c>
      <c r="L201" s="21" t="n">
        <v>20</v>
      </c>
      <c r="M201" s="21" t="n">
        <v>20</v>
      </c>
      <c r="N201" s="21" t="n">
        <v>20</v>
      </c>
    </row>
    <row r="202">
      <c r="B202" s="85" t="inlineStr">
        <is>
          <t>of which:</t>
        </is>
      </c>
    </row>
    <row r="203">
      <c r="B203" s="87" t="inlineStr">
        <is>
          <t>targeted percentile</t>
        </is>
      </c>
      <c r="C203" s="87" t="inlineStr">
        <is>
          <t>% bottom targetting (from bottom of distribution)</t>
        </is>
      </c>
      <c r="D203" s="87" t="n"/>
      <c r="E203" s="87" t="n"/>
      <c r="F203" s="87" t="n">
        <v>40</v>
      </c>
      <c r="G203" s="87" t="n">
        <v>40</v>
      </c>
      <c r="H203" s="87" t="inlineStr">
        <is>
          <t>TargettedPercentile</t>
        </is>
      </c>
      <c r="J203" s="21" t="n">
        <v>40</v>
      </c>
      <c r="K203" s="21" t="n">
        <v>40</v>
      </c>
      <c r="L203" s="21" t="n">
        <v>40</v>
      </c>
      <c r="M203" s="21" t="n">
        <v>40</v>
      </c>
      <c r="N203" s="21" t="n">
        <v>40</v>
      </c>
    </row>
    <row r="204">
      <c r="B204" s="87" t="inlineStr">
        <is>
          <t>coverage rate</t>
        </is>
      </c>
      <c r="C204" s="87" t="inlineStr">
        <is>
          <t>% of targeted percentile that receive transfers</t>
        </is>
      </c>
      <c r="D204" s="87" t="n"/>
      <c r="E204" s="87" t="n"/>
      <c r="F204" s="87" t="n">
        <v>100</v>
      </c>
      <c r="G204" s="87" t="n">
        <v>100</v>
      </c>
      <c r="H204" s="87" t="inlineStr">
        <is>
          <t>CoverageRate</t>
        </is>
      </c>
      <c r="J204" s="21" t="n">
        <v>100</v>
      </c>
      <c r="K204" s="21" t="n">
        <v>100</v>
      </c>
      <c r="L204" s="21" t="n">
        <v>100</v>
      </c>
      <c r="M204" s="21" t="n">
        <v>100</v>
      </c>
      <c r="N204" s="21" t="n">
        <v>100</v>
      </c>
    </row>
    <row r="205">
      <c r="B205" s="87" t="inlineStr">
        <is>
          <t>leakage rate</t>
        </is>
      </c>
      <c r="C205" s="87" t="inlineStr">
        <is>
          <t>% of untargeted percentile that receive transfers</t>
        </is>
      </c>
      <c r="D205" s="87" t="n"/>
      <c r="E205" s="87" t="n"/>
      <c r="F205" s="87" t="n">
        <v>0</v>
      </c>
      <c r="G205" s="87" t="n">
        <v>0</v>
      </c>
      <c r="H205" s="87" t="inlineStr">
        <is>
          <t>LeakageRate</t>
        </is>
      </c>
      <c r="J205" s="21" t="n">
        <v>0</v>
      </c>
      <c r="K205" s="21" t="n">
        <v>0</v>
      </c>
      <c r="L205" s="21" t="n">
        <v>0</v>
      </c>
      <c r="M205" s="21" t="n">
        <v>0</v>
      </c>
      <c r="N205" s="21" t="n">
        <v>0</v>
      </c>
    </row>
    <row r="206">
      <c r="B206" s="85" t="inlineStr">
        <is>
          <t>Policy options</t>
        </is>
      </c>
    </row>
    <row r="207">
      <c r="A207" t="inlineStr">
        <is>
          <t>X</t>
        </is>
      </c>
      <c r="B207" s="87" t="inlineStr">
        <is>
          <t>Additional mitigation policies in non-energy sectors?</t>
        </is>
      </c>
      <c r="C207" s="87" t="inlineStr">
        <is>
          <t>switch</t>
        </is>
      </c>
      <c r="D207" s="87" t="n"/>
      <c r="E207" s="87" t="n"/>
      <c r="F207" s="87" t="inlineStr">
        <is>
          <t>No*</t>
        </is>
      </c>
      <c r="G207" s="87" t="inlineStr">
        <is>
          <t>Yes*</t>
        </is>
      </c>
      <c r="H207" s="87" t="inlineStr">
        <is>
          <t>AdditionMitigationPoliciesNonEnergy</t>
        </is>
      </c>
      <c r="J207" s="21" t="inlineStr">
        <is>
          <t>No*</t>
        </is>
      </c>
      <c r="K207" s="21" t="inlineStr">
        <is>
          <t>No*</t>
        </is>
      </c>
      <c r="L207" s="21" t="inlineStr">
        <is>
          <t>No*</t>
        </is>
      </c>
      <c r="M207" s="21" t="inlineStr">
        <is>
          <t>No*</t>
        </is>
      </c>
      <c r="N207" s="21" t="inlineStr">
        <is>
          <t>No*</t>
        </is>
      </c>
    </row>
    <row r="208">
      <c r="B208" s="87" t="inlineStr">
        <is>
          <t>Apply existing ETS (if exists)?</t>
        </is>
      </c>
      <c r="C208" s="87" t="inlineStr">
        <is>
          <t>switch</t>
        </is>
      </c>
      <c r="D208" s="87" t="n"/>
      <c r="E208" s="87" t="n"/>
      <c r="F208" s="87" t="inlineStr">
        <is>
          <t>Yes*</t>
        </is>
      </c>
      <c r="G208" s="87" t="inlineStr">
        <is>
          <t>Yes*</t>
        </is>
      </c>
      <c r="H208" s="87" t="inlineStr">
        <is>
          <t>ExistingETSApply</t>
        </is>
      </c>
      <c r="J208" s="21" t="inlineStr">
        <is>
          <t>Yes*</t>
        </is>
      </c>
      <c r="K208" s="21" t="inlineStr">
        <is>
          <t>Yes*</t>
        </is>
      </c>
      <c r="L208" s="21" t="inlineStr">
        <is>
          <t>Yes*</t>
        </is>
      </c>
      <c r="M208" s="21" t="inlineStr">
        <is>
          <t>Yes*</t>
        </is>
      </c>
      <c r="N208" s="21" t="inlineStr">
        <is>
          <t>Yes*</t>
        </is>
      </c>
    </row>
    <row r="209">
      <c r="B209" s="87" t="inlineStr">
        <is>
          <t>Existing ETS permit price growth per annum (real terms)</t>
        </is>
      </c>
      <c r="C209" s="87" t="inlineStr">
        <is>
          <t>%, real</t>
        </is>
      </c>
      <c r="D209" s="87" t="n"/>
      <c r="E209" s="87" t="n"/>
      <c r="F209" s="87" t="n">
        <v>0</v>
      </c>
      <c r="G209" s="87" t="n">
        <v>0</v>
      </c>
      <c r="H209" s="87" t="inlineStr">
        <is>
          <t>ExistingETSGrowth</t>
        </is>
      </c>
      <c r="J209" s="21" t="n">
        <v>0</v>
      </c>
      <c r="K209" s="21" t="n">
        <v>0</v>
      </c>
      <c r="L209" s="21" t="n">
        <v>0</v>
      </c>
      <c r="M209" s="21" t="n">
        <v>0</v>
      </c>
      <c r="N209" s="21" t="n">
        <v>0</v>
      </c>
    </row>
    <row r="210">
      <c r="B210" s="87" t="inlineStr">
        <is>
          <t>New carbon tax complementary to existing ETS coverage</t>
        </is>
      </c>
      <c r="C210" s="87" t="inlineStr">
        <is>
          <t>switch</t>
        </is>
      </c>
      <c r="D210" s="87" t="n"/>
      <c r="E210" s="87" t="n"/>
      <c r="F210" s="87" t="inlineStr">
        <is>
          <t>No*</t>
        </is>
      </c>
      <c r="G210" s="87" t="inlineStr">
        <is>
          <t>No*</t>
        </is>
      </c>
      <c r="H210" s="87" t="inlineStr">
        <is>
          <t>CTaxComplimentaryToETS</t>
        </is>
      </c>
      <c r="J210" s="21" t="inlineStr">
        <is>
          <t>No*</t>
        </is>
      </c>
      <c r="K210" s="21" t="inlineStr">
        <is>
          <t>No*</t>
        </is>
      </c>
      <c r="L210" s="21" t="inlineStr">
        <is>
          <t>No*</t>
        </is>
      </c>
      <c r="M210" s="21" t="inlineStr">
        <is>
          <t>No*</t>
        </is>
      </c>
      <c r="N210" s="21" t="inlineStr">
        <is>
          <t>No*</t>
        </is>
      </c>
    </row>
    <row r="211">
      <c r="B211" s="87" t="inlineStr">
        <is>
          <t>ETS behavioral responses and revenues adjustment</t>
        </is>
      </c>
      <c r="C211" s="87" t="inlineStr">
        <is>
          <t>%</t>
        </is>
      </c>
      <c r="D211" s="87" t="n"/>
      <c r="E211" s="87" t="n"/>
      <c r="F211" s="87" t="n">
        <v>0.9</v>
      </c>
      <c r="G211" s="87" t="n">
        <v>0.9</v>
      </c>
      <c r="H211" s="87" t="inlineStr">
        <is>
          <t>ETSBehavioralAdjustment</t>
        </is>
      </c>
      <c r="J211" s="21" t="n">
        <v>0.9</v>
      </c>
      <c r="K211" s="21" t="n">
        <v>0.9</v>
      </c>
      <c r="L211" s="21" t="n">
        <v>0.9</v>
      </c>
      <c r="M211" s="21" t="n">
        <v>0.9</v>
      </c>
      <c r="N211" s="21" t="n">
        <v>0.9</v>
      </c>
    </row>
    <row r="212">
      <c r="B212" s="87" t="inlineStr">
        <is>
          <t>Years to phase in Pigouvian tax?</t>
        </is>
      </c>
      <c r="C212" s="87" t="inlineStr">
        <is>
          <t>year</t>
        </is>
      </c>
      <c r="D212" s="87" t="n"/>
      <c r="E212" s="87" t="n"/>
      <c r="F212" s="87" t="n">
        <v>5</v>
      </c>
      <c r="G212" s="87" t="n">
        <v>5</v>
      </c>
      <c r="H212" s="87" t="inlineStr">
        <is>
          <t>AddEfficientTaxesPhaseInYears</t>
        </is>
      </c>
      <c r="J212" s="21" t="n">
        <v>5</v>
      </c>
      <c r="K212" s="21" t="n">
        <v>5</v>
      </c>
      <c r="L212" s="21" t="n">
        <v>5</v>
      </c>
      <c r="M212" s="21" t="n">
        <v>5</v>
      </c>
      <c r="N212" s="21" t="n">
        <v>5</v>
      </c>
    </row>
    <row r="213">
      <c r="B213" s="87" t="inlineStr">
        <is>
          <t>Apply existing carbon tax (if exists)?</t>
        </is>
      </c>
      <c r="C213" s="87" t="inlineStr">
        <is>
          <t>switch</t>
        </is>
      </c>
      <c r="D213" s="87" t="n"/>
      <c r="E213" s="87" t="n"/>
      <c r="F213" s="87" t="inlineStr">
        <is>
          <t>Yes*</t>
        </is>
      </c>
      <c r="G213" s="87" t="inlineStr">
        <is>
          <t>Yes*</t>
        </is>
      </c>
      <c r="H213" s="87" t="inlineStr">
        <is>
          <t>ExistingCTApply</t>
        </is>
      </c>
      <c r="J213" s="21" t="inlineStr">
        <is>
          <t>Yes*</t>
        </is>
      </c>
      <c r="K213" s="21" t="inlineStr">
        <is>
          <t>Yes*</t>
        </is>
      </c>
      <c r="L213" s="21" t="inlineStr">
        <is>
          <t>Yes*</t>
        </is>
      </c>
      <c r="M213" s="21" t="inlineStr">
        <is>
          <t>Yes*</t>
        </is>
      </c>
      <c r="N213" s="21" t="inlineStr">
        <is>
          <t>Yes*</t>
        </is>
      </c>
    </row>
    <row r="214">
      <c r="B214" s="87" t="inlineStr">
        <is>
          <t>Assumed existing carbon tax growth per annum (real terms)</t>
        </is>
      </c>
      <c r="C214" s="87" t="inlineStr">
        <is>
          <t>%, real</t>
        </is>
      </c>
      <c r="D214" s="87" t="n"/>
      <c r="E214" s="87" t="n"/>
      <c r="F214" s="87" t="n">
        <v>0</v>
      </c>
      <c r="G214" s="87" t="n">
        <v>0</v>
      </c>
      <c r="H214" s="87" t="inlineStr">
        <is>
          <t>ExistingCTGrowth</t>
        </is>
      </c>
      <c r="J214" s="21" t="n">
        <v>0</v>
      </c>
      <c r="K214" s="21" t="n">
        <v>0</v>
      </c>
      <c r="L214" s="21" t="n">
        <v>0</v>
      </c>
      <c r="M214" s="21" t="n">
        <v>0</v>
      </c>
      <c r="N214" s="21" t="n">
        <v>0</v>
      </c>
    </row>
    <row r="215">
      <c r="B215" s="87" t="inlineStr">
        <is>
          <t>Add additional excise tax (see 'Manual inputs' tab)?</t>
        </is>
      </c>
      <c r="C215" s="87" t="inlineStr">
        <is>
          <t>switch</t>
        </is>
      </c>
      <c r="D215" s="87" t="n"/>
      <c r="E215" s="87" t="n"/>
      <c r="F215" s="87" t="inlineStr">
        <is>
          <t>No*</t>
        </is>
      </c>
      <c r="G215" s="87" t="inlineStr">
        <is>
          <t>No*</t>
        </is>
      </c>
      <c r="H215" s="87" t="inlineStr">
        <is>
          <t>AdditionalExcise</t>
        </is>
      </c>
      <c r="J215" s="21" t="inlineStr">
        <is>
          <t>No*</t>
        </is>
      </c>
      <c r="K215" s="21" t="inlineStr">
        <is>
          <t>No*</t>
        </is>
      </c>
      <c r="L215" s="21" t="inlineStr">
        <is>
          <t>No*</t>
        </is>
      </c>
      <c r="M215" s="21" t="inlineStr">
        <is>
          <t>No*</t>
        </is>
      </c>
      <c r="N215" s="21" t="inlineStr">
        <is>
          <t>No*</t>
        </is>
      </c>
    </row>
    <row r="216">
      <c r="B216" s="87" t="inlineStr">
        <is>
          <t>Include climate externality in Pigouvian tax?</t>
        </is>
      </c>
      <c r="C216" s="87" t="inlineStr">
        <is>
          <t>switch</t>
        </is>
      </c>
      <c r="D216" s="87" t="n"/>
      <c r="E216" s="87" t="n"/>
      <c r="F216" s="87" t="inlineStr">
        <is>
          <t>Yes*</t>
        </is>
      </c>
      <c r="G216" s="87" t="inlineStr">
        <is>
          <t>Yes*</t>
        </is>
      </c>
      <c r="H216" s="87" t="inlineStr">
        <is>
          <t>ClimateEffTax</t>
        </is>
      </c>
      <c r="J216" s="21" t="inlineStr">
        <is>
          <t>Yes*</t>
        </is>
      </c>
      <c r="K216" s="21" t="inlineStr">
        <is>
          <t>Yes*</t>
        </is>
      </c>
      <c r="L216" s="21" t="inlineStr">
        <is>
          <t>Yes*</t>
        </is>
      </c>
      <c r="M216" s="21" t="inlineStr">
        <is>
          <t>Yes*</t>
        </is>
      </c>
      <c r="N216" s="21" t="inlineStr">
        <is>
          <t>Yes*</t>
        </is>
      </c>
    </row>
    <row r="217">
      <c r="B217" s="87" t="inlineStr">
        <is>
          <t>Add Pigouvian tax on top?</t>
        </is>
      </c>
      <c r="C217" s="87" t="inlineStr">
        <is>
          <t>switch</t>
        </is>
      </c>
      <c r="D217" s="87" t="n"/>
      <c r="E217" s="87" t="n"/>
      <c r="F217" s="87" t="inlineStr">
        <is>
          <t>No*</t>
        </is>
      </c>
      <c r="G217" s="87" t="inlineStr">
        <is>
          <t>No*</t>
        </is>
      </c>
      <c r="H217" s="87" t="inlineStr">
        <is>
          <t>AddEfficientTaxes</t>
        </is>
      </c>
      <c r="J217" s="21" t="inlineStr">
        <is>
          <t>No*</t>
        </is>
      </c>
      <c r="K217" s="21" t="inlineStr">
        <is>
          <t>No*</t>
        </is>
      </c>
      <c r="L217" s="21" t="inlineStr">
        <is>
          <t>No*</t>
        </is>
      </c>
      <c r="M217" s="21" t="inlineStr">
        <is>
          <t>No*</t>
        </is>
      </c>
      <c r="N217" s="21" t="inlineStr">
        <is>
          <t>No*</t>
        </is>
      </c>
    </row>
    <row r="218">
      <c r="B218" s="87" t="inlineStr">
        <is>
          <t>Externalities are part of VAT base for optimal taxes?</t>
        </is>
      </c>
      <c r="C218" s="87" t="inlineStr">
        <is>
          <t>switch</t>
        </is>
      </c>
      <c r="D218" s="87" t="n"/>
      <c r="E218" s="87" t="n"/>
      <c r="F218" s="87" t="inlineStr">
        <is>
          <t>Yes*</t>
        </is>
      </c>
      <c r="G218" s="87" t="inlineStr">
        <is>
          <t>Yes*</t>
        </is>
      </c>
      <c r="H218" s="87" t="inlineStr">
        <is>
          <t>ExternalityAddVAT</t>
        </is>
      </c>
      <c r="J218" s="21" t="inlineStr">
        <is>
          <t>Yes*</t>
        </is>
      </c>
      <c r="K218" s="21" t="inlineStr">
        <is>
          <t>Yes*</t>
        </is>
      </c>
      <c r="L218" s="21" t="inlineStr">
        <is>
          <t>Yes*</t>
        </is>
      </c>
      <c r="M218" s="21" t="inlineStr">
        <is>
          <t>Yes*</t>
        </is>
      </c>
      <c r="N218" s="21" t="inlineStr">
        <is>
          <t>Yes*</t>
        </is>
      </c>
    </row>
    <row r="219">
      <c r="B219" s="85" t="inlineStr">
        <is>
          <t>Sources for key inputs</t>
        </is>
      </c>
    </row>
    <row r="220">
      <c r="A220" t="inlineStr">
        <is>
          <t>X</t>
        </is>
      </c>
      <c r="B220" s="87" t="inlineStr">
        <is>
          <t>International energy price forecasts</t>
        </is>
      </c>
      <c r="C220" s="87" t="inlineStr">
        <is>
          <t>switch</t>
        </is>
      </c>
      <c r="D220" s="87" t="n"/>
      <c r="E220" s="87" t="n"/>
      <c r="F220" s="87" t="inlineStr">
        <is>
          <t>IMF</t>
        </is>
      </c>
      <c r="G220" s="87" t="inlineStr">
        <is>
          <t>IMF-WB*</t>
        </is>
      </c>
      <c r="H220" s="87" t="inlineStr">
        <is>
          <t>IntEnerPricForeSource</t>
        </is>
      </c>
      <c r="J220" s="21" t="inlineStr">
        <is>
          <t>IMF</t>
        </is>
      </c>
      <c r="K220" s="21" t="inlineStr">
        <is>
          <t>IMF</t>
        </is>
      </c>
      <c r="L220" s="21" t="inlineStr">
        <is>
          <t>IMF</t>
        </is>
      </c>
      <c r="M220" s="21" t="inlineStr">
        <is>
          <t>IMF</t>
        </is>
      </c>
      <c r="N220" s="21" t="inlineStr">
        <is>
          <t>IMF</t>
        </is>
      </c>
    </row>
    <row r="221">
      <c r="B221" s="87" t="inlineStr">
        <is>
          <t>Global energy demand scenario</t>
        </is>
      </c>
      <c r="C221" s="87" t="inlineStr">
        <is>
          <t>switch</t>
        </is>
      </c>
      <c r="D221" s="87" t="n"/>
      <c r="E221" s="87" t="n"/>
      <c r="F221" s="87" t="inlineStr">
        <is>
          <t>Stated Policies*</t>
        </is>
      </c>
      <c r="G221" s="87" t="inlineStr">
        <is>
          <t>Stated Policies*</t>
        </is>
      </c>
      <c r="H221" s="87" t="inlineStr">
        <is>
          <t>GlobalEnergyDemand</t>
        </is>
      </c>
      <c r="J221" s="21" t="inlineStr">
        <is>
          <t>Stated Policies*</t>
        </is>
      </c>
      <c r="K221" s="21" t="inlineStr">
        <is>
          <t>Stated Policies*</t>
        </is>
      </c>
      <c r="L221" s="21" t="inlineStr">
        <is>
          <t>Stated Policies*</t>
        </is>
      </c>
      <c r="M221" s="21" t="inlineStr">
        <is>
          <t>Stated Policies*</t>
        </is>
      </c>
      <c r="N221" s="21" t="inlineStr">
        <is>
          <t>Stated Policies*</t>
        </is>
      </c>
    </row>
    <row r="222">
      <c r="B222" s="87" t="inlineStr">
        <is>
          <t>GDP growth forecasts</t>
        </is>
      </c>
      <c r="C222" s="87" t="inlineStr">
        <is>
          <t>switch</t>
        </is>
      </c>
      <c r="D222" s="87" t="n"/>
      <c r="E222" s="87" t="n"/>
      <c r="F222" s="87" t="inlineStr">
        <is>
          <t>WEO*</t>
        </is>
      </c>
      <c r="G222" s="87" t="inlineStr">
        <is>
          <t>WEO*</t>
        </is>
      </c>
      <c r="H222" s="87" t="inlineStr">
        <is>
          <t>GDPScenario</t>
        </is>
      </c>
      <c r="J222" s="21" t="inlineStr">
        <is>
          <t>WEO*</t>
        </is>
      </c>
      <c r="K222" s="21" t="inlineStr">
        <is>
          <t>WEO*</t>
        </is>
      </c>
      <c r="L222" s="21" t="inlineStr">
        <is>
          <t>WEO*</t>
        </is>
      </c>
      <c r="M222" s="21" t="inlineStr">
        <is>
          <t>WEO*</t>
        </is>
      </c>
      <c r="N222" s="21" t="inlineStr">
        <is>
          <t>WEO*</t>
        </is>
      </c>
    </row>
    <row r="223">
      <c r="B223" s="87" t="inlineStr">
        <is>
          <t>Primary source for price elasticities of demand</t>
        </is>
      </c>
      <c r="C223" s="87" t="inlineStr">
        <is>
          <t>switch</t>
        </is>
      </c>
      <c r="D223" s="87" t="n"/>
      <c r="E223" s="87" t="n"/>
      <c r="F223" s="87" t="inlineStr">
        <is>
          <t>Simple*</t>
        </is>
      </c>
      <c r="G223" s="87" t="inlineStr">
        <is>
          <t>Simple*</t>
        </is>
      </c>
      <c r="H223" s="87" t="inlineStr">
        <is>
          <t>ElPrcMainSrc</t>
        </is>
      </c>
      <c r="J223" s="21" t="inlineStr">
        <is>
          <t>Simple*</t>
        </is>
      </c>
      <c r="K223" s="21" t="inlineStr">
        <is>
          <t>Simple*</t>
        </is>
      </c>
      <c r="L223" s="21" t="inlineStr">
        <is>
          <t>Simple*</t>
        </is>
      </c>
      <c r="M223" s="21" t="inlineStr">
        <is>
          <t>Simple*</t>
        </is>
      </c>
      <c r="N223" s="21" t="inlineStr">
        <is>
          <t>Simple*</t>
        </is>
      </c>
    </row>
    <row r="224">
      <c r="B224" s="87" t="inlineStr">
        <is>
          <t>Primary source for income elasticities of demand</t>
        </is>
      </c>
      <c r="C224" s="87" t="inlineStr">
        <is>
          <t>switch</t>
        </is>
      </c>
      <c r="D224" s="87" t="n"/>
      <c r="E224" s="87" t="n"/>
      <c r="F224" s="87" t="inlineStr">
        <is>
          <t>Simple*</t>
        </is>
      </c>
      <c r="G224" s="87" t="inlineStr">
        <is>
          <t>Simple*</t>
        </is>
      </c>
      <c r="H224" s="87" t="inlineStr">
        <is>
          <t>ElIncMainSrc</t>
        </is>
      </c>
      <c r="J224" s="21" t="inlineStr">
        <is>
          <t>Simple*</t>
        </is>
      </c>
      <c r="K224" s="21" t="inlineStr">
        <is>
          <t>Simple*</t>
        </is>
      </c>
      <c r="L224" s="21" t="inlineStr">
        <is>
          <t>Simple*</t>
        </is>
      </c>
      <c r="M224" s="21" t="inlineStr">
        <is>
          <t>Simple*</t>
        </is>
      </c>
      <c r="N224" s="21" t="inlineStr">
        <is>
          <t>Simple*</t>
        </is>
      </c>
    </row>
    <row r="225">
      <c r="B225" s="87" t="inlineStr">
        <is>
          <t>CO2 emissions factors</t>
        </is>
      </c>
      <c r="C225" s="87" t="inlineStr">
        <is>
          <t>switch</t>
        </is>
      </c>
      <c r="D225" s="87" t="n"/>
      <c r="E225" s="87" t="n"/>
      <c r="F225" s="87" t="inlineStr">
        <is>
          <t>IIASA*</t>
        </is>
      </c>
      <c r="G225" s="87" t="inlineStr">
        <is>
          <t>IIASA*</t>
        </is>
      </c>
      <c r="H225" s="87" t="inlineStr">
        <is>
          <t>EmissionsFactCO2</t>
        </is>
      </c>
      <c r="J225" s="21" t="inlineStr">
        <is>
          <t>IIASA*</t>
        </is>
      </c>
      <c r="K225" s="21" t="inlineStr">
        <is>
          <t>IIASA*</t>
        </is>
      </c>
      <c r="L225" s="21" t="inlineStr">
        <is>
          <t>IIASA*</t>
        </is>
      </c>
      <c r="M225" s="21" t="inlineStr">
        <is>
          <t>IIASA*</t>
        </is>
      </c>
      <c r="N225" s="21" t="inlineStr">
        <is>
          <t>IIASA*</t>
        </is>
      </c>
    </row>
    <row r="226">
      <c r="B226" s="87" t="inlineStr">
        <is>
          <t>Fiscal multipliers</t>
        </is>
      </c>
      <c r="C226" s="87" t="inlineStr">
        <is>
          <t>switch</t>
        </is>
      </c>
      <c r="D226" s="87" t="n"/>
      <c r="E226" s="87" t="n"/>
      <c r="F226" s="87" t="inlineStr">
        <is>
          <t>Income-grp*</t>
        </is>
      </c>
      <c r="G226" s="87" t="inlineStr">
        <is>
          <t>Income-grp*</t>
        </is>
      </c>
      <c r="H226" s="87" t="inlineStr">
        <is>
          <t>MultipliersSource</t>
        </is>
      </c>
      <c r="J226" s="21" t="inlineStr">
        <is>
          <t>Income-grp*</t>
        </is>
      </c>
      <c r="K226" s="21" t="inlineStr">
        <is>
          <t>Income-grp*</t>
        </is>
      </c>
      <c r="L226" s="21" t="inlineStr">
        <is>
          <t>Income-grp*</t>
        </is>
      </c>
      <c r="M226" s="21" t="inlineStr">
        <is>
          <t>Income-grp*</t>
        </is>
      </c>
      <c r="N226" s="21" t="inlineStr">
        <is>
          <t>Income-grp*</t>
        </is>
      </c>
    </row>
    <row r="227">
      <c r="B227" s="87" t="inlineStr">
        <is>
          <t>Power sector model (elasticity or engineering)?</t>
        </is>
      </c>
      <c r="C227" s="87" t="inlineStr">
        <is>
          <t>switch</t>
        </is>
      </c>
      <c r="D227" s="87" t="n"/>
      <c r="E227" s="87" t="n"/>
      <c r="F227" s="87" t="inlineStr">
        <is>
          <t>Engineer</t>
        </is>
      </c>
      <c r="G227" s="87" t="inlineStr">
        <is>
          <t>Engineer</t>
        </is>
      </c>
      <c r="H227" s="87" t="inlineStr">
        <is>
          <t>PowModelSelected</t>
        </is>
      </c>
      <c r="J227" s="21" t="inlineStr">
        <is>
          <t>Engineer</t>
        </is>
      </c>
      <c r="K227" s="21" t="inlineStr">
        <is>
          <t>Engineer</t>
        </is>
      </c>
      <c r="L227" s="21" t="inlineStr">
        <is>
          <t>Engineer</t>
        </is>
      </c>
      <c r="M227" s="21" t="inlineStr">
        <is>
          <t>Engineer</t>
        </is>
      </c>
      <c r="N227" s="21" t="inlineStr">
        <is>
          <t>Engineer</t>
        </is>
      </c>
    </row>
    <row r="228">
      <c r="B228" s="87" t="inlineStr">
        <is>
          <t>NDC submission</t>
        </is>
      </c>
      <c r="C228" s="87" t="inlineStr">
        <is>
          <t>switch</t>
        </is>
      </c>
      <c r="D228" s="87" t="n"/>
      <c r="E228" s="87" t="n"/>
      <c r="F228" s="87" t="inlineStr">
        <is>
          <t>Latest*</t>
        </is>
      </c>
      <c r="G228" s="87" t="inlineStr">
        <is>
          <t>Latest*</t>
        </is>
      </c>
      <c r="H228" s="87" t="inlineStr">
        <is>
          <t>NDCs</t>
        </is>
      </c>
      <c r="J228" s="21" t="inlineStr">
        <is>
          <t>Latest*</t>
        </is>
      </c>
      <c r="K228" s="21" t="inlineStr">
        <is>
          <t>Latest*</t>
        </is>
      </c>
      <c r="L228" s="21" t="inlineStr">
        <is>
          <t>Latest*</t>
        </is>
      </c>
      <c r="M228" s="21" t="inlineStr">
        <is>
          <t>Latest*</t>
        </is>
      </c>
      <c r="N228" s="21" t="inlineStr">
        <is>
          <t>Latest*</t>
        </is>
      </c>
    </row>
    <row r="229">
      <c r="B229" s="87" t="inlineStr">
        <is>
          <t>NDC target year</t>
        </is>
      </c>
      <c r="C229" s="87" t="inlineStr">
        <is>
          <t>switch</t>
        </is>
      </c>
      <c r="D229" s="87" t="n"/>
      <c r="E229" s="87" t="n"/>
      <c r="F229" s="87" t="inlineStr">
        <is>
          <t>Main*</t>
        </is>
      </c>
      <c r="G229" s="87" t="inlineStr">
        <is>
          <t>Main*</t>
        </is>
      </c>
      <c r="H229" s="87" t="inlineStr">
        <is>
          <t>NDCTargetYear</t>
        </is>
      </c>
      <c r="J229" s="21" t="inlineStr">
        <is>
          <t>Main*</t>
        </is>
      </c>
      <c r="K229" s="21" t="inlineStr">
        <is>
          <t>Main*</t>
        </is>
      </c>
      <c r="L229" s="21" t="inlineStr">
        <is>
          <t>Main*</t>
        </is>
      </c>
      <c r="M229" s="21" t="inlineStr">
        <is>
          <t>Main*</t>
        </is>
      </c>
      <c r="N229" s="21" t="inlineStr">
        <is>
          <t>Main*</t>
        </is>
      </c>
    </row>
    <row r="230">
      <c r="B230" s="87" t="inlineStr">
        <is>
          <t>If conditional NDC, use:</t>
        </is>
      </c>
      <c r="C230" s="87" t="inlineStr">
        <is>
          <t>switch</t>
        </is>
      </c>
      <c r="D230" s="87" t="n"/>
      <c r="E230" s="87" t="n"/>
      <c r="F230" s="87" t="inlineStr">
        <is>
          <t>Average*</t>
        </is>
      </c>
      <c r="G230" s="87" t="inlineStr">
        <is>
          <t>Average*</t>
        </is>
      </c>
      <c r="H230" s="87" t="inlineStr">
        <is>
          <t>Conditionality</t>
        </is>
      </c>
      <c r="J230" s="21" t="inlineStr">
        <is>
          <t>Average*</t>
        </is>
      </c>
      <c r="K230" s="21" t="inlineStr">
        <is>
          <t>Average*</t>
        </is>
      </c>
      <c r="L230" s="21" t="inlineStr">
        <is>
          <t>Average*</t>
        </is>
      </c>
      <c r="M230" s="21" t="inlineStr">
        <is>
          <t>Average*</t>
        </is>
      </c>
      <c r="N230" s="21" t="inlineStr">
        <is>
          <t>Average*</t>
        </is>
      </c>
    </row>
    <row r="231">
      <c r="B231" s="85" t="inlineStr">
        <is>
          <t>General assumptions</t>
        </is>
      </c>
    </row>
    <row r="232">
      <c r="B232" s="87" t="inlineStr">
        <is>
          <t>First year of model calculations?</t>
        </is>
      </c>
      <c r="C232" s="87" t="inlineStr">
        <is>
          <t>year</t>
        </is>
      </c>
      <c r="D232" s="87" t="n"/>
      <c r="E232" s="87" t="n"/>
      <c r="F232" s="87" t="n">
        <v>2022</v>
      </c>
      <c r="G232" s="87" t="n">
        <v>2022</v>
      </c>
      <c r="H232" s="87" t="inlineStr">
        <is>
          <t>FirstYearCalculations</t>
        </is>
      </c>
      <c r="J232" s="21" t="n">
        <v>2022</v>
      </c>
      <c r="K232" s="21" t="n">
        <v>2022</v>
      </c>
      <c r="L232" s="21" t="n">
        <v>2022</v>
      </c>
      <c r="M232" s="21" t="n">
        <v>2022</v>
      </c>
      <c r="N232" s="21" t="n">
        <v>2022</v>
      </c>
    </row>
    <row r="233">
      <c r="B233" s="87" t="inlineStr">
        <is>
          <t>Nominal results in real terms of which year?</t>
        </is>
      </c>
      <c r="C233" s="87" t="inlineStr">
        <is>
          <t>year</t>
        </is>
      </c>
      <c r="D233" s="87" t="n"/>
      <c r="E233" s="87" t="n"/>
      <c r="F233" s="87" t="n">
        <v>2026</v>
      </c>
      <c r="G233" s="87" t="n">
        <v>2026</v>
      </c>
      <c r="H233" s="87" t="inlineStr">
        <is>
          <t>ResultsYear</t>
        </is>
      </c>
      <c r="J233" s="21" t="n">
        <v>2026</v>
      </c>
      <c r="K233" s="21" t="n">
        <v>2026</v>
      </c>
      <c r="L233" s="21" t="n">
        <v>2026</v>
      </c>
      <c r="M233" s="21" t="n">
        <v>2026</v>
      </c>
      <c r="N233" s="21" t="n">
        <v>2026</v>
      </c>
    </row>
    <row r="234">
      <c r="B234" s="87" t="inlineStr">
        <is>
          <t>Use energy balances or (CPAT) energy consumption data</t>
        </is>
      </c>
      <c r="C234" s="87" t="inlineStr">
        <is>
          <t>year</t>
        </is>
      </c>
      <c r="D234" s="87" t="n"/>
      <c r="E234" s="87" t="n"/>
      <c r="F234" s="87" t="inlineStr">
        <is>
          <t>Balances</t>
        </is>
      </c>
      <c r="G234" s="87" t="inlineStr">
        <is>
          <t>Balances</t>
        </is>
      </c>
      <c r="H234" s="87" t="inlineStr">
        <is>
          <t>BalancesOrConsumption</t>
        </is>
      </c>
      <c r="J234" s="21" t="inlineStr">
        <is>
          <t>Balances</t>
        </is>
      </c>
      <c r="K234" s="21" t="inlineStr">
        <is>
          <t>Balances</t>
        </is>
      </c>
      <c r="L234" s="21" t="inlineStr">
        <is>
          <t>Balances</t>
        </is>
      </c>
      <c r="M234" s="21" t="inlineStr">
        <is>
          <t>Balances</t>
        </is>
      </c>
      <c r="N234" s="21" t="inlineStr">
        <is>
          <t>Balances</t>
        </is>
      </c>
    </row>
    <row r="235">
      <c r="B235" s="87" t="inlineStr">
        <is>
          <t>Generate Matrix of Energy Consumption Projections for Year</t>
        </is>
      </c>
      <c r="C235" s="87" t="inlineStr">
        <is>
          <t>year</t>
        </is>
      </c>
      <c r="D235" s="87" t="n"/>
      <c r="E235" s="87" t="n"/>
      <c r="F235" s="87" t="n">
        <v>2026</v>
      </c>
      <c r="G235" s="87" t="n">
        <v>2026</v>
      </c>
      <c r="H235" s="87" t="inlineStr">
        <is>
          <t>EnergyConsumptionsMatrixProjectionsYear</t>
        </is>
      </c>
      <c r="J235" s="21" t="n">
        <v>2026</v>
      </c>
      <c r="K235" s="21" t="n">
        <v>2026</v>
      </c>
      <c r="L235" s="21" t="n">
        <v>2026</v>
      </c>
      <c r="M235" s="21" t="n">
        <v>2026</v>
      </c>
      <c r="N235" s="21" t="n">
        <v>2026</v>
      </c>
    </row>
    <row r="236">
      <c r="A236" t="inlineStr">
        <is>
          <t>X</t>
        </is>
      </c>
      <c r="B236" s="87" t="inlineStr">
        <is>
          <t>Start year for GDP calculations</t>
        </is>
      </c>
      <c r="C236" s="87" t="inlineStr">
        <is>
          <t>year</t>
        </is>
      </c>
      <c r="D236" s="87" t="n"/>
      <c r="E236" s="87" t="n"/>
      <c r="F236" s="87" t="n">
        <v>2025</v>
      </c>
      <c r="G236" s="87" t="n">
        <v>2024</v>
      </c>
      <c r="H236" s="87" t="inlineStr">
        <is>
          <t>GDPStartYear</t>
        </is>
      </c>
      <c r="J236" s="21" t="n">
        <v>2025</v>
      </c>
      <c r="K236" s="21" t="n">
        <v>2025</v>
      </c>
      <c r="L236" s="21" t="n">
        <v>2025</v>
      </c>
      <c r="M236" s="21" t="n">
        <v>2025</v>
      </c>
      <c r="N236" s="21" t="n">
        <v>2025</v>
      </c>
    </row>
    <row r="237">
      <c r="B237" s="87" t="inlineStr">
        <is>
          <t>Adjust Annex I country energy-related CO2 EFs to match UNFCCC GHG inventories?</t>
        </is>
      </c>
      <c r="C237" s="87" t="inlineStr">
        <is>
          <t>switch</t>
        </is>
      </c>
      <c r="D237" s="87" t="n"/>
      <c r="E237" s="87" t="n"/>
      <c r="F237" s="87" t="inlineStr">
        <is>
          <t>Yes*</t>
        </is>
      </c>
      <c r="G237" s="87" t="inlineStr">
        <is>
          <t>Yes*</t>
        </is>
      </c>
      <c r="H237" s="87" t="inlineStr">
        <is>
          <t>EFsAdjustmentAnnexI</t>
        </is>
      </c>
      <c r="J237" s="21" t="inlineStr">
        <is>
          <t>Yes*</t>
        </is>
      </c>
      <c r="K237" s="21" t="inlineStr">
        <is>
          <t>Yes*</t>
        </is>
      </c>
      <c r="L237" s="21" t="inlineStr">
        <is>
          <t>Yes*</t>
        </is>
      </c>
      <c r="M237" s="21" t="inlineStr">
        <is>
          <t>Yes*</t>
        </is>
      </c>
      <c r="N237" s="21" t="inlineStr">
        <is>
          <t>Yes*</t>
        </is>
      </c>
    </row>
    <row r="238">
      <c r="B238" s="87" t="inlineStr">
        <is>
          <t>Adjust non-Annex I country energy-related CO2 EFs to match CAIT GHG inventories?</t>
        </is>
      </c>
      <c r="C238" s="87" t="inlineStr">
        <is>
          <t>switch</t>
        </is>
      </c>
      <c r="D238" s="87" t="n"/>
      <c r="E238" s="87" t="n"/>
      <c r="F238" s="87" t="inlineStr">
        <is>
          <t>Yes*</t>
        </is>
      </c>
      <c r="G238" s="87" t="inlineStr">
        <is>
          <t>Yes*</t>
        </is>
      </c>
      <c r="H238" s="87" t="inlineStr">
        <is>
          <t>EFsAdjustmentNonAnnexI</t>
        </is>
      </c>
      <c r="J238" s="21" t="inlineStr">
        <is>
          <t>Yes*</t>
        </is>
      </c>
      <c r="K238" s="21" t="inlineStr">
        <is>
          <t>Yes*</t>
        </is>
      </c>
      <c r="L238" s="21" t="inlineStr">
        <is>
          <t>Yes*</t>
        </is>
      </c>
      <c r="M238" s="21" t="inlineStr">
        <is>
          <t>Yes*</t>
        </is>
      </c>
      <c r="N238" s="21" t="inlineStr">
        <is>
          <t>Yes*</t>
        </is>
      </c>
    </row>
    <row r="239">
      <c r="B239" s="87" t="inlineStr">
        <is>
          <t>Industrial process emissions scale with industrial CO2 energy emissions?</t>
        </is>
      </c>
      <c r="C239" s="87" t="inlineStr">
        <is>
          <t>switch</t>
        </is>
      </c>
      <c r="D239" s="87" t="n"/>
      <c r="E239" s="87" t="n"/>
      <c r="F239" s="87" t="inlineStr">
        <is>
          <t>Yes*</t>
        </is>
      </c>
      <c r="G239" s="87" t="inlineStr">
        <is>
          <t>Yes*</t>
        </is>
      </c>
      <c r="H239" s="87" t="inlineStr">
        <is>
          <t>IndustrialProcessEmissionsScaleEner</t>
        </is>
      </c>
      <c r="J239" s="21" t="inlineStr">
        <is>
          <t>Yes*</t>
        </is>
      </c>
      <c r="K239" s="21" t="inlineStr">
        <is>
          <t>Yes*</t>
        </is>
      </c>
      <c r="L239" s="21" t="inlineStr">
        <is>
          <t>Yes*</t>
        </is>
      </c>
      <c r="M239" s="21" t="inlineStr">
        <is>
          <t>Yes*</t>
        </is>
      </c>
      <c r="N239" s="21" t="inlineStr">
        <is>
          <t>Yes*</t>
        </is>
      </c>
    </row>
    <row r="240">
      <c r="B240" s="87" t="inlineStr">
        <is>
          <t>LULUCF emissions decline at % pa (in absolute value of start year)?</t>
        </is>
      </c>
      <c r="C240" s="87" t="inlineStr">
        <is>
          <t>%</t>
        </is>
      </c>
      <c r="D240" s="87" t="n"/>
      <c r="E240" s="87" t="n"/>
      <c r="F240" s="87" t="n">
        <v>0.025</v>
      </c>
      <c r="G240" s="87" t="n">
        <v>0.025</v>
      </c>
      <c r="H240" s="87" t="inlineStr">
        <is>
          <t>LULUCFAnnualEmissionsDecline</t>
        </is>
      </c>
      <c r="J240" s="21" t="n">
        <v>0.025</v>
      </c>
      <c r="K240" s="21" t="n">
        <v>0.025</v>
      </c>
      <c r="L240" s="21" t="n">
        <v>0.025</v>
      </c>
      <c r="M240" s="21" t="n">
        <v>0.025</v>
      </c>
      <c r="N240" s="21" t="n">
        <v>0.025</v>
      </c>
    </row>
    <row r="241">
      <c r="B241" s="85" t="inlineStr">
        <is>
          <t>Additional policy-induced efficiency gains pa by sector:</t>
        </is>
      </c>
    </row>
    <row r="242">
      <c r="B242" s="87" t="inlineStr">
        <is>
          <t>Power</t>
        </is>
      </c>
      <c r="C242" s="87" t="n"/>
      <c r="D242" s="87" t="n"/>
      <c r="E242" s="87" t="n"/>
      <c r="F242" s="87" t="n">
        <v>0</v>
      </c>
      <c r="G242" s="87" t="n">
        <v>0</v>
      </c>
      <c r="H242" s="87" t="inlineStr">
        <is>
          <t>AdditionalEfficiencyPower</t>
        </is>
      </c>
      <c r="J242" s="21" t="n">
        <v>0</v>
      </c>
      <c r="K242" s="21" t="n">
        <v>0</v>
      </c>
      <c r="L242" s="21" t="n">
        <v>0</v>
      </c>
      <c r="M242" s="21" t="n">
        <v>0</v>
      </c>
      <c r="N242" s="21" t="n">
        <v>0</v>
      </c>
    </row>
    <row r="243">
      <c r="B243" s="87" t="inlineStr">
        <is>
          <t>Road vehicles</t>
        </is>
      </c>
      <c r="C243" s="87" t="n"/>
      <c r="D243" s="87" t="n"/>
      <c r="E243" s="87" t="n"/>
      <c r="F243" s="87" t="n">
        <v>0</v>
      </c>
      <c r="G243" s="87" t="n">
        <v>0</v>
      </c>
      <c r="H243" s="87" t="inlineStr">
        <is>
          <t>AdditionalEfficiencyRoadVehicle</t>
        </is>
      </c>
      <c r="J243" s="21" t="n">
        <v>0</v>
      </c>
      <c r="K243" s="21" t="n">
        <v>0</v>
      </c>
      <c r="L243" s="21" t="n">
        <v>0</v>
      </c>
      <c r="M243" s="21" t="n">
        <v>0</v>
      </c>
      <c r="N243" s="21" t="n">
        <v>0</v>
      </c>
    </row>
    <row r="244">
      <c r="B244" s="87" t="inlineStr">
        <is>
          <t>Residential</t>
        </is>
      </c>
      <c r="C244" s="87" t="n"/>
      <c r="D244" s="87" t="n"/>
      <c r="E244" s="87" t="n"/>
      <c r="F244" s="87" t="n">
        <v>0</v>
      </c>
      <c r="G244" s="87" t="n">
        <v>0</v>
      </c>
      <c r="H244" s="87" t="inlineStr">
        <is>
          <t>AdditionalEfficiencyResidential</t>
        </is>
      </c>
      <c r="J244" s="21" t="n">
        <v>0</v>
      </c>
      <c r="K244" s="21" t="n">
        <v>0</v>
      </c>
      <c r="L244" s="21" t="n">
        <v>0</v>
      </c>
      <c r="M244" s="21" t="n">
        <v>0</v>
      </c>
      <c r="N244" s="21" t="n">
        <v>0</v>
      </c>
    </row>
    <row r="245">
      <c r="B245" s="87" t="inlineStr">
        <is>
          <t>Industrial</t>
        </is>
      </c>
      <c r="C245" s="87" t="n"/>
      <c r="D245" s="87" t="n"/>
      <c r="E245" s="87" t="n"/>
      <c r="F245" s="87" t="n">
        <v>0</v>
      </c>
      <c r="G245" s="87" t="n">
        <v>0</v>
      </c>
      <c r="H245" s="87" t="inlineStr">
        <is>
          <t>AdditionalEfficiencyIndustrial</t>
        </is>
      </c>
      <c r="J245" s="21" t="n">
        <v>0</v>
      </c>
      <c r="K245" s="21" t="n">
        <v>0</v>
      </c>
      <c r="L245" s="21" t="n">
        <v>0</v>
      </c>
      <c r="M245" s="21" t="n">
        <v>0</v>
      </c>
      <c r="N245" s="21" t="n">
        <v>0</v>
      </c>
    </row>
    <row r="246">
      <c r="B246" s="85" t="inlineStr">
        <is>
          <t>Adjustment to efficiency margins for shadow pricing policies:</t>
        </is>
      </c>
    </row>
    <row r="247">
      <c r="B247" s="87" t="inlineStr">
        <is>
          <t>Energy efficiency regulations</t>
        </is>
      </c>
      <c r="C247" s="87" t="n"/>
      <c r="D247" s="87" t="n"/>
      <c r="E247" s="87" t="n"/>
      <c r="F247" s="87" t="n">
        <v>0.7</v>
      </c>
      <c r="G247" s="87" t="n">
        <v>0.7</v>
      </c>
      <c r="H247" s="87" t="inlineStr">
        <is>
          <t>SPPEffAdjEnergyEfficiencyRegulations</t>
        </is>
      </c>
      <c r="J247" s="21" t="n">
        <v>0.7</v>
      </c>
      <c r="K247" s="21" t="n">
        <v>0.7</v>
      </c>
      <c r="L247" s="21" t="n">
        <v>0.7</v>
      </c>
      <c r="M247" s="21" t="n">
        <v>0.7</v>
      </c>
      <c r="N247" s="21" t="n">
        <v>0.7</v>
      </c>
    </row>
    <row r="248">
      <c r="B248" s="87" t="inlineStr">
        <is>
          <t>Vehicle fuel economy</t>
        </is>
      </c>
      <c r="C248" s="87" t="n"/>
      <c r="D248" s="87" t="n"/>
      <c r="E248" s="87" t="n"/>
      <c r="F248" s="87" t="n">
        <v>0.7</v>
      </c>
      <c r="G248" s="87" t="n">
        <v>0.7</v>
      </c>
      <c r="H248" s="87" t="inlineStr">
        <is>
          <t>SPPEffAdjVehicleFuelEconomy</t>
        </is>
      </c>
      <c r="J248" s="21" t="n">
        <v>0.7</v>
      </c>
      <c r="K248" s="21" t="n">
        <v>0.7</v>
      </c>
      <c r="L248" s="21" t="n">
        <v>0.7</v>
      </c>
      <c r="M248" s="21" t="n">
        <v>0.7</v>
      </c>
      <c r="N248" s="21" t="n">
        <v>0.7</v>
      </c>
    </row>
    <row r="249">
      <c r="B249" s="87" t="inlineStr">
        <is>
          <t>Residential efficiency regulations</t>
        </is>
      </c>
      <c r="C249" s="87" t="n"/>
      <c r="D249" s="87" t="n"/>
      <c r="E249" s="87" t="n"/>
      <c r="F249" s="87" t="n">
        <v>0.7</v>
      </c>
      <c r="G249" s="87" t="n">
        <v>0.7</v>
      </c>
      <c r="H249" s="87" t="inlineStr">
        <is>
          <t>SPPEffAdjRes</t>
        </is>
      </c>
      <c r="J249" s="21" t="n">
        <v>0.7</v>
      </c>
      <c r="K249" s="21" t="n">
        <v>0.7</v>
      </c>
      <c r="L249" s="21" t="n">
        <v>0.7</v>
      </c>
      <c r="M249" s="21" t="n">
        <v>0.7</v>
      </c>
      <c r="N249" s="21" t="n">
        <v>0.7</v>
      </c>
    </row>
    <row r="250">
      <c r="B250" s="87" t="inlineStr">
        <is>
          <t>Industrial efficiency regulations</t>
        </is>
      </c>
      <c r="C250" s="87" t="n"/>
      <c r="D250" s="87" t="n"/>
      <c r="E250" s="87" t="n"/>
      <c r="F250" s="87" t="n">
        <v>0.7</v>
      </c>
      <c r="G250" s="87" t="n">
        <v>0.7</v>
      </c>
      <c r="H250" s="87" t="inlineStr">
        <is>
          <t>SPPEffAdjInd</t>
        </is>
      </c>
      <c r="J250" s="21" t="n">
        <v>0.7</v>
      </c>
      <c r="K250" s="21" t="n">
        <v>0.7</v>
      </c>
      <c r="L250" s="21" t="n">
        <v>0.7</v>
      </c>
      <c r="M250" s="21" t="n">
        <v>0.7</v>
      </c>
      <c r="N250" s="21" t="n">
        <v>0.7</v>
      </c>
    </row>
    <row r="251">
      <c r="B251" s="87" t="inlineStr">
        <is>
          <t>Feebates</t>
        </is>
      </c>
      <c r="C251" s="87" t="n"/>
      <c r="D251" s="87" t="n"/>
      <c r="E251" s="87" t="n"/>
      <c r="F251" s="87" t="n">
        <v>1</v>
      </c>
      <c r="G251" s="87" t="n">
        <v>1</v>
      </c>
      <c r="H251" s="87" t="inlineStr">
        <is>
          <t>SPPEffAdjFeebates</t>
        </is>
      </c>
      <c r="J251" s="21" t="n">
        <v>1</v>
      </c>
      <c r="K251" s="21" t="n">
        <v>1</v>
      </c>
      <c r="L251" s="21" t="n">
        <v>1</v>
      </c>
      <c r="M251" s="21" t="n">
        <v>1</v>
      </c>
      <c r="N251" s="21" t="n">
        <v>1</v>
      </c>
    </row>
    <row r="252">
      <c r="B252" s="85" t="inlineStr">
        <is>
          <t>Residential Substitution Implicit Efficiencies</t>
        </is>
      </c>
    </row>
    <row r="253">
      <c r="B253" s="87" t="inlineStr">
        <is>
          <t>LPG</t>
        </is>
      </c>
      <c r="C253" s="87" t="n"/>
      <c r="D253" s="87" t="n"/>
      <c r="E253" s="87" t="n"/>
      <c r="F253" s="87" t="n">
        <v>0.5600000000000001</v>
      </c>
      <c r="G253" s="87" t="n">
        <v>0.5600000000000001</v>
      </c>
      <c r="H253" s="87" t="inlineStr">
        <is>
          <t>ResSubstLPGEff</t>
        </is>
      </c>
      <c r="J253" s="21" t="n">
        <v>0.5600000000000001</v>
      </c>
      <c r="K253" s="21" t="n">
        <v>0.5600000000000001</v>
      </c>
      <c r="L253" s="21" t="n">
        <v>0.5600000000000001</v>
      </c>
      <c r="M253" s="21" t="n">
        <v>0.5600000000000001</v>
      </c>
      <c r="N253" s="21" t="n">
        <v>0.5600000000000001</v>
      </c>
    </row>
    <row r="254">
      <c r="B254" s="87" t="inlineStr">
        <is>
          <t>Kerosene</t>
        </is>
      </c>
      <c r="C254" s="87" t="n"/>
      <c r="D254" s="87" t="n"/>
      <c r="E254" s="87" t="n"/>
      <c r="F254" s="87" t="n">
        <v>0.45</v>
      </c>
      <c r="G254" s="87" t="n">
        <v>0.45</v>
      </c>
      <c r="H254" s="87" t="inlineStr">
        <is>
          <t>ResSubstKerEff</t>
        </is>
      </c>
      <c r="J254" s="21" t="n">
        <v>0.45</v>
      </c>
      <c r="K254" s="21" t="n">
        <v>0.45</v>
      </c>
      <c r="L254" s="21" t="n">
        <v>0.45</v>
      </c>
      <c r="M254" s="21" t="n">
        <v>0.45</v>
      </c>
      <c r="N254" s="21" t="n">
        <v>0.45</v>
      </c>
    </row>
    <row r="255">
      <c r="B255" s="87" t="inlineStr">
        <is>
          <t>Biomass</t>
        </is>
      </c>
      <c r="C255" s="87" t="n"/>
      <c r="D255" s="87" t="n"/>
      <c r="E255" s="87" t="n"/>
      <c r="F255" s="87" t="n">
        <v>0.2</v>
      </c>
      <c r="G255" s="87" t="n">
        <v>0.2</v>
      </c>
      <c r="H255" s="87" t="inlineStr">
        <is>
          <t>ResSubstBioEff</t>
        </is>
      </c>
      <c r="J255" s="21" t="n">
        <v>0.2</v>
      </c>
      <c r="K255" s="21" t="n">
        <v>0.2</v>
      </c>
      <c r="L255" s="21" t="n">
        <v>0.2</v>
      </c>
      <c r="M255" s="21" t="n">
        <v>0.2</v>
      </c>
      <c r="N255" s="21" t="n">
        <v>0.2</v>
      </c>
    </row>
    <row r="256">
      <c r="B256" s="87" t="inlineStr">
        <is>
          <t>NatGas</t>
        </is>
      </c>
      <c r="C256" s="87" t="n"/>
      <c r="D256" s="87" t="n"/>
      <c r="E256" s="87" t="n"/>
      <c r="F256" s="87" t="n">
        <v>0.58</v>
      </c>
      <c r="G256" s="87" t="n">
        <v>0.58</v>
      </c>
      <c r="H256" s="87" t="inlineStr">
        <is>
          <t>ResSubstNatGasEff</t>
        </is>
      </c>
      <c r="J256" s="21" t="n">
        <v>0.58</v>
      </c>
      <c r="K256" s="21" t="n">
        <v>0.58</v>
      </c>
      <c r="L256" s="21" t="n">
        <v>0.58</v>
      </c>
      <c r="M256" s="21" t="n">
        <v>0.58</v>
      </c>
      <c r="N256" s="21" t="n">
        <v>0.58</v>
      </c>
    </row>
    <row r="257">
      <c r="B257" s="85" t="inlineStr">
        <is>
          <t>Uncertainty adjustments</t>
        </is>
      </c>
    </row>
    <row r="258">
      <c r="B258" s="87" t="inlineStr">
        <is>
          <t>International energy prices adjustment</t>
        </is>
      </c>
      <c r="C258" s="87" t="inlineStr">
        <is>
          <t>switch</t>
        </is>
      </c>
      <c r="D258" s="87" t="n"/>
      <c r="E258" s="87" t="n"/>
      <c r="F258" s="87" t="inlineStr">
        <is>
          <t>Base*</t>
        </is>
      </c>
      <c r="G258" s="87" t="inlineStr">
        <is>
          <t>Base*</t>
        </is>
      </c>
      <c r="H258" s="87" t="inlineStr">
        <is>
          <t>IntEnerPricForecastAdjustment</t>
        </is>
      </c>
      <c r="J258" s="21" t="inlineStr">
        <is>
          <t>Base*</t>
        </is>
      </c>
      <c r="K258" s="21" t="inlineStr">
        <is>
          <t>Base*</t>
        </is>
      </c>
      <c r="L258" s="21" t="inlineStr">
        <is>
          <t>Base*</t>
        </is>
      </c>
      <c r="M258" s="21" t="inlineStr">
        <is>
          <t>Base*</t>
        </is>
      </c>
      <c r="N258" s="21" t="inlineStr">
        <is>
          <t>Base*</t>
        </is>
      </c>
    </row>
    <row r="259">
      <c r="B259" s="87" t="inlineStr">
        <is>
          <t>GDP growth adjustment</t>
        </is>
      </c>
      <c r="C259" s="87" t="inlineStr">
        <is>
          <t>switch</t>
        </is>
      </c>
      <c r="D259" s="87" t="n"/>
      <c r="E259" s="87" t="n"/>
      <c r="F259" s="87" t="inlineStr">
        <is>
          <t>Base*</t>
        </is>
      </c>
      <c r="G259" s="87" t="inlineStr">
        <is>
          <t>Base*</t>
        </is>
      </c>
      <c r="H259" s="87" t="inlineStr">
        <is>
          <t>GdpAdj</t>
        </is>
      </c>
      <c r="J259" s="21" t="inlineStr">
        <is>
          <t>Base*</t>
        </is>
      </c>
      <c r="K259" s="21" t="inlineStr">
        <is>
          <t>Base*</t>
        </is>
      </c>
      <c r="L259" s="21" t="inlineStr">
        <is>
          <t>Base*</t>
        </is>
      </c>
      <c r="M259" s="21" t="inlineStr">
        <is>
          <t>Base*</t>
        </is>
      </c>
      <c r="N259" s="21" t="inlineStr">
        <is>
          <t>Base*</t>
        </is>
      </c>
    </row>
    <row r="260">
      <c r="B260" s="87" t="inlineStr">
        <is>
          <t>Price elasticities adjustment</t>
        </is>
      </c>
      <c r="C260" s="87" t="inlineStr">
        <is>
          <t>switch</t>
        </is>
      </c>
      <c r="D260" s="87" t="n"/>
      <c r="E260" s="87" t="n"/>
      <c r="F260" s="87" t="inlineStr">
        <is>
          <t>Base*</t>
        </is>
      </c>
      <c r="G260" s="87" t="inlineStr">
        <is>
          <t>Base*</t>
        </is>
      </c>
      <c r="H260" s="87" t="inlineStr">
        <is>
          <t>ElastPriceAdjustment</t>
        </is>
      </c>
      <c r="J260" s="21" t="inlineStr">
        <is>
          <t>Base*</t>
        </is>
      </c>
      <c r="K260" s="21" t="inlineStr">
        <is>
          <t>Base*</t>
        </is>
      </c>
      <c r="L260" s="21" t="inlineStr">
        <is>
          <t>Base*</t>
        </is>
      </c>
      <c r="M260" s="21" t="inlineStr">
        <is>
          <t>Base*</t>
        </is>
      </c>
      <c r="N260" s="21" t="inlineStr">
        <is>
          <t>Base*</t>
        </is>
      </c>
    </row>
    <row r="261">
      <c r="B261" s="87" t="inlineStr">
        <is>
          <t>Income elasticities adjustment</t>
        </is>
      </c>
      <c r="C261" s="87" t="inlineStr">
        <is>
          <t>switch</t>
        </is>
      </c>
      <c r="D261" s="87" t="n"/>
      <c r="E261" s="87" t="n"/>
      <c r="F261" s="87" t="inlineStr">
        <is>
          <t>Base*</t>
        </is>
      </c>
      <c r="G261" s="87" t="inlineStr">
        <is>
          <t>Base*</t>
        </is>
      </c>
      <c r="H261" s="87" t="inlineStr">
        <is>
          <t>ElastIncAdjustment</t>
        </is>
      </c>
      <c r="J261" s="21" t="inlineStr">
        <is>
          <t>Base*</t>
        </is>
      </c>
      <c r="K261" s="21" t="inlineStr">
        <is>
          <t>Base*</t>
        </is>
      </c>
      <c r="L261" s="21" t="inlineStr">
        <is>
          <t>Base*</t>
        </is>
      </c>
      <c r="M261" s="21" t="inlineStr">
        <is>
          <t>Base*</t>
        </is>
      </c>
      <c r="N261" s="21" t="inlineStr">
        <is>
          <t>Base*</t>
        </is>
      </c>
    </row>
    <row r="262">
      <c r="B262" s="87" t="inlineStr">
        <is>
          <t>Adjust income elasticities for GDP levels?</t>
        </is>
      </c>
      <c r="C262" s="87" t="inlineStr">
        <is>
          <t>switch</t>
        </is>
      </c>
      <c r="D262" s="87" t="n"/>
      <c r="E262" s="87" t="n"/>
      <c r="F262" s="87" t="inlineStr">
        <is>
          <t>Yes*</t>
        </is>
      </c>
      <c r="G262" s="87" t="inlineStr">
        <is>
          <t>Yes*</t>
        </is>
      </c>
      <c r="H262" s="87" t="inlineStr">
        <is>
          <t>IncElAdj</t>
        </is>
      </c>
      <c r="J262" s="21" t="inlineStr">
        <is>
          <t>Yes*</t>
        </is>
      </c>
      <c r="K262" s="21" t="inlineStr">
        <is>
          <t>Yes*</t>
        </is>
      </c>
      <c r="L262" s="21" t="inlineStr">
        <is>
          <t>Yes*</t>
        </is>
      </c>
      <c r="M262" s="21" t="inlineStr">
        <is>
          <t>Yes*</t>
        </is>
      </c>
      <c r="N262" s="21" t="inlineStr">
        <is>
          <t>Yes*</t>
        </is>
      </c>
    </row>
    <row r="263">
      <c r="B263" s="87" t="inlineStr">
        <is>
          <t>Fiscal multipliers adjustment</t>
        </is>
      </c>
      <c r="C263" s="87" t="inlineStr">
        <is>
          <t>switch</t>
        </is>
      </c>
      <c r="D263" s="87" t="n"/>
      <c r="E263" s="87" t="n"/>
      <c r="F263" s="87" t="inlineStr">
        <is>
          <t>Base*</t>
        </is>
      </c>
      <c r="G263" s="87" t="inlineStr">
        <is>
          <t>Base*</t>
        </is>
      </c>
      <c r="H263" s="87" t="inlineStr">
        <is>
          <t>FmAdj</t>
        </is>
      </c>
      <c r="J263" s="21" t="inlineStr">
        <is>
          <t>Base*</t>
        </is>
      </c>
      <c r="K263" s="21" t="inlineStr">
        <is>
          <t>Base*</t>
        </is>
      </c>
      <c r="L263" s="21" t="inlineStr">
        <is>
          <t>Base*</t>
        </is>
      </c>
      <c r="M263" s="21" t="inlineStr">
        <is>
          <t>Base*</t>
        </is>
      </c>
      <c r="N263" s="21" t="inlineStr">
        <is>
          <t>Base*</t>
        </is>
      </c>
    </row>
    <row r="264">
      <c r="B264" s="85" t="inlineStr">
        <is>
          <t>Miscellaneous</t>
        </is>
      </c>
    </row>
    <row r="265">
      <c r="B265" s="87" t="inlineStr">
        <is>
          <t>Price pathway continues to rise after target year?</t>
        </is>
      </c>
      <c r="C265" s="87" t="inlineStr">
        <is>
          <t>switch</t>
        </is>
      </c>
      <c r="D265" s="87" t="n"/>
      <c r="E265" s="87" t="n"/>
      <c r="F265" s="87" t="inlineStr">
        <is>
          <t>Linear*</t>
        </is>
      </c>
      <c r="G265" s="87" t="inlineStr">
        <is>
          <t>Linear*</t>
        </is>
      </c>
      <c r="H265" s="87" t="inlineStr">
        <is>
          <t>ExtendCarbonPriceBeyondOutro</t>
        </is>
      </c>
      <c r="J265" s="21" t="inlineStr">
        <is>
          <t>Linear*</t>
        </is>
      </c>
      <c r="K265" s="21" t="inlineStr">
        <is>
          <t>Linear*</t>
        </is>
      </c>
      <c r="L265" s="21" t="inlineStr">
        <is>
          <t>Linear*</t>
        </is>
      </c>
      <c r="M265" s="21" t="inlineStr">
        <is>
          <t>Linear*</t>
        </is>
      </c>
      <c r="N265" s="21" t="inlineStr">
        <is>
          <t>Linear*</t>
        </is>
      </c>
    </row>
    <row r="266">
      <c r="B266" s="87" t="inlineStr">
        <is>
          <t>Tax pathway is in nominal or real terms?</t>
        </is>
      </c>
      <c r="C266" s="87" t="inlineStr">
        <is>
          <t>switch</t>
        </is>
      </c>
      <c r="D266" s="87" t="n"/>
      <c r="E266" s="87" t="n"/>
      <c r="F266" s="87" t="inlineStr">
        <is>
          <t>Real*</t>
        </is>
      </c>
      <c r="G266" s="87" t="inlineStr">
        <is>
          <t>Real*</t>
        </is>
      </c>
      <c r="H266" s="87" t="inlineStr">
        <is>
          <t>NomorReal</t>
        </is>
      </c>
      <c r="J266" s="21" t="inlineStr">
        <is>
          <t>Real*</t>
        </is>
      </c>
      <c r="K266" s="21" t="inlineStr">
        <is>
          <t>Real*</t>
        </is>
      </c>
      <c r="L266" s="21" t="inlineStr">
        <is>
          <t>Real*</t>
        </is>
      </c>
      <c r="M266" s="21" t="inlineStr">
        <is>
          <t>Real*</t>
        </is>
      </c>
      <c r="N266" s="21" t="inlineStr">
        <is>
          <t>Real*</t>
        </is>
      </c>
    </row>
    <row r="267">
      <c r="B267" s="87" t="inlineStr">
        <is>
          <t>Include endogenous GDP effects?</t>
        </is>
      </c>
      <c r="C267" s="87" t="inlineStr">
        <is>
          <t>switch</t>
        </is>
      </c>
      <c r="D267" s="87" t="n"/>
      <c r="E267" s="87" t="n"/>
      <c r="F267" s="87" t="inlineStr">
        <is>
          <t>Yes*</t>
        </is>
      </c>
      <c r="G267" s="87" t="inlineStr">
        <is>
          <t>Yes*</t>
        </is>
      </c>
      <c r="H267" s="87" t="inlineStr">
        <is>
          <t>GDPEndogenous</t>
        </is>
      </c>
      <c r="J267" s="21" t="inlineStr">
        <is>
          <t>Yes*</t>
        </is>
      </c>
      <c r="K267" s="21" t="inlineStr">
        <is>
          <t>Yes*</t>
        </is>
      </c>
      <c r="L267" s="21" t="inlineStr">
        <is>
          <t>Yes*</t>
        </is>
      </c>
      <c r="M267" s="21" t="inlineStr">
        <is>
          <t>Yes*</t>
        </is>
      </c>
      <c r="N267" s="21" t="inlineStr">
        <is>
          <t>Yes*</t>
        </is>
      </c>
    </row>
    <row r="268">
      <c r="B268" s="87" t="inlineStr">
        <is>
          <t>Residential LPG/kerosene always exempted</t>
        </is>
      </c>
      <c r="C268" s="87" t="inlineStr">
        <is>
          <t>switch</t>
        </is>
      </c>
      <c r="D268" s="87" t="n"/>
      <c r="E268" s="87" t="n"/>
      <c r="F268" s="87" t="inlineStr">
        <is>
          <t>No*</t>
        </is>
      </c>
      <c r="G268" s="87" t="inlineStr">
        <is>
          <t>No*</t>
        </is>
      </c>
      <c r="H268" s="87" t="inlineStr">
        <is>
          <t>AlwaysExemptResLPGKer</t>
        </is>
      </c>
      <c r="J268" s="21" t="inlineStr">
        <is>
          <t>No*</t>
        </is>
      </c>
      <c r="K268" s="21" t="inlineStr">
        <is>
          <t>No*</t>
        </is>
      </c>
      <c r="L268" s="21" t="inlineStr">
        <is>
          <t>No*</t>
        </is>
      </c>
      <c r="M268" s="21" t="inlineStr">
        <is>
          <t>No*</t>
        </is>
      </c>
      <c r="N268" s="21" t="inlineStr">
        <is>
          <t>No*</t>
        </is>
      </c>
    </row>
    <row r="269">
      <c r="B269" s="87" t="inlineStr">
        <is>
          <t>National social cost of carbon (NSCC) source</t>
        </is>
      </c>
      <c r="C269" s="87" t="inlineStr">
        <is>
          <t>switch</t>
        </is>
      </c>
      <c r="D269" s="87" t="n"/>
      <c r="E269" s="87" t="n"/>
      <c r="F269" s="87" t="inlineStr">
        <is>
          <t>Target*</t>
        </is>
      </c>
      <c r="G269" s="87" t="inlineStr">
        <is>
          <t>Target*</t>
        </is>
      </c>
      <c r="H269" s="87" t="inlineStr">
        <is>
          <t>NSCCSource</t>
        </is>
      </c>
      <c r="J269" s="21" t="inlineStr">
        <is>
          <t>Target*</t>
        </is>
      </c>
      <c r="K269" s="21" t="inlineStr">
        <is>
          <t>Target*</t>
        </is>
      </c>
      <c r="L269" s="21" t="inlineStr">
        <is>
          <t>Target*</t>
        </is>
      </c>
      <c r="M269" s="21" t="inlineStr">
        <is>
          <t>Target*</t>
        </is>
      </c>
      <c r="N269" s="21" t="inlineStr">
        <is>
          <t>Target*</t>
        </is>
      </c>
    </row>
    <row r="270">
      <c r="B270" s="87" t="inlineStr">
        <is>
          <t>Override dashboard and impose a linear or exponential carbon price trajectory?</t>
        </is>
      </c>
      <c r="C270" s="87" t="n"/>
      <c r="D270" s="87" t="n"/>
      <c r="E270" s="87" t="n"/>
      <c r="F270" s="87" t="inlineStr">
        <is>
          <t>Linear*</t>
        </is>
      </c>
      <c r="G270" s="87" t="inlineStr">
        <is>
          <t>Linear*</t>
        </is>
      </c>
      <c r="H270" s="87" t="inlineStr">
        <is>
          <t>CTaxTrajectoryType</t>
        </is>
      </c>
      <c r="J270" s="21" t="inlineStr">
        <is>
          <t>Linear*</t>
        </is>
      </c>
      <c r="K270" s="21" t="inlineStr">
        <is>
          <t>Linear*</t>
        </is>
      </c>
      <c r="L270" s="21" t="inlineStr">
        <is>
          <t>Linear*</t>
        </is>
      </c>
      <c r="M270" s="21" t="inlineStr">
        <is>
          <t>Linear*</t>
        </is>
      </c>
      <c r="N270" s="21" t="inlineStr">
        <is>
          <t>Linear*</t>
        </is>
      </c>
    </row>
    <row r="271">
      <c r="B271" s="87" t="inlineStr">
        <is>
          <t>If overridden and exponential, what is the real escalation rate per year?</t>
        </is>
      </c>
      <c r="C271" s="87" t="n"/>
      <c r="D271" s="87" t="n"/>
      <c r="E271" s="87" t="n"/>
      <c r="F271" s="87" t="n">
        <v>0</v>
      </c>
      <c r="G271" s="87" t="n">
        <v>0</v>
      </c>
      <c r="H271" s="87" t="inlineStr">
        <is>
          <t>CtaxExponentialEscalationRate</t>
        </is>
      </c>
      <c r="J271" s="21" t="n">
        <v>0</v>
      </c>
      <c r="K271" s="21" t="n">
        <v>0</v>
      </c>
      <c r="L271" s="21" t="n">
        <v>0</v>
      </c>
      <c r="M271" s="21" t="n">
        <v>0</v>
      </c>
      <c r="N271" s="21" t="n">
        <v>0</v>
      </c>
    </row>
    <row r="272">
      <c r="B272" s="85" t="inlineStr">
        <is>
          <t xml:space="preserve">Social cost of carbon </t>
        </is>
      </c>
    </row>
    <row r="273">
      <c r="B273" s="87" t="inlineStr">
        <is>
          <t>NSCC discount rate (ρ)</t>
        </is>
      </c>
      <c r="C273" s="87" t="inlineStr">
        <is>
          <t>%</t>
        </is>
      </c>
      <c r="D273" s="87" t="n"/>
      <c r="E273" s="87" t="n"/>
      <c r="F273" s="87" t="inlineStr">
        <is>
          <t>2%*</t>
        </is>
      </c>
      <c r="G273" s="87" t="inlineStr">
        <is>
          <t>2%*</t>
        </is>
      </c>
      <c r="H273" s="87" t="inlineStr">
        <is>
          <t>NSCCDiscountRate</t>
        </is>
      </c>
      <c r="J273" s="21" t="inlineStr">
        <is>
          <t>2%*</t>
        </is>
      </c>
      <c r="K273" s="21" t="inlineStr">
        <is>
          <t>2%*</t>
        </is>
      </c>
      <c r="L273" s="21" t="inlineStr">
        <is>
          <t>2%*</t>
        </is>
      </c>
      <c r="M273" s="21" t="inlineStr">
        <is>
          <t>2%*</t>
        </is>
      </c>
      <c r="N273" s="21" t="inlineStr">
        <is>
          <t>2%*</t>
        </is>
      </c>
    </row>
    <row r="274">
      <c r="B274" s="87" t="inlineStr">
        <is>
          <t>NSCC elasticity of marginal utility (μ)</t>
        </is>
      </c>
      <c r="C274" s="87" t="inlineStr">
        <is>
          <t>%</t>
        </is>
      </c>
      <c r="D274" s="87" t="n"/>
      <c r="E274" s="87" t="n"/>
      <c r="F274" s="87" t="inlineStr">
        <is>
          <t>1.5%*</t>
        </is>
      </c>
      <c r="G274" s="87" t="inlineStr">
        <is>
          <t>1.5%*</t>
        </is>
      </c>
      <c r="H274" s="87" t="inlineStr">
        <is>
          <t>NSCCMargUtilofCons</t>
        </is>
      </c>
      <c r="J274" s="21" t="inlineStr">
        <is>
          <t>1.5%*</t>
        </is>
      </c>
      <c r="K274" s="21" t="inlineStr">
        <is>
          <t>1.5%*</t>
        </is>
      </c>
      <c r="L274" s="21" t="inlineStr">
        <is>
          <t>1.5%*</t>
        </is>
      </c>
      <c r="M274" s="21" t="inlineStr">
        <is>
          <t>1.5%*</t>
        </is>
      </c>
      <c r="N274" s="21" t="inlineStr">
        <is>
          <t>1.5%*</t>
        </is>
      </c>
    </row>
    <row r="275">
      <c r="B275" s="87" t="inlineStr">
        <is>
          <t>Global social cost of carbon (GSCC) source</t>
        </is>
      </c>
      <c r="C275" s="87" t="inlineStr">
        <is>
          <t>switch</t>
        </is>
      </c>
      <c r="D275" s="87" t="n"/>
      <c r="E275" s="87" t="n"/>
      <c r="F275" s="87" t="inlineStr">
        <is>
          <t>Target*</t>
        </is>
      </c>
      <c r="G275" s="87" t="inlineStr">
        <is>
          <t>Target*</t>
        </is>
      </c>
      <c r="H275" s="87" t="inlineStr">
        <is>
          <t>GSCCSource</t>
        </is>
      </c>
      <c r="J275" s="21" t="inlineStr">
        <is>
          <t>Target*</t>
        </is>
      </c>
      <c r="K275" s="21" t="inlineStr">
        <is>
          <t>Target*</t>
        </is>
      </c>
      <c r="L275" s="21" t="inlineStr">
        <is>
          <t>Target*</t>
        </is>
      </c>
      <c r="M275" s="21" t="inlineStr">
        <is>
          <t>Target*</t>
        </is>
      </c>
      <c r="N275" s="21" t="inlineStr">
        <is>
          <t>Target*</t>
        </is>
      </c>
    </row>
    <row r="276">
      <c r="B276" s="85" t="inlineStr">
        <is>
          <t xml:space="preserve">Manual - assumed starting in year 2021 </t>
        </is>
      </c>
    </row>
    <row r="277">
      <c r="B277" s="87" t="inlineStr">
        <is>
          <t>SCC (both NSCC and GSCC)</t>
        </is>
      </c>
      <c r="C277" s="87" t="inlineStr">
        <is>
          <t>real growth, %</t>
        </is>
      </c>
      <c r="D277" s="87" t="n"/>
      <c r="E277" s="87" t="n"/>
      <c r="F277" s="87" t="n">
        <v>0.04</v>
      </c>
      <c r="G277" s="87" t="n">
        <v>0.04</v>
      </c>
      <c r="H277" s="87" t="inlineStr">
        <is>
          <t>SCCRise</t>
        </is>
      </c>
      <c r="J277" s="21" t="n">
        <v>0.04</v>
      </c>
      <c r="K277" s="21" t="n">
        <v>0.04</v>
      </c>
      <c r="L277" s="21" t="n">
        <v>0.04</v>
      </c>
      <c r="M277" s="21" t="n">
        <v>0.04</v>
      </c>
      <c r="N277" s="21" t="n">
        <v>0.04</v>
      </c>
    </row>
    <row r="278">
      <c r="B278" s="87" t="inlineStr">
        <is>
          <t>Target-consistent carbon price by 2030 (for 'Target' option)</t>
        </is>
      </c>
      <c r="C278" s="87" t="n"/>
      <c r="D278" s="87" t="n"/>
      <c r="E278" s="87" t="n"/>
      <c r="F278" s="87" t="n">
        <v>75</v>
      </c>
      <c r="G278" s="87" t="n">
        <v>75</v>
      </c>
      <c r="H278" s="87" t="inlineStr">
        <is>
          <t>SCCTargetConsistentCP</t>
        </is>
      </c>
      <c r="J278" s="21" t="n">
        <v>75</v>
      </c>
      <c r="K278" s="21" t="n">
        <v>75</v>
      </c>
      <c r="L278" s="21" t="n">
        <v>75</v>
      </c>
      <c r="M278" s="21" t="n">
        <v>75</v>
      </c>
      <c r="N278" s="21" t="n">
        <v>75</v>
      </c>
    </row>
    <row r="279">
      <c r="B279" s="85" t="inlineStr">
        <is>
          <t>Energy pricing assumptions</t>
        </is>
      </c>
    </row>
    <row r="280">
      <c r="B280" s="87" t="inlineStr">
        <is>
          <t>Use manual domestic prices?</t>
        </is>
      </c>
      <c r="C280" s="87" t="inlineStr">
        <is>
          <t>switch</t>
        </is>
      </c>
      <c r="D280" s="87" t="n"/>
      <c r="E280" s="87" t="n"/>
      <c r="F280" s="87" t="inlineStr">
        <is>
          <t>No</t>
        </is>
      </c>
      <c r="G280" s="87" t="inlineStr">
        <is>
          <t>No</t>
        </is>
      </c>
      <c r="H280" s="87" t="inlineStr">
        <is>
          <t>DomPrTax</t>
        </is>
      </c>
      <c r="J280" s="21" t="inlineStr">
        <is>
          <t>No</t>
        </is>
      </c>
      <c r="K280" s="21" t="inlineStr">
        <is>
          <t>No</t>
        </is>
      </c>
      <c r="L280" s="21" t="inlineStr">
        <is>
          <t>No</t>
        </is>
      </c>
      <c r="M280" s="21" t="inlineStr">
        <is>
          <t>No</t>
        </is>
      </c>
      <c r="N280" s="21" t="inlineStr">
        <is>
          <t>No</t>
        </is>
      </c>
    </row>
    <row r="281">
      <c r="B281" s="87" t="inlineStr">
        <is>
          <t>Use uniform global assumption for fuel prices (normally 'No')</t>
        </is>
      </c>
      <c r="C281" s="87" t="inlineStr">
        <is>
          <t>switch</t>
        </is>
      </c>
      <c r="D281" s="87" t="n"/>
      <c r="E281" s="87" t="n"/>
      <c r="F281" s="87" t="inlineStr">
        <is>
          <t>No</t>
        </is>
      </c>
      <c r="G281" s="87" t="inlineStr">
        <is>
          <t>No</t>
        </is>
      </c>
      <c r="H281" s="87" t="inlineStr">
        <is>
          <t>UseGlobalPrices</t>
        </is>
      </c>
      <c r="J281" s="21" t="inlineStr">
        <is>
          <t>No</t>
        </is>
      </c>
      <c r="K281" s="21" t="inlineStr">
        <is>
          <t>No</t>
        </is>
      </c>
      <c r="L281" s="21" t="inlineStr">
        <is>
          <t>No</t>
        </is>
      </c>
      <c r="M281" s="21" t="inlineStr">
        <is>
          <t>No</t>
        </is>
      </c>
      <c r="N281" s="21" t="inlineStr">
        <is>
          <t>No</t>
        </is>
      </c>
    </row>
    <row r="282">
      <c r="A282" t="inlineStr">
        <is>
          <t>X</t>
        </is>
      </c>
      <c r="B282" s="87" t="inlineStr">
        <is>
          <t>Year of interest for energy externalities &amp; prices</t>
        </is>
      </c>
      <c r="C282" s="87" t="inlineStr">
        <is>
          <t>year</t>
        </is>
      </c>
      <c r="D282" s="87" t="n"/>
      <c r="E282" s="87" t="n"/>
      <c r="F282" s="87" t="n">
        <v>2025</v>
      </c>
      <c r="G282" s="87" t="n">
        <v>2030</v>
      </c>
      <c r="H282" s="87" t="inlineStr">
        <is>
          <t>YearFuelPrices</t>
        </is>
      </c>
      <c r="J282" s="21" t="n">
        <v>2025</v>
      </c>
      <c r="K282" s="21" t="n">
        <v>2025</v>
      </c>
      <c r="L282" s="21" t="n">
        <v>2025</v>
      </c>
      <c r="M282" s="21" t="n">
        <v>2025</v>
      </c>
      <c r="N282" s="21" t="n">
        <v>2025</v>
      </c>
    </row>
    <row r="283">
      <c r="B283" s="85" t="inlineStr">
        <is>
          <t>VAT reform</t>
        </is>
      </c>
    </row>
    <row r="284">
      <c r="B284" s="87" t="inlineStr">
        <is>
          <t>Apply general VAT rate on residential and transport consumption?</t>
        </is>
      </c>
      <c r="C284" s="87" t="inlineStr">
        <is>
          <t>switch</t>
        </is>
      </c>
      <c r="D284" s="87" t="n"/>
      <c r="E284" s="87" t="n"/>
      <c r="F284" s="87" t="inlineStr">
        <is>
          <t>No*</t>
        </is>
      </c>
      <c r="G284" s="87" t="inlineStr">
        <is>
          <t>No*</t>
        </is>
      </c>
      <c r="H284" s="87" t="inlineStr">
        <is>
          <t>VatRef</t>
        </is>
      </c>
      <c r="J284" s="21" t="inlineStr">
        <is>
          <t>No*</t>
        </is>
      </c>
      <c r="K284" s="21" t="inlineStr">
        <is>
          <t>No*</t>
        </is>
      </c>
      <c r="L284" s="21" t="inlineStr">
        <is>
          <t>No*</t>
        </is>
      </c>
      <c r="M284" s="21" t="inlineStr">
        <is>
          <t>No*</t>
        </is>
      </c>
      <c r="N284" s="21" t="inlineStr">
        <is>
          <t>No*</t>
        </is>
      </c>
    </row>
    <row r="285">
      <c r="B285" s="85" t="inlineStr">
        <is>
          <t>Existing non-carbon taxes</t>
        </is>
      </c>
    </row>
    <row r="286">
      <c r="B286" s="87" t="inlineStr">
        <is>
          <t>Apply existing non-carbon taxes on coal?</t>
        </is>
      </c>
      <c r="C286" s="87" t="inlineStr">
        <is>
          <t>switch</t>
        </is>
      </c>
      <c r="D286" s="87" t="n"/>
      <c r="E286" s="87" t="n"/>
      <c r="F286" s="87" t="inlineStr">
        <is>
          <t>Yes*</t>
        </is>
      </c>
      <c r="G286" s="87" t="inlineStr">
        <is>
          <t>Yes*</t>
        </is>
      </c>
      <c r="H286" s="87" t="inlineStr">
        <is>
          <t>ApplyExistingNonCarbonTaxCoa</t>
        </is>
      </c>
      <c r="J286" s="21" t="inlineStr">
        <is>
          <t>Yes*</t>
        </is>
      </c>
      <c r="K286" s="21" t="inlineStr">
        <is>
          <t>Yes*</t>
        </is>
      </c>
      <c r="L286" s="21" t="inlineStr">
        <is>
          <t>Yes*</t>
        </is>
      </c>
      <c r="M286" s="21" t="inlineStr">
        <is>
          <t>Yes*</t>
        </is>
      </c>
      <c r="N286" s="21" t="inlineStr">
        <is>
          <t>Yes*</t>
        </is>
      </c>
    </row>
    <row r="287">
      <c r="B287" s="87" t="inlineStr">
        <is>
          <t>Apply existing non-carbon taxes on natural gas?</t>
        </is>
      </c>
      <c r="C287" s="87" t="inlineStr">
        <is>
          <t>switch</t>
        </is>
      </c>
      <c r="D287" s="87" t="n"/>
      <c r="E287" s="87" t="n"/>
      <c r="F287" s="87" t="inlineStr">
        <is>
          <t>Yes*</t>
        </is>
      </c>
      <c r="G287" s="87" t="inlineStr">
        <is>
          <t>Yes*</t>
        </is>
      </c>
      <c r="H287" s="87" t="inlineStr">
        <is>
          <t>ApplyExistingNonCarbonTaxNga</t>
        </is>
      </c>
      <c r="J287" s="21" t="inlineStr">
        <is>
          <t>Yes*</t>
        </is>
      </c>
      <c r="K287" s="21" t="inlineStr">
        <is>
          <t>Yes*</t>
        </is>
      </c>
      <c r="L287" s="21" t="inlineStr">
        <is>
          <t>Yes*</t>
        </is>
      </c>
      <c r="M287" s="21" t="inlineStr">
        <is>
          <t>Yes*</t>
        </is>
      </c>
      <c r="N287" s="21" t="inlineStr">
        <is>
          <t>Yes*</t>
        </is>
      </c>
    </row>
    <row r="288">
      <c r="B288" s="87" t="inlineStr">
        <is>
          <t>Apply existing non-carbon taxes on gasoline?</t>
        </is>
      </c>
      <c r="C288" s="87" t="inlineStr">
        <is>
          <t>switch</t>
        </is>
      </c>
      <c r="D288" s="87" t="n"/>
      <c r="E288" s="87" t="n"/>
      <c r="F288" s="87" t="inlineStr">
        <is>
          <t>Yes*</t>
        </is>
      </c>
      <c r="G288" s="87" t="inlineStr">
        <is>
          <t>Yes*</t>
        </is>
      </c>
      <c r="H288" s="87" t="inlineStr">
        <is>
          <t>ApplyExistingNonCarbonTaxGso</t>
        </is>
      </c>
      <c r="J288" s="21" t="inlineStr">
        <is>
          <t>Yes*</t>
        </is>
      </c>
      <c r="K288" s="21" t="inlineStr">
        <is>
          <t>Yes*</t>
        </is>
      </c>
      <c r="L288" s="21" t="inlineStr">
        <is>
          <t>Yes*</t>
        </is>
      </c>
      <c r="M288" s="21" t="inlineStr">
        <is>
          <t>Yes*</t>
        </is>
      </c>
      <c r="N288" s="21" t="inlineStr">
        <is>
          <t>Yes*</t>
        </is>
      </c>
    </row>
    <row r="289">
      <c r="B289" s="87" t="inlineStr">
        <is>
          <t>Apply existing non-carbon taxes on diesel?</t>
        </is>
      </c>
      <c r="C289" s="87" t="inlineStr">
        <is>
          <t>switch</t>
        </is>
      </c>
      <c r="D289" s="87" t="n"/>
      <c r="E289" s="87" t="n"/>
      <c r="F289" s="87" t="inlineStr">
        <is>
          <t>Yes*</t>
        </is>
      </c>
      <c r="G289" s="87" t="inlineStr">
        <is>
          <t>Yes*</t>
        </is>
      </c>
      <c r="H289" s="87" t="inlineStr">
        <is>
          <t>ApplyExistingNonCarbonTaxDie</t>
        </is>
      </c>
      <c r="J289" s="21" t="inlineStr">
        <is>
          <t>Yes*</t>
        </is>
      </c>
      <c r="K289" s="21" t="inlineStr">
        <is>
          <t>Yes*</t>
        </is>
      </c>
      <c r="L289" s="21" t="inlineStr">
        <is>
          <t>Yes*</t>
        </is>
      </c>
      <c r="M289" s="21" t="inlineStr">
        <is>
          <t>Yes*</t>
        </is>
      </c>
      <c r="N289" s="21" t="inlineStr">
        <is>
          <t>Yes*</t>
        </is>
      </c>
    </row>
    <row r="290">
      <c r="B290" s="87" t="inlineStr">
        <is>
          <t>Apply existing non-carbon taxes on other oil products?</t>
        </is>
      </c>
      <c r="C290" s="87" t="inlineStr">
        <is>
          <t>switch</t>
        </is>
      </c>
      <c r="D290" s="87" t="n"/>
      <c r="E290" s="87" t="n"/>
      <c r="F290" s="87" t="inlineStr">
        <is>
          <t>Yes*</t>
        </is>
      </c>
      <c r="G290" s="87" t="inlineStr">
        <is>
          <t>Yes*</t>
        </is>
      </c>
      <c r="H290" s="87" t="inlineStr">
        <is>
          <t>ApplyExistingNonCarbonTaxOop</t>
        </is>
      </c>
      <c r="J290" s="21" t="inlineStr">
        <is>
          <t>Yes*</t>
        </is>
      </c>
      <c r="K290" s="21" t="inlineStr">
        <is>
          <t>Yes*</t>
        </is>
      </c>
      <c r="L290" s="21" t="inlineStr">
        <is>
          <t>Yes*</t>
        </is>
      </c>
      <c r="M290" s="21" t="inlineStr">
        <is>
          <t>Yes*</t>
        </is>
      </c>
      <c r="N290" s="21" t="inlineStr">
        <is>
          <t>Yes*</t>
        </is>
      </c>
    </row>
    <row r="291">
      <c r="B291" s="87" t="inlineStr">
        <is>
          <t>Apply existing non-carbon taxes on LPG?</t>
        </is>
      </c>
      <c r="C291" s="87" t="inlineStr">
        <is>
          <t>switch</t>
        </is>
      </c>
      <c r="D291" s="87" t="n"/>
      <c r="E291" s="87" t="n"/>
      <c r="F291" s="87" t="inlineStr">
        <is>
          <t>Yes*</t>
        </is>
      </c>
      <c r="G291" s="87" t="inlineStr">
        <is>
          <t>Yes*</t>
        </is>
      </c>
      <c r="H291" s="87" t="inlineStr">
        <is>
          <t>ApplyExistingNonCarbonTaxLpg</t>
        </is>
      </c>
      <c r="J291" s="21" t="inlineStr">
        <is>
          <t>Yes*</t>
        </is>
      </c>
      <c r="K291" s="21" t="inlineStr">
        <is>
          <t>Yes*</t>
        </is>
      </c>
      <c r="L291" s="21" t="inlineStr">
        <is>
          <t>Yes*</t>
        </is>
      </c>
      <c r="M291" s="21" t="inlineStr">
        <is>
          <t>Yes*</t>
        </is>
      </c>
      <c r="N291" s="21" t="inlineStr">
        <is>
          <t>Yes*</t>
        </is>
      </c>
    </row>
    <row r="292">
      <c r="B292" s="87" t="inlineStr">
        <is>
          <t>Apply existing non-carbon taxes on kerosene?</t>
        </is>
      </c>
      <c r="C292" s="87" t="inlineStr">
        <is>
          <t>switch</t>
        </is>
      </c>
      <c r="D292" s="87" t="n"/>
      <c r="E292" s="87" t="n"/>
      <c r="F292" s="87" t="inlineStr">
        <is>
          <t>Yes*</t>
        </is>
      </c>
      <c r="G292" s="87" t="inlineStr">
        <is>
          <t>Yes*</t>
        </is>
      </c>
      <c r="H292" s="87" t="inlineStr">
        <is>
          <t>ApplyExistingNonCarbonTaxKer</t>
        </is>
      </c>
      <c r="J292" s="21" t="inlineStr">
        <is>
          <t>Yes*</t>
        </is>
      </c>
      <c r="K292" s="21" t="inlineStr">
        <is>
          <t>Yes*</t>
        </is>
      </c>
      <c r="L292" s="21" t="inlineStr">
        <is>
          <t>Yes*</t>
        </is>
      </c>
      <c r="M292" s="21" t="inlineStr">
        <is>
          <t>Yes*</t>
        </is>
      </c>
      <c r="N292" s="21" t="inlineStr">
        <is>
          <t>Yes*</t>
        </is>
      </c>
    </row>
    <row r="293">
      <c r="B293" s="87" t="inlineStr">
        <is>
          <t>Apply existing non-carbon taxes on biomass?</t>
        </is>
      </c>
      <c r="C293" s="87" t="inlineStr">
        <is>
          <t>switch</t>
        </is>
      </c>
      <c r="D293" s="87" t="n"/>
      <c r="E293" s="87" t="n"/>
      <c r="F293" s="87" t="inlineStr">
        <is>
          <t>Yes*</t>
        </is>
      </c>
      <c r="G293" s="87" t="inlineStr">
        <is>
          <t>Yes*</t>
        </is>
      </c>
      <c r="H293" s="87" t="inlineStr">
        <is>
          <t>ApplyExistingNonCarbonTaxBio</t>
        </is>
      </c>
      <c r="J293" s="21" t="inlineStr">
        <is>
          <t>Yes*</t>
        </is>
      </c>
      <c r="K293" s="21" t="inlineStr">
        <is>
          <t>Yes*</t>
        </is>
      </c>
      <c r="L293" s="21" t="inlineStr">
        <is>
          <t>Yes*</t>
        </is>
      </c>
      <c r="M293" s="21" t="inlineStr">
        <is>
          <t>Yes*</t>
        </is>
      </c>
      <c r="N293" s="21" t="inlineStr">
        <is>
          <t>Yes*</t>
        </is>
      </c>
    </row>
    <row r="294">
      <c r="B294" s="87" t="inlineStr">
        <is>
          <t>Apply existing non-carbon taxes on electricity?</t>
        </is>
      </c>
      <c r="C294" s="87" t="inlineStr">
        <is>
          <t>switch</t>
        </is>
      </c>
      <c r="D294" s="87" t="n"/>
      <c r="E294" s="87" t="n"/>
      <c r="F294" s="87" t="inlineStr">
        <is>
          <t>Yes*</t>
        </is>
      </c>
      <c r="G294" s="87" t="inlineStr">
        <is>
          <t>Yes*</t>
        </is>
      </c>
      <c r="H294" s="87" t="inlineStr">
        <is>
          <t>ApplyExistingNonCarbonTaxEcy</t>
        </is>
      </c>
      <c r="J294" s="21" t="inlineStr">
        <is>
          <t>Yes*</t>
        </is>
      </c>
      <c r="K294" s="21" t="inlineStr">
        <is>
          <t>Yes*</t>
        </is>
      </c>
      <c r="L294" s="21" t="inlineStr">
        <is>
          <t>Yes*</t>
        </is>
      </c>
      <c r="M294" s="21" t="inlineStr">
        <is>
          <t>Yes*</t>
        </is>
      </c>
      <c r="N294" s="21" t="inlineStr">
        <is>
          <t>Yes*</t>
        </is>
      </c>
    </row>
    <row r="295">
      <c r="B295" s="87" t="inlineStr">
        <is>
          <t>Other assumptions: mitigation module</t>
        </is>
      </c>
      <c r="C295" s="87" t="n"/>
      <c r="D295" s="87" t="n"/>
      <c r="E295" s="87" t="n"/>
      <c r="F295" s="87" t="n">
        <v>0</v>
      </c>
      <c r="G295" s="87" t="n"/>
      <c r="H295" s="87" t="n"/>
      <c r="J295" s="21" t="n">
        <v>0</v>
      </c>
      <c r="K295" s="21" t="n">
        <v>0</v>
      </c>
      <c r="L295" s="21" t="n">
        <v>0</v>
      </c>
      <c r="M295" s="21" t="n">
        <v>0</v>
      </c>
      <c r="N295" s="21" t="n">
        <v>0</v>
      </c>
    </row>
    <row r="296">
      <c r="B296" s="87" t="inlineStr">
        <is>
          <t>Use 'world' (USA) or country-specific discount factors?</t>
        </is>
      </c>
      <c r="C296" s="87" t="inlineStr">
        <is>
          <t>switch</t>
        </is>
      </c>
      <c r="D296" s="87" t="n"/>
      <c r="E296" s="87" t="n"/>
      <c r="F296" s="87" t="inlineStr">
        <is>
          <t>World</t>
        </is>
      </c>
      <c r="G296" s="87" t="inlineStr">
        <is>
          <t>World</t>
        </is>
      </c>
      <c r="H296" s="87" t="inlineStr">
        <is>
          <t>DfSelection</t>
        </is>
      </c>
      <c r="J296" s="21" t="inlineStr">
        <is>
          <t>World</t>
        </is>
      </c>
      <c r="K296" s="21" t="inlineStr">
        <is>
          <t>World</t>
        </is>
      </c>
      <c r="L296" s="21" t="inlineStr">
        <is>
          <t>World</t>
        </is>
      </c>
      <c r="M296" s="21" t="inlineStr">
        <is>
          <t>World</t>
        </is>
      </c>
      <c r="N296" s="21" t="inlineStr">
        <is>
          <t>World</t>
        </is>
      </c>
    </row>
    <row r="297">
      <c r="B297" s="87" t="inlineStr">
        <is>
          <t>Sum all oil products in industrial transformation sector</t>
        </is>
      </c>
      <c r="C297" s="87" t="inlineStr">
        <is>
          <t>switch</t>
        </is>
      </c>
      <c r="D297" s="87" t="n"/>
      <c r="E297" s="87" t="n"/>
      <c r="F297" s="87" t="inlineStr">
        <is>
          <t>Converted</t>
        </is>
      </c>
      <c r="G297" s="87" t="inlineStr">
        <is>
          <t>Converted</t>
        </is>
      </c>
      <c r="H297" s="87" t="inlineStr">
        <is>
          <t>NonEnergyTransformationMethod</t>
        </is>
      </c>
      <c r="J297" s="21" t="inlineStr">
        <is>
          <t>Converted</t>
        </is>
      </c>
      <c r="K297" s="21" t="inlineStr">
        <is>
          <t>Converted</t>
        </is>
      </c>
      <c r="L297" s="21" t="inlineStr">
        <is>
          <t>Converted</t>
        </is>
      </c>
      <c r="M297" s="21" t="inlineStr">
        <is>
          <t>Converted</t>
        </is>
      </c>
      <c r="N297" s="21" t="inlineStr">
        <is>
          <t>Converted</t>
        </is>
      </c>
    </row>
    <row r="298">
      <c r="B298" s="87" t="inlineStr">
        <is>
          <t>LPG in residential implicit (cookstove) efficiency</t>
        </is>
      </c>
      <c r="C298" s="87" t="n"/>
      <c r="D298" s="87" t="n"/>
      <c r="E298" s="87" t="n"/>
      <c r="F298" s="87" t="n">
        <v>0.5600000000000001</v>
      </c>
      <c r="G298" s="87" t="n">
        <v>0.5600000000000001</v>
      </c>
      <c r="H298" s="87" t="inlineStr">
        <is>
          <t>LPGEff</t>
        </is>
      </c>
      <c r="J298" s="21" t="n">
        <v>0.5600000000000001</v>
      </c>
      <c r="K298" s="21" t="n">
        <v>0.5600000000000001</v>
      </c>
      <c r="L298" s="21" t="n">
        <v>0.5600000000000001</v>
      </c>
      <c r="M298" s="21" t="n">
        <v>0.5600000000000001</v>
      </c>
      <c r="N298" s="21" t="n">
        <v>0.5600000000000001</v>
      </c>
    </row>
    <row r="299">
      <c r="B299" s="87" t="inlineStr">
        <is>
          <t>Kerosene in residential implicit (cookstove) efficiency</t>
        </is>
      </c>
      <c r="C299" s="87" t="n"/>
      <c r="D299" s="87" t="n"/>
      <c r="E299" s="87" t="n"/>
      <c r="F299" s="87" t="n">
        <v>0.45</v>
      </c>
      <c r="G299" s="87" t="n">
        <v>0.45</v>
      </c>
      <c r="H299" s="87" t="inlineStr">
        <is>
          <t>KerEff</t>
        </is>
      </c>
      <c r="J299" s="21" t="n">
        <v>0.45</v>
      </c>
      <c r="K299" s="21" t="n">
        <v>0.45</v>
      </c>
      <c r="L299" s="21" t="n">
        <v>0.45</v>
      </c>
      <c r="M299" s="21" t="n">
        <v>0.45</v>
      </c>
      <c r="N299" s="21" t="n">
        <v>0.45</v>
      </c>
    </row>
    <row r="300">
      <c r="B300" s="87" t="inlineStr">
        <is>
          <t>Biomass in residential implicit (cookstove) efficiency</t>
        </is>
      </c>
      <c r="C300" s="87" t="n"/>
      <c r="D300" s="87" t="n"/>
      <c r="E300" s="87" t="n"/>
      <c r="F300" s="87" t="n">
        <v>0.2</v>
      </c>
      <c r="G300" s="87" t="n">
        <v>0.2</v>
      </c>
      <c r="H300" s="87" t="inlineStr">
        <is>
          <t>BioEff</t>
        </is>
      </c>
      <c r="J300" s="21" t="n">
        <v>0.2</v>
      </c>
      <c r="K300" s="21" t="n">
        <v>0.2</v>
      </c>
      <c r="L300" s="21" t="n">
        <v>0.2</v>
      </c>
      <c r="M300" s="21" t="n">
        <v>0.2</v>
      </c>
      <c r="N300" s="21" t="n">
        <v>0.2</v>
      </c>
    </row>
    <row r="301">
      <c r="B301" s="87" t="inlineStr">
        <is>
          <t>Natural gas in residential implicit (cookstove) efficiency</t>
        </is>
      </c>
      <c r="C301" s="87" t="n"/>
      <c r="D301" s="87" t="n"/>
      <c r="E301" s="87" t="n"/>
      <c r="F301" s="87" t="n">
        <v>0.58</v>
      </c>
      <c r="G301" s="87" t="n">
        <v>0.58</v>
      </c>
      <c r="H301" s="87" t="inlineStr">
        <is>
          <t>NatGasEff</t>
        </is>
      </c>
      <c r="J301" s="21" t="n">
        <v>0.58</v>
      </c>
      <c r="K301" s="21" t="n">
        <v>0.58</v>
      </c>
      <c r="L301" s="21" t="n">
        <v>0.58</v>
      </c>
      <c r="M301" s="21" t="n">
        <v>0.58</v>
      </c>
      <c r="N301" s="21" t="n">
        <v>0.58</v>
      </c>
    </row>
    <row r="302">
      <c r="B302" s="87" t="inlineStr">
        <is>
          <t>Include producer-side subsidies as part of TCP measure</t>
        </is>
      </c>
      <c r="C302" s="87" t="inlineStr">
        <is>
          <t>switch</t>
        </is>
      </c>
      <c r="D302" s="87" t="n"/>
      <c r="E302" s="87" t="n"/>
      <c r="F302" s="87" t="inlineStr">
        <is>
          <t>No*</t>
        </is>
      </c>
      <c r="G302" s="87" t="inlineStr">
        <is>
          <t>No*</t>
        </is>
      </c>
      <c r="H302" s="87" t="inlineStr">
        <is>
          <t>PsInTCP</t>
        </is>
      </c>
      <c r="J302" s="21" t="inlineStr">
        <is>
          <t>No*</t>
        </is>
      </c>
      <c r="K302" s="21" t="inlineStr">
        <is>
          <t>No*</t>
        </is>
      </c>
      <c r="L302" s="21" t="inlineStr">
        <is>
          <t>No*</t>
        </is>
      </c>
      <c r="M302" s="21" t="inlineStr">
        <is>
          <t>No*</t>
        </is>
      </c>
      <c r="N302" s="21" t="inlineStr">
        <is>
          <t>No*</t>
        </is>
      </c>
    </row>
    <row r="303">
      <c r="B303" s="85" t="inlineStr">
        <is>
          <t>Distributional module assumptions</t>
        </is>
      </c>
    </row>
    <row r="304">
      <c r="B304" s="87" t="inlineStr">
        <is>
          <t>Analysis year for distributional module</t>
        </is>
      </c>
      <c r="C304" s="87" t="inlineStr">
        <is>
          <t>year</t>
        </is>
      </c>
      <c r="D304" s="87" t="n"/>
      <c r="E304" s="87" t="n"/>
      <c r="F304" s="87" t="n">
        <v>2030</v>
      </c>
      <c r="G304" s="87" t="n">
        <v>2030</v>
      </c>
      <c r="H304" s="87" t="inlineStr">
        <is>
          <t>YearDistn</t>
        </is>
      </c>
      <c r="J304" s="21" t="n">
        <v>2030</v>
      </c>
      <c r="K304" s="21" t="n">
        <v>2030</v>
      </c>
      <c r="L304" s="21" t="n">
        <v>2030</v>
      </c>
      <c r="M304" s="21" t="n">
        <v>2030</v>
      </c>
      <c r="N304" s="21" t="n">
        <v>2030</v>
      </c>
    </row>
    <row r="305">
      <c r="B305" s="87" t="inlineStr">
        <is>
          <t>Targeted transfer type</t>
        </is>
      </c>
      <c r="C305" s="87" t="inlineStr">
        <is>
          <t>switch</t>
        </is>
      </c>
      <c r="D305" s="87" t="n"/>
      <c r="E305" s="87" t="n"/>
      <c r="F305" s="87" t="inlineStr">
        <is>
          <t>Cash</t>
        </is>
      </c>
      <c r="G305" s="87" t="inlineStr">
        <is>
          <t>Cash</t>
        </is>
      </c>
      <c r="H305" s="87" t="inlineStr">
        <is>
          <t>TransferType</t>
        </is>
      </c>
      <c r="J305" s="21" t="inlineStr">
        <is>
          <t>Cash</t>
        </is>
      </c>
      <c r="K305" s="21" t="inlineStr">
        <is>
          <t>Cash</t>
        </is>
      </c>
      <c r="L305" s="21" t="inlineStr">
        <is>
          <t>Cash</t>
        </is>
      </c>
      <c r="M305" s="21" t="inlineStr">
        <is>
          <t>Cash</t>
        </is>
      </c>
      <c r="N305" s="21" t="inlineStr">
        <is>
          <t>Cash</t>
        </is>
      </c>
    </row>
    <row r="306">
      <c r="B306" s="87" t="inlineStr">
        <is>
          <t>Target households below poverty line (2011 PPP$/day)</t>
        </is>
      </c>
      <c r="C306" s="87" t="inlineStr">
        <is>
          <t>number</t>
        </is>
      </c>
      <c r="D306" s="87" t="n"/>
      <c r="E306" s="87" t="n"/>
      <c r="F306" s="87" t="inlineStr">
        <is>
          <t>No</t>
        </is>
      </c>
      <c r="G306" s="87" t="inlineStr">
        <is>
          <t>No</t>
        </is>
      </c>
      <c r="H306" s="87" t="inlineStr">
        <is>
          <t>TargetBelow</t>
        </is>
      </c>
      <c r="J306" s="21" t="inlineStr">
        <is>
          <t>No</t>
        </is>
      </c>
      <c r="K306" s="21" t="inlineStr">
        <is>
          <t>No</t>
        </is>
      </c>
      <c r="L306" s="21" t="inlineStr">
        <is>
          <t>No</t>
        </is>
      </c>
      <c r="M306" s="21" t="inlineStr">
        <is>
          <t>No</t>
        </is>
      </c>
      <c r="N306" s="21" t="inlineStr">
        <is>
          <t>No</t>
        </is>
      </c>
    </row>
    <row r="307">
      <c r="B307" s="87" t="inlineStr">
        <is>
          <t>Public/infrastructure investment type</t>
        </is>
      </c>
      <c r="C307" s="87" t="inlineStr">
        <is>
          <t>switch</t>
        </is>
      </c>
      <c r="D307" s="87" t="n"/>
      <c r="E307" s="87" t="n"/>
      <c r="F307" s="87" t="inlineStr">
        <is>
          <t>All Infr.</t>
        </is>
      </c>
      <c r="G307" s="87" t="inlineStr">
        <is>
          <t>All Infr.</t>
        </is>
      </c>
      <c r="H307" s="87" t="inlineStr">
        <is>
          <t>PublicInfrastructureInvType</t>
        </is>
      </c>
      <c r="J307" s="21" t="inlineStr">
        <is>
          <t>All Infr.</t>
        </is>
      </c>
      <c r="K307" s="21" t="inlineStr">
        <is>
          <t>All Infr.</t>
        </is>
      </c>
      <c r="L307" s="21" t="inlineStr">
        <is>
          <t>All Infr.</t>
        </is>
      </c>
      <c r="M307" s="21" t="inlineStr">
        <is>
          <t>All Infr.</t>
        </is>
      </c>
      <c r="N307" s="21" t="inlineStr">
        <is>
          <t>All Infr.</t>
        </is>
      </c>
    </row>
    <row r="308">
      <c r="B308" s="87" t="inlineStr">
        <is>
          <t>Current spending type</t>
        </is>
      </c>
      <c r="C308" s="87" t="inlineStr">
        <is>
          <t>switch</t>
        </is>
      </c>
      <c r="D308" s="87" t="n"/>
      <c r="E308" s="87" t="n"/>
      <c r="F308" s="87" t="inlineStr">
        <is>
          <t>All Social Protection and Labor</t>
        </is>
      </c>
      <c r="G308" s="87" t="inlineStr">
        <is>
          <t>All Social Protection and Labor</t>
        </is>
      </c>
      <c r="H308" s="87" t="inlineStr">
        <is>
          <t>CurrentSpendingType</t>
        </is>
      </c>
      <c r="J308" s="21" t="inlineStr">
        <is>
          <t>All Social Protection and Labor</t>
        </is>
      </c>
      <c r="K308" s="21" t="inlineStr">
        <is>
          <t>All Social Protection and Labor</t>
        </is>
      </c>
      <c r="L308" s="21" t="inlineStr">
        <is>
          <t>All Social Protection and Labor</t>
        </is>
      </c>
      <c r="M308" s="21" t="inlineStr">
        <is>
          <t>All Social Protection and Labor</t>
        </is>
      </c>
      <c r="N308" s="21" t="inlineStr">
        <is>
          <t>All Social Protection and Labor</t>
        </is>
      </c>
    </row>
    <row r="309">
      <c r="B309" s="87" t="inlineStr">
        <is>
          <t>Personal Income Tax (PIT) reduction type</t>
        </is>
      </c>
      <c r="C309" s="87" t="inlineStr">
        <is>
          <t>switch</t>
        </is>
      </c>
      <c r="D309" s="87" t="n"/>
      <c r="E309" s="87" t="n"/>
      <c r="F309" s="87" t="inlineStr">
        <is>
          <t>Personal Allowance</t>
        </is>
      </c>
      <c r="G309" s="87" t="inlineStr">
        <is>
          <t>Personal Allowance</t>
        </is>
      </c>
      <c r="H309" s="87" t="inlineStr">
        <is>
          <t>PITReductionType</t>
        </is>
      </c>
      <c r="J309" s="21" t="inlineStr">
        <is>
          <t>Personal Allowance</t>
        </is>
      </c>
      <c r="K309" s="21" t="inlineStr">
        <is>
          <t>Personal Allowance</t>
        </is>
      </c>
      <c r="L309" s="21" t="inlineStr">
        <is>
          <t>Personal Allowance</t>
        </is>
      </c>
      <c r="M309" s="21" t="inlineStr">
        <is>
          <t>Personal Allowance</t>
        </is>
      </c>
      <c r="N309" s="21" t="inlineStr">
        <is>
          <t>Personal Allowance</t>
        </is>
      </c>
    </row>
    <row r="310">
      <c r="B310" s="87" t="inlineStr">
        <is>
          <t>"Targeted Exemption" for bottom XX deciles</t>
        </is>
      </c>
      <c r="C310" s="87" t="inlineStr">
        <is>
          <t>number</t>
        </is>
      </c>
      <c r="D310" s="87" t="n"/>
      <c r="E310" s="87" t="n"/>
      <c r="F310" s="87" t="n">
        <v>4</v>
      </c>
      <c r="G310" s="87" t="n">
        <v>4</v>
      </c>
      <c r="H310" s="87" t="inlineStr">
        <is>
          <t>DistExcCfDec</t>
        </is>
      </c>
      <c r="J310" s="21" t="n">
        <v>4</v>
      </c>
      <c r="K310" s="21" t="n">
        <v>4</v>
      </c>
      <c r="L310" s="21" t="n">
        <v>4</v>
      </c>
      <c r="M310" s="21" t="n">
        <v>4</v>
      </c>
      <c r="N310" s="21" t="n">
        <v>4</v>
      </c>
    </row>
    <row r="311">
      <c r="B311" s="87" t="inlineStr">
        <is>
          <t>Replace missing labor tax data, grouping by country</t>
        </is>
      </c>
      <c r="C311" s="87" t="inlineStr">
        <is>
          <t>switch</t>
        </is>
      </c>
      <c r="D311" s="87" t="n"/>
      <c r="E311" s="87" t="n"/>
      <c r="F311" s="87" t="inlineStr">
        <is>
          <t>income</t>
        </is>
      </c>
      <c r="G311" s="87" t="inlineStr">
        <is>
          <t>income</t>
        </is>
      </c>
      <c r="H311" s="87" t="inlineStr">
        <is>
          <t>MissingDataReplacement</t>
        </is>
      </c>
      <c r="J311" s="21" t="inlineStr">
        <is>
          <t>income</t>
        </is>
      </c>
      <c r="K311" s="21" t="inlineStr">
        <is>
          <t>income</t>
        </is>
      </c>
      <c r="L311" s="21" t="inlineStr">
        <is>
          <t>income</t>
        </is>
      </c>
      <c r="M311" s="21" t="inlineStr">
        <is>
          <t>income</t>
        </is>
      </c>
      <c r="N311" s="21" t="inlineStr">
        <is>
          <t>income</t>
        </is>
      </c>
    </row>
    <row r="312">
      <c r="B312" s="87" t="inlineStr">
        <is>
          <t>Exempt most-used cooking fossil fuel?</t>
        </is>
      </c>
      <c r="C312" s="87" t="inlineStr">
        <is>
          <t>switch</t>
        </is>
      </c>
      <c r="D312" s="87" t="n"/>
      <c r="E312" s="87" t="n"/>
      <c r="F312" s="87" t="inlineStr">
        <is>
          <t>No</t>
        </is>
      </c>
      <c r="G312" s="87" t="inlineStr">
        <is>
          <t>No</t>
        </is>
      </c>
      <c r="H312" s="87" t="inlineStr">
        <is>
          <t>ExemptMostCook</t>
        </is>
      </c>
      <c r="J312" s="21" t="inlineStr">
        <is>
          <t>No</t>
        </is>
      </c>
      <c r="K312" s="21" t="inlineStr">
        <is>
          <t>No</t>
        </is>
      </c>
      <c r="L312" s="21" t="inlineStr">
        <is>
          <t>No</t>
        </is>
      </c>
      <c r="M312" s="21" t="inlineStr">
        <is>
          <t>No</t>
        </is>
      </c>
      <c r="N312" s="21" t="inlineStr">
        <is>
          <t>No</t>
        </is>
      </c>
    </row>
    <row r="313">
      <c r="B313" s="87" t="inlineStr">
        <is>
          <t>Exempt cooking fossil fuel for bottom XX deciles:</t>
        </is>
      </c>
      <c r="C313" s="87" t="inlineStr">
        <is>
          <t>switch</t>
        </is>
      </c>
      <c r="D313" s="87" t="n"/>
      <c r="E313" s="87" t="n"/>
      <c r="F313" s="87" t="n">
        <v>4</v>
      </c>
      <c r="G313" s="87" t="n">
        <v>4</v>
      </c>
      <c r="H313" s="87" t="inlineStr">
        <is>
          <t>ExemptCookDeciles</t>
        </is>
      </c>
      <c r="J313" s="21" t="n">
        <v>4</v>
      </c>
      <c r="K313" s="21" t="n">
        <v>4</v>
      </c>
      <c r="L313" s="21" t="n">
        <v>4</v>
      </c>
      <c r="M313" s="21" t="n">
        <v>4</v>
      </c>
      <c r="N313" s="21" t="n">
        <v>4</v>
      </c>
    </row>
    <row r="314">
      <c r="B314" s="87" t="inlineStr">
        <is>
          <t>Adjust for behavioral &amp; structural change?</t>
        </is>
      </c>
      <c r="C314" s="87" t="inlineStr">
        <is>
          <t>switch</t>
        </is>
      </c>
      <c r="D314" s="87" t="n"/>
      <c r="E314" s="87" t="n"/>
      <c r="F314" s="87" t="inlineStr">
        <is>
          <t>No</t>
        </is>
      </c>
      <c r="G314" s="87" t="inlineStr">
        <is>
          <t>No</t>
        </is>
      </c>
      <c r="H314" s="87" t="inlineStr">
        <is>
          <t>InferredDist</t>
        </is>
      </c>
      <c r="J314" s="21" t="inlineStr">
        <is>
          <t>No</t>
        </is>
      </c>
      <c r="K314" s="21" t="inlineStr">
        <is>
          <t>No</t>
        </is>
      </c>
      <c r="L314" s="21" t="inlineStr">
        <is>
          <t>No</t>
        </is>
      </c>
      <c r="M314" s="21" t="inlineStr">
        <is>
          <t>No</t>
        </is>
      </c>
      <c r="N314" s="21" t="inlineStr">
        <is>
          <t>No</t>
        </is>
      </c>
    </row>
    <row r="315">
      <c r="B315" s="87" t="inlineStr">
        <is>
          <t>Include decile-specific price elasticities?</t>
        </is>
      </c>
      <c r="C315" s="87" t="inlineStr">
        <is>
          <t>switch</t>
        </is>
      </c>
      <c r="D315" s="87" t="n"/>
      <c r="E315" s="87" t="n"/>
      <c r="F315" s="87" t="inlineStr">
        <is>
          <t>Yes</t>
        </is>
      </c>
      <c r="G315" s="87" t="inlineStr">
        <is>
          <t>Yes</t>
        </is>
      </c>
      <c r="H315" s="87" t="inlineStr">
        <is>
          <t>PEDs</t>
        </is>
      </c>
      <c r="J315" s="21" t="inlineStr">
        <is>
          <t>Yes</t>
        </is>
      </c>
      <c r="K315" s="21" t="inlineStr">
        <is>
          <t>Yes</t>
        </is>
      </c>
      <c r="L315" s="21" t="inlineStr">
        <is>
          <t>Yes</t>
        </is>
      </c>
      <c r="M315" s="21" t="inlineStr">
        <is>
          <t>Yes</t>
        </is>
      </c>
      <c r="N315" s="21" t="inlineStr">
        <is>
          <t>Yes</t>
        </is>
      </c>
    </row>
    <row r="316">
      <c r="B316" s="87" t="inlineStr">
        <is>
          <t>Adjust GTAP-implied CP revenues to CPAT?</t>
        </is>
      </c>
      <c r="C316" s="87" t="inlineStr">
        <is>
          <t>switch</t>
        </is>
      </c>
      <c r="D316" s="87" t="n"/>
      <c r="E316" s="87" t="n"/>
      <c r="F316" s="87" t="inlineStr">
        <is>
          <t>Yes</t>
        </is>
      </c>
      <c r="G316" s="87" t="inlineStr">
        <is>
          <t>Yes</t>
        </is>
      </c>
      <c r="H316" s="87" t="inlineStr">
        <is>
          <t>ScaleGTAP</t>
        </is>
      </c>
      <c r="J316" s="21" t="inlineStr">
        <is>
          <t>Yes</t>
        </is>
      </c>
      <c r="K316" s="21" t="inlineStr">
        <is>
          <t>Yes</t>
        </is>
      </c>
      <c r="L316" s="21" t="inlineStr">
        <is>
          <t>Yes</t>
        </is>
      </c>
      <c r="M316" s="21" t="inlineStr">
        <is>
          <t>Yes</t>
        </is>
      </c>
      <c r="N316" s="21" t="inlineStr">
        <is>
          <t>Yes</t>
        </is>
      </c>
    </row>
    <row r="317">
      <c r="B317" s="87" t="inlineStr">
        <is>
          <t>Adjust for deadweight losses?</t>
        </is>
      </c>
      <c r="C317" s="87" t="inlineStr">
        <is>
          <t>switch</t>
        </is>
      </c>
      <c r="D317" s="87" t="n"/>
      <c r="E317" s="87" t="n"/>
      <c r="F317" s="87" t="inlineStr">
        <is>
          <t>No</t>
        </is>
      </c>
      <c r="G317" s="87" t="inlineStr">
        <is>
          <t>No</t>
        </is>
      </c>
      <c r="H317" s="87" t="inlineStr">
        <is>
          <t>DWLs</t>
        </is>
      </c>
      <c r="J317" s="21" t="inlineStr">
        <is>
          <t>No</t>
        </is>
      </c>
      <c r="K317" s="21" t="inlineStr">
        <is>
          <t>No</t>
        </is>
      </c>
      <c r="L317" s="21" t="inlineStr">
        <is>
          <t>No</t>
        </is>
      </c>
      <c r="M317" s="21" t="inlineStr">
        <is>
          <t>No</t>
        </is>
      </c>
      <c r="N317" s="21" t="inlineStr">
        <is>
          <t>No</t>
        </is>
      </c>
    </row>
    <row r="318">
      <c r="B318" s="87" t="inlineStr">
        <is>
          <t>Imperfect pass-through?</t>
        </is>
      </c>
      <c r="C318" s="87" t="inlineStr">
        <is>
          <t>switch</t>
        </is>
      </c>
      <c r="D318" s="87" t="n"/>
      <c r="E318" s="87" t="n"/>
      <c r="F318" s="87" t="inlineStr">
        <is>
          <t>No</t>
        </is>
      </c>
      <c r="G318" s="87" t="inlineStr">
        <is>
          <t>No</t>
        </is>
      </c>
      <c r="H318" s="87" t="inlineStr">
        <is>
          <t>PassthroughDist</t>
        </is>
      </c>
      <c r="J318" s="21" t="inlineStr">
        <is>
          <t>No</t>
        </is>
      </c>
      <c r="K318" s="21" t="inlineStr">
        <is>
          <t>No</t>
        </is>
      </c>
      <c r="L318" s="21" t="inlineStr">
        <is>
          <t>No</t>
        </is>
      </c>
      <c r="M318" s="21" t="inlineStr">
        <is>
          <t>No</t>
        </is>
      </c>
      <c r="N318" s="21" t="inlineStr">
        <is>
          <t>No</t>
        </is>
      </c>
    </row>
    <row r="319">
      <c r="B319" s="87" t="inlineStr">
        <is>
          <t>Impacts for average, median, p25, or p75?</t>
        </is>
      </c>
      <c r="C319" s="87" t="inlineStr">
        <is>
          <t>switch</t>
        </is>
      </c>
      <c r="D319" s="87" t="n"/>
      <c r="E319" s="87" t="n"/>
      <c r="F319" s="87" t="inlineStr">
        <is>
          <t>mean</t>
        </is>
      </c>
      <c r="G319" s="87" t="inlineStr">
        <is>
          <t>mean</t>
        </is>
      </c>
      <c r="H319" s="87" t="inlineStr">
        <is>
          <t>QuantilesStatistic</t>
        </is>
      </c>
      <c r="J319" s="21" t="inlineStr">
        <is>
          <t>mean</t>
        </is>
      </c>
      <c r="K319" s="21" t="inlineStr">
        <is>
          <t>mean</t>
        </is>
      </c>
      <c r="L319" s="21" t="inlineStr">
        <is>
          <t>mean</t>
        </is>
      </c>
      <c r="M319" s="21" t="inlineStr">
        <is>
          <t>mean</t>
        </is>
      </c>
      <c r="N319" s="21" t="inlineStr">
        <is>
          <t>mean</t>
        </is>
      </c>
    </row>
    <row r="320">
      <c r="B320" s="87" t="inlineStr">
        <is>
          <t>Quantiles in LCU?</t>
        </is>
      </c>
      <c r="C320" s="87" t="inlineStr">
        <is>
          <t>switch</t>
        </is>
      </c>
      <c r="D320" s="87" t="n"/>
      <c r="E320" s="87" t="n"/>
      <c r="F320" s="87" t="inlineStr">
        <is>
          <t>No</t>
        </is>
      </c>
      <c r="G320" s="87" t="inlineStr">
        <is>
          <t>No</t>
        </is>
      </c>
      <c r="H320" s="87" t="inlineStr">
        <is>
          <t>QuantilesLCU</t>
        </is>
      </c>
      <c r="J320" s="21" t="inlineStr">
        <is>
          <t>No</t>
        </is>
      </c>
      <c r="K320" s="21" t="inlineStr">
        <is>
          <t>No</t>
        </is>
      </c>
      <c r="L320" s="21" t="inlineStr">
        <is>
          <t>No</t>
        </is>
      </c>
      <c r="M320" s="21" t="inlineStr">
        <is>
          <t>No</t>
        </is>
      </c>
      <c r="N320" s="21" t="inlineStr">
        <is>
          <t>No</t>
        </is>
      </c>
    </row>
    <row r="321">
      <c r="B321" s="85" t="inlineStr">
        <is>
          <t>Air pollution module assumptions</t>
        </is>
      </c>
    </row>
    <row r="322">
      <c r="A322" t="inlineStr">
        <is>
          <t>X</t>
        </is>
      </c>
      <c r="B322" s="87" t="inlineStr">
        <is>
          <t>Emissions to concentrations, PM2.5</t>
        </is>
      </c>
      <c r="C322" s="87" t="inlineStr">
        <is>
          <t>switch</t>
        </is>
      </c>
      <c r="D322" s="87" t="n"/>
      <c r="E322" s="87" t="n"/>
      <c r="F322" s="87" t="inlineStr">
        <is>
          <t>Local study-FASST</t>
        </is>
      </c>
      <c r="G322" s="87" t="inlineStr">
        <is>
          <t>Avg. iF and LS FASST*</t>
        </is>
      </c>
      <c r="H322" s="87" t="inlineStr">
        <is>
          <t>SourceAppSel</t>
        </is>
      </c>
      <c r="J322" s="21" t="inlineStr">
        <is>
          <t>Local study-FASST</t>
        </is>
      </c>
      <c r="K322" s="21" t="inlineStr">
        <is>
          <t>Local study-FASST</t>
        </is>
      </c>
      <c r="L322" s="21" t="inlineStr">
        <is>
          <t>Local study-FASST</t>
        </is>
      </c>
      <c r="M322" s="21" t="inlineStr">
        <is>
          <t>Local study-FASST</t>
        </is>
      </c>
      <c r="N322" s="21" t="inlineStr">
        <is>
          <t>Local study-FASST</t>
        </is>
      </c>
    </row>
    <row r="323">
      <c r="B323" s="87" t="inlineStr">
        <is>
          <t>Emissions to concentrations, Ozone</t>
        </is>
      </c>
      <c r="C323" s="87" t="inlineStr">
        <is>
          <t>switch</t>
        </is>
      </c>
      <c r="D323" s="87" t="n"/>
      <c r="E323" s="87" t="n"/>
      <c r="F323" s="87" t="inlineStr">
        <is>
          <t>TM5-FASST</t>
        </is>
      </c>
      <c r="G323" s="87" t="inlineStr">
        <is>
          <t>TM5-FASST</t>
        </is>
      </c>
      <c r="H323" s="87" t="inlineStr">
        <is>
          <t>SourceAppO3</t>
        </is>
      </c>
      <c r="J323" s="21" t="inlineStr">
        <is>
          <t>TM5-FASST</t>
        </is>
      </c>
      <c r="K323" s="21" t="inlineStr">
        <is>
          <t>TM5-FASST</t>
        </is>
      </c>
      <c r="L323" s="21" t="inlineStr">
        <is>
          <t>TM5-FASST</t>
        </is>
      </c>
      <c r="M323" s="21" t="inlineStr">
        <is>
          <t>TM5-FASST</t>
        </is>
      </c>
      <c r="N323" s="21" t="inlineStr">
        <is>
          <t>TM5-FASST</t>
        </is>
      </c>
    </row>
    <row r="324">
      <c r="B324" s="87" t="inlineStr">
        <is>
          <t>Emission factors</t>
        </is>
      </c>
      <c r="C324" s="87" t="inlineStr">
        <is>
          <t>switch</t>
        </is>
      </c>
      <c r="D324" s="87" t="n"/>
      <c r="E324" s="87" t="n"/>
      <c r="F324" s="87" t="inlineStr">
        <is>
          <t>Average</t>
        </is>
      </c>
      <c r="G324" s="87" t="inlineStr">
        <is>
          <t>Average</t>
        </is>
      </c>
      <c r="H324" s="87" t="inlineStr">
        <is>
          <t>EFSel</t>
        </is>
      </c>
      <c r="J324" s="21" t="inlineStr">
        <is>
          <t>Average</t>
        </is>
      </c>
      <c r="K324" s="21" t="inlineStr">
        <is>
          <t>Average</t>
        </is>
      </c>
      <c r="L324" s="21" t="inlineStr">
        <is>
          <t>Average</t>
        </is>
      </c>
      <c r="M324" s="21" t="inlineStr">
        <is>
          <t>Average</t>
        </is>
      </c>
      <c r="N324" s="21" t="inlineStr">
        <is>
          <t>Average</t>
        </is>
      </c>
    </row>
    <row r="325">
      <c r="B325" s="87" t="inlineStr">
        <is>
          <t>Include leakage to biomass in residential sector</t>
        </is>
      </c>
      <c r="C325" s="87" t="inlineStr">
        <is>
          <t>switch</t>
        </is>
      </c>
      <c r="D325" s="87" t="n"/>
      <c r="E325" s="87" t="n"/>
      <c r="F325" s="87" t="inlineStr">
        <is>
          <t>No</t>
        </is>
      </c>
      <c r="G325" s="87" t="inlineStr">
        <is>
          <t>No</t>
        </is>
      </c>
      <c r="H325" s="87" t="inlineStr">
        <is>
          <t>BiomassLeakage</t>
        </is>
      </c>
      <c r="J325" s="21" t="inlineStr">
        <is>
          <t>No</t>
        </is>
      </c>
      <c r="K325" s="21" t="inlineStr">
        <is>
          <t>No</t>
        </is>
      </c>
      <c r="L325" s="21" t="inlineStr">
        <is>
          <t>No</t>
        </is>
      </c>
      <c r="M325" s="21" t="inlineStr">
        <is>
          <t>No</t>
        </is>
      </c>
      <c r="N325" s="21" t="inlineStr">
        <is>
          <t>No</t>
        </is>
      </c>
    </row>
    <row r="326">
      <c r="B326" s="87" t="inlineStr">
        <is>
          <t>Biomass is a normal good</t>
        </is>
      </c>
      <c r="C326" s="87" t="inlineStr">
        <is>
          <t>switch</t>
        </is>
      </c>
      <c r="D326" s="87" t="n"/>
      <c r="E326" s="87" t="n"/>
      <c r="F326" s="87" t="inlineStr">
        <is>
          <t>No</t>
        </is>
      </c>
      <c r="G326" s="87" t="inlineStr">
        <is>
          <t>No</t>
        </is>
      </c>
      <c r="H326" s="87" t="inlineStr">
        <is>
          <t>BiomassNormal</t>
        </is>
      </c>
      <c r="J326" s="21" t="inlineStr">
        <is>
          <t>No</t>
        </is>
      </c>
      <c r="K326" s="21" t="inlineStr">
        <is>
          <t>No</t>
        </is>
      </c>
      <c r="L326" s="21" t="inlineStr">
        <is>
          <t>No</t>
        </is>
      </c>
      <c r="M326" s="21" t="inlineStr">
        <is>
          <t>No</t>
        </is>
      </c>
      <c r="N326" s="21" t="inlineStr">
        <is>
          <t>No</t>
        </is>
      </c>
    </row>
    <row r="327">
      <c r="A327" t="inlineStr">
        <is>
          <t>X</t>
        </is>
      </c>
      <c r="B327" s="87" t="inlineStr">
        <is>
          <t>VSL source</t>
        </is>
      </c>
      <c r="C327" s="87" t="inlineStr">
        <is>
          <t>switch</t>
        </is>
      </c>
      <c r="D327" s="87" t="n"/>
      <c r="E327" s="87" t="n"/>
      <c r="F327" s="87" t="inlineStr">
        <is>
          <t>Transfer from Group</t>
        </is>
      </c>
      <c r="G327" s="87" t="inlineStr">
        <is>
          <t>Transfer from OECD</t>
        </is>
      </c>
      <c r="H327" s="87" t="inlineStr">
        <is>
          <t>VSLMethod</t>
        </is>
      </c>
      <c r="J327" s="21" t="inlineStr">
        <is>
          <t>Transfer from Group</t>
        </is>
      </c>
      <c r="K327" s="21" t="inlineStr">
        <is>
          <t>Transfer from Group</t>
        </is>
      </c>
      <c r="L327" s="21" t="inlineStr">
        <is>
          <t>Transfer from Group</t>
        </is>
      </c>
      <c r="M327" s="21" t="inlineStr">
        <is>
          <t>Transfer from Group</t>
        </is>
      </c>
      <c r="N327" s="21" t="inlineStr">
        <is>
          <t>Transfer from Group</t>
        </is>
      </c>
    </row>
    <row r="328">
      <c r="B328" s="87" t="inlineStr">
        <is>
          <t>VSL (where manual source)</t>
        </is>
      </c>
      <c r="C328" s="87" t="inlineStr">
        <is>
          <t>switch</t>
        </is>
      </c>
      <c r="D328" s="87" t="n"/>
      <c r="E328" s="87" t="n"/>
      <c r="F328" s="87" t="n">
        <v>500000</v>
      </c>
      <c r="G328" s="87" t="n">
        <v>500000</v>
      </c>
      <c r="H328" s="87" t="inlineStr">
        <is>
          <t>VSLManual</t>
        </is>
      </c>
      <c r="J328" s="21" t="n">
        <v>500000</v>
      </c>
      <c r="K328" s="21" t="n">
        <v>500000</v>
      </c>
      <c r="L328" s="21" t="n">
        <v>500000</v>
      </c>
      <c r="M328" s="21" t="n">
        <v>500000</v>
      </c>
      <c r="N328" s="21" t="n">
        <v>500000</v>
      </c>
    </row>
    <row r="329">
      <c r="B329" s="87" t="inlineStr">
        <is>
          <t>VSL elasticity source</t>
        </is>
      </c>
      <c r="C329" s="87" t="inlineStr">
        <is>
          <t>switch</t>
        </is>
      </c>
      <c r="D329" s="87" t="n"/>
      <c r="E329" s="87" t="n"/>
      <c r="F329" s="87" t="inlineStr">
        <is>
          <t>0x17</t>
        </is>
      </c>
      <c r="G329" s="87" t="inlineStr">
        <is>
          <t>Income group</t>
        </is>
      </c>
      <c r="H329" s="87" t="inlineStr">
        <is>
          <t>VslElSource</t>
        </is>
      </c>
      <c r="J329" s="21" t="inlineStr">
        <is>
          <t>0x17</t>
        </is>
      </c>
      <c r="K329" s="21" t="inlineStr">
        <is>
          <t>0x17</t>
        </is>
      </c>
      <c r="L329" s="21" t="inlineStr">
        <is>
          <t>0x17</t>
        </is>
      </c>
      <c r="M329" s="21" t="inlineStr">
        <is>
          <t>0x17</t>
        </is>
      </c>
      <c r="N329" s="21" t="inlineStr">
        <is>
          <t>0x17</t>
        </is>
      </c>
    </row>
    <row r="330">
      <c r="B330" s="87" t="inlineStr">
        <is>
          <t>VSL elasticity (where manual source)</t>
        </is>
      </c>
      <c r="C330" s="87" t="inlineStr">
        <is>
          <t>switch</t>
        </is>
      </c>
      <c r="D330" s="87" t="n"/>
      <c r="E330" s="87" t="n"/>
      <c r="F330" s="87" t="inlineStr">
        <is>
          <t>0x17</t>
        </is>
      </c>
      <c r="G330" s="87" t="n">
        <v>1</v>
      </c>
      <c r="H330" s="87" t="inlineStr">
        <is>
          <t>VslEl</t>
        </is>
      </c>
      <c r="J330" s="21" t="inlineStr">
        <is>
          <t>0x17</t>
        </is>
      </c>
      <c r="K330" s="21" t="inlineStr">
        <is>
          <t>0x17</t>
        </is>
      </c>
      <c r="L330" s="21" t="inlineStr">
        <is>
          <t>0x17</t>
        </is>
      </c>
      <c r="M330" s="21" t="inlineStr">
        <is>
          <t>0x17</t>
        </is>
      </c>
      <c r="N330" s="21" t="inlineStr">
        <is>
          <t>0x17</t>
        </is>
      </c>
    </row>
    <row r="331">
      <c r="B331" s="87" t="inlineStr">
        <is>
          <t>Discount rate selection</t>
        </is>
      </c>
      <c r="C331" s="87" t="inlineStr">
        <is>
          <t>switch</t>
        </is>
      </c>
      <c r="D331" s="87" t="n"/>
      <c r="E331" s="87" t="n"/>
      <c r="F331" s="87" t="inlineStr">
        <is>
          <t>3% (Robinson 2019)</t>
        </is>
      </c>
      <c r="G331" s="87" t="inlineStr">
        <is>
          <t>3% (Robinson 2019)</t>
        </is>
      </c>
      <c r="H331" s="87" t="inlineStr">
        <is>
          <t>DiscSel</t>
        </is>
      </c>
      <c r="J331" s="21" t="inlineStr">
        <is>
          <t>3% (Robinson 2019)</t>
        </is>
      </c>
      <c r="K331" s="21" t="inlineStr">
        <is>
          <t>3% (Robinson 2019)</t>
        </is>
      </c>
      <c r="L331" s="21" t="inlineStr">
        <is>
          <t>3% (Robinson 2019)</t>
        </is>
      </c>
      <c r="M331" s="21" t="inlineStr">
        <is>
          <t>3% (Robinson 2019)</t>
        </is>
      </c>
      <c r="N331" s="21" t="inlineStr">
        <is>
          <t>3% (Robinson 2019)</t>
        </is>
      </c>
    </row>
    <row r="332">
      <c r="B332" s="87" t="inlineStr">
        <is>
          <t>Discount rate (where manual source)</t>
        </is>
      </c>
      <c r="C332" s="87" t="inlineStr">
        <is>
          <t>switch</t>
        </is>
      </c>
      <c r="D332" s="87" t="n"/>
      <c r="E332" s="87" t="n"/>
      <c r="F332" s="87" t="n">
        <v>0.03</v>
      </c>
      <c r="G332" s="87" t="n">
        <v>0.03</v>
      </c>
      <c r="H332" s="87" t="inlineStr">
        <is>
          <t>DiscRate</t>
        </is>
      </c>
      <c r="J332" s="21" t="n">
        <v>0.03</v>
      </c>
      <c r="K332" s="21" t="n">
        <v>0.03</v>
      </c>
      <c r="L332" s="21" t="n">
        <v>0.03</v>
      </c>
      <c r="M332" s="21" t="n">
        <v>0.03</v>
      </c>
      <c r="N332" s="21" t="n">
        <v>0.03</v>
      </c>
    </row>
    <row r="333">
      <c r="B333" s="85" t="inlineStr">
        <is>
          <t>Other assumptions: air pollution module</t>
        </is>
      </c>
    </row>
    <row r="334">
      <c r="B334" s="87" t="inlineStr">
        <is>
          <t>Number of working days per month</t>
        </is>
      </c>
      <c r="C334" s="87" t="inlineStr">
        <is>
          <t>days</t>
        </is>
      </c>
      <c r="D334" s="87" t="n"/>
      <c r="E334" s="87" t="n"/>
      <c r="F334" s="87" t="n">
        <v>20</v>
      </c>
      <c r="G334" s="87" t="n">
        <v>20</v>
      </c>
      <c r="H334" s="87" t="inlineStr">
        <is>
          <t>WorkDays</t>
        </is>
      </c>
      <c r="J334" s="21" t="n">
        <v>20</v>
      </c>
      <c r="K334" s="21" t="n">
        <v>20</v>
      </c>
      <c r="L334" s="21" t="n">
        <v>20</v>
      </c>
      <c r="M334" s="21" t="n">
        <v>20</v>
      </c>
      <c r="N334" s="21" t="n">
        <v>20</v>
      </c>
    </row>
    <row r="335">
      <c r="B335" s="87" t="inlineStr">
        <is>
          <t>Labor share of GDP, default value</t>
        </is>
      </c>
      <c r="C335" s="87" t="inlineStr">
        <is>
          <t>%</t>
        </is>
      </c>
      <c r="D335" s="87" t="n"/>
      <c r="E335" s="87" t="n"/>
      <c r="F335" s="87" t="n">
        <v>0.65</v>
      </c>
      <c r="G335" s="87" t="n">
        <v>0.65</v>
      </c>
      <c r="H335" s="87" t="inlineStr">
        <is>
          <t>ApLabSh</t>
        </is>
      </c>
      <c r="J335" s="21" t="n">
        <v>0.65</v>
      </c>
      <c r="K335" s="21" t="n">
        <v>0.65</v>
      </c>
      <c r="L335" s="21" t="n">
        <v>0.65</v>
      </c>
      <c r="M335" s="21" t="n">
        <v>0.65</v>
      </c>
      <c r="N335" s="21" t="n">
        <v>0.65</v>
      </c>
    </row>
    <row r="336">
      <c r="B336" s="87" t="inlineStr">
        <is>
          <t>Max % of households using solid fuels</t>
        </is>
      </c>
      <c r="C336" s="87" t="inlineStr">
        <is>
          <t>%</t>
        </is>
      </c>
      <c r="D336" s="87" t="n"/>
      <c r="E336" s="87" t="n"/>
      <c r="F336" s="87" t="n">
        <v>0.99</v>
      </c>
      <c r="G336" s="87" t="n">
        <v>0.99</v>
      </c>
      <c r="H336" s="87" t="inlineStr">
        <is>
          <t>ApMaxSs</t>
        </is>
      </c>
      <c r="J336" s="21" t="n">
        <v>0.99</v>
      </c>
      <c r="K336" s="21" t="n">
        <v>0.99</v>
      </c>
      <c r="L336" s="21" t="n">
        <v>0.99</v>
      </c>
      <c r="M336" s="21" t="n">
        <v>0.99</v>
      </c>
      <c r="N336" s="21" t="n">
        <v>0.99</v>
      </c>
    </row>
    <row r="337">
      <c r="B337" s="87" t="inlineStr">
        <is>
          <t>Leakage converted into % HH using solid fuels</t>
        </is>
      </c>
      <c r="C337" s="87" t="inlineStr">
        <is>
          <t>%</t>
        </is>
      </c>
      <c r="D337" s="87" t="n"/>
      <c r="E337" s="87" t="n"/>
      <c r="F337" s="87" t="n">
        <v>0.5</v>
      </c>
      <c r="G337" s="87" t="n">
        <v>0.5</v>
      </c>
      <c r="H337" s="87" t="inlineStr">
        <is>
          <t>ApLeakHh</t>
        </is>
      </c>
      <c r="J337" s="21" t="n">
        <v>0.5</v>
      </c>
      <c r="K337" s="21" t="n">
        <v>0.5</v>
      </c>
      <c r="L337" s="21" t="n">
        <v>0.5</v>
      </c>
      <c r="M337" s="21" t="n">
        <v>0.5</v>
      </c>
      <c r="N337" s="21" t="n">
        <v>0.5</v>
      </c>
    </row>
    <row r="338">
      <c r="B338" s="87" t="inlineStr">
        <is>
          <t>Apply cessation lag when discounting averted deaths</t>
        </is>
      </c>
      <c r="C338" s="87" t="inlineStr">
        <is>
          <t>switch</t>
        </is>
      </c>
      <c r="D338" s="87" t="n"/>
      <c r="E338" s="87" t="n"/>
      <c r="F338" s="87" t="inlineStr">
        <is>
          <t>Yes</t>
        </is>
      </c>
      <c r="G338" s="87" t="inlineStr">
        <is>
          <t>Yes</t>
        </is>
      </c>
      <c r="H338" s="87" t="inlineStr">
        <is>
          <t>ApCessLag</t>
        </is>
      </c>
      <c r="J338" s="21" t="inlineStr">
        <is>
          <t>Yes</t>
        </is>
      </c>
      <c r="K338" s="21" t="inlineStr">
        <is>
          <t>Yes</t>
        </is>
      </c>
      <c r="L338" s="21" t="inlineStr">
        <is>
          <t>Yes</t>
        </is>
      </c>
      <c r="M338" s="21" t="inlineStr">
        <is>
          <t>Yes</t>
        </is>
      </c>
      <c r="N338" s="21" t="inlineStr">
        <is>
          <t>Yes</t>
        </is>
      </c>
    </row>
    <row r="339">
      <c r="B339" s="85" t="inlineStr">
        <is>
          <t>Transportation</t>
        </is>
      </c>
    </row>
    <row r="340">
      <c r="B340" s="87" t="inlineStr">
        <is>
          <t>Engineering or elasticity model</t>
        </is>
      </c>
      <c r="C340" s="87" t="inlineStr">
        <is>
          <t>option</t>
        </is>
      </c>
      <c r="D340" s="87" t="n"/>
      <c r="E340" s="87" t="n"/>
      <c r="F340" s="87" t="inlineStr">
        <is>
          <t>Elasticity</t>
        </is>
      </c>
      <c r="G340" s="87" t="inlineStr">
        <is>
          <t>Engineer</t>
        </is>
      </c>
      <c r="H340" s="87" t="inlineStr">
        <is>
          <t>TrModel</t>
        </is>
      </c>
      <c r="J340" s="21" t="inlineStr">
        <is>
          <t>Elasticity</t>
        </is>
      </c>
      <c r="K340" s="21" t="inlineStr">
        <is>
          <t>Elasticity</t>
        </is>
      </c>
      <c r="L340" s="21" t="inlineStr">
        <is>
          <t>Elasticity</t>
        </is>
      </c>
      <c r="M340" s="21" t="inlineStr">
        <is>
          <t>Elasticity</t>
        </is>
      </c>
      <c r="N340" s="21" t="inlineStr">
        <is>
          <t>Elasticity</t>
        </is>
      </c>
    </row>
    <row r="341">
      <c r="B341" s="85" t="inlineStr">
        <is>
          <t>Power Sector</t>
        </is>
      </c>
    </row>
    <row r="342">
      <c r="B342" s="87" t="inlineStr">
        <is>
          <t>Power Rebate</t>
        </is>
      </c>
      <c r="C342" s="87" t="inlineStr">
        <is>
          <t>switch</t>
        </is>
      </c>
      <c r="D342" s="87" t="n"/>
      <c r="E342" s="87" t="n"/>
      <c r="F342" s="87" t="inlineStr">
        <is>
          <t>No*</t>
        </is>
      </c>
      <c r="G342" s="87" t="inlineStr">
        <is>
          <t>No*</t>
        </is>
      </c>
      <c r="H342" s="87" t="inlineStr">
        <is>
          <t>PowerRebates</t>
        </is>
      </c>
      <c r="J342" s="21" t="inlineStr">
        <is>
          <t>No*</t>
        </is>
      </c>
      <c r="K342" s="21" t="inlineStr">
        <is>
          <t>No*</t>
        </is>
      </c>
      <c r="L342" s="21" t="inlineStr">
        <is>
          <t>No*</t>
        </is>
      </c>
      <c r="M342" s="21" t="inlineStr">
        <is>
          <t>No*</t>
        </is>
      </c>
      <c r="N342" s="21" t="inlineStr">
        <is>
          <t>No*</t>
        </is>
      </c>
    </row>
    <row r="343">
      <c r="B343" s="87" t="inlineStr">
        <is>
          <t>Power price: portion of cost change passed-on:</t>
        </is>
      </c>
      <c r="C343" s="87" t="n"/>
      <c r="D343" s="87" t="n"/>
      <c r="E343" s="87" t="n"/>
      <c r="F343" s="87" t="n">
        <v>1</v>
      </c>
      <c r="G343" s="87" t="n">
        <v>1</v>
      </c>
      <c r="H343" s="87" t="inlineStr">
        <is>
          <t>PowerSectorPriceChangePassOn</t>
        </is>
      </c>
      <c r="J343" s="21" t="n">
        <v>1</v>
      </c>
      <c r="K343" s="21" t="n">
        <v>1</v>
      </c>
      <c r="L343" s="21" t="n">
        <v>1</v>
      </c>
      <c r="M343" s="21" t="n">
        <v>1</v>
      </c>
      <c r="N343" s="21" t="n">
        <v>1</v>
      </c>
    </row>
    <row r="344">
      <c r="B344" s="87" t="inlineStr">
        <is>
          <t>Year of interest for power sector costs</t>
        </is>
      </c>
      <c r="C344" s="87" t="inlineStr">
        <is>
          <t>year</t>
        </is>
      </c>
      <c r="D344" s="87" t="n"/>
      <c r="E344" s="87" t="n"/>
      <c r="F344" s="87" t="n">
        <v>2030</v>
      </c>
      <c r="G344" s="87" t="n">
        <v>2030</v>
      </c>
      <c r="H344" s="87" t="inlineStr">
        <is>
          <t>CostBreakdownYear</t>
        </is>
      </c>
      <c r="J344" s="21" t="n">
        <v>2030</v>
      </c>
      <c r="K344" s="21" t="n">
        <v>2030</v>
      </c>
      <c r="L344" s="21" t="n">
        <v>2030</v>
      </c>
      <c r="M344" s="21" t="n">
        <v>2030</v>
      </c>
      <c r="N344" s="21" t="n">
        <v>2030</v>
      </c>
    </row>
    <row r="345">
      <c r="B345" s="87" t="inlineStr">
        <is>
          <t>Estimate economy-wide or sectoral power demand?</t>
        </is>
      </c>
      <c r="C345" s="87" t="inlineStr">
        <is>
          <t>switch</t>
        </is>
      </c>
      <c r="D345" s="87" t="n"/>
      <c r="E345" s="87" t="n"/>
      <c r="F345" s="87" t="inlineStr">
        <is>
          <t>Economy-wide</t>
        </is>
      </c>
      <c r="G345" s="87" t="inlineStr">
        <is>
          <t>Economy-wide</t>
        </is>
      </c>
      <c r="H345" s="87" t="inlineStr">
        <is>
          <t xml:space="preserve">ElasticityModel </t>
        </is>
      </c>
      <c r="J345" s="21" t="inlineStr">
        <is>
          <t>Economy-wide</t>
        </is>
      </c>
      <c r="K345" s="21" t="inlineStr">
        <is>
          <t>Economy-wide</t>
        </is>
      </c>
      <c r="L345" s="21" t="inlineStr">
        <is>
          <t>Economy-wide</t>
        </is>
      </c>
      <c r="M345" s="21" t="inlineStr">
        <is>
          <t>Economy-wide</t>
        </is>
      </c>
      <c r="N345" s="21" t="inlineStr">
        <is>
          <t>Economy-wide</t>
        </is>
      </c>
    </row>
    <row r="346">
      <c r="B346" s="87" t="inlineStr">
        <is>
          <t>k Parameter dispatch</t>
        </is>
      </c>
      <c r="C346" s="87" t="inlineStr">
        <is>
          <t>coefficient</t>
        </is>
      </c>
      <c r="D346" s="87" t="n"/>
      <c r="E346" s="87" t="n"/>
      <c r="F346" s="87" t="n">
        <v>2</v>
      </c>
      <c r="G346" s="87" t="n">
        <v>2</v>
      </c>
      <c r="H346" s="87" t="inlineStr">
        <is>
          <t>kDispatch</t>
        </is>
      </c>
      <c r="J346" s="21" t="n">
        <v>2</v>
      </c>
      <c r="K346" s="21" t="n">
        <v>2</v>
      </c>
      <c r="L346" s="21" t="n">
        <v>2</v>
      </c>
      <c r="M346" s="21" t="n">
        <v>2</v>
      </c>
      <c r="N346" s="21" t="n">
        <v>2</v>
      </c>
    </row>
    <row r="347">
      <c r="B347" s="87" t="inlineStr">
        <is>
          <t>k Parameter investment</t>
        </is>
      </c>
      <c r="C347" s="87" t="inlineStr">
        <is>
          <t>coefficient</t>
        </is>
      </c>
      <c r="D347" s="87" t="n"/>
      <c r="E347" s="87" t="n"/>
      <c r="F347" s="87" t="n">
        <v>2</v>
      </c>
      <c r="G347" s="87" t="n">
        <v>2</v>
      </c>
      <c r="H347" s="87" t="inlineStr">
        <is>
          <t>kInvestment</t>
        </is>
      </c>
      <c r="J347" s="21" t="n">
        <v>2</v>
      </c>
      <c r="K347" s="21" t="n">
        <v>2</v>
      </c>
      <c r="L347" s="21" t="n">
        <v>2</v>
      </c>
      <c r="M347" s="21" t="n">
        <v>2</v>
      </c>
      <c r="N347" s="21" t="n">
        <v>2</v>
      </c>
    </row>
    <row r="348">
      <c r="B348" s="87" t="inlineStr">
        <is>
          <t>Minimum WACC</t>
        </is>
      </c>
      <c r="C348" s="87" t="n"/>
      <c r="D348" s="87" t="n"/>
      <c r="E348" s="87" t="n"/>
      <c r="F348" s="87" t="n">
        <v>0.01</v>
      </c>
      <c r="G348" s="87" t="n">
        <v>0.01</v>
      </c>
      <c r="H348" s="87" t="inlineStr">
        <is>
          <t>MinimumWACC</t>
        </is>
      </c>
      <c r="J348" s="21" t="n">
        <v>0.01</v>
      </c>
      <c r="K348" s="21" t="n">
        <v>0.01</v>
      </c>
      <c r="L348" s="21" t="n">
        <v>0.01</v>
      </c>
      <c r="M348" s="21" t="n">
        <v>0.01</v>
      </c>
      <c r="N348" s="21" t="n">
        <v>0.01</v>
      </c>
    </row>
    <row r="349">
      <c r="B349" s="87" t="inlineStr">
        <is>
          <t>Use old or new generation costs in elasticity model?</t>
        </is>
      </c>
      <c r="C349" s="87" t="inlineStr">
        <is>
          <t>switch</t>
        </is>
      </c>
      <c r="D349" s="87" t="n"/>
      <c r="E349" s="87" t="n"/>
      <c r="F349" s="87" t="inlineStr">
        <is>
          <t>New*</t>
        </is>
      </c>
      <c r="G349" s="87" t="inlineStr">
        <is>
          <t>New*</t>
        </is>
      </c>
      <c r="H349" s="87" t="inlineStr">
        <is>
          <t>PowGenCostsOldNew</t>
        </is>
      </c>
      <c r="J349" s="21" t="inlineStr">
        <is>
          <t>New*</t>
        </is>
      </c>
      <c r="K349" s="21" t="inlineStr">
        <is>
          <t>New*</t>
        </is>
      </c>
      <c r="L349" s="21" t="inlineStr">
        <is>
          <t>New*</t>
        </is>
      </c>
      <c r="M349" s="21" t="inlineStr">
        <is>
          <t>New*</t>
        </is>
      </c>
      <c r="N349" s="21" t="inlineStr">
        <is>
          <t>New*</t>
        </is>
      </c>
    </row>
    <row r="350">
      <c r="B350" s="87" t="inlineStr">
        <is>
          <t>Hydro retirement rate set to zero</t>
        </is>
      </c>
      <c r="C350" s="87" t="n"/>
      <c r="D350" s="87" t="n"/>
      <c r="E350" s="87" t="n"/>
      <c r="F350" s="87" t="inlineStr">
        <is>
          <t>Yes</t>
        </is>
      </c>
      <c r="G350" s="87" t="inlineStr">
        <is>
          <t>Yes</t>
        </is>
      </c>
      <c r="H350" s="87" t="inlineStr">
        <is>
          <t>HydroDoesntRetire</t>
        </is>
      </c>
      <c r="J350" s="21" t="inlineStr">
        <is>
          <t>Yes</t>
        </is>
      </c>
      <c r="K350" s="21" t="inlineStr">
        <is>
          <t>Yes</t>
        </is>
      </c>
      <c r="L350" s="21" t="inlineStr">
        <is>
          <t>Yes</t>
        </is>
      </c>
      <c r="M350" s="21" t="inlineStr">
        <is>
          <t>Yes</t>
        </is>
      </c>
      <c r="N350" s="21" t="inlineStr">
        <is>
          <t>Yes</t>
        </is>
      </c>
    </row>
    <row r="351">
      <c r="B351" s="87" t="inlineStr">
        <is>
          <t>Minimum (post subsidy) generation cost $/kwh real</t>
        </is>
      </c>
      <c r="C351" s="87" t="n"/>
      <c r="D351" s="87" t="n"/>
      <c r="E351" s="87" t="n"/>
      <c r="F351" s="87" t="n">
        <v>0.01</v>
      </c>
      <c r="G351" s="87" t="n">
        <v>0.01</v>
      </c>
      <c r="H351" s="87" t="inlineStr">
        <is>
          <t>MinPostSubsidyPowerPrice</t>
        </is>
      </c>
      <c r="J351" s="21" t="n">
        <v>0.01</v>
      </c>
      <c r="K351" s="21" t="n">
        <v>0.01</v>
      </c>
      <c r="L351" s="21" t="n">
        <v>0.01</v>
      </c>
      <c r="M351" s="21" t="n">
        <v>0.01</v>
      </c>
      <c r="N351" s="21" t="n">
        <v>0.01</v>
      </c>
    </row>
    <row r="352">
      <c r="B352" s="85" t="inlineStr">
        <is>
          <t>RE Subsidies</t>
        </is>
      </c>
    </row>
    <row r="353">
      <c r="B353" s="87" t="inlineStr">
        <is>
          <t>Treat over/underestimate of supply costs as subsidy/tax</t>
        </is>
      </c>
      <c r="C353" s="87" t="inlineStr">
        <is>
          <t>switch</t>
        </is>
      </c>
      <c r="D353" s="87" t="n"/>
      <c r="E353" s="87" t="n"/>
      <c r="F353" s="87" t="inlineStr">
        <is>
          <t>No</t>
        </is>
      </c>
      <c r="G353" s="87" t="inlineStr">
        <is>
          <t>No</t>
        </is>
      </c>
      <c r="H353" s="87" t="inlineStr">
        <is>
          <t>SupplyCostDeltaSubsidy</t>
        </is>
      </c>
      <c r="J353" s="21" t="inlineStr">
        <is>
          <t>No</t>
        </is>
      </c>
      <c r="K353" s="21" t="inlineStr">
        <is>
          <t>No</t>
        </is>
      </c>
      <c r="L353" s="21" t="inlineStr">
        <is>
          <t>No</t>
        </is>
      </c>
      <c r="M353" s="21" t="inlineStr">
        <is>
          <t>No</t>
        </is>
      </c>
      <c r="N353" s="21" t="inlineStr">
        <is>
          <t>No</t>
        </is>
      </c>
    </row>
    <row r="354">
      <c r="B354" s="87" t="inlineStr">
        <is>
          <t>Baseline renewable energy subsidy, $/kwh nom</t>
        </is>
      </c>
      <c r="C354" s="87" t="inlineStr">
        <is>
          <t>$/kwh nom</t>
        </is>
      </c>
      <c r="D354" s="87" t="n"/>
      <c r="E354" s="87" t="n"/>
      <c r="F354" s="87" t="n">
        <v>0</v>
      </c>
      <c r="G354" s="87" t="n">
        <v>0</v>
      </c>
      <c r="H354" s="87" t="inlineStr">
        <is>
          <t>RenewableSubsidyBL</t>
        </is>
      </c>
      <c r="J354" s="21" t="n">
        <v>0</v>
      </c>
      <c r="K354" s="21" t="n">
        <v>0</v>
      </c>
      <c r="L354" s="21" t="n">
        <v>0</v>
      </c>
      <c r="M354" s="21" t="n">
        <v>0</v>
      </c>
      <c r="N354" s="21" t="n">
        <v>0</v>
      </c>
    </row>
    <row r="355">
      <c r="B355" s="87" t="inlineStr">
        <is>
          <t>New renewable energy subsidy, $/kwh nom</t>
        </is>
      </c>
      <c r="C355" s="87" t="inlineStr">
        <is>
          <t>$/kwh nom</t>
        </is>
      </c>
      <c r="D355" s="87" t="n"/>
      <c r="E355" s="87" t="n"/>
      <c r="F355" s="87" t="n">
        <v>0</v>
      </c>
      <c r="G355" s="87" t="n">
        <v>0</v>
      </c>
      <c r="H355" s="87" t="inlineStr">
        <is>
          <t>RenSubsidyAddUSDkwh</t>
        </is>
      </c>
      <c r="J355" s="21" t="n">
        <v>0</v>
      </c>
      <c r="K355" s="21" t="n">
        <v>0</v>
      </c>
      <c r="L355" s="21" t="n">
        <v>0</v>
      </c>
      <c r="M355" s="21" t="n">
        <v>0</v>
      </c>
      <c r="N355" s="21" t="n">
        <v>0</v>
      </c>
    </row>
    <row r="356">
      <c r="B356" s="87" t="inlineStr">
        <is>
          <t>New renewable energy subsidy, phaseout</t>
        </is>
      </c>
      <c r="C356" s="87" t="inlineStr">
        <is>
          <t>years</t>
        </is>
      </c>
      <c r="D356" s="87" t="n"/>
      <c r="E356" s="87" t="n"/>
      <c r="F356" s="87" t="n">
        <v>10</v>
      </c>
      <c r="G356" s="87" t="n">
        <v>10</v>
      </c>
      <c r="H356" s="87" t="inlineStr">
        <is>
          <t>RenSubsidyAddPhaseoutYrs</t>
        </is>
      </c>
      <c r="J356" s="21" t="n">
        <v>10</v>
      </c>
      <c r="K356" s="21" t="n">
        <v>10</v>
      </c>
      <c r="L356" s="21" t="n">
        <v>10</v>
      </c>
      <c r="M356" s="21" t="n">
        <v>10</v>
      </c>
      <c r="N356" s="21" t="n">
        <v>10</v>
      </c>
    </row>
    <row r="357">
      <c r="B357" s="87" t="inlineStr">
        <is>
          <t>Apply additional RE subsidy to hydroelectric power?</t>
        </is>
      </c>
      <c r="C357" s="87" t="inlineStr">
        <is>
          <t>switch</t>
        </is>
      </c>
      <c r="D357" s="87" t="n"/>
      <c r="E357" s="87" t="n"/>
      <c r="F357" s="87" t="inlineStr">
        <is>
          <t>No</t>
        </is>
      </c>
      <c r="G357" s="87" t="inlineStr">
        <is>
          <t>No</t>
        </is>
      </c>
      <c r="H357" s="87" t="inlineStr">
        <is>
          <t>RenewableSubsidyHydro</t>
        </is>
      </c>
      <c r="J357" s="21" t="inlineStr">
        <is>
          <t>No</t>
        </is>
      </c>
      <c r="K357" s="21" t="inlineStr">
        <is>
          <t>No</t>
        </is>
      </c>
      <c r="L357" s="21" t="inlineStr">
        <is>
          <t>No</t>
        </is>
      </c>
      <c r="M357" s="21" t="inlineStr">
        <is>
          <t>No</t>
        </is>
      </c>
      <c r="N357" s="21" t="inlineStr">
        <is>
          <t>No</t>
        </is>
      </c>
    </row>
    <row r="358">
      <c r="B358" s="85" t="inlineStr">
        <is>
          <t>Electrical Generation Scale-up limits</t>
        </is>
      </c>
    </row>
    <row r="359">
      <c r="B359" s="87" t="inlineStr">
        <is>
          <t>Max new investment in coal/gas/hyd as a percentage of total generation</t>
        </is>
      </c>
      <c r="C359" s="87" t="n"/>
      <c r="D359" s="87" t="n"/>
      <c r="E359" s="87" t="n"/>
      <c r="F359" s="87" t="n">
        <v>0.05</v>
      </c>
      <c r="G359" s="87" t="n">
        <v>0.05</v>
      </c>
      <c r="H359" s="87" t="inlineStr">
        <is>
          <t>MaxNonVREAsPCOfTotalGen</t>
        </is>
      </c>
      <c r="J359" s="21" t="n">
        <v>0.05</v>
      </c>
      <c r="K359" s="21" t="n">
        <v>0.05</v>
      </c>
      <c r="L359" s="21" t="n">
        <v>0.05</v>
      </c>
      <c r="M359" s="21" t="n">
        <v>0.05</v>
      </c>
      <c r="N359" s="21" t="n">
        <v>0.05</v>
      </c>
    </row>
    <row r="360">
      <c r="B360" s="87" t="inlineStr">
        <is>
          <t>Max new investment oil/nucl/ore/bio as a percentage of total generation</t>
        </is>
      </c>
      <c r="C360" s="87" t="n"/>
      <c r="D360" s="87" t="n"/>
      <c r="E360" s="87" t="n"/>
      <c r="F360" s="87" t="n">
        <v>0.02</v>
      </c>
      <c r="G360" s="87" t="n">
        <v>0.02</v>
      </c>
      <c r="H360" s="87" t="inlineStr">
        <is>
          <t>MaxNonNucOreBioAsPCOfTotalGen</t>
        </is>
      </c>
      <c r="J360" s="21" t="n">
        <v>0.02</v>
      </c>
      <c r="K360" s="21" t="n">
        <v>0.02</v>
      </c>
      <c r="L360" s="21" t="n">
        <v>0.02</v>
      </c>
      <c r="M360" s="21" t="n">
        <v>0.02</v>
      </c>
      <c r="N360" s="21" t="n">
        <v>0.02</v>
      </c>
    </row>
    <row r="361">
      <c r="B361" s="87" t="inlineStr">
        <is>
          <t>User-Defined Setting for VRE Max-Scale up (if used)</t>
        </is>
      </c>
      <c r="C361" s="87" t="n"/>
      <c r="D361" s="87" t="n"/>
      <c r="E361" s="87" t="n"/>
      <c r="F361" s="87" t="n">
        <v>0.05</v>
      </c>
      <c r="G361" s="87" t="n">
        <v>0.05</v>
      </c>
      <c r="H361" s="87" t="inlineStr">
        <is>
          <t>MaxWindSolarScaleup</t>
        </is>
      </c>
      <c r="J361" s="21" t="n">
        <v>0.05</v>
      </c>
      <c r="K361" s="21" t="n">
        <v>0.05</v>
      </c>
      <c r="L361" s="21" t="n">
        <v>0.05</v>
      </c>
      <c r="M361" s="21" t="n">
        <v>0.05</v>
      </c>
      <c r="N361" s="21" t="n">
        <v>0.05</v>
      </c>
    </row>
    <row r="362">
      <c r="B362" s="87" t="inlineStr">
        <is>
          <t>Max renewable scaleup rate setting</t>
        </is>
      </c>
      <c r="C362" s="87" t="inlineStr">
        <is>
          <t>switch</t>
        </is>
      </c>
      <c r="D362" s="87" t="n"/>
      <c r="E362" s="87" t="n"/>
      <c r="F362" s="87" t="inlineStr">
        <is>
          <t>CtryDefault*</t>
        </is>
      </c>
      <c r="G362" s="87" t="inlineStr">
        <is>
          <t>CtryDefault*</t>
        </is>
      </c>
      <c r="H362" s="87" t="inlineStr">
        <is>
          <t>MaxScaleUpRateCategory</t>
        </is>
      </c>
      <c r="J362" s="21" t="inlineStr">
        <is>
          <t>CtryDefault*</t>
        </is>
      </c>
      <c r="K362" s="21" t="inlineStr">
        <is>
          <t>CtryDefault*</t>
        </is>
      </c>
      <c r="L362" s="21" t="inlineStr">
        <is>
          <t>CtryDefault*</t>
        </is>
      </c>
      <c r="M362" s="21" t="inlineStr">
        <is>
          <t>CtryDefault*</t>
        </is>
      </c>
      <c r="N362" s="21" t="inlineStr">
        <is>
          <t>CtryDefault*</t>
        </is>
      </c>
    </row>
    <row r="363">
      <c r="B363" s="85" t="inlineStr">
        <is>
          <t>More Power Generation Settings</t>
        </is>
      </c>
    </row>
    <row r="364">
      <c r="B364" s="87" t="inlineStr">
        <is>
          <t>Use Elasticity Model Power Demand In Engineer Model</t>
        </is>
      </c>
      <c r="C364" s="87" t="n"/>
      <c r="D364" s="87" t="n"/>
      <c r="E364" s="87" t="n"/>
      <c r="F364" s="87" t="inlineStr">
        <is>
          <t>No*</t>
        </is>
      </c>
      <c r="G364" s="87" t="inlineStr">
        <is>
          <t>No*</t>
        </is>
      </c>
      <c r="H364" s="87" t="inlineStr">
        <is>
          <t>UseElasticityModelPowerDemandInEngineerModel</t>
        </is>
      </c>
      <c r="J364" s="21" t="inlineStr">
        <is>
          <t>No*</t>
        </is>
      </c>
      <c r="K364" s="21" t="inlineStr">
        <is>
          <t>No*</t>
        </is>
      </c>
      <c r="L364" s="21" t="inlineStr">
        <is>
          <t>No*</t>
        </is>
      </c>
      <c r="M364" s="21" t="inlineStr">
        <is>
          <t>No*</t>
        </is>
      </c>
      <c r="N364" s="21" t="inlineStr">
        <is>
          <t>No*</t>
        </is>
      </c>
    </row>
    <row r="365">
      <c r="A365" t="inlineStr">
        <is>
          <t>X</t>
        </is>
      </c>
      <c r="B365" s="87" t="inlineStr">
        <is>
          <t>Cost of capital: User-defined, Inc-dep,  or Tech-dep?</t>
        </is>
      </c>
      <c r="C365" s="87" t="n"/>
      <c r="D365" s="87" t="n"/>
      <c r="E365" s="87" t="n"/>
      <c r="F365" s="87" t="inlineStr">
        <is>
          <t>Tech</t>
        </is>
      </c>
      <c r="G365" s="87" t="inlineStr">
        <is>
          <t>Income*</t>
        </is>
      </c>
      <c r="H365" s="87" t="inlineStr">
        <is>
          <t>WACCSource</t>
        </is>
      </c>
      <c r="J365" s="21" t="inlineStr">
        <is>
          <t>Tech</t>
        </is>
      </c>
      <c r="K365" s="21" t="inlineStr">
        <is>
          <t>Tech</t>
        </is>
      </c>
      <c r="L365" s="21" t="inlineStr">
        <is>
          <t>Tech</t>
        </is>
      </c>
      <c r="M365" s="21" t="inlineStr">
        <is>
          <t>Tech</t>
        </is>
      </c>
      <c r="N365" s="21" t="inlineStr">
        <is>
          <t>Tech</t>
        </is>
      </c>
    </row>
    <row r="366">
      <c r="B366" s="87" t="inlineStr">
        <is>
          <t>If Global, what Value?</t>
        </is>
      </c>
      <c r="C366" s="87" t="n"/>
      <c r="D366" s="87" t="n"/>
      <c r="E366" s="87" t="n"/>
      <c r="F366" s="87" t="n">
        <v>0.075</v>
      </c>
      <c r="G366" s="87" t="n">
        <v>0.075</v>
      </c>
      <c r="H366" s="87" t="inlineStr">
        <is>
          <t>WACCUserGlobal</t>
        </is>
      </c>
      <c r="J366" s="21" t="n">
        <v>0.075</v>
      </c>
      <c r="K366" s="21" t="n">
        <v>0.075</v>
      </c>
      <c r="L366" s="21" t="n">
        <v>0.075</v>
      </c>
      <c r="M366" s="21" t="n">
        <v>0.075</v>
      </c>
      <c r="N366" s="21" t="n">
        <v>0.075</v>
      </c>
    </row>
    <row r="367">
      <c r="B367" s="87" t="inlineStr">
        <is>
          <t>Renewable Cost Declines</t>
        </is>
      </c>
      <c r="C367" s="87" t="n"/>
      <c r="D367" s="87" t="n"/>
      <c r="E367" s="87" t="n"/>
      <c r="F367" s="87" t="inlineStr">
        <is>
          <t>Medium*</t>
        </is>
      </c>
      <c r="G367" s="87" t="inlineStr">
        <is>
          <t>Medium*</t>
        </is>
      </c>
      <c r="H367" s="87" t="inlineStr">
        <is>
          <t>RenewableCostDeclineRate</t>
        </is>
      </c>
      <c r="J367" s="21" t="inlineStr">
        <is>
          <t>Medium*</t>
        </is>
      </c>
      <c r="K367" s="21" t="inlineStr">
        <is>
          <t>Medium*</t>
        </is>
      </c>
      <c r="L367" s="21" t="inlineStr">
        <is>
          <t>Medium*</t>
        </is>
      </c>
      <c r="M367" s="21" t="inlineStr">
        <is>
          <t>Medium*</t>
        </is>
      </c>
      <c r="N367" s="21" t="inlineStr">
        <is>
          <t>Medium*</t>
        </is>
      </c>
    </row>
    <row r="368">
      <c r="B368" s="87" t="inlineStr">
        <is>
          <t>Use Spot Fuel Prices in Engineer Power Model</t>
        </is>
      </c>
      <c r="C368" s="87" t="n"/>
      <c r="D368" s="87" t="n"/>
      <c r="E368" s="87" t="n"/>
      <c r="F368" s="87" t="inlineStr">
        <is>
          <t>No*</t>
        </is>
      </c>
      <c r="G368" s="87" t="inlineStr">
        <is>
          <t>No*</t>
        </is>
      </c>
      <c r="H368" s="87" t="inlineStr">
        <is>
          <t>UseSpotFuelPricesInEngineerModel</t>
        </is>
      </c>
      <c r="J368" s="21" t="inlineStr">
        <is>
          <t>No*</t>
        </is>
      </c>
      <c r="K368" s="21" t="inlineStr">
        <is>
          <t>No*</t>
        </is>
      </c>
      <c r="L368" s="21" t="inlineStr">
        <is>
          <t>No*</t>
        </is>
      </c>
      <c r="M368" s="21" t="inlineStr">
        <is>
          <t>No*</t>
        </is>
      </c>
      <c r="N368" s="21" t="inlineStr">
        <is>
          <t>No*</t>
        </is>
      </c>
    </row>
    <row r="369">
      <c r="B369" s="87" t="inlineStr">
        <is>
          <t>Use Additional Coal Intangible Cost</t>
        </is>
      </c>
      <c r="C369" s="87" t="n"/>
      <c r="D369" s="87" t="n"/>
      <c r="E369" s="87" t="n"/>
      <c r="F369" s="87" t="inlineStr">
        <is>
          <t>Yes*</t>
        </is>
      </c>
      <c r="G369" s="87" t="inlineStr">
        <is>
          <t>Yes*</t>
        </is>
      </c>
      <c r="H369" s="87" t="inlineStr">
        <is>
          <t>AdditionalCoalIntangibleCost</t>
        </is>
      </c>
      <c r="J369" s="21" t="inlineStr">
        <is>
          <t>Yes*</t>
        </is>
      </c>
      <c r="K369" s="21" t="inlineStr">
        <is>
          <t>Yes*</t>
        </is>
      </c>
      <c r="L369" s="21" t="inlineStr">
        <is>
          <t>Yes*</t>
        </is>
      </c>
      <c r="M369" s="21" t="inlineStr">
        <is>
          <t>Yes*</t>
        </is>
      </c>
      <c r="N369" s="21" t="inlineStr">
        <is>
          <t>Yes*</t>
        </is>
      </c>
    </row>
    <row r="370">
      <c r="B370" s="87" t="inlineStr">
        <is>
          <t>Manual Coal Intangible Cost (short term)</t>
        </is>
      </c>
      <c r="C370" s="87" t="n"/>
      <c r="D370" s="87" t="n"/>
      <c r="E370" s="87" t="n"/>
      <c r="F370" s="87" t="n">
        <v>0</v>
      </c>
      <c r="G370" s="87" t="n">
        <v>0</v>
      </c>
      <c r="H370" s="87" t="inlineStr">
        <is>
          <t>ManualCoalIntangibleCostST</t>
        </is>
      </c>
      <c r="J370" s="21" t="n">
        <v>0</v>
      </c>
      <c r="K370" s="21" t="n">
        <v>0</v>
      </c>
      <c r="L370" s="21" t="n">
        <v>0</v>
      </c>
      <c r="M370" s="21" t="n">
        <v>0</v>
      </c>
      <c r="N370" s="21" t="n">
        <v>0</v>
      </c>
    </row>
    <row r="371">
      <c r="B371" s="87" t="inlineStr">
        <is>
          <t>Manual Coal Intangible Cost (long term)</t>
        </is>
      </c>
      <c r="C371" s="87" t="n"/>
      <c r="D371" s="87" t="n"/>
      <c r="E371" s="87" t="n"/>
      <c r="F371" s="87" t="n">
        <v>0</v>
      </c>
      <c r="G371" s="87" t="n">
        <v>0</v>
      </c>
      <c r="H371" s="87" t="inlineStr">
        <is>
          <t>ManualCoalIntangibleCostLT</t>
        </is>
      </c>
      <c r="J371" s="21" t="n">
        <v>0</v>
      </c>
      <c r="K371" s="21" t="n">
        <v>0</v>
      </c>
      <c r="L371" s="21" t="n">
        <v>0</v>
      </c>
      <c r="M371" s="21" t="n">
        <v>0</v>
      </c>
      <c r="N371" s="21" t="n">
        <v>0</v>
      </c>
    </row>
    <row r="372">
      <c r="B372" s="87" t="inlineStr">
        <is>
          <t>Maximum Coal Capacity Factor</t>
        </is>
      </c>
      <c r="C372" s="87" t="n"/>
      <c r="D372" s="87" t="n"/>
      <c r="E372" s="87" t="n"/>
      <c r="F372" s="87" t="n">
        <v>0.9</v>
      </c>
      <c r="G372" s="87" t="n">
        <v>0.9</v>
      </c>
      <c r="H372" s="87" t="inlineStr">
        <is>
          <t>MaximumCoalCF</t>
        </is>
      </c>
      <c r="J372" s="21" t="n">
        <v>0.9</v>
      </c>
      <c r="K372" s="21" t="n">
        <v>0.9</v>
      </c>
      <c r="L372" s="21" t="n">
        <v>0.9</v>
      </c>
      <c r="M372" s="21" t="n">
        <v>0.9</v>
      </c>
      <c r="N372" s="21" t="n">
        <v>0.9</v>
      </c>
    </row>
    <row r="373">
      <c r="B373" s="87" t="inlineStr">
        <is>
          <t>Maximum Gas Capacity Factor</t>
        </is>
      </c>
      <c r="C373" s="87" t="n"/>
      <c r="D373" s="87" t="n"/>
      <c r="E373" s="87" t="n"/>
      <c r="F373" s="87" t="n">
        <v>0.9</v>
      </c>
      <c r="G373" s="87" t="n">
        <v>0.9</v>
      </c>
      <c r="H373" s="87" t="inlineStr">
        <is>
          <t>MaximumGasCF</t>
        </is>
      </c>
      <c r="J373" s="21" t="n">
        <v>0.9</v>
      </c>
      <c r="K373" s="21" t="n">
        <v>0.9</v>
      </c>
      <c r="L373" s="21" t="n">
        <v>0.9</v>
      </c>
      <c r="M373" s="21" t="n">
        <v>0.9</v>
      </c>
      <c r="N373" s="21" t="n">
        <v>0.9</v>
      </c>
    </row>
    <row r="374">
      <c r="B374" s="87" t="inlineStr">
        <is>
          <t>Proportion of GHG adjustment passed on to engineer model power demand</t>
        </is>
      </c>
      <c r="C374" s="87" t="n"/>
      <c r="D374" s="87" t="n"/>
      <c r="E374" s="87" t="n"/>
      <c r="F374" s="87" t="n">
        <v>1</v>
      </c>
      <c r="G374" s="87" t="n">
        <v>1</v>
      </c>
      <c r="H374" s="87" t="inlineStr">
        <is>
          <t>EngineerModelProportionOfCovidFactor</t>
        </is>
      </c>
      <c r="J374" s="21" t="n">
        <v>1</v>
      </c>
      <c r="K374" s="21" t="n">
        <v>1</v>
      </c>
      <c r="L374" s="21" t="n">
        <v>1</v>
      </c>
      <c r="M374" s="21" t="n">
        <v>1</v>
      </c>
      <c r="N374" s="21" t="n">
        <v>1</v>
      </c>
    </row>
    <row r="375">
      <c r="B375" s="87" t="inlineStr">
        <is>
          <t>Override Capacity Factor if below (Wind and Solar)</t>
        </is>
      </c>
      <c r="C375" s="87" t="n"/>
      <c r="D375" s="87" t="n"/>
      <c r="E375" s="87" t="n"/>
      <c r="F375" s="87" t="n">
        <v>0.1</v>
      </c>
      <c r="G375" s="87" t="n">
        <v>0.1</v>
      </c>
      <c r="H375" s="87" t="inlineStr">
        <is>
          <t>CFOverrideIfBelowWndSol</t>
        </is>
      </c>
      <c r="J375" s="21" t="n">
        <v>0.1</v>
      </c>
      <c r="K375" s="21" t="n">
        <v>0.1</v>
      </c>
      <c r="L375" s="21" t="n">
        <v>0.1</v>
      </c>
      <c r="M375" s="21" t="n">
        <v>0.1</v>
      </c>
      <c r="N375" s="21" t="n">
        <v>0.1</v>
      </c>
    </row>
    <row r="376">
      <c r="B376" s="87" t="inlineStr">
        <is>
          <t>Override Capacity Factor if below (Others)</t>
        </is>
      </c>
      <c r="C376" s="87" t="n"/>
      <c r="D376" s="87" t="n"/>
      <c r="E376" s="87" t="n"/>
      <c r="F376" s="87" t="n">
        <v>0.01</v>
      </c>
      <c r="G376" s="87" t="n">
        <v>0.01</v>
      </c>
      <c r="H376" s="87" t="inlineStr">
        <is>
          <t>CFOverrideIfBelowFosOth</t>
        </is>
      </c>
      <c r="J376" s="21" t="n">
        <v>0.01</v>
      </c>
      <c r="K376" s="21" t="n">
        <v>0.01</v>
      </c>
      <c r="L376" s="21" t="n">
        <v>0.01</v>
      </c>
      <c r="M376" s="21" t="n">
        <v>0.01</v>
      </c>
      <c r="N376" s="21" t="n">
        <v>0.01</v>
      </c>
    </row>
    <row r="377">
      <c r="B377" s="87" t="inlineStr">
        <is>
          <t>Override Capacity Factor if below (All)</t>
        </is>
      </c>
      <c r="C377" s="87" t="n"/>
      <c r="D377" s="87" t="n"/>
      <c r="E377" s="87" t="n"/>
      <c r="F377" s="87" t="n">
        <v>1</v>
      </c>
      <c r="G377" s="87" t="n">
        <v>1</v>
      </c>
      <c r="H377" s="87" t="inlineStr">
        <is>
          <t>CFOverrideIfAbove</t>
        </is>
      </c>
      <c r="J377" s="21" t="n">
        <v>1</v>
      </c>
      <c r="K377" s="21" t="n">
        <v>1</v>
      </c>
      <c r="L377" s="21" t="n">
        <v>1</v>
      </c>
      <c r="M377" s="21" t="n">
        <v>1</v>
      </c>
      <c r="N377" s="21" t="n">
        <v>1</v>
      </c>
    </row>
    <row r="378">
      <c r="B378" s="87" t="inlineStr">
        <is>
          <t>Proportion of coal capacity that can be retired</t>
        </is>
      </c>
      <c r="C378" s="87" t="n"/>
      <c r="D378" s="87" t="n"/>
      <c r="E378" s="87" t="n"/>
      <c r="F378" s="87" t="n">
        <v>0.8</v>
      </c>
      <c r="G378" s="87" t="n">
        <v>0.8</v>
      </c>
      <c r="H378" s="87" t="inlineStr">
        <is>
          <t>MaxCostBasedEarlyRetirement</t>
        </is>
      </c>
      <c r="J378" s="21" t="n">
        <v>0.8</v>
      </c>
      <c r="K378" s="21" t="n">
        <v>0.8</v>
      </c>
      <c r="L378" s="21" t="n">
        <v>0.8</v>
      </c>
      <c r="M378" s="21" t="n">
        <v>0.8</v>
      </c>
      <c r="N378" s="21" t="n">
        <v>0.8</v>
      </c>
    </row>
    <row r="379">
      <c r="B379" s="87" t="inlineStr">
        <is>
          <t>Allow cost-based coal phaseout in baseline?</t>
        </is>
      </c>
      <c r="C379" s="87" t="n"/>
      <c r="D379" s="87" t="n"/>
      <c r="E379" s="87" t="n"/>
      <c r="F379" s="87" t="inlineStr">
        <is>
          <t>Yes</t>
        </is>
      </c>
      <c r="G379" s="87" t="inlineStr">
        <is>
          <t>Yes</t>
        </is>
      </c>
      <c r="H379" s="87" t="inlineStr">
        <is>
          <t>EarlyRetirementInBaseline</t>
        </is>
      </c>
      <c r="J379" s="21" t="inlineStr">
        <is>
          <t>Yes</t>
        </is>
      </c>
      <c r="K379" s="21" t="inlineStr">
        <is>
          <t>Yes</t>
        </is>
      </c>
      <c r="L379" s="21" t="inlineStr">
        <is>
          <t>Yes</t>
        </is>
      </c>
      <c r="M379" s="21" t="inlineStr">
        <is>
          <t>Yes</t>
        </is>
      </c>
      <c r="N379" s="21" t="inlineStr">
        <is>
          <t>Yes</t>
        </is>
      </c>
    </row>
    <row r="380">
      <c r="B380" s="87" t="inlineStr">
        <is>
          <t>Minimum Thermal Efficiency</t>
        </is>
      </c>
      <c r="C380" s="87" t="n"/>
      <c r="D380" s="87" t="n"/>
      <c r="E380" s="87" t="n"/>
      <c r="F380" s="87" t="n">
        <v>0.1</v>
      </c>
      <c r="G380" s="87" t="n">
        <v>0.1</v>
      </c>
      <c r="H380" s="87" t="inlineStr">
        <is>
          <t>MinimumThermalEfficiency</t>
        </is>
      </c>
      <c r="J380" s="21" t="n">
        <v>0.1</v>
      </c>
      <c r="K380" s="21" t="n">
        <v>0.1</v>
      </c>
      <c r="L380" s="21" t="n">
        <v>0.1</v>
      </c>
      <c r="M380" s="21" t="n">
        <v>0.1</v>
      </c>
      <c r="N380" s="21" t="n">
        <v>0.1</v>
      </c>
    </row>
    <row r="381">
      <c r="B381" s="85" t="inlineStr">
        <is>
          <t>Coal and Gas Power Purchase Agreements</t>
        </is>
      </c>
    </row>
    <row r="382">
      <c r="B382" s="87" t="inlineStr">
        <is>
          <t>Proportion of PPAs in Coal and Gas Generation</t>
        </is>
      </c>
      <c r="C382" s="87" t="n"/>
      <c r="D382" s="87" t="n"/>
      <c r="E382" s="87" t="n"/>
      <c r="F382" s="87" t="n">
        <v>0</v>
      </c>
      <c r="G382" s="87" t="n">
        <v>0</v>
      </c>
      <c r="H382" s="87" t="inlineStr">
        <is>
          <t>PPAProportionCoalGas</t>
        </is>
      </c>
      <c r="J382" s="21" t="n">
        <v>0</v>
      </c>
      <c r="K382" s="21" t="n">
        <v>0</v>
      </c>
      <c r="L382" s="21" t="n">
        <v>0</v>
      </c>
      <c r="M382" s="21" t="n">
        <v>0</v>
      </c>
      <c r="N382" s="21" t="n">
        <v>0</v>
      </c>
    </row>
    <row r="383">
      <c r="B383" s="87" t="inlineStr">
        <is>
          <t>Phase out any coal and gas PPAs? (Baseline)</t>
        </is>
      </c>
      <c r="C383" s="87" t="n"/>
      <c r="D383" s="87" t="n"/>
      <c r="E383" s="87" t="n"/>
      <c r="F383" s="87" t="inlineStr">
        <is>
          <t>Yes*</t>
        </is>
      </c>
      <c r="G383" s="87" t="inlineStr">
        <is>
          <t>Yes*</t>
        </is>
      </c>
      <c r="H383" s="87" t="inlineStr">
        <is>
          <t>PhaseOutCoalAndGasPPAsBaseline</t>
        </is>
      </c>
      <c r="J383" s="21" t="inlineStr">
        <is>
          <t>Yes*</t>
        </is>
      </c>
      <c r="K383" s="21" t="inlineStr">
        <is>
          <t>Yes*</t>
        </is>
      </c>
      <c r="L383" s="21" t="inlineStr">
        <is>
          <t>Yes*</t>
        </is>
      </c>
      <c r="M383" s="21" t="inlineStr">
        <is>
          <t>Yes*</t>
        </is>
      </c>
      <c r="N383" s="21" t="inlineStr">
        <is>
          <t>Yes*</t>
        </is>
      </c>
    </row>
    <row r="384">
      <c r="B384" s="87" t="inlineStr">
        <is>
          <t>Phase out any coal and gas PPAs? (Policy)</t>
        </is>
      </c>
      <c r="C384" s="87" t="n"/>
      <c r="D384" s="87" t="n"/>
      <c r="E384" s="87" t="n"/>
      <c r="F384" s="87" t="inlineStr">
        <is>
          <t>Yes*</t>
        </is>
      </c>
      <c r="G384" s="87" t="inlineStr">
        <is>
          <t>Yes*</t>
        </is>
      </c>
      <c r="H384" s="87" t="inlineStr">
        <is>
          <t>PhaseOutCoalAndGasPPAsPolicy</t>
        </is>
      </c>
      <c r="J384" s="21" t="inlineStr">
        <is>
          <t>Yes*</t>
        </is>
      </c>
      <c r="K384" s="21" t="inlineStr">
        <is>
          <t>Yes*</t>
        </is>
      </c>
      <c r="L384" s="21" t="inlineStr">
        <is>
          <t>Yes*</t>
        </is>
      </c>
      <c r="M384" s="21" t="inlineStr">
        <is>
          <t>Yes*</t>
        </is>
      </c>
      <c r="N384" s="21" t="inlineStr">
        <is>
          <t>Yes*</t>
        </is>
      </c>
    </row>
    <row r="385">
      <c r="B385" s="87" t="inlineStr">
        <is>
          <t>Phase begins when?</t>
        </is>
      </c>
      <c r="C385" s="87" t="n"/>
      <c r="D385" s="87" t="n"/>
      <c r="E385" s="87" t="n"/>
      <c r="F385" s="87" t="n">
        <v>2027</v>
      </c>
      <c r="G385" s="87" t="n">
        <v>2027</v>
      </c>
      <c r="H385" s="87" t="inlineStr">
        <is>
          <t>YearPPACoalGas</t>
        </is>
      </c>
      <c r="J385" s="21" t="n">
        <v>2027</v>
      </c>
      <c r="K385" s="21" t="n">
        <v>2027</v>
      </c>
      <c r="L385" s="21" t="n">
        <v>2027</v>
      </c>
      <c r="M385" s="21" t="n">
        <v>2027</v>
      </c>
      <c r="N385" s="21" t="n">
        <v>2027</v>
      </c>
    </row>
    <row r="386">
      <c r="B386" s="87" t="inlineStr">
        <is>
          <t>Phase out coal and gas PPAs over n years?</t>
        </is>
      </c>
      <c r="C386" s="87" t="n"/>
      <c r="D386" s="87" t="n"/>
      <c r="E386" s="87" t="n"/>
      <c r="F386" s="87" t="n">
        <v>5</v>
      </c>
      <c r="G386" s="87" t="n">
        <v>5</v>
      </c>
      <c r="H386" s="87" t="inlineStr">
        <is>
          <t>YearsToPhaseOutPPAs</t>
        </is>
      </c>
      <c r="J386" s="21" t="n">
        <v>5</v>
      </c>
      <c r="K386" s="21" t="n">
        <v>5</v>
      </c>
      <c r="L386" s="21" t="n">
        <v>5</v>
      </c>
      <c r="M386" s="21" t="n">
        <v>5</v>
      </c>
      <c r="N386" s="21" t="n">
        <v>5</v>
      </c>
    </row>
    <row r="387">
      <c r="B387" s="85" t="inlineStr">
        <is>
          <t>Short Term Storage Parameters</t>
        </is>
      </c>
    </row>
    <row r="388">
      <c r="B388" s="87" t="inlineStr">
        <is>
          <t>Percent allocation of ST storage costs to VRE</t>
        </is>
      </c>
      <c r="C388" s="87" t="inlineStr">
        <is>
          <t>%</t>
        </is>
      </c>
      <c r="D388" s="87" t="n"/>
      <c r="E388" s="87" t="n"/>
      <c r="F388" s="87" t="n">
        <v>1</v>
      </c>
      <c r="G388" s="87" t="n">
        <v>1</v>
      </c>
      <c r="H388" s="87" t="inlineStr">
        <is>
          <t>AllocateSTStorageToVRE</t>
        </is>
      </c>
      <c r="J388" s="21" t="n">
        <v>1</v>
      </c>
      <c r="K388" s="21" t="n">
        <v>1</v>
      </c>
      <c r="L388" s="21" t="n">
        <v>1</v>
      </c>
      <c r="M388" s="21" t="n">
        <v>1</v>
      </c>
      <c r="N388" s="21" t="n">
        <v>1</v>
      </c>
    </row>
    <row r="389">
      <c r="B389" s="87" t="inlineStr">
        <is>
          <t>Total hours short term strorage for 100% VRE</t>
        </is>
      </c>
      <c r="C389" s="87" t="n"/>
      <c r="D389" s="87" t="n"/>
      <c r="E389" s="87" t="n"/>
      <c r="F389" s="87" t="n">
        <v>9</v>
      </c>
      <c r="G389" s="87" t="n">
        <v>9</v>
      </c>
      <c r="H389" s="87" t="inlineStr">
        <is>
          <t>TotalHoursStorageFor100pcVRE</t>
        </is>
      </c>
      <c r="J389" s="21" t="n">
        <v>9</v>
      </c>
      <c r="K389" s="21" t="n">
        <v>9</v>
      </c>
      <c r="L389" s="21" t="n">
        <v>9</v>
      </c>
      <c r="M389" s="21" t="n">
        <v>9</v>
      </c>
      <c r="N389" s="21" t="n">
        <v>9</v>
      </c>
    </row>
    <row r="390">
      <c r="B390" s="87" t="inlineStr">
        <is>
          <t>kwh storage to kw interface ratio (hours)</t>
        </is>
      </c>
      <c r="C390" s="87" t="n"/>
      <c r="D390" s="87" t="n"/>
      <c r="E390" s="87" t="n"/>
      <c r="F390" s="87" t="n">
        <v>2</v>
      </c>
      <c r="G390" s="87" t="n">
        <v>2</v>
      </c>
      <c r="H390" s="87" t="inlineStr">
        <is>
          <t>StorageToInterfaceRatioSTStorage</t>
        </is>
      </c>
      <c r="J390" s="21" t="n">
        <v>2</v>
      </c>
      <c r="K390" s="21" t="n">
        <v>2</v>
      </c>
      <c r="L390" s="21" t="n">
        <v>2</v>
      </c>
      <c r="M390" s="21" t="n">
        <v>2</v>
      </c>
      <c r="N390" s="21" t="n">
        <v>2</v>
      </c>
    </row>
    <row r="391">
      <c r="B391" s="85" t="inlineStr">
        <is>
          <t>Long Term Storage Parameters</t>
        </is>
      </c>
    </row>
    <row r="392">
      <c r="B392" s="87" t="inlineStr">
        <is>
          <t>Percent allocation of LT storage costs to VRE</t>
        </is>
      </c>
      <c r="C392" s="87" t="n"/>
      <c r="D392" s="87" t="n"/>
      <c r="E392" s="87" t="n"/>
      <c r="F392" s="87" t="n">
        <v>0.33</v>
      </c>
      <c r="G392" s="87" t="n">
        <v>0.33</v>
      </c>
      <c r="H392" s="87" t="inlineStr">
        <is>
          <t>AllocateLTStorageToVRE</t>
        </is>
      </c>
      <c r="J392" s="21" t="n">
        <v>0.33</v>
      </c>
      <c r="K392" s="21" t="n">
        <v>0.33</v>
      </c>
      <c r="L392" s="21" t="n">
        <v>0.33</v>
      </c>
      <c r="M392" s="21" t="n">
        <v>0.33</v>
      </c>
      <c r="N392" s="21" t="n">
        <v>0.33</v>
      </c>
    </row>
    <row r="393">
      <c r="B393" s="87" t="inlineStr">
        <is>
          <t>Starting point of long term storage requirement (%VRE)</t>
        </is>
      </c>
      <c r="C393" s="87" t="inlineStr">
        <is>
          <t>%</t>
        </is>
      </c>
      <c r="D393" s="87" t="n"/>
      <c r="E393" s="87" t="n"/>
      <c r="F393" s="87" t="n">
        <v>0.75</v>
      </c>
      <c r="G393" s="87" t="n">
        <v>0.75</v>
      </c>
      <c r="H393" s="87" t="inlineStr">
        <is>
          <t>StartingPointWhenLTStorageIsNeeded</t>
        </is>
      </c>
      <c r="J393" s="21" t="n">
        <v>0.75</v>
      </c>
      <c r="K393" s="21" t="n">
        <v>0.75</v>
      </c>
      <c r="L393" s="21" t="n">
        <v>0.75</v>
      </c>
      <c r="M393" s="21" t="n">
        <v>0.75</v>
      </c>
      <c r="N393" s="21" t="n">
        <v>0.75</v>
      </c>
    </row>
    <row r="394">
      <c r="B394" s="87" t="inlineStr">
        <is>
          <t>GW electrolyzer per Gwy/y for 100% VRE (%)</t>
        </is>
      </c>
      <c r="C394" s="87" t="inlineStr">
        <is>
          <t>%</t>
        </is>
      </c>
      <c r="D394" s="87" t="n"/>
      <c r="E394" s="87" t="n"/>
      <c r="F394" s="87" t="n">
        <v>1</v>
      </c>
      <c r="G394" s="87" t="n">
        <v>1</v>
      </c>
      <c r="H394" s="87" t="inlineStr">
        <is>
          <t>LongTermStorageFor100pcVRE</t>
        </is>
      </c>
      <c r="J394" s="21" t="n">
        <v>1</v>
      </c>
      <c r="K394" s="21" t="n">
        <v>1</v>
      </c>
      <c r="L394" s="21" t="n">
        <v>1</v>
      </c>
      <c r="M394" s="21" t="n">
        <v>1</v>
      </c>
      <c r="N394" s="21" t="n">
        <v>1</v>
      </c>
    </row>
    <row r="395">
      <c r="B395" s="87" t="inlineStr">
        <is>
          <t>Storage hours for LT storage</t>
        </is>
      </c>
      <c r="C395" s="87" t="n"/>
      <c r="D395" s="87" t="n"/>
      <c r="E395" s="87" t="n"/>
      <c r="F395" s="87" t="n">
        <v>1000</v>
      </c>
      <c r="G395" s="87" t="n">
        <v>1000</v>
      </c>
      <c r="H395" s="87" t="inlineStr">
        <is>
          <t>StorageHoursForLTStorage</t>
        </is>
      </c>
      <c r="J395" s="21" t="n">
        <v>1000</v>
      </c>
      <c r="K395" s="21" t="n">
        <v>1000</v>
      </c>
      <c r="L395" s="21" t="n">
        <v>1000</v>
      </c>
      <c r="M395" s="21" t="n">
        <v>1000</v>
      </c>
      <c r="N395" s="21" t="n">
        <v>1000</v>
      </c>
    </row>
    <row r="396">
      <c r="B396" s="85" t="inlineStr">
        <is>
          <t>Allowed New Investments Override if selected</t>
        </is>
      </c>
    </row>
    <row r="397">
      <c r="B397" s="87" t="inlineStr">
        <is>
          <t>Coal - New Investment Override</t>
        </is>
      </c>
      <c r="C397" s="87" t="inlineStr">
        <is>
          <t>Switch</t>
        </is>
      </c>
      <c r="D397" s="87" t="n"/>
      <c r="E397" s="87" t="n"/>
      <c r="F397" s="87" t="inlineStr">
        <is>
          <t>If Present*</t>
        </is>
      </c>
      <c r="G397" s="87" t="inlineStr">
        <is>
          <t>If Present*</t>
        </is>
      </c>
      <c r="H397" s="87" t="inlineStr">
        <is>
          <t>NewInvCoa</t>
        </is>
      </c>
      <c r="J397" s="21" t="inlineStr">
        <is>
          <t>If Present*</t>
        </is>
      </c>
      <c r="K397" s="21" t="inlineStr">
        <is>
          <t>If Present*</t>
        </is>
      </c>
      <c r="L397" s="21" t="inlineStr">
        <is>
          <t>If Present*</t>
        </is>
      </c>
      <c r="M397" s="21" t="inlineStr">
        <is>
          <t>If Present*</t>
        </is>
      </c>
      <c r="N397" s="21" t="inlineStr">
        <is>
          <t>If Present*</t>
        </is>
      </c>
    </row>
    <row r="398">
      <c r="B398" s="87" t="inlineStr">
        <is>
          <t>Natural gas - New Investment Override</t>
        </is>
      </c>
      <c r="C398" s="87" t="inlineStr">
        <is>
          <t>Switch</t>
        </is>
      </c>
      <c r="D398" s="87" t="n"/>
      <c r="E398" s="87" t="n"/>
      <c r="F398" s="87" t="inlineStr">
        <is>
          <t>If Present*</t>
        </is>
      </c>
      <c r="G398" s="87" t="inlineStr">
        <is>
          <t>If Present*</t>
        </is>
      </c>
      <c r="H398" s="87" t="inlineStr">
        <is>
          <t>NewInvNga</t>
        </is>
      </c>
      <c r="J398" s="21" t="inlineStr">
        <is>
          <t>If Present*</t>
        </is>
      </c>
      <c r="K398" s="21" t="inlineStr">
        <is>
          <t>If Present*</t>
        </is>
      </c>
      <c r="L398" s="21" t="inlineStr">
        <is>
          <t>If Present*</t>
        </is>
      </c>
      <c r="M398" s="21" t="inlineStr">
        <is>
          <t>If Present*</t>
        </is>
      </c>
      <c r="N398" s="21" t="inlineStr">
        <is>
          <t>If Present*</t>
        </is>
      </c>
    </row>
    <row r="399">
      <c r="B399" s="87" t="inlineStr">
        <is>
          <t>Oil - New Investment Override</t>
        </is>
      </c>
      <c r="C399" s="87" t="inlineStr">
        <is>
          <t>Switch</t>
        </is>
      </c>
      <c r="D399" s="87" t="n"/>
      <c r="E399" s="87" t="n"/>
      <c r="F399" s="87" t="inlineStr">
        <is>
          <t>If Present*</t>
        </is>
      </c>
      <c r="G399" s="87" t="inlineStr">
        <is>
          <t>If Present*</t>
        </is>
      </c>
      <c r="H399" s="87" t="inlineStr">
        <is>
          <t>NewInvOil</t>
        </is>
      </c>
      <c r="J399" s="21" t="inlineStr">
        <is>
          <t>If Present*</t>
        </is>
      </c>
      <c r="K399" s="21" t="inlineStr">
        <is>
          <t>If Present*</t>
        </is>
      </c>
      <c r="L399" s="21" t="inlineStr">
        <is>
          <t>If Present*</t>
        </is>
      </c>
      <c r="M399" s="21" t="inlineStr">
        <is>
          <t>If Present*</t>
        </is>
      </c>
      <c r="N399" s="21" t="inlineStr">
        <is>
          <t>If Present*</t>
        </is>
      </c>
    </row>
    <row r="400">
      <c r="B400" s="87" t="inlineStr">
        <is>
          <t>Nuclear - New Investment Override</t>
        </is>
      </c>
      <c r="C400" s="87" t="inlineStr">
        <is>
          <t>Switch</t>
        </is>
      </c>
      <c r="D400" s="87" t="n"/>
      <c r="E400" s="87" t="n"/>
      <c r="F400" s="87" t="inlineStr">
        <is>
          <t>If Present*</t>
        </is>
      </c>
      <c r="G400" s="87" t="inlineStr">
        <is>
          <t>If Present*</t>
        </is>
      </c>
      <c r="H400" s="87" t="inlineStr">
        <is>
          <t>NewInvNuc</t>
        </is>
      </c>
      <c r="J400" s="21" t="inlineStr">
        <is>
          <t>If Present*</t>
        </is>
      </c>
      <c r="K400" s="21" t="inlineStr">
        <is>
          <t>If Present*</t>
        </is>
      </c>
      <c r="L400" s="21" t="inlineStr">
        <is>
          <t>If Present*</t>
        </is>
      </c>
      <c r="M400" s="21" t="inlineStr">
        <is>
          <t>If Present*</t>
        </is>
      </c>
      <c r="N400" s="21" t="inlineStr">
        <is>
          <t>If Present*</t>
        </is>
      </c>
    </row>
    <row r="401">
      <c r="B401" s="87" t="inlineStr">
        <is>
          <t>Wind - New Investment Override</t>
        </is>
      </c>
      <c r="C401" s="87" t="inlineStr">
        <is>
          <t>Switch</t>
        </is>
      </c>
      <c r="D401" s="87" t="n"/>
      <c r="E401" s="87" t="n"/>
      <c r="F401" s="87" t="inlineStr">
        <is>
          <t>Yes</t>
        </is>
      </c>
      <c r="G401" s="87" t="inlineStr">
        <is>
          <t>Yes</t>
        </is>
      </c>
      <c r="H401" s="87" t="inlineStr">
        <is>
          <t>NewInvWnd</t>
        </is>
      </c>
      <c r="J401" s="21" t="inlineStr">
        <is>
          <t>Yes</t>
        </is>
      </c>
      <c r="K401" s="21" t="inlineStr">
        <is>
          <t>Yes</t>
        </is>
      </c>
      <c r="L401" s="21" t="inlineStr">
        <is>
          <t>Yes</t>
        </is>
      </c>
      <c r="M401" s="21" t="inlineStr">
        <is>
          <t>Yes</t>
        </is>
      </c>
      <c r="N401" s="21" t="inlineStr">
        <is>
          <t>Yes</t>
        </is>
      </c>
    </row>
    <row r="402">
      <c r="B402" s="87" t="inlineStr">
        <is>
          <t>Solar - New Investment Override</t>
        </is>
      </c>
      <c r="C402" s="87" t="inlineStr">
        <is>
          <t>Switch</t>
        </is>
      </c>
      <c r="D402" s="87" t="n"/>
      <c r="E402" s="87" t="n"/>
      <c r="F402" s="87" t="inlineStr">
        <is>
          <t>Yes</t>
        </is>
      </c>
      <c r="G402" s="87" t="inlineStr">
        <is>
          <t>Yes</t>
        </is>
      </c>
      <c r="H402" s="87" t="inlineStr">
        <is>
          <t>NewInvSol</t>
        </is>
      </c>
      <c r="J402" s="21" t="inlineStr">
        <is>
          <t>Yes</t>
        </is>
      </c>
      <c r="K402" s="21" t="inlineStr">
        <is>
          <t>Yes</t>
        </is>
      </c>
      <c r="L402" s="21" t="inlineStr">
        <is>
          <t>Yes</t>
        </is>
      </c>
      <c r="M402" s="21" t="inlineStr">
        <is>
          <t>Yes</t>
        </is>
      </c>
      <c r="N402" s="21" t="inlineStr">
        <is>
          <t>Yes</t>
        </is>
      </c>
    </row>
    <row r="403">
      <c r="B403" s="87" t="inlineStr">
        <is>
          <t>Hydro - New Investment Override</t>
        </is>
      </c>
      <c r="C403" s="87" t="inlineStr">
        <is>
          <t>Switch</t>
        </is>
      </c>
      <c r="D403" s="87" t="n"/>
      <c r="E403" s="87" t="n"/>
      <c r="F403" s="87" t="inlineStr">
        <is>
          <t>If Present*</t>
        </is>
      </c>
      <c r="G403" s="87" t="inlineStr">
        <is>
          <t>If Present*</t>
        </is>
      </c>
      <c r="H403" s="87" t="inlineStr">
        <is>
          <t>NewInvHyd</t>
        </is>
      </c>
      <c r="J403" s="21" t="inlineStr">
        <is>
          <t>If Present*</t>
        </is>
      </c>
      <c r="K403" s="21" t="inlineStr">
        <is>
          <t>If Present*</t>
        </is>
      </c>
      <c r="L403" s="21" t="inlineStr">
        <is>
          <t>If Present*</t>
        </is>
      </c>
      <c r="M403" s="21" t="inlineStr">
        <is>
          <t>If Present*</t>
        </is>
      </c>
      <c r="N403" s="21" t="inlineStr">
        <is>
          <t>If Present*</t>
        </is>
      </c>
    </row>
    <row r="404">
      <c r="B404" s="87" t="inlineStr">
        <is>
          <t>Other renewables - New Investment Override</t>
        </is>
      </c>
      <c r="C404" s="87" t="inlineStr">
        <is>
          <t>Switch</t>
        </is>
      </c>
      <c r="D404" s="87" t="n"/>
      <c r="E404" s="87" t="n"/>
      <c r="F404" s="87" t="inlineStr">
        <is>
          <t>If Present*</t>
        </is>
      </c>
      <c r="G404" s="87" t="inlineStr">
        <is>
          <t>If Present*</t>
        </is>
      </c>
      <c r="H404" s="87" t="inlineStr">
        <is>
          <t>NewInvOre</t>
        </is>
      </c>
      <c r="J404" s="21" t="inlineStr">
        <is>
          <t>If Present*</t>
        </is>
      </c>
      <c r="K404" s="21" t="inlineStr">
        <is>
          <t>If Present*</t>
        </is>
      </c>
      <c r="L404" s="21" t="inlineStr">
        <is>
          <t>If Present*</t>
        </is>
      </c>
      <c r="M404" s="21" t="inlineStr">
        <is>
          <t>If Present*</t>
        </is>
      </c>
      <c r="N404" s="21" t="inlineStr">
        <is>
          <t>If Present*</t>
        </is>
      </c>
    </row>
    <row r="405">
      <c r="B405" s="87" t="inlineStr">
        <is>
          <t>Biomass - New Investment Override</t>
        </is>
      </c>
      <c r="C405" s="87" t="inlineStr">
        <is>
          <t>Switch</t>
        </is>
      </c>
      <c r="D405" s="87" t="n"/>
      <c r="E405" s="87" t="n"/>
      <c r="F405" s="87" t="inlineStr">
        <is>
          <t>If Present*</t>
        </is>
      </c>
      <c r="G405" s="87" t="inlineStr">
        <is>
          <t>If Present*</t>
        </is>
      </c>
      <c r="H405" s="87" t="inlineStr">
        <is>
          <t>NewInvBio</t>
        </is>
      </c>
      <c r="J405" s="21" t="inlineStr">
        <is>
          <t>If Present*</t>
        </is>
      </c>
      <c r="K405" s="21" t="inlineStr">
        <is>
          <t>If Present*</t>
        </is>
      </c>
      <c r="L405" s="21" t="inlineStr">
        <is>
          <t>If Present*</t>
        </is>
      </c>
      <c r="M405" s="21" t="inlineStr">
        <is>
          <t>If Present*</t>
        </is>
      </c>
      <c r="N405" s="21" t="inlineStr">
        <is>
          <t>If Present*</t>
        </is>
      </c>
    </row>
    <row r="406">
      <c r="B406" t="inlineStr">
        <is>
          <t>Allowed New Investments (Date of Coming Online)</t>
        </is>
      </c>
    </row>
    <row r="407">
      <c r="B407" s="87" t="inlineStr">
        <is>
          <t>Coal</t>
        </is>
      </c>
      <c r="C407" s="87" t="inlineStr">
        <is>
          <t>Year</t>
        </is>
      </c>
      <c r="D407" s="87" t="n"/>
      <c r="E407" s="87" t="n"/>
      <c r="F407" s="87" t="n">
        <v>2022</v>
      </c>
      <c r="G407" s="87" t="n">
        <v>2022</v>
      </c>
      <c r="H407" s="87" t="inlineStr">
        <is>
          <t>NewInvCoaYear</t>
        </is>
      </c>
      <c r="J407" s="21" t="n">
        <v>2022</v>
      </c>
      <c r="K407" s="21" t="n">
        <v>2022</v>
      </c>
      <c r="L407" s="21" t="n">
        <v>2022</v>
      </c>
      <c r="M407" s="21" t="n">
        <v>2022</v>
      </c>
      <c r="N407" s="21" t="n">
        <v>2022</v>
      </c>
    </row>
    <row r="408">
      <c r="B408" s="87" t="inlineStr">
        <is>
          <t>Natural gas</t>
        </is>
      </c>
      <c r="C408" s="87" t="inlineStr">
        <is>
          <t>Year</t>
        </is>
      </c>
      <c r="D408" s="87" t="n"/>
      <c r="E408" s="87" t="n"/>
      <c r="F408" s="87" t="n">
        <v>2022</v>
      </c>
      <c r="G408" s="87" t="n">
        <v>2022</v>
      </c>
      <c r="H408" s="87" t="inlineStr">
        <is>
          <t>NewInvNgaYear</t>
        </is>
      </c>
      <c r="J408" s="21" t="n">
        <v>2022</v>
      </c>
      <c r="K408" s="21" t="n">
        <v>2022</v>
      </c>
      <c r="L408" s="21" t="n">
        <v>2022</v>
      </c>
      <c r="M408" s="21" t="n">
        <v>2022</v>
      </c>
      <c r="N408" s="21" t="n">
        <v>2022</v>
      </c>
    </row>
    <row r="409">
      <c r="B409" s="87" t="inlineStr">
        <is>
          <t>Oil</t>
        </is>
      </c>
      <c r="C409" s="87" t="inlineStr">
        <is>
          <t>Year</t>
        </is>
      </c>
      <c r="D409" s="87" t="n"/>
      <c r="E409" s="87" t="n"/>
      <c r="F409" s="87" t="n">
        <v>2022</v>
      </c>
      <c r="G409" s="87" t="n">
        <v>2022</v>
      </c>
      <c r="H409" s="87" t="inlineStr">
        <is>
          <t>NewInvOilYear</t>
        </is>
      </c>
      <c r="J409" s="21" t="n">
        <v>2022</v>
      </c>
      <c r="K409" s="21" t="n">
        <v>2022</v>
      </c>
      <c r="L409" s="21" t="n">
        <v>2022</v>
      </c>
      <c r="M409" s="21" t="n">
        <v>2022</v>
      </c>
      <c r="N409" s="21" t="n">
        <v>2022</v>
      </c>
    </row>
    <row r="410">
      <c r="B410" s="87" t="inlineStr">
        <is>
          <t>Nuclear</t>
        </is>
      </c>
      <c r="C410" s="87" t="inlineStr">
        <is>
          <t>Year</t>
        </is>
      </c>
      <c r="D410" s="87" t="n"/>
      <c r="E410" s="87" t="n"/>
      <c r="F410" s="87" t="n">
        <v>2030</v>
      </c>
      <c r="G410" s="87" t="n">
        <v>2030</v>
      </c>
      <c r="H410" s="87" t="inlineStr">
        <is>
          <t>NewInvNucYear</t>
        </is>
      </c>
      <c r="J410" s="21" t="n">
        <v>2030</v>
      </c>
      <c r="K410" s="21" t="n">
        <v>2030</v>
      </c>
      <c r="L410" s="21" t="n">
        <v>2030</v>
      </c>
      <c r="M410" s="21" t="n">
        <v>2030</v>
      </c>
      <c r="N410" s="21" t="n">
        <v>2030</v>
      </c>
    </row>
    <row r="411">
      <c r="B411" s="87" t="inlineStr">
        <is>
          <t>Wind</t>
        </is>
      </c>
      <c r="C411" s="87" t="inlineStr">
        <is>
          <t>Year</t>
        </is>
      </c>
      <c r="D411" s="87" t="n"/>
      <c r="E411" s="87" t="n"/>
      <c r="F411" s="87" t="n">
        <v>2022</v>
      </c>
      <c r="G411" s="87" t="n">
        <v>2022</v>
      </c>
      <c r="H411" s="87" t="inlineStr">
        <is>
          <t>NewInvWndYear</t>
        </is>
      </c>
      <c r="J411" s="21" t="n">
        <v>2022</v>
      </c>
      <c r="K411" s="21" t="n">
        <v>2022</v>
      </c>
      <c r="L411" s="21" t="n">
        <v>2022</v>
      </c>
      <c r="M411" s="21" t="n">
        <v>2022</v>
      </c>
      <c r="N411" s="21" t="n">
        <v>2022</v>
      </c>
    </row>
    <row r="412">
      <c r="B412" s="87" t="inlineStr">
        <is>
          <t>Solar</t>
        </is>
      </c>
      <c r="C412" s="87" t="inlineStr">
        <is>
          <t>Year</t>
        </is>
      </c>
      <c r="D412" s="87" t="n"/>
      <c r="E412" s="87" t="n"/>
      <c r="F412" s="87" t="n">
        <v>2022</v>
      </c>
      <c r="G412" s="87" t="n">
        <v>2022</v>
      </c>
      <c r="H412" s="87" t="inlineStr">
        <is>
          <t>NewInvSolYear</t>
        </is>
      </c>
      <c r="J412" s="21" t="n">
        <v>2022</v>
      </c>
      <c r="K412" s="21" t="n">
        <v>2022</v>
      </c>
      <c r="L412" s="21" t="n">
        <v>2022</v>
      </c>
      <c r="M412" s="21" t="n">
        <v>2022</v>
      </c>
      <c r="N412" s="21" t="n">
        <v>2022</v>
      </c>
    </row>
    <row r="413">
      <c r="B413" s="87" t="inlineStr">
        <is>
          <t>Hydro</t>
        </is>
      </c>
      <c r="C413" s="87" t="inlineStr">
        <is>
          <t>Year</t>
        </is>
      </c>
      <c r="D413" s="87" t="n"/>
      <c r="E413" s="87" t="n"/>
      <c r="F413" s="87" t="n">
        <v>2030</v>
      </c>
      <c r="G413" s="87" t="n">
        <v>2030</v>
      </c>
      <c r="H413" s="87" t="inlineStr">
        <is>
          <t>NewInvHydYear</t>
        </is>
      </c>
      <c r="J413" s="21" t="n">
        <v>2030</v>
      </c>
      <c r="K413" s="21" t="n">
        <v>2030</v>
      </c>
      <c r="L413" s="21" t="n">
        <v>2030</v>
      </c>
      <c r="M413" s="21" t="n">
        <v>2030</v>
      </c>
      <c r="N413" s="21" t="n">
        <v>2030</v>
      </c>
    </row>
    <row r="414">
      <c r="B414" s="87" t="inlineStr">
        <is>
          <t>Other renewables</t>
        </is>
      </c>
      <c r="C414" s="87" t="inlineStr">
        <is>
          <t>Year</t>
        </is>
      </c>
      <c r="D414" s="87" t="n"/>
      <c r="E414" s="87" t="n"/>
      <c r="F414" s="87" t="n">
        <v>2030</v>
      </c>
      <c r="G414" s="87" t="n">
        <v>2030</v>
      </c>
      <c r="H414" s="87" t="inlineStr">
        <is>
          <t>NewInvOreYear</t>
        </is>
      </c>
      <c r="J414" s="21" t="n">
        <v>2030</v>
      </c>
      <c r="K414" s="21" t="n">
        <v>2030</v>
      </c>
      <c r="L414" s="21" t="n">
        <v>2030</v>
      </c>
      <c r="M414" s="21" t="n">
        <v>2030</v>
      </c>
      <c r="N414" s="21" t="n">
        <v>2030</v>
      </c>
    </row>
    <row r="415">
      <c r="B415" s="87" t="inlineStr">
        <is>
          <t>Biomass</t>
        </is>
      </c>
      <c r="C415" s="87" t="inlineStr">
        <is>
          <t>Year</t>
        </is>
      </c>
      <c r="D415" s="87" t="n"/>
      <c r="E415" s="87" t="n"/>
      <c r="F415" s="87" t="n">
        <v>2022</v>
      </c>
      <c r="G415" s="87" t="n">
        <v>2022</v>
      </c>
      <c r="H415" s="87" t="inlineStr">
        <is>
          <t>NewInvBioYear</t>
        </is>
      </c>
      <c r="J415" s="21" t="n">
        <v>2022</v>
      </c>
      <c r="K415" s="21" t="n">
        <v>2022</v>
      </c>
      <c r="L415" s="21" t="n">
        <v>2022</v>
      </c>
      <c r="M415" s="21" t="n">
        <v>2022</v>
      </c>
      <c r="N415" s="21" t="n">
        <v>2022</v>
      </c>
    </row>
  </sheetData>
  <pageMargins left="0.75" right="0.75" top="1" bottom="1" header="0.5" footer="0.5"/>
</worksheet>
</file>

<file path=xl/worksheets/sheet12.xml><?xml version="1.0" encoding="utf-8"?>
<worksheet xmlns="http://schemas.openxmlformats.org/spreadsheetml/2006/main">
  <sheetPr codeName="Sheet12">
    <outlinePr summaryBelow="1" summaryRight="1"/>
    <pageSetUpPr/>
  </sheetPr>
  <dimension ref="A2:AA132"/>
  <sheetViews>
    <sheetView tabSelected="0" workbookViewId="0">
      <pane xSplit="3" ySplit="4" topLeftCell="D5" activePane="bottomRight" state="frozen"/>
      <selection pane="topRight"/>
      <selection pane="bottomLeft"/>
      <selection pane="bottomRight" activeCell="A1" sqref="A1"/>
    </sheetView>
  </sheetViews>
  <sheetFormatPr baseColWidth="8" defaultRowHeight="15" outlineLevelCol="0"/>
  <cols>
    <col width="10" customWidth="1" min="1" max="1"/>
    <col width="10" customWidth="1" min="2" max="2"/>
    <col width="10" customWidth="1" min="3" max="3"/>
    <col width="10" customWidth="1" min="4" max="4"/>
    <col width="10"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10" customWidth="1" min="16" max="16"/>
    <col width="10" customWidth="1" min="17" max="17"/>
    <col width="10" customWidth="1" min="18" max="18"/>
    <col width="10" customWidth="1" min="19" max="19"/>
    <col width="10" customWidth="1" min="20" max="20"/>
    <col width="10" customWidth="1" min="21" max="21"/>
    <col width="10" customWidth="1" min="22" max="22"/>
    <col width="10" customWidth="1" min="23" max="23"/>
    <col width="10" customWidth="1" min="24" max="24"/>
    <col width="10" customWidth="1" min="25" max="25"/>
    <col width="10" customWidth="1" min="26" max="26"/>
    <col width="10" customWidth="1" min="27" max="27"/>
  </cols>
  <sheetData>
    <row r="2">
      <c r="A2" s="2" t="inlineStr">
        <is>
          <t>Inputs by fuel | subsector: every lookup used by Mitigation (data step, no calculations)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row>
    <row r="3">
      <c r="A3" s="14" t="inlineStr">
        <is>
          <t>One row per fuel | subsector (same taxonomy as Mitigation columns B:C). Mitigation reads these columns with INDEX/MATCH on the key. Green = input.</t>
        </is>
      </c>
    </row>
    <row r="4" ht="48" customHeight="1">
      <c r="A4" s="79" t="inlineStr">
        <is>
          <t>Key (fuel|subsector)</t>
        </is>
      </c>
      <c r="B4" s="79" t="inlineStr">
        <is>
          <t>Fuel</t>
        </is>
      </c>
      <c r="C4" s="79" t="inlineStr">
        <is>
          <t>Subsector</t>
        </is>
      </c>
      <c r="D4" s="79" t="inlineStr">
        <is>
          <t>Elasticity sector</t>
        </is>
      </c>
      <c r="E4" s="79" t="inlineStr">
        <is>
          <t>Elasticity fuel</t>
        </is>
      </c>
      <c r="F4" s="79" t="inlineStr">
        <is>
          <t>AEEI fuel</t>
        </is>
      </c>
      <c r="G4" s="79" t="inlineStr">
        <is>
          <t>Price sector rule of the fuel (sub / all)</t>
        </is>
      </c>
      <c r="H4" s="79" t="inlineStr">
        <is>
          <t>Coal/gas price sector of the subsector</t>
        </is>
      </c>
      <c r="I4" s="79" t="inlineStr">
        <is>
          <t>Price code</t>
        </is>
      </c>
      <c r="J4" s="79" t="inlineStr">
        <is>
          <t>EF sector</t>
        </is>
      </c>
      <c r="K4" s="79" t="inlineStr">
        <is>
          <t>GJ per price unit</t>
        </is>
      </c>
      <c r="L4" s="79" t="inlineStr">
        <is>
          <t>Fuel position (coverage)</t>
        </is>
      </c>
      <c r="M4" s="79" t="inlineStr">
        <is>
          <t>Sector position (coverage)</t>
        </is>
      </c>
      <c r="N4" s="79" t="inlineStr">
        <is>
          <t>Price-fuel position (fuel price reform)</t>
        </is>
      </c>
      <c r="O4" s="79" t="inlineStr">
        <is>
          <t>eps_Y GDP</t>
        </is>
      </c>
      <c r="P4" s="79" t="inlineStr">
        <is>
          <t>eps_U usage</t>
        </is>
      </c>
      <c r="Q4" s="79" t="inlineStr">
        <is>
          <t>eps_F efficiency</t>
        </is>
      </c>
      <c r="R4" s="79" t="inlineStr">
        <is>
          <t>alpha AEEI</t>
        </is>
      </c>
      <c r="S4" s="79" t="inlineStr">
        <is>
          <t>AEEI factor (1/(1+alpha))^(1+eps_U)</t>
        </is>
      </c>
      <c r="T4" s="79" t="inlineStr">
        <is>
          <t>Efficiency exponent eps_F x (1+eps_U)</t>
        </is>
      </c>
      <c r="U4" s="79" t="inlineStr">
        <is>
          <t>Price position (section 2)</t>
        </is>
      </c>
      <c r="V4" s="79" t="inlineStr">
        <is>
          <t>VAT rate</t>
        </is>
      </c>
      <c r="W4" s="79" t="inlineStr">
        <is>
          <t>EF (tCO2/GJ)</t>
        </is>
      </c>
      <c r="X4" s="79" t="inlineStr">
        <is>
          <t>Base-year fuel use (ktoe)</t>
        </is>
      </c>
      <c r="Y4" s="79" t="inlineStr">
        <is>
          <t>ECP sector of the subsector (legacy: pow, trs, res, ind)</t>
        </is>
      </c>
      <c r="Z4" s="79" t="inlineStr">
        <is>
          <t>Existing carbon tax coverage: sector x fuel share (sheet ECP)</t>
        </is>
      </c>
      <c r="AA4" s="79" t="inlineStr">
        <is>
          <t>Existing ETS coverage: sector x fuel share (sheet ECP)</t>
        </is>
      </c>
    </row>
    <row r="5">
      <c r="A5" s="14">
        <f>$B5&amp;"|"&amp;$C5</f>
        <v/>
      </c>
      <c r="B5" s="21" t="inlineStr">
        <is>
          <t>coa</t>
        </is>
      </c>
      <c r="C5" s="21" t="inlineStr">
        <is>
          <t>rod</t>
        </is>
      </c>
      <c r="D5" s="14">
        <f>INDEX(Mapping!$D$5:$D$20,MATCH($C5,SubKey,0))</f>
        <v/>
      </c>
      <c r="E5" s="14">
        <f>INDEX(Mapping!$C$30:$C$37,MATCH($B5,FuelKey,0))</f>
        <v/>
      </c>
      <c r="F5" s="14">
        <f>INDEX(Mapping!$D$30:$D$37,MATCH($B5,FuelKey,0))</f>
        <v/>
      </c>
      <c r="G5" s="14">
        <f>INDEX(Mapping!$E$30:$E$37,MATCH($B5,FuelKey,0))</f>
        <v/>
      </c>
      <c r="H5" s="14">
        <f>INDEX(Mapping!$F$5:$F$20,MATCH($C5,SubKey,0))</f>
        <v/>
      </c>
      <c r="I5" s="14">
        <f>$B5&amp;"."&amp;IF($G5="sub",$H5,"all")</f>
        <v/>
      </c>
      <c r="J5" s="14">
        <f>INDEX(Mapping!$E$5:$E$20,MATCH($C5,SubKey,0))</f>
        <v/>
      </c>
      <c r="K5" s="14">
        <f>INDEX(Mapping!$G$30:$G$37,MATCH($B5,FuelKey,0))</f>
        <v/>
      </c>
      <c r="L5" s="14">
        <f>INDEX(Mapping!$H$30:$H$37,MATCH($B5,FuelKey,0))</f>
        <v/>
      </c>
      <c r="M5" s="14">
        <f>INDEX(Mapping!$H$5:$H$20,MATCH($C5,SubKey,0))</f>
        <v/>
      </c>
      <c r="N5" s="14">
        <f>INDEX(Mapping!$E$50:$E$63,MATCH($I5,Mapping!$A$50:$A$63,0))</f>
        <v/>
      </c>
      <c r="O5" s="23">
        <f>INDEX(ElaVal,MATCH("inc|"&amp;$E5&amp;"|"&amp;$D5,ElaKey,0),MATCH(Settings!$C$6,ElaGroup,0))</f>
        <v/>
      </c>
      <c r="P5" s="23">
        <f>INDEX(ElaVal,MATCH("usg|"&amp;$E5&amp;"|"&amp;$D5,ElaKey,0),MATCH(Settings!$C$6,ElaGroup,0))</f>
        <v/>
      </c>
      <c r="Q5" s="23">
        <f>INDEX(ElaVal,MATCH("eff|"&amp;$E5&amp;"|"&amp;$D5,ElaKey,0),MATCH(Settings!$C$6,ElaGroup,0))</f>
        <v/>
      </c>
      <c r="R5" s="13">
        <f>INDEX(ElaVal,MATCH("aei|"&amp;$F5&amp;"|"&amp;$D5,ElaKey,0),MATCH(Settings!$C$6,ElaGroup,0))</f>
        <v/>
      </c>
      <c r="S5" s="16">
        <f>(1/(1+$R5))^(1+$P5)</f>
        <v/>
      </c>
      <c r="T5" s="23">
        <f>$Q5*(1+$P5)</f>
        <v/>
      </c>
      <c r="U5" s="14">
        <f>INDEX(Inputs_prices!$E$7:$E$18,MATCH($I5,Inputs_prices!$A$7:$A$18,0))</f>
        <v/>
      </c>
      <c r="V5" s="13">
        <f>INDEX(Inputs_prices!$R$7:$R$18,MATCH($I5,Inputs_prices!$A$7:$A$18,0))</f>
        <v/>
      </c>
      <c r="W5" s="16">
        <f>INDEX(EFVal,MATCH(Settings!$C$4&amp;"|"&amp;$B5&amp;"|"&amp;$J5,EFKey,0))</f>
        <v/>
      </c>
      <c r="X5" s="40">
        <f>INDEX(ConsVal,MATCH(Settings!$C$4&amp;"|"&amp;Settings!$C$7&amp;"|"&amp;$C5&amp;"|"&amp;$B5,ConsKey,0))</f>
        <v/>
      </c>
      <c r="Y5" s="14">
        <f>INDEX(Mapping!$I$5:$I$20,MATCH($C5,SubKey,0))</f>
        <v/>
      </c>
      <c r="Z5" s="32">
        <f>INDEX(ECPCov,MATCH("ecs."&amp;$Y5,ECPKey,0))*INDEX(ECPCov,MATCH("ecf."&amp;$B5,ECPKey,0))</f>
        <v/>
      </c>
      <c r="AA5" s="32">
        <f>INDEX(ECPCov,MATCH("ees."&amp;$Y5,ECPKey,0))*INDEX(ECPCov,MATCH("eef."&amp;$B5,ECPKey,0))</f>
        <v/>
      </c>
    </row>
    <row r="6">
      <c r="A6" s="14">
        <f>$B6&amp;"|"&amp;$C6</f>
        <v/>
      </c>
      <c r="B6" s="21" t="inlineStr">
        <is>
          <t>nga</t>
        </is>
      </c>
      <c r="C6" s="21" t="inlineStr">
        <is>
          <t>rod</t>
        </is>
      </c>
      <c r="D6" s="14">
        <f>INDEX(Mapping!$D$5:$D$20,MATCH($C6,SubKey,0))</f>
        <v/>
      </c>
      <c r="E6" s="14">
        <f>INDEX(Mapping!$C$30:$C$37,MATCH($B6,FuelKey,0))</f>
        <v/>
      </c>
      <c r="F6" s="14">
        <f>INDEX(Mapping!$D$30:$D$37,MATCH($B6,FuelKey,0))</f>
        <v/>
      </c>
      <c r="G6" s="14">
        <f>INDEX(Mapping!$E$30:$E$37,MATCH($B6,FuelKey,0))</f>
        <v/>
      </c>
      <c r="H6" s="14">
        <f>INDEX(Mapping!$F$5:$F$20,MATCH($C6,SubKey,0))</f>
        <v/>
      </c>
      <c r="I6" s="14">
        <f>$B6&amp;"."&amp;IF($G6="sub",$H6,"all")</f>
        <v/>
      </c>
      <c r="J6" s="14">
        <f>INDEX(Mapping!$E$5:$E$20,MATCH($C6,SubKey,0))</f>
        <v/>
      </c>
      <c r="K6" s="14">
        <f>INDEX(Mapping!$G$30:$G$37,MATCH($B6,FuelKey,0))</f>
        <v/>
      </c>
      <c r="L6" s="14">
        <f>INDEX(Mapping!$H$30:$H$37,MATCH($B6,FuelKey,0))</f>
        <v/>
      </c>
      <c r="M6" s="14">
        <f>INDEX(Mapping!$H$5:$H$20,MATCH($C6,SubKey,0))</f>
        <v/>
      </c>
      <c r="N6" s="14">
        <f>INDEX(Mapping!$E$50:$E$63,MATCH($I6,Mapping!$A$50:$A$63,0))</f>
        <v/>
      </c>
      <c r="O6" s="23">
        <f>INDEX(ElaVal,MATCH("inc|"&amp;$E6&amp;"|"&amp;$D6,ElaKey,0),MATCH(Settings!$C$6,ElaGroup,0))</f>
        <v/>
      </c>
      <c r="P6" s="23">
        <f>INDEX(ElaVal,MATCH("usg|"&amp;$E6&amp;"|"&amp;$D6,ElaKey,0),MATCH(Settings!$C$6,ElaGroup,0))</f>
        <v/>
      </c>
      <c r="Q6" s="23">
        <f>INDEX(ElaVal,MATCH("eff|"&amp;$E6&amp;"|"&amp;$D6,ElaKey,0),MATCH(Settings!$C$6,ElaGroup,0))</f>
        <v/>
      </c>
      <c r="R6" s="13">
        <f>INDEX(ElaVal,MATCH("aei|"&amp;$F6&amp;"|"&amp;$D6,ElaKey,0),MATCH(Settings!$C$6,ElaGroup,0))</f>
        <v/>
      </c>
      <c r="S6" s="16">
        <f>(1/(1+$R6))^(1+$P6)</f>
        <v/>
      </c>
      <c r="T6" s="23">
        <f>$Q6*(1+$P6)</f>
        <v/>
      </c>
      <c r="U6" s="14">
        <f>INDEX(Inputs_prices!$E$7:$E$18,MATCH($I6,Inputs_prices!$A$7:$A$18,0))</f>
        <v/>
      </c>
      <c r="V6" s="13">
        <f>INDEX(Inputs_prices!$R$7:$R$18,MATCH($I6,Inputs_prices!$A$7:$A$18,0))</f>
        <v/>
      </c>
      <c r="W6" s="16">
        <f>INDEX(EFVal,MATCH(Settings!$C$4&amp;"|"&amp;$B6&amp;"|"&amp;$J6,EFKey,0))</f>
        <v/>
      </c>
      <c r="X6" s="40">
        <f>INDEX(ConsVal,MATCH(Settings!$C$4&amp;"|"&amp;Settings!$C$7&amp;"|"&amp;$C6&amp;"|"&amp;$B6,ConsKey,0))</f>
        <v/>
      </c>
      <c r="Y6" s="14">
        <f>INDEX(Mapping!$I$5:$I$20,MATCH($C6,SubKey,0))</f>
        <v/>
      </c>
      <c r="Z6" s="32">
        <f>INDEX(ECPCov,MATCH("ecs."&amp;$Y6,ECPKey,0))*INDEX(ECPCov,MATCH("ecf."&amp;$B6,ECPKey,0))</f>
        <v/>
      </c>
      <c r="AA6" s="32">
        <f>INDEX(ECPCov,MATCH("ees."&amp;$Y6,ECPKey,0))*INDEX(ECPCov,MATCH("eef."&amp;$B6,ECPKey,0))</f>
        <v/>
      </c>
    </row>
    <row r="7">
      <c r="A7" s="14">
        <f>$B7&amp;"|"&amp;$C7</f>
        <v/>
      </c>
      <c r="B7" s="21" t="inlineStr">
        <is>
          <t>gso</t>
        </is>
      </c>
      <c r="C7" s="21" t="inlineStr">
        <is>
          <t>rod</t>
        </is>
      </c>
      <c r="D7" s="14">
        <f>INDEX(Mapping!$D$5:$D$20,MATCH($C7,SubKey,0))</f>
        <v/>
      </c>
      <c r="E7" s="14">
        <f>INDEX(Mapping!$C$30:$C$37,MATCH($B7,FuelKey,0))</f>
        <v/>
      </c>
      <c r="F7" s="14">
        <f>INDEX(Mapping!$D$30:$D$37,MATCH($B7,FuelKey,0))</f>
        <v/>
      </c>
      <c r="G7" s="14">
        <f>INDEX(Mapping!$E$30:$E$37,MATCH($B7,FuelKey,0))</f>
        <v/>
      </c>
      <c r="H7" s="14">
        <f>INDEX(Mapping!$F$5:$F$20,MATCH($C7,SubKey,0))</f>
        <v/>
      </c>
      <c r="I7" s="14">
        <f>$B7&amp;"."&amp;IF($G7="sub",$H7,"all")</f>
        <v/>
      </c>
      <c r="J7" s="14">
        <f>INDEX(Mapping!$E$5:$E$20,MATCH($C7,SubKey,0))</f>
        <v/>
      </c>
      <c r="K7" s="14">
        <f>INDEX(Mapping!$G$30:$G$37,MATCH($B7,FuelKey,0))</f>
        <v/>
      </c>
      <c r="L7" s="14">
        <f>INDEX(Mapping!$H$30:$H$37,MATCH($B7,FuelKey,0))</f>
        <v/>
      </c>
      <c r="M7" s="14">
        <f>INDEX(Mapping!$H$5:$H$20,MATCH($C7,SubKey,0))</f>
        <v/>
      </c>
      <c r="N7" s="14">
        <f>INDEX(Mapping!$E$50:$E$63,MATCH($I7,Mapping!$A$50:$A$63,0))</f>
        <v/>
      </c>
      <c r="O7" s="23">
        <f>INDEX(ElaVal,MATCH("inc|"&amp;$E7&amp;"|"&amp;$D7,ElaKey,0),MATCH(Settings!$C$6,ElaGroup,0))</f>
        <v/>
      </c>
      <c r="P7" s="23">
        <f>INDEX(ElaVal,MATCH("usg|"&amp;$E7&amp;"|"&amp;$D7,ElaKey,0),MATCH(Settings!$C$6,ElaGroup,0))</f>
        <v/>
      </c>
      <c r="Q7" s="23">
        <f>INDEX(ElaVal,MATCH("eff|"&amp;$E7&amp;"|"&amp;$D7,ElaKey,0),MATCH(Settings!$C$6,ElaGroup,0))</f>
        <v/>
      </c>
      <c r="R7" s="13">
        <f>INDEX(ElaVal,MATCH("aei|"&amp;$F7&amp;"|"&amp;$D7,ElaKey,0),MATCH(Settings!$C$6,ElaGroup,0))</f>
        <v/>
      </c>
      <c r="S7" s="16">
        <f>(1/(1+$R7))^(1+$P7)</f>
        <v/>
      </c>
      <c r="T7" s="23">
        <f>$Q7*(1+$P7)</f>
        <v/>
      </c>
      <c r="U7" s="14">
        <f>INDEX(Inputs_prices!$E$7:$E$18,MATCH($I7,Inputs_prices!$A$7:$A$18,0))</f>
        <v/>
      </c>
      <c r="V7" s="13">
        <f>INDEX(Inputs_prices!$R$7:$R$18,MATCH($I7,Inputs_prices!$A$7:$A$18,0))</f>
        <v/>
      </c>
      <c r="W7" s="16">
        <f>INDEX(EFVal,MATCH(Settings!$C$4&amp;"|"&amp;$B7&amp;"|"&amp;$J7,EFKey,0))</f>
        <v/>
      </c>
      <c r="X7" s="40">
        <f>INDEX(ConsVal,MATCH(Settings!$C$4&amp;"|"&amp;Settings!$C$7&amp;"|"&amp;$C7&amp;"|"&amp;$B7,ConsKey,0))</f>
        <v/>
      </c>
      <c r="Y7" s="14">
        <f>INDEX(Mapping!$I$5:$I$20,MATCH($C7,SubKey,0))</f>
        <v/>
      </c>
      <c r="Z7" s="32">
        <f>INDEX(ECPCov,MATCH("ecs."&amp;$Y7,ECPKey,0))*INDEX(ECPCov,MATCH("ecf."&amp;$B7,ECPKey,0))</f>
        <v/>
      </c>
      <c r="AA7" s="32">
        <f>INDEX(ECPCov,MATCH("ees."&amp;$Y7,ECPKey,0))*INDEX(ECPCov,MATCH("eef."&amp;$B7,ECPKey,0))</f>
        <v/>
      </c>
    </row>
    <row r="8">
      <c r="A8" s="14">
        <f>$B8&amp;"|"&amp;$C8</f>
        <v/>
      </c>
      <c r="B8" s="21" t="inlineStr">
        <is>
          <t>die</t>
        </is>
      </c>
      <c r="C8" s="21" t="inlineStr">
        <is>
          <t>rod</t>
        </is>
      </c>
      <c r="D8" s="14">
        <f>INDEX(Mapping!$D$5:$D$20,MATCH($C8,SubKey,0))</f>
        <v/>
      </c>
      <c r="E8" s="14">
        <f>INDEX(Mapping!$C$30:$C$37,MATCH($B8,FuelKey,0))</f>
        <v/>
      </c>
      <c r="F8" s="14">
        <f>INDEX(Mapping!$D$30:$D$37,MATCH($B8,FuelKey,0))</f>
        <v/>
      </c>
      <c r="G8" s="14">
        <f>INDEX(Mapping!$E$30:$E$37,MATCH($B8,FuelKey,0))</f>
        <v/>
      </c>
      <c r="H8" s="14">
        <f>INDEX(Mapping!$F$5:$F$20,MATCH($C8,SubKey,0))</f>
        <v/>
      </c>
      <c r="I8" s="14">
        <f>$B8&amp;"."&amp;IF($G8="sub",$H8,"all")</f>
        <v/>
      </c>
      <c r="J8" s="14">
        <f>INDEX(Mapping!$E$5:$E$20,MATCH($C8,SubKey,0))</f>
        <v/>
      </c>
      <c r="K8" s="14">
        <f>INDEX(Mapping!$G$30:$G$37,MATCH($B8,FuelKey,0))</f>
        <v/>
      </c>
      <c r="L8" s="14">
        <f>INDEX(Mapping!$H$30:$H$37,MATCH($B8,FuelKey,0))</f>
        <v/>
      </c>
      <c r="M8" s="14">
        <f>INDEX(Mapping!$H$5:$H$20,MATCH($C8,SubKey,0))</f>
        <v/>
      </c>
      <c r="N8" s="14">
        <f>INDEX(Mapping!$E$50:$E$63,MATCH($I8,Mapping!$A$50:$A$63,0))</f>
        <v/>
      </c>
      <c r="O8" s="23">
        <f>INDEX(ElaVal,MATCH("inc|"&amp;$E8&amp;"|"&amp;$D8,ElaKey,0),MATCH(Settings!$C$6,ElaGroup,0))</f>
        <v/>
      </c>
      <c r="P8" s="23">
        <f>INDEX(ElaVal,MATCH("usg|"&amp;$E8&amp;"|"&amp;$D8,ElaKey,0),MATCH(Settings!$C$6,ElaGroup,0))</f>
        <v/>
      </c>
      <c r="Q8" s="23">
        <f>INDEX(ElaVal,MATCH("eff|"&amp;$E8&amp;"|"&amp;$D8,ElaKey,0),MATCH(Settings!$C$6,ElaGroup,0))</f>
        <v/>
      </c>
      <c r="R8" s="13">
        <f>INDEX(ElaVal,MATCH("aei|"&amp;$F8&amp;"|"&amp;$D8,ElaKey,0),MATCH(Settings!$C$6,ElaGroup,0))</f>
        <v/>
      </c>
      <c r="S8" s="16">
        <f>(1/(1+$R8))^(1+$P8)</f>
        <v/>
      </c>
      <c r="T8" s="23">
        <f>$Q8*(1+$P8)</f>
        <v/>
      </c>
      <c r="U8" s="14">
        <f>INDEX(Inputs_prices!$E$7:$E$18,MATCH($I8,Inputs_prices!$A$7:$A$18,0))</f>
        <v/>
      </c>
      <c r="V8" s="13">
        <f>INDEX(Inputs_prices!$R$7:$R$18,MATCH($I8,Inputs_prices!$A$7:$A$18,0))</f>
        <v/>
      </c>
      <c r="W8" s="16">
        <f>INDEX(EFVal,MATCH(Settings!$C$4&amp;"|"&amp;$B8&amp;"|"&amp;$J8,EFKey,0))</f>
        <v/>
      </c>
      <c r="X8" s="40">
        <f>INDEX(ConsVal,MATCH(Settings!$C$4&amp;"|"&amp;Settings!$C$7&amp;"|"&amp;$C8&amp;"|"&amp;$B8,ConsKey,0))</f>
        <v/>
      </c>
      <c r="Y8" s="14">
        <f>INDEX(Mapping!$I$5:$I$20,MATCH($C8,SubKey,0))</f>
        <v/>
      </c>
      <c r="Z8" s="32">
        <f>INDEX(ECPCov,MATCH("ecs."&amp;$Y8,ECPKey,0))*INDEX(ECPCov,MATCH("ecf."&amp;$B8,ECPKey,0))</f>
        <v/>
      </c>
      <c r="AA8" s="32">
        <f>INDEX(ECPCov,MATCH("ees."&amp;$Y8,ECPKey,0))*INDEX(ECPCov,MATCH("eef."&amp;$B8,ECPKey,0))</f>
        <v/>
      </c>
    </row>
    <row r="9">
      <c r="A9" s="14">
        <f>$B9&amp;"|"&amp;$C9</f>
        <v/>
      </c>
      <c r="B9" s="21" t="inlineStr">
        <is>
          <t>lpg</t>
        </is>
      </c>
      <c r="C9" s="21" t="inlineStr">
        <is>
          <t>rod</t>
        </is>
      </c>
      <c r="D9" s="14">
        <f>INDEX(Mapping!$D$5:$D$20,MATCH($C9,SubKey,0))</f>
        <v/>
      </c>
      <c r="E9" s="14">
        <f>INDEX(Mapping!$C$30:$C$37,MATCH($B9,FuelKey,0))</f>
        <v/>
      </c>
      <c r="F9" s="14">
        <f>INDEX(Mapping!$D$30:$D$37,MATCH($B9,FuelKey,0))</f>
        <v/>
      </c>
      <c r="G9" s="14">
        <f>INDEX(Mapping!$E$30:$E$37,MATCH($B9,FuelKey,0))</f>
        <v/>
      </c>
      <c r="H9" s="14">
        <f>INDEX(Mapping!$F$5:$F$20,MATCH($C9,SubKey,0))</f>
        <v/>
      </c>
      <c r="I9" s="14">
        <f>$B9&amp;"."&amp;IF($G9="sub",$H9,"all")</f>
        <v/>
      </c>
      <c r="J9" s="14">
        <f>INDEX(Mapping!$E$5:$E$20,MATCH($C9,SubKey,0))</f>
        <v/>
      </c>
      <c r="K9" s="14">
        <f>INDEX(Mapping!$G$30:$G$37,MATCH($B9,FuelKey,0))</f>
        <v/>
      </c>
      <c r="L9" s="14">
        <f>INDEX(Mapping!$H$30:$H$37,MATCH($B9,FuelKey,0))</f>
        <v/>
      </c>
      <c r="M9" s="14">
        <f>INDEX(Mapping!$H$5:$H$20,MATCH($C9,SubKey,0))</f>
        <v/>
      </c>
      <c r="N9" s="14">
        <f>INDEX(Mapping!$E$50:$E$63,MATCH($I9,Mapping!$A$50:$A$63,0))</f>
        <v/>
      </c>
      <c r="O9" s="23">
        <f>INDEX(ElaVal,MATCH("inc|"&amp;$E9&amp;"|"&amp;$D9,ElaKey,0),MATCH(Settings!$C$6,ElaGroup,0))</f>
        <v/>
      </c>
      <c r="P9" s="23">
        <f>INDEX(ElaVal,MATCH("usg|"&amp;$E9&amp;"|"&amp;$D9,ElaKey,0),MATCH(Settings!$C$6,ElaGroup,0))</f>
        <v/>
      </c>
      <c r="Q9" s="23">
        <f>INDEX(ElaVal,MATCH("eff|"&amp;$E9&amp;"|"&amp;$D9,ElaKey,0),MATCH(Settings!$C$6,ElaGroup,0))</f>
        <v/>
      </c>
      <c r="R9" s="13">
        <f>INDEX(ElaVal,MATCH("aei|"&amp;$F9&amp;"|"&amp;$D9,ElaKey,0),MATCH(Settings!$C$6,ElaGroup,0))</f>
        <v/>
      </c>
      <c r="S9" s="16">
        <f>(1/(1+$R9))^(1+$P9)</f>
        <v/>
      </c>
      <c r="T9" s="23">
        <f>$Q9*(1+$P9)</f>
        <v/>
      </c>
      <c r="U9" s="14">
        <f>INDEX(Inputs_prices!$E$7:$E$18,MATCH($I9,Inputs_prices!$A$7:$A$18,0))</f>
        <v/>
      </c>
      <c r="V9" s="13">
        <f>INDEX(Inputs_prices!$R$7:$R$18,MATCH($I9,Inputs_prices!$A$7:$A$18,0))</f>
        <v/>
      </c>
      <c r="W9" s="16">
        <f>INDEX(EFVal,MATCH(Settings!$C$4&amp;"|"&amp;$B9&amp;"|"&amp;$J9,EFKey,0))</f>
        <v/>
      </c>
      <c r="X9" s="40">
        <f>INDEX(ConsVal,MATCH(Settings!$C$4&amp;"|"&amp;Settings!$C$7&amp;"|"&amp;$C9&amp;"|"&amp;$B9,ConsKey,0))</f>
        <v/>
      </c>
      <c r="Y9" s="14">
        <f>INDEX(Mapping!$I$5:$I$20,MATCH($C9,SubKey,0))</f>
        <v/>
      </c>
      <c r="Z9" s="32">
        <f>INDEX(ECPCov,MATCH("ecs."&amp;$Y9,ECPKey,0))*INDEX(ECPCov,MATCH("ecf."&amp;$B9,ECPKey,0))</f>
        <v/>
      </c>
      <c r="AA9" s="32">
        <f>INDEX(ECPCov,MATCH("ees."&amp;$Y9,ECPKey,0))*INDEX(ECPCov,MATCH("eef."&amp;$B9,ECPKey,0))</f>
        <v/>
      </c>
    </row>
    <row r="10">
      <c r="A10" s="14">
        <f>$B10&amp;"|"&amp;$C10</f>
        <v/>
      </c>
      <c r="B10" s="21" t="inlineStr">
        <is>
          <t>ker</t>
        </is>
      </c>
      <c r="C10" s="21" t="inlineStr">
        <is>
          <t>rod</t>
        </is>
      </c>
      <c r="D10" s="14">
        <f>INDEX(Mapping!$D$5:$D$20,MATCH($C10,SubKey,0))</f>
        <v/>
      </c>
      <c r="E10" s="14">
        <f>INDEX(Mapping!$C$30:$C$37,MATCH($B10,FuelKey,0))</f>
        <v/>
      </c>
      <c r="F10" s="14">
        <f>INDEX(Mapping!$D$30:$D$37,MATCH($B10,FuelKey,0))</f>
        <v/>
      </c>
      <c r="G10" s="14">
        <f>INDEX(Mapping!$E$30:$E$37,MATCH($B10,FuelKey,0))</f>
        <v/>
      </c>
      <c r="H10" s="14">
        <f>INDEX(Mapping!$F$5:$F$20,MATCH($C10,SubKey,0))</f>
        <v/>
      </c>
      <c r="I10" s="14">
        <f>$B10&amp;"."&amp;IF($G10="sub",$H10,"all")</f>
        <v/>
      </c>
      <c r="J10" s="14">
        <f>INDEX(Mapping!$E$5:$E$20,MATCH($C10,SubKey,0))</f>
        <v/>
      </c>
      <c r="K10" s="14">
        <f>INDEX(Mapping!$G$30:$G$37,MATCH($B10,FuelKey,0))</f>
        <v/>
      </c>
      <c r="L10" s="14">
        <f>INDEX(Mapping!$H$30:$H$37,MATCH($B10,FuelKey,0))</f>
        <v/>
      </c>
      <c r="M10" s="14">
        <f>INDEX(Mapping!$H$5:$H$20,MATCH($C10,SubKey,0))</f>
        <v/>
      </c>
      <c r="N10" s="14">
        <f>INDEX(Mapping!$E$50:$E$63,MATCH($I10,Mapping!$A$50:$A$63,0))</f>
        <v/>
      </c>
      <c r="O10" s="23">
        <f>INDEX(ElaVal,MATCH("inc|"&amp;$E10&amp;"|"&amp;$D10,ElaKey,0),MATCH(Settings!$C$6,ElaGroup,0))</f>
        <v/>
      </c>
      <c r="P10" s="23">
        <f>INDEX(ElaVal,MATCH("usg|"&amp;$E10&amp;"|"&amp;$D10,ElaKey,0),MATCH(Settings!$C$6,ElaGroup,0))</f>
        <v/>
      </c>
      <c r="Q10" s="23">
        <f>INDEX(ElaVal,MATCH("eff|"&amp;$E10&amp;"|"&amp;$D10,ElaKey,0),MATCH(Settings!$C$6,ElaGroup,0))</f>
        <v/>
      </c>
      <c r="R10" s="13">
        <f>INDEX(ElaVal,MATCH("aei|"&amp;$F10&amp;"|"&amp;$D10,ElaKey,0),MATCH(Settings!$C$6,ElaGroup,0))</f>
        <v/>
      </c>
      <c r="S10" s="16">
        <f>(1/(1+$R10))^(1+$P10)</f>
        <v/>
      </c>
      <c r="T10" s="23">
        <f>$Q10*(1+$P10)</f>
        <v/>
      </c>
      <c r="U10" s="14">
        <f>INDEX(Inputs_prices!$E$7:$E$18,MATCH($I10,Inputs_prices!$A$7:$A$18,0))</f>
        <v/>
      </c>
      <c r="V10" s="13">
        <f>INDEX(Inputs_prices!$R$7:$R$18,MATCH($I10,Inputs_prices!$A$7:$A$18,0))</f>
        <v/>
      </c>
      <c r="W10" s="16">
        <f>INDEX(EFVal,MATCH(Settings!$C$4&amp;"|"&amp;$B10&amp;"|"&amp;$J10,EFKey,0))</f>
        <v/>
      </c>
      <c r="X10" s="40">
        <f>INDEX(ConsVal,MATCH(Settings!$C$4&amp;"|"&amp;Settings!$C$7&amp;"|"&amp;$C10&amp;"|"&amp;$B10,ConsKey,0))</f>
        <v/>
      </c>
      <c r="Y10" s="14">
        <f>INDEX(Mapping!$I$5:$I$20,MATCH($C10,SubKey,0))</f>
        <v/>
      </c>
      <c r="Z10" s="32">
        <f>INDEX(ECPCov,MATCH("ecs."&amp;$Y10,ECPKey,0))*INDEX(ECPCov,MATCH("ecf."&amp;$B10,ECPKey,0))</f>
        <v/>
      </c>
      <c r="AA10" s="32">
        <f>INDEX(ECPCov,MATCH("ees."&amp;$Y10,ECPKey,0))*INDEX(ECPCov,MATCH("eef."&amp;$B10,ECPKey,0))</f>
        <v/>
      </c>
    </row>
    <row r="11">
      <c r="A11" s="14">
        <f>$B11&amp;"|"&amp;$C11</f>
        <v/>
      </c>
      <c r="B11" s="21" t="inlineStr">
        <is>
          <t>oop</t>
        </is>
      </c>
      <c r="C11" s="21" t="inlineStr">
        <is>
          <t>rod</t>
        </is>
      </c>
      <c r="D11" s="14">
        <f>INDEX(Mapping!$D$5:$D$20,MATCH($C11,SubKey,0))</f>
        <v/>
      </c>
      <c r="E11" s="14">
        <f>INDEX(Mapping!$C$30:$C$37,MATCH($B11,FuelKey,0))</f>
        <v/>
      </c>
      <c r="F11" s="14">
        <f>INDEX(Mapping!$D$30:$D$37,MATCH($B11,FuelKey,0))</f>
        <v/>
      </c>
      <c r="G11" s="14">
        <f>INDEX(Mapping!$E$30:$E$37,MATCH($B11,FuelKey,0))</f>
        <v/>
      </c>
      <c r="H11" s="14">
        <f>INDEX(Mapping!$F$5:$F$20,MATCH($C11,SubKey,0))</f>
        <v/>
      </c>
      <c r="I11" s="14">
        <f>$B11&amp;"."&amp;IF($G11="sub",$H11,"all")</f>
        <v/>
      </c>
      <c r="J11" s="14">
        <f>INDEX(Mapping!$E$5:$E$20,MATCH($C11,SubKey,0))</f>
        <v/>
      </c>
      <c r="K11" s="14">
        <f>INDEX(Mapping!$G$30:$G$37,MATCH($B11,FuelKey,0))</f>
        <v/>
      </c>
      <c r="L11" s="14">
        <f>INDEX(Mapping!$H$30:$H$37,MATCH($B11,FuelKey,0))</f>
        <v/>
      </c>
      <c r="M11" s="14">
        <f>INDEX(Mapping!$H$5:$H$20,MATCH($C11,SubKey,0))</f>
        <v/>
      </c>
      <c r="N11" s="14">
        <f>INDEX(Mapping!$E$50:$E$63,MATCH($I11,Mapping!$A$50:$A$63,0))</f>
        <v/>
      </c>
      <c r="O11" s="23">
        <f>INDEX(ElaVal,MATCH("inc|"&amp;$E11&amp;"|"&amp;$D11,ElaKey,0),MATCH(Settings!$C$6,ElaGroup,0))</f>
        <v/>
      </c>
      <c r="P11" s="23">
        <f>INDEX(ElaVal,MATCH("usg|"&amp;$E11&amp;"|"&amp;$D11,ElaKey,0),MATCH(Settings!$C$6,ElaGroup,0))</f>
        <v/>
      </c>
      <c r="Q11" s="23">
        <f>INDEX(ElaVal,MATCH("eff|"&amp;$E11&amp;"|"&amp;$D11,ElaKey,0),MATCH(Settings!$C$6,ElaGroup,0))</f>
        <v/>
      </c>
      <c r="R11" s="13">
        <f>INDEX(ElaVal,MATCH("aei|"&amp;$F11&amp;"|"&amp;$D11,ElaKey,0),MATCH(Settings!$C$6,ElaGroup,0))</f>
        <v/>
      </c>
      <c r="S11" s="16">
        <f>(1/(1+$R11))^(1+$P11)</f>
        <v/>
      </c>
      <c r="T11" s="23">
        <f>$Q11*(1+$P11)</f>
        <v/>
      </c>
      <c r="U11" s="14">
        <f>INDEX(Inputs_prices!$E$7:$E$18,MATCH($I11,Inputs_prices!$A$7:$A$18,0))</f>
        <v/>
      </c>
      <c r="V11" s="13">
        <f>INDEX(Inputs_prices!$R$7:$R$18,MATCH($I11,Inputs_prices!$A$7:$A$18,0))</f>
        <v/>
      </c>
      <c r="W11" s="16">
        <f>INDEX(EFVal,MATCH(Settings!$C$4&amp;"|"&amp;$B11&amp;"|"&amp;$J11,EFKey,0))</f>
        <v/>
      </c>
      <c r="X11" s="40">
        <f>INDEX(ConsVal,MATCH(Settings!$C$4&amp;"|"&amp;Settings!$C$7&amp;"|"&amp;$C11&amp;"|"&amp;$B11,ConsKey,0))</f>
        <v/>
      </c>
      <c r="Y11" s="14">
        <f>INDEX(Mapping!$I$5:$I$20,MATCH($C11,SubKey,0))</f>
        <v/>
      </c>
      <c r="Z11" s="32">
        <f>INDEX(ECPCov,MATCH("ecs."&amp;$Y11,ECPKey,0))*INDEX(ECPCov,MATCH("ecf."&amp;$B11,ECPKey,0))</f>
        <v/>
      </c>
      <c r="AA11" s="32">
        <f>INDEX(ECPCov,MATCH("ees."&amp;$Y11,ECPKey,0))*INDEX(ECPCov,MATCH("eef."&amp;$B11,ECPKey,0))</f>
        <v/>
      </c>
    </row>
    <row r="12">
      <c r="A12" s="14">
        <f>$B12&amp;"|"&amp;$C12</f>
        <v/>
      </c>
      <c r="B12" s="21" t="inlineStr">
        <is>
          <t>bio</t>
        </is>
      </c>
      <c r="C12" s="21" t="inlineStr">
        <is>
          <t>rod</t>
        </is>
      </c>
      <c r="D12" s="14">
        <f>INDEX(Mapping!$D$5:$D$20,MATCH($C12,SubKey,0))</f>
        <v/>
      </c>
      <c r="E12" s="14">
        <f>INDEX(Mapping!$C$30:$C$37,MATCH($B12,FuelKey,0))</f>
        <v/>
      </c>
      <c r="F12" s="14">
        <f>INDEX(Mapping!$D$30:$D$37,MATCH($B12,FuelKey,0))</f>
        <v/>
      </c>
      <c r="G12" s="14">
        <f>INDEX(Mapping!$E$30:$E$37,MATCH($B12,FuelKey,0))</f>
        <v/>
      </c>
      <c r="H12" s="14">
        <f>INDEX(Mapping!$F$5:$F$20,MATCH($C12,SubKey,0))</f>
        <v/>
      </c>
      <c r="I12" s="14">
        <f>$B12&amp;"."&amp;IF($G12="sub",$H12,"all")</f>
        <v/>
      </c>
      <c r="J12" s="14">
        <f>INDEX(Mapping!$E$5:$E$20,MATCH($C12,SubKey,0))</f>
        <v/>
      </c>
      <c r="K12" s="14">
        <f>INDEX(Mapping!$G$30:$G$37,MATCH($B12,FuelKey,0))</f>
        <v/>
      </c>
      <c r="L12" s="14">
        <f>INDEX(Mapping!$H$30:$H$37,MATCH($B12,FuelKey,0))</f>
        <v/>
      </c>
      <c r="M12" s="14">
        <f>INDEX(Mapping!$H$5:$H$20,MATCH($C12,SubKey,0))</f>
        <v/>
      </c>
      <c r="N12" s="14">
        <f>INDEX(Mapping!$E$50:$E$63,MATCH($I12,Mapping!$A$50:$A$63,0))</f>
        <v/>
      </c>
      <c r="O12" s="23">
        <f>INDEX(ElaVal,MATCH("inc|"&amp;$E12&amp;"|"&amp;$D12,ElaKey,0),MATCH(Settings!$C$6,ElaGroup,0))</f>
        <v/>
      </c>
      <c r="P12" s="23">
        <f>INDEX(ElaVal,MATCH("usg|"&amp;$E12&amp;"|"&amp;$D12,ElaKey,0),MATCH(Settings!$C$6,ElaGroup,0))</f>
        <v/>
      </c>
      <c r="Q12" s="23">
        <f>INDEX(ElaVal,MATCH("eff|"&amp;$E12&amp;"|"&amp;$D12,ElaKey,0),MATCH(Settings!$C$6,ElaGroup,0))</f>
        <v/>
      </c>
      <c r="R12" s="13">
        <f>INDEX(ElaVal,MATCH("aei|"&amp;$F12&amp;"|"&amp;$D12,ElaKey,0),MATCH(Settings!$C$6,ElaGroup,0))</f>
        <v/>
      </c>
      <c r="S12" s="16">
        <f>(1/(1+$R12))^(1+$P12)</f>
        <v/>
      </c>
      <c r="T12" s="23">
        <f>$Q12*(1+$P12)</f>
        <v/>
      </c>
      <c r="U12" s="14">
        <f>INDEX(Inputs_prices!$E$7:$E$18,MATCH($I12,Inputs_prices!$A$7:$A$18,0))</f>
        <v/>
      </c>
      <c r="V12" s="13">
        <f>INDEX(Inputs_prices!$R$7:$R$18,MATCH($I12,Inputs_prices!$A$7:$A$18,0))</f>
        <v/>
      </c>
      <c r="W12" s="16">
        <f>INDEX(EFVal,MATCH(Settings!$C$4&amp;"|"&amp;$B12&amp;"|"&amp;$J12,EFKey,0))</f>
        <v/>
      </c>
      <c r="X12" s="40">
        <f>INDEX(ConsVal,MATCH(Settings!$C$4&amp;"|"&amp;Settings!$C$7&amp;"|"&amp;$C12&amp;"|"&amp;$B12,ConsKey,0))</f>
        <v/>
      </c>
      <c r="Y12" s="14">
        <f>INDEX(Mapping!$I$5:$I$20,MATCH($C12,SubKey,0))</f>
        <v/>
      </c>
      <c r="Z12" s="32">
        <f>INDEX(ECPCov,MATCH("ecs."&amp;$Y12,ECPKey,0))*INDEX(ECPCov,MATCH("ecf."&amp;$B12,ECPKey,0))</f>
        <v/>
      </c>
      <c r="AA12" s="32">
        <f>INDEX(ECPCov,MATCH("ees."&amp;$Y12,ECPKey,0))*INDEX(ECPCov,MATCH("eef."&amp;$B12,ECPKey,0))</f>
        <v/>
      </c>
    </row>
    <row r="13">
      <c r="A13" s="14">
        <f>$B13&amp;"|"&amp;$C13</f>
        <v/>
      </c>
      <c r="B13" s="21" t="inlineStr">
        <is>
          <t>coa</t>
        </is>
      </c>
      <c r="C13" s="21" t="inlineStr">
        <is>
          <t>ral</t>
        </is>
      </c>
      <c r="D13" s="14">
        <f>INDEX(Mapping!$D$5:$D$20,MATCH($C13,SubKey,0))</f>
        <v/>
      </c>
      <c r="E13" s="14">
        <f>INDEX(Mapping!$C$30:$C$37,MATCH($B13,FuelKey,0))</f>
        <v/>
      </c>
      <c r="F13" s="14">
        <f>INDEX(Mapping!$D$30:$D$37,MATCH($B13,FuelKey,0))</f>
        <v/>
      </c>
      <c r="G13" s="14">
        <f>INDEX(Mapping!$E$30:$E$37,MATCH($B13,FuelKey,0))</f>
        <v/>
      </c>
      <c r="H13" s="14">
        <f>INDEX(Mapping!$F$5:$F$20,MATCH($C13,SubKey,0))</f>
        <v/>
      </c>
      <c r="I13" s="14">
        <f>$B13&amp;"."&amp;IF($G13="sub",$H13,"all")</f>
        <v/>
      </c>
      <c r="J13" s="14">
        <f>INDEX(Mapping!$E$5:$E$20,MATCH($C13,SubKey,0))</f>
        <v/>
      </c>
      <c r="K13" s="14">
        <f>INDEX(Mapping!$G$30:$G$37,MATCH($B13,FuelKey,0))</f>
        <v/>
      </c>
      <c r="L13" s="14">
        <f>INDEX(Mapping!$H$30:$H$37,MATCH($B13,FuelKey,0))</f>
        <v/>
      </c>
      <c r="M13" s="14">
        <f>INDEX(Mapping!$H$5:$H$20,MATCH($C13,SubKey,0))</f>
        <v/>
      </c>
      <c r="N13" s="14">
        <f>INDEX(Mapping!$E$50:$E$63,MATCH($I13,Mapping!$A$50:$A$63,0))</f>
        <v/>
      </c>
      <c r="O13" s="23">
        <f>INDEX(ElaVal,MATCH("inc|"&amp;$E13&amp;"|"&amp;$D13,ElaKey,0),MATCH(Settings!$C$6,ElaGroup,0))</f>
        <v/>
      </c>
      <c r="P13" s="23">
        <f>INDEX(ElaVal,MATCH("usg|"&amp;$E13&amp;"|"&amp;$D13,ElaKey,0),MATCH(Settings!$C$6,ElaGroup,0))</f>
        <v/>
      </c>
      <c r="Q13" s="23">
        <f>INDEX(ElaVal,MATCH("eff|"&amp;$E13&amp;"|"&amp;$D13,ElaKey,0),MATCH(Settings!$C$6,ElaGroup,0))</f>
        <v/>
      </c>
      <c r="R13" s="13">
        <f>INDEX(ElaVal,MATCH("aei|"&amp;$F13&amp;"|"&amp;$D13,ElaKey,0),MATCH(Settings!$C$6,ElaGroup,0))</f>
        <v/>
      </c>
      <c r="S13" s="16">
        <f>(1/(1+$R13))^(1+$P13)</f>
        <v/>
      </c>
      <c r="T13" s="23">
        <f>$Q13*(1+$P13)</f>
        <v/>
      </c>
      <c r="U13" s="14">
        <f>INDEX(Inputs_prices!$E$7:$E$18,MATCH($I13,Inputs_prices!$A$7:$A$18,0))</f>
        <v/>
      </c>
      <c r="V13" s="13">
        <f>INDEX(Inputs_prices!$R$7:$R$18,MATCH($I13,Inputs_prices!$A$7:$A$18,0))</f>
        <v/>
      </c>
      <c r="W13" s="16">
        <f>INDEX(EFVal,MATCH(Settings!$C$4&amp;"|"&amp;$B13&amp;"|"&amp;$J13,EFKey,0))</f>
        <v/>
      </c>
      <c r="X13" s="40">
        <f>INDEX(ConsVal,MATCH(Settings!$C$4&amp;"|"&amp;Settings!$C$7&amp;"|"&amp;$C13&amp;"|"&amp;$B13,ConsKey,0))</f>
        <v/>
      </c>
      <c r="Y13" s="14">
        <f>INDEX(Mapping!$I$5:$I$20,MATCH($C13,SubKey,0))</f>
        <v/>
      </c>
      <c r="Z13" s="32">
        <f>INDEX(ECPCov,MATCH("ecs."&amp;$Y13,ECPKey,0))*INDEX(ECPCov,MATCH("ecf."&amp;$B13,ECPKey,0))</f>
        <v/>
      </c>
      <c r="AA13" s="32">
        <f>INDEX(ECPCov,MATCH("ees."&amp;$Y13,ECPKey,0))*INDEX(ECPCov,MATCH("eef."&amp;$B13,ECPKey,0))</f>
        <v/>
      </c>
    </row>
    <row r="14">
      <c r="A14" s="14">
        <f>$B14&amp;"|"&amp;$C14</f>
        <v/>
      </c>
      <c r="B14" s="21" t="inlineStr">
        <is>
          <t>nga</t>
        </is>
      </c>
      <c r="C14" s="21" t="inlineStr">
        <is>
          <t>ral</t>
        </is>
      </c>
      <c r="D14" s="14">
        <f>INDEX(Mapping!$D$5:$D$20,MATCH($C14,SubKey,0))</f>
        <v/>
      </c>
      <c r="E14" s="14">
        <f>INDEX(Mapping!$C$30:$C$37,MATCH($B14,FuelKey,0))</f>
        <v/>
      </c>
      <c r="F14" s="14">
        <f>INDEX(Mapping!$D$30:$D$37,MATCH($B14,FuelKey,0))</f>
        <v/>
      </c>
      <c r="G14" s="14">
        <f>INDEX(Mapping!$E$30:$E$37,MATCH($B14,FuelKey,0))</f>
        <v/>
      </c>
      <c r="H14" s="14">
        <f>INDEX(Mapping!$F$5:$F$20,MATCH($C14,SubKey,0))</f>
        <v/>
      </c>
      <c r="I14" s="14">
        <f>$B14&amp;"."&amp;IF($G14="sub",$H14,"all")</f>
        <v/>
      </c>
      <c r="J14" s="14">
        <f>INDEX(Mapping!$E$5:$E$20,MATCH($C14,SubKey,0))</f>
        <v/>
      </c>
      <c r="K14" s="14">
        <f>INDEX(Mapping!$G$30:$G$37,MATCH($B14,FuelKey,0))</f>
        <v/>
      </c>
      <c r="L14" s="14">
        <f>INDEX(Mapping!$H$30:$H$37,MATCH($B14,FuelKey,0))</f>
        <v/>
      </c>
      <c r="M14" s="14">
        <f>INDEX(Mapping!$H$5:$H$20,MATCH($C14,SubKey,0))</f>
        <v/>
      </c>
      <c r="N14" s="14">
        <f>INDEX(Mapping!$E$50:$E$63,MATCH($I14,Mapping!$A$50:$A$63,0))</f>
        <v/>
      </c>
      <c r="O14" s="23">
        <f>INDEX(ElaVal,MATCH("inc|"&amp;$E14&amp;"|"&amp;$D14,ElaKey,0),MATCH(Settings!$C$6,ElaGroup,0))</f>
        <v/>
      </c>
      <c r="P14" s="23">
        <f>INDEX(ElaVal,MATCH("usg|"&amp;$E14&amp;"|"&amp;$D14,ElaKey,0),MATCH(Settings!$C$6,ElaGroup,0))</f>
        <v/>
      </c>
      <c r="Q14" s="23">
        <f>INDEX(ElaVal,MATCH("eff|"&amp;$E14&amp;"|"&amp;$D14,ElaKey,0),MATCH(Settings!$C$6,ElaGroup,0))</f>
        <v/>
      </c>
      <c r="R14" s="13">
        <f>INDEX(ElaVal,MATCH("aei|"&amp;$F14&amp;"|"&amp;$D14,ElaKey,0),MATCH(Settings!$C$6,ElaGroup,0))</f>
        <v/>
      </c>
      <c r="S14" s="16">
        <f>(1/(1+$R14))^(1+$P14)</f>
        <v/>
      </c>
      <c r="T14" s="23">
        <f>$Q14*(1+$P14)</f>
        <v/>
      </c>
      <c r="U14" s="14">
        <f>INDEX(Inputs_prices!$E$7:$E$18,MATCH($I14,Inputs_prices!$A$7:$A$18,0))</f>
        <v/>
      </c>
      <c r="V14" s="13">
        <f>INDEX(Inputs_prices!$R$7:$R$18,MATCH($I14,Inputs_prices!$A$7:$A$18,0))</f>
        <v/>
      </c>
      <c r="W14" s="16">
        <f>INDEX(EFVal,MATCH(Settings!$C$4&amp;"|"&amp;$B14&amp;"|"&amp;$J14,EFKey,0))</f>
        <v/>
      </c>
      <c r="X14" s="40">
        <f>INDEX(ConsVal,MATCH(Settings!$C$4&amp;"|"&amp;Settings!$C$7&amp;"|"&amp;$C14&amp;"|"&amp;$B14,ConsKey,0))</f>
        <v/>
      </c>
      <c r="Y14" s="14">
        <f>INDEX(Mapping!$I$5:$I$20,MATCH($C14,SubKey,0))</f>
        <v/>
      </c>
      <c r="Z14" s="32">
        <f>INDEX(ECPCov,MATCH("ecs."&amp;$Y14,ECPKey,0))*INDEX(ECPCov,MATCH("ecf."&amp;$B14,ECPKey,0))</f>
        <v/>
      </c>
      <c r="AA14" s="32">
        <f>INDEX(ECPCov,MATCH("ees."&amp;$Y14,ECPKey,0))*INDEX(ECPCov,MATCH("eef."&amp;$B14,ECPKey,0))</f>
        <v/>
      </c>
    </row>
    <row r="15">
      <c r="A15" s="14">
        <f>$B15&amp;"|"&amp;$C15</f>
        <v/>
      </c>
      <c r="B15" s="21" t="inlineStr">
        <is>
          <t>gso</t>
        </is>
      </c>
      <c r="C15" s="21" t="inlineStr">
        <is>
          <t>ral</t>
        </is>
      </c>
      <c r="D15" s="14">
        <f>INDEX(Mapping!$D$5:$D$20,MATCH($C15,SubKey,0))</f>
        <v/>
      </c>
      <c r="E15" s="14">
        <f>INDEX(Mapping!$C$30:$C$37,MATCH($B15,FuelKey,0))</f>
        <v/>
      </c>
      <c r="F15" s="14">
        <f>INDEX(Mapping!$D$30:$D$37,MATCH($B15,FuelKey,0))</f>
        <v/>
      </c>
      <c r="G15" s="14">
        <f>INDEX(Mapping!$E$30:$E$37,MATCH($B15,FuelKey,0))</f>
        <v/>
      </c>
      <c r="H15" s="14">
        <f>INDEX(Mapping!$F$5:$F$20,MATCH($C15,SubKey,0))</f>
        <v/>
      </c>
      <c r="I15" s="14">
        <f>$B15&amp;"."&amp;IF($G15="sub",$H15,"all")</f>
        <v/>
      </c>
      <c r="J15" s="14">
        <f>INDEX(Mapping!$E$5:$E$20,MATCH($C15,SubKey,0))</f>
        <v/>
      </c>
      <c r="K15" s="14">
        <f>INDEX(Mapping!$G$30:$G$37,MATCH($B15,FuelKey,0))</f>
        <v/>
      </c>
      <c r="L15" s="14">
        <f>INDEX(Mapping!$H$30:$H$37,MATCH($B15,FuelKey,0))</f>
        <v/>
      </c>
      <c r="M15" s="14">
        <f>INDEX(Mapping!$H$5:$H$20,MATCH($C15,SubKey,0))</f>
        <v/>
      </c>
      <c r="N15" s="14">
        <f>INDEX(Mapping!$E$50:$E$63,MATCH($I15,Mapping!$A$50:$A$63,0))</f>
        <v/>
      </c>
      <c r="O15" s="23">
        <f>INDEX(ElaVal,MATCH("inc|"&amp;$E15&amp;"|"&amp;$D15,ElaKey,0),MATCH(Settings!$C$6,ElaGroup,0))</f>
        <v/>
      </c>
      <c r="P15" s="23">
        <f>INDEX(ElaVal,MATCH("usg|"&amp;$E15&amp;"|"&amp;$D15,ElaKey,0),MATCH(Settings!$C$6,ElaGroup,0))</f>
        <v/>
      </c>
      <c r="Q15" s="23">
        <f>INDEX(ElaVal,MATCH("eff|"&amp;$E15&amp;"|"&amp;$D15,ElaKey,0),MATCH(Settings!$C$6,ElaGroup,0))</f>
        <v/>
      </c>
      <c r="R15" s="13">
        <f>INDEX(ElaVal,MATCH("aei|"&amp;$F15&amp;"|"&amp;$D15,ElaKey,0),MATCH(Settings!$C$6,ElaGroup,0))</f>
        <v/>
      </c>
      <c r="S15" s="16">
        <f>(1/(1+$R15))^(1+$P15)</f>
        <v/>
      </c>
      <c r="T15" s="23">
        <f>$Q15*(1+$P15)</f>
        <v/>
      </c>
      <c r="U15" s="14">
        <f>INDEX(Inputs_prices!$E$7:$E$18,MATCH($I15,Inputs_prices!$A$7:$A$18,0))</f>
        <v/>
      </c>
      <c r="V15" s="13">
        <f>INDEX(Inputs_prices!$R$7:$R$18,MATCH($I15,Inputs_prices!$A$7:$A$18,0))</f>
        <v/>
      </c>
      <c r="W15" s="16">
        <f>INDEX(EFVal,MATCH(Settings!$C$4&amp;"|"&amp;$B15&amp;"|"&amp;$J15,EFKey,0))</f>
        <v/>
      </c>
      <c r="X15" s="40">
        <f>INDEX(ConsVal,MATCH(Settings!$C$4&amp;"|"&amp;Settings!$C$7&amp;"|"&amp;$C15&amp;"|"&amp;$B15,ConsKey,0))</f>
        <v/>
      </c>
      <c r="Y15" s="14">
        <f>INDEX(Mapping!$I$5:$I$20,MATCH($C15,SubKey,0))</f>
        <v/>
      </c>
      <c r="Z15" s="32">
        <f>INDEX(ECPCov,MATCH("ecs."&amp;$Y15,ECPKey,0))*INDEX(ECPCov,MATCH("ecf."&amp;$B15,ECPKey,0))</f>
        <v/>
      </c>
      <c r="AA15" s="32">
        <f>INDEX(ECPCov,MATCH("ees."&amp;$Y15,ECPKey,0))*INDEX(ECPCov,MATCH("eef."&amp;$B15,ECPKey,0))</f>
        <v/>
      </c>
    </row>
    <row r="16">
      <c r="A16" s="14">
        <f>$B16&amp;"|"&amp;$C16</f>
        <v/>
      </c>
      <c r="B16" s="21" t="inlineStr">
        <is>
          <t>die</t>
        </is>
      </c>
      <c r="C16" s="21" t="inlineStr">
        <is>
          <t>ral</t>
        </is>
      </c>
      <c r="D16" s="14">
        <f>INDEX(Mapping!$D$5:$D$20,MATCH($C16,SubKey,0))</f>
        <v/>
      </c>
      <c r="E16" s="14">
        <f>INDEX(Mapping!$C$30:$C$37,MATCH($B16,FuelKey,0))</f>
        <v/>
      </c>
      <c r="F16" s="14">
        <f>INDEX(Mapping!$D$30:$D$37,MATCH($B16,FuelKey,0))</f>
        <v/>
      </c>
      <c r="G16" s="14">
        <f>INDEX(Mapping!$E$30:$E$37,MATCH($B16,FuelKey,0))</f>
        <v/>
      </c>
      <c r="H16" s="14">
        <f>INDEX(Mapping!$F$5:$F$20,MATCH($C16,SubKey,0))</f>
        <v/>
      </c>
      <c r="I16" s="14">
        <f>$B16&amp;"."&amp;IF($G16="sub",$H16,"all")</f>
        <v/>
      </c>
      <c r="J16" s="14">
        <f>INDEX(Mapping!$E$5:$E$20,MATCH($C16,SubKey,0))</f>
        <v/>
      </c>
      <c r="K16" s="14">
        <f>INDEX(Mapping!$G$30:$G$37,MATCH($B16,FuelKey,0))</f>
        <v/>
      </c>
      <c r="L16" s="14">
        <f>INDEX(Mapping!$H$30:$H$37,MATCH($B16,FuelKey,0))</f>
        <v/>
      </c>
      <c r="M16" s="14">
        <f>INDEX(Mapping!$H$5:$H$20,MATCH($C16,SubKey,0))</f>
        <v/>
      </c>
      <c r="N16" s="14">
        <f>INDEX(Mapping!$E$50:$E$63,MATCH($I16,Mapping!$A$50:$A$63,0))</f>
        <v/>
      </c>
      <c r="O16" s="23">
        <f>INDEX(ElaVal,MATCH("inc|"&amp;$E16&amp;"|"&amp;$D16,ElaKey,0),MATCH(Settings!$C$6,ElaGroup,0))</f>
        <v/>
      </c>
      <c r="P16" s="23">
        <f>INDEX(ElaVal,MATCH("usg|"&amp;$E16&amp;"|"&amp;$D16,ElaKey,0),MATCH(Settings!$C$6,ElaGroup,0))</f>
        <v/>
      </c>
      <c r="Q16" s="23">
        <f>INDEX(ElaVal,MATCH("eff|"&amp;$E16&amp;"|"&amp;$D16,ElaKey,0),MATCH(Settings!$C$6,ElaGroup,0))</f>
        <v/>
      </c>
      <c r="R16" s="13">
        <f>INDEX(ElaVal,MATCH("aei|"&amp;$F16&amp;"|"&amp;$D16,ElaKey,0),MATCH(Settings!$C$6,ElaGroup,0))</f>
        <v/>
      </c>
      <c r="S16" s="16">
        <f>(1/(1+$R16))^(1+$P16)</f>
        <v/>
      </c>
      <c r="T16" s="23">
        <f>$Q16*(1+$P16)</f>
        <v/>
      </c>
      <c r="U16" s="14">
        <f>INDEX(Inputs_prices!$E$7:$E$18,MATCH($I16,Inputs_prices!$A$7:$A$18,0))</f>
        <v/>
      </c>
      <c r="V16" s="13">
        <f>INDEX(Inputs_prices!$R$7:$R$18,MATCH($I16,Inputs_prices!$A$7:$A$18,0))</f>
        <v/>
      </c>
      <c r="W16" s="16">
        <f>INDEX(EFVal,MATCH(Settings!$C$4&amp;"|"&amp;$B16&amp;"|"&amp;$J16,EFKey,0))</f>
        <v/>
      </c>
      <c r="X16" s="40">
        <f>INDEX(ConsVal,MATCH(Settings!$C$4&amp;"|"&amp;Settings!$C$7&amp;"|"&amp;$C16&amp;"|"&amp;$B16,ConsKey,0))</f>
        <v/>
      </c>
      <c r="Y16" s="14">
        <f>INDEX(Mapping!$I$5:$I$20,MATCH($C16,SubKey,0))</f>
        <v/>
      </c>
      <c r="Z16" s="32">
        <f>INDEX(ECPCov,MATCH("ecs."&amp;$Y16,ECPKey,0))*INDEX(ECPCov,MATCH("ecf."&amp;$B16,ECPKey,0))</f>
        <v/>
      </c>
      <c r="AA16" s="32">
        <f>INDEX(ECPCov,MATCH("ees."&amp;$Y16,ECPKey,0))*INDEX(ECPCov,MATCH("eef."&amp;$B16,ECPKey,0))</f>
        <v/>
      </c>
    </row>
    <row r="17">
      <c r="A17" s="14">
        <f>$B17&amp;"|"&amp;$C17</f>
        <v/>
      </c>
      <c r="B17" s="21" t="inlineStr">
        <is>
          <t>lpg</t>
        </is>
      </c>
      <c r="C17" s="21" t="inlineStr">
        <is>
          <t>ral</t>
        </is>
      </c>
      <c r="D17" s="14">
        <f>INDEX(Mapping!$D$5:$D$20,MATCH($C17,SubKey,0))</f>
        <v/>
      </c>
      <c r="E17" s="14">
        <f>INDEX(Mapping!$C$30:$C$37,MATCH($B17,FuelKey,0))</f>
        <v/>
      </c>
      <c r="F17" s="14">
        <f>INDEX(Mapping!$D$30:$D$37,MATCH($B17,FuelKey,0))</f>
        <v/>
      </c>
      <c r="G17" s="14">
        <f>INDEX(Mapping!$E$30:$E$37,MATCH($B17,FuelKey,0))</f>
        <v/>
      </c>
      <c r="H17" s="14">
        <f>INDEX(Mapping!$F$5:$F$20,MATCH($C17,SubKey,0))</f>
        <v/>
      </c>
      <c r="I17" s="14">
        <f>$B17&amp;"."&amp;IF($G17="sub",$H17,"all")</f>
        <v/>
      </c>
      <c r="J17" s="14">
        <f>INDEX(Mapping!$E$5:$E$20,MATCH($C17,SubKey,0))</f>
        <v/>
      </c>
      <c r="K17" s="14">
        <f>INDEX(Mapping!$G$30:$G$37,MATCH($B17,FuelKey,0))</f>
        <v/>
      </c>
      <c r="L17" s="14">
        <f>INDEX(Mapping!$H$30:$H$37,MATCH($B17,FuelKey,0))</f>
        <v/>
      </c>
      <c r="M17" s="14">
        <f>INDEX(Mapping!$H$5:$H$20,MATCH($C17,SubKey,0))</f>
        <v/>
      </c>
      <c r="N17" s="14">
        <f>INDEX(Mapping!$E$50:$E$63,MATCH($I17,Mapping!$A$50:$A$63,0))</f>
        <v/>
      </c>
      <c r="O17" s="23">
        <f>INDEX(ElaVal,MATCH("inc|"&amp;$E17&amp;"|"&amp;$D17,ElaKey,0),MATCH(Settings!$C$6,ElaGroup,0))</f>
        <v/>
      </c>
      <c r="P17" s="23">
        <f>INDEX(ElaVal,MATCH("usg|"&amp;$E17&amp;"|"&amp;$D17,ElaKey,0),MATCH(Settings!$C$6,ElaGroup,0))</f>
        <v/>
      </c>
      <c r="Q17" s="23">
        <f>INDEX(ElaVal,MATCH("eff|"&amp;$E17&amp;"|"&amp;$D17,ElaKey,0),MATCH(Settings!$C$6,ElaGroup,0))</f>
        <v/>
      </c>
      <c r="R17" s="13">
        <f>INDEX(ElaVal,MATCH("aei|"&amp;$F17&amp;"|"&amp;$D17,ElaKey,0),MATCH(Settings!$C$6,ElaGroup,0))</f>
        <v/>
      </c>
      <c r="S17" s="16">
        <f>(1/(1+$R17))^(1+$P17)</f>
        <v/>
      </c>
      <c r="T17" s="23">
        <f>$Q17*(1+$P17)</f>
        <v/>
      </c>
      <c r="U17" s="14">
        <f>INDEX(Inputs_prices!$E$7:$E$18,MATCH($I17,Inputs_prices!$A$7:$A$18,0))</f>
        <v/>
      </c>
      <c r="V17" s="13">
        <f>INDEX(Inputs_prices!$R$7:$R$18,MATCH($I17,Inputs_prices!$A$7:$A$18,0))</f>
        <v/>
      </c>
      <c r="W17" s="16">
        <f>INDEX(EFVal,MATCH(Settings!$C$4&amp;"|"&amp;$B17&amp;"|"&amp;$J17,EFKey,0))</f>
        <v/>
      </c>
      <c r="X17" s="40">
        <f>INDEX(ConsVal,MATCH(Settings!$C$4&amp;"|"&amp;Settings!$C$7&amp;"|"&amp;$C17&amp;"|"&amp;$B17,ConsKey,0))</f>
        <v/>
      </c>
      <c r="Y17" s="14">
        <f>INDEX(Mapping!$I$5:$I$20,MATCH($C17,SubKey,0))</f>
        <v/>
      </c>
      <c r="Z17" s="32">
        <f>INDEX(ECPCov,MATCH("ecs."&amp;$Y17,ECPKey,0))*INDEX(ECPCov,MATCH("ecf."&amp;$B17,ECPKey,0))</f>
        <v/>
      </c>
      <c r="AA17" s="32">
        <f>INDEX(ECPCov,MATCH("ees."&amp;$Y17,ECPKey,0))*INDEX(ECPCov,MATCH("eef."&amp;$B17,ECPKey,0))</f>
        <v/>
      </c>
    </row>
    <row r="18">
      <c r="A18" s="14">
        <f>$B18&amp;"|"&amp;$C18</f>
        <v/>
      </c>
      <c r="B18" s="21" t="inlineStr">
        <is>
          <t>ker</t>
        </is>
      </c>
      <c r="C18" s="21" t="inlineStr">
        <is>
          <t>ral</t>
        </is>
      </c>
      <c r="D18" s="14">
        <f>INDEX(Mapping!$D$5:$D$20,MATCH($C18,SubKey,0))</f>
        <v/>
      </c>
      <c r="E18" s="14">
        <f>INDEX(Mapping!$C$30:$C$37,MATCH($B18,FuelKey,0))</f>
        <v/>
      </c>
      <c r="F18" s="14">
        <f>INDEX(Mapping!$D$30:$D$37,MATCH($B18,FuelKey,0))</f>
        <v/>
      </c>
      <c r="G18" s="14">
        <f>INDEX(Mapping!$E$30:$E$37,MATCH($B18,FuelKey,0))</f>
        <v/>
      </c>
      <c r="H18" s="14">
        <f>INDEX(Mapping!$F$5:$F$20,MATCH($C18,SubKey,0))</f>
        <v/>
      </c>
      <c r="I18" s="14">
        <f>$B18&amp;"."&amp;IF($G18="sub",$H18,"all")</f>
        <v/>
      </c>
      <c r="J18" s="14">
        <f>INDEX(Mapping!$E$5:$E$20,MATCH($C18,SubKey,0))</f>
        <v/>
      </c>
      <c r="K18" s="14">
        <f>INDEX(Mapping!$G$30:$G$37,MATCH($B18,FuelKey,0))</f>
        <v/>
      </c>
      <c r="L18" s="14">
        <f>INDEX(Mapping!$H$30:$H$37,MATCH($B18,FuelKey,0))</f>
        <v/>
      </c>
      <c r="M18" s="14">
        <f>INDEX(Mapping!$H$5:$H$20,MATCH($C18,SubKey,0))</f>
        <v/>
      </c>
      <c r="N18" s="14">
        <f>INDEX(Mapping!$E$50:$E$63,MATCH($I18,Mapping!$A$50:$A$63,0))</f>
        <v/>
      </c>
      <c r="O18" s="23">
        <f>INDEX(ElaVal,MATCH("inc|"&amp;$E18&amp;"|"&amp;$D18,ElaKey,0),MATCH(Settings!$C$6,ElaGroup,0))</f>
        <v/>
      </c>
      <c r="P18" s="23">
        <f>INDEX(ElaVal,MATCH("usg|"&amp;$E18&amp;"|"&amp;$D18,ElaKey,0),MATCH(Settings!$C$6,ElaGroup,0))</f>
        <v/>
      </c>
      <c r="Q18" s="23">
        <f>INDEX(ElaVal,MATCH("eff|"&amp;$E18&amp;"|"&amp;$D18,ElaKey,0),MATCH(Settings!$C$6,ElaGroup,0))</f>
        <v/>
      </c>
      <c r="R18" s="13">
        <f>INDEX(ElaVal,MATCH("aei|"&amp;$F18&amp;"|"&amp;$D18,ElaKey,0),MATCH(Settings!$C$6,ElaGroup,0))</f>
        <v/>
      </c>
      <c r="S18" s="16">
        <f>(1/(1+$R18))^(1+$P18)</f>
        <v/>
      </c>
      <c r="T18" s="23">
        <f>$Q18*(1+$P18)</f>
        <v/>
      </c>
      <c r="U18" s="14">
        <f>INDEX(Inputs_prices!$E$7:$E$18,MATCH($I18,Inputs_prices!$A$7:$A$18,0))</f>
        <v/>
      </c>
      <c r="V18" s="13">
        <f>INDEX(Inputs_prices!$R$7:$R$18,MATCH($I18,Inputs_prices!$A$7:$A$18,0))</f>
        <v/>
      </c>
      <c r="W18" s="16">
        <f>INDEX(EFVal,MATCH(Settings!$C$4&amp;"|"&amp;$B18&amp;"|"&amp;$J18,EFKey,0))</f>
        <v/>
      </c>
      <c r="X18" s="40">
        <f>INDEX(ConsVal,MATCH(Settings!$C$4&amp;"|"&amp;Settings!$C$7&amp;"|"&amp;$C18&amp;"|"&amp;$B18,ConsKey,0))</f>
        <v/>
      </c>
      <c r="Y18" s="14">
        <f>INDEX(Mapping!$I$5:$I$20,MATCH($C18,SubKey,0))</f>
        <v/>
      </c>
      <c r="Z18" s="32">
        <f>INDEX(ECPCov,MATCH("ecs."&amp;$Y18,ECPKey,0))*INDEX(ECPCov,MATCH("ecf."&amp;$B18,ECPKey,0))</f>
        <v/>
      </c>
      <c r="AA18" s="32">
        <f>INDEX(ECPCov,MATCH("ees."&amp;$Y18,ECPKey,0))*INDEX(ECPCov,MATCH("eef."&amp;$B18,ECPKey,0))</f>
        <v/>
      </c>
    </row>
    <row r="19">
      <c r="A19" s="14">
        <f>$B19&amp;"|"&amp;$C19</f>
        <v/>
      </c>
      <c r="B19" s="21" t="inlineStr">
        <is>
          <t>oop</t>
        </is>
      </c>
      <c r="C19" s="21" t="inlineStr">
        <is>
          <t>ral</t>
        </is>
      </c>
      <c r="D19" s="14">
        <f>INDEX(Mapping!$D$5:$D$20,MATCH($C19,SubKey,0))</f>
        <v/>
      </c>
      <c r="E19" s="14">
        <f>INDEX(Mapping!$C$30:$C$37,MATCH($B19,FuelKey,0))</f>
        <v/>
      </c>
      <c r="F19" s="14">
        <f>INDEX(Mapping!$D$30:$D$37,MATCH($B19,FuelKey,0))</f>
        <v/>
      </c>
      <c r="G19" s="14">
        <f>INDEX(Mapping!$E$30:$E$37,MATCH($B19,FuelKey,0))</f>
        <v/>
      </c>
      <c r="H19" s="14">
        <f>INDEX(Mapping!$F$5:$F$20,MATCH($C19,SubKey,0))</f>
        <v/>
      </c>
      <c r="I19" s="14">
        <f>$B19&amp;"."&amp;IF($G19="sub",$H19,"all")</f>
        <v/>
      </c>
      <c r="J19" s="14">
        <f>INDEX(Mapping!$E$5:$E$20,MATCH($C19,SubKey,0))</f>
        <v/>
      </c>
      <c r="K19" s="14">
        <f>INDEX(Mapping!$G$30:$G$37,MATCH($B19,FuelKey,0))</f>
        <v/>
      </c>
      <c r="L19" s="14">
        <f>INDEX(Mapping!$H$30:$H$37,MATCH($B19,FuelKey,0))</f>
        <v/>
      </c>
      <c r="M19" s="14">
        <f>INDEX(Mapping!$H$5:$H$20,MATCH($C19,SubKey,0))</f>
        <v/>
      </c>
      <c r="N19" s="14">
        <f>INDEX(Mapping!$E$50:$E$63,MATCH($I19,Mapping!$A$50:$A$63,0))</f>
        <v/>
      </c>
      <c r="O19" s="23">
        <f>INDEX(ElaVal,MATCH("inc|"&amp;$E19&amp;"|"&amp;$D19,ElaKey,0),MATCH(Settings!$C$6,ElaGroup,0))</f>
        <v/>
      </c>
      <c r="P19" s="23">
        <f>INDEX(ElaVal,MATCH("usg|"&amp;$E19&amp;"|"&amp;$D19,ElaKey,0),MATCH(Settings!$C$6,ElaGroup,0))</f>
        <v/>
      </c>
      <c r="Q19" s="23">
        <f>INDEX(ElaVal,MATCH("eff|"&amp;$E19&amp;"|"&amp;$D19,ElaKey,0),MATCH(Settings!$C$6,ElaGroup,0))</f>
        <v/>
      </c>
      <c r="R19" s="13">
        <f>INDEX(ElaVal,MATCH("aei|"&amp;$F19&amp;"|"&amp;$D19,ElaKey,0),MATCH(Settings!$C$6,ElaGroup,0))</f>
        <v/>
      </c>
      <c r="S19" s="16">
        <f>(1/(1+$R19))^(1+$P19)</f>
        <v/>
      </c>
      <c r="T19" s="23">
        <f>$Q19*(1+$P19)</f>
        <v/>
      </c>
      <c r="U19" s="14">
        <f>INDEX(Inputs_prices!$E$7:$E$18,MATCH($I19,Inputs_prices!$A$7:$A$18,0))</f>
        <v/>
      </c>
      <c r="V19" s="13">
        <f>INDEX(Inputs_prices!$R$7:$R$18,MATCH($I19,Inputs_prices!$A$7:$A$18,0))</f>
        <v/>
      </c>
      <c r="W19" s="16">
        <f>INDEX(EFVal,MATCH(Settings!$C$4&amp;"|"&amp;$B19&amp;"|"&amp;$J19,EFKey,0))</f>
        <v/>
      </c>
      <c r="X19" s="40">
        <f>INDEX(ConsVal,MATCH(Settings!$C$4&amp;"|"&amp;Settings!$C$7&amp;"|"&amp;$C19&amp;"|"&amp;$B19,ConsKey,0))</f>
        <v/>
      </c>
      <c r="Y19" s="14">
        <f>INDEX(Mapping!$I$5:$I$20,MATCH($C19,SubKey,0))</f>
        <v/>
      </c>
      <c r="Z19" s="32">
        <f>INDEX(ECPCov,MATCH("ecs."&amp;$Y19,ECPKey,0))*INDEX(ECPCov,MATCH("ecf."&amp;$B19,ECPKey,0))</f>
        <v/>
      </c>
      <c r="AA19" s="32">
        <f>INDEX(ECPCov,MATCH("ees."&amp;$Y19,ECPKey,0))*INDEX(ECPCov,MATCH("eef."&amp;$B19,ECPKey,0))</f>
        <v/>
      </c>
    </row>
    <row r="20">
      <c r="A20" s="14">
        <f>$B20&amp;"|"&amp;$C20</f>
        <v/>
      </c>
      <c r="B20" s="21" t="inlineStr">
        <is>
          <t>bio</t>
        </is>
      </c>
      <c r="C20" s="21" t="inlineStr">
        <is>
          <t>ral</t>
        </is>
      </c>
      <c r="D20" s="14">
        <f>INDEX(Mapping!$D$5:$D$20,MATCH($C20,SubKey,0))</f>
        <v/>
      </c>
      <c r="E20" s="14">
        <f>INDEX(Mapping!$C$30:$C$37,MATCH($B20,FuelKey,0))</f>
        <v/>
      </c>
      <c r="F20" s="14">
        <f>INDEX(Mapping!$D$30:$D$37,MATCH($B20,FuelKey,0))</f>
        <v/>
      </c>
      <c r="G20" s="14">
        <f>INDEX(Mapping!$E$30:$E$37,MATCH($B20,FuelKey,0))</f>
        <v/>
      </c>
      <c r="H20" s="14">
        <f>INDEX(Mapping!$F$5:$F$20,MATCH($C20,SubKey,0))</f>
        <v/>
      </c>
      <c r="I20" s="14">
        <f>$B20&amp;"."&amp;IF($G20="sub",$H20,"all")</f>
        <v/>
      </c>
      <c r="J20" s="14">
        <f>INDEX(Mapping!$E$5:$E$20,MATCH($C20,SubKey,0))</f>
        <v/>
      </c>
      <c r="K20" s="14">
        <f>INDEX(Mapping!$G$30:$G$37,MATCH($B20,FuelKey,0))</f>
        <v/>
      </c>
      <c r="L20" s="14">
        <f>INDEX(Mapping!$H$30:$H$37,MATCH($B20,FuelKey,0))</f>
        <v/>
      </c>
      <c r="M20" s="14">
        <f>INDEX(Mapping!$H$5:$H$20,MATCH($C20,SubKey,0))</f>
        <v/>
      </c>
      <c r="N20" s="14">
        <f>INDEX(Mapping!$E$50:$E$63,MATCH($I20,Mapping!$A$50:$A$63,0))</f>
        <v/>
      </c>
      <c r="O20" s="23">
        <f>INDEX(ElaVal,MATCH("inc|"&amp;$E20&amp;"|"&amp;$D20,ElaKey,0),MATCH(Settings!$C$6,ElaGroup,0))</f>
        <v/>
      </c>
      <c r="P20" s="23">
        <f>INDEX(ElaVal,MATCH("usg|"&amp;$E20&amp;"|"&amp;$D20,ElaKey,0),MATCH(Settings!$C$6,ElaGroup,0))</f>
        <v/>
      </c>
      <c r="Q20" s="23">
        <f>INDEX(ElaVal,MATCH("eff|"&amp;$E20&amp;"|"&amp;$D20,ElaKey,0),MATCH(Settings!$C$6,ElaGroup,0))</f>
        <v/>
      </c>
      <c r="R20" s="13">
        <f>INDEX(ElaVal,MATCH("aei|"&amp;$F20&amp;"|"&amp;$D20,ElaKey,0),MATCH(Settings!$C$6,ElaGroup,0))</f>
        <v/>
      </c>
      <c r="S20" s="16">
        <f>(1/(1+$R20))^(1+$P20)</f>
        <v/>
      </c>
      <c r="T20" s="23">
        <f>$Q20*(1+$P20)</f>
        <v/>
      </c>
      <c r="U20" s="14">
        <f>INDEX(Inputs_prices!$E$7:$E$18,MATCH($I20,Inputs_prices!$A$7:$A$18,0))</f>
        <v/>
      </c>
      <c r="V20" s="13">
        <f>INDEX(Inputs_prices!$R$7:$R$18,MATCH($I20,Inputs_prices!$A$7:$A$18,0))</f>
        <v/>
      </c>
      <c r="W20" s="16">
        <f>INDEX(EFVal,MATCH(Settings!$C$4&amp;"|"&amp;$B20&amp;"|"&amp;$J20,EFKey,0))</f>
        <v/>
      </c>
      <c r="X20" s="40">
        <f>INDEX(ConsVal,MATCH(Settings!$C$4&amp;"|"&amp;Settings!$C$7&amp;"|"&amp;$C20&amp;"|"&amp;$B20,ConsKey,0))</f>
        <v/>
      </c>
      <c r="Y20" s="14">
        <f>INDEX(Mapping!$I$5:$I$20,MATCH($C20,SubKey,0))</f>
        <v/>
      </c>
      <c r="Z20" s="32">
        <f>INDEX(ECPCov,MATCH("ecs."&amp;$Y20,ECPKey,0))*INDEX(ECPCov,MATCH("ecf."&amp;$B20,ECPKey,0))</f>
        <v/>
      </c>
      <c r="AA20" s="32">
        <f>INDEX(ECPCov,MATCH("ees."&amp;$Y20,ECPKey,0))*INDEX(ECPCov,MATCH("eef."&amp;$B20,ECPKey,0))</f>
        <v/>
      </c>
    </row>
    <row r="21">
      <c r="A21" s="14">
        <f>$B21&amp;"|"&amp;$C21</f>
        <v/>
      </c>
      <c r="B21" s="21" t="inlineStr">
        <is>
          <t>coa</t>
        </is>
      </c>
      <c r="C21" s="21" t="inlineStr">
        <is>
          <t>avi</t>
        </is>
      </c>
      <c r="D21" s="14">
        <f>INDEX(Mapping!$D$5:$D$20,MATCH($C21,SubKey,0))</f>
        <v/>
      </c>
      <c r="E21" s="14">
        <f>INDEX(Mapping!$C$30:$C$37,MATCH($B21,FuelKey,0))</f>
        <v/>
      </c>
      <c r="F21" s="14">
        <f>INDEX(Mapping!$D$30:$D$37,MATCH($B21,FuelKey,0))</f>
        <v/>
      </c>
      <c r="G21" s="14">
        <f>INDEX(Mapping!$E$30:$E$37,MATCH($B21,FuelKey,0))</f>
        <v/>
      </c>
      <c r="H21" s="14">
        <f>INDEX(Mapping!$F$5:$F$20,MATCH($C21,SubKey,0))</f>
        <v/>
      </c>
      <c r="I21" s="14">
        <f>$B21&amp;"."&amp;IF($G21="sub",$H21,"all")</f>
        <v/>
      </c>
      <c r="J21" s="14">
        <f>INDEX(Mapping!$E$5:$E$20,MATCH($C21,SubKey,0))</f>
        <v/>
      </c>
      <c r="K21" s="14">
        <f>INDEX(Mapping!$G$30:$G$37,MATCH($B21,FuelKey,0))</f>
        <v/>
      </c>
      <c r="L21" s="14">
        <f>INDEX(Mapping!$H$30:$H$37,MATCH($B21,FuelKey,0))</f>
        <v/>
      </c>
      <c r="M21" s="14">
        <f>INDEX(Mapping!$H$5:$H$20,MATCH($C21,SubKey,0))</f>
        <v/>
      </c>
      <c r="N21" s="14">
        <f>INDEX(Mapping!$E$50:$E$63,MATCH($I21,Mapping!$A$50:$A$63,0))</f>
        <v/>
      </c>
      <c r="O21" s="23">
        <f>INDEX(ElaVal,MATCH("inc|"&amp;$E21&amp;"|"&amp;$D21,ElaKey,0),MATCH(Settings!$C$6,ElaGroup,0))</f>
        <v/>
      </c>
      <c r="P21" s="23">
        <f>INDEX(ElaVal,MATCH("usg|"&amp;$E21&amp;"|"&amp;$D21,ElaKey,0),MATCH(Settings!$C$6,ElaGroup,0))</f>
        <v/>
      </c>
      <c r="Q21" s="23">
        <f>INDEX(ElaVal,MATCH("eff|"&amp;$E21&amp;"|"&amp;$D21,ElaKey,0),MATCH(Settings!$C$6,ElaGroup,0))</f>
        <v/>
      </c>
      <c r="R21" s="13">
        <f>INDEX(ElaVal,MATCH("aei|"&amp;$F21&amp;"|"&amp;$D21,ElaKey,0),MATCH(Settings!$C$6,ElaGroup,0))</f>
        <v/>
      </c>
      <c r="S21" s="16">
        <f>(1/(1+$R21))^(1+$P21)</f>
        <v/>
      </c>
      <c r="T21" s="23">
        <f>$Q21*(1+$P21)</f>
        <v/>
      </c>
      <c r="U21" s="14">
        <f>INDEX(Inputs_prices!$E$7:$E$18,MATCH($I21,Inputs_prices!$A$7:$A$18,0))</f>
        <v/>
      </c>
      <c r="V21" s="13">
        <f>INDEX(Inputs_prices!$R$7:$R$18,MATCH($I21,Inputs_prices!$A$7:$A$18,0))</f>
        <v/>
      </c>
      <c r="W21" s="16">
        <f>INDEX(EFVal,MATCH(Settings!$C$4&amp;"|"&amp;$B21&amp;"|"&amp;$J21,EFKey,0))</f>
        <v/>
      </c>
      <c r="X21" s="40">
        <f>INDEX(ConsVal,MATCH(Settings!$C$4&amp;"|"&amp;Settings!$C$7&amp;"|"&amp;$C21&amp;"|"&amp;$B21,ConsKey,0))</f>
        <v/>
      </c>
      <c r="Y21" s="14">
        <f>INDEX(Mapping!$I$5:$I$20,MATCH($C21,SubKey,0))</f>
        <v/>
      </c>
      <c r="Z21" s="32">
        <f>INDEX(ECPCov,MATCH("ecs."&amp;$Y21,ECPKey,0))*INDEX(ECPCov,MATCH("ecf."&amp;$B21,ECPKey,0))</f>
        <v/>
      </c>
      <c r="AA21" s="32">
        <f>INDEX(ECPCov,MATCH("ees."&amp;$Y21,ECPKey,0))*INDEX(ECPCov,MATCH("eef."&amp;$B21,ECPKey,0))</f>
        <v/>
      </c>
    </row>
    <row r="22">
      <c r="A22" s="14">
        <f>$B22&amp;"|"&amp;$C22</f>
        <v/>
      </c>
      <c r="B22" s="21" t="inlineStr">
        <is>
          <t>nga</t>
        </is>
      </c>
      <c r="C22" s="21" t="inlineStr">
        <is>
          <t>avi</t>
        </is>
      </c>
      <c r="D22" s="14">
        <f>INDEX(Mapping!$D$5:$D$20,MATCH($C22,SubKey,0))</f>
        <v/>
      </c>
      <c r="E22" s="14">
        <f>INDEX(Mapping!$C$30:$C$37,MATCH($B22,FuelKey,0))</f>
        <v/>
      </c>
      <c r="F22" s="14">
        <f>INDEX(Mapping!$D$30:$D$37,MATCH($B22,FuelKey,0))</f>
        <v/>
      </c>
      <c r="G22" s="14">
        <f>INDEX(Mapping!$E$30:$E$37,MATCH($B22,FuelKey,0))</f>
        <v/>
      </c>
      <c r="H22" s="14">
        <f>INDEX(Mapping!$F$5:$F$20,MATCH($C22,SubKey,0))</f>
        <v/>
      </c>
      <c r="I22" s="14">
        <f>$B22&amp;"."&amp;IF($G22="sub",$H22,"all")</f>
        <v/>
      </c>
      <c r="J22" s="14">
        <f>INDEX(Mapping!$E$5:$E$20,MATCH($C22,SubKey,0))</f>
        <v/>
      </c>
      <c r="K22" s="14">
        <f>INDEX(Mapping!$G$30:$G$37,MATCH($B22,FuelKey,0))</f>
        <v/>
      </c>
      <c r="L22" s="14">
        <f>INDEX(Mapping!$H$30:$H$37,MATCH($B22,FuelKey,0))</f>
        <v/>
      </c>
      <c r="M22" s="14">
        <f>INDEX(Mapping!$H$5:$H$20,MATCH($C22,SubKey,0))</f>
        <v/>
      </c>
      <c r="N22" s="14">
        <f>INDEX(Mapping!$E$50:$E$63,MATCH($I22,Mapping!$A$50:$A$63,0))</f>
        <v/>
      </c>
      <c r="O22" s="23">
        <f>INDEX(ElaVal,MATCH("inc|"&amp;$E22&amp;"|"&amp;$D22,ElaKey,0),MATCH(Settings!$C$6,ElaGroup,0))</f>
        <v/>
      </c>
      <c r="P22" s="23">
        <f>INDEX(ElaVal,MATCH("usg|"&amp;$E22&amp;"|"&amp;$D22,ElaKey,0),MATCH(Settings!$C$6,ElaGroup,0))</f>
        <v/>
      </c>
      <c r="Q22" s="23">
        <f>INDEX(ElaVal,MATCH("eff|"&amp;$E22&amp;"|"&amp;$D22,ElaKey,0),MATCH(Settings!$C$6,ElaGroup,0))</f>
        <v/>
      </c>
      <c r="R22" s="13">
        <f>INDEX(ElaVal,MATCH("aei|"&amp;$F22&amp;"|"&amp;$D22,ElaKey,0),MATCH(Settings!$C$6,ElaGroup,0))</f>
        <v/>
      </c>
      <c r="S22" s="16">
        <f>(1/(1+$R22))^(1+$P22)</f>
        <v/>
      </c>
      <c r="T22" s="23">
        <f>$Q22*(1+$P22)</f>
        <v/>
      </c>
      <c r="U22" s="14">
        <f>INDEX(Inputs_prices!$E$7:$E$18,MATCH($I22,Inputs_prices!$A$7:$A$18,0))</f>
        <v/>
      </c>
      <c r="V22" s="13">
        <f>INDEX(Inputs_prices!$R$7:$R$18,MATCH($I22,Inputs_prices!$A$7:$A$18,0))</f>
        <v/>
      </c>
      <c r="W22" s="16">
        <f>INDEX(EFVal,MATCH(Settings!$C$4&amp;"|"&amp;$B22&amp;"|"&amp;$J22,EFKey,0))</f>
        <v/>
      </c>
      <c r="X22" s="40">
        <f>INDEX(ConsVal,MATCH(Settings!$C$4&amp;"|"&amp;Settings!$C$7&amp;"|"&amp;$C22&amp;"|"&amp;$B22,ConsKey,0))</f>
        <v/>
      </c>
      <c r="Y22" s="14">
        <f>INDEX(Mapping!$I$5:$I$20,MATCH($C22,SubKey,0))</f>
        <v/>
      </c>
      <c r="Z22" s="32">
        <f>INDEX(ECPCov,MATCH("ecs."&amp;$Y22,ECPKey,0))*INDEX(ECPCov,MATCH("ecf."&amp;$B22,ECPKey,0))</f>
        <v/>
      </c>
      <c r="AA22" s="32">
        <f>INDEX(ECPCov,MATCH("ees."&amp;$Y22,ECPKey,0))*INDEX(ECPCov,MATCH("eef."&amp;$B22,ECPKey,0))</f>
        <v/>
      </c>
    </row>
    <row r="23">
      <c r="A23" s="14">
        <f>$B23&amp;"|"&amp;$C23</f>
        <v/>
      </c>
      <c r="B23" s="21" t="inlineStr">
        <is>
          <t>gso</t>
        </is>
      </c>
      <c r="C23" s="21" t="inlineStr">
        <is>
          <t>avi</t>
        </is>
      </c>
      <c r="D23" s="14">
        <f>INDEX(Mapping!$D$5:$D$20,MATCH($C23,SubKey,0))</f>
        <v/>
      </c>
      <c r="E23" s="14">
        <f>INDEX(Mapping!$C$30:$C$37,MATCH($B23,FuelKey,0))</f>
        <v/>
      </c>
      <c r="F23" s="14">
        <f>INDEX(Mapping!$D$30:$D$37,MATCH($B23,FuelKey,0))</f>
        <v/>
      </c>
      <c r="G23" s="14">
        <f>INDEX(Mapping!$E$30:$E$37,MATCH($B23,FuelKey,0))</f>
        <v/>
      </c>
      <c r="H23" s="14">
        <f>INDEX(Mapping!$F$5:$F$20,MATCH($C23,SubKey,0))</f>
        <v/>
      </c>
      <c r="I23" s="14">
        <f>$B23&amp;"."&amp;IF($G23="sub",$H23,"all")</f>
        <v/>
      </c>
      <c r="J23" s="14">
        <f>INDEX(Mapping!$E$5:$E$20,MATCH($C23,SubKey,0))</f>
        <v/>
      </c>
      <c r="K23" s="14">
        <f>INDEX(Mapping!$G$30:$G$37,MATCH($B23,FuelKey,0))</f>
        <v/>
      </c>
      <c r="L23" s="14">
        <f>INDEX(Mapping!$H$30:$H$37,MATCH($B23,FuelKey,0))</f>
        <v/>
      </c>
      <c r="M23" s="14">
        <f>INDEX(Mapping!$H$5:$H$20,MATCH($C23,SubKey,0))</f>
        <v/>
      </c>
      <c r="N23" s="14">
        <f>INDEX(Mapping!$E$50:$E$63,MATCH($I23,Mapping!$A$50:$A$63,0))</f>
        <v/>
      </c>
      <c r="O23" s="23">
        <f>INDEX(ElaVal,MATCH("inc|"&amp;$E23&amp;"|"&amp;$D23,ElaKey,0),MATCH(Settings!$C$6,ElaGroup,0))</f>
        <v/>
      </c>
      <c r="P23" s="23">
        <f>INDEX(ElaVal,MATCH("usg|"&amp;$E23&amp;"|"&amp;$D23,ElaKey,0),MATCH(Settings!$C$6,ElaGroup,0))</f>
        <v/>
      </c>
      <c r="Q23" s="23">
        <f>INDEX(ElaVal,MATCH("eff|"&amp;$E23&amp;"|"&amp;$D23,ElaKey,0),MATCH(Settings!$C$6,ElaGroup,0))</f>
        <v/>
      </c>
      <c r="R23" s="13">
        <f>INDEX(ElaVal,MATCH("aei|"&amp;$F23&amp;"|"&amp;$D23,ElaKey,0),MATCH(Settings!$C$6,ElaGroup,0))</f>
        <v/>
      </c>
      <c r="S23" s="16">
        <f>(1/(1+$R23))^(1+$P23)</f>
        <v/>
      </c>
      <c r="T23" s="23">
        <f>$Q23*(1+$P23)</f>
        <v/>
      </c>
      <c r="U23" s="14">
        <f>INDEX(Inputs_prices!$E$7:$E$18,MATCH($I23,Inputs_prices!$A$7:$A$18,0))</f>
        <v/>
      </c>
      <c r="V23" s="13">
        <f>INDEX(Inputs_prices!$R$7:$R$18,MATCH($I23,Inputs_prices!$A$7:$A$18,0))</f>
        <v/>
      </c>
      <c r="W23" s="16">
        <f>INDEX(EFVal,MATCH(Settings!$C$4&amp;"|"&amp;$B23&amp;"|"&amp;$J23,EFKey,0))</f>
        <v/>
      </c>
      <c r="X23" s="40">
        <f>INDEX(ConsVal,MATCH(Settings!$C$4&amp;"|"&amp;Settings!$C$7&amp;"|"&amp;$C23&amp;"|"&amp;$B23,ConsKey,0))</f>
        <v/>
      </c>
      <c r="Y23" s="14">
        <f>INDEX(Mapping!$I$5:$I$20,MATCH($C23,SubKey,0))</f>
        <v/>
      </c>
      <c r="Z23" s="32">
        <f>INDEX(ECPCov,MATCH("ecs."&amp;$Y23,ECPKey,0))*INDEX(ECPCov,MATCH("ecf."&amp;$B23,ECPKey,0))</f>
        <v/>
      </c>
      <c r="AA23" s="32">
        <f>INDEX(ECPCov,MATCH("ees."&amp;$Y23,ECPKey,0))*INDEX(ECPCov,MATCH("eef."&amp;$B23,ECPKey,0))</f>
        <v/>
      </c>
    </row>
    <row r="24">
      <c r="A24" s="14">
        <f>$B24&amp;"|"&amp;$C24</f>
        <v/>
      </c>
      <c r="B24" s="21" t="inlineStr">
        <is>
          <t>die</t>
        </is>
      </c>
      <c r="C24" s="21" t="inlineStr">
        <is>
          <t>avi</t>
        </is>
      </c>
      <c r="D24" s="14">
        <f>INDEX(Mapping!$D$5:$D$20,MATCH($C24,SubKey,0))</f>
        <v/>
      </c>
      <c r="E24" s="14">
        <f>INDEX(Mapping!$C$30:$C$37,MATCH($B24,FuelKey,0))</f>
        <v/>
      </c>
      <c r="F24" s="14">
        <f>INDEX(Mapping!$D$30:$D$37,MATCH($B24,FuelKey,0))</f>
        <v/>
      </c>
      <c r="G24" s="14">
        <f>INDEX(Mapping!$E$30:$E$37,MATCH($B24,FuelKey,0))</f>
        <v/>
      </c>
      <c r="H24" s="14">
        <f>INDEX(Mapping!$F$5:$F$20,MATCH($C24,SubKey,0))</f>
        <v/>
      </c>
      <c r="I24" s="14">
        <f>$B24&amp;"."&amp;IF($G24="sub",$H24,"all")</f>
        <v/>
      </c>
      <c r="J24" s="14">
        <f>INDEX(Mapping!$E$5:$E$20,MATCH($C24,SubKey,0))</f>
        <v/>
      </c>
      <c r="K24" s="14">
        <f>INDEX(Mapping!$G$30:$G$37,MATCH($B24,FuelKey,0))</f>
        <v/>
      </c>
      <c r="L24" s="14">
        <f>INDEX(Mapping!$H$30:$H$37,MATCH($B24,FuelKey,0))</f>
        <v/>
      </c>
      <c r="M24" s="14">
        <f>INDEX(Mapping!$H$5:$H$20,MATCH($C24,SubKey,0))</f>
        <v/>
      </c>
      <c r="N24" s="14">
        <f>INDEX(Mapping!$E$50:$E$63,MATCH($I24,Mapping!$A$50:$A$63,0))</f>
        <v/>
      </c>
      <c r="O24" s="23">
        <f>INDEX(ElaVal,MATCH("inc|"&amp;$E24&amp;"|"&amp;$D24,ElaKey,0),MATCH(Settings!$C$6,ElaGroup,0))</f>
        <v/>
      </c>
      <c r="P24" s="23">
        <f>INDEX(ElaVal,MATCH("usg|"&amp;$E24&amp;"|"&amp;$D24,ElaKey,0),MATCH(Settings!$C$6,ElaGroup,0))</f>
        <v/>
      </c>
      <c r="Q24" s="23">
        <f>INDEX(ElaVal,MATCH("eff|"&amp;$E24&amp;"|"&amp;$D24,ElaKey,0),MATCH(Settings!$C$6,ElaGroup,0))</f>
        <v/>
      </c>
      <c r="R24" s="13">
        <f>INDEX(ElaVal,MATCH("aei|"&amp;$F24&amp;"|"&amp;$D24,ElaKey,0),MATCH(Settings!$C$6,ElaGroup,0))</f>
        <v/>
      </c>
      <c r="S24" s="16">
        <f>(1/(1+$R24))^(1+$P24)</f>
        <v/>
      </c>
      <c r="T24" s="23">
        <f>$Q24*(1+$P24)</f>
        <v/>
      </c>
      <c r="U24" s="14">
        <f>INDEX(Inputs_prices!$E$7:$E$18,MATCH($I24,Inputs_prices!$A$7:$A$18,0))</f>
        <v/>
      </c>
      <c r="V24" s="13">
        <f>INDEX(Inputs_prices!$R$7:$R$18,MATCH($I24,Inputs_prices!$A$7:$A$18,0))</f>
        <v/>
      </c>
      <c r="W24" s="16">
        <f>INDEX(EFVal,MATCH(Settings!$C$4&amp;"|"&amp;$B24&amp;"|"&amp;$J24,EFKey,0))</f>
        <v/>
      </c>
      <c r="X24" s="40">
        <f>INDEX(ConsVal,MATCH(Settings!$C$4&amp;"|"&amp;Settings!$C$7&amp;"|"&amp;$C24&amp;"|"&amp;$B24,ConsKey,0))</f>
        <v/>
      </c>
      <c r="Y24" s="14">
        <f>INDEX(Mapping!$I$5:$I$20,MATCH($C24,SubKey,0))</f>
        <v/>
      </c>
      <c r="Z24" s="32">
        <f>INDEX(ECPCov,MATCH("ecs."&amp;$Y24,ECPKey,0))*INDEX(ECPCov,MATCH("ecf."&amp;$B24,ECPKey,0))</f>
        <v/>
      </c>
      <c r="AA24" s="32">
        <f>INDEX(ECPCov,MATCH("ees."&amp;$Y24,ECPKey,0))*INDEX(ECPCov,MATCH("eef."&amp;$B24,ECPKey,0))</f>
        <v/>
      </c>
    </row>
    <row r="25">
      <c r="A25" s="14">
        <f>$B25&amp;"|"&amp;$C25</f>
        <v/>
      </c>
      <c r="B25" s="21" t="inlineStr">
        <is>
          <t>lpg</t>
        </is>
      </c>
      <c r="C25" s="21" t="inlineStr">
        <is>
          <t>avi</t>
        </is>
      </c>
      <c r="D25" s="14">
        <f>INDEX(Mapping!$D$5:$D$20,MATCH($C25,SubKey,0))</f>
        <v/>
      </c>
      <c r="E25" s="14">
        <f>INDEX(Mapping!$C$30:$C$37,MATCH($B25,FuelKey,0))</f>
        <v/>
      </c>
      <c r="F25" s="14">
        <f>INDEX(Mapping!$D$30:$D$37,MATCH($B25,FuelKey,0))</f>
        <v/>
      </c>
      <c r="G25" s="14">
        <f>INDEX(Mapping!$E$30:$E$37,MATCH($B25,FuelKey,0))</f>
        <v/>
      </c>
      <c r="H25" s="14">
        <f>INDEX(Mapping!$F$5:$F$20,MATCH($C25,SubKey,0))</f>
        <v/>
      </c>
      <c r="I25" s="14">
        <f>$B25&amp;"."&amp;IF($G25="sub",$H25,"all")</f>
        <v/>
      </c>
      <c r="J25" s="14">
        <f>INDEX(Mapping!$E$5:$E$20,MATCH($C25,SubKey,0))</f>
        <v/>
      </c>
      <c r="K25" s="14">
        <f>INDEX(Mapping!$G$30:$G$37,MATCH($B25,FuelKey,0))</f>
        <v/>
      </c>
      <c r="L25" s="14">
        <f>INDEX(Mapping!$H$30:$H$37,MATCH($B25,FuelKey,0))</f>
        <v/>
      </c>
      <c r="M25" s="14">
        <f>INDEX(Mapping!$H$5:$H$20,MATCH($C25,SubKey,0))</f>
        <v/>
      </c>
      <c r="N25" s="14">
        <f>INDEX(Mapping!$E$50:$E$63,MATCH($I25,Mapping!$A$50:$A$63,0))</f>
        <v/>
      </c>
      <c r="O25" s="23">
        <f>INDEX(ElaVal,MATCH("inc|"&amp;$E25&amp;"|"&amp;$D25,ElaKey,0),MATCH(Settings!$C$6,ElaGroup,0))</f>
        <v/>
      </c>
      <c r="P25" s="23">
        <f>INDEX(ElaVal,MATCH("usg|"&amp;$E25&amp;"|"&amp;$D25,ElaKey,0),MATCH(Settings!$C$6,ElaGroup,0))</f>
        <v/>
      </c>
      <c r="Q25" s="23">
        <f>INDEX(ElaVal,MATCH("eff|"&amp;$E25&amp;"|"&amp;$D25,ElaKey,0),MATCH(Settings!$C$6,ElaGroup,0))</f>
        <v/>
      </c>
      <c r="R25" s="13">
        <f>INDEX(ElaVal,MATCH("aei|"&amp;$F25&amp;"|"&amp;$D25,ElaKey,0),MATCH(Settings!$C$6,ElaGroup,0))</f>
        <v/>
      </c>
      <c r="S25" s="16">
        <f>(1/(1+$R25))^(1+$P25)</f>
        <v/>
      </c>
      <c r="T25" s="23">
        <f>$Q25*(1+$P25)</f>
        <v/>
      </c>
      <c r="U25" s="14">
        <f>INDEX(Inputs_prices!$E$7:$E$18,MATCH($I25,Inputs_prices!$A$7:$A$18,0))</f>
        <v/>
      </c>
      <c r="V25" s="13">
        <f>INDEX(Inputs_prices!$R$7:$R$18,MATCH($I25,Inputs_prices!$A$7:$A$18,0))</f>
        <v/>
      </c>
      <c r="W25" s="16">
        <f>INDEX(EFVal,MATCH(Settings!$C$4&amp;"|"&amp;$B25&amp;"|"&amp;$J25,EFKey,0))</f>
        <v/>
      </c>
      <c r="X25" s="40">
        <f>INDEX(ConsVal,MATCH(Settings!$C$4&amp;"|"&amp;Settings!$C$7&amp;"|"&amp;$C25&amp;"|"&amp;$B25,ConsKey,0))</f>
        <v/>
      </c>
      <c r="Y25" s="14">
        <f>INDEX(Mapping!$I$5:$I$20,MATCH($C25,SubKey,0))</f>
        <v/>
      </c>
      <c r="Z25" s="32">
        <f>INDEX(ECPCov,MATCH("ecs."&amp;$Y25,ECPKey,0))*INDEX(ECPCov,MATCH("ecf."&amp;$B25,ECPKey,0))</f>
        <v/>
      </c>
      <c r="AA25" s="32">
        <f>INDEX(ECPCov,MATCH("ees."&amp;$Y25,ECPKey,0))*INDEX(ECPCov,MATCH("eef."&amp;$B25,ECPKey,0))</f>
        <v/>
      </c>
    </row>
    <row r="26">
      <c r="A26" s="14">
        <f>$B26&amp;"|"&amp;$C26</f>
        <v/>
      </c>
      <c r="B26" s="21" t="inlineStr">
        <is>
          <t>ker</t>
        </is>
      </c>
      <c r="C26" s="21" t="inlineStr">
        <is>
          <t>avi</t>
        </is>
      </c>
      <c r="D26" s="14">
        <f>INDEX(Mapping!$D$5:$D$20,MATCH($C26,SubKey,0))</f>
        <v/>
      </c>
      <c r="E26" s="14">
        <f>INDEX(Mapping!$C$30:$C$37,MATCH($B26,FuelKey,0))</f>
        <v/>
      </c>
      <c r="F26" s="14">
        <f>INDEX(Mapping!$D$30:$D$37,MATCH($B26,FuelKey,0))</f>
        <v/>
      </c>
      <c r="G26" s="14">
        <f>INDEX(Mapping!$E$30:$E$37,MATCH($B26,FuelKey,0))</f>
        <v/>
      </c>
      <c r="H26" s="14">
        <f>INDEX(Mapping!$F$5:$F$20,MATCH($C26,SubKey,0))</f>
        <v/>
      </c>
      <c r="I26" s="14">
        <f>$B26&amp;"."&amp;IF($G26="sub",$H26,"all")</f>
        <v/>
      </c>
      <c r="J26" s="14">
        <f>INDEX(Mapping!$E$5:$E$20,MATCH($C26,SubKey,0))</f>
        <v/>
      </c>
      <c r="K26" s="14">
        <f>INDEX(Mapping!$G$30:$G$37,MATCH($B26,FuelKey,0))</f>
        <v/>
      </c>
      <c r="L26" s="14">
        <f>INDEX(Mapping!$H$30:$H$37,MATCH($B26,FuelKey,0))</f>
        <v/>
      </c>
      <c r="M26" s="14">
        <f>INDEX(Mapping!$H$5:$H$20,MATCH($C26,SubKey,0))</f>
        <v/>
      </c>
      <c r="N26" s="14">
        <f>INDEX(Mapping!$E$50:$E$63,MATCH($I26,Mapping!$A$50:$A$63,0))</f>
        <v/>
      </c>
      <c r="O26" s="23">
        <f>INDEX(ElaVal,MATCH("inc|"&amp;$E26&amp;"|"&amp;$D26,ElaKey,0),MATCH(Settings!$C$6,ElaGroup,0))</f>
        <v/>
      </c>
      <c r="P26" s="23">
        <f>INDEX(ElaVal,MATCH("usg|"&amp;$E26&amp;"|"&amp;$D26,ElaKey,0),MATCH(Settings!$C$6,ElaGroup,0))</f>
        <v/>
      </c>
      <c r="Q26" s="23">
        <f>INDEX(ElaVal,MATCH("eff|"&amp;$E26&amp;"|"&amp;$D26,ElaKey,0),MATCH(Settings!$C$6,ElaGroup,0))</f>
        <v/>
      </c>
      <c r="R26" s="13">
        <f>INDEX(ElaVal,MATCH("aei|"&amp;$F26&amp;"|"&amp;$D26,ElaKey,0),MATCH(Settings!$C$6,ElaGroup,0))</f>
        <v/>
      </c>
      <c r="S26" s="16">
        <f>(1/(1+$R26))^(1+$P26)</f>
        <v/>
      </c>
      <c r="T26" s="23">
        <f>$Q26*(1+$P26)</f>
        <v/>
      </c>
      <c r="U26" s="14">
        <f>INDEX(Inputs_prices!$E$7:$E$18,MATCH($I26,Inputs_prices!$A$7:$A$18,0))</f>
        <v/>
      </c>
      <c r="V26" s="13">
        <f>INDEX(Inputs_prices!$R$7:$R$18,MATCH($I26,Inputs_prices!$A$7:$A$18,0))</f>
        <v/>
      </c>
      <c r="W26" s="16">
        <f>INDEX(EFVal,MATCH(Settings!$C$4&amp;"|"&amp;$B26&amp;"|"&amp;$J26,EFKey,0))</f>
        <v/>
      </c>
      <c r="X26" s="40">
        <f>INDEX(ConsVal,MATCH(Settings!$C$4&amp;"|"&amp;Settings!$C$7&amp;"|"&amp;$C26&amp;"|"&amp;$B26,ConsKey,0))</f>
        <v/>
      </c>
      <c r="Y26" s="14">
        <f>INDEX(Mapping!$I$5:$I$20,MATCH($C26,SubKey,0))</f>
        <v/>
      </c>
      <c r="Z26" s="32">
        <f>INDEX(ECPCov,MATCH("ecs."&amp;$Y26,ECPKey,0))*INDEX(ECPCov,MATCH("ecf."&amp;$B26,ECPKey,0))</f>
        <v/>
      </c>
      <c r="AA26" s="32">
        <f>INDEX(ECPCov,MATCH("ees."&amp;$Y26,ECPKey,0))*INDEX(ECPCov,MATCH("eef."&amp;$B26,ECPKey,0))</f>
        <v/>
      </c>
    </row>
    <row r="27">
      <c r="A27" s="14">
        <f>$B27&amp;"|"&amp;$C27</f>
        <v/>
      </c>
      <c r="B27" s="21" t="inlineStr">
        <is>
          <t>oop</t>
        </is>
      </c>
      <c r="C27" s="21" t="inlineStr">
        <is>
          <t>avi</t>
        </is>
      </c>
      <c r="D27" s="14">
        <f>INDEX(Mapping!$D$5:$D$20,MATCH($C27,SubKey,0))</f>
        <v/>
      </c>
      <c r="E27" s="14">
        <f>INDEX(Mapping!$C$30:$C$37,MATCH($B27,FuelKey,0))</f>
        <v/>
      </c>
      <c r="F27" s="14">
        <f>INDEX(Mapping!$D$30:$D$37,MATCH($B27,FuelKey,0))</f>
        <v/>
      </c>
      <c r="G27" s="14">
        <f>INDEX(Mapping!$E$30:$E$37,MATCH($B27,FuelKey,0))</f>
        <v/>
      </c>
      <c r="H27" s="14">
        <f>INDEX(Mapping!$F$5:$F$20,MATCH($C27,SubKey,0))</f>
        <v/>
      </c>
      <c r="I27" s="14">
        <f>$B27&amp;"."&amp;IF($G27="sub",$H27,"all")</f>
        <v/>
      </c>
      <c r="J27" s="14">
        <f>INDEX(Mapping!$E$5:$E$20,MATCH($C27,SubKey,0))</f>
        <v/>
      </c>
      <c r="K27" s="14">
        <f>INDEX(Mapping!$G$30:$G$37,MATCH($B27,FuelKey,0))</f>
        <v/>
      </c>
      <c r="L27" s="14">
        <f>INDEX(Mapping!$H$30:$H$37,MATCH($B27,FuelKey,0))</f>
        <v/>
      </c>
      <c r="M27" s="14">
        <f>INDEX(Mapping!$H$5:$H$20,MATCH($C27,SubKey,0))</f>
        <v/>
      </c>
      <c r="N27" s="14">
        <f>INDEX(Mapping!$E$50:$E$63,MATCH($I27,Mapping!$A$50:$A$63,0))</f>
        <v/>
      </c>
      <c r="O27" s="23">
        <f>INDEX(ElaVal,MATCH("inc|"&amp;$E27&amp;"|"&amp;$D27,ElaKey,0),MATCH(Settings!$C$6,ElaGroup,0))</f>
        <v/>
      </c>
      <c r="P27" s="23">
        <f>INDEX(ElaVal,MATCH("usg|"&amp;$E27&amp;"|"&amp;$D27,ElaKey,0),MATCH(Settings!$C$6,ElaGroup,0))</f>
        <v/>
      </c>
      <c r="Q27" s="23">
        <f>INDEX(ElaVal,MATCH("eff|"&amp;$E27&amp;"|"&amp;$D27,ElaKey,0),MATCH(Settings!$C$6,ElaGroup,0))</f>
        <v/>
      </c>
      <c r="R27" s="13">
        <f>INDEX(ElaVal,MATCH("aei|"&amp;$F27&amp;"|"&amp;$D27,ElaKey,0),MATCH(Settings!$C$6,ElaGroup,0))</f>
        <v/>
      </c>
      <c r="S27" s="16">
        <f>(1/(1+$R27))^(1+$P27)</f>
        <v/>
      </c>
      <c r="T27" s="23">
        <f>$Q27*(1+$P27)</f>
        <v/>
      </c>
      <c r="U27" s="14">
        <f>INDEX(Inputs_prices!$E$7:$E$18,MATCH($I27,Inputs_prices!$A$7:$A$18,0))</f>
        <v/>
      </c>
      <c r="V27" s="13">
        <f>INDEX(Inputs_prices!$R$7:$R$18,MATCH($I27,Inputs_prices!$A$7:$A$18,0))</f>
        <v/>
      </c>
      <c r="W27" s="16">
        <f>INDEX(EFVal,MATCH(Settings!$C$4&amp;"|"&amp;$B27&amp;"|"&amp;$J27,EFKey,0))</f>
        <v/>
      </c>
      <c r="X27" s="40">
        <f>INDEX(ConsVal,MATCH(Settings!$C$4&amp;"|"&amp;Settings!$C$7&amp;"|"&amp;$C27&amp;"|"&amp;$B27,ConsKey,0))</f>
        <v/>
      </c>
      <c r="Y27" s="14">
        <f>INDEX(Mapping!$I$5:$I$20,MATCH($C27,SubKey,0))</f>
        <v/>
      </c>
      <c r="Z27" s="32">
        <f>INDEX(ECPCov,MATCH("ecs."&amp;$Y27,ECPKey,0))*INDEX(ECPCov,MATCH("ecf."&amp;$B27,ECPKey,0))</f>
        <v/>
      </c>
      <c r="AA27" s="32">
        <f>INDEX(ECPCov,MATCH("ees."&amp;$Y27,ECPKey,0))*INDEX(ECPCov,MATCH("eef."&amp;$B27,ECPKey,0))</f>
        <v/>
      </c>
    </row>
    <row r="28">
      <c r="A28" s="14">
        <f>$B28&amp;"|"&amp;$C28</f>
        <v/>
      </c>
      <c r="B28" s="21" t="inlineStr">
        <is>
          <t>bio</t>
        </is>
      </c>
      <c r="C28" s="21" t="inlineStr">
        <is>
          <t>avi</t>
        </is>
      </c>
      <c r="D28" s="14">
        <f>INDEX(Mapping!$D$5:$D$20,MATCH($C28,SubKey,0))</f>
        <v/>
      </c>
      <c r="E28" s="14">
        <f>INDEX(Mapping!$C$30:$C$37,MATCH($B28,FuelKey,0))</f>
        <v/>
      </c>
      <c r="F28" s="14">
        <f>INDEX(Mapping!$D$30:$D$37,MATCH($B28,FuelKey,0))</f>
        <v/>
      </c>
      <c r="G28" s="14">
        <f>INDEX(Mapping!$E$30:$E$37,MATCH($B28,FuelKey,0))</f>
        <v/>
      </c>
      <c r="H28" s="14">
        <f>INDEX(Mapping!$F$5:$F$20,MATCH($C28,SubKey,0))</f>
        <v/>
      </c>
      <c r="I28" s="14">
        <f>$B28&amp;"."&amp;IF($G28="sub",$H28,"all")</f>
        <v/>
      </c>
      <c r="J28" s="14">
        <f>INDEX(Mapping!$E$5:$E$20,MATCH($C28,SubKey,0))</f>
        <v/>
      </c>
      <c r="K28" s="14">
        <f>INDEX(Mapping!$G$30:$G$37,MATCH($B28,FuelKey,0))</f>
        <v/>
      </c>
      <c r="L28" s="14">
        <f>INDEX(Mapping!$H$30:$H$37,MATCH($B28,FuelKey,0))</f>
        <v/>
      </c>
      <c r="M28" s="14">
        <f>INDEX(Mapping!$H$5:$H$20,MATCH($C28,SubKey,0))</f>
        <v/>
      </c>
      <c r="N28" s="14">
        <f>INDEX(Mapping!$E$50:$E$63,MATCH($I28,Mapping!$A$50:$A$63,0))</f>
        <v/>
      </c>
      <c r="O28" s="23">
        <f>INDEX(ElaVal,MATCH("inc|"&amp;$E28&amp;"|"&amp;$D28,ElaKey,0),MATCH(Settings!$C$6,ElaGroup,0))</f>
        <v/>
      </c>
      <c r="P28" s="23">
        <f>INDEX(ElaVal,MATCH("usg|"&amp;$E28&amp;"|"&amp;$D28,ElaKey,0),MATCH(Settings!$C$6,ElaGroup,0))</f>
        <v/>
      </c>
      <c r="Q28" s="23">
        <f>INDEX(ElaVal,MATCH("eff|"&amp;$E28&amp;"|"&amp;$D28,ElaKey,0),MATCH(Settings!$C$6,ElaGroup,0))</f>
        <v/>
      </c>
      <c r="R28" s="13">
        <f>INDEX(ElaVal,MATCH("aei|"&amp;$F28&amp;"|"&amp;$D28,ElaKey,0),MATCH(Settings!$C$6,ElaGroup,0))</f>
        <v/>
      </c>
      <c r="S28" s="16">
        <f>(1/(1+$R28))^(1+$P28)</f>
        <v/>
      </c>
      <c r="T28" s="23">
        <f>$Q28*(1+$P28)</f>
        <v/>
      </c>
      <c r="U28" s="14">
        <f>INDEX(Inputs_prices!$E$7:$E$18,MATCH($I28,Inputs_prices!$A$7:$A$18,0))</f>
        <v/>
      </c>
      <c r="V28" s="13">
        <f>INDEX(Inputs_prices!$R$7:$R$18,MATCH($I28,Inputs_prices!$A$7:$A$18,0))</f>
        <v/>
      </c>
      <c r="W28" s="16">
        <f>INDEX(EFVal,MATCH(Settings!$C$4&amp;"|"&amp;$B28&amp;"|"&amp;$J28,EFKey,0))</f>
        <v/>
      </c>
      <c r="X28" s="40">
        <f>INDEX(ConsVal,MATCH(Settings!$C$4&amp;"|"&amp;Settings!$C$7&amp;"|"&amp;$C28&amp;"|"&amp;$B28,ConsKey,0))</f>
        <v/>
      </c>
      <c r="Y28" s="14">
        <f>INDEX(Mapping!$I$5:$I$20,MATCH($C28,SubKey,0))</f>
        <v/>
      </c>
      <c r="Z28" s="32">
        <f>INDEX(ECPCov,MATCH("ecs."&amp;$Y28,ECPKey,0))*INDEX(ECPCov,MATCH("ecf."&amp;$B28,ECPKey,0))</f>
        <v/>
      </c>
      <c r="AA28" s="32">
        <f>INDEX(ECPCov,MATCH("ees."&amp;$Y28,ECPKey,0))*INDEX(ECPCov,MATCH("eef."&amp;$B28,ECPKey,0))</f>
        <v/>
      </c>
    </row>
    <row r="29">
      <c r="A29" s="14">
        <f>$B29&amp;"|"&amp;$C29</f>
        <v/>
      </c>
      <c r="B29" s="21" t="inlineStr">
        <is>
          <t>coa</t>
        </is>
      </c>
      <c r="C29" s="21" t="inlineStr">
        <is>
          <t>nav</t>
        </is>
      </c>
      <c r="D29" s="14">
        <f>INDEX(Mapping!$D$5:$D$20,MATCH($C29,SubKey,0))</f>
        <v/>
      </c>
      <c r="E29" s="14">
        <f>INDEX(Mapping!$C$30:$C$37,MATCH($B29,FuelKey,0))</f>
        <v/>
      </c>
      <c r="F29" s="14">
        <f>INDEX(Mapping!$D$30:$D$37,MATCH($B29,FuelKey,0))</f>
        <v/>
      </c>
      <c r="G29" s="14">
        <f>INDEX(Mapping!$E$30:$E$37,MATCH($B29,FuelKey,0))</f>
        <v/>
      </c>
      <c r="H29" s="14">
        <f>INDEX(Mapping!$F$5:$F$20,MATCH($C29,SubKey,0))</f>
        <v/>
      </c>
      <c r="I29" s="14">
        <f>$B29&amp;"."&amp;IF($G29="sub",$H29,"all")</f>
        <v/>
      </c>
      <c r="J29" s="14">
        <f>INDEX(Mapping!$E$5:$E$20,MATCH($C29,SubKey,0))</f>
        <v/>
      </c>
      <c r="K29" s="14">
        <f>INDEX(Mapping!$G$30:$G$37,MATCH($B29,FuelKey,0))</f>
        <v/>
      </c>
      <c r="L29" s="14">
        <f>INDEX(Mapping!$H$30:$H$37,MATCH($B29,FuelKey,0))</f>
        <v/>
      </c>
      <c r="M29" s="14">
        <f>INDEX(Mapping!$H$5:$H$20,MATCH($C29,SubKey,0))</f>
        <v/>
      </c>
      <c r="N29" s="14">
        <f>INDEX(Mapping!$E$50:$E$63,MATCH($I29,Mapping!$A$50:$A$63,0))</f>
        <v/>
      </c>
      <c r="O29" s="23">
        <f>INDEX(ElaVal,MATCH("inc|"&amp;$E29&amp;"|"&amp;$D29,ElaKey,0),MATCH(Settings!$C$6,ElaGroup,0))</f>
        <v/>
      </c>
      <c r="P29" s="23">
        <f>INDEX(ElaVal,MATCH("usg|"&amp;$E29&amp;"|"&amp;$D29,ElaKey,0),MATCH(Settings!$C$6,ElaGroup,0))</f>
        <v/>
      </c>
      <c r="Q29" s="23">
        <f>INDEX(ElaVal,MATCH("eff|"&amp;$E29&amp;"|"&amp;$D29,ElaKey,0),MATCH(Settings!$C$6,ElaGroup,0))</f>
        <v/>
      </c>
      <c r="R29" s="13">
        <f>INDEX(ElaVal,MATCH("aei|"&amp;$F29&amp;"|"&amp;$D29,ElaKey,0),MATCH(Settings!$C$6,ElaGroup,0))</f>
        <v/>
      </c>
      <c r="S29" s="16">
        <f>(1/(1+$R29))^(1+$P29)</f>
        <v/>
      </c>
      <c r="T29" s="23">
        <f>$Q29*(1+$P29)</f>
        <v/>
      </c>
      <c r="U29" s="14">
        <f>INDEX(Inputs_prices!$E$7:$E$18,MATCH($I29,Inputs_prices!$A$7:$A$18,0))</f>
        <v/>
      </c>
      <c r="V29" s="13">
        <f>INDEX(Inputs_prices!$R$7:$R$18,MATCH($I29,Inputs_prices!$A$7:$A$18,0))</f>
        <v/>
      </c>
      <c r="W29" s="16">
        <f>INDEX(EFVal,MATCH(Settings!$C$4&amp;"|"&amp;$B29&amp;"|"&amp;$J29,EFKey,0))</f>
        <v/>
      </c>
      <c r="X29" s="40">
        <f>INDEX(ConsVal,MATCH(Settings!$C$4&amp;"|"&amp;Settings!$C$7&amp;"|"&amp;$C29&amp;"|"&amp;$B29,ConsKey,0))</f>
        <v/>
      </c>
      <c r="Y29" s="14">
        <f>INDEX(Mapping!$I$5:$I$20,MATCH($C29,SubKey,0))</f>
        <v/>
      </c>
      <c r="Z29" s="32">
        <f>INDEX(ECPCov,MATCH("ecs."&amp;$Y29,ECPKey,0))*INDEX(ECPCov,MATCH("ecf."&amp;$B29,ECPKey,0))</f>
        <v/>
      </c>
      <c r="AA29" s="32">
        <f>INDEX(ECPCov,MATCH("ees."&amp;$Y29,ECPKey,0))*INDEX(ECPCov,MATCH("eef."&amp;$B29,ECPKey,0))</f>
        <v/>
      </c>
    </row>
    <row r="30">
      <c r="A30" s="14">
        <f>$B30&amp;"|"&amp;$C30</f>
        <v/>
      </c>
      <c r="B30" s="21" t="inlineStr">
        <is>
          <t>nga</t>
        </is>
      </c>
      <c r="C30" s="21" t="inlineStr">
        <is>
          <t>nav</t>
        </is>
      </c>
      <c r="D30" s="14">
        <f>INDEX(Mapping!$D$5:$D$20,MATCH($C30,SubKey,0))</f>
        <v/>
      </c>
      <c r="E30" s="14">
        <f>INDEX(Mapping!$C$30:$C$37,MATCH($B30,FuelKey,0))</f>
        <v/>
      </c>
      <c r="F30" s="14">
        <f>INDEX(Mapping!$D$30:$D$37,MATCH($B30,FuelKey,0))</f>
        <v/>
      </c>
      <c r="G30" s="14">
        <f>INDEX(Mapping!$E$30:$E$37,MATCH($B30,FuelKey,0))</f>
        <v/>
      </c>
      <c r="H30" s="14">
        <f>INDEX(Mapping!$F$5:$F$20,MATCH($C30,SubKey,0))</f>
        <v/>
      </c>
      <c r="I30" s="14">
        <f>$B30&amp;"."&amp;IF($G30="sub",$H30,"all")</f>
        <v/>
      </c>
      <c r="J30" s="14">
        <f>INDEX(Mapping!$E$5:$E$20,MATCH($C30,SubKey,0))</f>
        <v/>
      </c>
      <c r="K30" s="14">
        <f>INDEX(Mapping!$G$30:$G$37,MATCH($B30,FuelKey,0))</f>
        <v/>
      </c>
      <c r="L30" s="14">
        <f>INDEX(Mapping!$H$30:$H$37,MATCH($B30,FuelKey,0))</f>
        <v/>
      </c>
      <c r="M30" s="14">
        <f>INDEX(Mapping!$H$5:$H$20,MATCH($C30,SubKey,0))</f>
        <v/>
      </c>
      <c r="N30" s="14">
        <f>INDEX(Mapping!$E$50:$E$63,MATCH($I30,Mapping!$A$50:$A$63,0))</f>
        <v/>
      </c>
      <c r="O30" s="23">
        <f>INDEX(ElaVal,MATCH("inc|"&amp;$E30&amp;"|"&amp;$D30,ElaKey,0),MATCH(Settings!$C$6,ElaGroup,0))</f>
        <v/>
      </c>
      <c r="P30" s="23">
        <f>INDEX(ElaVal,MATCH("usg|"&amp;$E30&amp;"|"&amp;$D30,ElaKey,0),MATCH(Settings!$C$6,ElaGroup,0))</f>
        <v/>
      </c>
      <c r="Q30" s="23">
        <f>INDEX(ElaVal,MATCH("eff|"&amp;$E30&amp;"|"&amp;$D30,ElaKey,0),MATCH(Settings!$C$6,ElaGroup,0))</f>
        <v/>
      </c>
      <c r="R30" s="13">
        <f>INDEX(ElaVal,MATCH("aei|"&amp;$F30&amp;"|"&amp;$D30,ElaKey,0),MATCH(Settings!$C$6,ElaGroup,0))</f>
        <v/>
      </c>
      <c r="S30" s="16">
        <f>(1/(1+$R30))^(1+$P30)</f>
        <v/>
      </c>
      <c r="T30" s="23">
        <f>$Q30*(1+$P30)</f>
        <v/>
      </c>
      <c r="U30" s="14">
        <f>INDEX(Inputs_prices!$E$7:$E$18,MATCH($I30,Inputs_prices!$A$7:$A$18,0))</f>
        <v/>
      </c>
      <c r="V30" s="13">
        <f>INDEX(Inputs_prices!$R$7:$R$18,MATCH($I30,Inputs_prices!$A$7:$A$18,0))</f>
        <v/>
      </c>
      <c r="W30" s="16">
        <f>INDEX(EFVal,MATCH(Settings!$C$4&amp;"|"&amp;$B30&amp;"|"&amp;$J30,EFKey,0))</f>
        <v/>
      </c>
      <c r="X30" s="40">
        <f>INDEX(ConsVal,MATCH(Settings!$C$4&amp;"|"&amp;Settings!$C$7&amp;"|"&amp;$C30&amp;"|"&amp;$B30,ConsKey,0))</f>
        <v/>
      </c>
      <c r="Y30" s="14">
        <f>INDEX(Mapping!$I$5:$I$20,MATCH($C30,SubKey,0))</f>
        <v/>
      </c>
      <c r="Z30" s="32">
        <f>INDEX(ECPCov,MATCH("ecs."&amp;$Y30,ECPKey,0))*INDEX(ECPCov,MATCH("ecf."&amp;$B30,ECPKey,0))</f>
        <v/>
      </c>
      <c r="AA30" s="32">
        <f>INDEX(ECPCov,MATCH("ees."&amp;$Y30,ECPKey,0))*INDEX(ECPCov,MATCH("eef."&amp;$B30,ECPKey,0))</f>
        <v/>
      </c>
    </row>
    <row r="31">
      <c r="A31" s="14">
        <f>$B31&amp;"|"&amp;$C31</f>
        <v/>
      </c>
      <c r="B31" s="21" t="inlineStr">
        <is>
          <t>gso</t>
        </is>
      </c>
      <c r="C31" s="21" t="inlineStr">
        <is>
          <t>nav</t>
        </is>
      </c>
      <c r="D31" s="14">
        <f>INDEX(Mapping!$D$5:$D$20,MATCH($C31,SubKey,0))</f>
        <v/>
      </c>
      <c r="E31" s="14">
        <f>INDEX(Mapping!$C$30:$C$37,MATCH($B31,FuelKey,0))</f>
        <v/>
      </c>
      <c r="F31" s="14">
        <f>INDEX(Mapping!$D$30:$D$37,MATCH($B31,FuelKey,0))</f>
        <v/>
      </c>
      <c r="G31" s="14">
        <f>INDEX(Mapping!$E$30:$E$37,MATCH($B31,FuelKey,0))</f>
        <v/>
      </c>
      <c r="H31" s="14">
        <f>INDEX(Mapping!$F$5:$F$20,MATCH($C31,SubKey,0))</f>
        <v/>
      </c>
      <c r="I31" s="14">
        <f>$B31&amp;"."&amp;IF($G31="sub",$H31,"all")</f>
        <v/>
      </c>
      <c r="J31" s="14">
        <f>INDEX(Mapping!$E$5:$E$20,MATCH($C31,SubKey,0))</f>
        <v/>
      </c>
      <c r="K31" s="14">
        <f>INDEX(Mapping!$G$30:$G$37,MATCH($B31,FuelKey,0))</f>
        <v/>
      </c>
      <c r="L31" s="14">
        <f>INDEX(Mapping!$H$30:$H$37,MATCH($B31,FuelKey,0))</f>
        <v/>
      </c>
      <c r="M31" s="14">
        <f>INDEX(Mapping!$H$5:$H$20,MATCH($C31,SubKey,0))</f>
        <v/>
      </c>
      <c r="N31" s="14">
        <f>INDEX(Mapping!$E$50:$E$63,MATCH($I31,Mapping!$A$50:$A$63,0))</f>
        <v/>
      </c>
      <c r="O31" s="23">
        <f>INDEX(ElaVal,MATCH("inc|"&amp;$E31&amp;"|"&amp;$D31,ElaKey,0),MATCH(Settings!$C$6,ElaGroup,0))</f>
        <v/>
      </c>
      <c r="P31" s="23">
        <f>INDEX(ElaVal,MATCH("usg|"&amp;$E31&amp;"|"&amp;$D31,ElaKey,0),MATCH(Settings!$C$6,ElaGroup,0))</f>
        <v/>
      </c>
      <c r="Q31" s="23">
        <f>INDEX(ElaVal,MATCH("eff|"&amp;$E31&amp;"|"&amp;$D31,ElaKey,0),MATCH(Settings!$C$6,ElaGroup,0))</f>
        <v/>
      </c>
      <c r="R31" s="13">
        <f>INDEX(ElaVal,MATCH("aei|"&amp;$F31&amp;"|"&amp;$D31,ElaKey,0),MATCH(Settings!$C$6,ElaGroup,0))</f>
        <v/>
      </c>
      <c r="S31" s="16">
        <f>(1/(1+$R31))^(1+$P31)</f>
        <v/>
      </c>
      <c r="T31" s="23">
        <f>$Q31*(1+$P31)</f>
        <v/>
      </c>
      <c r="U31" s="14">
        <f>INDEX(Inputs_prices!$E$7:$E$18,MATCH($I31,Inputs_prices!$A$7:$A$18,0))</f>
        <v/>
      </c>
      <c r="V31" s="13">
        <f>INDEX(Inputs_prices!$R$7:$R$18,MATCH($I31,Inputs_prices!$A$7:$A$18,0))</f>
        <v/>
      </c>
      <c r="W31" s="16">
        <f>INDEX(EFVal,MATCH(Settings!$C$4&amp;"|"&amp;$B31&amp;"|"&amp;$J31,EFKey,0))</f>
        <v/>
      </c>
      <c r="X31" s="40">
        <f>INDEX(ConsVal,MATCH(Settings!$C$4&amp;"|"&amp;Settings!$C$7&amp;"|"&amp;$C31&amp;"|"&amp;$B31,ConsKey,0))</f>
        <v/>
      </c>
      <c r="Y31" s="14">
        <f>INDEX(Mapping!$I$5:$I$20,MATCH($C31,SubKey,0))</f>
        <v/>
      </c>
      <c r="Z31" s="32">
        <f>INDEX(ECPCov,MATCH("ecs."&amp;$Y31,ECPKey,0))*INDEX(ECPCov,MATCH("ecf."&amp;$B31,ECPKey,0))</f>
        <v/>
      </c>
      <c r="AA31" s="32">
        <f>INDEX(ECPCov,MATCH("ees."&amp;$Y31,ECPKey,0))*INDEX(ECPCov,MATCH("eef."&amp;$B31,ECPKey,0))</f>
        <v/>
      </c>
    </row>
    <row r="32">
      <c r="A32" s="14">
        <f>$B32&amp;"|"&amp;$C32</f>
        <v/>
      </c>
      <c r="B32" s="21" t="inlineStr">
        <is>
          <t>die</t>
        </is>
      </c>
      <c r="C32" s="21" t="inlineStr">
        <is>
          <t>nav</t>
        </is>
      </c>
      <c r="D32" s="14">
        <f>INDEX(Mapping!$D$5:$D$20,MATCH($C32,SubKey,0))</f>
        <v/>
      </c>
      <c r="E32" s="14">
        <f>INDEX(Mapping!$C$30:$C$37,MATCH($B32,FuelKey,0))</f>
        <v/>
      </c>
      <c r="F32" s="14">
        <f>INDEX(Mapping!$D$30:$D$37,MATCH($B32,FuelKey,0))</f>
        <v/>
      </c>
      <c r="G32" s="14">
        <f>INDEX(Mapping!$E$30:$E$37,MATCH($B32,FuelKey,0))</f>
        <v/>
      </c>
      <c r="H32" s="14">
        <f>INDEX(Mapping!$F$5:$F$20,MATCH($C32,SubKey,0))</f>
        <v/>
      </c>
      <c r="I32" s="14">
        <f>$B32&amp;"."&amp;IF($G32="sub",$H32,"all")</f>
        <v/>
      </c>
      <c r="J32" s="14">
        <f>INDEX(Mapping!$E$5:$E$20,MATCH($C32,SubKey,0))</f>
        <v/>
      </c>
      <c r="K32" s="14">
        <f>INDEX(Mapping!$G$30:$G$37,MATCH($B32,FuelKey,0))</f>
        <v/>
      </c>
      <c r="L32" s="14">
        <f>INDEX(Mapping!$H$30:$H$37,MATCH($B32,FuelKey,0))</f>
        <v/>
      </c>
      <c r="M32" s="14">
        <f>INDEX(Mapping!$H$5:$H$20,MATCH($C32,SubKey,0))</f>
        <v/>
      </c>
      <c r="N32" s="14">
        <f>INDEX(Mapping!$E$50:$E$63,MATCH($I32,Mapping!$A$50:$A$63,0))</f>
        <v/>
      </c>
      <c r="O32" s="23">
        <f>INDEX(ElaVal,MATCH("inc|"&amp;$E32&amp;"|"&amp;$D32,ElaKey,0),MATCH(Settings!$C$6,ElaGroup,0))</f>
        <v/>
      </c>
      <c r="P32" s="23">
        <f>INDEX(ElaVal,MATCH("usg|"&amp;$E32&amp;"|"&amp;$D32,ElaKey,0),MATCH(Settings!$C$6,ElaGroup,0))</f>
        <v/>
      </c>
      <c r="Q32" s="23">
        <f>INDEX(ElaVal,MATCH("eff|"&amp;$E32&amp;"|"&amp;$D32,ElaKey,0),MATCH(Settings!$C$6,ElaGroup,0))</f>
        <v/>
      </c>
      <c r="R32" s="13">
        <f>INDEX(ElaVal,MATCH("aei|"&amp;$F32&amp;"|"&amp;$D32,ElaKey,0),MATCH(Settings!$C$6,ElaGroup,0))</f>
        <v/>
      </c>
      <c r="S32" s="16">
        <f>(1/(1+$R32))^(1+$P32)</f>
        <v/>
      </c>
      <c r="T32" s="23">
        <f>$Q32*(1+$P32)</f>
        <v/>
      </c>
      <c r="U32" s="14">
        <f>INDEX(Inputs_prices!$E$7:$E$18,MATCH($I32,Inputs_prices!$A$7:$A$18,0))</f>
        <v/>
      </c>
      <c r="V32" s="13">
        <f>INDEX(Inputs_prices!$R$7:$R$18,MATCH($I32,Inputs_prices!$A$7:$A$18,0))</f>
        <v/>
      </c>
      <c r="W32" s="16">
        <f>INDEX(EFVal,MATCH(Settings!$C$4&amp;"|"&amp;$B32&amp;"|"&amp;$J32,EFKey,0))</f>
        <v/>
      </c>
      <c r="X32" s="40">
        <f>INDEX(ConsVal,MATCH(Settings!$C$4&amp;"|"&amp;Settings!$C$7&amp;"|"&amp;$C32&amp;"|"&amp;$B32,ConsKey,0))</f>
        <v/>
      </c>
      <c r="Y32" s="14">
        <f>INDEX(Mapping!$I$5:$I$20,MATCH($C32,SubKey,0))</f>
        <v/>
      </c>
      <c r="Z32" s="32">
        <f>INDEX(ECPCov,MATCH("ecs."&amp;$Y32,ECPKey,0))*INDEX(ECPCov,MATCH("ecf."&amp;$B32,ECPKey,0))</f>
        <v/>
      </c>
      <c r="AA32" s="32">
        <f>INDEX(ECPCov,MATCH("ees."&amp;$Y32,ECPKey,0))*INDEX(ECPCov,MATCH("eef."&amp;$B32,ECPKey,0))</f>
        <v/>
      </c>
    </row>
    <row r="33">
      <c r="A33" s="14">
        <f>$B33&amp;"|"&amp;$C33</f>
        <v/>
      </c>
      <c r="B33" s="21" t="inlineStr">
        <is>
          <t>lpg</t>
        </is>
      </c>
      <c r="C33" s="21" t="inlineStr">
        <is>
          <t>nav</t>
        </is>
      </c>
      <c r="D33" s="14">
        <f>INDEX(Mapping!$D$5:$D$20,MATCH($C33,SubKey,0))</f>
        <v/>
      </c>
      <c r="E33" s="14">
        <f>INDEX(Mapping!$C$30:$C$37,MATCH($B33,FuelKey,0))</f>
        <v/>
      </c>
      <c r="F33" s="14">
        <f>INDEX(Mapping!$D$30:$D$37,MATCH($B33,FuelKey,0))</f>
        <v/>
      </c>
      <c r="G33" s="14">
        <f>INDEX(Mapping!$E$30:$E$37,MATCH($B33,FuelKey,0))</f>
        <v/>
      </c>
      <c r="H33" s="14">
        <f>INDEX(Mapping!$F$5:$F$20,MATCH($C33,SubKey,0))</f>
        <v/>
      </c>
      <c r="I33" s="14">
        <f>$B33&amp;"."&amp;IF($G33="sub",$H33,"all")</f>
        <v/>
      </c>
      <c r="J33" s="14">
        <f>INDEX(Mapping!$E$5:$E$20,MATCH($C33,SubKey,0))</f>
        <v/>
      </c>
      <c r="K33" s="14">
        <f>INDEX(Mapping!$G$30:$G$37,MATCH($B33,FuelKey,0))</f>
        <v/>
      </c>
      <c r="L33" s="14">
        <f>INDEX(Mapping!$H$30:$H$37,MATCH($B33,FuelKey,0))</f>
        <v/>
      </c>
      <c r="M33" s="14">
        <f>INDEX(Mapping!$H$5:$H$20,MATCH($C33,SubKey,0))</f>
        <v/>
      </c>
      <c r="N33" s="14">
        <f>INDEX(Mapping!$E$50:$E$63,MATCH($I33,Mapping!$A$50:$A$63,0))</f>
        <v/>
      </c>
      <c r="O33" s="23">
        <f>INDEX(ElaVal,MATCH("inc|"&amp;$E33&amp;"|"&amp;$D33,ElaKey,0),MATCH(Settings!$C$6,ElaGroup,0))</f>
        <v/>
      </c>
      <c r="P33" s="23">
        <f>INDEX(ElaVal,MATCH("usg|"&amp;$E33&amp;"|"&amp;$D33,ElaKey,0),MATCH(Settings!$C$6,ElaGroup,0))</f>
        <v/>
      </c>
      <c r="Q33" s="23">
        <f>INDEX(ElaVal,MATCH("eff|"&amp;$E33&amp;"|"&amp;$D33,ElaKey,0),MATCH(Settings!$C$6,ElaGroup,0))</f>
        <v/>
      </c>
      <c r="R33" s="13">
        <f>INDEX(ElaVal,MATCH("aei|"&amp;$F33&amp;"|"&amp;$D33,ElaKey,0),MATCH(Settings!$C$6,ElaGroup,0))</f>
        <v/>
      </c>
      <c r="S33" s="16">
        <f>(1/(1+$R33))^(1+$P33)</f>
        <v/>
      </c>
      <c r="T33" s="23">
        <f>$Q33*(1+$P33)</f>
        <v/>
      </c>
      <c r="U33" s="14">
        <f>INDEX(Inputs_prices!$E$7:$E$18,MATCH($I33,Inputs_prices!$A$7:$A$18,0))</f>
        <v/>
      </c>
      <c r="V33" s="13">
        <f>INDEX(Inputs_prices!$R$7:$R$18,MATCH($I33,Inputs_prices!$A$7:$A$18,0))</f>
        <v/>
      </c>
      <c r="W33" s="16">
        <f>INDEX(EFVal,MATCH(Settings!$C$4&amp;"|"&amp;$B33&amp;"|"&amp;$J33,EFKey,0))</f>
        <v/>
      </c>
      <c r="X33" s="40">
        <f>INDEX(ConsVal,MATCH(Settings!$C$4&amp;"|"&amp;Settings!$C$7&amp;"|"&amp;$C33&amp;"|"&amp;$B33,ConsKey,0))</f>
        <v/>
      </c>
      <c r="Y33" s="14">
        <f>INDEX(Mapping!$I$5:$I$20,MATCH($C33,SubKey,0))</f>
        <v/>
      </c>
      <c r="Z33" s="32">
        <f>INDEX(ECPCov,MATCH("ecs."&amp;$Y33,ECPKey,0))*INDEX(ECPCov,MATCH("ecf."&amp;$B33,ECPKey,0))</f>
        <v/>
      </c>
      <c r="AA33" s="32">
        <f>INDEX(ECPCov,MATCH("ees."&amp;$Y33,ECPKey,0))*INDEX(ECPCov,MATCH("eef."&amp;$B33,ECPKey,0))</f>
        <v/>
      </c>
    </row>
    <row r="34">
      <c r="A34" s="14">
        <f>$B34&amp;"|"&amp;$C34</f>
        <v/>
      </c>
      <c r="B34" s="21" t="inlineStr">
        <is>
          <t>ker</t>
        </is>
      </c>
      <c r="C34" s="21" t="inlineStr">
        <is>
          <t>nav</t>
        </is>
      </c>
      <c r="D34" s="14">
        <f>INDEX(Mapping!$D$5:$D$20,MATCH($C34,SubKey,0))</f>
        <v/>
      </c>
      <c r="E34" s="14">
        <f>INDEX(Mapping!$C$30:$C$37,MATCH($B34,FuelKey,0))</f>
        <v/>
      </c>
      <c r="F34" s="14">
        <f>INDEX(Mapping!$D$30:$D$37,MATCH($B34,FuelKey,0))</f>
        <v/>
      </c>
      <c r="G34" s="14">
        <f>INDEX(Mapping!$E$30:$E$37,MATCH($B34,FuelKey,0))</f>
        <v/>
      </c>
      <c r="H34" s="14">
        <f>INDEX(Mapping!$F$5:$F$20,MATCH($C34,SubKey,0))</f>
        <v/>
      </c>
      <c r="I34" s="14">
        <f>$B34&amp;"."&amp;IF($G34="sub",$H34,"all")</f>
        <v/>
      </c>
      <c r="J34" s="14">
        <f>INDEX(Mapping!$E$5:$E$20,MATCH($C34,SubKey,0))</f>
        <v/>
      </c>
      <c r="K34" s="14">
        <f>INDEX(Mapping!$G$30:$G$37,MATCH($B34,FuelKey,0))</f>
        <v/>
      </c>
      <c r="L34" s="14">
        <f>INDEX(Mapping!$H$30:$H$37,MATCH($B34,FuelKey,0))</f>
        <v/>
      </c>
      <c r="M34" s="14">
        <f>INDEX(Mapping!$H$5:$H$20,MATCH($C34,SubKey,0))</f>
        <v/>
      </c>
      <c r="N34" s="14">
        <f>INDEX(Mapping!$E$50:$E$63,MATCH($I34,Mapping!$A$50:$A$63,0))</f>
        <v/>
      </c>
      <c r="O34" s="23">
        <f>INDEX(ElaVal,MATCH("inc|"&amp;$E34&amp;"|"&amp;$D34,ElaKey,0),MATCH(Settings!$C$6,ElaGroup,0))</f>
        <v/>
      </c>
      <c r="P34" s="23">
        <f>INDEX(ElaVal,MATCH("usg|"&amp;$E34&amp;"|"&amp;$D34,ElaKey,0),MATCH(Settings!$C$6,ElaGroup,0))</f>
        <v/>
      </c>
      <c r="Q34" s="23">
        <f>INDEX(ElaVal,MATCH("eff|"&amp;$E34&amp;"|"&amp;$D34,ElaKey,0),MATCH(Settings!$C$6,ElaGroup,0))</f>
        <v/>
      </c>
      <c r="R34" s="13">
        <f>INDEX(ElaVal,MATCH("aei|"&amp;$F34&amp;"|"&amp;$D34,ElaKey,0),MATCH(Settings!$C$6,ElaGroup,0))</f>
        <v/>
      </c>
      <c r="S34" s="16">
        <f>(1/(1+$R34))^(1+$P34)</f>
        <v/>
      </c>
      <c r="T34" s="23">
        <f>$Q34*(1+$P34)</f>
        <v/>
      </c>
      <c r="U34" s="14">
        <f>INDEX(Inputs_prices!$E$7:$E$18,MATCH($I34,Inputs_prices!$A$7:$A$18,0))</f>
        <v/>
      </c>
      <c r="V34" s="13">
        <f>INDEX(Inputs_prices!$R$7:$R$18,MATCH($I34,Inputs_prices!$A$7:$A$18,0))</f>
        <v/>
      </c>
      <c r="W34" s="16">
        <f>INDEX(EFVal,MATCH(Settings!$C$4&amp;"|"&amp;$B34&amp;"|"&amp;$J34,EFKey,0))</f>
        <v/>
      </c>
      <c r="X34" s="40">
        <f>INDEX(ConsVal,MATCH(Settings!$C$4&amp;"|"&amp;Settings!$C$7&amp;"|"&amp;$C34&amp;"|"&amp;$B34,ConsKey,0))</f>
        <v/>
      </c>
      <c r="Y34" s="14">
        <f>INDEX(Mapping!$I$5:$I$20,MATCH($C34,SubKey,0))</f>
        <v/>
      </c>
      <c r="Z34" s="32">
        <f>INDEX(ECPCov,MATCH("ecs."&amp;$Y34,ECPKey,0))*INDEX(ECPCov,MATCH("ecf."&amp;$B34,ECPKey,0))</f>
        <v/>
      </c>
      <c r="AA34" s="32">
        <f>INDEX(ECPCov,MATCH("ees."&amp;$Y34,ECPKey,0))*INDEX(ECPCov,MATCH("eef."&amp;$B34,ECPKey,0))</f>
        <v/>
      </c>
    </row>
    <row r="35">
      <c r="A35" s="14">
        <f>$B35&amp;"|"&amp;$C35</f>
        <v/>
      </c>
      <c r="B35" s="21" t="inlineStr">
        <is>
          <t>oop</t>
        </is>
      </c>
      <c r="C35" s="21" t="inlineStr">
        <is>
          <t>nav</t>
        </is>
      </c>
      <c r="D35" s="14">
        <f>INDEX(Mapping!$D$5:$D$20,MATCH($C35,SubKey,0))</f>
        <v/>
      </c>
      <c r="E35" s="14">
        <f>INDEX(Mapping!$C$30:$C$37,MATCH($B35,FuelKey,0))</f>
        <v/>
      </c>
      <c r="F35" s="14">
        <f>INDEX(Mapping!$D$30:$D$37,MATCH($B35,FuelKey,0))</f>
        <v/>
      </c>
      <c r="G35" s="14">
        <f>INDEX(Mapping!$E$30:$E$37,MATCH($B35,FuelKey,0))</f>
        <v/>
      </c>
      <c r="H35" s="14">
        <f>INDEX(Mapping!$F$5:$F$20,MATCH($C35,SubKey,0))</f>
        <v/>
      </c>
      <c r="I35" s="14">
        <f>$B35&amp;"."&amp;IF($G35="sub",$H35,"all")</f>
        <v/>
      </c>
      <c r="J35" s="14">
        <f>INDEX(Mapping!$E$5:$E$20,MATCH($C35,SubKey,0))</f>
        <v/>
      </c>
      <c r="K35" s="14">
        <f>INDEX(Mapping!$G$30:$G$37,MATCH($B35,FuelKey,0))</f>
        <v/>
      </c>
      <c r="L35" s="14">
        <f>INDEX(Mapping!$H$30:$H$37,MATCH($B35,FuelKey,0))</f>
        <v/>
      </c>
      <c r="M35" s="14">
        <f>INDEX(Mapping!$H$5:$H$20,MATCH($C35,SubKey,0))</f>
        <v/>
      </c>
      <c r="N35" s="14">
        <f>INDEX(Mapping!$E$50:$E$63,MATCH($I35,Mapping!$A$50:$A$63,0))</f>
        <v/>
      </c>
      <c r="O35" s="23">
        <f>INDEX(ElaVal,MATCH("inc|"&amp;$E35&amp;"|"&amp;$D35,ElaKey,0),MATCH(Settings!$C$6,ElaGroup,0))</f>
        <v/>
      </c>
      <c r="P35" s="23">
        <f>INDEX(ElaVal,MATCH("usg|"&amp;$E35&amp;"|"&amp;$D35,ElaKey,0),MATCH(Settings!$C$6,ElaGroup,0))</f>
        <v/>
      </c>
      <c r="Q35" s="23">
        <f>INDEX(ElaVal,MATCH("eff|"&amp;$E35&amp;"|"&amp;$D35,ElaKey,0),MATCH(Settings!$C$6,ElaGroup,0))</f>
        <v/>
      </c>
      <c r="R35" s="13">
        <f>INDEX(ElaVal,MATCH("aei|"&amp;$F35&amp;"|"&amp;$D35,ElaKey,0),MATCH(Settings!$C$6,ElaGroup,0))</f>
        <v/>
      </c>
      <c r="S35" s="16">
        <f>(1/(1+$R35))^(1+$P35)</f>
        <v/>
      </c>
      <c r="T35" s="23">
        <f>$Q35*(1+$P35)</f>
        <v/>
      </c>
      <c r="U35" s="14">
        <f>INDEX(Inputs_prices!$E$7:$E$18,MATCH($I35,Inputs_prices!$A$7:$A$18,0))</f>
        <v/>
      </c>
      <c r="V35" s="13">
        <f>INDEX(Inputs_prices!$R$7:$R$18,MATCH($I35,Inputs_prices!$A$7:$A$18,0))</f>
        <v/>
      </c>
      <c r="W35" s="16">
        <f>INDEX(EFVal,MATCH(Settings!$C$4&amp;"|"&amp;$B35&amp;"|"&amp;$J35,EFKey,0))</f>
        <v/>
      </c>
      <c r="X35" s="40">
        <f>INDEX(ConsVal,MATCH(Settings!$C$4&amp;"|"&amp;Settings!$C$7&amp;"|"&amp;$C35&amp;"|"&amp;$B35,ConsKey,0))</f>
        <v/>
      </c>
      <c r="Y35" s="14">
        <f>INDEX(Mapping!$I$5:$I$20,MATCH($C35,SubKey,0))</f>
        <v/>
      </c>
      <c r="Z35" s="32">
        <f>INDEX(ECPCov,MATCH("ecs."&amp;$Y35,ECPKey,0))*INDEX(ECPCov,MATCH("ecf."&amp;$B35,ECPKey,0))</f>
        <v/>
      </c>
      <c r="AA35" s="32">
        <f>INDEX(ECPCov,MATCH("ees."&amp;$Y35,ECPKey,0))*INDEX(ECPCov,MATCH("eef."&amp;$B35,ECPKey,0))</f>
        <v/>
      </c>
    </row>
    <row r="36">
      <c r="A36" s="14">
        <f>$B36&amp;"|"&amp;$C36</f>
        <v/>
      </c>
      <c r="B36" s="21" t="inlineStr">
        <is>
          <t>bio</t>
        </is>
      </c>
      <c r="C36" s="21" t="inlineStr">
        <is>
          <t>nav</t>
        </is>
      </c>
      <c r="D36" s="14">
        <f>INDEX(Mapping!$D$5:$D$20,MATCH($C36,SubKey,0))</f>
        <v/>
      </c>
      <c r="E36" s="14">
        <f>INDEX(Mapping!$C$30:$C$37,MATCH($B36,FuelKey,0))</f>
        <v/>
      </c>
      <c r="F36" s="14">
        <f>INDEX(Mapping!$D$30:$D$37,MATCH($B36,FuelKey,0))</f>
        <v/>
      </c>
      <c r="G36" s="14">
        <f>INDEX(Mapping!$E$30:$E$37,MATCH($B36,FuelKey,0))</f>
        <v/>
      </c>
      <c r="H36" s="14">
        <f>INDEX(Mapping!$F$5:$F$20,MATCH($C36,SubKey,0))</f>
        <v/>
      </c>
      <c r="I36" s="14">
        <f>$B36&amp;"."&amp;IF($G36="sub",$H36,"all")</f>
        <v/>
      </c>
      <c r="J36" s="14">
        <f>INDEX(Mapping!$E$5:$E$20,MATCH($C36,SubKey,0))</f>
        <v/>
      </c>
      <c r="K36" s="14">
        <f>INDEX(Mapping!$G$30:$G$37,MATCH($B36,FuelKey,0))</f>
        <v/>
      </c>
      <c r="L36" s="14">
        <f>INDEX(Mapping!$H$30:$H$37,MATCH($B36,FuelKey,0))</f>
        <v/>
      </c>
      <c r="M36" s="14">
        <f>INDEX(Mapping!$H$5:$H$20,MATCH($C36,SubKey,0))</f>
        <v/>
      </c>
      <c r="N36" s="14">
        <f>INDEX(Mapping!$E$50:$E$63,MATCH($I36,Mapping!$A$50:$A$63,0))</f>
        <v/>
      </c>
      <c r="O36" s="23">
        <f>INDEX(ElaVal,MATCH("inc|"&amp;$E36&amp;"|"&amp;$D36,ElaKey,0),MATCH(Settings!$C$6,ElaGroup,0))</f>
        <v/>
      </c>
      <c r="P36" s="23">
        <f>INDEX(ElaVal,MATCH("usg|"&amp;$E36&amp;"|"&amp;$D36,ElaKey,0),MATCH(Settings!$C$6,ElaGroup,0))</f>
        <v/>
      </c>
      <c r="Q36" s="23">
        <f>INDEX(ElaVal,MATCH("eff|"&amp;$E36&amp;"|"&amp;$D36,ElaKey,0),MATCH(Settings!$C$6,ElaGroup,0))</f>
        <v/>
      </c>
      <c r="R36" s="13">
        <f>INDEX(ElaVal,MATCH("aei|"&amp;$F36&amp;"|"&amp;$D36,ElaKey,0),MATCH(Settings!$C$6,ElaGroup,0))</f>
        <v/>
      </c>
      <c r="S36" s="16">
        <f>(1/(1+$R36))^(1+$P36)</f>
        <v/>
      </c>
      <c r="T36" s="23">
        <f>$Q36*(1+$P36)</f>
        <v/>
      </c>
      <c r="U36" s="14">
        <f>INDEX(Inputs_prices!$E$7:$E$18,MATCH($I36,Inputs_prices!$A$7:$A$18,0))</f>
        <v/>
      </c>
      <c r="V36" s="13">
        <f>INDEX(Inputs_prices!$R$7:$R$18,MATCH($I36,Inputs_prices!$A$7:$A$18,0))</f>
        <v/>
      </c>
      <c r="W36" s="16">
        <f>INDEX(EFVal,MATCH(Settings!$C$4&amp;"|"&amp;$B36&amp;"|"&amp;$J36,EFKey,0))</f>
        <v/>
      </c>
      <c r="X36" s="40">
        <f>INDEX(ConsVal,MATCH(Settings!$C$4&amp;"|"&amp;Settings!$C$7&amp;"|"&amp;$C36&amp;"|"&amp;$B36,ConsKey,0))</f>
        <v/>
      </c>
      <c r="Y36" s="14">
        <f>INDEX(Mapping!$I$5:$I$20,MATCH($C36,SubKey,0))</f>
        <v/>
      </c>
      <c r="Z36" s="32">
        <f>INDEX(ECPCov,MATCH("ecs."&amp;$Y36,ECPKey,0))*INDEX(ECPCov,MATCH("ecf."&amp;$B36,ECPKey,0))</f>
        <v/>
      </c>
      <c r="AA36" s="32">
        <f>INDEX(ECPCov,MATCH("ees."&amp;$Y36,ECPKey,0))*INDEX(ECPCov,MATCH("eef."&amp;$B36,ECPKey,0))</f>
        <v/>
      </c>
    </row>
    <row r="37">
      <c r="A37" s="14">
        <f>$B37&amp;"|"&amp;$C37</f>
        <v/>
      </c>
      <c r="B37" s="21" t="inlineStr">
        <is>
          <t>coa</t>
        </is>
      </c>
      <c r="C37" s="21" t="inlineStr">
        <is>
          <t>res</t>
        </is>
      </c>
      <c r="D37" s="14">
        <f>INDEX(Mapping!$D$5:$D$20,MATCH($C37,SubKey,0))</f>
        <v/>
      </c>
      <c r="E37" s="14">
        <f>INDEX(Mapping!$C$30:$C$37,MATCH($B37,FuelKey,0))</f>
        <v/>
      </c>
      <c r="F37" s="14">
        <f>INDEX(Mapping!$D$30:$D$37,MATCH($B37,FuelKey,0))</f>
        <v/>
      </c>
      <c r="G37" s="14">
        <f>INDEX(Mapping!$E$30:$E$37,MATCH($B37,FuelKey,0))</f>
        <v/>
      </c>
      <c r="H37" s="14">
        <f>INDEX(Mapping!$F$5:$F$20,MATCH($C37,SubKey,0))</f>
        <v/>
      </c>
      <c r="I37" s="14">
        <f>$B37&amp;"."&amp;IF($G37="sub",$H37,"all")</f>
        <v/>
      </c>
      <c r="J37" s="14">
        <f>INDEX(Mapping!$E$5:$E$20,MATCH($C37,SubKey,0))</f>
        <v/>
      </c>
      <c r="K37" s="14">
        <f>INDEX(Mapping!$G$30:$G$37,MATCH($B37,FuelKey,0))</f>
        <v/>
      </c>
      <c r="L37" s="14">
        <f>INDEX(Mapping!$H$30:$H$37,MATCH($B37,FuelKey,0))</f>
        <v/>
      </c>
      <c r="M37" s="14">
        <f>INDEX(Mapping!$H$5:$H$20,MATCH($C37,SubKey,0))</f>
        <v/>
      </c>
      <c r="N37" s="14">
        <f>INDEX(Mapping!$E$50:$E$63,MATCH($I37,Mapping!$A$50:$A$63,0))</f>
        <v/>
      </c>
      <c r="O37" s="23">
        <f>INDEX(ElaVal,MATCH("inc|"&amp;$E37&amp;"|"&amp;$D37,ElaKey,0),MATCH(Settings!$C$6,ElaGroup,0))</f>
        <v/>
      </c>
      <c r="P37" s="23">
        <f>INDEX(ElaVal,MATCH("usg|"&amp;$E37&amp;"|"&amp;$D37,ElaKey,0),MATCH(Settings!$C$6,ElaGroup,0))</f>
        <v/>
      </c>
      <c r="Q37" s="23">
        <f>INDEX(ElaVal,MATCH("eff|"&amp;$E37&amp;"|"&amp;$D37,ElaKey,0),MATCH(Settings!$C$6,ElaGroup,0))</f>
        <v/>
      </c>
      <c r="R37" s="13">
        <f>INDEX(ElaVal,MATCH("aei|"&amp;$F37&amp;"|"&amp;$D37,ElaKey,0),MATCH(Settings!$C$6,ElaGroup,0))</f>
        <v/>
      </c>
      <c r="S37" s="16">
        <f>(1/(1+$R37))^(1+$P37)</f>
        <v/>
      </c>
      <c r="T37" s="23">
        <f>$Q37*(1+$P37)</f>
        <v/>
      </c>
      <c r="U37" s="14">
        <f>INDEX(Inputs_prices!$E$7:$E$18,MATCH($I37,Inputs_prices!$A$7:$A$18,0))</f>
        <v/>
      </c>
      <c r="V37" s="13">
        <f>INDEX(Inputs_prices!$R$7:$R$18,MATCH($I37,Inputs_prices!$A$7:$A$18,0))</f>
        <v/>
      </c>
      <c r="W37" s="16">
        <f>INDEX(EFVal,MATCH(Settings!$C$4&amp;"|"&amp;$B37&amp;"|"&amp;$J37,EFKey,0))</f>
        <v/>
      </c>
      <c r="X37" s="40">
        <f>INDEX(ConsVal,MATCH(Settings!$C$4&amp;"|"&amp;Settings!$C$7&amp;"|"&amp;$C37&amp;"|"&amp;$B37,ConsKey,0))</f>
        <v/>
      </c>
      <c r="Y37" s="14">
        <f>INDEX(Mapping!$I$5:$I$20,MATCH($C37,SubKey,0))</f>
        <v/>
      </c>
      <c r="Z37" s="32">
        <f>INDEX(ECPCov,MATCH("ecs."&amp;$Y37,ECPKey,0))*INDEX(ECPCov,MATCH("ecf."&amp;$B37,ECPKey,0))</f>
        <v/>
      </c>
      <c r="AA37" s="32">
        <f>INDEX(ECPCov,MATCH("ees."&amp;$Y37,ECPKey,0))*INDEX(ECPCov,MATCH("eef."&amp;$B37,ECPKey,0))</f>
        <v/>
      </c>
    </row>
    <row r="38">
      <c r="A38" s="14">
        <f>$B38&amp;"|"&amp;$C38</f>
        <v/>
      </c>
      <c r="B38" s="21" t="inlineStr">
        <is>
          <t>nga</t>
        </is>
      </c>
      <c r="C38" s="21" t="inlineStr">
        <is>
          <t>res</t>
        </is>
      </c>
      <c r="D38" s="14">
        <f>INDEX(Mapping!$D$5:$D$20,MATCH($C38,SubKey,0))</f>
        <v/>
      </c>
      <c r="E38" s="14">
        <f>INDEX(Mapping!$C$30:$C$37,MATCH($B38,FuelKey,0))</f>
        <v/>
      </c>
      <c r="F38" s="14">
        <f>INDEX(Mapping!$D$30:$D$37,MATCH($B38,FuelKey,0))</f>
        <v/>
      </c>
      <c r="G38" s="14">
        <f>INDEX(Mapping!$E$30:$E$37,MATCH($B38,FuelKey,0))</f>
        <v/>
      </c>
      <c r="H38" s="14">
        <f>INDEX(Mapping!$F$5:$F$20,MATCH($C38,SubKey,0))</f>
        <v/>
      </c>
      <c r="I38" s="14">
        <f>$B38&amp;"."&amp;IF($G38="sub",$H38,"all")</f>
        <v/>
      </c>
      <c r="J38" s="14">
        <f>INDEX(Mapping!$E$5:$E$20,MATCH($C38,SubKey,0))</f>
        <v/>
      </c>
      <c r="K38" s="14">
        <f>INDEX(Mapping!$G$30:$G$37,MATCH($B38,FuelKey,0))</f>
        <v/>
      </c>
      <c r="L38" s="14">
        <f>INDEX(Mapping!$H$30:$H$37,MATCH($B38,FuelKey,0))</f>
        <v/>
      </c>
      <c r="M38" s="14">
        <f>INDEX(Mapping!$H$5:$H$20,MATCH($C38,SubKey,0))</f>
        <v/>
      </c>
      <c r="N38" s="14">
        <f>INDEX(Mapping!$E$50:$E$63,MATCH($I38,Mapping!$A$50:$A$63,0))</f>
        <v/>
      </c>
      <c r="O38" s="23">
        <f>INDEX(ElaVal,MATCH("inc|"&amp;$E38&amp;"|"&amp;$D38,ElaKey,0),MATCH(Settings!$C$6,ElaGroup,0))</f>
        <v/>
      </c>
      <c r="P38" s="23">
        <f>INDEX(ElaVal,MATCH("usg|"&amp;$E38&amp;"|"&amp;$D38,ElaKey,0),MATCH(Settings!$C$6,ElaGroup,0))</f>
        <v/>
      </c>
      <c r="Q38" s="23">
        <f>INDEX(ElaVal,MATCH("eff|"&amp;$E38&amp;"|"&amp;$D38,ElaKey,0),MATCH(Settings!$C$6,ElaGroup,0))</f>
        <v/>
      </c>
      <c r="R38" s="13">
        <f>INDEX(ElaVal,MATCH("aei|"&amp;$F38&amp;"|"&amp;$D38,ElaKey,0),MATCH(Settings!$C$6,ElaGroup,0))</f>
        <v/>
      </c>
      <c r="S38" s="16">
        <f>(1/(1+$R38))^(1+$P38)</f>
        <v/>
      </c>
      <c r="T38" s="23">
        <f>$Q38*(1+$P38)</f>
        <v/>
      </c>
      <c r="U38" s="14">
        <f>INDEX(Inputs_prices!$E$7:$E$18,MATCH($I38,Inputs_prices!$A$7:$A$18,0))</f>
        <v/>
      </c>
      <c r="V38" s="13">
        <f>INDEX(Inputs_prices!$R$7:$R$18,MATCH($I38,Inputs_prices!$A$7:$A$18,0))</f>
        <v/>
      </c>
      <c r="W38" s="16">
        <f>INDEX(EFVal,MATCH(Settings!$C$4&amp;"|"&amp;$B38&amp;"|"&amp;$J38,EFKey,0))</f>
        <v/>
      </c>
      <c r="X38" s="40">
        <f>INDEX(ConsVal,MATCH(Settings!$C$4&amp;"|"&amp;Settings!$C$7&amp;"|"&amp;$C38&amp;"|"&amp;$B38,ConsKey,0))</f>
        <v/>
      </c>
      <c r="Y38" s="14">
        <f>INDEX(Mapping!$I$5:$I$20,MATCH($C38,SubKey,0))</f>
        <v/>
      </c>
      <c r="Z38" s="32">
        <f>INDEX(ECPCov,MATCH("ecs."&amp;$Y38,ECPKey,0))*INDEX(ECPCov,MATCH("ecf."&amp;$B38,ECPKey,0))</f>
        <v/>
      </c>
      <c r="AA38" s="32">
        <f>INDEX(ECPCov,MATCH("ees."&amp;$Y38,ECPKey,0))*INDEX(ECPCov,MATCH("eef."&amp;$B38,ECPKey,0))</f>
        <v/>
      </c>
    </row>
    <row r="39">
      <c r="A39" s="14">
        <f>$B39&amp;"|"&amp;$C39</f>
        <v/>
      </c>
      <c r="B39" s="21" t="inlineStr">
        <is>
          <t>gso</t>
        </is>
      </c>
      <c r="C39" s="21" t="inlineStr">
        <is>
          <t>res</t>
        </is>
      </c>
      <c r="D39" s="14">
        <f>INDEX(Mapping!$D$5:$D$20,MATCH($C39,SubKey,0))</f>
        <v/>
      </c>
      <c r="E39" s="14">
        <f>INDEX(Mapping!$C$30:$C$37,MATCH($B39,FuelKey,0))</f>
        <v/>
      </c>
      <c r="F39" s="14">
        <f>INDEX(Mapping!$D$30:$D$37,MATCH($B39,FuelKey,0))</f>
        <v/>
      </c>
      <c r="G39" s="14">
        <f>INDEX(Mapping!$E$30:$E$37,MATCH($B39,FuelKey,0))</f>
        <v/>
      </c>
      <c r="H39" s="14">
        <f>INDEX(Mapping!$F$5:$F$20,MATCH($C39,SubKey,0))</f>
        <v/>
      </c>
      <c r="I39" s="14">
        <f>$B39&amp;"."&amp;IF($G39="sub",$H39,"all")</f>
        <v/>
      </c>
      <c r="J39" s="14">
        <f>INDEX(Mapping!$E$5:$E$20,MATCH($C39,SubKey,0))</f>
        <v/>
      </c>
      <c r="K39" s="14">
        <f>INDEX(Mapping!$G$30:$G$37,MATCH($B39,FuelKey,0))</f>
        <v/>
      </c>
      <c r="L39" s="14">
        <f>INDEX(Mapping!$H$30:$H$37,MATCH($B39,FuelKey,0))</f>
        <v/>
      </c>
      <c r="M39" s="14">
        <f>INDEX(Mapping!$H$5:$H$20,MATCH($C39,SubKey,0))</f>
        <v/>
      </c>
      <c r="N39" s="14">
        <f>INDEX(Mapping!$E$50:$E$63,MATCH($I39,Mapping!$A$50:$A$63,0))</f>
        <v/>
      </c>
      <c r="O39" s="23">
        <f>INDEX(ElaVal,MATCH("inc|"&amp;$E39&amp;"|"&amp;$D39,ElaKey,0),MATCH(Settings!$C$6,ElaGroup,0))</f>
        <v/>
      </c>
      <c r="P39" s="23">
        <f>INDEX(ElaVal,MATCH("usg|"&amp;$E39&amp;"|"&amp;$D39,ElaKey,0),MATCH(Settings!$C$6,ElaGroup,0))</f>
        <v/>
      </c>
      <c r="Q39" s="23">
        <f>INDEX(ElaVal,MATCH("eff|"&amp;$E39&amp;"|"&amp;$D39,ElaKey,0),MATCH(Settings!$C$6,ElaGroup,0))</f>
        <v/>
      </c>
      <c r="R39" s="13">
        <f>INDEX(ElaVal,MATCH("aei|"&amp;$F39&amp;"|"&amp;$D39,ElaKey,0),MATCH(Settings!$C$6,ElaGroup,0))</f>
        <v/>
      </c>
      <c r="S39" s="16">
        <f>(1/(1+$R39))^(1+$P39)</f>
        <v/>
      </c>
      <c r="T39" s="23">
        <f>$Q39*(1+$P39)</f>
        <v/>
      </c>
      <c r="U39" s="14">
        <f>INDEX(Inputs_prices!$E$7:$E$18,MATCH($I39,Inputs_prices!$A$7:$A$18,0))</f>
        <v/>
      </c>
      <c r="V39" s="13">
        <f>INDEX(Inputs_prices!$R$7:$R$18,MATCH($I39,Inputs_prices!$A$7:$A$18,0))</f>
        <v/>
      </c>
      <c r="W39" s="16">
        <f>INDEX(EFVal,MATCH(Settings!$C$4&amp;"|"&amp;$B39&amp;"|"&amp;$J39,EFKey,0))</f>
        <v/>
      </c>
      <c r="X39" s="40">
        <f>INDEX(ConsVal,MATCH(Settings!$C$4&amp;"|"&amp;Settings!$C$7&amp;"|"&amp;$C39&amp;"|"&amp;$B39,ConsKey,0))</f>
        <v/>
      </c>
      <c r="Y39" s="14">
        <f>INDEX(Mapping!$I$5:$I$20,MATCH($C39,SubKey,0))</f>
        <v/>
      </c>
      <c r="Z39" s="32">
        <f>INDEX(ECPCov,MATCH("ecs."&amp;$Y39,ECPKey,0))*INDEX(ECPCov,MATCH("ecf."&amp;$B39,ECPKey,0))</f>
        <v/>
      </c>
      <c r="AA39" s="32">
        <f>INDEX(ECPCov,MATCH("ees."&amp;$Y39,ECPKey,0))*INDEX(ECPCov,MATCH("eef."&amp;$B39,ECPKey,0))</f>
        <v/>
      </c>
    </row>
    <row r="40">
      <c r="A40" s="14">
        <f>$B40&amp;"|"&amp;$C40</f>
        <v/>
      </c>
      <c r="B40" s="21" t="inlineStr">
        <is>
          <t>die</t>
        </is>
      </c>
      <c r="C40" s="21" t="inlineStr">
        <is>
          <t>res</t>
        </is>
      </c>
      <c r="D40" s="14">
        <f>INDEX(Mapping!$D$5:$D$20,MATCH($C40,SubKey,0))</f>
        <v/>
      </c>
      <c r="E40" s="14">
        <f>INDEX(Mapping!$C$30:$C$37,MATCH($B40,FuelKey,0))</f>
        <v/>
      </c>
      <c r="F40" s="14">
        <f>INDEX(Mapping!$D$30:$D$37,MATCH($B40,FuelKey,0))</f>
        <v/>
      </c>
      <c r="G40" s="14">
        <f>INDEX(Mapping!$E$30:$E$37,MATCH($B40,FuelKey,0))</f>
        <v/>
      </c>
      <c r="H40" s="14">
        <f>INDEX(Mapping!$F$5:$F$20,MATCH($C40,SubKey,0))</f>
        <v/>
      </c>
      <c r="I40" s="14">
        <f>$B40&amp;"."&amp;IF($G40="sub",$H40,"all")</f>
        <v/>
      </c>
      <c r="J40" s="14">
        <f>INDEX(Mapping!$E$5:$E$20,MATCH($C40,SubKey,0))</f>
        <v/>
      </c>
      <c r="K40" s="14">
        <f>INDEX(Mapping!$G$30:$G$37,MATCH($B40,FuelKey,0))</f>
        <v/>
      </c>
      <c r="L40" s="14">
        <f>INDEX(Mapping!$H$30:$H$37,MATCH($B40,FuelKey,0))</f>
        <v/>
      </c>
      <c r="M40" s="14">
        <f>INDEX(Mapping!$H$5:$H$20,MATCH($C40,SubKey,0))</f>
        <v/>
      </c>
      <c r="N40" s="14">
        <f>INDEX(Mapping!$E$50:$E$63,MATCH($I40,Mapping!$A$50:$A$63,0))</f>
        <v/>
      </c>
      <c r="O40" s="23">
        <f>INDEX(ElaVal,MATCH("inc|"&amp;$E40&amp;"|"&amp;$D40,ElaKey,0),MATCH(Settings!$C$6,ElaGroup,0))</f>
        <v/>
      </c>
      <c r="P40" s="23">
        <f>INDEX(ElaVal,MATCH("usg|"&amp;$E40&amp;"|"&amp;$D40,ElaKey,0),MATCH(Settings!$C$6,ElaGroup,0))</f>
        <v/>
      </c>
      <c r="Q40" s="23">
        <f>INDEX(ElaVal,MATCH("eff|"&amp;$E40&amp;"|"&amp;$D40,ElaKey,0),MATCH(Settings!$C$6,ElaGroup,0))</f>
        <v/>
      </c>
      <c r="R40" s="13">
        <f>INDEX(ElaVal,MATCH("aei|"&amp;$F40&amp;"|"&amp;$D40,ElaKey,0),MATCH(Settings!$C$6,ElaGroup,0))</f>
        <v/>
      </c>
      <c r="S40" s="16">
        <f>(1/(1+$R40))^(1+$P40)</f>
        <v/>
      </c>
      <c r="T40" s="23">
        <f>$Q40*(1+$P40)</f>
        <v/>
      </c>
      <c r="U40" s="14">
        <f>INDEX(Inputs_prices!$E$7:$E$18,MATCH($I40,Inputs_prices!$A$7:$A$18,0))</f>
        <v/>
      </c>
      <c r="V40" s="13">
        <f>INDEX(Inputs_prices!$R$7:$R$18,MATCH($I40,Inputs_prices!$A$7:$A$18,0))</f>
        <v/>
      </c>
      <c r="W40" s="16">
        <f>INDEX(EFVal,MATCH(Settings!$C$4&amp;"|"&amp;$B40&amp;"|"&amp;$J40,EFKey,0))</f>
        <v/>
      </c>
      <c r="X40" s="40">
        <f>INDEX(ConsVal,MATCH(Settings!$C$4&amp;"|"&amp;Settings!$C$7&amp;"|"&amp;$C40&amp;"|"&amp;$B40,ConsKey,0))</f>
        <v/>
      </c>
      <c r="Y40" s="14">
        <f>INDEX(Mapping!$I$5:$I$20,MATCH($C40,SubKey,0))</f>
        <v/>
      </c>
      <c r="Z40" s="32">
        <f>INDEX(ECPCov,MATCH("ecs."&amp;$Y40,ECPKey,0))*INDEX(ECPCov,MATCH("ecf."&amp;$B40,ECPKey,0))</f>
        <v/>
      </c>
      <c r="AA40" s="32">
        <f>INDEX(ECPCov,MATCH("ees."&amp;$Y40,ECPKey,0))*INDEX(ECPCov,MATCH("eef."&amp;$B40,ECPKey,0))</f>
        <v/>
      </c>
    </row>
    <row r="41">
      <c r="A41" s="14">
        <f>$B41&amp;"|"&amp;$C41</f>
        <v/>
      </c>
      <c r="B41" s="21" t="inlineStr">
        <is>
          <t>lpg</t>
        </is>
      </c>
      <c r="C41" s="21" t="inlineStr">
        <is>
          <t>res</t>
        </is>
      </c>
      <c r="D41" s="14">
        <f>INDEX(Mapping!$D$5:$D$20,MATCH($C41,SubKey,0))</f>
        <v/>
      </c>
      <c r="E41" s="14">
        <f>INDEX(Mapping!$C$30:$C$37,MATCH($B41,FuelKey,0))</f>
        <v/>
      </c>
      <c r="F41" s="14">
        <f>INDEX(Mapping!$D$30:$D$37,MATCH($B41,FuelKey,0))</f>
        <v/>
      </c>
      <c r="G41" s="14">
        <f>INDEX(Mapping!$E$30:$E$37,MATCH($B41,FuelKey,0))</f>
        <v/>
      </c>
      <c r="H41" s="14">
        <f>INDEX(Mapping!$F$5:$F$20,MATCH($C41,SubKey,0))</f>
        <v/>
      </c>
      <c r="I41" s="14">
        <f>$B41&amp;"."&amp;IF($G41="sub",$H41,"all")</f>
        <v/>
      </c>
      <c r="J41" s="14">
        <f>INDEX(Mapping!$E$5:$E$20,MATCH($C41,SubKey,0))</f>
        <v/>
      </c>
      <c r="K41" s="14">
        <f>INDEX(Mapping!$G$30:$G$37,MATCH($B41,FuelKey,0))</f>
        <v/>
      </c>
      <c r="L41" s="14">
        <f>INDEX(Mapping!$H$30:$H$37,MATCH($B41,FuelKey,0))</f>
        <v/>
      </c>
      <c r="M41" s="14">
        <f>INDEX(Mapping!$H$5:$H$20,MATCH($C41,SubKey,0))</f>
        <v/>
      </c>
      <c r="N41" s="14">
        <f>INDEX(Mapping!$E$50:$E$63,MATCH($I41,Mapping!$A$50:$A$63,0))</f>
        <v/>
      </c>
      <c r="O41" s="23">
        <f>INDEX(ElaVal,MATCH("inc|"&amp;$E41&amp;"|"&amp;$D41,ElaKey,0),MATCH(Settings!$C$6,ElaGroup,0))</f>
        <v/>
      </c>
      <c r="P41" s="23">
        <f>INDEX(ElaVal,MATCH("usg|"&amp;$E41&amp;"|"&amp;$D41,ElaKey,0),MATCH(Settings!$C$6,ElaGroup,0))</f>
        <v/>
      </c>
      <c r="Q41" s="23">
        <f>INDEX(ElaVal,MATCH("eff|"&amp;$E41&amp;"|"&amp;$D41,ElaKey,0),MATCH(Settings!$C$6,ElaGroup,0))</f>
        <v/>
      </c>
      <c r="R41" s="13">
        <f>INDEX(ElaVal,MATCH("aei|"&amp;$F41&amp;"|"&amp;$D41,ElaKey,0),MATCH(Settings!$C$6,ElaGroup,0))</f>
        <v/>
      </c>
      <c r="S41" s="16">
        <f>(1/(1+$R41))^(1+$P41)</f>
        <v/>
      </c>
      <c r="T41" s="23">
        <f>$Q41*(1+$P41)</f>
        <v/>
      </c>
      <c r="U41" s="14">
        <f>INDEX(Inputs_prices!$E$7:$E$18,MATCH($I41,Inputs_prices!$A$7:$A$18,0))</f>
        <v/>
      </c>
      <c r="V41" s="13">
        <f>INDEX(Inputs_prices!$R$7:$R$18,MATCH($I41,Inputs_prices!$A$7:$A$18,0))</f>
        <v/>
      </c>
      <c r="W41" s="16">
        <f>INDEX(EFVal,MATCH(Settings!$C$4&amp;"|"&amp;$B41&amp;"|"&amp;$J41,EFKey,0))</f>
        <v/>
      </c>
      <c r="X41" s="40">
        <f>INDEX(ConsVal,MATCH(Settings!$C$4&amp;"|"&amp;Settings!$C$7&amp;"|"&amp;$C41&amp;"|"&amp;$B41,ConsKey,0))</f>
        <v/>
      </c>
      <c r="Y41" s="14">
        <f>INDEX(Mapping!$I$5:$I$20,MATCH($C41,SubKey,0))</f>
        <v/>
      </c>
      <c r="Z41" s="32">
        <f>INDEX(ECPCov,MATCH("ecs."&amp;$Y41,ECPKey,0))*INDEX(ECPCov,MATCH("ecf."&amp;$B41,ECPKey,0))</f>
        <v/>
      </c>
      <c r="AA41" s="32">
        <f>INDEX(ECPCov,MATCH("ees."&amp;$Y41,ECPKey,0))*INDEX(ECPCov,MATCH("eef."&amp;$B41,ECPKey,0))</f>
        <v/>
      </c>
    </row>
    <row r="42">
      <c r="A42" s="14">
        <f>$B42&amp;"|"&amp;$C42</f>
        <v/>
      </c>
      <c r="B42" s="21" t="inlineStr">
        <is>
          <t>ker</t>
        </is>
      </c>
      <c r="C42" s="21" t="inlineStr">
        <is>
          <t>res</t>
        </is>
      </c>
      <c r="D42" s="14">
        <f>INDEX(Mapping!$D$5:$D$20,MATCH($C42,SubKey,0))</f>
        <v/>
      </c>
      <c r="E42" s="14">
        <f>INDEX(Mapping!$C$30:$C$37,MATCH($B42,FuelKey,0))</f>
        <v/>
      </c>
      <c r="F42" s="14">
        <f>INDEX(Mapping!$D$30:$D$37,MATCH($B42,FuelKey,0))</f>
        <v/>
      </c>
      <c r="G42" s="14">
        <f>INDEX(Mapping!$E$30:$E$37,MATCH($B42,FuelKey,0))</f>
        <v/>
      </c>
      <c r="H42" s="14">
        <f>INDEX(Mapping!$F$5:$F$20,MATCH($C42,SubKey,0))</f>
        <v/>
      </c>
      <c r="I42" s="14">
        <f>$B42&amp;"."&amp;IF($G42="sub",$H42,"all")</f>
        <v/>
      </c>
      <c r="J42" s="14">
        <f>INDEX(Mapping!$E$5:$E$20,MATCH($C42,SubKey,0))</f>
        <v/>
      </c>
      <c r="K42" s="14">
        <f>INDEX(Mapping!$G$30:$G$37,MATCH($B42,FuelKey,0))</f>
        <v/>
      </c>
      <c r="L42" s="14">
        <f>INDEX(Mapping!$H$30:$H$37,MATCH($B42,FuelKey,0))</f>
        <v/>
      </c>
      <c r="M42" s="14">
        <f>INDEX(Mapping!$H$5:$H$20,MATCH($C42,SubKey,0))</f>
        <v/>
      </c>
      <c r="N42" s="14">
        <f>INDEX(Mapping!$E$50:$E$63,MATCH($I42,Mapping!$A$50:$A$63,0))</f>
        <v/>
      </c>
      <c r="O42" s="23">
        <f>INDEX(ElaVal,MATCH("inc|"&amp;$E42&amp;"|"&amp;$D42,ElaKey,0),MATCH(Settings!$C$6,ElaGroup,0))</f>
        <v/>
      </c>
      <c r="P42" s="23">
        <f>INDEX(ElaVal,MATCH("usg|"&amp;$E42&amp;"|"&amp;$D42,ElaKey,0),MATCH(Settings!$C$6,ElaGroup,0))</f>
        <v/>
      </c>
      <c r="Q42" s="23">
        <f>INDEX(ElaVal,MATCH("eff|"&amp;$E42&amp;"|"&amp;$D42,ElaKey,0),MATCH(Settings!$C$6,ElaGroup,0))</f>
        <v/>
      </c>
      <c r="R42" s="13">
        <f>INDEX(ElaVal,MATCH("aei|"&amp;$F42&amp;"|"&amp;$D42,ElaKey,0),MATCH(Settings!$C$6,ElaGroup,0))</f>
        <v/>
      </c>
      <c r="S42" s="16">
        <f>(1/(1+$R42))^(1+$P42)</f>
        <v/>
      </c>
      <c r="T42" s="23">
        <f>$Q42*(1+$P42)</f>
        <v/>
      </c>
      <c r="U42" s="14">
        <f>INDEX(Inputs_prices!$E$7:$E$18,MATCH($I42,Inputs_prices!$A$7:$A$18,0))</f>
        <v/>
      </c>
      <c r="V42" s="13">
        <f>INDEX(Inputs_prices!$R$7:$R$18,MATCH($I42,Inputs_prices!$A$7:$A$18,0))</f>
        <v/>
      </c>
      <c r="W42" s="16">
        <f>INDEX(EFVal,MATCH(Settings!$C$4&amp;"|"&amp;$B42&amp;"|"&amp;$J42,EFKey,0))</f>
        <v/>
      </c>
      <c r="X42" s="40">
        <f>INDEX(ConsVal,MATCH(Settings!$C$4&amp;"|"&amp;Settings!$C$7&amp;"|"&amp;$C42&amp;"|"&amp;$B42,ConsKey,0))</f>
        <v/>
      </c>
      <c r="Y42" s="14">
        <f>INDEX(Mapping!$I$5:$I$20,MATCH($C42,SubKey,0))</f>
        <v/>
      </c>
      <c r="Z42" s="32">
        <f>INDEX(ECPCov,MATCH("ecs."&amp;$Y42,ECPKey,0))*INDEX(ECPCov,MATCH("ecf."&amp;$B42,ECPKey,0))</f>
        <v/>
      </c>
      <c r="AA42" s="32">
        <f>INDEX(ECPCov,MATCH("ees."&amp;$Y42,ECPKey,0))*INDEX(ECPCov,MATCH("eef."&amp;$B42,ECPKey,0))</f>
        <v/>
      </c>
    </row>
    <row r="43">
      <c r="A43" s="14">
        <f>$B43&amp;"|"&amp;$C43</f>
        <v/>
      </c>
      <c r="B43" s="21" t="inlineStr">
        <is>
          <t>oop</t>
        </is>
      </c>
      <c r="C43" s="21" t="inlineStr">
        <is>
          <t>res</t>
        </is>
      </c>
      <c r="D43" s="14">
        <f>INDEX(Mapping!$D$5:$D$20,MATCH($C43,SubKey,0))</f>
        <v/>
      </c>
      <c r="E43" s="14">
        <f>INDEX(Mapping!$C$30:$C$37,MATCH($B43,FuelKey,0))</f>
        <v/>
      </c>
      <c r="F43" s="14">
        <f>INDEX(Mapping!$D$30:$D$37,MATCH($B43,FuelKey,0))</f>
        <v/>
      </c>
      <c r="G43" s="14">
        <f>INDEX(Mapping!$E$30:$E$37,MATCH($B43,FuelKey,0))</f>
        <v/>
      </c>
      <c r="H43" s="14">
        <f>INDEX(Mapping!$F$5:$F$20,MATCH($C43,SubKey,0))</f>
        <v/>
      </c>
      <c r="I43" s="14">
        <f>$B43&amp;"."&amp;IF($G43="sub",$H43,"all")</f>
        <v/>
      </c>
      <c r="J43" s="14">
        <f>INDEX(Mapping!$E$5:$E$20,MATCH($C43,SubKey,0))</f>
        <v/>
      </c>
      <c r="K43" s="14">
        <f>INDEX(Mapping!$G$30:$G$37,MATCH($B43,FuelKey,0))</f>
        <v/>
      </c>
      <c r="L43" s="14">
        <f>INDEX(Mapping!$H$30:$H$37,MATCH($B43,FuelKey,0))</f>
        <v/>
      </c>
      <c r="M43" s="14">
        <f>INDEX(Mapping!$H$5:$H$20,MATCH($C43,SubKey,0))</f>
        <v/>
      </c>
      <c r="N43" s="14">
        <f>INDEX(Mapping!$E$50:$E$63,MATCH($I43,Mapping!$A$50:$A$63,0))</f>
        <v/>
      </c>
      <c r="O43" s="23">
        <f>INDEX(ElaVal,MATCH("inc|"&amp;$E43&amp;"|"&amp;$D43,ElaKey,0),MATCH(Settings!$C$6,ElaGroup,0))</f>
        <v/>
      </c>
      <c r="P43" s="23">
        <f>INDEX(ElaVal,MATCH("usg|"&amp;$E43&amp;"|"&amp;$D43,ElaKey,0),MATCH(Settings!$C$6,ElaGroup,0))</f>
        <v/>
      </c>
      <c r="Q43" s="23">
        <f>INDEX(ElaVal,MATCH("eff|"&amp;$E43&amp;"|"&amp;$D43,ElaKey,0),MATCH(Settings!$C$6,ElaGroup,0))</f>
        <v/>
      </c>
      <c r="R43" s="13">
        <f>INDEX(ElaVal,MATCH("aei|"&amp;$F43&amp;"|"&amp;$D43,ElaKey,0),MATCH(Settings!$C$6,ElaGroup,0))</f>
        <v/>
      </c>
      <c r="S43" s="16">
        <f>(1/(1+$R43))^(1+$P43)</f>
        <v/>
      </c>
      <c r="T43" s="23">
        <f>$Q43*(1+$P43)</f>
        <v/>
      </c>
      <c r="U43" s="14">
        <f>INDEX(Inputs_prices!$E$7:$E$18,MATCH($I43,Inputs_prices!$A$7:$A$18,0))</f>
        <v/>
      </c>
      <c r="V43" s="13">
        <f>INDEX(Inputs_prices!$R$7:$R$18,MATCH($I43,Inputs_prices!$A$7:$A$18,0))</f>
        <v/>
      </c>
      <c r="W43" s="16">
        <f>INDEX(EFVal,MATCH(Settings!$C$4&amp;"|"&amp;$B43&amp;"|"&amp;$J43,EFKey,0))</f>
        <v/>
      </c>
      <c r="X43" s="40">
        <f>INDEX(ConsVal,MATCH(Settings!$C$4&amp;"|"&amp;Settings!$C$7&amp;"|"&amp;$C43&amp;"|"&amp;$B43,ConsKey,0))</f>
        <v/>
      </c>
      <c r="Y43" s="14">
        <f>INDEX(Mapping!$I$5:$I$20,MATCH($C43,SubKey,0))</f>
        <v/>
      </c>
      <c r="Z43" s="32">
        <f>INDEX(ECPCov,MATCH("ecs."&amp;$Y43,ECPKey,0))*INDEX(ECPCov,MATCH("ecf."&amp;$B43,ECPKey,0))</f>
        <v/>
      </c>
      <c r="AA43" s="32">
        <f>INDEX(ECPCov,MATCH("ees."&amp;$Y43,ECPKey,0))*INDEX(ECPCov,MATCH("eef."&amp;$B43,ECPKey,0))</f>
        <v/>
      </c>
    </row>
    <row r="44">
      <c r="A44" s="14">
        <f>$B44&amp;"|"&amp;$C44</f>
        <v/>
      </c>
      <c r="B44" s="21" t="inlineStr">
        <is>
          <t>bio</t>
        </is>
      </c>
      <c r="C44" s="21" t="inlineStr">
        <is>
          <t>res</t>
        </is>
      </c>
      <c r="D44" s="14">
        <f>INDEX(Mapping!$D$5:$D$20,MATCH($C44,SubKey,0))</f>
        <v/>
      </c>
      <c r="E44" s="14">
        <f>INDEX(Mapping!$C$30:$C$37,MATCH($B44,FuelKey,0))</f>
        <v/>
      </c>
      <c r="F44" s="14">
        <f>INDEX(Mapping!$D$30:$D$37,MATCH($B44,FuelKey,0))</f>
        <v/>
      </c>
      <c r="G44" s="14">
        <f>INDEX(Mapping!$E$30:$E$37,MATCH($B44,FuelKey,0))</f>
        <v/>
      </c>
      <c r="H44" s="14">
        <f>INDEX(Mapping!$F$5:$F$20,MATCH($C44,SubKey,0))</f>
        <v/>
      </c>
      <c r="I44" s="14">
        <f>$B44&amp;"."&amp;IF($G44="sub",$H44,"all")</f>
        <v/>
      </c>
      <c r="J44" s="14">
        <f>INDEX(Mapping!$E$5:$E$20,MATCH($C44,SubKey,0))</f>
        <v/>
      </c>
      <c r="K44" s="14">
        <f>INDEX(Mapping!$G$30:$G$37,MATCH($B44,FuelKey,0))</f>
        <v/>
      </c>
      <c r="L44" s="14">
        <f>INDEX(Mapping!$H$30:$H$37,MATCH($B44,FuelKey,0))</f>
        <v/>
      </c>
      <c r="M44" s="14">
        <f>INDEX(Mapping!$H$5:$H$20,MATCH($C44,SubKey,0))</f>
        <v/>
      </c>
      <c r="N44" s="14">
        <f>INDEX(Mapping!$E$50:$E$63,MATCH($I44,Mapping!$A$50:$A$63,0))</f>
        <v/>
      </c>
      <c r="O44" s="23">
        <f>INDEX(ElaVal,MATCH("inc|"&amp;$E44&amp;"|"&amp;$D44,ElaKey,0),MATCH(Settings!$C$6,ElaGroup,0))</f>
        <v/>
      </c>
      <c r="P44" s="23">
        <f>INDEX(ElaVal,MATCH("usg|"&amp;$E44&amp;"|"&amp;$D44,ElaKey,0),MATCH(Settings!$C$6,ElaGroup,0))</f>
        <v/>
      </c>
      <c r="Q44" s="23">
        <f>INDEX(ElaVal,MATCH("eff|"&amp;$E44&amp;"|"&amp;$D44,ElaKey,0),MATCH(Settings!$C$6,ElaGroup,0))</f>
        <v/>
      </c>
      <c r="R44" s="13">
        <f>INDEX(ElaVal,MATCH("aei|"&amp;$F44&amp;"|"&amp;$D44,ElaKey,0),MATCH(Settings!$C$6,ElaGroup,0))</f>
        <v/>
      </c>
      <c r="S44" s="16">
        <f>(1/(1+$R44))^(1+$P44)</f>
        <v/>
      </c>
      <c r="T44" s="23">
        <f>$Q44*(1+$P44)</f>
        <v/>
      </c>
      <c r="U44" s="14">
        <f>INDEX(Inputs_prices!$E$7:$E$18,MATCH($I44,Inputs_prices!$A$7:$A$18,0))</f>
        <v/>
      </c>
      <c r="V44" s="13">
        <f>INDEX(Inputs_prices!$R$7:$R$18,MATCH($I44,Inputs_prices!$A$7:$A$18,0))</f>
        <v/>
      </c>
      <c r="W44" s="16">
        <f>INDEX(EFVal,MATCH(Settings!$C$4&amp;"|"&amp;$B44&amp;"|"&amp;$J44,EFKey,0))</f>
        <v/>
      </c>
      <c r="X44" s="40">
        <f>INDEX(ConsVal,MATCH(Settings!$C$4&amp;"|"&amp;Settings!$C$7&amp;"|"&amp;$C44&amp;"|"&amp;$B44,ConsKey,0))</f>
        <v/>
      </c>
      <c r="Y44" s="14">
        <f>INDEX(Mapping!$I$5:$I$20,MATCH($C44,SubKey,0))</f>
        <v/>
      </c>
      <c r="Z44" s="32">
        <f>INDEX(ECPCov,MATCH("ecs."&amp;$Y44,ECPKey,0))*INDEX(ECPCov,MATCH("ecf."&amp;$B44,ECPKey,0))</f>
        <v/>
      </c>
      <c r="AA44" s="32">
        <f>INDEX(ECPCov,MATCH("ees."&amp;$Y44,ECPKey,0))*INDEX(ECPCov,MATCH("eef."&amp;$B44,ECPKey,0))</f>
        <v/>
      </c>
    </row>
    <row r="45">
      <c r="A45" s="14">
        <f>$B45&amp;"|"&amp;$C45</f>
        <v/>
      </c>
      <c r="B45" s="21" t="inlineStr">
        <is>
          <t>coa</t>
        </is>
      </c>
      <c r="C45" s="21" t="inlineStr">
        <is>
          <t>foo</t>
        </is>
      </c>
      <c r="D45" s="14">
        <f>INDEX(Mapping!$D$5:$D$20,MATCH($C45,SubKey,0))</f>
        <v/>
      </c>
      <c r="E45" s="14">
        <f>INDEX(Mapping!$C$30:$C$37,MATCH($B45,FuelKey,0))</f>
        <v/>
      </c>
      <c r="F45" s="14">
        <f>INDEX(Mapping!$D$30:$D$37,MATCH($B45,FuelKey,0))</f>
        <v/>
      </c>
      <c r="G45" s="14">
        <f>INDEX(Mapping!$E$30:$E$37,MATCH($B45,FuelKey,0))</f>
        <v/>
      </c>
      <c r="H45" s="14">
        <f>INDEX(Mapping!$F$5:$F$20,MATCH($C45,SubKey,0))</f>
        <v/>
      </c>
      <c r="I45" s="14">
        <f>$B45&amp;"."&amp;IF($G45="sub",$H45,"all")</f>
        <v/>
      </c>
      <c r="J45" s="14">
        <f>INDEX(Mapping!$E$5:$E$20,MATCH($C45,SubKey,0))</f>
        <v/>
      </c>
      <c r="K45" s="14">
        <f>INDEX(Mapping!$G$30:$G$37,MATCH($B45,FuelKey,0))</f>
        <v/>
      </c>
      <c r="L45" s="14">
        <f>INDEX(Mapping!$H$30:$H$37,MATCH($B45,FuelKey,0))</f>
        <v/>
      </c>
      <c r="M45" s="14">
        <f>INDEX(Mapping!$H$5:$H$20,MATCH($C45,SubKey,0))</f>
        <v/>
      </c>
      <c r="N45" s="14">
        <f>INDEX(Mapping!$E$50:$E$63,MATCH($I45,Mapping!$A$50:$A$63,0))</f>
        <v/>
      </c>
      <c r="O45" s="23">
        <f>INDEX(ElaVal,MATCH("inc|"&amp;$E45&amp;"|"&amp;$D45,ElaKey,0),MATCH(Settings!$C$6,ElaGroup,0))</f>
        <v/>
      </c>
      <c r="P45" s="23">
        <f>INDEX(ElaVal,MATCH("usg|"&amp;$E45&amp;"|"&amp;$D45,ElaKey,0),MATCH(Settings!$C$6,ElaGroup,0))</f>
        <v/>
      </c>
      <c r="Q45" s="23">
        <f>INDEX(ElaVal,MATCH("eff|"&amp;$E45&amp;"|"&amp;$D45,ElaKey,0),MATCH(Settings!$C$6,ElaGroup,0))</f>
        <v/>
      </c>
      <c r="R45" s="13">
        <f>INDEX(ElaVal,MATCH("aei|"&amp;$F45&amp;"|"&amp;$D45,ElaKey,0),MATCH(Settings!$C$6,ElaGroup,0))</f>
        <v/>
      </c>
      <c r="S45" s="16">
        <f>(1/(1+$R45))^(1+$P45)</f>
        <v/>
      </c>
      <c r="T45" s="23">
        <f>$Q45*(1+$P45)</f>
        <v/>
      </c>
      <c r="U45" s="14">
        <f>INDEX(Inputs_prices!$E$7:$E$18,MATCH($I45,Inputs_prices!$A$7:$A$18,0))</f>
        <v/>
      </c>
      <c r="V45" s="13">
        <f>INDEX(Inputs_prices!$R$7:$R$18,MATCH($I45,Inputs_prices!$A$7:$A$18,0))</f>
        <v/>
      </c>
      <c r="W45" s="16">
        <f>INDEX(EFVal,MATCH(Settings!$C$4&amp;"|"&amp;$B45&amp;"|"&amp;$J45,EFKey,0))</f>
        <v/>
      </c>
      <c r="X45" s="40">
        <f>INDEX(ConsVal,MATCH(Settings!$C$4&amp;"|"&amp;Settings!$C$7&amp;"|"&amp;$C45&amp;"|"&amp;$B45,ConsKey,0))</f>
        <v/>
      </c>
      <c r="Y45" s="14">
        <f>INDEX(Mapping!$I$5:$I$20,MATCH($C45,SubKey,0))</f>
        <v/>
      </c>
      <c r="Z45" s="32">
        <f>INDEX(ECPCov,MATCH("ecs."&amp;$Y45,ECPKey,0))*INDEX(ECPCov,MATCH("ecf."&amp;$B45,ECPKey,0))</f>
        <v/>
      </c>
      <c r="AA45" s="32">
        <f>INDEX(ECPCov,MATCH("ees."&amp;$Y45,ECPKey,0))*INDEX(ECPCov,MATCH("eef."&amp;$B45,ECPKey,0))</f>
        <v/>
      </c>
    </row>
    <row r="46">
      <c r="A46" s="14">
        <f>$B46&amp;"|"&amp;$C46</f>
        <v/>
      </c>
      <c r="B46" s="21" t="inlineStr">
        <is>
          <t>nga</t>
        </is>
      </c>
      <c r="C46" s="21" t="inlineStr">
        <is>
          <t>foo</t>
        </is>
      </c>
      <c r="D46" s="14">
        <f>INDEX(Mapping!$D$5:$D$20,MATCH($C46,SubKey,0))</f>
        <v/>
      </c>
      <c r="E46" s="14">
        <f>INDEX(Mapping!$C$30:$C$37,MATCH($B46,FuelKey,0))</f>
        <v/>
      </c>
      <c r="F46" s="14">
        <f>INDEX(Mapping!$D$30:$D$37,MATCH($B46,FuelKey,0))</f>
        <v/>
      </c>
      <c r="G46" s="14">
        <f>INDEX(Mapping!$E$30:$E$37,MATCH($B46,FuelKey,0))</f>
        <v/>
      </c>
      <c r="H46" s="14">
        <f>INDEX(Mapping!$F$5:$F$20,MATCH($C46,SubKey,0))</f>
        <v/>
      </c>
      <c r="I46" s="14">
        <f>$B46&amp;"."&amp;IF($G46="sub",$H46,"all")</f>
        <v/>
      </c>
      <c r="J46" s="14">
        <f>INDEX(Mapping!$E$5:$E$20,MATCH($C46,SubKey,0))</f>
        <v/>
      </c>
      <c r="K46" s="14">
        <f>INDEX(Mapping!$G$30:$G$37,MATCH($B46,FuelKey,0))</f>
        <v/>
      </c>
      <c r="L46" s="14">
        <f>INDEX(Mapping!$H$30:$H$37,MATCH($B46,FuelKey,0))</f>
        <v/>
      </c>
      <c r="M46" s="14">
        <f>INDEX(Mapping!$H$5:$H$20,MATCH($C46,SubKey,0))</f>
        <v/>
      </c>
      <c r="N46" s="14">
        <f>INDEX(Mapping!$E$50:$E$63,MATCH($I46,Mapping!$A$50:$A$63,0))</f>
        <v/>
      </c>
      <c r="O46" s="23">
        <f>INDEX(ElaVal,MATCH("inc|"&amp;$E46&amp;"|"&amp;$D46,ElaKey,0),MATCH(Settings!$C$6,ElaGroup,0))</f>
        <v/>
      </c>
      <c r="P46" s="23">
        <f>INDEX(ElaVal,MATCH("usg|"&amp;$E46&amp;"|"&amp;$D46,ElaKey,0),MATCH(Settings!$C$6,ElaGroup,0))</f>
        <v/>
      </c>
      <c r="Q46" s="23">
        <f>INDEX(ElaVal,MATCH("eff|"&amp;$E46&amp;"|"&amp;$D46,ElaKey,0),MATCH(Settings!$C$6,ElaGroup,0))</f>
        <v/>
      </c>
      <c r="R46" s="13">
        <f>INDEX(ElaVal,MATCH("aei|"&amp;$F46&amp;"|"&amp;$D46,ElaKey,0),MATCH(Settings!$C$6,ElaGroup,0))</f>
        <v/>
      </c>
      <c r="S46" s="16">
        <f>(1/(1+$R46))^(1+$P46)</f>
        <v/>
      </c>
      <c r="T46" s="23">
        <f>$Q46*(1+$P46)</f>
        <v/>
      </c>
      <c r="U46" s="14">
        <f>INDEX(Inputs_prices!$E$7:$E$18,MATCH($I46,Inputs_prices!$A$7:$A$18,0))</f>
        <v/>
      </c>
      <c r="V46" s="13">
        <f>INDEX(Inputs_prices!$R$7:$R$18,MATCH($I46,Inputs_prices!$A$7:$A$18,0))</f>
        <v/>
      </c>
      <c r="W46" s="16">
        <f>INDEX(EFVal,MATCH(Settings!$C$4&amp;"|"&amp;$B46&amp;"|"&amp;$J46,EFKey,0))</f>
        <v/>
      </c>
      <c r="X46" s="40">
        <f>INDEX(ConsVal,MATCH(Settings!$C$4&amp;"|"&amp;Settings!$C$7&amp;"|"&amp;$C46&amp;"|"&amp;$B46,ConsKey,0))</f>
        <v/>
      </c>
      <c r="Y46" s="14">
        <f>INDEX(Mapping!$I$5:$I$20,MATCH($C46,SubKey,0))</f>
        <v/>
      </c>
      <c r="Z46" s="32">
        <f>INDEX(ECPCov,MATCH("ecs."&amp;$Y46,ECPKey,0))*INDEX(ECPCov,MATCH("ecf."&amp;$B46,ECPKey,0))</f>
        <v/>
      </c>
      <c r="AA46" s="32">
        <f>INDEX(ECPCov,MATCH("ees."&amp;$Y46,ECPKey,0))*INDEX(ECPCov,MATCH("eef."&amp;$B46,ECPKey,0))</f>
        <v/>
      </c>
    </row>
    <row r="47">
      <c r="A47" s="14">
        <f>$B47&amp;"|"&amp;$C47</f>
        <v/>
      </c>
      <c r="B47" s="21" t="inlineStr">
        <is>
          <t>gso</t>
        </is>
      </c>
      <c r="C47" s="21" t="inlineStr">
        <is>
          <t>foo</t>
        </is>
      </c>
      <c r="D47" s="14">
        <f>INDEX(Mapping!$D$5:$D$20,MATCH($C47,SubKey,0))</f>
        <v/>
      </c>
      <c r="E47" s="14">
        <f>INDEX(Mapping!$C$30:$C$37,MATCH($B47,FuelKey,0))</f>
        <v/>
      </c>
      <c r="F47" s="14">
        <f>INDEX(Mapping!$D$30:$D$37,MATCH($B47,FuelKey,0))</f>
        <v/>
      </c>
      <c r="G47" s="14">
        <f>INDEX(Mapping!$E$30:$E$37,MATCH($B47,FuelKey,0))</f>
        <v/>
      </c>
      <c r="H47" s="14">
        <f>INDEX(Mapping!$F$5:$F$20,MATCH($C47,SubKey,0))</f>
        <v/>
      </c>
      <c r="I47" s="14">
        <f>$B47&amp;"."&amp;IF($G47="sub",$H47,"all")</f>
        <v/>
      </c>
      <c r="J47" s="14">
        <f>INDEX(Mapping!$E$5:$E$20,MATCH($C47,SubKey,0))</f>
        <v/>
      </c>
      <c r="K47" s="14">
        <f>INDEX(Mapping!$G$30:$G$37,MATCH($B47,FuelKey,0))</f>
        <v/>
      </c>
      <c r="L47" s="14">
        <f>INDEX(Mapping!$H$30:$H$37,MATCH($B47,FuelKey,0))</f>
        <v/>
      </c>
      <c r="M47" s="14">
        <f>INDEX(Mapping!$H$5:$H$20,MATCH($C47,SubKey,0))</f>
        <v/>
      </c>
      <c r="N47" s="14">
        <f>INDEX(Mapping!$E$50:$E$63,MATCH($I47,Mapping!$A$50:$A$63,0))</f>
        <v/>
      </c>
      <c r="O47" s="23">
        <f>INDEX(ElaVal,MATCH("inc|"&amp;$E47&amp;"|"&amp;$D47,ElaKey,0),MATCH(Settings!$C$6,ElaGroup,0))</f>
        <v/>
      </c>
      <c r="P47" s="23">
        <f>INDEX(ElaVal,MATCH("usg|"&amp;$E47&amp;"|"&amp;$D47,ElaKey,0),MATCH(Settings!$C$6,ElaGroup,0))</f>
        <v/>
      </c>
      <c r="Q47" s="23">
        <f>INDEX(ElaVal,MATCH("eff|"&amp;$E47&amp;"|"&amp;$D47,ElaKey,0),MATCH(Settings!$C$6,ElaGroup,0))</f>
        <v/>
      </c>
      <c r="R47" s="13">
        <f>INDEX(ElaVal,MATCH("aei|"&amp;$F47&amp;"|"&amp;$D47,ElaKey,0),MATCH(Settings!$C$6,ElaGroup,0))</f>
        <v/>
      </c>
      <c r="S47" s="16">
        <f>(1/(1+$R47))^(1+$P47)</f>
        <v/>
      </c>
      <c r="T47" s="23">
        <f>$Q47*(1+$P47)</f>
        <v/>
      </c>
      <c r="U47" s="14">
        <f>INDEX(Inputs_prices!$E$7:$E$18,MATCH($I47,Inputs_prices!$A$7:$A$18,0))</f>
        <v/>
      </c>
      <c r="V47" s="13">
        <f>INDEX(Inputs_prices!$R$7:$R$18,MATCH($I47,Inputs_prices!$A$7:$A$18,0))</f>
        <v/>
      </c>
      <c r="W47" s="16">
        <f>INDEX(EFVal,MATCH(Settings!$C$4&amp;"|"&amp;$B47&amp;"|"&amp;$J47,EFKey,0))</f>
        <v/>
      </c>
      <c r="X47" s="40">
        <f>INDEX(ConsVal,MATCH(Settings!$C$4&amp;"|"&amp;Settings!$C$7&amp;"|"&amp;$C47&amp;"|"&amp;$B47,ConsKey,0))</f>
        <v/>
      </c>
      <c r="Y47" s="14">
        <f>INDEX(Mapping!$I$5:$I$20,MATCH($C47,SubKey,0))</f>
        <v/>
      </c>
      <c r="Z47" s="32">
        <f>INDEX(ECPCov,MATCH("ecs."&amp;$Y47,ECPKey,0))*INDEX(ECPCov,MATCH("ecf."&amp;$B47,ECPKey,0))</f>
        <v/>
      </c>
      <c r="AA47" s="32">
        <f>INDEX(ECPCov,MATCH("ees."&amp;$Y47,ECPKey,0))*INDEX(ECPCov,MATCH("eef."&amp;$B47,ECPKey,0))</f>
        <v/>
      </c>
    </row>
    <row r="48">
      <c r="A48" s="14">
        <f>$B48&amp;"|"&amp;$C48</f>
        <v/>
      </c>
      <c r="B48" s="21" t="inlineStr">
        <is>
          <t>die</t>
        </is>
      </c>
      <c r="C48" s="21" t="inlineStr">
        <is>
          <t>foo</t>
        </is>
      </c>
      <c r="D48" s="14">
        <f>INDEX(Mapping!$D$5:$D$20,MATCH($C48,SubKey,0))</f>
        <v/>
      </c>
      <c r="E48" s="14">
        <f>INDEX(Mapping!$C$30:$C$37,MATCH($B48,FuelKey,0))</f>
        <v/>
      </c>
      <c r="F48" s="14">
        <f>INDEX(Mapping!$D$30:$D$37,MATCH($B48,FuelKey,0))</f>
        <v/>
      </c>
      <c r="G48" s="14">
        <f>INDEX(Mapping!$E$30:$E$37,MATCH($B48,FuelKey,0))</f>
        <v/>
      </c>
      <c r="H48" s="14">
        <f>INDEX(Mapping!$F$5:$F$20,MATCH($C48,SubKey,0))</f>
        <v/>
      </c>
      <c r="I48" s="14">
        <f>$B48&amp;"."&amp;IF($G48="sub",$H48,"all")</f>
        <v/>
      </c>
      <c r="J48" s="14">
        <f>INDEX(Mapping!$E$5:$E$20,MATCH($C48,SubKey,0))</f>
        <v/>
      </c>
      <c r="K48" s="14">
        <f>INDEX(Mapping!$G$30:$G$37,MATCH($B48,FuelKey,0))</f>
        <v/>
      </c>
      <c r="L48" s="14">
        <f>INDEX(Mapping!$H$30:$H$37,MATCH($B48,FuelKey,0))</f>
        <v/>
      </c>
      <c r="M48" s="14">
        <f>INDEX(Mapping!$H$5:$H$20,MATCH($C48,SubKey,0))</f>
        <v/>
      </c>
      <c r="N48" s="14">
        <f>INDEX(Mapping!$E$50:$E$63,MATCH($I48,Mapping!$A$50:$A$63,0))</f>
        <v/>
      </c>
      <c r="O48" s="23">
        <f>INDEX(ElaVal,MATCH("inc|"&amp;$E48&amp;"|"&amp;$D48,ElaKey,0),MATCH(Settings!$C$6,ElaGroup,0))</f>
        <v/>
      </c>
      <c r="P48" s="23">
        <f>INDEX(ElaVal,MATCH("usg|"&amp;$E48&amp;"|"&amp;$D48,ElaKey,0),MATCH(Settings!$C$6,ElaGroup,0))</f>
        <v/>
      </c>
      <c r="Q48" s="23">
        <f>INDEX(ElaVal,MATCH("eff|"&amp;$E48&amp;"|"&amp;$D48,ElaKey,0),MATCH(Settings!$C$6,ElaGroup,0))</f>
        <v/>
      </c>
      <c r="R48" s="13">
        <f>INDEX(ElaVal,MATCH("aei|"&amp;$F48&amp;"|"&amp;$D48,ElaKey,0),MATCH(Settings!$C$6,ElaGroup,0))</f>
        <v/>
      </c>
      <c r="S48" s="16">
        <f>(1/(1+$R48))^(1+$P48)</f>
        <v/>
      </c>
      <c r="T48" s="23">
        <f>$Q48*(1+$P48)</f>
        <v/>
      </c>
      <c r="U48" s="14">
        <f>INDEX(Inputs_prices!$E$7:$E$18,MATCH($I48,Inputs_prices!$A$7:$A$18,0))</f>
        <v/>
      </c>
      <c r="V48" s="13">
        <f>INDEX(Inputs_prices!$R$7:$R$18,MATCH($I48,Inputs_prices!$A$7:$A$18,0))</f>
        <v/>
      </c>
      <c r="W48" s="16">
        <f>INDEX(EFVal,MATCH(Settings!$C$4&amp;"|"&amp;$B48&amp;"|"&amp;$J48,EFKey,0))</f>
        <v/>
      </c>
      <c r="X48" s="40">
        <f>INDEX(ConsVal,MATCH(Settings!$C$4&amp;"|"&amp;Settings!$C$7&amp;"|"&amp;$C48&amp;"|"&amp;$B48,ConsKey,0))</f>
        <v/>
      </c>
      <c r="Y48" s="14">
        <f>INDEX(Mapping!$I$5:$I$20,MATCH($C48,SubKey,0))</f>
        <v/>
      </c>
      <c r="Z48" s="32">
        <f>INDEX(ECPCov,MATCH("ecs."&amp;$Y48,ECPKey,0))*INDEX(ECPCov,MATCH("ecf."&amp;$B48,ECPKey,0))</f>
        <v/>
      </c>
      <c r="AA48" s="32">
        <f>INDEX(ECPCov,MATCH("ees."&amp;$Y48,ECPKey,0))*INDEX(ECPCov,MATCH("eef."&amp;$B48,ECPKey,0))</f>
        <v/>
      </c>
    </row>
    <row r="49">
      <c r="A49" s="14">
        <f>$B49&amp;"|"&amp;$C49</f>
        <v/>
      </c>
      <c r="B49" s="21" t="inlineStr">
        <is>
          <t>lpg</t>
        </is>
      </c>
      <c r="C49" s="21" t="inlineStr">
        <is>
          <t>foo</t>
        </is>
      </c>
      <c r="D49" s="14">
        <f>INDEX(Mapping!$D$5:$D$20,MATCH($C49,SubKey,0))</f>
        <v/>
      </c>
      <c r="E49" s="14">
        <f>INDEX(Mapping!$C$30:$C$37,MATCH($B49,FuelKey,0))</f>
        <v/>
      </c>
      <c r="F49" s="14">
        <f>INDEX(Mapping!$D$30:$D$37,MATCH($B49,FuelKey,0))</f>
        <v/>
      </c>
      <c r="G49" s="14">
        <f>INDEX(Mapping!$E$30:$E$37,MATCH($B49,FuelKey,0))</f>
        <v/>
      </c>
      <c r="H49" s="14">
        <f>INDEX(Mapping!$F$5:$F$20,MATCH($C49,SubKey,0))</f>
        <v/>
      </c>
      <c r="I49" s="14">
        <f>$B49&amp;"."&amp;IF($G49="sub",$H49,"all")</f>
        <v/>
      </c>
      <c r="J49" s="14">
        <f>INDEX(Mapping!$E$5:$E$20,MATCH($C49,SubKey,0))</f>
        <v/>
      </c>
      <c r="K49" s="14">
        <f>INDEX(Mapping!$G$30:$G$37,MATCH($B49,FuelKey,0))</f>
        <v/>
      </c>
      <c r="L49" s="14">
        <f>INDEX(Mapping!$H$30:$H$37,MATCH($B49,FuelKey,0))</f>
        <v/>
      </c>
      <c r="M49" s="14">
        <f>INDEX(Mapping!$H$5:$H$20,MATCH($C49,SubKey,0))</f>
        <v/>
      </c>
      <c r="N49" s="14">
        <f>INDEX(Mapping!$E$50:$E$63,MATCH($I49,Mapping!$A$50:$A$63,0))</f>
        <v/>
      </c>
      <c r="O49" s="23">
        <f>INDEX(ElaVal,MATCH("inc|"&amp;$E49&amp;"|"&amp;$D49,ElaKey,0),MATCH(Settings!$C$6,ElaGroup,0))</f>
        <v/>
      </c>
      <c r="P49" s="23">
        <f>INDEX(ElaVal,MATCH("usg|"&amp;$E49&amp;"|"&amp;$D49,ElaKey,0),MATCH(Settings!$C$6,ElaGroup,0))</f>
        <v/>
      </c>
      <c r="Q49" s="23">
        <f>INDEX(ElaVal,MATCH("eff|"&amp;$E49&amp;"|"&amp;$D49,ElaKey,0),MATCH(Settings!$C$6,ElaGroup,0))</f>
        <v/>
      </c>
      <c r="R49" s="13">
        <f>INDEX(ElaVal,MATCH("aei|"&amp;$F49&amp;"|"&amp;$D49,ElaKey,0),MATCH(Settings!$C$6,ElaGroup,0))</f>
        <v/>
      </c>
      <c r="S49" s="16">
        <f>(1/(1+$R49))^(1+$P49)</f>
        <v/>
      </c>
      <c r="T49" s="23">
        <f>$Q49*(1+$P49)</f>
        <v/>
      </c>
      <c r="U49" s="14">
        <f>INDEX(Inputs_prices!$E$7:$E$18,MATCH($I49,Inputs_prices!$A$7:$A$18,0))</f>
        <v/>
      </c>
      <c r="V49" s="13">
        <f>INDEX(Inputs_prices!$R$7:$R$18,MATCH($I49,Inputs_prices!$A$7:$A$18,0))</f>
        <v/>
      </c>
      <c r="W49" s="16">
        <f>INDEX(EFVal,MATCH(Settings!$C$4&amp;"|"&amp;$B49&amp;"|"&amp;$J49,EFKey,0))</f>
        <v/>
      </c>
      <c r="X49" s="40">
        <f>INDEX(ConsVal,MATCH(Settings!$C$4&amp;"|"&amp;Settings!$C$7&amp;"|"&amp;$C49&amp;"|"&amp;$B49,ConsKey,0))</f>
        <v/>
      </c>
      <c r="Y49" s="14">
        <f>INDEX(Mapping!$I$5:$I$20,MATCH($C49,SubKey,0))</f>
        <v/>
      </c>
      <c r="Z49" s="32">
        <f>INDEX(ECPCov,MATCH("ecs."&amp;$Y49,ECPKey,0))*INDEX(ECPCov,MATCH("ecf."&amp;$B49,ECPKey,0))</f>
        <v/>
      </c>
      <c r="AA49" s="32">
        <f>INDEX(ECPCov,MATCH("ees."&amp;$Y49,ECPKey,0))*INDEX(ECPCov,MATCH("eef."&amp;$B49,ECPKey,0))</f>
        <v/>
      </c>
    </row>
    <row r="50">
      <c r="A50" s="14">
        <f>$B50&amp;"|"&amp;$C50</f>
        <v/>
      </c>
      <c r="B50" s="21" t="inlineStr">
        <is>
          <t>ker</t>
        </is>
      </c>
      <c r="C50" s="21" t="inlineStr">
        <is>
          <t>foo</t>
        </is>
      </c>
      <c r="D50" s="14">
        <f>INDEX(Mapping!$D$5:$D$20,MATCH($C50,SubKey,0))</f>
        <v/>
      </c>
      <c r="E50" s="14">
        <f>INDEX(Mapping!$C$30:$C$37,MATCH($B50,FuelKey,0))</f>
        <v/>
      </c>
      <c r="F50" s="14">
        <f>INDEX(Mapping!$D$30:$D$37,MATCH($B50,FuelKey,0))</f>
        <v/>
      </c>
      <c r="G50" s="14">
        <f>INDEX(Mapping!$E$30:$E$37,MATCH($B50,FuelKey,0))</f>
        <v/>
      </c>
      <c r="H50" s="14">
        <f>INDEX(Mapping!$F$5:$F$20,MATCH($C50,SubKey,0))</f>
        <v/>
      </c>
      <c r="I50" s="14">
        <f>$B50&amp;"."&amp;IF($G50="sub",$H50,"all")</f>
        <v/>
      </c>
      <c r="J50" s="14">
        <f>INDEX(Mapping!$E$5:$E$20,MATCH($C50,SubKey,0))</f>
        <v/>
      </c>
      <c r="K50" s="14">
        <f>INDEX(Mapping!$G$30:$G$37,MATCH($B50,FuelKey,0))</f>
        <v/>
      </c>
      <c r="L50" s="14">
        <f>INDEX(Mapping!$H$30:$H$37,MATCH($B50,FuelKey,0))</f>
        <v/>
      </c>
      <c r="M50" s="14">
        <f>INDEX(Mapping!$H$5:$H$20,MATCH($C50,SubKey,0))</f>
        <v/>
      </c>
      <c r="N50" s="14">
        <f>INDEX(Mapping!$E$50:$E$63,MATCH($I50,Mapping!$A$50:$A$63,0))</f>
        <v/>
      </c>
      <c r="O50" s="23">
        <f>INDEX(ElaVal,MATCH("inc|"&amp;$E50&amp;"|"&amp;$D50,ElaKey,0),MATCH(Settings!$C$6,ElaGroup,0))</f>
        <v/>
      </c>
      <c r="P50" s="23">
        <f>INDEX(ElaVal,MATCH("usg|"&amp;$E50&amp;"|"&amp;$D50,ElaKey,0),MATCH(Settings!$C$6,ElaGroup,0))</f>
        <v/>
      </c>
      <c r="Q50" s="23">
        <f>INDEX(ElaVal,MATCH("eff|"&amp;$E50&amp;"|"&amp;$D50,ElaKey,0),MATCH(Settings!$C$6,ElaGroup,0))</f>
        <v/>
      </c>
      <c r="R50" s="13">
        <f>INDEX(ElaVal,MATCH("aei|"&amp;$F50&amp;"|"&amp;$D50,ElaKey,0),MATCH(Settings!$C$6,ElaGroup,0))</f>
        <v/>
      </c>
      <c r="S50" s="16">
        <f>(1/(1+$R50))^(1+$P50)</f>
        <v/>
      </c>
      <c r="T50" s="23">
        <f>$Q50*(1+$P50)</f>
        <v/>
      </c>
      <c r="U50" s="14">
        <f>INDEX(Inputs_prices!$E$7:$E$18,MATCH($I50,Inputs_prices!$A$7:$A$18,0))</f>
        <v/>
      </c>
      <c r="V50" s="13">
        <f>INDEX(Inputs_prices!$R$7:$R$18,MATCH($I50,Inputs_prices!$A$7:$A$18,0))</f>
        <v/>
      </c>
      <c r="W50" s="16">
        <f>INDEX(EFVal,MATCH(Settings!$C$4&amp;"|"&amp;$B50&amp;"|"&amp;$J50,EFKey,0))</f>
        <v/>
      </c>
      <c r="X50" s="40">
        <f>INDEX(ConsVal,MATCH(Settings!$C$4&amp;"|"&amp;Settings!$C$7&amp;"|"&amp;$C50&amp;"|"&amp;$B50,ConsKey,0))</f>
        <v/>
      </c>
      <c r="Y50" s="14">
        <f>INDEX(Mapping!$I$5:$I$20,MATCH($C50,SubKey,0))</f>
        <v/>
      </c>
      <c r="Z50" s="32">
        <f>INDEX(ECPCov,MATCH("ecs."&amp;$Y50,ECPKey,0))*INDEX(ECPCov,MATCH("ecf."&amp;$B50,ECPKey,0))</f>
        <v/>
      </c>
      <c r="AA50" s="32">
        <f>INDEX(ECPCov,MATCH("ees."&amp;$Y50,ECPKey,0))*INDEX(ECPCov,MATCH("eef."&amp;$B50,ECPKey,0))</f>
        <v/>
      </c>
    </row>
    <row r="51">
      <c r="A51" s="14">
        <f>$B51&amp;"|"&amp;$C51</f>
        <v/>
      </c>
      <c r="B51" s="21" t="inlineStr">
        <is>
          <t>oop</t>
        </is>
      </c>
      <c r="C51" s="21" t="inlineStr">
        <is>
          <t>foo</t>
        </is>
      </c>
      <c r="D51" s="14">
        <f>INDEX(Mapping!$D$5:$D$20,MATCH($C51,SubKey,0))</f>
        <v/>
      </c>
      <c r="E51" s="14">
        <f>INDEX(Mapping!$C$30:$C$37,MATCH($B51,FuelKey,0))</f>
        <v/>
      </c>
      <c r="F51" s="14">
        <f>INDEX(Mapping!$D$30:$D$37,MATCH($B51,FuelKey,0))</f>
        <v/>
      </c>
      <c r="G51" s="14">
        <f>INDEX(Mapping!$E$30:$E$37,MATCH($B51,FuelKey,0))</f>
        <v/>
      </c>
      <c r="H51" s="14">
        <f>INDEX(Mapping!$F$5:$F$20,MATCH($C51,SubKey,0))</f>
        <v/>
      </c>
      <c r="I51" s="14">
        <f>$B51&amp;"."&amp;IF($G51="sub",$H51,"all")</f>
        <v/>
      </c>
      <c r="J51" s="14">
        <f>INDEX(Mapping!$E$5:$E$20,MATCH($C51,SubKey,0))</f>
        <v/>
      </c>
      <c r="K51" s="14">
        <f>INDEX(Mapping!$G$30:$G$37,MATCH($B51,FuelKey,0))</f>
        <v/>
      </c>
      <c r="L51" s="14">
        <f>INDEX(Mapping!$H$30:$H$37,MATCH($B51,FuelKey,0))</f>
        <v/>
      </c>
      <c r="M51" s="14">
        <f>INDEX(Mapping!$H$5:$H$20,MATCH($C51,SubKey,0))</f>
        <v/>
      </c>
      <c r="N51" s="14">
        <f>INDEX(Mapping!$E$50:$E$63,MATCH($I51,Mapping!$A$50:$A$63,0))</f>
        <v/>
      </c>
      <c r="O51" s="23">
        <f>INDEX(ElaVal,MATCH("inc|"&amp;$E51&amp;"|"&amp;$D51,ElaKey,0),MATCH(Settings!$C$6,ElaGroup,0))</f>
        <v/>
      </c>
      <c r="P51" s="23">
        <f>INDEX(ElaVal,MATCH("usg|"&amp;$E51&amp;"|"&amp;$D51,ElaKey,0),MATCH(Settings!$C$6,ElaGroup,0))</f>
        <v/>
      </c>
      <c r="Q51" s="23">
        <f>INDEX(ElaVal,MATCH("eff|"&amp;$E51&amp;"|"&amp;$D51,ElaKey,0),MATCH(Settings!$C$6,ElaGroup,0))</f>
        <v/>
      </c>
      <c r="R51" s="13">
        <f>INDEX(ElaVal,MATCH("aei|"&amp;$F51&amp;"|"&amp;$D51,ElaKey,0),MATCH(Settings!$C$6,ElaGroup,0))</f>
        <v/>
      </c>
      <c r="S51" s="16">
        <f>(1/(1+$R51))^(1+$P51)</f>
        <v/>
      </c>
      <c r="T51" s="23">
        <f>$Q51*(1+$P51)</f>
        <v/>
      </c>
      <c r="U51" s="14">
        <f>INDEX(Inputs_prices!$E$7:$E$18,MATCH($I51,Inputs_prices!$A$7:$A$18,0))</f>
        <v/>
      </c>
      <c r="V51" s="13">
        <f>INDEX(Inputs_prices!$R$7:$R$18,MATCH($I51,Inputs_prices!$A$7:$A$18,0))</f>
        <v/>
      </c>
      <c r="W51" s="16">
        <f>INDEX(EFVal,MATCH(Settings!$C$4&amp;"|"&amp;$B51&amp;"|"&amp;$J51,EFKey,0))</f>
        <v/>
      </c>
      <c r="X51" s="40">
        <f>INDEX(ConsVal,MATCH(Settings!$C$4&amp;"|"&amp;Settings!$C$7&amp;"|"&amp;$C51&amp;"|"&amp;$B51,ConsKey,0))</f>
        <v/>
      </c>
      <c r="Y51" s="14">
        <f>INDEX(Mapping!$I$5:$I$20,MATCH($C51,SubKey,0))</f>
        <v/>
      </c>
      <c r="Z51" s="32">
        <f>INDEX(ECPCov,MATCH("ecs."&amp;$Y51,ECPKey,0))*INDEX(ECPCov,MATCH("ecf."&amp;$B51,ECPKey,0))</f>
        <v/>
      </c>
      <c r="AA51" s="32">
        <f>INDEX(ECPCov,MATCH("ees."&amp;$Y51,ECPKey,0))*INDEX(ECPCov,MATCH("eef."&amp;$B51,ECPKey,0))</f>
        <v/>
      </c>
    </row>
    <row r="52">
      <c r="A52" s="14">
        <f>$B52&amp;"|"&amp;$C52</f>
        <v/>
      </c>
      <c r="B52" s="21" t="inlineStr">
        <is>
          <t>bio</t>
        </is>
      </c>
      <c r="C52" s="21" t="inlineStr">
        <is>
          <t>foo</t>
        </is>
      </c>
      <c r="D52" s="14">
        <f>INDEX(Mapping!$D$5:$D$20,MATCH($C52,SubKey,0))</f>
        <v/>
      </c>
      <c r="E52" s="14">
        <f>INDEX(Mapping!$C$30:$C$37,MATCH($B52,FuelKey,0))</f>
        <v/>
      </c>
      <c r="F52" s="14">
        <f>INDEX(Mapping!$D$30:$D$37,MATCH($B52,FuelKey,0))</f>
        <v/>
      </c>
      <c r="G52" s="14">
        <f>INDEX(Mapping!$E$30:$E$37,MATCH($B52,FuelKey,0))</f>
        <v/>
      </c>
      <c r="H52" s="14">
        <f>INDEX(Mapping!$F$5:$F$20,MATCH($C52,SubKey,0))</f>
        <v/>
      </c>
      <c r="I52" s="14">
        <f>$B52&amp;"."&amp;IF($G52="sub",$H52,"all")</f>
        <v/>
      </c>
      <c r="J52" s="14">
        <f>INDEX(Mapping!$E$5:$E$20,MATCH($C52,SubKey,0))</f>
        <v/>
      </c>
      <c r="K52" s="14">
        <f>INDEX(Mapping!$G$30:$G$37,MATCH($B52,FuelKey,0))</f>
        <v/>
      </c>
      <c r="L52" s="14">
        <f>INDEX(Mapping!$H$30:$H$37,MATCH($B52,FuelKey,0))</f>
        <v/>
      </c>
      <c r="M52" s="14">
        <f>INDEX(Mapping!$H$5:$H$20,MATCH($C52,SubKey,0))</f>
        <v/>
      </c>
      <c r="N52" s="14">
        <f>INDEX(Mapping!$E$50:$E$63,MATCH($I52,Mapping!$A$50:$A$63,0))</f>
        <v/>
      </c>
      <c r="O52" s="23">
        <f>INDEX(ElaVal,MATCH("inc|"&amp;$E52&amp;"|"&amp;$D52,ElaKey,0),MATCH(Settings!$C$6,ElaGroup,0))</f>
        <v/>
      </c>
      <c r="P52" s="23">
        <f>INDEX(ElaVal,MATCH("usg|"&amp;$E52&amp;"|"&amp;$D52,ElaKey,0),MATCH(Settings!$C$6,ElaGroup,0))</f>
        <v/>
      </c>
      <c r="Q52" s="23">
        <f>INDEX(ElaVal,MATCH("eff|"&amp;$E52&amp;"|"&amp;$D52,ElaKey,0),MATCH(Settings!$C$6,ElaGroup,0))</f>
        <v/>
      </c>
      <c r="R52" s="13">
        <f>INDEX(ElaVal,MATCH("aei|"&amp;$F52&amp;"|"&amp;$D52,ElaKey,0),MATCH(Settings!$C$6,ElaGroup,0))</f>
        <v/>
      </c>
      <c r="S52" s="16">
        <f>(1/(1+$R52))^(1+$P52)</f>
        <v/>
      </c>
      <c r="T52" s="23">
        <f>$Q52*(1+$P52)</f>
        <v/>
      </c>
      <c r="U52" s="14">
        <f>INDEX(Inputs_prices!$E$7:$E$18,MATCH($I52,Inputs_prices!$A$7:$A$18,0))</f>
        <v/>
      </c>
      <c r="V52" s="13">
        <f>INDEX(Inputs_prices!$R$7:$R$18,MATCH($I52,Inputs_prices!$A$7:$A$18,0))</f>
        <v/>
      </c>
      <c r="W52" s="16">
        <f>INDEX(EFVal,MATCH(Settings!$C$4&amp;"|"&amp;$B52&amp;"|"&amp;$J52,EFKey,0))</f>
        <v/>
      </c>
      <c r="X52" s="40">
        <f>INDEX(ConsVal,MATCH(Settings!$C$4&amp;"|"&amp;Settings!$C$7&amp;"|"&amp;$C52&amp;"|"&amp;$B52,ConsKey,0))</f>
        <v/>
      </c>
      <c r="Y52" s="14">
        <f>INDEX(Mapping!$I$5:$I$20,MATCH($C52,SubKey,0))</f>
        <v/>
      </c>
      <c r="Z52" s="32">
        <f>INDEX(ECPCov,MATCH("ecs."&amp;$Y52,ECPKey,0))*INDEX(ECPCov,MATCH("ecf."&amp;$B52,ECPKey,0))</f>
        <v/>
      </c>
      <c r="AA52" s="32">
        <f>INDEX(ECPCov,MATCH("ees."&amp;$Y52,ECPKey,0))*INDEX(ECPCov,MATCH("eef."&amp;$B52,ECPKey,0))</f>
        <v/>
      </c>
    </row>
    <row r="53">
      <c r="A53" s="14">
        <f>$B53&amp;"|"&amp;$C53</f>
        <v/>
      </c>
      <c r="B53" s="21" t="inlineStr">
        <is>
          <t>coa</t>
        </is>
      </c>
      <c r="C53" s="21" t="inlineStr">
        <is>
          <t>srv</t>
        </is>
      </c>
      <c r="D53" s="14">
        <f>INDEX(Mapping!$D$5:$D$20,MATCH($C53,SubKey,0))</f>
        <v/>
      </c>
      <c r="E53" s="14">
        <f>INDEX(Mapping!$C$30:$C$37,MATCH($B53,FuelKey,0))</f>
        <v/>
      </c>
      <c r="F53" s="14">
        <f>INDEX(Mapping!$D$30:$D$37,MATCH($B53,FuelKey,0))</f>
        <v/>
      </c>
      <c r="G53" s="14">
        <f>INDEX(Mapping!$E$30:$E$37,MATCH($B53,FuelKey,0))</f>
        <v/>
      </c>
      <c r="H53" s="14">
        <f>INDEX(Mapping!$F$5:$F$20,MATCH($C53,SubKey,0))</f>
        <v/>
      </c>
      <c r="I53" s="14">
        <f>$B53&amp;"."&amp;IF($G53="sub",$H53,"all")</f>
        <v/>
      </c>
      <c r="J53" s="14">
        <f>INDEX(Mapping!$E$5:$E$20,MATCH($C53,SubKey,0))</f>
        <v/>
      </c>
      <c r="K53" s="14">
        <f>INDEX(Mapping!$G$30:$G$37,MATCH($B53,FuelKey,0))</f>
        <v/>
      </c>
      <c r="L53" s="14">
        <f>INDEX(Mapping!$H$30:$H$37,MATCH($B53,FuelKey,0))</f>
        <v/>
      </c>
      <c r="M53" s="14">
        <f>INDEX(Mapping!$H$5:$H$20,MATCH($C53,SubKey,0))</f>
        <v/>
      </c>
      <c r="N53" s="14">
        <f>INDEX(Mapping!$E$50:$E$63,MATCH($I53,Mapping!$A$50:$A$63,0))</f>
        <v/>
      </c>
      <c r="O53" s="23">
        <f>INDEX(ElaVal,MATCH("inc|"&amp;$E53&amp;"|"&amp;$D53,ElaKey,0),MATCH(Settings!$C$6,ElaGroup,0))</f>
        <v/>
      </c>
      <c r="P53" s="23">
        <f>INDEX(ElaVal,MATCH("usg|"&amp;$E53&amp;"|"&amp;$D53,ElaKey,0),MATCH(Settings!$C$6,ElaGroup,0))</f>
        <v/>
      </c>
      <c r="Q53" s="23">
        <f>INDEX(ElaVal,MATCH("eff|"&amp;$E53&amp;"|"&amp;$D53,ElaKey,0),MATCH(Settings!$C$6,ElaGroup,0))</f>
        <v/>
      </c>
      <c r="R53" s="13">
        <f>INDEX(ElaVal,MATCH("aei|"&amp;$F53&amp;"|"&amp;$D53,ElaKey,0),MATCH(Settings!$C$6,ElaGroup,0))</f>
        <v/>
      </c>
      <c r="S53" s="16">
        <f>(1/(1+$R53))^(1+$P53)</f>
        <v/>
      </c>
      <c r="T53" s="23">
        <f>$Q53*(1+$P53)</f>
        <v/>
      </c>
      <c r="U53" s="14">
        <f>INDEX(Inputs_prices!$E$7:$E$18,MATCH($I53,Inputs_prices!$A$7:$A$18,0))</f>
        <v/>
      </c>
      <c r="V53" s="13">
        <f>INDEX(Inputs_prices!$R$7:$R$18,MATCH($I53,Inputs_prices!$A$7:$A$18,0))</f>
        <v/>
      </c>
      <c r="W53" s="16">
        <f>INDEX(EFVal,MATCH(Settings!$C$4&amp;"|"&amp;$B53&amp;"|"&amp;$J53,EFKey,0))</f>
        <v/>
      </c>
      <c r="X53" s="40">
        <f>INDEX(ConsVal,MATCH(Settings!$C$4&amp;"|"&amp;Settings!$C$7&amp;"|"&amp;$C53&amp;"|"&amp;$B53,ConsKey,0))</f>
        <v/>
      </c>
      <c r="Y53" s="14">
        <f>INDEX(Mapping!$I$5:$I$20,MATCH($C53,SubKey,0))</f>
        <v/>
      </c>
      <c r="Z53" s="32">
        <f>INDEX(ECPCov,MATCH("ecs."&amp;$Y53,ECPKey,0))*INDEX(ECPCov,MATCH("ecf."&amp;$B53,ECPKey,0))</f>
        <v/>
      </c>
      <c r="AA53" s="32">
        <f>INDEX(ECPCov,MATCH("ees."&amp;$Y53,ECPKey,0))*INDEX(ECPCov,MATCH("eef."&amp;$B53,ECPKey,0))</f>
        <v/>
      </c>
    </row>
    <row r="54">
      <c r="A54" s="14">
        <f>$B54&amp;"|"&amp;$C54</f>
        <v/>
      </c>
      <c r="B54" s="21" t="inlineStr">
        <is>
          <t>nga</t>
        </is>
      </c>
      <c r="C54" s="21" t="inlineStr">
        <is>
          <t>srv</t>
        </is>
      </c>
      <c r="D54" s="14">
        <f>INDEX(Mapping!$D$5:$D$20,MATCH($C54,SubKey,0))</f>
        <v/>
      </c>
      <c r="E54" s="14">
        <f>INDEX(Mapping!$C$30:$C$37,MATCH($B54,FuelKey,0))</f>
        <v/>
      </c>
      <c r="F54" s="14">
        <f>INDEX(Mapping!$D$30:$D$37,MATCH($B54,FuelKey,0))</f>
        <v/>
      </c>
      <c r="G54" s="14">
        <f>INDEX(Mapping!$E$30:$E$37,MATCH($B54,FuelKey,0))</f>
        <v/>
      </c>
      <c r="H54" s="14">
        <f>INDEX(Mapping!$F$5:$F$20,MATCH($C54,SubKey,0))</f>
        <v/>
      </c>
      <c r="I54" s="14">
        <f>$B54&amp;"."&amp;IF($G54="sub",$H54,"all")</f>
        <v/>
      </c>
      <c r="J54" s="14">
        <f>INDEX(Mapping!$E$5:$E$20,MATCH($C54,SubKey,0))</f>
        <v/>
      </c>
      <c r="K54" s="14">
        <f>INDEX(Mapping!$G$30:$G$37,MATCH($B54,FuelKey,0))</f>
        <v/>
      </c>
      <c r="L54" s="14">
        <f>INDEX(Mapping!$H$30:$H$37,MATCH($B54,FuelKey,0))</f>
        <v/>
      </c>
      <c r="M54" s="14">
        <f>INDEX(Mapping!$H$5:$H$20,MATCH($C54,SubKey,0))</f>
        <v/>
      </c>
      <c r="N54" s="14">
        <f>INDEX(Mapping!$E$50:$E$63,MATCH($I54,Mapping!$A$50:$A$63,0))</f>
        <v/>
      </c>
      <c r="O54" s="23">
        <f>INDEX(ElaVal,MATCH("inc|"&amp;$E54&amp;"|"&amp;$D54,ElaKey,0),MATCH(Settings!$C$6,ElaGroup,0))</f>
        <v/>
      </c>
      <c r="P54" s="23">
        <f>INDEX(ElaVal,MATCH("usg|"&amp;$E54&amp;"|"&amp;$D54,ElaKey,0),MATCH(Settings!$C$6,ElaGroup,0))</f>
        <v/>
      </c>
      <c r="Q54" s="23">
        <f>INDEX(ElaVal,MATCH("eff|"&amp;$E54&amp;"|"&amp;$D54,ElaKey,0),MATCH(Settings!$C$6,ElaGroup,0))</f>
        <v/>
      </c>
      <c r="R54" s="13">
        <f>INDEX(ElaVal,MATCH("aei|"&amp;$F54&amp;"|"&amp;$D54,ElaKey,0),MATCH(Settings!$C$6,ElaGroup,0))</f>
        <v/>
      </c>
      <c r="S54" s="16">
        <f>(1/(1+$R54))^(1+$P54)</f>
        <v/>
      </c>
      <c r="T54" s="23">
        <f>$Q54*(1+$P54)</f>
        <v/>
      </c>
      <c r="U54" s="14">
        <f>INDEX(Inputs_prices!$E$7:$E$18,MATCH($I54,Inputs_prices!$A$7:$A$18,0))</f>
        <v/>
      </c>
      <c r="V54" s="13">
        <f>INDEX(Inputs_prices!$R$7:$R$18,MATCH($I54,Inputs_prices!$A$7:$A$18,0))</f>
        <v/>
      </c>
      <c r="W54" s="16">
        <f>INDEX(EFVal,MATCH(Settings!$C$4&amp;"|"&amp;$B54&amp;"|"&amp;$J54,EFKey,0))</f>
        <v/>
      </c>
      <c r="X54" s="40">
        <f>INDEX(ConsVal,MATCH(Settings!$C$4&amp;"|"&amp;Settings!$C$7&amp;"|"&amp;$C54&amp;"|"&amp;$B54,ConsKey,0))</f>
        <v/>
      </c>
      <c r="Y54" s="14">
        <f>INDEX(Mapping!$I$5:$I$20,MATCH($C54,SubKey,0))</f>
        <v/>
      </c>
      <c r="Z54" s="32">
        <f>INDEX(ECPCov,MATCH("ecs."&amp;$Y54,ECPKey,0))*INDEX(ECPCov,MATCH("ecf."&amp;$B54,ECPKey,0))</f>
        <v/>
      </c>
      <c r="AA54" s="32">
        <f>INDEX(ECPCov,MATCH("ees."&amp;$Y54,ECPKey,0))*INDEX(ECPCov,MATCH("eef."&amp;$B54,ECPKey,0))</f>
        <v/>
      </c>
    </row>
    <row r="55">
      <c r="A55" s="14">
        <f>$B55&amp;"|"&amp;$C55</f>
        <v/>
      </c>
      <c r="B55" s="21" t="inlineStr">
        <is>
          <t>gso</t>
        </is>
      </c>
      <c r="C55" s="21" t="inlineStr">
        <is>
          <t>srv</t>
        </is>
      </c>
      <c r="D55" s="14">
        <f>INDEX(Mapping!$D$5:$D$20,MATCH($C55,SubKey,0))</f>
        <v/>
      </c>
      <c r="E55" s="14">
        <f>INDEX(Mapping!$C$30:$C$37,MATCH($B55,FuelKey,0))</f>
        <v/>
      </c>
      <c r="F55" s="14">
        <f>INDEX(Mapping!$D$30:$D$37,MATCH($B55,FuelKey,0))</f>
        <v/>
      </c>
      <c r="G55" s="14">
        <f>INDEX(Mapping!$E$30:$E$37,MATCH($B55,FuelKey,0))</f>
        <v/>
      </c>
      <c r="H55" s="14">
        <f>INDEX(Mapping!$F$5:$F$20,MATCH($C55,SubKey,0))</f>
        <v/>
      </c>
      <c r="I55" s="14">
        <f>$B55&amp;"."&amp;IF($G55="sub",$H55,"all")</f>
        <v/>
      </c>
      <c r="J55" s="14">
        <f>INDEX(Mapping!$E$5:$E$20,MATCH($C55,SubKey,0))</f>
        <v/>
      </c>
      <c r="K55" s="14">
        <f>INDEX(Mapping!$G$30:$G$37,MATCH($B55,FuelKey,0))</f>
        <v/>
      </c>
      <c r="L55" s="14">
        <f>INDEX(Mapping!$H$30:$H$37,MATCH($B55,FuelKey,0))</f>
        <v/>
      </c>
      <c r="M55" s="14">
        <f>INDEX(Mapping!$H$5:$H$20,MATCH($C55,SubKey,0))</f>
        <v/>
      </c>
      <c r="N55" s="14">
        <f>INDEX(Mapping!$E$50:$E$63,MATCH($I55,Mapping!$A$50:$A$63,0))</f>
        <v/>
      </c>
      <c r="O55" s="23">
        <f>INDEX(ElaVal,MATCH("inc|"&amp;$E55&amp;"|"&amp;$D55,ElaKey,0),MATCH(Settings!$C$6,ElaGroup,0))</f>
        <v/>
      </c>
      <c r="P55" s="23">
        <f>INDEX(ElaVal,MATCH("usg|"&amp;$E55&amp;"|"&amp;$D55,ElaKey,0),MATCH(Settings!$C$6,ElaGroup,0))</f>
        <v/>
      </c>
      <c r="Q55" s="23">
        <f>INDEX(ElaVal,MATCH("eff|"&amp;$E55&amp;"|"&amp;$D55,ElaKey,0),MATCH(Settings!$C$6,ElaGroup,0))</f>
        <v/>
      </c>
      <c r="R55" s="13">
        <f>INDEX(ElaVal,MATCH("aei|"&amp;$F55&amp;"|"&amp;$D55,ElaKey,0),MATCH(Settings!$C$6,ElaGroup,0))</f>
        <v/>
      </c>
      <c r="S55" s="16">
        <f>(1/(1+$R55))^(1+$P55)</f>
        <v/>
      </c>
      <c r="T55" s="23">
        <f>$Q55*(1+$P55)</f>
        <v/>
      </c>
      <c r="U55" s="14">
        <f>INDEX(Inputs_prices!$E$7:$E$18,MATCH($I55,Inputs_prices!$A$7:$A$18,0))</f>
        <v/>
      </c>
      <c r="V55" s="13">
        <f>INDEX(Inputs_prices!$R$7:$R$18,MATCH($I55,Inputs_prices!$A$7:$A$18,0))</f>
        <v/>
      </c>
      <c r="W55" s="16">
        <f>INDEX(EFVal,MATCH(Settings!$C$4&amp;"|"&amp;$B55&amp;"|"&amp;$J55,EFKey,0))</f>
        <v/>
      </c>
      <c r="X55" s="40">
        <f>INDEX(ConsVal,MATCH(Settings!$C$4&amp;"|"&amp;Settings!$C$7&amp;"|"&amp;$C55&amp;"|"&amp;$B55,ConsKey,0))</f>
        <v/>
      </c>
      <c r="Y55" s="14">
        <f>INDEX(Mapping!$I$5:$I$20,MATCH($C55,SubKey,0))</f>
        <v/>
      </c>
      <c r="Z55" s="32">
        <f>INDEX(ECPCov,MATCH("ecs."&amp;$Y55,ECPKey,0))*INDEX(ECPCov,MATCH("ecf."&amp;$B55,ECPKey,0))</f>
        <v/>
      </c>
      <c r="AA55" s="32">
        <f>INDEX(ECPCov,MATCH("ees."&amp;$Y55,ECPKey,0))*INDEX(ECPCov,MATCH("eef."&amp;$B55,ECPKey,0))</f>
        <v/>
      </c>
    </row>
    <row r="56">
      <c r="A56" s="14">
        <f>$B56&amp;"|"&amp;$C56</f>
        <v/>
      </c>
      <c r="B56" s="21" t="inlineStr">
        <is>
          <t>die</t>
        </is>
      </c>
      <c r="C56" s="21" t="inlineStr">
        <is>
          <t>srv</t>
        </is>
      </c>
      <c r="D56" s="14">
        <f>INDEX(Mapping!$D$5:$D$20,MATCH($C56,SubKey,0))</f>
        <v/>
      </c>
      <c r="E56" s="14">
        <f>INDEX(Mapping!$C$30:$C$37,MATCH($B56,FuelKey,0))</f>
        <v/>
      </c>
      <c r="F56" s="14">
        <f>INDEX(Mapping!$D$30:$D$37,MATCH($B56,FuelKey,0))</f>
        <v/>
      </c>
      <c r="G56" s="14">
        <f>INDEX(Mapping!$E$30:$E$37,MATCH($B56,FuelKey,0))</f>
        <v/>
      </c>
      <c r="H56" s="14">
        <f>INDEX(Mapping!$F$5:$F$20,MATCH($C56,SubKey,0))</f>
        <v/>
      </c>
      <c r="I56" s="14">
        <f>$B56&amp;"."&amp;IF($G56="sub",$H56,"all")</f>
        <v/>
      </c>
      <c r="J56" s="14">
        <f>INDEX(Mapping!$E$5:$E$20,MATCH($C56,SubKey,0))</f>
        <v/>
      </c>
      <c r="K56" s="14">
        <f>INDEX(Mapping!$G$30:$G$37,MATCH($B56,FuelKey,0))</f>
        <v/>
      </c>
      <c r="L56" s="14">
        <f>INDEX(Mapping!$H$30:$H$37,MATCH($B56,FuelKey,0))</f>
        <v/>
      </c>
      <c r="M56" s="14">
        <f>INDEX(Mapping!$H$5:$H$20,MATCH($C56,SubKey,0))</f>
        <v/>
      </c>
      <c r="N56" s="14">
        <f>INDEX(Mapping!$E$50:$E$63,MATCH($I56,Mapping!$A$50:$A$63,0))</f>
        <v/>
      </c>
      <c r="O56" s="23">
        <f>INDEX(ElaVal,MATCH("inc|"&amp;$E56&amp;"|"&amp;$D56,ElaKey,0),MATCH(Settings!$C$6,ElaGroup,0))</f>
        <v/>
      </c>
      <c r="P56" s="23">
        <f>INDEX(ElaVal,MATCH("usg|"&amp;$E56&amp;"|"&amp;$D56,ElaKey,0),MATCH(Settings!$C$6,ElaGroup,0))</f>
        <v/>
      </c>
      <c r="Q56" s="23">
        <f>INDEX(ElaVal,MATCH("eff|"&amp;$E56&amp;"|"&amp;$D56,ElaKey,0),MATCH(Settings!$C$6,ElaGroup,0))</f>
        <v/>
      </c>
      <c r="R56" s="13">
        <f>INDEX(ElaVal,MATCH("aei|"&amp;$F56&amp;"|"&amp;$D56,ElaKey,0),MATCH(Settings!$C$6,ElaGroup,0))</f>
        <v/>
      </c>
      <c r="S56" s="16">
        <f>(1/(1+$R56))^(1+$P56)</f>
        <v/>
      </c>
      <c r="T56" s="23">
        <f>$Q56*(1+$P56)</f>
        <v/>
      </c>
      <c r="U56" s="14">
        <f>INDEX(Inputs_prices!$E$7:$E$18,MATCH($I56,Inputs_prices!$A$7:$A$18,0))</f>
        <v/>
      </c>
      <c r="V56" s="13">
        <f>INDEX(Inputs_prices!$R$7:$R$18,MATCH($I56,Inputs_prices!$A$7:$A$18,0))</f>
        <v/>
      </c>
      <c r="W56" s="16">
        <f>INDEX(EFVal,MATCH(Settings!$C$4&amp;"|"&amp;$B56&amp;"|"&amp;$J56,EFKey,0))</f>
        <v/>
      </c>
      <c r="X56" s="40">
        <f>INDEX(ConsVal,MATCH(Settings!$C$4&amp;"|"&amp;Settings!$C$7&amp;"|"&amp;$C56&amp;"|"&amp;$B56,ConsKey,0))</f>
        <v/>
      </c>
      <c r="Y56" s="14">
        <f>INDEX(Mapping!$I$5:$I$20,MATCH($C56,SubKey,0))</f>
        <v/>
      </c>
      <c r="Z56" s="32">
        <f>INDEX(ECPCov,MATCH("ecs."&amp;$Y56,ECPKey,0))*INDEX(ECPCov,MATCH("ecf."&amp;$B56,ECPKey,0))</f>
        <v/>
      </c>
      <c r="AA56" s="32">
        <f>INDEX(ECPCov,MATCH("ees."&amp;$Y56,ECPKey,0))*INDEX(ECPCov,MATCH("eef."&amp;$B56,ECPKey,0))</f>
        <v/>
      </c>
    </row>
    <row r="57">
      <c r="A57" s="14">
        <f>$B57&amp;"|"&amp;$C57</f>
        <v/>
      </c>
      <c r="B57" s="21" t="inlineStr">
        <is>
          <t>lpg</t>
        </is>
      </c>
      <c r="C57" s="21" t="inlineStr">
        <is>
          <t>srv</t>
        </is>
      </c>
      <c r="D57" s="14">
        <f>INDEX(Mapping!$D$5:$D$20,MATCH($C57,SubKey,0))</f>
        <v/>
      </c>
      <c r="E57" s="14">
        <f>INDEX(Mapping!$C$30:$C$37,MATCH($B57,FuelKey,0))</f>
        <v/>
      </c>
      <c r="F57" s="14">
        <f>INDEX(Mapping!$D$30:$D$37,MATCH($B57,FuelKey,0))</f>
        <v/>
      </c>
      <c r="G57" s="14">
        <f>INDEX(Mapping!$E$30:$E$37,MATCH($B57,FuelKey,0))</f>
        <v/>
      </c>
      <c r="H57" s="14">
        <f>INDEX(Mapping!$F$5:$F$20,MATCH($C57,SubKey,0))</f>
        <v/>
      </c>
      <c r="I57" s="14">
        <f>$B57&amp;"."&amp;IF($G57="sub",$H57,"all")</f>
        <v/>
      </c>
      <c r="J57" s="14">
        <f>INDEX(Mapping!$E$5:$E$20,MATCH($C57,SubKey,0))</f>
        <v/>
      </c>
      <c r="K57" s="14">
        <f>INDEX(Mapping!$G$30:$G$37,MATCH($B57,FuelKey,0))</f>
        <v/>
      </c>
      <c r="L57" s="14">
        <f>INDEX(Mapping!$H$30:$H$37,MATCH($B57,FuelKey,0))</f>
        <v/>
      </c>
      <c r="M57" s="14">
        <f>INDEX(Mapping!$H$5:$H$20,MATCH($C57,SubKey,0))</f>
        <v/>
      </c>
      <c r="N57" s="14">
        <f>INDEX(Mapping!$E$50:$E$63,MATCH($I57,Mapping!$A$50:$A$63,0))</f>
        <v/>
      </c>
      <c r="O57" s="23">
        <f>INDEX(ElaVal,MATCH("inc|"&amp;$E57&amp;"|"&amp;$D57,ElaKey,0),MATCH(Settings!$C$6,ElaGroup,0))</f>
        <v/>
      </c>
      <c r="P57" s="23">
        <f>INDEX(ElaVal,MATCH("usg|"&amp;$E57&amp;"|"&amp;$D57,ElaKey,0),MATCH(Settings!$C$6,ElaGroup,0))</f>
        <v/>
      </c>
      <c r="Q57" s="23">
        <f>INDEX(ElaVal,MATCH("eff|"&amp;$E57&amp;"|"&amp;$D57,ElaKey,0),MATCH(Settings!$C$6,ElaGroup,0))</f>
        <v/>
      </c>
      <c r="R57" s="13">
        <f>INDEX(ElaVal,MATCH("aei|"&amp;$F57&amp;"|"&amp;$D57,ElaKey,0),MATCH(Settings!$C$6,ElaGroup,0))</f>
        <v/>
      </c>
      <c r="S57" s="16">
        <f>(1/(1+$R57))^(1+$P57)</f>
        <v/>
      </c>
      <c r="T57" s="23">
        <f>$Q57*(1+$P57)</f>
        <v/>
      </c>
      <c r="U57" s="14">
        <f>INDEX(Inputs_prices!$E$7:$E$18,MATCH($I57,Inputs_prices!$A$7:$A$18,0))</f>
        <v/>
      </c>
      <c r="V57" s="13">
        <f>INDEX(Inputs_prices!$R$7:$R$18,MATCH($I57,Inputs_prices!$A$7:$A$18,0))</f>
        <v/>
      </c>
      <c r="W57" s="16">
        <f>INDEX(EFVal,MATCH(Settings!$C$4&amp;"|"&amp;$B57&amp;"|"&amp;$J57,EFKey,0))</f>
        <v/>
      </c>
      <c r="X57" s="40">
        <f>INDEX(ConsVal,MATCH(Settings!$C$4&amp;"|"&amp;Settings!$C$7&amp;"|"&amp;$C57&amp;"|"&amp;$B57,ConsKey,0))</f>
        <v/>
      </c>
      <c r="Y57" s="14">
        <f>INDEX(Mapping!$I$5:$I$20,MATCH($C57,SubKey,0))</f>
        <v/>
      </c>
      <c r="Z57" s="32">
        <f>INDEX(ECPCov,MATCH("ecs."&amp;$Y57,ECPKey,0))*INDEX(ECPCov,MATCH("ecf."&amp;$B57,ECPKey,0))</f>
        <v/>
      </c>
      <c r="AA57" s="32">
        <f>INDEX(ECPCov,MATCH("ees."&amp;$Y57,ECPKey,0))*INDEX(ECPCov,MATCH("eef."&amp;$B57,ECPKey,0))</f>
        <v/>
      </c>
    </row>
    <row r="58">
      <c r="A58" s="14">
        <f>$B58&amp;"|"&amp;$C58</f>
        <v/>
      </c>
      <c r="B58" s="21" t="inlineStr">
        <is>
          <t>ker</t>
        </is>
      </c>
      <c r="C58" s="21" t="inlineStr">
        <is>
          <t>srv</t>
        </is>
      </c>
      <c r="D58" s="14">
        <f>INDEX(Mapping!$D$5:$D$20,MATCH($C58,SubKey,0))</f>
        <v/>
      </c>
      <c r="E58" s="14">
        <f>INDEX(Mapping!$C$30:$C$37,MATCH($B58,FuelKey,0))</f>
        <v/>
      </c>
      <c r="F58" s="14">
        <f>INDEX(Mapping!$D$30:$D$37,MATCH($B58,FuelKey,0))</f>
        <v/>
      </c>
      <c r="G58" s="14">
        <f>INDEX(Mapping!$E$30:$E$37,MATCH($B58,FuelKey,0))</f>
        <v/>
      </c>
      <c r="H58" s="14">
        <f>INDEX(Mapping!$F$5:$F$20,MATCH($C58,SubKey,0))</f>
        <v/>
      </c>
      <c r="I58" s="14">
        <f>$B58&amp;"."&amp;IF($G58="sub",$H58,"all")</f>
        <v/>
      </c>
      <c r="J58" s="14">
        <f>INDEX(Mapping!$E$5:$E$20,MATCH($C58,SubKey,0))</f>
        <v/>
      </c>
      <c r="K58" s="14">
        <f>INDEX(Mapping!$G$30:$G$37,MATCH($B58,FuelKey,0))</f>
        <v/>
      </c>
      <c r="L58" s="14">
        <f>INDEX(Mapping!$H$30:$H$37,MATCH($B58,FuelKey,0))</f>
        <v/>
      </c>
      <c r="M58" s="14">
        <f>INDEX(Mapping!$H$5:$H$20,MATCH($C58,SubKey,0))</f>
        <v/>
      </c>
      <c r="N58" s="14">
        <f>INDEX(Mapping!$E$50:$E$63,MATCH($I58,Mapping!$A$50:$A$63,0))</f>
        <v/>
      </c>
      <c r="O58" s="23">
        <f>INDEX(ElaVal,MATCH("inc|"&amp;$E58&amp;"|"&amp;$D58,ElaKey,0),MATCH(Settings!$C$6,ElaGroup,0))</f>
        <v/>
      </c>
      <c r="P58" s="23">
        <f>INDEX(ElaVal,MATCH("usg|"&amp;$E58&amp;"|"&amp;$D58,ElaKey,0),MATCH(Settings!$C$6,ElaGroup,0))</f>
        <v/>
      </c>
      <c r="Q58" s="23">
        <f>INDEX(ElaVal,MATCH("eff|"&amp;$E58&amp;"|"&amp;$D58,ElaKey,0),MATCH(Settings!$C$6,ElaGroup,0))</f>
        <v/>
      </c>
      <c r="R58" s="13">
        <f>INDEX(ElaVal,MATCH("aei|"&amp;$F58&amp;"|"&amp;$D58,ElaKey,0),MATCH(Settings!$C$6,ElaGroup,0))</f>
        <v/>
      </c>
      <c r="S58" s="16">
        <f>(1/(1+$R58))^(1+$P58)</f>
        <v/>
      </c>
      <c r="T58" s="23">
        <f>$Q58*(1+$P58)</f>
        <v/>
      </c>
      <c r="U58" s="14">
        <f>INDEX(Inputs_prices!$E$7:$E$18,MATCH($I58,Inputs_prices!$A$7:$A$18,0))</f>
        <v/>
      </c>
      <c r="V58" s="13">
        <f>INDEX(Inputs_prices!$R$7:$R$18,MATCH($I58,Inputs_prices!$A$7:$A$18,0))</f>
        <v/>
      </c>
      <c r="W58" s="16">
        <f>INDEX(EFVal,MATCH(Settings!$C$4&amp;"|"&amp;$B58&amp;"|"&amp;$J58,EFKey,0))</f>
        <v/>
      </c>
      <c r="X58" s="40">
        <f>INDEX(ConsVal,MATCH(Settings!$C$4&amp;"|"&amp;Settings!$C$7&amp;"|"&amp;$C58&amp;"|"&amp;$B58,ConsKey,0))</f>
        <v/>
      </c>
      <c r="Y58" s="14">
        <f>INDEX(Mapping!$I$5:$I$20,MATCH($C58,SubKey,0))</f>
        <v/>
      </c>
      <c r="Z58" s="32">
        <f>INDEX(ECPCov,MATCH("ecs."&amp;$Y58,ECPKey,0))*INDEX(ECPCov,MATCH("ecf."&amp;$B58,ECPKey,0))</f>
        <v/>
      </c>
      <c r="AA58" s="32">
        <f>INDEX(ECPCov,MATCH("ees."&amp;$Y58,ECPKey,0))*INDEX(ECPCov,MATCH("eef."&amp;$B58,ECPKey,0))</f>
        <v/>
      </c>
    </row>
    <row r="59">
      <c r="A59" s="14">
        <f>$B59&amp;"|"&amp;$C59</f>
        <v/>
      </c>
      <c r="B59" s="21" t="inlineStr">
        <is>
          <t>oop</t>
        </is>
      </c>
      <c r="C59" s="21" t="inlineStr">
        <is>
          <t>srv</t>
        </is>
      </c>
      <c r="D59" s="14">
        <f>INDEX(Mapping!$D$5:$D$20,MATCH($C59,SubKey,0))</f>
        <v/>
      </c>
      <c r="E59" s="14">
        <f>INDEX(Mapping!$C$30:$C$37,MATCH($B59,FuelKey,0))</f>
        <v/>
      </c>
      <c r="F59" s="14">
        <f>INDEX(Mapping!$D$30:$D$37,MATCH($B59,FuelKey,0))</f>
        <v/>
      </c>
      <c r="G59" s="14">
        <f>INDEX(Mapping!$E$30:$E$37,MATCH($B59,FuelKey,0))</f>
        <v/>
      </c>
      <c r="H59" s="14">
        <f>INDEX(Mapping!$F$5:$F$20,MATCH($C59,SubKey,0))</f>
        <v/>
      </c>
      <c r="I59" s="14">
        <f>$B59&amp;"."&amp;IF($G59="sub",$H59,"all")</f>
        <v/>
      </c>
      <c r="J59" s="14">
        <f>INDEX(Mapping!$E$5:$E$20,MATCH($C59,SubKey,0))</f>
        <v/>
      </c>
      <c r="K59" s="14">
        <f>INDEX(Mapping!$G$30:$G$37,MATCH($B59,FuelKey,0))</f>
        <v/>
      </c>
      <c r="L59" s="14">
        <f>INDEX(Mapping!$H$30:$H$37,MATCH($B59,FuelKey,0))</f>
        <v/>
      </c>
      <c r="M59" s="14">
        <f>INDEX(Mapping!$H$5:$H$20,MATCH($C59,SubKey,0))</f>
        <v/>
      </c>
      <c r="N59" s="14">
        <f>INDEX(Mapping!$E$50:$E$63,MATCH($I59,Mapping!$A$50:$A$63,0))</f>
        <v/>
      </c>
      <c r="O59" s="23">
        <f>INDEX(ElaVal,MATCH("inc|"&amp;$E59&amp;"|"&amp;$D59,ElaKey,0),MATCH(Settings!$C$6,ElaGroup,0))</f>
        <v/>
      </c>
      <c r="P59" s="23">
        <f>INDEX(ElaVal,MATCH("usg|"&amp;$E59&amp;"|"&amp;$D59,ElaKey,0),MATCH(Settings!$C$6,ElaGroup,0))</f>
        <v/>
      </c>
      <c r="Q59" s="23">
        <f>INDEX(ElaVal,MATCH("eff|"&amp;$E59&amp;"|"&amp;$D59,ElaKey,0),MATCH(Settings!$C$6,ElaGroup,0))</f>
        <v/>
      </c>
      <c r="R59" s="13">
        <f>INDEX(ElaVal,MATCH("aei|"&amp;$F59&amp;"|"&amp;$D59,ElaKey,0),MATCH(Settings!$C$6,ElaGroup,0))</f>
        <v/>
      </c>
      <c r="S59" s="16">
        <f>(1/(1+$R59))^(1+$P59)</f>
        <v/>
      </c>
      <c r="T59" s="23">
        <f>$Q59*(1+$P59)</f>
        <v/>
      </c>
      <c r="U59" s="14">
        <f>INDEX(Inputs_prices!$E$7:$E$18,MATCH($I59,Inputs_prices!$A$7:$A$18,0))</f>
        <v/>
      </c>
      <c r="V59" s="13">
        <f>INDEX(Inputs_prices!$R$7:$R$18,MATCH($I59,Inputs_prices!$A$7:$A$18,0))</f>
        <v/>
      </c>
      <c r="W59" s="16">
        <f>INDEX(EFVal,MATCH(Settings!$C$4&amp;"|"&amp;$B59&amp;"|"&amp;$J59,EFKey,0))</f>
        <v/>
      </c>
      <c r="X59" s="40">
        <f>INDEX(ConsVal,MATCH(Settings!$C$4&amp;"|"&amp;Settings!$C$7&amp;"|"&amp;$C59&amp;"|"&amp;$B59,ConsKey,0))</f>
        <v/>
      </c>
      <c r="Y59" s="14">
        <f>INDEX(Mapping!$I$5:$I$20,MATCH($C59,SubKey,0))</f>
        <v/>
      </c>
      <c r="Z59" s="32">
        <f>INDEX(ECPCov,MATCH("ecs."&amp;$Y59,ECPKey,0))*INDEX(ECPCov,MATCH("ecf."&amp;$B59,ECPKey,0))</f>
        <v/>
      </c>
      <c r="AA59" s="32">
        <f>INDEX(ECPCov,MATCH("ees."&amp;$Y59,ECPKey,0))*INDEX(ECPCov,MATCH("eef."&amp;$B59,ECPKey,0))</f>
        <v/>
      </c>
    </row>
    <row r="60">
      <c r="A60" s="14">
        <f>$B60&amp;"|"&amp;$C60</f>
        <v/>
      </c>
      <c r="B60" s="21" t="inlineStr">
        <is>
          <t>bio</t>
        </is>
      </c>
      <c r="C60" s="21" t="inlineStr">
        <is>
          <t>srv</t>
        </is>
      </c>
      <c r="D60" s="14">
        <f>INDEX(Mapping!$D$5:$D$20,MATCH($C60,SubKey,0))</f>
        <v/>
      </c>
      <c r="E60" s="14">
        <f>INDEX(Mapping!$C$30:$C$37,MATCH($B60,FuelKey,0))</f>
        <v/>
      </c>
      <c r="F60" s="14">
        <f>INDEX(Mapping!$D$30:$D$37,MATCH($B60,FuelKey,0))</f>
        <v/>
      </c>
      <c r="G60" s="14">
        <f>INDEX(Mapping!$E$30:$E$37,MATCH($B60,FuelKey,0))</f>
        <v/>
      </c>
      <c r="H60" s="14">
        <f>INDEX(Mapping!$F$5:$F$20,MATCH($C60,SubKey,0))</f>
        <v/>
      </c>
      <c r="I60" s="14">
        <f>$B60&amp;"."&amp;IF($G60="sub",$H60,"all")</f>
        <v/>
      </c>
      <c r="J60" s="14">
        <f>INDEX(Mapping!$E$5:$E$20,MATCH($C60,SubKey,0))</f>
        <v/>
      </c>
      <c r="K60" s="14">
        <f>INDEX(Mapping!$G$30:$G$37,MATCH($B60,FuelKey,0))</f>
        <v/>
      </c>
      <c r="L60" s="14">
        <f>INDEX(Mapping!$H$30:$H$37,MATCH($B60,FuelKey,0))</f>
        <v/>
      </c>
      <c r="M60" s="14">
        <f>INDEX(Mapping!$H$5:$H$20,MATCH($C60,SubKey,0))</f>
        <v/>
      </c>
      <c r="N60" s="14">
        <f>INDEX(Mapping!$E$50:$E$63,MATCH($I60,Mapping!$A$50:$A$63,0))</f>
        <v/>
      </c>
      <c r="O60" s="23">
        <f>INDEX(ElaVal,MATCH("inc|"&amp;$E60&amp;"|"&amp;$D60,ElaKey,0),MATCH(Settings!$C$6,ElaGroup,0))</f>
        <v/>
      </c>
      <c r="P60" s="23">
        <f>INDEX(ElaVal,MATCH("usg|"&amp;$E60&amp;"|"&amp;$D60,ElaKey,0),MATCH(Settings!$C$6,ElaGroup,0))</f>
        <v/>
      </c>
      <c r="Q60" s="23">
        <f>INDEX(ElaVal,MATCH("eff|"&amp;$E60&amp;"|"&amp;$D60,ElaKey,0),MATCH(Settings!$C$6,ElaGroup,0))</f>
        <v/>
      </c>
      <c r="R60" s="13">
        <f>INDEX(ElaVal,MATCH("aei|"&amp;$F60&amp;"|"&amp;$D60,ElaKey,0),MATCH(Settings!$C$6,ElaGroup,0))</f>
        <v/>
      </c>
      <c r="S60" s="16">
        <f>(1/(1+$R60))^(1+$P60)</f>
        <v/>
      </c>
      <c r="T60" s="23">
        <f>$Q60*(1+$P60)</f>
        <v/>
      </c>
      <c r="U60" s="14">
        <f>INDEX(Inputs_prices!$E$7:$E$18,MATCH($I60,Inputs_prices!$A$7:$A$18,0))</f>
        <v/>
      </c>
      <c r="V60" s="13">
        <f>INDEX(Inputs_prices!$R$7:$R$18,MATCH($I60,Inputs_prices!$A$7:$A$18,0))</f>
        <v/>
      </c>
      <c r="W60" s="16">
        <f>INDEX(EFVal,MATCH(Settings!$C$4&amp;"|"&amp;$B60&amp;"|"&amp;$J60,EFKey,0))</f>
        <v/>
      </c>
      <c r="X60" s="40">
        <f>INDEX(ConsVal,MATCH(Settings!$C$4&amp;"|"&amp;Settings!$C$7&amp;"|"&amp;$C60&amp;"|"&amp;$B60,ConsKey,0))</f>
        <v/>
      </c>
      <c r="Y60" s="14">
        <f>INDEX(Mapping!$I$5:$I$20,MATCH($C60,SubKey,0))</f>
        <v/>
      </c>
      <c r="Z60" s="32">
        <f>INDEX(ECPCov,MATCH("ecs."&amp;$Y60,ECPKey,0))*INDEX(ECPCov,MATCH("ecf."&amp;$B60,ECPKey,0))</f>
        <v/>
      </c>
      <c r="AA60" s="32">
        <f>INDEX(ECPCov,MATCH("ees."&amp;$Y60,ECPKey,0))*INDEX(ECPCov,MATCH("eef."&amp;$B60,ECPKey,0))</f>
        <v/>
      </c>
    </row>
    <row r="61">
      <c r="A61" s="14">
        <f>$B61&amp;"|"&amp;$C61</f>
        <v/>
      </c>
      <c r="B61" s="21" t="inlineStr">
        <is>
          <t>coa</t>
        </is>
      </c>
      <c r="C61" s="21" t="inlineStr">
        <is>
          <t>mch</t>
        </is>
      </c>
      <c r="D61" s="14">
        <f>INDEX(Mapping!$D$5:$D$20,MATCH($C61,SubKey,0))</f>
        <v/>
      </c>
      <c r="E61" s="14">
        <f>INDEX(Mapping!$C$30:$C$37,MATCH($B61,FuelKey,0))</f>
        <v/>
      </c>
      <c r="F61" s="14">
        <f>INDEX(Mapping!$D$30:$D$37,MATCH($B61,FuelKey,0))</f>
        <v/>
      </c>
      <c r="G61" s="14">
        <f>INDEX(Mapping!$E$30:$E$37,MATCH($B61,FuelKey,0))</f>
        <v/>
      </c>
      <c r="H61" s="14">
        <f>INDEX(Mapping!$F$5:$F$20,MATCH($C61,SubKey,0))</f>
        <v/>
      </c>
      <c r="I61" s="14">
        <f>$B61&amp;"."&amp;IF($G61="sub",$H61,"all")</f>
        <v/>
      </c>
      <c r="J61" s="14">
        <f>INDEX(Mapping!$E$5:$E$20,MATCH($C61,SubKey,0))</f>
        <v/>
      </c>
      <c r="K61" s="14">
        <f>INDEX(Mapping!$G$30:$G$37,MATCH($B61,FuelKey,0))</f>
        <v/>
      </c>
      <c r="L61" s="14">
        <f>INDEX(Mapping!$H$30:$H$37,MATCH($B61,FuelKey,0))</f>
        <v/>
      </c>
      <c r="M61" s="14">
        <f>INDEX(Mapping!$H$5:$H$20,MATCH($C61,SubKey,0))</f>
        <v/>
      </c>
      <c r="N61" s="14">
        <f>INDEX(Mapping!$E$50:$E$63,MATCH($I61,Mapping!$A$50:$A$63,0))</f>
        <v/>
      </c>
      <c r="O61" s="23">
        <f>INDEX(ElaVal,MATCH("inc|"&amp;$E61&amp;"|"&amp;$D61,ElaKey,0),MATCH(Settings!$C$6,ElaGroup,0))</f>
        <v/>
      </c>
      <c r="P61" s="23">
        <f>INDEX(ElaVal,MATCH("usg|"&amp;$E61&amp;"|"&amp;$D61,ElaKey,0),MATCH(Settings!$C$6,ElaGroup,0))</f>
        <v/>
      </c>
      <c r="Q61" s="23">
        <f>INDEX(ElaVal,MATCH("eff|"&amp;$E61&amp;"|"&amp;$D61,ElaKey,0),MATCH(Settings!$C$6,ElaGroup,0))</f>
        <v/>
      </c>
      <c r="R61" s="13">
        <f>INDEX(ElaVal,MATCH("aei|"&amp;$F61&amp;"|"&amp;$D61,ElaKey,0),MATCH(Settings!$C$6,ElaGroup,0))</f>
        <v/>
      </c>
      <c r="S61" s="16">
        <f>(1/(1+$R61))^(1+$P61)</f>
        <v/>
      </c>
      <c r="T61" s="23">
        <f>$Q61*(1+$P61)</f>
        <v/>
      </c>
      <c r="U61" s="14">
        <f>INDEX(Inputs_prices!$E$7:$E$18,MATCH($I61,Inputs_prices!$A$7:$A$18,0))</f>
        <v/>
      </c>
      <c r="V61" s="13">
        <f>INDEX(Inputs_prices!$R$7:$R$18,MATCH($I61,Inputs_prices!$A$7:$A$18,0))</f>
        <v/>
      </c>
      <c r="W61" s="16">
        <f>INDEX(EFVal,MATCH(Settings!$C$4&amp;"|"&amp;$B61&amp;"|"&amp;$J61,EFKey,0))</f>
        <v/>
      </c>
      <c r="X61" s="40">
        <f>INDEX(ConsVal,MATCH(Settings!$C$4&amp;"|"&amp;Settings!$C$7&amp;"|"&amp;$C61&amp;"|"&amp;$B61,ConsKey,0))</f>
        <v/>
      </c>
      <c r="Y61" s="14">
        <f>INDEX(Mapping!$I$5:$I$20,MATCH($C61,SubKey,0))</f>
        <v/>
      </c>
      <c r="Z61" s="32">
        <f>INDEX(ECPCov,MATCH("ecs."&amp;$Y61,ECPKey,0))*INDEX(ECPCov,MATCH("ecf."&amp;$B61,ECPKey,0))</f>
        <v/>
      </c>
      <c r="AA61" s="32">
        <f>INDEX(ECPCov,MATCH("ees."&amp;$Y61,ECPKey,0))*INDEX(ECPCov,MATCH("eef."&amp;$B61,ECPKey,0))</f>
        <v/>
      </c>
    </row>
    <row r="62">
      <c r="A62" s="14">
        <f>$B62&amp;"|"&amp;$C62</f>
        <v/>
      </c>
      <c r="B62" s="21" t="inlineStr">
        <is>
          <t>nga</t>
        </is>
      </c>
      <c r="C62" s="21" t="inlineStr">
        <is>
          <t>mch</t>
        </is>
      </c>
      <c r="D62" s="14">
        <f>INDEX(Mapping!$D$5:$D$20,MATCH($C62,SubKey,0))</f>
        <v/>
      </c>
      <c r="E62" s="14">
        <f>INDEX(Mapping!$C$30:$C$37,MATCH($B62,FuelKey,0))</f>
        <v/>
      </c>
      <c r="F62" s="14">
        <f>INDEX(Mapping!$D$30:$D$37,MATCH($B62,FuelKey,0))</f>
        <v/>
      </c>
      <c r="G62" s="14">
        <f>INDEX(Mapping!$E$30:$E$37,MATCH($B62,FuelKey,0))</f>
        <v/>
      </c>
      <c r="H62" s="14">
        <f>INDEX(Mapping!$F$5:$F$20,MATCH($C62,SubKey,0))</f>
        <v/>
      </c>
      <c r="I62" s="14">
        <f>$B62&amp;"."&amp;IF($G62="sub",$H62,"all")</f>
        <v/>
      </c>
      <c r="J62" s="14">
        <f>INDEX(Mapping!$E$5:$E$20,MATCH($C62,SubKey,0))</f>
        <v/>
      </c>
      <c r="K62" s="14">
        <f>INDEX(Mapping!$G$30:$G$37,MATCH($B62,FuelKey,0))</f>
        <v/>
      </c>
      <c r="L62" s="14">
        <f>INDEX(Mapping!$H$30:$H$37,MATCH($B62,FuelKey,0))</f>
        <v/>
      </c>
      <c r="M62" s="14">
        <f>INDEX(Mapping!$H$5:$H$20,MATCH($C62,SubKey,0))</f>
        <v/>
      </c>
      <c r="N62" s="14">
        <f>INDEX(Mapping!$E$50:$E$63,MATCH($I62,Mapping!$A$50:$A$63,0))</f>
        <v/>
      </c>
      <c r="O62" s="23">
        <f>INDEX(ElaVal,MATCH("inc|"&amp;$E62&amp;"|"&amp;$D62,ElaKey,0),MATCH(Settings!$C$6,ElaGroup,0))</f>
        <v/>
      </c>
      <c r="P62" s="23">
        <f>INDEX(ElaVal,MATCH("usg|"&amp;$E62&amp;"|"&amp;$D62,ElaKey,0),MATCH(Settings!$C$6,ElaGroup,0))</f>
        <v/>
      </c>
      <c r="Q62" s="23">
        <f>INDEX(ElaVal,MATCH("eff|"&amp;$E62&amp;"|"&amp;$D62,ElaKey,0),MATCH(Settings!$C$6,ElaGroup,0))</f>
        <v/>
      </c>
      <c r="R62" s="13">
        <f>INDEX(ElaVal,MATCH("aei|"&amp;$F62&amp;"|"&amp;$D62,ElaKey,0),MATCH(Settings!$C$6,ElaGroup,0))</f>
        <v/>
      </c>
      <c r="S62" s="16">
        <f>(1/(1+$R62))^(1+$P62)</f>
        <v/>
      </c>
      <c r="T62" s="23">
        <f>$Q62*(1+$P62)</f>
        <v/>
      </c>
      <c r="U62" s="14">
        <f>INDEX(Inputs_prices!$E$7:$E$18,MATCH($I62,Inputs_prices!$A$7:$A$18,0))</f>
        <v/>
      </c>
      <c r="V62" s="13">
        <f>INDEX(Inputs_prices!$R$7:$R$18,MATCH($I62,Inputs_prices!$A$7:$A$18,0))</f>
        <v/>
      </c>
      <c r="W62" s="16">
        <f>INDEX(EFVal,MATCH(Settings!$C$4&amp;"|"&amp;$B62&amp;"|"&amp;$J62,EFKey,0))</f>
        <v/>
      </c>
      <c r="X62" s="40">
        <f>INDEX(ConsVal,MATCH(Settings!$C$4&amp;"|"&amp;Settings!$C$7&amp;"|"&amp;$C62&amp;"|"&amp;$B62,ConsKey,0))</f>
        <v/>
      </c>
      <c r="Y62" s="14">
        <f>INDEX(Mapping!$I$5:$I$20,MATCH($C62,SubKey,0))</f>
        <v/>
      </c>
      <c r="Z62" s="32">
        <f>INDEX(ECPCov,MATCH("ecs."&amp;$Y62,ECPKey,0))*INDEX(ECPCov,MATCH("ecf."&amp;$B62,ECPKey,0))</f>
        <v/>
      </c>
      <c r="AA62" s="32">
        <f>INDEX(ECPCov,MATCH("ees."&amp;$Y62,ECPKey,0))*INDEX(ECPCov,MATCH("eef."&amp;$B62,ECPKey,0))</f>
        <v/>
      </c>
    </row>
    <row r="63">
      <c r="A63" s="14">
        <f>$B63&amp;"|"&amp;$C63</f>
        <v/>
      </c>
      <c r="B63" s="21" t="inlineStr">
        <is>
          <t>gso</t>
        </is>
      </c>
      <c r="C63" s="21" t="inlineStr">
        <is>
          <t>mch</t>
        </is>
      </c>
      <c r="D63" s="14">
        <f>INDEX(Mapping!$D$5:$D$20,MATCH($C63,SubKey,0))</f>
        <v/>
      </c>
      <c r="E63" s="14">
        <f>INDEX(Mapping!$C$30:$C$37,MATCH($B63,FuelKey,0))</f>
        <v/>
      </c>
      <c r="F63" s="14">
        <f>INDEX(Mapping!$D$30:$D$37,MATCH($B63,FuelKey,0))</f>
        <v/>
      </c>
      <c r="G63" s="14">
        <f>INDEX(Mapping!$E$30:$E$37,MATCH($B63,FuelKey,0))</f>
        <v/>
      </c>
      <c r="H63" s="14">
        <f>INDEX(Mapping!$F$5:$F$20,MATCH($C63,SubKey,0))</f>
        <v/>
      </c>
      <c r="I63" s="14">
        <f>$B63&amp;"."&amp;IF($G63="sub",$H63,"all")</f>
        <v/>
      </c>
      <c r="J63" s="14">
        <f>INDEX(Mapping!$E$5:$E$20,MATCH($C63,SubKey,0))</f>
        <v/>
      </c>
      <c r="K63" s="14">
        <f>INDEX(Mapping!$G$30:$G$37,MATCH($B63,FuelKey,0))</f>
        <v/>
      </c>
      <c r="L63" s="14">
        <f>INDEX(Mapping!$H$30:$H$37,MATCH($B63,FuelKey,0))</f>
        <v/>
      </c>
      <c r="M63" s="14">
        <f>INDEX(Mapping!$H$5:$H$20,MATCH($C63,SubKey,0))</f>
        <v/>
      </c>
      <c r="N63" s="14">
        <f>INDEX(Mapping!$E$50:$E$63,MATCH($I63,Mapping!$A$50:$A$63,0))</f>
        <v/>
      </c>
      <c r="O63" s="23">
        <f>INDEX(ElaVal,MATCH("inc|"&amp;$E63&amp;"|"&amp;$D63,ElaKey,0),MATCH(Settings!$C$6,ElaGroup,0))</f>
        <v/>
      </c>
      <c r="P63" s="23">
        <f>INDEX(ElaVal,MATCH("usg|"&amp;$E63&amp;"|"&amp;$D63,ElaKey,0),MATCH(Settings!$C$6,ElaGroup,0))</f>
        <v/>
      </c>
      <c r="Q63" s="23">
        <f>INDEX(ElaVal,MATCH("eff|"&amp;$E63&amp;"|"&amp;$D63,ElaKey,0),MATCH(Settings!$C$6,ElaGroup,0))</f>
        <v/>
      </c>
      <c r="R63" s="13">
        <f>INDEX(ElaVal,MATCH("aei|"&amp;$F63&amp;"|"&amp;$D63,ElaKey,0),MATCH(Settings!$C$6,ElaGroup,0))</f>
        <v/>
      </c>
      <c r="S63" s="16">
        <f>(1/(1+$R63))^(1+$P63)</f>
        <v/>
      </c>
      <c r="T63" s="23">
        <f>$Q63*(1+$P63)</f>
        <v/>
      </c>
      <c r="U63" s="14">
        <f>INDEX(Inputs_prices!$E$7:$E$18,MATCH($I63,Inputs_prices!$A$7:$A$18,0))</f>
        <v/>
      </c>
      <c r="V63" s="13">
        <f>INDEX(Inputs_prices!$R$7:$R$18,MATCH($I63,Inputs_prices!$A$7:$A$18,0))</f>
        <v/>
      </c>
      <c r="W63" s="16">
        <f>INDEX(EFVal,MATCH(Settings!$C$4&amp;"|"&amp;$B63&amp;"|"&amp;$J63,EFKey,0))</f>
        <v/>
      </c>
      <c r="X63" s="40">
        <f>INDEX(ConsVal,MATCH(Settings!$C$4&amp;"|"&amp;Settings!$C$7&amp;"|"&amp;$C63&amp;"|"&amp;$B63,ConsKey,0))</f>
        <v/>
      </c>
      <c r="Y63" s="14">
        <f>INDEX(Mapping!$I$5:$I$20,MATCH($C63,SubKey,0))</f>
        <v/>
      </c>
      <c r="Z63" s="32">
        <f>INDEX(ECPCov,MATCH("ecs."&amp;$Y63,ECPKey,0))*INDEX(ECPCov,MATCH("ecf."&amp;$B63,ECPKey,0))</f>
        <v/>
      </c>
      <c r="AA63" s="32">
        <f>INDEX(ECPCov,MATCH("ees."&amp;$Y63,ECPKey,0))*INDEX(ECPCov,MATCH("eef."&amp;$B63,ECPKey,0))</f>
        <v/>
      </c>
    </row>
    <row r="64">
      <c r="A64" s="14">
        <f>$B64&amp;"|"&amp;$C64</f>
        <v/>
      </c>
      <c r="B64" s="21" t="inlineStr">
        <is>
          <t>die</t>
        </is>
      </c>
      <c r="C64" s="21" t="inlineStr">
        <is>
          <t>mch</t>
        </is>
      </c>
      <c r="D64" s="14">
        <f>INDEX(Mapping!$D$5:$D$20,MATCH($C64,SubKey,0))</f>
        <v/>
      </c>
      <c r="E64" s="14">
        <f>INDEX(Mapping!$C$30:$C$37,MATCH($B64,FuelKey,0))</f>
        <v/>
      </c>
      <c r="F64" s="14">
        <f>INDEX(Mapping!$D$30:$D$37,MATCH($B64,FuelKey,0))</f>
        <v/>
      </c>
      <c r="G64" s="14">
        <f>INDEX(Mapping!$E$30:$E$37,MATCH($B64,FuelKey,0))</f>
        <v/>
      </c>
      <c r="H64" s="14">
        <f>INDEX(Mapping!$F$5:$F$20,MATCH($C64,SubKey,0))</f>
        <v/>
      </c>
      <c r="I64" s="14">
        <f>$B64&amp;"."&amp;IF($G64="sub",$H64,"all")</f>
        <v/>
      </c>
      <c r="J64" s="14">
        <f>INDEX(Mapping!$E$5:$E$20,MATCH($C64,SubKey,0))</f>
        <v/>
      </c>
      <c r="K64" s="14">
        <f>INDEX(Mapping!$G$30:$G$37,MATCH($B64,FuelKey,0))</f>
        <v/>
      </c>
      <c r="L64" s="14">
        <f>INDEX(Mapping!$H$30:$H$37,MATCH($B64,FuelKey,0))</f>
        <v/>
      </c>
      <c r="M64" s="14">
        <f>INDEX(Mapping!$H$5:$H$20,MATCH($C64,SubKey,0))</f>
        <v/>
      </c>
      <c r="N64" s="14">
        <f>INDEX(Mapping!$E$50:$E$63,MATCH($I64,Mapping!$A$50:$A$63,0))</f>
        <v/>
      </c>
      <c r="O64" s="23">
        <f>INDEX(ElaVal,MATCH("inc|"&amp;$E64&amp;"|"&amp;$D64,ElaKey,0),MATCH(Settings!$C$6,ElaGroup,0))</f>
        <v/>
      </c>
      <c r="P64" s="23">
        <f>INDEX(ElaVal,MATCH("usg|"&amp;$E64&amp;"|"&amp;$D64,ElaKey,0),MATCH(Settings!$C$6,ElaGroup,0))</f>
        <v/>
      </c>
      <c r="Q64" s="23">
        <f>INDEX(ElaVal,MATCH("eff|"&amp;$E64&amp;"|"&amp;$D64,ElaKey,0),MATCH(Settings!$C$6,ElaGroup,0))</f>
        <v/>
      </c>
      <c r="R64" s="13">
        <f>INDEX(ElaVal,MATCH("aei|"&amp;$F64&amp;"|"&amp;$D64,ElaKey,0),MATCH(Settings!$C$6,ElaGroup,0))</f>
        <v/>
      </c>
      <c r="S64" s="16">
        <f>(1/(1+$R64))^(1+$P64)</f>
        <v/>
      </c>
      <c r="T64" s="23">
        <f>$Q64*(1+$P64)</f>
        <v/>
      </c>
      <c r="U64" s="14">
        <f>INDEX(Inputs_prices!$E$7:$E$18,MATCH($I64,Inputs_prices!$A$7:$A$18,0))</f>
        <v/>
      </c>
      <c r="V64" s="13">
        <f>INDEX(Inputs_prices!$R$7:$R$18,MATCH($I64,Inputs_prices!$A$7:$A$18,0))</f>
        <v/>
      </c>
      <c r="W64" s="16">
        <f>INDEX(EFVal,MATCH(Settings!$C$4&amp;"|"&amp;$B64&amp;"|"&amp;$J64,EFKey,0))</f>
        <v/>
      </c>
      <c r="X64" s="40">
        <f>INDEX(ConsVal,MATCH(Settings!$C$4&amp;"|"&amp;Settings!$C$7&amp;"|"&amp;$C64&amp;"|"&amp;$B64,ConsKey,0))</f>
        <v/>
      </c>
      <c r="Y64" s="14">
        <f>INDEX(Mapping!$I$5:$I$20,MATCH($C64,SubKey,0))</f>
        <v/>
      </c>
      <c r="Z64" s="32">
        <f>INDEX(ECPCov,MATCH("ecs."&amp;$Y64,ECPKey,0))*INDEX(ECPCov,MATCH("ecf."&amp;$B64,ECPKey,0))</f>
        <v/>
      </c>
      <c r="AA64" s="32">
        <f>INDEX(ECPCov,MATCH("ees."&amp;$Y64,ECPKey,0))*INDEX(ECPCov,MATCH("eef."&amp;$B64,ECPKey,0))</f>
        <v/>
      </c>
    </row>
    <row r="65">
      <c r="A65" s="14">
        <f>$B65&amp;"|"&amp;$C65</f>
        <v/>
      </c>
      <c r="B65" s="21" t="inlineStr">
        <is>
          <t>lpg</t>
        </is>
      </c>
      <c r="C65" s="21" t="inlineStr">
        <is>
          <t>mch</t>
        </is>
      </c>
      <c r="D65" s="14">
        <f>INDEX(Mapping!$D$5:$D$20,MATCH($C65,SubKey,0))</f>
        <v/>
      </c>
      <c r="E65" s="14">
        <f>INDEX(Mapping!$C$30:$C$37,MATCH($B65,FuelKey,0))</f>
        <v/>
      </c>
      <c r="F65" s="14">
        <f>INDEX(Mapping!$D$30:$D$37,MATCH($B65,FuelKey,0))</f>
        <v/>
      </c>
      <c r="G65" s="14">
        <f>INDEX(Mapping!$E$30:$E$37,MATCH($B65,FuelKey,0))</f>
        <v/>
      </c>
      <c r="H65" s="14">
        <f>INDEX(Mapping!$F$5:$F$20,MATCH($C65,SubKey,0))</f>
        <v/>
      </c>
      <c r="I65" s="14">
        <f>$B65&amp;"."&amp;IF($G65="sub",$H65,"all")</f>
        <v/>
      </c>
      <c r="J65" s="14">
        <f>INDEX(Mapping!$E$5:$E$20,MATCH($C65,SubKey,0))</f>
        <v/>
      </c>
      <c r="K65" s="14">
        <f>INDEX(Mapping!$G$30:$G$37,MATCH($B65,FuelKey,0))</f>
        <v/>
      </c>
      <c r="L65" s="14">
        <f>INDEX(Mapping!$H$30:$H$37,MATCH($B65,FuelKey,0))</f>
        <v/>
      </c>
      <c r="M65" s="14">
        <f>INDEX(Mapping!$H$5:$H$20,MATCH($C65,SubKey,0))</f>
        <v/>
      </c>
      <c r="N65" s="14">
        <f>INDEX(Mapping!$E$50:$E$63,MATCH($I65,Mapping!$A$50:$A$63,0))</f>
        <v/>
      </c>
      <c r="O65" s="23">
        <f>INDEX(ElaVal,MATCH("inc|"&amp;$E65&amp;"|"&amp;$D65,ElaKey,0),MATCH(Settings!$C$6,ElaGroup,0))</f>
        <v/>
      </c>
      <c r="P65" s="23">
        <f>INDEX(ElaVal,MATCH("usg|"&amp;$E65&amp;"|"&amp;$D65,ElaKey,0),MATCH(Settings!$C$6,ElaGroup,0))</f>
        <v/>
      </c>
      <c r="Q65" s="23">
        <f>INDEX(ElaVal,MATCH("eff|"&amp;$E65&amp;"|"&amp;$D65,ElaKey,0),MATCH(Settings!$C$6,ElaGroup,0))</f>
        <v/>
      </c>
      <c r="R65" s="13">
        <f>INDEX(ElaVal,MATCH("aei|"&amp;$F65&amp;"|"&amp;$D65,ElaKey,0),MATCH(Settings!$C$6,ElaGroup,0))</f>
        <v/>
      </c>
      <c r="S65" s="16">
        <f>(1/(1+$R65))^(1+$P65)</f>
        <v/>
      </c>
      <c r="T65" s="23">
        <f>$Q65*(1+$P65)</f>
        <v/>
      </c>
      <c r="U65" s="14">
        <f>INDEX(Inputs_prices!$E$7:$E$18,MATCH($I65,Inputs_prices!$A$7:$A$18,0))</f>
        <v/>
      </c>
      <c r="V65" s="13">
        <f>INDEX(Inputs_prices!$R$7:$R$18,MATCH($I65,Inputs_prices!$A$7:$A$18,0))</f>
        <v/>
      </c>
      <c r="W65" s="16">
        <f>INDEX(EFVal,MATCH(Settings!$C$4&amp;"|"&amp;$B65&amp;"|"&amp;$J65,EFKey,0))</f>
        <v/>
      </c>
      <c r="X65" s="40">
        <f>INDEX(ConsVal,MATCH(Settings!$C$4&amp;"|"&amp;Settings!$C$7&amp;"|"&amp;$C65&amp;"|"&amp;$B65,ConsKey,0))</f>
        <v/>
      </c>
      <c r="Y65" s="14">
        <f>INDEX(Mapping!$I$5:$I$20,MATCH($C65,SubKey,0))</f>
        <v/>
      </c>
      <c r="Z65" s="32">
        <f>INDEX(ECPCov,MATCH("ecs."&amp;$Y65,ECPKey,0))*INDEX(ECPCov,MATCH("ecf."&amp;$B65,ECPKey,0))</f>
        <v/>
      </c>
      <c r="AA65" s="32">
        <f>INDEX(ECPCov,MATCH("ees."&amp;$Y65,ECPKey,0))*INDEX(ECPCov,MATCH("eef."&amp;$B65,ECPKey,0))</f>
        <v/>
      </c>
    </row>
    <row r="66">
      <c r="A66" s="14">
        <f>$B66&amp;"|"&amp;$C66</f>
        <v/>
      </c>
      <c r="B66" s="21" t="inlineStr">
        <is>
          <t>ker</t>
        </is>
      </c>
      <c r="C66" s="21" t="inlineStr">
        <is>
          <t>mch</t>
        </is>
      </c>
      <c r="D66" s="14">
        <f>INDEX(Mapping!$D$5:$D$20,MATCH($C66,SubKey,0))</f>
        <v/>
      </c>
      <c r="E66" s="14">
        <f>INDEX(Mapping!$C$30:$C$37,MATCH($B66,FuelKey,0))</f>
        <v/>
      </c>
      <c r="F66" s="14">
        <f>INDEX(Mapping!$D$30:$D$37,MATCH($B66,FuelKey,0))</f>
        <v/>
      </c>
      <c r="G66" s="14">
        <f>INDEX(Mapping!$E$30:$E$37,MATCH($B66,FuelKey,0))</f>
        <v/>
      </c>
      <c r="H66" s="14">
        <f>INDEX(Mapping!$F$5:$F$20,MATCH($C66,SubKey,0))</f>
        <v/>
      </c>
      <c r="I66" s="14">
        <f>$B66&amp;"."&amp;IF($G66="sub",$H66,"all")</f>
        <v/>
      </c>
      <c r="J66" s="14">
        <f>INDEX(Mapping!$E$5:$E$20,MATCH($C66,SubKey,0))</f>
        <v/>
      </c>
      <c r="K66" s="14">
        <f>INDEX(Mapping!$G$30:$G$37,MATCH($B66,FuelKey,0))</f>
        <v/>
      </c>
      <c r="L66" s="14">
        <f>INDEX(Mapping!$H$30:$H$37,MATCH($B66,FuelKey,0))</f>
        <v/>
      </c>
      <c r="M66" s="14">
        <f>INDEX(Mapping!$H$5:$H$20,MATCH($C66,SubKey,0))</f>
        <v/>
      </c>
      <c r="N66" s="14">
        <f>INDEX(Mapping!$E$50:$E$63,MATCH($I66,Mapping!$A$50:$A$63,0))</f>
        <v/>
      </c>
      <c r="O66" s="23">
        <f>INDEX(ElaVal,MATCH("inc|"&amp;$E66&amp;"|"&amp;$D66,ElaKey,0),MATCH(Settings!$C$6,ElaGroup,0))</f>
        <v/>
      </c>
      <c r="P66" s="23">
        <f>INDEX(ElaVal,MATCH("usg|"&amp;$E66&amp;"|"&amp;$D66,ElaKey,0),MATCH(Settings!$C$6,ElaGroup,0))</f>
        <v/>
      </c>
      <c r="Q66" s="23">
        <f>INDEX(ElaVal,MATCH("eff|"&amp;$E66&amp;"|"&amp;$D66,ElaKey,0),MATCH(Settings!$C$6,ElaGroup,0))</f>
        <v/>
      </c>
      <c r="R66" s="13">
        <f>INDEX(ElaVal,MATCH("aei|"&amp;$F66&amp;"|"&amp;$D66,ElaKey,0),MATCH(Settings!$C$6,ElaGroup,0))</f>
        <v/>
      </c>
      <c r="S66" s="16">
        <f>(1/(1+$R66))^(1+$P66)</f>
        <v/>
      </c>
      <c r="T66" s="23">
        <f>$Q66*(1+$P66)</f>
        <v/>
      </c>
      <c r="U66" s="14">
        <f>INDEX(Inputs_prices!$E$7:$E$18,MATCH($I66,Inputs_prices!$A$7:$A$18,0))</f>
        <v/>
      </c>
      <c r="V66" s="13">
        <f>INDEX(Inputs_prices!$R$7:$R$18,MATCH($I66,Inputs_prices!$A$7:$A$18,0))</f>
        <v/>
      </c>
      <c r="W66" s="16">
        <f>INDEX(EFVal,MATCH(Settings!$C$4&amp;"|"&amp;$B66&amp;"|"&amp;$J66,EFKey,0))</f>
        <v/>
      </c>
      <c r="X66" s="40">
        <f>INDEX(ConsVal,MATCH(Settings!$C$4&amp;"|"&amp;Settings!$C$7&amp;"|"&amp;$C66&amp;"|"&amp;$B66,ConsKey,0))</f>
        <v/>
      </c>
      <c r="Y66" s="14">
        <f>INDEX(Mapping!$I$5:$I$20,MATCH($C66,SubKey,0))</f>
        <v/>
      </c>
      <c r="Z66" s="32">
        <f>INDEX(ECPCov,MATCH("ecs."&amp;$Y66,ECPKey,0))*INDEX(ECPCov,MATCH("ecf."&amp;$B66,ECPKey,0))</f>
        <v/>
      </c>
      <c r="AA66" s="32">
        <f>INDEX(ECPCov,MATCH("ees."&amp;$Y66,ECPKey,0))*INDEX(ECPCov,MATCH("eef."&amp;$B66,ECPKey,0))</f>
        <v/>
      </c>
    </row>
    <row r="67">
      <c r="A67" s="14">
        <f>$B67&amp;"|"&amp;$C67</f>
        <v/>
      </c>
      <c r="B67" s="21" t="inlineStr">
        <is>
          <t>oop</t>
        </is>
      </c>
      <c r="C67" s="21" t="inlineStr">
        <is>
          <t>mch</t>
        </is>
      </c>
      <c r="D67" s="14">
        <f>INDEX(Mapping!$D$5:$D$20,MATCH($C67,SubKey,0))</f>
        <v/>
      </c>
      <c r="E67" s="14">
        <f>INDEX(Mapping!$C$30:$C$37,MATCH($B67,FuelKey,0))</f>
        <v/>
      </c>
      <c r="F67" s="14">
        <f>INDEX(Mapping!$D$30:$D$37,MATCH($B67,FuelKey,0))</f>
        <v/>
      </c>
      <c r="G67" s="14">
        <f>INDEX(Mapping!$E$30:$E$37,MATCH($B67,FuelKey,0))</f>
        <v/>
      </c>
      <c r="H67" s="14">
        <f>INDEX(Mapping!$F$5:$F$20,MATCH($C67,SubKey,0))</f>
        <v/>
      </c>
      <c r="I67" s="14">
        <f>$B67&amp;"."&amp;IF($G67="sub",$H67,"all")</f>
        <v/>
      </c>
      <c r="J67" s="14">
        <f>INDEX(Mapping!$E$5:$E$20,MATCH($C67,SubKey,0))</f>
        <v/>
      </c>
      <c r="K67" s="14">
        <f>INDEX(Mapping!$G$30:$G$37,MATCH($B67,FuelKey,0))</f>
        <v/>
      </c>
      <c r="L67" s="14">
        <f>INDEX(Mapping!$H$30:$H$37,MATCH($B67,FuelKey,0))</f>
        <v/>
      </c>
      <c r="M67" s="14">
        <f>INDEX(Mapping!$H$5:$H$20,MATCH($C67,SubKey,0))</f>
        <v/>
      </c>
      <c r="N67" s="14">
        <f>INDEX(Mapping!$E$50:$E$63,MATCH($I67,Mapping!$A$50:$A$63,0))</f>
        <v/>
      </c>
      <c r="O67" s="23">
        <f>INDEX(ElaVal,MATCH("inc|"&amp;$E67&amp;"|"&amp;$D67,ElaKey,0),MATCH(Settings!$C$6,ElaGroup,0))</f>
        <v/>
      </c>
      <c r="P67" s="23">
        <f>INDEX(ElaVal,MATCH("usg|"&amp;$E67&amp;"|"&amp;$D67,ElaKey,0),MATCH(Settings!$C$6,ElaGroup,0))</f>
        <v/>
      </c>
      <c r="Q67" s="23">
        <f>INDEX(ElaVal,MATCH("eff|"&amp;$E67&amp;"|"&amp;$D67,ElaKey,0),MATCH(Settings!$C$6,ElaGroup,0))</f>
        <v/>
      </c>
      <c r="R67" s="13">
        <f>INDEX(ElaVal,MATCH("aei|"&amp;$F67&amp;"|"&amp;$D67,ElaKey,0),MATCH(Settings!$C$6,ElaGroup,0))</f>
        <v/>
      </c>
      <c r="S67" s="16">
        <f>(1/(1+$R67))^(1+$P67)</f>
        <v/>
      </c>
      <c r="T67" s="23">
        <f>$Q67*(1+$P67)</f>
        <v/>
      </c>
      <c r="U67" s="14">
        <f>INDEX(Inputs_prices!$E$7:$E$18,MATCH($I67,Inputs_prices!$A$7:$A$18,0))</f>
        <v/>
      </c>
      <c r="V67" s="13">
        <f>INDEX(Inputs_prices!$R$7:$R$18,MATCH($I67,Inputs_prices!$A$7:$A$18,0))</f>
        <v/>
      </c>
      <c r="W67" s="16">
        <f>INDEX(EFVal,MATCH(Settings!$C$4&amp;"|"&amp;$B67&amp;"|"&amp;$J67,EFKey,0))</f>
        <v/>
      </c>
      <c r="X67" s="40">
        <f>INDEX(ConsVal,MATCH(Settings!$C$4&amp;"|"&amp;Settings!$C$7&amp;"|"&amp;$C67&amp;"|"&amp;$B67,ConsKey,0))</f>
        <v/>
      </c>
      <c r="Y67" s="14">
        <f>INDEX(Mapping!$I$5:$I$20,MATCH($C67,SubKey,0))</f>
        <v/>
      </c>
      <c r="Z67" s="32">
        <f>INDEX(ECPCov,MATCH("ecs."&amp;$Y67,ECPKey,0))*INDEX(ECPCov,MATCH("ecf."&amp;$B67,ECPKey,0))</f>
        <v/>
      </c>
      <c r="AA67" s="32">
        <f>INDEX(ECPCov,MATCH("ees."&amp;$Y67,ECPKey,0))*INDEX(ECPCov,MATCH("eef."&amp;$B67,ECPKey,0))</f>
        <v/>
      </c>
    </row>
    <row r="68">
      <c r="A68" s="14">
        <f>$B68&amp;"|"&amp;$C68</f>
        <v/>
      </c>
      <c r="B68" s="21" t="inlineStr">
        <is>
          <t>bio</t>
        </is>
      </c>
      <c r="C68" s="21" t="inlineStr">
        <is>
          <t>mch</t>
        </is>
      </c>
      <c r="D68" s="14">
        <f>INDEX(Mapping!$D$5:$D$20,MATCH($C68,SubKey,0))</f>
        <v/>
      </c>
      <c r="E68" s="14">
        <f>INDEX(Mapping!$C$30:$C$37,MATCH($B68,FuelKey,0))</f>
        <v/>
      </c>
      <c r="F68" s="14">
        <f>INDEX(Mapping!$D$30:$D$37,MATCH($B68,FuelKey,0))</f>
        <v/>
      </c>
      <c r="G68" s="14">
        <f>INDEX(Mapping!$E$30:$E$37,MATCH($B68,FuelKey,0))</f>
        <v/>
      </c>
      <c r="H68" s="14">
        <f>INDEX(Mapping!$F$5:$F$20,MATCH($C68,SubKey,0))</f>
        <v/>
      </c>
      <c r="I68" s="14">
        <f>$B68&amp;"."&amp;IF($G68="sub",$H68,"all")</f>
        <v/>
      </c>
      <c r="J68" s="14">
        <f>INDEX(Mapping!$E$5:$E$20,MATCH($C68,SubKey,0))</f>
        <v/>
      </c>
      <c r="K68" s="14">
        <f>INDEX(Mapping!$G$30:$G$37,MATCH($B68,FuelKey,0))</f>
        <v/>
      </c>
      <c r="L68" s="14">
        <f>INDEX(Mapping!$H$30:$H$37,MATCH($B68,FuelKey,0))</f>
        <v/>
      </c>
      <c r="M68" s="14">
        <f>INDEX(Mapping!$H$5:$H$20,MATCH($C68,SubKey,0))</f>
        <v/>
      </c>
      <c r="N68" s="14">
        <f>INDEX(Mapping!$E$50:$E$63,MATCH($I68,Mapping!$A$50:$A$63,0))</f>
        <v/>
      </c>
      <c r="O68" s="23">
        <f>INDEX(ElaVal,MATCH("inc|"&amp;$E68&amp;"|"&amp;$D68,ElaKey,0),MATCH(Settings!$C$6,ElaGroup,0))</f>
        <v/>
      </c>
      <c r="P68" s="23">
        <f>INDEX(ElaVal,MATCH("usg|"&amp;$E68&amp;"|"&amp;$D68,ElaKey,0),MATCH(Settings!$C$6,ElaGroup,0))</f>
        <v/>
      </c>
      <c r="Q68" s="23">
        <f>INDEX(ElaVal,MATCH("eff|"&amp;$E68&amp;"|"&amp;$D68,ElaKey,0),MATCH(Settings!$C$6,ElaGroup,0))</f>
        <v/>
      </c>
      <c r="R68" s="13">
        <f>INDEX(ElaVal,MATCH("aei|"&amp;$F68&amp;"|"&amp;$D68,ElaKey,0),MATCH(Settings!$C$6,ElaGroup,0))</f>
        <v/>
      </c>
      <c r="S68" s="16">
        <f>(1/(1+$R68))^(1+$P68)</f>
        <v/>
      </c>
      <c r="T68" s="23">
        <f>$Q68*(1+$P68)</f>
        <v/>
      </c>
      <c r="U68" s="14">
        <f>INDEX(Inputs_prices!$E$7:$E$18,MATCH($I68,Inputs_prices!$A$7:$A$18,0))</f>
        <v/>
      </c>
      <c r="V68" s="13">
        <f>INDEX(Inputs_prices!$R$7:$R$18,MATCH($I68,Inputs_prices!$A$7:$A$18,0))</f>
        <v/>
      </c>
      <c r="W68" s="16">
        <f>INDEX(EFVal,MATCH(Settings!$C$4&amp;"|"&amp;$B68&amp;"|"&amp;$J68,EFKey,0))</f>
        <v/>
      </c>
      <c r="X68" s="40">
        <f>INDEX(ConsVal,MATCH(Settings!$C$4&amp;"|"&amp;Settings!$C$7&amp;"|"&amp;$C68&amp;"|"&amp;$B68,ConsKey,0))</f>
        <v/>
      </c>
      <c r="Y68" s="14">
        <f>INDEX(Mapping!$I$5:$I$20,MATCH($C68,SubKey,0))</f>
        <v/>
      </c>
      <c r="Z68" s="32">
        <f>INDEX(ECPCov,MATCH("ecs."&amp;$Y68,ECPKey,0))*INDEX(ECPCov,MATCH("ecf."&amp;$B68,ECPKey,0))</f>
        <v/>
      </c>
      <c r="AA68" s="32">
        <f>INDEX(ECPCov,MATCH("ees."&amp;$Y68,ECPKey,0))*INDEX(ECPCov,MATCH("eef."&amp;$B68,ECPKey,0))</f>
        <v/>
      </c>
    </row>
    <row r="69">
      <c r="A69" s="14">
        <f>$B69&amp;"|"&amp;$C69</f>
        <v/>
      </c>
      <c r="B69" s="21" t="inlineStr">
        <is>
          <t>coa</t>
        </is>
      </c>
      <c r="C69" s="21" t="inlineStr">
        <is>
          <t>irn</t>
        </is>
      </c>
      <c r="D69" s="14">
        <f>INDEX(Mapping!$D$5:$D$20,MATCH($C69,SubKey,0))</f>
        <v/>
      </c>
      <c r="E69" s="14">
        <f>INDEX(Mapping!$C$30:$C$37,MATCH($B69,FuelKey,0))</f>
        <v/>
      </c>
      <c r="F69" s="14">
        <f>INDEX(Mapping!$D$30:$D$37,MATCH($B69,FuelKey,0))</f>
        <v/>
      </c>
      <c r="G69" s="14">
        <f>INDEX(Mapping!$E$30:$E$37,MATCH($B69,FuelKey,0))</f>
        <v/>
      </c>
      <c r="H69" s="14">
        <f>INDEX(Mapping!$F$5:$F$20,MATCH($C69,SubKey,0))</f>
        <v/>
      </c>
      <c r="I69" s="14">
        <f>$B69&amp;"."&amp;IF($G69="sub",$H69,"all")</f>
        <v/>
      </c>
      <c r="J69" s="14">
        <f>INDEX(Mapping!$E$5:$E$20,MATCH($C69,SubKey,0))</f>
        <v/>
      </c>
      <c r="K69" s="14">
        <f>INDEX(Mapping!$G$30:$G$37,MATCH($B69,FuelKey,0))</f>
        <v/>
      </c>
      <c r="L69" s="14">
        <f>INDEX(Mapping!$H$30:$H$37,MATCH($B69,FuelKey,0))</f>
        <v/>
      </c>
      <c r="M69" s="14">
        <f>INDEX(Mapping!$H$5:$H$20,MATCH($C69,SubKey,0))</f>
        <v/>
      </c>
      <c r="N69" s="14">
        <f>INDEX(Mapping!$E$50:$E$63,MATCH($I69,Mapping!$A$50:$A$63,0))</f>
        <v/>
      </c>
      <c r="O69" s="23">
        <f>INDEX(ElaVal,MATCH("inc|"&amp;$E69&amp;"|"&amp;$D69,ElaKey,0),MATCH(Settings!$C$6,ElaGroup,0))</f>
        <v/>
      </c>
      <c r="P69" s="23">
        <f>INDEX(ElaVal,MATCH("usg|"&amp;$E69&amp;"|"&amp;$D69,ElaKey,0),MATCH(Settings!$C$6,ElaGroup,0))</f>
        <v/>
      </c>
      <c r="Q69" s="23">
        <f>INDEX(ElaVal,MATCH("eff|"&amp;$E69&amp;"|"&amp;$D69,ElaKey,0),MATCH(Settings!$C$6,ElaGroup,0))</f>
        <v/>
      </c>
      <c r="R69" s="13">
        <f>INDEX(ElaVal,MATCH("aei|"&amp;$F69&amp;"|"&amp;$D69,ElaKey,0),MATCH(Settings!$C$6,ElaGroup,0))</f>
        <v/>
      </c>
      <c r="S69" s="16">
        <f>(1/(1+$R69))^(1+$P69)</f>
        <v/>
      </c>
      <c r="T69" s="23">
        <f>$Q69*(1+$P69)</f>
        <v/>
      </c>
      <c r="U69" s="14">
        <f>INDEX(Inputs_prices!$E$7:$E$18,MATCH($I69,Inputs_prices!$A$7:$A$18,0))</f>
        <v/>
      </c>
      <c r="V69" s="13">
        <f>INDEX(Inputs_prices!$R$7:$R$18,MATCH($I69,Inputs_prices!$A$7:$A$18,0))</f>
        <v/>
      </c>
      <c r="W69" s="16">
        <f>INDEX(EFVal,MATCH(Settings!$C$4&amp;"|"&amp;$B69&amp;"|"&amp;$J69,EFKey,0))</f>
        <v/>
      </c>
      <c r="X69" s="40">
        <f>INDEX(ConsVal,MATCH(Settings!$C$4&amp;"|"&amp;Settings!$C$7&amp;"|"&amp;$C69&amp;"|"&amp;$B69,ConsKey,0))</f>
        <v/>
      </c>
      <c r="Y69" s="14">
        <f>INDEX(Mapping!$I$5:$I$20,MATCH($C69,SubKey,0))</f>
        <v/>
      </c>
      <c r="Z69" s="32">
        <f>INDEX(ECPCov,MATCH("ecs."&amp;$Y69,ECPKey,0))*INDEX(ECPCov,MATCH("ecf."&amp;$B69,ECPKey,0))</f>
        <v/>
      </c>
      <c r="AA69" s="32">
        <f>INDEX(ECPCov,MATCH("ees."&amp;$Y69,ECPKey,0))*INDEX(ECPCov,MATCH("eef."&amp;$B69,ECPKey,0))</f>
        <v/>
      </c>
    </row>
    <row r="70">
      <c r="A70" s="14">
        <f>$B70&amp;"|"&amp;$C70</f>
        <v/>
      </c>
      <c r="B70" s="21" t="inlineStr">
        <is>
          <t>nga</t>
        </is>
      </c>
      <c r="C70" s="21" t="inlineStr">
        <is>
          <t>irn</t>
        </is>
      </c>
      <c r="D70" s="14">
        <f>INDEX(Mapping!$D$5:$D$20,MATCH($C70,SubKey,0))</f>
        <v/>
      </c>
      <c r="E70" s="14">
        <f>INDEX(Mapping!$C$30:$C$37,MATCH($B70,FuelKey,0))</f>
        <v/>
      </c>
      <c r="F70" s="14">
        <f>INDEX(Mapping!$D$30:$D$37,MATCH($B70,FuelKey,0))</f>
        <v/>
      </c>
      <c r="G70" s="14">
        <f>INDEX(Mapping!$E$30:$E$37,MATCH($B70,FuelKey,0))</f>
        <v/>
      </c>
      <c r="H70" s="14">
        <f>INDEX(Mapping!$F$5:$F$20,MATCH($C70,SubKey,0))</f>
        <v/>
      </c>
      <c r="I70" s="14">
        <f>$B70&amp;"."&amp;IF($G70="sub",$H70,"all")</f>
        <v/>
      </c>
      <c r="J70" s="14">
        <f>INDEX(Mapping!$E$5:$E$20,MATCH($C70,SubKey,0))</f>
        <v/>
      </c>
      <c r="K70" s="14">
        <f>INDEX(Mapping!$G$30:$G$37,MATCH($B70,FuelKey,0))</f>
        <v/>
      </c>
      <c r="L70" s="14">
        <f>INDEX(Mapping!$H$30:$H$37,MATCH($B70,FuelKey,0))</f>
        <v/>
      </c>
      <c r="M70" s="14">
        <f>INDEX(Mapping!$H$5:$H$20,MATCH($C70,SubKey,0))</f>
        <v/>
      </c>
      <c r="N70" s="14">
        <f>INDEX(Mapping!$E$50:$E$63,MATCH($I70,Mapping!$A$50:$A$63,0))</f>
        <v/>
      </c>
      <c r="O70" s="23">
        <f>INDEX(ElaVal,MATCH("inc|"&amp;$E70&amp;"|"&amp;$D70,ElaKey,0),MATCH(Settings!$C$6,ElaGroup,0))</f>
        <v/>
      </c>
      <c r="P70" s="23">
        <f>INDEX(ElaVal,MATCH("usg|"&amp;$E70&amp;"|"&amp;$D70,ElaKey,0),MATCH(Settings!$C$6,ElaGroup,0))</f>
        <v/>
      </c>
      <c r="Q70" s="23">
        <f>INDEX(ElaVal,MATCH("eff|"&amp;$E70&amp;"|"&amp;$D70,ElaKey,0),MATCH(Settings!$C$6,ElaGroup,0))</f>
        <v/>
      </c>
      <c r="R70" s="13">
        <f>INDEX(ElaVal,MATCH("aei|"&amp;$F70&amp;"|"&amp;$D70,ElaKey,0),MATCH(Settings!$C$6,ElaGroup,0))</f>
        <v/>
      </c>
      <c r="S70" s="16">
        <f>(1/(1+$R70))^(1+$P70)</f>
        <v/>
      </c>
      <c r="T70" s="23">
        <f>$Q70*(1+$P70)</f>
        <v/>
      </c>
      <c r="U70" s="14">
        <f>INDEX(Inputs_prices!$E$7:$E$18,MATCH($I70,Inputs_prices!$A$7:$A$18,0))</f>
        <v/>
      </c>
      <c r="V70" s="13">
        <f>INDEX(Inputs_prices!$R$7:$R$18,MATCH($I70,Inputs_prices!$A$7:$A$18,0))</f>
        <v/>
      </c>
      <c r="W70" s="16">
        <f>INDEX(EFVal,MATCH(Settings!$C$4&amp;"|"&amp;$B70&amp;"|"&amp;$J70,EFKey,0))</f>
        <v/>
      </c>
      <c r="X70" s="40">
        <f>INDEX(ConsVal,MATCH(Settings!$C$4&amp;"|"&amp;Settings!$C$7&amp;"|"&amp;$C70&amp;"|"&amp;$B70,ConsKey,0))</f>
        <v/>
      </c>
      <c r="Y70" s="14">
        <f>INDEX(Mapping!$I$5:$I$20,MATCH($C70,SubKey,0))</f>
        <v/>
      </c>
      <c r="Z70" s="32">
        <f>INDEX(ECPCov,MATCH("ecs."&amp;$Y70,ECPKey,0))*INDEX(ECPCov,MATCH("ecf."&amp;$B70,ECPKey,0))</f>
        <v/>
      </c>
      <c r="AA70" s="32">
        <f>INDEX(ECPCov,MATCH("ees."&amp;$Y70,ECPKey,0))*INDEX(ECPCov,MATCH("eef."&amp;$B70,ECPKey,0))</f>
        <v/>
      </c>
    </row>
    <row r="71">
      <c r="A71" s="14">
        <f>$B71&amp;"|"&amp;$C71</f>
        <v/>
      </c>
      <c r="B71" s="21" t="inlineStr">
        <is>
          <t>gso</t>
        </is>
      </c>
      <c r="C71" s="21" t="inlineStr">
        <is>
          <t>irn</t>
        </is>
      </c>
      <c r="D71" s="14">
        <f>INDEX(Mapping!$D$5:$D$20,MATCH($C71,SubKey,0))</f>
        <v/>
      </c>
      <c r="E71" s="14">
        <f>INDEX(Mapping!$C$30:$C$37,MATCH($B71,FuelKey,0))</f>
        <v/>
      </c>
      <c r="F71" s="14">
        <f>INDEX(Mapping!$D$30:$D$37,MATCH($B71,FuelKey,0))</f>
        <v/>
      </c>
      <c r="G71" s="14">
        <f>INDEX(Mapping!$E$30:$E$37,MATCH($B71,FuelKey,0))</f>
        <v/>
      </c>
      <c r="H71" s="14">
        <f>INDEX(Mapping!$F$5:$F$20,MATCH($C71,SubKey,0))</f>
        <v/>
      </c>
      <c r="I71" s="14">
        <f>$B71&amp;"."&amp;IF($G71="sub",$H71,"all")</f>
        <v/>
      </c>
      <c r="J71" s="14">
        <f>INDEX(Mapping!$E$5:$E$20,MATCH($C71,SubKey,0))</f>
        <v/>
      </c>
      <c r="K71" s="14">
        <f>INDEX(Mapping!$G$30:$G$37,MATCH($B71,FuelKey,0))</f>
        <v/>
      </c>
      <c r="L71" s="14">
        <f>INDEX(Mapping!$H$30:$H$37,MATCH($B71,FuelKey,0))</f>
        <v/>
      </c>
      <c r="M71" s="14">
        <f>INDEX(Mapping!$H$5:$H$20,MATCH($C71,SubKey,0))</f>
        <v/>
      </c>
      <c r="N71" s="14">
        <f>INDEX(Mapping!$E$50:$E$63,MATCH($I71,Mapping!$A$50:$A$63,0))</f>
        <v/>
      </c>
      <c r="O71" s="23">
        <f>INDEX(ElaVal,MATCH("inc|"&amp;$E71&amp;"|"&amp;$D71,ElaKey,0),MATCH(Settings!$C$6,ElaGroup,0))</f>
        <v/>
      </c>
      <c r="P71" s="23">
        <f>INDEX(ElaVal,MATCH("usg|"&amp;$E71&amp;"|"&amp;$D71,ElaKey,0),MATCH(Settings!$C$6,ElaGroup,0))</f>
        <v/>
      </c>
      <c r="Q71" s="23">
        <f>INDEX(ElaVal,MATCH("eff|"&amp;$E71&amp;"|"&amp;$D71,ElaKey,0),MATCH(Settings!$C$6,ElaGroup,0))</f>
        <v/>
      </c>
      <c r="R71" s="13">
        <f>INDEX(ElaVal,MATCH("aei|"&amp;$F71&amp;"|"&amp;$D71,ElaKey,0),MATCH(Settings!$C$6,ElaGroup,0))</f>
        <v/>
      </c>
      <c r="S71" s="16">
        <f>(1/(1+$R71))^(1+$P71)</f>
        <v/>
      </c>
      <c r="T71" s="23">
        <f>$Q71*(1+$P71)</f>
        <v/>
      </c>
      <c r="U71" s="14">
        <f>INDEX(Inputs_prices!$E$7:$E$18,MATCH($I71,Inputs_prices!$A$7:$A$18,0))</f>
        <v/>
      </c>
      <c r="V71" s="13">
        <f>INDEX(Inputs_prices!$R$7:$R$18,MATCH($I71,Inputs_prices!$A$7:$A$18,0))</f>
        <v/>
      </c>
      <c r="W71" s="16">
        <f>INDEX(EFVal,MATCH(Settings!$C$4&amp;"|"&amp;$B71&amp;"|"&amp;$J71,EFKey,0))</f>
        <v/>
      </c>
      <c r="X71" s="40">
        <f>INDEX(ConsVal,MATCH(Settings!$C$4&amp;"|"&amp;Settings!$C$7&amp;"|"&amp;$C71&amp;"|"&amp;$B71,ConsKey,0))</f>
        <v/>
      </c>
      <c r="Y71" s="14">
        <f>INDEX(Mapping!$I$5:$I$20,MATCH($C71,SubKey,0))</f>
        <v/>
      </c>
      <c r="Z71" s="32">
        <f>INDEX(ECPCov,MATCH("ecs."&amp;$Y71,ECPKey,0))*INDEX(ECPCov,MATCH("ecf."&amp;$B71,ECPKey,0))</f>
        <v/>
      </c>
      <c r="AA71" s="32">
        <f>INDEX(ECPCov,MATCH("ees."&amp;$Y71,ECPKey,0))*INDEX(ECPCov,MATCH("eef."&amp;$B71,ECPKey,0))</f>
        <v/>
      </c>
    </row>
    <row r="72">
      <c r="A72" s="14">
        <f>$B72&amp;"|"&amp;$C72</f>
        <v/>
      </c>
      <c r="B72" s="21" t="inlineStr">
        <is>
          <t>die</t>
        </is>
      </c>
      <c r="C72" s="21" t="inlineStr">
        <is>
          <t>irn</t>
        </is>
      </c>
      <c r="D72" s="14">
        <f>INDEX(Mapping!$D$5:$D$20,MATCH($C72,SubKey,0))</f>
        <v/>
      </c>
      <c r="E72" s="14">
        <f>INDEX(Mapping!$C$30:$C$37,MATCH($B72,FuelKey,0))</f>
        <v/>
      </c>
      <c r="F72" s="14">
        <f>INDEX(Mapping!$D$30:$D$37,MATCH($B72,FuelKey,0))</f>
        <v/>
      </c>
      <c r="G72" s="14">
        <f>INDEX(Mapping!$E$30:$E$37,MATCH($B72,FuelKey,0))</f>
        <v/>
      </c>
      <c r="H72" s="14">
        <f>INDEX(Mapping!$F$5:$F$20,MATCH($C72,SubKey,0))</f>
        <v/>
      </c>
      <c r="I72" s="14">
        <f>$B72&amp;"."&amp;IF($G72="sub",$H72,"all")</f>
        <v/>
      </c>
      <c r="J72" s="14">
        <f>INDEX(Mapping!$E$5:$E$20,MATCH($C72,SubKey,0))</f>
        <v/>
      </c>
      <c r="K72" s="14">
        <f>INDEX(Mapping!$G$30:$G$37,MATCH($B72,FuelKey,0))</f>
        <v/>
      </c>
      <c r="L72" s="14">
        <f>INDEX(Mapping!$H$30:$H$37,MATCH($B72,FuelKey,0))</f>
        <v/>
      </c>
      <c r="M72" s="14">
        <f>INDEX(Mapping!$H$5:$H$20,MATCH($C72,SubKey,0))</f>
        <v/>
      </c>
      <c r="N72" s="14">
        <f>INDEX(Mapping!$E$50:$E$63,MATCH($I72,Mapping!$A$50:$A$63,0))</f>
        <v/>
      </c>
      <c r="O72" s="23">
        <f>INDEX(ElaVal,MATCH("inc|"&amp;$E72&amp;"|"&amp;$D72,ElaKey,0),MATCH(Settings!$C$6,ElaGroup,0))</f>
        <v/>
      </c>
      <c r="P72" s="23">
        <f>INDEX(ElaVal,MATCH("usg|"&amp;$E72&amp;"|"&amp;$D72,ElaKey,0),MATCH(Settings!$C$6,ElaGroup,0))</f>
        <v/>
      </c>
      <c r="Q72" s="23">
        <f>INDEX(ElaVal,MATCH("eff|"&amp;$E72&amp;"|"&amp;$D72,ElaKey,0),MATCH(Settings!$C$6,ElaGroup,0))</f>
        <v/>
      </c>
      <c r="R72" s="13">
        <f>INDEX(ElaVal,MATCH("aei|"&amp;$F72&amp;"|"&amp;$D72,ElaKey,0),MATCH(Settings!$C$6,ElaGroup,0))</f>
        <v/>
      </c>
      <c r="S72" s="16">
        <f>(1/(1+$R72))^(1+$P72)</f>
        <v/>
      </c>
      <c r="T72" s="23">
        <f>$Q72*(1+$P72)</f>
        <v/>
      </c>
      <c r="U72" s="14">
        <f>INDEX(Inputs_prices!$E$7:$E$18,MATCH($I72,Inputs_prices!$A$7:$A$18,0))</f>
        <v/>
      </c>
      <c r="V72" s="13">
        <f>INDEX(Inputs_prices!$R$7:$R$18,MATCH($I72,Inputs_prices!$A$7:$A$18,0))</f>
        <v/>
      </c>
      <c r="W72" s="16">
        <f>INDEX(EFVal,MATCH(Settings!$C$4&amp;"|"&amp;$B72&amp;"|"&amp;$J72,EFKey,0))</f>
        <v/>
      </c>
      <c r="X72" s="40">
        <f>INDEX(ConsVal,MATCH(Settings!$C$4&amp;"|"&amp;Settings!$C$7&amp;"|"&amp;$C72&amp;"|"&amp;$B72,ConsKey,0))</f>
        <v/>
      </c>
      <c r="Y72" s="14">
        <f>INDEX(Mapping!$I$5:$I$20,MATCH($C72,SubKey,0))</f>
        <v/>
      </c>
      <c r="Z72" s="32">
        <f>INDEX(ECPCov,MATCH("ecs."&amp;$Y72,ECPKey,0))*INDEX(ECPCov,MATCH("ecf."&amp;$B72,ECPKey,0))</f>
        <v/>
      </c>
      <c r="AA72" s="32">
        <f>INDEX(ECPCov,MATCH("ees."&amp;$Y72,ECPKey,0))*INDEX(ECPCov,MATCH("eef."&amp;$B72,ECPKey,0))</f>
        <v/>
      </c>
    </row>
    <row r="73">
      <c r="A73" s="14">
        <f>$B73&amp;"|"&amp;$C73</f>
        <v/>
      </c>
      <c r="B73" s="21" t="inlineStr">
        <is>
          <t>lpg</t>
        </is>
      </c>
      <c r="C73" s="21" t="inlineStr">
        <is>
          <t>irn</t>
        </is>
      </c>
      <c r="D73" s="14">
        <f>INDEX(Mapping!$D$5:$D$20,MATCH($C73,SubKey,0))</f>
        <v/>
      </c>
      <c r="E73" s="14">
        <f>INDEX(Mapping!$C$30:$C$37,MATCH($B73,FuelKey,0))</f>
        <v/>
      </c>
      <c r="F73" s="14">
        <f>INDEX(Mapping!$D$30:$D$37,MATCH($B73,FuelKey,0))</f>
        <v/>
      </c>
      <c r="G73" s="14">
        <f>INDEX(Mapping!$E$30:$E$37,MATCH($B73,FuelKey,0))</f>
        <v/>
      </c>
      <c r="H73" s="14">
        <f>INDEX(Mapping!$F$5:$F$20,MATCH($C73,SubKey,0))</f>
        <v/>
      </c>
      <c r="I73" s="14">
        <f>$B73&amp;"."&amp;IF($G73="sub",$H73,"all")</f>
        <v/>
      </c>
      <c r="J73" s="14">
        <f>INDEX(Mapping!$E$5:$E$20,MATCH($C73,SubKey,0))</f>
        <v/>
      </c>
      <c r="K73" s="14">
        <f>INDEX(Mapping!$G$30:$G$37,MATCH($B73,FuelKey,0))</f>
        <v/>
      </c>
      <c r="L73" s="14">
        <f>INDEX(Mapping!$H$30:$H$37,MATCH($B73,FuelKey,0))</f>
        <v/>
      </c>
      <c r="M73" s="14">
        <f>INDEX(Mapping!$H$5:$H$20,MATCH($C73,SubKey,0))</f>
        <v/>
      </c>
      <c r="N73" s="14">
        <f>INDEX(Mapping!$E$50:$E$63,MATCH($I73,Mapping!$A$50:$A$63,0))</f>
        <v/>
      </c>
      <c r="O73" s="23">
        <f>INDEX(ElaVal,MATCH("inc|"&amp;$E73&amp;"|"&amp;$D73,ElaKey,0),MATCH(Settings!$C$6,ElaGroup,0))</f>
        <v/>
      </c>
      <c r="P73" s="23">
        <f>INDEX(ElaVal,MATCH("usg|"&amp;$E73&amp;"|"&amp;$D73,ElaKey,0),MATCH(Settings!$C$6,ElaGroup,0))</f>
        <v/>
      </c>
      <c r="Q73" s="23">
        <f>INDEX(ElaVal,MATCH("eff|"&amp;$E73&amp;"|"&amp;$D73,ElaKey,0),MATCH(Settings!$C$6,ElaGroup,0))</f>
        <v/>
      </c>
      <c r="R73" s="13">
        <f>INDEX(ElaVal,MATCH("aei|"&amp;$F73&amp;"|"&amp;$D73,ElaKey,0),MATCH(Settings!$C$6,ElaGroup,0))</f>
        <v/>
      </c>
      <c r="S73" s="16">
        <f>(1/(1+$R73))^(1+$P73)</f>
        <v/>
      </c>
      <c r="T73" s="23">
        <f>$Q73*(1+$P73)</f>
        <v/>
      </c>
      <c r="U73" s="14">
        <f>INDEX(Inputs_prices!$E$7:$E$18,MATCH($I73,Inputs_prices!$A$7:$A$18,0))</f>
        <v/>
      </c>
      <c r="V73" s="13">
        <f>INDEX(Inputs_prices!$R$7:$R$18,MATCH($I73,Inputs_prices!$A$7:$A$18,0))</f>
        <v/>
      </c>
      <c r="W73" s="16">
        <f>INDEX(EFVal,MATCH(Settings!$C$4&amp;"|"&amp;$B73&amp;"|"&amp;$J73,EFKey,0))</f>
        <v/>
      </c>
      <c r="X73" s="40">
        <f>INDEX(ConsVal,MATCH(Settings!$C$4&amp;"|"&amp;Settings!$C$7&amp;"|"&amp;$C73&amp;"|"&amp;$B73,ConsKey,0))</f>
        <v/>
      </c>
      <c r="Y73" s="14">
        <f>INDEX(Mapping!$I$5:$I$20,MATCH($C73,SubKey,0))</f>
        <v/>
      </c>
      <c r="Z73" s="32">
        <f>INDEX(ECPCov,MATCH("ecs."&amp;$Y73,ECPKey,0))*INDEX(ECPCov,MATCH("ecf."&amp;$B73,ECPKey,0))</f>
        <v/>
      </c>
      <c r="AA73" s="32">
        <f>INDEX(ECPCov,MATCH("ees."&amp;$Y73,ECPKey,0))*INDEX(ECPCov,MATCH("eef."&amp;$B73,ECPKey,0))</f>
        <v/>
      </c>
    </row>
    <row r="74">
      <c r="A74" s="14">
        <f>$B74&amp;"|"&amp;$C74</f>
        <v/>
      </c>
      <c r="B74" s="21" t="inlineStr">
        <is>
          <t>ker</t>
        </is>
      </c>
      <c r="C74" s="21" t="inlineStr">
        <is>
          <t>irn</t>
        </is>
      </c>
      <c r="D74" s="14">
        <f>INDEX(Mapping!$D$5:$D$20,MATCH($C74,SubKey,0))</f>
        <v/>
      </c>
      <c r="E74" s="14">
        <f>INDEX(Mapping!$C$30:$C$37,MATCH($B74,FuelKey,0))</f>
        <v/>
      </c>
      <c r="F74" s="14">
        <f>INDEX(Mapping!$D$30:$D$37,MATCH($B74,FuelKey,0))</f>
        <v/>
      </c>
      <c r="G74" s="14">
        <f>INDEX(Mapping!$E$30:$E$37,MATCH($B74,FuelKey,0))</f>
        <v/>
      </c>
      <c r="H74" s="14">
        <f>INDEX(Mapping!$F$5:$F$20,MATCH($C74,SubKey,0))</f>
        <v/>
      </c>
      <c r="I74" s="14">
        <f>$B74&amp;"."&amp;IF($G74="sub",$H74,"all")</f>
        <v/>
      </c>
      <c r="J74" s="14">
        <f>INDEX(Mapping!$E$5:$E$20,MATCH($C74,SubKey,0))</f>
        <v/>
      </c>
      <c r="K74" s="14">
        <f>INDEX(Mapping!$G$30:$G$37,MATCH($B74,FuelKey,0))</f>
        <v/>
      </c>
      <c r="L74" s="14">
        <f>INDEX(Mapping!$H$30:$H$37,MATCH($B74,FuelKey,0))</f>
        <v/>
      </c>
      <c r="M74" s="14">
        <f>INDEX(Mapping!$H$5:$H$20,MATCH($C74,SubKey,0))</f>
        <v/>
      </c>
      <c r="N74" s="14">
        <f>INDEX(Mapping!$E$50:$E$63,MATCH($I74,Mapping!$A$50:$A$63,0))</f>
        <v/>
      </c>
      <c r="O74" s="23">
        <f>INDEX(ElaVal,MATCH("inc|"&amp;$E74&amp;"|"&amp;$D74,ElaKey,0),MATCH(Settings!$C$6,ElaGroup,0))</f>
        <v/>
      </c>
      <c r="P74" s="23">
        <f>INDEX(ElaVal,MATCH("usg|"&amp;$E74&amp;"|"&amp;$D74,ElaKey,0),MATCH(Settings!$C$6,ElaGroup,0))</f>
        <v/>
      </c>
      <c r="Q74" s="23">
        <f>INDEX(ElaVal,MATCH("eff|"&amp;$E74&amp;"|"&amp;$D74,ElaKey,0),MATCH(Settings!$C$6,ElaGroup,0))</f>
        <v/>
      </c>
      <c r="R74" s="13">
        <f>INDEX(ElaVal,MATCH("aei|"&amp;$F74&amp;"|"&amp;$D74,ElaKey,0),MATCH(Settings!$C$6,ElaGroup,0))</f>
        <v/>
      </c>
      <c r="S74" s="16">
        <f>(1/(1+$R74))^(1+$P74)</f>
        <v/>
      </c>
      <c r="T74" s="23">
        <f>$Q74*(1+$P74)</f>
        <v/>
      </c>
      <c r="U74" s="14">
        <f>INDEX(Inputs_prices!$E$7:$E$18,MATCH($I74,Inputs_prices!$A$7:$A$18,0))</f>
        <v/>
      </c>
      <c r="V74" s="13">
        <f>INDEX(Inputs_prices!$R$7:$R$18,MATCH($I74,Inputs_prices!$A$7:$A$18,0))</f>
        <v/>
      </c>
      <c r="W74" s="16">
        <f>INDEX(EFVal,MATCH(Settings!$C$4&amp;"|"&amp;$B74&amp;"|"&amp;$J74,EFKey,0))</f>
        <v/>
      </c>
      <c r="X74" s="40">
        <f>INDEX(ConsVal,MATCH(Settings!$C$4&amp;"|"&amp;Settings!$C$7&amp;"|"&amp;$C74&amp;"|"&amp;$B74,ConsKey,0))</f>
        <v/>
      </c>
      <c r="Y74" s="14">
        <f>INDEX(Mapping!$I$5:$I$20,MATCH($C74,SubKey,0))</f>
        <v/>
      </c>
      <c r="Z74" s="32">
        <f>INDEX(ECPCov,MATCH("ecs."&amp;$Y74,ECPKey,0))*INDEX(ECPCov,MATCH("ecf."&amp;$B74,ECPKey,0))</f>
        <v/>
      </c>
      <c r="AA74" s="32">
        <f>INDEX(ECPCov,MATCH("ees."&amp;$Y74,ECPKey,0))*INDEX(ECPCov,MATCH("eef."&amp;$B74,ECPKey,0))</f>
        <v/>
      </c>
    </row>
    <row r="75">
      <c r="A75" s="14">
        <f>$B75&amp;"|"&amp;$C75</f>
        <v/>
      </c>
      <c r="B75" s="21" t="inlineStr">
        <is>
          <t>oop</t>
        </is>
      </c>
      <c r="C75" s="21" t="inlineStr">
        <is>
          <t>irn</t>
        </is>
      </c>
      <c r="D75" s="14">
        <f>INDEX(Mapping!$D$5:$D$20,MATCH($C75,SubKey,0))</f>
        <v/>
      </c>
      <c r="E75" s="14">
        <f>INDEX(Mapping!$C$30:$C$37,MATCH($B75,FuelKey,0))</f>
        <v/>
      </c>
      <c r="F75" s="14">
        <f>INDEX(Mapping!$D$30:$D$37,MATCH($B75,FuelKey,0))</f>
        <v/>
      </c>
      <c r="G75" s="14">
        <f>INDEX(Mapping!$E$30:$E$37,MATCH($B75,FuelKey,0))</f>
        <v/>
      </c>
      <c r="H75" s="14">
        <f>INDEX(Mapping!$F$5:$F$20,MATCH($C75,SubKey,0))</f>
        <v/>
      </c>
      <c r="I75" s="14">
        <f>$B75&amp;"."&amp;IF($G75="sub",$H75,"all")</f>
        <v/>
      </c>
      <c r="J75" s="14">
        <f>INDEX(Mapping!$E$5:$E$20,MATCH($C75,SubKey,0))</f>
        <v/>
      </c>
      <c r="K75" s="14">
        <f>INDEX(Mapping!$G$30:$G$37,MATCH($B75,FuelKey,0))</f>
        <v/>
      </c>
      <c r="L75" s="14">
        <f>INDEX(Mapping!$H$30:$H$37,MATCH($B75,FuelKey,0))</f>
        <v/>
      </c>
      <c r="M75" s="14">
        <f>INDEX(Mapping!$H$5:$H$20,MATCH($C75,SubKey,0))</f>
        <v/>
      </c>
      <c r="N75" s="14">
        <f>INDEX(Mapping!$E$50:$E$63,MATCH($I75,Mapping!$A$50:$A$63,0))</f>
        <v/>
      </c>
      <c r="O75" s="23">
        <f>INDEX(ElaVal,MATCH("inc|"&amp;$E75&amp;"|"&amp;$D75,ElaKey,0),MATCH(Settings!$C$6,ElaGroup,0))</f>
        <v/>
      </c>
      <c r="P75" s="23">
        <f>INDEX(ElaVal,MATCH("usg|"&amp;$E75&amp;"|"&amp;$D75,ElaKey,0),MATCH(Settings!$C$6,ElaGroup,0))</f>
        <v/>
      </c>
      <c r="Q75" s="23">
        <f>INDEX(ElaVal,MATCH("eff|"&amp;$E75&amp;"|"&amp;$D75,ElaKey,0),MATCH(Settings!$C$6,ElaGroup,0))</f>
        <v/>
      </c>
      <c r="R75" s="13">
        <f>INDEX(ElaVal,MATCH("aei|"&amp;$F75&amp;"|"&amp;$D75,ElaKey,0),MATCH(Settings!$C$6,ElaGroup,0))</f>
        <v/>
      </c>
      <c r="S75" s="16">
        <f>(1/(1+$R75))^(1+$P75)</f>
        <v/>
      </c>
      <c r="T75" s="23">
        <f>$Q75*(1+$P75)</f>
        <v/>
      </c>
      <c r="U75" s="14">
        <f>INDEX(Inputs_prices!$E$7:$E$18,MATCH($I75,Inputs_prices!$A$7:$A$18,0))</f>
        <v/>
      </c>
      <c r="V75" s="13">
        <f>INDEX(Inputs_prices!$R$7:$R$18,MATCH($I75,Inputs_prices!$A$7:$A$18,0))</f>
        <v/>
      </c>
      <c r="W75" s="16">
        <f>INDEX(EFVal,MATCH(Settings!$C$4&amp;"|"&amp;$B75&amp;"|"&amp;$J75,EFKey,0))</f>
        <v/>
      </c>
      <c r="X75" s="40">
        <f>INDEX(ConsVal,MATCH(Settings!$C$4&amp;"|"&amp;Settings!$C$7&amp;"|"&amp;$C75&amp;"|"&amp;$B75,ConsKey,0))</f>
        <v/>
      </c>
      <c r="Y75" s="14">
        <f>INDEX(Mapping!$I$5:$I$20,MATCH($C75,SubKey,0))</f>
        <v/>
      </c>
      <c r="Z75" s="32">
        <f>INDEX(ECPCov,MATCH("ecs."&amp;$Y75,ECPKey,0))*INDEX(ECPCov,MATCH("ecf."&amp;$B75,ECPKey,0))</f>
        <v/>
      </c>
      <c r="AA75" s="32">
        <f>INDEX(ECPCov,MATCH("ees."&amp;$Y75,ECPKey,0))*INDEX(ECPCov,MATCH("eef."&amp;$B75,ECPKey,0))</f>
        <v/>
      </c>
    </row>
    <row r="76">
      <c r="A76" s="14">
        <f>$B76&amp;"|"&amp;$C76</f>
        <v/>
      </c>
      <c r="B76" s="21" t="inlineStr">
        <is>
          <t>bio</t>
        </is>
      </c>
      <c r="C76" s="21" t="inlineStr">
        <is>
          <t>irn</t>
        </is>
      </c>
      <c r="D76" s="14">
        <f>INDEX(Mapping!$D$5:$D$20,MATCH($C76,SubKey,0))</f>
        <v/>
      </c>
      <c r="E76" s="14">
        <f>INDEX(Mapping!$C$30:$C$37,MATCH($B76,FuelKey,0))</f>
        <v/>
      </c>
      <c r="F76" s="14">
        <f>INDEX(Mapping!$D$30:$D$37,MATCH($B76,FuelKey,0))</f>
        <v/>
      </c>
      <c r="G76" s="14">
        <f>INDEX(Mapping!$E$30:$E$37,MATCH($B76,FuelKey,0))</f>
        <v/>
      </c>
      <c r="H76" s="14">
        <f>INDEX(Mapping!$F$5:$F$20,MATCH($C76,SubKey,0))</f>
        <v/>
      </c>
      <c r="I76" s="14">
        <f>$B76&amp;"."&amp;IF($G76="sub",$H76,"all")</f>
        <v/>
      </c>
      <c r="J76" s="14">
        <f>INDEX(Mapping!$E$5:$E$20,MATCH($C76,SubKey,0))</f>
        <v/>
      </c>
      <c r="K76" s="14">
        <f>INDEX(Mapping!$G$30:$G$37,MATCH($B76,FuelKey,0))</f>
        <v/>
      </c>
      <c r="L76" s="14">
        <f>INDEX(Mapping!$H$30:$H$37,MATCH($B76,FuelKey,0))</f>
        <v/>
      </c>
      <c r="M76" s="14">
        <f>INDEX(Mapping!$H$5:$H$20,MATCH($C76,SubKey,0))</f>
        <v/>
      </c>
      <c r="N76" s="14">
        <f>INDEX(Mapping!$E$50:$E$63,MATCH($I76,Mapping!$A$50:$A$63,0))</f>
        <v/>
      </c>
      <c r="O76" s="23">
        <f>INDEX(ElaVal,MATCH("inc|"&amp;$E76&amp;"|"&amp;$D76,ElaKey,0),MATCH(Settings!$C$6,ElaGroup,0))</f>
        <v/>
      </c>
      <c r="P76" s="23">
        <f>INDEX(ElaVal,MATCH("usg|"&amp;$E76&amp;"|"&amp;$D76,ElaKey,0),MATCH(Settings!$C$6,ElaGroup,0))</f>
        <v/>
      </c>
      <c r="Q76" s="23">
        <f>INDEX(ElaVal,MATCH("eff|"&amp;$E76&amp;"|"&amp;$D76,ElaKey,0),MATCH(Settings!$C$6,ElaGroup,0))</f>
        <v/>
      </c>
      <c r="R76" s="13">
        <f>INDEX(ElaVal,MATCH("aei|"&amp;$F76&amp;"|"&amp;$D76,ElaKey,0),MATCH(Settings!$C$6,ElaGroup,0))</f>
        <v/>
      </c>
      <c r="S76" s="16">
        <f>(1/(1+$R76))^(1+$P76)</f>
        <v/>
      </c>
      <c r="T76" s="23">
        <f>$Q76*(1+$P76)</f>
        <v/>
      </c>
      <c r="U76" s="14">
        <f>INDEX(Inputs_prices!$E$7:$E$18,MATCH($I76,Inputs_prices!$A$7:$A$18,0))</f>
        <v/>
      </c>
      <c r="V76" s="13">
        <f>INDEX(Inputs_prices!$R$7:$R$18,MATCH($I76,Inputs_prices!$A$7:$A$18,0))</f>
        <v/>
      </c>
      <c r="W76" s="16">
        <f>INDEX(EFVal,MATCH(Settings!$C$4&amp;"|"&amp;$B76&amp;"|"&amp;$J76,EFKey,0))</f>
        <v/>
      </c>
      <c r="X76" s="40">
        <f>INDEX(ConsVal,MATCH(Settings!$C$4&amp;"|"&amp;Settings!$C$7&amp;"|"&amp;$C76&amp;"|"&amp;$B76,ConsKey,0))</f>
        <v/>
      </c>
      <c r="Y76" s="14">
        <f>INDEX(Mapping!$I$5:$I$20,MATCH($C76,SubKey,0))</f>
        <v/>
      </c>
      <c r="Z76" s="32">
        <f>INDEX(ECPCov,MATCH("ecs."&amp;$Y76,ECPKey,0))*INDEX(ECPCov,MATCH("ecf."&amp;$B76,ECPKey,0))</f>
        <v/>
      </c>
      <c r="AA76" s="32">
        <f>INDEX(ECPCov,MATCH("ees."&amp;$Y76,ECPKey,0))*INDEX(ECPCov,MATCH("eef."&amp;$B76,ECPKey,0))</f>
        <v/>
      </c>
    </row>
    <row r="77">
      <c r="A77" s="14">
        <f>$B77&amp;"|"&amp;$C77</f>
        <v/>
      </c>
      <c r="B77" s="21" t="inlineStr">
        <is>
          <t>coa</t>
        </is>
      </c>
      <c r="C77" s="21" t="inlineStr">
        <is>
          <t>nfm</t>
        </is>
      </c>
      <c r="D77" s="14">
        <f>INDEX(Mapping!$D$5:$D$20,MATCH($C77,SubKey,0))</f>
        <v/>
      </c>
      <c r="E77" s="14">
        <f>INDEX(Mapping!$C$30:$C$37,MATCH($B77,FuelKey,0))</f>
        <v/>
      </c>
      <c r="F77" s="14">
        <f>INDEX(Mapping!$D$30:$D$37,MATCH($B77,FuelKey,0))</f>
        <v/>
      </c>
      <c r="G77" s="14">
        <f>INDEX(Mapping!$E$30:$E$37,MATCH($B77,FuelKey,0))</f>
        <v/>
      </c>
      <c r="H77" s="14">
        <f>INDEX(Mapping!$F$5:$F$20,MATCH($C77,SubKey,0))</f>
        <v/>
      </c>
      <c r="I77" s="14">
        <f>$B77&amp;"."&amp;IF($G77="sub",$H77,"all")</f>
        <v/>
      </c>
      <c r="J77" s="14">
        <f>INDEX(Mapping!$E$5:$E$20,MATCH($C77,SubKey,0))</f>
        <v/>
      </c>
      <c r="K77" s="14">
        <f>INDEX(Mapping!$G$30:$G$37,MATCH($B77,FuelKey,0))</f>
        <v/>
      </c>
      <c r="L77" s="14">
        <f>INDEX(Mapping!$H$30:$H$37,MATCH($B77,FuelKey,0))</f>
        <v/>
      </c>
      <c r="M77" s="14">
        <f>INDEX(Mapping!$H$5:$H$20,MATCH($C77,SubKey,0))</f>
        <v/>
      </c>
      <c r="N77" s="14">
        <f>INDEX(Mapping!$E$50:$E$63,MATCH($I77,Mapping!$A$50:$A$63,0))</f>
        <v/>
      </c>
      <c r="O77" s="23">
        <f>INDEX(ElaVal,MATCH("inc|"&amp;$E77&amp;"|"&amp;$D77,ElaKey,0),MATCH(Settings!$C$6,ElaGroup,0))</f>
        <v/>
      </c>
      <c r="P77" s="23">
        <f>INDEX(ElaVal,MATCH("usg|"&amp;$E77&amp;"|"&amp;$D77,ElaKey,0),MATCH(Settings!$C$6,ElaGroup,0))</f>
        <v/>
      </c>
      <c r="Q77" s="23">
        <f>INDEX(ElaVal,MATCH("eff|"&amp;$E77&amp;"|"&amp;$D77,ElaKey,0),MATCH(Settings!$C$6,ElaGroup,0))</f>
        <v/>
      </c>
      <c r="R77" s="13">
        <f>INDEX(ElaVal,MATCH("aei|"&amp;$F77&amp;"|"&amp;$D77,ElaKey,0),MATCH(Settings!$C$6,ElaGroup,0))</f>
        <v/>
      </c>
      <c r="S77" s="16">
        <f>(1/(1+$R77))^(1+$P77)</f>
        <v/>
      </c>
      <c r="T77" s="23">
        <f>$Q77*(1+$P77)</f>
        <v/>
      </c>
      <c r="U77" s="14">
        <f>INDEX(Inputs_prices!$E$7:$E$18,MATCH($I77,Inputs_prices!$A$7:$A$18,0))</f>
        <v/>
      </c>
      <c r="V77" s="13">
        <f>INDEX(Inputs_prices!$R$7:$R$18,MATCH($I77,Inputs_prices!$A$7:$A$18,0))</f>
        <v/>
      </c>
      <c r="W77" s="16">
        <f>INDEX(EFVal,MATCH(Settings!$C$4&amp;"|"&amp;$B77&amp;"|"&amp;$J77,EFKey,0))</f>
        <v/>
      </c>
      <c r="X77" s="40">
        <f>INDEX(ConsVal,MATCH(Settings!$C$4&amp;"|"&amp;Settings!$C$7&amp;"|"&amp;$C77&amp;"|"&amp;$B77,ConsKey,0))</f>
        <v/>
      </c>
      <c r="Y77" s="14">
        <f>INDEX(Mapping!$I$5:$I$20,MATCH($C77,SubKey,0))</f>
        <v/>
      </c>
      <c r="Z77" s="32">
        <f>INDEX(ECPCov,MATCH("ecs."&amp;$Y77,ECPKey,0))*INDEX(ECPCov,MATCH("ecf."&amp;$B77,ECPKey,0))</f>
        <v/>
      </c>
      <c r="AA77" s="32">
        <f>INDEX(ECPCov,MATCH("ees."&amp;$Y77,ECPKey,0))*INDEX(ECPCov,MATCH("eef."&amp;$B77,ECPKey,0))</f>
        <v/>
      </c>
    </row>
    <row r="78">
      <c r="A78" s="14">
        <f>$B78&amp;"|"&amp;$C78</f>
        <v/>
      </c>
      <c r="B78" s="21" t="inlineStr">
        <is>
          <t>nga</t>
        </is>
      </c>
      <c r="C78" s="21" t="inlineStr">
        <is>
          <t>nfm</t>
        </is>
      </c>
      <c r="D78" s="14">
        <f>INDEX(Mapping!$D$5:$D$20,MATCH($C78,SubKey,0))</f>
        <v/>
      </c>
      <c r="E78" s="14">
        <f>INDEX(Mapping!$C$30:$C$37,MATCH($B78,FuelKey,0))</f>
        <v/>
      </c>
      <c r="F78" s="14">
        <f>INDEX(Mapping!$D$30:$D$37,MATCH($B78,FuelKey,0))</f>
        <v/>
      </c>
      <c r="G78" s="14">
        <f>INDEX(Mapping!$E$30:$E$37,MATCH($B78,FuelKey,0))</f>
        <v/>
      </c>
      <c r="H78" s="14">
        <f>INDEX(Mapping!$F$5:$F$20,MATCH($C78,SubKey,0))</f>
        <v/>
      </c>
      <c r="I78" s="14">
        <f>$B78&amp;"."&amp;IF($G78="sub",$H78,"all")</f>
        <v/>
      </c>
      <c r="J78" s="14">
        <f>INDEX(Mapping!$E$5:$E$20,MATCH($C78,SubKey,0))</f>
        <v/>
      </c>
      <c r="K78" s="14">
        <f>INDEX(Mapping!$G$30:$G$37,MATCH($B78,FuelKey,0))</f>
        <v/>
      </c>
      <c r="L78" s="14">
        <f>INDEX(Mapping!$H$30:$H$37,MATCH($B78,FuelKey,0))</f>
        <v/>
      </c>
      <c r="M78" s="14">
        <f>INDEX(Mapping!$H$5:$H$20,MATCH($C78,SubKey,0))</f>
        <v/>
      </c>
      <c r="N78" s="14">
        <f>INDEX(Mapping!$E$50:$E$63,MATCH($I78,Mapping!$A$50:$A$63,0))</f>
        <v/>
      </c>
      <c r="O78" s="23">
        <f>INDEX(ElaVal,MATCH("inc|"&amp;$E78&amp;"|"&amp;$D78,ElaKey,0),MATCH(Settings!$C$6,ElaGroup,0))</f>
        <v/>
      </c>
      <c r="P78" s="23">
        <f>INDEX(ElaVal,MATCH("usg|"&amp;$E78&amp;"|"&amp;$D78,ElaKey,0),MATCH(Settings!$C$6,ElaGroup,0))</f>
        <v/>
      </c>
      <c r="Q78" s="23">
        <f>INDEX(ElaVal,MATCH("eff|"&amp;$E78&amp;"|"&amp;$D78,ElaKey,0),MATCH(Settings!$C$6,ElaGroup,0))</f>
        <v/>
      </c>
      <c r="R78" s="13">
        <f>INDEX(ElaVal,MATCH("aei|"&amp;$F78&amp;"|"&amp;$D78,ElaKey,0),MATCH(Settings!$C$6,ElaGroup,0))</f>
        <v/>
      </c>
      <c r="S78" s="16">
        <f>(1/(1+$R78))^(1+$P78)</f>
        <v/>
      </c>
      <c r="T78" s="23">
        <f>$Q78*(1+$P78)</f>
        <v/>
      </c>
      <c r="U78" s="14">
        <f>INDEX(Inputs_prices!$E$7:$E$18,MATCH($I78,Inputs_prices!$A$7:$A$18,0))</f>
        <v/>
      </c>
      <c r="V78" s="13">
        <f>INDEX(Inputs_prices!$R$7:$R$18,MATCH($I78,Inputs_prices!$A$7:$A$18,0))</f>
        <v/>
      </c>
      <c r="W78" s="16">
        <f>INDEX(EFVal,MATCH(Settings!$C$4&amp;"|"&amp;$B78&amp;"|"&amp;$J78,EFKey,0))</f>
        <v/>
      </c>
      <c r="X78" s="40">
        <f>INDEX(ConsVal,MATCH(Settings!$C$4&amp;"|"&amp;Settings!$C$7&amp;"|"&amp;$C78&amp;"|"&amp;$B78,ConsKey,0))</f>
        <v/>
      </c>
      <c r="Y78" s="14">
        <f>INDEX(Mapping!$I$5:$I$20,MATCH($C78,SubKey,0))</f>
        <v/>
      </c>
      <c r="Z78" s="32">
        <f>INDEX(ECPCov,MATCH("ecs."&amp;$Y78,ECPKey,0))*INDEX(ECPCov,MATCH("ecf."&amp;$B78,ECPKey,0))</f>
        <v/>
      </c>
      <c r="AA78" s="32">
        <f>INDEX(ECPCov,MATCH("ees."&amp;$Y78,ECPKey,0))*INDEX(ECPCov,MATCH("eef."&amp;$B78,ECPKey,0))</f>
        <v/>
      </c>
    </row>
    <row r="79">
      <c r="A79" s="14">
        <f>$B79&amp;"|"&amp;$C79</f>
        <v/>
      </c>
      <c r="B79" s="21" t="inlineStr">
        <is>
          <t>gso</t>
        </is>
      </c>
      <c r="C79" s="21" t="inlineStr">
        <is>
          <t>nfm</t>
        </is>
      </c>
      <c r="D79" s="14">
        <f>INDEX(Mapping!$D$5:$D$20,MATCH($C79,SubKey,0))</f>
        <v/>
      </c>
      <c r="E79" s="14">
        <f>INDEX(Mapping!$C$30:$C$37,MATCH($B79,FuelKey,0))</f>
        <v/>
      </c>
      <c r="F79" s="14">
        <f>INDEX(Mapping!$D$30:$D$37,MATCH($B79,FuelKey,0))</f>
        <v/>
      </c>
      <c r="G79" s="14">
        <f>INDEX(Mapping!$E$30:$E$37,MATCH($B79,FuelKey,0))</f>
        <v/>
      </c>
      <c r="H79" s="14">
        <f>INDEX(Mapping!$F$5:$F$20,MATCH($C79,SubKey,0))</f>
        <v/>
      </c>
      <c r="I79" s="14">
        <f>$B79&amp;"."&amp;IF($G79="sub",$H79,"all")</f>
        <v/>
      </c>
      <c r="J79" s="14">
        <f>INDEX(Mapping!$E$5:$E$20,MATCH($C79,SubKey,0))</f>
        <v/>
      </c>
      <c r="K79" s="14">
        <f>INDEX(Mapping!$G$30:$G$37,MATCH($B79,FuelKey,0))</f>
        <v/>
      </c>
      <c r="L79" s="14">
        <f>INDEX(Mapping!$H$30:$H$37,MATCH($B79,FuelKey,0))</f>
        <v/>
      </c>
      <c r="M79" s="14">
        <f>INDEX(Mapping!$H$5:$H$20,MATCH($C79,SubKey,0))</f>
        <v/>
      </c>
      <c r="N79" s="14">
        <f>INDEX(Mapping!$E$50:$E$63,MATCH($I79,Mapping!$A$50:$A$63,0))</f>
        <v/>
      </c>
      <c r="O79" s="23">
        <f>INDEX(ElaVal,MATCH("inc|"&amp;$E79&amp;"|"&amp;$D79,ElaKey,0),MATCH(Settings!$C$6,ElaGroup,0))</f>
        <v/>
      </c>
      <c r="P79" s="23">
        <f>INDEX(ElaVal,MATCH("usg|"&amp;$E79&amp;"|"&amp;$D79,ElaKey,0),MATCH(Settings!$C$6,ElaGroup,0))</f>
        <v/>
      </c>
      <c r="Q79" s="23">
        <f>INDEX(ElaVal,MATCH("eff|"&amp;$E79&amp;"|"&amp;$D79,ElaKey,0),MATCH(Settings!$C$6,ElaGroup,0))</f>
        <v/>
      </c>
      <c r="R79" s="13">
        <f>INDEX(ElaVal,MATCH("aei|"&amp;$F79&amp;"|"&amp;$D79,ElaKey,0),MATCH(Settings!$C$6,ElaGroup,0))</f>
        <v/>
      </c>
      <c r="S79" s="16">
        <f>(1/(1+$R79))^(1+$P79)</f>
        <v/>
      </c>
      <c r="T79" s="23">
        <f>$Q79*(1+$P79)</f>
        <v/>
      </c>
      <c r="U79" s="14">
        <f>INDEX(Inputs_prices!$E$7:$E$18,MATCH($I79,Inputs_prices!$A$7:$A$18,0))</f>
        <v/>
      </c>
      <c r="V79" s="13">
        <f>INDEX(Inputs_prices!$R$7:$R$18,MATCH($I79,Inputs_prices!$A$7:$A$18,0))</f>
        <v/>
      </c>
      <c r="W79" s="16">
        <f>INDEX(EFVal,MATCH(Settings!$C$4&amp;"|"&amp;$B79&amp;"|"&amp;$J79,EFKey,0))</f>
        <v/>
      </c>
      <c r="X79" s="40">
        <f>INDEX(ConsVal,MATCH(Settings!$C$4&amp;"|"&amp;Settings!$C$7&amp;"|"&amp;$C79&amp;"|"&amp;$B79,ConsKey,0))</f>
        <v/>
      </c>
      <c r="Y79" s="14">
        <f>INDEX(Mapping!$I$5:$I$20,MATCH($C79,SubKey,0))</f>
        <v/>
      </c>
      <c r="Z79" s="32">
        <f>INDEX(ECPCov,MATCH("ecs."&amp;$Y79,ECPKey,0))*INDEX(ECPCov,MATCH("ecf."&amp;$B79,ECPKey,0))</f>
        <v/>
      </c>
      <c r="AA79" s="32">
        <f>INDEX(ECPCov,MATCH("ees."&amp;$Y79,ECPKey,0))*INDEX(ECPCov,MATCH("eef."&amp;$B79,ECPKey,0))</f>
        <v/>
      </c>
    </row>
    <row r="80">
      <c r="A80" s="14">
        <f>$B80&amp;"|"&amp;$C80</f>
        <v/>
      </c>
      <c r="B80" s="21" t="inlineStr">
        <is>
          <t>die</t>
        </is>
      </c>
      <c r="C80" s="21" t="inlineStr">
        <is>
          <t>nfm</t>
        </is>
      </c>
      <c r="D80" s="14">
        <f>INDEX(Mapping!$D$5:$D$20,MATCH($C80,SubKey,0))</f>
        <v/>
      </c>
      <c r="E80" s="14">
        <f>INDEX(Mapping!$C$30:$C$37,MATCH($B80,FuelKey,0))</f>
        <v/>
      </c>
      <c r="F80" s="14">
        <f>INDEX(Mapping!$D$30:$D$37,MATCH($B80,FuelKey,0))</f>
        <v/>
      </c>
      <c r="G80" s="14">
        <f>INDEX(Mapping!$E$30:$E$37,MATCH($B80,FuelKey,0))</f>
        <v/>
      </c>
      <c r="H80" s="14">
        <f>INDEX(Mapping!$F$5:$F$20,MATCH($C80,SubKey,0))</f>
        <v/>
      </c>
      <c r="I80" s="14">
        <f>$B80&amp;"."&amp;IF($G80="sub",$H80,"all")</f>
        <v/>
      </c>
      <c r="J80" s="14">
        <f>INDEX(Mapping!$E$5:$E$20,MATCH($C80,SubKey,0))</f>
        <v/>
      </c>
      <c r="K80" s="14">
        <f>INDEX(Mapping!$G$30:$G$37,MATCH($B80,FuelKey,0))</f>
        <v/>
      </c>
      <c r="L80" s="14">
        <f>INDEX(Mapping!$H$30:$H$37,MATCH($B80,FuelKey,0))</f>
        <v/>
      </c>
      <c r="M80" s="14">
        <f>INDEX(Mapping!$H$5:$H$20,MATCH($C80,SubKey,0))</f>
        <v/>
      </c>
      <c r="N80" s="14">
        <f>INDEX(Mapping!$E$50:$E$63,MATCH($I80,Mapping!$A$50:$A$63,0))</f>
        <v/>
      </c>
      <c r="O80" s="23">
        <f>INDEX(ElaVal,MATCH("inc|"&amp;$E80&amp;"|"&amp;$D80,ElaKey,0),MATCH(Settings!$C$6,ElaGroup,0))</f>
        <v/>
      </c>
      <c r="P80" s="23">
        <f>INDEX(ElaVal,MATCH("usg|"&amp;$E80&amp;"|"&amp;$D80,ElaKey,0),MATCH(Settings!$C$6,ElaGroup,0))</f>
        <v/>
      </c>
      <c r="Q80" s="23">
        <f>INDEX(ElaVal,MATCH("eff|"&amp;$E80&amp;"|"&amp;$D80,ElaKey,0),MATCH(Settings!$C$6,ElaGroup,0))</f>
        <v/>
      </c>
      <c r="R80" s="13">
        <f>INDEX(ElaVal,MATCH("aei|"&amp;$F80&amp;"|"&amp;$D80,ElaKey,0),MATCH(Settings!$C$6,ElaGroup,0))</f>
        <v/>
      </c>
      <c r="S80" s="16">
        <f>(1/(1+$R80))^(1+$P80)</f>
        <v/>
      </c>
      <c r="T80" s="23">
        <f>$Q80*(1+$P80)</f>
        <v/>
      </c>
      <c r="U80" s="14">
        <f>INDEX(Inputs_prices!$E$7:$E$18,MATCH($I80,Inputs_prices!$A$7:$A$18,0))</f>
        <v/>
      </c>
      <c r="V80" s="13">
        <f>INDEX(Inputs_prices!$R$7:$R$18,MATCH($I80,Inputs_prices!$A$7:$A$18,0))</f>
        <v/>
      </c>
      <c r="W80" s="16">
        <f>INDEX(EFVal,MATCH(Settings!$C$4&amp;"|"&amp;$B80&amp;"|"&amp;$J80,EFKey,0))</f>
        <v/>
      </c>
      <c r="X80" s="40">
        <f>INDEX(ConsVal,MATCH(Settings!$C$4&amp;"|"&amp;Settings!$C$7&amp;"|"&amp;$C80&amp;"|"&amp;$B80,ConsKey,0))</f>
        <v/>
      </c>
      <c r="Y80" s="14">
        <f>INDEX(Mapping!$I$5:$I$20,MATCH($C80,SubKey,0))</f>
        <v/>
      </c>
      <c r="Z80" s="32">
        <f>INDEX(ECPCov,MATCH("ecs."&amp;$Y80,ECPKey,0))*INDEX(ECPCov,MATCH("ecf."&amp;$B80,ECPKey,0))</f>
        <v/>
      </c>
      <c r="AA80" s="32">
        <f>INDEX(ECPCov,MATCH("ees."&amp;$Y80,ECPKey,0))*INDEX(ECPCov,MATCH("eef."&amp;$B80,ECPKey,0))</f>
        <v/>
      </c>
    </row>
    <row r="81">
      <c r="A81" s="14">
        <f>$B81&amp;"|"&amp;$C81</f>
        <v/>
      </c>
      <c r="B81" s="21" t="inlineStr">
        <is>
          <t>lpg</t>
        </is>
      </c>
      <c r="C81" s="21" t="inlineStr">
        <is>
          <t>nfm</t>
        </is>
      </c>
      <c r="D81" s="14">
        <f>INDEX(Mapping!$D$5:$D$20,MATCH($C81,SubKey,0))</f>
        <v/>
      </c>
      <c r="E81" s="14">
        <f>INDEX(Mapping!$C$30:$C$37,MATCH($B81,FuelKey,0))</f>
        <v/>
      </c>
      <c r="F81" s="14">
        <f>INDEX(Mapping!$D$30:$D$37,MATCH($B81,FuelKey,0))</f>
        <v/>
      </c>
      <c r="G81" s="14">
        <f>INDEX(Mapping!$E$30:$E$37,MATCH($B81,FuelKey,0))</f>
        <v/>
      </c>
      <c r="H81" s="14">
        <f>INDEX(Mapping!$F$5:$F$20,MATCH($C81,SubKey,0))</f>
        <v/>
      </c>
      <c r="I81" s="14">
        <f>$B81&amp;"."&amp;IF($G81="sub",$H81,"all")</f>
        <v/>
      </c>
      <c r="J81" s="14">
        <f>INDEX(Mapping!$E$5:$E$20,MATCH($C81,SubKey,0))</f>
        <v/>
      </c>
      <c r="K81" s="14">
        <f>INDEX(Mapping!$G$30:$G$37,MATCH($B81,FuelKey,0))</f>
        <v/>
      </c>
      <c r="L81" s="14">
        <f>INDEX(Mapping!$H$30:$H$37,MATCH($B81,FuelKey,0))</f>
        <v/>
      </c>
      <c r="M81" s="14">
        <f>INDEX(Mapping!$H$5:$H$20,MATCH($C81,SubKey,0))</f>
        <v/>
      </c>
      <c r="N81" s="14">
        <f>INDEX(Mapping!$E$50:$E$63,MATCH($I81,Mapping!$A$50:$A$63,0))</f>
        <v/>
      </c>
      <c r="O81" s="23">
        <f>INDEX(ElaVal,MATCH("inc|"&amp;$E81&amp;"|"&amp;$D81,ElaKey,0),MATCH(Settings!$C$6,ElaGroup,0))</f>
        <v/>
      </c>
      <c r="P81" s="23">
        <f>INDEX(ElaVal,MATCH("usg|"&amp;$E81&amp;"|"&amp;$D81,ElaKey,0),MATCH(Settings!$C$6,ElaGroup,0))</f>
        <v/>
      </c>
      <c r="Q81" s="23">
        <f>INDEX(ElaVal,MATCH("eff|"&amp;$E81&amp;"|"&amp;$D81,ElaKey,0),MATCH(Settings!$C$6,ElaGroup,0))</f>
        <v/>
      </c>
      <c r="R81" s="13">
        <f>INDEX(ElaVal,MATCH("aei|"&amp;$F81&amp;"|"&amp;$D81,ElaKey,0),MATCH(Settings!$C$6,ElaGroup,0))</f>
        <v/>
      </c>
      <c r="S81" s="16">
        <f>(1/(1+$R81))^(1+$P81)</f>
        <v/>
      </c>
      <c r="T81" s="23">
        <f>$Q81*(1+$P81)</f>
        <v/>
      </c>
      <c r="U81" s="14">
        <f>INDEX(Inputs_prices!$E$7:$E$18,MATCH($I81,Inputs_prices!$A$7:$A$18,0))</f>
        <v/>
      </c>
      <c r="V81" s="13">
        <f>INDEX(Inputs_prices!$R$7:$R$18,MATCH($I81,Inputs_prices!$A$7:$A$18,0))</f>
        <v/>
      </c>
      <c r="W81" s="16">
        <f>INDEX(EFVal,MATCH(Settings!$C$4&amp;"|"&amp;$B81&amp;"|"&amp;$J81,EFKey,0))</f>
        <v/>
      </c>
      <c r="X81" s="40">
        <f>INDEX(ConsVal,MATCH(Settings!$C$4&amp;"|"&amp;Settings!$C$7&amp;"|"&amp;$C81&amp;"|"&amp;$B81,ConsKey,0))</f>
        <v/>
      </c>
      <c r="Y81" s="14">
        <f>INDEX(Mapping!$I$5:$I$20,MATCH($C81,SubKey,0))</f>
        <v/>
      </c>
      <c r="Z81" s="32">
        <f>INDEX(ECPCov,MATCH("ecs."&amp;$Y81,ECPKey,0))*INDEX(ECPCov,MATCH("ecf."&amp;$B81,ECPKey,0))</f>
        <v/>
      </c>
      <c r="AA81" s="32">
        <f>INDEX(ECPCov,MATCH("ees."&amp;$Y81,ECPKey,0))*INDEX(ECPCov,MATCH("eef."&amp;$B81,ECPKey,0))</f>
        <v/>
      </c>
    </row>
    <row r="82">
      <c r="A82" s="14">
        <f>$B82&amp;"|"&amp;$C82</f>
        <v/>
      </c>
      <c r="B82" s="21" t="inlineStr">
        <is>
          <t>ker</t>
        </is>
      </c>
      <c r="C82" s="21" t="inlineStr">
        <is>
          <t>nfm</t>
        </is>
      </c>
      <c r="D82" s="14">
        <f>INDEX(Mapping!$D$5:$D$20,MATCH($C82,SubKey,0))</f>
        <v/>
      </c>
      <c r="E82" s="14">
        <f>INDEX(Mapping!$C$30:$C$37,MATCH($B82,FuelKey,0))</f>
        <v/>
      </c>
      <c r="F82" s="14">
        <f>INDEX(Mapping!$D$30:$D$37,MATCH($B82,FuelKey,0))</f>
        <v/>
      </c>
      <c r="G82" s="14">
        <f>INDEX(Mapping!$E$30:$E$37,MATCH($B82,FuelKey,0))</f>
        <v/>
      </c>
      <c r="H82" s="14">
        <f>INDEX(Mapping!$F$5:$F$20,MATCH($C82,SubKey,0))</f>
        <v/>
      </c>
      <c r="I82" s="14">
        <f>$B82&amp;"."&amp;IF($G82="sub",$H82,"all")</f>
        <v/>
      </c>
      <c r="J82" s="14">
        <f>INDEX(Mapping!$E$5:$E$20,MATCH($C82,SubKey,0))</f>
        <v/>
      </c>
      <c r="K82" s="14">
        <f>INDEX(Mapping!$G$30:$G$37,MATCH($B82,FuelKey,0))</f>
        <v/>
      </c>
      <c r="L82" s="14">
        <f>INDEX(Mapping!$H$30:$H$37,MATCH($B82,FuelKey,0))</f>
        <v/>
      </c>
      <c r="M82" s="14">
        <f>INDEX(Mapping!$H$5:$H$20,MATCH($C82,SubKey,0))</f>
        <v/>
      </c>
      <c r="N82" s="14">
        <f>INDEX(Mapping!$E$50:$E$63,MATCH($I82,Mapping!$A$50:$A$63,0))</f>
        <v/>
      </c>
      <c r="O82" s="23">
        <f>INDEX(ElaVal,MATCH("inc|"&amp;$E82&amp;"|"&amp;$D82,ElaKey,0),MATCH(Settings!$C$6,ElaGroup,0))</f>
        <v/>
      </c>
      <c r="P82" s="23">
        <f>INDEX(ElaVal,MATCH("usg|"&amp;$E82&amp;"|"&amp;$D82,ElaKey,0),MATCH(Settings!$C$6,ElaGroup,0))</f>
        <v/>
      </c>
      <c r="Q82" s="23">
        <f>INDEX(ElaVal,MATCH("eff|"&amp;$E82&amp;"|"&amp;$D82,ElaKey,0),MATCH(Settings!$C$6,ElaGroup,0))</f>
        <v/>
      </c>
      <c r="R82" s="13">
        <f>INDEX(ElaVal,MATCH("aei|"&amp;$F82&amp;"|"&amp;$D82,ElaKey,0),MATCH(Settings!$C$6,ElaGroup,0))</f>
        <v/>
      </c>
      <c r="S82" s="16">
        <f>(1/(1+$R82))^(1+$P82)</f>
        <v/>
      </c>
      <c r="T82" s="23">
        <f>$Q82*(1+$P82)</f>
        <v/>
      </c>
      <c r="U82" s="14">
        <f>INDEX(Inputs_prices!$E$7:$E$18,MATCH($I82,Inputs_prices!$A$7:$A$18,0))</f>
        <v/>
      </c>
      <c r="V82" s="13">
        <f>INDEX(Inputs_prices!$R$7:$R$18,MATCH($I82,Inputs_prices!$A$7:$A$18,0))</f>
        <v/>
      </c>
      <c r="W82" s="16">
        <f>INDEX(EFVal,MATCH(Settings!$C$4&amp;"|"&amp;$B82&amp;"|"&amp;$J82,EFKey,0))</f>
        <v/>
      </c>
      <c r="X82" s="40">
        <f>INDEX(ConsVal,MATCH(Settings!$C$4&amp;"|"&amp;Settings!$C$7&amp;"|"&amp;$C82&amp;"|"&amp;$B82,ConsKey,0))</f>
        <v/>
      </c>
      <c r="Y82" s="14">
        <f>INDEX(Mapping!$I$5:$I$20,MATCH($C82,SubKey,0))</f>
        <v/>
      </c>
      <c r="Z82" s="32">
        <f>INDEX(ECPCov,MATCH("ecs."&amp;$Y82,ECPKey,0))*INDEX(ECPCov,MATCH("ecf."&amp;$B82,ECPKey,0))</f>
        <v/>
      </c>
      <c r="AA82" s="32">
        <f>INDEX(ECPCov,MATCH("ees."&amp;$Y82,ECPKey,0))*INDEX(ECPCov,MATCH("eef."&amp;$B82,ECPKey,0))</f>
        <v/>
      </c>
    </row>
    <row r="83">
      <c r="A83" s="14">
        <f>$B83&amp;"|"&amp;$C83</f>
        <v/>
      </c>
      <c r="B83" s="21" t="inlineStr">
        <is>
          <t>oop</t>
        </is>
      </c>
      <c r="C83" s="21" t="inlineStr">
        <is>
          <t>nfm</t>
        </is>
      </c>
      <c r="D83" s="14">
        <f>INDEX(Mapping!$D$5:$D$20,MATCH($C83,SubKey,0))</f>
        <v/>
      </c>
      <c r="E83" s="14">
        <f>INDEX(Mapping!$C$30:$C$37,MATCH($B83,FuelKey,0))</f>
        <v/>
      </c>
      <c r="F83" s="14">
        <f>INDEX(Mapping!$D$30:$D$37,MATCH($B83,FuelKey,0))</f>
        <v/>
      </c>
      <c r="G83" s="14">
        <f>INDEX(Mapping!$E$30:$E$37,MATCH($B83,FuelKey,0))</f>
        <v/>
      </c>
      <c r="H83" s="14">
        <f>INDEX(Mapping!$F$5:$F$20,MATCH($C83,SubKey,0))</f>
        <v/>
      </c>
      <c r="I83" s="14">
        <f>$B83&amp;"."&amp;IF($G83="sub",$H83,"all")</f>
        <v/>
      </c>
      <c r="J83" s="14">
        <f>INDEX(Mapping!$E$5:$E$20,MATCH($C83,SubKey,0))</f>
        <v/>
      </c>
      <c r="K83" s="14">
        <f>INDEX(Mapping!$G$30:$G$37,MATCH($B83,FuelKey,0))</f>
        <v/>
      </c>
      <c r="L83" s="14">
        <f>INDEX(Mapping!$H$30:$H$37,MATCH($B83,FuelKey,0))</f>
        <v/>
      </c>
      <c r="M83" s="14">
        <f>INDEX(Mapping!$H$5:$H$20,MATCH($C83,SubKey,0))</f>
        <v/>
      </c>
      <c r="N83" s="14">
        <f>INDEX(Mapping!$E$50:$E$63,MATCH($I83,Mapping!$A$50:$A$63,0))</f>
        <v/>
      </c>
      <c r="O83" s="23">
        <f>INDEX(ElaVal,MATCH("inc|"&amp;$E83&amp;"|"&amp;$D83,ElaKey,0),MATCH(Settings!$C$6,ElaGroup,0))</f>
        <v/>
      </c>
      <c r="P83" s="23">
        <f>INDEX(ElaVal,MATCH("usg|"&amp;$E83&amp;"|"&amp;$D83,ElaKey,0),MATCH(Settings!$C$6,ElaGroup,0))</f>
        <v/>
      </c>
      <c r="Q83" s="23">
        <f>INDEX(ElaVal,MATCH("eff|"&amp;$E83&amp;"|"&amp;$D83,ElaKey,0),MATCH(Settings!$C$6,ElaGroup,0))</f>
        <v/>
      </c>
      <c r="R83" s="13">
        <f>INDEX(ElaVal,MATCH("aei|"&amp;$F83&amp;"|"&amp;$D83,ElaKey,0),MATCH(Settings!$C$6,ElaGroup,0))</f>
        <v/>
      </c>
      <c r="S83" s="16">
        <f>(1/(1+$R83))^(1+$P83)</f>
        <v/>
      </c>
      <c r="T83" s="23">
        <f>$Q83*(1+$P83)</f>
        <v/>
      </c>
      <c r="U83" s="14">
        <f>INDEX(Inputs_prices!$E$7:$E$18,MATCH($I83,Inputs_prices!$A$7:$A$18,0))</f>
        <v/>
      </c>
      <c r="V83" s="13">
        <f>INDEX(Inputs_prices!$R$7:$R$18,MATCH($I83,Inputs_prices!$A$7:$A$18,0))</f>
        <v/>
      </c>
      <c r="W83" s="16">
        <f>INDEX(EFVal,MATCH(Settings!$C$4&amp;"|"&amp;$B83&amp;"|"&amp;$J83,EFKey,0))</f>
        <v/>
      </c>
      <c r="X83" s="40">
        <f>INDEX(ConsVal,MATCH(Settings!$C$4&amp;"|"&amp;Settings!$C$7&amp;"|"&amp;$C83&amp;"|"&amp;$B83,ConsKey,0))</f>
        <v/>
      </c>
      <c r="Y83" s="14">
        <f>INDEX(Mapping!$I$5:$I$20,MATCH($C83,SubKey,0))</f>
        <v/>
      </c>
      <c r="Z83" s="32">
        <f>INDEX(ECPCov,MATCH("ecs."&amp;$Y83,ECPKey,0))*INDEX(ECPCov,MATCH("ecf."&amp;$B83,ECPKey,0))</f>
        <v/>
      </c>
      <c r="AA83" s="32">
        <f>INDEX(ECPCov,MATCH("ees."&amp;$Y83,ECPKey,0))*INDEX(ECPCov,MATCH("eef."&amp;$B83,ECPKey,0))</f>
        <v/>
      </c>
    </row>
    <row r="84">
      <c r="A84" s="14">
        <f>$B84&amp;"|"&amp;$C84</f>
        <v/>
      </c>
      <c r="B84" s="21" t="inlineStr">
        <is>
          <t>bio</t>
        </is>
      </c>
      <c r="C84" s="21" t="inlineStr">
        <is>
          <t>nfm</t>
        </is>
      </c>
      <c r="D84" s="14">
        <f>INDEX(Mapping!$D$5:$D$20,MATCH($C84,SubKey,0))</f>
        <v/>
      </c>
      <c r="E84" s="14">
        <f>INDEX(Mapping!$C$30:$C$37,MATCH($B84,FuelKey,0))</f>
        <v/>
      </c>
      <c r="F84" s="14">
        <f>INDEX(Mapping!$D$30:$D$37,MATCH($B84,FuelKey,0))</f>
        <v/>
      </c>
      <c r="G84" s="14">
        <f>INDEX(Mapping!$E$30:$E$37,MATCH($B84,FuelKey,0))</f>
        <v/>
      </c>
      <c r="H84" s="14">
        <f>INDEX(Mapping!$F$5:$F$20,MATCH($C84,SubKey,0))</f>
        <v/>
      </c>
      <c r="I84" s="14">
        <f>$B84&amp;"."&amp;IF($G84="sub",$H84,"all")</f>
        <v/>
      </c>
      <c r="J84" s="14">
        <f>INDEX(Mapping!$E$5:$E$20,MATCH($C84,SubKey,0))</f>
        <v/>
      </c>
      <c r="K84" s="14">
        <f>INDEX(Mapping!$G$30:$G$37,MATCH($B84,FuelKey,0))</f>
        <v/>
      </c>
      <c r="L84" s="14">
        <f>INDEX(Mapping!$H$30:$H$37,MATCH($B84,FuelKey,0))</f>
        <v/>
      </c>
      <c r="M84" s="14">
        <f>INDEX(Mapping!$H$5:$H$20,MATCH($C84,SubKey,0))</f>
        <v/>
      </c>
      <c r="N84" s="14">
        <f>INDEX(Mapping!$E$50:$E$63,MATCH($I84,Mapping!$A$50:$A$63,0))</f>
        <v/>
      </c>
      <c r="O84" s="23">
        <f>INDEX(ElaVal,MATCH("inc|"&amp;$E84&amp;"|"&amp;$D84,ElaKey,0),MATCH(Settings!$C$6,ElaGroup,0))</f>
        <v/>
      </c>
      <c r="P84" s="23">
        <f>INDEX(ElaVal,MATCH("usg|"&amp;$E84&amp;"|"&amp;$D84,ElaKey,0),MATCH(Settings!$C$6,ElaGroup,0))</f>
        <v/>
      </c>
      <c r="Q84" s="23">
        <f>INDEX(ElaVal,MATCH("eff|"&amp;$E84&amp;"|"&amp;$D84,ElaKey,0),MATCH(Settings!$C$6,ElaGroup,0))</f>
        <v/>
      </c>
      <c r="R84" s="13">
        <f>INDEX(ElaVal,MATCH("aei|"&amp;$F84&amp;"|"&amp;$D84,ElaKey,0),MATCH(Settings!$C$6,ElaGroup,0))</f>
        <v/>
      </c>
      <c r="S84" s="16">
        <f>(1/(1+$R84))^(1+$P84)</f>
        <v/>
      </c>
      <c r="T84" s="23">
        <f>$Q84*(1+$P84)</f>
        <v/>
      </c>
      <c r="U84" s="14">
        <f>INDEX(Inputs_prices!$E$7:$E$18,MATCH($I84,Inputs_prices!$A$7:$A$18,0))</f>
        <v/>
      </c>
      <c r="V84" s="13">
        <f>INDEX(Inputs_prices!$R$7:$R$18,MATCH($I84,Inputs_prices!$A$7:$A$18,0))</f>
        <v/>
      </c>
      <c r="W84" s="16">
        <f>INDEX(EFVal,MATCH(Settings!$C$4&amp;"|"&amp;$B84&amp;"|"&amp;$J84,EFKey,0))</f>
        <v/>
      </c>
      <c r="X84" s="40">
        <f>INDEX(ConsVal,MATCH(Settings!$C$4&amp;"|"&amp;Settings!$C$7&amp;"|"&amp;$C84&amp;"|"&amp;$B84,ConsKey,0))</f>
        <v/>
      </c>
      <c r="Y84" s="14">
        <f>INDEX(Mapping!$I$5:$I$20,MATCH($C84,SubKey,0))</f>
        <v/>
      </c>
      <c r="Z84" s="32">
        <f>INDEX(ECPCov,MATCH("ecs."&amp;$Y84,ECPKey,0))*INDEX(ECPCov,MATCH("ecf."&amp;$B84,ECPKey,0))</f>
        <v/>
      </c>
      <c r="AA84" s="32">
        <f>INDEX(ECPCov,MATCH("ees."&amp;$Y84,ECPKey,0))*INDEX(ECPCov,MATCH("eef."&amp;$B84,ECPKey,0))</f>
        <v/>
      </c>
    </row>
    <row r="85">
      <c r="A85" s="14">
        <f>$B85&amp;"|"&amp;$C85</f>
        <v/>
      </c>
      <c r="B85" s="21" t="inlineStr">
        <is>
          <t>coa</t>
        </is>
      </c>
      <c r="C85" s="21" t="inlineStr">
        <is>
          <t>mac</t>
        </is>
      </c>
      <c r="D85" s="14">
        <f>INDEX(Mapping!$D$5:$D$20,MATCH($C85,SubKey,0))</f>
        <v/>
      </c>
      <c r="E85" s="14">
        <f>INDEX(Mapping!$C$30:$C$37,MATCH($B85,FuelKey,0))</f>
        <v/>
      </c>
      <c r="F85" s="14">
        <f>INDEX(Mapping!$D$30:$D$37,MATCH($B85,FuelKey,0))</f>
        <v/>
      </c>
      <c r="G85" s="14">
        <f>INDEX(Mapping!$E$30:$E$37,MATCH($B85,FuelKey,0))</f>
        <v/>
      </c>
      <c r="H85" s="14">
        <f>INDEX(Mapping!$F$5:$F$20,MATCH($C85,SubKey,0))</f>
        <v/>
      </c>
      <c r="I85" s="14">
        <f>$B85&amp;"."&amp;IF($G85="sub",$H85,"all")</f>
        <v/>
      </c>
      <c r="J85" s="14">
        <f>INDEX(Mapping!$E$5:$E$20,MATCH($C85,SubKey,0))</f>
        <v/>
      </c>
      <c r="K85" s="14">
        <f>INDEX(Mapping!$G$30:$G$37,MATCH($B85,FuelKey,0))</f>
        <v/>
      </c>
      <c r="L85" s="14">
        <f>INDEX(Mapping!$H$30:$H$37,MATCH($B85,FuelKey,0))</f>
        <v/>
      </c>
      <c r="M85" s="14">
        <f>INDEX(Mapping!$H$5:$H$20,MATCH($C85,SubKey,0))</f>
        <v/>
      </c>
      <c r="N85" s="14">
        <f>INDEX(Mapping!$E$50:$E$63,MATCH($I85,Mapping!$A$50:$A$63,0))</f>
        <v/>
      </c>
      <c r="O85" s="23">
        <f>INDEX(ElaVal,MATCH("inc|"&amp;$E85&amp;"|"&amp;$D85,ElaKey,0),MATCH(Settings!$C$6,ElaGroup,0))</f>
        <v/>
      </c>
      <c r="P85" s="23">
        <f>INDEX(ElaVal,MATCH("usg|"&amp;$E85&amp;"|"&amp;$D85,ElaKey,0),MATCH(Settings!$C$6,ElaGroup,0))</f>
        <v/>
      </c>
      <c r="Q85" s="23">
        <f>INDEX(ElaVal,MATCH("eff|"&amp;$E85&amp;"|"&amp;$D85,ElaKey,0),MATCH(Settings!$C$6,ElaGroup,0))</f>
        <v/>
      </c>
      <c r="R85" s="13">
        <f>INDEX(ElaVal,MATCH("aei|"&amp;$F85&amp;"|"&amp;$D85,ElaKey,0),MATCH(Settings!$C$6,ElaGroup,0))</f>
        <v/>
      </c>
      <c r="S85" s="16">
        <f>(1/(1+$R85))^(1+$P85)</f>
        <v/>
      </c>
      <c r="T85" s="23">
        <f>$Q85*(1+$P85)</f>
        <v/>
      </c>
      <c r="U85" s="14">
        <f>INDEX(Inputs_prices!$E$7:$E$18,MATCH($I85,Inputs_prices!$A$7:$A$18,0))</f>
        <v/>
      </c>
      <c r="V85" s="13">
        <f>INDEX(Inputs_prices!$R$7:$R$18,MATCH($I85,Inputs_prices!$A$7:$A$18,0))</f>
        <v/>
      </c>
      <c r="W85" s="16">
        <f>INDEX(EFVal,MATCH(Settings!$C$4&amp;"|"&amp;$B85&amp;"|"&amp;$J85,EFKey,0))</f>
        <v/>
      </c>
      <c r="X85" s="40">
        <f>INDEX(ConsVal,MATCH(Settings!$C$4&amp;"|"&amp;Settings!$C$7&amp;"|"&amp;$C85&amp;"|"&amp;$B85,ConsKey,0))</f>
        <v/>
      </c>
      <c r="Y85" s="14">
        <f>INDEX(Mapping!$I$5:$I$20,MATCH($C85,SubKey,0))</f>
        <v/>
      </c>
      <c r="Z85" s="32">
        <f>INDEX(ECPCov,MATCH("ecs."&amp;$Y85,ECPKey,0))*INDEX(ECPCov,MATCH("ecf."&amp;$B85,ECPKey,0))</f>
        <v/>
      </c>
      <c r="AA85" s="32">
        <f>INDEX(ECPCov,MATCH("ees."&amp;$Y85,ECPKey,0))*INDEX(ECPCov,MATCH("eef."&amp;$B85,ECPKey,0))</f>
        <v/>
      </c>
    </row>
    <row r="86">
      <c r="A86" s="14">
        <f>$B86&amp;"|"&amp;$C86</f>
        <v/>
      </c>
      <c r="B86" s="21" t="inlineStr">
        <is>
          <t>nga</t>
        </is>
      </c>
      <c r="C86" s="21" t="inlineStr">
        <is>
          <t>mac</t>
        </is>
      </c>
      <c r="D86" s="14">
        <f>INDEX(Mapping!$D$5:$D$20,MATCH($C86,SubKey,0))</f>
        <v/>
      </c>
      <c r="E86" s="14">
        <f>INDEX(Mapping!$C$30:$C$37,MATCH($B86,FuelKey,0))</f>
        <v/>
      </c>
      <c r="F86" s="14">
        <f>INDEX(Mapping!$D$30:$D$37,MATCH($B86,FuelKey,0))</f>
        <v/>
      </c>
      <c r="G86" s="14">
        <f>INDEX(Mapping!$E$30:$E$37,MATCH($B86,FuelKey,0))</f>
        <v/>
      </c>
      <c r="H86" s="14">
        <f>INDEX(Mapping!$F$5:$F$20,MATCH($C86,SubKey,0))</f>
        <v/>
      </c>
      <c r="I86" s="14">
        <f>$B86&amp;"."&amp;IF($G86="sub",$H86,"all")</f>
        <v/>
      </c>
      <c r="J86" s="14">
        <f>INDEX(Mapping!$E$5:$E$20,MATCH($C86,SubKey,0))</f>
        <v/>
      </c>
      <c r="K86" s="14">
        <f>INDEX(Mapping!$G$30:$G$37,MATCH($B86,FuelKey,0))</f>
        <v/>
      </c>
      <c r="L86" s="14">
        <f>INDEX(Mapping!$H$30:$H$37,MATCH($B86,FuelKey,0))</f>
        <v/>
      </c>
      <c r="M86" s="14">
        <f>INDEX(Mapping!$H$5:$H$20,MATCH($C86,SubKey,0))</f>
        <v/>
      </c>
      <c r="N86" s="14">
        <f>INDEX(Mapping!$E$50:$E$63,MATCH($I86,Mapping!$A$50:$A$63,0))</f>
        <v/>
      </c>
      <c r="O86" s="23">
        <f>INDEX(ElaVal,MATCH("inc|"&amp;$E86&amp;"|"&amp;$D86,ElaKey,0),MATCH(Settings!$C$6,ElaGroup,0))</f>
        <v/>
      </c>
      <c r="P86" s="23">
        <f>INDEX(ElaVal,MATCH("usg|"&amp;$E86&amp;"|"&amp;$D86,ElaKey,0),MATCH(Settings!$C$6,ElaGroup,0))</f>
        <v/>
      </c>
      <c r="Q86" s="23">
        <f>INDEX(ElaVal,MATCH("eff|"&amp;$E86&amp;"|"&amp;$D86,ElaKey,0),MATCH(Settings!$C$6,ElaGroup,0))</f>
        <v/>
      </c>
      <c r="R86" s="13">
        <f>INDEX(ElaVal,MATCH("aei|"&amp;$F86&amp;"|"&amp;$D86,ElaKey,0),MATCH(Settings!$C$6,ElaGroup,0))</f>
        <v/>
      </c>
      <c r="S86" s="16">
        <f>(1/(1+$R86))^(1+$P86)</f>
        <v/>
      </c>
      <c r="T86" s="23">
        <f>$Q86*(1+$P86)</f>
        <v/>
      </c>
      <c r="U86" s="14">
        <f>INDEX(Inputs_prices!$E$7:$E$18,MATCH($I86,Inputs_prices!$A$7:$A$18,0))</f>
        <v/>
      </c>
      <c r="V86" s="13">
        <f>INDEX(Inputs_prices!$R$7:$R$18,MATCH($I86,Inputs_prices!$A$7:$A$18,0))</f>
        <v/>
      </c>
      <c r="W86" s="16">
        <f>INDEX(EFVal,MATCH(Settings!$C$4&amp;"|"&amp;$B86&amp;"|"&amp;$J86,EFKey,0))</f>
        <v/>
      </c>
      <c r="X86" s="40">
        <f>INDEX(ConsVal,MATCH(Settings!$C$4&amp;"|"&amp;Settings!$C$7&amp;"|"&amp;$C86&amp;"|"&amp;$B86,ConsKey,0))</f>
        <v/>
      </c>
      <c r="Y86" s="14">
        <f>INDEX(Mapping!$I$5:$I$20,MATCH($C86,SubKey,0))</f>
        <v/>
      </c>
      <c r="Z86" s="32">
        <f>INDEX(ECPCov,MATCH("ecs."&amp;$Y86,ECPKey,0))*INDEX(ECPCov,MATCH("ecf."&amp;$B86,ECPKey,0))</f>
        <v/>
      </c>
      <c r="AA86" s="32">
        <f>INDEX(ECPCov,MATCH("ees."&amp;$Y86,ECPKey,0))*INDEX(ECPCov,MATCH("eef."&amp;$B86,ECPKey,0))</f>
        <v/>
      </c>
    </row>
    <row r="87">
      <c r="A87" s="14">
        <f>$B87&amp;"|"&amp;$C87</f>
        <v/>
      </c>
      <c r="B87" s="21" t="inlineStr">
        <is>
          <t>gso</t>
        </is>
      </c>
      <c r="C87" s="21" t="inlineStr">
        <is>
          <t>mac</t>
        </is>
      </c>
      <c r="D87" s="14">
        <f>INDEX(Mapping!$D$5:$D$20,MATCH($C87,SubKey,0))</f>
        <v/>
      </c>
      <c r="E87" s="14">
        <f>INDEX(Mapping!$C$30:$C$37,MATCH($B87,FuelKey,0))</f>
        <v/>
      </c>
      <c r="F87" s="14">
        <f>INDEX(Mapping!$D$30:$D$37,MATCH($B87,FuelKey,0))</f>
        <v/>
      </c>
      <c r="G87" s="14">
        <f>INDEX(Mapping!$E$30:$E$37,MATCH($B87,FuelKey,0))</f>
        <v/>
      </c>
      <c r="H87" s="14">
        <f>INDEX(Mapping!$F$5:$F$20,MATCH($C87,SubKey,0))</f>
        <v/>
      </c>
      <c r="I87" s="14">
        <f>$B87&amp;"."&amp;IF($G87="sub",$H87,"all")</f>
        <v/>
      </c>
      <c r="J87" s="14">
        <f>INDEX(Mapping!$E$5:$E$20,MATCH($C87,SubKey,0))</f>
        <v/>
      </c>
      <c r="K87" s="14">
        <f>INDEX(Mapping!$G$30:$G$37,MATCH($B87,FuelKey,0))</f>
        <v/>
      </c>
      <c r="L87" s="14">
        <f>INDEX(Mapping!$H$30:$H$37,MATCH($B87,FuelKey,0))</f>
        <v/>
      </c>
      <c r="M87" s="14">
        <f>INDEX(Mapping!$H$5:$H$20,MATCH($C87,SubKey,0))</f>
        <v/>
      </c>
      <c r="N87" s="14">
        <f>INDEX(Mapping!$E$50:$E$63,MATCH($I87,Mapping!$A$50:$A$63,0))</f>
        <v/>
      </c>
      <c r="O87" s="23">
        <f>INDEX(ElaVal,MATCH("inc|"&amp;$E87&amp;"|"&amp;$D87,ElaKey,0),MATCH(Settings!$C$6,ElaGroup,0))</f>
        <v/>
      </c>
      <c r="P87" s="23">
        <f>INDEX(ElaVal,MATCH("usg|"&amp;$E87&amp;"|"&amp;$D87,ElaKey,0),MATCH(Settings!$C$6,ElaGroup,0))</f>
        <v/>
      </c>
      <c r="Q87" s="23">
        <f>INDEX(ElaVal,MATCH("eff|"&amp;$E87&amp;"|"&amp;$D87,ElaKey,0),MATCH(Settings!$C$6,ElaGroup,0))</f>
        <v/>
      </c>
      <c r="R87" s="13">
        <f>INDEX(ElaVal,MATCH("aei|"&amp;$F87&amp;"|"&amp;$D87,ElaKey,0),MATCH(Settings!$C$6,ElaGroup,0))</f>
        <v/>
      </c>
      <c r="S87" s="16">
        <f>(1/(1+$R87))^(1+$P87)</f>
        <v/>
      </c>
      <c r="T87" s="23">
        <f>$Q87*(1+$P87)</f>
        <v/>
      </c>
      <c r="U87" s="14">
        <f>INDEX(Inputs_prices!$E$7:$E$18,MATCH($I87,Inputs_prices!$A$7:$A$18,0))</f>
        <v/>
      </c>
      <c r="V87" s="13">
        <f>INDEX(Inputs_prices!$R$7:$R$18,MATCH($I87,Inputs_prices!$A$7:$A$18,0))</f>
        <v/>
      </c>
      <c r="W87" s="16">
        <f>INDEX(EFVal,MATCH(Settings!$C$4&amp;"|"&amp;$B87&amp;"|"&amp;$J87,EFKey,0))</f>
        <v/>
      </c>
      <c r="X87" s="40">
        <f>INDEX(ConsVal,MATCH(Settings!$C$4&amp;"|"&amp;Settings!$C$7&amp;"|"&amp;$C87&amp;"|"&amp;$B87,ConsKey,0))</f>
        <v/>
      </c>
      <c r="Y87" s="14">
        <f>INDEX(Mapping!$I$5:$I$20,MATCH($C87,SubKey,0))</f>
        <v/>
      </c>
      <c r="Z87" s="32">
        <f>INDEX(ECPCov,MATCH("ecs."&amp;$Y87,ECPKey,0))*INDEX(ECPCov,MATCH("ecf."&amp;$B87,ECPKey,0))</f>
        <v/>
      </c>
      <c r="AA87" s="32">
        <f>INDEX(ECPCov,MATCH("ees."&amp;$Y87,ECPKey,0))*INDEX(ECPCov,MATCH("eef."&amp;$B87,ECPKey,0))</f>
        <v/>
      </c>
    </row>
    <row r="88">
      <c r="A88" s="14">
        <f>$B88&amp;"|"&amp;$C88</f>
        <v/>
      </c>
      <c r="B88" s="21" t="inlineStr">
        <is>
          <t>die</t>
        </is>
      </c>
      <c r="C88" s="21" t="inlineStr">
        <is>
          <t>mac</t>
        </is>
      </c>
      <c r="D88" s="14">
        <f>INDEX(Mapping!$D$5:$D$20,MATCH($C88,SubKey,0))</f>
        <v/>
      </c>
      <c r="E88" s="14">
        <f>INDEX(Mapping!$C$30:$C$37,MATCH($B88,FuelKey,0))</f>
        <v/>
      </c>
      <c r="F88" s="14">
        <f>INDEX(Mapping!$D$30:$D$37,MATCH($B88,FuelKey,0))</f>
        <v/>
      </c>
      <c r="G88" s="14">
        <f>INDEX(Mapping!$E$30:$E$37,MATCH($B88,FuelKey,0))</f>
        <v/>
      </c>
      <c r="H88" s="14">
        <f>INDEX(Mapping!$F$5:$F$20,MATCH($C88,SubKey,0))</f>
        <v/>
      </c>
      <c r="I88" s="14">
        <f>$B88&amp;"."&amp;IF($G88="sub",$H88,"all")</f>
        <v/>
      </c>
      <c r="J88" s="14">
        <f>INDEX(Mapping!$E$5:$E$20,MATCH($C88,SubKey,0))</f>
        <v/>
      </c>
      <c r="K88" s="14">
        <f>INDEX(Mapping!$G$30:$G$37,MATCH($B88,FuelKey,0))</f>
        <v/>
      </c>
      <c r="L88" s="14">
        <f>INDEX(Mapping!$H$30:$H$37,MATCH($B88,FuelKey,0))</f>
        <v/>
      </c>
      <c r="M88" s="14">
        <f>INDEX(Mapping!$H$5:$H$20,MATCH($C88,SubKey,0))</f>
        <v/>
      </c>
      <c r="N88" s="14">
        <f>INDEX(Mapping!$E$50:$E$63,MATCH($I88,Mapping!$A$50:$A$63,0))</f>
        <v/>
      </c>
      <c r="O88" s="23">
        <f>INDEX(ElaVal,MATCH("inc|"&amp;$E88&amp;"|"&amp;$D88,ElaKey,0),MATCH(Settings!$C$6,ElaGroup,0))</f>
        <v/>
      </c>
      <c r="P88" s="23">
        <f>INDEX(ElaVal,MATCH("usg|"&amp;$E88&amp;"|"&amp;$D88,ElaKey,0),MATCH(Settings!$C$6,ElaGroup,0))</f>
        <v/>
      </c>
      <c r="Q88" s="23">
        <f>INDEX(ElaVal,MATCH("eff|"&amp;$E88&amp;"|"&amp;$D88,ElaKey,0),MATCH(Settings!$C$6,ElaGroup,0))</f>
        <v/>
      </c>
      <c r="R88" s="13">
        <f>INDEX(ElaVal,MATCH("aei|"&amp;$F88&amp;"|"&amp;$D88,ElaKey,0),MATCH(Settings!$C$6,ElaGroup,0))</f>
        <v/>
      </c>
      <c r="S88" s="16">
        <f>(1/(1+$R88))^(1+$P88)</f>
        <v/>
      </c>
      <c r="T88" s="23">
        <f>$Q88*(1+$P88)</f>
        <v/>
      </c>
      <c r="U88" s="14">
        <f>INDEX(Inputs_prices!$E$7:$E$18,MATCH($I88,Inputs_prices!$A$7:$A$18,0))</f>
        <v/>
      </c>
      <c r="V88" s="13">
        <f>INDEX(Inputs_prices!$R$7:$R$18,MATCH($I88,Inputs_prices!$A$7:$A$18,0))</f>
        <v/>
      </c>
      <c r="W88" s="16">
        <f>INDEX(EFVal,MATCH(Settings!$C$4&amp;"|"&amp;$B88&amp;"|"&amp;$J88,EFKey,0))</f>
        <v/>
      </c>
      <c r="X88" s="40">
        <f>INDEX(ConsVal,MATCH(Settings!$C$4&amp;"|"&amp;Settings!$C$7&amp;"|"&amp;$C88&amp;"|"&amp;$B88,ConsKey,0))</f>
        <v/>
      </c>
      <c r="Y88" s="14">
        <f>INDEX(Mapping!$I$5:$I$20,MATCH($C88,SubKey,0))</f>
        <v/>
      </c>
      <c r="Z88" s="32">
        <f>INDEX(ECPCov,MATCH("ecs."&amp;$Y88,ECPKey,0))*INDEX(ECPCov,MATCH("ecf."&amp;$B88,ECPKey,0))</f>
        <v/>
      </c>
      <c r="AA88" s="32">
        <f>INDEX(ECPCov,MATCH("ees."&amp;$Y88,ECPKey,0))*INDEX(ECPCov,MATCH("eef."&amp;$B88,ECPKey,0))</f>
        <v/>
      </c>
    </row>
    <row r="89">
      <c r="A89" s="14">
        <f>$B89&amp;"|"&amp;$C89</f>
        <v/>
      </c>
      <c r="B89" s="21" t="inlineStr">
        <is>
          <t>lpg</t>
        </is>
      </c>
      <c r="C89" s="21" t="inlineStr">
        <is>
          <t>mac</t>
        </is>
      </c>
      <c r="D89" s="14">
        <f>INDEX(Mapping!$D$5:$D$20,MATCH($C89,SubKey,0))</f>
        <v/>
      </c>
      <c r="E89" s="14">
        <f>INDEX(Mapping!$C$30:$C$37,MATCH($B89,FuelKey,0))</f>
        <v/>
      </c>
      <c r="F89" s="14">
        <f>INDEX(Mapping!$D$30:$D$37,MATCH($B89,FuelKey,0))</f>
        <v/>
      </c>
      <c r="G89" s="14">
        <f>INDEX(Mapping!$E$30:$E$37,MATCH($B89,FuelKey,0))</f>
        <v/>
      </c>
      <c r="H89" s="14">
        <f>INDEX(Mapping!$F$5:$F$20,MATCH($C89,SubKey,0))</f>
        <v/>
      </c>
      <c r="I89" s="14">
        <f>$B89&amp;"."&amp;IF($G89="sub",$H89,"all")</f>
        <v/>
      </c>
      <c r="J89" s="14">
        <f>INDEX(Mapping!$E$5:$E$20,MATCH($C89,SubKey,0))</f>
        <v/>
      </c>
      <c r="K89" s="14">
        <f>INDEX(Mapping!$G$30:$G$37,MATCH($B89,FuelKey,0))</f>
        <v/>
      </c>
      <c r="L89" s="14">
        <f>INDEX(Mapping!$H$30:$H$37,MATCH($B89,FuelKey,0))</f>
        <v/>
      </c>
      <c r="M89" s="14">
        <f>INDEX(Mapping!$H$5:$H$20,MATCH($C89,SubKey,0))</f>
        <v/>
      </c>
      <c r="N89" s="14">
        <f>INDEX(Mapping!$E$50:$E$63,MATCH($I89,Mapping!$A$50:$A$63,0))</f>
        <v/>
      </c>
      <c r="O89" s="23">
        <f>INDEX(ElaVal,MATCH("inc|"&amp;$E89&amp;"|"&amp;$D89,ElaKey,0),MATCH(Settings!$C$6,ElaGroup,0))</f>
        <v/>
      </c>
      <c r="P89" s="23">
        <f>INDEX(ElaVal,MATCH("usg|"&amp;$E89&amp;"|"&amp;$D89,ElaKey,0),MATCH(Settings!$C$6,ElaGroup,0))</f>
        <v/>
      </c>
      <c r="Q89" s="23">
        <f>INDEX(ElaVal,MATCH("eff|"&amp;$E89&amp;"|"&amp;$D89,ElaKey,0),MATCH(Settings!$C$6,ElaGroup,0))</f>
        <v/>
      </c>
      <c r="R89" s="13">
        <f>INDEX(ElaVal,MATCH("aei|"&amp;$F89&amp;"|"&amp;$D89,ElaKey,0),MATCH(Settings!$C$6,ElaGroup,0))</f>
        <v/>
      </c>
      <c r="S89" s="16">
        <f>(1/(1+$R89))^(1+$P89)</f>
        <v/>
      </c>
      <c r="T89" s="23">
        <f>$Q89*(1+$P89)</f>
        <v/>
      </c>
      <c r="U89" s="14">
        <f>INDEX(Inputs_prices!$E$7:$E$18,MATCH($I89,Inputs_prices!$A$7:$A$18,0))</f>
        <v/>
      </c>
      <c r="V89" s="13">
        <f>INDEX(Inputs_prices!$R$7:$R$18,MATCH($I89,Inputs_prices!$A$7:$A$18,0))</f>
        <v/>
      </c>
      <c r="W89" s="16">
        <f>INDEX(EFVal,MATCH(Settings!$C$4&amp;"|"&amp;$B89&amp;"|"&amp;$J89,EFKey,0))</f>
        <v/>
      </c>
      <c r="X89" s="40">
        <f>INDEX(ConsVal,MATCH(Settings!$C$4&amp;"|"&amp;Settings!$C$7&amp;"|"&amp;$C89&amp;"|"&amp;$B89,ConsKey,0))</f>
        <v/>
      </c>
      <c r="Y89" s="14">
        <f>INDEX(Mapping!$I$5:$I$20,MATCH($C89,SubKey,0))</f>
        <v/>
      </c>
      <c r="Z89" s="32">
        <f>INDEX(ECPCov,MATCH("ecs."&amp;$Y89,ECPKey,0))*INDEX(ECPCov,MATCH("ecf."&amp;$B89,ECPKey,0))</f>
        <v/>
      </c>
      <c r="AA89" s="32">
        <f>INDEX(ECPCov,MATCH("ees."&amp;$Y89,ECPKey,0))*INDEX(ECPCov,MATCH("eef."&amp;$B89,ECPKey,0))</f>
        <v/>
      </c>
    </row>
    <row r="90">
      <c r="A90" s="14">
        <f>$B90&amp;"|"&amp;$C90</f>
        <v/>
      </c>
      <c r="B90" s="21" t="inlineStr">
        <is>
          <t>ker</t>
        </is>
      </c>
      <c r="C90" s="21" t="inlineStr">
        <is>
          <t>mac</t>
        </is>
      </c>
      <c r="D90" s="14">
        <f>INDEX(Mapping!$D$5:$D$20,MATCH($C90,SubKey,0))</f>
        <v/>
      </c>
      <c r="E90" s="14">
        <f>INDEX(Mapping!$C$30:$C$37,MATCH($B90,FuelKey,0))</f>
        <v/>
      </c>
      <c r="F90" s="14">
        <f>INDEX(Mapping!$D$30:$D$37,MATCH($B90,FuelKey,0))</f>
        <v/>
      </c>
      <c r="G90" s="14">
        <f>INDEX(Mapping!$E$30:$E$37,MATCH($B90,FuelKey,0))</f>
        <v/>
      </c>
      <c r="H90" s="14">
        <f>INDEX(Mapping!$F$5:$F$20,MATCH($C90,SubKey,0))</f>
        <v/>
      </c>
      <c r="I90" s="14">
        <f>$B90&amp;"."&amp;IF($G90="sub",$H90,"all")</f>
        <v/>
      </c>
      <c r="J90" s="14">
        <f>INDEX(Mapping!$E$5:$E$20,MATCH($C90,SubKey,0))</f>
        <v/>
      </c>
      <c r="K90" s="14">
        <f>INDEX(Mapping!$G$30:$G$37,MATCH($B90,FuelKey,0))</f>
        <v/>
      </c>
      <c r="L90" s="14">
        <f>INDEX(Mapping!$H$30:$H$37,MATCH($B90,FuelKey,0))</f>
        <v/>
      </c>
      <c r="M90" s="14">
        <f>INDEX(Mapping!$H$5:$H$20,MATCH($C90,SubKey,0))</f>
        <v/>
      </c>
      <c r="N90" s="14">
        <f>INDEX(Mapping!$E$50:$E$63,MATCH($I90,Mapping!$A$50:$A$63,0))</f>
        <v/>
      </c>
      <c r="O90" s="23">
        <f>INDEX(ElaVal,MATCH("inc|"&amp;$E90&amp;"|"&amp;$D90,ElaKey,0),MATCH(Settings!$C$6,ElaGroup,0))</f>
        <v/>
      </c>
      <c r="P90" s="23">
        <f>INDEX(ElaVal,MATCH("usg|"&amp;$E90&amp;"|"&amp;$D90,ElaKey,0),MATCH(Settings!$C$6,ElaGroup,0))</f>
        <v/>
      </c>
      <c r="Q90" s="23">
        <f>INDEX(ElaVal,MATCH("eff|"&amp;$E90&amp;"|"&amp;$D90,ElaKey,0),MATCH(Settings!$C$6,ElaGroup,0))</f>
        <v/>
      </c>
      <c r="R90" s="13">
        <f>INDEX(ElaVal,MATCH("aei|"&amp;$F90&amp;"|"&amp;$D90,ElaKey,0),MATCH(Settings!$C$6,ElaGroup,0))</f>
        <v/>
      </c>
      <c r="S90" s="16">
        <f>(1/(1+$R90))^(1+$P90)</f>
        <v/>
      </c>
      <c r="T90" s="23">
        <f>$Q90*(1+$P90)</f>
        <v/>
      </c>
      <c r="U90" s="14">
        <f>INDEX(Inputs_prices!$E$7:$E$18,MATCH($I90,Inputs_prices!$A$7:$A$18,0))</f>
        <v/>
      </c>
      <c r="V90" s="13">
        <f>INDEX(Inputs_prices!$R$7:$R$18,MATCH($I90,Inputs_prices!$A$7:$A$18,0))</f>
        <v/>
      </c>
      <c r="W90" s="16">
        <f>INDEX(EFVal,MATCH(Settings!$C$4&amp;"|"&amp;$B90&amp;"|"&amp;$J90,EFKey,0))</f>
        <v/>
      </c>
      <c r="X90" s="40">
        <f>INDEX(ConsVal,MATCH(Settings!$C$4&amp;"|"&amp;Settings!$C$7&amp;"|"&amp;$C90&amp;"|"&amp;$B90,ConsKey,0))</f>
        <v/>
      </c>
      <c r="Y90" s="14">
        <f>INDEX(Mapping!$I$5:$I$20,MATCH($C90,SubKey,0))</f>
        <v/>
      </c>
      <c r="Z90" s="32">
        <f>INDEX(ECPCov,MATCH("ecs."&amp;$Y90,ECPKey,0))*INDEX(ECPCov,MATCH("ecf."&amp;$B90,ECPKey,0))</f>
        <v/>
      </c>
      <c r="AA90" s="32">
        <f>INDEX(ECPCov,MATCH("ees."&amp;$Y90,ECPKey,0))*INDEX(ECPCov,MATCH("eef."&amp;$B90,ECPKey,0))</f>
        <v/>
      </c>
    </row>
    <row r="91">
      <c r="A91" s="14">
        <f>$B91&amp;"|"&amp;$C91</f>
        <v/>
      </c>
      <c r="B91" s="21" t="inlineStr">
        <is>
          <t>oop</t>
        </is>
      </c>
      <c r="C91" s="21" t="inlineStr">
        <is>
          <t>mac</t>
        </is>
      </c>
      <c r="D91" s="14">
        <f>INDEX(Mapping!$D$5:$D$20,MATCH($C91,SubKey,0))</f>
        <v/>
      </c>
      <c r="E91" s="14">
        <f>INDEX(Mapping!$C$30:$C$37,MATCH($B91,FuelKey,0))</f>
        <v/>
      </c>
      <c r="F91" s="14">
        <f>INDEX(Mapping!$D$30:$D$37,MATCH($B91,FuelKey,0))</f>
        <v/>
      </c>
      <c r="G91" s="14">
        <f>INDEX(Mapping!$E$30:$E$37,MATCH($B91,FuelKey,0))</f>
        <v/>
      </c>
      <c r="H91" s="14">
        <f>INDEX(Mapping!$F$5:$F$20,MATCH($C91,SubKey,0))</f>
        <v/>
      </c>
      <c r="I91" s="14">
        <f>$B91&amp;"."&amp;IF($G91="sub",$H91,"all")</f>
        <v/>
      </c>
      <c r="J91" s="14">
        <f>INDEX(Mapping!$E$5:$E$20,MATCH($C91,SubKey,0))</f>
        <v/>
      </c>
      <c r="K91" s="14">
        <f>INDEX(Mapping!$G$30:$G$37,MATCH($B91,FuelKey,0))</f>
        <v/>
      </c>
      <c r="L91" s="14">
        <f>INDEX(Mapping!$H$30:$H$37,MATCH($B91,FuelKey,0))</f>
        <v/>
      </c>
      <c r="M91" s="14">
        <f>INDEX(Mapping!$H$5:$H$20,MATCH($C91,SubKey,0))</f>
        <v/>
      </c>
      <c r="N91" s="14">
        <f>INDEX(Mapping!$E$50:$E$63,MATCH($I91,Mapping!$A$50:$A$63,0))</f>
        <v/>
      </c>
      <c r="O91" s="23">
        <f>INDEX(ElaVal,MATCH("inc|"&amp;$E91&amp;"|"&amp;$D91,ElaKey,0),MATCH(Settings!$C$6,ElaGroup,0))</f>
        <v/>
      </c>
      <c r="P91" s="23">
        <f>INDEX(ElaVal,MATCH("usg|"&amp;$E91&amp;"|"&amp;$D91,ElaKey,0),MATCH(Settings!$C$6,ElaGroup,0))</f>
        <v/>
      </c>
      <c r="Q91" s="23">
        <f>INDEX(ElaVal,MATCH("eff|"&amp;$E91&amp;"|"&amp;$D91,ElaKey,0),MATCH(Settings!$C$6,ElaGroup,0))</f>
        <v/>
      </c>
      <c r="R91" s="13">
        <f>INDEX(ElaVal,MATCH("aei|"&amp;$F91&amp;"|"&amp;$D91,ElaKey,0),MATCH(Settings!$C$6,ElaGroup,0))</f>
        <v/>
      </c>
      <c r="S91" s="16">
        <f>(1/(1+$R91))^(1+$P91)</f>
        <v/>
      </c>
      <c r="T91" s="23">
        <f>$Q91*(1+$P91)</f>
        <v/>
      </c>
      <c r="U91" s="14">
        <f>INDEX(Inputs_prices!$E$7:$E$18,MATCH($I91,Inputs_prices!$A$7:$A$18,0))</f>
        <v/>
      </c>
      <c r="V91" s="13">
        <f>INDEX(Inputs_prices!$R$7:$R$18,MATCH($I91,Inputs_prices!$A$7:$A$18,0))</f>
        <v/>
      </c>
      <c r="W91" s="16">
        <f>INDEX(EFVal,MATCH(Settings!$C$4&amp;"|"&amp;$B91&amp;"|"&amp;$J91,EFKey,0))</f>
        <v/>
      </c>
      <c r="X91" s="40">
        <f>INDEX(ConsVal,MATCH(Settings!$C$4&amp;"|"&amp;Settings!$C$7&amp;"|"&amp;$C91&amp;"|"&amp;$B91,ConsKey,0))</f>
        <v/>
      </c>
      <c r="Y91" s="14">
        <f>INDEX(Mapping!$I$5:$I$20,MATCH($C91,SubKey,0))</f>
        <v/>
      </c>
      <c r="Z91" s="32">
        <f>INDEX(ECPCov,MATCH("ecs."&amp;$Y91,ECPKey,0))*INDEX(ECPCov,MATCH("ecf."&amp;$B91,ECPKey,0))</f>
        <v/>
      </c>
      <c r="AA91" s="32">
        <f>INDEX(ECPCov,MATCH("ees."&amp;$Y91,ECPKey,0))*INDEX(ECPCov,MATCH("eef."&amp;$B91,ECPKey,0))</f>
        <v/>
      </c>
    </row>
    <row r="92">
      <c r="A92" s="14">
        <f>$B92&amp;"|"&amp;$C92</f>
        <v/>
      </c>
      <c r="B92" s="21" t="inlineStr">
        <is>
          <t>bio</t>
        </is>
      </c>
      <c r="C92" s="21" t="inlineStr">
        <is>
          <t>mac</t>
        </is>
      </c>
      <c r="D92" s="14">
        <f>INDEX(Mapping!$D$5:$D$20,MATCH($C92,SubKey,0))</f>
        <v/>
      </c>
      <c r="E92" s="14">
        <f>INDEX(Mapping!$C$30:$C$37,MATCH($B92,FuelKey,0))</f>
        <v/>
      </c>
      <c r="F92" s="14">
        <f>INDEX(Mapping!$D$30:$D$37,MATCH($B92,FuelKey,0))</f>
        <v/>
      </c>
      <c r="G92" s="14">
        <f>INDEX(Mapping!$E$30:$E$37,MATCH($B92,FuelKey,0))</f>
        <v/>
      </c>
      <c r="H92" s="14">
        <f>INDEX(Mapping!$F$5:$F$20,MATCH($C92,SubKey,0))</f>
        <v/>
      </c>
      <c r="I92" s="14">
        <f>$B92&amp;"."&amp;IF($G92="sub",$H92,"all")</f>
        <v/>
      </c>
      <c r="J92" s="14">
        <f>INDEX(Mapping!$E$5:$E$20,MATCH($C92,SubKey,0))</f>
        <v/>
      </c>
      <c r="K92" s="14">
        <f>INDEX(Mapping!$G$30:$G$37,MATCH($B92,FuelKey,0))</f>
        <v/>
      </c>
      <c r="L92" s="14">
        <f>INDEX(Mapping!$H$30:$H$37,MATCH($B92,FuelKey,0))</f>
        <v/>
      </c>
      <c r="M92" s="14">
        <f>INDEX(Mapping!$H$5:$H$20,MATCH($C92,SubKey,0))</f>
        <v/>
      </c>
      <c r="N92" s="14">
        <f>INDEX(Mapping!$E$50:$E$63,MATCH($I92,Mapping!$A$50:$A$63,0))</f>
        <v/>
      </c>
      <c r="O92" s="23">
        <f>INDEX(ElaVal,MATCH("inc|"&amp;$E92&amp;"|"&amp;$D92,ElaKey,0),MATCH(Settings!$C$6,ElaGroup,0))</f>
        <v/>
      </c>
      <c r="P92" s="23">
        <f>INDEX(ElaVal,MATCH("usg|"&amp;$E92&amp;"|"&amp;$D92,ElaKey,0),MATCH(Settings!$C$6,ElaGroup,0))</f>
        <v/>
      </c>
      <c r="Q92" s="23">
        <f>INDEX(ElaVal,MATCH("eff|"&amp;$E92&amp;"|"&amp;$D92,ElaKey,0),MATCH(Settings!$C$6,ElaGroup,0))</f>
        <v/>
      </c>
      <c r="R92" s="13">
        <f>INDEX(ElaVal,MATCH("aei|"&amp;$F92&amp;"|"&amp;$D92,ElaKey,0),MATCH(Settings!$C$6,ElaGroup,0))</f>
        <v/>
      </c>
      <c r="S92" s="16">
        <f>(1/(1+$R92))^(1+$P92)</f>
        <v/>
      </c>
      <c r="T92" s="23">
        <f>$Q92*(1+$P92)</f>
        <v/>
      </c>
      <c r="U92" s="14">
        <f>INDEX(Inputs_prices!$E$7:$E$18,MATCH($I92,Inputs_prices!$A$7:$A$18,0))</f>
        <v/>
      </c>
      <c r="V92" s="13">
        <f>INDEX(Inputs_prices!$R$7:$R$18,MATCH($I92,Inputs_prices!$A$7:$A$18,0))</f>
        <v/>
      </c>
      <c r="W92" s="16">
        <f>INDEX(EFVal,MATCH(Settings!$C$4&amp;"|"&amp;$B92&amp;"|"&amp;$J92,EFKey,0))</f>
        <v/>
      </c>
      <c r="X92" s="40">
        <f>INDEX(ConsVal,MATCH(Settings!$C$4&amp;"|"&amp;Settings!$C$7&amp;"|"&amp;$C92&amp;"|"&amp;$B92,ConsKey,0))</f>
        <v/>
      </c>
      <c r="Y92" s="14">
        <f>INDEX(Mapping!$I$5:$I$20,MATCH($C92,SubKey,0))</f>
        <v/>
      </c>
      <c r="Z92" s="32">
        <f>INDEX(ECPCov,MATCH("ecs."&amp;$Y92,ECPKey,0))*INDEX(ECPCov,MATCH("ecf."&amp;$B92,ECPKey,0))</f>
        <v/>
      </c>
      <c r="AA92" s="32">
        <f>INDEX(ECPCov,MATCH("ees."&amp;$Y92,ECPKey,0))*INDEX(ECPCov,MATCH("eef."&amp;$B92,ECPKey,0))</f>
        <v/>
      </c>
    </row>
    <row r="93">
      <c r="A93" s="14">
        <f>$B93&amp;"|"&amp;$C93</f>
        <v/>
      </c>
      <c r="B93" s="21" t="inlineStr">
        <is>
          <t>coa</t>
        </is>
      </c>
      <c r="C93" s="21" t="inlineStr">
        <is>
          <t>cem</t>
        </is>
      </c>
      <c r="D93" s="14">
        <f>INDEX(Mapping!$D$5:$D$20,MATCH($C93,SubKey,0))</f>
        <v/>
      </c>
      <c r="E93" s="14">
        <f>INDEX(Mapping!$C$30:$C$37,MATCH($B93,FuelKey,0))</f>
        <v/>
      </c>
      <c r="F93" s="14">
        <f>INDEX(Mapping!$D$30:$D$37,MATCH($B93,FuelKey,0))</f>
        <v/>
      </c>
      <c r="G93" s="14">
        <f>INDEX(Mapping!$E$30:$E$37,MATCH($B93,FuelKey,0))</f>
        <v/>
      </c>
      <c r="H93" s="14">
        <f>INDEX(Mapping!$F$5:$F$20,MATCH($C93,SubKey,0))</f>
        <v/>
      </c>
      <c r="I93" s="14">
        <f>$B93&amp;"."&amp;IF($G93="sub",$H93,"all")</f>
        <v/>
      </c>
      <c r="J93" s="14">
        <f>INDEX(Mapping!$E$5:$E$20,MATCH($C93,SubKey,0))</f>
        <v/>
      </c>
      <c r="K93" s="14">
        <f>INDEX(Mapping!$G$30:$G$37,MATCH($B93,FuelKey,0))</f>
        <v/>
      </c>
      <c r="L93" s="14">
        <f>INDEX(Mapping!$H$30:$H$37,MATCH($B93,FuelKey,0))</f>
        <v/>
      </c>
      <c r="M93" s="14">
        <f>INDEX(Mapping!$H$5:$H$20,MATCH($C93,SubKey,0))</f>
        <v/>
      </c>
      <c r="N93" s="14">
        <f>INDEX(Mapping!$E$50:$E$63,MATCH($I93,Mapping!$A$50:$A$63,0))</f>
        <v/>
      </c>
      <c r="O93" s="23">
        <f>INDEX(ElaVal,MATCH("inc|"&amp;$E93&amp;"|"&amp;$D93,ElaKey,0),MATCH(Settings!$C$6,ElaGroup,0))</f>
        <v/>
      </c>
      <c r="P93" s="23">
        <f>INDEX(ElaVal,MATCH("usg|"&amp;$E93&amp;"|"&amp;$D93,ElaKey,0),MATCH(Settings!$C$6,ElaGroup,0))</f>
        <v/>
      </c>
      <c r="Q93" s="23">
        <f>INDEX(ElaVal,MATCH("eff|"&amp;$E93&amp;"|"&amp;$D93,ElaKey,0),MATCH(Settings!$C$6,ElaGroup,0))</f>
        <v/>
      </c>
      <c r="R93" s="13">
        <f>INDEX(ElaVal,MATCH("aei|"&amp;$F93&amp;"|"&amp;$D93,ElaKey,0),MATCH(Settings!$C$6,ElaGroup,0))</f>
        <v/>
      </c>
      <c r="S93" s="16">
        <f>(1/(1+$R93))^(1+$P93)</f>
        <v/>
      </c>
      <c r="T93" s="23">
        <f>$Q93*(1+$P93)</f>
        <v/>
      </c>
      <c r="U93" s="14">
        <f>INDEX(Inputs_prices!$E$7:$E$18,MATCH($I93,Inputs_prices!$A$7:$A$18,0))</f>
        <v/>
      </c>
      <c r="V93" s="13">
        <f>INDEX(Inputs_prices!$R$7:$R$18,MATCH($I93,Inputs_prices!$A$7:$A$18,0))</f>
        <v/>
      </c>
      <c r="W93" s="16">
        <f>INDEX(EFVal,MATCH(Settings!$C$4&amp;"|"&amp;$B93&amp;"|"&amp;$J93,EFKey,0))</f>
        <v/>
      </c>
      <c r="X93" s="40">
        <f>INDEX(ConsVal,MATCH(Settings!$C$4&amp;"|"&amp;Settings!$C$7&amp;"|"&amp;$C93&amp;"|"&amp;$B93,ConsKey,0))</f>
        <v/>
      </c>
      <c r="Y93" s="14">
        <f>INDEX(Mapping!$I$5:$I$20,MATCH($C93,SubKey,0))</f>
        <v/>
      </c>
      <c r="Z93" s="32">
        <f>INDEX(ECPCov,MATCH("ecs."&amp;$Y93,ECPKey,0))*INDEX(ECPCov,MATCH("ecf."&amp;$B93,ECPKey,0))</f>
        <v/>
      </c>
      <c r="AA93" s="32">
        <f>INDEX(ECPCov,MATCH("ees."&amp;$Y93,ECPKey,0))*INDEX(ECPCov,MATCH("eef."&amp;$B93,ECPKey,0))</f>
        <v/>
      </c>
    </row>
    <row r="94">
      <c r="A94" s="14">
        <f>$B94&amp;"|"&amp;$C94</f>
        <v/>
      </c>
      <c r="B94" s="21" t="inlineStr">
        <is>
          <t>nga</t>
        </is>
      </c>
      <c r="C94" s="21" t="inlineStr">
        <is>
          <t>cem</t>
        </is>
      </c>
      <c r="D94" s="14">
        <f>INDEX(Mapping!$D$5:$D$20,MATCH($C94,SubKey,0))</f>
        <v/>
      </c>
      <c r="E94" s="14">
        <f>INDEX(Mapping!$C$30:$C$37,MATCH($B94,FuelKey,0))</f>
        <v/>
      </c>
      <c r="F94" s="14">
        <f>INDEX(Mapping!$D$30:$D$37,MATCH($B94,FuelKey,0))</f>
        <v/>
      </c>
      <c r="G94" s="14">
        <f>INDEX(Mapping!$E$30:$E$37,MATCH($B94,FuelKey,0))</f>
        <v/>
      </c>
      <c r="H94" s="14">
        <f>INDEX(Mapping!$F$5:$F$20,MATCH($C94,SubKey,0))</f>
        <v/>
      </c>
      <c r="I94" s="14">
        <f>$B94&amp;"."&amp;IF($G94="sub",$H94,"all")</f>
        <v/>
      </c>
      <c r="J94" s="14">
        <f>INDEX(Mapping!$E$5:$E$20,MATCH($C94,SubKey,0))</f>
        <v/>
      </c>
      <c r="K94" s="14">
        <f>INDEX(Mapping!$G$30:$G$37,MATCH($B94,FuelKey,0))</f>
        <v/>
      </c>
      <c r="L94" s="14">
        <f>INDEX(Mapping!$H$30:$H$37,MATCH($B94,FuelKey,0))</f>
        <v/>
      </c>
      <c r="M94" s="14">
        <f>INDEX(Mapping!$H$5:$H$20,MATCH($C94,SubKey,0))</f>
        <v/>
      </c>
      <c r="N94" s="14">
        <f>INDEX(Mapping!$E$50:$E$63,MATCH($I94,Mapping!$A$50:$A$63,0))</f>
        <v/>
      </c>
      <c r="O94" s="23">
        <f>INDEX(ElaVal,MATCH("inc|"&amp;$E94&amp;"|"&amp;$D94,ElaKey,0),MATCH(Settings!$C$6,ElaGroup,0))</f>
        <v/>
      </c>
      <c r="P94" s="23">
        <f>INDEX(ElaVal,MATCH("usg|"&amp;$E94&amp;"|"&amp;$D94,ElaKey,0),MATCH(Settings!$C$6,ElaGroup,0))</f>
        <v/>
      </c>
      <c r="Q94" s="23">
        <f>INDEX(ElaVal,MATCH("eff|"&amp;$E94&amp;"|"&amp;$D94,ElaKey,0),MATCH(Settings!$C$6,ElaGroup,0))</f>
        <v/>
      </c>
      <c r="R94" s="13">
        <f>INDEX(ElaVal,MATCH("aei|"&amp;$F94&amp;"|"&amp;$D94,ElaKey,0),MATCH(Settings!$C$6,ElaGroup,0))</f>
        <v/>
      </c>
      <c r="S94" s="16">
        <f>(1/(1+$R94))^(1+$P94)</f>
        <v/>
      </c>
      <c r="T94" s="23">
        <f>$Q94*(1+$P94)</f>
        <v/>
      </c>
      <c r="U94" s="14">
        <f>INDEX(Inputs_prices!$E$7:$E$18,MATCH($I94,Inputs_prices!$A$7:$A$18,0))</f>
        <v/>
      </c>
      <c r="V94" s="13">
        <f>INDEX(Inputs_prices!$R$7:$R$18,MATCH($I94,Inputs_prices!$A$7:$A$18,0))</f>
        <v/>
      </c>
      <c r="W94" s="16">
        <f>INDEX(EFVal,MATCH(Settings!$C$4&amp;"|"&amp;$B94&amp;"|"&amp;$J94,EFKey,0))</f>
        <v/>
      </c>
      <c r="X94" s="40">
        <f>INDEX(ConsVal,MATCH(Settings!$C$4&amp;"|"&amp;Settings!$C$7&amp;"|"&amp;$C94&amp;"|"&amp;$B94,ConsKey,0))</f>
        <v/>
      </c>
      <c r="Y94" s="14">
        <f>INDEX(Mapping!$I$5:$I$20,MATCH($C94,SubKey,0))</f>
        <v/>
      </c>
      <c r="Z94" s="32">
        <f>INDEX(ECPCov,MATCH("ecs."&amp;$Y94,ECPKey,0))*INDEX(ECPCov,MATCH("ecf."&amp;$B94,ECPKey,0))</f>
        <v/>
      </c>
      <c r="AA94" s="32">
        <f>INDEX(ECPCov,MATCH("ees."&amp;$Y94,ECPKey,0))*INDEX(ECPCov,MATCH("eef."&amp;$B94,ECPKey,0))</f>
        <v/>
      </c>
    </row>
    <row r="95">
      <c r="A95" s="14">
        <f>$B95&amp;"|"&amp;$C95</f>
        <v/>
      </c>
      <c r="B95" s="21" t="inlineStr">
        <is>
          <t>gso</t>
        </is>
      </c>
      <c r="C95" s="21" t="inlineStr">
        <is>
          <t>cem</t>
        </is>
      </c>
      <c r="D95" s="14">
        <f>INDEX(Mapping!$D$5:$D$20,MATCH($C95,SubKey,0))</f>
        <v/>
      </c>
      <c r="E95" s="14">
        <f>INDEX(Mapping!$C$30:$C$37,MATCH($B95,FuelKey,0))</f>
        <v/>
      </c>
      <c r="F95" s="14">
        <f>INDEX(Mapping!$D$30:$D$37,MATCH($B95,FuelKey,0))</f>
        <v/>
      </c>
      <c r="G95" s="14">
        <f>INDEX(Mapping!$E$30:$E$37,MATCH($B95,FuelKey,0))</f>
        <v/>
      </c>
      <c r="H95" s="14">
        <f>INDEX(Mapping!$F$5:$F$20,MATCH($C95,SubKey,0))</f>
        <v/>
      </c>
      <c r="I95" s="14">
        <f>$B95&amp;"."&amp;IF($G95="sub",$H95,"all")</f>
        <v/>
      </c>
      <c r="J95" s="14">
        <f>INDEX(Mapping!$E$5:$E$20,MATCH($C95,SubKey,0))</f>
        <v/>
      </c>
      <c r="K95" s="14">
        <f>INDEX(Mapping!$G$30:$G$37,MATCH($B95,FuelKey,0))</f>
        <v/>
      </c>
      <c r="L95" s="14">
        <f>INDEX(Mapping!$H$30:$H$37,MATCH($B95,FuelKey,0))</f>
        <v/>
      </c>
      <c r="M95" s="14">
        <f>INDEX(Mapping!$H$5:$H$20,MATCH($C95,SubKey,0))</f>
        <v/>
      </c>
      <c r="N95" s="14">
        <f>INDEX(Mapping!$E$50:$E$63,MATCH($I95,Mapping!$A$50:$A$63,0))</f>
        <v/>
      </c>
      <c r="O95" s="23">
        <f>INDEX(ElaVal,MATCH("inc|"&amp;$E95&amp;"|"&amp;$D95,ElaKey,0),MATCH(Settings!$C$6,ElaGroup,0))</f>
        <v/>
      </c>
      <c r="P95" s="23">
        <f>INDEX(ElaVal,MATCH("usg|"&amp;$E95&amp;"|"&amp;$D95,ElaKey,0),MATCH(Settings!$C$6,ElaGroup,0))</f>
        <v/>
      </c>
      <c r="Q95" s="23">
        <f>INDEX(ElaVal,MATCH("eff|"&amp;$E95&amp;"|"&amp;$D95,ElaKey,0),MATCH(Settings!$C$6,ElaGroup,0))</f>
        <v/>
      </c>
      <c r="R95" s="13">
        <f>INDEX(ElaVal,MATCH("aei|"&amp;$F95&amp;"|"&amp;$D95,ElaKey,0),MATCH(Settings!$C$6,ElaGroup,0))</f>
        <v/>
      </c>
      <c r="S95" s="16">
        <f>(1/(1+$R95))^(1+$P95)</f>
        <v/>
      </c>
      <c r="T95" s="23">
        <f>$Q95*(1+$P95)</f>
        <v/>
      </c>
      <c r="U95" s="14">
        <f>INDEX(Inputs_prices!$E$7:$E$18,MATCH($I95,Inputs_prices!$A$7:$A$18,0))</f>
        <v/>
      </c>
      <c r="V95" s="13">
        <f>INDEX(Inputs_prices!$R$7:$R$18,MATCH($I95,Inputs_prices!$A$7:$A$18,0))</f>
        <v/>
      </c>
      <c r="W95" s="16">
        <f>INDEX(EFVal,MATCH(Settings!$C$4&amp;"|"&amp;$B95&amp;"|"&amp;$J95,EFKey,0))</f>
        <v/>
      </c>
      <c r="X95" s="40">
        <f>INDEX(ConsVal,MATCH(Settings!$C$4&amp;"|"&amp;Settings!$C$7&amp;"|"&amp;$C95&amp;"|"&amp;$B95,ConsKey,0))</f>
        <v/>
      </c>
      <c r="Y95" s="14">
        <f>INDEX(Mapping!$I$5:$I$20,MATCH($C95,SubKey,0))</f>
        <v/>
      </c>
      <c r="Z95" s="32">
        <f>INDEX(ECPCov,MATCH("ecs."&amp;$Y95,ECPKey,0))*INDEX(ECPCov,MATCH("ecf."&amp;$B95,ECPKey,0))</f>
        <v/>
      </c>
      <c r="AA95" s="32">
        <f>INDEX(ECPCov,MATCH("ees."&amp;$Y95,ECPKey,0))*INDEX(ECPCov,MATCH("eef."&amp;$B95,ECPKey,0))</f>
        <v/>
      </c>
    </row>
    <row r="96">
      <c r="A96" s="14">
        <f>$B96&amp;"|"&amp;$C96</f>
        <v/>
      </c>
      <c r="B96" s="21" t="inlineStr">
        <is>
          <t>die</t>
        </is>
      </c>
      <c r="C96" s="21" t="inlineStr">
        <is>
          <t>cem</t>
        </is>
      </c>
      <c r="D96" s="14">
        <f>INDEX(Mapping!$D$5:$D$20,MATCH($C96,SubKey,0))</f>
        <v/>
      </c>
      <c r="E96" s="14">
        <f>INDEX(Mapping!$C$30:$C$37,MATCH($B96,FuelKey,0))</f>
        <v/>
      </c>
      <c r="F96" s="14">
        <f>INDEX(Mapping!$D$30:$D$37,MATCH($B96,FuelKey,0))</f>
        <v/>
      </c>
      <c r="G96" s="14">
        <f>INDEX(Mapping!$E$30:$E$37,MATCH($B96,FuelKey,0))</f>
        <v/>
      </c>
      <c r="H96" s="14">
        <f>INDEX(Mapping!$F$5:$F$20,MATCH($C96,SubKey,0))</f>
        <v/>
      </c>
      <c r="I96" s="14">
        <f>$B96&amp;"."&amp;IF($G96="sub",$H96,"all")</f>
        <v/>
      </c>
      <c r="J96" s="14">
        <f>INDEX(Mapping!$E$5:$E$20,MATCH($C96,SubKey,0))</f>
        <v/>
      </c>
      <c r="K96" s="14">
        <f>INDEX(Mapping!$G$30:$G$37,MATCH($B96,FuelKey,0))</f>
        <v/>
      </c>
      <c r="L96" s="14">
        <f>INDEX(Mapping!$H$30:$H$37,MATCH($B96,FuelKey,0))</f>
        <v/>
      </c>
      <c r="M96" s="14">
        <f>INDEX(Mapping!$H$5:$H$20,MATCH($C96,SubKey,0))</f>
        <v/>
      </c>
      <c r="N96" s="14">
        <f>INDEX(Mapping!$E$50:$E$63,MATCH($I96,Mapping!$A$50:$A$63,0))</f>
        <v/>
      </c>
      <c r="O96" s="23">
        <f>INDEX(ElaVal,MATCH("inc|"&amp;$E96&amp;"|"&amp;$D96,ElaKey,0),MATCH(Settings!$C$6,ElaGroup,0))</f>
        <v/>
      </c>
      <c r="P96" s="23">
        <f>INDEX(ElaVal,MATCH("usg|"&amp;$E96&amp;"|"&amp;$D96,ElaKey,0),MATCH(Settings!$C$6,ElaGroup,0))</f>
        <v/>
      </c>
      <c r="Q96" s="23">
        <f>INDEX(ElaVal,MATCH("eff|"&amp;$E96&amp;"|"&amp;$D96,ElaKey,0),MATCH(Settings!$C$6,ElaGroup,0))</f>
        <v/>
      </c>
      <c r="R96" s="13">
        <f>INDEX(ElaVal,MATCH("aei|"&amp;$F96&amp;"|"&amp;$D96,ElaKey,0),MATCH(Settings!$C$6,ElaGroup,0))</f>
        <v/>
      </c>
      <c r="S96" s="16">
        <f>(1/(1+$R96))^(1+$P96)</f>
        <v/>
      </c>
      <c r="T96" s="23">
        <f>$Q96*(1+$P96)</f>
        <v/>
      </c>
      <c r="U96" s="14">
        <f>INDEX(Inputs_prices!$E$7:$E$18,MATCH($I96,Inputs_prices!$A$7:$A$18,0))</f>
        <v/>
      </c>
      <c r="V96" s="13">
        <f>INDEX(Inputs_prices!$R$7:$R$18,MATCH($I96,Inputs_prices!$A$7:$A$18,0))</f>
        <v/>
      </c>
      <c r="W96" s="16">
        <f>INDEX(EFVal,MATCH(Settings!$C$4&amp;"|"&amp;$B96&amp;"|"&amp;$J96,EFKey,0))</f>
        <v/>
      </c>
      <c r="X96" s="40">
        <f>INDEX(ConsVal,MATCH(Settings!$C$4&amp;"|"&amp;Settings!$C$7&amp;"|"&amp;$C96&amp;"|"&amp;$B96,ConsKey,0))</f>
        <v/>
      </c>
      <c r="Y96" s="14">
        <f>INDEX(Mapping!$I$5:$I$20,MATCH($C96,SubKey,0))</f>
        <v/>
      </c>
      <c r="Z96" s="32">
        <f>INDEX(ECPCov,MATCH("ecs."&amp;$Y96,ECPKey,0))*INDEX(ECPCov,MATCH("ecf."&amp;$B96,ECPKey,0))</f>
        <v/>
      </c>
      <c r="AA96" s="32">
        <f>INDEX(ECPCov,MATCH("ees."&amp;$Y96,ECPKey,0))*INDEX(ECPCov,MATCH("eef."&amp;$B96,ECPKey,0))</f>
        <v/>
      </c>
    </row>
    <row r="97">
      <c r="A97" s="14">
        <f>$B97&amp;"|"&amp;$C97</f>
        <v/>
      </c>
      <c r="B97" s="21" t="inlineStr">
        <is>
          <t>lpg</t>
        </is>
      </c>
      <c r="C97" s="21" t="inlineStr">
        <is>
          <t>cem</t>
        </is>
      </c>
      <c r="D97" s="14">
        <f>INDEX(Mapping!$D$5:$D$20,MATCH($C97,SubKey,0))</f>
        <v/>
      </c>
      <c r="E97" s="14">
        <f>INDEX(Mapping!$C$30:$C$37,MATCH($B97,FuelKey,0))</f>
        <v/>
      </c>
      <c r="F97" s="14">
        <f>INDEX(Mapping!$D$30:$D$37,MATCH($B97,FuelKey,0))</f>
        <v/>
      </c>
      <c r="G97" s="14">
        <f>INDEX(Mapping!$E$30:$E$37,MATCH($B97,FuelKey,0))</f>
        <v/>
      </c>
      <c r="H97" s="14">
        <f>INDEX(Mapping!$F$5:$F$20,MATCH($C97,SubKey,0))</f>
        <v/>
      </c>
      <c r="I97" s="14">
        <f>$B97&amp;"."&amp;IF($G97="sub",$H97,"all")</f>
        <v/>
      </c>
      <c r="J97" s="14">
        <f>INDEX(Mapping!$E$5:$E$20,MATCH($C97,SubKey,0))</f>
        <v/>
      </c>
      <c r="K97" s="14">
        <f>INDEX(Mapping!$G$30:$G$37,MATCH($B97,FuelKey,0))</f>
        <v/>
      </c>
      <c r="L97" s="14">
        <f>INDEX(Mapping!$H$30:$H$37,MATCH($B97,FuelKey,0))</f>
        <v/>
      </c>
      <c r="M97" s="14">
        <f>INDEX(Mapping!$H$5:$H$20,MATCH($C97,SubKey,0))</f>
        <v/>
      </c>
      <c r="N97" s="14">
        <f>INDEX(Mapping!$E$50:$E$63,MATCH($I97,Mapping!$A$50:$A$63,0))</f>
        <v/>
      </c>
      <c r="O97" s="23">
        <f>INDEX(ElaVal,MATCH("inc|"&amp;$E97&amp;"|"&amp;$D97,ElaKey,0),MATCH(Settings!$C$6,ElaGroup,0))</f>
        <v/>
      </c>
      <c r="P97" s="23">
        <f>INDEX(ElaVal,MATCH("usg|"&amp;$E97&amp;"|"&amp;$D97,ElaKey,0),MATCH(Settings!$C$6,ElaGroup,0))</f>
        <v/>
      </c>
      <c r="Q97" s="23">
        <f>INDEX(ElaVal,MATCH("eff|"&amp;$E97&amp;"|"&amp;$D97,ElaKey,0),MATCH(Settings!$C$6,ElaGroup,0))</f>
        <v/>
      </c>
      <c r="R97" s="13">
        <f>INDEX(ElaVal,MATCH("aei|"&amp;$F97&amp;"|"&amp;$D97,ElaKey,0),MATCH(Settings!$C$6,ElaGroup,0))</f>
        <v/>
      </c>
      <c r="S97" s="16">
        <f>(1/(1+$R97))^(1+$P97)</f>
        <v/>
      </c>
      <c r="T97" s="23">
        <f>$Q97*(1+$P97)</f>
        <v/>
      </c>
      <c r="U97" s="14">
        <f>INDEX(Inputs_prices!$E$7:$E$18,MATCH($I97,Inputs_prices!$A$7:$A$18,0))</f>
        <v/>
      </c>
      <c r="V97" s="13">
        <f>INDEX(Inputs_prices!$R$7:$R$18,MATCH($I97,Inputs_prices!$A$7:$A$18,0))</f>
        <v/>
      </c>
      <c r="W97" s="16">
        <f>INDEX(EFVal,MATCH(Settings!$C$4&amp;"|"&amp;$B97&amp;"|"&amp;$J97,EFKey,0))</f>
        <v/>
      </c>
      <c r="X97" s="40">
        <f>INDEX(ConsVal,MATCH(Settings!$C$4&amp;"|"&amp;Settings!$C$7&amp;"|"&amp;$C97&amp;"|"&amp;$B97,ConsKey,0))</f>
        <v/>
      </c>
      <c r="Y97" s="14">
        <f>INDEX(Mapping!$I$5:$I$20,MATCH($C97,SubKey,0))</f>
        <v/>
      </c>
      <c r="Z97" s="32">
        <f>INDEX(ECPCov,MATCH("ecs."&amp;$Y97,ECPKey,0))*INDEX(ECPCov,MATCH("ecf."&amp;$B97,ECPKey,0))</f>
        <v/>
      </c>
      <c r="AA97" s="32">
        <f>INDEX(ECPCov,MATCH("ees."&amp;$Y97,ECPKey,0))*INDEX(ECPCov,MATCH("eef."&amp;$B97,ECPKey,0))</f>
        <v/>
      </c>
    </row>
    <row r="98">
      <c r="A98" s="14">
        <f>$B98&amp;"|"&amp;$C98</f>
        <v/>
      </c>
      <c r="B98" s="21" t="inlineStr">
        <is>
          <t>ker</t>
        </is>
      </c>
      <c r="C98" s="21" t="inlineStr">
        <is>
          <t>cem</t>
        </is>
      </c>
      <c r="D98" s="14">
        <f>INDEX(Mapping!$D$5:$D$20,MATCH($C98,SubKey,0))</f>
        <v/>
      </c>
      <c r="E98" s="14">
        <f>INDEX(Mapping!$C$30:$C$37,MATCH($B98,FuelKey,0))</f>
        <v/>
      </c>
      <c r="F98" s="14">
        <f>INDEX(Mapping!$D$30:$D$37,MATCH($B98,FuelKey,0))</f>
        <v/>
      </c>
      <c r="G98" s="14">
        <f>INDEX(Mapping!$E$30:$E$37,MATCH($B98,FuelKey,0))</f>
        <v/>
      </c>
      <c r="H98" s="14">
        <f>INDEX(Mapping!$F$5:$F$20,MATCH($C98,SubKey,0))</f>
        <v/>
      </c>
      <c r="I98" s="14">
        <f>$B98&amp;"."&amp;IF($G98="sub",$H98,"all")</f>
        <v/>
      </c>
      <c r="J98" s="14">
        <f>INDEX(Mapping!$E$5:$E$20,MATCH($C98,SubKey,0))</f>
        <v/>
      </c>
      <c r="K98" s="14">
        <f>INDEX(Mapping!$G$30:$G$37,MATCH($B98,FuelKey,0))</f>
        <v/>
      </c>
      <c r="L98" s="14">
        <f>INDEX(Mapping!$H$30:$H$37,MATCH($B98,FuelKey,0))</f>
        <v/>
      </c>
      <c r="M98" s="14">
        <f>INDEX(Mapping!$H$5:$H$20,MATCH($C98,SubKey,0))</f>
        <v/>
      </c>
      <c r="N98" s="14">
        <f>INDEX(Mapping!$E$50:$E$63,MATCH($I98,Mapping!$A$50:$A$63,0))</f>
        <v/>
      </c>
      <c r="O98" s="23">
        <f>INDEX(ElaVal,MATCH("inc|"&amp;$E98&amp;"|"&amp;$D98,ElaKey,0),MATCH(Settings!$C$6,ElaGroup,0))</f>
        <v/>
      </c>
      <c r="P98" s="23">
        <f>INDEX(ElaVal,MATCH("usg|"&amp;$E98&amp;"|"&amp;$D98,ElaKey,0),MATCH(Settings!$C$6,ElaGroup,0))</f>
        <v/>
      </c>
      <c r="Q98" s="23">
        <f>INDEX(ElaVal,MATCH("eff|"&amp;$E98&amp;"|"&amp;$D98,ElaKey,0),MATCH(Settings!$C$6,ElaGroup,0))</f>
        <v/>
      </c>
      <c r="R98" s="13">
        <f>INDEX(ElaVal,MATCH("aei|"&amp;$F98&amp;"|"&amp;$D98,ElaKey,0),MATCH(Settings!$C$6,ElaGroup,0))</f>
        <v/>
      </c>
      <c r="S98" s="16">
        <f>(1/(1+$R98))^(1+$P98)</f>
        <v/>
      </c>
      <c r="T98" s="23">
        <f>$Q98*(1+$P98)</f>
        <v/>
      </c>
      <c r="U98" s="14">
        <f>INDEX(Inputs_prices!$E$7:$E$18,MATCH($I98,Inputs_prices!$A$7:$A$18,0))</f>
        <v/>
      </c>
      <c r="V98" s="13">
        <f>INDEX(Inputs_prices!$R$7:$R$18,MATCH($I98,Inputs_prices!$A$7:$A$18,0))</f>
        <v/>
      </c>
      <c r="W98" s="16">
        <f>INDEX(EFVal,MATCH(Settings!$C$4&amp;"|"&amp;$B98&amp;"|"&amp;$J98,EFKey,0))</f>
        <v/>
      </c>
      <c r="X98" s="40">
        <f>INDEX(ConsVal,MATCH(Settings!$C$4&amp;"|"&amp;Settings!$C$7&amp;"|"&amp;$C98&amp;"|"&amp;$B98,ConsKey,0))</f>
        <v/>
      </c>
      <c r="Y98" s="14">
        <f>INDEX(Mapping!$I$5:$I$20,MATCH($C98,SubKey,0))</f>
        <v/>
      </c>
      <c r="Z98" s="32">
        <f>INDEX(ECPCov,MATCH("ecs."&amp;$Y98,ECPKey,0))*INDEX(ECPCov,MATCH("ecf."&amp;$B98,ECPKey,0))</f>
        <v/>
      </c>
      <c r="AA98" s="32">
        <f>INDEX(ECPCov,MATCH("ees."&amp;$Y98,ECPKey,0))*INDEX(ECPCov,MATCH("eef."&amp;$B98,ECPKey,0))</f>
        <v/>
      </c>
    </row>
    <row r="99">
      <c r="A99" s="14">
        <f>$B99&amp;"|"&amp;$C99</f>
        <v/>
      </c>
      <c r="B99" s="21" t="inlineStr">
        <is>
          <t>oop</t>
        </is>
      </c>
      <c r="C99" s="21" t="inlineStr">
        <is>
          <t>cem</t>
        </is>
      </c>
      <c r="D99" s="14">
        <f>INDEX(Mapping!$D$5:$D$20,MATCH($C99,SubKey,0))</f>
        <v/>
      </c>
      <c r="E99" s="14">
        <f>INDEX(Mapping!$C$30:$C$37,MATCH($B99,FuelKey,0))</f>
        <v/>
      </c>
      <c r="F99" s="14">
        <f>INDEX(Mapping!$D$30:$D$37,MATCH($B99,FuelKey,0))</f>
        <v/>
      </c>
      <c r="G99" s="14">
        <f>INDEX(Mapping!$E$30:$E$37,MATCH($B99,FuelKey,0))</f>
        <v/>
      </c>
      <c r="H99" s="14">
        <f>INDEX(Mapping!$F$5:$F$20,MATCH($C99,SubKey,0))</f>
        <v/>
      </c>
      <c r="I99" s="14">
        <f>$B99&amp;"."&amp;IF($G99="sub",$H99,"all")</f>
        <v/>
      </c>
      <c r="J99" s="14">
        <f>INDEX(Mapping!$E$5:$E$20,MATCH($C99,SubKey,0))</f>
        <v/>
      </c>
      <c r="K99" s="14">
        <f>INDEX(Mapping!$G$30:$G$37,MATCH($B99,FuelKey,0))</f>
        <v/>
      </c>
      <c r="L99" s="14">
        <f>INDEX(Mapping!$H$30:$H$37,MATCH($B99,FuelKey,0))</f>
        <v/>
      </c>
      <c r="M99" s="14">
        <f>INDEX(Mapping!$H$5:$H$20,MATCH($C99,SubKey,0))</f>
        <v/>
      </c>
      <c r="N99" s="14">
        <f>INDEX(Mapping!$E$50:$E$63,MATCH($I99,Mapping!$A$50:$A$63,0))</f>
        <v/>
      </c>
      <c r="O99" s="23">
        <f>INDEX(ElaVal,MATCH("inc|"&amp;$E99&amp;"|"&amp;$D99,ElaKey,0),MATCH(Settings!$C$6,ElaGroup,0))</f>
        <v/>
      </c>
      <c r="P99" s="23">
        <f>INDEX(ElaVal,MATCH("usg|"&amp;$E99&amp;"|"&amp;$D99,ElaKey,0),MATCH(Settings!$C$6,ElaGroup,0))</f>
        <v/>
      </c>
      <c r="Q99" s="23">
        <f>INDEX(ElaVal,MATCH("eff|"&amp;$E99&amp;"|"&amp;$D99,ElaKey,0),MATCH(Settings!$C$6,ElaGroup,0))</f>
        <v/>
      </c>
      <c r="R99" s="13">
        <f>INDEX(ElaVal,MATCH("aei|"&amp;$F99&amp;"|"&amp;$D99,ElaKey,0),MATCH(Settings!$C$6,ElaGroup,0))</f>
        <v/>
      </c>
      <c r="S99" s="16">
        <f>(1/(1+$R99))^(1+$P99)</f>
        <v/>
      </c>
      <c r="T99" s="23">
        <f>$Q99*(1+$P99)</f>
        <v/>
      </c>
      <c r="U99" s="14">
        <f>INDEX(Inputs_prices!$E$7:$E$18,MATCH($I99,Inputs_prices!$A$7:$A$18,0))</f>
        <v/>
      </c>
      <c r="V99" s="13">
        <f>INDEX(Inputs_prices!$R$7:$R$18,MATCH($I99,Inputs_prices!$A$7:$A$18,0))</f>
        <v/>
      </c>
      <c r="W99" s="16">
        <f>INDEX(EFVal,MATCH(Settings!$C$4&amp;"|"&amp;$B99&amp;"|"&amp;$J99,EFKey,0))</f>
        <v/>
      </c>
      <c r="X99" s="40">
        <f>INDEX(ConsVal,MATCH(Settings!$C$4&amp;"|"&amp;Settings!$C$7&amp;"|"&amp;$C99&amp;"|"&amp;$B99,ConsKey,0))</f>
        <v/>
      </c>
      <c r="Y99" s="14">
        <f>INDEX(Mapping!$I$5:$I$20,MATCH($C99,SubKey,0))</f>
        <v/>
      </c>
      <c r="Z99" s="32">
        <f>INDEX(ECPCov,MATCH("ecs."&amp;$Y99,ECPKey,0))*INDEX(ECPCov,MATCH("ecf."&amp;$B99,ECPKey,0))</f>
        <v/>
      </c>
      <c r="AA99" s="32">
        <f>INDEX(ECPCov,MATCH("ees."&amp;$Y99,ECPKey,0))*INDEX(ECPCov,MATCH("eef."&amp;$B99,ECPKey,0))</f>
        <v/>
      </c>
    </row>
    <row r="100">
      <c r="A100" s="14">
        <f>$B100&amp;"|"&amp;$C100</f>
        <v/>
      </c>
      <c r="B100" s="21" t="inlineStr">
        <is>
          <t>bio</t>
        </is>
      </c>
      <c r="C100" s="21" t="inlineStr">
        <is>
          <t>cem</t>
        </is>
      </c>
      <c r="D100" s="14">
        <f>INDEX(Mapping!$D$5:$D$20,MATCH($C100,SubKey,0))</f>
        <v/>
      </c>
      <c r="E100" s="14">
        <f>INDEX(Mapping!$C$30:$C$37,MATCH($B100,FuelKey,0))</f>
        <v/>
      </c>
      <c r="F100" s="14">
        <f>INDEX(Mapping!$D$30:$D$37,MATCH($B100,FuelKey,0))</f>
        <v/>
      </c>
      <c r="G100" s="14">
        <f>INDEX(Mapping!$E$30:$E$37,MATCH($B100,FuelKey,0))</f>
        <v/>
      </c>
      <c r="H100" s="14">
        <f>INDEX(Mapping!$F$5:$F$20,MATCH($C100,SubKey,0))</f>
        <v/>
      </c>
      <c r="I100" s="14">
        <f>$B100&amp;"."&amp;IF($G100="sub",$H100,"all")</f>
        <v/>
      </c>
      <c r="J100" s="14">
        <f>INDEX(Mapping!$E$5:$E$20,MATCH($C100,SubKey,0))</f>
        <v/>
      </c>
      <c r="K100" s="14">
        <f>INDEX(Mapping!$G$30:$G$37,MATCH($B100,FuelKey,0))</f>
        <v/>
      </c>
      <c r="L100" s="14">
        <f>INDEX(Mapping!$H$30:$H$37,MATCH($B100,FuelKey,0))</f>
        <v/>
      </c>
      <c r="M100" s="14">
        <f>INDEX(Mapping!$H$5:$H$20,MATCH($C100,SubKey,0))</f>
        <v/>
      </c>
      <c r="N100" s="14">
        <f>INDEX(Mapping!$E$50:$E$63,MATCH($I100,Mapping!$A$50:$A$63,0))</f>
        <v/>
      </c>
      <c r="O100" s="23">
        <f>INDEX(ElaVal,MATCH("inc|"&amp;$E100&amp;"|"&amp;$D100,ElaKey,0),MATCH(Settings!$C$6,ElaGroup,0))</f>
        <v/>
      </c>
      <c r="P100" s="23">
        <f>INDEX(ElaVal,MATCH("usg|"&amp;$E100&amp;"|"&amp;$D100,ElaKey,0),MATCH(Settings!$C$6,ElaGroup,0))</f>
        <v/>
      </c>
      <c r="Q100" s="23">
        <f>INDEX(ElaVal,MATCH("eff|"&amp;$E100&amp;"|"&amp;$D100,ElaKey,0),MATCH(Settings!$C$6,ElaGroup,0))</f>
        <v/>
      </c>
      <c r="R100" s="13">
        <f>INDEX(ElaVal,MATCH("aei|"&amp;$F100&amp;"|"&amp;$D100,ElaKey,0),MATCH(Settings!$C$6,ElaGroup,0))</f>
        <v/>
      </c>
      <c r="S100" s="16">
        <f>(1/(1+$R100))^(1+$P100)</f>
        <v/>
      </c>
      <c r="T100" s="23">
        <f>$Q100*(1+$P100)</f>
        <v/>
      </c>
      <c r="U100" s="14">
        <f>INDEX(Inputs_prices!$E$7:$E$18,MATCH($I100,Inputs_prices!$A$7:$A$18,0))</f>
        <v/>
      </c>
      <c r="V100" s="13">
        <f>INDEX(Inputs_prices!$R$7:$R$18,MATCH($I100,Inputs_prices!$A$7:$A$18,0))</f>
        <v/>
      </c>
      <c r="W100" s="16">
        <f>INDEX(EFVal,MATCH(Settings!$C$4&amp;"|"&amp;$B100&amp;"|"&amp;$J100,EFKey,0))</f>
        <v/>
      </c>
      <c r="X100" s="40">
        <f>INDEX(ConsVal,MATCH(Settings!$C$4&amp;"|"&amp;Settings!$C$7&amp;"|"&amp;$C100&amp;"|"&amp;$B100,ConsKey,0))</f>
        <v/>
      </c>
      <c r="Y100" s="14">
        <f>INDEX(Mapping!$I$5:$I$20,MATCH($C100,SubKey,0))</f>
        <v/>
      </c>
      <c r="Z100" s="32">
        <f>INDEX(ECPCov,MATCH("ecs."&amp;$Y100,ECPKey,0))*INDEX(ECPCov,MATCH("ecf."&amp;$B100,ECPKey,0))</f>
        <v/>
      </c>
      <c r="AA100" s="32">
        <f>INDEX(ECPCov,MATCH("ees."&amp;$Y100,ECPKey,0))*INDEX(ECPCov,MATCH("eef."&amp;$B100,ECPKey,0))</f>
        <v/>
      </c>
    </row>
    <row r="101">
      <c r="A101" s="14">
        <f>$B101&amp;"|"&amp;$C101</f>
        <v/>
      </c>
      <c r="B101" s="21" t="inlineStr">
        <is>
          <t>coa</t>
        </is>
      </c>
      <c r="C101" s="21" t="inlineStr">
        <is>
          <t>omn</t>
        </is>
      </c>
      <c r="D101" s="14">
        <f>INDEX(Mapping!$D$5:$D$20,MATCH($C101,SubKey,0))</f>
        <v/>
      </c>
      <c r="E101" s="14">
        <f>INDEX(Mapping!$C$30:$C$37,MATCH($B101,FuelKey,0))</f>
        <v/>
      </c>
      <c r="F101" s="14">
        <f>INDEX(Mapping!$D$30:$D$37,MATCH($B101,FuelKey,0))</f>
        <v/>
      </c>
      <c r="G101" s="14">
        <f>INDEX(Mapping!$E$30:$E$37,MATCH($B101,FuelKey,0))</f>
        <v/>
      </c>
      <c r="H101" s="14">
        <f>INDEX(Mapping!$F$5:$F$20,MATCH($C101,SubKey,0))</f>
        <v/>
      </c>
      <c r="I101" s="14">
        <f>$B101&amp;"."&amp;IF($G101="sub",$H101,"all")</f>
        <v/>
      </c>
      <c r="J101" s="14">
        <f>INDEX(Mapping!$E$5:$E$20,MATCH($C101,SubKey,0))</f>
        <v/>
      </c>
      <c r="K101" s="14">
        <f>INDEX(Mapping!$G$30:$G$37,MATCH($B101,FuelKey,0))</f>
        <v/>
      </c>
      <c r="L101" s="14">
        <f>INDEX(Mapping!$H$30:$H$37,MATCH($B101,FuelKey,0))</f>
        <v/>
      </c>
      <c r="M101" s="14">
        <f>INDEX(Mapping!$H$5:$H$20,MATCH($C101,SubKey,0))</f>
        <v/>
      </c>
      <c r="N101" s="14">
        <f>INDEX(Mapping!$E$50:$E$63,MATCH($I101,Mapping!$A$50:$A$63,0))</f>
        <v/>
      </c>
      <c r="O101" s="23">
        <f>INDEX(ElaVal,MATCH("inc|"&amp;$E101&amp;"|"&amp;$D101,ElaKey,0),MATCH(Settings!$C$6,ElaGroup,0))</f>
        <v/>
      </c>
      <c r="P101" s="23">
        <f>INDEX(ElaVal,MATCH("usg|"&amp;$E101&amp;"|"&amp;$D101,ElaKey,0),MATCH(Settings!$C$6,ElaGroup,0))</f>
        <v/>
      </c>
      <c r="Q101" s="23">
        <f>INDEX(ElaVal,MATCH("eff|"&amp;$E101&amp;"|"&amp;$D101,ElaKey,0),MATCH(Settings!$C$6,ElaGroup,0))</f>
        <v/>
      </c>
      <c r="R101" s="13">
        <f>INDEX(ElaVal,MATCH("aei|"&amp;$F101&amp;"|"&amp;$D101,ElaKey,0),MATCH(Settings!$C$6,ElaGroup,0))</f>
        <v/>
      </c>
      <c r="S101" s="16">
        <f>(1/(1+$R101))^(1+$P101)</f>
        <v/>
      </c>
      <c r="T101" s="23">
        <f>$Q101*(1+$P101)</f>
        <v/>
      </c>
      <c r="U101" s="14">
        <f>INDEX(Inputs_prices!$E$7:$E$18,MATCH($I101,Inputs_prices!$A$7:$A$18,0))</f>
        <v/>
      </c>
      <c r="V101" s="13">
        <f>INDEX(Inputs_prices!$R$7:$R$18,MATCH($I101,Inputs_prices!$A$7:$A$18,0))</f>
        <v/>
      </c>
      <c r="W101" s="16">
        <f>INDEX(EFVal,MATCH(Settings!$C$4&amp;"|"&amp;$B101&amp;"|"&amp;$J101,EFKey,0))</f>
        <v/>
      </c>
      <c r="X101" s="40">
        <f>INDEX(ConsVal,MATCH(Settings!$C$4&amp;"|"&amp;Settings!$C$7&amp;"|"&amp;$C101&amp;"|"&amp;$B101,ConsKey,0))</f>
        <v/>
      </c>
      <c r="Y101" s="14">
        <f>INDEX(Mapping!$I$5:$I$20,MATCH($C101,SubKey,0))</f>
        <v/>
      </c>
      <c r="Z101" s="32">
        <f>INDEX(ECPCov,MATCH("ecs."&amp;$Y101,ECPKey,0))*INDEX(ECPCov,MATCH("ecf."&amp;$B101,ECPKey,0))</f>
        <v/>
      </c>
      <c r="AA101" s="32">
        <f>INDEX(ECPCov,MATCH("ees."&amp;$Y101,ECPKey,0))*INDEX(ECPCov,MATCH("eef."&amp;$B101,ECPKey,0))</f>
        <v/>
      </c>
    </row>
    <row r="102">
      <c r="A102" s="14">
        <f>$B102&amp;"|"&amp;$C102</f>
        <v/>
      </c>
      <c r="B102" s="21" t="inlineStr">
        <is>
          <t>nga</t>
        </is>
      </c>
      <c r="C102" s="21" t="inlineStr">
        <is>
          <t>omn</t>
        </is>
      </c>
      <c r="D102" s="14">
        <f>INDEX(Mapping!$D$5:$D$20,MATCH($C102,SubKey,0))</f>
        <v/>
      </c>
      <c r="E102" s="14">
        <f>INDEX(Mapping!$C$30:$C$37,MATCH($B102,FuelKey,0))</f>
        <v/>
      </c>
      <c r="F102" s="14">
        <f>INDEX(Mapping!$D$30:$D$37,MATCH($B102,FuelKey,0))</f>
        <v/>
      </c>
      <c r="G102" s="14">
        <f>INDEX(Mapping!$E$30:$E$37,MATCH($B102,FuelKey,0))</f>
        <v/>
      </c>
      <c r="H102" s="14">
        <f>INDEX(Mapping!$F$5:$F$20,MATCH($C102,SubKey,0))</f>
        <v/>
      </c>
      <c r="I102" s="14">
        <f>$B102&amp;"."&amp;IF($G102="sub",$H102,"all")</f>
        <v/>
      </c>
      <c r="J102" s="14">
        <f>INDEX(Mapping!$E$5:$E$20,MATCH($C102,SubKey,0))</f>
        <v/>
      </c>
      <c r="K102" s="14">
        <f>INDEX(Mapping!$G$30:$G$37,MATCH($B102,FuelKey,0))</f>
        <v/>
      </c>
      <c r="L102" s="14">
        <f>INDEX(Mapping!$H$30:$H$37,MATCH($B102,FuelKey,0))</f>
        <v/>
      </c>
      <c r="M102" s="14">
        <f>INDEX(Mapping!$H$5:$H$20,MATCH($C102,SubKey,0))</f>
        <v/>
      </c>
      <c r="N102" s="14">
        <f>INDEX(Mapping!$E$50:$E$63,MATCH($I102,Mapping!$A$50:$A$63,0))</f>
        <v/>
      </c>
      <c r="O102" s="23">
        <f>INDEX(ElaVal,MATCH("inc|"&amp;$E102&amp;"|"&amp;$D102,ElaKey,0),MATCH(Settings!$C$6,ElaGroup,0))</f>
        <v/>
      </c>
      <c r="P102" s="23">
        <f>INDEX(ElaVal,MATCH("usg|"&amp;$E102&amp;"|"&amp;$D102,ElaKey,0),MATCH(Settings!$C$6,ElaGroup,0))</f>
        <v/>
      </c>
      <c r="Q102" s="23">
        <f>INDEX(ElaVal,MATCH("eff|"&amp;$E102&amp;"|"&amp;$D102,ElaKey,0),MATCH(Settings!$C$6,ElaGroup,0))</f>
        <v/>
      </c>
      <c r="R102" s="13">
        <f>INDEX(ElaVal,MATCH("aei|"&amp;$F102&amp;"|"&amp;$D102,ElaKey,0),MATCH(Settings!$C$6,ElaGroup,0))</f>
        <v/>
      </c>
      <c r="S102" s="16">
        <f>(1/(1+$R102))^(1+$P102)</f>
        <v/>
      </c>
      <c r="T102" s="23">
        <f>$Q102*(1+$P102)</f>
        <v/>
      </c>
      <c r="U102" s="14">
        <f>INDEX(Inputs_prices!$E$7:$E$18,MATCH($I102,Inputs_prices!$A$7:$A$18,0))</f>
        <v/>
      </c>
      <c r="V102" s="13">
        <f>INDEX(Inputs_prices!$R$7:$R$18,MATCH($I102,Inputs_prices!$A$7:$A$18,0))</f>
        <v/>
      </c>
      <c r="W102" s="16">
        <f>INDEX(EFVal,MATCH(Settings!$C$4&amp;"|"&amp;$B102&amp;"|"&amp;$J102,EFKey,0))</f>
        <v/>
      </c>
      <c r="X102" s="40">
        <f>INDEX(ConsVal,MATCH(Settings!$C$4&amp;"|"&amp;Settings!$C$7&amp;"|"&amp;$C102&amp;"|"&amp;$B102,ConsKey,0))</f>
        <v/>
      </c>
      <c r="Y102" s="14">
        <f>INDEX(Mapping!$I$5:$I$20,MATCH($C102,SubKey,0))</f>
        <v/>
      </c>
      <c r="Z102" s="32">
        <f>INDEX(ECPCov,MATCH("ecs."&amp;$Y102,ECPKey,0))*INDEX(ECPCov,MATCH("ecf."&amp;$B102,ECPKey,0))</f>
        <v/>
      </c>
      <c r="AA102" s="32">
        <f>INDEX(ECPCov,MATCH("ees."&amp;$Y102,ECPKey,0))*INDEX(ECPCov,MATCH("eef."&amp;$B102,ECPKey,0))</f>
        <v/>
      </c>
    </row>
    <row r="103">
      <c r="A103" s="14">
        <f>$B103&amp;"|"&amp;$C103</f>
        <v/>
      </c>
      <c r="B103" s="21" t="inlineStr">
        <is>
          <t>gso</t>
        </is>
      </c>
      <c r="C103" s="21" t="inlineStr">
        <is>
          <t>omn</t>
        </is>
      </c>
      <c r="D103" s="14">
        <f>INDEX(Mapping!$D$5:$D$20,MATCH($C103,SubKey,0))</f>
        <v/>
      </c>
      <c r="E103" s="14">
        <f>INDEX(Mapping!$C$30:$C$37,MATCH($B103,FuelKey,0))</f>
        <v/>
      </c>
      <c r="F103" s="14">
        <f>INDEX(Mapping!$D$30:$D$37,MATCH($B103,FuelKey,0))</f>
        <v/>
      </c>
      <c r="G103" s="14">
        <f>INDEX(Mapping!$E$30:$E$37,MATCH($B103,FuelKey,0))</f>
        <v/>
      </c>
      <c r="H103" s="14">
        <f>INDEX(Mapping!$F$5:$F$20,MATCH($C103,SubKey,0))</f>
        <v/>
      </c>
      <c r="I103" s="14">
        <f>$B103&amp;"."&amp;IF($G103="sub",$H103,"all")</f>
        <v/>
      </c>
      <c r="J103" s="14">
        <f>INDEX(Mapping!$E$5:$E$20,MATCH($C103,SubKey,0))</f>
        <v/>
      </c>
      <c r="K103" s="14">
        <f>INDEX(Mapping!$G$30:$G$37,MATCH($B103,FuelKey,0))</f>
        <v/>
      </c>
      <c r="L103" s="14">
        <f>INDEX(Mapping!$H$30:$H$37,MATCH($B103,FuelKey,0))</f>
        <v/>
      </c>
      <c r="M103" s="14">
        <f>INDEX(Mapping!$H$5:$H$20,MATCH($C103,SubKey,0))</f>
        <v/>
      </c>
      <c r="N103" s="14">
        <f>INDEX(Mapping!$E$50:$E$63,MATCH($I103,Mapping!$A$50:$A$63,0))</f>
        <v/>
      </c>
      <c r="O103" s="23">
        <f>INDEX(ElaVal,MATCH("inc|"&amp;$E103&amp;"|"&amp;$D103,ElaKey,0),MATCH(Settings!$C$6,ElaGroup,0))</f>
        <v/>
      </c>
      <c r="P103" s="23">
        <f>INDEX(ElaVal,MATCH("usg|"&amp;$E103&amp;"|"&amp;$D103,ElaKey,0),MATCH(Settings!$C$6,ElaGroup,0))</f>
        <v/>
      </c>
      <c r="Q103" s="23">
        <f>INDEX(ElaVal,MATCH("eff|"&amp;$E103&amp;"|"&amp;$D103,ElaKey,0),MATCH(Settings!$C$6,ElaGroup,0))</f>
        <v/>
      </c>
      <c r="R103" s="13">
        <f>INDEX(ElaVal,MATCH("aei|"&amp;$F103&amp;"|"&amp;$D103,ElaKey,0),MATCH(Settings!$C$6,ElaGroup,0))</f>
        <v/>
      </c>
      <c r="S103" s="16">
        <f>(1/(1+$R103))^(1+$P103)</f>
        <v/>
      </c>
      <c r="T103" s="23">
        <f>$Q103*(1+$P103)</f>
        <v/>
      </c>
      <c r="U103" s="14">
        <f>INDEX(Inputs_prices!$E$7:$E$18,MATCH($I103,Inputs_prices!$A$7:$A$18,0))</f>
        <v/>
      </c>
      <c r="V103" s="13">
        <f>INDEX(Inputs_prices!$R$7:$R$18,MATCH($I103,Inputs_prices!$A$7:$A$18,0))</f>
        <v/>
      </c>
      <c r="W103" s="16">
        <f>INDEX(EFVal,MATCH(Settings!$C$4&amp;"|"&amp;$B103&amp;"|"&amp;$J103,EFKey,0))</f>
        <v/>
      </c>
      <c r="X103" s="40">
        <f>INDEX(ConsVal,MATCH(Settings!$C$4&amp;"|"&amp;Settings!$C$7&amp;"|"&amp;$C103&amp;"|"&amp;$B103,ConsKey,0))</f>
        <v/>
      </c>
      <c r="Y103" s="14">
        <f>INDEX(Mapping!$I$5:$I$20,MATCH($C103,SubKey,0))</f>
        <v/>
      </c>
      <c r="Z103" s="32">
        <f>INDEX(ECPCov,MATCH("ecs."&amp;$Y103,ECPKey,0))*INDEX(ECPCov,MATCH("ecf."&amp;$B103,ECPKey,0))</f>
        <v/>
      </c>
      <c r="AA103" s="32">
        <f>INDEX(ECPCov,MATCH("ees."&amp;$Y103,ECPKey,0))*INDEX(ECPCov,MATCH("eef."&amp;$B103,ECPKey,0))</f>
        <v/>
      </c>
    </row>
    <row r="104">
      <c r="A104" s="14">
        <f>$B104&amp;"|"&amp;$C104</f>
        <v/>
      </c>
      <c r="B104" s="21" t="inlineStr">
        <is>
          <t>die</t>
        </is>
      </c>
      <c r="C104" s="21" t="inlineStr">
        <is>
          <t>omn</t>
        </is>
      </c>
      <c r="D104" s="14">
        <f>INDEX(Mapping!$D$5:$D$20,MATCH($C104,SubKey,0))</f>
        <v/>
      </c>
      <c r="E104" s="14">
        <f>INDEX(Mapping!$C$30:$C$37,MATCH($B104,FuelKey,0))</f>
        <v/>
      </c>
      <c r="F104" s="14">
        <f>INDEX(Mapping!$D$30:$D$37,MATCH($B104,FuelKey,0))</f>
        <v/>
      </c>
      <c r="G104" s="14">
        <f>INDEX(Mapping!$E$30:$E$37,MATCH($B104,FuelKey,0))</f>
        <v/>
      </c>
      <c r="H104" s="14">
        <f>INDEX(Mapping!$F$5:$F$20,MATCH($C104,SubKey,0))</f>
        <v/>
      </c>
      <c r="I104" s="14">
        <f>$B104&amp;"."&amp;IF($G104="sub",$H104,"all")</f>
        <v/>
      </c>
      <c r="J104" s="14">
        <f>INDEX(Mapping!$E$5:$E$20,MATCH($C104,SubKey,0))</f>
        <v/>
      </c>
      <c r="K104" s="14">
        <f>INDEX(Mapping!$G$30:$G$37,MATCH($B104,FuelKey,0))</f>
        <v/>
      </c>
      <c r="L104" s="14">
        <f>INDEX(Mapping!$H$30:$H$37,MATCH($B104,FuelKey,0))</f>
        <v/>
      </c>
      <c r="M104" s="14">
        <f>INDEX(Mapping!$H$5:$H$20,MATCH($C104,SubKey,0))</f>
        <v/>
      </c>
      <c r="N104" s="14">
        <f>INDEX(Mapping!$E$50:$E$63,MATCH($I104,Mapping!$A$50:$A$63,0))</f>
        <v/>
      </c>
      <c r="O104" s="23">
        <f>INDEX(ElaVal,MATCH("inc|"&amp;$E104&amp;"|"&amp;$D104,ElaKey,0),MATCH(Settings!$C$6,ElaGroup,0))</f>
        <v/>
      </c>
      <c r="P104" s="23">
        <f>INDEX(ElaVal,MATCH("usg|"&amp;$E104&amp;"|"&amp;$D104,ElaKey,0),MATCH(Settings!$C$6,ElaGroup,0))</f>
        <v/>
      </c>
      <c r="Q104" s="23">
        <f>INDEX(ElaVal,MATCH("eff|"&amp;$E104&amp;"|"&amp;$D104,ElaKey,0),MATCH(Settings!$C$6,ElaGroup,0))</f>
        <v/>
      </c>
      <c r="R104" s="13">
        <f>INDEX(ElaVal,MATCH("aei|"&amp;$F104&amp;"|"&amp;$D104,ElaKey,0),MATCH(Settings!$C$6,ElaGroup,0))</f>
        <v/>
      </c>
      <c r="S104" s="16">
        <f>(1/(1+$R104))^(1+$P104)</f>
        <v/>
      </c>
      <c r="T104" s="23">
        <f>$Q104*(1+$P104)</f>
        <v/>
      </c>
      <c r="U104" s="14">
        <f>INDEX(Inputs_prices!$E$7:$E$18,MATCH($I104,Inputs_prices!$A$7:$A$18,0))</f>
        <v/>
      </c>
      <c r="V104" s="13">
        <f>INDEX(Inputs_prices!$R$7:$R$18,MATCH($I104,Inputs_prices!$A$7:$A$18,0))</f>
        <v/>
      </c>
      <c r="W104" s="16">
        <f>INDEX(EFVal,MATCH(Settings!$C$4&amp;"|"&amp;$B104&amp;"|"&amp;$J104,EFKey,0))</f>
        <v/>
      </c>
      <c r="X104" s="40">
        <f>INDEX(ConsVal,MATCH(Settings!$C$4&amp;"|"&amp;Settings!$C$7&amp;"|"&amp;$C104&amp;"|"&amp;$B104,ConsKey,0))</f>
        <v/>
      </c>
      <c r="Y104" s="14">
        <f>INDEX(Mapping!$I$5:$I$20,MATCH($C104,SubKey,0))</f>
        <v/>
      </c>
      <c r="Z104" s="32">
        <f>INDEX(ECPCov,MATCH("ecs."&amp;$Y104,ECPKey,0))*INDEX(ECPCov,MATCH("ecf."&amp;$B104,ECPKey,0))</f>
        <v/>
      </c>
      <c r="AA104" s="32">
        <f>INDEX(ECPCov,MATCH("ees."&amp;$Y104,ECPKey,0))*INDEX(ECPCov,MATCH("eef."&amp;$B104,ECPKey,0))</f>
        <v/>
      </c>
    </row>
    <row r="105">
      <c r="A105" s="14">
        <f>$B105&amp;"|"&amp;$C105</f>
        <v/>
      </c>
      <c r="B105" s="21" t="inlineStr">
        <is>
          <t>lpg</t>
        </is>
      </c>
      <c r="C105" s="21" t="inlineStr">
        <is>
          <t>omn</t>
        </is>
      </c>
      <c r="D105" s="14">
        <f>INDEX(Mapping!$D$5:$D$20,MATCH($C105,SubKey,0))</f>
        <v/>
      </c>
      <c r="E105" s="14">
        <f>INDEX(Mapping!$C$30:$C$37,MATCH($B105,FuelKey,0))</f>
        <v/>
      </c>
      <c r="F105" s="14">
        <f>INDEX(Mapping!$D$30:$D$37,MATCH($B105,FuelKey,0))</f>
        <v/>
      </c>
      <c r="G105" s="14">
        <f>INDEX(Mapping!$E$30:$E$37,MATCH($B105,FuelKey,0))</f>
        <v/>
      </c>
      <c r="H105" s="14">
        <f>INDEX(Mapping!$F$5:$F$20,MATCH($C105,SubKey,0))</f>
        <v/>
      </c>
      <c r="I105" s="14">
        <f>$B105&amp;"."&amp;IF($G105="sub",$H105,"all")</f>
        <v/>
      </c>
      <c r="J105" s="14">
        <f>INDEX(Mapping!$E$5:$E$20,MATCH($C105,SubKey,0))</f>
        <v/>
      </c>
      <c r="K105" s="14">
        <f>INDEX(Mapping!$G$30:$G$37,MATCH($B105,FuelKey,0))</f>
        <v/>
      </c>
      <c r="L105" s="14">
        <f>INDEX(Mapping!$H$30:$H$37,MATCH($B105,FuelKey,0))</f>
        <v/>
      </c>
      <c r="M105" s="14">
        <f>INDEX(Mapping!$H$5:$H$20,MATCH($C105,SubKey,0))</f>
        <v/>
      </c>
      <c r="N105" s="14">
        <f>INDEX(Mapping!$E$50:$E$63,MATCH($I105,Mapping!$A$50:$A$63,0))</f>
        <v/>
      </c>
      <c r="O105" s="23">
        <f>INDEX(ElaVal,MATCH("inc|"&amp;$E105&amp;"|"&amp;$D105,ElaKey,0),MATCH(Settings!$C$6,ElaGroup,0))</f>
        <v/>
      </c>
      <c r="P105" s="23">
        <f>INDEX(ElaVal,MATCH("usg|"&amp;$E105&amp;"|"&amp;$D105,ElaKey,0),MATCH(Settings!$C$6,ElaGroup,0))</f>
        <v/>
      </c>
      <c r="Q105" s="23">
        <f>INDEX(ElaVal,MATCH("eff|"&amp;$E105&amp;"|"&amp;$D105,ElaKey,0),MATCH(Settings!$C$6,ElaGroup,0))</f>
        <v/>
      </c>
      <c r="R105" s="13">
        <f>INDEX(ElaVal,MATCH("aei|"&amp;$F105&amp;"|"&amp;$D105,ElaKey,0),MATCH(Settings!$C$6,ElaGroup,0))</f>
        <v/>
      </c>
      <c r="S105" s="16">
        <f>(1/(1+$R105))^(1+$P105)</f>
        <v/>
      </c>
      <c r="T105" s="23">
        <f>$Q105*(1+$P105)</f>
        <v/>
      </c>
      <c r="U105" s="14">
        <f>INDEX(Inputs_prices!$E$7:$E$18,MATCH($I105,Inputs_prices!$A$7:$A$18,0))</f>
        <v/>
      </c>
      <c r="V105" s="13">
        <f>INDEX(Inputs_prices!$R$7:$R$18,MATCH($I105,Inputs_prices!$A$7:$A$18,0))</f>
        <v/>
      </c>
      <c r="W105" s="16">
        <f>INDEX(EFVal,MATCH(Settings!$C$4&amp;"|"&amp;$B105&amp;"|"&amp;$J105,EFKey,0))</f>
        <v/>
      </c>
      <c r="X105" s="40">
        <f>INDEX(ConsVal,MATCH(Settings!$C$4&amp;"|"&amp;Settings!$C$7&amp;"|"&amp;$C105&amp;"|"&amp;$B105,ConsKey,0))</f>
        <v/>
      </c>
      <c r="Y105" s="14">
        <f>INDEX(Mapping!$I$5:$I$20,MATCH($C105,SubKey,0))</f>
        <v/>
      </c>
      <c r="Z105" s="32">
        <f>INDEX(ECPCov,MATCH("ecs."&amp;$Y105,ECPKey,0))*INDEX(ECPCov,MATCH("ecf."&amp;$B105,ECPKey,0))</f>
        <v/>
      </c>
      <c r="AA105" s="32">
        <f>INDEX(ECPCov,MATCH("ees."&amp;$Y105,ECPKey,0))*INDEX(ECPCov,MATCH("eef."&amp;$B105,ECPKey,0))</f>
        <v/>
      </c>
    </row>
    <row r="106">
      <c r="A106" s="14">
        <f>$B106&amp;"|"&amp;$C106</f>
        <v/>
      </c>
      <c r="B106" s="21" t="inlineStr">
        <is>
          <t>ker</t>
        </is>
      </c>
      <c r="C106" s="21" t="inlineStr">
        <is>
          <t>omn</t>
        </is>
      </c>
      <c r="D106" s="14">
        <f>INDEX(Mapping!$D$5:$D$20,MATCH($C106,SubKey,0))</f>
        <v/>
      </c>
      <c r="E106" s="14">
        <f>INDEX(Mapping!$C$30:$C$37,MATCH($B106,FuelKey,0))</f>
        <v/>
      </c>
      <c r="F106" s="14">
        <f>INDEX(Mapping!$D$30:$D$37,MATCH($B106,FuelKey,0))</f>
        <v/>
      </c>
      <c r="G106" s="14">
        <f>INDEX(Mapping!$E$30:$E$37,MATCH($B106,FuelKey,0))</f>
        <v/>
      </c>
      <c r="H106" s="14">
        <f>INDEX(Mapping!$F$5:$F$20,MATCH($C106,SubKey,0))</f>
        <v/>
      </c>
      <c r="I106" s="14">
        <f>$B106&amp;"."&amp;IF($G106="sub",$H106,"all")</f>
        <v/>
      </c>
      <c r="J106" s="14">
        <f>INDEX(Mapping!$E$5:$E$20,MATCH($C106,SubKey,0))</f>
        <v/>
      </c>
      <c r="K106" s="14">
        <f>INDEX(Mapping!$G$30:$G$37,MATCH($B106,FuelKey,0))</f>
        <v/>
      </c>
      <c r="L106" s="14">
        <f>INDEX(Mapping!$H$30:$H$37,MATCH($B106,FuelKey,0))</f>
        <v/>
      </c>
      <c r="M106" s="14">
        <f>INDEX(Mapping!$H$5:$H$20,MATCH($C106,SubKey,0))</f>
        <v/>
      </c>
      <c r="N106" s="14">
        <f>INDEX(Mapping!$E$50:$E$63,MATCH($I106,Mapping!$A$50:$A$63,0))</f>
        <v/>
      </c>
      <c r="O106" s="23">
        <f>INDEX(ElaVal,MATCH("inc|"&amp;$E106&amp;"|"&amp;$D106,ElaKey,0),MATCH(Settings!$C$6,ElaGroup,0))</f>
        <v/>
      </c>
      <c r="P106" s="23">
        <f>INDEX(ElaVal,MATCH("usg|"&amp;$E106&amp;"|"&amp;$D106,ElaKey,0),MATCH(Settings!$C$6,ElaGroup,0))</f>
        <v/>
      </c>
      <c r="Q106" s="23">
        <f>INDEX(ElaVal,MATCH("eff|"&amp;$E106&amp;"|"&amp;$D106,ElaKey,0),MATCH(Settings!$C$6,ElaGroup,0))</f>
        <v/>
      </c>
      <c r="R106" s="13">
        <f>INDEX(ElaVal,MATCH("aei|"&amp;$F106&amp;"|"&amp;$D106,ElaKey,0),MATCH(Settings!$C$6,ElaGroup,0))</f>
        <v/>
      </c>
      <c r="S106" s="16">
        <f>(1/(1+$R106))^(1+$P106)</f>
        <v/>
      </c>
      <c r="T106" s="23">
        <f>$Q106*(1+$P106)</f>
        <v/>
      </c>
      <c r="U106" s="14">
        <f>INDEX(Inputs_prices!$E$7:$E$18,MATCH($I106,Inputs_prices!$A$7:$A$18,0))</f>
        <v/>
      </c>
      <c r="V106" s="13">
        <f>INDEX(Inputs_prices!$R$7:$R$18,MATCH($I106,Inputs_prices!$A$7:$A$18,0))</f>
        <v/>
      </c>
      <c r="W106" s="16">
        <f>INDEX(EFVal,MATCH(Settings!$C$4&amp;"|"&amp;$B106&amp;"|"&amp;$J106,EFKey,0))</f>
        <v/>
      </c>
      <c r="X106" s="40">
        <f>INDEX(ConsVal,MATCH(Settings!$C$4&amp;"|"&amp;Settings!$C$7&amp;"|"&amp;$C106&amp;"|"&amp;$B106,ConsKey,0))</f>
        <v/>
      </c>
      <c r="Y106" s="14">
        <f>INDEX(Mapping!$I$5:$I$20,MATCH($C106,SubKey,0))</f>
        <v/>
      </c>
      <c r="Z106" s="32">
        <f>INDEX(ECPCov,MATCH("ecs."&amp;$Y106,ECPKey,0))*INDEX(ECPCov,MATCH("ecf."&amp;$B106,ECPKey,0))</f>
        <v/>
      </c>
      <c r="AA106" s="32">
        <f>INDEX(ECPCov,MATCH("ees."&amp;$Y106,ECPKey,0))*INDEX(ECPCov,MATCH("eef."&amp;$B106,ECPKey,0))</f>
        <v/>
      </c>
    </row>
    <row r="107">
      <c r="A107" s="14">
        <f>$B107&amp;"|"&amp;$C107</f>
        <v/>
      </c>
      <c r="B107" s="21" t="inlineStr">
        <is>
          <t>oop</t>
        </is>
      </c>
      <c r="C107" s="21" t="inlineStr">
        <is>
          <t>omn</t>
        </is>
      </c>
      <c r="D107" s="14">
        <f>INDEX(Mapping!$D$5:$D$20,MATCH($C107,SubKey,0))</f>
        <v/>
      </c>
      <c r="E107" s="14">
        <f>INDEX(Mapping!$C$30:$C$37,MATCH($B107,FuelKey,0))</f>
        <v/>
      </c>
      <c r="F107" s="14">
        <f>INDEX(Mapping!$D$30:$D$37,MATCH($B107,FuelKey,0))</f>
        <v/>
      </c>
      <c r="G107" s="14">
        <f>INDEX(Mapping!$E$30:$E$37,MATCH($B107,FuelKey,0))</f>
        <v/>
      </c>
      <c r="H107" s="14">
        <f>INDEX(Mapping!$F$5:$F$20,MATCH($C107,SubKey,0))</f>
        <v/>
      </c>
      <c r="I107" s="14">
        <f>$B107&amp;"."&amp;IF($G107="sub",$H107,"all")</f>
        <v/>
      </c>
      <c r="J107" s="14">
        <f>INDEX(Mapping!$E$5:$E$20,MATCH($C107,SubKey,0))</f>
        <v/>
      </c>
      <c r="K107" s="14">
        <f>INDEX(Mapping!$G$30:$G$37,MATCH($B107,FuelKey,0))</f>
        <v/>
      </c>
      <c r="L107" s="14">
        <f>INDEX(Mapping!$H$30:$H$37,MATCH($B107,FuelKey,0))</f>
        <v/>
      </c>
      <c r="M107" s="14">
        <f>INDEX(Mapping!$H$5:$H$20,MATCH($C107,SubKey,0))</f>
        <v/>
      </c>
      <c r="N107" s="14">
        <f>INDEX(Mapping!$E$50:$E$63,MATCH($I107,Mapping!$A$50:$A$63,0))</f>
        <v/>
      </c>
      <c r="O107" s="23">
        <f>INDEX(ElaVal,MATCH("inc|"&amp;$E107&amp;"|"&amp;$D107,ElaKey,0),MATCH(Settings!$C$6,ElaGroup,0))</f>
        <v/>
      </c>
      <c r="P107" s="23">
        <f>INDEX(ElaVal,MATCH("usg|"&amp;$E107&amp;"|"&amp;$D107,ElaKey,0),MATCH(Settings!$C$6,ElaGroup,0))</f>
        <v/>
      </c>
      <c r="Q107" s="23">
        <f>INDEX(ElaVal,MATCH("eff|"&amp;$E107&amp;"|"&amp;$D107,ElaKey,0),MATCH(Settings!$C$6,ElaGroup,0))</f>
        <v/>
      </c>
      <c r="R107" s="13">
        <f>INDEX(ElaVal,MATCH("aei|"&amp;$F107&amp;"|"&amp;$D107,ElaKey,0),MATCH(Settings!$C$6,ElaGroup,0))</f>
        <v/>
      </c>
      <c r="S107" s="16">
        <f>(1/(1+$R107))^(1+$P107)</f>
        <v/>
      </c>
      <c r="T107" s="23">
        <f>$Q107*(1+$P107)</f>
        <v/>
      </c>
      <c r="U107" s="14">
        <f>INDEX(Inputs_prices!$E$7:$E$18,MATCH($I107,Inputs_prices!$A$7:$A$18,0))</f>
        <v/>
      </c>
      <c r="V107" s="13">
        <f>INDEX(Inputs_prices!$R$7:$R$18,MATCH($I107,Inputs_prices!$A$7:$A$18,0))</f>
        <v/>
      </c>
      <c r="W107" s="16">
        <f>INDEX(EFVal,MATCH(Settings!$C$4&amp;"|"&amp;$B107&amp;"|"&amp;$J107,EFKey,0))</f>
        <v/>
      </c>
      <c r="X107" s="40">
        <f>INDEX(ConsVal,MATCH(Settings!$C$4&amp;"|"&amp;Settings!$C$7&amp;"|"&amp;$C107&amp;"|"&amp;$B107,ConsKey,0))</f>
        <v/>
      </c>
      <c r="Y107" s="14">
        <f>INDEX(Mapping!$I$5:$I$20,MATCH($C107,SubKey,0))</f>
        <v/>
      </c>
      <c r="Z107" s="32">
        <f>INDEX(ECPCov,MATCH("ecs."&amp;$Y107,ECPKey,0))*INDEX(ECPCov,MATCH("ecf."&amp;$B107,ECPKey,0))</f>
        <v/>
      </c>
      <c r="AA107" s="32">
        <f>INDEX(ECPCov,MATCH("ees."&amp;$Y107,ECPKey,0))*INDEX(ECPCov,MATCH("eef."&amp;$B107,ECPKey,0))</f>
        <v/>
      </c>
    </row>
    <row r="108">
      <c r="A108" s="14">
        <f>$B108&amp;"|"&amp;$C108</f>
        <v/>
      </c>
      <c r="B108" s="21" t="inlineStr">
        <is>
          <t>bio</t>
        </is>
      </c>
      <c r="C108" s="21" t="inlineStr">
        <is>
          <t>omn</t>
        </is>
      </c>
      <c r="D108" s="14">
        <f>INDEX(Mapping!$D$5:$D$20,MATCH($C108,SubKey,0))</f>
        <v/>
      </c>
      <c r="E108" s="14">
        <f>INDEX(Mapping!$C$30:$C$37,MATCH($B108,FuelKey,0))</f>
        <v/>
      </c>
      <c r="F108" s="14">
        <f>INDEX(Mapping!$D$30:$D$37,MATCH($B108,FuelKey,0))</f>
        <v/>
      </c>
      <c r="G108" s="14">
        <f>INDEX(Mapping!$E$30:$E$37,MATCH($B108,FuelKey,0))</f>
        <v/>
      </c>
      <c r="H108" s="14">
        <f>INDEX(Mapping!$F$5:$F$20,MATCH($C108,SubKey,0))</f>
        <v/>
      </c>
      <c r="I108" s="14">
        <f>$B108&amp;"."&amp;IF($G108="sub",$H108,"all")</f>
        <v/>
      </c>
      <c r="J108" s="14">
        <f>INDEX(Mapping!$E$5:$E$20,MATCH($C108,SubKey,0))</f>
        <v/>
      </c>
      <c r="K108" s="14">
        <f>INDEX(Mapping!$G$30:$G$37,MATCH($B108,FuelKey,0))</f>
        <v/>
      </c>
      <c r="L108" s="14">
        <f>INDEX(Mapping!$H$30:$H$37,MATCH($B108,FuelKey,0))</f>
        <v/>
      </c>
      <c r="M108" s="14">
        <f>INDEX(Mapping!$H$5:$H$20,MATCH($C108,SubKey,0))</f>
        <v/>
      </c>
      <c r="N108" s="14">
        <f>INDEX(Mapping!$E$50:$E$63,MATCH($I108,Mapping!$A$50:$A$63,0))</f>
        <v/>
      </c>
      <c r="O108" s="23">
        <f>INDEX(ElaVal,MATCH("inc|"&amp;$E108&amp;"|"&amp;$D108,ElaKey,0),MATCH(Settings!$C$6,ElaGroup,0))</f>
        <v/>
      </c>
      <c r="P108" s="23">
        <f>INDEX(ElaVal,MATCH("usg|"&amp;$E108&amp;"|"&amp;$D108,ElaKey,0),MATCH(Settings!$C$6,ElaGroup,0))</f>
        <v/>
      </c>
      <c r="Q108" s="23">
        <f>INDEX(ElaVal,MATCH("eff|"&amp;$E108&amp;"|"&amp;$D108,ElaKey,0),MATCH(Settings!$C$6,ElaGroup,0))</f>
        <v/>
      </c>
      <c r="R108" s="13">
        <f>INDEX(ElaVal,MATCH("aei|"&amp;$F108&amp;"|"&amp;$D108,ElaKey,0),MATCH(Settings!$C$6,ElaGroup,0))</f>
        <v/>
      </c>
      <c r="S108" s="16">
        <f>(1/(1+$R108))^(1+$P108)</f>
        <v/>
      </c>
      <c r="T108" s="23">
        <f>$Q108*(1+$P108)</f>
        <v/>
      </c>
      <c r="U108" s="14">
        <f>INDEX(Inputs_prices!$E$7:$E$18,MATCH($I108,Inputs_prices!$A$7:$A$18,0))</f>
        <v/>
      </c>
      <c r="V108" s="13">
        <f>INDEX(Inputs_prices!$R$7:$R$18,MATCH($I108,Inputs_prices!$A$7:$A$18,0))</f>
        <v/>
      </c>
      <c r="W108" s="16">
        <f>INDEX(EFVal,MATCH(Settings!$C$4&amp;"|"&amp;$B108&amp;"|"&amp;$J108,EFKey,0))</f>
        <v/>
      </c>
      <c r="X108" s="40">
        <f>INDEX(ConsVal,MATCH(Settings!$C$4&amp;"|"&amp;Settings!$C$7&amp;"|"&amp;$C108&amp;"|"&amp;$B108,ConsKey,0))</f>
        <v/>
      </c>
      <c r="Y108" s="14">
        <f>INDEX(Mapping!$I$5:$I$20,MATCH($C108,SubKey,0))</f>
        <v/>
      </c>
      <c r="Z108" s="32">
        <f>INDEX(ECPCov,MATCH("ecs."&amp;$Y108,ECPKey,0))*INDEX(ECPCov,MATCH("ecf."&amp;$B108,ECPKey,0))</f>
        <v/>
      </c>
      <c r="AA108" s="32">
        <f>INDEX(ECPCov,MATCH("ees."&amp;$Y108,ECPKey,0))*INDEX(ECPCov,MATCH("eef."&amp;$B108,ECPKey,0))</f>
        <v/>
      </c>
    </row>
    <row r="109">
      <c r="A109" s="14">
        <f>$B109&amp;"|"&amp;$C109</f>
        <v/>
      </c>
      <c r="B109" s="21" t="inlineStr">
        <is>
          <t>coa</t>
        </is>
      </c>
      <c r="C109" s="21" t="inlineStr">
        <is>
          <t>cst</t>
        </is>
      </c>
      <c r="D109" s="14">
        <f>INDEX(Mapping!$D$5:$D$20,MATCH($C109,SubKey,0))</f>
        <v/>
      </c>
      <c r="E109" s="14">
        <f>INDEX(Mapping!$C$30:$C$37,MATCH($B109,FuelKey,0))</f>
        <v/>
      </c>
      <c r="F109" s="14">
        <f>INDEX(Mapping!$D$30:$D$37,MATCH($B109,FuelKey,0))</f>
        <v/>
      </c>
      <c r="G109" s="14">
        <f>INDEX(Mapping!$E$30:$E$37,MATCH($B109,FuelKey,0))</f>
        <v/>
      </c>
      <c r="H109" s="14">
        <f>INDEX(Mapping!$F$5:$F$20,MATCH($C109,SubKey,0))</f>
        <v/>
      </c>
      <c r="I109" s="14">
        <f>$B109&amp;"."&amp;IF($G109="sub",$H109,"all")</f>
        <v/>
      </c>
      <c r="J109" s="14">
        <f>INDEX(Mapping!$E$5:$E$20,MATCH($C109,SubKey,0))</f>
        <v/>
      </c>
      <c r="K109" s="14">
        <f>INDEX(Mapping!$G$30:$G$37,MATCH($B109,FuelKey,0))</f>
        <v/>
      </c>
      <c r="L109" s="14">
        <f>INDEX(Mapping!$H$30:$H$37,MATCH($B109,FuelKey,0))</f>
        <v/>
      </c>
      <c r="M109" s="14">
        <f>INDEX(Mapping!$H$5:$H$20,MATCH($C109,SubKey,0))</f>
        <v/>
      </c>
      <c r="N109" s="14">
        <f>INDEX(Mapping!$E$50:$E$63,MATCH($I109,Mapping!$A$50:$A$63,0))</f>
        <v/>
      </c>
      <c r="O109" s="23">
        <f>INDEX(ElaVal,MATCH("inc|"&amp;$E109&amp;"|"&amp;$D109,ElaKey,0),MATCH(Settings!$C$6,ElaGroup,0))</f>
        <v/>
      </c>
      <c r="P109" s="23">
        <f>INDEX(ElaVal,MATCH("usg|"&amp;$E109&amp;"|"&amp;$D109,ElaKey,0),MATCH(Settings!$C$6,ElaGroup,0))</f>
        <v/>
      </c>
      <c r="Q109" s="23">
        <f>INDEX(ElaVal,MATCH("eff|"&amp;$E109&amp;"|"&amp;$D109,ElaKey,0),MATCH(Settings!$C$6,ElaGroup,0))</f>
        <v/>
      </c>
      <c r="R109" s="13">
        <f>INDEX(ElaVal,MATCH("aei|"&amp;$F109&amp;"|"&amp;$D109,ElaKey,0),MATCH(Settings!$C$6,ElaGroup,0))</f>
        <v/>
      </c>
      <c r="S109" s="16">
        <f>(1/(1+$R109))^(1+$P109)</f>
        <v/>
      </c>
      <c r="T109" s="23">
        <f>$Q109*(1+$P109)</f>
        <v/>
      </c>
      <c r="U109" s="14">
        <f>INDEX(Inputs_prices!$E$7:$E$18,MATCH($I109,Inputs_prices!$A$7:$A$18,0))</f>
        <v/>
      </c>
      <c r="V109" s="13">
        <f>INDEX(Inputs_prices!$R$7:$R$18,MATCH($I109,Inputs_prices!$A$7:$A$18,0))</f>
        <v/>
      </c>
      <c r="W109" s="16">
        <f>INDEX(EFVal,MATCH(Settings!$C$4&amp;"|"&amp;$B109&amp;"|"&amp;$J109,EFKey,0))</f>
        <v/>
      </c>
      <c r="X109" s="40">
        <f>INDEX(ConsVal,MATCH(Settings!$C$4&amp;"|"&amp;Settings!$C$7&amp;"|"&amp;$C109&amp;"|"&amp;$B109,ConsKey,0))</f>
        <v/>
      </c>
      <c r="Y109" s="14">
        <f>INDEX(Mapping!$I$5:$I$20,MATCH($C109,SubKey,0))</f>
        <v/>
      </c>
      <c r="Z109" s="32">
        <f>INDEX(ECPCov,MATCH("ecs."&amp;$Y109,ECPKey,0))*INDEX(ECPCov,MATCH("ecf."&amp;$B109,ECPKey,0))</f>
        <v/>
      </c>
      <c r="AA109" s="32">
        <f>INDEX(ECPCov,MATCH("ees."&amp;$Y109,ECPKey,0))*INDEX(ECPCov,MATCH("eef."&amp;$B109,ECPKey,0))</f>
        <v/>
      </c>
    </row>
    <row r="110">
      <c r="A110" s="14">
        <f>$B110&amp;"|"&amp;$C110</f>
        <v/>
      </c>
      <c r="B110" s="21" t="inlineStr">
        <is>
          <t>nga</t>
        </is>
      </c>
      <c r="C110" s="21" t="inlineStr">
        <is>
          <t>cst</t>
        </is>
      </c>
      <c r="D110" s="14">
        <f>INDEX(Mapping!$D$5:$D$20,MATCH($C110,SubKey,0))</f>
        <v/>
      </c>
      <c r="E110" s="14">
        <f>INDEX(Mapping!$C$30:$C$37,MATCH($B110,FuelKey,0))</f>
        <v/>
      </c>
      <c r="F110" s="14">
        <f>INDEX(Mapping!$D$30:$D$37,MATCH($B110,FuelKey,0))</f>
        <v/>
      </c>
      <c r="G110" s="14">
        <f>INDEX(Mapping!$E$30:$E$37,MATCH($B110,FuelKey,0))</f>
        <v/>
      </c>
      <c r="H110" s="14">
        <f>INDEX(Mapping!$F$5:$F$20,MATCH($C110,SubKey,0))</f>
        <v/>
      </c>
      <c r="I110" s="14">
        <f>$B110&amp;"."&amp;IF($G110="sub",$H110,"all")</f>
        <v/>
      </c>
      <c r="J110" s="14">
        <f>INDEX(Mapping!$E$5:$E$20,MATCH($C110,SubKey,0))</f>
        <v/>
      </c>
      <c r="K110" s="14">
        <f>INDEX(Mapping!$G$30:$G$37,MATCH($B110,FuelKey,0))</f>
        <v/>
      </c>
      <c r="L110" s="14">
        <f>INDEX(Mapping!$H$30:$H$37,MATCH($B110,FuelKey,0))</f>
        <v/>
      </c>
      <c r="M110" s="14">
        <f>INDEX(Mapping!$H$5:$H$20,MATCH($C110,SubKey,0))</f>
        <v/>
      </c>
      <c r="N110" s="14">
        <f>INDEX(Mapping!$E$50:$E$63,MATCH($I110,Mapping!$A$50:$A$63,0))</f>
        <v/>
      </c>
      <c r="O110" s="23">
        <f>INDEX(ElaVal,MATCH("inc|"&amp;$E110&amp;"|"&amp;$D110,ElaKey,0),MATCH(Settings!$C$6,ElaGroup,0))</f>
        <v/>
      </c>
      <c r="P110" s="23">
        <f>INDEX(ElaVal,MATCH("usg|"&amp;$E110&amp;"|"&amp;$D110,ElaKey,0),MATCH(Settings!$C$6,ElaGroup,0))</f>
        <v/>
      </c>
      <c r="Q110" s="23">
        <f>INDEX(ElaVal,MATCH("eff|"&amp;$E110&amp;"|"&amp;$D110,ElaKey,0),MATCH(Settings!$C$6,ElaGroup,0))</f>
        <v/>
      </c>
      <c r="R110" s="13">
        <f>INDEX(ElaVal,MATCH("aei|"&amp;$F110&amp;"|"&amp;$D110,ElaKey,0),MATCH(Settings!$C$6,ElaGroup,0))</f>
        <v/>
      </c>
      <c r="S110" s="16">
        <f>(1/(1+$R110))^(1+$P110)</f>
        <v/>
      </c>
      <c r="T110" s="23">
        <f>$Q110*(1+$P110)</f>
        <v/>
      </c>
      <c r="U110" s="14">
        <f>INDEX(Inputs_prices!$E$7:$E$18,MATCH($I110,Inputs_prices!$A$7:$A$18,0))</f>
        <v/>
      </c>
      <c r="V110" s="13">
        <f>INDEX(Inputs_prices!$R$7:$R$18,MATCH($I110,Inputs_prices!$A$7:$A$18,0))</f>
        <v/>
      </c>
      <c r="W110" s="16">
        <f>INDEX(EFVal,MATCH(Settings!$C$4&amp;"|"&amp;$B110&amp;"|"&amp;$J110,EFKey,0))</f>
        <v/>
      </c>
      <c r="X110" s="40">
        <f>INDEX(ConsVal,MATCH(Settings!$C$4&amp;"|"&amp;Settings!$C$7&amp;"|"&amp;$C110&amp;"|"&amp;$B110,ConsKey,0))</f>
        <v/>
      </c>
      <c r="Y110" s="14">
        <f>INDEX(Mapping!$I$5:$I$20,MATCH($C110,SubKey,0))</f>
        <v/>
      </c>
      <c r="Z110" s="32">
        <f>INDEX(ECPCov,MATCH("ecs."&amp;$Y110,ECPKey,0))*INDEX(ECPCov,MATCH("ecf."&amp;$B110,ECPKey,0))</f>
        <v/>
      </c>
      <c r="AA110" s="32">
        <f>INDEX(ECPCov,MATCH("ees."&amp;$Y110,ECPKey,0))*INDEX(ECPCov,MATCH("eef."&amp;$B110,ECPKey,0))</f>
        <v/>
      </c>
    </row>
    <row r="111">
      <c r="A111" s="14">
        <f>$B111&amp;"|"&amp;$C111</f>
        <v/>
      </c>
      <c r="B111" s="21" t="inlineStr">
        <is>
          <t>gso</t>
        </is>
      </c>
      <c r="C111" s="21" t="inlineStr">
        <is>
          <t>cst</t>
        </is>
      </c>
      <c r="D111" s="14">
        <f>INDEX(Mapping!$D$5:$D$20,MATCH($C111,SubKey,0))</f>
        <v/>
      </c>
      <c r="E111" s="14">
        <f>INDEX(Mapping!$C$30:$C$37,MATCH($B111,FuelKey,0))</f>
        <v/>
      </c>
      <c r="F111" s="14">
        <f>INDEX(Mapping!$D$30:$D$37,MATCH($B111,FuelKey,0))</f>
        <v/>
      </c>
      <c r="G111" s="14">
        <f>INDEX(Mapping!$E$30:$E$37,MATCH($B111,FuelKey,0))</f>
        <v/>
      </c>
      <c r="H111" s="14">
        <f>INDEX(Mapping!$F$5:$F$20,MATCH($C111,SubKey,0))</f>
        <v/>
      </c>
      <c r="I111" s="14">
        <f>$B111&amp;"."&amp;IF($G111="sub",$H111,"all")</f>
        <v/>
      </c>
      <c r="J111" s="14">
        <f>INDEX(Mapping!$E$5:$E$20,MATCH($C111,SubKey,0))</f>
        <v/>
      </c>
      <c r="K111" s="14">
        <f>INDEX(Mapping!$G$30:$G$37,MATCH($B111,FuelKey,0))</f>
        <v/>
      </c>
      <c r="L111" s="14">
        <f>INDEX(Mapping!$H$30:$H$37,MATCH($B111,FuelKey,0))</f>
        <v/>
      </c>
      <c r="M111" s="14">
        <f>INDEX(Mapping!$H$5:$H$20,MATCH($C111,SubKey,0))</f>
        <v/>
      </c>
      <c r="N111" s="14">
        <f>INDEX(Mapping!$E$50:$E$63,MATCH($I111,Mapping!$A$50:$A$63,0))</f>
        <v/>
      </c>
      <c r="O111" s="23">
        <f>INDEX(ElaVal,MATCH("inc|"&amp;$E111&amp;"|"&amp;$D111,ElaKey,0),MATCH(Settings!$C$6,ElaGroup,0))</f>
        <v/>
      </c>
      <c r="P111" s="23">
        <f>INDEX(ElaVal,MATCH("usg|"&amp;$E111&amp;"|"&amp;$D111,ElaKey,0),MATCH(Settings!$C$6,ElaGroup,0))</f>
        <v/>
      </c>
      <c r="Q111" s="23">
        <f>INDEX(ElaVal,MATCH("eff|"&amp;$E111&amp;"|"&amp;$D111,ElaKey,0),MATCH(Settings!$C$6,ElaGroup,0))</f>
        <v/>
      </c>
      <c r="R111" s="13">
        <f>INDEX(ElaVal,MATCH("aei|"&amp;$F111&amp;"|"&amp;$D111,ElaKey,0),MATCH(Settings!$C$6,ElaGroup,0))</f>
        <v/>
      </c>
      <c r="S111" s="16">
        <f>(1/(1+$R111))^(1+$P111)</f>
        <v/>
      </c>
      <c r="T111" s="23">
        <f>$Q111*(1+$P111)</f>
        <v/>
      </c>
      <c r="U111" s="14">
        <f>INDEX(Inputs_prices!$E$7:$E$18,MATCH($I111,Inputs_prices!$A$7:$A$18,0))</f>
        <v/>
      </c>
      <c r="V111" s="13">
        <f>INDEX(Inputs_prices!$R$7:$R$18,MATCH($I111,Inputs_prices!$A$7:$A$18,0))</f>
        <v/>
      </c>
      <c r="W111" s="16">
        <f>INDEX(EFVal,MATCH(Settings!$C$4&amp;"|"&amp;$B111&amp;"|"&amp;$J111,EFKey,0))</f>
        <v/>
      </c>
      <c r="X111" s="40">
        <f>INDEX(ConsVal,MATCH(Settings!$C$4&amp;"|"&amp;Settings!$C$7&amp;"|"&amp;$C111&amp;"|"&amp;$B111,ConsKey,0))</f>
        <v/>
      </c>
      <c r="Y111" s="14">
        <f>INDEX(Mapping!$I$5:$I$20,MATCH($C111,SubKey,0))</f>
        <v/>
      </c>
      <c r="Z111" s="32">
        <f>INDEX(ECPCov,MATCH("ecs."&amp;$Y111,ECPKey,0))*INDEX(ECPCov,MATCH("ecf."&amp;$B111,ECPKey,0))</f>
        <v/>
      </c>
      <c r="AA111" s="32">
        <f>INDEX(ECPCov,MATCH("ees."&amp;$Y111,ECPKey,0))*INDEX(ECPCov,MATCH("eef."&amp;$B111,ECPKey,0))</f>
        <v/>
      </c>
    </row>
    <row r="112">
      <c r="A112" s="14">
        <f>$B112&amp;"|"&amp;$C112</f>
        <v/>
      </c>
      <c r="B112" s="21" t="inlineStr">
        <is>
          <t>die</t>
        </is>
      </c>
      <c r="C112" s="21" t="inlineStr">
        <is>
          <t>cst</t>
        </is>
      </c>
      <c r="D112" s="14">
        <f>INDEX(Mapping!$D$5:$D$20,MATCH($C112,SubKey,0))</f>
        <v/>
      </c>
      <c r="E112" s="14">
        <f>INDEX(Mapping!$C$30:$C$37,MATCH($B112,FuelKey,0))</f>
        <v/>
      </c>
      <c r="F112" s="14">
        <f>INDEX(Mapping!$D$30:$D$37,MATCH($B112,FuelKey,0))</f>
        <v/>
      </c>
      <c r="G112" s="14">
        <f>INDEX(Mapping!$E$30:$E$37,MATCH($B112,FuelKey,0))</f>
        <v/>
      </c>
      <c r="H112" s="14">
        <f>INDEX(Mapping!$F$5:$F$20,MATCH($C112,SubKey,0))</f>
        <v/>
      </c>
      <c r="I112" s="14">
        <f>$B112&amp;"."&amp;IF($G112="sub",$H112,"all")</f>
        <v/>
      </c>
      <c r="J112" s="14">
        <f>INDEX(Mapping!$E$5:$E$20,MATCH($C112,SubKey,0))</f>
        <v/>
      </c>
      <c r="K112" s="14">
        <f>INDEX(Mapping!$G$30:$G$37,MATCH($B112,FuelKey,0))</f>
        <v/>
      </c>
      <c r="L112" s="14">
        <f>INDEX(Mapping!$H$30:$H$37,MATCH($B112,FuelKey,0))</f>
        <v/>
      </c>
      <c r="M112" s="14">
        <f>INDEX(Mapping!$H$5:$H$20,MATCH($C112,SubKey,0))</f>
        <v/>
      </c>
      <c r="N112" s="14">
        <f>INDEX(Mapping!$E$50:$E$63,MATCH($I112,Mapping!$A$50:$A$63,0))</f>
        <v/>
      </c>
      <c r="O112" s="23">
        <f>INDEX(ElaVal,MATCH("inc|"&amp;$E112&amp;"|"&amp;$D112,ElaKey,0),MATCH(Settings!$C$6,ElaGroup,0))</f>
        <v/>
      </c>
      <c r="P112" s="23">
        <f>INDEX(ElaVal,MATCH("usg|"&amp;$E112&amp;"|"&amp;$D112,ElaKey,0),MATCH(Settings!$C$6,ElaGroup,0))</f>
        <v/>
      </c>
      <c r="Q112" s="23">
        <f>INDEX(ElaVal,MATCH("eff|"&amp;$E112&amp;"|"&amp;$D112,ElaKey,0),MATCH(Settings!$C$6,ElaGroup,0))</f>
        <v/>
      </c>
      <c r="R112" s="13">
        <f>INDEX(ElaVal,MATCH("aei|"&amp;$F112&amp;"|"&amp;$D112,ElaKey,0),MATCH(Settings!$C$6,ElaGroup,0))</f>
        <v/>
      </c>
      <c r="S112" s="16">
        <f>(1/(1+$R112))^(1+$P112)</f>
        <v/>
      </c>
      <c r="T112" s="23">
        <f>$Q112*(1+$P112)</f>
        <v/>
      </c>
      <c r="U112" s="14">
        <f>INDEX(Inputs_prices!$E$7:$E$18,MATCH($I112,Inputs_prices!$A$7:$A$18,0))</f>
        <v/>
      </c>
      <c r="V112" s="13">
        <f>INDEX(Inputs_prices!$R$7:$R$18,MATCH($I112,Inputs_prices!$A$7:$A$18,0))</f>
        <v/>
      </c>
      <c r="W112" s="16">
        <f>INDEX(EFVal,MATCH(Settings!$C$4&amp;"|"&amp;$B112&amp;"|"&amp;$J112,EFKey,0))</f>
        <v/>
      </c>
      <c r="X112" s="40">
        <f>INDEX(ConsVal,MATCH(Settings!$C$4&amp;"|"&amp;Settings!$C$7&amp;"|"&amp;$C112&amp;"|"&amp;$B112,ConsKey,0))</f>
        <v/>
      </c>
      <c r="Y112" s="14">
        <f>INDEX(Mapping!$I$5:$I$20,MATCH($C112,SubKey,0))</f>
        <v/>
      </c>
      <c r="Z112" s="32">
        <f>INDEX(ECPCov,MATCH("ecs."&amp;$Y112,ECPKey,0))*INDEX(ECPCov,MATCH("ecf."&amp;$B112,ECPKey,0))</f>
        <v/>
      </c>
      <c r="AA112" s="32">
        <f>INDEX(ECPCov,MATCH("ees."&amp;$Y112,ECPKey,0))*INDEX(ECPCov,MATCH("eef."&amp;$B112,ECPKey,0))</f>
        <v/>
      </c>
    </row>
    <row r="113">
      <c r="A113" s="14">
        <f>$B113&amp;"|"&amp;$C113</f>
        <v/>
      </c>
      <c r="B113" s="21" t="inlineStr">
        <is>
          <t>lpg</t>
        </is>
      </c>
      <c r="C113" s="21" t="inlineStr">
        <is>
          <t>cst</t>
        </is>
      </c>
      <c r="D113" s="14">
        <f>INDEX(Mapping!$D$5:$D$20,MATCH($C113,SubKey,0))</f>
        <v/>
      </c>
      <c r="E113" s="14">
        <f>INDEX(Mapping!$C$30:$C$37,MATCH($B113,FuelKey,0))</f>
        <v/>
      </c>
      <c r="F113" s="14">
        <f>INDEX(Mapping!$D$30:$D$37,MATCH($B113,FuelKey,0))</f>
        <v/>
      </c>
      <c r="G113" s="14">
        <f>INDEX(Mapping!$E$30:$E$37,MATCH($B113,FuelKey,0))</f>
        <v/>
      </c>
      <c r="H113" s="14">
        <f>INDEX(Mapping!$F$5:$F$20,MATCH($C113,SubKey,0))</f>
        <v/>
      </c>
      <c r="I113" s="14">
        <f>$B113&amp;"."&amp;IF($G113="sub",$H113,"all")</f>
        <v/>
      </c>
      <c r="J113" s="14">
        <f>INDEX(Mapping!$E$5:$E$20,MATCH($C113,SubKey,0))</f>
        <v/>
      </c>
      <c r="K113" s="14">
        <f>INDEX(Mapping!$G$30:$G$37,MATCH($B113,FuelKey,0))</f>
        <v/>
      </c>
      <c r="L113" s="14">
        <f>INDEX(Mapping!$H$30:$H$37,MATCH($B113,FuelKey,0))</f>
        <v/>
      </c>
      <c r="M113" s="14">
        <f>INDEX(Mapping!$H$5:$H$20,MATCH($C113,SubKey,0))</f>
        <v/>
      </c>
      <c r="N113" s="14">
        <f>INDEX(Mapping!$E$50:$E$63,MATCH($I113,Mapping!$A$50:$A$63,0))</f>
        <v/>
      </c>
      <c r="O113" s="23">
        <f>INDEX(ElaVal,MATCH("inc|"&amp;$E113&amp;"|"&amp;$D113,ElaKey,0),MATCH(Settings!$C$6,ElaGroup,0))</f>
        <v/>
      </c>
      <c r="P113" s="23">
        <f>INDEX(ElaVal,MATCH("usg|"&amp;$E113&amp;"|"&amp;$D113,ElaKey,0),MATCH(Settings!$C$6,ElaGroup,0))</f>
        <v/>
      </c>
      <c r="Q113" s="23">
        <f>INDEX(ElaVal,MATCH("eff|"&amp;$E113&amp;"|"&amp;$D113,ElaKey,0),MATCH(Settings!$C$6,ElaGroup,0))</f>
        <v/>
      </c>
      <c r="R113" s="13">
        <f>INDEX(ElaVal,MATCH("aei|"&amp;$F113&amp;"|"&amp;$D113,ElaKey,0),MATCH(Settings!$C$6,ElaGroup,0))</f>
        <v/>
      </c>
      <c r="S113" s="16">
        <f>(1/(1+$R113))^(1+$P113)</f>
        <v/>
      </c>
      <c r="T113" s="23">
        <f>$Q113*(1+$P113)</f>
        <v/>
      </c>
      <c r="U113" s="14">
        <f>INDEX(Inputs_prices!$E$7:$E$18,MATCH($I113,Inputs_prices!$A$7:$A$18,0))</f>
        <v/>
      </c>
      <c r="V113" s="13">
        <f>INDEX(Inputs_prices!$R$7:$R$18,MATCH($I113,Inputs_prices!$A$7:$A$18,0))</f>
        <v/>
      </c>
      <c r="W113" s="16">
        <f>INDEX(EFVal,MATCH(Settings!$C$4&amp;"|"&amp;$B113&amp;"|"&amp;$J113,EFKey,0))</f>
        <v/>
      </c>
      <c r="X113" s="40">
        <f>INDEX(ConsVal,MATCH(Settings!$C$4&amp;"|"&amp;Settings!$C$7&amp;"|"&amp;$C113&amp;"|"&amp;$B113,ConsKey,0))</f>
        <v/>
      </c>
      <c r="Y113" s="14">
        <f>INDEX(Mapping!$I$5:$I$20,MATCH($C113,SubKey,0))</f>
        <v/>
      </c>
      <c r="Z113" s="32">
        <f>INDEX(ECPCov,MATCH("ecs."&amp;$Y113,ECPKey,0))*INDEX(ECPCov,MATCH("ecf."&amp;$B113,ECPKey,0))</f>
        <v/>
      </c>
      <c r="AA113" s="32">
        <f>INDEX(ECPCov,MATCH("ees."&amp;$Y113,ECPKey,0))*INDEX(ECPCov,MATCH("eef."&amp;$B113,ECPKey,0))</f>
        <v/>
      </c>
    </row>
    <row r="114">
      <c r="A114" s="14">
        <f>$B114&amp;"|"&amp;$C114</f>
        <v/>
      </c>
      <c r="B114" s="21" t="inlineStr">
        <is>
          <t>ker</t>
        </is>
      </c>
      <c r="C114" s="21" t="inlineStr">
        <is>
          <t>cst</t>
        </is>
      </c>
      <c r="D114" s="14">
        <f>INDEX(Mapping!$D$5:$D$20,MATCH($C114,SubKey,0))</f>
        <v/>
      </c>
      <c r="E114" s="14">
        <f>INDEX(Mapping!$C$30:$C$37,MATCH($B114,FuelKey,0))</f>
        <v/>
      </c>
      <c r="F114" s="14">
        <f>INDEX(Mapping!$D$30:$D$37,MATCH($B114,FuelKey,0))</f>
        <v/>
      </c>
      <c r="G114" s="14">
        <f>INDEX(Mapping!$E$30:$E$37,MATCH($B114,FuelKey,0))</f>
        <v/>
      </c>
      <c r="H114" s="14">
        <f>INDEX(Mapping!$F$5:$F$20,MATCH($C114,SubKey,0))</f>
        <v/>
      </c>
      <c r="I114" s="14">
        <f>$B114&amp;"."&amp;IF($G114="sub",$H114,"all")</f>
        <v/>
      </c>
      <c r="J114" s="14">
        <f>INDEX(Mapping!$E$5:$E$20,MATCH($C114,SubKey,0))</f>
        <v/>
      </c>
      <c r="K114" s="14">
        <f>INDEX(Mapping!$G$30:$G$37,MATCH($B114,FuelKey,0))</f>
        <v/>
      </c>
      <c r="L114" s="14">
        <f>INDEX(Mapping!$H$30:$H$37,MATCH($B114,FuelKey,0))</f>
        <v/>
      </c>
      <c r="M114" s="14">
        <f>INDEX(Mapping!$H$5:$H$20,MATCH($C114,SubKey,0))</f>
        <v/>
      </c>
      <c r="N114" s="14">
        <f>INDEX(Mapping!$E$50:$E$63,MATCH($I114,Mapping!$A$50:$A$63,0))</f>
        <v/>
      </c>
      <c r="O114" s="23">
        <f>INDEX(ElaVal,MATCH("inc|"&amp;$E114&amp;"|"&amp;$D114,ElaKey,0),MATCH(Settings!$C$6,ElaGroup,0))</f>
        <v/>
      </c>
      <c r="P114" s="23">
        <f>INDEX(ElaVal,MATCH("usg|"&amp;$E114&amp;"|"&amp;$D114,ElaKey,0),MATCH(Settings!$C$6,ElaGroup,0))</f>
        <v/>
      </c>
      <c r="Q114" s="23">
        <f>INDEX(ElaVal,MATCH("eff|"&amp;$E114&amp;"|"&amp;$D114,ElaKey,0),MATCH(Settings!$C$6,ElaGroup,0))</f>
        <v/>
      </c>
      <c r="R114" s="13">
        <f>INDEX(ElaVal,MATCH("aei|"&amp;$F114&amp;"|"&amp;$D114,ElaKey,0),MATCH(Settings!$C$6,ElaGroup,0))</f>
        <v/>
      </c>
      <c r="S114" s="16">
        <f>(1/(1+$R114))^(1+$P114)</f>
        <v/>
      </c>
      <c r="T114" s="23">
        <f>$Q114*(1+$P114)</f>
        <v/>
      </c>
      <c r="U114" s="14">
        <f>INDEX(Inputs_prices!$E$7:$E$18,MATCH($I114,Inputs_prices!$A$7:$A$18,0))</f>
        <v/>
      </c>
      <c r="V114" s="13">
        <f>INDEX(Inputs_prices!$R$7:$R$18,MATCH($I114,Inputs_prices!$A$7:$A$18,0))</f>
        <v/>
      </c>
      <c r="W114" s="16">
        <f>INDEX(EFVal,MATCH(Settings!$C$4&amp;"|"&amp;$B114&amp;"|"&amp;$J114,EFKey,0))</f>
        <v/>
      </c>
      <c r="X114" s="40">
        <f>INDEX(ConsVal,MATCH(Settings!$C$4&amp;"|"&amp;Settings!$C$7&amp;"|"&amp;$C114&amp;"|"&amp;$B114,ConsKey,0))</f>
        <v/>
      </c>
      <c r="Y114" s="14">
        <f>INDEX(Mapping!$I$5:$I$20,MATCH($C114,SubKey,0))</f>
        <v/>
      </c>
      <c r="Z114" s="32">
        <f>INDEX(ECPCov,MATCH("ecs."&amp;$Y114,ECPKey,0))*INDEX(ECPCov,MATCH("ecf."&amp;$B114,ECPKey,0))</f>
        <v/>
      </c>
      <c r="AA114" s="32">
        <f>INDEX(ECPCov,MATCH("ees."&amp;$Y114,ECPKey,0))*INDEX(ECPCov,MATCH("eef."&amp;$B114,ECPKey,0))</f>
        <v/>
      </c>
    </row>
    <row r="115">
      <c r="A115" s="14">
        <f>$B115&amp;"|"&amp;$C115</f>
        <v/>
      </c>
      <c r="B115" s="21" t="inlineStr">
        <is>
          <t>oop</t>
        </is>
      </c>
      <c r="C115" s="21" t="inlineStr">
        <is>
          <t>cst</t>
        </is>
      </c>
      <c r="D115" s="14">
        <f>INDEX(Mapping!$D$5:$D$20,MATCH($C115,SubKey,0))</f>
        <v/>
      </c>
      <c r="E115" s="14">
        <f>INDEX(Mapping!$C$30:$C$37,MATCH($B115,FuelKey,0))</f>
        <v/>
      </c>
      <c r="F115" s="14">
        <f>INDEX(Mapping!$D$30:$D$37,MATCH($B115,FuelKey,0))</f>
        <v/>
      </c>
      <c r="G115" s="14">
        <f>INDEX(Mapping!$E$30:$E$37,MATCH($B115,FuelKey,0))</f>
        <v/>
      </c>
      <c r="H115" s="14">
        <f>INDEX(Mapping!$F$5:$F$20,MATCH($C115,SubKey,0))</f>
        <v/>
      </c>
      <c r="I115" s="14">
        <f>$B115&amp;"."&amp;IF($G115="sub",$H115,"all")</f>
        <v/>
      </c>
      <c r="J115" s="14">
        <f>INDEX(Mapping!$E$5:$E$20,MATCH($C115,SubKey,0))</f>
        <v/>
      </c>
      <c r="K115" s="14">
        <f>INDEX(Mapping!$G$30:$G$37,MATCH($B115,FuelKey,0))</f>
        <v/>
      </c>
      <c r="L115" s="14">
        <f>INDEX(Mapping!$H$30:$H$37,MATCH($B115,FuelKey,0))</f>
        <v/>
      </c>
      <c r="M115" s="14">
        <f>INDEX(Mapping!$H$5:$H$20,MATCH($C115,SubKey,0))</f>
        <v/>
      </c>
      <c r="N115" s="14">
        <f>INDEX(Mapping!$E$50:$E$63,MATCH($I115,Mapping!$A$50:$A$63,0))</f>
        <v/>
      </c>
      <c r="O115" s="23">
        <f>INDEX(ElaVal,MATCH("inc|"&amp;$E115&amp;"|"&amp;$D115,ElaKey,0),MATCH(Settings!$C$6,ElaGroup,0))</f>
        <v/>
      </c>
      <c r="P115" s="23">
        <f>INDEX(ElaVal,MATCH("usg|"&amp;$E115&amp;"|"&amp;$D115,ElaKey,0),MATCH(Settings!$C$6,ElaGroup,0))</f>
        <v/>
      </c>
      <c r="Q115" s="23">
        <f>INDEX(ElaVal,MATCH("eff|"&amp;$E115&amp;"|"&amp;$D115,ElaKey,0),MATCH(Settings!$C$6,ElaGroup,0))</f>
        <v/>
      </c>
      <c r="R115" s="13">
        <f>INDEX(ElaVal,MATCH("aei|"&amp;$F115&amp;"|"&amp;$D115,ElaKey,0),MATCH(Settings!$C$6,ElaGroup,0))</f>
        <v/>
      </c>
      <c r="S115" s="16">
        <f>(1/(1+$R115))^(1+$P115)</f>
        <v/>
      </c>
      <c r="T115" s="23">
        <f>$Q115*(1+$P115)</f>
        <v/>
      </c>
      <c r="U115" s="14">
        <f>INDEX(Inputs_prices!$E$7:$E$18,MATCH($I115,Inputs_prices!$A$7:$A$18,0))</f>
        <v/>
      </c>
      <c r="V115" s="13">
        <f>INDEX(Inputs_prices!$R$7:$R$18,MATCH($I115,Inputs_prices!$A$7:$A$18,0))</f>
        <v/>
      </c>
      <c r="W115" s="16">
        <f>INDEX(EFVal,MATCH(Settings!$C$4&amp;"|"&amp;$B115&amp;"|"&amp;$J115,EFKey,0))</f>
        <v/>
      </c>
      <c r="X115" s="40">
        <f>INDEX(ConsVal,MATCH(Settings!$C$4&amp;"|"&amp;Settings!$C$7&amp;"|"&amp;$C115&amp;"|"&amp;$B115,ConsKey,0))</f>
        <v/>
      </c>
      <c r="Y115" s="14">
        <f>INDEX(Mapping!$I$5:$I$20,MATCH($C115,SubKey,0))</f>
        <v/>
      </c>
      <c r="Z115" s="32">
        <f>INDEX(ECPCov,MATCH("ecs."&amp;$Y115,ECPKey,0))*INDEX(ECPCov,MATCH("ecf."&amp;$B115,ECPKey,0))</f>
        <v/>
      </c>
      <c r="AA115" s="32">
        <f>INDEX(ECPCov,MATCH("ees."&amp;$Y115,ECPKey,0))*INDEX(ECPCov,MATCH("eef."&amp;$B115,ECPKey,0))</f>
        <v/>
      </c>
    </row>
    <row r="116">
      <c r="A116" s="14">
        <f>$B116&amp;"|"&amp;$C116</f>
        <v/>
      </c>
      <c r="B116" s="21" t="inlineStr">
        <is>
          <t>bio</t>
        </is>
      </c>
      <c r="C116" s="21" t="inlineStr">
        <is>
          <t>cst</t>
        </is>
      </c>
      <c r="D116" s="14">
        <f>INDEX(Mapping!$D$5:$D$20,MATCH($C116,SubKey,0))</f>
        <v/>
      </c>
      <c r="E116" s="14">
        <f>INDEX(Mapping!$C$30:$C$37,MATCH($B116,FuelKey,0))</f>
        <v/>
      </c>
      <c r="F116" s="14">
        <f>INDEX(Mapping!$D$30:$D$37,MATCH($B116,FuelKey,0))</f>
        <v/>
      </c>
      <c r="G116" s="14">
        <f>INDEX(Mapping!$E$30:$E$37,MATCH($B116,FuelKey,0))</f>
        <v/>
      </c>
      <c r="H116" s="14">
        <f>INDEX(Mapping!$F$5:$F$20,MATCH($C116,SubKey,0))</f>
        <v/>
      </c>
      <c r="I116" s="14">
        <f>$B116&amp;"."&amp;IF($G116="sub",$H116,"all")</f>
        <v/>
      </c>
      <c r="J116" s="14">
        <f>INDEX(Mapping!$E$5:$E$20,MATCH($C116,SubKey,0))</f>
        <v/>
      </c>
      <c r="K116" s="14">
        <f>INDEX(Mapping!$G$30:$G$37,MATCH($B116,FuelKey,0))</f>
        <v/>
      </c>
      <c r="L116" s="14">
        <f>INDEX(Mapping!$H$30:$H$37,MATCH($B116,FuelKey,0))</f>
        <v/>
      </c>
      <c r="M116" s="14">
        <f>INDEX(Mapping!$H$5:$H$20,MATCH($C116,SubKey,0))</f>
        <v/>
      </c>
      <c r="N116" s="14">
        <f>INDEX(Mapping!$E$50:$E$63,MATCH($I116,Mapping!$A$50:$A$63,0))</f>
        <v/>
      </c>
      <c r="O116" s="23">
        <f>INDEX(ElaVal,MATCH("inc|"&amp;$E116&amp;"|"&amp;$D116,ElaKey,0),MATCH(Settings!$C$6,ElaGroup,0))</f>
        <v/>
      </c>
      <c r="P116" s="23">
        <f>INDEX(ElaVal,MATCH("usg|"&amp;$E116&amp;"|"&amp;$D116,ElaKey,0),MATCH(Settings!$C$6,ElaGroup,0))</f>
        <v/>
      </c>
      <c r="Q116" s="23">
        <f>INDEX(ElaVal,MATCH("eff|"&amp;$E116&amp;"|"&amp;$D116,ElaKey,0),MATCH(Settings!$C$6,ElaGroup,0))</f>
        <v/>
      </c>
      <c r="R116" s="13">
        <f>INDEX(ElaVal,MATCH("aei|"&amp;$F116&amp;"|"&amp;$D116,ElaKey,0),MATCH(Settings!$C$6,ElaGroup,0))</f>
        <v/>
      </c>
      <c r="S116" s="16">
        <f>(1/(1+$R116))^(1+$P116)</f>
        <v/>
      </c>
      <c r="T116" s="23">
        <f>$Q116*(1+$P116)</f>
        <v/>
      </c>
      <c r="U116" s="14">
        <f>INDEX(Inputs_prices!$E$7:$E$18,MATCH($I116,Inputs_prices!$A$7:$A$18,0))</f>
        <v/>
      </c>
      <c r="V116" s="13">
        <f>INDEX(Inputs_prices!$R$7:$R$18,MATCH($I116,Inputs_prices!$A$7:$A$18,0))</f>
        <v/>
      </c>
      <c r="W116" s="16">
        <f>INDEX(EFVal,MATCH(Settings!$C$4&amp;"|"&amp;$B116&amp;"|"&amp;$J116,EFKey,0))</f>
        <v/>
      </c>
      <c r="X116" s="40">
        <f>INDEX(ConsVal,MATCH(Settings!$C$4&amp;"|"&amp;Settings!$C$7&amp;"|"&amp;$C116&amp;"|"&amp;$B116,ConsKey,0))</f>
        <v/>
      </c>
      <c r="Y116" s="14">
        <f>INDEX(Mapping!$I$5:$I$20,MATCH($C116,SubKey,0))</f>
        <v/>
      </c>
      <c r="Z116" s="32">
        <f>INDEX(ECPCov,MATCH("ecs."&amp;$Y116,ECPKey,0))*INDEX(ECPCov,MATCH("ecf."&amp;$B116,ECPKey,0))</f>
        <v/>
      </c>
      <c r="AA116" s="32">
        <f>INDEX(ECPCov,MATCH("ees."&amp;$Y116,ECPKey,0))*INDEX(ECPCov,MATCH("eef."&amp;$B116,ECPKey,0))</f>
        <v/>
      </c>
    </row>
    <row r="117">
      <c r="A117" s="14">
        <f>$B117&amp;"|"&amp;$C117</f>
        <v/>
      </c>
      <c r="B117" s="21" t="inlineStr">
        <is>
          <t>coa</t>
        </is>
      </c>
      <c r="C117" s="21" t="inlineStr">
        <is>
          <t>ftr</t>
        </is>
      </c>
      <c r="D117" s="14">
        <f>INDEX(Mapping!$D$5:$D$20,MATCH($C117,SubKey,0))</f>
        <v/>
      </c>
      <c r="E117" s="14">
        <f>INDEX(Mapping!$C$30:$C$37,MATCH($B117,FuelKey,0))</f>
        <v/>
      </c>
      <c r="F117" s="14">
        <f>INDEX(Mapping!$D$30:$D$37,MATCH($B117,FuelKey,0))</f>
        <v/>
      </c>
      <c r="G117" s="14">
        <f>INDEX(Mapping!$E$30:$E$37,MATCH($B117,FuelKey,0))</f>
        <v/>
      </c>
      <c r="H117" s="14">
        <f>INDEX(Mapping!$F$5:$F$20,MATCH($C117,SubKey,0))</f>
        <v/>
      </c>
      <c r="I117" s="14">
        <f>$B117&amp;"."&amp;IF($G117="sub",$H117,"all")</f>
        <v/>
      </c>
      <c r="J117" s="14">
        <f>INDEX(Mapping!$E$5:$E$20,MATCH($C117,SubKey,0))</f>
        <v/>
      </c>
      <c r="K117" s="14">
        <f>INDEX(Mapping!$G$30:$G$37,MATCH($B117,FuelKey,0))</f>
        <v/>
      </c>
      <c r="L117" s="14">
        <f>INDEX(Mapping!$H$30:$H$37,MATCH($B117,FuelKey,0))</f>
        <v/>
      </c>
      <c r="M117" s="14">
        <f>INDEX(Mapping!$H$5:$H$20,MATCH($C117,SubKey,0))</f>
        <v/>
      </c>
      <c r="N117" s="14">
        <f>INDEX(Mapping!$E$50:$E$63,MATCH($I117,Mapping!$A$50:$A$63,0))</f>
        <v/>
      </c>
      <c r="O117" s="23">
        <f>INDEX(ElaVal,MATCH("inc|"&amp;$E117&amp;"|"&amp;$D117,ElaKey,0),MATCH(Settings!$C$6,ElaGroup,0))</f>
        <v/>
      </c>
      <c r="P117" s="23">
        <f>INDEX(ElaVal,MATCH("usg|"&amp;$E117&amp;"|"&amp;$D117,ElaKey,0),MATCH(Settings!$C$6,ElaGroup,0))</f>
        <v/>
      </c>
      <c r="Q117" s="23">
        <f>INDEX(ElaVal,MATCH("eff|"&amp;$E117&amp;"|"&amp;$D117,ElaKey,0),MATCH(Settings!$C$6,ElaGroup,0))</f>
        <v/>
      </c>
      <c r="R117" s="13">
        <f>INDEX(ElaVal,MATCH("aei|"&amp;$F117&amp;"|"&amp;$D117,ElaKey,0),MATCH(Settings!$C$6,ElaGroup,0))</f>
        <v/>
      </c>
      <c r="S117" s="16">
        <f>(1/(1+$R117))^(1+$P117)</f>
        <v/>
      </c>
      <c r="T117" s="23">
        <f>$Q117*(1+$P117)</f>
        <v/>
      </c>
      <c r="U117" s="14">
        <f>INDEX(Inputs_prices!$E$7:$E$18,MATCH($I117,Inputs_prices!$A$7:$A$18,0))</f>
        <v/>
      </c>
      <c r="V117" s="13">
        <f>INDEX(Inputs_prices!$R$7:$R$18,MATCH($I117,Inputs_prices!$A$7:$A$18,0))</f>
        <v/>
      </c>
      <c r="W117" s="16">
        <f>INDEX(EFVal,MATCH(Settings!$C$4&amp;"|"&amp;$B117&amp;"|"&amp;$J117,EFKey,0))</f>
        <v/>
      </c>
      <c r="X117" s="40">
        <f>INDEX(ConsVal,MATCH(Settings!$C$4&amp;"|"&amp;Settings!$C$7&amp;"|"&amp;$C117&amp;"|"&amp;$B117,ConsKey,0))</f>
        <v/>
      </c>
      <c r="Y117" s="14">
        <f>INDEX(Mapping!$I$5:$I$20,MATCH($C117,SubKey,0))</f>
        <v/>
      </c>
      <c r="Z117" s="32">
        <f>INDEX(ECPCov,MATCH("ecs."&amp;$Y117,ECPKey,0))*INDEX(ECPCov,MATCH("ecf."&amp;$B117,ECPKey,0))</f>
        <v/>
      </c>
      <c r="AA117" s="32">
        <f>INDEX(ECPCov,MATCH("ees."&amp;$Y117,ECPKey,0))*INDEX(ECPCov,MATCH("eef."&amp;$B117,ECPKey,0))</f>
        <v/>
      </c>
    </row>
    <row r="118">
      <c r="A118" s="14">
        <f>$B118&amp;"|"&amp;$C118</f>
        <v/>
      </c>
      <c r="B118" s="21" t="inlineStr">
        <is>
          <t>nga</t>
        </is>
      </c>
      <c r="C118" s="21" t="inlineStr">
        <is>
          <t>ftr</t>
        </is>
      </c>
      <c r="D118" s="14">
        <f>INDEX(Mapping!$D$5:$D$20,MATCH($C118,SubKey,0))</f>
        <v/>
      </c>
      <c r="E118" s="14">
        <f>INDEX(Mapping!$C$30:$C$37,MATCH($B118,FuelKey,0))</f>
        <v/>
      </c>
      <c r="F118" s="14">
        <f>INDEX(Mapping!$D$30:$D$37,MATCH($B118,FuelKey,0))</f>
        <v/>
      </c>
      <c r="G118" s="14">
        <f>INDEX(Mapping!$E$30:$E$37,MATCH($B118,FuelKey,0))</f>
        <v/>
      </c>
      <c r="H118" s="14">
        <f>INDEX(Mapping!$F$5:$F$20,MATCH($C118,SubKey,0))</f>
        <v/>
      </c>
      <c r="I118" s="14">
        <f>$B118&amp;"."&amp;IF($G118="sub",$H118,"all")</f>
        <v/>
      </c>
      <c r="J118" s="14">
        <f>INDEX(Mapping!$E$5:$E$20,MATCH($C118,SubKey,0))</f>
        <v/>
      </c>
      <c r="K118" s="14">
        <f>INDEX(Mapping!$G$30:$G$37,MATCH($B118,FuelKey,0))</f>
        <v/>
      </c>
      <c r="L118" s="14">
        <f>INDEX(Mapping!$H$30:$H$37,MATCH($B118,FuelKey,0))</f>
        <v/>
      </c>
      <c r="M118" s="14">
        <f>INDEX(Mapping!$H$5:$H$20,MATCH($C118,SubKey,0))</f>
        <v/>
      </c>
      <c r="N118" s="14">
        <f>INDEX(Mapping!$E$50:$E$63,MATCH($I118,Mapping!$A$50:$A$63,0))</f>
        <v/>
      </c>
      <c r="O118" s="23">
        <f>INDEX(ElaVal,MATCH("inc|"&amp;$E118&amp;"|"&amp;$D118,ElaKey,0),MATCH(Settings!$C$6,ElaGroup,0))</f>
        <v/>
      </c>
      <c r="P118" s="23">
        <f>INDEX(ElaVal,MATCH("usg|"&amp;$E118&amp;"|"&amp;$D118,ElaKey,0),MATCH(Settings!$C$6,ElaGroup,0))</f>
        <v/>
      </c>
      <c r="Q118" s="23">
        <f>INDEX(ElaVal,MATCH("eff|"&amp;$E118&amp;"|"&amp;$D118,ElaKey,0),MATCH(Settings!$C$6,ElaGroup,0))</f>
        <v/>
      </c>
      <c r="R118" s="13">
        <f>INDEX(ElaVal,MATCH("aei|"&amp;$F118&amp;"|"&amp;$D118,ElaKey,0),MATCH(Settings!$C$6,ElaGroup,0))</f>
        <v/>
      </c>
      <c r="S118" s="16">
        <f>(1/(1+$R118))^(1+$P118)</f>
        <v/>
      </c>
      <c r="T118" s="23">
        <f>$Q118*(1+$P118)</f>
        <v/>
      </c>
      <c r="U118" s="14">
        <f>INDEX(Inputs_prices!$E$7:$E$18,MATCH($I118,Inputs_prices!$A$7:$A$18,0))</f>
        <v/>
      </c>
      <c r="V118" s="13">
        <f>INDEX(Inputs_prices!$R$7:$R$18,MATCH($I118,Inputs_prices!$A$7:$A$18,0))</f>
        <v/>
      </c>
      <c r="W118" s="16">
        <f>INDEX(EFVal,MATCH(Settings!$C$4&amp;"|"&amp;$B118&amp;"|"&amp;$J118,EFKey,0))</f>
        <v/>
      </c>
      <c r="X118" s="40">
        <f>INDEX(ConsVal,MATCH(Settings!$C$4&amp;"|"&amp;Settings!$C$7&amp;"|"&amp;$C118&amp;"|"&amp;$B118,ConsKey,0))</f>
        <v/>
      </c>
      <c r="Y118" s="14">
        <f>INDEX(Mapping!$I$5:$I$20,MATCH($C118,SubKey,0))</f>
        <v/>
      </c>
      <c r="Z118" s="32">
        <f>INDEX(ECPCov,MATCH("ecs."&amp;$Y118,ECPKey,0))*INDEX(ECPCov,MATCH("ecf."&amp;$B118,ECPKey,0))</f>
        <v/>
      </c>
      <c r="AA118" s="32">
        <f>INDEX(ECPCov,MATCH("ees."&amp;$Y118,ECPKey,0))*INDEX(ECPCov,MATCH("eef."&amp;$B118,ECPKey,0))</f>
        <v/>
      </c>
    </row>
    <row r="119">
      <c r="A119" s="14">
        <f>$B119&amp;"|"&amp;$C119</f>
        <v/>
      </c>
      <c r="B119" s="21" t="inlineStr">
        <is>
          <t>gso</t>
        </is>
      </c>
      <c r="C119" s="21" t="inlineStr">
        <is>
          <t>ftr</t>
        </is>
      </c>
      <c r="D119" s="14">
        <f>INDEX(Mapping!$D$5:$D$20,MATCH($C119,SubKey,0))</f>
        <v/>
      </c>
      <c r="E119" s="14">
        <f>INDEX(Mapping!$C$30:$C$37,MATCH($B119,FuelKey,0))</f>
        <v/>
      </c>
      <c r="F119" s="14">
        <f>INDEX(Mapping!$D$30:$D$37,MATCH($B119,FuelKey,0))</f>
        <v/>
      </c>
      <c r="G119" s="14">
        <f>INDEX(Mapping!$E$30:$E$37,MATCH($B119,FuelKey,0))</f>
        <v/>
      </c>
      <c r="H119" s="14">
        <f>INDEX(Mapping!$F$5:$F$20,MATCH($C119,SubKey,0))</f>
        <v/>
      </c>
      <c r="I119" s="14">
        <f>$B119&amp;"."&amp;IF($G119="sub",$H119,"all")</f>
        <v/>
      </c>
      <c r="J119" s="14">
        <f>INDEX(Mapping!$E$5:$E$20,MATCH($C119,SubKey,0))</f>
        <v/>
      </c>
      <c r="K119" s="14">
        <f>INDEX(Mapping!$G$30:$G$37,MATCH($B119,FuelKey,0))</f>
        <v/>
      </c>
      <c r="L119" s="14">
        <f>INDEX(Mapping!$H$30:$H$37,MATCH($B119,FuelKey,0))</f>
        <v/>
      </c>
      <c r="M119" s="14">
        <f>INDEX(Mapping!$H$5:$H$20,MATCH($C119,SubKey,0))</f>
        <v/>
      </c>
      <c r="N119" s="14">
        <f>INDEX(Mapping!$E$50:$E$63,MATCH($I119,Mapping!$A$50:$A$63,0))</f>
        <v/>
      </c>
      <c r="O119" s="23">
        <f>INDEX(ElaVal,MATCH("inc|"&amp;$E119&amp;"|"&amp;$D119,ElaKey,0),MATCH(Settings!$C$6,ElaGroup,0))</f>
        <v/>
      </c>
      <c r="P119" s="23">
        <f>INDEX(ElaVal,MATCH("usg|"&amp;$E119&amp;"|"&amp;$D119,ElaKey,0),MATCH(Settings!$C$6,ElaGroup,0))</f>
        <v/>
      </c>
      <c r="Q119" s="23">
        <f>INDEX(ElaVal,MATCH("eff|"&amp;$E119&amp;"|"&amp;$D119,ElaKey,0),MATCH(Settings!$C$6,ElaGroup,0))</f>
        <v/>
      </c>
      <c r="R119" s="13">
        <f>INDEX(ElaVal,MATCH("aei|"&amp;$F119&amp;"|"&amp;$D119,ElaKey,0),MATCH(Settings!$C$6,ElaGroup,0))</f>
        <v/>
      </c>
      <c r="S119" s="16">
        <f>(1/(1+$R119))^(1+$P119)</f>
        <v/>
      </c>
      <c r="T119" s="23">
        <f>$Q119*(1+$P119)</f>
        <v/>
      </c>
      <c r="U119" s="14">
        <f>INDEX(Inputs_prices!$E$7:$E$18,MATCH($I119,Inputs_prices!$A$7:$A$18,0))</f>
        <v/>
      </c>
      <c r="V119" s="13">
        <f>INDEX(Inputs_prices!$R$7:$R$18,MATCH($I119,Inputs_prices!$A$7:$A$18,0))</f>
        <v/>
      </c>
      <c r="W119" s="16">
        <f>INDEX(EFVal,MATCH(Settings!$C$4&amp;"|"&amp;$B119&amp;"|"&amp;$J119,EFKey,0))</f>
        <v/>
      </c>
      <c r="X119" s="40">
        <f>INDEX(ConsVal,MATCH(Settings!$C$4&amp;"|"&amp;Settings!$C$7&amp;"|"&amp;$C119&amp;"|"&amp;$B119,ConsKey,0))</f>
        <v/>
      </c>
      <c r="Y119" s="14">
        <f>INDEX(Mapping!$I$5:$I$20,MATCH($C119,SubKey,0))</f>
        <v/>
      </c>
      <c r="Z119" s="32">
        <f>INDEX(ECPCov,MATCH("ecs."&amp;$Y119,ECPKey,0))*INDEX(ECPCov,MATCH("ecf."&amp;$B119,ECPKey,0))</f>
        <v/>
      </c>
      <c r="AA119" s="32">
        <f>INDEX(ECPCov,MATCH("ees."&amp;$Y119,ECPKey,0))*INDEX(ECPCov,MATCH("eef."&amp;$B119,ECPKey,0))</f>
        <v/>
      </c>
    </row>
    <row r="120">
      <c r="A120" s="14">
        <f>$B120&amp;"|"&amp;$C120</f>
        <v/>
      </c>
      <c r="B120" s="21" t="inlineStr">
        <is>
          <t>die</t>
        </is>
      </c>
      <c r="C120" s="21" t="inlineStr">
        <is>
          <t>ftr</t>
        </is>
      </c>
      <c r="D120" s="14">
        <f>INDEX(Mapping!$D$5:$D$20,MATCH($C120,SubKey,0))</f>
        <v/>
      </c>
      <c r="E120" s="14">
        <f>INDEX(Mapping!$C$30:$C$37,MATCH($B120,FuelKey,0))</f>
        <v/>
      </c>
      <c r="F120" s="14">
        <f>INDEX(Mapping!$D$30:$D$37,MATCH($B120,FuelKey,0))</f>
        <v/>
      </c>
      <c r="G120" s="14">
        <f>INDEX(Mapping!$E$30:$E$37,MATCH($B120,FuelKey,0))</f>
        <v/>
      </c>
      <c r="H120" s="14">
        <f>INDEX(Mapping!$F$5:$F$20,MATCH($C120,SubKey,0))</f>
        <v/>
      </c>
      <c r="I120" s="14">
        <f>$B120&amp;"."&amp;IF($G120="sub",$H120,"all")</f>
        <v/>
      </c>
      <c r="J120" s="14">
        <f>INDEX(Mapping!$E$5:$E$20,MATCH($C120,SubKey,0))</f>
        <v/>
      </c>
      <c r="K120" s="14">
        <f>INDEX(Mapping!$G$30:$G$37,MATCH($B120,FuelKey,0))</f>
        <v/>
      </c>
      <c r="L120" s="14">
        <f>INDEX(Mapping!$H$30:$H$37,MATCH($B120,FuelKey,0))</f>
        <v/>
      </c>
      <c r="M120" s="14">
        <f>INDEX(Mapping!$H$5:$H$20,MATCH($C120,SubKey,0))</f>
        <v/>
      </c>
      <c r="N120" s="14">
        <f>INDEX(Mapping!$E$50:$E$63,MATCH($I120,Mapping!$A$50:$A$63,0))</f>
        <v/>
      </c>
      <c r="O120" s="23">
        <f>INDEX(ElaVal,MATCH("inc|"&amp;$E120&amp;"|"&amp;$D120,ElaKey,0),MATCH(Settings!$C$6,ElaGroup,0))</f>
        <v/>
      </c>
      <c r="P120" s="23">
        <f>INDEX(ElaVal,MATCH("usg|"&amp;$E120&amp;"|"&amp;$D120,ElaKey,0),MATCH(Settings!$C$6,ElaGroup,0))</f>
        <v/>
      </c>
      <c r="Q120" s="23">
        <f>INDEX(ElaVal,MATCH("eff|"&amp;$E120&amp;"|"&amp;$D120,ElaKey,0),MATCH(Settings!$C$6,ElaGroup,0))</f>
        <v/>
      </c>
      <c r="R120" s="13">
        <f>INDEX(ElaVal,MATCH("aei|"&amp;$F120&amp;"|"&amp;$D120,ElaKey,0),MATCH(Settings!$C$6,ElaGroup,0))</f>
        <v/>
      </c>
      <c r="S120" s="16">
        <f>(1/(1+$R120))^(1+$P120)</f>
        <v/>
      </c>
      <c r="T120" s="23">
        <f>$Q120*(1+$P120)</f>
        <v/>
      </c>
      <c r="U120" s="14">
        <f>INDEX(Inputs_prices!$E$7:$E$18,MATCH($I120,Inputs_prices!$A$7:$A$18,0))</f>
        <v/>
      </c>
      <c r="V120" s="13">
        <f>INDEX(Inputs_prices!$R$7:$R$18,MATCH($I120,Inputs_prices!$A$7:$A$18,0))</f>
        <v/>
      </c>
      <c r="W120" s="16">
        <f>INDEX(EFVal,MATCH(Settings!$C$4&amp;"|"&amp;$B120&amp;"|"&amp;$J120,EFKey,0))</f>
        <v/>
      </c>
      <c r="X120" s="40">
        <f>INDEX(ConsVal,MATCH(Settings!$C$4&amp;"|"&amp;Settings!$C$7&amp;"|"&amp;$C120&amp;"|"&amp;$B120,ConsKey,0))</f>
        <v/>
      </c>
      <c r="Y120" s="14">
        <f>INDEX(Mapping!$I$5:$I$20,MATCH($C120,SubKey,0))</f>
        <v/>
      </c>
      <c r="Z120" s="32">
        <f>INDEX(ECPCov,MATCH("ecs."&amp;$Y120,ECPKey,0))*INDEX(ECPCov,MATCH("ecf."&amp;$B120,ECPKey,0))</f>
        <v/>
      </c>
      <c r="AA120" s="32">
        <f>INDEX(ECPCov,MATCH("ees."&amp;$Y120,ECPKey,0))*INDEX(ECPCov,MATCH("eef."&amp;$B120,ECPKey,0))</f>
        <v/>
      </c>
    </row>
    <row r="121">
      <c r="A121" s="14">
        <f>$B121&amp;"|"&amp;$C121</f>
        <v/>
      </c>
      <c r="B121" s="21" t="inlineStr">
        <is>
          <t>lpg</t>
        </is>
      </c>
      <c r="C121" s="21" t="inlineStr">
        <is>
          <t>ftr</t>
        </is>
      </c>
      <c r="D121" s="14">
        <f>INDEX(Mapping!$D$5:$D$20,MATCH($C121,SubKey,0))</f>
        <v/>
      </c>
      <c r="E121" s="14">
        <f>INDEX(Mapping!$C$30:$C$37,MATCH($B121,FuelKey,0))</f>
        <v/>
      </c>
      <c r="F121" s="14">
        <f>INDEX(Mapping!$D$30:$D$37,MATCH($B121,FuelKey,0))</f>
        <v/>
      </c>
      <c r="G121" s="14">
        <f>INDEX(Mapping!$E$30:$E$37,MATCH($B121,FuelKey,0))</f>
        <v/>
      </c>
      <c r="H121" s="14">
        <f>INDEX(Mapping!$F$5:$F$20,MATCH($C121,SubKey,0))</f>
        <v/>
      </c>
      <c r="I121" s="14">
        <f>$B121&amp;"."&amp;IF($G121="sub",$H121,"all")</f>
        <v/>
      </c>
      <c r="J121" s="14">
        <f>INDEX(Mapping!$E$5:$E$20,MATCH($C121,SubKey,0))</f>
        <v/>
      </c>
      <c r="K121" s="14">
        <f>INDEX(Mapping!$G$30:$G$37,MATCH($B121,FuelKey,0))</f>
        <v/>
      </c>
      <c r="L121" s="14">
        <f>INDEX(Mapping!$H$30:$H$37,MATCH($B121,FuelKey,0))</f>
        <v/>
      </c>
      <c r="M121" s="14">
        <f>INDEX(Mapping!$H$5:$H$20,MATCH($C121,SubKey,0))</f>
        <v/>
      </c>
      <c r="N121" s="14">
        <f>INDEX(Mapping!$E$50:$E$63,MATCH($I121,Mapping!$A$50:$A$63,0))</f>
        <v/>
      </c>
      <c r="O121" s="23">
        <f>INDEX(ElaVal,MATCH("inc|"&amp;$E121&amp;"|"&amp;$D121,ElaKey,0),MATCH(Settings!$C$6,ElaGroup,0))</f>
        <v/>
      </c>
      <c r="P121" s="23">
        <f>INDEX(ElaVal,MATCH("usg|"&amp;$E121&amp;"|"&amp;$D121,ElaKey,0),MATCH(Settings!$C$6,ElaGroup,0))</f>
        <v/>
      </c>
      <c r="Q121" s="23">
        <f>INDEX(ElaVal,MATCH("eff|"&amp;$E121&amp;"|"&amp;$D121,ElaKey,0),MATCH(Settings!$C$6,ElaGroup,0))</f>
        <v/>
      </c>
      <c r="R121" s="13">
        <f>INDEX(ElaVal,MATCH("aei|"&amp;$F121&amp;"|"&amp;$D121,ElaKey,0),MATCH(Settings!$C$6,ElaGroup,0))</f>
        <v/>
      </c>
      <c r="S121" s="16">
        <f>(1/(1+$R121))^(1+$P121)</f>
        <v/>
      </c>
      <c r="T121" s="23">
        <f>$Q121*(1+$P121)</f>
        <v/>
      </c>
      <c r="U121" s="14">
        <f>INDEX(Inputs_prices!$E$7:$E$18,MATCH($I121,Inputs_prices!$A$7:$A$18,0))</f>
        <v/>
      </c>
      <c r="V121" s="13">
        <f>INDEX(Inputs_prices!$R$7:$R$18,MATCH($I121,Inputs_prices!$A$7:$A$18,0))</f>
        <v/>
      </c>
      <c r="W121" s="16">
        <f>INDEX(EFVal,MATCH(Settings!$C$4&amp;"|"&amp;$B121&amp;"|"&amp;$J121,EFKey,0))</f>
        <v/>
      </c>
      <c r="X121" s="40">
        <f>INDEX(ConsVal,MATCH(Settings!$C$4&amp;"|"&amp;Settings!$C$7&amp;"|"&amp;$C121&amp;"|"&amp;$B121,ConsKey,0))</f>
        <v/>
      </c>
      <c r="Y121" s="14">
        <f>INDEX(Mapping!$I$5:$I$20,MATCH($C121,SubKey,0))</f>
        <v/>
      </c>
      <c r="Z121" s="32">
        <f>INDEX(ECPCov,MATCH("ecs."&amp;$Y121,ECPKey,0))*INDEX(ECPCov,MATCH("ecf."&amp;$B121,ECPKey,0))</f>
        <v/>
      </c>
      <c r="AA121" s="32">
        <f>INDEX(ECPCov,MATCH("ees."&amp;$Y121,ECPKey,0))*INDEX(ECPCov,MATCH("eef."&amp;$B121,ECPKey,0))</f>
        <v/>
      </c>
    </row>
    <row r="122">
      <c r="A122" s="14">
        <f>$B122&amp;"|"&amp;$C122</f>
        <v/>
      </c>
      <c r="B122" s="21" t="inlineStr">
        <is>
          <t>ker</t>
        </is>
      </c>
      <c r="C122" s="21" t="inlineStr">
        <is>
          <t>ftr</t>
        </is>
      </c>
      <c r="D122" s="14">
        <f>INDEX(Mapping!$D$5:$D$20,MATCH($C122,SubKey,0))</f>
        <v/>
      </c>
      <c r="E122" s="14">
        <f>INDEX(Mapping!$C$30:$C$37,MATCH($B122,FuelKey,0))</f>
        <v/>
      </c>
      <c r="F122" s="14">
        <f>INDEX(Mapping!$D$30:$D$37,MATCH($B122,FuelKey,0))</f>
        <v/>
      </c>
      <c r="G122" s="14">
        <f>INDEX(Mapping!$E$30:$E$37,MATCH($B122,FuelKey,0))</f>
        <v/>
      </c>
      <c r="H122" s="14">
        <f>INDEX(Mapping!$F$5:$F$20,MATCH($C122,SubKey,0))</f>
        <v/>
      </c>
      <c r="I122" s="14">
        <f>$B122&amp;"."&amp;IF($G122="sub",$H122,"all")</f>
        <v/>
      </c>
      <c r="J122" s="14">
        <f>INDEX(Mapping!$E$5:$E$20,MATCH($C122,SubKey,0))</f>
        <v/>
      </c>
      <c r="K122" s="14">
        <f>INDEX(Mapping!$G$30:$G$37,MATCH($B122,FuelKey,0))</f>
        <v/>
      </c>
      <c r="L122" s="14">
        <f>INDEX(Mapping!$H$30:$H$37,MATCH($B122,FuelKey,0))</f>
        <v/>
      </c>
      <c r="M122" s="14">
        <f>INDEX(Mapping!$H$5:$H$20,MATCH($C122,SubKey,0))</f>
        <v/>
      </c>
      <c r="N122" s="14">
        <f>INDEX(Mapping!$E$50:$E$63,MATCH($I122,Mapping!$A$50:$A$63,0))</f>
        <v/>
      </c>
      <c r="O122" s="23">
        <f>INDEX(ElaVal,MATCH("inc|"&amp;$E122&amp;"|"&amp;$D122,ElaKey,0),MATCH(Settings!$C$6,ElaGroup,0))</f>
        <v/>
      </c>
      <c r="P122" s="23">
        <f>INDEX(ElaVal,MATCH("usg|"&amp;$E122&amp;"|"&amp;$D122,ElaKey,0),MATCH(Settings!$C$6,ElaGroup,0))</f>
        <v/>
      </c>
      <c r="Q122" s="23">
        <f>INDEX(ElaVal,MATCH("eff|"&amp;$E122&amp;"|"&amp;$D122,ElaKey,0),MATCH(Settings!$C$6,ElaGroup,0))</f>
        <v/>
      </c>
      <c r="R122" s="13">
        <f>INDEX(ElaVal,MATCH("aei|"&amp;$F122&amp;"|"&amp;$D122,ElaKey,0),MATCH(Settings!$C$6,ElaGroup,0))</f>
        <v/>
      </c>
      <c r="S122" s="16">
        <f>(1/(1+$R122))^(1+$P122)</f>
        <v/>
      </c>
      <c r="T122" s="23">
        <f>$Q122*(1+$P122)</f>
        <v/>
      </c>
      <c r="U122" s="14">
        <f>INDEX(Inputs_prices!$E$7:$E$18,MATCH($I122,Inputs_prices!$A$7:$A$18,0))</f>
        <v/>
      </c>
      <c r="V122" s="13">
        <f>INDEX(Inputs_prices!$R$7:$R$18,MATCH($I122,Inputs_prices!$A$7:$A$18,0))</f>
        <v/>
      </c>
      <c r="W122" s="16">
        <f>INDEX(EFVal,MATCH(Settings!$C$4&amp;"|"&amp;$B122&amp;"|"&amp;$J122,EFKey,0))</f>
        <v/>
      </c>
      <c r="X122" s="40">
        <f>INDEX(ConsVal,MATCH(Settings!$C$4&amp;"|"&amp;Settings!$C$7&amp;"|"&amp;$C122&amp;"|"&amp;$B122,ConsKey,0))</f>
        <v/>
      </c>
      <c r="Y122" s="14">
        <f>INDEX(Mapping!$I$5:$I$20,MATCH($C122,SubKey,0))</f>
        <v/>
      </c>
      <c r="Z122" s="32">
        <f>INDEX(ECPCov,MATCH("ecs."&amp;$Y122,ECPKey,0))*INDEX(ECPCov,MATCH("ecf."&amp;$B122,ECPKey,0))</f>
        <v/>
      </c>
      <c r="AA122" s="32">
        <f>INDEX(ECPCov,MATCH("ees."&amp;$Y122,ECPKey,0))*INDEX(ECPCov,MATCH("eef."&amp;$B122,ECPKey,0))</f>
        <v/>
      </c>
    </row>
    <row r="123">
      <c r="A123" s="14">
        <f>$B123&amp;"|"&amp;$C123</f>
        <v/>
      </c>
      <c r="B123" s="21" t="inlineStr">
        <is>
          <t>oop</t>
        </is>
      </c>
      <c r="C123" s="21" t="inlineStr">
        <is>
          <t>ftr</t>
        </is>
      </c>
      <c r="D123" s="14">
        <f>INDEX(Mapping!$D$5:$D$20,MATCH($C123,SubKey,0))</f>
        <v/>
      </c>
      <c r="E123" s="14">
        <f>INDEX(Mapping!$C$30:$C$37,MATCH($B123,FuelKey,0))</f>
        <v/>
      </c>
      <c r="F123" s="14">
        <f>INDEX(Mapping!$D$30:$D$37,MATCH($B123,FuelKey,0))</f>
        <v/>
      </c>
      <c r="G123" s="14">
        <f>INDEX(Mapping!$E$30:$E$37,MATCH($B123,FuelKey,0))</f>
        <v/>
      </c>
      <c r="H123" s="14">
        <f>INDEX(Mapping!$F$5:$F$20,MATCH($C123,SubKey,0))</f>
        <v/>
      </c>
      <c r="I123" s="14">
        <f>$B123&amp;"."&amp;IF($G123="sub",$H123,"all")</f>
        <v/>
      </c>
      <c r="J123" s="14">
        <f>INDEX(Mapping!$E$5:$E$20,MATCH($C123,SubKey,0))</f>
        <v/>
      </c>
      <c r="K123" s="14">
        <f>INDEX(Mapping!$G$30:$G$37,MATCH($B123,FuelKey,0))</f>
        <v/>
      </c>
      <c r="L123" s="14">
        <f>INDEX(Mapping!$H$30:$H$37,MATCH($B123,FuelKey,0))</f>
        <v/>
      </c>
      <c r="M123" s="14">
        <f>INDEX(Mapping!$H$5:$H$20,MATCH($C123,SubKey,0))</f>
        <v/>
      </c>
      <c r="N123" s="14">
        <f>INDEX(Mapping!$E$50:$E$63,MATCH($I123,Mapping!$A$50:$A$63,0))</f>
        <v/>
      </c>
      <c r="O123" s="23">
        <f>INDEX(ElaVal,MATCH("inc|"&amp;$E123&amp;"|"&amp;$D123,ElaKey,0),MATCH(Settings!$C$6,ElaGroup,0))</f>
        <v/>
      </c>
      <c r="P123" s="23">
        <f>INDEX(ElaVal,MATCH("usg|"&amp;$E123&amp;"|"&amp;$D123,ElaKey,0),MATCH(Settings!$C$6,ElaGroup,0))</f>
        <v/>
      </c>
      <c r="Q123" s="23">
        <f>INDEX(ElaVal,MATCH("eff|"&amp;$E123&amp;"|"&amp;$D123,ElaKey,0),MATCH(Settings!$C$6,ElaGroup,0))</f>
        <v/>
      </c>
      <c r="R123" s="13">
        <f>INDEX(ElaVal,MATCH("aei|"&amp;$F123&amp;"|"&amp;$D123,ElaKey,0),MATCH(Settings!$C$6,ElaGroup,0))</f>
        <v/>
      </c>
      <c r="S123" s="16">
        <f>(1/(1+$R123))^(1+$P123)</f>
        <v/>
      </c>
      <c r="T123" s="23">
        <f>$Q123*(1+$P123)</f>
        <v/>
      </c>
      <c r="U123" s="14">
        <f>INDEX(Inputs_prices!$E$7:$E$18,MATCH($I123,Inputs_prices!$A$7:$A$18,0))</f>
        <v/>
      </c>
      <c r="V123" s="13">
        <f>INDEX(Inputs_prices!$R$7:$R$18,MATCH($I123,Inputs_prices!$A$7:$A$18,0))</f>
        <v/>
      </c>
      <c r="W123" s="16">
        <f>INDEX(EFVal,MATCH(Settings!$C$4&amp;"|"&amp;$B123&amp;"|"&amp;$J123,EFKey,0))</f>
        <v/>
      </c>
      <c r="X123" s="40">
        <f>INDEX(ConsVal,MATCH(Settings!$C$4&amp;"|"&amp;Settings!$C$7&amp;"|"&amp;$C123&amp;"|"&amp;$B123,ConsKey,0))</f>
        <v/>
      </c>
      <c r="Y123" s="14">
        <f>INDEX(Mapping!$I$5:$I$20,MATCH($C123,SubKey,0))</f>
        <v/>
      </c>
      <c r="Z123" s="32">
        <f>INDEX(ECPCov,MATCH("ecs."&amp;$Y123,ECPKey,0))*INDEX(ECPCov,MATCH("ecf."&amp;$B123,ECPKey,0))</f>
        <v/>
      </c>
      <c r="AA123" s="32">
        <f>INDEX(ECPCov,MATCH("ees."&amp;$Y123,ECPKey,0))*INDEX(ECPCov,MATCH("eef."&amp;$B123,ECPKey,0))</f>
        <v/>
      </c>
    </row>
    <row r="124">
      <c r="A124" s="14">
        <f>$B124&amp;"|"&amp;$C124</f>
        <v/>
      </c>
      <c r="B124" s="21" t="inlineStr">
        <is>
          <t>bio</t>
        </is>
      </c>
      <c r="C124" s="21" t="inlineStr">
        <is>
          <t>ftr</t>
        </is>
      </c>
      <c r="D124" s="14">
        <f>INDEX(Mapping!$D$5:$D$20,MATCH($C124,SubKey,0))</f>
        <v/>
      </c>
      <c r="E124" s="14">
        <f>INDEX(Mapping!$C$30:$C$37,MATCH($B124,FuelKey,0))</f>
        <v/>
      </c>
      <c r="F124" s="14">
        <f>INDEX(Mapping!$D$30:$D$37,MATCH($B124,FuelKey,0))</f>
        <v/>
      </c>
      <c r="G124" s="14">
        <f>INDEX(Mapping!$E$30:$E$37,MATCH($B124,FuelKey,0))</f>
        <v/>
      </c>
      <c r="H124" s="14">
        <f>INDEX(Mapping!$F$5:$F$20,MATCH($C124,SubKey,0))</f>
        <v/>
      </c>
      <c r="I124" s="14">
        <f>$B124&amp;"."&amp;IF($G124="sub",$H124,"all")</f>
        <v/>
      </c>
      <c r="J124" s="14">
        <f>INDEX(Mapping!$E$5:$E$20,MATCH($C124,SubKey,0))</f>
        <v/>
      </c>
      <c r="K124" s="14">
        <f>INDEX(Mapping!$G$30:$G$37,MATCH($B124,FuelKey,0))</f>
        <v/>
      </c>
      <c r="L124" s="14">
        <f>INDEX(Mapping!$H$30:$H$37,MATCH($B124,FuelKey,0))</f>
        <v/>
      </c>
      <c r="M124" s="14">
        <f>INDEX(Mapping!$H$5:$H$20,MATCH($C124,SubKey,0))</f>
        <v/>
      </c>
      <c r="N124" s="14">
        <f>INDEX(Mapping!$E$50:$E$63,MATCH($I124,Mapping!$A$50:$A$63,0))</f>
        <v/>
      </c>
      <c r="O124" s="23">
        <f>INDEX(ElaVal,MATCH("inc|"&amp;$E124&amp;"|"&amp;$D124,ElaKey,0),MATCH(Settings!$C$6,ElaGroup,0))</f>
        <v/>
      </c>
      <c r="P124" s="23">
        <f>INDEX(ElaVal,MATCH("usg|"&amp;$E124&amp;"|"&amp;$D124,ElaKey,0),MATCH(Settings!$C$6,ElaGroup,0))</f>
        <v/>
      </c>
      <c r="Q124" s="23">
        <f>INDEX(ElaVal,MATCH("eff|"&amp;$E124&amp;"|"&amp;$D124,ElaKey,0),MATCH(Settings!$C$6,ElaGroup,0))</f>
        <v/>
      </c>
      <c r="R124" s="13">
        <f>INDEX(ElaVal,MATCH("aei|"&amp;$F124&amp;"|"&amp;$D124,ElaKey,0),MATCH(Settings!$C$6,ElaGroup,0))</f>
        <v/>
      </c>
      <c r="S124" s="16">
        <f>(1/(1+$R124))^(1+$P124)</f>
        <v/>
      </c>
      <c r="T124" s="23">
        <f>$Q124*(1+$P124)</f>
        <v/>
      </c>
      <c r="U124" s="14">
        <f>INDEX(Inputs_prices!$E$7:$E$18,MATCH($I124,Inputs_prices!$A$7:$A$18,0))</f>
        <v/>
      </c>
      <c r="V124" s="13">
        <f>INDEX(Inputs_prices!$R$7:$R$18,MATCH($I124,Inputs_prices!$A$7:$A$18,0))</f>
        <v/>
      </c>
      <c r="W124" s="16">
        <f>INDEX(EFVal,MATCH(Settings!$C$4&amp;"|"&amp;$B124&amp;"|"&amp;$J124,EFKey,0))</f>
        <v/>
      </c>
      <c r="X124" s="40">
        <f>INDEX(ConsVal,MATCH(Settings!$C$4&amp;"|"&amp;Settings!$C$7&amp;"|"&amp;$C124&amp;"|"&amp;$B124,ConsKey,0))</f>
        <v/>
      </c>
      <c r="Y124" s="14">
        <f>INDEX(Mapping!$I$5:$I$20,MATCH($C124,SubKey,0))</f>
        <v/>
      </c>
      <c r="Z124" s="32">
        <f>INDEX(ECPCov,MATCH("ecs."&amp;$Y124,ECPKey,0))*INDEX(ECPCov,MATCH("ecf."&amp;$B124,ECPKey,0))</f>
        <v/>
      </c>
      <c r="AA124" s="32">
        <f>INDEX(ECPCov,MATCH("ees."&amp;$Y124,ECPKey,0))*INDEX(ECPCov,MATCH("eef."&amp;$B124,ECPKey,0))</f>
        <v/>
      </c>
    </row>
    <row r="125">
      <c r="A125" s="14">
        <f>$B125&amp;"|"&amp;$C125</f>
        <v/>
      </c>
      <c r="B125" s="21" t="inlineStr">
        <is>
          <t>coa</t>
        </is>
      </c>
      <c r="C125" s="21" t="inlineStr">
        <is>
          <t>oen</t>
        </is>
      </c>
      <c r="D125" s="14">
        <f>INDEX(Mapping!$D$5:$D$20,MATCH($C125,SubKey,0))</f>
        <v/>
      </c>
      <c r="E125" s="14">
        <f>INDEX(Mapping!$C$30:$C$37,MATCH($B125,FuelKey,0))</f>
        <v/>
      </c>
      <c r="F125" s="14">
        <f>INDEX(Mapping!$D$30:$D$37,MATCH($B125,FuelKey,0))</f>
        <v/>
      </c>
      <c r="G125" s="14">
        <f>INDEX(Mapping!$E$30:$E$37,MATCH($B125,FuelKey,0))</f>
        <v/>
      </c>
      <c r="H125" s="14">
        <f>INDEX(Mapping!$F$5:$F$20,MATCH($C125,SubKey,0))</f>
        <v/>
      </c>
      <c r="I125" s="14">
        <f>$B125&amp;"."&amp;IF($G125="sub",$H125,"all")</f>
        <v/>
      </c>
      <c r="J125" s="14">
        <f>INDEX(Mapping!$E$5:$E$20,MATCH($C125,SubKey,0))</f>
        <v/>
      </c>
      <c r="K125" s="14">
        <f>INDEX(Mapping!$G$30:$G$37,MATCH($B125,FuelKey,0))</f>
        <v/>
      </c>
      <c r="L125" s="14">
        <f>INDEX(Mapping!$H$30:$H$37,MATCH($B125,FuelKey,0))</f>
        <v/>
      </c>
      <c r="M125" s="14">
        <f>INDEX(Mapping!$H$5:$H$20,MATCH($C125,SubKey,0))</f>
        <v/>
      </c>
      <c r="N125" s="14">
        <f>INDEX(Mapping!$E$50:$E$63,MATCH($I125,Mapping!$A$50:$A$63,0))</f>
        <v/>
      </c>
      <c r="O125" s="23">
        <f>INDEX(ElaVal,MATCH("inc|"&amp;$E125&amp;"|"&amp;$D125,ElaKey,0),MATCH(Settings!$C$6,ElaGroup,0))</f>
        <v/>
      </c>
      <c r="P125" s="23">
        <f>INDEX(ElaVal,MATCH("usg|"&amp;$E125&amp;"|"&amp;$D125,ElaKey,0),MATCH(Settings!$C$6,ElaGroup,0))</f>
        <v/>
      </c>
      <c r="Q125" s="23">
        <f>INDEX(ElaVal,MATCH("eff|"&amp;$E125&amp;"|"&amp;$D125,ElaKey,0),MATCH(Settings!$C$6,ElaGroup,0))</f>
        <v/>
      </c>
      <c r="R125" s="13">
        <f>INDEX(ElaVal,MATCH("aei|"&amp;$F125&amp;"|"&amp;$D125,ElaKey,0),MATCH(Settings!$C$6,ElaGroup,0))</f>
        <v/>
      </c>
      <c r="S125" s="16">
        <f>(1/(1+$R125))^(1+$P125)</f>
        <v/>
      </c>
      <c r="T125" s="23">
        <f>$Q125*(1+$P125)</f>
        <v/>
      </c>
      <c r="U125" s="14">
        <f>INDEX(Inputs_prices!$E$7:$E$18,MATCH($I125,Inputs_prices!$A$7:$A$18,0))</f>
        <v/>
      </c>
      <c r="V125" s="13">
        <f>INDEX(Inputs_prices!$R$7:$R$18,MATCH($I125,Inputs_prices!$A$7:$A$18,0))</f>
        <v/>
      </c>
      <c r="W125" s="16">
        <f>INDEX(EFVal,MATCH(Settings!$C$4&amp;"|"&amp;$B125&amp;"|"&amp;$J125,EFKey,0))</f>
        <v/>
      </c>
      <c r="X125" s="40">
        <f>INDEX(ConsVal,MATCH(Settings!$C$4&amp;"|"&amp;Settings!$C$7&amp;"|"&amp;$C125&amp;"|"&amp;$B125,ConsKey,0))</f>
        <v/>
      </c>
      <c r="Y125" s="14">
        <f>INDEX(Mapping!$I$5:$I$20,MATCH($C125,SubKey,0))</f>
        <v/>
      </c>
      <c r="Z125" s="32">
        <f>INDEX(ECPCov,MATCH("ecs."&amp;$Y125,ECPKey,0))*INDEX(ECPCov,MATCH("ecf."&amp;$B125,ECPKey,0))</f>
        <v/>
      </c>
      <c r="AA125" s="32">
        <f>INDEX(ECPCov,MATCH("ees."&amp;$Y125,ECPKey,0))*INDEX(ECPCov,MATCH("eef."&amp;$B125,ECPKey,0))</f>
        <v/>
      </c>
    </row>
    <row r="126">
      <c r="A126" s="14">
        <f>$B126&amp;"|"&amp;$C126</f>
        <v/>
      </c>
      <c r="B126" s="21" t="inlineStr">
        <is>
          <t>nga</t>
        </is>
      </c>
      <c r="C126" s="21" t="inlineStr">
        <is>
          <t>oen</t>
        </is>
      </c>
      <c r="D126" s="14">
        <f>INDEX(Mapping!$D$5:$D$20,MATCH($C126,SubKey,0))</f>
        <v/>
      </c>
      <c r="E126" s="14">
        <f>INDEX(Mapping!$C$30:$C$37,MATCH($B126,FuelKey,0))</f>
        <v/>
      </c>
      <c r="F126" s="14">
        <f>INDEX(Mapping!$D$30:$D$37,MATCH($B126,FuelKey,0))</f>
        <v/>
      </c>
      <c r="G126" s="14">
        <f>INDEX(Mapping!$E$30:$E$37,MATCH($B126,FuelKey,0))</f>
        <v/>
      </c>
      <c r="H126" s="14">
        <f>INDEX(Mapping!$F$5:$F$20,MATCH($C126,SubKey,0))</f>
        <v/>
      </c>
      <c r="I126" s="14">
        <f>$B126&amp;"."&amp;IF($G126="sub",$H126,"all")</f>
        <v/>
      </c>
      <c r="J126" s="14">
        <f>INDEX(Mapping!$E$5:$E$20,MATCH($C126,SubKey,0))</f>
        <v/>
      </c>
      <c r="K126" s="14">
        <f>INDEX(Mapping!$G$30:$G$37,MATCH($B126,FuelKey,0))</f>
        <v/>
      </c>
      <c r="L126" s="14">
        <f>INDEX(Mapping!$H$30:$H$37,MATCH($B126,FuelKey,0))</f>
        <v/>
      </c>
      <c r="M126" s="14">
        <f>INDEX(Mapping!$H$5:$H$20,MATCH($C126,SubKey,0))</f>
        <v/>
      </c>
      <c r="N126" s="14">
        <f>INDEX(Mapping!$E$50:$E$63,MATCH($I126,Mapping!$A$50:$A$63,0))</f>
        <v/>
      </c>
      <c r="O126" s="23">
        <f>INDEX(ElaVal,MATCH("inc|"&amp;$E126&amp;"|"&amp;$D126,ElaKey,0),MATCH(Settings!$C$6,ElaGroup,0))</f>
        <v/>
      </c>
      <c r="P126" s="23">
        <f>INDEX(ElaVal,MATCH("usg|"&amp;$E126&amp;"|"&amp;$D126,ElaKey,0),MATCH(Settings!$C$6,ElaGroup,0))</f>
        <v/>
      </c>
      <c r="Q126" s="23">
        <f>INDEX(ElaVal,MATCH("eff|"&amp;$E126&amp;"|"&amp;$D126,ElaKey,0),MATCH(Settings!$C$6,ElaGroup,0))</f>
        <v/>
      </c>
      <c r="R126" s="13">
        <f>INDEX(ElaVal,MATCH("aei|"&amp;$F126&amp;"|"&amp;$D126,ElaKey,0),MATCH(Settings!$C$6,ElaGroup,0))</f>
        <v/>
      </c>
      <c r="S126" s="16">
        <f>(1/(1+$R126))^(1+$P126)</f>
        <v/>
      </c>
      <c r="T126" s="23">
        <f>$Q126*(1+$P126)</f>
        <v/>
      </c>
      <c r="U126" s="14">
        <f>INDEX(Inputs_prices!$E$7:$E$18,MATCH($I126,Inputs_prices!$A$7:$A$18,0))</f>
        <v/>
      </c>
      <c r="V126" s="13">
        <f>INDEX(Inputs_prices!$R$7:$R$18,MATCH($I126,Inputs_prices!$A$7:$A$18,0))</f>
        <v/>
      </c>
      <c r="W126" s="16">
        <f>INDEX(EFVal,MATCH(Settings!$C$4&amp;"|"&amp;$B126&amp;"|"&amp;$J126,EFKey,0))</f>
        <v/>
      </c>
      <c r="X126" s="40">
        <f>INDEX(ConsVal,MATCH(Settings!$C$4&amp;"|"&amp;Settings!$C$7&amp;"|"&amp;$C126&amp;"|"&amp;$B126,ConsKey,0))</f>
        <v/>
      </c>
      <c r="Y126" s="14">
        <f>INDEX(Mapping!$I$5:$I$20,MATCH($C126,SubKey,0))</f>
        <v/>
      </c>
      <c r="Z126" s="32">
        <f>INDEX(ECPCov,MATCH("ecs."&amp;$Y126,ECPKey,0))*INDEX(ECPCov,MATCH("ecf."&amp;$B126,ECPKey,0))</f>
        <v/>
      </c>
      <c r="AA126" s="32">
        <f>INDEX(ECPCov,MATCH("ees."&amp;$Y126,ECPKey,0))*INDEX(ECPCov,MATCH("eef."&amp;$B126,ECPKey,0))</f>
        <v/>
      </c>
    </row>
    <row r="127">
      <c r="A127" s="14">
        <f>$B127&amp;"|"&amp;$C127</f>
        <v/>
      </c>
      <c r="B127" s="21" t="inlineStr">
        <is>
          <t>gso</t>
        </is>
      </c>
      <c r="C127" s="21" t="inlineStr">
        <is>
          <t>oen</t>
        </is>
      </c>
      <c r="D127" s="14">
        <f>INDEX(Mapping!$D$5:$D$20,MATCH($C127,SubKey,0))</f>
        <v/>
      </c>
      <c r="E127" s="14">
        <f>INDEX(Mapping!$C$30:$C$37,MATCH($B127,FuelKey,0))</f>
        <v/>
      </c>
      <c r="F127" s="14">
        <f>INDEX(Mapping!$D$30:$D$37,MATCH($B127,FuelKey,0))</f>
        <v/>
      </c>
      <c r="G127" s="14">
        <f>INDEX(Mapping!$E$30:$E$37,MATCH($B127,FuelKey,0))</f>
        <v/>
      </c>
      <c r="H127" s="14">
        <f>INDEX(Mapping!$F$5:$F$20,MATCH($C127,SubKey,0))</f>
        <v/>
      </c>
      <c r="I127" s="14">
        <f>$B127&amp;"."&amp;IF($G127="sub",$H127,"all")</f>
        <v/>
      </c>
      <c r="J127" s="14">
        <f>INDEX(Mapping!$E$5:$E$20,MATCH($C127,SubKey,0))</f>
        <v/>
      </c>
      <c r="K127" s="14">
        <f>INDEX(Mapping!$G$30:$G$37,MATCH($B127,FuelKey,0))</f>
        <v/>
      </c>
      <c r="L127" s="14">
        <f>INDEX(Mapping!$H$30:$H$37,MATCH($B127,FuelKey,0))</f>
        <v/>
      </c>
      <c r="M127" s="14">
        <f>INDEX(Mapping!$H$5:$H$20,MATCH($C127,SubKey,0))</f>
        <v/>
      </c>
      <c r="N127" s="14">
        <f>INDEX(Mapping!$E$50:$E$63,MATCH($I127,Mapping!$A$50:$A$63,0))</f>
        <v/>
      </c>
      <c r="O127" s="23">
        <f>INDEX(ElaVal,MATCH("inc|"&amp;$E127&amp;"|"&amp;$D127,ElaKey,0),MATCH(Settings!$C$6,ElaGroup,0))</f>
        <v/>
      </c>
      <c r="P127" s="23">
        <f>INDEX(ElaVal,MATCH("usg|"&amp;$E127&amp;"|"&amp;$D127,ElaKey,0),MATCH(Settings!$C$6,ElaGroup,0))</f>
        <v/>
      </c>
      <c r="Q127" s="23">
        <f>INDEX(ElaVal,MATCH("eff|"&amp;$E127&amp;"|"&amp;$D127,ElaKey,0),MATCH(Settings!$C$6,ElaGroup,0))</f>
        <v/>
      </c>
      <c r="R127" s="13">
        <f>INDEX(ElaVal,MATCH("aei|"&amp;$F127&amp;"|"&amp;$D127,ElaKey,0),MATCH(Settings!$C$6,ElaGroup,0))</f>
        <v/>
      </c>
      <c r="S127" s="16">
        <f>(1/(1+$R127))^(1+$P127)</f>
        <v/>
      </c>
      <c r="T127" s="23">
        <f>$Q127*(1+$P127)</f>
        <v/>
      </c>
      <c r="U127" s="14">
        <f>INDEX(Inputs_prices!$E$7:$E$18,MATCH($I127,Inputs_prices!$A$7:$A$18,0))</f>
        <v/>
      </c>
      <c r="V127" s="13">
        <f>INDEX(Inputs_prices!$R$7:$R$18,MATCH($I127,Inputs_prices!$A$7:$A$18,0))</f>
        <v/>
      </c>
      <c r="W127" s="16">
        <f>INDEX(EFVal,MATCH(Settings!$C$4&amp;"|"&amp;$B127&amp;"|"&amp;$J127,EFKey,0))</f>
        <v/>
      </c>
      <c r="X127" s="40">
        <f>INDEX(ConsVal,MATCH(Settings!$C$4&amp;"|"&amp;Settings!$C$7&amp;"|"&amp;$C127&amp;"|"&amp;$B127,ConsKey,0))</f>
        <v/>
      </c>
      <c r="Y127" s="14">
        <f>INDEX(Mapping!$I$5:$I$20,MATCH($C127,SubKey,0))</f>
        <v/>
      </c>
      <c r="Z127" s="32">
        <f>INDEX(ECPCov,MATCH("ecs."&amp;$Y127,ECPKey,0))*INDEX(ECPCov,MATCH("ecf."&amp;$B127,ECPKey,0))</f>
        <v/>
      </c>
      <c r="AA127" s="32">
        <f>INDEX(ECPCov,MATCH("ees."&amp;$Y127,ECPKey,0))*INDEX(ECPCov,MATCH("eef."&amp;$B127,ECPKey,0))</f>
        <v/>
      </c>
    </row>
    <row r="128">
      <c r="A128" s="14">
        <f>$B128&amp;"|"&amp;$C128</f>
        <v/>
      </c>
      <c r="B128" s="21" t="inlineStr">
        <is>
          <t>die</t>
        </is>
      </c>
      <c r="C128" s="21" t="inlineStr">
        <is>
          <t>oen</t>
        </is>
      </c>
      <c r="D128" s="14">
        <f>INDEX(Mapping!$D$5:$D$20,MATCH($C128,SubKey,0))</f>
        <v/>
      </c>
      <c r="E128" s="14">
        <f>INDEX(Mapping!$C$30:$C$37,MATCH($B128,FuelKey,0))</f>
        <v/>
      </c>
      <c r="F128" s="14">
        <f>INDEX(Mapping!$D$30:$D$37,MATCH($B128,FuelKey,0))</f>
        <v/>
      </c>
      <c r="G128" s="14">
        <f>INDEX(Mapping!$E$30:$E$37,MATCH($B128,FuelKey,0))</f>
        <v/>
      </c>
      <c r="H128" s="14">
        <f>INDEX(Mapping!$F$5:$F$20,MATCH($C128,SubKey,0))</f>
        <v/>
      </c>
      <c r="I128" s="14">
        <f>$B128&amp;"."&amp;IF($G128="sub",$H128,"all")</f>
        <v/>
      </c>
      <c r="J128" s="14">
        <f>INDEX(Mapping!$E$5:$E$20,MATCH($C128,SubKey,0))</f>
        <v/>
      </c>
      <c r="K128" s="14">
        <f>INDEX(Mapping!$G$30:$G$37,MATCH($B128,FuelKey,0))</f>
        <v/>
      </c>
      <c r="L128" s="14">
        <f>INDEX(Mapping!$H$30:$H$37,MATCH($B128,FuelKey,0))</f>
        <v/>
      </c>
      <c r="M128" s="14">
        <f>INDEX(Mapping!$H$5:$H$20,MATCH($C128,SubKey,0))</f>
        <v/>
      </c>
      <c r="N128" s="14">
        <f>INDEX(Mapping!$E$50:$E$63,MATCH($I128,Mapping!$A$50:$A$63,0))</f>
        <v/>
      </c>
      <c r="O128" s="23">
        <f>INDEX(ElaVal,MATCH("inc|"&amp;$E128&amp;"|"&amp;$D128,ElaKey,0),MATCH(Settings!$C$6,ElaGroup,0))</f>
        <v/>
      </c>
      <c r="P128" s="23">
        <f>INDEX(ElaVal,MATCH("usg|"&amp;$E128&amp;"|"&amp;$D128,ElaKey,0),MATCH(Settings!$C$6,ElaGroup,0))</f>
        <v/>
      </c>
      <c r="Q128" s="23">
        <f>INDEX(ElaVal,MATCH("eff|"&amp;$E128&amp;"|"&amp;$D128,ElaKey,0),MATCH(Settings!$C$6,ElaGroup,0))</f>
        <v/>
      </c>
      <c r="R128" s="13">
        <f>INDEX(ElaVal,MATCH("aei|"&amp;$F128&amp;"|"&amp;$D128,ElaKey,0),MATCH(Settings!$C$6,ElaGroup,0))</f>
        <v/>
      </c>
      <c r="S128" s="16">
        <f>(1/(1+$R128))^(1+$P128)</f>
        <v/>
      </c>
      <c r="T128" s="23">
        <f>$Q128*(1+$P128)</f>
        <v/>
      </c>
      <c r="U128" s="14">
        <f>INDEX(Inputs_prices!$E$7:$E$18,MATCH($I128,Inputs_prices!$A$7:$A$18,0))</f>
        <v/>
      </c>
      <c r="V128" s="13">
        <f>INDEX(Inputs_prices!$R$7:$R$18,MATCH($I128,Inputs_prices!$A$7:$A$18,0))</f>
        <v/>
      </c>
      <c r="W128" s="16">
        <f>INDEX(EFVal,MATCH(Settings!$C$4&amp;"|"&amp;$B128&amp;"|"&amp;$J128,EFKey,0))</f>
        <v/>
      </c>
      <c r="X128" s="40">
        <f>INDEX(ConsVal,MATCH(Settings!$C$4&amp;"|"&amp;Settings!$C$7&amp;"|"&amp;$C128&amp;"|"&amp;$B128,ConsKey,0))</f>
        <v/>
      </c>
      <c r="Y128" s="14">
        <f>INDEX(Mapping!$I$5:$I$20,MATCH($C128,SubKey,0))</f>
        <v/>
      </c>
      <c r="Z128" s="32">
        <f>INDEX(ECPCov,MATCH("ecs."&amp;$Y128,ECPKey,0))*INDEX(ECPCov,MATCH("ecf."&amp;$B128,ECPKey,0))</f>
        <v/>
      </c>
      <c r="AA128" s="32">
        <f>INDEX(ECPCov,MATCH("ees."&amp;$Y128,ECPKey,0))*INDEX(ECPCov,MATCH("eef."&amp;$B128,ECPKey,0))</f>
        <v/>
      </c>
    </row>
    <row r="129">
      <c r="A129" s="14">
        <f>$B129&amp;"|"&amp;$C129</f>
        <v/>
      </c>
      <c r="B129" s="21" t="inlineStr">
        <is>
          <t>lpg</t>
        </is>
      </c>
      <c r="C129" s="21" t="inlineStr">
        <is>
          <t>oen</t>
        </is>
      </c>
      <c r="D129" s="14">
        <f>INDEX(Mapping!$D$5:$D$20,MATCH($C129,SubKey,0))</f>
        <v/>
      </c>
      <c r="E129" s="14">
        <f>INDEX(Mapping!$C$30:$C$37,MATCH($B129,FuelKey,0))</f>
        <v/>
      </c>
      <c r="F129" s="14">
        <f>INDEX(Mapping!$D$30:$D$37,MATCH($B129,FuelKey,0))</f>
        <v/>
      </c>
      <c r="G129" s="14">
        <f>INDEX(Mapping!$E$30:$E$37,MATCH($B129,FuelKey,0))</f>
        <v/>
      </c>
      <c r="H129" s="14">
        <f>INDEX(Mapping!$F$5:$F$20,MATCH($C129,SubKey,0))</f>
        <v/>
      </c>
      <c r="I129" s="14">
        <f>$B129&amp;"."&amp;IF($G129="sub",$H129,"all")</f>
        <v/>
      </c>
      <c r="J129" s="14">
        <f>INDEX(Mapping!$E$5:$E$20,MATCH($C129,SubKey,0))</f>
        <v/>
      </c>
      <c r="K129" s="14">
        <f>INDEX(Mapping!$G$30:$G$37,MATCH($B129,FuelKey,0))</f>
        <v/>
      </c>
      <c r="L129" s="14">
        <f>INDEX(Mapping!$H$30:$H$37,MATCH($B129,FuelKey,0))</f>
        <v/>
      </c>
      <c r="M129" s="14">
        <f>INDEX(Mapping!$H$5:$H$20,MATCH($C129,SubKey,0))</f>
        <v/>
      </c>
      <c r="N129" s="14">
        <f>INDEX(Mapping!$E$50:$E$63,MATCH($I129,Mapping!$A$50:$A$63,0))</f>
        <v/>
      </c>
      <c r="O129" s="23">
        <f>INDEX(ElaVal,MATCH("inc|"&amp;$E129&amp;"|"&amp;$D129,ElaKey,0),MATCH(Settings!$C$6,ElaGroup,0))</f>
        <v/>
      </c>
      <c r="P129" s="23">
        <f>INDEX(ElaVal,MATCH("usg|"&amp;$E129&amp;"|"&amp;$D129,ElaKey,0),MATCH(Settings!$C$6,ElaGroup,0))</f>
        <v/>
      </c>
      <c r="Q129" s="23">
        <f>INDEX(ElaVal,MATCH("eff|"&amp;$E129&amp;"|"&amp;$D129,ElaKey,0),MATCH(Settings!$C$6,ElaGroup,0))</f>
        <v/>
      </c>
      <c r="R129" s="13">
        <f>INDEX(ElaVal,MATCH("aei|"&amp;$F129&amp;"|"&amp;$D129,ElaKey,0),MATCH(Settings!$C$6,ElaGroup,0))</f>
        <v/>
      </c>
      <c r="S129" s="16">
        <f>(1/(1+$R129))^(1+$P129)</f>
        <v/>
      </c>
      <c r="T129" s="23">
        <f>$Q129*(1+$P129)</f>
        <v/>
      </c>
      <c r="U129" s="14">
        <f>INDEX(Inputs_prices!$E$7:$E$18,MATCH($I129,Inputs_prices!$A$7:$A$18,0))</f>
        <v/>
      </c>
      <c r="V129" s="13">
        <f>INDEX(Inputs_prices!$R$7:$R$18,MATCH($I129,Inputs_prices!$A$7:$A$18,0))</f>
        <v/>
      </c>
      <c r="W129" s="16">
        <f>INDEX(EFVal,MATCH(Settings!$C$4&amp;"|"&amp;$B129&amp;"|"&amp;$J129,EFKey,0))</f>
        <v/>
      </c>
      <c r="X129" s="40">
        <f>INDEX(ConsVal,MATCH(Settings!$C$4&amp;"|"&amp;Settings!$C$7&amp;"|"&amp;$C129&amp;"|"&amp;$B129,ConsKey,0))</f>
        <v/>
      </c>
      <c r="Y129" s="14">
        <f>INDEX(Mapping!$I$5:$I$20,MATCH($C129,SubKey,0))</f>
        <v/>
      </c>
      <c r="Z129" s="32">
        <f>INDEX(ECPCov,MATCH("ecs."&amp;$Y129,ECPKey,0))*INDEX(ECPCov,MATCH("ecf."&amp;$B129,ECPKey,0))</f>
        <v/>
      </c>
      <c r="AA129" s="32">
        <f>INDEX(ECPCov,MATCH("ees."&amp;$Y129,ECPKey,0))*INDEX(ECPCov,MATCH("eef."&amp;$B129,ECPKey,0))</f>
        <v/>
      </c>
    </row>
    <row r="130">
      <c r="A130" s="14">
        <f>$B130&amp;"|"&amp;$C130</f>
        <v/>
      </c>
      <c r="B130" s="21" t="inlineStr">
        <is>
          <t>ker</t>
        </is>
      </c>
      <c r="C130" s="21" t="inlineStr">
        <is>
          <t>oen</t>
        </is>
      </c>
      <c r="D130" s="14">
        <f>INDEX(Mapping!$D$5:$D$20,MATCH($C130,SubKey,0))</f>
        <v/>
      </c>
      <c r="E130" s="14">
        <f>INDEX(Mapping!$C$30:$C$37,MATCH($B130,FuelKey,0))</f>
        <v/>
      </c>
      <c r="F130" s="14">
        <f>INDEX(Mapping!$D$30:$D$37,MATCH($B130,FuelKey,0))</f>
        <v/>
      </c>
      <c r="G130" s="14">
        <f>INDEX(Mapping!$E$30:$E$37,MATCH($B130,FuelKey,0))</f>
        <v/>
      </c>
      <c r="H130" s="14">
        <f>INDEX(Mapping!$F$5:$F$20,MATCH($C130,SubKey,0))</f>
        <v/>
      </c>
      <c r="I130" s="14">
        <f>$B130&amp;"."&amp;IF($G130="sub",$H130,"all")</f>
        <v/>
      </c>
      <c r="J130" s="14">
        <f>INDEX(Mapping!$E$5:$E$20,MATCH($C130,SubKey,0))</f>
        <v/>
      </c>
      <c r="K130" s="14">
        <f>INDEX(Mapping!$G$30:$G$37,MATCH($B130,FuelKey,0))</f>
        <v/>
      </c>
      <c r="L130" s="14">
        <f>INDEX(Mapping!$H$30:$H$37,MATCH($B130,FuelKey,0))</f>
        <v/>
      </c>
      <c r="M130" s="14">
        <f>INDEX(Mapping!$H$5:$H$20,MATCH($C130,SubKey,0))</f>
        <v/>
      </c>
      <c r="N130" s="14">
        <f>INDEX(Mapping!$E$50:$E$63,MATCH($I130,Mapping!$A$50:$A$63,0))</f>
        <v/>
      </c>
      <c r="O130" s="23">
        <f>INDEX(ElaVal,MATCH("inc|"&amp;$E130&amp;"|"&amp;$D130,ElaKey,0),MATCH(Settings!$C$6,ElaGroup,0))</f>
        <v/>
      </c>
      <c r="P130" s="23">
        <f>INDEX(ElaVal,MATCH("usg|"&amp;$E130&amp;"|"&amp;$D130,ElaKey,0),MATCH(Settings!$C$6,ElaGroup,0))</f>
        <v/>
      </c>
      <c r="Q130" s="23">
        <f>INDEX(ElaVal,MATCH("eff|"&amp;$E130&amp;"|"&amp;$D130,ElaKey,0),MATCH(Settings!$C$6,ElaGroup,0))</f>
        <v/>
      </c>
      <c r="R130" s="13">
        <f>INDEX(ElaVal,MATCH("aei|"&amp;$F130&amp;"|"&amp;$D130,ElaKey,0),MATCH(Settings!$C$6,ElaGroup,0))</f>
        <v/>
      </c>
      <c r="S130" s="16">
        <f>(1/(1+$R130))^(1+$P130)</f>
        <v/>
      </c>
      <c r="T130" s="23">
        <f>$Q130*(1+$P130)</f>
        <v/>
      </c>
      <c r="U130" s="14">
        <f>INDEX(Inputs_prices!$E$7:$E$18,MATCH($I130,Inputs_prices!$A$7:$A$18,0))</f>
        <v/>
      </c>
      <c r="V130" s="13">
        <f>INDEX(Inputs_prices!$R$7:$R$18,MATCH($I130,Inputs_prices!$A$7:$A$18,0))</f>
        <v/>
      </c>
      <c r="W130" s="16">
        <f>INDEX(EFVal,MATCH(Settings!$C$4&amp;"|"&amp;$B130&amp;"|"&amp;$J130,EFKey,0))</f>
        <v/>
      </c>
      <c r="X130" s="40">
        <f>INDEX(ConsVal,MATCH(Settings!$C$4&amp;"|"&amp;Settings!$C$7&amp;"|"&amp;$C130&amp;"|"&amp;$B130,ConsKey,0))</f>
        <v/>
      </c>
      <c r="Y130" s="14">
        <f>INDEX(Mapping!$I$5:$I$20,MATCH($C130,SubKey,0))</f>
        <v/>
      </c>
      <c r="Z130" s="32">
        <f>INDEX(ECPCov,MATCH("ecs."&amp;$Y130,ECPKey,0))*INDEX(ECPCov,MATCH("ecf."&amp;$B130,ECPKey,0))</f>
        <v/>
      </c>
      <c r="AA130" s="32">
        <f>INDEX(ECPCov,MATCH("ees."&amp;$Y130,ECPKey,0))*INDEX(ECPCov,MATCH("eef."&amp;$B130,ECPKey,0))</f>
        <v/>
      </c>
    </row>
    <row r="131">
      <c r="A131" s="14">
        <f>$B131&amp;"|"&amp;$C131</f>
        <v/>
      </c>
      <c r="B131" s="21" t="inlineStr">
        <is>
          <t>oop</t>
        </is>
      </c>
      <c r="C131" s="21" t="inlineStr">
        <is>
          <t>oen</t>
        </is>
      </c>
      <c r="D131" s="14">
        <f>INDEX(Mapping!$D$5:$D$20,MATCH($C131,SubKey,0))</f>
        <v/>
      </c>
      <c r="E131" s="14">
        <f>INDEX(Mapping!$C$30:$C$37,MATCH($B131,FuelKey,0))</f>
        <v/>
      </c>
      <c r="F131" s="14">
        <f>INDEX(Mapping!$D$30:$D$37,MATCH($B131,FuelKey,0))</f>
        <v/>
      </c>
      <c r="G131" s="14">
        <f>INDEX(Mapping!$E$30:$E$37,MATCH($B131,FuelKey,0))</f>
        <v/>
      </c>
      <c r="H131" s="14">
        <f>INDEX(Mapping!$F$5:$F$20,MATCH($C131,SubKey,0))</f>
        <v/>
      </c>
      <c r="I131" s="14">
        <f>$B131&amp;"."&amp;IF($G131="sub",$H131,"all")</f>
        <v/>
      </c>
      <c r="J131" s="14">
        <f>INDEX(Mapping!$E$5:$E$20,MATCH($C131,SubKey,0))</f>
        <v/>
      </c>
      <c r="K131" s="14">
        <f>INDEX(Mapping!$G$30:$G$37,MATCH($B131,FuelKey,0))</f>
        <v/>
      </c>
      <c r="L131" s="14">
        <f>INDEX(Mapping!$H$30:$H$37,MATCH($B131,FuelKey,0))</f>
        <v/>
      </c>
      <c r="M131" s="14">
        <f>INDEX(Mapping!$H$5:$H$20,MATCH($C131,SubKey,0))</f>
        <v/>
      </c>
      <c r="N131" s="14">
        <f>INDEX(Mapping!$E$50:$E$63,MATCH($I131,Mapping!$A$50:$A$63,0))</f>
        <v/>
      </c>
      <c r="O131" s="23">
        <f>INDEX(ElaVal,MATCH("inc|"&amp;$E131&amp;"|"&amp;$D131,ElaKey,0),MATCH(Settings!$C$6,ElaGroup,0))</f>
        <v/>
      </c>
      <c r="P131" s="23">
        <f>INDEX(ElaVal,MATCH("usg|"&amp;$E131&amp;"|"&amp;$D131,ElaKey,0),MATCH(Settings!$C$6,ElaGroup,0))</f>
        <v/>
      </c>
      <c r="Q131" s="23">
        <f>INDEX(ElaVal,MATCH("eff|"&amp;$E131&amp;"|"&amp;$D131,ElaKey,0),MATCH(Settings!$C$6,ElaGroup,0))</f>
        <v/>
      </c>
      <c r="R131" s="13">
        <f>INDEX(ElaVal,MATCH("aei|"&amp;$F131&amp;"|"&amp;$D131,ElaKey,0),MATCH(Settings!$C$6,ElaGroup,0))</f>
        <v/>
      </c>
      <c r="S131" s="16">
        <f>(1/(1+$R131))^(1+$P131)</f>
        <v/>
      </c>
      <c r="T131" s="23">
        <f>$Q131*(1+$P131)</f>
        <v/>
      </c>
      <c r="U131" s="14">
        <f>INDEX(Inputs_prices!$E$7:$E$18,MATCH($I131,Inputs_prices!$A$7:$A$18,0))</f>
        <v/>
      </c>
      <c r="V131" s="13">
        <f>INDEX(Inputs_prices!$R$7:$R$18,MATCH($I131,Inputs_prices!$A$7:$A$18,0))</f>
        <v/>
      </c>
      <c r="W131" s="16">
        <f>INDEX(EFVal,MATCH(Settings!$C$4&amp;"|"&amp;$B131&amp;"|"&amp;$J131,EFKey,0))</f>
        <v/>
      </c>
      <c r="X131" s="40">
        <f>INDEX(ConsVal,MATCH(Settings!$C$4&amp;"|"&amp;Settings!$C$7&amp;"|"&amp;$C131&amp;"|"&amp;$B131,ConsKey,0))</f>
        <v/>
      </c>
      <c r="Y131" s="14">
        <f>INDEX(Mapping!$I$5:$I$20,MATCH($C131,SubKey,0))</f>
        <v/>
      </c>
      <c r="Z131" s="32">
        <f>INDEX(ECPCov,MATCH("ecs."&amp;$Y131,ECPKey,0))*INDEX(ECPCov,MATCH("ecf."&amp;$B131,ECPKey,0))</f>
        <v/>
      </c>
      <c r="AA131" s="32">
        <f>INDEX(ECPCov,MATCH("ees."&amp;$Y131,ECPKey,0))*INDEX(ECPCov,MATCH("eef."&amp;$B131,ECPKey,0))</f>
        <v/>
      </c>
    </row>
    <row r="132">
      <c r="A132" s="14">
        <f>$B132&amp;"|"&amp;$C132</f>
        <v/>
      </c>
      <c r="B132" s="21" t="inlineStr">
        <is>
          <t>bio</t>
        </is>
      </c>
      <c r="C132" s="21" t="inlineStr">
        <is>
          <t>oen</t>
        </is>
      </c>
      <c r="D132" s="14">
        <f>INDEX(Mapping!$D$5:$D$20,MATCH($C132,SubKey,0))</f>
        <v/>
      </c>
      <c r="E132" s="14">
        <f>INDEX(Mapping!$C$30:$C$37,MATCH($B132,FuelKey,0))</f>
        <v/>
      </c>
      <c r="F132" s="14">
        <f>INDEX(Mapping!$D$30:$D$37,MATCH($B132,FuelKey,0))</f>
        <v/>
      </c>
      <c r="G132" s="14">
        <f>INDEX(Mapping!$E$30:$E$37,MATCH($B132,FuelKey,0))</f>
        <v/>
      </c>
      <c r="H132" s="14">
        <f>INDEX(Mapping!$F$5:$F$20,MATCH($C132,SubKey,0))</f>
        <v/>
      </c>
      <c r="I132" s="14">
        <f>$B132&amp;"."&amp;IF($G132="sub",$H132,"all")</f>
        <v/>
      </c>
      <c r="J132" s="14">
        <f>INDEX(Mapping!$E$5:$E$20,MATCH($C132,SubKey,0))</f>
        <v/>
      </c>
      <c r="K132" s="14">
        <f>INDEX(Mapping!$G$30:$G$37,MATCH($B132,FuelKey,0))</f>
        <v/>
      </c>
      <c r="L132" s="14">
        <f>INDEX(Mapping!$H$30:$H$37,MATCH($B132,FuelKey,0))</f>
        <v/>
      </c>
      <c r="M132" s="14">
        <f>INDEX(Mapping!$H$5:$H$20,MATCH($C132,SubKey,0))</f>
        <v/>
      </c>
      <c r="N132" s="14">
        <f>INDEX(Mapping!$E$50:$E$63,MATCH($I132,Mapping!$A$50:$A$63,0))</f>
        <v/>
      </c>
      <c r="O132" s="23">
        <f>INDEX(ElaVal,MATCH("inc|"&amp;$E132&amp;"|"&amp;$D132,ElaKey,0),MATCH(Settings!$C$6,ElaGroup,0))</f>
        <v/>
      </c>
      <c r="P132" s="23">
        <f>INDEX(ElaVal,MATCH("usg|"&amp;$E132&amp;"|"&amp;$D132,ElaKey,0),MATCH(Settings!$C$6,ElaGroup,0))</f>
        <v/>
      </c>
      <c r="Q132" s="23">
        <f>INDEX(ElaVal,MATCH("eff|"&amp;$E132&amp;"|"&amp;$D132,ElaKey,0),MATCH(Settings!$C$6,ElaGroup,0))</f>
        <v/>
      </c>
      <c r="R132" s="13">
        <f>INDEX(ElaVal,MATCH("aei|"&amp;$F132&amp;"|"&amp;$D132,ElaKey,0),MATCH(Settings!$C$6,ElaGroup,0))</f>
        <v/>
      </c>
      <c r="S132" s="16">
        <f>(1/(1+$R132))^(1+$P132)</f>
        <v/>
      </c>
      <c r="T132" s="23">
        <f>$Q132*(1+$P132)</f>
        <v/>
      </c>
      <c r="U132" s="14">
        <f>INDEX(Inputs_prices!$E$7:$E$18,MATCH($I132,Inputs_prices!$A$7:$A$18,0))</f>
        <v/>
      </c>
      <c r="V132" s="13">
        <f>INDEX(Inputs_prices!$R$7:$R$18,MATCH($I132,Inputs_prices!$A$7:$A$18,0))</f>
        <v/>
      </c>
      <c r="W132" s="16">
        <f>INDEX(EFVal,MATCH(Settings!$C$4&amp;"|"&amp;$B132&amp;"|"&amp;$J132,EFKey,0))</f>
        <v/>
      </c>
      <c r="X132" s="40">
        <f>INDEX(ConsVal,MATCH(Settings!$C$4&amp;"|"&amp;Settings!$C$7&amp;"|"&amp;$C132&amp;"|"&amp;$B132,ConsKey,0))</f>
        <v/>
      </c>
      <c r="Y132" s="14">
        <f>INDEX(Mapping!$I$5:$I$20,MATCH($C132,SubKey,0))</f>
        <v/>
      </c>
      <c r="Z132" s="32">
        <f>INDEX(ECPCov,MATCH("ecs."&amp;$Y132,ECPKey,0))*INDEX(ECPCov,MATCH("ecf."&amp;$B132,ECPKey,0))</f>
        <v/>
      </c>
      <c r="AA132" s="32">
        <f>INDEX(ECPCov,MATCH("ees."&amp;$Y132,ECPKey,0))*INDEX(ECPCov,MATCH("eef."&amp;$B132,ECPKey,0))</f>
        <v/>
      </c>
    </row>
  </sheetData>
  <pageMargins left="0.75" right="0.75" top="1" bottom="1" header="0.5" footer="0.5"/>
</worksheet>
</file>

<file path=xl/worksheets/sheet13.xml><?xml version="1.0" encoding="utf-8"?>
<worksheet xmlns="http://schemas.openxmlformats.org/spreadsheetml/2006/main">
  <sheetPr codeName="Sheet13">
    <outlinePr summaryBelow="1" summaryRight="1"/>
    <pageSetUpPr/>
  </sheetPr>
  <dimension ref="A2:AZ25"/>
  <sheetViews>
    <sheetView tabSelected="0" workbookViewId="0">
      <pane xSplit="2" ySplit="6" topLeftCell="C7" activePane="bottomRight" state="frozen"/>
      <selection pane="topRight"/>
      <selection pane="bottomLeft"/>
      <selection pane="bottomRight" activeCell="A1" sqref="A1"/>
    </sheetView>
  </sheetViews>
  <sheetFormatPr baseColWidth="8" defaultRowHeight="15" outlineLevelCol="0"/>
  <cols>
    <col width="10" customWidth="1" min="1" max="1"/>
    <col width="22"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 width="11" customWidth="1" min="28" max="28"/>
    <col width="11" customWidth="1" min="29" max="29"/>
    <col width="11" customWidth="1" min="30" max="30"/>
    <col width="11" customWidth="1" min="31" max="31"/>
    <col width="11" customWidth="1" min="32" max="32"/>
    <col width="11" customWidth="1" min="33" max="33"/>
    <col width="11" customWidth="1" min="34" max="34"/>
    <col width="11" customWidth="1" min="35" max="35"/>
    <col width="11" customWidth="1" min="36" max="36"/>
    <col width="11" customWidth="1" min="37" max="37"/>
    <col width="11" customWidth="1" min="38" max="38"/>
    <col width="11" customWidth="1" min="39" max="39"/>
    <col width="11" customWidth="1" min="40" max="40"/>
    <col width="11" customWidth="1" min="41" max="41"/>
    <col width="11" customWidth="1" min="42" max="42"/>
    <col width="11" customWidth="1" min="43" max="43"/>
    <col width="11" customWidth="1" min="44" max="44"/>
    <col width="11" customWidth="1" min="45" max="45"/>
    <col width="11" customWidth="1" min="46" max="46"/>
    <col width="11" customWidth="1" min="47" max="47"/>
    <col width="11" customWidth="1" min="48" max="48"/>
    <col width="11" customWidth="1" min="49" max="49"/>
    <col width="11" customWidth="1" min="50" max="50"/>
    <col width="11" customWidth="1" min="51" max="51"/>
    <col width="11" customWidth="1" min="52" max="52"/>
  </cols>
  <sheetData>
    <row r="2">
      <c r="A2" s="2" t="inlineStr">
        <is>
          <t>Inputs by price fuel: historical prices (real $/GJ) and forecasting coefficients (data step)</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row>
    <row r="3">
      <c r="A3" s="1" t="inlineStr">
        <is>
          <t>Prices_dom row of the column year -&gt;</t>
        </is>
      </c>
      <c r="U3" s="10">
        <f>MATCH(Settings!$C$4&amp;U$6,PDomKey,0)</f>
        <v/>
      </c>
      <c r="V3" s="10">
        <f>MATCH(Settings!$C$4&amp;V$6,PDomKey,0)</f>
        <v/>
      </c>
      <c r="W3" s="10">
        <f>MATCH(Settings!$C$4&amp;W$6,PDomKey,0)</f>
        <v/>
      </c>
      <c r="X3" s="10">
        <f>MATCH(Settings!$C$4&amp;X$6,PDomKey,0)</f>
        <v/>
      </c>
      <c r="Y3" s="10">
        <f>MATCH(Settings!$C$4&amp;Y$6,PDomKey,0)</f>
        <v/>
      </c>
      <c r="Z3" s="10">
        <f>MATCH(Settings!$C$4&amp;Z$6,PDomKey,0)</f>
        <v/>
      </c>
      <c r="AA3" s="10">
        <f>MATCH(Settings!$C$4&amp;AA$6,PDomKey,0)</f>
        <v/>
      </c>
      <c r="AB3" s="10">
        <f>MATCH(Settings!$C$4&amp;AB$6,PDomKey,0)</f>
        <v/>
      </c>
      <c r="AC3" s="10">
        <f>MATCH(Settings!$C$4&amp;AC$6,PDomKey,0)</f>
        <v/>
      </c>
      <c r="AD3" s="10">
        <f>MATCH(Settings!$C$4&amp;AD$6,PDomKey,0)</f>
        <v/>
      </c>
      <c r="AE3" s="10">
        <f>MATCH(Settings!$C$4&amp;AE$6,PDomKey,0)</f>
        <v/>
      </c>
      <c r="AF3" s="10">
        <f>MATCH(Settings!$C$4&amp;AF$6,PDomKey,0)</f>
        <v/>
      </c>
      <c r="AG3" s="10">
        <f>MATCH(Settings!$C$4&amp;AG$6,PDomKey,0)</f>
        <v/>
      </c>
      <c r="AH3" s="10">
        <f>MATCH(Settings!$C$4&amp;AH$6,PDomKey,0)</f>
        <v/>
      </c>
      <c r="AI3" s="10">
        <f>MATCH(Settings!$C$4&amp;AI$6,PDomKey,0)</f>
        <v/>
      </c>
      <c r="AJ3" s="10">
        <f>MATCH(Settings!$C$4&amp;AJ$6,PDomKey,0)</f>
        <v/>
      </c>
      <c r="AK3" s="10">
        <f>MATCH(Settings!$C$4&amp;AK$6,PDomKey,0)</f>
        <v/>
      </c>
      <c r="AL3" s="10">
        <f>MATCH(Settings!$C$4&amp;AL$6,PDomKey,0)</f>
        <v/>
      </c>
      <c r="AM3" s="10">
        <f>MATCH(Settings!$C$4&amp;AM$6,PDomKey,0)</f>
        <v/>
      </c>
      <c r="AN3" s="10">
        <f>MATCH(Settings!$C$4&amp;AN$6,PDomKey,0)</f>
        <v/>
      </c>
      <c r="AO3" s="10">
        <f>MATCH(Settings!$C$4&amp;AO$6,PDomKey,0)</f>
        <v/>
      </c>
      <c r="AP3" s="10">
        <f>MATCH(Settings!$C$4&amp;AP$6,PDomKey,0)</f>
        <v/>
      </c>
      <c r="AQ3" s="10">
        <f>MATCH(Settings!$C$4&amp;AQ$6,PDomKey,0)</f>
        <v/>
      </c>
      <c r="AR3" s="10">
        <f>MATCH(Settings!$C$4&amp;AR$6,PDomKey,0)</f>
        <v/>
      </c>
      <c r="AS3" s="10">
        <f>MATCH(Settings!$C$4&amp;AS$6,PDomKey,0)</f>
        <v/>
      </c>
      <c r="AT3" s="10">
        <f>MATCH(Settings!$C$4&amp;AT$6,PDomKey,0)</f>
        <v/>
      </c>
      <c r="AU3" s="10">
        <f>MATCH(Settings!$C$4&amp;AU$6,PDomKey,0)</f>
        <v/>
      </c>
      <c r="AV3" s="10">
        <f>MATCH(Settings!$C$4&amp;AV$6,PDomKey,0)</f>
        <v/>
      </c>
      <c r="AW3" s="10">
        <f>MATCH(Settings!$C$4&amp;AW$6,PDomKey,0)</f>
        <v/>
      </c>
      <c r="AX3" s="10">
        <f>MATCH(Settings!$C$4&amp;AX$6,PDomKey,0)</f>
        <v/>
      </c>
      <c r="AY3" s="10">
        <f>MATCH(Settings!$C$4&amp;AY$6,PDomKey,0)</f>
        <v/>
      </c>
      <c r="AZ3" s="10">
        <f>MATCH(Settings!$C$4&amp;AZ$6,PDomKey,0)</f>
        <v/>
      </c>
    </row>
    <row r="4">
      <c r="A4" s="1" t="inlineStr">
        <is>
          <t>CPI index of the column year (ResultsYear = 1) -&gt;</t>
        </is>
      </c>
      <c r="U4" s="16">
        <f>CPIRes/INDEX(WEOVal,MATCH("USA|pcpi",WEOKey,0),MATCH(U$6,WEOYear,0))</f>
        <v/>
      </c>
      <c r="V4" s="16">
        <f>CPIRes/INDEX(WEOVal,MATCH("USA|pcpi",WEOKey,0),MATCH(V$6,WEOYear,0))</f>
        <v/>
      </c>
      <c r="W4" s="16">
        <f>CPIRes/INDEX(WEOVal,MATCH("USA|pcpi",WEOKey,0),MATCH(W$6,WEOYear,0))</f>
        <v/>
      </c>
      <c r="X4" s="16">
        <f>CPIRes/INDEX(WEOVal,MATCH("USA|pcpi",WEOKey,0),MATCH(X$6,WEOYear,0))</f>
        <v/>
      </c>
      <c r="Y4" s="16">
        <f>CPIRes/INDEX(WEOVal,MATCH("USA|pcpi",WEOKey,0),MATCH(Y$6,WEOYear,0))</f>
        <v/>
      </c>
      <c r="Z4" s="16">
        <f>CPIRes/INDEX(WEOVal,MATCH("USA|pcpi",WEOKey,0),MATCH(Z$6,WEOYear,0))</f>
        <v/>
      </c>
      <c r="AA4" s="16">
        <f>CPIRes/INDEX(WEOVal,MATCH("USA|pcpi",WEOKey,0),MATCH(AA$6,WEOYear,0))</f>
        <v/>
      </c>
      <c r="AB4" s="16">
        <f>CPIRes/INDEX(WEOVal,MATCH("USA|pcpi",WEOKey,0),MATCH(AB$6,WEOYear,0))</f>
        <v/>
      </c>
      <c r="AC4" s="16">
        <f>CPIRes/INDEX(WEOVal,MATCH("USA|pcpi",WEOKey,0),MATCH(AC$6,WEOYear,0))</f>
        <v/>
      </c>
      <c r="AD4" s="16">
        <f>CPIRes/INDEX(WEOVal,MATCH("USA|pcpi",WEOKey,0),MATCH(AD$6,WEOYear,0))</f>
        <v/>
      </c>
      <c r="AE4" s="16">
        <f>CPIRes/INDEX(WEOVal,MATCH("USA|pcpi",WEOKey,0),MATCH(AE$6,WEOYear,0))</f>
        <v/>
      </c>
      <c r="AF4" s="16">
        <f>CPIRes/INDEX(WEOVal,MATCH("USA|pcpi",WEOKey,0),MATCH(AF$6,WEOYear,0))</f>
        <v/>
      </c>
      <c r="AG4" s="16">
        <f>CPIRes/INDEX(WEOVal,MATCH("USA|pcpi",WEOKey,0),MATCH(AG$6,WEOYear,0))</f>
        <v/>
      </c>
      <c r="AH4" s="16">
        <f>CPIRes/INDEX(WEOVal,MATCH("USA|pcpi",WEOKey,0),MATCH(AH$6,WEOYear,0))</f>
        <v/>
      </c>
      <c r="AI4" s="16">
        <f>CPIRes/INDEX(WEOVal,MATCH("USA|pcpi",WEOKey,0),MATCH(AI$6,WEOYear,0))</f>
        <v/>
      </c>
      <c r="AJ4" s="16">
        <f>CPIRes/INDEX(WEOVal,MATCH("USA|pcpi",WEOKey,0),MATCH(AJ$6,WEOYear,0))</f>
        <v/>
      </c>
      <c r="AK4" s="16">
        <f>CPIRes/INDEX(WEOVal,MATCH("USA|pcpi",WEOKey,0),MATCH(AK$6,WEOYear,0))</f>
        <v/>
      </c>
      <c r="AL4" s="16">
        <f>CPIRes/INDEX(WEOVal,MATCH("USA|pcpi",WEOKey,0),MATCH(AL$6,WEOYear,0))</f>
        <v/>
      </c>
      <c r="AM4" s="16">
        <f>CPIRes/INDEX(WEOVal,MATCH("USA|pcpi",WEOKey,0),MATCH(AM$6,WEOYear,0))</f>
        <v/>
      </c>
      <c r="AN4" s="16">
        <f>CPIRes/INDEX(WEOVal,MATCH("USA|pcpi",WEOKey,0),MATCH(AN$6,WEOYear,0))</f>
        <v/>
      </c>
      <c r="AO4" s="16">
        <f>CPIRes/INDEX(WEOVal,MATCH("USA|pcpi",WEOKey,0),MATCH(AO$6,WEOYear,0))</f>
        <v/>
      </c>
      <c r="AP4" s="16">
        <f>CPIRes/INDEX(WEOVal,MATCH("USA|pcpi",WEOKey,0),MATCH(AP$6,WEOYear,0))</f>
        <v/>
      </c>
      <c r="AQ4" s="16">
        <f>CPIRes/INDEX(WEOVal,MATCH("USA|pcpi",WEOKey,0),MATCH(AQ$6,WEOYear,0))</f>
        <v/>
      </c>
      <c r="AR4" s="16">
        <f>CPIRes/INDEX(WEOVal,MATCH("USA|pcpi",WEOKey,0),MATCH(AR$6,WEOYear,0))</f>
        <v/>
      </c>
      <c r="AS4" s="16">
        <f>CPIRes/INDEX(WEOVal,MATCH("USA|pcpi",WEOKey,0),MATCH(AS$6,WEOYear,0))</f>
        <v/>
      </c>
      <c r="AT4" s="16">
        <f>CPIRes/INDEX(WEOVal,MATCH("USA|pcpi",WEOKey,0),MATCH(AT$6,WEOYear,0))</f>
        <v/>
      </c>
      <c r="AU4" s="16">
        <f>CPIRes/INDEX(WEOVal,MATCH("USA|pcpi",WEOKey,0),MATCH(AU$6,WEOYear,0))</f>
        <v/>
      </c>
      <c r="AV4" s="16">
        <f>CPIRes/INDEX(WEOVal,MATCH("USA|pcpi",WEOKey,0),MATCH(AV$6,WEOYear,0))</f>
        <v/>
      </c>
      <c r="AW4" s="16">
        <f>CPIRes/INDEX(WEOVal,MATCH("USA|pcpi",WEOKey,0),MATCH(AW$6,WEOYear,0))</f>
        <v/>
      </c>
      <c r="AX4" s="16">
        <f>CPIRes/INDEX(WEOVal,MATCH("USA|pcpi",WEOKey,0),MATCH(AX$6,WEOYear,0))</f>
        <v/>
      </c>
      <c r="AY4" s="16">
        <f>CPIRes/INDEX(WEOVal,MATCH("USA|pcpi",WEOKey,0),MATCH(AY$6,WEOYear,0))</f>
        <v/>
      </c>
      <c r="AZ4" s="16">
        <f>CPIRes/INDEX(WEOVal,MATCH("USA|pcpi",WEOKey,0),MATCH(AZ$6,WEOYear,0))</f>
        <v/>
      </c>
    </row>
    <row r="5">
      <c r="A5" s="1" t="inlineStr">
        <is>
          <t>General VAT rate VAT_WEO of the column year (blank = 0) -&gt;</t>
        </is>
      </c>
      <c r="U5" s="13">
        <f>IFERROR(INDEX(PDomVal,U$3,MATCH("VAT_WEO",PDomHdr,0))+0,0)</f>
        <v/>
      </c>
      <c r="V5" s="13">
        <f>IFERROR(INDEX(PDomVal,V$3,MATCH("VAT_WEO",PDomHdr,0))+0,0)</f>
        <v/>
      </c>
      <c r="W5" s="13">
        <f>IFERROR(INDEX(PDomVal,W$3,MATCH("VAT_WEO",PDomHdr,0))+0,0)</f>
        <v/>
      </c>
      <c r="X5" s="13">
        <f>IFERROR(INDEX(PDomVal,X$3,MATCH("VAT_WEO",PDomHdr,0))+0,0)</f>
        <v/>
      </c>
      <c r="Y5" s="13">
        <f>IFERROR(INDEX(PDomVal,Y$3,MATCH("VAT_WEO",PDomHdr,0))+0,0)</f>
        <v/>
      </c>
      <c r="Z5" s="13">
        <f>IFERROR(INDEX(PDomVal,Z$3,MATCH("VAT_WEO",PDomHdr,0))+0,0)</f>
        <v/>
      </c>
      <c r="AA5" s="13">
        <f>IFERROR(INDEX(PDomVal,AA$3,MATCH("VAT_WEO",PDomHdr,0))+0,0)</f>
        <v/>
      </c>
      <c r="AB5" s="13">
        <f>IFERROR(INDEX(PDomVal,AB$3,MATCH("VAT_WEO",PDomHdr,0))+0,0)</f>
        <v/>
      </c>
      <c r="AC5" s="13">
        <f>IFERROR(INDEX(PDomVal,AC$3,MATCH("VAT_WEO",PDomHdr,0))+0,0)</f>
        <v/>
      </c>
      <c r="AD5" s="13">
        <f>IFERROR(INDEX(PDomVal,AD$3,MATCH("VAT_WEO",PDomHdr,0))+0,0)</f>
        <v/>
      </c>
      <c r="AE5" s="13">
        <f>IFERROR(INDEX(PDomVal,AE$3,MATCH("VAT_WEO",PDomHdr,0))+0,0)</f>
        <v/>
      </c>
      <c r="AF5" s="13">
        <f>IFERROR(INDEX(PDomVal,AF$3,MATCH("VAT_WEO",PDomHdr,0))+0,0)</f>
        <v/>
      </c>
      <c r="AG5" s="13">
        <f>IFERROR(INDEX(PDomVal,AG$3,MATCH("VAT_WEO",PDomHdr,0))+0,0)</f>
        <v/>
      </c>
      <c r="AH5" s="13">
        <f>IFERROR(INDEX(PDomVal,AH$3,MATCH("VAT_WEO",PDomHdr,0))+0,0)</f>
        <v/>
      </c>
      <c r="AI5" s="13">
        <f>IFERROR(INDEX(PDomVal,AI$3,MATCH("VAT_WEO",PDomHdr,0))+0,0)</f>
        <v/>
      </c>
      <c r="AJ5" s="13">
        <f>IFERROR(INDEX(PDomVal,AJ$3,MATCH("VAT_WEO",PDomHdr,0))+0,0)</f>
        <v/>
      </c>
      <c r="AK5" s="13">
        <f>IFERROR(INDEX(PDomVal,AK$3,MATCH("VAT_WEO",PDomHdr,0))+0,0)</f>
        <v/>
      </c>
      <c r="AL5" s="13">
        <f>IFERROR(INDEX(PDomVal,AL$3,MATCH("VAT_WEO",PDomHdr,0))+0,0)</f>
        <v/>
      </c>
      <c r="AM5" s="13">
        <f>IFERROR(INDEX(PDomVal,AM$3,MATCH("VAT_WEO",PDomHdr,0))+0,0)</f>
        <v/>
      </c>
      <c r="AN5" s="13">
        <f>IFERROR(INDEX(PDomVal,AN$3,MATCH("VAT_WEO",PDomHdr,0))+0,0)</f>
        <v/>
      </c>
      <c r="AO5" s="13">
        <f>IFERROR(INDEX(PDomVal,AO$3,MATCH("VAT_WEO",PDomHdr,0))+0,0)</f>
        <v/>
      </c>
      <c r="AP5" s="13">
        <f>IFERROR(INDEX(PDomVal,AP$3,MATCH("VAT_WEO",PDomHdr,0))+0,0)</f>
        <v/>
      </c>
      <c r="AQ5" s="13">
        <f>IFERROR(INDEX(PDomVal,AQ$3,MATCH("VAT_WEO",PDomHdr,0))+0,0)</f>
        <v/>
      </c>
      <c r="AR5" s="13">
        <f>IFERROR(INDEX(PDomVal,AR$3,MATCH("VAT_WEO",PDomHdr,0))+0,0)</f>
        <v/>
      </c>
      <c r="AS5" s="13">
        <f>IFERROR(INDEX(PDomVal,AS$3,MATCH("VAT_WEO",PDomHdr,0))+0,0)</f>
        <v/>
      </c>
      <c r="AT5" s="13">
        <f>IFERROR(INDEX(PDomVal,AT$3,MATCH("VAT_WEO",PDomHdr,0))+0,0)</f>
        <v/>
      </c>
      <c r="AU5" s="13">
        <f>IFERROR(INDEX(PDomVal,AU$3,MATCH("VAT_WEO",PDomHdr,0))+0,0)</f>
        <v/>
      </c>
      <c r="AV5" s="13">
        <f>IFERROR(INDEX(PDomVal,AV$3,MATCH("VAT_WEO",PDomHdr,0))+0,0)</f>
        <v/>
      </c>
      <c r="AW5" s="13">
        <f>IFERROR(INDEX(PDomVal,AW$3,MATCH("VAT_WEO",PDomHdr,0))+0,0)</f>
        <v/>
      </c>
      <c r="AX5" s="13">
        <f>IFERROR(INDEX(PDomVal,AX$3,MATCH("VAT_WEO",PDomHdr,0))+0,0)</f>
        <v/>
      </c>
      <c r="AY5" s="13">
        <f>IFERROR(INDEX(PDomVal,AY$3,MATCH("VAT_WEO",PDomHdr,0))+0,0)</f>
        <v/>
      </c>
      <c r="AZ5" s="13">
        <f>IFERROR(INDEX(PDomVal,AZ$3,MATCH("VAT_WEO",PDomHdr,0))+0,0)</f>
        <v/>
      </c>
    </row>
    <row r="6" ht="72" customHeight="1">
      <c r="A6" s="79" t="inlineStr">
        <is>
          <t>Price code (fuel.sector)</t>
        </is>
      </c>
      <c r="B6" s="79" t="inlineStr">
        <is>
          <t>Label</t>
        </is>
      </c>
      <c r="C6" s="79" t="inlineStr">
        <is>
          <t>Fuel</t>
        </is>
      </c>
      <c r="D6" s="79" t="inlineStr">
        <is>
          <t>Sector</t>
        </is>
      </c>
      <c r="E6" s="79" t="inlineStr">
        <is>
          <t>Position (section 2 row)</t>
        </is>
      </c>
      <c r="F6" s="79" t="inlineStr">
        <is>
          <t>International price position (gp row)</t>
        </is>
      </c>
      <c r="G6" s="79" t="inlineStr">
        <is>
          <t>GJ per price unit</t>
        </is>
      </c>
      <c r="H6" s="79" t="inlineStr">
        <is>
          <t>Retail price from data? (1 = coal, gas, biomass)</t>
        </is>
      </c>
      <c r="I6" s="79" t="inlineStr">
        <is>
          <t>Raw pass-through coefficient (mit.ps, base year)</t>
        </is>
      </c>
      <c r="J6" s="79" t="inlineStr">
        <is>
          <t>Bucketed pass-through</t>
        </is>
      </c>
      <c r="K6" s="79" t="inlineStr">
        <is>
          <t>Chosen pass-through (Settings: price controls)</t>
        </is>
      </c>
      <c r="L6" s="79" t="inlineStr">
        <is>
          <t>Margin (mit.mar, base year, nominal price unit)</t>
        </is>
      </c>
      <c r="M6" s="79" t="inlineStr">
        <is>
          <t>Domestic production cost (base year, nominal $/GJ)</t>
        </is>
      </c>
      <c r="N6" s="79" t="inlineStr">
        <is>
          <t>CPI index of the base year</t>
        </is>
      </c>
      <c r="O6" s="79" t="inlineStr">
        <is>
          <t>Fixed supply cost fixsp (real $/GJ)</t>
        </is>
      </c>
      <c r="P6" s="79" t="inlineStr">
        <is>
          <t>VAT applies to final consumers? (assumption: residential and all-sector oil products)</t>
        </is>
      </c>
      <c r="Q6" s="79" t="inlineStr">
        <is>
          <t>VAT rate assumption = general VAT rate (VAT_WEO) x consumer flag, used only where the data cell is blank</t>
        </is>
      </c>
      <c r="R6" s="79" t="inlineStr">
        <is>
          <t>VAT rate used (data where filled, 0 included; else assumption), last historical year</t>
        </is>
      </c>
      <c r="S6" s="79" t="inlineStr">
        <is>
          <t>Supply cost, last historical year (real $/GJ)</t>
        </is>
      </c>
      <c r="T6" s="79" t="inlineStr">
        <is>
          <t>Excise and other taxes, last historical year (real $/GJ)</t>
        </is>
      </c>
      <c r="U6" s="89" t="n">
        <v>2021</v>
      </c>
      <c r="V6" s="89" t="n">
        <v>2022</v>
      </c>
      <c r="W6" s="89" t="n">
        <v>2023</v>
      </c>
      <c r="X6" s="89" t="n">
        <v>2024</v>
      </c>
      <c r="Y6" s="89" t="n">
        <v>2021</v>
      </c>
      <c r="Z6" s="89" t="n">
        <v>2022</v>
      </c>
      <c r="AA6" s="89" t="n">
        <v>2023</v>
      </c>
      <c r="AB6" s="89" t="n">
        <v>2024</v>
      </c>
      <c r="AC6" s="89" t="n">
        <v>2021</v>
      </c>
      <c r="AD6" s="89" t="n">
        <v>2022</v>
      </c>
      <c r="AE6" s="89" t="n">
        <v>2023</v>
      </c>
      <c r="AF6" s="89" t="n">
        <v>2024</v>
      </c>
      <c r="AG6" s="89" t="n">
        <v>2021</v>
      </c>
      <c r="AH6" s="89" t="n">
        <v>2022</v>
      </c>
      <c r="AI6" s="89" t="n">
        <v>2023</v>
      </c>
      <c r="AJ6" s="89" t="n">
        <v>2024</v>
      </c>
      <c r="AK6" s="89" t="n">
        <v>2021</v>
      </c>
      <c r="AL6" s="89" t="n">
        <v>2022</v>
      </c>
      <c r="AM6" s="89" t="n">
        <v>2023</v>
      </c>
      <c r="AN6" s="89" t="n">
        <v>2024</v>
      </c>
      <c r="AO6" s="89" t="n">
        <v>2021</v>
      </c>
      <c r="AP6" s="89" t="n">
        <v>2022</v>
      </c>
      <c r="AQ6" s="89" t="n">
        <v>2023</v>
      </c>
      <c r="AR6" s="89" t="n">
        <v>2024</v>
      </c>
      <c r="AS6" s="89" t="n">
        <v>2021</v>
      </c>
      <c r="AT6" s="89" t="n">
        <v>2022</v>
      </c>
      <c r="AU6" s="89" t="n">
        <v>2023</v>
      </c>
      <c r="AV6" s="89" t="n">
        <v>2024</v>
      </c>
      <c r="AW6" s="89" t="n">
        <v>2021</v>
      </c>
      <c r="AX6" s="89" t="n">
        <v>2022</v>
      </c>
      <c r="AY6" s="89" t="n">
        <v>2023</v>
      </c>
      <c r="AZ6" s="89" t="n">
        <v>2024</v>
      </c>
    </row>
    <row r="7">
      <c r="A7" s="90" t="inlineStr">
        <is>
          <t>coa.pow</t>
        </is>
      </c>
      <c r="B7" s="90" t="inlineStr">
        <is>
          <t>Coal, Power</t>
        </is>
      </c>
      <c r="C7" s="90" t="inlineStr">
        <is>
          <t>coa</t>
        </is>
      </c>
      <c r="D7" s="90" t="inlineStr">
        <is>
          <t>pow</t>
        </is>
      </c>
      <c r="E7" s="25" t="n">
        <v>1</v>
      </c>
      <c r="F7" s="25" t="n">
        <v>2</v>
      </c>
      <c r="G7" s="32">
        <f>INDEX(Mapping!$G$30:$G$37,MATCH($C7,FuelKey,0))</f>
        <v/>
      </c>
      <c r="H7" s="25" t="n">
        <v>1</v>
      </c>
      <c r="I7" s="23">
        <f>IFERROR(INDEX(PDomVal,PDomBase,MATCH("mit.ps."&amp;$A7,PDomHdr,0))+0,0)</f>
        <v/>
      </c>
      <c r="J7" s="23">
        <f>IF($I7&lt;=0.25,0,IF($I7&lt;=0.5,0.5,1))</f>
        <v/>
      </c>
      <c r="K7" s="23">
        <f>IF(LEFT(Settings!$C$9,6)="Manual",0.8,IF(LEFT(Settings!$C$9,4)="None",1,$J7))</f>
        <v/>
      </c>
      <c r="L7" s="32">
        <f>IFERROR(INDEX(PDomVal,PDomBase,MATCH("mit.mar."&amp;$A7,PDomHdr,0))+0,0)</f>
        <v/>
      </c>
      <c r="M7" s="32">
        <f>IFERROR(INDEX(PDomVal,PDomBase,MATCH("mit.coa.prod.cost",PDomHdr,0))+0,0)</f>
        <v/>
      </c>
      <c r="N7" s="32">
        <f>INDEX($U$4:$X$4,MATCH(Settings!$C$7,$U$6:$X$6,0))</f>
        <v/>
      </c>
      <c r="O7" s="32">
        <f>($L7+$J7*$M7)*$N7/$G7</f>
        <v/>
      </c>
      <c r="P7" s="91" t="n">
        <v>0</v>
      </c>
      <c r="Q7" s="92">
        <f>$P7*INDEX($AW$5:$AZ$5,MATCH(Settings!$C$10,$AW$6:$AZ$6,0))</f>
        <v/>
      </c>
      <c r="R7" s="13">
        <f>INDEX($AW7:$AZ7,MATCH(Settings!$C$10,$AW$6:$AZ$6,0))</f>
        <v/>
      </c>
      <c r="S7" s="32">
        <f>INDEX($U7:$X7,MATCH(Settings!$C$10,$U$6:$X$6,0))</f>
        <v/>
      </c>
      <c r="T7" s="32">
        <f>INDEX($Y7:$AB7,MATCH(Settings!$C$10,$Y$6:$AB$6,0))</f>
        <v/>
      </c>
      <c r="U7" s="32">
        <f>$AG7*U$4/$G7</f>
        <v/>
      </c>
      <c r="V7" s="32">
        <f>$AH7*V$4/$G7</f>
        <v/>
      </c>
      <c r="W7" s="32">
        <f>$AI7*W$4/$G7</f>
        <v/>
      </c>
      <c r="X7" s="32">
        <f>$AJ7*X$4/$G7</f>
        <v/>
      </c>
      <c r="Y7" s="32">
        <f>IF($H7=1,$AC7/(1+$AW7)-$AG7,$AK7)*Y$4/$G7</f>
        <v/>
      </c>
      <c r="Z7" s="32">
        <f>IF($H7=1,$AD7/(1+$AX7)-$AH7,$AL7)*Z$4/$G7</f>
        <v/>
      </c>
      <c r="AA7" s="32">
        <f>IF($H7=1,$AE7/(1+$AY7)-$AI7,$AM7)*AA$4/$G7</f>
        <v/>
      </c>
      <c r="AB7" s="32">
        <f>IF($H7=1,$AF7/(1+$AZ7)-$AJ7,$AN7)*AB$4/$G7</f>
        <v/>
      </c>
      <c r="AC7" s="32">
        <f>IFERROR(INDEX(PDomVal,AC$3,MATCH("mit.rp."&amp;$A7,PDomHdr,0))+0,0)</f>
        <v/>
      </c>
      <c r="AD7" s="32">
        <f>IFERROR(INDEX(PDomVal,AD$3,MATCH("mit.rp."&amp;$A7,PDomHdr,0))+0,0)</f>
        <v/>
      </c>
      <c r="AE7" s="32">
        <f>IFERROR(INDEX(PDomVal,AE$3,MATCH("mit.rp."&amp;$A7,PDomHdr,0))+0,0)</f>
        <v/>
      </c>
      <c r="AF7" s="32">
        <f>IFERROR(INDEX(PDomVal,AF$3,MATCH("mit.rp."&amp;$A7,PDomHdr,0))+0,0)</f>
        <v/>
      </c>
      <c r="AG7" s="32">
        <f>IFERROR(INDEX(PDomVal,AG$3,MATCH("mit.sp."&amp;$A7,PDomHdr,0))+0,0)</f>
        <v/>
      </c>
      <c r="AH7" s="32">
        <f>IFERROR(INDEX(PDomVal,AH$3,MATCH("mit.sp."&amp;$A7,PDomHdr,0))+0,0)</f>
        <v/>
      </c>
      <c r="AI7" s="32">
        <f>IFERROR(INDEX(PDomVal,AI$3,MATCH("mit.sp."&amp;$A7,PDomHdr,0))+0,0)</f>
        <v/>
      </c>
      <c r="AJ7" s="32">
        <f>IFERROR(INDEX(PDomVal,AJ$3,MATCH("mit.sp."&amp;$A7,PDomHdr,0))+0,0)</f>
        <v/>
      </c>
      <c r="AK7" s="32">
        <f>IFERROR(INDEX(PDomVal,AK$3,MATCH("mit.txo."&amp;$A7,PDomHdr,0))+0,0)</f>
        <v/>
      </c>
      <c r="AL7" s="32">
        <f>IFERROR(INDEX(PDomVal,AL$3,MATCH("mit.txo."&amp;$A7,PDomHdr,0))+0,0)</f>
        <v/>
      </c>
      <c r="AM7" s="32">
        <f>IFERROR(INDEX(PDomVal,AM$3,MATCH("mit.txo."&amp;$A7,PDomHdr,0))+0,0)</f>
        <v/>
      </c>
      <c r="AN7" s="32">
        <f>IFERROR(INDEX(PDomVal,AN$3,MATCH("mit.txo."&amp;$A7,PDomHdr,0))+0,0)</f>
        <v/>
      </c>
      <c r="AO7" s="10">
        <f>IF(IFERROR(ISBLANK(INDEX(PDomVal,AO$3,MATCH("mit.vatrate."&amp;$A7,PDomHdr,0))),TRUE),1,0)</f>
        <v/>
      </c>
      <c r="AP7" s="10">
        <f>IF(IFERROR(ISBLANK(INDEX(PDomVal,AP$3,MATCH("mit.vatrate."&amp;$A7,PDomHdr,0))),TRUE),1,0)</f>
        <v/>
      </c>
      <c r="AQ7" s="10">
        <f>IF(IFERROR(ISBLANK(INDEX(PDomVal,AQ$3,MATCH("mit.vatrate."&amp;$A7,PDomHdr,0))),TRUE),1,0)</f>
        <v/>
      </c>
      <c r="AR7" s="10">
        <f>IF(IFERROR(ISBLANK(INDEX(PDomVal,AR$3,MATCH("mit.vatrate."&amp;$A7,PDomHdr,0))),TRUE),1,0)</f>
        <v/>
      </c>
      <c r="AS7" s="13">
        <f>IFERROR(INDEX(PDomVal,AS$3,MATCH("mit.vatrate."&amp;$A7,PDomHdr,0))+0,0)</f>
        <v/>
      </c>
      <c r="AT7" s="13">
        <f>IFERROR(INDEX(PDomVal,AT$3,MATCH("mit.vatrate."&amp;$A7,PDomHdr,0))+0,0)</f>
        <v/>
      </c>
      <c r="AU7" s="13">
        <f>IFERROR(INDEX(PDomVal,AU$3,MATCH("mit.vatrate."&amp;$A7,PDomHdr,0))+0,0)</f>
        <v/>
      </c>
      <c r="AV7" s="13">
        <f>IFERROR(INDEX(PDomVal,AV$3,MATCH("mit.vatrate."&amp;$A7,PDomHdr,0))+0,0)</f>
        <v/>
      </c>
      <c r="AW7" s="13">
        <f>IF($AO7=1,$P7*AW$5,$AS7)</f>
        <v/>
      </c>
      <c r="AX7" s="13">
        <f>IF($AP7=1,$P7*AX$5,$AT7)</f>
        <v/>
      </c>
      <c r="AY7" s="13">
        <f>IF($AQ7=1,$P7*AY$5,$AU7)</f>
        <v/>
      </c>
      <c r="AZ7" s="13">
        <f>IF($AR7=1,$P7*AZ$5,$AV7)</f>
        <v/>
      </c>
    </row>
    <row r="8">
      <c r="A8" s="90" t="inlineStr">
        <is>
          <t>coa.res</t>
        </is>
      </c>
      <c r="B8" s="90" t="inlineStr">
        <is>
          <t>Coal, Residential</t>
        </is>
      </c>
      <c r="C8" s="90" t="inlineStr">
        <is>
          <t>coa</t>
        </is>
      </c>
      <c r="D8" s="90" t="inlineStr">
        <is>
          <t>res</t>
        </is>
      </c>
      <c r="E8" s="25" t="n">
        <v>2</v>
      </c>
      <c r="F8" s="25" t="n">
        <v>2</v>
      </c>
      <c r="G8" s="32">
        <f>INDEX(Mapping!$G$30:$G$37,MATCH($C8,FuelKey,0))</f>
        <v/>
      </c>
      <c r="H8" s="25" t="n">
        <v>1</v>
      </c>
      <c r="I8" s="23">
        <f>IFERROR(INDEX(PDomVal,PDomBase,MATCH("mit.ps."&amp;$A8,PDomHdr,0))+0,0)</f>
        <v/>
      </c>
      <c r="J8" s="23">
        <f>IF($I8&lt;=0.25,0,IF($I8&lt;=0.5,0.5,1))</f>
        <v/>
      </c>
      <c r="K8" s="23">
        <f>IF(LEFT(Settings!$C$9,6)="Manual",0.8,IF(LEFT(Settings!$C$9,4)="None",1,$J8))</f>
        <v/>
      </c>
      <c r="L8" s="32">
        <f>IFERROR(INDEX(PDomVal,PDomBase,MATCH("mit.mar."&amp;$A8,PDomHdr,0))+0,0)</f>
        <v/>
      </c>
      <c r="M8" s="32">
        <f>IFERROR(INDEX(PDomVal,PDomBase,MATCH("mit.coa.prod.cost",PDomHdr,0))+0,0)</f>
        <v/>
      </c>
      <c r="N8" s="32">
        <f>INDEX($U$4:$X$4,MATCH(Settings!$C$7,$U$6:$X$6,0))</f>
        <v/>
      </c>
      <c r="O8" s="32">
        <f>($L8+$J8*$M8)*$N8/$G8</f>
        <v/>
      </c>
      <c r="P8" s="91" t="n">
        <v>1</v>
      </c>
      <c r="Q8" s="92">
        <f>$P8*INDEX($AW$5:$AZ$5,MATCH(Settings!$C$10,$AW$6:$AZ$6,0))</f>
        <v/>
      </c>
      <c r="R8" s="13">
        <f>INDEX($AW8:$AZ8,MATCH(Settings!$C$10,$AW$6:$AZ$6,0))</f>
        <v/>
      </c>
      <c r="S8" s="32">
        <f>INDEX($U8:$X8,MATCH(Settings!$C$10,$U$6:$X$6,0))</f>
        <v/>
      </c>
      <c r="T8" s="32">
        <f>INDEX($Y8:$AB8,MATCH(Settings!$C$10,$Y$6:$AB$6,0))</f>
        <v/>
      </c>
      <c r="U8" s="32">
        <f>$AG8*U$4/$G8</f>
        <v/>
      </c>
      <c r="V8" s="32">
        <f>$AH8*V$4/$G8</f>
        <v/>
      </c>
      <c r="W8" s="32">
        <f>$AI8*W$4/$G8</f>
        <v/>
      </c>
      <c r="X8" s="32">
        <f>$AJ8*X$4/$G8</f>
        <v/>
      </c>
      <c r="Y8" s="32">
        <f>IF($H8=1,$AC8/(1+$AW8)-$AG8,$AK8)*Y$4/$G8</f>
        <v/>
      </c>
      <c r="Z8" s="32">
        <f>IF($H8=1,$AD8/(1+$AX8)-$AH8,$AL8)*Z$4/$G8</f>
        <v/>
      </c>
      <c r="AA8" s="32">
        <f>IF($H8=1,$AE8/(1+$AY8)-$AI8,$AM8)*AA$4/$G8</f>
        <v/>
      </c>
      <c r="AB8" s="32">
        <f>IF($H8=1,$AF8/(1+$AZ8)-$AJ8,$AN8)*AB$4/$G8</f>
        <v/>
      </c>
      <c r="AC8" s="32">
        <f>IFERROR(INDEX(PDomVal,AC$3,MATCH("mit.rp."&amp;$A8,PDomHdr,0))+0,0)</f>
        <v/>
      </c>
      <c r="AD8" s="32">
        <f>IFERROR(INDEX(PDomVal,AD$3,MATCH("mit.rp."&amp;$A8,PDomHdr,0))+0,0)</f>
        <v/>
      </c>
      <c r="AE8" s="32">
        <f>IFERROR(INDEX(PDomVal,AE$3,MATCH("mit.rp."&amp;$A8,PDomHdr,0))+0,0)</f>
        <v/>
      </c>
      <c r="AF8" s="32">
        <f>IFERROR(INDEX(PDomVal,AF$3,MATCH("mit.rp."&amp;$A8,PDomHdr,0))+0,0)</f>
        <v/>
      </c>
      <c r="AG8" s="32">
        <f>IFERROR(INDEX(PDomVal,AG$3,MATCH("mit.sp."&amp;$A8,PDomHdr,0))+0,0)</f>
        <v/>
      </c>
      <c r="AH8" s="32">
        <f>IFERROR(INDEX(PDomVal,AH$3,MATCH("mit.sp."&amp;$A8,PDomHdr,0))+0,0)</f>
        <v/>
      </c>
      <c r="AI8" s="32">
        <f>IFERROR(INDEX(PDomVal,AI$3,MATCH("mit.sp."&amp;$A8,PDomHdr,0))+0,0)</f>
        <v/>
      </c>
      <c r="AJ8" s="32">
        <f>IFERROR(INDEX(PDomVal,AJ$3,MATCH("mit.sp."&amp;$A8,PDomHdr,0))+0,0)</f>
        <v/>
      </c>
      <c r="AK8" s="32">
        <f>IFERROR(INDEX(PDomVal,AK$3,MATCH("mit.txo."&amp;$A8,PDomHdr,0))+0,0)</f>
        <v/>
      </c>
      <c r="AL8" s="32">
        <f>IFERROR(INDEX(PDomVal,AL$3,MATCH("mit.txo."&amp;$A8,PDomHdr,0))+0,0)</f>
        <v/>
      </c>
      <c r="AM8" s="32">
        <f>IFERROR(INDEX(PDomVal,AM$3,MATCH("mit.txo."&amp;$A8,PDomHdr,0))+0,0)</f>
        <v/>
      </c>
      <c r="AN8" s="32">
        <f>IFERROR(INDEX(PDomVal,AN$3,MATCH("mit.txo."&amp;$A8,PDomHdr,0))+0,0)</f>
        <v/>
      </c>
      <c r="AO8" s="10">
        <f>IF(IFERROR(ISBLANK(INDEX(PDomVal,AO$3,MATCH("mit.vatrate."&amp;$A8,PDomHdr,0))),TRUE),1,0)</f>
        <v/>
      </c>
      <c r="AP8" s="10">
        <f>IF(IFERROR(ISBLANK(INDEX(PDomVal,AP$3,MATCH("mit.vatrate."&amp;$A8,PDomHdr,0))),TRUE),1,0)</f>
        <v/>
      </c>
      <c r="AQ8" s="10">
        <f>IF(IFERROR(ISBLANK(INDEX(PDomVal,AQ$3,MATCH("mit.vatrate."&amp;$A8,PDomHdr,0))),TRUE),1,0)</f>
        <v/>
      </c>
      <c r="AR8" s="10">
        <f>IF(IFERROR(ISBLANK(INDEX(PDomVal,AR$3,MATCH("mit.vatrate."&amp;$A8,PDomHdr,0))),TRUE),1,0)</f>
        <v/>
      </c>
      <c r="AS8" s="13">
        <f>IFERROR(INDEX(PDomVal,AS$3,MATCH("mit.vatrate."&amp;$A8,PDomHdr,0))+0,0)</f>
        <v/>
      </c>
      <c r="AT8" s="13">
        <f>IFERROR(INDEX(PDomVal,AT$3,MATCH("mit.vatrate."&amp;$A8,PDomHdr,0))+0,0)</f>
        <v/>
      </c>
      <c r="AU8" s="13">
        <f>IFERROR(INDEX(PDomVal,AU$3,MATCH("mit.vatrate."&amp;$A8,PDomHdr,0))+0,0)</f>
        <v/>
      </c>
      <c r="AV8" s="13">
        <f>IFERROR(INDEX(PDomVal,AV$3,MATCH("mit.vatrate."&amp;$A8,PDomHdr,0))+0,0)</f>
        <v/>
      </c>
      <c r="AW8" s="13">
        <f>IF($AO8=1,$P8*AW$5,$AS8)</f>
        <v/>
      </c>
      <c r="AX8" s="13">
        <f>IF($AP8=1,$P8*AX$5,$AT8)</f>
        <v/>
      </c>
      <c r="AY8" s="13">
        <f>IF($AQ8=1,$P8*AY$5,$AU8)</f>
        <v/>
      </c>
      <c r="AZ8" s="13">
        <f>IF($AR8=1,$P8*AZ$5,$AV8)</f>
        <v/>
      </c>
    </row>
    <row r="9">
      <c r="A9" s="90" t="inlineStr">
        <is>
          <t>coa.ind</t>
        </is>
      </c>
      <c r="B9" s="90" t="inlineStr">
        <is>
          <t>Coal, Industry</t>
        </is>
      </c>
      <c r="C9" s="90" t="inlineStr">
        <is>
          <t>coa</t>
        </is>
      </c>
      <c r="D9" s="90" t="inlineStr">
        <is>
          <t>ind</t>
        </is>
      </c>
      <c r="E9" s="25" t="n">
        <v>3</v>
      </c>
      <c r="F9" s="25" t="n">
        <v>2</v>
      </c>
      <c r="G9" s="32">
        <f>INDEX(Mapping!$G$30:$G$37,MATCH($C9,FuelKey,0))</f>
        <v/>
      </c>
      <c r="H9" s="25" t="n">
        <v>1</v>
      </c>
      <c r="I9" s="23">
        <f>IFERROR(INDEX(PDomVal,PDomBase,MATCH("mit.ps."&amp;$A9,PDomHdr,0))+0,0)</f>
        <v/>
      </c>
      <c r="J9" s="23">
        <f>IF($I9&lt;=0.25,0,IF($I9&lt;=0.5,0.5,1))</f>
        <v/>
      </c>
      <c r="K9" s="23">
        <f>IF(LEFT(Settings!$C$9,6)="Manual",0.8,IF(LEFT(Settings!$C$9,4)="None",1,$J9))</f>
        <v/>
      </c>
      <c r="L9" s="32">
        <f>IFERROR(INDEX(PDomVal,PDomBase,MATCH("mit.mar."&amp;$A9,PDomHdr,0))+0,0)</f>
        <v/>
      </c>
      <c r="M9" s="32">
        <f>IFERROR(INDEX(PDomVal,PDomBase,MATCH("mit.coa.prod.cost",PDomHdr,0))+0,0)</f>
        <v/>
      </c>
      <c r="N9" s="32">
        <f>INDEX($U$4:$X$4,MATCH(Settings!$C$7,$U$6:$X$6,0))</f>
        <v/>
      </c>
      <c r="O9" s="32">
        <f>($L9+$J9*$M9)*$N9/$G9</f>
        <v/>
      </c>
      <c r="P9" s="91" t="n">
        <v>0</v>
      </c>
      <c r="Q9" s="92">
        <f>$P9*INDEX($AW$5:$AZ$5,MATCH(Settings!$C$10,$AW$6:$AZ$6,0))</f>
        <v/>
      </c>
      <c r="R9" s="13">
        <f>INDEX($AW9:$AZ9,MATCH(Settings!$C$10,$AW$6:$AZ$6,0))</f>
        <v/>
      </c>
      <c r="S9" s="32">
        <f>INDEX($U9:$X9,MATCH(Settings!$C$10,$U$6:$X$6,0))</f>
        <v/>
      </c>
      <c r="T9" s="32">
        <f>INDEX($Y9:$AB9,MATCH(Settings!$C$10,$Y$6:$AB$6,0))</f>
        <v/>
      </c>
      <c r="U9" s="32">
        <f>$AG9*U$4/$G9</f>
        <v/>
      </c>
      <c r="V9" s="32">
        <f>$AH9*V$4/$G9</f>
        <v/>
      </c>
      <c r="W9" s="32">
        <f>$AI9*W$4/$G9</f>
        <v/>
      </c>
      <c r="X9" s="32">
        <f>$AJ9*X$4/$G9</f>
        <v/>
      </c>
      <c r="Y9" s="32">
        <f>IF($H9=1,$AC9/(1+$AW9)-$AG9,$AK9)*Y$4/$G9</f>
        <v/>
      </c>
      <c r="Z9" s="32">
        <f>IF($H9=1,$AD9/(1+$AX9)-$AH9,$AL9)*Z$4/$G9</f>
        <v/>
      </c>
      <c r="AA9" s="32">
        <f>IF($H9=1,$AE9/(1+$AY9)-$AI9,$AM9)*AA$4/$G9</f>
        <v/>
      </c>
      <c r="AB9" s="32">
        <f>IF($H9=1,$AF9/(1+$AZ9)-$AJ9,$AN9)*AB$4/$G9</f>
        <v/>
      </c>
      <c r="AC9" s="32">
        <f>IFERROR(INDEX(PDomVal,AC$3,MATCH("mit.rp."&amp;$A9,PDomHdr,0))+0,0)</f>
        <v/>
      </c>
      <c r="AD9" s="32">
        <f>IFERROR(INDEX(PDomVal,AD$3,MATCH("mit.rp."&amp;$A9,PDomHdr,0))+0,0)</f>
        <v/>
      </c>
      <c r="AE9" s="32">
        <f>IFERROR(INDEX(PDomVal,AE$3,MATCH("mit.rp."&amp;$A9,PDomHdr,0))+0,0)</f>
        <v/>
      </c>
      <c r="AF9" s="32">
        <f>IFERROR(INDEX(PDomVal,AF$3,MATCH("mit.rp."&amp;$A9,PDomHdr,0))+0,0)</f>
        <v/>
      </c>
      <c r="AG9" s="32">
        <f>IFERROR(INDEX(PDomVal,AG$3,MATCH("mit.sp."&amp;$A9,PDomHdr,0))+0,0)</f>
        <v/>
      </c>
      <c r="AH9" s="32">
        <f>IFERROR(INDEX(PDomVal,AH$3,MATCH("mit.sp."&amp;$A9,PDomHdr,0))+0,0)</f>
        <v/>
      </c>
      <c r="AI9" s="32">
        <f>IFERROR(INDEX(PDomVal,AI$3,MATCH("mit.sp."&amp;$A9,PDomHdr,0))+0,0)</f>
        <v/>
      </c>
      <c r="AJ9" s="32">
        <f>IFERROR(INDEX(PDomVal,AJ$3,MATCH("mit.sp."&amp;$A9,PDomHdr,0))+0,0)</f>
        <v/>
      </c>
      <c r="AK9" s="32">
        <f>IFERROR(INDEX(PDomVal,AK$3,MATCH("mit.txo."&amp;$A9,PDomHdr,0))+0,0)</f>
        <v/>
      </c>
      <c r="AL9" s="32">
        <f>IFERROR(INDEX(PDomVal,AL$3,MATCH("mit.txo."&amp;$A9,PDomHdr,0))+0,0)</f>
        <v/>
      </c>
      <c r="AM9" s="32">
        <f>IFERROR(INDEX(PDomVal,AM$3,MATCH("mit.txo."&amp;$A9,PDomHdr,0))+0,0)</f>
        <v/>
      </c>
      <c r="AN9" s="32">
        <f>IFERROR(INDEX(PDomVal,AN$3,MATCH("mit.txo."&amp;$A9,PDomHdr,0))+0,0)</f>
        <v/>
      </c>
      <c r="AO9" s="10">
        <f>IF(IFERROR(ISBLANK(INDEX(PDomVal,AO$3,MATCH("mit.vatrate."&amp;$A9,PDomHdr,0))),TRUE),1,0)</f>
        <v/>
      </c>
      <c r="AP9" s="10">
        <f>IF(IFERROR(ISBLANK(INDEX(PDomVal,AP$3,MATCH("mit.vatrate."&amp;$A9,PDomHdr,0))),TRUE),1,0)</f>
        <v/>
      </c>
      <c r="AQ9" s="10">
        <f>IF(IFERROR(ISBLANK(INDEX(PDomVal,AQ$3,MATCH("mit.vatrate."&amp;$A9,PDomHdr,0))),TRUE),1,0)</f>
        <v/>
      </c>
      <c r="AR9" s="10">
        <f>IF(IFERROR(ISBLANK(INDEX(PDomVal,AR$3,MATCH("mit.vatrate."&amp;$A9,PDomHdr,0))),TRUE),1,0)</f>
        <v/>
      </c>
      <c r="AS9" s="13">
        <f>IFERROR(INDEX(PDomVal,AS$3,MATCH("mit.vatrate."&amp;$A9,PDomHdr,0))+0,0)</f>
        <v/>
      </c>
      <c r="AT9" s="13">
        <f>IFERROR(INDEX(PDomVal,AT$3,MATCH("mit.vatrate."&amp;$A9,PDomHdr,0))+0,0)</f>
        <v/>
      </c>
      <c r="AU9" s="13">
        <f>IFERROR(INDEX(PDomVal,AU$3,MATCH("mit.vatrate."&amp;$A9,PDomHdr,0))+0,0)</f>
        <v/>
      </c>
      <c r="AV9" s="13">
        <f>IFERROR(INDEX(PDomVal,AV$3,MATCH("mit.vatrate."&amp;$A9,PDomHdr,0))+0,0)</f>
        <v/>
      </c>
      <c r="AW9" s="13">
        <f>IF($AO9=1,$P9*AW$5,$AS9)</f>
        <v/>
      </c>
      <c r="AX9" s="13">
        <f>IF($AP9=1,$P9*AX$5,$AT9)</f>
        <v/>
      </c>
      <c r="AY9" s="13">
        <f>IF($AQ9=1,$P9*AY$5,$AU9)</f>
        <v/>
      </c>
      <c r="AZ9" s="13">
        <f>IF($AR9=1,$P9*AZ$5,$AV9)</f>
        <v/>
      </c>
    </row>
    <row r="10">
      <c r="A10" s="90" t="inlineStr">
        <is>
          <t>nga.pow</t>
        </is>
      </c>
      <c r="B10" s="90" t="inlineStr">
        <is>
          <t>Natural gas, Power</t>
        </is>
      </c>
      <c r="C10" s="90" t="inlineStr">
        <is>
          <t>nga</t>
        </is>
      </c>
      <c r="D10" s="90" t="inlineStr">
        <is>
          <t>pow</t>
        </is>
      </c>
      <c r="E10" s="25" t="n">
        <v>4</v>
      </c>
      <c r="F10" s="25" t="n">
        <v>3</v>
      </c>
      <c r="G10" s="32">
        <f>INDEX(Mapping!$G$30:$G$37,MATCH($C10,FuelKey,0))</f>
        <v/>
      </c>
      <c r="H10" s="25" t="n">
        <v>1</v>
      </c>
      <c r="I10" s="23">
        <f>IFERROR(INDEX(PDomVal,PDomBase,MATCH("mit.ps."&amp;$A10,PDomHdr,0))+0,0)</f>
        <v/>
      </c>
      <c r="J10" s="23">
        <f>IF($I10&lt;=0.25,0,IF($I10&lt;=0.5,0.5,1))</f>
        <v/>
      </c>
      <c r="K10" s="23">
        <f>IF(LEFT(Settings!$C$9,6)="Manual",0.8,IF(LEFT(Settings!$C$9,4)="None",1,$J10))</f>
        <v/>
      </c>
      <c r="L10" s="32">
        <f>IFERROR(INDEX(PDomVal,PDomBase,MATCH("mit.mar."&amp;$A10,PDomHdr,0))+0,0)</f>
        <v/>
      </c>
      <c r="M10" s="32">
        <f>IFERROR(INDEX(PDomVal,PDomBase,MATCH("mit.nga.prod.cost",PDomHdr,0))+0,0)</f>
        <v/>
      </c>
      <c r="N10" s="32">
        <f>INDEX($U$4:$X$4,MATCH(Settings!$C$7,$U$6:$X$6,0))</f>
        <v/>
      </c>
      <c r="O10" s="32">
        <f>($L10+$J10*$M10)*$N10/$G10</f>
        <v/>
      </c>
      <c r="P10" s="91" t="n">
        <v>0</v>
      </c>
      <c r="Q10" s="92">
        <f>$P10*INDEX($AW$5:$AZ$5,MATCH(Settings!$C$10,$AW$6:$AZ$6,0))</f>
        <v/>
      </c>
      <c r="R10" s="13">
        <f>INDEX($AW10:$AZ10,MATCH(Settings!$C$10,$AW$6:$AZ$6,0))</f>
        <v/>
      </c>
      <c r="S10" s="32">
        <f>INDEX($U10:$X10,MATCH(Settings!$C$10,$U$6:$X$6,0))</f>
        <v/>
      </c>
      <c r="T10" s="32">
        <f>INDEX($Y10:$AB10,MATCH(Settings!$C$10,$Y$6:$AB$6,0))</f>
        <v/>
      </c>
      <c r="U10" s="32">
        <f>$AG10*U$4/$G10</f>
        <v/>
      </c>
      <c r="V10" s="32">
        <f>$AH10*V$4/$G10</f>
        <v/>
      </c>
      <c r="W10" s="32">
        <f>$AI10*W$4/$G10</f>
        <v/>
      </c>
      <c r="X10" s="32">
        <f>$AJ10*X$4/$G10</f>
        <v/>
      </c>
      <c r="Y10" s="32">
        <f>IF($H10=1,$AC10/(1+$AW10)-$AG10,$AK10)*Y$4/$G10</f>
        <v/>
      </c>
      <c r="Z10" s="32">
        <f>IF($H10=1,$AD10/(1+$AX10)-$AH10,$AL10)*Z$4/$G10</f>
        <v/>
      </c>
      <c r="AA10" s="32">
        <f>IF($H10=1,$AE10/(1+$AY10)-$AI10,$AM10)*AA$4/$G10</f>
        <v/>
      </c>
      <c r="AB10" s="32">
        <f>IF($H10=1,$AF10/(1+$AZ10)-$AJ10,$AN10)*AB$4/$G10</f>
        <v/>
      </c>
      <c r="AC10" s="32">
        <f>IFERROR(INDEX(PDomVal,AC$3,MATCH("mit.rp."&amp;$A10,PDomHdr,0))+0,0)</f>
        <v/>
      </c>
      <c r="AD10" s="32">
        <f>IFERROR(INDEX(PDomVal,AD$3,MATCH("mit.rp."&amp;$A10,PDomHdr,0))+0,0)</f>
        <v/>
      </c>
      <c r="AE10" s="32">
        <f>IFERROR(INDEX(PDomVal,AE$3,MATCH("mit.rp."&amp;$A10,PDomHdr,0))+0,0)</f>
        <v/>
      </c>
      <c r="AF10" s="32">
        <f>IFERROR(INDEX(PDomVal,AF$3,MATCH("mit.rp."&amp;$A10,PDomHdr,0))+0,0)</f>
        <v/>
      </c>
      <c r="AG10" s="32">
        <f>IFERROR(INDEX(PDomVal,AG$3,MATCH("mit.sp."&amp;$A10,PDomHdr,0))+0,0)</f>
        <v/>
      </c>
      <c r="AH10" s="32">
        <f>IFERROR(INDEX(PDomVal,AH$3,MATCH("mit.sp."&amp;$A10,PDomHdr,0))+0,0)</f>
        <v/>
      </c>
      <c r="AI10" s="32">
        <f>IFERROR(INDEX(PDomVal,AI$3,MATCH("mit.sp."&amp;$A10,PDomHdr,0))+0,0)</f>
        <v/>
      </c>
      <c r="AJ10" s="32">
        <f>IFERROR(INDEX(PDomVal,AJ$3,MATCH("mit.sp."&amp;$A10,PDomHdr,0))+0,0)</f>
        <v/>
      </c>
      <c r="AK10" s="32">
        <f>IFERROR(INDEX(PDomVal,AK$3,MATCH("mit.txo."&amp;$A10,PDomHdr,0))+0,0)</f>
        <v/>
      </c>
      <c r="AL10" s="32">
        <f>IFERROR(INDEX(PDomVal,AL$3,MATCH("mit.txo."&amp;$A10,PDomHdr,0))+0,0)</f>
        <v/>
      </c>
      <c r="AM10" s="32">
        <f>IFERROR(INDEX(PDomVal,AM$3,MATCH("mit.txo."&amp;$A10,PDomHdr,0))+0,0)</f>
        <v/>
      </c>
      <c r="AN10" s="32">
        <f>IFERROR(INDEX(PDomVal,AN$3,MATCH("mit.txo."&amp;$A10,PDomHdr,0))+0,0)</f>
        <v/>
      </c>
      <c r="AO10" s="10">
        <f>IF(IFERROR(ISBLANK(INDEX(PDomVal,AO$3,MATCH("mit.vatrate."&amp;$A10,PDomHdr,0))),TRUE),1,0)</f>
        <v/>
      </c>
      <c r="AP10" s="10">
        <f>IF(IFERROR(ISBLANK(INDEX(PDomVal,AP$3,MATCH("mit.vatrate."&amp;$A10,PDomHdr,0))),TRUE),1,0)</f>
        <v/>
      </c>
      <c r="AQ10" s="10">
        <f>IF(IFERROR(ISBLANK(INDEX(PDomVal,AQ$3,MATCH("mit.vatrate."&amp;$A10,PDomHdr,0))),TRUE),1,0)</f>
        <v/>
      </c>
      <c r="AR10" s="10">
        <f>IF(IFERROR(ISBLANK(INDEX(PDomVal,AR$3,MATCH("mit.vatrate."&amp;$A10,PDomHdr,0))),TRUE),1,0)</f>
        <v/>
      </c>
      <c r="AS10" s="13">
        <f>IFERROR(INDEX(PDomVal,AS$3,MATCH("mit.vatrate."&amp;$A10,PDomHdr,0))+0,0)</f>
        <v/>
      </c>
      <c r="AT10" s="13">
        <f>IFERROR(INDEX(PDomVal,AT$3,MATCH("mit.vatrate."&amp;$A10,PDomHdr,0))+0,0)</f>
        <v/>
      </c>
      <c r="AU10" s="13">
        <f>IFERROR(INDEX(PDomVal,AU$3,MATCH("mit.vatrate."&amp;$A10,PDomHdr,0))+0,0)</f>
        <v/>
      </c>
      <c r="AV10" s="13">
        <f>IFERROR(INDEX(PDomVal,AV$3,MATCH("mit.vatrate."&amp;$A10,PDomHdr,0))+0,0)</f>
        <v/>
      </c>
      <c r="AW10" s="13">
        <f>IF($AO10=1,$P10*AW$5,$AS10)</f>
        <v/>
      </c>
      <c r="AX10" s="13">
        <f>IF($AP10=1,$P10*AX$5,$AT10)</f>
        <v/>
      </c>
      <c r="AY10" s="13">
        <f>IF($AQ10=1,$P10*AY$5,$AU10)</f>
        <v/>
      </c>
      <c r="AZ10" s="13">
        <f>IF($AR10=1,$P10*AZ$5,$AV10)</f>
        <v/>
      </c>
    </row>
    <row r="11">
      <c r="A11" s="90" t="inlineStr">
        <is>
          <t>nga.res</t>
        </is>
      </c>
      <c r="B11" s="90" t="inlineStr">
        <is>
          <t>Natural gas, Residential</t>
        </is>
      </c>
      <c r="C11" s="90" t="inlineStr">
        <is>
          <t>nga</t>
        </is>
      </c>
      <c r="D11" s="90" t="inlineStr">
        <is>
          <t>res</t>
        </is>
      </c>
      <c r="E11" s="25" t="n">
        <v>5</v>
      </c>
      <c r="F11" s="25" t="n">
        <v>3</v>
      </c>
      <c r="G11" s="32">
        <f>INDEX(Mapping!$G$30:$G$37,MATCH($C11,FuelKey,0))</f>
        <v/>
      </c>
      <c r="H11" s="25" t="n">
        <v>1</v>
      </c>
      <c r="I11" s="23">
        <f>IFERROR(INDEX(PDomVal,PDomBase,MATCH("mit.ps."&amp;$A11,PDomHdr,0))+0,0)</f>
        <v/>
      </c>
      <c r="J11" s="23">
        <f>IF($I11&lt;=0.25,0,IF($I11&lt;=0.5,0.5,1))</f>
        <v/>
      </c>
      <c r="K11" s="23">
        <f>IF(LEFT(Settings!$C$9,6)="Manual",0.8,IF(LEFT(Settings!$C$9,4)="None",1,$J11))</f>
        <v/>
      </c>
      <c r="L11" s="32">
        <f>IFERROR(INDEX(PDomVal,PDomBase,MATCH("mit.mar."&amp;$A11,PDomHdr,0))+0,0)</f>
        <v/>
      </c>
      <c r="M11" s="32">
        <f>IFERROR(INDEX(PDomVal,PDomBase,MATCH("mit.nga.prod.cost",PDomHdr,0))+0,0)</f>
        <v/>
      </c>
      <c r="N11" s="32">
        <f>INDEX($U$4:$X$4,MATCH(Settings!$C$7,$U$6:$X$6,0))</f>
        <v/>
      </c>
      <c r="O11" s="32">
        <f>($L11+$J11*$M11)*$N11/$G11</f>
        <v/>
      </c>
      <c r="P11" s="91" t="n">
        <v>1</v>
      </c>
      <c r="Q11" s="92">
        <f>$P11*INDEX($AW$5:$AZ$5,MATCH(Settings!$C$10,$AW$6:$AZ$6,0))</f>
        <v/>
      </c>
      <c r="R11" s="13">
        <f>INDEX($AW11:$AZ11,MATCH(Settings!$C$10,$AW$6:$AZ$6,0))</f>
        <v/>
      </c>
      <c r="S11" s="32">
        <f>INDEX($U11:$X11,MATCH(Settings!$C$10,$U$6:$X$6,0))</f>
        <v/>
      </c>
      <c r="T11" s="32">
        <f>INDEX($Y11:$AB11,MATCH(Settings!$C$10,$Y$6:$AB$6,0))</f>
        <v/>
      </c>
      <c r="U11" s="32">
        <f>$AG11*U$4/$G11</f>
        <v/>
      </c>
      <c r="V11" s="32">
        <f>$AH11*V$4/$G11</f>
        <v/>
      </c>
      <c r="W11" s="32">
        <f>$AI11*W$4/$G11</f>
        <v/>
      </c>
      <c r="X11" s="32">
        <f>$AJ11*X$4/$G11</f>
        <v/>
      </c>
      <c r="Y11" s="32">
        <f>IF($H11=1,$AC11/(1+$AW11)-$AG11,$AK11)*Y$4/$G11</f>
        <v/>
      </c>
      <c r="Z11" s="32">
        <f>IF($H11=1,$AD11/(1+$AX11)-$AH11,$AL11)*Z$4/$G11</f>
        <v/>
      </c>
      <c r="AA11" s="32">
        <f>IF($H11=1,$AE11/(1+$AY11)-$AI11,$AM11)*AA$4/$G11</f>
        <v/>
      </c>
      <c r="AB11" s="32">
        <f>IF($H11=1,$AF11/(1+$AZ11)-$AJ11,$AN11)*AB$4/$G11</f>
        <v/>
      </c>
      <c r="AC11" s="32">
        <f>IFERROR(INDEX(PDomVal,AC$3,MATCH("mit.rp."&amp;$A11,PDomHdr,0))+0,0)</f>
        <v/>
      </c>
      <c r="AD11" s="32">
        <f>IFERROR(INDEX(PDomVal,AD$3,MATCH("mit.rp."&amp;$A11,PDomHdr,0))+0,0)</f>
        <v/>
      </c>
      <c r="AE11" s="32">
        <f>IFERROR(INDEX(PDomVal,AE$3,MATCH("mit.rp."&amp;$A11,PDomHdr,0))+0,0)</f>
        <v/>
      </c>
      <c r="AF11" s="32">
        <f>IFERROR(INDEX(PDomVal,AF$3,MATCH("mit.rp."&amp;$A11,PDomHdr,0))+0,0)</f>
        <v/>
      </c>
      <c r="AG11" s="32">
        <f>IFERROR(INDEX(PDomVal,AG$3,MATCH("mit.sp."&amp;$A11,PDomHdr,0))+0,0)</f>
        <v/>
      </c>
      <c r="AH11" s="32">
        <f>IFERROR(INDEX(PDomVal,AH$3,MATCH("mit.sp."&amp;$A11,PDomHdr,0))+0,0)</f>
        <v/>
      </c>
      <c r="AI11" s="32">
        <f>IFERROR(INDEX(PDomVal,AI$3,MATCH("mit.sp."&amp;$A11,PDomHdr,0))+0,0)</f>
        <v/>
      </c>
      <c r="AJ11" s="32">
        <f>IFERROR(INDEX(PDomVal,AJ$3,MATCH("mit.sp."&amp;$A11,PDomHdr,0))+0,0)</f>
        <v/>
      </c>
      <c r="AK11" s="32">
        <f>IFERROR(INDEX(PDomVal,AK$3,MATCH("mit.txo."&amp;$A11,PDomHdr,0))+0,0)</f>
        <v/>
      </c>
      <c r="AL11" s="32">
        <f>IFERROR(INDEX(PDomVal,AL$3,MATCH("mit.txo."&amp;$A11,PDomHdr,0))+0,0)</f>
        <v/>
      </c>
      <c r="AM11" s="32">
        <f>IFERROR(INDEX(PDomVal,AM$3,MATCH("mit.txo."&amp;$A11,PDomHdr,0))+0,0)</f>
        <v/>
      </c>
      <c r="AN11" s="32">
        <f>IFERROR(INDEX(PDomVal,AN$3,MATCH("mit.txo."&amp;$A11,PDomHdr,0))+0,0)</f>
        <v/>
      </c>
      <c r="AO11" s="10">
        <f>IF(IFERROR(ISBLANK(INDEX(PDomVal,AO$3,MATCH("mit.vatrate."&amp;$A11,PDomHdr,0))),TRUE),1,0)</f>
        <v/>
      </c>
      <c r="AP11" s="10">
        <f>IF(IFERROR(ISBLANK(INDEX(PDomVal,AP$3,MATCH("mit.vatrate."&amp;$A11,PDomHdr,0))),TRUE),1,0)</f>
        <v/>
      </c>
      <c r="AQ11" s="10">
        <f>IF(IFERROR(ISBLANK(INDEX(PDomVal,AQ$3,MATCH("mit.vatrate."&amp;$A11,PDomHdr,0))),TRUE),1,0)</f>
        <v/>
      </c>
      <c r="AR11" s="10">
        <f>IF(IFERROR(ISBLANK(INDEX(PDomVal,AR$3,MATCH("mit.vatrate."&amp;$A11,PDomHdr,0))),TRUE),1,0)</f>
        <v/>
      </c>
      <c r="AS11" s="13">
        <f>IFERROR(INDEX(PDomVal,AS$3,MATCH("mit.vatrate."&amp;$A11,PDomHdr,0))+0,0)</f>
        <v/>
      </c>
      <c r="AT11" s="13">
        <f>IFERROR(INDEX(PDomVal,AT$3,MATCH("mit.vatrate."&amp;$A11,PDomHdr,0))+0,0)</f>
        <v/>
      </c>
      <c r="AU11" s="13">
        <f>IFERROR(INDEX(PDomVal,AU$3,MATCH("mit.vatrate."&amp;$A11,PDomHdr,0))+0,0)</f>
        <v/>
      </c>
      <c r="AV11" s="13">
        <f>IFERROR(INDEX(PDomVal,AV$3,MATCH("mit.vatrate."&amp;$A11,PDomHdr,0))+0,0)</f>
        <v/>
      </c>
      <c r="AW11" s="13">
        <f>IF($AO11=1,$P11*AW$5,$AS11)</f>
        <v/>
      </c>
      <c r="AX11" s="13">
        <f>IF($AP11=1,$P11*AX$5,$AT11)</f>
        <v/>
      </c>
      <c r="AY11" s="13">
        <f>IF($AQ11=1,$P11*AY$5,$AU11)</f>
        <v/>
      </c>
      <c r="AZ11" s="13">
        <f>IF($AR11=1,$P11*AZ$5,$AV11)</f>
        <v/>
      </c>
    </row>
    <row r="12">
      <c r="A12" s="90" t="inlineStr">
        <is>
          <t>nga.ind</t>
        </is>
      </c>
      <c r="B12" s="90" t="inlineStr">
        <is>
          <t>Natural gas, Industry</t>
        </is>
      </c>
      <c r="C12" s="90" t="inlineStr">
        <is>
          <t>nga</t>
        </is>
      </c>
      <c r="D12" s="90" t="inlineStr">
        <is>
          <t>ind</t>
        </is>
      </c>
      <c r="E12" s="25" t="n">
        <v>6</v>
      </c>
      <c r="F12" s="25" t="n">
        <v>3</v>
      </c>
      <c r="G12" s="32">
        <f>INDEX(Mapping!$G$30:$G$37,MATCH($C12,FuelKey,0))</f>
        <v/>
      </c>
      <c r="H12" s="25" t="n">
        <v>1</v>
      </c>
      <c r="I12" s="23">
        <f>IFERROR(INDEX(PDomVal,PDomBase,MATCH("mit.ps."&amp;$A12,PDomHdr,0))+0,0)</f>
        <v/>
      </c>
      <c r="J12" s="23">
        <f>IF($I12&lt;=0.25,0,IF($I12&lt;=0.5,0.5,1))</f>
        <v/>
      </c>
      <c r="K12" s="23">
        <f>IF(LEFT(Settings!$C$9,6)="Manual",0.8,IF(LEFT(Settings!$C$9,4)="None",1,$J12))</f>
        <v/>
      </c>
      <c r="L12" s="32">
        <f>IFERROR(INDEX(PDomVal,PDomBase,MATCH("mit.mar."&amp;$A12,PDomHdr,0))+0,0)</f>
        <v/>
      </c>
      <c r="M12" s="32">
        <f>IFERROR(INDEX(PDomVal,PDomBase,MATCH("mit.nga.prod.cost",PDomHdr,0))+0,0)</f>
        <v/>
      </c>
      <c r="N12" s="32">
        <f>INDEX($U$4:$X$4,MATCH(Settings!$C$7,$U$6:$X$6,0))</f>
        <v/>
      </c>
      <c r="O12" s="32">
        <f>($L12+$J12*$M12)*$N12/$G12</f>
        <v/>
      </c>
      <c r="P12" s="91" t="n">
        <v>0</v>
      </c>
      <c r="Q12" s="92">
        <f>$P12*INDEX($AW$5:$AZ$5,MATCH(Settings!$C$10,$AW$6:$AZ$6,0))</f>
        <v/>
      </c>
      <c r="R12" s="13">
        <f>INDEX($AW12:$AZ12,MATCH(Settings!$C$10,$AW$6:$AZ$6,0))</f>
        <v/>
      </c>
      <c r="S12" s="32">
        <f>INDEX($U12:$X12,MATCH(Settings!$C$10,$U$6:$X$6,0))</f>
        <v/>
      </c>
      <c r="T12" s="32">
        <f>INDEX($Y12:$AB12,MATCH(Settings!$C$10,$Y$6:$AB$6,0))</f>
        <v/>
      </c>
      <c r="U12" s="32">
        <f>$AG12*U$4/$G12</f>
        <v/>
      </c>
      <c r="V12" s="32">
        <f>$AH12*V$4/$G12</f>
        <v/>
      </c>
      <c r="W12" s="32">
        <f>$AI12*W$4/$G12</f>
        <v/>
      </c>
      <c r="X12" s="32">
        <f>$AJ12*X$4/$G12</f>
        <v/>
      </c>
      <c r="Y12" s="32">
        <f>IF($H12=1,$AC12/(1+$AW12)-$AG12,$AK12)*Y$4/$G12</f>
        <v/>
      </c>
      <c r="Z12" s="32">
        <f>IF($H12=1,$AD12/(1+$AX12)-$AH12,$AL12)*Z$4/$G12</f>
        <v/>
      </c>
      <c r="AA12" s="32">
        <f>IF($H12=1,$AE12/(1+$AY12)-$AI12,$AM12)*AA$4/$G12</f>
        <v/>
      </c>
      <c r="AB12" s="32">
        <f>IF($H12=1,$AF12/(1+$AZ12)-$AJ12,$AN12)*AB$4/$G12</f>
        <v/>
      </c>
      <c r="AC12" s="32">
        <f>IFERROR(INDEX(PDomVal,AC$3,MATCH("mit.rp."&amp;$A12,PDomHdr,0))+0,0)</f>
        <v/>
      </c>
      <c r="AD12" s="32">
        <f>IFERROR(INDEX(PDomVal,AD$3,MATCH("mit.rp."&amp;$A12,PDomHdr,0))+0,0)</f>
        <v/>
      </c>
      <c r="AE12" s="32">
        <f>IFERROR(INDEX(PDomVal,AE$3,MATCH("mit.rp."&amp;$A12,PDomHdr,0))+0,0)</f>
        <v/>
      </c>
      <c r="AF12" s="32">
        <f>IFERROR(INDEX(PDomVal,AF$3,MATCH("mit.rp."&amp;$A12,PDomHdr,0))+0,0)</f>
        <v/>
      </c>
      <c r="AG12" s="32">
        <f>IFERROR(INDEX(PDomVal,AG$3,MATCH("mit.sp."&amp;$A12,PDomHdr,0))+0,0)</f>
        <v/>
      </c>
      <c r="AH12" s="32">
        <f>IFERROR(INDEX(PDomVal,AH$3,MATCH("mit.sp."&amp;$A12,PDomHdr,0))+0,0)</f>
        <v/>
      </c>
      <c r="AI12" s="32">
        <f>IFERROR(INDEX(PDomVal,AI$3,MATCH("mit.sp."&amp;$A12,PDomHdr,0))+0,0)</f>
        <v/>
      </c>
      <c r="AJ12" s="32">
        <f>IFERROR(INDEX(PDomVal,AJ$3,MATCH("mit.sp."&amp;$A12,PDomHdr,0))+0,0)</f>
        <v/>
      </c>
      <c r="AK12" s="32">
        <f>IFERROR(INDEX(PDomVal,AK$3,MATCH("mit.txo."&amp;$A12,PDomHdr,0))+0,0)</f>
        <v/>
      </c>
      <c r="AL12" s="32">
        <f>IFERROR(INDEX(PDomVal,AL$3,MATCH("mit.txo."&amp;$A12,PDomHdr,0))+0,0)</f>
        <v/>
      </c>
      <c r="AM12" s="32">
        <f>IFERROR(INDEX(PDomVal,AM$3,MATCH("mit.txo."&amp;$A12,PDomHdr,0))+0,0)</f>
        <v/>
      </c>
      <c r="AN12" s="32">
        <f>IFERROR(INDEX(PDomVal,AN$3,MATCH("mit.txo."&amp;$A12,PDomHdr,0))+0,0)</f>
        <v/>
      </c>
      <c r="AO12" s="10">
        <f>IF(IFERROR(ISBLANK(INDEX(PDomVal,AO$3,MATCH("mit.vatrate."&amp;$A12,PDomHdr,0))),TRUE),1,0)</f>
        <v/>
      </c>
      <c r="AP12" s="10">
        <f>IF(IFERROR(ISBLANK(INDEX(PDomVal,AP$3,MATCH("mit.vatrate."&amp;$A12,PDomHdr,0))),TRUE),1,0)</f>
        <v/>
      </c>
      <c r="AQ12" s="10">
        <f>IF(IFERROR(ISBLANK(INDEX(PDomVal,AQ$3,MATCH("mit.vatrate."&amp;$A12,PDomHdr,0))),TRUE),1,0)</f>
        <v/>
      </c>
      <c r="AR12" s="10">
        <f>IF(IFERROR(ISBLANK(INDEX(PDomVal,AR$3,MATCH("mit.vatrate."&amp;$A12,PDomHdr,0))),TRUE),1,0)</f>
        <v/>
      </c>
      <c r="AS12" s="13">
        <f>IFERROR(INDEX(PDomVal,AS$3,MATCH("mit.vatrate."&amp;$A12,PDomHdr,0))+0,0)</f>
        <v/>
      </c>
      <c r="AT12" s="13">
        <f>IFERROR(INDEX(PDomVal,AT$3,MATCH("mit.vatrate."&amp;$A12,PDomHdr,0))+0,0)</f>
        <v/>
      </c>
      <c r="AU12" s="13">
        <f>IFERROR(INDEX(PDomVal,AU$3,MATCH("mit.vatrate."&amp;$A12,PDomHdr,0))+0,0)</f>
        <v/>
      </c>
      <c r="AV12" s="13">
        <f>IFERROR(INDEX(PDomVal,AV$3,MATCH("mit.vatrate."&amp;$A12,PDomHdr,0))+0,0)</f>
        <v/>
      </c>
      <c r="AW12" s="13">
        <f>IF($AO12=1,$P12*AW$5,$AS12)</f>
        <v/>
      </c>
      <c r="AX12" s="13">
        <f>IF($AP12=1,$P12*AX$5,$AT12)</f>
        <v/>
      </c>
      <c r="AY12" s="13">
        <f>IF($AQ12=1,$P12*AY$5,$AU12)</f>
        <v/>
      </c>
      <c r="AZ12" s="13">
        <f>IF($AR12=1,$P12*AZ$5,$AV12)</f>
        <v/>
      </c>
    </row>
    <row r="13">
      <c r="A13" s="90" t="inlineStr">
        <is>
          <t>gso.all</t>
        </is>
      </c>
      <c r="B13" s="90" t="inlineStr">
        <is>
          <t>Gasoline, All</t>
        </is>
      </c>
      <c r="C13" s="90" t="inlineStr">
        <is>
          <t>gso</t>
        </is>
      </c>
      <c r="D13" s="90" t="inlineStr">
        <is>
          <t>all</t>
        </is>
      </c>
      <c r="E13" s="25" t="n">
        <v>7</v>
      </c>
      <c r="F13" s="25" t="n">
        <v>1</v>
      </c>
      <c r="G13" s="32">
        <f>INDEX(Mapping!$G$30:$G$37,MATCH($C13,FuelKey,0))</f>
        <v/>
      </c>
      <c r="H13" s="25" t="n">
        <v>0</v>
      </c>
      <c r="I13" s="23">
        <f>IFERROR(INDEX(PDomVal,PDomBase,MATCH("mit.ps."&amp;$A13,PDomHdr,0))+0,0)</f>
        <v/>
      </c>
      <c r="J13" s="23">
        <f>IF($I13&lt;=0.25,0,IF($I13&lt;=0.5,0.5,1))</f>
        <v/>
      </c>
      <c r="K13" s="23">
        <f>IF(LEFT(Settings!$C$9,6)="Manual",0.8,IF(LEFT(Settings!$C$9,4)="None",1,$J13))</f>
        <v/>
      </c>
      <c r="L13" s="32">
        <f>IFERROR(INDEX(PDomVal,PDomBase,MATCH("mit.mar."&amp;$A13,PDomHdr,0))+0,0)</f>
        <v/>
      </c>
      <c r="M13" s="90" t="n">
        <v>0</v>
      </c>
      <c r="N13" s="32">
        <f>INDEX($U$4:$X$4,MATCH(Settings!$C$7,$U$6:$X$6,0))</f>
        <v/>
      </c>
      <c r="O13" s="32">
        <f>($L13+$J13*$M13)*$N13/$G13</f>
        <v/>
      </c>
      <c r="P13" s="91" t="n">
        <v>1</v>
      </c>
      <c r="Q13" s="92">
        <f>$P13*INDEX($AW$5:$AZ$5,MATCH(Settings!$C$10,$AW$6:$AZ$6,0))</f>
        <v/>
      </c>
      <c r="R13" s="13">
        <f>INDEX($AW13:$AZ13,MATCH(Settings!$C$10,$AW$6:$AZ$6,0))</f>
        <v/>
      </c>
      <c r="S13" s="32">
        <f>INDEX($U13:$X13,MATCH(Settings!$C$10,$U$6:$X$6,0))</f>
        <v/>
      </c>
      <c r="T13" s="32">
        <f>INDEX($Y13:$AB13,MATCH(Settings!$C$10,$Y$6:$AB$6,0))</f>
        <v/>
      </c>
      <c r="U13" s="32">
        <f>$AG13*U$4/$G13</f>
        <v/>
      </c>
      <c r="V13" s="32">
        <f>$AH13*V$4/$G13</f>
        <v/>
      </c>
      <c r="W13" s="32">
        <f>$AI13*W$4/$G13</f>
        <v/>
      </c>
      <c r="X13" s="32">
        <f>$AJ13*X$4/$G13</f>
        <v/>
      </c>
      <c r="Y13" s="32">
        <f>IF($H13=1,$AC13/(1+$AW13)-$AG13,$AK13)*Y$4/$G13</f>
        <v/>
      </c>
      <c r="Z13" s="32">
        <f>IF($H13=1,$AD13/(1+$AX13)-$AH13,$AL13)*Z$4/$G13</f>
        <v/>
      </c>
      <c r="AA13" s="32">
        <f>IF($H13=1,$AE13/(1+$AY13)-$AI13,$AM13)*AA$4/$G13</f>
        <v/>
      </c>
      <c r="AB13" s="32">
        <f>IF($H13=1,$AF13/(1+$AZ13)-$AJ13,$AN13)*AB$4/$G13</f>
        <v/>
      </c>
      <c r="AC13" s="32">
        <f>IFERROR(INDEX(PDomVal,AC$3,MATCH("mit.rp."&amp;$A13,PDomHdr,0))+0,0)</f>
        <v/>
      </c>
      <c r="AD13" s="32">
        <f>IFERROR(INDEX(PDomVal,AD$3,MATCH("mit.rp."&amp;$A13,PDomHdr,0))+0,0)</f>
        <v/>
      </c>
      <c r="AE13" s="32">
        <f>IFERROR(INDEX(PDomVal,AE$3,MATCH("mit.rp."&amp;$A13,PDomHdr,0))+0,0)</f>
        <v/>
      </c>
      <c r="AF13" s="32">
        <f>IFERROR(INDEX(PDomVal,AF$3,MATCH("mit.rp."&amp;$A13,PDomHdr,0))+0,0)</f>
        <v/>
      </c>
      <c r="AG13" s="32">
        <f>IFERROR(INDEX(PDomVal,AG$3,MATCH("mit.sp."&amp;$A13,PDomHdr,0))+0,0)</f>
        <v/>
      </c>
      <c r="AH13" s="32">
        <f>IFERROR(INDEX(PDomVal,AH$3,MATCH("mit.sp."&amp;$A13,PDomHdr,0))+0,0)</f>
        <v/>
      </c>
      <c r="AI13" s="32">
        <f>IFERROR(INDEX(PDomVal,AI$3,MATCH("mit.sp."&amp;$A13,PDomHdr,0))+0,0)</f>
        <v/>
      </c>
      <c r="AJ13" s="32">
        <f>IFERROR(INDEX(PDomVal,AJ$3,MATCH("mit.sp."&amp;$A13,PDomHdr,0))+0,0)</f>
        <v/>
      </c>
      <c r="AK13" s="32">
        <f>IFERROR(INDEX(PDomVal,AK$3,MATCH("mit.txo."&amp;$A13,PDomHdr,0))+0,0)</f>
        <v/>
      </c>
      <c r="AL13" s="32">
        <f>IFERROR(INDEX(PDomVal,AL$3,MATCH("mit.txo."&amp;$A13,PDomHdr,0))+0,0)</f>
        <v/>
      </c>
      <c r="AM13" s="32">
        <f>IFERROR(INDEX(PDomVal,AM$3,MATCH("mit.txo."&amp;$A13,PDomHdr,0))+0,0)</f>
        <v/>
      </c>
      <c r="AN13" s="32">
        <f>IFERROR(INDEX(PDomVal,AN$3,MATCH("mit.txo."&amp;$A13,PDomHdr,0))+0,0)</f>
        <v/>
      </c>
      <c r="AO13" s="10">
        <f>IF(IFERROR(ISBLANK(INDEX(PDomVal,AO$3,MATCH("mit.vatrate."&amp;$A13,PDomHdr,0))),TRUE),1,0)</f>
        <v/>
      </c>
      <c r="AP13" s="10">
        <f>IF(IFERROR(ISBLANK(INDEX(PDomVal,AP$3,MATCH("mit.vatrate."&amp;$A13,PDomHdr,0))),TRUE),1,0)</f>
        <v/>
      </c>
      <c r="AQ13" s="10">
        <f>IF(IFERROR(ISBLANK(INDEX(PDomVal,AQ$3,MATCH("mit.vatrate."&amp;$A13,PDomHdr,0))),TRUE),1,0)</f>
        <v/>
      </c>
      <c r="AR13" s="10">
        <f>IF(IFERROR(ISBLANK(INDEX(PDomVal,AR$3,MATCH("mit.vatrate."&amp;$A13,PDomHdr,0))),TRUE),1,0)</f>
        <v/>
      </c>
      <c r="AS13" s="13">
        <f>IFERROR(INDEX(PDomVal,AS$3,MATCH("mit.vatrate."&amp;$A13,PDomHdr,0))+0,0)</f>
        <v/>
      </c>
      <c r="AT13" s="13">
        <f>IFERROR(INDEX(PDomVal,AT$3,MATCH("mit.vatrate."&amp;$A13,PDomHdr,0))+0,0)</f>
        <v/>
      </c>
      <c r="AU13" s="13">
        <f>IFERROR(INDEX(PDomVal,AU$3,MATCH("mit.vatrate."&amp;$A13,PDomHdr,0))+0,0)</f>
        <v/>
      </c>
      <c r="AV13" s="13">
        <f>IFERROR(INDEX(PDomVal,AV$3,MATCH("mit.vatrate."&amp;$A13,PDomHdr,0))+0,0)</f>
        <v/>
      </c>
      <c r="AW13" s="13">
        <f>IF($AO13=1,$P13*AW$5,$AS13)</f>
        <v/>
      </c>
      <c r="AX13" s="13">
        <f>IF($AP13=1,$P13*AX$5,$AT13)</f>
        <v/>
      </c>
      <c r="AY13" s="13">
        <f>IF($AQ13=1,$P13*AY$5,$AU13)</f>
        <v/>
      </c>
      <c r="AZ13" s="13">
        <f>IF($AR13=1,$P13*AZ$5,$AV13)</f>
        <v/>
      </c>
    </row>
    <row r="14">
      <c r="A14" s="90" t="inlineStr">
        <is>
          <t>die.all</t>
        </is>
      </c>
      <c r="B14" s="90" t="inlineStr">
        <is>
          <t>Diesel, All</t>
        </is>
      </c>
      <c r="C14" s="90" t="inlineStr">
        <is>
          <t>die</t>
        </is>
      </c>
      <c r="D14" s="90" t="inlineStr">
        <is>
          <t>all</t>
        </is>
      </c>
      <c r="E14" s="25" t="n">
        <v>8</v>
      </c>
      <c r="F14" s="25" t="n">
        <v>1</v>
      </c>
      <c r="G14" s="32">
        <f>INDEX(Mapping!$G$30:$G$37,MATCH($C14,FuelKey,0))</f>
        <v/>
      </c>
      <c r="H14" s="25" t="n">
        <v>0</v>
      </c>
      <c r="I14" s="23">
        <f>IFERROR(INDEX(PDomVal,PDomBase,MATCH("mit.ps."&amp;$A14,PDomHdr,0))+0,0)</f>
        <v/>
      </c>
      <c r="J14" s="23">
        <f>IF($I14&lt;=0.25,0,IF($I14&lt;=0.5,0.5,1))</f>
        <v/>
      </c>
      <c r="K14" s="23">
        <f>IF(LEFT(Settings!$C$9,6)="Manual",0.8,IF(LEFT(Settings!$C$9,4)="None",1,$J14))</f>
        <v/>
      </c>
      <c r="L14" s="32">
        <f>IFERROR(INDEX(PDomVal,PDomBase,MATCH("mit.mar."&amp;$A14,PDomHdr,0))+0,0)</f>
        <v/>
      </c>
      <c r="M14" s="90" t="n">
        <v>0</v>
      </c>
      <c r="N14" s="32">
        <f>INDEX($U$4:$X$4,MATCH(Settings!$C$7,$U$6:$X$6,0))</f>
        <v/>
      </c>
      <c r="O14" s="32">
        <f>($L14+$J14*$M14)*$N14/$G14</f>
        <v/>
      </c>
      <c r="P14" s="91" t="n">
        <v>1</v>
      </c>
      <c r="Q14" s="92">
        <f>$P14*INDEX($AW$5:$AZ$5,MATCH(Settings!$C$10,$AW$6:$AZ$6,0))</f>
        <v/>
      </c>
      <c r="R14" s="13">
        <f>INDEX($AW14:$AZ14,MATCH(Settings!$C$10,$AW$6:$AZ$6,0))</f>
        <v/>
      </c>
      <c r="S14" s="32">
        <f>INDEX($U14:$X14,MATCH(Settings!$C$10,$U$6:$X$6,0))</f>
        <v/>
      </c>
      <c r="T14" s="32">
        <f>INDEX($Y14:$AB14,MATCH(Settings!$C$10,$Y$6:$AB$6,0))</f>
        <v/>
      </c>
      <c r="U14" s="32">
        <f>$AG14*U$4/$G14</f>
        <v/>
      </c>
      <c r="V14" s="32">
        <f>$AH14*V$4/$G14</f>
        <v/>
      </c>
      <c r="W14" s="32">
        <f>$AI14*W$4/$G14</f>
        <v/>
      </c>
      <c r="X14" s="32">
        <f>$AJ14*X$4/$G14</f>
        <v/>
      </c>
      <c r="Y14" s="32">
        <f>IF($H14=1,$AC14/(1+$AW14)-$AG14,$AK14)*Y$4/$G14</f>
        <v/>
      </c>
      <c r="Z14" s="32">
        <f>IF($H14=1,$AD14/(1+$AX14)-$AH14,$AL14)*Z$4/$G14</f>
        <v/>
      </c>
      <c r="AA14" s="32">
        <f>IF($H14=1,$AE14/(1+$AY14)-$AI14,$AM14)*AA$4/$G14</f>
        <v/>
      </c>
      <c r="AB14" s="32">
        <f>IF($H14=1,$AF14/(1+$AZ14)-$AJ14,$AN14)*AB$4/$G14</f>
        <v/>
      </c>
      <c r="AC14" s="32">
        <f>IFERROR(INDEX(PDomVal,AC$3,MATCH("mit.rp."&amp;$A14,PDomHdr,0))+0,0)</f>
        <v/>
      </c>
      <c r="AD14" s="32">
        <f>IFERROR(INDEX(PDomVal,AD$3,MATCH("mit.rp."&amp;$A14,PDomHdr,0))+0,0)</f>
        <v/>
      </c>
      <c r="AE14" s="32">
        <f>IFERROR(INDEX(PDomVal,AE$3,MATCH("mit.rp."&amp;$A14,PDomHdr,0))+0,0)</f>
        <v/>
      </c>
      <c r="AF14" s="32">
        <f>IFERROR(INDEX(PDomVal,AF$3,MATCH("mit.rp."&amp;$A14,PDomHdr,0))+0,0)</f>
        <v/>
      </c>
      <c r="AG14" s="32">
        <f>IFERROR(INDEX(PDomVal,AG$3,MATCH("mit.sp."&amp;$A14,PDomHdr,0))+0,0)</f>
        <v/>
      </c>
      <c r="AH14" s="32">
        <f>IFERROR(INDEX(PDomVal,AH$3,MATCH("mit.sp."&amp;$A14,PDomHdr,0))+0,0)</f>
        <v/>
      </c>
      <c r="AI14" s="32">
        <f>IFERROR(INDEX(PDomVal,AI$3,MATCH("mit.sp."&amp;$A14,PDomHdr,0))+0,0)</f>
        <v/>
      </c>
      <c r="AJ14" s="32">
        <f>IFERROR(INDEX(PDomVal,AJ$3,MATCH("mit.sp."&amp;$A14,PDomHdr,0))+0,0)</f>
        <v/>
      </c>
      <c r="AK14" s="32">
        <f>IFERROR(INDEX(PDomVal,AK$3,MATCH("mit.txo."&amp;$A14,PDomHdr,0))+0,0)</f>
        <v/>
      </c>
      <c r="AL14" s="32">
        <f>IFERROR(INDEX(PDomVal,AL$3,MATCH("mit.txo."&amp;$A14,PDomHdr,0))+0,0)</f>
        <v/>
      </c>
      <c r="AM14" s="32">
        <f>IFERROR(INDEX(PDomVal,AM$3,MATCH("mit.txo."&amp;$A14,PDomHdr,0))+0,0)</f>
        <v/>
      </c>
      <c r="AN14" s="32">
        <f>IFERROR(INDEX(PDomVal,AN$3,MATCH("mit.txo."&amp;$A14,PDomHdr,0))+0,0)</f>
        <v/>
      </c>
      <c r="AO14" s="10">
        <f>IF(IFERROR(ISBLANK(INDEX(PDomVal,AO$3,MATCH("mit.vatrate."&amp;$A14,PDomHdr,0))),TRUE),1,0)</f>
        <v/>
      </c>
      <c r="AP14" s="10">
        <f>IF(IFERROR(ISBLANK(INDEX(PDomVal,AP$3,MATCH("mit.vatrate."&amp;$A14,PDomHdr,0))),TRUE),1,0)</f>
        <v/>
      </c>
      <c r="AQ14" s="10">
        <f>IF(IFERROR(ISBLANK(INDEX(PDomVal,AQ$3,MATCH("mit.vatrate."&amp;$A14,PDomHdr,0))),TRUE),1,0)</f>
        <v/>
      </c>
      <c r="AR14" s="10">
        <f>IF(IFERROR(ISBLANK(INDEX(PDomVal,AR$3,MATCH("mit.vatrate."&amp;$A14,PDomHdr,0))),TRUE),1,0)</f>
        <v/>
      </c>
      <c r="AS14" s="13">
        <f>IFERROR(INDEX(PDomVal,AS$3,MATCH("mit.vatrate."&amp;$A14,PDomHdr,0))+0,0)</f>
        <v/>
      </c>
      <c r="AT14" s="13">
        <f>IFERROR(INDEX(PDomVal,AT$3,MATCH("mit.vatrate."&amp;$A14,PDomHdr,0))+0,0)</f>
        <v/>
      </c>
      <c r="AU14" s="13">
        <f>IFERROR(INDEX(PDomVal,AU$3,MATCH("mit.vatrate."&amp;$A14,PDomHdr,0))+0,0)</f>
        <v/>
      </c>
      <c r="AV14" s="13">
        <f>IFERROR(INDEX(PDomVal,AV$3,MATCH("mit.vatrate."&amp;$A14,PDomHdr,0))+0,0)</f>
        <v/>
      </c>
      <c r="AW14" s="13">
        <f>IF($AO14=1,$P14*AW$5,$AS14)</f>
        <v/>
      </c>
      <c r="AX14" s="13">
        <f>IF($AP14=1,$P14*AX$5,$AT14)</f>
        <v/>
      </c>
      <c r="AY14" s="13">
        <f>IF($AQ14=1,$P14*AY$5,$AU14)</f>
        <v/>
      </c>
      <c r="AZ14" s="13">
        <f>IF($AR14=1,$P14*AZ$5,$AV14)</f>
        <v/>
      </c>
    </row>
    <row r="15">
      <c r="A15" s="90" t="inlineStr">
        <is>
          <t>lpg.all</t>
        </is>
      </c>
      <c r="B15" s="90" t="inlineStr">
        <is>
          <t>LPG, All</t>
        </is>
      </c>
      <c r="C15" s="90" t="inlineStr">
        <is>
          <t>lpg</t>
        </is>
      </c>
      <c r="D15" s="90" t="inlineStr">
        <is>
          <t>all</t>
        </is>
      </c>
      <c r="E15" s="25" t="n">
        <v>9</v>
      </c>
      <c r="F15" s="25" t="n">
        <v>1</v>
      </c>
      <c r="G15" s="32">
        <f>INDEX(Mapping!$G$30:$G$37,MATCH($C15,FuelKey,0))</f>
        <v/>
      </c>
      <c r="H15" s="25" t="n">
        <v>0</v>
      </c>
      <c r="I15" s="23">
        <f>IFERROR(INDEX(PDomVal,PDomBase,MATCH("mit.ps."&amp;$A15,PDomHdr,0))+0,0)</f>
        <v/>
      </c>
      <c r="J15" s="23">
        <f>IF($I15&lt;=0.25,0,IF($I15&lt;=0.5,0.5,1))</f>
        <v/>
      </c>
      <c r="K15" s="23">
        <f>IF(LEFT(Settings!$C$9,6)="Manual",0.8,IF(LEFT(Settings!$C$9,4)="None",1,$J15))</f>
        <v/>
      </c>
      <c r="L15" s="32">
        <f>IFERROR(INDEX(PDomVal,PDomBase,MATCH("mit.mar."&amp;$A15,PDomHdr,0))+0,0)</f>
        <v/>
      </c>
      <c r="M15" s="90" t="n">
        <v>0</v>
      </c>
      <c r="N15" s="32">
        <f>INDEX($U$4:$X$4,MATCH(Settings!$C$7,$U$6:$X$6,0))</f>
        <v/>
      </c>
      <c r="O15" s="32">
        <f>($L15+$J15*$M15)*$N15/$G15</f>
        <v/>
      </c>
      <c r="P15" s="91" t="n">
        <v>1</v>
      </c>
      <c r="Q15" s="92">
        <f>$P15*INDEX($AW$5:$AZ$5,MATCH(Settings!$C$10,$AW$6:$AZ$6,0))</f>
        <v/>
      </c>
      <c r="R15" s="13">
        <f>INDEX($AW15:$AZ15,MATCH(Settings!$C$10,$AW$6:$AZ$6,0))</f>
        <v/>
      </c>
      <c r="S15" s="32">
        <f>INDEX($U15:$X15,MATCH(Settings!$C$10,$U$6:$X$6,0))</f>
        <v/>
      </c>
      <c r="T15" s="32">
        <f>INDEX($Y15:$AB15,MATCH(Settings!$C$10,$Y$6:$AB$6,0))</f>
        <v/>
      </c>
      <c r="U15" s="32">
        <f>$AG15*U$4/$G15</f>
        <v/>
      </c>
      <c r="V15" s="32">
        <f>$AH15*V$4/$G15</f>
        <v/>
      </c>
      <c r="W15" s="32">
        <f>$AI15*W$4/$G15</f>
        <v/>
      </c>
      <c r="X15" s="32">
        <f>$AJ15*X$4/$G15</f>
        <v/>
      </c>
      <c r="Y15" s="32">
        <f>IF($H15=1,$AC15/(1+$AW15)-$AG15,$AK15)*Y$4/$G15</f>
        <v/>
      </c>
      <c r="Z15" s="32">
        <f>IF($H15=1,$AD15/(1+$AX15)-$AH15,$AL15)*Z$4/$G15</f>
        <v/>
      </c>
      <c r="AA15" s="32">
        <f>IF($H15=1,$AE15/(1+$AY15)-$AI15,$AM15)*AA$4/$G15</f>
        <v/>
      </c>
      <c r="AB15" s="32">
        <f>IF($H15=1,$AF15/(1+$AZ15)-$AJ15,$AN15)*AB$4/$G15</f>
        <v/>
      </c>
      <c r="AC15" s="32">
        <f>IFERROR(INDEX(PDomVal,AC$3,MATCH("mit.rp."&amp;$A15,PDomHdr,0))+0,0)</f>
        <v/>
      </c>
      <c r="AD15" s="32">
        <f>IFERROR(INDEX(PDomVal,AD$3,MATCH("mit.rp."&amp;$A15,PDomHdr,0))+0,0)</f>
        <v/>
      </c>
      <c r="AE15" s="32">
        <f>IFERROR(INDEX(PDomVal,AE$3,MATCH("mit.rp."&amp;$A15,PDomHdr,0))+0,0)</f>
        <v/>
      </c>
      <c r="AF15" s="32">
        <f>IFERROR(INDEX(PDomVal,AF$3,MATCH("mit.rp."&amp;$A15,PDomHdr,0))+0,0)</f>
        <v/>
      </c>
      <c r="AG15" s="32">
        <f>IFERROR(INDEX(PDomVal,AG$3,MATCH("mit.sp."&amp;$A15,PDomHdr,0))+0,0)</f>
        <v/>
      </c>
      <c r="AH15" s="32">
        <f>IFERROR(INDEX(PDomVal,AH$3,MATCH("mit.sp."&amp;$A15,PDomHdr,0))+0,0)</f>
        <v/>
      </c>
      <c r="AI15" s="32">
        <f>IFERROR(INDEX(PDomVal,AI$3,MATCH("mit.sp."&amp;$A15,PDomHdr,0))+0,0)</f>
        <v/>
      </c>
      <c r="AJ15" s="32">
        <f>IFERROR(INDEX(PDomVal,AJ$3,MATCH("mit.sp."&amp;$A15,PDomHdr,0))+0,0)</f>
        <v/>
      </c>
      <c r="AK15" s="32">
        <f>IFERROR(INDEX(PDomVal,AK$3,MATCH("mit.txo."&amp;$A15,PDomHdr,0))+0,0)</f>
        <v/>
      </c>
      <c r="AL15" s="32">
        <f>IFERROR(INDEX(PDomVal,AL$3,MATCH("mit.txo."&amp;$A15,PDomHdr,0))+0,0)</f>
        <v/>
      </c>
      <c r="AM15" s="32">
        <f>IFERROR(INDEX(PDomVal,AM$3,MATCH("mit.txo."&amp;$A15,PDomHdr,0))+0,0)</f>
        <v/>
      </c>
      <c r="AN15" s="32">
        <f>IFERROR(INDEX(PDomVal,AN$3,MATCH("mit.txo."&amp;$A15,PDomHdr,0))+0,0)</f>
        <v/>
      </c>
      <c r="AO15" s="10">
        <f>IF(IFERROR(ISBLANK(INDEX(PDomVal,AO$3,MATCH("mit.vatrate."&amp;$A15,PDomHdr,0))),TRUE),1,0)</f>
        <v/>
      </c>
      <c r="AP15" s="10">
        <f>IF(IFERROR(ISBLANK(INDEX(PDomVal,AP$3,MATCH("mit.vatrate."&amp;$A15,PDomHdr,0))),TRUE),1,0)</f>
        <v/>
      </c>
      <c r="AQ15" s="10">
        <f>IF(IFERROR(ISBLANK(INDEX(PDomVal,AQ$3,MATCH("mit.vatrate."&amp;$A15,PDomHdr,0))),TRUE),1,0)</f>
        <v/>
      </c>
      <c r="AR15" s="10">
        <f>IF(IFERROR(ISBLANK(INDEX(PDomVal,AR$3,MATCH("mit.vatrate."&amp;$A15,PDomHdr,0))),TRUE),1,0)</f>
        <v/>
      </c>
      <c r="AS15" s="13">
        <f>IFERROR(INDEX(PDomVal,AS$3,MATCH("mit.vatrate."&amp;$A15,PDomHdr,0))+0,0)</f>
        <v/>
      </c>
      <c r="AT15" s="13">
        <f>IFERROR(INDEX(PDomVal,AT$3,MATCH("mit.vatrate."&amp;$A15,PDomHdr,0))+0,0)</f>
        <v/>
      </c>
      <c r="AU15" s="13">
        <f>IFERROR(INDEX(PDomVal,AU$3,MATCH("mit.vatrate."&amp;$A15,PDomHdr,0))+0,0)</f>
        <v/>
      </c>
      <c r="AV15" s="13">
        <f>IFERROR(INDEX(PDomVal,AV$3,MATCH("mit.vatrate."&amp;$A15,PDomHdr,0))+0,0)</f>
        <v/>
      </c>
      <c r="AW15" s="13">
        <f>IF($AO15=1,$P15*AW$5,$AS15)</f>
        <v/>
      </c>
      <c r="AX15" s="13">
        <f>IF($AP15=1,$P15*AX$5,$AT15)</f>
        <v/>
      </c>
      <c r="AY15" s="13">
        <f>IF($AQ15=1,$P15*AY$5,$AU15)</f>
        <v/>
      </c>
      <c r="AZ15" s="13">
        <f>IF($AR15=1,$P15*AZ$5,$AV15)</f>
        <v/>
      </c>
    </row>
    <row r="16">
      <c r="A16" s="90" t="inlineStr">
        <is>
          <t>ker.all</t>
        </is>
      </c>
      <c r="B16" s="90" t="inlineStr">
        <is>
          <t>Kerosene, All</t>
        </is>
      </c>
      <c r="C16" s="90" t="inlineStr">
        <is>
          <t>ker</t>
        </is>
      </c>
      <c r="D16" s="90" t="inlineStr">
        <is>
          <t>all</t>
        </is>
      </c>
      <c r="E16" s="25" t="n">
        <v>10</v>
      </c>
      <c r="F16" s="25" t="n">
        <v>1</v>
      </c>
      <c r="G16" s="32">
        <f>INDEX(Mapping!$G$30:$G$37,MATCH($C16,FuelKey,0))</f>
        <v/>
      </c>
      <c r="H16" s="25" t="n">
        <v>0</v>
      </c>
      <c r="I16" s="23">
        <f>IFERROR(INDEX(PDomVal,PDomBase,MATCH("mit.ps."&amp;$A16,PDomHdr,0))+0,0)</f>
        <v/>
      </c>
      <c r="J16" s="23">
        <f>IF($I16&lt;=0.25,0,IF($I16&lt;=0.5,0.5,1))</f>
        <v/>
      </c>
      <c r="K16" s="23">
        <f>IF(LEFT(Settings!$C$9,6)="Manual",0.8,IF(LEFT(Settings!$C$9,4)="None",1,$J16))</f>
        <v/>
      </c>
      <c r="L16" s="32">
        <f>IFERROR(INDEX(PDomVal,PDomBase,MATCH("mit.mar."&amp;$A16,PDomHdr,0))+0,0)</f>
        <v/>
      </c>
      <c r="M16" s="90" t="n">
        <v>0</v>
      </c>
      <c r="N16" s="32">
        <f>INDEX($U$4:$X$4,MATCH(Settings!$C$7,$U$6:$X$6,0))</f>
        <v/>
      </c>
      <c r="O16" s="32">
        <f>($L16+$J16*$M16)*$N16/$G16</f>
        <v/>
      </c>
      <c r="P16" s="91" t="n">
        <v>1</v>
      </c>
      <c r="Q16" s="92">
        <f>$P16*INDEX($AW$5:$AZ$5,MATCH(Settings!$C$10,$AW$6:$AZ$6,0))</f>
        <v/>
      </c>
      <c r="R16" s="13">
        <f>INDEX($AW16:$AZ16,MATCH(Settings!$C$10,$AW$6:$AZ$6,0))</f>
        <v/>
      </c>
      <c r="S16" s="32">
        <f>INDEX($U16:$X16,MATCH(Settings!$C$10,$U$6:$X$6,0))</f>
        <v/>
      </c>
      <c r="T16" s="32">
        <f>INDEX($Y16:$AB16,MATCH(Settings!$C$10,$Y$6:$AB$6,0))</f>
        <v/>
      </c>
      <c r="U16" s="32">
        <f>$AG16*U$4/$G16</f>
        <v/>
      </c>
      <c r="V16" s="32">
        <f>$AH16*V$4/$G16</f>
        <v/>
      </c>
      <c r="W16" s="32">
        <f>$AI16*W$4/$G16</f>
        <v/>
      </c>
      <c r="X16" s="32">
        <f>$AJ16*X$4/$G16</f>
        <v/>
      </c>
      <c r="Y16" s="32">
        <f>IF($H16=1,$AC16/(1+$AW16)-$AG16,$AK16)*Y$4/$G16</f>
        <v/>
      </c>
      <c r="Z16" s="32">
        <f>IF($H16=1,$AD16/(1+$AX16)-$AH16,$AL16)*Z$4/$G16</f>
        <v/>
      </c>
      <c r="AA16" s="32">
        <f>IF($H16=1,$AE16/(1+$AY16)-$AI16,$AM16)*AA$4/$G16</f>
        <v/>
      </c>
      <c r="AB16" s="32">
        <f>IF($H16=1,$AF16/(1+$AZ16)-$AJ16,$AN16)*AB$4/$G16</f>
        <v/>
      </c>
      <c r="AC16" s="32">
        <f>IFERROR(INDEX(PDomVal,AC$3,MATCH("mit.rp."&amp;$A16,PDomHdr,0))+0,0)</f>
        <v/>
      </c>
      <c r="AD16" s="32">
        <f>IFERROR(INDEX(PDomVal,AD$3,MATCH("mit.rp."&amp;$A16,PDomHdr,0))+0,0)</f>
        <v/>
      </c>
      <c r="AE16" s="32">
        <f>IFERROR(INDEX(PDomVal,AE$3,MATCH("mit.rp."&amp;$A16,PDomHdr,0))+0,0)</f>
        <v/>
      </c>
      <c r="AF16" s="32">
        <f>IFERROR(INDEX(PDomVal,AF$3,MATCH("mit.rp."&amp;$A16,PDomHdr,0))+0,0)</f>
        <v/>
      </c>
      <c r="AG16" s="32">
        <f>IFERROR(INDEX(PDomVal,AG$3,MATCH("mit.sp."&amp;$A16,PDomHdr,0))+0,0)</f>
        <v/>
      </c>
      <c r="AH16" s="32">
        <f>IFERROR(INDEX(PDomVal,AH$3,MATCH("mit.sp."&amp;$A16,PDomHdr,0))+0,0)</f>
        <v/>
      </c>
      <c r="AI16" s="32">
        <f>IFERROR(INDEX(PDomVal,AI$3,MATCH("mit.sp."&amp;$A16,PDomHdr,0))+0,0)</f>
        <v/>
      </c>
      <c r="AJ16" s="32">
        <f>IFERROR(INDEX(PDomVal,AJ$3,MATCH("mit.sp."&amp;$A16,PDomHdr,0))+0,0)</f>
        <v/>
      </c>
      <c r="AK16" s="32">
        <f>IFERROR(INDEX(PDomVal,AK$3,MATCH("mit.txo."&amp;$A16,PDomHdr,0))+0,0)</f>
        <v/>
      </c>
      <c r="AL16" s="32">
        <f>IFERROR(INDEX(PDomVal,AL$3,MATCH("mit.txo."&amp;$A16,PDomHdr,0))+0,0)</f>
        <v/>
      </c>
      <c r="AM16" s="32">
        <f>IFERROR(INDEX(PDomVal,AM$3,MATCH("mit.txo."&amp;$A16,PDomHdr,0))+0,0)</f>
        <v/>
      </c>
      <c r="AN16" s="32">
        <f>IFERROR(INDEX(PDomVal,AN$3,MATCH("mit.txo."&amp;$A16,PDomHdr,0))+0,0)</f>
        <v/>
      </c>
      <c r="AO16" s="10">
        <f>IF(IFERROR(ISBLANK(INDEX(PDomVal,AO$3,MATCH("mit.vatrate."&amp;$A16,PDomHdr,0))),TRUE),1,0)</f>
        <v/>
      </c>
      <c r="AP16" s="10">
        <f>IF(IFERROR(ISBLANK(INDEX(PDomVal,AP$3,MATCH("mit.vatrate."&amp;$A16,PDomHdr,0))),TRUE),1,0)</f>
        <v/>
      </c>
      <c r="AQ16" s="10">
        <f>IF(IFERROR(ISBLANK(INDEX(PDomVal,AQ$3,MATCH("mit.vatrate."&amp;$A16,PDomHdr,0))),TRUE),1,0)</f>
        <v/>
      </c>
      <c r="AR16" s="10">
        <f>IF(IFERROR(ISBLANK(INDEX(PDomVal,AR$3,MATCH("mit.vatrate."&amp;$A16,PDomHdr,0))),TRUE),1,0)</f>
        <v/>
      </c>
      <c r="AS16" s="13">
        <f>IFERROR(INDEX(PDomVal,AS$3,MATCH("mit.vatrate."&amp;$A16,PDomHdr,0))+0,0)</f>
        <v/>
      </c>
      <c r="AT16" s="13">
        <f>IFERROR(INDEX(PDomVal,AT$3,MATCH("mit.vatrate."&amp;$A16,PDomHdr,0))+0,0)</f>
        <v/>
      </c>
      <c r="AU16" s="13">
        <f>IFERROR(INDEX(PDomVal,AU$3,MATCH("mit.vatrate."&amp;$A16,PDomHdr,0))+0,0)</f>
        <v/>
      </c>
      <c r="AV16" s="13">
        <f>IFERROR(INDEX(PDomVal,AV$3,MATCH("mit.vatrate."&amp;$A16,PDomHdr,0))+0,0)</f>
        <v/>
      </c>
      <c r="AW16" s="13">
        <f>IF($AO16=1,$P16*AW$5,$AS16)</f>
        <v/>
      </c>
      <c r="AX16" s="13">
        <f>IF($AP16=1,$P16*AX$5,$AT16)</f>
        <v/>
      </c>
      <c r="AY16" s="13">
        <f>IF($AQ16=1,$P16*AY$5,$AU16)</f>
        <v/>
      </c>
      <c r="AZ16" s="13">
        <f>IF($AR16=1,$P16*AZ$5,$AV16)</f>
        <v/>
      </c>
    </row>
    <row r="17">
      <c r="A17" s="90" t="inlineStr">
        <is>
          <t>oop.all</t>
        </is>
      </c>
      <c r="B17" s="90" t="inlineStr">
        <is>
          <t>Other oil products, All</t>
        </is>
      </c>
      <c r="C17" s="90" t="inlineStr">
        <is>
          <t>oop</t>
        </is>
      </c>
      <c r="D17" s="90" t="inlineStr">
        <is>
          <t>all</t>
        </is>
      </c>
      <c r="E17" s="25" t="n">
        <v>11</v>
      </c>
      <c r="F17" s="25" t="n">
        <v>1</v>
      </c>
      <c r="G17" s="32">
        <f>INDEX(Mapping!$G$30:$G$37,MATCH($C17,FuelKey,0))</f>
        <v/>
      </c>
      <c r="H17" s="25" t="n">
        <v>0</v>
      </c>
      <c r="I17" s="93">
        <f>IFERROR(INDEX(PDomVal,PDomBase,MATCH("mit.ps."&amp;$A17,PDomHdr,0))+0,0)</f>
        <v/>
      </c>
      <c r="J17" s="23">
        <f>IF($I17&lt;=0.25,0,IF($I17&lt;=0.5,0.5,1))</f>
        <v/>
      </c>
      <c r="K17" s="23">
        <f>IF(LEFT(Settings!$C$9,6)="Manual",0.8,IF(LEFT(Settings!$C$9,4)="None",1,$J17))</f>
        <v/>
      </c>
      <c r="L17" s="94">
        <f>IFERROR(INDEX(PDomVal,PDomBase,MATCH("mit.mar."&amp;$A17,PDomHdr,0))+0,0)</f>
        <v/>
      </c>
      <c r="M17" s="90" t="n">
        <v>0</v>
      </c>
      <c r="N17" s="32">
        <f>INDEX($U$4:$X$4,MATCH(Settings!$C$7,$U$6:$X$6,0))</f>
        <v/>
      </c>
      <c r="O17" s="32">
        <f>($L17+$J17*$M17)*$N17/$G17</f>
        <v/>
      </c>
      <c r="P17" s="91" t="n">
        <v>1</v>
      </c>
      <c r="Q17" s="92">
        <f>$P17*INDEX($AW$5:$AZ$5,MATCH(Settings!$C$10,$AW$6:$AZ$6,0))</f>
        <v/>
      </c>
      <c r="R17" s="13">
        <f>INDEX($AW17:$AZ17,MATCH(Settings!$C$10,$AW$6:$AZ$6,0))</f>
        <v/>
      </c>
      <c r="S17" s="32">
        <f>INDEX($U17:$X17,MATCH(Settings!$C$10,$U$6:$X$6,0))</f>
        <v/>
      </c>
      <c r="T17" s="32">
        <f>INDEX($Y17:$AB17,MATCH(Settings!$C$10,$Y$6:$AB$6,0))</f>
        <v/>
      </c>
      <c r="U17" s="32">
        <f>$AG17*U$4/$G17</f>
        <v/>
      </c>
      <c r="V17" s="32">
        <f>$AH17*V$4/$G17</f>
        <v/>
      </c>
      <c r="W17" s="32">
        <f>$AI17*W$4/$G17</f>
        <v/>
      </c>
      <c r="X17" s="32">
        <f>$AJ17*X$4/$G17</f>
        <v/>
      </c>
      <c r="Y17" s="32">
        <f>IF($H17=1,$AC17/(1+$AW17)-$AG17,$AK17)*Y$4/$G17</f>
        <v/>
      </c>
      <c r="Z17" s="32">
        <f>IF($H17=1,$AD17/(1+$AX17)-$AH17,$AL17)*Z$4/$G17</f>
        <v/>
      </c>
      <c r="AA17" s="32">
        <f>IF($H17=1,$AE17/(1+$AY17)-$AI17,$AM17)*AA$4/$G17</f>
        <v/>
      </c>
      <c r="AB17" s="32">
        <f>IF($H17=1,$AF17/(1+$AZ17)-$AJ17,$AN17)*AB$4/$G17</f>
        <v/>
      </c>
      <c r="AC17" s="32">
        <f>IFERROR(INDEX(PDomVal,AC$3,MATCH("mit.rp."&amp;$A17,PDomHdr,0))+0,0)</f>
        <v/>
      </c>
      <c r="AD17" s="32">
        <f>IFERROR(INDEX(PDomVal,AD$3,MATCH("mit.rp."&amp;$A17,PDomHdr,0))+0,0)</f>
        <v/>
      </c>
      <c r="AE17" s="32">
        <f>IFERROR(INDEX(PDomVal,AE$3,MATCH("mit.rp."&amp;$A17,PDomHdr,0))+0,0)</f>
        <v/>
      </c>
      <c r="AF17" s="32">
        <f>IFERROR(INDEX(PDomVal,AF$3,MATCH("mit.rp."&amp;$A17,PDomHdr,0))+0,0)</f>
        <v/>
      </c>
      <c r="AG17" s="32">
        <f>IFERROR(INDEX(PDomVal,AG$3,MATCH("mit.sp."&amp;$A17,PDomHdr,0))+0,0)</f>
        <v/>
      </c>
      <c r="AH17" s="32">
        <f>IFERROR(INDEX(PDomVal,AH$3,MATCH("mit.sp."&amp;$A17,PDomHdr,0))+0,0)</f>
        <v/>
      </c>
      <c r="AI17" s="32">
        <f>IFERROR(INDEX(PDomVal,AI$3,MATCH("mit.sp."&amp;$A17,PDomHdr,0))+0,0)</f>
        <v/>
      </c>
      <c r="AJ17" s="32">
        <f>IFERROR(INDEX(PDomVal,AJ$3,MATCH("mit.sp."&amp;$A17,PDomHdr,0))+0,0)</f>
        <v/>
      </c>
      <c r="AK17" s="32">
        <f>IFERROR(INDEX(PDomVal,AK$3,MATCH("mit.txo."&amp;$A17,PDomHdr,0))+0,0)</f>
        <v/>
      </c>
      <c r="AL17" s="32">
        <f>IFERROR(INDEX(PDomVal,AL$3,MATCH("mit.txo."&amp;$A17,PDomHdr,0))+0,0)</f>
        <v/>
      </c>
      <c r="AM17" s="32">
        <f>IFERROR(INDEX(PDomVal,AM$3,MATCH("mit.txo."&amp;$A17,PDomHdr,0))+0,0)</f>
        <v/>
      </c>
      <c r="AN17" s="32">
        <f>IFERROR(INDEX(PDomVal,AN$3,MATCH("mit.txo."&amp;$A17,PDomHdr,0))+0,0)</f>
        <v/>
      </c>
      <c r="AO17" s="10">
        <f>IF(IFERROR(ISBLANK(INDEX(PDomVal,AO$3,MATCH("mit.vatrate."&amp;$A17,PDomHdr,0))),TRUE),1,0)</f>
        <v/>
      </c>
      <c r="AP17" s="10">
        <f>IF(IFERROR(ISBLANK(INDEX(PDomVal,AP$3,MATCH("mit.vatrate."&amp;$A17,PDomHdr,0))),TRUE),1,0)</f>
        <v/>
      </c>
      <c r="AQ17" s="10">
        <f>IF(IFERROR(ISBLANK(INDEX(PDomVal,AQ$3,MATCH("mit.vatrate."&amp;$A17,PDomHdr,0))),TRUE),1,0)</f>
        <v/>
      </c>
      <c r="AR17" s="10">
        <f>IF(IFERROR(ISBLANK(INDEX(PDomVal,AR$3,MATCH("mit.vatrate."&amp;$A17,PDomHdr,0))),TRUE),1,0)</f>
        <v/>
      </c>
      <c r="AS17" s="13">
        <f>IFERROR(INDEX(PDomVal,AS$3,MATCH("mit.vatrate."&amp;$A17,PDomHdr,0))+0,0)</f>
        <v/>
      </c>
      <c r="AT17" s="13">
        <f>IFERROR(INDEX(PDomVal,AT$3,MATCH("mit.vatrate."&amp;$A17,PDomHdr,0))+0,0)</f>
        <v/>
      </c>
      <c r="AU17" s="13">
        <f>IFERROR(INDEX(PDomVal,AU$3,MATCH("mit.vatrate."&amp;$A17,PDomHdr,0))+0,0)</f>
        <v/>
      </c>
      <c r="AV17" s="13">
        <f>IFERROR(INDEX(PDomVal,AV$3,MATCH("mit.vatrate."&amp;$A17,PDomHdr,0))+0,0)</f>
        <v/>
      </c>
      <c r="AW17" s="13">
        <f>IF($AO17=1,$P17*AW$5,$AS17)</f>
        <v/>
      </c>
      <c r="AX17" s="13">
        <f>IF($AP17=1,$P17*AX$5,$AT17)</f>
        <v/>
      </c>
      <c r="AY17" s="13">
        <f>IF($AQ17=1,$P17*AY$5,$AU17)</f>
        <v/>
      </c>
      <c r="AZ17" s="13">
        <f>IF($AR17=1,$P17*AZ$5,$AV17)</f>
        <v/>
      </c>
    </row>
    <row r="18">
      <c r="A18" s="90" t="inlineStr">
        <is>
          <t>bio.all</t>
        </is>
      </c>
      <c r="B18" s="90" t="inlineStr">
        <is>
          <t>Biomass, All</t>
        </is>
      </c>
      <c r="C18" s="90" t="inlineStr">
        <is>
          <t>bio</t>
        </is>
      </c>
      <c r="D18" s="90" t="inlineStr">
        <is>
          <t>all</t>
        </is>
      </c>
      <c r="E18" s="25" t="n">
        <v>12</v>
      </c>
      <c r="F18" s="25" t="n">
        <v>4</v>
      </c>
      <c r="G18" s="32">
        <f>INDEX(Mapping!$G$30:$G$37,MATCH($C18,FuelKey,0))</f>
        <v/>
      </c>
      <c r="H18" s="25" t="n">
        <v>1</v>
      </c>
      <c r="I18" s="24" t="n">
        <v>1</v>
      </c>
      <c r="J18" s="23">
        <f>IF($I18&lt;=0.25,0,IF($I18&lt;=0.5,0.5,1))</f>
        <v/>
      </c>
      <c r="K18" s="23">
        <f>IF(LEFT(Settings!$C$9,6)="Manual",0.8,IF(LEFT(Settings!$C$9,4)="None",1,$J18))</f>
        <v/>
      </c>
      <c r="L18" s="90" t="n">
        <v>0</v>
      </c>
      <c r="M18" s="90" t="n">
        <v>0</v>
      </c>
      <c r="N18" s="32">
        <f>INDEX($U$4:$X$4,MATCH(Settings!$C$7,$U$6:$X$6,0))</f>
        <v/>
      </c>
      <c r="O18" s="32">
        <f>($L18+$J18*$M18)*$N18/$G18</f>
        <v/>
      </c>
      <c r="P18" s="91" t="n">
        <v>0</v>
      </c>
      <c r="Q18" s="92">
        <f>$P18*INDEX($AW$5:$AZ$5,MATCH(Settings!$C$10,$AW$6:$AZ$6,0))</f>
        <v/>
      </c>
      <c r="R18" s="13">
        <f>INDEX($AW18:$AZ18,MATCH(Settings!$C$10,$AW$6:$AZ$6,0))</f>
        <v/>
      </c>
      <c r="S18" s="32">
        <f>INDEX($U18:$X18,MATCH(Settings!$C$10,$U$6:$X$6,0))</f>
        <v/>
      </c>
      <c r="T18" s="32">
        <f>INDEX($Y18:$AB18,MATCH(Settings!$C$10,$Y$6:$AB$6,0))</f>
        <v/>
      </c>
      <c r="U18" s="32">
        <f>$AG18*U$4/$G18</f>
        <v/>
      </c>
      <c r="V18" s="32">
        <f>$AH18*V$4/$G18</f>
        <v/>
      </c>
      <c r="W18" s="32">
        <f>$AI18*W$4/$G18</f>
        <v/>
      </c>
      <c r="X18" s="32">
        <f>$AJ18*X$4/$G18</f>
        <v/>
      </c>
      <c r="Y18" s="32">
        <f>IF($H18=1,$AC18/(1+$AW18)-$AG18,$AK18)*Y$4/$G18</f>
        <v/>
      </c>
      <c r="Z18" s="32">
        <f>IF($H18=1,$AD18/(1+$AX18)-$AH18,$AL18)*Z$4/$G18</f>
        <v/>
      </c>
      <c r="AA18" s="32">
        <f>IF($H18=1,$AE18/(1+$AY18)-$AI18,$AM18)*AA$4/$G18</f>
        <v/>
      </c>
      <c r="AB18" s="32">
        <f>IF($H18=1,$AF18/(1+$AZ18)-$AJ18,$AN18)*AB$4/$G18</f>
        <v/>
      </c>
      <c r="AC18" s="32">
        <f>IFERROR(INDEX(PDomVal,AC$3,MATCH("mit.rp."&amp;$A18,PDomHdr,0))+0,0)</f>
        <v/>
      </c>
      <c r="AD18" s="32">
        <f>IFERROR(INDEX(PDomVal,AD$3,MATCH("mit.rp."&amp;$A18,PDomHdr,0))+0,0)</f>
        <v/>
      </c>
      <c r="AE18" s="32">
        <f>IFERROR(INDEX(PDomVal,AE$3,MATCH("mit.rp."&amp;$A18,PDomHdr,0))+0,0)</f>
        <v/>
      </c>
      <c r="AF18" s="32">
        <f>IFERROR(INDEX(PDomVal,AF$3,MATCH("mit.rp."&amp;$A18,PDomHdr,0))+0,0)</f>
        <v/>
      </c>
      <c r="AG18" s="32">
        <f>IFERROR(INDEX(PDomVal,AG$3,MATCH("mit.sp."&amp;$A18,PDomHdr,0))+0,0)</f>
        <v/>
      </c>
      <c r="AH18" s="32">
        <f>IFERROR(INDEX(PDomVal,AH$3,MATCH("mit.sp."&amp;$A18,PDomHdr,0))+0,0)</f>
        <v/>
      </c>
      <c r="AI18" s="32">
        <f>IFERROR(INDEX(PDomVal,AI$3,MATCH("mit.sp."&amp;$A18,PDomHdr,0))+0,0)</f>
        <v/>
      </c>
      <c r="AJ18" s="32">
        <f>IFERROR(INDEX(PDomVal,AJ$3,MATCH("mit.sp."&amp;$A18,PDomHdr,0))+0,0)</f>
        <v/>
      </c>
      <c r="AK18" s="32">
        <f>IFERROR(INDEX(PDomVal,AK$3,MATCH("mit.txo."&amp;$A18,PDomHdr,0))+0,0)</f>
        <v/>
      </c>
      <c r="AL18" s="32">
        <f>IFERROR(INDEX(PDomVal,AL$3,MATCH("mit.txo."&amp;$A18,PDomHdr,0))+0,0)</f>
        <v/>
      </c>
      <c r="AM18" s="32">
        <f>IFERROR(INDEX(PDomVal,AM$3,MATCH("mit.txo."&amp;$A18,PDomHdr,0))+0,0)</f>
        <v/>
      </c>
      <c r="AN18" s="32">
        <f>IFERROR(INDEX(PDomVal,AN$3,MATCH("mit.txo."&amp;$A18,PDomHdr,0))+0,0)</f>
        <v/>
      </c>
      <c r="AO18" s="10">
        <f>IF(IFERROR(ISBLANK(INDEX(PDomVal,AO$3,MATCH("mit.vatrate."&amp;$A18,PDomHdr,0))),TRUE),1,0)</f>
        <v/>
      </c>
      <c r="AP18" s="10">
        <f>IF(IFERROR(ISBLANK(INDEX(PDomVal,AP$3,MATCH("mit.vatrate."&amp;$A18,PDomHdr,0))),TRUE),1,0)</f>
        <v/>
      </c>
      <c r="AQ18" s="10">
        <f>IF(IFERROR(ISBLANK(INDEX(PDomVal,AQ$3,MATCH("mit.vatrate."&amp;$A18,PDomHdr,0))),TRUE),1,0)</f>
        <v/>
      </c>
      <c r="AR18" s="10">
        <f>IF(IFERROR(ISBLANK(INDEX(PDomVal,AR$3,MATCH("mit.vatrate."&amp;$A18,PDomHdr,0))),TRUE),1,0)</f>
        <v/>
      </c>
      <c r="AS18" s="13">
        <f>IFERROR(INDEX(PDomVal,AS$3,MATCH("mit.vatrate."&amp;$A18,PDomHdr,0))+0,0)</f>
        <v/>
      </c>
      <c r="AT18" s="13">
        <f>IFERROR(INDEX(PDomVal,AT$3,MATCH("mit.vatrate."&amp;$A18,PDomHdr,0))+0,0)</f>
        <v/>
      </c>
      <c r="AU18" s="13">
        <f>IFERROR(INDEX(PDomVal,AU$3,MATCH("mit.vatrate."&amp;$A18,PDomHdr,0))+0,0)</f>
        <v/>
      </c>
      <c r="AV18" s="13">
        <f>IFERROR(INDEX(PDomVal,AV$3,MATCH("mit.vatrate."&amp;$A18,PDomHdr,0))+0,0)</f>
        <v/>
      </c>
      <c r="AW18" s="13">
        <f>IF($AO18=1,$P18*AW$5,$AS18)</f>
        <v/>
      </c>
      <c r="AX18" s="13">
        <f>IF($AP18=1,$P18*AX$5,$AT18)</f>
        <v/>
      </c>
      <c r="AY18" s="13">
        <f>IF($AQ18=1,$P18*AY$5,$AU18)</f>
        <v/>
      </c>
      <c r="AZ18" s="13">
        <f>IF($AR18=1,$P18*AZ$5,$AV18)</f>
        <v/>
      </c>
    </row>
    <row r="20">
      <c r="A20" s="14" t="inlineStr">
        <is>
          <t>Units: $/GJ in real USD of ResultsYear (Settings C8). Data (Prices_dom) are nominal USD per price unit ($/GJ coal, gas, biomass; $/liter gasoline, diesel, LPG, kerosene; $/bbl other oil products): x CPI index of the data year (row 3) / GJ per price unit.</t>
        </is>
      </c>
    </row>
    <row r="21">
      <c r="A21" s="14" t="inlineStr">
        <is>
          <t>Historical excise and other taxes (legacy): coal, gas, biomass = retail price / (1 + VAT rate) - supply cost; oil products = txo of the dataset (legacy builds their retail price as sp + txo, x (1 + VAT rate)).</t>
        </is>
      </c>
    </row>
    <row r="22">
      <c r="A22" s="14" t="inlineStr">
        <is>
          <t>Pass-through: raw = mit.ps of the base year (blank = 0; biomass = 1); bucketed: &lt;= 0.25 -&gt; 0, &lt;= 0.5 -&gt; 0.5, else 1; chosen: Bucketed (default), Manual = 0.8, None = 1.</t>
        </is>
      </c>
    </row>
    <row r="23">
      <c r="A23" s="14" t="inlineStr">
        <is>
          <t>fixsp = (margin + bucketed pass-through x domestic production cost [coal, gas]) x CPI index of the base year / GJ per unit; margin of biomass = 0 (legacy hardcode).</t>
        </is>
      </c>
    </row>
    <row r="24">
      <c r="A24" s="14" t="inlineStr">
        <is>
          <t>BRIGHT YELLOW / RED = DATA CHANGED BY ASSUMPTION (v0.10, user decisions): (1) other oil products take pass-through and margin from the dataset like the other oil products (legacy hardcodes 1 and 0; Egypt: pass-through 0, margin 7.95 $/bbl); (2) VAT rate: the dataset rate where it is filled, otherwise the general VAT rate VAT_WEO for residential coal and gas and all-sector oil products, 0 for power, industry and biomass. v0.14: the corrected Egypt block fills every VAT cell (explicit 0 for gas and oil products, 14% residential coal; any VAT sits inside txo), so the assumption no longer applies to Egypt.</t>
        </is>
      </c>
    </row>
    <row r="25">
      <c r="A25" s="14" t="inlineStr">
        <is>
          <t>VAT rate used = dataset mit.vatrate wherever the cell is filled, explicit 0 included; the assumption only for blank cells (same rule for each historical year).</t>
        </is>
      </c>
    </row>
  </sheetData>
  <pageMargins left="0.75" right="0.75" top="1" bottom="1" header="0.5" footer="0.5"/>
</worksheet>
</file>

<file path=xl/worksheets/sheet14.xml><?xml version="1.0" encoding="utf-8"?>
<worksheet xmlns="http://schemas.openxmlformats.org/spreadsheetml/2006/main">
  <sheetPr codeName="Sheet14">
    <outlinePr summaryBelow="1" summaryRight="1"/>
    <pageSetUpPr/>
  </sheetPr>
  <dimension ref="A2:AW65"/>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12" customWidth="1" min="1" max="1"/>
    <col width="18"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 width="11" customWidth="1" min="28" max="28"/>
    <col width="11" customWidth="1" min="29" max="29"/>
    <col width="11" customWidth="1" min="30" max="30"/>
    <col width="11" customWidth="1" min="31" max="31"/>
    <col width="11" customWidth="1" min="32" max="32"/>
    <col width="11" customWidth="1" min="33" max="33"/>
    <col width="11" customWidth="1" min="34" max="34"/>
    <col width="11" customWidth="1" min="35" max="35"/>
    <col width="11" customWidth="1" min="36" max="36"/>
    <col width="11" customWidth="1" min="37" max="37"/>
    <col width="11" customWidth="1" min="38" max="38"/>
    <col width="11" customWidth="1" min="39" max="39"/>
    <col width="11" customWidth="1" min="40" max="40"/>
    <col width="11" customWidth="1" min="41" max="41"/>
    <col width="11" customWidth="1" min="42" max="42"/>
    <col width="11" customWidth="1" min="43" max="43"/>
    <col width="11" customWidth="1" min="44" max="44"/>
    <col width="11" customWidth="1" min="45" max="45"/>
    <col width="11" customWidth="1" min="46" max="46"/>
    <col width="11" customWidth="1" min="47" max="47"/>
    <col width="11" customWidth="1" min="48" max="48"/>
    <col width="11" customWidth="1" min="49" max="49"/>
  </cols>
  <sheetData>
    <row r="2">
      <c r="A2" s="2" t="inlineStr">
        <is>
          <t>Inputs by generation type and end-user group (data step for section 3; no calculations of results)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row>
    <row r="3">
      <c r="A3" s="14" t="inlineStr">
        <is>
          <t>One row per generation type (PowerTech data, legacy order) and derived constants; below, one row per end-user group. Mitigation section 3 reads these columns in its hidden parameter columns D:G.</t>
        </is>
      </c>
    </row>
    <row r="4" ht="96" customHeight="1">
      <c r="A4" s="79" t="inlineStr">
        <is>
          <t>Generation type (code)</t>
        </is>
      </c>
      <c r="B4" s="79" t="inlineStr">
        <is>
          <t>Name</t>
        </is>
      </c>
      <c r="C4" s="79" t="inlineStr">
        <is>
          <t>Capital cost at capex time factor 1 ($/kW, real)</t>
        </is>
      </c>
      <c r="D4" s="79" t="inlineStr">
        <is>
          <t>Lifetime N (years)</t>
        </is>
      </c>
      <c r="E4" s="79" t="inlineStr">
        <is>
          <t>Efficiency (NCV)</t>
        </is>
      </c>
      <c r="F4" s="79" t="inlineStr">
        <is>
          <t>Capacity factor</t>
        </is>
      </c>
      <c r="G4" s="79" t="inlineStr">
        <is>
          <t>WACC (country + technology premium)</t>
        </is>
      </c>
      <c r="H4" s="79" t="inlineStr">
        <is>
          <t>Decommissioning cost ($/kW)</t>
        </is>
      </c>
      <c r="I4" s="79" t="inlineStr">
        <is>
          <t>Transmission capex, levelised ($/kW)</t>
        </is>
      </c>
      <c r="J4" s="79" t="inlineStr">
        <is>
          <t>Fixed O&amp;M ($/kWh)</t>
        </is>
      </c>
      <c r="K4" s="79" t="inlineStr">
        <is>
          <t>Variable O&amp;M ($/kWh)</t>
        </is>
      </c>
      <c r="L4" s="79" t="inlineStr">
        <is>
          <t>Fixed fuel cost ($/kWh; nuclear)</t>
        </is>
      </c>
      <c r="M4" s="79" t="inlineStr">
        <is>
          <t>Renewable subsidy ($/kWh; negative = subsidy)</t>
        </is>
      </c>
      <c r="N4" s="79" t="inlineStr">
        <is>
          <t>Price fuel (section 2 price code; blank = no fuel)</t>
        </is>
      </c>
      <c r="O4" s="79" t="inlineStr">
        <is>
          <t>Carries the storage cost (VRE flag: wind, solar, other renewables)</t>
        </is>
      </c>
      <c r="P4" s="79" t="inlineStr">
        <is>
          <t>Counts in the VRE share (wind, solar; legacy row 3907)</t>
        </is>
      </c>
      <c r="Q4" s="79" t="inlineStr">
        <is>
          <t>Discounted lifetime dlf = (1 - (1+wacc)^-N) / (1 - (1+wacc)^-1)</t>
        </is>
      </c>
      <c r="R4" s="79" t="inlineStr">
        <is>
          <t>Amortised capex factor (1/N + wacc/2) / (cf x 8,760)</t>
        </is>
      </c>
      <c r="S4" s="79" t="inlineStr">
        <is>
          <t>Other amortised fixed cost: dtc / N / (cf x 8,760) + fixed O&amp;M ($/kWh)</t>
        </is>
      </c>
      <c r="T4" s="79" t="inlineStr">
        <is>
          <t>Levelised capex factor 1 / (cf x 8,760 x dlf)</t>
        </is>
      </c>
      <c r="U4" s="79" t="inlineStr">
        <is>
          <t>Other levelised fixed cost: (dtc + tcx) x levelised factor + fixed O&amp;M + subsidy ($/kWh)</t>
        </is>
      </c>
      <c r="V4" s="79" t="inlineStr">
        <is>
          <t>Variable O&amp;M + fixed fuel cost ($/kWh)</t>
        </is>
      </c>
      <c r="W4" s="79" t="inlineStr">
        <is>
          <t>Fuel per kWh: 0.0036 / efficiency (GJ/kWh; 0 without a price fuel)</t>
        </is>
      </c>
      <c r="X4" s="79" t="inlineStr">
        <is>
          <t>Price position (section 2 row; 1 without a price fuel)</t>
        </is>
      </c>
      <c r="Y4" s="79" t="inlineStr">
        <is>
          <t>EF (tCO2/GJ; power sector)</t>
        </is>
      </c>
      <c r="Z4" s="79" t="inlineStr">
        <is>
          <t>Carbon intensity EF x GJ per kWh (tCO2/kWh)</t>
        </is>
      </c>
      <c r="AA4" s="79" t="inlineStr">
        <is>
          <t>Fuel position (carbon-tax coverage)</t>
        </is>
      </c>
      <c r="AB4" s="79" t="inlineStr">
        <is>
          <t>Price-fuel position (fuel price reform)</t>
        </is>
      </c>
      <c r="AC4" s="79" t="inlineStr">
        <is>
          <t>GJ per price unit</t>
        </is>
      </c>
      <c r="AD4" s="79" t="inlineStr">
        <is>
          <t>Fuel price reform per kWh: GJ per kWh / GJ per price unit (0 without a price fuel)</t>
        </is>
      </c>
      <c r="AE4" s="79" t="inlineStr">
        <is>
          <t>Base-year capacity, nameplate (MW)</t>
        </is>
      </c>
      <c r="AF4" s="79" t="inlineStr">
        <is>
          <t>Base-year generation (MWy)</t>
        </is>
      </c>
      <c r="AG4" s="79" t="inlineStr">
        <is>
          <t>Retirement rate (1 / lifetime; hydro 0)</t>
        </is>
      </c>
      <c r="AH4" s="79" t="inlineStr">
        <is>
          <t>New investment permitted (Yes / No)</t>
        </is>
      </c>
      <c r="AI4" s="79" t="inlineStr">
        <is>
          <t>Permitted from year</t>
        </is>
      </c>
      <c r="AJ4" s="79" t="inlineStr">
        <is>
          <t>Scale-up limit: maximum effective investment as a share of effective capacity</t>
        </is>
      </c>
      <c r="AK4" s="79" t="inlineStr">
        <is>
          <t>Dispatch type (cg = coal or gas, filled by the logit; fixed = capacity x capacity factor)</t>
        </is>
      </c>
      <c r="AL4" s="79" t="inlineStr">
        <is>
          <t>Planned retirement data used? (Yes / No; data rows PowerPaths pret|&lt;type&gt;)</t>
        </is>
      </c>
      <c r="AM4" s="79" t="inlineStr">
        <is>
          <t>Planned retirement used (1 / 0)</t>
        </is>
      </c>
      <c r="AN4" s="79" t="inlineStr">
        <is>
          <t>Coal or gas (1 / 0)</t>
        </is>
      </c>
      <c r="AO4" s="79" t="inlineStr">
        <is>
          <t>Early-retirement type: coal (1 / 0)</t>
        </is>
      </c>
      <c r="AP4" s="79" t="inlineStr">
        <is>
          <t>Nameplate MW per effective MW (1 / capacity factor)</t>
        </is>
      </c>
      <c r="AQ4" s="79" t="inlineStr">
        <is>
          <t>Base-year generation share</t>
        </is>
      </c>
      <c r="AR4" s="79" t="inlineStr">
        <is>
          <t>Fuel use per generation: 8.76 / GWh per ktoe / efficiency (ktoe per MWy)</t>
        </is>
      </c>
      <c r="AS4" s="79" t="inlineStr">
        <is>
          <t>CO2 per fuel use: EF x PJ per ktoe (MtCO2 per ktoe)</t>
        </is>
      </c>
      <c r="AT4" s="79" t="inlineStr">
        <is>
          <t>Tie breaker for the cost ranking (legacy L11)</t>
        </is>
      </c>
      <c r="AU4" s="79" t="inlineStr">
        <is>
          <t>Existing carbon tax coverage: power x fuel share (sheet ECP; 0 without a fuel)</t>
        </is>
      </c>
      <c r="AV4" s="79" t="inlineStr">
        <is>
          <t>Existing ETS coverage: power x fuel share (sheet ECP; 0 without a fuel)</t>
        </is>
      </c>
      <c r="AW4" s="79" t="inlineStr">
        <is>
          <t>Fuel of the sector model (1 / 0): its fuel use counts in the fuel totals (section 11)</t>
        </is>
      </c>
    </row>
    <row r="5">
      <c r="A5" s="46" t="inlineStr">
        <is>
          <t>coa</t>
        </is>
      </c>
      <c r="B5" s="41">
        <f>INDEX(PTechVal,MATCH($A5,PTechKey,0),MATCH("name",PTechHdr,0))&amp;""</f>
        <v/>
      </c>
      <c r="C5" s="40">
        <f>INDEX(PTechVal,MATCH($A5,PTechKey,0),MATCH("cax0_usd_per_kw",PTechHdr,0))</f>
        <v/>
      </c>
      <c r="D5" s="10">
        <f>INDEX(PTechVal,MATCH($A5,PTechKey,0),MATCH("life_years",PTechHdr,0))</f>
        <v/>
      </c>
      <c r="E5" s="32">
        <f>INDEX(PTechVal,MATCH($A5,PTechKey,0),MATCH("efficiency",PTechHdr,0))</f>
        <v/>
      </c>
      <c r="F5" s="32">
        <f>INDEX(PTechVal,MATCH($A5,PTechKey,0),MATCH("capacity_factor",PTechHdr,0))</f>
        <v/>
      </c>
      <c r="G5" s="13">
        <f>INDEX(PTechVal,MATCH($A5,PTechKey,0),MATCH("wacc",PTechHdr,0))</f>
        <v/>
      </c>
      <c r="H5" s="41">
        <f>INDEX(PTechVal,MATCH($A5,PTechKey,0),MATCH("dtc_usd_per_kw",PTechHdr,0))</f>
        <v/>
      </c>
      <c r="I5" s="41">
        <f>INDEX(PTechVal,MATCH($A5,PTechKey,0),MATCH("tcx_usd_per_kw",PTechHdr,0))</f>
        <v/>
      </c>
      <c r="J5" s="41">
        <f>INDEX(PTechVal,MATCH($A5,PTechKey,0),MATCH("opf_usd_per_kwh",PTechHdr,0))</f>
        <v/>
      </c>
      <c r="K5" s="41">
        <f>INDEX(PTechVal,MATCH($A5,PTechKey,0),MATCH("vop_usd_per_kwh",PTechHdr,0))</f>
        <v/>
      </c>
      <c r="L5" s="41">
        <f>INDEX(PTechVal,MATCH($A5,PTechKey,0),MATCH("fuel_fixed_usd_per_kwh",PTechHdr,0))</f>
        <v/>
      </c>
      <c r="M5" s="41">
        <f>INDEX(PTechVal,MATCH($A5,PTechKey,0),MATCH("rns_usd_per_kwh",PTechHdr,0))</f>
        <v/>
      </c>
      <c r="N5" s="41">
        <f>INDEX(PTechVal,MATCH($A5,PTechKey,0),MATCH("price_code",PTechHdr,0))&amp;""</f>
        <v/>
      </c>
      <c r="O5" s="10">
        <f>INDEX(PTechVal,MATCH($A5,PTechKey,0),MATCH("vre",PTechHdr,0))</f>
        <v/>
      </c>
      <c r="P5" s="10">
        <f>INDEX(PTechVal,MATCH($A5,PTechKey,0),MATCH("vre_share",PTechHdr,0))</f>
        <v/>
      </c>
      <c r="Q5" s="32">
        <f>(1-(1+$G5)^-$D5)/(1-(1+$G5)^-1)</f>
        <v/>
      </c>
      <c r="R5" s="41">
        <f>(1/$D5+$G5/2)/($F5*8760)</f>
        <v/>
      </c>
      <c r="S5" s="41">
        <f>$H5/$D5/($F5*8760)+$J5</f>
        <v/>
      </c>
      <c r="T5" s="41">
        <f>1/($F5*8760*$Q5)</f>
        <v/>
      </c>
      <c r="U5" s="41">
        <f>($H5+$I5)*$T5+$J5+$M5</f>
        <v/>
      </c>
      <c r="V5" s="41">
        <f>$K5+$L5</f>
        <v/>
      </c>
      <c r="W5" s="41">
        <f>IF($N5="",0,0.0036/$E5)</f>
        <v/>
      </c>
      <c r="X5" s="10">
        <f>IF($N5="",1,INDEX(Inputs_prices!$E$7:$E$18,MATCH($N5,Inputs_prices!$A$7:$A$18,0)))</f>
        <v/>
      </c>
      <c r="Y5" s="41">
        <f>IFERROR(INDEX(EFVal,MATCH(Settings!$C$4&amp;"|"&amp;$A5&amp;"|pow",EFKey,0)),0)</f>
        <v/>
      </c>
      <c r="Z5" s="41">
        <f>$Y5*$W5</f>
        <v/>
      </c>
      <c r="AA5" s="10">
        <f>IF($N5="",1,INDEX(Mapping!$H$30:$H$37,MATCH($A5,FuelKey,0)))</f>
        <v/>
      </c>
      <c r="AB5" s="10">
        <f>IF($N5="",1,INDEX(Mapping!$E$50:$E$63,MATCH($N5,Mapping!$A$50:$A$63,0)))</f>
        <v/>
      </c>
      <c r="AC5" s="23">
        <f>IF($N5="",1,INDEX(Mapping!$G$30:$G$37,MATCH($A5,FuelKey,0)))</f>
        <v/>
      </c>
      <c r="AD5" s="41">
        <f>$W5/$AC5</f>
        <v/>
      </c>
      <c r="AE5" s="43">
        <f>INDEX(PTechVal,MATCH($A5,PTechKey,0),MATCH("cap0_mw",PTechHdr,0))</f>
        <v/>
      </c>
      <c r="AF5" s="43">
        <f>INDEX(PTechVal,MATCH($A5,PTechKey,0),MATCH("gen0_mwy",PTechHdr,0))</f>
        <v/>
      </c>
      <c r="AG5" s="41">
        <f>INDEX(PTechVal,MATCH($A5,PTechKey,0),MATCH("retire_rate",PTechHdr,0))</f>
        <v/>
      </c>
      <c r="AH5" s="35">
        <f>INDEX(PTechVal,MATCH($A5,PTechKey,0),MATCH("invest_permitted",PTechHdr,0))&amp;""</f>
        <v/>
      </c>
      <c r="AI5" s="10">
        <f>INDEX(PTechVal,MATCH($A5,PTechKey,0),MATCH("invest_start",PTechHdr,0))</f>
        <v/>
      </c>
      <c r="AJ5" s="13">
        <f>INDEX(PTechVal,MATCH($A5,PTechKey,0),MATCH("scaleup_rate",PTechHdr,0))</f>
        <v/>
      </c>
      <c r="AK5" s="35">
        <f>INDEX(PTechVal,MATCH($A5,PTechKey,0),MATCH("dispatch",PTechHdr,0))&amp;""</f>
        <v/>
      </c>
      <c r="AL5" s="35">
        <f>INDEX(PTechVal,MATCH($A5,PTechKey,0),MATCH("planned_retirement",PTechHdr,0))&amp;""</f>
        <v/>
      </c>
      <c r="AM5" s="10">
        <f>IF($AL5="Yes",1,0)</f>
        <v/>
      </c>
      <c r="AN5" s="10">
        <f>IF($AK5="cg",1,0)</f>
        <v/>
      </c>
      <c r="AO5" s="10">
        <f>IF($A5="coa",1,0)</f>
        <v/>
      </c>
      <c r="AP5" s="41">
        <f>1/$F5</f>
        <v/>
      </c>
      <c r="AQ5" s="13">
        <f>$AF5/SUM($AF$5:$AF$13)</f>
        <v/>
      </c>
      <c r="AR5" s="41">
        <f>8.76/INDEX(PParVal,MATCH("ktoe_gwh",PParKey,0))/$E5</f>
        <v/>
      </c>
      <c r="AS5" s="41">
        <f>$Y5*Settings!$C$13</f>
        <v/>
      </c>
      <c r="AT5" s="95">
        <f>0*1.356E-06</f>
        <v/>
      </c>
      <c r="AU5" s="32">
        <f>IFERROR(INDEX(ECPCov,MATCH("ecs."&amp;"pow",ECPKey,0))*INDEX(ECPCov,MATCH("ecf."&amp;$A5,ECPKey,0)),0)</f>
        <v/>
      </c>
      <c r="AV5" s="32">
        <f>IFERROR(INDEX(ECPCov,MATCH("ees."&amp;"pow",ECPKey,0))*INDEX(ECPCov,MATCH("eef."&amp;$A5,ECPKey,0)),0)</f>
        <v/>
      </c>
      <c r="AW5" s="10">
        <f>IF(ISNUMBER(MATCH($A5,FuelKey,0)),1,0)</f>
        <v/>
      </c>
    </row>
    <row r="6">
      <c r="A6" s="46" t="inlineStr">
        <is>
          <t>nga</t>
        </is>
      </c>
      <c r="B6" s="41">
        <f>INDEX(PTechVal,MATCH($A6,PTechKey,0),MATCH("name",PTechHdr,0))&amp;""</f>
        <v/>
      </c>
      <c r="C6" s="40">
        <f>INDEX(PTechVal,MATCH($A6,PTechKey,0),MATCH("cax0_usd_per_kw",PTechHdr,0))</f>
        <v/>
      </c>
      <c r="D6" s="10">
        <f>INDEX(PTechVal,MATCH($A6,PTechKey,0),MATCH("life_years",PTechHdr,0))</f>
        <v/>
      </c>
      <c r="E6" s="32">
        <f>INDEX(PTechVal,MATCH($A6,PTechKey,0),MATCH("efficiency",PTechHdr,0))</f>
        <v/>
      </c>
      <c r="F6" s="32">
        <f>INDEX(PTechVal,MATCH($A6,PTechKey,0),MATCH("capacity_factor",PTechHdr,0))</f>
        <v/>
      </c>
      <c r="G6" s="13">
        <f>INDEX(PTechVal,MATCH($A6,PTechKey,0),MATCH("wacc",PTechHdr,0))</f>
        <v/>
      </c>
      <c r="H6" s="41">
        <f>INDEX(PTechVal,MATCH($A6,PTechKey,0),MATCH("dtc_usd_per_kw",PTechHdr,0))</f>
        <v/>
      </c>
      <c r="I6" s="41">
        <f>INDEX(PTechVal,MATCH($A6,PTechKey,0),MATCH("tcx_usd_per_kw",PTechHdr,0))</f>
        <v/>
      </c>
      <c r="J6" s="41">
        <f>INDEX(PTechVal,MATCH($A6,PTechKey,0),MATCH("opf_usd_per_kwh",PTechHdr,0))</f>
        <v/>
      </c>
      <c r="K6" s="41">
        <f>INDEX(PTechVal,MATCH($A6,PTechKey,0),MATCH("vop_usd_per_kwh",PTechHdr,0))</f>
        <v/>
      </c>
      <c r="L6" s="41">
        <f>INDEX(PTechVal,MATCH($A6,PTechKey,0),MATCH("fuel_fixed_usd_per_kwh",PTechHdr,0))</f>
        <v/>
      </c>
      <c r="M6" s="41">
        <f>INDEX(PTechVal,MATCH($A6,PTechKey,0),MATCH("rns_usd_per_kwh",PTechHdr,0))</f>
        <v/>
      </c>
      <c r="N6" s="41">
        <f>INDEX(PTechVal,MATCH($A6,PTechKey,0),MATCH("price_code",PTechHdr,0))&amp;""</f>
        <v/>
      </c>
      <c r="O6" s="10">
        <f>INDEX(PTechVal,MATCH($A6,PTechKey,0),MATCH("vre",PTechHdr,0))</f>
        <v/>
      </c>
      <c r="P6" s="10">
        <f>INDEX(PTechVal,MATCH($A6,PTechKey,0),MATCH("vre_share",PTechHdr,0))</f>
        <v/>
      </c>
      <c r="Q6" s="32">
        <f>(1-(1+$G6)^-$D6)/(1-(1+$G6)^-1)</f>
        <v/>
      </c>
      <c r="R6" s="41">
        <f>(1/$D6+$G6/2)/($F6*8760)</f>
        <v/>
      </c>
      <c r="S6" s="41">
        <f>$H6/$D6/($F6*8760)+$J6</f>
        <v/>
      </c>
      <c r="T6" s="41">
        <f>1/($F6*8760*$Q6)</f>
        <v/>
      </c>
      <c r="U6" s="41">
        <f>($H6+$I6)*$T6+$J6+$M6</f>
        <v/>
      </c>
      <c r="V6" s="41">
        <f>$K6+$L6</f>
        <v/>
      </c>
      <c r="W6" s="41">
        <f>IF($N6="",0,0.0036/$E6)</f>
        <v/>
      </c>
      <c r="X6" s="10">
        <f>IF($N6="",1,INDEX(Inputs_prices!$E$7:$E$18,MATCH($N6,Inputs_prices!$A$7:$A$18,0)))</f>
        <v/>
      </c>
      <c r="Y6" s="41">
        <f>IFERROR(INDEX(EFVal,MATCH(Settings!$C$4&amp;"|"&amp;$A6&amp;"|pow",EFKey,0)),0)</f>
        <v/>
      </c>
      <c r="Z6" s="41">
        <f>$Y6*$W6</f>
        <v/>
      </c>
      <c r="AA6" s="10">
        <f>IF($N6="",1,INDEX(Mapping!$H$30:$H$37,MATCH($A6,FuelKey,0)))</f>
        <v/>
      </c>
      <c r="AB6" s="10">
        <f>IF($N6="",1,INDEX(Mapping!$E$50:$E$63,MATCH($N6,Mapping!$A$50:$A$63,0)))</f>
        <v/>
      </c>
      <c r="AC6" s="23">
        <f>IF($N6="",1,INDEX(Mapping!$G$30:$G$37,MATCH($A6,FuelKey,0)))</f>
        <v/>
      </c>
      <c r="AD6" s="41">
        <f>$W6/$AC6</f>
        <v/>
      </c>
      <c r="AE6" s="43">
        <f>INDEX(PTechVal,MATCH($A6,PTechKey,0),MATCH("cap0_mw",PTechHdr,0))</f>
        <v/>
      </c>
      <c r="AF6" s="43">
        <f>INDEX(PTechVal,MATCH($A6,PTechKey,0),MATCH("gen0_mwy",PTechHdr,0))</f>
        <v/>
      </c>
      <c r="AG6" s="41">
        <f>INDEX(PTechVal,MATCH($A6,PTechKey,0),MATCH("retire_rate",PTechHdr,0))</f>
        <v/>
      </c>
      <c r="AH6" s="35">
        <f>INDEX(PTechVal,MATCH($A6,PTechKey,0),MATCH("invest_permitted",PTechHdr,0))&amp;""</f>
        <v/>
      </c>
      <c r="AI6" s="10">
        <f>INDEX(PTechVal,MATCH($A6,PTechKey,0),MATCH("invest_start",PTechHdr,0))</f>
        <v/>
      </c>
      <c r="AJ6" s="13">
        <f>INDEX(PTechVal,MATCH($A6,PTechKey,0),MATCH("scaleup_rate",PTechHdr,0))</f>
        <v/>
      </c>
      <c r="AK6" s="35">
        <f>INDEX(PTechVal,MATCH($A6,PTechKey,0),MATCH("dispatch",PTechHdr,0))&amp;""</f>
        <v/>
      </c>
      <c r="AL6" s="35">
        <f>INDEX(PTechVal,MATCH($A6,PTechKey,0),MATCH("planned_retirement",PTechHdr,0))&amp;""</f>
        <v/>
      </c>
      <c r="AM6" s="10">
        <f>IF($AL6="Yes",1,0)</f>
        <v/>
      </c>
      <c r="AN6" s="10">
        <f>IF($AK6="cg",1,0)</f>
        <v/>
      </c>
      <c r="AO6" s="10">
        <f>IF($A6="coa",1,0)</f>
        <v/>
      </c>
      <c r="AP6" s="41">
        <f>1/$F6</f>
        <v/>
      </c>
      <c r="AQ6" s="13">
        <f>$AF6/SUM($AF$5:$AF$13)</f>
        <v/>
      </c>
      <c r="AR6" s="41">
        <f>8.76/INDEX(PParVal,MATCH("ktoe_gwh",PParKey,0))/$E6</f>
        <v/>
      </c>
      <c r="AS6" s="41">
        <f>$Y6*Settings!$C$13</f>
        <v/>
      </c>
      <c r="AT6" s="95">
        <f>1*1.356E-06</f>
        <v/>
      </c>
      <c r="AU6" s="32">
        <f>IFERROR(INDEX(ECPCov,MATCH("ecs."&amp;"pow",ECPKey,0))*INDEX(ECPCov,MATCH("ecf."&amp;$A6,ECPKey,0)),0)</f>
        <v/>
      </c>
      <c r="AV6" s="32">
        <f>IFERROR(INDEX(ECPCov,MATCH("ees."&amp;"pow",ECPKey,0))*INDEX(ECPCov,MATCH("eef."&amp;$A6,ECPKey,0)),0)</f>
        <v/>
      </c>
      <c r="AW6" s="10">
        <f>IF(ISNUMBER(MATCH($A6,FuelKey,0)),1,0)</f>
        <v/>
      </c>
    </row>
    <row r="7">
      <c r="A7" s="46" t="inlineStr">
        <is>
          <t>oop</t>
        </is>
      </c>
      <c r="B7" s="41">
        <f>INDEX(PTechVal,MATCH($A7,PTechKey,0),MATCH("name",PTechHdr,0))&amp;""</f>
        <v/>
      </c>
      <c r="C7" s="40">
        <f>INDEX(PTechVal,MATCH($A7,PTechKey,0),MATCH("cax0_usd_per_kw",PTechHdr,0))</f>
        <v/>
      </c>
      <c r="D7" s="10">
        <f>INDEX(PTechVal,MATCH($A7,PTechKey,0),MATCH("life_years",PTechHdr,0))</f>
        <v/>
      </c>
      <c r="E7" s="32">
        <f>INDEX(PTechVal,MATCH($A7,PTechKey,0),MATCH("efficiency",PTechHdr,0))</f>
        <v/>
      </c>
      <c r="F7" s="32">
        <f>INDEX(PTechVal,MATCH($A7,PTechKey,0),MATCH("capacity_factor",PTechHdr,0))</f>
        <v/>
      </c>
      <c r="G7" s="13">
        <f>INDEX(PTechVal,MATCH($A7,PTechKey,0),MATCH("wacc",PTechHdr,0))</f>
        <v/>
      </c>
      <c r="H7" s="41">
        <f>INDEX(PTechVal,MATCH($A7,PTechKey,0),MATCH("dtc_usd_per_kw",PTechHdr,0))</f>
        <v/>
      </c>
      <c r="I7" s="41">
        <f>INDEX(PTechVal,MATCH($A7,PTechKey,0),MATCH("tcx_usd_per_kw",PTechHdr,0))</f>
        <v/>
      </c>
      <c r="J7" s="41">
        <f>INDEX(PTechVal,MATCH($A7,PTechKey,0),MATCH("opf_usd_per_kwh",PTechHdr,0))</f>
        <v/>
      </c>
      <c r="K7" s="41">
        <f>INDEX(PTechVal,MATCH($A7,PTechKey,0),MATCH("vop_usd_per_kwh",PTechHdr,0))</f>
        <v/>
      </c>
      <c r="L7" s="41">
        <f>INDEX(PTechVal,MATCH($A7,PTechKey,0),MATCH("fuel_fixed_usd_per_kwh",PTechHdr,0))</f>
        <v/>
      </c>
      <c r="M7" s="41">
        <f>INDEX(PTechVal,MATCH($A7,PTechKey,0),MATCH("rns_usd_per_kwh",PTechHdr,0))</f>
        <v/>
      </c>
      <c r="N7" s="41">
        <f>INDEX(PTechVal,MATCH($A7,PTechKey,0),MATCH("price_code",PTechHdr,0))&amp;""</f>
        <v/>
      </c>
      <c r="O7" s="10">
        <f>INDEX(PTechVal,MATCH($A7,PTechKey,0),MATCH("vre",PTechHdr,0))</f>
        <v/>
      </c>
      <c r="P7" s="10">
        <f>INDEX(PTechVal,MATCH($A7,PTechKey,0),MATCH("vre_share",PTechHdr,0))</f>
        <v/>
      </c>
      <c r="Q7" s="32">
        <f>(1-(1+$G7)^-$D7)/(1-(1+$G7)^-1)</f>
        <v/>
      </c>
      <c r="R7" s="41">
        <f>(1/$D7+$G7/2)/($F7*8760)</f>
        <v/>
      </c>
      <c r="S7" s="41">
        <f>$H7/$D7/($F7*8760)+$J7</f>
        <v/>
      </c>
      <c r="T7" s="41">
        <f>1/($F7*8760*$Q7)</f>
        <v/>
      </c>
      <c r="U7" s="41">
        <f>($H7+$I7)*$T7+$J7+$M7</f>
        <v/>
      </c>
      <c r="V7" s="41">
        <f>$K7+$L7</f>
        <v/>
      </c>
      <c r="W7" s="41">
        <f>IF($N7="",0,0.0036/$E7)</f>
        <v/>
      </c>
      <c r="X7" s="10">
        <f>IF($N7="",1,INDEX(Inputs_prices!$E$7:$E$18,MATCH($N7,Inputs_prices!$A$7:$A$18,0)))</f>
        <v/>
      </c>
      <c r="Y7" s="41">
        <f>IFERROR(INDEX(EFVal,MATCH(Settings!$C$4&amp;"|"&amp;$A7&amp;"|pow",EFKey,0)),0)</f>
        <v/>
      </c>
      <c r="Z7" s="41">
        <f>$Y7*$W7</f>
        <v/>
      </c>
      <c r="AA7" s="10">
        <f>IF($N7="",1,INDEX(Mapping!$H$30:$H$37,MATCH($A7,FuelKey,0)))</f>
        <v/>
      </c>
      <c r="AB7" s="10">
        <f>IF($N7="",1,INDEX(Mapping!$E$50:$E$63,MATCH($N7,Mapping!$A$50:$A$63,0)))</f>
        <v/>
      </c>
      <c r="AC7" s="23">
        <f>IF($N7="",1,INDEX(Mapping!$G$30:$G$37,MATCH($A7,FuelKey,0)))</f>
        <v/>
      </c>
      <c r="AD7" s="41">
        <f>$W7/$AC7</f>
        <v/>
      </c>
      <c r="AE7" s="43">
        <f>INDEX(PTechVal,MATCH($A7,PTechKey,0),MATCH("cap0_mw",PTechHdr,0))</f>
        <v/>
      </c>
      <c r="AF7" s="43">
        <f>INDEX(PTechVal,MATCH($A7,PTechKey,0),MATCH("gen0_mwy",PTechHdr,0))</f>
        <v/>
      </c>
      <c r="AG7" s="41">
        <f>INDEX(PTechVal,MATCH($A7,PTechKey,0),MATCH("retire_rate",PTechHdr,0))</f>
        <v/>
      </c>
      <c r="AH7" s="35">
        <f>INDEX(PTechVal,MATCH($A7,PTechKey,0),MATCH("invest_permitted",PTechHdr,0))&amp;""</f>
        <v/>
      </c>
      <c r="AI7" s="10">
        <f>INDEX(PTechVal,MATCH($A7,PTechKey,0),MATCH("invest_start",PTechHdr,0))</f>
        <v/>
      </c>
      <c r="AJ7" s="13">
        <f>INDEX(PTechVal,MATCH($A7,PTechKey,0),MATCH("scaleup_rate",PTechHdr,0))</f>
        <v/>
      </c>
      <c r="AK7" s="35">
        <f>INDEX(PTechVal,MATCH($A7,PTechKey,0),MATCH("dispatch",PTechHdr,0))&amp;""</f>
        <v/>
      </c>
      <c r="AL7" s="35">
        <f>INDEX(PTechVal,MATCH($A7,PTechKey,0),MATCH("planned_retirement",PTechHdr,0))&amp;""</f>
        <v/>
      </c>
      <c r="AM7" s="10">
        <f>IF($AL7="Yes",1,0)</f>
        <v/>
      </c>
      <c r="AN7" s="10">
        <f>IF($AK7="cg",1,0)</f>
        <v/>
      </c>
      <c r="AO7" s="10">
        <f>IF($A7="coa",1,0)</f>
        <v/>
      </c>
      <c r="AP7" s="41">
        <f>1/$F7</f>
        <v/>
      </c>
      <c r="AQ7" s="13">
        <f>$AF7/SUM($AF$5:$AF$13)</f>
        <v/>
      </c>
      <c r="AR7" s="41">
        <f>8.76/INDEX(PParVal,MATCH("ktoe_gwh",PParKey,0))/$E7</f>
        <v/>
      </c>
      <c r="AS7" s="41">
        <f>$Y7*Settings!$C$13</f>
        <v/>
      </c>
      <c r="AT7" s="95">
        <f>2*1.356E-06</f>
        <v/>
      </c>
      <c r="AU7" s="32">
        <f>IFERROR(INDEX(ECPCov,MATCH("ecs."&amp;"pow",ECPKey,0))*INDEX(ECPCov,MATCH("ecf."&amp;$A7,ECPKey,0)),0)</f>
        <v/>
      </c>
      <c r="AV7" s="32">
        <f>IFERROR(INDEX(ECPCov,MATCH("ees."&amp;"pow",ECPKey,0))*INDEX(ECPCov,MATCH("eef."&amp;$A7,ECPKey,0)),0)</f>
        <v/>
      </c>
      <c r="AW7" s="10">
        <f>IF(ISNUMBER(MATCH($A7,FuelKey,0)),1,0)</f>
        <v/>
      </c>
    </row>
    <row r="8">
      <c r="A8" s="46" t="inlineStr">
        <is>
          <t>nuc</t>
        </is>
      </c>
      <c r="B8" s="41">
        <f>INDEX(PTechVal,MATCH($A8,PTechKey,0),MATCH("name",PTechHdr,0))&amp;""</f>
        <v/>
      </c>
      <c r="C8" s="40">
        <f>INDEX(PTechVal,MATCH($A8,PTechKey,0),MATCH("cax0_usd_per_kw",PTechHdr,0))</f>
        <v/>
      </c>
      <c r="D8" s="10">
        <f>INDEX(PTechVal,MATCH($A8,PTechKey,0),MATCH("life_years",PTechHdr,0))</f>
        <v/>
      </c>
      <c r="E8" s="32">
        <f>INDEX(PTechVal,MATCH($A8,PTechKey,0),MATCH("efficiency",PTechHdr,0))</f>
        <v/>
      </c>
      <c r="F8" s="32">
        <f>INDEX(PTechVal,MATCH($A8,PTechKey,0),MATCH("capacity_factor",PTechHdr,0))</f>
        <v/>
      </c>
      <c r="G8" s="13">
        <f>INDEX(PTechVal,MATCH($A8,PTechKey,0),MATCH("wacc",PTechHdr,0))</f>
        <v/>
      </c>
      <c r="H8" s="41">
        <f>INDEX(PTechVal,MATCH($A8,PTechKey,0),MATCH("dtc_usd_per_kw",PTechHdr,0))</f>
        <v/>
      </c>
      <c r="I8" s="41">
        <f>INDEX(PTechVal,MATCH($A8,PTechKey,0),MATCH("tcx_usd_per_kw",PTechHdr,0))</f>
        <v/>
      </c>
      <c r="J8" s="41">
        <f>INDEX(PTechVal,MATCH($A8,PTechKey,0),MATCH("opf_usd_per_kwh",PTechHdr,0))</f>
        <v/>
      </c>
      <c r="K8" s="41">
        <f>INDEX(PTechVal,MATCH($A8,PTechKey,0),MATCH("vop_usd_per_kwh",PTechHdr,0))</f>
        <v/>
      </c>
      <c r="L8" s="41">
        <f>INDEX(PTechVal,MATCH($A8,PTechKey,0),MATCH("fuel_fixed_usd_per_kwh",PTechHdr,0))</f>
        <v/>
      </c>
      <c r="M8" s="41">
        <f>INDEX(PTechVal,MATCH($A8,PTechKey,0),MATCH("rns_usd_per_kwh",PTechHdr,0))</f>
        <v/>
      </c>
      <c r="N8" s="41">
        <f>INDEX(PTechVal,MATCH($A8,PTechKey,0),MATCH("price_code",PTechHdr,0))&amp;""</f>
        <v/>
      </c>
      <c r="O8" s="10">
        <f>INDEX(PTechVal,MATCH($A8,PTechKey,0),MATCH("vre",PTechHdr,0))</f>
        <v/>
      </c>
      <c r="P8" s="10">
        <f>INDEX(PTechVal,MATCH($A8,PTechKey,0),MATCH("vre_share",PTechHdr,0))</f>
        <v/>
      </c>
      <c r="Q8" s="32">
        <f>(1-(1+$G8)^-$D8)/(1-(1+$G8)^-1)</f>
        <v/>
      </c>
      <c r="R8" s="41">
        <f>(1/$D8+$G8/2)/($F8*8760)</f>
        <v/>
      </c>
      <c r="S8" s="41">
        <f>$H8/$D8/($F8*8760)+$J8</f>
        <v/>
      </c>
      <c r="T8" s="41">
        <f>1/($F8*8760*$Q8)</f>
        <v/>
      </c>
      <c r="U8" s="41">
        <f>($H8+$I8)*$T8+$J8+$M8</f>
        <v/>
      </c>
      <c r="V8" s="41">
        <f>$K8+$L8</f>
        <v/>
      </c>
      <c r="W8" s="41">
        <f>IF($N8="",0,0.0036/$E8)</f>
        <v/>
      </c>
      <c r="X8" s="10">
        <f>IF($N8="",1,INDEX(Inputs_prices!$E$7:$E$18,MATCH($N8,Inputs_prices!$A$7:$A$18,0)))</f>
        <v/>
      </c>
      <c r="Y8" s="41">
        <f>IFERROR(INDEX(EFVal,MATCH(Settings!$C$4&amp;"|"&amp;$A8&amp;"|pow",EFKey,0)),0)</f>
        <v/>
      </c>
      <c r="Z8" s="41">
        <f>$Y8*$W8</f>
        <v/>
      </c>
      <c r="AA8" s="10">
        <f>IF($N8="",1,INDEX(Mapping!$H$30:$H$37,MATCH($A8,FuelKey,0)))</f>
        <v/>
      </c>
      <c r="AB8" s="10">
        <f>IF($N8="",1,INDEX(Mapping!$E$50:$E$63,MATCH($N8,Mapping!$A$50:$A$63,0)))</f>
        <v/>
      </c>
      <c r="AC8" s="23">
        <f>IF($N8="",1,INDEX(Mapping!$G$30:$G$37,MATCH($A8,FuelKey,0)))</f>
        <v/>
      </c>
      <c r="AD8" s="41">
        <f>$W8/$AC8</f>
        <v/>
      </c>
      <c r="AE8" s="43">
        <f>INDEX(PTechVal,MATCH($A8,PTechKey,0),MATCH("cap0_mw",PTechHdr,0))</f>
        <v/>
      </c>
      <c r="AF8" s="43">
        <f>INDEX(PTechVal,MATCH($A8,PTechKey,0),MATCH("gen0_mwy",PTechHdr,0))</f>
        <v/>
      </c>
      <c r="AG8" s="41">
        <f>INDEX(PTechVal,MATCH($A8,PTechKey,0),MATCH("retire_rate",PTechHdr,0))</f>
        <v/>
      </c>
      <c r="AH8" s="35">
        <f>INDEX(PTechVal,MATCH($A8,PTechKey,0),MATCH("invest_permitted",PTechHdr,0))&amp;""</f>
        <v/>
      </c>
      <c r="AI8" s="10">
        <f>INDEX(PTechVal,MATCH($A8,PTechKey,0),MATCH("invest_start",PTechHdr,0))</f>
        <v/>
      </c>
      <c r="AJ8" s="13">
        <f>INDEX(PTechVal,MATCH($A8,PTechKey,0),MATCH("scaleup_rate",PTechHdr,0))</f>
        <v/>
      </c>
      <c r="AK8" s="35">
        <f>INDEX(PTechVal,MATCH($A8,PTechKey,0),MATCH("dispatch",PTechHdr,0))&amp;""</f>
        <v/>
      </c>
      <c r="AL8" s="35">
        <f>INDEX(PTechVal,MATCH($A8,PTechKey,0),MATCH("planned_retirement",PTechHdr,0))&amp;""</f>
        <v/>
      </c>
      <c r="AM8" s="10">
        <f>IF($AL8="Yes",1,0)</f>
        <v/>
      </c>
      <c r="AN8" s="10">
        <f>IF($AK8="cg",1,0)</f>
        <v/>
      </c>
      <c r="AO8" s="10">
        <f>IF($A8="coa",1,0)</f>
        <v/>
      </c>
      <c r="AP8" s="41">
        <f>1/$F8</f>
        <v/>
      </c>
      <c r="AQ8" s="13">
        <f>$AF8/SUM($AF$5:$AF$13)</f>
        <v/>
      </c>
      <c r="AR8" s="41">
        <f>8.76/INDEX(PParVal,MATCH("ktoe_gwh",PParKey,0))/$E8</f>
        <v/>
      </c>
      <c r="AS8" s="41">
        <f>$Y8*Settings!$C$13</f>
        <v/>
      </c>
      <c r="AT8" s="95">
        <f>3*1.356E-06</f>
        <v/>
      </c>
      <c r="AU8" s="32">
        <f>IFERROR(INDEX(ECPCov,MATCH("ecs."&amp;"pow",ECPKey,0))*INDEX(ECPCov,MATCH("ecf."&amp;$A8,ECPKey,0)),0)</f>
        <v/>
      </c>
      <c r="AV8" s="32">
        <f>IFERROR(INDEX(ECPCov,MATCH("ees."&amp;"pow",ECPKey,0))*INDEX(ECPCov,MATCH("eef."&amp;$A8,ECPKey,0)),0)</f>
        <v/>
      </c>
      <c r="AW8" s="10">
        <f>IF(ISNUMBER(MATCH($A8,FuelKey,0)),1,0)</f>
        <v/>
      </c>
    </row>
    <row r="9">
      <c r="A9" s="46" t="inlineStr">
        <is>
          <t>wnd</t>
        </is>
      </c>
      <c r="B9" s="41">
        <f>INDEX(PTechVal,MATCH($A9,PTechKey,0),MATCH("name",PTechHdr,0))&amp;""</f>
        <v/>
      </c>
      <c r="C9" s="40">
        <f>INDEX(PTechVal,MATCH($A9,PTechKey,0),MATCH("cax0_usd_per_kw",PTechHdr,0))</f>
        <v/>
      </c>
      <c r="D9" s="10">
        <f>INDEX(PTechVal,MATCH($A9,PTechKey,0),MATCH("life_years",PTechHdr,0))</f>
        <v/>
      </c>
      <c r="E9" s="32">
        <f>INDEX(PTechVal,MATCH($A9,PTechKey,0),MATCH("efficiency",PTechHdr,0))</f>
        <v/>
      </c>
      <c r="F9" s="32">
        <f>INDEX(PTechVal,MATCH($A9,PTechKey,0),MATCH("capacity_factor",PTechHdr,0))</f>
        <v/>
      </c>
      <c r="G9" s="13">
        <f>INDEX(PTechVal,MATCH($A9,PTechKey,0),MATCH("wacc",PTechHdr,0))</f>
        <v/>
      </c>
      <c r="H9" s="41">
        <f>INDEX(PTechVal,MATCH($A9,PTechKey,0),MATCH("dtc_usd_per_kw",PTechHdr,0))</f>
        <v/>
      </c>
      <c r="I9" s="41">
        <f>INDEX(PTechVal,MATCH($A9,PTechKey,0),MATCH("tcx_usd_per_kw",PTechHdr,0))</f>
        <v/>
      </c>
      <c r="J9" s="41">
        <f>INDEX(PTechVal,MATCH($A9,PTechKey,0),MATCH("opf_usd_per_kwh",PTechHdr,0))</f>
        <v/>
      </c>
      <c r="K9" s="41">
        <f>INDEX(PTechVal,MATCH($A9,PTechKey,0),MATCH("vop_usd_per_kwh",PTechHdr,0))</f>
        <v/>
      </c>
      <c r="L9" s="41">
        <f>INDEX(PTechVal,MATCH($A9,PTechKey,0),MATCH("fuel_fixed_usd_per_kwh",PTechHdr,0))</f>
        <v/>
      </c>
      <c r="M9" s="41">
        <f>INDEX(PTechVal,MATCH($A9,PTechKey,0),MATCH("rns_usd_per_kwh",PTechHdr,0))</f>
        <v/>
      </c>
      <c r="N9" s="41">
        <f>INDEX(PTechVal,MATCH($A9,PTechKey,0),MATCH("price_code",PTechHdr,0))&amp;""</f>
        <v/>
      </c>
      <c r="O9" s="10">
        <f>INDEX(PTechVal,MATCH($A9,PTechKey,0),MATCH("vre",PTechHdr,0))</f>
        <v/>
      </c>
      <c r="P9" s="10">
        <f>INDEX(PTechVal,MATCH($A9,PTechKey,0),MATCH("vre_share",PTechHdr,0))</f>
        <v/>
      </c>
      <c r="Q9" s="32">
        <f>(1-(1+$G9)^-$D9)/(1-(1+$G9)^-1)</f>
        <v/>
      </c>
      <c r="R9" s="41">
        <f>(1/$D9+$G9/2)/($F9*8760)</f>
        <v/>
      </c>
      <c r="S9" s="41">
        <f>$H9/$D9/($F9*8760)+$J9</f>
        <v/>
      </c>
      <c r="T9" s="41">
        <f>1/($F9*8760*$Q9)</f>
        <v/>
      </c>
      <c r="U9" s="41">
        <f>($H9+$I9)*$T9+$J9+$M9</f>
        <v/>
      </c>
      <c r="V9" s="41">
        <f>$K9+$L9</f>
        <v/>
      </c>
      <c r="W9" s="41">
        <f>IF($N9="",0,0.0036/$E9)</f>
        <v/>
      </c>
      <c r="X9" s="10">
        <f>IF($N9="",1,INDEX(Inputs_prices!$E$7:$E$18,MATCH($N9,Inputs_prices!$A$7:$A$18,0)))</f>
        <v/>
      </c>
      <c r="Y9" s="41">
        <f>IFERROR(INDEX(EFVal,MATCH(Settings!$C$4&amp;"|"&amp;$A9&amp;"|pow",EFKey,0)),0)</f>
        <v/>
      </c>
      <c r="Z9" s="41">
        <f>$Y9*$W9</f>
        <v/>
      </c>
      <c r="AA9" s="10">
        <f>IF($N9="",1,INDEX(Mapping!$H$30:$H$37,MATCH($A9,FuelKey,0)))</f>
        <v/>
      </c>
      <c r="AB9" s="10">
        <f>IF($N9="",1,INDEX(Mapping!$E$50:$E$63,MATCH($N9,Mapping!$A$50:$A$63,0)))</f>
        <v/>
      </c>
      <c r="AC9" s="23">
        <f>IF($N9="",1,INDEX(Mapping!$G$30:$G$37,MATCH($A9,FuelKey,0)))</f>
        <v/>
      </c>
      <c r="AD9" s="41">
        <f>$W9/$AC9</f>
        <v/>
      </c>
      <c r="AE9" s="43">
        <f>INDEX(PTechVal,MATCH($A9,PTechKey,0),MATCH("cap0_mw",PTechHdr,0))</f>
        <v/>
      </c>
      <c r="AF9" s="43">
        <f>INDEX(PTechVal,MATCH($A9,PTechKey,0),MATCH("gen0_mwy",PTechHdr,0))</f>
        <v/>
      </c>
      <c r="AG9" s="41">
        <f>INDEX(PTechVal,MATCH($A9,PTechKey,0),MATCH("retire_rate",PTechHdr,0))</f>
        <v/>
      </c>
      <c r="AH9" s="35">
        <f>INDEX(PTechVal,MATCH($A9,PTechKey,0),MATCH("invest_permitted",PTechHdr,0))&amp;""</f>
        <v/>
      </c>
      <c r="AI9" s="10">
        <f>INDEX(PTechVal,MATCH($A9,PTechKey,0),MATCH("invest_start",PTechHdr,0))</f>
        <v/>
      </c>
      <c r="AJ9" s="13">
        <f>INDEX(PTechVal,MATCH($A9,PTechKey,0),MATCH("scaleup_rate",PTechHdr,0))</f>
        <v/>
      </c>
      <c r="AK9" s="35">
        <f>INDEX(PTechVal,MATCH($A9,PTechKey,0),MATCH("dispatch",PTechHdr,0))&amp;""</f>
        <v/>
      </c>
      <c r="AL9" s="35">
        <f>INDEX(PTechVal,MATCH($A9,PTechKey,0),MATCH("planned_retirement",PTechHdr,0))&amp;""</f>
        <v/>
      </c>
      <c r="AM9" s="10">
        <f>IF($AL9="Yes",1,0)</f>
        <v/>
      </c>
      <c r="AN9" s="10">
        <f>IF($AK9="cg",1,0)</f>
        <v/>
      </c>
      <c r="AO9" s="10">
        <f>IF($A9="coa",1,0)</f>
        <v/>
      </c>
      <c r="AP9" s="41">
        <f>1/$F9</f>
        <v/>
      </c>
      <c r="AQ9" s="13">
        <f>$AF9/SUM($AF$5:$AF$13)</f>
        <v/>
      </c>
      <c r="AR9" s="41">
        <f>8.76/INDEX(PParVal,MATCH("ktoe_gwh",PParKey,0))/$E9</f>
        <v/>
      </c>
      <c r="AS9" s="41">
        <f>$Y9*Settings!$C$13</f>
        <v/>
      </c>
      <c r="AT9" s="95">
        <f>4*1.356E-06</f>
        <v/>
      </c>
      <c r="AU9" s="32">
        <f>IFERROR(INDEX(ECPCov,MATCH("ecs."&amp;"pow",ECPKey,0))*INDEX(ECPCov,MATCH("ecf."&amp;$A9,ECPKey,0)),0)</f>
        <v/>
      </c>
      <c r="AV9" s="32">
        <f>IFERROR(INDEX(ECPCov,MATCH("ees."&amp;"pow",ECPKey,0))*INDEX(ECPCov,MATCH("eef."&amp;$A9,ECPKey,0)),0)</f>
        <v/>
      </c>
      <c r="AW9" s="10">
        <f>IF(ISNUMBER(MATCH($A9,FuelKey,0)),1,0)</f>
        <v/>
      </c>
    </row>
    <row r="10">
      <c r="A10" s="46" t="inlineStr">
        <is>
          <t>sol</t>
        </is>
      </c>
      <c r="B10" s="41">
        <f>INDEX(PTechVal,MATCH($A10,PTechKey,0),MATCH("name",PTechHdr,0))&amp;""</f>
        <v/>
      </c>
      <c r="C10" s="40">
        <f>INDEX(PTechVal,MATCH($A10,PTechKey,0),MATCH("cax0_usd_per_kw",PTechHdr,0))</f>
        <v/>
      </c>
      <c r="D10" s="10">
        <f>INDEX(PTechVal,MATCH($A10,PTechKey,0),MATCH("life_years",PTechHdr,0))</f>
        <v/>
      </c>
      <c r="E10" s="32">
        <f>INDEX(PTechVal,MATCH($A10,PTechKey,0),MATCH("efficiency",PTechHdr,0))</f>
        <v/>
      </c>
      <c r="F10" s="32">
        <f>INDEX(PTechVal,MATCH($A10,PTechKey,0),MATCH("capacity_factor",PTechHdr,0))</f>
        <v/>
      </c>
      <c r="G10" s="13">
        <f>INDEX(PTechVal,MATCH($A10,PTechKey,0),MATCH("wacc",PTechHdr,0))</f>
        <v/>
      </c>
      <c r="H10" s="41">
        <f>INDEX(PTechVal,MATCH($A10,PTechKey,0),MATCH("dtc_usd_per_kw",PTechHdr,0))</f>
        <v/>
      </c>
      <c r="I10" s="41">
        <f>INDEX(PTechVal,MATCH($A10,PTechKey,0),MATCH("tcx_usd_per_kw",PTechHdr,0))</f>
        <v/>
      </c>
      <c r="J10" s="41">
        <f>INDEX(PTechVal,MATCH($A10,PTechKey,0),MATCH("opf_usd_per_kwh",PTechHdr,0))</f>
        <v/>
      </c>
      <c r="K10" s="41">
        <f>INDEX(PTechVal,MATCH($A10,PTechKey,0),MATCH("vop_usd_per_kwh",PTechHdr,0))</f>
        <v/>
      </c>
      <c r="L10" s="41">
        <f>INDEX(PTechVal,MATCH($A10,PTechKey,0),MATCH("fuel_fixed_usd_per_kwh",PTechHdr,0))</f>
        <v/>
      </c>
      <c r="M10" s="41">
        <f>INDEX(PTechVal,MATCH($A10,PTechKey,0),MATCH("rns_usd_per_kwh",PTechHdr,0))</f>
        <v/>
      </c>
      <c r="N10" s="41">
        <f>INDEX(PTechVal,MATCH($A10,PTechKey,0),MATCH("price_code",PTechHdr,0))&amp;""</f>
        <v/>
      </c>
      <c r="O10" s="10">
        <f>INDEX(PTechVal,MATCH($A10,PTechKey,0),MATCH("vre",PTechHdr,0))</f>
        <v/>
      </c>
      <c r="P10" s="10">
        <f>INDEX(PTechVal,MATCH($A10,PTechKey,0),MATCH("vre_share",PTechHdr,0))</f>
        <v/>
      </c>
      <c r="Q10" s="32">
        <f>(1-(1+$G10)^-$D10)/(1-(1+$G10)^-1)</f>
        <v/>
      </c>
      <c r="R10" s="41">
        <f>(1/$D10+$G10/2)/($F10*8760)</f>
        <v/>
      </c>
      <c r="S10" s="41">
        <f>$H10/$D10/($F10*8760)+$J10</f>
        <v/>
      </c>
      <c r="T10" s="41">
        <f>1/($F10*8760*$Q10)</f>
        <v/>
      </c>
      <c r="U10" s="41">
        <f>($H10+$I10)*$T10+$J10+$M10</f>
        <v/>
      </c>
      <c r="V10" s="41">
        <f>$K10+$L10</f>
        <v/>
      </c>
      <c r="W10" s="41">
        <f>IF($N10="",0,0.0036/$E10)</f>
        <v/>
      </c>
      <c r="X10" s="10">
        <f>IF($N10="",1,INDEX(Inputs_prices!$E$7:$E$18,MATCH($N10,Inputs_prices!$A$7:$A$18,0)))</f>
        <v/>
      </c>
      <c r="Y10" s="41">
        <f>IFERROR(INDEX(EFVal,MATCH(Settings!$C$4&amp;"|"&amp;$A10&amp;"|pow",EFKey,0)),0)</f>
        <v/>
      </c>
      <c r="Z10" s="41">
        <f>$Y10*$W10</f>
        <v/>
      </c>
      <c r="AA10" s="10">
        <f>IF($N10="",1,INDEX(Mapping!$H$30:$H$37,MATCH($A10,FuelKey,0)))</f>
        <v/>
      </c>
      <c r="AB10" s="10">
        <f>IF($N10="",1,INDEX(Mapping!$E$50:$E$63,MATCH($N10,Mapping!$A$50:$A$63,0)))</f>
        <v/>
      </c>
      <c r="AC10" s="23">
        <f>IF($N10="",1,INDEX(Mapping!$G$30:$G$37,MATCH($A10,FuelKey,0)))</f>
        <v/>
      </c>
      <c r="AD10" s="41">
        <f>$W10/$AC10</f>
        <v/>
      </c>
      <c r="AE10" s="43">
        <f>INDEX(PTechVal,MATCH($A10,PTechKey,0),MATCH("cap0_mw",PTechHdr,0))</f>
        <v/>
      </c>
      <c r="AF10" s="43">
        <f>INDEX(PTechVal,MATCH($A10,PTechKey,0),MATCH("gen0_mwy",PTechHdr,0))</f>
        <v/>
      </c>
      <c r="AG10" s="41">
        <f>INDEX(PTechVal,MATCH($A10,PTechKey,0),MATCH("retire_rate",PTechHdr,0))</f>
        <v/>
      </c>
      <c r="AH10" s="35">
        <f>INDEX(PTechVal,MATCH($A10,PTechKey,0),MATCH("invest_permitted",PTechHdr,0))&amp;""</f>
        <v/>
      </c>
      <c r="AI10" s="10">
        <f>INDEX(PTechVal,MATCH($A10,PTechKey,0),MATCH("invest_start",PTechHdr,0))</f>
        <v/>
      </c>
      <c r="AJ10" s="13">
        <f>INDEX(PTechVal,MATCH($A10,PTechKey,0),MATCH("scaleup_rate",PTechHdr,0))</f>
        <v/>
      </c>
      <c r="AK10" s="35">
        <f>INDEX(PTechVal,MATCH($A10,PTechKey,0),MATCH("dispatch",PTechHdr,0))&amp;""</f>
        <v/>
      </c>
      <c r="AL10" s="35">
        <f>INDEX(PTechVal,MATCH($A10,PTechKey,0),MATCH("planned_retirement",PTechHdr,0))&amp;""</f>
        <v/>
      </c>
      <c r="AM10" s="10">
        <f>IF($AL10="Yes",1,0)</f>
        <v/>
      </c>
      <c r="AN10" s="10">
        <f>IF($AK10="cg",1,0)</f>
        <v/>
      </c>
      <c r="AO10" s="10">
        <f>IF($A10="coa",1,0)</f>
        <v/>
      </c>
      <c r="AP10" s="41">
        <f>1/$F10</f>
        <v/>
      </c>
      <c r="AQ10" s="13">
        <f>$AF10/SUM($AF$5:$AF$13)</f>
        <v/>
      </c>
      <c r="AR10" s="41">
        <f>8.76/INDEX(PParVal,MATCH("ktoe_gwh",PParKey,0))/$E10</f>
        <v/>
      </c>
      <c r="AS10" s="41">
        <f>$Y10*Settings!$C$13</f>
        <v/>
      </c>
      <c r="AT10" s="95">
        <f>5*1.356E-06</f>
        <v/>
      </c>
      <c r="AU10" s="32">
        <f>IFERROR(INDEX(ECPCov,MATCH("ecs."&amp;"pow",ECPKey,0))*INDEX(ECPCov,MATCH("ecf."&amp;$A10,ECPKey,0)),0)</f>
        <v/>
      </c>
      <c r="AV10" s="32">
        <f>IFERROR(INDEX(ECPCov,MATCH("ees."&amp;"pow",ECPKey,0))*INDEX(ECPCov,MATCH("eef."&amp;$A10,ECPKey,0)),0)</f>
        <v/>
      </c>
      <c r="AW10" s="10">
        <f>IF(ISNUMBER(MATCH($A10,FuelKey,0)),1,0)</f>
        <v/>
      </c>
    </row>
    <row r="11">
      <c r="A11" s="46" t="inlineStr">
        <is>
          <t>hyd</t>
        </is>
      </c>
      <c r="B11" s="41">
        <f>INDEX(PTechVal,MATCH($A11,PTechKey,0),MATCH("name",PTechHdr,0))&amp;""</f>
        <v/>
      </c>
      <c r="C11" s="40">
        <f>INDEX(PTechVal,MATCH($A11,PTechKey,0),MATCH("cax0_usd_per_kw",PTechHdr,0))</f>
        <v/>
      </c>
      <c r="D11" s="10">
        <f>INDEX(PTechVal,MATCH($A11,PTechKey,0),MATCH("life_years",PTechHdr,0))</f>
        <v/>
      </c>
      <c r="E11" s="32">
        <f>INDEX(PTechVal,MATCH($A11,PTechKey,0),MATCH("efficiency",PTechHdr,0))</f>
        <v/>
      </c>
      <c r="F11" s="32">
        <f>INDEX(PTechVal,MATCH($A11,PTechKey,0),MATCH("capacity_factor",PTechHdr,0))</f>
        <v/>
      </c>
      <c r="G11" s="13">
        <f>INDEX(PTechVal,MATCH($A11,PTechKey,0),MATCH("wacc",PTechHdr,0))</f>
        <v/>
      </c>
      <c r="H11" s="41">
        <f>INDEX(PTechVal,MATCH($A11,PTechKey,0),MATCH("dtc_usd_per_kw",PTechHdr,0))</f>
        <v/>
      </c>
      <c r="I11" s="41">
        <f>INDEX(PTechVal,MATCH($A11,PTechKey,0),MATCH("tcx_usd_per_kw",PTechHdr,0))</f>
        <v/>
      </c>
      <c r="J11" s="41">
        <f>INDEX(PTechVal,MATCH($A11,PTechKey,0),MATCH("opf_usd_per_kwh",PTechHdr,0))</f>
        <v/>
      </c>
      <c r="K11" s="41">
        <f>INDEX(PTechVal,MATCH($A11,PTechKey,0),MATCH("vop_usd_per_kwh",PTechHdr,0))</f>
        <v/>
      </c>
      <c r="L11" s="41">
        <f>INDEX(PTechVal,MATCH($A11,PTechKey,0),MATCH("fuel_fixed_usd_per_kwh",PTechHdr,0))</f>
        <v/>
      </c>
      <c r="M11" s="41">
        <f>INDEX(PTechVal,MATCH($A11,PTechKey,0),MATCH("rns_usd_per_kwh",PTechHdr,0))</f>
        <v/>
      </c>
      <c r="N11" s="41">
        <f>INDEX(PTechVal,MATCH($A11,PTechKey,0),MATCH("price_code",PTechHdr,0))&amp;""</f>
        <v/>
      </c>
      <c r="O11" s="10">
        <f>INDEX(PTechVal,MATCH($A11,PTechKey,0),MATCH("vre",PTechHdr,0))</f>
        <v/>
      </c>
      <c r="P11" s="10">
        <f>INDEX(PTechVal,MATCH($A11,PTechKey,0),MATCH("vre_share",PTechHdr,0))</f>
        <v/>
      </c>
      <c r="Q11" s="32">
        <f>(1-(1+$G11)^-$D11)/(1-(1+$G11)^-1)</f>
        <v/>
      </c>
      <c r="R11" s="41">
        <f>(1/$D11+$G11/2)/($F11*8760)</f>
        <v/>
      </c>
      <c r="S11" s="41">
        <f>$H11/$D11/($F11*8760)+$J11</f>
        <v/>
      </c>
      <c r="T11" s="41">
        <f>1/($F11*8760*$Q11)</f>
        <v/>
      </c>
      <c r="U11" s="41">
        <f>($H11+$I11)*$T11+$J11+$M11</f>
        <v/>
      </c>
      <c r="V11" s="41">
        <f>$K11+$L11</f>
        <v/>
      </c>
      <c r="W11" s="41">
        <f>IF($N11="",0,0.0036/$E11)</f>
        <v/>
      </c>
      <c r="X11" s="10">
        <f>IF($N11="",1,INDEX(Inputs_prices!$E$7:$E$18,MATCH($N11,Inputs_prices!$A$7:$A$18,0)))</f>
        <v/>
      </c>
      <c r="Y11" s="41">
        <f>IFERROR(INDEX(EFVal,MATCH(Settings!$C$4&amp;"|"&amp;$A11&amp;"|pow",EFKey,0)),0)</f>
        <v/>
      </c>
      <c r="Z11" s="41">
        <f>$Y11*$W11</f>
        <v/>
      </c>
      <c r="AA11" s="10">
        <f>IF($N11="",1,INDEX(Mapping!$H$30:$H$37,MATCH($A11,FuelKey,0)))</f>
        <v/>
      </c>
      <c r="AB11" s="10">
        <f>IF($N11="",1,INDEX(Mapping!$E$50:$E$63,MATCH($N11,Mapping!$A$50:$A$63,0)))</f>
        <v/>
      </c>
      <c r="AC11" s="23">
        <f>IF($N11="",1,INDEX(Mapping!$G$30:$G$37,MATCH($A11,FuelKey,0)))</f>
        <v/>
      </c>
      <c r="AD11" s="41">
        <f>$W11/$AC11</f>
        <v/>
      </c>
      <c r="AE11" s="43">
        <f>INDEX(PTechVal,MATCH($A11,PTechKey,0),MATCH("cap0_mw",PTechHdr,0))</f>
        <v/>
      </c>
      <c r="AF11" s="43">
        <f>INDEX(PTechVal,MATCH($A11,PTechKey,0),MATCH("gen0_mwy",PTechHdr,0))</f>
        <v/>
      </c>
      <c r="AG11" s="41">
        <f>INDEX(PTechVal,MATCH($A11,PTechKey,0),MATCH("retire_rate",PTechHdr,0))</f>
        <v/>
      </c>
      <c r="AH11" s="35">
        <f>INDEX(PTechVal,MATCH($A11,PTechKey,0),MATCH("invest_permitted",PTechHdr,0))&amp;""</f>
        <v/>
      </c>
      <c r="AI11" s="10">
        <f>INDEX(PTechVal,MATCH($A11,PTechKey,0),MATCH("invest_start",PTechHdr,0))</f>
        <v/>
      </c>
      <c r="AJ11" s="13">
        <f>INDEX(PTechVal,MATCH($A11,PTechKey,0),MATCH("scaleup_rate",PTechHdr,0))</f>
        <v/>
      </c>
      <c r="AK11" s="35">
        <f>INDEX(PTechVal,MATCH($A11,PTechKey,0),MATCH("dispatch",PTechHdr,0))&amp;""</f>
        <v/>
      </c>
      <c r="AL11" s="35">
        <f>INDEX(PTechVal,MATCH($A11,PTechKey,0),MATCH("planned_retirement",PTechHdr,0))&amp;""</f>
        <v/>
      </c>
      <c r="AM11" s="10">
        <f>IF($AL11="Yes",1,0)</f>
        <v/>
      </c>
      <c r="AN11" s="10">
        <f>IF($AK11="cg",1,0)</f>
        <v/>
      </c>
      <c r="AO11" s="10">
        <f>IF($A11="coa",1,0)</f>
        <v/>
      </c>
      <c r="AP11" s="41">
        <f>1/$F11</f>
        <v/>
      </c>
      <c r="AQ11" s="13">
        <f>$AF11/SUM($AF$5:$AF$13)</f>
        <v/>
      </c>
      <c r="AR11" s="41">
        <f>8.76/INDEX(PParVal,MATCH("ktoe_gwh",PParKey,0))/$E11</f>
        <v/>
      </c>
      <c r="AS11" s="41">
        <f>$Y11*Settings!$C$13</f>
        <v/>
      </c>
      <c r="AT11" s="95">
        <f>6*1.356E-06</f>
        <v/>
      </c>
      <c r="AU11" s="32">
        <f>IFERROR(INDEX(ECPCov,MATCH("ecs."&amp;"pow",ECPKey,0))*INDEX(ECPCov,MATCH("ecf."&amp;$A11,ECPKey,0)),0)</f>
        <v/>
      </c>
      <c r="AV11" s="32">
        <f>IFERROR(INDEX(ECPCov,MATCH("ees."&amp;"pow",ECPKey,0))*INDEX(ECPCov,MATCH("eef."&amp;$A11,ECPKey,0)),0)</f>
        <v/>
      </c>
      <c r="AW11" s="10">
        <f>IF(ISNUMBER(MATCH($A11,FuelKey,0)),1,0)</f>
        <v/>
      </c>
    </row>
    <row r="12">
      <c r="A12" s="46" t="inlineStr">
        <is>
          <t>ore</t>
        </is>
      </c>
      <c r="B12" s="41">
        <f>INDEX(PTechVal,MATCH($A12,PTechKey,0),MATCH("name",PTechHdr,0))&amp;""</f>
        <v/>
      </c>
      <c r="C12" s="40">
        <f>INDEX(PTechVal,MATCH($A12,PTechKey,0),MATCH("cax0_usd_per_kw",PTechHdr,0))</f>
        <v/>
      </c>
      <c r="D12" s="10">
        <f>INDEX(PTechVal,MATCH($A12,PTechKey,0),MATCH("life_years",PTechHdr,0))</f>
        <v/>
      </c>
      <c r="E12" s="32">
        <f>INDEX(PTechVal,MATCH($A12,PTechKey,0),MATCH("efficiency",PTechHdr,0))</f>
        <v/>
      </c>
      <c r="F12" s="32">
        <f>INDEX(PTechVal,MATCH($A12,PTechKey,0),MATCH("capacity_factor",PTechHdr,0))</f>
        <v/>
      </c>
      <c r="G12" s="13">
        <f>INDEX(PTechVal,MATCH($A12,PTechKey,0),MATCH("wacc",PTechHdr,0))</f>
        <v/>
      </c>
      <c r="H12" s="41">
        <f>INDEX(PTechVal,MATCH($A12,PTechKey,0),MATCH("dtc_usd_per_kw",PTechHdr,0))</f>
        <v/>
      </c>
      <c r="I12" s="41">
        <f>INDEX(PTechVal,MATCH($A12,PTechKey,0),MATCH("tcx_usd_per_kw",PTechHdr,0))</f>
        <v/>
      </c>
      <c r="J12" s="41">
        <f>INDEX(PTechVal,MATCH($A12,PTechKey,0),MATCH("opf_usd_per_kwh",PTechHdr,0))</f>
        <v/>
      </c>
      <c r="K12" s="41">
        <f>INDEX(PTechVal,MATCH($A12,PTechKey,0),MATCH("vop_usd_per_kwh",PTechHdr,0))</f>
        <v/>
      </c>
      <c r="L12" s="41">
        <f>INDEX(PTechVal,MATCH($A12,PTechKey,0),MATCH("fuel_fixed_usd_per_kwh",PTechHdr,0))</f>
        <v/>
      </c>
      <c r="M12" s="41">
        <f>INDEX(PTechVal,MATCH($A12,PTechKey,0),MATCH("rns_usd_per_kwh",PTechHdr,0))</f>
        <v/>
      </c>
      <c r="N12" s="41">
        <f>INDEX(PTechVal,MATCH($A12,PTechKey,0),MATCH("price_code",PTechHdr,0))&amp;""</f>
        <v/>
      </c>
      <c r="O12" s="10">
        <f>INDEX(PTechVal,MATCH($A12,PTechKey,0),MATCH("vre",PTechHdr,0))</f>
        <v/>
      </c>
      <c r="P12" s="10">
        <f>INDEX(PTechVal,MATCH($A12,PTechKey,0),MATCH("vre_share",PTechHdr,0))</f>
        <v/>
      </c>
      <c r="Q12" s="32">
        <f>(1-(1+$G12)^-$D12)/(1-(1+$G12)^-1)</f>
        <v/>
      </c>
      <c r="R12" s="41">
        <f>(1/$D12+$G12/2)/($F12*8760)</f>
        <v/>
      </c>
      <c r="S12" s="41">
        <f>$H12/$D12/($F12*8760)+$J12</f>
        <v/>
      </c>
      <c r="T12" s="41">
        <f>1/($F12*8760*$Q12)</f>
        <v/>
      </c>
      <c r="U12" s="41">
        <f>($H12+$I12)*$T12+$J12+$M12</f>
        <v/>
      </c>
      <c r="V12" s="41">
        <f>$K12+$L12</f>
        <v/>
      </c>
      <c r="W12" s="41">
        <f>IF($N12="",0,0.0036/$E12)</f>
        <v/>
      </c>
      <c r="X12" s="10">
        <f>IF($N12="",1,INDEX(Inputs_prices!$E$7:$E$18,MATCH($N12,Inputs_prices!$A$7:$A$18,0)))</f>
        <v/>
      </c>
      <c r="Y12" s="41">
        <f>IFERROR(INDEX(EFVal,MATCH(Settings!$C$4&amp;"|"&amp;$A12&amp;"|pow",EFKey,0)),0)</f>
        <v/>
      </c>
      <c r="Z12" s="41">
        <f>$Y12*$W12</f>
        <v/>
      </c>
      <c r="AA12" s="10">
        <f>IF($N12="",1,INDEX(Mapping!$H$30:$H$37,MATCH($A12,FuelKey,0)))</f>
        <v/>
      </c>
      <c r="AB12" s="10">
        <f>IF($N12="",1,INDEX(Mapping!$E$50:$E$63,MATCH($N12,Mapping!$A$50:$A$63,0)))</f>
        <v/>
      </c>
      <c r="AC12" s="23">
        <f>IF($N12="",1,INDEX(Mapping!$G$30:$G$37,MATCH($A12,FuelKey,0)))</f>
        <v/>
      </c>
      <c r="AD12" s="41">
        <f>$W12/$AC12</f>
        <v/>
      </c>
      <c r="AE12" s="43">
        <f>INDEX(PTechVal,MATCH($A12,PTechKey,0),MATCH("cap0_mw",PTechHdr,0))</f>
        <v/>
      </c>
      <c r="AF12" s="43">
        <f>INDEX(PTechVal,MATCH($A12,PTechKey,0),MATCH("gen0_mwy",PTechHdr,0))</f>
        <v/>
      </c>
      <c r="AG12" s="41">
        <f>INDEX(PTechVal,MATCH($A12,PTechKey,0),MATCH("retire_rate",PTechHdr,0))</f>
        <v/>
      </c>
      <c r="AH12" s="35">
        <f>INDEX(PTechVal,MATCH($A12,PTechKey,0),MATCH("invest_permitted",PTechHdr,0))&amp;""</f>
        <v/>
      </c>
      <c r="AI12" s="10">
        <f>INDEX(PTechVal,MATCH($A12,PTechKey,0),MATCH("invest_start",PTechHdr,0))</f>
        <v/>
      </c>
      <c r="AJ12" s="13">
        <f>INDEX(PTechVal,MATCH($A12,PTechKey,0),MATCH("scaleup_rate",PTechHdr,0))</f>
        <v/>
      </c>
      <c r="AK12" s="35">
        <f>INDEX(PTechVal,MATCH($A12,PTechKey,0),MATCH("dispatch",PTechHdr,0))&amp;""</f>
        <v/>
      </c>
      <c r="AL12" s="35">
        <f>INDEX(PTechVal,MATCH($A12,PTechKey,0),MATCH("planned_retirement",PTechHdr,0))&amp;""</f>
        <v/>
      </c>
      <c r="AM12" s="10">
        <f>IF($AL12="Yes",1,0)</f>
        <v/>
      </c>
      <c r="AN12" s="10">
        <f>IF($AK12="cg",1,0)</f>
        <v/>
      </c>
      <c r="AO12" s="10">
        <f>IF($A12="coa",1,0)</f>
        <v/>
      </c>
      <c r="AP12" s="41">
        <f>1/$F12</f>
        <v/>
      </c>
      <c r="AQ12" s="13">
        <f>$AF12/SUM($AF$5:$AF$13)</f>
        <v/>
      </c>
      <c r="AR12" s="41">
        <f>8.76/INDEX(PParVal,MATCH("ktoe_gwh",PParKey,0))/$E12</f>
        <v/>
      </c>
      <c r="AS12" s="41">
        <f>$Y12*Settings!$C$13</f>
        <v/>
      </c>
      <c r="AT12" s="95">
        <f>7*1.356E-06</f>
        <v/>
      </c>
      <c r="AU12" s="32">
        <f>IFERROR(INDEX(ECPCov,MATCH("ecs."&amp;"pow",ECPKey,0))*INDEX(ECPCov,MATCH("ecf."&amp;$A12,ECPKey,0)),0)</f>
        <v/>
      </c>
      <c r="AV12" s="32">
        <f>IFERROR(INDEX(ECPCov,MATCH("ees."&amp;"pow",ECPKey,0))*INDEX(ECPCov,MATCH("eef."&amp;$A12,ECPKey,0)),0)</f>
        <v/>
      </c>
      <c r="AW12" s="10">
        <f>IF(ISNUMBER(MATCH($A12,FuelKey,0)),1,0)</f>
        <v/>
      </c>
    </row>
    <row r="13">
      <c r="A13" s="46" t="inlineStr">
        <is>
          <t>bio</t>
        </is>
      </c>
      <c r="B13" s="41">
        <f>INDEX(PTechVal,MATCH($A13,PTechKey,0),MATCH("name",PTechHdr,0))&amp;""</f>
        <v/>
      </c>
      <c r="C13" s="40">
        <f>INDEX(PTechVal,MATCH($A13,PTechKey,0),MATCH("cax0_usd_per_kw",PTechHdr,0))</f>
        <v/>
      </c>
      <c r="D13" s="10">
        <f>INDEX(PTechVal,MATCH($A13,PTechKey,0),MATCH("life_years",PTechHdr,0))</f>
        <v/>
      </c>
      <c r="E13" s="32">
        <f>INDEX(PTechVal,MATCH($A13,PTechKey,0),MATCH("efficiency",PTechHdr,0))</f>
        <v/>
      </c>
      <c r="F13" s="32">
        <f>INDEX(PTechVal,MATCH($A13,PTechKey,0),MATCH("capacity_factor",PTechHdr,0))</f>
        <v/>
      </c>
      <c r="G13" s="13">
        <f>INDEX(PTechVal,MATCH($A13,PTechKey,0),MATCH("wacc",PTechHdr,0))</f>
        <v/>
      </c>
      <c r="H13" s="41">
        <f>INDEX(PTechVal,MATCH($A13,PTechKey,0),MATCH("dtc_usd_per_kw",PTechHdr,0))</f>
        <v/>
      </c>
      <c r="I13" s="41">
        <f>INDEX(PTechVal,MATCH($A13,PTechKey,0),MATCH("tcx_usd_per_kw",PTechHdr,0))</f>
        <v/>
      </c>
      <c r="J13" s="41">
        <f>INDEX(PTechVal,MATCH($A13,PTechKey,0),MATCH("opf_usd_per_kwh",PTechHdr,0))</f>
        <v/>
      </c>
      <c r="K13" s="41">
        <f>INDEX(PTechVal,MATCH($A13,PTechKey,0),MATCH("vop_usd_per_kwh",PTechHdr,0))</f>
        <v/>
      </c>
      <c r="L13" s="41">
        <f>INDEX(PTechVal,MATCH($A13,PTechKey,0),MATCH("fuel_fixed_usd_per_kwh",PTechHdr,0))</f>
        <v/>
      </c>
      <c r="M13" s="41">
        <f>INDEX(PTechVal,MATCH($A13,PTechKey,0),MATCH("rns_usd_per_kwh",PTechHdr,0))</f>
        <v/>
      </c>
      <c r="N13" s="41">
        <f>INDEX(PTechVal,MATCH($A13,PTechKey,0),MATCH("price_code",PTechHdr,0))&amp;""</f>
        <v/>
      </c>
      <c r="O13" s="10">
        <f>INDEX(PTechVal,MATCH($A13,PTechKey,0),MATCH("vre",PTechHdr,0))</f>
        <v/>
      </c>
      <c r="P13" s="10">
        <f>INDEX(PTechVal,MATCH($A13,PTechKey,0),MATCH("vre_share",PTechHdr,0))</f>
        <v/>
      </c>
      <c r="Q13" s="32">
        <f>(1-(1+$G13)^-$D13)/(1-(1+$G13)^-1)</f>
        <v/>
      </c>
      <c r="R13" s="41">
        <f>(1/$D13+$G13/2)/($F13*8760)</f>
        <v/>
      </c>
      <c r="S13" s="41">
        <f>$H13/$D13/($F13*8760)+$J13</f>
        <v/>
      </c>
      <c r="T13" s="41">
        <f>1/($F13*8760*$Q13)</f>
        <v/>
      </c>
      <c r="U13" s="41">
        <f>($H13+$I13)*$T13+$J13+$M13</f>
        <v/>
      </c>
      <c r="V13" s="41">
        <f>$K13+$L13</f>
        <v/>
      </c>
      <c r="W13" s="41">
        <f>IF($N13="",0,0.0036/$E13)</f>
        <v/>
      </c>
      <c r="X13" s="10">
        <f>IF($N13="",1,INDEX(Inputs_prices!$E$7:$E$18,MATCH($N13,Inputs_prices!$A$7:$A$18,0)))</f>
        <v/>
      </c>
      <c r="Y13" s="41">
        <f>IFERROR(INDEX(EFVal,MATCH(Settings!$C$4&amp;"|"&amp;$A13&amp;"|pow",EFKey,0)),0)</f>
        <v/>
      </c>
      <c r="Z13" s="41">
        <f>$Y13*$W13</f>
        <v/>
      </c>
      <c r="AA13" s="10">
        <f>IF($N13="",1,INDEX(Mapping!$H$30:$H$37,MATCH($A13,FuelKey,0)))</f>
        <v/>
      </c>
      <c r="AB13" s="10">
        <f>IF($N13="",1,INDEX(Mapping!$E$50:$E$63,MATCH($N13,Mapping!$A$50:$A$63,0)))</f>
        <v/>
      </c>
      <c r="AC13" s="23">
        <f>IF($N13="",1,INDEX(Mapping!$G$30:$G$37,MATCH($A13,FuelKey,0)))</f>
        <v/>
      </c>
      <c r="AD13" s="41">
        <f>$W13/$AC13</f>
        <v/>
      </c>
      <c r="AE13" s="43">
        <f>INDEX(PTechVal,MATCH($A13,PTechKey,0),MATCH("cap0_mw",PTechHdr,0))</f>
        <v/>
      </c>
      <c r="AF13" s="43">
        <f>INDEX(PTechVal,MATCH($A13,PTechKey,0),MATCH("gen0_mwy",PTechHdr,0))</f>
        <v/>
      </c>
      <c r="AG13" s="41">
        <f>INDEX(PTechVal,MATCH($A13,PTechKey,0),MATCH("retire_rate",PTechHdr,0))</f>
        <v/>
      </c>
      <c r="AH13" s="35">
        <f>INDEX(PTechVal,MATCH($A13,PTechKey,0),MATCH("invest_permitted",PTechHdr,0))&amp;""</f>
        <v/>
      </c>
      <c r="AI13" s="10">
        <f>INDEX(PTechVal,MATCH($A13,PTechKey,0),MATCH("invest_start",PTechHdr,0))</f>
        <v/>
      </c>
      <c r="AJ13" s="13">
        <f>INDEX(PTechVal,MATCH($A13,PTechKey,0),MATCH("scaleup_rate",PTechHdr,0))</f>
        <v/>
      </c>
      <c r="AK13" s="35">
        <f>INDEX(PTechVal,MATCH($A13,PTechKey,0),MATCH("dispatch",PTechHdr,0))&amp;""</f>
        <v/>
      </c>
      <c r="AL13" s="35">
        <f>INDEX(PTechVal,MATCH($A13,PTechKey,0),MATCH("planned_retirement",PTechHdr,0))&amp;""</f>
        <v/>
      </c>
      <c r="AM13" s="10">
        <f>IF($AL13="Yes",1,0)</f>
        <v/>
      </c>
      <c r="AN13" s="10">
        <f>IF($AK13="cg",1,0)</f>
        <v/>
      </c>
      <c r="AO13" s="10">
        <f>IF($A13="coa",1,0)</f>
        <v/>
      </c>
      <c r="AP13" s="41">
        <f>1/$F13</f>
        <v/>
      </c>
      <c r="AQ13" s="13">
        <f>$AF13/SUM($AF$5:$AF$13)</f>
        <v/>
      </c>
      <c r="AR13" s="41">
        <f>8.76/INDEX(PParVal,MATCH("ktoe_gwh",PParKey,0))/$E13</f>
        <v/>
      </c>
      <c r="AS13" s="41">
        <f>$Y13*Settings!$C$13</f>
        <v/>
      </c>
      <c r="AT13" s="95">
        <f>8*1.356E-06</f>
        <v/>
      </c>
      <c r="AU13" s="32">
        <f>IFERROR(INDEX(ECPCov,MATCH("ecs."&amp;"pow",ECPKey,0))*INDEX(ECPCov,MATCH("ecf."&amp;$A13,ECPKey,0)),0)</f>
        <v/>
      </c>
      <c r="AV13" s="32">
        <f>IFERROR(INDEX(ECPCov,MATCH("ees."&amp;"pow",ECPKey,0))*INDEX(ECPCov,MATCH("eef."&amp;$A13,ECPKey,0)),0)</f>
        <v/>
      </c>
      <c r="AW13" s="10">
        <f>IF(ISNUMBER(MATCH($A13,FuelKey,0)),1,0)</f>
        <v/>
      </c>
    </row>
    <row r="15">
      <c r="A15" s="1" t="inlineStr">
        <is>
          <t>End-user groups (legacy G1 residential, G2 industrial)</t>
        </is>
      </c>
    </row>
    <row r="16">
      <c r="A16" s="1" t="inlineStr">
        <is>
          <t>Prices_dom row of the column year -&gt;</t>
        </is>
      </c>
      <c r="J16" s="10">
        <f>MATCH(Settings!$C$4&amp;J$18,PDomKey,0)</f>
        <v/>
      </c>
      <c r="K16" s="10">
        <f>MATCH(Settings!$C$4&amp;K$18,PDomKey,0)</f>
        <v/>
      </c>
      <c r="L16" s="10">
        <f>MATCH(Settings!$C$4&amp;L$18,PDomKey,0)</f>
        <v/>
      </c>
      <c r="M16" s="10">
        <f>MATCH(Settings!$C$4&amp;M$18,PDomKey,0)</f>
        <v/>
      </c>
    </row>
    <row r="17">
      <c r="A17" s="1" t="inlineStr">
        <is>
          <t>CPI index of the column year (ResultsYear = 1) -&gt;</t>
        </is>
      </c>
      <c r="J17" s="16">
        <f>CPIRes/INDEX(WEOVal,MATCH("USA|pcpi",WEOKey,0),MATCH(J$18,WEOYear,0))</f>
        <v/>
      </c>
      <c r="K17" s="16">
        <f>CPIRes/INDEX(WEOVal,MATCH("USA|pcpi",WEOKey,0),MATCH(K$18,WEOYear,0))</f>
        <v/>
      </c>
      <c r="L17" s="16">
        <f>CPIRes/INDEX(WEOVal,MATCH("USA|pcpi",WEOKey,0),MATCH(L$18,WEOYear,0))</f>
        <v/>
      </c>
      <c r="M17" s="16">
        <f>CPIRes/INDEX(WEOVal,MATCH("USA|pcpi",WEOKey,0),MATCH(M$18,WEOYear,0))</f>
        <v/>
      </c>
    </row>
    <row r="18" ht="48" customHeight="1">
      <c r="A18" s="79" t="inlineStr">
        <is>
          <t>User group</t>
        </is>
      </c>
      <c r="B18" s="79" t="inlineStr">
        <is>
          <t>Label</t>
        </is>
      </c>
      <c r="C18" s="79" t="inlineStr">
        <is>
          <t>Position</t>
        </is>
      </c>
      <c r="D18" s="79" t="inlineStr">
        <is>
          <t>Consumption: weight on total demand</t>
        </is>
      </c>
      <c r="E18" s="79" t="inlineStr">
        <is>
          <t>Consumption: weight on residential demand</t>
        </is>
      </c>
      <c r="F18" s="79" t="inlineStr">
        <is>
          <t>Transmission and distribution ($/kWh)</t>
        </is>
      </c>
      <c r="G18" s="79" t="inlineStr">
        <is>
          <t>Pass-through of supply-cost changes</t>
        </is>
      </c>
      <c r="H18" s="79" t="inlineStr">
        <is>
          <t>VAT rate, last historical year (data; blank = 0)</t>
        </is>
      </c>
      <c r="I18" s="79" t="inlineStr">
        <is>
          <t>VAT share of the price: VAT / (1 + VAT)</t>
        </is>
      </c>
      <c r="J18" s="89" t="n">
        <v>2021</v>
      </c>
      <c r="K18" s="89" t="n">
        <v>2022</v>
      </c>
      <c r="L18" s="89" t="n">
        <v>2023</v>
      </c>
      <c r="M18" s="89" t="n">
        <v>2024</v>
      </c>
    </row>
    <row r="19">
      <c r="A19" s="96" t="inlineStr">
        <is>
          <t>res</t>
        </is>
      </c>
      <c r="B19" s="96" t="inlineStr">
        <is>
          <t>Residential</t>
        </is>
      </c>
      <c r="C19" s="25" t="n">
        <v>1</v>
      </c>
      <c r="D19" s="25" t="n">
        <v>0</v>
      </c>
      <c r="E19" s="25" t="n">
        <v>1</v>
      </c>
      <c r="F19" s="16">
        <f>INDEX(PParVal,MATCH("tmc|res",PParKey,0))</f>
        <v/>
      </c>
      <c r="G19" s="16">
        <f>INDEX(PParVal,MATCH("pass",PParKey,0))</f>
        <v/>
      </c>
      <c r="H19" s="13">
        <f>IFERROR(INDEX(PDomVal,PDomLast,MATCH("mit.vatrate.ecy."&amp;$A19,PDomHdr,0))+0,0)</f>
        <v/>
      </c>
      <c r="I19" s="13">
        <f>$H19/(1+$H19)</f>
        <v/>
      </c>
      <c r="J19" s="16">
        <f>IFERROR(INDEX(PDomVal,J$16,MATCH("mit.rp.ecy."&amp;$A19,PDomHdr,0))+0,0)*J$17</f>
        <v/>
      </c>
      <c r="K19" s="16">
        <f>IFERROR(INDEX(PDomVal,K$16,MATCH("mit.rp.ecy."&amp;$A19,PDomHdr,0))+0,0)*K$17</f>
        <v/>
      </c>
      <c r="L19" s="16">
        <f>IFERROR(INDEX(PDomVal,L$16,MATCH("mit.rp.ecy."&amp;$A19,PDomHdr,0))+0,0)*L$17</f>
        <v/>
      </c>
      <c r="M19" s="16">
        <f>IFERROR(INDEX(PDomVal,M$16,MATCH("mit.rp.ecy."&amp;$A19,PDomHdr,0))+0,0)*M$17</f>
        <v/>
      </c>
    </row>
    <row r="20">
      <c r="A20" s="96" t="inlineStr">
        <is>
          <t>ind</t>
        </is>
      </c>
      <c r="B20" s="96" t="inlineStr">
        <is>
          <t>Industry</t>
        </is>
      </c>
      <c r="C20" s="25" t="n">
        <v>2</v>
      </c>
      <c r="D20" s="25" t="n">
        <v>1</v>
      </c>
      <c r="E20" s="25" t="n">
        <v>-1</v>
      </c>
      <c r="F20" s="16">
        <f>INDEX(PParVal,MATCH("tmc|ind",PParKey,0))</f>
        <v/>
      </c>
      <c r="G20" s="16">
        <f>INDEX(PParVal,MATCH("pass",PParKey,0))</f>
        <v/>
      </c>
      <c r="H20" s="13">
        <f>IFERROR(INDEX(PDomVal,PDomLast,MATCH("mit.vatrate.ecy."&amp;$A20,PDomHdr,0))+0,0)</f>
        <v/>
      </c>
      <c r="I20" s="13">
        <f>$H20/(1+$H20)</f>
        <v/>
      </c>
      <c r="J20" s="16">
        <f>IFERROR(INDEX(PDomVal,J$16,MATCH("mit.rp.ecy."&amp;$A20,PDomHdr,0))+0,0)*J$17</f>
        <v/>
      </c>
      <c r="K20" s="16">
        <f>IFERROR(INDEX(PDomVal,K$16,MATCH("mit.rp.ecy."&amp;$A20,PDomHdr,0))+0,0)*K$17</f>
        <v/>
      </c>
      <c r="L20" s="16">
        <f>IFERROR(INDEX(PDomVal,L$16,MATCH("mit.rp.ecy."&amp;$A20,PDomHdr,0))+0,0)*L$17</f>
        <v/>
      </c>
      <c r="M20" s="16">
        <f>IFERROR(INDEX(PDomVal,M$16,MATCH("mit.rp.ecy."&amp;$A20,PDomHdr,0))+0,0)*M$17</f>
        <v/>
      </c>
    </row>
    <row r="27">
      <c r="A27" s="1" t="inlineStr">
        <is>
          <t>Power demand groups (legacy H1; elasticities from sheet Elasticities, fuel ecy, by income group)</t>
        </is>
      </c>
    </row>
    <row r="28">
      <c r="A28" s="79" t="inlineStr">
        <is>
          <t>Demand group</t>
        </is>
      </c>
      <c r="B28" s="79" t="inlineStr">
        <is>
          <t>Label</t>
        </is>
      </c>
      <c r="C28" s="79" t="inlineStr">
        <is>
          <t>Position</t>
        </is>
      </c>
      <c r="D28" s="79" t="inlineStr">
        <is>
          <t>Price weight on the residential price (transport 0.5; industry, services 0)</t>
        </is>
      </c>
      <c r="E28" s="79" t="inlineStr">
        <is>
          <t>GDP elasticity eps_Y</t>
        </is>
      </c>
      <c r="F28" s="79" t="inlineStr">
        <is>
          <t>Usage elasticity eps_U</t>
        </is>
      </c>
      <c r="G28" s="79" t="inlineStr">
        <is>
          <t>Efficiency elasticity eps_F</t>
        </is>
      </c>
      <c r="H28" s="79" t="inlineStr">
        <is>
          <t>Autonomous efficiency gain alpha</t>
        </is>
      </c>
      <c r="I28" s="79" t="inlineStr">
        <is>
          <t>Efficiency multiple (1 / (1 + alpha + additional efficiency))^(1 + eps_U)</t>
        </is>
      </c>
      <c r="J28" s="79" t="inlineStr">
        <is>
          <t>Total price elasticity eps_U + eps_F + eps_U x eps_F (legacy row 3679)</t>
        </is>
      </c>
      <c r="K28" s="79" t="inlineStr">
        <is>
          <t>Price of 2021 (real $/kWh; weighted)</t>
        </is>
      </c>
    </row>
    <row r="29">
      <c r="A29" s="96" t="inlineStr">
        <is>
          <t>tra</t>
        </is>
      </c>
      <c r="B29" s="96" t="inlineStr">
        <is>
          <t>Transport</t>
        </is>
      </c>
      <c r="C29" s="10" t="n">
        <v>1</v>
      </c>
      <c r="D29" s="96" t="n">
        <v>0.5</v>
      </c>
      <c r="E29" s="16">
        <f>INDEX(ElaVal,MATCH("inc|ecy|"&amp;$A29,ElaKey,0),MATCH(Settings!$C$6,ElaGroup,0))</f>
        <v/>
      </c>
      <c r="F29" s="16">
        <f>INDEX(ElaVal,MATCH("usg|ecy|"&amp;$A29,ElaKey,0),MATCH(Settings!$C$6,ElaGroup,0))</f>
        <v/>
      </c>
      <c r="G29" s="16">
        <f>INDEX(ElaVal,MATCH("eff|ecy|"&amp;$A29,ElaKey,0),MATCH(Settings!$C$6,ElaGroup,0))</f>
        <v/>
      </c>
      <c r="H29" s="16">
        <f>INDEX(ElaVal,MATCH("aei|ecy|"&amp;$A29,ElaKey,0),MATCH(Settings!$C$6,ElaGroup,0))</f>
        <v/>
      </c>
      <c r="I29" s="16">
        <f>(1/(1+$H29+INDEX(PParVal,MATCH("extra_eff",PParKey,0))))^(1+$F29)</f>
        <v/>
      </c>
      <c r="J29" s="16">
        <f>$F29+$G29+$F29*$G29</f>
        <v/>
      </c>
      <c r="K29" s="16">
        <f>$D29*$J$19+(1-$D29)*$J$20</f>
        <v/>
      </c>
    </row>
    <row r="30">
      <c r="A30" s="96" t="inlineStr">
        <is>
          <t>res</t>
        </is>
      </c>
      <c r="B30" s="96" t="inlineStr">
        <is>
          <t>Residential</t>
        </is>
      </c>
      <c r="C30" s="10" t="n">
        <v>2</v>
      </c>
      <c r="D30" s="96" t="n">
        <v>1</v>
      </c>
      <c r="E30" s="16">
        <f>INDEX(ElaVal,MATCH("inc|ecy|"&amp;$A30,ElaKey,0),MATCH(Settings!$C$6,ElaGroup,0))</f>
        <v/>
      </c>
      <c r="F30" s="16">
        <f>INDEX(ElaVal,MATCH("usg|ecy|"&amp;$A30,ElaKey,0),MATCH(Settings!$C$6,ElaGroup,0))</f>
        <v/>
      </c>
      <c r="G30" s="16">
        <f>INDEX(ElaVal,MATCH("eff|ecy|"&amp;$A30,ElaKey,0),MATCH(Settings!$C$6,ElaGroup,0))</f>
        <v/>
      </c>
      <c r="H30" s="16">
        <f>INDEX(ElaVal,MATCH("aei|ecy|"&amp;$A30,ElaKey,0),MATCH(Settings!$C$6,ElaGroup,0))</f>
        <v/>
      </c>
      <c r="I30" s="16">
        <f>(1/(1+$H30+INDEX(PParVal,MATCH("extra_eff",PParKey,0))))^(1+$F30)</f>
        <v/>
      </c>
      <c r="J30" s="16">
        <f>$F30+$G30+$F30*$G30</f>
        <v/>
      </c>
      <c r="K30" s="16">
        <f>$D30*$J$19+(1-$D30)*$J$20</f>
        <v/>
      </c>
    </row>
    <row r="31">
      <c r="A31" s="96" t="inlineStr">
        <is>
          <t>ind</t>
        </is>
      </c>
      <c r="B31" s="96" t="inlineStr">
        <is>
          <t>Industry</t>
        </is>
      </c>
      <c r="C31" s="10" t="n">
        <v>3</v>
      </c>
      <c r="D31" s="96" t="n">
        <v>0</v>
      </c>
      <c r="E31" s="16">
        <f>INDEX(ElaVal,MATCH("inc|ecy|"&amp;$A31,ElaKey,0),MATCH(Settings!$C$6,ElaGroup,0))</f>
        <v/>
      </c>
      <c r="F31" s="16">
        <f>INDEX(ElaVal,MATCH("usg|ecy|"&amp;$A31,ElaKey,0),MATCH(Settings!$C$6,ElaGroup,0))</f>
        <v/>
      </c>
      <c r="G31" s="16">
        <f>INDEX(ElaVal,MATCH("eff|ecy|"&amp;$A31,ElaKey,0),MATCH(Settings!$C$6,ElaGroup,0))</f>
        <v/>
      </c>
      <c r="H31" s="16">
        <f>INDEX(ElaVal,MATCH("aei|ecy|"&amp;$A31,ElaKey,0),MATCH(Settings!$C$6,ElaGroup,0))</f>
        <v/>
      </c>
      <c r="I31" s="16">
        <f>(1/(1+$H31+INDEX(PParVal,MATCH("extra_eff",PParKey,0))))^(1+$F31)</f>
        <v/>
      </c>
      <c r="J31" s="16">
        <f>$F31+$G31+$F31*$G31</f>
        <v/>
      </c>
      <c r="K31" s="16">
        <f>$D31*$J$19+(1-$D31)*$J$20</f>
        <v/>
      </c>
    </row>
    <row r="32">
      <c r="A32" s="96" t="inlineStr">
        <is>
          <t>srv</t>
        </is>
      </c>
      <c r="B32" s="96" t="inlineStr">
        <is>
          <t>Services</t>
        </is>
      </c>
      <c r="C32" s="10" t="n">
        <v>4</v>
      </c>
      <c r="D32" s="96" t="n">
        <v>0</v>
      </c>
      <c r="E32" s="16">
        <f>INDEX(ElaVal,MATCH("inc|ecy|"&amp;$A32,ElaKey,0),MATCH(Settings!$C$6,ElaGroup,0))</f>
        <v/>
      </c>
      <c r="F32" s="16">
        <f>INDEX(ElaVal,MATCH("usg|ecy|"&amp;$A32,ElaKey,0),MATCH(Settings!$C$6,ElaGroup,0))</f>
        <v/>
      </c>
      <c r="G32" s="16">
        <f>INDEX(ElaVal,MATCH("eff|ecy|"&amp;$A32,ElaKey,0),MATCH(Settings!$C$6,ElaGroup,0))</f>
        <v/>
      </c>
      <c r="H32" s="16">
        <f>INDEX(ElaVal,MATCH("aei|ecy|"&amp;$A32,ElaKey,0),MATCH(Settings!$C$6,ElaGroup,0))</f>
        <v/>
      </c>
      <c r="I32" s="16">
        <f>(1/(1+$H32+INDEX(PParVal,MATCH("extra_eff",PParKey,0))))^(1+$F32)</f>
        <v/>
      </c>
      <c r="J32" s="16">
        <f>$F32+$G32+$F32*$G32</f>
        <v/>
      </c>
      <c r="K32" s="16">
        <f>$D32*$J$19+(1-$D32)*$J$20</f>
        <v/>
      </c>
    </row>
    <row r="34">
      <c r="A34" s="1" t="inlineStr">
        <is>
          <t>Power demand by subsector, base year (legacy H3; data sheet PowerDemand)</t>
        </is>
      </c>
    </row>
    <row r="35">
      <c r="A35" s="79" t="inlineStr">
        <is>
          <t>Subsector</t>
        </is>
      </c>
      <c r="B35" s="79" t="inlineStr">
        <is>
          <t>Label</t>
        </is>
      </c>
      <c r="C35" s="79" t="inlineStr">
        <is>
          <t>Demand group</t>
        </is>
      </c>
      <c r="D35" s="79" t="inlineStr">
        <is>
          <t>Demand-group position</t>
        </is>
      </c>
      <c r="E35" s="79" t="inlineStr">
        <is>
          <t>Electricity demand, base year (ktoe)</t>
        </is>
      </c>
    </row>
    <row r="36">
      <c r="A36" s="97" t="inlineStr">
        <is>
          <t>rod</t>
        </is>
      </c>
      <c r="B36" s="40" t="inlineStr">
        <is>
          <t>Road</t>
        </is>
      </c>
      <c r="C36" s="97" t="inlineStr">
        <is>
          <t>tra</t>
        </is>
      </c>
      <c r="D36" s="10">
        <f>MATCH($C36,$A$29:$A$32,0)</f>
        <v/>
      </c>
      <c r="E36" s="40">
        <f>INDEX(PowerDemand!$C$4:$C$100,MATCH($A36,PowerDemand!$A$4:$A$100,0))</f>
        <v/>
      </c>
    </row>
    <row r="37">
      <c r="A37" s="97" t="inlineStr">
        <is>
          <t>ral</t>
        </is>
      </c>
      <c r="B37" s="40" t="inlineStr">
        <is>
          <t>Rail</t>
        </is>
      </c>
      <c r="C37" s="97" t="inlineStr">
        <is>
          <t>tra</t>
        </is>
      </c>
      <c r="D37" s="10">
        <f>MATCH($C37,$A$29:$A$32,0)</f>
        <v/>
      </c>
      <c r="E37" s="40">
        <f>INDEX(PowerDemand!$C$4:$C$100,MATCH($A37,PowerDemand!$A$4:$A$100,0))</f>
        <v/>
      </c>
    </row>
    <row r="38">
      <c r="A38" s="97" t="inlineStr">
        <is>
          <t>avi</t>
        </is>
      </c>
      <c r="B38" s="40" t="inlineStr">
        <is>
          <t>Domestic aviation</t>
        </is>
      </c>
      <c r="C38" s="97" t="inlineStr">
        <is>
          <t>tra</t>
        </is>
      </c>
      <c r="D38" s="10">
        <f>MATCH($C38,$A$29:$A$32,0)</f>
        <v/>
      </c>
      <c r="E38" s="40">
        <f>INDEX(PowerDemand!$C$4:$C$100,MATCH($A38,PowerDemand!$A$4:$A$100,0))</f>
        <v/>
      </c>
    </row>
    <row r="39">
      <c r="A39" s="97" t="inlineStr">
        <is>
          <t>nav</t>
        </is>
      </c>
      <c r="B39" s="40" t="inlineStr">
        <is>
          <t>Domestic navigation</t>
        </is>
      </c>
      <c r="C39" s="97" t="inlineStr">
        <is>
          <t>tra</t>
        </is>
      </c>
      <c r="D39" s="10">
        <f>MATCH($C39,$A$29:$A$32,0)</f>
        <v/>
      </c>
      <c r="E39" s="40">
        <f>INDEX(PowerDemand!$C$4:$C$100,MATCH($A39,PowerDemand!$A$4:$A$100,0))</f>
        <v/>
      </c>
    </row>
    <row r="40">
      <c r="A40" s="97" t="inlineStr">
        <is>
          <t>res</t>
        </is>
      </c>
      <c r="B40" s="40" t="inlineStr">
        <is>
          <t>Residential</t>
        </is>
      </c>
      <c r="C40" s="97" t="inlineStr">
        <is>
          <t>res</t>
        </is>
      </c>
      <c r="D40" s="10">
        <f>MATCH($C40,$A$29:$A$32,0)</f>
        <v/>
      </c>
      <c r="E40" s="40">
        <f>INDEX(PowerDemand!$C$4:$C$100,MATCH($A40,PowerDemand!$A$4:$A$100,0))</f>
        <v/>
      </c>
    </row>
    <row r="41">
      <c r="A41" s="97" t="inlineStr">
        <is>
          <t>foo</t>
        </is>
      </c>
      <c r="B41" s="40" t="inlineStr">
        <is>
          <t>Food &amp; forestry</t>
        </is>
      </c>
      <c r="C41" s="97" t="inlineStr">
        <is>
          <t>ind</t>
        </is>
      </c>
      <c r="D41" s="10">
        <f>MATCH($C41,$A$29:$A$32,0)</f>
        <v/>
      </c>
      <c r="E41" s="40">
        <f>INDEX(PowerDemand!$C$4:$C$100,MATCH($A41,PowerDemand!$A$4:$A$100,0))</f>
        <v/>
      </c>
    </row>
    <row r="42">
      <c r="A42" s="97" t="inlineStr">
        <is>
          <t>srv</t>
        </is>
      </c>
      <c r="B42" s="40" t="inlineStr">
        <is>
          <t>Services (public &amp; private)</t>
        </is>
      </c>
      <c r="C42" s="97" t="inlineStr">
        <is>
          <t>srv</t>
        </is>
      </c>
      <c r="D42" s="10">
        <f>MATCH($C42,$A$29:$A$32,0)</f>
        <v/>
      </c>
      <c r="E42" s="40">
        <f>INDEX(PowerDemand!$C$4:$C$100,MATCH($A42,PowerDemand!$A$4:$A$100,0))</f>
        <v/>
      </c>
    </row>
    <row r="43">
      <c r="A43" s="97" t="inlineStr">
        <is>
          <t>mch</t>
        </is>
      </c>
      <c r="B43" s="40" t="inlineStr">
        <is>
          <t>Mining &amp; chemicals</t>
        </is>
      </c>
      <c r="C43" s="97" t="inlineStr">
        <is>
          <t>ind</t>
        </is>
      </c>
      <c r="D43" s="10">
        <f>MATCH($C43,$A$29:$A$32,0)</f>
        <v/>
      </c>
      <c r="E43" s="40">
        <f>INDEX(PowerDemand!$C$4:$C$100,MATCH($A43,PowerDemand!$A$4:$A$100,0))</f>
        <v/>
      </c>
    </row>
    <row r="44">
      <c r="A44" s="97" t="inlineStr">
        <is>
          <t>irn</t>
        </is>
      </c>
      <c r="B44" s="40" t="inlineStr">
        <is>
          <t>Iron &amp; steel</t>
        </is>
      </c>
      <c r="C44" s="97" t="inlineStr">
        <is>
          <t>ind</t>
        </is>
      </c>
      <c r="D44" s="10">
        <f>MATCH($C44,$A$29:$A$32,0)</f>
        <v/>
      </c>
      <c r="E44" s="40">
        <f>INDEX(PowerDemand!$C$4:$C$100,MATCH($A44,PowerDemand!$A$4:$A$100,0))</f>
        <v/>
      </c>
    </row>
    <row r="45">
      <c r="A45" s="97" t="inlineStr">
        <is>
          <t>nfm</t>
        </is>
      </c>
      <c r="B45" s="40" t="inlineStr">
        <is>
          <t>Other metals</t>
        </is>
      </c>
      <c r="C45" s="97" t="inlineStr">
        <is>
          <t>ind</t>
        </is>
      </c>
      <c r="D45" s="10">
        <f>MATCH($C45,$A$29:$A$32,0)</f>
        <v/>
      </c>
      <c r="E45" s="40">
        <f>INDEX(PowerDemand!$C$4:$C$100,MATCH($A45,PowerDemand!$A$4:$A$100,0))</f>
        <v/>
      </c>
    </row>
    <row r="46">
      <c r="A46" s="97" t="inlineStr">
        <is>
          <t>mac</t>
        </is>
      </c>
      <c r="B46" s="40" t="inlineStr">
        <is>
          <t>Machinery</t>
        </is>
      </c>
      <c r="C46" s="97" t="inlineStr">
        <is>
          <t>ind</t>
        </is>
      </c>
      <c r="D46" s="10">
        <f>MATCH($C46,$A$29:$A$32,0)</f>
        <v/>
      </c>
      <c r="E46" s="40">
        <f>INDEX(PowerDemand!$C$4:$C$100,MATCH($A46,PowerDemand!$A$4:$A$100,0))</f>
        <v/>
      </c>
    </row>
    <row r="47">
      <c r="A47" s="97" t="inlineStr">
        <is>
          <t>cem</t>
        </is>
      </c>
      <c r="B47" s="40" t="inlineStr">
        <is>
          <t>Cement</t>
        </is>
      </c>
      <c r="C47" s="97" t="inlineStr">
        <is>
          <t>ind</t>
        </is>
      </c>
      <c r="D47" s="10">
        <f>MATCH($C47,$A$29:$A$32,0)</f>
        <v/>
      </c>
      <c r="E47" s="40">
        <f>INDEX(PowerDemand!$C$4:$C$100,MATCH($A47,PowerDemand!$A$4:$A$100,0))</f>
        <v/>
      </c>
    </row>
    <row r="48">
      <c r="A48" s="97" t="inlineStr">
        <is>
          <t>omn</t>
        </is>
      </c>
      <c r="B48" s="40" t="inlineStr">
        <is>
          <t>Other manufacturing</t>
        </is>
      </c>
      <c r="C48" s="97" t="inlineStr">
        <is>
          <t>ind</t>
        </is>
      </c>
      <c r="D48" s="10">
        <f>MATCH($C48,$A$29:$A$32,0)</f>
        <v/>
      </c>
      <c r="E48" s="40">
        <f>INDEX(PowerDemand!$C$4:$C$100,MATCH($A48,PowerDemand!$A$4:$A$100,0))</f>
        <v/>
      </c>
    </row>
    <row r="49">
      <c r="A49" s="97" t="inlineStr">
        <is>
          <t>cst</t>
        </is>
      </c>
      <c r="B49" s="40" t="inlineStr">
        <is>
          <t>Construction</t>
        </is>
      </c>
      <c r="C49" s="97" t="inlineStr">
        <is>
          <t>ind</t>
        </is>
      </c>
      <c r="D49" s="10">
        <f>MATCH($C49,$A$29:$A$32,0)</f>
        <v/>
      </c>
      <c r="E49" s="40">
        <f>INDEX(PowerDemand!$C$4:$C$100,MATCH($A49,PowerDemand!$A$4:$A$100,0))</f>
        <v/>
      </c>
    </row>
    <row r="50">
      <c r="A50" s="97" t="inlineStr">
        <is>
          <t>oen</t>
        </is>
      </c>
      <c r="B50" s="40" t="inlineStr">
        <is>
          <t>Other energy use</t>
        </is>
      </c>
      <c r="C50" s="97" t="inlineStr">
        <is>
          <t>ind</t>
        </is>
      </c>
      <c r="D50" s="10">
        <f>MATCH($C50,$A$29:$A$32,0)</f>
        <v/>
      </c>
      <c r="E50" s="40">
        <f>INDEX(PowerDemand!$C$4:$C$100,MATCH($A50,PowerDemand!$A$4:$A$100,0))</f>
        <v/>
      </c>
    </row>
    <row r="52">
      <c r="A52" s="1" t="inlineStr">
        <is>
          <t>Derived system parameters</t>
        </is>
      </c>
    </row>
    <row r="53">
      <c r="A53" s="72" t="inlineStr">
        <is>
          <t>Key</t>
        </is>
      </c>
      <c r="B53" s="72" t="inlineStr">
        <is>
          <t>Value</t>
        </is>
      </c>
      <c r="C53" s="72" t="inlineStr">
        <is>
          <t>Description</t>
        </is>
      </c>
    </row>
    <row r="54">
      <c r="A54" s="21" t="inlineStr">
        <is>
          <t>sh_nxp</t>
        </is>
      </c>
      <c r="B54" s="41">
        <f>INDEX(PParVal,MATCH("sh_nxp",PParKey,0))</f>
        <v/>
      </c>
      <c r="C54" s="14" t="inlineStr">
        <is>
          <t>Net exports / final demand, base year (PowerParams)</t>
        </is>
      </c>
    </row>
    <row r="55">
      <c r="A55" s="21" t="inlineStr">
        <is>
          <t>sh_tsd</t>
        </is>
      </c>
      <c r="B55" s="41">
        <f>INDEX(PParVal,MATCH("sh_tsd",PParKey,0))</f>
        <v/>
      </c>
      <c r="C55" s="14" t="inlineStr">
        <is>
          <t>Transmission and statistical differences / final demand (PowerParams)</t>
        </is>
      </c>
    </row>
    <row r="56">
      <c r="A56" s="21" t="inlineStr">
        <is>
          <t>sh_eou</t>
        </is>
      </c>
      <c r="B56" s="41">
        <f>INDEX(PParVal,MATCH("sh_eou",PParKey,0))</f>
        <v/>
      </c>
      <c r="C56" s="14" t="inlineStr">
        <is>
          <t>Energy industry own use / final demand (PowerParams)</t>
        </is>
      </c>
    </row>
    <row r="57">
      <c r="A57" s="21" t="inlineStr">
        <is>
          <t>sh_add</t>
        </is>
      </c>
      <c r="B57" s="41">
        <f>INDEX(PParVal,MATCH("sh_add",PParKey,0))</f>
        <v/>
      </c>
      <c r="C57" s="14" t="inlineStr">
        <is>
          <t>Additional statistical difference / final demand (PowerParams)</t>
        </is>
      </c>
    </row>
    <row r="58">
      <c r="A58" s="21" t="inlineStr">
        <is>
          <t>ktoe_gwh</t>
        </is>
      </c>
      <c r="B58" s="41">
        <f>INDEX(PParVal,MATCH("ktoe_gwh",PParKey,0))</f>
        <v/>
      </c>
      <c r="C58" s="14" t="inlineStr">
        <is>
          <t>GWh per ktoe (PowerParams)</t>
        </is>
      </c>
    </row>
    <row r="59">
      <c r="A59" s="21" t="inlineStr">
        <is>
          <t>req_factor</t>
        </is>
      </c>
      <c r="B59" s="41">
        <f>(1+$B$54+$B$55+$B$56+$B$57)*$B$58*1000/8760</f>
        <v/>
      </c>
      <c r="C59" s="14" t="inlineStr">
        <is>
          <t>Required generation per final demand: (1 + net exports + transmission + own use + stat. diff. shares) x GWh per ktoe x 1000 / 8760 (MWy per ktoe)</t>
        </is>
      </c>
    </row>
    <row r="60">
      <c r="A60" s="21" t="inlineStr">
        <is>
          <t>cf_coal</t>
        </is>
      </c>
      <c r="B60" s="41">
        <f>$F$5</f>
        <v/>
      </c>
      <c r="C60" s="14" t="inlineStr">
        <is>
          <t>Capacity factor of coal (early retirement, effective to nameplate)</t>
        </is>
      </c>
    </row>
    <row r="63">
      <c r="A63" s="14" t="inlineStr">
        <is>
          <t>Derived constants follow PowerPrices_Method_v0_3.md: amortised fixed cost = caxav x acap + afix + stoav (legacy B3-B7 in one line); levelised fixed cost = cax x lcap + lfix + VRE x msc (legacy C1-C6); variable cost = vfix + rpb x k (legacy D4, with k = 0.0036 / efficiency).</t>
        </is>
      </c>
    </row>
    <row r="64">
      <c r="A64" s="14" t="inlineStr">
        <is>
          <t>Types without a price fuel (nuclear, wind, solar, hydro, other renewables) take position 1 with factor 0 (k, efk, kpu = 0), so the price and policy terms vanish.</t>
        </is>
      </c>
    </row>
    <row r="65">
      <c r="A65" s="14" t="inlineStr">
        <is>
          <t>Historical electricity prices: Prices_dom mit.rp.ecy.res / .ind (corrected Egypt block, nominal $/kWh incl. VAT) x CPI index of the year. VAT rate: Prices_dom mit.vatrate.ecy.* of the last historical year (blank = 0).</t>
        </is>
      </c>
    </row>
  </sheetData>
  <pageMargins left="0.75" right="0.75" top="1" bottom="1" header="0.5" footer="0.5"/>
</worksheet>
</file>

<file path=xl/worksheets/sheet15.xml><?xml version="1.0" encoding="utf-8"?>
<worksheet xmlns="http://schemas.openxmlformats.org/spreadsheetml/2006/main">
  <sheetPr codeName="Sheet15">
    <outlinePr summaryBelow="1" summaryRight="1"/>
    <pageSetUpPr/>
  </sheetPr>
  <dimension ref="A2:K208"/>
  <sheetViews>
    <sheetView tabSelected="0" workbookViewId="0">
      <selection activeCell="A1" sqref="A1"/>
    </sheetView>
  </sheetViews>
  <sheetFormatPr baseColWidth="8" defaultRowHeight="15" outlineLevelCol="0"/>
  <cols>
    <col width="14" customWidth="1" min="1" max="1"/>
    <col width="46" customWidth="1" min="2" max="2"/>
    <col width="9" customWidth="1" min="3" max="3"/>
    <col width="9" customWidth="1" min="4" max="4"/>
    <col width="34" customWidth="1" min="5" max="5"/>
    <col width="60" customWidth="1" min="6" max="6"/>
    <col width="16" customWidth="1" min="7" max="7"/>
    <col width="16" customWidth="1" min="8" max="8"/>
    <col width="16" customWidth="1" min="9" max="9"/>
    <col width="16" customWidth="1" min="10" max="10"/>
    <col width="12" customWidth="1" min="11" max="11"/>
  </cols>
  <sheetData>
    <row r="2">
      <c r="A2" s="2" t="inlineStr">
        <is>
          <t>Variables: label, unit, code suffix, source and parameter columns by variable code</t>
        </is>
      </c>
      <c r="B2" s="3" t="n"/>
      <c r="C2" s="3" t="n"/>
      <c r="D2" s="3" t="n"/>
      <c r="E2" s="3" t="n"/>
      <c r="F2" s="3" t="n"/>
      <c r="G2" s="3" t="n"/>
      <c r="H2" s="3" t="n"/>
      <c r="I2" s="3" t="n"/>
      <c r="J2" s="3" t="n"/>
    </row>
    <row r="3">
      <c r="A3" s="14" t="inlineStr">
        <is>
          <t>Mitigation looks up Description, Unit and Source here and builds the output code country.mit.&lt;variable&gt;.&lt;subsector&gt;.&lt;fuel&gt;.&lt;suffix&gt;.&lt;scenario&gt;. Param 1-4 = Mitigation D:G.</t>
        </is>
      </c>
    </row>
    <row r="4">
      <c r="A4" s="72" t="inlineStr">
        <is>
          <t>Variable code</t>
        </is>
      </c>
      <c r="B4" s="72" t="inlineStr">
        <is>
          <t>Label</t>
        </is>
      </c>
      <c r="C4" s="72" t="inlineStr">
        <is>
          <t>Unit</t>
        </is>
      </c>
      <c r="D4" s="72" t="inlineStr">
        <is>
          <t>Code suffix</t>
        </is>
      </c>
      <c r="E4" s="72" t="inlineStr">
        <is>
          <t>Source</t>
        </is>
      </c>
      <c r="F4" s="72" t="inlineStr">
        <is>
          <t>Legacy reference</t>
        </is>
      </c>
      <c r="G4" s="72" t="inlineStr">
        <is>
          <t>Param 1 (D)</t>
        </is>
      </c>
      <c r="H4" s="72" t="inlineStr">
        <is>
          <t>Param 2 (E)</t>
        </is>
      </c>
      <c r="I4" s="72" t="inlineStr">
        <is>
          <t>Param 3 (F)</t>
        </is>
      </c>
      <c r="J4" s="72" t="inlineStr">
        <is>
          <t>Param 4 (G)</t>
        </is>
      </c>
      <c r="K4" s="72" t="inlineStr">
        <is>
          <t>Code end (.suffix. or .)</t>
        </is>
      </c>
    </row>
    <row r="5">
      <c r="A5" s="21" t="inlineStr">
        <is>
          <t>gdp.pos.pct</t>
        </is>
      </c>
      <c r="B5" s="21" t="inlineStr">
        <is>
          <t>Real GDP growth</t>
        </is>
      </c>
      <c r="C5" s="21" t="inlineStr">
        <is>
          <t>%</t>
        </is>
      </c>
      <c r="D5" s="21" t="inlineStr"/>
      <c r="E5" s="21" t="inlineStr">
        <is>
          <t>WEO (lookup by country)</t>
        </is>
      </c>
      <c r="F5" s="14" t="inlineStr">
        <is>
          <t>legacy Mitigation row 2446</t>
        </is>
      </c>
      <c r="K5" s="14">
        <f>IF($D5="",".","."&amp;$D5&amp;".")</f>
        <v/>
      </c>
    </row>
    <row r="6">
      <c r="A6" s="21" t="inlineStr">
        <is>
          <t>infl</t>
        </is>
      </c>
      <c r="B6" s="21" t="inlineStr">
        <is>
          <t>Inflation index: US CPI, ResultsYear = 1 (nominal -&gt; real for domestic prices and nominal policy inputs)</t>
        </is>
      </c>
      <c r="C6" s="21" t="inlineStr">
        <is>
          <t>index</t>
        </is>
      </c>
      <c r="D6" s="21" t="inlineStr"/>
      <c r="E6" s="21" t="inlineStr">
        <is>
          <t>WEO USA|pcpi: CPI(ResultsYear) / CPI(year)</t>
        </is>
      </c>
      <c r="F6" s="14" t="inlineStr">
        <is>
          <t>legacy Mitigation rows 456 / 725 (inflation index, 2026 = 100)</t>
        </is>
      </c>
      <c r="K6" s="14">
        <f>IF($D6="",".","."&amp;$D6&amp;".")</f>
        <v/>
      </c>
    </row>
    <row r="7">
      <c r="A7" s="21" t="inlineStr">
        <is>
          <t>defl</t>
        </is>
      </c>
      <c r="B7" s="21" t="inlineStr">
        <is>
          <t>Deflator index: US GDP deflator, ResultsYear = 1 (nominal -&gt; real for international prices)</t>
        </is>
      </c>
      <c r="C7" s="21" t="inlineStr">
        <is>
          <t>index</t>
        </is>
      </c>
      <c r="D7" s="21" t="inlineStr"/>
      <c r="E7" s="21" t="inlineStr">
        <is>
          <t>WEO USA|ngdp_d: deflator(ResultsYear) / deflator(year)</t>
        </is>
      </c>
      <c r="F7" s="14" t="inlineStr">
        <is>
          <t>legacy Mitigation row 467 (row 630 = 1 / it)</t>
        </is>
      </c>
      <c r="K7" s="14">
        <f>IF($D7="",".","."&amp;$D7&amp;".")</f>
        <v/>
      </c>
    </row>
    <row r="8">
      <c r="A8" s="21" t="inlineStr">
        <is>
          <t>CPIntro</t>
        </is>
      </c>
      <c r="B8" s="14">
        <f>INDEX(MTInputs!$B$8:$B$415,MATCH($A8,MTInputs!$H$8:$H$415,0))&amp;""</f>
        <v/>
      </c>
      <c r="C8" s="14">
        <f>INDEX(MTInputs!$C$8:$C$415,MATCH($A8,MTInputs!$H$8:$H$415,0))&amp;""</f>
        <v/>
      </c>
      <c r="D8" s="21" t="inlineStr"/>
      <c r="E8" s="21" t="inlineStr">
        <is>
          <t>MTInputs (scenario column)</t>
        </is>
      </c>
      <c r="F8" s="14" t="inlineStr">
        <is>
          <t>MTInputs row 18</t>
        </is>
      </c>
      <c r="K8" s="14">
        <f>IF($D8="",".","."&amp;$D8&amp;".")</f>
        <v/>
      </c>
    </row>
    <row r="9">
      <c r="A9" s="21" t="inlineStr">
        <is>
          <t>CPLevelStart</t>
        </is>
      </c>
      <c r="B9" s="14">
        <f>INDEX(MTInputs!$B$8:$B$415,MATCH($A9,MTInputs!$H$8:$H$415,0))&amp;""</f>
        <v/>
      </c>
      <c r="C9" s="14">
        <f>INDEX(MTInputs!$C$8:$C$415,MATCH($A9,MTInputs!$H$8:$H$415,0))&amp;""</f>
        <v/>
      </c>
      <c r="D9" s="21" t="inlineStr"/>
      <c r="E9" s="21" t="inlineStr">
        <is>
          <t>MTInputs (scenario column)</t>
        </is>
      </c>
      <c r="F9" s="14" t="inlineStr">
        <is>
          <t>MTInputs row 19</t>
        </is>
      </c>
      <c r="K9" s="14">
        <f>IF($D9="",".","."&amp;$D9&amp;".")</f>
        <v/>
      </c>
    </row>
    <row r="10">
      <c r="A10" s="21" t="inlineStr">
        <is>
          <t>CPLevelTarget</t>
        </is>
      </c>
      <c r="B10" s="14">
        <f>INDEX(MTInputs!$B$8:$B$415,MATCH($A10,MTInputs!$H$8:$H$415,0))&amp;""</f>
        <v/>
      </c>
      <c r="C10" s="14">
        <f>INDEX(MTInputs!$C$8:$C$415,MATCH($A10,MTInputs!$H$8:$H$415,0))&amp;""</f>
        <v/>
      </c>
      <c r="D10" s="21" t="inlineStr"/>
      <c r="E10" s="21" t="inlineStr">
        <is>
          <t>MTInputs (scenario column)</t>
        </is>
      </c>
      <c r="F10" s="14" t="inlineStr">
        <is>
          <t>MTInputs row 20</t>
        </is>
      </c>
      <c r="K10" s="14">
        <f>IF($D10="",".","."&amp;$D10&amp;".")</f>
        <v/>
      </c>
    </row>
    <row r="11">
      <c r="A11" s="21" t="inlineStr">
        <is>
          <t>CPOutro</t>
        </is>
      </c>
      <c r="B11" s="14">
        <f>INDEX(MTInputs!$B$8:$B$415,MATCH($A11,MTInputs!$H$8:$H$415,0))&amp;""</f>
        <v/>
      </c>
      <c r="C11" s="14">
        <f>INDEX(MTInputs!$C$8:$C$415,MATCH($A11,MTInputs!$H$8:$H$415,0))&amp;""</f>
        <v/>
      </c>
      <c r="D11" s="21" t="inlineStr"/>
      <c r="E11" s="21" t="inlineStr">
        <is>
          <t>MTInputs (scenario column)</t>
        </is>
      </c>
      <c r="F11" s="14" t="inlineStr">
        <is>
          <t>MTInputs row 21</t>
        </is>
      </c>
      <c r="K11" s="14">
        <f>IF($D11="",".","."&amp;$D11&amp;".")</f>
        <v/>
      </c>
    </row>
    <row r="12">
      <c r="A12" s="21" t="inlineStr">
        <is>
          <t>ExtendCarbonPriceBeyondOutro</t>
        </is>
      </c>
      <c r="B12" s="14">
        <f>INDEX(MTInputs!$B$8:$B$415,MATCH($A12,MTInputs!$H$8:$H$415,0))&amp;""</f>
        <v/>
      </c>
      <c r="C12" s="14">
        <f>INDEX(MTInputs!$C$8:$C$415,MATCH($A12,MTInputs!$H$8:$H$415,0))&amp;""</f>
        <v/>
      </c>
      <c r="D12" s="21" t="inlineStr"/>
      <c r="E12" s="21" t="inlineStr">
        <is>
          <t>MTInputs (scenario column)</t>
        </is>
      </c>
      <c r="F12" s="14" t="inlineStr">
        <is>
          <t>MTInputs row 265</t>
        </is>
      </c>
      <c r="K12" s="14">
        <f>IF($D12="",".","."&amp;$D12&amp;".")</f>
        <v/>
      </c>
    </row>
    <row r="13">
      <c r="A13" s="21" t="inlineStr">
        <is>
          <t>NomorReal</t>
        </is>
      </c>
      <c r="B13" s="14">
        <f>INDEX(MTInputs!$B$8:$B$415,MATCH($A13,MTInputs!$H$8:$H$415,0))&amp;""</f>
        <v/>
      </c>
      <c r="C13" s="14">
        <f>INDEX(MTInputs!$C$8:$C$415,MATCH($A13,MTInputs!$H$8:$H$415,0))&amp;""</f>
        <v/>
      </c>
      <c r="D13" s="21" t="inlineStr"/>
      <c r="E13" s="21" t="inlineStr">
        <is>
          <t>MTInputs (scenario column)</t>
        </is>
      </c>
      <c r="F13" s="14" t="inlineStr">
        <is>
          <t>MTInputs row 266</t>
        </is>
      </c>
      <c r="K13" s="14">
        <f>IF($D13="",".","."&amp;$D13&amp;".")</f>
        <v/>
      </c>
    </row>
    <row r="14">
      <c r="A14" s="21" t="inlineStr">
        <is>
          <t>IntEnerPricForeSource</t>
        </is>
      </c>
      <c r="B14" s="14">
        <f>INDEX(MTInputs!$B$8:$B$415,MATCH($A14,MTInputs!$H$8:$H$415,0))&amp;""</f>
        <v/>
      </c>
      <c r="C14" s="14">
        <f>INDEX(MTInputs!$C$8:$C$415,MATCH($A14,MTInputs!$H$8:$H$415,0))&amp;""</f>
        <v/>
      </c>
      <c r="D14" s="21" t="inlineStr"/>
      <c r="E14" s="21" t="inlineStr">
        <is>
          <t>MTInputs (scenario column)</t>
        </is>
      </c>
      <c r="F14" s="14" t="inlineStr">
        <is>
          <t>MTInputs row 220</t>
        </is>
      </c>
      <c r="K14" s="14">
        <f>IF($D14="",".","."&amp;$D14&amp;".")</f>
        <v/>
      </c>
    </row>
    <row r="15">
      <c r="A15" s="21" t="inlineStr">
        <is>
          <t>IntEnerPricForecastAdjustment</t>
        </is>
      </c>
      <c r="B15" s="14">
        <f>INDEX(MTInputs!$B$8:$B$415,MATCH($A15,MTInputs!$H$8:$H$415,0))&amp;""</f>
        <v/>
      </c>
      <c r="C15" s="14">
        <f>INDEX(MTInputs!$C$8:$C$415,MATCH($A15,MTInputs!$H$8:$H$415,0))&amp;""</f>
        <v/>
      </c>
      <c r="D15" s="21" t="inlineStr"/>
      <c r="E15" s="21" t="inlineStr">
        <is>
          <t>MTInputs (scenario column)</t>
        </is>
      </c>
      <c r="F15" s="14" t="inlineStr">
        <is>
          <t>MTInputs row 258</t>
        </is>
      </c>
      <c r="K15" s="14">
        <f>IF($D15="",".","."&amp;$D15&amp;".")</f>
        <v/>
      </c>
    </row>
    <row r="16">
      <c r="A16" s="21" t="inlineStr">
        <is>
          <t>D_NewETS</t>
        </is>
      </c>
      <c r="B16" s="14">
        <f>INDEX(MTInputs!$B$8:$B$415,MATCH($A16,MTInputs!$H$8:$H$415,0))&amp;""</f>
        <v/>
      </c>
      <c r="C16" s="14">
        <f>INDEX(MTInputs!$C$8:$C$415,MATCH($A16,MTInputs!$H$8:$H$415,0))&amp;""</f>
        <v/>
      </c>
      <c r="D16" s="21" t="inlineStr"/>
      <c r="E16" s="21" t="inlineStr">
        <is>
          <t>MTInputs (scenario column)</t>
        </is>
      </c>
      <c r="F16" s="14" t="inlineStr">
        <is>
          <t>MTInputs row 84</t>
        </is>
      </c>
      <c r="K16" s="14">
        <f>IF($D16="",".","."&amp;$D16&amp;".")</f>
        <v/>
      </c>
    </row>
    <row r="17">
      <c r="A17" s="21" t="inlineStr">
        <is>
          <t>D_ETSChangeRelStart</t>
        </is>
      </c>
      <c r="B17" s="14">
        <f>INDEX(MTInputs!$B$8:$B$415,MATCH($A17,MTInputs!$H$8:$H$415,0))&amp;""</f>
        <v/>
      </c>
      <c r="C17" s="14">
        <f>INDEX(MTInputs!$C$8:$C$415,MATCH($A17,MTInputs!$H$8:$H$415,0))&amp;""</f>
        <v/>
      </c>
      <c r="D17" s="21" t="inlineStr"/>
      <c r="E17" s="21" t="inlineStr">
        <is>
          <t>MTInputs (scenario column)</t>
        </is>
      </c>
      <c r="F17" s="14" t="inlineStr">
        <is>
          <t>MTInputs row 85</t>
        </is>
      </c>
      <c r="K17" s="14">
        <f>IF($D17="",".","."&amp;$D17&amp;".")</f>
        <v/>
      </c>
    </row>
    <row r="18">
      <c r="A18" s="21" t="inlineStr">
        <is>
          <t>D_ETSChangeRelTarget</t>
        </is>
      </c>
      <c r="B18" s="14">
        <f>INDEX(MTInputs!$B$8:$B$415,MATCH($A18,MTInputs!$H$8:$H$415,0))&amp;""</f>
        <v/>
      </c>
      <c r="C18" s="14">
        <f>INDEX(MTInputs!$C$8:$C$415,MATCH($A18,MTInputs!$H$8:$H$415,0))&amp;""</f>
        <v/>
      </c>
      <c r="D18" s="21" t="inlineStr"/>
      <c r="E18" s="21" t="inlineStr">
        <is>
          <t>MTInputs (scenario column)</t>
        </is>
      </c>
      <c r="F18" s="14" t="inlineStr">
        <is>
          <t>MTInputs row 86</t>
        </is>
      </c>
      <c r="K18" s="14">
        <f>IF($D18="",".","."&amp;$D18&amp;".")</f>
        <v/>
      </c>
    </row>
    <row r="19">
      <c r="A19" s="21" t="inlineStr">
        <is>
          <t>D_ETSCapCont</t>
        </is>
      </c>
      <c r="B19" s="14">
        <f>INDEX(MTInputs!$B$8:$B$415,MATCH($A19,MTInputs!$H$8:$H$415,0))&amp;""</f>
        <v/>
      </c>
      <c r="C19" s="14">
        <f>INDEX(MTInputs!$C$8:$C$415,MATCH($A19,MTInputs!$H$8:$H$415,0))&amp;""</f>
        <v/>
      </c>
      <c r="D19" s="21" t="inlineStr"/>
      <c r="E19" s="21" t="inlineStr">
        <is>
          <t>MTInputs (scenario column)</t>
        </is>
      </c>
      <c r="F19" s="14" t="inlineStr">
        <is>
          <t>MTInputs row 87</t>
        </is>
      </c>
      <c r="K19" s="14">
        <f>IF($D19="",".","."&amp;$D19&amp;".")</f>
        <v/>
      </c>
    </row>
    <row r="20">
      <c r="A20" s="21" t="inlineStr">
        <is>
          <t>D_ETSIntro</t>
        </is>
      </c>
      <c r="B20" s="14">
        <f>INDEX(MTInputs!$B$8:$B$415,MATCH($A20,MTInputs!$H$8:$H$415,0))&amp;""</f>
        <v/>
      </c>
      <c r="C20" s="14">
        <f>INDEX(MTInputs!$C$8:$C$415,MATCH($A20,MTInputs!$H$8:$H$415,0))&amp;""</f>
        <v/>
      </c>
      <c r="D20" s="21" t="inlineStr"/>
      <c r="E20" s="21" t="inlineStr">
        <is>
          <t>MTInputs (scenario column)</t>
        </is>
      </c>
      <c r="F20" s="14" t="inlineStr">
        <is>
          <t>MTInputs row 88</t>
        </is>
      </c>
      <c r="K20" s="14">
        <f>IF($D20="",".","."&amp;$D20&amp;".")</f>
        <v/>
      </c>
    </row>
    <row r="21">
      <c r="A21" s="21" t="inlineStr">
        <is>
          <t>D_ETSOutro</t>
        </is>
      </c>
      <c r="B21" s="14">
        <f>INDEX(MTInputs!$B$8:$B$415,MATCH($A21,MTInputs!$H$8:$H$415,0))&amp;""</f>
        <v/>
      </c>
      <c r="C21" s="14">
        <f>INDEX(MTInputs!$C$8:$C$415,MATCH($A21,MTInputs!$H$8:$H$415,0))&amp;""</f>
        <v/>
      </c>
      <c r="D21" s="21" t="inlineStr"/>
      <c r="E21" s="21" t="inlineStr">
        <is>
          <t>MTInputs (scenario column)</t>
        </is>
      </c>
      <c r="F21" s="14" t="inlineStr">
        <is>
          <t>MTInputs row 89</t>
        </is>
      </c>
      <c r="K21" s="14">
        <f>IF($D21="",".","."&amp;$D21&amp;".")</f>
        <v/>
      </c>
    </row>
    <row r="22">
      <c r="A22" s="21" t="inlineStr">
        <is>
          <t>D_ETSPriceOverride</t>
        </is>
      </c>
      <c r="B22" s="14">
        <f>INDEX(MTInputs!$B$8:$B$415,MATCH($A22,MTInputs!$H$8:$H$415,0))&amp;""</f>
        <v/>
      </c>
      <c r="C22" s="14">
        <f>INDEX(MTInputs!$C$8:$C$415,MATCH($A22,MTInputs!$H$8:$H$415,0))&amp;""</f>
        <v/>
      </c>
      <c r="D22" s="21" t="inlineStr"/>
      <c r="E22" s="21" t="inlineStr">
        <is>
          <t>MTInputs (scenario column)</t>
        </is>
      </c>
      <c r="F22" s="14" t="inlineStr">
        <is>
          <t>MTInputs row 93</t>
        </is>
      </c>
      <c r="K22" s="14">
        <f>IF($D22="",".","."&amp;$D22&amp;".")</f>
        <v/>
      </c>
    </row>
    <row r="23">
      <c r="A23" s="21" t="inlineStr">
        <is>
          <t>D_ETSVolatility</t>
        </is>
      </c>
      <c r="B23" s="14">
        <f>INDEX(MTInputs!$B$8:$B$415,MATCH($A23,MTInputs!$H$8:$H$415,0))&amp;""</f>
        <v/>
      </c>
      <c r="C23" s="14">
        <f>INDEX(MTInputs!$C$8:$C$415,MATCH($A23,MTInputs!$H$8:$H$415,0))&amp;""</f>
        <v/>
      </c>
      <c r="D23" s="21" t="inlineStr"/>
      <c r="E23" s="21" t="inlineStr">
        <is>
          <t>MTInputs (scenario column)</t>
        </is>
      </c>
      <c r="F23" s="14" t="inlineStr">
        <is>
          <t>MTInputs row 95</t>
        </is>
      </c>
      <c r="K23" s="14">
        <f>IF($D23="",".","."&amp;$D23&amp;".")</f>
        <v/>
      </c>
    </row>
    <row r="24">
      <c r="A24" s="21" t="inlineStr">
        <is>
          <t>D_ETSVolImpact</t>
        </is>
      </c>
      <c r="B24" s="14">
        <f>INDEX(MTInputs!$B$8:$B$415,MATCH($A24,MTInputs!$H$8:$H$415,0))&amp;""</f>
        <v/>
      </c>
      <c r="C24" s="14">
        <f>INDEX(MTInputs!$C$8:$C$415,MATCH($A24,MTInputs!$H$8:$H$415,0))&amp;""</f>
        <v/>
      </c>
      <c r="D24" s="21" t="inlineStr"/>
      <c r="E24" s="21" t="inlineStr">
        <is>
          <t>MTInputs (scenario column)</t>
        </is>
      </c>
      <c r="F24" s="14" t="inlineStr">
        <is>
          <t>MTInputs row 96</t>
        </is>
      </c>
      <c r="K24" s="14">
        <f>IF($D24="",".","."&amp;$D24&amp;".")</f>
        <v/>
      </c>
    </row>
    <row r="25">
      <c r="A25" s="21" t="inlineStr">
        <is>
          <t>D_ETSCTRisk</t>
        </is>
      </c>
      <c r="B25" s="14">
        <f>INDEX(MTInputs!$B$8:$B$415,MATCH($A25,MTInputs!$H$8:$H$415,0))&amp;""</f>
        <v/>
      </c>
      <c r="C25" s="14">
        <f>INDEX(MTInputs!$C$8:$C$415,MATCH($A25,MTInputs!$H$8:$H$415,0))&amp;""</f>
        <v/>
      </c>
      <c r="D25" s="21" t="inlineStr"/>
      <c r="E25" s="21" t="inlineStr">
        <is>
          <t>MTInputs (scenario column)</t>
        </is>
      </c>
      <c r="F25" s="14" t="inlineStr">
        <is>
          <t>MTInputs row 97</t>
        </is>
      </c>
      <c r="K25" s="14">
        <f>IF($D25="",".","."&amp;$D25&amp;".")</f>
        <v/>
      </c>
    </row>
    <row r="26">
      <c r="A26" s="21" t="inlineStr">
        <is>
          <t>ExistingCTApply</t>
        </is>
      </c>
      <c r="B26" s="14">
        <f>INDEX(MTInputs!$B$8:$B$415,MATCH($A26,MTInputs!$H$8:$H$415,0))&amp;""</f>
        <v/>
      </c>
      <c r="C26" s="14">
        <f>INDEX(MTInputs!$C$8:$C$415,MATCH($A26,MTInputs!$H$8:$H$415,0))&amp;""</f>
        <v/>
      </c>
      <c r="D26" s="21" t="inlineStr"/>
      <c r="E26" s="21" t="inlineStr">
        <is>
          <t>MTInputs (scenario column)</t>
        </is>
      </c>
      <c r="F26" s="14" t="inlineStr">
        <is>
          <t>MTInputs row 213</t>
        </is>
      </c>
      <c r="K26" s="14">
        <f>IF($D26="",".","."&amp;$D26&amp;".")</f>
        <v/>
      </c>
    </row>
    <row r="27">
      <c r="A27" s="21" t="inlineStr">
        <is>
          <t>ExistingCTGrowth</t>
        </is>
      </c>
      <c r="B27" s="14">
        <f>INDEX(MTInputs!$B$8:$B$415,MATCH($A27,MTInputs!$H$8:$H$415,0))&amp;""</f>
        <v/>
      </c>
      <c r="C27" s="14">
        <f>INDEX(MTInputs!$C$8:$C$415,MATCH($A27,MTInputs!$H$8:$H$415,0))&amp;""</f>
        <v/>
      </c>
      <c r="D27" s="21" t="inlineStr"/>
      <c r="E27" s="21" t="inlineStr">
        <is>
          <t>MTInputs (scenario column)</t>
        </is>
      </c>
      <c r="F27" s="14" t="inlineStr">
        <is>
          <t>MTInputs row 214</t>
        </is>
      </c>
      <c r="K27" s="14">
        <f>IF($D27="",".","."&amp;$D27&amp;".")</f>
        <v/>
      </c>
    </row>
    <row r="28">
      <c r="A28" s="21" t="inlineStr">
        <is>
          <t>ExistingETSApply</t>
        </is>
      </c>
      <c r="B28" s="14">
        <f>INDEX(MTInputs!$B$8:$B$415,MATCH($A28,MTInputs!$H$8:$H$415,0))&amp;""</f>
        <v/>
      </c>
      <c r="C28" s="14">
        <f>INDEX(MTInputs!$C$8:$C$415,MATCH($A28,MTInputs!$H$8:$H$415,0))&amp;""</f>
        <v/>
      </c>
      <c r="D28" s="21" t="inlineStr"/>
      <c r="E28" s="21" t="inlineStr">
        <is>
          <t>MTInputs (scenario column)</t>
        </is>
      </c>
      <c r="F28" s="14" t="inlineStr">
        <is>
          <t>MTInputs row 208</t>
        </is>
      </c>
      <c r="K28" s="14">
        <f>IF($D28="",".","."&amp;$D28&amp;".")</f>
        <v/>
      </c>
    </row>
    <row r="29">
      <c r="A29" s="21" t="inlineStr">
        <is>
          <t>ExistingETSGrowth</t>
        </is>
      </c>
      <c r="B29" s="14">
        <f>INDEX(MTInputs!$B$8:$B$415,MATCH($A29,MTInputs!$H$8:$H$415,0))&amp;""</f>
        <v/>
      </c>
      <c r="C29" s="14">
        <f>INDEX(MTInputs!$C$8:$C$415,MATCH($A29,MTInputs!$H$8:$H$415,0))&amp;""</f>
        <v/>
      </c>
      <c r="D29" s="21" t="inlineStr"/>
      <c r="E29" s="21" t="inlineStr">
        <is>
          <t>MTInputs (scenario column)</t>
        </is>
      </c>
      <c r="F29" s="14" t="inlineStr">
        <is>
          <t>MTInputs row 209</t>
        </is>
      </c>
      <c r="K29" s="14">
        <f>IF($D29="",".","."&amp;$D29&amp;".")</f>
        <v/>
      </c>
    </row>
    <row r="30">
      <c r="A30" s="21" t="inlineStr">
        <is>
          <t>CTaxComplimentaryToETS</t>
        </is>
      </c>
      <c r="B30" s="14">
        <f>INDEX(MTInputs!$B$8:$B$415,MATCH($A30,MTInputs!$H$8:$H$415,0))&amp;""</f>
        <v/>
      </c>
      <c r="C30" s="14">
        <f>INDEX(MTInputs!$C$8:$C$415,MATCH($A30,MTInputs!$H$8:$H$415,0))&amp;""</f>
        <v/>
      </c>
      <c r="D30" s="21" t="inlineStr"/>
      <c r="E30" s="21" t="inlineStr">
        <is>
          <t>MTInputs (scenario column)</t>
        </is>
      </c>
      <c r="F30" s="14" t="inlineStr">
        <is>
          <t>MTInputs row 210</t>
        </is>
      </c>
      <c r="K30" s="14">
        <f>IF($D30="",".","."&amp;$D30&amp;".")</f>
        <v/>
      </c>
    </row>
    <row r="31">
      <c r="A31" s="21" t="inlineStr">
        <is>
          <t>cptraj</t>
        </is>
      </c>
      <c r="B31" s="21" t="inlineStr">
        <is>
          <t>Carbon price trajectory used</t>
        </is>
      </c>
      <c r="C31" s="21" t="inlineStr">
        <is>
          <t>$/tCO2 real</t>
        </is>
      </c>
      <c r="D31" s="21" t="inlineStr"/>
      <c r="E31" s="21" t="inlineStr">
        <is>
          <t>Calculation (legacy rows 2248, 2251); x infl if NomorReal = Nominal</t>
        </is>
      </c>
      <c r="F31" s="14" t="inlineStr">
        <is>
          <t>legacy Mitigation row 2251: egy.mit.cptraj.1</t>
        </is>
      </c>
      <c r="K31" s="14">
        <f>IF($D31="",".","."&amp;$D31&amp;".")</f>
        <v/>
      </c>
    </row>
    <row r="32">
      <c r="A32" s="21" t="inlineStr">
        <is>
          <t>cp.t</t>
        </is>
      </c>
      <c r="B32" s="21" t="inlineStr">
        <is>
          <t>Carbon price path: years since the start year (held at the target year unless the path continues linearly)</t>
        </is>
      </c>
      <c r="C32" s="21" t="inlineStr">
        <is>
          <t>years</t>
        </is>
      </c>
      <c r="D32" s="21" t="inlineStr"/>
      <c r="E32" s="21" t="inlineStr">
        <is>
          <t>IF(Extend = Linear*, year, MIN(year, CPOutro)) - CPIntro</t>
        </is>
      </c>
      <c r="F32" s="14" t="inlineStr">
        <is>
          <t>legacy row 2248</t>
        </is>
      </c>
      <c r="K32" s="14">
        <f>IF($D32="",".","."&amp;$D32&amp;".")</f>
        <v/>
      </c>
    </row>
    <row r="33">
      <c r="A33" s="21" t="inlineStr">
        <is>
          <t>cp.nom</t>
        </is>
      </c>
      <c r="B33" s="21" t="inlineStr">
        <is>
          <t>Carbon price inputs: nominal-to-real factor</t>
        </is>
      </c>
      <c r="C33" s="21" t="inlineStr">
        <is>
          <t>factor</t>
        </is>
      </c>
      <c r="D33" s="21" t="inlineStr"/>
      <c r="E33" s="21" t="inlineStr">
        <is>
          <t>CPI index if NomorReal = Nominal, else 1</t>
        </is>
      </c>
      <c r="F33" s="14" t="inlineStr">
        <is>
          <t>legacy row 2249</t>
        </is>
      </c>
      <c r="K33" s="14">
        <f>IF($D33="",".","."&amp;$D33&amp;".")</f>
        <v/>
      </c>
    </row>
    <row r="34">
      <c r="A34" s="21" t="inlineStr">
        <is>
          <t>ctcov</t>
        </is>
      </c>
      <c r="B34" s="21" t="inlineStr">
        <is>
          <t>Carbon tax coverage (Apply tax?)</t>
        </is>
      </c>
      <c r="C34" s="21" t="inlineStr">
        <is>
          <t>switch</t>
        </is>
      </c>
      <c r="D34" s="21" t="inlineStr"/>
      <c r="E34" s="21" t="inlineStr">
        <is>
          <t>MTInputs (scenario column)</t>
        </is>
      </c>
      <c r="F34" s="14" t="inlineStr">
        <is>
          <t>MTInputs MCov* rows 23-47; biomass has no switch (EF 0)</t>
        </is>
      </c>
      <c r="K34" s="14">
        <f>IF($D34="",".","."&amp;$D34&amp;".")</f>
        <v/>
      </c>
    </row>
    <row r="35">
      <c r="A35" s="21" t="inlineStr">
        <is>
          <t>fpr.yr0</t>
        </is>
      </c>
      <c r="B35" s="21" t="inlineStr">
        <is>
          <t>Fuel price reform: starting year</t>
        </is>
      </c>
      <c r="C35" s="21" t="inlineStr">
        <is>
          <t>year</t>
        </is>
      </c>
      <c r="D35" s="21" t="inlineStr"/>
      <c r="E35" s="21" t="inlineStr">
        <is>
          <t>MTInputs (scenario column)</t>
        </is>
      </c>
      <c r="F35" s="14" t="inlineStr">
        <is>
          <t>MTInputs row 140</t>
        </is>
      </c>
      <c r="K35" s="14">
        <f>IF($D35="",".","."&amp;$D35&amp;".")</f>
        <v/>
      </c>
    </row>
    <row r="36">
      <c r="A36" s="21" t="inlineStr">
        <is>
          <t>fpr.yr1</t>
        </is>
      </c>
      <c r="B36" s="21" t="inlineStr">
        <is>
          <t>Fuel price reform: target year</t>
        </is>
      </c>
      <c r="C36" s="21" t="inlineStr">
        <is>
          <t>year</t>
        </is>
      </c>
      <c r="D36" s="21" t="inlineStr"/>
      <c r="E36" s="21" t="inlineStr">
        <is>
          <t>MTInputs (scenario column)</t>
        </is>
      </c>
      <c r="F36" s="14" t="inlineStr">
        <is>
          <t>MTInputs row 141</t>
        </is>
      </c>
      <c r="K36" s="14">
        <f>IF($D36="",".","."&amp;$D36&amp;".")</f>
        <v/>
      </c>
    </row>
    <row r="37">
      <c r="A37" s="21" t="inlineStr">
        <is>
          <t>fpr.s</t>
        </is>
      </c>
      <c r="B37" s="21" t="inlineStr">
        <is>
          <t>Fuel price reform: starting price increase</t>
        </is>
      </c>
      <c r="C37" s="21" t="inlineStr">
        <is>
          <t>price unit</t>
        </is>
      </c>
      <c r="D37" s="21" t="inlineStr"/>
      <c r="E37" s="21" t="inlineStr">
        <is>
          <t>MTInputs (scenario column)</t>
        </is>
      </c>
      <c r="F37" s="14" t="inlineStr">
        <is>
          <t>MTInputs rows 142-155</t>
        </is>
      </c>
      <c r="K37" s="14">
        <f>IF($D37="",".","."&amp;$D37&amp;".")</f>
        <v/>
      </c>
    </row>
    <row r="38">
      <c r="A38" s="21" t="inlineStr">
        <is>
          <t>fpr.f</t>
        </is>
      </c>
      <c r="B38" s="21" t="inlineStr">
        <is>
          <t>Fuel price reform: final price increase</t>
        </is>
      </c>
      <c r="C38" s="21" t="inlineStr">
        <is>
          <t>price unit</t>
        </is>
      </c>
      <c r="D38" s="21" t="inlineStr"/>
      <c r="E38" s="21" t="inlineStr">
        <is>
          <t>MTInputs (scenario column)</t>
        </is>
      </c>
      <c r="F38" s="14" t="inlineStr">
        <is>
          <t>MTInputs rows 156-169</t>
        </is>
      </c>
      <c r="K38" s="14">
        <f>IF($D38="",".","."&amp;$D38&amp;".")</f>
        <v/>
      </c>
    </row>
    <row r="39">
      <c r="A39" s="21" t="inlineStr">
        <is>
          <t>fpr</t>
        </is>
      </c>
      <c r="B39" s="21" t="inlineStr">
        <is>
          <t>Fuel price reform: price increase path</t>
        </is>
      </c>
      <c r="C39" s="21" t="inlineStr">
        <is>
          <t>price unit</t>
        </is>
      </c>
      <c r="D39" s="21" t="inlineStr"/>
      <c r="E39" s="21" t="inlineStr">
        <is>
          <t>Calculation (assumed linear)</t>
        </is>
      </c>
      <c r="F39" s="14" t="inlineStr">
        <is>
          <t>new</t>
        </is>
      </c>
      <c r="K39" s="14">
        <f>IF($D39="",".","."&amp;$D39&amp;".")</f>
        <v/>
      </c>
    </row>
    <row r="40">
      <c r="A40" s="21" t="inlineStr">
        <is>
          <t>etscov</t>
        </is>
      </c>
      <c r="B40" s="21" t="inlineStr">
        <is>
          <t>ETS sector coverage (Apply?)</t>
        </is>
      </c>
      <c r="C40" s="21" t="inlineStr">
        <is>
          <t>switch</t>
        </is>
      </c>
      <c r="D40" s="21" t="inlineStr"/>
      <c r="E40" s="21" t="inlineStr">
        <is>
          <t>MTInputs (scenario column)</t>
        </is>
      </c>
      <c r="F40" s="14" t="inlineStr">
        <is>
          <t>MTInputs rows 99-115</t>
        </is>
      </c>
      <c r="K40" s="14">
        <f>IF($D40="",".","."&amp;$D40&amp;".")</f>
        <v/>
      </c>
    </row>
    <row r="41">
      <c r="A41" s="21" t="inlineStr">
        <is>
          <t>etsc</t>
        </is>
      </c>
      <c r="B41" s="21" t="inlineStr">
        <is>
          <t>Effective ETS coverage (new ETS applied, started, sector covered)</t>
        </is>
      </c>
      <c r="C41" s="21" t="inlineStr">
        <is>
          <t>0/1</t>
        </is>
      </c>
      <c r="D41" s="21" t="inlineStr"/>
      <c r="E41" s="21" t="inlineStr">
        <is>
          <t>Calculation</t>
        </is>
      </c>
      <c r="F41" s="14" t="inlineStr">
        <is>
          <t>new</t>
        </is>
      </c>
      <c r="K41" s="14">
        <f>IF($D41="",".","."&amp;$D41&amp;".")</f>
        <v/>
      </c>
    </row>
    <row r="42">
      <c r="A42" s="21" t="inlineStr">
        <is>
          <t>etsb.s</t>
        </is>
      </c>
      <c r="B42" s="21" t="inlineStr">
        <is>
          <t>ETS benchmark at the start year (share of emission intensity allocated free)</t>
        </is>
      </c>
      <c r="C42" s="21" t="inlineStr">
        <is>
          <t>share</t>
        </is>
      </c>
      <c r="D42" s="21" t="inlineStr"/>
      <c r="E42" s="21" t="inlineStr">
        <is>
          <t>Typed input (assumption 1.0)</t>
        </is>
      </c>
      <c r="F42" s="14" t="inlineStr">
        <is>
          <t>new: replaces the auctioned proportion (MTInputs rows 90-92)</t>
        </is>
      </c>
      <c r="K42" s="14">
        <f>IF($D42="",".","."&amp;$D42&amp;".")</f>
        <v/>
      </c>
    </row>
    <row r="43">
      <c r="A43" s="21" t="inlineStr">
        <is>
          <t>etsb.t</t>
        </is>
      </c>
      <c r="B43" s="21" t="inlineStr">
        <is>
          <t>ETS benchmark at the target year (share of emission intensity allocated free)</t>
        </is>
      </c>
      <c r="C43" s="21" t="inlineStr">
        <is>
          <t>share</t>
        </is>
      </c>
      <c r="D43" s="21" t="inlineStr"/>
      <c r="E43" s="21" t="inlineStr">
        <is>
          <t>Typed input (assumption 0.8)</t>
        </is>
      </c>
      <c r="F43" s="14" t="inlineStr">
        <is>
          <t>new: replaces the auctioned proportion (MTInputs rows 90-92)</t>
        </is>
      </c>
      <c r="K43" s="14">
        <f>IF($D43="",".","."&amp;$D43&amp;".")</f>
        <v/>
      </c>
    </row>
    <row r="44">
      <c r="A44" s="21" t="inlineStr">
        <is>
          <t>etsb</t>
        </is>
      </c>
      <c r="B44" s="21" t="inlineStr">
        <is>
          <t>ETS benchmark path</t>
        </is>
      </c>
      <c r="C44" s="21" t="inlineStr">
        <is>
          <t>share</t>
        </is>
      </c>
      <c r="D44" s="21" t="inlineStr"/>
      <c r="E44" s="21" t="inlineStr">
        <is>
          <t>Linear from D_ETSIntro to D_ETSOutro, flat after</t>
        </is>
      </c>
      <c r="F44" s="14" t="inlineStr">
        <is>
          <t>new</t>
        </is>
      </c>
      <c r="K44" s="14">
        <f>IF($D44="",".","."&amp;$D44&amp;".")</f>
        <v/>
      </c>
    </row>
    <row r="45">
      <c r="A45" s="21" t="inlineStr">
        <is>
          <t>obr</t>
        </is>
      </c>
      <c r="B45" s="21" t="inlineStr">
        <is>
          <t>ETS output-based (OBR) share = benchmark (auctioned share = 1 - OBR)</t>
        </is>
      </c>
      <c r="C45" s="21" t="inlineStr">
        <is>
          <t>share</t>
        </is>
      </c>
      <c r="D45" s="21" t="inlineStr"/>
      <c r="E45" s="21" t="inlineStr">
        <is>
          <t>MIN(1, MAX(0, benchmark of the sector group))</t>
        </is>
      </c>
      <c r="F45" s="14" t="inlineStr">
        <is>
          <t>legacy rows 1863-1864 (one auctioned proportion)</t>
        </is>
      </c>
      <c r="K45" s="14">
        <f>IF($D45="",".","."&amp;$D45&amp;".")</f>
        <v/>
      </c>
    </row>
    <row r="46">
      <c r="A46" s="21" t="inlineStr">
        <is>
          <t>bco2</t>
        </is>
      </c>
      <c r="B46" s="21" t="inlineStr">
        <is>
          <t>Baseline CO2 by ETS sector (data from scenario 1)</t>
        </is>
      </c>
      <c r="C46" s="21" t="inlineStr">
        <is>
          <t>MtCO2</t>
        </is>
      </c>
      <c r="D46" s="21" t="inlineStr"/>
      <c r="E46" s="21" t="inlineStr">
        <is>
          <t>Values of scenario 1 co2.sec</t>
        </is>
      </c>
      <c r="F46" s="14" t="inlineStr">
        <is>
          <t>legacy rows 1888-1919 (baseline emissions)</t>
        </is>
      </c>
      <c r="K46" s="14">
        <f>IF($D46="",".","."&amp;$D46&amp;".")</f>
        <v/>
      </c>
    </row>
    <row r="47">
      <c r="A47" s="21" t="inlineStr">
        <is>
          <t>ets.on</t>
        </is>
      </c>
      <c r="B47" s="21" t="inlineStr">
        <is>
          <t>New ETS applied and started (1/0)</t>
        </is>
      </c>
      <c r="C47" s="21" t="inlineStr">
        <is>
          <t>0/1</t>
        </is>
      </c>
      <c r="D47" s="21" t="inlineStr"/>
      <c r="E47" s="21" t="inlineStr">
        <is>
          <t>D_NewETS = Yes and year &gt;= D_ETSIntro</t>
        </is>
      </c>
      <c r="F47" s="14" t="inlineStr">
        <is>
          <t>new</t>
        </is>
      </c>
      <c r="K47" s="14">
        <f>IF($D47="",".","."&amp;$D47&amp;".")</f>
        <v/>
      </c>
    </row>
    <row r="48">
      <c r="A48" s="21" t="inlineStr">
        <is>
          <t>ets.vol</t>
        </is>
      </c>
      <c r="B48" s="21" t="inlineStr">
        <is>
          <t>ETS: assumed annual price volatility (Settings table, label D_ETSVolatility)</t>
        </is>
      </c>
      <c r="C48" s="21" t="inlineStr">
        <is>
          <t>share</t>
        </is>
      </c>
      <c r="D48" s="21" t="inlineStr"/>
      <c r="E48" s="21" t="inlineStr">
        <is>
          <t>Settings row 17</t>
        </is>
      </c>
      <c r="F48" s="14" t="inlineStr">
        <is>
          <t>legacy ETS+LTS rows 5-8</t>
        </is>
      </c>
      <c r="K48" s="14">
        <f>IF($D48="",".","."&amp;$D48&amp;".")</f>
        <v/>
      </c>
    </row>
    <row r="49">
      <c r="A49" s="21" t="inlineStr">
        <is>
          <t>ets.imp</t>
        </is>
      </c>
      <c r="B49" s="21" t="inlineStr">
        <is>
          <t>ETS: abatement cost increase per unit of volatility (Settings table, label D_ETSVolImpact)</t>
        </is>
      </c>
      <c r="C49" s="21" t="inlineStr">
        <is>
          <t>factor</t>
        </is>
      </c>
      <c r="D49" s="21" t="inlineStr"/>
      <c r="E49" s="21" t="inlineStr">
        <is>
          <t>Settings row 18</t>
        </is>
      </c>
      <c r="F49" s="14" t="inlineStr">
        <is>
          <t>legacy ETS+LTS rows 5-8</t>
        </is>
      </c>
      <c r="K49" s="14">
        <f>IF($D49="",".","."&amp;$D49&amp;".")</f>
        <v/>
      </c>
    </row>
    <row r="50">
      <c r="A50" s="21" t="inlineStr">
        <is>
          <t>ets.vadj</t>
        </is>
      </c>
      <c r="B50" s="21" t="inlineStr">
        <is>
          <t>ETS volatility adjustment (tax-equivalent price per $ of permit price)</t>
        </is>
      </c>
      <c r="C50" s="21" t="inlineStr">
        <is>
          <t>factor</t>
        </is>
      </c>
      <c r="D50" s="21" t="inlineStr"/>
      <c r="E50" s="21" t="inlineStr">
        <is>
          <t>(1 + carbon tax policy risk x impact) / (1 + ETS volatility x impact)</t>
        </is>
      </c>
      <c r="F50" s="14" t="inlineStr">
        <is>
          <t>legacy row 2191 (1/1.1); ETS+LTS rows 5-9</t>
        </is>
      </c>
      <c r="K50" s="14">
        <f>IF($D50="",".","."&amp;$D50&amp;".")</f>
        <v/>
      </c>
    </row>
    <row r="51">
      <c r="A51" s="21" t="inlineStr">
        <is>
          <t>ets.chg</t>
        </is>
      </c>
      <c r="B51" s="21" t="inlineStr">
        <is>
          <t>ETS cap: change relative to baseline covered emissions</t>
        </is>
      </c>
      <c r="C51" s="21" t="inlineStr">
        <is>
          <t>share</t>
        </is>
      </c>
      <c r="D51" s="21" t="inlineStr"/>
      <c r="E51" s="21" t="inlineStr">
        <is>
          <t>Linear from D_ETSChangeRelStart (start year) to D_ETSChangeRelTarget (target year), flat after</t>
        </is>
      </c>
      <c r="F51" s="14" t="inlineStr">
        <is>
          <t>legacy rows 1958-1960</t>
        </is>
      </c>
      <c r="K51" s="14">
        <f>IF($D51="",".","."&amp;$D51&amp;".")</f>
        <v/>
      </c>
    </row>
    <row r="52">
      <c r="A52" s="21" t="inlineStr">
        <is>
          <t>ets.bce</t>
        </is>
      </c>
      <c r="B52" s="21" t="inlineStr">
        <is>
          <t>Baseline covered emissions</t>
        </is>
      </c>
      <c r="C52" s="21" t="inlineStr">
        <is>
          <t>MtCO2</t>
        </is>
      </c>
      <c r="D52" s="21" t="inlineStr"/>
      <c r="E52" s="21" t="inlineStr">
        <is>
          <t>SUMPRODUCT(bco2, etsc)</t>
        </is>
      </c>
      <c r="F52" s="14" t="inlineStr">
        <is>
          <t>legacy row 1956</t>
        </is>
      </c>
      <c r="K52" s="14">
        <f>IF($D52="",".","."&amp;$D52&amp;".")</f>
        <v/>
      </c>
    </row>
    <row r="53">
      <c r="A53" s="21" t="inlineStr">
        <is>
          <t>ets.cap</t>
        </is>
      </c>
      <c r="B53" s="21" t="inlineStr">
        <is>
          <t>ETS cap</t>
        </is>
      </c>
      <c r="C53" s="21" t="inlineStr">
        <is>
          <t>MtCO2</t>
        </is>
      </c>
      <c r="D53" s="21" t="inlineStr"/>
      <c r="E53" s="21" t="inlineStr">
        <is>
          <t>Baseline covered emissions x (1 + change path); constant after the target year if D_ETSCapCont = Constant</t>
        </is>
      </c>
      <c r="F53" s="14" t="inlineStr">
        <is>
          <t>legacy rows 1958-1960</t>
        </is>
      </c>
      <c r="K53" s="14">
        <f>IF($D53="",".","."&amp;$D53&amp;".")</f>
        <v/>
      </c>
    </row>
    <row r="54">
      <c r="A54" s="21" t="inlineStr">
        <is>
          <t>ets.se</t>
        </is>
      </c>
      <c r="B54" s="21" t="inlineStr">
        <is>
          <t>Effective covered semi-elasticity (allocation effectiveness: auctioned 1, OBR 0.5)</t>
        </is>
      </c>
      <c r="C54" s="21" t="inlineStr">
        <is>
          <t>per $/tCO2</t>
        </is>
      </c>
      <c r="D54" s="21" t="inlineStr"/>
      <c r="E54" s="21" t="inlineStr">
        <is>
          <t>Baseline-weighted semi-elasticities x (1 - 0.5 OBR)</t>
        </is>
      </c>
      <c r="F54" s="14" t="inlineStr">
        <is>
          <t>legacy rows 1845, 1866-1867</t>
        </is>
      </c>
      <c r="K54" s="14">
        <f>IF($D54="",".","."&amp;$D54&amp;".")</f>
        <v/>
      </c>
    </row>
    <row r="55">
      <c r="A55" s="21" t="inlineStr">
        <is>
          <t>ets.est</t>
        </is>
      </c>
      <c r="B55" s="21" t="inlineStr">
        <is>
          <t>ETS price, fast estimate</t>
        </is>
      </c>
      <c r="C55" s="21" t="inlineStr">
        <is>
          <t>$/tCO2 real</t>
        </is>
      </c>
      <c r="D55" s="21" t="inlineStr"/>
      <c r="E55" s="21" t="inlineStr">
        <is>
          <t>LN(cap / baseline) / (semi-elasticity x volatility adjustment)</t>
        </is>
      </c>
      <c r="F55" s="14" t="inlineStr">
        <is>
          <t>legacy row 1868 (QuickEstimateOfETSPrices; linear there)</t>
        </is>
      </c>
      <c r="K55" s="14">
        <f>IF($D55="",".","."&amp;$D55&amp;".")</f>
        <v/>
      </c>
    </row>
    <row r="56">
      <c r="A56" s="21" t="inlineStr">
        <is>
          <t>ets.ovr</t>
        </is>
      </c>
      <c r="B56" s="21" t="inlineStr">
        <is>
          <t>ETS price override (pasted values, e.g. from ets_goalseek_v0_4.py)</t>
        </is>
      </c>
      <c r="C56" s="21" t="inlineStr">
        <is>
          <t>$/tCO2 real</t>
        </is>
      </c>
      <c r="D56" s="21" t="inlineStr"/>
      <c r="E56" s="21" t="inlineStr">
        <is>
          <t>Typed / pasted values</t>
        </is>
      </c>
      <c r="F56" s="14" t="inlineStr">
        <is>
          <t>legacy Manual inputs O15:AB15 (OverrideOfETSPrices)</t>
        </is>
      </c>
      <c r="K56" s="14">
        <f>IF($D56="",".","."&amp;$D56&amp;".")</f>
        <v/>
      </c>
    </row>
    <row r="57">
      <c r="A57" s="21" t="inlineStr">
        <is>
          <t>ets.p</t>
        </is>
      </c>
      <c r="B57" s="21" t="inlineStr">
        <is>
          <t>ETS permit price used</t>
        </is>
      </c>
      <c r="C57" s="21" t="inlineStr">
        <is>
          <t>$/tCO2 real</t>
        </is>
      </c>
      <c r="D57" s="21" t="inlineStr"/>
      <c r="E57" s="21" t="inlineStr">
        <is>
          <t>Override row if D_ETSPriceOverride = Yes (blank: carbon price path), else the fast estimate</t>
        </is>
      </c>
      <c r="F57" s="14" t="inlineStr">
        <is>
          <t>legacy row 1873</t>
        </is>
      </c>
      <c r="K57" s="14">
        <f>IF($D57="",".","."&amp;$D57&amp;".")</f>
        <v/>
      </c>
    </row>
    <row r="58">
      <c r="A58" s="21" t="inlineStr">
        <is>
          <t>ets.pe</t>
        </is>
      </c>
      <c r="B58" s="21" t="inlineStr">
        <is>
          <t>ETS tax-equivalent price (permit price x volatility adjustment)</t>
        </is>
      </c>
      <c r="C58" s="21" t="inlineStr">
        <is>
          <t>$/tCO2 real</t>
        </is>
      </c>
      <c r="D58" s="21" t="inlineStr"/>
      <c r="E58" s="21" t="inlineStr">
        <is>
          <t>ets.p x ets.vadj</t>
        </is>
      </c>
      <c r="F58" s="14" t="inlineStr">
        <is>
          <t>legacy row 2191 applied to the ETS price</t>
        </is>
      </c>
      <c r="K58" s="14">
        <f>IF($D58="",".","."&amp;$D58&amp;".")</f>
        <v/>
      </c>
    </row>
    <row r="59">
      <c r="A59" s="21" t="inlineStr">
        <is>
          <t>ets.rf</t>
        </is>
      </c>
      <c r="B59" s="21" t="inlineStr">
        <is>
          <t>ETS revenue factor (permit price per $ of tax-equivalent price)</t>
        </is>
      </c>
      <c r="C59" s="21" t="inlineStr">
        <is>
          <t>factor</t>
        </is>
      </c>
      <c r="D59" s="21" t="inlineStr"/>
      <c r="E59" s="21" t="inlineStr">
        <is>
          <t>1 / ets.vadj</t>
        </is>
      </c>
      <c r="F59" s="14" t="inlineStr">
        <is>
          <t>new</t>
        </is>
      </c>
      <c r="K59" s="14">
        <f>IF($D59="",".","."&amp;$D59&amp;".")</f>
        <v/>
      </c>
    </row>
    <row r="60">
      <c r="A60" s="21" t="inlineStr">
        <is>
          <t>reg</t>
        </is>
      </c>
      <c r="B60" s="21" t="inlineStr">
        <is>
          <t>Shadow price from regulations (placeholder)</t>
        </is>
      </c>
      <c r="C60" s="21" t="inlineStr">
        <is>
          <t>USD/tCO2</t>
        </is>
      </c>
      <c r="D60" s="21" t="inlineStr"/>
      <c r="E60" s="21" t="inlineStr">
        <is>
          <t>Constant 0 (not yet)</t>
        </is>
      </c>
      <c r="F60" s="14" t="inlineStr">
        <is>
          <t>legacy rows 2345-2349 include regulations</t>
        </is>
      </c>
      <c r="K60" s="14">
        <f>IF($D60="",".","."&amp;$D60&amp;".")</f>
        <v/>
      </c>
    </row>
    <row r="61">
      <c r="A61" s="21" t="inlineStr">
        <is>
          <t>fb.yr0</t>
        </is>
      </c>
      <c r="B61" s="21" t="inlineStr">
        <is>
          <t>Feebates: start date</t>
        </is>
      </c>
      <c r="C61" s="21" t="inlineStr">
        <is>
          <t>year</t>
        </is>
      </c>
      <c r="D61" s="21" t="inlineStr"/>
      <c r="E61" s="21" t="inlineStr">
        <is>
          <t>MTInputs (scenario column)</t>
        </is>
      </c>
      <c r="F61" s="14" t="inlineStr">
        <is>
          <t>MTInputs row 53</t>
        </is>
      </c>
      <c r="K61" s="14">
        <f>IF($D61="",".","."&amp;$D61&amp;".")</f>
        <v/>
      </c>
    </row>
    <row r="62">
      <c r="A62" s="21" t="inlineStr">
        <is>
          <t>fb.yr1</t>
        </is>
      </c>
      <c r="B62" s="21" t="inlineStr">
        <is>
          <t>Feebates: target date</t>
        </is>
      </c>
      <c r="C62" s="21" t="inlineStr">
        <is>
          <t>year</t>
        </is>
      </c>
      <c r="D62" s="21" t="inlineStr"/>
      <c r="E62" s="21" t="inlineStr">
        <is>
          <t>MTInputs (scenario column)</t>
        </is>
      </c>
      <c r="F62" s="14" t="inlineStr">
        <is>
          <t>MTInputs row 54</t>
        </is>
      </c>
      <c r="K62" s="14">
        <f>IF($D62="",".","."&amp;$D62&amp;".")</f>
        <v/>
      </c>
    </row>
    <row r="63">
      <c r="A63" s="21" t="inlineStr">
        <is>
          <t>fb.s</t>
        </is>
      </c>
      <c r="B63" s="21" t="inlineStr">
        <is>
          <t>Feebates: starting rate</t>
        </is>
      </c>
      <c r="C63" s="21" t="inlineStr">
        <is>
          <t>USD/tCO2</t>
        </is>
      </c>
      <c r="D63" s="21" t="inlineStr"/>
      <c r="E63" s="21" t="inlineStr">
        <is>
          <t>MTInputs (scenario column)</t>
        </is>
      </c>
      <c r="F63" s="14" t="inlineStr">
        <is>
          <t>MTInputs rows 56-59</t>
        </is>
      </c>
      <c r="K63" s="14">
        <f>IF($D63="",".","."&amp;$D63&amp;".")</f>
        <v/>
      </c>
    </row>
    <row r="64">
      <c r="A64" s="21" t="inlineStr">
        <is>
          <t>fb.t</t>
        </is>
      </c>
      <c r="B64" s="21" t="inlineStr">
        <is>
          <t>Feebates: target rate</t>
        </is>
      </c>
      <c r="C64" s="21" t="inlineStr">
        <is>
          <t>USD/tCO2</t>
        </is>
      </c>
      <c r="D64" s="21" t="inlineStr"/>
      <c r="E64" s="21" t="inlineStr">
        <is>
          <t>MTInputs (scenario column)</t>
        </is>
      </c>
      <c r="F64" s="14" t="inlineStr">
        <is>
          <t>MTInputs rows 61-64</t>
        </is>
      </c>
      <c r="K64" s="14">
        <f>IF($D64="",".","."&amp;$D64&amp;".")</f>
        <v/>
      </c>
    </row>
    <row r="65">
      <c r="A65" s="21" t="inlineStr">
        <is>
          <t>fb</t>
        </is>
      </c>
      <c r="B65" s="21" t="inlineStr">
        <is>
          <t>Feebates: rate path</t>
        </is>
      </c>
      <c r="C65" s="21" t="inlineStr">
        <is>
          <t>USD/tCO2</t>
        </is>
      </c>
      <c r="D65" s="21" t="inlineStr"/>
      <c r="E65" s="21" t="inlineStr">
        <is>
          <t>Calculation (assumed linear)</t>
        </is>
      </c>
      <c r="F65" s="14" t="inlineStr">
        <is>
          <t>legacy rows 2000-2004</t>
        </is>
      </c>
      <c r="K65" s="14">
        <f>IF($D65="",".","."&amp;$D65&amp;".")</f>
        <v/>
      </c>
    </row>
    <row r="66">
      <c r="A66" s="21" t="inlineStr">
        <is>
          <t>fbcov</t>
        </is>
      </c>
      <c r="B66" s="21" t="inlineStr">
        <is>
          <t>Feebates sector coverage (Apply?)</t>
        </is>
      </c>
      <c r="C66" s="21" t="inlineStr">
        <is>
          <t>switch</t>
        </is>
      </c>
      <c r="D66" s="21" t="inlineStr"/>
      <c r="E66" s="21" t="inlineStr">
        <is>
          <t>MTInputs (scenario column)</t>
        </is>
      </c>
      <c r="F66" s="14" t="inlineStr">
        <is>
          <t>MTInputs rows 66-82</t>
        </is>
      </c>
      <c r="K66" s="14">
        <f>IF($D66="",".","."&amp;$D66&amp;".")</f>
        <v/>
      </c>
    </row>
    <row r="67">
      <c r="A67" s="21" t="inlineStr">
        <is>
          <t>ssc.adj</t>
        </is>
      </c>
      <c r="B67" s="21" t="inlineStr">
        <is>
          <t>Efficiency-margin adjustment, feebates</t>
        </is>
      </c>
      <c r="C67" s="21" t="inlineStr">
        <is>
          <t>share</t>
        </is>
      </c>
      <c r="D67" s="21" t="inlineStr"/>
      <c r="E67" s="21" t="inlineStr">
        <is>
          <t>cpat_coded default (feebates 1.0)</t>
        </is>
      </c>
      <c r="F67" s="14" t="inlineStr">
        <is>
          <t>MTInputs rows 247-250 hold the adjustments for regulations (not yet used)</t>
        </is>
      </c>
      <c r="K67" s="14">
        <f>IF($D67="",".","."&amp;$D67&amp;".")</f>
        <v/>
      </c>
    </row>
    <row r="68">
      <c r="A68" s="21" t="inlineStr">
        <is>
          <t>shps</t>
        </is>
      </c>
      <c r="B68" s="21" t="inlineStr">
        <is>
          <t>Shadow price by sector (feebates + regulations; the ETS acts through the price)</t>
        </is>
      </c>
      <c r="C68" s="21" t="inlineStr">
        <is>
          <t>USD/tCO2</t>
        </is>
      </c>
      <c r="D68" s="21" t="inlineStr"/>
      <c r="E68" s="21" t="inlineStr">
        <is>
          <t>Calculation</t>
        </is>
      </c>
      <c r="F68" s="14" t="inlineStr">
        <is>
          <t>legacy Mitigation rows 2345-2349</t>
        </is>
      </c>
      <c r="K68" s="14">
        <f>IF($D68="",".","."&amp;$D68&amp;".")</f>
        <v/>
      </c>
    </row>
    <row r="69">
      <c r="A69" s="21" t="inlineStr">
        <is>
          <t>ssc</t>
        </is>
      </c>
      <c r="B69" s="21" t="inlineStr">
        <is>
          <t>Share of shadow price impacting efficiency</t>
        </is>
      </c>
      <c r="C69" s="21" t="inlineStr">
        <is>
          <t>share</t>
        </is>
      </c>
      <c r="D69" s="21" t="inlineStr"/>
      <c r="E69" s="21" t="inlineStr">
        <is>
          <t>Feebate coverage x adjustment</t>
        </is>
      </c>
      <c r="F69" s="14" t="inlineStr">
        <is>
          <t>legacy Mitigation rows 2403-2419: egy.mit.ssc.rod.1</t>
        </is>
      </c>
      <c r="K69" s="14">
        <f>IF($D69="",".","."&amp;$D69&amp;".")</f>
        <v/>
      </c>
    </row>
    <row r="70">
      <c r="A70" s="21" t="inlineStr">
        <is>
          <t>ctr</t>
        </is>
      </c>
      <c r="B70" s="21" t="inlineStr">
        <is>
          <t>New carbon tax rate by sector (not where the new ETS covers the sector)</t>
        </is>
      </c>
      <c r="C70" s="21" t="inlineStr">
        <is>
          <t>USD/tCO2</t>
        </is>
      </c>
      <c r="D70" s="21" t="inlineStr"/>
      <c r="E70" s="21" t="inlineStr">
        <is>
          <t>carbon price x sector coverage x (1 - ETS coverage); complementary to an existing ETS: sector coverage = 1 - existing ETS sector coverage</t>
        </is>
      </c>
      <c r="F70" s="14" t="inlineStr">
        <is>
          <t>legacy Mitigation row 2510 (before EF and fuel coverage); rows 2270-2288</t>
        </is>
      </c>
      <c r="G70" s="14" t="inlineStr">
        <is>
          <t>existing ETS sector coverage</t>
        </is>
      </c>
      <c r="K70" s="14">
        <f>IF($D70="",".","."&amp;$D70&amp;".")</f>
        <v/>
      </c>
    </row>
    <row r="71">
      <c r="A71" s="21" t="inlineStr">
        <is>
          <t>xct.d</t>
        </is>
      </c>
      <c r="B71" s="21" t="inlineStr">
        <is>
          <t>Existing carbon tax rate: data of the year (last data year after; real)</t>
        </is>
      </c>
      <c r="C71" s="21" t="inlineStr">
        <is>
          <t>USD/tCO2 real</t>
        </is>
      </c>
      <c r="D71" s="21" t="inlineStr"/>
      <c r="E71" s="21" t="inlineStr">
        <is>
          <t>Sheet ECP (ecr.all, nominal x CPI index)</t>
        </is>
      </c>
      <c r="F71" s="14" t="inlineStr">
        <is>
          <t>legacy Mitigation row 1727 (ECP ecr.all)</t>
        </is>
      </c>
      <c r="K71" s="14">
        <f>IF($D71="",".","."&amp;$D71&amp;".")</f>
        <v/>
      </c>
    </row>
    <row r="72">
      <c r="A72" s="21" t="inlineStr">
        <is>
          <t>xct.p</t>
        </is>
      </c>
      <c r="B72" s="21" t="inlineStr">
        <is>
          <t>Existing carbon tax rate used</t>
        </is>
      </c>
      <c r="C72" s="21" t="inlineStr">
        <is>
          <t>USD/tCO2 real</t>
        </is>
      </c>
      <c r="D72" s="21" t="inlineStr"/>
      <c r="E72" s="21" t="inlineStr">
        <is>
          <t>ExistingCTApply x data x (1 + ExistingCTGrowth)^(years after the last data year)</t>
        </is>
      </c>
      <c r="F72" s="14" t="inlineStr">
        <is>
          <t>legacy rows 1727, 2215-2216 (MTInputs 213-214)</t>
        </is>
      </c>
      <c r="K72" s="14">
        <f>IF($D72="",".","."&amp;$D72&amp;".")</f>
        <v/>
      </c>
    </row>
    <row r="73">
      <c r="A73" s="21" t="inlineStr">
        <is>
          <t>xct.p0</t>
        </is>
      </c>
      <c r="B73" s="21" t="inlineStr">
        <is>
          <t>Existing carbon tax rate embedded in the price data (held after the last historical price year)</t>
        </is>
      </c>
      <c r="C73" s="21" t="inlineStr">
        <is>
          <t>USD/tCO2 real</t>
        </is>
      </c>
      <c r="D73" s="21" t="inlineStr"/>
      <c r="E73" s="21" t="inlineStr">
        <is>
          <t>Sheet ECP, year MIN(year, last data year, last historical price year)</t>
        </is>
      </c>
      <c r="F73" s="14" t="inlineStr">
        <is>
          <t>new</t>
        </is>
      </c>
      <c r="K73" s="14">
        <f>IF($D73="",".","."&amp;$D73&amp;".")</f>
        <v/>
      </c>
    </row>
    <row r="74">
      <c r="A74" s="21" t="inlineStr">
        <is>
          <t>xets.d</t>
        </is>
      </c>
      <c r="B74" s="21" t="inlineStr">
        <is>
          <t>Existing ETS permit price: data of the year (last data year after; real)</t>
        </is>
      </c>
      <c r="C74" s="21" t="inlineStr">
        <is>
          <t>USD/tCO2 real</t>
        </is>
      </c>
      <c r="D74" s="21" t="inlineStr"/>
      <c r="E74" s="21" t="inlineStr">
        <is>
          <t>Sheet ECP (eer.all, nominal x CPI index)</t>
        </is>
      </c>
      <c r="F74" s="14" t="inlineStr">
        <is>
          <t>legacy Mitigation rows 1680, 1695 (ECP eer.all)</t>
        </is>
      </c>
      <c r="K74" s="14">
        <f>IF($D74="",".","."&amp;$D74&amp;".")</f>
        <v/>
      </c>
    </row>
    <row r="75">
      <c r="A75" s="21" t="inlineStr">
        <is>
          <t>xets.p</t>
        </is>
      </c>
      <c r="B75" s="21" t="inlineStr">
        <is>
          <t>Existing ETS permit price used</t>
        </is>
      </c>
      <c r="C75" s="21" t="inlineStr">
        <is>
          <t>USD/tCO2 real</t>
        </is>
      </c>
      <c r="D75" s="21" t="inlineStr"/>
      <c r="E75" s="21" t="inlineStr">
        <is>
          <t>ExistingETSApply x data x (1 + ExistingETSGrowth)^(years after the last data year)</t>
        </is>
      </c>
      <c r="F75" s="14" t="inlineStr">
        <is>
          <t>legacy rows 1680, 1695 (MTInputs 208-209)</t>
        </is>
      </c>
      <c r="K75" s="14">
        <f>IF($D75="",".","."&amp;$D75&amp;".")</f>
        <v/>
      </c>
    </row>
    <row r="76">
      <c r="A76" s="21" t="inlineStr">
        <is>
          <t>xets.p0</t>
        </is>
      </c>
      <c r="B76" s="21" t="inlineStr">
        <is>
          <t>Existing ETS permit price embedded in the price data (held after the last historical price year)</t>
        </is>
      </c>
      <c r="C76" s="21" t="inlineStr">
        <is>
          <t>USD/tCO2 real</t>
        </is>
      </c>
      <c r="D76" s="21" t="inlineStr"/>
      <c r="E76" s="21" t="inlineStr">
        <is>
          <t>Sheet ECP, year MIN(year, last data year, last historical price year)</t>
        </is>
      </c>
      <c r="F76" s="14" t="inlineStr">
        <is>
          <t>new</t>
        </is>
      </c>
      <c r="K76" s="14">
        <f>IF($D76="",".","."&amp;$D76&amp;".")</f>
        <v/>
      </c>
    </row>
    <row r="77">
      <c r="A77" s="21" t="inlineStr">
        <is>
          <t>etr</t>
        </is>
      </c>
      <c r="B77" s="21" t="inlineStr">
        <is>
          <t>New ETS cost in the fuel price by sector (tax-equivalent price, auctioned part)</t>
        </is>
      </c>
      <c r="C77" s="21" t="inlineStr">
        <is>
          <t>USD/tCO2</t>
        </is>
      </c>
      <c r="D77" s="21" t="inlineStr"/>
      <c r="E77" s="21" t="inlineStr">
        <is>
          <t>ETS tax-equivalent price x ETS coverage x (1 - OBR share)</t>
        </is>
      </c>
      <c r="F77" s="14" t="inlineStr">
        <is>
          <t>legacy ets inside txo (before the EF)</t>
        </is>
      </c>
      <c r="K77" s="14">
        <f>IF($D77="",".","."&amp;$D77&amp;".")</f>
        <v/>
      </c>
    </row>
    <row r="78">
      <c r="A78" s="21" t="inlineStr">
        <is>
          <t>shpx</t>
        </is>
      </c>
      <c r="B78" s="21" t="inlineStr">
        <is>
          <t>Shadow price on the efficiency margin by sector (feebates and regulations x share impacting efficiency + ETS tax-equivalent price x ETS coverage x OBR share)</t>
        </is>
      </c>
      <c r="C78" s="21" t="inlineStr">
        <is>
          <t>USD/tCO2</t>
        </is>
      </c>
      <c r="D78" s="21" t="inlineStr"/>
      <c r="E78" s="21" t="inlineStr">
        <is>
          <t>Calculation</t>
        </is>
      </c>
      <c r="F78" s="14" t="inlineStr">
        <is>
          <t>legacy rows 2377 (per tCO2 before the EF)</t>
        </is>
      </c>
      <c r="G78" s="14" t="inlineStr">
        <is>
          <t>feebate sector position</t>
        </is>
      </c>
      <c r="K78" s="14">
        <f>IF($D78="",".","."&amp;$D78&amp;".")</f>
        <v/>
      </c>
    </row>
    <row r="79">
      <c r="A79" s="21" t="inlineStr">
        <is>
          <t>gp.src</t>
        </is>
      </c>
      <c r="B79" s="21" t="inlineStr">
        <is>
          <t>International prices: source key (MTInputs selector without the *)</t>
        </is>
      </c>
      <c r="C79" s="21" t="inlineStr">
        <is>
          <t>key</t>
        </is>
      </c>
      <c r="D79" s="21" t="inlineStr"/>
      <c r="E79" s="21" t="inlineStr">
        <is>
          <t>SUBSTITUTE(IntEnerPricForeSource, "*", "")</t>
        </is>
      </c>
      <c r="F79" s="14" t="inlineStr">
        <is>
          <t>MTInputs row 220</t>
        </is>
      </c>
      <c r="K79" s="14">
        <f>IF($D79="",".","."&amp;$D79&amp;".")</f>
        <v/>
      </c>
    </row>
    <row r="80">
      <c r="A80" s="21" t="inlineStr">
        <is>
          <t>gp.adj</t>
        </is>
      </c>
      <c r="B80" s="21" t="inlineStr">
        <is>
          <t>International prices: adjustment after the last historical year (1 none, 2 High, 3 Low)</t>
        </is>
      </c>
      <c r="C80" s="21" t="inlineStr">
        <is>
          <t>choice</t>
        </is>
      </c>
      <c r="D80" s="21" t="inlineStr"/>
      <c r="E80" s="21" t="inlineStr">
        <is>
          <t>From IntEnerPricForecastAdjustment</t>
        </is>
      </c>
      <c r="F80" s="14" t="inlineStr">
        <is>
          <t>MTInputs row 258</t>
        </is>
      </c>
      <c r="K80" s="14">
        <f>IF($D80="",".","."&amp;$D80&amp;".")</f>
        <v/>
      </c>
    </row>
    <row r="81">
      <c r="A81" s="21" t="inlineStr">
        <is>
          <t>gpn</t>
        </is>
      </c>
      <c r="B81" s="21" t="inlineStr">
        <is>
          <t>International energy price, nominal, of the chosen source</t>
        </is>
      </c>
      <c r="C81" s="21" t="inlineStr">
        <is>
          <t>source unit</t>
        </is>
      </c>
      <c r="D81" s="21" t="inlineStr"/>
      <c r="E81" s="21" t="inlineStr">
        <is>
          <t>Prices_int (1 without commodity key)</t>
        </is>
      </c>
      <c r="F81" s="14" t="inlineStr">
        <is>
          <t>legacy Mitigation rows 633-695 (sources by year)</t>
        </is>
      </c>
      <c r="G81" s="14" t="inlineStr">
        <is>
          <t>commodity key</t>
        </is>
      </c>
      <c r="K81" s="14">
        <f>IF($D81="",".","."&amp;$D81&amp;".")</f>
        <v/>
      </c>
    </row>
    <row r="82">
      <c r="A82" s="21" t="inlineStr">
        <is>
          <t>gp</t>
        </is>
      </c>
      <c r="B82" s="21" t="inlineStr">
        <is>
          <t>International energy price (real; source and adjustment from MTInputs)</t>
        </is>
      </c>
      <c r="C82" s="21" t="inlineStr">
        <is>
          <t>source unit</t>
        </is>
      </c>
      <c r="D82" s="21" t="inlineStr"/>
      <c r="E82" s="21" t="inlineStr">
        <is>
          <t>gpn x defl x High/Low factor after the last historical year</t>
        </is>
      </c>
      <c r="F82" s="14" t="inlineStr">
        <is>
          <t>legacy Mitigation rows 633-695 (sources by year)</t>
        </is>
      </c>
      <c r="G82" s="14" t="inlineStr">
        <is>
          <t>commodity key</t>
        </is>
      </c>
      <c r="H82" s="14" t="inlineStr">
        <is>
          <t>High factor</t>
        </is>
      </c>
      <c r="I82" s="14" t="inlineStr">
        <is>
          <t>Low factor</t>
        </is>
      </c>
      <c r="K82" s="14">
        <f>IF($D82="",".","."&amp;$D82&amp;".")</f>
        <v/>
      </c>
    </row>
    <row r="83">
      <c r="A83" s="21" t="inlineStr">
        <is>
          <t>sp</t>
        </is>
      </c>
      <c r="B83" s="21" t="inlineStr">
        <is>
          <t>Supply cost (pre-tax price)</t>
        </is>
      </c>
      <c r="C83" s="21" t="inlineStr">
        <is>
          <t>$/GJ real</t>
        </is>
      </c>
      <c r="D83" s="21" t="inlineStr">
        <is>
          <t>a</t>
        </is>
      </c>
      <c r="E83" s="21" t="inlineStr">
        <is>
          <t>Historical: Inputs_prices; then fixsp + floating part x gp(t) / gp(t-1)</t>
        </is>
      </c>
      <c r="F83" s="14" t="inlineStr">
        <is>
          <t>legacy Mitigation row 2498: egy.mit.sp.ind.coa.a.1; cpat_coded prices.py</t>
        </is>
      </c>
      <c r="G83" s="14" t="inlineStr">
        <is>
          <t>fixed supply cost</t>
        </is>
      </c>
      <c r="H83" s="14" t="inlineStr">
        <is>
          <t>gp position</t>
        </is>
      </c>
      <c r="I83" s="14" t="inlineStr">
        <is>
          <t>price position</t>
        </is>
      </c>
      <c r="K83" s="14">
        <f>IF($D83="",".","."&amp;$D83&amp;".")</f>
        <v/>
      </c>
    </row>
    <row r="84">
      <c r="A84" s="21" t="inlineStr">
        <is>
          <t>txo</t>
        </is>
      </c>
      <c r="B84" s="21" t="inlineStr">
        <is>
          <t>Excise and other taxes (before new policies)</t>
        </is>
      </c>
      <c r="C84" s="21" t="inlineStr">
        <is>
          <t>$/GJ real</t>
        </is>
      </c>
      <c r="D84" s="21" t="inlineStr">
        <is>
          <t>a</t>
        </is>
      </c>
      <c r="E84" s="21" t="inlineStr">
        <is>
          <t>Historical: Inputs_prices; then fixed part txo_L x pcc + floating part (pass-through rule)</t>
        </is>
      </c>
      <c r="F84" s="14" t="inlineStr">
        <is>
          <t>legacy txo = fadtx + fixs + cs (+ nce); cpat_coded prices.py</t>
        </is>
      </c>
      <c r="G84" s="14" t="inlineStr">
        <is>
          <t>txo last hist. year</t>
        </is>
      </c>
      <c r="H84" s="14" t="inlineStr">
        <is>
          <t>sp last hist. year</t>
        </is>
      </c>
      <c r="I84" s="14" t="inlineStr">
        <is>
          <t>pass-through</t>
        </is>
      </c>
      <c r="J84" s="14" t="inlineStr">
        <is>
          <t>price position</t>
        </is>
      </c>
      <c r="K84" s="14">
        <f>IF($D84="",".","."&amp;$D84&amp;".")</f>
        <v/>
      </c>
    </row>
    <row r="85">
      <c r="A85" s="21" t="inlineStr">
        <is>
          <t>txf</t>
        </is>
      </c>
      <c r="B85" s="21" t="inlineStr">
        <is>
          <t>Floating part of excise and other taxes (pass-through rule; used after the last historical year)</t>
        </is>
      </c>
      <c r="C85" s="21" t="inlineStr">
        <is>
          <t>$/GJ real</t>
        </is>
      </c>
      <c r="D85" s="21" t="inlineStr">
        <is>
          <t>a</t>
        </is>
      </c>
      <c r="E85" s="21" t="inlineStr">
        <is>
          <t>(sp_L - sp + txo_L x (1 - pcc)) x (1 - pcc)</t>
        </is>
      </c>
      <c r="F85" s="14" t="inlineStr">
        <is>
          <t>legacy cs; cpat_coded prices.py</t>
        </is>
      </c>
      <c r="G85" s="14" t="inlineStr">
        <is>
          <t>txo last hist. year</t>
        </is>
      </c>
      <c r="H85" s="14" t="inlineStr">
        <is>
          <t>sp last hist. year</t>
        </is>
      </c>
      <c r="I85" s="14" t="inlineStr">
        <is>
          <t>pass-through</t>
        </is>
      </c>
      <c r="K85" s="14">
        <f>IF($D85="",".","."&amp;$D85&amp;".")</f>
        <v/>
      </c>
    </row>
    <row r="86">
      <c r="A86" s="21" t="inlineStr">
        <is>
          <t>rpb</t>
        </is>
      </c>
      <c r="B86" s="21" t="inlineStr">
        <is>
          <t>Retail price before new policies</t>
        </is>
      </c>
      <c r="C86" s="21" t="inlineStr">
        <is>
          <t>$/GJ real</t>
        </is>
      </c>
      <c r="D86" s="21" t="inlineStr">
        <is>
          <t>a</t>
        </is>
      </c>
      <c r="E86" s="21" t="inlineStr">
        <is>
          <t>(sp + txo) x (1 + VAT rate)</t>
        </is>
      </c>
      <c r="F86" s="14" t="inlineStr">
        <is>
          <t>legacy retail price rp without nce; cpat_coded prices.py</t>
        </is>
      </c>
      <c r="G86" s="14" t="inlineStr">
        <is>
          <t>VAT rate</t>
        </is>
      </c>
      <c r="K86" s="14">
        <f>IF($D86="",".","."&amp;$D86&amp;".")</f>
        <v/>
      </c>
    </row>
    <row r="87">
      <c r="A87" s="21" t="inlineStr">
        <is>
          <t>ets</t>
        </is>
      </c>
      <c r="B87" s="21" t="inlineStr">
        <is>
          <t>New ETS cost in the fuel price (tax-equivalent, auctioned part)</t>
        </is>
      </c>
      <c r="C87" s="21" t="inlineStr">
        <is>
          <t>$/GJ</t>
        </is>
      </c>
      <c r="D87" s="21" t="inlineStr">
        <is>
          <t>a</t>
        </is>
      </c>
      <c r="E87" s="21" t="inlineStr">
        <is>
          <t>ETS cost rate of the sector (etr, section 1) x EF</t>
        </is>
      </c>
      <c r="F87" s="14" t="inlineStr">
        <is>
          <t>legacy ets inside txo; cpat_coded prices/ets.py</t>
        </is>
      </c>
      <c r="G87" s="14" t="inlineStr">
        <is>
          <t>EF</t>
        </is>
      </c>
      <c r="H87" s="14" t="inlineStr">
        <is>
          <t>sector position</t>
        </is>
      </c>
      <c r="K87" s="14">
        <f>IF($D87="",".","."&amp;$D87&amp;".")</f>
        <v/>
      </c>
    </row>
    <row r="88">
      <c r="A88" s="21" t="inlineStr">
        <is>
          <t>vat</t>
        </is>
      </c>
      <c r="B88" s="21" t="inlineStr">
        <is>
          <t>VAT payment before new policies</t>
        </is>
      </c>
      <c r="C88" s="21" t="inlineStr">
        <is>
          <t>$/GJ real</t>
        </is>
      </c>
      <c r="D88" s="21" t="inlineStr">
        <is>
          <t>a</t>
        </is>
      </c>
      <c r="E88" s="21" t="inlineStr">
        <is>
          <t>(sp + txo) x VAT rate</t>
        </is>
      </c>
      <c r="F88" s="14" t="inlineStr">
        <is>
          <t>legacy vat; cpat_coded prices.py</t>
        </is>
      </c>
      <c r="G88" s="14" t="inlineStr">
        <is>
          <t>VAT rate</t>
        </is>
      </c>
      <c r="K88" s="14">
        <f>IF($D88="",".","."&amp;$D88&amp;".")</f>
        <v/>
      </c>
    </row>
    <row r="89">
      <c r="A89" s="21" t="inlineStr">
        <is>
          <t>etx</t>
        </is>
      </c>
      <c r="B89" s="21" t="inlineStr">
        <is>
          <t>Existing excise and other taxes (positive part of txo)</t>
        </is>
      </c>
      <c r="C89" s="21" t="inlineStr">
        <is>
          <t>$/GJ real</t>
        </is>
      </c>
      <c r="D89" s="21" t="inlineStr">
        <is>
          <t>a</t>
        </is>
      </c>
      <c r="E89" s="21" t="inlineStr">
        <is>
          <t>max(txo, 0)</t>
        </is>
      </c>
      <c r="F89" s="14" t="inlineStr">
        <is>
          <t>legacy fadtx + positive cs (split here by sign)</t>
        </is>
      </c>
      <c r="K89" s="14">
        <f>IF($D89="",".","."&amp;$D89&amp;".")</f>
        <v/>
      </c>
    </row>
    <row r="90">
      <c r="A90" s="21" t="inlineStr">
        <is>
          <t>esub</t>
        </is>
      </c>
      <c r="B90" s="21" t="inlineStr">
        <is>
          <t>Existing consumer subsidy (negative part of txo, positive number)</t>
        </is>
      </c>
      <c r="C90" s="21" t="inlineStr">
        <is>
          <t>$/GJ real</t>
        </is>
      </c>
      <c r="D90" s="21" t="inlineStr">
        <is>
          <t>a</t>
        </is>
      </c>
      <c r="E90" s="21" t="inlineStr">
        <is>
          <t>max(-txo, 0)</t>
        </is>
      </c>
      <c r="F90" s="14" t="inlineStr">
        <is>
          <t>legacy fixs + negative cs (split here by sign)</t>
        </is>
      </c>
      <c r="K90" s="14">
        <f>IF($D90="",".","."&amp;$D90&amp;".")</f>
        <v/>
      </c>
    </row>
    <row r="91">
      <c r="A91" s="21" t="inlineStr">
        <is>
          <t>esubpu</t>
        </is>
      </c>
      <c r="B91" s="21" t="inlineStr">
        <is>
          <t>Existing consumer subsidy per price unit (input for a later per-fuel policy)</t>
        </is>
      </c>
      <c r="C91" s="21" t="inlineStr">
        <is>
          <t>price unit real</t>
        </is>
      </c>
      <c r="D91" s="21" t="inlineStr">
        <is>
          <t>a</t>
        </is>
      </c>
      <c r="E91" s="21" t="inlineStr">
        <is>
          <t>esub x GJ per price unit</t>
        </is>
      </c>
      <c r="F91" s="14" t="inlineStr">
        <is>
          <t>new (units as MTInputs rows 142-169)</t>
        </is>
      </c>
      <c r="G91" s="14" t="inlineStr">
        <is>
          <t>GJ per unit</t>
        </is>
      </c>
      <c r="K91" s="14">
        <f>IF($D91="",".","."&amp;$D91&amp;".")</f>
        <v/>
      </c>
    </row>
    <row r="92">
      <c r="A92" s="21" t="inlineStr">
        <is>
          <t>ctxnew</t>
        </is>
      </c>
      <c r="B92" s="21" t="inlineStr">
        <is>
          <t>New carbon tax</t>
        </is>
      </c>
      <c r="C92" s="21" t="inlineStr">
        <is>
          <t>$/GJ</t>
        </is>
      </c>
      <c r="D92" s="21" t="inlineStr">
        <is>
          <t>a</t>
        </is>
      </c>
      <c r="E92" s="21" t="inlineStr">
        <is>
          <t>Carbon tax rate of the sector (ctr, section 1) x EF x fuel coverage</t>
        </is>
      </c>
      <c r="F92" s="14" t="inlineStr">
        <is>
          <t>legacy Mitigation row 2510: egy.mit.ctxnew.ind.coa.a.1</t>
        </is>
      </c>
      <c r="G92" s="14" t="inlineStr">
        <is>
          <t>EF</t>
        </is>
      </c>
      <c r="H92" s="14" t="inlineStr">
        <is>
          <t>fuel position</t>
        </is>
      </c>
      <c r="I92" s="14" t="inlineStr">
        <is>
          <t>sector position</t>
        </is>
      </c>
      <c r="K92" s="14">
        <f>IF($D92="",".","."&amp;$D92&amp;".")</f>
        <v/>
      </c>
    </row>
    <row r="93">
      <c r="A93" s="21" t="inlineStr">
        <is>
          <t>ntx</t>
        </is>
      </c>
      <c r="B93" s="21" t="inlineStr">
        <is>
          <t>New excise tax (fuel price reform)</t>
        </is>
      </c>
      <c r="C93" s="21" t="inlineStr">
        <is>
          <t>$/GJ</t>
        </is>
      </c>
      <c r="D93" s="21" t="inlineStr">
        <is>
          <t>a</t>
        </is>
      </c>
      <c r="E93" s="21" t="inlineStr">
        <is>
          <t>Fuel price reform path / GJ per unit</t>
        </is>
      </c>
      <c r="F93" s="14" t="inlineStr">
        <is>
          <t>legacy Mitigation row 2512: egy.mit.ntx.ind.coa.a.1</t>
        </is>
      </c>
      <c r="G93" s="14" t="inlineStr">
        <is>
          <t>price-fuel position</t>
        </is>
      </c>
      <c r="H93" s="14" t="inlineStr">
        <is>
          <t>GJ per unit</t>
        </is>
      </c>
      <c r="K93" s="14">
        <f>IF($D93="",".","."&amp;$D93&amp;".")</f>
        <v/>
      </c>
    </row>
    <row r="94">
      <c r="A94" s="21" t="inlineStr">
        <is>
          <t>nce</t>
        </is>
      </c>
      <c r="B94" s="21" t="inlineStr">
        <is>
          <t>Total new policy</t>
        </is>
      </c>
      <c r="C94" s="21" t="inlineStr">
        <is>
          <t>$/GJ</t>
        </is>
      </c>
      <c r="D94" s="21" t="inlineStr">
        <is>
          <t>a</t>
        </is>
      </c>
      <c r="E94" s="21" t="inlineStr">
        <is>
          <t>New carbon tax + new excise tax</t>
        </is>
      </c>
      <c r="F94" s="14" t="inlineStr">
        <is>
          <t>legacy Mitigation row 2514: egy.mit.nce.ind.coa.a.1</t>
        </is>
      </c>
      <c r="K94" s="14">
        <f>IF($D94="",".","."&amp;$D94&amp;".")</f>
        <v/>
      </c>
    </row>
    <row r="95">
      <c r="A95" s="21" t="inlineStr">
        <is>
          <t>atp</t>
        </is>
      </c>
      <c r="B95" s="21" t="inlineStr">
        <is>
          <t>After-tax price</t>
        </is>
      </c>
      <c r="C95" s="21" t="inlineStr">
        <is>
          <t>$/GJ real</t>
        </is>
      </c>
      <c r="D95" s="21" t="inlineStr">
        <is>
          <t>e</t>
        </is>
      </c>
      <c r="E95" s="21" t="inlineStr">
        <is>
          <t>max(rpb of the price fuel + nce x (1 + VAT rate), 0.01)</t>
        </is>
      </c>
      <c r="F95" s="14" t="inlineStr">
        <is>
          <t>legacy Mitigation row 5416: egy.mit.atp.rod.gso.e.1 (legacy unit $/liter for liquids)</t>
        </is>
      </c>
      <c r="G95" s="14" t="inlineStr">
        <is>
          <t>price position</t>
        </is>
      </c>
      <c r="H95" s="14" t="inlineStr">
        <is>
          <t>VAT rate</t>
        </is>
      </c>
      <c r="K95" s="14">
        <f>IF($D95="",".","."&amp;$D95&amp;".")</f>
        <v/>
      </c>
    </row>
    <row r="96">
      <c r="A96" s="21" t="inlineStr">
        <is>
          <t>shp</t>
        </is>
      </c>
      <c r="B96" s="21" t="inlineStr">
        <is>
          <t>Shadow price on the efficiency margin</t>
        </is>
      </c>
      <c r="C96" s="21" t="inlineStr">
        <is>
          <t>$/GJ</t>
        </is>
      </c>
      <c r="D96" s="21" t="inlineStr"/>
      <c r="E96" s="21" t="inlineStr">
        <is>
          <t>Shadow price of the sector (shpx, section 1) x EF</t>
        </is>
      </c>
      <c r="F96" s="14" t="inlineStr">
        <is>
          <t>legacy Mitigation row 2377: egy.mit.shp.coa.pow.1</t>
        </is>
      </c>
      <c r="G96" s="14" t="inlineStr">
        <is>
          <t>EF</t>
        </is>
      </c>
      <c r="H96" s="14" t="inlineStr">
        <is>
          <t>sector position</t>
        </is>
      </c>
      <c r="K96" s="14">
        <f>IF($D96="",".","."&amp;$D96&amp;".")</f>
        <v/>
      </c>
    </row>
    <row r="97">
      <c r="A97" s="21" t="inlineStr">
        <is>
          <t>xcp</t>
        </is>
      </c>
      <c r="B97" s="21" t="inlineStr">
        <is>
          <t>Existing carbon pricing (carbon tax + ETS) per GJ</t>
        </is>
      </c>
      <c r="C97" s="21" t="inlineStr">
        <is>
          <t>$/GJ</t>
        </is>
      </c>
      <c r="D97" s="21" t="inlineStr">
        <is>
          <t>a</t>
        </is>
      </c>
      <c r="E97" s="21" t="inlineStr">
        <is>
          <t>EF x (carbon tax coverage x rate + ETS coverage x price); coverage = sector share x fuel share (sheet ECP)</t>
        </is>
      </c>
      <c r="F97" s="14" t="inlineStr">
        <is>
          <t>legacy rows 1711-1723 (ets), 1752-1764 (ctx)</t>
        </is>
      </c>
      <c r="G97" s="14" t="inlineStr">
        <is>
          <t>EF</t>
        </is>
      </c>
      <c r="H97" s="14" t="inlineStr">
        <is>
          <t>carbon tax coverage</t>
        </is>
      </c>
      <c r="I97" s="14" t="inlineStr">
        <is>
          <t>ETS coverage</t>
        </is>
      </c>
      <c r="K97" s="14">
        <f>IF($D97="",".","."&amp;$D97&amp;".")</f>
        <v/>
      </c>
    </row>
    <row r="98">
      <c r="A98" s="21" t="inlineStr">
        <is>
          <t>xcpd</t>
        </is>
      </c>
      <c r="B98" s="21" t="inlineStr">
        <is>
          <t>Change in existing carbon pricing against the price data (enters the after-tax price)</t>
        </is>
      </c>
      <c r="C98" s="21" t="inlineStr">
        <is>
          <t>$/GJ</t>
        </is>
      </c>
      <c r="D98" s="21" t="inlineStr">
        <is>
          <t>a</t>
        </is>
      </c>
      <c r="E98" s="21" t="inlineStr">
        <is>
          <t>EF x (carbon tax coverage x (rate - embedded rate) + ETS coverage x (price - embedded price))</t>
        </is>
      </c>
      <c r="F98" s="14" t="inlineStr">
        <is>
          <t>new (legacy: ctx and ets are parts of txo)</t>
        </is>
      </c>
      <c r="G98" s="14" t="inlineStr">
        <is>
          <t>EF</t>
        </is>
      </c>
      <c r="H98" s="14" t="inlineStr">
        <is>
          <t>carbon tax coverage</t>
        </is>
      </c>
      <c r="I98" s="14" t="inlineStr">
        <is>
          <t>ETS coverage</t>
        </is>
      </c>
      <c r="K98" s="14">
        <f>IF($D98="",".","."&amp;$D98&amp;".")</f>
        <v/>
      </c>
    </row>
    <row r="99">
      <c r="A99" s="21" t="inlineStr">
        <is>
          <t>ener</t>
        </is>
      </c>
      <c r="B99" s="21" t="inlineStr">
        <is>
          <t>Fuel use</t>
        </is>
      </c>
      <c r="C99" s="21" t="inlineStr">
        <is>
          <t>ktoe</t>
        </is>
      </c>
      <c r="D99" s="21" t="inlineStr">
        <is>
          <t>e</t>
        </is>
      </c>
      <c r="E99" s="21" t="inlineStr">
        <is>
          <t>Inputs (base year), CPAT eq. 3.3.3</t>
        </is>
      </c>
      <c r="F99" s="14" t="inlineStr">
        <is>
          <t>legacy Mitigation row 5430: egy.mit.ener.rod.gso.e.1</t>
        </is>
      </c>
      <c r="G99" s="14" t="inlineStr">
        <is>
          <t>eps_Y</t>
        </is>
      </c>
      <c r="H99" s="14" t="inlineStr">
        <is>
          <t>eps_U</t>
        </is>
      </c>
      <c r="I99" s="14" t="inlineStr">
        <is>
          <t>efficiency exponent eps_F x (1 + eps_U)</t>
        </is>
      </c>
      <c r="J99" s="14" t="inlineStr">
        <is>
          <t>AEEI factor (1/(1+alpha))^(1+eps_U)</t>
        </is>
      </c>
      <c r="K99" s="14">
        <f>IF($D99="",".","."&amp;$D99&amp;".")</f>
        <v/>
      </c>
    </row>
    <row r="100">
      <c r="A100" s="21" t="inlineStr">
        <is>
          <t>co2</t>
        </is>
      </c>
      <c r="B100" s="21" t="inlineStr">
        <is>
          <t>CO2 emissions from fuel combustion</t>
        </is>
      </c>
      <c r="C100" s="21" t="inlineStr">
        <is>
          <t>MtCO2</t>
        </is>
      </c>
      <c r="D100" s="21" t="inlineStr">
        <is>
          <t>e</t>
        </is>
      </c>
      <c r="E100" s="21" t="inlineStr">
        <is>
          <t>Fuel use x PJ/ktoe x EF (power generation, section 3: generation fuel use (ktoe) x MtCO2 per ktoe)</t>
        </is>
      </c>
      <c r="F100" s="14" t="inlineStr">
        <is>
          <t>legacy CO2 emissions by sector and fuel (inventory-adjusted EFs)</t>
        </is>
      </c>
      <c r="G100" s="14" t="inlineStr">
        <is>
          <t>EF (power: MtCO2 per ktoe)</t>
        </is>
      </c>
      <c r="K100" s="14">
        <f>IF($D100="",".","."&amp;$D100&amp;".")</f>
        <v/>
      </c>
    </row>
    <row r="101">
      <c r="A101" s="21" t="inlineStr">
        <is>
          <t>co2.ref</t>
        </is>
      </c>
      <c r="B101" s="21" t="inlineStr">
        <is>
          <t>CO2 emissions, scenario 1 (same year)</t>
        </is>
      </c>
      <c r="C101" s="21" t="inlineStr">
        <is>
          <t>MtCO2</t>
        </is>
      </c>
      <c r="D101" s="21" t="inlineStr"/>
      <c r="E101" s="21" t="inlineStr">
        <is>
          <t>Lookup</t>
        </is>
      </c>
      <c r="F101" s="14" t="inlineStr">
        <is>
          <t>new</t>
        </is>
      </c>
      <c r="K101" s="14">
        <f>IF($D101="",".","."&amp;$D101&amp;".")</f>
        <v/>
      </c>
    </row>
    <row r="102">
      <c r="A102" s="21" t="inlineStr">
        <is>
          <t>co2.chg</t>
        </is>
      </c>
      <c r="B102" s="21" t="inlineStr">
        <is>
          <t>Change in CO2 emissions vs scenario 1</t>
        </is>
      </c>
      <c r="C102" s="21" t="inlineStr">
        <is>
          <t>MtCO2</t>
        </is>
      </c>
      <c r="D102" s="21" t="inlineStr"/>
      <c r="E102" s="21" t="inlineStr">
        <is>
          <t>co2 - co2.ref</t>
        </is>
      </c>
      <c r="F102" s="14" t="inlineStr">
        <is>
          <t>new</t>
        </is>
      </c>
      <c r="K102" s="14">
        <f>IF($D102="",".","."&amp;$D102&amp;".")</f>
        <v/>
      </c>
    </row>
    <row r="103">
      <c r="A103" s="21" t="inlineStr">
        <is>
          <t>co2.pct</t>
        </is>
      </c>
      <c r="B103" s="21" t="inlineStr">
        <is>
          <t>Change in CO2 emissions vs scenario 1</t>
        </is>
      </c>
      <c r="C103" s="21" t="inlineStr">
        <is>
          <t>%</t>
        </is>
      </c>
      <c r="D103" s="21" t="inlineStr"/>
      <c r="E103" s="21" t="inlineStr">
        <is>
          <t>co2 / co2.ref - 1</t>
        </is>
      </c>
      <c r="F103" s="14" t="inlineStr">
        <is>
          <t>new</t>
        </is>
      </c>
      <c r="K103" s="14">
        <f>IF($D103="",".","."&amp;$D103&amp;".")</f>
        <v/>
      </c>
    </row>
    <row r="104">
      <c r="A104" s="21" t="inlineStr">
        <is>
          <t>co2.sec</t>
        </is>
      </c>
      <c r="B104" s="21" t="inlineStr">
        <is>
          <t>CO2 emissions by ETS sector</t>
        </is>
      </c>
      <c r="C104" s="21" t="inlineStr">
        <is>
          <t>MtCO2</t>
        </is>
      </c>
      <c r="D104" s="21" t="inlineStr"/>
      <c r="E104" s="21" t="inlineStr">
        <is>
          <t>Sum over fuels (power: section 3, v1.06)</t>
        </is>
      </c>
      <c r="F104" s="14" t="inlineStr">
        <is>
          <t>new</t>
        </is>
      </c>
      <c r="K104" s="14">
        <f>IF($D104="",".","."&amp;$D104&amp;".")</f>
        <v/>
      </c>
    </row>
    <row r="105">
      <c r="A105" s="21" t="inlineStr">
        <is>
          <t>co2.ets</t>
        </is>
      </c>
      <c r="B105" s="21" t="inlineStr">
        <is>
          <t>CO2 emissions covered by the new ETS</t>
        </is>
      </c>
      <c r="C105" s="21" t="inlineStr">
        <is>
          <t>MtCO2</t>
        </is>
      </c>
      <c r="D105" s="21" t="inlineStr"/>
      <c r="E105" s="21" t="inlineStr">
        <is>
          <t>SUMPRODUCT(co2.sec, etsc)</t>
        </is>
      </c>
      <c r="F105" s="14" t="inlineStr">
        <is>
          <t>legacy row 1959</t>
        </is>
      </c>
      <c r="K105" s="14">
        <f>IF($D105="",".","."&amp;$D105&amp;".")</f>
        <v/>
      </c>
    </row>
    <row r="106">
      <c r="A106" s="21" t="inlineStr">
        <is>
          <t>co2.cap</t>
        </is>
      </c>
      <c r="B106" s="21" t="inlineStr">
        <is>
          <t>ETS cap</t>
        </is>
      </c>
      <c r="C106" s="21" t="inlineStr">
        <is>
          <t>MtCO2</t>
        </is>
      </c>
      <c r="D106" s="21" t="inlineStr"/>
      <c r="E106" s="21" t="inlineStr">
        <is>
          <t>ets.cap (section 1)</t>
        </is>
      </c>
      <c r="F106" s="14" t="inlineStr">
        <is>
          <t>legacy row 1960</t>
        </is>
      </c>
      <c r="K106" s="14">
        <f>IF($D106="",".","."&amp;$D106&amp;".")</f>
        <v/>
      </c>
    </row>
    <row r="107">
      <c r="A107" s="21" t="inlineStr">
        <is>
          <t>co2.gap</t>
        </is>
      </c>
      <c r="B107" s="21" t="inlineStr">
        <is>
          <t>Covered emissions vs cap (0 = cap met)</t>
        </is>
      </c>
      <c r="C107" s="21" t="inlineStr">
        <is>
          <t>%</t>
        </is>
      </c>
      <c r="D107" s="21" t="inlineStr"/>
      <c r="E107" s="21" t="inlineStr">
        <is>
          <t>co2.ets / co2.cap - 1</t>
        </is>
      </c>
      <c r="F107" s="14" t="inlineStr">
        <is>
          <t>legacy rows 1961-1963</t>
        </is>
      </c>
      <c r="K107" s="14">
        <f>IF($D107="",".","."&amp;$D107&amp;".")</f>
        <v/>
      </c>
    </row>
    <row r="108">
      <c r="A108" s="21" t="inlineStr">
        <is>
          <t>ets.lr</t>
        </is>
      </c>
      <c r="B108" s="21" t="inlineStr">
        <is>
          <t>ETS: log ratio LN(cap / baseline) / LN(covered / baseline) (0 if the cap does not bind)</t>
        </is>
      </c>
      <c r="C108" s="21" t="inlineStr">
        <is>
          <t>ratio</t>
        </is>
      </c>
      <c r="D108" s="21" t="inlineStr"/>
      <c r="E108" s="21" t="inlineStr">
        <is>
          <t>Calculation</t>
        </is>
      </c>
      <c r="F108" s="14" t="inlineStr">
        <is>
          <t>legacy PricesAdjustedByErrorFactor (row 1966)</t>
        </is>
      </c>
      <c r="K108" s="14">
        <f>IF($D108="",".","."&amp;$D108&amp;".")</f>
        <v/>
      </c>
    </row>
    <row r="109">
      <c r="A109" s="21" t="inlineStr">
        <is>
          <t>ets.next</t>
        </is>
      </c>
      <c r="B109" s="21" t="inlineStr">
        <is>
          <t>ETS price proposal for the next iteration</t>
        </is>
      </c>
      <c r="C109" s="21" t="inlineStr">
        <is>
          <t>$/tCO2 real</t>
        </is>
      </c>
      <c r="D109" s="21" t="inlineStr"/>
      <c r="E109" s="21" t="inlineStr">
        <is>
          <t>p x log ratio ^ convergence exponent (Settings); fast estimate if no price or no log ratio</t>
        </is>
      </c>
      <c r="F109" s="14" t="inlineStr">
        <is>
          <t>legacy PricesAdjustedByErrorFactor (row 1966)</t>
        </is>
      </c>
      <c r="K109" s="14">
        <f>IF($D109="",".","."&amp;$D109&amp;".")</f>
        <v/>
      </c>
    </row>
    <row r="110">
      <c r="A110" s="21" t="inlineStr">
        <is>
          <t>eldem</t>
        </is>
      </c>
      <c r="B110" s="21" t="inlineStr">
        <is>
          <t>Electricity demand (memo: power model H; not in the fuel totals; sector policies do not act on it)</t>
        </is>
      </c>
      <c r="C110" s="21" t="inlineStr">
        <is>
          <t>ktoe</t>
        </is>
      </c>
      <c r="D110" s="21" t="inlineStr">
        <is>
          <t>e</t>
        </is>
      </c>
      <c r="E110" s="21" t="inlineStr">
        <is>
          <t>Section 3 H, demand by subsector</t>
        </is>
      </c>
      <c r="F110" s="14" t="inlineStr">
        <is>
          <t>legacy H3 (rows 3725-3739)</t>
        </is>
      </c>
      <c r="K110" s="14">
        <f>IF($D110="",".","."&amp;$D110&amp;".")</f>
        <v/>
      </c>
    </row>
    <row r="111">
      <c r="A111" s="21" t="inlineStr">
        <is>
          <t>bco2.chk</t>
        </is>
      </c>
      <c r="B111" s="21" t="inlineStr">
        <is>
          <t>Check: baseline CO2 data minus scenario 1 CO2 (0 = data up to date)</t>
        </is>
      </c>
      <c r="C111" s="21" t="inlineStr">
        <is>
          <t>MtCO2</t>
        </is>
      </c>
      <c r="D111" s="21" t="inlineStr"/>
      <c r="E111" s="21" t="inlineStr">
        <is>
          <t>SUM(bco2) - co2.ref</t>
        </is>
      </c>
      <c r="F111" s="14" t="inlineStr">
        <is>
          <t>new</t>
        </is>
      </c>
      <c r="K111" s="14">
        <f>IF($D111="",".","."&amp;$D111&amp;".")</f>
        <v/>
      </c>
    </row>
    <row r="112">
      <c r="A112" s="21" t="inlineStr">
        <is>
          <t>rtx</t>
        </is>
      </c>
      <c r="B112" s="21" t="inlineStr">
        <is>
          <t>Revenue from existing taxes (excise and other taxes + VAT; incl. the change in existing carbon pricing)</t>
        </is>
      </c>
      <c r="C112" s="21" t="inlineStr">
        <is>
          <t>USD m real</t>
        </is>
      </c>
      <c r="D112" s="21" t="inlineStr"/>
      <c r="E112" s="21" t="inlineStr">
        <is>
          <t>Fuel use x PJ/ktoe x (etx + vat + xcpd x (1 + VAT rate)); power: fuel taxes, change in existing carbon pricing, electricity VAT</t>
        </is>
      </c>
      <c r="F112" s="14" t="inlineStr">
        <is>
          <t>legacy revenue block (existing taxes)</t>
        </is>
      </c>
      <c r="G112" s="14" t="inlineStr">
        <is>
          <t>price position</t>
        </is>
      </c>
      <c r="H112" s="14" t="inlineStr">
        <is>
          <t>VAT rate</t>
        </is>
      </c>
      <c r="K112" s="14">
        <f>IF($D112="",".","."&amp;$D112&amp;".")</f>
        <v/>
      </c>
    </row>
    <row r="113">
      <c r="A113" s="21" t="inlineStr">
        <is>
          <t>rxcp</t>
        </is>
      </c>
      <c r="B113" s="21" t="inlineStr">
        <is>
          <t>Revenue from existing carbon pricing (memo: level; the part embedded in the price data is in rtx)</t>
        </is>
      </c>
      <c r="C113" s="21" t="inlineStr">
        <is>
          <t>USD m real</t>
        </is>
      </c>
      <c r="D113" s="21" t="inlineStr"/>
      <c r="E113" s="21" t="inlineStr">
        <is>
          <t>Fuel use x PJ/ktoe x xcp (power: CO2 x coverage x price)</t>
        </is>
      </c>
      <c r="F113" s="14" t="inlineStr">
        <is>
          <t>legacy ECP revenue (crv, erv; not used)</t>
        </is>
      </c>
      <c r="K113" s="14">
        <f>IF($D113="",".","."&amp;$D113&amp;".")</f>
        <v/>
      </c>
    </row>
    <row r="114">
      <c r="A114" s="21" t="inlineStr">
        <is>
          <t>rsub</t>
        </is>
      </c>
      <c r="B114" s="21" t="inlineStr">
        <is>
          <t>Cost of existing consumer subsidies (positive = cost)</t>
        </is>
      </c>
      <c r="C114" s="21" t="inlineStr">
        <is>
          <t>USD m real</t>
        </is>
      </c>
      <c r="D114" s="21" t="inlineStr"/>
      <c r="E114" s="21" t="inlineStr">
        <is>
          <t>Fuel use x PJ/ktoe x esub</t>
        </is>
      </c>
      <c r="F114" s="14" t="inlineStr">
        <is>
          <t>legacy subsidy cost</t>
        </is>
      </c>
      <c r="G114" s="14" t="inlineStr">
        <is>
          <t>price position</t>
        </is>
      </c>
      <c r="K114" s="14">
        <f>IF($D114="",".","."&amp;$D114&amp;".")</f>
        <v/>
      </c>
    </row>
    <row r="115">
      <c r="A115" s="21" t="inlineStr">
        <is>
          <t>rnew</t>
        </is>
      </c>
      <c r="B115" s="21" t="inlineStr">
        <is>
          <t>Revenue from new policies (carbon tax, excise, auctioned ETS, VAT on them)</t>
        </is>
      </c>
      <c r="C115" s="21" t="inlineStr">
        <is>
          <t>USD m real</t>
        </is>
      </c>
      <c r="D115" s="21" t="inlineStr"/>
      <c r="E115" s="21" t="inlineStr">
        <is>
          <t>Fuel use x PJ/ktoe x (ctxnew + ntx + ets x revenue factor + nce x VAT rate)</t>
        </is>
      </c>
      <c r="F115" s="14" t="inlineStr">
        <is>
          <t>legacy new revenue</t>
        </is>
      </c>
      <c r="G115" s="14" t="inlineStr">
        <is>
          <t>VAT rate</t>
        </is>
      </c>
      <c r="K115" s="14">
        <f>IF($D115="",".","."&amp;$D115&amp;".")</f>
        <v/>
      </c>
    </row>
    <row r="116">
      <c r="A116" s="21" t="inlineStr">
        <is>
          <t>rnet</t>
        </is>
      </c>
      <c r="B116" s="21" t="inlineStr">
        <is>
          <t>Net revenue from existing taxes and subsidies</t>
        </is>
      </c>
      <c r="C116" s="21" t="inlineStr">
        <is>
          <t>USD m real</t>
        </is>
      </c>
      <c r="D116" s="21" t="inlineStr"/>
      <c r="E116" s="21" t="inlineStr">
        <is>
          <t>rtx - rsub</t>
        </is>
      </c>
      <c r="F116" s="14" t="inlineStr">
        <is>
          <t>new</t>
        </is>
      </c>
      <c r="K116" s="14">
        <f>IF($D116="",".","."&amp;$D116&amp;".")</f>
        <v/>
      </c>
    </row>
    <row r="117">
      <c r="A117" s="21" t="inlineStr">
        <is>
          <t>rtot</t>
        </is>
      </c>
      <c r="B117" s="21" t="inlineStr">
        <is>
          <t>Total revenue (net existing + new policies)</t>
        </is>
      </c>
      <c r="C117" s="21" t="inlineStr">
        <is>
          <t>USD m real</t>
        </is>
      </c>
      <c r="D117" s="21" t="inlineStr"/>
      <c r="E117" s="21" t="inlineStr">
        <is>
          <t>rnet + rnew</t>
        </is>
      </c>
      <c r="F117" s="14" t="inlineStr">
        <is>
          <t>new</t>
        </is>
      </c>
      <c r="K117" s="14">
        <f>IF($D117="",".","."&amp;$D117&amp;".")</f>
        <v/>
      </c>
    </row>
    <row r="118">
      <c r="A118" s="21" t="inlineStr">
        <is>
          <t>rtot.ref</t>
        </is>
      </c>
      <c r="B118" s="21" t="inlineStr">
        <is>
          <t>Total revenue, scenario 1 (same year)</t>
        </is>
      </c>
      <c r="C118" s="21" t="inlineStr">
        <is>
          <t>USD m real</t>
        </is>
      </c>
      <c r="D118" s="21" t="inlineStr"/>
      <c r="E118" s="21" t="inlineStr">
        <is>
          <t>Lookup</t>
        </is>
      </c>
      <c r="F118" s="14" t="inlineStr">
        <is>
          <t>new</t>
        </is>
      </c>
      <c r="K118" s="14">
        <f>IF($D118="",".","."&amp;$D118&amp;".")</f>
        <v/>
      </c>
    </row>
    <row r="119">
      <c r="A119" s="21" t="inlineStr">
        <is>
          <t>rev.chk</t>
        </is>
      </c>
      <c r="B119" s="21" t="inlineStr">
        <is>
          <t>Check: revenue totals minus their sector and power rows (rtx, rsub, rnew; should be 0)</t>
        </is>
      </c>
      <c r="C119" s="21" t="inlineStr">
        <is>
          <t>USD m real</t>
        </is>
      </c>
      <c r="D119" s="21" t="inlineStr"/>
      <c r="E119" s="21" t="inlineStr">
        <is>
          <t>Check</t>
        </is>
      </c>
      <c r="F119" s="14" t="inlineStr">
        <is>
          <t>new</t>
        </is>
      </c>
      <c r="K119" s="14">
        <f>IF($D119="",".","."&amp;$D119&amp;".")</f>
        <v/>
      </c>
    </row>
    <row r="120">
      <c r="A120" s="21" t="inlineStr">
        <is>
          <t>co2.chk</t>
        </is>
      </c>
      <c r="B120" s="21" t="inlineStr">
        <is>
          <t>Check: CO2 total minus sectors and power, and minus the fuels (should be 0)</t>
        </is>
      </c>
      <c r="C120" s="21" t="inlineStr">
        <is>
          <t>MtCO2</t>
        </is>
      </c>
      <c r="D120" s="21" t="inlineStr"/>
      <c r="E120" s="21" t="inlineStr">
        <is>
          <t>Check</t>
        </is>
      </c>
      <c r="F120" s="14" t="inlineStr">
        <is>
          <t>new</t>
        </is>
      </c>
      <c r="K120" s="14">
        <f>IF($D120="",".","."&amp;$D120&amp;".")</f>
        <v/>
      </c>
    </row>
    <row r="121">
      <c r="A121" s="21" t="inlineStr">
        <is>
          <t>rtot.chg</t>
        </is>
      </c>
      <c r="B121" s="21" t="inlineStr">
        <is>
          <t>Change in total revenue vs scenario 1 (fiscal effect)</t>
        </is>
      </c>
      <c r="C121" s="21" t="inlineStr">
        <is>
          <t>USD m real</t>
        </is>
      </c>
      <c r="D121" s="21" t="inlineStr"/>
      <c r="E121" s="21" t="inlineStr">
        <is>
          <t>rtot - rtot.ref</t>
        </is>
      </c>
      <c r="F121" s="14" t="inlineStr">
        <is>
          <t>new</t>
        </is>
      </c>
      <c r="K121" s="14">
        <f>IF($D121="",".","."&amp;$D121&amp;".")</f>
        <v/>
      </c>
    </row>
    <row r="122">
      <c r="A122" s="21" t="inlineStr">
        <is>
          <t>ener.chk</t>
        </is>
      </c>
      <c r="B122" s="21" t="inlineStr">
        <is>
          <t>Check: totals by subsector (and power) and by fuel minus total fuel use (should be 0)</t>
        </is>
      </c>
      <c r="C122" s="21" t="inlineStr">
        <is>
          <t>ktoe</t>
        </is>
      </c>
      <c r="D122" s="21" t="inlineStr"/>
      <c r="E122" s="21" t="inlineStr">
        <is>
          <t>Check</t>
        </is>
      </c>
      <c r="F122" s="14" t="inlineStr">
        <is>
          <t>new</t>
        </is>
      </c>
      <c r="K122" s="14">
        <f>IF($D122="",".","."&amp;$D122&amp;".")</f>
        <v/>
      </c>
    </row>
    <row r="123">
      <c r="A123" s="21" t="inlineStr">
        <is>
          <t>ener.ref</t>
        </is>
      </c>
      <c r="B123" s="21" t="inlineStr">
        <is>
          <t>Fuel use, scenario 1 (same year)</t>
        </is>
      </c>
      <c r="C123" s="21" t="inlineStr">
        <is>
          <t>ktoe</t>
        </is>
      </c>
      <c r="D123" s="21" t="inlineStr">
        <is>
          <t>e</t>
        </is>
      </c>
      <c r="E123" s="21" t="inlineStr">
        <is>
          <t>Lookup</t>
        </is>
      </c>
      <c r="F123" s="14" t="inlineStr">
        <is>
          <t>new</t>
        </is>
      </c>
      <c r="K123" s="14">
        <f>IF($D123="",".","."&amp;$D123&amp;".")</f>
        <v/>
      </c>
    </row>
    <row r="124">
      <c r="A124" s="21" t="inlineStr">
        <is>
          <t>ener.pct</t>
        </is>
      </c>
      <c r="B124" s="21" t="inlineStr">
        <is>
          <t>Change in fuel use vs scenario 1</t>
        </is>
      </c>
      <c r="C124" s="21" t="inlineStr">
        <is>
          <t>%</t>
        </is>
      </c>
      <c r="D124" s="21" t="inlineStr">
        <is>
          <t>e</t>
        </is>
      </c>
      <c r="E124" s="21" t="inlineStr">
        <is>
          <t>Calculation</t>
        </is>
      </c>
      <c r="F124" s="14" t="inlineStr">
        <is>
          <t>new</t>
        </is>
      </c>
      <c r="K124" s="14">
        <f>IF($D124="",".","."&amp;$D124&amp;".")</f>
        <v/>
      </c>
    </row>
    <row r="125">
      <c r="A125" s="21" t="inlineStr">
        <is>
          <t>tcf</t>
        </is>
      </c>
      <c r="B125" s="21" t="inlineStr">
        <is>
          <t>Capex time factor (capital cost relative to its level at factor 1)</t>
        </is>
      </c>
      <c r="C125" s="21" t="inlineStr">
        <is>
          <t>factor</t>
        </is>
      </c>
      <c r="D125" s="21" t="inlineStr"/>
      <c r="E125" s="21" t="inlineStr">
        <is>
          <t>PowerPaths</t>
        </is>
      </c>
      <c r="F125" s="14" t="inlineStr">
        <is>
          <t>legacy Mitigation rows 3038-3046 (A7)</t>
        </is>
      </c>
      <c r="G125" s="14" t="inlineStr">
        <is>
          <t>data key</t>
        </is>
      </c>
      <c r="K125" s="14">
        <f>IF($D125="",".","."&amp;$D125&amp;".")</f>
        <v/>
      </c>
    </row>
    <row r="126">
      <c r="A126" s="21" t="inlineStr">
        <is>
          <t>cbat</t>
        </is>
      </c>
      <c r="B126" s="21" t="inlineStr">
        <is>
          <t>Battery storage capital cost</t>
        </is>
      </c>
      <c r="C126" s="21" t="inlineStr">
        <is>
          <t>$/kWh storage</t>
        </is>
      </c>
      <c r="D126" s="21" t="inlineStr"/>
      <c r="E126" s="21" t="inlineStr">
        <is>
          <t>PowerPaths</t>
        </is>
      </c>
      <c r="F126" s="14" t="inlineStr">
        <is>
          <t>legacy row 3887 (J2)</t>
        </is>
      </c>
      <c r="G126" s="14" t="inlineStr">
        <is>
          <t>data key</t>
        </is>
      </c>
      <c r="K126" s="14">
        <f>IF($D126="",".","."&amp;$D126&amp;".")</f>
        <v/>
      </c>
    </row>
    <row r="127">
      <c r="A127" s="21" t="inlineStr">
        <is>
          <t>cint</t>
        </is>
      </c>
      <c r="B127" s="21" t="inlineStr">
        <is>
          <t>Battery interface capital cost</t>
        </is>
      </c>
      <c r="C127" s="21" t="inlineStr">
        <is>
          <t>$/kW</t>
        </is>
      </c>
      <c r="D127" s="21" t="inlineStr"/>
      <c r="E127" s="21" t="inlineStr">
        <is>
          <t>PowerPaths</t>
        </is>
      </c>
      <c r="F127" s="14" t="inlineStr">
        <is>
          <t>legacy row 3888 (J2)</t>
        </is>
      </c>
      <c r="G127" s="14" t="inlineStr">
        <is>
          <t>data key</t>
        </is>
      </c>
      <c r="K127" s="14">
        <f>IF($D127="",".","."&amp;$D127&amp;".")</f>
        <v/>
      </c>
    </row>
    <row r="128">
      <c r="A128" s="21" t="inlineStr">
        <is>
          <t>obat</t>
        </is>
      </c>
      <c r="B128" s="21" t="inlineStr">
        <is>
          <t>Battery storage operating cost</t>
        </is>
      </c>
      <c r="C128" s="21" t="inlineStr">
        <is>
          <t>$/kWh storage/yr</t>
        </is>
      </c>
      <c r="D128" s="21" t="inlineStr"/>
      <c r="E128" s="21" t="inlineStr">
        <is>
          <t>PowerPaths</t>
        </is>
      </c>
      <c r="F128" s="14" t="inlineStr">
        <is>
          <t>legacy row 3891 (J2)</t>
        </is>
      </c>
      <c r="G128" s="14" t="inlineStr">
        <is>
          <t>data key</t>
        </is>
      </c>
      <c r="K128" s="14">
        <f>IF($D128="",".","."&amp;$D128&amp;".")</f>
        <v/>
      </c>
    </row>
    <row r="129">
      <c r="A129" s="21" t="inlineStr">
        <is>
          <t>cel</t>
        </is>
      </c>
      <c r="B129" s="21" t="inlineStr">
        <is>
          <t>Long-term storage cost per marginal unit (electrolyser and storage capital, fixed and variable opex)</t>
        </is>
      </c>
      <c r="C129" s="21" t="inlineStr">
        <is>
          <t>$/kWh</t>
        </is>
      </c>
      <c r="D129" s="21" t="inlineStr"/>
      <c r="E129" s="21" t="inlineStr">
        <is>
          <t>PowerPaths</t>
        </is>
      </c>
      <c r="F129" s="14" t="inlineStr">
        <is>
          <t>legacy rows 3900-3902 (J2)</t>
        </is>
      </c>
      <c r="G129" s="14" t="inlineStr">
        <is>
          <t>data key</t>
        </is>
      </c>
      <c r="K129" s="14">
        <f>IF($D129="",".","."&amp;$D129&amp;".")</f>
        <v/>
      </c>
    </row>
    <row r="130">
      <c r="A130" s="21" t="inlineStr">
        <is>
          <t>incf</t>
        </is>
      </c>
      <c r="B130" s="21" t="inlineStr">
        <is>
          <t>Income-dependent factor on the GDP elasticities of power demand</t>
        </is>
      </c>
      <c r="C130" s="21" t="inlineStr">
        <is>
          <t>factor</t>
        </is>
      </c>
      <c r="D130" s="21" t="inlineStr"/>
      <c r="E130" s="21" t="inlineStr">
        <is>
          <t>PowerPaths</t>
        </is>
      </c>
      <c r="F130" s="14" t="inlineStr">
        <is>
          <t>legacy row 2433 (macro block)</t>
        </is>
      </c>
      <c r="G130" s="14" t="inlineStr">
        <is>
          <t>data key</t>
        </is>
      </c>
      <c r="K130" s="14">
        <f>IF($D130="",".","."&amp;$D130&amp;".")</f>
        <v/>
      </c>
    </row>
    <row r="131">
      <c r="A131" s="21" t="inlineStr">
        <is>
          <t>shock</t>
        </is>
      </c>
      <c r="B131" s="21" t="inlineStr">
        <is>
          <t>Exogenous shock on energy demand (legacy calibration 2023-2024; used if Settings C19 = 1)</t>
        </is>
      </c>
      <c r="C131" s="21" t="inlineStr">
        <is>
          <t>share</t>
        </is>
      </c>
      <c r="D131" s="21" t="inlineStr"/>
      <c r="E131" s="21" t="inlineStr">
        <is>
          <t>PowerPaths</t>
        </is>
      </c>
      <c r="F131" s="14" t="inlineStr">
        <is>
          <t>legacy row 2439</t>
        </is>
      </c>
      <c r="G131" s="14" t="inlineStr">
        <is>
          <t>data key</t>
        </is>
      </c>
      <c r="K131" s="14">
        <f>IF($D131="",".","."&amp;$D131&amp;".")</f>
        <v/>
      </c>
    </row>
    <row r="132">
      <c r="A132" s="21" t="inlineStr">
        <is>
          <t>cax</t>
        </is>
      </c>
      <c r="B132" s="21" t="inlineStr">
        <is>
          <t>Capital cost of new plants</t>
        </is>
      </c>
      <c r="C132" s="21" t="inlineStr">
        <is>
          <t>$/kW real</t>
        </is>
      </c>
      <c r="D132" s="21" t="inlineStr"/>
      <c r="E132" s="21" t="inlineStr">
        <is>
          <t>cax0 x capex time factor</t>
        </is>
      </c>
      <c r="F132" s="14" t="inlineStr">
        <is>
          <t>legacy rows 3099-3107 (A13)</t>
        </is>
      </c>
      <c r="G132" s="14" t="inlineStr">
        <is>
          <t>cax0 (factor 1)</t>
        </is>
      </c>
      <c r="K132" s="14">
        <f>IF($D132="",".","."&amp;$D132&amp;".")</f>
        <v/>
      </c>
    </row>
    <row r="133">
      <c r="A133" s="21" t="inlineStr">
        <is>
          <t>caxav</t>
        </is>
      </c>
      <c r="B133" s="21" t="inlineStr">
        <is>
          <t>Weighted average capital cost of the stock (vintages)</t>
        </is>
      </c>
      <c r="C133" s="21" t="inlineStr">
        <is>
          <t>$/kW real</t>
        </is>
      </c>
      <c r="D133" s="21" t="inlineStr"/>
      <c r="E133" s="21" t="inlineStr">
        <is>
          <t>Base year cax; then caxav(t-1) x (1 - phi(t-1)) + cax(t-1) x phi(t-1)</t>
        </is>
      </c>
      <c r="F133" s="14" t="inlineStr">
        <is>
          <t>legacy rows 3181-3189 (B2)</t>
        </is>
      </c>
      <c r="K133" s="14">
        <f>IF($D133="",".","."&amp;$D133&amp;".")</f>
        <v/>
      </c>
    </row>
    <row r="134">
      <c r="A134" s="21" t="inlineStr">
        <is>
          <t>stoav</t>
        </is>
      </c>
      <c r="B134" s="21" t="inlineStr">
        <is>
          <t>Weighted average storage cost of the stock (vintages)</t>
        </is>
      </c>
      <c r="C134" s="21" t="inlineStr">
        <is>
          <t>$/kWh</t>
        </is>
      </c>
      <c r="D134" s="21" t="inlineStr"/>
      <c r="E134" s="21" t="inlineStr">
        <is>
          <t>Base year msc x VRE flag; then stoav(t-1) x (1 - phi(t-1)) + msc(t) x VRE flag x phi(t-1)</t>
        </is>
      </c>
      <c r="F134" s="14" t="inlineStr">
        <is>
          <t>legacy rows 3225-3233 (B6)</t>
        </is>
      </c>
      <c r="G134" s="14" t="inlineStr">
        <is>
          <t>VRE flag</t>
        </is>
      </c>
      <c r="K134" s="14">
        <f>IF($D134="",".","."&amp;$D134&amp;".")</f>
        <v/>
      </c>
    </row>
    <row r="135">
      <c r="A135" s="21" t="inlineStr">
        <is>
          <t>fix</t>
        </is>
      </c>
      <c r="B135" s="21" t="inlineStr">
        <is>
          <t>Amortised fixed cost of the existing stock (capital, interest, decommissioning, storage, fixed O&amp;M)</t>
        </is>
      </c>
      <c r="C135" s="21" t="inlineStr">
        <is>
          <t>$/kWh</t>
        </is>
      </c>
      <c r="D135" s="21" t="inlineStr"/>
      <c r="E135" s="21" t="inlineStr">
        <is>
          <t>caxav x (1/N + wacc/2)/(cf x 8,760) + decommissioning/N/(cf x 8,760) + fixed O&amp;M + stoav</t>
        </is>
      </c>
      <c r="F135" s="14" t="inlineStr">
        <is>
          <t>legacy rows 3247-3255 (B8 = B3 + B4 + B5 + B6 + B7)</t>
        </is>
      </c>
      <c r="G135" s="14" t="inlineStr">
        <is>
          <t>capex factor</t>
        </is>
      </c>
      <c r="H135" s="14" t="inlineStr">
        <is>
          <t>other fixed cost</t>
        </is>
      </c>
      <c r="K135" s="14">
        <f>IF($D135="",".","."&amp;$D135&amp;".")</f>
        <v/>
      </c>
    </row>
    <row r="136">
      <c r="A136" s="21" t="inlineStr">
        <is>
          <t>lfx</t>
        </is>
      </c>
      <c r="B136" s="21" t="inlineStr">
        <is>
          <t>Levelised fixed cost of new plants</t>
        </is>
      </c>
      <c r="C136" s="21" t="inlineStr">
        <is>
          <t>$/kWh</t>
        </is>
      </c>
      <c r="D136" s="21" t="inlineStr"/>
      <c r="E136" s="21" t="inlineStr">
        <is>
          <t>(cax + decommissioning + transmission capex)/(cf x 8,760 x dlf) + fixed O&amp;M + subsidy + msc x VRE flag</t>
        </is>
      </c>
      <c r="F136" s="14" t="inlineStr">
        <is>
          <t>legacy rows 3326-3334 (C7 = C1 + ... + C6)</t>
        </is>
      </c>
      <c r="G136" s="14" t="inlineStr">
        <is>
          <t>capex factor</t>
        </is>
      </c>
      <c r="H136" s="14" t="inlineStr">
        <is>
          <t>other fixed cost</t>
        </is>
      </c>
      <c r="I136" s="14" t="inlineStr">
        <is>
          <t>VRE flag</t>
        </is>
      </c>
      <c r="K136" s="14">
        <f>IF($D136="",".","."&amp;$D136&amp;".")</f>
        <v/>
      </c>
    </row>
    <row r="137">
      <c r="A137" s="21" t="inlineStr">
        <is>
          <t>xck</t>
        </is>
      </c>
      <c r="B137" s="21" t="inlineStr">
        <is>
          <t>Change in existing carbon pricing against the price data, per kWh generated</t>
        </is>
      </c>
      <c r="C137" s="21" t="inlineStr">
        <is>
          <t>$/kWh</t>
        </is>
      </c>
      <c r="D137" s="21" t="inlineStr"/>
      <c r="E137" s="21" t="inlineStr">
        <is>
          <t>tCO2/kWh x (carbon tax coverage x (rate - embedded) + ETS coverage x (price - embedded))</t>
        </is>
      </c>
      <c r="F137" s="14" t="inlineStr">
        <is>
          <t>new (legacy: existing pricing is part of txo of power fuels)</t>
        </is>
      </c>
      <c r="G137" s="14" t="inlineStr">
        <is>
          <t>tCO2/kWh</t>
        </is>
      </c>
      <c r="H137" s="14" t="inlineStr">
        <is>
          <t>carbon tax coverage</t>
        </is>
      </c>
      <c r="I137" s="14" t="inlineStr">
        <is>
          <t>ETS coverage</t>
        </is>
      </c>
      <c r="K137" s="14">
        <f>IF($D137="",".","."&amp;$D137&amp;".")</f>
        <v/>
      </c>
    </row>
    <row r="138">
      <c r="A138" s="21" t="inlineStr">
        <is>
          <t>vbc</t>
        </is>
      </c>
      <c r="B138" s="21" t="inlineStr">
        <is>
          <t>Variable cost before new policies (fuel and variable O&amp;M)</t>
        </is>
      </c>
      <c r="C138" s="21" t="inlineStr">
        <is>
          <t>$/kWh</t>
        </is>
      </c>
      <c r="D138" s="21" t="inlineStr"/>
      <c r="E138" s="21" t="inlineStr">
        <is>
          <t>Variable O&amp;M + fixed fuel cost + rpb of the price fuel (section 2, $/GJ) x 0.0036/efficiency + xck</t>
        </is>
      </c>
      <c r="F138" s="14" t="inlineStr">
        <is>
          <t>legacy rows 3374-3382 (D4; legacy uses a 5-year moving average of fuel prices)</t>
        </is>
      </c>
      <c r="G138" s="14" t="inlineStr">
        <is>
          <t>var. O&amp;M + fixed fuel</t>
        </is>
      </c>
      <c r="H138" s="14" t="inlineStr">
        <is>
          <t>price position</t>
        </is>
      </c>
      <c r="I138" s="14" t="inlineStr">
        <is>
          <t>GJ per kWh</t>
        </is>
      </c>
      <c r="K138" s="14">
        <f>IF($D138="",".","."&amp;$D138&amp;".")</f>
        <v/>
      </c>
    </row>
    <row r="139">
      <c r="A139" s="21" t="inlineStr">
        <is>
          <t>ccp</t>
        </is>
      </c>
      <c r="B139" s="21" t="inlineStr">
        <is>
          <t>New policy cost per kWh generated (carbon tax, ETS, fuel price reform)</t>
        </is>
      </c>
      <c r="C139" s="21" t="inlineStr">
        <is>
          <t>$/kWh</t>
        </is>
      </c>
      <c r="D139" s="21" t="inlineStr"/>
      <c r="E139" s="21" t="inlineStr">
        <is>
          <t>tCO2/kWh x (carbon tax rate of power x fuel coverage + ETS cost rate of power; section 1 ctr, etr) + fuel price reform x 0.0036/efficiency/GJ per unit</t>
        </is>
      </c>
      <c r="F139" s="14" t="inlineStr">
        <is>
          <t>legacy rows 3385-3393 (D5)</t>
        </is>
      </c>
      <c r="G139" s="14" t="inlineStr">
        <is>
          <t>tCO2/kWh</t>
        </is>
      </c>
      <c r="H139" s="14" t="inlineStr">
        <is>
          <t>fuel position</t>
        </is>
      </c>
      <c r="I139" s="14" t="inlineStr">
        <is>
          <t>price-fuel position</t>
        </is>
      </c>
      <c r="J139" s="14" t="inlineStr">
        <is>
          <t>kWh factor of reform</t>
        </is>
      </c>
      <c r="K139" s="14">
        <f>IF($D139="",".","."&amp;$D139&amp;".")</f>
        <v/>
      </c>
    </row>
    <row r="140">
      <c r="A140" s="21" t="inlineStr">
        <is>
          <t>shk</t>
        </is>
      </c>
      <c r="B140" s="21" t="inlineStr">
        <is>
          <t>Shadow price per kWh generated (power feebates, ETS output-based part)</t>
        </is>
      </c>
      <c r="C140" s="21" t="inlineStr">
        <is>
          <t>$/kWh</t>
        </is>
      </c>
      <c r="D140" s="21" t="inlineStr"/>
      <c r="E140" s="21" t="inlineStr">
        <is>
          <t>shadow price of power (shpx, section 1: feebate rate x share impacting efficiency + ETS tax-equivalent price x ETS coverage x OBR share) x tCO2/kWh</t>
        </is>
      </c>
      <c r="F140" s="14" t="inlineStr">
        <is>
          <t>legacy rows 3398-3406 (D6)</t>
        </is>
      </c>
      <c r="G140" s="14" t="inlineStr">
        <is>
          <t>tCO2/kWh</t>
        </is>
      </c>
      <c r="H140" s="14" t="inlineStr">
        <is>
          <t>base-year generation share (rebate)</t>
        </is>
      </c>
      <c r="K140" s="14">
        <f>IF($D140="",".","."&amp;$D140&amp;".")</f>
        <v/>
      </c>
    </row>
    <row r="141">
      <c r="A141" s="21" t="inlineStr">
        <is>
          <t>reb</t>
        </is>
      </c>
      <c r="B141" s="21" t="inlineStr">
        <is>
          <t>Feebate rebate per kWh generated (fixed base-year shares; from the second year)</t>
        </is>
      </c>
      <c r="C141" s="21" t="inlineStr">
        <is>
          <t>$/kWh</t>
        </is>
      </c>
      <c r="D141" s="21" t="inlineStr"/>
      <c r="E141" s="21" t="inlineStr">
        <is>
          <t>-SUMPRODUCT(shk, base-year generation shares)</t>
        </is>
      </c>
      <c r="F141" s="14" t="inlineStr">
        <is>
          <t>legacy rows 3407-3409 (fixed: per kWh generated, legacy per kWh consumed)</t>
        </is>
      </c>
      <c r="K141" s="14">
        <f>IF($D141="",".","."&amp;$D141&amp;".")</f>
        <v/>
      </c>
    </row>
    <row r="142">
      <c r="A142" s="21" t="inlineStr">
        <is>
          <t>tvc</t>
        </is>
      </c>
      <c r="B142" s="21" t="inlineStr">
        <is>
          <t>Total variable cost (dispatch; levelised for investment)</t>
        </is>
      </c>
      <c r="C142" s="21" t="inlineStr">
        <is>
          <t>$/kWh</t>
        </is>
      </c>
      <c r="D142" s="21" t="inlineStr"/>
      <c r="E142" s="21" t="inlineStr">
        <is>
          <t>vbc + ccp + shk + reb</t>
        </is>
      </c>
      <c r="F142" s="14" t="inlineStr">
        <is>
          <t>legacy rows 3423-3431 (D7)</t>
        </is>
      </c>
      <c r="K142" s="14">
        <f>IF($D142="",".","."&amp;$D142&amp;".")</f>
        <v/>
      </c>
    </row>
    <row r="143">
      <c r="A143" s="21" t="inlineStr">
        <is>
          <t>dsum</t>
        </is>
      </c>
      <c r="B143" s="21" t="inlineStr">
        <is>
          <t>Sum of discount factors from the year to the end of the horizon</t>
        </is>
      </c>
      <c r="C143" s="21" t="inlineStr">
        <is>
          <t>years</t>
        </is>
      </c>
      <c r="D143" s="21" t="inlineStr"/>
      <c r="E143" s="21" t="inlineStr">
        <is>
          <t>(1 + wacc)^(base year - year) + next year (blank after the last year)</t>
        </is>
      </c>
      <c r="F143" s="14" t="inlineStr">
        <is>
          <t>legacy A5 discount factors (row 3012)</t>
        </is>
      </c>
      <c r="G143" s="14" t="inlineStr">
        <is>
          <t>WACC</t>
        </is>
      </c>
      <c r="K143" s="14">
        <f>IF($D143="",".","."&amp;$D143&amp;".")</f>
        <v/>
      </c>
    </row>
    <row r="144">
      <c r="A144" s="21" t="inlineStr">
        <is>
          <t>lvc</t>
        </is>
      </c>
      <c r="B144" s="21" t="inlineStr">
        <is>
          <t>Levelised variable cost: discounted average of tvc from the year to the end of the horizon</t>
        </is>
      </c>
      <c r="C144" s="21" t="inlineStr">
        <is>
          <t>$/kWh</t>
        </is>
      </c>
      <c r="D144" s="21" t="inlineStr"/>
      <c r="E144" s="21" t="inlineStr">
        <is>
          <t>(df x tvc + (dsum - df) x lvc of next year) / dsum</t>
        </is>
      </c>
      <c r="F144" s="14" t="inlineStr">
        <is>
          <t>legacy rows 3439-3447 (D9; capacity factors constant)</t>
        </is>
      </c>
      <c r="G144" s="14" t="inlineStr">
        <is>
          <t>WACC</t>
        </is>
      </c>
      <c r="K144" s="14">
        <f>IF($D144="",".","."&amp;$D144&amp;".")</f>
        <v/>
      </c>
    </row>
    <row r="145">
      <c r="A145" s="21" t="inlineStr">
        <is>
          <t>gnc</t>
        </is>
      </c>
      <c r="B145" s="21" t="inlineStr">
        <is>
          <t>Generation cost before new policies (cost recovery)</t>
        </is>
      </c>
      <c r="C145" s="21" t="inlineStr">
        <is>
          <t>$/kWh</t>
        </is>
      </c>
      <c r="D145" s="21" t="inlineStr"/>
      <c r="E145" s="21" t="inlineStr">
        <is>
          <t>fix + vbc</t>
        </is>
      </c>
      <c r="F145" s="14" t="inlineStr">
        <is>
          <t>legacy rows 3486-3494 (E3)</t>
        </is>
      </c>
      <c r="K145" s="14">
        <f>IF($D145="",".","."&amp;$D145&amp;".")</f>
        <v/>
      </c>
    </row>
    <row r="146">
      <c r="A146" s="21" t="inlineStr">
        <is>
          <t>gncav</t>
        </is>
      </c>
      <c r="B146" s="21" t="inlineStr">
        <is>
          <t>Average generation cost (weighted by generation shares)</t>
        </is>
      </c>
      <c r="C146" s="21" t="inlineStr">
        <is>
          <t>$/kWh</t>
        </is>
      </c>
      <c r="D146" s="21" t="inlineStr"/>
      <c r="E146" s="21" t="inlineStr">
        <is>
          <t>SUMPRODUCT(shr, gnc)</t>
        </is>
      </c>
      <c r="F146" s="14" t="inlineStr">
        <is>
          <t>legacy row 3495 (E3 weighted average)</t>
        </is>
      </c>
      <c r="G146" s="14" t="inlineStr">
        <is>
          <t>factor</t>
        </is>
      </c>
      <c r="K146" s="14">
        <f>IF($D146="",".","."&amp;$D146&amp;".")</f>
        <v/>
      </c>
    </row>
    <row r="147">
      <c r="A147" s="21" t="inlineStr">
        <is>
          <t>ccpav</t>
        </is>
      </c>
      <c r="B147" s="21" t="inlineStr">
        <is>
          <t>Average new policy cost per kWh consumed</t>
        </is>
      </c>
      <c r="C147" s="21" t="inlineStr">
        <is>
          <t>$/kWh</t>
        </is>
      </c>
      <c r="D147" s="21" t="inlineStr"/>
      <c r="E147" s="21" t="inlineStr">
        <is>
          <t>SUMPRODUCT(shr, ccp) x generation / consumption</t>
        </is>
      </c>
      <c r="F147" s="14" t="inlineStr">
        <is>
          <t>legacy row 3395 (D5 per kWh consumed)</t>
        </is>
      </c>
      <c r="G147" s="14" t="inlineStr">
        <is>
          <t>generation / consumption</t>
        </is>
      </c>
      <c r="K147" s="14">
        <f>IF($D147="",".","."&amp;$D147&amp;".")</f>
        <v/>
      </c>
    </row>
    <row r="148">
      <c r="A148" s="21" t="inlineStr">
        <is>
          <t>tic</t>
        </is>
      </c>
      <c r="B148" s="21" t="inlineStr">
        <is>
          <t>Levelised investment cost (levelised fixed + levelised variable)</t>
        </is>
      </c>
      <c r="C148" s="21" t="inlineStr">
        <is>
          <t>$/kWh</t>
        </is>
      </c>
      <c r="D148" s="21" t="inlineStr"/>
      <c r="E148" s="21" t="inlineStr">
        <is>
          <t>MAX(lfx + lvc, minimum)</t>
        </is>
      </c>
      <c r="F148" s="14" t="inlineStr">
        <is>
          <t>legacy rows 3463-3471 (E1) = L1</t>
        </is>
      </c>
      <c r="G148" s="14" t="inlineStr">
        <is>
          <t>minimum cost</t>
        </is>
      </c>
      <c r="K148" s="14">
        <f>IF($D148="",".","."&amp;$D148&amp;".")</f>
        <v/>
      </c>
    </row>
    <row r="149">
      <c r="A149" s="21" t="inlineStr">
        <is>
          <t>cons</t>
        </is>
      </c>
      <c r="B149" s="21" t="inlineStr">
        <is>
          <t>Electricity consumption by price group</t>
        </is>
      </c>
      <c r="C149" s="21" t="inlineStr">
        <is>
          <t>GWh</t>
        </is>
      </c>
      <c r="D149" s="21" t="inlineStr"/>
      <c r="E149" s="21" t="inlineStr">
        <is>
          <t>residential: residential demand; industry: total minus residential; x GWh per ktoe</t>
        </is>
      </c>
      <c r="F149" s="14" t="inlineStr">
        <is>
          <t>legacy rows 3621, 3650 (G1, G2)</t>
        </is>
      </c>
      <c r="G149" s="14" t="inlineStr">
        <is>
          <t>weight on total</t>
        </is>
      </c>
      <c r="H149" s="14" t="inlineStr">
        <is>
          <t>weight on residential</t>
        </is>
      </c>
      <c r="I149" s="14" t="inlineStr">
        <is>
          <t>GWh per ktoe</t>
        </is>
      </c>
      <c r="K149" s="14">
        <f>IF($D149="",".","."&amp;$D149&amp;".")</f>
        <v/>
      </c>
    </row>
    <row r="150">
      <c r="A150" s="21" t="inlineStr">
        <is>
          <t>sc</t>
        </is>
      </c>
      <c r="B150" s="21" t="inlineStr">
        <is>
          <t>Supply cost of electricity (average generation cost of the previous year + transmission and distribution)</t>
        </is>
      </c>
      <c r="C150" s="21" t="inlineStr">
        <is>
          <t>$/kWh</t>
        </is>
      </c>
      <c r="D150" s="21" t="inlineStr"/>
      <c r="E150" s="21" t="inlineStr">
        <is>
          <t>gncav(t-1) + T&amp;D add-on; base year gncav(t) + T&amp;D</t>
        </is>
      </c>
      <c r="F150" s="14" t="inlineStr">
        <is>
          <t>legacy rows 3600, 3629</t>
        </is>
      </c>
      <c r="G150" s="14" t="inlineStr">
        <is>
          <t>T&amp;D add-on</t>
        </is>
      </c>
      <c r="K150" s="14">
        <f>IF($D150="",".","."&amp;$D150&amp;".")</f>
        <v/>
      </c>
    </row>
    <row r="151">
      <c r="A151" s="21" t="inlineStr">
        <is>
          <t>rppre</t>
        </is>
      </c>
      <c r="B151" s="21" t="inlineStr">
        <is>
          <t>Electricity price before new policies (incl. VAT)</t>
        </is>
      </c>
      <c r="C151" s="21" t="inlineStr">
        <is>
          <t>$/kWh real</t>
        </is>
      </c>
      <c r="D151" s="21" t="inlineStr"/>
      <c r="E151" s="21" t="inlineStr">
        <is>
          <t>Data up to the last historical year (x CPI index), then rppre(t-1) + pass-through x (sc - sc(t-1)) x (1 + VAT)</t>
        </is>
      </c>
      <c r="F151" s="14" t="inlineStr">
        <is>
          <t>legacy rows 3613, 3642 (telescoped: held components cancel)</t>
        </is>
      </c>
      <c r="G151" s="14" t="inlineStr">
        <is>
          <t>pass-through</t>
        </is>
      </c>
      <c r="H151" s="14" t="inlineStr">
        <is>
          <t>user-group position</t>
        </is>
      </c>
      <c r="I151" s="14" t="inlineStr">
        <is>
          <t>VAT rate</t>
        </is>
      </c>
      <c r="K151" s="14">
        <f>IF($D151="",".","."&amp;$D151&amp;".")</f>
        <v/>
      </c>
    </row>
    <row r="152">
      <c r="A152" s="21" t="inlineStr">
        <is>
          <t>rp</t>
        </is>
      </c>
      <c r="B152" s="21" t="inlineStr">
        <is>
          <t>End-user electricity price</t>
        </is>
      </c>
      <c r="C152" s="21" t="inlineStr">
        <is>
          <t>$/kWh real</t>
        </is>
      </c>
      <c r="D152" s="21" t="inlineStr"/>
      <c r="E152" s="21" t="inlineStr">
        <is>
          <t>rppre + ccpav x pass-through x (1 + VAT) (rebate and power excise 0)</t>
        </is>
      </c>
      <c r="F152" s="14" t="inlineStr">
        <is>
          <t>legacy rows 3614, 3617, 3646</t>
        </is>
      </c>
      <c r="G152" s="14" t="inlineStr">
        <is>
          <t>pass-through</t>
        </is>
      </c>
      <c r="H152" s="14" t="inlineStr">
        <is>
          <t>VAT rate</t>
        </is>
      </c>
      <c r="K152" s="14">
        <f>IF($D152="",".","."&amp;$D152&amp;".")</f>
        <v/>
      </c>
    </row>
    <row r="153">
      <c r="A153" s="21" t="inlineStr">
        <is>
          <t>sgap</t>
        </is>
      </c>
      <c r="B153" s="21" t="inlineStr">
        <is>
          <t>Subsidy gap: supply cost minus price before VAT (positive = price below cost)</t>
        </is>
      </c>
      <c r="C153" s="21" t="inlineStr">
        <is>
          <t>$/kWh</t>
        </is>
      </c>
      <c r="D153" s="21" t="inlineStr"/>
      <c r="E153" s="21" t="inlineStr">
        <is>
          <t>sc - rppre / (1 + VAT rate)</t>
        </is>
      </c>
      <c r="F153" s="14" t="inlineStr">
        <is>
          <t>new (legacy producer-subsidy and over/under-estimate rows)</t>
        </is>
      </c>
      <c r="G153" s="14" t="inlineStr">
        <is>
          <t>VAT rate</t>
        </is>
      </c>
      <c r="K153" s="14">
        <f>IF($D153="",".","."&amp;$D153&amp;".")</f>
        <v/>
      </c>
    </row>
    <row r="154">
      <c r="A154" s="21" t="inlineStr">
        <is>
          <t>rvat</t>
        </is>
      </c>
      <c r="B154" s="21" t="inlineStr">
        <is>
          <t>VAT revenue from electricity</t>
        </is>
      </c>
      <c r="C154" s="21" t="inlineStr">
        <is>
          <t>USD m real</t>
        </is>
      </c>
      <c r="D154" s="21" t="inlineStr"/>
      <c r="E154" s="21" t="inlineStr">
        <is>
          <t>rppre x VAT/(1 + VAT) x consumption</t>
        </is>
      </c>
      <c r="F154" s="14" t="inlineStr">
        <is>
          <t>new</t>
        </is>
      </c>
      <c r="G154" s="14" t="inlineStr">
        <is>
          <t>VAT share of price</t>
        </is>
      </c>
      <c r="K154" s="14">
        <f>IF($D154="",".","."&amp;$D154&amp;".")</f>
        <v/>
      </c>
    </row>
    <row r="155">
      <c r="A155" s="21" t="inlineStr">
        <is>
          <t>rcarb</t>
        </is>
      </c>
      <c r="B155" s="21" t="inlineStr">
        <is>
          <t>New-policy cost per user group (carbon tax, ETS at the tax-equivalent price, fuel price reform; memo, revenue: prnew in M)</t>
        </is>
      </c>
      <c r="C155" s="21" t="inlineStr">
        <is>
          <t>USD m real</t>
        </is>
      </c>
      <c r="D155" s="21" t="inlineStr"/>
      <c r="E155" s="21" t="inlineStr">
        <is>
          <t>ccpav x consumption</t>
        </is>
      </c>
      <c r="F155" s="14" t="inlineStr">
        <is>
          <t>legacy power carbon revenue</t>
        </is>
      </c>
      <c r="G155" s="14" t="inlineStr">
        <is>
          <t>factor</t>
        </is>
      </c>
      <c r="K155" s="14">
        <f>IF($D155="",".","."&amp;$D155&amp;".")</f>
        <v/>
      </c>
    </row>
    <row r="156">
      <c r="A156" s="21" t="inlineStr">
        <is>
          <t>rnvat</t>
        </is>
      </c>
      <c r="B156" s="21" t="inlineStr">
        <is>
          <t>VAT on the new-policy cost passed through to electricity users</t>
        </is>
      </c>
      <c r="C156" s="21" t="inlineStr">
        <is>
          <t>USD m real</t>
        </is>
      </c>
      <c r="D156" s="21" t="inlineStr"/>
      <c r="E156" s="21" t="inlineStr">
        <is>
          <t>ccpav x pass-through x VAT rate x consumption</t>
        </is>
      </c>
      <c r="F156" s="14" t="inlineStr">
        <is>
          <t>new</t>
        </is>
      </c>
      <c r="G156" s="14" t="inlineStr">
        <is>
          <t>pass-through</t>
        </is>
      </c>
      <c r="H156" s="14" t="inlineStr">
        <is>
          <t>VAT rate</t>
        </is>
      </c>
      <c r="K156" s="14">
        <f>IF($D156="",".","."&amp;$D156&amp;".")</f>
        <v/>
      </c>
    </row>
    <row r="157">
      <c r="A157" s="21" t="inlineStr">
        <is>
          <t>rgap</t>
        </is>
      </c>
      <c r="B157" s="21" t="inlineStr">
        <is>
          <t>Fiscal cost of the electricity subsidy gap</t>
        </is>
      </c>
      <c r="C157" s="21" t="inlineStr">
        <is>
          <t>USD m real</t>
        </is>
      </c>
      <c r="D157" s="21" t="inlineStr"/>
      <c r="E157" s="21" t="inlineStr">
        <is>
          <t>sgap x consumption</t>
        </is>
      </c>
      <c r="F157" s="14" t="inlineStr">
        <is>
          <t>new</t>
        </is>
      </c>
      <c r="G157" s="14" t="inlineStr">
        <is>
          <t>factor</t>
        </is>
      </c>
      <c r="K157" s="14">
        <f>IF($D157="",".","."&amp;$D157&amp;".")</f>
        <v/>
      </c>
    </row>
    <row r="158">
      <c r="A158" s="21" t="inlineStr">
        <is>
          <t>pdem</t>
        </is>
      </c>
      <c r="B158" s="21" t="inlineStr">
        <is>
          <t>Electricity price of the previous year used by demand (by demand group)</t>
        </is>
      </c>
      <c r="C158" s="21" t="inlineStr">
        <is>
          <t>$/kWh real</t>
        </is>
      </c>
      <c r="D158" s="21" t="inlineStr"/>
      <c r="E158" s="21" t="inlineStr">
        <is>
          <t>weight x residential price(t-1) + (1 - weight) x industrial price(t-1); base year: 2021 prices</t>
        </is>
      </c>
      <c r="F158" s="14" t="inlineStr">
        <is>
          <t>legacy rows 3687-3689 (deliberately lagged)</t>
        </is>
      </c>
      <c r="G158" s="14" t="inlineStr">
        <is>
          <t>weight on the residential price</t>
        </is>
      </c>
      <c r="H158" s="14" t="inlineStr">
        <is>
          <t>2021 price</t>
        </is>
      </c>
      <c r="K158" s="14">
        <f>IF($D158="",".","."&amp;$D158&amp;".")</f>
        <v/>
      </c>
    </row>
    <row r="159">
      <c r="A159" s="21" t="inlineStr">
        <is>
          <t>mult</t>
        </is>
      </c>
      <c r="B159" s="21" t="inlineStr">
        <is>
          <t>Growth multiple of electricity demand (efficiency, GDP, price; demand shock if switched on)</t>
        </is>
      </c>
      <c r="C159" s="21" t="inlineStr">
        <is>
          <t>factor</t>
        </is>
      </c>
      <c r="D159" s="21" t="inlineStr"/>
      <c r="E159" s="21" t="inlineStr">
        <is>
          <t>efficiency multiple x (1 + GDP growth)^(eps_Y x income factor) x (p/p(t-1))^(total price elasticity) x (1 + shock x switch)</t>
        </is>
      </c>
      <c r="F159" s="14" t="inlineStr">
        <is>
          <t>legacy rows 3691-3713 (fixed: efficiency exponent, income factor)</t>
        </is>
      </c>
      <c r="G159" s="14" t="inlineStr">
        <is>
          <t>efficiency multiple</t>
        </is>
      </c>
      <c r="H159" s="14" t="inlineStr">
        <is>
          <t>eps_Y</t>
        </is>
      </c>
      <c r="I159" s="14" t="inlineStr">
        <is>
          <t>total price elasticity</t>
        </is>
      </c>
      <c r="K159" s="14">
        <f>IF($D159="",".","."&amp;$D159&amp;".")</f>
        <v/>
      </c>
    </row>
    <row r="160">
      <c r="A160" s="21" t="inlineStr">
        <is>
          <t>dem</t>
        </is>
      </c>
      <c r="B160" s="21" t="inlineStr">
        <is>
          <t>Electricity demand</t>
        </is>
      </c>
      <c r="C160" s="21" t="inlineStr">
        <is>
          <t>ktoe</t>
        </is>
      </c>
      <c r="D160" s="21" t="inlineStr"/>
      <c r="E160" s="21" t="inlineStr">
        <is>
          <t>demand(t-1) x multiple of the demand group</t>
        </is>
      </c>
      <c r="F160" s="14" t="inlineStr">
        <is>
          <t>legacy rows 3725-3739 (H3; fixed: services keep the services multiple)</t>
        </is>
      </c>
      <c r="G160" s="14" t="inlineStr">
        <is>
          <t>demand-group position</t>
        </is>
      </c>
      <c r="H160" s="14" t="inlineStr">
        <is>
          <t>base-year demand</t>
        </is>
      </c>
      <c r="K160" s="14">
        <f>IF($D160="",".","."&amp;$D160&amp;".")</f>
        <v/>
      </c>
    </row>
    <row r="161">
      <c r="A161" s="21" t="inlineStr">
        <is>
          <t>demg</t>
        </is>
      </c>
      <c r="B161" s="21" t="inlineStr">
        <is>
          <t>Electricity demand by demand group (memo)</t>
        </is>
      </c>
      <c r="C161" s="21" t="inlineStr">
        <is>
          <t>ktoe</t>
        </is>
      </c>
      <c r="D161" s="21" t="inlineStr"/>
      <c r="E161" s="21" t="inlineStr">
        <is>
          <t>Sum over the subsectors of the group</t>
        </is>
      </c>
      <c r="F161" s="14" t="inlineStr">
        <is>
          <t>legacy H3 (groups of H1)</t>
        </is>
      </c>
      <c r="G161" s="14" t="inlineStr">
        <is>
          <t>demand-group position</t>
        </is>
      </c>
      <c r="K161" s="14">
        <f>IF($D161="",".","."&amp;$D161&amp;".")</f>
        <v/>
      </c>
    </row>
    <row r="162">
      <c r="A162" s="21" t="inlineStr">
        <is>
          <t>demtot</t>
        </is>
      </c>
      <c r="B162" s="21" t="inlineStr">
        <is>
          <t>Electricity demand, total</t>
        </is>
      </c>
      <c r="C162" s="21" t="inlineStr">
        <is>
          <t>ktoe</t>
        </is>
      </c>
      <c r="D162" s="21" t="inlineStr"/>
      <c r="E162" s="21" t="inlineStr">
        <is>
          <t>Sum over subsectors</t>
        </is>
      </c>
      <c r="F162" s="14" t="inlineStr">
        <is>
          <t>legacy row 3741</t>
        </is>
      </c>
      <c r="K162" s="14">
        <f>IF($D162="",".","."&amp;$D162&amp;".")</f>
        <v/>
      </c>
    </row>
    <row r="163">
      <c r="A163" s="21" t="inlineStr">
        <is>
          <t>req</t>
        </is>
      </c>
      <c r="B163" s="21" t="inlineStr">
        <is>
          <t>Required generation (incl. net exports, transmission and statistical differences, own use)</t>
        </is>
      </c>
      <c r="C163" s="21" t="inlineStr">
        <is>
          <t>MWy</t>
        </is>
      </c>
      <c r="D163" s="21" t="inlineStr"/>
      <c r="E163" s="21" t="inlineStr">
        <is>
          <t>Base year: actual generation; then total demand x required-generation factor</t>
        </is>
      </c>
      <c r="F163" s="14" t="inlineStr">
        <is>
          <t>legacy rows 3746-3752</t>
        </is>
      </c>
      <c r="G163" s="14" t="inlineStr">
        <is>
          <t>MWy per ktoe of demand</t>
        </is>
      </c>
      <c r="K163" s="14">
        <f>IF($D163="",".","."&amp;$D163&amp;".")</f>
        <v/>
      </c>
    </row>
    <row r="164">
      <c r="A164" s="21" t="inlineStr">
        <is>
          <t>reqcg</t>
        </is>
      </c>
      <c r="B164" s="21" t="inlineStr">
        <is>
          <t>Generation required from coal and gas</t>
        </is>
      </c>
      <c r="C164" s="21" t="inlineStr">
        <is>
          <t>MWy</t>
        </is>
      </c>
      <c r="D164" s="21" t="inlineStr"/>
      <c r="E164" s="21" t="inlineStr">
        <is>
          <t>MAX(required generation - fixed-output generation, 0)</t>
        </is>
      </c>
      <c r="F164" s="14" t="inlineStr">
        <is>
          <t>legacy row 3779</t>
        </is>
      </c>
      <c r="K164" s="14">
        <f>IF($D164="",".","."&amp;$D164&amp;".")</f>
        <v/>
      </c>
    </row>
    <row r="165">
      <c r="A165" s="21" t="inlineStr">
        <is>
          <t>vcmin</t>
        </is>
      </c>
      <c r="B165" s="21" t="inlineStr">
        <is>
          <t>Lowest variable cost of coal and gas</t>
        </is>
      </c>
      <c r="C165" s="21" t="inlineStr">
        <is>
          <t>$/kWh</t>
        </is>
      </c>
      <c r="D165" s="21" t="inlineStr"/>
      <c r="E165" s="21" t="inlineStr">
        <is>
          <t>MAX(MIN over coal and gas of tvc, minimum)</t>
        </is>
      </c>
      <c r="F165" s="14" t="inlineStr">
        <is>
          <t>legacy rows 3790-3793</t>
        </is>
      </c>
      <c r="G165" s="14" t="inlineStr">
        <is>
          <t>minimum cost</t>
        </is>
      </c>
      <c r="K165" s="14">
        <f>IF($D165="",".","."&amp;$D165&amp;".")</f>
        <v/>
      </c>
    </row>
    <row r="166">
      <c r="A166" s="21" t="inlineStr">
        <is>
          <t>rem</t>
        </is>
      </c>
      <c r="B166" s="21" t="inlineStr">
        <is>
          <t>Coal and gas generation left after the minima</t>
        </is>
      </c>
      <c r="C166" s="21" t="inlineStr">
        <is>
          <t>MWy</t>
        </is>
      </c>
      <c r="D166" s="21" t="inlineStr"/>
      <c r="E166" s="21" t="inlineStr">
        <is>
          <t>MAX(reqcg - sum of minima, 0)</t>
        </is>
      </c>
      <c r="F166" s="14" t="inlineStr">
        <is>
          <t>legacy row 3789</t>
        </is>
      </c>
      <c r="K166" s="14">
        <f>IF($D166="",".","."&amp;$D166&amp;".")</f>
        <v/>
      </c>
    </row>
    <row r="167">
      <c r="A167" s="21" t="inlineStr">
        <is>
          <t>gmin</t>
        </is>
      </c>
      <c r="B167" s="21" t="inlineStr">
        <is>
          <t>Minimum generation (coal if gas runs at its maximum, and vice versa)</t>
        </is>
      </c>
      <c r="C167" s="21" t="inlineStr">
        <is>
          <t>MWy</t>
        </is>
      </c>
      <c r="D167" s="21" t="inlineStr"/>
      <c r="E167" s="21" t="inlineStr">
        <is>
          <t>coal/gas flag x MIN(MAX(reqcg - maximum of the other, 0), own maximum)</t>
        </is>
      </c>
      <c r="F167" s="14" t="inlineStr">
        <is>
          <t>legacy rows 3787-3788</t>
        </is>
      </c>
      <c r="G167" s="14" t="inlineStr">
        <is>
          <t>coal/gas flag</t>
        </is>
      </c>
      <c r="H167" s="14" t="inlineStr">
        <is>
          <t>maximum capacity factor</t>
        </is>
      </c>
      <c r="K167" s="14">
        <f>IF($D167="",".","."&amp;$D167&amp;".")</f>
        <v/>
      </c>
    </row>
    <row r="168">
      <c r="A168" s="21" t="inlineStr">
        <is>
          <t>lgd</t>
        </is>
      </c>
      <c r="B168" s="21" t="inlineStr">
        <is>
          <t>Dispatch logit weight (coal and gas)</t>
        </is>
      </c>
      <c r="C168" s="21" t="inlineStr">
        <is>
          <t>weight</t>
        </is>
      </c>
      <c r="D168" s="21" t="inlineStr"/>
      <c r="E168" s="21" t="inlineStr">
        <is>
          <t>flag x EXP(-K x MAX(tvc, minimum) / lowest)</t>
        </is>
      </c>
      <c r="F168" s="14" t="inlineStr">
        <is>
          <t>legacy rows 3795-3796</t>
        </is>
      </c>
      <c r="G168" s="14" t="inlineStr">
        <is>
          <t>coal/gas flag</t>
        </is>
      </c>
      <c r="H168" s="14" t="inlineStr">
        <is>
          <t>K dispatch</t>
        </is>
      </c>
      <c r="I168" s="14" t="inlineStr">
        <is>
          <t>minimum cost</t>
        </is>
      </c>
      <c r="K168" s="14">
        <f>IF($D168="",".","."&amp;$D168&amp;".")</f>
        <v/>
      </c>
    </row>
    <row r="169">
      <c r="A169" s="21" t="inlineStr">
        <is>
          <t>gen</t>
        </is>
      </c>
      <c r="B169" s="21" t="inlineStr">
        <is>
          <t>Generation</t>
        </is>
      </c>
      <c r="C169" s="21" t="inlineStr">
        <is>
          <t>MWy</t>
        </is>
      </c>
      <c r="D169" s="21" t="inlineStr"/>
      <c r="E169" s="21" t="inlineStr">
        <is>
          <t>Base year: data; coal and gas: MIN(maximum, minimum + rem x logit share); others: effective capacity</t>
        </is>
      </c>
      <c r="F169" s="14" t="inlineStr">
        <is>
          <t>legacy rows 3804-3812 (I3; PPAs and scale-down not used)</t>
        </is>
      </c>
      <c r="G169" s="14" t="inlineStr">
        <is>
          <t>coal/gas flag</t>
        </is>
      </c>
      <c r="H169" s="14" t="inlineStr">
        <is>
          <t>maximum capacity factor</t>
        </is>
      </c>
      <c r="I169" s="14" t="inlineStr">
        <is>
          <t>base-year generation</t>
        </is>
      </c>
      <c r="K169" s="14">
        <f>IF($D169="",".","."&amp;$D169&amp;".")</f>
        <v/>
      </c>
    </row>
    <row r="170">
      <c r="A170" s="21" t="inlineStr">
        <is>
          <t>gtot</t>
        </is>
      </c>
      <c r="B170" s="21" t="inlineStr">
        <is>
          <t>Generation, total</t>
        </is>
      </c>
      <c r="C170" s="21" t="inlineStr">
        <is>
          <t>MWy</t>
        </is>
      </c>
      <c r="D170" s="21" t="inlineStr"/>
      <c r="E170" s="21" t="inlineStr">
        <is>
          <t>Sum over types</t>
        </is>
      </c>
      <c r="F170" s="14" t="inlineStr">
        <is>
          <t>legacy row 3813</t>
        </is>
      </c>
      <c r="K170" s="14">
        <f>IF($D170="",".","."&amp;$D170&amp;".")</f>
        <v/>
      </c>
    </row>
    <row r="171">
      <c r="A171" s="21" t="inlineStr">
        <is>
          <t>dgen</t>
        </is>
      </c>
      <c r="B171" s="21" t="inlineStr">
        <is>
          <t>Increase in total generation (0 in the base year)</t>
        </is>
      </c>
      <c r="C171" s="21" t="inlineStr">
        <is>
          <t>MWy</t>
        </is>
      </c>
      <c r="D171" s="21" t="inlineStr"/>
      <c r="E171" s="21" t="inlineStr">
        <is>
          <t>MAX(0, gtot - gtot(t-1))</t>
        </is>
      </c>
      <c r="F171" s="14" t="inlineStr">
        <is>
          <t>legacy row 3972 (used lagged)</t>
        </is>
      </c>
      <c r="K171" s="14">
        <f>IF($D171="",".","."&amp;$D171&amp;".")</f>
        <v/>
      </c>
    </row>
    <row r="172">
      <c r="A172" s="21" t="inlineStr">
        <is>
          <t>shr</t>
        </is>
      </c>
      <c r="B172" s="21" t="inlineStr">
        <is>
          <t>Generation share</t>
        </is>
      </c>
      <c r="C172" s="21" t="inlineStr">
        <is>
          <t>share</t>
        </is>
      </c>
      <c r="D172" s="21" t="inlineStr"/>
      <c r="E172" s="21" t="inlineStr">
        <is>
          <t>gen / gtot</t>
        </is>
      </c>
      <c r="F172" s="14" t="inlineStr">
        <is>
          <t>legacy rows 3840-3848 (I6) = E0</t>
        </is>
      </c>
      <c r="G172" s="14" t="inlineStr">
        <is>
          <t>counts in VRE share</t>
        </is>
      </c>
      <c r="K172" s="14">
        <f>IF($D172="",".","."&amp;$D172&amp;".")</f>
        <v/>
      </c>
    </row>
    <row r="173">
      <c r="A173" s="21" t="inlineStr">
        <is>
          <t>pe</t>
        </is>
      </c>
      <c r="B173" s="21" t="inlineStr">
        <is>
          <t>Fuel use (primary energy) of power generation</t>
        </is>
      </c>
      <c r="C173" s="21" t="inlineStr">
        <is>
          <t>ktoe</t>
        </is>
      </c>
      <c r="D173" s="21" t="inlineStr"/>
      <c r="E173" s="21" t="inlineStr">
        <is>
          <t>gen x 8.76 / GWh per ktoe / efficiency</t>
        </is>
      </c>
      <c r="F173" s="14" t="inlineStr">
        <is>
          <t>legacy rows 3855-3863 (I7)</t>
        </is>
      </c>
      <c r="G173" s="14" t="inlineStr">
        <is>
          <t>ktoe per MWy</t>
        </is>
      </c>
      <c r="K173" s="14">
        <f>IF($D173="",".","."&amp;$D173&amp;".")</f>
        <v/>
      </c>
    </row>
    <row r="174">
      <c r="A174" s="21" t="inlineStr">
        <is>
          <t>vre</t>
        </is>
      </c>
      <c r="B174" s="21" t="inlineStr">
        <is>
          <t>Variable renewable share of generation (wind, solar, other renewables)</t>
        </is>
      </c>
      <c r="C174" s="21" t="inlineStr">
        <is>
          <t>share</t>
        </is>
      </c>
      <c r="D174" s="21" t="inlineStr"/>
      <c r="E174" s="21" t="inlineStr">
        <is>
          <t>SUMPRODUCT(shr, VRE-share flag)</t>
        </is>
      </c>
      <c r="F174" s="14" t="inlineStr">
        <is>
          <t>legacy rows 3851, 3907</t>
        </is>
      </c>
      <c r="G174" s="14" t="inlineStr">
        <is>
          <t>factor</t>
        </is>
      </c>
      <c r="K174" s="14">
        <f>IF($D174="",".","."&amp;$D174&amp;".")</f>
        <v/>
      </c>
    </row>
    <row r="175">
      <c r="A175" s="21" t="inlineStr">
        <is>
          <t>cph</t>
        </is>
      </c>
      <c r="B175" s="21" t="inlineStr">
        <is>
          <t>Short-term storage cost per marginal hour of storage</t>
        </is>
      </c>
      <c r="C175" s="21" t="inlineStr">
        <is>
          <t>$/kWh</t>
        </is>
      </c>
      <c r="D175" s="21" t="inlineStr"/>
      <c r="E175" s="21" t="inlineStr">
        <is>
          <t>(battery capex + interface capex / kWh per kW)/(dlf of renewables x 8,760) + battery opex / 8,760</t>
        </is>
      </c>
      <c r="F175" s="14" t="inlineStr">
        <is>
          <t>legacy row 3905 (J2)</t>
        </is>
      </c>
      <c r="G175" s="14" t="inlineStr">
        <is>
          <t>kWh storage per kW</t>
        </is>
      </c>
      <c r="H175" s="14" t="inlineStr">
        <is>
          <t>dlf of renewables</t>
        </is>
      </c>
      <c r="K175" s="14">
        <f>IF($D175="",".","."&amp;$D175&amp;".")</f>
        <v/>
      </c>
    </row>
    <row r="176">
      <c r="A176" s="21" t="inlineStr">
        <is>
          <t>msc</t>
        </is>
      </c>
      <c r="B176" s="21" t="inlineStr">
        <is>
          <t>Marginal storage cost of variable renewables (wind, solar, other renewables)</t>
        </is>
      </c>
      <c r="C176" s="21" t="inlineStr">
        <is>
          <t>$/kWh</t>
        </is>
      </c>
      <c r="D176" s="21" t="inlineStr"/>
      <c r="E176" s="21" t="inlineStr">
        <is>
          <t>alloc x 18 x vre x cph + 2 x MAX(0, vre - 0.75)/(1 - 0.75)^2 x cel x LT allocation</t>
        </is>
      </c>
      <c r="F176" s="14" t="inlineStr">
        <is>
          <t>legacy rows 3908-3912 (J1; fixed: LT allocation once)</t>
        </is>
      </c>
      <c r="G176" s="14" t="inlineStr">
        <is>
          <t>short-term allocation</t>
        </is>
      </c>
      <c r="H176" s="14" t="inlineStr">
        <is>
          <t>short-term hours factor</t>
        </is>
      </c>
      <c r="I176" s="14" t="inlineStr">
        <is>
          <t>long-term start share</t>
        </is>
      </c>
      <c r="J176" s="14" t="inlineStr">
        <is>
          <t>long-term allocation</t>
        </is>
      </c>
      <c r="K176" s="14">
        <f>IF($D176="",".","."&amp;$D176&amp;".")</f>
        <v/>
      </c>
    </row>
    <row r="177">
      <c r="A177" s="21" t="inlineStr">
        <is>
          <t>cap</t>
        </is>
      </c>
      <c r="B177" s="21" t="inlineStr">
        <is>
          <t>Nameplate capacity</t>
        </is>
      </c>
      <c r="C177" s="21" t="inlineStr">
        <is>
          <t>MW</t>
        </is>
      </c>
      <c r="D177" s="21" t="inlineStr"/>
      <c r="E177" s="21" t="inlineStr">
        <is>
          <t>Base year: data; then cap(t-1) - retirement(t-1) + new nameplate investment(t-1)</t>
        </is>
      </c>
      <c r="F177" s="14" t="inlineStr">
        <is>
          <t>legacy rows 3932-3940 (K1) = L21 of the previous year</t>
        </is>
      </c>
      <c r="G177" s="14" t="inlineStr">
        <is>
          <t>base-year capacity</t>
        </is>
      </c>
      <c r="K177" s="14">
        <f>IF($D177="",".","."&amp;$D177&amp;".")</f>
        <v/>
      </c>
    </row>
    <row r="178">
      <c r="A178" s="21" t="inlineStr">
        <is>
          <t>captot</t>
        </is>
      </c>
      <c r="B178" s="21" t="inlineStr">
        <is>
          <t>Nameplate capacity, total</t>
        </is>
      </c>
      <c r="C178" s="21" t="inlineStr">
        <is>
          <t>MW</t>
        </is>
      </c>
      <c r="D178" s="21" t="inlineStr"/>
      <c r="E178" s="21" t="inlineStr">
        <is>
          <t>Sum over types</t>
        </is>
      </c>
      <c r="F178" s="14" t="inlineStr">
        <is>
          <t>legacy row 3941</t>
        </is>
      </c>
      <c r="K178" s="14">
        <f>IF($D178="",".","."&amp;$D178&amp;".")</f>
        <v/>
      </c>
    </row>
    <row r="179">
      <c r="A179" s="21" t="inlineStr">
        <is>
          <t>pret</t>
        </is>
      </c>
      <c r="B179" s="21" t="inlineStr">
        <is>
          <t>Planned retirement (data; used where the type's switch is Yes)</t>
        </is>
      </c>
      <c r="C179" s="21" t="inlineStr">
        <is>
          <t>MW</t>
        </is>
      </c>
      <c r="D179" s="21" t="inlineStr"/>
      <c r="E179" s="21" t="inlineStr">
        <is>
          <t>PowerPaths pret|&lt;type&gt; (Egypt: no data, 0)</t>
        </is>
      </c>
      <c r="F179" s="14" t="inlineStr">
        <is>
          <t>legacy row 3992 (K5, coal only; data from sheet Power)</t>
        </is>
      </c>
      <c r="G179" s="14" t="inlineStr">
        <is>
          <t>data key</t>
        </is>
      </c>
      <c r="K179" s="14">
        <f>IF($D179="",".","."&amp;$D179&amp;".")</f>
        <v/>
      </c>
    </row>
    <row r="180">
      <c r="A180" s="21" t="inlineStr">
        <is>
          <t>effcap</t>
        </is>
      </c>
      <c r="B180" s="21" t="inlineStr">
        <is>
          <t>Effective capacity (expected generation)</t>
        </is>
      </c>
      <c r="C180" s="21" t="inlineStr">
        <is>
          <t>MW</t>
        </is>
      </c>
      <c r="D180" s="21" t="inlineStr"/>
      <c r="E180" s="21" t="inlineStr">
        <is>
          <t>cap x capacity factor</t>
        </is>
      </c>
      <c r="F180" s="14" t="inlineStr">
        <is>
          <t>legacy rows 3956-3964 (K3)</t>
        </is>
      </c>
      <c r="G180" s="14" t="inlineStr">
        <is>
          <t>capacity factor</t>
        </is>
      </c>
      <c r="K180" s="14">
        <f>IF($D180="",".","."&amp;$D180&amp;".")</f>
        <v/>
      </c>
    </row>
    <row r="181">
      <c r="A181" s="21" t="inlineStr">
        <is>
          <t>ret</t>
        </is>
      </c>
      <c r="B181" s="21" t="inlineStr">
        <is>
          <t>Retirement of nameplate capacity</t>
        </is>
      </c>
      <c r="C181" s="21" t="inlineStr">
        <is>
          <t>MW</t>
        </is>
      </c>
      <c r="D181" s="21" t="inlineStr"/>
      <c r="E181" s="21" t="inlineStr">
        <is>
          <t>MIN(planned retirement if switched on, else cap x retirement rate; + early coal retirement; cap)</t>
        </is>
      </c>
      <c r="F181" s="14" t="inlineStr">
        <is>
          <t>legacy rows 3992-4002 (K5; planned retirement for every type, legacy coal only)</t>
        </is>
      </c>
      <c r="G181" s="14" t="inlineStr">
        <is>
          <t>retirement rate</t>
        </is>
      </c>
      <c r="H181" s="14" t="inlineStr">
        <is>
          <t>early-retirement flag</t>
        </is>
      </c>
      <c r="I181" s="14" t="inlineStr">
        <is>
          <t>planned retirement used (1/0)</t>
        </is>
      </c>
      <c r="K181" s="14">
        <f>IF($D181="",".","."&amp;$D181&amp;".")</f>
        <v/>
      </c>
    </row>
    <row r="182">
      <c r="A182" s="21" t="inlineStr">
        <is>
          <t>reteff</t>
        </is>
      </c>
      <c r="B182" s="21" t="inlineStr">
        <is>
          <t>Retirement of effective capacity</t>
        </is>
      </c>
      <c r="C182" s="21" t="inlineStr">
        <is>
          <t>MW</t>
        </is>
      </c>
      <c r="D182" s="21" t="inlineStr"/>
      <c r="E182" s="21" t="inlineStr">
        <is>
          <t>ret x capacity factor</t>
        </is>
      </c>
      <c r="F182" s="14" t="inlineStr">
        <is>
          <t>legacy rows 4009-4019 (K6; fixed: coal as nameplate)</t>
        </is>
      </c>
      <c r="G182" s="14" t="inlineStr">
        <is>
          <t>capacity factor</t>
        </is>
      </c>
      <c r="K182" s="14">
        <f>IF($D182="",".","."&amp;$D182&amp;".")</f>
        <v/>
      </c>
    </row>
    <row r="183">
      <c r="A183" s="21" t="inlineStr">
        <is>
          <t>egrow</t>
        </is>
      </c>
      <c r="B183" s="21" t="inlineStr">
        <is>
          <t>Room for early coal retirement: maximum wind and solar additions less last year's demand increase and non-coal retirements</t>
        </is>
      </c>
      <c r="C183" s="21" t="inlineStr">
        <is>
          <t>MW</t>
        </is>
      </c>
      <c r="D183" s="21" t="inlineStr"/>
      <c r="E183" s="21" t="inlineStr">
        <is>
          <t>MAX(0, ...)</t>
        </is>
      </c>
      <c r="F183" s="14" t="inlineStr">
        <is>
          <t>legacy rows 3970-3974 (fixed: effective retirements)</t>
        </is>
      </c>
      <c r="K183" s="14">
        <f>IF($D183="",".","."&amp;$D183&amp;".")</f>
        <v/>
      </c>
    </row>
    <row r="184">
      <c r="A184" s="21" t="inlineStr">
        <is>
          <t>ecmin</t>
        </is>
      </c>
      <c r="B184" s="21" t="inlineStr">
        <is>
          <t>Early coal retirement: lowest of coal variable cost and wind and solar investment cost</t>
        </is>
      </c>
      <c r="C184" s="21" t="inlineStr">
        <is>
          <t>$/kWh</t>
        </is>
      </c>
      <c r="D184" s="21" t="inlineStr"/>
      <c r="E184" s="21" t="inlineStr">
        <is>
          <t>MIN(tvc coal, tic wind, tic solar)</t>
        </is>
      </c>
      <c r="F184" s="14" t="inlineStr">
        <is>
          <t>legacy row 3982</t>
        </is>
      </c>
      <c r="K184" s="14">
        <f>IF($D184="",".","."&amp;$D184&amp;".")</f>
        <v/>
      </c>
    </row>
    <row r="185">
      <c r="A185" s="21" t="inlineStr">
        <is>
          <t>ecshr</t>
        </is>
      </c>
      <c r="B185" s="21" t="inlineStr">
        <is>
          <t>Early coal retirement: coal share of the logit (coal variable cost vs wind and solar investment cost)</t>
        </is>
      </c>
      <c r="C185" s="21" t="inlineStr">
        <is>
          <t>share</t>
        </is>
      </c>
      <c r="D185" s="21" t="inlineStr"/>
      <c r="E185" s="21" t="inlineStr">
        <is>
          <t>1 / (1 + EXP(-K (tic wind - tvc coal) / lowest) + EXP(-K (tic solar - tvc coal) / lowest))</t>
        </is>
      </c>
      <c r="F185" s="14" t="inlineStr">
        <is>
          <t>legacy row 3983</t>
        </is>
      </c>
      <c r="G185" s="14" t="inlineStr">
        <is>
          <t>K investment</t>
        </is>
      </c>
      <c r="K185" s="14">
        <f>IF($D185="",".","."&amp;$D185&amp;".")</f>
        <v/>
      </c>
    </row>
    <row r="186">
      <c r="A186" s="21" t="inlineStr">
        <is>
          <t>early</t>
        </is>
      </c>
      <c r="B186" s="21" t="inlineStr">
        <is>
          <t>Cost-based early coal retirement (nameplate)</t>
        </is>
      </c>
      <c r="C186" s="21" t="inlineStr">
        <is>
          <t>MW</t>
        </is>
      </c>
      <c r="D186" s="21" t="inlineStr"/>
      <c r="E186" s="21" t="inlineStr">
        <is>
          <t>MAX(0, MIN(coal effective capacity x 0.8, room) x (1 - coal share of the logit)) / cf x 0.8</t>
        </is>
      </c>
      <c r="F186" s="14" t="inlineStr">
        <is>
          <t>legacy rows 3975-3993 (K4)</t>
        </is>
      </c>
      <c r="G186" s="14" t="inlineStr">
        <is>
          <t>maximum share</t>
        </is>
      </c>
      <c r="H186" s="14" t="inlineStr">
        <is>
          <t>factor</t>
        </is>
      </c>
      <c r="I186" s="14" t="inlineStr">
        <is>
          <t>coal capacity factor</t>
        </is>
      </c>
      <c r="K186" s="14">
        <f>IF($D186="",".","."&amp;$D186&amp;".")</f>
        <v/>
      </c>
    </row>
    <row r="187">
      <c r="A187" s="21" t="inlineStr">
        <is>
          <t>kafter</t>
        </is>
      </c>
      <c r="B187" s="21" t="inlineStr">
        <is>
          <t>Effective capacity after this year's retirements</t>
        </is>
      </c>
      <c r="C187" s="21" t="inlineStr">
        <is>
          <t>MW</t>
        </is>
      </c>
      <c r="D187" s="21" t="inlineStr"/>
      <c r="E187" s="21" t="inlineStr">
        <is>
          <t>SUM(effcap) - SUM(reteff)</t>
        </is>
      </c>
      <c r="F187" s="14" t="inlineStr">
        <is>
          <t>legacy row 4026 (fixed: actual capacity, legacy last year's plan)</t>
        </is>
      </c>
      <c r="K187" s="14">
        <f>IF($D187="",".","."&amp;$D187&amp;".")</f>
        <v/>
      </c>
    </row>
    <row r="188">
      <c r="A188" s="21" t="inlineStr">
        <is>
          <t>need</t>
        </is>
      </c>
      <c r="B188" s="21" t="inlineStr">
        <is>
          <t>Effective capacity investment needed</t>
        </is>
      </c>
      <c r="C188" s="21" t="inlineStr">
        <is>
          <t>MW</t>
        </is>
      </c>
      <c r="D188" s="21" t="inlineStr"/>
      <c r="E188" s="21" t="inlineStr">
        <is>
          <t>MAX(required generation - kafter, 0)</t>
        </is>
      </c>
      <c r="F188" s="14" t="inlineStr">
        <is>
          <t>legacy row 4028 (capacity for this year's demand, available next year)</t>
        </is>
      </c>
      <c r="K188" s="14">
        <f>IF($D188="",".","."&amp;$D188&amp;".")</f>
        <v/>
      </c>
    </row>
    <row r="189">
      <c r="A189" s="21" t="inlineStr">
        <is>
          <t>cmin</t>
        </is>
      </c>
      <c r="B189" s="21" t="inlineStr">
        <is>
          <t>Lowest levelised investment cost of the permitted types</t>
        </is>
      </c>
      <c r="C189" s="21" t="inlineStr">
        <is>
          <t>$/kWh</t>
        </is>
      </c>
      <c r="D189" s="21" t="inlineStr"/>
      <c r="E189" s="21" t="inlineStr">
        <is>
          <t>MAX(MIN over permitted, minimum)</t>
        </is>
      </c>
      <c r="F189" s="14" t="inlineStr">
        <is>
          <t>legacy row 4046 (fixed: permitted types only)</t>
        </is>
      </c>
      <c r="G189" s="14" t="inlineStr">
        <is>
          <t>minimum cost</t>
        </is>
      </c>
      <c r="K189" s="14">
        <f>IF($D189="",".","."&amp;$D189&amp;".")</f>
        <v/>
      </c>
    </row>
    <row r="190">
      <c r="A190" s="21" t="inlineStr">
        <is>
          <t>deficit</t>
        </is>
      </c>
      <c r="B190" s="21" t="inlineStr">
        <is>
          <t>Investment left for the second round</t>
        </is>
      </c>
      <c r="C190" s="21" t="inlineStr">
        <is>
          <t>MW</t>
        </is>
      </c>
      <c r="D190" s="21" t="inlineStr"/>
      <c r="E190" s="21" t="inlineStr">
        <is>
          <t>MAX(need - SUM(first round), 0)</t>
        </is>
      </c>
      <c r="F190" s="14" t="inlineStr">
        <is>
          <t>legacy row 4153</t>
        </is>
      </c>
      <c r="K190" s="14">
        <f>IF($D190="",".","."&amp;$D190&amp;".")</f>
        <v/>
      </c>
    </row>
    <row r="191">
      <c r="A191" s="21" t="inlineStr">
        <is>
          <t>permit</t>
        </is>
      </c>
      <c r="B191" s="21" t="inlineStr">
        <is>
          <t>New investment permitted (0/1)</t>
        </is>
      </c>
      <c r="C191" s="21" t="inlineStr">
        <is>
          <t>0/1</t>
        </is>
      </c>
      <c r="D191" s="21" t="inlineStr"/>
      <c r="E191" s="21" t="inlineStr">
        <is>
          <t>Yes from the start year</t>
        </is>
      </c>
      <c r="F191" s="14" t="inlineStr">
        <is>
          <t>legacy rows 4061-4069 (L3)</t>
        </is>
      </c>
      <c r="G191" s="14" t="inlineStr">
        <is>
          <t>permitted (Yes/No)</t>
        </is>
      </c>
      <c r="H191" s="14" t="inlineStr">
        <is>
          <t>from year</t>
        </is>
      </c>
      <c r="K191" s="14">
        <f>IF($D191="",".","."&amp;$D191&amp;".")</f>
        <v/>
      </c>
    </row>
    <row r="192">
      <c r="A192" s="21" t="inlineStr">
        <is>
          <t>maxinv</t>
        </is>
      </c>
      <c r="B192" s="21" t="inlineStr">
        <is>
          <t>Maximum effective investment (scale-up limit)</t>
        </is>
      </c>
      <c r="C192" s="21" t="inlineStr">
        <is>
          <t>MW</t>
        </is>
      </c>
      <c r="D192" s="21" t="inlineStr"/>
      <c r="E192" s="21" t="inlineStr">
        <is>
          <t>rate x total effective capacity x permit</t>
        </is>
      </c>
      <c r="F192" s="14" t="inlineStr">
        <is>
          <t>legacy rows 4130-4138 (L8)</t>
        </is>
      </c>
      <c r="G192" s="14" t="inlineStr">
        <is>
          <t>scale-up rate</t>
        </is>
      </c>
      <c r="K192" s="14">
        <f>IF($D192="",".","."&amp;$D192&amp;".")</f>
        <v/>
      </c>
    </row>
    <row r="193">
      <c r="A193" s="21" t="inlineStr">
        <is>
          <t>lgi</t>
        </is>
      </c>
      <c r="B193" s="21" t="inlineStr">
        <is>
          <t>Investment logit weight</t>
        </is>
      </c>
      <c r="C193" s="21" t="inlineStr">
        <is>
          <t>weight</t>
        </is>
      </c>
      <c r="D193" s="21" t="inlineStr"/>
      <c r="E193" s="21" t="inlineStr">
        <is>
          <t>permit x EXP(-K x tic / cmin)</t>
        </is>
      </c>
      <c r="F193" s="14" t="inlineStr">
        <is>
          <t>legacy rows 4073-4081 (L4)</t>
        </is>
      </c>
      <c r="G193" s="14" t="inlineStr">
        <is>
          <t>K investment</t>
        </is>
      </c>
      <c r="K193" s="14">
        <f>IF($D193="",".","."&amp;$D193&amp;".")</f>
        <v/>
      </c>
    </row>
    <row r="194">
      <c r="A194" s="21" t="inlineStr">
        <is>
          <t>pni</t>
        </is>
      </c>
      <c r="B194" s="21" t="inlineStr">
        <is>
          <t>Share of new investment (logit)</t>
        </is>
      </c>
      <c r="C194" s="21" t="inlineStr">
        <is>
          <t>share</t>
        </is>
      </c>
      <c r="D194" s="21" t="inlineStr"/>
      <c r="E194" s="21" t="inlineStr">
        <is>
          <t>lgi / SUM(lgi)</t>
        </is>
      </c>
      <c r="F194" s="14" t="inlineStr">
        <is>
          <t>legacy rows 4085-4093 (L5)</t>
        </is>
      </c>
      <c r="K194" s="14">
        <f>IF($D194="",".","."&amp;$D194&amp;".")</f>
        <v/>
      </c>
    </row>
    <row r="195">
      <c r="A195" s="21" t="inlineStr">
        <is>
          <t>first</t>
        </is>
      </c>
      <c r="B195" s="21" t="inlineStr">
        <is>
          <t>New effective investment, first round (logit within scale-up limits)</t>
        </is>
      </c>
      <c r="C195" s="21" t="inlineStr">
        <is>
          <t>MW</t>
        </is>
      </c>
      <c r="D195" s="21" t="inlineStr"/>
      <c r="E195" s="21" t="inlineStr">
        <is>
          <t>MIN(maxinv, need x pni)</t>
        </is>
      </c>
      <c r="F195" s="14" t="inlineStr">
        <is>
          <t>legacy rows 4143-4151 (L9)</t>
        </is>
      </c>
      <c r="K195" s="14">
        <f>IF($D195="",".","."&amp;$D195&amp;".")</f>
        <v/>
      </c>
    </row>
    <row r="196">
      <c r="A196" s="21" t="inlineStr">
        <is>
          <t>space</t>
        </is>
      </c>
      <c r="B196" s="21" t="inlineStr">
        <is>
          <t>Remaining space under the scale-up limit</t>
        </is>
      </c>
      <c r="C196" s="21" t="inlineStr">
        <is>
          <t>MW</t>
        </is>
      </c>
      <c r="D196" s="21" t="inlineStr"/>
      <c r="E196" s="21" t="inlineStr">
        <is>
          <t>(maxinv - first) x permit</t>
        </is>
      </c>
      <c r="F196" s="14" t="inlineStr">
        <is>
          <t>legacy rows 4158-4166 (L10)</t>
        </is>
      </c>
      <c r="K196" s="14">
        <f>IF($D196="",".","."&amp;$D196&amp;".")</f>
        <v/>
      </c>
    </row>
    <row r="197">
      <c r="A197" s="21" t="inlineStr">
        <is>
          <t>second</t>
        </is>
      </c>
      <c r="B197" s="21" t="inlineStr">
        <is>
          <t>New effective investment, second round (cheapest remaining space first)</t>
        </is>
      </c>
      <c r="C197" s="21" t="inlineStr">
        <is>
          <t>MW</t>
        </is>
      </c>
      <c r="D197" s="21" t="inlineStr"/>
      <c r="E197" s="21" t="inlineStr">
        <is>
          <t>permit x MAX(0, MIN(space, deficit - space of cheaper types))</t>
        </is>
      </c>
      <c r="F197" s="14" t="inlineStr">
        <is>
          <t>legacy rows 4169-4246 (L11-L17 in one row)</t>
        </is>
      </c>
      <c r="G197" s="14" t="inlineStr">
        <is>
          <t>tie breaker</t>
        </is>
      </c>
      <c r="K197" s="14">
        <f>IF($D197="",".","."&amp;$D197&amp;".")</f>
        <v/>
      </c>
    </row>
    <row r="198">
      <c r="A198" s="21" t="inlineStr">
        <is>
          <t>nei</t>
        </is>
      </c>
      <c r="B198" s="21" t="inlineStr">
        <is>
          <t>New effective investment</t>
        </is>
      </c>
      <c r="C198" s="21" t="inlineStr">
        <is>
          <t>MW</t>
        </is>
      </c>
      <c r="D198" s="21" t="inlineStr"/>
      <c r="E198" s="21" t="inlineStr">
        <is>
          <t>first + second</t>
        </is>
      </c>
      <c r="F198" s="14" t="inlineStr">
        <is>
          <t>legacy rows 4251-4259 (L18)</t>
        </is>
      </c>
      <c r="K198" s="14">
        <f>IF($D198="",".","."&amp;$D198&amp;".")</f>
        <v/>
      </c>
    </row>
    <row r="199">
      <c r="A199" s="21" t="inlineStr">
        <is>
          <t>nim</t>
        </is>
      </c>
      <c r="B199" s="21" t="inlineStr">
        <is>
          <t>New nameplate investment</t>
        </is>
      </c>
      <c r="C199" s="21" t="inlineStr">
        <is>
          <t>MW</t>
        </is>
      </c>
      <c r="D199" s="21" t="inlineStr"/>
      <c r="E199" s="21" t="inlineStr">
        <is>
          <t>nei / capacity factor</t>
        </is>
      </c>
      <c r="F199" s="14" t="inlineStr">
        <is>
          <t>legacy rows 4264-4272 (L19)</t>
        </is>
      </c>
      <c r="G199" s="14" t="inlineStr">
        <is>
          <t>nameplate per effective MW</t>
        </is>
      </c>
      <c r="K199" s="14">
        <f>IF($D199="",".","."&amp;$D199&amp;".")</f>
        <v/>
      </c>
    </row>
    <row r="200">
      <c r="A200" s="21" t="inlineStr">
        <is>
          <t>nimtot</t>
        </is>
      </c>
      <c r="B200" s="21" t="inlineStr">
        <is>
          <t>New nameplate investment, total</t>
        </is>
      </c>
      <c r="C200" s="21" t="inlineStr">
        <is>
          <t>MW</t>
        </is>
      </c>
      <c r="D200" s="21" t="inlineStr"/>
      <c r="E200" s="21" t="inlineStr">
        <is>
          <t>Sum over types</t>
        </is>
      </c>
      <c r="F200" s="14" t="inlineStr">
        <is>
          <t>legacy row 4273</t>
        </is>
      </c>
      <c r="K200" s="14">
        <f>IF($D200="",".","."&amp;$D200&amp;".")</f>
        <v/>
      </c>
    </row>
    <row r="201">
      <c r="A201" s="21" t="inlineStr">
        <is>
          <t>usd</t>
        </is>
      </c>
      <c r="B201" s="21" t="inlineStr">
        <is>
          <t>New investment</t>
        </is>
      </c>
      <c r="C201" s="21" t="inlineStr">
        <is>
          <t>USD m real</t>
        </is>
      </c>
      <c r="D201" s="21" t="inlineStr"/>
      <c r="E201" s="21" t="inlineStr">
        <is>
          <t>nim x cax / 1000</t>
        </is>
      </c>
      <c r="F201" s="14" t="inlineStr">
        <is>
          <t>legacy rows 4276-4284 (L20; fixed: capital cost of the year)</t>
        </is>
      </c>
      <c r="K201" s="14">
        <f>IF($D201="",".","."&amp;$D201&amp;".")</f>
        <v/>
      </c>
    </row>
    <row r="202">
      <c r="A202" s="21" t="inlineStr">
        <is>
          <t>usdtot</t>
        </is>
      </c>
      <c r="B202" s="21" t="inlineStr">
        <is>
          <t>New investment, total</t>
        </is>
      </c>
      <c r="C202" s="21" t="inlineStr">
        <is>
          <t>USD m real</t>
        </is>
      </c>
      <c r="D202" s="21" t="inlineStr"/>
      <c r="E202" s="21" t="inlineStr">
        <is>
          <t>Sum over types</t>
        </is>
      </c>
      <c r="F202" s="14" t="inlineStr">
        <is>
          <t>legacy row 4285</t>
        </is>
      </c>
      <c r="K202" s="14">
        <f>IF($D202="",".","."&amp;$D202&amp;".")</f>
        <v/>
      </c>
    </row>
    <row r="203">
      <c r="A203" s="21" t="inlineStr">
        <is>
          <t>phi</t>
        </is>
      </c>
      <c r="B203" s="21" t="inlineStr">
        <is>
          <t>New investment as a share of the stock after retirements</t>
        </is>
      </c>
      <c r="C203" s="21" t="inlineStr">
        <is>
          <t>share</t>
        </is>
      </c>
      <c r="D203" s="21" t="inlineStr"/>
      <c r="E203" s="21" t="inlineStr">
        <is>
          <t>nim / (cap + nim - ret)</t>
        </is>
      </c>
      <c r="F203" s="14" t="inlineStr">
        <is>
          <t>legacy rows 3169-3177 (B1)</t>
        </is>
      </c>
      <c r="K203" s="14">
        <f>IF($D203="",".","."&amp;$D203&amp;".")</f>
        <v/>
      </c>
    </row>
    <row r="204">
      <c r="A204" s="21" t="inlineStr">
        <is>
          <t>prtx</t>
        </is>
      </c>
      <c r="B204" s="21" t="inlineStr">
        <is>
          <t>Existing taxes on generation fuels (excise and other taxes + VAT of the price fuel)</t>
        </is>
      </c>
      <c r="C204" s="21" t="inlineStr">
        <is>
          <t>USD m real</t>
        </is>
      </c>
      <c r="D204" s="21" t="inlineStr"/>
      <c r="E204" s="21" t="inlineStr">
        <is>
          <t>fuel flag x fuel use (ktoe) x PJ/ktoe x (etx + vat)</t>
        </is>
      </c>
      <c r="F204" s="14" t="inlineStr">
        <is>
          <t>new</t>
        </is>
      </c>
      <c r="G204" s="14" t="inlineStr">
        <is>
          <t>price position</t>
        </is>
      </c>
      <c r="H204" s="14" t="inlineStr">
        <is>
          <t>fuel flag</t>
        </is>
      </c>
      <c r="K204" s="14">
        <f>IF($D204="",".","."&amp;$D204&amp;".")</f>
        <v/>
      </c>
    </row>
    <row r="205">
      <c r="A205" s="21" t="inlineStr">
        <is>
          <t>prsub</t>
        </is>
      </c>
      <c r="B205" s="21" t="inlineStr">
        <is>
          <t>Existing subsidies on generation fuels (positive = cost)</t>
        </is>
      </c>
      <c r="C205" s="21" t="inlineStr">
        <is>
          <t>USD m real</t>
        </is>
      </c>
      <c r="D205" s="21" t="inlineStr"/>
      <c r="E205" s="21" t="inlineStr">
        <is>
          <t>fuel flag x fuel use x PJ/ktoe x esub</t>
        </is>
      </c>
      <c r="F205" s="14" t="inlineStr">
        <is>
          <t>new</t>
        </is>
      </c>
      <c r="G205" s="14" t="inlineStr">
        <is>
          <t>price position</t>
        </is>
      </c>
      <c r="H205" s="14" t="inlineStr">
        <is>
          <t>fuel flag</t>
        </is>
      </c>
      <c r="K205" s="14">
        <f>IF($D205="",".","."&amp;$D205&amp;".")</f>
        <v/>
      </c>
    </row>
    <row r="206">
      <c r="A206" s="21" t="inlineStr">
        <is>
          <t>prxc</t>
        </is>
      </c>
      <c r="B206" s="21" t="inlineStr">
        <is>
          <t>Change in existing carbon pricing revenue against the price data</t>
        </is>
      </c>
      <c r="C206" s="21" t="inlineStr">
        <is>
          <t>USD m real</t>
        </is>
      </c>
      <c r="D206" s="21" t="inlineStr"/>
      <c r="E206" s="21" t="inlineStr">
        <is>
          <t>xck x generation (MWy x 8.76 = GWh)</t>
        </is>
      </c>
      <c r="F206" s="14" t="inlineStr">
        <is>
          <t>new</t>
        </is>
      </c>
      <c r="K206" s="14">
        <f>IF($D206="",".","."&amp;$D206&amp;".")</f>
        <v/>
      </c>
    </row>
    <row r="207">
      <c r="A207" s="21" t="inlineStr">
        <is>
          <t>prnew</t>
        </is>
      </c>
      <c r="B207" s="21" t="inlineStr">
        <is>
          <t>New-policy revenue (carbon tax, ETS at the permit price, fuel price reform)</t>
        </is>
      </c>
      <c r="C207" s="21" t="inlineStr">
        <is>
          <t>USD m real</t>
        </is>
      </c>
      <c r="D207" s="21" t="inlineStr"/>
      <c r="E207" s="21" t="inlineStr">
        <is>
          <t>ccp x GWh - CO2 x ETS cost rate of power x (1 - revenue factor)</t>
        </is>
      </c>
      <c r="F207" s="14" t="inlineStr">
        <is>
          <t>legacy power carbon revenue (fixed: ETS at the permit price)</t>
        </is>
      </c>
      <c r="K207" s="14">
        <f>IF($D207="",".","."&amp;$D207&amp;".")</f>
        <v/>
      </c>
    </row>
    <row r="208">
      <c r="A208" s="21" t="inlineStr">
        <is>
          <t>prxl</t>
        </is>
      </c>
      <c r="B208" s="21" t="inlineStr">
        <is>
          <t>Existing carbon pricing revenue (memo: level)</t>
        </is>
      </c>
      <c r="C208" s="21" t="inlineStr">
        <is>
          <t>USD m real</t>
        </is>
      </c>
      <c r="D208" s="21" t="inlineStr"/>
      <c r="E208" s="21" t="inlineStr">
        <is>
          <t>CO2 x (carbon tax coverage x rate + ETS coverage x price)</t>
        </is>
      </c>
      <c r="F208" s="14" t="inlineStr">
        <is>
          <t>legacy ECP revenue</t>
        </is>
      </c>
      <c r="G208" s="14" t="inlineStr">
        <is>
          <t>carbon tax coverage</t>
        </is>
      </c>
      <c r="H208" s="14" t="inlineStr">
        <is>
          <t>ETS coverage</t>
        </is>
      </c>
      <c r="K208" s="14">
        <f>IF($D208="",".","."&amp;$D208&amp;".")</f>
        <v/>
      </c>
    </row>
  </sheetData>
  <pageMargins left="0.75" right="0.75" top="1" bottom="1" header="0.5" footer="0.5"/>
</worksheet>
</file>

<file path=xl/worksheets/sheet16.xml><?xml version="1.0" encoding="utf-8"?>
<worksheet xmlns="http://schemas.openxmlformats.org/spreadsheetml/2006/main">
  <sheetPr codeName="Sheet16">
    <outlinePr summaryBelow="1" summaryRight="1"/>
    <pageSetUpPr/>
  </sheetPr>
  <dimension ref="A2:I273"/>
  <sheetViews>
    <sheetView tabSelected="0" workbookViewId="0">
      <selection activeCell="A1" sqref="A1"/>
    </sheetView>
  </sheetViews>
  <sheetFormatPr baseColWidth="8" defaultRowHeight="15" outlineLevelCol="0"/>
  <cols>
    <col width="26" customWidth="1" min="2" max="2"/>
    <col width="16" customWidth="1" min="3" max="3"/>
    <col width="16" customWidth="1" min="4" max="4"/>
    <col width="16" customWidth="1" min="5" max="5"/>
    <col width="16" customWidth="1" min="6" max="6"/>
    <col width="16" customWidth="1" min="7" max="7"/>
    <col width="16" customWidth="1" min="8" max="8"/>
    <col width="16" customWidth="1" min="9" max="9"/>
  </cols>
  <sheetData>
    <row r="2">
      <c r="A2" s="2" t="inlineStr">
        <is>
          <t>Mapping: subsectors, fuels and policy keys to CPAT parameter groups</t>
        </is>
      </c>
      <c r="B2" s="3" t="n"/>
      <c r="C2" s="3" t="n"/>
      <c r="D2" s="3" t="n"/>
      <c r="E2" s="3" t="n"/>
      <c r="F2" s="3" t="n"/>
      <c r="G2" s="3" t="n"/>
      <c r="H2" s="3" t="n"/>
    </row>
    <row r="3">
      <c r="A3" s="1" t="inlineStr">
        <is>
          <t>Subsectors</t>
        </is>
      </c>
    </row>
    <row r="4">
      <c r="A4" s="72" t="inlineStr">
        <is>
          <t>Code</t>
        </is>
      </c>
      <c r="B4" s="72" t="inlineStr">
        <is>
          <t>Name</t>
        </is>
      </c>
      <c r="C4" s="72" t="inlineStr">
        <is>
          <t>Group</t>
        </is>
      </c>
      <c r="D4" s="72" t="inlineStr">
        <is>
          <t>Elasticity sector</t>
        </is>
      </c>
      <c r="E4" s="72" t="inlineStr">
        <is>
          <t>EF sector</t>
        </is>
      </c>
      <c r="F4" s="72" t="inlineStr">
        <is>
          <t>Coal/gas price sector</t>
        </is>
      </c>
      <c r="G4" s="72" t="inlineStr">
        <is>
          <t>Feebate sector</t>
        </is>
      </c>
      <c r="H4" s="72" t="inlineStr">
        <is>
          <t>Coverage position</t>
        </is>
      </c>
      <c r="I4" s="72" t="inlineStr">
        <is>
          <t>ECP sector</t>
        </is>
      </c>
    </row>
    <row r="5">
      <c r="A5" s="14" t="inlineStr">
        <is>
          <t>rod</t>
        </is>
      </c>
      <c r="B5" s="14" t="inlineStr">
        <is>
          <t>Road</t>
        </is>
      </c>
      <c r="C5" s="21" t="inlineStr">
        <is>
          <t>tra</t>
        </is>
      </c>
      <c r="D5" s="21" t="inlineStr">
        <is>
          <t>tra</t>
        </is>
      </c>
      <c r="E5" s="21" t="inlineStr">
        <is>
          <t>rod</t>
        </is>
      </c>
      <c r="F5" s="21" t="inlineStr">
        <is>
          <t>res</t>
        </is>
      </c>
      <c r="G5" s="21" t="inlineStr">
        <is>
          <t>tra</t>
        </is>
      </c>
      <c r="H5" s="21" t="n">
        <v>2</v>
      </c>
      <c r="I5" s="21" t="inlineStr">
        <is>
          <t>trs</t>
        </is>
      </c>
    </row>
    <row r="6">
      <c r="A6" s="14" t="inlineStr">
        <is>
          <t>ral</t>
        </is>
      </c>
      <c r="B6" s="14" t="inlineStr">
        <is>
          <t>Rail</t>
        </is>
      </c>
      <c r="C6" s="21" t="inlineStr">
        <is>
          <t>tra</t>
        </is>
      </c>
      <c r="D6" s="21" t="inlineStr">
        <is>
          <t>tra</t>
        </is>
      </c>
      <c r="E6" s="21" t="inlineStr">
        <is>
          <t>rod</t>
        </is>
      </c>
      <c r="F6" s="21" t="inlineStr">
        <is>
          <t>ind</t>
        </is>
      </c>
      <c r="G6" s="21" t="inlineStr">
        <is>
          <t>tra</t>
        </is>
      </c>
      <c r="H6" s="21" t="n">
        <v>3</v>
      </c>
      <c r="I6" s="21" t="inlineStr">
        <is>
          <t>trs</t>
        </is>
      </c>
    </row>
    <row r="7">
      <c r="A7" s="14" t="inlineStr">
        <is>
          <t>avi</t>
        </is>
      </c>
      <c r="B7" s="14" t="inlineStr">
        <is>
          <t>Domestic aviation</t>
        </is>
      </c>
      <c r="C7" s="21" t="inlineStr">
        <is>
          <t>tra</t>
        </is>
      </c>
      <c r="D7" s="21" t="inlineStr">
        <is>
          <t>tra</t>
        </is>
      </c>
      <c r="E7" s="21" t="inlineStr">
        <is>
          <t>rod</t>
        </is>
      </c>
      <c r="F7" s="21" t="inlineStr">
        <is>
          <t>ind</t>
        </is>
      </c>
      <c r="G7" s="21" t="inlineStr">
        <is>
          <t>tra</t>
        </is>
      </c>
      <c r="H7" s="21" t="n">
        <v>4</v>
      </c>
      <c r="I7" s="21" t="inlineStr">
        <is>
          <t>trs</t>
        </is>
      </c>
    </row>
    <row r="8">
      <c r="A8" s="14" t="inlineStr">
        <is>
          <t>nav</t>
        </is>
      </c>
      <c r="B8" s="14" t="inlineStr">
        <is>
          <t>Domestic navigation</t>
        </is>
      </c>
      <c r="C8" s="21" t="inlineStr">
        <is>
          <t>tra</t>
        </is>
      </c>
      <c r="D8" s="21" t="inlineStr">
        <is>
          <t>tra</t>
        </is>
      </c>
      <c r="E8" s="21" t="inlineStr">
        <is>
          <t>rod</t>
        </is>
      </c>
      <c r="F8" s="21" t="inlineStr">
        <is>
          <t>ind</t>
        </is>
      </c>
      <c r="G8" s="21" t="inlineStr">
        <is>
          <t>tra</t>
        </is>
      </c>
      <c r="H8" s="21" t="n">
        <v>5</v>
      </c>
      <c r="I8" s="21" t="inlineStr">
        <is>
          <t>trs</t>
        </is>
      </c>
    </row>
    <row r="9">
      <c r="A9" s="14" t="inlineStr">
        <is>
          <t>res</t>
        </is>
      </c>
      <c r="B9" s="14" t="inlineStr">
        <is>
          <t>Residential</t>
        </is>
      </c>
      <c r="C9" s="21" t="inlineStr">
        <is>
          <t>bld</t>
        </is>
      </c>
      <c r="D9" s="21" t="inlineStr">
        <is>
          <t>res</t>
        </is>
      </c>
      <c r="E9" s="21" t="inlineStr">
        <is>
          <t>res</t>
        </is>
      </c>
      <c r="F9" s="21" t="inlineStr">
        <is>
          <t>res</t>
        </is>
      </c>
      <c r="G9" s="21" t="inlineStr">
        <is>
          <t>res</t>
        </is>
      </c>
      <c r="H9" s="21" t="n">
        <v>6</v>
      </c>
      <c r="I9" s="21" t="inlineStr">
        <is>
          <t>res</t>
        </is>
      </c>
    </row>
    <row r="10">
      <c r="A10" s="14" t="inlineStr">
        <is>
          <t>foo</t>
        </is>
      </c>
      <c r="B10" s="14" t="inlineStr">
        <is>
          <t>Food &amp; forestry</t>
        </is>
      </c>
      <c r="C10" s="21" t="inlineStr">
        <is>
          <t>bld</t>
        </is>
      </c>
      <c r="D10" s="21" t="inlineStr">
        <is>
          <t>srv</t>
        </is>
      </c>
      <c r="E10" s="21" t="inlineStr">
        <is>
          <t>res</t>
        </is>
      </c>
      <c r="F10" s="21" t="inlineStr">
        <is>
          <t>ind</t>
        </is>
      </c>
      <c r="G10" s="21" t="inlineStr">
        <is>
          <t>res</t>
        </is>
      </c>
      <c r="H10" s="21" t="n">
        <v>7</v>
      </c>
      <c r="I10" s="21" t="inlineStr">
        <is>
          <t>res</t>
        </is>
      </c>
    </row>
    <row r="11">
      <c r="A11" s="14" t="inlineStr">
        <is>
          <t>srv</t>
        </is>
      </c>
      <c r="B11" s="14" t="inlineStr">
        <is>
          <t>Services (public &amp; private)</t>
        </is>
      </c>
      <c r="C11" s="21" t="inlineStr">
        <is>
          <t>bld</t>
        </is>
      </c>
      <c r="D11" s="21" t="inlineStr">
        <is>
          <t>srv</t>
        </is>
      </c>
      <c r="E11" s="21" t="inlineStr">
        <is>
          <t>res</t>
        </is>
      </c>
      <c r="F11" s="21" t="inlineStr">
        <is>
          <t>ind</t>
        </is>
      </c>
      <c r="G11" s="21" t="inlineStr">
        <is>
          <t>res</t>
        </is>
      </c>
      <c r="H11" s="21" t="n">
        <v>8</v>
      </c>
      <c r="I11" s="21" t="inlineStr">
        <is>
          <t>res</t>
        </is>
      </c>
    </row>
    <row r="12">
      <c r="A12" s="14" t="inlineStr">
        <is>
          <t>mch</t>
        </is>
      </c>
      <c r="B12" s="14" t="inlineStr">
        <is>
          <t>Mining &amp; chemicals</t>
        </is>
      </c>
      <c r="C12" s="21" t="inlineStr">
        <is>
          <t>ind</t>
        </is>
      </c>
      <c r="D12" s="21" t="inlineStr">
        <is>
          <t>ind</t>
        </is>
      </c>
      <c r="E12" s="21" t="inlineStr">
        <is>
          <t>ind</t>
        </is>
      </c>
      <c r="F12" s="21" t="inlineStr">
        <is>
          <t>ind</t>
        </is>
      </c>
      <c r="G12" s="21" t="inlineStr">
        <is>
          <t>ind</t>
        </is>
      </c>
      <c r="H12" s="21" t="n">
        <v>9</v>
      </c>
      <c r="I12" s="21" t="inlineStr">
        <is>
          <t>ind</t>
        </is>
      </c>
    </row>
    <row r="13">
      <c r="A13" s="14" t="inlineStr">
        <is>
          <t>irn</t>
        </is>
      </c>
      <c r="B13" s="14" t="inlineStr">
        <is>
          <t>Iron &amp; steel</t>
        </is>
      </c>
      <c r="C13" s="21" t="inlineStr">
        <is>
          <t>ind</t>
        </is>
      </c>
      <c r="D13" s="21" t="inlineStr">
        <is>
          <t>ind</t>
        </is>
      </c>
      <c r="E13" s="21" t="inlineStr">
        <is>
          <t>ind</t>
        </is>
      </c>
      <c r="F13" s="21" t="inlineStr">
        <is>
          <t>ind</t>
        </is>
      </c>
      <c r="G13" s="21" t="inlineStr">
        <is>
          <t>ind</t>
        </is>
      </c>
      <c r="H13" s="21" t="n">
        <v>10</v>
      </c>
      <c r="I13" s="21" t="inlineStr">
        <is>
          <t>ind</t>
        </is>
      </c>
    </row>
    <row r="14">
      <c r="A14" s="14" t="inlineStr">
        <is>
          <t>nfm</t>
        </is>
      </c>
      <c r="B14" s="14" t="inlineStr">
        <is>
          <t>Other metals</t>
        </is>
      </c>
      <c r="C14" s="21" t="inlineStr">
        <is>
          <t>ind</t>
        </is>
      </c>
      <c r="D14" s="21" t="inlineStr">
        <is>
          <t>ind</t>
        </is>
      </c>
      <c r="E14" s="21" t="inlineStr">
        <is>
          <t>ind</t>
        </is>
      </c>
      <c r="F14" s="21" t="inlineStr">
        <is>
          <t>ind</t>
        </is>
      </c>
      <c r="G14" s="21" t="inlineStr">
        <is>
          <t>ind</t>
        </is>
      </c>
      <c r="H14" s="21" t="n">
        <v>11</v>
      </c>
      <c r="I14" s="21" t="inlineStr">
        <is>
          <t>ind</t>
        </is>
      </c>
    </row>
    <row r="15">
      <c r="A15" s="14" t="inlineStr">
        <is>
          <t>mac</t>
        </is>
      </c>
      <c r="B15" s="14" t="inlineStr">
        <is>
          <t>Machinery</t>
        </is>
      </c>
      <c r="C15" s="21" t="inlineStr">
        <is>
          <t>ind</t>
        </is>
      </c>
      <c r="D15" s="21" t="inlineStr">
        <is>
          <t>ind</t>
        </is>
      </c>
      <c r="E15" s="21" t="inlineStr">
        <is>
          <t>ind</t>
        </is>
      </c>
      <c r="F15" s="21" t="inlineStr">
        <is>
          <t>ind</t>
        </is>
      </c>
      <c r="G15" s="21" t="inlineStr">
        <is>
          <t>ind</t>
        </is>
      </c>
      <c r="H15" s="21" t="n">
        <v>12</v>
      </c>
      <c r="I15" s="21" t="inlineStr">
        <is>
          <t>ind</t>
        </is>
      </c>
    </row>
    <row r="16">
      <c r="A16" s="14" t="inlineStr">
        <is>
          <t>cem</t>
        </is>
      </c>
      <c r="B16" s="14" t="inlineStr">
        <is>
          <t>Cement</t>
        </is>
      </c>
      <c r="C16" s="21" t="inlineStr">
        <is>
          <t>ind</t>
        </is>
      </c>
      <c r="D16" s="21" t="inlineStr">
        <is>
          <t>ind</t>
        </is>
      </c>
      <c r="E16" s="21" t="inlineStr">
        <is>
          <t>ind</t>
        </is>
      </c>
      <c r="F16" s="21" t="inlineStr">
        <is>
          <t>ind</t>
        </is>
      </c>
      <c r="G16" s="21" t="inlineStr">
        <is>
          <t>ind</t>
        </is>
      </c>
      <c r="H16" s="21" t="n">
        <v>13</v>
      </c>
      <c r="I16" s="21" t="inlineStr">
        <is>
          <t>ind</t>
        </is>
      </c>
    </row>
    <row r="17">
      <c r="A17" s="14" t="inlineStr">
        <is>
          <t>omn</t>
        </is>
      </c>
      <c r="B17" s="14" t="inlineStr">
        <is>
          <t>Other manufacturing</t>
        </is>
      </c>
      <c r="C17" s="21" t="inlineStr">
        <is>
          <t>ind</t>
        </is>
      </c>
      <c r="D17" s="21" t="inlineStr">
        <is>
          <t>ind</t>
        </is>
      </c>
      <c r="E17" s="21" t="inlineStr">
        <is>
          <t>ind</t>
        </is>
      </c>
      <c r="F17" s="21" t="inlineStr">
        <is>
          <t>ind</t>
        </is>
      </c>
      <c r="G17" s="21" t="inlineStr">
        <is>
          <t>ind</t>
        </is>
      </c>
      <c r="H17" s="21" t="n">
        <v>14</v>
      </c>
      <c r="I17" s="21" t="inlineStr">
        <is>
          <t>ind</t>
        </is>
      </c>
    </row>
    <row r="18">
      <c r="A18" s="14" t="inlineStr">
        <is>
          <t>cst</t>
        </is>
      </c>
      <c r="B18" s="14" t="inlineStr">
        <is>
          <t>Construction</t>
        </is>
      </c>
      <c r="C18" s="21" t="inlineStr">
        <is>
          <t>ind</t>
        </is>
      </c>
      <c r="D18" s="21" t="inlineStr">
        <is>
          <t>ind</t>
        </is>
      </c>
      <c r="E18" s="21" t="inlineStr">
        <is>
          <t>ind</t>
        </is>
      </c>
      <c r="F18" s="21" t="inlineStr">
        <is>
          <t>ind</t>
        </is>
      </c>
      <c r="G18" s="21" t="inlineStr">
        <is>
          <t>ind</t>
        </is>
      </c>
      <c r="H18" s="21" t="n">
        <v>15</v>
      </c>
      <c r="I18" s="21" t="inlineStr">
        <is>
          <t>ind</t>
        </is>
      </c>
    </row>
    <row r="19">
      <c r="A19" s="14" t="inlineStr">
        <is>
          <t>ftr</t>
        </is>
      </c>
      <c r="B19" s="14" t="inlineStr">
        <is>
          <t>Fuel transformation</t>
        </is>
      </c>
      <c r="C19" s="21" t="inlineStr">
        <is>
          <t>ind</t>
        </is>
      </c>
      <c r="D19" s="21" t="inlineStr">
        <is>
          <t>ind</t>
        </is>
      </c>
      <c r="E19" s="21" t="inlineStr">
        <is>
          <t>ind</t>
        </is>
      </c>
      <c r="F19" s="21" t="inlineStr">
        <is>
          <t>ind</t>
        </is>
      </c>
      <c r="G19" s="21" t="inlineStr">
        <is>
          <t>ind</t>
        </is>
      </c>
      <c r="H19" s="21" t="n">
        <v>16</v>
      </c>
      <c r="I19" s="21" t="inlineStr">
        <is>
          <t>ind</t>
        </is>
      </c>
    </row>
    <row r="20">
      <c r="A20" s="14" t="inlineStr">
        <is>
          <t>oen</t>
        </is>
      </c>
      <c r="B20" s="14" t="inlineStr">
        <is>
          <t>Other energy use</t>
        </is>
      </c>
      <c r="C20" s="21" t="inlineStr">
        <is>
          <t>oen</t>
        </is>
      </c>
      <c r="D20" s="21" t="inlineStr">
        <is>
          <t>ind</t>
        </is>
      </c>
      <c r="E20" s="21" t="inlineStr">
        <is>
          <t>ind</t>
        </is>
      </c>
      <c r="F20" s="21" t="inlineStr">
        <is>
          <t>ind</t>
        </is>
      </c>
      <c r="G20" s="21" t="inlineStr">
        <is>
          <t>ind</t>
        </is>
      </c>
      <c r="H20" s="21" t="n">
        <v>17</v>
      </c>
      <c r="I20" s="21" t="inlineStr">
        <is>
          <t>ind</t>
        </is>
      </c>
    </row>
    <row r="21">
      <c r="A21" s="14" t="inlineStr">
        <is>
          <t>all</t>
        </is>
      </c>
      <c r="B21" s="14" t="inlineStr">
        <is>
          <t>All subsectors</t>
        </is>
      </c>
    </row>
    <row r="22">
      <c r="A22" s="14" t="inlineStr">
        <is>
          <t>pow</t>
        </is>
      </c>
      <c r="B22" s="14" t="inlineStr">
        <is>
          <t>Power</t>
        </is>
      </c>
    </row>
    <row r="23">
      <c r="A23" s="14" t="inlineStr">
        <is>
          <t>tra</t>
        </is>
      </c>
      <c r="B23" s="14" t="inlineStr">
        <is>
          <t>Transport</t>
        </is>
      </c>
    </row>
    <row r="24">
      <c r="A24" s="14" t="inlineStr">
        <is>
          <t>bld</t>
        </is>
      </c>
      <c r="B24" s="14" t="inlineStr">
        <is>
          <t>Buildings</t>
        </is>
      </c>
    </row>
    <row r="25">
      <c r="A25" s="14" t="inlineStr">
        <is>
          <t>ind</t>
        </is>
      </c>
      <c r="B25" s="14" t="inlineStr">
        <is>
          <t>Industry</t>
        </is>
      </c>
    </row>
    <row r="26">
      <c r="A26" s="14" t="inlineStr">
        <is>
          <t>int</t>
        </is>
      </c>
      <c r="B26" s="14" t="inlineStr">
        <is>
          <t>International</t>
        </is>
      </c>
    </row>
    <row r="28">
      <c r="A28" s="1" t="inlineStr">
        <is>
          <t>Fuels</t>
        </is>
      </c>
    </row>
    <row r="29">
      <c r="A29" s="72" t="inlineStr">
        <is>
          <t>Code</t>
        </is>
      </c>
      <c r="B29" s="72" t="inlineStr">
        <is>
          <t>Name</t>
        </is>
      </c>
      <c r="C29" s="72" t="inlineStr">
        <is>
          <t>Elasticity fuel</t>
        </is>
      </c>
      <c r="D29" s="72" t="inlineStr">
        <is>
          <t>AEEI fuel</t>
        </is>
      </c>
      <c r="E29" s="72" t="inlineStr">
        <is>
          <t>Price sector rule</t>
        </is>
      </c>
      <c r="F29" s="72" t="inlineStr">
        <is>
          <t>Price unit</t>
        </is>
      </c>
      <c r="G29" s="72" t="inlineStr">
        <is>
          <t>GJ per price unit</t>
        </is>
      </c>
      <c r="H29" s="72" t="inlineStr">
        <is>
          <t>Fuel position</t>
        </is>
      </c>
    </row>
    <row r="30">
      <c r="A30" s="14" t="inlineStr">
        <is>
          <t>coa</t>
        </is>
      </c>
      <c r="B30" s="14" t="inlineStr">
        <is>
          <t>Coal</t>
        </is>
      </c>
      <c r="C30" s="21" t="inlineStr">
        <is>
          <t>coa</t>
        </is>
      </c>
      <c r="D30" s="21" t="inlineStr">
        <is>
          <t>coa</t>
        </is>
      </c>
      <c r="E30" s="21" t="inlineStr">
        <is>
          <t>sub</t>
        </is>
      </c>
      <c r="F30" s="21" t="inlineStr">
        <is>
          <t>$/GJ</t>
        </is>
      </c>
      <c r="G30" s="21" t="n">
        <v>1</v>
      </c>
      <c r="H30" s="21" t="n">
        <v>1</v>
      </c>
    </row>
    <row r="31">
      <c r="A31" s="14" t="inlineStr">
        <is>
          <t>nga</t>
        </is>
      </c>
      <c r="B31" s="14" t="inlineStr">
        <is>
          <t>Natural gas</t>
        </is>
      </c>
      <c r="C31" s="21" t="inlineStr">
        <is>
          <t>nga</t>
        </is>
      </c>
      <c r="D31" s="21" t="inlineStr">
        <is>
          <t>nga</t>
        </is>
      </c>
      <c r="E31" s="21" t="inlineStr">
        <is>
          <t>sub</t>
        </is>
      </c>
      <c r="F31" s="21" t="inlineStr">
        <is>
          <t>$/GJ</t>
        </is>
      </c>
      <c r="G31" s="21" t="n">
        <v>1</v>
      </c>
      <c r="H31" s="21" t="n">
        <v>2</v>
      </c>
    </row>
    <row r="32">
      <c r="A32" s="14" t="inlineStr">
        <is>
          <t>gso</t>
        </is>
      </c>
      <c r="B32" s="14" t="inlineStr">
        <is>
          <t>Gasoline</t>
        </is>
      </c>
      <c r="C32" s="21" t="inlineStr">
        <is>
          <t>gso</t>
        </is>
      </c>
      <c r="D32" s="21" t="inlineStr">
        <is>
          <t>oil</t>
        </is>
      </c>
      <c r="E32" s="21" t="inlineStr">
        <is>
          <t>all</t>
        </is>
      </c>
      <c r="F32" s="21" t="inlineStr">
        <is>
          <t>$/liter</t>
        </is>
      </c>
      <c r="G32" s="21" t="n">
        <v>0.03496974000000001</v>
      </c>
      <c r="H32" s="21" t="n">
        <v>3</v>
      </c>
    </row>
    <row r="33">
      <c r="A33" s="14" t="inlineStr">
        <is>
          <t>die</t>
        </is>
      </c>
      <c r="B33" s="14" t="inlineStr">
        <is>
          <t>Diesel</t>
        </is>
      </c>
      <c r="C33" s="21" t="inlineStr">
        <is>
          <t>die</t>
        </is>
      </c>
      <c r="D33" s="21" t="inlineStr">
        <is>
          <t>oil</t>
        </is>
      </c>
      <c r="E33" s="21" t="inlineStr">
        <is>
          <t>all</t>
        </is>
      </c>
      <c r="F33" s="21" t="inlineStr">
        <is>
          <t>$/liter</t>
        </is>
      </c>
      <c r="G33" s="21" t="n">
        <v>0.03729519000000001</v>
      </c>
      <c r="H33" s="21" t="n">
        <v>4</v>
      </c>
    </row>
    <row r="34">
      <c r="A34" s="14" t="inlineStr">
        <is>
          <t>lpg</t>
        </is>
      </c>
      <c r="B34" s="14" t="inlineStr">
        <is>
          <t>LPG</t>
        </is>
      </c>
      <c r="C34" s="21" t="inlineStr">
        <is>
          <t>oil</t>
        </is>
      </c>
      <c r="D34" s="21" t="inlineStr">
        <is>
          <t>oil</t>
        </is>
      </c>
      <c r="E34" s="21" t="inlineStr">
        <is>
          <t>all</t>
        </is>
      </c>
      <c r="F34" s="21" t="inlineStr">
        <is>
          <t>$/liter</t>
        </is>
      </c>
      <c r="G34" s="21" t="n">
        <v>0.02577968854495125</v>
      </c>
      <c r="H34" s="21" t="n">
        <v>5</v>
      </c>
    </row>
    <row r="35">
      <c r="A35" s="14" t="inlineStr">
        <is>
          <t>ker</t>
        </is>
      </c>
      <c r="B35" s="14" t="inlineStr">
        <is>
          <t>Kerosene</t>
        </is>
      </c>
      <c r="C35" s="21" t="inlineStr">
        <is>
          <t>oil</t>
        </is>
      </c>
      <c r="D35" s="21" t="inlineStr">
        <is>
          <t>oil</t>
        </is>
      </c>
      <c r="E35" s="21" t="inlineStr">
        <is>
          <t>all</t>
        </is>
      </c>
      <c r="F35" s="21" t="inlineStr">
        <is>
          <t>$/liter</t>
        </is>
      </c>
      <c r="G35" s="21" t="n">
        <v>0.03774882965510715</v>
      </c>
      <c r="H35" s="21" t="n">
        <v>6</v>
      </c>
    </row>
    <row r="36">
      <c r="A36" s="14" t="inlineStr">
        <is>
          <t>oop</t>
        </is>
      </c>
      <c r="B36" s="14" t="inlineStr">
        <is>
          <t>Other oil products</t>
        </is>
      </c>
      <c r="C36" s="21" t="inlineStr">
        <is>
          <t>oil</t>
        </is>
      </c>
      <c r="D36" s="21" t="inlineStr">
        <is>
          <t>oil</t>
        </is>
      </c>
      <c r="E36" s="21" t="inlineStr">
        <is>
          <t>all</t>
        </is>
      </c>
      <c r="F36" s="21" t="inlineStr">
        <is>
          <t>$/bbl</t>
        </is>
      </c>
      <c r="G36" s="21" t="n">
        <v>6.12</v>
      </c>
      <c r="H36" s="21" t="n">
        <v>7</v>
      </c>
    </row>
    <row r="37">
      <c r="A37" s="14" t="inlineStr">
        <is>
          <t>bio</t>
        </is>
      </c>
      <c r="B37" s="14" t="inlineStr">
        <is>
          <t>Biomass</t>
        </is>
      </c>
      <c r="C37" s="21" t="inlineStr">
        <is>
          <t>bio</t>
        </is>
      </c>
      <c r="D37" s="21" t="inlineStr">
        <is>
          <t>bio</t>
        </is>
      </c>
      <c r="E37" s="21" t="inlineStr">
        <is>
          <t>all</t>
        </is>
      </c>
      <c r="F37" s="21" t="inlineStr">
        <is>
          <t>$/GJ</t>
        </is>
      </c>
      <c r="G37" s="21" t="n">
        <v>1</v>
      </c>
      <c r="H37" s="21" t="n">
        <v>8</v>
      </c>
    </row>
    <row r="38">
      <c r="A38" s="14" t="inlineStr">
        <is>
          <t>all</t>
        </is>
      </c>
      <c r="B38" s="14" t="inlineStr">
        <is>
          <t>All fuels</t>
        </is>
      </c>
    </row>
    <row r="39">
      <c r="A39" s="14" t="inlineStr">
        <is>
          <t>ecy</t>
        </is>
      </c>
      <c r="B39" s="14" t="inlineStr">
        <is>
          <t>Electricity</t>
        </is>
      </c>
    </row>
    <row r="40">
      <c r="A40" s="14" t="inlineStr">
        <is>
          <t>oil</t>
        </is>
      </c>
      <c r="B40" s="14" t="inlineStr">
        <is>
          <t>Crude oil</t>
        </is>
      </c>
    </row>
    <row r="41">
      <c r="A41" s="14" t="inlineStr">
        <is>
          <t>one</t>
        </is>
      </c>
      <c r="B41" s="14" t="inlineStr">
        <is>
          <t>Flat (no change)</t>
        </is>
      </c>
    </row>
    <row r="42">
      <c r="A42" s="14" t="inlineStr">
        <is>
          <t>nuc</t>
        </is>
      </c>
      <c r="B42" s="14" t="inlineStr">
        <is>
          <t>Nuclear</t>
        </is>
      </c>
    </row>
    <row r="43">
      <c r="A43" s="14" t="inlineStr">
        <is>
          <t>wnd</t>
        </is>
      </c>
      <c r="B43" s="14" t="inlineStr">
        <is>
          <t>Wind</t>
        </is>
      </c>
    </row>
    <row r="44">
      <c r="A44" s="14" t="inlineStr">
        <is>
          <t>sol</t>
        </is>
      </c>
      <c r="B44" s="14" t="inlineStr">
        <is>
          <t>Solar</t>
        </is>
      </c>
    </row>
    <row r="45">
      <c r="A45" s="14" t="inlineStr">
        <is>
          <t>hyd</t>
        </is>
      </c>
      <c r="B45" s="14" t="inlineStr">
        <is>
          <t>Hydro</t>
        </is>
      </c>
    </row>
    <row r="46">
      <c r="A46" s="14" t="inlineStr">
        <is>
          <t>ore</t>
        </is>
      </c>
      <c r="B46" s="14" t="inlineStr">
        <is>
          <t>Other renewables</t>
        </is>
      </c>
    </row>
    <row r="48">
      <c r="A48" s="1" t="inlineStr">
        <is>
          <t>Price fuels (fuel price reform, MTInputs rows 142-169)</t>
        </is>
      </c>
    </row>
    <row r="49">
      <c r="A49" s="72" t="inlineStr">
        <is>
          <t>Price code</t>
        </is>
      </c>
      <c r="B49" s="72" t="inlineStr">
        <is>
          <t>Label</t>
        </is>
      </c>
      <c r="C49" s="72" t="inlineStr">
        <is>
          <t>MTInputs row: starting increase</t>
        </is>
      </c>
      <c r="D49" s="72" t="inlineStr">
        <is>
          <t>MTInputs row: final increase</t>
        </is>
      </c>
      <c r="E49" s="72" t="inlineStr">
        <is>
          <t>Position</t>
        </is>
      </c>
    </row>
    <row r="50">
      <c r="A50" s="14" t="inlineStr">
        <is>
          <t>coa.pow</t>
        </is>
      </c>
      <c r="B50" s="14" t="inlineStr">
        <is>
          <t>Coal, Power</t>
        </is>
      </c>
      <c r="C50" s="14" t="n">
        <v>142</v>
      </c>
      <c r="D50" s="14" t="n">
        <v>156</v>
      </c>
      <c r="E50" s="14" t="n">
        <v>1</v>
      </c>
    </row>
    <row r="51">
      <c r="A51" s="14" t="inlineStr">
        <is>
          <t>coa.res</t>
        </is>
      </c>
      <c r="B51" s="14" t="inlineStr">
        <is>
          <t>Coal, Residential</t>
        </is>
      </c>
      <c r="C51" s="14" t="n">
        <v>143</v>
      </c>
      <c r="D51" s="14" t="n">
        <v>157</v>
      </c>
      <c r="E51" s="14" t="n">
        <v>2</v>
      </c>
    </row>
    <row r="52">
      <c r="A52" s="14" t="inlineStr">
        <is>
          <t>coa.ind</t>
        </is>
      </c>
      <c r="B52" s="14" t="inlineStr">
        <is>
          <t>Coal, Industry</t>
        </is>
      </c>
      <c r="C52" s="14" t="n">
        <v>144</v>
      </c>
      <c r="D52" s="14" t="n">
        <v>158</v>
      </c>
      <c r="E52" s="14" t="n">
        <v>3</v>
      </c>
    </row>
    <row r="53">
      <c r="A53" s="14" t="inlineStr">
        <is>
          <t>nga.pow</t>
        </is>
      </c>
      <c r="B53" s="14" t="inlineStr">
        <is>
          <t>Natural gas, Power</t>
        </is>
      </c>
      <c r="C53" s="14" t="n">
        <v>145</v>
      </c>
      <c r="D53" s="14" t="n">
        <v>159</v>
      </c>
      <c r="E53" s="14" t="n">
        <v>4</v>
      </c>
    </row>
    <row r="54">
      <c r="A54" s="14" t="inlineStr">
        <is>
          <t>nga.res</t>
        </is>
      </c>
      <c r="B54" s="14" t="inlineStr">
        <is>
          <t>Natural gas, Residential</t>
        </is>
      </c>
      <c r="C54" s="14" t="n">
        <v>146</v>
      </c>
      <c r="D54" s="14" t="n">
        <v>160</v>
      </c>
      <c r="E54" s="14" t="n">
        <v>5</v>
      </c>
    </row>
    <row r="55">
      <c r="A55" s="14" t="inlineStr">
        <is>
          <t>nga.ind</t>
        </is>
      </c>
      <c r="B55" s="14" t="inlineStr">
        <is>
          <t>Natural gas, Industry</t>
        </is>
      </c>
      <c r="C55" s="14" t="n">
        <v>147</v>
      </c>
      <c r="D55" s="14" t="n">
        <v>161</v>
      </c>
      <c r="E55" s="14" t="n">
        <v>6</v>
      </c>
    </row>
    <row r="56">
      <c r="A56" s="14" t="inlineStr">
        <is>
          <t>ecy.res</t>
        </is>
      </c>
      <c r="B56" s="14" t="inlineStr">
        <is>
          <t>Electricity, Residential</t>
        </is>
      </c>
      <c r="C56" s="14" t="n">
        <v>148</v>
      </c>
      <c r="D56" s="14" t="n">
        <v>162</v>
      </c>
      <c r="E56" s="14" t="n">
        <v>7</v>
      </c>
    </row>
    <row r="57">
      <c r="A57" s="14" t="inlineStr">
        <is>
          <t>ecy.ind</t>
        </is>
      </c>
      <c r="B57" s="14" t="inlineStr">
        <is>
          <t>Electricity, Industry</t>
        </is>
      </c>
      <c r="C57" s="14" t="n">
        <v>149</v>
      </c>
      <c r="D57" s="14" t="n">
        <v>163</v>
      </c>
      <c r="E57" s="14" t="n">
        <v>8</v>
      </c>
    </row>
    <row r="58">
      <c r="A58" s="14" t="inlineStr">
        <is>
          <t>gso.all</t>
        </is>
      </c>
      <c r="B58" s="14" t="inlineStr">
        <is>
          <t>Gasoline, All</t>
        </is>
      </c>
      <c r="C58" s="14" t="n">
        <v>150</v>
      </c>
      <c r="D58" s="14" t="n">
        <v>164</v>
      </c>
      <c r="E58" s="14" t="n">
        <v>9</v>
      </c>
    </row>
    <row r="59">
      <c r="A59" s="14" t="inlineStr">
        <is>
          <t>die.all</t>
        </is>
      </c>
      <c r="B59" s="14" t="inlineStr">
        <is>
          <t>Diesel, All</t>
        </is>
      </c>
      <c r="C59" s="14" t="n">
        <v>151</v>
      </c>
      <c r="D59" s="14" t="n">
        <v>165</v>
      </c>
      <c r="E59" s="14" t="n">
        <v>10</v>
      </c>
    </row>
    <row r="60">
      <c r="A60" s="14" t="inlineStr">
        <is>
          <t>lpg.all</t>
        </is>
      </c>
      <c r="B60" s="14" t="inlineStr">
        <is>
          <t>LPG, All</t>
        </is>
      </c>
      <c r="C60" s="14" t="n">
        <v>152</v>
      </c>
      <c r="D60" s="14" t="n">
        <v>166</v>
      </c>
      <c r="E60" s="14" t="n">
        <v>11</v>
      </c>
    </row>
    <row r="61">
      <c r="A61" s="14" t="inlineStr">
        <is>
          <t>ker.all</t>
        </is>
      </c>
      <c r="B61" s="14" t="inlineStr">
        <is>
          <t>Kerosene, All</t>
        </is>
      </c>
      <c r="C61" s="14" t="n">
        <v>153</v>
      </c>
      <c r="D61" s="14" t="n">
        <v>167</v>
      </c>
      <c r="E61" s="14" t="n">
        <v>12</v>
      </c>
    </row>
    <row r="62">
      <c r="A62" s="14" t="inlineStr">
        <is>
          <t>oop.all</t>
        </is>
      </c>
      <c r="B62" s="14" t="inlineStr">
        <is>
          <t>Other oil products, All</t>
        </is>
      </c>
      <c r="C62" s="14" t="n">
        <v>154</v>
      </c>
      <c r="D62" s="14" t="n">
        <v>168</v>
      </c>
      <c r="E62" s="14" t="n">
        <v>13</v>
      </c>
    </row>
    <row r="63">
      <c r="A63" s="14" t="inlineStr">
        <is>
          <t>bio.all</t>
        </is>
      </c>
      <c r="B63" s="14" t="inlineStr">
        <is>
          <t>Biomass, All</t>
        </is>
      </c>
      <c r="C63" s="14" t="n">
        <v>155</v>
      </c>
      <c r="D63" s="14" t="n">
        <v>169</v>
      </c>
      <c r="E63" s="14" t="n">
        <v>14</v>
      </c>
    </row>
    <row r="65">
      <c r="A65" s="1" t="inlineStr">
        <is>
          <t>Feebate sectors (MTInputs rows 56-64)</t>
        </is>
      </c>
    </row>
    <row r="66">
      <c r="A66" s="72" t="inlineStr">
        <is>
          <t>Code</t>
        </is>
      </c>
      <c r="B66" s="72" t="inlineStr">
        <is>
          <t>Starting rate (NameOfParameter)</t>
        </is>
      </c>
      <c r="C66" s="72" t="inlineStr">
        <is>
          <t>Target rate (NameOfParameter)</t>
        </is>
      </c>
      <c r="D66" s="72" t="inlineStr">
        <is>
          <t>Position</t>
        </is>
      </c>
    </row>
    <row r="67">
      <c r="A67" s="14" t="inlineStr">
        <is>
          <t>pow</t>
        </is>
      </c>
      <c r="B67" s="14" t="inlineStr">
        <is>
          <t>D_Feb_Level_Start_Pow</t>
        </is>
      </c>
      <c r="C67" s="14" t="inlineStr">
        <is>
          <t>D_Feb_Level_Target_Pow</t>
        </is>
      </c>
      <c r="D67" s="14" t="n">
        <v>1</v>
      </c>
    </row>
    <row r="68">
      <c r="A68" s="14" t="inlineStr">
        <is>
          <t>tra</t>
        </is>
      </c>
      <c r="B68" s="14" t="inlineStr">
        <is>
          <t>D_Feb_Level_Start_Trans</t>
        </is>
      </c>
      <c r="C68" s="14" t="inlineStr">
        <is>
          <t>D_Feb_Level_Target_Trans</t>
        </is>
      </c>
      <c r="D68" s="14" t="n">
        <v>2</v>
      </c>
    </row>
    <row r="69">
      <c r="A69" s="14" t="inlineStr">
        <is>
          <t>res</t>
        </is>
      </c>
      <c r="B69" s="14" t="inlineStr">
        <is>
          <t>D_Feb_Level_Start_Res</t>
        </is>
      </c>
      <c r="C69" s="14" t="inlineStr">
        <is>
          <t>D_Feb_Level_Target_Res</t>
        </is>
      </c>
      <c r="D69" s="14" t="n">
        <v>3</v>
      </c>
    </row>
    <row r="70">
      <c r="A70" s="14" t="inlineStr">
        <is>
          <t>ind</t>
        </is>
      </c>
      <c r="B70" s="14" t="inlineStr">
        <is>
          <t>D_Feb_Level_Start_Ind</t>
        </is>
      </c>
      <c r="C70" s="14" t="inlineStr">
        <is>
          <t>D_Feb_Level_Target_Ind</t>
        </is>
      </c>
      <c r="D70" s="14" t="n">
        <v>4</v>
      </c>
    </row>
    <row r="73">
      <c r="A73" s="14" t="inlineStr">
        <is>
          <t>Price sector rule: 'sub' = the subsector's coal/gas price sector (rod and res use residential coal/gas prices, as CPAT); 'all' = the fuel's single price.</t>
        </is>
      </c>
    </row>
    <row r="74">
      <c r="A74" s="14" t="inlineStr">
        <is>
          <t>GJ per price unit: legacy Mitigation rows 980-1009 (conversion factor, volume unit to GJ).</t>
        </is>
      </c>
    </row>
    <row r="75">
      <c r="A75" s="14" t="inlineStr">
        <is>
          <t>Coverage position: order of the MTInputs sector switches (power first, then the 16 subsectors).</t>
        </is>
      </c>
    </row>
    <row r="76">
      <c r="A76" s="14" t="inlineStr">
        <is>
          <t>ECP sector: sector of the legacy existing carbon pricing data (sheet ECP: pow, trs, res, ind); buildings (residential, food &amp; forestry, services) = res, industry and other energy use = ind.</t>
        </is>
      </c>
    </row>
    <row r="77">
      <c r="A77" s="14" t="inlineStr">
        <is>
          <t>Feebate sector for food &amp; forestry and services = residential (assumption; legacy groups them as Commercial).</t>
        </is>
      </c>
    </row>
    <row r="78">
      <c r="A78" s="14" t="inlineStr">
        <is>
          <t>Rows 21-26 and 38-46: labels only (totals, policy rows).</t>
        </is>
      </c>
    </row>
    <row r="79">
      <c r="A79" s="1" t="inlineStr">
        <is>
          <t>Member labels for Mitigation column H (key sector|fuel; add a row for a new pair)</t>
        </is>
      </c>
    </row>
    <row r="80">
      <c r="A80" s="72" t="inlineStr">
        <is>
          <t>Key</t>
        </is>
      </c>
      <c r="B80" s="72" t="inlineStr">
        <is>
          <t>Sector</t>
        </is>
      </c>
      <c r="C80" s="72" t="inlineStr">
        <is>
          <t>Fuel</t>
        </is>
      </c>
      <c r="D80" s="72" t="inlineStr">
        <is>
          <t>Label</t>
        </is>
      </c>
      <c r="E80" s="72" t="inlineStr">
        <is>
          <t>Sector label</t>
        </is>
      </c>
      <c r="F80" s="72" t="inlineStr">
        <is>
          <t>Fuel label</t>
        </is>
      </c>
    </row>
    <row r="81">
      <c r="A81" s="14">
        <f>$B81&amp;"|"&amp;$C81</f>
        <v/>
      </c>
      <c r="B81" s="21" t="inlineStr"/>
      <c r="C81" s="21" t="inlineStr"/>
      <c r="D81" s="14">
        <f>IF($B81="",""," | "&amp;$E81&amp;" | "&amp;$F81)</f>
        <v/>
      </c>
      <c r="E81" s="14">
        <f>IFERROR(INDEX(SecLab,MATCH($B81,SecKey,0)),"")</f>
        <v/>
      </c>
      <c r="F81" s="14">
        <f>IFERROR(INDEX(FuelLab,MATCH($C81,FuelKeyL,0)),"")</f>
        <v/>
      </c>
    </row>
    <row r="82">
      <c r="A82" s="14">
        <f>$B82&amp;"|"&amp;$C82</f>
        <v/>
      </c>
      <c r="B82" s="21" t="inlineStr">
        <is>
          <t>all</t>
        </is>
      </c>
      <c r="C82" s="21" t="inlineStr">
        <is>
          <t>coa</t>
        </is>
      </c>
      <c r="D82" s="14">
        <f>IF($B82="",""," | "&amp;$E82&amp;" | "&amp;$F82)</f>
        <v/>
      </c>
      <c r="E82" s="14">
        <f>IFERROR(INDEX(SecLab,MATCH($B82,SecKey,0)),"")</f>
        <v/>
      </c>
      <c r="F82" s="14">
        <f>IFERROR(INDEX(FuelLab,MATCH($C82,FuelKeyL,0)),"")</f>
        <v/>
      </c>
    </row>
    <row r="83">
      <c r="A83" s="14">
        <f>$B83&amp;"|"&amp;$C83</f>
        <v/>
      </c>
      <c r="B83" s="21" t="inlineStr">
        <is>
          <t>all</t>
        </is>
      </c>
      <c r="C83" s="21" t="inlineStr">
        <is>
          <t>nga</t>
        </is>
      </c>
      <c r="D83" s="14">
        <f>IF($B83="",""," | "&amp;$E83&amp;" | "&amp;$F83)</f>
        <v/>
      </c>
      <c r="E83" s="14">
        <f>IFERROR(INDEX(SecLab,MATCH($B83,SecKey,0)),"")</f>
        <v/>
      </c>
      <c r="F83" s="14">
        <f>IFERROR(INDEX(FuelLab,MATCH($C83,FuelKeyL,0)),"")</f>
        <v/>
      </c>
    </row>
    <row r="84">
      <c r="A84" s="14">
        <f>$B84&amp;"|"&amp;$C84</f>
        <v/>
      </c>
      <c r="B84" s="21" t="inlineStr">
        <is>
          <t>all</t>
        </is>
      </c>
      <c r="C84" s="21" t="inlineStr">
        <is>
          <t>gso</t>
        </is>
      </c>
      <c r="D84" s="14">
        <f>IF($B84="",""," | "&amp;$E84&amp;" | "&amp;$F84)</f>
        <v/>
      </c>
      <c r="E84" s="14">
        <f>IFERROR(INDEX(SecLab,MATCH($B84,SecKey,0)),"")</f>
        <v/>
      </c>
      <c r="F84" s="14">
        <f>IFERROR(INDEX(FuelLab,MATCH($C84,FuelKeyL,0)),"")</f>
        <v/>
      </c>
    </row>
    <row r="85">
      <c r="A85" s="14">
        <f>$B85&amp;"|"&amp;$C85</f>
        <v/>
      </c>
      <c r="B85" s="21" t="inlineStr">
        <is>
          <t>all</t>
        </is>
      </c>
      <c r="C85" s="21" t="inlineStr">
        <is>
          <t>die</t>
        </is>
      </c>
      <c r="D85" s="14">
        <f>IF($B85="",""," | "&amp;$E85&amp;" | "&amp;$F85)</f>
        <v/>
      </c>
      <c r="E85" s="14">
        <f>IFERROR(INDEX(SecLab,MATCH($B85,SecKey,0)),"")</f>
        <v/>
      </c>
      <c r="F85" s="14">
        <f>IFERROR(INDEX(FuelLab,MATCH($C85,FuelKeyL,0)),"")</f>
        <v/>
      </c>
    </row>
    <row r="86">
      <c r="A86" s="14">
        <f>$B86&amp;"|"&amp;$C86</f>
        <v/>
      </c>
      <c r="B86" s="21" t="inlineStr">
        <is>
          <t>all</t>
        </is>
      </c>
      <c r="C86" s="21" t="inlineStr">
        <is>
          <t>lpg</t>
        </is>
      </c>
      <c r="D86" s="14">
        <f>IF($B86="",""," | "&amp;$E86&amp;" | "&amp;$F86)</f>
        <v/>
      </c>
      <c r="E86" s="14">
        <f>IFERROR(INDEX(SecLab,MATCH($B86,SecKey,0)),"")</f>
        <v/>
      </c>
      <c r="F86" s="14">
        <f>IFERROR(INDEX(FuelLab,MATCH($C86,FuelKeyL,0)),"")</f>
        <v/>
      </c>
    </row>
    <row r="87">
      <c r="A87" s="14">
        <f>$B87&amp;"|"&amp;$C87</f>
        <v/>
      </c>
      <c r="B87" s="21" t="inlineStr">
        <is>
          <t>all</t>
        </is>
      </c>
      <c r="C87" s="21" t="inlineStr">
        <is>
          <t>ker</t>
        </is>
      </c>
      <c r="D87" s="14">
        <f>IF($B87="",""," | "&amp;$E87&amp;" | "&amp;$F87)</f>
        <v/>
      </c>
      <c r="E87" s="14">
        <f>IFERROR(INDEX(SecLab,MATCH($B87,SecKey,0)),"")</f>
        <v/>
      </c>
      <c r="F87" s="14">
        <f>IFERROR(INDEX(FuelLab,MATCH($C87,FuelKeyL,0)),"")</f>
        <v/>
      </c>
    </row>
    <row r="88">
      <c r="A88" s="14">
        <f>$B88&amp;"|"&amp;$C88</f>
        <v/>
      </c>
      <c r="B88" s="21" t="inlineStr">
        <is>
          <t>all</t>
        </is>
      </c>
      <c r="C88" s="21" t="inlineStr">
        <is>
          <t>oop</t>
        </is>
      </c>
      <c r="D88" s="14">
        <f>IF($B88="",""," | "&amp;$E88&amp;" | "&amp;$F88)</f>
        <v/>
      </c>
      <c r="E88" s="14">
        <f>IFERROR(INDEX(SecLab,MATCH($B88,SecKey,0)),"")</f>
        <v/>
      </c>
      <c r="F88" s="14">
        <f>IFERROR(INDEX(FuelLab,MATCH($C88,FuelKeyL,0)),"")</f>
        <v/>
      </c>
    </row>
    <row r="89">
      <c r="A89" s="14">
        <f>$B89&amp;"|"&amp;$C89</f>
        <v/>
      </c>
      <c r="B89" s="21" t="inlineStr">
        <is>
          <t>all</t>
        </is>
      </c>
      <c r="C89" s="21" t="inlineStr">
        <is>
          <t>bio</t>
        </is>
      </c>
      <c r="D89" s="14">
        <f>IF($B89="",""," | "&amp;$E89&amp;" | "&amp;$F89)</f>
        <v/>
      </c>
      <c r="E89" s="14">
        <f>IFERROR(INDEX(SecLab,MATCH($B89,SecKey,0)),"")</f>
        <v/>
      </c>
      <c r="F89" s="14">
        <f>IFERROR(INDEX(FuelLab,MATCH($C89,FuelKeyL,0)),"")</f>
        <v/>
      </c>
    </row>
    <row r="90">
      <c r="A90" s="14">
        <f>$B90&amp;"|"&amp;$C90</f>
        <v/>
      </c>
      <c r="B90" s="21" t="inlineStr">
        <is>
          <t>pow</t>
        </is>
      </c>
      <c r="C90" s="21" t="inlineStr">
        <is>
          <t>all</t>
        </is>
      </c>
      <c r="D90" s="14">
        <f>IF($B90="",""," | "&amp;$E90&amp;" | "&amp;$F90)</f>
        <v/>
      </c>
      <c r="E90" s="14">
        <f>IFERROR(INDEX(SecLab,MATCH($B90,SecKey,0)),"")</f>
        <v/>
      </c>
      <c r="F90" s="14">
        <f>IFERROR(INDEX(FuelLab,MATCH($C90,FuelKeyL,0)),"")</f>
        <v/>
      </c>
    </row>
    <row r="91">
      <c r="A91" s="14">
        <f>$B91&amp;"|"&amp;$C91</f>
        <v/>
      </c>
      <c r="B91" s="21" t="inlineStr">
        <is>
          <t>rod</t>
        </is>
      </c>
      <c r="C91" s="21" t="inlineStr">
        <is>
          <t>all</t>
        </is>
      </c>
      <c r="D91" s="14">
        <f>IF($B91="",""," | "&amp;$E91&amp;" | "&amp;$F91)</f>
        <v/>
      </c>
      <c r="E91" s="14">
        <f>IFERROR(INDEX(SecLab,MATCH($B91,SecKey,0)),"")</f>
        <v/>
      </c>
      <c r="F91" s="14">
        <f>IFERROR(INDEX(FuelLab,MATCH($C91,FuelKeyL,0)),"")</f>
        <v/>
      </c>
    </row>
    <row r="92">
      <c r="A92" s="14">
        <f>$B92&amp;"|"&amp;$C92</f>
        <v/>
      </c>
      <c r="B92" s="21" t="inlineStr">
        <is>
          <t>ral</t>
        </is>
      </c>
      <c r="C92" s="21" t="inlineStr">
        <is>
          <t>all</t>
        </is>
      </c>
      <c r="D92" s="14">
        <f>IF($B92="",""," | "&amp;$E92&amp;" | "&amp;$F92)</f>
        <v/>
      </c>
      <c r="E92" s="14">
        <f>IFERROR(INDEX(SecLab,MATCH($B92,SecKey,0)),"")</f>
        <v/>
      </c>
      <c r="F92" s="14">
        <f>IFERROR(INDEX(FuelLab,MATCH($C92,FuelKeyL,0)),"")</f>
        <v/>
      </c>
    </row>
    <row r="93">
      <c r="A93" s="14">
        <f>$B93&amp;"|"&amp;$C93</f>
        <v/>
      </c>
      <c r="B93" s="21" t="inlineStr">
        <is>
          <t>avi</t>
        </is>
      </c>
      <c r="C93" s="21" t="inlineStr">
        <is>
          <t>all</t>
        </is>
      </c>
      <c r="D93" s="14">
        <f>IF($B93="",""," | "&amp;$E93&amp;" | "&amp;$F93)</f>
        <v/>
      </c>
      <c r="E93" s="14">
        <f>IFERROR(INDEX(SecLab,MATCH($B93,SecKey,0)),"")</f>
        <v/>
      </c>
      <c r="F93" s="14">
        <f>IFERROR(INDEX(FuelLab,MATCH($C93,FuelKeyL,0)),"")</f>
        <v/>
      </c>
    </row>
    <row r="94">
      <c r="A94" s="14">
        <f>$B94&amp;"|"&amp;$C94</f>
        <v/>
      </c>
      <c r="B94" s="21" t="inlineStr">
        <is>
          <t>nav</t>
        </is>
      </c>
      <c r="C94" s="21" t="inlineStr">
        <is>
          <t>all</t>
        </is>
      </c>
      <c r="D94" s="14">
        <f>IF($B94="",""," | "&amp;$E94&amp;" | "&amp;$F94)</f>
        <v/>
      </c>
      <c r="E94" s="14">
        <f>IFERROR(INDEX(SecLab,MATCH($B94,SecKey,0)),"")</f>
        <v/>
      </c>
      <c r="F94" s="14">
        <f>IFERROR(INDEX(FuelLab,MATCH($C94,FuelKeyL,0)),"")</f>
        <v/>
      </c>
    </row>
    <row r="95">
      <c r="A95" s="14">
        <f>$B95&amp;"|"&amp;$C95</f>
        <v/>
      </c>
      <c r="B95" s="21" t="inlineStr">
        <is>
          <t>res</t>
        </is>
      </c>
      <c r="C95" s="21" t="inlineStr">
        <is>
          <t>all</t>
        </is>
      </c>
      <c r="D95" s="14">
        <f>IF($B95="",""," | "&amp;$E95&amp;" | "&amp;$F95)</f>
        <v/>
      </c>
      <c r="E95" s="14">
        <f>IFERROR(INDEX(SecLab,MATCH($B95,SecKey,0)),"")</f>
        <v/>
      </c>
      <c r="F95" s="14">
        <f>IFERROR(INDEX(FuelLab,MATCH($C95,FuelKeyL,0)),"")</f>
        <v/>
      </c>
    </row>
    <row r="96">
      <c r="A96" s="14">
        <f>$B96&amp;"|"&amp;$C96</f>
        <v/>
      </c>
      <c r="B96" s="21" t="inlineStr">
        <is>
          <t>foo</t>
        </is>
      </c>
      <c r="C96" s="21" t="inlineStr">
        <is>
          <t>all</t>
        </is>
      </c>
      <c r="D96" s="14">
        <f>IF($B96="",""," | "&amp;$E96&amp;" | "&amp;$F96)</f>
        <v/>
      </c>
      <c r="E96" s="14">
        <f>IFERROR(INDEX(SecLab,MATCH($B96,SecKey,0)),"")</f>
        <v/>
      </c>
      <c r="F96" s="14">
        <f>IFERROR(INDEX(FuelLab,MATCH($C96,FuelKeyL,0)),"")</f>
        <v/>
      </c>
    </row>
    <row r="97">
      <c r="A97" s="14">
        <f>$B97&amp;"|"&amp;$C97</f>
        <v/>
      </c>
      <c r="B97" s="21" t="inlineStr">
        <is>
          <t>srv</t>
        </is>
      </c>
      <c r="C97" s="21" t="inlineStr">
        <is>
          <t>all</t>
        </is>
      </c>
      <c r="D97" s="14">
        <f>IF($B97="",""," | "&amp;$E97&amp;" | "&amp;$F97)</f>
        <v/>
      </c>
      <c r="E97" s="14">
        <f>IFERROR(INDEX(SecLab,MATCH($B97,SecKey,0)),"")</f>
        <v/>
      </c>
      <c r="F97" s="14">
        <f>IFERROR(INDEX(FuelLab,MATCH($C97,FuelKeyL,0)),"")</f>
        <v/>
      </c>
    </row>
    <row r="98">
      <c r="A98" s="14">
        <f>$B98&amp;"|"&amp;$C98</f>
        <v/>
      </c>
      <c r="B98" s="21" t="inlineStr">
        <is>
          <t>mch</t>
        </is>
      </c>
      <c r="C98" s="21" t="inlineStr">
        <is>
          <t>all</t>
        </is>
      </c>
      <c r="D98" s="14">
        <f>IF($B98="",""," | "&amp;$E98&amp;" | "&amp;$F98)</f>
        <v/>
      </c>
      <c r="E98" s="14">
        <f>IFERROR(INDEX(SecLab,MATCH($B98,SecKey,0)),"")</f>
        <v/>
      </c>
      <c r="F98" s="14">
        <f>IFERROR(INDEX(FuelLab,MATCH($C98,FuelKeyL,0)),"")</f>
        <v/>
      </c>
    </row>
    <row r="99">
      <c r="A99" s="14">
        <f>$B99&amp;"|"&amp;$C99</f>
        <v/>
      </c>
      <c r="B99" s="21" t="inlineStr">
        <is>
          <t>irn</t>
        </is>
      </c>
      <c r="C99" s="21" t="inlineStr">
        <is>
          <t>all</t>
        </is>
      </c>
      <c r="D99" s="14">
        <f>IF($B99="",""," | "&amp;$E99&amp;" | "&amp;$F99)</f>
        <v/>
      </c>
      <c r="E99" s="14">
        <f>IFERROR(INDEX(SecLab,MATCH($B99,SecKey,0)),"")</f>
        <v/>
      </c>
      <c r="F99" s="14">
        <f>IFERROR(INDEX(FuelLab,MATCH($C99,FuelKeyL,0)),"")</f>
        <v/>
      </c>
    </row>
    <row r="100">
      <c r="A100" s="14">
        <f>$B100&amp;"|"&amp;$C100</f>
        <v/>
      </c>
      <c r="B100" s="21" t="inlineStr">
        <is>
          <t>nfm</t>
        </is>
      </c>
      <c r="C100" s="21" t="inlineStr">
        <is>
          <t>all</t>
        </is>
      </c>
      <c r="D100" s="14">
        <f>IF($B100="",""," | "&amp;$E100&amp;" | "&amp;$F100)</f>
        <v/>
      </c>
      <c r="E100" s="14">
        <f>IFERROR(INDEX(SecLab,MATCH($B100,SecKey,0)),"")</f>
        <v/>
      </c>
      <c r="F100" s="14">
        <f>IFERROR(INDEX(FuelLab,MATCH($C100,FuelKeyL,0)),"")</f>
        <v/>
      </c>
    </row>
    <row r="101">
      <c r="A101" s="14">
        <f>$B101&amp;"|"&amp;$C101</f>
        <v/>
      </c>
      <c r="B101" s="21" t="inlineStr">
        <is>
          <t>mac</t>
        </is>
      </c>
      <c r="C101" s="21" t="inlineStr">
        <is>
          <t>all</t>
        </is>
      </c>
      <c r="D101" s="14">
        <f>IF($B101="",""," | "&amp;$E101&amp;" | "&amp;$F101)</f>
        <v/>
      </c>
      <c r="E101" s="14">
        <f>IFERROR(INDEX(SecLab,MATCH($B101,SecKey,0)),"")</f>
        <v/>
      </c>
      <c r="F101" s="14">
        <f>IFERROR(INDEX(FuelLab,MATCH($C101,FuelKeyL,0)),"")</f>
        <v/>
      </c>
    </row>
    <row r="102">
      <c r="A102" s="14">
        <f>$B102&amp;"|"&amp;$C102</f>
        <v/>
      </c>
      <c r="B102" s="21" t="inlineStr">
        <is>
          <t>cem</t>
        </is>
      </c>
      <c r="C102" s="21" t="inlineStr">
        <is>
          <t>all</t>
        </is>
      </c>
      <c r="D102" s="14">
        <f>IF($B102="",""," | "&amp;$E102&amp;" | "&amp;$F102)</f>
        <v/>
      </c>
      <c r="E102" s="14">
        <f>IFERROR(INDEX(SecLab,MATCH($B102,SecKey,0)),"")</f>
        <v/>
      </c>
      <c r="F102" s="14">
        <f>IFERROR(INDEX(FuelLab,MATCH($C102,FuelKeyL,0)),"")</f>
        <v/>
      </c>
    </row>
    <row r="103">
      <c r="A103" s="14">
        <f>$B103&amp;"|"&amp;$C103</f>
        <v/>
      </c>
      <c r="B103" s="21" t="inlineStr">
        <is>
          <t>omn</t>
        </is>
      </c>
      <c r="C103" s="21" t="inlineStr">
        <is>
          <t>all</t>
        </is>
      </c>
      <c r="D103" s="14">
        <f>IF($B103="",""," | "&amp;$E103&amp;" | "&amp;$F103)</f>
        <v/>
      </c>
      <c r="E103" s="14">
        <f>IFERROR(INDEX(SecLab,MATCH($B103,SecKey,0)),"")</f>
        <v/>
      </c>
      <c r="F103" s="14">
        <f>IFERROR(INDEX(FuelLab,MATCH($C103,FuelKeyL,0)),"")</f>
        <v/>
      </c>
    </row>
    <row r="104">
      <c r="A104" s="14">
        <f>$B104&amp;"|"&amp;$C104</f>
        <v/>
      </c>
      <c r="B104" s="21" t="inlineStr">
        <is>
          <t>cst</t>
        </is>
      </c>
      <c r="C104" s="21" t="inlineStr">
        <is>
          <t>all</t>
        </is>
      </c>
      <c r="D104" s="14">
        <f>IF($B104="",""," | "&amp;$E104&amp;" | "&amp;$F104)</f>
        <v/>
      </c>
      <c r="E104" s="14">
        <f>IFERROR(INDEX(SecLab,MATCH($B104,SecKey,0)),"")</f>
        <v/>
      </c>
      <c r="F104" s="14">
        <f>IFERROR(INDEX(FuelLab,MATCH($C104,FuelKeyL,0)),"")</f>
        <v/>
      </c>
    </row>
    <row r="105">
      <c r="A105" s="14">
        <f>$B105&amp;"|"&amp;$C105</f>
        <v/>
      </c>
      <c r="B105" s="21" t="inlineStr">
        <is>
          <t>ftr</t>
        </is>
      </c>
      <c r="C105" s="21" t="inlineStr">
        <is>
          <t>all</t>
        </is>
      </c>
      <c r="D105" s="14">
        <f>IF($B105="",""," | "&amp;$E105&amp;" | "&amp;$F105)</f>
        <v/>
      </c>
      <c r="E105" s="14">
        <f>IFERROR(INDEX(SecLab,MATCH($B105,SecKey,0)),"")</f>
        <v/>
      </c>
      <c r="F105" s="14">
        <f>IFERROR(INDEX(FuelLab,MATCH($C105,FuelKeyL,0)),"")</f>
        <v/>
      </c>
    </row>
    <row r="106">
      <c r="A106" s="14">
        <f>$B106&amp;"|"&amp;$C106</f>
        <v/>
      </c>
      <c r="B106" s="21" t="inlineStr">
        <is>
          <t>oen</t>
        </is>
      </c>
      <c r="C106" s="21" t="inlineStr">
        <is>
          <t>all</t>
        </is>
      </c>
      <c r="D106" s="14">
        <f>IF($B106="",""," | "&amp;$E106&amp;" | "&amp;$F106)</f>
        <v/>
      </c>
      <c r="E106" s="14">
        <f>IFERROR(INDEX(SecLab,MATCH($B106,SecKey,0)),"")</f>
        <v/>
      </c>
      <c r="F106" s="14">
        <f>IFERROR(INDEX(FuelLab,MATCH($C106,FuelKeyL,0)),"")</f>
        <v/>
      </c>
    </row>
    <row r="107">
      <c r="A107" s="14">
        <f>$B107&amp;"|"&amp;$C107</f>
        <v/>
      </c>
      <c r="B107" s="21" t="inlineStr">
        <is>
          <t>pow</t>
        </is>
      </c>
      <c r="C107" s="21" t="inlineStr">
        <is>
          <t>coa</t>
        </is>
      </c>
      <c r="D107" s="14">
        <f>IF($B107="",""," | "&amp;$E107&amp;" | "&amp;$F107)</f>
        <v/>
      </c>
      <c r="E107" s="14">
        <f>IFERROR(INDEX(SecLab,MATCH($B107,SecKey,0)),"")</f>
        <v/>
      </c>
      <c r="F107" s="14">
        <f>IFERROR(INDEX(FuelLab,MATCH($C107,FuelKeyL,0)),"")</f>
        <v/>
      </c>
    </row>
    <row r="108">
      <c r="A108" s="14">
        <f>$B108&amp;"|"&amp;$C108</f>
        <v/>
      </c>
      <c r="B108" s="21" t="inlineStr">
        <is>
          <t>res</t>
        </is>
      </c>
      <c r="C108" s="21" t="inlineStr">
        <is>
          <t>coa</t>
        </is>
      </c>
      <c r="D108" s="14">
        <f>IF($B108="",""," | "&amp;$E108&amp;" | "&amp;$F108)</f>
        <v/>
      </c>
      <c r="E108" s="14">
        <f>IFERROR(INDEX(SecLab,MATCH($B108,SecKey,0)),"")</f>
        <v/>
      </c>
      <c r="F108" s="14">
        <f>IFERROR(INDEX(FuelLab,MATCH($C108,FuelKeyL,0)),"")</f>
        <v/>
      </c>
    </row>
    <row r="109">
      <c r="A109" s="14">
        <f>$B109&amp;"|"&amp;$C109</f>
        <v/>
      </c>
      <c r="B109" s="21" t="inlineStr">
        <is>
          <t>ind</t>
        </is>
      </c>
      <c r="C109" s="21" t="inlineStr">
        <is>
          <t>coa</t>
        </is>
      </c>
      <c r="D109" s="14">
        <f>IF($B109="",""," | "&amp;$E109&amp;" | "&amp;$F109)</f>
        <v/>
      </c>
      <c r="E109" s="14">
        <f>IFERROR(INDEX(SecLab,MATCH($B109,SecKey,0)),"")</f>
        <v/>
      </c>
      <c r="F109" s="14">
        <f>IFERROR(INDEX(FuelLab,MATCH($C109,FuelKeyL,0)),"")</f>
        <v/>
      </c>
    </row>
    <row r="110">
      <c r="A110" s="14">
        <f>$B110&amp;"|"&amp;$C110</f>
        <v/>
      </c>
      <c r="B110" s="21" t="inlineStr">
        <is>
          <t>pow</t>
        </is>
      </c>
      <c r="C110" s="21" t="inlineStr">
        <is>
          <t>nga</t>
        </is>
      </c>
      <c r="D110" s="14">
        <f>IF($B110="",""," | "&amp;$E110&amp;" | "&amp;$F110)</f>
        <v/>
      </c>
      <c r="E110" s="14">
        <f>IFERROR(INDEX(SecLab,MATCH($B110,SecKey,0)),"")</f>
        <v/>
      </c>
      <c r="F110" s="14">
        <f>IFERROR(INDEX(FuelLab,MATCH($C110,FuelKeyL,0)),"")</f>
        <v/>
      </c>
    </row>
    <row r="111">
      <c r="A111" s="14">
        <f>$B111&amp;"|"&amp;$C111</f>
        <v/>
      </c>
      <c r="B111" s="21" t="inlineStr">
        <is>
          <t>res</t>
        </is>
      </c>
      <c r="C111" s="21" t="inlineStr">
        <is>
          <t>nga</t>
        </is>
      </c>
      <c r="D111" s="14">
        <f>IF($B111="",""," | "&amp;$E111&amp;" | "&amp;$F111)</f>
        <v/>
      </c>
      <c r="E111" s="14">
        <f>IFERROR(INDEX(SecLab,MATCH($B111,SecKey,0)),"")</f>
        <v/>
      </c>
      <c r="F111" s="14">
        <f>IFERROR(INDEX(FuelLab,MATCH($C111,FuelKeyL,0)),"")</f>
        <v/>
      </c>
    </row>
    <row r="112">
      <c r="A112" s="14">
        <f>$B112&amp;"|"&amp;$C112</f>
        <v/>
      </c>
      <c r="B112" s="21" t="inlineStr">
        <is>
          <t>ind</t>
        </is>
      </c>
      <c r="C112" s="21" t="inlineStr">
        <is>
          <t>nga</t>
        </is>
      </c>
      <c r="D112" s="14">
        <f>IF($B112="",""," | "&amp;$E112&amp;" | "&amp;$F112)</f>
        <v/>
      </c>
      <c r="E112" s="14">
        <f>IFERROR(INDEX(SecLab,MATCH($B112,SecKey,0)),"")</f>
        <v/>
      </c>
      <c r="F112" s="14">
        <f>IFERROR(INDEX(FuelLab,MATCH($C112,FuelKeyL,0)),"")</f>
        <v/>
      </c>
    </row>
    <row r="113">
      <c r="A113" s="14">
        <f>$B113&amp;"|"&amp;$C113</f>
        <v/>
      </c>
      <c r="B113" s="21" t="inlineStr">
        <is>
          <t>res</t>
        </is>
      </c>
      <c r="C113" s="21" t="inlineStr">
        <is>
          <t>ecy</t>
        </is>
      </c>
      <c r="D113" s="14">
        <f>IF($B113="",""," | "&amp;$E113&amp;" | "&amp;$F113)</f>
        <v/>
      </c>
      <c r="E113" s="14">
        <f>IFERROR(INDEX(SecLab,MATCH($B113,SecKey,0)),"")</f>
        <v/>
      </c>
      <c r="F113" s="14">
        <f>IFERROR(INDEX(FuelLab,MATCH($C113,FuelKeyL,0)),"")</f>
        <v/>
      </c>
    </row>
    <row r="114">
      <c r="A114" s="14">
        <f>$B114&amp;"|"&amp;$C114</f>
        <v/>
      </c>
      <c r="B114" s="21" t="inlineStr">
        <is>
          <t>ind</t>
        </is>
      </c>
      <c r="C114" s="21" t="inlineStr">
        <is>
          <t>ecy</t>
        </is>
      </c>
      <c r="D114" s="14">
        <f>IF($B114="",""," | "&amp;$E114&amp;" | "&amp;$F114)</f>
        <v/>
      </c>
      <c r="E114" s="14">
        <f>IFERROR(INDEX(SecLab,MATCH($B114,SecKey,0)),"")</f>
        <v/>
      </c>
      <c r="F114" s="14">
        <f>IFERROR(INDEX(FuelLab,MATCH($C114,FuelKeyL,0)),"")</f>
        <v/>
      </c>
    </row>
    <row r="115">
      <c r="A115" s="14">
        <f>$B115&amp;"|"&amp;$C115</f>
        <v/>
      </c>
      <c r="B115" s="21" t="inlineStr">
        <is>
          <t>tra</t>
        </is>
      </c>
      <c r="C115" s="21" t="inlineStr">
        <is>
          <t>all</t>
        </is>
      </c>
      <c r="D115" s="14">
        <f>IF($B115="",""," | "&amp;$E115&amp;" | "&amp;$F115)</f>
        <v/>
      </c>
      <c r="E115" s="14">
        <f>IFERROR(INDEX(SecLab,MATCH($B115,SecKey,0)),"")</f>
        <v/>
      </c>
      <c r="F115" s="14">
        <f>IFERROR(INDEX(FuelLab,MATCH($C115,FuelKeyL,0)),"")</f>
        <v/>
      </c>
    </row>
    <row r="116">
      <c r="A116" s="14">
        <f>$B116&amp;"|"&amp;$C116</f>
        <v/>
      </c>
      <c r="B116" s="21" t="inlineStr">
        <is>
          <t>ind</t>
        </is>
      </c>
      <c r="C116" s="21" t="inlineStr">
        <is>
          <t>all</t>
        </is>
      </c>
      <c r="D116" s="14">
        <f>IF($B116="",""," | "&amp;$E116&amp;" | "&amp;$F116)</f>
        <v/>
      </c>
      <c r="E116" s="14">
        <f>IFERROR(INDEX(SecLab,MATCH($B116,SecKey,0)),"")</f>
        <v/>
      </c>
      <c r="F116" s="14">
        <f>IFERROR(INDEX(FuelLab,MATCH($C116,FuelKeyL,0)),"")</f>
        <v/>
      </c>
    </row>
    <row r="117">
      <c r="A117" s="14">
        <f>$B117&amp;"|"&amp;$C117</f>
        <v/>
      </c>
      <c r="B117" s="21" t="inlineStr">
        <is>
          <t>int</t>
        </is>
      </c>
      <c r="C117" s="21" t="inlineStr">
        <is>
          <t>oil</t>
        </is>
      </c>
      <c r="D117" s="14">
        <f>IF($B117="",""," | "&amp;$E117&amp;" | "&amp;$F117)</f>
        <v/>
      </c>
      <c r="E117" s="14">
        <f>IFERROR(INDEX(SecLab,MATCH($B117,SecKey,0)),"")</f>
        <v/>
      </c>
      <c r="F117" s="14">
        <f>IFERROR(INDEX(FuelLab,MATCH($C117,FuelKeyL,0)),"")</f>
        <v/>
      </c>
    </row>
    <row r="118">
      <c r="A118" s="14">
        <f>$B118&amp;"|"&amp;$C118</f>
        <v/>
      </c>
      <c r="B118" s="21" t="inlineStr">
        <is>
          <t>int</t>
        </is>
      </c>
      <c r="C118" s="21" t="inlineStr">
        <is>
          <t>coa</t>
        </is>
      </c>
      <c r="D118" s="14">
        <f>IF($B118="",""," | "&amp;$E118&amp;" | "&amp;$F118)</f>
        <v/>
      </c>
      <c r="E118" s="14">
        <f>IFERROR(INDEX(SecLab,MATCH($B118,SecKey,0)),"")</f>
        <v/>
      </c>
      <c r="F118" s="14">
        <f>IFERROR(INDEX(FuelLab,MATCH($C118,FuelKeyL,0)),"")</f>
        <v/>
      </c>
    </row>
    <row r="119">
      <c r="A119" s="14">
        <f>$B119&amp;"|"&amp;$C119</f>
        <v/>
      </c>
      <c r="B119" s="21" t="inlineStr">
        <is>
          <t>int</t>
        </is>
      </c>
      <c r="C119" s="21" t="inlineStr">
        <is>
          <t>nga</t>
        </is>
      </c>
      <c r="D119" s="14">
        <f>IF($B119="",""," | "&amp;$E119&amp;" | "&amp;$F119)</f>
        <v/>
      </c>
      <c r="E119" s="14">
        <f>IFERROR(INDEX(SecLab,MATCH($B119,SecKey,0)),"")</f>
        <v/>
      </c>
      <c r="F119" s="14">
        <f>IFERROR(INDEX(FuelLab,MATCH($C119,FuelKeyL,0)),"")</f>
        <v/>
      </c>
    </row>
    <row r="120">
      <c r="A120" s="14">
        <f>$B120&amp;"|"&amp;$C120</f>
        <v/>
      </c>
      <c r="B120" s="21" t="inlineStr">
        <is>
          <t>int</t>
        </is>
      </c>
      <c r="C120" s="21" t="inlineStr">
        <is>
          <t>one</t>
        </is>
      </c>
      <c r="D120" s="14">
        <f>IF($B120="",""," | "&amp;$E120&amp;" | "&amp;$F120)</f>
        <v/>
      </c>
      <c r="E120" s="14">
        <f>IFERROR(INDEX(SecLab,MATCH($B120,SecKey,0)),"")</f>
        <v/>
      </c>
      <c r="F120" s="14">
        <f>IFERROR(INDEX(FuelLab,MATCH($C120,FuelKeyL,0)),"")</f>
        <v/>
      </c>
    </row>
    <row r="121">
      <c r="A121" s="14">
        <f>$B121&amp;"|"&amp;$C121</f>
        <v/>
      </c>
      <c r="B121" s="21" t="inlineStr">
        <is>
          <t>pow</t>
        </is>
      </c>
      <c r="C121" s="21" t="inlineStr">
        <is>
          <t>oop</t>
        </is>
      </c>
      <c r="D121" s="14">
        <f>IF($B121="",""," | "&amp;$E121&amp;" | "&amp;$F121)</f>
        <v/>
      </c>
      <c r="E121" s="14">
        <f>IFERROR(INDEX(SecLab,MATCH($B121,SecKey,0)),"")</f>
        <v/>
      </c>
      <c r="F121" s="14">
        <f>IFERROR(INDEX(FuelLab,MATCH($C121,FuelKeyL,0)),"")</f>
        <v/>
      </c>
    </row>
    <row r="122">
      <c r="A122" s="14">
        <f>$B122&amp;"|"&amp;$C122</f>
        <v/>
      </c>
      <c r="B122" s="21" t="inlineStr">
        <is>
          <t>pow</t>
        </is>
      </c>
      <c r="C122" s="21" t="inlineStr">
        <is>
          <t>nuc</t>
        </is>
      </c>
      <c r="D122" s="14">
        <f>IF($B122="",""," | "&amp;$E122&amp;" | "&amp;$F122)</f>
        <v/>
      </c>
      <c r="E122" s="14">
        <f>IFERROR(INDEX(SecLab,MATCH($B122,SecKey,0)),"")</f>
        <v/>
      </c>
      <c r="F122" s="14">
        <f>IFERROR(INDEX(FuelLab,MATCH($C122,FuelKeyL,0)),"")</f>
        <v/>
      </c>
    </row>
    <row r="123">
      <c r="A123" s="14">
        <f>$B123&amp;"|"&amp;$C123</f>
        <v/>
      </c>
      <c r="B123" s="21" t="inlineStr">
        <is>
          <t>pow</t>
        </is>
      </c>
      <c r="C123" s="21" t="inlineStr">
        <is>
          <t>wnd</t>
        </is>
      </c>
      <c r="D123" s="14">
        <f>IF($B123="",""," | "&amp;$E123&amp;" | "&amp;$F123)</f>
        <v/>
      </c>
      <c r="E123" s="14">
        <f>IFERROR(INDEX(SecLab,MATCH($B123,SecKey,0)),"")</f>
        <v/>
      </c>
      <c r="F123" s="14">
        <f>IFERROR(INDEX(FuelLab,MATCH($C123,FuelKeyL,0)),"")</f>
        <v/>
      </c>
    </row>
    <row r="124">
      <c r="A124" s="14">
        <f>$B124&amp;"|"&amp;$C124</f>
        <v/>
      </c>
      <c r="B124" s="21" t="inlineStr">
        <is>
          <t>pow</t>
        </is>
      </c>
      <c r="C124" s="21" t="inlineStr">
        <is>
          <t>sol</t>
        </is>
      </c>
      <c r="D124" s="14">
        <f>IF($B124="",""," | "&amp;$E124&amp;" | "&amp;$F124)</f>
        <v/>
      </c>
      <c r="E124" s="14">
        <f>IFERROR(INDEX(SecLab,MATCH($B124,SecKey,0)),"")</f>
        <v/>
      </c>
      <c r="F124" s="14">
        <f>IFERROR(INDEX(FuelLab,MATCH($C124,FuelKeyL,0)),"")</f>
        <v/>
      </c>
    </row>
    <row r="125">
      <c r="A125" s="14">
        <f>$B125&amp;"|"&amp;$C125</f>
        <v/>
      </c>
      <c r="B125" s="21" t="inlineStr">
        <is>
          <t>pow</t>
        </is>
      </c>
      <c r="C125" s="21" t="inlineStr">
        <is>
          <t>hyd</t>
        </is>
      </c>
      <c r="D125" s="14">
        <f>IF($B125="",""," | "&amp;$E125&amp;" | "&amp;$F125)</f>
        <v/>
      </c>
      <c r="E125" s="14">
        <f>IFERROR(INDEX(SecLab,MATCH($B125,SecKey,0)),"")</f>
        <v/>
      </c>
      <c r="F125" s="14">
        <f>IFERROR(INDEX(FuelLab,MATCH($C125,FuelKeyL,0)),"")</f>
        <v/>
      </c>
    </row>
    <row r="126">
      <c r="A126" s="14">
        <f>$B126&amp;"|"&amp;$C126</f>
        <v/>
      </c>
      <c r="B126" s="21" t="inlineStr">
        <is>
          <t>pow</t>
        </is>
      </c>
      <c r="C126" s="21" t="inlineStr">
        <is>
          <t>ore</t>
        </is>
      </c>
      <c r="D126" s="14">
        <f>IF($B126="",""," | "&amp;$E126&amp;" | "&amp;$F126)</f>
        <v/>
      </c>
      <c r="E126" s="14">
        <f>IFERROR(INDEX(SecLab,MATCH($B126,SecKey,0)),"")</f>
        <v/>
      </c>
      <c r="F126" s="14">
        <f>IFERROR(INDEX(FuelLab,MATCH($C126,FuelKeyL,0)),"")</f>
        <v/>
      </c>
    </row>
    <row r="127">
      <c r="A127" s="14">
        <f>$B127&amp;"|"&amp;$C127</f>
        <v/>
      </c>
      <c r="B127" s="21" t="inlineStr">
        <is>
          <t>pow</t>
        </is>
      </c>
      <c r="C127" s="21" t="inlineStr">
        <is>
          <t>bio</t>
        </is>
      </c>
      <c r="D127" s="14">
        <f>IF($B127="",""," | "&amp;$E127&amp;" | "&amp;$F127)</f>
        <v/>
      </c>
      <c r="E127" s="14">
        <f>IFERROR(INDEX(SecLab,MATCH($B127,SecKey,0)),"")</f>
        <v/>
      </c>
      <c r="F127" s="14">
        <f>IFERROR(INDEX(FuelLab,MATCH($C127,FuelKeyL,0)),"")</f>
        <v/>
      </c>
    </row>
    <row r="128">
      <c r="A128" s="14">
        <f>$B128&amp;"|"&amp;$C128</f>
        <v/>
      </c>
      <c r="B128" s="21" t="inlineStr">
        <is>
          <t>tra</t>
        </is>
      </c>
      <c r="C128" s="21" t="inlineStr">
        <is>
          <t>ecy</t>
        </is>
      </c>
      <c r="D128" s="14">
        <f>IF($B128="",""," | "&amp;$E128&amp;" | "&amp;$F128)</f>
        <v/>
      </c>
      <c r="E128" s="14">
        <f>IFERROR(INDEX(SecLab,MATCH($B128,SecKey,0)),"")</f>
        <v/>
      </c>
      <c r="F128" s="14">
        <f>IFERROR(INDEX(FuelLab,MATCH($C128,FuelKeyL,0)),"")</f>
        <v/>
      </c>
    </row>
    <row r="129">
      <c r="A129" s="14">
        <f>$B129&amp;"|"&amp;$C129</f>
        <v/>
      </c>
      <c r="B129" s="21" t="inlineStr">
        <is>
          <t>srv</t>
        </is>
      </c>
      <c r="C129" s="21" t="inlineStr">
        <is>
          <t>ecy</t>
        </is>
      </c>
      <c r="D129" s="14">
        <f>IF($B129="",""," | "&amp;$E129&amp;" | "&amp;$F129)</f>
        <v/>
      </c>
      <c r="E129" s="14">
        <f>IFERROR(INDEX(SecLab,MATCH($B129,SecKey,0)),"")</f>
        <v/>
      </c>
      <c r="F129" s="14">
        <f>IFERROR(INDEX(FuelLab,MATCH($C129,FuelKeyL,0)),"")</f>
        <v/>
      </c>
    </row>
    <row r="130">
      <c r="A130" s="14">
        <f>$B130&amp;"|"&amp;$C130</f>
        <v/>
      </c>
      <c r="B130" s="21" t="inlineStr">
        <is>
          <t>rod</t>
        </is>
      </c>
      <c r="C130" s="21" t="inlineStr">
        <is>
          <t>ecy</t>
        </is>
      </c>
      <c r="D130" s="14">
        <f>IF($B130="",""," | "&amp;$E130&amp;" | "&amp;$F130)</f>
        <v/>
      </c>
      <c r="E130" s="14">
        <f>IFERROR(INDEX(SecLab,MATCH($B130,SecKey,0)),"")</f>
        <v/>
      </c>
      <c r="F130" s="14">
        <f>IFERROR(INDEX(FuelLab,MATCH($C130,FuelKeyL,0)),"")</f>
        <v/>
      </c>
    </row>
    <row r="131">
      <c r="A131" s="14">
        <f>$B131&amp;"|"&amp;$C131</f>
        <v/>
      </c>
      <c r="B131" s="21" t="inlineStr">
        <is>
          <t>ral</t>
        </is>
      </c>
      <c r="C131" s="21" t="inlineStr">
        <is>
          <t>ecy</t>
        </is>
      </c>
      <c r="D131" s="14">
        <f>IF($B131="",""," | "&amp;$E131&amp;" | "&amp;$F131)</f>
        <v/>
      </c>
      <c r="E131" s="14">
        <f>IFERROR(INDEX(SecLab,MATCH($B131,SecKey,0)),"")</f>
        <v/>
      </c>
      <c r="F131" s="14">
        <f>IFERROR(INDEX(FuelLab,MATCH($C131,FuelKeyL,0)),"")</f>
        <v/>
      </c>
    </row>
    <row r="132">
      <c r="A132" s="14">
        <f>$B132&amp;"|"&amp;$C132</f>
        <v/>
      </c>
      <c r="B132" s="21" t="inlineStr">
        <is>
          <t>avi</t>
        </is>
      </c>
      <c r="C132" s="21" t="inlineStr">
        <is>
          <t>ecy</t>
        </is>
      </c>
      <c r="D132" s="14">
        <f>IF($B132="",""," | "&amp;$E132&amp;" | "&amp;$F132)</f>
        <v/>
      </c>
      <c r="E132" s="14">
        <f>IFERROR(INDEX(SecLab,MATCH($B132,SecKey,0)),"")</f>
        <v/>
      </c>
      <c r="F132" s="14">
        <f>IFERROR(INDEX(FuelLab,MATCH($C132,FuelKeyL,0)),"")</f>
        <v/>
      </c>
    </row>
    <row r="133">
      <c r="A133" s="14">
        <f>$B133&amp;"|"&amp;$C133</f>
        <v/>
      </c>
      <c r="B133" s="21" t="inlineStr">
        <is>
          <t>nav</t>
        </is>
      </c>
      <c r="C133" s="21" t="inlineStr">
        <is>
          <t>ecy</t>
        </is>
      </c>
      <c r="D133" s="14">
        <f>IF($B133="",""," | "&amp;$E133&amp;" | "&amp;$F133)</f>
        <v/>
      </c>
      <c r="E133" s="14">
        <f>IFERROR(INDEX(SecLab,MATCH($B133,SecKey,0)),"")</f>
        <v/>
      </c>
      <c r="F133" s="14">
        <f>IFERROR(INDEX(FuelLab,MATCH($C133,FuelKeyL,0)),"")</f>
        <v/>
      </c>
    </row>
    <row r="134">
      <c r="A134" s="14">
        <f>$B134&amp;"|"&amp;$C134</f>
        <v/>
      </c>
      <c r="B134" s="21" t="inlineStr">
        <is>
          <t>foo</t>
        </is>
      </c>
      <c r="C134" s="21" t="inlineStr">
        <is>
          <t>ecy</t>
        </is>
      </c>
      <c r="D134" s="14">
        <f>IF($B134="",""," | "&amp;$E134&amp;" | "&amp;$F134)</f>
        <v/>
      </c>
      <c r="E134" s="14">
        <f>IFERROR(INDEX(SecLab,MATCH($B134,SecKey,0)),"")</f>
        <v/>
      </c>
      <c r="F134" s="14">
        <f>IFERROR(INDEX(FuelLab,MATCH($C134,FuelKeyL,0)),"")</f>
        <v/>
      </c>
    </row>
    <row r="135">
      <c r="A135" s="14">
        <f>$B135&amp;"|"&amp;$C135</f>
        <v/>
      </c>
      <c r="B135" s="21" t="inlineStr">
        <is>
          <t>mch</t>
        </is>
      </c>
      <c r="C135" s="21" t="inlineStr">
        <is>
          <t>ecy</t>
        </is>
      </c>
      <c r="D135" s="14">
        <f>IF($B135="",""," | "&amp;$E135&amp;" | "&amp;$F135)</f>
        <v/>
      </c>
      <c r="E135" s="14">
        <f>IFERROR(INDEX(SecLab,MATCH($B135,SecKey,0)),"")</f>
        <v/>
      </c>
      <c r="F135" s="14">
        <f>IFERROR(INDEX(FuelLab,MATCH($C135,FuelKeyL,0)),"")</f>
        <v/>
      </c>
    </row>
    <row r="136">
      <c r="A136" s="14">
        <f>$B136&amp;"|"&amp;$C136</f>
        <v/>
      </c>
      <c r="B136" s="21" t="inlineStr">
        <is>
          <t>irn</t>
        </is>
      </c>
      <c r="C136" s="21" t="inlineStr">
        <is>
          <t>ecy</t>
        </is>
      </c>
      <c r="D136" s="14">
        <f>IF($B136="",""," | "&amp;$E136&amp;" | "&amp;$F136)</f>
        <v/>
      </c>
      <c r="E136" s="14">
        <f>IFERROR(INDEX(SecLab,MATCH($B136,SecKey,0)),"")</f>
        <v/>
      </c>
      <c r="F136" s="14">
        <f>IFERROR(INDEX(FuelLab,MATCH($C136,FuelKeyL,0)),"")</f>
        <v/>
      </c>
    </row>
    <row r="137">
      <c r="A137" s="14">
        <f>$B137&amp;"|"&amp;$C137</f>
        <v/>
      </c>
      <c r="B137" s="21" t="inlineStr">
        <is>
          <t>nfm</t>
        </is>
      </c>
      <c r="C137" s="21" t="inlineStr">
        <is>
          <t>ecy</t>
        </is>
      </c>
      <c r="D137" s="14">
        <f>IF($B137="",""," | "&amp;$E137&amp;" | "&amp;$F137)</f>
        <v/>
      </c>
      <c r="E137" s="14">
        <f>IFERROR(INDEX(SecLab,MATCH($B137,SecKey,0)),"")</f>
        <v/>
      </c>
      <c r="F137" s="14">
        <f>IFERROR(INDEX(FuelLab,MATCH($C137,FuelKeyL,0)),"")</f>
        <v/>
      </c>
    </row>
    <row r="138">
      <c r="A138" s="14">
        <f>$B138&amp;"|"&amp;$C138</f>
        <v/>
      </c>
      <c r="B138" s="21" t="inlineStr">
        <is>
          <t>mac</t>
        </is>
      </c>
      <c r="C138" s="21" t="inlineStr">
        <is>
          <t>ecy</t>
        </is>
      </c>
      <c r="D138" s="14">
        <f>IF($B138="",""," | "&amp;$E138&amp;" | "&amp;$F138)</f>
        <v/>
      </c>
      <c r="E138" s="14">
        <f>IFERROR(INDEX(SecLab,MATCH($B138,SecKey,0)),"")</f>
        <v/>
      </c>
      <c r="F138" s="14">
        <f>IFERROR(INDEX(FuelLab,MATCH($C138,FuelKeyL,0)),"")</f>
        <v/>
      </c>
    </row>
    <row r="139">
      <c r="A139" s="14">
        <f>$B139&amp;"|"&amp;$C139</f>
        <v/>
      </c>
      <c r="B139" s="21" t="inlineStr">
        <is>
          <t>cem</t>
        </is>
      </c>
      <c r="C139" s="21" t="inlineStr">
        <is>
          <t>ecy</t>
        </is>
      </c>
      <c r="D139" s="14">
        <f>IF($B139="",""," | "&amp;$E139&amp;" | "&amp;$F139)</f>
        <v/>
      </c>
      <c r="E139" s="14">
        <f>IFERROR(INDEX(SecLab,MATCH($B139,SecKey,0)),"")</f>
        <v/>
      </c>
      <c r="F139" s="14">
        <f>IFERROR(INDEX(FuelLab,MATCH($C139,FuelKeyL,0)),"")</f>
        <v/>
      </c>
    </row>
    <row r="140">
      <c r="A140" s="14">
        <f>$B140&amp;"|"&amp;$C140</f>
        <v/>
      </c>
      <c r="B140" s="21" t="inlineStr">
        <is>
          <t>omn</t>
        </is>
      </c>
      <c r="C140" s="21" t="inlineStr">
        <is>
          <t>ecy</t>
        </is>
      </c>
      <c r="D140" s="14">
        <f>IF($B140="",""," | "&amp;$E140&amp;" | "&amp;$F140)</f>
        <v/>
      </c>
      <c r="E140" s="14">
        <f>IFERROR(INDEX(SecLab,MATCH($B140,SecKey,0)),"")</f>
        <v/>
      </c>
      <c r="F140" s="14">
        <f>IFERROR(INDEX(FuelLab,MATCH($C140,FuelKeyL,0)),"")</f>
        <v/>
      </c>
    </row>
    <row r="141">
      <c r="A141" s="14">
        <f>$B141&amp;"|"&amp;$C141</f>
        <v/>
      </c>
      <c r="B141" s="21" t="inlineStr">
        <is>
          <t>cst</t>
        </is>
      </c>
      <c r="C141" s="21" t="inlineStr">
        <is>
          <t>ecy</t>
        </is>
      </c>
      <c r="D141" s="14">
        <f>IF($B141="",""," | "&amp;$E141&amp;" | "&amp;$F141)</f>
        <v/>
      </c>
      <c r="E141" s="14">
        <f>IFERROR(INDEX(SecLab,MATCH($B141,SecKey,0)),"")</f>
        <v/>
      </c>
      <c r="F141" s="14">
        <f>IFERROR(INDEX(FuelLab,MATCH($C141,FuelKeyL,0)),"")</f>
        <v/>
      </c>
    </row>
    <row r="142">
      <c r="A142" s="14">
        <f>$B142&amp;"|"&amp;$C142</f>
        <v/>
      </c>
      <c r="B142" s="21" t="inlineStr">
        <is>
          <t>oen</t>
        </is>
      </c>
      <c r="C142" s="21" t="inlineStr">
        <is>
          <t>ecy</t>
        </is>
      </c>
      <c r="D142" s="14">
        <f>IF($B142="",""," | "&amp;$E142&amp;" | "&amp;$F142)</f>
        <v/>
      </c>
      <c r="E142" s="14">
        <f>IFERROR(INDEX(SecLab,MATCH($B142,SecKey,0)),"")</f>
        <v/>
      </c>
      <c r="F142" s="14">
        <f>IFERROR(INDEX(FuelLab,MATCH($C142,FuelKeyL,0)),"")</f>
        <v/>
      </c>
    </row>
    <row r="143">
      <c r="A143" s="14">
        <f>$B143&amp;"|"&amp;$C143</f>
        <v/>
      </c>
      <c r="B143" s="21" t="inlineStr">
        <is>
          <t>rod</t>
        </is>
      </c>
      <c r="C143" s="21" t="inlineStr">
        <is>
          <t>coa</t>
        </is>
      </c>
      <c r="D143" s="14">
        <f>IF($B143="",""," | "&amp;$E143&amp;" | "&amp;$F143)</f>
        <v/>
      </c>
      <c r="E143" s="14">
        <f>IFERROR(INDEX(SecLab,MATCH($B143,SecKey,0)),"")</f>
        <v/>
      </c>
      <c r="F143" s="14">
        <f>IFERROR(INDEX(FuelLab,MATCH($C143,FuelKeyL,0)),"")</f>
        <v/>
      </c>
    </row>
    <row r="144">
      <c r="A144" s="14">
        <f>$B144&amp;"|"&amp;$C144</f>
        <v/>
      </c>
      <c r="B144" s="21" t="inlineStr">
        <is>
          <t>rod</t>
        </is>
      </c>
      <c r="C144" s="21" t="inlineStr">
        <is>
          <t>nga</t>
        </is>
      </c>
      <c r="D144" s="14">
        <f>IF($B144="",""," | "&amp;$E144&amp;" | "&amp;$F144)</f>
        <v/>
      </c>
      <c r="E144" s="14">
        <f>IFERROR(INDEX(SecLab,MATCH($B144,SecKey,0)),"")</f>
        <v/>
      </c>
      <c r="F144" s="14">
        <f>IFERROR(INDEX(FuelLab,MATCH($C144,FuelKeyL,0)),"")</f>
        <v/>
      </c>
    </row>
    <row r="145">
      <c r="A145" s="14">
        <f>$B145&amp;"|"&amp;$C145</f>
        <v/>
      </c>
      <c r="B145" s="21" t="inlineStr">
        <is>
          <t>rod</t>
        </is>
      </c>
      <c r="C145" s="21" t="inlineStr">
        <is>
          <t>gso</t>
        </is>
      </c>
      <c r="D145" s="14">
        <f>IF($B145="",""," | "&amp;$E145&amp;" | "&amp;$F145)</f>
        <v/>
      </c>
      <c r="E145" s="14">
        <f>IFERROR(INDEX(SecLab,MATCH($B145,SecKey,0)),"")</f>
        <v/>
      </c>
      <c r="F145" s="14">
        <f>IFERROR(INDEX(FuelLab,MATCH($C145,FuelKeyL,0)),"")</f>
        <v/>
      </c>
    </row>
    <row r="146">
      <c r="A146" s="14">
        <f>$B146&amp;"|"&amp;$C146</f>
        <v/>
      </c>
      <c r="B146" s="21" t="inlineStr">
        <is>
          <t>rod</t>
        </is>
      </c>
      <c r="C146" s="21" t="inlineStr">
        <is>
          <t>die</t>
        </is>
      </c>
      <c r="D146" s="14">
        <f>IF($B146="",""," | "&amp;$E146&amp;" | "&amp;$F146)</f>
        <v/>
      </c>
      <c r="E146" s="14">
        <f>IFERROR(INDEX(SecLab,MATCH($B146,SecKey,0)),"")</f>
        <v/>
      </c>
      <c r="F146" s="14">
        <f>IFERROR(INDEX(FuelLab,MATCH($C146,FuelKeyL,0)),"")</f>
        <v/>
      </c>
    </row>
    <row r="147">
      <c r="A147" s="14">
        <f>$B147&amp;"|"&amp;$C147</f>
        <v/>
      </c>
      <c r="B147" s="21" t="inlineStr">
        <is>
          <t>rod</t>
        </is>
      </c>
      <c r="C147" s="21" t="inlineStr">
        <is>
          <t>lpg</t>
        </is>
      </c>
      <c r="D147" s="14">
        <f>IF($B147="",""," | "&amp;$E147&amp;" | "&amp;$F147)</f>
        <v/>
      </c>
      <c r="E147" s="14">
        <f>IFERROR(INDEX(SecLab,MATCH($B147,SecKey,0)),"")</f>
        <v/>
      </c>
      <c r="F147" s="14">
        <f>IFERROR(INDEX(FuelLab,MATCH($C147,FuelKeyL,0)),"")</f>
        <v/>
      </c>
    </row>
    <row r="148">
      <c r="A148" s="14">
        <f>$B148&amp;"|"&amp;$C148</f>
        <v/>
      </c>
      <c r="B148" s="21" t="inlineStr">
        <is>
          <t>rod</t>
        </is>
      </c>
      <c r="C148" s="21" t="inlineStr">
        <is>
          <t>ker</t>
        </is>
      </c>
      <c r="D148" s="14">
        <f>IF($B148="",""," | "&amp;$E148&amp;" | "&amp;$F148)</f>
        <v/>
      </c>
      <c r="E148" s="14">
        <f>IFERROR(INDEX(SecLab,MATCH($B148,SecKey,0)),"")</f>
        <v/>
      </c>
      <c r="F148" s="14">
        <f>IFERROR(INDEX(FuelLab,MATCH($C148,FuelKeyL,0)),"")</f>
        <v/>
      </c>
    </row>
    <row r="149">
      <c r="A149" s="14">
        <f>$B149&amp;"|"&amp;$C149</f>
        <v/>
      </c>
      <c r="B149" s="21" t="inlineStr">
        <is>
          <t>rod</t>
        </is>
      </c>
      <c r="C149" s="21" t="inlineStr">
        <is>
          <t>oop</t>
        </is>
      </c>
      <c r="D149" s="14">
        <f>IF($B149="",""," | "&amp;$E149&amp;" | "&amp;$F149)</f>
        <v/>
      </c>
      <c r="E149" s="14">
        <f>IFERROR(INDEX(SecLab,MATCH($B149,SecKey,0)),"")</f>
        <v/>
      </c>
      <c r="F149" s="14">
        <f>IFERROR(INDEX(FuelLab,MATCH($C149,FuelKeyL,0)),"")</f>
        <v/>
      </c>
    </row>
    <row r="150">
      <c r="A150" s="14">
        <f>$B150&amp;"|"&amp;$C150</f>
        <v/>
      </c>
      <c r="B150" s="21" t="inlineStr">
        <is>
          <t>rod</t>
        </is>
      </c>
      <c r="C150" s="21" t="inlineStr">
        <is>
          <t>bio</t>
        </is>
      </c>
      <c r="D150" s="14">
        <f>IF($B150="",""," | "&amp;$E150&amp;" | "&amp;$F150)</f>
        <v/>
      </c>
      <c r="E150" s="14">
        <f>IFERROR(INDEX(SecLab,MATCH($B150,SecKey,0)),"")</f>
        <v/>
      </c>
      <c r="F150" s="14">
        <f>IFERROR(INDEX(FuelLab,MATCH($C150,FuelKeyL,0)),"")</f>
        <v/>
      </c>
    </row>
    <row r="151">
      <c r="A151" s="14">
        <f>$B151&amp;"|"&amp;$C151</f>
        <v/>
      </c>
      <c r="B151" s="21" t="inlineStr">
        <is>
          <t>ral</t>
        </is>
      </c>
      <c r="C151" s="21" t="inlineStr">
        <is>
          <t>coa</t>
        </is>
      </c>
      <c r="D151" s="14">
        <f>IF($B151="",""," | "&amp;$E151&amp;" | "&amp;$F151)</f>
        <v/>
      </c>
      <c r="E151" s="14">
        <f>IFERROR(INDEX(SecLab,MATCH($B151,SecKey,0)),"")</f>
        <v/>
      </c>
      <c r="F151" s="14">
        <f>IFERROR(INDEX(FuelLab,MATCH($C151,FuelKeyL,0)),"")</f>
        <v/>
      </c>
    </row>
    <row r="152">
      <c r="A152" s="14">
        <f>$B152&amp;"|"&amp;$C152</f>
        <v/>
      </c>
      <c r="B152" s="21" t="inlineStr">
        <is>
          <t>ral</t>
        </is>
      </c>
      <c r="C152" s="21" t="inlineStr">
        <is>
          <t>nga</t>
        </is>
      </c>
      <c r="D152" s="14">
        <f>IF($B152="",""," | "&amp;$E152&amp;" | "&amp;$F152)</f>
        <v/>
      </c>
      <c r="E152" s="14">
        <f>IFERROR(INDEX(SecLab,MATCH($B152,SecKey,0)),"")</f>
        <v/>
      </c>
      <c r="F152" s="14">
        <f>IFERROR(INDEX(FuelLab,MATCH($C152,FuelKeyL,0)),"")</f>
        <v/>
      </c>
    </row>
    <row r="153">
      <c r="A153" s="14">
        <f>$B153&amp;"|"&amp;$C153</f>
        <v/>
      </c>
      <c r="B153" s="21" t="inlineStr">
        <is>
          <t>ral</t>
        </is>
      </c>
      <c r="C153" s="21" t="inlineStr">
        <is>
          <t>gso</t>
        </is>
      </c>
      <c r="D153" s="14">
        <f>IF($B153="",""," | "&amp;$E153&amp;" | "&amp;$F153)</f>
        <v/>
      </c>
      <c r="E153" s="14">
        <f>IFERROR(INDEX(SecLab,MATCH($B153,SecKey,0)),"")</f>
        <v/>
      </c>
      <c r="F153" s="14">
        <f>IFERROR(INDEX(FuelLab,MATCH($C153,FuelKeyL,0)),"")</f>
        <v/>
      </c>
    </row>
    <row r="154">
      <c r="A154" s="14">
        <f>$B154&amp;"|"&amp;$C154</f>
        <v/>
      </c>
      <c r="B154" s="21" t="inlineStr">
        <is>
          <t>ral</t>
        </is>
      </c>
      <c r="C154" s="21" t="inlineStr">
        <is>
          <t>die</t>
        </is>
      </c>
      <c r="D154" s="14">
        <f>IF($B154="",""," | "&amp;$E154&amp;" | "&amp;$F154)</f>
        <v/>
      </c>
      <c r="E154" s="14">
        <f>IFERROR(INDEX(SecLab,MATCH($B154,SecKey,0)),"")</f>
        <v/>
      </c>
      <c r="F154" s="14">
        <f>IFERROR(INDEX(FuelLab,MATCH($C154,FuelKeyL,0)),"")</f>
        <v/>
      </c>
    </row>
    <row r="155">
      <c r="A155" s="14">
        <f>$B155&amp;"|"&amp;$C155</f>
        <v/>
      </c>
      <c r="B155" s="21" t="inlineStr">
        <is>
          <t>ral</t>
        </is>
      </c>
      <c r="C155" s="21" t="inlineStr">
        <is>
          <t>lpg</t>
        </is>
      </c>
      <c r="D155" s="14">
        <f>IF($B155="",""," | "&amp;$E155&amp;" | "&amp;$F155)</f>
        <v/>
      </c>
      <c r="E155" s="14">
        <f>IFERROR(INDEX(SecLab,MATCH($B155,SecKey,0)),"")</f>
        <v/>
      </c>
      <c r="F155" s="14">
        <f>IFERROR(INDEX(FuelLab,MATCH($C155,FuelKeyL,0)),"")</f>
        <v/>
      </c>
    </row>
    <row r="156">
      <c r="A156" s="14">
        <f>$B156&amp;"|"&amp;$C156</f>
        <v/>
      </c>
      <c r="B156" s="21" t="inlineStr">
        <is>
          <t>ral</t>
        </is>
      </c>
      <c r="C156" s="21" t="inlineStr">
        <is>
          <t>ker</t>
        </is>
      </c>
      <c r="D156" s="14">
        <f>IF($B156="",""," | "&amp;$E156&amp;" | "&amp;$F156)</f>
        <v/>
      </c>
      <c r="E156" s="14">
        <f>IFERROR(INDEX(SecLab,MATCH($B156,SecKey,0)),"")</f>
        <v/>
      </c>
      <c r="F156" s="14">
        <f>IFERROR(INDEX(FuelLab,MATCH($C156,FuelKeyL,0)),"")</f>
        <v/>
      </c>
    </row>
    <row r="157">
      <c r="A157" s="14">
        <f>$B157&amp;"|"&amp;$C157</f>
        <v/>
      </c>
      <c r="B157" s="21" t="inlineStr">
        <is>
          <t>ral</t>
        </is>
      </c>
      <c r="C157" s="21" t="inlineStr">
        <is>
          <t>oop</t>
        </is>
      </c>
      <c r="D157" s="14">
        <f>IF($B157="",""," | "&amp;$E157&amp;" | "&amp;$F157)</f>
        <v/>
      </c>
      <c r="E157" s="14">
        <f>IFERROR(INDEX(SecLab,MATCH($B157,SecKey,0)),"")</f>
        <v/>
      </c>
      <c r="F157" s="14">
        <f>IFERROR(INDEX(FuelLab,MATCH($C157,FuelKeyL,0)),"")</f>
        <v/>
      </c>
    </row>
    <row r="158">
      <c r="A158" s="14">
        <f>$B158&amp;"|"&amp;$C158</f>
        <v/>
      </c>
      <c r="B158" s="21" t="inlineStr">
        <is>
          <t>ral</t>
        </is>
      </c>
      <c r="C158" s="21" t="inlineStr">
        <is>
          <t>bio</t>
        </is>
      </c>
      <c r="D158" s="14">
        <f>IF($B158="",""," | "&amp;$E158&amp;" | "&amp;$F158)</f>
        <v/>
      </c>
      <c r="E158" s="14">
        <f>IFERROR(INDEX(SecLab,MATCH($B158,SecKey,0)),"")</f>
        <v/>
      </c>
      <c r="F158" s="14">
        <f>IFERROR(INDEX(FuelLab,MATCH($C158,FuelKeyL,0)),"")</f>
        <v/>
      </c>
    </row>
    <row r="159">
      <c r="A159" s="14">
        <f>$B159&amp;"|"&amp;$C159</f>
        <v/>
      </c>
      <c r="B159" s="21" t="inlineStr">
        <is>
          <t>avi</t>
        </is>
      </c>
      <c r="C159" s="21" t="inlineStr">
        <is>
          <t>coa</t>
        </is>
      </c>
      <c r="D159" s="14">
        <f>IF($B159="",""," | "&amp;$E159&amp;" | "&amp;$F159)</f>
        <v/>
      </c>
      <c r="E159" s="14">
        <f>IFERROR(INDEX(SecLab,MATCH($B159,SecKey,0)),"")</f>
        <v/>
      </c>
      <c r="F159" s="14">
        <f>IFERROR(INDEX(FuelLab,MATCH($C159,FuelKeyL,0)),"")</f>
        <v/>
      </c>
    </row>
    <row r="160">
      <c r="A160" s="14">
        <f>$B160&amp;"|"&amp;$C160</f>
        <v/>
      </c>
      <c r="B160" s="21" t="inlineStr">
        <is>
          <t>avi</t>
        </is>
      </c>
      <c r="C160" s="21" t="inlineStr">
        <is>
          <t>nga</t>
        </is>
      </c>
      <c r="D160" s="14">
        <f>IF($B160="",""," | "&amp;$E160&amp;" | "&amp;$F160)</f>
        <v/>
      </c>
      <c r="E160" s="14">
        <f>IFERROR(INDEX(SecLab,MATCH($B160,SecKey,0)),"")</f>
        <v/>
      </c>
      <c r="F160" s="14">
        <f>IFERROR(INDEX(FuelLab,MATCH($C160,FuelKeyL,0)),"")</f>
        <v/>
      </c>
    </row>
    <row r="161">
      <c r="A161" s="14">
        <f>$B161&amp;"|"&amp;$C161</f>
        <v/>
      </c>
      <c r="B161" s="21" t="inlineStr">
        <is>
          <t>avi</t>
        </is>
      </c>
      <c r="C161" s="21" t="inlineStr">
        <is>
          <t>gso</t>
        </is>
      </c>
      <c r="D161" s="14">
        <f>IF($B161="",""," | "&amp;$E161&amp;" | "&amp;$F161)</f>
        <v/>
      </c>
      <c r="E161" s="14">
        <f>IFERROR(INDEX(SecLab,MATCH($B161,SecKey,0)),"")</f>
        <v/>
      </c>
      <c r="F161" s="14">
        <f>IFERROR(INDEX(FuelLab,MATCH($C161,FuelKeyL,0)),"")</f>
        <v/>
      </c>
    </row>
    <row r="162">
      <c r="A162" s="14">
        <f>$B162&amp;"|"&amp;$C162</f>
        <v/>
      </c>
      <c r="B162" s="21" t="inlineStr">
        <is>
          <t>avi</t>
        </is>
      </c>
      <c r="C162" s="21" t="inlineStr">
        <is>
          <t>die</t>
        </is>
      </c>
      <c r="D162" s="14">
        <f>IF($B162="",""," | "&amp;$E162&amp;" | "&amp;$F162)</f>
        <v/>
      </c>
      <c r="E162" s="14">
        <f>IFERROR(INDEX(SecLab,MATCH($B162,SecKey,0)),"")</f>
        <v/>
      </c>
      <c r="F162" s="14">
        <f>IFERROR(INDEX(FuelLab,MATCH($C162,FuelKeyL,0)),"")</f>
        <v/>
      </c>
    </row>
    <row r="163">
      <c r="A163" s="14">
        <f>$B163&amp;"|"&amp;$C163</f>
        <v/>
      </c>
      <c r="B163" s="21" t="inlineStr">
        <is>
          <t>avi</t>
        </is>
      </c>
      <c r="C163" s="21" t="inlineStr">
        <is>
          <t>lpg</t>
        </is>
      </c>
      <c r="D163" s="14">
        <f>IF($B163="",""," | "&amp;$E163&amp;" | "&amp;$F163)</f>
        <v/>
      </c>
      <c r="E163" s="14">
        <f>IFERROR(INDEX(SecLab,MATCH($B163,SecKey,0)),"")</f>
        <v/>
      </c>
      <c r="F163" s="14">
        <f>IFERROR(INDEX(FuelLab,MATCH($C163,FuelKeyL,0)),"")</f>
        <v/>
      </c>
    </row>
    <row r="164">
      <c r="A164" s="14">
        <f>$B164&amp;"|"&amp;$C164</f>
        <v/>
      </c>
      <c r="B164" s="21" t="inlineStr">
        <is>
          <t>avi</t>
        </is>
      </c>
      <c r="C164" s="21" t="inlineStr">
        <is>
          <t>ker</t>
        </is>
      </c>
      <c r="D164" s="14">
        <f>IF($B164="",""," | "&amp;$E164&amp;" | "&amp;$F164)</f>
        <v/>
      </c>
      <c r="E164" s="14">
        <f>IFERROR(INDEX(SecLab,MATCH($B164,SecKey,0)),"")</f>
        <v/>
      </c>
      <c r="F164" s="14">
        <f>IFERROR(INDEX(FuelLab,MATCH($C164,FuelKeyL,0)),"")</f>
        <v/>
      </c>
    </row>
    <row r="165">
      <c r="A165" s="14">
        <f>$B165&amp;"|"&amp;$C165</f>
        <v/>
      </c>
      <c r="B165" s="21" t="inlineStr">
        <is>
          <t>avi</t>
        </is>
      </c>
      <c r="C165" s="21" t="inlineStr">
        <is>
          <t>oop</t>
        </is>
      </c>
      <c r="D165" s="14">
        <f>IF($B165="",""," | "&amp;$E165&amp;" | "&amp;$F165)</f>
        <v/>
      </c>
      <c r="E165" s="14">
        <f>IFERROR(INDEX(SecLab,MATCH($B165,SecKey,0)),"")</f>
        <v/>
      </c>
      <c r="F165" s="14">
        <f>IFERROR(INDEX(FuelLab,MATCH($C165,FuelKeyL,0)),"")</f>
        <v/>
      </c>
    </row>
    <row r="166">
      <c r="A166" s="14">
        <f>$B166&amp;"|"&amp;$C166</f>
        <v/>
      </c>
      <c r="B166" s="21" t="inlineStr">
        <is>
          <t>avi</t>
        </is>
      </c>
      <c r="C166" s="21" t="inlineStr">
        <is>
          <t>bio</t>
        </is>
      </c>
      <c r="D166" s="14">
        <f>IF($B166="",""," | "&amp;$E166&amp;" | "&amp;$F166)</f>
        <v/>
      </c>
      <c r="E166" s="14">
        <f>IFERROR(INDEX(SecLab,MATCH($B166,SecKey,0)),"")</f>
        <v/>
      </c>
      <c r="F166" s="14">
        <f>IFERROR(INDEX(FuelLab,MATCH($C166,FuelKeyL,0)),"")</f>
        <v/>
      </c>
    </row>
    <row r="167">
      <c r="A167" s="14">
        <f>$B167&amp;"|"&amp;$C167</f>
        <v/>
      </c>
      <c r="B167" s="21" t="inlineStr">
        <is>
          <t>nav</t>
        </is>
      </c>
      <c r="C167" s="21" t="inlineStr">
        <is>
          <t>coa</t>
        </is>
      </c>
      <c r="D167" s="14">
        <f>IF($B167="",""," | "&amp;$E167&amp;" | "&amp;$F167)</f>
        <v/>
      </c>
      <c r="E167" s="14">
        <f>IFERROR(INDEX(SecLab,MATCH($B167,SecKey,0)),"")</f>
        <v/>
      </c>
      <c r="F167" s="14">
        <f>IFERROR(INDEX(FuelLab,MATCH($C167,FuelKeyL,0)),"")</f>
        <v/>
      </c>
    </row>
    <row r="168">
      <c r="A168" s="14">
        <f>$B168&amp;"|"&amp;$C168</f>
        <v/>
      </c>
      <c r="B168" s="21" t="inlineStr">
        <is>
          <t>nav</t>
        </is>
      </c>
      <c r="C168" s="21" t="inlineStr">
        <is>
          <t>nga</t>
        </is>
      </c>
      <c r="D168" s="14">
        <f>IF($B168="",""," | "&amp;$E168&amp;" | "&amp;$F168)</f>
        <v/>
      </c>
      <c r="E168" s="14">
        <f>IFERROR(INDEX(SecLab,MATCH($B168,SecKey,0)),"")</f>
        <v/>
      </c>
      <c r="F168" s="14">
        <f>IFERROR(INDEX(FuelLab,MATCH($C168,FuelKeyL,0)),"")</f>
        <v/>
      </c>
    </row>
    <row r="169">
      <c r="A169" s="14">
        <f>$B169&amp;"|"&amp;$C169</f>
        <v/>
      </c>
      <c r="B169" s="21" t="inlineStr">
        <is>
          <t>nav</t>
        </is>
      </c>
      <c r="C169" s="21" t="inlineStr">
        <is>
          <t>gso</t>
        </is>
      </c>
      <c r="D169" s="14">
        <f>IF($B169="",""," | "&amp;$E169&amp;" | "&amp;$F169)</f>
        <v/>
      </c>
      <c r="E169" s="14">
        <f>IFERROR(INDEX(SecLab,MATCH($B169,SecKey,0)),"")</f>
        <v/>
      </c>
      <c r="F169" s="14">
        <f>IFERROR(INDEX(FuelLab,MATCH($C169,FuelKeyL,0)),"")</f>
        <v/>
      </c>
    </row>
    <row r="170">
      <c r="A170" s="14">
        <f>$B170&amp;"|"&amp;$C170</f>
        <v/>
      </c>
      <c r="B170" s="21" t="inlineStr">
        <is>
          <t>nav</t>
        </is>
      </c>
      <c r="C170" s="21" t="inlineStr">
        <is>
          <t>die</t>
        </is>
      </c>
      <c r="D170" s="14">
        <f>IF($B170="",""," | "&amp;$E170&amp;" | "&amp;$F170)</f>
        <v/>
      </c>
      <c r="E170" s="14">
        <f>IFERROR(INDEX(SecLab,MATCH($B170,SecKey,0)),"")</f>
        <v/>
      </c>
      <c r="F170" s="14">
        <f>IFERROR(INDEX(FuelLab,MATCH($C170,FuelKeyL,0)),"")</f>
        <v/>
      </c>
    </row>
    <row r="171">
      <c r="A171" s="14">
        <f>$B171&amp;"|"&amp;$C171</f>
        <v/>
      </c>
      <c r="B171" s="21" t="inlineStr">
        <is>
          <t>nav</t>
        </is>
      </c>
      <c r="C171" s="21" t="inlineStr">
        <is>
          <t>lpg</t>
        </is>
      </c>
      <c r="D171" s="14">
        <f>IF($B171="",""," | "&amp;$E171&amp;" | "&amp;$F171)</f>
        <v/>
      </c>
      <c r="E171" s="14">
        <f>IFERROR(INDEX(SecLab,MATCH($B171,SecKey,0)),"")</f>
        <v/>
      </c>
      <c r="F171" s="14">
        <f>IFERROR(INDEX(FuelLab,MATCH($C171,FuelKeyL,0)),"")</f>
        <v/>
      </c>
    </row>
    <row r="172">
      <c r="A172" s="14">
        <f>$B172&amp;"|"&amp;$C172</f>
        <v/>
      </c>
      <c r="B172" s="21" t="inlineStr">
        <is>
          <t>nav</t>
        </is>
      </c>
      <c r="C172" s="21" t="inlineStr">
        <is>
          <t>ker</t>
        </is>
      </c>
      <c r="D172" s="14">
        <f>IF($B172="",""," | "&amp;$E172&amp;" | "&amp;$F172)</f>
        <v/>
      </c>
      <c r="E172" s="14">
        <f>IFERROR(INDEX(SecLab,MATCH($B172,SecKey,0)),"")</f>
        <v/>
      </c>
      <c r="F172" s="14">
        <f>IFERROR(INDEX(FuelLab,MATCH($C172,FuelKeyL,0)),"")</f>
        <v/>
      </c>
    </row>
    <row r="173">
      <c r="A173" s="14">
        <f>$B173&amp;"|"&amp;$C173</f>
        <v/>
      </c>
      <c r="B173" s="21" t="inlineStr">
        <is>
          <t>nav</t>
        </is>
      </c>
      <c r="C173" s="21" t="inlineStr">
        <is>
          <t>oop</t>
        </is>
      </c>
      <c r="D173" s="14">
        <f>IF($B173="",""," | "&amp;$E173&amp;" | "&amp;$F173)</f>
        <v/>
      </c>
      <c r="E173" s="14">
        <f>IFERROR(INDEX(SecLab,MATCH($B173,SecKey,0)),"")</f>
        <v/>
      </c>
      <c r="F173" s="14">
        <f>IFERROR(INDEX(FuelLab,MATCH($C173,FuelKeyL,0)),"")</f>
        <v/>
      </c>
    </row>
    <row r="174">
      <c r="A174" s="14">
        <f>$B174&amp;"|"&amp;$C174</f>
        <v/>
      </c>
      <c r="B174" s="21" t="inlineStr">
        <is>
          <t>nav</t>
        </is>
      </c>
      <c r="C174" s="21" t="inlineStr">
        <is>
          <t>bio</t>
        </is>
      </c>
      <c r="D174" s="14">
        <f>IF($B174="",""," | "&amp;$E174&amp;" | "&amp;$F174)</f>
        <v/>
      </c>
      <c r="E174" s="14">
        <f>IFERROR(INDEX(SecLab,MATCH($B174,SecKey,0)),"")</f>
        <v/>
      </c>
      <c r="F174" s="14">
        <f>IFERROR(INDEX(FuelLab,MATCH($C174,FuelKeyL,0)),"")</f>
        <v/>
      </c>
    </row>
    <row r="175">
      <c r="A175" s="14">
        <f>$B175&amp;"|"&amp;$C175</f>
        <v/>
      </c>
      <c r="B175" s="21" t="inlineStr">
        <is>
          <t>bld</t>
        </is>
      </c>
      <c r="C175" s="21" t="inlineStr">
        <is>
          <t>all</t>
        </is>
      </c>
      <c r="D175" s="14">
        <f>IF($B175="",""," | "&amp;$E175&amp;" | "&amp;$F175)</f>
        <v/>
      </c>
      <c r="E175" s="14">
        <f>IFERROR(INDEX(SecLab,MATCH($B175,SecKey,0)),"")</f>
        <v/>
      </c>
      <c r="F175" s="14">
        <f>IFERROR(INDEX(FuelLab,MATCH($C175,FuelKeyL,0)),"")</f>
        <v/>
      </c>
    </row>
    <row r="176">
      <c r="A176" s="14">
        <f>$B176&amp;"|"&amp;$C176</f>
        <v/>
      </c>
      <c r="B176" s="21" t="inlineStr">
        <is>
          <t>res</t>
        </is>
      </c>
      <c r="C176" s="21" t="inlineStr">
        <is>
          <t>gso</t>
        </is>
      </c>
      <c r="D176" s="14">
        <f>IF($B176="",""," | "&amp;$E176&amp;" | "&amp;$F176)</f>
        <v/>
      </c>
      <c r="E176" s="14">
        <f>IFERROR(INDEX(SecLab,MATCH($B176,SecKey,0)),"")</f>
        <v/>
      </c>
      <c r="F176" s="14">
        <f>IFERROR(INDEX(FuelLab,MATCH($C176,FuelKeyL,0)),"")</f>
        <v/>
      </c>
    </row>
    <row r="177">
      <c r="A177" s="14">
        <f>$B177&amp;"|"&amp;$C177</f>
        <v/>
      </c>
      <c r="B177" s="21" t="inlineStr">
        <is>
          <t>res</t>
        </is>
      </c>
      <c r="C177" s="21" t="inlineStr">
        <is>
          <t>die</t>
        </is>
      </c>
      <c r="D177" s="14">
        <f>IF($B177="",""," | "&amp;$E177&amp;" | "&amp;$F177)</f>
        <v/>
      </c>
      <c r="E177" s="14">
        <f>IFERROR(INDEX(SecLab,MATCH($B177,SecKey,0)),"")</f>
        <v/>
      </c>
      <c r="F177" s="14">
        <f>IFERROR(INDEX(FuelLab,MATCH($C177,FuelKeyL,0)),"")</f>
        <v/>
      </c>
    </row>
    <row r="178">
      <c r="A178" s="14">
        <f>$B178&amp;"|"&amp;$C178</f>
        <v/>
      </c>
      <c r="B178" s="21" t="inlineStr">
        <is>
          <t>res</t>
        </is>
      </c>
      <c r="C178" s="21" t="inlineStr">
        <is>
          <t>lpg</t>
        </is>
      </c>
      <c r="D178" s="14">
        <f>IF($B178="",""," | "&amp;$E178&amp;" | "&amp;$F178)</f>
        <v/>
      </c>
      <c r="E178" s="14">
        <f>IFERROR(INDEX(SecLab,MATCH($B178,SecKey,0)),"")</f>
        <v/>
      </c>
      <c r="F178" s="14">
        <f>IFERROR(INDEX(FuelLab,MATCH($C178,FuelKeyL,0)),"")</f>
        <v/>
      </c>
    </row>
    <row r="179">
      <c r="A179" s="14">
        <f>$B179&amp;"|"&amp;$C179</f>
        <v/>
      </c>
      <c r="B179" s="21" t="inlineStr">
        <is>
          <t>res</t>
        </is>
      </c>
      <c r="C179" s="21" t="inlineStr">
        <is>
          <t>ker</t>
        </is>
      </c>
      <c r="D179" s="14">
        <f>IF($B179="",""," | "&amp;$E179&amp;" | "&amp;$F179)</f>
        <v/>
      </c>
      <c r="E179" s="14">
        <f>IFERROR(INDEX(SecLab,MATCH($B179,SecKey,0)),"")</f>
        <v/>
      </c>
      <c r="F179" s="14">
        <f>IFERROR(INDEX(FuelLab,MATCH($C179,FuelKeyL,0)),"")</f>
        <v/>
      </c>
    </row>
    <row r="180">
      <c r="A180" s="14">
        <f>$B180&amp;"|"&amp;$C180</f>
        <v/>
      </c>
      <c r="B180" s="21" t="inlineStr">
        <is>
          <t>res</t>
        </is>
      </c>
      <c r="C180" s="21" t="inlineStr">
        <is>
          <t>oop</t>
        </is>
      </c>
      <c r="D180" s="14">
        <f>IF($B180="",""," | "&amp;$E180&amp;" | "&amp;$F180)</f>
        <v/>
      </c>
      <c r="E180" s="14">
        <f>IFERROR(INDEX(SecLab,MATCH($B180,SecKey,0)),"")</f>
        <v/>
      </c>
      <c r="F180" s="14">
        <f>IFERROR(INDEX(FuelLab,MATCH($C180,FuelKeyL,0)),"")</f>
        <v/>
      </c>
    </row>
    <row r="181">
      <c r="A181" s="14">
        <f>$B181&amp;"|"&amp;$C181</f>
        <v/>
      </c>
      <c r="B181" s="21" t="inlineStr">
        <is>
          <t>res</t>
        </is>
      </c>
      <c r="C181" s="21" t="inlineStr">
        <is>
          <t>bio</t>
        </is>
      </c>
      <c r="D181" s="14">
        <f>IF($B181="",""," | "&amp;$E181&amp;" | "&amp;$F181)</f>
        <v/>
      </c>
      <c r="E181" s="14">
        <f>IFERROR(INDEX(SecLab,MATCH($B181,SecKey,0)),"")</f>
        <v/>
      </c>
      <c r="F181" s="14">
        <f>IFERROR(INDEX(FuelLab,MATCH($C181,FuelKeyL,0)),"")</f>
        <v/>
      </c>
    </row>
    <row r="182">
      <c r="A182" s="14">
        <f>$B182&amp;"|"&amp;$C182</f>
        <v/>
      </c>
      <c r="B182" s="21" t="inlineStr">
        <is>
          <t>foo</t>
        </is>
      </c>
      <c r="C182" s="21" t="inlineStr">
        <is>
          <t>coa</t>
        </is>
      </c>
      <c r="D182" s="14">
        <f>IF($B182="",""," | "&amp;$E182&amp;" | "&amp;$F182)</f>
        <v/>
      </c>
      <c r="E182" s="14">
        <f>IFERROR(INDEX(SecLab,MATCH($B182,SecKey,0)),"")</f>
        <v/>
      </c>
      <c r="F182" s="14">
        <f>IFERROR(INDEX(FuelLab,MATCH($C182,FuelKeyL,0)),"")</f>
        <v/>
      </c>
    </row>
    <row r="183">
      <c r="A183" s="14">
        <f>$B183&amp;"|"&amp;$C183</f>
        <v/>
      </c>
      <c r="B183" s="21" t="inlineStr">
        <is>
          <t>foo</t>
        </is>
      </c>
      <c r="C183" s="21" t="inlineStr">
        <is>
          <t>nga</t>
        </is>
      </c>
      <c r="D183" s="14">
        <f>IF($B183="",""," | "&amp;$E183&amp;" | "&amp;$F183)</f>
        <v/>
      </c>
      <c r="E183" s="14">
        <f>IFERROR(INDEX(SecLab,MATCH($B183,SecKey,0)),"")</f>
        <v/>
      </c>
      <c r="F183" s="14">
        <f>IFERROR(INDEX(FuelLab,MATCH($C183,FuelKeyL,0)),"")</f>
        <v/>
      </c>
    </row>
    <row r="184">
      <c r="A184" s="14">
        <f>$B184&amp;"|"&amp;$C184</f>
        <v/>
      </c>
      <c r="B184" s="21" t="inlineStr">
        <is>
          <t>foo</t>
        </is>
      </c>
      <c r="C184" s="21" t="inlineStr">
        <is>
          <t>gso</t>
        </is>
      </c>
      <c r="D184" s="14">
        <f>IF($B184="",""," | "&amp;$E184&amp;" | "&amp;$F184)</f>
        <v/>
      </c>
      <c r="E184" s="14">
        <f>IFERROR(INDEX(SecLab,MATCH($B184,SecKey,0)),"")</f>
        <v/>
      </c>
      <c r="F184" s="14">
        <f>IFERROR(INDEX(FuelLab,MATCH($C184,FuelKeyL,0)),"")</f>
        <v/>
      </c>
    </row>
    <row r="185">
      <c r="A185" s="14">
        <f>$B185&amp;"|"&amp;$C185</f>
        <v/>
      </c>
      <c r="B185" s="21" t="inlineStr">
        <is>
          <t>foo</t>
        </is>
      </c>
      <c r="C185" s="21" t="inlineStr">
        <is>
          <t>die</t>
        </is>
      </c>
      <c r="D185" s="14">
        <f>IF($B185="",""," | "&amp;$E185&amp;" | "&amp;$F185)</f>
        <v/>
      </c>
      <c r="E185" s="14">
        <f>IFERROR(INDEX(SecLab,MATCH($B185,SecKey,0)),"")</f>
        <v/>
      </c>
      <c r="F185" s="14">
        <f>IFERROR(INDEX(FuelLab,MATCH($C185,FuelKeyL,0)),"")</f>
        <v/>
      </c>
    </row>
    <row r="186">
      <c r="A186" s="14">
        <f>$B186&amp;"|"&amp;$C186</f>
        <v/>
      </c>
      <c r="B186" s="21" t="inlineStr">
        <is>
          <t>foo</t>
        </is>
      </c>
      <c r="C186" s="21" t="inlineStr">
        <is>
          <t>lpg</t>
        </is>
      </c>
      <c r="D186" s="14">
        <f>IF($B186="",""," | "&amp;$E186&amp;" | "&amp;$F186)</f>
        <v/>
      </c>
      <c r="E186" s="14">
        <f>IFERROR(INDEX(SecLab,MATCH($B186,SecKey,0)),"")</f>
        <v/>
      </c>
      <c r="F186" s="14">
        <f>IFERROR(INDEX(FuelLab,MATCH($C186,FuelKeyL,0)),"")</f>
        <v/>
      </c>
    </row>
    <row r="187">
      <c r="A187" s="14">
        <f>$B187&amp;"|"&amp;$C187</f>
        <v/>
      </c>
      <c r="B187" s="21" t="inlineStr">
        <is>
          <t>foo</t>
        </is>
      </c>
      <c r="C187" s="21" t="inlineStr">
        <is>
          <t>ker</t>
        </is>
      </c>
      <c r="D187" s="14">
        <f>IF($B187="",""," | "&amp;$E187&amp;" | "&amp;$F187)</f>
        <v/>
      </c>
      <c r="E187" s="14">
        <f>IFERROR(INDEX(SecLab,MATCH($B187,SecKey,0)),"")</f>
        <v/>
      </c>
      <c r="F187" s="14">
        <f>IFERROR(INDEX(FuelLab,MATCH($C187,FuelKeyL,0)),"")</f>
        <v/>
      </c>
    </row>
    <row r="188">
      <c r="A188" s="14">
        <f>$B188&amp;"|"&amp;$C188</f>
        <v/>
      </c>
      <c r="B188" s="21" t="inlineStr">
        <is>
          <t>foo</t>
        </is>
      </c>
      <c r="C188" s="21" t="inlineStr">
        <is>
          <t>oop</t>
        </is>
      </c>
      <c r="D188" s="14">
        <f>IF($B188="",""," | "&amp;$E188&amp;" | "&amp;$F188)</f>
        <v/>
      </c>
      <c r="E188" s="14">
        <f>IFERROR(INDEX(SecLab,MATCH($B188,SecKey,0)),"")</f>
        <v/>
      </c>
      <c r="F188" s="14">
        <f>IFERROR(INDEX(FuelLab,MATCH($C188,FuelKeyL,0)),"")</f>
        <v/>
      </c>
    </row>
    <row r="189">
      <c r="A189" s="14">
        <f>$B189&amp;"|"&amp;$C189</f>
        <v/>
      </c>
      <c r="B189" s="21" t="inlineStr">
        <is>
          <t>foo</t>
        </is>
      </c>
      <c r="C189" s="21" t="inlineStr">
        <is>
          <t>bio</t>
        </is>
      </c>
      <c r="D189" s="14">
        <f>IF($B189="",""," | "&amp;$E189&amp;" | "&amp;$F189)</f>
        <v/>
      </c>
      <c r="E189" s="14">
        <f>IFERROR(INDEX(SecLab,MATCH($B189,SecKey,0)),"")</f>
        <v/>
      </c>
      <c r="F189" s="14">
        <f>IFERROR(INDEX(FuelLab,MATCH($C189,FuelKeyL,0)),"")</f>
        <v/>
      </c>
    </row>
    <row r="190">
      <c r="A190" s="14">
        <f>$B190&amp;"|"&amp;$C190</f>
        <v/>
      </c>
      <c r="B190" s="21" t="inlineStr">
        <is>
          <t>srv</t>
        </is>
      </c>
      <c r="C190" s="21" t="inlineStr">
        <is>
          <t>coa</t>
        </is>
      </c>
      <c r="D190" s="14">
        <f>IF($B190="",""," | "&amp;$E190&amp;" | "&amp;$F190)</f>
        <v/>
      </c>
      <c r="E190" s="14">
        <f>IFERROR(INDEX(SecLab,MATCH($B190,SecKey,0)),"")</f>
        <v/>
      </c>
      <c r="F190" s="14">
        <f>IFERROR(INDEX(FuelLab,MATCH($C190,FuelKeyL,0)),"")</f>
        <v/>
      </c>
    </row>
    <row r="191">
      <c r="A191" s="14">
        <f>$B191&amp;"|"&amp;$C191</f>
        <v/>
      </c>
      <c r="B191" s="21" t="inlineStr">
        <is>
          <t>srv</t>
        </is>
      </c>
      <c r="C191" s="21" t="inlineStr">
        <is>
          <t>nga</t>
        </is>
      </c>
      <c r="D191" s="14">
        <f>IF($B191="",""," | "&amp;$E191&amp;" | "&amp;$F191)</f>
        <v/>
      </c>
      <c r="E191" s="14">
        <f>IFERROR(INDEX(SecLab,MATCH($B191,SecKey,0)),"")</f>
        <v/>
      </c>
      <c r="F191" s="14">
        <f>IFERROR(INDEX(FuelLab,MATCH($C191,FuelKeyL,0)),"")</f>
        <v/>
      </c>
    </row>
    <row r="192">
      <c r="A192" s="14">
        <f>$B192&amp;"|"&amp;$C192</f>
        <v/>
      </c>
      <c r="B192" s="21" t="inlineStr">
        <is>
          <t>srv</t>
        </is>
      </c>
      <c r="C192" s="21" t="inlineStr">
        <is>
          <t>gso</t>
        </is>
      </c>
      <c r="D192" s="14">
        <f>IF($B192="",""," | "&amp;$E192&amp;" | "&amp;$F192)</f>
        <v/>
      </c>
      <c r="E192" s="14">
        <f>IFERROR(INDEX(SecLab,MATCH($B192,SecKey,0)),"")</f>
        <v/>
      </c>
      <c r="F192" s="14">
        <f>IFERROR(INDEX(FuelLab,MATCH($C192,FuelKeyL,0)),"")</f>
        <v/>
      </c>
    </row>
    <row r="193">
      <c r="A193" s="14">
        <f>$B193&amp;"|"&amp;$C193</f>
        <v/>
      </c>
      <c r="B193" s="21" t="inlineStr">
        <is>
          <t>srv</t>
        </is>
      </c>
      <c r="C193" s="21" t="inlineStr">
        <is>
          <t>die</t>
        </is>
      </c>
      <c r="D193" s="14">
        <f>IF($B193="",""," | "&amp;$E193&amp;" | "&amp;$F193)</f>
        <v/>
      </c>
      <c r="E193" s="14">
        <f>IFERROR(INDEX(SecLab,MATCH($B193,SecKey,0)),"")</f>
        <v/>
      </c>
      <c r="F193" s="14">
        <f>IFERROR(INDEX(FuelLab,MATCH($C193,FuelKeyL,0)),"")</f>
        <v/>
      </c>
    </row>
    <row r="194">
      <c r="A194" s="14">
        <f>$B194&amp;"|"&amp;$C194</f>
        <v/>
      </c>
      <c r="B194" s="21" t="inlineStr">
        <is>
          <t>srv</t>
        </is>
      </c>
      <c r="C194" s="21" t="inlineStr">
        <is>
          <t>lpg</t>
        </is>
      </c>
      <c r="D194" s="14">
        <f>IF($B194="",""," | "&amp;$E194&amp;" | "&amp;$F194)</f>
        <v/>
      </c>
      <c r="E194" s="14">
        <f>IFERROR(INDEX(SecLab,MATCH($B194,SecKey,0)),"")</f>
        <v/>
      </c>
      <c r="F194" s="14">
        <f>IFERROR(INDEX(FuelLab,MATCH($C194,FuelKeyL,0)),"")</f>
        <v/>
      </c>
    </row>
    <row r="195">
      <c r="A195" s="14">
        <f>$B195&amp;"|"&amp;$C195</f>
        <v/>
      </c>
      <c r="B195" s="21" t="inlineStr">
        <is>
          <t>srv</t>
        </is>
      </c>
      <c r="C195" s="21" t="inlineStr">
        <is>
          <t>ker</t>
        </is>
      </c>
      <c r="D195" s="14">
        <f>IF($B195="",""," | "&amp;$E195&amp;" | "&amp;$F195)</f>
        <v/>
      </c>
      <c r="E195" s="14">
        <f>IFERROR(INDEX(SecLab,MATCH($B195,SecKey,0)),"")</f>
        <v/>
      </c>
      <c r="F195" s="14">
        <f>IFERROR(INDEX(FuelLab,MATCH($C195,FuelKeyL,0)),"")</f>
        <v/>
      </c>
    </row>
    <row r="196">
      <c r="A196" s="14">
        <f>$B196&amp;"|"&amp;$C196</f>
        <v/>
      </c>
      <c r="B196" s="21" t="inlineStr">
        <is>
          <t>srv</t>
        </is>
      </c>
      <c r="C196" s="21" t="inlineStr">
        <is>
          <t>oop</t>
        </is>
      </c>
      <c r="D196" s="14">
        <f>IF($B196="",""," | "&amp;$E196&amp;" | "&amp;$F196)</f>
        <v/>
      </c>
      <c r="E196" s="14">
        <f>IFERROR(INDEX(SecLab,MATCH($B196,SecKey,0)),"")</f>
        <v/>
      </c>
      <c r="F196" s="14">
        <f>IFERROR(INDEX(FuelLab,MATCH($C196,FuelKeyL,0)),"")</f>
        <v/>
      </c>
    </row>
    <row r="197">
      <c r="A197" s="14">
        <f>$B197&amp;"|"&amp;$C197</f>
        <v/>
      </c>
      <c r="B197" s="21" t="inlineStr">
        <is>
          <t>srv</t>
        </is>
      </c>
      <c r="C197" s="21" t="inlineStr">
        <is>
          <t>bio</t>
        </is>
      </c>
      <c r="D197" s="14">
        <f>IF($B197="",""," | "&amp;$E197&amp;" | "&amp;$F197)</f>
        <v/>
      </c>
      <c r="E197" s="14">
        <f>IFERROR(INDEX(SecLab,MATCH($B197,SecKey,0)),"")</f>
        <v/>
      </c>
      <c r="F197" s="14">
        <f>IFERROR(INDEX(FuelLab,MATCH($C197,FuelKeyL,0)),"")</f>
        <v/>
      </c>
    </row>
    <row r="198">
      <c r="A198" s="14">
        <f>$B198&amp;"|"&amp;$C198</f>
        <v/>
      </c>
      <c r="B198" s="21" t="inlineStr">
        <is>
          <t>mch</t>
        </is>
      </c>
      <c r="C198" s="21" t="inlineStr">
        <is>
          <t>coa</t>
        </is>
      </c>
      <c r="D198" s="14">
        <f>IF($B198="",""," | "&amp;$E198&amp;" | "&amp;$F198)</f>
        <v/>
      </c>
      <c r="E198" s="14">
        <f>IFERROR(INDEX(SecLab,MATCH($B198,SecKey,0)),"")</f>
        <v/>
      </c>
      <c r="F198" s="14">
        <f>IFERROR(INDEX(FuelLab,MATCH($C198,FuelKeyL,0)),"")</f>
        <v/>
      </c>
    </row>
    <row r="199">
      <c r="A199" s="14">
        <f>$B199&amp;"|"&amp;$C199</f>
        <v/>
      </c>
      <c r="B199" s="21" t="inlineStr">
        <is>
          <t>mch</t>
        </is>
      </c>
      <c r="C199" s="21" t="inlineStr">
        <is>
          <t>nga</t>
        </is>
      </c>
      <c r="D199" s="14">
        <f>IF($B199="",""," | "&amp;$E199&amp;" | "&amp;$F199)</f>
        <v/>
      </c>
      <c r="E199" s="14">
        <f>IFERROR(INDEX(SecLab,MATCH($B199,SecKey,0)),"")</f>
        <v/>
      </c>
      <c r="F199" s="14">
        <f>IFERROR(INDEX(FuelLab,MATCH($C199,FuelKeyL,0)),"")</f>
        <v/>
      </c>
    </row>
    <row r="200">
      <c r="A200" s="14">
        <f>$B200&amp;"|"&amp;$C200</f>
        <v/>
      </c>
      <c r="B200" s="21" t="inlineStr">
        <is>
          <t>mch</t>
        </is>
      </c>
      <c r="C200" s="21" t="inlineStr">
        <is>
          <t>gso</t>
        </is>
      </c>
      <c r="D200" s="14">
        <f>IF($B200="",""," | "&amp;$E200&amp;" | "&amp;$F200)</f>
        <v/>
      </c>
      <c r="E200" s="14">
        <f>IFERROR(INDEX(SecLab,MATCH($B200,SecKey,0)),"")</f>
        <v/>
      </c>
      <c r="F200" s="14">
        <f>IFERROR(INDEX(FuelLab,MATCH($C200,FuelKeyL,0)),"")</f>
        <v/>
      </c>
    </row>
    <row r="201">
      <c r="A201" s="14">
        <f>$B201&amp;"|"&amp;$C201</f>
        <v/>
      </c>
      <c r="B201" s="21" t="inlineStr">
        <is>
          <t>mch</t>
        </is>
      </c>
      <c r="C201" s="21" t="inlineStr">
        <is>
          <t>die</t>
        </is>
      </c>
      <c r="D201" s="14">
        <f>IF($B201="",""," | "&amp;$E201&amp;" | "&amp;$F201)</f>
        <v/>
      </c>
      <c r="E201" s="14">
        <f>IFERROR(INDEX(SecLab,MATCH($B201,SecKey,0)),"")</f>
        <v/>
      </c>
      <c r="F201" s="14">
        <f>IFERROR(INDEX(FuelLab,MATCH($C201,FuelKeyL,0)),"")</f>
        <v/>
      </c>
    </row>
    <row r="202">
      <c r="A202" s="14">
        <f>$B202&amp;"|"&amp;$C202</f>
        <v/>
      </c>
      <c r="B202" s="21" t="inlineStr">
        <is>
          <t>mch</t>
        </is>
      </c>
      <c r="C202" s="21" t="inlineStr">
        <is>
          <t>lpg</t>
        </is>
      </c>
      <c r="D202" s="14">
        <f>IF($B202="",""," | "&amp;$E202&amp;" | "&amp;$F202)</f>
        <v/>
      </c>
      <c r="E202" s="14">
        <f>IFERROR(INDEX(SecLab,MATCH($B202,SecKey,0)),"")</f>
        <v/>
      </c>
      <c r="F202" s="14">
        <f>IFERROR(INDEX(FuelLab,MATCH($C202,FuelKeyL,0)),"")</f>
        <v/>
      </c>
    </row>
    <row r="203">
      <c r="A203" s="14">
        <f>$B203&amp;"|"&amp;$C203</f>
        <v/>
      </c>
      <c r="B203" s="21" t="inlineStr">
        <is>
          <t>mch</t>
        </is>
      </c>
      <c r="C203" s="21" t="inlineStr">
        <is>
          <t>ker</t>
        </is>
      </c>
      <c r="D203" s="14">
        <f>IF($B203="",""," | "&amp;$E203&amp;" | "&amp;$F203)</f>
        <v/>
      </c>
      <c r="E203" s="14">
        <f>IFERROR(INDEX(SecLab,MATCH($B203,SecKey,0)),"")</f>
        <v/>
      </c>
      <c r="F203" s="14">
        <f>IFERROR(INDEX(FuelLab,MATCH($C203,FuelKeyL,0)),"")</f>
        <v/>
      </c>
    </row>
    <row r="204">
      <c r="A204" s="14">
        <f>$B204&amp;"|"&amp;$C204</f>
        <v/>
      </c>
      <c r="B204" s="21" t="inlineStr">
        <is>
          <t>mch</t>
        </is>
      </c>
      <c r="C204" s="21" t="inlineStr">
        <is>
          <t>oop</t>
        </is>
      </c>
      <c r="D204" s="14">
        <f>IF($B204="",""," | "&amp;$E204&amp;" | "&amp;$F204)</f>
        <v/>
      </c>
      <c r="E204" s="14">
        <f>IFERROR(INDEX(SecLab,MATCH($B204,SecKey,0)),"")</f>
        <v/>
      </c>
      <c r="F204" s="14">
        <f>IFERROR(INDEX(FuelLab,MATCH($C204,FuelKeyL,0)),"")</f>
        <v/>
      </c>
    </row>
    <row r="205">
      <c r="A205" s="14">
        <f>$B205&amp;"|"&amp;$C205</f>
        <v/>
      </c>
      <c r="B205" s="21" t="inlineStr">
        <is>
          <t>mch</t>
        </is>
      </c>
      <c r="C205" s="21" t="inlineStr">
        <is>
          <t>bio</t>
        </is>
      </c>
      <c r="D205" s="14">
        <f>IF($B205="",""," | "&amp;$E205&amp;" | "&amp;$F205)</f>
        <v/>
      </c>
      <c r="E205" s="14">
        <f>IFERROR(INDEX(SecLab,MATCH($B205,SecKey,0)),"")</f>
        <v/>
      </c>
      <c r="F205" s="14">
        <f>IFERROR(INDEX(FuelLab,MATCH($C205,FuelKeyL,0)),"")</f>
        <v/>
      </c>
    </row>
    <row r="206">
      <c r="A206" s="14">
        <f>$B206&amp;"|"&amp;$C206</f>
        <v/>
      </c>
      <c r="B206" s="21" t="inlineStr">
        <is>
          <t>irn</t>
        </is>
      </c>
      <c r="C206" s="21" t="inlineStr">
        <is>
          <t>coa</t>
        </is>
      </c>
      <c r="D206" s="14">
        <f>IF($B206="",""," | "&amp;$E206&amp;" | "&amp;$F206)</f>
        <v/>
      </c>
      <c r="E206" s="14">
        <f>IFERROR(INDEX(SecLab,MATCH($B206,SecKey,0)),"")</f>
        <v/>
      </c>
      <c r="F206" s="14">
        <f>IFERROR(INDEX(FuelLab,MATCH($C206,FuelKeyL,0)),"")</f>
        <v/>
      </c>
    </row>
    <row r="207">
      <c r="A207" s="14">
        <f>$B207&amp;"|"&amp;$C207</f>
        <v/>
      </c>
      <c r="B207" s="21" t="inlineStr">
        <is>
          <t>irn</t>
        </is>
      </c>
      <c r="C207" s="21" t="inlineStr">
        <is>
          <t>nga</t>
        </is>
      </c>
      <c r="D207" s="14">
        <f>IF($B207="",""," | "&amp;$E207&amp;" | "&amp;$F207)</f>
        <v/>
      </c>
      <c r="E207" s="14">
        <f>IFERROR(INDEX(SecLab,MATCH($B207,SecKey,0)),"")</f>
        <v/>
      </c>
      <c r="F207" s="14">
        <f>IFERROR(INDEX(FuelLab,MATCH($C207,FuelKeyL,0)),"")</f>
        <v/>
      </c>
    </row>
    <row r="208">
      <c r="A208" s="14">
        <f>$B208&amp;"|"&amp;$C208</f>
        <v/>
      </c>
      <c r="B208" s="21" t="inlineStr">
        <is>
          <t>irn</t>
        </is>
      </c>
      <c r="C208" s="21" t="inlineStr">
        <is>
          <t>gso</t>
        </is>
      </c>
      <c r="D208" s="14">
        <f>IF($B208="",""," | "&amp;$E208&amp;" | "&amp;$F208)</f>
        <v/>
      </c>
      <c r="E208" s="14">
        <f>IFERROR(INDEX(SecLab,MATCH($B208,SecKey,0)),"")</f>
        <v/>
      </c>
      <c r="F208" s="14">
        <f>IFERROR(INDEX(FuelLab,MATCH($C208,FuelKeyL,0)),"")</f>
        <v/>
      </c>
    </row>
    <row r="209">
      <c r="A209" s="14">
        <f>$B209&amp;"|"&amp;$C209</f>
        <v/>
      </c>
      <c r="B209" s="21" t="inlineStr">
        <is>
          <t>irn</t>
        </is>
      </c>
      <c r="C209" s="21" t="inlineStr">
        <is>
          <t>die</t>
        </is>
      </c>
      <c r="D209" s="14">
        <f>IF($B209="",""," | "&amp;$E209&amp;" | "&amp;$F209)</f>
        <v/>
      </c>
      <c r="E209" s="14">
        <f>IFERROR(INDEX(SecLab,MATCH($B209,SecKey,0)),"")</f>
        <v/>
      </c>
      <c r="F209" s="14">
        <f>IFERROR(INDEX(FuelLab,MATCH($C209,FuelKeyL,0)),"")</f>
        <v/>
      </c>
    </row>
    <row r="210">
      <c r="A210" s="14">
        <f>$B210&amp;"|"&amp;$C210</f>
        <v/>
      </c>
      <c r="B210" s="21" t="inlineStr">
        <is>
          <t>irn</t>
        </is>
      </c>
      <c r="C210" s="21" t="inlineStr">
        <is>
          <t>lpg</t>
        </is>
      </c>
      <c r="D210" s="14">
        <f>IF($B210="",""," | "&amp;$E210&amp;" | "&amp;$F210)</f>
        <v/>
      </c>
      <c r="E210" s="14">
        <f>IFERROR(INDEX(SecLab,MATCH($B210,SecKey,0)),"")</f>
        <v/>
      </c>
      <c r="F210" s="14">
        <f>IFERROR(INDEX(FuelLab,MATCH($C210,FuelKeyL,0)),"")</f>
        <v/>
      </c>
    </row>
    <row r="211">
      <c r="A211" s="14">
        <f>$B211&amp;"|"&amp;$C211</f>
        <v/>
      </c>
      <c r="B211" s="21" t="inlineStr">
        <is>
          <t>irn</t>
        </is>
      </c>
      <c r="C211" s="21" t="inlineStr">
        <is>
          <t>ker</t>
        </is>
      </c>
      <c r="D211" s="14">
        <f>IF($B211="",""," | "&amp;$E211&amp;" | "&amp;$F211)</f>
        <v/>
      </c>
      <c r="E211" s="14">
        <f>IFERROR(INDEX(SecLab,MATCH($B211,SecKey,0)),"")</f>
        <v/>
      </c>
      <c r="F211" s="14">
        <f>IFERROR(INDEX(FuelLab,MATCH($C211,FuelKeyL,0)),"")</f>
        <v/>
      </c>
    </row>
    <row r="212">
      <c r="A212" s="14">
        <f>$B212&amp;"|"&amp;$C212</f>
        <v/>
      </c>
      <c r="B212" s="21" t="inlineStr">
        <is>
          <t>irn</t>
        </is>
      </c>
      <c r="C212" s="21" t="inlineStr">
        <is>
          <t>oop</t>
        </is>
      </c>
      <c r="D212" s="14">
        <f>IF($B212="",""," | "&amp;$E212&amp;" | "&amp;$F212)</f>
        <v/>
      </c>
      <c r="E212" s="14">
        <f>IFERROR(INDEX(SecLab,MATCH($B212,SecKey,0)),"")</f>
        <v/>
      </c>
      <c r="F212" s="14">
        <f>IFERROR(INDEX(FuelLab,MATCH($C212,FuelKeyL,0)),"")</f>
        <v/>
      </c>
    </row>
    <row r="213">
      <c r="A213" s="14">
        <f>$B213&amp;"|"&amp;$C213</f>
        <v/>
      </c>
      <c r="B213" s="21" t="inlineStr">
        <is>
          <t>irn</t>
        </is>
      </c>
      <c r="C213" s="21" t="inlineStr">
        <is>
          <t>bio</t>
        </is>
      </c>
      <c r="D213" s="14">
        <f>IF($B213="",""," | "&amp;$E213&amp;" | "&amp;$F213)</f>
        <v/>
      </c>
      <c r="E213" s="14">
        <f>IFERROR(INDEX(SecLab,MATCH($B213,SecKey,0)),"")</f>
        <v/>
      </c>
      <c r="F213" s="14">
        <f>IFERROR(INDEX(FuelLab,MATCH($C213,FuelKeyL,0)),"")</f>
        <v/>
      </c>
    </row>
    <row r="214">
      <c r="A214" s="14">
        <f>$B214&amp;"|"&amp;$C214</f>
        <v/>
      </c>
      <c r="B214" s="21" t="inlineStr">
        <is>
          <t>nfm</t>
        </is>
      </c>
      <c r="C214" s="21" t="inlineStr">
        <is>
          <t>coa</t>
        </is>
      </c>
      <c r="D214" s="14">
        <f>IF($B214="",""," | "&amp;$E214&amp;" | "&amp;$F214)</f>
        <v/>
      </c>
      <c r="E214" s="14">
        <f>IFERROR(INDEX(SecLab,MATCH($B214,SecKey,0)),"")</f>
        <v/>
      </c>
      <c r="F214" s="14">
        <f>IFERROR(INDEX(FuelLab,MATCH($C214,FuelKeyL,0)),"")</f>
        <v/>
      </c>
    </row>
    <row r="215">
      <c r="A215" s="14">
        <f>$B215&amp;"|"&amp;$C215</f>
        <v/>
      </c>
      <c r="B215" s="21" t="inlineStr">
        <is>
          <t>nfm</t>
        </is>
      </c>
      <c r="C215" s="21" t="inlineStr">
        <is>
          <t>nga</t>
        </is>
      </c>
      <c r="D215" s="14">
        <f>IF($B215="",""," | "&amp;$E215&amp;" | "&amp;$F215)</f>
        <v/>
      </c>
      <c r="E215" s="14">
        <f>IFERROR(INDEX(SecLab,MATCH($B215,SecKey,0)),"")</f>
        <v/>
      </c>
      <c r="F215" s="14">
        <f>IFERROR(INDEX(FuelLab,MATCH($C215,FuelKeyL,0)),"")</f>
        <v/>
      </c>
    </row>
    <row r="216">
      <c r="A216" s="14">
        <f>$B216&amp;"|"&amp;$C216</f>
        <v/>
      </c>
      <c r="B216" s="21" t="inlineStr">
        <is>
          <t>nfm</t>
        </is>
      </c>
      <c r="C216" s="21" t="inlineStr">
        <is>
          <t>gso</t>
        </is>
      </c>
      <c r="D216" s="14">
        <f>IF($B216="",""," | "&amp;$E216&amp;" | "&amp;$F216)</f>
        <v/>
      </c>
      <c r="E216" s="14">
        <f>IFERROR(INDEX(SecLab,MATCH($B216,SecKey,0)),"")</f>
        <v/>
      </c>
      <c r="F216" s="14">
        <f>IFERROR(INDEX(FuelLab,MATCH($C216,FuelKeyL,0)),"")</f>
        <v/>
      </c>
    </row>
    <row r="217">
      <c r="A217" s="14">
        <f>$B217&amp;"|"&amp;$C217</f>
        <v/>
      </c>
      <c r="B217" s="21" t="inlineStr">
        <is>
          <t>nfm</t>
        </is>
      </c>
      <c r="C217" s="21" t="inlineStr">
        <is>
          <t>die</t>
        </is>
      </c>
      <c r="D217" s="14">
        <f>IF($B217="",""," | "&amp;$E217&amp;" | "&amp;$F217)</f>
        <v/>
      </c>
      <c r="E217" s="14">
        <f>IFERROR(INDEX(SecLab,MATCH($B217,SecKey,0)),"")</f>
        <v/>
      </c>
      <c r="F217" s="14">
        <f>IFERROR(INDEX(FuelLab,MATCH($C217,FuelKeyL,0)),"")</f>
        <v/>
      </c>
    </row>
    <row r="218">
      <c r="A218" s="14">
        <f>$B218&amp;"|"&amp;$C218</f>
        <v/>
      </c>
      <c r="B218" s="21" t="inlineStr">
        <is>
          <t>nfm</t>
        </is>
      </c>
      <c r="C218" s="21" t="inlineStr">
        <is>
          <t>lpg</t>
        </is>
      </c>
      <c r="D218" s="14">
        <f>IF($B218="",""," | "&amp;$E218&amp;" | "&amp;$F218)</f>
        <v/>
      </c>
      <c r="E218" s="14">
        <f>IFERROR(INDEX(SecLab,MATCH($B218,SecKey,0)),"")</f>
        <v/>
      </c>
      <c r="F218" s="14">
        <f>IFERROR(INDEX(FuelLab,MATCH($C218,FuelKeyL,0)),"")</f>
        <v/>
      </c>
    </row>
    <row r="219">
      <c r="A219" s="14">
        <f>$B219&amp;"|"&amp;$C219</f>
        <v/>
      </c>
      <c r="B219" s="21" t="inlineStr">
        <is>
          <t>nfm</t>
        </is>
      </c>
      <c r="C219" s="21" t="inlineStr">
        <is>
          <t>ker</t>
        </is>
      </c>
      <c r="D219" s="14">
        <f>IF($B219="",""," | "&amp;$E219&amp;" | "&amp;$F219)</f>
        <v/>
      </c>
      <c r="E219" s="14">
        <f>IFERROR(INDEX(SecLab,MATCH($B219,SecKey,0)),"")</f>
        <v/>
      </c>
      <c r="F219" s="14">
        <f>IFERROR(INDEX(FuelLab,MATCH($C219,FuelKeyL,0)),"")</f>
        <v/>
      </c>
    </row>
    <row r="220">
      <c r="A220" s="14">
        <f>$B220&amp;"|"&amp;$C220</f>
        <v/>
      </c>
      <c r="B220" s="21" t="inlineStr">
        <is>
          <t>nfm</t>
        </is>
      </c>
      <c r="C220" s="21" t="inlineStr">
        <is>
          <t>oop</t>
        </is>
      </c>
      <c r="D220" s="14">
        <f>IF($B220="",""," | "&amp;$E220&amp;" | "&amp;$F220)</f>
        <v/>
      </c>
      <c r="E220" s="14">
        <f>IFERROR(INDEX(SecLab,MATCH($B220,SecKey,0)),"")</f>
        <v/>
      </c>
      <c r="F220" s="14">
        <f>IFERROR(INDEX(FuelLab,MATCH($C220,FuelKeyL,0)),"")</f>
        <v/>
      </c>
    </row>
    <row r="221">
      <c r="A221" s="14">
        <f>$B221&amp;"|"&amp;$C221</f>
        <v/>
      </c>
      <c r="B221" s="21" t="inlineStr">
        <is>
          <t>nfm</t>
        </is>
      </c>
      <c r="C221" s="21" t="inlineStr">
        <is>
          <t>bio</t>
        </is>
      </c>
      <c r="D221" s="14">
        <f>IF($B221="",""," | "&amp;$E221&amp;" | "&amp;$F221)</f>
        <v/>
      </c>
      <c r="E221" s="14">
        <f>IFERROR(INDEX(SecLab,MATCH($B221,SecKey,0)),"")</f>
        <v/>
      </c>
      <c r="F221" s="14">
        <f>IFERROR(INDEX(FuelLab,MATCH($C221,FuelKeyL,0)),"")</f>
        <v/>
      </c>
    </row>
    <row r="222">
      <c r="A222" s="14">
        <f>$B222&amp;"|"&amp;$C222</f>
        <v/>
      </c>
      <c r="B222" s="21" t="inlineStr">
        <is>
          <t>mac</t>
        </is>
      </c>
      <c r="C222" s="21" t="inlineStr">
        <is>
          <t>coa</t>
        </is>
      </c>
      <c r="D222" s="14">
        <f>IF($B222="",""," | "&amp;$E222&amp;" | "&amp;$F222)</f>
        <v/>
      </c>
      <c r="E222" s="14">
        <f>IFERROR(INDEX(SecLab,MATCH($B222,SecKey,0)),"")</f>
        <v/>
      </c>
      <c r="F222" s="14">
        <f>IFERROR(INDEX(FuelLab,MATCH($C222,FuelKeyL,0)),"")</f>
        <v/>
      </c>
    </row>
    <row r="223">
      <c r="A223" s="14">
        <f>$B223&amp;"|"&amp;$C223</f>
        <v/>
      </c>
      <c r="B223" s="21" t="inlineStr">
        <is>
          <t>mac</t>
        </is>
      </c>
      <c r="C223" s="21" t="inlineStr">
        <is>
          <t>nga</t>
        </is>
      </c>
      <c r="D223" s="14">
        <f>IF($B223="",""," | "&amp;$E223&amp;" | "&amp;$F223)</f>
        <v/>
      </c>
      <c r="E223" s="14">
        <f>IFERROR(INDEX(SecLab,MATCH($B223,SecKey,0)),"")</f>
        <v/>
      </c>
      <c r="F223" s="14">
        <f>IFERROR(INDEX(FuelLab,MATCH($C223,FuelKeyL,0)),"")</f>
        <v/>
      </c>
    </row>
    <row r="224">
      <c r="A224" s="14">
        <f>$B224&amp;"|"&amp;$C224</f>
        <v/>
      </c>
      <c r="B224" s="21" t="inlineStr">
        <is>
          <t>mac</t>
        </is>
      </c>
      <c r="C224" s="21" t="inlineStr">
        <is>
          <t>gso</t>
        </is>
      </c>
      <c r="D224" s="14">
        <f>IF($B224="",""," | "&amp;$E224&amp;" | "&amp;$F224)</f>
        <v/>
      </c>
      <c r="E224" s="14">
        <f>IFERROR(INDEX(SecLab,MATCH($B224,SecKey,0)),"")</f>
        <v/>
      </c>
      <c r="F224" s="14">
        <f>IFERROR(INDEX(FuelLab,MATCH($C224,FuelKeyL,0)),"")</f>
        <v/>
      </c>
    </row>
    <row r="225">
      <c r="A225" s="14">
        <f>$B225&amp;"|"&amp;$C225</f>
        <v/>
      </c>
      <c r="B225" s="21" t="inlineStr">
        <is>
          <t>mac</t>
        </is>
      </c>
      <c r="C225" s="21" t="inlineStr">
        <is>
          <t>die</t>
        </is>
      </c>
      <c r="D225" s="14">
        <f>IF($B225="",""," | "&amp;$E225&amp;" | "&amp;$F225)</f>
        <v/>
      </c>
      <c r="E225" s="14">
        <f>IFERROR(INDEX(SecLab,MATCH($B225,SecKey,0)),"")</f>
        <v/>
      </c>
      <c r="F225" s="14">
        <f>IFERROR(INDEX(FuelLab,MATCH($C225,FuelKeyL,0)),"")</f>
        <v/>
      </c>
    </row>
    <row r="226">
      <c r="A226" s="14">
        <f>$B226&amp;"|"&amp;$C226</f>
        <v/>
      </c>
      <c r="B226" s="21" t="inlineStr">
        <is>
          <t>mac</t>
        </is>
      </c>
      <c r="C226" s="21" t="inlineStr">
        <is>
          <t>lpg</t>
        </is>
      </c>
      <c r="D226" s="14">
        <f>IF($B226="",""," | "&amp;$E226&amp;" | "&amp;$F226)</f>
        <v/>
      </c>
      <c r="E226" s="14">
        <f>IFERROR(INDEX(SecLab,MATCH($B226,SecKey,0)),"")</f>
        <v/>
      </c>
      <c r="F226" s="14">
        <f>IFERROR(INDEX(FuelLab,MATCH($C226,FuelKeyL,0)),"")</f>
        <v/>
      </c>
    </row>
    <row r="227">
      <c r="A227" s="14">
        <f>$B227&amp;"|"&amp;$C227</f>
        <v/>
      </c>
      <c r="B227" s="21" t="inlineStr">
        <is>
          <t>mac</t>
        </is>
      </c>
      <c r="C227" s="21" t="inlineStr">
        <is>
          <t>ker</t>
        </is>
      </c>
      <c r="D227" s="14">
        <f>IF($B227="",""," | "&amp;$E227&amp;" | "&amp;$F227)</f>
        <v/>
      </c>
      <c r="E227" s="14">
        <f>IFERROR(INDEX(SecLab,MATCH($B227,SecKey,0)),"")</f>
        <v/>
      </c>
      <c r="F227" s="14">
        <f>IFERROR(INDEX(FuelLab,MATCH($C227,FuelKeyL,0)),"")</f>
        <v/>
      </c>
    </row>
    <row r="228">
      <c r="A228" s="14">
        <f>$B228&amp;"|"&amp;$C228</f>
        <v/>
      </c>
      <c r="B228" s="21" t="inlineStr">
        <is>
          <t>mac</t>
        </is>
      </c>
      <c r="C228" s="21" t="inlineStr">
        <is>
          <t>oop</t>
        </is>
      </c>
      <c r="D228" s="14">
        <f>IF($B228="",""," | "&amp;$E228&amp;" | "&amp;$F228)</f>
        <v/>
      </c>
      <c r="E228" s="14">
        <f>IFERROR(INDEX(SecLab,MATCH($B228,SecKey,0)),"")</f>
        <v/>
      </c>
      <c r="F228" s="14">
        <f>IFERROR(INDEX(FuelLab,MATCH($C228,FuelKeyL,0)),"")</f>
        <v/>
      </c>
    </row>
    <row r="229">
      <c r="A229" s="14">
        <f>$B229&amp;"|"&amp;$C229</f>
        <v/>
      </c>
      <c r="B229" s="21" t="inlineStr">
        <is>
          <t>mac</t>
        </is>
      </c>
      <c r="C229" s="21" t="inlineStr">
        <is>
          <t>bio</t>
        </is>
      </c>
      <c r="D229" s="14">
        <f>IF($B229="",""," | "&amp;$E229&amp;" | "&amp;$F229)</f>
        <v/>
      </c>
      <c r="E229" s="14">
        <f>IFERROR(INDEX(SecLab,MATCH($B229,SecKey,0)),"")</f>
        <v/>
      </c>
      <c r="F229" s="14">
        <f>IFERROR(INDEX(FuelLab,MATCH($C229,FuelKeyL,0)),"")</f>
        <v/>
      </c>
    </row>
    <row r="230">
      <c r="A230" s="14">
        <f>$B230&amp;"|"&amp;$C230</f>
        <v/>
      </c>
      <c r="B230" s="21" t="inlineStr">
        <is>
          <t>cem</t>
        </is>
      </c>
      <c r="C230" s="21" t="inlineStr">
        <is>
          <t>coa</t>
        </is>
      </c>
      <c r="D230" s="14">
        <f>IF($B230="",""," | "&amp;$E230&amp;" | "&amp;$F230)</f>
        <v/>
      </c>
      <c r="E230" s="14">
        <f>IFERROR(INDEX(SecLab,MATCH($B230,SecKey,0)),"")</f>
        <v/>
      </c>
      <c r="F230" s="14">
        <f>IFERROR(INDEX(FuelLab,MATCH($C230,FuelKeyL,0)),"")</f>
        <v/>
      </c>
    </row>
    <row r="231">
      <c r="A231" s="14">
        <f>$B231&amp;"|"&amp;$C231</f>
        <v/>
      </c>
      <c r="B231" s="21" t="inlineStr">
        <is>
          <t>cem</t>
        </is>
      </c>
      <c r="C231" s="21" t="inlineStr">
        <is>
          <t>nga</t>
        </is>
      </c>
      <c r="D231" s="14">
        <f>IF($B231="",""," | "&amp;$E231&amp;" | "&amp;$F231)</f>
        <v/>
      </c>
      <c r="E231" s="14">
        <f>IFERROR(INDEX(SecLab,MATCH($B231,SecKey,0)),"")</f>
        <v/>
      </c>
      <c r="F231" s="14">
        <f>IFERROR(INDEX(FuelLab,MATCH($C231,FuelKeyL,0)),"")</f>
        <v/>
      </c>
    </row>
    <row r="232">
      <c r="A232" s="14">
        <f>$B232&amp;"|"&amp;$C232</f>
        <v/>
      </c>
      <c r="B232" s="21" t="inlineStr">
        <is>
          <t>cem</t>
        </is>
      </c>
      <c r="C232" s="21" t="inlineStr">
        <is>
          <t>gso</t>
        </is>
      </c>
      <c r="D232" s="14">
        <f>IF($B232="",""," | "&amp;$E232&amp;" | "&amp;$F232)</f>
        <v/>
      </c>
      <c r="E232" s="14">
        <f>IFERROR(INDEX(SecLab,MATCH($B232,SecKey,0)),"")</f>
        <v/>
      </c>
      <c r="F232" s="14">
        <f>IFERROR(INDEX(FuelLab,MATCH($C232,FuelKeyL,0)),"")</f>
        <v/>
      </c>
    </row>
    <row r="233">
      <c r="A233" s="14">
        <f>$B233&amp;"|"&amp;$C233</f>
        <v/>
      </c>
      <c r="B233" s="21" t="inlineStr">
        <is>
          <t>cem</t>
        </is>
      </c>
      <c r="C233" s="21" t="inlineStr">
        <is>
          <t>die</t>
        </is>
      </c>
      <c r="D233" s="14">
        <f>IF($B233="",""," | "&amp;$E233&amp;" | "&amp;$F233)</f>
        <v/>
      </c>
      <c r="E233" s="14">
        <f>IFERROR(INDEX(SecLab,MATCH($B233,SecKey,0)),"")</f>
        <v/>
      </c>
      <c r="F233" s="14">
        <f>IFERROR(INDEX(FuelLab,MATCH($C233,FuelKeyL,0)),"")</f>
        <v/>
      </c>
    </row>
    <row r="234">
      <c r="A234" s="14">
        <f>$B234&amp;"|"&amp;$C234</f>
        <v/>
      </c>
      <c r="B234" s="21" t="inlineStr">
        <is>
          <t>cem</t>
        </is>
      </c>
      <c r="C234" s="21" t="inlineStr">
        <is>
          <t>lpg</t>
        </is>
      </c>
      <c r="D234" s="14">
        <f>IF($B234="",""," | "&amp;$E234&amp;" | "&amp;$F234)</f>
        <v/>
      </c>
      <c r="E234" s="14">
        <f>IFERROR(INDEX(SecLab,MATCH($B234,SecKey,0)),"")</f>
        <v/>
      </c>
      <c r="F234" s="14">
        <f>IFERROR(INDEX(FuelLab,MATCH($C234,FuelKeyL,0)),"")</f>
        <v/>
      </c>
    </row>
    <row r="235">
      <c r="A235" s="14">
        <f>$B235&amp;"|"&amp;$C235</f>
        <v/>
      </c>
      <c r="B235" s="21" t="inlineStr">
        <is>
          <t>cem</t>
        </is>
      </c>
      <c r="C235" s="21" t="inlineStr">
        <is>
          <t>ker</t>
        </is>
      </c>
      <c r="D235" s="14">
        <f>IF($B235="",""," | "&amp;$E235&amp;" | "&amp;$F235)</f>
        <v/>
      </c>
      <c r="E235" s="14">
        <f>IFERROR(INDEX(SecLab,MATCH($B235,SecKey,0)),"")</f>
        <v/>
      </c>
      <c r="F235" s="14">
        <f>IFERROR(INDEX(FuelLab,MATCH($C235,FuelKeyL,0)),"")</f>
        <v/>
      </c>
    </row>
    <row r="236">
      <c r="A236" s="14">
        <f>$B236&amp;"|"&amp;$C236</f>
        <v/>
      </c>
      <c r="B236" s="21" t="inlineStr">
        <is>
          <t>cem</t>
        </is>
      </c>
      <c r="C236" s="21" t="inlineStr">
        <is>
          <t>oop</t>
        </is>
      </c>
      <c r="D236" s="14">
        <f>IF($B236="",""," | "&amp;$E236&amp;" | "&amp;$F236)</f>
        <v/>
      </c>
      <c r="E236" s="14">
        <f>IFERROR(INDEX(SecLab,MATCH($B236,SecKey,0)),"")</f>
        <v/>
      </c>
      <c r="F236" s="14">
        <f>IFERROR(INDEX(FuelLab,MATCH($C236,FuelKeyL,0)),"")</f>
        <v/>
      </c>
    </row>
    <row r="237">
      <c r="A237" s="14">
        <f>$B237&amp;"|"&amp;$C237</f>
        <v/>
      </c>
      <c r="B237" s="21" t="inlineStr">
        <is>
          <t>cem</t>
        </is>
      </c>
      <c r="C237" s="21" t="inlineStr">
        <is>
          <t>bio</t>
        </is>
      </c>
      <c r="D237" s="14">
        <f>IF($B237="",""," | "&amp;$E237&amp;" | "&amp;$F237)</f>
        <v/>
      </c>
      <c r="E237" s="14">
        <f>IFERROR(INDEX(SecLab,MATCH($B237,SecKey,0)),"")</f>
        <v/>
      </c>
      <c r="F237" s="14">
        <f>IFERROR(INDEX(FuelLab,MATCH($C237,FuelKeyL,0)),"")</f>
        <v/>
      </c>
    </row>
    <row r="238">
      <c r="A238" s="14">
        <f>$B238&amp;"|"&amp;$C238</f>
        <v/>
      </c>
      <c r="B238" s="21" t="inlineStr">
        <is>
          <t>omn</t>
        </is>
      </c>
      <c r="C238" s="21" t="inlineStr">
        <is>
          <t>coa</t>
        </is>
      </c>
      <c r="D238" s="14">
        <f>IF($B238="",""," | "&amp;$E238&amp;" | "&amp;$F238)</f>
        <v/>
      </c>
      <c r="E238" s="14">
        <f>IFERROR(INDEX(SecLab,MATCH($B238,SecKey,0)),"")</f>
        <v/>
      </c>
      <c r="F238" s="14">
        <f>IFERROR(INDEX(FuelLab,MATCH($C238,FuelKeyL,0)),"")</f>
        <v/>
      </c>
    </row>
    <row r="239">
      <c r="A239" s="14">
        <f>$B239&amp;"|"&amp;$C239</f>
        <v/>
      </c>
      <c r="B239" s="21" t="inlineStr">
        <is>
          <t>omn</t>
        </is>
      </c>
      <c r="C239" s="21" t="inlineStr">
        <is>
          <t>nga</t>
        </is>
      </c>
      <c r="D239" s="14">
        <f>IF($B239="",""," | "&amp;$E239&amp;" | "&amp;$F239)</f>
        <v/>
      </c>
      <c r="E239" s="14">
        <f>IFERROR(INDEX(SecLab,MATCH($B239,SecKey,0)),"")</f>
        <v/>
      </c>
      <c r="F239" s="14">
        <f>IFERROR(INDEX(FuelLab,MATCH($C239,FuelKeyL,0)),"")</f>
        <v/>
      </c>
    </row>
    <row r="240">
      <c r="A240" s="14">
        <f>$B240&amp;"|"&amp;$C240</f>
        <v/>
      </c>
      <c r="B240" s="21" t="inlineStr">
        <is>
          <t>omn</t>
        </is>
      </c>
      <c r="C240" s="21" t="inlineStr">
        <is>
          <t>gso</t>
        </is>
      </c>
      <c r="D240" s="14">
        <f>IF($B240="",""," | "&amp;$E240&amp;" | "&amp;$F240)</f>
        <v/>
      </c>
      <c r="E240" s="14">
        <f>IFERROR(INDEX(SecLab,MATCH($B240,SecKey,0)),"")</f>
        <v/>
      </c>
      <c r="F240" s="14">
        <f>IFERROR(INDEX(FuelLab,MATCH($C240,FuelKeyL,0)),"")</f>
        <v/>
      </c>
    </row>
    <row r="241">
      <c r="A241" s="14">
        <f>$B241&amp;"|"&amp;$C241</f>
        <v/>
      </c>
      <c r="B241" s="21" t="inlineStr">
        <is>
          <t>omn</t>
        </is>
      </c>
      <c r="C241" s="21" t="inlineStr">
        <is>
          <t>die</t>
        </is>
      </c>
      <c r="D241" s="14">
        <f>IF($B241="",""," | "&amp;$E241&amp;" | "&amp;$F241)</f>
        <v/>
      </c>
      <c r="E241" s="14">
        <f>IFERROR(INDEX(SecLab,MATCH($B241,SecKey,0)),"")</f>
        <v/>
      </c>
      <c r="F241" s="14">
        <f>IFERROR(INDEX(FuelLab,MATCH($C241,FuelKeyL,0)),"")</f>
        <v/>
      </c>
    </row>
    <row r="242">
      <c r="A242" s="14">
        <f>$B242&amp;"|"&amp;$C242</f>
        <v/>
      </c>
      <c r="B242" s="21" t="inlineStr">
        <is>
          <t>omn</t>
        </is>
      </c>
      <c r="C242" s="21" t="inlineStr">
        <is>
          <t>lpg</t>
        </is>
      </c>
      <c r="D242" s="14">
        <f>IF($B242="",""," | "&amp;$E242&amp;" | "&amp;$F242)</f>
        <v/>
      </c>
      <c r="E242" s="14">
        <f>IFERROR(INDEX(SecLab,MATCH($B242,SecKey,0)),"")</f>
        <v/>
      </c>
      <c r="F242" s="14">
        <f>IFERROR(INDEX(FuelLab,MATCH($C242,FuelKeyL,0)),"")</f>
        <v/>
      </c>
    </row>
    <row r="243">
      <c r="A243" s="14">
        <f>$B243&amp;"|"&amp;$C243</f>
        <v/>
      </c>
      <c r="B243" s="21" t="inlineStr">
        <is>
          <t>omn</t>
        </is>
      </c>
      <c r="C243" s="21" t="inlineStr">
        <is>
          <t>ker</t>
        </is>
      </c>
      <c r="D243" s="14">
        <f>IF($B243="",""," | "&amp;$E243&amp;" | "&amp;$F243)</f>
        <v/>
      </c>
      <c r="E243" s="14">
        <f>IFERROR(INDEX(SecLab,MATCH($B243,SecKey,0)),"")</f>
        <v/>
      </c>
      <c r="F243" s="14">
        <f>IFERROR(INDEX(FuelLab,MATCH($C243,FuelKeyL,0)),"")</f>
        <v/>
      </c>
    </row>
    <row r="244">
      <c r="A244" s="14">
        <f>$B244&amp;"|"&amp;$C244</f>
        <v/>
      </c>
      <c r="B244" s="21" t="inlineStr">
        <is>
          <t>omn</t>
        </is>
      </c>
      <c r="C244" s="21" t="inlineStr">
        <is>
          <t>oop</t>
        </is>
      </c>
      <c r="D244" s="14">
        <f>IF($B244="",""," | "&amp;$E244&amp;" | "&amp;$F244)</f>
        <v/>
      </c>
      <c r="E244" s="14">
        <f>IFERROR(INDEX(SecLab,MATCH($B244,SecKey,0)),"")</f>
        <v/>
      </c>
      <c r="F244" s="14">
        <f>IFERROR(INDEX(FuelLab,MATCH($C244,FuelKeyL,0)),"")</f>
        <v/>
      </c>
    </row>
    <row r="245">
      <c r="A245" s="14">
        <f>$B245&amp;"|"&amp;$C245</f>
        <v/>
      </c>
      <c r="B245" s="21" t="inlineStr">
        <is>
          <t>omn</t>
        </is>
      </c>
      <c r="C245" s="21" t="inlineStr">
        <is>
          <t>bio</t>
        </is>
      </c>
      <c r="D245" s="14">
        <f>IF($B245="",""," | "&amp;$E245&amp;" | "&amp;$F245)</f>
        <v/>
      </c>
      <c r="E245" s="14">
        <f>IFERROR(INDEX(SecLab,MATCH($B245,SecKey,0)),"")</f>
        <v/>
      </c>
      <c r="F245" s="14">
        <f>IFERROR(INDEX(FuelLab,MATCH($C245,FuelKeyL,0)),"")</f>
        <v/>
      </c>
    </row>
    <row r="246">
      <c r="A246" s="14">
        <f>$B246&amp;"|"&amp;$C246</f>
        <v/>
      </c>
      <c r="B246" s="21" t="inlineStr">
        <is>
          <t>cst</t>
        </is>
      </c>
      <c r="C246" s="21" t="inlineStr">
        <is>
          <t>coa</t>
        </is>
      </c>
      <c r="D246" s="14">
        <f>IF($B246="",""," | "&amp;$E246&amp;" | "&amp;$F246)</f>
        <v/>
      </c>
      <c r="E246" s="14">
        <f>IFERROR(INDEX(SecLab,MATCH($B246,SecKey,0)),"")</f>
        <v/>
      </c>
      <c r="F246" s="14">
        <f>IFERROR(INDEX(FuelLab,MATCH($C246,FuelKeyL,0)),"")</f>
        <v/>
      </c>
    </row>
    <row r="247">
      <c r="A247" s="14">
        <f>$B247&amp;"|"&amp;$C247</f>
        <v/>
      </c>
      <c r="B247" s="21" t="inlineStr">
        <is>
          <t>cst</t>
        </is>
      </c>
      <c r="C247" s="21" t="inlineStr">
        <is>
          <t>nga</t>
        </is>
      </c>
      <c r="D247" s="14">
        <f>IF($B247="",""," | "&amp;$E247&amp;" | "&amp;$F247)</f>
        <v/>
      </c>
      <c r="E247" s="14">
        <f>IFERROR(INDEX(SecLab,MATCH($B247,SecKey,0)),"")</f>
        <v/>
      </c>
      <c r="F247" s="14">
        <f>IFERROR(INDEX(FuelLab,MATCH($C247,FuelKeyL,0)),"")</f>
        <v/>
      </c>
    </row>
    <row r="248">
      <c r="A248" s="14">
        <f>$B248&amp;"|"&amp;$C248</f>
        <v/>
      </c>
      <c r="B248" s="21" t="inlineStr">
        <is>
          <t>cst</t>
        </is>
      </c>
      <c r="C248" s="21" t="inlineStr">
        <is>
          <t>gso</t>
        </is>
      </c>
      <c r="D248" s="14">
        <f>IF($B248="",""," | "&amp;$E248&amp;" | "&amp;$F248)</f>
        <v/>
      </c>
      <c r="E248" s="14">
        <f>IFERROR(INDEX(SecLab,MATCH($B248,SecKey,0)),"")</f>
        <v/>
      </c>
      <c r="F248" s="14">
        <f>IFERROR(INDEX(FuelLab,MATCH($C248,FuelKeyL,0)),"")</f>
        <v/>
      </c>
    </row>
    <row r="249">
      <c r="A249" s="14">
        <f>$B249&amp;"|"&amp;$C249</f>
        <v/>
      </c>
      <c r="B249" s="21" t="inlineStr">
        <is>
          <t>cst</t>
        </is>
      </c>
      <c r="C249" s="21" t="inlineStr">
        <is>
          <t>die</t>
        </is>
      </c>
      <c r="D249" s="14">
        <f>IF($B249="",""," | "&amp;$E249&amp;" | "&amp;$F249)</f>
        <v/>
      </c>
      <c r="E249" s="14">
        <f>IFERROR(INDEX(SecLab,MATCH($B249,SecKey,0)),"")</f>
        <v/>
      </c>
      <c r="F249" s="14">
        <f>IFERROR(INDEX(FuelLab,MATCH($C249,FuelKeyL,0)),"")</f>
        <v/>
      </c>
    </row>
    <row r="250">
      <c r="A250" s="14">
        <f>$B250&amp;"|"&amp;$C250</f>
        <v/>
      </c>
      <c r="B250" s="21" t="inlineStr">
        <is>
          <t>cst</t>
        </is>
      </c>
      <c r="C250" s="21" t="inlineStr">
        <is>
          <t>lpg</t>
        </is>
      </c>
      <c r="D250" s="14">
        <f>IF($B250="",""," | "&amp;$E250&amp;" | "&amp;$F250)</f>
        <v/>
      </c>
      <c r="E250" s="14">
        <f>IFERROR(INDEX(SecLab,MATCH($B250,SecKey,0)),"")</f>
        <v/>
      </c>
      <c r="F250" s="14">
        <f>IFERROR(INDEX(FuelLab,MATCH($C250,FuelKeyL,0)),"")</f>
        <v/>
      </c>
    </row>
    <row r="251">
      <c r="A251" s="14">
        <f>$B251&amp;"|"&amp;$C251</f>
        <v/>
      </c>
      <c r="B251" s="21" t="inlineStr">
        <is>
          <t>cst</t>
        </is>
      </c>
      <c r="C251" s="21" t="inlineStr">
        <is>
          <t>ker</t>
        </is>
      </c>
      <c r="D251" s="14">
        <f>IF($B251="",""," | "&amp;$E251&amp;" | "&amp;$F251)</f>
        <v/>
      </c>
      <c r="E251" s="14">
        <f>IFERROR(INDEX(SecLab,MATCH($B251,SecKey,0)),"")</f>
        <v/>
      </c>
      <c r="F251" s="14">
        <f>IFERROR(INDEX(FuelLab,MATCH($C251,FuelKeyL,0)),"")</f>
        <v/>
      </c>
    </row>
    <row r="252">
      <c r="A252" s="14">
        <f>$B252&amp;"|"&amp;$C252</f>
        <v/>
      </c>
      <c r="B252" s="21" t="inlineStr">
        <is>
          <t>cst</t>
        </is>
      </c>
      <c r="C252" s="21" t="inlineStr">
        <is>
          <t>oop</t>
        </is>
      </c>
      <c r="D252" s="14">
        <f>IF($B252="",""," | "&amp;$E252&amp;" | "&amp;$F252)</f>
        <v/>
      </c>
      <c r="E252" s="14">
        <f>IFERROR(INDEX(SecLab,MATCH($B252,SecKey,0)),"")</f>
        <v/>
      </c>
      <c r="F252" s="14">
        <f>IFERROR(INDEX(FuelLab,MATCH($C252,FuelKeyL,0)),"")</f>
        <v/>
      </c>
    </row>
    <row r="253">
      <c r="A253" s="14">
        <f>$B253&amp;"|"&amp;$C253</f>
        <v/>
      </c>
      <c r="B253" s="21" t="inlineStr">
        <is>
          <t>cst</t>
        </is>
      </c>
      <c r="C253" s="21" t="inlineStr">
        <is>
          <t>bio</t>
        </is>
      </c>
      <c r="D253" s="14">
        <f>IF($B253="",""," | "&amp;$E253&amp;" | "&amp;$F253)</f>
        <v/>
      </c>
      <c r="E253" s="14">
        <f>IFERROR(INDEX(SecLab,MATCH($B253,SecKey,0)),"")</f>
        <v/>
      </c>
      <c r="F253" s="14">
        <f>IFERROR(INDEX(FuelLab,MATCH($C253,FuelKeyL,0)),"")</f>
        <v/>
      </c>
    </row>
    <row r="254">
      <c r="A254" s="14">
        <f>$B254&amp;"|"&amp;$C254</f>
        <v/>
      </c>
      <c r="B254" s="21" t="inlineStr">
        <is>
          <t>ftr</t>
        </is>
      </c>
      <c r="C254" s="21" t="inlineStr">
        <is>
          <t>ecy</t>
        </is>
      </c>
      <c r="D254" s="14">
        <f>IF($B254="",""," | "&amp;$E254&amp;" | "&amp;$F254)</f>
        <v/>
      </c>
      <c r="E254" s="14">
        <f>IFERROR(INDEX(SecLab,MATCH($B254,SecKey,0)),"")</f>
        <v/>
      </c>
      <c r="F254" s="14">
        <f>IFERROR(INDEX(FuelLab,MATCH($C254,FuelKeyL,0)),"")</f>
        <v/>
      </c>
    </row>
    <row r="255">
      <c r="A255" s="14">
        <f>$B255&amp;"|"&amp;$C255</f>
        <v/>
      </c>
      <c r="B255" s="21" t="inlineStr">
        <is>
          <t>ftr</t>
        </is>
      </c>
      <c r="C255" s="21" t="inlineStr">
        <is>
          <t>coa</t>
        </is>
      </c>
      <c r="D255" s="14">
        <f>IF($B255="",""," | "&amp;$E255&amp;" | "&amp;$F255)</f>
        <v/>
      </c>
      <c r="E255" s="14">
        <f>IFERROR(INDEX(SecLab,MATCH($B255,SecKey,0)),"")</f>
        <v/>
      </c>
      <c r="F255" s="14">
        <f>IFERROR(INDEX(FuelLab,MATCH($C255,FuelKeyL,0)),"")</f>
        <v/>
      </c>
    </row>
    <row r="256">
      <c r="A256" s="14">
        <f>$B256&amp;"|"&amp;$C256</f>
        <v/>
      </c>
      <c r="B256" s="21" t="inlineStr">
        <is>
          <t>ftr</t>
        </is>
      </c>
      <c r="C256" s="21" t="inlineStr">
        <is>
          <t>nga</t>
        </is>
      </c>
      <c r="D256" s="14">
        <f>IF($B256="",""," | "&amp;$E256&amp;" | "&amp;$F256)</f>
        <v/>
      </c>
      <c r="E256" s="14">
        <f>IFERROR(INDEX(SecLab,MATCH($B256,SecKey,0)),"")</f>
        <v/>
      </c>
      <c r="F256" s="14">
        <f>IFERROR(INDEX(FuelLab,MATCH($C256,FuelKeyL,0)),"")</f>
        <v/>
      </c>
    </row>
    <row r="257">
      <c r="A257" s="14">
        <f>$B257&amp;"|"&amp;$C257</f>
        <v/>
      </c>
      <c r="B257" s="21" t="inlineStr">
        <is>
          <t>ftr</t>
        </is>
      </c>
      <c r="C257" s="21" t="inlineStr">
        <is>
          <t>gso</t>
        </is>
      </c>
      <c r="D257" s="14">
        <f>IF($B257="",""," | "&amp;$E257&amp;" | "&amp;$F257)</f>
        <v/>
      </c>
      <c r="E257" s="14">
        <f>IFERROR(INDEX(SecLab,MATCH($B257,SecKey,0)),"")</f>
        <v/>
      </c>
      <c r="F257" s="14">
        <f>IFERROR(INDEX(FuelLab,MATCH($C257,FuelKeyL,0)),"")</f>
        <v/>
      </c>
    </row>
    <row r="258">
      <c r="A258" s="14">
        <f>$B258&amp;"|"&amp;$C258</f>
        <v/>
      </c>
      <c r="B258" s="21" t="inlineStr">
        <is>
          <t>ftr</t>
        </is>
      </c>
      <c r="C258" s="21" t="inlineStr">
        <is>
          <t>die</t>
        </is>
      </c>
      <c r="D258" s="14">
        <f>IF($B258="",""," | "&amp;$E258&amp;" | "&amp;$F258)</f>
        <v/>
      </c>
      <c r="E258" s="14">
        <f>IFERROR(INDEX(SecLab,MATCH($B258,SecKey,0)),"")</f>
        <v/>
      </c>
      <c r="F258" s="14">
        <f>IFERROR(INDEX(FuelLab,MATCH($C258,FuelKeyL,0)),"")</f>
        <v/>
      </c>
    </row>
    <row r="259">
      <c r="A259" s="14">
        <f>$B259&amp;"|"&amp;$C259</f>
        <v/>
      </c>
      <c r="B259" s="21" t="inlineStr">
        <is>
          <t>ftr</t>
        </is>
      </c>
      <c r="C259" s="21" t="inlineStr">
        <is>
          <t>lpg</t>
        </is>
      </c>
      <c r="D259" s="14">
        <f>IF($B259="",""," | "&amp;$E259&amp;" | "&amp;$F259)</f>
        <v/>
      </c>
      <c r="E259" s="14">
        <f>IFERROR(INDEX(SecLab,MATCH($B259,SecKey,0)),"")</f>
        <v/>
      </c>
      <c r="F259" s="14">
        <f>IFERROR(INDEX(FuelLab,MATCH($C259,FuelKeyL,0)),"")</f>
        <v/>
      </c>
    </row>
    <row r="260">
      <c r="A260" s="14">
        <f>$B260&amp;"|"&amp;$C260</f>
        <v/>
      </c>
      <c r="B260" s="21" t="inlineStr">
        <is>
          <t>ftr</t>
        </is>
      </c>
      <c r="C260" s="21" t="inlineStr">
        <is>
          <t>ker</t>
        </is>
      </c>
      <c r="D260" s="14">
        <f>IF($B260="",""," | "&amp;$E260&amp;" | "&amp;$F260)</f>
        <v/>
      </c>
      <c r="E260" s="14">
        <f>IFERROR(INDEX(SecLab,MATCH($B260,SecKey,0)),"")</f>
        <v/>
      </c>
      <c r="F260" s="14">
        <f>IFERROR(INDEX(FuelLab,MATCH($C260,FuelKeyL,0)),"")</f>
        <v/>
      </c>
    </row>
    <row r="261">
      <c r="A261" s="14">
        <f>$B261&amp;"|"&amp;$C261</f>
        <v/>
      </c>
      <c r="B261" s="21" t="inlineStr">
        <is>
          <t>ftr</t>
        </is>
      </c>
      <c r="C261" s="21" t="inlineStr">
        <is>
          <t>oop</t>
        </is>
      </c>
      <c r="D261" s="14">
        <f>IF($B261="",""," | "&amp;$E261&amp;" | "&amp;$F261)</f>
        <v/>
      </c>
      <c r="E261" s="14">
        <f>IFERROR(INDEX(SecLab,MATCH($B261,SecKey,0)),"")</f>
        <v/>
      </c>
      <c r="F261" s="14">
        <f>IFERROR(INDEX(FuelLab,MATCH($C261,FuelKeyL,0)),"")</f>
        <v/>
      </c>
    </row>
    <row r="262">
      <c r="A262" s="14">
        <f>$B262&amp;"|"&amp;$C262</f>
        <v/>
      </c>
      <c r="B262" s="21" t="inlineStr">
        <is>
          <t>ftr</t>
        </is>
      </c>
      <c r="C262" s="21" t="inlineStr">
        <is>
          <t>bio</t>
        </is>
      </c>
      <c r="D262" s="14">
        <f>IF($B262="",""," | "&amp;$E262&amp;" | "&amp;$F262)</f>
        <v/>
      </c>
      <c r="E262" s="14">
        <f>IFERROR(INDEX(SecLab,MATCH($B262,SecKey,0)),"")</f>
        <v/>
      </c>
      <c r="F262" s="14">
        <f>IFERROR(INDEX(FuelLab,MATCH($C262,FuelKeyL,0)),"")</f>
        <v/>
      </c>
    </row>
    <row r="263">
      <c r="A263" s="14">
        <f>$B263&amp;"|"&amp;$C263</f>
        <v/>
      </c>
      <c r="B263" s="21" t="inlineStr">
        <is>
          <t>oen</t>
        </is>
      </c>
      <c r="C263" s="21" t="inlineStr">
        <is>
          <t>coa</t>
        </is>
      </c>
      <c r="D263" s="14">
        <f>IF($B263="",""," | "&amp;$E263&amp;" | "&amp;$F263)</f>
        <v/>
      </c>
      <c r="E263" s="14">
        <f>IFERROR(INDEX(SecLab,MATCH($B263,SecKey,0)),"")</f>
        <v/>
      </c>
      <c r="F263" s="14">
        <f>IFERROR(INDEX(FuelLab,MATCH($C263,FuelKeyL,0)),"")</f>
        <v/>
      </c>
    </row>
    <row r="264">
      <c r="A264" s="14">
        <f>$B264&amp;"|"&amp;$C264</f>
        <v/>
      </c>
      <c r="B264" s="21" t="inlineStr">
        <is>
          <t>oen</t>
        </is>
      </c>
      <c r="C264" s="21" t="inlineStr">
        <is>
          <t>nga</t>
        </is>
      </c>
      <c r="D264" s="14">
        <f>IF($B264="",""," | "&amp;$E264&amp;" | "&amp;$F264)</f>
        <v/>
      </c>
      <c r="E264" s="14">
        <f>IFERROR(INDEX(SecLab,MATCH($B264,SecKey,0)),"")</f>
        <v/>
      </c>
      <c r="F264" s="14">
        <f>IFERROR(INDEX(FuelLab,MATCH($C264,FuelKeyL,0)),"")</f>
        <v/>
      </c>
    </row>
    <row r="265">
      <c r="A265" s="14">
        <f>$B265&amp;"|"&amp;$C265</f>
        <v/>
      </c>
      <c r="B265" s="21" t="inlineStr">
        <is>
          <t>oen</t>
        </is>
      </c>
      <c r="C265" s="21" t="inlineStr">
        <is>
          <t>gso</t>
        </is>
      </c>
      <c r="D265" s="14">
        <f>IF($B265="",""," | "&amp;$E265&amp;" | "&amp;$F265)</f>
        <v/>
      </c>
      <c r="E265" s="14">
        <f>IFERROR(INDEX(SecLab,MATCH($B265,SecKey,0)),"")</f>
        <v/>
      </c>
      <c r="F265" s="14">
        <f>IFERROR(INDEX(FuelLab,MATCH($C265,FuelKeyL,0)),"")</f>
        <v/>
      </c>
    </row>
    <row r="266">
      <c r="A266" s="14">
        <f>$B266&amp;"|"&amp;$C266</f>
        <v/>
      </c>
      <c r="B266" s="21" t="inlineStr">
        <is>
          <t>oen</t>
        </is>
      </c>
      <c r="C266" s="21" t="inlineStr">
        <is>
          <t>die</t>
        </is>
      </c>
      <c r="D266" s="14">
        <f>IF($B266="",""," | "&amp;$E266&amp;" | "&amp;$F266)</f>
        <v/>
      </c>
      <c r="E266" s="14">
        <f>IFERROR(INDEX(SecLab,MATCH($B266,SecKey,0)),"")</f>
        <v/>
      </c>
      <c r="F266" s="14">
        <f>IFERROR(INDEX(FuelLab,MATCH($C266,FuelKeyL,0)),"")</f>
        <v/>
      </c>
    </row>
    <row r="267">
      <c r="A267" s="14">
        <f>$B267&amp;"|"&amp;$C267</f>
        <v/>
      </c>
      <c r="B267" s="21" t="inlineStr">
        <is>
          <t>oen</t>
        </is>
      </c>
      <c r="C267" s="21" t="inlineStr">
        <is>
          <t>lpg</t>
        </is>
      </c>
      <c r="D267" s="14">
        <f>IF($B267="",""," | "&amp;$E267&amp;" | "&amp;$F267)</f>
        <v/>
      </c>
      <c r="E267" s="14">
        <f>IFERROR(INDEX(SecLab,MATCH($B267,SecKey,0)),"")</f>
        <v/>
      </c>
      <c r="F267" s="14">
        <f>IFERROR(INDEX(FuelLab,MATCH($C267,FuelKeyL,0)),"")</f>
        <v/>
      </c>
    </row>
    <row r="268">
      <c r="A268" s="14">
        <f>$B268&amp;"|"&amp;$C268</f>
        <v/>
      </c>
      <c r="B268" s="21" t="inlineStr">
        <is>
          <t>oen</t>
        </is>
      </c>
      <c r="C268" s="21" t="inlineStr">
        <is>
          <t>ker</t>
        </is>
      </c>
      <c r="D268" s="14">
        <f>IF($B268="",""," | "&amp;$E268&amp;" | "&amp;$F268)</f>
        <v/>
      </c>
      <c r="E268" s="14">
        <f>IFERROR(INDEX(SecLab,MATCH($B268,SecKey,0)),"")</f>
        <v/>
      </c>
      <c r="F268" s="14">
        <f>IFERROR(INDEX(FuelLab,MATCH($C268,FuelKeyL,0)),"")</f>
        <v/>
      </c>
    </row>
    <row r="269">
      <c r="A269" s="14">
        <f>$B269&amp;"|"&amp;$C269</f>
        <v/>
      </c>
      <c r="B269" s="21" t="inlineStr">
        <is>
          <t>oen</t>
        </is>
      </c>
      <c r="C269" s="21" t="inlineStr">
        <is>
          <t>oop</t>
        </is>
      </c>
      <c r="D269" s="14">
        <f>IF($B269="",""," | "&amp;$E269&amp;" | "&amp;$F269)</f>
        <v/>
      </c>
      <c r="E269" s="14">
        <f>IFERROR(INDEX(SecLab,MATCH($B269,SecKey,0)),"")</f>
        <v/>
      </c>
      <c r="F269" s="14">
        <f>IFERROR(INDEX(FuelLab,MATCH($C269,FuelKeyL,0)),"")</f>
        <v/>
      </c>
    </row>
    <row r="270">
      <c r="A270" s="14">
        <f>$B270&amp;"|"&amp;$C270</f>
        <v/>
      </c>
      <c r="B270" s="21" t="inlineStr">
        <is>
          <t>oen</t>
        </is>
      </c>
      <c r="C270" s="21" t="inlineStr">
        <is>
          <t>bio</t>
        </is>
      </c>
      <c r="D270" s="14">
        <f>IF($B270="",""," | "&amp;$E270&amp;" | "&amp;$F270)</f>
        <v/>
      </c>
      <c r="E270" s="14">
        <f>IFERROR(INDEX(SecLab,MATCH($B270,SecKey,0)),"")</f>
        <v/>
      </c>
      <c r="F270" s="14">
        <f>IFERROR(INDEX(FuelLab,MATCH($C270,FuelKeyL,0)),"")</f>
        <v/>
      </c>
    </row>
    <row r="271">
      <c r="A271" s="14">
        <f>$B271&amp;"|"&amp;$C271</f>
        <v/>
      </c>
      <c r="B271" s="21" t="inlineStr">
        <is>
          <t>all</t>
        </is>
      </c>
      <c r="C271" s="21" t="inlineStr">
        <is>
          <t>all</t>
        </is>
      </c>
      <c r="D271" s="14">
        <f>IF($B271="",""," | "&amp;$E271&amp;" | "&amp;$F271)</f>
        <v/>
      </c>
      <c r="E271" s="14">
        <f>IFERROR(INDEX(SecLab,MATCH($B271,SecKey,0)),"")</f>
        <v/>
      </c>
      <c r="F271" s="14">
        <f>IFERROR(INDEX(FuelLab,MATCH($C271,FuelKeyL,0)),"")</f>
        <v/>
      </c>
    </row>
    <row r="272">
      <c r="A272" s="14">
        <f>$B272&amp;"|"&amp;$C272</f>
        <v/>
      </c>
      <c r="B272" s="21" t="inlineStr">
        <is>
          <t>all</t>
        </is>
      </c>
      <c r="C272" s="21" t="inlineStr">
        <is>
          <t>ecy</t>
        </is>
      </c>
      <c r="D272" s="14">
        <f>IF($B272="",""," | "&amp;$E272&amp;" | "&amp;$F272)</f>
        <v/>
      </c>
      <c r="E272" s="14">
        <f>IFERROR(INDEX(SecLab,MATCH($B272,SecKey,0)),"")</f>
        <v/>
      </c>
      <c r="F272" s="14">
        <f>IFERROR(INDEX(FuelLab,MATCH($C272,FuelKeyL,0)),"")</f>
        <v/>
      </c>
    </row>
    <row r="273">
      <c r="A273" s="14">
        <f>$B273&amp;"|"&amp;$C273</f>
        <v/>
      </c>
      <c r="B273" s="21" t="inlineStr">
        <is>
          <t>bld</t>
        </is>
      </c>
      <c r="C273" s="21" t="inlineStr">
        <is>
          <t>ecy</t>
        </is>
      </c>
      <c r="D273" s="14">
        <f>IF($B273="",""," | "&amp;$E273&amp;" | "&amp;$F273)</f>
        <v/>
      </c>
      <c r="E273" s="14">
        <f>IFERROR(INDEX(SecLab,MATCH($B273,SecKey,0)),"")</f>
        <v/>
      </c>
      <c r="F273" s="14">
        <f>IFERROR(INDEX(FuelLab,MATCH($C273,FuelKeyL,0)),"")</f>
        <v/>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A1"/>
  <sheetViews>
    <sheetView tabSelected="0" workbookViewId="0">
      <selection activeCell="A1" sqref="A1"/>
    </sheetView>
  </sheetViews>
  <sheetFormatPr baseColWidth="8" defaultRowHeight="15"/>
  <sheetData>
    <row r="1">
      <c r="A1" s="1" t="inlineStr">
        <is>
          <t>Data sheets follow</t>
        </is>
      </c>
    </row>
  </sheetData>
  <pageMargins left="0.75" right="0.75" top="1" bottom="1" header="0.5" footer="0.5"/>
</worksheet>
</file>

<file path=xl/worksheets/sheet18.xml><?xml version="1.0" encoding="utf-8"?>
<worksheet xmlns="http://schemas.openxmlformats.org/spreadsheetml/2006/main">
  <sheetPr codeName="Sheet18">
    <outlinePr summaryBelow="1" summaryRight="1"/>
    <pageSetUpPr/>
  </sheetPr>
  <dimension ref="A1:E22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138-141 (country columns)</t>
        </is>
      </c>
    </row>
    <row r="2">
      <c r="A2" s="2" t="inlineStr">
        <is>
          <t>Countries: code, region and income group</t>
        </is>
      </c>
      <c r="B2" s="3" t="n"/>
      <c r="C2" s="3" t="n"/>
      <c r="D2" s="3" t="n"/>
      <c r="E2" s="3" t="n"/>
    </row>
    <row r="3">
      <c r="A3" s="72" t="inlineStr">
        <is>
          <t>code</t>
        </is>
      </c>
      <c r="B3" s="72" t="inlineStr">
        <is>
          <t>name</t>
        </is>
      </c>
      <c r="C3" s="72" t="inlineStr">
        <is>
          <t>region</t>
        </is>
      </c>
      <c r="D3" s="72" t="inlineStr">
        <is>
          <t>income_group</t>
        </is>
      </c>
      <c r="E3" s="72" t="inlineStr">
        <is>
          <t>source</t>
        </is>
      </c>
    </row>
    <row r="4">
      <c r="A4" s="14" t="inlineStr">
        <is>
          <t>ABW</t>
        </is>
      </c>
      <c r="B4" s="14" t="inlineStr">
        <is>
          <t>Aruba</t>
        </is>
      </c>
      <c r="C4" s="14" t="inlineStr">
        <is>
          <t>LCN</t>
        </is>
      </c>
      <c r="D4" s="14" t="inlineStr">
        <is>
          <t>HIC</t>
        </is>
      </c>
      <c r="E4" s="14" t="inlineStr">
        <is>
          <t>Elasticities!13:138-141</t>
        </is>
      </c>
    </row>
    <row r="5">
      <c r="A5" s="14" t="inlineStr">
        <is>
          <t>AFG</t>
        </is>
      </c>
      <c r="B5" s="14" t="inlineStr">
        <is>
          <t>Afghanistan</t>
        </is>
      </c>
      <c r="C5" s="14" t="inlineStr">
        <is>
          <t>SAS</t>
        </is>
      </c>
      <c r="D5" s="14" t="inlineStr">
        <is>
          <t>LIC</t>
        </is>
      </c>
      <c r="E5" s="14" t="inlineStr">
        <is>
          <t>Elasticities!14:138-141</t>
        </is>
      </c>
    </row>
    <row r="6">
      <c r="A6" s="14" t="inlineStr">
        <is>
          <t>AGO</t>
        </is>
      </c>
      <c r="B6" s="14" t="inlineStr">
        <is>
          <t>Angola</t>
        </is>
      </c>
      <c r="C6" s="14" t="inlineStr">
        <is>
          <t>SSF</t>
        </is>
      </c>
      <c r="D6" s="14" t="inlineStr">
        <is>
          <t>LMIC</t>
        </is>
      </c>
      <c r="E6" s="14" t="inlineStr">
        <is>
          <t>Elasticities!15:138-141</t>
        </is>
      </c>
    </row>
    <row r="7">
      <c r="A7" s="14" t="inlineStr">
        <is>
          <t>ALB</t>
        </is>
      </c>
      <c r="B7" s="14" t="inlineStr">
        <is>
          <t>Albania</t>
        </is>
      </c>
      <c r="C7" s="14" t="inlineStr">
        <is>
          <t>ECS</t>
        </is>
      </c>
      <c r="D7" s="14" t="inlineStr">
        <is>
          <t>UMIC</t>
        </is>
      </c>
      <c r="E7" s="14" t="inlineStr">
        <is>
          <t>Elasticities!16:138-141</t>
        </is>
      </c>
    </row>
    <row r="8">
      <c r="A8" s="14" t="inlineStr">
        <is>
          <t>AND</t>
        </is>
      </c>
      <c r="B8" s="14" t="inlineStr">
        <is>
          <t>Andorra</t>
        </is>
      </c>
      <c r="C8" s="14" t="inlineStr">
        <is>
          <t>ECS</t>
        </is>
      </c>
      <c r="D8" s="14" t="inlineStr">
        <is>
          <t>HIC</t>
        </is>
      </c>
      <c r="E8" s="14" t="inlineStr">
        <is>
          <t>Elasticities!17:138-141</t>
        </is>
      </c>
    </row>
    <row r="9">
      <c r="A9" s="14" t="inlineStr">
        <is>
          <t>ARE</t>
        </is>
      </c>
      <c r="B9" s="14" t="inlineStr">
        <is>
          <t>United Arab Emirates</t>
        </is>
      </c>
      <c r="C9" s="14" t="inlineStr">
        <is>
          <t>MEA</t>
        </is>
      </c>
      <c r="D9" s="14" t="inlineStr">
        <is>
          <t>HIC</t>
        </is>
      </c>
      <c r="E9" s="14" t="inlineStr">
        <is>
          <t>Elasticities!18:138-141</t>
        </is>
      </c>
    </row>
    <row r="10">
      <c r="A10" s="14" t="inlineStr">
        <is>
          <t>ARG</t>
        </is>
      </c>
      <c r="B10" s="14" t="inlineStr">
        <is>
          <t>Argentina</t>
        </is>
      </c>
      <c r="C10" s="14" t="inlineStr">
        <is>
          <t>LCN</t>
        </is>
      </c>
      <c r="D10" s="14" t="inlineStr">
        <is>
          <t>HIC</t>
        </is>
      </c>
      <c r="E10" s="14" t="inlineStr">
        <is>
          <t>Elasticities!19:138-141</t>
        </is>
      </c>
    </row>
    <row r="11">
      <c r="A11" s="14" t="inlineStr">
        <is>
          <t>ARM</t>
        </is>
      </c>
      <c r="B11" s="14" t="inlineStr">
        <is>
          <t>Armenia</t>
        </is>
      </c>
      <c r="C11" s="14" t="inlineStr">
        <is>
          <t>ECS</t>
        </is>
      </c>
      <c r="D11" s="14" t="inlineStr">
        <is>
          <t>UMIC</t>
        </is>
      </c>
      <c r="E11" s="14" t="inlineStr">
        <is>
          <t>Elasticities!20:138-141</t>
        </is>
      </c>
    </row>
    <row r="12">
      <c r="A12" s="14" t="inlineStr">
        <is>
          <t>ASM</t>
        </is>
      </c>
      <c r="B12" s="14" t="inlineStr">
        <is>
          <t>American Samoa</t>
        </is>
      </c>
      <c r="C12" s="14" t="inlineStr">
        <is>
          <t>EAS</t>
        </is>
      </c>
      <c r="D12" s="14" t="inlineStr">
        <is>
          <t>UMIC</t>
        </is>
      </c>
      <c r="E12" s="14" t="inlineStr">
        <is>
          <t>Elasticities!21:138-141</t>
        </is>
      </c>
    </row>
    <row r="13">
      <c r="A13" s="14" t="inlineStr">
        <is>
          <t>ATG</t>
        </is>
      </c>
      <c r="B13" s="14" t="inlineStr">
        <is>
          <t>Antigua and Barbuda</t>
        </is>
      </c>
      <c r="C13" s="14" t="inlineStr">
        <is>
          <t>LCN</t>
        </is>
      </c>
      <c r="D13" s="14" t="inlineStr">
        <is>
          <t>HIC</t>
        </is>
      </c>
      <c r="E13" s="14" t="inlineStr">
        <is>
          <t>Elasticities!22:138-141</t>
        </is>
      </c>
    </row>
    <row r="14">
      <c r="A14" s="14" t="inlineStr">
        <is>
          <t>AUS</t>
        </is>
      </c>
      <c r="B14" s="14" t="inlineStr">
        <is>
          <t>Australia</t>
        </is>
      </c>
      <c r="C14" s="14" t="inlineStr">
        <is>
          <t>EAS</t>
        </is>
      </c>
      <c r="D14" s="14" t="inlineStr">
        <is>
          <t>HIC</t>
        </is>
      </c>
      <c r="E14" s="14" t="inlineStr">
        <is>
          <t>Elasticities!23:138-141</t>
        </is>
      </c>
    </row>
    <row r="15">
      <c r="A15" s="14" t="inlineStr">
        <is>
          <t>AUT</t>
        </is>
      </c>
      <c r="B15" s="14" t="inlineStr">
        <is>
          <t>Austria</t>
        </is>
      </c>
      <c r="C15" s="14" t="inlineStr">
        <is>
          <t>ECS</t>
        </is>
      </c>
      <c r="D15" s="14" t="inlineStr">
        <is>
          <t>HIC</t>
        </is>
      </c>
      <c r="E15" s="14" t="inlineStr">
        <is>
          <t>Elasticities!24:138-141</t>
        </is>
      </c>
    </row>
    <row r="16">
      <c r="A16" s="14" t="inlineStr">
        <is>
          <t>AZE</t>
        </is>
      </c>
      <c r="B16" s="14" t="inlineStr">
        <is>
          <t>Azerbaijan</t>
        </is>
      </c>
      <c r="C16" s="14" t="inlineStr">
        <is>
          <t>ECS</t>
        </is>
      </c>
      <c r="D16" s="14" t="inlineStr">
        <is>
          <t>UMIC</t>
        </is>
      </c>
      <c r="E16" s="14" t="inlineStr">
        <is>
          <t>Elasticities!25:138-141</t>
        </is>
      </c>
    </row>
    <row r="17">
      <c r="A17" s="14" t="inlineStr">
        <is>
          <t>BDI</t>
        </is>
      </c>
      <c r="B17" s="14" t="inlineStr">
        <is>
          <t>Burundi</t>
        </is>
      </c>
      <c r="C17" s="14" t="inlineStr">
        <is>
          <t>SSF</t>
        </is>
      </c>
      <c r="D17" s="14" t="inlineStr">
        <is>
          <t>LIC</t>
        </is>
      </c>
      <c r="E17" s="14" t="inlineStr">
        <is>
          <t>Elasticities!26:138-141</t>
        </is>
      </c>
    </row>
    <row r="18">
      <c r="A18" s="14" t="inlineStr">
        <is>
          <t>BEL</t>
        </is>
      </c>
      <c r="B18" s="14" t="inlineStr">
        <is>
          <t>Belgium</t>
        </is>
      </c>
      <c r="C18" s="14" t="inlineStr">
        <is>
          <t>ECS</t>
        </is>
      </c>
      <c r="D18" s="14" t="inlineStr">
        <is>
          <t>HIC</t>
        </is>
      </c>
      <c r="E18" s="14" t="inlineStr">
        <is>
          <t>Elasticities!27:138-141</t>
        </is>
      </c>
    </row>
    <row r="19">
      <c r="A19" s="14" t="inlineStr">
        <is>
          <t>BEN</t>
        </is>
      </c>
      <c r="B19" s="14" t="inlineStr">
        <is>
          <t>Benin</t>
        </is>
      </c>
      <c r="C19" s="14" t="inlineStr">
        <is>
          <t>SSF</t>
        </is>
      </c>
      <c r="D19" s="14" t="inlineStr">
        <is>
          <t>LIC</t>
        </is>
      </c>
      <c r="E19" s="14" t="inlineStr">
        <is>
          <t>Elasticities!28:138-141</t>
        </is>
      </c>
    </row>
    <row r="20">
      <c r="A20" s="14" t="inlineStr">
        <is>
          <t>BFA</t>
        </is>
      </c>
      <c r="B20" s="14" t="inlineStr">
        <is>
          <t>Burkina Faso</t>
        </is>
      </c>
      <c r="C20" s="14" t="inlineStr">
        <is>
          <t>SSF</t>
        </is>
      </c>
      <c r="D20" s="14" t="inlineStr">
        <is>
          <t>LIC</t>
        </is>
      </c>
      <c r="E20" s="14" t="inlineStr">
        <is>
          <t>Elasticities!29:138-141</t>
        </is>
      </c>
    </row>
    <row r="21">
      <c r="A21" s="14" t="inlineStr">
        <is>
          <t>BGD</t>
        </is>
      </c>
      <c r="B21" s="14" t="inlineStr">
        <is>
          <t>Bangladesh</t>
        </is>
      </c>
      <c r="C21" s="14" t="inlineStr">
        <is>
          <t>SAS</t>
        </is>
      </c>
      <c r="D21" s="14" t="inlineStr">
        <is>
          <t>LMIC</t>
        </is>
      </c>
      <c r="E21" s="14" t="inlineStr">
        <is>
          <t>Elasticities!30:138-141</t>
        </is>
      </c>
    </row>
    <row r="22">
      <c r="A22" s="14" t="inlineStr">
        <is>
          <t>BGR</t>
        </is>
      </c>
      <c r="B22" s="14" t="inlineStr">
        <is>
          <t>Bulgaria</t>
        </is>
      </c>
      <c r="C22" s="14" t="inlineStr">
        <is>
          <t>ECS</t>
        </is>
      </c>
      <c r="D22" s="14" t="inlineStr">
        <is>
          <t>UMIC</t>
        </is>
      </c>
      <c r="E22" s="14" t="inlineStr">
        <is>
          <t>Elasticities!31:138-141</t>
        </is>
      </c>
    </row>
    <row r="23">
      <c r="A23" s="14" t="inlineStr">
        <is>
          <t>BHR</t>
        </is>
      </c>
      <c r="B23" s="14" t="inlineStr">
        <is>
          <t>Bahrain</t>
        </is>
      </c>
      <c r="C23" s="14" t="inlineStr">
        <is>
          <t>MEA</t>
        </is>
      </c>
      <c r="D23" s="14" t="inlineStr">
        <is>
          <t>HIC</t>
        </is>
      </c>
      <c r="E23" s="14" t="inlineStr">
        <is>
          <t>Elasticities!32:138-141</t>
        </is>
      </c>
    </row>
    <row r="24">
      <c r="A24" s="14" t="inlineStr">
        <is>
          <t>BHS</t>
        </is>
      </c>
      <c r="B24" s="14" t="inlineStr">
        <is>
          <t>Bahamas, The</t>
        </is>
      </c>
      <c r="C24" s="14" t="inlineStr">
        <is>
          <t>LCN</t>
        </is>
      </c>
      <c r="D24" s="14" t="inlineStr">
        <is>
          <t>HIC</t>
        </is>
      </c>
      <c r="E24" s="14" t="inlineStr">
        <is>
          <t>Elasticities!33:138-141</t>
        </is>
      </c>
    </row>
    <row r="25">
      <c r="A25" s="14" t="inlineStr">
        <is>
          <t>BIH</t>
        </is>
      </c>
      <c r="B25" s="14" t="inlineStr">
        <is>
          <t>Bosnia and Herzegovina</t>
        </is>
      </c>
      <c r="C25" s="14" t="inlineStr">
        <is>
          <t>ECS</t>
        </is>
      </c>
      <c r="D25" s="14" t="inlineStr">
        <is>
          <t>UMIC</t>
        </is>
      </c>
      <c r="E25" s="14" t="inlineStr">
        <is>
          <t>Elasticities!34:138-141</t>
        </is>
      </c>
    </row>
    <row r="26">
      <c r="A26" s="14" t="inlineStr">
        <is>
          <t>BLR</t>
        </is>
      </c>
      <c r="B26" s="14" t="inlineStr">
        <is>
          <t>Belarus</t>
        </is>
      </c>
      <c r="C26" s="14" t="inlineStr">
        <is>
          <t>ECS</t>
        </is>
      </c>
      <c r="D26" s="14" t="inlineStr">
        <is>
          <t>UMIC</t>
        </is>
      </c>
      <c r="E26" s="14" t="inlineStr">
        <is>
          <t>Elasticities!35:138-141</t>
        </is>
      </c>
    </row>
    <row r="27">
      <c r="A27" s="14" t="inlineStr">
        <is>
          <t>BLZ</t>
        </is>
      </c>
      <c r="B27" s="14" t="inlineStr">
        <is>
          <t>Belize</t>
        </is>
      </c>
      <c r="C27" s="14" t="inlineStr">
        <is>
          <t>LCN</t>
        </is>
      </c>
      <c r="D27" s="14" t="inlineStr">
        <is>
          <t>UMIC</t>
        </is>
      </c>
      <c r="E27" s="14" t="inlineStr">
        <is>
          <t>Elasticities!36:138-141</t>
        </is>
      </c>
    </row>
    <row r="28">
      <c r="A28" s="14" t="inlineStr">
        <is>
          <t>BMU</t>
        </is>
      </c>
      <c r="B28" s="14" t="inlineStr">
        <is>
          <t>Bermuda</t>
        </is>
      </c>
      <c r="C28" s="14" t="inlineStr">
        <is>
          <t>NAC</t>
        </is>
      </c>
      <c r="D28" s="14" t="inlineStr">
        <is>
          <t>HIC</t>
        </is>
      </c>
      <c r="E28" s="14" t="inlineStr">
        <is>
          <t>Elasticities!37:138-141</t>
        </is>
      </c>
    </row>
    <row r="29">
      <c r="A29" s="14" t="inlineStr">
        <is>
          <t>BOL</t>
        </is>
      </c>
      <c r="B29" s="14" t="inlineStr">
        <is>
          <t>Bolivia</t>
        </is>
      </c>
      <c r="C29" s="14" t="inlineStr">
        <is>
          <t>LCN</t>
        </is>
      </c>
      <c r="D29" s="14" t="inlineStr">
        <is>
          <t>LMIC</t>
        </is>
      </c>
      <c r="E29" s="14" t="inlineStr">
        <is>
          <t>Elasticities!38:138-141</t>
        </is>
      </c>
    </row>
    <row r="30">
      <c r="A30" s="14" t="inlineStr">
        <is>
          <t>BRA</t>
        </is>
      </c>
      <c r="B30" s="14" t="inlineStr">
        <is>
          <t>Brazil</t>
        </is>
      </c>
      <c r="C30" s="14" t="inlineStr">
        <is>
          <t>LCN</t>
        </is>
      </c>
      <c r="D30" s="14" t="inlineStr">
        <is>
          <t>UMIC</t>
        </is>
      </c>
      <c r="E30" s="14" t="inlineStr">
        <is>
          <t>Elasticities!39:138-141</t>
        </is>
      </c>
    </row>
    <row r="31">
      <c r="A31" s="14" t="inlineStr">
        <is>
          <t>BRB</t>
        </is>
      </c>
      <c r="B31" s="14" t="inlineStr">
        <is>
          <t>Barbados</t>
        </is>
      </c>
      <c r="C31" s="14" t="inlineStr">
        <is>
          <t>LCN</t>
        </is>
      </c>
      <c r="D31" s="14" t="inlineStr">
        <is>
          <t>HIC</t>
        </is>
      </c>
      <c r="E31" s="14" t="inlineStr">
        <is>
          <t>Elasticities!40:138-141</t>
        </is>
      </c>
    </row>
    <row r="32">
      <c r="A32" s="14" t="inlineStr">
        <is>
          <t>BRN</t>
        </is>
      </c>
      <c r="B32" s="14" t="inlineStr">
        <is>
          <t>Brunei Darussalam</t>
        </is>
      </c>
      <c r="C32" s="14" t="inlineStr">
        <is>
          <t>EAS</t>
        </is>
      </c>
      <c r="D32" s="14" t="inlineStr">
        <is>
          <t>HIC</t>
        </is>
      </c>
      <c r="E32" s="14" t="inlineStr">
        <is>
          <t>Elasticities!41:138-141</t>
        </is>
      </c>
    </row>
    <row r="33">
      <c r="A33" s="14" t="inlineStr">
        <is>
          <t>BTN</t>
        </is>
      </c>
      <c r="B33" s="14" t="inlineStr">
        <is>
          <t>Bhutan</t>
        </is>
      </c>
      <c r="C33" s="14" t="inlineStr">
        <is>
          <t>SAS</t>
        </is>
      </c>
      <c r="D33" s="14" t="inlineStr">
        <is>
          <t>LMIC</t>
        </is>
      </c>
      <c r="E33" s="14" t="inlineStr">
        <is>
          <t>Elasticities!42:138-141</t>
        </is>
      </c>
    </row>
    <row r="34">
      <c r="A34" s="14" t="inlineStr">
        <is>
          <t>BWA</t>
        </is>
      </c>
      <c r="B34" s="14" t="inlineStr">
        <is>
          <t>Botswana</t>
        </is>
      </c>
      <c r="C34" s="14" t="inlineStr">
        <is>
          <t>SSF</t>
        </is>
      </c>
      <c r="D34" s="14" t="inlineStr">
        <is>
          <t>UMIC</t>
        </is>
      </c>
      <c r="E34" s="14" t="inlineStr">
        <is>
          <t>Elasticities!43:138-141</t>
        </is>
      </c>
    </row>
    <row r="35">
      <c r="A35" s="14" t="inlineStr">
        <is>
          <t>CAF</t>
        </is>
      </c>
      <c r="B35" s="14" t="inlineStr">
        <is>
          <t>Central African Republic</t>
        </is>
      </c>
      <c r="C35" s="14" t="inlineStr">
        <is>
          <t>SSF</t>
        </is>
      </c>
      <c r="D35" s="14" t="inlineStr">
        <is>
          <t>LIC</t>
        </is>
      </c>
      <c r="E35" s="14" t="inlineStr">
        <is>
          <t>Elasticities!44:138-141</t>
        </is>
      </c>
    </row>
    <row r="36">
      <c r="A36" s="14" t="inlineStr">
        <is>
          <t>CAN</t>
        </is>
      </c>
      <c r="B36" s="14" t="inlineStr">
        <is>
          <t>Canada</t>
        </is>
      </c>
      <c r="C36" s="14" t="inlineStr">
        <is>
          <t>NAC</t>
        </is>
      </c>
      <c r="D36" s="14" t="inlineStr">
        <is>
          <t>HIC</t>
        </is>
      </c>
      <c r="E36" s="14" t="inlineStr">
        <is>
          <t>Elasticities!45:138-141</t>
        </is>
      </c>
    </row>
    <row r="37">
      <c r="A37" s="14" t="inlineStr">
        <is>
          <t>CHE</t>
        </is>
      </c>
      <c r="B37" s="14" t="inlineStr">
        <is>
          <t>Switzerland</t>
        </is>
      </c>
      <c r="C37" s="14" t="inlineStr">
        <is>
          <t>ECS</t>
        </is>
      </c>
      <c r="D37" s="14" t="inlineStr">
        <is>
          <t>HIC</t>
        </is>
      </c>
      <c r="E37" s="14" t="inlineStr">
        <is>
          <t>Elasticities!46:138-141</t>
        </is>
      </c>
    </row>
    <row r="38">
      <c r="A38" s="14" t="inlineStr">
        <is>
          <t>CHI</t>
        </is>
      </c>
      <c r="B38" s="14" t="inlineStr">
        <is>
          <t>Channel Islands</t>
        </is>
      </c>
      <c r="C38" s="14" t="inlineStr">
        <is>
          <t>ECS</t>
        </is>
      </c>
      <c r="D38" s="14" t="inlineStr">
        <is>
          <t>HIC</t>
        </is>
      </c>
      <c r="E38" s="14" t="inlineStr">
        <is>
          <t>Elasticities!47:138-141</t>
        </is>
      </c>
    </row>
    <row r="39">
      <c r="A39" s="14" t="inlineStr">
        <is>
          <t>CHL</t>
        </is>
      </c>
      <c r="B39" s="14" t="inlineStr">
        <is>
          <t>Chile</t>
        </is>
      </c>
      <c r="C39" s="14" t="inlineStr">
        <is>
          <t>LCN</t>
        </is>
      </c>
      <c r="D39" s="14" t="inlineStr">
        <is>
          <t>HIC</t>
        </is>
      </c>
      <c r="E39" s="14" t="inlineStr">
        <is>
          <t>Elasticities!48:138-141</t>
        </is>
      </c>
    </row>
    <row r="40">
      <c r="A40" s="14" t="inlineStr">
        <is>
          <t>CHN</t>
        </is>
      </c>
      <c r="B40" s="14" t="inlineStr">
        <is>
          <t>China</t>
        </is>
      </c>
      <c r="C40" s="14" t="inlineStr">
        <is>
          <t>EAS</t>
        </is>
      </c>
      <c r="D40" s="14" t="inlineStr">
        <is>
          <t>UMIC</t>
        </is>
      </c>
      <c r="E40" s="14" t="inlineStr">
        <is>
          <t>Elasticities!49:138-141</t>
        </is>
      </c>
    </row>
    <row r="41">
      <c r="A41" s="14" t="inlineStr">
        <is>
          <t>CIV</t>
        </is>
      </c>
      <c r="B41" s="14" t="inlineStr">
        <is>
          <t>Côte d'Ivoire</t>
        </is>
      </c>
      <c r="C41" s="14" t="inlineStr">
        <is>
          <t>SSF</t>
        </is>
      </c>
      <c r="D41" s="14" t="inlineStr">
        <is>
          <t>LMIC</t>
        </is>
      </c>
      <c r="E41" s="14" t="inlineStr">
        <is>
          <t>Elasticities!50:138-141</t>
        </is>
      </c>
    </row>
    <row r="42">
      <c r="A42" s="14" t="inlineStr">
        <is>
          <t>CMR</t>
        </is>
      </c>
      <c r="B42" s="14" t="inlineStr">
        <is>
          <t>Cameroon</t>
        </is>
      </c>
      <c r="C42" s="14" t="inlineStr">
        <is>
          <t>SSF</t>
        </is>
      </c>
      <c r="D42" s="14" t="inlineStr">
        <is>
          <t>LMIC</t>
        </is>
      </c>
      <c r="E42" s="14" t="inlineStr">
        <is>
          <t>Elasticities!51:138-141</t>
        </is>
      </c>
    </row>
    <row r="43">
      <c r="A43" s="14" t="inlineStr">
        <is>
          <t>COD</t>
        </is>
      </c>
      <c r="B43" s="14" t="inlineStr">
        <is>
          <t>Congo, Democratic Republic of the</t>
        </is>
      </c>
      <c r="C43" s="14" t="inlineStr">
        <is>
          <t>SSF</t>
        </is>
      </c>
      <c r="D43" s="14" t="inlineStr">
        <is>
          <t>LIC</t>
        </is>
      </c>
      <c r="E43" s="14" t="inlineStr">
        <is>
          <t>Elasticities!52:138-141</t>
        </is>
      </c>
    </row>
    <row r="44">
      <c r="A44" s="14" t="inlineStr">
        <is>
          <t>COG</t>
        </is>
      </c>
      <c r="B44" s="14" t="inlineStr">
        <is>
          <t>Congo, Republic of</t>
        </is>
      </c>
      <c r="C44" s="14" t="inlineStr">
        <is>
          <t>SSF</t>
        </is>
      </c>
      <c r="D44" s="14" t="inlineStr">
        <is>
          <t>LMIC</t>
        </is>
      </c>
      <c r="E44" s="14" t="inlineStr">
        <is>
          <t>Elasticities!53:138-141</t>
        </is>
      </c>
    </row>
    <row r="45">
      <c r="A45" s="14" t="inlineStr">
        <is>
          <t>COL</t>
        </is>
      </c>
      <c r="B45" s="14" t="inlineStr">
        <is>
          <t>Colombia</t>
        </is>
      </c>
      <c r="C45" s="14" t="inlineStr">
        <is>
          <t>LCN</t>
        </is>
      </c>
      <c r="D45" s="14" t="inlineStr">
        <is>
          <t>UMIC</t>
        </is>
      </c>
      <c r="E45" s="14" t="inlineStr">
        <is>
          <t>Elasticities!54:138-141</t>
        </is>
      </c>
    </row>
    <row r="46">
      <c r="A46" s="14" t="inlineStr">
        <is>
          <t>COM</t>
        </is>
      </c>
      <c r="B46" s="14" t="inlineStr">
        <is>
          <t>Comoros</t>
        </is>
      </c>
      <c r="C46" s="14" t="inlineStr">
        <is>
          <t>SSF</t>
        </is>
      </c>
      <c r="D46" s="14" t="inlineStr">
        <is>
          <t>LIC</t>
        </is>
      </c>
      <c r="E46" s="14" t="inlineStr">
        <is>
          <t>Elasticities!55:138-141</t>
        </is>
      </c>
    </row>
    <row r="47">
      <c r="A47" s="14" t="inlineStr">
        <is>
          <t>CPV</t>
        </is>
      </c>
      <c r="B47" s="14" t="inlineStr">
        <is>
          <t>Cabo Verde</t>
        </is>
      </c>
      <c r="C47" s="14" t="inlineStr">
        <is>
          <t>SSF</t>
        </is>
      </c>
      <c r="D47" s="14" t="inlineStr">
        <is>
          <t>LMIC</t>
        </is>
      </c>
      <c r="E47" s="14" t="inlineStr">
        <is>
          <t>Elasticities!56:138-141</t>
        </is>
      </c>
    </row>
    <row r="48">
      <c r="A48" s="14" t="inlineStr">
        <is>
          <t>CRI</t>
        </is>
      </c>
      <c r="B48" s="14" t="inlineStr">
        <is>
          <t>Costa Rica</t>
        </is>
      </c>
      <c r="C48" s="14" t="inlineStr">
        <is>
          <t>LCN</t>
        </is>
      </c>
      <c r="D48" s="14" t="inlineStr">
        <is>
          <t>UMIC</t>
        </is>
      </c>
      <c r="E48" s="14" t="inlineStr">
        <is>
          <t>Elasticities!57:138-141</t>
        </is>
      </c>
    </row>
    <row r="49">
      <c r="A49" s="14" t="inlineStr">
        <is>
          <t>CUB</t>
        </is>
      </c>
      <c r="B49" s="14" t="inlineStr">
        <is>
          <t>Cuba</t>
        </is>
      </c>
      <c r="C49" s="14" t="inlineStr">
        <is>
          <t>LCN</t>
        </is>
      </c>
      <c r="D49" s="14" t="inlineStr">
        <is>
          <t>UMIC</t>
        </is>
      </c>
      <c r="E49" s="14" t="inlineStr">
        <is>
          <t>Elasticities!58:138-141</t>
        </is>
      </c>
    </row>
    <row r="50">
      <c r="A50" s="14" t="inlineStr">
        <is>
          <t>CUW</t>
        </is>
      </c>
      <c r="B50" s="14" t="inlineStr">
        <is>
          <t>Curaçao</t>
        </is>
      </c>
      <c r="C50" s="14" t="inlineStr">
        <is>
          <t>LCN</t>
        </is>
      </c>
      <c r="D50" s="14" t="inlineStr">
        <is>
          <t>HIC</t>
        </is>
      </c>
      <c r="E50" s="14" t="inlineStr">
        <is>
          <t>Elasticities!59:138-141</t>
        </is>
      </c>
    </row>
    <row r="51">
      <c r="A51" s="14" t="inlineStr">
        <is>
          <t>CYM</t>
        </is>
      </c>
      <c r="B51" s="14" t="inlineStr">
        <is>
          <t>Cayman Islands</t>
        </is>
      </c>
      <c r="C51" s="14" t="inlineStr">
        <is>
          <t>LCN</t>
        </is>
      </c>
      <c r="D51" s="14" t="inlineStr">
        <is>
          <t>HIC</t>
        </is>
      </c>
      <c r="E51" s="14" t="inlineStr">
        <is>
          <t>Elasticities!60:138-141</t>
        </is>
      </c>
    </row>
    <row r="52">
      <c r="A52" s="14" t="inlineStr">
        <is>
          <t>CYP</t>
        </is>
      </c>
      <c r="B52" s="14" t="inlineStr">
        <is>
          <t>Cyprus</t>
        </is>
      </c>
      <c r="C52" s="14" t="inlineStr">
        <is>
          <t>ECS</t>
        </is>
      </c>
      <c r="D52" s="14" t="inlineStr">
        <is>
          <t>HIC</t>
        </is>
      </c>
      <c r="E52" s="14" t="inlineStr">
        <is>
          <t>Elasticities!61:138-141</t>
        </is>
      </c>
    </row>
    <row r="53">
      <c r="A53" s="14" t="inlineStr">
        <is>
          <t>CZE</t>
        </is>
      </c>
      <c r="B53" s="14" t="inlineStr">
        <is>
          <t>Czechia</t>
        </is>
      </c>
      <c r="C53" s="14" t="inlineStr">
        <is>
          <t>ECS</t>
        </is>
      </c>
      <c r="D53" s="14" t="inlineStr">
        <is>
          <t>HIC</t>
        </is>
      </c>
      <c r="E53" s="14" t="inlineStr">
        <is>
          <t>Elasticities!62:138-141</t>
        </is>
      </c>
    </row>
    <row r="54">
      <c r="A54" s="14" t="inlineStr">
        <is>
          <t>DEU</t>
        </is>
      </c>
      <c r="B54" s="14" t="inlineStr">
        <is>
          <t>Germany</t>
        </is>
      </c>
      <c r="C54" s="14" t="inlineStr">
        <is>
          <t>ECS</t>
        </is>
      </c>
      <c r="D54" s="14" t="inlineStr">
        <is>
          <t>HIC</t>
        </is>
      </c>
      <c r="E54" s="14" t="inlineStr">
        <is>
          <t>Elasticities!63:138-141</t>
        </is>
      </c>
    </row>
    <row r="55">
      <c r="A55" s="14" t="inlineStr">
        <is>
          <t>DJI</t>
        </is>
      </c>
      <c r="B55" s="14" t="inlineStr">
        <is>
          <t>Djibouti</t>
        </is>
      </c>
      <c r="C55" s="14" t="inlineStr">
        <is>
          <t>MEA</t>
        </is>
      </c>
      <c r="D55" s="14" t="inlineStr">
        <is>
          <t>LMIC</t>
        </is>
      </c>
      <c r="E55" s="14" t="inlineStr">
        <is>
          <t>Elasticities!64:138-141</t>
        </is>
      </c>
    </row>
    <row r="56">
      <c r="A56" s="14" t="inlineStr">
        <is>
          <t>DMA</t>
        </is>
      </c>
      <c r="B56" s="14" t="inlineStr">
        <is>
          <t>Dominica</t>
        </is>
      </c>
      <c r="C56" s="14" t="inlineStr">
        <is>
          <t>LCN</t>
        </is>
      </c>
      <c r="D56" s="14" t="inlineStr">
        <is>
          <t>UMIC</t>
        </is>
      </c>
      <c r="E56" s="14" t="inlineStr">
        <is>
          <t>Elasticities!65:138-141</t>
        </is>
      </c>
    </row>
    <row r="57">
      <c r="A57" s="14" t="inlineStr">
        <is>
          <t>DNK</t>
        </is>
      </c>
      <c r="B57" s="14" t="inlineStr">
        <is>
          <t>Denmark</t>
        </is>
      </c>
      <c r="C57" s="14" t="inlineStr">
        <is>
          <t>ECS</t>
        </is>
      </c>
      <c r="D57" s="14" t="inlineStr">
        <is>
          <t>HIC</t>
        </is>
      </c>
      <c r="E57" s="14" t="inlineStr">
        <is>
          <t>Elasticities!66:138-141</t>
        </is>
      </c>
    </row>
    <row r="58">
      <c r="A58" s="14" t="inlineStr">
        <is>
          <t>DOM</t>
        </is>
      </c>
      <c r="B58" s="14" t="inlineStr">
        <is>
          <t>Dominican Republic</t>
        </is>
      </c>
      <c r="C58" s="14" t="inlineStr">
        <is>
          <t>LCN</t>
        </is>
      </c>
      <c r="D58" s="14" t="inlineStr">
        <is>
          <t>UMIC</t>
        </is>
      </c>
      <c r="E58" s="14" t="inlineStr">
        <is>
          <t>Elasticities!67:138-141</t>
        </is>
      </c>
    </row>
    <row r="59">
      <c r="A59" s="14" t="inlineStr">
        <is>
          <t>DZA</t>
        </is>
      </c>
      <c r="B59" s="14" t="inlineStr">
        <is>
          <t>Algeria</t>
        </is>
      </c>
      <c r="C59" s="14" t="inlineStr">
        <is>
          <t>MEA</t>
        </is>
      </c>
      <c r="D59" s="14" t="inlineStr">
        <is>
          <t>UMIC</t>
        </is>
      </c>
      <c r="E59" s="14" t="inlineStr">
        <is>
          <t>Elasticities!68:138-141</t>
        </is>
      </c>
    </row>
    <row r="60">
      <c r="A60" s="14" t="inlineStr">
        <is>
          <t>ECU</t>
        </is>
      </c>
      <c r="B60" s="14" t="inlineStr">
        <is>
          <t>Ecuador</t>
        </is>
      </c>
      <c r="C60" s="14" t="inlineStr">
        <is>
          <t>LCN</t>
        </is>
      </c>
      <c r="D60" s="14" t="inlineStr">
        <is>
          <t>UMIC</t>
        </is>
      </c>
      <c r="E60" s="14" t="inlineStr">
        <is>
          <t>Elasticities!69:138-141</t>
        </is>
      </c>
    </row>
    <row r="61">
      <c r="A61" s="14" t="inlineStr">
        <is>
          <t>EGY</t>
        </is>
      </c>
      <c r="B61" s="14" t="inlineStr">
        <is>
          <t>Egypt</t>
        </is>
      </c>
      <c r="C61" s="14" t="inlineStr">
        <is>
          <t>MEA</t>
        </is>
      </c>
      <c r="D61" s="14" t="inlineStr">
        <is>
          <t>LMIC</t>
        </is>
      </c>
      <c r="E61" s="14" t="inlineStr">
        <is>
          <t>Elasticities!70:138-141</t>
        </is>
      </c>
    </row>
    <row r="62">
      <c r="A62" s="14" t="inlineStr">
        <is>
          <t>ERI</t>
        </is>
      </c>
      <c r="B62" s="14" t="inlineStr">
        <is>
          <t>Eritrea</t>
        </is>
      </c>
      <c r="C62" s="14" t="inlineStr">
        <is>
          <t>SSF</t>
        </is>
      </c>
      <c r="D62" s="14" t="inlineStr">
        <is>
          <t>LIC</t>
        </is>
      </c>
      <c r="E62" s="14" t="inlineStr">
        <is>
          <t>Elasticities!71:138-141</t>
        </is>
      </c>
    </row>
    <row r="63">
      <c r="A63" s="14" t="inlineStr">
        <is>
          <t>ESP</t>
        </is>
      </c>
      <c r="B63" s="14" t="inlineStr">
        <is>
          <t>Spain</t>
        </is>
      </c>
      <c r="C63" s="14" t="inlineStr">
        <is>
          <t>ECS</t>
        </is>
      </c>
      <c r="D63" s="14" t="inlineStr">
        <is>
          <t>HIC</t>
        </is>
      </c>
      <c r="E63" s="14" t="inlineStr">
        <is>
          <t>Elasticities!72:138-141</t>
        </is>
      </c>
    </row>
    <row r="64">
      <c r="A64" s="14" t="inlineStr">
        <is>
          <t>EST</t>
        </is>
      </c>
      <c r="B64" s="14" t="inlineStr">
        <is>
          <t>Estonia</t>
        </is>
      </c>
      <c r="C64" s="14" t="inlineStr">
        <is>
          <t>ECS</t>
        </is>
      </c>
      <c r="D64" s="14" t="inlineStr">
        <is>
          <t>HIC</t>
        </is>
      </c>
      <c r="E64" s="14" t="inlineStr">
        <is>
          <t>Elasticities!73:138-141</t>
        </is>
      </c>
    </row>
    <row r="65">
      <c r="A65" s="14" t="inlineStr">
        <is>
          <t>ETH</t>
        </is>
      </c>
      <c r="B65" s="14" t="inlineStr">
        <is>
          <t>Ethiopia</t>
        </is>
      </c>
      <c r="C65" s="14" t="inlineStr">
        <is>
          <t>SSF</t>
        </is>
      </c>
      <c r="D65" s="14" t="inlineStr">
        <is>
          <t>LIC</t>
        </is>
      </c>
      <c r="E65" s="14" t="inlineStr">
        <is>
          <t>Elasticities!74:138-141</t>
        </is>
      </c>
    </row>
    <row r="66">
      <c r="A66" s="14" t="inlineStr">
        <is>
          <t>FIN</t>
        </is>
      </c>
      <c r="B66" s="14" t="inlineStr">
        <is>
          <t>Finland</t>
        </is>
      </c>
      <c r="C66" s="14" t="inlineStr">
        <is>
          <t>ECS</t>
        </is>
      </c>
      <c r="D66" s="14" t="inlineStr">
        <is>
          <t>HIC</t>
        </is>
      </c>
      <c r="E66" s="14" t="inlineStr">
        <is>
          <t>Elasticities!75:138-141</t>
        </is>
      </c>
    </row>
    <row r="67">
      <c r="A67" s="14" t="inlineStr">
        <is>
          <t>FJI</t>
        </is>
      </c>
      <c r="B67" s="14" t="inlineStr">
        <is>
          <t>Fiji</t>
        </is>
      </c>
      <c r="C67" s="14" t="inlineStr">
        <is>
          <t>EAS</t>
        </is>
      </c>
      <c r="D67" s="14" t="inlineStr">
        <is>
          <t>UMIC</t>
        </is>
      </c>
      <c r="E67" s="14" t="inlineStr">
        <is>
          <t>Elasticities!76:138-141</t>
        </is>
      </c>
    </row>
    <row r="68">
      <c r="A68" s="14" t="inlineStr">
        <is>
          <t>FRA</t>
        </is>
      </c>
      <c r="B68" s="14" t="inlineStr">
        <is>
          <t>France</t>
        </is>
      </c>
      <c r="C68" s="14" t="inlineStr">
        <is>
          <t>ECS</t>
        </is>
      </c>
      <c r="D68" s="14" t="inlineStr">
        <is>
          <t>HIC</t>
        </is>
      </c>
      <c r="E68" s="14" t="inlineStr">
        <is>
          <t>Elasticities!77:138-141</t>
        </is>
      </c>
    </row>
    <row r="69">
      <c r="A69" s="14" t="inlineStr">
        <is>
          <t>FRO</t>
        </is>
      </c>
      <c r="B69" s="14" t="inlineStr">
        <is>
          <t>Faroe Islands</t>
        </is>
      </c>
      <c r="C69" s="14" t="inlineStr">
        <is>
          <t>ECS</t>
        </is>
      </c>
      <c r="D69" s="14" t="inlineStr">
        <is>
          <t>HIC</t>
        </is>
      </c>
      <c r="E69" s="14" t="inlineStr">
        <is>
          <t>Elasticities!78:138-141</t>
        </is>
      </c>
    </row>
    <row r="70">
      <c r="A70" s="14" t="inlineStr">
        <is>
          <t>FSM</t>
        </is>
      </c>
      <c r="B70" s="14" t="inlineStr">
        <is>
          <t>Micronesia</t>
        </is>
      </c>
      <c r="C70" s="14" t="inlineStr">
        <is>
          <t>EAS</t>
        </is>
      </c>
      <c r="D70" s="14" t="inlineStr">
        <is>
          <t>LMIC</t>
        </is>
      </c>
      <c r="E70" s="14" t="inlineStr">
        <is>
          <t>Elasticities!79:138-141</t>
        </is>
      </c>
    </row>
    <row r="71">
      <c r="A71" s="14" t="inlineStr">
        <is>
          <t>GAB</t>
        </is>
      </c>
      <c r="B71" s="14" t="inlineStr">
        <is>
          <t>Gabon</t>
        </is>
      </c>
      <c r="C71" s="14" t="inlineStr">
        <is>
          <t>SSF</t>
        </is>
      </c>
      <c r="D71" s="14" t="inlineStr">
        <is>
          <t>UMIC</t>
        </is>
      </c>
      <c r="E71" s="14" t="inlineStr">
        <is>
          <t>Elasticities!80:138-141</t>
        </is>
      </c>
    </row>
    <row r="72">
      <c r="A72" s="14" t="inlineStr">
        <is>
          <t>GBR</t>
        </is>
      </c>
      <c r="B72" s="14" t="inlineStr">
        <is>
          <t>United Kingdom</t>
        </is>
      </c>
      <c r="C72" s="14" t="inlineStr">
        <is>
          <t>ECS</t>
        </is>
      </c>
      <c r="D72" s="14" t="inlineStr">
        <is>
          <t>HIC</t>
        </is>
      </c>
      <c r="E72" s="14" t="inlineStr">
        <is>
          <t>Elasticities!81:138-141</t>
        </is>
      </c>
    </row>
    <row r="73">
      <c r="A73" s="14" t="inlineStr">
        <is>
          <t>GEO</t>
        </is>
      </c>
      <c r="B73" s="14" t="inlineStr">
        <is>
          <t>Georgia</t>
        </is>
      </c>
      <c r="C73" s="14" t="inlineStr">
        <is>
          <t>ECS</t>
        </is>
      </c>
      <c r="D73" s="14" t="inlineStr">
        <is>
          <t>LMIC</t>
        </is>
      </c>
      <c r="E73" s="14" t="inlineStr">
        <is>
          <t>Elasticities!82:138-141</t>
        </is>
      </c>
    </row>
    <row r="74">
      <c r="A74" s="14" t="inlineStr">
        <is>
          <t>GHA</t>
        </is>
      </c>
      <c r="B74" s="14" t="inlineStr">
        <is>
          <t>Ghana</t>
        </is>
      </c>
      <c r="C74" s="14" t="inlineStr">
        <is>
          <t>SSF</t>
        </is>
      </c>
      <c r="D74" s="14" t="inlineStr">
        <is>
          <t>LMIC</t>
        </is>
      </c>
      <c r="E74" s="14" t="inlineStr">
        <is>
          <t>Elasticities!83:138-141</t>
        </is>
      </c>
    </row>
    <row r="75">
      <c r="A75" s="14" t="inlineStr">
        <is>
          <t>GIB</t>
        </is>
      </c>
      <c r="B75" s="14" t="inlineStr">
        <is>
          <t>Gibraltar</t>
        </is>
      </c>
      <c r="C75" s="14" t="inlineStr">
        <is>
          <t>ECS</t>
        </is>
      </c>
      <c r="D75" s="14" t="inlineStr">
        <is>
          <t>HIC</t>
        </is>
      </c>
      <c r="E75" s="14" t="inlineStr">
        <is>
          <t>Elasticities!84:138-141</t>
        </is>
      </c>
    </row>
    <row r="76">
      <c r="A76" s="14" t="inlineStr">
        <is>
          <t>GIN</t>
        </is>
      </c>
      <c r="B76" s="14" t="inlineStr">
        <is>
          <t>Guinea</t>
        </is>
      </c>
      <c r="C76" s="14" t="inlineStr">
        <is>
          <t>SSF</t>
        </is>
      </c>
      <c r="D76" s="14" t="inlineStr">
        <is>
          <t>LIC</t>
        </is>
      </c>
      <c r="E76" s="14" t="inlineStr">
        <is>
          <t>Elasticities!85:138-141</t>
        </is>
      </c>
    </row>
    <row r="77">
      <c r="A77" s="14" t="inlineStr">
        <is>
          <t>GMB</t>
        </is>
      </c>
      <c r="B77" s="14" t="inlineStr">
        <is>
          <t>Gambia, The</t>
        </is>
      </c>
      <c r="C77" s="14" t="inlineStr">
        <is>
          <t>SSF</t>
        </is>
      </c>
      <c r="D77" s="14" t="inlineStr">
        <is>
          <t>LIC</t>
        </is>
      </c>
      <c r="E77" s="14" t="inlineStr">
        <is>
          <t>Elasticities!86:138-141</t>
        </is>
      </c>
    </row>
    <row r="78">
      <c r="A78" s="14" t="inlineStr">
        <is>
          <t>GNB</t>
        </is>
      </c>
      <c r="B78" s="14" t="inlineStr">
        <is>
          <t>Guinea-Bissau</t>
        </is>
      </c>
      <c r="C78" s="14" t="inlineStr">
        <is>
          <t>SSF</t>
        </is>
      </c>
      <c r="D78" s="14" t="inlineStr">
        <is>
          <t>LIC</t>
        </is>
      </c>
      <c r="E78" s="14" t="inlineStr">
        <is>
          <t>Elasticities!87:138-141</t>
        </is>
      </c>
    </row>
    <row r="79">
      <c r="A79" s="14" t="inlineStr">
        <is>
          <t>GNQ</t>
        </is>
      </c>
      <c r="B79" s="14" t="inlineStr">
        <is>
          <t>Equatorial Guinea</t>
        </is>
      </c>
      <c r="C79" s="14" t="inlineStr">
        <is>
          <t>SSF</t>
        </is>
      </c>
      <c r="D79" s="14" t="inlineStr">
        <is>
          <t>UMIC</t>
        </is>
      </c>
      <c r="E79" s="14" t="inlineStr">
        <is>
          <t>Elasticities!88:138-141</t>
        </is>
      </c>
    </row>
    <row r="80">
      <c r="A80" s="14" t="inlineStr">
        <is>
          <t>GRC</t>
        </is>
      </c>
      <c r="B80" s="14" t="inlineStr">
        <is>
          <t>Greece</t>
        </is>
      </c>
      <c r="C80" s="14" t="inlineStr">
        <is>
          <t>ECS</t>
        </is>
      </c>
      <c r="D80" s="14" t="inlineStr">
        <is>
          <t>HIC</t>
        </is>
      </c>
      <c r="E80" s="14" t="inlineStr">
        <is>
          <t>Elasticities!89:138-141</t>
        </is>
      </c>
    </row>
    <row r="81">
      <c r="A81" s="14" t="inlineStr">
        <is>
          <t>GRD</t>
        </is>
      </c>
      <c r="B81" s="14" t="inlineStr">
        <is>
          <t>Grenada</t>
        </is>
      </c>
      <c r="C81" s="14" t="inlineStr">
        <is>
          <t>LCN</t>
        </is>
      </c>
      <c r="D81" s="14" t="inlineStr">
        <is>
          <t>UMIC</t>
        </is>
      </c>
      <c r="E81" s="14" t="inlineStr">
        <is>
          <t>Elasticities!90:138-141</t>
        </is>
      </c>
    </row>
    <row r="82">
      <c r="A82" s="14" t="inlineStr">
        <is>
          <t>GRL</t>
        </is>
      </c>
      <c r="B82" s="14" t="inlineStr">
        <is>
          <t>Greenland</t>
        </is>
      </c>
      <c r="C82" s="14" t="inlineStr">
        <is>
          <t>ECS</t>
        </is>
      </c>
      <c r="D82" s="14" t="inlineStr">
        <is>
          <t>HIC</t>
        </is>
      </c>
      <c r="E82" s="14" t="inlineStr">
        <is>
          <t>Elasticities!91:138-141</t>
        </is>
      </c>
    </row>
    <row r="83">
      <c r="A83" s="14" t="inlineStr">
        <is>
          <t>GTM</t>
        </is>
      </c>
      <c r="B83" s="14" t="inlineStr">
        <is>
          <t>Guatemala</t>
        </is>
      </c>
      <c r="C83" s="14" t="inlineStr">
        <is>
          <t>LCN</t>
        </is>
      </c>
      <c r="D83" s="14" t="inlineStr">
        <is>
          <t>UMIC</t>
        </is>
      </c>
      <c r="E83" s="14" t="inlineStr">
        <is>
          <t>Elasticities!92:138-141</t>
        </is>
      </c>
    </row>
    <row r="84">
      <c r="A84" s="14" t="inlineStr">
        <is>
          <t>GUM</t>
        </is>
      </c>
      <c r="B84" s="14" t="inlineStr">
        <is>
          <t>Guam</t>
        </is>
      </c>
      <c r="C84" s="14" t="inlineStr">
        <is>
          <t>EAS</t>
        </is>
      </c>
      <c r="D84" s="14" t="inlineStr">
        <is>
          <t>HIC</t>
        </is>
      </c>
      <c r="E84" s="14" t="inlineStr">
        <is>
          <t>Elasticities!93:138-141</t>
        </is>
      </c>
    </row>
    <row r="85">
      <c r="A85" s="14" t="inlineStr">
        <is>
          <t>GUY</t>
        </is>
      </c>
      <c r="B85" s="14" t="inlineStr">
        <is>
          <t>Guyana</t>
        </is>
      </c>
      <c r="C85" s="14" t="inlineStr">
        <is>
          <t>LCN</t>
        </is>
      </c>
      <c r="D85" s="14" t="inlineStr">
        <is>
          <t>UMIC</t>
        </is>
      </c>
      <c r="E85" s="14" t="inlineStr">
        <is>
          <t>Elasticities!94:138-141</t>
        </is>
      </c>
    </row>
    <row r="86">
      <c r="A86" s="14" t="inlineStr">
        <is>
          <t>HIC</t>
        </is>
      </c>
      <c r="B86" s="14" t="inlineStr">
        <is>
          <t>HIC</t>
        </is>
      </c>
      <c r="C86" s="14" t="inlineStr">
        <is>
          <t>N/A</t>
        </is>
      </c>
      <c r="D86" s="14" t="inlineStr">
        <is>
          <t>HIC</t>
        </is>
      </c>
      <c r="E86" s="14" t="inlineStr">
        <is>
          <t>Elasticities!95:138-141</t>
        </is>
      </c>
    </row>
    <row r="87">
      <c r="A87" s="14" t="inlineStr">
        <is>
          <t>HKG</t>
        </is>
      </c>
      <c r="B87" s="14" t="inlineStr">
        <is>
          <t>Hong Kong SAR</t>
        </is>
      </c>
      <c r="C87" s="14" t="inlineStr">
        <is>
          <t>EAS</t>
        </is>
      </c>
      <c r="D87" s="14" t="inlineStr">
        <is>
          <t>HIC</t>
        </is>
      </c>
      <c r="E87" s="14" t="inlineStr">
        <is>
          <t>Elasticities!96:138-141</t>
        </is>
      </c>
    </row>
    <row r="88">
      <c r="A88" s="14" t="inlineStr">
        <is>
          <t>HND</t>
        </is>
      </c>
      <c r="B88" s="14" t="inlineStr">
        <is>
          <t>Honduras</t>
        </is>
      </c>
      <c r="C88" s="14" t="inlineStr">
        <is>
          <t>LCN</t>
        </is>
      </c>
      <c r="D88" s="14" t="inlineStr">
        <is>
          <t>LMIC</t>
        </is>
      </c>
      <c r="E88" s="14" t="inlineStr">
        <is>
          <t>Elasticities!97:138-141</t>
        </is>
      </c>
    </row>
    <row r="89">
      <c r="A89" s="14" t="inlineStr">
        <is>
          <t>HRV</t>
        </is>
      </c>
      <c r="B89" s="14" t="inlineStr">
        <is>
          <t>Croatia</t>
        </is>
      </c>
      <c r="C89" s="14" t="inlineStr">
        <is>
          <t>ECS</t>
        </is>
      </c>
      <c r="D89" s="14" t="inlineStr">
        <is>
          <t>HIC</t>
        </is>
      </c>
      <c r="E89" s="14" t="inlineStr">
        <is>
          <t>Elasticities!98:138-141</t>
        </is>
      </c>
    </row>
    <row r="90">
      <c r="A90" s="14" t="inlineStr">
        <is>
          <t>HTI</t>
        </is>
      </c>
      <c r="B90" s="14" t="inlineStr">
        <is>
          <t>Haiti</t>
        </is>
      </c>
      <c r="C90" s="14" t="inlineStr">
        <is>
          <t>LCN</t>
        </is>
      </c>
      <c r="D90" s="14" t="inlineStr">
        <is>
          <t>LIC</t>
        </is>
      </c>
      <c r="E90" s="14" t="inlineStr">
        <is>
          <t>Elasticities!99:138-141</t>
        </is>
      </c>
    </row>
    <row r="91">
      <c r="A91" s="14" t="inlineStr">
        <is>
          <t>HUN</t>
        </is>
      </c>
      <c r="B91" s="14" t="inlineStr">
        <is>
          <t>Hungary</t>
        </is>
      </c>
      <c r="C91" s="14" t="inlineStr">
        <is>
          <t>ECS</t>
        </is>
      </c>
      <c r="D91" s="14" t="inlineStr">
        <is>
          <t>HIC</t>
        </is>
      </c>
      <c r="E91" s="14" t="inlineStr">
        <is>
          <t>Elasticities!100:138-141</t>
        </is>
      </c>
    </row>
    <row r="92">
      <c r="A92" s="14" t="inlineStr">
        <is>
          <t>IDN</t>
        </is>
      </c>
      <c r="B92" s="14" t="inlineStr">
        <is>
          <t>Indonesia</t>
        </is>
      </c>
      <c r="C92" s="14" t="inlineStr">
        <is>
          <t>EAS</t>
        </is>
      </c>
      <c r="D92" s="14" t="inlineStr">
        <is>
          <t>LMIC</t>
        </is>
      </c>
      <c r="E92" s="14" t="inlineStr">
        <is>
          <t>Elasticities!101:138-141</t>
        </is>
      </c>
    </row>
    <row r="93">
      <c r="A93" s="14" t="inlineStr">
        <is>
          <t>IMN</t>
        </is>
      </c>
      <c r="B93" s="14" t="inlineStr">
        <is>
          <t>Isle of Man</t>
        </is>
      </c>
      <c r="C93" s="14" t="inlineStr">
        <is>
          <t>ECS</t>
        </is>
      </c>
      <c r="D93" s="14" t="inlineStr">
        <is>
          <t>HIC</t>
        </is>
      </c>
      <c r="E93" s="14" t="inlineStr">
        <is>
          <t>Elasticities!102:138-141</t>
        </is>
      </c>
    </row>
    <row r="94">
      <c r="A94" s="14" t="inlineStr">
        <is>
          <t>IND</t>
        </is>
      </c>
      <c r="B94" s="14" t="inlineStr">
        <is>
          <t>India</t>
        </is>
      </c>
      <c r="C94" s="14" t="inlineStr">
        <is>
          <t>SAS</t>
        </is>
      </c>
      <c r="D94" s="14" t="inlineStr">
        <is>
          <t>LMIC</t>
        </is>
      </c>
      <c r="E94" s="14" t="inlineStr">
        <is>
          <t>Elasticities!103:138-141</t>
        </is>
      </c>
    </row>
    <row r="95">
      <c r="A95" s="14" t="inlineStr">
        <is>
          <t>IRL</t>
        </is>
      </c>
      <c r="B95" s="14" t="inlineStr">
        <is>
          <t>Ireland</t>
        </is>
      </c>
      <c r="C95" s="14" t="inlineStr">
        <is>
          <t>ECS</t>
        </is>
      </c>
      <c r="D95" s="14" t="inlineStr">
        <is>
          <t>HIC</t>
        </is>
      </c>
      <c r="E95" s="14" t="inlineStr">
        <is>
          <t>Elasticities!104:138-141</t>
        </is>
      </c>
    </row>
    <row r="96">
      <c r="A96" s="14" t="inlineStr">
        <is>
          <t>IRN</t>
        </is>
      </c>
      <c r="B96" s="14" t="inlineStr">
        <is>
          <t>Iran</t>
        </is>
      </c>
      <c r="C96" s="14" t="inlineStr">
        <is>
          <t>MEA</t>
        </is>
      </c>
      <c r="D96" s="14" t="inlineStr">
        <is>
          <t>UMIC</t>
        </is>
      </c>
      <c r="E96" s="14" t="inlineStr">
        <is>
          <t>Elasticities!105:138-141</t>
        </is>
      </c>
    </row>
    <row r="97">
      <c r="A97" s="14" t="inlineStr">
        <is>
          <t>IRQ</t>
        </is>
      </c>
      <c r="B97" s="14" t="inlineStr">
        <is>
          <t>Iraq</t>
        </is>
      </c>
      <c r="C97" s="14" t="inlineStr">
        <is>
          <t>MEA</t>
        </is>
      </c>
      <c r="D97" s="14" t="inlineStr">
        <is>
          <t>UMIC</t>
        </is>
      </c>
      <c r="E97" s="14" t="inlineStr">
        <is>
          <t>Elasticities!106:138-141</t>
        </is>
      </c>
    </row>
    <row r="98">
      <c r="A98" s="14" t="inlineStr">
        <is>
          <t>ISL</t>
        </is>
      </c>
      <c r="B98" s="14" t="inlineStr">
        <is>
          <t>Iceland</t>
        </is>
      </c>
      <c r="C98" s="14" t="inlineStr">
        <is>
          <t>ECS</t>
        </is>
      </c>
      <c r="D98" s="14" t="inlineStr">
        <is>
          <t>HIC</t>
        </is>
      </c>
      <c r="E98" s="14" t="inlineStr">
        <is>
          <t>Elasticities!107:138-141</t>
        </is>
      </c>
    </row>
    <row r="99">
      <c r="A99" s="14" t="inlineStr">
        <is>
          <t>ISR</t>
        </is>
      </c>
      <c r="B99" s="14" t="inlineStr">
        <is>
          <t>Israel</t>
        </is>
      </c>
      <c r="C99" s="14" t="inlineStr">
        <is>
          <t>MEA</t>
        </is>
      </c>
      <c r="D99" s="14" t="inlineStr">
        <is>
          <t>HIC</t>
        </is>
      </c>
      <c r="E99" s="14" t="inlineStr">
        <is>
          <t>Elasticities!108:138-141</t>
        </is>
      </c>
    </row>
    <row r="100">
      <c r="A100" s="14" t="inlineStr">
        <is>
          <t>ITA</t>
        </is>
      </c>
      <c r="B100" s="14" t="inlineStr">
        <is>
          <t>Italy</t>
        </is>
      </c>
      <c r="C100" s="14" t="inlineStr">
        <is>
          <t>ECS</t>
        </is>
      </c>
      <c r="D100" s="14" t="inlineStr">
        <is>
          <t>HIC</t>
        </is>
      </c>
      <c r="E100" s="14" t="inlineStr">
        <is>
          <t>Elasticities!109:138-141</t>
        </is>
      </c>
    </row>
    <row r="101">
      <c r="A101" s="14" t="inlineStr">
        <is>
          <t>JAM</t>
        </is>
      </c>
      <c r="B101" s="14" t="inlineStr">
        <is>
          <t>Jamaica</t>
        </is>
      </c>
      <c r="C101" s="14" t="inlineStr">
        <is>
          <t>LCN</t>
        </is>
      </c>
      <c r="D101" s="14" t="inlineStr">
        <is>
          <t>UMIC</t>
        </is>
      </c>
      <c r="E101" s="14" t="inlineStr">
        <is>
          <t>Elasticities!110:138-141</t>
        </is>
      </c>
    </row>
    <row r="102">
      <c r="A102" s="14" t="inlineStr">
        <is>
          <t>JOR</t>
        </is>
      </c>
      <c r="B102" s="14" t="inlineStr">
        <is>
          <t>Jordan</t>
        </is>
      </c>
      <c r="C102" s="14" t="inlineStr">
        <is>
          <t>MEA</t>
        </is>
      </c>
      <c r="D102" s="14" t="inlineStr">
        <is>
          <t>UMIC</t>
        </is>
      </c>
      <c r="E102" s="14" t="inlineStr">
        <is>
          <t>Elasticities!111:138-141</t>
        </is>
      </c>
    </row>
    <row r="103">
      <c r="A103" s="14" t="inlineStr">
        <is>
          <t>JPN</t>
        </is>
      </c>
      <c r="B103" s="14" t="inlineStr">
        <is>
          <t>Japan</t>
        </is>
      </c>
      <c r="C103" s="14" t="inlineStr">
        <is>
          <t>EAS</t>
        </is>
      </c>
      <c r="D103" s="14" t="inlineStr">
        <is>
          <t>HIC</t>
        </is>
      </c>
      <c r="E103" s="14" t="inlineStr">
        <is>
          <t>Elasticities!112:138-141</t>
        </is>
      </c>
    </row>
    <row r="104">
      <c r="A104" s="14" t="inlineStr">
        <is>
          <t>KAZ</t>
        </is>
      </c>
      <c r="B104" s="14" t="inlineStr">
        <is>
          <t>Kazakhstan</t>
        </is>
      </c>
      <c r="C104" s="14" t="inlineStr">
        <is>
          <t>ECS</t>
        </is>
      </c>
      <c r="D104" s="14" t="inlineStr">
        <is>
          <t>UMIC</t>
        </is>
      </c>
      <c r="E104" s="14" t="inlineStr">
        <is>
          <t>Elasticities!113:138-141</t>
        </is>
      </c>
    </row>
    <row r="105">
      <c r="A105" s="14" t="inlineStr">
        <is>
          <t>KEN</t>
        </is>
      </c>
      <c r="B105" s="14" t="inlineStr">
        <is>
          <t>Kenya</t>
        </is>
      </c>
      <c r="C105" s="14" t="inlineStr">
        <is>
          <t>SSF</t>
        </is>
      </c>
      <c r="D105" s="14" t="inlineStr">
        <is>
          <t>LMIC</t>
        </is>
      </c>
      <c r="E105" s="14" t="inlineStr">
        <is>
          <t>Elasticities!114:138-141</t>
        </is>
      </c>
    </row>
    <row r="106">
      <c r="A106" s="14" t="inlineStr">
        <is>
          <t>KGZ</t>
        </is>
      </c>
      <c r="B106" s="14" t="inlineStr">
        <is>
          <t>Kyrgyz Republic</t>
        </is>
      </c>
      <c r="C106" s="14" t="inlineStr">
        <is>
          <t>ECS</t>
        </is>
      </c>
      <c r="D106" s="14" t="inlineStr">
        <is>
          <t>LMIC</t>
        </is>
      </c>
      <c r="E106" s="14" t="inlineStr">
        <is>
          <t>Elasticities!115:138-141</t>
        </is>
      </c>
    </row>
    <row r="107">
      <c r="A107" s="14" t="inlineStr">
        <is>
          <t>KHM</t>
        </is>
      </c>
      <c r="B107" s="14" t="inlineStr">
        <is>
          <t>Cambodia</t>
        </is>
      </c>
      <c r="C107" s="14" t="inlineStr">
        <is>
          <t>EAS</t>
        </is>
      </c>
      <c r="D107" s="14" t="inlineStr">
        <is>
          <t>LMIC</t>
        </is>
      </c>
      <c r="E107" s="14" t="inlineStr">
        <is>
          <t>Elasticities!116:138-141</t>
        </is>
      </c>
    </row>
    <row r="108">
      <c r="A108" s="14" t="inlineStr">
        <is>
          <t>KIR</t>
        </is>
      </c>
      <c r="B108" s="14" t="inlineStr">
        <is>
          <t>Kiribati</t>
        </is>
      </c>
      <c r="C108" s="14" t="inlineStr">
        <is>
          <t>EAS</t>
        </is>
      </c>
      <c r="D108" s="14" t="inlineStr">
        <is>
          <t>LMIC</t>
        </is>
      </c>
      <c r="E108" s="14" t="inlineStr">
        <is>
          <t>Elasticities!117:138-141</t>
        </is>
      </c>
    </row>
    <row r="109">
      <c r="A109" s="14" t="inlineStr">
        <is>
          <t>KNA</t>
        </is>
      </c>
      <c r="B109" s="14" t="inlineStr">
        <is>
          <t>St. Kitts and Nevis</t>
        </is>
      </c>
      <c r="C109" s="14" t="inlineStr">
        <is>
          <t>LCN</t>
        </is>
      </c>
      <c r="D109" s="14" t="inlineStr">
        <is>
          <t>HIC</t>
        </is>
      </c>
      <c r="E109" s="14" t="inlineStr">
        <is>
          <t>Elasticities!118:138-141</t>
        </is>
      </c>
    </row>
    <row r="110">
      <c r="A110" s="14" t="inlineStr">
        <is>
          <t>KOR</t>
        </is>
      </c>
      <c r="B110" s="14" t="inlineStr">
        <is>
          <t>Korea</t>
        </is>
      </c>
      <c r="C110" s="14" t="inlineStr">
        <is>
          <t>EAS</t>
        </is>
      </c>
      <c r="D110" s="14" t="inlineStr">
        <is>
          <t>HIC</t>
        </is>
      </c>
      <c r="E110" s="14" t="inlineStr">
        <is>
          <t>Elasticities!119:138-141</t>
        </is>
      </c>
    </row>
    <row r="111">
      <c r="A111" s="14" t="inlineStr">
        <is>
          <t>KWT</t>
        </is>
      </c>
      <c r="B111" s="14" t="inlineStr">
        <is>
          <t>Kuwait</t>
        </is>
      </c>
      <c r="C111" s="14" t="inlineStr">
        <is>
          <t>MEA</t>
        </is>
      </c>
      <c r="D111" s="14" t="inlineStr">
        <is>
          <t>HIC</t>
        </is>
      </c>
      <c r="E111" s="14" t="inlineStr">
        <is>
          <t>Elasticities!120:138-141</t>
        </is>
      </c>
    </row>
    <row r="112">
      <c r="A112" s="14" t="inlineStr">
        <is>
          <t>LAO</t>
        </is>
      </c>
      <c r="B112" s="14" t="inlineStr">
        <is>
          <t>Lao P.D.R.</t>
        </is>
      </c>
      <c r="C112" s="14" t="inlineStr">
        <is>
          <t>EAS</t>
        </is>
      </c>
      <c r="D112" s="14" t="inlineStr">
        <is>
          <t>LMIC</t>
        </is>
      </c>
      <c r="E112" s="14" t="inlineStr">
        <is>
          <t>Elasticities!121:138-141</t>
        </is>
      </c>
    </row>
    <row r="113">
      <c r="A113" s="14" t="inlineStr">
        <is>
          <t>LBN</t>
        </is>
      </c>
      <c r="B113" s="14" t="inlineStr">
        <is>
          <t>Lebanon</t>
        </is>
      </c>
      <c r="C113" s="14" t="inlineStr">
        <is>
          <t>MEA</t>
        </is>
      </c>
      <c r="D113" s="14" t="inlineStr">
        <is>
          <t>UMIC</t>
        </is>
      </c>
      <c r="E113" s="14" t="inlineStr">
        <is>
          <t>Elasticities!122:138-141</t>
        </is>
      </c>
    </row>
    <row r="114">
      <c r="A114" s="14" t="inlineStr">
        <is>
          <t>LBR</t>
        </is>
      </c>
      <c r="B114" s="14" t="inlineStr">
        <is>
          <t>Liberia</t>
        </is>
      </c>
      <c r="C114" s="14" t="inlineStr">
        <is>
          <t>SSF</t>
        </is>
      </c>
      <c r="D114" s="14" t="inlineStr">
        <is>
          <t>LIC</t>
        </is>
      </c>
      <c r="E114" s="14" t="inlineStr">
        <is>
          <t>Elasticities!123:138-141</t>
        </is>
      </c>
    </row>
    <row r="115">
      <c r="A115" s="14" t="inlineStr">
        <is>
          <t>LBY</t>
        </is>
      </c>
      <c r="B115" s="14" t="inlineStr">
        <is>
          <t>Libya</t>
        </is>
      </c>
      <c r="C115" s="14" t="inlineStr">
        <is>
          <t>MEA</t>
        </is>
      </c>
      <c r="D115" s="14" t="inlineStr">
        <is>
          <t>UMIC</t>
        </is>
      </c>
      <c r="E115" s="14" t="inlineStr">
        <is>
          <t>Elasticities!124:138-141</t>
        </is>
      </c>
    </row>
    <row r="116">
      <c r="A116" s="14" t="inlineStr">
        <is>
          <t>LCA</t>
        </is>
      </c>
      <c r="B116" s="14" t="inlineStr">
        <is>
          <t>St. Lucia</t>
        </is>
      </c>
      <c r="C116" s="14" t="inlineStr">
        <is>
          <t>LCN</t>
        </is>
      </c>
      <c r="D116" s="14" t="inlineStr">
        <is>
          <t>UMIC</t>
        </is>
      </c>
      <c r="E116" s="14" t="inlineStr">
        <is>
          <t>Elasticities!125:138-141</t>
        </is>
      </c>
    </row>
    <row r="117">
      <c r="A117" s="14" t="inlineStr">
        <is>
          <t>LIE</t>
        </is>
      </c>
      <c r="B117" s="14" t="inlineStr">
        <is>
          <t>Liechtenstein</t>
        </is>
      </c>
      <c r="C117" s="14" t="inlineStr">
        <is>
          <t>ECS</t>
        </is>
      </c>
      <c r="D117" s="14" t="inlineStr">
        <is>
          <t>HIC</t>
        </is>
      </c>
      <c r="E117" s="14" t="inlineStr">
        <is>
          <t>Elasticities!126:138-141</t>
        </is>
      </c>
    </row>
    <row r="118">
      <c r="A118" s="14" t="inlineStr">
        <is>
          <t>LKA</t>
        </is>
      </c>
      <c r="B118" s="14" t="inlineStr">
        <is>
          <t>Sri Lanka</t>
        </is>
      </c>
      <c r="C118" s="14" t="inlineStr">
        <is>
          <t>SAS</t>
        </is>
      </c>
      <c r="D118" s="14" t="inlineStr">
        <is>
          <t>LMIC</t>
        </is>
      </c>
      <c r="E118" s="14" t="inlineStr">
        <is>
          <t>Elasticities!127:138-141</t>
        </is>
      </c>
    </row>
    <row r="119">
      <c r="A119" s="14" t="inlineStr">
        <is>
          <t>LSO</t>
        </is>
      </c>
      <c r="B119" s="14" t="inlineStr">
        <is>
          <t>Lesotho</t>
        </is>
      </c>
      <c r="C119" s="14" t="inlineStr">
        <is>
          <t>SSF</t>
        </is>
      </c>
      <c r="D119" s="14" t="inlineStr">
        <is>
          <t>LMIC</t>
        </is>
      </c>
      <c r="E119" s="14" t="inlineStr">
        <is>
          <t>Elasticities!128:138-141</t>
        </is>
      </c>
    </row>
    <row r="120">
      <c r="A120" s="14" t="inlineStr">
        <is>
          <t>LTU</t>
        </is>
      </c>
      <c r="B120" s="14" t="inlineStr">
        <is>
          <t>Lithuania</t>
        </is>
      </c>
      <c r="C120" s="14" t="inlineStr">
        <is>
          <t>ECS</t>
        </is>
      </c>
      <c r="D120" s="14" t="inlineStr">
        <is>
          <t>HIC</t>
        </is>
      </c>
      <c r="E120" s="14" t="inlineStr">
        <is>
          <t>Elasticities!129:138-141</t>
        </is>
      </c>
    </row>
    <row r="121">
      <c r="A121" s="14" t="inlineStr">
        <is>
          <t>LUX</t>
        </is>
      </c>
      <c r="B121" s="14" t="inlineStr">
        <is>
          <t>Luxembourg</t>
        </is>
      </c>
      <c r="C121" s="14" t="inlineStr">
        <is>
          <t>ECS</t>
        </is>
      </c>
      <c r="D121" s="14" t="inlineStr">
        <is>
          <t>HIC</t>
        </is>
      </c>
      <c r="E121" s="14" t="inlineStr">
        <is>
          <t>Elasticities!130:138-141</t>
        </is>
      </c>
    </row>
    <row r="122">
      <c r="A122" s="14" t="inlineStr">
        <is>
          <t>LVA</t>
        </is>
      </c>
      <c r="B122" s="14" t="inlineStr">
        <is>
          <t>Latvia</t>
        </is>
      </c>
      <c r="C122" s="14" t="inlineStr">
        <is>
          <t>ECS</t>
        </is>
      </c>
      <c r="D122" s="14" t="inlineStr">
        <is>
          <t>HIC</t>
        </is>
      </c>
      <c r="E122" s="14" t="inlineStr">
        <is>
          <t>Elasticities!131:138-141</t>
        </is>
      </c>
    </row>
    <row r="123">
      <c r="A123" s="14" t="inlineStr">
        <is>
          <t>MAC</t>
        </is>
      </c>
      <c r="B123" s="14" t="inlineStr">
        <is>
          <t>Macao SAR</t>
        </is>
      </c>
      <c r="C123" s="14" t="inlineStr">
        <is>
          <t>EAS</t>
        </is>
      </c>
      <c r="D123" s="14" t="inlineStr">
        <is>
          <t>HIC</t>
        </is>
      </c>
      <c r="E123" s="14" t="inlineStr">
        <is>
          <t>Elasticities!132:138-141</t>
        </is>
      </c>
    </row>
    <row r="124">
      <c r="A124" s="14" t="inlineStr">
        <is>
          <t>MAF</t>
        </is>
      </c>
      <c r="B124" s="14" t="inlineStr">
        <is>
          <t>St. Martin (French part)</t>
        </is>
      </c>
      <c r="C124" s="14" t="inlineStr">
        <is>
          <t>LCN</t>
        </is>
      </c>
      <c r="D124" s="14" t="inlineStr">
        <is>
          <t>HIC</t>
        </is>
      </c>
      <c r="E124" s="14" t="inlineStr">
        <is>
          <t>Elasticities!133:138-141</t>
        </is>
      </c>
    </row>
    <row r="125">
      <c r="A125" s="14" t="inlineStr">
        <is>
          <t>MAR</t>
        </is>
      </c>
      <c r="B125" s="14" t="inlineStr">
        <is>
          <t>Morocco</t>
        </is>
      </c>
      <c r="C125" s="14" t="inlineStr">
        <is>
          <t>MEA</t>
        </is>
      </c>
      <c r="D125" s="14" t="inlineStr">
        <is>
          <t>LMIC</t>
        </is>
      </c>
      <c r="E125" s="14" t="inlineStr">
        <is>
          <t>Elasticities!134:138-141</t>
        </is>
      </c>
    </row>
    <row r="126">
      <c r="A126" s="14" t="inlineStr">
        <is>
          <t>MCO</t>
        </is>
      </c>
      <c r="B126" s="14" t="inlineStr">
        <is>
          <t>Monaco</t>
        </is>
      </c>
      <c r="C126" s="14" t="inlineStr">
        <is>
          <t>ECS</t>
        </is>
      </c>
      <c r="D126" s="14" t="inlineStr">
        <is>
          <t>HIC</t>
        </is>
      </c>
      <c r="E126" s="14" t="inlineStr">
        <is>
          <t>Elasticities!135:138-141</t>
        </is>
      </c>
    </row>
    <row r="127">
      <c r="A127" s="14" t="inlineStr">
        <is>
          <t>MDA</t>
        </is>
      </c>
      <c r="B127" s="14" t="inlineStr">
        <is>
          <t>Moldova</t>
        </is>
      </c>
      <c r="C127" s="14" t="inlineStr">
        <is>
          <t>ECS</t>
        </is>
      </c>
      <c r="D127" s="14" t="inlineStr">
        <is>
          <t>LMIC</t>
        </is>
      </c>
      <c r="E127" s="14" t="inlineStr">
        <is>
          <t>Elasticities!136:138-141</t>
        </is>
      </c>
    </row>
    <row r="128">
      <c r="A128" s="14" t="inlineStr">
        <is>
          <t>MDG</t>
        </is>
      </c>
      <c r="B128" s="14" t="inlineStr">
        <is>
          <t>Madagascar</t>
        </is>
      </c>
      <c r="C128" s="14" t="inlineStr">
        <is>
          <t>SSF</t>
        </is>
      </c>
      <c r="D128" s="14" t="inlineStr">
        <is>
          <t>LIC</t>
        </is>
      </c>
      <c r="E128" s="14" t="inlineStr">
        <is>
          <t>Elasticities!137:138-141</t>
        </is>
      </c>
    </row>
    <row r="129">
      <c r="A129" s="14" t="inlineStr">
        <is>
          <t>MDV</t>
        </is>
      </c>
      <c r="B129" s="14" t="inlineStr">
        <is>
          <t>Maldives</t>
        </is>
      </c>
      <c r="C129" s="14" t="inlineStr">
        <is>
          <t>SAS</t>
        </is>
      </c>
      <c r="D129" s="14" t="inlineStr">
        <is>
          <t>UMIC</t>
        </is>
      </c>
      <c r="E129" s="14" t="inlineStr">
        <is>
          <t>Elasticities!138:138-141</t>
        </is>
      </c>
    </row>
    <row r="130">
      <c r="A130" s="14" t="inlineStr">
        <is>
          <t>MEX</t>
        </is>
      </c>
      <c r="B130" s="14" t="inlineStr">
        <is>
          <t>Mexico</t>
        </is>
      </c>
      <c r="C130" s="14" t="inlineStr">
        <is>
          <t>LCN</t>
        </is>
      </c>
      <c r="D130" s="14" t="inlineStr">
        <is>
          <t>UMIC</t>
        </is>
      </c>
      <c r="E130" s="14" t="inlineStr">
        <is>
          <t>Elasticities!139:138-141</t>
        </is>
      </c>
    </row>
    <row r="131">
      <c r="A131" s="14" t="inlineStr">
        <is>
          <t>MHL</t>
        </is>
      </c>
      <c r="B131" s="14" t="inlineStr">
        <is>
          <t>Marshall Islands</t>
        </is>
      </c>
      <c r="C131" s="14" t="inlineStr">
        <is>
          <t>EAS</t>
        </is>
      </c>
      <c r="D131" s="14" t="inlineStr">
        <is>
          <t>UMIC</t>
        </is>
      </c>
      <c r="E131" s="14" t="inlineStr">
        <is>
          <t>Elasticities!140:138-141</t>
        </is>
      </c>
    </row>
    <row r="132">
      <c r="A132" s="14" t="inlineStr">
        <is>
          <t>MKD</t>
        </is>
      </c>
      <c r="B132" s="14" t="inlineStr">
        <is>
          <t>North Macedonia</t>
        </is>
      </c>
      <c r="C132" s="14" t="inlineStr">
        <is>
          <t>ECS</t>
        </is>
      </c>
      <c r="D132" s="14" t="inlineStr">
        <is>
          <t>UMIC</t>
        </is>
      </c>
      <c r="E132" s="14" t="inlineStr">
        <is>
          <t>Elasticities!141:138-141</t>
        </is>
      </c>
    </row>
    <row r="133">
      <c r="A133" s="14" t="inlineStr">
        <is>
          <t>MLI</t>
        </is>
      </c>
      <c r="B133" s="14" t="inlineStr">
        <is>
          <t>Mali</t>
        </is>
      </c>
      <c r="C133" s="14" t="inlineStr">
        <is>
          <t>SSF</t>
        </is>
      </c>
      <c r="D133" s="14" t="inlineStr">
        <is>
          <t>LIC</t>
        </is>
      </c>
      <c r="E133" s="14" t="inlineStr">
        <is>
          <t>Elasticities!142:138-141</t>
        </is>
      </c>
    </row>
    <row r="134">
      <c r="A134" s="14" t="inlineStr">
        <is>
          <t>MLT</t>
        </is>
      </c>
      <c r="B134" s="14" t="inlineStr">
        <is>
          <t>Malta</t>
        </is>
      </c>
      <c r="C134" s="14" t="inlineStr">
        <is>
          <t>MEA</t>
        </is>
      </c>
      <c r="D134" s="14" t="inlineStr">
        <is>
          <t>HIC</t>
        </is>
      </c>
      <c r="E134" s="14" t="inlineStr">
        <is>
          <t>Elasticities!143:138-141</t>
        </is>
      </c>
    </row>
    <row r="135">
      <c r="A135" s="14" t="inlineStr">
        <is>
          <t>MMR</t>
        </is>
      </c>
      <c r="B135" s="14" t="inlineStr">
        <is>
          <t>Myanmar</t>
        </is>
      </c>
      <c r="C135" s="14" t="inlineStr">
        <is>
          <t>EAS</t>
        </is>
      </c>
      <c r="D135" s="14" t="inlineStr">
        <is>
          <t>LMIC</t>
        </is>
      </c>
      <c r="E135" s="14" t="inlineStr">
        <is>
          <t>Elasticities!144:138-141</t>
        </is>
      </c>
    </row>
    <row r="136">
      <c r="A136" s="14" t="inlineStr">
        <is>
          <t>MNE</t>
        </is>
      </c>
      <c r="B136" s="14" t="inlineStr">
        <is>
          <t>Montenegro, Rep. of</t>
        </is>
      </c>
      <c r="C136" s="14" t="inlineStr">
        <is>
          <t>ECS</t>
        </is>
      </c>
      <c r="D136" s="14" t="inlineStr">
        <is>
          <t>UMIC</t>
        </is>
      </c>
      <c r="E136" s="14" t="inlineStr">
        <is>
          <t>Elasticities!145:138-141</t>
        </is>
      </c>
    </row>
    <row r="137">
      <c r="A137" s="14" t="inlineStr">
        <is>
          <t>MNG</t>
        </is>
      </c>
      <c r="B137" s="14" t="inlineStr">
        <is>
          <t>Mongolia</t>
        </is>
      </c>
      <c r="C137" s="14" t="inlineStr">
        <is>
          <t>EAS</t>
        </is>
      </c>
      <c r="D137" s="14" t="inlineStr">
        <is>
          <t>LMIC</t>
        </is>
      </c>
      <c r="E137" s="14" t="inlineStr">
        <is>
          <t>Elasticities!146:138-141</t>
        </is>
      </c>
    </row>
    <row r="138">
      <c r="A138" s="14" t="inlineStr">
        <is>
          <t>MNP</t>
        </is>
      </c>
      <c r="B138" s="14" t="inlineStr">
        <is>
          <t>Northern Mariana Islands</t>
        </is>
      </c>
      <c r="C138" s="14" t="inlineStr">
        <is>
          <t>EAS</t>
        </is>
      </c>
      <c r="D138" s="14" t="inlineStr">
        <is>
          <t>HIC</t>
        </is>
      </c>
      <c r="E138" s="14" t="inlineStr">
        <is>
          <t>Elasticities!147:138-141</t>
        </is>
      </c>
    </row>
    <row r="139">
      <c r="A139" s="14" t="inlineStr">
        <is>
          <t>MOZ</t>
        </is>
      </c>
      <c r="B139" s="14" t="inlineStr">
        <is>
          <t>Mozambique</t>
        </is>
      </c>
      <c r="C139" s="14" t="inlineStr">
        <is>
          <t>SSF</t>
        </is>
      </c>
      <c r="D139" s="14" t="inlineStr">
        <is>
          <t>LIC</t>
        </is>
      </c>
      <c r="E139" s="14" t="inlineStr">
        <is>
          <t>Elasticities!148:138-141</t>
        </is>
      </c>
    </row>
    <row r="140">
      <c r="A140" s="14" t="inlineStr">
        <is>
          <t>MRT</t>
        </is>
      </c>
      <c r="B140" s="14" t="inlineStr">
        <is>
          <t>Mauritania</t>
        </is>
      </c>
      <c r="C140" s="14" t="inlineStr">
        <is>
          <t>SSF</t>
        </is>
      </c>
      <c r="D140" s="14" t="inlineStr">
        <is>
          <t>LMIC</t>
        </is>
      </c>
      <c r="E140" s="14" t="inlineStr">
        <is>
          <t>Elasticities!149:138-141</t>
        </is>
      </c>
    </row>
    <row r="141">
      <c r="A141" s="14" t="inlineStr">
        <is>
          <t>MUS</t>
        </is>
      </c>
      <c r="B141" s="14" t="inlineStr">
        <is>
          <t>Mauritius</t>
        </is>
      </c>
      <c r="C141" s="14" t="inlineStr">
        <is>
          <t>SSF</t>
        </is>
      </c>
      <c r="D141" s="14" t="inlineStr">
        <is>
          <t>UMIC</t>
        </is>
      </c>
      <c r="E141" s="14" t="inlineStr">
        <is>
          <t>Elasticities!150:138-141</t>
        </is>
      </c>
    </row>
    <row r="142">
      <c r="A142" s="14" t="inlineStr">
        <is>
          <t>MWI</t>
        </is>
      </c>
      <c r="B142" s="14" t="inlineStr">
        <is>
          <t>Malawi</t>
        </is>
      </c>
      <c r="C142" s="14" t="inlineStr">
        <is>
          <t>SSF</t>
        </is>
      </c>
      <c r="D142" s="14" t="inlineStr">
        <is>
          <t>LIC</t>
        </is>
      </c>
      <c r="E142" s="14" t="inlineStr">
        <is>
          <t>Elasticities!151:138-141</t>
        </is>
      </c>
    </row>
    <row r="143">
      <c r="A143" s="14" t="inlineStr">
        <is>
          <t>MYS</t>
        </is>
      </c>
      <c r="B143" s="14" t="inlineStr">
        <is>
          <t>Malaysia</t>
        </is>
      </c>
      <c r="C143" s="14" t="inlineStr">
        <is>
          <t>EAS</t>
        </is>
      </c>
      <c r="D143" s="14" t="inlineStr">
        <is>
          <t>UMIC</t>
        </is>
      </c>
      <c r="E143" s="14" t="inlineStr">
        <is>
          <t>Elasticities!152:138-141</t>
        </is>
      </c>
    </row>
    <row r="144">
      <c r="A144" s="14" t="inlineStr">
        <is>
          <t>NAM</t>
        </is>
      </c>
      <c r="B144" s="14" t="inlineStr">
        <is>
          <t>Namibia</t>
        </is>
      </c>
      <c r="C144" s="14" t="inlineStr">
        <is>
          <t>SSF</t>
        </is>
      </c>
      <c r="D144" s="14" t="inlineStr">
        <is>
          <t>UMIC</t>
        </is>
      </c>
      <c r="E144" s="14" t="inlineStr">
        <is>
          <t>Elasticities!153:138-141</t>
        </is>
      </c>
    </row>
    <row r="145">
      <c r="A145" s="14" t="inlineStr">
        <is>
          <t>NCL</t>
        </is>
      </c>
      <c r="B145" s="14" t="inlineStr">
        <is>
          <t>New Caledonia</t>
        </is>
      </c>
      <c r="C145" s="14" t="inlineStr">
        <is>
          <t>EAS</t>
        </is>
      </c>
      <c r="D145" s="14" t="inlineStr">
        <is>
          <t>HIC</t>
        </is>
      </c>
      <c r="E145" s="14" t="inlineStr">
        <is>
          <t>Elasticities!154:138-141</t>
        </is>
      </c>
    </row>
    <row r="146">
      <c r="A146" s="14" t="inlineStr">
        <is>
          <t>NER</t>
        </is>
      </c>
      <c r="B146" s="14" t="inlineStr">
        <is>
          <t>Niger</t>
        </is>
      </c>
      <c r="C146" s="14" t="inlineStr">
        <is>
          <t>SSF</t>
        </is>
      </c>
      <c r="D146" s="14" t="inlineStr">
        <is>
          <t>LIC</t>
        </is>
      </c>
      <c r="E146" s="14" t="inlineStr">
        <is>
          <t>Elasticities!155:138-141</t>
        </is>
      </c>
    </row>
    <row r="147">
      <c r="A147" s="14" t="inlineStr">
        <is>
          <t>NGA</t>
        </is>
      </c>
      <c r="B147" s="14" t="inlineStr">
        <is>
          <t>Nigeria</t>
        </is>
      </c>
      <c r="C147" s="14" t="inlineStr">
        <is>
          <t>SSF</t>
        </is>
      </c>
      <c r="D147" s="14" t="inlineStr">
        <is>
          <t>LMIC</t>
        </is>
      </c>
      <c r="E147" s="14" t="inlineStr">
        <is>
          <t>Elasticities!156:138-141</t>
        </is>
      </c>
    </row>
    <row r="148">
      <c r="A148" s="14" t="inlineStr">
        <is>
          <t>NIC</t>
        </is>
      </c>
      <c r="B148" s="14" t="inlineStr">
        <is>
          <t>Nicaragua</t>
        </is>
      </c>
      <c r="C148" s="14" t="inlineStr">
        <is>
          <t>LCN</t>
        </is>
      </c>
      <c r="D148" s="14" t="inlineStr">
        <is>
          <t>LMIC</t>
        </is>
      </c>
      <c r="E148" s="14" t="inlineStr">
        <is>
          <t>Elasticities!157:138-141</t>
        </is>
      </c>
    </row>
    <row r="149">
      <c r="A149" s="14" t="inlineStr">
        <is>
          <t>NLD</t>
        </is>
      </c>
      <c r="B149" s="14" t="inlineStr">
        <is>
          <t>Netherlands</t>
        </is>
      </c>
      <c r="C149" s="14" t="inlineStr">
        <is>
          <t>ECS</t>
        </is>
      </c>
      <c r="D149" s="14" t="inlineStr">
        <is>
          <t>HIC</t>
        </is>
      </c>
      <c r="E149" s="14" t="inlineStr">
        <is>
          <t>Elasticities!158:138-141</t>
        </is>
      </c>
    </row>
    <row r="150">
      <c r="A150" s="14" t="inlineStr">
        <is>
          <t>NOR</t>
        </is>
      </c>
      <c r="B150" s="14" t="inlineStr">
        <is>
          <t>Norway</t>
        </is>
      </c>
      <c r="C150" s="14" t="inlineStr">
        <is>
          <t>ECS</t>
        </is>
      </c>
      <c r="D150" s="14" t="inlineStr">
        <is>
          <t>HIC</t>
        </is>
      </c>
      <c r="E150" s="14" t="inlineStr">
        <is>
          <t>Elasticities!159:138-141</t>
        </is>
      </c>
    </row>
    <row r="151">
      <c r="A151" s="14" t="inlineStr">
        <is>
          <t>NPL</t>
        </is>
      </c>
      <c r="B151" s="14" t="inlineStr">
        <is>
          <t>Nepal</t>
        </is>
      </c>
      <c r="C151" s="14" t="inlineStr">
        <is>
          <t>SAS</t>
        </is>
      </c>
      <c r="D151" s="14" t="inlineStr">
        <is>
          <t>LIC</t>
        </is>
      </c>
      <c r="E151" s="14" t="inlineStr">
        <is>
          <t>Elasticities!160:138-141</t>
        </is>
      </c>
    </row>
    <row r="152">
      <c r="A152" s="14" t="inlineStr">
        <is>
          <t>NRU</t>
        </is>
      </c>
      <c r="B152" s="14" t="inlineStr">
        <is>
          <t>Nauru</t>
        </is>
      </c>
      <c r="C152" s="14" t="inlineStr">
        <is>
          <t>EAS</t>
        </is>
      </c>
      <c r="D152" s="14" t="inlineStr">
        <is>
          <t>UMIC</t>
        </is>
      </c>
      <c r="E152" s="14" t="inlineStr">
        <is>
          <t>Elasticities!161:138-141</t>
        </is>
      </c>
    </row>
    <row r="153">
      <c r="A153" s="14" t="inlineStr">
        <is>
          <t>NZL</t>
        </is>
      </c>
      <c r="B153" s="14" t="inlineStr">
        <is>
          <t>New Zealand</t>
        </is>
      </c>
      <c r="C153" s="14" t="inlineStr">
        <is>
          <t>EAS</t>
        </is>
      </c>
      <c r="D153" s="14" t="inlineStr">
        <is>
          <t>HIC</t>
        </is>
      </c>
      <c r="E153" s="14" t="inlineStr">
        <is>
          <t>Elasticities!162:138-141</t>
        </is>
      </c>
    </row>
    <row r="154">
      <c r="A154" s="14" t="inlineStr">
        <is>
          <t>OMN</t>
        </is>
      </c>
      <c r="B154" s="14" t="inlineStr">
        <is>
          <t>Oman</t>
        </is>
      </c>
      <c r="C154" s="14" t="inlineStr">
        <is>
          <t>MEA</t>
        </is>
      </c>
      <c r="D154" s="14" t="inlineStr">
        <is>
          <t>HIC</t>
        </is>
      </c>
      <c r="E154" s="14" t="inlineStr">
        <is>
          <t>Elasticities!163:138-141</t>
        </is>
      </c>
    </row>
    <row r="155">
      <c r="A155" s="14" t="inlineStr">
        <is>
          <t>PAK</t>
        </is>
      </c>
      <c r="B155" s="14" t="inlineStr">
        <is>
          <t>Pakistan</t>
        </is>
      </c>
      <c r="C155" s="14" t="inlineStr">
        <is>
          <t>SAS</t>
        </is>
      </c>
      <c r="D155" s="14" t="inlineStr">
        <is>
          <t>LMIC</t>
        </is>
      </c>
      <c r="E155" s="14" t="inlineStr">
        <is>
          <t>Elasticities!164:138-141</t>
        </is>
      </c>
    </row>
    <row r="156">
      <c r="A156" s="14" t="inlineStr">
        <is>
          <t>PAN</t>
        </is>
      </c>
      <c r="B156" s="14" t="inlineStr">
        <is>
          <t>Panama</t>
        </is>
      </c>
      <c r="C156" s="14" t="inlineStr">
        <is>
          <t>LCN</t>
        </is>
      </c>
      <c r="D156" s="14" t="inlineStr">
        <is>
          <t>HIC</t>
        </is>
      </c>
      <c r="E156" s="14" t="inlineStr">
        <is>
          <t>Elasticities!165:138-141</t>
        </is>
      </c>
    </row>
    <row r="157">
      <c r="A157" s="14" t="inlineStr">
        <is>
          <t>PER</t>
        </is>
      </c>
      <c r="B157" s="14" t="inlineStr">
        <is>
          <t>Peru</t>
        </is>
      </c>
      <c r="C157" s="14" t="inlineStr">
        <is>
          <t>LCN</t>
        </is>
      </c>
      <c r="D157" s="14" t="inlineStr">
        <is>
          <t>UMIC</t>
        </is>
      </c>
      <c r="E157" s="14" t="inlineStr">
        <is>
          <t>Elasticities!166:138-141</t>
        </is>
      </c>
    </row>
    <row r="158">
      <c r="A158" s="14" t="inlineStr">
        <is>
          <t>PHL</t>
        </is>
      </c>
      <c r="B158" s="14" t="inlineStr">
        <is>
          <t>Philippines</t>
        </is>
      </c>
      <c r="C158" s="14" t="inlineStr">
        <is>
          <t>EAS</t>
        </is>
      </c>
      <c r="D158" s="14" t="inlineStr">
        <is>
          <t>LMIC</t>
        </is>
      </c>
      <c r="E158" s="14" t="inlineStr">
        <is>
          <t>Elasticities!167:138-141</t>
        </is>
      </c>
    </row>
    <row r="159">
      <c r="A159" s="14" t="inlineStr">
        <is>
          <t>PLW</t>
        </is>
      </c>
      <c r="B159" s="14" t="inlineStr">
        <is>
          <t>Palau</t>
        </is>
      </c>
      <c r="C159" s="14" t="inlineStr">
        <is>
          <t>EAS</t>
        </is>
      </c>
      <c r="D159" s="14" t="inlineStr">
        <is>
          <t>HIC</t>
        </is>
      </c>
      <c r="E159" s="14" t="inlineStr">
        <is>
          <t>Elasticities!168:138-141</t>
        </is>
      </c>
    </row>
    <row r="160">
      <c r="A160" s="14" t="inlineStr">
        <is>
          <t>PNG</t>
        </is>
      </c>
      <c r="B160" s="14" t="inlineStr">
        <is>
          <t>Papua New Guinea</t>
        </is>
      </c>
      <c r="C160" s="14" t="inlineStr">
        <is>
          <t>EAS</t>
        </is>
      </c>
      <c r="D160" s="14" t="inlineStr">
        <is>
          <t>LMIC</t>
        </is>
      </c>
      <c r="E160" s="14" t="inlineStr">
        <is>
          <t>Elasticities!169:138-141</t>
        </is>
      </c>
    </row>
    <row r="161">
      <c r="A161" s="14" t="inlineStr">
        <is>
          <t>POL</t>
        </is>
      </c>
      <c r="B161" s="14" t="inlineStr">
        <is>
          <t>Poland</t>
        </is>
      </c>
      <c r="C161" s="14" t="inlineStr">
        <is>
          <t>ECS</t>
        </is>
      </c>
      <c r="D161" s="14" t="inlineStr">
        <is>
          <t>HIC</t>
        </is>
      </c>
      <c r="E161" s="14" t="inlineStr">
        <is>
          <t>Elasticities!170:138-141</t>
        </is>
      </c>
    </row>
    <row r="162">
      <c r="A162" s="14" t="inlineStr">
        <is>
          <t>PRI</t>
        </is>
      </c>
      <c r="B162" s="14" t="inlineStr">
        <is>
          <t>Puerto Rico</t>
        </is>
      </c>
      <c r="C162" s="14" t="inlineStr">
        <is>
          <t>LCN</t>
        </is>
      </c>
      <c r="D162" s="14" t="inlineStr">
        <is>
          <t>HIC</t>
        </is>
      </c>
      <c r="E162" s="14" t="inlineStr">
        <is>
          <t>Elasticities!171:138-141</t>
        </is>
      </c>
    </row>
    <row r="163">
      <c r="A163" s="14" t="inlineStr">
        <is>
          <t>PRK</t>
        </is>
      </c>
      <c r="B163" s="14" t="inlineStr">
        <is>
          <t>Korea, Dem. People's Rep.</t>
        </is>
      </c>
      <c r="C163" s="14" t="inlineStr">
        <is>
          <t>EAS</t>
        </is>
      </c>
      <c r="D163" s="14" t="inlineStr">
        <is>
          <t>LIC</t>
        </is>
      </c>
      <c r="E163" s="14" t="inlineStr">
        <is>
          <t>Elasticities!172:138-141</t>
        </is>
      </c>
    </row>
    <row r="164">
      <c r="A164" s="14" t="inlineStr">
        <is>
          <t>PRT</t>
        </is>
      </c>
      <c r="B164" s="14" t="inlineStr">
        <is>
          <t>Portugal</t>
        </is>
      </c>
      <c r="C164" s="14" t="inlineStr">
        <is>
          <t>ECS</t>
        </is>
      </c>
      <c r="D164" s="14" t="inlineStr">
        <is>
          <t>HIC</t>
        </is>
      </c>
      <c r="E164" s="14" t="inlineStr">
        <is>
          <t>Elasticities!173:138-141</t>
        </is>
      </c>
    </row>
    <row r="165">
      <c r="A165" s="14" t="inlineStr">
        <is>
          <t>PRY</t>
        </is>
      </c>
      <c r="B165" s="14" t="inlineStr">
        <is>
          <t>Paraguay</t>
        </is>
      </c>
      <c r="C165" s="14" t="inlineStr">
        <is>
          <t>LCN</t>
        </is>
      </c>
      <c r="D165" s="14" t="inlineStr">
        <is>
          <t>UMIC</t>
        </is>
      </c>
      <c r="E165" s="14" t="inlineStr">
        <is>
          <t>Elasticities!174:138-141</t>
        </is>
      </c>
    </row>
    <row r="166">
      <c r="A166" s="14" t="inlineStr">
        <is>
          <t>PSE</t>
        </is>
      </c>
      <c r="B166" s="14" t="inlineStr">
        <is>
          <t>West Bank and Gaza</t>
        </is>
      </c>
      <c r="C166" s="14" t="inlineStr">
        <is>
          <t>MEA</t>
        </is>
      </c>
      <c r="D166" s="14" t="inlineStr">
        <is>
          <t>LMIC</t>
        </is>
      </c>
      <c r="E166" s="14" t="inlineStr">
        <is>
          <t>Elasticities!175:138-141</t>
        </is>
      </c>
    </row>
    <row r="167">
      <c r="A167" s="14" t="inlineStr">
        <is>
          <t>PYF</t>
        </is>
      </c>
      <c r="B167" s="14" t="inlineStr">
        <is>
          <t>French Polynesia</t>
        </is>
      </c>
      <c r="C167" s="14" t="inlineStr">
        <is>
          <t>EAS</t>
        </is>
      </c>
      <c r="D167" s="14" t="inlineStr">
        <is>
          <t>HIC</t>
        </is>
      </c>
      <c r="E167" s="14" t="inlineStr">
        <is>
          <t>Elasticities!176:138-141</t>
        </is>
      </c>
    </row>
    <row r="168">
      <c r="A168" s="14" t="inlineStr">
        <is>
          <t>QAT</t>
        </is>
      </c>
      <c r="B168" s="14" t="inlineStr">
        <is>
          <t>Qatar</t>
        </is>
      </c>
      <c r="C168" s="14" t="inlineStr">
        <is>
          <t>MEA</t>
        </is>
      </c>
      <c r="D168" s="14" t="inlineStr">
        <is>
          <t>HIC</t>
        </is>
      </c>
      <c r="E168" s="14" t="inlineStr">
        <is>
          <t>Elasticities!177:138-141</t>
        </is>
      </c>
    </row>
    <row r="169">
      <c r="A169" s="14" t="inlineStr">
        <is>
          <t>ROU</t>
        </is>
      </c>
      <c r="B169" s="14" t="inlineStr">
        <is>
          <t>Romania</t>
        </is>
      </c>
      <c r="C169" s="14" t="inlineStr">
        <is>
          <t>ECS</t>
        </is>
      </c>
      <c r="D169" s="14" t="inlineStr">
        <is>
          <t>UMIC</t>
        </is>
      </c>
      <c r="E169" s="14" t="inlineStr">
        <is>
          <t>Elasticities!178:138-141</t>
        </is>
      </c>
    </row>
    <row r="170">
      <c r="A170" s="14" t="inlineStr">
        <is>
          <t>RUS</t>
        </is>
      </c>
      <c r="B170" s="14" t="inlineStr">
        <is>
          <t>Russia</t>
        </is>
      </c>
      <c r="C170" s="14" t="inlineStr">
        <is>
          <t>ECS</t>
        </is>
      </c>
      <c r="D170" s="14" t="inlineStr">
        <is>
          <t>UMIC</t>
        </is>
      </c>
      <c r="E170" s="14" t="inlineStr">
        <is>
          <t>Elasticities!179:138-141</t>
        </is>
      </c>
    </row>
    <row r="171">
      <c r="A171" s="14" t="inlineStr">
        <is>
          <t>RWA</t>
        </is>
      </c>
      <c r="B171" s="14" t="inlineStr">
        <is>
          <t>Rwanda</t>
        </is>
      </c>
      <c r="C171" s="14" t="inlineStr">
        <is>
          <t>SSF</t>
        </is>
      </c>
      <c r="D171" s="14" t="inlineStr">
        <is>
          <t>LIC</t>
        </is>
      </c>
      <c r="E171" s="14" t="inlineStr">
        <is>
          <t>Elasticities!180:138-141</t>
        </is>
      </c>
    </row>
    <row r="172">
      <c r="A172" s="14" t="inlineStr">
        <is>
          <t>SAU</t>
        </is>
      </c>
      <c r="B172" s="14" t="inlineStr">
        <is>
          <t>Saudi Arabia</t>
        </is>
      </c>
      <c r="C172" s="14" t="inlineStr">
        <is>
          <t>MEA</t>
        </is>
      </c>
      <c r="D172" s="14" t="inlineStr">
        <is>
          <t>HIC</t>
        </is>
      </c>
      <c r="E172" s="14" t="inlineStr">
        <is>
          <t>Elasticities!181:138-141</t>
        </is>
      </c>
    </row>
    <row r="173">
      <c r="A173" s="14" t="inlineStr">
        <is>
          <t>SDN</t>
        </is>
      </c>
      <c r="B173" s="14" t="inlineStr">
        <is>
          <t>Sudan</t>
        </is>
      </c>
      <c r="C173" s="14" t="inlineStr">
        <is>
          <t>SSF</t>
        </is>
      </c>
      <c r="D173" s="14" t="inlineStr">
        <is>
          <t>LMIC</t>
        </is>
      </c>
      <c r="E173" s="14" t="inlineStr">
        <is>
          <t>Elasticities!182:138-141</t>
        </is>
      </c>
    </row>
    <row r="174">
      <c r="A174" s="14" t="inlineStr">
        <is>
          <t>SEN</t>
        </is>
      </c>
      <c r="B174" s="14" t="inlineStr">
        <is>
          <t>Senegal</t>
        </is>
      </c>
      <c r="C174" s="14" t="inlineStr">
        <is>
          <t>SSF</t>
        </is>
      </c>
      <c r="D174" s="14" t="inlineStr">
        <is>
          <t>LIC</t>
        </is>
      </c>
      <c r="E174" s="14" t="inlineStr">
        <is>
          <t>Elasticities!183:138-141</t>
        </is>
      </c>
    </row>
    <row r="175">
      <c r="A175" s="14" t="inlineStr">
        <is>
          <t>SGP</t>
        </is>
      </c>
      <c r="B175" s="14" t="inlineStr">
        <is>
          <t>Singapore</t>
        </is>
      </c>
      <c r="C175" s="14" t="inlineStr">
        <is>
          <t>EAS</t>
        </is>
      </c>
      <c r="D175" s="14" t="inlineStr">
        <is>
          <t>HIC</t>
        </is>
      </c>
      <c r="E175" s="14" t="inlineStr">
        <is>
          <t>Elasticities!184:138-141</t>
        </is>
      </c>
    </row>
    <row r="176">
      <c r="A176" s="14" t="inlineStr">
        <is>
          <t>SLB</t>
        </is>
      </c>
      <c r="B176" s="14" t="inlineStr">
        <is>
          <t>Solomon Islands</t>
        </is>
      </c>
      <c r="C176" s="14" t="inlineStr">
        <is>
          <t>EAS</t>
        </is>
      </c>
      <c r="D176" s="14" t="inlineStr">
        <is>
          <t>LMIC</t>
        </is>
      </c>
      <c r="E176" s="14" t="inlineStr">
        <is>
          <t>Elasticities!185:138-141</t>
        </is>
      </c>
    </row>
    <row r="177">
      <c r="A177" s="14" t="inlineStr">
        <is>
          <t>SLE</t>
        </is>
      </c>
      <c r="B177" s="14" t="inlineStr">
        <is>
          <t>Sierra Leone</t>
        </is>
      </c>
      <c r="C177" s="14" t="inlineStr">
        <is>
          <t>SSF</t>
        </is>
      </c>
      <c r="D177" s="14" t="inlineStr">
        <is>
          <t>LIC</t>
        </is>
      </c>
      <c r="E177" s="14" t="inlineStr">
        <is>
          <t>Elasticities!186:138-141</t>
        </is>
      </c>
    </row>
    <row r="178">
      <c r="A178" s="14" t="inlineStr">
        <is>
          <t>SLV</t>
        </is>
      </c>
      <c r="B178" s="14" t="inlineStr">
        <is>
          <t>El Salvador</t>
        </is>
      </c>
      <c r="C178" s="14" t="inlineStr">
        <is>
          <t>LCN</t>
        </is>
      </c>
      <c r="D178" s="14" t="inlineStr">
        <is>
          <t>LMIC</t>
        </is>
      </c>
      <c r="E178" s="14" t="inlineStr">
        <is>
          <t>Elasticities!187:138-141</t>
        </is>
      </c>
    </row>
    <row r="179">
      <c r="A179" s="14" t="inlineStr">
        <is>
          <t>SMR</t>
        </is>
      </c>
      <c r="B179" s="14" t="inlineStr">
        <is>
          <t>San Marino</t>
        </is>
      </c>
      <c r="C179" s="14" t="inlineStr">
        <is>
          <t>ECS</t>
        </is>
      </c>
      <c r="D179" s="14" t="inlineStr">
        <is>
          <t>HIC</t>
        </is>
      </c>
      <c r="E179" s="14" t="inlineStr">
        <is>
          <t>Elasticities!188:138-141</t>
        </is>
      </c>
    </row>
    <row r="180">
      <c r="A180" s="14" t="inlineStr">
        <is>
          <t>SOM</t>
        </is>
      </c>
      <c r="B180" s="14" t="inlineStr">
        <is>
          <t>Somalia</t>
        </is>
      </c>
      <c r="C180" s="14" t="inlineStr">
        <is>
          <t>SSF</t>
        </is>
      </c>
      <c r="D180" s="14" t="inlineStr">
        <is>
          <t>LIC</t>
        </is>
      </c>
      <c r="E180" s="14" t="inlineStr">
        <is>
          <t>Elasticities!189:138-141</t>
        </is>
      </c>
    </row>
    <row r="181">
      <c r="A181" s="14" t="inlineStr">
        <is>
          <t>SRB</t>
        </is>
      </c>
      <c r="B181" s="14" t="inlineStr">
        <is>
          <t>Serbia</t>
        </is>
      </c>
      <c r="C181" s="14" t="inlineStr">
        <is>
          <t>ECS</t>
        </is>
      </c>
      <c r="D181" s="14" t="inlineStr">
        <is>
          <t>UMIC</t>
        </is>
      </c>
      <c r="E181" s="14" t="inlineStr">
        <is>
          <t>Elasticities!190:138-141</t>
        </is>
      </c>
    </row>
    <row r="182">
      <c r="A182" s="14" t="inlineStr">
        <is>
          <t>SSD</t>
        </is>
      </c>
      <c r="B182" s="14" t="inlineStr">
        <is>
          <t>South Sudan</t>
        </is>
      </c>
      <c r="C182" s="14" t="inlineStr">
        <is>
          <t>SSF</t>
        </is>
      </c>
      <c r="D182" s="14" t="inlineStr">
        <is>
          <t>LIC</t>
        </is>
      </c>
      <c r="E182" s="14" t="inlineStr">
        <is>
          <t>Elasticities!191:138-141</t>
        </is>
      </c>
    </row>
    <row r="183">
      <c r="A183" s="14" t="inlineStr">
        <is>
          <t>SSF</t>
        </is>
      </c>
      <c r="B183" s="14" t="inlineStr">
        <is>
          <t>Sub-Saharan Africa</t>
        </is>
      </c>
      <c r="C183" s="14" t="inlineStr">
        <is>
          <t>SSF</t>
        </is>
      </c>
      <c r="D183" s="14" t="inlineStr">
        <is>
          <t>N/A</t>
        </is>
      </c>
      <c r="E183" s="14" t="inlineStr">
        <is>
          <t>Elasticities!192:138-141</t>
        </is>
      </c>
    </row>
    <row r="184">
      <c r="A184" s="14" t="inlineStr">
        <is>
          <t>STP</t>
        </is>
      </c>
      <c r="B184" s="14" t="inlineStr">
        <is>
          <t>São Tomé and Príncipe</t>
        </is>
      </c>
      <c r="C184" s="14" t="inlineStr">
        <is>
          <t>SSF</t>
        </is>
      </c>
      <c r="D184" s="14" t="inlineStr">
        <is>
          <t>LMIC</t>
        </is>
      </c>
      <c r="E184" s="14" t="inlineStr">
        <is>
          <t>Elasticities!193:138-141</t>
        </is>
      </c>
    </row>
    <row r="185">
      <c r="A185" s="14" t="inlineStr">
        <is>
          <t>SUR</t>
        </is>
      </c>
      <c r="B185" s="14" t="inlineStr">
        <is>
          <t>Suriname</t>
        </is>
      </c>
      <c r="C185" s="14" t="inlineStr">
        <is>
          <t>LCN</t>
        </is>
      </c>
      <c r="D185" s="14" t="inlineStr">
        <is>
          <t>UMIC</t>
        </is>
      </c>
      <c r="E185" s="14" t="inlineStr">
        <is>
          <t>Elasticities!194:138-141</t>
        </is>
      </c>
    </row>
    <row r="186">
      <c r="A186" s="14" t="inlineStr">
        <is>
          <t>SVK</t>
        </is>
      </c>
      <c r="B186" s="14" t="inlineStr">
        <is>
          <t>Slovak Republic</t>
        </is>
      </c>
      <c r="C186" s="14" t="inlineStr">
        <is>
          <t>ECS</t>
        </is>
      </c>
      <c r="D186" s="14" t="inlineStr">
        <is>
          <t>HIC</t>
        </is>
      </c>
      <c r="E186" s="14" t="inlineStr">
        <is>
          <t>Elasticities!195:138-141</t>
        </is>
      </c>
    </row>
    <row r="187">
      <c r="A187" s="14" t="inlineStr">
        <is>
          <t>SVN</t>
        </is>
      </c>
      <c r="B187" s="14" t="inlineStr">
        <is>
          <t>Slovenia</t>
        </is>
      </c>
      <c r="C187" s="14" t="inlineStr">
        <is>
          <t>ECS</t>
        </is>
      </c>
      <c r="D187" s="14" t="inlineStr">
        <is>
          <t>HIC</t>
        </is>
      </c>
      <c r="E187" s="14" t="inlineStr">
        <is>
          <t>Elasticities!196:138-141</t>
        </is>
      </c>
    </row>
    <row r="188">
      <c r="A188" s="14" t="inlineStr">
        <is>
          <t>SWE</t>
        </is>
      </c>
      <c r="B188" s="14" t="inlineStr">
        <is>
          <t>Sweden</t>
        </is>
      </c>
      <c r="C188" s="14" t="inlineStr">
        <is>
          <t>ECS</t>
        </is>
      </c>
      <c r="D188" s="14" t="inlineStr">
        <is>
          <t>HIC</t>
        </is>
      </c>
      <c r="E188" s="14" t="inlineStr">
        <is>
          <t>Elasticities!197:138-141</t>
        </is>
      </c>
    </row>
    <row r="189">
      <c r="A189" s="14" t="inlineStr">
        <is>
          <t>SWZ</t>
        </is>
      </c>
      <c r="B189" s="14" t="inlineStr">
        <is>
          <t>Eswatini</t>
        </is>
      </c>
      <c r="C189" s="14" t="inlineStr">
        <is>
          <t>SSF</t>
        </is>
      </c>
      <c r="D189" s="14" t="inlineStr">
        <is>
          <t>LMIC</t>
        </is>
      </c>
      <c r="E189" s="14" t="inlineStr">
        <is>
          <t>Elasticities!198:138-141</t>
        </is>
      </c>
    </row>
    <row r="190">
      <c r="A190" s="14" t="inlineStr">
        <is>
          <t>SXM</t>
        </is>
      </c>
      <c r="B190" s="14" t="inlineStr">
        <is>
          <t>Sint Maarten (Dutch part)</t>
        </is>
      </c>
      <c r="C190" s="14" t="inlineStr">
        <is>
          <t>LCN</t>
        </is>
      </c>
      <c r="D190" s="14" t="inlineStr">
        <is>
          <t>HIC</t>
        </is>
      </c>
      <c r="E190" s="14" t="inlineStr">
        <is>
          <t>Elasticities!199:138-141</t>
        </is>
      </c>
    </row>
    <row r="191">
      <c r="A191" s="14" t="inlineStr">
        <is>
          <t>SYC</t>
        </is>
      </c>
      <c r="B191" s="14" t="inlineStr">
        <is>
          <t>Seychelles</t>
        </is>
      </c>
      <c r="C191" s="14" t="inlineStr">
        <is>
          <t>SSF</t>
        </is>
      </c>
      <c r="D191" s="14" t="inlineStr">
        <is>
          <t>HIC</t>
        </is>
      </c>
      <c r="E191" s="14" t="inlineStr">
        <is>
          <t>Elasticities!200:138-141</t>
        </is>
      </c>
    </row>
    <row r="192">
      <c r="A192" s="14" t="inlineStr">
        <is>
          <t>SYR</t>
        </is>
      </c>
      <c r="B192" s="14" t="inlineStr">
        <is>
          <t>Syria</t>
        </is>
      </c>
      <c r="C192" s="14" t="inlineStr">
        <is>
          <t>MEA</t>
        </is>
      </c>
      <c r="D192" s="14" t="inlineStr">
        <is>
          <t>LIC</t>
        </is>
      </c>
      <c r="E192" s="14" t="inlineStr">
        <is>
          <t>Elasticities!201:138-141</t>
        </is>
      </c>
    </row>
    <row r="193">
      <c r="A193" s="14" t="inlineStr">
        <is>
          <t>TCA</t>
        </is>
      </c>
      <c r="B193" s="14" t="inlineStr">
        <is>
          <t>Turks and Caicos Islands</t>
        </is>
      </c>
      <c r="C193" s="14" t="inlineStr">
        <is>
          <t>LCN</t>
        </is>
      </c>
      <c r="D193" s="14" t="inlineStr">
        <is>
          <t>HIC</t>
        </is>
      </c>
      <c r="E193" s="14" t="inlineStr">
        <is>
          <t>Elasticities!202:138-141</t>
        </is>
      </c>
    </row>
    <row r="194">
      <c r="A194" s="14" t="inlineStr">
        <is>
          <t>TCD</t>
        </is>
      </c>
      <c r="B194" s="14" t="inlineStr">
        <is>
          <t>Chad</t>
        </is>
      </c>
      <c r="C194" s="14" t="inlineStr">
        <is>
          <t>SSF</t>
        </is>
      </c>
      <c r="D194" s="14" t="inlineStr">
        <is>
          <t>LIC</t>
        </is>
      </c>
      <c r="E194" s="14" t="inlineStr">
        <is>
          <t>Elasticities!203:138-141</t>
        </is>
      </c>
    </row>
    <row r="195">
      <c r="A195" s="14" t="inlineStr">
        <is>
          <t>TGO</t>
        </is>
      </c>
      <c r="B195" s="14" t="inlineStr">
        <is>
          <t>Togo</t>
        </is>
      </c>
      <c r="C195" s="14" t="inlineStr">
        <is>
          <t>SSF</t>
        </is>
      </c>
      <c r="D195" s="14" t="inlineStr">
        <is>
          <t>LIC</t>
        </is>
      </c>
      <c r="E195" s="14" t="inlineStr">
        <is>
          <t>Elasticities!204:138-141</t>
        </is>
      </c>
    </row>
    <row r="196">
      <c r="A196" s="14" t="inlineStr">
        <is>
          <t>THA</t>
        </is>
      </c>
      <c r="B196" s="14" t="inlineStr">
        <is>
          <t>Thailand</t>
        </is>
      </c>
      <c r="C196" s="14" t="inlineStr">
        <is>
          <t>EAS</t>
        </is>
      </c>
      <c r="D196" s="14" t="inlineStr">
        <is>
          <t>UMIC</t>
        </is>
      </c>
      <c r="E196" s="14" t="inlineStr">
        <is>
          <t>Elasticities!205:138-141</t>
        </is>
      </c>
    </row>
    <row r="197">
      <c r="A197" s="14" t="inlineStr">
        <is>
          <t>TJK</t>
        </is>
      </c>
      <c r="B197" s="14" t="inlineStr">
        <is>
          <t>Tajikistan</t>
        </is>
      </c>
      <c r="C197" s="14" t="inlineStr">
        <is>
          <t>ECS</t>
        </is>
      </c>
      <c r="D197" s="14" t="inlineStr">
        <is>
          <t>LIC</t>
        </is>
      </c>
      <c r="E197" s="14" t="inlineStr">
        <is>
          <t>Elasticities!206:138-141</t>
        </is>
      </c>
    </row>
    <row r="198">
      <c r="A198" s="14" t="inlineStr">
        <is>
          <t>TKM</t>
        </is>
      </c>
      <c r="B198" s="14" t="inlineStr">
        <is>
          <t>Turkmenistan</t>
        </is>
      </c>
      <c r="C198" s="14" t="inlineStr">
        <is>
          <t>ECS</t>
        </is>
      </c>
      <c r="D198" s="14" t="inlineStr">
        <is>
          <t>UMIC</t>
        </is>
      </c>
      <c r="E198" s="14" t="inlineStr">
        <is>
          <t>Elasticities!207:138-141</t>
        </is>
      </c>
    </row>
    <row r="199">
      <c r="A199" s="14" t="inlineStr">
        <is>
          <t>TLS</t>
        </is>
      </c>
      <c r="B199" s="14" t="inlineStr">
        <is>
          <t>Timor-Leste</t>
        </is>
      </c>
      <c r="C199" s="14" t="inlineStr">
        <is>
          <t>EAS</t>
        </is>
      </c>
      <c r="D199" s="14" t="inlineStr">
        <is>
          <t>LMIC</t>
        </is>
      </c>
      <c r="E199" s="14" t="inlineStr">
        <is>
          <t>Elasticities!208:138-141</t>
        </is>
      </c>
    </row>
    <row r="200">
      <c r="A200" s="14" t="inlineStr">
        <is>
          <t>TON</t>
        </is>
      </c>
      <c r="B200" s="14" t="inlineStr">
        <is>
          <t>Tonga</t>
        </is>
      </c>
      <c r="C200" s="14" t="inlineStr">
        <is>
          <t>EAS</t>
        </is>
      </c>
      <c r="D200" s="14" t="inlineStr">
        <is>
          <t>UMIC</t>
        </is>
      </c>
      <c r="E200" s="14" t="inlineStr">
        <is>
          <t>Elasticities!209:138-141</t>
        </is>
      </c>
    </row>
    <row r="201">
      <c r="A201" s="14" t="inlineStr">
        <is>
          <t>TTO</t>
        </is>
      </c>
      <c r="B201" s="14" t="inlineStr">
        <is>
          <t>Trinidad and Tobago</t>
        </is>
      </c>
      <c r="C201" s="14" t="inlineStr">
        <is>
          <t>LCN</t>
        </is>
      </c>
      <c r="D201" s="14" t="inlineStr">
        <is>
          <t>HIC</t>
        </is>
      </c>
      <c r="E201" s="14" t="inlineStr">
        <is>
          <t>Elasticities!210:138-141</t>
        </is>
      </c>
    </row>
    <row r="202">
      <c r="A202" s="14" t="inlineStr">
        <is>
          <t>TUN</t>
        </is>
      </c>
      <c r="B202" s="14" t="inlineStr">
        <is>
          <t>Tunisia</t>
        </is>
      </c>
      <c r="C202" s="14" t="inlineStr">
        <is>
          <t>MEA</t>
        </is>
      </c>
      <c r="D202" s="14" t="inlineStr">
        <is>
          <t>LMIC</t>
        </is>
      </c>
      <c r="E202" s="14" t="inlineStr">
        <is>
          <t>Elasticities!211:138-141</t>
        </is>
      </c>
    </row>
    <row r="203">
      <c r="A203" s="14" t="inlineStr">
        <is>
          <t>TUR</t>
        </is>
      </c>
      <c r="B203" s="14" t="inlineStr">
        <is>
          <t>Turkiye</t>
        </is>
      </c>
      <c r="C203" s="14" t="inlineStr">
        <is>
          <t>ECS</t>
        </is>
      </c>
      <c r="D203" s="14" t="inlineStr">
        <is>
          <t>UMIC</t>
        </is>
      </c>
      <c r="E203" s="14" t="inlineStr">
        <is>
          <t>Elasticities!212:138-141</t>
        </is>
      </c>
    </row>
    <row r="204">
      <c r="A204" s="14" t="inlineStr">
        <is>
          <t>TUV</t>
        </is>
      </c>
      <c r="B204" s="14" t="inlineStr">
        <is>
          <t>Tuvalu</t>
        </is>
      </c>
      <c r="C204" s="14" t="inlineStr">
        <is>
          <t>EAS</t>
        </is>
      </c>
      <c r="D204" s="14" t="inlineStr">
        <is>
          <t>UMIC</t>
        </is>
      </c>
      <c r="E204" s="14" t="inlineStr">
        <is>
          <t>Elasticities!213:138-141</t>
        </is>
      </c>
    </row>
    <row r="205">
      <c r="A205" s="14" t="inlineStr">
        <is>
          <t>TWN</t>
        </is>
      </c>
      <c r="B205" s="14" t="inlineStr">
        <is>
          <t>Taiwan Province of China</t>
        </is>
      </c>
      <c r="C205" s="14" t="inlineStr">
        <is>
          <t>EAS</t>
        </is>
      </c>
      <c r="D205" s="14" t="inlineStr">
        <is>
          <t>HIC</t>
        </is>
      </c>
      <c r="E205" s="14" t="inlineStr">
        <is>
          <t>Elasticities!214:138-141</t>
        </is>
      </c>
    </row>
    <row r="206">
      <c r="A206" s="14" t="inlineStr">
        <is>
          <t>TZA</t>
        </is>
      </c>
      <c r="B206" s="14" t="inlineStr">
        <is>
          <t>Tanzania</t>
        </is>
      </c>
      <c r="C206" s="14" t="inlineStr">
        <is>
          <t>SSF</t>
        </is>
      </c>
      <c r="D206" s="14" t="inlineStr">
        <is>
          <t>LIC</t>
        </is>
      </c>
      <c r="E206" s="14" t="inlineStr">
        <is>
          <t>Elasticities!215:138-141</t>
        </is>
      </c>
    </row>
    <row r="207">
      <c r="A207" s="14" t="inlineStr">
        <is>
          <t>UGA</t>
        </is>
      </c>
      <c r="B207" s="14" t="inlineStr">
        <is>
          <t>Uganda</t>
        </is>
      </c>
      <c r="C207" s="14" t="inlineStr">
        <is>
          <t>SSF</t>
        </is>
      </c>
      <c r="D207" s="14" t="inlineStr">
        <is>
          <t>LIC</t>
        </is>
      </c>
      <c r="E207" s="14" t="inlineStr">
        <is>
          <t>Elasticities!216:138-141</t>
        </is>
      </c>
    </row>
    <row r="208">
      <c r="A208" s="14" t="inlineStr">
        <is>
          <t>UKR</t>
        </is>
      </c>
      <c r="B208" s="14" t="inlineStr">
        <is>
          <t>Ukraine</t>
        </is>
      </c>
      <c r="C208" s="14" t="inlineStr">
        <is>
          <t>ECS</t>
        </is>
      </c>
      <c r="D208" s="14" t="inlineStr">
        <is>
          <t>LMIC</t>
        </is>
      </c>
      <c r="E208" s="14" t="inlineStr">
        <is>
          <t>Elasticities!217:138-141</t>
        </is>
      </c>
    </row>
    <row r="209">
      <c r="A209" s="14" t="inlineStr">
        <is>
          <t>URY</t>
        </is>
      </c>
      <c r="B209" s="14" t="inlineStr">
        <is>
          <t>Uruguay</t>
        </is>
      </c>
      <c r="C209" s="14" t="inlineStr">
        <is>
          <t>LCN</t>
        </is>
      </c>
      <c r="D209" s="14" t="inlineStr">
        <is>
          <t>HIC</t>
        </is>
      </c>
      <c r="E209" s="14" t="inlineStr">
        <is>
          <t>Elasticities!218:138-141</t>
        </is>
      </c>
    </row>
    <row r="210">
      <c r="A210" s="14" t="inlineStr">
        <is>
          <t>USA</t>
        </is>
      </c>
      <c r="B210" s="14" t="inlineStr">
        <is>
          <t>United States</t>
        </is>
      </c>
      <c r="C210" s="14" t="inlineStr">
        <is>
          <t>NAC</t>
        </is>
      </c>
      <c r="D210" s="14" t="inlineStr">
        <is>
          <t>HIC</t>
        </is>
      </c>
      <c r="E210" s="14" t="inlineStr">
        <is>
          <t>Elasticities!219:138-141</t>
        </is>
      </c>
    </row>
    <row r="211">
      <c r="A211" s="14" t="inlineStr">
        <is>
          <t>UZB</t>
        </is>
      </c>
      <c r="B211" s="14" t="inlineStr">
        <is>
          <t>Uzbekistan</t>
        </is>
      </c>
      <c r="C211" s="14" t="inlineStr">
        <is>
          <t>ECS</t>
        </is>
      </c>
      <c r="D211" s="14" t="inlineStr">
        <is>
          <t>LMIC</t>
        </is>
      </c>
      <c r="E211" s="14" t="inlineStr">
        <is>
          <t>Elasticities!220:138-141</t>
        </is>
      </c>
    </row>
    <row r="212">
      <c r="A212" s="14" t="inlineStr">
        <is>
          <t>VCT</t>
        </is>
      </c>
      <c r="B212" s="14" t="inlineStr">
        <is>
          <t>St. Vincent and the Grenadines</t>
        </is>
      </c>
      <c r="C212" s="14" t="inlineStr">
        <is>
          <t>LCN</t>
        </is>
      </c>
      <c r="D212" s="14" t="inlineStr">
        <is>
          <t>UMIC</t>
        </is>
      </c>
      <c r="E212" s="14" t="inlineStr">
        <is>
          <t>Elasticities!221:138-141</t>
        </is>
      </c>
    </row>
    <row r="213">
      <c r="A213" s="14" t="inlineStr">
        <is>
          <t>VEN</t>
        </is>
      </c>
      <c r="B213" s="14" t="inlineStr">
        <is>
          <t>Venezuela</t>
        </is>
      </c>
      <c r="C213" s="14" t="inlineStr">
        <is>
          <t>LCN</t>
        </is>
      </c>
      <c r="D213" s="14" t="inlineStr">
        <is>
          <t>UMIC</t>
        </is>
      </c>
      <c r="E213" s="14" t="inlineStr">
        <is>
          <t>Elasticities!222:138-141</t>
        </is>
      </c>
    </row>
    <row r="214">
      <c r="A214" s="14" t="inlineStr">
        <is>
          <t>VGB</t>
        </is>
      </c>
      <c r="B214" s="14" t="inlineStr">
        <is>
          <t>British Virgin Islands</t>
        </is>
      </c>
      <c r="C214" s="14" t="inlineStr">
        <is>
          <t>LCN</t>
        </is>
      </c>
      <c r="D214" s="14" t="inlineStr">
        <is>
          <t>HIC</t>
        </is>
      </c>
      <c r="E214" s="14" t="inlineStr">
        <is>
          <t>Elasticities!223:138-141</t>
        </is>
      </c>
    </row>
    <row r="215">
      <c r="A215" s="14" t="inlineStr">
        <is>
          <t>VIR</t>
        </is>
      </c>
      <c r="B215" s="14" t="inlineStr">
        <is>
          <t>Virgin Islands (U.S.)</t>
        </is>
      </c>
      <c r="C215" s="14" t="inlineStr">
        <is>
          <t>LCN</t>
        </is>
      </c>
      <c r="D215" s="14" t="inlineStr">
        <is>
          <t>HIC</t>
        </is>
      </c>
      <c r="E215" s="14" t="inlineStr">
        <is>
          <t>Elasticities!224:138-141</t>
        </is>
      </c>
    </row>
    <row r="216">
      <c r="A216" s="14" t="inlineStr">
        <is>
          <t>VNM</t>
        </is>
      </c>
      <c r="B216" s="14" t="inlineStr">
        <is>
          <t>Vietnam</t>
        </is>
      </c>
      <c r="C216" s="14" t="inlineStr">
        <is>
          <t>EAS</t>
        </is>
      </c>
      <c r="D216" s="14" t="inlineStr">
        <is>
          <t>LMIC</t>
        </is>
      </c>
      <c r="E216" s="14" t="inlineStr">
        <is>
          <t>Elasticities!225:138-141</t>
        </is>
      </c>
    </row>
    <row r="217">
      <c r="A217" s="14" t="inlineStr">
        <is>
          <t>VUT</t>
        </is>
      </c>
      <c r="B217" s="14" t="inlineStr">
        <is>
          <t>Vanuatu</t>
        </is>
      </c>
      <c r="C217" s="14" t="inlineStr">
        <is>
          <t>EAS</t>
        </is>
      </c>
      <c r="D217" s="14" t="inlineStr">
        <is>
          <t>LMIC</t>
        </is>
      </c>
      <c r="E217" s="14" t="inlineStr">
        <is>
          <t>Elasticities!226:138-141</t>
        </is>
      </c>
    </row>
    <row r="218">
      <c r="A218" s="14" t="inlineStr">
        <is>
          <t>WAV</t>
        </is>
      </c>
      <c r="B218" s="14" t="inlineStr">
        <is>
          <t>World aviation bunkers</t>
        </is>
      </c>
      <c r="C218" s="14" t="inlineStr">
        <is>
          <t>NA</t>
        </is>
      </c>
      <c r="D218" s="14" t="inlineStr">
        <is>
          <t>NA</t>
        </is>
      </c>
      <c r="E218" s="14" t="inlineStr">
        <is>
          <t>Elasticities!227:138-141</t>
        </is>
      </c>
    </row>
    <row r="219">
      <c r="A219" s="14" t="inlineStr">
        <is>
          <t>WMR</t>
        </is>
      </c>
      <c r="B219" s="14" t="inlineStr">
        <is>
          <t>World marine bunkers</t>
        </is>
      </c>
      <c r="C219" s="14" t="inlineStr">
        <is>
          <t>NA</t>
        </is>
      </c>
      <c r="D219" s="14" t="inlineStr">
        <is>
          <t>NA</t>
        </is>
      </c>
      <c r="E219" s="14" t="inlineStr">
        <is>
          <t>Elasticities!228:138-141</t>
        </is>
      </c>
    </row>
    <row r="220">
      <c r="A220" s="14" t="inlineStr">
        <is>
          <t>WSM</t>
        </is>
      </c>
      <c r="B220" s="14" t="inlineStr">
        <is>
          <t>Samoa</t>
        </is>
      </c>
      <c r="C220" s="14" t="inlineStr">
        <is>
          <t>EAS</t>
        </is>
      </c>
      <c r="D220" s="14" t="inlineStr">
        <is>
          <t>UMIC</t>
        </is>
      </c>
      <c r="E220" s="14" t="inlineStr">
        <is>
          <t>Elasticities!229:138-141</t>
        </is>
      </c>
    </row>
    <row r="221">
      <c r="A221" s="14" t="inlineStr">
        <is>
          <t>XKX</t>
        </is>
      </c>
      <c r="B221" s="14" t="inlineStr">
        <is>
          <t>Kosovo</t>
        </is>
      </c>
      <c r="C221" s="14" t="inlineStr">
        <is>
          <t>ECS</t>
        </is>
      </c>
      <c r="D221" s="14" t="inlineStr">
        <is>
          <t>LMIC</t>
        </is>
      </c>
      <c r="E221" s="14" t="inlineStr">
        <is>
          <t>Elasticities!230:138-141</t>
        </is>
      </c>
    </row>
    <row r="222">
      <c r="A222" s="14" t="inlineStr">
        <is>
          <t>YEM</t>
        </is>
      </c>
      <c r="B222" s="14" t="inlineStr">
        <is>
          <t>Yemen</t>
        </is>
      </c>
      <c r="C222" s="14" t="inlineStr">
        <is>
          <t>MEA</t>
        </is>
      </c>
      <c r="D222" s="14" t="inlineStr">
        <is>
          <t>LIC</t>
        </is>
      </c>
      <c r="E222" s="14" t="inlineStr">
        <is>
          <t>Elasticities!231:138-141</t>
        </is>
      </c>
    </row>
    <row r="223">
      <c r="A223" s="14" t="inlineStr">
        <is>
          <t>ZAF</t>
        </is>
      </c>
      <c r="B223" s="14" t="inlineStr">
        <is>
          <t>South Africa</t>
        </is>
      </c>
      <c r="C223" s="14" t="inlineStr">
        <is>
          <t>SSF</t>
        </is>
      </c>
      <c r="D223" s="14" t="inlineStr">
        <is>
          <t>UMIC</t>
        </is>
      </c>
      <c r="E223" s="14" t="inlineStr">
        <is>
          <t>Elasticities!232:138-141</t>
        </is>
      </c>
    </row>
    <row r="224">
      <c r="A224" s="14" t="inlineStr">
        <is>
          <t>ZMB</t>
        </is>
      </c>
      <c r="B224" s="14" t="inlineStr">
        <is>
          <t>Zambia</t>
        </is>
      </c>
      <c r="C224" s="14" t="inlineStr">
        <is>
          <t>SSF</t>
        </is>
      </c>
      <c r="D224" s="14" t="inlineStr">
        <is>
          <t>LMIC</t>
        </is>
      </c>
      <c r="E224" s="14" t="inlineStr">
        <is>
          <t>Elasticities!233:138-141</t>
        </is>
      </c>
    </row>
    <row r="225">
      <c r="A225" s="14" t="inlineStr">
        <is>
          <t>ZWE</t>
        </is>
      </c>
      <c r="B225" s="14" t="inlineStr">
        <is>
          <t>Zimbabwe</t>
        </is>
      </c>
      <c r="C225" s="14" t="inlineStr">
        <is>
          <t>SSF</t>
        </is>
      </c>
      <c r="D225" s="14" t="inlineStr">
        <is>
          <t>LIC</t>
        </is>
      </c>
      <c r="E225" s="14" t="inlineStr">
        <is>
          <t>Elasticities!234:138-141</t>
        </is>
      </c>
    </row>
  </sheetData>
  <pageMargins left="0.75" right="0.75" top="1" bottom="1" header="0.5" footer="0.5"/>
</worksheet>
</file>

<file path=xl/worksheets/sheet19.xml><?xml version="1.0" encoding="utf-8"?>
<worksheet xmlns="http://schemas.openxmlformats.org/spreadsheetml/2006/main">
  <sheetPr codeName="Sheet19">
    <outlinePr summaryBelow="1" summaryRight="1"/>
    <pageSetUpPr/>
  </sheetPr>
  <dimension ref="A1:J1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143-282 ('Simple' option, income-group specific)</t>
        </is>
      </c>
    </row>
    <row r="2">
      <c r="A2" s="2" t="inlineStr">
        <is>
          <t>Elasticities by income group (legacy CPAT values, CPAT sector and fuel groups)</t>
        </is>
      </c>
      <c r="B2" s="3" t="n"/>
      <c r="C2" s="3" t="n"/>
      <c r="D2" s="3" t="n"/>
      <c r="E2" s="3" t="n"/>
      <c r="F2" s="3" t="n"/>
      <c r="G2" s="3" t="n"/>
      <c r="H2" s="3" t="n"/>
      <c r="I2" s="3" t="n"/>
      <c r="J2" s="3" t="n"/>
    </row>
    <row r="3">
      <c r="A3" s="72" t="inlineStr">
        <is>
          <t>key</t>
        </is>
      </c>
      <c r="B3" s="72" t="inlineStr">
        <is>
          <t>type</t>
        </is>
      </c>
      <c r="C3" s="72" t="inlineStr">
        <is>
          <t>fuel_group</t>
        </is>
      </c>
      <c r="D3" s="72" t="inlineStr">
        <is>
          <t>sector_group</t>
        </is>
      </c>
      <c r="E3" s="72" t="inlineStr">
        <is>
          <t>legacy_code</t>
        </is>
      </c>
      <c r="F3" s="72" t="inlineStr">
        <is>
          <t>LIC</t>
        </is>
      </c>
      <c r="G3" s="72" t="inlineStr">
        <is>
          <t>LMIC</t>
        </is>
      </c>
      <c r="H3" s="72" t="inlineStr">
        <is>
          <t>UMIC</t>
        </is>
      </c>
      <c r="I3" s="72" t="inlineStr">
        <is>
          <t>HIC</t>
        </is>
      </c>
      <c r="J3" s="72" t="inlineStr">
        <is>
          <t>source</t>
        </is>
      </c>
    </row>
    <row r="4">
      <c r="A4" s="14" t="inlineStr">
        <is>
          <t>inc|coa|tra</t>
        </is>
      </c>
      <c r="B4" s="14" t="inlineStr">
        <is>
          <t>inc</t>
        </is>
      </c>
      <c r="C4" s="14" t="inlineStr">
        <is>
          <t>coa</t>
        </is>
      </c>
      <c r="D4" s="14" t="inlineStr">
        <is>
          <t>tra</t>
        </is>
      </c>
      <c r="E4" s="14" t="inlineStr">
        <is>
          <t>coa_inc_tot</t>
        </is>
      </c>
      <c r="F4" s="14" t="n">
        <v>0</v>
      </c>
      <c r="G4" s="14" t="n">
        <v>0</v>
      </c>
      <c r="H4" s="14" t="n">
        <v>0</v>
      </c>
      <c r="I4" s="14" t="n">
        <v>0</v>
      </c>
      <c r="J4" s="14" t="inlineStr">
        <is>
          <t>Elasticities row 143</t>
        </is>
      </c>
    </row>
    <row r="5">
      <c r="A5" s="14" t="inlineStr">
        <is>
          <t>inc|nga|tra</t>
        </is>
      </c>
      <c r="B5" s="14" t="inlineStr">
        <is>
          <t>inc</t>
        </is>
      </c>
      <c r="C5" s="14" t="inlineStr">
        <is>
          <t>nga</t>
        </is>
      </c>
      <c r="D5" s="14" t="inlineStr">
        <is>
          <t>tra</t>
        </is>
      </c>
      <c r="E5" s="14" t="inlineStr">
        <is>
          <t>nga_inc_tot</t>
        </is>
      </c>
      <c r="F5" s="14" t="n">
        <v>0.5</v>
      </c>
      <c r="G5" s="14" t="n">
        <v>0.5</v>
      </c>
      <c r="H5" s="14" t="n">
        <v>0.5</v>
      </c>
      <c r="I5" s="14" t="n">
        <v>0.5</v>
      </c>
      <c r="J5" s="14" t="inlineStr">
        <is>
          <t>Elasticities row 144</t>
        </is>
      </c>
    </row>
    <row r="6">
      <c r="A6" s="14" t="inlineStr">
        <is>
          <t>inc|gso|tra</t>
        </is>
      </c>
      <c r="B6" s="14" t="inlineStr">
        <is>
          <t>inc</t>
        </is>
      </c>
      <c r="C6" s="14" t="inlineStr">
        <is>
          <t>gso</t>
        </is>
      </c>
      <c r="D6" s="14" t="inlineStr">
        <is>
          <t>tra</t>
        </is>
      </c>
      <c r="E6" s="14" t="inlineStr">
        <is>
          <t>oil_inc_res</t>
        </is>
      </c>
      <c r="F6" s="14" t="n">
        <v>0.7</v>
      </c>
      <c r="G6" s="14" t="n">
        <v>0.7</v>
      </c>
      <c r="H6" s="14" t="n">
        <v>0.7</v>
      </c>
      <c r="I6" s="14" t="n">
        <v>0.7</v>
      </c>
      <c r="J6" s="14" t="inlineStr">
        <is>
          <t>Elasticities row 145</t>
        </is>
      </c>
    </row>
    <row r="7">
      <c r="A7" s="14" t="inlineStr">
        <is>
          <t>inc|die|tra</t>
        </is>
      </c>
      <c r="B7" s="14" t="inlineStr">
        <is>
          <t>inc</t>
        </is>
      </c>
      <c r="C7" s="14" t="inlineStr">
        <is>
          <t>die</t>
        </is>
      </c>
      <c r="D7" s="14" t="inlineStr">
        <is>
          <t>tra</t>
        </is>
      </c>
      <c r="E7" s="14" t="inlineStr">
        <is>
          <t>bio_inc_res</t>
        </is>
      </c>
      <c r="F7" s="14" t="n">
        <v>0.6</v>
      </c>
      <c r="G7" s="14" t="n">
        <v>0.6</v>
      </c>
      <c r="H7" s="14" t="n">
        <v>0.6</v>
      </c>
      <c r="I7" s="14" t="n">
        <v>0.6</v>
      </c>
      <c r="J7" s="14" t="inlineStr">
        <is>
          <t>Elasticities row 146</t>
        </is>
      </c>
    </row>
    <row r="8">
      <c r="A8" s="14" t="inlineStr">
        <is>
          <t>inc|oil|tra</t>
        </is>
      </c>
      <c r="B8" s="14" t="inlineStr">
        <is>
          <t>inc</t>
        </is>
      </c>
      <c r="C8" s="14" t="inlineStr">
        <is>
          <t>oil</t>
        </is>
      </c>
      <c r="D8" s="14" t="inlineStr">
        <is>
          <t>tra</t>
        </is>
      </c>
      <c r="E8" s="14" t="inlineStr">
        <is>
          <t>oil_inc_tot</t>
        </is>
      </c>
      <c r="F8" s="14" t="n">
        <v>0.8</v>
      </c>
      <c r="G8" s="14" t="n">
        <v>0.8</v>
      </c>
      <c r="H8" s="14" t="n">
        <v>0.8</v>
      </c>
      <c r="I8" s="14" t="n">
        <v>0.8</v>
      </c>
      <c r="J8" s="14" t="inlineStr">
        <is>
          <t>Elasticities row 147</t>
        </is>
      </c>
    </row>
    <row r="9">
      <c r="A9" s="14" t="inlineStr">
        <is>
          <t>inc|bio|tra</t>
        </is>
      </c>
      <c r="B9" s="14" t="inlineStr">
        <is>
          <t>inc</t>
        </is>
      </c>
      <c r="C9" s="14" t="inlineStr">
        <is>
          <t>bio</t>
        </is>
      </c>
      <c r="D9" s="14" t="inlineStr">
        <is>
          <t>tra</t>
        </is>
      </c>
      <c r="E9" s="14" t="inlineStr">
        <is>
          <t>die_inc_res</t>
        </is>
      </c>
      <c r="F9" s="14" t="n">
        <v>0</v>
      </c>
      <c r="G9" s="14" t="n">
        <v>0</v>
      </c>
      <c r="H9" s="14" t="n">
        <v>0</v>
      </c>
      <c r="I9" s="14" t="n">
        <v>0</v>
      </c>
      <c r="J9" s="14" t="inlineStr">
        <is>
          <t>Elasticities row 148</t>
        </is>
      </c>
    </row>
    <row r="10">
      <c r="A10" s="14" t="inlineStr">
        <is>
          <t>inc|ren|tra</t>
        </is>
      </c>
      <c r="B10" s="14" t="inlineStr">
        <is>
          <t>inc</t>
        </is>
      </c>
      <c r="C10" s="14" t="inlineStr">
        <is>
          <t>ren</t>
        </is>
      </c>
      <c r="D10" s="14" t="inlineStr">
        <is>
          <t>tra</t>
        </is>
      </c>
      <c r="E10" s="14" t="inlineStr">
        <is>
          <t>rnw_inc_tot</t>
        </is>
      </c>
      <c r="F10" s="14" t="n">
        <v>1</v>
      </c>
      <c r="G10" s="14" t="n">
        <v>1</v>
      </c>
      <c r="H10" s="14" t="n">
        <v>1</v>
      </c>
      <c r="I10" s="14" t="n">
        <v>1</v>
      </c>
      <c r="J10" s="14" t="inlineStr">
        <is>
          <t>Elasticities row 149</t>
        </is>
      </c>
    </row>
    <row r="11">
      <c r="A11" s="14" t="inlineStr">
        <is>
          <t>inc|ecy|tra</t>
        </is>
      </c>
      <c r="B11" s="14" t="inlineStr">
        <is>
          <t>inc</t>
        </is>
      </c>
      <c r="C11" s="14" t="inlineStr">
        <is>
          <t>ecy</t>
        </is>
      </c>
      <c r="D11" s="14" t="inlineStr">
        <is>
          <t>tra</t>
        </is>
      </c>
      <c r="E11" s="14" t="inlineStr">
        <is>
          <t>ecy_inc_tot</t>
        </is>
      </c>
      <c r="F11" s="14" t="n">
        <v>1.2</v>
      </c>
      <c r="G11" s="14" t="n">
        <v>1.2</v>
      </c>
      <c r="H11" s="14" t="n">
        <v>1.2</v>
      </c>
      <c r="I11" s="14" t="n">
        <v>1.2</v>
      </c>
      <c r="J11" s="14" t="inlineStr">
        <is>
          <t>Elasticities row 150</t>
        </is>
      </c>
    </row>
    <row r="12">
      <c r="A12" s="14" t="inlineStr">
        <is>
          <t>inc|coa|res</t>
        </is>
      </c>
      <c r="B12" s="14" t="inlineStr">
        <is>
          <t>inc</t>
        </is>
      </c>
      <c r="C12" s="14" t="inlineStr">
        <is>
          <t>coa</t>
        </is>
      </c>
      <c r="D12" s="14" t="inlineStr">
        <is>
          <t>res</t>
        </is>
      </c>
      <c r="E12" s="14" t="inlineStr">
        <is>
          <t>coa_inc_res</t>
        </is>
      </c>
      <c r="F12" s="14" t="n">
        <v>0.3</v>
      </c>
      <c r="G12" s="14" t="n">
        <v>0.3</v>
      </c>
      <c r="H12" s="14" t="n">
        <v>0.3</v>
      </c>
      <c r="I12" s="14" t="n">
        <v>0.3</v>
      </c>
      <c r="J12" s="14" t="inlineStr">
        <is>
          <t>Elasticities row 151</t>
        </is>
      </c>
    </row>
    <row r="13">
      <c r="A13" s="14" t="inlineStr">
        <is>
          <t>inc|nga|res</t>
        </is>
      </c>
      <c r="B13" s="14" t="inlineStr">
        <is>
          <t>inc</t>
        </is>
      </c>
      <c r="C13" s="14" t="inlineStr">
        <is>
          <t>nga</t>
        </is>
      </c>
      <c r="D13" s="14" t="inlineStr">
        <is>
          <t>res</t>
        </is>
      </c>
      <c r="E13" s="14" t="inlineStr">
        <is>
          <t>nga_inc_res</t>
        </is>
      </c>
      <c r="F13" s="14" t="n">
        <v>0.3</v>
      </c>
      <c r="G13" s="14" t="n">
        <v>0.3</v>
      </c>
      <c r="H13" s="14" t="n">
        <v>0.3</v>
      </c>
      <c r="I13" s="14" t="n">
        <v>0.3</v>
      </c>
      <c r="J13" s="14" t="inlineStr">
        <is>
          <t>Elasticities row 152</t>
        </is>
      </c>
    </row>
    <row r="14">
      <c r="A14" s="14" t="inlineStr">
        <is>
          <t>inc|gso|res</t>
        </is>
      </c>
      <c r="B14" s="14" t="inlineStr">
        <is>
          <t>inc</t>
        </is>
      </c>
      <c r="C14" s="14" t="inlineStr">
        <is>
          <t>gso</t>
        </is>
      </c>
      <c r="D14" s="14" t="inlineStr">
        <is>
          <t>res</t>
        </is>
      </c>
      <c r="E14" s="14" t="inlineStr">
        <is>
          <t>oil_inc_res</t>
        </is>
      </c>
      <c r="F14" s="14" t="n">
        <v>0.5</v>
      </c>
      <c r="G14" s="14" t="n">
        <v>0.5</v>
      </c>
      <c r="H14" s="14" t="n">
        <v>0.5</v>
      </c>
      <c r="I14" s="14" t="n">
        <v>0.5</v>
      </c>
      <c r="J14" s="14" t="inlineStr">
        <is>
          <t>Elasticities row 153</t>
        </is>
      </c>
    </row>
    <row r="15">
      <c r="A15" s="14" t="inlineStr">
        <is>
          <t>inc|die|res</t>
        </is>
      </c>
      <c r="B15" s="14" t="inlineStr">
        <is>
          <t>inc</t>
        </is>
      </c>
      <c r="C15" s="14" t="inlineStr">
        <is>
          <t>die</t>
        </is>
      </c>
      <c r="D15" s="14" t="inlineStr">
        <is>
          <t>res</t>
        </is>
      </c>
      <c r="E15" s="14" t="inlineStr">
        <is>
          <t>bio_inc_res</t>
        </is>
      </c>
      <c r="F15" s="14" t="n">
        <v>0.5</v>
      </c>
      <c r="G15" s="14" t="n">
        <v>0.5</v>
      </c>
      <c r="H15" s="14" t="n">
        <v>0.5</v>
      </c>
      <c r="I15" s="14" t="n">
        <v>0.5</v>
      </c>
      <c r="J15" s="14" t="inlineStr">
        <is>
          <t>Elasticities row 154</t>
        </is>
      </c>
    </row>
    <row r="16">
      <c r="A16" s="14" t="inlineStr">
        <is>
          <t>inc|oil|res</t>
        </is>
      </c>
      <c r="B16" s="14" t="inlineStr">
        <is>
          <t>inc</t>
        </is>
      </c>
      <c r="C16" s="14" t="inlineStr">
        <is>
          <t>oil</t>
        </is>
      </c>
      <c r="D16" s="14" t="inlineStr">
        <is>
          <t>res</t>
        </is>
      </c>
      <c r="E16" s="14" t="inlineStr">
        <is>
          <t>oil_inc_res</t>
        </is>
      </c>
      <c r="F16" s="14" t="n">
        <v>0.5</v>
      </c>
      <c r="G16" s="14" t="n">
        <v>0.5</v>
      </c>
      <c r="H16" s="14" t="n">
        <v>0.5</v>
      </c>
      <c r="I16" s="14" t="n">
        <v>0.5</v>
      </c>
      <c r="J16" s="14" t="inlineStr">
        <is>
          <t>Elasticities row 155</t>
        </is>
      </c>
    </row>
    <row r="17">
      <c r="A17" s="14" t="inlineStr">
        <is>
          <t>inc|bio|res</t>
        </is>
      </c>
      <c r="B17" s="14" t="inlineStr">
        <is>
          <t>inc</t>
        </is>
      </c>
      <c r="C17" s="14" t="inlineStr">
        <is>
          <t>bio</t>
        </is>
      </c>
      <c r="D17" s="14" t="inlineStr">
        <is>
          <t>res</t>
        </is>
      </c>
      <c r="E17" s="14" t="inlineStr">
        <is>
          <t>bio_inc_res</t>
        </is>
      </c>
      <c r="F17" s="14" t="n">
        <v>0.1</v>
      </c>
      <c r="G17" s="14" t="n">
        <v>0.1</v>
      </c>
      <c r="H17" s="14" t="n">
        <v>0.1</v>
      </c>
      <c r="I17" s="14" t="n">
        <v>0.1</v>
      </c>
      <c r="J17" s="14" t="inlineStr">
        <is>
          <t>Elasticities row 156</t>
        </is>
      </c>
    </row>
    <row r="18">
      <c r="A18" s="14" t="inlineStr">
        <is>
          <t>inc|ren|res</t>
        </is>
      </c>
      <c r="B18" s="14" t="inlineStr">
        <is>
          <t>inc</t>
        </is>
      </c>
      <c r="C18" s="14" t="inlineStr">
        <is>
          <t>ren</t>
        </is>
      </c>
      <c r="D18" s="14" t="inlineStr">
        <is>
          <t>res</t>
        </is>
      </c>
      <c r="E18" s="14" t="inlineStr">
        <is>
          <t>rnw_inc_tot</t>
        </is>
      </c>
      <c r="F18" s="14" t="n">
        <v>0.8</v>
      </c>
      <c r="G18" s="14" t="n">
        <v>0.8</v>
      </c>
      <c r="H18" s="14" t="n">
        <v>0.8</v>
      </c>
      <c r="I18" s="14" t="n">
        <v>0.8</v>
      </c>
      <c r="J18" s="14" t="inlineStr">
        <is>
          <t>Elasticities row 157</t>
        </is>
      </c>
    </row>
    <row r="19">
      <c r="A19" s="14" t="inlineStr">
        <is>
          <t>inc|ecy|res</t>
        </is>
      </c>
      <c r="B19" s="14" t="inlineStr">
        <is>
          <t>inc</t>
        </is>
      </c>
      <c r="C19" s="14" t="inlineStr">
        <is>
          <t>ecy</t>
        </is>
      </c>
      <c r="D19" s="14" t="inlineStr">
        <is>
          <t>res</t>
        </is>
      </c>
      <c r="E19" s="14" t="inlineStr">
        <is>
          <t>ecy_inc_res</t>
        </is>
      </c>
      <c r="F19" s="14" t="n">
        <v>0.8</v>
      </c>
      <c r="G19" s="14" t="n">
        <v>0.8</v>
      </c>
      <c r="H19" s="14" t="n">
        <v>0.8</v>
      </c>
      <c r="I19" s="14" t="n">
        <v>0.8</v>
      </c>
      <c r="J19" s="14" t="inlineStr">
        <is>
          <t>Elasticities row 158</t>
        </is>
      </c>
    </row>
    <row r="20">
      <c r="A20" s="14" t="inlineStr">
        <is>
          <t>inc|coa|ind</t>
        </is>
      </c>
      <c r="B20" s="14" t="inlineStr">
        <is>
          <t>inc</t>
        </is>
      </c>
      <c r="C20" s="14" t="inlineStr">
        <is>
          <t>coa</t>
        </is>
      </c>
      <c r="D20" s="14" t="inlineStr">
        <is>
          <t>ind</t>
        </is>
      </c>
      <c r="E20" s="14" t="inlineStr">
        <is>
          <t>coa_inc_ind</t>
        </is>
      </c>
      <c r="F20" s="14" t="n">
        <v>0.5</v>
      </c>
      <c r="G20" s="14" t="n">
        <v>0.5</v>
      </c>
      <c r="H20" s="14" t="n">
        <v>0.5</v>
      </c>
      <c r="I20" s="14" t="n">
        <v>0.5</v>
      </c>
      <c r="J20" s="14" t="inlineStr">
        <is>
          <t>Elasticities row 159</t>
        </is>
      </c>
    </row>
    <row r="21">
      <c r="A21" s="14" t="inlineStr">
        <is>
          <t>inc|nga|ind</t>
        </is>
      </c>
      <c r="B21" s="14" t="inlineStr">
        <is>
          <t>inc</t>
        </is>
      </c>
      <c r="C21" s="14" t="inlineStr">
        <is>
          <t>nga</t>
        </is>
      </c>
      <c r="D21" s="14" t="inlineStr">
        <is>
          <t>ind</t>
        </is>
      </c>
      <c r="E21" s="14" t="inlineStr">
        <is>
          <t>nga_inc_ind</t>
        </is>
      </c>
      <c r="F21" s="14" t="n">
        <v>1</v>
      </c>
      <c r="G21" s="14" t="n">
        <v>1</v>
      </c>
      <c r="H21" s="14" t="n">
        <v>1</v>
      </c>
      <c r="I21" s="14" t="n">
        <v>1</v>
      </c>
      <c r="J21" s="14" t="inlineStr">
        <is>
          <t>Elasticities row 160</t>
        </is>
      </c>
    </row>
    <row r="22">
      <c r="A22" s="14" t="inlineStr">
        <is>
          <t>inc|gso|ind</t>
        </is>
      </c>
      <c r="B22" s="14" t="inlineStr">
        <is>
          <t>inc</t>
        </is>
      </c>
      <c r="C22" s="14" t="inlineStr">
        <is>
          <t>gso</t>
        </is>
      </c>
      <c r="D22" s="14" t="inlineStr">
        <is>
          <t>ind</t>
        </is>
      </c>
      <c r="E22" s="14" t="inlineStr">
        <is>
          <t>oil_inc_res</t>
        </is>
      </c>
      <c r="F22" s="14" t="n">
        <v>0.5</v>
      </c>
      <c r="G22" s="14" t="n">
        <v>0.5</v>
      </c>
      <c r="H22" s="14" t="n">
        <v>0.5</v>
      </c>
      <c r="I22" s="14" t="n">
        <v>0.5</v>
      </c>
      <c r="J22" s="14" t="inlineStr">
        <is>
          <t>Elasticities row 161</t>
        </is>
      </c>
    </row>
    <row r="23">
      <c r="A23" s="14" t="inlineStr">
        <is>
          <t>inc|die|ind</t>
        </is>
      </c>
      <c r="B23" s="14" t="inlineStr">
        <is>
          <t>inc</t>
        </is>
      </c>
      <c r="C23" s="14" t="inlineStr">
        <is>
          <t>die</t>
        </is>
      </c>
      <c r="D23" s="14" t="inlineStr">
        <is>
          <t>ind</t>
        </is>
      </c>
      <c r="E23" s="14" t="inlineStr">
        <is>
          <t>die_inc_res</t>
        </is>
      </c>
      <c r="F23" s="14" t="n">
        <v>0.5</v>
      </c>
      <c r="G23" s="14" t="n">
        <v>0.5</v>
      </c>
      <c r="H23" s="14" t="n">
        <v>0.5</v>
      </c>
      <c r="I23" s="14" t="n">
        <v>0.5</v>
      </c>
      <c r="J23" s="14" t="inlineStr">
        <is>
          <t>Elasticities row 162</t>
        </is>
      </c>
    </row>
    <row r="24">
      <c r="A24" s="14" t="inlineStr">
        <is>
          <t>inc|oil|ind</t>
        </is>
      </c>
      <c r="B24" s="14" t="inlineStr">
        <is>
          <t>inc</t>
        </is>
      </c>
      <c r="C24" s="14" t="inlineStr">
        <is>
          <t>oil</t>
        </is>
      </c>
      <c r="D24" s="14" t="inlineStr">
        <is>
          <t>ind</t>
        </is>
      </c>
      <c r="E24" s="14" t="inlineStr">
        <is>
          <t>oil_inc_ind</t>
        </is>
      </c>
      <c r="F24" s="14" t="n">
        <v>0.8</v>
      </c>
      <c r="G24" s="14" t="n">
        <v>0.8</v>
      </c>
      <c r="H24" s="14" t="n">
        <v>0.8</v>
      </c>
      <c r="I24" s="14" t="n">
        <v>0.8</v>
      </c>
      <c r="J24" s="14" t="inlineStr">
        <is>
          <t>Elasticities row 163</t>
        </is>
      </c>
    </row>
    <row r="25">
      <c r="A25" s="14" t="inlineStr">
        <is>
          <t>inc|bio|ind</t>
        </is>
      </c>
      <c r="B25" s="14" t="inlineStr">
        <is>
          <t>inc</t>
        </is>
      </c>
      <c r="C25" s="14" t="inlineStr">
        <is>
          <t>bio</t>
        </is>
      </c>
      <c r="D25" s="14" t="inlineStr">
        <is>
          <t>ind</t>
        </is>
      </c>
      <c r="E25" s="14" t="inlineStr">
        <is>
          <t>bio_inc_res</t>
        </is>
      </c>
      <c r="F25" s="14" t="n">
        <v>0.1</v>
      </c>
      <c r="G25" s="14" t="n">
        <v>0.1</v>
      </c>
      <c r="H25" s="14" t="n">
        <v>0.1</v>
      </c>
      <c r="I25" s="14" t="n">
        <v>0.1</v>
      </c>
      <c r="J25" s="14" t="inlineStr">
        <is>
          <t>Elasticities row 164</t>
        </is>
      </c>
    </row>
    <row r="26">
      <c r="A26" s="14" t="inlineStr">
        <is>
          <t>inc|ren|ind</t>
        </is>
      </c>
      <c r="B26" s="14" t="inlineStr">
        <is>
          <t>inc</t>
        </is>
      </c>
      <c r="C26" s="14" t="inlineStr">
        <is>
          <t>ren</t>
        </is>
      </c>
      <c r="D26" s="14" t="inlineStr">
        <is>
          <t>ind</t>
        </is>
      </c>
      <c r="E26" s="14" t="inlineStr">
        <is>
          <t>rnw_inc_tot</t>
        </is>
      </c>
      <c r="F26" s="14" t="n">
        <v>0.8</v>
      </c>
      <c r="G26" s="14" t="n">
        <v>0.8</v>
      </c>
      <c r="H26" s="14" t="n">
        <v>0.8</v>
      </c>
      <c r="I26" s="14" t="n">
        <v>0.8</v>
      </c>
      <c r="J26" s="14" t="inlineStr">
        <is>
          <t>Elasticities row 165</t>
        </is>
      </c>
    </row>
    <row r="27">
      <c r="A27" s="14" t="inlineStr">
        <is>
          <t>inc|ecy|ind</t>
        </is>
      </c>
      <c r="B27" s="14" t="inlineStr">
        <is>
          <t>inc</t>
        </is>
      </c>
      <c r="C27" s="14" t="inlineStr">
        <is>
          <t>ecy</t>
        </is>
      </c>
      <c r="D27" s="14" t="inlineStr">
        <is>
          <t>ind</t>
        </is>
      </c>
      <c r="E27" s="14" t="inlineStr">
        <is>
          <t>ecy_inc_ind</t>
        </is>
      </c>
      <c r="F27" s="14" t="n">
        <v>0.8</v>
      </c>
      <c r="G27" s="14" t="n">
        <v>0.8</v>
      </c>
      <c r="H27" s="14" t="n">
        <v>0.8</v>
      </c>
      <c r="I27" s="14" t="n">
        <v>0.8</v>
      </c>
      <c r="J27" s="14" t="inlineStr">
        <is>
          <t>Elasticities row 166</t>
        </is>
      </c>
    </row>
    <row r="28">
      <c r="A28" s="14" t="inlineStr">
        <is>
          <t>inc|coa|srv</t>
        </is>
      </c>
      <c r="B28" s="14" t="inlineStr">
        <is>
          <t>inc</t>
        </is>
      </c>
      <c r="C28" s="14" t="inlineStr">
        <is>
          <t>coa</t>
        </is>
      </c>
      <c r="D28" s="14" t="inlineStr">
        <is>
          <t>srv</t>
        </is>
      </c>
      <c r="E28" s="14" t="inlineStr">
        <is>
          <t>coa_inc_srv</t>
        </is>
      </c>
      <c r="F28" s="14" t="n">
        <v>0.7</v>
      </c>
      <c r="G28" s="14" t="n">
        <v>0.7</v>
      </c>
      <c r="H28" s="14" t="n">
        <v>0.7</v>
      </c>
      <c r="I28" s="14" t="n">
        <v>0.7</v>
      </c>
      <c r="J28" s="14" t="inlineStr">
        <is>
          <t>Elasticities row 167</t>
        </is>
      </c>
    </row>
    <row r="29">
      <c r="A29" s="14" t="inlineStr">
        <is>
          <t>inc|nga|srv</t>
        </is>
      </c>
      <c r="B29" s="14" t="inlineStr">
        <is>
          <t>inc</t>
        </is>
      </c>
      <c r="C29" s="14" t="inlineStr">
        <is>
          <t>nga</t>
        </is>
      </c>
      <c r="D29" s="14" t="inlineStr">
        <is>
          <t>srv</t>
        </is>
      </c>
      <c r="E29" s="14" t="inlineStr">
        <is>
          <t>nga_inc_srv</t>
        </is>
      </c>
      <c r="F29" s="14" t="n">
        <v>1</v>
      </c>
      <c r="G29" s="14" t="n">
        <v>1</v>
      </c>
      <c r="H29" s="14" t="n">
        <v>1</v>
      </c>
      <c r="I29" s="14" t="n">
        <v>1</v>
      </c>
      <c r="J29" s="14" t="inlineStr">
        <is>
          <t>Elasticities row 168</t>
        </is>
      </c>
    </row>
    <row r="30">
      <c r="A30" s="14" t="inlineStr">
        <is>
          <t>inc|gso|srv</t>
        </is>
      </c>
      <c r="B30" s="14" t="inlineStr">
        <is>
          <t>inc</t>
        </is>
      </c>
      <c r="C30" s="14" t="inlineStr">
        <is>
          <t>gso</t>
        </is>
      </c>
      <c r="D30" s="14" t="inlineStr">
        <is>
          <t>srv</t>
        </is>
      </c>
      <c r="E30" s="14" t="inlineStr">
        <is>
          <t>oil_inc_res</t>
        </is>
      </c>
      <c r="F30" s="14" t="n">
        <v>0.5</v>
      </c>
      <c r="G30" s="14" t="n">
        <v>0.5</v>
      </c>
      <c r="H30" s="14" t="n">
        <v>0.5</v>
      </c>
      <c r="I30" s="14" t="n">
        <v>0.5</v>
      </c>
      <c r="J30" s="14" t="inlineStr">
        <is>
          <t>Elasticities row 169</t>
        </is>
      </c>
    </row>
    <row r="31">
      <c r="A31" s="14" t="inlineStr">
        <is>
          <t>inc|die|srv</t>
        </is>
      </c>
      <c r="B31" s="14" t="inlineStr">
        <is>
          <t>inc</t>
        </is>
      </c>
      <c r="C31" s="14" t="inlineStr">
        <is>
          <t>die</t>
        </is>
      </c>
      <c r="D31" s="14" t="inlineStr">
        <is>
          <t>srv</t>
        </is>
      </c>
      <c r="E31" s="14" t="inlineStr">
        <is>
          <t>die_inc_res</t>
        </is>
      </c>
      <c r="F31" s="14" t="n">
        <v>0.5</v>
      </c>
      <c r="G31" s="14" t="n">
        <v>0.5</v>
      </c>
      <c r="H31" s="14" t="n">
        <v>0.5</v>
      </c>
      <c r="I31" s="14" t="n">
        <v>0.5</v>
      </c>
      <c r="J31" s="14" t="inlineStr">
        <is>
          <t>Elasticities row 170</t>
        </is>
      </c>
    </row>
    <row r="32">
      <c r="A32" s="14" t="inlineStr">
        <is>
          <t>inc|oil|srv</t>
        </is>
      </c>
      <c r="B32" s="14" t="inlineStr">
        <is>
          <t>inc</t>
        </is>
      </c>
      <c r="C32" s="14" t="inlineStr">
        <is>
          <t>oil</t>
        </is>
      </c>
      <c r="D32" s="14" t="inlineStr">
        <is>
          <t>srv</t>
        </is>
      </c>
      <c r="E32" s="14" t="inlineStr">
        <is>
          <t>oil_inc_srv</t>
        </is>
      </c>
      <c r="F32" s="14" t="n">
        <v>1.2</v>
      </c>
      <c r="G32" s="14" t="n">
        <v>1.2</v>
      </c>
      <c r="H32" s="14" t="n">
        <v>1.2</v>
      </c>
      <c r="I32" s="14" t="n">
        <v>1.2</v>
      </c>
      <c r="J32" s="14" t="inlineStr">
        <is>
          <t>Elasticities row 171</t>
        </is>
      </c>
    </row>
    <row r="33">
      <c r="A33" s="14" t="inlineStr">
        <is>
          <t>inc|bio|srv</t>
        </is>
      </c>
      <c r="B33" s="14" t="inlineStr">
        <is>
          <t>inc</t>
        </is>
      </c>
      <c r="C33" s="14" t="inlineStr">
        <is>
          <t>bio</t>
        </is>
      </c>
      <c r="D33" s="14" t="inlineStr">
        <is>
          <t>srv</t>
        </is>
      </c>
      <c r="E33" s="14" t="inlineStr">
        <is>
          <t>bio_inc_res</t>
        </is>
      </c>
      <c r="F33" s="14" t="n">
        <v>0.1</v>
      </c>
      <c r="G33" s="14" t="n">
        <v>0.1</v>
      </c>
      <c r="H33" s="14" t="n">
        <v>0.1</v>
      </c>
      <c r="I33" s="14" t="n">
        <v>0.1</v>
      </c>
      <c r="J33" s="14" t="inlineStr">
        <is>
          <t>Elasticities row 172</t>
        </is>
      </c>
    </row>
    <row r="34">
      <c r="A34" s="14" t="inlineStr">
        <is>
          <t>inc|ren|srv</t>
        </is>
      </c>
      <c r="B34" s="14" t="inlineStr">
        <is>
          <t>inc</t>
        </is>
      </c>
      <c r="C34" s="14" t="inlineStr">
        <is>
          <t>ren</t>
        </is>
      </c>
      <c r="D34" s="14" t="inlineStr">
        <is>
          <t>srv</t>
        </is>
      </c>
      <c r="E34" s="14" t="inlineStr">
        <is>
          <t>rnw_inc_tot</t>
        </is>
      </c>
      <c r="F34" s="14" t="n">
        <v>1</v>
      </c>
      <c r="G34" s="14" t="n">
        <v>1</v>
      </c>
      <c r="H34" s="14" t="n">
        <v>1</v>
      </c>
      <c r="I34" s="14" t="n">
        <v>1</v>
      </c>
      <c r="J34" s="14" t="inlineStr">
        <is>
          <t>Elasticities row 173</t>
        </is>
      </c>
    </row>
    <row r="35">
      <c r="A35" s="14" t="inlineStr">
        <is>
          <t>inc|ecy|srv</t>
        </is>
      </c>
      <c r="B35" s="14" t="inlineStr">
        <is>
          <t>inc</t>
        </is>
      </c>
      <c r="C35" s="14" t="inlineStr">
        <is>
          <t>ecy</t>
        </is>
      </c>
      <c r="D35" s="14" t="inlineStr">
        <is>
          <t>srv</t>
        </is>
      </c>
      <c r="E35" s="14" t="inlineStr">
        <is>
          <t>ecy_inc_srv</t>
        </is>
      </c>
      <c r="F35" s="14" t="n">
        <v>1.1</v>
      </c>
      <c r="G35" s="14" t="n">
        <v>1.1</v>
      </c>
      <c r="H35" s="14" t="n">
        <v>1.1</v>
      </c>
      <c r="I35" s="14" t="n">
        <v>1.1</v>
      </c>
      <c r="J35" s="14" t="inlineStr">
        <is>
          <t>Elasticities row 174</t>
        </is>
      </c>
    </row>
    <row r="36">
      <c r="A36" s="14" t="inlineStr">
        <is>
          <t>usg|coa|tra</t>
        </is>
      </c>
      <c r="B36" s="14" t="inlineStr">
        <is>
          <t>usg</t>
        </is>
      </c>
      <c r="C36" s="14" t="inlineStr">
        <is>
          <t>coa</t>
        </is>
      </c>
      <c r="D36" s="14" t="inlineStr">
        <is>
          <t>tra</t>
        </is>
      </c>
      <c r="E36" s="14" t="inlineStr">
        <is>
          <t>coa_owp_tot_sr</t>
        </is>
      </c>
      <c r="F36" s="14" t="n">
        <v>-0.3</v>
      </c>
      <c r="G36" s="14" t="n">
        <v>-0.3</v>
      </c>
      <c r="H36" s="14" t="n">
        <v>-0.3</v>
      </c>
      <c r="I36" s="14" t="n">
        <v>-0.2</v>
      </c>
      <c r="J36" s="14" t="inlineStr">
        <is>
          <t>Elasticities row 178</t>
        </is>
      </c>
    </row>
    <row r="37">
      <c r="A37" s="14" t="inlineStr">
        <is>
          <t>usg|nga|tra</t>
        </is>
      </c>
      <c r="B37" s="14" t="inlineStr">
        <is>
          <t>usg</t>
        </is>
      </c>
      <c r="C37" s="14" t="inlineStr">
        <is>
          <t>nga</t>
        </is>
      </c>
      <c r="D37" s="14" t="inlineStr">
        <is>
          <t>tra</t>
        </is>
      </c>
      <c r="E37" s="14" t="inlineStr">
        <is>
          <t>nga_owp_tot_sr</t>
        </is>
      </c>
      <c r="F37" s="14" t="n">
        <v>-0.5</v>
      </c>
      <c r="G37" s="14" t="n">
        <v>-0.5</v>
      </c>
      <c r="H37" s="14" t="n">
        <v>-0.5</v>
      </c>
      <c r="I37" s="14" t="n">
        <v>-0.4</v>
      </c>
      <c r="J37" s="14" t="inlineStr">
        <is>
          <t>Elasticities row 179</t>
        </is>
      </c>
    </row>
    <row r="38">
      <c r="A38" s="14" t="inlineStr">
        <is>
          <t>usg|gso|tra</t>
        </is>
      </c>
      <c r="B38" s="14" t="inlineStr">
        <is>
          <t>usg</t>
        </is>
      </c>
      <c r="C38" s="14" t="inlineStr">
        <is>
          <t>gso</t>
        </is>
      </c>
      <c r="D38" s="14" t="inlineStr">
        <is>
          <t>tra</t>
        </is>
      </c>
      <c r="E38" s="14" t="inlineStr">
        <is>
          <t>gso_owp_tot_sr</t>
        </is>
      </c>
      <c r="F38" s="14" t="n">
        <v>-0.4</v>
      </c>
      <c r="G38" s="14" t="n">
        <v>-0.4</v>
      </c>
      <c r="H38" s="14" t="n">
        <v>-0.4</v>
      </c>
      <c r="I38" s="14" t="n">
        <v>-0.3</v>
      </c>
      <c r="J38" s="14" t="inlineStr">
        <is>
          <t>Elasticities row 180</t>
        </is>
      </c>
    </row>
    <row r="39">
      <c r="A39" s="14" t="inlineStr">
        <is>
          <t>usg|die|tra</t>
        </is>
      </c>
      <c r="B39" s="14" t="inlineStr">
        <is>
          <t>usg</t>
        </is>
      </c>
      <c r="C39" s="14" t="inlineStr">
        <is>
          <t>die</t>
        </is>
      </c>
      <c r="D39" s="14" t="inlineStr">
        <is>
          <t>tra</t>
        </is>
      </c>
      <c r="E39" s="14" t="inlineStr">
        <is>
          <t>die_owp_tot_sr</t>
        </is>
      </c>
      <c r="F39" s="14" t="n">
        <v>-0.3</v>
      </c>
      <c r="G39" s="14" t="n">
        <v>-0.3</v>
      </c>
      <c r="H39" s="14" t="n">
        <v>-0.3</v>
      </c>
      <c r="I39" s="14" t="n">
        <v>-0.2</v>
      </c>
      <c r="J39" s="14" t="inlineStr">
        <is>
          <t>Elasticities row 181</t>
        </is>
      </c>
    </row>
    <row r="40">
      <c r="A40" s="14" t="inlineStr">
        <is>
          <t>usg|oil|tra</t>
        </is>
      </c>
      <c r="B40" s="14" t="inlineStr">
        <is>
          <t>usg</t>
        </is>
      </c>
      <c r="C40" s="14" t="inlineStr">
        <is>
          <t>oil</t>
        </is>
      </c>
      <c r="D40" s="14" t="inlineStr">
        <is>
          <t>tra</t>
        </is>
      </c>
      <c r="E40" s="14" t="inlineStr">
        <is>
          <t>oil_owp_tot_sr</t>
        </is>
      </c>
      <c r="F40" s="14" t="n">
        <v>-0.3</v>
      </c>
      <c r="G40" s="14" t="n">
        <v>-0.3</v>
      </c>
      <c r="H40" s="14" t="n">
        <v>-0.3</v>
      </c>
      <c r="I40" s="14" t="n">
        <v>-0.2</v>
      </c>
      <c r="J40" s="14" t="inlineStr">
        <is>
          <t>Elasticities row 182</t>
        </is>
      </c>
    </row>
    <row r="41">
      <c r="A41" s="14" t="inlineStr">
        <is>
          <t>usg|bio|tra</t>
        </is>
      </c>
      <c r="B41" s="14" t="inlineStr">
        <is>
          <t>usg</t>
        </is>
      </c>
      <c r="C41" s="14" t="inlineStr">
        <is>
          <t>bio</t>
        </is>
      </c>
      <c r="D41" s="14" t="inlineStr">
        <is>
          <t>tra</t>
        </is>
      </c>
      <c r="E41" s="14" t="inlineStr">
        <is>
          <t>bio_owp_ind_sr</t>
        </is>
      </c>
      <c r="F41" s="14" t="n">
        <v>-0.3</v>
      </c>
      <c r="G41" s="14" t="n">
        <v>-0.3</v>
      </c>
      <c r="H41" s="14" t="n">
        <v>-0.3</v>
      </c>
      <c r="I41" s="14" t="n">
        <v>-0.2</v>
      </c>
      <c r="J41" s="14" t="inlineStr">
        <is>
          <t>Elasticities row 183</t>
        </is>
      </c>
    </row>
    <row r="42">
      <c r="A42" s="14" t="inlineStr">
        <is>
          <t>usg|ren|tra</t>
        </is>
      </c>
      <c r="B42" s="14" t="inlineStr">
        <is>
          <t>usg</t>
        </is>
      </c>
      <c r="C42" s="14" t="inlineStr">
        <is>
          <t>ren</t>
        </is>
      </c>
      <c r="D42" s="14" t="inlineStr">
        <is>
          <t>tra</t>
        </is>
      </c>
      <c r="E42" s="14" t="inlineStr">
        <is>
          <t>rnw_owp_tot_lr</t>
        </is>
      </c>
      <c r="F42" s="14" t="n">
        <v>-0.5</v>
      </c>
      <c r="G42" s="14" t="n">
        <v>-0.5</v>
      </c>
      <c r="H42" s="14" t="n">
        <v>-0.5</v>
      </c>
      <c r="I42" s="14" t="n">
        <v>-0.4</v>
      </c>
      <c r="J42" s="14" t="inlineStr">
        <is>
          <t>Elasticities row 184</t>
        </is>
      </c>
    </row>
    <row r="43">
      <c r="A43" s="14" t="inlineStr">
        <is>
          <t>usg|ecy|tra</t>
        </is>
      </c>
      <c r="B43" s="14" t="inlineStr">
        <is>
          <t>usg</t>
        </is>
      </c>
      <c r="C43" s="14" t="inlineStr">
        <is>
          <t>ecy</t>
        </is>
      </c>
      <c r="D43" s="14" t="inlineStr">
        <is>
          <t>tra</t>
        </is>
      </c>
      <c r="E43" s="14" t="inlineStr">
        <is>
          <t>ecy_owp_tot_sr</t>
        </is>
      </c>
      <c r="F43" s="14" t="n">
        <v>-0.2</v>
      </c>
      <c r="G43" s="14" t="n">
        <v>-0.2</v>
      </c>
      <c r="H43" s="14" t="n">
        <v>-0.2</v>
      </c>
      <c r="I43" s="14" t="n">
        <v>-0.1</v>
      </c>
      <c r="J43" s="14" t="inlineStr">
        <is>
          <t>Elasticities row 185</t>
        </is>
      </c>
    </row>
    <row r="44">
      <c r="A44" s="14" t="inlineStr">
        <is>
          <t>usg|coa|res</t>
        </is>
      </c>
      <c r="B44" s="14" t="inlineStr">
        <is>
          <t>usg</t>
        </is>
      </c>
      <c r="C44" s="14" t="inlineStr">
        <is>
          <t>coa</t>
        </is>
      </c>
      <c r="D44" s="14" t="inlineStr">
        <is>
          <t>res</t>
        </is>
      </c>
      <c r="E44" s="14" t="inlineStr">
        <is>
          <t>coa_owp_res_sr</t>
        </is>
      </c>
      <c r="F44" s="14" t="n">
        <v>-0.3</v>
      </c>
      <c r="G44" s="14" t="n">
        <v>-0.3</v>
      </c>
      <c r="H44" s="14" t="n">
        <v>-0.3</v>
      </c>
      <c r="I44" s="14" t="n">
        <v>-0.2</v>
      </c>
      <c r="J44" s="14" t="inlineStr">
        <is>
          <t>Elasticities row 186</t>
        </is>
      </c>
    </row>
    <row r="45">
      <c r="A45" s="14" t="inlineStr">
        <is>
          <t>usg|nga|res</t>
        </is>
      </c>
      <c r="B45" s="14" t="inlineStr">
        <is>
          <t>usg</t>
        </is>
      </c>
      <c r="C45" s="14" t="inlineStr">
        <is>
          <t>nga</t>
        </is>
      </c>
      <c r="D45" s="14" t="inlineStr">
        <is>
          <t>res</t>
        </is>
      </c>
      <c r="E45" s="14" t="inlineStr">
        <is>
          <t>nga_owp_res_sr</t>
        </is>
      </c>
      <c r="F45" s="14" t="n">
        <v>-0.4</v>
      </c>
      <c r="G45" s="14" t="n">
        <v>-0.4</v>
      </c>
      <c r="H45" s="14" t="n">
        <v>-0.4</v>
      </c>
      <c r="I45" s="14" t="n">
        <v>-0.3</v>
      </c>
      <c r="J45" s="14" t="inlineStr">
        <is>
          <t>Elasticities row 187</t>
        </is>
      </c>
    </row>
    <row r="46">
      <c r="A46" s="14" t="inlineStr">
        <is>
          <t>usg|gso|res</t>
        </is>
      </c>
      <c r="B46" s="14" t="inlineStr">
        <is>
          <t>usg</t>
        </is>
      </c>
      <c r="C46" s="14" t="inlineStr">
        <is>
          <t>gso</t>
        </is>
      </c>
      <c r="D46" s="14" t="inlineStr">
        <is>
          <t>res</t>
        </is>
      </c>
      <c r="E46" s="14" t="inlineStr">
        <is>
          <t>gso_owp_tot_sr</t>
        </is>
      </c>
      <c r="F46" s="14" t="n">
        <v>-0.5</v>
      </c>
      <c r="G46" s="14" t="n">
        <v>-0.5</v>
      </c>
      <c r="H46" s="14" t="n">
        <v>-0.5</v>
      </c>
      <c r="I46" s="14" t="n">
        <v>-0.4</v>
      </c>
      <c r="J46" s="14" t="inlineStr">
        <is>
          <t>Elasticities row 188</t>
        </is>
      </c>
    </row>
    <row r="47">
      <c r="A47" s="14" t="inlineStr">
        <is>
          <t>usg|die|res</t>
        </is>
      </c>
      <c r="B47" s="14" t="inlineStr">
        <is>
          <t>usg</t>
        </is>
      </c>
      <c r="C47" s="14" t="inlineStr">
        <is>
          <t>die</t>
        </is>
      </c>
      <c r="D47" s="14" t="inlineStr">
        <is>
          <t>res</t>
        </is>
      </c>
      <c r="E47" s="14" t="inlineStr">
        <is>
          <t>die_owp_tot_sr</t>
        </is>
      </c>
      <c r="F47" s="14" t="n">
        <v>-0.3</v>
      </c>
      <c r="G47" s="14" t="n">
        <v>-0.3</v>
      </c>
      <c r="H47" s="14" t="n">
        <v>-0.3</v>
      </c>
      <c r="I47" s="14" t="n">
        <v>-0.2</v>
      </c>
      <c r="J47" s="14" t="inlineStr">
        <is>
          <t>Elasticities row 189</t>
        </is>
      </c>
    </row>
    <row r="48">
      <c r="A48" s="14" t="inlineStr">
        <is>
          <t>usg|oil|res</t>
        </is>
      </c>
      <c r="B48" s="14" t="inlineStr">
        <is>
          <t>usg</t>
        </is>
      </c>
      <c r="C48" s="14" t="inlineStr">
        <is>
          <t>oil</t>
        </is>
      </c>
      <c r="D48" s="14" t="inlineStr">
        <is>
          <t>res</t>
        </is>
      </c>
      <c r="E48" s="14" t="inlineStr">
        <is>
          <t>oil_owp_tot_sr</t>
        </is>
      </c>
      <c r="F48" s="14" t="n">
        <v>-0.3</v>
      </c>
      <c r="G48" s="14" t="n">
        <v>-0.3</v>
      </c>
      <c r="H48" s="14" t="n">
        <v>-0.3</v>
      </c>
      <c r="I48" s="14" t="n">
        <v>-0.2</v>
      </c>
      <c r="J48" s="14" t="inlineStr">
        <is>
          <t>Elasticities row 190</t>
        </is>
      </c>
    </row>
    <row r="49">
      <c r="A49" s="14" t="inlineStr">
        <is>
          <t>usg|bio|res</t>
        </is>
      </c>
      <c r="B49" s="14" t="inlineStr">
        <is>
          <t>usg</t>
        </is>
      </c>
      <c r="C49" s="14" t="inlineStr">
        <is>
          <t>bio</t>
        </is>
      </c>
      <c r="D49" s="14" t="inlineStr">
        <is>
          <t>res</t>
        </is>
      </c>
      <c r="E49" s="14" t="inlineStr">
        <is>
          <t>bio_owp_ind_sr</t>
        </is>
      </c>
      <c r="F49" s="14" t="n">
        <v>-0.3</v>
      </c>
      <c r="G49" s="14" t="n">
        <v>-0.3</v>
      </c>
      <c r="H49" s="14" t="n">
        <v>-0.3</v>
      </c>
      <c r="I49" s="14" t="n">
        <v>-0.2</v>
      </c>
      <c r="J49" s="14" t="inlineStr">
        <is>
          <t>Elasticities row 191</t>
        </is>
      </c>
    </row>
    <row r="50">
      <c r="A50" s="14" t="inlineStr">
        <is>
          <t>usg|ren|res</t>
        </is>
      </c>
      <c r="B50" s="14" t="inlineStr">
        <is>
          <t>usg</t>
        </is>
      </c>
      <c r="C50" s="14" t="inlineStr">
        <is>
          <t>ren</t>
        </is>
      </c>
      <c r="D50" s="14" t="inlineStr">
        <is>
          <t>res</t>
        </is>
      </c>
      <c r="E50" s="14" t="inlineStr">
        <is>
          <t>rnw_owp_tot_lr</t>
        </is>
      </c>
      <c r="F50" s="14" t="n">
        <v>-0.5</v>
      </c>
      <c r="G50" s="14" t="n">
        <v>-0.5</v>
      </c>
      <c r="H50" s="14" t="n">
        <v>-0.5</v>
      </c>
      <c r="I50" s="14" t="n">
        <v>-0.4</v>
      </c>
      <c r="J50" s="14" t="inlineStr">
        <is>
          <t>Elasticities row 192</t>
        </is>
      </c>
    </row>
    <row r="51">
      <c r="A51" s="14" t="inlineStr">
        <is>
          <t>usg|ecy|res</t>
        </is>
      </c>
      <c r="B51" s="14" t="inlineStr">
        <is>
          <t>usg</t>
        </is>
      </c>
      <c r="C51" s="14" t="inlineStr">
        <is>
          <t>ecy</t>
        </is>
      </c>
      <c r="D51" s="14" t="inlineStr">
        <is>
          <t>res</t>
        </is>
      </c>
      <c r="E51" s="14" t="inlineStr">
        <is>
          <t>ecy_owp_res_sr</t>
        </is>
      </c>
      <c r="F51" s="14" t="n">
        <v>-0.3</v>
      </c>
      <c r="G51" s="14" t="n">
        <v>-0.3</v>
      </c>
      <c r="H51" s="14" t="n">
        <v>-0.3</v>
      </c>
      <c r="I51" s="14" t="n">
        <v>-0.2</v>
      </c>
      <c r="J51" s="14" t="inlineStr">
        <is>
          <t>Elasticities row 193</t>
        </is>
      </c>
    </row>
    <row r="52">
      <c r="A52" s="14" t="inlineStr">
        <is>
          <t>usg|coa|ind</t>
        </is>
      </c>
      <c r="B52" s="14" t="inlineStr">
        <is>
          <t>usg</t>
        </is>
      </c>
      <c r="C52" s="14" t="inlineStr">
        <is>
          <t>coa</t>
        </is>
      </c>
      <c r="D52" s="14" t="inlineStr">
        <is>
          <t>ind</t>
        </is>
      </c>
      <c r="E52" s="14" t="inlineStr">
        <is>
          <t>coa_owp_ind_sr</t>
        </is>
      </c>
      <c r="F52" s="14" t="n">
        <v>-0.3</v>
      </c>
      <c r="G52" s="14" t="n">
        <v>-0.3</v>
      </c>
      <c r="H52" s="14" t="n">
        <v>-0.3</v>
      </c>
      <c r="I52" s="14" t="n">
        <v>-0.2</v>
      </c>
      <c r="J52" s="14" t="inlineStr">
        <is>
          <t>Elasticities row 194</t>
        </is>
      </c>
    </row>
    <row r="53">
      <c r="A53" s="14" t="inlineStr">
        <is>
          <t>usg|nga|ind</t>
        </is>
      </c>
      <c r="B53" s="14" t="inlineStr">
        <is>
          <t>usg</t>
        </is>
      </c>
      <c r="C53" s="14" t="inlineStr">
        <is>
          <t>nga</t>
        </is>
      </c>
      <c r="D53" s="14" t="inlineStr">
        <is>
          <t>ind</t>
        </is>
      </c>
      <c r="E53" s="14" t="inlineStr">
        <is>
          <t>nga_owp_ind_sr</t>
        </is>
      </c>
      <c r="F53" s="14" t="n">
        <v>-0.5</v>
      </c>
      <c r="G53" s="14" t="n">
        <v>-0.5</v>
      </c>
      <c r="H53" s="14" t="n">
        <v>-0.5</v>
      </c>
      <c r="I53" s="14" t="n">
        <v>-0.4</v>
      </c>
      <c r="J53" s="14" t="inlineStr">
        <is>
          <t>Elasticities row 195</t>
        </is>
      </c>
    </row>
    <row r="54">
      <c r="A54" s="14" t="inlineStr">
        <is>
          <t>usg|gso|ind</t>
        </is>
      </c>
      <c r="B54" s="14" t="inlineStr">
        <is>
          <t>usg</t>
        </is>
      </c>
      <c r="C54" s="14" t="inlineStr">
        <is>
          <t>gso</t>
        </is>
      </c>
      <c r="D54" s="14" t="inlineStr">
        <is>
          <t>ind</t>
        </is>
      </c>
      <c r="E54" s="14" t="inlineStr">
        <is>
          <t>gso_owp_tot_sr</t>
        </is>
      </c>
      <c r="F54" s="14" t="n">
        <v>-0.4</v>
      </c>
      <c r="G54" s="14" t="n">
        <v>-0.4</v>
      </c>
      <c r="H54" s="14" t="n">
        <v>-0.4</v>
      </c>
      <c r="I54" s="14" t="n">
        <v>-0.3</v>
      </c>
      <c r="J54" s="14" t="inlineStr">
        <is>
          <t>Elasticities row 196</t>
        </is>
      </c>
    </row>
    <row r="55">
      <c r="A55" s="14" t="inlineStr">
        <is>
          <t>usg|die|ind</t>
        </is>
      </c>
      <c r="B55" s="14" t="inlineStr">
        <is>
          <t>usg</t>
        </is>
      </c>
      <c r="C55" s="14" t="inlineStr">
        <is>
          <t>die</t>
        </is>
      </c>
      <c r="D55" s="14" t="inlineStr">
        <is>
          <t>ind</t>
        </is>
      </c>
      <c r="E55" s="14" t="inlineStr">
        <is>
          <t>die_owp_tot_sr</t>
        </is>
      </c>
      <c r="F55" s="14" t="n">
        <v>-0.7</v>
      </c>
      <c r="G55" s="14" t="n">
        <v>-0.7</v>
      </c>
      <c r="H55" s="14" t="n">
        <v>-0.7</v>
      </c>
      <c r="I55" s="14" t="n">
        <v>-0.6</v>
      </c>
      <c r="J55" s="14" t="inlineStr">
        <is>
          <t>Elasticities row 197</t>
        </is>
      </c>
    </row>
    <row r="56">
      <c r="A56" s="14" t="inlineStr">
        <is>
          <t>usg|oil|ind</t>
        </is>
      </c>
      <c r="B56" s="14" t="inlineStr">
        <is>
          <t>usg</t>
        </is>
      </c>
      <c r="C56" s="14" t="inlineStr">
        <is>
          <t>oil</t>
        </is>
      </c>
      <c r="D56" s="14" t="inlineStr">
        <is>
          <t>ind</t>
        </is>
      </c>
      <c r="E56" s="14" t="inlineStr">
        <is>
          <t>oil_owp_ind_sr</t>
        </is>
      </c>
      <c r="F56" s="14" t="n">
        <v>-0.4</v>
      </c>
      <c r="G56" s="14" t="n">
        <v>-0.4</v>
      </c>
      <c r="H56" s="14" t="n">
        <v>-0.4</v>
      </c>
      <c r="I56" s="14" t="n">
        <v>-0.3</v>
      </c>
      <c r="J56" s="14" t="inlineStr">
        <is>
          <t>Elasticities row 198</t>
        </is>
      </c>
    </row>
    <row r="57">
      <c r="A57" s="14" t="inlineStr">
        <is>
          <t>usg|bio|ind</t>
        </is>
      </c>
      <c r="B57" s="14" t="inlineStr">
        <is>
          <t>usg</t>
        </is>
      </c>
      <c r="C57" s="14" t="inlineStr">
        <is>
          <t>bio</t>
        </is>
      </c>
      <c r="D57" s="14" t="inlineStr">
        <is>
          <t>ind</t>
        </is>
      </c>
      <c r="E57" s="14" t="inlineStr">
        <is>
          <t>bio_owp_ind_sr</t>
        </is>
      </c>
      <c r="F57" s="14" t="n">
        <v>-0.3</v>
      </c>
      <c r="G57" s="14" t="n">
        <v>-0.3</v>
      </c>
      <c r="H57" s="14" t="n">
        <v>-0.3</v>
      </c>
      <c r="I57" s="14" t="n">
        <v>-0.2</v>
      </c>
      <c r="J57" s="14" t="inlineStr">
        <is>
          <t>Elasticities row 199</t>
        </is>
      </c>
    </row>
    <row r="58">
      <c r="A58" s="14" t="inlineStr">
        <is>
          <t>usg|ren|ind</t>
        </is>
      </c>
      <c r="B58" s="14" t="inlineStr">
        <is>
          <t>usg</t>
        </is>
      </c>
      <c r="C58" s="14" t="inlineStr">
        <is>
          <t>ren</t>
        </is>
      </c>
      <c r="D58" s="14" t="inlineStr">
        <is>
          <t>ind</t>
        </is>
      </c>
      <c r="E58" s="14" t="inlineStr">
        <is>
          <t>rnw_owp_tot_lr</t>
        </is>
      </c>
      <c r="F58" s="14" t="n">
        <v>-0.5</v>
      </c>
      <c r="G58" s="14" t="n">
        <v>-0.5</v>
      </c>
      <c r="H58" s="14" t="n">
        <v>-0.5</v>
      </c>
      <c r="I58" s="14" t="n">
        <v>-0.4</v>
      </c>
      <c r="J58" s="14" t="inlineStr">
        <is>
          <t>Elasticities row 200</t>
        </is>
      </c>
    </row>
    <row r="59">
      <c r="A59" s="14" t="inlineStr">
        <is>
          <t>usg|ecy|ind</t>
        </is>
      </c>
      <c r="B59" s="14" t="inlineStr">
        <is>
          <t>usg</t>
        </is>
      </c>
      <c r="C59" s="14" t="inlineStr">
        <is>
          <t>ecy</t>
        </is>
      </c>
      <c r="D59" s="14" t="inlineStr">
        <is>
          <t>ind</t>
        </is>
      </c>
      <c r="E59" s="14" t="inlineStr">
        <is>
          <t>ecy_owp_ind_sr</t>
        </is>
      </c>
      <c r="F59" s="14" t="n">
        <v>-0.3</v>
      </c>
      <c r="G59" s="14" t="n">
        <v>-0.3</v>
      </c>
      <c r="H59" s="14" t="n">
        <v>-0.3</v>
      </c>
      <c r="I59" s="14" t="n">
        <v>-0.2</v>
      </c>
      <c r="J59" s="14" t="inlineStr">
        <is>
          <t>Elasticities row 201</t>
        </is>
      </c>
    </row>
    <row r="60">
      <c r="A60" s="14" t="inlineStr">
        <is>
          <t>usg|coa|srv</t>
        </is>
      </c>
      <c r="B60" s="14" t="inlineStr">
        <is>
          <t>usg</t>
        </is>
      </c>
      <c r="C60" s="14" t="inlineStr">
        <is>
          <t>coa</t>
        </is>
      </c>
      <c r="D60" s="14" t="inlineStr">
        <is>
          <t>srv</t>
        </is>
      </c>
      <c r="E60" s="14" t="inlineStr">
        <is>
          <t>coa_owp_ind_sr</t>
        </is>
      </c>
      <c r="F60" s="14" t="n">
        <v>-0.4</v>
      </c>
      <c r="G60" s="14" t="n">
        <v>-0.4</v>
      </c>
      <c r="H60" s="14" t="n">
        <v>-0.4</v>
      </c>
      <c r="I60" s="14" t="n">
        <v>-0.3</v>
      </c>
      <c r="J60" s="14" t="inlineStr">
        <is>
          <t>Elasticities row 202</t>
        </is>
      </c>
    </row>
    <row r="61">
      <c r="A61" s="14" t="inlineStr">
        <is>
          <t>usg|nga|srv</t>
        </is>
      </c>
      <c r="B61" s="14" t="inlineStr">
        <is>
          <t>usg</t>
        </is>
      </c>
      <c r="C61" s="14" t="inlineStr">
        <is>
          <t>nga</t>
        </is>
      </c>
      <c r="D61" s="14" t="inlineStr">
        <is>
          <t>srv</t>
        </is>
      </c>
      <c r="E61" s="14" t="inlineStr">
        <is>
          <t>nga_owp_ind_sr</t>
        </is>
      </c>
      <c r="F61" s="14" t="n">
        <v>-0.6</v>
      </c>
      <c r="G61" s="14" t="n">
        <v>-0.6</v>
      </c>
      <c r="H61" s="14" t="n">
        <v>-0.6</v>
      </c>
      <c r="I61" s="14" t="n">
        <v>-0.5</v>
      </c>
      <c r="J61" s="14" t="inlineStr">
        <is>
          <t>Elasticities row 203</t>
        </is>
      </c>
    </row>
    <row r="62">
      <c r="A62" s="14" t="inlineStr">
        <is>
          <t>usg|gso|srv</t>
        </is>
      </c>
      <c r="B62" s="14" t="inlineStr">
        <is>
          <t>usg</t>
        </is>
      </c>
      <c r="C62" s="14" t="inlineStr">
        <is>
          <t>gso</t>
        </is>
      </c>
      <c r="D62" s="14" t="inlineStr">
        <is>
          <t>srv</t>
        </is>
      </c>
      <c r="E62" s="14" t="inlineStr">
        <is>
          <t>gso_owp_tot_sr</t>
        </is>
      </c>
      <c r="F62" s="14" t="n">
        <v>-0.6</v>
      </c>
      <c r="G62" s="14" t="n">
        <v>-0.6</v>
      </c>
      <c r="H62" s="14" t="n">
        <v>-0.6</v>
      </c>
      <c r="I62" s="14" t="n">
        <v>-0.5</v>
      </c>
      <c r="J62" s="14" t="inlineStr">
        <is>
          <t>Elasticities row 204</t>
        </is>
      </c>
    </row>
    <row r="63">
      <c r="A63" s="14" t="inlineStr">
        <is>
          <t>usg|die|srv</t>
        </is>
      </c>
      <c r="B63" s="14" t="inlineStr">
        <is>
          <t>usg</t>
        </is>
      </c>
      <c r="C63" s="14" t="inlineStr">
        <is>
          <t>die</t>
        </is>
      </c>
      <c r="D63" s="14" t="inlineStr">
        <is>
          <t>srv</t>
        </is>
      </c>
      <c r="E63" s="14" t="inlineStr">
        <is>
          <t>die_owp_tot_sr</t>
        </is>
      </c>
      <c r="F63" s="14" t="n">
        <v>-0.5</v>
      </c>
      <c r="G63" s="14" t="n">
        <v>-0.5</v>
      </c>
      <c r="H63" s="14" t="n">
        <v>-0.5</v>
      </c>
      <c r="I63" s="14" t="n">
        <v>-0.4</v>
      </c>
      <c r="J63" s="14" t="inlineStr">
        <is>
          <t>Elasticities row 205</t>
        </is>
      </c>
    </row>
    <row r="64">
      <c r="A64" s="14" t="inlineStr">
        <is>
          <t>usg|oil|srv</t>
        </is>
      </c>
      <c r="B64" s="14" t="inlineStr">
        <is>
          <t>usg</t>
        </is>
      </c>
      <c r="C64" s="14" t="inlineStr">
        <is>
          <t>oil</t>
        </is>
      </c>
      <c r="D64" s="14" t="inlineStr">
        <is>
          <t>srv</t>
        </is>
      </c>
      <c r="E64" s="14" t="inlineStr">
        <is>
          <t>oil_owp_ind_sr</t>
        </is>
      </c>
      <c r="F64" s="14" t="n">
        <v>-0.5</v>
      </c>
      <c r="G64" s="14" t="n">
        <v>-0.5</v>
      </c>
      <c r="H64" s="14" t="n">
        <v>-0.5</v>
      </c>
      <c r="I64" s="14" t="n">
        <v>-0.4</v>
      </c>
      <c r="J64" s="14" t="inlineStr">
        <is>
          <t>Elasticities row 206</t>
        </is>
      </c>
    </row>
    <row r="65">
      <c r="A65" s="14" t="inlineStr">
        <is>
          <t>usg|bio|srv</t>
        </is>
      </c>
      <c r="B65" s="14" t="inlineStr">
        <is>
          <t>usg</t>
        </is>
      </c>
      <c r="C65" s="14" t="inlineStr">
        <is>
          <t>bio</t>
        </is>
      </c>
      <c r="D65" s="14" t="inlineStr">
        <is>
          <t>srv</t>
        </is>
      </c>
      <c r="E65" s="14" t="inlineStr">
        <is>
          <t>bio_owp_ind_sr</t>
        </is>
      </c>
      <c r="F65" s="14" t="n">
        <v>-0.4</v>
      </c>
      <c r="G65" s="14" t="n">
        <v>-0.4</v>
      </c>
      <c r="H65" s="14" t="n">
        <v>-0.4</v>
      </c>
      <c r="I65" s="14" t="n">
        <v>-0.3</v>
      </c>
      <c r="J65" s="14" t="inlineStr">
        <is>
          <t>Elasticities row 207</t>
        </is>
      </c>
    </row>
    <row r="66">
      <c r="A66" s="14" t="inlineStr">
        <is>
          <t>usg|ren|srv</t>
        </is>
      </c>
      <c r="B66" s="14" t="inlineStr">
        <is>
          <t>usg</t>
        </is>
      </c>
      <c r="C66" s="14" t="inlineStr">
        <is>
          <t>ren</t>
        </is>
      </c>
      <c r="D66" s="14" t="inlineStr">
        <is>
          <t>srv</t>
        </is>
      </c>
      <c r="E66" s="14" t="inlineStr">
        <is>
          <t>rnw_owp_tot_lr</t>
        </is>
      </c>
      <c r="F66" s="14" t="n">
        <v>-0.7</v>
      </c>
      <c r="G66" s="14" t="n">
        <v>-0.7</v>
      </c>
      <c r="H66" s="14" t="n">
        <v>-0.7</v>
      </c>
      <c r="I66" s="14" t="n">
        <v>-0.6</v>
      </c>
      <c r="J66" s="14" t="inlineStr">
        <is>
          <t>Elasticities row 208</t>
        </is>
      </c>
    </row>
    <row r="67">
      <c r="A67" s="14" t="inlineStr">
        <is>
          <t>usg|ecy|srv</t>
        </is>
      </c>
      <c r="B67" s="14" t="inlineStr">
        <is>
          <t>usg</t>
        </is>
      </c>
      <c r="C67" s="14" t="inlineStr">
        <is>
          <t>ecy</t>
        </is>
      </c>
      <c r="D67" s="14" t="inlineStr">
        <is>
          <t>srv</t>
        </is>
      </c>
      <c r="E67" s="14" t="inlineStr">
        <is>
          <t>ecy_owp_ind_sr</t>
        </is>
      </c>
      <c r="F67" s="14" t="n">
        <v>-0.5</v>
      </c>
      <c r="G67" s="14" t="n">
        <v>-0.5</v>
      </c>
      <c r="H67" s="14" t="n">
        <v>-0.5</v>
      </c>
      <c r="I67" s="14" t="n">
        <v>-0.4</v>
      </c>
      <c r="J67" s="14" t="inlineStr">
        <is>
          <t>Elasticities row 209</t>
        </is>
      </c>
    </row>
    <row r="68">
      <c r="A68" s="14" t="inlineStr">
        <is>
          <t>eff|coa|tra</t>
        </is>
      </c>
      <c r="B68" s="14" t="inlineStr">
        <is>
          <t>eff</t>
        </is>
      </c>
      <c r="C68" s="14" t="inlineStr">
        <is>
          <t>coa</t>
        </is>
      </c>
      <c r="D68" s="14" t="inlineStr">
        <is>
          <t>tra</t>
        </is>
      </c>
      <c r="E68" s="14" t="inlineStr">
        <is>
          <t>coa_owp_tot_lr</t>
        </is>
      </c>
      <c r="F68" s="14" t="n">
        <v>-0.4</v>
      </c>
      <c r="G68" s="14" t="n">
        <v>-0.4</v>
      </c>
      <c r="H68" s="14" t="n">
        <v>-0.4</v>
      </c>
      <c r="I68" s="14" t="n">
        <v>-0.4</v>
      </c>
      <c r="J68" s="14" t="inlineStr">
        <is>
          <t>Elasticities row 211</t>
        </is>
      </c>
    </row>
    <row r="69">
      <c r="A69" s="14" t="inlineStr">
        <is>
          <t>eff|nga|tra</t>
        </is>
      </c>
      <c r="B69" s="14" t="inlineStr">
        <is>
          <t>eff</t>
        </is>
      </c>
      <c r="C69" s="14" t="inlineStr">
        <is>
          <t>nga</t>
        </is>
      </c>
      <c r="D69" s="14" t="inlineStr">
        <is>
          <t>tra</t>
        </is>
      </c>
      <c r="E69" s="14" t="inlineStr">
        <is>
          <t>nga_owp_tot_lr</t>
        </is>
      </c>
      <c r="F69" s="14" t="n">
        <v>-0.4</v>
      </c>
      <c r="G69" s="14" t="n">
        <v>-0.4</v>
      </c>
      <c r="H69" s="14" t="n">
        <v>-0.4</v>
      </c>
      <c r="I69" s="14" t="n">
        <v>-0.4</v>
      </c>
      <c r="J69" s="14" t="inlineStr">
        <is>
          <t>Elasticities row 212</t>
        </is>
      </c>
    </row>
    <row r="70">
      <c r="A70" s="14" t="inlineStr">
        <is>
          <t>eff|gso|tra</t>
        </is>
      </c>
      <c r="B70" s="14" t="inlineStr">
        <is>
          <t>eff</t>
        </is>
      </c>
      <c r="C70" s="14" t="inlineStr">
        <is>
          <t>gso</t>
        </is>
      </c>
      <c r="D70" s="14" t="inlineStr">
        <is>
          <t>tra</t>
        </is>
      </c>
      <c r="E70" s="14" t="inlineStr">
        <is>
          <t>gso_owp_tot_lr</t>
        </is>
      </c>
      <c r="F70" s="14" t="n">
        <v>-0.4</v>
      </c>
      <c r="G70" s="14" t="n">
        <v>-0.4</v>
      </c>
      <c r="H70" s="14" t="n">
        <v>-0.4</v>
      </c>
      <c r="I70" s="14" t="n">
        <v>-0.4</v>
      </c>
      <c r="J70" s="14" t="inlineStr">
        <is>
          <t>Elasticities row 213</t>
        </is>
      </c>
    </row>
    <row r="71">
      <c r="A71" s="14" t="inlineStr">
        <is>
          <t>eff|die|tra</t>
        </is>
      </c>
      <c r="B71" s="14" t="inlineStr">
        <is>
          <t>eff</t>
        </is>
      </c>
      <c r="C71" s="14" t="inlineStr">
        <is>
          <t>die</t>
        </is>
      </c>
      <c r="D71" s="14" t="inlineStr">
        <is>
          <t>tra</t>
        </is>
      </c>
      <c r="E71" s="14" t="inlineStr">
        <is>
          <t>die_owp_tot_lr</t>
        </is>
      </c>
      <c r="F71" s="14" t="n">
        <v>-0.3</v>
      </c>
      <c r="G71" s="14" t="n">
        <v>-0.3</v>
      </c>
      <c r="H71" s="14" t="n">
        <v>-0.3</v>
      </c>
      <c r="I71" s="14" t="n">
        <v>-0.3</v>
      </c>
      <c r="J71" s="14" t="inlineStr">
        <is>
          <t>Elasticities row 214</t>
        </is>
      </c>
    </row>
    <row r="72">
      <c r="A72" s="14" t="inlineStr">
        <is>
          <t>eff|oil|tra</t>
        </is>
      </c>
      <c r="B72" s="14" t="inlineStr">
        <is>
          <t>eff</t>
        </is>
      </c>
      <c r="C72" s="14" t="inlineStr">
        <is>
          <t>oil</t>
        </is>
      </c>
      <c r="D72" s="14" t="inlineStr">
        <is>
          <t>tra</t>
        </is>
      </c>
      <c r="E72" s="14" t="inlineStr">
        <is>
          <t>oil_owp_tot_lr</t>
        </is>
      </c>
      <c r="F72" s="14" t="n">
        <v>-0.4</v>
      </c>
      <c r="G72" s="14" t="n">
        <v>-0.4</v>
      </c>
      <c r="H72" s="14" t="n">
        <v>-0.4</v>
      </c>
      <c r="I72" s="14" t="n">
        <v>-0.4</v>
      </c>
      <c r="J72" s="14" t="inlineStr">
        <is>
          <t>Elasticities row 215</t>
        </is>
      </c>
    </row>
    <row r="73">
      <c r="A73" s="14" t="inlineStr">
        <is>
          <t>eff|bio|tra</t>
        </is>
      </c>
      <c r="B73" s="14" t="inlineStr">
        <is>
          <t>eff</t>
        </is>
      </c>
      <c r="C73" s="14" t="inlineStr">
        <is>
          <t>bio</t>
        </is>
      </c>
      <c r="D73" s="14" t="inlineStr">
        <is>
          <t>tra</t>
        </is>
      </c>
      <c r="E73" s="14" t="inlineStr">
        <is>
          <t>bio_owp_ind_lr</t>
        </is>
      </c>
      <c r="F73" s="14" t="n">
        <v>-0.2</v>
      </c>
      <c r="G73" s="14" t="n">
        <v>-0.2</v>
      </c>
      <c r="H73" s="14" t="n">
        <v>-0.2</v>
      </c>
      <c r="I73" s="14" t="n">
        <v>-0.2</v>
      </c>
      <c r="J73" s="14" t="inlineStr">
        <is>
          <t>Elasticities row 216</t>
        </is>
      </c>
    </row>
    <row r="74">
      <c r="A74" s="14" t="inlineStr">
        <is>
          <t>eff|ren|tra</t>
        </is>
      </c>
      <c r="B74" s="14" t="inlineStr">
        <is>
          <t>eff</t>
        </is>
      </c>
      <c r="C74" s="14" t="inlineStr">
        <is>
          <t>ren</t>
        </is>
      </c>
      <c r="D74" s="14" t="inlineStr">
        <is>
          <t>tra</t>
        </is>
      </c>
      <c r="E74" s="14" t="inlineStr">
        <is>
          <t>rnw_owp_tot_lr</t>
        </is>
      </c>
      <c r="F74" s="14" t="n">
        <v>-0.4</v>
      </c>
      <c r="G74" s="14" t="n">
        <v>-0.4</v>
      </c>
      <c r="H74" s="14" t="n">
        <v>-0.4</v>
      </c>
      <c r="I74" s="14" t="n">
        <v>-0.4</v>
      </c>
      <c r="J74" s="14" t="inlineStr">
        <is>
          <t>Elasticities row 217</t>
        </is>
      </c>
    </row>
    <row r="75">
      <c r="A75" s="14" t="inlineStr">
        <is>
          <t>eff|ecy|tra</t>
        </is>
      </c>
      <c r="B75" s="14" t="inlineStr">
        <is>
          <t>eff</t>
        </is>
      </c>
      <c r="C75" s="14" t="inlineStr">
        <is>
          <t>ecy</t>
        </is>
      </c>
      <c r="D75" s="14" t="inlineStr">
        <is>
          <t>tra</t>
        </is>
      </c>
      <c r="E75" s="14" t="inlineStr">
        <is>
          <t>ecy_owp_tot_lr</t>
        </is>
      </c>
      <c r="F75" s="14" t="n">
        <v>-0.2</v>
      </c>
      <c r="G75" s="14" t="n">
        <v>-0.2</v>
      </c>
      <c r="H75" s="14" t="n">
        <v>-0.2</v>
      </c>
      <c r="I75" s="14" t="n">
        <v>-0.2</v>
      </c>
      <c r="J75" s="14" t="inlineStr">
        <is>
          <t>Elasticities row 218</t>
        </is>
      </c>
    </row>
    <row r="76">
      <c r="A76" s="14" t="inlineStr">
        <is>
          <t>eff|coa|res</t>
        </is>
      </c>
      <c r="B76" s="14" t="inlineStr">
        <is>
          <t>eff</t>
        </is>
      </c>
      <c r="C76" s="14" t="inlineStr">
        <is>
          <t>coa</t>
        </is>
      </c>
      <c r="D76" s="14" t="inlineStr">
        <is>
          <t>res</t>
        </is>
      </c>
      <c r="E76" s="14" t="inlineStr">
        <is>
          <t>coa_owp_res_lr</t>
        </is>
      </c>
      <c r="F76" s="14" t="n">
        <v>-0.4</v>
      </c>
      <c r="G76" s="14" t="n">
        <v>-0.4</v>
      </c>
      <c r="H76" s="14" t="n">
        <v>-0.4</v>
      </c>
      <c r="I76" s="14" t="n">
        <v>-0.4</v>
      </c>
      <c r="J76" s="14" t="inlineStr">
        <is>
          <t>Elasticities row 219</t>
        </is>
      </c>
    </row>
    <row r="77">
      <c r="A77" s="14" t="inlineStr">
        <is>
          <t>eff|nga|res</t>
        </is>
      </c>
      <c r="B77" s="14" t="inlineStr">
        <is>
          <t>eff</t>
        </is>
      </c>
      <c r="C77" s="14" t="inlineStr">
        <is>
          <t>nga</t>
        </is>
      </c>
      <c r="D77" s="14" t="inlineStr">
        <is>
          <t>res</t>
        </is>
      </c>
      <c r="E77" s="14" t="inlineStr">
        <is>
          <t>nga_owp_res_lr</t>
        </is>
      </c>
      <c r="F77" s="14" t="n">
        <v>-0.5</v>
      </c>
      <c r="G77" s="14" t="n">
        <v>-0.5</v>
      </c>
      <c r="H77" s="14" t="n">
        <v>-0.5</v>
      </c>
      <c r="I77" s="14" t="n">
        <v>-0.5</v>
      </c>
      <c r="J77" s="14" t="inlineStr">
        <is>
          <t>Elasticities row 220</t>
        </is>
      </c>
    </row>
    <row r="78">
      <c r="A78" s="14" t="inlineStr">
        <is>
          <t>eff|gso|res</t>
        </is>
      </c>
      <c r="B78" s="14" t="inlineStr">
        <is>
          <t>eff</t>
        </is>
      </c>
      <c r="C78" s="14" t="inlineStr">
        <is>
          <t>gso</t>
        </is>
      </c>
      <c r="D78" s="14" t="inlineStr">
        <is>
          <t>res</t>
        </is>
      </c>
      <c r="E78" s="14" t="inlineStr">
        <is>
          <t>gso_owp_tot_lr</t>
        </is>
      </c>
      <c r="F78" s="14" t="n">
        <v>-0.6</v>
      </c>
      <c r="G78" s="14" t="n">
        <v>-0.6</v>
      </c>
      <c r="H78" s="14" t="n">
        <v>-0.6</v>
      </c>
      <c r="I78" s="14" t="n">
        <v>-0.6</v>
      </c>
      <c r="J78" s="14" t="inlineStr">
        <is>
          <t>Elasticities row 221</t>
        </is>
      </c>
    </row>
    <row r="79">
      <c r="A79" s="14" t="inlineStr">
        <is>
          <t>eff|die|res</t>
        </is>
      </c>
      <c r="B79" s="14" t="inlineStr">
        <is>
          <t>eff</t>
        </is>
      </c>
      <c r="C79" s="14" t="inlineStr">
        <is>
          <t>die</t>
        </is>
      </c>
      <c r="D79" s="14" t="inlineStr">
        <is>
          <t>res</t>
        </is>
      </c>
      <c r="E79" s="14" t="inlineStr">
        <is>
          <t>die_owp_tot_lr</t>
        </is>
      </c>
      <c r="F79" s="14" t="n">
        <v>-0.3</v>
      </c>
      <c r="G79" s="14" t="n">
        <v>-0.3</v>
      </c>
      <c r="H79" s="14" t="n">
        <v>-0.3</v>
      </c>
      <c r="I79" s="14" t="n">
        <v>-0.3</v>
      </c>
      <c r="J79" s="14" t="inlineStr">
        <is>
          <t>Elasticities row 222</t>
        </is>
      </c>
    </row>
    <row r="80">
      <c r="A80" s="14" t="inlineStr">
        <is>
          <t>eff|oil|res</t>
        </is>
      </c>
      <c r="B80" s="14" t="inlineStr">
        <is>
          <t>eff</t>
        </is>
      </c>
      <c r="C80" s="14" t="inlineStr">
        <is>
          <t>oil</t>
        </is>
      </c>
      <c r="D80" s="14" t="inlineStr">
        <is>
          <t>res</t>
        </is>
      </c>
      <c r="E80" s="14" t="inlineStr">
        <is>
          <t>oil_owp_tot_lr</t>
        </is>
      </c>
      <c r="F80" s="14" t="n">
        <v>-0.4</v>
      </c>
      <c r="G80" s="14" t="n">
        <v>-0.4</v>
      </c>
      <c r="H80" s="14" t="n">
        <v>-0.4</v>
      </c>
      <c r="I80" s="14" t="n">
        <v>-0.4</v>
      </c>
      <c r="J80" s="14" t="inlineStr">
        <is>
          <t>Elasticities row 223</t>
        </is>
      </c>
    </row>
    <row r="81">
      <c r="A81" s="14" t="inlineStr">
        <is>
          <t>eff|bio|res</t>
        </is>
      </c>
      <c r="B81" s="14" t="inlineStr">
        <is>
          <t>eff</t>
        </is>
      </c>
      <c r="C81" s="14" t="inlineStr">
        <is>
          <t>bio</t>
        </is>
      </c>
      <c r="D81" s="14" t="inlineStr">
        <is>
          <t>res</t>
        </is>
      </c>
      <c r="E81" s="14" t="inlineStr">
        <is>
          <t>bio_owp_ind_lr</t>
        </is>
      </c>
      <c r="F81" s="14" t="n">
        <v>-0.2</v>
      </c>
      <c r="G81" s="14" t="n">
        <v>-0.2</v>
      </c>
      <c r="H81" s="14" t="n">
        <v>-0.2</v>
      </c>
      <c r="I81" s="14" t="n">
        <v>-0.2</v>
      </c>
      <c r="J81" s="14" t="inlineStr">
        <is>
          <t>Elasticities row 224</t>
        </is>
      </c>
    </row>
    <row r="82">
      <c r="A82" s="14" t="inlineStr">
        <is>
          <t>eff|ren|res</t>
        </is>
      </c>
      <c r="B82" s="14" t="inlineStr">
        <is>
          <t>eff</t>
        </is>
      </c>
      <c r="C82" s="14" t="inlineStr">
        <is>
          <t>ren</t>
        </is>
      </c>
      <c r="D82" s="14" t="inlineStr">
        <is>
          <t>res</t>
        </is>
      </c>
      <c r="E82" s="14" t="inlineStr">
        <is>
          <t>rnw_owp_tot_lr</t>
        </is>
      </c>
      <c r="F82" s="14" t="n">
        <v>-0.4</v>
      </c>
      <c r="G82" s="14" t="n">
        <v>-0.4</v>
      </c>
      <c r="H82" s="14" t="n">
        <v>-0.4</v>
      </c>
      <c r="I82" s="14" t="n">
        <v>-0.4</v>
      </c>
      <c r="J82" s="14" t="inlineStr">
        <is>
          <t>Elasticities row 225</t>
        </is>
      </c>
    </row>
    <row r="83">
      <c r="A83" s="14" t="inlineStr">
        <is>
          <t>eff|ecy|res</t>
        </is>
      </c>
      <c r="B83" s="14" t="inlineStr">
        <is>
          <t>eff</t>
        </is>
      </c>
      <c r="C83" s="14" t="inlineStr">
        <is>
          <t>ecy</t>
        </is>
      </c>
      <c r="D83" s="14" t="inlineStr">
        <is>
          <t>res</t>
        </is>
      </c>
      <c r="E83" s="14" t="inlineStr">
        <is>
          <t>ecy_owp_res_lr</t>
        </is>
      </c>
      <c r="F83" s="14" t="n">
        <v>-0.2</v>
      </c>
      <c r="G83" s="14" t="n">
        <v>-0.2</v>
      </c>
      <c r="H83" s="14" t="n">
        <v>-0.2</v>
      </c>
      <c r="I83" s="14" t="n">
        <v>-0.2</v>
      </c>
      <c r="J83" s="14" t="inlineStr">
        <is>
          <t>Elasticities row 226</t>
        </is>
      </c>
    </row>
    <row r="84">
      <c r="A84" s="14" t="inlineStr">
        <is>
          <t>eff|coa|ind</t>
        </is>
      </c>
      <c r="B84" s="14" t="inlineStr">
        <is>
          <t>eff</t>
        </is>
      </c>
      <c r="C84" s="14" t="inlineStr">
        <is>
          <t>coa</t>
        </is>
      </c>
      <c r="D84" s="14" t="inlineStr">
        <is>
          <t>ind</t>
        </is>
      </c>
      <c r="E84" s="14" t="inlineStr">
        <is>
          <t>coa_owp_ind_lr</t>
        </is>
      </c>
      <c r="F84" s="14" t="n">
        <v>-0.4</v>
      </c>
      <c r="G84" s="14" t="n">
        <v>-0.4</v>
      </c>
      <c r="H84" s="14" t="n">
        <v>-0.4</v>
      </c>
      <c r="I84" s="14" t="n">
        <v>-0.4</v>
      </c>
      <c r="J84" s="14" t="inlineStr">
        <is>
          <t>Elasticities row 227</t>
        </is>
      </c>
    </row>
    <row r="85">
      <c r="A85" s="14" t="inlineStr">
        <is>
          <t>eff|nga|ind</t>
        </is>
      </c>
      <c r="B85" s="14" t="inlineStr">
        <is>
          <t>eff</t>
        </is>
      </c>
      <c r="C85" s="14" t="inlineStr">
        <is>
          <t>nga</t>
        </is>
      </c>
      <c r="D85" s="14" t="inlineStr">
        <is>
          <t>ind</t>
        </is>
      </c>
      <c r="E85" s="14" t="inlineStr">
        <is>
          <t>nga_owp_ind_lr</t>
        </is>
      </c>
      <c r="F85" s="14" t="n">
        <v>-0.5</v>
      </c>
      <c r="G85" s="14" t="n">
        <v>-0.5</v>
      </c>
      <c r="H85" s="14" t="n">
        <v>-0.5</v>
      </c>
      <c r="I85" s="14" t="n">
        <v>-0.5</v>
      </c>
      <c r="J85" s="14" t="inlineStr">
        <is>
          <t>Elasticities row 228</t>
        </is>
      </c>
    </row>
    <row r="86">
      <c r="A86" s="14" t="inlineStr">
        <is>
          <t>eff|gso|ind</t>
        </is>
      </c>
      <c r="B86" s="14" t="inlineStr">
        <is>
          <t>eff</t>
        </is>
      </c>
      <c r="C86" s="14" t="inlineStr">
        <is>
          <t>gso</t>
        </is>
      </c>
      <c r="D86" s="14" t="inlineStr">
        <is>
          <t>ind</t>
        </is>
      </c>
      <c r="E86" s="14" t="inlineStr">
        <is>
          <t>gso_owp_tot_lr</t>
        </is>
      </c>
      <c r="F86" s="14" t="n">
        <v>-0.7</v>
      </c>
      <c r="G86" s="14" t="n">
        <v>-0.7</v>
      </c>
      <c r="H86" s="14" t="n">
        <v>-0.7</v>
      </c>
      <c r="I86" s="14" t="n">
        <v>-0.7</v>
      </c>
      <c r="J86" s="14" t="inlineStr">
        <is>
          <t>Elasticities row 229</t>
        </is>
      </c>
    </row>
    <row r="87">
      <c r="A87" s="14" t="inlineStr">
        <is>
          <t>eff|die|ind</t>
        </is>
      </c>
      <c r="B87" s="14" t="inlineStr">
        <is>
          <t>eff</t>
        </is>
      </c>
      <c r="C87" s="14" t="inlineStr">
        <is>
          <t>die</t>
        </is>
      </c>
      <c r="D87" s="14" t="inlineStr">
        <is>
          <t>ind</t>
        </is>
      </c>
      <c r="E87" s="14" t="inlineStr">
        <is>
          <t>die_owp_tot_lr</t>
        </is>
      </c>
      <c r="F87" s="14" t="n">
        <v>-1.2</v>
      </c>
      <c r="G87" s="14" t="n">
        <v>-1.2</v>
      </c>
      <c r="H87" s="14" t="n">
        <v>-1.2</v>
      </c>
      <c r="I87" s="14" t="n">
        <v>-1.2</v>
      </c>
      <c r="J87" s="14" t="inlineStr">
        <is>
          <t>Elasticities row 230</t>
        </is>
      </c>
    </row>
    <row r="88">
      <c r="A88" s="14" t="inlineStr">
        <is>
          <t>eff|oil|ind</t>
        </is>
      </c>
      <c r="B88" s="14" t="inlineStr">
        <is>
          <t>eff</t>
        </is>
      </c>
      <c r="C88" s="14" t="inlineStr">
        <is>
          <t>oil</t>
        </is>
      </c>
      <c r="D88" s="14" t="inlineStr">
        <is>
          <t>ind</t>
        </is>
      </c>
      <c r="E88" s="14" t="inlineStr">
        <is>
          <t>oil_owp_ind_lr</t>
        </is>
      </c>
      <c r="F88" s="14" t="n">
        <v>-0.4</v>
      </c>
      <c r="G88" s="14" t="n">
        <v>-0.4</v>
      </c>
      <c r="H88" s="14" t="n">
        <v>-0.4</v>
      </c>
      <c r="I88" s="14" t="n">
        <v>-0.4</v>
      </c>
      <c r="J88" s="14" t="inlineStr">
        <is>
          <t>Elasticities row 231</t>
        </is>
      </c>
    </row>
    <row r="89">
      <c r="A89" s="14" t="inlineStr">
        <is>
          <t>eff|bio|ind</t>
        </is>
      </c>
      <c r="B89" s="14" t="inlineStr">
        <is>
          <t>eff</t>
        </is>
      </c>
      <c r="C89" s="14" t="inlineStr">
        <is>
          <t>bio</t>
        </is>
      </c>
      <c r="D89" s="14" t="inlineStr">
        <is>
          <t>ind</t>
        </is>
      </c>
      <c r="E89" s="14" t="inlineStr">
        <is>
          <t>bio_owp_ind_lr</t>
        </is>
      </c>
      <c r="F89" s="14" t="n">
        <v>-0.2</v>
      </c>
      <c r="G89" s="14" t="n">
        <v>-0.2</v>
      </c>
      <c r="H89" s="14" t="n">
        <v>-0.2</v>
      </c>
      <c r="I89" s="14" t="n">
        <v>-0.2</v>
      </c>
      <c r="J89" s="14" t="inlineStr">
        <is>
          <t>Elasticities row 232</t>
        </is>
      </c>
    </row>
    <row r="90">
      <c r="A90" s="14" t="inlineStr">
        <is>
          <t>eff|ren|ind</t>
        </is>
      </c>
      <c r="B90" s="14" t="inlineStr">
        <is>
          <t>eff</t>
        </is>
      </c>
      <c r="C90" s="14" t="inlineStr">
        <is>
          <t>ren</t>
        </is>
      </c>
      <c r="D90" s="14" t="inlineStr">
        <is>
          <t>ind</t>
        </is>
      </c>
      <c r="E90" s="14" t="inlineStr">
        <is>
          <t>rnw_owp_tot_lr</t>
        </is>
      </c>
      <c r="F90" s="14" t="n">
        <v>-0.4</v>
      </c>
      <c r="G90" s="14" t="n">
        <v>-0.4</v>
      </c>
      <c r="H90" s="14" t="n">
        <v>-0.4</v>
      </c>
      <c r="I90" s="14" t="n">
        <v>-0.4</v>
      </c>
      <c r="J90" s="14" t="inlineStr">
        <is>
          <t>Elasticities row 233</t>
        </is>
      </c>
    </row>
    <row r="91">
      <c r="A91" s="14" t="inlineStr">
        <is>
          <t>eff|ecy|ind</t>
        </is>
      </c>
      <c r="B91" s="14" t="inlineStr">
        <is>
          <t>eff</t>
        </is>
      </c>
      <c r="C91" s="14" t="inlineStr">
        <is>
          <t>ecy</t>
        </is>
      </c>
      <c r="D91" s="14" t="inlineStr">
        <is>
          <t>ind</t>
        </is>
      </c>
      <c r="E91" s="14" t="inlineStr">
        <is>
          <t>ecy_owp_ind_lr</t>
        </is>
      </c>
      <c r="F91" s="14" t="n">
        <v>-0.2</v>
      </c>
      <c r="G91" s="14" t="n">
        <v>-0.2</v>
      </c>
      <c r="H91" s="14" t="n">
        <v>-0.2</v>
      </c>
      <c r="I91" s="14" t="n">
        <v>-0.2</v>
      </c>
      <c r="J91" s="14" t="inlineStr">
        <is>
          <t>Elasticities row 234</t>
        </is>
      </c>
    </row>
    <row r="92">
      <c r="A92" s="14" t="inlineStr">
        <is>
          <t>eff|coa|srv</t>
        </is>
      </c>
      <c r="B92" s="14" t="inlineStr">
        <is>
          <t>eff</t>
        </is>
      </c>
      <c r="C92" s="14" t="inlineStr">
        <is>
          <t>coa</t>
        </is>
      </c>
      <c r="D92" s="14" t="inlineStr">
        <is>
          <t>srv</t>
        </is>
      </c>
      <c r="E92" s="14" t="inlineStr">
        <is>
          <t>coa_owp_ind_lr</t>
        </is>
      </c>
      <c r="F92" s="14" t="n">
        <v>-0.6</v>
      </c>
      <c r="G92" s="14" t="n">
        <v>-0.6</v>
      </c>
      <c r="H92" s="14" t="n">
        <v>-0.6</v>
      </c>
      <c r="I92" s="14" t="n">
        <v>-0.6</v>
      </c>
      <c r="J92" s="14" t="inlineStr">
        <is>
          <t>Elasticities row 235</t>
        </is>
      </c>
    </row>
    <row r="93">
      <c r="A93" s="14" t="inlineStr">
        <is>
          <t>eff|nga|srv</t>
        </is>
      </c>
      <c r="B93" s="14" t="inlineStr">
        <is>
          <t>eff</t>
        </is>
      </c>
      <c r="C93" s="14" t="inlineStr">
        <is>
          <t>nga</t>
        </is>
      </c>
      <c r="D93" s="14" t="inlineStr">
        <is>
          <t>srv</t>
        </is>
      </c>
      <c r="E93" s="14" t="inlineStr">
        <is>
          <t>nga_owp_ind_lr</t>
        </is>
      </c>
      <c r="F93" s="14" t="n">
        <v>-1</v>
      </c>
      <c r="G93" s="14" t="n">
        <v>-1</v>
      </c>
      <c r="H93" s="14" t="n">
        <v>-1</v>
      </c>
      <c r="I93" s="14" t="n">
        <v>-1</v>
      </c>
      <c r="J93" s="14" t="inlineStr">
        <is>
          <t>Elasticities row 236</t>
        </is>
      </c>
    </row>
    <row r="94">
      <c r="A94" s="14" t="inlineStr">
        <is>
          <t>eff|gso|srv</t>
        </is>
      </c>
      <c r="B94" s="14" t="inlineStr">
        <is>
          <t>eff</t>
        </is>
      </c>
      <c r="C94" s="14" t="inlineStr">
        <is>
          <t>gso</t>
        </is>
      </c>
      <c r="D94" s="14" t="inlineStr">
        <is>
          <t>srv</t>
        </is>
      </c>
      <c r="E94" s="14" t="inlineStr">
        <is>
          <t>gso_owp_tot_lr</t>
        </is>
      </c>
      <c r="F94" s="14" t="n">
        <v>-1.1</v>
      </c>
      <c r="G94" s="14" t="n">
        <v>-1.1</v>
      </c>
      <c r="H94" s="14" t="n">
        <v>-1.1</v>
      </c>
      <c r="I94" s="14" t="n">
        <v>-1.1</v>
      </c>
      <c r="J94" s="14" t="inlineStr">
        <is>
          <t>Elasticities row 237</t>
        </is>
      </c>
    </row>
    <row r="95">
      <c r="A95" s="14" t="inlineStr">
        <is>
          <t>eff|die|srv</t>
        </is>
      </c>
      <c r="B95" s="14" t="inlineStr">
        <is>
          <t>eff</t>
        </is>
      </c>
      <c r="C95" s="14" t="inlineStr">
        <is>
          <t>die</t>
        </is>
      </c>
      <c r="D95" s="14" t="inlineStr">
        <is>
          <t>srv</t>
        </is>
      </c>
      <c r="E95" s="14" t="inlineStr">
        <is>
          <t>die_owp_tot_lr</t>
        </is>
      </c>
      <c r="F95" s="14" t="n">
        <v>-0.4</v>
      </c>
      <c r="G95" s="14" t="n">
        <v>-0.4</v>
      </c>
      <c r="H95" s="14" t="n">
        <v>-0.4</v>
      </c>
      <c r="I95" s="14" t="n">
        <v>-0.4</v>
      </c>
      <c r="J95" s="14" t="inlineStr">
        <is>
          <t>Elasticities row 238</t>
        </is>
      </c>
    </row>
    <row r="96">
      <c r="A96" s="14" t="inlineStr">
        <is>
          <t>eff|oil|srv</t>
        </is>
      </c>
      <c r="B96" s="14" t="inlineStr">
        <is>
          <t>eff</t>
        </is>
      </c>
      <c r="C96" s="14" t="inlineStr">
        <is>
          <t>oil</t>
        </is>
      </c>
      <c r="D96" s="14" t="inlineStr">
        <is>
          <t>srv</t>
        </is>
      </c>
      <c r="E96" s="14" t="inlineStr">
        <is>
          <t>oil_owp_ind_lr</t>
        </is>
      </c>
      <c r="F96" s="14" t="n">
        <v>-0.6</v>
      </c>
      <c r="G96" s="14" t="n">
        <v>-0.6</v>
      </c>
      <c r="H96" s="14" t="n">
        <v>-0.6</v>
      </c>
      <c r="I96" s="14" t="n">
        <v>-0.6</v>
      </c>
      <c r="J96" s="14" t="inlineStr">
        <is>
          <t>Elasticities row 239</t>
        </is>
      </c>
    </row>
    <row r="97">
      <c r="A97" s="14" t="inlineStr">
        <is>
          <t>eff|bio|srv</t>
        </is>
      </c>
      <c r="B97" s="14" t="inlineStr">
        <is>
          <t>eff</t>
        </is>
      </c>
      <c r="C97" s="14" t="inlineStr">
        <is>
          <t>bio</t>
        </is>
      </c>
      <c r="D97" s="14" t="inlineStr">
        <is>
          <t>srv</t>
        </is>
      </c>
      <c r="E97" s="14" t="inlineStr">
        <is>
          <t>bio_owp_ind_lr</t>
        </is>
      </c>
      <c r="F97" s="14" t="n">
        <v>-0.3</v>
      </c>
      <c r="G97" s="14" t="n">
        <v>-0.3</v>
      </c>
      <c r="H97" s="14" t="n">
        <v>-0.3</v>
      </c>
      <c r="I97" s="14" t="n">
        <v>-0.3</v>
      </c>
      <c r="J97" s="14" t="inlineStr">
        <is>
          <t>Elasticities row 240</t>
        </is>
      </c>
    </row>
    <row r="98">
      <c r="A98" s="14" t="inlineStr">
        <is>
          <t>eff|ren|srv</t>
        </is>
      </c>
      <c r="B98" s="14" t="inlineStr">
        <is>
          <t>eff</t>
        </is>
      </c>
      <c r="C98" s="14" t="inlineStr">
        <is>
          <t>ren</t>
        </is>
      </c>
      <c r="D98" s="14" t="inlineStr">
        <is>
          <t>srv</t>
        </is>
      </c>
      <c r="E98" s="14" t="inlineStr">
        <is>
          <t>rnw_owp_tot_lr</t>
        </is>
      </c>
      <c r="F98" s="14" t="n">
        <v>-0.6</v>
      </c>
      <c r="G98" s="14" t="n">
        <v>-0.6</v>
      </c>
      <c r="H98" s="14" t="n">
        <v>-0.6</v>
      </c>
      <c r="I98" s="14" t="n">
        <v>-0.6</v>
      </c>
      <c r="J98" s="14" t="inlineStr">
        <is>
          <t>Elasticities row 241</t>
        </is>
      </c>
    </row>
    <row r="99">
      <c r="A99" s="14" t="inlineStr">
        <is>
          <t>eff|ecy|srv</t>
        </is>
      </c>
      <c r="B99" s="14" t="inlineStr">
        <is>
          <t>eff</t>
        </is>
      </c>
      <c r="C99" s="14" t="inlineStr">
        <is>
          <t>ecy</t>
        </is>
      </c>
      <c r="D99" s="14" t="inlineStr">
        <is>
          <t>srv</t>
        </is>
      </c>
      <c r="E99" s="14" t="inlineStr">
        <is>
          <t>ecy_owp_ind_lr</t>
        </is>
      </c>
      <c r="F99" s="14" t="n">
        <v>-0.4</v>
      </c>
      <c r="G99" s="14" t="n">
        <v>-0.4</v>
      </c>
      <c r="H99" s="14" t="n">
        <v>-0.4</v>
      </c>
      <c r="I99" s="14" t="n">
        <v>-0.4</v>
      </c>
      <c r="J99" s="14" t="inlineStr">
        <is>
          <t>Elasticities row 242</t>
        </is>
      </c>
    </row>
    <row r="100">
      <c r="A100" s="14" t="inlineStr">
        <is>
          <t>aei|coa|tra</t>
        </is>
      </c>
      <c r="B100" s="14" t="inlineStr">
        <is>
          <t>aei</t>
        </is>
      </c>
      <c r="C100" s="14" t="inlineStr">
        <is>
          <t>coa</t>
        </is>
      </c>
      <c r="D100" s="14" t="inlineStr">
        <is>
          <t>tra</t>
        </is>
      </c>
      <c r="E100" s="14" t="inlineStr">
        <is>
          <t>eff_imp_coa_rod</t>
        </is>
      </c>
      <c r="F100" s="14" t="n">
        <v>0.01</v>
      </c>
      <c r="G100" s="14" t="n">
        <v>0.01</v>
      </c>
      <c r="H100" s="14" t="n">
        <v>0.01</v>
      </c>
      <c r="I100" s="14" t="n">
        <v>0.01</v>
      </c>
      <c r="J100" s="14" t="inlineStr">
        <is>
          <t>Elasticities row 256</t>
        </is>
      </c>
    </row>
    <row r="101">
      <c r="A101" s="14" t="inlineStr">
        <is>
          <t>aei|nga|tra</t>
        </is>
      </c>
      <c r="B101" s="14" t="inlineStr">
        <is>
          <t>aei</t>
        </is>
      </c>
      <c r="C101" s="14" t="inlineStr">
        <is>
          <t>nga</t>
        </is>
      </c>
      <c r="D101" s="14" t="inlineStr">
        <is>
          <t>tra</t>
        </is>
      </c>
      <c r="E101" s="14" t="inlineStr">
        <is>
          <t>eff_imp_nga_rod</t>
        </is>
      </c>
      <c r="F101" s="14" t="n">
        <v>0.01</v>
      </c>
      <c r="G101" s="14" t="n">
        <v>0.01</v>
      </c>
      <c r="H101" s="14" t="n">
        <v>0.01</v>
      </c>
      <c r="I101" s="14" t="n">
        <v>0.01</v>
      </c>
      <c r="J101" s="14" t="inlineStr">
        <is>
          <t>Elasticities row 257</t>
        </is>
      </c>
    </row>
    <row r="102">
      <c r="A102" s="14" t="inlineStr">
        <is>
          <t>aei|oil|tra</t>
        </is>
      </c>
      <c r="B102" s="14" t="inlineStr">
        <is>
          <t>aei</t>
        </is>
      </c>
      <c r="C102" s="14" t="inlineStr">
        <is>
          <t>oil</t>
        </is>
      </c>
      <c r="D102" s="14" t="inlineStr">
        <is>
          <t>tra</t>
        </is>
      </c>
      <c r="E102" s="14" t="inlineStr">
        <is>
          <t>eff_imp_oil_rod</t>
        </is>
      </c>
      <c r="F102" s="14" t="n">
        <v>0.01</v>
      </c>
      <c r="G102" s="14" t="n">
        <v>0.01</v>
      </c>
      <c r="H102" s="14" t="n">
        <v>0.01</v>
      </c>
      <c r="I102" s="14" t="n">
        <v>0.01</v>
      </c>
      <c r="J102" s="14" t="inlineStr">
        <is>
          <t>Elasticities row 258</t>
        </is>
      </c>
    </row>
    <row r="103">
      <c r="A103" s="14" t="inlineStr">
        <is>
          <t>aei|bio|tra</t>
        </is>
      </c>
      <c r="B103" s="14" t="inlineStr">
        <is>
          <t>aei</t>
        </is>
      </c>
      <c r="C103" s="14" t="inlineStr">
        <is>
          <t>bio</t>
        </is>
      </c>
      <c r="D103" s="14" t="inlineStr">
        <is>
          <t>tra</t>
        </is>
      </c>
      <c r="E103" s="14" t="inlineStr">
        <is>
          <t>eff_imp_bio_rod</t>
        </is>
      </c>
      <c r="F103" s="14" t="n">
        <v>0.01</v>
      </c>
      <c r="G103" s="14" t="n">
        <v>0.01</v>
      </c>
      <c r="H103" s="14" t="n">
        <v>0.01</v>
      </c>
      <c r="I103" s="14" t="n">
        <v>0.01</v>
      </c>
      <c r="J103" s="14" t="inlineStr">
        <is>
          <t>Elasticities row 259</t>
        </is>
      </c>
    </row>
    <row r="104">
      <c r="A104" s="14" t="inlineStr">
        <is>
          <t>aei|ren|tra</t>
        </is>
      </c>
      <c r="B104" s="14" t="inlineStr">
        <is>
          <t>aei</t>
        </is>
      </c>
      <c r="C104" s="14" t="inlineStr">
        <is>
          <t>ren</t>
        </is>
      </c>
      <c r="D104" s="14" t="inlineStr">
        <is>
          <t>tra</t>
        </is>
      </c>
      <c r="E104" s="14" t="inlineStr">
        <is>
          <t>eff_imp_ren_rod</t>
        </is>
      </c>
      <c r="F104" s="14" t="n">
        <v>0.01</v>
      </c>
      <c r="G104" s="14" t="n">
        <v>0.01</v>
      </c>
      <c r="H104" s="14" t="n">
        <v>0.01</v>
      </c>
      <c r="I104" s="14" t="n">
        <v>0.01</v>
      </c>
      <c r="J104" s="14" t="inlineStr">
        <is>
          <t>Elasticities row 260</t>
        </is>
      </c>
    </row>
    <row r="105">
      <c r="A105" s="14" t="inlineStr">
        <is>
          <t>aei|ecy|tra</t>
        </is>
      </c>
      <c r="B105" s="14" t="inlineStr">
        <is>
          <t>aei</t>
        </is>
      </c>
      <c r="C105" s="14" t="inlineStr">
        <is>
          <t>ecy</t>
        </is>
      </c>
      <c r="D105" s="14" t="inlineStr">
        <is>
          <t>tra</t>
        </is>
      </c>
      <c r="E105" s="14" t="inlineStr">
        <is>
          <t>eff_imp_ecy_rod</t>
        </is>
      </c>
      <c r="F105" s="14" t="n">
        <v>0.01</v>
      </c>
      <c r="G105" s="14" t="n">
        <v>0.01</v>
      </c>
      <c r="H105" s="14" t="n">
        <v>0.01</v>
      </c>
      <c r="I105" s="14" t="n">
        <v>0.01</v>
      </c>
      <c r="J105" s="14" t="inlineStr">
        <is>
          <t>Elasticities row 261</t>
        </is>
      </c>
    </row>
    <row r="106">
      <c r="A106" s="14" t="inlineStr">
        <is>
          <t>aei|coa|res</t>
        </is>
      </c>
      <c r="B106" s="14" t="inlineStr">
        <is>
          <t>aei</t>
        </is>
      </c>
      <c r="C106" s="14" t="inlineStr">
        <is>
          <t>coa</t>
        </is>
      </c>
      <c r="D106" s="14" t="inlineStr">
        <is>
          <t>res</t>
        </is>
      </c>
      <c r="E106" s="14" t="inlineStr">
        <is>
          <t>eff_imp_coa</t>
        </is>
      </c>
      <c r="F106" s="14" t="n">
        <v>0.005</v>
      </c>
      <c r="G106" s="14" t="n">
        <v>0.005</v>
      </c>
      <c r="H106" s="14" t="n">
        <v>0.005</v>
      </c>
      <c r="I106" s="14" t="n">
        <v>0.005</v>
      </c>
      <c r="J106" s="14" t="inlineStr">
        <is>
          <t>Elasticities row 263</t>
        </is>
      </c>
    </row>
    <row r="107">
      <c r="A107" s="14" t="inlineStr">
        <is>
          <t>aei|nga|res</t>
        </is>
      </c>
      <c r="B107" s="14" t="inlineStr">
        <is>
          <t>aei</t>
        </is>
      </c>
      <c r="C107" s="14" t="inlineStr">
        <is>
          <t>nga</t>
        </is>
      </c>
      <c r="D107" s="14" t="inlineStr">
        <is>
          <t>res</t>
        </is>
      </c>
      <c r="E107" s="14" t="inlineStr">
        <is>
          <t>eff_imp_nga</t>
        </is>
      </c>
      <c r="F107" s="14" t="n">
        <v>0.01</v>
      </c>
      <c r="G107" s="14" t="n">
        <v>0.01</v>
      </c>
      <c r="H107" s="14" t="n">
        <v>0.01</v>
      </c>
      <c r="I107" s="14" t="n">
        <v>0.01</v>
      </c>
      <c r="J107" s="14" t="inlineStr">
        <is>
          <t>Elasticities row 264</t>
        </is>
      </c>
    </row>
    <row r="108">
      <c r="A108" s="14" t="inlineStr">
        <is>
          <t>aei|oil|res</t>
        </is>
      </c>
      <c r="B108" s="14" t="inlineStr">
        <is>
          <t>aei</t>
        </is>
      </c>
      <c r="C108" s="14" t="inlineStr">
        <is>
          <t>oil</t>
        </is>
      </c>
      <c r="D108" s="14" t="inlineStr">
        <is>
          <t>res</t>
        </is>
      </c>
      <c r="E108" s="14" t="inlineStr">
        <is>
          <t>eff_imp_oil</t>
        </is>
      </c>
      <c r="F108" s="14" t="n">
        <v>0.005</v>
      </c>
      <c r="G108" s="14" t="n">
        <v>0.005</v>
      </c>
      <c r="H108" s="14" t="n">
        <v>0.005</v>
      </c>
      <c r="I108" s="14" t="n">
        <v>0.005</v>
      </c>
      <c r="J108" s="14" t="inlineStr">
        <is>
          <t>Elasticities row 265</t>
        </is>
      </c>
    </row>
    <row r="109">
      <c r="A109" s="14" t="inlineStr">
        <is>
          <t>aei|bio|res</t>
        </is>
      </c>
      <c r="B109" s="14" t="inlineStr">
        <is>
          <t>aei</t>
        </is>
      </c>
      <c r="C109" s="14" t="inlineStr">
        <is>
          <t>bio</t>
        </is>
      </c>
      <c r="D109" s="14" t="inlineStr">
        <is>
          <t>res</t>
        </is>
      </c>
      <c r="E109" s="14" t="inlineStr">
        <is>
          <t>eff_imp_bio</t>
        </is>
      </c>
      <c r="F109" s="14" t="n">
        <v>0.005</v>
      </c>
      <c r="G109" s="14" t="n">
        <v>0.005</v>
      </c>
      <c r="H109" s="14" t="n">
        <v>0.005</v>
      </c>
      <c r="I109" s="14" t="n">
        <v>0.005</v>
      </c>
      <c r="J109" s="14" t="inlineStr">
        <is>
          <t>Elasticities row 266</t>
        </is>
      </c>
    </row>
    <row r="110">
      <c r="A110" s="14" t="inlineStr">
        <is>
          <t>aei|ren|res</t>
        </is>
      </c>
      <c r="B110" s="14" t="inlineStr">
        <is>
          <t>aei</t>
        </is>
      </c>
      <c r="C110" s="14" t="inlineStr">
        <is>
          <t>ren</t>
        </is>
      </c>
      <c r="D110" s="14" t="inlineStr">
        <is>
          <t>res</t>
        </is>
      </c>
      <c r="E110" s="14" t="inlineStr">
        <is>
          <t>eff_imp_ren</t>
        </is>
      </c>
      <c r="F110" s="14" t="n">
        <v>0.005</v>
      </c>
      <c r="G110" s="14" t="n">
        <v>0.005</v>
      </c>
      <c r="H110" s="14" t="n">
        <v>0.005</v>
      </c>
      <c r="I110" s="14" t="n">
        <v>0.005</v>
      </c>
      <c r="J110" s="14" t="inlineStr">
        <is>
          <t>Elasticities row 267</t>
        </is>
      </c>
    </row>
    <row r="111">
      <c r="A111" s="14" t="inlineStr">
        <is>
          <t>aei|ecy|res</t>
        </is>
      </c>
      <c r="B111" s="14" t="inlineStr">
        <is>
          <t>aei</t>
        </is>
      </c>
      <c r="C111" s="14" t="inlineStr">
        <is>
          <t>ecy</t>
        </is>
      </c>
      <c r="D111" s="14" t="inlineStr">
        <is>
          <t>res</t>
        </is>
      </c>
      <c r="E111" s="14" t="inlineStr">
        <is>
          <t>eff_imp_ecy</t>
        </is>
      </c>
      <c r="F111" s="14" t="n">
        <v>0.005</v>
      </c>
      <c r="G111" s="14" t="n">
        <v>0.005</v>
      </c>
      <c r="H111" s="14" t="n">
        <v>0.005</v>
      </c>
      <c r="I111" s="14" t="n">
        <v>0.005</v>
      </c>
      <c r="J111" s="14" t="inlineStr">
        <is>
          <t>Elasticities row 268</t>
        </is>
      </c>
    </row>
    <row r="112">
      <c r="A112" s="14" t="inlineStr">
        <is>
          <t>aei|coa|ind</t>
        </is>
      </c>
      <c r="B112" s="14" t="inlineStr">
        <is>
          <t>aei</t>
        </is>
      </c>
      <c r="C112" s="14" t="inlineStr">
        <is>
          <t>coa</t>
        </is>
      </c>
      <c r="D112" s="14" t="inlineStr">
        <is>
          <t>ind</t>
        </is>
      </c>
      <c r="E112" s="14" t="inlineStr">
        <is>
          <t>eff_imp_coa</t>
        </is>
      </c>
      <c r="F112" s="14" t="n">
        <v>0.005</v>
      </c>
      <c r="G112" s="14" t="n">
        <v>0.005</v>
      </c>
      <c r="H112" s="14" t="n">
        <v>0.005</v>
      </c>
      <c r="I112" s="14" t="n">
        <v>0.005</v>
      </c>
      <c r="J112" s="14" t="inlineStr">
        <is>
          <t>Elasticities row 270</t>
        </is>
      </c>
    </row>
    <row r="113">
      <c r="A113" s="14" t="inlineStr">
        <is>
          <t>aei|nga|ind</t>
        </is>
      </c>
      <c r="B113" s="14" t="inlineStr">
        <is>
          <t>aei</t>
        </is>
      </c>
      <c r="C113" s="14" t="inlineStr">
        <is>
          <t>nga</t>
        </is>
      </c>
      <c r="D113" s="14" t="inlineStr">
        <is>
          <t>ind</t>
        </is>
      </c>
      <c r="E113" s="14" t="inlineStr">
        <is>
          <t>eff_imp_nga</t>
        </is>
      </c>
      <c r="F113" s="14" t="n">
        <v>0.01</v>
      </c>
      <c r="G113" s="14" t="n">
        <v>0.01</v>
      </c>
      <c r="H113" s="14" t="n">
        <v>0.01</v>
      </c>
      <c r="I113" s="14" t="n">
        <v>0.01</v>
      </c>
      <c r="J113" s="14" t="inlineStr">
        <is>
          <t>Elasticities row 271</t>
        </is>
      </c>
    </row>
    <row r="114">
      <c r="A114" s="14" t="inlineStr">
        <is>
          <t>aei|oil|ind</t>
        </is>
      </c>
      <c r="B114" s="14" t="inlineStr">
        <is>
          <t>aei</t>
        </is>
      </c>
      <c r="C114" s="14" t="inlineStr">
        <is>
          <t>oil</t>
        </is>
      </c>
      <c r="D114" s="14" t="inlineStr">
        <is>
          <t>ind</t>
        </is>
      </c>
      <c r="E114" s="14" t="inlineStr">
        <is>
          <t>eff_imp_oil</t>
        </is>
      </c>
      <c r="F114" s="14" t="n">
        <v>0.005</v>
      </c>
      <c r="G114" s="14" t="n">
        <v>0.005</v>
      </c>
      <c r="H114" s="14" t="n">
        <v>0.005</v>
      </c>
      <c r="I114" s="14" t="n">
        <v>0.005</v>
      </c>
      <c r="J114" s="14" t="inlineStr">
        <is>
          <t>Elasticities row 272</t>
        </is>
      </c>
    </row>
    <row r="115">
      <c r="A115" s="14" t="inlineStr">
        <is>
          <t>aei|bio|ind</t>
        </is>
      </c>
      <c r="B115" s="14" t="inlineStr">
        <is>
          <t>aei</t>
        </is>
      </c>
      <c r="C115" s="14" t="inlineStr">
        <is>
          <t>bio</t>
        </is>
      </c>
      <c r="D115" s="14" t="inlineStr">
        <is>
          <t>ind</t>
        </is>
      </c>
      <c r="E115" s="14" t="inlineStr">
        <is>
          <t>eff_imp_bio</t>
        </is>
      </c>
      <c r="F115" s="14" t="n">
        <v>0.005</v>
      </c>
      <c r="G115" s="14" t="n">
        <v>0.005</v>
      </c>
      <c r="H115" s="14" t="n">
        <v>0.005</v>
      </c>
      <c r="I115" s="14" t="n">
        <v>0.005</v>
      </c>
      <c r="J115" s="14" t="inlineStr">
        <is>
          <t>Elasticities row 273</t>
        </is>
      </c>
    </row>
    <row r="116">
      <c r="A116" s="14" t="inlineStr">
        <is>
          <t>aei|ren|ind</t>
        </is>
      </c>
      <c r="B116" s="14" t="inlineStr">
        <is>
          <t>aei</t>
        </is>
      </c>
      <c r="C116" s="14" t="inlineStr">
        <is>
          <t>ren</t>
        </is>
      </c>
      <c r="D116" s="14" t="inlineStr">
        <is>
          <t>ind</t>
        </is>
      </c>
      <c r="E116" s="14" t="inlineStr">
        <is>
          <t>eff_imp_ren</t>
        </is>
      </c>
      <c r="F116" s="14" t="n">
        <v>0.005</v>
      </c>
      <c r="G116" s="14" t="n">
        <v>0.005</v>
      </c>
      <c r="H116" s="14" t="n">
        <v>0.005</v>
      </c>
      <c r="I116" s="14" t="n">
        <v>0.005</v>
      </c>
      <c r="J116" s="14" t="inlineStr">
        <is>
          <t>Elasticities row 274</t>
        </is>
      </c>
    </row>
    <row r="117">
      <c r="A117" s="14" t="inlineStr">
        <is>
          <t>aei|ecy|ind</t>
        </is>
      </c>
      <c r="B117" s="14" t="inlineStr">
        <is>
          <t>aei</t>
        </is>
      </c>
      <c r="C117" s="14" t="inlineStr">
        <is>
          <t>ecy</t>
        </is>
      </c>
      <c r="D117" s="14" t="inlineStr">
        <is>
          <t>ind</t>
        </is>
      </c>
      <c r="E117" s="14" t="inlineStr">
        <is>
          <t>eff_imp_ecy</t>
        </is>
      </c>
      <c r="F117" s="14" t="n">
        <v>0.005</v>
      </c>
      <c r="G117" s="14" t="n">
        <v>0.005</v>
      </c>
      <c r="H117" s="14" t="n">
        <v>0.005</v>
      </c>
      <c r="I117" s="14" t="n">
        <v>0.005</v>
      </c>
      <c r="J117" s="14" t="inlineStr">
        <is>
          <t>Elasticities row 275</t>
        </is>
      </c>
    </row>
    <row r="118">
      <c r="A118" s="14" t="inlineStr">
        <is>
          <t>aei|coa|srv</t>
        </is>
      </c>
      <c r="B118" s="14" t="inlineStr">
        <is>
          <t>aei</t>
        </is>
      </c>
      <c r="C118" s="14" t="inlineStr">
        <is>
          <t>coa</t>
        </is>
      </c>
      <c r="D118" s="14" t="inlineStr">
        <is>
          <t>srv</t>
        </is>
      </c>
      <c r="E118" s="14" t="inlineStr">
        <is>
          <t>eff_imp_coa</t>
        </is>
      </c>
      <c r="F118" s="14" t="n">
        <v>0.005</v>
      </c>
      <c r="G118" s="14" t="n">
        <v>0.005</v>
      </c>
      <c r="H118" s="14" t="n">
        <v>0.005</v>
      </c>
      <c r="I118" s="14" t="n">
        <v>0.005</v>
      </c>
      <c r="J118" s="14" t="inlineStr">
        <is>
          <t>Elasticities row 277</t>
        </is>
      </c>
    </row>
    <row r="119">
      <c r="A119" s="14" t="inlineStr">
        <is>
          <t>aei|nga|srv</t>
        </is>
      </c>
      <c r="B119" s="14" t="inlineStr">
        <is>
          <t>aei</t>
        </is>
      </c>
      <c r="C119" s="14" t="inlineStr">
        <is>
          <t>nga</t>
        </is>
      </c>
      <c r="D119" s="14" t="inlineStr">
        <is>
          <t>srv</t>
        </is>
      </c>
      <c r="E119" s="14" t="inlineStr">
        <is>
          <t>eff_imp_nga</t>
        </is>
      </c>
      <c r="F119" s="14" t="n">
        <v>0.01</v>
      </c>
      <c r="G119" s="14" t="n">
        <v>0.01</v>
      </c>
      <c r="H119" s="14" t="n">
        <v>0.01</v>
      </c>
      <c r="I119" s="14" t="n">
        <v>0.01</v>
      </c>
      <c r="J119" s="14" t="inlineStr">
        <is>
          <t>Elasticities row 278</t>
        </is>
      </c>
    </row>
    <row r="120">
      <c r="A120" s="14" t="inlineStr">
        <is>
          <t>aei|oil|srv</t>
        </is>
      </c>
      <c r="B120" s="14" t="inlineStr">
        <is>
          <t>aei</t>
        </is>
      </c>
      <c r="C120" s="14" t="inlineStr">
        <is>
          <t>oil</t>
        </is>
      </c>
      <c r="D120" s="14" t="inlineStr">
        <is>
          <t>srv</t>
        </is>
      </c>
      <c r="E120" s="14" t="inlineStr">
        <is>
          <t>eff_imp_oil</t>
        </is>
      </c>
      <c r="F120" s="14" t="n">
        <v>0.005</v>
      </c>
      <c r="G120" s="14" t="n">
        <v>0.005</v>
      </c>
      <c r="H120" s="14" t="n">
        <v>0.005</v>
      </c>
      <c r="I120" s="14" t="n">
        <v>0.005</v>
      </c>
      <c r="J120" s="14" t="inlineStr">
        <is>
          <t>Elasticities row 279</t>
        </is>
      </c>
    </row>
    <row r="121">
      <c r="A121" s="14" t="inlineStr">
        <is>
          <t>aei|bio|srv</t>
        </is>
      </c>
      <c r="B121" s="14" t="inlineStr">
        <is>
          <t>aei</t>
        </is>
      </c>
      <c r="C121" s="14" t="inlineStr">
        <is>
          <t>bio</t>
        </is>
      </c>
      <c r="D121" s="14" t="inlineStr">
        <is>
          <t>srv</t>
        </is>
      </c>
      <c r="E121" s="14" t="inlineStr">
        <is>
          <t>eff_imp_bio</t>
        </is>
      </c>
      <c r="F121" s="14" t="n">
        <v>0.005</v>
      </c>
      <c r="G121" s="14" t="n">
        <v>0.005</v>
      </c>
      <c r="H121" s="14" t="n">
        <v>0.005</v>
      </c>
      <c r="I121" s="14" t="n">
        <v>0.005</v>
      </c>
      <c r="J121" s="14" t="inlineStr">
        <is>
          <t>Elasticities row 280</t>
        </is>
      </c>
    </row>
    <row r="122">
      <c r="A122" s="14" t="inlineStr">
        <is>
          <t>aei|ren|srv</t>
        </is>
      </c>
      <c r="B122" s="14" t="inlineStr">
        <is>
          <t>aei</t>
        </is>
      </c>
      <c r="C122" s="14" t="inlineStr">
        <is>
          <t>ren</t>
        </is>
      </c>
      <c r="D122" s="14" t="inlineStr">
        <is>
          <t>srv</t>
        </is>
      </c>
      <c r="E122" s="14" t="inlineStr">
        <is>
          <t>eff_imp_ren</t>
        </is>
      </c>
      <c r="F122" s="14" t="n">
        <v>0.005</v>
      </c>
      <c r="G122" s="14" t="n">
        <v>0.005</v>
      </c>
      <c r="H122" s="14" t="n">
        <v>0.005</v>
      </c>
      <c r="I122" s="14" t="n">
        <v>0.005</v>
      </c>
      <c r="J122" s="14" t="inlineStr">
        <is>
          <t>Elasticities row 281</t>
        </is>
      </c>
    </row>
    <row r="123">
      <c r="A123" s="14" t="inlineStr">
        <is>
          <t>aei|ecy|srv</t>
        </is>
      </c>
      <c r="B123" s="14" t="inlineStr">
        <is>
          <t>aei</t>
        </is>
      </c>
      <c r="C123" s="14" t="inlineStr">
        <is>
          <t>ecy</t>
        </is>
      </c>
      <c r="D123" s="14" t="inlineStr">
        <is>
          <t>srv</t>
        </is>
      </c>
      <c r="E123" s="14" t="inlineStr">
        <is>
          <t>eff_imp_ecy</t>
        </is>
      </c>
      <c r="F123" s="14" t="n">
        <v>0.005</v>
      </c>
      <c r="G123" s="14" t="n">
        <v>0.005</v>
      </c>
      <c r="H123" s="14" t="n">
        <v>0.005</v>
      </c>
      <c r="I123" s="14" t="n">
        <v>0.005</v>
      </c>
      <c r="J123" s="14" t="inlineStr">
        <is>
          <t>Elasticities row 282</t>
        </is>
      </c>
    </row>
  </sheetData>
  <pageMargins left="0.75" right="0.75" top="1" bottom="1" header="0.5" footer="0.5"/>
</worksheet>
</file>

<file path=xl/worksheets/sheet20.xml><?xml version="1.0" encoding="utf-8"?>
<worksheet xmlns="http://schemas.openxmlformats.org/spreadsheetml/2006/main">
  <sheetPr codeName="Sheet20">
    <outlinePr summaryBelow="1" summaryRight="1"/>
    <pageSetUpPr/>
  </sheetPr>
  <dimension ref="A1:CU887"/>
  <sheetViews>
    <sheetView tabSelected="0" workbookViewId="0">
      <pane xSplit="5" ySplit="5" topLeftCell="F6" activePane="bottomRight" state="frozen"/>
      <selection pane="topRight"/>
      <selection pane="bottomLeft"/>
      <selection pane="bottomRight" activeCell="A1" sqref="A1"/>
    </sheetView>
  </sheetViews>
  <sheetFormatPr baseColWidth="8" defaultRowHeight="15"/>
  <sheetData>
    <row r="1">
      <c r="A1" s="14" t="inlineStr">
        <is>
          <t>Fuels:</t>
        </is>
      </c>
      <c r="B1" s="98" t="inlineStr">
        <is>
          <t>Bright yellow / red = 291 cells changed or added from the corrected Egypt price block (user, 2026-10-09; data/prices_dom_changes.csv)</t>
        </is>
      </c>
      <c r="F1" s="14" t="inlineStr">
        <is>
          <t>all</t>
        </is>
      </c>
      <c r="G1" s="14" t="inlineStr">
        <is>
          <t>Coal</t>
        </is>
      </c>
      <c r="Y1" s="14" t="inlineStr">
        <is>
          <t>Natural gas</t>
        </is>
      </c>
      <c r="AQ1" s="14" t="inlineStr">
        <is>
          <t>Gasoline</t>
        </is>
      </c>
      <c r="AW1" s="14" t="inlineStr">
        <is>
          <t>Diesel</t>
        </is>
      </c>
      <c r="BC1" s="14" t="inlineStr">
        <is>
          <t>LPG</t>
        </is>
      </c>
      <c r="BI1" s="14" t="inlineStr">
        <is>
          <t>Kerosene</t>
        </is>
      </c>
      <c r="BO1" s="14" t="inlineStr">
        <is>
          <t>Electricity</t>
        </is>
      </c>
      <c r="BY1" s="14" t="inlineStr">
        <is>
          <t>Biomass</t>
        </is>
      </c>
      <c r="CC1" s="14" t="inlineStr">
        <is>
          <t>Other oil products</t>
        </is>
      </c>
      <c r="CI1" s="14" t="inlineStr">
        <is>
          <t>Override - no subsidy</t>
        </is>
      </c>
      <c r="CK1" s="14" t="inlineStr">
        <is>
          <t>Producer subsidies</t>
        </is>
      </c>
      <c r="CP1" s="14" t="inlineStr">
        <is>
          <t>Portion from domestic production and costs</t>
        </is>
      </c>
      <c r="CT1" s="14" t="inlineStr">
        <is>
          <t>International prices</t>
        </is>
      </c>
    </row>
    <row r="2">
      <c r="A2" s="14" t="inlineStr">
        <is>
          <t>Sectors:</t>
        </is>
      </c>
      <c r="F2" s="14" t="inlineStr">
        <is>
          <t>all</t>
        </is>
      </c>
      <c r="G2" s="14" t="inlineStr">
        <is>
          <t>Power sector</t>
        </is>
      </c>
      <c r="M2" s="14" t="inlineStr">
        <is>
          <t>Industry</t>
        </is>
      </c>
      <c r="S2" s="14" t="inlineStr">
        <is>
          <t>Residential</t>
        </is>
      </c>
      <c r="Y2" s="14" t="inlineStr">
        <is>
          <t>Power sector</t>
        </is>
      </c>
      <c r="AE2" s="14" t="inlineStr">
        <is>
          <t>Industry</t>
        </is>
      </c>
      <c r="AK2" s="14" t="inlineStr">
        <is>
          <t>Residential sector</t>
        </is>
      </c>
      <c r="AQ2" s="14" t="inlineStr">
        <is>
          <t>All</t>
        </is>
      </c>
      <c r="AW2" s="14" t="inlineStr">
        <is>
          <t>All</t>
        </is>
      </c>
      <c r="BC2" s="14" t="inlineStr">
        <is>
          <t>All</t>
        </is>
      </c>
      <c r="BI2" s="14" t="inlineStr">
        <is>
          <t>All</t>
        </is>
      </c>
      <c r="BO2" s="14" t="inlineStr">
        <is>
          <t>Industry</t>
        </is>
      </c>
      <c r="BT2" s="14" t="inlineStr">
        <is>
          <t>Residential sector</t>
        </is>
      </c>
      <c r="BY2" s="14" t="inlineStr">
        <is>
          <t>All</t>
        </is>
      </c>
      <c r="CC2" s="14" t="inlineStr">
        <is>
          <t>All</t>
        </is>
      </c>
      <c r="CI2" s="14" t="inlineStr">
        <is>
          <t>Electricity</t>
        </is>
      </c>
      <c r="CK2" s="14" t="inlineStr">
        <is>
          <t>Biomass</t>
        </is>
      </c>
      <c r="CL2" s="14" t="inlineStr">
        <is>
          <t>Coal</t>
        </is>
      </c>
      <c r="CM2" s="14" t="inlineStr">
        <is>
          <t>Electricity</t>
        </is>
      </c>
      <c r="CN2" s="14" t="inlineStr">
        <is>
          <t>Natural gas</t>
        </is>
      </c>
      <c r="CO2" s="14" t="inlineStr">
        <is>
          <t>Oil</t>
        </is>
      </c>
      <c r="CP2" s="14" t="inlineStr">
        <is>
          <t>Coal</t>
        </is>
      </c>
      <c r="CR2" s="14" t="inlineStr">
        <is>
          <t>Natural gas</t>
        </is>
      </c>
      <c r="CT2" s="14" t="inlineStr">
        <is>
          <t>Coal</t>
        </is>
      </c>
      <c r="CU2" s="14" t="inlineStr">
        <is>
          <t>Natural gas</t>
        </is>
      </c>
    </row>
    <row r="3">
      <c r="A3" s="14" t="inlineStr">
        <is>
          <t>Indicators:</t>
        </is>
      </c>
      <c r="F3" s="14" t="inlineStr">
        <is>
          <t>General 
VAT rate</t>
        </is>
      </c>
      <c r="G3" s="14" t="inlineStr">
        <is>
          <t>supply cost</t>
        </is>
      </c>
      <c r="H3" s="14" t="inlineStr">
        <is>
          <t>margin over int. prices</t>
        </is>
      </c>
      <c r="I3" s="14" t="inlineStr">
        <is>
          <t>Excise &amp; other taxes</t>
        </is>
      </c>
      <c r="J3" s="14" t="inlineStr">
        <is>
          <t>retail price</t>
        </is>
      </c>
      <c r="K3" s="14" t="inlineStr">
        <is>
          <t>VAT rate</t>
        </is>
      </c>
      <c r="L3" s="14" t="inlineStr">
        <is>
          <t>Passthrough</t>
        </is>
      </c>
      <c r="M3" s="14" t="inlineStr">
        <is>
          <t>supply cost</t>
        </is>
      </c>
      <c r="N3" s="14" t="inlineStr">
        <is>
          <t>margin over int. prices</t>
        </is>
      </c>
      <c r="O3" s="14" t="inlineStr">
        <is>
          <t>Excise &amp; other taxes</t>
        </is>
      </c>
      <c r="P3" s="14" t="inlineStr">
        <is>
          <t>retail price</t>
        </is>
      </c>
      <c r="Q3" s="14" t="inlineStr">
        <is>
          <t>VAT rate</t>
        </is>
      </c>
      <c r="R3" s="14" t="inlineStr">
        <is>
          <t>Passthrough</t>
        </is>
      </c>
      <c r="S3" s="14" t="inlineStr">
        <is>
          <t>supply cost</t>
        </is>
      </c>
      <c r="T3" s="14" t="inlineStr">
        <is>
          <t>margin over int. prices</t>
        </is>
      </c>
      <c r="U3" s="14" t="inlineStr">
        <is>
          <t>Excise &amp; other taxes</t>
        </is>
      </c>
      <c r="V3" s="14" t="inlineStr">
        <is>
          <t>retail price</t>
        </is>
      </c>
      <c r="W3" s="14" t="inlineStr">
        <is>
          <t>VAT rate</t>
        </is>
      </c>
      <c r="X3" s="14" t="inlineStr">
        <is>
          <t>Passthrough</t>
        </is>
      </c>
      <c r="Y3" s="14" t="inlineStr">
        <is>
          <t>supply cost</t>
        </is>
      </c>
      <c r="Z3" s="14" t="inlineStr">
        <is>
          <t>margin over int. prices</t>
        </is>
      </c>
      <c r="AA3" s="14" t="inlineStr">
        <is>
          <t>Excise &amp; other taxes</t>
        </is>
      </c>
      <c r="AB3" s="14" t="inlineStr">
        <is>
          <t>retail price</t>
        </is>
      </c>
      <c r="AC3" s="14" t="inlineStr">
        <is>
          <t>VAT rate</t>
        </is>
      </c>
      <c r="AD3" s="14" t="inlineStr">
        <is>
          <t>Passthrough</t>
        </is>
      </c>
      <c r="AE3" s="14" t="inlineStr">
        <is>
          <t>supply cost</t>
        </is>
      </c>
      <c r="AF3" s="14" t="inlineStr">
        <is>
          <t>margin over int. prices</t>
        </is>
      </c>
      <c r="AG3" s="14" t="inlineStr">
        <is>
          <t>Excise &amp; other taxes</t>
        </is>
      </c>
      <c r="AH3" s="14" t="inlineStr">
        <is>
          <t>retail price</t>
        </is>
      </c>
      <c r="AI3" s="14" t="inlineStr">
        <is>
          <t>VAT rate</t>
        </is>
      </c>
      <c r="AJ3" s="14" t="inlineStr">
        <is>
          <t>Passthrough</t>
        </is>
      </c>
      <c r="AK3" s="14" t="inlineStr">
        <is>
          <t>supply cost</t>
        </is>
      </c>
      <c r="AL3" s="14" t="inlineStr">
        <is>
          <t>margin over int. prices</t>
        </is>
      </c>
      <c r="AM3" s="14" t="inlineStr">
        <is>
          <t>Excise &amp; other taxes</t>
        </is>
      </c>
      <c r="AN3" s="14" t="inlineStr">
        <is>
          <t>retail price</t>
        </is>
      </c>
      <c r="AO3" s="14" t="inlineStr">
        <is>
          <t>VAT rate</t>
        </is>
      </c>
      <c r="AP3" s="14" t="inlineStr">
        <is>
          <t>Passthrough</t>
        </is>
      </c>
      <c r="AQ3" s="14" t="inlineStr">
        <is>
          <t>supply cost</t>
        </is>
      </c>
      <c r="AR3" s="14" t="inlineStr">
        <is>
          <t>margin over int. prices</t>
        </is>
      </c>
      <c r="AS3" s="14" t="inlineStr">
        <is>
          <t>Excise &amp; other taxes</t>
        </is>
      </c>
      <c r="AT3" s="14" t="inlineStr">
        <is>
          <t>retail price</t>
        </is>
      </c>
      <c r="AU3" s="14" t="inlineStr">
        <is>
          <t>VAT rate</t>
        </is>
      </c>
      <c r="AV3" s="14" t="inlineStr">
        <is>
          <t>Passthrough</t>
        </is>
      </c>
      <c r="AW3" s="14" t="inlineStr">
        <is>
          <t>supply cost</t>
        </is>
      </c>
      <c r="AX3" s="14" t="inlineStr">
        <is>
          <t>margin over int. prices</t>
        </is>
      </c>
      <c r="AY3" s="14" t="inlineStr">
        <is>
          <t>Excise &amp; other taxes</t>
        </is>
      </c>
      <c r="AZ3" s="14" t="inlineStr">
        <is>
          <t>retail price</t>
        </is>
      </c>
      <c r="BA3" s="14" t="inlineStr">
        <is>
          <t>VAT rate</t>
        </is>
      </c>
      <c r="BB3" s="14" t="inlineStr">
        <is>
          <t>Passthrough</t>
        </is>
      </c>
      <c r="BC3" s="14" t="inlineStr">
        <is>
          <t>supply cost</t>
        </is>
      </c>
      <c r="BD3" s="14" t="inlineStr">
        <is>
          <t>margin over int. prices</t>
        </is>
      </c>
      <c r="BE3" s="14" t="inlineStr">
        <is>
          <t>Excise &amp; other taxes</t>
        </is>
      </c>
      <c r="BF3" s="14" t="inlineStr">
        <is>
          <t>retail price</t>
        </is>
      </c>
      <c r="BG3" s="14" t="inlineStr">
        <is>
          <t>VAT rate</t>
        </is>
      </c>
      <c r="BH3" s="14" t="inlineStr">
        <is>
          <t>Passthrough</t>
        </is>
      </c>
      <c r="BI3" s="14" t="inlineStr">
        <is>
          <t>supply cost</t>
        </is>
      </c>
      <c r="BJ3" s="14" t="inlineStr">
        <is>
          <t>margin over int. prices</t>
        </is>
      </c>
      <c r="BK3" s="14" t="inlineStr">
        <is>
          <t>Excise &amp; other taxes</t>
        </is>
      </c>
      <c r="BL3" s="14" t="inlineStr">
        <is>
          <t>retail price</t>
        </is>
      </c>
      <c r="BM3" s="14" t="inlineStr">
        <is>
          <t>VAT rate</t>
        </is>
      </c>
      <c r="BN3" s="14" t="inlineStr">
        <is>
          <t>Passthrough</t>
        </is>
      </c>
      <c r="BO3" s="14" t="inlineStr">
        <is>
          <t>supply cost</t>
        </is>
      </c>
      <c r="BP3" s="14" t="inlineStr">
        <is>
          <t>Excise &amp; other taxes</t>
        </is>
      </c>
      <c r="BQ3" s="14" t="inlineStr">
        <is>
          <t>retail price</t>
        </is>
      </c>
      <c r="BR3" s="14" t="inlineStr">
        <is>
          <t>VAT rate</t>
        </is>
      </c>
      <c r="BS3" s="14" t="inlineStr">
        <is>
          <t>Passthrough</t>
        </is>
      </c>
      <c r="BT3" s="14" t="inlineStr">
        <is>
          <t>supply cost</t>
        </is>
      </c>
      <c r="BU3" s="14" t="inlineStr">
        <is>
          <t>Excise &amp; other taxes</t>
        </is>
      </c>
      <c r="BV3" s="14" t="inlineStr">
        <is>
          <t>retail price</t>
        </is>
      </c>
      <c r="BW3" s="14" t="inlineStr">
        <is>
          <t>VAT rate</t>
        </is>
      </c>
      <c r="BX3" s="14" t="inlineStr">
        <is>
          <t>Passthrough</t>
        </is>
      </c>
      <c r="BY3" s="14" t="inlineStr">
        <is>
          <t>supply cost</t>
        </is>
      </c>
      <c r="BZ3" s="14" t="inlineStr">
        <is>
          <t>Excise &amp; other taxes</t>
        </is>
      </c>
      <c r="CA3" s="14" t="inlineStr">
        <is>
          <t>retail price</t>
        </is>
      </c>
      <c r="CB3" s="14" t="inlineStr">
        <is>
          <t>VAT rate</t>
        </is>
      </c>
      <c r="CC3" s="14" t="inlineStr">
        <is>
          <t>supply cost</t>
        </is>
      </c>
      <c r="CD3" s="14" t="inlineStr">
        <is>
          <t>margin over int. prices</t>
        </is>
      </c>
      <c r="CE3" s="14" t="inlineStr">
        <is>
          <t>Excise &amp; other taxes</t>
        </is>
      </c>
      <c r="CF3" s="14" t="inlineStr">
        <is>
          <t>retail price</t>
        </is>
      </c>
      <c r="CG3" s="14" t="inlineStr">
        <is>
          <t>VAT rate</t>
        </is>
      </c>
      <c r="CH3" s="14" t="inlineStr">
        <is>
          <t>Passthrough</t>
        </is>
      </c>
      <c r="CI3" s="14" t="inlineStr">
        <is>
          <t>Residential</t>
        </is>
      </c>
      <c r="CJ3" s="14" t="inlineStr">
        <is>
          <t>Industry</t>
        </is>
      </c>
      <c r="CK3" s="14" t="inlineStr">
        <is>
          <t>All</t>
        </is>
      </c>
      <c r="CL3" s="14" t="inlineStr">
        <is>
          <t>All</t>
        </is>
      </c>
      <c r="CM3" s="14" t="inlineStr">
        <is>
          <t>All</t>
        </is>
      </c>
      <c r="CN3" s="14" t="inlineStr">
        <is>
          <t>All</t>
        </is>
      </c>
      <c r="CO3" s="14" t="inlineStr">
        <is>
          <t>All</t>
        </is>
      </c>
      <c r="CP3" s="14" t="inlineStr">
        <is>
          <t>Portion from dom. prod.</t>
        </is>
      </c>
      <c r="CQ3" s="14" t="inlineStr">
        <is>
          <t>Dom. prod. costs</t>
        </is>
      </c>
      <c r="CR3" s="14" t="inlineStr">
        <is>
          <t>Portion from dom. prod.</t>
        </is>
      </c>
      <c r="CS3" s="14" t="inlineStr">
        <is>
          <t>Dom. prod. costs</t>
        </is>
      </c>
    </row>
    <row r="4">
      <c r="A4" s="14" t="inlineStr">
        <is>
          <t>Units:</t>
        </is>
      </c>
      <c r="F4" s="14" t="inlineStr">
        <is>
          <t>%</t>
        </is>
      </c>
      <c r="G4" s="14" t="inlineStr">
        <is>
          <t>current USD/GJ</t>
        </is>
      </c>
      <c r="H4" s="14" t="inlineStr">
        <is>
          <t>current USD/GJ</t>
        </is>
      </c>
      <c r="I4" s="14" t="inlineStr">
        <is>
          <t>current USD/GJ</t>
        </is>
      </c>
      <c r="J4" s="14" t="inlineStr">
        <is>
          <t>current USD/GJ</t>
        </is>
      </c>
      <c r="K4" s="14" t="inlineStr">
        <is>
          <t>%</t>
        </is>
      </c>
      <c r="L4" s="14" t="inlineStr">
        <is>
          <t>%</t>
        </is>
      </c>
      <c r="M4" s="14" t="inlineStr">
        <is>
          <t>current USD/GJ</t>
        </is>
      </c>
      <c r="N4" s="14" t="inlineStr">
        <is>
          <t>current USD/GJ</t>
        </is>
      </c>
      <c r="O4" s="14" t="inlineStr">
        <is>
          <t>current USD/GJ</t>
        </is>
      </c>
      <c r="P4" s="14" t="inlineStr">
        <is>
          <t>current USD/GJ</t>
        </is>
      </c>
      <c r="Q4" s="14" t="inlineStr">
        <is>
          <t>%</t>
        </is>
      </c>
      <c r="R4" s="14" t="inlineStr">
        <is>
          <t>%</t>
        </is>
      </c>
      <c r="S4" s="14" t="inlineStr">
        <is>
          <t>current USD/GJ</t>
        </is>
      </c>
      <c r="T4" s="14" t="inlineStr">
        <is>
          <t>current USD/GJ</t>
        </is>
      </c>
      <c r="U4" s="14" t="inlineStr">
        <is>
          <t>current USD/GJ</t>
        </is>
      </c>
      <c r="V4" s="14" t="inlineStr">
        <is>
          <t>current USD/GJ</t>
        </is>
      </c>
      <c r="W4" s="14" t="inlineStr">
        <is>
          <t>%</t>
        </is>
      </c>
      <c r="X4" s="14" t="inlineStr">
        <is>
          <t>%</t>
        </is>
      </c>
      <c r="Y4" s="14" t="inlineStr">
        <is>
          <t>current USD/GJ</t>
        </is>
      </c>
      <c r="Z4" s="14" t="inlineStr">
        <is>
          <t>current USD/GJ</t>
        </is>
      </c>
      <c r="AA4" s="14" t="inlineStr">
        <is>
          <t>current USD/GJ</t>
        </is>
      </c>
      <c r="AB4" s="14" t="inlineStr">
        <is>
          <t>current USD/GJ</t>
        </is>
      </c>
      <c r="AC4" s="14" t="inlineStr">
        <is>
          <t>%</t>
        </is>
      </c>
      <c r="AD4" s="14" t="inlineStr">
        <is>
          <t>%</t>
        </is>
      </c>
      <c r="AE4" s="14" t="inlineStr">
        <is>
          <t>current USD/GJ</t>
        </is>
      </c>
      <c r="AF4" s="14" t="inlineStr">
        <is>
          <t>current USD/GJ</t>
        </is>
      </c>
      <c r="AG4" s="14" t="inlineStr">
        <is>
          <t>current USD/GJ</t>
        </is>
      </c>
      <c r="AH4" s="14" t="inlineStr">
        <is>
          <t>current USD/GJ</t>
        </is>
      </c>
      <c r="AI4" s="14" t="inlineStr">
        <is>
          <t>%</t>
        </is>
      </c>
      <c r="AJ4" s="14" t="inlineStr">
        <is>
          <t>%</t>
        </is>
      </c>
      <c r="AK4" s="14" t="inlineStr">
        <is>
          <t>current USD/GJ</t>
        </is>
      </c>
      <c r="AL4" s="14" t="inlineStr">
        <is>
          <t>current USD/GJ</t>
        </is>
      </c>
      <c r="AM4" s="14" t="inlineStr">
        <is>
          <t>current USD/GJ</t>
        </is>
      </c>
      <c r="AN4" s="14" t="inlineStr">
        <is>
          <t>current USD/GJ</t>
        </is>
      </c>
      <c r="AO4" s="14" t="inlineStr">
        <is>
          <t>%</t>
        </is>
      </c>
      <c r="AP4" s="14" t="inlineStr">
        <is>
          <t>%</t>
        </is>
      </c>
      <c r="AQ4" s="14" t="inlineStr">
        <is>
          <t>current USD/lit</t>
        </is>
      </c>
      <c r="AR4" s="14" t="inlineStr">
        <is>
          <t>current USD/lit</t>
        </is>
      </c>
      <c r="AS4" s="14" t="inlineStr">
        <is>
          <t>current USD/lit</t>
        </is>
      </c>
      <c r="AT4" s="14" t="inlineStr">
        <is>
          <t>current USD/lit</t>
        </is>
      </c>
      <c r="AU4" s="14" t="inlineStr">
        <is>
          <t>%</t>
        </is>
      </c>
      <c r="AV4" s="14" t="inlineStr">
        <is>
          <t>%</t>
        </is>
      </c>
      <c r="AW4" s="14" t="inlineStr">
        <is>
          <t>current USD/lit</t>
        </is>
      </c>
      <c r="AX4" s="14" t="inlineStr">
        <is>
          <t>current USD/lit</t>
        </is>
      </c>
      <c r="AY4" s="14" t="inlineStr">
        <is>
          <t>current USD/lit</t>
        </is>
      </c>
      <c r="AZ4" s="14" t="inlineStr">
        <is>
          <t>current USD/lit</t>
        </is>
      </c>
      <c r="BA4" s="14" t="inlineStr">
        <is>
          <t>%</t>
        </is>
      </c>
      <c r="BB4" s="14" t="inlineStr">
        <is>
          <t>%</t>
        </is>
      </c>
      <c r="BC4" s="14" t="inlineStr">
        <is>
          <t>current USD/lit</t>
        </is>
      </c>
      <c r="BD4" s="14" t="inlineStr">
        <is>
          <t>current USD/lit</t>
        </is>
      </c>
      <c r="BE4" s="14" t="inlineStr">
        <is>
          <t>current USD/lit</t>
        </is>
      </c>
      <c r="BF4" s="14" t="inlineStr">
        <is>
          <t>current USD/lit</t>
        </is>
      </c>
      <c r="BG4" s="14" t="inlineStr">
        <is>
          <t>%</t>
        </is>
      </c>
      <c r="BH4" s="14" t="inlineStr">
        <is>
          <t>%</t>
        </is>
      </c>
      <c r="BI4" s="14" t="inlineStr">
        <is>
          <t>current USD/lit</t>
        </is>
      </c>
      <c r="BJ4" s="14" t="inlineStr">
        <is>
          <t>current USD/lit</t>
        </is>
      </c>
      <c r="BK4" s="14" t="inlineStr">
        <is>
          <t>current USD/lit</t>
        </is>
      </c>
      <c r="BL4" s="14" t="inlineStr">
        <is>
          <t>current USD/lit</t>
        </is>
      </c>
      <c r="BM4" s="14" t="inlineStr">
        <is>
          <t>%</t>
        </is>
      </c>
      <c r="BN4" s="14" t="inlineStr">
        <is>
          <t>%</t>
        </is>
      </c>
      <c r="BO4" s="14" t="inlineStr">
        <is>
          <t>current USD/kWh</t>
        </is>
      </c>
      <c r="BP4" s="14" t="inlineStr">
        <is>
          <t>current USD/kWh</t>
        </is>
      </c>
      <c r="BQ4" s="14" t="inlineStr">
        <is>
          <t>current USD/kWh</t>
        </is>
      </c>
      <c r="BR4" s="14" t="inlineStr">
        <is>
          <t>%</t>
        </is>
      </c>
      <c r="BS4" s="14" t="inlineStr">
        <is>
          <t>%</t>
        </is>
      </c>
      <c r="BT4" s="14" t="inlineStr">
        <is>
          <t>current USD/kWh</t>
        </is>
      </c>
      <c r="BU4" s="14" t="inlineStr">
        <is>
          <t>current USD/kWh</t>
        </is>
      </c>
      <c r="BV4" s="14" t="inlineStr">
        <is>
          <t>current USD/kWh</t>
        </is>
      </c>
      <c r="BW4" s="14" t="inlineStr">
        <is>
          <t>%</t>
        </is>
      </c>
      <c r="BX4" s="14" t="inlineStr">
        <is>
          <t>%</t>
        </is>
      </c>
      <c r="BY4" s="14" t="inlineStr">
        <is>
          <t>current USD/GJ</t>
        </is>
      </c>
      <c r="BZ4" s="14" t="inlineStr">
        <is>
          <t>current USD/GJ</t>
        </is>
      </c>
      <c r="CA4" s="14" t="inlineStr">
        <is>
          <t>current USD/GJ</t>
        </is>
      </c>
      <c r="CB4" s="14" t="inlineStr">
        <is>
          <t>%</t>
        </is>
      </c>
      <c r="CC4" s="14" t="inlineStr">
        <is>
          <t>current USD/bbl</t>
        </is>
      </c>
      <c r="CD4" s="14" t="inlineStr">
        <is>
          <t>current USD/bbl</t>
        </is>
      </c>
      <c r="CE4" s="14" t="inlineStr">
        <is>
          <t>current USD/bbl</t>
        </is>
      </c>
      <c r="CF4" s="14" t="inlineStr">
        <is>
          <t>current USD/bbl</t>
        </is>
      </c>
      <c r="CG4" s="14" t="inlineStr">
        <is>
          <t>%</t>
        </is>
      </c>
      <c r="CH4" s="14" t="inlineStr">
        <is>
          <t>%</t>
        </is>
      </c>
      <c r="CI4" s="14" t="inlineStr">
        <is>
          <t>1 = override</t>
        </is>
      </c>
      <c r="CK4" s="14" t="inlineStr">
        <is>
          <t>USD bln</t>
        </is>
      </c>
      <c r="CL4" s="14" t="inlineStr">
        <is>
          <t>USD bln</t>
        </is>
      </c>
      <c r="CM4" s="14" t="inlineStr">
        <is>
          <t>USD bln</t>
        </is>
      </c>
      <c r="CN4" s="14" t="inlineStr">
        <is>
          <t>USD bln</t>
        </is>
      </c>
      <c r="CO4" s="14" t="inlineStr">
        <is>
          <t>USD bln</t>
        </is>
      </c>
      <c r="CP4" s="14" t="inlineStr">
        <is>
          <t>%</t>
        </is>
      </c>
      <c r="CQ4" s="14" t="inlineStr">
        <is>
          <t>$/GJ</t>
        </is>
      </c>
      <c r="CR4" s="14" t="inlineStr">
        <is>
          <t>%</t>
        </is>
      </c>
      <c r="CS4" s="14" t="inlineStr">
        <is>
          <t>$/GJ</t>
        </is>
      </c>
      <c r="CT4" s="14" t="inlineStr">
        <is>
          <t>$/GJ</t>
        </is>
      </c>
      <c r="CU4" s="14" t="inlineStr">
        <is>
          <t>$/GJ</t>
        </is>
      </c>
    </row>
    <row r="5">
      <c r="A5" s="72" t="inlineStr">
        <is>
          <t>country_year</t>
        </is>
      </c>
      <c r="B5" s="72" t="inlineStr">
        <is>
          <t>countrycode_weo</t>
        </is>
      </c>
      <c r="C5" s="72" t="inlineStr">
        <is>
          <t>countrycode</t>
        </is>
      </c>
      <c r="D5" s="72" t="inlineStr">
        <is>
          <t>countryname</t>
        </is>
      </c>
      <c r="E5" s="72" t="inlineStr">
        <is>
          <t>year</t>
        </is>
      </c>
      <c r="F5" s="72" t="inlineStr">
        <is>
          <t>VAT_WEO</t>
        </is>
      </c>
      <c r="G5" s="72" t="inlineStr">
        <is>
          <t>mit.sp.coa.pow</t>
        </is>
      </c>
      <c r="H5" s="72" t="inlineStr">
        <is>
          <t>mit.mar.coa.pow</t>
        </is>
      </c>
      <c r="I5" s="72" t="inlineStr">
        <is>
          <t>mit.txo.coa.pow</t>
        </is>
      </c>
      <c r="J5" s="72" t="inlineStr">
        <is>
          <t>mit.rp.coa.pow</t>
        </is>
      </c>
      <c r="K5" s="72" t="inlineStr">
        <is>
          <t>mit.vatrate.coa.pow</t>
        </is>
      </c>
      <c r="L5" s="72" t="inlineStr">
        <is>
          <t>mit.ps.coa.pow</t>
        </is>
      </c>
      <c r="M5" s="72" t="inlineStr">
        <is>
          <t>mit.sp.coa.ind</t>
        </is>
      </c>
      <c r="N5" s="72" t="inlineStr">
        <is>
          <t>mit.mar.coa.ind</t>
        </is>
      </c>
      <c r="O5" s="72" t="inlineStr">
        <is>
          <t>mit.txo.coa.ind</t>
        </is>
      </c>
      <c r="P5" s="72" t="inlineStr">
        <is>
          <t>mit.rp.coa.ind</t>
        </is>
      </c>
      <c r="Q5" s="72" t="inlineStr">
        <is>
          <t>mit.vatrate.coa.ind</t>
        </is>
      </c>
      <c r="R5" s="72" t="inlineStr">
        <is>
          <t>mit.ps.coa.ind</t>
        </is>
      </c>
      <c r="S5" s="72" t="inlineStr">
        <is>
          <t>mit.sp.coa.res</t>
        </is>
      </c>
      <c r="T5" s="72" t="inlineStr">
        <is>
          <t>mit.mar.coa.res</t>
        </is>
      </c>
      <c r="U5" s="72" t="inlineStr">
        <is>
          <t>mit.txo.coa.res</t>
        </is>
      </c>
      <c r="V5" s="72" t="inlineStr">
        <is>
          <t>mit.rp.coa.res</t>
        </is>
      </c>
      <c r="W5" s="72" t="inlineStr">
        <is>
          <t>mit.vatrate.coa.res</t>
        </is>
      </c>
      <c r="X5" s="72" t="inlineStr">
        <is>
          <t>mit.ps.coa.res</t>
        </is>
      </c>
      <c r="Y5" s="72" t="inlineStr">
        <is>
          <t>mit.sp.nga.pow</t>
        </is>
      </c>
      <c r="Z5" s="72" t="inlineStr">
        <is>
          <t>mit.mar.nga.pow</t>
        </is>
      </c>
      <c r="AA5" s="72" t="inlineStr">
        <is>
          <t>mit.txo.nga.pow</t>
        </is>
      </c>
      <c r="AB5" s="72" t="inlineStr">
        <is>
          <t>mit.rp.nga.pow</t>
        </is>
      </c>
      <c r="AC5" s="72" t="inlineStr">
        <is>
          <t>mit.vatrate.nga.pow</t>
        </is>
      </c>
      <c r="AD5" s="72" t="inlineStr">
        <is>
          <t>mit.ps.nga.pow</t>
        </is>
      </c>
      <c r="AE5" s="72" t="inlineStr">
        <is>
          <t>mit.sp.nga.ind</t>
        </is>
      </c>
      <c r="AF5" s="72" t="inlineStr">
        <is>
          <t>mit.mar.nga.ind</t>
        </is>
      </c>
      <c r="AG5" s="72" t="inlineStr">
        <is>
          <t>mit.txo.nga.ind</t>
        </is>
      </c>
      <c r="AH5" s="72" t="inlineStr">
        <is>
          <t>mit.rp.nga.ind</t>
        </is>
      </c>
      <c r="AI5" s="72" t="inlineStr">
        <is>
          <t>mit.vatrate.nga.ind</t>
        </is>
      </c>
      <c r="AJ5" s="72" t="inlineStr">
        <is>
          <t>mit.ps.nga.ind</t>
        </is>
      </c>
      <c r="AK5" s="72" t="inlineStr">
        <is>
          <t>mit.sp.nga.res</t>
        </is>
      </c>
      <c r="AL5" s="72" t="inlineStr">
        <is>
          <t>mit.mar.nga.res</t>
        </is>
      </c>
      <c r="AM5" s="72" t="inlineStr">
        <is>
          <t>mit.txo.nga.res</t>
        </is>
      </c>
      <c r="AN5" s="72" t="inlineStr">
        <is>
          <t>mit.rp.nga.res</t>
        </is>
      </c>
      <c r="AO5" s="72" t="inlineStr">
        <is>
          <t>mit.vatrate.nga.res</t>
        </is>
      </c>
      <c r="AP5" s="72" t="inlineStr">
        <is>
          <t>mit.ps.nga.res</t>
        </is>
      </c>
      <c r="AQ5" s="72" t="inlineStr">
        <is>
          <t>mit.sp.gso.all</t>
        </is>
      </c>
      <c r="AR5" s="72" t="inlineStr">
        <is>
          <t>mit.mar.gso.all</t>
        </is>
      </c>
      <c r="AS5" s="72" t="inlineStr">
        <is>
          <t>mit.txo.gso.all</t>
        </is>
      </c>
      <c r="AT5" s="72" t="inlineStr">
        <is>
          <t>mit.rp.gso.all</t>
        </is>
      </c>
      <c r="AU5" s="72" t="inlineStr">
        <is>
          <t>mit.vatrate.gso.all</t>
        </is>
      </c>
      <c r="AV5" s="72" t="inlineStr">
        <is>
          <t>mit.ps.gso.all</t>
        </is>
      </c>
      <c r="AW5" s="72" t="inlineStr">
        <is>
          <t>mit.sp.die.all</t>
        </is>
      </c>
      <c r="AX5" s="72" t="inlineStr">
        <is>
          <t>mit.mar.die.all</t>
        </is>
      </c>
      <c r="AY5" s="72" t="inlineStr">
        <is>
          <t>mit.txo.die.all</t>
        </is>
      </c>
      <c r="AZ5" s="72" t="inlineStr">
        <is>
          <t>mit.rp.die.all</t>
        </is>
      </c>
      <c r="BA5" s="72" t="inlineStr">
        <is>
          <t>mit.vatrate.die.all</t>
        </is>
      </c>
      <c r="BB5" s="72" t="inlineStr">
        <is>
          <t>mit.ps.die.all</t>
        </is>
      </c>
      <c r="BC5" s="72" t="inlineStr">
        <is>
          <t>mit.sp.lpg.all</t>
        </is>
      </c>
      <c r="BD5" s="72" t="inlineStr">
        <is>
          <t>mit.mar.lpg.all</t>
        </is>
      </c>
      <c r="BE5" s="72" t="inlineStr">
        <is>
          <t>mit.txo.lpg.all</t>
        </is>
      </c>
      <c r="BF5" s="72" t="inlineStr">
        <is>
          <t>mit.rp.lpg.all</t>
        </is>
      </c>
      <c r="BG5" s="72" t="inlineStr">
        <is>
          <t>mit.vatrate.lpg.all</t>
        </is>
      </c>
      <c r="BH5" s="72" t="inlineStr">
        <is>
          <t>mit.ps.lpg.all</t>
        </is>
      </c>
      <c r="BI5" s="72" t="inlineStr">
        <is>
          <t>mit.sp.ker.all</t>
        </is>
      </c>
      <c r="BJ5" s="72" t="inlineStr">
        <is>
          <t>mit.mar.ker.all</t>
        </is>
      </c>
      <c r="BK5" s="72" t="inlineStr">
        <is>
          <t>mit.txo.ker.all</t>
        </is>
      </c>
      <c r="BL5" s="72" t="inlineStr">
        <is>
          <t>mit.rp.ker.all</t>
        </is>
      </c>
      <c r="BM5" s="72" t="inlineStr">
        <is>
          <t>mit.vatrate.ker.all</t>
        </is>
      </c>
      <c r="BN5" s="72" t="inlineStr">
        <is>
          <t>mit.ps.ker.all</t>
        </is>
      </c>
      <c r="BO5" s="72" t="inlineStr">
        <is>
          <t>mit.sp.ecy.ind</t>
        </is>
      </c>
      <c r="BP5" s="72" t="inlineStr">
        <is>
          <t>mit.txo.ecy.ind</t>
        </is>
      </c>
      <c r="BQ5" s="72" t="inlineStr">
        <is>
          <t>mit.rp.ecy.ind</t>
        </is>
      </c>
      <c r="BR5" s="72" t="inlineStr">
        <is>
          <t>mit.vatrate.ecy.ind</t>
        </is>
      </c>
      <c r="BS5" s="72" t="inlineStr">
        <is>
          <t>mit.ps.ecy.ind</t>
        </is>
      </c>
      <c r="BT5" s="72" t="inlineStr">
        <is>
          <t>mit.sp.ecy.res</t>
        </is>
      </c>
      <c r="BU5" s="72" t="inlineStr">
        <is>
          <t>mit.txo.ecy.res</t>
        </is>
      </c>
      <c r="BV5" s="72" t="inlineStr">
        <is>
          <t>mit.rp.ecy.res</t>
        </is>
      </c>
      <c r="BW5" s="72" t="inlineStr">
        <is>
          <t>mit.vatrate.ecy.res</t>
        </is>
      </c>
      <c r="BX5" s="72" t="inlineStr">
        <is>
          <t>mit.ps.ecy.res</t>
        </is>
      </c>
      <c r="BY5" s="72" t="inlineStr">
        <is>
          <t>mit.sp.bio.all</t>
        </is>
      </c>
      <c r="BZ5" s="72" t="inlineStr">
        <is>
          <t>mit.txo.bio.all</t>
        </is>
      </c>
      <c r="CA5" s="72" t="inlineStr">
        <is>
          <t>mit.rp.bio.all</t>
        </is>
      </c>
      <c r="CB5" s="72" t="inlineStr">
        <is>
          <t>mit.vatrate.bio.all</t>
        </is>
      </c>
      <c r="CC5" s="72" t="inlineStr">
        <is>
          <t>mit.sp.oop.all</t>
        </is>
      </c>
      <c r="CD5" s="72" t="inlineStr">
        <is>
          <t>mit.mar.oop.all</t>
        </is>
      </c>
      <c r="CE5" s="72" t="inlineStr">
        <is>
          <t>mit.txo.oop.all</t>
        </is>
      </c>
      <c r="CF5" s="72" t="inlineStr">
        <is>
          <t>mit.rp.oop.all</t>
        </is>
      </c>
      <c r="CG5" s="72" t="inlineStr">
        <is>
          <t>mit.vatrate.oop.all</t>
        </is>
      </c>
      <c r="CH5" s="72" t="inlineStr">
        <is>
          <t>mit.ps.oop.all</t>
        </is>
      </c>
      <c r="CI5" s="72" t="inlineStr">
        <is>
          <t>mit.sub.or.ecy.res</t>
        </is>
      </c>
      <c r="CJ5" s="72" t="inlineStr">
        <is>
          <t>mit.sub.or.ecy.ind</t>
        </is>
      </c>
      <c r="CK5" s="72" t="inlineStr">
        <is>
          <t>mit.pros.bio.all</t>
        </is>
      </c>
      <c r="CL5" s="72" t="inlineStr">
        <is>
          <t>mit.pros.coa.all</t>
        </is>
      </c>
      <c r="CM5" s="72" t="inlineStr">
        <is>
          <t>mit.pros.ecy.all</t>
        </is>
      </c>
      <c r="CN5" s="72" t="inlineStr">
        <is>
          <t>mit.pros.nga.all</t>
        </is>
      </c>
      <c r="CO5" s="72" t="inlineStr">
        <is>
          <t>mit.pros.oil.all</t>
        </is>
      </c>
      <c r="CP5" s="72" t="inlineStr">
        <is>
          <t>mit.coa.prod</t>
        </is>
      </c>
      <c r="CQ5" s="72" t="inlineStr">
        <is>
          <t>mit.coa.prod.cost</t>
        </is>
      </c>
      <c r="CR5" s="72" t="inlineStr">
        <is>
          <t>mit.nga.prod</t>
        </is>
      </c>
      <c r="CS5" s="72" t="inlineStr">
        <is>
          <t>mit.nga.prod.cost</t>
        </is>
      </c>
      <c r="CT5" s="72" t="inlineStr">
        <is>
          <t>mit.spot.coa</t>
        </is>
      </c>
      <c r="CU5" s="72" t="inlineStr">
        <is>
          <t>mit.spot.nga</t>
        </is>
      </c>
    </row>
    <row r="6">
      <c r="A6" s="14" t="inlineStr">
        <is>
          <t>AFG2021</t>
        </is>
      </c>
      <c r="B6" s="14" t="inlineStr">
        <is>
          <t>AFG</t>
        </is>
      </c>
      <c r="C6" s="14" t="inlineStr">
        <is>
          <t>AFG</t>
        </is>
      </c>
      <c r="D6" s="14" t="inlineStr">
        <is>
          <t>Afghanistan</t>
        </is>
      </c>
      <c r="E6" s="14" t="n">
        <v>2021</v>
      </c>
      <c r="F6" s="14" t="n">
        <v>0.1</v>
      </c>
      <c r="G6" s="14" t="n">
        <v>4.747</v>
      </c>
      <c r="H6" s="14" t="n">
        <v>1.143</v>
      </c>
      <c r="I6" s="14" t="n">
        <v>0</v>
      </c>
      <c r="J6" s="14" t="n">
        <v>4.747</v>
      </c>
      <c r="K6" s="14" t="n">
        <v>0</v>
      </c>
      <c r="L6" s="14" t="n">
        <v>1</v>
      </c>
      <c r="M6" s="14" t="n">
        <v>7.964</v>
      </c>
      <c r="N6" s="14" t="n">
        <v>3.43</v>
      </c>
      <c r="O6" s="14" t="n">
        <v>0</v>
      </c>
      <c r="P6" s="14" t="n">
        <v>7.964</v>
      </c>
      <c r="Q6" s="14" t="n">
        <v>0</v>
      </c>
      <c r="R6" s="14" t="n">
        <v>1</v>
      </c>
      <c r="S6" s="14" t="n">
        <v>10.464</v>
      </c>
      <c r="T6" s="14" t="n">
        <v>6.86</v>
      </c>
      <c r="U6" s="14" t="n">
        <v>8.237</v>
      </c>
      <c r="V6" s="14" t="n">
        <v>20.572</v>
      </c>
      <c r="W6" s="14" t="n">
        <v>0.1</v>
      </c>
      <c r="X6" s="14" t="n">
        <v>1</v>
      </c>
      <c r="Y6" s="14" t="n">
        <v>4.427</v>
      </c>
      <c r="Z6" s="14" t="n">
        <v>0.517</v>
      </c>
      <c r="AA6" s="14" t="n">
        <v>0</v>
      </c>
      <c r="AB6" s="14" t="n">
        <v>4.427</v>
      </c>
      <c r="AC6" s="14" t="n">
        <v>0</v>
      </c>
      <c r="AD6" s="14" t="n">
        <v>1</v>
      </c>
      <c r="AE6" s="14" t="n">
        <v>5.57</v>
      </c>
      <c r="AF6" s="14" t="n">
        <v>1.152</v>
      </c>
      <c r="AG6" s="14" t="n">
        <v>0</v>
      </c>
      <c r="AH6" s="14" t="n">
        <v>5.57</v>
      </c>
      <c r="AI6" s="14" t="n">
        <v>0</v>
      </c>
      <c r="AJ6" s="14" t="n">
        <v>1</v>
      </c>
      <c r="AK6" s="14" t="n">
        <v>12.43</v>
      </c>
      <c r="AL6" s="14" t="n">
        <v>6.195</v>
      </c>
      <c r="AM6" s="14" t="n">
        <v>0</v>
      </c>
      <c r="AN6" s="14" t="n">
        <v>13.673</v>
      </c>
      <c r="AO6" s="14" t="n">
        <v>0.1</v>
      </c>
      <c r="AP6" s="14" t="n">
        <v>1</v>
      </c>
      <c r="AQ6" s="14" t="n">
        <v>0.621</v>
      </c>
      <c r="AR6" s="14" t="n">
        <v>0.114</v>
      </c>
      <c r="AS6" s="14" t="n">
        <v>-0.045</v>
      </c>
      <c r="AT6" s="14" t="n">
        <v>0.633</v>
      </c>
      <c r="AU6" s="14" t="n">
        <v>0.1</v>
      </c>
      <c r="AV6" s="14" t="n">
        <v>1</v>
      </c>
      <c r="AW6" s="14" t="n">
        <v>0.593</v>
      </c>
      <c r="AX6" s="14" t="n">
        <v>0.114</v>
      </c>
      <c r="AY6" s="14" t="n">
        <v>-0.034</v>
      </c>
      <c r="AZ6" s="14" t="n">
        <v>0.615</v>
      </c>
      <c r="BA6" s="14" t="n">
        <v>0.1</v>
      </c>
      <c r="BB6" s="14" t="n">
        <v>1</v>
      </c>
      <c r="BC6" s="14" t="n">
        <v>0.44</v>
      </c>
      <c r="BD6" s="14" t="n">
        <v>0.114</v>
      </c>
      <c r="BE6" s="14" t="n">
        <v>-0.068</v>
      </c>
      <c r="BF6" s="14" t="n">
        <v>0.409</v>
      </c>
      <c r="BG6" s="14" t="n">
        <v>0</v>
      </c>
      <c r="BH6" s="14" t="n">
        <v>0</v>
      </c>
      <c r="BI6" s="14" t="n">
        <v>0.5600000000000001</v>
      </c>
      <c r="BJ6" s="14" t="n">
        <v>0.114</v>
      </c>
      <c r="BK6" s="14" t="n">
        <v>0</v>
      </c>
      <c r="BL6" s="14" t="n">
        <v>0.616</v>
      </c>
      <c r="BM6" s="14" t="n">
        <v>0.1</v>
      </c>
      <c r="BN6" s="14" t="n">
        <v>1</v>
      </c>
      <c r="BO6" s="14" t="n">
        <v>0</v>
      </c>
      <c r="BP6" s="14" t="n">
        <v>0</v>
      </c>
      <c r="BQ6" s="14" t="n">
        <v>0.025</v>
      </c>
      <c r="BR6" s="14" t="n">
        <v>0</v>
      </c>
      <c r="BS6" s="14" t="n">
        <v>1</v>
      </c>
      <c r="BT6" s="14" t="n">
        <v>0</v>
      </c>
      <c r="BU6" s="14" t="n">
        <v>0</v>
      </c>
      <c r="BV6" s="14" t="n">
        <v>0.051</v>
      </c>
      <c r="BW6" s="14" t="n">
        <v>0</v>
      </c>
      <c r="BX6" s="14" t="n">
        <v>0.833</v>
      </c>
      <c r="BY6" s="14" t="n">
        <v>11.787</v>
      </c>
      <c r="BZ6" s="14" t="n">
        <v>0</v>
      </c>
      <c r="CA6" s="14" t="n">
        <v>11.787</v>
      </c>
      <c r="CB6" s="14" t="n">
        <v>0</v>
      </c>
      <c r="CC6" s="14" t="n">
        <v>81.69499999999999</v>
      </c>
      <c r="CD6" s="14" t="n">
        <v>7.95</v>
      </c>
      <c r="CE6" s="14" t="n">
        <v>0</v>
      </c>
      <c r="CF6" s="14" t="n">
        <v>89.86499999999999</v>
      </c>
      <c r="CG6" s="14" t="n">
        <v>0.1</v>
      </c>
      <c r="CH6" s="14" t="n">
        <v>1</v>
      </c>
      <c r="CI6" s="14" t="n">
        <v>0</v>
      </c>
      <c r="CJ6" s="14" t="n">
        <v>0</v>
      </c>
      <c r="CK6" s="14" t="n">
        <v>0</v>
      </c>
      <c r="CL6" s="14" t="n">
        <v>0</v>
      </c>
      <c r="CM6" s="14" t="n">
        <v>0</v>
      </c>
      <c r="CN6" s="14" t="n">
        <v>0</v>
      </c>
      <c r="CO6" s="14" t="n">
        <v>0</v>
      </c>
      <c r="CP6" s="14" t="n">
        <v>0</v>
      </c>
      <c r="CQ6" s="14" t="n">
        <v>1.198</v>
      </c>
      <c r="CR6" s="14" t="n">
        <v>0</v>
      </c>
      <c r="CS6" s="14" t="n">
        <v>8.686999999999999</v>
      </c>
      <c r="CT6" s="14" t="n">
        <v>3.604</v>
      </c>
      <c r="CU6" s="14" t="n">
        <v>16.843</v>
      </c>
    </row>
    <row r="7">
      <c r="A7" s="14" t="inlineStr">
        <is>
          <t>AFG2022</t>
        </is>
      </c>
      <c r="B7" s="14" t="inlineStr">
        <is>
          <t>AFG</t>
        </is>
      </c>
      <c r="C7" s="14" t="inlineStr">
        <is>
          <t>AFG</t>
        </is>
      </c>
      <c r="D7" s="14" t="inlineStr">
        <is>
          <t>Afghanistan</t>
        </is>
      </c>
      <c r="E7" s="14" t="n">
        <v>2022</v>
      </c>
      <c r="F7" s="14" t="n">
        <v>0.1</v>
      </c>
      <c r="G7" s="14" t="n">
        <v>8.788</v>
      </c>
      <c r="H7" s="14" t="n">
        <v>1.235</v>
      </c>
      <c r="I7" s="14" t="n">
        <v>0</v>
      </c>
      <c r="J7" s="14" t="n">
        <v>8.788</v>
      </c>
      <c r="K7" s="14" t="n">
        <v>0</v>
      </c>
      <c r="L7" s="14" t="n">
        <v>1</v>
      </c>
      <c r="M7" s="14" t="n">
        <v>9.782999999999999</v>
      </c>
      <c r="N7" s="14" t="n">
        <v>3.704</v>
      </c>
      <c r="O7" s="14" t="n">
        <v>0</v>
      </c>
      <c r="P7" s="14" t="n">
        <v>9.782999999999999</v>
      </c>
      <c r="Q7" s="14" t="n">
        <v>0</v>
      </c>
      <c r="R7" s="14" t="n">
        <v>1</v>
      </c>
      <c r="S7" s="14" t="n">
        <v>14.962</v>
      </c>
      <c r="T7" s="14" t="n">
        <v>7.408</v>
      </c>
      <c r="U7" s="14" t="n">
        <v>9.071999999999999</v>
      </c>
      <c r="V7" s="14" t="n">
        <v>26.243</v>
      </c>
      <c r="W7" s="14" t="n">
        <v>0.1</v>
      </c>
      <c r="X7" s="14" t="n">
        <v>1</v>
      </c>
      <c r="Y7" s="14" t="n">
        <v>4.781</v>
      </c>
      <c r="Z7" s="14" t="n">
        <v>0.5580000000000001</v>
      </c>
      <c r="AA7" s="14" t="n">
        <v>0</v>
      </c>
      <c r="AB7" s="14" t="n">
        <v>4.781</v>
      </c>
      <c r="AC7" s="14" t="n">
        <v>0</v>
      </c>
      <c r="AD7" s="14" t="n">
        <v>1</v>
      </c>
      <c r="AE7" s="14" t="n">
        <v>6.015</v>
      </c>
      <c r="AF7" s="14" t="n">
        <v>1.244</v>
      </c>
      <c r="AG7" s="14" t="n">
        <v>0</v>
      </c>
      <c r="AH7" s="14" t="n">
        <v>6.015</v>
      </c>
      <c r="AI7" s="14" t="n">
        <v>0</v>
      </c>
      <c r="AJ7" s="14" t="n">
        <v>1</v>
      </c>
      <c r="AK7" s="14" t="n">
        <v>13.424</v>
      </c>
      <c r="AL7" s="14" t="n">
        <v>6.69</v>
      </c>
      <c r="AM7" s="14" t="n">
        <v>0.099</v>
      </c>
      <c r="AN7" s="14" t="n">
        <v>14.766</v>
      </c>
      <c r="AO7" s="14" t="n">
        <v>0.1</v>
      </c>
      <c r="AP7" s="14" t="n">
        <v>1</v>
      </c>
      <c r="AQ7" s="14" t="n">
        <v>0.847</v>
      </c>
      <c r="AR7" s="14" t="n">
        <v>0.123</v>
      </c>
      <c r="AS7" s="14" t="n">
        <v>-0.04</v>
      </c>
      <c r="AT7" s="14" t="n">
        <v>0.887</v>
      </c>
      <c r="AU7" s="14" t="n">
        <v>0.1</v>
      </c>
      <c r="AV7" s="14" t="n">
        <v>1</v>
      </c>
      <c r="AW7" s="14" t="n">
        <v>0.947</v>
      </c>
      <c r="AX7" s="14" t="n">
        <v>0.123</v>
      </c>
      <c r="AY7" s="14" t="n">
        <v>-0.017</v>
      </c>
      <c r="AZ7" s="14" t="n">
        <v>1.022</v>
      </c>
      <c r="BA7" s="14" t="n">
        <v>0.1</v>
      </c>
      <c r="BB7" s="14" t="n">
        <v>1</v>
      </c>
      <c r="BC7" s="14" t="n">
        <v>0.589</v>
      </c>
      <c r="BD7" s="14" t="n">
        <v>0.123</v>
      </c>
      <c r="BE7" s="14" t="n">
        <v>-0.185</v>
      </c>
      <c r="BF7" s="14" t="n">
        <v>0.444</v>
      </c>
      <c r="BG7" s="14" t="n">
        <v>0</v>
      </c>
      <c r="BH7" s="14" t="n">
        <v>0</v>
      </c>
      <c r="BI7" s="14" t="n">
        <v>0.6889999999999999</v>
      </c>
      <c r="BJ7" s="14" t="n">
        <v>0.123</v>
      </c>
      <c r="BK7" s="14" t="n">
        <v>0.005</v>
      </c>
      <c r="BL7" s="14" t="n">
        <v>0.758</v>
      </c>
      <c r="BM7" s="14" t="n">
        <v>0.1</v>
      </c>
      <c r="BN7" s="14" t="n">
        <v>1</v>
      </c>
      <c r="BO7" s="14" t="n">
        <v>0</v>
      </c>
      <c r="BP7" s="14" t="n">
        <v>0</v>
      </c>
      <c r="BQ7" s="14" t="n">
        <v>0.027</v>
      </c>
      <c r="BR7" s="14" t="n">
        <v>0</v>
      </c>
      <c r="BS7" s="14" t="n">
        <v>1</v>
      </c>
      <c r="BT7" s="14" t="n">
        <v>0</v>
      </c>
      <c r="BU7" s="14" t="n">
        <v>0</v>
      </c>
      <c r="BV7" s="14" t="n">
        <v>0.055</v>
      </c>
      <c r="BW7" s="14" t="n">
        <v>0</v>
      </c>
      <c r="BX7" s="14" t="n">
        <v>0.833</v>
      </c>
      <c r="BY7" s="14" t="n">
        <v>12.729</v>
      </c>
      <c r="BZ7" s="14" t="n">
        <v>0</v>
      </c>
      <c r="CA7" s="14" t="n">
        <v>12.729</v>
      </c>
      <c r="CB7" s="14" t="n">
        <v>0</v>
      </c>
      <c r="CC7" s="14" t="n">
        <v>102.477</v>
      </c>
      <c r="CD7" s="14" t="n">
        <v>7.95</v>
      </c>
      <c r="CE7" s="14" t="n">
        <v>0.758</v>
      </c>
      <c r="CF7" s="14" t="n">
        <v>112.724</v>
      </c>
      <c r="CG7" s="14" t="n">
        <v>0.1</v>
      </c>
      <c r="CH7" s="14" t="n">
        <v>1</v>
      </c>
      <c r="CI7" s="14" t="n">
        <v>0</v>
      </c>
      <c r="CJ7" s="14" t="n">
        <v>0</v>
      </c>
      <c r="CK7" s="14" t="n">
        <v>0</v>
      </c>
      <c r="CL7" s="14" t="n">
        <v>0</v>
      </c>
      <c r="CM7" s="14" t="n">
        <v>0</v>
      </c>
      <c r="CN7" s="14" t="n">
        <v>0</v>
      </c>
      <c r="CO7" s="14" t="n">
        <v>0</v>
      </c>
      <c r="CP7" s="14" t="n">
        <v>0</v>
      </c>
      <c r="CQ7" s="14" t="n">
        <v>1.294</v>
      </c>
      <c r="CR7" s="14" t="n">
        <v>0</v>
      </c>
      <c r="CS7" s="14" t="n">
        <v>9.381</v>
      </c>
      <c r="CT7" s="14" t="n">
        <v>7.554</v>
      </c>
      <c r="CU7" s="14" t="n">
        <v>30.149</v>
      </c>
    </row>
    <row r="8">
      <c r="A8" s="14" t="inlineStr">
        <is>
          <t>AFG2023</t>
        </is>
      </c>
      <c r="B8" s="14" t="inlineStr">
        <is>
          <t>AFG</t>
        </is>
      </c>
      <c r="C8" s="14" t="inlineStr">
        <is>
          <t>AFG</t>
        </is>
      </c>
      <c r="D8" s="14" t="inlineStr">
        <is>
          <t>Afghanistan</t>
        </is>
      </c>
      <c r="E8" s="14" t="n">
        <v>2023</v>
      </c>
      <c r="F8" s="14" t="n">
        <v>0.1</v>
      </c>
      <c r="G8" s="14" t="n">
        <v>5.77</v>
      </c>
      <c r="H8" s="14" t="n">
        <v>1.286</v>
      </c>
      <c r="I8" s="14" t="n">
        <v>0</v>
      </c>
      <c r="J8" s="14" t="n">
        <v>5.77</v>
      </c>
      <c r="K8" s="14" t="n">
        <v>0</v>
      </c>
      <c r="L8" s="14" t="n">
        <v>1</v>
      </c>
      <c r="M8" s="14" t="n">
        <v>7.886</v>
      </c>
      <c r="N8" s="14" t="n">
        <v>3.857</v>
      </c>
      <c r="O8" s="14" t="n">
        <v>0</v>
      </c>
      <c r="P8" s="14" t="n">
        <v>7.886</v>
      </c>
      <c r="Q8" s="14" t="n">
        <v>0</v>
      </c>
      <c r="R8" s="14" t="n">
        <v>1</v>
      </c>
      <c r="S8" s="14" t="n">
        <v>12.198</v>
      </c>
      <c r="T8" s="14" t="n">
        <v>7.714</v>
      </c>
      <c r="U8" s="14" t="n">
        <v>9.500999999999999</v>
      </c>
      <c r="V8" s="14" t="n">
        <v>23.608</v>
      </c>
      <c r="W8" s="14" t="n">
        <v>0.1</v>
      </c>
      <c r="X8" s="14" t="n">
        <v>1</v>
      </c>
      <c r="Y8" s="14" t="n">
        <v>4.978</v>
      </c>
      <c r="Z8" s="14" t="n">
        <v>0.581</v>
      </c>
      <c r="AA8" s="14" t="n">
        <v>0</v>
      </c>
      <c r="AB8" s="14" t="n">
        <v>4.978</v>
      </c>
      <c r="AC8" s="14" t="n">
        <v>0</v>
      </c>
      <c r="AD8" s="14" t="n">
        <v>1</v>
      </c>
      <c r="AE8" s="14" t="n">
        <v>6.264</v>
      </c>
      <c r="AF8" s="14" t="n">
        <v>1.295</v>
      </c>
      <c r="AG8" s="14" t="n">
        <v>0</v>
      </c>
      <c r="AH8" s="14" t="n">
        <v>6.264</v>
      </c>
      <c r="AI8" s="14" t="n">
        <v>0</v>
      </c>
      <c r="AJ8" s="14" t="n">
        <v>1</v>
      </c>
      <c r="AK8" s="14" t="n">
        <v>13.978</v>
      </c>
      <c r="AL8" s="14" t="n">
        <v>6.966</v>
      </c>
      <c r="AM8" s="14" t="n">
        <v>0.155</v>
      </c>
      <c r="AN8" s="14" t="n">
        <v>15.375</v>
      </c>
      <c r="AO8" s="14" t="n">
        <v>0.1</v>
      </c>
      <c r="AP8" s="14" t="n">
        <v>1</v>
      </c>
      <c r="AQ8" s="14" t="n">
        <v>0.749</v>
      </c>
      <c r="AR8" s="14" t="n">
        <v>0.129</v>
      </c>
      <c r="AS8" s="14" t="n">
        <v>0.065</v>
      </c>
      <c r="AT8" s="14" t="n">
        <v>0.895</v>
      </c>
      <c r="AU8" s="14" t="n">
        <v>0.1</v>
      </c>
      <c r="AV8" s="14" t="n">
        <v>1</v>
      </c>
      <c r="AW8" s="14" t="n">
        <v>0.783</v>
      </c>
      <c r="AX8" s="14" t="n">
        <v>0.129</v>
      </c>
      <c r="AY8" s="14" t="n">
        <v>0.041</v>
      </c>
      <c r="AZ8" s="14" t="n">
        <v>0.905</v>
      </c>
      <c r="BA8" s="14" t="n">
        <v>0.1</v>
      </c>
      <c r="BB8" s="14" t="n">
        <v>1</v>
      </c>
      <c r="BC8" s="14" t="n">
        <v>0.527</v>
      </c>
      <c r="BD8" s="14" t="n">
        <v>0.129</v>
      </c>
      <c r="BE8" s="14" t="n">
        <v>-0.143</v>
      </c>
      <c r="BF8" s="14" t="n">
        <v>0.423</v>
      </c>
      <c r="BG8" s="14" t="n">
        <v>0</v>
      </c>
      <c r="BH8" s="14" t="n">
        <v>0</v>
      </c>
      <c r="BI8" s="14" t="n">
        <v>0.64</v>
      </c>
      <c r="BJ8" s="14" t="n">
        <v>0.129</v>
      </c>
      <c r="BK8" s="14" t="n">
        <v>0.007</v>
      </c>
      <c r="BL8" s="14" t="n">
        <v>0.704</v>
      </c>
      <c r="BM8" s="14" t="n">
        <v>0.1</v>
      </c>
      <c r="BN8" s="14" t="n">
        <v>1</v>
      </c>
      <c r="BO8" s="14" t="n">
        <v>0</v>
      </c>
      <c r="BP8" s="14" t="n">
        <v>0</v>
      </c>
      <c r="BQ8" s="14" t="n">
        <v>0.028</v>
      </c>
      <c r="BR8" s="14" t="n">
        <v>0</v>
      </c>
      <c r="BS8" s="14" t="n">
        <v>1</v>
      </c>
      <c r="BT8" s="14" t="n">
        <v>0</v>
      </c>
      <c r="BU8" s="14" t="n">
        <v>0</v>
      </c>
      <c r="BV8" s="14" t="n">
        <v>0.057</v>
      </c>
      <c r="BW8" s="14" t="n">
        <v>0</v>
      </c>
      <c r="BX8" s="14" t="n">
        <v>0.833</v>
      </c>
      <c r="BY8" s="14" t="n">
        <v>13.254</v>
      </c>
      <c r="BZ8" s="14" t="n">
        <v>0</v>
      </c>
      <c r="CA8" s="14" t="n">
        <v>13.254</v>
      </c>
      <c r="CB8" s="14" t="n">
        <v>0</v>
      </c>
      <c r="CC8" s="14" t="n">
        <v>87.07899999999999</v>
      </c>
      <c r="CD8" s="14" t="n">
        <v>7.95</v>
      </c>
      <c r="CE8" s="14" t="n">
        <v>0.964</v>
      </c>
      <c r="CF8" s="14" t="n">
        <v>95.78700000000001</v>
      </c>
      <c r="CG8" s="14" t="n">
        <v>0.1</v>
      </c>
      <c r="CH8" s="14" t="n">
        <v>1</v>
      </c>
      <c r="CI8" s="14" t="n">
        <v>0</v>
      </c>
      <c r="CJ8" s="14" t="n">
        <v>0</v>
      </c>
      <c r="CK8" s="14" t="n">
        <v>0</v>
      </c>
      <c r="CL8" s="14" t="n">
        <v>0</v>
      </c>
      <c r="CM8" s="14" t="n">
        <v>0</v>
      </c>
      <c r="CN8" s="14" t="n">
        <v>0</v>
      </c>
      <c r="CO8" s="14" t="n">
        <v>0</v>
      </c>
      <c r="CP8" s="14" t="n">
        <v>0</v>
      </c>
      <c r="CQ8" s="14" t="n">
        <v>1.348</v>
      </c>
      <c r="CR8" s="14" t="n">
        <v>0</v>
      </c>
      <c r="CS8" s="14" t="n">
        <v>9.769</v>
      </c>
      <c r="CT8" s="14" t="n">
        <v>4.484</v>
      </c>
      <c r="CU8" s="14" t="n">
        <v>12.392</v>
      </c>
    </row>
    <row r="9">
      <c r="A9" s="14" t="inlineStr">
        <is>
          <t>AFG2024</t>
        </is>
      </c>
      <c r="B9" s="14" t="inlineStr">
        <is>
          <t>AFG</t>
        </is>
      </c>
      <c r="C9" s="14" t="inlineStr">
        <is>
          <t>AFG</t>
        </is>
      </c>
      <c r="D9" s="14" t="inlineStr">
        <is>
          <t>Afghanistan</t>
        </is>
      </c>
      <c r="E9" s="14" t="n">
        <v>2024</v>
      </c>
      <c r="F9" s="14" t="n">
        <v>0.1</v>
      </c>
      <c r="G9" s="14" t="n">
        <v>4.833</v>
      </c>
      <c r="H9" s="14" t="n">
        <v>1.324</v>
      </c>
      <c r="I9" s="14" t="n">
        <v>0</v>
      </c>
      <c r="J9" s="14" t="n">
        <v>4.833</v>
      </c>
      <c r="K9" s="14" t="n">
        <v>0</v>
      </c>
      <c r="L9" s="14" t="n">
        <v>1</v>
      </c>
      <c r="M9" s="14" t="n">
        <v>7.124</v>
      </c>
      <c r="N9" s="14" t="n">
        <v>3.971</v>
      </c>
      <c r="O9" s="14" t="n">
        <v>0</v>
      </c>
      <c r="P9" s="14" t="n">
        <v>7.124</v>
      </c>
      <c r="Q9" s="14" t="n">
        <v>0</v>
      </c>
      <c r="R9" s="14" t="n">
        <v>1</v>
      </c>
      <c r="S9" s="14" t="n">
        <v>11.451</v>
      </c>
      <c r="T9" s="14" t="n">
        <v>7.942</v>
      </c>
      <c r="U9" s="14" t="n">
        <v>9.821999999999999</v>
      </c>
      <c r="V9" s="14" t="n">
        <v>23.086</v>
      </c>
      <c r="W9" s="14" t="n">
        <v>0.1</v>
      </c>
      <c r="X9" s="14" t="n">
        <v>1</v>
      </c>
      <c r="Y9" s="14" t="n">
        <v>5.125</v>
      </c>
      <c r="Z9" s="14" t="n">
        <v>0.598</v>
      </c>
      <c r="AA9" s="14" t="n">
        <v>0</v>
      </c>
      <c r="AB9" s="14" t="n">
        <v>5.125</v>
      </c>
      <c r="AC9" s="14" t="n">
        <v>0</v>
      </c>
      <c r="AD9" s="14" t="n">
        <v>1</v>
      </c>
      <c r="AE9" s="14" t="n">
        <v>6.449</v>
      </c>
      <c r="AF9" s="14" t="n">
        <v>1.333</v>
      </c>
      <c r="AG9" s="14" t="n">
        <v>0</v>
      </c>
      <c r="AH9" s="14" t="n">
        <v>6.449</v>
      </c>
      <c r="AI9" s="14" t="n">
        <v>0</v>
      </c>
      <c r="AJ9" s="14" t="n">
        <v>1</v>
      </c>
      <c r="AK9" s="14" t="n">
        <v>14.39</v>
      </c>
      <c r="AL9" s="14" t="n">
        <v>7.172</v>
      </c>
      <c r="AM9" s="14" t="n">
        <v>0.196</v>
      </c>
      <c r="AN9" s="14" t="n">
        <v>15.829</v>
      </c>
      <c r="AO9" s="14" t="n">
        <v>0.1</v>
      </c>
      <c r="AP9" s="14" t="n">
        <v>1</v>
      </c>
      <c r="AQ9" s="14" t="n">
        <v>0.72</v>
      </c>
      <c r="AR9" s="14" t="n">
        <v>0.132</v>
      </c>
      <c r="AS9" s="14" t="n">
        <v>0.078</v>
      </c>
      <c r="AT9" s="14" t="n">
        <v>0.878</v>
      </c>
      <c r="AU9" s="14" t="n">
        <v>0.1</v>
      </c>
      <c r="AV9" s="14" t="n">
        <v>1</v>
      </c>
      <c r="AW9" s="14" t="n">
        <v>0.734</v>
      </c>
      <c r="AX9" s="14" t="n">
        <v>0.132</v>
      </c>
      <c r="AY9" s="14" t="n">
        <v>0.043</v>
      </c>
      <c r="AZ9" s="14" t="n">
        <v>0.855</v>
      </c>
      <c r="BA9" s="14" t="n">
        <v>0.1</v>
      </c>
      <c r="BB9" s="14" t="n">
        <v>1</v>
      </c>
      <c r="BC9" s="14" t="n">
        <v>0.51</v>
      </c>
      <c r="BD9" s="14" t="n">
        <v>0.132</v>
      </c>
      <c r="BE9" s="14" t="n">
        <v>-0.134</v>
      </c>
      <c r="BF9" s="14" t="n">
        <v>0.414</v>
      </c>
      <c r="BG9" s="14" t="n">
        <v>0</v>
      </c>
      <c r="BH9" s="14" t="n">
        <v>0</v>
      </c>
      <c r="BI9" s="14" t="n">
        <v>0.652</v>
      </c>
      <c r="BJ9" s="14" t="n">
        <v>0.132</v>
      </c>
      <c r="BK9" s="14" t="n">
        <v>0.008999999999999999</v>
      </c>
      <c r="BL9" s="14" t="n">
        <v>0.717</v>
      </c>
      <c r="BM9" s="14" t="n">
        <v>0.1</v>
      </c>
      <c r="BN9" s="14" t="n">
        <v>1</v>
      </c>
      <c r="BO9" s="14" t="n">
        <v>0</v>
      </c>
      <c r="BP9" s="14" t="n">
        <v>0</v>
      </c>
      <c r="BQ9" s="14" t="n">
        <v>0.029</v>
      </c>
      <c r="BR9" s="14" t="n">
        <v>0</v>
      </c>
      <c r="BS9" s="14" t="n">
        <v>1</v>
      </c>
      <c r="BT9" s="14" t="n">
        <v>0</v>
      </c>
      <c r="BU9" s="14" t="n">
        <v>0</v>
      </c>
      <c r="BV9" s="14" t="n">
        <v>0.059</v>
      </c>
      <c r="BW9" s="14" t="n">
        <v>0</v>
      </c>
      <c r="BX9" s="14" t="n">
        <v>0.833</v>
      </c>
      <c r="BY9" s="14" t="n">
        <v>13.646</v>
      </c>
      <c r="BZ9" s="14" t="n">
        <v>0</v>
      </c>
      <c r="CA9" s="14" t="n">
        <v>13.646</v>
      </c>
      <c r="CB9" s="14" t="n">
        <v>0</v>
      </c>
      <c r="CC9" s="14" t="n">
        <v>86.38500000000001</v>
      </c>
      <c r="CD9" s="14" t="n">
        <v>7.95</v>
      </c>
      <c r="CE9" s="14" t="n">
        <v>1.177</v>
      </c>
      <c r="CF9" s="14" t="n">
        <v>95.024</v>
      </c>
      <c r="CG9" s="14" t="n">
        <v>0.1</v>
      </c>
      <c r="CH9" s="14" t="n">
        <v>1</v>
      </c>
      <c r="CI9" s="14" t="n">
        <v>0</v>
      </c>
      <c r="CJ9" s="14" t="n">
        <v>0</v>
      </c>
      <c r="CK9" s="14" t="n">
        <v>0</v>
      </c>
      <c r="CL9" s="14" t="n">
        <v>0</v>
      </c>
      <c r="CM9" s="14" t="n">
        <v>0</v>
      </c>
      <c r="CN9" s="14" t="n">
        <v>0</v>
      </c>
      <c r="CO9" s="14" t="n">
        <v>0</v>
      </c>
      <c r="CP9" s="14" t="n">
        <v>0</v>
      </c>
      <c r="CQ9" s="14" t="n">
        <v>1.387</v>
      </c>
      <c r="CR9" s="14" t="n">
        <v>0</v>
      </c>
      <c r="CS9" s="14" t="n">
        <v>10.057</v>
      </c>
      <c r="CT9" s="14" t="n">
        <v>3.509</v>
      </c>
      <c r="CU9" s="14" t="n">
        <v>10.792</v>
      </c>
    </row>
    <row r="10">
      <c r="A10" s="14" t="inlineStr">
        <is>
          <t>ALB2021</t>
        </is>
      </c>
      <c r="B10" s="14" t="inlineStr">
        <is>
          <t>ALB</t>
        </is>
      </c>
      <c r="C10" s="14" t="inlineStr">
        <is>
          <t>ALB</t>
        </is>
      </c>
      <c r="D10" s="14" t="inlineStr">
        <is>
          <t>Albania</t>
        </is>
      </c>
      <c r="E10" s="14" t="n">
        <v>2021</v>
      </c>
      <c r="F10" s="14" t="n">
        <v>0.2</v>
      </c>
      <c r="G10" s="14" t="n">
        <v>3.369</v>
      </c>
      <c r="H10" s="14" t="n">
        <v>0.8129999999999999</v>
      </c>
      <c r="I10" s="14" t="n">
        <v>0.112</v>
      </c>
      <c r="J10" s="14" t="n">
        <v>3.481</v>
      </c>
      <c r="K10" s="14" t="n">
        <v>0</v>
      </c>
      <c r="L10" s="14" t="n">
        <v>1</v>
      </c>
      <c r="M10" s="14" t="n">
        <v>5.048</v>
      </c>
      <c r="N10" s="14" t="n">
        <v>2.44</v>
      </c>
      <c r="O10" s="14" t="n">
        <v>0</v>
      </c>
      <c r="P10" s="14" t="n">
        <v>5.048</v>
      </c>
      <c r="Q10" s="14" t="n">
        <v>0</v>
      </c>
      <c r="R10" s="14" t="n">
        <v>1</v>
      </c>
      <c r="S10" s="14" t="n">
        <v>7.435</v>
      </c>
      <c r="T10" s="14" t="n">
        <v>4.88</v>
      </c>
      <c r="U10" s="14" t="n">
        <v>0.112</v>
      </c>
      <c r="V10" s="14" t="n">
        <v>9.055999999999999</v>
      </c>
      <c r="W10" s="14" t="n">
        <v>0.2</v>
      </c>
      <c r="X10" s="14" t="n">
        <v>1</v>
      </c>
      <c r="Y10" s="14" t="n">
        <v>5.347</v>
      </c>
      <c r="Z10" s="14" t="n">
        <v>0.393</v>
      </c>
      <c r="AA10" s="14" t="n">
        <v>0</v>
      </c>
      <c r="AB10" s="14" t="n">
        <v>5.347</v>
      </c>
      <c r="AC10" s="14" t="n">
        <v>0</v>
      </c>
      <c r="AD10" s="14" t="n">
        <v>1</v>
      </c>
      <c r="AE10" s="14" t="n">
        <v>5.919</v>
      </c>
      <c r="AF10" s="14" t="n">
        <v>0.8</v>
      </c>
      <c r="AG10" s="14" t="n">
        <v>0</v>
      </c>
      <c r="AH10" s="14" t="n">
        <v>5.919</v>
      </c>
      <c r="AI10" s="14" t="n">
        <v>0</v>
      </c>
      <c r="AJ10" s="14" t="n">
        <v>1</v>
      </c>
      <c r="AK10" s="14" t="n">
        <v>9.349</v>
      </c>
      <c r="AL10" s="14" t="n">
        <v>3.473</v>
      </c>
      <c r="AM10" s="14" t="n">
        <v>0</v>
      </c>
      <c r="AN10" s="14" t="n">
        <v>11.219</v>
      </c>
      <c r="AO10" s="14" t="n">
        <v>0.2</v>
      </c>
      <c r="AP10" s="14" t="n">
        <v>1</v>
      </c>
      <c r="AQ10" s="14" t="n">
        <v>0.619</v>
      </c>
      <c r="AR10" s="14" t="n">
        <v>0.114</v>
      </c>
      <c r="AS10" s="14" t="n">
        <v>0.732</v>
      </c>
      <c r="AT10" s="14" t="n">
        <v>1.621</v>
      </c>
      <c r="AU10" s="14" t="n">
        <v>0.2</v>
      </c>
      <c r="AV10" s="14" t="n">
        <v>1</v>
      </c>
      <c r="AW10" s="14" t="n">
        <v>0.599</v>
      </c>
      <c r="AX10" s="14" t="n">
        <v>0.114</v>
      </c>
      <c r="AY10" s="14" t="n">
        <v>0.705</v>
      </c>
      <c r="AZ10" s="14" t="n">
        <v>1.565</v>
      </c>
      <c r="BA10" s="14" t="n">
        <v>0.2</v>
      </c>
      <c r="BB10" s="14" t="n">
        <v>1</v>
      </c>
      <c r="BC10" s="14" t="n">
        <v>0.439</v>
      </c>
      <c r="BD10" s="14" t="n">
        <v>0.114</v>
      </c>
      <c r="BE10" s="14" t="n">
        <v>0</v>
      </c>
      <c r="BF10" s="14" t="n">
        <v>0.527</v>
      </c>
      <c r="BG10" s="14" t="n">
        <v>0.2</v>
      </c>
      <c r="BH10" s="14" t="n">
        <v>1</v>
      </c>
      <c r="BI10" s="14" t="n">
        <v>0.505</v>
      </c>
      <c r="BJ10" s="14" t="n">
        <v>0.114</v>
      </c>
      <c r="BK10" s="14" t="n">
        <v>0</v>
      </c>
      <c r="BL10" s="14" t="n">
        <v>0.606</v>
      </c>
      <c r="BM10" s="14" t="n">
        <v>0.2</v>
      </c>
      <c r="BN10" s="14" t="n">
        <v>1</v>
      </c>
      <c r="BO10" s="14" t="n">
        <v>0</v>
      </c>
      <c r="BP10" s="14" t="n">
        <v>0</v>
      </c>
      <c r="BQ10" s="14" t="n">
        <v>0.124</v>
      </c>
      <c r="BR10" s="14" t="n">
        <v>0</v>
      </c>
      <c r="BS10" s="14" t="n">
        <v>0.667</v>
      </c>
      <c r="BT10" s="14" t="n">
        <v>0</v>
      </c>
      <c r="BU10" s="14" t="n">
        <v>0</v>
      </c>
      <c r="BV10" s="14" t="n">
        <v>0.11</v>
      </c>
      <c r="BW10" s="14" t="n">
        <v>0.2</v>
      </c>
      <c r="BX10" s="14" t="n">
        <v>0.5</v>
      </c>
      <c r="BY10" s="14" t="n">
        <v>11.787</v>
      </c>
      <c r="BZ10" s="14" t="n">
        <v>0</v>
      </c>
      <c r="CA10" s="14" t="n">
        <v>11.787</v>
      </c>
      <c r="CB10" s="14" t="n">
        <v>0</v>
      </c>
      <c r="CC10" s="14" t="n">
        <v>78.125</v>
      </c>
      <c r="CD10" s="14" t="n">
        <v>7.95</v>
      </c>
      <c r="CE10" s="14" t="n">
        <v>0</v>
      </c>
      <c r="CF10" s="14" t="n">
        <v>93.75</v>
      </c>
      <c r="CG10" s="14" t="n">
        <v>0.2</v>
      </c>
      <c r="CH10" s="14" t="n">
        <v>1</v>
      </c>
      <c r="CI10" s="14" t="n">
        <v>0</v>
      </c>
      <c r="CJ10" s="14" t="n">
        <v>0</v>
      </c>
      <c r="CK10" s="14" t="n">
        <v>0</v>
      </c>
      <c r="CL10" s="14" t="n">
        <v>0</v>
      </c>
      <c r="CM10" s="14" t="n">
        <v>0</v>
      </c>
      <c r="CN10" s="14" t="n">
        <v>0</v>
      </c>
      <c r="CO10" s="14" t="n">
        <v>0</v>
      </c>
      <c r="CP10" s="14" t="n">
        <v>0.577</v>
      </c>
      <c r="CQ10" s="14" t="n">
        <v>1.198</v>
      </c>
      <c r="CR10" s="14" t="n">
        <v>1</v>
      </c>
      <c r="CS10" s="14" t="n">
        <v>4.776</v>
      </c>
      <c r="CT10" s="14" t="n">
        <v>4.41</v>
      </c>
      <c r="CU10" s="14" t="n">
        <v>15.162</v>
      </c>
    </row>
    <row r="11">
      <c r="A11" s="14" t="inlineStr">
        <is>
          <t>ALB2022</t>
        </is>
      </c>
      <c r="B11" s="14" t="inlineStr">
        <is>
          <t>ALB</t>
        </is>
      </c>
      <c r="C11" s="14" t="inlineStr">
        <is>
          <t>ALB</t>
        </is>
      </c>
      <c r="D11" s="14" t="inlineStr">
        <is>
          <t>Albania</t>
        </is>
      </c>
      <c r="E11" s="14" t="n">
        <v>2022</v>
      </c>
      <c r="F11" s="14" t="n">
        <v>0.2</v>
      </c>
      <c r="G11" s="14" t="n">
        <v>3.776</v>
      </c>
      <c r="H11" s="14" t="n">
        <v>0.84</v>
      </c>
      <c r="I11" s="14" t="n">
        <v>0.127</v>
      </c>
      <c r="J11" s="14" t="n">
        <v>3.903</v>
      </c>
      <c r="K11" s="14" t="n">
        <v>0</v>
      </c>
      <c r="L11" s="14" t="n">
        <v>1</v>
      </c>
      <c r="M11" s="14" t="n">
        <v>5.542</v>
      </c>
      <c r="N11" s="14" t="n">
        <v>2.521</v>
      </c>
      <c r="O11" s="14" t="n">
        <v>0</v>
      </c>
      <c r="P11" s="14" t="n">
        <v>5.542</v>
      </c>
      <c r="Q11" s="14" t="n">
        <v>0</v>
      </c>
      <c r="R11" s="14" t="n">
        <v>1</v>
      </c>
      <c r="S11" s="14" t="n">
        <v>7.977</v>
      </c>
      <c r="T11" s="14" t="n">
        <v>5.041</v>
      </c>
      <c r="U11" s="14" t="n">
        <v>0.247</v>
      </c>
      <c r="V11" s="14" t="n">
        <v>9.725</v>
      </c>
      <c r="W11" s="14" t="n">
        <v>0.2</v>
      </c>
      <c r="X11" s="14" t="n">
        <v>1</v>
      </c>
      <c r="Y11" s="14" t="n">
        <v>5.775</v>
      </c>
      <c r="Z11" s="14" t="n">
        <v>0.425</v>
      </c>
      <c r="AA11" s="14" t="n">
        <v>0</v>
      </c>
      <c r="AB11" s="14" t="n">
        <v>5.775</v>
      </c>
      <c r="AC11" s="14" t="n">
        <v>0</v>
      </c>
      <c r="AD11" s="14" t="n">
        <v>1</v>
      </c>
      <c r="AE11" s="14" t="n">
        <v>6.392</v>
      </c>
      <c r="AF11" s="14" t="n">
        <v>0.864</v>
      </c>
      <c r="AG11" s="14" t="n">
        <v>0</v>
      </c>
      <c r="AH11" s="14" t="n">
        <v>6.392</v>
      </c>
      <c r="AI11" s="14" t="n">
        <v>0</v>
      </c>
      <c r="AJ11" s="14" t="n">
        <v>1</v>
      </c>
      <c r="AK11" s="14" t="n">
        <v>10.096</v>
      </c>
      <c r="AL11" s="14" t="n">
        <v>3.751</v>
      </c>
      <c r="AM11" s="14" t="n">
        <v>0.149</v>
      </c>
      <c r="AN11" s="14" t="n">
        <v>12.116</v>
      </c>
      <c r="AO11" s="14" t="n">
        <v>0.2</v>
      </c>
      <c r="AP11" s="14" t="n">
        <v>1</v>
      </c>
      <c r="AQ11" s="14" t="n">
        <v>0.861</v>
      </c>
      <c r="AR11" s="14" t="n">
        <v>0.123</v>
      </c>
      <c r="AS11" s="14" t="n">
        <v>0.676</v>
      </c>
      <c r="AT11" s="14" t="n">
        <v>1.845</v>
      </c>
      <c r="AU11" s="14" t="n">
        <v>0.2</v>
      </c>
      <c r="AV11" s="14" t="n">
        <v>1</v>
      </c>
      <c r="AW11" s="14" t="n">
        <v>0.986</v>
      </c>
      <c r="AX11" s="14" t="n">
        <v>0.123</v>
      </c>
      <c r="AY11" s="14" t="n">
        <v>0.619</v>
      </c>
      <c r="AZ11" s="14" t="n">
        <v>1.926</v>
      </c>
      <c r="BA11" s="14" t="n">
        <v>0.2</v>
      </c>
      <c r="BB11" s="14" t="n">
        <v>1</v>
      </c>
      <c r="BC11" s="14" t="n">
        <v>0.598</v>
      </c>
      <c r="BD11" s="14" t="n">
        <v>0.123</v>
      </c>
      <c r="BE11" s="14" t="n">
        <v>0.008999999999999999</v>
      </c>
      <c r="BF11" s="14" t="n">
        <v>0.717</v>
      </c>
      <c r="BG11" s="14" t="n">
        <v>0.2</v>
      </c>
      <c r="BH11" s="14" t="n">
        <v>1</v>
      </c>
      <c r="BI11" s="14" t="n">
        <v>0.612</v>
      </c>
      <c r="BJ11" s="14" t="n">
        <v>0.123</v>
      </c>
      <c r="BK11" s="14" t="n">
        <v>0.008999999999999999</v>
      </c>
      <c r="BL11" s="14" t="n">
        <v>0.735</v>
      </c>
      <c r="BM11" s="14" t="n">
        <v>0.2</v>
      </c>
      <c r="BN11" s="14" t="n">
        <v>1</v>
      </c>
      <c r="BO11" s="14" t="n">
        <v>0</v>
      </c>
      <c r="BP11" s="14" t="n">
        <v>0</v>
      </c>
      <c r="BQ11" s="14" t="n">
        <v>0.113</v>
      </c>
      <c r="BR11" s="14" t="n">
        <v>0</v>
      </c>
      <c r="BS11" s="14" t="n">
        <v>0.667</v>
      </c>
      <c r="BT11" s="14" t="n">
        <v>0</v>
      </c>
      <c r="BU11" s="14" t="n">
        <v>0</v>
      </c>
      <c r="BV11" s="14" t="n">
        <v>0.101</v>
      </c>
      <c r="BW11" s="14" t="n">
        <v>0.2</v>
      </c>
      <c r="BX11" s="14" t="n">
        <v>0.5</v>
      </c>
      <c r="BY11" s="14" t="n">
        <v>12.729</v>
      </c>
      <c r="BZ11" s="14" t="n">
        <v>0</v>
      </c>
      <c r="CA11" s="14" t="n">
        <v>12.729</v>
      </c>
      <c r="CB11" s="14" t="n">
        <v>0</v>
      </c>
      <c r="CC11" s="14" t="n">
        <v>97.90000000000001</v>
      </c>
      <c r="CD11" s="14" t="n">
        <v>7.95</v>
      </c>
      <c r="CE11" s="14" t="n">
        <v>1.449</v>
      </c>
      <c r="CF11" s="14" t="n">
        <v>117.48</v>
      </c>
      <c r="CG11" s="14" t="n">
        <v>0.2</v>
      </c>
      <c r="CH11" s="14" t="n">
        <v>1</v>
      </c>
      <c r="CI11" s="14" t="n">
        <v>0</v>
      </c>
      <c r="CJ11" s="14" t="n">
        <v>0</v>
      </c>
      <c r="CK11" s="14" t="n">
        <v>0</v>
      </c>
      <c r="CL11" s="14" t="n">
        <v>0</v>
      </c>
      <c r="CM11" s="14" t="n">
        <v>0</v>
      </c>
      <c r="CN11" s="14" t="n">
        <v>0</v>
      </c>
      <c r="CO11" s="14" t="n">
        <v>0</v>
      </c>
      <c r="CP11" s="14" t="n">
        <v>0.639</v>
      </c>
      <c r="CQ11" s="14" t="n">
        <v>1.294</v>
      </c>
      <c r="CR11" s="14" t="n">
        <v>1</v>
      </c>
      <c r="CS11" s="14" t="n">
        <v>5.158</v>
      </c>
      <c r="CT11" s="14" t="n">
        <v>5.842</v>
      </c>
      <c r="CU11" s="14" t="n">
        <v>31.326</v>
      </c>
    </row>
    <row r="12">
      <c r="A12" s="14" t="inlineStr">
        <is>
          <t>ALB2023</t>
        </is>
      </c>
      <c r="B12" s="14" t="inlineStr">
        <is>
          <t>ALB</t>
        </is>
      </c>
      <c r="C12" s="14" t="inlineStr">
        <is>
          <t>ALB</t>
        </is>
      </c>
      <c r="D12" s="14" t="inlineStr">
        <is>
          <t>Albania</t>
        </is>
      </c>
      <c r="E12" s="14" t="n">
        <v>2023</v>
      </c>
      <c r="F12" s="14" t="n">
        <v>0.2</v>
      </c>
      <c r="G12" s="14" t="n">
        <v>3.433</v>
      </c>
      <c r="H12" s="14" t="n">
        <v>0.979</v>
      </c>
      <c r="I12" s="14" t="n">
        <v>1.436</v>
      </c>
      <c r="J12" s="14" t="n">
        <v>4.869</v>
      </c>
      <c r="K12" s="14" t="n">
        <v>0</v>
      </c>
      <c r="L12" s="14" t="n">
        <v>1</v>
      </c>
      <c r="M12" s="14" t="n">
        <v>5.685</v>
      </c>
      <c r="N12" s="14" t="n">
        <v>2.936</v>
      </c>
      <c r="O12" s="14" t="n">
        <v>0</v>
      </c>
      <c r="P12" s="14" t="n">
        <v>5.685</v>
      </c>
      <c r="Q12" s="14" t="n">
        <v>0</v>
      </c>
      <c r="R12" s="14" t="n">
        <v>1</v>
      </c>
      <c r="S12" s="14" t="n">
        <v>8.327</v>
      </c>
      <c r="T12" s="14" t="n">
        <v>5.872</v>
      </c>
      <c r="U12" s="14" t="n">
        <v>1.651</v>
      </c>
      <c r="V12" s="14" t="n">
        <v>11.714</v>
      </c>
      <c r="W12" s="14" t="n">
        <v>0.2</v>
      </c>
      <c r="X12" s="14" t="n">
        <v>1</v>
      </c>
      <c r="Y12" s="14" t="n">
        <v>6.013</v>
      </c>
      <c r="Z12" s="14" t="n">
        <v>0.442</v>
      </c>
      <c r="AA12" s="14" t="n">
        <v>0.762</v>
      </c>
      <c r="AB12" s="14" t="n">
        <v>6.775</v>
      </c>
      <c r="AC12" s="14" t="n">
        <v>0</v>
      </c>
      <c r="AD12" s="14" t="n">
        <v>1</v>
      </c>
      <c r="AE12" s="14" t="n">
        <v>6.656</v>
      </c>
      <c r="AF12" s="14" t="n">
        <v>0.9</v>
      </c>
      <c r="AG12" s="14" t="n">
        <v>0</v>
      </c>
      <c r="AH12" s="14" t="n">
        <v>6.656</v>
      </c>
      <c r="AI12" s="14" t="n">
        <v>0</v>
      </c>
      <c r="AJ12" s="14" t="n">
        <v>1</v>
      </c>
      <c r="AK12" s="14" t="n">
        <v>10.513</v>
      </c>
      <c r="AL12" s="14" t="n">
        <v>3.906</v>
      </c>
      <c r="AM12" s="14" t="n">
        <v>1.012</v>
      </c>
      <c r="AN12" s="14" t="n">
        <v>13.53</v>
      </c>
      <c r="AO12" s="14" t="n">
        <v>0.2</v>
      </c>
      <c r="AP12" s="14" t="n">
        <v>1</v>
      </c>
      <c r="AQ12" s="14" t="n">
        <v>0.76</v>
      </c>
      <c r="AR12" s="14" t="n">
        <v>0.129</v>
      </c>
      <c r="AS12" s="14" t="n">
        <v>0.8169999999999999</v>
      </c>
      <c r="AT12" s="14" t="n">
        <v>1.892</v>
      </c>
      <c r="AU12" s="14" t="n">
        <v>0.2</v>
      </c>
      <c r="AV12" s="14" t="n">
        <v>1</v>
      </c>
      <c r="AW12" s="14" t="n">
        <v>0.8110000000000001</v>
      </c>
      <c r="AX12" s="14" t="n">
        <v>0.129</v>
      </c>
      <c r="AY12" s="14" t="n">
        <v>0.738</v>
      </c>
      <c r="AZ12" s="14" t="n">
        <v>1.859</v>
      </c>
      <c r="BA12" s="14" t="n">
        <v>0.2</v>
      </c>
      <c r="BB12" s="14" t="n">
        <v>1</v>
      </c>
      <c r="BC12" s="14" t="n">
        <v>0.535</v>
      </c>
      <c r="BD12" s="14" t="n">
        <v>0.129</v>
      </c>
      <c r="BE12" s="14" t="n">
        <v>0.012</v>
      </c>
      <c r="BF12" s="14" t="n">
        <v>0.642</v>
      </c>
      <c r="BG12" s="14" t="n">
        <v>0.2</v>
      </c>
      <c r="BH12" s="14" t="n">
        <v>1</v>
      </c>
      <c r="BI12" s="14" t="n">
        <v>0.579</v>
      </c>
      <c r="BJ12" s="14" t="n">
        <v>0.129</v>
      </c>
      <c r="BK12" s="14" t="n">
        <v>0.013</v>
      </c>
      <c r="BL12" s="14" t="n">
        <v>0.695</v>
      </c>
      <c r="BM12" s="14" t="n">
        <v>0.2</v>
      </c>
      <c r="BN12" s="14" t="n">
        <v>1</v>
      </c>
      <c r="BO12" s="14" t="n">
        <v>0</v>
      </c>
      <c r="BP12" s="14" t="n">
        <v>0</v>
      </c>
      <c r="BQ12" s="14" t="n">
        <v>0.127</v>
      </c>
      <c r="BR12" s="14" t="n">
        <v>0</v>
      </c>
      <c r="BS12" s="14" t="n">
        <v>0.667</v>
      </c>
      <c r="BT12" s="14" t="n">
        <v>0</v>
      </c>
      <c r="BU12" s="14" t="n">
        <v>0</v>
      </c>
      <c r="BV12" s="14" t="n">
        <v>0.113</v>
      </c>
      <c r="BW12" s="14" t="n">
        <v>0.2</v>
      </c>
      <c r="BX12" s="14" t="n">
        <v>0.5</v>
      </c>
      <c r="BY12" s="14" t="n">
        <v>13.254</v>
      </c>
      <c r="BZ12" s="14" t="n">
        <v>0</v>
      </c>
      <c r="CA12" s="14" t="n">
        <v>13.254</v>
      </c>
      <c r="CB12" s="14" t="n">
        <v>0</v>
      </c>
      <c r="CC12" s="14" t="n">
        <v>83.248</v>
      </c>
      <c r="CD12" s="14" t="n">
        <v>7.95</v>
      </c>
      <c r="CE12" s="14" t="n">
        <v>1.843</v>
      </c>
      <c r="CF12" s="14" t="n">
        <v>99.898</v>
      </c>
      <c r="CG12" s="14" t="n">
        <v>0.2</v>
      </c>
      <c r="CH12" s="14" t="n">
        <v>1</v>
      </c>
      <c r="CI12" s="14" t="n">
        <v>0</v>
      </c>
      <c r="CJ12" s="14" t="n">
        <v>0</v>
      </c>
      <c r="CK12" s="14" t="n">
        <v>0</v>
      </c>
      <c r="CL12" s="14" t="n">
        <v>0</v>
      </c>
      <c r="CM12" s="14" t="n">
        <v>0</v>
      </c>
      <c r="CN12" s="14" t="n">
        <v>0</v>
      </c>
      <c r="CO12" s="14" t="n">
        <v>0</v>
      </c>
      <c r="CP12" s="14" t="n">
        <v>0.478</v>
      </c>
      <c r="CQ12" s="14" t="n">
        <v>1.348</v>
      </c>
      <c r="CR12" s="14" t="n">
        <v>1</v>
      </c>
      <c r="CS12" s="14" t="n">
        <v>5.37</v>
      </c>
      <c r="CT12" s="14" t="n">
        <v>3.466</v>
      </c>
      <c r="CU12" s="14" t="n">
        <v>11.622</v>
      </c>
    </row>
    <row r="13">
      <c r="A13" s="14" t="inlineStr">
        <is>
          <t>ALB2024</t>
        </is>
      </c>
      <c r="B13" s="14" t="inlineStr">
        <is>
          <t>ALB</t>
        </is>
      </c>
      <c r="C13" s="14" t="inlineStr">
        <is>
          <t>ALB</t>
        </is>
      </c>
      <c r="D13" s="14" t="inlineStr">
        <is>
          <t>Albania</t>
        </is>
      </c>
      <c r="E13" s="14" t="n">
        <v>2024</v>
      </c>
      <c r="F13" s="14" t="n">
        <v>0.2</v>
      </c>
      <c r="G13" s="14" t="n">
        <v>3.252</v>
      </c>
      <c r="H13" s="14" t="n">
        <v>1.008</v>
      </c>
      <c r="I13" s="14" t="n">
        <v>1.462</v>
      </c>
      <c r="J13" s="14" t="n">
        <v>4.713</v>
      </c>
      <c r="K13" s="14" t="n">
        <v>0</v>
      </c>
      <c r="L13" s="14" t="n">
        <v>1</v>
      </c>
      <c r="M13" s="14" t="n">
        <v>5.333</v>
      </c>
      <c r="N13" s="14" t="n">
        <v>3.023</v>
      </c>
      <c r="O13" s="14" t="n">
        <v>0</v>
      </c>
      <c r="P13" s="14" t="n">
        <v>5.333</v>
      </c>
      <c r="Q13" s="14" t="n">
        <v>0</v>
      </c>
      <c r="R13" s="14" t="n">
        <v>1</v>
      </c>
      <c r="S13" s="14" t="n">
        <v>8.289</v>
      </c>
      <c r="T13" s="14" t="n">
        <v>6.045</v>
      </c>
      <c r="U13" s="14" t="n">
        <v>1.726</v>
      </c>
      <c r="V13" s="14" t="n">
        <v>11.7</v>
      </c>
      <c r="W13" s="14" t="n">
        <v>0.2</v>
      </c>
      <c r="X13" s="14" t="n">
        <v>1</v>
      </c>
      <c r="Y13" s="14" t="n">
        <v>6.191</v>
      </c>
      <c r="Z13" s="14" t="n">
        <v>0.455</v>
      </c>
      <c r="AA13" s="14" t="n">
        <v>0.785</v>
      </c>
      <c r="AB13" s="14" t="n">
        <v>6.975</v>
      </c>
      <c r="AC13" s="14" t="n">
        <v>0</v>
      </c>
      <c r="AD13" s="14" t="n">
        <v>1</v>
      </c>
      <c r="AE13" s="14" t="n">
        <v>6.853</v>
      </c>
      <c r="AF13" s="14" t="n">
        <v>0.926</v>
      </c>
      <c r="AG13" s="14" t="n">
        <v>0</v>
      </c>
      <c r="AH13" s="14" t="n">
        <v>6.853</v>
      </c>
      <c r="AI13" s="14" t="n">
        <v>0</v>
      </c>
      <c r="AJ13" s="14" t="n">
        <v>1</v>
      </c>
      <c r="AK13" s="14" t="n">
        <v>10.823</v>
      </c>
      <c r="AL13" s="14" t="n">
        <v>4.021</v>
      </c>
      <c r="AM13" s="14" t="n">
        <v>1.101</v>
      </c>
      <c r="AN13" s="14" t="n">
        <v>13.93</v>
      </c>
      <c r="AO13" s="14" t="n">
        <v>0.2</v>
      </c>
      <c r="AP13" s="14" t="n">
        <v>1</v>
      </c>
      <c r="AQ13" s="14" t="n">
        <v>0.724</v>
      </c>
      <c r="AR13" s="14" t="n">
        <v>0.132</v>
      </c>
      <c r="AS13" s="14" t="n">
        <v>0.91</v>
      </c>
      <c r="AT13" s="14" t="n">
        <v>1.961</v>
      </c>
      <c r="AU13" s="14" t="n">
        <v>0.2</v>
      </c>
      <c r="AV13" s="14" t="n">
        <v>1</v>
      </c>
      <c r="AW13" s="14" t="n">
        <v>0.75</v>
      </c>
      <c r="AX13" s="14" t="n">
        <v>0.132</v>
      </c>
      <c r="AY13" s="14" t="n">
        <v>0.846</v>
      </c>
      <c r="AZ13" s="14" t="n">
        <v>1.915</v>
      </c>
      <c r="BA13" s="14" t="n">
        <v>0.2</v>
      </c>
      <c r="BB13" s="14" t="n">
        <v>1</v>
      </c>
      <c r="BC13" s="14" t="n">
        <v>0.513</v>
      </c>
      <c r="BD13" s="14" t="n">
        <v>0.132</v>
      </c>
      <c r="BE13" s="14" t="n">
        <v>0.014</v>
      </c>
      <c r="BF13" s="14" t="n">
        <v>0.616</v>
      </c>
      <c r="BG13" s="14" t="n">
        <v>0.2</v>
      </c>
      <c r="BH13" s="14" t="n">
        <v>1</v>
      </c>
      <c r="BI13" s="14" t="n">
        <v>0.591</v>
      </c>
      <c r="BJ13" s="14" t="n">
        <v>0.132</v>
      </c>
      <c r="BK13" s="14" t="n">
        <v>0.016</v>
      </c>
      <c r="BL13" s="14" t="n">
        <v>0.71</v>
      </c>
      <c r="BM13" s="14" t="n">
        <v>0.2</v>
      </c>
      <c r="BN13" s="14" t="n">
        <v>1</v>
      </c>
      <c r="BO13" s="14" t="n">
        <v>0</v>
      </c>
      <c r="BP13" s="14" t="n">
        <v>0</v>
      </c>
      <c r="BQ13" s="14" t="n">
        <v>0.138</v>
      </c>
      <c r="BR13" s="14" t="n">
        <v>0</v>
      </c>
      <c r="BS13" s="14" t="n">
        <v>0.667</v>
      </c>
      <c r="BT13" s="14" t="n">
        <v>0</v>
      </c>
      <c r="BU13" s="14" t="n">
        <v>0</v>
      </c>
      <c r="BV13" s="14" t="n">
        <v>0.123</v>
      </c>
      <c r="BW13" s="14" t="n">
        <v>0.2</v>
      </c>
      <c r="BX13" s="14" t="n">
        <v>0.5</v>
      </c>
      <c r="BY13" s="14" t="n">
        <v>13.646</v>
      </c>
      <c r="BZ13" s="14" t="n">
        <v>0</v>
      </c>
      <c r="CA13" s="14" t="n">
        <v>13.646</v>
      </c>
      <c r="CB13" s="14" t="n">
        <v>0</v>
      </c>
      <c r="CC13" s="14" t="n">
        <v>82.58799999999999</v>
      </c>
      <c r="CD13" s="14" t="n">
        <v>7.95</v>
      </c>
      <c r="CE13" s="14" t="n">
        <v>2.25</v>
      </c>
      <c r="CF13" s="14" t="n">
        <v>99.10599999999999</v>
      </c>
      <c r="CG13" s="14" t="n">
        <v>0.2</v>
      </c>
      <c r="CH13" s="14" t="n">
        <v>1</v>
      </c>
      <c r="CI13" s="14" t="n">
        <v>0</v>
      </c>
      <c r="CJ13" s="14" t="n">
        <v>0</v>
      </c>
      <c r="CK13" s="14" t="n">
        <v>0</v>
      </c>
      <c r="CL13" s="14" t="n">
        <v>0</v>
      </c>
      <c r="CM13" s="14" t="n">
        <v>0</v>
      </c>
      <c r="CN13" s="14" t="n">
        <v>0</v>
      </c>
      <c r="CO13" s="14" t="n">
        <v>0</v>
      </c>
      <c r="CP13" s="14" t="n">
        <v>0.478</v>
      </c>
      <c r="CQ13" s="14" t="n">
        <v>1.387</v>
      </c>
      <c r="CR13" s="14" t="n">
        <v>1</v>
      </c>
      <c r="CS13" s="14" t="n">
        <v>5.529</v>
      </c>
      <c r="CT13" s="14" t="n">
        <v>3.027</v>
      </c>
      <c r="CU13" s="14" t="n">
        <v>10.168</v>
      </c>
    </row>
    <row r="14">
      <c r="A14" s="14" t="inlineStr">
        <is>
          <t>DZA2021</t>
        </is>
      </c>
      <c r="B14" s="14" t="inlineStr">
        <is>
          <t>DZA</t>
        </is>
      </c>
      <c r="C14" s="14" t="inlineStr">
        <is>
          <t>DZA</t>
        </is>
      </c>
      <c r="D14" s="14" t="inlineStr">
        <is>
          <t>Algeria</t>
        </is>
      </c>
      <c r="E14" s="14" t="n">
        <v>2021</v>
      </c>
      <c r="F14" s="14" t="n">
        <v>0.19</v>
      </c>
      <c r="G14" s="14" t="n">
        <v>5.897</v>
      </c>
      <c r="H14" s="14" t="n">
        <v>1.143</v>
      </c>
      <c r="I14" s="14" t="n">
        <v>0.238</v>
      </c>
      <c r="J14" s="14" t="n">
        <v>6.134</v>
      </c>
      <c r="K14" s="14" t="n">
        <v>0</v>
      </c>
      <c r="L14" s="14" t="n">
        <v>1</v>
      </c>
      <c r="M14" s="14" t="n">
        <v>7.964</v>
      </c>
      <c r="N14" s="14" t="n">
        <v>3.43</v>
      </c>
      <c r="O14" s="14" t="n">
        <v>0.227</v>
      </c>
      <c r="P14" s="14" t="n">
        <v>8.191000000000001</v>
      </c>
      <c r="Q14" s="14" t="n">
        <v>0</v>
      </c>
      <c r="R14" s="14" t="n">
        <v>1</v>
      </c>
      <c r="S14" s="14" t="n">
        <v>11.613</v>
      </c>
      <c r="T14" s="14" t="n">
        <v>6.86</v>
      </c>
      <c r="U14" s="14" t="n">
        <v>0.238</v>
      </c>
      <c r="V14" s="14" t="n">
        <v>14.103</v>
      </c>
      <c r="W14" s="14" t="n">
        <v>0.19</v>
      </c>
      <c r="X14" s="14" t="n">
        <v>1</v>
      </c>
      <c r="Y14" s="14" t="n">
        <v>3.799</v>
      </c>
      <c r="Z14" s="14" t="n">
        <v>0.417</v>
      </c>
      <c r="AA14" s="14" t="n">
        <v>-2.687</v>
      </c>
      <c r="AB14" s="14" t="n">
        <v>1.112</v>
      </c>
      <c r="AC14" s="14" t="n">
        <v>0</v>
      </c>
      <c r="AD14" s="14" t="n">
        <v>0</v>
      </c>
      <c r="AE14" s="14" t="n">
        <v>4.371</v>
      </c>
      <c r="AF14" s="14" t="n">
        <v>0.85</v>
      </c>
      <c r="AG14" s="14" t="n">
        <v>-3.388</v>
      </c>
      <c r="AH14" s="14" t="n">
        <v>0.983</v>
      </c>
      <c r="AI14" s="14" t="n">
        <v>0</v>
      </c>
      <c r="AJ14" s="14" t="n">
        <v>0</v>
      </c>
      <c r="AK14" s="14" t="n">
        <v>7.801</v>
      </c>
      <c r="AL14" s="14" t="n">
        <v>3.68</v>
      </c>
      <c r="AM14" s="14" t="n">
        <v>-7.137</v>
      </c>
      <c r="AN14" s="14" t="n">
        <v>0.79</v>
      </c>
      <c r="AO14" s="14" t="n">
        <v>0</v>
      </c>
      <c r="AP14" s="14" t="n">
        <v>0</v>
      </c>
      <c r="AQ14" s="14" t="n">
        <v>0.621</v>
      </c>
      <c r="AR14" s="14" t="n">
        <v>0.114</v>
      </c>
      <c r="AS14" s="14" t="n">
        <v>-0.335</v>
      </c>
      <c r="AT14" s="14" t="n">
        <v>0.34</v>
      </c>
      <c r="AU14" s="14" t="n">
        <v>0</v>
      </c>
      <c r="AV14" s="14" t="n">
        <v>0</v>
      </c>
      <c r="AW14" s="14" t="n">
        <v>0.593</v>
      </c>
      <c r="AX14" s="14" t="n">
        <v>0.114</v>
      </c>
      <c r="AY14" s="14" t="n">
        <v>-0.413</v>
      </c>
      <c r="AZ14" s="14" t="n">
        <v>0.215</v>
      </c>
      <c r="BA14" s="14" t="n">
        <v>0</v>
      </c>
      <c r="BB14" s="14" t="n">
        <v>0</v>
      </c>
      <c r="BC14" s="14" t="n">
        <v>0.44</v>
      </c>
      <c r="BD14" s="14" t="n">
        <v>0.114</v>
      </c>
      <c r="BE14" s="14" t="n">
        <v>-0.384</v>
      </c>
      <c r="BF14" s="14" t="n">
        <v>0.067</v>
      </c>
      <c r="BG14" s="14" t="n">
        <v>0</v>
      </c>
      <c r="BH14" s="14" t="n">
        <v>0</v>
      </c>
      <c r="BI14" s="14" t="n">
        <v>0.5600000000000001</v>
      </c>
      <c r="BJ14" s="14" t="n">
        <v>0.114</v>
      </c>
      <c r="BK14" s="14" t="n">
        <v>0</v>
      </c>
      <c r="BL14" s="14" t="n">
        <v>0.667</v>
      </c>
      <c r="BM14" s="14" t="n">
        <v>0.19</v>
      </c>
      <c r="BN14" s="14" t="n">
        <v>1</v>
      </c>
      <c r="BO14" s="14" t="n">
        <v>0</v>
      </c>
      <c r="BP14" s="14" t="n">
        <v>-0.067</v>
      </c>
      <c r="BQ14" s="14" t="n">
        <v>0.013</v>
      </c>
      <c r="BR14" s="14" t="n">
        <v>0</v>
      </c>
      <c r="BS14" s="14" t="n">
        <v>0.667</v>
      </c>
      <c r="BT14" s="14" t="n">
        <v>0</v>
      </c>
      <c r="BU14" s="14" t="n">
        <v>-0.067</v>
      </c>
      <c r="BV14" s="14" t="n">
        <v>0.04</v>
      </c>
      <c r="BW14" s="14" t="n">
        <v>0</v>
      </c>
      <c r="BX14" s="14" t="n">
        <v>0.667</v>
      </c>
      <c r="BY14" s="14" t="n">
        <v>11.787</v>
      </c>
      <c r="BZ14" s="14" t="n">
        <v>0</v>
      </c>
      <c r="CA14" s="14" t="n">
        <v>11.787</v>
      </c>
      <c r="CB14" s="14" t="n">
        <v>0</v>
      </c>
      <c r="CC14" s="14" t="n">
        <v>81.69499999999999</v>
      </c>
      <c r="CD14" s="14" t="n">
        <v>7.95</v>
      </c>
      <c r="CE14" s="14" t="n">
        <v>-68.24299999999999</v>
      </c>
      <c r="CF14" s="14" t="n">
        <v>16.009</v>
      </c>
      <c r="CG14" s="14" t="n">
        <v>0</v>
      </c>
      <c r="CH14" s="14" t="n">
        <v>0</v>
      </c>
      <c r="CI14" s="14" t="n">
        <v>0</v>
      </c>
      <c r="CJ14" s="14" t="n">
        <v>0</v>
      </c>
      <c r="CK14" s="14" t="n">
        <v>0</v>
      </c>
      <c r="CL14" s="14" t="n">
        <v>0</v>
      </c>
      <c r="CM14" s="14" t="n">
        <v>0</v>
      </c>
      <c r="CN14" s="14" t="n">
        <v>0</v>
      </c>
      <c r="CO14" s="14" t="n">
        <v>0</v>
      </c>
      <c r="CP14" s="14" t="n">
        <v>0</v>
      </c>
      <c r="CQ14" s="14" t="n">
        <v>1.198</v>
      </c>
      <c r="CR14" s="14" t="n">
        <v>1</v>
      </c>
      <c r="CS14" s="14" t="n">
        <v>3.228</v>
      </c>
      <c r="CT14" s="14" t="n">
        <v>4.753</v>
      </c>
      <c r="CU14" s="14" t="n">
        <v>14.129</v>
      </c>
    </row>
    <row r="15">
      <c r="A15" s="14" t="inlineStr">
        <is>
          <t>DZA2022</t>
        </is>
      </c>
      <c r="B15" s="14" t="inlineStr">
        <is>
          <t>DZA</t>
        </is>
      </c>
      <c r="C15" s="14" t="inlineStr">
        <is>
          <t>DZA</t>
        </is>
      </c>
      <c r="D15" s="14" t="inlineStr">
        <is>
          <t>Algeria</t>
        </is>
      </c>
      <c r="E15" s="14" t="n">
        <v>2022</v>
      </c>
      <c r="F15" s="14" t="n">
        <v>0.19</v>
      </c>
      <c r="G15" s="14" t="n">
        <v>11.667</v>
      </c>
      <c r="H15" s="14" t="n">
        <v>1.231</v>
      </c>
      <c r="I15" s="14" t="n">
        <v>0.5629999999999999</v>
      </c>
      <c r="J15" s="14" t="n">
        <v>12.23</v>
      </c>
      <c r="K15" s="14" t="n">
        <v>0</v>
      </c>
      <c r="L15" s="14" t="n">
        <v>1</v>
      </c>
      <c r="M15" s="14" t="n">
        <v>9.747</v>
      </c>
      <c r="N15" s="14" t="n">
        <v>3.694</v>
      </c>
      <c r="O15" s="14" t="n">
        <v>0.326</v>
      </c>
      <c r="P15" s="14" t="n">
        <v>10.073</v>
      </c>
      <c r="Q15" s="14" t="n">
        <v>0</v>
      </c>
      <c r="R15" s="14" t="n">
        <v>1</v>
      </c>
      <c r="S15" s="14" t="n">
        <v>17.824</v>
      </c>
      <c r="T15" s="14" t="n">
        <v>7.388</v>
      </c>
      <c r="U15" s="14" t="n">
        <v>0.822</v>
      </c>
      <c r="V15" s="14" t="n">
        <v>21.881</v>
      </c>
      <c r="W15" s="14" t="n">
        <v>0.19</v>
      </c>
      <c r="X15" s="14" t="n">
        <v>1</v>
      </c>
      <c r="Y15" s="14" t="n">
        <v>4.103</v>
      </c>
      <c r="Z15" s="14" t="n">
        <v>0.45</v>
      </c>
      <c r="AA15" s="14" t="n">
        <v>-2.902</v>
      </c>
      <c r="AB15" s="14" t="n">
        <v>1.201</v>
      </c>
      <c r="AC15" s="14" t="n">
        <v>0</v>
      </c>
      <c r="AD15" s="14" t="n">
        <v>0</v>
      </c>
      <c r="AE15" s="14" t="n">
        <v>4.72</v>
      </c>
      <c r="AF15" s="14" t="n">
        <v>0.918</v>
      </c>
      <c r="AG15" s="14" t="n">
        <v>-3.785</v>
      </c>
      <c r="AH15" s="14" t="n">
        <v>0.9350000000000001</v>
      </c>
      <c r="AI15" s="14" t="n">
        <v>0</v>
      </c>
      <c r="AJ15" s="14" t="n">
        <v>0</v>
      </c>
      <c r="AK15" s="14" t="n">
        <v>8.423999999999999</v>
      </c>
      <c r="AL15" s="14" t="n">
        <v>3.974</v>
      </c>
      <c r="AM15" s="14" t="n">
        <v>-7.793</v>
      </c>
      <c r="AN15" s="14" t="n">
        <v>0.751</v>
      </c>
      <c r="AO15" s="14" t="n">
        <v>0</v>
      </c>
      <c r="AP15" s="14" t="n">
        <v>0</v>
      </c>
      <c r="AQ15" s="14" t="n">
        <v>0.847</v>
      </c>
      <c r="AR15" s="14" t="n">
        <v>0.123</v>
      </c>
      <c r="AS15" s="14" t="n">
        <v>-0.575</v>
      </c>
      <c r="AT15" s="14" t="n">
        <v>0.324</v>
      </c>
      <c r="AU15" s="14" t="n">
        <v>0</v>
      </c>
      <c r="AV15" s="14" t="n">
        <v>0</v>
      </c>
      <c r="AW15" s="14" t="n">
        <v>0.947</v>
      </c>
      <c r="AX15" s="14" t="n">
        <v>0.123</v>
      </c>
      <c r="AY15" s="14" t="n">
        <v>-0.775</v>
      </c>
      <c r="AZ15" s="14" t="n">
        <v>0.204</v>
      </c>
      <c r="BA15" s="14" t="n">
        <v>0</v>
      </c>
      <c r="BB15" s="14" t="n">
        <v>0</v>
      </c>
      <c r="BC15" s="14" t="n">
        <v>0.589</v>
      </c>
      <c r="BD15" s="14" t="n">
        <v>0.123</v>
      </c>
      <c r="BE15" s="14" t="n">
        <v>-0.535</v>
      </c>
      <c r="BF15" s="14" t="n">
        <v>0.063</v>
      </c>
      <c r="BG15" s="14" t="n">
        <v>0</v>
      </c>
      <c r="BH15" s="14" t="n">
        <v>0</v>
      </c>
      <c r="BI15" s="14" t="n">
        <v>0.6889999999999999</v>
      </c>
      <c r="BJ15" s="14" t="n">
        <v>0.123</v>
      </c>
      <c r="BK15" s="14" t="n">
        <v>0.01</v>
      </c>
      <c r="BL15" s="14" t="n">
        <v>0.82</v>
      </c>
      <c r="BM15" s="14" t="n">
        <v>0.19</v>
      </c>
      <c r="BN15" s="14" t="n">
        <v>1</v>
      </c>
      <c r="BO15" s="14" t="n">
        <v>0</v>
      </c>
      <c r="BP15" s="14" t="n">
        <v>-0.067</v>
      </c>
      <c r="BQ15" s="14" t="n">
        <v>0.012</v>
      </c>
      <c r="BR15" s="14" t="n">
        <v>0</v>
      </c>
      <c r="BS15" s="14" t="n">
        <v>0.667</v>
      </c>
      <c r="BT15" s="14" t="n">
        <v>0</v>
      </c>
      <c r="BU15" s="14" t="n">
        <v>-0.067</v>
      </c>
      <c r="BV15" s="14" t="n">
        <v>0.038</v>
      </c>
      <c r="BW15" s="14" t="n">
        <v>0</v>
      </c>
      <c r="BX15" s="14" t="n">
        <v>0.667</v>
      </c>
      <c r="BY15" s="14" t="n">
        <v>12.729</v>
      </c>
      <c r="BZ15" s="14" t="n">
        <v>0</v>
      </c>
      <c r="CA15" s="14" t="n">
        <v>12.729</v>
      </c>
      <c r="CB15" s="14" t="n">
        <v>0</v>
      </c>
      <c r="CC15" s="14" t="n">
        <v>102.477</v>
      </c>
      <c r="CD15" s="14" t="n">
        <v>7.95</v>
      </c>
      <c r="CE15" s="14" t="n">
        <v>-89.68000000000001</v>
      </c>
      <c r="CF15" s="14" t="n">
        <v>15.227</v>
      </c>
      <c r="CG15" s="14" t="n">
        <v>0</v>
      </c>
      <c r="CH15" s="14" t="n">
        <v>0</v>
      </c>
      <c r="CI15" s="14" t="n">
        <v>0</v>
      </c>
      <c r="CJ15" s="14" t="n">
        <v>0</v>
      </c>
      <c r="CK15" s="14" t="n">
        <v>0</v>
      </c>
      <c r="CL15" s="14" t="n">
        <v>0</v>
      </c>
      <c r="CM15" s="14" t="n">
        <v>0</v>
      </c>
      <c r="CN15" s="14" t="n">
        <v>0</v>
      </c>
      <c r="CO15" s="14" t="n">
        <v>0</v>
      </c>
      <c r="CP15" s="14" t="n">
        <v>0.005</v>
      </c>
      <c r="CQ15" s="14" t="n">
        <v>1.294</v>
      </c>
      <c r="CR15" s="14" t="n">
        <v>1</v>
      </c>
      <c r="CS15" s="14" t="n">
        <v>3.486</v>
      </c>
      <c r="CT15" s="14" t="n">
        <v>10.485</v>
      </c>
      <c r="CU15" s="14" t="n">
        <v>28.059</v>
      </c>
    </row>
    <row r="16">
      <c r="A16" s="14" t="inlineStr">
        <is>
          <t>DZA2023</t>
        </is>
      </c>
      <c r="B16" s="14" t="inlineStr">
        <is>
          <t>DZA</t>
        </is>
      </c>
      <c r="C16" s="14" t="inlineStr">
        <is>
          <t>DZA</t>
        </is>
      </c>
      <c r="D16" s="14" t="inlineStr">
        <is>
          <t>Algeria</t>
        </is>
      </c>
      <c r="E16" s="14" t="n">
        <v>2023</v>
      </c>
      <c r="F16" s="14" t="n">
        <v>0.19</v>
      </c>
      <c r="G16" s="14" t="n">
        <v>6.147</v>
      </c>
      <c r="H16" s="14" t="n">
        <v>1.286</v>
      </c>
      <c r="I16" s="14" t="n">
        <v>0.273</v>
      </c>
      <c r="J16" s="14" t="n">
        <v>6.42</v>
      </c>
      <c r="K16" s="14" t="n">
        <v>0</v>
      </c>
      <c r="L16" s="14" t="n">
        <v>1</v>
      </c>
      <c r="M16" s="14" t="n">
        <v>7.886</v>
      </c>
      <c r="N16" s="14" t="n">
        <v>3.857</v>
      </c>
      <c r="O16" s="14" t="n">
        <v>0.227</v>
      </c>
      <c r="P16" s="14" t="n">
        <v>8.113</v>
      </c>
      <c r="Q16" s="14" t="n">
        <v>0</v>
      </c>
      <c r="R16" s="14" t="n">
        <v>1</v>
      </c>
      <c r="S16" s="14" t="n">
        <v>12.575</v>
      </c>
      <c r="T16" s="14" t="n">
        <v>7.714</v>
      </c>
      <c r="U16" s="14" t="n">
        <v>0.544</v>
      </c>
      <c r="V16" s="14" t="n">
        <v>15.29</v>
      </c>
      <c r="W16" s="14" t="n">
        <v>0.19</v>
      </c>
      <c r="X16" s="14" t="n">
        <v>1</v>
      </c>
      <c r="Y16" s="14" t="n">
        <v>4.272</v>
      </c>
      <c r="Z16" s="14" t="n">
        <v>0.469</v>
      </c>
      <c r="AA16" s="14" t="n">
        <v>-3.047</v>
      </c>
      <c r="AB16" s="14" t="n">
        <v>1.225</v>
      </c>
      <c r="AC16" s="14" t="n">
        <v>0</v>
      </c>
      <c r="AD16" s="14" t="n">
        <v>0</v>
      </c>
      <c r="AE16" s="14" t="n">
        <v>4.915</v>
      </c>
      <c r="AF16" s="14" t="n">
        <v>0.956</v>
      </c>
      <c r="AG16" s="14" t="n">
        <v>-3.938</v>
      </c>
      <c r="AH16" s="14" t="n">
        <v>0.977</v>
      </c>
      <c r="AI16" s="14" t="n">
        <v>0</v>
      </c>
      <c r="AJ16" s="14" t="n">
        <v>0</v>
      </c>
      <c r="AK16" s="14" t="n">
        <v>8.772</v>
      </c>
      <c r="AL16" s="14" t="n">
        <v>4.138</v>
      </c>
      <c r="AM16" s="14" t="n">
        <v>-8.112</v>
      </c>
      <c r="AN16" s="14" t="n">
        <v>0.785</v>
      </c>
      <c r="AO16" s="14" t="n">
        <v>0</v>
      </c>
      <c r="AP16" s="14" t="n">
        <v>0</v>
      </c>
      <c r="AQ16" s="14" t="n">
        <v>0.749</v>
      </c>
      <c r="AR16" s="14" t="n">
        <v>0.129</v>
      </c>
      <c r="AS16" s="14" t="n">
        <v>-0.464</v>
      </c>
      <c r="AT16" s="14" t="n">
        <v>0.338</v>
      </c>
      <c r="AU16" s="14" t="n">
        <v>0</v>
      </c>
      <c r="AV16" s="14" t="n">
        <v>0</v>
      </c>
      <c r="AW16" s="14" t="n">
        <v>0.783</v>
      </c>
      <c r="AX16" s="14" t="n">
        <v>0.129</v>
      </c>
      <c r="AY16" s="14" t="n">
        <v>-0.603</v>
      </c>
      <c r="AZ16" s="14" t="n">
        <v>0.214</v>
      </c>
      <c r="BA16" s="14" t="n">
        <v>0</v>
      </c>
      <c r="BB16" s="14" t="n">
        <v>0</v>
      </c>
      <c r="BC16" s="14" t="n">
        <v>0.527</v>
      </c>
      <c r="BD16" s="14" t="n">
        <v>0.129</v>
      </c>
      <c r="BE16" s="14" t="n">
        <v>-0.472</v>
      </c>
      <c r="BF16" s="14" t="n">
        <v>0.066</v>
      </c>
      <c r="BG16" s="14" t="n">
        <v>0</v>
      </c>
      <c r="BH16" s="14" t="n">
        <v>0</v>
      </c>
      <c r="BI16" s="14" t="n">
        <v>0.64</v>
      </c>
      <c r="BJ16" s="14" t="n">
        <v>0.129</v>
      </c>
      <c r="BK16" s="14" t="n">
        <v>0.013</v>
      </c>
      <c r="BL16" s="14" t="n">
        <v>0.761</v>
      </c>
      <c r="BM16" s="14" t="n">
        <v>0.19</v>
      </c>
      <c r="BN16" s="14" t="n">
        <v>1</v>
      </c>
      <c r="BO16" s="14" t="n">
        <v>0</v>
      </c>
      <c r="BP16" s="14" t="n">
        <v>-0.067</v>
      </c>
      <c r="BQ16" s="14" t="n">
        <v>0.013</v>
      </c>
      <c r="BR16" s="14" t="n">
        <v>0</v>
      </c>
      <c r="BS16" s="14" t="n">
        <v>0.667</v>
      </c>
      <c r="BT16" s="14" t="n">
        <v>0</v>
      </c>
      <c r="BU16" s="14" t="n">
        <v>-0.067</v>
      </c>
      <c r="BV16" s="14" t="n">
        <v>0.039</v>
      </c>
      <c r="BW16" s="14" t="n">
        <v>0</v>
      </c>
      <c r="BX16" s="14" t="n">
        <v>0.667</v>
      </c>
      <c r="BY16" s="14" t="n">
        <v>13.254</v>
      </c>
      <c r="BZ16" s="14" t="n">
        <v>0</v>
      </c>
      <c r="CA16" s="14" t="n">
        <v>13.254</v>
      </c>
      <c r="CB16" s="14" t="n">
        <v>0</v>
      </c>
      <c r="CC16" s="14" t="n">
        <v>87.07899999999999</v>
      </c>
      <c r="CD16" s="14" t="n">
        <v>7.95</v>
      </c>
      <c r="CE16" s="14" t="n">
        <v>-73.703</v>
      </c>
      <c r="CF16" s="14" t="n">
        <v>15.917</v>
      </c>
      <c r="CG16" s="14" t="n">
        <v>0</v>
      </c>
      <c r="CH16" s="14" t="n">
        <v>0</v>
      </c>
      <c r="CI16" s="14" t="n">
        <v>0</v>
      </c>
      <c r="CJ16" s="14" t="n">
        <v>0</v>
      </c>
      <c r="CK16" s="14" t="n">
        <v>0</v>
      </c>
      <c r="CL16" s="14" t="n">
        <v>0</v>
      </c>
      <c r="CM16" s="14" t="n">
        <v>0</v>
      </c>
      <c r="CN16" s="14" t="n">
        <v>0</v>
      </c>
      <c r="CO16" s="14" t="n">
        <v>0</v>
      </c>
      <c r="CP16" s="14" t="n">
        <v>0</v>
      </c>
      <c r="CQ16" s="14" t="n">
        <v>1.348</v>
      </c>
      <c r="CR16" s="14" t="n">
        <v>1</v>
      </c>
      <c r="CS16" s="14" t="n">
        <v>3.629</v>
      </c>
      <c r="CT16" s="14" t="n">
        <v>4.861</v>
      </c>
      <c r="CU16" s="14" t="n">
        <v>9.260999999999999</v>
      </c>
    </row>
    <row r="17">
      <c r="A17" s="14" t="inlineStr">
        <is>
          <t>DZA2024</t>
        </is>
      </c>
      <c r="B17" s="14" t="inlineStr">
        <is>
          <t>DZA</t>
        </is>
      </c>
      <c r="C17" s="14" t="inlineStr">
        <is>
          <t>DZA</t>
        </is>
      </c>
      <c r="D17" s="14" t="inlineStr">
        <is>
          <t>Algeria</t>
        </is>
      </c>
      <c r="E17" s="14" t="n">
        <v>2024</v>
      </c>
      <c r="F17" s="14" t="n">
        <v>0.19</v>
      </c>
      <c r="G17" s="14" t="n">
        <v>5.575</v>
      </c>
      <c r="H17" s="14" t="n">
        <v>1.324</v>
      </c>
      <c r="I17" s="14" t="n">
        <v>0.213</v>
      </c>
      <c r="J17" s="14" t="n">
        <v>5.787</v>
      </c>
      <c r="K17" s="14" t="n">
        <v>0</v>
      </c>
      <c r="L17" s="14" t="n">
        <v>1</v>
      </c>
      <c r="M17" s="14" t="n">
        <v>7.124</v>
      </c>
      <c r="N17" s="14" t="n">
        <v>3.971</v>
      </c>
      <c r="O17" s="14" t="n">
        <v>0.158</v>
      </c>
      <c r="P17" s="14" t="n">
        <v>7.281</v>
      </c>
      <c r="Q17" s="14" t="n">
        <v>0</v>
      </c>
      <c r="R17" s="14" t="n">
        <v>1</v>
      </c>
      <c r="S17" s="14" t="n">
        <v>12.193</v>
      </c>
      <c r="T17" s="14" t="n">
        <v>7.942</v>
      </c>
      <c r="U17" s="14" t="n">
        <v>0.534</v>
      </c>
      <c r="V17" s="14" t="n">
        <v>14.762</v>
      </c>
      <c r="W17" s="14" t="n">
        <v>0.19</v>
      </c>
      <c r="X17" s="14" t="n">
        <v>1</v>
      </c>
      <c r="Y17" s="14" t="n">
        <v>4.398</v>
      </c>
      <c r="Z17" s="14" t="n">
        <v>0.483</v>
      </c>
      <c r="AA17" s="14" t="n">
        <v>-3.137</v>
      </c>
      <c r="AB17" s="14" t="n">
        <v>1.262</v>
      </c>
      <c r="AC17" s="14" t="n">
        <v>0</v>
      </c>
      <c r="AD17" s="14" t="n">
        <v>0</v>
      </c>
      <c r="AE17" s="14" t="n">
        <v>5.06</v>
      </c>
      <c r="AF17" s="14" t="n">
        <v>0.984</v>
      </c>
      <c r="AG17" s="14" t="n">
        <v>-4.07</v>
      </c>
      <c r="AH17" s="14" t="n">
        <v>0.99</v>
      </c>
      <c r="AI17" s="14" t="n">
        <v>0</v>
      </c>
      <c r="AJ17" s="14" t="n">
        <v>0</v>
      </c>
      <c r="AK17" s="14" t="n">
        <v>9.031000000000001</v>
      </c>
      <c r="AL17" s="14" t="n">
        <v>4.26</v>
      </c>
      <c r="AM17" s="14" t="n">
        <v>-8.362</v>
      </c>
      <c r="AN17" s="14" t="n">
        <v>0.796</v>
      </c>
      <c r="AO17" s="14" t="n">
        <v>0</v>
      </c>
      <c r="AP17" s="14" t="n">
        <v>0</v>
      </c>
      <c r="AQ17" s="14" t="n">
        <v>0.72</v>
      </c>
      <c r="AR17" s="14" t="n">
        <v>0.132</v>
      </c>
      <c r="AS17" s="14" t="n">
        <v>-0.432</v>
      </c>
      <c r="AT17" s="14" t="n">
        <v>0.343</v>
      </c>
      <c r="AU17" s="14" t="n">
        <v>0</v>
      </c>
      <c r="AV17" s="14" t="n">
        <v>0</v>
      </c>
      <c r="AW17" s="14" t="n">
        <v>0.734</v>
      </c>
      <c r="AX17" s="14" t="n">
        <v>0.132</v>
      </c>
      <c r="AY17" s="14" t="n">
        <v>-0.552</v>
      </c>
      <c r="AZ17" s="14" t="n">
        <v>0.216</v>
      </c>
      <c r="BA17" s="14" t="n">
        <v>0</v>
      </c>
      <c r="BB17" s="14" t="n">
        <v>0</v>
      </c>
      <c r="BC17" s="14" t="n">
        <v>0.51</v>
      </c>
      <c r="BD17" s="14" t="n">
        <v>0.132</v>
      </c>
      <c r="BE17" s="14" t="n">
        <v>-0.454</v>
      </c>
      <c r="BF17" s="14" t="n">
        <v>0.067</v>
      </c>
      <c r="BG17" s="14" t="n">
        <v>0</v>
      </c>
      <c r="BH17" s="14" t="n">
        <v>0</v>
      </c>
      <c r="BI17" s="14" t="n">
        <v>0.652</v>
      </c>
      <c r="BJ17" s="14" t="n">
        <v>0.132</v>
      </c>
      <c r="BK17" s="14" t="n">
        <v>0.017</v>
      </c>
      <c r="BL17" s="14" t="n">
        <v>0.776</v>
      </c>
      <c r="BM17" s="14" t="n">
        <v>0.19</v>
      </c>
      <c r="BN17" s="14" t="n">
        <v>1</v>
      </c>
      <c r="BO17" s="14" t="n">
        <v>0</v>
      </c>
      <c r="BP17" s="14" t="n">
        <v>-0.06900000000000001</v>
      </c>
      <c r="BQ17" s="14" t="n">
        <v>0.013</v>
      </c>
      <c r="BR17" s="14" t="n">
        <v>0</v>
      </c>
      <c r="BS17" s="14" t="n">
        <v>0.667</v>
      </c>
      <c r="BT17" s="14" t="n">
        <v>0</v>
      </c>
      <c r="BU17" s="14" t="n">
        <v>-0.06900000000000001</v>
      </c>
      <c r="BV17" s="14" t="n">
        <v>0.036</v>
      </c>
      <c r="BW17" s="14" t="n">
        <v>0</v>
      </c>
      <c r="BX17" s="14" t="n">
        <v>0.667</v>
      </c>
      <c r="BY17" s="14" t="n">
        <v>13.646</v>
      </c>
      <c r="BZ17" s="14" t="n">
        <v>0</v>
      </c>
      <c r="CA17" s="14" t="n">
        <v>13.646</v>
      </c>
      <c r="CB17" s="14" t="n">
        <v>0</v>
      </c>
      <c r="CC17" s="14" t="n">
        <v>86.38500000000001</v>
      </c>
      <c r="CD17" s="14" t="n">
        <v>7.95</v>
      </c>
      <c r="CE17" s="14" t="n">
        <v>-72.831</v>
      </c>
      <c r="CF17" s="14" t="n">
        <v>16.129</v>
      </c>
      <c r="CG17" s="14" t="n">
        <v>0</v>
      </c>
      <c r="CH17" s="14" t="n">
        <v>0</v>
      </c>
      <c r="CI17" s="14" t="n">
        <v>0</v>
      </c>
      <c r="CJ17" s="14" t="n">
        <v>0</v>
      </c>
      <c r="CK17" s="14" t="n">
        <v>0</v>
      </c>
      <c r="CL17" s="14" t="n">
        <v>0</v>
      </c>
      <c r="CM17" s="14" t="n">
        <v>0</v>
      </c>
      <c r="CN17" s="14" t="n">
        <v>0</v>
      </c>
      <c r="CO17" s="14" t="n">
        <v>0</v>
      </c>
      <c r="CP17" s="14" t="n">
        <v>0</v>
      </c>
      <c r="CQ17" s="14" t="n">
        <v>1.387</v>
      </c>
      <c r="CR17" s="14" t="n">
        <v>1</v>
      </c>
      <c r="CS17" s="14" t="n">
        <v>3.737</v>
      </c>
      <c r="CT17" s="14" t="n">
        <v>4.251</v>
      </c>
      <c r="CU17" s="14" t="n">
        <v>7.598</v>
      </c>
    </row>
    <row r="18">
      <c r="A18" s="14" t="inlineStr">
        <is>
          <t>ASM2021</t>
        </is>
      </c>
      <c r="B18" s="14" t="inlineStr">
        <is>
          <t>ASM</t>
        </is>
      </c>
      <c r="C18" s="14" t="inlineStr">
        <is>
          <t>ASM</t>
        </is>
      </c>
      <c r="D18" s="14" t="inlineStr">
        <is>
          <t>American Samoa</t>
        </is>
      </c>
      <c r="E18" s="14" t="n">
        <v>2021</v>
      </c>
      <c r="F18" s="14" t="n">
        <v>0</v>
      </c>
      <c r="G18" s="14" t="n">
        <v>4.747</v>
      </c>
      <c r="H18" s="14" t="n">
        <v>1.143</v>
      </c>
      <c r="I18" s="14" t="n">
        <v>0</v>
      </c>
      <c r="J18" s="14" t="n">
        <v>4.747</v>
      </c>
      <c r="K18" s="14" t="n">
        <v>0</v>
      </c>
      <c r="L18" s="14" t="n">
        <v>1</v>
      </c>
      <c r="M18" s="14" t="n">
        <v>7.964</v>
      </c>
      <c r="N18" s="14" t="n">
        <v>3.43</v>
      </c>
      <c r="O18" s="14" t="n">
        <v>0</v>
      </c>
      <c r="P18" s="14" t="n">
        <v>7.964</v>
      </c>
      <c r="Q18" s="14" t="n">
        <v>0</v>
      </c>
      <c r="R18" s="14" t="n">
        <v>1</v>
      </c>
      <c r="S18" s="14" t="n">
        <v>10.464</v>
      </c>
      <c r="T18" s="14" t="n">
        <v>6.86</v>
      </c>
      <c r="U18" s="14" t="n">
        <v>0</v>
      </c>
      <c r="V18" s="14" t="n">
        <v>10.464</v>
      </c>
      <c r="W18" s="14" t="n">
        <v>0</v>
      </c>
      <c r="X18" s="14" t="n">
        <v>1</v>
      </c>
      <c r="Y18" s="14" t="n">
        <v>10.551</v>
      </c>
      <c r="Z18" s="14" t="n">
        <v>1.302</v>
      </c>
      <c r="AA18" s="14" t="n">
        <v>0</v>
      </c>
      <c r="AB18" s="14" t="n">
        <v>10.551</v>
      </c>
      <c r="AC18" s="14" t="n">
        <v>0</v>
      </c>
      <c r="AD18" s="14" t="n">
        <v>1</v>
      </c>
      <c r="AE18" s="14" t="n">
        <v>11.694</v>
      </c>
      <c r="AF18" s="14" t="n">
        <v>2.549</v>
      </c>
      <c r="AG18" s="14" t="n">
        <v>0</v>
      </c>
      <c r="AH18" s="14" t="n">
        <v>11.694</v>
      </c>
      <c r="AI18" s="14" t="n">
        <v>0</v>
      </c>
      <c r="AJ18" s="14" t="n">
        <v>1</v>
      </c>
      <c r="AK18" s="14" t="n">
        <v>18.554</v>
      </c>
      <c r="AL18" s="14" t="n">
        <v>9.627000000000001</v>
      </c>
      <c r="AM18" s="14" t="n">
        <v>0</v>
      </c>
      <c r="AN18" s="14" t="n">
        <v>18.554</v>
      </c>
      <c r="AO18" s="14" t="n">
        <v>0</v>
      </c>
      <c r="AP18" s="14" t="n">
        <v>1</v>
      </c>
      <c r="AQ18" s="14" t="n">
        <v>0.621</v>
      </c>
      <c r="AR18" s="14" t="n">
        <v>0.114</v>
      </c>
      <c r="AS18" s="14" t="n">
        <v>0</v>
      </c>
      <c r="AT18" s="14" t="n">
        <v>0.621</v>
      </c>
      <c r="AU18" s="14" t="n">
        <v>0</v>
      </c>
      <c r="AV18" s="14" t="n">
        <v>1</v>
      </c>
      <c r="AW18" s="14" t="n">
        <v>0.593</v>
      </c>
      <c r="AX18" s="14" t="n">
        <v>0.114</v>
      </c>
      <c r="AY18" s="14" t="n">
        <v>0</v>
      </c>
      <c r="AZ18" s="14" t="n">
        <v>0.593</v>
      </c>
      <c r="BA18" s="14" t="n">
        <v>0</v>
      </c>
      <c r="BB18" s="14" t="n">
        <v>1</v>
      </c>
      <c r="BC18" s="14" t="n">
        <v>0.44</v>
      </c>
      <c r="BD18" s="14" t="n">
        <v>0.114</v>
      </c>
      <c r="BE18" s="14" t="n">
        <v>0</v>
      </c>
      <c r="BF18" s="14" t="n">
        <v>0.44</v>
      </c>
      <c r="BG18" s="14" t="n">
        <v>0</v>
      </c>
      <c r="BH18" s="14" t="n">
        <v>1</v>
      </c>
      <c r="BI18" s="14" t="n">
        <v>0.5600000000000001</v>
      </c>
      <c r="BJ18" s="14" t="n">
        <v>0.114</v>
      </c>
      <c r="BK18" s="14" t="n">
        <v>0</v>
      </c>
      <c r="BL18" s="14" t="n">
        <v>0.5600000000000001</v>
      </c>
      <c r="BM18" s="14" t="n">
        <v>0</v>
      </c>
      <c r="BN18" s="14" t="n">
        <v>1</v>
      </c>
      <c r="BO18" s="14" t="n">
        <v>0</v>
      </c>
      <c r="BP18" s="14" t="n">
        <v>0</v>
      </c>
      <c r="BQ18" s="14" t="n">
        <v>0</v>
      </c>
      <c r="BR18" s="14" t="n">
        <v>0</v>
      </c>
      <c r="BS18" s="14" t="n">
        <v>1</v>
      </c>
      <c r="BT18" s="14" t="n">
        <v>0</v>
      </c>
      <c r="BU18" s="14" t="n">
        <v>0</v>
      </c>
      <c r="BV18" s="14" t="n">
        <v>0</v>
      </c>
      <c r="BW18" s="14" t="n">
        <v>0</v>
      </c>
      <c r="BX18" s="14" t="n">
        <v>1</v>
      </c>
      <c r="BY18" s="14" t="n">
        <v>11.787</v>
      </c>
      <c r="BZ18" s="14" t="n">
        <v>0</v>
      </c>
      <c r="CA18" s="14" t="n">
        <v>11.787</v>
      </c>
      <c r="CB18" s="14" t="n">
        <v>0</v>
      </c>
      <c r="CC18" s="14" t="n">
        <v>81.69499999999999</v>
      </c>
      <c r="CD18" s="14" t="n">
        <v>7.95</v>
      </c>
      <c r="CE18" s="14" t="n">
        <v>0</v>
      </c>
      <c r="CF18" s="14" t="n">
        <v>81.69499999999999</v>
      </c>
      <c r="CG18" s="14" t="n">
        <v>0</v>
      </c>
      <c r="CH18" s="14" t="n">
        <v>1</v>
      </c>
      <c r="CI18" s="14" t="n">
        <v>0</v>
      </c>
      <c r="CJ18" s="14" t="n">
        <v>0</v>
      </c>
      <c r="CK18" s="14" t="n">
        <v>0</v>
      </c>
      <c r="CL18" s="14" t="n">
        <v>0</v>
      </c>
      <c r="CM18" s="14" t="n">
        <v>0</v>
      </c>
      <c r="CN18" s="14" t="n">
        <v>0</v>
      </c>
      <c r="CO18" s="14" t="n">
        <v>0</v>
      </c>
      <c r="CP18" s="14" t="n">
        <v>0</v>
      </c>
      <c r="CQ18" s="14" t="n">
        <v>1.198</v>
      </c>
      <c r="CR18" s="14" t="n">
        <v>0</v>
      </c>
      <c r="CS18" s="14" t="n">
        <v>4.776</v>
      </c>
      <c r="CT18" s="14" t="n">
        <v>3.604</v>
      </c>
      <c r="CU18" s="14" t="n">
        <v>9.407999999999999</v>
      </c>
    </row>
    <row r="19">
      <c r="A19" s="14" t="inlineStr">
        <is>
          <t>ASM2022</t>
        </is>
      </c>
      <c r="B19" s="14" t="inlineStr">
        <is>
          <t>ASM</t>
        </is>
      </c>
      <c r="C19" s="14" t="inlineStr">
        <is>
          <t>ASM</t>
        </is>
      </c>
      <c r="D19" s="14" t="inlineStr">
        <is>
          <t>American Samoa</t>
        </is>
      </c>
      <c r="E19" s="14" t="n">
        <v>2022</v>
      </c>
      <c r="F19" s="14" t="n">
        <v>0</v>
      </c>
      <c r="G19" s="14" t="n">
        <v>8.788</v>
      </c>
      <c r="H19" s="14" t="n">
        <v>1.235</v>
      </c>
      <c r="I19" s="14" t="n">
        <v>0</v>
      </c>
      <c r="J19" s="14" t="n">
        <v>8.788</v>
      </c>
      <c r="K19" s="14" t="n">
        <v>0</v>
      </c>
      <c r="L19" s="14" t="n">
        <v>1</v>
      </c>
      <c r="M19" s="14" t="n">
        <v>9.782999999999999</v>
      </c>
      <c r="N19" s="14" t="n">
        <v>3.704</v>
      </c>
      <c r="O19" s="14" t="n">
        <v>0</v>
      </c>
      <c r="P19" s="14" t="n">
        <v>9.782999999999999</v>
      </c>
      <c r="Q19" s="14" t="n">
        <v>0</v>
      </c>
      <c r="R19" s="14" t="n">
        <v>1</v>
      </c>
      <c r="S19" s="14" t="n">
        <v>14.962</v>
      </c>
      <c r="T19" s="14" t="n">
        <v>7.408</v>
      </c>
      <c r="U19" s="14" t="n">
        <v>0</v>
      </c>
      <c r="V19" s="14" t="n">
        <v>14.962</v>
      </c>
      <c r="W19" s="14" t="n">
        <v>0</v>
      </c>
      <c r="X19" s="14" t="n">
        <v>1</v>
      </c>
      <c r="Y19" s="14" t="n">
        <v>17.332</v>
      </c>
      <c r="Z19" s="14" t="n">
        <v>2.139</v>
      </c>
      <c r="AA19" s="14" t="n">
        <v>0</v>
      </c>
      <c r="AB19" s="14" t="n">
        <v>17.332</v>
      </c>
      <c r="AC19" s="14" t="n">
        <v>0</v>
      </c>
      <c r="AD19" s="14" t="n">
        <v>1</v>
      </c>
      <c r="AE19" s="14" t="n">
        <v>18.566</v>
      </c>
      <c r="AF19" s="14" t="n">
        <v>4.048</v>
      </c>
      <c r="AG19" s="14" t="n">
        <v>0</v>
      </c>
      <c r="AH19" s="14" t="n">
        <v>18.566</v>
      </c>
      <c r="AI19" s="14" t="n">
        <v>0</v>
      </c>
      <c r="AJ19" s="14" t="n">
        <v>1</v>
      </c>
      <c r="AK19" s="14" t="n">
        <v>25.974</v>
      </c>
      <c r="AL19" s="14" t="n">
        <v>13.478</v>
      </c>
      <c r="AM19" s="14" t="n">
        <v>0</v>
      </c>
      <c r="AN19" s="14" t="n">
        <v>25.974</v>
      </c>
      <c r="AO19" s="14" t="n">
        <v>0</v>
      </c>
      <c r="AP19" s="14" t="n">
        <v>1</v>
      </c>
      <c r="AQ19" s="14" t="n">
        <v>0.847</v>
      </c>
      <c r="AR19" s="14" t="n">
        <v>0.123</v>
      </c>
      <c r="AS19" s="14" t="n">
        <v>0</v>
      </c>
      <c r="AT19" s="14" t="n">
        <v>0.847</v>
      </c>
      <c r="AU19" s="14" t="n">
        <v>0</v>
      </c>
      <c r="AV19" s="14" t="n">
        <v>1</v>
      </c>
      <c r="AW19" s="14" t="n">
        <v>0.947</v>
      </c>
      <c r="AX19" s="14" t="n">
        <v>0.123</v>
      </c>
      <c r="AY19" s="14" t="n">
        <v>0</v>
      </c>
      <c r="AZ19" s="14" t="n">
        <v>0.947</v>
      </c>
      <c r="BA19" s="14" t="n">
        <v>0</v>
      </c>
      <c r="BB19" s="14" t="n">
        <v>1</v>
      </c>
      <c r="BC19" s="14" t="n">
        <v>0.589</v>
      </c>
      <c r="BD19" s="14" t="n">
        <v>0.123</v>
      </c>
      <c r="BE19" s="14" t="n">
        <v>0</v>
      </c>
      <c r="BF19" s="14" t="n">
        <v>0.589</v>
      </c>
      <c r="BG19" s="14" t="n">
        <v>0</v>
      </c>
      <c r="BH19" s="14" t="n">
        <v>1</v>
      </c>
      <c r="BI19" s="14" t="n">
        <v>0.6889999999999999</v>
      </c>
      <c r="BJ19" s="14" t="n">
        <v>0.123</v>
      </c>
      <c r="BK19" s="14" t="n">
        <v>0</v>
      </c>
      <c r="BL19" s="14" t="n">
        <v>0.6889999999999999</v>
      </c>
      <c r="BM19" s="14" t="n">
        <v>0</v>
      </c>
      <c r="BN19" s="14" t="n">
        <v>1</v>
      </c>
      <c r="BO19" s="14" t="n">
        <v>0</v>
      </c>
      <c r="BP19" s="14" t="n">
        <v>0</v>
      </c>
      <c r="BQ19" s="14" t="n">
        <v>0</v>
      </c>
      <c r="BR19" s="14" t="n">
        <v>0</v>
      </c>
      <c r="BS19" s="14" t="n">
        <v>1</v>
      </c>
      <c r="BT19" s="14" t="n">
        <v>0</v>
      </c>
      <c r="BU19" s="14" t="n">
        <v>0</v>
      </c>
      <c r="BV19" s="14" t="n">
        <v>0</v>
      </c>
      <c r="BW19" s="14" t="n">
        <v>0</v>
      </c>
      <c r="BX19" s="14" t="n">
        <v>1</v>
      </c>
      <c r="BY19" s="14" t="n">
        <v>12.729</v>
      </c>
      <c r="BZ19" s="14" t="n">
        <v>0</v>
      </c>
      <c r="CA19" s="14" t="n">
        <v>12.729</v>
      </c>
      <c r="CB19" s="14" t="n">
        <v>0</v>
      </c>
      <c r="CC19" s="14" t="n">
        <v>102.477</v>
      </c>
      <c r="CD19" s="14" t="n">
        <v>7.95</v>
      </c>
      <c r="CE19" s="14" t="n">
        <v>0</v>
      </c>
      <c r="CF19" s="14" t="n">
        <v>102.477</v>
      </c>
      <c r="CG19" s="14" t="n">
        <v>0</v>
      </c>
      <c r="CH19" s="14" t="n">
        <v>1</v>
      </c>
      <c r="CI19" s="14" t="n">
        <v>0</v>
      </c>
      <c r="CJ19" s="14" t="n">
        <v>0</v>
      </c>
      <c r="CK19" s="14" t="n">
        <v>0</v>
      </c>
      <c r="CL19" s="14" t="n">
        <v>0</v>
      </c>
      <c r="CM19" s="14" t="n">
        <v>0</v>
      </c>
      <c r="CN19" s="14" t="n">
        <v>0</v>
      </c>
      <c r="CO19" s="14" t="n">
        <v>0</v>
      </c>
      <c r="CP19" s="14" t="n">
        <v>0</v>
      </c>
      <c r="CQ19" s="14" t="n">
        <v>1.294</v>
      </c>
      <c r="CR19" s="14" t="n">
        <v>0</v>
      </c>
      <c r="CS19" s="14" t="n">
        <v>5.158</v>
      </c>
      <c r="CT19" s="14" t="n">
        <v>7.554</v>
      </c>
      <c r="CU19" s="14" t="n">
        <v>16.097</v>
      </c>
    </row>
    <row r="20">
      <c r="A20" s="14" t="inlineStr">
        <is>
          <t>ASM2023</t>
        </is>
      </c>
      <c r="B20" s="14" t="inlineStr">
        <is>
          <t>ASM</t>
        </is>
      </c>
      <c r="C20" s="14" t="inlineStr">
        <is>
          <t>ASM</t>
        </is>
      </c>
      <c r="D20" s="14" t="inlineStr">
        <is>
          <t>American Samoa</t>
        </is>
      </c>
      <c r="E20" s="14" t="n">
        <v>2023</v>
      </c>
      <c r="F20" s="14" t="n">
        <v>0</v>
      </c>
      <c r="G20" s="14" t="n">
        <v>5.77</v>
      </c>
      <c r="H20" s="14" t="n">
        <v>1.286</v>
      </c>
      <c r="I20" s="14" t="n">
        <v>0</v>
      </c>
      <c r="J20" s="14" t="n">
        <v>5.77</v>
      </c>
      <c r="K20" s="14" t="n">
        <v>0</v>
      </c>
      <c r="L20" s="14" t="n">
        <v>1</v>
      </c>
      <c r="M20" s="14" t="n">
        <v>7.886</v>
      </c>
      <c r="N20" s="14" t="n">
        <v>3.857</v>
      </c>
      <c r="O20" s="14" t="n">
        <v>0</v>
      </c>
      <c r="P20" s="14" t="n">
        <v>7.886</v>
      </c>
      <c r="Q20" s="14" t="n">
        <v>0</v>
      </c>
      <c r="R20" s="14" t="n">
        <v>1</v>
      </c>
      <c r="S20" s="14" t="n">
        <v>12.198</v>
      </c>
      <c r="T20" s="14" t="n">
        <v>7.714</v>
      </c>
      <c r="U20" s="14" t="n">
        <v>0</v>
      </c>
      <c r="V20" s="14" t="n">
        <v>12.198</v>
      </c>
      <c r="W20" s="14" t="n">
        <v>0</v>
      </c>
      <c r="X20" s="14" t="n">
        <v>1</v>
      </c>
      <c r="Y20" s="14" t="n">
        <v>13.814</v>
      </c>
      <c r="Z20" s="14" t="n">
        <v>1.705</v>
      </c>
      <c r="AA20" s="14" t="n">
        <v>0</v>
      </c>
      <c r="AB20" s="14" t="n">
        <v>13.814</v>
      </c>
      <c r="AC20" s="14" t="n">
        <v>0</v>
      </c>
      <c r="AD20" s="14" t="n">
        <v>1</v>
      </c>
      <c r="AE20" s="14" t="n">
        <v>15.1</v>
      </c>
      <c r="AF20" s="14" t="n">
        <v>3.292</v>
      </c>
      <c r="AG20" s="14" t="n">
        <v>0</v>
      </c>
      <c r="AH20" s="14" t="n">
        <v>15.1</v>
      </c>
      <c r="AI20" s="14" t="n">
        <v>0</v>
      </c>
      <c r="AJ20" s="14" t="n">
        <v>1</v>
      </c>
      <c r="AK20" s="14" t="n">
        <v>22.814</v>
      </c>
      <c r="AL20" s="14" t="n">
        <v>11.838</v>
      </c>
      <c r="AM20" s="14" t="n">
        <v>0</v>
      </c>
      <c r="AN20" s="14" t="n">
        <v>22.814</v>
      </c>
      <c r="AO20" s="14" t="n">
        <v>0</v>
      </c>
      <c r="AP20" s="14" t="n">
        <v>1</v>
      </c>
      <c r="AQ20" s="14" t="n">
        <v>0.749</v>
      </c>
      <c r="AR20" s="14" t="n">
        <v>0.129</v>
      </c>
      <c r="AS20" s="14" t="n">
        <v>0</v>
      </c>
      <c r="AT20" s="14" t="n">
        <v>0.749</v>
      </c>
      <c r="AU20" s="14" t="n">
        <v>0</v>
      </c>
      <c r="AV20" s="14" t="n">
        <v>1</v>
      </c>
      <c r="AW20" s="14" t="n">
        <v>0.783</v>
      </c>
      <c r="AX20" s="14" t="n">
        <v>0.129</v>
      </c>
      <c r="AY20" s="14" t="n">
        <v>0</v>
      </c>
      <c r="AZ20" s="14" t="n">
        <v>0.783</v>
      </c>
      <c r="BA20" s="14" t="n">
        <v>0</v>
      </c>
      <c r="BB20" s="14" t="n">
        <v>1</v>
      </c>
      <c r="BC20" s="14" t="n">
        <v>0.527</v>
      </c>
      <c r="BD20" s="14" t="n">
        <v>0.129</v>
      </c>
      <c r="BE20" s="14" t="n">
        <v>0</v>
      </c>
      <c r="BF20" s="14" t="n">
        <v>0.527</v>
      </c>
      <c r="BG20" s="14" t="n">
        <v>0</v>
      </c>
      <c r="BH20" s="14" t="n">
        <v>1</v>
      </c>
      <c r="BI20" s="14" t="n">
        <v>0.64</v>
      </c>
      <c r="BJ20" s="14" t="n">
        <v>0.129</v>
      </c>
      <c r="BK20" s="14" t="n">
        <v>0</v>
      </c>
      <c r="BL20" s="14" t="n">
        <v>0.64</v>
      </c>
      <c r="BM20" s="14" t="n">
        <v>0</v>
      </c>
      <c r="BN20" s="14" t="n">
        <v>1</v>
      </c>
      <c r="BO20" s="14" t="n">
        <v>0</v>
      </c>
      <c r="BP20" s="14" t="n">
        <v>0</v>
      </c>
      <c r="BQ20" s="14" t="n">
        <v>0</v>
      </c>
      <c r="BR20" s="14" t="n">
        <v>0</v>
      </c>
      <c r="BS20" s="14" t="n">
        <v>1</v>
      </c>
      <c r="BT20" s="14" t="n">
        <v>0</v>
      </c>
      <c r="BU20" s="14" t="n">
        <v>0</v>
      </c>
      <c r="BV20" s="14" t="n">
        <v>0</v>
      </c>
      <c r="BW20" s="14" t="n">
        <v>0</v>
      </c>
      <c r="BX20" s="14" t="n">
        <v>1</v>
      </c>
      <c r="BY20" s="14" t="n">
        <v>13.254</v>
      </c>
      <c r="BZ20" s="14" t="n">
        <v>0</v>
      </c>
      <c r="CA20" s="14" t="n">
        <v>13.254</v>
      </c>
      <c r="CB20" s="14" t="n">
        <v>0</v>
      </c>
      <c r="CC20" s="14" t="n">
        <v>87.07899999999999</v>
      </c>
      <c r="CD20" s="14" t="n">
        <v>7.95</v>
      </c>
      <c r="CE20" s="14" t="n">
        <v>0</v>
      </c>
      <c r="CF20" s="14" t="n">
        <v>87.07899999999999</v>
      </c>
      <c r="CG20" s="14" t="n">
        <v>0</v>
      </c>
      <c r="CH20" s="14" t="n">
        <v>1</v>
      </c>
      <c r="CI20" s="14" t="n">
        <v>0</v>
      </c>
      <c r="CJ20" s="14" t="n">
        <v>0</v>
      </c>
      <c r="CK20" s="14" t="n">
        <v>0</v>
      </c>
      <c r="CL20" s="14" t="n">
        <v>0</v>
      </c>
      <c r="CM20" s="14" t="n">
        <v>0</v>
      </c>
      <c r="CN20" s="14" t="n">
        <v>0</v>
      </c>
      <c r="CO20" s="14" t="n">
        <v>0</v>
      </c>
      <c r="CP20" s="14" t="n">
        <v>0</v>
      </c>
      <c r="CQ20" s="14" t="n">
        <v>1.348</v>
      </c>
      <c r="CR20" s="14" t="n">
        <v>0</v>
      </c>
      <c r="CS20" s="14" t="n">
        <v>5.37</v>
      </c>
      <c r="CT20" s="14" t="n">
        <v>4.484</v>
      </c>
      <c r="CU20" s="14" t="n">
        <v>12.529</v>
      </c>
    </row>
    <row r="21">
      <c r="A21" s="14" t="inlineStr">
        <is>
          <t>ASM2024</t>
        </is>
      </c>
      <c r="B21" s="14" t="inlineStr">
        <is>
          <t>ASM</t>
        </is>
      </c>
      <c r="C21" s="14" t="inlineStr">
        <is>
          <t>ASM</t>
        </is>
      </c>
      <c r="D21" s="14" t="inlineStr">
        <is>
          <t>American Samoa</t>
        </is>
      </c>
      <c r="E21" s="14" t="n">
        <v>2024</v>
      </c>
      <c r="F21" s="14" t="n">
        <v>0</v>
      </c>
      <c r="G21" s="14" t="n">
        <v>4.833</v>
      </c>
      <c r="H21" s="14" t="n">
        <v>1.324</v>
      </c>
      <c r="I21" s="14" t="n">
        <v>0</v>
      </c>
      <c r="J21" s="14" t="n">
        <v>4.833</v>
      </c>
      <c r="K21" s="14" t="n">
        <v>0</v>
      </c>
      <c r="L21" s="14" t="n">
        <v>1</v>
      </c>
      <c r="M21" s="14" t="n">
        <v>7.124</v>
      </c>
      <c r="N21" s="14" t="n">
        <v>3.971</v>
      </c>
      <c r="O21" s="14" t="n">
        <v>0</v>
      </c>
      <c r="P21" s="14" t="n">
        <v>7.124</v>
      </c>
      <c r="Q21" s="14" t="n">
        <v>0</v>
      </c>
      <c r="R21" s="14" t="n">
        <v>1</v>
      </c>
      <c r="S21" s="14" t="n">
        <v>11.451</v>
      </c>
      <c r="T21" s="14" t="n">
        <v>7.942</v>
      </c>
      <c r="U21" s="14" t="n">
        <v>0</v>
      </c>
      <c r="V21" s="14" t="n">
        <v>11.451</v>
      </c>
      <c r="W21" s="14" t="n">
        <v>0</v>
      </c>
      <c r="X21" s="14" t="n">
        <v>1</v>
      </c>
      <c r="Y21" s="14" t="n">
        <v>12.219</v>
      </c>
      <c r="Z21" s="14" t="n">
        <v>1.508</v>
      </c>
      <c r="AA21" s="14" t="n">
        <v>0</v>
      </c>
      <c r="AB21" s="14" t="n">
        <v>12.219</v>
      </c>
      <c r="AC21" s="14" t="n">
        <v>0</v>
      </c>
      <c r="AD21" s="14" t="n">
        <v>1</v>
      </c>
      <c r="AE21" s="14" t="n">
        <v>13.543</v>
      </c>
      <c r="AF21" s="14" t="n">
        <v>2.952</v>
      </c>
      <c r="AG21" s="14" t="n">
        <v>0</v>
      </c>
      <c r="AH21" s="14" t="n">
        <v>13.543</v>
      </c>
      <c r="AI21" s="14" t="n">
        <v>0</v>
      </c>
      <c r="AJ21" s="14" t="n">
        <v>1</v>
      </c>
      <c r="AK21" s="14" t="n">
        <v>21.484</v>
      </c>
      <c r="AL21" s="14" t="n">
        <v>11.148</v>
      </c>
      <c r="AM21" s="14" t="n">
        <v>0</v>
      </c>
      <c r="AN21" s="14" t="n">
        <v>21.484</v>
      </c>
      <c r="AO21" s="14" t="n">
        <v>0</v>
      </c>
      <c r="AP21" s="14" t="n">
        <v>1</v>
      </c>
      <c r="AQ21" s="14" t="n">
        <v>0.72</v>
      </c>
      <c r="AR21" s="14" t="n">
        <v>0.132</v>
      </c>
      <c r="AS21" s="14" t="n">
        <v>0</v>
      </c>
      <c r="AT21" s="14" t="n">
        <v>0.72</v>
      </c>
      <c r="AU21" s="14" t="n">
        <v>0</v>
      </c>
      <c r="AV21" s="14" t="n">
        <v>1</v>
      </c>
      <c r="AW21" s="14" t="n">
        <v>0.734</v>
      </c>
      <c r="AX21" s="14" t="n">
        <v>0.132</v>
      </c>
      <c r="AY21" s="14" t="n">
        <v>0</v>
      </c>
      <c r="AZ21" s="14" t="n">
        <v>0.734</v>
      </c>
      <c r="BA21" s="14" t="n">
        <v>0</v>
      </c>
      <c r="BB21" s="14" t="n">
        <v>1</v>
      </c>
      <c r="BC21" s="14" t="n">
        <v>0.51</v>
      </c>
      <c r="BD21" s="14" t="n">
        <v>0.132</v>
      </c>
      <c r="BE21" s="14" t="n">
        <v>0</v>
      </c>
      <c r="BF21" s="14" t="n">
        <v>0.51</v>
      </c>
      <c r="BG21" s="14" t="n">
        <v>0</v>
      </c>
      <c r="BH21" s="14" t="n">
        <v>1</v>
      </c>
      <c r="BI21" s="14" t="n">
        <v>0.652</v>
      </c>
      <c r="BJ21" s="14" t="n">
        <v>0.132</v>
      </c>
      <c r="BK21" s="14" t="n">
        <v>0</v>
      </c>
      <c r="BL21" s="14" t="n">
        <v>0.652</v>
      </c>
      <c r="BM21" s="14" t="n">
        <v>0</v>
      </c>
      <c r="BN21" s="14" t="n">
        <v>1</v>
      </c>
      <c r="BO21" s="14" t="n">
        <v>0</v>
      </c>
      <c r="BP21" s="14" t="n">
        <v>0</v>
      </c>
      <c r="BQ21" s="14" t="n">
        <v>0</v>
      </c>
      <c r="BR21" s="14" t="n">
        <v>0</v>
      </c>
      <c r="BS21" s="14" t="n">
        <v>1</v>
      </c>
      <c r="BT21" s="14" t="n">
        <v>0</v>
      </c>
      <c r="BU21" s="14" t="n">
        <v>0</v>
      </c>
      <c r="BV21" s="14" t="n">
        <v>0</v>
      </c>
      <c r="BW21" s="14" t="n">
        <v>0</v>
      </c>
      <c r="BX21" s="14" t="n">
        <v>1</v>
      </c>
      <c r="BY21" s="14" t="n">
        <v>13.646</v>
      </c>
      <c r="BZ21" s="14" t="n">
        <v>0</v>
      </c>
      <c r="CA21" s="14" t="n">
        <v>13.646</v>
      </c>
      <c r="CB21" s="14" t="n">
        <v>0</v>
      </c>
      <c r="CC21" s="14" t="n">
        <v>86.38500000000001</v>
      </c>
      <c r="CD21" s="14" t="n">
        <v>7.95</v>
      </c>
      <c r="CE21" s="14" t="n">
        <v>0</v>
      </c>
      <c r="CF21" s="14" t="n">
        <v>86.38500000000001</v>
      </c>
      <c r="CG21" s="14" t="n">
        <v>0</v>
      </c>
      <c r="CH21" s="14" t="n">
        <v>1</v>
      </c>
      <c r="CI21" s="14" t="n">
        <v>0</v>
      </c>
      <c r="CJ21" s="14" t="n">
        <v>0</v>
      </c>
      <c r="CK21" s="14" t="n">
        <v>0</v>
      </c>
      <c r="CL21" s="14" t="n">
        <v>0</v>
      </c>
      <c r="CM21" s="14" t="n">
        <v>0</v>
      </c>
      <c r="CN21" s="14" t="n">
        <v>0</v>
      </c>
      <c r="CO21" s="14" t="n">
        <v>0</v>
      </c>
      <c r="CP21" s="14" t="n">
        <v>0</v>
      </c>
      <c r="CQ21" s="14" t="n">
        <v>1.387</v>
      </c>
      <c r="CR21" s="14" t="n">
        <v>0</v>
      </c>
      <c r="CS21" s="14" t="n">
        <v>5.529</v>
      </c>
      <c r="CT21" s="14" t="n">
        <v>3.509</v>
      </c>
      <c r="CU21" s="14" t="n">
        <v>10.896</v>
      </c>
    </row>
    <row r="22">
      <c r="A22" s="14" t="inlineStr">
        <is>
          <t>AND2021</t>
        </is>
      </c>
      <c r="B22" s="14" t="inlineStr">
        <is>
          <t>AND</t>
        </is>
      </c>
      <c r="C22" s="14" t="inlineStr">
        <is>
          <t>AND</t>
        </is>
      </c>
      <c r="D22" s="14" t="inlineStr">
        <is>
          <t>Andorra</t>
        </is>
      </c>
      <c r="E22" s="14" t="n">
        <v>2021</v>
      </c>
      <c r="F22" s="14" t="n">
        <v>0.045</v>
      </c>
      <c r="G22" s="14" t="n">
        <v>5.553</v>
      </c>
      <c r="H22" s="14" t="n">
        <v>1.143</v>
      </c>
      <c r="I22" s="14" t="n">
        <v>0</v>
      </c>
      <c r="J22" s="14" t="n">
        <v>5.553</v>
      </c>
      <c r="K22" s="14" t="n">
        <v>0</v>
      </c>
      <c r="L22" s="14" t="n">
        <v>1</v>
      </c>
      <c r="M22" s="14" t="n">
        <v>7.964</v>
      </c>
      <c r="N22" s="14" t="n">
        <v>3.43</v>
      </c>
      <c r="O22" s="14" t="n">
        <v>0</v>
      </c>
      <c r="P22" s="14" t="n">
        <v>7.964</v>
      </c>
      <c r="Q22" s="14" t="n">
        <v>0</v>
      </c>
      <c r="R22" s="14" t="n">
        <v>1</v>
      </c>
      <c r="S22" s="14" t="n">
        <v>11.27</v>
      </c>
      <c r="T22" s="14" t="n">
        <v>6.86</v>
      </c>
      <c r="U22" s="14" t="n">
        <v>0</v>
      </c>
      <c r="V22" s="14" t="n">
        <v>11.777</v>
      </c>
      <c r="W22" s="14" t="n">
        <v>0.045</v>
      </c>
      <c r="X22" s="14" t="n">
        <v>1</v>
      </c>
      <c r="Y22" s="14" t="n">
        <v>16.296</v>
      </c>
      <c r="Z22" s="14" t="n">
        <v>2.202</v>
      </c>
      <c r="AA22" s="14" t="n">
        <v>0</v>
      </c>
      <c r="AB22" s="14" t="n">
        <v>16.296</v>
      </c>
      <c r="AC22" s="14" t="n">
        <v>0</v>
      </c>
      <c r="AD22" s="14" t="n">
        <v>1</v>
      </c>
      <c r="AE22" s="14" t="n">
        <v>17.439</v>
      </c>
      <c r="AF22" s="14" t="n">
        <v>4.078</v>
      </c>
      <c r="AG22" s="14" t="n">
        <v>0</v>
      </c>
      <c r="AH22" s="14" t="n">
        <v>17.439</v>
      </c>
      <c r="AI22" s="14" t="n">
        <v>0</v>
      </c>
      <c r="AJ22" s="14" t="n">
        <v>1</v>
      </c>
      <c r="AK22" s="14" t="n">
        <v>24.299</v>
      </c>
      <c r="AL22" s="14" t="n">
        <v>12.942</v>
      </c>
      <c r="AM22" s="14" t="n">
        <v>0</v>
      </c>
      <c r="AN22" s="14" t="n">
        <v>25.393</v>
      </c>
      <c r="AO22" s="14" t="n">
        <v>0.045</v>
      </c>
      <c r="AP22" s="14" t="n">
        <v>1</v>
      </c>
      <c r="AQ22" s="14" t="n">
        <v>0.619</v>
      </c>
      <c r="AR22" s="14" t="n">
        <v>0.114</v>
      </c>
      <c r="AS22" s="14" t="n">
        <v>0</v>
      </c>
      <c r="AT22" s="14" t="n">
        <v>0.647</v>
      </c>
      <c r="AU22" s="14" t="n">
        <v>0.045</v>
      </c>
      <c r="AV22" s="14" t="n">
        <v>1</v>
      </c>
      <c r="AW22" s="14" t="n">
        <v>0.599</v>
      </c>
      <c r="AX22" s="14" t="n">
        <v>0.114</v>
      </c>
      <c r="AY22" s="14" t="n">
        <v>0</v>
      </c>
      <c r="AZ22" s="14" t="n">
        <v>0.626</v>
      </c>
      <c r="BA22" s="14" t="n">
        <v>0.045</v>
      </c>
      <c r="BB22" s="14" t="n">
        <v>1</v>
      </c>
      <c r="BC22" s="14" t="n">
        <v>0.439</v>
      </c>
      <c r="BD22" s="14" t="n">
        <v>0.114</v>
      </c>
      <c r="BE22" s="14" t="n">
        <v>0</v>
      </c>
      <c r="BF22" s="14" t="n">
        <v>0.459</v>
      </c>
      <c r="BG22" s="14" t="n">
        <v>0.045</v>
      </c>
      <c r="BH22" s="14" t="n">
        <v>1</v>
      </c>
      <c r="BI22" s="14" t="n">
        <v>0.505</v>
      </c>
      <c r="BJ22" s="14" t="n">
        <v>0.114</v>
      </c>
      <c r="BK22" s="14" t="n">
        <v>0</v>
      </c>
      <c r="BL22" s="14" t="n">
        <v>0.527</v>
      </c>
      <c r="BM22" s="14" t="n">
        <v>0.045</v>
      </c>
      <c r="BN22" s="14" t="n">
        <v>1</v>
      </c>
      <c r="BO22" s="14" t="n">
        <v>0</v>
      </c>
      <c r="BP22" s="14" t="n">
        <v>0</v>
      </c>
      <c r="BQ22" s="14" t="n">
        <v>0</v>
      </c>
      <c r="BR22" s="14" t="n">
        <v>0</v>
      </c>
      <c r="BS22" s="14" t="n">
        <v>1</v>
      </c>
      <c r="BT22" s="14" t="n">
        <v>0</v>
      </c>
      <c r="BU22" s="14" t="n">
        <v>0</v>
      </c>
      <c r="BV22" s="14" t="n">
        <v>0</v>
      </c>
      <c r="BW22" s="14" t="n">
        <v>0.045</v>
      </c>
      <c r="BX22" s="14" t="n">
        <v>1</v>
      </c>
      <c r="BY22" s="14" t="n">
        <v>11.787</v>
      </c>
      <c r="BZ22" s="14" t="n">
        <v>0</v>
      </c>
      <c r="CA22" s="14" t="n">
        <v>11.787</v>
      </c>
      <c r="CB22" s="14" t="n">
        <v>0</v>
      </c>
      <c r="CC22" s="14" t="n">
        <v>78.125</v>
      </c>
      <c r="CD22" s="14" t="n">
        <v>7.95</v>
      </c>
      <c r="CE22" s="14" t="n">
        <v>0</v>
      </c>
      <c r="CF22" s="14" t="n">
        <v>81.64100000000001</v>
      </c>
      <c r="CG22" s="14" t="n">
        <v>0.045</v>
      </c>
      <c r="CH22" s="14" t="n">
        <v>1</v>
      </c>
      <c r="CI22" s="14" t="n">
        <v>0</v>
      </c>
      <c r="CJ22" s="14" t="n">
        <v>0</v>
      </c>
      <c r="CK22" s="14" t="n">
        <v>0</v>
      </c>
      <c r="CL22" s="14" t="n">
        <v>0</v>
      </c>
      <c r="CM22" s="14" t="n">
        <v>0</v>
      </c>
      <c r="CN22" s="14" t="n">
        <v>0</v>
      </c>
      <c r="CO22" s="14" t="n">
        <v>0</v>
      </c>
      <c r="CP22" s="14" t="n">
        <v>0</v>
      </c>
      <c r="CQ22" s="14" t="n">
        <v>1.198</v>
      </c>
      <c r="CR22" s="14" t="n">
        <v>0</v>
      </c>
      <c r="CS22" s="14" t="n">
        <v>4.776</v>
      </c>
      <c r="CT22" s="14" t="n">
        <v>4.41</v>
      </c>
      <c r="CU22" s="14" t="n">
        <v>15.162</v>
      </c>
    </row>
    <row r="23">
      <c r="A23" s="14" t="inlineStr">
        <is>
          <t>AND2022</t>
        </is>
      </c>
      <c r="B23" s="14" t="inlineStr">
        <is>
          <t>AND</t>
        </is>
      </c>
      <c r="C23" s="14" t="inlineStr">
        <is>
          <t>AND</t>
        </is>
      </c>
      <c r="D23" s="14" t="inlineStr">
        <is>
          <t>Andorra</t>
        </is>
      </c>
      <c r="E23" s="14" t="n">
        <v>2022</v>
      </c>
      <c r="F23" s="14" t="n">
        <v>0.045</v>
      </c>
      <c r="G23" s="14" t="n">
        <v>7.077</v>
      </c>
      <c r="H23" s="14" t="n">
        <v>1.235</v>
      </c>
      <c r="I23" s="14" t="n">
        <v>0</v>
      </c>
      <c r="J23" s="14" t="n">
        <v>7.077</v>
      </c>
      <c r="K23" s="14" t="n">
        <v>0</v>
      </c>
      <c r="L23" s="14" t="n">
        <v>1</v>
      </c>
      <c r="M23" s="14" t="n">
        <v>9.782999999999999</v>
      </c>
      <c r="N23" s="14" t="n">
        <v>3.704</v>
      </c>
      <c r="O23" s="14" t="n">
        <v>0</v>
      </c>
      <c r="P23" s="14" t="n">
        <v>9.782999999999999</v>
      </c>
      <c r="Q23" s="14" t="n">
        <v>0</v>
      </c>
      <c r="R23" s="14" t="n">
        <v>1</v>
      </c>
      <c r="S23" s="14" t="n">
        <v>13.25</v>
      </c>
      <c r="T23" s="14" t="n">
        <v>7.408</v>
      </c>
      <c r="U23" s="14" t="n">
        <v>0.044</v>
      </c>
      <c r="V23" s="14" t="n">
        <v>13.847</v>
      </c>
      <c r="W23" s="14" t="n">
        <v>0.045</v>
      </c>
      <c r="X23" s="14" t="n">
        <v>1</v>
      </c>
      <c r="Y23" s="14" t="n">
        <v>32.537</v>
      </c>
      <c r="Z23" s="14" t="n">
        <v>4.398</v>
      </c>
      <c r="AA23" s="14" t="n">
        <v>0</v>
      </c>
      <c r="AB23" s="14" t="n">
        <v>32.537</v>
      </c>
      <c r="AC23" s="14" t="n">
        <v>0</v>
      </c>
      <c r="AD23" s="14" t="n">
        <v>1</v>
      </c>
      <c r="AE23" s="14" t="n">
        <v>33.772</v>
      </c>
      <c r="AF23" s="14" t="n">
        <v>7.897</v>
      </c>
      <c r="AG23" s="14" t="n">
        <v>0</v>
      </c>
      <c r="AH23" s="14" t="n">
        <v>33.772</v>
      </c>
      <c r="AI23" s="14" t="n">
        <v>0</v>
      </c>
      <c r="AJ23" s="14" t="n">
        <v>1</v>
      </c>
      <c r="AK23" s="14" t="n">
        <v>41.18</v>
      </c>
      <c r="AL23" s="14" t="n">
        <v>21.932</v>
      </c>
      <c r="AM23" s="14" t="n">
        <v>0.137</v>
      </c>
      <c r="AN23" s="14" t="n">
        <v>43.033</v>
      </c>
      <c r="AO23" s="14" t="n">
        <v>0.045</v>
      </c>
      <c r="AP23" s="14" t="n">
        <v>1</v>
      </c>
      <c r="AQ23" s="14" t="n">
        <v>0.861</v>
      </c>
      <c r="AR23" s="14" t="n">
        <v>0.123</v>
      </c>
      <c r="AS23" s="14" t="n">
        <v>0.003</v>
      </c>
      <c r="AT23" s="14" t="n">
        <v>0.9</v>
      </c>
      <c r="AU23" s="14" t="n">
        <v>0.045</v>
      </c>
      <c r="AV23" s="14" t="n">
        <v>1</v>
      </c>
      <c r="AW23" s="14" t="n">
        <v>0.986</v>
      </c>
      <c r="AX23" s="14" t="n">
        <v>0.123</v>
      </c>
      <c r="AY23" s="14" t="n">
        <v>0.003</v>
      </c>
      <c r="AZ23" s="14" t="n">
        <v>1.031</v>
      </c>
      <c r="BA23" s="14" t="n">
        <v>0.045</v>
      </c>
      <c r="BB23" s="14" t="n">
        <v>1</v>
      </c>
      <c r="BC23" s="14" t="n">
        <v>0.598</v>
      </c>
      <c r="BD23" s="14" t="n">
        <v>0.123</v>
      </c>
      <c r="BE23" s="14" t="n">
        <v>0.002</v>
      </c>
      <c r="BF23" s="14" t="n">
        <v>0.625</v>
      </c>
      <c r="BG23" s="14" t="n">
        <v>0.045</v>
      </c>
      <c r="BH23" s="14" t="n">
        <v>1</v>
      </c>
      <c r="BI23" s="14" t="n">
        <v>0.612</v>
      </c>
      <c r="BJ23" s="14" t="n">
        <v>0.123</v>
      </c>
      <c r="BK23" s="14" t="n">
        <v>0.002</v>
      </c>
      <c r="BL23" s="14" t="n">
        <v>0.64</v>
      </c>
      <c r="BM23" s="14" t="n">
        <v>0.045</v>
      </c>
      <c r="BN23" s="14" t="n">
        <v>1</v>
      </c>
      <c r="BO23" s="14" t="n">
        <v>0</v>
      </c>
      <c r="BP23" s="14" t="n">
        <v>0</v>
      </c>
      <c r="BQ23" s="14" t="n">
        <v>0</v>
      </c>
      <c r="BR23" s="14" t="n">
        <v>0</v>
      </c>
      <c r="BS23" s="14" t="n">
        <v>1</v>
      </c>
      <c r="BT23" s="14" t="n">
        <v>0</v>
      </c>
      <c r="BU23" s="14" t="n">
        <v>0</v>
      </c>
      <c r="BV23" s="14" t="n">
        <v>0</v>
      </c>
      <c r="BW23" s="14" t="n">
        <v>0.045</v>
      </c>
      <c r="BX23" s="14" t="n">
        <v>1</v>
      </c>
      <c r="BY23" s="14" t="n">
        <v>12.729</v>
      </c>
      <c r="BZ23" s="14" t="n">
        <v>0</v>
      </c>
      <c r="CA23" s="14" t="n">
        <v>12.729</v>
      </c>
      <c r="CB23" s="14" t="n">
        <v>0</v>
      </c>
      <c r="CC23" s="14" t="n">
        <v>97.90000000000001</v>
      </c>
      <c r="CD23" s="14" t="n">
        <v>7.95</v>
      </c>
      <c r="CE23" s="14" t="n">
        <v>0.326</v>
      </c>
      <c r="CF23" s="14" t="n">
        <v>102.306</v>
      </c>
      <c r="CG23" s="14" t="n">
        <v>0.045</v>
      </c>
      <c r="CH23" s="14" t="n">
        <v>1</v>
      </c>
      <c r="CI23" s="14" t="n">
        <v>0</v>
      </c>
      <c r="CJ23" s="14" t="n">
        <v>0</v>
      </c>
      <c r="CK23" s="14" t="n">
        <v>0</v>
      </c>
      <c r="CL23" s="14" t="n">
        <v>0</v>
      </c>
      <c r="CM23" s="14" t="n">
        <v>0</v>
      </c>
      <c r="CN23" s="14" t="n">
        <v>0</v>
      </c>
      <c r="CO23" s="14" t="n">
        <v>0</v>
      </c>
      <c r="CP23" s="14" t="n">
        <v>0</v>
      </c>
      <c r="CQ23" s="14" t="n">
        <v>1.294</v>
      </c>
      <c r="CR23" s="14" t="n">
        <v>0</v>
      </c>
      <c r="CS23" s="14" t="n">
        <v>5.158</v>
      </c>
      <c r="CT23" s="14" t="n">
        <v>5.842</v>
      </c>
      <c r="CU23" s="14" t="n">
        <v>31.326</v>
      </c>
    </row>
    <row r="24">
      <c r="A24" s="14" t="inlineStr">
        <is>
          <t>AND2023</t>
        </is>
      </c>
      <c r="B24" s="14" t="inlineStr">
        <is>
          <t>AND</t>
        </is>
      </c>
      <c r="C24" s="14" t="inlineStr">
        <is>
          <t>AND</t>
        </is>
      </c>
      <c r="D24" s="14" t="inlineStr">
        <is>
          <t>Andorra</t>
        </is>
      </c>
      <c r="E24" s="14" t="n">
        <v>2023</v>
      </c>
      <c r="F24" s="14" t="n">
        <v>0.045</v>
      </c>
      <c r="G24" s="14" t="n">
        <v>4.752</v>
      </c>
      <c r="H24" s="14" t="n">
        <v>1.286</v>
      </c>
      <c r="I24" s="14" t="n">
        <v>0</v>
      </c>
      <c r="J24" s="14" t="n">
        <v>4.752</v>
      </c>
      <c r="K24" s="14" t="n">
        <v>0</v>
      </c>
      <c r="L24" s="14" t="n">
        <v>1</v>
      </c>
      <c r="M24" s="14" t="n">
        <v>7.886</v>
      </c>
      <c r="N24" s="14" t="n">
        <v>3.857</v>
      </c>
      <c r="O24" s="14" t="n">
        <v>0</v>
      </c>
      <c r="P24" s="14" t="n">
        <v>7.886</v>
      </c>
      <c r="Q24" s="14" t="n">
        <v>0</v>
      </c>
      <c r="R24" s="14" t="n">
        <v>1</v>
      </c>
      <c r="S24" s="14" t="n">
        <v>11.18</v>
      </c>
      <c r="T24" s="14" t="n">
        <v>7.714</v>
      </c>
      <c r="U24" s="14" t="n">
        <v>0.056</v>
      </c>
      <c r="V24" s="14" t="n">
        <v>11.683</v>
      </c>
      <c r="W24" s="14" t="n">
        <v>0.045</v>
      </c>
      <c r="X24" s="14" t="n">
        <v>1</v>
      </c>
      <c r="Y24" s="14" t="n">
        <v>12.903</v>
      </c>
      <c r="Z24" s="14" t="n">
        <v>1.744</v>
      </c>
      <c r="AA24" s="14" t="n">
        <v>0</v>
      </c>
      <c r="AB24" s="14" t="n">
        <v>12.903</v>
      </c>
      <c r="AC24" s="14" t="n">
        <v>0</v>
      </c>
      <c r="AD24" s="14" t="n">
        <v>1</v>
      </c>
      <c r="AE24" s="14" t="n">
        <v>14.188</v>
      </c>
      <c r="AF24" s="14" t="n">
        <v>3.318</v>
      </c>
      <c r="AG24" s="14" t="n">
        <v>0</v>
      </c>
      <c r="AH24" s="14" t="n">
        <v>14.188</v>
      </c>
      <c r="AI24" s="14" t="n">
        <v>0</v>
      </c>
      <c r="AJ24" s="14" t="n">
        <v>1</v>
      </c>
      <c r="AK24" s="14" t="n">
        <v>21.902</v>
      </c>
      <c r="AL24" s="14" t="n">
        <v>11.665</v>
      </c>
      <c r="AM24" s="14" t="n">
        <v>0.109</v>
      </c>
      <c r="AN24" s="14" t="n">
        <v>22.888</v>
      </c>
      <c r="AO24" s="14" t="n">
        <v>0.045</v>
      </c>
      <c r="AP24" s="14" t="n">
        <v>1</v>
      </c>
      <c r="AQ24" s="14" t="n">
        <v>0.76</v>
      </c>
      <c r="AR24" s="14" t="n">
        <v>0.129</v>
      </c>
      <c r="AS24" s="14" t="n">
        <v>0.004</v>
      </c>
      <c r="AT24" s="14" t="n">
        <v>0.795</v>
      </c>
      <c r="AU24" s="14" t="n">
        <v>0.045</v>
      </c>
      <c r="AV24" s="14" t="n">
        <v>1</v>
      </c>
      <c r="AW24" s="14" t="n">
        <v>0.8110000000000001</v>
      </c>
      <c r="AX24" s="14" t="n">
        <v>0.129</v>
      </c>
      <c r="AY24" s="14" t="n">
        <v>0.004</v>
      </c>
      <c r="AZ24" s="14" t="n">
        <v>0.848</v>
      </c>
      <c r="BA24" s="14" t="n">
        <v>0.045</v>
      </c>
      <c r="BB24" s="14" t="n">
        <v>1</v>
      </c>
      <c r="BC24" s="14" t="n">
        <v>0.535</v>
      </c>
      <c r="BD24" s="14" t="n">
        <v>0.129</v>
      </c>
      <c r="BE24" s="14" t="n">
        <v>0.003</v>
      </c>
      <c r="BF24" s="14" t="n">
        <v>0.5590000000000001</v>
      </c>
      <c r="BG24" s="14" t="n">
        <v>0.045</v>
      </c>
      <c r="BH24" s="14" t="n">
        <v>1</v>
      </c>
      <c r="BI24" s="14" t="n">
        <v>0.579</v>
      </c>
      <c r="BJ24" s="14" t="n">
        <v>0.129</v>
      </c>
      <c r="BK24" s="14" t="n">
        <v>0.003</v>
      </c>
      <c r="BL24" s="14" t="n">
        <v>0.605</v>
      </c>
      <c r="BM24" s="14" t="n">
        <v>0.045</v>
      </c>
      <c r="BN24" s="14" t="n">
        <v>1</v>
      </c>
      <c r="BO24" s="14" t="n">
        <v>0</v>
      </c>
      <c r="BP24" s="14" t="n">
        <v>0</v>
      </c>
      <c r="BQ24" s="14" t="n">
        <v>0</v>
      </c>
      <c r="BR24" s="14" t="n">
        <v>0</v>
      </c>
      <c r="BS24" s="14" t="n">
        <v>1</v>
      </c>
      <c r="BT24" s="14" t="n">
        <v>0</v>
      </c>
      <c r="BU24" s="14" t="n">
        <v>0</v>
      </c>
      <c r="BV24" s="14" t="n">
        <v>0</v>
      </c>
      <c r="BW24" s="14" t="n">
        <v>0.045</v>
      </c>
      <c r="BX24" s="14" t="n">
        <v>1</v>
      </c>
      <c r="BY24" s="14" t="n">
        <v>13.254</v>
      </c>
      <c r="BZ24" s="14" t="n">
        <v>0</v>
      </c>
      <c r="CA24" s="14" t="n">
        <v>13.254</v>
      </c>
      <c r="CB24" s="14" t="n">
        <v>0</v>
      </c>
      <c r="CC24" s="14" t="n">
        <v>83.248</v>
      </c>
      <c r="CD24" s="14" t="n">
        <v>7.95</v>
      </c>
      <c r="CE24" s="14" t="n">
        <v>0.415</v>
      </c>
      <c r="CF24" s="14" t="n">
        <v>86.994</v>
      </c>
      <c r="CG24" s="14" t="n">
        <v>0.045</v>
      </c>
      <c r="CH24" s="14" t="n">
        <v>1</v>
      </c>
      <c r="CI24" s="14" t="n">
        <v>0</v>
      </c>
      <c r="CJ24" s="14" t="n">
        <v>0</v>
      </c>
      <c r="CK24" s="14" t="n">
        <v>0</v>
      </c>
      <c r="CL24" s="14" t="n">
        <v>0</v>
      </c>
      <c r="CM24" s="14" t="n">
        <v>0</v>
      </c>
      <c r="CN24" s="14" t="n">
        <v>0</v>
      </c>
      <c r="CO24" s="14" t="n">
        <v>0</v>
      </c>
      <c r="CP24" s="14" t="n">
        <v>0</v>
      </c>
      <c r="CQ24" s="14" t="n">
        <v>1.348</v>
      </c>
      <c r="CR24" s="14" t="n">
        <v>0</v>
      </c>
      <c r="CS24" s="14" t="n">
        <v>5.37</v>
      </c>
      <c r="CT24" s="14" t="n">
        <v>3.466</v>
      </c>
      <c r="CU24" s="14" t="n">
        <v>11.622</v>
      </c>
    </row>
    <row r="25">
      <c r="A25" s="14" t="inlineStr">
        <is>
          <t>AND2024</t>
        </is>
      </c>
      <c r="B25" s="14" t="inlineStr">
        <is>
          <t>AND</t>
        </is>
      </c>
      <c r="C25" s="14" t="inlineStr">
        <is>
          <t>AND</t>
        </is>
      </c>
      <c r="D25" s="14" t="inlineStr">
        <is>
          <t>Andorra</t>
        </is>
      </c>
      <c r="E25" s="14" t="n">
        <v>2024</v>
      </c>
      <c r="F25" s="14" t="n">
        <v>0.045</v>
      </c>
      <c r="G25" s="14" t="n">
        <v>4.351</v>
      </c>
      <c r="H25" s="14" t="n">
        <v>1.324</v>
      </c>
      <c r="I25" s="14" t="n">
        <v>0</v>
      </c>
      <c r="J25" s="14" t="n">
        <v>4.351</v>
      </c>
      <c r="K25" s="14" t="n">
        <v>0</v>
      </c>
      <c r="L25" s="14" t="n">
        <v>1</v>
      </c>
      <c r="M25" s="14" t="n">
        <v>7.124</v>
      </c>
      <c r="N25" s="14" t="n">
        <v>3.971</v>
      </c>
      <c r="O25" s="14" t="n">
        <v>0</v>
      </c>
      <c r="P25" s="14" t="n">
        <v>7.124</v>
      </c>
      <c r="Q25" s="14" t="n">
        <v>0</v>
      </c>
      <c r="R25" s="14" t="n">
        <v>1</v>
      </c>
      <c r="S25" s="14" t="n">
        <v>10.969</v>
      </c>
      <c r="T25" s="14" t="n">
        <v>7.942</v>
      </c>
      <c r="U25" s="14" t="n">
        <v>0.067</v>
      </c>
      <c r="V25" s="14" t="n">
        <v>11.462</v>
      </c>
      <c r="W25" s="14" t="n">
        <v>0.045</v>
      </c>
      <c r="X25" s="14" t="n">
        <v>1</v>
      </c>
      <c r="Y25" s="14" t="n">
        <v>11.488</v>
      </c>
      <c r="Z25" s="14" t="n">
        <v>1.553</v>
      </c>
      <c r="AA25" s="14" t="n">
        <v>0</v>
      </c>
      <c r="AB25" s="14" t="n">
        <v>11.488</v>
      </c>
      <c r="AC25" s="14" t="n">
        <v>0</v>
      </c>
      <c r="AD25" s="14" t="n">
        <v>1</v>
      </c>
      <c r="AE25" s="14" t="n">
        <v>12.811</v>
      </c>
      <c r="AF25" s="14" t="n">
        <v>2.996</v>
      </c>
      <c r="AG25" s="14" t="n">
        <v>0</v>
      </c>
      <c r="AH25" s="14" t="n">
        <v>12.811</v>
      </c>
      <c r="AI25" s="14" t="n">
        <v>0</v>
      </c>
      <c r="AJ25" s="14" t="n">
        <v>1</v>
      </c>
      <c r="AK25" s="14" t="n">
        <v>20.753</v>
      </c>
      <c r="AL25" s="14" t="n">
        <v>11.053</v>
      </c>
      <c r="AM25" s="14" t="n">
        <v>0.127</v>
      </c>
      <c r="AN25" s="14" t="n">
        <v>21.687</v>
      </c>
      <c r="AO25" s="14" t="n">
        <v>0.045</v>
      </c>
      <c r="AP25" s="14" t="n">
        <v>1</v>
      </c>
      <c r="AQ25" s="14" t="n">
        <v>0.724</v>
      </c>
      <c r="AR25" s="14" t="n">
        <v>0.132</v>
      </c>
      <c r="AS25" s="14" t="n">
        <v>0.004</v>
      </c>
      <c r="AT25" s="14" t="n">
        <v>0.757</v>
      </c>
      <c r="AU25" s="14" t="n">
        <v>0.045</v>
      </c>
      <c r="AV25" s="14" t="n">
        <v>1</v>
      </c>
      <c r="AW25" s="14" t="n">
        <v>0.75</v>
      </c>
      <c r="AX25" s="14" t="n">
        <v>0.132</v>
      </c>
      <c r="AY25" s="14" t="n">
        <v>0.005</v>
      </c>
      <c r="AZ25" s="14" t="n">
        <v>0.784</v>
      </c>
      <c r="BA25" s="14" t="n">
        <v>0.045</v>
      </c>
      <c r="BB25" s="14" t="n">
        <v>1</v>
      </c>
      <c r="BC25" s="14" t="n">
        <v>0.513</v>
      </c>
      <c r="BD25" s="14" t="n">
        <v>0.132</v>
      </c>
      <c r="BE25" s="14" t="n">
        <v>0.003</v>
      </c>
      <c r="BF25" s="14" t="n">
        <v>0.536</v>
      </c>
      <c r="BG25" s="14" t="n">
        <v>0.045</v>
      </c>
      <c r="BH25" s="14" t="n">
        <v>1</v>
      </c>
      <c r="BI25" s="14" t="n">
        <v>0.591</v>
      </c>
      <c r="BJ25" s="14" t="n">
        <v>0.132</v>
      </c>
      <c r="BK25" s="14" t="n">
        <v>0.004</v>
      </c>
      <c r="BL25" s="14" t="n">
        <v>0.618</v>
      </c>
      <c r="BM25" s="14" t="n">
        <v>0.045</v>
      </c>
      <c r="BN25" s="14" t="n">
        <v>1</v>
      </c>
      <c r="BO25" s="14" t="n">
        <v>0</v>
      </c>
      <c r="BP25" s="14" t="n">
        <v>0</v>
      </c>
      <c r="BQ25" s="14" t="n">
        <v>0</v>
      </c>
      <c r="BR25" s="14" t="n">
        <v>0</v>
      </c>
      <c r="BS25" s="14" t="n">
        <v>1</v>
      </c>
      <c r="BT25" s="14" t="n">
        <v>0</v>
      </c>
      <c r="BU25" s="14" t="n">
        <v>0</v>
      </c>
      <c r="BV25" s="14" t="n">
        <v>0</v>
      </c>
      <c r="BW25" s="14" t="n">
        <v>0.045</v>
      </c>
      <c r="BX25" s="14" t="n">
        <v>1</v>
      </c>
      <c r="BY25" s="14" t="n">
        <v>13.646</v>
      </c>
      <c r="BZ25" s="14" t="n">
        <v>0</v>
      </c>
      <c r="CA25" s="14" t="n">
        <v>13.646</v>
      </c>
      <c r="CB25" s="14" t="n">
        <v>0</v>
      </c>
      <c r="CC25" s="14" t="n">
        <v>82.58799999999999</v>
      </c>
      <c r="CD25" s="14" t="n">
        <v>7.95</v>
      </c>
      <c r="CE25" s="14" t="n">
        <v>0.506</v>
      </c>
      <c r="CF25" s="14" t="n">
        <v>86.304</v>
      </c>
      <c r="CG25" s="14" t="n">
        <v>0.045</v>
      </c>
      <c r="CH25" s="14" t="n">
        <v>1</v>
      </c>
      <c r="CI25" s="14" t="n">
        <v>0</v>
      </c>
      <c r="CJ25" s="14" t="n">
        <v>0</v>
      </c>
      <c r="CK25" s="14" t="n">
        <v>0</v>
      </c>
      <c r="CL25" s="14" t="n">
        <v>0</v>
      </c>
      <c r="CM25" s="14" t="n">
        <v>0</v>
      </c>
      <c r="CN25" s="14" t="n">
        <v>0</v>
      </c>
      <c r="CO25" s="14" t="n">
        <v>0</v>
      </c>
      <c r="CP25" s="14" t="n">
        <v>0</v>
      </c>
      <c r="CQ25" s="14" t="n">
        <v>1.387</v>
      </c>
      <c r="CR25" s="14" t="n">
        <v>0</v>
      </c>
      <c r="CS25" s="14" t="n">
        <v>5.529</v>
      </c>
      <c r="CT25" s="14" t="n">
        <v>3.027</v>
      </c>
      <c r="CU25" s="14" t="n">
        <v>10.168</v>
      </c>
    </row>
    <row r="26">
      <c r="A26" s="14" t="inlineStr">
        <is>
          <t>AGO2021</t>
        </is>
      </c>
      <c r="B26" s="14" t="inlineStr">
        <is>
          <t>AGO</t>
        </is>
      </c>
      <c r="C26" s="14" t="inlineStr">
        <is>
          <t>AGO</t>
        </is>
      </c>
      <c r="D26" s="14" t="inlineStr">
        <is>
          <t>Angola</t>
        </is>
      </c>
      <c r="E26" s="14" t="n">
        <v>2021</v>
      </c>
      <c r="F26" s="14" t="n">
        <v>0.14</v>
      </c>
      <c r="G26" s="14" t="n">
        <v>5.897</v>
      </c>
      <c r="H26" s="14" t="n">
        <v>1.143</v>
      </c>
      <c r="I26" s="14" t="n">
        <v>0.095</v>
      </c>
      <c r="J26" s="14" t="n">
        <v>5.992</v>
      </c>
      <c r="K26" s="14" t="n">
        <v>0</v>
      </c>
      <c r="L26" s="14" t="n">
        <v>1</v>
      </c>
      <c r="M26" s="14" t="n">
        <v>7.964</v>
      </c>
      <c r="N26" s="14" t="n">
        <v>3.43</v>
      </c>
      <c r="O26" s="14" t="n">
        <v>0.091</v>
      </c>
      <c r="P26" s="14" t="n">
        <v>8.055</v>
      </c>
      <c r="Q26" s="14" t="n">
        <v>0</v>
      </c>
      <c r="R26" s="14" t="n">
        <v>1</v>
      </c>
      <c r="S26" s="14" t="n">
        <v>11.613</v>
      </c>
      <c r="T26" s="14" t="n">
        <v>6.86</v>
      </c>
      <c r="U26" s="14" t="n">
        <v>0.095</v>
      </c>
      <c r="V26" s="14" t="n">
        <v>13.348</v>
      </c>
      <c r="W26" s="14" t="n">
        <v>0.14</v>
      </c>
      <c r="X26" s="14" t="n">
        <v>1</v>
      </c>
      <c r="Y26" s="14" t="n">
        <v>5.213</v>
      </c>
      <c r="Z26" s="14" t="n">
        <v>0.572</v>
      </c>
      <c r="AA26" s="14" t="n">
        <v>0</v>
      </c>
      <c r="AB26" s="14" t="n">
        <v>5.213</v>
      </c>
      <c r="AC26" s="14" t="n">
        <v>0</v>
      </c>
      <c r="AD26" s="14" t="n">
        <v>1</v>
      </c>
      <c r="AE26" s="14" t="n">
        <v>5.784</v>
      </c>
      <c r="AF26" s="14" t="n">
        <v>1.125</v>
      </c>
      <c r="AG26" s="14" t="n">
        <v>0</v>
      </c>
      <c r="AH26" s="14" t="n">
        <v>5.784</v>
      </c>
      <c r="AI26" s="14" t="n">
        <v>0</v>
      </c>
      <c r="AJ26" s="14" t="n">
        <v>1</v>
      </c>
      <c r="AK26" s="14" t="n">
        <v>9.214</v>
      </c>
      <c r="AL26" s="14" t="n">
        <v>4.347</v>
      </c>
      <c r="AM26" s="14" t="n">
        <v>0</v>
      </c>
      <c r="AN26" s="14" t="n">
        <v>10.504</v>
      </c>
      <c r="AO26" s="14" t="n">
        <v>0.14</v>
      </c>
      <c r="AP26" s="14" t="n">
        <v>1</v>
      </c>
      <c r="AQ26" s="14" t="n">
        <v>0.619</v>
      </c>
      <c r="AR26" s="14" t="n">
        <v>0.114</v>
      </c>
      <c r="AS26" s="14" t="n">
        <v>-0.395</v>
      </c>
      <c r="AT26" s="14" t="n">
        <v>0.256</v>
      </c>
      <c r="AU26" s="14" t="n">
        <v>0</v>
      </c>
      <c r="AV26" s="14" t="n">
        <v>0</v>
      </c>
      <c r="AW26" s="14" t="n">
        <v>0.599</v>
      </c>
      <c r="AX26" s="14" t="n">
        <v>0.114</v>
      </c>
      <c r="AY26" s="14" t="n">
        <v>-0.41</v>
      </c>
      <c r="AZ26" s="14" t="n">
        <v>0.216</v>
      </c>
      <c r="BA26" s="14" t="n">
        <v>0</v>
      </c>
      <c r="BB26" s="14" t="n">
        <v>0</v>
      </c>
      <c r="BC26" s="14" t="n">
        <v>0.439</v>
      </c>
      <c r="BD26" s="14" t="n">
        <v>0.114</v>
      </c>
      <c r="BE26" s="14" t="n">
        <v>-0.267</v>
      </c>
      <c r="BF26" s="14" t="n">
        <v>0.196</v>
      </c>
      <c r="BG26" s="14" t="n">
        <v>0</v>
      </c>
      <c r="BH26" s="14" t="n">
        <v>0</v>
      </c>
      <c r="BI26" s="14" t="n">
        <v>0.505</v>
      </c>
      <c r="BJ26" s="14" t="n">
        <v>0.114</v>
      </c>
      <c r="BK26" s="14" t="n">
        <v>-0.408</v>
      </c>
      <c r="BL26" s="14" t="n">
        <v>0.111</v>
      </c>
      <c r="BM26" s="14" t="n">
        <v>0</v>
      </c>
      <c r="BN26" s="14" t="n">
        <v>0</v>
      </c>
      <c r="BO26" s="14" t="n">
        <v>0</v>
      </c>
      <c r="BP26" s="14" t="n">
        <v>-0.1</v>
      </c>
      <c r="BQ26" s="14" t="n">
        <v>0.012</v>
      </c>
      <c r="BR26" s="14" t="n">
        <v>0</v>
      </c>
      <c r="BS26" s="14" t="n">
        <v>1</v>
      </c>
      <c r="BT26" s="14" t="n">
        <v>0</v>
      </c>
      <c r="BU26" s="14" t="n">
        <v>-0.1</v>
      </c>
      <c r="BV26" s="14" t="n">
        <v>0.017</v>
      </c>
      <c r="BW26" s="14" t="n">
        <v>0</v>
      </c>
      <c r="BX26" s="14" t="n">
        <v>1</v>
      </c>
      <c r="BY26" s="14" t="n">
        <v>11.787</v>
      </c>
      <c r="BZ26" s="14" t="n">
        <v>0</v>
      </c>
      <c r="CA26" s="14" t="n">
        <v>11.787</v>
      </c>
      <c r="CB26" s="14" t="n">
        <v>0</v>
      </c>
      <c r="CC26" s="14" t="n">
        <v>78.125</v>
      </c>
      <c r="CD26" s="14" t="n">
        <v>7.95</v>
      </c>
      <c r="CE26" s="14" t="n">
        <v>0</v>
      </c>
      <c r="CF26" s="14" t="n">
        <v>89.063</v>
      </c>
      <c r="CG26" s="14" t="n">
        <v>0.14</v>
      </c>
      <c r="CH26" s="14" t="n">
        <v>1</v>
      </c>
      <c r="CI26" s="14" t="n">
        <v>0</v>
      </c>
      <c r="CJ26" s="14" t="n">
        <v>0</v>
      </c>
      <c r="CK26" s="14" t="n">
        <v>0</v>
      </c>
      <c r="CL26" s="14" t="n">
        <v>0</v>
      </c>
      <c r="CM26" s="14" t="n">
        <v>0</v>
      </c>
      <c r="CN26" s="14" t="n">
        <v>0</v>
      </c>
      <c r="CO26" s="14" t="n">
        <v>0</v>
      </c>
      <c r="CP26" s="14" t="n">
        <v>0</v>
      </c>
      <c r="CQ26" s="14" t="n">
        <v>1.198</v>
      </c>
      <c r="CR26" s="14" t="n">
        <v>1</v>
      </c>
      <c r="CS26" s="14" t="n">
        <v>4.641</v>
      </c>
      <c r="CT26" s="14" t="n">
        <v>4.753</v>
      </c>
      <c r="CU26" s="14" t="n">
        <v>14.129</v>
      </c>
    </row>
    <row r="27">
      <c r="A27" s="14" t="inlineStr">
        <is>
          <t>AGO2022</t>
        </is>
      </c>
      <c r="B27" s="14" t="inlineStr">
        <is>
          <t>AGO</t>
        </is>
      </c>
      <c r="C27" s="14" t="inlineStr">
        <is>
          <t>AGO</t>
        </is>
      </c>
      <c r="D27" s="14" t="inlineStr">
        <is>
          <t>Angola</t>
        </is>
      </c>
      <c r="E27" s="14" t="n">
        <v>2022</v>
      </c>
      <c r="F27" s="14" t="n">
        <v>0.14</v>
      </c>
      <c r="G27" s="14" t="n">
        <v>11.72</v>
      </c>
      <c r="H27" s="14" t="n">
        <v>1.235</v>
      </c>
      <c r="I27" s="14" t="n">
        <v>0.226</v>
      </c>
      <c r="J27" s="14" t="n">
        <v>11.946</v>
      </c>
      <c r="K27" s="14" t="n">
        <v>0</v>
      </c>
      <c r="L27" s="14" t="n">
        <v>1</v>
      </c>
      <c r="M27" s="14" t="n">
        <v>9.782999999999999</v>
      </c>
      <c r="N27" s="14" t="n">
        <v>3.704</v>
      </c>
      <c r="O27" s="14" t="n">
        <v>0.131</v>
      </c>
      <c r="P27" s="14" t="n">
        <v>9.914</v>
      </c>
      <c r="Q27" s="14" t="n">
        <v>0</v>
      </c>
      <c r="R27" s="14" t="n">
        <v>1</v>
      </c>
      <c r="S27" s="14" t="n">
        <v>17.893</v>
      </c>
      <c r="T27" s="14" t="n">
        <v>7.408</v>
      </c>
      <c r="U27" s="14" t="n">
        <v>0.414</v>
      </c>
      <c r="V27" s="14" t="n">
        <v>20.657</v>
      </c>
      <c r="W27" s="14" t="n">
        <v>0.14</v>
      </c>
      <c r="X27" s="14" t="n">
        <v>1</v>
      </c>
      <c r="Y27" s="14" t="n">
        <v>5.629</v>
      </c>
      <c r="Z27" s="14" t="n">
        <v>0.618</v>
      </c>
      <c r="AA27" s="14" t="n">
        <v>0</v>
      </c>
      <c r="AB27" s="14" t="n">
        <v>5.629</v>
      </c>
      <c r="AC27" s="14" t="n">
        <v>0</v>
      </c>
      <c r="AD27" s="14" t="n">
        <v>1</v>
      </c>
      <c r="AE27" s="14" t="n">
        <v>6.246</v>
      </c>
      <c r="AF27" s="14" t="n">
        <v>1.215</v>
      </c>
      <c r="AG27" s="14" t="n">
        <v>0</v>
      </c>
      <c r="AH27" s="14" t="n">
        <v>6.246</v>
      </c>
      <c r="AI27" s="14" t="n">
        <v>0</v>
      </c>
      <c r="AJ27" s="14" t="n">
        <v>1</v>
      </c>
      <c r="AK27" s="14" t="n">
        <v>9.951000000000001</v>
      </c>
      <c r="AL27" s="14" t="n">
        <v>4.694</v>
      </c>
      <c r="AM27" s="14" t="n">
        <v>0.103</v>
      </c>
      <c r="AN27" s="14" t="n">
        <v>11.344</v>
      </c>
      <c r="AO27" s="14" t="n">
        <v>0.14</v>
      </c>
      <c r="AP27" s="14" t="n">
        <v>1</v>
      </c>
      <c r="AQ27" s="14" t="n">
        <v>0.861</v>
      </c>
      <c r="AR27" s="14" t="n">
        <v>0.123</v>
      </c>
      <c r="AS27" s="14" t="n">
        <v>-0.554</v>
      </c>
      <c r="AT27" s="14" t="n">
        <v>0.35</v>
      </c>
      <c r="AU27" s="14" t="n">
        <v>0</v>
      </c>
      <c r="AV27" s="14" t="n">
        <v>0</v>
      </c>
      <c r="AW27" s="14" t="n">
        <v>0.986</v>
      </c>
      <c r="AX27" s="14" t="n">
        <v>0.123</v>
      </c>
      <c r="AY27" s="14" t="n">
        <v>-0.727</v>
      </c>
      <c r="AZ27" s="14" t="n">
        <v>0.295</v>
      </c>
      <c r="BA27" s="14" t="n">
        <v>0</v>
      </c>
      <c r="BB27" s="14" t="n">
        <v>0</v>
      </c>
      <c r="BC27" s="14" t="n">
        <v>0.598</v>
      </c>
      <c r="BD27" s="14" t="n">
        <v>0.123</v>
      </c>
      <c r="BE27" s="14" t="n">
        <v>-0.399</v>
      </c>
      <c r="BF27" s="14" t="n">
        <v>0.226</v>
      </c>
      <c r="BG27" s="14" t="n">
        <v>0</v>
      </c>
      <c r="BH27" s="14" t="n">
        <v>0</v>
      </c>
      <c r="BI27" s="14" t="n">
        <v>0.612</v>
      </c>
      <c r="BJ27" s="14" t="n">
        <v>0.123</v>
      </c>
      <c r="BK27" s="14" t="n">
        <v>-0.479</v>
      </c>
      <c r="BL27" s="14" t="n">
        <v>0.152</v>
      </c>
      <c r="BM27" s="14" t="n">
        <v>0</v>
      </c>
      <c r="BN27" s="14" t="n">
        <v>0</v>
      </c>
      <c r="BO27" s="14" t="n">
        <v>0</v>
      </c>
      <c r="BP27" s="14" t="n">
        <v>-0.113</v>
      </c>
      <c r="BQ27" s="14" t="n">
        <v>0.016</v>
      </c>
      <c r="BR27" s="14" t="n">
        <v>0</v>
      </c>
      <c r="BS27" s="14" t="n">
        <v>1</v>
      </c>
      <c r="BT27" s="14" t="n">
        <v>0</v>
      </c>
      <c r="BU27" s="14" t="n">
        <v>-0.113</v>
      </c>
      <c r="BV27" s="14" t="n">
        <v>0.024</v>
      </c>
      <c r="BW27" s="14" t="n">
        <v>0</v>
      </c>
      <c r="BX27" s="14" t="n">
        <v>1</v>
      </c>
      <c r="BY27" s="14" t="n">
        <v>12.729</v>
      </c>
      <c r="BZ27" s="14" t="n">
        <v>0</v>
      </c>
      <c r="CA27" s="14" t="n">
        <v>12.729</v>
      </c>
      <c r="CB27" s="14" t="n">
        <v>0</v>
      </c>
      <c r="CC27" s="14" t="n">
        <v>97.90000000000001</v>
      </c>
      <c r="CD27" s="14" t="n">
        <v>7.95</v>
      </c>
      <c r="CE27" s="14" t="n">
        <v>1.014</v>
      </c>
      <c r="CF27" s="14" t="n">
        <v>111.606</v>
      </c>
      <c r="CG27" s="14" t="n">
        <v>0.14</v>
      </c>
      <c r="CH27" s="14" t="n">
        <v>1</v>
      </c>
      <c r="CI27" s="14" t="n">
        <v>0</v>
      </c>
      <c r="CJ27" s="14" t="n">
        <v>0</v>
      </c>
      <c r="CK27" s="14" t="n">
        <v>0</v>
      </c>
      <c r="CL27" s="14" t="n">
        <v>0</v>
      </c>
      <c r="CM27" s="14" t="n">
        <v>0</v>
      </c>
      <c r="CN27" s="14" t="n">
        <v>0</v>
      </c>
      <c r="CO27" s="14" t="n">
        <v>0</v>
      </c>
      <c r="CP27" s="14" t="n">
        <v>0</v>
      </c>
      <c r="CQ27" s="14" t="n">
        <v>1.294</v>
      </c>
      <c r="CR27" s="14" t="n">
        <v>1</v>
      </c>
      <c r="CS27" s="14" t="n">
        <v>5.012</v>
      </c>
      <c r="CT27" s="14" t="n">
        <v>10.485</v>
      </c>
      <c r="CU27" s="14" t="n">
        <v>28.059</v>
      </c>
    </row>
    <row r="28">
      <c r="A28" s="14" t="inlineStr">
        <is>
          <t>AGO2023</t>
        </is>
      </c>
      <c r="B28" s="14" t="inlineStr">
        <is>
          <t>AGO</t>
        </is>
      </c>
      <c r="C28" s="14" t="inlineStr">
        <is>
          <t>AGO</t>
        </is>
      </c>
      <c r="D28" s="14" t="inlineStr">
        <is>
          <t>Angola</t>
        </is>
      </c>
      <c r="E28" s="14" t="n">
        <v>2023</v>
      </c>
      <c r="F28" s="14" t="n">
        <v>0.14</v>
      </c>
      <c r="G28" s="14" t="n">
        <v>6.147</v>
      </c>
      <c r="H28" s="14" t="n">
        <v>1.286</v>
      </c>
      <c r="I28" s="14" t="n">
        <v>0.109</v>
      </c>
      <c r="J28" s="14" t="n">
        <v>6.256</v>
      </c>
      <c r="K28" s="14" t="n">
        <v>0</v>
      </c>
      <c r="L28" s="14" t="n">
        <v>1</v>
      </c>
      <c r="M28" s="14" t="n">
        <v>7.886</v>
      </c>
      <c r="N28" s="14" t="n">
        <v>3.857</v>
      </c>
      <c r="O28" s="14" t="n">
        <v>0.091</v>
      </c>
      <c r="P28" s="14" t="n">
        <v>7.977</v>
      </c>
      <c r="Q28" s="14" t="n">
        <v>0</v>
      </c>
      <c r="R28" s="14" t="n">
        <v>1</v>
      </c>
      <c r="S28" s="14" t="n">
        <v>12.575</v>
      </c>
      <c r="T28" s="14" t="n">
        <v>7.714</v>
      </c>
      <c r="U28" s="14" t="n">
        <v>0.306</v>
      </c>
      <c r="V28" s="14" t="n">
        <v>14.46</v>
      </c>
      <c r="W28" s="14" t="n">
        <v>0.14</v>
      </c>
      <c r="X28" s="14" t="n">
        <v>1</v>
      </c>
      <c r="Y28" s="14" t="n">
        <v>5.861</v>
      </c>
      <c r="Z28" s="14" t="n">
        <v>0.643</v>
      </c>
      <c r="AA28" s="14" t="n">
        <v>0</v>
      </c>
      <c r="AB28" s="14" t="n">
        <v>5.861</v>
      </c>
      <c r="AC28" s="14" t="n">
        <v>0</v>
      </c>
      <c r="AD28" s="14" t="n">
        <v>1</v>
      </c>
      <c r="AE28" s="14" t="n">
        <v>6.504</v>
      </c>
      <c r="AF28" s="14" t="n">
        <v>1.265</v>
      </c>
      <c r="AG28" s="14" t="n">
        <v>0</v>
      </c>
      <c r="AH28" s="14" t="n">
        <v>6.504</v>
      </c>
      <c r="AI28" s="14" t="n">
        <v>0</v>
      </c>
      <c r="AJ28" s="14" t="n">
        <v>1</v>
      </c>
      <c r="AK28" s="14" t="n">
        <v>10.361</v>
      </c>
      <c r="AL28" s="14" t="n">
        <v>4.888</v>
      </c>
      <c r="AM28" s="14" t="n">
        <v>0.161</v>
      </c>
      <c r="AN28" s="14" t="n">
        <v>11.812</v>
      </c>
      <c r="AO28" s="14" t="n">
        <v>0.14</v>
      </c>
      <c r="AP28" s="14" t="n">
        <v>1</v>
      </c>
      <c r="AQ28" s="14" t="n">
        <v>0.76</v>
      </c>
      <c r="AR28" s="14" t="n">
        <v>0.129</v>
      </c>
      <c r="AS28" s="14" t="n">
        <v>-0.456</v>
      </c>
      <c r="AT28" s="14" t="n">
        <v>0.347</v>
      </c>
      <c r="AU28" s="14" t="n">
        <v>0</v>
      </c>
      <c r="AV28" s="14" t="n">
        <v>0</v>
      </c>
      <c r="AW28" s="14" t="n">
        <v>0.8110000000000001</v>
      </c>
      <c r="AX28" s="14" t="n">
        <v>0.129</v>
      </c>
      <c r="AY28" s="14" t="n">
        <v>-0.629</v>
      </c>
      <c r="AZ28" s="14" t="n">
        <v>0.208</v>
      </c>
      <c r="BA28" s="14" t="n">
        <v>0</v>
      </c>
      <c r="BB28" s="14" t="n">
        <v>0</v>
      </c>
      <c r="BC28" s="14" t="n">
        <v>0.535</v>
      </c>
      <c r="BD28" s="14" t="n">
        <v>0.129</v>
      </c>
      <c r="BE28" s="14" t="n">
        <v>-0.366</v>
      </c>
      <c r="BF28" s="14" t="n">
        <v>0.193</v>
      </c>
      <c r="BG28" s="14" t="n">
        <v>0</v>
      </c>
      <c r="BH28" s="14" t="n">
        <v>0</v>
      </c>
      <c r="BI28" s="14" t="n">
        <v>0.579</v>
      </c>
      <c r="BJ28" s="14" t="n">
        <v>0.129</v>
      </c>
      <c r="BK28" s="14" t="n">
        <v>-0.486</v>
      </c>
      <c r="BL28" s="14" t="n">
        <v>0.106</v>
      </c>
      <c r="BM28" s="14" t="n">
        <v>0</v>
      </c>
      <c r="BN28" s="14" t="n">
        <v>0</v>
      </c>
      <c r="BO28" s="14" t="n">
        <v>0</v>
      </c>
      <c r="BP28" s="14" t="n">
        <v>-0.109</v>
      </c>
      <c r="BQ28" s="14" t="n">
        <v>0.011</v>
      </c>
      <c r="BR28" s="14" t="n">
        <v>0</v>
      </c>
      <c r="BS28" s="14" t="n">
        <v>1</v>
      </c>
      <c r="BT28" s="14" t="n">
        <v>0</v>
      </c>
      <c r="BU28" s="14" t="n">
        <v>-0.109</v>
      </c>
      <c r="BV28" s="14" t="n">
        <v>0.016</v>
      </c>
      <c r="BW28" s="14" t="n">
        <v>0</v>
      </c>
      <c r="BX28" s="14" t="n">
        <v>1</v>
      </c>
      <c r="BY28" s="14" t="n">
        <v>13.254</v>
      </c>
      <c r="BZ28" s="14" t="n">
        <v>0</v>
      </c>
      <c r="CA28" s="14" t="n">
        <v>13.254</v>
      </c>
      <c r="CB28" s="14" t="n">
        <v>0</v>
      </c>
      <c r="CC28" s="14" t="n">
        <v>83.248</v>
      </c>
      <c r="CD28" s="14" t="n">
        <v>7.95</v>
      </c>
      <c r="CE28" s="14" t="n">
        <v>1.29</v>
      </c>
      <c r="CF28" s="14" t="n">
        <v>94.90300000000001</v>
      </c>
      <c r="CG28" s="14" t="n">
        <v>0.14</v>
      </c>
      <c r="CH28" s="14" t="n">
        <v>1</v>
      </c>
      <c r="CI28" s="14" t="n">
        <v>0</v>
      </c>
      <c r="CJ28" s="14" t="n">
        <v>0</v>
      </c>
      <c r="CK28" s="14" t="n">
        <v>0</v>
      </c>
      <c r="CL28" s="14" t="n">
        <v>0</v>
      </c>
      <c r="CM28" s="14" t="n">
        <v>0</v>
      </c>
      <c r="CN28" s="14" t="n">
        <v>0</v>
      </c>
      <c r="CO28" s="14" t="n">
        <v>0</v>
      </c>
      <c r="CP28" s="14" t="n">
        <v>0</v>
      </c>
      <c r="CQ28" s="14" t="n">
        <v>1.348</v>
      </c>
      <c r="CR28" s="14" t="n">
        <v>1</v>
      </c>
      <c r="CS28" s="14" t="n">
        <v>5.219</v>
      </c>
      <c r="CT28" s="14" t="n">
        <v>4.861</v>
      </c>
      <c r="CU28" s="14" t="n">
        <v>9.260999999999999</v>
      </c>
    </row>
    <row r="29">
      <c r="A29" s="14" t="inlineStr">
        <is>
          <t>AGO2024</t>
        </is>
      </c>
      <c r="B29" s="14" t="inlineStr">
        <is>
          <t>AGO</t>
        </is>
      </c>
      <c r="C29" s="14" t="inlineStr">
        <is>
          <t>AGO</t>
        </is>
      </c>
      <c r="D29" s="14" t="inlineStr">
        <is>
          <t>Angola</t>
        </is>
      </c>
      <c r="E29" s="14" t="n">
        <v>2024</v>
      </c>
      <c r="F29" s="14" t="n">
        <v>0.14</v>
      </c>
      <c r="G29" s="14" t="n">
        <v>5.575</v>
      </c>
      <c r="H29" s="14" t="n">
        <v>1.324</v>
      </c>
      <c r="I29" s="14" t="n">
        <v>0.08500000000000001</v>
      </c>
      <c r="J29" s="14" t="n">
        <v>5.66</v>
      </c>
      <c r="K29" s="14" t="n">
        <v>0</v>
      </c>
      <c r="L29" s="14" t="n">
        <v>1</v>
      </c>
      <c r="M29" s="14" t="n">
        <v>7.124</v>
      </c>
      <c r="N29" s="14" t="n">
        <v>3.971</v>
      </c>
      <c r="O29" s="14" t="n">
        <v>0.063</v>
      </c>
      <c r="P29" s="14" t="n">
        <v>7.187</v>
      </c>
      <c r="Q29" s="14" t="n">
        <v>0</v>
      </c>
      <c r="R29" s="14" t="n">
        <v>1</v>
      </c>
      <c r="S29" s="14" t="n">
        <v>12.193</v>
      </c>
      <c r="T29" s="14" t="n">
        <v>7.942</v>
      </c>
      <c r="U29" s="14" t="n">
        <v>0.319</v>
      </c>
      <c r="V29" s="14" t="n">
        <v>13.997</v>
      </c>
      <c r="W29" s="14" t="n">
        <v>0.14</v>
      </c>
      <c r="X29" s="14" t="n">
        <v>1</v>
      </c>
      <c r="Y29" s="14" t="n">
        <v>6.034</v>
      </c>
      <c r="Z29" s="14" t="n">
        <v>0.662</v>
      </c>
      <c r="AA29" s="14" t="n">
        <v>0</v>
      </c>
      <c r="AB29" s="14" t="n">
        <v>6.034</v>
      </c>
      <c r="AC29" s="14" t="n">
        <v>0</v>
      </c>
      <c r="AD29" s="14" t="n">
        <v>1</v>
      </c>
      <c r="AE29" s="14" t="n">
        <v>6.696</v>
      </c>
      <c r="AF29" s="14" t="n">
        <v>1.302</v>
      </c>
      <c r="AG29" s="14" t="n">
        <v>0</v>
      </c>
      <c r="AH29" s="14" t="n">
        <v>6.696</v>
      </c>
      <c r="AI29" s="14" t="n">
        <v>0</v>
      </c>
      <c r="AJ29" s="14" t="n">
        <v>1</v>
      </c>
      <c r="AK29" s="14" t="n">
        <v>10.667</v>
      </c>
      <c r="AL29" s="14" t="n">
        <v>5.032</v>
      </c>
      <c r="AM29" s="14" t="n">
        <v>0.203</v>
      </c>
      <c r="AN29" s="14" t="n">
        <v>12.161</v>
      </c>
      <c r="AO29" s="14" t="n">
        <v>0.14</v>
      </c>
      <c r="AP29" s="14" t="n">
        <v>1</v>
      </c>
      <c r="AQ29" s="14" t="n">
        <v>0.724</v>
      </c>
      <c r="AR29" s="14" t="n">
        <v>0.132</v>
      </c>
      <c r="AS29" s="14" t="n">
        <v>-0.421</v>
      </c>
      <c r="AT29" s="14" t="n">
        <v>0.345</v>
      </c>
      <c r="AU29" s="14" t="n">
        <v>0</v>
      </c>
      <c r="AV29" s="14" t="n">
        <v>0</v>
      </c>
      <c r="AW29" s="14" t="n">
        <v>0.75</v>
      </c>
      <c r="AX29" s="14" t="n">
        <v>0.132</v>
      </c>
      <c r="AY29" s="14" t="n">
        <v>-0.5649999999999999</v>
      </c>
      <c r="AZ29" s="14" t="n">
        <v>0.211</v>
      </c>
      <c r="BA29" s="14" t="n">
        <v>0</v>
      </c>
      <c r="BB29" s="14" t="n">
        <v>0</v>
      </c>
      <c r="BC29" s="14" t="n">
        <v>0.513</v>
      </c>
      <c r="BD29" s="14" t="n">
        <v>0.132</v>
      </c>
      <c r="BE29" s="14" t="n">
        <v>-0.361</v>
      </c>
      <c r="BF29" s="14" t="n">
        <v>0.173</v>
      </c>
      <c r="BG29" s="14" t="n">
        <v>0</v>
      </c>
      <c r="BH29" s="14" t="n">
        <v>0</v>
      </c>
      <c r="BI29" s="14" t="n">
        <v>0.591</v>
      </c>
      <c r="BJ29" s="14" t="n">
        <v>0.132</v>
      </c>
      <c r="BK29" s="14" t="n">
        <v>-0.522</v>
      </c>
      <c r="BL29" s="14" t="n">
        <v>0.079</v>
      </c>
      <c r="BM29" s="14" t="n">
        <v>0</v>
      </c>
      <c r="BN29" s="14" t="n">
        <v>0</v>
      </c>
      <c r="BO29" s="14" t="n">
        <v>0</v>
      </c>
      <c r="BP29" s="14" t="n">
        <v>-0.112</v>
      </c>
      <c r="BQ29" s="14" t="n">
        <v>0.007</v>
      </c>
      <c r="BR29" s="14" t="n">
        <v>0</v>
      </c>
      <c r="BS29" s="14" t="n">
        <v>1</v>
      </c>
      <c r="BT29" s="14" t="n">
        <v>0</v>
      </c>
      <c r="BU29" s="14" t="n">
        <v>-0.112</v>
      </c>
      <c r="BV29" s="14" t="n">
        <v>0.012</v>
      </c>
      <c r="BW29" s="14" t="n">
        <v>0</v>
      </c>
      <c r="BX29" s="14" t="n">
        <v>1</v>
      </c>
      <c r="BY29" s="14" t="n">
        <v>13.646</v>
      </c>
      <c r="BZ29" s="14" t="n">
        <v>0</v>
      </c>
      <c r="CA29" s="14" t="n">
        <v>13.646</v>
      </c>
      <c r="CB29" s="14" t="n">
        <v>0</v>
      </c>
      <c r="CC29" s="14" t="n">
        <v>82.58799999999999</v>
      </c>
      <c r="CD29" s="14" t="n">
        <v>7.95</v>
      </c>
      <c r="CE29" s="14" t="n">
        <v>1.575</v>
      </c>
      <c r="CF29" s="14" t="n">
        <v>94.15000000000001</v>
      </c>
      <c r="CG29" s="14" t="n">
        <v>0.14</v>
      </c>
      <c r="CH29" s="14" t="n">
        <v>1</v>
      </c>
      <c r="CI29" s="14" t="n">
        <v>0</v>
      </c>
      <c r="CJ29" s="14" t="n">
        <v>0</v>
      </c>
      <c r="CK29" s="14" t="n">
        <v>0</v>
      </c>
      <c r="CL29" s="14" t="n">
        <v>0</v>
      </c>
      <c r="CM29" s="14" t="n">
        <v>0</v>
      </c>
      <c r="CN29" s="14" t="n">
        <v>0</v>
      </c>
      <c r="CO29" s="14" t="n">
        <v>0</v>
      </c>
      <c r="CP29" s="14" t="n">
        <v>0</v>
      </c>
      <c r="CQ29" s="14" t="n">
        <v>1.387</v>
      </c>
      <c r="CR29" s="14" t="n">
        <v>1</v>
      </c>
      <c r="CS29" s="14" t="n">
        <v>5.373</v>
      </c>
      <c r="CT29" s="14" t="n">
        <v>4.251</v>
      </c>
      <c r="CU29" s="14" t="n">
        <v>7.598</v>
      </c>
    </row>
    <row r="30">
      <c r="A30" s="14" t="inlineStr">
        <is>
          <t>AIA2021</t>
        </is>
      </c>
      <c r="B30" s="14" t="inlineStr">
        <is>
          <t>AIA</t>
        </is>
      </c>
      <c r="C30" s="14" t="inlineStr">
        <is>
          <t>AIA</t>
        </is>
      </c>
      <c r="D30" s="14" t="inlineStr">
        <is>
          <t>Anguilla</t>
        </is>
      </c>
      <c r="E30" s="14" t="n">
        <v>2021</v>
      </c>
      <c r="F30" s="14" t="n">
        <v>0</v>
      </c>
      <c r="G30" s="14" t="n">
        <v>5.897</v>
      </c>
      <c r="H30" s="14" t="n">
        <v>1.143</v>
      </c>
      <c r="I30" s="14" t="n">
        <v>0</v>
      </c>
      <c r="J30" s="14" t="n">
        <v>5.897</v>
      </c>
      <c r="K30" s="14" t="n">
        <v>0</v>
      </c>
      <c r="L30" s="14" t="n">
        <v>1</v>
      </c>
      <c r="M30" s="14" t="n">
        <v>7.964</v>
      </c>
      <c r="N30" s="14" t="n">
        <v>3.43</v>
      </c>
      <c r="O30" s="14" t="n">
        <v>0</v>
      </c>
      <c r="P30" s="14" t="n">
        <v>7.964</v>
      </c>
      <c r="Q30" s="14" t="n">
        <v>0</v>
      </c>
      <c r="R30" s="14" t="n">
        <v>1</v>
      </c>
      <c r="S30" s="14" t="n">
        <v>11.613</v>
      </c>
      <c r="T30" s="14" t="n">
        <v>6.86</v>
      </c>
      <c r="U30" s="14" t="n">
        <v>0</v>
      </c>
      <c r="V30" s="14" t="n">
        <v>11.613</v>
      </c>
      <c r="W30" s="14" t="n">
        <v>0</v>
      </c>
      <c r="X30" s="14" t="n">
        <v>1</v>
      </c>
      <c r="Y30" s="14" t="n">
        <v>17.127</v>
      </c>
      <c r="Z30" s="14" t="n">
        <v>2.304</v>
      </c>
      <c r="AA30" s="14" t="n">
        <v>0</v>
      </c>
      <c r="AB30" s="14" t="n">
        <v>17.127</v>
      </c>
      <c r="AC30" s="14" t="n">
        <v>0</v>
      </c>
      <c r="AD30" s="14" t="n">
        <v>1</v>
      </c>
      <c r="AE30" s="14" t="n">
        <v>18.27</v>
      </c>
      <c r="AF30" s="14" t="n">
        <v>4.278</v>
      </c>
      <c r="AG30" s="14" t="n">
        <v>0</v>
      </c>
      <c r="AH30" s="14" t="n">
        <v>18.27</v>
      </c>
      <c r="AI30" s="14" t="n">
        <v>0</v>
      </c>
      <c r="AJ30" s="14" t="n">
        <v>1</v>
      </c>
      <c r="AK30" s="14" t="n">
        <v>25.13</v>
      </c>
      <c r="AL30" s="14" t="n">
        <v>13.503</v>
      </c>
      <c r="AM30" s="14" t="n">
        <v>0</v>
      </c>
      <c r="AN30" s="14" t="n">
        <v>25.13</v>
      </c>
      <c r="AO30" s="14" t="n">
        <v>0</v>
      </c>
      <c r="AP30" s="14" t="n">
        <v>1</v>
      </c>
      <c r="AQ30" s="14" t="n">
        <v>0.649</v>
      </c>
      <c r="AR30" s="14" t="n">
        <v>0.114</v>
      </c>
      <c r="AS30" s="14" t="n">
        <v>0</v>
      </c>
      <c r="AT30" s="14" t="n">
        <v>0.649</v>
      </c>
      <c r="AU30" s="14" t="n">
        <v>0</v>
      </c>
      <c r="AV30" s="14" t="n">
        <v>1</v>
      </c>
      <c r="AW30" s="14" t="n">
        <v>0.577</v>
      </c>
      <c r="AX30" s="14" t="n">
        <v>0.114</v>
      </c>
      <c r="AY30" s="14" t="n">
        <v>0</v>
      </c>
      <c r="AZ30" s="14" t="n">
        <v>0.577</v>
      </c>
      <c r="BA30" s="14" t="n">
        <v>0</v>
      </c>
      <c r="BB30" s="14" t="n">
        <v>1</v>
      </c>
      <c r="BC30" s="14" t="n">
        <v>0.458</v>
      </c>
      <c r="BD30" s="14" t="n">
        <v>0.114</v>
      </c>
      <c r="BE30" s="14" t="n">
        <v>0</v>
      </c>
      <c r="BF30" s="14" t="n">
        <v>0.458</v>
      </c>
      <c r="BG30" s="14" t="n">
        <v>0</v>
      </c>
      <c r="BH30" s="14" t="n">
        <v>1</v>
      </c>
      <c r="BI30" s="14" t="n">
        <v>0.491</v>
      </c>
      <c r="BJ30" s="14" t="n">
        <v>0.114</v>
      </c>
      <c r="BK30" s="14" t="n">
        <v>0</v>
      </c>
      <c r="BL30" s="14" t="n">
        <v>0.491</v>
      </c>
      <c r="BM30" s="14" t="n">
        <v>0</v>
      </c>
      <c r="BN30" s="14" t="n">
        <v>1</v>
      </c>
      <c r="BO30" s="14" t="n">
        <v>0</v>
      </c>
      <c r="BP30" s="14" t="n">
        <v>0</v>
      </c>
      <c r="BQ30" s="14" t="n">
        <v>0</v>
      </c>
      <c r="BR30" s="14" t="n">
        <v>0</v>
      </c>
      <c r="BS30" s="14" t="n">
        <v>1</v>
      </c>
      <c r="BT30" s="14" t="n">
        <v>0</v>
      </c>
      <c r="BU30" s="14" t="n">
        <v>0</v>
      </c>
      <c r="BV30" s="14" t="n">
        <v>0</v>
      </c>
      <c r="BW30" s="14" t="n">
        <v>0</v>
      </c>
      <c r="BX30" s="14" t="n">
        <v>1</v>
      </c>
      <c r="BY30" s="14" t="n">
        <v>11.787</v>
      </c>
      <c r="BZ30" s="14" t="n">
        <v>0</v>
      </c>
      <c r="CA30" s="14" t="n">
        <v>11.787</v>
      </c>
      <c r="CB30" s="14" t="n">
        <v>0</v>
      </c>
      <c r="CC30" s="14" t="n">
        <v>78.125</v>
      </c>
      <c r="CD30" s="14" t="n">
        <v>7.95</v>
      </c>
      <c r="CE30" s="14" t="n">
        <v>0</v>
      </c>
      <c r="CF30" s="14" t="n">
        <v>78.125</v>
      </c>
      <c r="CG30" s="14" t="n">
        <v>0</v>
      </c>
      <c r="CH30" s="14" t="n">
        <v>1</v>
      </c>
      <c r="CI30" s="14" t="n">
        <v>0</v>
      </c>
      <c r="CJ30" s="14" t="n">
        <v>0</v>
      </c>
      <c r="CK30" s="14" t="n">
        <v>0</v>
      </c>
      <c r="CL30" s="14" t="n">
        <v>0</v>
      </c>
      <c r="CM30" s="14" t="n">
        <v>0</v>
      </c>
      <c r="CN30" s="14" t="n">
        <v>0</v>
      </c>
      <c r="CO30" s="14" t="n">
        <v>0</v>
      </c>
      <c r="CP30" s="14" t="n">
        <v>0</v>
      </c>
      <c r="CQ30" s="14" t="n">
        <v>1.198</v>
      </c>
      <c r="CR30" s="14" t="n">
        <v>0</v>
      </c>
      <c r="CS30" s="14" t="n">
        <v>4.776</v>
      </c>
      <c r="CT30" s="14" t="n">
        <v>4.753</v>
      </c>
      <c r="CU30" s="14" t="n">
        <v>15.983</v>
      </c>
    </row>
    <row r="31">
      <c r="A31" s="14" t="inlineStr">
        <is>
          <t>AIA2022</t>
        </is>
      </c>
      <c r="B31" s="14" t="inlineStr">
        <is>
          <t>AIA</t>
        </is>
      </c>
      <c r="C31" s="14" t="inlineStr">
        <is>
          <t>AIA</t>
        </is>
      </c>
      <c r="D31" s="14" t="inlineStr">
        <is>
          <t>Anguilla</t>
        </is>
      </c>
      <c r="E31" s="14" t="n">
        <v>2022</v>
      </c>
      <c r="F31" s="14" t="n">
        <v>0</v>
      </c>
      <c r="G31" s="14" t="n">
        <v>11.72</v>
      </c>
      <c r="H31" s="14" t="n">
        <v>1.235</v>
      </c>
      <c r="I31" s="14" t="n">
        <v>0</v>
      </c>
      <c r="J31" s="14" t="n">
        <v>11.72</v>
      </c>
      <c r="K31" s="14" t="n">
        <v>0</v>
      </c>
      <c r="L31" s="14" t="n">
        <v>1</v>
      </c>
      <c r="M31" s="14" t="n">
        <v>9.782999999999999</v>
      </c>
      <c r="N31" s="14" t="n">
        <v>3.704</v>
      </c>
      <c r="O31" s="14" t="n">
        <v>0</v>
      </c>
      <c r="P31" s="14" t="n">
        <v>9.782999999999999</v>
      </c>
      <c r="Q31" s="14" t="n">
        <v>0</v>
      </c>
      <c r="R31" s="14" t="n">
        <v>1</v>
      </c>
      <c r="S31" s="14" t="n">
        <v>17.893</v>
      </c>
      <c r="T31" s="14" t="n">
        <v>7.408</v>
      </c>
      <c r="U31" s="14" t="n">
        <v>0</v>
      </c>
      <c r="V31" s="14" t="n">
        <v>17.893</v>
      </c>
      <c r="W31" s="14" t="n">
        <v>0</v>
      </c>
      <c r="X31" s="14" t="n">
        <v>1</v>
      </c>
      <c r="Y31" s="14" t="n">
        <v>30.728</v>
      </c>
      <c r="Z31" s="14" t="n">
        <v>4.133</v>
      </c>
      <c r="AA31" s="14" t="n">
        <v>0</v>
      </c>
      <c r="AB31" s="14" t="n">
        <v>30.728</v>
      </c>
      <c r="AC31" s="14" t="n">
        <v>0</v>
      </c>
      <c r="AD31" s="14" t="n">
        <v>1</v>
      </c>
      <c r="AE31" s="14" t="n">
        <v>31.963</v>
      </c>
      <c r="AF31" s="14" t="n">
        <v>7.485</v>
      </c>
      <c r="AG31" s="14" t="n">
        <v>0</v>
      </c>
      <c r="AH31" s="14" t="n">
        <v>31.963</v>
      </c>
      <c r="AI31" s="14" t="n">
        <v>0</v>
      </c>
      <c r="AJ31" s="14" t="n">
        <v>1</v>
      </c>
      <c r="AK31" s="14" t="n">
        <v>39.371</v>
      </c>
      <c r="AL31" s="14" t="n">
        <v>21.155</v>
      </c>
      <c r="AM31" s="14" t="n">
        <v>0</v>
      </c>
      <c r="AN31" s="14" t="n">
        <v>39.371</v>
      </c>
      <c r="AO31" s="14" t="n">
        <v>0</v>
      </c>
      <c r="AP31" s="14" t="n">
        <v>1</v>
      </c>
      <c r="AQ31" s="14" t="n">
        <v>0.896</v>
      </c>
      <c r="AR31" s="14" t="n">
        <v>0.123</v>
      </c>
      <c r="AS31" s="14" t="n">
        <v>0</v>
      </c>
      <c r="AT31" s="14" t="n">
        <v>0.896</v>
      </c>
      <c r="AU31" s="14" t="n">
        <v>0</v>
      </c>
      <c r="AV31" s="14" t="n">
        <v>1</v>
      </c>
      <c r="AW31" s="14" t="n">
        <v>0.89</v>
      </c>
      <c r="AX31" s="14" t="n">
        <v>0.123</v>
      </c>
      <c r="AY31" s="14" t="n">
        <v>0</v>
      </c>
      <c r="AZ31" s="14" t="n">
        <v>0.89</v>
      </c>
      <c r="BA31" s="14" t="n">
        <v>0</v>
      </c>
      <c r="BB31" s="14" t="n">
        <v>1</v>
      </c>
      <c r="BC31" s="14" t="n">
        <v>0.62</v>
      </c>
      <c r="BD31" s="14" t="n">
        <v>0.123</v>
      </c>
      <c r="BE31" s="14" t="n">
        <v>0</v>
      </c>
      <c r="BF31" s="14" t="n">
        <v>0.62</v>
      </c>
      <c r="BG31" s="14" t="n">
        <v>0</v>
      </c>
      <c r="BH31" s="14" t="n">
        <v>1</v>
      </c>
      <c r="BI31" s="14" t="n">
        <v>0.608</v>
      </c>
      <c r="BJ31" s="14" t="n">
        <v>0.123</v>
      </c>
      <c r="BK31" s="14" t="n">
        <v>0</v>
      </c>
      <c r="BL31" s="14" t="n">
        <v>0.608</v>
      </c>
      <c r="BM31" s="14" t="n">
        <v>0</v>
      </c>
      <c r="BN31" s="14" t="n">
        <v>1</v>
      </c>
      <c r="BO31" s="14" t="n">
        <v>0</v>
      </c>
      <c r="BP31" s="14" t="n">
        <v>0</v>
      </c>
      <c r="BQ31" s="14" t="n">
        <v>0</v>
      </c>
      <c r="BR31" s="14" t="n">
        <v>0</v>
      </c>
      <c r="BS31" s="14" t="n">
        <v>1</v>
      </c>
      <c r="BT31" s="14" t="n">
        <v>0</v>
      </c>
      <c r="BU31" s="14" t="n">
        <v>0</v>
      </c>
      <c r="BV31" s="14" t="n">
        <v>0</v>
      </c>
      <c r="BW31" s="14" t="n">
        <v>0</v>
      </c>
      <c r="BX31" s="14" t="n">
        <v>1</v>
      </c>
      <c r="BY31" s="14" t="n">
        <v>12.729</v>
      </c>
      <c r="BZ31" s="14" t="n">
        <v>0</v>
      </c>
      <c r="CA31" s="14" t="n">
        <v>12.729</v>
      </c>
      <c r="CB31" s="14" t="n">
        <v>0</v>
      </c>
      <c r="CC31" s="14" t="n">
        <v>97.90000000000001</v>
      </c>
      <c r="CD31" s="14" t="n">
        <v>7.95</v>
      </c>
      <c r="CE31" s="14" t="n">
        <v>0</v>
      </c>
      <c r="CF31" s="14" t="n">
        <v>97.90000000000001</v>
      </c>
      <c r="CG31" s="14" t="n">
        <v>0</v>
      </c>
      <c r="CH31" s="14" t="n">
        <v>1</v>
      </c>
      <c r="CI31" s="14" t="n">
        <v>0</v>
      </c>
      <c r="CJ31" s="14" t="n">
        <v>0</v>
      </c>
      <c r="CK31" s="14" t="n">
        <v>0</v>
      </c>
      <c r="CL31" s="14" t="n">
        <v>0</v>
      </c>
      <c r="CM31" s="14" t="n">
        <v>0</v>
      </c>
      <c r="CN31" s="14" t="n">
        <v>0</v>
      </c>
      <c r="CO31" s="14" t="n">
        <v>0</v>
      </c>
      <c r="CP31" s="14" t="n">
        <v>0</v>
      </c>
      <c r="CQ31" s="14" t="n">
        <v>1.294</v>
      </c>
      <c r="CR31" s="14" t="n">
        <v>0</v>
      </c>
      <c r="CS31" s="14" t="n">
        <v>5.158</v>
      </c>
      <c r="CT31" s="14" t="n">
        <v>10.485</v>
      </c>
      <c r="CU31" s="14" t="n">
        <v>29.494</v>
      </c>
    </row>
    <row r="32">
      <c r="A32" s="14" t="inlineStr">
        <is>
          <t>AIA2023</t>
        </is>
      </c>
      <c r="B32" s="14" t="inlineStr">
        <is>
          <t>AIA</t>
        </is>
      </c>
      <c r="C32" s="14" t="inlineStr">
        <is>
          <t>AIA</t>
        </is>
      </c>
      <c r="D32" s="14" t="inlineStr">
        <is>
          <t>Anguilla</t>
        </is>
      </c>
      <c r="E32" s="14" t="n">
        <v>2023</v>
      </c>
      <c r="F32" s="14" t="n">
        <v>0</v>
      </c>
      <c r="G32" s="14" t="n">
        <v>6.147</v>
      </c>
      <c r="H32" s="14" t="n">
        <v>1.286</v>
      </c>
      <c r="I32" s="14" t="n">
        <v>0</v>
      </c>
      <c r="J32" s="14" t="n">
        <v>6.147</v>
      </c>
      <c r="K32" s="14" t="n">
        <v>0</v>
      </c>
      <c r="L32" s="14" t="n">
        <v>1</v>
      </c>
      <c r="M32" s="14" t="n">
        <v>7.886</v>
      </c>
      <c r="N32" s="14" t="n">
        <v>3.857</v>
      </c>
      <c r="O32" s="14" t="n">
        <v>0</v>
      </c>
      <c r="P32" s="14" t="n">
        <v>7.886</v>
      </c>
      <c r="Q32" s="14" t="n">
        <v>0</v>
      </c>
      <c r="R32" s="14" t="n">
        <v>1</v>
      </c>
      <c r="S32" s="14" t="n">
        <v>12.575</v>
      </c>
      <c r="T32" s="14" t="n">
        <v>7.714</v>
      </c>
      <c r="U32" s="14" t="n">
        <v>0</v>
      </c>
      <c r="V32" s="14" t="n">
        <v>12.575</v>
      </c>
      <c r="W32" s="14" t="n">
        <v>0</v>
      </c>
      <c r="X32" s="14" t="n">
        <v>1</v>
      </c>
      <c r="Y32" s="14" t="n">
        <v>12.478</v>
      </c>
      <c r="Z32" s="14" t="n">
        <v>1.678</v>
      </c>
      <c r="AA32" s="14" t="n">
        <v>0</v>
      </c>
      <c r="AB32" s="14" t="n">
        <v>12.478</v>
      </c>
      <c r="AC32" s="14" t="n">
        <v>0</v>
      </c>
      <c r="AD32" s="14" t="n">
        <v>1</v>
      </c>
      <c r="AE32" s="14" t="n">
        <v>13.763</v>
      </c>
      <c r="AF32" s="14" t="n">
        <v>3.223</v>
      </c>
      <c r="AG32" s="14" t="n">
        <v>0</v>
      </c>
      <c r="AH32" s="14" t="n">
        <v>13.763</v>
      </c>
      <c r="AI32" s="14" t="n">
        <v>0</v>
      </c>
      <c r="AJ32" s="14" t="n">
        <v>1</v>
      </c>
      <c r="AK32" s="14" t="n">
        <v>21.477</v>
      </c>
      <c r="AL32" s="14" t="n">
        <v>11.54</v>
      </c>
      <c r="AM32" s="14" t="n">
        <v>0</v>
      </c>
      <c r="AN32" s="14" t="n">
        <v>21.477</v>
      </c>
      <c r="AO32" s="14" t="n">
        <v>0</v>
      </c>
      <c r="AP32" s="14" t="n">
        <v>1</v>
      </c>
      <c r="AQ32" s="14" t="n">
        <v>0.791</v>
      </c>
      <c r="AR32" s="14" t="n">
        <v>0.129</v>
      </c>
      <c r="AS32" s="14" t="n">
        <v>0</v>
      </c>
      <c r="AT32" s="14" t="n">
        <v>0.791</v>
      </c>
      <c r="AU32" s="14" t="n">
        <v>0</v>
      </c>
      <c r="AV32" s="14" t="n">
        <v>1</v>
      </c>
      <c r="AW32" s="14" t="n">
        <v>0.618</v>
      </c>
      <c r="AX32" s="14" t="n">
        <v>0.129</v>
      </c>
      <c r="AY32" s="14" t="n">
        <v>0</v>
      </c>
      <c r="AZ32" s="14" t="n">
        <v>0.618</v>
      </c>
      <c r="BA32" s="14" t="n">
        <v>0</v>
      </c>
      <c r="BB32" s="14" t="n">
        <v>1</v>
      </c>
      <c r="BC32" s="14" t="n">
        <v>0.554</v>
      </c>
      <c r="BD32" s="14" t="n">
        <v>0.129</v>
      </c>
      <c r="BE32" s="14" t="n">
        <v>0</v>
      </c>
      <c r="BF32" s="14" t="n">
        <v>0.554</v>
      </c>
      <c r="BG32" s="14" t="n">
        <v>0</v>
      </c>
      <c r="BH32" s="14" t="n">
        <v>1</v>
      </c>
      <c r="BI32" s="14" t="n">
        <v>0.5570000000000001</v>
      </c>
      <c r="BJ32" s="14" t="n">
        <v>0.129</v>
      </c>
      <c r="BK32" s="14" t="n">
        <v>0</v>
      </c>
      <c r="BL32" s="14" t="n">
        <v>0.5570000000000001</v>
      </c>
      <c r="BM32" s="14" t="n">
        <v>0</v>
      </c>
      <c r="BN32" s="14" t="n">
        <v>1</v>
      </c>
      <c r="BO32" s="14" t="n">
        <v>0</v>
      </c>
      <c r="BP32" s="14" t="n">
        <v>0</v>
      </c>
      <c r="BQ32" s="14" t="n">
        <v>0</v>
      </c>
      <c r="BR32" s="14" t="n">
        <v>0</v>
      </c>
      <c r="BS32" s="14" t="n">
        <v>1</v>
      </c>
      <c r="BT32" s="14" t="n">
        <v>0</v>
      </c>
      <c r="BU32" s="14" t="n">
        <v>0</v>
      </c>
      <c r="BV32" s="14" t="n">
        <v>0</v>
      </c>
      <c r="BW32" s="14" t="n">
        <v>0</v>
      </c>
      <c r="BX32" s="14" t="n">
        <v>1</v>
      </c>
      <c r="BY32" s="14" t="n">
        <v>13.254</v>
      </c>
      <c r="BZ32" s="14" t="n">
        <v>0</v>
      </c>
      <c r="CA32" s="14" t="n">
        <v>13.254</v>
      </c>
      <c r="CB32" s="14" t="n">
        <v>0</v>
      </c>
      <c r="CC32" s="14" t="n">
        <v>83.248</v>
      </c>
      <c r="CD32" s="14" t="n">
        <v>7.95</v>
      </c>
      <c r="CE32" s="14" t="n">
        <v>0</v>
      </c>
      <c r="CF32" s="14" t="n">
        <v>83.248</v>
      </c>
      <c r="CG32" s="14" t="n">
        <v>0</v>
      </c>
      <c r="CH32" s="14" t="n">
        <v>1</v>
      </c>
      <c r="CI32" s="14" t="n">
        <v>0</v>
      </c>
      <c r="CJ32" s="14" t="n">
        <v>0</v>
      </c>
      <c r="CK32" s="14" t="n">
        <v>0</v>
      </c>
      <c r="CL32" s="14" t="n">
        <v>0</v>
      </c>
      <c r="CM32" s="14" t="n">
        <v>0</v>
      </c>
      <c r="CN32" s="14" t="n">
        <v>0</v>
      </c>
      <c r="CO32" s="14" t="n">
        <v>0</v>
      </c>
      <c r="CP32" s="14" t="n">
        <v>0</v>
      </c>
      <c r="CQ32" s="14" t="n">
        <v>1.348</v>
      </c>
      <c r="CR32" s="14" t="n">
        <v>0</v>
      </c>
      <c r="CS32" s="14" t="n">
        <v>5.37</v>
      </c>
      <c r="CT32" s="14" t="n">
        <v>4.861</v>
      </c>
      <c r="CU32" s="14" t="n">
        <v>11.192</v>
      </c>
    </row>
    <row r="33">
      <c r="A33" s="14" t="inlineStr">
        <is>
          <t>AIA2024</t>
        </is>
      </c>
      <c r="B33" s="14" t="inlineStr">
        <is>
          <t>AIA</t>
        </is>
      </c>
      <c r="C33" s="14" t="inlineStr">
        <is>
          <t>AIA</t>
        </is>
      </c>
      <c r="D33" s="14" t="inlineStr">
        <is>
          <t>Anguilla</t>
        </is>
      </c>
      <c r="E33" s="14" t="n">
        <v>2024</v>
      </c>
      <c r="F33" s="14" t="n">
        <v>0</v>
      </c>
      <c r="G33" s="14" t="n">
        <v>5.575</v>
      </c>
      <c r="H33" s="14" t="n">
        <v>1.324</v>
      </c>
      <c r="I33" s="14" t="n">
        <v>0</v>
      </c>
      <c r="J33" s="14" t="n">
        <v>5.575</v>
      </c>
      <c r="K33" s="14" t="n">
        <v>0</v>
      </c>
      <c r="L33" s="14" t="n">
        <v>1</v>
      </c>
      <c r="M33" s="14" t="n">
        <v>7.124</v>
      </c>
      <c r="N33" s="14" t="n">
        <v>3.971</v>
      </c>
      <c r="O33" s="14" t="n">
        <v>0</v>
      </c>
      <c r="P33" s="14" t="n">
        <v>7.124</v>
      </c>
      <c r="Q33" s="14" t="n">
        <v>0</v>
      </c>
      <c r="R33" s="14" t="n">
        <v>1</v>
      </c>
      <c r="S33" s="14" t="n">
        <v>12.193</v>
      </c>
      <c r="T33" s="14" t="n">
        <v>7.942</v>
      </c>
      <c r="U33" s="14" t="n">
        <v>0</v>
      </c>
      <c r="V33" s="14" t="n">
        <v>12.193</v>
      </c>
      <c r="W33" s="14" t="n">
        <v>0</v>
      </c>
      <c r="X33" s="14" t="n">
        <v>1</v>
      </c>
      <c r="Y33" s="14" t="n">
        <v>11.447</v>
      </c>
      <c r="Z33" s="14" t="n">
        <v>1.54</v>
      </c>
      <c r="AA33" s="14" t="n">
        <v>0</v>
      </c>
      <c r="AB33" s="14" t="n">
        <v>11.447</v>
      </c>
      <c r="AC33" s="14" t="n">
        <v>0</v>
      </c>
      <c r="AD33" s="14" t="n">
        <v>1</v>
      </c>
      <c r="AE33" s="14" t="n">
        <v>12.771</v>
      </c>
      <c r="AF33" s="14" t="n">
        <v>2.991</v>
      </c>
      <c r="AG33" s="14" t="n">
        <v>0</v>
      </c>
      <c r="AH33" s="14" t="n">
        <v>12.771</v>
      </c>
      <c r="AI33" s="14" t="n">
        <v>0</v>
      </c>
      <c r="AJ33" s="14" t="n">
        <v>1</v>
      </c>
      <c r="AK33" s="14" t="n">
        <v>20.712</v>
      </c>
      <c r="AL33" s="14" t="n">
        <v>11.129</v>
      </c>
      <c r="AM33" s="14" t="n">
        <v>0</v>
      </c>
      <c r="AN33" s="14" t="n">
        <v>20.712</v>
      </c>
      <c r="AO33" s="14" t="n">
        <v>0</v>
      </c>
      <c r="AP33" s="14" t="n">
        <v>1</v>
      </c>
      <c r="AQ33" s="14" t="n">
        <v>0.756</v>
      </c>
      <c r="AR33" s="14" t="n">
        <v>0.132</v>
      </c>
      <c r="AS33" s="14" t="n">
        <v>0</v>
      </c>
      <c r="AT33" s="14" t="n">
        <v>0.756</v>
      </c>
      <c r="AU33" s="14" t="n">
        <v>0</v>
      </c>
      <c r="AV33" s="14" t="n">
        <v>1</v>
      </c>
      <c r="AW33" s="14" t="n">
        <v>0.655</v>
      </c>
      <c r="AX33" s="14" t="n">
        <v>0.132</v>
      </c>
      <c r="AY33" s="14" t="n">
        <v>0</v>
      </c>
      <c r="AZ33" s="14" t="n">
        <v>0.655</v>
      </c>
      <c r="BA33" s="14" t="n">
        <v>0</v>
      </c>
      <c r="BB33" s="14" t="n">
        <v>1</v>
      </c>
      <c r="BC33" s="14" t="n">
        <v>0.534</v>
      </c>
      <c r="BD33" s="14" t="n">
        <v>0.132</v>
      </c>
      <c r="BE33" s="14" t="n">
        <v>0</v>
      </c>
      <c r="BF33" s="14" t="n">
        <v>0.534</v>
      </c>
      <c r="BG33" s="14" t="n">
        <v>0</v>
      </c>
      <c r="BH33" s="14" t="n">
        <v>1</v>
      </c>
      <c r="BI33" s="14" t="n">
        <v>0.5679999999999999</v>
      </c>
      <c r="BJ33" s="14" t="n">
        <v>0.132</v>
      </c>
      <c r="BK33" s="14" t="n">
        <v>0</v>
      </c>
      <c r="BL33" s="14" t="n">
        <v>0.5679999999999999</v>
      </c>
      <c r="BM33" s="14" t="n">
        <v>0</v>
      </c>
      <c r="BN33" s="14" t="n">
        <v>1</v>
      </c>
      <c r="BO33" s="14" t="n">
        <v>0</v>
      </c>
      <c r="BP33" s="14" t="n">
        <v>0</v>
      </c>
      <c r="BQ33" s="14" t="n">
        <v>0</v>
      </c>
      <c r="BR33" s="14" t="n">
        <v>0</v>
      </c>
      <c r="BS33" s="14" t="n">
        <v>1</v>
      </c>
      <c r="BT33" s="14" t="n">
        <v>0</v>
      </c>
      <c r="BU33" s="14" t="n">
        <v>0</v>
      </c>
      <c r="BV33" s="14" t="n">
        <v>0</v>
      </c>
      <c r="BW33" s="14" t="n">
        <v>0</v>
      </c>
      <c r="BX33" s="14" t="n">
        <v>1</v>
      </c>
      <c r="BY33" s="14" t="n">
        <v>13.646</v>
      </c>
      <c r="BZ33" s="14" t="n">
        <v>0</v>
      </c>
      <c r="CA33" s="14" t="n">
        <v>13.646</v>
      </c>
      <c r="CB33" s="14" t="n">
        <v>0</v>
      </c>
      <c r="CC33" s="14" t="n">
        <v>82.58799999999999</v>
      </c>
      <c r="CD33" s="14" t="n">
        <v>7.95</v>
      </c>
      <c r="CE33" s="14" t="n">
        <v>0</v>
      </c>
      <c r="CF33" s="14" t="n">
        <v>82.58799999999999</v>
      </c>
      <c r="CG33" s="14" t="n">
        <v>0</v>
      </c>
      <c r="CH33" s="14" t="n">
        <v>1</v>
      </c>
      <c r="CI33" s="14" t="n">
        <v>0</v>
      </c>
      <c r="CJ33" s="14" t="n">
        <v>0</v>
      </c>
      <c r="CK33" s="14" t="n">
        <v>0</v>
      </c>
      <c r="CL33" s="14" t="n">
        <v>0</v>
      </c>
      <c r="CM33" s="14" t="n">
        <v>0</v>
      </c>
      <c r="CN33" s="14" t="n">
        <v>0</v>
      </c>
      <c r="CO33" s="14" t="n">
        <v>0</v>
      </c>
      <c r="CP33" s="14" t="n">
        <v>0</v>
      </c>
      <c r="CQ33" s="14" t="n">
        <v>1.387</v>
      </c>
      <c r="CR33" s="14" t="n">
        <v>0</v>
      </c>
      <c r="CS33" s="14" t="n">
        <v>5.529</v>
      </c>
      <c r="CT33" s="14" t="n">
        <v>4.251</v>
      </c>
      <c r="CU33" s="14" t="n">
        <v>10.123</v>
      </c>
    </row>
    <row r="34">
      <c r="A34" s="14" t="inlineStr">
        <is>
          <t>ATG2021</t>
        </is>
      </c>
      <c r="B34" s="14" t="inlineStr">
        <is>
          <t>ATG</t>
        </is>
      </c>
      <c r="C34" s="14" t="inlineStr">
        <is>
          <t>ATG</t>
        </is>
      </c>
      <c r="D34" s="14" t="inlineStr">
        <is>
          <t>Antigua and Barbuda</t>
        </is>
      </c>
      <c r="E34" s="14" t="n">
        <v>2021</v>
      </c>
      <c r="F34" s="14" t="n">
        <v>0.15</v>
      </c>
      <c r="G34" s="14" t="n">
        <v>5.897</v>
      </c>
      <c r="H34" s="14" t="n">
        <v>1.143</v>
      </c>
      <c r="I34" s="14" t="n">
        <v>0</v>
      </c>
      <c r="J34" s="14" t="n">
        <v>5.897</v>
      </c>
      <c r="K34" s="14" t="n">
        <v>0</v>
      </c>
      <c r="L34" s="14" t="n">
        <v>1</v>
      </c>
      <c r="M34" s="14" t="n">
        <v>7.964</v>
      </c>
      <c r="N34" s="14" t="n">
        <v>3.43</v>
      </c>
      <c r="O34" s="14" t="n">
        <v>0</v>
      </c>
      <c r="P34" s="14" t="n">
        <v>7.964</v>
      </c>
      <c r="Q34" s="14" t="n">
        <v>0</v>
      </c>
      <c r="R34" s="14" t="n">
        <v>1</v>
      </c>
      <c r="S34" s="14" t="n">
        <v>11.613</v>
      </c>
      <c r="T34" s="14" t="n">
        <v>6.86</v>
      </c>
      <c r="U34" s="14" t="n">
        <v>0</v>
      </c>
      <c r="V34" s="14" t="n">
        <v>13.588</v>
      </c>
      <c r="W34" s="14" t="n">
        <v>0.17</v>
      </c>
      <c r="X34" s="14" t="n">
        <v>1</v>
      </c>
      <c r="Y34" s="14" t="n">
        <v>17.127</v>
      </c>
      <c r="Z34" s="14" t="n">
        <v>2.304</v>
      </c>
      <c r="AA34" s="14" t="n">
        <v>0</v>
      </c>
      <c r="AB34" s="14" t="n">
        <v>17.127</v>
      </c>
      <c r="AC34" s="14" t="n">
        <v>0</v>
      </c>
      <c r="AD34" s="14" t="n">
        <v>1</v>
      </c>
      <c r="AE34" s="14" t="n">
        <v>18.27</v>
      </c>
      <c r="AF34" s="14" t="n">
        <v>4.278</v>
      </c>
      <c r="AG34" s="14" t="n">
        <v>0</v>
      </c>
      <c r="AH34" s="14" t="n">
        <v>18.27</v>
      </c>
      <c r="AI34" s="14" t="n">
        <v>0</v>
      </c>
      <c r="AJ34" s="14" t="n">
        <v>1</v>
      </c>
      <c r="AK34" s="14" t="n">
        <v>25.13</v>
      </c>
      <c r="AL34" s="14" t="n">
        <v>13.503</v>
      </c>
      <c r="AM34" s="14" t="n">
        <v>0</v>
      </c>
      <c r="AN34" s="14" t="n">
        <v>29.402</v>
      </c>
      <c r="AO34" s="14" t="n">
        <v>0.17</v>
      </c>
      <c r="AP34" s="14" t="n">
        <v>1</v>
      </c>
      <c r="AQ34" s="14" t="n">
        <v>0.649</v>
      </c>
      <c r="AR34" s="14" t="n">
        <v>0.114</v>
      </c>
      <c r="AS34" s="14" t="n">
        <v>0.554</v>
      </c>
      <c r="AT34" s="14" t="n">
        <v>1.218</v>
      </c>
      <c r="AU34" s="14" t="n">
        <v>0.013</v>
      </c>
      <c r="AV34" s="14" t="n">
        <v>1</v>
      </c>
      <c r="AW34" s="14" t="n">
        <v>0.577</v>
      </c>
      <c r="AX34" s="14" t="n">
        <v>0.114</v>
      </c>
      <c r="AY34" s="14" t="n">
        <v>0.202</v>
      </c>
      <c r="AZ34" s="14" t="n">
        <v>0.911</v>
      </c>
      <c r="BA34" s="14" t="n">
        <v>0.17</v>
      </c>
      <c r="BB34" s="14" t="n">
        <v>1</v>
      </c>
      <c r="BC34" s="14" t="n">
        <v>0.458</v>
      </c>
      <c r="BD34" s="14" t="n">
        <v>0.114</v>
      </c>
      <c r="BE34" s="14" t="n">
        <v>0.158</v>
      </c>
      <c r="BF34" s="14" t="n">
        <v>0.721</v>
      </c>
      <c r="BG34" s="14" t="n">
        <v>0.17</v>
      </c>
      <c r="BH34" s="14" t="n">
        <v>0</v>
      </c>
      <c r="BI34" s="14" t="n">
        <v>0.491</v>
      </c>
      <c r="BJ34" s="14" t="n">
        <v>0.114</v>
      </c>
      <c r="BK34" s="14" t="n">
        <v>0.018</v>
      </c>
      <c r="BL34" s="14" t="n">
        <v>0.595</v>
      </c>
      <c r="BM34" s="14" t="n">
        <v>0.17</v>
      </c>
      <c r="BN34" s="14" t="n">
        <v>1</v>
      </c>
      <c r="BO34" s="14" t="n">
        <v>0</v>
      </c>
      <c r="BP34" s="14" t="n">
        <v>0.126</v>
      </c>
      <c r="BQ34" s="14" t="n">
        <v>0.71</v>
      </c>
      <c r="BR34" s="14" t="n">
        <v>0</v>
      </c>
      <c r="BS34" s="14" t="n">
        <v>1</v>
      </c>
      <c r="BT34" s="14" t="n">
        <v>0</v>
      </c>
      <c r="BU34" s="14" t="n">
        <v>0</v>
      </c>
      <c r="BV34" s="14" t="n">
        <v>0.388</v>
      </c>
      <c r="BW34" s="14" t="n">
        <v>0</v>
      </c>
      <c r="BX34" s="14" t="n">
        <v>0.667</v>
      </c>
      <c r="BY34" s="14" t="n">
        <v>11.787</v>
      </c>
      <c r="BZ34" s="14" t="n">
        <v>0</v>
      </c>
      <c r="CA34" s="14" t="n">
        <v>11.787</v>
      </c>
      <c r="CB34" s="14" t="n">
        <v>0</v>
      </c>
      <c r="CC34" s="14" t="n">
        <v>78.125</v>
      </c>
      <c r="CD34" s="14" t="n">
        <v>7.95</v>
      </c>
      <c r="CE34" s="14" t="n">
        <v>0</v>
      </c>
      <c r="CF34" s="14" t="n">
        <v>91.40600000000001</v>
      </c>
      <c r="CG34" s="14" t="n">
        <v>0.17</v>
      </c>
      <c r="CH34" s="14" t="n">
        <v>1</v>
      </c>
      <c r="CI34" s="14" t="n">
        <v>0</v>
      </c>
      <c r="CJ34" s="14" t="n">
        <v>0</v>
      </c>
      <c r="CK34" s="14" t="n">
        <v>0</v>
      </c>
      <c r="CL34" s="14" t="n">
        <v>0</v>
      </c>
      <c r="CM34" s="14" t="n">
        <v>0</v>
      </c>
      <c r="CN34" s="14" t="n">
        <v>0</v>
      </c>
      <c r="CO34" s="14" t="n">
        <v>0</v>
      </c>
      <c r="CP34" s="14" t="n">
        <v>0</v>
      </c>
      <c r="CQ34" s="14" t="n">
        <v>1.198</v>
      </c>
      <c r="CR34" s="14" t="n">
        <v>0</v>
      </c>
      <c r="CS34" s="14" t="n">
        <v>4.776</v>
      </c>
      <c r="CT34" s="14" t="n">
        <v>4.753</v>
      </c>
      <c r="CU34" s="14" t="n">
        <v>15.983</v>
      </c>
    </row>
    <row r="35">
      <c r="A35" s="14" t="inlineStr">
        <is>
          <t>ATG2022</t>
        </is>
      </c>
      <c r="B35" s="14" t="inlineStr">
        <is>
          <t>ATG</t>
        </is>
      </c>
      <c r="C35" s="14" t="inlineStr">
        <is>
          <t>ATG</t>
        </is>
      </c>
      <c r="D35" s="14" t="inlineStr">
        <is>
          <t>Antigua and Barbuda</t>
        </is>
      </c>
      <c r="E35" s="14" t="n">
        <v>2022</v>
      </c>
      <c r="F35" s="14" t="n">
        <v>0.15</v>
      </c>
      <c r="G35" s="14" t="n">
        <v>11.72</v>
      </c>
      <c r="H35" s="14" t="n">
        <v>1.235</v>
      </c>
      <c r="I35" s="14" t="n">
        <v>0</v>
      </c>
      <c r="J35" s="14" t="n">
        <v>11.72</v>
      </c>
      <c r="K35" s="14" t="n">
        <v>0</v>
      </c>
      <c r="L35" s="14" t="n">
        <v>1</v>
      </c>
      <c r="M35" s="14" t="n">
        <v>9.782999999999999</v>
      </c>
      <c r="N35" s="14" t="n">
        <v>3.704</v>
      </c>
      <c r="O35" s="14" t="n">
        <v>0</v>
      </c>
      <c r="P35" s="14" t="n">
        <v>9.782999999999999</v>
      </c>
      <c r="Q35" s="14" t="n">
        <v>0</v>
      </c>
      <c r="R35" s="14" t="n">
        <v>1</v>
      </c>
      <c r="S35" s="14" t="n">
        <v>17.893</v>
      </c>
      <c r="T35" s="14" t="n">
        <v>7.408</v>
      </c>
      <c r="U35" s="14" t="n">
        <v>0.225</v>
      </c>
      <c r="V35" s="14" t="n">
        <v>20.935</v>
      </c>
      <c r="W35" s="14" t="n">
        <v>0.17</v>
      </c>
      <c r="X35" s="14" t="n">
        <v>1</v>
      </c>
      <c r="Y35" s="14" t="n">
        <v>30.728</v>
      </c>
      <c r="Z35" s="14" t="n">
        <v>4.133</v>
      </c>
      <c r="AA35" s="14" t="n">
        <v>0</v>
      </c>
      <c r="AB35" s="14" t="n">
        <v>30.728</v>
      </c>
      <c r="AC35" s="14" t="n">
        <v>0</v>
      </c>
      <c r="AD35" s="14" t="n">
        <v>1</v>
      </c>
      <c r="AE35" s="14" t="n">
        <v>31.963</v>
      </c>
      <c r="AF35" s="14" t="n">
        <v>7.485</v>
      </c>
      <c r="AG35" s="14" t="n">
        <v>0</v>
      </c>
      <c r="AH35" s="14" t="n">
        <v>31.963</v>
      </c>
      <c r="AI35" s="14" t="n">
        <v>0</v>
      </c>
      <c r="AJ35" s="14" t="n">
        <v>1</v>
      </c>
      <c r="AK35" s="14" t="n">
        <v>39.371</v>
      </c>
      <c r="AL35" s="14" t="n">
        <v>21.155</v>
      </c>
      <c r="AM35" s="14" t="n">
        <v>0.495</v>
      </c>
      <c r="AN35" s="14" t="n">
        <v>46.064</v>
      </c>
      <c r="AO35" s="14" t="n">
        <v>0.17</v>
      </c>
      <c r="AP35" s="14" t="n">
        <v>1</v>
      </c>
      <c r="AQ35" s="14" t="n">
        <v>0.896</v>
      </c>
      <c r="AR35" s="14" t="n">
        <v>0.123</v>
      </c>
      <c r="AS35" s="14" t="n">
        <v>0.5629999999999999</v>
      </c>
      <c r="AT35" s="14" t="n">
        <v>1.479</v>
      </c>
      <c r="AU35" s="14" t="n">
        <v>0.013</v>
      </c>
      <c r="AV35" s="14" t="n">
        <v>1</v>
      </c>
      <c r="AW35" s="14" t="n">
        <v>0.89</v>
      </c>
      <c r="AX35" s="14" t="n">
        <v>0.123</v>
      </c>
      <c r="AY35" s="14" t="n">
        <v>0.105</v>
      </c>
      <c r="AZ35" s="14" t="n">
        <v>1.165</v>
      </c>
      <c r="BA35" s="14" t="n">
        <v>0.17</v>
      </c>
      <c r="BB35" s="14" t="n">
        <v>1</v>
      </c>
      <c r="BC35" s="14" t="n">
        <v>0.62</v>
      </c>
      <c r="BD35" s="14" t="n">
        <v>0.123</v>
      </c>
      <c r="BE35" s="14" t="n">
        <v>-0.004</v>
      </c>
      <c r="BF35" s="14" t="n">
        <v>0.721</v>
      </c>
      <c r="BG35" s="14" t="n">
        <v>0.17</v>
      </c>
      <c r="BH35" s="14" t="n">
        <v>0</v>
      </c>
      <c r="BI35" s="14" t="n">
        <v>0.608</v>
      </c>
      <c r="BJ35" s="14" t="n">
        <v>0.123</v>
      </c>
      <c r="BK35" s="14" t="n">
        <v>0.016</v>
      </c>
      <c r="BL35" s="14" t="n">
        <v>0.72</v>
      </c>
      <c r="BM35" s="14" t="n">
        <v>0.17</v>
      </c>
      <c r="BN35" s="14" t="n">
        <v>1</v>
      </c>
      <c r="BO35" s="14" t="n">
        <v>0</v>
      </c>
      <c r="BP35" s="14" t="n">
        <v>0.136</v>
      </c>
      <c r="BQ35" s="14" t="n">
        <v>0.767</v>
      </c>
      <c r="BR35" s="14" t="n">
        <v>0</v>
      </c>
      <c r="BS35" s="14" t="n">
        <v>1</v>
      </c>
      <c r="BT35" s="14" t="n">
        <v>0</v>
      </c>
      <c r="BU35" s="14" t="n">
        <v>0</v>
      </c>
      <c r="BV35" s="14" t="n">
        <v>0.419</v>
      </c>
      <c r="BW35" s="14" t="n">
        <v>0</v>
      </c>
      <c r="BX35" s="14" t="n">
        <v>0.667</v>
      </c>
      <c r="BY35" s="14" t="n">
        <v>12.729</v>
      </c>
      <c r="BZ35" s="14" t="n">
        <v>0</v>
      </c>
      <c r="CA35" s="14" t="n">
        <v>12.729</v>
      </c>
      <c r="CB35" s="14" t="n">
        <v>0</v>
      </c>
      <c r="CC35" s="14" t="n">
        <v>97.90000000000001</v>
      </c>
      <c r="CD35" s="14" t="n">
        <v>7.95</v>
      </c>
      <c r="CE35" s="14" t="n">
        <v>1.232</v>
      </c>
      <c r="CF35" s="14" t="n">
        <v>114.543</v>
      </c>
      <c r="CG35" s="14" t="n">
        <v>0.17</v>
      </c>
      <c r="CH35" s="14" t="n">
        <v>1</v>
      </c>
      <c r="CI35" s="14" t="n">
        <v>0</v>
      </c>
      <c r="CJ35" s="14" t="n">
        <v>0</v>
      </c>
      <c r="CK35" s="14" t="n">
        <v>0</v>
      </c>
      <c r="CL35" s="14" t="n">
        <v>0</v>
      </c>
      <c r="CM35" s="14" t="n">
        <v>0</v>
      </c>
      <c r="CN35" s="14" t="n">
        <v>0</v>
      </c>
      <c r="CO35" s="14" t="n">
        <v>0</v>
      </c>
      <c r="CP35" s="14" t="n">
        <v>0</v>
      </c>
      <c r="CQ35" s="14" t="n">
        <v>1.294</v>
      </c>
      <c r="CR35" s="14" t="n">
        <v>0</v>
      </c>
      <c r="CS35" s="14" t="n">
        <v>5.158</v>
      </c>
      <c r="CT35" s="14" t="n">
        <v>10.485</v>
      </c>
      <c r="CU35" s="14" t="n">
        <v>29.494</v>
      </c>
    </row>
    <row r="36">
      <c r="A36" s="14" t="inlineStr">
        <is>
          <t>ATG2023</t>
        </is>
      </c>
      <c r="B36" s="14" t="inlineStr">
        <is>
          <t>ATG</t>
        </is>
      </c>
      <c r="C36" s="14" t="inlineStr">
        <is>
          <t>ATG</t>
        </is>
      </c>
      <c r="D36" s="14" t="inlineStr">
        <is>
          <t>Antigua and Barbuda</t>
        </is>
      </c>
      <c r="E36" s="14" t="n">
        <v>2023</v>
      </c>
      <c r="F36" s="14" t="n">
        <v>0.15</v>
      </c>
      <c r="G36" s="14" t="n">
        <v>6.147</v>
      </c>
      <c r="H36" s="14" t="n">
        <v>1.286</v>
      </c>
      <c r="I36" s="14" t="n">
        <v>0</v>
      </c>
      <c r="J36" s="14" t="n">
        <v>6.147</v>
      </c>
      <c r="K36" s="14" t="n">
        <v>0</v>
      </c>
      <c r="L36" s="14" t="n">
        <v>1</v>
      </c>
      <c r="M36" s="14" t="n">
        <v>7.886</v>
      </c>
      <c r="N36" s="14" t="n">
        <v>3.857</v>
      </c>
      <c r="O36" s="14" t="n">
        <v>0</v>
      </c>
      <c r="P36" s="14" t="n">
        <v>7.886</v>
      </c>
      <c r="Q36" s="14" t="n">
        <v>0</v>
      </c>
      <c r="R36" s="14" t="n">
        <v>1</v>
      </c>
      <c r="S36" s="14" t="n">
        <v>12.575</v>
      </c>
      <c r="T36" s="14" t="n">
        <v>7.714</v>
      </c>
      <c r="U36" s="14" t="n">
        <v>0.237</v>
      </c>
      <c r="V36" s="14" t="n">
        <v>14.713</v>
      </c>
      <c r="W36" s="14" t="n">
        <v>0.17</v>
      </c>
      <c r="X36" s="14" t="n">
        <v>1</v>
      </c>
      <c r="Y36" s="14" t="n">
        <v>12.478</v>
      </c>
      <c r="Z36" s="14" t="n">
        <v>1.678</v>
      </c>
      <c r="AA36" s="14" t="n">
        <v>0</v>
      </c>
      <c r="AB36" s="14" t="n">
        <v>12.478</v>
      </c>
      <c r="AC36" s="14" t="n">
        <v>0</v>
      </c>
      <c r="AD36" s="14" t="n">
        <v>1</v>
      </c>
      <c r="AE36" s="14" t="n">
        <v>13.763</v>
      </c>
      <c r="AF36" s="14" t="n">
        <v>3.223</v>
      </c>
      <c r="AG36" s="14" t="n">
        <v>0</v>
      </c>
      <c r="AH36" s="14" t="n">
        <v>13.763</v>
      </c>
      <c r="AI36" s="14" t="n">
        <v>0</v>
      </c>
      <c r="AJ36" s="14" t="n">
        <v>1</v>
      </c>
      <c r="AK36" s="14" t="n">
        <v>21.477</v>
      </c>
      <c r="AL36" s="14" t="n">
        <v>11.54</v>
      </c>
      <c r="AM36" s="14" t="n">
        <v>0.404</v>
      </c>
      <c r="AN36" s="14" t="n">
        <v>25.129</v>
      </c>
      <c r="AO36" s="14" t="n">
        <v>0.17</v>
      </c>
      <c r="AP36" s="14" t="n">
        <v>1</v>
      </c>
      <c r="AQ36" s="14" t="n">
        <v>0.791</v>
      </c>
      <c r="AR36" s="14" t="n">
        <v>0.129</v>
      </c>
      <c r="AS36" s="14" t="n">
        <v>0.713</v>
      </c>
      <c r="AT36" s="14" t="n">
        <v>1.521</v>
      </c>
      <c r="AU36" s="14" t="n">
        <v>0.013</v>
      </c>
      <c r="AV36" s="14" t="n">
        <v>1</v>
      </c>
      <c r="AW36" s="14" t="n">
        <v>0.618</v>
      </c>
      <c r="AX36" s="14" t="n">
        <v>0.129</v>
      </c>
      <c r="AY36" s="14" t="n">
        <v>0.527</v>
      </c>
      <c r="AZ36" s="14" t="n">
        <v>1.34</v>
      </c>
      <c r="BA36" s="14" t="n">
        <v>0.17</v>
      </c>
      <c r="BB36" s="14" t="n">
        <v>1</v>
      </c>
      <c r="BC36" s="14" t="n">
        <v>0.554</v>
      </c>
      <c r="BD36" s="14" t="n">
        <v>0.129</v>
      </c>
      <c r="BE36" s="14" t="n">
        <v>-0.236</v>
      </c>
      <c r="BF36" s="14" t="n">
        <v>0.372</v>
      </c>
      <c r="BG36" s="14" t="n">
        <v>0.17</v>
      </c>
      <c r="BH36" s="14" t="n">
        <v>0</v>
      </c>
      <c r="BI36" s="14" t="n">
        <v>0.5570000000000001</v>
      </c>
      <c r="BJ36" s="14" t="n">
        <v>0.129</v>
      </c>
      <c r="BK36" s="14" t="n">
        <v>0.03</v>
      </c>
      <c r="BL36" s="14" t="n">
        <v>0.675</v>
      </c>
      <c r="BM36" s="14" t="n">
        <v>0.17</v>
      </c>
      <c r="BN36" s="14" t="n">
        <v>1</v>
      </c>
      <c r="BO36" s="14" t="n">
        <v>0</v>
      </c>
      <c r="BP36" s="14" t="n">
        <v>0.142</v>
      </c>
      <c r="BQ36" s="14" t="n">
        <v>0.799</v>
      </c>
      <c r="BR36" s="14" t="n">
        <v>0</v>
      </c>
      <c r="BS36" s="14" t="n">
        <v>1</v>
      </c>
      <c r="BT36" s="14" t="n">
        <v>0</v>
      </c>
      <c r="BU36" s="14" t="n">
        <v>0</v>
      </c>
      <c r="BV36" s="14" t="n">
        <v>0.436</v>
      </c>
      <c r="BW36" s="14" t="n">
        <v>0</v>
      </c>
      <c r="BX36" s="14" t="n">
        <v>0.667</v>
      </c>
      <c r="BY36" s="14" t="n">
        <v>13.254</v>
      </c>
      <c r="BZ36" s="14" t="n">
        <v>0</v>
      </c>
      <c r="CA36" s="14" t="n">
        <v>13.254</v>
      </c>
      <c r="CB36" s="14" t="n">
        <v>0</v>
      </c>
      <c r="CC36" s="14" t="n">
        <v>83.248</v>
      </c>
      <c r="CD36" s="14" t="n">
        <v>7.95</v>
      </c>
      <c r="CE36" s="14" t="n">
        <v>1.567</v>
      </c>
      <c r="CF36" s="14" t="n">
        <v>97.40000000000001</v>
      </c>
      <c r="CG36" s="14" t="n">
        <v>0.17</v>
      </c>
      <c r="CH36" s="14" t="n">
        <v>1</v>
      </c>
      <c r="CI36" s="14" t="n">
        <v>0</v>
      </c>
      <c r="CJ36" s="14" t="n">
        <v>0</v>
      </c>
      <c r="CK36" s="14" t="n">
        <v>0</v>
      </c>
      <c r="CL36" s="14" t="n">
        <v>0</v>
      </c>
      <c r="CM36" s="14" t="n">
        <v>0</v>
      </c>
      <c r="CN36" s="14" t="n">
        <v>0</v>
      </c>
      <c r="CO36" s="14" t="n">
        <v>0</v>
      </c>
      <c r="CP36" s="14" t="n">
        <v>0</v>
      </c>
      <c r="CQ36" s="14" t="n">
        <v>1.348</v>
      </c>
      <c r="CR36" s="14" t="n">
        <v>0</v>
      </c>
      <c r="CS36" s="14" t="n">
        <v>5.37</v>
      </c>
      <c r="CT36" s="14" t="n">
        <v>4.861</v>
      </c>
      <c r="CU36" s="14" t="n">
        <v>11.192</v>
      </c>
    </row>
    <row r="37">
      <c r="A37" s="14" t="inlineStr">
        <is>
          <t>ATG2024</t>
        </is>
      </c>
      <c r="B37" s="14" t="inlineStr">
        <is>
          <t>ATG</t>
        </is>
      </c>
      <c r="C37" s="14" t="inlineStr">
        <is>
          <t>ATG</t>
        </is>
      </c>
      <c r="D37" s="14" t="inlineStr">
        <is>
          <t>Antigua and Barbuda</t>
        </is>
      </c>
      <c r="E37" s="14" t="n">
        <v>2024</v>
      </c>
      <c r="F37" s="14" t="n">
        <v>0.15</v>
      </c>
      <c r="G37" s="14" t="n">
        <v>5.575</v>
      </c>
      <c r="H37" s="14" t="n">
        <v>1.324</v>
      </c>
      <c r="I37" s="14" t="n">
        <v>0</v>
      </c>
      <c r="J37" s="14" t="n">
        <v>5.575</v>
      </c>
      <c r="K37" s="14" t="n">
        <v>0</v>
      </c>
      <c r="L37" s="14" t="n">
        <v>1</v>
      </c>
      <c r="M37" s="14" t="n">
        <v>7.124</v>
      </c>
      <c r="N37" s="14" t="n">
        <v>3.971</v>
      </c>
      <c r="O37" s="14" t="n">
        <v>0</v>
      </c>
      <c r="P37" s="14" t="n">
        <v>7.124</v>
      </c>
      <c r="Q37" s="14" t="n">
        <v>0</v>
      </c>
      <c r="R37" s="14" t="n">
        <v>1</v>
      </c>
      <c r="S37" s="14" t="n">
        <v>12.193</v>
      </c>
      <c r="T37" s="14" t="n">
        <v>7.942</v>
      </c>
      <c r="U37" s="14" t="n">
        <v>0.282</v>
      </c>
      <c r="V37" s="14" t="n">
        <v>14.266</v>
      </c>
      <c r="W37" s="14" t="n">
        <v>0.17</v>
      </c>
      <c r="X37" s="14" t="n">
        <v>1</v>
      </c>
      <c r="Y37" s="14" t="n">
        <v>11.447</v>
      </c>
      <c r="Z37" s="14" t="n">
        <v>1.54</v>
      </c>
      <c r="AA37" s="14" t="n">
        <v>0</v>
      </c>
      <c r="AB37" s="14" t="n">
        <v>11.447</v>
      </c>
      <c r="AC37" s="14" t="n">
        <v>0</v>
      </c>
      <c r="AD37" s="14" t="n">
        <v>1</v>
      </c>
      <c r="AE37" s="14" t="n">
        <v>12.771</v>
      </c>
      <c r="AF37" s="14" t="n">
        <v>2.991</v>
      </c>
      <c r="AG37" s="14" t="n">
        <v>0</v>
      </c>
      <c r="AH37" s="14" t="n">
        <v>12.771</v>
      </c>
      <c r="AI37" s="14" t="n">
        <v>0</v>
      </c>
      <c r="AJ37" s="14" t="n">
        <v>1</v>
      </c>
      <c r="AK37" s="14" t="n">
        <v>20.712</v>
      </c>
      <c r="AL37" s="14" t="n">
        <v>11.129</v>
      </c>
      <c r="AM37" s="14" t="n">
        <v>0.48</v>
      </c>
      <c r="AN37" s="14" t="n">
        <v>24.233</v>
      </c>
      <c r="AO37" s="14" t="n">
        <v>0.17</v>
      </c>
      <c r="AP37" s="14" t="n">
        <v>1</v>
      </c>
      <c r="AQ37" s="14" t="n">
        <v>0.756</v>
      </c>
      <c r="AR37" s="14" t="n">
        <v>0.132</v>
      </c>
      <c r="AS37" s="14" t="n">
        <v>0.784</v>
      </c>
      <c r="AT37" s="14" t="n">
        <v>1.558</v>
      </c>
      <c r="AU37" s="14" t="n">
        <v>0.014</v>
      </c>
      <c r="AV37" s="14" t="n">
        <v>1</v>
      </c>
      <c r="AW37" s="14" t="n">
        <v>0.655</v>
      </c>
      <c r="AX37" s="14" t="n">
        <v>0.132</v>
      </c>
      <c r="AY37" s="14" t="n">
        <v>0.507</v>
      </c>
      <c r="AZ37" s="14" t="n">
        <v>1.36</v>
      </c>
      <c r="BA37" s="14" t="n">
        <v>0.17</v>
      </c>
      <c r="BB37" s="14" t="n">
        <v>1</v>
      </c>
      <c r="BC37" s="14" t="n">
        <v>0.534</v>
      </c>
      <c r="BD37" s="14" t="n">
        <v>0.132</v>
      </c>
      <c r="BE37" s="14" t="n">
        <v>-0.211</v>
      </c>
      <c r="BF37" s="14" t="n">
        <v>0.378</v>
      </c>
      <c r="BG37" s="14" t="n">
        <v>0.17</v>
      </c>
      <c r="BH37" s="14" t="n">
        <v>0</v>
      </c>
      <c r="BI37" s="14" t="n">
        <v>0.5679999999999999</v>
      </c>
      <c r="BJ37" s="14" t="n">
        <v>0.132</v>
      </c>
      <c r="BK37" s="14" t="n">
        <v>0.034</v>
      </c>
      <c r="BL37" s="14" t="n">
        <v>0.6889999999999999</v>
      </c>
      <c r="BM37" s="14" t="n">
        <v>0.17</v>
      </c>
      <c r="BN37" s="14" t="n">
        <v>1</v>
      </c>
      <c r="BO37" s="14" t="n">
        <v>0</v>
      </c>
      <c r="BP37" s="14" t="n">
        <v>0.146</v>
      </c>
      <c r="BQ37" s="14" t="n">
        <v>0.822</v>
      </c>
      <c r="BR37" s="14" t="n">
        <v>0</v>
      </c>
      <c r="BS37" s="14" t="n">
        <v>1</v>
      </c>
      <c r="BT37" s="14" t="n">
        <v>0</v>
      </c>
      <c r="BU37" s="14" t="n">
        <v>0</v>
      </c>
      <c r="BV37" s="14" t="n">
        <v>0.449</v>
      </c>
      <c r="BW37" s="14" t="n">
        <v>0</v>
      </c>
      <c r="BX37" s="14" t="n">
        <v>0.667</v>
      </c>
      <c r="BY37" s="14" t="n">
        <v>13.646</v>
      </c>
      <c r="BZ37" s="14" t="n">
        <v>0</v>
      </c>
      <c r="CA37" s="14" t="n">
        <v>13.646</v>
      </c>
      <c r="CB37" s="14" t="n">
        <v>0</v>
      </c>
      <c r="CC37" s="14" t="n">
        <v>82.58799999999999</v>
      </c>
      <c r="CD37" s="14" t="n">
        <v>7.95</v>
      </c>
      <c r="CE37" s="14" t="n">
        <v>1.912</v>
      </c>
      <c r="CF37" s="14" t="n">
        <v>96.628</v>
      </c>
      <c r="CG37" s="14" t="n">
        <v>0.17</v>
      </c>
      <c r="CH37" s="14" t="n">
        <v>1</v>
      </c>
      <c r="CI37" s="14" t="n">
        <v>0</v>
      </c>
      <c r="CJ37" s="14" t="n">
        <v>0</v>
      </c>
      <c r="CK37" s="14" t="n">
        <v>0</v>
      </c>
      <c r="CL37" s="14" t="n">
        <v>0</v>
      </c>
      <c r="CM37" s="14" t="n">
        <v>0</v>
      </c>
      <c r="CN37" s="14" t="n">
        <v>0</v>
      </c>
      <c r="CO37" s="14" t="n">
        <v>0</v>
      </c>
      <c r="CP37" s="14" t="n">
        <v>0</v>
      </c>
      <c r="CQ37" s="14" t="n">
        <v>1.387</v>
      </c>
      <c r="CR37" s="14" t="n">
        <v>0</v>
      </c>
      <c r="CS37" s="14" t="n">
        <v>5.529</v>
      </c>
      <c r="CT37" s="14" t="n">
        <v>4.251</v>
      </c>
      <c r="CU37" s="14" t="n">
        <v>10.123</v>
      </c>
    </row>
    <row r="38">
      <c r="A38" s="14" t="inlineStr">
        <is>
          <t>ARG2021</t>
        </is>
      </c>
      <c r="B38" s="14" t="inlineStr">
        <is>
          <t>ARG</t>
        </is>
      </c>
      <c r="C38" s="14" t="inlineStr">
        <is>
          <t>ARG</t>
        </is>
      </c>
      <c r="D38" s="14" t="inlineStr">
        <is>
          <t>Argentina</t>
        </is>
      </c>
      <c r="E38" s="14" t="n">
        <v>2021</v>
      </c>
      <c r="F38" s="14" t="n">
        <v>0.21</v>
      </c>
      <c r="G38" s="14" t="n">
        <v>5.857</v>
      </c>
      <c r="H38" s="14" t="n">
        <v>1.138</v>
      </c>
      <c r="I38" s="14" t="n">
        <v>0.382</v>
      </c>
      <c r="J38" s="14" t="n">
        <v>6.239</v>
      </c>
      <c r="K38" s="14" t="n">
        <v>0</v>
      </c>
      <c r="L38" s="14" t="n">
        <v>1</v>
      </c>
      <c r="M38" s="14" t="n">
        <v>7.915</v>
      </c>
      <c r="N38" s="14" t="n">
        <v>3.413</v>
      </c>
      <c r="O38" s="14" t="n">
        <v>0.405</v>
      </c>
      <c r="P38" s="14" t="n">
        <v>8.321</v>
      </c>
      <c r="Q38" s="14" t="n">
        <v>0</v>
      </c>
      <c r="R38" s="14" t="n">
        <v>1</v>
      </c>
      <c r="S38" s="14" t="n">
        <v>11.546</v>
      </c>
      <c r="T38" s="14" t="n">
        <v>6.827</v>
      </c>
      <c r="U38" s="14" t="n">
        <v>0.382</v>
      </c>
      <c r="V38" s="14" t="n">
        <v>14.433</v>
      </c>
      <c r="W38" s="14" t="n">
        <v>0.21</v>
      </c>
      <c r="X38" s="14" t="n">
        <v>1</v>
      </c>
      <c r="Y38" s="14" t="n">
        <v>7.825</v>
      </c>
      <c r="Z38" s="14" t="n">
        <v>0.656</v>
      </c>
      <c r="AA38" s="14" t="n">
        <v>-3.795</v>
      </c>
      <c r="AB38" s="14" t="n">
        <v>4.029</v>
      </c>
      <c r="AC38" s="14" t="n">
        <v>0</v>
      </c>
      <c r="AD38" s="14" t="n">
        <v>0</v>
      </c>
      <c r="AE38" s="14" t="n">
        <v>8.494</v>
      </c>
      <c r="AF38" s="14" t="n">
        <v>1.3</v>
      </c>
      <c r="AG38" s="14" t="n">
        <v>-1.102</v>
      </c>
      <c r="AH38" s="14" t="n">
        <v>7.393</v>
      </c>
      <c r="AI38" s="14" t="n">
        <v>0</v>
      </c>
      <c r="AJ38" s="14" t="n">
        <v>0</v>
      </c>
      <c r="AK38" s="14" t="n">
        <v>12.51</v>
      </c>
      <c r="AL38" s="14" t="n">
        <v>5.115</v>
      </c>
      <c r="AM38" s="14" t="n">
        <v>-6.83</v>
      </c>
      <c r="AN38" s="14" t="n">
        <v>6.873</v>
      </c>
      <c r="AO38" s="14" t="n">
        <v>0</v>
      </c>
      <c r="AP38" s="14" t="n">
        <v>0</v>
      </c>
      <c r="AQ38" s="14" t="n">
        <v>0.649</v>
      </c>
      <c r="AR38" s="14" t="n">
        <v>0.114</v>
      </c>
      <c r="AS38" s="14" t="n">
        <v>0.101</v>
      </c>
      <c r="AT38" s="14" t="n">
        <v>0.908</v>
      </c>
      <c r="AU38" s="14" t="n">
        <v>0.21</v>
      </c>
      <c r="AV38" s="14" t="n">
        <v>1</v>
      </c>
      <c r="AW38" s="14" t="n">
        <v>0.577</v>
      </c>
      <c r="AX38" s="14" t="n">
        <v>0.114</v>
      </c>
      <c r="AY38" s="14" t="n">
        <v>0.127</v>
      </c>
      <c r="AZ38" s="14" t="n">
        <v>0.852</v>
      </c>
      <c r="BA38" s="14" t="n">
        <v>0.21</v>
      </c>
      <c r="BB38" s="14" t="n">
        <v>1</v>
      </c>
      <c r="BC38" s="14" t="n">
        <v>0.458</v>
      </c>
      <c r="BD38" s="14" t="n">
        <v>0.114</v>
      </c>
      <c r="BE38" s="14" t="n">
        <v>-0.334</v>
      </c>
      <c r="BF38" s="14" t="n">
        <v>0.15</v>
      </c>
      <c r="BG38" s="14" t="n">
        <v>0</v>
      </c>
      <c r="BH38" s="14" t="n">
        <v>0</v>
      </c>
      <c r="BI38" s="14" t="n">
        <v>0.491</v>
      </c>
      <c r="BJ38" s="14" t="n">
        <v>0.114</v>
      </c>
      <c r="BK38" s="14" t="n">
        <v>0.292</v>
      </c>
      <c r="BL38" s="14" t="n">
        <v>0.948</v>
      </c>
      <c r="BM38" s="14" t="n">
        <v>0.21</v>
      </c>
      <c r="BN38" s="14" t="n">
        <v>1</v>
      </c>
      <c r="BO38" s="14" t="n">
        <v>0</v>
      </c>
      <c r="BP38" s="14" t="n">
        <v>-0.04</v>
      </c>
      <c r="BQ38" s="14" t="n">
        <v>0.059</v>
      </c>
      <c r="BR38" s="14" t="n">
        <v>0</v>
      </c>
      <c r="BS38" s="14" t="n">
        <v>1</v>
      </c>
      <c r="BT38" s="14" t="n">
        <v>0</v>
      </c>
      <c r="BU38" s="14" t="n">
        <v>-0.04</v>
      </c>
      <c r="BV38" s="14" t="n">
        <v>0.056</v>
      </c>
      <c r="BW38" s="14" t="n">
        <v>0</v>
      </c>
      <c r="BX38" s="14" t="n">
        <v>1</v>
      </c>
      <c r="BY38" s="14" t="n">
        <v>11.787</v>
      </c>
      <c r="BZ38" s="14" t="n">
        <v>0</v>
      </c>
      <c r="CA38" s="14" t="n">
        <v>11.787</v>
      </c>
      <c r="CB38" s="14" t="n">
        <v>0</v>
      </c>
      <c r="CC38" s="14" t="n">
        <v>78.125</v>
      </c>
      <c r="CD38" s="14" t="n">
        <v>7.95</v>
      </c>
      <c r="CE38" s="14" t="n">
        <v>-21.704</v>
      </c>
      <c r="CF38" s="14" t="n">
        <v>68.27</v>
      </c>
      <c r="CG38" s="14" t="n">
        <v>0</v>
      </c>
      <c r="CH38" s="14" t="n">
        <v>1</v>
      </c>
      <c r="CI38" s="14" t="n">
        <v>0</v>
      </c>
      <c r="CJ38" s="14" t="n">
        <v>0</v>
      </c>
      <c r="CK38" s="14" t="n">
        <v>0</v>
      </c>
      <c r="CL38" s="14" t="n">
        <v>0.102</v>
      </c>
      <c r="CM38" s="14" t="n">
        <v>0.835</v>
      </c>
      <c r="CN38" s="14" t="n">
        <v>2.043</v>
      </c>
      <c r="CO38" s="14" t="n">
        <v>0.604</v>
      </c>
      <c r="CP38" s="14" t="n">
        <v>0.01</v>
      </c>
      <c r="CQ38" s="14" t="n">
        <v>1.198</v>
      </c>
      <c r="CR38" s="14" t="n">
        <v>0.829</v>
      </c>
      <c r="CS38" s="14" t="n">
        <v>6.22</v>
      </c>
      <c r="CT38" s="14" t="n">
        <v>4.753</v>
      </c>
      <c r="CU38" s="14" t="n">
        <v>16.171</v>
      </c>
    </row>
    <row r="39">
      <c r="A39" s="14" t="inlineStr">
        <is>
          <t>ARG2022</t>
        </is>
      </c>
      <c r="B39" s="14" t="inlineStr">
        <is>
          <t>ARG</t>
        </is>
      </c>
      <c r="C39" s="14" t="inlineStr">
        <is>
          <t>ARG</t>
        </is>
      </c>
      <c r="D39" s="14" t="inlineStr">
        <is>
          <t>Argentina</t>
        </is>
      </c>
      <c r="E39" s="14" t="n">
        <v>2022</v>
      </c>
      <c r="F39" s="14" t="n">
        <v>0.21</v>
      </c>
      <c r="G39" s="14" t="n">
        <v>11.627</v>
      </c>
      <c r="H39" s="14" t="n">
        <v>1.229</v>
      </c>
      <c r="I39" s="14" t="n">
        <v>0.278</v>
      </c>
      <c r="J39" s="14" t="n">
        <v>11.905</v>
      </c>
      <c r="K39" s="14" t="n">
        <v>0</v>
      </c>
      <c r="L39" s="14" t="n">
        <v>1</v>
      </c>
      <c r="M39" s="14" t="n">
        <v>9.720000000000001</v>
      </c>
      <c r="N39" s="14" t="n">
        <v>3.687</v>
      </c>
      <c r="O39" s="14" t="n">
        <v>0.295</v>
      </c>
      <c r="P39" s="14" t="n">
        <v>10.015</v>
      </c>
      <c r="Q39" s="14" t="n">
        <v>0</v>
      </c>
      <c r="R39" s="14" t="n">
        <v>1</v>
      </c>
      <c r="S39" s="14" t="n">
        <v>17.771</v>
      </c>
      <c r="T39" s="14" t="n">
        <v>7.373</v>
      </c>
      <c r="U39" s="14" t="n">
        <v>0.5590000000000001</v>
      </c>
      <c r="V39" s="14" t="n">
        <v>21.84</v>
      </c>
      <c r="W39" s="14" t="n">
        <v>0.21</v>
      </c>
      <c r="X39" s="14" t="n">
        <v>1</v>
      </c>
      <c r="Y39" s="14" t="n">
        <v>9.192</v>
      </c>
      <c r="Z39" s="14" t="n">
        <v>0.77</v>
      </c>
      <c r="AA39" s="14" t="n">
        <v>-5.312</v>
      </c>
      <c r="AB39" s="14" t="n">
        <v>3.879</v>
      </c>
      <c r="AC39" s="14" t="n">
        <v>0</v>
      </c>
      <c r="AD39" s="14" t="n">
        <v>0</v>
      </c>
      <c r="AE39" s="14" t="n">
        <v>9.888</v>
      </c>
      <c r="AF39" s="14" t="n">
        <v>1.514</v>
      </c>
      <c r="AG39" s="14" t="n">
        <v>-1.19</v>
      </c>
      <c r="AH39" s="14" t="n">
        <v>8.699</v>
      </c>
      <c r="AI39" s="14" t="n">
        <v>0</v>
      </c>
      <c r="AJ39" s="14" t="n">
        <v>0</v>
      </c>
      <c r="AK39" s="14" t="n">
        <v>14.068</v>
      </c>
      <c r="AL39" s="14" t="n">
        <v>5.752</v>
      </c>
      <c r="AM39" s="14" t="n">
        <v>-7.717</v>
      </c>
      <c r="AN39" s="14" t="n">
        <v>7.684</v>
      </c>
      <c r="AO39" s="14" t="n">
        <v>0</v>
      </c>
      <c r="AP39" s="14" t="n">
        <v>0</v>
      </c>
      <c r="AQ39" s="14" t="n">
        <v>0.896</v>
      </c>
      <c r="AR39" s="14" t="n">
        <v>0.123</v>
      </c>
      <c r="AS39" s="14" t="n">
        <v>-0.099</v>
      </c>
      <c r="AT39" s="14" t="n">
        <v>0.964</v>
      </c>
      <c r="AU39" s="14" t="n">
        <v>0.21</v>
      </c>
      <c r="AV39" s="14" t="n">
        <v>1</v>
      </c>
      <c r="AW39" s="14" t="n">
        <v>0.89</v>
      </c>
      <c r="AX39" s="14" t="n">
        <v>0.123</v>
      </c>
      <c r="AY39" s="14" t="n">
        <v>-0.124</v>
      </c>
      <c r="AZ39" s="14" t="n">
        <v>0.927</v>
      </c>
      <c r="BA39" s="14" t="n">
        <v>0.21</v>
      </c>
      <c r="BB39" s="14" t="n">
        <v>1</v>
      </c>
      <c r="BC39" s="14" t="n">
        <v>0.62</v>
      </c>
      <c r="BD39" s="14" t="n">
        <v>0.123</v>
      </c>
      <c r="BE39" s="14" t="n">
        <v>-0.474</v>
      </c>
      <c r="BF39" s="14" t="n">
        <v>0.177</v>
      </c>
      <c r="BG39" s="14" t="n">
        <v>0</v>
      </c>
      <c r="BH39" s="14" t="n">
        <v>0</v>
      </c>
      <c r="BI39" s="14" t="n">
        <v>0.608</v>
      </c>
      <c r="BJ39" s="14" t="n">
        <v>0.123</v>
      </c>
      <c r="BK39" s="14" t="n">
        <v>0.245</v>
      </c>
      <c r="BL39" s="14" t="n">
        <v>1.032</v>
      </c>
      <c r="BM39" s="14" t="n">
        <v>0.21</v>
      </c>
      <c r="BN39" s="14" t="n">
        <v>1</v>
      </c>
      <c r="BO39" s="14" t="n">
        <v>0</v>
      </c>
      <c r="BP39" s="14" t="n">
        <v>-0.032</v>
      </c>
      <c r="BQ39" s="14" t="n">
        <v>0.096</v>
      </c>
      <c r="BR39" s="14" t="n">
        <v>0</v>
      </c>
      <c r="BS39" s="14" t="n">
        <v>1</v>
      </c>
      <c r="BT39" s="14" t="n">
        <v>0</v>
      </c>
      <c r="BU39" s="14" t="n">
        <v>-0.032</v>
      </c>
      <c r="BV39" s="14" t="n">
        <v>0.096</v>
      </c>
      <c r="BW39" s="14" t="n">
        <v>0</v>
      </c>
      <c r="BX39" s="14" t="n">
        <v>1</v>
      </c>
      <c r="BY39" s="14" t="n">
        <v>12.729</v>
      </c>
      <c r="BZ39" s="14" t="n">
        <v>0</v>
      </c>
      <c r="CA39" s="14" t="n">
        <v>12.729</v>
      </c>
      <c r="CB39" s="14" t="n">
        <v>0</v>
      </c>
      <c r="CC39" s="14" t="n">
        <v>97.90000000000001</v>
      </c>
      <c r="CD39" s="14" t="n">
        <v>7.95</v>
      </c>
      <c r="CE39" s="14" t="n">
        <v>-18.689</v>
      </c>
      <c r="CF39" s="14" t="n">
        <v>95.845</v>
      </c>
      <c r="CG39" s="14" t="n">
        <v>0</v>
      </c>
      <c r="CH39" s="14" t="n">
        <v>1</v>
      </c>
      <c r="CI39" s="14" t="n">
        <v>0</v>
      </c>
      <c r="CJ39" s="14" t="n">
        <v>0</v>
      </c>
      <c r="CK39" s="14" t="n">
        <v>0</v>
      </c>
      <c r="CL39" s="14" t="n">
        <v>0.11</v>
      </c>
      <c r="CM39" s="14" t="n">
        <v>0.902</v>
      </c>
      <c r="CN39" s="14" t="n">
        <v>2.368</v>
      </c>
      <c r="CO39" s="14" t="n">
        <v>0.745</v>
      </c>
      <c r="CP39" s="14" t="n">
        <v>0.008999999999999999</v>
      </c>
      <c r="CQ39" s="14" t="n">
        <v>1.294</v>
      </c>
      <c r="CR39" s="14" t="n">
        <v>0.872</v>
      </c>
      <c r="CS39" s="14" t="n">
        <v>6.717</v>
      </c>
      <c r="CT39" s="14" t="n">
        <v>10.485</v>
      </c>
      <c r="CU39" s="14" t="n">
        <v>29.688</v>
      </c>
    </row>
    <row r="40">
      <c r="A40" s="14" t="inlineStr">
        <is>
          <t>ARG2023</t>
        </is>
      </c>
      <c r="B40" s="14" t="inlineStr">
        <is>
          <t>ARG</t>
        </is>
      </c>
      <c r="C40" s="14" t="inlineStr">
        <is>
          <t>ARG</t>
        </is>
      </c>
      <c r="D40" s="14" t="inlineStr">
        <is>
          <t>Argentina</t>
        </is>
      </c>
      <c r="E40" s="14" t="n">
        <v>2023</v>
      </c>
      <c r="F40" s="14" t="n">
        <v>0.21</v>
      </c>
      <c r="G40" s="14" t="n">
        <v>6.103</v>
      </c>
      <c r="H40" s="14" t="n">
        <v>1.279</v>
      </c>
      <c r="I40" s="14" t="n">
        <v>0.321</v>
      </c>
      <c r="J40" s="14" t="n">
        <v>6.424</v>
      </c>
      <c r="K40" s="14" t="n">
        <v>0</v>
      </c>
      <c r="L40" s="14" t="n">
        <v>1</v>
      </c>
      <c r="M40" s="14" t="n">
        <v>7.838</v>
      </c>
      <c r="N40" s="14" t="n">
        <v>3.837</v>
      </c>
      <c r="O40" s="14" t="n">
        <v>0.34</v>
      </c>
      <c r="P40" s="14" t="n">
        <v>8.178000000000001</v>
      </c>
      <c r="Q40" s="14" t="n">
        <v>0</v>
      </c>
      <c r="R40" s="14" t="n">
        <v>1</v>
      </c>
      <c r="S40" s="14" t="n">
        <v>12.498</v>
      </c>
      <c r="T40" s="14" t="n">
        <v>7.674</v>
      </c>
      <c r="U40" s="14" t="n">
        <v>0.619</v>
      </c>
      <c r="V40" s="14" t="n">
        <v>15.511</v>
      </c>
      <c r="W40" s="14" t="n">
        <v>0.21</v>
      </c>
      <c r="X40" s="14" t="n">
        <v>1</v>
      </c>
      <c r="Y40" s="14" t="n">
        <v>8.051</v>
      </c>
      <c r="Z40" s="14" t="n">
        <v>0.675</v>
      </c>
      <c r="AA40" s="14" t="n">
        <v>-4.199</v>
      </c>
      <c r="AB40" s="14" t="n">
        <v>3.851</v>
      </c>
      <c r="AC40" s="14" t="n">
        <v>0</v>
      </c>
      <c r="AD40" s="14" t="n">
        <v>0</v>
      </c>
      <c r="AE40" s="14" t="n">
        <v>8.763999999999999</v>
      </c>
      <c r="AF40" s="14" t="n">
        <v>1.342</v>
      </c>
      <c r="AG40" s="14" t="n">
        <v>-1.239</v>
      </c>
      <c r="AH40" s="14" t="n">
        <v>7.525</v>
      </c>
      <c r="AI40" s="14" t="n">
        <v>0</v>
      </c>
      <c r="AJ40" s="14" t="n">
        <v>0</v>
      </c>
      <c r="AK40" s="14" t="n">
        <v>13.043</v>
      </c>
      <c r="AL40" s="14" t="n">
        <v>5.333</v>
      </c>
      <c r="AM40" s="14" t="n">
        <v>-5.547</v>
      </c>
      <c r="AN40" s="14" t="n">
        <v>9.07</v>
      </c>
      <c r="AO40" s="14" t="n">
        <v>0</v>
      </c>
      <c r="AP40" s="14" t="n">
        <v>0</v>
      </c>
      <c r="AQ40" s="14" t="n">
        <v>0.791</v>
      </c>
      <c r="AR40" s="14" t="n">
        <v>0.129</v>
      </c>
      <c r="AS40" s="14" t="n">
        <v>-0.074</v>
      </c>
      <c r="AT40" s="14" t="n">
        <v>0.868</v>
      </c>
      <c r="AU40" s="14" t="n">
        <v>0.21</v>
      </c>
      <c r="AV40" s="14" t="n">
        <v>1</v>
      </c>
      <c r="AW40" s="14" t="n">
        <v>0.618</v>
      </c>
      <c r="AX40" s="14" t="n">
        <v>0.129</v>
      </c>
      <c r="AY40" s="14" t="n">
        <v>0.176</v>
      </c>
      <c r="AZ40" s="14" t="n">
        <v>0.961</v>
      </c>
      <c r="BA40" s="14" t="n">
        <v>0.21</v>
      </c>
      <c r="BB40" s="14" t="n">
        <v>1</v>
      </c>
      <c r="BC40" s="14" t="n">
        <v>0.554</v>
      </c>
      <c r="BD40" s="14" t="n">
        <v>0.129</v>
      </c>
      <c r="BE40" s="14" t="n">
        <v>-0.42</v>
      </c>
      <c r="BF40" s="14" t="n">
        <v>0.162</v>
      </c>
      <c r="BG40" s="14" t="n">
        <v>0</v>
      </c>
      <c r="BH40" s="14" t="n">
        <v>0</v>
      </c>
      <c r="BI40" s="14" t="n">
        <v>0.5570000000000001</v>
      </c>
      <c r="BJ40" s="14" t="n">
        <v>0.129</v>
      </c>
      <c r="BK40" s="14" t="n">
        <v>0.393</v>
      </c>
      <c r="BL40" s="14" t="n">
        <v>1.149</v>
      </c>
      <c r="BM40" s="14" t="n">
        <v>0.21</v>
      </c>
      <c r="BN40" s="14" t="n">
        <v>1</v>
      </c>
      <c r="BO40" s="14" t="n">
        <v>0</v>
      </c>
      <c r="BP40" s="14" t="n">
        <v>-0.038</v>
      </c>
      <c r="BQ40" s="14" t="n">
        <v>0.091</v>
      </c>
      <c r="BR40" s="14" t="n">
        <v>0</v>
      </c>
      <c r="BS40" s="14" t="n">
        <v>1</v>
      </c>
      <c r="BT40" s="14" t="n">
        <v>0</v>
      </c>
      <c r="BU40" s="14" t="n">
        <v>-0.038</v>
      </c>
      <c r="BV40" s="14" t="n">
        <v>0.093</v>
      </c>
      <c r="BW40" s="14" t="n">
        <v>0</v>
      </c>
      <c r="BX40" s="14" t="n">
        <v>1</v>
      </c>
      <c r="BY40" s="14" t="n">
        <v>13.254</v>
      </c>
      <c r="BZ40" s="14" t="n">
        <v>0</v>
      </c>
      <c r="CA40" s="14" t="n">
        <v>13.254</v>
      </c>
      <c r="CB40" s="14" t="n">
        <v>0</v>
      </c>
      <c r="CC40" s="14" t="n">
        <v>83.248</v>
      </c>
      <c r="CD40" s="14" t="n">
        <v>7.95</v>
      </c>
      <c r="CE40" s="14" t="n">
        <v>-0.74</v>
      </c>
      <c r="CF40" s="14" t="n">
        <v>99.83499999999999</v>
      </c>
      <c r="CG40" s="14" t="n">
        <v>0</v>
      </c>
      <c r="CH40" s="14" t="n">
        <v>1</v>
      </c>
      <c r="CI40" s="14" t="n">
        <v>0</v>
      </c>
      <c r="CJ40" s="14" t="n">
        <v>0</v>
      </c>
      <c r="CK40" s="14" t="n">
        <v>0</v>
      </c>
      <c r="CL40" s="14" t="n">
        <v>0.115</v>
      </c>
      <c r="CM40" s="14" t="n">
        <v>0.9389999999999999</v>
      </c>
      <c r="CN40" s="14" t="n">
        <v>2.585</v>
      </c>
      <c r="CO40" s="14" t="n">
        <v>0.836</v>
      </c>
      <c r="CP40" s="14" t="n">
        <v>0.01</v>
      </c>
      <c r="CQ40" s="14" t="n">
        <v>1.348</v>
      </c>
      <c r="CR40" s="14" t="n">
        <v>0.891</v>
      </c>
      <c r="CS40" s="14" t="n">
        <v>6.995</v>
      </c>
      <c r="CT40" s="14" t="n">
        <v>4.861</v>
      </c>
      <c r="CU40" s="14" t="n">
        <v>11.658</v>
      </c>
    </row>
    <row r="41">
      <c r="A41" s="14" t="inlineStr">
        <is>
          <t>ARG2024</t>
        </is>
      </c>
      <c r="B41" s="14" t="inlineStr">
        <is>
          <t>ARG</t>
        </is>
      </c>
      <c r="C41" s="14" t="inlineStr">
        <is>
          <t>ARG</t>
        </is>
      </c>
      <c r="D41" s="14" t="inlineStr">
        <is>
          <t>Argentina</t>
        </is>
      </c>
      <c r="E41" s="14" t="n">
        <v>2024</v>
      </c>
      <c r="F41" s="14" t="n">
        <v>0.21</v>
      </c>
      <c r="G41" s="14" t="n">
        <v>5.538</v>
      </c>
      <c r="H41" s="14" t="n">
        <v>1.317</v>
      </c>
      <c r="I41" s="14" t="n">
        <v>0.229</v>
      </c>
      <c r="J41" s="14" t="n">
        <v>5.767</v>
      </c>
      <c r="K41" s="14" t="n">
        <v>0</v>
      </c>
      <c r="L41" s="14" t="n">
        <v>1</v>
      </c>
      <c r="M41" s="14" t="n">
        <v>7.084</v>
      </c>
      <c r="N41" s="14" t="n">
        <v>3.95</v>
      </c>
      <c r="O41" s="14" t="n">
        <v>0.243</v>
      </c>
      <c r="P41" s="14" t="n">
        <v>7.328</v>
      </c>
      <c r="Q41" s="14" t="n">
        <v>0</v>
      </c>
      <c r="R41" s="14" t="n">
        <v>1</v>
      </c>
      <c r="S41" s="14" t="n">
        <v>12.121</v>
      </c>
      <c r="T41" s="14" t="n">
        <v>7.9</v>
      </c>
      <c r="U41" s="14" t="n">
        <v>0.583</v>
      </c>
      <c r="V41" s="14" t="n">
        <v>14.944</v>
      </c>
      <c r="W41" s="14" t="n">
        <v>0.21</v>
      </c>
      <c r="X41" s="14" t="n">
        <v>1</v>
      </c>
      <c r="Y41" s="14" t="n">
        <v>8.117000000000001</v>
      </c>
      <c r="Z41" s="14" t="n">
        <v>0.68</v>
      </c>
      <c r="AA41" s="14" t="n">
        <v>-3.715</v>
      </c>
      <c r="AB41" s="14" t="n">
        <v>4.402</v>
      </c>
      <c r="AC41" s="14" t="n">
        <v>0</v>
      </c>
      <c r="AD41" s="14" t="n">
        <v>0</v>
      </c>
      <c r="AE41" s="14" t="n">
        <v>8.851000000000001</v>
      </c>
      <c r="AF41" s="14" t="n">
        <v>1.355</v>
      </c>
      <c r="AG41" s="14" t="n">
        <v>-1.275</v>
      </c>
      <c r="AH41" s="14" t="n">
        <v>7.576</v>
      </c>
      <c r="AI41" s="14" t="n">
        <v>0</v>
      </c>
      <c r="AJ41" s="14" t="n">
        <v>0</v>
      </c>
      <c r="AK41" s="14" t="n">
        <v>13.257</v>
      </c>
      <c r="AL41" s="14" t="n">
        <v>5.42</v>
      </c>
      <c r="AM41" s="14" t="n">
        <v>-5.211</v>
      </c>
      <c r="AN41" s="14" t="n">
        <v>9.734999999999999</v>
      </c>
      <c r="AO41" s="14" t="n">
        <v>0</v>
      </c>
      <c r="AP41" s="14" t="n">
        <v>0</v>
      </c>
      <c r="AQ41" s="14" t="n">
        <v>0.756</v>
      </c>
      <c r="AR41" s="14" t="n">
        <v>0.132</v>
      </c>
      <c r="AS41" s="14" t="n">
        <v>0.129</v>
      </c>
      <c r="AT41" s="14" t="n">
        <v>1.071</v>
      </c>
      <c r="AU41" s="14" t="n">
        <v>0.21</v>
      </c>
      <c r="AV41" s="14" t="n">
        <v>1</v>
      </c>
      <c r="AW41" s="14" t="n">
        <v>0.655</v>
      </c>
      <c r="AX41" s="14" t="n">
        <v>0.132</v>
      </c>
      <c r="AY41" s="14" t="n">
        <v>0.249</v>
      </c>
      <c r="AZ41" s="14" t="n">
        <v>1.094</v>
      </c>
      <c r="BA41" s="14" t="n">
        <v>0.21</v>
      </c>
      <c r="BB41" s="14" t="n">
        <v>1</v>
      </c>
      <c r="BC41" s="14" t="n">
        <v>0.534</v>
      </c>
      <c r="BD41" s="14" t="n">
        <v>0.132</v>
      </c>
      <c r="BE41" s="14" t="n">
        <v>-0.368</v>
      </c>
      <c r="BF41" s="14" t="n">
        <v>0.166</v>
      </c>
      <c r="BG41" s="14" t="n">
        <v>0</v>
      </c>
      <c r="BH41" s="14" t="n">
        <v>0</v>
      </c>
      <c r="BI41" s="14" t="n">
        <v>0.5679999999999999</v>
      </c>
      <c r="BJ41" s="14" t="n">
        <v>0.132</v>
      </c>
      <c r="BK41" s="14" t="n">
        <v>0.604</v>
      </c>
      <c r="BL41" s="14" t="n">
        <v>1.418</v>
      </c>
      <c r="BM41" s="14" t="n">
        <v>0.21</v>
      </c>
      <c r="BN41" s="14" t="n">
        <v>1</v>
      </c>
      <c r="BO41" s="14" t="n">
        <v>0</v>
      </c>
      <c r="BP41" s="14" t="n">
        <v>-0.017</v>
      </c>
      <c r="BQ41" s="14" t="n">
        <v>0.121</v>
      </c>
      <c r="BR41" s="14" t="n">
        <v>0</v>
      </c>
      <c r="BS41" s="14" t="n">
        <v>1</v>
      </c>
      <c r="BT41" s="14" t="n">
        <v>0</v>
      </c>
      <c r="BU41" s="14" t="n">
        <v>-0.016</v>
      </c>
      <c r="BV41" s="14" t="n">
        <v>0.08799999999999999</v>
      </c>
      <c r="BW41" s="14" t="n">
        <v>0</v>
      </c>
      <c r="BX41" s="14" t="n">
        <v>1</v>
      </c>
      <c r="BY41" s="14" t="n">
        <v>13.646</v>
      </c>
      <c r="BZ41" s="14" t="n">
        <v>0</v>
      </c>
      <c r="CA41" s="14" t="n">
        <v>13.646</v>
      </c>
      <c r="CB41" s="14" t="n">
        <v>0</v>
      </c>
      <c r="CC41" s="14" t="n">
        <v>82.58799999999999</v>
      </c>
      <c r="CD41" s="14" t="n">
        <v>7.95</v>
      </c>
      <c r="CE41" s="14" t="n">
        <v>-18.722</v>
      </c>
      <c r="CF41" s="14" t="n">
        <v>77.277</v>
      </c>
      <c r="CG41" s="14" t="n">
        <v>0</v>
      </c>
      <c r="CH41" s="14" t="n">
        <v>1</v>
      </c>
      <c r="CI41" s="14" t="n">
        <v>0</v>
      </c>
      <c r="CJ41" s="14" t="n">
        <v>0</v>
      </c>
      <c r="CK41" s="14" t="n">
        <v>0</v>
      </c>
      <c r="CL41" s="14" t="n">
        <v>0.118</v>
      </c>
      <c r="CM41" s="14" t="n">
        <v>0.966</v>
      </c>
      <c r="CN41" s="14" t="n">
        <v>2.82</v>
      </c>
      <c r="CO41" s="14" t="n">
        <v>0.921</v>
      </c>
      <c r="CP41" s="14" t="n">
        <v>0.01</v>
      </c>
      <c r="CQ41" s="14" t="n">
        <v>1.387</v>
      </c>
      <c r="CR41" s="14" t="n">
        <v>0.891</v>
      </c>
      <c r="CS41" s="14" t="n">
        <v>7.201</v>
      </c>
      <c r="CT41" s="14" t="n">
        <v>4.251</v>
      </c>
      <c r="CU41" s="14" t="n">
        <v>10.306</v>
      </c>
    </row>
    <row r="42">
      <c r="A42" s="14" t="inlineStr">
        <is>
          <t>ARM2021</t>
        </is>
      </c>
      <c r="B42" s="14" t="inlineStr">
        <is>
          <t>ARM</t>
        </is>
      </c>
      <c r="C42" s="14" t="inlineStr">
        <is>
          <t>ARM</t>
        </is>
      </c>
      <c r="D42" s="14" t="inlineStr">
        <is>
          <t>Armenia</t>
        </is>
      </c>
      <c r="E42" s="14" t="n">
        <v>2021</v>
      </c>
      <c r="F42" s="14" t="n">
        <v>0.2</v>
      </c>
      <c r="G42" s="14" t="n">
        <v>5.548</v>
      </c>
      <c r="H42" s="14" t="n">
        <v>1.142</v>
      </c>
      <c r="I42" s="14" t="n">
        <v>0</v>
      </c>
      <c r="J42" s="14" t="n">
        <v>5.548</v>
      </c>
      <c r="K42" s="14" t="n">
        <v>0</v>
      </c>
      <c r="L42" s="14" t="n">
        <v>1</v>
      </c>
      <c r="M42" s="14" t="n">
        <v>7.957</v>
      </c>
      <c r="N42" s="14" t="n">
        <v>3.427</v>
      </c>
      <c r="O42" s="14" t="n">
        <v>0</v>
      </c>
      <c r="P42" s="14" t="n">
        <v>7.957</v>
      </c>
      <c r="Q42" s="14" t="n">
        <v>0</v>
      </c>
      <c r="R42" s="14" t="n">
        <v>1</v>
      </c>
      <c r="S42" s="14" t="n">
        <v>11.26</v>
      </c>
      <c r="T42" s="14" t="n">
        <v>6.855</v>
      </c>
      <c r="U42" s="14" t="n">
        <v>0</v>
      </c>
      <c r="V42" s="14" t="n">
        <v>13.512</v>
      </c>
      <c r="W42" s="14" t="n">
        <v>0.2</v>
      </c>
      <c r="X42" s="14" t="n">
        <v>1</v>
      </c>
      <c r="Y42" s="14" t="n">
        <v>5.306</v>
      </c>
      <c r="Z42" s="14" t="n">
        <v>0.586</v>
      </c>
      <c r="AA42" s="14" t="n">
        <v>1.151</v>
      </c>
      <c r="AB42" s="14" t="n">
        <v>6.458</v>
      </c>
      <c r="AC42" s="14" t="n">
        <v>0</v>
      </c>
      <c r="AD42" s="14" t="n">
        <v>1</v>
      </c>
      <c r="AE42" s="14" t="n">
        <v>6.448</v>
      </c>
      <c r="AF42" s="14" t="n">
        <v>1.269</v>
      </c>
      <c r="AG42" s="14" t="n">
        <v>0.035</v>
      </c>
      <c r="AH42" s="14" t="n">
        <v>6.483</v>
      </c>
      <c r="AI42" s="14" t="n">
        <v>0</v>
      </c>
      <c r="AJ42" s="14" t="n">
        <v>1</v>
      </c>
      <c r="AK42" s="14" t="n">
        <v>13.298</v>
      </c>
      <c r="AL42" s="14" t="n">
        <v>6.527</v>
      </c>
      <c r="AM42" s="14" t="n">
        <v>1.291</v>
      </c>
      <c r="AN42" s="14" t="n">
        <v>15.957</v>
      </c>
      <c r="AO42" s="14" t="n">
        <v>0.2</v>
      </c>
      <c r="AP42" s="14" t="n">
        <v>1</v>
      </c>
      <c r="AQ42" s="14" t="n">
        <v>0.619</v>
      </c>
      <c r="AR42" s="14" t="n">
        <v>0.114</v>
      </c>
      <c r="AS42" s="14" t="n">
        <v>0.17</v>
      </c>
      <c r="AT42" s="14" t="n">
        <v>0.947</v>
      </c>
      <c r="AU42" s="14" t="n">
        <v>0.2</v>
      </c>
      <c r="AV42" s="14" t="n">
        <v>1</v>
      </c>
      <c r="AW42" s="14" t="n">
        <v>0.599</v>
      </c>
      <c r="AX42" s="14" t="n">
        <v>0.114</v>
      </c>
      <c r="AY42" s="14" t="n">
        <v>0.13</v>
      </c>
      <c r="AZ42" s="14" t="n">
        <v>0.876</v>
      </c>
      <c r="BA42" s="14" t="n">
        <v>0.2</v>
      </c>
      <c r="BB42" s="14" t="n">
        <v>1</v>
      </c>
      <c r="BC42" s="14" t="n">
        <v>0.439</v>
      </c>
      <c r="BD42" s="14" t="n">
        <v>0.114</v>
      </c>
      <c r="BE42" s="14" t="n">
        <v>0</v>
      </c>
      <c r="BF42" s="14" t="n">
        <v>0.527</v>
      </c>
      <c r="BG42" s="14" t="n">
        <v>0.2</v>
      </c>
      <c r="BH42" s="14" t="n">
        <v>1</v>
      </c>
      <c r="BI42" s="14" t="n">
        <v>0.505</v>
      </c>
      <c r="BJ42" s="14" t="n">
        <v>0.114</v>
      </c>
      <c r="BK42" s="14" t="n">
        <v>0</v>
      </c>
      <c r="BL42" s="14" t="n">
        <v>0.606</v>
      </c>
      <c r="BM42" s="14" t="n">
        <v>0.2</v>
      </c>
      <c r="BN42" s="14" t="n">
        <v>1</v>
      </c>
      <c r="BO42" s="14" t="n">
        <v>0</v>
      </c>
      <c r="BP42" s="14" t="n">
        <v>0</v>
      </c>
      <c r="BQ42" s="14" t="n">
        <v>0.08400000000000001</v>
      </c>
      <c r="BR42" s="14" t="n">
        <v>0</v>
      </c>
      <c r="BS42" s="14" t="n">
        <v>0.5</v>
      </c>
      <c r="BT42" s="14" t="n">
        <v>0</v>
      </c>
      <c r="BU42" s="14" t="n">
        <v>0</v>
      </c>
      <c r="BV42" s="14" t="n">
        <v>0.08599999999999999</v>
      </c>
      <c r="BW42" s="14" t="n">
        <v>0.2</v>
      </c>
      <c r="BX42" s="14" t="n">
        <v>0.5</v>
      </c>
      <c r="BY42" s="14" t="n">
        <v>11.787</v>
      </c>
      <c r="BZ42" s="14" t="n">
        <v>0</v>
      </c>
      <c r="CA42" s="14" t="n">
        <v>11.787</v>
      </c>
      <c r="CB42" s="14" t="n">
        <v>0</v>
      </c>
      <c r="CC42" s="14" t="n">
        <v>78.125</v>
      </c>
      <c r="CD42" s="14" t="n">
        <v>7.95</v>
      </c>
      <c r="CE42" s="14" t="n">
        <v>0</v>
      </c>
      <c r="CF42" s="14" t="n">
        <v>93.75</v>
      </c>
      <c r="CG42" s="14" t="n">
        <v>0.2</v>
      </c>
      <c r="CH42" s="14" t="n">
        <v>1</v>
      </c>
      <c r="CI42" s="14" t="n">
        <v>1</v>
      </c>
      <c r="CJ42" s="14" t="n">
        <v>1</v>
      </c>
      <c r="CK42" s="14" t="n">
        <v>0</v>
      </c>
      <c r="CL42" s="14" t="n">
        <v>0</v>
      </c>
      <c r="CM42" s="14" t="n">
        <v>0</v>
      </c>
      <c r="CN42" s="14" t="n">
        <v>0</v>
      </c>
      <c r="CO42" s="14" t="n">
        <v>0</v>
      </c>
      <c r="CP42" s="14" t="n">
        <v>0.001</v>
      </c>
      <c r="CQ42" s="14" t="n">
        <v>1.198</v>
      </c>
      <c r="CR42" s="14" t="n">
        <v>0</v>
      </c>
      <c r="CS42" s="14" t="n">
        <v>4.165</v>
      </c>
      <c r="CT42" s="14" t="n">
        <v>4.41</v>
      </c>
      <c r="CU42" s="14" t="n">
        <v>4.165</v>
      </c>
    </row>
    <row r="43">
      <c r="A43" s="14" t="inlineStr">
        <is>
          <t>ARM2022</t>
        </is>
      </c>
      <c r="B43" s="14" t="inlineStr">
        <is>
          <t>ARM</t>
        </is>
      </c>
      <c r="C43" s="14" t="inlineStr">
        <is>
          <t>ARM</t>
        </is>
      </c>
      <c r="D43" s="14" t="inlineStr">
        <is>
          <t>Armenia</t>
        </is>
      </c>
      <c r="E43" s="14" t="n">
        <v>2022</v>
      </c>
      <c r="F43" s="14" t="n">
        <v>0.2</v>
      </c>
      <c r="G43" s="14" t="n">
        <v>7.075</v>
      </c>
      <c r="H43" s="14" t="n">
        <v>1.235</v>
      </c>
      <c r="I43" s="14" t="n">
        <v>0</v>
      </c>
      <c r="J43" s="14" t="n">
        <v>7.075</v>
      </c>
      <c r="K43" s="14" t="n">
        <v>0</v>
      </c>
      <c r="L43" s="14" t="n">
        <v>1</v>
      </c>
      <c r="M43" s="14" t="n">
        <v>9.781000000000001</v>
      </c>
      <c r="N43" s="14" t="n">
        <v>3.704</v>
      </c>
      <c r="O43" s="14" t="n">
        <v>0</v>
      </c>
      <c r="P43" s="14" t="n">
        <v>9.781000000000001</v>
      </c>
      <c r="Q43" s="14" t="n">
        <v>0</v>
      </c>
      <c r="R43" s="14" t="n">
        <v>1</v>
      </c>
      <c r="S43" s="14" t="n">
        <v>13.248</v>
      </c>
      <c r="T43" s="14" t="n">
        <v>7.407</v>
      </c>
      <c r="U43" s="14" t="n">
        <v>0.196</v>
      </c>
      <c r="V43" s="14" t="n">
        <v>15.898</v>
      </c>
      <c r="W43" s="14" t="n">
        <v>0.2</v>
      </c>
      <c r="X43" s="14" t="n">
        <v>1</v>
      </c>
      <c r="Y43" s="14" t="n">
        <v>5.627</v>
      </c>
      <c r="Z43" s="14" t="n">
        <v>0.59</v>
      </c>
      <c r="AA43" s="14" t="n">
        <v>0</v>
      </c>
      <c r="AB43" s="14" t="n">
        <v>5.627</v>
      </c>
      <c r="AC43" s="14" t="n">
        <v>0</v>
      </c>
      <c r="AD43" s="14" t="n">
        <v>1</v>
      </c>
      <c r="AE43" s="14" t="n">
        <v>6.862</v>
      </c>
      <c r="AF43" s="14" t="n">
        <v>1.272</v>
      </c>
      <c r="AG43" s="14" t="n">
        <v>0.06</v>
      </c>
      <c r="AH43" s="14" t="n">
        <v>6.922</v>
      </c>
      <c r="AI43" s="14" t="n">
        <v>0</v>
      </c>
      <c r="AJ43" s="14" t="n">
        <v>1</v>
      </c>
      <c r="AK43" s="14" t="n">
        <v>14.27</v>
      </c>
      <c r="AL43" s="14" t="n">
        <v>6.815</v>
      </c>
      <c r="AM43" s="14" t="n">
        <v>1.256</v>
      </c>
      <c r="AN43" s="14" t="n">
        <v>17.124</v>
      </c>
      <c r="AO43" s="14" t="n">
        <v>0.2</v>
      </c>
      <c r="AP43" s="14" t="n">
        <v>1</v>
      </c>
      <c r="AQ43" s="14" t="n">
        <v>0.861</v>
      </c>
      <c r="AR43" s="14" t="n">
        <v>0.123</v>
      </c>
      <c r="AS43" s="14" t="n">
        <v>0.154</v>
      </c>
      <c r="AT43" s="14" t="n">
        <v>1.218</v>
      </c>
      <c r="AU43" s="14" t="n">
        <v>0.2</v>
      </c>
      <c r="AV43" s="14" t="n">
        <v>1</v>
      </c>
      <c r="AW43" s="14" t="n">
        <v>0.986</v>
      </c>
      <c r="AX43" s="14" t="n">
        <v>0.123</v>
      </c>
      <c r="AY43" s="14" t="n">
        <v>0.167</v>
      </c>
      <c r="AZ43" s="14" t="n">
        <v>1.384</v>
      </c>
      <c r="BA43" s="14" t="n">
        <v>0.2</v>
      </c>
      <c r="BB43" s="14" t="n">
        <v>1</v>
      </c>
      <c r="BC43" s="14" t="n">
        <v>0.598</v>
      </c>
      <c r="BD43" s="14" t="n">
        <v>0.123</v>
      </c>
      <c r="BE43" s="14" t="n">
        <v>0.008999999999999999</v>
      </c>
      <c r="BF43" s="14" t="n">
        <v>0.717</v>
      </c>
      <c r="BG43" s="14" t="n">
        <v>0.2</v>
      </c>
      <c r="BH43" s="14" t="n">
        <v>1</v>
      </c>
      <c r="BI43" s="14" t="n">
        <v>0.612</v>
      </c>
      <c r="BJ43" s="14" t="n">
        <v>0.123</v>
      </c>
      <c r="BK43" s="14" t="n">
        <v>0.008999999999999999</v>
      </c>
      <c r="BL43" s="14" t="n">
        <v>0.735</v>
      </c>
      <c r="BM43" s="14" t="n">
        <v>0.2</v>
      </c>
      <c r="BN43" s="14" t="n">
        <v>1</v>
      </c>
      <c r="BO43" s="14" t="n">
        <v>0</v>
      </c>
      <c r="BP43" s="14" t="n">
        <v>0</v>
      </c>
      <c r="BQ43" s="14" t="n">
        <v>0.123</v>
      </c>
      <c r="BR43" s="14" t="n">
        <v>0</v>
      </c>
      <c r="BS43" s="14" t="n">
        <v>0.5</v>
      </c>
      <c r="BT43" s="14" t="n">
        <v>0</v>
      </c>
      <c r="BU43" s="14" t="n">
        <v>0</v>
      </c>
      <c r="BV43" s="14" t="n">
        <v>0.107</v>
      </c>
      <c r="BW43" s="14" t="n">
        <v>0.2</v>
      </c>
      <c r="BX43" s="14" t="n">
        <v>0.5</v>
      </c>
      <c r="BY43" s="14" t="n">
        <v>12.729</v>
      </c>
      <c r="BZ43" s="14" t="n">
        <v>0</v>
      </c>
      <c r="CA43" s="14" t="n">
        <v>12.729</v>
      </c>
      <c r="CB43" s="14" t="n">
        <v>0</v>
      </c>
      <c r="CC43" s="14" t="n">
        <v>97.90000000000001</v>
      </c>
      <c r="CD43" s="14" t="n">
        <v>7.95</v>
      </c>
      <c r="CE43" s="14" t="n">
        <v>1.449</v>
      </c>
      <c r="CF43" s="14" t="n">
        <v>117.48</v>
      </c>
      <c r="CG43" s="14" t="n">
        <v>0.2</v>
      </c>
      <c r="CH43" s="14" t="n">
        <v>1</v>
      </c>
      <c r="CI43" s="14" t="n">
        <v>1</v>
      </c>
      <c r="CJ43" s="14" t="n">
        <v>1</v>
      </c>
      <c r="CK43" s="14" t="n">
        <v>0</v>
      </c>
      <c r="CL43" s="14" t="n">
        <v>0</v>
      </c>
      <c r="CM43" s="14" t="n">
        <v>0</v>
      </c>
      <c r="CN43" s="14" t="n">
        <v>0</v>
      </c>
      <c r="CO43" s="14" t="n">
        <v>0</v>
      </c>
      <c r="CP43" s="14" t="n">
        <v>0</v>
      </c>
      <c r="CQ43" s="14" t="n">
        <v>1.294</v>
      </c>
      <c r="CR43" s="14" t="n">
        <v>0</v>
      </c>
      <c r="CS43" s="14" t="n">
        <v>4.393</v>
      </c>
      <c r="CT43" s="14" t="n">
        <v>5.842</v>
      </c>
      <c r="CU43" s="14" t="n">
        <v>4.393</v>
      </c>
    </row>
    <row r="44">
      <c r="A44" s="14" t="inlineStr">
        <is>
          <t>ARM2023</t>
        </is>
      </c>
      <c r="B44" s="14" t="inlineStr">
        <is>
          <t>ARM</t>
        </is>
      </c>
      <c r="C44" s="14" t="inlineStr">
        <is>
          <t>ARM</t>
        </is>
      </c>
      <c r="D44" s="14" t="inlineStr">
        <is>
          <t>Armenia</t>
        </is>
      </c>
      <c r="E44" s="14" t="n">
        <v>2023</v>
      </c>
      <c r="F44" s="14" t="n">
        <v>0.2</v>
      </c>
      <c r="G44" s="14" t="n">
        <v>4.751</v>
      </c>
      <c r="H44" s="14" t="n">
        <v>1.285</v>
      </c>
      <c r="I44" s="14" t="n">
        <v>0</v>
      </c>
      <c r="J44" s="14" t="n">
        <v>4.751</v>
      </c>
      <c r="K44" s="14" t="n">
        <v>0</v>
      </c>
      <c r="L44" s="14" t="n">
        <v>1</v>
      </c>
      <c r="M44" s="14" t="n">
        <v>7.885</v>
      </c>
      <c r="N44" s="14" t="n">
        <v>3.856</v>
      </c>
      <c r="O44" s="14" t="n">
        <v>0</v>
      </c>
      <c r="P44" s="14" t="n">
        <v>7.885</v>
      </c>
      <c r="Q44" s="14" t="n">
        <v>0</v>
      </c>
      <c r="R44" s="14" t="n">
        <v>1</v>
      </c>
      <c r="S44" s="14" t="n">
        <v>11.178</v>
      </c>
      <c r="T44" s="14" t="n">
        <v>7.713</v>
      </c>
      <c r="U44" s="14" t="n">
        <v>0.248</v>
      </c>
      <c r="V44" s="14" t="n">
        <v>13.414</v>
      </c>
      <c r="W44" s="14" t="n">
        <v>0.2</v>
      </c>
      <c r="X44" s="14" t="n">
        <v>1</v>
      </c>
      <c r="Y44" s="14" t="n">
        <v>2.794</v>
      </c>
      <c r="Z44" s="14" t="n">
        <v>0.313</v>
      </c>
      <c r="AA44" s="14" t="n">
        <v>1.001</v>
      </c>
      <c r="AB44" s="14" t="n">
        <v>3.795</v>
      </c>
      <c r="AC44" s="14" t="n">
        <v>0</v>
      </c>
      <c r="AD44" s="14" t="n">
        <v>1</v>
      </c>
      <c r="AE44" s="14" t="n">
        <v>4.08</v>
      </c>
      <c r="AF44" s="14" t="n">
        <v>0.8120000000000001</v>
      </c>
      <c r="AG44" s="14" t="n">
        <v>2.871</v>
      </c>
      <c r="AH44" s="14" t="n">
        <v>6.951</v>
      </c>
      <c r="AI44" s="14" t="n">
        <v>0</v>
      </c>
      <c r="AJ44" s="14" t="n">
        <v>1</v>
      </c>
      <c r="AK44" s="14" t="n">
        <v>11.794</v>
      </c>
      <c r="AL44" s="14" t="n">
        <v>5.842</v>
      </c>
      <c r="AM44" s="14" t="n">
        <v>0.584</v>
      </c>
      <c r="AN44" s="14" t="n">
        <v>14.152</v>
      </c>
      <c r="AO44" s="14" t="n">
        <v>0.2</v>
      </c>
      <c r="AP44" s="14" t="n">
        <v>1</v>
      </c>
      <c r="AQ44" s="14" t="n">
        <v>0.76</v>
      </c>
      <c r="AR44" s="14" t="n">
        <v>0.129</v>
      </c>
      <c r="AS44" s="14" t="n">
        <v>0.223</v>
      </c>
      <c r="AT44" s="14" t="n">
        <v>1.181</v>
      </c>
      <c r="AU44" s="14" t="n">
        <v>0.2</v>
      </c>
      <c r="AV44" s="14" t="n">
        <v>1</v>
      </c>
      <c r="AW44" s="14" t="n">
        <v>0.8110000000000001</v>
      </c>
      <c r="AX44" s="14" t="n">
        <v>0.129</v>
      </c>
      <c r="AY44" s="14" t="n">
        <v>0.308</v>
      </c>
      <c r="AZ44" s="14" t="n">
        <v>1.343</v>
      </c>
      <c r="BA44" s="14" t="n">
        <v>0.2</v>
      </c>
      <c r="BB44" s="14" t="n">
        <v>1</v>
      </c>
      <c r="BC44" s="14" t="n">
        <v>0.535</v>
      </c>
      <c r="BD44" s="14" t="n">
        <v>0.129</v>
      </c>
      <c r="BE44" s="14" t="n">
        <v>0.012</v>
      </c>
      <c r="BF44" s="14" t="n">
        <v>0.642</v>
      </c>
      <c r="BG44" s="14" t="n">
        <v>0.2</v>
      </c>
      <c r="BH44" s="14" t="n">
        <v>1</v>
      </c>
      <c r="BI44" s="14" t="n">
        <v>0.579</v>
      </c>
      <c r="BJ44" s="14" t="n">
        <v>0.129</v>
      </c>
      <c r="BK44" s="14" t="n">
        <v>0.013</v>
      </c>
      <c r="BL44" s="14" t="n">
        <v>0.695</v>
      </c>
      <c r="BM44" s="14" t="n">
        <v>0.2</v>
      </c>
      <c r="BN44" s="14" t="n">
        <v>1</v>
      </c>
      <c r="BO44" s="14" t="n">
        <v>0</v>
      </c>
      <c r="BP44" s="14" t="n">
        <v>0</v>
      </c>
      <c r="BQ44" s="14" t="n">
        <v>0.136</v>
      </c>
      <c r="BR44" s="14" t="n">
        <v>0</v>
      </c>
      <c r="BS44" s="14" t="n">
        <v>0.5</v>
      </c>
      <c r="BT44" s="14" t="n">
        <v>0</v>
      </c>
      <c r="BU44" s="14" t="n">
        <v>0</v>
      </c>
      <c r="BV44" s="14" t="n">
        <v>0.119</v>
      </c>
      <c r="BW44" s="14" t="n">
        <v>0.2</v>
      </c>
      <c r="BX44" s="14" t="n">
        <v>0.5</v>
      </c>
      <c r="BY44" s="14" t="n">
        <v>13.254</v>
      </c>
      <c r="BZ44" s="14" t="n">
        <v>0</v>
      </c>
      <c r="CA44" s="14" t="n">
        <v>13.254</v>
      </c>
      <c r="CB44" s="14" t="n">
        <v>0</v>
      </c>
      <c r="CC44" s="14" t="n">
        <v>83.248</v>
      </c>
      <c r="CD44" s="14" t="n">
        <v>7.95</v>
      </c>
      <c r="CE44" s="14" t="n">
        <v>1.843</v>
      </c>
      <c r="CF44" s="14" t="n">
        <v>99.898</v>
      </c>
      <c r="CG44" s="14" t="n">
        <v>0.2</v>
      </c>
      <c r="CH44" s="14" t="n">
        <v>1</v>
      </c>
      <c r="CI44" s="14" t="n">
        <v>1</v>
      </c>
      <c r="CJ44" s="14" t="n">
        <v>1</v>
      </c>
      <c r="CK44" s="14" t="n">
        <v>0</v>
      </c>
      <c r="CL44" s="14" t="n">
        <v>0</v>
      </c>
      <c r="CM44" s="14" t="n">
        <v>0</v>
      </c>
      <c r="CN44" s="14" t="n">
        <v>0</v>
      </c>
      <c r="CO44" s="14" t="n">
        <v>0</v>
      </c>
      <c r="CP44" s="14" t="n">
        <v>0</v>
      </c>
      <c r="CQ44" s="14" t="n">
        <v>1.348</v>
      </c>
      <c r="CR44" s="14" t="n">
        <v>0</v>
      </c>
      <c r="CS44" s="14" t="n">
        <v>1.508</v>
      </c>
      <c r="CT44" s="14" t="n">
        <v>3.466</v>
      </c>
      <c r="CU44" s="14" t="n">
        <v>1.508</v>
      </c>
    </row>
    <row r="45">
      <c r="A45" s="14" t="inlineStr">
        <is>
          <t>ARM2024</t>
        </is>
      </c>
      <c r="B45" s="14" t="inlineStr">
        <is>
          <t>ARM</t>
        </is>
      </c>
      <c r="C45" s="14" t="inlineStr">
        <is>
          <t>ARM</t>
        </is>
      </c>
      <c r="D45" s="14" t="inlineStr">
        <is>
          <t>Armenia</t>
        </is>
      </c>
      <c r="E45" s="14" t="n">
        <v>2024</v>
      </c>
      <c r="F45" s="14" t="n">
        <v>0.2</v>
      </c>
      <c r="G45" s="14" t="n">
        <v>4.35</v>
      </c>
      <c r="H45" s="14" t="n">
        <v>1.323</v>
      </c>
      <c r="I45" s="14" t="n">
        <v>0</v>
      </c>
      <c r="J45" s="14" t="n">
        <v>4.35</v>
      </c>
      <c r="K45" s="14" t="n">
        <v>0</v>
      </c>
      <c r="L45" s="14" t="n">
        <v>1</v>
      </c>
      <c r="M45" s="14" t="n">
        <v>7.123</v>
      </c>
      <c r="N45" s="14" t="n">
        <v>3.97</v>
      </c>
      <c r="O45" s="14" t="n">
        <v>0</v>
      </c>
      <c r="P45" s="14" t="n">
        <v>7.123</v>
      </c>
      <c r="Q45" s="14" t="n">
        <v>0</v>
      </c>
      <c r="R45" s="14" t="n">
        <v>1</v>
      </c>
      <c r="S45" s="14" t="n">
        <v>10.967</v>
      </c>
      <c r="T45" s="14" t="n">
        <v>7.941</v>
      </c>
      <c r="U45" s="14" t="n">
        <v>0.299</v>
      </c>
      <c r="V45" s="14" t="n">
        <v>13.161</v>
      </c>
      <c r="W45" s="14" t="n">
        <v>0.2</v>
      </c>
      <c r="X45" s="14" t="n">
        <v>1</v>
      </c>
      <c r="Y45" s="14" t="n">
        <v>2.599</v>
      </c>
      <c r="Z45" s="14" t="n">
        <v>0.328</v>
      </c>
      <c r="AA45" s="14" t="n">
        <v>0</v>
      </c>
      <c r="AB45" s="14" t="n">
        <v>2.599</v>
      </c>
      <c r="AC45" s="14" t="n">
        <v>0</v>
      </c>
      <c r="AD45" s="14" t="n">
        <v>1</v>
      </c>
      <c r="AE45" s="14" t="n">
        <v>3.922</v>
      </c>
      <c r="AF45" s="14" t="n">
        <v>0.859</v>
      </c>
      <c r="AG45" s="14" t="n">
        <v>3.225</v>
      </c>
      <c r="AH45" s="14" t="n">
        <v>7.147</v>
      </c>
      <c r="AI45" s="14" t="n">
        <v>0</v>
      </c>
      <c r="AJ45" s="14" t="n">
        <v>1</v>
      </c>
      <c r="AK45" s="14" t="n">
        <v>11.864</v>
      </c>
      <c r="AL45" s="14" t="n">
        <v>6.034</v>
      </c>
      <c r="AM45" s="14" t="n">
        <v>0.598</v>
      </c>
      <c r="AN45" s="14" t="n">
        <v>14.237</v>
      </c>
      <c r="AO45" s="14" t="n">
        <v>0.2</v>
      </c>
      <c r="AP45" s="14" t="n">
        <v>1</v>
      </c>
      <c r="AQ45" s="14" t="n">
        <v>0.724</v>
      </c>
      <c r="AR45" s="14" t="n">
        <v>0.132</v>
      </c>
      <c r="AS45" s="14" t="n">
        <v>0.401</v>
      </c>
      <c r="AT45" s="14" t="n">
        <v>1.35</v>
      </c>
      <c r="AU45" s="14" t="n">
        <v>0.2</v>
      </c>
      <c r="AV45" s="14" t="n">
        <v>1</v>
      </c>
      <c r="AW45" s="14" t="n">
        <v>0.75</v>
      </c>
      <c r="AX45" s="14" t="n">
        <v>0.132</v>
      </c>
      <c r="AY45" s="14" t="n">
        <v>0.389</v>
      </c>
      <c r="AZ45" s="14" t="n">
        <v>1.368</v>
      </c>
      <c r="BA45" s="14" t="n">
        <v>0.2</v>
      </c>
      <c r="BB45" s="14" t="n">
        <v>1</v>
      </c>
      <c r="BC45" s="14" t="n">
        <v>0.513</v>
      </c>
      <c r="BD45" s="14" t="n">
        <v>0.132</v>
      </c>
      <c r="BE45" s="14" t="n">
        <v>0.014</v>
      </c>
      <c r="BF45" s="14" t="n">
        <v>0.616</v>
      </c>
      <c r="BG45" s="14" t="n">
        <v>0.2</v>
      </c>
      <c r="BH45" s="14" t="n">
        <v>1</v>
      </c>
      <c r="BI45" s="14" t="n">
        <v>0.591</v>
      </c>
      <c r="BJ45" s="14" t="n">
        <v>0.132</v>
      </c>
      <c r="BK45" s="14" t="n">
        <v>0.016</v>
      </c>
      <c r="BL45" s="14" t="n">
        <v>0.71</v>
      </c>
      <c r="BM45" s="14" t="n">
        <v>0.2</v>
      </c>
      <c r="BN45" s="14" t="n">
        <v>1</v>
      </c>
      <c r="BO45" s="14" t="n">
        <v>0</v>
      </c>
      <c r="BP45" s="14" t="n">
        <v>0</v>
      </c>
      <c r="BQ45" s="14" t="n">
        <v>0.123</v>
      </c>
      <c r="BR45" s="14" t="n">
        <v>0</v>
      </c>
      <c r="BS45" s="14" t="n">
        <v>0.5</v>
      </c>
      <c r="BT45" s="14" t="n">
        <v>0</v>
      </c>
      <c r="BU45" s="14" t="n">
        <v>0</v>
      </c>
      <c r="BV45" s="14" t="n">
        <v>0.111</v>
      </c>
      <c r="BW45" s="14" t="n">
        <v>0.2</v>
      </c>
      <c r="BX45" s="14" t="n">
        <v>0.5</v>
      </c>
      <c r="BY45" s="14" t="n">
        <v>13.646</v>
      </c>
      <c r="BZ45" s="14" t="n">
        <v>0</v>
      </c>
      <c r="CA45" s="14" t="n">
        <v>13.646</v>
      </c>
      <c r="CB45" s="14" t="n">
        <v>0</v>
      </c>
      <c r="CC45" s="14" t="n">
        <v>82.58799999999999</v>
      </c>
      <c r="CD45" s="14" t="n">
        <v>7.95</v>
      </c>
      <c r="CE45" s="14" t="n">
        <v>2.25</v>
      </c>
      <c r="CF45" s="14" t="n">
        <v>99.10599999999999</v>
      </c>
      <c r="CG45" s="14" t="n">
        <v>0.2</v>
      </c>
      <c r="CH45" s="14" t="n">
        <v>1</v>
      </c>
      <c r="CI45" s="14" t="n">
        <v>1</v>
      </c>
      <c r="CJ45" s="14" t="n">
        <v>1</v>
      </c>
      <c r="CK45" s="14" t="n">
        <v>0</v>
      </c>
      <c r="CL45" s="14" t="n">
        <v>0</v>
      </c>
      <c r="CM45" s="14" t="n">
        <v>0</v>
      </c>
      <c r="CN45" s="14" t="n">
        <v>0</v>
      </c>
      <c r="CO45" s="14" t="n">
        <v>0</v>
      </c>
      <c r="CP45" s="14" t="n">
        <v>0</v>
      </c>
      <c r="CQ45" s="14" t="n">
        <v>1.387</v>
      </c>
      <c r="CR45" s="14" t="n">
        <v>0</v>
      </c>
      <c r="CS45" s="14" t="n">
        <v>1.275</v>
      </c>
      <c r="CT45" s="14" t="n">
        <v>3.027</v>
      </c>
      <c r="CU45" s="14" t="n">
        <v>1.275</v>
      </c>
    </row>
    <row r="46">
      <c r="A46" s="14" t="inlineStr">
        <is>
          <t>ABW2021</t>
        </is>
      </c>
      <c r="B46" s="14" t="inlineStr">
        <is>
          <t>ABW</t>
        </is>
      </c>
      <c r="C46" s="14" t="inlineStr">
        <is>
          <t>ABW</t>
        </is>
      </c>
      <c r="D46" s="14" t="inlineStr">
        <is>
          <t>Aruba</t>
        </is>
      </c>
      <c r="E46" s="14" t="n">
        <v>2021</v>
      </c>
      <c r="F46" s="14" t="n">
        <v>0.02</v>
      </c>
      <c r="G46" s="14" t="n">
        <v>5.897</v>
      </c>
      <c r="H46" s="14" t="n">
        <v>1.143</v>
      </c>
      <c r="I46" s="14" t="n">
        <v>0</v>
      </c>
      <c r="J46" s="14" t="n">
        <v>5.897</v>
      </c>
      <c r="K46" s="14" t="n">
        <v>0</v>
      </c>
      <c r="L46" s="14" t="n">
        <v>1</v>
      </c>
      <c r="M46" s="14" t="n">
        <v>7.964</v>
      </c>
      <c r="N46" s="14" t="n">
        <v>3.43</v>
      </c>
      <c r="O46" s="14" t="n">
        <v>0</v>
      </c>
      <c r="P46" s="14" t="n">
        <v>7.964</v>
      </c>
      <c r="Q46" s="14" t="n">
        <v>0</v>
      </c>
      <c r="R46" s="14" t="n">
        <v>1</v>
      </c>
      <c r="S46" s="14" t="n">
        <v>11.613</v>
      </c>
      <c r="T46" s="14" t="n">
        <v>6.86</v>
      </c>
      <c r="U46" s="14" t="n">
        <v>0</v>
      </c>
      <c r="V46" s="14" t="n">
        <v>11.846</v>
      </c>
      <c r="W46" s="14" t="n">
        <v>0.02</v>
      </c>
      <c r="X46" s="14" t="n">
        <v>1</v>
      </c>
      <c r="Y46" s="14" t="n">
        <v>5.919</v>
      </c>
      <c r="Z46" s="14" t="n">
        <v>0.796</v>
      </c>
      <c r="AA46" s="14" t="n">
        <v>-3.796</v>
      </c>
      <c r="AB46" s="14" t="n">
        <v>2.123</v>
      </c>
      <c r="AC46" s="14" t="n">
        <v>0</v>
      </c>
      <c r="AD46" s="14" t="n">
        <v>0</v>
      </c>
      <c r="AE46" s="14" t="n">
        <v>7.062</v>
      </c>
      <c r="AF46" s="14" t="n">
        <v>1.654</v>
      </c>
      <c r="AG46" s="14" t="n">
        <v>-4.94</v>
      </c>
      <c r="AH46" s="14" t="n">
        <v>2.123</v>
      </c>
      <c r="AI46" s="14" t="n">
        <v>0</v>
      </c>
      <c r="AJ46" s="14" t="n">
        <v>0</v>
      </c>
      <c r="AK46" s="14" t="n">
        <v>13.922</v>
      </c>
      <c r="AL46" s="14" t="n">
        <v>7.481</v>
      </c>
      <c r="AM46" s="14" t="n">
        <v>-4.96</v>
      </c>
      <c r="AN46" s="14" t="n">
        <v>8.962</v>
      </c>
      <c r="AO46" s="14" t="n">
        <v>0</v>
      </c>
      <c r="AP46" s="14" t="n">
        <v>0</v>
      </c>
      <c r="AQ46" s="14" t="n">
        <v>0.649</v>
      </c>
      <c r="AR46" s="14" t="n">
        <v>0.114</v>
      </c>
      <c r="AS46" s="14" t="n">
        <v>0.656</v>
      </c>
      <c r="AT46" s="14" t="n">
        <v>1.305</v>
      </c>
      <c r="AU46" s="14" t="n">
        <v>0</v>
      </c>
      <c r="AV46" s="14" t="n">
        <v>1</v>
      </c>
      <c r="AW46" s="14" t="n">
        <v>0.577</v>
      </c>
      <c r="AX46" s="14" t="n">
        <v>0.114</v>
      </c>
      <c r="AY46" s="14" t="n">
        <v>0.529</v>
      </c>
      <c r="AZ46" s="14" t="n">
        <v>1.128</v>
      </c>
      <c r="BA46" s="14" t="n">
        <v>0.02</v>
      </c>
      <c r="BB46" s="14" t="n">
        <v>1</v>
      </c>
      <c r="BC46" s="14" t="n">
        <v>0.458</v>
      </c>
      <c r="BD46" s="14" t="n">
        <v>0.114</v>
      </c>
      <c r="BE46" s="14" t="n">
        <v>0</v>
      </c>
      <c r="BF46" s="14" t="n">
        <v>0.467</v>
      </c>
      <c r="BG46" s="14" t="n">
        <v>0.02</v>
      </c>
      <c r="BH46" s="14" t="n">
        <v>1</v>
      </c>
      <c r="BI46" s="14" t="n">
        <v>0.491</v>
      </c>
      <c r="BJ46" s="14" t="n">
        <v>0.114</v>
      </c>
      <c r="BK46" s="14" t="n">
        <v>0.384</v>
      </c>
      <c r="BL46" s="14" t="n">
        <v>0.893</v>
      </c>
      <c r="BM46" s="14" t="n">
        <v>0.02</v>
      </c>
      <c r="BN46" s="14" t="n">
        <v>1</v>
      </c>
      <c r="BO46" s="14" t="n">
        <v>0</v>
      </c>
      <c r="BP46" s="14" t="n">
        <v>0</v>
      </c>
      <c r="BQ46" s="14" t="n">
        <v>0.276</v>
      </c>
      <c r="BR46" s="14" t="n">
        <v>0</v>
      </c>
      <c r="BS46" s="14" t="n">
        <v>0.833</v>
      </c>
      <c r="BT46" s="14" t="n">
        <v>0</v>
      </c>
      <c r="BU46" s="14" t="n">
        <v>0</v>
      </c>
      <c r="BV46" s="14" t="n">
        <v>0.248</v>
      </c>
      <c r="BW46" s="14" t="n">
        <v>0.02</v>
      </c>
      <c r="BX46" s="14" t="n">
        <v>0.833</v>
      </c>
      <c r="BY46" s="14" t="n">
        <v>11.787</v>
      </c>
      <c r="BZ46" s="14" t="n">
        <v>0</v>
      </c>
      <c r="CA46" s="14" t="n">
        <v>11.787</v>
      </c>
      <c r="CB46" s="14" t="n">
        <v>0</v>
      </c>
      <c r="CC46" s="14" t="n">
        <v>78.125</v>
      </c>
      <c r="CD46" s="14" t="n">
        <v>7.95</v>
      </c>
      <c r="CE46" s="14" t="n">
        <v>0</v>
      </c>
      <c r="CF46" s="14" t="n">
        <v>79.688</v>
      </c>
      <c r="CG46" s="14" t="n">
        <v>0.02</v>
      </c>
      <c r="CH46" s="14" t="n">
        <v>1</v>
      </c>
      <c r="CI46" s="14" t="n">
        <v>0</v>
      </c>
      <c r="CJ46" s="14" t="n">
        <v>0</v>
      </c>
      <c r="CK46" s="14" t="n">
        <v>0</v>
      </c>
      <c r="CL46" s="14" t="n">
        <v>0</v>
      </c>
      <c r="CM46" s="14" t="n">
        <v>0</v>
      </c>
      <c r="CN46" s="14" t="n">
        <v>0</v>
      </c>
      <c r="CO46" s="14" t="n">
        <v>0</v>
      </c>
      <c r="CP46" s="14" t="n">
        <v>0</v>
      </c>
      <c r="CQ46" s="14" t="n">
        <v>1.198</v>
      </c>
      <c r="CR46" s="14" t="n">
        <v>0</v>
      </c>
      <c r="CS46" s="14" t="n">
        <v>4.776</v>
      </c>
      <c r="CT46" s="14" t="n">
        <v>4.753</v>
      </c>
      <c r="CU46" s="14" t="n">
        <v>15.983</v>
      </c>
    </row>
    <row r="47">
      <c r="A47" s="14" t="inlineStr">
        <is>
          <t>ABW2022</t>
        </is>
      </c>
      <c r="B47" s="14" t="inlineStr">
        <is>
          <t>ABW</t>
        </is>
      </c>
      <c r="C47" s="14" t="inlineStr">
        <is>
          <t>ABW</t>
        </is>
      </c>
      <c r="D47" s="14" t="inlineStr">
        <is>
          <t>Aruba</t>
        </is>
      </c>
      <c r="E47" s="14" t="n">
        <v>2022</v>
      </c>
      <c r="F47" s="14" t="n">
        <v>0.015</v>
      </c>
      <c r="G47" s="14" t="n">
        <v>11.72</v>
      </c>
      <c r="H47" s="14" t="n">
        <v>1.235</v>
      </c>
      <c r="I47" s="14" t="n">
        <v>0</v>
      </c>
      <c r="J47" s="14" t="n">
        <v>11.72</v>
      </c>
      <c r="K47" s="14" t="n">
        <v>0</v>
      </c>
      <c r="L47" s="14" t="n">
        <v>1</v>
      </c>
      <c r="M47" s="14" t="n">
        <v>9.782999999999999</v>
      </c>
      <c r="N47" s="14" t="n">
        <v>3.704</v>
      </c>
      <c r="O47" s="14" t="n">
        <v>0</v>
      </c>
      <c r="P47" s="14" t="n">
        <v>9.782999999999999</v>
      </c>
      <c r="Q47" s="14" t="n">
        <v>0</v>
      </c>
      <c r="R47" s="14" t="n">
        <v>1</v>
      </c>
      <c r="S47" s="14" t="n">
        <v>17.893</v>
      </c>
      <c r="T47" s="14" t="n">
        <v>7.408</v>
      </c>
      <c r="U47" s="14" t="n">
        <v>0.02</v>
      </c>
      <c r="V47" s="14" t="n">
        <v>18.162</v>
      </c>
      <c r="W47" s="14" t="n">
        <v>0.015</v>
      </c>
      <c r="X47" s="14" t="n">
        <v>1</v>
      </c>
      <c r="Y47" s="14" t="n">
        <v>6.392</v>
      </c>
      <c r="Z47" s="14" t="n">
        <v>0.86</v>
      </c>
      <c r="AA47" s="14" t="n">
        <v>-4.1</v>
      </c>
      <c r="AB47" s="14" t="n">
        <v>2.292</v>
      </c>
      <c r="AC47" s="14" t="n">
        <v>0</v>
      </c>
      <c r="AD47" s="14" t="n">
        <v>0</v>
      </c>
      <c r="AE47" s="14" t="n">
        <v>7.627</v>
      </c>
      <c r="AF47" s="14" t="n">
        <v>1.786</v>
      </c>
      <c r="AG47" s="14" t="n">
        <v>-5.334</v>
      </c>
      <c r="AH47" s="14" t="n">
        <v>2.292</v>
      </c>
      <c r="AI47" s="14" t="n">
        <v>0</v>
      </c>
      <c r="AJ47" s="14" t="n">
        <v>0</v>
      </c>
      <c r="AK47" s="14" t="n">
        <v>15.035</v>
      </c>
      <c r="AL47" s="14" t="n">
        <v>8.079000000000001</v>
      </c>
      <c r="AM47" s="14" t="n">
        <v>-5.357</v>
      </c>
      <c r="AN47" s="14" t="n">
        <v>9.678000000000001</v>
      </c>
      <c r="AO47" s="14" t="n">
        <v>0</v>
      </c>
      <c r="AP47" s="14" t="n">
        <v>0</v>
      </c>
      <c r="AQ47" s="14" t="n">
        <v>0.896</v>
      </c>
      <c r="AR47" s="14" t="n">
        <v>0.123</v>
      </c>
      <c r="AS47" s="14" t="n">
        <v>0.711</v>
      </c>
      <c r="AT47" s="14" t="n">
        <v>1.607</v>
      </c>
      <c r="AU47" s="14" t="n">
        <v>0</v>
      </c>
      <c r="AV47" s="14" t="n">
        <v>1</v>
      </c>
      <c r="AW47" s="14" t="n">
        <v>0.89</v>
      </c>
      <c r="AX47" s="14" t="n">
        <v>0.123</v>
      </c>
      <c r="AY47" s="14" t="n">
        <v>0.673</v>
      </c>
      <c r="AZ47" s="14" t="n">
        <v>1.586</v>
      </c>
      <c r="BA47" s="14" t="n">
        <v>0.015</v>
      </c>
      <c r="BB47" s="14" t="n">
        <v>1</v>
      </c>
      <c r="BC47" s="14" t="n">
        <v>0.62</v>
      </c>
      <c r="BD47" s="14" t="n">
        <v>0.123</v>
      </c>
      <c r="BE47" s="14" t="n">
        <v>0.001</v>
      </c>
      <c r="BF47" s="14" t="n">
        <v>0.63</v>
      </c>
      <c r="BG47" s="14" t="n">
        <v>0.015</v>
      </c>
      <c r="BH47" s="14" t="n">
        <v>1</v>
      </c>
      <c r="BI47" s="14" t="n">
        <v>0.608</v>
      </c>
      <c r="BJ47" s="14" t="n">
        <v>0.123</v>
      </c>
      <c r="BK47" s="14" t="n">
        <v>0.728</v>
      </c>
      <c r="BL47" s="14" t="n">
        <v>1.355</v>
      </c>
      <c r="BM47" s="14" t="n">
        <v>0.015</v>
      </c>
      <c r="BN47" s="14" t="n">
        <v>1</v>
      </c>
      <c r="BO47" s="14" t="n">
        <v>0</v>
      </c>
      <c r="BP47" s="14" t="n">
        <v>0</v>
      </c>
      <c r="BQ47" s="14" t="n">
        <v>0.309</v>
      </c>
      <c r="BR47" s="14" t="n">
        <v>0</v>
      </c>
      <c r="BS47" s="14" t="n">
        <v>0.833</v>
      </c>
      <c r="BT47" s="14" t="n">
        <v>0</v>
      </c>
      <c r="BU47" s="14" t="n">
        <v>0</v>
      </c>
      <c r="BV47" s="14" t="n">
        <v>0.259</v>
      </c>
      <c r="BW47" s="14" t="n">
        <v>0.015</v>
      </c>
      <c r="BX47" s="14" t="n">
        <v>0.833</v>
      </c>
      <c r="BY47" s="14" t="n">
        <v>12.729</v>
      </c>
      <c r="BZ47" s="14" t="n">
        <v>0</v>
      </c>
      <c r="CA47" s="14" t="n">
        <v>12.729</v>
      </c>
      <c r="CB47" s="14" t="n">
        <v>0</v>
      </c>
      <c r="CC47" s="14" t="n">
        <v>97.90000000000001</v>
      </c>
      <c r="CD47" s="14" t="n">
        <v>7.95</v>
      </c>
      <c r="CE47" s="14" t="n">
        <v>0.109</v>
      </c>
      <c r="CF47" s="14" t="n">
        <v>99.36799999999999</v>
      </c>
      <c r="CG47" s="14" t="n">
        <v>0.015</v>
      </c>
      <c r="CH47" s="14" t="n">
        <v>1</v>
      </c>
      <c r="CI47" s="14" t="n">
        <v>0</v>
      </c>
      <c r="CJ47" s="14" t="n">
        <v>0</v>
      </c>
      <c r="CK47" s="14" t="n">
        <v>0</v>
      </c>
      <c r="CL47" s="14" t="n">
        <v>0</v>
      </c>
      <c r="CM47" s="14" t="n">
        <v>0</v>
      </c>
      <c r="CN47" s="14" t="n">
        <v>0</v>
      </c>
      <c r="CO47" s="14" t="n">
        <v>0</v>
      </c>
      <c r="CP47" s="14" t="n">
        <v>0</v>
      </c>
      <c r="CQ47" s="14" t="n">
        <v>1.294</v>
      </c>
      <c r="CR47" s="14" t="n">
        <v>0</v>
      </c>
      <c r="CS47" s="14" t="n">
        <v>5.158</v>
      </c>
      <c r="CT47" s="14" t="n">
        <v>10.485</v>
      </c>
      <c r="CU47" s="14" t="n">
        <v>29.494</v>
      </c>
    </row>
    <row r="48">
      <c r="A48" s="14" t="inlineStr">
        <is>
          <t>ABW2023</t>
        </is>
      </c>
      <c r="B48" s="14" t="inlineStr">
        <is>
          <t>ABW</t>
        </is>
      </c>
      <c r="C48" s="14" t="inlineStr">
        <is>
          <t>ABW</t>
        </is>
      </c>
      <c r="D48" s="14" t="inlineStr">
        <is>
          <t>Aruba</t>
        </is>
      </c>
      <c r="E48" s="14" t="n">
        <v>2023</v>
      </c>
      <c r="F48" s="14" t="n">
        <v>0.015</v>
      </c>
      <c r="G48" s="14" t="n">
        <v>6.147</v>
      </c>
      <c r="H48" s="14" t="n">
        <v>1.286</v>
      </c>
      <c r="I48" s="14" t="n">
        <v>0</v>
      </c>
      <c r="J48" s="14" t="n">
        <v>6.147</v>
      </c>
      <c r="K48" s="14" t="n">
        <v>0</v>
      </c>
      <c r="L48" s="14" t="n">
        <v>1</v>
      </c>
      <c r="M48" s="14" t="n">
        <v>7.886</v>
      </c>
      <c r="N48" s="14" t="n">
        <v>3.857</v>
      </c>
      <c r="O48" s="14" t="n">
        <v>0</v>
      </c>
      <c r="P48" s="14" t="n">
        <v>7.886</v>
      </c>
      <c r="Q48" s="14" t="n">
        <v>0</v>
      </c>
      <c r="R48" s="14" t="n">
        <v>1</v>
      </c>
      <c r="S48" s="14" t="n">
        <v>12.575</v>
      </c>
      <c r="T48" s="14" t="n">
        <v>7.714</v>
      </c>
      <c r="U48" s="14" t="n">
        <v>0.021</v>
      </c>
      <c r="V48" s="14" t="n">
        <v>12.764</v>
      </c>
      <c r="W48" s="14" t="n">
        <v>0.015</v>
      </c>
      <c r="X48" s="14" t="n">
        <v>1</v>
      </c>
      <c r="Y48" s="14" t="n">
        <v>6.656</v>
      </c>
      <c r="Z48" s="14" t="n">
        <v>0.895</v>
      </c>
      <c r="AA48" s="14" t="n">
        <v>-4.269</v>
      </c>
      <c r="AB48" s="14" t="n">
        <v>2.387</v>
      </c>
      <c r="AC48" s="14" t="n">
        <v>0</v>
      </c>
      <c r="AD48" s="14" t="n">
        <v>0</v>
      </c>
      <c r="AE48" s="14" t="n">
        <v>7.942</v>
      </c>
      <c r="AF48" s="14" t="n">
        <v>1.86</v>
      </c>
      <c r="AG48" s="14" t="n">
        <v>-5.555</v>
      </c>
      <c r="AH48" s="14" t="n">
        <v>2.387</v>
      </c>
      <c r="AI48" s="14" t="n">
        <v>0</v>
      </c>
      <c r="AJ48" s="14" t="n">
        <v>0</v>
      </c>
      <c r="AK48" s="14" t="n">
        <v>15.656</v>
      </c>
      <c r="AL48" s="14" t="n">
        <v>8.412000000000001</v>
      </c>
      <c r="AM48" s="14" t="n">
        <v>-5.578</v>
      </c>
      <c r="AN48" s="14" t="n">
        <v>10.078</v>
      </c>
      <c r="AO48" s="14" t="n">
        <v>0</v>
      </c>
      <c r="AP48" s="14" t="n">
        <v>0</v>
      </c>
      <c r="AQ48" s="14" t="n">
        <v>0.791</v>
      </c>
      <c r="AR48" s="14" t="n">
        <v>0.129</v>
      </c>
      <c r="AS48" s="14" t="n">
        <v>0.731</v>
      </c>
      <c r="AT48" s="14" t="n">
        <v>1.522</v>
      </c>
      <c r="AU48" s="14" t="n">
        <v>0</v>
      </c>
      <c r="AV48" s="14" t="n">
        <v>1</v>
      </c>
      <c r="AW48" s="14" t="n">
        <v>0.618</v>
      </c>
      <c r="AX48" s="14" t="n">
        <v>0.129</v>
      </c>
      <c r="AY48" s="14" t="n">
        <v>0.8</v>
      </c>
      <c r="AZ48" s="14" t="n">
        <v>1.439</v>
      </c>
      <c r="BA48" s="14" t="n">
        <v>0.015</v>
      </c>
      <c r="BB48" s="14" t="n">
        <v>1</v>
      </c>
      <c r="BC48" s="14" t="n">
        <v>0.554</v>
      </c>
      <c r="BD48" s="14" t="n">
        <v>0.129</v>
      </c>
      <c r="BE48" s="14" t="n">
        <v>0.001</v>
      </c>
      <c r="BF48" s="14" t="n">
        <v>0.5629999999999999</v>
      </c>
      <c r="BG48" s="14" t="n">
        <v>0.015</v>
      </c>
      <c r="BH48" s="14" t="n">
        <v>1</v>
      </c>
      <c r="BI48" s="14" t="n">
        <v>0.5570000000000001</v>
      </c>
      <c r="BJ48" s="14" t="n">
        <v>0.129</v>
      </c>
      <c r="BK48" s="14" t="n">
        <v>0.65</v>
      </c>
      <c r="BL48" s="14" t="n">
        <v>1.225</v>
      </c>
      <c r="BM48" s="14" t="n">
        <v>0.015</v>
      </c>
      <c r="BN48" s="14" t="n">
        <v>1</v>
      </c>
      <c r="BO48" s="14" t="n">
        <v>0</v>
      </c>
      <c r="BP48" s="14" t="n">
        <v>0</v>
      </c>
      <c r="BQ48" s="14" t="n">
        <v>0.33</v>
      </c>
      <c r="BR48" s="14" t="n">
        <v>0</v>
      </c>
      <c r="BS48" s="14" t="n">
        <v>0.833</v>
      </c>
      <c r="BT48" s="14" t="n">
        <v>0</v>
      </c>
      <c r="BU48" s="14" t="n">
        <v>0</v>
      </c>
      <c r="BV48" s="14" t="n">
        <v>0.283</v>
      </c>
      <c r="BW48" s="14" t="n">
        <v>0.015</v>
      </c>
      <c r="BX48" s="14" t="n">
        <v>0.833</v>
      </c>
      <c r="BY48" s="14" t="n">
        <v>13.254</v>
      </c>
      <c r="BZ48" s="14" t="n">
        <v>0</v>
      </c>
      <c r="CA48" s="14" t="n">
        <v>13.254</v>
      </c>
      <c r="CB48" s="14" t="n">
        <v>0</v>
      </c>
      <c r="CC48" s="14" t="n">
        <v>83.248</v>
      </c>
      <c r="CD48" s="14" t="n">
        <v>7.95</v>
      </c>
      <c r="CE48" s="14" t="n">
        <v>0.138</v>
      </c>
      <c r="CF48" s="14" t="n">
        <v>84.497</v>
      </c>
      <c r="CG48" s="14" t="n">
        <v>0.015</v>
      </c>
      <c r="CH48" s="14" t="n">
        <v>1</v>
      </c>
      <c r="CI48" s="14" t="n">
        <v>0</v>
      </c>
      <c r="CJ48" s="14" t="n">
        <v>0</v>
      </c>
      <c r="CK48" s="14" t="n">
        <v>0</v>
      </c>
      <c r="CL48" s="14" t="n">
        <v>0</v>
      </c>
      <c r="CM48" s="14" t="n">
        <v>0</v>
      </c>
      <c r="CN48" s="14" t="n">
        <v>0</v>
      </c>
      <c r="CO48" s="14" t="n">
        <v>0</v>
      </c>
      <c r="CP48" s="14" t="n">
        <v>0</v>
      </c>
      <c r="CQ48" s="14" t="n">
        <v>1.348</v>
      </c>
      <c r="CR48" s="14" t="n">
        <v>0</v>
      </c>
      <c r="CS48" s="14" t="n">
        <v>5.37</v>
      </c>
      <c r="CT48" s="14" t="n">
        <v>4.861</v>
      </c>
      <c r="CU48" s="14" t="n">
        <v>11.192</v>
      </c>
    </row>
    <row r="49">
      <c r="A49" s="14" t="inlineStr">
        <is>
          <t>ABW2024</t>
        </is>
      </c>
      <c r="B49" s="14" t="inlineStr">
        <is>
          <t>ABW</t>
        </is>
      </c>
      <c r="C49" s="14" t="inlineStr">
        <is>
          <t>ABW</t>
        </is>
      </c>
      <c r="D49" s="14" t="inlineStr">
        <is>
          <t>Aruba</t>
        </is>
      </c>
      <c r="E49" s="14" t="n">
        <v>2024</v>
      </c>
      <c r="F49" s="14" t="n">
        <v>0.015</v>
      </c>
      <c r="G49" s="14" t="n">
        <v>5.575</v>
      </c>
      <c r="H49" s="14" t="n">
        <v>1.324</v>
      </c>
      <c r="I49" s="14" t="n">
        <v>0</v>
      </c>
      <c r="J49" s="14" t="n">
        <v>5.575</v>
      </c>
      <c r="K49" s="14" t="n">
        <v>0</v>
      </c>
      <c r="L49" s="14" t="n">
        <v>1</v>
      </c>
      <c r="M49" s="14" t="n">
        <v>7.124</v>
      </c>
      <c r="N49" s="14" t="n">
        <v>3.971</v>
      </c>
      <c r="O49" s="14" t="n">
        <v>0</v>
      </c>
      <c r="P49" s="14" t="n">
        <v>7.124</v>
      </c>
      <c r="Q49" s="14" t="n">
        <v>0</v>
      </c>
      <c r="R49" s="14" t="n">
        <v>1</v>
      </c>
      <c r="S49" s="14" t="n">
        <v>12.193</v>
      </c>
      <c r="T49" s="14" t="n">
        <v>7.942</v>
      </c>
      <c r="U49" s="14" t="n">
        <v>0.025</v>
      </c>
      <c r="V49" s="14" t="n">
        <v>12.376</v>
      </c>
      <c r="W49" s="14" t="n">
        <v>0.015</v>
      </c>
      <c r="X49" s="14" t="n">
        <v>1</v>
      </c>
      <c r="Y49" s="14" t="n">
        <v>6.853</v>
      </c>
      <c r="Z49" s="14" t="n">
        <v>0.922</v>
      </c>
      <c r="AA49" s="14" t="n">
        <v>-4.395</v>
      </c>
      <c r="AB49" s="14" t="n">
        <v>2.458</v>
      </c>
      <c r="AC49" s="14" t="n">
        <v>0</v>
      </c>
      <c r="AD49" s="14" t="n">
        <v>0</v>
      </c>
      <c r="AE49" s="14" t="n">
        <v>8.176</v>
      </c>
      <c r="AF49" s="14" t="n">
        <v>1.915</v>
      </c>
      <c r="AG49" s="14" t="n">
        <v>-5.719</v>
      </c>
      <c r="AH49" s="14" t="n">
        <v>2.458</v>
      </c>
      <c r="AI49" s="14" t="n">
        <v>0</v>
      </c>
      <c r="AJ49" s="14" t="n">
        <v>0</v>
      </c>
      <c r="AK49" s="14" t="n">
        <v>16.118</v>
      </c>
      <c r="AL49" s="14" t="n">
        <v>8.66</v>
      </c>
      <c r="AM49" s="14" t="n">
        <v>-5.743</v>
      </c>
      <c r="AN49" s="14" t="n">
        <v>10.375</v>
      </c>
      <c r="AO49" s="14" t="n">
        <v>0</v>
      </c>
      <c r="AP49" s="14" t="n">
        <v>0</v>
      </c>
      <c r="AQ49" s="14" t="n">
        <v>0.756</v>
      </c>
      <c r="AR49" s="14" t="n">
        <v>0.132</v>
      </c>
      <c r="AS49" s="14" t="n">
        <v>0.706</v>
      </c>
      <c r="AT49" s="14" t="n">
        <v>1.462</v>
      </c>
      <c r="AU49" s="14" t="n">
        <v>0</v>
      </c>
      <c r="AV49" s="14" t="n">
        <v>1</v>
      </c>
      <c r="AW49" s="14" t="n">
        <v>0.655</v>
      </c>
      <c r="AX49" s="14" t="n">
        <v>0.132</v>
      </c>
      <c r="AY49" s="14" t="n">
        <v>0.666</v>
      </c>
      <c r="AZ49" s="14" t="n">
        <v>1.341</v>
      </c>
      <c r="BA49" s="14" t="n">
        <v>0.015</v>
      </c>
      <c r="BB49" s="14" t="n">
        <v>1</v>
      </c>
      <c r="BC49" s="14" t="n">
        <v>0.534</v>
      </c>
      <c r="BD49" s="14" t="n">
        <v>0.132</v>
      </c>
      <c r="BE49" s="14" t="n">
        <v>0.001</v>
      </c>
      <c r="BF49" s="14" t="n">
        <v>0.542</v>
      </c>
      <c r="BG49" s="14" t="n">
        <v>0.015</v>
      </c>
      <c r="BH49" s="14" t="n">
        <v>1</v>
      </c>
      <c r="BI49" s="14" t="n">
        <v>0.5679999999999999</v>
      </c>
      <c r="BJ49" s="14" t="n">
        <v>0.132</v>
      </c>
      <c r="BK49" s="14" t="n">
        <v>0.525</v>
      </c>
      <c r="BL49" s="14" t="n">
        <v>1.109</v>
      </c>
      <c r="BM49" s="14" t="n">
        <v>0.015</v>
      </c>
      <c r="BN49" s="14" t="n">
        <v>1</v>
      </c>
      <c r="BO49" s="14" t="n">
        <v>0</v>
      </c>
      <c r="BP49" s="14" t="n">
        <v>0</v>
      </c>
      <c r="BQ49" s="14" t="n">
        <v>0.318</v>
      </c>
      <c r="BR49" s="14" t="n">
        <v>0</v>
      </c>
      <c r="BS49" s="14" t="n">
        <v>0.833</v>
      </c>
      <c r="BT49" s="14" t="n">
        <v>0</v>
      </c>
      <c r="BU49" s="14" t="n">
        <v>0</v>
      </c>
      <c r="BV49" s="14" t="n">
        <v>0.275</v>
      </c>
      <c r="BW49" s="14" t="n">
        <v>0.015</v>
      </c>
      <c r="BX49" s="14" t="n">
        <v>0.833</v>
      </c>
      <c r="BY49" s="14" t="n">
        <v>13.646</v>
      </c>
      <c r="BZ49" s="14" t="n">
        <v>0</v>
      </c>
      <c r="CA49" s="14" t="n">
        <v>13.646</v>
      </c>
      <c r="CB49" s="14" t="n">
        <v>0</v>
      </c>
      <c r="CC49" s="14" t="n">
        <v>82.58799999999999</v>
      </c>
      <c r="CD49" s="14" t="n">
        <v>7.95</v>
      </c>
      <c r="CE49" s="14" t="n">
        <v>0.169</v>
      </c>
      <c r="CF49" s="14" t="n">
        <v>83.827</v>
      </c>
      <c r="CG49" s="14" t="n">
        <v>0.015</v>
      </c>
      <c r="CH49" s="14" t="n">
        <v>1</v>
      </c>
      <c r="CI49" s="14" t="n">
        <v>0</v>
      </c>
      <c r="CJ49" s="14" t="n">
        <v>0</v>
      </c>
      <c r="CK49" s="14" t="n">
        <v>0</v>
      </c>
      <c r="CL49" s="14" t="n">
        <v>0</v>
      </c>
      <c r="CM49" s="14" t="n">
        <v>0</v>
      </c>
      <c r="CN49" s="14" t="n">
        <v>0</v>
      </c>
      <c r="CO49" s="14" t="n">
        <v>0</v>
      </c>
      <c r="CP49" s="14" t="n">
        <v>0</v>
      </c>
      <c r="CQ49" s="14" t="n">
        <v>1.387</v>
      </c>
      <c r="CR49" s="14" t="n">
        <v>0</v>
      </c>
      <c r="CS49" s="14" t="n">
        <v>5.529</v>
      </c>
      <c r="CT49" s="14" t="n">
        <v>4.251</v>
      </c>
      <c r="CU49" s="14" t="n">
        <v>10.123</v>
      </c>
    </row>
    <row r="50">
      <c r="A50" s="14" t="inlineStr">
        <is>
          <t>AUS2021</t>
        </is>
      </c>
      <c r="B50" s="14" t="inlineStr">
        <is>
          <t>AUS</t>
        </is>
      </c>
      <c r="C50" s="14" t="inlineStr">
        <is>
          <t>AUS</t>
        </is>
      </c>
      <c r="D50" s="14" t="inlineStr">
        <is>
          <t>Australia</t>
        </is>
      </c>
      <c r="E50" s="14" t="n">
        <v>2021</v>
      </c>
      <c r="F50" s="14" t="n">
        <v>0.1</v>
      </c>
      <c r="G50" s="14" t="n">
        <v>1.895</v>
      </c>
      <c r="H50" s="14" t="n">
        <v>0.576</v>
      </c>
      <c r="I50" s="14" t="n">
        <v>0</v>
      </c>
      <c r="J50" s="14" t="n">
        <v>1.895</v>
      </c>
      <c r="K50" s="14" t="n">
        <v>0</v>
      </c>
      <c r="L50" s="14" t="n">
        <v>1</v>
      </c>
      <c r="M50" s="14" t="n">
        <v>3.047</v>
      </c>
      <c r="N50" s="14" t="n">
        <v>1.728</v>
      </c>
      <c r="O50" s="14" t="n">
        <v>0</v>
      </c>
      <c r="P50" s="14" t="n">
        <v>3.047</v>
      </c>
      <c r="Q50" s="14" t="n">
        <v>0</v>
      </c>
      <c r="R50" s="14" t="n">
        <v>1</v>
      </c>
      <c r="S50" s="14" t="n">
        <v>4.774</v>
      </c>
      <c r="T50" s="14" t="n">
        <v>3.455</v>
      </c>
      <c r="U50" s="14" t="n">
        <v>0</v>
      </c>
      <c r="V50" s="14" t="n">
        <v>5.252</v>
      </c>
      <c r="W50" s="14" t="n">
        <v>0.1</v>
      </c>
      <c r="X50" s="14" t="n">
        <v>1</v>
      </c>
      <c r="Y50" s="14" t="n">
        <v>7.323</v>
      </c>
      <c r="Z50" s="14" t="n">
        <v>0.641</v>
      </c>
      <c r="AA50" s="14" t="n">
        <v>0</v>
      </c>
      <c r="AB50" s="14" t="n">
        <v>7.323</v>
      </c>
      <c r="AC50" s="14" t="n">
        <v>0</v>
      </c>
      <c r="AD50" s="14" t="n">
        <v>1</v>
      </c>
      <c r="AE50" s="14" t="n">
        <v>8.465999999999999</v>
      </c>
      <c r="AF50" s="14" t="n">
        <v>1.283</v>
      </c>
      <c r="AG50" s="14" t="n">
        <v>0</v>
      </c>
      <c r="AH50" s="14" t="n">
        <v>8.465999999999999</v>
      </c>
      <c r="AI50" s="14" t="n">
        <v>0</v>
      </c>
      <c r="AJ50" s="14" t="n">
        <v>1</v>
      </c>
      <c r="AK50" s="14" t="n">
        <v>15.326</v>
      </c>
      <c r="AL50" s="14" t="n">
        <v>5.132</v>
      </c>
      <c r="AM50" s="14" t="n">
        <v>-0.265</v>
      </c>
      <c r="AN50" s="14" t="n">
        <v>16.568</v>
      </c>
      <c r="AO50" s="14" t="n">
        <v>0.1</v>
      </c>
      <c r="AP50" s="14" t="n">
        <v>1</v>
      </c>
      <c r="AQ50" s="14" t="n">
        <v>0.621</v>
      </c>
      <c r="AR50" s="14" t="n">
        <v>0.114</v>
      </c>
      <c r="AS50" s="14" t="n">
        <v>0.396</v>
      </c>
      <c r="AT50" s="14" t="n">
        <v>1.119</v>
      </c>
      <c r="AU50" s="14" t="n">
        <v>0.1</v>
      </c>
      <c r="AV50" s="14" t="n">
        <v>1</v>
      </c>
      <c r="AW50" s="14" t="n">
        <v>0.593</v>
      </c>
      <c r="AX50" s="14" t="n">
        <v>0.114</v>
      </c>
      <c r="AY50" s="14" t="n">
        <v>0.382</v>
      </c>
      <c r="AZ50" s="14" t="n">
        <v>1.073</v>
      </c>
      <c r="BA50" s="14" t="n">
        <v>0.1</v>
      </c>
      <c r="BB50" s="14" t="n">
        <v>1</v>
      </c>
      <c r="BC50" s="14" t="n">
        <v>0.44</v>
      </c>
      <c r="BD50" s="14" t="n">
        <v>0.114</v>
      </c>
      <c r="BE50" s="14" t="n">
        <v>0.131</v>
      </c>
      <c r="BF50" s="14" t="n">
        <v>0.628</v>
      </c>
      <c r="BG50" s="14" t="n">
        <v>0.1</v>
      </c>
      <c r="BH50" s="14" t="n">
        <v>1</v>
      </c>
      <c r="BI50" s="14" t="n">
        <v>0.5600000000000001</v>
      </c>
      <c r="BJ50" s="14" t="n">
        <v>0.114</v>
      </c>
      <c r="BK50" s="14" t="n">
        <v>0.027</v>
      </c>
      <c r="BL50" s="14" t="n">
        <v>0.646</v>
      </c>
      <c r="BM50" s="14" t="n">
        <v>0.1</v>
      </c>
      <c r="BN50" s="14" t="n">
        <v>1</v>
      </c>
      <c r="BO50" s="14" t="n">
        <v>0</v>
      </c>
      <c r="BP50" s="14" t="n">
        <v>0</v>
      </c>
      <c r="BQ50" s="14" t="n">
        <v>0.163</v>
      </c>
      <c r="BR50" s="14" t="n">
        <v>0</v>
      </c>
      <c r="BS50" s="14" t="n">
        <v>1</v>
      </c>
      <c r="BT50" s="14" t="n">
        <v>0</v>
      </c>
      <c r="BU50" s="14" t="n">
        <v>0</v>
      </c>
      <c r="BV50" s="14" t="n">
        <v>0.236</v>
      </c>
      <c r="BW50" s="14" t="n">
        <v>0.1</v>
      </c>
      <c r="BX50" s="14" t="n">
        <v>1</v>
      </c>
      <c r="BY50" s="14" t="n">
        <v>11.787</v>
      </c>
      <c r="BZ50" s="14" t="n">
        <v>0</v>
      </c>
      <c r="CA50" s="14" t="n">
        <v>11.787</v>
      </c>
      <c r="CB50" s="14" t="n">
        <v>0</v>
      </c>
      <c r="CC50" s="14" t="n">
        <v>81.69499999999999</v>
      </c>
      <c r="CD50" s="14" t="n">
        <v>7.95</v>
      </c>
      <c r="CE50" s="14" t="n">
        <v>0</v>
      </c>
      <c r="CF50" s="14" t="n">
        <v>89.86499999999999</v>
      </c>
      <c r="CG50" s="14" t="n">
        <v>0.1</v>
      </c>
      <c r="CH50" s="14" t="n">
        <v>1</v>
      </c>
      <c r="CI50" s="14" t="n">
        <v>0</v>
      </c>
      <c r="CJ50" s="14" t="n">
        <v>0</v>
      </c>
      <c r="CK50" s="14" t="n">
        <v>0</v>
      </c>
      <c r="CL50" s="14" t="n">
        <v>0.001</v>
      </c>
      <c r="CM50" s="14" t="n">
        <v>0</v>
      </c>
      <c r="CN50" s="14" t="n">
        <v>0.021</v>
      </c>
      <c r="CO50" s="14" t="n">
        <v>2.211</v>
      </c>
      <c r="CP50" s="14" t="n">
        <v>0.993</v>
      </c>
      <c r="CQ50" s="14" t="n">
        <v>1.296</v>
      </c>
      <c r="CR50" s="14" t="n">
        <v>0</v>
      </c>
      <c r="CS50" s="14" t="n">
        <v>4.005</v>
      </c>
      <c r="CT50" s="14" t="n">
        <v>4.466</v>
      </c>
      <c r="CU50" s="14" t="n">
        <v>6.18</v>
      </c>
    </row>
    <row r="51">
      <c r="A51" s="14" t="inlineStr">
        <is>
          <t>AUS2022</t>
        </is>
      </c>
      <c r="B51" s="14" t="inlineStr">
        <is>
          <t>AUS</t>
        </is>
      </c>
      <c r="C51" s="14" t="inlineStr">
        <is>
          <t>AUS</t>
        </is>
      </c>
      <c r="D51" s="14" t="inlineStr">
        <is>
          <t>Australia</t>
        </is>
      </c>
      <c r="E51" s="14" t="n">
        <v>2022</v>
      </c>
      <c r="F51" s="14" t="n">
        <v>0.1</v>
      </c>
      <c r="G51" s="14" t="n">
        <v>2.107</v>
      </c>
      <c r="H51" s="14" t="n">
        <v>0.623</v>
      </c>
      <c r="I51" s="14" t="n">
        <v>0</v>
      </c>
      <c r="J51" s="14" t="n">
        <v>2.107</v>
      </c>
      <c r="K51" s="14" t="n">
        <v>0</v>
      </c>
      <c r="L51" s="14" t="n">
        <v>1</v>
      </c>
      <c r="M51" s="14" t="n">
        <v>3.354</v>
      </c>
      <c r="N51" s="14" t="n">
        <v>1.87</v>
      </c>
      <c r="O51" s="14" t="n">
        <v>0</v>
      </c>
      <c r="P51" s="14" t="n">
        <v>3.354</v>
      </c>
      <c r="Q51" s="14" t="n">
        <v>0</v>
      </c>
      <c r="R51" s="14" t="n">
        <v>1</v>
      </c>
      <c r="S51" s="14" t="n">
        <v>5.223</v>
      </c>
      <c r="T51" s="14" t="n">
        <v>3.74</v>
      </c>
      <c r="U51" s="14" t="n">
        <v>0.039</v>
      </c>
      <c r="V51" s="14" t="n">
        <v>5.746</v>
      </c>
      <c r="W51" s="14" t="n">
        <v>0.1</v>
      </c>
      <c r="X51" s="14" t="n">
        <v>1</v>
      </c>
      <c r="Y51" s="14" t="n">
        <v>12.903</v>
      </c>
      <c r="Z51" s="14" t="n">
        <v>0.676</v>
      </c>
      <c r="AA51" s="14" t="n">
        <v>0</v>
      </c>
      <c r="AB51" s="14" t="n">
        <v>12.903</v>
      </c>
      <c r="AC51" s="14" t="n">
        <v>0</v>
      </c>
      <c r="AD51" s="14" t="n">
        <v>1</v>
      </c>
      <c r="AE51" s="14" t="n">
        <v>14.138</v>
      </c>
      <c r="AF51" s="14" t="n">
        <v>1.352</v>
      </c>
      <c r="AG51" s="14" t="n">
        <v>0</v>
      </c>
      <c r="AH51" s="14" t="n">
        <v>14.138</v>
      </c>
      <c r="AI51" s="14" t="n">
        <v>0</v>
      </c>
      <c r="AJ51" s="14" t="n">
        <v>1</v>
      </c>
      <c r="AK51" s="14" t="n">
        <v>21.546</v>
      </c>
      <c r="AL51" s="14" t="n">
        <v>5.408</v>
      </c>
      <c r="AM51" s="14" t="n">
        <v>0.026</v>
      </c>
      <c r="AN51" s="14" t="n">
        <v>23.555</v>
      </c>
      <c r="AO51" s="14" t="n">
        <v>0.1</v>
      </c>
      <c r="AP51" s="14" t="n">
        <v>1</v>
      </c>
      <c r="AQ51" s="14" t="n">
        <v>0.847</v>
      </c>
      <c r="AR51" s="14" t="n">
        <v>0.123</v>
      </c>
      <c r="AS51" s="14" t="n">
        <v>0.304</v>
      </c>
      <c r="AT51" s="14" t="n">
        <v>1.266</v>
      </c>
      <c r="AU51" s="14" t="n">
        <v>0.1</v>
      </c>
      <c r="AV51" s="14" t="n">
        <v>1</v>
      </c>
      <c r="AW51" s="14" t="n">
        <v>0.947</v>
      </c>
      <c r="AX51" s="14" t="n">
        <v>0.123</v>
      </c>
      <c r="AY51" s="14" t="n">
        <v>0.343</v>
      </c>
      <c r="AZ51" s="14" t="n">
        <v>1.419</v>
      </c>
      <c r="BA51" s="14" t="n">
        <v>0.1</v>
      </c>
      <c r="BB51" s="14" t="n">
        <v>1</v>
      </c>
      <c r="BC51" s="14" t="n">
        <v>0.589</v>
      </c>
      <c r="BD51" s="14" t="n">
        <v>0.123</v>
      </c>
      <c r="BE51" s="14" t="n">
        <v>0.031</v>
      </c>
      <c r="BF51" s="14" t="n">
        <v>0.681</v>
      </c>
      <c r="BG51" s="14" t="n">
        <v>0.1</v>
      </c>
      <c r="BH51" s="14" t="n">
        <v>1</v>
      </c>
      <c r="BI51" s="14" t="n">
        <v>0.6889999999999999</v>
      </c>
      <c r="BJ51" s="14" t="n">
        <v>0.123</v>
      </c>
      <c r="BK51" s="14" t="n">
        <v>0.031</v>
      </c>
      <c r="BL51" s="14" t="n">
        <v>0.786</v>
      </c>
      <c r="BM51" s="14" t="n">
        <v>0.1</v>
      </c>
      <c r="BN51" s="14" t="n">
        <v>1</v>
      </c>
      <c r="BO51" s="14" t="n">
        <v>0</v>
      </c>
      <c r="BP51" s="14" t="n">
        <v>0</v>
      </c>
      <c r="BQ51" s="14" t="n">
        <v>0.27</v>
      </c>
      <c r="BR51" s="14" t="n">
        <v>0</v>
      </c>
      <c r="BS51" s="14" t="n">
        <v>1</v>
      </c>
      <c r="BT51" s="14" t="n">
        <v>0</v>
      </c>
      <c r="BU51" s="14" t="n">
        <v>0</v>
      </c>
      <c r="BV51" s="14" t="n">
        <v>0.233</v>
      </c>
      <c r="BW51" s="14" t="n">
        <v>0.1</v>
      </c>
      <c r="BX51" s="14" t="n">
        <v>1</v>
      </c>
      <c r="BY51" s="14" t="n">
        <v>12.729</v>
      </c>
      <c r="BZ51" s="14" t="n">
        <v>0</v>
      </c>
      <c r="CA51" s="14" t="n">
        <v>12.729</v>
      </c>
      <c r="CB51" s="14" t="n">
        <v>0</v>
      </c>
      <c r="CC51" s="14" t="n">
        <v>102.477</v>
      </c>
      <c r="CD51" s="14" t="n">
        <v>7.95</v>
      </c>
      <c r="CE51" s="14" t="n">
        <v>0.758</v>
      </c>
      <c r="CF51" s="14" t="n">
        <v>112.724</v>
      </c>
      <c r="CG51" s="14" t="n">
        <v>0.1</v>
      </c>
      <c r="CH51" s="14" t="n">
        <v>1</v>
      </c>
      <c r="CI51" s="14" t="n">
        <v>0</v>
      </c>
      <c r="CJ51" s="14" t="n">
        <v>0</v>
      </c>
      <c r="CK51" s="14" t="n">
        <v>0</v>
      </c>
      <c r="CL51" s="14" t="n">
        <v>0.001</v>
      </c>
      <c r="CM51" s="14" t="n">
        <v>0</v>
      </c>
      <c r="CN51" s="14" t="n">
        <v>0.023</v>
      </c>
      <c r="CO51" s="14" t="n">
        <v>2.308</v>
      </c>
      <c r="CP51" s="14" t="n">
        <v>0.99</v>
      </c>
      <c r="CQ51" s="14" t="n">
        <v>1.399</v>
      </c>
      <c r="CR51" s="14" t="n">
        <v>0</v>
      </c>
      <c r="CS51" s="14" t="n">
        <v>4.325</v>
      </c>
      <c r="CT51" s="14" t="n">
        <v>10.204</v>
      </c>
      <c r="CU51" s="14" t="n">
        <v>11.669</v>
      </c>
    </row>
    <row r="52">
      <c r="A52" s="14" t="inlineStr">
        <is>
          <t>AUS2023</t>
        </is>
      </c>
      <c r="B52" s="14" t="inlineStr">
        <is>
          <t>AUS</t>
        </is>
      </c>
      <c r="C52" s="14" t="inlineStr">
        <is>
          <t>AUS</t>
        </is>
      </c>
      <c r="D52" s="14" t="inlineStr">
        <is>
          <t>Australia</t>
        </is>
      </c>
      <c r="E52" s="14" t="n">
        <v>2023</v>
      </c>
      <c r="F52" s="14" t="n">
        <v>0.1</v>
      </c>
      <c r="G52" s="14" t="n">
        <v>2.147</v>
      </c>
      <c r="H52" s="14" t="n">
        <v>0.649</v>
      </c>
      <c r="I52" s="14" t="n">
        <v>0</v>
      </c>
      <c r="J52" s="14" t="n">
        <v>2.147</v>
      </c>
      <c r="K52" s="14" t="n">
        <v>0</v>
      </c>
      <c r="L52" s="14" t="n">
        <v>1</v>
      </c>
      <c r="M52" s="14" t="n">
        <v>3.45</v>
      </c>
      <c r="N52" s="14" t="n">
        <v>1.948</v>
      </c>
      <c r="O52" s="14" t="n">
        <v>0</v>
      </c>
      <c r="P52" s="14" t="n">
        <v>3.45</v>
      </c>
      <c r="Q52" s="14" t="n">
        <v>0</v>
      </c>
      <c r="R52" s="14" t="n">
        <v>1</v>
      </c>
      <c r="S52" s="14" t="n">
        <v>5.394</v>
      </c>
      <c r="T52" s="14" t="n">
        <v>3.896</v>
      </c>
      <c r="U52" s="14" t="n">
        <v>0.06</v>
      </c>
      <c r="V52" s="14" t="n">
        <v>5.934</v>
      </c>
      <c r="W52" s="14" t="n">
        <v>0.1</v>
      </c>
      <c r="X52" s="14" t="n">
        <v>1</v>
      </c>
      <c r="Y52" s="14" t="n">
        <v>8.851000000000001</v>
      </c>
      <c r="Z52" s="14" t="n">
        <v>0.661</v>
      </c>
      <c r="AA52" s="14" t="n">
        <v>0</v>
      </c>
      <c r="AB52" s="14" t="n">
        <v>8.851000000000001</v>
      </c>
      <c r="AC52" s="14" t="n">
        <v>0</v>
      </c>
      <c r="AD52" s="14" t="n">
        <v>1</v>
      </c>
      <c r="AE52" s="14" t="n">
        <v>10.136</v>
      </c>
      <c r="AF52" s="14" t="n">
        <v>1.322</v>
      </c>
      <c r="AG52" s="14" t="n">
        <v>0</v>
      </c>
      <c r="AH52" s="14" t="n">
        <v>10.136</v>
      </c>
      <c r="AI52" s="14" t="n">
        <v>0</v>
      </c>
      <c r="AJ52" s="14" t="n">
        <v>1</v>
      </c>
      <c r="AK52" s="14" t="n">
        <v>17.85</v>
      </c>
      <c r="AL52" s="14" t="n">
        <v>5.289</v>
      </c>
      <c r="AM52" s="14" t="n">
        <v>0.198</v>
      </c>
      <c r="AN52" s="14" t="n">
        <v>19.635</v>
      </c>
      <c r="AO52" s="14" t="n">
        <v>0.1</v>
      </c>
      <c r="AP52" s="14" t="n">
        <v>1</v>
      </c>
      <c r="AQ52" s="14" t="n">
        <v>0.749</v>
      </c>
      <c r="AR52" s="14" t="n">
        <v>0.129</v>
      </c>
      <c r="AS52" s="14" t="n">
        <v>0.365</v>
      </c>
      <c r="AT52" s="14" t="n">
        <v>1.225</v>
      </c>
      <c r="AU52" s="14" t="n">
        <v>0.1</v>
      </c>
      <c r="AV52" s="14" t="n">
        <v>1</v>
      </c>
      <c r="AW52" s="14" t="n">
        <v>0.783</v>
      </c>
      <c r="AX52" s="14" t="n">
        <v>0.129</v>
      </c>
      <c r="AY52" s="14" t="n">
        <v>0.4</v>
      </c>
      <c r="AZ52" s="14" t="n">
        <v>1.301</v>
      </c>
      <c r="BA52" s="14" t="n">
        <v>0.1</v>
      </c>
      <c r="BB52" s="14" t="n">
        <v>1</v>
      </c>
      <c r="BC52" s="14" t="n">
        <v>0.527</v>
      </c>
      <c r="BD52" s="14" t="n">
        <v>0.129</v>
      </c>
      <c r="BE52" s="14" t="n">
        <v>0.058</v>
      </c>
      <c r="BF52" s="14" t="n">
        <v>0.644</v>
      </c>
      <c r="BG52" s="14" t="n">
        <v>0.1</v>
      </c>
      <c r="BH52" s="14" t="n">
        <v>1</v>
      </c>
      <c r="BI52" s="14" t="n">
        <v>0.64</v>
      </c>
      <c r="BJ52" s="14" t="n">
        <v>0.129</v>
      </c>
      <c r="BK52" s="14" t="n">
        <v>0.031</v>
      </c>
      <c r="BL52" s="14" t="n">
        <v>0.73</v>
      </c>
      <c r="BM52" s="14" t="n">
        <v>0.1</v>
      </c>
      <c r="BN52" s="14" t="n">
        <v>1</v>
      </c>
      <c r="BO52" s="14" t="n">
        <v>0</v>
      </c>
      <c r="BP52" s="14" t="n">
        <v>0</v>
      </c>
      <c r="BQ52" s="14" t="n">
        <v>0.228</v>
      </c>
      <c r="BR52" s="14" t="n">
        <v>0</v>
      </c>
      <c r="BS52" s="14" t="n">
        <v>1</v>
      </c>
      <c r="BT52" s="14" t="n">
        <v>0</v>
      </c>
      <c r="BU52" s="14" t="n">
        <v>0</v>
      </c>
      <c r="BV52" s="14" t="n">
        <v>0.255</v>
      </c>
      <c r="BW52" s="14" t="n">
        <v>0.1</v>
      </c>
      <c r="BX52" s="14" t="n">
        <v>1</v>
      </c>
      <c r="BY52" s="14" t="n">
        <v>13.254</v>
      </c>
      <c r="BZ52" s="14" t="n">
        <v>0</v>
      </c>
      <c r="CA52" s="14" t="n">
        <v>13.254</v>
      </c>
      <c r="CB52" s="14" t="n">
        <v>0</v>
      </c>
      <c r="CC52" s="14" t="n">
        <v>87.07899999999999</v>
      </c>
      <c r="CD52" s="14" t="n">
        <v>7.95</v>
      </c>
      <c r="CE52" s="14" t="n">
        <v>0.964</v>
      </c>
      <c r="CF52" s="14" t="n">
        <v>95.78700000000001</v>
      </c>
      <c r="CG52" s="14" t="n">
        <v>0.1</v>
      </c>
      <c r="CH52" s="14" t="n">
        <v>1</v>
      </c>
      <c r="CI52" s="14" t="n">
        <v>0</v>
      </c>
      <c r="CJ52" s="14" t="n">
        <v>0</v>
      </c>
      <c r="CK52" s="14" t="n">
        <v>0</v>
      </c>
      <c r="CL52" s="14" t="n">
        <v>0.001</v>
      </c>
      <c r="CM52" s="14" t="n">
        <v>0</v>
      </c>
      <c r="CN52" s="14" t="n">
        <v>0.024</v>
      </c>
      <c r="CO52" s="14" t="n">
        <v>2.168</v>
      </c>
      <c r="CP52" s="14" t="n">
        <v>0.99</v>
      </c>
      <c r="CQ52" s="14" t="n">
        <v>1.457</v>
      </c>
      <c r="CR52" s="14" t="n">
        <v>0</v>
      </c>
      <c r="CS52" s="14" t="n">
        <v>4.504</v>
      </c>
      <c r="CT52" s="14" t="n">
        <v>5.487</v>
      </c>
      <c r="CU52" s="14" t="n">
        <v>7.565</v>
      </c>
    </row>
    <row r="53">
      <c r="A53" s="14" t="inlineStr">
        <is>
          <t>AUS2024</t>
        </is>
      </c>
      <c r="B53" s="14" t="inlineStr">
        <is>
          <t>AUS</t>
        </is>
      </c>
      <c r="C53" s="14" t="inlineStr">
        <is>
          <t>AUS</t>
        </is>
      </c>
      <c r="D53" s="14" t="inlineStr">
        <is>
          <t>Australia</t>
        </is>
      </c>
      <c r="E53" s="14" t="n">
        <v>2024</v>
      </c>
      <c r="F53" s="14" t="n">
        <v>0.1</v>
      </c>
      <c r="G53" s="14" t="n">
        <v>2.199</v>
      </c>
      <c r="H53" s="14" t="n">
        <v>0.669</v>
      </c>
      <c r="I53" s="14" t="n">
        <v>2.262</v>
      </c>
      <c r="J53" s="14" t="n">
        <v>4.461</v>
      </c>
      <c r="K53" s="14" t="n">
        <v>0</v>
      </c>
      <c r="L53" s="14" t="n">
        <v>1</v>
      </c>
      <c r="M53" s="14" t="n">
        <v>3.54</v>
      </c>
      <c r="N53" s="14" t="n">
        <v>2.006</v>
      </c>
      <c r="O53" s="14" t="n">
        <v>2.237</v>
      </c>
      <c r="P53" s="14" t="n">
        <v>5.777</v>
      </c>
      <c r="Q53" s="14" t="n">
        <v>0</v>
      </c>
      <c r="R53" s="14" t="n">
        <v>1</v>
      </c>
      <c r="S53" s="14" t="n">
        <v>5.542</v>
      </c>
      <c r="T53" s="14" t="n">
        <v>4.011</v>
      </c>
      <c r="U53" s="14" t="n">
        <v>0.075</v>
      </c>
      <c r="V53" s="14" t="n">
        <v>6.096</v>
      </c>
      <c r="W53" s="14" t="n">
        <v>0.1</v>
      </c>
      <c r="X53" s="14" t="n">
        <v>1</v>
      </c>
      <c r="Y53" s="14" t="n">
        <v>8.603999999999999</v>
      </c>
      <c r="Z53" s="14" t="n">
        <v>0.681</v>
      </c>
      <c r="AA53" s="14" t="n">
        <v>1.31</v>
      </c>
      <c r="AB53" s="14" t="n">
        <v>9.914</v>
      </c>
      <c r="AC53" s="14" t="n">
        <v>0</v>
      </c>
      <c r="AD53" s="14" t="n">
        <v>1</v>
      </c>
      <c r="AE53" s="14" t="n">
        <v>9.928000000000001</v>
      </c>
      <c r="AF53" s="14" t="n">
        <v>1.361</v>
      </c>
      <c r="AG53" s="14" t="n">
        <v>1.31</v>
      </c>
      <c r="AH53" s="14" t="n">
        <v>11.238</v>
      </c>
      <c r="AI53" s="14" t="n">
        <v>0</v>
      </c>
      <c r="AJ53" s="14" t="n">
        <v>1</v>
      </c>
      <c r="AK53" s="14" t="n">
        <v>17.87</v>
      </c>
      <c r="AL53" s="14" t="n">
        <v>5.445</v>
      </c>
      <c r="AM53" s="14" t="n">
        <v>0.286</v>
      </c>
      <c r="AN53" s="14" t="n">
        <v>19.703</v>
      </c>
      <c r="AO53" s="14" t="n">
        <v>0.1</v>
      </c>
      <c r="AP53" s="14" t="n">
        <v>1</v>
      </c>
      <c r="AQ53" s="14" t="n">
        <v>0.72</v>
      </c>
      <c r="AR53" s="14" t="n">
        <v>0.132</v>
      </c>
      <c r="AS53" s="14" t="n">
        <v>0.365</v>
      </c>
      <c r="AT53" s="14" t="n">
        <v>1.194</v>
      </c>
      <c r="AU53" s="14" t="n">
        <v>0.1</v>
      </c>
      <c r="AV53" s="14" t="n">
        <v>1</v>
      </c>
      <c r="AW53" s="14" t="n">
        <v>0.734</v>
      </c>
      <c r="AX53" s="14" t="n">
        <v>0.132</v>
      </c>
      <c r="AY53" s="14" t="n">
        <v>0.368</v>
      </c>
      <c r="AZ53" s="14" t="n">
        <v>1.211</v>
      </c>
      <c r="BA53" s="14" t="n">
        <v>0.1</v>
      </c>
      <c r="BB53" s="14" t="n">
        <v>1</v>
      </c>
      <c r="BC53" s="14" t="n">
        <v>0.51</v>
      </c>
      <c r="BD53" s="14" t="n">
        <v>0.132</v>
      </c>
      <c r="BE53" s="14" t="n">
        <v>0.054</v>
      </c>
      <c r="BF53" s="14" t="n">
        <v>0.621</v>
      </c>
      <c r="BG53" s="14" t="n">
        <v>0.1</v>
      </c>
      <c r="BH53" s="14" t="n">
        <v>1</v>
      </c>
      <c r="BI53" s="14" t="n">
        <v>0.652</v>
      </c>
      <c r="BJ53" s="14" t="n">
        <v>0.132</v>
      </c>
      <c r="BK53" s="14" t="n">
        <v>0.092</v>
      </c>
      <c r="BL53" s="14" t="n">
        <v>0.8080000000000001</v>
      </c>
      <c r="BM53" s="14" t="n">
        <v>0.1</v>
      </c>
      <c r="BN53" s="14" t="n">
        <v>1</v>
      </c>
      <c r="BO53" s="14" t="n">
        <v>0</v>
      </c>
      <c r="BP53" s="14" t="n">
        <v>0</v>
      </c>
      <c r="BQ53" s="14" t="n">
        <v>0.235</v>
      </c>
      <c r="BR53" s="14" t="n">
        <v>0</v>
      </c>
      <c r="BS53" s="14" t="n">
        <v>1</v>
      </c>
      <c r="BT53" s="14" t="n">
        <v>0</v>
      </c>
      <c r="BU53" s="14" t="n">
        <v>0</v>
      </c>
      <c r="BV53" s="14" t="n">
        <v>0.257</v>
      </c>
      <c r="BW53" s="14" t="n">
        <v>0.1</v>
      </c>
      <c r="BX53" s="14" t="n">
        <v>1</v>
      </c>
      <c r="BY53" s="14" t="n">
        <v>13.646</v>
      </c>
      <c r="BZ53" s="14" t="n">
        <v>0</v>
      </c>
      <c r="CA53" s="14" t="n">
        <v>13.646</v>
      </c>
      <c r="CB53" s="14" t="n">
        <v>0</v>
      </c>
      <c r="CC53" s="14" t="n">
        <v>86.38500000000001</v>
      </c>
      <c r="CD53" s="14" t="n">
        <v>7.95</v>
      </c>
      <c r="CE53" s="14" t="n">
        <v>12.349</v>
      </c>
      <c r="CF53" s="14" t="n">
        <v>107.149</v>
      </c>
      <c r="CG53" s="14" t="n">
        <v>0.1</v>
      </c>
      <c r="CH53" s="14" t="n">
        <v>1</v>
      </c>
      <c r="CI53" s="14" t="n">
        <v>0</v>
      </c>
      <c r="CJ53" s="14" t="n">
        <v>0</v>
      </c>
      <c r="CK53" s="14" t="n">
        <v>0</v>
      </c>
      <c r="CL53" s="14" t="n">
        <v>0.001</v>
      </c>
      <c r="CM53" s="14" t="n">
        <v>0</v>
      </c>
      <c r="CN53" s="14" t="n">
        <v>0.025</v>
      </c>
      <c r="CO53" s="14" t="n">
        <v>2.037</v>
      </c>
      <c r="CP53" s="14" t="n">
        <v>0.99</v>
      </c>
      <c r="CQ53" s="14" t="n">
        <v>1.5</v>
      </c>
      <c r="CR53" s="14" t="n">
        <v>0</v>
      </c>
      <c r="CS53" s="14" t="n">
        <v>4.637</v>
      </c>
      <c r="CT53" s="14" t="n">
        <v>4.509</v>
      </c>
      <c r="CU53" s="14" t="n">
        <v>7.281</v>
      </c>
    </row>
    <row r="54">
      <c r="A54" s="14" t="inlineStr">
        <is>
          <t>AUT2021</t>
        </is>
      </c>
      <c r="B54" s="14" t="inlineStr">
        <is>
          <t>AUT</t>
        </is>
      </c>
      <c r="C54" s="14" t="inlineStr">
        <is>
          <t>AUT</t>
        </is>
      </c>
      <c r="D54" s="14" t="inlineStr">
        <is>
          <t>Austria</t>
        </is>
      </c>
      <c r="E54" s="14" t="n">
        <v>2021</v>
      </c>
      <c r="F54" s="14" t="n">
        <v>0.2</v>
      </c>
      <c r="G54" s="14" t="n">
        <v>5.326</v>
      </c>
      <c r="H54" s="14" t="n">
        <v>1.165</v>
      </c>
      <c r="I54" s="14" t="n">
        <v>1.894</v>
      </c>
      <c r="J54" s="14" t="n">
        <v>7.22</v>
      </c>
      <c r="K54" s="14" t="n">
        <v>0</v>
      </c>
      <c r="L54" s="14" t="n">
        <v>1</v>
      </c>
      <c r="M54" s="14" t="n">
        <v>7.305</v>
      </c>
      <c r="N54" s="14" t="n">
        <v>3.311</v>
      </c>
      <c r="O54" s="14" t="n">
        <v>2.459</v>
      </c>
      <c r="P54" s="14" t="n">
        <v>9.765000000000001</v>
      </c>
      <c r="Q54" s="14" t="n">
        <v>0</v>
      </c>
      <c r="R54" s="14" t="n">
        <v>1</v>
      </c>
      <c r="S54" s="14" t="n">
        <v>11.27</v>
      </c>
      <c r="T54" s="14" t="n">
        <v>6.86</v>
      </c>
      <c r="U54" s="14" t="n">
        <v>2.566</v>
      </c>
      <c r="V54" s="14" t="n">
        <v>16.603</v>
      </c>
      <c r="W54" s="14" t="n">
        <v>0.2</v>
      </c>
      <c r="X54" s="14" t="n">
        <v>1</v>
      </c>
      <c r="Y54" s="14" t="n">
        <v>19.207</v>
      </c>
      <c r="Z54" s="14" t="n">
        <v>2.122</v>
      </c>
      <c r="AA54" s="14" t="n">
        <v>-5.131</v>
      </c>
      <c r="AB54" s="14" t="n">
        <v>14.076</v>
      </c>
      <c r="AC54" s="14" t="n">
        <v>0</v>
      </c>
      <c r="AD54" s="14" t="n">
        <v>1</v>
      </c>
      <c r="AE54" s="14" t="n">
        <v>19.163</v>
      </c>
      <c r="AF54" s="14" t="n">
        <v>3.771</v>
      </c>
      <c r="AG54" s="14" t="n">
        <v>-5.087</v>
      </c>
      <c r="AH54" s="14" t="n">
        <v>14.076</v>
      </c>
      <c r="AI54" s="14" t="n">
        <v>0</v>
      </c>
      <c r="AJ54" s="14" t="n">
        <v>1</v>
      </c>
      <c r="AK54" s="14" t="n">
        <v>30.123</v>
      </c>
      <c r="AL54" s="14" t="n">
        <v>14.784</v>
      </c>
      <c r="AM54" s="14" t="n">
        <v>-11.904</v>
      </c>
      <c r="AN54" s="14" t="n">
        <v>21.862</v>
      </c>
      <c r="AO54" s="14" t="n">
        <v>0.2</v>
      </c>
      <c r="AP54" s="14" t="n">
        <v>1</v>
      </c>
      <c r="AQ54" s="14" t="n">
        <v>0.619</v>
      </c>
      <c r="AR54" s="14" t="n">
        <v>0.114</v>
      </c>
      <c r="AS54" s="14" t="n">
        <v>0.646</v>
      </c>
      <c r="AT54" s="14" t="n">
        <v>1.518</v>
      </c>
      <c r="AU54" s="14" t="n">
        <v>0.2</v>
      </c>
      <c r="AV54" s="14" t="n">
        <v>1</v>
      </c>
      <c r="AW54" s="14" t="n">
        <v>0.599</v>
      </c>
      <c r="AX54" s="14" t="n">
        <v>0.114</v>
      </c>
      <c r="AY54" s="14" t="n">
        <v>0.62</v>
      </c>
      <c r="AZ54" s="14" t="n">
        <v>1.463</v>
      </c>
      <c r="BA54" s="14" t="n">
        <v>0.2</v>
      </c>
      <c r="BB54" s="14" t="n">
        <v>1</v>
      </c>
      <c r="BC54" s="14" t="n">
        <v>0.439</v>
      </c>
      <c r="BD54" s="14" t="n">
        <v>0.114</v>
      </c>
      <c r="BE54" s="14" t="n">
        <v>0.357</v>
      </c>
      <c r="BF54" s="14" t="n">
        <v>0.955</v>
      </c>
      <c r="BG54" s="14" t="n">
        <v>0.2</v>
      </c>
      <c r="BH54" s="14" t="n">
        <v>1</v>
      </c>
      <c r="BI54" s="14" t="n">
        <v>0.505</v>
      </c>
      <c r="BJ54" s="14" t="n">
        <v>0.114</v>
      </c>
      <c r="BK54" s="14" t="n">
        <v>0.235</v>
      </c>
      <c r="BL54" s="14" t="n">
        <v>0.887</v>
      </c>
      <c r="BM54" s="14" t="n">
        <v>0.2</v>
      </c>
      <c r="BN54" s="14" t="n">
        <v>1</v>
      </c>
      <c r="BO54" s="14" t="n">
        <v>0</v>
      </c>
      <c r="BP54" s="14" t="n">
        <v>0.029</v>
      </c>
      <c r="BQ54" s="14" t="n">
        <v>0.128</v>
      </c>
      <c r="BR54" s="14" t="n">
        <v>0</v>
      </c>
      <c r="BS54" s="14" t="n">
        <v>1</v>
      </c>
      <c r="BT54" s="14" t="n">
        <v>0</v>
      </c>
      <c r="BU54" s="14" t="n">
        <v>0.054</v>
      </c>
      <c r="BV54" s="14" t="n">
        <v>0.266</v>
      </c>
      <c r="BW54" s="14" t="n">
        <v>0.2</v>
      </c>
      <c r="BX54" s="14" t="n">
        <v>1</v>
      </c>
      <c r="BY54" s="14" t="n">
        <v>11.787</v>
      </c>
      <c r="BZ54" s="14" t="n">
        <v>0</v>
      </c>
      <c r="CA54" s="14" t="n">
        <v>11.787</v>
      </c>
      <c r="CB54" s="14" t="n">
        <v>0</v>
      </c>
      <c r="CC54" s="14" t="n">
        <v>78.125</v>
      </c>
      <c r="CD54" s="14" t="n">
        <v>7.95</v>
      </c>
      <c r="CE54" s="14" t="n">
        <v>47.305</v>
      </c>
      <c r="CF54" s="14" t="n">
        <v>150.516</v>
      </c>
      <c r="CG54" s="14" t="n">
        <v>0.2</v>
      </c>
      <c r="CH54" s="14" t="n">
        <v>1</v>
      </c>
      <c r="CI54" s="14" t="n">
        <v>0</v>
      </c>
      <c r="CJ54" s="14" t="n">
        <v>0</v>
      </c>
      <c r="CK54" s="14" t="n">
        <v>0</v>
      </c>
      <c r="CL54" s="14" t="n">
        <v>0</v>
      </c>
      <c r="CM54" s="14" t="n">
        <v>0</v>
      </c>
      <c r="CN54" s="14" t="n">
        <v>0.035</v>
      </c>
      <c r="CO54" s="14" t="n">
        <v>0</v>
      </c>
      <c r="CP54" s="14" t="n">
        <v>0</v>
      </c>
      <c r="CQ54" s="14" t="n">
        <v>1.198</v>
      </c>
      <c r="CR54" s="14" t="n">
        <v>0</v>
      </c>
      <c r="CS54" s="14" t="n">
        <v>5.154</v>
      </c>
      <c r="CT54" s="14" t="n">
        <v>4.41</v>
      </c>
      <c r="CU54" s="14" t="n">
        <v>14.942</v>
      </c>
    </row>
    <row r="55">
      <c r="A55" s="14" t="inlineStr">
        <is>
          <t>AUT2022</t>
        </is>
      </c>
      <c r="B55" s="14" t="inlineStr">
        <is>
          <t>AUT</t>
        </is>
      </c>
      <c r="C55" s="14" t="inlineStr">
        <is>
          <t>AUT</t>
        </is>
      </c>
      <c r="D55" s="14" t="inlineStr">
        <is>
          <t>Austria</t>
        </is>
      </c>
      <c r="E55" s="14" t="n">
        <v>2022</v>
      </c>
      <c r="F55" s="14" t="n">
        <v>0.2</v>
      </c>
      <c r="G55" s="14" t="n">
        <v>9.805999999999999</v>
      </c>
      <c r="H55" s="14" t="n">
        <v>1.523</v>
      </c>
      <c r="I55" s="14" t="n">
        <v>8.159000000000001</v>
      </c>
      <c r="J55" s="14" t="n">
        <v>17.965</v>
      </c>
      <c r="K55" s="14" t="n">
        <v>0</v>
      </c>
      <c r="L55" s="14" t="n">
        <v>1</v>
      </c>
      <c r="M55" s="14" t="n">
        <v>11.604</v>
      </c>
      <c r="N55" s="14" t="n">
        <v>4.792</v>
      </c>
      <c r="O55" s="14" t="n">
        <v>9.045</v>
      </c>
      <c r="P55" s="14" t="n">
        <v>20.649</v>
      </c>
      <c r="Q55" s="14" t="n">
        <v>0</v>
      </c>
      <c r="R55" s="14" t="n">
        <v>1</v>
      </c>
      <c r="S55" s="14" t="n">
        <v>13.25</v>
      </c>
      <c r="T55" s="14" t="n">
        <v>7.408</v>
      </c>
      <c r="U55" s="14" t="n">
        <v>2.688</v>
      </c>
      <c r="V55" s="14" t="n">
        <v>18.847</v>
      </c>
      <c r="W55" s="14" t="n">
        <v>0.2</v>
      </c>
      <c r="X55" s="14" t="n">
        <v>1</v>
      </c>
      <c r="Y55" s="14" t="n">
        <v>41.829</v>
      </c>
      <c r="Z55" s="14" t="n">
        <v>4.388</v>
      </c>
      <c r="AA55" s="14" t="n">
        <v>-15.291</v>
      </c>
      <c r="AB55" s="14" t="n">
        <v>26.538</v>
      </c>
      <c r="AC55" s="14" t="n">
        <v>0</v>
      </c>
      <c r="AD55" s="14" t="n">
        <v>1</v>
      </c>
      <c r="AE55" s="14" t="n">
        <v>41.877</v>
      </c>
      <c r="AF55" s="14" t="n">
        <v>7.763</v>
      </c>
      <c r="AG55" s="14" t="n">
        <v>-15.339</v>
      </c>
      <c r="AH55" s="14" t="n">
        <v>26.538</v>
      </c>
      <c r="AI55" s="14" t="n">
        <v>0</v>
      </c>
      <c r="AJ55" s="14" t="n">
        <v>1</v>
      </c>
      <c r="AK55" s="14" t="n">
        <v>53.385</v>
      </c>
      <c r="AL55" s="14" t="n">
        <v>25.493</v>
      </c>
      <c r="AM55" s="14" t="n">
        <v>-28.988</v>
      </c>
      <c r="AN55" s="14" t="n">
        <v>29.277</v>
      </c>
      <c r="AO55" s="14" t="n">
        <v>0.2</v>
      </c>
      <c r="AP55" s="14" t="n">
        <v>1</v>
      </c>
      <c r="AQ55" s="14" t="n">
        <v>0.861</v>
      </c>
      <c r="AR55" s="14" t="n">
        <v>0.123</v>
      </c>
      <c r="AS55" s="14" t="n">
        <v>0.655</v>
      </c>
      <c r="AT55" s="14" t="n">
        <v>1.819</v>
      </c>
      <c r="AU55" s="14" t="n">
        <v>0.2</v>
      </c>
      <c r="AV55" s="14" t="n">
        <v>1</v>
      </c>
      <c r="AW55" s="14" t="n">
        <v>0.986</v>
      </c>
      <c r="AX55" s="14" t="n">
        <v>0.123</v>
      </c>
      <c r="AY55" s="14" t="n">
        <v>0.611</v>
      </c>
      <c r="AZ55" s="14" t="n">
        <v>1.917</v>
      </c>
      <c r="BA55" s="14" t="n">
        <v>0.2</v>
      </c>
      <c r="BB55" s="14" t="n">
        <v>1</v>
      </c>
      <c r="BC55" s="14" t="n">
        <v>0.598</v>
      </c>
      <c r="BD55" s="14" t="n">
        <v>0.123</v>
      </c>
      <c r="BE55" s="14" t="n">
        <v>0.436</v>
      </c>
      <c r="BF55" s="14" t="n">
        <v>1.241</v>
      </c>
      <c r="BG55" s="14" t="n">
        <v>0.2</v>
      </c>
      <c r="BH55" s="14" t="n">
        <v>1</v>
      </c>
      <c r="BI55" s="14" t="n">
        <v>0.612</v>
      </c>
      <c r="BJ55" s="14" t="n">
        <v>0.123</v>
      </c>
      <c r="BK55" s="14" t="n">
        <v>0.633</v>
      </c>
      <c r="BL55" s="14" t="n">
        <v>1.494</v>
      </c>
      <c r="BM55" s="14" t="n">
        <v>0.2</v>
      </c>
      <c r="BN55" s="14" t="n">
        <v>1</v>
      </c>
      <c r="BO55" s="14" t="n">
        <v>0</v>
      </c>
      <c r="BP55" s="14" t="n">
        <v>0.01</v>
      </c>
      <c r="BQ55" s="14" t="n">
        <v>0.195</v>
      </c>
      <c r="BR55" s="14" t="n">
        <v>0</v>
      </c>
      <c r="BS55" s="14" t="n">
        <v>1</v>
      </c>
      <c r="BT55" s="14" t="n">
        <v>0</v>
      </c>
      <c r="BU55" s="14" t="n">
        <v>0.008999999999999999</v>
      </c>
      <c r="BV55" s="14" t="n">
        <v>0.243</v>
      </c>
      <c r="BW55" s="14" t="n">
        <v>0.2</v>
      </c>
      <c r="BX55" s="14" t="n">
        <v>1</v>
      </c>
      <c r="BY55" s="14" t="n">
        <v>12.729</v>
      </c>
      <c r="BZ55" s="14" t="n">
        <v>0</v>
      </c>
      <c r="CA55" s="14" t="n">
        <v>12.729</v>
      </c>
      <c r="CB55" s="14" t="n">
        <v>0</v>
      </c>
      <c r="CC55" s="14" t="n">
        <v>97.90000000000001</v>
      </c>
      <c r="CD55" s="14" t="n">
        <v>7.95</v>
      </c>
      <c r="CE55" s="14" t="n">
        <v>133.885</v>
      </c>
      <c r="CF55" s="14" t="n">
        <v>278.142</v>
      </c>
      <c r="CG55" s="14" t="n">
        <v>0.2</v>
      </c>
      <c r="CH55" s="14" t="n">
        <v>1</v>
      </c>
      <c r="CI55" s="14" t="n">
        <v>0</v>
      </c>
      <c r="CJ55" s="14" t="n">
        <v>0</v>
      </c>
      <c r="CK55" s="14" t="n">
        <v>0</v>
      </c>
      <c r="CL55" s="14" t="n">
        <v>0</v>
      </c>
      <c r="CM55" s="14" t="n">
        <v>0</v>
      </c>
      <c r="CN55" s="14" t="n">
        <v>0.039</v>
      </c>
      <c r="CO55" s="14" t="n">
        <v>0</v>
      </c>
      <c r="CP55" s="14" t="n">
        <v>0</v>
      </c>
      <c r="CQ55" s="14" t="n">
        <v>1.294</v>
      </c>
      <c r="CR55" s="14" t="n">
        <v>0</v>
      </c>
      <c r="CS55" s="14" t="n">
        <v>5.566</v>
      </c>
      <c r="CT55" s="14" t="n">
        <v>5.842</v>
      </c>
      <c r="CU55" s="14" t="n">
        <v>37.473</v>
      </c>
    </row>
    <row r="56">
      <c r="A56" s="14" t="inlineStr">
        <is>
          <t>AUT2023</t>
        </is>
      </c>
      <c r="B56" s="14" t="inlineStr">
        <is>
          <t>AUT</t>
        </is>
      </c>
      <c r="C56" s="14" t="inlineStr">
        <is>
          <t>AUT</t>
        </is>
      </c>
      <c r="D56" s="14" t="inlineStr">
        <is>
          <t>Austria</t>
        </is>
      </c>
      <c r="E56" s="14" t="n">
        <v>2023</v>
      </c>
      <c r="F56" s="14" t="n">
        <v>0.2</v>
      </c>
      <c r="G56" s="14" t="n">
        <v>12.441</v>
      </c>
      <c r="H56" s="14" t="n">
        <v>2.834</v>
      </c>
      <c r="I56" s="14" t="n">
        <v>9.456</v>
      </c>
      <c r="J56" s="14" t="n">
        <v>21.897</v>
      </c>
      <c r="K56" s="14" t="n">
        <v>0</v>
      </c>
      <c r="L56" s="14" t="n">
        <v>1</v>
      </c>
      <c r="M56" s="14" t="n">
        <v>10.478</v>
      </c>
      <c r="N56" s="14" t="n">
        <v>5.197</v>
      </c>
      <c r="O56" s="14" t="n">
        <v>10.392</v>
      </c>
      <c r="P56" s="14" t="n">
        <v>20.869</v>
      </c>
      <c r="Q56" s="14" t="n">
        <v>0</v>
      </c>
      <c r="R56" s="14" t="n">
        <v>1</v>
      </c>
      <c r="S56" s="14" t="n">
        <v>11.18</v>
      </c>
      <c r="T56" s="14" t="n">
        <v>7.714</v>
      </c>
      <c r="U56" s="14" t="n">
        <v>6.234</v>
      </c>
      <c r="V56" s="14" t="n">
        <v>20.444</v>
      </c>
      <c r="W56" s="14" t="n">
        <v>0.2</v>
      </c>
      <c r="X56" s="14" t="n">
        <v>1</v>
      </c>
      <c r="Y56" s="14" t="n">
        <v>17.014</v>
      </c>
      <c r="Z56" s="14" t="n">
        <v>1.906</v>
      </c>
      <c r="AA56" s="14" t="n">
        <v>9.558999999999999</v>
      </c>
      <c r="AB56" s="14" t="n">
        <v>26.573</v>
      </c>
      <c r="AC56" s="14" t="n">
        <v>0</v>
      </c>
      <c r="AD56" s="14" t="n">
        <v>1</v>
      </c>
      <c r="AE56" s="14" t="n">
        <v>17.113</v>
      </c>
      <c r="AF56" s="14" t="n">
        <v>3.408</v>
      </c>
      <c r="AG56" s="14" t="n">
        <v>9.460000000000001</v>
      </c>
      <c r="AH56" s="14" t="n">
        <v>26.573</v>
      </c>
      <c r="AI56" s="14" t="n">
        <v>0</v>
      </c>
      <c r="AJ56" s="14" t="n">
        <v>1</v>
      </c>
      <c r="AK56" s="14" t="n">
        <v>28.927</v>
      </c>
      <c r="AL56" s="14" t="n">
        <v>14.33</v>
      </c>
      <c r="AM56" s="14" t="n">
        <v>9.08</v>
      </c>
      <c r="AN56" s="14" t="n">
        <v>45.609</v>
      </c>
      <c r="AO56" s="14" t="n">
        <v>0.2</v>
      </c>
      <c r="AP56" s="14" t="n">
        <v>1</v>
      </c>
      <c r="AQ56" s="14" t="n">
        <v>0.76</v>
      </c>
      <c r="AR56" s="14" t="n">
        <v>0.129</v>
      </c>
      <c r="AS56" s="14" t="n">
        <v>0.677</v>
      </c>
      <c r="AT56" s="14" t="n">
        <v>1.725</v>
      </c>
      <c r="AU56" s="14" t="n">
        <v>0.2</v>
      </c>
      <c r="AV56" s="14" t="n">
        <v>1</v>
      </c>
      <c r="AW56" s="14" t="n">
        <v>0.8110000000000001</v>
      </c>
      <c r="AX56" s="14" t="n">
        <v>0.129</v>
      </c>
      <c r="AY56" s="14" t="n">
        <v>0.668</v>
      </c>
      <c r="AZ56" s="14" t="n">
        <v>1.776</v>
      </c>
      <c r="BA56" s="14" t="n">
        <v>0.2</v>
      </c>
      <c r="BB56" s="14" t="n">
        <v>1</v>
      </c>
      <c r="BC56" s="14" t="n">
        <v>0.535</v>
      </c>
      <c r="BD56" s="14" t="n">
        <v>0.129</v>
      </c>
      <c r="BE56" s="14" t="n">
        <v>0.505</v>
      </c>
      <c r="BF56" s="14" t="n">
        <v>1.248</v>
      </c>
      <c r="BG56" s="14" t="n">
        <v>0.2</v>
      </c>
      <c r="BH56" s="14" t="n">
        <v>1</v>
      </c>
      <c r="BI56" s="14" t="n">
        <v>0.579</v>
      </c>
      <c r="BJ56" s="14" t="n">
        <v>0.129</v>
      </c>
      <c r="BK56" s="14" t="n">
        <v>0.515</v>
      </c>
      <c r="BL56" s="14" t="n">
        <v>1.313</v>
      </c>
      <c r="BM56" s="14" t="n">
        <v>0.2</v>
      </c>
      <c r="BN56" s="14" t="n">
        <v>1</v>
      </c>
      <c r="BO56" s="14" t="n">
        <v>0</v>
      </c>
      <c r="BP56" s="14" t="n">
        <v>0.005</v>
      </c>
      <c r="BQ56" s="14" t="n">
        <v>0.238</v>
      </c>
      <c r="BR56" s="14" t="n">
        <v>0</v>
      </c>
      <c r="BS56" s="14" t="n">
        <v>1</v>
      </c>
      <c r="BT56" s="14" t="n">
        <v>0</v>
      </c>
      <c r="BU56" s="14" t="n">
        <v>-0.064</v>
      </c>
      <c r="BV56" s="14" t="n">
        <v>0.292</v>
      </c>
      <c r="BW56" s="14" t="n">
        <v>0.2</v>
      </c>
      <c r="BX56" s="14" t="n">
        <v>1</v>
      </c>
      <c r="BY56" s="14" t="n">
        <v>13.254</v>
      </c>
      <c r="BZ56" s="14" t="n">
        <v>0</v>
      </c>
      <c r="CA56" s="14" t="n">
        <v>13.254</v>
      </c>
      <c r="CB56" s="14" t="n">
        <v>0</v>
      </c>
      <c r="CC56" s="14" t="n">
        <v>83.248</v>
      </c>
      <c r="CD56" s="14" t="n">
        <v>7.95</v>
      </c>
      <c r="CE56" s="14" t="n">
        <v>129.924</v>
      </c>
      <c r="CF56" s="14" t="n">
        <v>255.807</v>
      </c>
      <c r="CG56" s="14" t="n">
        <v>0.2</v>
      </c>
      <c r="CH56" s="14" t="n">
        <v>1</v>
      </c>
      <c r="CI56" s="14" t="n">
        <v>0</v>
      </c>
      <c r="CJ56" s="14" t="n">
        <v>0</v>
      </c>
      <c r="CK56" s="14" t="n">
        <v>0</v>
      </c>
      <c r="CL56" s="14" t="n">
        <v>0</v>
      </c>
      <c r="CM56" s="14" t="n">
        <v>0</v>
      </c>
      <c r="CN56" s="14" t="n">
        <v>0.038</v>
      </c>
      <c r="CO56" s="14" t="n">
        <v>0</v>
      </c>
      <c r="CP56" s="14" t="n">
        <v>0</v>
      </c>
      <c r="CQ56" s="14" t="n">
        <v>1.348</v>
      </c>
      <c r="CR56" s="14" t="n">
        <v>0</v>
      </c>
      <c r="CS56" s="14" t="n">
        <v>5.796</v>
      </c>
      <c r="CT56" s="14" t="n">
        <v>3.466</v>
      </c>
      <c r="CU56" s="14" t="n">
        <v>12.608</v>
      </c>
    </row>
    <row r="57">
      <c r="A57" s="14" t="inlineStr">
        <is>
          <t>AUT2024</t>
        </is>
      </c>
      <c r="B57" s="14" t="inlineStr">
        <is>
          <t>AUT</t>
        </is>
      </c>
      <c r="C57" s="14" t="inlineStr">
        <is>
          <t>AUT</t>
        </is>
      </c>
      <c r="D57" s="14" t="inlineStr">
        <is>
          <t>Austria</t>
        </is>
      </c>
      <c r="E57" s="14" t="n">
        <v>2024</v>
      </c>
      <c r="F57" s="14" t="n">
        <v>0.2</v>
      </c>
      <c r="G57" s="14" t="n">
        <v>12.129</v>
      </c>
      <c r="H57" s="14" t="n">
        <v>3.073</v>
      </c>
      <c r="I57" s="14" t="n">
        <v>6.197</v>
      </c>
      <c r="J57" s="14" t="n">
        <v>18.327</v>
      </c>
      <c r="K57" s="14" t="n">
        <v>0</v>
      </c>
      <c r="L57" s="14" t="n">
        <v>1</v>
      </c>
      <c r="M57" s="14" t="n">
        <v>19.923</v>
      </c>
      <c r="N57" s="14" t="n">
        <v>10.853</v>
      </c>
      <c r="O57" s="14" t="n">
        <v>6.956</v>
      </c>
      <c r="P57" s="14" t="n">
        <v>26.879</v>
      </c>
      <c r="Q57" s="14" t="n">
        <v>0</v>
      </c>
      <c r="R57" s="14" t="n">
        <v>1</v>
      </c>
      <c r="S57" s="14" t="n">
        <v>10.969</v>
      </c>
      <c r="T57" s="14" t="n">
        <v>7.942</v>
      </c>
      <c r="U57" s="14" t="n">
        <v>7.79</v>
      </c>
      <c r="V57" s="14" t="n">
        <v>21.913</v>
      </c>
      <c r="W57" s="14" t="n">
        <v>0.2</v>
      </c>
      <c r="X57" s="14" t="n">
        <v>1</v>
      </c>
      <c r="Y57" s="14" t="n">
        <v>15.793</v>
      </c>
      <c r="Z57" s="14" t="n">
        <v>1.994</v>
      </c>
      <c r="AA57" s="14" t="n">
        <v>5.103</v>
      </c>
      <c r="AB57" s="14" t="n">
        <v>20.896</v>
      </c>
      <c r="AC57" s="14" t="n">
        <v>0</v>
      </c>
      <c r="AD57" s="14" t="n">
        <v>1</v>
      </c>
      <c r="AE57" s="14" t="n">
        <v>15.793</v>
      </c>
      <c r="AF57" s="14" t="n">
        <v>3.46</v>
      </c>
      <c r="AG57" s="14" t="n">
        <v>5.103</v>
      </c>
      <c r="AH57" s="14" t="n">
        <v>20.896</v>
      </c>
      <c r="AI57" s="14" t="n">
        <v>0</v>
      </c>
      <c r="AJ57" s="14" t="n">
        <v>1</v>
      </c>
      <c r="AK57" s="14" t="n">
        <v>29.728</v>
      </c>
      <c r="AL57" s="14" t="n">
        <v>15.12</v>
      </c>
      <c r="AM57" s="14" t="n">
        <v>3.051</v>
      </c>
      <c r="AN57" s="14" t="n">
        <v>39.334</v>
      </c>
      <c r="AO57" s="14" t="n">
        <v>0.2</v>
      </c>
      <c r="AP57" s="14" t="n">
        <v>1</v>
      </c>
      <c r="AQ57" s="14" t="n">
        <v>0.724</v>
      </c>
      <c r="AR57" s="14" t="n">
        <v>0.132</v>
      </c>
      <c r="AS57" s="14" t="n">
        <v>0.6899999999999999</v>
      </c>
      <c r="AT57" s="14" t="n">
        <v>1.697</v>
      </c>
      <c r="AU57" s="14" t="n">
        <v>0.2</v>
      </c>
      <c r="AV57" s="14" t="n">
        <v>1</v>
      </c>
      <c r="AW57" s="14" t="n">
        <v>0.75</v>
      </c>
      <c r="AX57" s="14" t="n">
        <v>0.132</v>
      </c>
      <c r="AY57" s="14" t="n">
        <v>0.6899999999999999</v>
      </c>
      <c r="AZ57" s="14" t="n">
        <v>1.729</v>
      </c>
      <c r="BA57" s="14" t="n">
        <v>0.2</v>
      </c>
      <c r="BB57" s="14" t="n">
        <v>1</v>
      </c>
      <c r="BC57" s="14" t="n">
        <v>0.513</v>
      </c>
      <c r="BD57" s="14" t="n">
        <v>0.132</v>
      </c>
      <c r="BE57" s="14" t="n">
        <v>0.332</v>
      </c>
      <c r="BF57" s="14" t="n">
        <v>1.015</v>
      </c>
      <c r="BG57" s="14" t="n">
        <v>0.2</v>
      </c>
      <c r="BH57" s="14" t="n">
        <v>1</v>
      </c>
      <c r="BI57" s="14" t="n">
        <v>0.591</v>
      </c>
      <c r="BJ57" s="14" t="n">
        <v>0.132</v>
      </c>
      <c r="BK57" s="14" t="n">
        <v>0.298</v>
      </c>
      <c r="BL57" s="14" t="n">
        <v>1.067</v>
      </c>
      <c r="BM57" s="14" t="n">
        <v>0.2</v>
      </c>
      <c r="BN57" s="14" t="n">
        <v>1</v>
      </c>
      <c r="BO57" s="14" t="n">
        <v>0</v>
      </c>
      <c r="BP57" s="14" t="n">
        <v>0.004</v>
      </c>
      <c r="BQ57" s="14" t="n">
        <v>0.167</v>
      </c>
      <c r="BR57" s="14" t="n">
        <v>0</v>
      </c>
      <c r="BS57" s="14" t="n">
        <v>1</v>
      </c>
      <c r="BT57" s="14" t="n">
        <v>0</v>
      </c>
      <c r="BU57" s="14" t="n">
        <v>-0.07099999999999999</v>
      </c>
      <c r="BV57" s="14" t="n">
        <v>0.28</v>
      </c>
      <c r="BW57" s="14" t="n">
        <v>0.2</v>
      </c>
      <c r="BX57" s="14" t="n">
        <v>1</v>
      </c>
      <c r="BY57" s="14" t="n">
        <v>13.646</v>
      </c>
      <c r="BZ57" s="14" t="n">
        <v>0</v>
      </c>
      <c r="CA57" s="14" t="n">
        <v>13.646</v>
      </c>
      <c r="CB57" s="14" t="n">
        <v>0</v>
      </c>
      <c r="CC57" s="14" t="n">
        <v>82.58799999999999</v>
      </c>
      <c r="CD57" s="14" t="n">
        <v>7.95</v>
      </c>
      <c r="CE57" s="14" t="n">
        <v>109.01</v>
      </c>
      <c r="CF57" s="14" t="n">
        <v>229.918</v>
      </c>
      <c r="CG57" s="14" t="n">
        <v>0.2</v>
      </c>
      <c r="CH57" s="14" t="n">
        <v>1</v>
      </c>
      <c r="CI57" s="14" t="n">
        <v>0</v>
      </c>
      <c r="CJ57" s="14" t="n">
        <v>0</v>
      </c>
      <c r="CK57" s="14" t="n">
        <v>0</v>
      </c>
      <c r="CL57" s="14" t="n">
        <v>0</v>
      </c>
      <c r="CM57" s="14" t="n">
        <v>0</v>
      </c>
      <c r="CN57" s="14" t="n">
        <v>0.038</v>
      </c>
      <c r="CO57" s="14" t="n">
        <v>0</v>
      </c>
      <c r="CP57" s="14" t="n">
        <v>0</v>
      </c>
      <c r="CQ57" s="14" t="n">
        <v>1.387</v>
      </c>
      <c r="CR57" s="14" t="n">
        <v>0</v>
      </c>
      <c r="CS57" s="14" t="n">
        <v>5.967</v>
      </c>
      <c r="CT57" s="14" t="n">
        <v>3.027</v>
      </c>
      <c r="CU57" s="14" t="n">
        <v>10.564</v>
      </c>
    </row>
    <row r="58">
      <c r="A58" s="14" t="inlineStr">
        <is>
          <t>AZE2021</t>
        </is>
      </c>
      <c r="B58" s="14" t="inlineStr">
        <is>
          <t>AZE</t>
        </is>
      </c>
      <c r="C58" s="14" t="inlineStr">
        <is>
          <t>AZE</t>
        </is>
      </c>
      <c r="D58" s="14" t="inlineStr">
        <is>
          <t>Azerbaijan</t>
        </is>
      </c>
      <c r="E58" s="14" t="n">
        <v>2021</v>
      </c>
      <c r="F58" s="14" t="n">
        <v>0.18</v>
      </c>
      <c r="G58" s="14" t="n">
        <v>5.553</v>
      </c>
      <c r="H58" s="14" t="n">
        <v>1.143</v>
      </c>
      <c r="I58" s="14" t="n">
        <v>0.028</v>
      </c>
      <c r="J58" s="14" t="n">
        <v>5.581</v>
      </c>
      <c r="K58" s="14" t="n">
        <v>0</v>
      </c>
      <c r="L58" s="14" t="n">
        <v>1</v>
      </c>
      <c r="M58" s="14" t="n">
        <v>7.964</v>
      </c>
      <c r="N58" s="14" t="n">
        <v>3.43</v>
      </c>
      <c r="O58" s="14" t="n">
        <v>0.04</v>
      </c>
      <c r="P58" s="14" t="n">
        <v>8.005000000000001</v>
      </c>
      <c r="Q58" s="14" t="n">
        <v>0</v>
      </c>
      <c r="R58" s="14" t="n">
        <v>1</v>
      </c>
      <c r="S58" s="14" t="n">
        <v>11.27</v>
      </c>
      <c r="T58" s="14" t="n">
        <v>6.86</v>
      </c>
      <c r="U58" s="14" t="n">
        <v>0.028</v>
      </c>
      <c r="V58" s="14" t="n">
        <v>13.331</v>
      </c>
      <c r="W58" s="14" t="n">
        <v>0.18</v>
      </c>
      <c r="X58" s="14" t="n">
        <v>1</v>
      </c>
      <c r="Y58" s="14" t="n">
        <v>4.275</v>
      </c>
      <c r="Z58" s="14" t="n">
        <v>0.485</v>
      </c>
      <c r="AA58" s="14" t="n">
        <v>-1.129</v>
      </c>
      <c r="AB58" s="14" t="n">
        <v>3.145</v>
      </c>
      <c r="AC58" s="14" t="n">
        <v>0</v>
      </c>
      <c r="AD58" s="14" t="n">
        <v>0</v>
      </c>
      <c r="AE58" s="14" t="n">
        <v>4.846</v>
      </c>
      <c r="AF58" s="14" t="n">
        <v>0.972</v>
      </c>
      <c r="AG58" s="14" t="n">
        <v>-1.701</v>
      </c>
      <c r="AH58" s="14" t="n">
        <v>3.145</v>
      </c>
      <c r="AI58" s="14" t="n">
        <v>0</v>
      </c>
      <c r="AJ58" s="14" t="n">
        <v>0</v>
      </c>
      <c r="AK58" s="14" t="n">
        <v>8.276</v>
      </c>
      <c r="AL58" s="14" t="n">
        <v>3.986</v>
      </c>
      <c r="AM58" s="14" t="n">
        <v>-5.611</v>
      </c>
      <c r="AN58" s="14" t="n">
        <v>3.145</v>
      </c>
      <c r="AO58" s="14" t="n">
        <v>0</v>
      </c>
      <c r="AP58" s="14" t="n">
        <v>0</v>
      </c>
      <c r="AQ58" s="14" t="n">
        <v>0.619</v>
      </c>
      <c r="AR58" s="14" t="n">
        <v>0.114</v>
      </c>
      <c r="AS58" s="14" t="n">
        <v>-0.121</v>
      </c>
      <c r="AT58" s="14" t="n">
        <v>0.588</v>
      </c>
      <c r="AU58" s="14" t="n">
        <v>0</v>
      </c>
      <c r="AV58" s="14" t="n">
        <v>0</v>
      </c>
      <c r="AW58" s="14" t="n">
        <v>0.599</v>
      </c>
      <c r="AX58" s="14" t="n">
        <v>0.114</v>
      </c>
      <c r="AY58" s="14" t="n">
        <v>-0.235</v>
      </c>
      <c r="AZ58" s="14" t="n">
        <v>0.429</v>
      </c>
      <c r="BA58" s="14" t="n">
        <v>0</v>
      </c>
      <c r="BB58" s="14" t="n">
        <v>0</v>
      </c>
      <c r="BC58" s="14" t="n">
        <v>0.439</v>
      </c>
      <c r="BD58" s="14" t="n">
        <v>0.114</v>
      </c>
      <c r="BE58" s="14" t="n">
        <v>-0.113</v>
      </c>
      <c r="BF58" s="14" t="n">
        <v>0.326</v>
      </c>
      <c r="BG58" s="14" t="n">
        <v>0</v>
      </c>
      <c r="BH58" s="14" t="n">
        <v>0</v>
      </c>
      <c r="BI58" s="14" t="n">
        <v>0.505</v>
      </c>
      <c r="BJ58" s="14" t="n">
        <v>0.114</v>
      </c>
      <c r="BK58" s="14" t="n">
        <v>0</v>
      </c>
      <c r="BL58" s="14" t="n">
        <v>0.596</v>
      </c>
      <c r="BM58" s="14" t="n">
        <v>0.18</v>
      </c>
      <c r="BN58" s="14" t="n">
        <v>1</v>
      </c>
      <c r="BO58" s="14" t="n">
        <v>0</v>
      </c>
      <c r="BP58" s="14" t="n">
        <v>-0.064</v>
      </c>
      <c r="BQ58" s="14" t="n">
        <v>0.053</v>
      </c>
      <c r="BR58" s="14" t="n">
        <v>0</v>
      </c>
      <c r="BS58" s="14" t="n">
        <v>0.333</v>
      </c>
      <c r="BT58" s="14" t="n">
        <v>0</v>
      </c>
      <c r="BU58" s="14" t="n">
        <v>-0.064</v>
      </c>
      <c r="BV58" s="14" t="n">
        <v>0.053</v>
      </c>
      <c r="BW58" s="14" t="n">
        <v>0</v>
      </c>
      <c r="BX58" s="14" t="n">
        <v>0.5</v>
      </c>
      <c r="BY58" s="14" t="n">
        <v>11.787</v>
      </c>
      <c r="BZ58" s="14" t="n">
        <v>0</v>
      </c>
      <c r="CA58" s="14" t="n">
        <v>11.787</v>
      </c>
      <c r="CB58" s="14" t="n">
        <v>0</v>
      </c>
      <c r="CC58" s="14" t="n">
        <v>78.125</v>
      </c>
      <c r="CD58" s="14" t="n">
        <v>7.95</v>
      </c>
      <c r="CE58" s="14" t="n">
        <v>0</v>
      </c>
      <c r="CF58" s="14" t="n">
        <v>92.188</v>
      </c>
      <c r="CG58" s="14" t="n">
        <v>0.18</v>
      </c>
      <c r="CH58" s="14" t="n">
        <v>1</v>
      </c>
      <c r="CI58" s="14" t="n">
        <v>0</v>
      </c>
      <c r="CJ58" s="14" t="n">
        <v>0</v>
      </c>
      <c r="CK58" s="14" t="n">
        <v>0</v>
      </c>
      <c r="CL58" s="14" t="n">
        <v>0</v>
      </c>
      <c r="CM58" s="14" t="n">
        <v>0</v>
      </c>
      <c r="CN58" s="14" t="n">
        <v>0.02</v>
      </c>
      <c r="CO58" s="14" t="n">
        <v>0.01</v>
      </c>
      <c r="CP58" s="14" t="n">
        <v>0</v>
      </c>
      <c r="CQ58" s="14" t="n">
        <v>1.198</v>
      </c>
      <c r="CR58" s="14" t="n">
        <v>1</v>
      </c>
      <c r="CS58" s="14" t="n">
        <v>3.703</v>
      </c>
      <c r="CT58" s="14" t="n">
        <v>4.41</v>
      </c>
      <c r="CU58" s="14" t="n">
        <v>14.129</v>
      </c>
    </row>
    <row r="59">
      <c r="A59" s="14" t="inlineStr">
        <is>
          <t>AZE2022</t>
        </is>
      </c>
      <c r="B59" s="14" t="inlineStr">
        <is>
          <t>AZE</t>
        </is>
      </c>
      <c r="C59" s="14" t="inlineStr">
        <is>
          <t>AZE</t>
        </is>
      </c>
      <c r="D59" s="14" t="inlineStr">
        <is>
          <t>Azerbaijan</t>
        </is>
      </c>
      <c r="E59" s="14" t="n">
        <v>2022</v>
      </c>
      <c r="F59" s="14" t="n">
        <v>0.18</v>
      </c>
      <c r="G59" s="14" t="n">
        <v>7.077</v>
      </c>
      <c r="H59" s="14" t="n">
        <v>1.235</v>
      </c>
      <c r="I59" s="14" t="n">
        <v>0.043</v>
      </c>
      <c r="J59" s="14" t="n">
        <v>7.12</v>
      </c>
      <c r="K59" s="14" t="n">
        <v>0</v>
      </c>
      <c r="L59" s="14" t="n">
        <v>1</v>
      </c>
      <c r="M59" s="14" t="n">
        <v>9.782999999999999</v>
      </c>
      <c r="N59" s="14" t="n">
        <v>3.704</v>
      </c>
      <c r="O59" s="14" t="n">
        <v>0.058</v>
      </c>
      <c r="P59" s="14" t="n">
        <v>9.84</v>
      </c>
      <c r="Q59" s="14" t="n">
        <v>0</v>
      </c>
      <c r="R59" s="14" t="n">
        <v>1</v>
      </c>
      <c r="S59" s="14" t="n">
        <v>13.25</v>
      </c>
      <c r="T59" s="14" t="n">
        <v>7.408</v>
      </c>
      <c r="U59" s="14" t="n">
        <v>0.22</v>
      </c>
      <c r="V59" s="14" t="n">
        <v>15.686</v>
      </c>
      <c r="W59" s="14" t="n">
        <v>0.18</v>
      </c>
      <c r="X59" s="14" t="n">
        <v>1</v>
      </c>
      <c r="Y59" s="14" t="n">
        <v>4.591</v>
      </c>
      <c r="Z59" s="14" t="n">
        <v>0.521</v>
      </c>
      <c r="AA59" s="14" t="n">
        <v>-0.833</v>
      </c>
      <c r="AB59" s="14" t="n">
        <v>3.758</v>
      </c>
      <c r="AC59" s="14" t="n">
        <v>0</v>
      </c>
      <c r="AD59" s="14" t="n">
        <v>0</v>
      </c>
      <c r="AE59" s="14" t="n">
        <v>5.277</v>
      </c>
      <c r="AF59" s="14" t="n">
        <v>1.058</v>
      </c>
      <c r="AG59" s="14" t="n">
        <v>-1.519</v>
      </c>
      <c r="AH59" s="14" t="n">
        <v>3.758</v>
      </c>
      <c r="AI59" s="14" t="n">
        <v>0</v>
      </c>
      <c r="AJ59" s="14" t="n">
        <v>0</v>
      </c>
      <c r="AK59" s="14" t="n">
        <v>9.394</v>
      </c>
      <c r="AL59" s="14" t="n">
        <v>4.524</v>
      </c>
      <c r="AM59" s="14" t="n">
        <v>-6.209</v>
      </c>
      <c r="AN59" s="14" t="n">
        <v>3.758</v>
      </c>
      <c r="AO59" s="14" t="n">
        <v>0</v>
      </c>
      <c r="AP59" s="14" t="n">
        <v>0</v>
      </c>
      <c r="AQ59" s="14" t="n">
        <v>0.861</v>
      </c>
      <c r="AR59" s="14" t="n">
        <v>0.123</v>
      </c>
      <c r="AS59" s="14" t="n">
        <v>-0.363</v>
      </c>
      <c r="AT59" s="14" t="n">
        <v>0.588</v>
      </c>
      <c r="AU59" s="14" t="n">
        <v>0</v>
      </c>
      <c r="AV59" s="14" t="n">
        <v>0</v>
      </c>
      <c r="AW59" s="14" t="n">
        <v>0.986</v>
      </c>
      <c r="AX59" s="14" t="n">
        <v>0.123</v>
      </c>
      <c r="AY59" s="14" t="n">
        <v>-0.622</v>
      </c>
      <c r="AZ59" s="14" t="n">
        <v>0.43</v>
      </c>
      <c r="BA59" s="14" t="n">
        <v>0</v>
      </c>
      <c r="BB59" s="14" t="n">
        <v>0</v>
      </c>
      <c r="BC59" s="14" t="n">
        <v>0.598</v>
      </c>
      <c r="BD59" s="14" t="n">
        <v>0.123</v>
      </c>
      <c r="BE59" s="14" t="n">
        <v>-0.122</v>
      </c>
      <c r="BF59" s="14" t="n">
        <v>0.476</v>
      </c>
      <c r="BG59" s="14" t="n">
        <v>0</v>
      </c>
      <c r="BH59" s="14" t="n">
        <v>0</v>
      </c>
      <c r="BI59" s="14" t="n">
        <v>0.612</v>
      </c>
      <c r="BJ59" s="14" t="n">
        <v>0.123</v>
      </c>
      <c r="BK59" s="14" t="n">
        <v>0.008</v>
      </c>
      <c r="BL59" s="14" t="n">
        <v>0.723</v>
      </c>
      <c r="BM59" s="14" t="n">
        <v>0.18</v>
      </c>
      <c r="BN59" s="14" t="n">
        <v>1</v>
      </c>
      <c r="BO59" s="14" t="n">
        <v>0</v>
      </c>
      <c r="BP59" s="14" t="n">
        <v>-0.064</v>
      </c>
      <c r="BQ59" s="14" t="n">
        <v>0.065</v>
      </c>
      <c r="BR59" s="14" t="n">
        <v>0</v>
      </c>
      <c r="BS59" s="14" t="n">
        <v>0.333</v>
      </c>
      <c r="BT59" s="14" t="n">
        <v>0</v>
      </c>
      <c r="BU59" s="14" t="n">
        <v>-0.064</v>
      </c>
      <c r="BV59" s="14" t="n">
        <v>0.047</v>
      </c>
      <c r="BW59" s="14" t="n">
        <v>0</v>
      </c>
      <c r="BX59" s="14" t="n">
        <v>0.5</v>
      </c>
      <c r="BY59" s="14" t="n">
        <v>12.729</v>
      </c>
      <c r="BZ59" s="14" t="n">
        <v>0</v>
      </c>
      <c r="CA59" s="14" t="n">
        <v>12.729</v>
      </c>
      <c r="CB59" s="14" t="n">
        <v>0</v>
      </c>
      <c r="CC59" s="14" t="n">
        <v>97.90000000000001</v>
      </c>
      <c r="CD59" s="14" t="n">
        <v>7.95</v>
      </c>
      <c r="CE59" s="14" t="n">
        <v>1.304</v>
      </c>
      <c r="CF59" s="14" t="n">
        <v>115.522</v>
      </c>
      <c r="CG59" s="14" t="n">
        <v>0.18</v>
      </c>
      <c r="CH59" s="14" t="n">
        <v>1</v>
      </c>
      <c r="CI59" s="14" t="n">
        <v>0</v>
      </c>
      <c r="CJ59" s="14" t="n">
        <v>0</v>
      </c>
      <c r="CK59" s="14" t="n">
        <v>0</v>
      </c>
      <c r="CL59" s="14" t="n">
        <v>0</v>
      </c>
      <c r="CM59" s="14" t="n">
        <v>0</v>
      </c>
      <c r="CN59" s="14" t="n">
        <v>0.023</v>
      </c>
      <c r="CO59" s="14" t="n">
        <v>0.011</v>
      </c>
      <c r="CP59" s="14" t="n">
        <v>0</v>
      </c>
      <c r="CQ59" s="14" t="n">
        <v>1.294</v>
      </c>
      <c r="CR59" s="14" t="n">
        <v>0.889</v>
      </c>
      <c r="CS59" s="14" t="n">
        <v>3.999</v>
      </c>
      <c r="CT59" s="14" t="n">
        <v>5.842</v>
      </c>
      <c r="CU59" s="14" t="n">
        <v>28.059</v>
      </c>
    </row>
    <row r="60">
      <c r="A60" s="14" t="inlineStr">
        <is>
          <t>AZE2023</t>
        </is>
      </c>
      <c r="B60" s="14" t="inlineStr">
        <is>
          <t>AZE</t>
        </is>
      </c>
      <c r="C60" s="14" t="inlineStr">
        <is>
          <t>AZE</t>
        </is>
      </c>
      <c r="D60" s="14" t="inlineStr">
        <is>
          <t>Azerbaijan</t>
        </is>
      </c>
      <c r="E60" s="14" t="n">
        <v>2023</v>
      </c>
      <c r="F60" s="14" t="n">
        <v>0.18</v>
      </c>
      <c r="G60" s="14" t="n">
        <v>4.752</v>
      </c>
      <c r="H60" s="14" t="n">
        <v>1.286</v>
      </c>
      <c r="I60" s="14" t="n">
        <v>0.027</v>
      </c>
      <c r="J60" s="14" t="n">
        <v>4.778</v>
      </c>
      <c r="K60" s="14" t="n">
        <v>0</v>
      </c>
      <c r="L60" s="14" t="n">
        <v>1</v>
      </c>
      <c r="M60" s="14" t="n">
        <v>7.886</v>
      </c>
      <c r="N60" s="14" t="n">
        <v>3.857</v>
      </c>
      <c r="O60" s="14" t="n">
        <v>0.04</v>
      </c>
      <c r="P60" s="14" t="n">
        <v>7.926</v>
      </c>
      <c r="Q60" s="14" t="n">
        <v>0</v>
      </c>
      <c r="R60" s="14" t="n">
        <v>1</v>
      </c>
      <c r="S60" s="14" t="n">
        <v>11.18</v>
      </c>
      <c r="T60" s="14" t="n">
        <v>7.714</v>
      </c>
      <c r="U60" s="14" t="n">
        <v>0.25</v>
      </c>
      <c r="V60" s="14" t="n">
        <v>13.224</v>
      </c>
      <c r="W60" s="14" t="n">
        <v>0.18</v>
      </c>
      <c r="X60" s="14" t="n">
        <v>1</v>
      </c>
      <c r="Y60" s="14" t="n">
        <v>4.685</v>
      </c>
      <c r="Z60" s="14" t="n">
        <v>0.532</v>
      </c>
      <c r="AA60" s="14" t="n">
        <v>-0.927</v>
      </c>
      <c r="AB60" s="14" t="n">
        <v>3.758</v>
      </c>
      <c r="AC60" s="14" t="n">
        <v>0</v>
      </c>
      <c r="AD60" s="14" t="n">
        <v>0</v>
      </c>
      <c r="AE60" s="14" t="n">
        <v>5.429</v>
      </c>
      <c r="AF60" s="14" t="n">
        <v>1.089</v>
      </c>
      <c r="AG60" s="14" t="n">
        <v>-1.671</v>
      </c>
      <c r="AH60" s="14" t="n">
        <v>3.758</v>
      </c>
      <c r="AI60" s="14" t="n">
        <v>0</v>
      </c>
      <c r="AJ60" s="14" t="n">
        <v>0</v>
      </c>
      <c r="AK60" s="14" t="n">
        <v>9.890000000000001</v>
      </c>
      <c r="AL60" s="14" t="n">
        <v>4.763</v>
      </c>
      <c r="AM60" s="14" t="n">
        <v>-6.705</v>
      </c>
      <c r="AN60" s="14" t="n">
        <v>3.758</v>
      </c>
      <c r="AO60" s="14" t="n">
        <v>0</v>
      </c>
      <c r="AP60" s="14" t="n">
        <v>0</v>
      </c>
      <c r="AQ60" s="14" t="n">
        <v>0.76</v>
      </c>
      <c r="AR60" s="14" t="n">
        <v>0.129</v>
      </c>
      <c r="AS60" s="14" t="n">
        <v>-0.262</v>
      </c>
      <c r="AT60" s="14" t="n">
        <v>0.588</v>
      </c>
      <c r="AU60" s="14" t="n">
        <v>0</v>
      </c>
      <c r="AV60" s="14" t="n">
        <v>0</v>
      </c>
      <c r="AW60" s="14" t="n">
        <v>0.8110000000000001</v>
      </c>
      <c r="AX60" s="14" t="n">
        <v>0.129</v>
      </c>
      <c r="AY60" s="14" t="n">
        <v>-0.447</v>
      </c>
      <c r="AZ60" s="14" t="n">
        <v>0.43</v>
      </c>
      <c r="BA60" s="14" t="n">
        <v>0</v>
      </c>
      <c r="BB60" s="14" t="n">
        <v>0</v>
      </c>
      <c r="BC60" s="14" t="n">
        <v>0.535</v>
      </c>
      <c r="BD60" s="14" t="n">
        <v>0.129</v>
      </c>
      <c r="BE60" s="14" t="n">
        <v>-0.127</v>
      </c>
      <c r="BF60" s="14" t="n">
        <v>0.408</v>
      </c>
      <c r="BG60" s="14" t="n">
        <v>0</v>
      </c>
      <c r="BH60" s="14" t="n">
        <v>0</v>
      </c>
      <c r="BI60" s="14" t="n">
        <v>0.579</v>
      </c>
      <c r="BJ60" s="14" t="n">
        <v>0.129</v>
      </c>
      <c r="BK60" s="14" t="n">
        <v>0.012</v>
      </c>
      <c r="BL60" s="14" t="n">
        <v>0.6840000000000001</v>
      </c>
      <c r="BM60" s="14" t="n">
        <v>0.18</v>
      </c>
      <c r="BN60" s="14" t="n">
        <v>1</v>
      </c>
      <c r="BO60" s="14" t="n">
        <v>0</v>
      </c>
      <c r="BP60" s="14" t="n">
        <v>-0.064</v>
      </c>
      <c r="BQ60" s="14" t="n">
        <v>0.065</v>
      </c>
      <c r="BR60" s="14" t="n">
        <v>0</v>
      </c>
      <c r="BS60" s="14" t="n">
        <v>0.333</v>
      </c>
      <c r="BT60" s="14" t="n">
        <v>0</v>
      </c>
      <c r="BU60" s="14" t="n">
        <v>-0.064</v>
      </c>
      <c r="BV60" s="14" t="n">
        <v>0.047</v>
      </c>
      <c r="BW60" s="14" t="n">
        <v>0</v>
      </c>
      <c r="BX60" s="14" t="n">
        <v>0.5</v>
      </c>
      <c r="BY60" s="14" t="n">
        <v>13.254</v>
      </c>
      <c r="BZ60" s="14" t="n">
        <v>0</v>
      </c>
      <c r="CA60" s="14" t="n">
        <v>13.254</v>
      </c>
      <c r="CB60" s="14" t="n">
        <v>0</v>
      </c>
      <c r="CC60" s="14" t="n">
        <v>83.248</v>
      </c>
      <c r="CD60" s="14" t="n">
        <v>7.95</v>
      </c>
      <c r="CE60" s="14" t="n">
        <v>1.659</v>
      </c>
      <c r="CF60" s="14" t="n">
        <v>98.233</v>
      </c>
      <c r="CG60" s="14" t="n">
        <v>0.18</v>
      </c>
      <c r="CH60" s="14" t="n">
        <v>1</v>
      </c>
      <c r="CI60" s="14" t="n">
        <v>0</v>
      </c>
      <c r="CJ60" s="14" t="n">
        <v>0</v>
      </c>
      <c r="CK60" s="14" t="n">
        <v>0</v>
      </c>
      <c r="CL60" s="14" t="n">
        <v>0</v>
      </c>
      <c r="CM60" s="14" t="n">
        <v>0</v>
      </c>
      <c r="CN60" s="14" t="n">
        <v>0.025</v>
      </c>
      <c r="CO60" s="14" t="n">
        <v>0.01</v>
      </c>
      <c r="CP60" s="14" t="n">
        <v>0</v>
      </c>
      <c r="CQ60" s="14" t="n">
        <v>1.348</v>
      </c>
      <c r="CR60" s="14" t="n">
        <v>0.843</v>
      </c>
      <c r="CS60" s="14" t="n">
        <v>4.164</v>
      </c>
      <c r="CT60" s="14" t="n">
        <v>3.466</v>
      </c>
      <c r="CU60" s="14" t="n">
        <v>9.260999999999999</v>
      </c>
    </row>
    <row r="61">
      <c r="A61" s="14" t="inlineStr">
        <is>
          <t>AZE2024</t>
        </is>
      </c>
      <c r="B61" s="14" t="inlineStr">
        <is>
          <t>AZE</t>
        </is>
      </c>
      <c r="C61" s="14" t="inlineStr">
        <is>
          <t>AZE</t>
        </is>
      </c>
      <c r="D61" s="14" t="inlineStr">
        <is>
          <t>Azerbaijan</t>
        </is>
      </c>
      <c r="E61" s="14" t="n">
        <v>2024</v>
      </c>
      <c r="F61" s="14" t="n">
        <v>0.18</v>
      </c>
      <c r="G61" s="14" t="n">
        <v>4.351</v>
      </c>
      <c r="H61" s="14" t="n">
        <v>1.324</v>
      </c>
      <c r="I61" s="14" t="n">
        <v>0.021</v>
      </c>
      <c r="J61" s="14" t="n">
        <v>4.371</v>
      </c>
      <c r="K61" s="14" t="n">
        <v>0</v>
      </c>
      <c r="L61" s="14" t="n">
        <v>1</v>
      </c>
      <c r="M61" s="14" t="n">
        <v>7.124</v>
      </c>
      <c r="N61" s="14" t="n">
        <v>3.971</v>
      </c>
      <c r="O61" s="14" t="n">
        <v>0.028</v>
      </c>
      <c r="P61" s="14" t="n">
        <v>7.151</v>
      </c>
      <c r="Q61" s="14" t="n">
        <v>0</v>
      </c>
      <c r="R61" s="14" t="n">
        <v>1</v>
      </c>
      <c r="S61" s="14" t="n">
        <v>10.969</v>
      </c>
      <c r="T61" s="14" t="n">
        <v>7.942</v>
      </c>
      <c r="U61" s="14" t="n">
        <v>0.29</v>
      </c>
      <c r="V61" s="14" t="n">
        <v>12.967</v>
      </c>
      <c r="W61" s="14" t="n">
        <v>0.18</v>
      </c>
      <c r="X61" s="14" t="n">
        <v>1</v>
      </c>
      <c r="Y61" s="14" t="n">
        <v>4.794</v>
      </c>
      <c r="Z61" s="14" t="n">
        <v>0.544</v>
      </c>
      <c r="AA61" s="14" t="n">
        <v>-1.036</v>
      </c>
      <c r="AB61" s="14" t="n">
        <v>3.758</v>
      </c>
      <c r="AC61" s="14" t="n">
        <v>0</v>
      </c>
      <c r="AD61" s="14" t="n">
        <v>0</v>
      </c>
      <c r="AE61" s="14" t="n">
        <v>5.56</v>
      </c>
      <c r="AF61" s="14" t="n">
        <v>1.115</v>
      </c>
      <c r="AG61" s="14" t="n">
        <v>-1.802</v>
      </c>
      <c r="AH61" s="14" t="n">
        <v>3.758</v>
      </c>
      <c r="AI61" s="14" t="n">
        <v>0</v>
      </c>
      <c r="AJ61" s="14" t="n">
        <v>0</v>
      </c>
      <c r="AK61" s="14" t="n">
        <v>10.153</v>
      </c>
      <c r="AL61" s="14" t="n">
        <v>4.89</v>
      </c>
      <c r="AM61" s="14" t="n">
        <v>-6.968</v>
      </c>
      <c r="AN61" s="14" t="n">
        <v>3.758</v>
      </c>
      <c r="AO61" s="14" t="n">
        <v>0</v>
      </c>
      <c r="AP61" s="14" t="n">
        <v>0</v>
      </c>
      <c r="AQ61" s="14" t="n">
        <v>0.724</v>
      </c>
      <c r="AR61" s="14" t="n">
        <v>0.132</v>
      </c>
      <c r="AS61" s="14" t="n">
        <v>-0.187</v>
      </c>
      <c r="AT61" s="14" t="n">
        <v>0.634</v>
      </c>
      <c r="AU61" s="14" t="n">
        <v>0</v>
      </c>
      <c r="AV61" s="14" t="n">
        <v>0</v>
      </c>
      <c r="AW61" s="14" t="n">
        <v>0.75</v>
      </c>
      <c r="AX61" s="14" t="n">
        <v>0.132</v>
      </c>
      <c r="AY61" s="14" t="n">
        <v>-0.303</v>
      </c>
      <c r="AZ61" s="14" t="n">
        <v>0.528</v>
      </c>
      <c r="BA61" s="14" t="n">
        <v>0</v>
      </c>
      <c r="BB61" s="14" t="n">
        <v>0</v>
      </c>
      <c r="BC61" s="14" t="n">
        <v>0.513</v>
      </c>
      <c r="BD61" s="14" t="n">
        <v>0.132</v>
      </c>
      <c r="BE61" s="14" t="n">
        <v>-0.189</v>
      </c>
      <c r="BF61" s="14" t="n">
        <v>0.382</v>
      </c>
      <c r="BG61" s="14" t="n">
        <v>0</v>
      </c>
      <c r="BH61" s="14" t="n">
        <v>0</v>
      </c>
      <c r="BI61" s="14" t="n">
        <v>0.591</v>
      </c>
      <c r="BJ61" s="14" t="n">
        <v>0.132</v>
      </c>
      <c r="BK61" s="14" t="n">
        <v>0.014</v>
      </c>
      <c r="BL61" s="14" t="n">
        <v>0.698</v>
      </c>
      <c r="BM61" s="14" t="n">
        <v>0.18</v>
      </c>
      <c r="BN61" s="14" t="n">
        <v>1</v>
      </c>
      <c r="BO61" s="14" t="n">
        <v>0</v>
      </c>
      <c r="BP61" s="14" t="n">
        <v>-0.066</v>
      </c>
      <c r="BQ61" s="14" t="n">
        <v>0.063</v>
      </c>
      <c r="BR61" s="14" t="n">
        <v>0</v>
      </c>
      <c r="BS61" s="14" t="n">
        <v>0.333</v>
      </c>
      <c r="BT61" s="14" t="n">
        <v>0</v>
      </c>
      <c r="BU61" s="14" t="n">
        <v>-0.066</v>
      </c>
      <c r="BV61" s="14" t="n">
        <v>0.046</v>
      </c>
      <c r="BW61" s="14" t="n">
        <v>0</v>
      </c>
      <c r="BX61" s="14" t="n">
        <v>0.5</v>
      </c>
      <c r="BY61" s="14" t="n">
        <v>13.646</v>
      </c>
      <c r="BZ61" s="14" t="n">
        <v>0</v>
      </c>
      <c r="CA61" s="14" t="n">
        <v>13.646</v>
      </c>
      <c r="CB61" s="14" t="n">
        <v>0</v>
      </c>
      <c r="CC61" s="14" t="n">
        <v>82.58799999999999</v>
      </c>
      <c r="CD61" s="14" t="n">
        <v>7.95</v>
      </c>
      <c r="CE61" s="14" t="n">
        <v>2.025</v>
      </c>
      <c r="CF61" s="14" t="n">
        <v>97.45399999999999</v>
      </c>
      <c r="CG61" s="14" t="n">
        <v>0.18</v>
      </c>
      <c r="CH61" s="14" t="n">
        <v>1</v>
      </c>
      <c r="CI61" s="14" t="n">
        <v>0</v>
      </c>
      <c r="CJ61" s="14" t="n">
        <v>0</v>
      </c>
      <c r="CK61" s="14" t="n">
        <v>0</v>
      </c>
      <c r="CL61" s="14" t="n">
        <v>0</v>
      </c>
      <c r="CM61" s="14" t="n">
        <v>0</v>
      </c>
      <c r="CN61" s="14" t="n">
        <v>0.026</v>
      </c>
      <c r="CO61" s="14" t="n">
        <v>0.01</v>
      </c>
      <c r="CP61" s="14" t="n">
        <v>0</v>
      </c>
      <c r="CQ61" s="14" t="n">
        <v>1.387</v>
      </c>
      <c r="CR61" s="14" t="n">
        <v>0.843</v>
      </c>
      <c r="CS61" s="14" t="n">
        <v>4.287</v>
      </c>
      <c r="CT61" s="14" t="n">
        <v>3.027</v>
      </c>
      <c r="CU61" s="14" t="n">
        <v>7.598</v>
      </c>
    </row>
    <row r="62">
      <c r="A62" s="14" t="inlineStr">
        <is>
          <t>BHS2021</t>
        </is>
      </c>
      <c r="B62" s="14" t="inlineStr">
        <is>
          <t>BHS</t>
        </is>
      </c>
      <c r="C62" s="14" t="inlineStr">
        <is>
          <t>BHS</t>
        </is>
      </c>
      <c r="D62" s="14" t="inlineStr">
        <is>
          <t>Bahamas, The</t>
        </is>
      </c>
      <c r="E62" s="14" t="n">
        <v>2021</v>
      </c>
      <c r="F62" s="14" t="n">
        <v>0.12</v>
      </c>
      <c r="G62" s="14" t="n">
        <v>5.897</v>
      </c>
      <c r="H62" s="14" t="n">
        <v>1.143</v>
      </c>
      <c r="I62" s="14" t="n">
        <v>0</v>
      </c>
      <c r="J62" s="14" t="n">
        <v>5.897</v>
      </c>
      <c r="K62" s="14" t="n">
        <v>0</v>
      </c>
      <c r="L62" s="14" t="n">
        <v>1</v>
      </c>
      <c r="M62" s="14" t="n">
        <v>7.964</v>
      </c>
      <c r="N62" s="14" t="n">
        <v>3.43</v>
      </c>
      <c r="O62" s="14" t="n">
        <v>0</v>
      </c>
      <c r="P62" s="14" t="n">
        <v>7.964</v>
      </c>
      <c r="Q62" s="14" t="n">
        <v>0</v>
      </c>
      <c r="R62" s="14" t="n">
        <v>1</v>
      </c>
      <c r="S62" s="14" t="n">
        <v>11.613</v>
      </c>
      <c r="T62" s="14" t="n">
        <v>6.86</v>
      </c>
      <c r="U62" s="14" t="n">
        <v>0</v>
      </c>
      <c r="V62" s="14" t="n">
        <v>13.007</v>
      </c>
      <c r="W62" s="14" t="n">
        <v>0.12</v>
      </c>
      <c r="X62" s="14" t="n">
        <v>1</v>
      </c>
      <c r="Y62" s="14" t="n">
        <v>16.985</v>
      </c>
      <c r="Z62" s="14" t="n">
        <v>2.285</v>
      </c>
      <c r="AA62" s="14" t="n">
        <v>0</v>
      </c>
      <c r="AB62" s="14" t="n">
        <v>16.985</v>
      </c>
      <c r="AC62" s="14" t="n">
        <v>0</v>
      </c>
      <c r="AD62" s="14" t="n">
        <v>1</v>
      </c>
      <c r="AE62" s="14" t="n">
        <v>18.128</v>
      </c>
      <c r="AF62" s="14" t="n">
        <v>4.245</v>
      </c>
      <c r="AG62" s="14" t="n">
        <v>0</v>
      </c>
      <c r="AH62" s="14" t="n">
        <v>18.128</v>
      </c>
      <c r="AI62" s="14" t="n">
        <v>0</v>
      </c>
      <c r="AJ62" s="14" t="n">
        <v>1</v>
      </c>
      <c r="AK62" s="14" t="n">
        <v>24.988</v>
      </c>
      <c r="AL62" s="14" t="n">
        <v>13.427</v>
      </c>
      <c r="AM62" s="14" t="n">
        <v>0</v>
      </c>
      <c r="AN62" s="14" t="n">
        <v>27.987</v>
      </c>
      <c r="AO62" s="14" t="n">
        <v>0.12</v>
      </c>
      <c r="AP62" s="14" t="n">
        <v>1</v>
      </c>
      <c r="AQ62" s="14" t="n">
        <v>0.649</v>
      </c>
      <c r="AR62" s="14" t="n">
        <v>0.114</v>
      </c>
      <c r="AS62" s="14" t="n">
        <v>0.609</v>
      </c>
      <c r="AT62" s="14" t="n">
        <v>1.409</v>
      </c>
      <c r="AU62" s="14" t="n">
        <v>0.12</v>
      </c>
      <c r="AV62" s="14" t="n">
        <v>1</v>
      </c>
      <c r="AW62" s="14" t="n">
        <v>0.577</v>
      </c>
      <c r="AX62" s="14" t="n">
        <v>0.114</v>
      </c>
      <c r="AY62" s="14" t="n">
        <v>0.498</v>
      </c>
      <c r="AZ62" s="14" t="n">
        <v>1.204</v>
      </c>
      <c r="BA62" s="14" t="n">
        <v>0.12</v>
      </c>
      <c r="BB62" s="14" t="n">
        <v>1</v>
      </c>
      <c r="BC62" s="14" t="n">
        <v>0.458</v>
      </c>
      <c r="BD62" s="14" t="n">
        <v>0.114</v>
      </c>
      <c r="BE62" s="14" t="n">
        <v>0.002</v>
      </c>
      <c r="BF62" s="14" t="n">
        <v>0.515</v>
      </c>
      <c r="BG62" s="14" t="n">
        <v>0.12</v>
      </c>
      <c r="BH62" s="14" t="n">
        <v>1</v>
      </c>
      <c r="BI62" s="14" t="n">
        <v>0.491</v>
      </c>
      <c r="BJ62" s="14" t="n">
        <v>0.114</v>
      </c>
      <c r="BK62" s="14" t="n">
        <v>0.022</v>
      </c>
      <c r="BL62" s="14" t="n">
        <v>0.575</v>
      </c>
      <c r="BM62" s="14" t="n">
        <v>0.12</v>
      </c>
      <c r="BN62" s="14" t="n">
        <v>1</v>
      </c>
      <c r="BO62" s="14" t="n">
        <v>0</v>
      </c>
      <c r="BP62" s="14" t="n">
        <v>0</v>
      </c>
      <c r="BQ62" s="14" t="n">
        <v>0.253</v>
      </c>
      <c r="BR62" s="14" t="n">
        <v>0</v>
      </c>
      <c r="BS62" s="14" t="n">
        <v>1</v>
      </c>
      <c r="BT62" s="14" t="n">
        <v>0</v>
      </c>
      <c r="BU62" s="14" t="n">
        <v>0</v>
      </c>
      <c r="BV62" s="14" t="n">
        <v>0.262</v>
      </c>
      <c r="BW62" s="14" t="n">
        <v>0.12</v>
      </c>
      <c r="BX62" s="14" t="n">
        <v>1</v>
      </c>
      <c r="BY62" s="14" t="n">
        <v>11.787</v>
      </c>
      <c r="BZ62" s="14" t="n">
        <v>0</v>
      </c>
      <c r="CA62" s="14" t="n">
        <v>11.787</v>
      </c>
      <c r="CB62" s="14" t="n">
        <v>0</v>
      </c>
      <c r="CC62" s="14" t="n">
        <v>78.125</v>
      </c>
      <c r="CD62" s="14" t="n">
        <v>7.95</v>
      </c>
      <c r="CE62" s="14" t="n">
        <v>0</v>
      </c>
      <c r="CF62" s="14" t="n">
        <v>87.5</v>
      </c>
      <c r="CG62" s="14" t="n">
        <v>0.12</v>
      </c>
      <c r="CH62" s="14" t="n">
        <v>1</v>
      </c>
      <c r="CI62" s="14" t="n">
        <v>0</v>
      </c>
      <c r="CJ62" s="14" t="n">
        <v>0</v>
      </c>
      <c r="CK62" s="14" t="n">
        <v>0</v>
      </c>
      <c r="CL62" s="14" t="n">
        <v>0</v>
      </c>
      <c r="CM62" s="14" t="n">
        <v>0</v>
      </c>
      <c r="CN62" s="14" t="n">
        <v>0</v>
      </c>
      <c r="CO62" s="14" t="n">
        <v>0</v>
      </c>
      <c r="CP62" s="14" t="n">
        <v>0</v>
      </c>
      <c r="CQ62" s="14" t="n">
        <v>1.198</v>
      </c>
      <c r="CR62" s="14" t="n">
        <v>0</v>
      </c>
      <c r="CS62" s="14" t="n">
        <v>4.776</v>
      </c>
      <c r="CT62" s="14" t="n">
        <v>4.753</v>
      </c>
      <c r="CU62" s="14" t="n">
        <v>15.983</v>
      </c>
    </row>
    <row r="63">
      <c r="A63" s="14" t="inlineStr">
        <is>
          <t>BHS2022</t>
        </is>
      </c>
      <c r="B63" s="14" t="inlineStr">
        <is>
          <t>BHS</t>
        </is>
      </c>
      <c r="C63" s="14" t="inlineStr">
        <is>
          <t>BHS</t>
        </is>
      </c>
      <c r="D63" s="14" t="inlineStr">
        <is>
          <t>Bahamas, The</t>
        </is>
      </c>
      <c r="E63" s="14" t="n">
        <v>2022</v>
      </c>
      <c r="F63" s="14" t="n">
        <v>0.1</v>
      </c>
      <c r="G63" s="14" t="n">
        <v>11.72</v>
      </c>
      <c r="H63" s="14" t="n">
        <v>1.235</v>
      </c>
      <c r="I63" s="14" t="n">
        <v>0</v>
      </c>
      <c r="J63" s="14" t="n">
        <v>11.72</v>
      </c>
      <c r="K63" s="14" t="n">
        <v>0</v>
      </c>
      <c r="L63" s="14" t="n">
        <v>1</v>
      </c>
      <c r="M63" s="14" t="n">
        <v>9.782999999999999</v>
      </c>
      <c r="N63" s="14" t="n">
        <v>3.704</v>
      </c>
      <c r="O63" s="14" t="n">
        <v>0</v>
      </c>
      <c r="P63" s="14" t="n">
        <v>9.782999999999999</v>
      </c>
      <c r="Q63" s="14" t="n">
        <v>0</v>
      </c>
      <c r="R63" s="14" t="n">
        <v>1</v>
      </c>
      <c r="S63" s="14" t="n">
        <v>17.893</v>
      </c>
      <c r="T63" s="14" t="n">
        <v>7.408</v>
      </c>
      <c r="U63" s="14" t="n">
        <v>0.132</v>
      </c>
      <c r="V63" s="14" t="n">
        <v>19.683</v>
      </c>
      <c r="W63" s="14" t="n">
        <v>0.1</v>
      </c>
      <c r="X63" s="14" t="n">
        <v>1</v>
      </c>
      <c r="Y63" s="14" t="n">
        <v>30.435</v>
      </c>
      <c r="Z63" s="14" t="n">
        <v>4.094</v>
      </c>
      <c r="AA63" s="14" t="n">
        <v>0</v>
      </c>
      <c r="AB63" s="14" t="n">
        <v>30.435</v>
      </c>
      <c r="AC63" s="14" t="n">
        <v>0</v>
      </c>
      <c r="AD63" s="14" t="n">
        <v>1</v>
      </c>
      <c r="AE63" s="14" t="n">
        <v>31.67</v>
      </c>
      <c r="AF63" s="14" t="n">
        <v>7.416</v>
      </c>
      <c r="AG63" s="14" t="n">
        <v>0</v>
      </c>
      <c r="AH63" s="14" t="n">
        <v>31.67</v>
      </c>
      <c r="AI63" s="14" t="n">
        <v>0</v>
      </c>
      <c r="AJ63" s="14" t="n">
        <v>1</v>
      </c>
      <c r="AK63" s="14" t="n">
        <v>39.078</v>
      </c>
      <c r="AL63" s="14" t="n">
        <v>20.998</v>
      </c>
      <c r="AM63" s="14" t="n">
        <v>0.289</v>
      </c>
      <c r="AN63" s="14" t="n">
        <v>42.986</v>
      </c>
      <c r="AO63" s="14" t="n">
        <v>0.1</v>
      </c>
      <c r="AP63" s="14" t="n">
        <v>1</v>
      </c>
      <c r="AQ63" s="14" t="n">
        <v>0.896</v>
      </c>
      <c r="AR63" s="14" t="n">
        <v>0.123</v>
      </c>
      <c r="AS63" s="14" t="n">
        <v>0.676</v>
      </c>
      <c r="AT63" s="14" t="n">
        <v>1.716</v>
      </c>
      <c r="AU63" s="14" t="n">
        <v>0.1</v>
      </c>
      <c r="AV63" s="14" t="n">
        <v>1</v>
      </c>
      <c r="AW63" s="14" t="n">
        <v>0.89</v>
      </c>
      <c r="AX63" s="14" t="n">
        <v>0.123</v>
      </c>
      <c r="AY63" s="14" t="n">
        <v>0.545</v>
      </c>
      <c r="AZ63" s="14" t="n">
        <v>1.567</v>
      </c>
      <c r="BA63" s="14" t="n">
        <v>0.1</v>
      </c>
      <c r="BB63" s="14" t="n">
        <v>1</v>
      </c>
      <c r="BC63" s="14" t="n">
        <v>0.62</v>
      </c>
      <c r="BD63" s="14" t="n">
        <v>0.123</v>
      </c>
      <c r="BE63" s="14" t="n">
        <v>0.007</v>
      </c>
      <c r="BF63" s="14" t="n">
        <v>0.6850000000000001</v>
      </c>
      <c r="BG63" s="14" t="n">
        <v>0.1</v>
      </c>
      <c r="BH63" s="14" t="n">
        <v>1</v>
      </c>
      <c r="BI63" s="14" t="n">
        <v>0.608</v>
      </c>
      <c r="BJ63" s="14" t="n">
        <v>0.123</v>
      </c>
      <c r="BK63" s="14" t="n">
        <v>0.037</v>
      </c>
      <c r="BL63" s="14" t="n">
        <v>0.703</v>
      </c>
      <c r="BM63" s="14" t="n">
        <v>0.1</v>
      </c>
      <c r="BN63" s="14" t="n">
        <v>1</v>
      </c>
      <c r="BO63" s="14" t="n">
        <v>0</v>
      </c>
      <c r="BP63" s="14" t="n">
        <v>0</v>
      </c>
      <c r="BQ63" s="14" t="n">
        <v>0.264</v>
      </c>
      <c r="BR63" s="14" t="n">
        <v>0</v>
      </c>
      <c r="BS63" s="14" t="n">
        <v>1</v>
      </c>
      <c r="BT63" s="14" t="n">
        <v>0</v>
      </c>
      <c r="BU63" s="14" t="n">
        <v>0</v>
      </c>
      <c r="BV63" s="14" t="n">
        <v>0.273</v>
      </c>
      <c r="BW63" s="14" t="n">
        <v>0.1</v>
      </c>
      <c r="BX63" s="14" t="n">
        <v>1</v>
      </c>
      <c r="BY63" s="14" t="n">
        <v>12.729</v>
      </c>
      <c r="BZ63" s="14" t="n">
        <v>0</v>
      </c>
      <c r="CA63" s="14" t="n">
        <v>12.729</v>
      </c>
      <c r="CB63" s="14" t="n">
        <v>0</v>
      </c>
      <c r="CC63" s="14" t="n">
        <v>97.90000000000001</v>
      </c>
      <c r="CD63" s="14" t="n">
        <v>7.95</v>
      </c>
      <c r="CE63" s="14" t="n">
        <v>0.725</v>
      </c>
      <c r="CF63" s="14" t="n">
        <v>107.69</v>
      </c>
      <c r="CG63" s="14" t="n">
        <v>0.1</v>
      </c>
      <c r="CH63" s="14" t="n">
        <v>1</v>
      </c>
      <c r="CI63" s="14" t="n">
        <v>0</v>
      </c>
      <c r="CJ63" s="14" t="n">
        <v>0</v>
      </c>
      <c r="CK63" s="14" t="n">
        <v>0</v>
      </c>
      <c r="CL63" s="14" t="n">
        <v>0</v>
      </c>
      <c r="CM63" s="14" t="n">
        <v>0</v>
      </c>
      <c r="CN63" s="14" t="n">
        <v>0</v>
      </c>
      <c r="CO63" s="14" t="n">
        <v>0</v>
      </c>
      <c r="CP63" s="14" t="n">
        <v>0</v>
      </c>
      <c r="CQ63" s="14" t="n">
        <v>1.294</v>
      </c>
      <c r="CR63" s="14" t="n">
        <v>0</v>
      </c>
      <c r="CS63" s="14" t="n">
        <v>5.158</v>
      </c>
      <c r="CT63" s="14" t="n">
        <v>10.485</v>
      </c>
      <c r="CU63" s="14" t="n">
        <v>29.494</v>
      </c>
    </row>
    <row r="64">
      <c r="A64" s="14" t="inlineStr">
        <is>
          <t>BHS2023</t>
        </is>
      </c>
      <c r="B64" s="14" t="inlineStr">
        <is>
          <t>BHS</t>
        </is>
      </c>
      <c r="C64" s="14" t="inlineStr">
        <is>
          <t>BHS</t>
        </is>
      </c>
      <c r="D64" s="14" t="inlineStr">
        <is>
          <t>Bahamas, The</t>
        </is>
      </c>
      <c r="E64" s="14" t="n">
        <v>2023</v>
      </c>
      <c r="F64" s="14" t="n">
        <v>0.1</v>
      </c>
      <c r="G64" s="14" t="n">
        <v>6.147</v>
      </c>
      <c r="H64" s="14" t="n">
        <v>1.286</v>
      </c>
      <c r="I64" s="14" t="n">
        <v>0</v>
      </c>
      <c r="J64" s="14" t="n">
        <v>6.147</v>
      </c>
      <c r="K64" s="14" t="n">
        <v>0</v>
      </c>
      <c r="L64" s="14" t="n">
        <v>1</v>
      </c>
      <c r="M64" s="14" t="n">
        <v>7.886</v>
      </c>
      <c r="N64" s="14" t="n">
        <v>3.857</v>
      </c>
      <c r="O64" s="14" t="n">
        <v>0</v>
      </c>
      <c r="P64" s="14" t="n">
        <v>7.886</v>
      </c>
      <c r="Q64" s="14" t="n">
        <v>0</v>
      </c>
      <c r="R64" s="14" t="n">
        <v>1</v>
      </c>
      <c r="S64" s="14" t="n">
        <v>12.575</v>
      </c>
      <c r="T64" s="14" t="n">
        <v>7.714</v>
      </c>
      <c r="U64" s="14" t="n">
        <v>0.139</v>
      </c>
      <c r="V64" s="14" t="n">
        <v>13.833</v>
      </c>
      <c r="W64" s="14" t="n">
        <v>0.1</v>
      </c>
      <c r="X64" s="14" t="n">
        <v>1</v>
      </c>
      <c r="Y64" s="14" t="n">
        <v>12.477</v>
      </c>
      <c r="Z64" s="14" t="n">
        <v>1.678</v>
      </c>
      <c r="AA64" s="14" t="n">
        <v>0</v>
      </c>
      <c r="AB64" s="14" t="n">
        <v>12.477</v>
      </c>
      <c r="AC64" s="14" t="n">
        <v>0</v>
      </c>
      <c r="AD64" s="14" t="n">
        <v>1</v>
      </c>
      <c r="AE64" s="14" t="n">
        <v>13.763</v>
      </c>
      <c r="AF64" s="14" t="n">
        <v>3.223</v>
      </c>
      <c r="AG64" s="14" t="n">
        <v>0</v>
      </c>
      <c r="AH64" s="14" t="n">
        <v>13.763</v>
      </c>
      <c r="AI64" s="14" t="n">
        <v>0</v>
      </c>
      <c r="AJ64" s="14" t="n">
        <v>1</v>
      </c>
      <c r="AK64" s="14" t="n">
        <v>21.477</v>
      </c>
      <c r="AL64" s="14" t="n">
        <v>11.54</v>
      </c>
      <c r="AM64" s="14" t="n">
        <v>0.238</v>
      </c>
      <c r="AN64" s="14" t="n">
        <v>23.624</v>
      </c>
      <c r="AO64" s="14" t="n">
        <v>0.1</v>
      </c>
      <c r="AP64" s="14" t="n">
        <v>1</v>
      </c>
      <c r="AQ64" s="14" t="n">
        <v>0.791</v>
      </c>
      <c r="AR64" s="14" t="n">
        <v>0.129</v>
      </c>
      <c r="AS64" s="14" t="n">
        <v>0.721</v>
      </c>
      <c r="AT64" s="14" t="n">
        <v>1.645</v>
      </c>
      <c r="AU64" s="14" t="n">
        <v>0.1</v>
      </c>
      <c r="AV64" s="14" t="n">
        <v>1</v>
      </c>
      <c r="AW64" s="14" t="n">
        <v>0.618</v>
      </c>
      <c r="AX64" s="14" t="n">
        <v>0.129</v>
      </c>
      <c r="AY64" s="14" t="n">
        <v>0.598</v>
      </c>
      <c r="AZ64" s="14" t="n">
        <v>1.323</v>
      </c>
      <c r="BA64" s="14" t="n">
        <v>0.1</v>
      </c>
      <c r="BB64" s="14" t="n">
        <v>1</v>
      </c>
      <c r="BC64" s="14" t="n">
        <v>0.554</v>
      </c>
      <c r="BD64" s="14" t="n">
        <v>0.129</v>
      </c>
      <c r="BE64" s="14" t="n">
        <v>0.008</v>
      </c>
      <c r="BF64" s="14" t="n">
        <v>0.612</v>
      </c>
      <c r="BG64" s="14" t="n">
        <v>0.1</v>
      </c>
      <c r="BH64" s="14" t="n">
        <v>1</v>
      </c>
      <c r="BI64" s="14" t="n">
        <v>0.5570000000000001</v>
      </c>
      <c r="BJ64" s="14" t="n">
        <v>0.129</v>
      </c>
      <c r="BK64" s="14" t="n">
        <v>0.035</v>
      </c>
      <c r="BL64" s="14" t="n">
        <v>0.644</v>
      </c>
      <c r="BM64" s="14" t="n">
        <v>0.1</v>
      </c>
      <c r="BN64" s="14" t="n">
        <v>1</v>
      </c>
      <c r="BO64" s="14" t="n">
        <v>0</v>
      </c>
      <c r="BP64" s="14" t="n">
        <v>0</v>
      </c>
      <c r="BQ64" s="14" t="n">
        <v>0.402</v>
      </c>
      <c r="BR64" s="14" t="n">
        <v>0</v>
      </c>
      <c r="BS64" s="14" t="n">
        <v>1</v>
      </c>
      <c r="BT64" s="14" t="n">
        <v>0</v>
      </c>
      <c r="BU64" s="14" t="n">
        <v>0</v>
      </c>
      <c r="BV64" s="14" t="n">
        <v>0.41</v>
      </c>
      <c r="BW64" s="14" t="n">
        <v>0.1</v>
      </c>
      <c r="BX64" s="14" t="n">
        <v>1</v>
      </c>
      <c r="BY64" s="14" t="n">
        <v>13.254</v>
      </c>
      <c r="BZ64" s="14" t="n">
        <v>0</v>
      </c>
      <c r="CA64" s="14" t="n">
        <v>13.254</v>
      </c>
      <c r="CB64" s="14" t="n">
        <v>0</v>
      </c>
      <c r="CC64" s="14" t="n">
        <v>83.248</v>
      </c>
      <c r="CD64" s="14" t="n">
        <v>7.95</v>
      </c>
      <c r="CE64" s="14" t="n">
        <v>0.922</v>
      </c>
      <c r="CF64" s="14" t="n">
        <v>91.57299999999999</v>
      </c>
      <c r="CG64" s="14" t="n">
        <v>0.1</v>
      </c>
      <c r="CH64" s="14" t="n">
        <v>1</v>
      </c>
      <c r="CI64" s="14" t="n">
        <v>0</v>
      </c>
      <c r="CJ64" s="14" t="n">
        <v>0</v>
      </c>
      <c r="CK64" s="14" t="n">
        <v>0</v>
      </c>
      <c r="CL64" s="14" t="n">
        <v>0</v>
      </c>
      <c r="CM64" s="14" t="n">
        <v>0</v>
      </c>
      <c r="CN64" s="14" t="n">
        <v>0</v>
      </c>
      <c r="CO64" s="14" t="n">
        <v>0</v>
      </c>
      <c r="CP64" s="14" t="n">
        <v>0</v>
      </c>
      <c r="CQ64" s="14" t="n">
        <v>1.348</v>
      </c>
      <c r="CR64" s="14" t="n">
        <v>0</v>
      </c>
      <c r="CS64" s="14" t="n">
        <v>5.37</v>
      </c>
      <c r="CT64" s="14" t="n">
        <v>4.861</v>
      </c>
      <c r="CU64" s="14" t="n">
        <v>11.192</v>
      </c>
    </row>
    <row r="65">
      <c r="A65" s="14" t="inlineStr">
        <is>
          <t>BHS2024</t>
        </is>
      </c>
      <c r="B65" s="14" t="inlineStr">
        <is>
          <t>BHS</t>
        </is>
      </c>
      <c r="C65" s="14" t="inlineStr">
        <is>
          <t>BHS</t>
        </is>
      </c>
      <c r="D65" s="14" t="inlineStr">
        <is>
          <t>Bahamas, The</t>
        </is>
      </c>
      <c r="E65" s="14" t="n">
        <v>2024</v>
      </c>
      <c r="F65" s="14" t="n">
        <v>0.1</v>
      </c>
      <c r="G65" s="14" t="n">
        <v>5.575</v>
      </c>
      <c r="H65" s="14" t="n">
        <v>1.324</v>
      </c>
      <c r="I65" s="14" t="n">
        <v>0</v>
      </c>
      <c r="J65" s="14" t="n">
        <v>5.575</v>
      </c>
      <c r="K65" s="14" t="n">
        <v>0</v>
      </c>
      <c r="L65" s="14" t="n">
        <v>1</v>
      </c>
      <c r="M65" s="14" t="n">
        <v>7.124</v>
      </c>
      <c r="N65" s="14" t="n">
        <v>3.971</v>
      </c>
      <c r="O65" s="14" t="n">
        <v>0</v>
      </c>
      <c r="P65" s="14" t="n">
        <v>7.124</v>
      </c>
      <c r="Q65" s="14" t="n">
        <v>0</v>
      </c>
      <c r="R65" s="14" t="n">
        <v>1</v>
      </c>
      <c r="S65" s="14" t="n">
        <v>12.193</v>
      </c>
      <c r="T65" s="14" t="n">
        <v>7.942</v>
      </c>
      <c r="U65" s="14" t="n">
        <v>0.166</v>
      </c>
      <c r="V65" s="14" t="n">
        <v>13.412</v>
      </c>
      <c r="W65" s="14" t="n">
        <v>0.1</v>
      </c>
      <c r="X65" s="14" t="n">
        <v>1</v>
      </c>
      <c r="Y65" s="14" t="n">
        <v>11.446</v>
      </c>
      <c r="Z65" s="14" t="n">
        <v>1.54</v>
      </c>
      <c r="AA65" s="14" t="n">
        <v>0</v>
      </c>
      <c r="AB65" s="14" t="n">
        <v>11.446</v>
      </c>
      <c r="AC65" s="14" t="n">
        <v>0</v>
      </c>
      <c r="AD65" s="14" t="n">
        <v>1</v>
      </c>
      <c r="AE65" s="14" t="n">
        <v>12.77</v>
      </c>
      <c r="AF65" s="14" t="n">
        <v>2.99</v>
      </c>
      <c r="AG65" s="14" t="n">
        <v>0</v>
      </c>
      <c r="AH65" s="14" t="n">
        <v>12.77</v>
      </c>
      <c r="AI65" s="14" t="n">
        <v>0</v>
      </c>
      <c r="AJ65" s="14" t="n">
        <v>1</v>
      </c>
      <c r="AK65" s="14" t="n">
        <v>20.712</v>
      </c>
      <c r="AL65" s="14" t="n">
        <v>11.129</v>
      </c>
      <c r="AM65" s="14" t="n">
        <v>0.282</v>
      </c>
      <c r="AN65" s="14" t="n">
        <v>22.783</v>
      </c>
      <c r="AO65" s="14" t="n">
        <v>0.1</v>
      </c>
      <c r="AP65" s="14" t="n">
        <v>1</v>
      </c>
      <c r="AQ65" s="14" t="n">
        <v>0.756</v>
      </c>
      <c r="AR65" s="14" t="n">
        <v>0.132</v>
      </c>
      <c r="AS65" s="14" t="n">
        <v>0.751</v>
      </c>
      <c r="AT65" s="14" t="n">
        <v>1.635</v>
      </c>
      <c r="AU65" s="14" t="n">
        <v>0.1</v>
      </c>
      <c r="AV65" s="14" t="n">
        <v>1</v>
      </c>
      <c r="AW65" s="14" t="n">
        <v>0.655</v>
      </c>
      <c r="AX65" s="14" t="n">
        <v>0.132</v>
      </c>
      <c r="AY65" s="14" t="n">
        <v>0.617</v>
      </c>
      <c r="AZ65" s="14" t="n">
        <v>1.381</v>
      </c>
      <c r="BA65" s="14" t="n">
        <v>0.1</v>
      </c>
      <c r="BB65" s="14" t="n">
        <v>1</v>
      </c>
      <c r="BC65" s="14" t="n">
        <v>0.534</v>
      </c>
      <c r="BD65" s="14" t="n">
        <v>0.132</v>
      </c>
      <c r="BE65" s="14" t="n">
        <v>0.008999999999999999</v>
      </c>
      <c r="BF65" s="14" t="n">
        <v>0.589</v>
      </c>
      <c r="BG65" s="14" t="n">
        <v>0.1</v>
      </c>
      <c r="BH65" s="14" t="n">
        <v>1</v>
      </c>
      <c r="BI65" s="14" t="n">
        <v>0.5679999999999999</v>
      </c>
      <c r="BJ65" s="14" t="n">
        <v>0.132</v>
      </c>
      <c r="BK65" s="14" t="n">
        <v>0.037</v>
      </c>
      <c r="BL65" s="14" t="n">
        <v>0.656</v>
      </c>
      <c r="BM65" s="14" t="n">
        <v>0.1</v>
      </c>
      <c r="BN65" s="14" t="n">
        <v>1</v>
      </c>
      <c r="BO65" s="14" t="n">
        <v>0</v>
      </c>
      <c r="BP65" s="14" t="n">
        <v>0</v>
      </c>
      <c r="BQ65" s="14" t="n">
        <v>0.357</v>
      </c>
      <c r="BR65" s="14" t="n">
        <v>0</v>
      </c>
      <c r="BS65" s="14" t="n">
        <v>1</v>
      </c>
      <c r="BT65" s="14" t="n">
        <v>0</v>
      </c>
      <c r="BU65" s="14" t="n">
        <v>0</v>
      </c>
      <c r="BV65" s="14" t="n">
        <v>0.331</v>
      </c>
      <c r="BW65" s="14" t="n">
        <v>0.1</v>
      </c>
      <c r="BX65" s="14" t="n">
        <v>1</v>
      </c>
      <c r="BY65" s="14" t="n">
        <v>13.646</v>
      </c>
      <c r="BZ65" s="14" t="n">
        <v>0</v>
      </c>
      <c r="CA65" s="14" t="n">
        <v>13.646</v>
      </c>
      <c r="CB65" s="14" t="n">
        <v>0</v>
      </c>
      <c r="CC65" s="14" t="n">
        <v>82.58799999999999</v>
      </c>
      <c r="CD65" s="14" t="n">
        <v>7.95</v>
      </c>
      <c r="CE65" s="14" t="n">
        <v>1.125</v>
      </c>
      <c r="CF65" s="14" t="n">
        <v>90.84699999999999</v>
      </c>
      <c r="CG65" s="14" t="n">
        <v>0.1</v>
      </c>
      <c r="CH65" s="14" t="n">
        <v>1</v>
      </c>
      <c r="CI65" s="14" t="n">
        <v>0</v>
      </c>
      <c r="CJ65" s="14" t="n">
        <v>0</v>
      </c>
      <c r="CK65" s="14" t="n">
        <v>0</v>
      </c>
      <c r="CL65" s="14" t="n">
        <v>0</v>
      </c>
      <c r="CM65" s="14" t="n">
        <v>0</v>
      </c>
      <c r="CN65" s="14" t="n">
        <v>0</v>
      </c>
      <c r="CO65" s="14" t="n">
        <v>0</v>
      </c>
      <c r="CP65" s="14" t="n">
        <v>0</v>
      </c>
      <c r="CQ65" s="14" t="n">
        <v>1.387</v>
      </c>
      <c r="CR65" s="14" t="n">
        <v>0</v>
      </c>
      <c r="CS65" s="14" t="n">
        <v>5.529</v>
      </c>
      <c r="CT65" s="14" t="n">
        <v>4.251</v>
      </c>
      <c r="CU65" s="14" t="n">
        <v>10.123</v>
      </c>
    </row>
    <row r="66">
      <c r="A66" s="14" t="inlineStr">
        <is>
          <t>BHR2021</t>
        </is>
      </c>
      <c r="B66" s="14" t="inlineStr">
        <is>
          <t>BHR</t>
        </is>
      </c>
      <c r="C66" s="14" t="inlineStr">
        <is>
          <t>BHR</t>
        </is>
      </c>
      <c r="D66" s="14" t="inlineStr">
        <is>
          <t>Bahrain</t>
        </is>
      </c>
      <c r="E66" s="14" t="n">
        <v>2021</v>
      </c>
      <c r="F66" s="14" t="n">
        <v>0.05</v>
      </c>
      <c r="G66" s="14" t="n">
        <v>5.897</v>
      </c>
      <c r="H66" s="14" t="n">
        <v>1.143</v>
      </c>
      <c r="I66" s="14" t="n">
        <v>0.238</v>
      </c>
      <c r="J66" s="14" t="n">
        <v>6.134</v>
      </c>
      <c r="K66" s="14" t="n">
        <v>0</v>
      </c>
      <c r="L66" s="14" t="n">
        <v>1</v>
      </c>
      <c r="M66" s="14" t="n">
        <v>7.964</v>
      </c>
      <c r="N66" s="14" t="n">
        <v>3.43</v>
      </c>
      <c r="O66" s="14" t="n">
        <v>0.227</v>
      </c>
      <c r="P66" s="14" t="n">
        <v>8.191000000000001</v>
      </c>
      <c r="Q66" s="14" t="n">
        <v>0</v>
      </c>
      <c r="R66" s="14" t="n">
        <v>1</v>
      </c>
      <c r="S66" s="14" t="n">
        <v>11.613</v>
      </c>
      <c r="T66" s="14" t="n">
        <v>6.86</v>
      </c>
      <c r="U66" s="14" t="n">
        <v>0.238</v>
      </c>
      <c r="V66" s="14" t="n">
        <v>12.444</v>
      </c>
      <c r="W66" s="14" t="n">
        <v>0.05</v>
      </c>
      <c r="X66" s="14" t="n">
        <v>1</v>
      </c>
      <c r="Y66" s="14" t="n">
        <v>2.611</v>
      </c>
      <c r="Z66" s="14" t="n">
        <v>0.236</v>
      </c>
      <c r="AA66" s="14" t="n">
        <v>1.345</v>
      </c>
      <c r="AB66" s="14" t="n">
        <v>3.956</v>
      </c>
      <c r="AC66" s="14" t="n">
        <v>0</v>
      </c>
      <c r="AD66" s="14" t="n">
        <v>1</v>
      </c>
      <c r="AE66" s="14" t="n">
        <v>3.182</v>
      </c>
      <c r="AF66" s="14" t="n">
        <v>0.519</v>
      </c>
      <c r="AG66" s="14" t="n">
        <v>0.774</v>
      </c>
      <c r="AH66" s="14" t="n">
        <v>3.956</v>
      </c>
      <c r="AI66" s="14" t="n">
        <v>0</v>
      </c>
      <c r="AJ66" s="14" t="n">
        <v>1</v>
      </c>
      <c r="AK66" s="14" t="n">
        <v>6.612</v>
      </c>
      <c r="AL66" s="14" t="n">
        <v>2.78</v>
      </c>
      <c r="AM66" s="14" t="n">
        <v>-3.094</v>
      </c>
      <c r="AN66" s="14" t="n">
        <v>3.694</v>
      </c>
      <c r="AO66" s="14" t="n">
        <v>0</v>
      </c>
      <c r="AP66" s="14" t="n">
        <v>0</v>
      </c>
      <c r="AQ66" s="14" t="n">
        <v>0.621</v>
      </c>
      <c r="AR66" s="14" t="n">
        <v>0.114</v>
      </c>
      <c r="AS66" s="14" t="n">
        <v>-0.2</v>
      </c>
      <c r="AT66" s="14" t="n">
        <v>0.42</v>
      </c>
      <c r="AU66" s="14" t="n">
        <v>0</v>
      </c>
      <c r="AV66" s="14" t="n">
        <v>0</v>
      </c>
      <c r="AW66" s="14" t="n">
        <v>0.593</v>
      </c>
      <c r="AX66" s="14" t="n">
        <v>0.114</v>
      </c>
      <c r="AY66" s="14" t="n">
        <v>-0.115</v>
      </c>
      <c r="AZ66" s="14" t="n">
        <v>0.478</v>
      </c>
      <c r="BA66" s="14" t="n">
        <v>0</v>
      </c>
      <c r="BB66" s="14" t="n">
        <v>0</v>
      </c>
      <c r="BC66" s="14" t="n">
        <v>0.44</v>
      </c>
      <c r="BD66" s="14" t="n">
        <v>0.114</v>
      </c>
      <c r="BE66" s="14" t="n">
        <v>-0.289</v>
      </c>
      <c r="BF66" s="14" t="n">
        <v>0.151</v>
      </c>
      <c r="BG66" s="14" t="n">
        <v>0</v>
      </c>
      <c r="BH66" s="14" t="n">
        <v>0</v>
      </c>
      <c r="BI66" s="14" t="n">
        <v>0.5600000000000001</v>
      </c>
      <c r="BJ66" s="14" t="n">
        <v>0.114</v>
      </c>
      <c r="BK66" s="14" t="n">
        <v>-0.132</v>
      </c>
      <c r="BL66" s="14" t="n">
        <v>0.428</v>
      </c>
      <c r="BM66" s="14" t="n">
        <v>0</v>
      </c>
      <c r="BN66" s="14" t="n">
        <v>0</v>
      </c>
      <c r="BO66" s="14" t="n">
        <v>0</v>
      </c>
      <c r="BP66" s="14" t="n">
        <v>-0.054</v>
      </c>
      <c r="BQ66" s="14" t="n">
        <v>0.037</v>
      </c>
      <c r="BR66" s="14" t="n">
        <v>0</v>
      </c>
      <c r="BS66" s="14" t="n">
        <v>0.167</v>
      </c>
      <c r="BT66" s="14" t="n">
        <v>0</v>
      </c>
      <c r="BU66" s="14" t="n">
        <v>-0.054</v>
      </c>
      <c r="BV66" s="14" t="n">
        <v>0.021</v>
      </c>
      <c r="BW66" s="14" t="n">
        <v>0</v>
      </c>
      <c r="BX66" s="14" t="n">
        <v>0.167</v>
      </c>
      <c r="BY66" s="14" t="n">
        <v>11.787</v>
      </c>
      <c r="BZ66" s="14" t="n">
        <v>0</v>
      </c>
      <c r="CA66" s="14" t="n">
        <v>11.787</v>
      </c>
      <c r="CB66" s="14" t="n">
        <v>0</v>
      </c>
      <c r="CC66" s="14" t="n">
        <v>81.69499999999999</v>
      </c>
      <c r="CD66" s="14" t="n">
        <v>7.95</v>
      </c>
      <c r="CE66" s="14" t="n">
        <v>-17.258</v>
      </c>
      <c r="CF66" s="14" t="n">
        <v>67.66</v>
      </c>
      <c r="CG66" s="14" t="n">
        <v>0</v>
      </c>
      <c r="CH66" s="14" t="n">
        <v>0</v>
      </c>
      <c r="CI66" s="14" t="n">
        <v>0</v>
      </c>
      <c r="CJ66" s="14" t="n">
        <v>0</v>
      </c>
      <c r="CK66" s="14" t="n">
        <v>0</v>
      </c>
      <c r="CL66" s="14" t="n">
        <v>0</v>
      </c>
      <c r="CM66" s="14" t="n">
        <v>0</v>
      </c>
      <c r="CN66" s="14" t="n">
        <v>0</v>
      </c>
      <c r="CO66" s="14" t="n">
        <v>0</v>
      </c>
      <c r="CP66" s="14" t="n">
        <v>0</v>
      </c>
      <c r="CQ66" s="14" t="n">
        <v>1.198</v>
      </c>
      <c r="CR66" s="14" t="n">
        <v>1</v>
      </c>
      <c r="CS66" s="14" t="n">
        <v>2.039</v>
      </c>
      <c r="CT66" s="14" t="n">
        <v>4.753</v>
      </c>
      <c r="CU66" s="14" t="n">
        <v>14.162</v>
      </c>
    </row>
    <row r="67">
      <c r="A67" s="14" t="inlineStr">
        <is>
          <t>BHR2022</t>
        </is>
      </c>
      <c r="B67" s="14" t="inlineStr">
        <is>
          <t>BHR</t>
        </is>
      </c>
      <c r="C67" s="14" t="inlineStr">
        <is>
          <t>BHR</t>
        </is>
      </c>
      <c r="D67" s="14" t="inlineStr">
        <is>
          <t>Bahrain</t>
        </is>
      </c>
      <c r="E67" s="14" t="n">
        <v>2022</v>
      </c>
      <c r="F67" s="14" t="n">
        <v>0.1</v>
      </c>
      <c r="G67" s="14" t="n">
        <v>11.72</v>
      </c>
      <c r="H67" s="14" t="n">
        <v>1.235</v>
      </c>
      <c r="I67" s="14" t="n">
        <v>0.5659999999999999</v>
      </c>
      <c r="J67" s="14" t="n">
        <v>12.286</v>
      </c>
      <c r="K67" s="14" t="n">
        <v>0</v>
      </c>
      <c r="L67" s="14" t="n">
        <v>1</v>
      </c>
      <c r="M67" s="14" t="n">
        <v>9.782999999999999</v>
      </c>
      <c r="N67" s="14" t="n">
        <v>3.704</v>
      </c>
      <c r="O67" s="14" t="n">
        <v>0.328</v>
      </c>
      <c r="P67" s="14" t="n">
        <v>10.111</v>
      </c>
      <c r="Q67" s="14" t="n">
        <v>0</v>
      </c>
      <c r="R67" s="14" t="n">
        <v>1</v>
      </c>
      <c r="S67" s="14" t="n">
        <v>17.893</v>
      </c>
      <c r="T67" s="14" t="n">
        <v>7.408</v>
      </c>
      <c r="U67" s="14" t="n">
        <v>0.703</v>
      </c>
      <c r="V67" s="14" t="n">
        <v>20.305</v>
      </c>
      <c r="W67" s="14" t="n">
        <v>0.1</v>
      </c>
      <c r="X67" s="14" t="n">
        <v>1</v>
      </c>
      <c r="Y67" s="14" t="n">
        <v>2.819</v>
      </c>
      <c r="Z67" s="14" t="n">
        <v>0.255</v>
      </c>
      <c r="AA67" s="14" t="n">
        <v>1.401</v>
      </c>
      <c r="AB67" s="14" t="n">
        <v>4.22</v>
      </c>
      <c r="AC67" s="14" t="n">
        <v>0</v>
      </c>
      <c r="AD67" s="14" t="n">
        <v>1</v>
      </c>
      <c r="AE67" s="14" t="n">
        <v>3.437</v>
      </c>
      <c r="AF67" s="14" t="n">
        <v>0.5610000000000001</v>
      </c>
      <c r="AG67" s="14" t="n">
        <v>0.783</v>
      </c>
      <c r="AH67" s="14" t="n">
        <v>4.22</v>
      </c>
      <c r="AI67" s="14" t="n">
        <v>0</v>
      </c>
      <c r="AJ67" s="14" t="n">
        <v>1</v>
      </c>
      <c r="AK67" s="14" t="n">
        <v>7.141</v>
      </c>
      <c r="AL67" s="14" t="n">
        <v>3.002</v>
      </c>
      <c r="AM67" s="14" t="n">
        <v>-3.783</v>
      </c>
      <c r="AN67" s="14" t="n">
        <v>3.694</v>
      </c>
      <c r="AO67" s="14" t="n">
        <v>0</v>
      </c>
      <c r="AP67" s="14" t="n">
        <v>0</v>
      </c>
      <c r="AQ67" s="14" t="n">
        <v>0.847</v>
      </c>
      <c r="AR67" s="14" t="n">
        <v>0.123</v>
      </c>
      <c r="AS67" s="14" t="n">
        <v>-0.427</v>
      </c>
      <c r="AT67" s="14" t="n">
        <v>0.42</v>
      </c>
      <c r="AU67" s="14" t="n">
        <v>0</v>
      </c>
      <c r="AV67" s="14" t="n">
        <v>0</v>
      </c>
      <c r="AW67" s="14" t="n">
        <v>0.947</v>
      </c>
      <c r="AX67" s="14" t="n">
        <v>0.123</v>
      </c>
      <c r="AY67" s="14" t="n">
        <v>-0.469</v>
      </c>
      <c r="AZ67" s="14" t="n">
        <v>0.478</v>
      </c>
      <c r="BA67" s="14" t="n">
        <v>0</v>
      </c>
      <c r="BB67" s="14" t="n">
        <v>0</v>
      </c>
      <c r="BC67" s="14" t="n">
        <v>0.589</v>
      </c>
      <c r="BD67" s="14" t="n">
        <v>0.123</v>
      </c>
      <c r="BE67" s="14" t="n">
        <v>-0.438</v>
      </c>
      <c r="BF67" s="14" t="n">
        <v>0.151</v>
      </c>
      <c r="BG67" s="14" t="n">
        <v>0</v>
      </c>
      <c r="BH67" s="14" t="n">
        <v>0</v>
      </c>
      <c r="BI67" s="14" t="n">
        <v>0.6889999999999999</v>
      </c>
      <c r="BJ67" s="14" t="n">
        <v>0.123</v>
      </c>
      <c r="BK67" s="14" t="n">
        <v>-0.261</v>
      </c>
      <c r="BL67" s="14" t="n">
        <v>0.428</v>
      </c>
      <c r="BM67" s="14" t="n">
        <v>0</v>
      </c>
      <c r="BN67" s="14" t="n">
        <v>0</v>
      </c>
      <c r="BO67" s="14" t="n">
        <v>0</v>
      </c>
      <c r="BP67" s="14" t="n">
        <v>-0.1</v>
      </c>
      <c r="BQ67" s="14" t="n">
        <v>0.037</v>
      </c>
      <c r="BR67" s="14" t="n">
        <v>0</v>
      </c>
      <c r="BS67" s="14" t="n">
        <v>0.167</v>
      </c>
      <c r="BT67" s="14" t="n">
        <v>0</v>
      </c>
      <c r="BU67" s="14" t="n">
        <v>-0.1</v>
      </c>
      <c r="BV67" s="14" t="n">
        <v>0.021</v>
      </c>
      <c r="BW67" s="14" t="n">
        <v>0</v>
      </c>
      <c r="BX67" s="14" t="n">
        <v>0.167</v>
      </c>
      <c r="BY67" s="14" t="n">
        <v>12.729</v>
      </c>
      <c r="BZ67" s="14" t="n">
        <v>0</v>
      </c>
      <c r="CA67" s="14" t="n">
        <v>12.729</v>
      </c>
      <c r="CB67" s="14" t="n">
        <v>0</v>
      </c>
      <c r="CC67" s="14" t="n">
        <v>102.477</v>
      </c>
      <c r="CD67" s="14" t="n">
        <v>7.95</v>
      </c>
      <c r="CE67" s="14" t="n">
        <v>-40.968</v>
      </c>
      <c r="CF67" s="14" t="n">
        <v>67.66</v>
      </c>
      <c r="CG67" s="14" t="n">
        <v>0</v>
      </c>
      <c r="CH67" s="14" t="n">
        <v>0</v>
      </c>
      <c r="CI67" s="14" t="n">
        <v>0</v>
      </c>
      <c r="CJ67" s="14" t="n">
        <v>0</v>
      </c>
      <c r="CK67" s="14" t="n">
        <v>0</v>
      </c>
      <c r="CL67" s="14" t="n">
        <v>0</v>
      </c>
      <c r="CM67" s="14" t="n">
        <v>0</v>
      </c>
      <c r="CN67" s="14" t="n">
        <v>0</v>
      </c>
      <c r="CO67" s="14" t="n">
        <v>0</v>
      </c>
      <c r="CP67" s="14" t="n">
        <v>0</v>
      </c>
      <c r="CQ67" s="14" t="n">
        <v>1.294</v>
      </c>
      <c r="CR67" s="14" t="n">
        <v>1</v>
      </c>
      <c r="CS67" s="14" t="n">
        <v>2.202</v>
      </c>
      <c r="CT67" s="14" t="n">
        <v>10.485</v>
      </c>
      <c r="CU67" s="14" t="n">
        <v>30.326</v>
      </c>
    </row>
    <row r="68">
      <c r="A68" s="14" t="inlineStr">
        <is>
          <t>BHR2023</t>
        </is>
      </c>
      <c r="B68" s="14" t="inlineStr">
        <is>
          <t>BHR</t>
        </is>
      </c>
      <c r="C68" s="14" t="inlineStr">
        <is>
          <t>BHR</t>
        </is>
      </c>
      <c r="D68" s="14" t="inlineStr">
        <is>
          <t>Bahrain</t>
        </is>
      </c>
      <c r="E68" s="14" t="n">
        <v>2023</v>
      </c>
      <c r="F68" s="14" t="n">
        <v>0.1</v>
      </c>
      <c r="G68" s="14" t="n">
        <v>6.147</v>
      </c>
      <c r="H68" s="14" t="n">
        <v>1.286</v>
      </c>
      <c r="I68" s="14" t="n">
        <v>0.273</v>
      </c>
      <c r="J68" s="14" t="n">
        <v>6.42</v>
      </c>
      <c r="K68" s="14" t="n">
        <v>0</v>
      </c>
      <c r="L68" s="14" t="n">
        <v>1</v>
      </c>
      <c r="M68" s="14" t="n">
        <v>7.886</v>
      </c>
      <c r="N68" s="14" t="n">
        <v>3.857</v>
      </c>
      <c r="O68" s="14" t="n">
        <v>0.227</v>
      </c>
      <c r="P68" s="14" t="n">
        <v>8.113</v>
      </c>
      <c r="Q68" s="14" t="n">
        <v>0</v>
      </c>
      <c r="R68" s="14" t="n">
        <v>1</v>
      </c>
      <c r="S68" s="14" t="n">
        <v>12.575</v>
      </c>
      <c r="T68" s="14" t="n">
        <v>7.714</v>
      </c>
      <c r="U68" s="14" t="n">
        <v>0.416</v>
      </c>
      <c r="V68" s="14" t="n">
        <v>14.133</v>
      </c>
      <c r="W68" s="14" t="n">
        <v>0.1</v>
      </c>
      <c r="X68" s="14" t="n">
        <v>1</v>
      </c>
      <c r="Y68" s="14" t="n">
        <v>2.936</v>
      </c>
      <c r="Z68" s="14" t="n">
        <v>0.266</v>
      </c>
      <c r="AA68" s="14" t="n">
        <v>1.284</v>
      </c>
      <c r="AB68" s="14" t="n">
        <v>4.22</v>
      </c>
      <c r="AC68" s="14" t="n">
        <v>0</v>
      </c>
      <c r="AD68" s="14" t="n">
        <v>1</v>
      </c>
      <c r="AE68" s="14" t="n">
        <v>3.579</v>
      </c>
      <c r="AF68" s="14" t="n">
        <v>0.584</v>
      </c>
      <c r="AG68" s="14" t="n">
        <v>0.641</v>
      </c>
      <c r="AH68" s="14" t="n">
        <v>4.22</v>
      </c>
      <c r="AI68" s="14" t="n">
        <v>0</v>
      </c>
      <c r="AJ68" s="14" t="n">
        <v>1</v>
      </c>
      <c r="AK68" s="14" t="n">
        <v>7.436</v>
      </c>
      <c r="AL68" s="14" t="n">
        <v>3.126</v>
      </c>
      <c r="AM68" s="14" t="n">
        <v>-4.078</v>
      </c>
      <c r="AN68" s="14" t="n">
        <v>3.694</v>
      </c>
      <c r="AO68" s="14" t="n">
        <v>0</v>
      </c>
      <c r="AP68" s="14" t="n">
        <v>0</v>
      </c>
      <c r="AQ68" s="14" t="n">
        <v>0.749</v>
      </c>
      <c r="AR68" s="14" t="n">
        <v>0.129</v>
      </c>
      <c r="AS68" s="14" t="n">
        <v>-0.329</v>
      </c>
      <c r="AT68" s="14" t="n">
        <v>0.42</v>
      </c>
      <c r="AU68" s="14" t="n">
        <v>0</v>
      </c>
      <c r="AV68" s="14" t="n">
        <v>0</v>
      </c>
      <c r="AW68" s="14" t="n">
        <v>0.783</v>
      </c>
      <c r="AX68" s="14" t="n">
        <v>0.129</v>
      </c>
      <c r="AY68" s="14" t="n">
        <v>-0.305</v>
      </c>
      <c r="AZ68" s="14" t="n">
        <v>0.478</v>
      </c>
      <c r="BA68" s="14" t="n">
        <v>0</v>
      </c>
      <c r="BB68" s="14" t="n">
        <v>0</v>
      </c>
      <c r="BC68" s="14" t="n">
        <v>0.527</v>
      </c>
      <c r="BD68" s="14" t="n">
        <v>0.129</v>
      </c>
      <c r="BE68" s="14" t="n">
        <v>-0.374</v>
      </c>
      <c r="BF68" s="14" t="n">
        <v>0.153</v>
      </c>
      <c r="BG68" s="14" t="n">
        <v>0</v>
      </c>
      <c r="BH68" s="14" t="n">
        <v>0</v>
      </c>
      <c r="BI68" s="14" t="n">
        <v>0.64</v>
      </c>
      <c r="BJ68" s="14" t="n">
        <v>0.129</v>
      </c>
      <c r="BK68" s="14" t="n">
        <v>-0.215</v>
      </c>
      <c r="BL68" s="14" t="n">
        <v>0.425</v>
      </c>
      <c r="BM68" s="14" t="n">
        <v>0</v>
      </c>
      <c r="BN68" s="14" t="n">
        <v>0</v>
      </c>
      <c r="BO68" s="14" t="n">
        <v>0</v>
      </c>
      <c r="BP68" s="14" t="n">
        <v>-0.07199999999999999</v>
      </c>
      <c r="BQ68" s="14" t="n">
        <v>0.037</v>
      </c>
      <c r="BR68" s="14" t="n">
        <v>0</v>
      </c>
      <c r="BS68" s="14" t="n">
        <v>0.167</v>
      </c>
      <c r="BT68" s="14" t="n">
        <v>0</v>
      </c>
      <c r="BU68" s="14" t="n">
        <v>-0.07199999999999999</v>
      </c>
      <c r="BV68" s="14" t="n">
        <v>0.021</v>
      </c>
      <c r="BW68" s="14" t="n">
        <v>0</v>
      </c>
      <c r="BX68" s="14" t="n">
        <v>0.167</v>
      </c>
      <c r="BY68" s="14" t="n">
        <v>13.254</v>
      </c>
      <c r="BZ68" s="14" t="n">
        <v>0</v>
      </c>
      <c r="CA68" s="14" t="n">
        <v>13.254</v>
      </c>
      <c r="CB68" s="14" t="n">
        <v>0</v>
      </c>
      <c r="CC68" s="14" t="n">
        <v>87.07899999999999</v>
      </c>
      <c r="CD68" s="14" t="n">
        <v>7.95</v>
      </c>
      <c r="CE68" s="14" t="n">
        <v>-25.57</v>
      </c>
      <c r="CF68" s="14" t="n">
        <v>67.66</v>
      </c>
      <c r="CG68" s="14" t="n">
        <v>0</v>
      </c>
      <c r="CH68" s="14" t="n">
        <v>0</v>
      </c>
      <c r="CI68" s="14" t="n">
        <v>0</v>
      </c>
      <c r="CJ68" s="14" t="n">
        <v>0</v>
      </c>
      <c r="CK68" s="14" t="n">
        <v>0</v>
      </c>
      <c r="CL68" s="14" t="n">
        <v>0</v>
      </c>
      <c r="CM68" s="14" t="n">
        <v>0</v>
      </c>
      <c r="CN68" s="14" t="n">
        <v>0</v>
      </c>
      <c r="CO68" s="14" t="n">
        <v>0</v>
      </c>
      <c r="CP68" s="14" t="n">
        <v>0</v>
      </c>
      <c r="CQ68" s="14" t="n">
        <v>1.348</v>
      </c>
      <c r="CR68" s="14" t="n">
        <v>1</v>
      </c>
      <c r="CS68" s="14" t="n">
        <v>2.293</v>
      </c>
      <c r="CT68" s="14" t="n">
        <v>4.861</v>
      </c>
      <c r="CU68" s="14" t="n">
        <v>10.622</v>
      </c>
    </row>
    <row r="69">
      <c r="A69" s="14" t="inlineStr">
        <is>
          <t>BHR2024</t>
        </is>
      </c>
      <c r="B69" s="14" t="inlineStr">
        <is>
          <t>BHR</t>
        </is>
      </c>
      <c r="C69" s="14" t="inlineStr">
        <is>
          <t>BHR</t>
        </is>
      </c>
      <c r="D69" s="14" t="inlineStr">
        <is>
          <t>Bahrain</t>
        </is>
      </c>
      <c r="E69" s="14" t="n">
        <v>2024</v>
      </c>
      <c r="F69" s="14" t="n">
        <v>0.1</v>
      </c>
      <c r="G69" s="14" t="n">
        <v>5.575</v>
      </c>
      <c r="H69" s="14" t="n">
        <v>1.324</v>
      </c>
      <c r="I69" s="14" t="n">
        <v>0.213</v>
      </c>
      <c r="J69" s="14" t="n">
        <v>5.787</v>
      </c>
      <c r="K69" s="14" t="n">
        <v>0</v>
      </c>
      <c r="L69" s="14" t="n">
        <v>1</v>
      </c>
      <c r="M69" s="14" t="n">
        <v>7.124</v>
      </c>
      <c r="N69" s="14" t="n">
        <v>3.971</v>
      </c>
      <c r="O69" s="14" t="n">
        <v>0.158</v>
      </c>
      <c r="P69" s="14" t="n">
        <v>7.281</v>
      </c>
      <c r="Q69" s="14" t="n">
        <v>0</v>
      </c>
      <c r="R69" s="14" t="n">
        <v>1</v>
      </c>
      <c r="S69" s="14" t="n">
        <v>12.193</v>
      </c>
      <c r="T69" s="14" t="n">
        <v>7.942</v>
      </c>
      <c r="U69" s="14" t="n">
        <v>0.382</v>
      </c>
      <c r="V69" s="14" t="n">
        <v>13.646</v>
      </c>
      <c r="W69" s="14" t="n">
        <v>0.1</v>
      </c>
      <c r="X69" s="14" t="n">
        <v>1</v>
      </c>
      <c r="Y69" s="14" t="n">
        <v>3.022</v>
      </c>
      <c r="Z69" s="14" t="n">
        <v>0.274</v>
      </c>
      <c r="AA69" s="14" t="n">
        <v>1.198</v>
      </c>
      <c r="AB69" s="14" t="n">
        <v>4.22</v>
      </c>
      <c r="AC69" s="14" t="n">
        <v>0</v>
      </c>
      <c r="AD69" s="14" t="n">
        <v>1</v>
      </c>
      <c r="AE69" s="14" t="n">
        <v>3.684</v>
      </c>
      <c r="AF69" s="14" t="n">
        <v>0.601</v>
      </c>
      <c r="AG69" s="14" t="n">
        <v>0.536</v>
      </c>
      <c r="AH69" s="14" t="n">
        <v>4.22</v>
      </c>
      <c r="AI69" s="14" t="n">
        <v>0</v>
      </c>
      <c r="AJ69" s="14" t="n">
        <v>1</v>
      </c>
      <c r="AK69" s="14" t="n">
        <v>7.655</v>
      </c>
      <c r="AL69" s="14" t="n">
        <v>3.218</v>
      </c>
      <c r="AM69" s="14" t="n">
        <v>-4.297</v>
      </c>
      <c r="AN69" s="14" t="n">
        <v>3.694</v>
      </c>
      <c r="AO69" s="14" t="n">
        <v>0</v>
      </c>
      <c r="AP69" s="14" t="n">
        <v>0</v>
      </c>
      <c r="AQ69" s="14" t="n">
        <v>0.72</v>
      </c>
      <c r="AR69" s="14" t="n">
        <v>0.132</v>
      </c>
      <c r="AS69" s="14" t="n">
        <v>-0.3</v>
      </c>
      <c r="AT69" s="14" t="n">
        <v>0.42</v>
      </c>
      <c r="AU69" s="14" t="n">
        <v>0</v>
      </c>
      <c r="AV69" s="14" t="n">
        <v>0</v>
      </c>
      <c r="AW69" s="14" t="n">
        <v>0.734</v>
      </c>
      <c r="AX69" s="14" t="n">
        <v>0.132</v>
      </c>
      <c r="AY69" s="14" t="n">
        <v>-0.256</v>
      </c>
      <c r="AZ69" s="14" t="n">
        <v>0.478</v>
      </c>
      <c r="BA69" s="14" t="n">
        <v>0</v>
      </c>
      <c r="BB69" s="14" t="n">
        <v>0</v>
      </c>
      <c r="BC69" s="14" t="n">
        <v>0.51</v>
      </c>
      <c r="BD69" s="14" t="n">
        <v>0.132</v>
      </c>
      <c r="BE69" s="14" t="n">
        <v>-0.357</v>
      </c>
      <c r="BF69" s="14" t="n">
        <v>0.153</v>
      </c>
      <c r="BG69" s="14" t="n">
        <v>0</v>
      </c>
      <c r="BH69" s="14" t="n">
        <v>0</v>
      </c>
      <c r="BI69" s="14" t="n">
        <v>0.652</v>
      </c>
      <c r="BJ69" s="14" t="n">
        <v>0.132</v>
      </c>
      <c r="BK69" s="14" t="n">
        <v>-0.227</v>
      </c>
      <c r="BL69" s="14" t="n">
        <v>0.425</v>
      </c>
      <c r="BM69" s="14" t="n">
        <v>0</v>
      </c>
      <c r="BN69" s="14" t="n">
        <v>0</v>
      </c>
      <c r="BO69" s="14" t="n">
        <v>0</v>
      </c>
      <c r="BP69" s="14" t="n">
        <v>-0.074</v>
      </c>
      <c r="BQ69" s="14" t="n">
        <v>0.037</v>
      </c>
      <c r="BR69" s="14" t="n">
        <v>0</v>
      </c>
      <c r="BS69" s="14" t="n">
        <v>0.167</v>
      </c>
      <c r="BT69" s="14" t="n">
        <v>0</v>
      </c>
      <c r="BU69" s="14" t="n">
        <v>-0.074</v>
      </c>
      <c r="BV69" s="14" t="n">
        <v>0.021</v>
      </c>
      <c r="BW69" s="14" t="n">
        <v>0</v>
      </c>
      <c r="BX69" s="14" t="n">
        <v>0.167</v>
      </c>
      <c r="BY69" s="14" t="n">
        <v>13.646</v>
      </c>
      <c r="BZ69" s="14" t="n">
        <v>0</v>
      </c>
      <c r="CA69" s="14" t="n">
        <v>13.646</v>
      </c>
      <c r="CB69" s="14" t="n">
        <v>0</v>
      </c>
      <c r="CC69" s="14" t="n">
        <v>86.38500000000001</v>
      </c>
      <c r="CD69" s="14" t="n">
        <v>7.95</v>
      </c>
      <c r="CE69" s="14" t="n">
        <v>-24.877</v>
      </c>
      <c r="CF69" s="14" t="n">
        <v>67.66</v>
      </c>
      <c r="CG69" s="14" t="n">
        <v>0</v>
      </c>
      <c r="CH69" s="14" t="n">
        <v>0</v>
      </c>
      <c r="CI69" s="14" t="n">
        <v>0</v>
      </c>
      <c r="CJ69" s="14" t="n">
        <v>0</v>
      </c>
      <c r="CK69" s="14" t="n">
        <v>0</v>
      </c>
      <c r="CL69" s="14" t="n">
        <v>0</v>
      </c>
      <c r="CM69" s="14" t="n">
        <v>0</v>
      </c>
      <c r="CN69" s="14" t="n">
        <v>0</v>
      </c>
      <c r="CO69" s="14" t="n">
        <v>0</v>
      </c>
      <c r="CP69" s="14" t="n">
        <v>0</v>
      </c>
      <c r="CQ69" s="14" t="n">
        <v>1.387</v>
      </c>
      <c r="CR69" s="14" t="n">
        <v>1</v>
      </c>
      <c r="CS69" s="14" t="n">
        <v>2.361</v>
      </c>
      <c r="CT69" s="14" t="n">
        <v>4.251</v>
      </c>
      <c r="CU69" s="14" t="n">
        <v>9.167999999999999</v>
      </c>
    </row>
    <row r="70">
      <c r="A70" s="14" t="inlineStr">
        <is>
          <t>BGD2021</t>
        </is>
      </c>
      <c r="B70" s="14" t="inlineStr">
        <is>
          <t>BGD</t>
        </is>
      </c>
      <c r="C70" s="14" t="inlineStr">
        <is>
          <t>BGD</t>
        </is>
      </c>
      <c r="D70" s="14" t="inlineStr">
        <is>
          <t>Bangladesh</t>
        </is>
      </c>
      <c r="E70" s="14" t="n">
        <v>2021</v>
      </c>
      <c r="F70" s="14" t="n">
        <v>0.15</v>
      </c>
      <c r="G70" s="14" t="n">
        <v>4.388</v>
      </c>
      <c r="H70" s="14" t="n">
        <v>1.074</v>
      </c>
      <c r="I70" s="14" t="n">
        <v>0</v>
      </c>
      <c r="J70" s="14" t="n">
        <v>4.388</v>
      </c>
      <c r="K70" s="14" t="n">
        <v>0</v>
      </c>
      <c r="L70" s="14" t="n">
        <v>1</v>
      </c>
      <c r="M70" s="14" t="n">
        <v>7.355</v>
      </c>
      <c r="N70" s="14" t="n">
        <v>3.223</v>
      </c>
      <c r="O70" s="14" t="n">
        <v>0.199</v>
      </c>
      <c r="P70" s="14" t="n">
        <v>7.554</v>
      </c>
      <c r="Q70" s="14" t="n">
        <v>0</v>
      </c>
      <c r="R70" s="14" t="n">
        <v>1</v>
      </c>
      <c r="S70" s="14" t="n">
        <v>9.76</v>
      </c>
      <c r="T70" s="14" t="n">
        <v>6.446</v>
      </c>
      <c r="U70" s="14" t="n">
        <v>0</v>
      </c>
      <c r="V70" s="14" t="n">
        <v>11.223</v>
      </c>
      <c r="W70" s="14" t="n">
        <v>0.15</v>
      </c>
      <c r="X70" s="14" t="n">
        <v>1</v>
      </c>
      <c r="Y70" s="14" t="n">
        <v>4.113</v>
      </c>
      <c r="Z70" s="14" t="n">
        <v>0.278</v>
      </c>
      <c r="AA70" s="14" t="n">
        <v>-2.759</v>
      </c>
      <c r="AB70" s="14" t="n">
        <v>1.354</v>
      </c>
      <c r="AC70" s="14" t="n">
        <v>0</v>
      </c>
      <c r="AD70" s="14" t="n">
        <v>0</v>
      </c>
      <c r="AE70" s="14" t="n">
        <v>4.796</v>
      </c>
      <c r="AF70" s="14" t="n">
        <v>0.601</v>
      </c>
      <c r="AG70" s="14" t="n">
        <v>-1.54</v>
      </c>
      <c r="AH70" s="14" t="n">
        <v>3.256</v>
      </c>
      <c r="AI70" s="14" t="n">
        <v>0</v>
      </c>
      <c r="AJ70" s="14" t="n">
        <v>1</v>
      </c>
      <c r="AK70" s="14" t="n">
        <v>8.894</v>
      </c>
      <c r="AL70" s="14" t="n">
        <v>3.159</v>
      </c>
      <c r="AM70" s="14" t="n">
        <v>-5.56</v>
      </c>
      <c r="AN70" s="14" t="n">
        <v>3.834</v>
      </c>
      <c r="AO70" s="14" t="n">
        <v>0</v>
      </c>
      <c r="AP70" s="14" t="n">
        <v>0</v>
      </c>
      <c r="AQ70" s="14" t="n">
        <v>0.621</v>
      </c>
      <c r="AR70" s="14" t="n">
        <v>0.114</v>
      </c>
      <c r="AS70" s="14" t="n">
        <v>0.289</v>
      </c>
      <c r="AT70" s="14" t="n">
        <v>1.046</v>
      </c>
      <c r="AU70" s="14" t="n">
        <v>0.15</v>
      </c>
      <c r="AV70" s="14" t="n">
        <v>1</v>
      </c>
      <c r="AW70" s="14" t="n">
        <v>0.593</v>
      </c>
      <c r="AX70" s="14" t="n">
        <v>0.114</v>
      </c>
      <c r="AY70" s="14" t="n">
        <v>0.225</v>
      </c>
      <c r="AZ70" s="14" t="n">
        <v>0.9399999999999999</v>
      </c>
      <c r="BA70" s="14" t="n">
        <v>0.15</v>
      </c>
      <c r="BB70" s="14" t="n">
        <v>1</v>
      </c>
      <c r="BC70" s="14" t="n">
        <v>0.44</v>
      </c>
      <c r="BD70" s="14" t="n">
        <v>0.114</v>
      </c>
      <c r="BE70" s="14" t="n">
        <v>-0.138</v>
      </c>
      <c r="BF70" s="14" t="n">
        <v>0.323</v>
      </c>
      <c r="BG70" s="14" t="n">
        <v>0</v>
      </c>
      <c r="BH70" s="14" t="n">
        <v>0</v>
      </c>
      <c r="BI70" s="14" t="n">
        <v>0.5600000000000001</v>
      </c>
      <c r="BJ70" s="14" t="n">
        <v>0.114</v>
      </c>
      <c r="BK70" s="14" t="n">
        <v>0.243</v>
      </c>
      <c r="BL70" s="14" t="n">
        <v>0.9399999999999999</v>
      </c>
      <c r="BM70" s="14" t="n">
        <v>0.17</v>
      </c>
      <c r="BN70" s="14" t="n">
        <v>1</v>
      </c>
      <c r="BO70" s="14" t="n">
        <v>0</v>
      </c>
      <c r="BP70" s="14" t="n">
        <v>-0.032</v>
      </c>
      <c r="BQ70" s="14" t="n">
        <v>0.099</v>
      </c>
      <c r="BR70" s="14" t="n">
        <v>0</v>
      </c>
      <c r="BS70" s="14" t="n">
        <v>0.833</v>
      </c>
      <c r="BT70" s="14" t="n">
        <v>0</v>
      </c>
      <c r="BU70" s="14" t="n">
        <v>-0.032</v>
      </c>
      <c r="BV70" s="14" t="n">
        <v>0.073</v>
      </c>
      <c r="BW70" s="14" t="n">
        <v>0</v>
      </c>
      <c r="BX70" s="14" t="n">
        <v>0.833</v>
      </c>
      <c r="BY70" s="14" t="n">
        <v>11.787</v>
      </c>
      <c r="BZ70" s="14" t="n">
        <v>0</v>
      </c>
      <c r="CA70" s="14" t="n">
        <v>11.787</v>
      </c>
      <c r="CB70" s="14" t="n">
        <v>0</v>
      </c>
      <c r="CC70" s="14" t="n">
        <v>81.69499999999999</v>
      </c>
      <c r="CD70" s="14" t="n">
        <v>7.95</v>
      </c>
      <c r="CE70" s="14" t="n">
        <v>10.145</v>
      </c>
      <c r="CF70" s="14" t="n">
        <v>107.453</v>
      </c>
      <c r="CG70" s="14" t="n">
        <v>0.17</v>
      </c>
      <c r="CH70" s="14" t="n">
        <v>1</v>
      </c>
      <c r="CI70" s="14" t="n">
        <v>0</v>
      </c>
      <c r="CJ70" s="14" t="n">
        <v>0</v>
      </c>
      <c r="CK70" s="14" t="n">
        <v>0</v>
      </c>
      <c r="CL70" s="14" t="n">
        <v>0</v>
      </c>
      <c r="CM70" s="14" t="n">
        <v>1.051</v>
      </c>
      <c r="CN70" s="14" t="n">
        <v>0</v>
      </c>
      <c r="CO70" s="14" t="n">
        <v>0</v>
      </c>
      <c r="CP70" s="14" t="n">
        <v>0.121</v>
      </c>
      <c r="CQ70" s="14" t="n">
        <v>1.198</v>
      </c>
      <c r="CR70" s="14" t="n">
        <v>0.805</v>
      </c>
      <c r="CS70" s="14" t="n">
        <v>1.314</v>
      </c>
      <c r="CT70" s="14" t="n">
        <v>3.604</v>
      </c>
      <c r="CU70" s="14" t="n">
        <v>16.843</v>
      </c>
    </row>
    <row r="71">
      <c r="A71" s="14" t="inlineStr">
        <is>
          <t>BGD2022</t>
        </is>
      </c>
      <c r="B71" s="14" t="inlineStr">
        <is>
          <t>BGD</t>
        </is>
      </c>
      <c r="C71" s="14" t="inlineStr">
        <is>
          <t>BGD</t>
        </is>
      </c>
      <c r="D71" s="14" t="inlineStr">
        <is>
          <t>Bangladesh</t>
        </is>
      </c>
      <c r="E71" s="14" t="n">
        <v>2022</v>
      </c>
      <c r="F71" s="14" t="n">
        <v>0.15</v>
      </c>
      <c r="G71" s="14" t="n">
        <v>8.175000000000001</v>
      </c>
      <c r="H71" s="14" t="n">
        <v>1.18</v>
      </c>
      <c r="I71" s="14" t="n">
        <v>0</v>
      </c>
      <c r="J71" s="14" t="n">
        <v>8.175000000000001</v>
      </c>
      <c r="K71" s="14" t="n">
        <v>0</v>
      </c>
      <c r="L71" s="14" t="n">
        <v>1</v>
      </c>
      <c r="M71" s="14" t="n">
        <v>9.19</v>
      </c>
      <c r="N71" s="14" t="n">
        <v>3.539</v>
      </c>
      <c r="O71" s="14" t="n">
        <v>0.277</v>
      </c>
      <c r="P71" s="14" t="n">
        <v>9.467000000000001</v>
      </c>
      <c r="Q71" s="14" t="n">
        <v>0</v>
      </c>
      <c r="R71" s="14" t="n">
        <v>1</v>
      </c>
      <c r="S71" s="14" t="n">
        <v>14.073</v>
      </c>
      <c r="T71" s="14" t="n">
        <v>7.078</v>
      </c>
      <c r="U71" s="14" t="n">
        <v>0.156</v>
      </c>
      <c r="V71" s="14" t="n">
        <v>16.184</v>
      </c>
      <c r="W71" s="14" t="n">
        <v>0.15</v>
      </c>
      <c r="X71" s="14" t="n">
        <v>1</v>
      </c>
      <c r="Y71" s="14" t="n">
        <v>6.64</v>
      </c>
      <c r="Z71" s="14" t="n">
        <v>0.448</v>
      </c>
      <c r="AA71" s="14" t="n">
        <v>-5.224</v>
      </c>
      <c r="AB71" s="14" t="n">
        <v>1.417</v>
      </c>
      <c r="AC71" s="14" t="n">
        <v>0</v>
      </c>
      <c r="AD71" s="14" t="n">
        <v>0</v>
      </c>
      <c r="AE71" s="14" t="n">
        <v>7.395</v>
      </c>
      <c r="AF71" s="14" t="n">
        <v>0.927</v>
      </c>
      <c r="AG71" s="14" t="n">
        <v>-4.07</v>
      </c>
      <c r="AH71" s="14" t="n">
        <v>3.325</v>
      </c>
      <c r="AI71" s="14" t="n">
        <v>0</v>
      </c>
      <c r="AJ71" s="14" t="n">
        <v>1</v>
      </c>
      <c r="AK71" s="14" t="n">
        <v>11.922</v>
      </c>
      <c r="AL71" s="14" t="n">
        <v>4.235</v>
      </c>
      <c r="AM71" s="14" t="n">
        <v>-7.505</v>
      </c>
      <c r="AN71" s="14" t="n">
        <v>5.08</v>
      </c>
      <c r="AO71" s="14" t="n">
        <v>0</v>
      </c>
      <c r="AP71" s="14" t="n">
        <v>0</v>
      </c>
      <c r="AQ71" s="14" t="n">
        <v>0.847</v>
      </c>
      <c r="AR71" s="14" t="n">
        <v>0.123</v>
      </c>
      <c r="AS71" s="14" t="n">
        <v>0.159</v>
      </c>
      <c r="AT71" s="14" t="n">
        <v>1.157</v>
      </c>
      <c r="AU71" s="14" t="n">
        <v>0.15</v>
      </c>
      <c r="AV71" s="14" t="n">
        <v>1</v>
      </c>
      <c r="AW71" s="14" t="n">
        <v>0.947</v>
      </c>
      <c r="AX71" s="14" t="n">
        <v>0.123</v>
      </c>
      <c r="AY71" s="14" t="n">
        <v>-0.081</v>
      </c>
      <c r="AZ71" s="14" t="n">
        <v>0.996</v>
      </c>
      <c r="BA71" s="14" t="n">
        <v>0.15</v>
      </c>
      <c r="BB71" s="14" t="n">
        <v>1</v>
      </c>
      <c r="BC71" s="14" t="n">
        <v>0.589</v>
      </c>
      <c r="BD71" s="14" t="n">
        <v>0.123</v>
      </c>
      <c r="BE71" s="14" t="n">
        <v>-0.272</v>
      </c>
      <c r="BF71" s="14" t="n">
        <v>0.339</v>
      </c>
      <c r="BG71" s="14" t="n">
        <v>0</v>
      </c>
      <c r="BH71" s="14" t="n">
        <v>0</v>
      </c>
      <c r="BI71" s="14" t="n">
        <v>0.6889999999999999</v>
      </c>
      <c r="BJ71" s="14" t="n">
        <v>0.123</v>
      </c>
      <c r="BK71" s="14" t="n">
        <v>0.191</v>
      </c>
      <c r="BL71" s="14" t="n">
        <v>1.03</v>
      </c>
      <c r="BM71" s="14" t="n">
        <v>0.17</v>
      </c>
      <c r="BN71" s="14" t="n">
        <v>1</v>
      </c>
      <c r="BO71" s="14" t="n">
        <v>0</v>
      </c>
      <c r="BP71" s="14" t="n">
        <v>-0.032</v>
      </c>
      <c r="BQ71" s="14" t="n">
        <v>0.09</v>
      </c>
      <c r="BR71" s="14" t="n">
        <v>0</v>
      </c>
      <c r="BS71" s="14" t="n">
        <v>0.833</v>
      </c>
      <c r="BT71" s="14" t="n">
        <v>0</v>
      </c>
      <c r="BU71" s="14" t="n">
        <v>-0.032</v>
      </c>
      <c r="BV71" s="14" t="n">
        <v>0.066</v>
      </c>
      <c r="BW71" s="14" t="n">
        <v>0</v>
      </c>
      <c r="BX71" s="14" t="n">
        <v>0.833</v>
      </c>
      <c r="BY71" s="14" t="n">
        <v>12.729</v>
      </c>
      <c r="BZ71" s="14" t="n">
        <v>0</v>
      </c>
      <c r="CA71" s="14" t="n">
        <v>12.729</v>
      </c>
      <c r="CB71" s="14" t="n">
        <v>0</v>
      </c>
      <c r="CC71" s="14" t="n">
        <v>102.477</v>
      </c>
      <c r="CD71" s="14" t="n">
        <v>7.95</v>
      </c>
      <c r="CE71" s="14" t="n">
        <v>5.486</v>
      </c>
      <c r="CF71" s="14" t="n">
        <v>126.317</v>
      </c>
      <c r="CG71" s="14" t="n">
        <v>0.17</v>
      </c>
      <c r="CH71" s="14" t="n">
        <v>1</v>
      </c>
      <c r="CI71" s="14" t="n">
        <v>0</v>
      </c>
      <c r="CJ71" s="14" t="n">
        <v>0</v>
      </c>
      <c r="CK71" s="14" t="n">
        <v>0</v>
      </c>
      <c r="CL71" s="14" t="n">
        <v>0</v>
      </c>
      <c r="CM71" s="14" t="n">
        <v>1.395</v>
      </c>
      <c r="CN71" s="14" t="n">
        <v>0</v>
      </c>
      <c r="CO71" s="14" t="n">
        <v>0</v>
      </c>
      <c r="CP71" s="14" t="n">
        <v>0.089</v>
      </c>
      <c r="CQ71" s="14" t="n">
        <v>1.294</v>
      </c>
      <c r="CR71" s="14" t="n">
        <v>0.778</v>
      </c>
      <c r="CS71" s="14" t="n">
        <v>1.419</v>
      </c>
      <c r="CT71" s="14" t="n">
        <v>7.554</v>
      </c>
      <c r="CU71" s="14" t="n">
        <v>30.149</v>
      </c>
    </row>
    <row r="72">
      <c r="A72" s="14" t="inlineStr">
        <is>
          <t>BGD2023</t>
        </is>
      </c>
      <c r="B72" s="14" t="inlineStr">
        <is>
          <t>BGD</t>
        </is>
      </c>
      <c r="C72" s="14" t="inlineStr">
        <is>
          <t>BGD</t>
        </is>
      </c>
      <c r="D72" s="14" t="inlineStr">
        <is>
          <t>Bangladesh</t>
        </is>
      </c>
      <c r="E72" s="14" t="n">
        <v>2023</v>
      </c>
      <c r="F72" s="14" t="n">
        <v>0.15</v>
      </c>
      <c r="G72" s="14" t="n">
        <v>5.326</v>
      </c>
      <c r="H72" s="14" t="n">
        <v>1.21</v>
      </c>
      <c r="I72" s="14" t="n">
        <v>0</v>
      </c>
      <c r="J72" s="14" t="n">
        <v>5.326</v>
      </c>
      <c r="K72" s="14" t="n">
        <v>0</v>
      </c>
      <c r="L72" s="14" t="n">
        <v>1</v>
      </c>
      <c r="M72" s="14" t="n">
        <v>7.344</v>
      </c>
      <c r="N72" s="14" t="n">
        <v>3.63</v>
      </c>
      <c r="O72" s="14" t="n">
        <v>0.178</v>
      </c>
      <c r="P72" s="14" t="n">
        <v>7.522</v>
      </c>
      <c r="Q72" s="14" t="n">
        <v>0</v>
      </c>
      <c r="R72" s="14" t="n">
        <v>1</v>
      </c>
      <c r="S72" s="14" t="n">
        <v>11.377</v>
      </c>
      <c r="T72" s="14" t="n">
        <v>7.261</v>
      </c>
      <c r="U72" s="14" t="n">
        <v>0.189</v>
      </c>
      <c r="V72" s="14" t="n">
        <v>13.083</v>
      </c>
      <c r="W72" s="14" t="n">
        <v>0.15</v>
      </c>
      <c r="X72" s="14" t="n">
        <v>1</v>
      </c>
      <c r="Y72" s="14" t="n">
        <v>4.267</v>
      </c>
      <c r="Z72" s="14" t="n">
        <v>0.288</v>
      </c>
      <c r="AA72" s="14" t="n">
        <v>-0.857</v>
      </c>
      <c r="AB72" s="14" t="n">
        <v>3.41</v>
      </c>
      <c r="AC72" s="14" t="n">
        <v>0</v>
      </c>
      <c r="AD72" s="14" t="n">
        <v>0</v>
      </c>
      <c r="AE72" s="14" t="n">
        <v>5.076</v>
      </c>
      <c r="AF72" s="14" t="n">
        <v>0.636</v>
      </c>
      <c r="AG72" s="14" t="n">
        <v>2.23</v>
      </c>
      <c r="AH72" s="14" t="n">
        <v>7.307</v>
      </c>
      <c r="AI72" s="14" t="n">
        <v>0</v>
      </c>
      <c r="AJ72" s="14" t="n">
        <v>1</v>
      </c>
      <c r="AK72" s="14" t="n">
        <v>9.933</v>
      </c>
      <c r="AL72" s="14" t="n">
        <v>3.528</v>
      </c>
      <c r="AM72" s="14" t="n">
        <v>-6.121</v>
      </c>
      <c r="AN72" s="14" t="n">
        <v>4.384</v>
      </c>
      <c r="AO72" s="14" t="n">
        <v>0</v>
      </c>
      <c r="AP72" s="14" t="n">
        <v>0</v>
      </c>
      <c r="AQ72" s="14" t="n">
        <v>0.749</v>
      </c>
      <c r="AR72" s="14" t="n">
        <v>0.129</v>
      </c>
      <c r="AS72" s="14" t="n">
        <v>0.302</v>
      </c>
      <c r="AT72" s="14" t="n">
        <v>1.209</v>
      </c>
      <c r="AU72" s="14" t="n">
        <v>0.15</v>
      </c>
      <c r="AV72" s="14" t="n">
        <v>1</v>
      </c>
      <c r="AW72" s="14" t="n">
        <v>0.783</v>
      </c>
      <c r="AX72" s="14" t="n">
        <v>0.129</v>
      </c>
      <c r="AY72" s="14" t="n">
        <v>0.185</v>
      </c>
      <c r="AZ72" s="14" t="n">
        <v>1.113</v>
      </c>
      <c r="BA72" s="14" t="n">
        <v>0.15</v>
      </c>
      <c r="BB72" s="14" t="n">
        <v>1</v>
      </c>
      <c r="BC72" s="14" t="n">
        <v>0.527</v>
      </c>
      <c r="BD72" s="14" t="n">
        <v>0.129</v>
      </c>
      <c r="BE72" s="14" t="n">
        <v>-0.268</v>
      </c>
      <c r="BF72" s="14" t="n">
        <v>0.277</v>
      </c>
      <c r="BG72" s="14" t="n">
        <v>0</v>
      </c>
      <c r="BH72" s="14" t="n">
        <v>0</v>
      </c>
      <c r="BI72" s="14" t="n">
        <v>0.64</v>
      </c>
      <c r="BJ72" s="14" t="n">
        <v>0.129</v>
      </c>
      <c r="BK72" s="14" t="n">
        <v>0.216</v>
      </c>
      <c r="BL72" s="14" t="n">
        <v>1.002</v>
      </c>
      <c r="BM72" s="14" t="n">
        <v>0.17</v>
      </c>
      <c r="BN72" s="14" t="n">
        <v>1</v>
      </c>
      <c r="BO72" s="14" t="n">
        <v>0</v>
      </c>
      <c r="BP72" s="14" t="n">
        <v>-0.032</v>
      </c>
      <c r="BQ72" s="14" t="n">
        <v>0.08799999999999999</v>
      </c>
      <c r="BR72" s="14" t="n">
        <v>0</v>
      </c>
      <c r="BS72" s="14" t="n">
        <v>0.833</v>
      </c>
      <c r="BT72" s="14" t="n">
        <v>0</v>
      </c>
      <c r="BU72" s="14" t="n">
        <v>-0.032</v>
      </c>
      <c r="BV72" s="14" t="n">
        <v>0.063</v>
      </c>
      <c r="BW72" s="14" t="n">
        <v>0</v>
      </c>
      <c r="BX72" s="14" t="n">
        <v>0.833</v>
      </c>
      <c r="BY72" s="14" t="n">
        <v>13.254</v>
      </c>
      <c r="BZ72" s="14" t="n">
        <v>0</v>
      </c>
      <c r="CA72" s="14" t="n">
        <v>13.254</v>
      </c>
      <c r="CB72" s="14" t="n">
        <v>0</v>
      </c>
      <c r="CC72" s="14" t="n">
        <v>87.07899999999999</v>
      </c>
      <c r="CD72" s="14" t="n">
        <v>7.95</v>
      </c>
      <c r="CE72" s="14" t="n">
        <v>14.039</v>
      </c>
      <c r="CF72" s="14" t="n">
        <v>118.308</v>
      </c>
      <c r="CG72" s="14" t="n">
        <v>0.17</v>
      </c>
      <c r="CH72" s="14" t="n">
        <v>1</v>
      </c>
      <c r="CI72" s="14" t="n">
        <v>0</v>
      </c>
      <c r="CJ72" s="14" t="n">
        <v>0</v>
      </c>
      <c r="CK72" s="14" t="n">
        <v>0</v>
      </c>
      <c r="CL72" s="14" t="n">
        <v>0</v>
      </c>
      <c r="CM72" s="14" t="n">
        <v>2.776</v>
      </c>
      <c r="CN72" s="14" t="n">
        <v>0</v>
      </c>
      <c r="CO72" s="14" t="n">
        <v>0</v>
      </c>
      <c r="CP72" s="14" t="n">
        <v>0.118</v>
      </c>
      <c r="CQ72" s="14" t="n">
        <v>1.348</v>
      </c>
      <c r="CR72" s="14" t="n">
        <v>0.741</v>
      </c>
      <c r="CS72" s="14" t="n">
        <v>1.477</v>
      </c>
      <c r="CT72" s="14" t="n">
        <v>4.484</v>
      </c>
      <c r="CU72" s="14" t="n">
        <v>12.392</v>
      </c>
    </row>
    <row r="73">
      <c r="A73" s="14" t="inlineStr">
        <is>
          <t>BGD2024</t>
        </is>
      </c>
      <c r="B73" s="14" t="inlineStr">
        <is>
          <t>BGD</t>
        </is>
      </c>
      <c r="C73" s="14" t="inlineStr">
        <is>
          <t>BGD</t>
        </is>
      </c>
      <c r="D73" s="14" t="inlineStr">
        <is>
          <t>Bangladesh</t>
        </is>
      </c>
      <c r="E73" s="14" t="n">
        <v>2024</v>
      </c>
      <c r="F73" s="14" t="n">
        <v>0.15</v>
      </c>
      <c r="G73" s="14" t="n">
        <v>4.506</v>
      </c>
      <c r="H73" s="14" t="n">
        <v>1.246</v>
      </c>
      <c r="I73" s="14" t="n">
        <v>0</v>
      </c>
      <c r="J73" s="14" t="n">
        <v>4.506</v>
      </c>
      <c r="K73" s="14" t="n">
        <v>0</v>
      </c>
      <c r="L73" s="14" t="n">
        <v>1</v>
      </c>
      <c r="M73" s="14" t="n">
        <v>6.683</v>
      </c>
      <c r="N73" s="14" t="n">
        <v>3.738</v>
      </c>
      <c r="O73" s="14" t="n">
        <v>0.139</v>
      </c>
      <c r="P73" s="14" t="n">
        <v>6.822</v>
      </c>
      <c r="Q73" s="14" t="n">
        <v>0</v>
      </c>
      <c r="R73" s="14" t="n">
        <v>1</v>
      </c>
      <c r="S73" s="14" t="n">
        <v>10.735</v>
      </c>
      <c r="T73" s="14" t="n">
        <v>7.475</v>
      </c>
      <c r="U73" s="14" t="n">
        <v>0.219</v>
      </c>
      <c r="V73" s="14" t="n">
        <v>12.345</v>
      </c>
      <c r="W73" s="14" t="n">
        <v>0.15</v>
      </c>
      <c r="X73" s="14" t="n">
        <v>1</v>
      </c>
      <c r="Y73" s="14" t="n">
        <v>4.036</v>
      </c>
      <c r="Z73" s="14" t="n">
        <v>0.272</v>
      </c>
      <c r="AA73" s="14" t="n">
        <v>-0.5649999999999999</v>
      </c>
      <c r="AB73" s="14" t="n">
        <v>3.472</v>
      </c>
      <c r="AC73" s="14" t="n">
        <v>0</v>
      </c>
      <c r="AD73" s="14" t="n">
        <v>0</v>
      </c>
      <c r="AE73" s="14" t="n">
        <v>4.869</v>
      </c>
      <c r="AF73" s="14" t="n">
        <v>0.61</v>
      </c>
      <c r="AG73" s="14" t="n">
        <v>1.85</v>
      </c>
      <c r="AH73" s="14" t="n">
        <v>6.719</v>
      </c>
      <c r="AI73" s="14" t="n">
        <v>0</v>
      </c>
      <c r="AJ73" s="14" t="n">
        <v>1</v>
      </c>
      <c r="AK73" s="14" t="n">
        <v>9.869</v>
      </c>
      <c r="AL73" s="14" t="n">
        <v>3.506</v>
      </c>
      <c r="AM73" s="14" t="n">
        <v>-6.364</v>
      </c>
      <c r="AN73" s="14" t="n">
        <v>4.031</v>
      </c>
      <c r="AO73" s="14" t="n">
        <v>0</v>
      </c>
      <c r="AP73" s="14" t="n">
        <v>0</v>
      </c>
      <c r="AQ73" s="14" t="n">
        <v>0.72</v>
      </c>
      <c r="AR73" s="14" t="n">
        <v>0.132</v>
      </c>
      <c r="AS73" s="14" t="n">
        <v>0.456</v>
      </c>
      <c r="AT73" s="14" t="n">
        <v>1.376</v>
      </c>
      <c r="AU73" s="14" t="n">
        <v>0.17</v>
      </c>
      <c r="AV73" s="14" t="n">
        <v>1</v>
      </c>
      <c r="AW73" s="14" t="n">
        <v>0.734</v>
      </c>
      <c r="AX73" s="14" t="n">
        <v>0.132</v>
      </c>
      <c r="AY73" s="14" t="n">
        <v>0.138</v>
      </c>
      <c r="AZ73" s="14" t="n">
        <v>1.019</v>
      </c>
      <c r="BA73" s="14" t="n">
        <v>0.17</v>
      </c>
      <c r="BB73" s="14" t="n">
        <v>1</v>
      </c>
      <c r="BC73" s="14" t="n">
        <v>0.51</v>
      </c>
      <c r="BD73" s="14" t="n">
        <v>0.132</v>
      </c>
      <c r="BE73" s="14" t="n">
        <v>-0.257</v>
      </c>
      <c r="BF73" s="14" t="n">
        <v>0.296</v>
      </c>
      <c r="BG73" s="14" t="n">
        <v>0</v>
      </c>
      <c r="BH73" s="14" t="n">
        <v>0</v>
      </c>
      <c r="BI73" s="14" t="n">
        <v>0.652</v>
      </c>
      <c r="BJ73" s="14" t="n">
        <v>0.132</v>
      </c>
      <c r="BK73" s="14" t="n">
        <v>0.1</v>
      </c>
      <c r="BL73" s="14" t="n">
        <v>0.88</v>
      </c>
      <c r="BM73" s="14" t="n">
        <v>0.17</v>
      </c>
      <c r="BN73" s="14" t="n">
        <v>1</v>
      </c>
      <c r="BO73" s="14" t="n">
        <v>0</v>
      </c>
      <c r="BP73" s="14" t="n">
        <v>-0.033</v>
      </c>
      <c r="BQ73" s="14" t="n">
        <v>0.097</v>
      </c>
      <c r="BR73" s="14" t="n">
        <v>0</v>
      </c>
      <c r="BS73" s="14" t="n">
        <v>0.833</v>
      </c>
      <c r="BT73" s="14" t="n">
        <v>0</v>
      </c>
      <c r="BU73" s="14" t="n">
        <v>-0.033</v>
      </c>
      <c r="BV73" s="14" t="n">
        <v>0.068</v>
      </c>
      <c r="BW73" s="14" t="n">
        <v>0</v>
      </c>
      <c r="BX73" s="14" t="n">
        <v>0.833</v>
      </c>
      <c r="BY73" s="14" t="n">
        <v>13.646</v>
      </c>
      <c r="BZ73" s="14" t="n">
        <v>0</v>
      </c>
      <c r="CA73" s="14" t="n">
        <v>13.646</v>
      </c>
      <c r="CB73" s="14" t="n">
        <v>0</v>
      </c>
      <c r="CC73" s="14" t="n">
        <v>86.38500000000001</v>
      </c>
      <c r="CD73" s="14" t="n">
        <v>7.95</v>
      </c>
      <c r="CE73" s="14" t="n">
        <v>8.976000000000001</v>
      </c>
      <c r="CF73" s="14" t="n">
        <v>111.573</v>
      </c>
      <c r="CG73" s="14" t="n">
        <v>0.17</v>
      </c>
      <c r="CH73" s="14" t="n">
        <v>1</v>
      </c>
      <c r="CI73" s="14" t="n">
        <v>0</v>
      </c>
      <c r="CJ73" s="14" t="n">
        <v>0</v>
      </c>
      <c r="CK73" s="14" t="n">
        <v>0</v>
      </c>
      <c r="CL73" s="14" t="n">
        <v>0</v>
      </c>
      <c r="CM73" s="14" t="n">
        <v>2.855</v>
      </c>
      <c r="CN73" s="14" t="n">
        <v>0</v>
      </c>
      <c r="CO73" s="14" t="n">
        <v>0</v>
      </c>
      <c r="CP73" s="14" t="n">
        <v>0.118</v>
      </c>
      <c r="CQ73" s="14" t="n">
        <v>1.387</v>
      </c>
      <c r="CR73" s="14" t="n">
        <v>0.741</v>
      </c>
      <c r="CS73" s="14" t="n">
        <v>1.521</v>
      </c>
      <c r="CT73" s="14" t="n">
        <v>3.509</v>
      </c>
      <c r="CU73" s="14" t="n">
        <v>10.792</v>
      </c>
    </row>
    <row r="74">
      <c r="A74" s="14" t="inlineStr">
        <is>
          <t>BRB2021</t>
        </is>
      </c>
      <c r="B74" s="14" t="inlineStr">
        <is>
          <t>BRB</t>
        </is>
      </c>
      <c r="C74" s="14" t="inlineStr">
        <is>
          <t>BRB</t>
        </is>
      </c>
      <c r="D74" s="14" t="inlineStr">
        <is>
          <t>Barbados</t>
        </is>
      </c>
      <c r="E74" s="14" t="n">
        <v>2021</v>
      </c>
      <c r="F74" s="14" t="n">
        <v>0.175</v>
      </c>
      <c r="G74" s="14" t="n">
        <v>5.897</v>
      </c>
      <c r="H74" s="14" t="n">
        <v>1.143</v>
      </c>
      <c r="I74" s="14" t="n">
        <v>0</v>
      </c>
      <c r="J74" s="14" t="n">
        <v>5.897</v>
      </c>
      <c r="K74" s="14" t="n">
        <v>0</v>
      </c>
      <c r="L74" s="14" t="n">
        <v>1</v>
      </c>
      <c r="M74" s="14" t="n">
        <v>7.964</v>
      </c>
      <c r="N74" s="14" t="n">
        <v>3.43</v>
      </c>
      <c r="O74" s="14" t="n">
        <v>0</v>
      </c>
      <c r="P74" s="14" t="n">
        <v>7.964</v>
      </c>
      <c r="Q74" s="14" t="n">
        <v>0</v>
      </c>
      <c r="R74" s="14" t="n">
        <v>1</v>
      </c>
      <c r="S74" s="14" t="n">
        <v>11.613</v>
      </c>
      <c r="T74" s="14" t="n">
        <v>6.86</v>
      </c>
      <c r="U74" s="14" t="n">
        <v>0</v>
      </c>
      <c r="V74" s="14" t="n">
        <v>13.646</v>
      </c>
      <c r="W74" s="14" t="n">
        <v>0.175</v>
      </c>
      <c r="X74" s="14" t="n">
        <v>1</v>
      </c>
      <c r="Y74" s="14" t="n">
        <v>9.228</v>
      </c>
      <c r="Z74" s="14" t="n">
        <v>1.241</v>
      </c>
      <c r="AA74" s="14" t="n">
        <v>12.499</v>
      </c>
      <c r="AB74" s="14" t="n">
        <v>21.728</v>
      </c>
      <c r="AC74" s="14" t="n">
        <v>0</v>
      </c>
      <c r="AD74" s="14" t="n">
        <v>1</v>
      </c>
      <c r="AE74" s="14" t="n">
        <v>10.372</v>
      </c>
      <c r="AF74" s="14" t="n">
        <v>2.429</v>
      </c>
      <c r="AG74" s="14" t="n">
        <v>11.356</v>
      </c>
      <c r="AH74" s="14" t="n">
        <v>21.728</v>
      </c>
      <c r="AI74" s="14" t="n">
        <v>0</v>
      </c>
      <c r="AJ74" s="14" t="n">
        <v>1</v>
      </c>
      <c r="AK74" s="14" t="n">
        <v>17.232</v>
      </c>
      <c r="AL74" s="14" t="n">
        <v>9.259</v>
      </c>
      <c r="AM74" s="14" t="n">
        <v>3.566</v>
      </c>
      <c r="AN74" s="14" t="n">
        <v>24.437</v>
      </c>
      <c r="AO74" s="14" t="n">
        <v>0.175</v>
      </c>
      <c r="AP74" s="14" t="n">
        <v>1</v>
      </c>
      <c r="AQ74" s="14" t="n">
        <v>0.649</v>
      </c>
      <c r="AR74" s="14" t="n">
        <v>0.114</v>
      </c>
      <c r="AS74" s="14" t="n">
        <v>0.9360000000000001</v>
      </c>
      <c r="AT74" s="14" t="n">
        <v>1.863</v>
      </c>
      <c r="AU74" s="14" t="n">
        <v>0.175</v>
      </c>
      <c r="AV74" s="14" t="n">
        <v>1</v>
      </c>
      <c r="AW74" s="14" t="n">
        <v>0.577</v>
      </c>
      <c r="AX74" s="14" t="n">
        <v>0.114</v>
      </c>
      <c r="AY74" s="14" t="n">
        <v>0.6909999999999999</v>
      </c>
      <c r="AZ74" s="14" t="n">
        <v>1.49</v>
      </c>
      <c r="BA74" s="14" t="n">
        <v>0.175</v>
      </c>
      <c r="BB74" s="14" t="n">
        <v>1</v>
      </c>
      <c r="BC74" s="14" t="n">
        <v>0.458</v>
      </c>
      <c r="BD74" s="14" t="n">
        <v>0.114</v>
      </c>
      <c r="BE74" s="14" t="n">
        <v>0.291</v>
      </c>
      <c r="BF74" s="14" t="n">
        <v>0.88</v>
      </c>
      <c r="BG74" s="14" t="n">
        <v>0.175</v>
      </c>
      <c r="BH74" s="14" t="n">
        <v>1</v>
      </c>
      <c r="BI74" s="14" t="n">
        <v>0.491</v>
      </c>
      <c r="BJ74" s="14" t="n">
        <v>0.114</v>
      </c>
      <c r="BK74" s="14" t="n">
        <v>0.148</v>
      </c>
      <c r="BL74" s="14" t="n">
        <v>0.639</v>
      </c>
      <c r="BM74" s="14" t="n">
        <v>0</v>
      </c>
      <c r="BN74" s="14" t="n">
        <v>1</v>
      </c>
      <c r="BO74" s="14" t="n">
        <v>0</v>
      </c>
      <c r="BP74" s="14" t="n">
        <v>0</v>
      </c>
      <c r="BQ74" s="14" t="n">
        <v>0.261</v>
      </c>
      <c r="BR74" s="14" t="n">
        <v>0</v>
      </c>
      <c r="BS74" s="14" t="n">
        <v>1</v>
      </c>
      <c r="BT74" s="14" t="n">
        <v>0</v>
      </c>
      <c r="BU74" s="14" t="n">
        <v>0</v>
      </c>
      <c r="BV74" s="14" t="n">
        <v>0.279</v>
      </c>
      <c r="BW74" s="14" t="n">
        <v>0</v>
      </c>
      <c r="BX74" s="14" t="n">
        <v>1</v>
      </c>
      <c r="BY74" s="14" t="n">
        <v>11.787</v>
      </c>
      <c r="BZ74" s="14" t="n">
        <v>0</v>
      </c>
      <c r="CA74" s="14" t="n">
        <v>11.787</v>
      </c>
      <c r="CB74" s="14" t="n">
        <v>0</v>
      </c>
      <c r="CC74" s="14" t="n">
        <v>78.125</v>
      </c>
      <c r="CD74" s="14" t="n">
        <v>7.95</v>
      </c>
      <c r="CE74" s="14" t="n">
        <v>31.732</v>
      </c>
      <c r="CF74" s="14" t="n">
        <v>129.081</v>
      </c>
      <c r="CG74" s="14" t="n">
        <v>0.175</v>
      </c>
      <c r="CH74" s="14" t="n">
        <v>1</v>
      </c>
      <c r="CI74" s="14" t="n">
        <v>0</v>
      </c>
      <c r="CJ74" s="14" t="n">
        <v>0</v>
      </c>
      <c r="CK74" s="14" t="n">
        <v>0</v>
      </c>
      <c r="CL74" s="14" t="n">
        <v>0</v>
      </c>
      <c r="CM74" s="14" t="n">
        <v>0</v>
      </c>
      <c r="CN74" s="14" t="n">
        <v>0</v>
      </c>
      <c r="CO74" s="14" t="n">
        <v>0</v>
      </c>
      <c r="CP74" s="14" t="n">
        <v>0</v>
      </c>
      <c r="CQ74" s="14" t="n">
        <v>1.198</v>
      </c>
      <c r="CR74" s="14" t="n">
        <v>0</v>
      </c>
      <c r="CS74" s="14" t="n">
        <v>4.776</v>
      </c>
      <c r="CT74" s="14" t="n">
        <v>4.753</v>
      </c>
      <c r="CU74" s="14" t="n">
        <v>15.983</v>
      </c>
    </row>
    <row r="75">
      <c r="A75" s="14" t="inlineStr">
        <is>
          <t>BRB2022</t>
        </is>
      </c>
      <c r="B75" s="14" t="inlineStr">
        <is>
          <t>BRB</t>
        </is>
      </c>
      <c r="C75" s="14" t="inlineStr">
        <is>
          <t>BRB</t>
        </is>
      </c>
      <c r="D75" s="14" t="inlineStr">
        <is>
          <t>Barbados</t>
        </is>
      </c>
      <c r="E75" s="14" t="n">
        <v>2022</v>
      </c>
      <c r="F75" s="14" t="n">
        <v>0.175</v>
      </c>
      <c r="G75" s="14" t="n">
        <v>11.72</v>
      </c>
      <c r="H75" s="14" t="n">
        <v>1.235</v>
      </c>
      <c r="I75" s="14" t="n">
        <v>0</v>
      </c>
      <c r="J75" s="14" t="n">
        <v>11.72</v>
      </c>
      <c r="K75" s="14" t="n">
        <v>0</v>
      </c>
      <c r="L75" s="14" t="n">
        <v>1</v>
      </c>
      <c r="M75" s="14" t="n">
        <v>9.782999999999999</v>
      </c>
      <c r="N75" s="14" t="n">
        <v>3.704</v>
      </c>
      <c r="O75" s="14" t="n">
        <v>0</v>
      </c>
      <c r="P75" s="14" t="n">
        <v>9.782999999999999</v>
      </c>
      <c r="Q75" s="14" t="n">
        <v>0</v>
      </c>
      <c r="R75" s="14" t="n">
        <v>1</v>
      </c>
      <c r="S75" s="14" t="n">
        <v>17.893</v>
      </c>
      <c r="T75" s="14" t="n">
        <v>7.408</v>
      </c>
      <c r="U75" s="14" t="n">
        <v>0.232</v>
      </c>
      <c r="V75" s="14" t="n">
        <v>21.025</v>
      </c>
      <c r="W75" s="14" t="n">
        <v>0.175</v>
      </c>
      <c r="X75" s="14" t="n">
        <v>1</v>
      </c>
      <c r="Y75" s="14" t="n">
        <v>13.632</v>
      </c>
      <c r="Z75" s="14" t="n">
        <v>1.834</v>
      </c>
      <c r="AA75" s="14" t="n">
        <v>11.082</v>
      </c>
      <c r="AB75" s="14" t="n">
        <v>24.714</v>
      </c>
      <c r="AC75" s="14" t="n">
        <v>0</v>
      </c>
      <c r="AD75" s="14" t="n">
        <v>1</v>
      </c>
      <c r="AE75" s="14" t="n">
        <v>14.867</v>
      </c>
      <c r="AF75" s="14" t="n">
        <v>3.481</v>
      </c>
      <c r="AG75" s="14" t="n">
        <v>9.847</v>
      </c>
      <c r="AH75" s="14" t="n">
        <v>24.714</v>
      </c>
      <c r="AI75" s="14" t="n">
        <v>0</v>
      </c>
      <c r="AJ75" s="14" t="n">
        <v>1</v>
      </c>
      <c r="AK75" s="14" t="n">
        <v>22.275</v>
      </c>
      <c r="AL75" s="14" t="n">
        <v>11.969</v>
      </c>
      <c r="AM75" s="14" t="n">
        <v>-1.33</v>
      </c>
      <c r="AN75" s="14" t="n">
        <v>24.61</v>
      </c>
      <c r="AO75" s="14" t="n">
        <v>0.175</v>
      </c>
      <c r="AP75" s="14" t="n">
        <v>1</v>
      </c>
      <c r="AQ75" s="14" t="n">
        <v>0.896</v>
      </c>
      <c r="AR75" s="14" t="n">
        <v>0.123</v>
      </c>
      <c r="AS75" s="14" t="n">
        <v>0.899</v>
      </c>
      <c r="AT75" s="14" t="n">
        <v>2.109</v>
      </c>
      <c r="AU75" s="14" t="n">
        <v>0.175</v>
      </c>
      <c r="AV75" s="14" t="n">
        <v>1</v>
      </c>
      <c r="AW75" s="14" t="n">
        <v>0.89</v>
      </c>
      <c r="AX75" s="14" t="n">
        <v>0.123</v>
      </c>
      <c r="AY75" s="14" t="n">
        <v>0.703</v>
      </c>
      <c r="AZ75" s="14" t="n">
        <v>1.872</v>
      </c>
      <c r="BA75" s="14" t="n">
        <v>0.175</v>
      </c>
      <c r="BB75" s="14" t="n">
        <v>1</v>
      </c>
      <c r="BC75" s="14" t="n">
        <v>0.62</v>
      </c>
      <c r="BD75" s="14" t="n">
        <v>0.123</v>
      </c>
      <c r="BE75" s="14" t="n">
        <v>0.151</v>
      </c>
      <c r="BF75" s="14" t="n">
        <v>0.906</v>
      </c>
      <c r="BG75" s="14" t="n">
        <v>0.175</v>
      </c>
      <c r="BH75" s="14" t="n">
        <v>1</v>
      </c>
      <c r="BI75" s="14" t="n">
        <v>0.608</v>
      </c>
      <c r="BJ75" s="14" t="n">
        <v>0.123</v>
      </c>
      <c r="BK75" s="14" t="n">
        <v>0.466</v>
      </c>
      <c r="BL75" s="14" t="n">
        <v>1.073</v>
      </c>
      <c r="BM75" s="14" t="n">
        <v>0</v>
      </c>
      <c r="BN75" s="14" t="n">
        <v>1</v>
      </c>
      <c r="BO75" s="14" t="n">
        <v>0</v>
      </c>
      <c r="BP75" s="14" t="n">
        <v>0</v>
      </c>
      <c r="BQ75" s="14" t="n">
        <v>0.347</v>
      </c>
      <c r="BR75" s="14" t="n">
        <v>0</v>
      </c>
      <c r="BS75" s="14" t="n">
        <v>1</v>
      </c>
      <c r="BT75" s="14" t="n">
        <v>0</v>
      </c>
      <c r="BU75" s="14" t="n">
        <v>0</v>
      </c>
      <c r="BV75" s="14" t="n">
        <v>0.305</v>
      </c>
      <c r="BW75" s="14" t="n">
        <v>0</v>
      </c>
      <c r="BX75" s="14" t="n">
        <v>1</v>
      </c>
      <c r="BY75" s="14" t="n">
        <v>12.729</v>
      </c>
      <c r="BZ75" s="14" t="n">
        <v>0</v>
      </c>
      <c r="CA75" s="14" t="n">
        <v>12.729</v>
      </c>
      <c r="CB75" s="14" t="n">
        <v>0</v>
      </c>
      <c r="CC75" s="14" t="n">
        <v>97.90000000000001</v>
      </c>
      <c r="CD75" s="14" t="n">
        <v>7.95</v>
      </c>
      <c r="CE75" s="14" t="n">
        <v>33.938</v>
      </c>
      <c r="CF75" s="14" t="n">
        <v>152.929</v>
      </c>
      <c r="CG75" s="14" t="n">
        <v>0.175</v>
      </c>
      <c r="CH75" s="14" t="n">
        <v>1</v>
      </c>
      <c r="CI75" s="14" t="n">
        <v>0</v>
      </c>
      <c r="CJ75" s="14" t="n">
        <v>0</v>
      </c>
      <c r="CK75" s="14" t="n">
        <v>0</v>
      </c>
      <c r="CL75" s="14" t="n">
        <v>0</v>
      </c>
      <c r="CM75" s="14" t="n">
        <v>0</v>
      </c>
      <c r="CN75" s="14" t="n">
        <v>0</v>
      </c>
      <c r="CO75" s="14" t="n">
        <v>0</v>
      </c>
      <c r="CP75" s="14" t="n">
        <v>0</v>
      </c>
      <c r="CQ75" s="14" t="n">
        <v>1.294</v>
      </c>
      <c r="CR75" s="14" t="n">
        <v>0</v>
      </c>
      <c r="CS75" s="14" t="n">
        <v>5.158</v>
      </c>
      <c r="CT75" s="14" t="n">
        <v>10.485</v>
      </c>
      <c r="CU75" s="14" t="n">
        <v>29.494</v>
      </c>
    </row>
    <row r="76">
      <c r="A76" s="14" t="inlineStr">
        <is>
          <t>BRB2023</t>
        </is>
      </c>
      <c r="B76" s="14" t="inlineStr">
        <is>
          <t>BRB</t>
        </is>
      </c>
      <c r="C76" s="14" t="inlineStr">
        <is>
          <t>BRB</t>
        </is>
      </c>
      <c r="D76" s="14" t="inlineStr">
        <is>
          <t>Barbados</t>
        </is>
      </c>
      <c r="E76" s="14" t="n">
        <v>2023</v>
      </c>
      <c r="F76" s="14" t="n">
        <v>0.175</v>
      </c>
      <c r="G76" s="14" t="n">
        <v>6.147</v>
      </c>
      <c r="H76" s="14" t="n">
        <v>1.286</v>
      </c>
      <c r="I76" s="14" t="n">
        <v>0</v>
      </c>
      <c r="J76" s="14" t="n">
        <v>6.147</v>
      </c>
      <c r="K76" s="14" t="n">
        <v>0</v>
      </c>
      <c r="L76" s="14" t="n">
        <v>1</v>
      </c>
      <c r="M76" s="14" t="n">
        <v>7.886</v>
      </c>
      <c r="N76" s="14" t="n">
        <v>3.857</v>
      </c>
      <c r="O76" s="14" t="n">
        <v>0</v>
      </c>
      <c r="P76" s="14" t="n">
        <v>7.886</v>
      </c>
      <c r="Q76" s="14" t="n">
        <v>0</v>
      </c>
      <c r="R76" s="14" t="n">
        <v>1</v>
      </c>
      <c r="S76" s="14" t="n">
        <v>12.575</v>
      </c>
      <c r="T76" s="14" t="n">
        <v>7.714</v>
      </c>
      <c r="U76" s="14" t="n">
        <v>0.244</v>
      </c>
      <c r="V76" s="14" t="n">
        <v>14.776</v>
      </c>
      <c r="W76" s="14" t="n">
        <v>0.175</v>
      </c>
      <c r="X76" s="14" t="n">
        <v>1</v>
      </c>
      <c r="Y76" s="14" t="n">
        <v>8.345000000000001</v>
      </c>
      <c r="Z76" s="14" t="n">
        <v>1.122</v>
      </c>
      <c r="AA76" s="14" t="n">
        <v>24.771</v>
      </c>
      <c r="AB76" s="14" t="n">
        <v>33.116</v>
      </c>
      <c r="AC76" s="14" t="n">
        <v>0</v>
      </c>
      <c r="AD76" s="14" t="n">
        <v>1</v>
      </c>
      <c r="AE76" s="14" t="n">
        <v>9.631</v>
      </c>
      <c r="AF76" s="14" t="n">
        <v>2.255</v>
      </c>
      <c r="AG76" s="14" t="n">
        <v>23.486</v>
      </c>
      <c r="AH76" s="14" t="n">
        <v>33.116</v>
      </c>
      <c r="AI76" s="14" t="n">
        <v>0</v>
      </c>
      <c r="AJ76" s="14" t="n">
        <v>1</v>
      </c>
      <c r="AK76" s="14" t="n">
        <v>17.345</v>
      </c>
      <c r="AL76" s="14" t="n">
        <v>9.32</v>
      </c>
      <c r="AM76" s="14" t="n">
        <v>4.28</v>
      </c>
      <c r="AN76" s="14" t="n">
        <v>25.409</v>
      </c>
      <c r="AO76" s="14" t="n">
        <v>0.175</v>
      </c>
      <c r="AP76" s="14" t="n">
        <v>1</v>
      </c>
      <c r="AQ76" s="14" t="n">
        <v>0.791</v>
      </c>
      <c r="AR76" s="14" t="n">
        <v>0.129</v>
      </c>
      <c r="AS76" s="14" t="n">
        <v>0.9350000000000001</v>
      </c>
      <c r="AT76" s="14" t="n">
        <v>2.027</v>
      </c>
      <c r="AU76" s="14" t="n">
        <v>0.175</v>
      </c>
      <c r="AV76" s="14" t="n">
        <v>1</v>
      </c>
      <c r="AW76" s="14" t="n">
        <v>0.618</v>
      </c>
      <c r="AX76" s="14" t="n">
        <v>0.129</v>
      </c>
      <c r="AY76" s="14" t="n">
        <v>0.857</v>
      </c>
      <c r="AZ76" s="14" t="n">
        <v>1.733</v>
      </c>
      <c r="BA76" s="14" t="n">
        <v>0.175</v>
      </c>
      <c r="BB76" s="14" t="n">
        <v>1</v>
      </c>
      <c r="BC76" s="14" t="n">
        <v>0.554</v>
      </c>
      <c r="BD76" s="14" t="n">
        <v>0.129</v>
      </c>
      <c r="BE76" s="14" t="n">
        <v>0.206</v>
      </c>
      <c r="BF76" s="14" t="n">
        <v>0.893</v>
      </c>
      <c r="BG76" s="14" t="n">
        <v>0.175</v>
      </c>
      <c r="BH76" s="14" t="n">
        <v>1</v>
      </c>
      <c r="BI76" s="14" t="n">
        <v>0.5570000000000001</v>
      </c>
      <c r="BJ76" s="14" t="n">
        <v>0.129</v>
      </c>
      <c r="BK76" s="14" t="n">
        <v>0.373</v>
      </c>
      <c r="BL76" s="14" t="n">
        <v>0.931</v>
      </c>
      <c r="BM76" s="14" t="n">
        <v>0</v>
      </c>
      <c r="BN76" s="14" t="n">
        <v>1</v>
      </c>
      <c r="BO76" s="14" t="n">
        <v>0</v>
      </c>
      <c r="BP76" s="14" t="n">
        <v>0</v>
      </c>
      <c r="BQ76" s="14" t="n">
        <v>0.325</v>
      </c>
      <c r="BR76" s="14" t="n">
        <v>0</v>
      </c>
      <c r="BS76" s="14" t="n">
        <v>1</v>
      </c>
      <c r="BT76" s="14" t="n">
        <v>0</v>
      </c>
      <c r="BU76" s="14" t="n">
        <v>0</v>
      </c>
      <c r="BV76" s="14" t="n">
        <v>0.294</v>
      </c>
      <c r="BW76" s="14" t="n">
        <v>0</v>
      </c>
      <c r="BX76" s="14" t="n">
        <v>1</v>
      </c>
      <c r="BY76" s="14" t="n">
        <v>13.254</v>
      </c>
      <c r="BZ76" s="14" t="n">
        <v>0</v>
      </c>
      <c r="CA76" s="14" t="n">
        <v>13.254</v>
      </c>
      <c r="CB76" s="14" t="n">
        <v>0</v>
      </c>
      <c r="CC76" s="14" t="n">
        <v>83.248</v>
      </c>
      <c r="CD76" s="14" t="n">
        <v>7.95</v>
      </c>
      <c r="CE76" s="14" t="n">
        <v>38.685</v>
      </c>
      <c r="CF76" s="14" t="n">
        <v>140.549</v>
      </c>
      <c r="CG76" s="14" t="n">
        <v>0.175</v>
      </c>
      <c r="CH76" s="14" t="n">
        <v>1</v>
      </c>
      <c r="CI76" s="14" t="n">
        <v>0</v>
      </c>
      <c r="CJ76" s="14" t="n">
        <v>0</v>
      </c>
      <c r="CK76" s="14" t="n">
        <v>0</v>
      </c>
      <c r="CL76" s="14" t="n">
        <v>0</v>
      </c>
      <c r="CM76" s="14" t="n">
        <v>0</v>
      </c>
      <c r="CN76" s="14" t="n">
        <v>0</v>
      </c>
      <c r="CO76" s="14" t="n">
        <v>0</v>
      </c>
      <c r="CP76" s="14" t="n">
        <v>0</v>
      </c>
      <c r="CQ76" s="14" t="n">
        <v>1.348</v>
      </c>
      <c r="CR76" s="14" t="n">
        <v>0</v>
      </c>
      <c r="CS76" s="14" t="n">
        <v>5.37</v>
      </c>
      <c r="CT76" s="14" t="n">
        <v>4.861</v>
      </c>
      <c r="CU76" s="14" t="n">
        <v>11.192</v>
      </c>
    </row>
    <row r="77">
      <c r="A77" s="14" t="inlineStr">
        <is>
          <t>BRB2024</t>
        </is>
      </c>
      <c r="B77" s="14" t="inlineStr">
        <is>
          <t>BRB</t>
        </is>
      </c>
      <c r="C77" s="14" t="inlineStr">
        <is>
          <t>BRB</t>
        </is>
      </c>
      <c r="D77" s="14" t="inlineStr">
        <is>
          <t>Barbados</t>
        </is>
      </c>
      <c r="E77" s="14" t="n">
        <v>2024</v>
      </c>
      <c r="F77" s="14" t="n">
        <v>0.175</v>
      </c>
      <c r="G77" s="14" t="n">
        <v>5.575</v>
      </c>
      <c r="H77" s="14" t="n">
        <v>1.324</v>
      </c>
      <c r="I77" s="14" t="n">
        <v>0</v>
      </c>
      <c r="J77" s="14" t="n">
        <v>5.575</v>
      </c>
      <c r="K77" s="14" t="n">
        <v>0</v>
      </c>
      <c r="L77" s="14" t="n">
        <v>1</v>
      </c>
      <c r="M77" s="14" t="n">
        <v>7.124</v>
      </c>
      <c r="N77" s="14" t="n">
        <v>3.971</v>
      </c>
      <c r="O77" s="14" t="n">
        <v>0</v>
      </c>
      <c r="P77" s="14" t="n">
        <v>7.124</v>
      </c>
      <c r="Q77" s="14" t="n">
        <v>0</v>
      </c>
      <c r="R77" s="14" t="n">
        <v>1</v>
      </c>
      <c r="S77" s="14" t="n">
        <v>12.193</v>
      </c>
      <c r="T77" s="14" t="n">
        <v>7.942</v>
      </c>
      <c r="U77" s="14" t="n">
        <v>0.291</v>
      </c>
      <c r="V77" s="14" t="n">
        <v>14.327</v>
      </c>
      <c r="W77" s="14" t="n">
        <v>0.175</v>
      </c>
      <c r="X77" s="14" t="n">
        <v>1</v>
      </c>
      <c r="Y77" s="14" t="n">
        <v>8.172000000000001</v>
      </c>
      <c r="Z77" s="14" t="n">
        <v>1.099</v>
      </c>
      <c r="AA77" s="14" t="n">
        <v>24.944</v>
      </c>
      <c r="AB77" s="14" t="n">
        <v>33.116</v>
      </c>
      <c r="AC77" s="14" t="n">
        <v>0</v>
      </c>
      <c r="AD77" s="14" t="n">
        <v>1</v>
      </c>
      <c r="AE77" s="14" t="n">
        <v>9.496</v>
      </c>
      <c r="AF77" s="14" t="n">
        <v>2.224</v>
      </c>
      <c r="AG77" s="14" t="n">
        <v>23.62</v>
      </c>
      <c r="AH77" s="14" t="n">
        <v>33.116</v>
      </c>
      <c r="AI77" s="14" t="n">
        <v>0</v>
      </c>
      <c r="AJ77" s="14" t="n">
        <v>1</v>
      </c>
      <c r="AK77" s="14" t="n">
        <v>17.438</v>
      </c>
      <c r="AL77" s="14" t="n">
        <v>9.369999999999999</v>
      </c>
      <c r="AM77" s="14" t="n">
        <v>4.187</v>
      </c>
      <c r="AN77" s="14" t="n">
        <v>25.409</v>
      </c>
      <c r="AO77" s="14" t="n">
        <v>0.175</v>
      </c>
      <c r="AP77" s="14" t="n">
        <v>1</v>
      </c>
      <c r="AQ77" s="14" t="n">
        <v>0.756</v>
      </c>
      <c r="AR77" s="14" t="n">
        <v>0.132</v>
      </c>
      <c r="AS77" s="14" t="n">
        <v>1.006</v>
      </c>
      <c r="AT77" s="14" t="n">
        <v>2.071</v>
      </c>
      <c r="AU77" s="14" t="n">
        <v>0.175</v>
      </c>
      <c r="AV77" s="14" t="n">
        <v>1</v>
      </c>
      <c r="AW77" s="14" t="n">
        <v>0.655</v>
      </c>
      <c r="AX77" s="14" t="n">
        <v>0.132</v>
      </c>
      <c r="AY77" s="14" t="n">
        <v>0.799</v>
      </c>
      <c r="AZ77" s="14" t="n">
        <v>1.709</v>
      </c>
      <c r="BA77" s="14" t="n">
        <v>0.175</v>
      </c>
      <c r="BB77" s="14" t="n">
        <v>1</v>
      </c>
      <c r="BC77" s="14" t="n">
        <v>0.534</v>
      </c>
      <c r="BD77" s="14" t="n">
        <v>0.132</v>
      </c>
      <c r="BE77" s="14" t="n">
        <v>0.224</v>
      </c>
      <c r="BF77" s="14" t="n">
        <v>0.89</v>
      </c>
      <c r="BG77" s="14" t="n">
        <v>0.175</v>
      </c>
      <c r="BH77" s="14" t="n">
        <v>1</v>
      </c>
      <c r="BI77" s="14" t="n">
        <v>0.5679999999999999</v>
      </c>
      <c r="BJ77" s="14" t="n">
        <v>0.132</v>
      </c>
      <c r="BK77" s="14" t="n">
        <v>0.416</v>
      </c>
      <c r="BL77" s="14" t="n">
        <v>0.984</v>
      </c>
      <c r="BM77" s="14" t="n">
        <v>0</v>
      </c>
      <c r="BN77" s="14" t="n">
        <v>1</v>
      </c>
      <c r="BO77" s="14" t="n">
        <v>0</v>
      </c>
      <c r="BP77" s="14" t="n">
        <v>0</v>
      </c>
      <c r="BQ77" s="14" t="n">
        <v>0.336</v>
      </c>
      <c r="BR77" s="14" t="n">
        <v>0</v>
      </c>
      <c r="BS77" s="14" t="n">
        <v>1</v>
      </c>
      <c r="BT77" s="14" t="n">
        <v>0</v>
      </c>
      <c r="BU77" s="14" t="n">
        <v>0</v>
      </c>
      <c r="BV77" s="14" t="n">
        <v>0.344</v>
      </c>
      <c r="BW77" s="14" t="n">
        <v>0</v>
      </c>
      <c r="BX77" s="14" t="n">
        <v>1</v>
      </c>
      <c r="BY77" s="14" t="n">
        <v>13.646</v>
      </c>
      <c r="BZ77" s="14" t="n">
        <v>0</v>
      </c>
      <c r="CA77" s="14" t="n">
        <v>13.646</v>
      </c>
      <c r="CB77" s="14" t="n">
        <v>0</v>
      </c>
      <c r="CC77" s="14" t="n">
        <v>82.58799999999999</v>
      </c>
      <c r="CD77" s="14" t="n">
        <v>7.95</v>
      </c>
      <c r="CE77" s="14" t="n">
        <v>40.778</v>
      </c>
      <c r="CF77" s="14" t="n">
        <v>141.58</v>
      </c>
      <c r="CG77" s="14" t="n">
        <v>0.175</v>
      </c>
      <c r="CH77" s="14" t="n">
        <v>1</v>
      </c>
      <c r="CI77" s="14" t="n">
        <v>0</v>
      </c>
      <c r="CJ77" s="14" t="n">
        <v>0</v>
      </c>
      <c r="CK77" s="14" t="n">
        <v>0</v>
      </c>
      <c r="CL77" s="14" t="n">
        <v>0</v>
      </c>
      <c r="CM77" s="14" t="n">
        <v>0</v>
      </c>
      <c r="CN77" s="14" t="n">
        <v>0</v>
      </c>
      <c r="CO77" s="14" t="n">
        <v>0</v>
      </c>
      <c r="CP77" s="14" t="n">
        <v>0</v>
      </c>
      <c r="CQ77" s="14" t="n">
        <v>1.387</v>
      </c>
      <c r="CR77" s="14" t="n">
        <v>0</v>
      </c>
      <c r="CS77" s="14" t="n">
        <v>5.529</v>
      </c>
      <c r="CT77" s="14" t="n">
        <v>4.251</v>
      </c>
      <c r="CU77" s="14" t="n">
        <v>10.123</v>
      </c>
    </row>
    <row r="78">
      <c r="A78" s="14" t="inlineStr">
        <is>
          <t>BLR2021</t>
        </is>
      </c>
      <c r="B78" s="14" t="inlineStr">
        <is>
          <t>BLR</t>
        </is>
      </c>
      <c r="C78" s="14" t="inlineStr">
        <is>
          <t>BLR</t>
        </is>
      </c>
      <c r="D78" s="14" t="inlineStr">
        <is>
          <t>Belarus</t>
        </is>
      </c>
      <c r="E78" s="14" t="n">
        <v>2021</v>
      </c>
      <c r="F78" s="14" t="n">
        <v>0.2</v>
      </c>
      <c r="G78" s="14" t="n">
        <v>5.553</v>
      </c>
      <c r="H78" s="14" t="n">
        <v>1.143</v>
      </c>
      <c r="I78" s="14" t="n">
        <v>0</v>
      </c>
      <c r="J78" s="14" t="n">
        <v>5.553</v>
      </c>
      <c r="K78" s="14" t="n">
        <v>0</v>
      </c>
      <c r="L78" s="14" t="n">
        <v>1</v>
      </c>
      <c r="M78" s="14" t="n">
        <v>7.964</v>
      </c>
      <c r="N78" s="14" t="n">
        <v>3.43</v>
      </c>
      <c r="O78" s="14" t="n">
        <v>0</v>
      </c>
      <c r="P78" s="14" t="n">
        <v>7.964</v>
      </c>
      <c r="Q78" s="14" t="n">
        <v>0</v>
      </c>
      <c r="R78" s="14" t="n">
        <v>1</v>
      </c>
      <c r="S78" s="14" t="n">
        <v>13.63</v>
      </c>
      <c r="T78" s="14" t="n">
        <v>6.86</v>
      </c>
      <c r="U78" s="14" t="n">
        <v>-9.984999999999999</v>
      </c>
      <c r="V78" s="14" t="n">
        <v>3.703</v>
      </c>
      <c r="W78" s="14" t="n">
        <v>0</v>
      </c>
      <c r="X78" s="14" t="n">
        <v>0</v>
      </c>
      <c r="Y78" s="14" t="n">
        <v>5.914</v>
      </c>
      <c r="Z78" s="14" t="n">
        <v>0.795</v>
      </c>
      <c r="AA78" s="14" t="n">
        <v>0.979</v>
      </c>
      <c r="AB78" s="14" t="n">
        <v>6.893</v>
      </c>
      <c r="AC78" s="14" t="n">
        <v>0</v>
      </c>
      <c r="AD78" s="14" t="n">
        <v>0</v>
      </c>
      <c r="AE78" s="14" t="n">
        <v>7.053</v>
      </c>
      <c r="AF78" s="14" t="n">
        <v>1.641</v>
      </c>
      <c r="AG78" s="14" t="n">
        <v>-0.159</v>
      </c>
      <c r="AH78" s="14" t="n">
        <v>6.893</v>
      </c>
      <c r="AI78" s="14" t="n">
        <v>0</v>
      </c>
      <c r="AJ78" s="14" t="n">
        <v>0</v>
      </c>
      <c r="AK78" s="14" t="n">
        <v>13.883</v>
      </c>
      <c r="AL78" s="14" t="n">
        <v>7.373</v>
      </c>
      <c r="AM78" s="14" t="n">
        <v>-12.698</v>
      </c>
      <c r="AN78" s="14" t="n">
        <v>1.422</v>
      </c>
      <c r="AO78" s="14" t="n">
        <v>0</v>
      </c>
      <c r="AP78" s="14" t="n">
        <v>0</v>
      </c>
      <c r="AQ78" s="14" t="n">
        <v>0.619</v>
      </c>
      <c r="AR78" s="14" t="n">
        <v>0.114</v>
      </c>
      <c r="AS78" s="14" t="n">
        <v>0.03</v>
      </c>
      <c r="AT78" s="14" t="n">
        <v>0.779</v>
      </c>
      <c r="AU78" s="14" t="n">
        <v>0.2</v>
      </c>
      <c r="AV78" s="14" t="n">
        <v>1</v>
      </c>
      <c r="AW78" s="14" t="n">
        <v>0.599</v>
      </c>
      <c r="AX78" s="14" t="n">
        <v>0.114</v>
      </c>
      <c r="AY78" s="14" t="n">
        <v>0.05</v>
      </c>
      <c r="AZ78" s="14" t="n">
        <v>0.779</v>
      </c>
      <c r="BA78" s="14" t="n">
        <v>0.2</v>
      </c>
      <c r="BB78" s="14" t="n">
        <v>1</v>
      </c>
      <c r="BC78" s="14" t="n">
        <v>0.439</v>
      </c>
      <c r="BD78" s="14" t="n">
        <v>0.114</v>
      </c>
      <c r="BE78" s="14" t="n">
        <v>-0.092</v>
      </c>
      <c r="BF78" s="14" t="n">
        <v>0.416</v>
      </c>
      <c r="BG78" s="14" t="n">
        <v>0</v>
      </c>
      <c r="BH78" s="14" t="n">
        <v>0</v>
      </c>
      <c r="BI78" s="14" t="n">
        <v>0.505</v>
      </c>
      <c r="BJ78" s="14" t="n">
        <v>0.114</v>
      </c>
      <c r="BK78" s="14" t="n">
        <v>0</v>
      </c>
      <c r="BL78" s="14" t="n">
        <v>0.606</v>
      </c>
      <c r="BM78" s="14" t="n">
        <v>0.2</v>
      </c>
      <c r="BN78" s="14" t="n">
        <v>1</v>
      </c>
      <c r="BO78" s="14" t="n">
        <v>0</v>
      </c>
      <c r="BP78" s="14" t="n">
        <v>0</v>
      </c>
      <c r="BQ78" s="14" t="n">
        <v>0.093</v>
      </c>
      <c r="BR78" s="14" t="n">
        <v>0</v>
      </c>
      <c r="BS78" s="14" t="n">
        <v>1</v>
      </c>
      <c r="BT78" s="14" t="n">
        <v>0</v>
      </c>
      <c r="BU78" s="14" t="n">
        <v>0</v>
      </c>
      <c r="BV78" s="14" t="n">
        <v>0.077</v>
      </c>
      <c r="BW78" s="14" t="n">
        <v>0.2</v>
      </c>
      <c r="BX78" s="14" t="n">
        <v>1</v>
      </c>
      <c r="BY78" s="14" t="n">
        <v>11.787</v>
      </c>
      <c r="BZ78" s="14" t="n">
        <v>0</v>
      </c>
      <c r="CA78" s="14" t="n">
        <v>11.787</v>
      </c>
      <c r="CB78" s="14" t="n">
        <v>0</v>
      </c>
      <c r="CC78" s="14" t="n">
        <v>78.125</v>
      </c>
      <c r="CD78" s="14" t="n">
        <v>7.95</v>
      </c>
      <c r="CE78" s="14" t="n">
        <v>0</v>
      </c>
      <c r="CF78" s="14" t="n">
        <v>93.75</v>
      </c>
      <c r="CG78" s="14" t="n">
        <v>0.2</v>
      </c>
      <c r="CH78" s="14" t="n">
        <v>1</v>
      </c>
      <c r="CI78" s="14" t="n">
        <v>0</v>
      </c>
      <c r="CJ78" s="14" t="n">
        <v>0</v>
      </c>
      <c r="CK78" s="14" t="n">
        <v>0</v>
      </c>
      <c r="CL78" s="14" t="n">
        <v>0</v>
      </c>
      <c r="CM78" s="14" t="n">
        <v>0.019</v>
      </c>
      <c r="CN78" s="14" t="n">
        <v>0.041</v>
      </c>
      <c r="CO78" s="14" t="n">
        <v>0</v>
      </c>
      <c r="CP78" s="14" t="n">
        <v>0</v>
      </c>
      <c r="CQ78" s="14" t="n">
        <v>1.198</v>
      </c>
      <c r="CR78" s="14" t="n">
        <v>0.008999999999999999</v>
      </c>
      <c r="CS78" s="14" t="n">
        <v>4.776</v>
      </c>
      <c r="CT78" s="14" t="n">
        <v>4.41</v>
      </c>
      <c r="CU78" s="14" t="n">
        <v>15.162</v>
      </c>
    </row>
    <row r="79">
      <c r="A79" s="14" t="inlineStr">
        <is>
          <t>BLR2022</t>
        </is>
      </c>
      <c r="B79" s="14" t="inlineStr">
        <is>
          <t>BLR</t>
        </is>
      </c>
      <c r="C79" s="14" t="inlineStr">
        <is>
          <t>BLR</t>
        </is>
      </c>
      <c r="D79" s="14" t="inlineStr">
        <is>
          <t>Belarus</t>
        </is>
      </c>
      <c r="E79" s="14" t="n">
        <v>2022</v>
      </c>
      <c r="F79" s="14" t="n">
        <v>0.2</v>
      </c>
      <c r="G79" s="14" t="n">
        <v>7.077</v>
      </c>
      <c r="H79" s="14" t="n">
        <v>1.235</v>
      </c>
      <c r="I79" s="14" t="n">
        <v>0</v>
      </c>
      <c r="J79" s="14" t="n">
        <v>7.077</v>
      </c>
      <c r="K79" s="14" t="n">
        <v>0</v>
      </c>
      <c r="L79" s="14" t="n">
        <v>1</v>
      </c>
      <c r="M79" s="14" t="n">
        <v>9.782999999999999</v>
      </c>
      <c r="N79" s="14" t="n">
        <v>3.704</v>
      </c>
      <c r="O79" s="14" t="n">
        <v>0</v>
      </c>
      <c r="P79" s="14" t="n">
        <v>9.782999999999999</v>
      </c>
      <c r="Q79" s="14" t="n">
        <v>0</v>
      </c>
      <c r="R79" s="14" t="n">
        <v>1</v>
      </c>
      <c r="S79" s="14" t="n">
        <v>15.8</v>
      </c>
      <c r="T79" s="14" t="n">
        <v>7.408</v>
      </c>
      <c r="U79" s="14" t="n">
        <v>-11.888</v>
      </c>
      <c r="V79" s="14" t="n">
        <v>3.968</v>
      </c>
      <c r="W79" s="14" t="n">
        <v>0</v>
      </c>
      <c r="X79" s="14" t="n">
        <v>0</v>
      </c>
      <c r="Y79" s="14" t="n">
        <v>6.387</v>
      </c>
      <c r="Z79" s="14" t="n">
        <v>0.859</v>
      </c>
      <c r="AA79" s="14" t="n">
        <v>0.171</v>
      </c>
      <c r="AB79" s="14" t="n">
        <v>6.558</v>
      </c>
      <c r="AC79" s="14" t="n">
        <v>0</v>
      </c>
      <c r="AD79" s="14" t="n">
        <v>0</v>
      </c>
      <c r="AE79" s="14" t="n">
        <v>7.616</v>
      </c>
      <c r="AF79" s="14" t="n">
        <v>1.773</v>
      </c>
      <c r="AG79" s="14" t="n">
        <v>-1.058</v>
      </c>
      <c r="AH79" s="14" t="n">
        <v>6.558</v>
      </c>
      <c r="AI79" s="14" t="n">
        <v>0</v>
      </c>
      <c r="AJ79" s="14" t="n">
        <v>0</v>
      </c>
      <c r="AK79" s="14" t="n">
        <v>14.993</v>
      </c>
      <c r="AL79" s="14" t="n">
        <v>7.962</v>
      </c>
      <c r="AM79" s="14" t="n">
        <v>-13.472</v>
      </c>
      <c r="AN79" s="14" t="n">
        <v>1.825</v>
      </c>
      <c r="AO79" s="14" t="n">
        <v>0</v>
      </c>
      <c r="AP79" s="14" t="n">
        <v>0</v>
      </c>
      <c r="AQ79" s="14" t="n">
        <v>0.861</v>
      </c>
      <c r="AR79" s="14" t="n">
        <v>0.123</v>
      </c>
      <c r="AS79" s="14" t="n">
        <v>-0.118</v>
      </c>
      <c r="AT79" s="14" t="n">
        <v>0.892</v>
      </c>
      <c r="AU79" s="14" t="n">
        <v>0.2</v>
      </c>
      <c r="AV79" s="14" t="n">
        <v>1</v>
      </c>
      <c r="AW79" s="14" t="n">
        <v>0.986</v>
      </c>
      <c r="AX79" s="14" t="n">
        <v>0.123</v>
      </c>
      <c r="AY79" s="14" t="n">
        <v>-0.243</v>
      </c>
      <c r="AZ79" s="14" t="n">
        <v>0.892</v>
      </c>
      <c r="BA79" s="14" t="n">
        <v>0.2</v>
      </c>
      <c r="BB79" s="14" t="n">
        <v>1</v>
      </c>
      <c r="BC79" s="14" t="n">
        <v>0.598</v>
      </c>
      <c r="BD79" s="14" t="n">
        <v>0.123</v>
      </c>
      <c r="BE79" s="14" t="n">
        <v>-0.189</v>
      </c>
      <c r="BF79" s="14" t="n">
        <v>0.491</v>
      </c>
      <c r="BG79" s="14" t="n">
        <v>0</v>
      </c>
      <c r="BH79" s="14" t="n">
        <v>0</v>
      </c>
      <c r="BI79" s="14" t="n">
        <v>0.612</v>
      </c>
      <c r="BJ79" s="14" t="n">
        <v>0.123</v>
      </c>
      <c r="BK79" s="14" t="n">
        <v>0.008999999999999999</v>
      </c>
      <c r="BL79" s="14" t="n">
        <v>0.735</v>
      </c>
      <c r="BM79" s="14" t="n">
        <v>0.2</v>
      </c>
      <c r="BN79" s="14" t="n">
        <v>1</v>
      </c>
      <c r="BO79" s="14" t="n">
        <v>0</v>
      </c>
      <c r="BP79" s="14" t="n">
        <v>0</v>
      </c>
      <c r="BQ79" s="14" t="n">
        <v>0.098</v>
      </c>
      <c r="BR79" s="14" t="n">
        <v>0</v>
      </c>
      <c r="BS79" s="14" t="n">
        <v>1</v>
      </c>
      <c r="BT79" s="14" t="n">
        <v>0</v>
      </c>
      <c r="BU79" s="14" t="n">
        <v>0</v>
      </c>
      <c r="BV79" s="14" t="n">
        <v>0.064</v>
      </c>
      <c r="BW79" s="14" t="n">
        <v>0.2</v>
      </c>
      <c r="BX79" s="14" t="n">
        <v>1</v>
      </c>
      <c r="BY79" s="14" t="n">
        <v>12.729</v>
      </c>
      <c r="BZ79" s="14" t="n">
        <v>0</v>
      </c>
      <c r="CA79" s="14" t="n">
        <v>12.729</v>
      </c>
      <c r="CB79" s="14" t="n">
        <v>0</v>
      </c>
      <c r="CC79" s="14" t="n">
        <v>97.90000000000001</v>
      </c>
      <c r="CD79" s="14" t="n">
        <v>7.95</v>
      </c>
      <c r="CE79" s="14" t="n">
        <v>1.449</v>
      </c>
      <c r="CF79" s="14" t="n">
        <v>117.48</v>
      </c>
      <c r="CG79" s="14" t="n">
        <v>0.2</v>
      </c>
      <c r="CH79" s="14" t="n">
        <v>1</v>
      </c>
      <c r="CI79" s="14" t="n">
        <v>0</v>
      </c>
      <c r="CJ79" s="14" t="n">
        <v>0</v>
      </c>
      <c r="CK79" s="14" t="n">
        <v>0</v>
      </c>
      <c r="CL79" s="14" t="n">
        <v>0</v>
      </c>
      <c r="CM79" s="14" t="n">
        <v>0.021</v>
      </c>
      <c r="CN79" s="14" t="n">
        <v>0.044</v>
      </c>
      <c r="CO79" s="14" t="n">
        <v>0</v>
      </c>
      <c r="CP79" s="14" t="n">
        <v>0</v>
      </c>
      <c r="CQ79" s="14" t="n">
        <v>1.294</v>
      </c>
      <c r="CR79" s="14" t="n">
        <v>0.008999999999999999</v>
      </c>
      <c r="CS79" s="14" t="n">
        <v>5.158</v>
      </c>
      <c r="CT79" s="14" t="n">
        <v>5.842</v>
      </c>
      <c r="CU79" s="14" t="n">
        <v>31.326</v>
      </c>
    </row>
    <row r="80">
      <c r="A80" s="14" t="inlineStr">
        <is>
          <t>BLR2023</t>
        </is>
      </c>
      <c r="B80" s="14" t="inlineStr">
        <is>
          <t>BLR</t>
        </is>
      </c>
      <c r="C80" s="14" t="inlineStr">
        <is>
          <t>BLR</t>
        </is>
      </c>
      <c r="D80" s="14" t="inlineStr">
        <is>
          <t>Belarus</t>
        </is>
      </c>
      <c r="E80" s="14" t="n">
        <v>2023</v>
      </c>
      <c r="F80" s="14" t="n">
        <v>0.2</v>
      </c>
      <c r="G80" s="14" t="n">
        <v>4.752</v>
      </c>
      <c r="H80" s="14" t="n">
        <v>1.286</v>
      </c>
      <c r="I80" s="14" t="n">
        <v>0</v>
      </c>
      <c r="J80" s="14" t="n">
        <v>4.752</v>
      </c>
      <c r="K80" s="14" t="n">
        <v>0</v>
      </c>
      <c r="L80" s="14" t="n">
        <v>1</v>
      </c>
      <c r="M80" s="14" t="n">
        <v>7.886</v>
      </c>
      <c r="N80" s="14" t="n">
        <v>3.857</v>
      </c>
      <c r="O80" s="14" t="n">
        <v>0</v>
      </c>
      <c r="P80" s="14" t="n">
        <v>7.886</v>
      </c>
      <c r="Q80" s="14" t="n">
        <v>0</v>
      </c>
      <c r="R80" s="14" t="n">
        <v>1</v>
      </c>
      <c r="S80" s="14" t="n">
        <v>13.834</v>
      </c>
      <c r="T80" s="14" t="n">
        <v>7.714</v>
      </c>
      <c r="U80" s="14" t="n">
        <v>-9.807</v>
      </c>
      <c r="V80" s="14" t="n">
        <v>4.078</v>
      </c>
      <c r="W80" s="14" t="n">
        <v>0</v>
      </c>
      <c r="X80" s="14" t="n">
        <v>0</v>
      </c>
      <c r="Y80" s="14" t="n">
        <v>6.65</v>
      </c>
      <c r="Z80" s="14" t="n">
        <v>0.894</v>
      </c>
      <c r="AA80" s="14" t="n">
        <v>-0.485</v>
      </c>
      <c r="AB80" s="14" t="n">
        <v>6.165</v>
      </c>
      <c r="AC80" s="14" t="n">
        <v>0</v>
      </c>
      <c r="AD80" s="14" t="n">
        <v>0</v>
      </c>
      <c r="AE80" s="14" t="n">
        <v>7.93</v>
      </c>
      <c r="AF80" s="14" t="n">
        <v>1.845</v>
      </c>
      <c r="AG80" s="14" t="n">
        <v>-1.764</v>
      </c>
      <c r="AH80" s="14" t="n">
        <v>6.165</v>
      </c>
      <c r="AI80" s="14" t="n">
        <v>0</v>
      </c>
      <c r="AJ80" s="14" t="n">
        <v>0</v>
      </c>
      <c r="AK80" s="14" t="n">
        <v>15.607</v>
      </c>
      <c r="AL80" s="14" t="n">
        <v>8.289</v>
      </c>
      <c r="AM80" s="14" t="n">
        <v>-14.222</v>
      </c>
      <c r="AN80" s="14" t="n">
        <v>1.663</v>
      </c>
      <c r="AO80" s="14" t="n">
        <v>0</v>
      </c>
      <c r="AP80" s="14" t="n">
        <v>0</v>
      </c>
      <c r="AQ80" s="14" t="n">
        <v>0.76</v>
      </c>
      <c r="AR80" s="14" t="n">
        <v>0.129</v>
      </c>
      <c r="AS80" s="14" t="n">
        <v>-0.099</v>
      </c>
      <c r="AT80" s="14" t="n">
        <v>0.793</v>
      </c>
      <c r="AU80" s="14" t="n">
        <v>0.2</v>
      </c>
      <c r="AV80" s="14" t="n">
        <v>1</v>
      </c>
      <c r="AW80" s="14" t="n">
        <v>0.8110000000000001</v>
      </c>
      <c r="AX80" s="14" t="n">
        <v>0.129</v>
      </c>
      <c r="AY80" s="14" t="n">
        <v>-0.15</v>
      </c>
      <c r="AZ80" s="14" t="n">
        <v>0.793</v>
      </c>
      <c r="BA80" s="14" t="n">
        <v>0.2</v>
      </c>
      <c r="BB80" s="14" t="n">
        <v>1</v>
      </c>
      <c r="BC80" s="14" t="n">
        <v>0.535</v>
      </c>
      <c r="BD80" s="14" t="n">
        <v>0.129</v>
      </c>
      <c r="BE80" s="14" t="n">
        <v>-0.187</v>
      </c>
      <c r="BF80" s="14" t="n">
        <v>0.417</v>
      </c>
      <c r="BG80" s="14" t="n">
        <v>0</v>
      </c>
      <c r="BH80" s="14" t="n">
        <v>0</v>
      </c>
      <c r="BI80" s="14" t="n">
        <v>0.579</v>
      </c>
      <c r="BJ80" s="14" t="n">
        <v>0.129</v>
      </c>
      <c r="BK80" s="14" t="n">
        <v>0.013</v>
      </c>
      <c r="BL80" s="14" t="n">
        <v>0.695</v>
      </c>
      <c r="BM80" s="14" t="n">
        <v>0.2</v>
      </c>
      <c r="BN80" s="14" t="n">
        <v>1</v>
      </c>
      <c r="BO80" s="14" t="n">
        <v>0</v>
      </c>
      <c r="BP80" s="14" t="n">
        <v>0</v>
      </c>
      <c r="BQ80" s="14" t="n">
        <v>0.128</v>
      </c>
      <c r="BR80" s="14" t="n">
        <v>0</v>
      </c>
      <c r="BS80" s="14" t="n">
        <v>1</v>
      </c>
      <c r="BT80" s="14" t="n">
        <v>0</v>
      </c>
      <c r="BU80" s="14" t="n">
        <v>0</v>
      </c>
      <c r="BV80" s="14" t="n">
        <v>0.083</v>
      </c>
      <c r="BW80" s="14" t="n">
        <v>0.2</v>
      </c>
      <c r="BX80" s="14" t="n">
        <v>1</v>
      </c>
      <c r="BY80" s="14" t="n">
        <v>13.254</v>
      </c>
      <c r="BZ80" s="14" t="n">
        <v>0</v>
      </c>
      <c r="CA80" s="14" t="n">
        <v>13.254</v>
      </c>
      <c r="CB80" s="14" t="n">
        <v>0</v>
      </c>
      <c r="CC80" s="14" t="n">
        <v>83.248</v>
      </c>
      <c r="CD80" s="14" t="n">
        <v>7.95</v>
      </c>
      <c r="CE80" s="14" t="n">
        <v>1.843</v>
      </c>
      <c r="CF80" s="14" t="n">
        <v>99.898</v>
      </c>
      <c r="CG80" s="14" t="n">
        <v>0.2</v>
      </c>
      <c r="CH80" s="14" t="n">
        <v>1</v>
      </c>
      <c r="CI80" s="14" t="n">
        <v>0</v>
      </c>
      <c r="CJ80" s="14" t="n">
        <v>0</v>
      </c>
      <c r="CK80" s="14" t="n">
        <v>0</v>
      </c>
      <c r="CL80" s="14" t="n">
        <v>0</v>
      </c>
      <c r="CM80" s="14" t="n">
        <v>0.022</v>
      </c>
      <c r="CN80" s="14" t="n">
        <v>0.046</v>
      </c>
      <c r="CO80" s="14" t="n">
        <v>0</v>
      </c>
      <c r="CP80" s="14" t="n">
        <v>0</v>
      </c>
      <c r="CQ80" s="14" t="n">
        <v>1.348</v>
      </c>
      <c r="CR80" s="14" t="n">
        <v>0.008999999999999999</v>
      </c>
      <c r="CS80" s="14" t="n">
        <v>5.37</v>
      </c>
      <c r="CT80" s="14" t="n">
        <v>3.466</v>
      </c>
      <c r="CU80" s="14" t="n">
        <v>11.622</v>
      </c>
    </row>
    <row r="81">
      <c r="A81" s="14" t="inlineStr">
        <is>
          <t>BLR2024</t>
        </is>
      </c>
      <c r="B81" s="14" t="inlineStr">
        <is>
          <t>BLR</t>
        </is>
      </c>
      <c r="C81" s="14" t="inlineStr">
        <is>
          <t>BLR</t>
        </is>
      </c>
      <c r="D81" s="14" t="inlineStr">
        <is>
          <t>Belarus</t>
        </is>
      </c>
      <c r="E81" s="14" t="n">
        <v>2024</v>
      </c>
      <c r="F81" s="14" t="n">
        <v>0.2</v>
      </c>
      <c r="G81" s="14" t="n">
        <v>4.351</v>
      </c>
      <c r="H81" s="14" t="n">
        <v>1.324</v>
      </c>
      <c r="I81" s="14" t="n">
        <v>0</v>
      </c>
      <c r="J81" s="14" t="n">
        <v>4.351</v>
      </c>
      <c r="K81" s="14" t="n">
        <v>0</v>
      </c>
      <c r="L81" s="14" t="n">
        <v>1</v>
      </c>
      <c r="M81" s="14" t="n">
        <v>7.124</v>
      </c>
      <c r="N81" s="14" t="n">
        <v>3.971</v>
      </c>
      <c r="O81" s="14" t="n">
        <v>0</v>
      </c>
      <c r="P81" s="14" t="n">
        <v>7.124</v>
      </c>
      <c r="Q81" s="14" t="n">
        <v>0</v>
      </c>
      <c r="R81" s="14" t="n">
        <v>1</v>
      </c>
      <c r="S81" s="14" t="n">
        <v>13.702</v>
      </c>
      <c r="T81" s="14" t="n">
        <v>7.942</v>
      </c>
      <c r="U81" s="14" t="n">
        <v>-9.58</v>
      </c>
      <c r="V81" s="14" t="n">
        <v>4.167</v>
      </c>
      <c r="W81" s="14" t="n">
        <v>0</v>
      </c>
      <c r="X81" s="14" t="n">
        <v>0</v>
      </c>
      <c r="Y81" s="14" t="n">
        <v>6.846</v>
      </c>
      <c r="Z81" s="14" t="n">
        <v>0.92</v>
      </c>
      <c r="AA81" s="14" t="n">
        <v>-1.092</v>
      </c>
      <c r="AB81" s="14" t="n">
        <v>5.755</v>
      </c>
      <c r="AC81" s="14" t="n">
        <v>0</v>
      </c>
      <c r="AD81" s="14" t="n">
        <v>0</v>
      </c>
      <c r="AE81" s="14" t="n">
        <v>8.164</v>
      </c>
      <c r="AF81" s="14" t="n">
        <v>1.9</v>
      </c>
      <c r="AG81" s="14" t="n">
        <v>-2.409</v>
      </c>
      <c r="AH81" s="14" t="n">
        <v>5.755</v>
      </c>
      <c r="AI81" s="14" t="n">
        <v>0</v>
      </c>
      <c r="AJ81" s="14" t="n">
        <v>0</v>
      </c>
      <c r="AK81" s="14" t="n">
        <v>16.068</v>
      </c>
      <c r="AL81" s="14" t="n">
        <v>8.532999999999999</v>
      </c>
      <c r="AM81" s="14" t="n">
        <v>-14.57</v>
      </c>
      <c r="AN81" s="14" t="n">
        <v>1.797</v>
      </c>
      <c r="AO81" s="14" t="n">
        <v>0</v>
      </c>
      <c r="AP81" s="14" t="n">
        <v>0</v>
      </c>
      <c r="AQ81" s="14" t="n">
        <v>0.724</v>
      </c>
      <c r="AR81" s="14" t="n">
        <v>0.132</v>
      </c>
      <c r="AS81" s="14" t="n">
        <v>-0.107</v>
      </c>
      <c r="AT81" s="14" t="n">
        <v>0.741</v>
      </c>
      <c r="AU81" s="14" t="n">
        <v>0.2</v>
      </c>
      <c r="AV81" s="14" t="n">
        <v>1</v>
      </c>
      <c r="AW81" s="14" t="n">
        <v>0.75</v>
      </c>
      <c r="AX81" s="14" t="n">
        <v>0.132</v>
      </c>
      <c r="AY81" s="14" t="n">
        <v>-0.133</v>
      </c>
      <c r="AZ81" s="14" t="n">
        <v>0.741</v>
      </c>
      <c r="BA81" s="14" t="n">
        <v>0.2</v>
      </c>
      <c r="BB81" s="14" t="n">
        <v>1</v>
      </c>
      <c r="BC81" s="14" t="n">
        <v>0.513</v>
      </c>
      <c r="BD81" s="14" t="n">
        <v>0.132</v>
      </c>
      <c r="BE81" s="14" t="n">
        <v>-0.196</v>
      </c>
      <c r="BF81" s="14" t="n">
        <v>0.38</v>
      </c>
      <c r="BG81" s="14" t="n">
        <v>0</v>
      </c>
      <c r="BH81" s="14" t="n">
        <v>0</v>
      </c>
      <c r="BI81" s="14" t="n">
        <v>0.591</v>
      </c>
      <c r="BJ81" s="14" t="n">
        <v>0.132</v>
      </c>
      <c r="BK81" s="14" t="n">
        <v>0.016</v>
      </c>
      <c r="BL81" s="14" t="n">
        <v>0.71</v>
      </c>
      <c r="BM81" s="14" t="n">
        <v>0.2</v>
      </c>
      <c r="BN81" s="14" t="n">
        <v>1</v>
      </c>
      <c r="BO81" s="14" t="n">
        <v>0</v>
      </c>
      <c r="BP81" s="14" t="n">
        <v>0</v>
      </c>
      <c r="BQ81" s="14" t="n">
        <v>0.097</v>
      </c>
      <c r="BR81" s="14" t="n">
        <v>0</v>
      </c>
      <c r="BS81" s="14" t="n">
        <v>1</v>
      </c>
      <c r="BT81" s="14" t="n">
        <v>0</v>
      </c>
      <c r="BU81" s="14" t="n">
        <v>0</v>
      </c>
      <c r="BV81" s="14" t="n">
        <v>0.073</v>
      </c>
      <c r="BW81" s="14" t="n">
        <v>0.2</v>
      </c>
      <c r="BX81" s="14" t="n">
        <v>1</v>
      </c>
      <c r="BY81" s="14" t="n">
        <v>13.646</v>
      </c>
      <c r="BZ81" s="14" t="n">
        <v>0</v>
      </c>
      <c r="CA81" s="14" t="n">
        <v>13.646</v>
      </c>
      <c r="CB81" s="14" t="n">
        <v>0</v>
      </c>
      <c r="CC81" s="14" t="n">
        <v>82.58799999999999</v>
      </c>
      <c r="CD81" s="14" t="n">
        <v>7.95</v>
      </c>
      <c r="CE81" s="14" t="n">
        <v>2.25</v>
      </c>
      <c r="CF81" s="14" t="n">
        <v>99.10599999999999</v>
      </c>
      <c r="CG81" s="14" t="n">
        <v>0.2</v>
      </c>
      <c r="CH81" s="14" t="n">
        <v>1</v>
      </c>
      <c r="CI81" s="14" t="n">
        <v>0</v>
      </c>
      <c r="CJ81" s="14" t="n">
        <v>0</v>
      </c>
      <c r="CK81" s="14" t="n">
        <v>0</v>
      </c>
      <c r="CL81" s="14" t="n">
        <v>0</v>
      </c>
      <c r="CM81" s="14" t="n">
        <v>0.022</v>
      </c>
      <c r="CN81" s="14" t="n">
        <v>0.048</v>
      </c>
      <c r="CO81" s="14" t="n">
        <v>0</v>
      </c>
      <c r="CP81" s="14" t="n">
        <v>0</v>
      </c>
      <c r="CQ81" s="14" t="n">
        <v>1.387</v>
      </c>
      <c r="CR81" s="14" t="n">
        <v>0.008999999999999999</v>
      </c>
      <c r="CS81" s="14" t="n">
        <v>5.529</v>
      </c>
      <c r="CT81" s="14" t="n">
        <v>3.027</v>
      </c>
      <c r="CU81" s="14" t="n">
        <v>10.168</v>
      </c>
    </row>
    <row r="82">
      <c r="A82" s="14" t="inlineStr">
        <is>
          <t>BEL2021</t>
        </is>
      </c>
      <c r="B82" s="14" t="inlineStr">
        <is>
          <t>BEL</t>
        </is>
      </c>
      <c r="C82" s="14" t="inlineStr">
        <is>
          <t>BEL</t>
        </is>
      </c>
      <c r="D82" s="14" t="inlineStr">
        <is>
          <t>Belgium</t>
        </is>
      </c>
      <c r="E82" s="14" t="n">
        <v>2021</v>
      </c>
      <c r="F82" s="14" t="n">
        <v>0.21</v>
      </c>
      <c r="G82" s="14" t="n">
        <v>4.698</v>
      </c>
      <c r="H82" s="14" t="n">
        <v>1.028</v>
      </c>
      <c r="I82" s="14" t="n">
        <v>1.866</v>
      </c>
      <c r="J82" s="14" t="n">
        <v>6.564</v>
      </c>
      <c r="K82" s="14" t="n">
        <v>0</v>
      </c>
      <c r="L82" s="14" t="n">
        <v>1</v>
      </c>
      <c r="M82" s="14" t="n">
        <v>4.654</v>
      </c>
      <c r="N82" s="14" t="n">
        <v>2.109</v>
      </c>
      <c r="O82" s="14" t="n">
        <v>1.91</v>
      </c>
      <c r="P82" s="14" t="n">
        <v>6.564</v>
      </c>
      <c r="Q82" s="14" t="n">
        <v>0</v>
      </c>
      <c r="R82" s="14" t="n">
        <v>1</v>
      </c>
      <c r="S82" s="14" t="n">
        <v>11.101</v>
      </c>
      <c r="T82" s="14" t="n">
        <v>6.698</v>
      </c>
      <c r="U82" s="14" t="n">
        <v>0</v>
      </c>
      <c r="V82" s="14" t="n">
        <v>13.433</v>
      </c>
      <c r="W82" s="14" t="n">
        <v>0.21</v>
      </c>
      <c r="X82" s="14" t="n">
        <v>1</v>
      </c>
      <c r="Y82" s="14" t="n">
        <v>17.859</v>
      </c>
      <c r="Z82" s="14" t="n">
        <v>1.973</v>
      </c>
      <c r="AA82" s="14" t="n">
        <v>-7.544</v>
      </c>
      <c r="AB82" s="14" t="n">
        <v>10.315</v>
      </c>
      <c r="AC82" s="14" t="n">
        <v>0</v>
      </c>
      <c r="AD82" s="14" t="n">
        <v>1</v>
      </c>
      <c r="AE82" s="14" t="n">
        <v>17.815</v>
      </c>
      <c r="AF82" s="14" t="n">
        <v>3.506</v>
      </c>
      <c r="AG82" s="14" t="n">
        <v>-7.5</v>
      </c>
      <c r="AH82" s="14" t="n">
        <v>10.315</v>
      </c>
      <c r="AI82" s="14" t="n">
        <v>0</v>
      </c>
      <c r="AJ82" s="14" t="n">
        <v>1</v>
      </c>
      <c r="AK82" s="14" t="n">
        <v>24.137</v>
      </c>
      <c r="AL82" s="14" t="n">
        <v>11.846</v>
      </c>
      <c r="AM82" s="14" t="n">
        <v>-8.603</v>
      </c>
      <c r="AN82" s="14" t="n">
        <v>18.796</v>
      </c>
      <c r="AO82" s="14" t="n">
        <v>0.21</v>
      </c>
      <c r="AP82" s="14" t="n">
        <v>1</v>
      </c>
      <c r="AQ82" s="14" t="n">
        <v>0.619</v>
      </c>
      <c r="AR82" s="14" t="n">
        <v>0.114</v>
      </c>
      <c r="AS82" s="14" t="n">
        <v>0.833</v>
      </c>
      <c r="AT82" s="14" t="n">
        <v>1.757</v>
      </c>
      <c r="AU82" s="14" t="n">
        <v>0.21</v>
      </c>
      <c r="AV82" s="14" t="n">
        <v>1</v>
      </c>
      <c r="AW82" s="14" t="n">
        <v>0.599</v>
      </c>
      <c r="AX82" s="14" t="n">
        <v>0.114</v>
      </c>
      <c r="AY82" s="14" t="n">
        <v>0.864</v>
      </c>
      <c r="AZ82" s="14" t="n">
        <v>1.77</v>
      </c>
      <c r="BA82" s="14" t="n">
        <v>0.21</v>
      </c>
      <c r="BB82" s="14" t="n">
        <v>1</v>
      </c>
      <c r="BC82" s="14" t="n">
        <v>0.439</v>
      </c>
      <c r="BD82" s="14" t="n">
        <v>0.114</v>
      </c>
      <c r="BE82" s="14" t="n">
        <v>0.192</v>
      </c>
      <c r="BF82" s="14" t="n">
        <v>0.763</v>
      </c>
      <c r="BG82" s="14" t="n">
        <v>0.21</v>
      </c>
      <c r="BH82" s="14" t="n">
        <v>1</v>
      </c>
      <c r="BI82" s="14" t="n">
        <v>0.505</v>
      </c>
      <c r="BJ82" s="14" t="n">
        <v>0.114</v>
      </c>
      <c r="BK82" s="14" t="n">
        <v>0.309</v>
      </c>
      <c r="BL82" s="14" t="n">
        <v>0.984</v>
      </c>
      <c r="BM82" s="14" t="n">
        <v>0.21</v>
      </c>
      <c r="BN82" s="14" t="n">
        <v>1</v>
      </c>
      <c r="BO82" s="14" t="n">
        <v>0</v>
      </c>
      <c r="BP82" s="14" t="n">
        <v>0.026</v>
      </c>
      <c r="BQ82" s="14" t="n">
        <v>0.118</v>
      </c>
      <c r="BR82" s="14" t="n">
        <v>0</v>
      </c>
      <c r="BS82" s="14" t="n">
        <v>1</v>
      </c>
      <c r="BT82" s="14" t="n">
        <v>0</v>
      </c>
      <c r="BU82" s="14" t="n">
        <v>0.056</v>
      </c>
      <c r="BV82" s="14" t="n">
        <v>0.337</v>
      </c>
      <c r="BW82" s="14" t="n">
        <v>0.21</v>
      </c>
      <c r="BX82" s="14" t="n">
        <v>1</v>
      </c>
      <c r="BY82" s="14" t="n">
        <v>11.787</v>
      </c>
      <c r="BZ82" s="14" t="n">
        <v>0</v>
      </c>
      <c r="CA82" s="14" t="n">
        <v>11.787</v>
      </c>
      <c r="CB82" s="14" t="n">
        <v>0</v>
      </c>
      <c r="CC82" s="14" t="n">
        <v>78.125</v>
      </c>
      <c r="CD82" s="14" t="n">
        <v>7.95</v>
      </c>
      <c r="CE82" s="14" t="n">
        <v>28.91</v>
      </c>
      <c r="CF82" s="14" t="n">
        <v>129.512</v>
      </c>
      <c r="CG82" s="14" t="n">
        <v>0.21</v>
      </c>
      <c r="CH82" s="14" t="n">
        <v>1</v>
      </c>
      <c r="CI82" s="14" t="n">
        <v>0</v>
      </c>
      <c r="CJ82" s="14" t="n">
        <v>0</v>
      </c>
      <c r="CK82" s="14" t="n">
        <v>0</v>
      </c>
      <c r="CL82" s="14" t="n">
        <v>0</v>
      </c>
      <c r="CM82" s="14" t="n">
        <v>0</v>
      </c>
      <c r="CN82" s="14" t="n">
        <v>0</v>
      </c>
      <c r="CO82" s="14" t="n">
        <v>0</v>
      </c>
      <c r="CP82" s="14" t="n">
        <v>0</v>
      </c>
      <c r="CQ82" s="14" t="n">
        <v>1.198</v>
      </c>
      <c r="CR82" s="14" t="n">
        <v>0</v>
      </c>
      <c r="CS82" s="14" t="n">
        <v>4.776</v>
      </c>
      <c r="CT82" s="14" t="n">
        <v>4.561</v>
      </c>
      <c r="CU82" s="14" t="n">
        <v>15.107</v>
      </c>
    </row>
    <row r="83">
      <c r="A83" s="14" t="inlineStr">
        <is>
          <t>BEL2022</t>
        </is>
      </c>
      <c r="B83" s="14" t="inlineStr">
        <is>
          <t>BEL</t>
        </is>
      </c>
      <c r="C83" s="14" t="inlineStr">
        <is>
          <t>BEL</t>
        </is>
      </c>
      <c r="D83" s="14" t="inlineStr">
        <is>
          <t>Belgium</t>
        </is>
      </c>
      <c r="E83" s="14" t="n">
        <v>2022</v>
      </c>
      <c r="F83" s="14" t="n">
        <v>0.21</v>
      </c>
      <c r="G83" s="14" t="n">
        <v>10.197</v>
      </c>
      <c r="H83" s="14" t="n">
        <v>1.583</v>
      </c>
      <c r="I83" s="14" t="n">
        <v>8.159000000000001</v>
      </c>
      <c r="J83" s="14" t="n">
        <v>18.356</v>
      </c>
      <c r="K83" s="14" t="n">
        <v>0</v>
      </c>
      <c r="L83" s="14" t="n">
        <v>1</v>
      </c>
      <c r="M83" s="14" t="n">
        <v>10.039</v>
      </c>
      <c r="N83" s="14" t="n">
        <v>4.146</v>
      </c>
      <c r="O83" s="14" t="n">
        <v>8.317</v>
      </c>
      <c r="P83" s="14" t="n">
        <v>18.356</v>
      </c>
      <c r="Q83" s="14" t="n">
        <v>0</v>
      </c>
      <c r="R83" s="14" t="n">
        <v>1</v>
      </c>
      <c r="S83" s="14" t="n">
        <v>18.108</v>
      </c>
      <c r="T83" s="14" t="n">
        <v>7.408</v>
      </c>
      <c r="U83" s="14" t="n">
        <v>0.288</v>
      </c>
      <c r="V83" s="14" t="n">
        <v>21.918</v>
      </c>
      <c r="W83" s="14" t="n">
        <v>0.21</v>
      </c>
      <c r="X83" s="14" t="n">
        <v>1</v>
      </c>
      <c r="Y83" s="14" t="n">
        <v>34.07</v>
      </c>
      <c r="Z83" s="14" t="n">
        <v>3.574</v>
      </c>
      <c r="AA83" s="14" t="n">
        <v>-12.795</v>
      </c>
      <c r="AB83" s="14" t="n">
        <v>21.275</v>
      </c>
      <c r="AC83" s="14" t="n">
        <v>0</v>
      </c>
      <c r="AD83" s="14" t="n">
        <v>1</v>
      </c>
      <c r="AE83" s="14" t="n">
        <v>34.118</v>
      </c>
      <c r="AF83" s="14" t="n">
        <v>6.325</v>
      </c>
      <c r="AG83" s="14" t="n">
        <v>-12.843</v>
      </c>
      <c r="AH83" s="14" t="n">
        <v>21.275</v>
      </c>
      <c r="AI83" s="14" t="n">
        <v>0</v>
      </c>
      <c r="AJ83" s="14" t="n">
        <v>1</v>
      </c>
      <c r="AK83" s="14" t="n">
        <v>40.988</v>
      </c>
      <c r="AL83" s="14" t="n">
        <v>19.573</v>
      </c>
      <c r="AM83" s="14" t="n">
        <v>-13.124</v>
      </c>
      <c r="AN83" s="14" t="n">
        <v>33.715</v>
      </c>
      <c r="AO83" s="14" t="n">
        <v>0.21</v>
      </c>
      <c r="AP83" s="14" t="n">
        <v>1</v>
      </c>
      <c r="AQ83" s="14" t="n">
        <v>0.861</v>
      </c>
      <c r="AR83" s="14" t="n">
        <v>0.123</v>
      </c>
      <c r="AS83" s="14" t="n">
        <v>0.704</v>
      </c>
      <c r="AT83" s="14" t="n">
        <v>1.893</v>
      </c>
      <c r="AU83" s="14" t="n">
        <v>0.21</v>
      </c>
      <c r="AV83" s="14" t="n">
        <v>1</v>
      </c>
      <c r="AW83" s="14" t="n">
        <v>0.986</v>
      </c>
      <c r="AX83" s="14" t="n">
        <v>0.123</v>
      </c>
      <c r="AY83" s="14" t="n">
        <v>0.6899999999999999</v>
      </c>
      <c r="AZ83" s="14" t="n">
        <v>2.028</v>
      </c>
      <c r="BA83" s="14" t="n">
        <v>0.21</v>
      </c>
      <c r="BB83" s="14" t="n">
        <v>1</v>
      </c>
      <c r="BC83" s="14" t="n">
        <v>0.598</v>
      </c>
      <c r="BD83" s="14" t="n">
        <v>0.123</v>
      </c>
      <c r="BE83" s="14" t="n">
        <v>0.11</v>
      </c>
      <c r="BF83" s="14" t="n">
        <v>0.856</v>
      </c>
      <c r="BG83" s="14" t="n">
        <v>0.21</v>
      </c>
      <c r="BH83" s="14" t="n">
        <v>1</v>
      </c>
      <c r="BI83" s="14" t="n">
        <v>0.612</v>
      </c>
      <c r="BJ83" s="14" t="n">
        <v>0.123</v>
      </c>
      <c r="BK83" s="14" t="n">
        <v>0.65</v>
      </c>
      <c r="BL83" s="14" t="n">
        <v>1.528</v>
      </c>
      <c r="BM83" s="14" t="n">
        <v>0.21</v>
      </c>
      <c r="BN83" s="14" t="n">
        <v>1</v>
      </c>
      <c r="BO83" s="14" t="n">
        <v>0</v>
      </c>
      <c r="BP83" s="14" t="n">
        <v>0.021</v>
      </c>
      <c r="BQ83" s="14" t="n">
        <v>0.173</v>
      </c>
      <c r="BR83" s="14" t="n">
        <v>0</v>
      </c>
      <c r="BS83" s="14" t="n">
        <v>1</v>
      </c>
      <c r="BT83" s="14" t="n">
        <v>0</v>
      </c>
      <c r="BU83" s="14" t="n">
        <v>0.047</v>
      </c>
      <c r="BV83" s="14" t="n">
        <v>0.417</v>
      </c>
      <c r="BW83" s="14" t="n">
        <v>0.21</v>
      </c>
      <c r="BX83" s="14" t="n">
        <v>1</v>
      </c>
      <c r="BY83" s="14" t="n">
        <v>12.729</v>
      </c>
      <c r="BZ83" s="14" t="n">
        <v>0</v>
      </c>
      <c r="CA83" s="14" t="n">
        <v>12.729</v>
      </c>
      <c r="CB83" s="14" t="n">
        <v>0</v>
      </c>
      <c r="CC83" s="14" t="n">
        <v>97.90000000000001</v>
      </c>
      <c r="CD83" s="14" t="n">
        <v>7.95</v>
      </c>
      <c r="CE83" s="14" t="n">
        <v>98.408</v>
      </c>
      <c r="CF83" s="14" t="n">
        <v>237.532</v>
      </c>
      <c r="CG83" s="14" t="n">
        <v>0.21</v>
      </c>
      <c r="CH83" s="14" t="n">
        <v>1</v>
      </c>
      <c r="CI83" s="14" t="n">
        <v>0</v>
      </c>
      <c r="CJ83" s="14" t="n">
        <v>0</v>
      </c>
      <c r="CK83" s="14" t="n">
        <v>0</v>
      </c>
      <c r="CL83" s="14" t="n">
        <v>0</v>
      </c>
      <c r="CM83" s="14" t="n">
        <v>0</v>
      </c>
      <c r="CN83" s="14" t="n">
        <v>0</v>
      </c>
      <c r="CO83" s="14" t="n">
        <v>0</v>
      </c>
      <c r="CP83" s="14" t="n">
        <v>0</v>
      </c>
      <c r="CQ83" s="14" t="n">
        <v>1.294</v>
      </c>
      <c r="CR83" s="14" t="n">
        <v>0</v>
      </c>
      <c r="CS83" s="14" t="n">
        <v>5.158</v>
      </c>
      <c r="CT83" s="14" t="n">
        <v>10.7</v>
      </c>
      <c r="CU83" s="14" t="n">
        <v>31.227</v>
      </c>
    </row>
    <row r="84">
      <c r="A84" s="14" t="inlineStr">
        <is>
          <t>BEL2023</t>
        </is>
      </c>
      <c r="B84" s="14" t="inlineStr">
        <is>
          <t>BEL</t>
        </is>
      </c>
      <c r="C84" s="14" t="inlineStr">
        <is>
          <t>BEL</t>
        </is>
      </c>
      <c r="D84" s="14" t="inlineStr">
        <is>
          <t>Belgium</t>
        </is>
      </c>
      <c r="E84" s="14" t="n">
        <v>2023</v>
      </c>
      <c r="F84" s="14" t="n">
        <v>0.21</v>
      </c>
      <c r="G84" s="14" t="n">
        <v>8.573</v>
      </c>
      <c r="H84" s="14" t="n">
        <v>1.953</v>
      </c>
      <c r="I84" s="14" t="n">
        <v>9.456</v>
      </c>
      <c r="J84" s="14" t="n">
        <v>18.029</v>
      </c>
      <c r="K84" s="14" t="n">
        <v>0</v>
      </c>
      <c r="L84" s="14" t="n">
        <v>1</v>
      </c>
      <c r="M84" s="14" t="n">
        <v>8.393000000000001</v>
      </c>
      <c r="N84" s="14" t="n">
        <v>4.163</v>
      </c>
      <c r="O84" s="14" t="n">
        <v>9.635999999999999</v>
      </c>
      <c r="P84" s="14" t="n">
        <v>18.029</v>
      </c>
      <c r="Q84" s="14" t="n">
        <v>0</v>
      </c>
      <c r="R84" s="14" t="n">
        <v>1</v>
      </c>
      <c r="S84" s="14" t="n">
        <v>19.078</v>
      </c>
      <c r="T84" s="14" t="n">
        <v>7.714</v>
      </c>
      <c r="U84" s="14" t="n">
        <v>0.455</v>
      </c>
      <c r="V84" s="14" t="n">
        <v>23.099</v>
      </c>
      <c r="W84" s="14" t="n">
        <v>0.21</v>
      </c>
      <c r="X84" s="14" t="n">
        <v>1</v>
      </c>
      <c r="Y84" s="14" t="n">
        <v>15.019</v>
      </c>
      <c r="Z84" s="14" t="n">
        <v>1.682</v>
      </c>
      <c r="AA84" s="14" t="n">
        <v>8.029999999999999</v>
      </c>
      <c r="AB84" s="14" t="n">
        <v>23.049</v>
      </c>
      <c r="AC84" s="14" t="n">
        <v>0</v>
      </c>
      <c r="AD84" s="14" t="n">
        <v>1</v>
      </c>
      <c r="AE84" s="14" t="n">
        <v>15.117</v>
      </c>
      <c r="AF84" s="14" t="n">
        <v>3.011</v>
      </c>
      <c r="AG84" s="14" t="n">
        <v>7.931</v>
      </c>
      <c r="AH84" s="14" t="n">
        <v>23.049</v>
      </c>
      <c r="AI84" s="14" t="n">
        <v>0</v>
      </c>
      <c r="AJ84" s="14" t="n">
        <v>1</v>
      </c>
      <c r="AK84" s="14" t="n">
        <v>22.293</v>
      </c>
      <c r="AL84" s="14" t="n">
        <v>11.043</v>
      </c>
      <c r="AM84" s="14" t="n">
        <v>4.26</v>
      </c>
      <c r="AN84" s="14" t="n">
        <v>32.129</v>
      </c>
      <c r="AO84" s="14" t="n">
        <v>0.21</v>
      </c>
      <c r="AP84" s="14" t="n">
        <v>1</v>
      </c>
      <c r="AQ84" s="14" t="n">
        <v>0.76</v>
      </c>
      <c r="AR84" s="14" t="n">
        <v>0.129</v>
      </c>
      <c r="AS84" s="14" t="n">
        <v>0.779</v>
      </c>
      <c r="AT84" s="14" t="n">
        <v>1.863</v>
      </c>
      <c r="AU84" s="14" t="n">
        <v>0.21</v>
      </c>
      <c r="AV84" s="14" t="n">
        <v>1</v>
      </c>
      <c r="AW84" s="14" t="n">
        <v>0.8110000000000001</v>
      </c>
      <c r="AX84" s="14" t="n">
        <v>0.129</v>
      </c>
      <c r="AY84" s="14" t="n">
        <v>0.769</v>
      </c>
      <c r="AZ84" s="14" t="n">
        <v>1.912</v>
      </c>
      <c r="BA84" s="14" t="n">
        <v>0.21</v>
      </c>
      <c r="BB84" s="14" t="n">
        <v>1</v>
      </c>
      <c r="BC84" s="14" t="n">
        <v>0.535</v>
      </c>
      <c r="BD84" s="14" t="n">
        <v>0.129</v>
      </c>
      <c r="BE84" s="14" t="n">
        <v>0.076</v>
      </c>
      <c r="BF84" s="14" t="n">
        <v>0.739</v>
      </c>
      <c r="BG84" s="14" t="n">
        <v>0.21</v>
      </c>
      <c r="BH84" s="14" t="n">
        <v>1</v>
      </c>
      <c r="BI84" s="14" t="n">
        <v>0.579</v>
      </c>
      <c r="BJ84" s="14" t="n">
        <v>0.129</v>
      </c>
      <c r="BK84" s="14" t="n">
        <v>0.515</v>
      </c>
      <c r="BL84" s="14" t="n">
        <v>1.325</v>
      </c>
      <c r="BM84" s="14" t="n">
        <v>0.21</v>
      </c>
      <c r="BN84" s="14" t="n">
        <v>1</v>
      </c>
      <c r="BO84" s="14" t="n">
        <v>0</v>
      </c>
      <c r="BP84" s="14" t="n">
        <v>0.019</v>
      </c>
      <c r="BQ84" s="14" t="n">
        <v>0.193</v>
      </c>
      <c r="BR84" s="14" t="n">
        <v>0</v>
      </c>
      <c r="BS84" s="14" t="n">
        <v>1</v>
      </c>
      <c r="BT84" s="14" t="n">
        <v>0</v>
      </c>
      <c r="BU84" s="14" t="n">
        <v>0.07000000000000001</v>
      </c>
      <c r="BV84" s="14" t="n">
        <v>0.439</v>
      </c>
      <c r="BW84" s="14" t="n">
        <v>0.21</v>
      </c>
      <c r="BX84" s="14" t="n">
        <v>1</v>
      </c>
      <c r="BY84" s="14" t="n">
        <v>13.254</v>
      </c>
      <c r="BZ84" s="14" t="n">
        <v>0</v>
      </c>
      <c r="CA84" s="14" t="n">
        <v>13.254</v>
      </c>
      <c r="CB84" s="14" t="n">
        <v>0</v>
      </c>
      <c r="CC84" s="14" t="n">
        <v>83.248</v>
      </c>
      <c r="CD84" s="14" t="n">
        <v>7.95</v>
      </c>
      <c r="CE84" s="14" t="n">
        <v>90.292</v>
      </c>
      <c r="CF84" s="14" t="n">
        <v>209.983</v>
      </c>
      <c r="CG84" s="14" t="n">
        <v>0.21</v>
      </c>
      <c r="CH84" s="14" t="n">
        <v>1</v>
      </c>
      <c r="CI84" s="14" t="n">
        <v>0</v>
      </c>
      <c r="CJ84" s="14" t="n">
        <v>0</v>
      </c>
      <c r="CK84" s="14" t="n">
        <v>0</v>
      </c>
      <c r="CL84" s="14" t="n">
        <v>0</v>
      </c>
      <c r="CM84" s="14" t="n">
        <v>0</v>
      </c>
      <c r="CN84" s="14" t="n">
        <v>0</v>
      </c>
      <c r="CO84" s="14" t="n">
        <v>0</v>
      </c>
      <c r="CP84" s="14" t="n">
        <v>0</v>
      </c>
      <c r="CQ84" s="14" t="n">
        <v>1.348</v>
      </c>
      <c r="CR84" s="14" t="n">
        <v>0</v>
      </c>
      <c r="CS84" s="14" t="n">
        <v>5.37</v>
      </c>
      <c r="CT84" s="14" t="n">
        <v>11.365</v>
      </c>
      <c r="CU84" s="14" t="n">
        <v>12.124</v>
      </c>
    </row>
    <row r="85">
      <c r="A85" s="14" t="inlineStr">
        <is>
          <t>BEL2024</t>
        </is>
      </c>
      <c r="B85" s="14" t="inlineStr">
        <is>
          <t>BEL</t>
        </is>
      </c>
      <c r="C85" s="14" t="inlineStr">
        <is>
          <t>BEL</t>
        </is>
      </c>
      <c r="D85" s="14" t="inlineStr">
        <is>
          <t>Belgium</t>
        </is>
      </c>
      <c r="E85" s="14" t="n">
        <v>2024</v>
      </c>
      <c r="F85" s="14" t="n">
        <v>0.21</v>
      </c>
      <c r="G85" s="14" t="n">
        <v>15.168</v>
      </c>
      <c r="H85" s="14" t="n">
        <v>3.843</v>
      </c>
      <c r="I85" s="14" t="n">
        <v>6.197</v>
      </c>
      <c r="J85" s="14" t="n">
        <v>21.366</v>
      </c>
      <c r="K85" s="14" t="n">
        <v>0</v>
      </c>
      <c r="L85" s="14" t="n">
        <v>1</v>
      </c>
      <c r="M85" s="14" t="n">
        <v>15.048</v>
      </c>
      <c r="N85" s="14" t="n">
        <v>8.196999999999999</v>
      </c>
      <c r="O85" s="14" t="n">
        <v>6.318</v>
      </c>
      <c r="P85" s="14" t="n">
        <v>21.366</v>
      </c>
      <c r="Q85" s="14" t="n">
        <v>0</v>
      </c>
      <c r="R85" s="14" t="n">
        <v>1</v>
      </c>
      <c r="S85" s="14" t="n">
        <v>15.416</v>
      </c>
      <c r="T85" s="14" t="n">
        <v>7.942</v>
      </c>
      <c r="U85" s="14" t="n">
        <v>0.453</v>
      </c>
      <c r="V85" s="14" t="n">
        <v>18.668</v>
      </c>
      <c r="W85" s="14" t="n">
        <v>0.21</v>
      </c>
      <c r="X85" s="14" t="n">
        <v>1</v>
      </c>
      <c r="Y85" s="14" t="n">
        <v>14.196</v>
      </c>
      <c r="Z85" s="14" t="n">
        <v>1.793</v>
      </c>
      <c r="AA85" s="14" t="n">
        <v>4.198</v>
      </c>
      <c r="AB85" s="14" t="n">
        <v>18.394</v>
      </c>
      <c r="AC85" s="14" t="n">
        <v>0</v>
      </c>
      <c r="AD85" s="14" t="n">
        <v>1</v>
      </c>
      <c r="AE85" s="14" t="n">
        <v>14.196</v>
      </c>
      <c r="AF85" s="14" t="n">
        <v>3.11</v>
      </c>
      <c r="AG85" s="14" t="n">
        <v>4.198</v>
      </c>
      <c r="AH85" s="14" t="n">
        <v>18.394</v>
      </c>
      <c r="AI85" s="14" t="n">
        <v>0</v>
      </c>
      <c r="AJ85" s="14" t="n">
        <v>1</v>
      </c>
      <c r="AK85" s="14" t="n">
        <v>18.243</v>
      </c>
      <c r="AL85" s="14" t="n">
        <v>9.279</v>
      </c>
      <c r="AM85" s="14" t="n">
        <v>2.929</v>
      </c>
      <c r="AN85" s="14" t="n">
        <v>25.619</v>
      </c>
      <c r="AO85" s="14" t="n">
        <v>0.21</v>
      </c>
      <c r="AP85" s="14" t="n">
        <v>1</v>
      </c>
      <c r="AQ85" s="14" t="n">
        <v>0.724</v>
      </c>
      <c r="AR85" s="14" t="n">
        <v>0.132</v>
      </c>
      <c r="AS85" s="14" t="n">
        <v>0.739</v>
      </c>
      <c r="AT85" s="14" t="n">
        <v>1.771</v>
      </c>
      <c r="AU85" s="14" t="n">
        <v>0.21</v>
      </c>
      <c r="AV85" s="14" t="n">
        <v>1</v>
      </c>
      <c r="AW85" s="14" t="n">
        <v>0.75</v>
      </c>
      <c r="AX85" s="14" t="n">
        <v>0.132</v>
      </c>
      <c r="AY85" s="14" t="n">
        <v>0.788</v>
      </c>
      <c r="AZ85" s="14" t="n">
        <v>1.861</v>
      </c>
      <c r="BA85" s="14" t="n">
        <v>0.21</v>
      </c>
      <c r="BB85" s="14" t="n">
        <v>1</v>
      </c>
      <c r="BC85" s="14" t="n">
        <v>0.513</v>
      </c>
      <c r="BD85" s="14" t="n">
        <v>0.132</v>
      </c>
      <c r="BE85" s="14" t="n">
        <v>0.157</v>
      </c>
      <c r="BF85" s="14" t="n">
        <v>0.8110000000000001</v>
      </c>
      <c r="BG85" s="14" t="n">
        <v>0.21</v>
      </c>
      <c r="BH85" s="14" t="n">
        <v>1</v>
      </c>
      <c r="BI85" s="14" t="n">
        <v>0.591</v>
      </c>
      <c r="BJ85" s="14" t="n">
        <v>0.132</v>
      </c>
      <c r="BK85" s="14" t="n">
        <v>0.43</v>
      </c>
      <c r="BL85" s="14" t="n">
        <v>1.236</v>
      </c>
      <c r="BM85" s="14" t="n">
        <v>0.21</v>
      </c>
      <c r="BN85" s="14" t="n">
        <v>1</v>
      </c>
      <c r="BO85" s="14" t="n">
        <v>0</v>
      </c>
      <c r="BP85" s="14" t="n">
        <v>0.019</v>
      </c>
      <c r="BQ85" s="14" t="n">
        <v>0.141</v>
      </c>
      <c r="BR85" s="14" t="n">
        <v>0</v>
      </c>
      <c r="BS85" s="14" t="n">
        <v>1</v>
      </c>
      <c r="BT85" s="14" t="n">
        <v>0</v>
      </c>
      <c r="BU85" s="14" t="n">
        <v>0.077</v>
      </c>
      <c r="BV85" s="14" t="n">
        <v>0.361</v>
      </c>
      <c r="BW85" s="14" t="n">
        <v>0.21</v>
      </c>
      <c r="BX85" s="14" t="n">
        <v>1</v>
      </c>
      <c r="BY85" s="14" t="n">
        <v>13.646</v>
      </c>
      <c r="BZ85" s="14" t="n">
        <v>0</v>
      </c>
      <c r="CA85" s="14" t="n">
        <v>13.646</v>
      </c>
      <c r="CB85" s="14" t="n">
        <v>0</v>
      </c>
      <c r="CC85" s="14" t="n">
        <v>82.58799999999999</v>
      </c>
      <c r="CD85" s="14" t="n">
        <v>7.95</v>
      </c>
      <c r="CE85" s="14" t="n">
        <v>69.15300000000001</v>
      </c>
      <c r="CF85" s="14" t="n">
        <v>183.607</v>
      </c>
      <c r="CG85" s="14" t="n">
        <v>0.21</v>
      </c>
      <c r="CH85" s="14" t="n">
        <v>1</v>
      </c>
      <c r="CI85" s="14" t="n">
        <v>0</v>
      </c>
      <c r="CJ85" s="14" t="n">
        <v>0</v>
      </c>
      <c r="CK85" s="14" t="n">
        <v>0</v>
      </c>
      <c r="CL85" s="14" t="n">
        <v>0</v>
      </c>
      <c r="CM85" s="14" t="n">
        <v>0</v>
      </c>
      <c r="CN85" s="14" t="n">
        <v>0</v>
      </c>
      <c r="CO85" s="14" t="n">
        <v>0</v>
      </c>
      <c r="CP85" s="14" t="n">
        <v>0</v>
      </c>
      <c r="CQ85" s="14" t="n">
        <v>1.387</v>
      </c>
      <c r="CR85" s="14" t="n">
        <v>0</v>
      </c>
      <c r="CS85" s="14" t="n">
        <v>5.529</v>
      </c>
      <c r="CT85" s="14" t="n">
        <v>7.474</v>
      </c>
      <c r="CU85" s="14" t="n">
        <v>10.304</v>
      </c>
    </row>
    <row r="86">
      <c r="A86" s="14" t="inlineStr">
        <is>
          <t>BLZ2021</t>
        </is>
      </c>
      <c r="B86" s="14" t="inlineStr">
        <is>
          <t>BLZ</t>
        </is>
      </c>
      <c r="C86" s="14" t="inlineStr">
        <is>
          <t>BLZ</t>
        </is>
      </c>
      <c r="D86" s="14" t="inlineStr">
        <is>
          <t>Belize</t>
        </is>
      </c>
      <c r="E86" s="14" t="n">
        <v>2021</v>
      </c>
      <c r="F86" s="14" t="n">
        <v>0.125</v>
      </c>
      <c r="G86" s="14" t="n">
        <v>5.897</v>
      </c>
      <c r="H86" s="14" t="n">
        <v>1.143</v>
      </c>
      <c r="I86" s="14" t="n">
        <v>0</v>
      </c>
      <c r="J86" s="14" t="n">
        <v>5.897</v>
      </c>
      <c r="K86" s="14" t="n">
        <v>0</v>
      </c>
      <c r="L86" s="14" t="n">
        <v>1</v>
      </c>
      <c r="M86" s="14" t="n">
        <v>7.964</v>
      </c>
      <c r="N86" s="14" t="n">
        <v>3.43</v>
      </c>
      <c r="O86" s="14" t="n">
        <v>0</v>
      </c>
      <c r="P86" s="14" t="n">
        <v>7.964</v>
      </c>
      <c r="Q86" s="14" t="n">
        <v>0</v>
      </c>
      <c r="R86" s="14" t="n">
        <v>1</v>
      </c>
      <c r="S86" s="14" t="n">
        <v>11.613</v>
      </c>
      <c r="T86" s="14" t="n">
        <v>6.86</v>
      </c>
      <c r="U86" s="14" t="n">
        <v>0</v>
      </c>
      <c r="V86" s="14" t="n">
        <v>13.065</v>
      </c>
      <c r="W86" s="14" t="n">
        <v>0.125</v>
      </c>
      <c r="X86" s="14" t="n">
        <v>1</v>
      </c>
      <c r="Y86" s="14" t="n">
        <v>5.919</v>
      </c>
      <c r="Z86" s="14" t="n">
        <v>0.796</v>
      </c>
      <c r="AA86" s="14" t="n">
        <v>0</v>
      </c>
      <c r="AB86" s="14" t="n">
        <v>5.919</v>
      </c>
      <c r="AC86" s="14" t="n">
        <v>0</v>
      </c>
      <c r="AD86" s="14" t="n">
        <v>1</v>
      </c>
      <c r="AE86" s="14" t="n">
        <v>7.062</v>
      </c>
      <c r="AF86" s="14" t="n">
        <v>1.654</v>
      </c>
      <c r="AG86" s="14" t="n">
        <v>0</v>
      </c>
      <c r="AH86" s="14" t="n">
        <v>7.062</v>
      </c>
      <c r="AI86" s="14" t="n">
        <v>0</v>
      </c>
      <c r="AJ86" s="14" t="n">
        <v>1</v>
      </c>
      <c r="AK86" s="14" t="n">
        <v>13.922</v>
      </c>
      <c r="AL86" s="14" t="n">
        <v>7.481</v>
      </c>
      <c r="AM86" s="14" t="n">
        <v>0</v>
      </c>
      <c r="AN86" s="14" t="n">
        <v>15.663</v>
      </c>
      <c r="AO86" s="14" t="n">
        <v>0.125</v>
      </c>
      <c r="AP86" s="14" t="n">
        <v>1</v>
      </c>
      <c r="AQ86" s="14" t="n">
        <v>0.649</v>
      </c>
      <c r="AR86" s="14" t="n">
        <v>0.114</v>
      </c>
      <c r="AS86" s="14" t="n">
        <v>0.628</v>
      </c>
      <c r="AT86" s="14" t="n">
        <v>1.437</v>
      </c>
      <c r="AU86" s="14" t="n">
        <v>0.125</v>
      </c>
      <c r="AV86" s="14" t="n">
        <v>1</v>
      </c>
      <c r="AW86" s="14" t="n">
        <v>0.577</v>
      </c>
      <c r="AX86" s="14" t="n">
        <v>0.114</v>
      </c>
      <c r="AY86" s="14" t="n">
        <v>0.616</v>
      </c>
      <c r="AZ86" s="14" t="n">
        <v>1.342</v>
      </c>
      <c r="BA86" s="14" t="n">
        <v>0.125</v>
      </c>
      <c r="BB86" s="14" t="n">
        <v>1</v>
      </c>
      <c r="BC86" s="14" t="n">
        <v>0.458</v>
      </c>
      <c r="BD86" s="14" t="n">
        <v>0.114</v>
      </c>
      <c r="BE86" s="14" t="n">
        <v>0</v>
      </c>
      <c r="BF86" s="14" t="n">
        <v>0.515</v>
      </c>
      <c r="BG86" s="14" t="n">
        <v>0.125</v>
      </c>
      <c r="BH86" s="14" t="n">
        <v>1</v>
      </c>
      <c r="BI86" s="14" t="n">
        <v>0.491</v>
      </c>
      <c r="BJ86" s="14" t="n">
        <v>0.114</v>
      </c>
      <c r="BK86" s="14" t="n">
        <v>0.366</v>
      </c>
      <c r="BL86" s="14" t="n">
        <v>0.964</v>
      </c>
      <c r="BM86" s="14" t="n">
        <v>0.125</v>
      </c>
      <c r="BN86" s="14" t="n">
        <v>1</v>
      </c>
      <c r="BO86" s="14" t="n">
        <v>0</v>
      </c>
      <c r="BP86" s="14" t="n">
        <v>0</v>
      </c>
      <c r="BQ86" s="14" t="n">
        <v>0.175</v>
      </c>
      <c r="BR86" s="14" t="n">
        <v>0</v>
      </c>
      <c r="BS86" s="14" t="n">
        <v>0.333</v>
      </c>
      <c r="BT86" s="14" t="n">
        <v>0</v>
      </c>
      <c r="BU86" s="14" t="n">
        <v>0</v>
      </c>
      <c r="BV86" s="14" t="n">
        <v>0.222</v>
      </c>
      <c r="BW86" s="14" t="n">
        <v>0.125</v>
      </c>
      <c r="BX86" s="14" t="n">
        <v>0.667</v>
      </c>
      <c r="BY86" s="14" t="n">
        <v>11.787</v>
      </c>
      <c r="BZ86" s="14" t="n">
        <v>0</v>
      </c>
      <c r="CA86" s="14" t="n">
        <v>11.787</v>
      </c>
      <c r="CB86" s="14" t="n">
        <v>0</v>
      </c>
      <c r="CC86" s="14" t="n">
        <v>78.125</v>
      </c>
      <c r="CD86" s="14" t="n">
        <v>7.95</v>
      </c>
      <c r="CE86" s="14" t="n">
        <v>68.08799999999999</v>
      </c>
      <c r="CF86" s="14" t="n">
        <v>164.49</v>
      </c>
      <c r="CG86" s="14" t="n">
        <v>0.125</v>
      </c>
      <c r="CH86" s="14" t="n">
        <v>1</v>
      </c>
      <c r="CI86" s="14" t="n">
        <v>0</v>
      </c>
      <c r="CJ86" s="14" t="n">
        <v>0</v>
      </c>
      <c r="CK86" s="14" t="n">
        <v>0</v>
      </c>
      <c r="CL86" s="14" t="n">
        <v>0</v>
      </c>
      <c r="CM86" s="14" t="n">
        <v>0</v>
      </c>
      <c r="CN86" s="14" t="n">
        <v>0</v>
      </c>
      <c r="CO86" s="14" t="n">
        <v>0</v>
      </c>
      <c r="CP86" s="14" t="n">
        <v>0</v>
      </c>
      <c r="CQ86" s="14" t="n">
        <v>1.198</v>
      </c>
      <c r="CR86" s="14" t="n">
        <v>0</v>
      </c>
      <c r="CS86" s="14" t="n">
        <v>4.776</v>
      </c>
      <c r="CT86" s="14" t="n">
        <v>4.753</v>
      </c>
      <c r="CU86" s="14" t="n">
        <v>15.983</v>
      </c>
    </row>
    <row r="87">
      <c r="A87" s="14" t="inlineStr">
        <is>
          <t>BLZ2022</t>
        </is>
      </c>
      <c r="B87" s="14" t="inlineStr">
        <is>
          <t>BLZ</t>
        </is>
      </c>
      <c r="C87" s="14" t="inlineStr">
        <is>
          <t>BLZ</t>
        </is>
      </c>
      <c r="D87" s="14" t="inlineStr">
        <is>
          <t>Belize</t>
        </is>
      </c>
      <c r="E87" s="14" t="n">
        <v>2022</v>
      </c>
      <c r="F87" s="14" t="n">
        <v>0.125</v>
      </c>
      <c r="G87" s="14" t="n">
        <v>11.72</v>
      </c>
      <c r="H87" s="14" t="n">
        <v>1.235</v>
      </c>
      <c r="I87" s="14" t="n">
        <v>0</v>
      </c>
      <c r="J87" s="14" t="n">
        <v>11.72</v>
      </c>
      <c r="K87" s="14" t="n">
        <v>0</v>
      </c>
      <c r="L87" s="14" t="n">
        <v>1</v>
      </c>
      <c r="M87" s="14" t="n">
        <v>9.782999999999999</v>
      </c>
      <c r="N87" s="14" t="n">
        <v>3.704</v>
      </c>
      <c r="O87" s="14" t="n">
        <v>0</v>
      </c>
      <c r="P87" s="14" t="n">
        <v>9.782999999999999</v>
      </c>
      <c r="Q87" s="14" t="n">
        <v>0</v>
      </c>
      <c r="R87" s="14" t="n">
        <v>1</v>
      </c>
      <c r="S87" s="14" t="n">
        <v>17.893</v>
      </c>
      <c r="T87" s="14" t="n">
        <v>7.408</v>
      </c>
      <c r="U87" s="14" t="n">
        <v>0.166</v>
      </c>
      <c r="V87" s="14" t="n">
        <v>20.13</v>
      </c>
      <c r="W87" s="14" t="n">
        <v>0.125</v>
      </c>
      <c r="X87" s="14" t="n">
        <v>1</v>
      </c>
      <c r="Y87" s="14" t="n">
        <v>6.392</v>
      </c>
      <c r="Z87" s="14" t="n">
        <v>0.86</v>
      </c>
      <c r="AA87" s="14" t="n">
        <v>0</v>
      </c>
      <c r="AB87" s="14" t="n">
        <v>6.392</v>
      </c>
      <c r="AC87" s="14" t="n">
        <v>0</v>
      </c>
      <c r="AD87" s="14" t="n">
        <v>1</v>
      </c>
      <c r="AE87" s="14" t="n">
        <v>7.627</v>
      </c>
      <c r="AF87" s="14" t="n">
        <v>1.786</v>
      </c>
      <c r="AG87" s="14" t="n">
        <v>0</v>
      </c>
      <c r="AH87" s="14" t="n">
        <v>7.627</v>
      </c>
      <c r="AI87" s="14" t="n">
        <v>0</v>
      </c>
      <c r="AJ87" s="14" t="n">
        <v>1</v>
      </c>
      <c r="AK87" s="14" t="n">
        <v>15.035</v>
      </c>
      <c r="AL87" s="14" t="n">
        <v>8.079000000000001</v>
      </c>
      <c r="AM87" s="14" t="n">
        <v>0.139</v>
      </c>
      <c r="AN87" s="14" t="n">
        <v>16.914</v>
      </c>
      <c r="AO87" s="14" t="n">
        <v>0.125</v>
      </c>
      <c r="AP87" s="14" t="n">
        <v>1</v>
      </c>
      <c r="AQ87" s="14" t="n">
        <v>0.896</v>
      </c>
      <c r="AR87" s="14" t="n">
        <v>0.123</v>
      </c>
      <c r="AS87" s="14" t="n">
        <v>0.351</v>
      </c>
      <c r="AT87" s="14" t="n">
        <v>1.403</v>
      </c>
      <c r="AU87" s="14" t="n">
        <v>0.125</v>
      </c>
      <c r="AV87" s="14" t="n">
        <v>1</v>
      </c>
      <c r="AW87" s="14" t="n">
        <v>0.89</v>
      </c>
      <c r="AX87" s="14" t="n">
        <v>0.123</v>
      </c>
      <c r="AY87" s="14" t="n">
        <v>0.35</v>
      </c>
      <c r="AZ87" s="14" t="n">
        <v>1.395</v>
      </c>
      <c r="BA87" s="14" t="n">
        <v>0.125</v>
      </c>
      <c r="BB87" s="14" t="n">
        <v>1</v>
      </c>
      <c r="BC87" s="14" t="n">
        <v>0.62</v>
      </c>
      <c r="BD87" s="14" t="n">
        <v>0.123</v>
      </c>
      <c r="BE87" s="14" t="n">
        <v>0.006</v>
      </c>
      <c r="BF87" s="14" t="n">
        <v>0.698</v>
      </c>
      <c r="BG87" s="14" t="n">
        <v>0.125</v>
      </c>
      <c r="BH87" s="14" t="n">
        <v>1</v>
      </c>
      <c r="BI87" s="14" t="n">
        <v>0.608</v>
      </c>
      <c r="BJ87" s="14" t="n">
        <v>0.123</v>
      </c>
      <c r="BK87" s="14" t="n">
        <v>0.712</v>
      </c>
      <c r="BL87" s="14" t="n">
        <v>1.484</v>
      </c>
      <c r="BM87" s="14" t="n">
        <v>0.125</v>
      </c>
      <c r="BN87" s="14" t="n">
        <v>1</v>
      </c>
      <c r="BO87" s="14" t="n">
        <v>0</v>
      </c>
      <c r="BP87" s="14" t="n">
        <v>0</v>
      </c>
      <c r="BQ87" s="14" t="n">
        <v>0.175</v>
      </c>
      <c r="BR87" s="14" t="n">
        <v>0</v>
      </c>
      <c r="BS87" s="14" t="n">
        <v>0.333</v>
      </c>
      <c r="BT87" s="14" t="n">
        <v>0</v>
      </c>
      <c r="BU87" s="14" t="n">
        <v>0</v>
      </c>
      <c r="BV87" s="14" t="n">
        <v>0.219</v>
      </c>
      <c r="BW87" s="14" t="n">
        <v>0.125</v>
      </c>
      <c r="BX87" s="14" t="n">
        <v>0.667</v>
      </c>
      <c r="BY87" s="14" t="n">
        <v>12.729</v>
      </c>
      <c r="BZ87" s="14" t="n">
        <v>0</v>
      </c>
      <c r="CA87" s="14" t="n">
        <v>12.729</v>
      </c>
      <c r="CB87" s="14" t="n">
        <v>0</v>
      </c>
      <c r="CC87" s="14" t="n">
        <v>97.90000000000001</v>
      </c>
      <c r="CD87" s="14" t="n">
        <v>7.95</v>
      </c>
      <c r="CE87" s="14" t="n">
        <v>73.599</v>
      </c>
      <c r="CF87" s="14" t="n">
        <v>191.168</v>
      </c>
      <c r="CG87" s="14" t="n">
        <v>0.125</v>
      </c>
      <c r="CH87" s="14" t="n">
        <v>1</v>
      </c>
      <c r="CI87" s="14" t="n">
        <v>0</v>
      </c>
      <c r="CJ87" s="14" t="n">
        <v>0</v>
      </c>
      <c r="CK87" s="14" t="n">
        <v>0</v>
      </c>
      <c r="CL87" s="14" t="n">
        <v>0</v>
      </c>
      <c r="CM87" s="14" t="n">
        <v>0</v>
      </c>
      <c r="CN87" s="14" t="n">
        <v>0</v>
      </c>
      <c r="CO87" s="14" t="n">
        <v>0</v>
      </c>
      <c r="CP87" s="14" t="n">
        <v>0</v>
      </c>
      <c r="CQ87" s="14" t="n">
        <v>1.294</v>
      </c>
      <c r="CR87" s="14" t="n">
        <v>0</v>
      </c>
      <c r="CS87" s="14" t="n">
        <v>5.158</v>
      </c>
      <c r="CT87" s="14" t="n">
        <v>10.485</v>
      </c>
      <c r="CU87" s="14" t="n">
        <v>29.494</v>
      </c>
    </row>
    <row r="88">
      <c r="A88" s="14" t="inlineStr">
        <is>
          <t>BLZ2023</t>
        </is>
      </c>
      <c r="B88" s="14" t="inlineStr">
        <is>
          <t>BLZ</t>
        </is>
      </c>
      <c r="C88" s="14" t="inlineStr">
        <is>
          <t>BLZ</t>
        </is>
      </c>
      <c r="D88" s="14" t="inlineStr">
        <is>
          <t>Belize</t>
        </is>
      </c>
      <c r="E88" s="14" t="n">
        <v>2023</v>
      </c>
      <c r="F88" s="14" t="n">
        <v>0.125</v>
      </c>
      <c r="G88" s="14" t="n">
        <v>6.147</v>
      </c>
      <c r="H88" s="14" t="n">
        <v>1.286</v>
      </c>
      <c r="I88" s="14" t="n">
        <v>0</v>
      </c>
      <c r="J88" s="14" t="n">
        <v>6.147</v>
      </c>
      <c r="K88" s="14" t="n">
        <v>0</v>
      </c>
      <c r="L88" s="14" t="n">
        <v>1</v>
      </c>
      <c r="M88" s="14" t="n">
        <v>7.886</v>
      </c>
      <c r="N88" s="14" t="n">
        <v>3.857</v>
      </c>
      <c r="O88" s="14" t="n">
        <v>0</v>
      </c>
      <c r="P88" s="14" t="n">
        <v>7.886</v>
      </c>
      <c r="Q88" s="14" t="n">
        <v>0</v>
      </c>
      <c r="R88" s="14" t="n">
        <v>1</v>
      </c>
      <c r="S88" s="14" t="n">
        <v>12.575</v>
      </c>
      <c r="T88" s="14" t="n">
        <v>7.714</v>
      </c>
      <c r="U88" s="14" t="n">
        <v>0.174</v>
      </c>
      <c r="V88" s="14" t="n">
        <v>14.147</v>
      </c>
      <c r="W88" s="14" t="n">
        <v>0.125</v>
      </c>
      <c r="X88" s="14" t="n">
        <v>1</v>
      </c>
      <c r="Y88" s="14" t="n">
        <v>3.731</v>
      </c>
      <c r="Z88" s="14" t="n">
        <v>0.502</v>
      </c>
      <c r="AA88" s="14" t="n">
        <v>0</v>
      </c>
      <c r="AB88" s="14" t="n">
        <v>3.731</v>
      </c>
      <c r="AC88" s="14" t="n">
        <v>0</v>
      </c>
      <c r="AD88" s="14" t="n">
        <v>1</v>
      </c>
      <c r="AE88" s="14" t="n">
        <v>5.016</v>
      </c>
      <c r="AF88" s="14" t="n">
        <v>1.175</v>
      </c>
      <c r="AG88" s="14" t="n">
        <v>0</v>
      </c>
      <c r="AH88" s="14" t="n">
        <v>5.016</v>
      </c>
      <c r="AI88" s="14" t="n">
        <v>0</v>
      </c>
      <c r="AJ88" s="14" t="n">
        <v>1</v>
      </c>
      <c r="AK88" s="14" t="n">
        <v>12.73</v>
      </c>
      <c r="AL88" s="14" t="n">
        <v>6.84</v>
      </c>
      <c r="AM88" s="14" t="n">
        <v>0.176</v>
      </c>
      <c r="AN88" s="14" t="n">
        <v>14.322</v>
      </c>
      <c r="AO88" s="14" t="n">
        <v>0.125</v>
      </c>
      <c r="AP88" s="14" t="n">
        <v>1</v>
      </c>
      <c r="AQ88" s="14" t="n">
        <v>0.791</v>
      </c>
      <c r="AR88" s="14" t="n">
        <v>0.129</v>
      </c>
      <c r="AS88" s="14" t="n">
        <v>0.4</v>
      </c>
      <c r="AT88" s="14" t="n">
        <v>1.339</v>
      </c>
      <c r="AU88" s="14" t="n">
        <v>0.125</v>
      </c>
      <c r="AV88" s="14" t="n">
        <v>1</v>
      </c>
      <c r="AW88" s="14" t="n">
        <v>0.618</v>
      </c>
      <c r="AX88" s="14" t="n">
        <v>0.129</v>
      </c>
      <c r="AY88" s="14" t="n">
        <v>0.55</v>
      </c>
      <c r="AZ88" s="14" t="n">
        <v>1.314</v>
      </c>
      <c r="BA88" s="14" t="n">
        <v>0.125</v>
      </c>
      <c r="BB88" s="14" t="n">
        <v>1</v>
      </c>
      <c r="BC88" s="14" t="n">
        <v>0.554</v>
      </c>
      <c r="BD88" s="14" t="n">
        <v>0.129</v>
      </c>
      <c r="BE88" s="14" t="n">
        <v>0.008</v>
      </c>
      <c r="BF88" s="14" t="n">
        <v>0.624</v>
      </c>
      <c r="BG88" s="14" t="n">
        <v>0.125</v>
      </c>
      <c r="BH88" s="14" t="n">
        <v>1</v>
      </c>
      <c r="BI88" s="14" t="n">
        <v>0.5570000000000001</v>
      </c>
      <c r="BJ88" s="14" t="n">
        <v>0.129</v>
      </c>
      <c r="BK88" s="14" t="n">
        <v>0.613</v>
      </c>
      <c r="BL88" s="14" t="n">
        <v>1.317</v>
      </c>
      <c r="BM88" s="14" t="n">
        <v>0.125</v>
      </c>
      <c r="BN88" s="14" t="n">
        <v>1</v>
      </c>
      <c r="BO88" s="14" t="n">
        <v>0</v>
      </c>
      <c r="BP88" s="14" t="n">
        <v>0</v>
      </c>
      <c r="BQ88" s="14" t="n">
        <v>0.175</v>
      </c>
      <c r="BR88" s="14" t="n">
        <v>0</v>
      </c>
      <c r="BS88" s="14" t="n">
        <v>0.333</v>
      </c>
      <c r="BT88" s="14" t="n">
        <v>0</v>
      </c>
      <c r="BU88" s="14" t="n">
        <v>0</v>
      </c>
      <c r="BV88" s="14" t="n">
        <v>0.219</v>
      </c>
      <c r="BW88" s="14" t="n">
        <v>0.125</v>
      </c>
      <c r="BX88" s="14" t="n">
        <v>0.667</v>
      </c>
      <c r="BY88" s="14" t="n">
        <v>13.254</v>
      </c>
      <c r="BZ88" s="14" t="n">
        <v>0</v>
      </c>
      <c r="CA88" s="14" t="n">
        <v>13.254</v>
      </c>
      <c r="CB88" s="14" t="n">
        <v>0</v>
      </c>
      <c r="CC88" s="14" t="n">
        <v>83.248</v>
      </c>
      <c r="CD88" s="14" t="n">
        <v>7.95</v>
      </c>
      <c r="CE88" s="14" t="n">
        <v>79.29600000000001</v>
      </c>
      <c r="CF88" s="14" t="n">
        <v>180.366</v>
      </c>
      <c r="CG88" s="14" t="n">
        <v>0.125</v>
      </c>
      <c r="CH88" s="14" t="n">
        <v>1</v>
      </c>
      <c r="CI88" s="14" t="n">
        <v>0</v>
      </c>
      <c r="CJ88" s="14" t="n">
        <v>0</v>
      </c>
      <c r="CK88" s="14" t="n">
        <v>0</v>
      </c>
      <c r="CL88" s="14" t="n">
        <v>0</v>
      </c>
      <c r="CM88" s="14" t="n">
        <v>0</v>
      </c>
      <c r="CN88" s="14" t="n">
        <v>0</v>
      </c>
      <c r="CO88" s="14" t="n">
        <v>0</v>
      </c>
      <c r="CP88" s="14" t="n">
        <v>0</v>
      </c>
      <c r="CQ88" s="14" t="n">
        <v>1.348</v>
      </c>
      <c r="CR88" s="14" t="n">
        <v>0</v>
      </c>
      <c r="CS88" s="14" t="n">
        <v>5.37</v>
      </c>
      <c r="CT88" s="14" t="n">
        <v>4.861</v>
      </c>
      <c r="CU88" s="14" t="n">
        <v>11.192</v>
      </c>
    </row>
    <row r="89">
      <c r="A89" s="14" t="inlineStr">
        <is>
          <t>BLZ2024</t>
        </is>
      </c>
      <c r="B89" s="14" t="inlineStr">
        <is>
          <t>BLZ</t>
        </is>
      </c>
      <c r="C89" s="14" t="inlineStr">
        <is>
          <t>BLZ</t>
        </is>
      </c>
      <c r="D89" s="14" t="inlineStr">
        <is>
          <t>Belize</t>
        </is>
      </c>
      <c r="E89" s="14" t="n">
        <v>2024</v>
      </c>
      <c r="F89" s="14" t="n">
        <v>0.125</v>
      </c>
      <c r="G89" s="14" t="n">
        <v>5.575</v>
      </c>
      <c r="H89" s="14" t="n">
        <v>1.324</v>
      </c>
      <c r="I89" s="14" t="n">
        <v>0</v>
      </c>
      <c r="J89" s="14" t="n">
        <v>5.575</v>
      </c>
      <c r="K89" s="14" t="n">
        <v>0</v>
      </c>
      <c r="L89" s="14" t="n">
        <v>1</v>
      </c>
      <c r="M89" s="14" t="n">
        <v>7.124</v>
      </c>
      <c r="N89" s="14" t="n">
        <v>3.971</v>
      </c>
      <c r="O89" s="14" t="n">
        <v>0</v>
      </c>
      <c r="P89" s="14" t="n">
        <v>7.124</v>
      </c>
      <c r="Q89" s="14" t="n">
        <v>0</v>
      </c>
      <c r="R89" s="14" t="n">
        <v>1</v>
      </c>
      <c r="S89" s="14" t="n">
        <v>12.193</v>
      </c>
      <c r="T89" s="14" t="n">
        <v>7.942</v>
      </c>
      <c r="U89" s="14" t="n">
        <v>0.208</v>
      </c>
      <c r="V89" s="14" t="n">
        <v>13.717</v>
      </c>
      <c r="W89" s="14" t="n">
        <v>0.125</v>
      </c>
      <c r="X89" s="14" t="n">
        <v>1</v>
      </c>
      <c r="Y89" s="14" t="n">
        <v>3.841</v>
      </c>
      <c r="Z89" s="14" t="n">
        <v>0.517</v>
      </c>
      <c r="AA89" s="14" t="n">
        <v>0</v>
      </c>
      <c r="AB89" s="14" t="n">
        <v>3.841</v>
      </c>
      <c r="AC89" s="14" t="n">
        <v>0</v>
      </c>
      <c r="AD89" s="14" t="n">
        <v>1</v>
      </c>
      <c r="AE89" s="14" t="n">
        <v>5.164</v>
      </c>
      <c r="AF89" s="14" t="n">
        <v>1.209</v>
      </c>
      <c r="AG89" s="14" t="n">
        <v>0</v>
      </c>
      <c r="AH89" s="14" t="n">
        <v>5.164</v>
      </c>
      <c r="AI89" s="14" t="n">
        <v>0</v>
      </c>
      <c r="AJ89" s="14" t="n">
        <v>1</v>
      </c>
      <c r="AK89" s="14" t="n">
        <v>13.106</v>
      </c>
      <c r="AL89" s="14" t="n">
        <v>7.042</v>
      </c>
      <c r="AM89" s="14" t="n">
        <v>0.223</v>
      </c>
      <c r="AN89" s="14" t="n">
        <v>14.744</v>
      </c>
      <c r="AO89" s="14" t="n">
        <v>0.125</v>
      </c>
      <c r="AP89" s="14" t="n">
        <v>1</v>
      </c>
      <c r="AQ89" s="14" t="n">
        <v>0.756</v>
      </c>
      <c r="AR89" s="14" t="n">
        <v>0.132</v>
      </c>
      <c r="AS89" s="14" t="n">
        <v>0.153</v>
      </c>
      <c r="AT89" s="14" t="n">
        <v>1.023</v>
      </c>
      <c r="AU89" s="14" t="n">
        <v>0.125</v>
      </c>
      <c r="AV89" s="14" t="n">
        <v>1</v>
      </c>
      <c r="AW89" s="14" t="n">
        <v>0.655</v>
      </c>
      <c r="AX89" s="14" t="n">
        <v>0.132</v>
      </c>
      <c r="AY89" s="14" t="n">
        <v>0.489</v>
      </c>
      <c r="AZ89" s="14" t="n">
        <v>1.287</v>
      </c>
      <c r="BA89" s="14" t="n">
        <v>0.125</v>
      </c>
      <c r="BB89" s="14" t="n">
        <v>1</v>
      </c>
      <c r="BC89" s="14" t="n">
        <v>0.534</v>
      </c>
      <c r="BD89" s="14" t="n">
        <v>0.132</v>
      </c>
      <c r="BE89" s="14" t="n">
        <v>0.008999999999999999</v>
      </c>
      <c r="BF89" s="14" t="n">
        <v>0.6</v>
      </c>
      <c r="BG89" s="14" t="n">
        <v>0.125</v>
      </c>
      <c r="BH89" s="14" t="n">
        <v>1</v>
      </c>
      <c r="BI89" s="14" t="n">
        <v>0.5679999999999999</v>
      </c>
      <c r="BJ89" s="14" t="n">
        <v>0.132</v>
      </c>
      <c r="BK89" s="14" t="n">
        <v>0.652</v>
      </c>
      <c r="BL89" s="14" t="n">
        <v>1.35</v>
      </c>
      <c r="BM89" s="14" t="n">
        <v>0.125</v>
      </c>
      <c r="BN89" s="14" t="n">
        <v>1</v>
      </c>
      <c r="BO89" s="14" t="n">
        <v>0</v>
      </c>
      <c r="BP89" s="14" t="n">
        <v>0</v>
      </c>
      <c r="BQ89" s="14" t="n">
        <v>0.175</v>
      </c>
      <c r="BR89" s="14" t="n">
        <v>0</v>
      </c>
      <c r="BS89" s="14" t="n">
        <v>0.333</v>
      </c>
      <c r="BT89" s="14" t="n">
        <v>0</v>
      </c>
      <c r="BU89" s="14" t="n">
        <v>0</v>
      </c>
      <c r="BV89" s="14" t="n">
        <v>0.219</v>
      </c>
      <c r="BW89" s="14" t="n">
        <v>0.125</v>
      </c>
      <c r="BX89" s="14" t="n">
        <v>0.667</v>
      </c>
      <c r="BY89" s="14" t="n">
        <v>13.646</v>
      </c>
      <c r="BZ89" s="14" t="n">
        <v>0</v>
      </c>
      <c r="CA89" s="14" t="n">
        <v>13.646</v>
      </c>
      <c r="CB89" s="14" t="n">
        <v>0</v>
      </c>
      <c r="CC89" s="14" t="n">
        <v>82.58799999999999</v>
      </c>
      <c r="CD89" s="14" t="n">
        <v>7.95</v>
      </c>
      <c r="CE89" s="14" t="n">
        <v>82.462</v>
      </c>
      <c r="CF89" s="14" t="n">
        <v>182.572</v>
      </c>
      <c r="CG89" s="14" t="n">
        <v>0.125</v>
      </c>
      <c r="CH89" s="14" t="n">
        <v>1</v>
      </c>
      <c r="CI89" s="14" t="n">
        <v>0</v>
      </c>
      <c r="CJ89" s="14" t="n">
        <v>0</v>
      </c>
      <c r="CK89" s="14" t="n">
        <v>0</v>
      </c>
      <c r="CL89" s="14" t="n">
        <v>0</v>
      </c>
      <c r="CM89" s="14" t="n">
        <v>0</v>
      </c>
      <c r="CN89" s="14" t="n">
        <v>0</v>
      </c>
      <c r="CO89" s="14" t="n">
        <v>0</v>
      </c>
      <c r="CP89" s="14" t="n">
        <v>0</v>
      </c>
      <c r="CQ89" s="14" t="n">
        <v>1.387</v>
      </c>
      <c r="CR89" s="14" t="n">
        <v>0</v>
      </c>
      <c r="CS89" s="14" t="n">
        <v>5.529</v>
      </c>
      <c r="CT89" s="14" t="n">
        <v>4.251</v>
      </c>
      <c r="CU89" s="14" t="n">
        <v>10.123</v>
      </c>
    </row>
    <row r="90">
      <c r="A90" s="14" t="inlineStr">
        <is>
          <t>BEN2021</t>
        </is>
      </c>
      <c r="B90" s="14" t="inlineStr">
        <is>
          <t>BEN</t>
        </is>
      </c>
      <c r="C90" s="14" t="inlineStr">
        <is>
          <t>BEN</t>
        </is>
      </c>
      <c r="D90" s="14" t="inlineStr">
        <is>
          <t>Benin</t>
        </is>
      </c>
      <c r="E90" s="14" t="n">
        <v>2021</v>
      </c>
      <c r="F90" s="14" t="n">
        <v>0.18</v>
      </c>
      <c r="G90" s="14" t="n">
        <v>5.897</v>
      </c>
      <c r="H90" s="14" t="n">
        <v>1.143</v>
      </c>
      <c r="I90" s="14" t="n">
        <v>0</v>
      </c>
      <c r="J90" s="14" t="n">
        <v>5.897</v>
      </c>
      <c r="K90" s="14" t="n">
        <v>0</v>
      </c>
      <c r="L90" s="14" t="n">
        <v>1</v>
      </c>
      <c r="M90" s="14" t="n">
        <v>7.964</v>
      </c>
      <c r="N90" s="14" t="n">
        <v>3.43</v>
      </c>
      <c r="O90" s="14" t="n">
        <v>0</v>
      </c>
      <c r="P90" s="14" t="n">
        <v>7.964</v>
      </c>
      <c r="Q90" s="14" t="n">
        <v>0</v>
      </c>
      <c r="R90" s="14" t="n">
        <v>1</v>
      </c>
      <c r="S90" s="14" t="n">
        <v>11.613</v>
      </c>
      <c r="T90" s="14" t="n">
        <v>6.86</v>
      </c>
      <c r="U90" s="14" t="n">
        <v>0</v>
      </c>
      <c r="V90" s="14" t="n">
        <v>13.704</v>
      </c>
      <c r="W90" s="14" t="n">
        <v>0.18</v>
      </c>
      <c r="X90" s="14" t="n">
        <v>1</v>
      </c>
      <c r="Y90" s="14" t="n">
        <v>5.721</v>
      </c>
      <c r="Z90" s="14" t="n">
        <v>0.773</v>
      </c>
      <c r="AA90" s="14" t="n">
        <v>0</v>
      </c>
      <c r="AB90" s="14" t="n">
        <v>5.721</v>
      </c>
      <c r="AC90" s="14" t="n">
        <v>0</v>
      </c>
      <c r="AD90" s="14" t="n">
        <v>1</v>
      </c>
      <c r="AE90" s="14" t="n">
        <v>6.864</v>
      </c>
      <c r="AF90" s="14" t="n">
        <v>1.605</v>
      </c>
      <c r="AG90" s="14" t="n">
        <v>0</v>
      </c>
      <c r="AH90" s="14" t="n">
        <v>6.864</v>
      </c>
      <c r="AI90" s="14" t="n">
        <v>0</v>
      </c>
      <c r="AJ90" s="14" t="n">
        <v>1</v>
      </c>
      <c r="AK90" s="14" t="n">
        <v>13.724</v>
      </c>
      <c r="AL90" s="14" t="n">
        <v>7.309</v>
      </c>
      <c r="AM90" s="14" t="n">
        <v>0</v>
      </c>
      <c r="AN90" s="14" t="n">
        <v>16.195</v>
      </c>
      <c r="AO90" s="14" t="n">
        <v>0.18</v>
      </c>
      <c r="AP90" s="14" t="n">
        <v>1</v>
      </c>
      <c r="AQ90" s="14" t="n">
        <v>0.619</v>
      </c>
      <c r="AR90" s="14" t="n">
        <v>0.114</v>
      </c>
      <c r="AS90" s="14" t="n">
        <v>0.158</v>
      </c>
      <c r="AT90" s="14" t="n">
        <v>0.917</v>
      </c>
      <c r="AU90" s="14" t="n">
        <v>0.18</v>
      </c>
      <c r="AV90" s="14" t="n">
        <v>1</v>
      </c>
      <c r="AW90" s="14" t="n">
        <v>0.599</v>
      </c>
      <c r="AX90" s="14" t="n">
        <v>0.114</v>
      </c>
      <c r="AY90" s="14" t="n">
        <v>0.197</v>
      </c>
      <c r="AZ90" s="14" t="n">
        <v>0.9399999999999999</v>
      </c>
      <c r="BA90" s="14" t="n">
        <v>0.18</v>
      </c>
      <c r="BB90" s="14" t="n">
        <v>1</v>
      </c>
      <c r="BC90" s="14" t="n">
        <v>0.439</v>
      </c>
      <c r="BD90" s="14" t="n">
        <v>0.114</v>
      </c>
      <c r="BE90" s="14" t="n">
        <v>0.055</v>
      </c>
      <c r="BF90" s="14" t="n">
        <v>0.583</v>
      </c>
      <c r="BG90" s="14" t="n">
        <v>0.18</v>
      </c>
      <c r="BH90" s="14" t="n">
        <v>1</v>
      </c>
      <c r="BI90" s="14" t="n">
        <v>0.505</v>
      </c>
      <c r="BJ90" s="14" t="n">
        <v>0.114</v>
      </c>
      <c r="BK90" s="14" t="n">
        <v>0.282</v>
      </c>
      <c r="BL90" s="14" t="n">
        <v>0.928</v>
      </c>
      <c r="BM90" s="14" t="n">
        <v>0.18</v>
      </c>
      <c r="BN90" s="14" t="n">
        <v>1</v>
      </c>
      <c r="BO90" s="14" t="n">
        <v>0</v>
      </c>
      <c r="BP90" s="14" t="n">
        <v>0</v>
      </c>
      <c r="BQ90" s="14" t="n">
        <v>0.214</v>
      </c>
      <c r="BR90" s="14" t="n">
        <v>0</v>
      </c>
      <c r="BS90" s="14" t="n">
        <v>0.667</v>
      </c>
      <c r="BT90" s="14" t="n">
        <v>0</v>
      </c>
      <c r="BU90" s="14" t="n">
        <v>0</v>
      </c>
      <c r="BV90" s="14" t="n">
        <v>0.216</v>
      </c>
      <c r="BW90" s="14" t="n">
        <v>0.18</v>
      </c>
      <c r="BX90" s="14" t="n">
        <v>0.667</v>
      </c>
      <c r="BY90" s="14" t="n">
        <v>11.787</v>
      </c>
      <c r="BZ90" s="14" t="n">
        <v>0</v>
      </c>
      <c r="CA90" s="14" t="n">
        <v>11.787</v>
      </c>
      <c r="CB90" s="14" t="n">
        <v>0</v>
      </c>
      <c r="CC90" s="14" t="n">
        <v>78.125</v>
      </c>
      <c r="CD90" s="14" t="n">
        <v>7.95</v>
      </c>
      <c r="CE90" s="14" t="n">
        <v>71.617</v>
      </c>
      <c r="CF90" s="14" t="n">
        <v>176.696</v>
      </c>
      <c r="CG90" s="14" t="n">
        <v>0.18</v>
      </c>
      <c r="CH90" s="14" t="n">
        <v>1</v>
      </c>
      <c r="CI90" s="14" t="n">
        <v>0</v>
      </c>
      <c r="CJ90" s="14" t="n">
        <v>0</v>
      </c>
      <c r="CK90" s="14" t="n">
        <v>0</v>
      </c>
      <c r="CL90" s="14" t="n">
        <v>0</v>
      </c>
      <c r="CM90" s="14" t="n">
        <v>0</v>
      </c>
      <c r="CN90" s="14" t="n">
        <v>0</v>
      </c>
      <c r="CO90" s="14" t="n">
        <v>0</v>
      </c>
      <c r="CP90" s="14" t="n">
        <v>0</v>
      </c>
      <c r="CQ90" s="14" t="n">
        <v>1.198</v>
      </c>
      <c r="CR90" s="14" t="n">
        <v>0</v>
      </c>
      <c r="CS90" s="14" t="n">
        <v>4.776</v>
      </c>
      <c r="CT90" s="14" t="n">
        <v>4.753</v>
      </c>
      <c r="CU90" s="14" t="n">
        <v>15.162</v>
      </c>
    </row>
    <row r="91">
      <c r="A91" s="14" t="inlineStr">
        <is>
          <t>BEN2022</t>
        </is>
      </c>
      <c r="B91" s="14" t="inlineStr">
        <is>
          <t>BEN</t>
        </is>
      </c>
      <c r="C91" s="14" t="inlineStr">
        <is>
          <t>BEN</t>
        </is>
      </c>
      <c r="D91" s="14" t="inlineStr">
        <is>
          <t>Benin</t>
        </is>
      </c>
      <c r="E91" s="14" t="n">
        <v>2022</v>
      </c>
      <c r="F91" s="14" t="n">
        <v>0.18</v>
      </c>
      <c r="G91" s="14" t="n">
        <v>11.72</v>
      </c>
      <c r="H91" s="14" t="n">
        <v>1.235</v>
      </c>
      <c r="I91" s="14" t="n">
        <v>0</v>
      </c>
      <c r="J91" s="14" t="n">
        <v>11.72</v>
      </c>
      <c r="K91" s="14" t="n">
        <v>0</v>
      </c>
      <c r="L91" s="14" t="n">
        <v>1</v>
      </c>
      <c r="M91" s="14" t="n">
        <v>9.782999999999999</v>
      </c>
      <c r="N91" s="14" t="n">
        <v>3.704</v>
      </c>
      <c r="O91" s="14" t="n">
        <v>0</v>
      </c>
      <c r="P91" s="14" t="n">
        <v>9.782999999999999</v>
      </c>
      <c r="Q91" s="14" t="n">
        <v>0</v>
      </c>
      <c r="R91" s="14" t="n">
        <v>1</v>
      </c>
      <c r="S91" s="14" t="n">
        <v>17.893</v>
      </c>
      <c r="T91" s="14" t="n">
        <v>7.408</v>
      </c>
      <c r="U91" s="14" t="n">
        <v>0.238</v>
      </c>
      <c r="V91" s="14" t="n">
        <v>21.114</v>
      </c>
      <c r="W91" s="14" t="n">
        <v>0.18</v>
      </c>
      <c r="X91" s="14" t="n">
        <v>1</v>
      </c>
      <c r="Y91" s="14" t="n">
        <v>6.488</v>
      </c>
      <c r="Z91" s="14" t="n">
        <v>0.877</v>
      </c>
      <c r="AA91" s="14" t="n">
        <v>0</v>
      </c>
      <c r="AB91" s="14" t="n">
        <v>6.488</v>
      </c>
      <c r="AC91" s="14" t="n">
        <v>0</v>
      </c>
      <c r="AD91" s="14" t="n">
        <v>1</v>
      </c>
      <c r="AE91" s="14" t="n">
        <v>7.723</v>
      </c>
      <c r="AF91" s="14" t="n">
        <v>1.806</v>
      </c>
      <c r="AG91" s="14" t="n">
        <v>0</v>
      </c>
      <c r="AH91" s="14" t="n">
        <v>7.723</v>
      </c>
      <c r="AI91" s="14" t="n">
        <v>0</v>
      </c>
      <c r="AJ91" s="14" t="n">
        <v>1</v>
      </c>
      <c r="AK91" s="14" t="n">
        <v>15.131</v>
      </c>
      <c r="AL91" s="14" t="n">
        <v>8.058999999999999</v>
      </c>
      <c r="AM91" s="14" t="n">
        <v>0.202</v>
      </c>
      <c r="AN91" s="14" t="n">
        <v>17.855</v>
      </c>
      <c r="AO91" s="14" t="n">
        <v>0.18</v>
      </c>
      <c r="AP91" s="14" t="n">
        <v>1</v>
      </c>
      <c r="AQ91" s="14" t="n">
        <v>0.861</v>
      </c>
      <c r="AR91" s="14" t="n">
        <v>0.123</v>
      </c>
      <c r="AS91" s="14" t="n">
        <v>-0.047</v>
      </c>
      <c r="AT91" s="14" t="n">
        <v>0.961</v>
      </c>
      <c r="AU91" s="14" t="n">
        <v>0.18</v>
      </c>
      <c r="AV91" s="14" t="n">
        <v>1</v>
      </c>
      <c r="AW91" s="14" t="n">
        <v>0.986</v>
      </c>
      <c r="AX91" s="14" t="n">
        <v>0.123</v>
      </c>
      <c r="AY91" s="14" t="n">
        <v>-0.112</v>
      </c>
      <c r="AZ91" s="14" t="n">
        <v>1.032</v>
      </c>
      <c r="BA91" s="14" t="n">
        <v>0.18</v>
      </c>
      <c r="BB91" s="14" t="n">
        <v>1</v>
      </c>
      <c r="BC91" s="14" t="n">
        <v>0.598</v>
      </c>
      <c r="BD91" s="14" t="n">
        <v>0.123</v>
      </c>
      <c r="BE91" s="14" t="n">
        <v>-0.005</v>
      </c>
      <c r="BF91" s="14" t="n">
        <v>0.699</v>
      </c>
      <c r="BG91" s="14" t="n">
        <v>0.18</v>
      </c>
      <c r="BH91" s="14" t="n">
        <v>1</v>
      </c>
      <c r="BI91" s="14" t="n">
        <v>0.612</v>
      </c>
      <c r="BJ91" s="14" t="n">
        <v>0.123</v>
      </c>
      <c r="BK91" s="14" t="n">
        <v>0.444</v>
      </c>
      <c r="BL91" s="14" t="n">
        <v>1.246</v>
      </c>
      <c r="BM91" s="14" t="n">
        <v>0.18</v>
      </c>
      <c r="BN91" s="14" t="n">
        <v>1</v>
      </c>
      <c r="BO91" s="14" t="n">
        <v>0</v>
      </c>
      <c r="BP91" s="14" t="n">
        <v>0</v>
      </c>
      <c r="BQ91" s="14" t="n">
        <v>0.191</v>
      </c>
      <c r="BR91" s="14" t="n">
        <v>0</v>
      </c>
      <c r="BS91" s="14" t="n">
        <v>0.667</v>
      </c>
      <c r="BT91" s="14" t="n">
        <v>0</v>
      </c>
      <c r="BU91" s="14" t="n">
        <v>0</v>
      </c>
      <c r="BV91" s="14" t="n">
        <v>0.192</v>
      </c>
      <c r="BW91" s="14" t="n">
        <v>0.18</v>
      </c>
      <c r="BX91" s="14" t="n">
        <v>0.667</v>
      </c>
      <c r="BY91" s="14" t="n">
        <v>12.729</v>
      </c>
      <c r="BZ91" s="14" t="n">
        <v>0</v>
      </c>
      <c r="CA91" s="14" t="n">
        <v>12.729</v>
      </c>
      <c r="CB91" s="14" t="n">
        <v>0</v>
      </c>
      <c r="CC91" s="14" t="n">
        <v>97.90000000000001</v>
      </c>
      <c r="CD91" s="14" t="n">
        <v>7.95</v>
      </c>
      <c r="CE91" s="14" t="n">
        <v>94.369</v>
      </c>
      <c r="CF91" s="14" t="n">
        <v>226.877</v>
      </c>
      <c r="CG91" s="14" t="n">
        <v>0.18</v>
      </c>
      <c r="CH91" s="14" t="n">
        <v>1</v>
      </c>
      <c r="CI91" s="14" t="n">
        <v>0</v>
      </c>
      <c r="CJ91" s="14" t="n">
        <v>0</v>
      </c>
      <c r="CK91" s="14" t="n">
        <v>0</v>
      </c>
      <c r="CL91" s="14" t="n">
        <v>0</v>
      </c>
      <c r="CM91" s="14" t="n">
        <v>0</v>
      </c>
      <c r="CN91" s="14" t="n">
        <v>0</v>
      </c>
      <c r="CO91" s="14" t="n">
        <v>0</v>
      </c>
      <c r="CP91" s="14" t="n">
        <v>0</v>
      </c>
      <c r="CQ91" s="14" t="n">
        <v>1.294</v>
      </c>
      <c r="CR91" s="14" t="n">
        <v>0</v>
      </c>
      <c r="CS91" s="14" t="n">
        <v>5.158</v>
      </c>
      <c r="CT91" s="14" t="n">
        <v>10.485</v>
      </c>
      <c r="CU91" s="14" t="n">
        <v>31.326</v>
      </c>
    </row>
    <row r="92">
      <c r="A92" s="14" t="inlineStr">
        <is>
          <t>BEN2023</t>
        </is>
      </c>
      <c r="B92" s="14" t="inlineStr">
        <is>
          <t>BEN</t>
        </is>
      </c>
      <c r="C92" s="14" t="inlineStr">
        <is>
          <t>BEN</t>
        </is>
      </c>
      <c r="D92" s="14" t="inlineStr">
        <is>
          <t>Benin</t>
        </is>
      </c>
      <c r="E92" s="14" t="n">
        <v>2023</v>
      </c>
      <c r="F92" s="14" t="n">
        <v>0.18</v>
      </c>
      <c r="G92" s="14" t="n">
        <v>6.147</v>
      </c>
      <c r="H92" s="14" t="n">
        <v>1.286</v>
      </c>
      <c r="I92" s="14" t="n">
        <v>0</v>
      </c>
      <c r="J92" s="14" t="n">
        <v>6.147</v>
      </c>
      <c r="K92" s="14" t="n">
        <v>0</v>
      </c>
      <c r="L92" s="14" t="n">
        <v>1</v>
      </c>
      <c r="M92" s="14" t="n">
        <v>7.886</v>
      </c>
      <c r="N92" s="14" t="n">
        <v>3.857</v>
      </c>
      <c r="O92" s="14" t="n">
        <v>0</v>
      </c>
      <c r="P92" s="14" t="n">
        <v>7.886</v>
      </c>
      <c r="Q92" s="14" t="n">
        <v>0</v>
      </c>
      <c r="R92" s="14" t="n">
        <v>1</v>
      </c>
      <c r="S92" s="14" t="n">
        <v>12.575</v>
      </c>
      <c r="T92" s="14" t="n">
        <v>7.714</v>
      </c>
      <c r="U92" s="14" t="n">
        <v>0.251</v>
      </c>
      <c r="V92" s="14" t="n">
        <v>14.839</v>
      </c>
      <c r="W92" s="14" t="n">
        <v>0.18</v>
      </c>
      <c r="X92" s="14" t="n">
        <v>1</v>
      </c>
      <c r="Y92" s="14" t="n">
        <v>6.433</v>
      </c>
      <c r="Z92" s="14" t="n">
        <v>0.869</v>
      </c>
      <c r="AA92" s="14" t="n">
        <v>0</v>
      </c>
      <c r="AB92" s="14" t="n">
        <v>6.433</v>
      </c>
      <c r="AC92" s="14" t="n">
        <v>0</v>
      </c>
      <c r="AD92" s="14" t="n">
        <v>1</v>
      </c>
      <c r="AE92" s="14" t="n">
        <v>7.719</v>
      </c>
      <c r="AF92" s="14" t="n">
        <v>1.805</v>
      </c>
      <c r="AG92" s="14" t="n">
        <v>0</v>
      </c>
      <c r="AH92" s="14" t="n">
        <v>7.719</v>
      </c>
      <c r="AI92" s="14" t="n">
        <v>0</v>
      </c>
      <c r="AJ92" s="14" t="n">
        <v>1</v>
      </c>
      <c r="AK92" s="14" t="n">
        <v>15.433</v>
      </c>
      <c r="AL92" s="14" t="n">
        <v>8.218999999999999</v>
      </c>
      <c r="AM92" s="14" t="n">
        <v>0.308</v>
      </c>
      <c r="AN92" s="14" t="n">
        <v>18.211</v>
      </c>
      <c r="AO92" s="14" t="n">
        <v>0.18</v>
      </c>
      <c r="AP92" s="14" t="n">
        <v>1</v>
      </c>
      <c r="AQ92" s="14" t="n">
        <v>0.76</v>
      </c>
      <c r="AR92" s="14" t="n">
        <v>0.129</v>
      </c>
      <c r="AS92" s="14" t="n">
        <v>0.164</v>
      </c>
      <c r="AT92" s="14" t="n">
        <v>1.091</v>
      </c>
      <c r="AU92" s="14" t="n">
        <v>0.18</v>
      </c>
      <c r="AV92" s="14" t="n">
        <v>1</v>
      </c>
      <c r="AW92" s="14" t="n">
        <v>0.8110000000000001</v>
      </c>
      <c r="AX92" s="14" t="n">
        <v>0.129</v>
      </c>
      <c r="AY92" s="14" t="n">
        <v>0.166</v>
      </c>
      <c r="AZ92" s="14" t="n">
        <v>1.154</v>
      </c>
      <c r="BA92" s="14" t="n">
        <v>0.18</v>
      </c>
      <c r="BB92" s="14" t="n">
        <v>1</v>
      </c>
      <c r="BC92" s="14" t="n">
        <v>0.535</v>
      </c>
      <c r="BD92" s="14" t="n">
        <v>0.129</v>
      </c>
      <c r="BE92" s="14" t="n">
        <v>0.116</v>
      </c>
      <c r="BF92" s="14" t="n">
        <v>0.768</v>
      </c>
      <c r="BG92" s="14" t="n">
        <v>0.18</v>
      </c>
      <c r="BH92" s="14" t="n">
        <v>1</v>
      </c>
      <c r="BI92" s="14" t="n">
        <v>0.579</v>
      </c>
      <c r="BJ92" s="14" t="n">
        <v>0.129</v>
      </c>
      <c r="BK92" s="14" t="n">
        <v>0.609</v>
      </c>
      <c r="BL92" s="14" t="n">
        <v>1.403</v>
      </c>
      <c r="BM92" s="14" t="n">
        <v>0.18</v>
      </c>
      <c r="BN92" s="14" t="n">
        <v>1</v>
      </c>
      <c r="BO92" s="14" t="n">
        <v>0</v>
      </c>
      <c r="BP92" s="14" t="n">
        <v>0</v>
      </c>
      <c r="BQ92" s="14" t="n">
        <v>0.196</v>
      </c>
      <c r="BR92" s="14" t="n">
        <v>0</v>
      </c>
      <c r="BS92" s="14" t="n">
        <v>0.667</v>
      </c>
      <c r="BT92" s="14" t="n">
        <v>0</v>
      </c>
      <c r="BU92" s="14" t="n">
        <v>0</v>
      </c>
      <c r="BV92" s="14" t="n">
        <v>0.197</v>
      </c>
      <c r="BW92" s="14" t="n">
        <v>0.18</v>
      </c>
      <c r="BX92" s="14" t="n">
        <v>0.667</v>
      </c>
      <c r="BY92" s="14" t="n">
        <v>13.254</v>
      </c>
      <c r="BZ92" s="14" t="n">
        <v>0</v>
      </c>
      <c r="CA92" s="14" t="n">
        <v>13.254</v>
      </c>
      <c r="CB92" s="14" t="n">
        <v>0</v>
      </c>
      <c r="CC92" s="14" t="n">
        <v>83.248</v>
      </c>
      <c r="CD92" s="14" t="n">
        <v>7.95</v>
      </c>
      <c r="CE92" s="14" t="n">
        <v>161.243</v>
      </c>
      <c r="CF92" s="14" t="n">
        <v>288.499</v>
      </c>
      <c r="CG92" s="14" t="n">
        <v>0.18</v>
      </c>
      <c r="CH92" s="14" t="n">
        <v>1</v>
      </c>
      <c r="CI92" s="14" t="n">
        <v>0</v>
      </c>
      <c r="CJ92" s="14" t="n">
        <v>0</v>
      </c>
      <c r="CK92" s="14" t="n">
        <v>0</v>
      </c>
      <c r="CL92" s="14" t="n">
        <v>0</v>
      </c>
      <c r="CM92" s="14" t="n">
        <v>0</v>
      </c>
      <c r="CN92" s="14" t="n">
        <v>0</v>
      </c>
      <c r="CO92" s="14" t="n">
        <v>0</v>
      </c>
      <c r="CP92" s="14" t="n">
        <v>0</v>
      </c>
      <c r="CQ92" s="14" t="n">
        <v>1.348</v>
      </c>
      <c r="CR92" s="14" t="n">
        <v>0</v>
      </c>
      <c r="CS92" s="14" t="n">
        <v>5.37</v>
      </c>
      <c r="CT92" s="14" t="n">
        <v>4.861</v>
      </c>
      <c r="CU92" s="14" t="n">
        <v>11.622</v>
      </c>
    </row>
    <row r="93">
      <c r="A93" s="14" t="inlineStr">
        <is>
          <t>BEN2024</t>
        </is>
      </c>
      <c r="B93" s="14" t="inlineStr">
        <is>
          <t>BEN</t>
        </is>
      </c>
      <c r="C93" s="14" t="inlineStr">
        <is>
          <t>BEN</t>
        </is>
      </c>
      <c r="D93" s="14" t="inlineStr">
        <is>
          <t>Benin</t>
        </is>
      </c>
      <c r="E93" s="14" t="n">
        <v>2024</v>
      </c>
      <c r="F93" s="14" t="n">
        <v>0.18</v>
      </c>
      <c r="G93" s="14" t="n">
        <v>5.575</v>
      </c>
      <c r="H93" s="14" t="n">
        <v>1.324</v>
      </c>
      <c r="I93" s="14" t="n">
        <v>0</v>
      </c>
      <c r="J93" s="14" t="n">
        <v>5.575</v>
      </c>
      <c r="K93" s="14" t="n">
        <v>0</v>
      </c>
      <c r="L93" s="14" t="n">
        <v>1</v>
      </c>
      <c r="M93" s="14" t="n">
        <v>7.124</v>
      </c>
      <c r="N93" s="14" t="n">
        <v>3.971</v>
      </c>
      <c r="O93" s="14" t="n">
        <v>0</v>
      </c>
      <c r="P93" s="14" t="n">
        <v>7.124</v>
      </c>
      <c r="Q93" s="14" t="n">
        <v>0</v>
      </c>
      <c r="R93" s="14" t="n">
        <v>1</v>
      </c>
      <c r="S93" s="14" t="n">
        <v>12.193</v>
      </c>
      <c r="T93" s="14" t="n">
        <v>7.942</v>
      </c>
      <c r="U93" s="14" t="n">
        <v>0.299</v>
      </c>
      <c r="V93" s="14" t="n">
        <v>14.388</v>
      </c>
      <c r="W93" s="14" t="n">
        <v>0.18</v>
      </c>
      <c r="X93" s="14" t="n">
        <v>1</v>
      </c>
      <c r="Y93" s="14" t="n">
        <v>6.623</v>
      </c>
      <c r="Z93" s="14" t="n">
        <v>0.895</v>
      </c>
      <c r="AA93" s="14" t="n">
        <v>0</v>
      </c>
      <c r="AB93" s="14" t="n">
        <v>6.623</v>
      </c>
      <c r="AC93" s="14" t="n">
        <v>0</v>
      </c>
      <c r="AD93" s="14" t="n">
        <v>1</v>
      </c>
      <c r="AE93" s="14" t="n">
        <v>7.947</v>
      </c>
      <c r="AF93" s="14" t="n">
        <v>1.858</v>
      </c>
      <c r="AG93" s="14" t="n">
        <v>0</v>
      </c>
      <c r="AH93" s="14" t="n">
        <v>7.947</v>
      </c>
      <c r="AI93" s="14" t="n">
        <v>0</v>
      </c>
      <c r="AJ93" s="14" t="n">
        <v>1</v>
      </c>
      <c r="AK93" s="14" t="n">
        <v>15.888</v>
      </c>
      <c r="AL93" s="14" t="n">
        <v>8.462</v>
      </c>
      <c r="AM93" s="14" t="n">
        <v>0.39</v>
      </c>
      <c r="AN93" s="14" t="n">
        <v>18.748</v>
      </c>
      <c r="AO93" s="14" t="n">
        <v>0.18</v>
      </c>
      <c r="AP93" s="14" t="n">
        <v>1</v>
      </c>
      <c r="AQ93" s="14" t="n">
        <v>0.724</v>
      </c>
      <c r="AR93" s="14" t="n">
        <v>0.132</v>
      </c>
      <c r="AS93" s="14" t="n">
        <v>0.223</v>
      </c>
      <c r="AT93" s="14" t="n">
        <v>1.118</v>
      </c>
      <c r="AU93" s="14" t="n">
        <v>0.18</v>
      </c>
      <c r="AV93" s="14" t="n">
        <v>1</v>
      </c>
      <c r="AW93" s="14" t="n">
        <v>0.75</v>
      </c>
      <c r="AX93" s="14" t="n">
        <v>0.132</v>
      </c>
      <c r="AY93" s="14" t="n">
        <v>0.228</v>
      </c>
      <c r="AZ93" s="14" t="n">
        <v>1.154</v>
      </c>
      <c r="BA93" s="14" t="n">
        <v>0.18</v>
      </c>
      <c r="BB93" s="14" t="n">
        <v>1</v>
      </c>
      <c r="BC93" s="14" t="n">
        <v>0.513</v>
      </c>
      <c r="BD93" s="14" t="n">
        <v>0.132</v>
      </c>
      <c r="BE93" s="14" t="n">
        <v>0.158</v>
      </c>
      <c r="BF93" s="14" t="n">
        <v>0.792</v>
      </c>
      <c r="BG93" s="14" t="n">
        <v>0.18</v>
      </c>
      <c r="BH93" s="14" t="n">
        <v>1</v>
      </c>
      <c r="BI93" s="14" t="n">
        <v>0.591</v>
      </c>
      <c r="BJ93" s="14" t="n">
        <v>0.132</v>
      </c>
      <c r="BK93" s="14" t="n">
        <v>0.598</v>
      </c>
      <c r="BL93" s="14" t="n">
        <v>1.403</v>
      </c>
      <c r="BM93" s="14" t="n">
        <v>0.18</v>
      </c>
      <c r="BN93" s="14" t="n">
        <v>1</v>
      </c>
      <c r="BO93" s="14" t="n">
        <v>0</v>
      </c>
      <c r="BP93" s="14" t="n">
        <v>0</v>
      </c>
      <c r="BQ93" s="14" t="n">
        <v>0.202</v>
      </c>
      <c r="BR93" s="14" t="n">
        <v>0</v>
      </c>
      <c r="BS93" s="14" t="n">
        <v>0.667</v>
      </c>
      <c r="BT93" s="14" t="n">
        <v>0</v>
      </c>
      <c r="BU93" s="14" t="n">
        <v>0</v>
      </c>
      <c r="BV93" s="14" t="n">
        <v>0.203</v>
      </c>
      <c r="BW93" s="14" t="n">
        <v>0.18</v>
      </c>
      <c r="BX93" s="14" t="n">
        <v>0.667</v>
      </c>
      <c r="BY93" s="14" t="n">
        <v>13.646</v>
      </c>
      <c r="BZ93" s="14" t="n">
        <v>0</v>
      </c>
      <c r="CA93" s="14" t="n">
        <v>13.646</v>
      </c>
      <c r="CB93" s="14" t="n">
        <v>0</v>
      </c>
      <c r="CC93" s="14" t="n">
        <v>82.58799999999999</v>
      </c>
      <c r="CD93" s="14" t="n">
        <v>7.95</v>
      </c>
      <c r="CE93" s="14" t="n">
        <v>173.791</v>
      </c>
      <c r="CF93" s="14" t="n">
        <v>295.287</v>
      </c>
      <c r="CG93" s="14" t="n">
        <v>0.18</v>
      </c>
      <c r="CH93" s="14" t="n">
        <v>1</v>
      </c>
      <c r="CI93" s="14" t="n">
        <v>0</v>
      </c>
      <c r="CJ93" s="14" t="n">
        <v>0</v>
      </c>
      <c r="CK93" s="14" t="n">
        <v>0</v>
      </c>
      <c r="CL93" s="14" t="n">
        <v>0</v>
      </c>
      <c r="CM93" s="14" t="n">
        <v>0</v>
      </c>
      <c r="CN93" s="14" t="n">
        <v>0</v>
      </c>
      <c r="CO93" s="14" t="n">
        <v>0</v>
      </c>
      <c r="CP93" s="14" t="n">
        <v>0</v>
      </c>
      <c r="CQ93" s="14" t="n">
        <v>1.387</v>
      </c>
      <c r="CR93" s="14" t="n">
        <v>0</v>
      </c>
      <c r="CS93" s="14" t="n">
        <v>5.529</v>
      </c>
      <c r="CT93" s="14" t="n">
        <v>4.251</v>
      </c>
      <c r="CU93" s="14" t="n">
        <v>10.168</v>
      </c>
    </row>
    <row r="94">
      <c r="A94" s="14" t="inlineStr">
        <is>
          <t>BMU2021</t>
        </is>
      </c>
      <c r="B94" s="14" t="inlineStr">
        <is>
          <t>BMU</t>
        </is>
      </c>
      <c r="C94" s="14" t="inlineStr">
        <is>
          <t>BMU</t>
        </is>
      </c>
      <c r="D94" s="14" t="inlineStr">
        <is>
          <t>Bermuda</t>
        </is>
      </c>
      <c r="E94" s="14" t="n">
        <v>2021</v>
      </c>
      <c r="F94" s="14" t="n">
        <v>0</v>
      </c>
      <c r="G94" s="14" t="n">
        <v>3.885</v>
      </c>
      <c r="H94" s="14" t="n">
        <v>1.143</v>
      </c>
      <c r="I94" s="14" t="n">
        <v>0</v>
      </c>
      <c r="J94" s="14" t="n">
        <v>3.885</v>
      </c>
      <c r="K94" s="14" t="n">
        <v>0</v>
      </c>
      <c r="L94" s="14" t="n">
        <v>1</v>
      </c>
      <c r="M94" s="14" t="n">
        <v>7.964</v>
      </c>
      <c r="N94" s="14" t="n">
        <v>3.43</v>
      </c>
      <c r="O94" s="14" t="n">
        <v>0</v>
      </c>
      <c r="P94" s="14" t="n">
        <v>7.964</v>
      </c>
      <c r="Q94" s="14" t="n">
        <v>0</v>
      </c>
      <c r="R94" s="14" t="n">
        <v>1</v>
      </c>
      <c r="S94" s="14" t="n">
        <v>9.601000000000001</v>
      </c>
      <c r="T94" s="14" t="n">
        <v>6.86</v>
      </c>
      <c r="U94" s="14" t="n">
        <v>0</v>
      </c>
      <c r="V94" s="14" t="n">
        <v>9.601000000000001</v>
      </c>
      <c r="W94" s="14" t="n">
        <v>0</v>
      </c>
      <c r="X94" s="14" t="n">
        <v>1</v>
      </c>
      <c r="Y94" s="14" t="n">
        <v>4.665</v>
      </c>
      <c r="Z94" s="14" t="n">
        <v>1.091</v>
      </c>
      <c r="AA94" s="14" t="n">
        <v>0</v>
      </c>
      <c r="AB94" s="14" t="n">
        <v>4.665</v>
      </c>
      <c r="AC94" s="14" t="n">
        <v>0</v>
      </c>
      <c r="AD94" s="14" t="n">
        <v>1</v>
      </c>
      <c r="AE94" s="14" t="n">
        <v>5.809</v>
      </c>
      <c r="AF94" s="14" t="n">
        <v>2.169</v>
      </c>
      <c r="AG94" s="14" t="n">
        <v>0</v>
      </c>
      <c r="AH94" s="14" t="n">
        <v>5.809</v>
      </c>
      <c r="AI94" s="14" t="n">
        <v>0</v>
      </c>
      <c r="AJ94" s="14" t="n">
        <v>1</v>
      </c>
      <c r="AK94" s="14" t="n">
        <v>12.669</v>
      </c>
      <c r="AL94" s="14" t="n">
        <v>8.759</v>
      </c>
      <c r="AM94" s="14" t="n">
        <v>0</v>
      </c>
      <c r="AN94" s="14" t="n">
        <v>12.669</v>
      </c>
      <c r="AO94" s="14" t="n">
        <v>0</v>
      </c>
      <c r="AP94" s="14" t="n">
        <v>1</v>
      </c>
      <c r="AQ94" s="14" t="n">
        <v>0.649</v>
      </c>
      <c r="AR94" s="14" t="n">
        <v>0.114</v>
      </c>
      <c r="AS94" s="14" t="n">
        <v>0</v>
      </c>
      <c r="AT94" s="14" t="n">
        <v>0.649</v>
      </c>
      <c r="AU94" s="14" t="n">
        <v>0</v>
      </c>
      <c r="AV94" s="14" t="n">
        <v>1</v>
      </c>
      <c r="AW94" s="14" t="n">
        <v>0.577</v>
      </c>
      <c r="AX94" s="14" t="n">
        <v>0.114</v>
      </c>
      <c r="AY94" s="14" t="n">
        <v>0</v>
      </c>
      <c r="AZ94" s="14" t="n">
        <v>0.577</v>
      </c>
      <c r="BA94" s="14" t="n">
        <v>0</v>
      </c>
      <c r="BB94" s="14" t="n">
        <v>1</v>
      </c>
      <c r="BC94" s="14" t="n">
        <v>0.458</v>
      </c>
      <c r="BD94" s="14" t="n">
        <v>0.114</v>
      </c>
      <c r="BE94" s="14" t="n">
        <v>0</v>
      </c>
      <c r="BF94" s="14" t="n">
        <v>0.458</v>
      </c>
      <c r="BG94" s="14" t="n">
        <v>0</v>
      </c>
      <c r="BH94" s="14" t="n">
        <v>1</v>
      </c>
      <c r="BI94" s="14" t="n">
        <v>0.491</v>
      </c>
      <c r="BJ94" s="14" t="n">
        <v>0.114</v>
      </c>
      <c r="BK94" s="14" t="n">
        <v>0</v>
      </c>
      <c r="BL94" s="14" t="n">
        <v>0.491</v>
      </c>
      <c r="BM94" s="14" t="n">
        <v>0</v>
      </c>
      <c r="BN94" s="14" t="n">
        <v>1</v>
      </c>
      <c r="BO94" s="14" t="n">
        <v>0</v>
      </c>
      <c r="BP94" s="14" t="n">
        <v>0</v>
      </c>
      <c r="BQ94" s="14" t="n">
        <v>0.218</v>
      </c>
      <c r="BR94" s="14" t="n">
        <v>0</v>
      </c>
      <c r="BS94" s="14" t="n">
        <v>0.833</v>
      </c>
      <c r="BT94" s="14" t="n">
        <v>0</v>
      </c>
      <c r="BU94" s="14" t="n">
        <v>0</v>
      </c>
      <c r="BV94" s="14" t="n">
        <v>0.378</v>
      </c>
      <c r="BW94" s="14" t="n">
        <v>0</v>
      </c>
      <c r="BX94" s="14" t="n">
        <v>1</v>
      </c>
      <c r="BY94" s="14" t="n">
        <v>11.787</v>
      </c>
      <c r="BZ94" s="14" t="n">
        <v>0</v>
      </c>
      <c r="CA94" s="14" t="n">
        <v>11.787</v>
      </c>
      <c r="CB94" s="14" t="n">
        <v>0</v>
      </c>
      <c r="CC94" s="14" t="n">
        <v>78.125</v>
      </c>
      <c r="CD94" s="14" t="n">
        <v>7.95</v>
      </c>
      <c r="CE94" s="14" t="n">
        <v>0</v>
      </c>
      <c r="CF94" s="14" t="n">
        <v>78.125</v>
      </c>
      <c r="CG94" s="14" t="n">
        <v>0</v>
      </c>
      <c r="CH94" s="14" t="n">
        <v>1</v>
      </c>
      <c r="CI94" s="14" t="n">
        <v>0</v>
      </c>
      <c r="CJ94" s="14" t="n">
        <v>0</v>
      </c>
      <c r="CK94" s="14" t="n">
        <v>0</v>
      </c>
      <c r="CL94" s="14" t="n">
        <v>0</v>
      </c>
      <c r="CM94" s="14" t="n">
        <v>0</v>
      </c>
      <c r="CN94" s="14" t="n">
        <v>0</v>
      </c>
      <c r="CO94" s="14" t="n">
        <v>0</v>
      </c>
      <c r="CP94" s="14" t="n">
        <v>0</v>
      </c>
      <c r="CQ94" s="14" t="n">
        <v>1.198</v>
      </c>
      <c r="CR94" s="14" t="n">
        <v>0</v>
      </c>
      <c r="CS94" s="14" t="n">
        <v>3.522</v>
      </c>
      <c r="CT94" s="14" t="n">
        <v>2.742</v>
      </c>
      <c r="CU94" s="14" t="n">
        <v>3.522</v>
      </c>
    </row>
    <row r="95">
      <c r="A95" s="14" t="inlineStr">
        <is>
          <t>BMU2022</t>
        </is>
      </c>
      <c r="B95" s="14" t="inlineStr">
        <is>
          <t>BMU</t>
        </is>
      </c>
      <c r="C95" s="14" t="inlineStr">
        <is>
          <t>BMU</t>
        </is>
      </c>
      <c r="D95" s="14" t="inlineStr">
        <is>
          <t>Bermuda</t>
        </is>
      </c>
      <c r="E95" s="14" t="n">
        <v>2022</v>
      </c>
      <c r="F95" s="14" t="n">
        <v>0</v>
      </c>
      <c r="G95" s="14" t="n">
        <v>7.537</v>
      </c>
      <c r="H95" s="14" t="n">
        <v>1.235</v>
      </c>
      <c r="I95" s="14" t="n">
        <v>0</v>
      </c>
      <c r="J95" s="14" t="n">
        <v>7.537</v>
      </c>
      <c r="K95" s="14" t="n">
        <v>0</v>
      </c>
      <c r="L95" s="14" t="n">
        <v>1</v>
      </c>
      <c r="M95" s="14" t="n">
        <v>9.782999999999999</v>
      </c>
      <c r="N95" s="14" t="n">
        <v>3.704</v>
      </c>
      <c r="O95" s="14" t="n">
        <v>0</v>
      </c>
      <c r="P95" s="14" t="n">
        <v>9.782999999999999</v>
      </c>
      <c r="Q95" s="14" t="n">
        <v>0</v>
      </c>
      <c r="R95" s="14" t="n">
        <v>1</v>
      </c>
      <c r="S95" s="14" t="n">
        <v>13.711</v>
      </c>
      <c r="T95" s="14" t="n">
        <v>7.408</v>
      </c>
      <c r="U95" s="14" t="n">
        <v>0</v>
      </c>
      <c r="V95" s="14" t="n">
        <v>13.711</v>
      </c>
      <c r="W95" s="14" t="n">
        <v>0</v>
      </c>
      <c r="X95" s="14" t="n">
        <v>1</v>
      </c>
      <c r="Y95" s="14" t="n">
        <v>6.392</v>
      </c>
      <c r="Z95" s="14" t="n">
        <v>1.495</v>
      </c>
      <c r="AA95" s="14" t="n">
        <v>0</v>
      </c>
      <c r="AB95" s="14" t="n">
        <v>6.392</v>
      </c>
      <c r="AC95" s="14" t="n">
        <v>0</v>
      </c>
      <c r="AD95" s="14" t="n">
        <v>1</v>
      </c>
      <c r="AE95" s="14" t="n">
        <v>7.627</v>
      </c>
      <c r="AF95" s="14" t="n">
        <v>2.848</v>
      </c>
      <c r="AG95" s="14" t="n">
        <v>0</v>
      </c>
      <c r="AH95" s="14" t="n">
        <v>7.627</v>
      </c>
      <c r="AI95" s="14" t="n">
        <v>0</v>
      </c>
      <c r="AJ95" s="14" t="n">
        <v>1</v>
      </c>
      <c r="AK95" s="14" t="n">
        <v>15.035</v>
      </c>
      <c r="AL95" s="14" t="n">
        <v>10.395</v>
      </c>
      <c r="AM95" s="14" t="n">
        <v>0</v>
      </c>
      <c r="AN95" s="14" t="n">
        <v>15.035</v>
      </c>
      <c r="AO95" s="14" t="n">
        <v>0</v>
      </c>
      <c r="AP95" s="14" t="n">
        <v>1</v>
      </c>
      <c r="AQ95" s="14" t="n">
        <v>0.896</v>
      </c>
      <c r="AR95" s="14" t="n">
        <v>0.123</v>
      </c>
      <c r="AS95" s="14" t="n">
        <v>0</v>
      </c>
      <c r="AT95" s="14" t="n">
        <v>0.896</v>
      </c>
      <c r="AU95" s="14" t="n">
        <v>0</v>
      </c>
      <c r="AV95" s="14" t="n">
        <v>1</v>
      </c>
      <c r="AW95" s="14" t="n">
        <v>0.89</v>
      </c>
      <c r="AX95" s="14" t="n">
        <v>0.123</v>
      </c>
      <c r="AY95" s="14" t="n">
        <v>0</v>
      </c>
      <c r="AZ95" s="14" t="n">
        <v>0.89</v>
      </c>
      <c r="BA95" s="14" t="n">
        <v>0</v>
      </c>
      <c r="BB95" s="14" t="n">
        <v>1</v>
      </c>
      <c r="BC95" s="14" t="n">
        <v>0.62</v>
      </c>
      <c r="BD95" s="14" t="n">
        <v>0.123</v>
      </c>
      <c r="BE95" s="14" t="n">
        <v>0</v>
      </c>
      <c r="BF95" s="14" t="n">
        <v>0.62</v>
      </c>
      <c r="BG95" s="14" t="n">
        <v>0</v>
      </c>
      <c r="BH95" s="14" t="n">
        <v>1</v>
      </c>
      <c r="BI95" s="14" t="n">
        <v>0.608</v>
      </c>
      <c r="BJ95" s="14" t="n">
        <v>0.123</v>
      </c>
      <c r="BK95" s="14" t="n">
        <v>0</v>
      </c>
      <c r="BL95" s="14" t="n">
        <v>0.608</v>
      </c>
      <c r="BM95" s="14" t="n">
        <v>0</v>
      </c>
      <c r="BN95" s="14" t="n">
        <v>1</v>
      </c>
      <c r="BO95" s="14" t="n">
        <v>0</v>
      </c>
      <c r="BP95" s="14" t="n">
        <v>0</v>
      </c>
      <c r="BQ95" s="14" t="n">
        <v>0.264</v>
      </c>
      <c r="BR95" s="14" t="n">
        <v>0</v>
      </c>
      <c r="BS95" s="14" t="n">
        <v>0.833</v>
      </c>
      <c r="BT95" s="14" t="n">
        <v>0</v>
      </c>
      <c r="BU95" s="14" t="n">
        <v>0</v>
      </c>
      <c r="BV95" s="14" t="n">
        <v>0.419</v>
      </c>
      <c r="BW95" s="14" t="n">
        <v>0</v>
      </c>
      <c r="BX95" s="14" t="n">
        <v>1</v>
      </c>
      <c r="BY95" s="14" t="n">
        <v>12.729</v>
      </c>
      <c r="BZ95" s="14" t="n">
        <v>0</v>
      </c>
      <c r="CA95" s="14" t="n">
        <v>12.729</v>
      </c>
      <c r="CB95" s="14" t="n">
        <v>0</v>
      </c>
      <c r="CC95" s="14" t="n">
        <v>97.90000000000001</v>
      </c>
      <c r="CD95" s="14" t="n">
        <v>7.95</v>
      </c>
      <c r="CE95" s="14" t="n">
        <v>0</v>
      </c>
      <c r="CF95" s="14" t="n">
        <v>97.90000000000001</v>
      </c>
      <c r="CG95" s="14" t="n">
        <v>0</v>
      </c>
      <c r="CH95" s="14" t="n">
        <v>1</v>
      </c>
      <c r="CI95" s="14" t="n">
        <v>0</v>
      </c>
      <c r="CJ95" s="14" t="n">
        <v>0</v>
      </c>
      <c r="CK95" s="14" t="n">
        <v>0</v>
      </c>
      <c r="CL95" s="14" t="n">
        <v>0</v>
      </c>
      <c r="CM95" s="14" t="n">
        <v>0</v>
      </c>
      <c r="CN95" s="14" t="n">
        <v>0</v>
      </c>
      <c r="CO95" s="14" t="n">
        <v>0</v>
      </c>
      <c r="CP95" s="14" t="n">
        <v>0</v>
      </c>
      <c r="CQ95" s="14" t="n">
        <v>1.294</v>
      </c>
      <c r="CR95" s="14" t="n">
        <v>0</v>
      </c>
      <c r="CS95" s="14" t="n">
        <v>5.158</v>
      </c>
      <c r="CT95" s="14" t="n">
        <v>6.303</v>
      </c>
      <c r="CU95" s="14" t="n">
        <v>6.176</v>
      </c>
    </row>
    <row r="96">
      <c r="A96" s="14" t="inlineStr">
        <is>
          <t>BMU2023</t>
        </is>
      </c>
      <c r="B96" s="14" t="inlineStr">
        <is>
          <t>BMU</t>
        </is>
      </c>
      <c r="C96" s="14" t="inlineStr">
        <is>
          <t>BMU</t>
        </is>
      </c>
      <c r="D96" s="14" t="inlineStr">
        <is>
          <t>Bermuda</t>
        </is>
      </c>
      <c r="E96" s="14" t="n">
        <v>2023</v>
      </c>
      <c r="F96" s="14" t="n">
        <v>0</v>
      </c>
      <c r="G96" s="14" t="n">
        <v>4.229</v>
      </c>
      <c r="H96" s="14" t="n">
        <v>1.286</v>
      </c>
      <c r="I96" s="14" t="n">
        <v>0</v>
      </c>
      <c r="J96" s="14" t="n">
        <v>4.229</v>
      </c>
      <c r="K96" s="14" t="n">
        <v>0</v>
      </c>
      <c r="L96" s="14" t="n">
        <v>1</v>
      </c>
      <c r="M96" s="14" t="n">
        <v>7.886</v>
      </c>
      <c r="N96" s="14" t="n">
        <v>3.857</v>
      </c>
      <c r="O96" s="14" t="n">
        <v>0</v>
      </c>
      <c r="P96" s="14" t="n">
        <v>7.886</v>
      </c>
      <c r="Q96" s="14" t="n">
        <v>0</v>
      </c>
      <c r="R96" s="14" t="n">
        <v>1</v>
      </c>
      <c r="S96" s="14" t="n">
        <v>10.657</v>
      </c>
      <c r="T96" s="14" t="n">
        <v>7.714</v>
      </c>
      <c r="U96" s="14" t="n">
        <v>0</v>
      </c>
      <c r="V96" s="14" t="n">
        <v>10.657</v>
      </c>
      <c r="W96" s="14" t="n">
        <v>0</v>
      </c>
      <c r="X96" s="14" t="n">
        <v>1</v>
      </c>
      <c r="Y96" s="14" t="n">
        <v>3.817</v>
      </c>
      <c r="Z96" s="14" t="n">
        <v>0.893</v>
      </c>
      <c r="AA96" s="14" t="n">
        <v>0</v>
      </c>
      <c r="AB96" s="14" t="n">
        <v>3.817</v>
      </c>
      <c r="AC96" s="14" t="n">
        <v>0</v>
      </c>
      <c r="AD96" s="14" t="n">
        <v>1</v>
      </c>
      <c r="AE96" s="14" t="n">
        <v>5.103</v>
      </c>
      <c r="AF96" s="14" t="n">
        <v>1.906</v>
      </c>
      <c r="AG96" s="14" t="n">
        <v>0</v>
      </c>
      <c r="AH96" s="14" t="n">
        <v>5.103</v>
      </c>
      <c r="AI96" s="14" t="n">
        <v>0</v>
      </c>
      <c r="AJ96" s="14" t="n">
        <v>1</v>
      </c>
      <c r="AK96" s="14" t="n">
        <v>12.817</v>
      </c>
      <c r="AL96" s="14" t="n">
        <v>8.862</v>
      </c>
      <c r="AM96" s="14" t="n">
        <v>0</v>
      </c>
      <c r="AN96" s="14" t="n">
        <v>12.817</v>
      </c>
      <c r="AO96" s="14" t="n">
        <v>0</v>
      </c>
      <c r="AP96" s="14" t="n">
        <v>1</v>
      </c>
      <c r="AQ96" s="14" t="n">
        <v>0.791</v>
      </c>
      <c r="AR96" s="14" t="n">
        <v>0.129</v>
      </c>
      <c r="AS96" s="14" t="n">
        <v>0</v>
      </c>
      <c r="AT96" s="14" t="n">
        <v>0.791</v>
      </c>
      <c r="AU96" s="14" t="n">
        <v>0</v>
      </c>
      <c r="AV96" s="14" t="n">
        <v>1</v>
      </c>
      <c r="AW96" s="14" t="n">
        <v>0.618</v>
      </c>
      <c r="AX96" s="14" t="n">
        <v>0.129</v>
      </c>
      <c r="AY96" s="14" t="n">
        <v>0</v>
      </c>
      <c r="AZ96" s="14" t="n">
        <v>0.618</v>
      </c>
      <c r="BA96" s="14" t="n">
        <v>0</v>
      </c>
      <c r="BB96" s="14" t="n">
        <v>1</v>
      </c>
      <c r="BC96" s="14" t="n">
        <v>0.554</v>
      </c>
      <c r="BD96" s="14" t="n">
        <v>0.129</v>
      </c>
      <c r="BE96" s="14" t="n">
        <v>0</v>
      </c>
      <c r="BF96" s="14" t="n">
        <v>0.554</v>
      </c>
      <c r="BG96" s="14" t="n">
        <v>0</v>
      </c>
      <c r="BH96" s="14" t="n">
        <v>1</v>
      </c>
      <c r="BI96" s="14" t="n">
        <v>0.5570000000000001</v>
      </c>
      <c r="BJ96" s="14" t="n">
        <v>0.129</v>
      </c>
      <c r="BK96" s="14" t="n">
        <v>0</v>
      </c>
      <c r="BL96" s="14" t="n">
        <v>0.5570000000000001</v>
      </c>
      <c r="BM96" s="14" t="n">
        <v>0</v>
      </c>
      <c r="BN96" s="14" t="n">
        <v>1</v>
      </c>
      <c r="BO96" s="14" t="n">
        <v>0</v>
      </c>
      <c r="BP96" s="14" t="n">
        <v>0</v>
      </c>
      <c r="BQ96" s="14" t="n">
        <v>0.265</v>
      </c>
      <c r="BR96" s="14" t="n">
        <v>0</v>
      </c>
      <c r="BS96" s="14" t="n">
        <v>0.833</v>
      </c>
      <c r="BT96" s="14" t="n">
        <v>0</v>
      </c>
      <c r="BU96" s="14" t="n">
        <v>0</v>
      </c>
      <c r="BV96" s="14" t="n">
        <v>0.44</v>
      </c>
      <c r="BW96" s="14" t="n">
        <v>0</v>
      </c>
      <c r="BX96" s="14" t="n">
        <v>1</v>
      </c>
      <c r="BY96" s="14" t="n">
        <v>13.254</v>
      </c>
      <c r="BZ96" s="14" t="n">
        <v>0</v>
      </c>
      <c r="CA96" s="14" t="n">
        <v>13.254</v>
      </c>
      <c r="CB96" s="14" t="n">
        <v>0</v>
      </c>
      <c r="CC96" s="14" t="n">
        <v>83.248</v>
      </c>
      <c r="CD96" s="14" t="n">
        <v>7.95</v>
      </c>
      <c r="CE96" s="14" t="n">
        <v>0</v>
      </c>
      <c r="CF96" s="14" t="n">
        <v>83.248</v>
      </c>
      <c r="CG96" s="14" t="n">
        <v>0</v>
      </c>
      <c r="CH96" s="14" t="n">
        <v>1</v>
      </c>
      <c r="CI96" s="14" t="n">
        <v>0</v>
      </c>
      <c r="CJ96" s="14" t="n">
        <v>0</v>
      </c>
      <c r="CK96" s="14" t="n">
        <v>0</v>
      </c>
      <c r="CL96" s="14" t="n">
        <v>0</v>
      </c>
      <c r="CM96" s="14" t="n">
        <v>0</v>
      </c>
      <c r="CN96" s="14" t="n">
        <v>0</v>
      </c>
      <c r="CO96" s="14" t="n">
        <v>0</v>
      </c>
      <c r="CP96" s="14" t="n">
        <v>0</v>
      </c>
      <c r="CQ96" s="14" t="n">
        <v>1.348</v>
      </c>
      <c r="CR96" s="14" t="n">
        <v>0</v>
      </c>
      <c r="CS96" s="14" t="n">
        <v>2.532</v>
      </c>
      <c r="CT96" s="14" t="n">
        <v>2.943</v>
      </c>
      <c r="CU96" s="14" t="n">
        <v>2.532</v>
      </c>
    </row>
    <row r="97">
      <c r="A97" s="14" t="inlineStr">
        <is>
          <t>BMU2024</t>
        </is>
      </c>
      <c r="B97" s="14" t="inlineStr">
        <is>
          <t>BMU</t>
        </is>
      </c>
      <c r="C97" s="14" t="inlineStr">
        <is>
          <t>BMU</t>
        </is>
      </c>
      <c r="D97" s="14" t="inlineStr">
        <is>
          <t>Bermuda</t>
        </is>
      </c>
      <c r="E97" s="14" t="n">
        <v>2024</v>
      </c>
      <c r="F97" s="14" t="n">
        <v>0</v>
      </c>
      <c r="G97" s="14" t="n">
        <v>3.627</v>
      </c>
      <c r="H97" s="14" t="n">
        <v>1.324</v>
      </c>
      <c r="I97" s="14" t="n">
        <v>0</v>
      </c>
      <c r="J97" s="14" t="n">
        <v>3.627</v>
      </c>
      <c r="K97" s="14" t="n">
        <v>0</v>
      </c>
      <c r="L97" s="14" t="n">
        <v>1</v>
      </c>
      <c r="M97" s="14" t="n">
        <v>7.124</v>
      </c>
      <c r="N97" s="14" t="n">
        <v>3.971</v>
      </c>
      <c r="O97" s="14" t="n">
        <v>0</v>
      </c>
      <c r="P97" s="14" t="n">
        <v>7.124</v>
      </c>
      <c r="Q97" s="14" t="n">
        <v>0</v>
      </c>
      <c r="R97" s="14" t="n">
        <v>1</v>
      </c>
      <c r="S97" s="14" t="n">
        <v>10.245</v>
      </c>
      <c r="T97" s="14" t="n">
        <v>7.942</v>
      </c>
      <c r="U97" s="14" t="n">
        <v>0</v>
      </c>
      <c r="V97" s="14" t="n">
        <v>10.245</v>
      </c>
      <c r="W97" s="14" t="n">
        <v>0</v>
      </c>
      <c r="X97" s="14" t="n">
        <v>1</v>
      </c>
      <c r="Y97" s="14" t="n">
        <v>3.615</v>
      </c>
      <c r="Z97" s="14" t="n">
        <v>0.845</v>
      </c>
      <c r="AA97" s="14" t="n">
        <v>0</v>
      </c>
      <c r="AB97" s="14" t="n">
        <v>3.615</v>
      </c>
      <c r="AC97" s="14" t="n">
        <v>0</v>
      </c>
      <c r="AD97" s="14" t="n">
        <v>1</v>
      </c>
      <c r="AE97" s="14" t="n">
        <v>4.939</v>
      </c>
      <c r="AF97" s="14" t="n">
        <v>1.845</v>
      </c>
      <c r="AG97" s="14" t="n">
        <v>0</v>
      </c>
      <c r="AH97" s="14" t="n">
        <v>4.939</v>
      </c>
      <c r="AI97" s="14" t="n">
        <v>0</v>
      </c>
      <c r="AJ97" s="14" t="n">
        <v>1</v>
      </c>
      <c r="AK97" s="14" t="n">
        <v>12.881</v>
      </c>
      <c r="AL97" s="14" t="n">
        <v>8.906000000000001</v>
      </c>
      <c r="AM97" s="14" t="n">
        <v>0</v>
      </c>
      <c r="AN97" s="14" t="n">
        <v>12.881</v>
      </c>
      <c r="AO97" s="14" t="n">
        <v>0</v>
      </c>
      <c r="AP97" s="14" t="n">
        <v>1</v>
      </c>
      <c r="AQ97" s="14" t="n">
        <v>0.756</v>
      </c>
      <c r="AR97" s="14" t="n">
        <v>0.132</v>
      </c>
      <c r="AS97" s="14" t="n">
        <v>0</v>
      </c>
      <c r="AT97" s="14" t="n">
        <v>0.756</v>
      </c>
      <c r="AU97" s="14" t="n">
        <v>0</v>
      </c>
      <c r="AV97" s="14" t="n">
        <v>1</v>
      </c>
      <c r="AW97" s="14" t="n">
        <v>0.655</v>
      </c>
      <c r="AX97" s="14" t="n">
        <v>0.132</v>
      </c>
      <c r="AY97" s="14" t="n">
        <v>0</v>
      </c>
      <c r="AZ97" s="14" t="n">
        <v>0.655</v>
      </c>
      <c r="BA97" s="14" t="n">
        <v>0</v>
      </c>
      <c r="BB97" s="14" t="n">
        <v>1</v>
      </c>
      <c r="BC97" s="14" t="n">
        <v>0.534</v>
      </c>
      <c r="BD97" s="14" t="n">
        <v>0.132</v>
      </c>
      <c r="BE97" s="14" t="n">
        <v>0</v>
      </c>
      <c r="BF97" s="14" t="n">
        <v>0.534</v>
      </c>
      <c r="BG97" s="14" t="n">
        <v>0</v>
      </c>
      <c r="BH97" s="14" t="n">
        <v>1</v>
      </c>
      <c r="BI97" s="14" t="n">
        <v>0.5679999999999999</v>
      </c>
      <c r="BJ97" s="14" t="n">
        <v>0.132</v>
      </c>
      <c r="BK97" s="14" t="n">
        <v>0</v>
      </c>
      <c r="BL97" s="14" t="n">
        <v>0.5679999999999999</v>
      </c>
      <c r="BM97" s="14" t="n">
        <v>0</v>
      </c>
      <c r="BN97" s="14" t="n">
        <v>1</v>
      </c>
      <c r="BO97" s="14" t="n">
        <v>0</v>
      </c>
      <c r="BP97" s="14" t="n">
        <v>0</v>
      </c>
      <c r="BQ97" s="14" t="n">
        <v>0.279</v>
      </c>
      <c r="BR97" s="14" t="n">
        <v>0</v>
      </c>
      <c r="BS97" s="14" t="n">
        <v>0.833</v>
      </c>
      <c r="BT97" s="14" t="n">
        <v>0</v>
      </c>
      <c r="BU97" s="14" t="n">
        <v>0</v>
      </c>
      <c r="BV97" s="14" t="n">
        <v>0.47</v>
      </c>
      <c r="BW97" s="14" t="n">
        <v>0</v>
      </c>
      <c r="BX97" s="14" t="n">
        <v>1</v>
      </c>
      <c r="BY97" s="14" t="n">
        <v>13.646</v>
      </c>
      <c r="BZ97" s="14" t="n">
        <v>0</v>
      </c>
      <c r="CA97" s="14" t="n">
        <v>13.646</v>
      </c>
      <c r="CB97" s="14" t="n">
        <v>0</v>
      </c>
      <c r="CC97" s="14" t="n">
        <v>82.58799999999999</v>
      </c>
      <c r="CD97" s="14" t="n">
        <v>7.95</v>
      </c>
      <c r="CE97" s="14" t="n">
        <v>0</v>
      </c>
      <c r="CF97" s="14" t="n">
        <v>82.58799999999999</v>
      </c>
      <c r="CG97" s="14" t="n">
        <v>0</v>
      </c>
      <c r="CH97" s="14" t="n">
        <v>1</v>
      </c>
      <c r="CI97" s="14" t="n">
        <v>0</v>
      </c>
      <c r="CJ97" s="14" t="n">
        <v>0</v>
      </c>
      <c r="CK97" s="14" t="n">
        <v>0</v>
      </c>
      <c r="CL97" s="14" t="n">
        <v>0</v>
      </c>
      <c r="CM97" s="14" t="n">
        <v>0</v>
      </c>
      <c r="CN97" s="14" t="n">
        <v>0</v>
      </c>
      <c r="CO97" s="14" t="n">
        <v>0</v>
      </c>
      <c r="CP97" s="14" t="n">
        <v>0</v>
      </c>
      <c r="CQ97" s="14" t="n">
        <v>1.387</v>
      </c>
      <c r="CR97" s="14" t="n">
        <v>0</v>
      </c>
      <c r="CS97" s="14" t="n">
        <v>2.292</v>
      </c>
      <c r="CT97" s="14" t="n">
        <v>2.303</v>
      </c>
      <c r="CU97" s="14" t="n">
        <v>2.292</v>
      </c>
    </row>
    <row r="98">
      <c r="A98" s="14" t="inlineStr">
        <is>
          <t>BTN2021</t>
        </is>
      </c>
      <c r="B98" s="14" t="inlineStr">
        <is>
          <t>BTN</t>
        </is>
      </c>
      <c r="C98" s="14" t="inlineStr">
        <is>
          <t>BTN</t>
        </is>
      </c>
      <c r="D98" s="14" t="inlineStr">
        <is>
          <t>Bhutan</t>
        </is>
      </c>
      <c r="E98" s="14" t="n">
        <v>2021</v>
      </c>
      <c r="F98" s="14" t="n">
        <v>0.1</v>
      </c>
      <c r="G98" s="14" t="n">
        <v>4.747</v>
      </c>
      <c r="H98" s="14" t="n">
        <v>1.143</v>
      </c>
      <c r="I98" s="14" t="n">
        <v>0</v>
      </c>
      <c r="J98" s="14" t="n">
        <v>4.747</v>
      </c>
      <c r="K98" s="14" t="n">
        <v>0</v>
      </c>
      <c r="L98" s="14" t="n">
        <v>1</v>
      </c>
      <c r="M98" s="14" t="n">
        <v>7.964</v>
      </c>
      <c r="N98" s="14" t="n">
        <v>3.43</v>
      </c>
      <c r="O98" s="14" t="n">
        <v>0</v>
      </c>
      <c r="P98" s="14" t="n">
        <v>7.964</v>
      </c>
      <c r="Q98" s="14" t="n">
        <v>0</v>
      </c>
      <c r="R98" s="14" t="n">
        <v>1</v>
      </c>
      <c r="S98" s="14" t="n">
        <v>10.464</v>
      </c>
      <c r="T98" s="14" t="n">
        <v>6.86</v>
      </c>
      <c r="U98" s="14" t="n">
        <v>0</v>
      </c>
      <c r="V98" s="14" t="n">
        <v>11.51</v>
      </c>
      <c r="W98" s="14" t="n">
        <v>0.1</v>
      </c>
      <c r="X98" s="14" t="n">
        <v>1</v>
      </c>
      <c r="Y98" s="14" t="n">
        <v>17.987</v>
      </c>
      <c r="Z98" s="14" t="n">
        <v>2.1</v>
      </c>
      <c r="AA98" s="14" t="n">
        <v>0</v>
      </c>
      <c r="AB98" s="14" t="n">
        <v>17.987</v>
      </c>
      <c r="AC98" s="14" t="n">
        <v>0</v>
      </c>
      <c r="AD98" s="14" t="n">
        <v>1</v>
      </c>
      <c r="AE98" s="14" t="n">
        <v>19.13</v>
      </c>
      <c r="AF98" s="14" t="n">
        <v>3.956</v>
      </c>
      <c r="AG98" s="14" t="n">
        <v>0</v>
      </c>
      <c r="AH98" s="14" t="n">
        <v>19.13</v>
      </c>
      <c r="AI98" s="14" t="n">
        <v>0</v>
      </c>
      <c r="AJ98" s="14" t="n">
        <v>1</v>
      </c>
      <c r="AK98" s="14" t="n">
        <v>25.99</v>
      </c>
      <c r="AL98" s="14" t="n">
        <v>12.953</v>
      </c>
      <c r="AM98" s="14" t="n">
        <v>0</v>
      </c>
      <c r="AN98" s="14" t="n">
        <v>28.589</v>
      </c>
      <c r="AO98" s="14" t="n">
        <v>0.1</v>
      </c>
      <c r="AP98" s="14" t="n">
        <v>1</v>
      </c>
      <c r="AQ98" s="14" t="n">
        <v>0.621</v>
      </c>
      <c r="AR98" s="14" t="n">
        <v>0.114</v>
      </c>
      <c r="AS98" s="14" t="n">
        <v>0.533</v>
      </c>
      <c r="AT98" s="14" t="n">
        <v>1.269</v>
      </c>
      <c r="AU98" s="14" t="n">
        <v>0.1</v>
      </c>
      <c r="AV98" s="14" t="n">
        <v>1</v>
      </c>
      <c r="AW98" s="14" t="n">
        <v>0.593</v>
      </c>
      <c r="AX98" s="14" t="n">
        <v>0.114</v>
      </c>
      <c r="AY98" s="14" t="n">
        <v>0.335</v>
      </c>
      <c r="AZ98" s="14" t="n">
        <v>1.021</v>
      </c>
      <c r="BA98" s="14" t="n">
        <v>0.1</v>
      </c>
      <c r="BB98" s="14" t="n">
        <v>1</v>
      </c>
      <c r="BC98" s="14" t="n">
        <v>0.44</v>
      </c>
      <c r="BD98" s="14" t="n">
        <v>0.114</v>
      </c>
      <c r="BE98" s="14" t="n">
        <v>0</v>
      </c>
      <c r="BF98" s="14" t="n">
        <v>0.484</v>
      </c>
      <c r="BG98" s="14" t="n">
        <v>0.1</v>
      </c>
      <c r="BH98" s="14" t="n">
        <v>1</v>
      </c>
      <c r="BI98" s="14" t="n">
        <v>0.5600000000000001</v>
      </c>
      <c r="BJ98" s="14" t="n">
        <v>0.114</v>
      </c>
      <c r="BK98" s="14" t="n">
        <v>0</v>
      </c>
      <c r="BL98" s="14" t="n">
        <v>0.616</v>
      </c>
      <c r="BM98" s="14" t="n">
        <v>0.1</v>
      </c>
      <c r="BN98" s="14" t="n">
        <v>1</v>
      </c>
      <c r="BO98" s="14" t="n">
        <v>0</v>
      </c>
      <c r="BP98" s="14" t="n">
        <v>0</v>
      </c>
      <c r="BQ98" s="14" t="n">
        <v>0.035</v>
      </c>
      <c r="BR98" s="14" t="n">
        <v>0</v>
      </c>
      <c r="BS98" s="14" t="n">
        <v>1</v>
      </c>
      <c r="BT98" s="14" t="n">
        <v>0</v>
      </c>
      <c r="BU98" s="14" t="n">
        <v>0</v>
      </c>
      <c r="BV98" s="14" t="n">
        <v>0.017</v>
      </c>
      <c r="BW98" s="14" t="n">
        <v>0.1</v>
      </c>
      <c r="BX98" s="14" t="n">
        <v>0.833</v>
      </c>
      <c r="BY98" s="14" t="n">
        <v>11.787</v>
      </c>
      <c r="BZ98" s="14" t="n">
        <v>0</v>
      </c>
      <c r="CA98" s="14" t="n">
        <v>11.787</v>
      </c>
      <c r="CB98" s="14" t="n">
        <v>0</v>
      </c>
      <c r="CC98" s="14" t="n">
        <v>81.69499999999999</v>
      </c>
      <c r="CD98" s="14" t="n">
        <v>7.95</v>
      </c>
      <c r="CE98" s="14" t="n">
        <v>0</v>
      </c>
      <c r="CF98" s="14" t="n">
        <v>89.86499999999999</v>
      </c>
      <c r="CG98" s="14" t="n">
        <v>0.1</v>
      </c>
      <c r="CH98" s="14" t="n">
        <v>1</v>
      </c>
      <c r="CI98" s="14" t="n">
        <v>0</v>
      </c>
      <c r="CJ98" s="14" t="n">
        <v>0</v>
      </c>
      <c r="CK98" s="14" t="n">
        <v>0</v>
      </c>
      <c r="CL98" s="14" t="n">
        <v>0</v>
      </c>
      <c r="CM98" s="14" t="n">
        <v>0</v>
      </c>
      <c r="CN98" s="14" t="n">
        <v>0</v>
      </c>
      <c r="CO98" s="14" t="n">
        <v>0</v>
      </c>
      <c r="CP98" s="14" t="n">
        <v>0</v>
      </c>
      <c r="CQ98" s="14" t="n">
        <v>1.198</v>
      </c>
      <c r="CR98" s="14" t="n">
        <v>0</v>
      </c>
      <c r="CS98" s="14" t="n">
        <v>4.776</v>
      </c>
      <c r="CT98" s="14" t="n">
        <v>3.604</v>
      </c>
      <c r="CU98" s="14" t="n">
        <v>16.843</v>
      </c>
    </row>
    <row r="99">
      <c r="A99" s="14" t="inlineStr">
        <is>
          <t>BTN2022</t>
        </is>
      </c>
      <c r="B99" s="14" t="inlineStr">
        <is>
          <t>BTN</t>
        </is>
      </c>
      <c r="C99" s="14" t="inlineStr">
        <is>
          <t>BTN</t>
        </is>
      </c>
      <c r="D99" s="14" t="inlineStr">
        <is>
          <t>Bhutan</t>
        </is>
      </c>
      <c r="E99" s="14" t="n">
        <v>2022</v>
      </c>
      <c r="F99" s="14" t="n">
        <v>0.1</v>
      </c>
      <c r="G99" s="14" t="n">
        <v>8.788</v>
      </c>
      <c r="H99" s="14" t="n">
        <v>1.235</v>
      </c>
      <c r="I99" s="14" t="n">
        <v>0</v>
      </c>
      <c r="J99" s="14" t="n">
        <v>8.788</v>
      </c>
      <c r="K99" s="14" t="n">
        <v>0</v>
      </c>
      <c r="L99" s="14" t="n">
        <v>1</v>
      </c>
      <c r="M99" s="14" t="n">
        <v>9.782999999999999</v>
      </c>
      <c r="N99" s="14" t="n">
        <v>3.704</v>
      </c>
      <c r="O99" s="14" t="n">
        <v>0</v>
      </c>
      <c r="P99" s="14" t="n">
        <v>9.782999999999999</v>
      </c>
      <c r="Q99" s="14" t="n">
        <v>0</v>
      </c>
      <c r="R99" s="14" t="n">
        <v>1</v>
      </c>
      <c r="S99" s="14" t="n">
        <v>14.962</v>
      </c>
      <c r="T99" s="14" t="n">
        <v>7.408</v>
      </c>
      <c r="U99" s="14" t="n">
        <v>0.111</v>
      </c>
      <c r="V99" s="14" t="n">
        <v>16.458</v>
      </c>
      <c r="W99" s="14" t="n">
        <v>0.1</v>
      </c>
      <c r="X99" s="14" t="n">
        <v>1</v>
      </c>
      <c r="Y99" s="14" t="n">
        <v>31.383</v>
      </c>
      <c r="Z99" s="14" t="n">
        <v>3.665</v>
      </c>
      <c r="AA99" s="14" t="n">
        <v>0</v>
      </c>
      <c r="AB99" s="14" t="n">
        <v>31.383</v>
      </c>
      <c r="AC99" s="14" t="n">
        <v>0</v>
      </c>
      <c r="AD99" s="14" t="n">
        <v>1</v>
      </c>
      <c r="AE99" s="14" t="n">
        <v>32.618</v>
      </c>
      <c r="AF99" s="14" t="n">
        <v>6.745</v>
      </c>
      <c r="AG99" s="14" t="n">
        <v>0</v>
      </c>
      <c r="AH99" s="14" t="n">
        <v>32.618</v>
      </c>
      <c r="AI99" s="14" t="n">
        <v>0</v>
      </c>
      <c r="AJ99" s="14" t="n">
        <v>1</v>
      </c>
      <c r="AK99" s="14" t="n">
        <v>40.026</v>
      </c>
      <c r="AL99" s="14" t="n">
        <v>19.948</v>
      </c>
      <c r="AM99" s="14" t="n">
        <v>0.296</v>
      </c>
      <c r="AN99" s="14" t="n">
        <v>44.029</v>
      </c>
      <c r="AO99" s="14" t="n">
        <v>0.1</v>
      </c>
      <c r="AP99" s="14" t="n">
        <v>1</v>
      </c>
      <c r="AQ99" s="14" t="n">
        <v>0.847</v>
      </c>
      <c r="AR99" s="14" t="n">
        <v>0.123</v>
      </c>
      <c r="AS99" s="14" t="n">
        <v>0.57</v>
      </c>
      <c r="AT99" s="14" t="n">
        <v>1.547</v>
      </c>
      <c r="AU99" s="14" t="n">
        <v>0.1</v>
      </c>
      <c r="AV99" s="14" t="n">
        <v>1</v>
      </c>
      <c r="AW99" s="14" t="n">
        <v>0.947</v>
      </c>
      <c r="AX99" s="14" t="n">
        <v>0.123</v>
      </c>
      <c r="AY99" s="14" t="n">
        <v>0.343</v>
      </c>
      <c r="AZ99" s="14" t="n">
        <v>1.409</v>
      </c>
      <c r="BA99" s="14" t="n">
        <v>0.1</v>
      </c>
      <c r="BB99" s="14" t="n">
        <v>1</v>
      </c>
      <c r="BC99" s="14" t="n">
        <v>0.589</v>
      </c>
      <c r="BD99" s="14" t="n">
        <v>0.123</v>
      </c>
      <c r="BE99" s="14" t="n">
        <v>0.004</v>
      </c>
      <c r="BF99" s="14" t="n">
        <v>0.647</v>
      </c>
      <c r="BG99" s="14" t="n">
        <v>0.1</v>
      </c>
      <c r="BH99" s="14" t="n">
        <v>1</v>
      </c>
      <c r="BI99" s="14" t="n">
        <v>0.6889999999999999</v>
      </c>
      <c r="BJ99" s="14" t="n">
        <v>0.123</v>
      </c>
      <c r="BK99" s="14" t="n">
        <v>0.005</v>
      </c>
      <c r="BL99" s="14" t="n">
        <v>0.758</v>
      </c>
      <c r="BM99" s="14" t="n">
        <v>0.1</v>
      </c>
      <c r="BN99" s="14" t="n">
        <v>1</v>
      </c>
      <c r="BO99" s="14" t="n">
        <v>0</v>
      </c>
      <c r="BP99" s="14" t="n">
        <v>0</v>
      </c>
      <c r="BQ99" s="14" t="n">
        <v>0.031</v>
      </c>
      <c r="BR99" s="14" t="n">
        <v>0</v>
      </c>
      <c r="BS99" s="14" t="n">
        <v>1</v>
      </c>
      <c r="BT99" s="14" t="n">
        <v>0</v>
      </c>
      <c r="BU99" s="14" t="n">
        <v>0</v>
      </c>
      <c r="BV99" s="14" t="n">
        <v>0.016</v>
      </c>
      <c r="BW99" s="14" t="n">
        <v>0.1</v>
      </c>
      <c r="BX99" s="14" t="n">
        <v>0.833</v>
      </c>
      <c r="BY99" s="14" t="n">
        <v>12.729</v>
      </c>
      <c r="BZ99" s="14" t="n">
        <v>0</v>
      </c>
      <c r="CA99" s="14" t="n">
        <v>12.729</v>
      </c>
      <c r="CB99" s="14" t="n">
        <v>0</v>
      </c>
      <c r="CC99" s="14" t="n">
        <v>102.477</v>
      </c>
      <c r="CD99" s="14" t="n">
        <v>7.95</v>
      </c>
      <c r="CE99" s="14" t="n">
        <v>0.758</v>
      </c>
      <c r="CF99" s="14" t="n">
        <v>112.724</v>
      </c>
      <c r="CG99" s="14" t="n">
        <v>0.1</v>
      </c>
      <c r="CH99" s="14" t="n">
        <v>1</v>
      </c>
      <c r="CI99" s="14" t="n">
        <v>0</v>
      </c>
      <c r="CJ99" s="14" t="n">
        <v>0</v>
      </c>
      <c r="CK99" s="14" t="n">
        <v>0</v>
      </c>
      <c r="CL99" s="14" t="n">
        <v>0</v>
      </c>
      <c r="CM99" s="14" t="n">
        <v>0</v>
      </c>
      <c r="CN99" s="14" t="n">
        <v>0</v>
      </c>
      <c r="CO99" s="14" t="n">
        <v>0</v>
      </c>
      <c r="CP99" s="14" t="n">
        <v>0</v>
      </c>
      <c r="CQ99" s="14" t="n">
        <v>1.294</v>
      </c>
      <c r="CR99" s="14" t="n">
        <v>0</v>
      </c>
      <c r="CS99" s="14" t="n">
        <v>5.158</v>
      </c>
      <c r="CT99" s="14" t="n">
        <v>7.554</v>
      </c>
      <c r="CU99" s="14" t="n">
        <v>30.149</v>
      </c>
    </row>
    <row r="100">
      <c r="A100" s="14" t="inlineStr">
        <is>
          <t>BTN2023</t>
        </is>
      </c>
      <c r="B100" s="14" t="inlineStr">
        <is>
          <t>BTN</t>
        </is>
      </c>
      <c r="C100" s="14" t="inlineStr">
        <is>
          <t>BTN</t>
        </is>
      </c>
      <c r="D100" s="14" t="inlineStr">
        <is>
          <t>Bhutan</t>
        </is>
      </c>
      <c r="E100" s="14" t="n">
        <v>2023</v>
      </c>
      <c r="F100" s="14" t="n">
        <v>0.1</v>
      </c>
      <c r="G100" s="14" t="n">
        <v>5.77</v>
      </c>
      <c r="H100" s="14" t="n">
        <v>1.286</v>
      </c>
      <c r="I100" s="14" t="n">
        <v>0</v>
      </c>
      <c r="J100" s="14" t="n">
        <v>5.77</v>
      </c>
      <c r="K100" s="14" t="n">
        <v>0</v>
      </c>
      <c r="L100" s="14" t="n">
        <v>1</v>
      </c>
      <c r="M100" s="14" t="n">
        <v>7.886</v>
      </c>
      <c r="N100" s="14" t="n">
        <v>3.857</v>
      </c>
      <c r="O100" s="14" t="n">
        <v>0</v>
      </c>
      <c r="P100" s="14" t="n">
        <v>7.886</v>
      </c>
      <c r="Q100" s="14" t="n">
        <v>0</v>
      </c>
      <c r="R100" s="14" t="n">
        <v>1</v>
      </c>
      <c r="S100" s="14" t="n">
        <v>12.198</v>
      </c>
      <c r="T100" s="14" t="n">
        <v>7.714</v>
      </c>
      <c r="U100" s="14" t="n">
        <v>0.135</v>
      </c>
      <c r="V100" s="14" t="n">
        <v>13.418</v>
      </c>
      <c r="W100" s="14" t="n">
        <v>0.1</v>
      </c>
      <c r="X100" s="14" t="n">
        <v>1</v>
      </c>
      <c r="Y100" s="14" t="n">
        <v>13.678</v>
      </c>
      <c r="Z100" s="14" t="n">
        <v>1.597</v>
      </c>
      <c r="AA100" s="14" t="n">
        <v>0</v>
      </c>
      <c r="AB100" s="14" t="n">
        <v>13.678</v>
      </c>
      <c r="AC100" s="14" t="n">
        <v>0</v>
      </c>
      <c r="AD100" s="14" t="n">
        <v>1</v>
      </c>
      <c r="AE100" s="14" t="n">
        <v>14.963</v>
      </c>
      <c r="AF100" s="14" t="n">
        <v>3.094</v>
      </c>
      <c r="AG100" s="14" t="n">
        <v>0</v>
      </c>
      <c r="AH100" s="14" t="n">
        <v>14.963</v>
      </c>
      <c r="AI100" s="14" t="n">
        <v>0</v>
      </c>
      <c r="AJ100" s="14" t="n">
        <v>1</v>
      </c>
      <c r="AK100" s="14" t="n">
        <v>22.677</v>
      </c>
      <c r="AL100" s="14" t="n">
        <v>11.302</v>
      </c>
      <c r="AM100" s="14" t="n">
        <v>0.251</v>
      </c>
      <c r="AN100" s="14" t="n">
        <v>24.945</v>
      </c>
      <c r="AO100" s="14" t="n">
        <v>0.1</v>
      </c>
      <c r="AP100" s="14" t="n">
        <v>1</v>
      </c>
      <c r="AQ100" s="14" t="n">
        <v>0.749</v>
      </c>
      <c r="AR100" s="14" t="n">
        <v>0.129</v>
      </c>
      <c r="AS100" s="14" t="n">
        <v>0.609</v>
      </c>
      <c r="AT100" s="14" t="n">
        <v>1.478</v>
      </c>
      <c r="AU100" s="14" t="n">
        <v>0.1</v>
      </c>
      <c r="AV100" s="14" t="n">
        <v>1</v>
      </c>
      <c r="AW100" s="14" t="n">
        <v>0.783</v>
      </c>
      <c r="AX100" s="14" t="n">
        <v>0.129</v>
      </c>
      <c r="AY100" s="14" t="n">
        <v>0.379</v>
      </c>
      <c r="AZ100" s="14" t="n">
        <v>1.264</v>
      </c>
      <c r="BA100" s="14" t="n">
        <v>0.1</v>
      </c>
      <c r="BB100" s="14" t="n">
        <v>1</v>
      </c>
      <c r="BC100" s="14" t="n">
        <v>0.527</v>
      </c>
      <c r="BD100" s="14" t="n">
        <v>0.129</v>
      </c>
      <c r="BE100" s="14" t="n">
        <v>0.006</v>
      </c>
      <c r="BF100" s="14" t="n">
        <v>0.58</v>
      </c>
      <c r="BG100" s="14" t="n">
        <v>0.1</v>
      </c>
      <c r="BH100" s="14" t="n">
        <v>1</v>
      </c>
      <c r="BI100" s="14" t="n">
        <v>0.64</v>
      </c>
      <c r="BJ100" s="14" t="n">
        <v>0.129</v>
      </c>
      <c r="BK100" s="14" t="n">
        <v>0.007</v>
      </c>
      <c r="BL100" s="14" t="n">
        <v>0.704</v>
      </c>
      <c r="BM100" s="14" t="n">
        <v>0.1</v>
      </c>
      <c r="BN100" s="14" t="n">
        <v>1</v>
      </c>
      <c r="BO100" s="14" t="n">
        <v>0</v>
      </c>
      <c r="BP100" s="14" t="n">
        <v>0</v>
      </c>
      <c r="BQ100" s="14" t="n">
        <v>0.02</v>
      </c>
      <c r="BR100" s="14" t="n">
        <v>0</v>
      </c>
      <c r="BS100" s="14" t="n">
        <v>1</v>
      </c>
      <c r="BT100" s="14" t="n">
        <v>0</v>
      </c>
      <c r="BU100" s="14" t="n">
        <v>0</v>
      </c>
      <c r="BV100" s="14" t="n">
        <v>0.015</v>
      </c>
      <c r="BW100" s="14" t="n">
        <v>0.1</v>
      </c>
      <c r="BX100" s="14" t="n">
        <v>0.833</v>
      </c>
      <c r="BY100" s="14" t="n">
        <v>13.254</v>
      </c>
      <c r="BZ100" s="14" t="n">
        <v>0</v>
      </c>
      <c r="CA100" s="14" t="n">
        <v>13.254</v>
      </c>
      <c r="CB100" s="14" t="n">
        <v>0</v>
      </c>
      <c r="CC100" s="14" t="n">
        <v>87.07899999999999</v>
      </c>
      <c r="CD100" s="14" t="n">
        <v>7.95</v>
      </c>
      <c r="CE100" s="14" t="n">
        <v>0.964</v>
      </c>
      <c r="CF100" s="14" t="n">
        <v>95.78700000000001</v>
      </c>
      <c r="CG100" s="14" t="n">
        <v>0.1</v>
      </c>
      <c r="CH100" s="14" t="n">
        <v>1</v>
      </c>
      <c r="CI100" s="14" t="n">
        <v>0</v>
      </c>
      <c r="CJ100" s="14" t="n">
        <v>0</v>
      </c>
      <c r="CK100" s="14" t="n">
        <v>0</v>
      </c>
      <c r="CL100" s="14" t="n">
        <v>0</v>
      </c>
      <c r="CM100" s="14" t="n">
        <v>0</v>
      </c>
      <c r="CN100" s="14" t="n">
        <v>0</v>
      </c>
      <c r="CO100" s="14" t="n">
        <v>0</v>
      </c>
      <c r="CP100" s="14" t="n">
        <v>0</v>
      </c>
      <c r="CQ100" s="14" t="n">
        <v>1.348</v>
      </c>
      <c r="CR100" s="14" t="n">
        <v>0</v>
      </c>
      <c r="CS100" s="14" t="n">
        <v>5.37</v>
      </c>
      <c r="CT100" s="14" t="n">
        <v>4.484</v>
      </c>
      <c r="CU100" s="14" t="n">
        <v>12.392</v>
      </c>
    </row>
    <row r="101">
      <c r="A101" s="14" t="inlineStr">
        <is>
          <t>BTN2024</t>
        </is>
      </c>
      <c r="B101" s="14" t="inlineStr">
        <is>
          <t>BTN</t>
        </is>
      </c>
      <c r="C101" s="14" t="inlineStr">
        <is>
          <t>BTN</t>
        </is>
      </c>
      <c r="D101" s="14" t="inlineStr">
        <is>
          <t>Bhutan</t>
        </is>
      </c>
      <c r="E101" s="14" t="n">
        <v>2024</v>
      </c>
      <c r="F101" s="14" t="n">
        <v>0.1</v>
      </c>
      <c r="G101" s="14" t="n">
        <v>4.833</v>
      </c>
      <c r="H101" s="14" t="n">
        <v>1.324</v>
      </c>
      <c r="I101" s="14" t="n">
        <v>0</v>
      </c>
      <c r="J101" s="14" t="n">
        <v>4.833</v>
      </c>
      <c r="K101" s="14" t="n">
        <v>0</v>
      </c>
      <c r="L101" s="14" t="n">
        <v>1</v>
      </c>
      <c r="M101" s="14" t="n">
        <v>7.124</v>
      </c>
      <c r="N101" s="14" t="n">
        <v>3.971</v>
      </c>
      <c r="O101" s="14" t="n">
        <v>0</v>
      </c>
      <c r="P101" s="14" t="n">
        <v>7.124</v>
      </c>
      <c r="Q101" s="14" t="n">
        <v>0</v>
      </c>
      <c r="R101" s="14" t="n">
        <v>1</v>
      </c>
      <c r="S101" s="14" t="n">
        <v>11.451</v>
      </c>
      <c r="T101" s="14" t="n">
        <v>7.942</v>
      </c>
      <c r="U101" s="14" t="n">
        <v>0.156</v>
      </c>
      <c r="V101" s="14" t="n">
        <v>12.596</v>
      </c>
      <c r="W101" s="14" t="n">
        <v>0.1</v>
      </c>
      <c r="X101" s="14" t="n">
        <v>1</v>
      </c>
      <c r="Y101" s="14" t="n">
        <v>12.116</v>
      </c>
      <c r="Z101" s="14" t="n">
        <v>1.415</v>
      </c>
      <c r="AA101" s="14" t="n">
        <v>0</v>
      </c>
      <c r="AB101" s="14" t="n">
        <v>12.116</v>
      </c>
      <c r="AC101" s="14" t="n">
        <v>0</v>
      </c>
      <c r="AD101" s="14" t="n">
        <v>1</v>
      </c>
      <c r="AE101" s="14" t="n">
        <v>13.439</v>
      </c>
      <c r="AF101" s="14" t="n">
        <v>2.779</v>
      </c>
      <c r="AG101" s="14" t="n">
        <v>0</v>
      </c>
      <c r="AH101" s="14" t="n">
        <v>13.439</v>
      </c>
      <c r="AI101" s="14" t="n">
        <v>0</v>
      </c>
      <c r="AJ101" s="14" t="n">
        <v>1</v>
      </c>
      <c r="AK101" s="14" t="n">
        <v>21.381</v>
      </c>
      <c r="AL101" s="14" t="n">
        <v>10.656</v>
      </c>
      <c r="AM101" s="14" t="n">
        <v>0.291</v>
      </c>
      <c r="AN101" s="14" t="n">
        <v>23.519</v>
      </c>
      <c r="AO101" s="14" t="n">
        <v>0.1</v>
      </c>
      <c r="AP101" s="14" t="n">
        <v>1</v>
      </c>
      <c r="AQ101" s="14" t="n">
        <v>0.72</v>
      </c>
      <c r="AR101" s="14" t="n">
        <v>0.132</v>
      </c>
      <c r="AS101" s="14" t="n">
        <v>0.635</v>
      </c>
      <c r="AT101" s="14" t="n">
        <v>1.47</v>
      </c>
      <c r="AU101" s="14" t="n">
        <v>0.1</v>
      </c>
      <c r="AV101" s="14" t="n">
        <v>1</v>
      </c>
      <c r="AW101" s="14" t="n">
        <v>0.734</v>
      </c>
      <c r="AX101" s="14" t="n">
        <v>0.132</v>
      </c>
      <c r="AY101" s="14" t="n">
        <v>0.399</v>
      </c>
      <c r="AZ101" s="14" t="n">
        <v>1.229</v>
      </c>
      <c r="BA101" s="14" t="n">
        <v>0.1</v>
      </c>
      <c r="BB101" s="14" t="n">
        <v>1</v>
      </c>
      <c r="BC101" s="14" t="n">
        <v>0.51</v>
      </c>
      <c r="BD101" s="14" t="n">
        <v>0.132</v>
      </c>
      <c r="BE101" s="14" t="n">
        <v>0.007</v>
      </c>
      <c r="BF101" s="14" t="n">
        <v>0.5610000000000001</v>
      </c>
      <c r="BG101" s="14" t="n">
        <v>0.1</v>
      </c>
      <c r="BH101" s="14" t="n">
        <v>1</v>
      </c>
      <c r="BI101" s="14" t="n">
        <v>0.652</v>
      </c>
      <c r="BJ101" s="14" t="n">
        <v>0.132</v>
      </c>
      <c r="BK101" s="14" t="n">
        <v>0.008999999999999999</v>
      </c>
      <c r="BL101" s="14" t="n">
        <v>0.717</v>
      </c>
      <c r="BM101" s="14" t="n">
        <v>0.1</v>
      </c>
      <c r="BN101" s="14" t="n">
        <v>1</v>
      </c>
      <c r="BO101" s="14" t="n">
        <v>0</v>
      </c>
      <c r="BP101" s="14" t="n">
        <v>0</v>
      </c>
      <c r="BQ101" s="14" t="n">
        <v>0.019</v>
      </c>
      <c r="BR101" s="14" t="n">
        <v>0</v>
      </c>
      <c r="BS101" s="14" t="n">
        <v>1</v>
      </c>
      <c r="BT101" s="14" t="n">
        <v>0</v>
      </c>
      <c r="BU101" s="14" t="n">
        <v>0</v>
      </c>
      <c r="BV101" s="14" t="n">
        <v>0.015</v>
      </c>
      <c r="BW101" s="14" t="n">
        <v>0.1</v>
      </c>
      <c r="BX101" s="14" t="n">
        <v>0.833</v>
      </c>
      <c r="BY101" s="14" t="n">
        <v>13.646</v>
      </c>
      <c r="BZ101" s="14" t="n">
        <v>0</v>
      </c>
      <c r="CA101" s="14" t="n">
        <v>13.646</v>
      </c>
      <c r="CB101" s="14" t="n">
        <v>0</v>
      </c>
      <c r="CC101" s="14" t="n">
        <v>86.38500000000001</v>
      </c>
      <c r="CD101" s="14" t="n">
        <v>7.95</v>
      </c>
      <c r="CE101" s="14" t="n">
        <v>1.177</v>
      </c>
      <c r="CF101" s="14" t="n">
        <v>95.024</v>
      </c>
      <c r="CG101" s="14" t="n">
        <v>0.1</v>
      </c>
      <c r="CH101" s="14" t="n">
        <v>1</v>
      </c>
      <c r="CI101" s="14" t="n">
        <v>0</v>
      </c>
      <c r="CJ101" s="14" t="n">
        <v>0</v>
      </c>
      <c r="CK101" s="14" t="n">
        <v>0</v>
      </c>
      <c r="CL101" s="14" t="n">
        <v>0</v>
      </c>
      <c r="CM101" s="14" t="n">
        <v>0</v>
      </c>
      <c r="CN101" s="14" t="n">
        <v>0</v>
      </c>
      <c r="CO101" s="14" t="n">
        <v>0</v>
      </c>
      <c r="CP101" s="14" t="n">
        <v>0</v>
      </c>
      <c r="CQ101" s="14" t="n">
        <v>1.387</v>
      </c>
      <c r="CR101" s="14" t="n">
        <v>0</v>
      </c>
      <c r="CS101" s="14" t="n">
        <v>5.529</v>
      </c>
      <c r="CT101" s="14" t="n">
        <v>3.509</v>
      </c>
      <c r="CU101" s="14" t="n">
        <v>10.792</v>
      </c>
    </row>
    <row r="102">
      <c r="A102" s="14" t="inlineStr">
        <is>
          <t>BOL2021</t>
        </is>
      </c>
      <c r="B102" s="14" t="inlineStr">
        <is>
          <t>BOL</t>
        </is>
      </c>
      <c r="C102" s="14" t="inlineStr">
        <is>
          <t>BOL</t>
        </is>
      </c>
      <c r="D102" s="14" t="inlineStr">
        <is>
          <t>Bolivia</t>
        </is>
      </c>
      <c r="E102" s="14" t="n">
        <v>2021</v>
      </c>
      <c r="F102" s="14" t="n">
        <v>0.149</v>
      </c>
      <c r="G102" s="14" t="n">
        <v>5.897</v>
      </c>
      <c r="H102" s="14" t="n">
        <v>1.143</v>
      </c>
      <c r="I102" s="14" t="n">
        <v>0.238</v>
      </c>
      <c r="J102" s="14" t="n">
        <v>6.134</v>
      </c>
      <c r="K102" s="14" t="n">
        <v>0</v>
      </c>
      <c r="L102" s="14" t="n">
        <v>1</v>
      </c>
      <c r="M102" s="14" t="n">
        <v>7.964</v>
      </c>
      <c r="N102" s="14" t="n">
        <v>3.43</v>
      </c>
      <c r="O102" s="14" t="n">
        <v>0.227</v>
      </c>
      <c r="P102" s="14" t="n">
        <v>8.191000000000001</v>
      </c>
      <c r="Q102" s="14" t="n">
        <v>0</v>
      </c>
      <c r="R102" s="14" t="n">
        <v>1</v>
      </c>
      <c r="S102" s="14" t="n">
        <v>11.613</v>
      </c>
      <c r="T102" s="14" t="n">
        <v>6.86</v>
      </c>
      <c r="U102" s="14" t="n">
        <v>0.238</v>
      </c>
      <c r="V102" s="14" t="n">
        <v>13.622</v>
      </c>
      <c r="W102" s="14" t="n">
        <v>0.149</v>
      </c>
      <c r="X102" s="14" t="n">
        <v>1</v>
      </c>
      <c r="Y102" s="14" t="n">
        <v>9.832000000000001</v>
      </c>
      <c r="Z102" s="14" t="n">
        <v>1.079</v>
      </c>
      <c r="AA102" s="14" t="n">
        <v>-7.712</v>
      </c>
      <c r="AB102" s="14" t="n">
        <v>2.12</v>
      </c>
      <c r="AC102" s="14" t="n">
        <v>0</v>
      </c>
      <c r="AD102" s="14" t="n">
        <v>0</v>
      </c>
      <c r="AE102" s="14" t="n">
        <v>10.404</v>
      </c>
      <c r="AF102" s="14" t="n">
        <v>2.023</v>
      </c>
      <c r="AG102" s="14" t="n">
        <v>-2.788</v>
      </c>
      <c r="AH102" s="14" t="n">
        <v>7.616</v>
      </c>
      <c r="AI102" s="14" t="n">
        <v>0</v>
      </c>
      <c r="AJ102" s="14" t="n">
        <v>0</v>
      </c>
      <c r="AK102" s="14" t="n">
        <v>13.834</v>
      </c>
      <c r="AL102" s="14" t="n">
        <v>6.526</v>
      </c>
      <c r="AM102" s="14" t="n">
        <v>-6.162</v>
      </c>
      <c r="AN102" s="14" t="n">
        <v>7.671</v>
      </c>
      <c r="AO102" s="14" t="n">
        <v>0</v>
      </c>
      <c r="AP102" s="14" t="n">
        <v>0</v>
      </c>
      <c r="AQ102" s="14" t="n">
        <v>0.649</v>
      </c>
      <c r="AR102" s="14" t="n">
        <v>0.114</v>
      </c>
      <c r="AS102" s="14" t="n">
        <v>-0.175</v>
      </c>
      <c r="AT102" s="14" t="n">
        <v>0.545</v>
      </c>
      <c r="AU102" s="14" t="n">
        <v>0</v>
      </c>
      <c r="AV102" s="14" t="n">
        <v>0</v>
      </c>
      <c r="AW102" s="14" t="n">
        <v>0.577</v>
      </c>
      <c r="AX102" s="14" t="n">
        <v>0.114</v>
      </c>
      <c r="AY102" s="14" t="n">
        <v>-0.105</v>
      </c>
      <c r="AZ102" s="14" t="n">
        <v>0.542</v>
      </c>
      <c r="BA102" s="14" t="n">
        <v>0</v>
      </c>
      <c r="BB102" s="14" t="n">
        <v>0</v>
      </c>
      <c r="BC102" s="14" t="n">
        <v>0.458</v>
      </c>
      <c r="BD102" s="14" t="n">
        <v>0.114</v>
      </c>
      <c r="BE102" s="14" t="n">
        <v>-0.313</v>
      </c>
      <c r="BF102" s="14" t="n">
        <v>0.167</v>
      </c>
      <c r="BG102" s="14" t="n">
        <v>0</v>
      </c>
      <c r="BH102" s="14" t="n">
        <v>0</v>
      </c>
      <c r="BI102" s="14" t="n">
        <v>0.491</v>
      </c>
      <c r="BJ102" s="14" t="n">
        <v>0.114</v>
      </c>
      <c r="BK102" s="14" t="n">
        <v>-0.146</v>
      </c>
      <c r="BL102" s="14" t="n">
        <v>0.397</v>
      </c>
      <c r="BM102" s="14" t="n">
        <v>0</v>
      </c>
      <c r="BN102" s="14" t="n">
        <v>0</v>
      </c>
      <c r="BO102" s="14" t="n">
        <v>0</v>
      </c>
      <c r="BP102" s="14" t="n">
        <v>-0.004</v>
      </c>
      <c r="BQ102" s="14" t="n">
        <v>0.08</v>
      </c>
      <c r="BR102" s="14" t="n">
        <v>0</v>
      </c>
      <c r="BS102" s="14" t="n">
        <v>0.5</v>
      </c>
      <c r="BT102" s="14" t="n">
        <v>0</v>
      </c>
      <c r="BU102" s="14" t="n">
        <v>-0.004</v>
      </c>
      <c r="BV102" s="14" t="n">
        <v>0.102</v>
      </c>
      <c r="BW102" s="14" t="n">
        <v>0.149</v>
      </c>
      <c r="BX102" s="14" t="n">
        <v>0.833</v>
      </c>
      <c r="BY102" s="14" t="n">
        <v>11.787</v>
      </c>
      <c r="BZ102" s="14" t="n">
        <v>0</v>
      </c>
      <c r="CA102" s="14" t="n">
        <v>11.787</v>
      </c>
      <c r="CB102" s="14" t="n">
        <v>0</v>
      </c>
      <c r="CC102" s="14" t="n">
        <v>78.125</v>
      </c>
      <c r="CD102" s="14" t="n">
        <v>7.95</v>
      </c>
      <c r="CE102" s="14" t="n">
        <v>-22.1</v>
      </c>
      <c r="CF102" s="14" t="n">
        <v>64.395</v>
      </c>
      <c r="CG102" s="14" t="n">
        <v>0</v>
      </c>
      <c r="CH102" s="14" t="n">
        <v>0</v>
      </c>
      <c r="CI102" s="14" t="n">
        <v>0</v>
      </c>
      <c r="CJ102" s="14" t="n">
        <v>0</v>
      </c>
      <c r="CK102" s="14" t="n">
        <v>0</v>
      </c>
      <c r="CL102" s="14" t="n">
        <v>0</v>
      </c>
      <c r="CM102" s="14" t="n">
        <v>0</v>
      </c>
      <c r="CN102" s="14" t="n">
        <v>0</v>
      </c>
      <c r="CO102" s="14" t="n">
        <v>0</v>
      </c>
      <c r="CP102" s="14" t="n">
        <v>0</v>
      </c>
      <c r="CQ102" s="14" t="n">
        <v>1.198</v>
      </c>
      <c r="CR102" s="14" t="n">
        <v>1</v>
      </c>
      <c r="CS102" s="14" t="n">
        <v>9.260999999999999</v>
      </c>
      <c r="CT102" s="14" t="n">
        <v>4.753</v>
      </c>
      <c r="CU102" s="14" t="n">
        <v>14.129</v>
      </c>
    </row>
    <row r="103">
      <c r="A103" s="14" t="inlineStr">
        <is>
          <t>BOL2022</t>
        </is>
      </c>
      <c r="B103" s="14" t="inlineStr">
        <is>
          <t>BOL</t>
        </is>
      </c>
      <c r="C103" s="14" t="inlineStr">
        <is>
          <t>BOL</t>
        </is>
      </c>
      <c r="D103" s="14" t="inlineStr">
        <is>
          <t>Bolivia</t>
        </is>
      </c>
      <c r="E103" s="14" t="n">
        <v>2022</v>
      </c>
      <c r="F103" s="14" t="n">
        <v>0.149</v>
      </c>
      <c r="G103" s="14" t="n">
        <v>11.72</v>
      </c>
      <c r="H103" s="14" t="n">
        <v>1.235</v>
      </c>
      <c r="I103" s="14" t="n">
        <v>0.5659999999999999</v>
      </c>
      <c r="J103" s="14" t="n">
        <v>12.286</v>
      </c>
      <c r="K103" s="14" t="n">
        <v>0</v>
      </c>
      <c r="L103" s="14" t="n">
        <v>1</v>
      </c>
      <c r="M103" s="14" t="n">
        <v>9.782999999999999</v>
      </c>
      <c r="N103" s="14" t="n">
        <v>3.704</v>
      </c>
      <c r="O103" s="14" t="n">
        <v>0.328</v>
      </c>
      <c r="P103" s="14" t="n">
        <v>10.111</v>
      </c>
      <c r="Q103" s="14" t="n">
        <v>0</v>
      </c>
      <c r="R103" s="14" t="n">
        <v>1</v>
      </c>
      <c r="S103" s="14" t="n">
        <v>17.893</v>
      </c>
      <c r="T103" s="14" t="n">
        <v>7.408</v>
      </c>
      <c r="U103" s="14" t="n">
        <v>0.77</v>
      </c>
      <c r="V103" s="14" t="n">
        <v>21.217</v>
      </c>
      <c r="W103" s="14" t="n">
        <v>0.149</v>
      </c>
      <c r="X103" s="14" t="n">
        <v>1</v>
      </c>
      <c r="Y103" s="14" t="n">
        <v>10.618</v>
      </c>
      <c r="Z103" s="14" t="n">
        <v>1.165</v>
      </c>
      <c r="AA103" s="14" t="n">
        <v>-8.329000000000001</v>
      </c>
      <c r="AB103" s="14" t="n">
        <v>2.289</v>
      </c>
      <c r="AC103" s="14" t="n">
        <v>0</v>
      </c>
      <c r="AD103" s="14" t="n">
        <v>0</v>
      </c>
      <c r="AE103" s="14" t="n">
        <v>11.235</v>
      </c>
      <c r="AF103" s="14" t="n">
        <v>2.185</v>
      </c>
      <c r="AG103" s="14" t="n">
        <v>-3.011</v>
      </c>
      <c r="AH103" s="14" t="n">
        <v>8.225</v>
      </c>
      <c r="AI103" s="14" t="n">
        <v>0</v>
      </c>
      <c r="AJ103" s="14" t="n">
        <v>0</v>
      </c>
      <c r="AK103" s="14" t="n">
        <v>14.94</v>
      </c>
      <c r="AL103" s="14" t="n">
        <v>7.047</v>
      </c>
      <c r="AM103" s="14" t="n">
        <v>-6.655</v>
      </c>
      <c r="AN103" s="14" t="n">
        <v>8.285</v>
      </c>
      <c r="AO103" s="14" t="n">
        <v>0</v>
      </c>
      <c r="AP103" s="14" t="n">
        <v>0</v>
      </c>
      <c r="AQ103" s="14" t="n">
        <v>0.896</v>
      </c>
      <c r="AR103" s="14" t="n">
        <v>0.123</v>
      </c>
      <c r="AS103" s="14" t="n">
        <v>-0.422</v>
      </c>
      <c r="AT103" s="14" t="n">
        <v>0.545</v>
      </c>
      <c r="AU103" s="14" t="n">
        <v>0</v>
      </c>
      <c r="AV103" s="14" t="n">
        <v>0</v>
      </c>
      <c r="AW103" s="14" t="n">
        <v>0.89</v>
      </c>
      <c r="AX103" s="14" t="n">
        <v>0.123</v>
      </c>
      <c r="AY103" s="14" t="n">
        <v>-0.419</v>
      </c>
      <c r="AZ103" s="14" t="n">
        <v>0.542</v>
      </c>
      <c r="BA103" s="14" t="n">
        <v>0</v>
      </c>
      <c r="BB103" s="14" t="n">
        <v>0</v>
      </c>
      <c r="BC103" s="14" t="n">
        <v>0.62</v>
      </c>
      <c r="BD103" s="14" t="n">
        <v>0.123</v>
      </c>
      <c r="BE103" s="14" t="n">
        <v>-0.475</v>
      </c>
      <c r="BF103" s="14" t="n">
        <v>0.167</v>
      </c>
      <c r="BG103" s="14" t="n">
        <v>0</v>
      </c>
      <c r="BH103" s="14" t="n">
        <v>0</v>
      </c>
      <c r="BI103" s="14" t="n">
        <v>0.608</v>
      </c>
      <c r="BJ103" s="14" t="n">
        <v>0.123</v>
      </c>
      <c r="BK103" s="14" t="n">
        <v>-0.262</v>
      </c>
      <c r="BL103" s="14" t="n">
        <v>0.397</v>
      </c>
      <c r="BM103" s="14" t="n">
        <v>0</v>
      </c>
      <c r="BN103" s="14" t="n">
        <v>0</v>
      </c>
      <c r="BO103" s="14" t="n">
        <v>0</v>
      </c>
      <c r="BP103" s="14" t="n">
        <v>-0.005</v>
      </c>
      <c r="BQ103" s="14" t="n">
        <v>0.081</v>
      </c>
      <c r="BR103" s="14" t="n">
        <v>0</v>
      </c>
      <c r="BS103" s="14" t="n">
        <v>0.5</v>
      </c>
      <c r="BT103" s="14" t="n">
        <v>0</v>
      </c>
      <c r="BU103" s="14" t="n">
        <v>-0.005</v>
      </c>
      <c r="BV103" s="14" t="n">
        <v>0.106</v>
      </c>
      <c r="BW103" s="14" t="n">
        <v>0.149</v>
      </c>
      <c r="BX103" s="14" t="n">
        <v>0.833</v>
      </c>
      <c r="BY103" s="14" t="n">
        <v>12.729</v>
      </c>
      <c r="BZ103" s="14" t="n">
        <v>0</v>
      </c>
      <c r="CA103" s="14" t="n">
        <v>12.729</v>
      </c>
      <c r="CB103" s="14" t="n">
        <v>0</v>
      </c>
      <c r="CC103" s="14" t="n">
        <v>97.90000000000001</v>
      </c>
      <c r="CD103" s="14" t="n">
        <v>7.95</v>
      </c>
      <c r="CE103" s="14" t="n">
        <v>-41.875</v>
      </c>
      <c r="CF103" s="14" t="n">
        <v>64.395</v>
      </c>
      <c r="CG103" s="14" t="n">
        <v>0</v>
      </c>
      <c r="CH103" s="14" t="n">
        <v>0</v>
      </c>
      <c r="CI103" s="14" t="n">
        <v>0</v>
      </c>
      <c r="CJ103" s="14" t="n">
        <v>0</v>
      </c>
      <c r="CK103" s="14" t="n">
        <v>0</v>
      </c>
      <c r="CL103" s="14" t="n">
        <v>0</v>
      </c>
      <c r="CM103" s="14" t="n">
        <v>0</v>
      </c>
      <c r="CN103" s="14" t="n">
        <v>0</v>
      </c>
      <c r="CO103" s="14" t="n">
        <v>0</v>
      </c>
      <c r="CP103" s="14" t="n">
        <v>0</v>
      </c>
      <c r="CQ103" s="14" t="n">
        <v>1.294</v>
      </c>
      <c r="CR103" s="14" t="n">
        <v>1</v>
      </c>
      <c r="CS103" s="14" t="n">
        <v>10.001</v>
      </c>
      <c r="CT103" s="14" t="n">
        <v>10.485</v>
      </c>
      <c r="CU103" s="14" t="n">
        <v>28.059</v>
      </c>
    </row>
    <row r="104">
      <c r="A104" s="14" t="inlineStr">
        <is>
          <t>BOL2023</t>
        </is>
      </c>
      <c r="B104" s="14" t="inlineStr">
        <is>
          <t>BOL</t>
        </is>
      </c>
      <c r="C104" s="14" t="inlineStr">
        <is>
          <t>BOL</t>
        </is>
      </c>
      <c r="D104" s="14" t="inlineStr">
        <is>
          <t>Bolivia</t>
        </is>
      </c>
      <c r="E104" s="14" t="n">
        <v>2023</v>
      </c>
      <c r="F104" s="14" t="n">
        <v>0.149</v>
      </c>
      <c r="G104" s="14" t="n">
        <v>6.147</v>
      </c>
      <c r="H104" s="14" t="n">
        <v>1.286</v>
      </c>
      <c r="I104" s="14" t="n">
        <v>0.273</v>
      </c>
      <c r="J104" s="14" t="n">
        <v>6.42</v>
      </c>
      <c r="K104" s="14" t="n">
        <v>0</v>
      </c>
      <c r="L104" s="14" t="n">
        <v>1</v>
      </c>
      <c r="M104" s="14" t="n">
        <v>7.886</v>
      </c>
      <c r="N104" s="14" t="n">
        <v>3.857</v>
      </c>
      <c r="O104" s="14" t="n">
        <v>0.227</v>
      </c>
      <c r="P104" s="14" t="n">
        <v>8.113</v>
      </c>
      <c r="Q104" s="14" t="n">
        <v>0</v>
      </c>
      <c r="R104" s="14" t="n">
        <v>1</v>
      </c>
      <c r="S104" s="14" t="n">
        <v>12.575</v>
      </c>
      <c r="T104" s="14" t="n">
        <v>7.714</v>
      </c>
      <c r="U104" s="14" t="n">
        <v>0.486</v>
      </c>
      <c r="V104" s="14" t="n">
        <v>14.768</v>
      </c>
      <c r="W104" s="14" t="n">
        <v>0.149</v>
      </c>
      <c r="X104" s="14" t="n">
        <v>1</v>
      </c>
      <c r="Y104" s="14" t="n">
        <v>9.904</v>
      </c>
      <c r="Z104" s="14" t="n">
        <v>1.087</v>
      </c>
      <c r="AA104" s="14" t="n">
        <v>-7.521</v>
      </c>
      <c r="AB104" s="14" t="n">
        <v>2.384</v>
      </c>
      <c r="AC104" s="14" t="n">
        <v>0</v>
      </c>
      <c r="AD104" s="14" t="n">
        <v>0</v>
      </c>
      <c r="AE104" s="14" t="n">
        <v>10.547</v>
      </c>
      <c r="AF104" s="14" t="n">
        <v>2.051</v>
      </c>
      <c r="AG104" s="14" t="n">
        <v>-3.135</v>
      </c>
      <c r="AH104" s="14" t="n">
        <v>7.412</v>
      </c>
      <c r="AI104" s="14" t="n">
        <v>0</v>
      </c>
      <c r="AJ104" s="14" t="n">
        <v>0</v>
      </c>
      <c r="AK104" s="14" t="n">
        <v>14.404</v>
      </c>
      <c r="AL104" s="14" t="n">
        <v>6.795</v>
      </c>
      <c r="AM104" s="14" t="n">
        <v>-5.969</v>
      </c>
      <c r="AN104" s="14" t="n">
        <v>8.435</v>
      </c>
      <c r="AO104" s="14" t="n">
        <v>0</v>
      </c>
      <c r="AP104" s="14" t="n">
        <v>0</v>
      </c>
      <c r="AQ104" s="14" t="n">
        <v>0.791</v>
      </c>
      <c r="AR104" s="14" t="n">
        <v>0.129</v>
      </c>
      <c r="AS104" s="14" t="n">
        <v>-0.314</v>
      </c>
      <c r="AT104" s="14" t="n">
        <v>0.548</v>
      </c>
      <c r="AU104" s="14" t="n">
        <v>0</v>
      </c>
      <c r="AV104" s="14" t="n">
        <v>0</v>
      </c>
      <c r="AW104" s="14" t="n">
        <v>0.618</v>
      </c>
      <c r="AX104" s="14" t="n">
        <v>0.129</v>
      </c>
      <c r="AY104" s="14" t="n">
        <v>-0.124</v>
      </c>
      <c r="AZ104" s="14" t="n">
        <v>0.5679999999999999</v>
      </c>
      <c r="BA104" s="14" t="n">
        <v>0</v>
      </c>
      <c r="BB104" s="14" t="n">
        <v>0</v>
      </c>
      <c r="BC104" s="14" t="n">
        <v>0.554</v>
      </c>
      <c r="BD104" s="14" t="n">
        <v>0.129</v>
      </c>
      <c r="BE104" s="14" t="n">
        <v>-0.409</v>
      </c>
      <c r="BF104" s="14" t="n">
        <v>0.167</v>
      </c>
      <c r="BG104" s="14" t="n">
        <v>0</v>
      </c>
      <c r="BH104" s="14" t="n">
        <v>0</v>
      </c>
      <c r="BI104" s="14" t="n">
        <v>0.5570000000000001</v>
      </c>
      <c r="BJ104" s="14" t="n">
        <v>0.129</v>
      </c>
      <c r="BK104" s="14" t="n">
        <v>-0.212</v>
      </c>
      <c r="BL104" s="14" t="n">
        <v>0.397</v>
      </c>
      <c r="BM104" s="14" t="n">
        <v>0</v>
      </c>
      <c r="BN104" s="14" t="n">
        <v>0</v>
      </c>
      <c r="BO104" s="14" t="n">
        <v>0</v>
      </c>
      <c r="BP104" s="14" t="n">
        <v>0</v>
      </c>
      <c r="BQ104" s="14" t="n">
        <v>0.082</v>
      </c>
      <c r="BR104" s="14" t="n">
        <v>0</v>
      </c>
      <c r="BS104" s="14" t="n">
        <v>0.5</v>
      </c>
      <c r="BT104" s="14" t="n">
        <v>0</v>
      </c>
      <c r="BU104" s="14" t="n">
        <v>0</v>
      </c>
      <c r="BV104" s="14" t="n">
        <v>0.11</v>
      </c>
      <c r="BW104" s="14" t="n">
        <v>0.149</v>
      </c>
      <c r="BX104" s="14" t="n">
        <v>0.833</v>
      </c>
      <c r="BY104" s="14" t="n">
        <v>13.254</v>
      </c>
      <c r="BZ104" s="14" t="n">
        <v>0</v>
      </c>
      <c r="CA104" s="14" t="n">
        <v>13.254</v>
      </c>
      <c r="CB104" s="14" t="n">
        <v>0</v>
      </c>
      <c r="CC104" s="14" t="n">
        <v>83.248</v>
      </c>
      <c r="CD104" s="14" t="n">
        <v>7.95</v>
      </c>
      <c r="CE104" s="14" t="n">
        <v>-27.61</v>
      </c>
      <c r="CF104" s="14" t="n">
        <v>63.95</v>
      </c>
      <c r="CG104" s="14" t="n">
        <v>0</v>
      </c>
      <c r="CH104" s="14" t="n">
        <v>0</v>
      </c>
      <c r="CI104" s="14" t="n">
        <v>0</v>
      </c>
      <c r="CJ104" s="14" t="n">
        <v>0</v>
      </c>
      <c r="CK104" s="14" t="n">
        <v>0</v>
      </c>
      <c r="CL104" s="14" t="n">
        <v>0</v>
      </c>
      <c r="CM104" s="14" t="n">
        <v>0</v>
      </c>
      <c r="CN104" s="14" t="n">
        <v>0</v>
      </c>
      <c r="CO104" s="14" t="n">
        <v>0</v>
      </c>
      <c r="CP104" s="14" t="n">
        <v>0</v>
      </c>
      <c r="CQ104" s="14" t="n">
        <v>1.348</v>
      </c>
      <c r="CR104" s="14" t="n">
        <v>1</v>
      </c>
      <c r="CS104" s="14" t="n">
        <v>9.260999999999999</v>
      </c>
      <c r="CT104" s="14" t="n">
        <v>4.861</v>
      </c>
      <c r="CU104" s="14" t="n">
        <v>9.260999999999999</v>
      </c>
    </row>
    <row r="105">
      <c r="A105" s="14" t="inlineStr">
        <is>
          <t>BOL2024</t>
        </is>
      </c>
      <c r="B105" s="14" t="inlineStr">
        <is>
          <t>BOL</t>
        </is>
      </c>
      <c r="C105" s="14" t="inlineStr">
        <is>
          <t>BOL</t>
        </is>
      </c>
      <c r="D105" s="14" t="inlineStr">
        <is>
          <t>Bolivia</t>
        </is>
      </c>
      <c r="E105" s="14" t="n">
        <v>2024</v>
      </c>
      <c r="F105" s="14" t="n">
        <v>0.149</v>
      </c>
      <c r="G105" s="14" t="n">
        <v>5.575</v>
      </c>
      <c r="H105" s="14" t="n">
        <v>1.324</v>
      </c>
      <c r="I105" s="14" t="n">
        <v>0.213</v>
      </c>
      <c r="J105" s="14" t="n">
        <v>5.787</v>
      </c>
      <c r="K105" s="14" t="n">
        <v>0</v>
      </c>
      <c r="L105" s="14" t="n">
        <v>1</v>
      </c>
      <c r="M105" s="14" t="n">
        <v>7.124</v>
      </c>
      <c r="N105" s="14" t="n">
        <v>3.971</v>
      </c>
      <c r="O105" s="14" t="n">
        <v>0.158</v>
      </c>
      <c r="P105" s="14" t="n">
        <v>7.281</v>
      </c>
      <c r="Q105" s="14" t="n">
        <v>0</v>
      </c>
      <c r="R105" s="14" t="n">
        <v>1</v>
      </c>
      <c r="S105" s="14" t="n">
        <v>12.193</v>
      </c>
      <c r="T105" s="14" t="n">
        <v>7.942</v>
      </c>
      <c r="U105" s="14" t="n">
        <v>0.465</v>
      </c>
      <c r="V105" s="14" t="n">
        <v>14.259</v>
      </c>
      <c r="W105" s="14" t="n">
        <v>0.149</v>
      </c>
      <c r="X105" s="14" t="n">
        <v>1</v>
      </c>
      <c r="Y105" s="14" t="n">
        <v>8.26</v>
      </c>
      <c r="Z105" s="14" t="n">
        <v>0.906</v>
      </c>
      <c r="AA105" s="14" t="n">
        <v>-5.806</v>
      </c>
      <c r="AB105" s="14" t="n">
        <v>2.454</v>
      </c>
      <c r="AC105" s="14" t="n">
        <v>0</v>
      </c>
      <c r="AD105" s="14" t="n">
        <v>0</v>
      </c>
      <c r="AE105" s="14" t="n">
        <v>8.922000000000001</v>
      </c>
      <c r="AF105" s="14" t="n">
        <v>1.735</v>
      </c>
      <c r="AG105" s="14" t="n">
        <v>-3.227</v>
      </c>
      <c r="AH105" s="14" t="n">
        <v>5.694</v>
      </c>
      <c r="AI105" s="14" t="n">
        <v>0</v>
      </c>
      <c r="AJ105" s="14" t="n">
        <v>0</v>
      </c>
      <c r="AK105" s="14" t="n">
        <v>12.892</v>
      </c>
      <c r="AL105" s="14" t="n">
        <v>6.082</v>
      </c>
      <c r="AM105" s="14" t="n">
        <v>-4.531</v>
      </c>
      <c r="AN105" s="14" t="n">
        <v>8.362</v>
      </c>
      <c r="AO105" s="14" t="n">
        <v>0</v>
      </c>
      <c r="AP105" s="14" t="n">
        <v>0</v>
      </c>
      <c r="AQ105" s="14" t="n">
        <v>0.756</v>
      </c>
      <c r="AR105" s="14" t="n">
        <v>0.132</v>
      </c>
      <c r="AS105" s="14" t="n">
        <v>-0.268</v>
      </c>
      <c r="AT105" s="14" t="n">
        <v>0.5610000000000001</v>
      </c>
      <c r="AU105" s="14" t="n">
        <v>0</v>
      </c>
      <c r="AV105" s="14" t="n">
        <v>0</v>
      </c>
      <c r="AW105" s="14" t="n">
        <v>0.655</v>
      </c>
      <c r="AX105" s="14" t="n">
        <v>0.132</v>
      </c>
      <c r="AY105" s="14" t="n">
        <v>-0.167</v>
      </c>
      <c r="AZ105" s="14" t="n">
        <v>0.5610000000000001</v>
      </c>
      <c r="BA105" s="14" t="n">
        <v>0</v>
      </c>
      <c r="BB105" s="14" t="n">
        <v>0</v>
      </c>
      <c r="BC105" s="14" t="n">
        <v>0.534</v>
      </c>
      <c r="BD105" s="14" t="n">
        <v>0.132</v>
      </c>
      <c r="BE105" s="14" t="n">
        <v>-0.388</v>
      </c>
      <c r="BF105" s="14" t="n">
        <v>0.167</v>
      </c>
      <c r="BG105" s="14" t="n">
        <v>0</v>
      </c>
      <c r="BH105" s="14" t="n">
        <v>0</v>
      </c>
      <c r="BI105" s="14" t="n">
        <v>0.5679999999999999</v>
      </c>
      <c r="BJ105" s="14" t="n">
        <v>0.132</v>
      </c>
      <c r="BK105" s="14" t="n">
        <v>-0.223</v>
      </c>
      <c r="BL105" s="14" t="n">
        <v>0.397</v>
      </c>
      <c r="BM105" s="14" t="n">
        <v>0</v>
      </c>
      <c r="BN105" s="14" t="n">
        <v>0</v>
      </c>
      <c r="BO105" s="14" t="n">
        <v>0</v>
      </c>
      <c r="BP105" s="14" t="n">
        <v>0</v>
      </c>
      <c r="BQ105" s="14" t="n">
        <v>0.08400000000000001</v>
      </c>
      <c r="BR105" s="14" t="n">
        <v>0</v>
      </c>
      <c r="BS105" s="14" t="n">
        <v>0.5</v>
      </c>
      <c r="BT105" s="14" t="n">
        <v>0</v>
      </c>
      <c r="BU105" s="14" t="n">
        <v>0</v>
      </c>
      <c r="BV105" s="14" t="n">
        <v>0.113</v>
      </c>
      <c r="BW105" s="14" t="n">
        <v>0.149</v>
      </c>
      <c r="BX105" s="14" t="n">
        <v>0.833</v>
      </c>
      <c r="BY105" s="14" t="n">
        <v>13.646</v>
      </c>
      <c r="BZ105" s="14" t="n">
        <v>0</v>
      </c>
      <c r="CA105" s="14" t="n">
        <v>13.646</v>
      </c>
      <c r="CB105" s="14" t="n">
        <v>0</v>
      </c>
      <c r="CC105" s="14" t="n">
        <v>82.58799999999999</v>
      </c>
      <c r="CD105" s="14" t="n">
        <v>7.95</v>
      </c>
      <c r="CE105" s="14" t="n">
        <v>-26.95</v>
      </c>
      <c r="CF105" s="14" t="n">
        <v>63.95</v>
      </c>
      <c r="CG105" s="14" t="n">
        <v>0</v>
      </c>
      <c r="CH105" s="14" t="n">
        <v>0</v>
      </c>
      <c r="CI105" s="14" t="n">
        <v>0</v>
      </c>
      <c r="CJ105" s="14" t="n">
        <v>0</v>
      </c>
      <c r="CK105" s="14" t="n">
        <v>0</v>
      </c>
      <c r="CL105" s="14" t="n">
        <v>0</v>
      </c>
      <c r="CM105" s="14" t="n">
        <v>0</v>
      </c>
      <c r="CN105" s="14" t="n">
        <v>0</v>
      </c>
      <c r="CO105" s="14" t="n">
        <v>0</v>
      </c>
      <c r="CP105" s="14" t="n">
        <v>0</v>
      </c>
      <c r="CQ105" s="14" t="n">
        <v>1.387</v>
      </c>
      <c r="CR105" s="14" t="n">
        <v>1</v>
      </c>
      <c r="CS105" s="14" t="n">
        <v>7.598</v>
      </c>
      <c r="CT105" s="14" t="n">
        <v>4.251</v>
      </c>
      <c r="CU105" s="14" t="n">
        <v>7.598</v>
      </c>
    </row>
    <row r="106">
      <c r="A106" s="14" t="inlineStr">
        <is>
          <t>BIH2021</t>
        </is>
      </c>
      <c r="B106" s="14" t="inlineStr">
        <is>
          <t>BIH</t>
        </is>
      </c>
      <c r="C106" s="14" t="inlineStr">
        <is>
          <t>BIH</t>
        </is>
      </c>
      <c r="D106" s="14" t="inlineStr">
        <is>
          <t>Bosnia and Herzegovina</t>
        </is>
      </c>
      <c r="E106" s="14" t="n">
        <v>2021</v>
      </c>
      <c r="F106" s="14" t="n">
        <v>0.17</v>
      </c>
      <c r="G106" s="14" t="n">
        <v>2.809</v>
      </c>
      <c r="H106" s="14" t="n">
        <v>0.729</v>
      </c>
      <c r="I106" s="14" t="n">
        <v>0.124</v>
      </c>
      <c r="J106" s="14" t="n">
        <v>2.933</v>
      </c>
      <c r="K106" s="14" t="n">
        <v>0</v>
      </c>
      <c r="L106" s="14" t="n">
        <v>1</v>
      </c>
      <c r="M106" s="14" t="n">
        <v>4.301</v>
      </c>
      <c r="N106" s="14" t="n">
        <v>2.186</v>
      </c>
      <c r="O106" s="14" t="n">
        <v>-1.368</v>
      </c>
      <c r="P106" s="14" t="n">
        <v>2.933</v>
      </c>
      <c r="Q106" s="14" t="n">
        <v>0</v>
      </c>
      <c r="R106" s="14" t="n">
        <v>0</v>
      </c>
      <c r="S106" s="14" t="n">
        <v>6.452</v>
      </c>
      <c r="T106" s="14" t="n">
        <v>4.372</v>
      </c>
      <c r="U106" s="14" t="n">
        <v>0</v>
      </c>
      <c r="V106" s="14" t="n">
        <v>7.549</v>
      </c>
      <c r="W106" s="14" t="n">
        <v>0.17</v>
      </c>
      <c r="X106" s="14" t="n">
        <v>1</v>
      </c>
      <c r="Y106" s="14" t="n">
        <v>22.51</v>
      </c>
      <c r="Z106" s="14" t="n">
        <v>2.486</v>
      </c>
      <c r="AA106" s="14" t="n">
        <v>-10.342</v>
      </c>
      <c r="AB106" s="14" t="n">
        <v>12.168</v>
      </c>
      <c r="AC106" s="14" t="n">
        <v>0</v>
      </c>
      <c r="AD106" s="14" t="n">
        <v>1</v>
      </c>
      <c r="AE106" s="14" t="n">
        <v>22.467</v>
      </c>
      <c r="AF106" s="14" t="n">
        <v>4.421</v>
      </c>
      <c r="AG106" s="14" t="n">
        <v>-10.298</v>
      </c>
      <c r="AH106" s="14" t="n">
        <v>12.168</v>
      </c>
      <c r="AI106" s="14" t="n">
        <v>0</v>
      </c>
      <c r="AJ106" s="14" t="n">
        <v>1</v>
      </c>
      <c r="AK106" s="14" t="n">
        <v>26.868</v>
      </c>
      <c r="AL106" s="14" t="n">
        <v>13.187</v>
      </c>
      <c r="AM106" s="14" t="n">
        <v>-17.256</v>
      </c>
      <c r="AN106" s="14" t="n">
        <v>11.246</v>
      </c>
      <c r="AO106" s="14" t="n">
        <v>0</v>
      </c>
      <c r="AP106" s="14" t="n">
        <v>0</v>
      </c>
      <c r="AQ106" s="14" t="n">
        <v>0.619</v>
      </c>
      <c r="AR106" s="14" t="n">
        <v>0.114</v>
      </c>
      <c r="AS106" s="14" t="n">
        <v>0.5</v>
      </c>
      <c r="AT106" s="14" t="n">
        <v>1.31</v>
      </c>
      <c r="AU106" s="14" t="n">
        <v>0.17</v>
      </c>
      <c r="AV106" s="14" t="n">
        <v>1</v>
      </c>
      <c r="AW106" s="14" t="n">
        <v>0.599</v>
      </c>
      <c r="AX106" s="14" t="n">
        <v>0.114</v>
      </c>
      <c r="AY106" s="14" t="n">
        <v>0.486</v>
      </c>
      <c r="AZ106" s="14" t="n">
        <v>1.27</v>
      </c>
      <c r="BA106" s="14" t="n">
        <v>0.17</v>
      </c>
      <c r="BB106" s="14" t="n">
        <v>1</v>
      </c>
      <c r="BC106" s="14" t="n">
        <v>0.439</v>
      </c>
      <c r="BD106" s="14" t="n">
        <v>0.114</v>
      </c>
      <c r="BE106" s="14" t="n">
        <v>0.184</v>
      </c>
      <c r="BF106" s="14" t="n">
        <v>0.729</v>
      </c>
      <c r="BG106" s="14" t="n">
        <v>0.17</v>
      </c>
      <c r="BH106" s="14" t="n">
        <v>1</v>
      </c>
      <c r="BI106" s="14" t="n">
        <v>0.505</v>
      </c>
      <c r="BJ106" s="14" t="n">
        <v>0.114</v>
      </c>
      <c r="BK106" s="14" t="n">
        <v>0.19</v>
      </c>
      <c r="BL106" s="14" t="n">
        <v>0.8129999999999999</v>
      </c>
      <c r="BM106" s="14" t="n">
        <v>0.17</v>
      </c>
      <c r="BN106" s="14" t="n">
        <v>1</v>
      </c>
      <c r="BO106" s="14" t="n">
        <v>0</v>
      </c>
      <c r="BP106" s="14" t="n">
        <v>0.003</v>
      </c>
      <c r="BQ106" s="14" t="n">
        <v>0.07199999999999999</v>
      </c>
      <c r="BR106" s="14" t="n">
        <v>0</v>
      </c>
      <c r="BS106" s="14" t="n">
        <v>1</v>
      </c>
      <c r="BT106" s="14" t="n">
        <v>0</v>
      </c>
      <c r="BU106" s="14" t="n">
        <v>0.003</v>
      </c>
      <c r="BV106" s="14" t="n">
        <v>0.103</v>
      </c>
      <c r="BW106" s="14" t="n">
        <v>0.17</v>
      </c>
      <c r="BX106" s="14" t="n">
        <v>1</v>
      </c>
      <c r="BY106" s="14" t="n">
        <v>11.787</v>
      </c>
      <c r="BZ106" s="14" t="n">
        <v>0</v>
      </c>
      <c r="CA106" s="14" t="n">
        <v>11.787</v>
      </c>
      <c r="CB106" s="14" t="n">
        <v>0</v>
      </c>
      <c r="CC106" s="14" t="n">
        <v>78.125</v>
      </c>
      <c r="CD106" s="14" t="n">
        <v>7.95</v>
      </c>
      <c r="CE106" s="14" t="n">
        <v>0</v>
      </c>
      <c r="CF106" s="14" t="n">
        <v>91.40600000000001</v>
      </c>
      <c r="CG106" s="14" t="n">
        <v>0.17</v>
      </c>
      <c r="CH106" s="14" t="n">
        <v>1</v>
      </c>
      <c r="CI106" s="14" t="n">
        <v>0</v>
      </c>
      <c r="CJ106" s="14" t="n">
        <v>0</v>
      </c>
      <c r="CK106" s="14" t="n">
        <v>0</v>
      </c>
      <c r="CL106" s="14" t="n">
        <v>0</v>
      </c>
      <c r="CM106" s="14" t="n">
        <v>0</v>
      </c>
      <c r="CN106" s="14" t="n">
        <v>0</v>
      </c>
      <c r="CO106" s="14" t="n">
        <v>0</v>
      </c>
      <c r="CP106" s="14" t="n">
        <v>0.725</v>
      </c>
      <c r="CQ106" s="14" t="n">
        <v>1.198</v>
      </c>
      <c r="CR106" s="14" t="n">
        <v>0</v>
      </c>
      <c r="CS106" s="14" t="n">
        <v>4.776</v>
      </c>
      <c r="CT106" s="14" t="n">
        <v>4.41</v>
      </c>
      <c r="CU106" s="14" t="n">
        <v>20.363</v>
      </c>
    </row>
    <row r="107">
      <c r="A107" s="14" t="inlineStr">
        <is>
          <t>BIH2022</t>
        </is>
      </c>
      <c r="B107" s="14" t="inlineStr">
        <is>
          <t>BIH</t>
        </is>
      </c>
      <c r="C107" s="14" t="inlineStr">
        <is>
          <t>BIH</t>
        </is>
      </c>
      <c r="D107" s="14" t="inlineStr">
        <is>
          <t>Bosnia and Herzegovina</t>
        </is>
      </c>
      <c r="E107" s="14" t="n">
        <v>2022</v>
      </c>
      <c r="F107" s="14" t="n">
        <v>0.17</v>
      </c>
      <c r="G107" s="14" t="n">
        <v>3.179</v>
      </c>
      <c r="H107" s="14" t="n">
        <v>0.769</v>
      </c>
      <c r="I107" s="14" t="n">
        <v>0.134</v>
      </c>
      <c r="J107" s="14" t="n">
        <v>3.313</v>
      </c>
      <c r="K107" s="14" t="n">
        <v>0</v>
      </c>
      <c r="L107" s="14" t="n">
        <v>1</v>
      </c>
      <c r="M107" s="14" t="n">
        <v>4.775</v>
      </c>
      <c r="N107" s="14" t="n">
        <v>2.307</v>
      </c>
      <c r="O107" s="14" t="n">
        <v>-1.477</v>
      </c>
      <c r="P107" s="14" t="n">
        <v>3.298</v>
      </c>
      <c r="Q107" s="14" t="n">
        <v>0</v>
      </c>
      <c r="R107" s="14" t="n">
        <v>0</v>
      </c>
      <c r="S107" s="14" t="n">
        <v>7.023</v>
      </c>
      <c r="T107" s="14" t="n">
        <v>4.613</v>
      </c>
      <c r="U107" s="14" t="n">
        <v>0.08799999999999999</v>
      </c>
      <c r="V107" s="14" t="n">
        <v>8.217000000000001</v>
      </c>
      <c r="W107" s="14" t="n">
        <v>0.17</v>
      </c>
      <c r="X107" s="14" t="n">
        <v>1</v>
      </c>
      <c r="Y107" s="14" t="n">
        <v>50.269</v>
      </c>
      <c r="Z107" s="14" t="n">
        <v>5.273</v>
      </c>
      <c r="AA107" s="14" t="n">
        <v>-34.302</v>
      </c>
      <c r="AB107" s="14" t="n">
        <v>15.967</v>
      </c>
      <c r="AC107" s="14" t="n">
        <v>0</v>
      </c>
      <c r="AD107" s="14" t="n">
        <v>1</v>
      </c>
      <c r="AE107" s="14" t="n">
        <v>50.317</v>
      </c>
      <c r="AF107" s="14" t="n">
        <v>9.327999999999999</v>
      </c>
      <c r="AG107" s="14" t="n">
        <v>-34.349</v>
      </c>
      <c r="AH107" s="14" t="n">
        <v>15.967</v>
      </c>
      <c r="AI107" s="14" t="n">
        <v>0</v>
      </c>
      <c r="AJ107" s="14" t="n">
        <v>1</v>
      </c>
      <c r="AK107" s="14" t="n">
        <v>55.255</v>
      </c>
      <c r="AL107" s="14" t="n">
        <v>26.386</v>
      </c>
      <c r="AM107" s="14" t="n">
        <v>-41.591</v>
      </c>
      <c r="AN107" s="14" t="n">
        <v>15.987</v>
      </c>
      <c r="AO107" s="14" t="n">
        <v>0</v>
      </c>
      <c r="AP107" s="14" t="n">
        <v>0</v>
      </c>
      <c r="AQ107" s="14" t="n">
        <v>0.861</v>
      </c>
      <c r="AR107" s="14" t="n">
        <v>0.123</v>
      </c>
      <c r="AS107" s="14" t="n">
        <v>0.473</v>
      </c>
      <c r="AT107" s="14" t="n">
        <v>1.561</v>
      </c>
      <c r="AU107" s="14" t="n">
        <v>0.17</v>
      </c>
      <c r="AV107" s="14" t="n">
        <v>1</v>
      </c>
      <c r="AW107" s="14" t="n">
        <v>0.986</v>
      </c>
      <c r="AX107" s="14" t="n">
        <v>0.123</v>
      </c>
      <c r="AY107" s="14" t="n">
        <v>0.452</v>
      </c>
      <c r="AZ107" s="14" t="n">
        <v>1.683</v>
      </c>
      <c r="BA107" s="14" t="n">
        <v>0.17</v>
      </c>
      <c r="BB107" s="14" t="n">
        <v>1</v>
      </c>
      <c r="BC107" s="14" t="n">
        <v>0.598</v>
      </c>
      <c r="BD107" s="14" t="n">
        <v>0.123</v>
      </c>
      <c r="BE107" s="14" t="n">
        <v>0.135</v>
      </c>
      <c r="BF107" s="14" t="n">
        <v>0.857</v>
      </c>
      <c r="BG107" s="14" t="n">
        <v>0.17</v>
      </c>
      <c r="BH107" s="14" t="n">
        <v>1</v>
      </c>
      <c r="BI107" s="14" t="n">
        <v>0.612</v>
      </c>
      <c r="BJ107" s="14" t="n">
        <v>0.123</v>
      </c>
      <c r="BK107" s="14" t="n">
        <v>0.217</v>
      </c>
      <c r="BL107" s="14" t="n">
        <v>0.959</v>
      </c>
      <c r="BM107" s="14" t="n">
        <v>0.17</v>
      </c>
      <c r="BN107" s="14" t="n">
        <v>1</v>
      </c>
      <c r="BO107" s="14" t="n">
        <v>0</v>
      </c>
      <c r="BP107" s="14" t="n">
        <v>0.003</v>
      </c>
      <c r="BQ107" s="14" t="n">
        <v>0.08599999999999999</v>
      </c>
      <c r="BR107" s="14" t="n">
        <v>0</v>
      </c>
      <c r="BS107" s="14" t="n">
        <v>1</v>
      </c>
      <c r="BT107" s="14" t="n">
        <v>0</v>
      </c>
      <c r="BU107" s="14" t="n">
        <v>0.003</v>
      </c>
      <c r="BV107" s="14" t="n">
        <v>0.094</v>
      </c>
      <c r="BW107" s="14" t="n">
        <v>0.17</v>
      </c>
      <c r="BX107" s="14" t="n">
        <v>1</v>
      </c>
      <c r="BY107" s="14" t="n">
        <v>12.729</v>
      </c>
      <c r="BZ107" s="14" t="n">
        <v>0</v>
      </c>
      <c r="CA107" s="14" t="n">
        <v>12.729</v>
      </c>
      <c r="CB107" s="14" t="n">
        <v>0</v>
      </c>
      <c r="CC107" s="14" t="n">
        <v>97.90000000000001</v>
      </c>
      <c r="CD107" s="14" t="n">
        <v>7.95</v>
      </c>
      <c r="CE107" s="14" t="n">
        <v>1.232</v>
      </c>
      <c r="CF107" s="14" t="n">
        <v>114.543</v>
      </c>
      <c r="CG107" s="14" t="n">
        <v>0.17</v>
      </c>
      <c r="CH107" s="14" t="n">
        <v>1</v>
      </c>
      <c r="CI107" s="14" t="n">
        <v>0</v>
      </c>
      <c r="CJ107" s="14" t="n">
        <v>0</v>
      </c>
      <c r="CK107" s="14" t="n">
        <v>0</v>
      </c>
      <c r="CL107" s="14" t="n">
        <v>0</v>
      </c>
      <c r="CM107" s="14" t="n">
        <v>0</v>
      </c>
      <c r="CN107" s="14" t="n">
        <v>0</v>
      </c>
      <c r="CO107" s="14" t="n">
        <v>0</v>
      </c>
      <c r="CP107" s="14" t="n">
        <v>0.755</v>
      </c>
      <c r="CQ107" s="14" t="n">
        <v>1.294</v>
      </c>
      <c r="CR107" s="14" t="n">
        <v>0</v>
      </c>
      <c r="CS107" s="14" t="n">
        <v>5.158</v>
      </c>
      <c r="CT107" s="14" t="n">
        <v>5.842</v>
      </c>
      <c r="CU107" s="14" t="n">
        <v>48.03</v>
      </c>
    </row>
    <row r="108">
      <c r="A108" s="14" t="inlineStr">
        <is>
          <t>BIH2023</t>
        </is>
      </c>
      <c r="B108" s="14" t="inlineStr">
        <is>
          <t>BIH</t>
        </is>
      </c>
      <c r="C108" s="14" t="inlineStr">
        <is>
          <t>BIH</t>
        </is>
      </c>
      <c r="D108" s="14" t="inlineStr">
        <is>
          <t>Bosnia and Herzegovina</t>
        </is>
      </c>
      <c r="E108" s="14" t="n">
        <v>2023</v>
      </c>
      <c r="F108" s="14" t="n">
        <v>0.17</v>
      </c>
      <c r="G108" s="14" t="n">
        <v>2.595</v>
      </c>
      <c r="H108" s="14" t="n">
        <v>0.784</v>
      </c>
      <c r="I108" s="14" t="n">
        <v>0.139</v>
      </c>
      <c r="J108" s="14" t="n">
        <v>2.734</v>
      </c>
      <c r="K108" s="14" t="n">
        <v>0</v>
      </c>
      <c r="L108" s="14" t="n">
        <v>1</v>
      </c>
      <c r="M108" s="14" t="n">
        <v>4.285</v>
      </c>
      <c r="N108" s="14" t="n">
        <v>2.351</v>
      </c>
      <c r="O108" s="14" t="n">
        <v>-1.538</v>
      </c>
      <c r="P108" s="14" t="n">
        <v>2.747</v>
      </c>
      <c r="Q108" s="14" t="n">
        <v>0</v>
      </c>
      <c r="R108" s="14" t="n">
        <v>0</v>
      </c>
      <c r="S108" s="14" t="n">
        <v>6.513</v>
      </c>
      <c r="T108" s="14" t="n">
        <v>4.701</v>
      </c>
      <c r="U108" s="14" t="n">
        <v>0.123</v>
      </c>
      <c r="V108" s="14" t="n">
        <v>7.62</v>
      </c>
      <c r="W108" s="14" t="n">
        <v>0.17</v>
      </c>
      <c r="X108" s="14" t="n">
        <v>1</v>
      </c>
      <c r="Y108" s="14" t="n">
        <v>18.781</v>
      </c>
      <c r="Z108" s="14" t="n">
        <v>2.104</v>
      </c>
      <c r="AA108" s="14" t="n">
        <v>-2.333</v>
      </c>
      <c r="AB108" s="14" t="n">
        <v>16.448</v>
      </c>
      <c r="AC108" s="14" t="n">
        <v>0</v>
      </c>
      <c r="AD108" s="14" t="n">
        <v>1</v>
      </c>
      <c r="AE108" s="14" t="n">
        <v>18.88</v>
      </c>
      <c r="AF108" s="14" t="n">
        <v>3.76</v>
      </c>
      <c r="AG108" s="14" t="n">
        <v>-2.432</v>
      </c>
      <c r="AH108" s="14" t="n">
        <v>16.448</v>
      </c>
      <c r="AI108" s="14" t="n">
        <v>0</v>
      </c>
      <c r="AJ108" s="14" t="n">
        <v>1</v>
      </c>
      <c r="AK108" s="14" t="n">
        <v>24.023</v>
      </c>
      <c r="AL108" s="14" t="n">
        <v>11.9</v>
      </c>
      <c r="AM108" s="14" t="n">
        <v>-9.874000000000001</v>
      </c>
      <c r="AN108" s="14" t="n">
        <v>16.554</v>
      </c>
      <c r="AO108" s="14" t="n">
        <v>0</v>
      </c>
      <c r="AP108" s="14" t="n">
        <v>0</v>
      </c>
      <c r="AQ108" s="14" t="n">
        <v>0.76</v>
      </c>
      <c r="AR108" s="14" t="n">
        <v>0.129</v>
      </c>
      <c r="AS108" s="14" t="n">
        <v>0.49</v>
      </c>
      <c r="AT108" s="14" t="n">
        <v>1.463</v>
      </c>
      <c r="AU108" s="14" t="n">
        <v>0.17</v>
      </c>
      <c r="AV108" s="14" t="n">
        <v>1</v>
      </c>
      <c r="AW108" s="14" t="n">
        <v>0.8110000000000001</v>
      </c>
      <c r="AX108" s="14" t="n">
        <v>0.129</v>
      </c>
      <c r="AY108" s="14" t="n">
        <v>0.456</v>
      </c>
      <c r="AZ108" s="14" t="n">
        <v>1.482</v>
      </c>
      <c r="BA108" s="14" t="n">
        <v>0.17</v>
      </c>
      <c r="BB108" s="14" t="n">
        <v>1</v>
      </c>
      <c r="BC108" s="14" t="n">
        <v>0.535</v>
      </c>
      <c r="BD108" s="14" t="n">
        <v>0.129</v>
      </c>
      <c r="BE108" s="14" t="n">
        <v>0.095</v>
      </c>
      <c r="BF108" s="14" t="n">
        <v>0.737</v>
      </c>
      <c r="BG108" s="14" t="n">
        <v>0.17</v>
      </c>
      <c r="BH108" s="14" t="n">
        <v>1</v>
      </c>
      <c r="BI108" s="14" t="n">
        <v>0.579</v>
      </c>
      <c r="BJ108" s="14" t="n">
        <v>0.129</v>
      </c>
      <c r="BK108" s="14" t="n">
        <v>0.229</v>
      </c>
      <c r="BL108" s="14" t="n">
        <v>0.929</v>
      </c>
      <c r="BM108" s="14" t="n">
        <v>0.17</v>
      </c>
      <c r="BN108" s="14" t="n">
        <v>1</v>
      </c>
      <c r="BO108" s="14" t="n">
        <v>0</v>
      </c>
      <c r="BP108" s="14" t="n">
        <v>0.001</v>
      </c>
      <c r="BQ108" s="14" t="n">
        <v>0.092</v>
      </c>
      <c r="BR108" s="14" t="n">
        <v>0</v>
      </c>
      <c r="BS108" s="14" t="n">
        <v>1</v>
      </c>
      <c r="BT108" s="14" t="n">
        <v>0</v>
      </c>
      <c r="BU108" s="14" t="n">
        <v>0.001</v>
      </c>
      <c r="BV108" s="14" t="n">
        <v>0.093</v>
      </c>
      <c r="BW108" s="14" t="n">
        <v>0.17</v>
      </c>
      <c r="BX108" s="14" t="n">
        <v>1</v>
      </c>
      <c r="BY108" s="14" t="n">
        <v>13.254</v>
      </c>
      <c r="BZ108" s="14" t="n">
        <v>0</v>
      </c>
      <c r="CA108" s="14" t="n">
        <v>13.254</v>
      </c>
      <c r="CB108" s="14" t="n">
        <v>0</v>
      </c>
      <c r="CC108" s="14" t="n">
        <v>83.248</v>
      </c>
      <c r="CD108" s="14" t="n">
        <v>7.95</v>
      </c>
      <c r="CE108" s="14" t="n">
        <v>1.567</v>
      </c>
      <c r="CF108" s="14" t="n">
        <v>97.40000000000001</v>
      </c>
      <c r="CG108" s="14" t="n">
        <v>0.17</v>
      </c>
      <c r="CH108" s="14" t="n">
        <v>1</v>
      </c>
      <c r="CI108" s="14" t="n">
        <v>0</v>
      </c>
      <c r="CJ108" s="14" t="n">
        <v>0</v>
      </c>
      <c r="CK108" s="14" t="n">
        <v>0</v>
      </c>
      <c r="CL108" s="14" t="n">
        <v>0</v>
      </c>
      <c r="CM108" s="14" t="n">
        <v>0</v>
      </c>
      <c r="CN108" s="14" t="n">
        <v>0</v>
      </c>
      <c r="CO108" s="14" t="n">
        <v>0</v>
      </c>
      <c r="CP108" s="14" t="n">
        <v>0.781</v>
      </c>
      <c r="CQ108" s="14" t="n">
        <v>1.348</v>
      </c>
      <c r="CR108" s="14" t="n">
        <v>0</v>
      </c>
      <c r="CS108" s="14" t="n">
        <v>5.37</v>
      </c>
      <c r="CT108" s="14" t="n">
        <v>3.466</v>
      </c>
      <c r="CU108" s="14" t="n">
        <v>16.492</v>
      </c>
    </row>
    <row r="109">
      <c r="A109" s="14" t="inlineStr">
        <is>
          <t>BIH2024</t>
        </is>
      </c>
      <c r="B109" s="14" t="inlineStr">
        <is>
          <t>BIH</t>
        </is>
      </c>
      <c r="C109" s="14" t="inlineStr">
        <is>
          <t>BIH</t>
        </is>
      </c>
      <c r="D109" s="14" t="inlineStr">
        <is>
          <t>Bosnia and Herzegovina</t>
        </is>
      </c>
      <c r="E109" s="14" t="n">
        <v>2024</v>
      </c>
      <c r="F109" s="14" t="n">
        <v>0.17</v>
      </c>
      <c r="G109" s="14" t="n">
        <v>2.553</v>
      </c>
      <c r="H109" s="14" t="n">
        <v>0.8070000000000001</v>
      </c>
      <c r="I109" s="14" t="n">
        <v>0.143</v>
      </c>
      <c r="J109" s="14" t="n">
        <v>2.696</v>
      </c>
      <c r="K109" s="14" t="n">
        <v>0</v>
      </c>
      <c r="L109" s="14" t="n">
        <v>1</v>
      </c>
      <c r="M109" s="14" t="n">
        <v>4.194</v>
      </c>
      <c r="N109" s="14" t="n">
        <v>2.42</v>
      </c>
      <c r="O109" s="14" t="n">
        <v>-1.583</v>
      </c>
      <c r="P109" s="14" t="n">
        <v>2.61</v>
      </c>
      <c r="Q109" s="14" t="n">
        <v>0</v>
      </c>
      <c r="R109" s="14" t="n">
        <v>0</v>
      </c>
      <c r="S109" s="14" t="n">
        <v>6.586</v>
      </c>
      <c r="T109" s="14" t="n">
        <v>4.84</v>
      </c>
      <c r="U109" s="14" t="n">
        <v>0.153</v>
      </c>
      <c r="V109" s="14" t="n">
        <v>7.706</v>
      </c>
      <c r="W109" s="14" t="n">
        <v>0.17</v>
      </c>
      <c r="X109" s="14" t="n">
        <v>1</v>
      </c>
      <c r="Y109" s="14" t="n">
        <v>15.707</v>
      </c>
      <c r="Z109" s="14" t="n">
        <v>1.983</v>
      </c>
      <c r="AA109" s="14" t="n">
        <v>0.138</v>
      </c>
      <c r="AB109" s="14" t="n">
        <v>15.846</v>
      </c>
      <c r="AC109" s="14" t="n">
        <v>0</v>
      </c>
      <c r="AD109" s="14" t="n">
        <v>1</v>
      </c>
      <c r="AE109" s="14" t="n">
        <v>15.707</v>
      </c>
      <c r="AF109" s="14" t="n">
        <v>3.441</v>
      </c>
      <c r="AG109" s="14" t="n">
        <v>0.138</v>
      </c>
      <c r="AH109" s="14" t="n">
        <v>15.846</v>
      </c>
      <c r="AI109" s="14" t="n">
        <v>0</v>
      </c>
      <c r="AJ109" s="14" t="n">
        <v>1</v>
      </c>
      <c r="AK109" s="14" t="n">
        <v>20.479</v>
      </c>
      <c r="AL109" s="14" t="n">
        <v>10.416</v>
      </c>
      <c r="AM109" s="14" t="n">
        <v>-6.978</v>
      </c>
      <c r="AN109" s="14" t="n">
        <v>15.796</v>
      </c>
      <c r="AO109" s="14" t="n">
        <v>0</v>
      </c>
      <c r="AP109" s="14" t="n">
        <v>0</v>
      </c>
      <c r="AQ109" s="14" t="n">
        <v>0.724</v>
      </c>
      <c r="AR109" s="14" t="n">
        <v>0.132</v>
      </c>
      <c r="AS109" s="14" t="n">
        <v>0.486</v>
      </c>
      <c r="AT109" s="14" t="n">
        <v>1.416</v>
      </c>
      <c r="AU109" s="14" t="n">
        <v>0.17</v>
      </c>
      <c r="AV109" s="14" t="n">
        <v>1</v>
      </c>
      <c r="AW109" s="14" t="n">
        <v>0.75</v>
      </c>
      <c r="AX109" s="14" t="n">
        <v>0.132</v>
      </c>
      <c r="AY109" s="14" t="n">
        <v>0.448</v>
      </c>
      <c r="AZ109" s="14" t="n">
        <v>1.402</v>
      </c>
      <c r="BA109" s="14" t="n">
        <v>0.17</v>
      </c>
      <c r="BB109" s="14" t="n">
        <v>1</v>
      </c>
      <c r="BC109" s="14" t="n">
        <v>0.513</v>
      </c>
      <c r="BD109" s="14" t="n">
        <v>0.132</v>
      </c>
      <c r="BE109" s="14" t="n">
        <v>0.08799999999999999</v>
      </c>
      <c r="BF109" s="14" t="n">
        <v>0.703</v>
      </c>
      <c r="BG109" s="14" t="n">
        <v>0.17</v>
      </c>
      <c r="BH109" s="14" t="n">
        <v>1</v>
      </c>
      <c r="BI109" s="14" t="n">
        <v>0.591</v>
      </c>
      <c r="BJ109" s="14" t="n">
        <v>0.132</v>
      </c>
      <c r="BK109" s="14" t="n">
        <v>0.239</v>
      </c>
      <c r="BL109" s="14" t="n">
        <v>0.95</v>
      </c>
      <c r="BM109" s="14" t="n">
        <v>0.17</v>
      </c>
      <c r="BN109" s="14" t="n">
        <v>1</v>
      </c>
      <c r="BO109" s="14" t="n">
        <v>0</v>
      </c>
      <c r="BP109" s="14" t="n">
        <v>0</v>
      </c>
      <c r="BQ109" s="14" t="n">
        <v>0.096</v>
      </c>
      <c r="BR109" s="14" t="n">
        <v>0</v>
      </c>
      <c r="BS109" s="14" t="n">
        <v>1</v>
      </c>
      <c r="BT109" s="14" t="n">
        <v>0</v>
      </c>
      <c r="BU109" s="14" t="n">
        <v>0.001</v>
      </c>
      <c r="BV109" s="14" t="n">
        <v>0.095</v>
      </c>
      <c r="BW109" s="14" t="n">
        <v>0.17</v>
      </c>
      <c r="BX109" s="14" t="n">
        <v>1</v>
      </c>
      <c r="BY109" s="14" t="n">
        <v>13.646</v>
      </c>
      <c r="BZ109" s="14" t="n">
        <v>0</v>
      </c>
      <c r="CA109" s="14" t="n">
        <v>13.646</v>
      </c>
      <c r="CB109" s="14" t="n">
        <v>0</v>
      </c>
      <c r="CC109" s="14" t="n">
        <v>82.58799999999999</v>
      </c>
      <c r="CD109" s="14" t="n">
        <v>7.95</v>
      </c>
      <c r="CE109" s="14" t="n">
        <v>1.912</v>
      </c>
      <c r="CF109" s="14" t="n">
        <v>96.628</v>
      </c>
      <c r="CG109" s="14" t="n">
        <v>0.17</v>
      </c>
      <c r="CH109" s="14" t="n">
        <v>1</v>
      </c>
      <c r="CI109" s="14" t="n">
        <v>0</v>
      </c>
      <c r="CJ109" s="14" t="n">
        <v>0</v>
      </c>
      <c r="CK109" s="14" t="n">
        <v>0</v>
      </c>
      <c r="CL109" s="14" t="n">
        <v>0</v>
      </c>
      <c r="CM109" s="14" t="n">
        <v>0</v>
      </c>
      <c r="CN109" s="14" t="n">
        <v>0</v>
      </c>
      <c r="CO109" s="14" t="n">
        <v>0</v>
      </c>
      <c r="CP109" s="14" t="n">
        <v>0.781</v>
      </c>
      <c r="CQ109" s="14" t="n">
        <v>1.387</v>
      </c>
      <c r="CR109" s="14" t="n">
        <v>0</v>
      </c>
      <c r="CS109" s="14" t="n">
        <v>5.529</v>
      </c>
      <c r="CT109" s="14" t="n">
        <v>3.027</v>
      </c>
      <c r="CU109" s="14" t="n">
        <v>13.942</v>
      </c>
    </row>
    <row r="110">
      <c r="A110" s="14" t="inlineStr">
        <is>
          <t>BWA2021</t>
        </is>
      </c>
      <c r="B110" s="14" t="inlineStr">
        <is>
          <t>BWA</t>
        </is>
      </c>
      <c r="C110" s="14" t="inlineStr">
        <is>
          <t>BWA</t>
        </is>
      </c>
      <c r="D110" s="14" t="inlineStr">
        <is>
          <t>Botswana</t>
        </is>
      </c>
      <c r="E110" s="14" t="n">
        <v>2021</v>
      </c>
      <c r="F110" s="14" t="n">
        <v>0.12</v>
      </c>
      <c r="G110" s="14" t="n">
        <v>1.77</v>
      </c>
      <c r="H110" s="14" t="n">
        <v>0.572</v>
      </c>
      <c r="I110" s="14" t="n">
        <v>0</v>
      </c>
      <c r="J110" s="14" t="n">
        <v>1.77</v>
      </c>
      <c r="K110" s="14" t="n">
        <v>0</v>
      </c>
      <c r="L110" s="14" t="n">
        <v>1</v>
      </c>
      <c r="M110" s="14" t="n">
        <v>2.913</v>
      </c>
      <c r="N110" s="14" t="n">
        <v>1.715</v>
      </c>
      <c r="O110" s="14" t="n">
        <v>0</v>
      </c>
      <c r="P110" s="14" t="n">
        <v>2.913</v>
      </c>
      <c r="Q110" s="14" t="n">
        <v>0</v>
      </c>
      <c r="R110" s="14" t="n">
        <v>1</v>
      </c>
      <c r="S110" s="14" t="n">
        <v>4.628</v>
      </c>
      <c r="T110" s="14" t="n">
        <v>3.43</v>
      </c>
      <c r="U110" s="14" t="n">
        <v>0</v>
      </c>
      <c r="V110" s="14" t="n">
        <v>5.276</v>
      </c>
      <c r="W110" s="14" t="n">
        <v>0.14</v>
      </c>
      <c r="X110" s="14" t="n">
        <v>1</v>
      </c>
      <c r="Y110" s="14" t="n">
        <v>14.663</v>
      </c>
      <c r="Z110" s="14" t="n">
        <v>1.982</v>
      </c>
      <c r="AA110" s="14" t="n">
        <v>0</v>
      </c>
      <c r="AB110" s="14" t="n">
        <v>14.663</v>
      </c>
      <c r="AC110" s="14" t="n">
        <v>0</v>
      </c>
      <c r="AD110" s="14" t="n">
        <v>1</v>
      </c>
      <c r="AE110" s="14" t="n">
        <v>15.806</v>
      </c>
      <c r="AF110" s="14" t="n">
        <v>3.696</v>
      </c>
      <c r="AG110" s="14" t="n">
        <v>0</v>
      </c>
      <c r="AH110" s="14" t="n">
        <v>15.806</v>
      </c>
      <c r="AI110" s="14" t="n">
        <v>0</v>
      </c>
      <c r="AJ110" s="14" t="n">
        <v>1</v>
      </c>
      <c r="AK110" s="14" t="n">
        <v>22.666</v>
      </c>
      <c r="AL110" s="14" t="n">
        <v>12.072</v>
      </c>
      <c r="AM110" s="14" t="n">
        <v>0</v>
      </c>
      <c r="AN110" s="14" t="n">
        <v>25.839</v>
      </c>
      <c r="AO110" s="14" t="n">
        <v>0.14</v>
      </c>
      <c r="AP110" s="14" t="n">
        <v>1</v>
      </c>
      <c r="AQ110" s="14" t="n">
        <v>0.619</v>
      </c>
      <c r="AR110" s="14" t="n">
        <v>0.114</v>
      </c>
      <c r="AS110" s="14" t="n">
        <v>0.424</v>
      </c>
      <c r="AT110" s="14" t="n">
        <v>1.189</v>
      </c>
      <c r="AU110" s="14" t="n">
        <v>0.14</v>
      </c>
      <c r="AV110" s="14" t="n">
        <v>1</v>
      </c>
      <c r="AW110" s="14" t="n">
        <v>0.599</v>
      </c>
      <c r="AX110" s="14" t="n">
        <v>0.114</v>
      </c>
      <c r="AY110" s="14" t="n">
        <v>0.206</v>
      </c>
      <c r="AZ110" s="14" t="n">
        <v>0.918</v>
      </c>
      <c r="BA110" s="14" t="n">
        <v>0.14</v>
      </c>
      <c r="BB110" s="14" t="n">
        <v>1</v>
      </c>
      <c r="BC110" s="14" t="n">
        <v>0.439</v>
      </c>
      <c r="BD110" s="14" t="n">
        <v>0.114</v>
      </c>
      <c r="BE110" s="14" t="n">
        <v>0.679</v>
      </c>
      <c r="BF110" s="14" t="n">
        <v>1.118</v>
      </c>
      <c r="BG110" s="14" t="n">
        <v>0</v>
      </c>
      <c r="BH110" s="14" t="n">
        <v>1</v>
      </c>
      <c r="BI110" s="14" t="n">
        <v>0.505</v>
      </c>
      <c r="BJ110" s="14" t="n">
        <v>0.114</v>
      </c>
      <c r="BK110" s="14" t="n">
        <v>0.192</v>
      </c>
      <c r="BL110" s="14" t="n">
        <v>0.794</v>
      </c>
      <c r="BM110" s="14" t="n">
        <v>0.14</v>
      </c>
      <c r="BN110" s="14" t="n">
        <v>1</v>
      </c>
      <c r="BO110" s="14" t="n">
        <v>0</v>
      </c>
      <c r="BP110" s="14" t="n">
        <v>0</v>
      </c>
      <c r="BQ110" s="14" t="n">
        <v>0.124</v>
      </c>
      <c r="BR110" s="14" t="n">
        <v>0</v>
      </c>
      <c r="BS110" s="14" t="n">
        <v>1</v>
      </c>
      <c r="BT110" s="14" t="n">
        <v>0</v>
      </c>
      <c r="BU110" s="14" t="n">
        <v>0</v>
      </c>
      <c r="BV110" s="14" t="n">
        <v>0.108</v>
      </c>
      <c r="BW110" s="14" t="n">
        <v>0.14</v>
      </c>
      <c r="BX110" s="14" t="n">
        <v>1</v>
      </c>
      <c r="BY110" s="14" t="n">
        <v>11.787</v>
      </c>
      <c r="BZ110" s="14" t="n">
        <v>0</v>
      </c>
      <c r="CA110" s="14" t="n">
        <v>11.787</v>
      </c>
      <c r="CB110" s="14" t="n">
        <v>0</v>
      </c>
      <c r="CC110" s="14" t="n">
        <v>78.125</v>
      </c>
      <c r="CD110" s="14" t="n">
        <v>7.95</v>
      </c>
      <c r="CE110" s="14" t="n">
        <v>34.597</v>
      </c>
      <c r="CF110" s="14" t="n">
        <v>128.503</v>
      </c>
      <c r="CG110" s="14" t="n">
        <v>0.14</v>
      </c>
      <c r="CH110" s="14" t="n">
        <v>1</v>
      </c>
      <c r="CI110" s="14" t="n">
        <v>0</v>
      </c>
      <c r="CJ110" s="14" t="n">
        <v>0</v>
      </c>
      <c r="CK110" s="14" t="n">
        <v>0</v>
      </c>
      <c r="CL110" s="14" t="n">
        <v>0</v>
      </c>
      <c r="CM110" s="14" t="n">
        <v>0</v>
      </c>
      <c r="CN110" s="14" t="n">
        <v>0</v>
      </c>
      <c r="CO110" s="14" t="n">
        <v>0</v>
      </c>
      <c r="CP110" s="14" t="n">
        <v>1</v>
      </c>
      <c r="CQ110" s="14" t="n">
        <v>1.198</v>
      </c>
      <c r="CR110" s="14" t="n">
        <v>0</v>
      </c>
      <c r="CS110" s="14" t="n">
        <v>1.643</v>
      </c>
      <c r="CT110" s="14" t="n">
        <v>4.753</v>
      </c>
      <c r="CU110" s="14" t="n">
        <v>15.162</v>
      </c>
    </row>
    <row r="111">
      <c r="A111" s="14" t="inlineStr">
        <is>
          <t>BWA2022</t>
        </is>
      </c>
      <c r="B111" s="14" t="inlineStr">
        <is>
          <t>BWA</t>
        </is>
      </c>
      <c r="C111" s="14" t="inlineStr">
        <is>
          <t>BWA</t>
        </is>
      </c>
      <c r="D111" s="14" t="inlineStr">
        <is>
          <t>Botswana</t>
        </is>
      </c>
      <c r="E111" s="14" t="n">
        <v>2022</v>
      </c>
      <c r="F111" s="14" t="n">
        <v>0.12</v>
      </c>
      <c r="G111" s="14" t="n">
        <v>1.911</v>
      </c>
      <c r="H111" s="14" t="n">
        <v>0.617</v>
      </c>
      <c r="I111" s="14" t="n">
        <v>0</v>
      </c>
      <c r="J111" s="14" t="n">
        <v>1.911</v>
      </c>
      <c r="K111" s="14" t="n">
        <v>0</v>
      </c>
      <c r="L111" s="14" t="n">
        <v>1</v>
      </c>
      <c r="M111" s="14" t="n">
        <v>3.146</v>
      </c>
      <c r="N111" s="14" t="n">
        <v>1.852</v>
      </c>
      <c r="O111" s="14" t="n">
        <v>0</v>
      </c>
      <c r="P111" s="14" t="n">
        <v>3.146</v>
      </c>
      <c r="Q111" s="14" t="n">
        <v>0</v>
      </c>
      <c r="R111" s="14" t="n">
        <v>1</v>
      </c>
      <c r="S111" s="14" t="n">
        <v>4.998</v>
      </c>
      <c r="T111" s="14" t="n">
        <v>3.704</v>
      </c>
      <c r="U111" s="14" t="n">
        <v>0.052</v>
      </c>
      <c r="V111" s="14" t="n">
        <v>5.698</v>
      </c>
      <c r="W111" s="14" t="n">
        <v>0.14</v>
      </c>
      <c r="X111" s="14" t="n">
        <v>1</v>
      </c>
      <c r="Y111" s="14" t="n">
        <v>30.514</v>
      </c>
      <c r="Z111" s="14" t="n">
        <v>4.124</v>
      </c>
      <c r="AA111" s="14" t="n">
        <v>0</v>
      </c>
      <c r="AB111" s="14" t="n">
        <v>30.514</v>
      </c>
      <c r="AC111" s="14" t="n">
        <v>0</v>
      </c>
      <c r="AD111" s="14" t="n">
        <v>1</v>
      </c>
      <c r="AE111" s="14" t="n">
        <v>31.748</v>
      </c>
      <c r="AF111" s="14" t="n">
        <v>7.424</v>
      </c>
      <c r="AG111" s="14" t="n">
        <v>0</v>
      </c>
      <c r="AH111" s="14" t="n">
        <v>31.748</v>
      </c>
      <c r="AI111" s="14" t="n">
        <v>0</v>
      </c>
      <c r="AJ111" s="14" t="n">
        <v>1</v>
      </c>
      <c r="AK111" s="14" t="n">
        <v>39.157</v>
      </c>
      <c r="AL111" s="14" t="n">
        <v>20.855</v>
      </c>
      <c r="AM111" s="14" t="n">
        <v>0.406</v>
      </c>
      <c r="AN111" s="14" t="n">
        <v>44.638</v>
      </c>
      <c r="AO111" s="14" t="n">
        <v>0.14</v>
      </c>
      <c r="AP111" s="14" t="n">
        <v>1</v>
      </c>
      <c r="AQ111" s="14" t="n">
        <v>0.861</v>
      </c>
      <c r="AR111" s="14" t="n">
        <v>0.123</v>
      </c>
      <c r="AS111" s="14" t="n">
        <v>0.246</v>
      </c>
      <c r="AT111" s="14" t="n">
        <v>1.262</v>
      </c>
      <c r="AU111" s="14" t="n">
        <v>0.14</v>
      </c>
      <c r="AV111" s="14" t="n">
        <v>1</v>
      </c>
      <c r="AW111" s="14" t="n">
        <v>0.986</v>
      </c>
      <c r="AX111" s="14" t="n">
        <v>0.123</v>
      </c>
      <c r="AY111" s="14" t="n">
        <v>0.184</v>
      </c>
      <c r="AZ111" s="14" t="n">
        <v>1.334</v>
      </c>
      <c r="BA111" s="14" t="n">
        <v>0.14</v>
      </c>
      <c r="BB111" s="14" t="n">
        <v>1</v>
      </c>
      <c r="BC111" s="14" t="n">
        <v>0.598</v>
      </c>
      <c r="BD111" s="14" t="n">
        <v>0.123</v>
      </c>
      <c r="BE111" s="14" t="n">
        <v>0.529</v>
      </c>
      <c r="BF111" s="14" t="n">
        <v>1.127</v>
      </c>
      <c r="BG111" s="14" t="n">
        <v>0</v>
      </c>
      <c r="BH111" s="14" t="n">
        <v>1</v>
      </c>
      <c r="BI111" s="14" t="n">
        <v>0.612</v>
      </c>
      <c r="BJ111" s="14" t="n">
        <v>0.123</v>
      </c>
      <c r="BK111" s="14" t="n">
        <v>0.375</v>
      </c>
      <c r="BL111" s="14" t="n">
        <v>1.125</v>
      </c>
      <c r="BM111" s="14" t="n">
        <v>0.14</v>
      </c>
      <c r="BN111" s="14" t="n">
        <v>1</v>
      </c>
      <c r="BO111" s="14" t="n">
        <v>0</v>
      </c>
      <c r="BP111" s="14" t="n">
        <v>0</v>
      </c>
      <c r="BQ111" s="14" t="n">
        <v>0.118</v>
      </c>
      <c r="BR111" s="14" t="n">
        <v>0</v>
      </c>
      <c r="BS111" s="14" t="n">
        <v>1</v>
      </c>
      <c r="BT111" s="14" t="n">
        <v>0</v>
      </c>
      <c r="BU111" s="14" t="n">
        <v>0</v>
      </c>
      <c r="BV111" s="14" t="n">
        <v>0.103</v>
      </c>
      <c r="BW111" s="14" t="n">
        <v>0.14</v>
      </c>
      <c r="BX111" s="14" t="n">
        <v>1</v>
      </c>
      <c r="BY111" s="14" t="n">
        <v>12.729</v>
      </c>
      <c r="BZ111" s="14" t="n">
        <v>0</v>
      </c>
      <c r="CA111" s="14" t="n">
        <v>12.729</v>
      </c>
      <c r="CB111" s="14" t="n">
        <v>0</v>
      </c>
      <c r="CC111" s="14" t="n">
        <v>97.90000000000001</v>
      </c>
      <c r="CD111" s="14" t="n">
        <v>7.95</v>
      </c>
      <c r="CE111" s="14" t="n">
        <v>59.54</v>
      </c>
      <c r="CF111" s="14" t="n">
        <v>179.481</v>
      </c>
      <c r="CG111" s="14" t="n">
        <v>0.14</v>
      </c>
      <c r="CH111" s="14" t="n">
        <v>1</v>
      </c>
      <c r="CI111" s="14" t="n">
        <v>0</v>
      </c>
      <c r="CJ111" s="14" t="n">
        <v>0</v>
      </c>
      <c r="CK111" s="14" t="n">
        <v>0</v>
      </c>
      <c r="CL111" s="14" t="n">
        <v>0</v>
      </c>
      <c r="CM111" s="14" t="n">
        <v>0</v>
      </c>
      <c r="CN111" s="14" t="n">
        <v>0</v>
      </c>
      <c r="CO111" s="14" t="n">
        <v>0</v>
      </c>
      <c r="CP111" s="14" t="n">
        <v>1</v>
      </c>
      <c r="CQ111" s="14" t="n">
        <v>1.294</v>
      </c>
      <c r="CR111" s="14" t="n">
        <v>0</v>
      </c>
      <c r="CS111" s="14" t="n">
        <v>1.774</v>
      </c>
      <c r="CT111" s="14" t="n">
        <v>10.485</v>
      </c>
      <c r="CU111" s="14" t="n">
        <v>31.326</v>
      </c>
    </row>
    <row r="112">
      <c r="A112" s="14" t="inlineStr">
        <is>
          <t>BWA2023</t>
        </is>
      </c>
      <c r="B112" s="14" t="inlineStr">
        <is>
          <t>BWA</t>
        </is>
      </c>
      <c r="C112" s="14" t="inlineStr">
        <is>
          <t>BWA</t>
        </is>
      </c>
      <c r="D112" s="14" t="inlineStr">
        <is>
          <t>Botswana</t>
        </is>
      </c>
      <c r="E112" s="14" t="n">
        <v>2023</v>
      </c>
      <c r="F112" s="14" t="n">
        <v>0.12</v>
      </c>
      <c r="G112" s="14" t="n">
        <v>1.99</v>
      </c>
      <c r="H112" s="14" t="n">
        <v>0.643</v>
      </c>
      <c r="I112" s="14" t="n">
        <v>0</v>
      </c>
      <c r="J112" s="14" t="n">
        <v>1.99</v>
      </c>
      <c r="K112" s="14" t="n">
        <v>0</v>
      </c>
      <c r="L112" s="14" t="n">
        <v>1</v>
      </c>
      <c r="M112" s="14" t="n">
        <v>3.276</v>
      </c>
      <c r="N112" s="14" t="n">
        <v>1.928</v>
      </c>
      <c r="O112" s="14" t="n">
        <v>0</v>
      </c>
      <c r="P112" s="14" t="n">
        <v>3.276</v>
      </c>
      <c r="Q112" s="14" t="n">
        <v>0</v>
      </c>
      <c r="R112" s="14" t="n">
        <v>1</v>
      </c>
      <c r="S112" s="14" t="n">
        <v>5.205</v>
      </c>
      <c r="T112" s="14" t="n">
        <v>3.857</v>
      </c>
      <c r="U112" s="14" t="n">
        <v>0.081</v>
      </c>
      <c r="V112" s="14" t="n">
        <v>5.933</v>
      </c>
      <c r="W112" s="14" t="n">
        <v>0.14</v>
      </c>
      <c r="X112" s="14" t="n">
        <v>1</v>
      </c>
      <c r="Y112" s="14" t="n">
        <v>12.039</v>
      </c>
      <c r="Z112" s="14" t="n">
        <v>1.627</v>
      </c>
      <c r="AA112" s="14" t="n">
        <v>0</v>
      </c>
      <c r="AB112" s="14" t="n">
        <v>12.039</v>
      </c>
      <c r="AC112" s="14" t="n">
        <v>0</v>
      </c>
      <c r="AD112" s="14" t="n">
        <v>1</v>
      </c>
      <c r="AE112" s="14" t="n">
        <v>13.324</v>
      </c>
      <c r="AF112" s="14" t="n">
        <v>3.116</v>
      </c>
      <c r="AG112" s="14" t="n">
        <v>0</v>
      </c>
      <c r="AH112" s="14" t="n">
        <v>13.324</v>
      </c>
      <c r="AI112" s="14" t="n">
        <v>0</v>
      </c>
      <c r="AJ112" s="14" t="n">
        <v>1</v>
      </c>
      <c r="AK112" s="14" t="n">
        <v>21.038</v>
      </c>
      <c r="AL112" s="14" t="n">
        <v>11.205</v>
      </c>
      <c r="AM112" s="14" t="n">
        <v>0.326</v>
      </c>
      <c r="AN112" s="14" t="n">
        <v>23.984</v>
      </c>
      <c r="AO112" s="14" t="n">
        <v>0.14</v>
      </c>
      <c r="AP112" s="14" t="n">
        <v>1</v>
      </c>
      <c r="AQ112" s="14" t="n">
        <v>0.76</v>
      </c>
      <c r="AR112" s="14" t="n">
        <v>0.129</v>
      </c>
      <c r="AS112" s="14" t="n">
        <v>0.231</v>
      </c>
      <c r="AT112" s="14" t="n">
        <v>1.13</v>
      </c>
      <c r="AU112" s="14" t="n">
        <v>0.14</v>
      </c>
      <c r="AV112" s="14" t="n">
        <v>1</v>
      </c>
      <c r="AW112" s="14" t="n">
        <v>0.8110000000000001</v>
      </c>
      <c r="AX112" s="14" t="n">
        <v>0.129</v>
      </c>
      <c r="AY112" s="14" t="n">
        <v>0.251</v>
      </c>
      <c r="AZ112" s="14" t="n">
        <v>1.211</v>
      </c>
      <c r="BA112" s="14" t="n">
        <v>0.14</v>
      </c>
      <c r="BB112" s="14" t="n">
        <v>1</v>
      </c>
      <c r="BC112" s="14" t="n">
        <v>0.535</v>
      </c>
      <c r="BD112" s="14" t="n">
        <v>0.129</v>
      </c>
      <c r="BE112" s="14" t="n">
        <v>0.474</v>
      </c>
      <c r="BF112" s="14" t="n">
        <v>1.009</v>
      </c>
      <c r="BG112" s="14" t="n">
        <v>0</v>
      </c>
      <c r="BH112" s="14" t="n">
        <v>1</v>
      </c>
      <c r="BI112" s="14" t="n">
        <v>0.579</v>
      </c>
      <c r="BJ112" s="14" t="n">
        <v>0.129</v>
      </c>
      <c r="BK112" s="14" t="n">
        <v>0.345</v>
      </c>
      <c r="BL112" s="14" t="n">
        <v>1.053</v>
      </c>
      <c r="BM112" s="14" t="n">
        <v>0.14</v>
      </c>
      <c r="BN112" s="14" t="n">
        <v>1</v>
      </c>
      <c r="BO112" s="14" t="n">
        <v>0</v>
      </c>
      <c r="BP112" s="14" t="n">
        <v>0</v>
      </c>
      <c r="BQ112" s="14" t="n">
        <v>0.115</v>
      </c>
      <c r="BR112" s="14" t="n">
        <v>0</v>
      </c>
      <c r="BS112" s="14" t="n">
        <v>1</v>
      </c>
      <c r="BT112" s="14" t="n">
        <v>0</v>
      </c>
      <c r="BU112" s="14" t="n">
        <v>0</v>
      </c>
      <c r="BV112" s="14" t="n">
        <v>0.095</v>
      </c>
      <c r="BW112" s="14" t="n">
        <v>0.14</v>
      </c>
      <c r="BX112" s="14" t="n">
        <v>1</v>
      </c>
      <c r="BY112" s="14" t="n">
        <v>13.254</v>
      </c>
      <c r="BZ112" s="14" t="n">
        <v>0</v>
      </c>
      <c r="CA112" s="14" t="n">
        <v>13.254</v>
      </c>
      <c r="CB112" s="14" t="n">
        <v>0</v>
      </c>
      <c r="CC112" s="14" t="n">
        <v>83.248</v>
      </c>
      <c r="CD112" s="14" t="n">
        <v>7.95</v>
      </c>
      <c r="CE112" s="14" t="n">
        <v>77.672</v>
      </c>
      <c r="CF112" s="14" t="n">
        <v>183.448</v>
      </c>
      <c r="CG112" s="14" t="n">
        <v>0.14</v>
      </c>
      <c r="CH112" s="14" t="n">
        <v>1</v>
      </c>
      <c r="CI112" s="14" t="n">
        <v>0</v>
      </c>
      <c r="CJ112" s="14" t="n">
        <v>0</v>
      </c>
      <c r="CK112" s="14" t="n">
        <v>0</v>
      </c>
      <c r="CL112" s="14" t="n">
        <v>0</v>
      </c>
      <c r="CM112" s="14" t="n">
        <v>0</v>
      </c>
      <c r="CN112" s="14" t="n">
        <v>0</v>
      </c>
      <c r="CO112" s="14" t="n">
        <v>0</v>
      </c>
      <c r="CP112" s="14" t="n">
        <v>1</v>
      </c>
      <c r="CQ112" s="14" t="n">
        <v>1.348</v>
      </c>
      <c r="CR112" s="14" t="n">
        <v>0</v>
      </c>
      <c r="CS112" s="14" t="n">
        <v>1.847</v>
      </c>
      <c r="CT112" s="14" t="n">
        <v>4.861</v>
      </c>
      <c r="CU112" s="14" t="n">
        <v>11.622</v>
      </c>
    </row>
    <row r="113">
      <c r="A113" s="14" t="inlineStr">
        <is>
          <t>BWA2024</t>
        </is>
      </c>
      <c r="B113" s="14" t="inlineStr">
        <is>
          <t>BWA</t>
        </is>
      </c>
      <c r="C113" s="14" t="inlineStr">
        <is>
          <t>BWA</t>
        </is>
      </c>
      <c r="D113" s="14" t="inlineStr">
        <is>
          <t>Botswana</t>
        </is>
      </c>
      <c r="E113" s="14" t="n">
        <v>2024</v>
      </c>
      <c r="F113" s="14" t="n">
        <v>0.12</v>
      </c>
      <c r="G113" s="14" t="n">
        <v>2.049</v>
      </c>
      <c r="H113" s="14" t="n">
        <v>0.662</v>
      </c>
      <c r="I113" s="14" t="n">
        <v>0</v>
      </c>
      <c r="J113" s="14" t="n">
        <v>2.049</v>
      </c>
      <c r="K113" s="14" t="n">
        <v>0</v>
      </c>
      <c r="L113" s="14" t="n">
        <v>1</v>
      </c>
      <c r="M113" s="14" t="n">
        <v>3.373</v>
      </c>
      <c r="N113" s="14" t="n">
        <v>1.985</v>
      </c>
      <c r="O113" s="14" t="n">
        <v>0</v>
      </c>
      <c r="P113" s="14" t="n">
        <v>3.373</v>
      </c>
      <c r="Q113" s="14" t="n">
        <v>0</v>
      </c>
      <c r="R113" s="14" t="n">
        <v>1</v>
      </c>
      <c r="S113" s="14" t="n">
        <v>5.358</v>
      </c>
      <c r="T113" s="14" t="n">
        <v>3.971</v>
      </c>
      <c r="U113" s="14" t="n">
        <v>0.102</v>
      </c>
      <c r="V113" s="14" t="n">
        <v>6.108</v>
      </c>
      <c r="W113" s="14" t="n">
        <v>0.14</v>
      </c>
      <c r="X113" s="14" t="n">
        <v>1</v>
      </c>
      <c r="Y113" s="14" t="n">
        <v>10.757</v>
      </c>
      <c r="Z113" s="14" t="n">
        <v>1.454</v>
      </c>
      <c r="AA113" s="14" t="n">
        <v>0</v>
      </c>
      <c r="AB113" s="14" t="n">
        <v>10.757</v>
      </c>
      <c r="AC113" s="14" t="n">
        <v>0</v>
      </c>
      <c r="AD113" s="14" t="n">
        <v>1</v>
      </c>
      <c r="AE113" s="14" t="n">
        <v>12.08</v>
      </c>
      <c r="AF113" s="14" t="n">
        <v>2.825</v>
      </c>
      <c r="AG113" s="14" t="n">
        <v>0</v>
      </c>
      <c r="AH113" s="14" t="n">
        <v>12.08</v>
      </c>
      <c r="AI113" s="14" t="n">
        <v>0</v>
      </c>
      <c r="AJ113" s="14" t="n">
        <v>1</v>
      </c>
      <c r="AK113" s="14" t="n">
        <v>20.022</v>
      </c>
      <c r="AL113" s="14" t="n">
        <v>10.664</v>
      </c>
      <c r="AM113" s="14" t="n">
        <v>0.382</v>
      </c>
      <c r="AN113" s="14" t="n">
        <v>22.825</v>
      </c>
      <c r="AO113" s="14" t="n">
        <v>0.14</v>
      </c>
      <c r="AP113" s="14" t="n">
        <v>1</v>
      </c>
      <c r="AQ113" s="14" t="n">
        <v>0.724</v>
      </c>
      <c r="AR113" s="14" t="n">
        <v>0.132</v>
      </c>
      <c r="AS113" s="14" t="n">
        <v>0.29</v>
      </c>
      <c r="AT113" s="14" t="n">
        <v>1.156</v>
      </c>
      <c r="AU113" s="14" t="n">
        <v>0.14</v>
      </c>
      <c r="AV113" s="14" t="n">
        <v>1</v>
      </c>
      <c r="AW113" s="14" t="n">
        <v>0.75</v>
      </c>
      <c r="AX113" s="14" t="n">
        <v>0.132</v>
      </c>
      <c r="AY113" s="14" t="n">
        <v>0.294</v>
      </c>
      <c r="AZ113" s="14" t="n">
        <v>1.19</v>
      </c>
      <c r="BA113" s="14" t="n">
        <v>0.14</v>
      </c>
      <c r="BB113" s="14" t="n">
        <v>1</v>
      </c>
      <c r="BC113" s="14" t="n">
        <v>0.513</v>
      </c>
      <c r="BD113" s="14" t="n">
        <v>0.132</v>
      </c>
      <c r="BE113" s="14" t="n">
        <v>0.455</v>
      </c>
      <c r="BF113" s="14" t="n">
        <v>0.968</v>
      </c>
      <c r="BG113" s="14" t="n">
        <v>0</v>
      </c>
      <c r="BH113" s="14" t="n">
        <v>1</v>
      </c>
      <c r="BI113" s="14" t="n">
        <v>0.591</v>
      </c>
      <c r="BJ113" s="14" t="n">
        <v>0.132</v>
      </c>
      <c r="BK113" s="14" t="n">
        <v>0.286</v>
      </c>
      <c r="BL113" s="14" t="n">
        <v>1.001</v>
      </c>
      <c r="BM113" s="14" t="n">
        <v>0.14</v>
      </c>
      <c r="BN113" s="14" t="n">
        <v>1</v>
      </c>
      <c r="BO113" s="14" t="n">
        <v>0</v>
      </c>
      <c r="BP113" s="14" t="n">
        <v>0</v>
      </c>
      <c r="BQ113" s="14" t="n">
        <v>0.108</v>
      </c>
      <c r="BR113" s="14" t="n">
        <v>0</v>
      </c>
      <c r="BS113" s="14" t="n">
        <v>1</v>
      </c>
      <c r="BT113" s="14" t="n">
        <v>0</v>
      </c>
      <c r="BU113" s="14" t="n">
        <v>0</v>
      </c>
      <c r="BV113" s="14" t="n">
        <v>0.094</v>
      </c>
      <c r="BW113" s="14" t="n">
        <v>0.14</v>
      </c>
      <c r="BX113" s="14" t="n">
        <v>1</v>
      </c>
      <c r="BY113" s="14" t="n">
        <v>13.646</v>
      </c>
      <c r="BZ113" s="14" t="n">
        <v>0</v>
      </c>
      <c r="CA113" s="14" t="n">
        <v>13.646</v>
      </c>
      <c r="CB113" s="14" t="n">
        <v>0</v>
      </c>
      <c r="CC113" s="14" t="n">
        <v>82.58799999999999</v>
      </c>
      <c r="CD113" s="14" t="n">
        <v>7.95</v>
      </c>
      <c r="CE113" s="14" t="n">
        <v>77.649</v>
      </c>
      <c r="CF113" s="14" t="n">
        <v>182.67</v>
      </c>
      <c r="CG113" s="14" t="n">
        <v>0.14</v>
      </c>
      <c r="CH113" s="14" t="n">
        <v>1</v>
      </c>
      <c r="CI113" s="14" t="n">
        <v>0</v>
      </c>
      <c r="CJ113" s="14" t="n">
        <v>0</v>
      </c>
      <c r="CK113" s="14" t="n">
        <v>0</v>
      </c>
      <c r="CL113" s="14" t="n">
        <v>0</v>
      </c>
      <c r="CM113" s="14" t="n">
        <v>0</v>
      </c>
      <c r="CN113" s="14" t="n">
        <v>0</v>
      </c>
      <c r="CO113" s="14" t="n">
        <v>0</v>
      </c>
      <c r="CP113" s="14" t="n">
        <v>1</v>
      </c>
      <c r="CQ113" s="14" t="n">
        <v>1.387</v>
      </c>
      <c r="CR113" s="14" t="n">
        <v>0</v>
      </c>
      <c r="CS113" s="14" t="n">
        <v>1.902</v>
      </c>
      <c r="CT113" s="14" t="n">
        <v>4.251</v>
      </c>
      <c r="CU113" s="14" t="n">
        <v>10.168</v>
      </c>
    </row>
    <row r="114">
      <c r="A114" s="14" t="inlineStr">
        <is>
          <t>BRA2021</t>
        </is>
      </c>
      <c r="B114" s="14" t="inlineStr">
        <is>
          <t>BRA</t>
        </is>
      </c>
      <c r="C114" s="14" t="inlineStr">
        <is>
          <t>BRA</t>
        </is>
      </c>
      <c r="D114" s="14" t="inlineStr">
        <is>
          <t>Brazil</t>
        </is>
      </c>
      <c r="E114" s="14" t="n">
        <v>2021</v>
      </c>
      <c r="F114" s="14" t="n">
        <v>0.18</v>
      </c>
      <c r="G114" s="14" t="n">
        <v>4.394</v>
      </c>
      <c r="H114" s="14" t="n">
        <v>0.961</v>
      </c>
      <c r="I114" s="14" t="n">
        <v>0</v>
      </c>
      <c r="J114" s="14" t="n">
        <v>4.394</v>
      </c>
      <c r="K114" s="14" t="n">
        <v>0</v>
      </c>
      <c r="L114" s="14" t="n">
        <v>1</v>
      </c>
      <c r="M114" s="14" t="n">
        <v>4.394</v>
      </c>
      <c r="N114" s="14" t="n">
        <v>1.991</v>
      </c>
      <c r="O114" s="14" t="n">
        <v>0</v>
      </c>
      <c r="P114" s="14" t="n">
        <v>4.394</v>
      </c>
      <c r="Q114" s="14" t="n">
        <v>0</v>
      </c>
      <c r="R114" s="14" t="n">
        <v>1</v>
      </c>
      <c r="S114" s="14" t="n">
        <v>10.534</v>
      </c>
      <c r="T114" s="14" t="n">
        <v>6.33</v>
      </c>
      <c r="U114" s="14" t="n">
        <v>0</v>
      </c>
      <c r="V114" s="14" t="n">
        <v>12.43</v>
      </c>
      <c r="W114" s="14" t="n">
        <v>0.18</v>
      </c>
      <c r="X114" s="14" t="n">
        <v>1</v>
      </c>
      <c r="Y114" s="14" t="n">
        <v>12.137</v>
      </c>
      <c r="Z114" s="14" t="n">
        <v>1.341</v>
      </c>
      <c r="AA114" s="14" t="n">
        <v>-0.268</v>
      </c>
      <c r="AB114" s="14" t="n">
        <v>11.869</v>
      </c>
      <c r="AC114" s="14" t="n">
        <v>0</v>
      </c>
      <c r="AD114" s="14" t="n">
        <v>1</v>
      </c>
      <c r="AE114" s="14" t="n">
        <v>11.869</v>
      </c>
      <c r="AF114" s="14" t="n">
        <v>2.336</v>
      </c>
      <c r="AG114" s="14" t="n">
        <v>0</v>
      </c>
      <c r="AH114" s="14" t="n">
        <v>11.869</v>
      </c>
      <c r="AI114" s="14" t="n">
        <v>0</v>
      </c>
      <c r="AJ114" s="14" t="n">
        <v>1</v>
      </c>
      <c r="AK114" s="14" t="n">
        <v>32.754</v>
      </c>
      <c r="AL114" s="14" t="n">
        <v>16.076</v>
      </c>
      <c r="AM114" s="14" t="n">
        <v>0</v>
      </c>
      <c r="AN114" s="14" t="n">
        <v>32.754</v>
      </c>
      <c r="AO114" s="14" t="n">
        <v>0</v>
      </c>
      <c r="AP114" s="14" t="n">
        <v>1</v>
      </c>
      <c r="AQ114" s="14" t="n">
        <v>0.649</v>
      </c>
      <c r="AR114" s="14" t="n">
        <v>0.114</v>
      </c>
      <c r="AS114" s="14" t="n">
        <v>0.208</v>
      </c>
      <c r="AT114" s="14" t="n">
        <v>1.072</v>
      </c>
      <c r="AU114" s="14" t="n">
        <v>0.25</v>
      </c>
      <c r="AV114" s="14" t="n">
        <v>1</v>
      </c>
      <c r="AW114" s="14" t="n">
        <v>0.577</v>
      </c>
      <c r="AX114" s="14" t="n">
        <v>0.114</v>
      </c>
      <c r="AY114" s="14" t="n">
        <v>0.174</v>
      </c>
      <c r="AZ114" s="14" t="n">
        <v>0.841</v>
      </c>
      <c r="BA114" s="14" t="n">
        <v>0.12</v>
      </c>
      <c r="BB114" s="14" t="n">
        <v>1</v>
      </c>
      <c r="BC114" s="14" t="n">
        <v>0.458</v>
      </c>
      <c r="BD114" s="14" t="n">
        <v>0.114</v>
      </c>
      <c r="BE114" s="14" t="n">
        <v>0.165</v>
      </c>
      <c r="BF114" s="14" t="n">
        <v>0.698</v>
      </c>
      <c r="BG114" s="14" t="n">
        <v>0.12</v>
      </c>
      <c r="BH114" s="14" t="n">
        <v>1</v>
      </c>
      <c r="BI114" s="14" t="n">
        <v>0.491</v>
      </c>
      <c r="BJ114" s="14" t="n">
        <v>0.114</v>
      </c>
      <c r="BK114" s="14" t="n">
        <v>-0.061</v>
      </c>
      <c r="BL114" s="14" t="n">
        <v>0.538</v>
      </c>
      <c r="BM114" s="14" t="n">
        <v>0.25</v>
      </c>
      <c r="BN114" s="14" t="n">
        <v>1</v>
      </c>
      <c r="BO114" s="14" t="n">
        <v>0</v>
      </c>
      <c r="BP114" s="14" t="n">
        <v>0.007</v>
      </c>
      <c r="BQ114" s="14" t="n">
        <v>0.143</v>
      </c>
      <c r="BR114" s="14" t="n">
        <v>0</v>
      </c>
      <c r="BS114" s="14" t="n">
        <v>1</v>
      </c>
      <c r="BT114" s="14" t="n">
        <v>0</v>
      </c>
      <c r="BU114" s="14" t="n">
        <v>0.028</v>
      </c>
      <c r="BV114" s="14" t="n">
        <v>0.162</v>
      </c>
      <c r="BW114" s="14" t="n">
        <v>0</v>
      </c>
      <c r="BX114" s="14" t="n">
        <v>0.667</v>
      </c>
      <c r="BY114" s="14" t="n">
        <v>24.816</v>
      </c>
      <c r="BZ114" s="14" t="n">
        <v>0</v>
      </c>
      <c r="CA114" s="14" t="n">
        <v>24.816</v>
      </c>
      <c r="CB114" s="14" t="n">
        <v>0</v>
      </c>
      <c r="CC114" s="14" t="n">
        <v>78.125</v>
      </c>
      <c r="CD114" s="14" t="n">
        <v>7.95</v>
      </c>
      <c r="CE114" s="14" t="n">
        <v>-3.175</v>
      </c>
      <c r="CF114" s="14" t="n">
        <v>88.44</v>
      </c>
      <c r="CG114" s="14" t="n">
        <v>0.18</v>
      </c>
      <c r="CH114" s="14" t="n">
        <v>1</v>
      </c>
      <c r="CI114" s="14" t="n">
        <v>0</v>
      </c>
      <c r="CJ114" s="14" t="n">
        <v>0</v>
      </c>
      <c r="CK114" s="14" t="n">
        <v>0</v>
      </c>
      <c r="CL114" s="14" t="n">
        <v>0</v>
      </c>
      <c r="CM114" s="14" t="n">
        <v>0</v>
      </c>
      <c r="CN114" s="14" t="n">
        <v>0.225</v>
      </c>
      <c r="CO114" s="14" t="n">
        <v>1.629</v>
      </c>
      <c r="CP114" s="14" t="n">
        <v>0</v>
      </c>
      <c r="CQ114" s="14" t="n">
        <v>1.198</v>
      </c>
      <c r="CR114" s="14" t="n">
        <v>0</v>
      </c>
      <c r="CS114" s="14" t="n">
        <v>5.226</v>
      </c>
      <c r="CT114" s="14" t="n">
        <v>4.753</v>
      </c>
      <c r="CU114" s="14" t="n">
        <v>11.128</v>
      </c>
    </row>
    <row r="115">
      <c r="A115" s="14" t="inlineStr">
        <is>
          <t>BRA2022</t>
        </is>
      </c>
      <c r="B115" s="14" t="inlineStr">
        <is>
          <t>BRA</t>
        </is>
      </c>
      <c r="C115" s="14" t="inlineStr">
        <is>
          <t>BRA</t>
        </is>
      </c>
      <c r="D115" s="14" t="inlineStr">
        <is>
          <t>Brazil</t>
        </is>
      </c>
      <c r="E115" s="14" t="n">
        <v>2022</v>
      </c>
      <c r="F115" s="14" t="n">
        <v>0.17</v>
      </c>
      <c r="G115" s="14" t="n">
        <v>10.205</v>
      </c>
      <c r="H115" s="14" t="n">
        <v>1.585</v>
      </c>
      <c r="I115" s="14" t="n">
        <v>0</v>
      </c>
      <c r="J115" s="14" t="n">
        <v>10.205</v>
      </c>
      <c r="K115" s="14" t="n">
        <v>0</v>
      </c>
      <c r="L115" s="14" t="n">
        <v>1</v>
      </c>
      <c r="M115" s="14" t="n">
        <v>10.205</v>
      </c>
      <c r="N115" s="14" t="n">
        <v>4.214</v>
      </c>
      <c r="O115" s="14" t="n">
        <v>0</v>
      </c>
      <c r="P115" s="14" t="n">
        <v>10.205</v>
      </c>
      <c r="Q115" s="14" t="n">
        <v>0</v>
      </c>
      <c r="R115" s="14" t="n">
        <v>1</v>
      </c>
      <c r="S115" s="14" t="n">
        <v>15.819</v>
      </c>
      <c r="T115" s="14" t="n">
        <v>6.812</v>
      </c>
      <c r="U115" s="14" t="n">
        <v>0.199</v>
      </c>
      <c r="V115" s="14" t="n">
        <v>18.508</v>
      </c>
      <c r="W115" s="14" t="n">
        <v>0.17</v>
      </c>
      <c r="X115" s="14" t="n">
        <v>1</v>
      </c>
      <c r="Y115" s="14" t="n">
        <v>17.263</v>
      </c>
      <c r="Z115" s="14" t="n">
        <v>1.811</v>
      </c>
      <c r="AA115" s="14" t="n">
        <v>-0.277</v>
      </c>
      <c r="AB115" s="14" t="n">
        <v>16.986</v>
      </c>
      <c r="AC115" s="14" t="n">
        <v>0</v>
      </c>
      <c r="AD115" s="14" t="n">
        <v>1</v>
      </c>
      <c r="AE115" s="14" t="n">
        <v>16.986</v>
      </c>
      <c r="AF115" s="14" t="n">
        <v>3.149</v>
      </c>
      <c r="AG115" s="14" t="n">
        <v>0</v>
      </c>
      <c r="AH115" s="14" t="n">
        <v>16.986</v>
      </c>
      <c r="AI115" s="14" t="n">
        <v>0</v>
      </c>
      <c r="AJ115" s="14" t="n">
        <v>1</v>
      </c>
      <c r="AK115" s="14" t="n">
        <v>46.272</v>
      </c>
      <c r="AL115" s="14" t="n">
        <v>22.097</v>
      </c>
      <c r="AM115" s="14" t="n">
        <v>0</v>
      </c>
      <c r="AN115" s="14" t="n">
        <v>46.272</v>
      </c>
      <c r="AO115" s="14" t="n">
        <v>0</v>
      </c>
      <c r="AP115" s="14" t="n">
        <v>1</v>
      </c>
      <c r="AQ115" s="14" t="n">
        <v>0.896</v>
      </c>
      <c r="AR115" s="14" t="n">
        <v>0.123</v>
      </c>
      <c r="AS115" s="14" t="n">
        <v>0.055</v>
      </c>
      <c r="AT115" s="14" t="n">
        <v>1.189</v>
      </c>
      <c r="AU115" s="14" t="n">
        <v>0.25</v>
      </c>
      <c r="AV115" s="14" t="n">
        <v>1</v>
      </c>
      <c r="AW115" s="14" t="n">
        <v>0.89</v>
      </c>
      <c r="AX115" s="14" t="n">
        <v>0.123</v>
      </c>
      <c r="AY115" s="14" t="n">
        <v>0.243</v>
      </c>
      <c r="AZ115" s="14" t="n">
        <v>1.27</v>
      </c>
      <c r="BA115" s="14" t="n">
        <v>0.12</v>
      </c>
      <c r="BB115" s="14" t="n">
        <v>1</v>
      </c>
      <c r="BC115" s="14" t="n">
        <v>0.62</v>
      </c>
      <c r="BD115" s="14" t="n">
        <v>0.123</v>
      </c>
      <c r="BE115" s="14" t="n">
        <v>0.171</v>
      </c>
      <c r="BF115" s="14" t="n">
        <v>0.887</v>
      </c>
      <c r="BG115" s="14" t="n">
        <v>0.12</v>
      </c>
      <c r="BH115" s="14" t="n">
        <v>1</v>
      </c>
      <c r="BI115" s="14" t="n">
        <v>0.608</v>
      </c>
      <c r="BJ115" s="14" t="n">
        <v>0.123</v>
      </c>
      <c r="BK115" s="14" t="n">
        <v>0.143</v>
      </c>
      <c r="BL115" s="14" t="n">
        <v>0.9379999999999999</v>
      </c>
      <c r="BM115" s="14" t="n">
        <v>0.25</v>
      </c>
      <c r="BN115" s="14" t="n">
        <v>1</v>
      </c>
      <c r="BO115" s="14" t="n">
        <v>0</v>
      </c>
      <c r="BP115" s="14" t="n">
        <v>0.006</v>
      </c>
      <c r="BQ115" s="14" t="n">
        <v>0.151</v>
      </c>
      <c r="BR115" s="14" t="n">
        <v>0</v>
      </c>
      <c r="BS115" s="14" t="n">
        <v>1</v>
      </c>
      <c r="BT115" s="14" t="n">
        <v>0</v>
      </c>
      <c r="BU115" s="14" t="n">
        <v>0.022</v>
      </c>
      <c r="BV115" s="14" t="n">
        <v>0.166</v>
      </c>
      <c r="BW115" s="14" t="n">
        <v>0</v>
      </c>
      <c r="BX115" s="14" t="n">
        <v>0.667</v>
      </c>
      <c r="BY115" s="14" t="n">
        <v>26.8</v>
      </c>
      <c r="BZ115" s="14" t="n">
        <v>0</v>
      </c>
      <c r="CA115" s="14" t="n">
        <v>26.8</v>
      </c>
      <c r="CB115" s="14" t="n">
        <v>0</v>
      </c>
      <c r="CC115" s="14" t="n">
        <v>97.90000000000001</v>
      </c>
      <c r="CD115" s="14" t="n">
        <v>7.95</v>
      </c>
      <c r="CE115" s="14" t="n">
        <v>15.82</v>
      </c>
      <c r="CF115" s="14" t="n">
        <v>133.053</v>
      </c>
      <c r="CG115" s="14" t="n">
        <v>0.17</v>
      </c>
      <c r="CH115" s="14" t="n">
        <v>1</v>
      </c>
      <c r="CI115" s="14" t="n">
        <v>0</v>
      </c>
      <c r="CJ115" s="14" t="n">
        <v>0</v>
      </c>
      <c r="CK115" s="14" t="n">
        <v>0</v>
      </c>
      <c r="CL115" s="14" t="n">
        <v>0</v>
      </c>
      <c r="CM115" s="14" t="n">
        <v>0</v>
      </c>
      <c r="CN115" s="14" t="n">
        <v>0.227</v>
      </c>
      <c r="CO115" s="14" t="n">
        <v>1.817</v>
      </c>
      <c r="CP115" s="14" t="n">
        <v>0</v>
      </c>
      <c r="CQ115" s="14" t="n">
        <v>1.294</v>
      </c>
      <c r="CR115" s="14" t="n">
        <v>0</v>
      </c>
      <c r="CS115" s="14" t="n">
        <v>5.644</v>
      </c>
      <c r="CT115" s="14" t="n">
        <v>10.485</v>
      </c>
      <c r="CU115" s="14" t="n">
        <v>20.306</v>
      </c>
    </row>
    <row r="116">
      <c r="A116" s="14" t="inlineStr">
        <is>
          <t>BRA2023</t>
        </is>
      </c>
      <c r="B116" s="14" t="inlineStr">
        <is>
          <t>BRA</t>
        </is>
      </c>
      <c r="C116" s="14" t="inlineStr">
        <is>
          <t>BRA</t>
        </is>
      </c>
      <c r="D116" s="14" t="inlineStr">
        <is>
          <t>Brazil</t>
        </is>
      </c>
      <c r="E116" s="14" t="n">
        <v>2023</v>
      </c>
      <c r="F116" s="14" t="n">
        <v>0.17</v>
      </c>
      <c r="G116" s="14" t="n">
        <v>7.662</v>
      </c>
      <c r="H116" s="14" t="n">
        <v>1.745</v>
      </c>
      <c r="I116" s="14" t="n">
        <v>0</v>
      </c>
      <c r="J116" s="14" t="n">
        <v>7.662</v>
      </c>
      <c r="K116" s="14" t="n">
        <v>0</v>
      </c>
      <c r="L116" s="14" t="n">
        <v>1</v>
      </c>
      <c r="M116" s="14" t="n">
        <v>7.662</v>
      </c>
      <c r="N116" s="14" t="n">
        <v>3.8</v>
      </c>
      <c r="O116" s="14" t="n">
        <v>0</v>
      </c>
      <c r="P116" s="14" t="n">
        <v>7.662</v>
      </c>
      <c r="Q116" s="14" t="n">
        <v>0</v>
      </c>
      <c r="R116" s="14" t="n">
        <v>1</v>
      </c>
      <c r="S116" s="14" t="n">
        <v>11.366</v>
      </c>
      <c r="T116" s="14" t="n">
        <v>7.081</v>
      </c>
      <c r="U116" s="14" t="n">
        <v>0.214</v>
      </c>
      <c r="V116" s="14" t="n">
        <v>13.299</v>
      </c>
      <c r="W116" s="14" t="n">
        <v>0.17</v>
      </c>
      <c r="X116" s="14" t="n">
        <v>1</v>
      </c>
      <c r="Y116" s="14" t="n">
        <v>20.673</v>
      </c>
      <c r="Z116" s="14" t="n">
        <v>2.316</v>
      </c>
      <c r="AA116" s="14" t="n">
        <v>-0.286</v>
      </c>
      <c r="AB116" s="14" t="n">
        <v>20.387</v>
      </c>
      <c r="AC116" s="14" t="n">
        <v>0</v>
      </c>
      <c r="AD116" s="14" t="n">
        <v>1</v>
      </c>
      <c r="AE116" s="14" t="n">
        <v>20.387</v>
      </c>
      <c r="AF116" s="14" t="n">
        <v>4.06</v>
      </c>
      <c r="AG116" s="14" t="n">
        <v>0</v>
      </c>
      <c r="AH116" s="14" t="n">
        <v>20.387</v>
      </c>
      <c r="AI116" s="14" t="n">
        <v>0</v>
      </c>
      <c r="AJ116" s="14" t="n">
        <v>1</v>
      </c>
      <c r="AK116" s="14" t="n">
        <v>50.233</v>
      </c>
      <c r="AL116" s="14" t="n">
        <v>24.884</v>
      </c>
      <c r="AM116" s="14" t="n">
        <v>0</v>
      </c>
      <c r="AN116" s="14" t="n">
        <v>50.233</v>
      </c>
      <c r="AO116" s="14" t="n">
        <v>0</v>
      </c>
      <c r="AP116" s="14" t="n">
        <v>1</v>
      </c>
      <c r="AQ116" s="14" t="n">
        <v>0.791</v>
      </c>
      <c r="AR116" s="14" t="n">
        <v>0.129</v>
      </c>
      <c r="AS116" s="14" t="n">
        <v>0.092</v>
      </c>
      <c r="AT116" s="14" t="n">
        <v>1.104</v>
      </c>
      <c r="AU116" s="14" t="n">
        <v>0.25</v>
      </c>
      <c r="AV116" s="14" t="n">
        <v>1</v>
      </c>
      <c r="AW116" s="14" t="n">
        <v>0.618</v>
      </c>
      <c r="AX116" s="14" t="n">
        <v>0.129</v>
      </c>
      <c r="AY116" s="14" t="n">
        <v>0.41</v>
      </c>
      <c r="AZ116" s="14" t="n">
        <v>1.152</v>
      </c>
      <c r="BA116" s="14" t="n">
        <v>0.12</v>
      </c>
      <c r="BB116" s="14" t="n">
        <v>1</v>
      </c>
      <c r="BC116" s="14" t="n">
        <v>0.554</v>
      </c>
      <c r="BD116" s="14" t="n">
        <v>0.129</v>
      </c>
      <c r="BE116" s="14" t="n">
        <v>0.209</v>
      </c>
      <c r="BF116" s="14" t="n">
        <v>0.855</v>
      </c>
      <c r="BG116" s="14" t="n">
        <v>0.12</v>
      </c>
      <c r="BH116" s="14" t="n">
        <v>1</v>
      </c>
      <c r="BI116" s="14" t="n">
        <v>0.5570000000000001</v>
      </c>
      <c r="BJ116" s="14" t="n">
        <v>0.129</v>
      </c>
      <c r="BK116" s="14" t="n">
        <v>0.065</v>
      </c>
      <c r="BL116" s="14" t="n">
        <v>0.778</v>
      </c>
      <c r="BM116" s="14" t="n">
        <v>0.25</v>
      </c>
      <c r="BN116" s="14" t="n">
        <v>1</v>
      </c>
      <c r="BO116" s="14" t="n">
        <v>0</v>
      </c>
      <c r="BP116" s="14" t="n">
        <v>0.005</v>
      </c>
      <c r="BQ116" s="14" t="n">
        <v>0.151</v>
      </c>
      <c r="BR116" s="14" t="n">
        <v>0</v>
      </c>
      <c r="BS116" s="14" t="n">
        <v>1</v>
      </c>
      <c r="BT116" s="14" t="n">
        <v>0</v>
      </c>
      <c r="BU116" s="14" t="n">
        <v>0.02</v>
      </c>
      <c r="BV116" s="14" t="n">
        <v>0.166</v>
      </c>
      <c r="BW116" s="14" t="n">
        <v>0</v>
      </c>
      <c r="BX116" s="14" t="n">
        <v>0.667</v>
      </c>
      <c r="BY116" s="14" t="n">
        <v>27.906</v>
      </c>
      <c r="BZ116" s="14" t="n">
        <v>0</v>
      </c>
      <c r="CA116" s="14" t="n">
        <v>27.906</v>
      </c>
      <c r="CB116" s="14" t="n">
        <v>0</v>
      </c>
      <c r="CC116" s="14" t="n">
        <v>83.248</v>
      </c>
      <c r="CD116" s="14" t="n">
        <v>7.95</v>
      </c>
      <c r="CE116" s="14" t="n">
        <v>17.463</v>
      </c>
      <c r="CF116" s="14" t="n">
        <v>117.832</v>
      </c>
      <c r="CG116" s="14" t="n">
        <v>0.17</v>
      </c>
      <c r="CH116" s="14" t="n">
        <v>1</v>
      </c>
      <c r="CI116" s="14" t="n">
        <v>0</v>
      </c>
      <c r="CJ116" s="14" t="n">
        <v>0</v>
      </c>
      <c r="CK116" s="14" t="n">
        <v>0</v>
      </c>
      <c r="CL116" s="14" t="n">
        <v>0</v>
      </c>
      <c r="CM116" s="14" t="n">
        <v>0</v>
      </c>
      <c r="CN116" s="14" t="n">
        <v>0.234</v>
      </c>
      <c r="CO116" s="14" t="n">
        <v>2.082</v>
      </c>
      <c r="CP116" s="14" t="n">
        <v>0</v>
      </c>
      <c r="CQ116" s="14" t="n">
        <v>1.348</v>
      </c>
      <c r="CR116" s="14" t="n">
        <v>0</v>
      </c>
      <c r="CS116" s="14" t="n">
        <v>5.877</v>
      </c>
      <c r="CT116" s="14" t="n">
        <v>4.861</v>
      </c>
      <c r="CU116" s="14" t="n">
        <v>9.675000000000001</v>
      </c>
    </row>
    <row r="117">
      <c r="A117" s="14" t="inlineStr">
        <is>
          <t>BRA2024</t>
        </is>
      </c>
      <c r="B117" s="14" t="inlineStr">
        <is>
          <t>BRA</t>
        </is>
      </c>
      <c r="C117" s="14" t="inlineStr">
        <is>
          <t>BRA</t>
        </is>
      </c>
      <c r="D117" s="14" t="inlineStr">
        <is>
          <t>Brazil</t>
        </is>
      </c>
      <c r="E117" s="14" t="n">
        <v>2024</v>
      </c>
      <c r="F117" s="14" t="n">
        <v>0.17</v>
      </c>
      <c r="G117" s="14" t="n">
        <v>6.222</v>
      </c>
      <c r="H117" s="14" t="n">
        <v>1.576</v>
      </c>
      <c r="I117" s="14" t="n">
        <v>0</v>
      </c>
      <c r="J117" s="14" t="n">
        <v>6.222</v>
      </c>
      <c r="K117" s="14" t="n">
        <v>0</v>
      </c>
      <c r="L117" s="14" t="n">
        <v>1</v>
      </c>
      <c r="M117" s="14" t="n">
        <v>6.222</v>
      </c>
      <c r="N117" s="14" t="n">
        <v>3.389</v>
      </c>
      <c r="O117" s="14" t="n">
        <v>0</v>
      </c>
      <c r="P117" s="14" t="n">
        <v>6.222</v>
      </c>
      <c r="Q117" s="14" t="n">
        <v>0</v>
      </c>
      <c r="R117" s="14" t="n">
        <v>1</v>
      </c>
      <c r="S117" s="14" t="n">
        <v>11.072</v>
      </c>
      <c r="T117" s="14" t="n">
        <v>7.29</v>
      </c>
      <c r="U117" s="14" t="n">
        <v>0.256</v>
      </c>
      <c r="V117" s="14" t="n">
        <v>12.954</v>
      </c>
      <c r="W117" s="14" t="n">
        <v>0.17</v>
      </c>
      <c r="X117" s="14" t="n">
        <v>1</v>
      </c>
      <c r="Y117" s="14" t="n">
        <v>17.661</v>
      </c>
      <c r="Z117" s="14" t="n">
        <v>2.23</v>
      </c>
      <c r="AA117" s="14" t="n">
        <v>-0.295</v>
      </c>
      <c r="AB117" s="14" t="n">
        <v>17.367</v>
      </c>
      <c r="AC117" s="14" t="n">
        <v>0</v>
      </c>
      <c r="AD117" s="14" t="n">
        <v>1</v>
      </c>
      <c r="AE117" s="14" t="n">
        <v>17.367</v>
      </c>
      <c r="AF117" s="14" t="n">
        <v>3.804</v>
      </c>
      <c r="AG117" s="14" t="n">
        <v>0</v>
      </c>
      <c r="AH117" s="14" t="n">
        <v>17.367</v>
      </c>
      <c r="AI117" s="14" t="n">
        <v>0</v>
      </c>
      <c r="AJ117" s="14" t="n">
        <v>1</v>
      </c>
      <c r="AK117" s="14" t="n">
        <v>45.956</v>
      </c>
      <c r="AL117" s="14" t="n">
        <v>23.374</v>
      </c>
      <c r="AM117" s="14" t="n">
        <v>0</v>
      </c>
      <c r="AN117" s="14" t="n">
        <v>45.956</v>
      </c>
      <c r="AO117" s="14" t="n">
        <v>0</v>
      </c>
      <c r="AP117" s="14" t="n">
        <v>1</v>
      </c>
      <c r="AQ117" s="14" t="n">
        <v>0.756</v>
      </c>
      <c r="AR117" s="14" t="n">
        <v>0.132</v>
      </c>
      <c r="AS117" s="14" t="n">
        <v>0.126</v>
      </c>
      <c r="AT117" s="14" t="n">
        <v>1.103</v>
      </c>
      <c r="AU117" s="14" t="n">
        <v>0.25</v>
      </c>
      <c r="AV117" s="14" t="n">
        <v>1</v>
      </c>
      <c r="AW117" s="14" t="n">
        <v>0.655</v>
      </c>
      <c r="AX117" s="14" t="n">
        <v>0.132</v>
      </c>
      <c r="AY117" s="14" t="n">
        <v>0.328</v>
      </c>
      <c r="AZ117" s="14" t="n">
        <v>1.102</v>
      </c>
      <c r="BA117" s="14" t="n">
        <v>0.12</v>
      </c>
      <c r="BB117" s="14" t="n">
        <v>1</v>
      </c>
      <c r="BC117" s="14" t="n">
        <v>0.534</v>
      </c>
      <c r="BD117" s="14" t="n">
        <v>0.132</v>
      </c>
      <c r="BE117" s="14" t="n">
        <v>0.174</v>
      </c>
      <c r="BF117" s="14" t="n">
        <v>0.792</v>
      </c>
      <c r="BG117" s="14" t="n">
        <v>0.12</v>
      </c>
      <c r="BH117" s="14" t="n">
        <v>1</v>
      </c>
      <c r="BI117" s="14" t="n">
        <v>0.5679999999999999</v>
      </c>
      <c r="BJ117" s="14" t="n">
        <v>0.132</v>
      </c>
      <c r="BK117" s="14" t="n">
        <v>0.09</v>
      </c>
      <c r="BL117" s="14" t="n">
        <v>0.796</v>
      </c>
      <c r="BM117" s="14" t="n">
        <v>0.25</v>
      </c>
      <c r="BN117" s="14" t="n">
        <v>1</v>
      </c>
      <c r="BO117" s="14" t="n">
        <v>0</v>
      </c>
      <c r="BP117" s="14" t="n">
        <v>0.005</v>
      </c>
      <c r="BQ117" s="14" t="n">
        <v>0.133</v>
      </c>
      <c r="BR117" s="14" t="n">
        <v>0</v>
      </c>
      <c r="BS117" s="14" t="n">
        <v>1</v>
      </c>
      <c r="BT117" s="14" t="n">
        <v>0</v>
      </c>
      <c r="BU117" s="14" t="n">
        <v>0.02</v>
      </c>
      <c r="BV117" s="14" t="n">
        <v>0.16</v>
      </c>
      <c r="BW117" s="14" t="n">
        <v>0</v>
      </c>
      <c r="BX117" s="14" t="n">
        <v>0.667</v>
      </c>
      <c r="BY117" s="14" t="n">
        <v>28.73</v>
      </c>
      <c r="BZ117" s="14" t="n">
        <v>0</v>
      </c>
      <c r="CA117" s="14" t="n">
        <v>28.73</v>
      </c>
      <c r="CB117" s="14" t="n">
        <v>0</v>
      </c>
      <c r="CC117" s="14" t="n">
        <v>82.58799999999999</v>
      </c>
      <c r="CD117" s="14" t="n">
        <v>7.95</v>
      </c>
      <c r="CE117" s="14" t="n">
        <v>21.376</v>
      </c>
      <c r="CF117" s="14" t="n">
        <v>118.885</v>
      </c>
      <c r="CG117" s="14" t="n">
        <v>0.17</v>
      </c>
      <c r="CH117" s="14" t="n">
        <v>1</v>
      </c>
      <c r="CI117" s="14" t="n">
        <v>0</v>
      </c>
      <c r="CJ117" s="14" t="n">
        <v>0</v>
      </c>
      <c r="CK117" s="14" t="n">
        <v>0</v>
      </c>
      <c r="CL117" s="14" t="n">
        <v>0</v>
      </c>
      <c r="CM117" s="14" t="n">
        <v>0</v>
      </c>
      <c r="CN117" s="14" t="n">
        <v>0.229</v>
      </c>
      <c r="CO117" s="14" t="n">
        <v>2.244</v>
      </c>
      <c r="CP117" s="14" t="n">
        <v>0</v>
      </c>
      <c r="CQ117" s="14" t="n">
        <v>1.387</v>
      </c>
      <c r="CR117" s="14" t="n">
        <v>0</v>
      </c>
      <c r="CS117" s="14" t="n">
        <v>6.05</v>
      </c>
      <c r="CT117" s="14" t="n">
        <v>4.251</v>
      </c>
      <c r="CU117" s="14" t="n">
        <v>9.278</v>
      </c>
    </row>
    <row r="118">
      <c r="A118" s="14" t="inlineStr">
        <is>
          <t>VGB2021</t>
        </is>
      </c>
      <c r="B118" s="14" t="inlineStr">
        <is>
          <t>VGB</t>
        </is>
      </c>
      <c r="C118" s="14" t="inlineStr">
        <is>
          <t>VGB</t>
        </is>
      </c>
      <c r="D118" s="14" t="inlineStr">
        <is>
          <t>British Virgin Islands</t>
        </is>
      </c>
      <c r="E118" s="14" t="n">
        <v>2021</v>
      </c>
      <c r="F118" s="14" t="n">
        <v>0.21</v>
      </c>
      <c r="G118" s="14" t="n">
        <v>5.897</v>
      </c>
      <c r="H118" s="14" t="n">
        <v>1.143</v>
      </c>
      <c r="I118" s="14" t="n">
        <v>0</v>
      </c>
      <c r="J118" s="14" t="n">
        <v>5.897</v>
      </c>
      <c r="K118" s="14" t="n">
        <v>0</v>
      </c>
      <c r="L118" s="14" t="n">
        <v>1</v>
      </c>
      <c r="M118" s="14" t="n">
        <v>7.964</v>
      </c>
      <c r="N118" s="14" t="n">
        <v>3.43</v>
      </c>
      <c r="O118" s="14" t="n">
        <v>0</v>
      </c>
      <c r="P118" s="14" t="n">
        <v>7.964</v>
      </c>
      <c r="Q118" s="14" t="n">
        <v>0</v>
      </c>
      <c r="R118" s="14" t="n">
        <v>1</v>
      </c>
      <c r="S118" s="14" t="n">
        <v>11.613</v>
      </c>
      <c r="T118" s="14" t="n">
        <v>6.86</v>
      </c>
      <c r="U118" s="14" t="n">
        <v>0</v>
      </c>
      <c r="V118" s="14" t="n">
        <v>14.052</v>
      </c>
      <c r="W118" s="14" t="n">
        <v>0.21</v>
      </c>
      <c r="X118" s="14" t="n">
        <v>1</v>
      </c>
      <c r="Y118" s="14" t="n">
        <v>17.127</v>
      </c>
      <c r="Z118" s="14" t="n">
        <v>2.304</v>
      </c>
      <c r="AA118" s="14" t="n">
        <v>0</v>
      </c>
      <c r="AB118" s="14" t="n">
        <v>17.127</v>
      </c>
      <c r="AC118" s="14" t="n">
        <v>0</v>
      </c>
      <c r="AD118" s="14" t="n">
        <v>1</v>
      </c>
      <c r="AE118" s="14" t="n">
        <v>18.27</v>
      </c>
      <c r="AF118" s="14" t="n">
        <v>4.278</v>
      </c>
      <c r="AG118" s="14" t="n">
        <v>0</v>
      </c>
      <c r="AH118" s="14" t="n">
        <v>18.27</v>
      </c>
      <c r="AI118" s="14" t="n">
        <v>0</v>
      </c>
      <c r="AJ118" s="14" t="n">
        <v>1</v>
      </c>
      <c r="AK118" s="14" t="n">
        <v>25.13</v>
      </c>
      <c r="AL118" s="14" t="n">
        <v>13.503</v>
      </c>
      <c r="AM118" s="14" t="n">
        <v>0</v>
      </c>
      <c r="AN118" s="14" t="n">
        <v>30.407</v>
      </c>
      <c r="AO118" s="14" t="n">
        <v>0.21</v>
      </c>
      <c r="AP118" s="14" t="n">
        <v>1</v>
      </c>
      <c r="AQ118" s="14" t="n">
        <v>0.649</v>
      </c>
      <c r="AR118" s="14" t="n">
        <v>0.114</v>
      </c>
      <c r="AS118" s="14" t="n">
        <v>0</v>
      </c>
      <c r="AT118" s="14" t="n">
        <v>0.785</v>
      </c>
      <c r="AU118" s="14" t="n">
        <v>0.21</v>
      </c>
      <c r="AV118" s="14" t="n">
        <v>1</v>
      </c>
      <c r="AW118" s="14" t="n">
        <v>0.577</v>
      </c>
      <c r="AX118" s="14" t="n">
        <v>0.114</v>
      </c>
      <c r="AY118" s="14" t="n">
        <v>0</v>
      </c>
      <c r="AZ118" s="14" t="n">
        <v>0.698</v>
      </c>
      <c r="BA118" s="14" t="n">
        <v>0.21</v>
      </c>
      <c r="BB118" s="14" t="n">
        <v>1</v>
      </c>
      <c r="BC118" s="14" t="n">
        <v>0.458</v>
      </c>
      <c r="BD118" s="14" t="n">
        <v>0.114</v>
      </c>
      <c r="BE118" s="14" t="n">
        <v>0</v>
      </c>
      <c r="BF118" s="14" t="n">
        <v>0.554</v>
      </c>
      <c r="BG118" s="14" t="n">
        <v>0.21</v>
      </c>
      <c r="BH118" s="14" t="n">
        <v>1</v>
      </c>
      <c r="BI118" s="14" t="n">
        <v>0.491</v>
      </c>
      <c r="BJ118" s="14" t="n">
        <v>0.114</v>
      </c>
      <c r="BK118" s="14" t="n">
        <v>0</v>
      </c>
      <c r="BL118" s="14" t="n">
        <v>0.594</v>
      </c>
      <c r="BM118" s="14" t="n">
        <v>0.21</v>
      </c>
      <c r="BN118" s="14" t="n">
        <v>1</v>
      </c>
      <c r="BO118" s="14" t="n">
        <v>0</v>
      </c>
      <c r="BP118" s="14" t="n">
        <v>0</v>
      </c>
      <c r="BQ118" s="14" t="n">
        <v>0</v>
      </c>
      <c r="BR118" s="14" t="n">
        <v>0</v>
      </c>
      <c r="BS118" s="14" t="n">
        <v>1</v>
      </c>
      <c r="BT118" s="14" t="n">
        <v>0</v>
      </c>
      <c r="BU118" s="14" t="n">
        <v>0</v>
      </c>
      <c r="BV118" s="14" t="n">
        <v>0</v>
      </c>
      <c r="BW118" s="14" t="n">
        <v>0.21</v>
      </c>
      <c r="BX118" s="14" t="n">
        <v>1</v>
      </c>
      <c r="BY118" s="14" t="n">
        <v>11.787</v>
      </c>
      <c r="BZ118" s="14" t="n">
        <v>0</v>
      </c>
      <c r="CA118" s="14" t="n">
        <v>11.787</v>
      </c>
      <c r="CB118" s="14" t="n">
        <v>0</v>
      </c>
      <c r="CC118" s="14" t="n">
        <v>78.125</v>
      </c>
      <c r="CD118" s="14" t="n">
        <v>7.95</v>
      </c>
      <c r="CE118" s="14" t="n">
        <v>0</v>
      </c>
      <c r="CF118" s="14" t="n">
        <v>94.53100000000001</v>
      </c>
      <c r="CG118" s="14" t="n">
        <v>0.21</v>
      </c>
      <c r="CH118" s="14" t="n">
        <v>1</v>
      </c>
      <c r="CI118" s="14" t="n">
        <v>0</v>
      </c>
      <c r="CJ118" s="14" t="n">
        <v>0</v>
      </c>
      <c r="CK118" s="14" t="n">
        <v>0</v>
      </c>
      <c r="CL118" s="14" t="n">
        <v>0</v>
      </c>
      <c r="CM118" s="14" t="n">
        <v>0</v>
      </c>
      <c r="CN118" s="14" t="n">
        <v>0</v>
      </c>
      <c r="CO118" s="14" t="n">
        <v>0</v>
      </c>
      <c r="CP118" s="14" t="n">
        <v>0</v>
      </c>
      <c r="CQ118" s="14" t="n">
        <v>1.198</v>
      </c>
      <c r="CR118" s="14" t="n">
        <v>0</v>
      </c>
      <c r="CS118" s="14" t="n">
        <v>4.776</v>
      </c>
      <c r="CT118" s="14" t="n">
        <v>4.753</v>
      </c>
      <c r="CU118" s="14" t="n">
        <v>15.983</v>
      </c>
    </row>
    <row r="119">
      <c r="A119" s="14" t="inlineStr">
        <is>
          <t>VGB2022</t>
        </is>
      </c>
      <c r="B119" s="14" t="inlineStr">
        <is>
          <t>VGB</t>
        </is>
      </c>
      <c r="C119" s="14" t="inlineStr">
        <is>
          <t>VGB</t>
        </is>
      </c>
      <c r="D119" s="14" t="inlineStr">
        <is>
          <t>British Virgin Islands</t>
        </is>
      </c>
      <c r="E119" s="14" t="n">
        <v>2022</v>
      </c>
      <c r="F119" s="14" t="n">
        <v>0.21</v>
      </c>
      <c r="G119" s="14" t="n">
        <v>11.72</v>
      </c>
      <c r="H119" s="14" t="n">
        <v>1.235</v>
      </c>
      <c r="I119" s="14" t="n">
        <v>0</v>
      </c>
      <c r="J119" s="14" t="n">
        <v>11.72</v>
      </c>
      <c r="K119" s="14" t="n">
        <v>0</v>
      </c>
      <c r="L119" s="14" t="n">
        <v>1</v>
      </c>
      <c r="M119" s="14" t="n">
        <v>9.782999999999999</v>
      </c>
      <c r="N119" s="14" t="n">
        <v>3.704</v>
      </c>
      <c r="O119" s="14" t="n">
        <v>0</v>
      </c>
      <c r="P119" s="14" t="n">
        <v>9.782999999999999</v>
      </c>
      <c r="Q119" s="14" t="n">
        <v>0</v>
      </c>
      <c r="R119" s="14" t="n">
        <v>1</v>
      </c>
      <c r="S119" s="14" t="n">
        <v>17.893</v>
      </c>
      <c r="T119" s="14" t="n">
        <v>7.408</v>
      </c>
      <c r="U119" s="14" t="n">
        <v>0.278</v>
      </c>
      <c r="V119" s="14" t="n">
        <v>21.651</v>
      </c>
      <c r="W119" s="14" t="n">
        <v>0.21</v>
      </c>
      <c r="X119" s="14" t="n">
        <v>1</v>
      </c>
      <c r="Y119" s="14" t="n">
        <v>30.728</v>
      </c>
      <c r="Z119" s="14" t="n">
        <v>4.133</v>
      </c>
      <c r="AA119" s="14" t="n">
        <v>0</v>
      </c>
      <c r="AB119" s="14" t="n">
        <v>30.728</v>
      </c>
      <c r="AC119" s="14" t="n">
        <v>0</v>
      </c>
      <c r="AD119" s="14" t="n">
        <v>1</v>
      </c>
      <c r="AE119" s="14" t="n">
        <v>31.963</v>
      </c>
      <c r="AF119" s="14" t="n">
        <v>7.485</v>
      </c>
      <c r="AG119" s="14" t="n">
        <v>0</v>
      </c>
      <c r="AH119" s="14" t="n">
        <v>31.963</v>
      </c>
      <c r="AI119" s="14" t="n">
        <v>0</v>
      </c>
      <c r="AJ119" s="14" t="n">
        <v>1</v>
      </c>
      <c r="AK119" s="14" t="n">
        <v>39.371</v>
      </c>
      <c r="AL119" s="14" t="n">
        <v>21.155</v>
      </c>
      <c r="AM119" s="14" t="n">
        <v>0.612</v>
      </c>
      <c r="AN119" s="14" t="n">
        <v>47.639</v>
      </c>
      <c r="AO119" s="14" t="n">
        <v>0.21</v>
      </c>
      <c r="AP119" s="14" t="n">
        <v>1</v>
      </c>
      <c r="AQ119" s="14" t="n">
        <v>0.896</v>
      </c>
      <c r="AR119" s="14" t="n">
        <v>0.123</v>
      </c>
      <c r="AS119" s="14" t="n">
        <v>0.014</v>
      </c>
      <c r="AT119" s="14" t="n">
        <v>1.084</v>
      </c>
      <c r="AU119" s="14" t="n">
        <v>0.21</v>
      </c>
      <c r="AV119" s="14" t="n">
        <v>1</v>
      </c>
      <c r="AW119" s="14" t="n">
        <v>0.89</v>
      </c>
      <c r="AX119" s="14" t="n">
        <v>0.123</v>
      </c>
      <c r="AY119" s="14" t="n">
        <v>0.014</v>
      </c>
      <c r="AZ119" s="14" t="n">
        <v>1.077</v>
      </c>
      <c r="BA119" s="14" t="n">
        <v>0.21</v>
      </c>
      <c r="BB119" s="14" t="n">
        <v>1</v>
      </c>
      <c r="BC119" s="14" t="n">
        <v>0.62</v>
      </c>
      <c r="BD119" s="14" t="n">
        <v>0.123</v>
      </c>
      <c r="BE119" s="14" t="n">
        <v>0.01</v>
      </c>
      <c r="BF119" s="14" t="n">
        <v>0.751</v>
      </c>
      <c r="BG119" s="14" t="n">
        <v>0.21</v>
      </c>
      <c r="BH119" s="14" t="n">
        <v>1</v>
      </c>
      <c r="BI119" s="14" t="n">
        <v>0.608</v>
      </c>
      <c r="BJ119" s="14" t="n">
        <v>0.123</v>
      </c>
      <c r="BK119" s="14" t="n">
        <v>0.008999999999999999</v>
      </c>
      <c r="BL119" s="14" t="n">
        <v>0.735</v>
      </c>
      <c r="BM119" s="14" t="n">
        <v>0.21</v>
      </c>
      <c r="BN119" s="14" t="n">
        <v>1</v>
      </c>
      <c r="BO119" s="14" t="n">
        <v>0</v>
      </c>
      <c r="BP119" s="14" t="n">
        <v>0</v>
      </c>
      <c r="BQ119" s="14" t="n">
        <v>0</v>
      </c>
      <c r="BR119" s="14" t="n">
        <v>0</v>
      </c>
      <c r="BS119" s="14" t="n">
        <v>1</v>
      </c>
      <c r="BT119" s="14" t="n">
        <v>0</v>
      </c>
      <c r="BU119" s="14" t="n">
        <v>0</v>
      </c>
      <c r="BV119" s="14" t="n">
        <v>0</v>
      </c>
      <c r="BW119" s="14" t="n">
        <v>0.21</v>
      </c>
      <c r="BX119" s="14" t="n">
        <v>1</v>
      </c>
      <c r="BY119" s="14" t="n">
        <v>12.729</v>
      </c>
      <c r="BZ119" s="14" t="n">
        <v>0</v>
      </c>
      <c r="CA119" s="14" t="n">
        <v>12.729</v>
      </c>
      <c r="CB119" s="14" t="n">
        <v>0</v>
      </c>
      <c r="CC119" s="14" t="n">
        <v>97.90000000000001</v>
      </c>
      <c r="CD119" s="14" t="n">
        <v>7.95</v>
      </c>
      <c r="CE119" s="14" t="n">
        <v>1.522</v>
      </c>
      <c r="CF119" s="14" t="n">
        <v>118.459</v>
      </c>
      <c r="CG119" s="14" t="n">
        <v>0.21</v>
      </c>
      <c r="CH119" s="14" t="n">
        <v>1</v>
      </c>
      <c r="CI119" s="14" t="n">
        <v>0</v>
      </c>
      <c r="CJ119" s="14" t="n">
        <v>0</v>
      </c>
      <c r="CK119" s="14" t="n">
        <v>0</v>
      </c>
      <c r="CL119" s="14" t="n">
        <v>0</v>
      </c>
      <c r="CM119" s="14" t="n">
        <v>0</v>
      </c>
      <c r="CN119" s="14" t="n">
        <v>0</v>
      </c>
      <c r="CO119" s="14" t="n">
        <v>0</v>
      </c>
      <c r="CP119" s="14" t="n">
        <v>0</v>
      </c>
      <c r="CQ119" s="14" t="n">
        <v>1.294</v>
      </c>
      <c r="CR119" s="14" t="n">
        <v>0</v>
      </c>
      <c r="CS119" s="14" t="n">
        <v>5.158</v>
      </c>
      <c r="CT119" s="14" t="n">
        <v>10.485</v>
      </c>
      <c r="CU119" s="14" t="n">
        <v>29.494</v>
      </c>
    </row>
    <row r="120">
      <c r="A120" s="14" t="inlineStr">
        <is>
          <t>VGB2023</t>
        </is>
      </c>
      <c r="B120" s="14" t="inlineStr">
        <is>
          <t>VGB</t>
        </is>
      </c>
      <c r="C120" s="14" t="inlineStr">
        <is>
          <t>VGB</t>
        </is>
      </c>
      <c r="D120" s="14" t="inlineStr">
        <is>
          <t>British Virgin Islands</t>
        </is>
      </c>
      <c r="E120" s="14" t="n">
        <v>2023</v>
      </c>
      <c r="F120" s="14" t="n">
        <v>0.21</v>
      </c>
      <c r="G120" s="14" t="n">
        <v>6.147</v>
      </c>
      <c r="H120" s="14" t="n">
        <v>1.286</v>
      </c>
      <c r="I120" s="14" t="n">
        <v>0</v>
      </c>
      <c r="J120" s="14" t="n">
        <v>6.147</v>
      </c>
      <c r="K120" s="14" t="n">
        <v>0</v>
      </c>
      <c r="L120" s="14" t="n">
        <v>1</v>
      </c>
      <c r="M120" s="14" t="n">
        <v>7.886</v>
      </c>
      <c r="N120" s="14" t="n">
        <v>3.857</v>
      </c>
      <c r="O120" s="14" t="n">
        <v>0</v>
      </c>
      <c r="P120" s="14" t="n">
        <v>7.886</v>
      </c>
      <c r="Q120" s="14" t="n">
        <v>0</v>
      </c>
      <c r="R120" s="14" t="n">
        <v>1</v>
      </c>
      <c r="S120" s="14" t="n">
        <v>12.575</v>
      </c>
      <c r="T120" s="14" t="n">
        <v>7.714</v>
      </c>
      <c r="U120" s="14" t="n">
        <v>0.292</v>
      </c>
      <c r="V120" s="14" t="n">
        <v>15.216</v>
      </c>
      <c r="W120" s="14" t="n">
        <v>0.21</v>
      </c>
      <c r="X120" s="14" t="n">
        <v>1</v>
      </c>
      <c r="Y120" s="14" t="n">
        <v>12.478</v>
      </c>
      <c r="Z120" s="14" t="n">
        <v>1.678</v>
      </c>
      <c r="AA120" s="14" t="n">
        <v>0</v>
      </c>
      <c r="AB120" s="14" t="n">
        <v>12.478</v>
      </c>
      <c r="AC120" s="14" t="n">
        <v>0</v>
      </c>
      <c r="AD120" s="14" t="n">
        <v>1</v>
      </c>
      <c r="AE120" s="14" t="n">
        <v>13.763</v>
      </c>
      <c r="AF120" s="14" t="n">
        <v>3.223</v>
      </c>
      <c r="AG120" s="14" t="n">
        <v>0</v>
      </c>
      <c r="AH120" s="14" t="n">
        <v>13.763</v>
      </c>
      <c r="AI120" s="14" t="n">
        <v>0</v>
      </c>
      <c r="AJ120" s="14" t="n">
        <v>1</v>
      </c>
      <c r="AK120" s="14" t="n">
        <v>21.477</v>
      </c>
      <c r="AL120" s="14" t="n">
        <v>11.54</v>
      </c>
      <c r="AM120" s="14" t="n">
        <v>0.499</v>
      </c>
      <c r="AN120" s="14" t="n">
        <v>25.988</v>
      </c>
      <c r="AO120" s="14" t="n">
        <v>0.21</v>
      </c>
      <c r="AP120" s="14" t="n">
        <v>1</v>
      </c>
      <c r="AQ120" s="14" t="n">
        <v>0.791</v>
      </c>
      <c r="AR120" s="14" t="n">
        <v>0.129</v>
      </c>
      <c r="AS120" s="14" t="n">
        <v>0.018</v>
      </c>
      <c r="AT120" s="14" t="n">
        <v>0.957</v>
      </c>
      <c r="AU120" s="14" t="n">
        <v>0.21</v>
      </c>
      <c r="AV120" s="14" t="n">
        <v>1</v>
      </c>
      <c r="AW120" s="14" t="n">
        <v>0.618</v>
      </c>
      <c r="AX120" s="14" t="n">
        <v>0.129</v>
      </c>
      <c r="AY120" s="14" t="n">
        <v>0.014</v>
      </c>
      <c r="AZ120" s="14" t="n">
        <v>0.748</v>
      </c>
      <c r="BA120" s="14" t="n">
        <v>0.21</v>
      </c>
      <c r="BB120" s="14" t="n">
        <v>1</v>
      </c>
      <c r="BC120" s="14" t="n">
        <v>0.554</v>
      </c>
      <c r="BD120" s="14" t="n">
        <v>0.129</v>
      </c>
      <c r="BE120" s="14" t="n">
        <v>0.013</v>
      </c>
      <c r="BF120" s="14" t="n">
        <v>0.671</v>
      </c>
      <c r="BG120" s="14" t="n">
        <v>0.21</v>
      </c>
      <c r="BH120" s="14" t="n">
        <v>1</v>
      </c>
      <c r="BI120" s="14" t="n">
        <v>0.5570000000000001</v>
      </c>
      <c r="BJ120" s="14" t="n">
        <v>0.129</v>
      </c>
      <c r="BK120" s="14" t="n">
        <v>0.013</v>
      </c>
      <c r="BL120" s="14" t="n">
        <v>0.674</v>
      </c>
      <c r="BM120" s="14" t="n">
        <v>0.21</v>
      </c>
      <c r="BN120" s="14" t="n">
        <v>1</v>
      </c>
      <c r="BO120" s="14" t="n">
        <v>0</v>
      </c>
      <c r="BP120" s="14" t="n">
        <v>0</v>
      </c>
      <c r="BQ120" s="14" t="n">
        <v>0</v>
      </c>
      <c r="BR120" s="14" t="n">
        <v>0</v>
      </c>
      <c r="BS120" s="14" t="n">
        <v>1</v>
      </c>
      <c r="BT120" s="14" t="n">
        <v>0</v>
      </c>
      <c r="BU120" s="14" t="n">
        <v>0</v>
      </c>
      <c r="BV120" s="14" t="n">
        <v>0</v>
      </c>
      <c r="BW120" s="14" t="n">
        <v>0.21</v>
      </c>
      <c r="BX120" s="14" t="n">
        <v>1</v>
      </c>
      <c r="BY120" s="14" t="n">
        <v>13.254</v>
      </c>
      <c r="BZ120" s="14" t="n">
        <v>0</v>
      </c>
      <c r="CA120" s="14" t="n">
        <v>13.254</v>
      </c>
      <c r="CB120" s="14" t="n">
        <v>0</v>
      </c>
      <c r="CC120" s="14" t="n">
        <v>83.248</v>
      </c>
      <c r="CD120" s="14" t="n">
        <v>7.95</v>
      </c>
      <c r="CE120" s="14" t="n">
        <v>1.936</v>
      </c>
      <c r="CF120" s="14" t="n">
        <v>100.73</v>
      </c>
      <c r="CG120" s="14" t="n">
        <v>0.21</v>
      </c>
      <c r="CH120" s="14" t="n">
        <v>1</v>
      </c>
      <c r="CI120" s="14" t="n">
        <v>0</v>
      </c>
      <c r="CJ120" s="14" t="n">
        <v>0</v>
      </c>
      <c r="CK120" s="14" t="n">
        <v>0</v>
      </c>
      <c r="CL120" s="14" t="n">
        <v>0</v>
      </c>
      <c r="CM120" s="14" t="n">
        <v>0</v>
      </c>
      <c r="CN120" s="14" t="n">
        <v>0</v>
      </c>
      <c r="CO120" s="14" t="n">
        <v>0</v>
      </c>
      <c r="CP120" s="14" t="n">
        <v>0</v>
      </c>
      <c r="CQ120" s="14" t="n">
        <v>1.348</v>
      </c>
      <c r="CR120" s="14" t="n">
        <v>0</v>
      </c>
      <c r="CS120" s="14" t="n">
        <v>5.37</v>
      </c>
      <c r="CT120" s="14" t="n">
        <v>4.861</v>
      </c>
      <c r="CU120" s="14" t="n">
        <v>11.192</v>
      </c>
    </row>
    <row r="121">
      <c r="A121" s="14" t="inlineStr">
        <is>
          <t>VGB2024</t>
        </is>
      </c>
      <c r="B121" s="14" t="inlineStr">
        <is>
          <t>VGB</t>
        </is>
      </c>
      <c r="C121" s="14" t="inlineStr">
        <is>
          <t>VGB</t>
        </is>
      </c>
      <c r="D121" s="14" t="inlineStr">
        <is>
          <t>British Virgin Islands</t>
        </is>
      </c>
      <c r="E121" s="14" t="n">
        <v>2024</v>
      </c>
      <c r="F121" s="14" t="n">
        <v>0.21</v>
      </c>
      <c r="G121" s="14" t="n">
        <v>5.575</v>
      </c>
      <c r="H121" s="14" t="n">
        <v>1.324</v>
      </c>
      <c r="I121" s="14" t="n">
        <v>0</v>
      </c>
      <c r="J121" s="14" t="n">
        <v>5.575</v>
      </c>
      <c r="K121" s="14" t="n">
        <v>0</v>
      </c>
      <c r="L121" s="14" t="n">
        <v>1</v>
      </c>
      <c r="M121" s="14" t="n">
        <v>7.124</v>
      </c>
      <c r="N121" s="14" t="n">
        <v>3.971</v>
      </c>
      <c r="O121" s="14" t="n">
        <v>0</v>
      </c>
      <c r="P121" s="14" t="n">
        <v>7.124</v>
      </c>
      <c r="Q121" s="14" t="n">
        <v>0</v>
      </c>
      <c r="R121" s="14" t="n">
        <v>1</v>
      </c>
      <c r="S121" s="14" t="n">
        <v>12.193</v>
      </c>
      <c r="T121" s="14" t="n">
        <v>7.942</v>
      </c>
      <c r="U121" s="14" t="n">
        <v>0.349</v>
      </c>
      <c r="V121" s="14" t="n">
        <v>14.753</v>
      </c>
      <c r="W121" s="14" t="n">
        <v>0.21</v>
      </c>
      <c r="X121" s="14" t="n">
        <v>1</v>
      </c>
      <c r="Y121" s="14" t="n">
        <v>11.447</v>
      </c>
      <c r="Z121" s="14" t="n">
        <v>1.54</v>
      </c>
      <c r="AA121" s="14" t="n">
        <v>0</v>
      </c>
      <c r="AB121" s="14" t="n">
        <v>11.447</v>
      </c>
      <c r="AC121" s="14" t="n">
        <v>0</v>
      </c>
      <c r="AD121" s="14" t="n">
        <v>1</v>
      </c>
      <c r="AE121" s="14" t="n">
        <v>12.771</v>
      </c>
      <c r="AF121" s="14" t="n">
        <v>2.991</v>
      </c>
      <c r="AG121" s="14" t="n">
        <v>0</v>
      </c>
      <c r="AH121" s="14" t="n">
        <v>12.771</v>
      </c>
      <c r="AI121" s="14" t="n">
        <v>0</v>
      </c>
      <c r="AJ121" s="14" t="n">
        <v>1</v>
      </c>
      <c r="AK121" s="14" t="n">
        <v>20.712</v>
      </c>
      <c r="AL121" s="14" t="n">
        <v>11.129</v>
      </c>
      <c r="AM121" s="14" t="n">
        <v>0.592</v>
      </c>
      <c r="AN121" s="14" t="n">
        <v>25.062</v>
      </c>
      <c r="AO121" s="14" t="n">
        <v>0.21</v>
      </c>
      <c r="AP121" s="14" t="n">
        <v>1</v>
      </c>
      <c r="AQ121" s="14" t="n">
        <v>0.756</v>
      </c>
      <c r="AR121" s="14" t="n">
        <v>0.132</v>
      </c>
      <c r="AS121" s="14" t="n">
        <v>0.022</v>
      </c>
      <c r="AT121" s="14" t="n">
        <v>0.915</v>
      </c>
      <c r="AU121" s="14" t="n">
        <v>0.21</v>
      </c>
      <c r="AV121" s="14" t="n">
        <v>1</v>
      </c>
      <c r="AW121" s="14" t="n">
        <v>0.655</v>
      </c>
      <c r="AX121" s="14" t="n">
        <v>0.132</v>
      </c>
      <c r="AY121" s="14" t="n">
        <v>0.019</v>
      </c>
      <c r="AZ121" s="14" t="n">
        <v>0.793</v>
      </c>
      <c r="BA121" s="14" t="n">
        <v>0.21</v>
      </c>
      <c r="BB121" s="14" t="n">
        <v>1</v>
      </c>
      <c r="BC121" s="14" t="n">
        <v>0.534</v>
      </c>
      <c r="BD121" s="14" t="n">
        <v>0.132</v>
      </c>
      <c r="BE121" s="14" t="n">
        <v>0.015</v>
      </c>
      <c r="BF121" s="14" t="n">
        <v>0.646</v>
      </c>
      <c r="BG121" s="14" t="n">
        <v>0.21</v>
      </c>
      <c r="BH121" s="14" t="n">
        <v>1</v>
      </c>
      <c r="BI121" s="14" t="n">
        <v>0.5679999999999999</v>
      </c>
      <c r="BJ121" s="14" t="n">
        <v>0.132</v>
      </c>
      <c r="BK121" s="14" t="n">
        <v>0.016</v>
      </c>
      <c r="BL121" s="14" t="n">
        <v>0.6870000000000001</v>
      </c>
      <c r="BM121" s="14" t="n">
        <v>0.21</v>
      </c>
      <c r="BN121" s="14" t="n">
        <v>1</v>
      </c>
      <c r="BO121" s="14" t="n">
        <v>0</v>
      </c>
      <c r="BP121" s="14" t="n">
        <v>0</v>
      </c>
      <c r="BQ121" s="14" t="n">
        <v>0</v>
      </c>
      <c r="BR121" s="14" t="n">
        <v>0</v>
      </c>
      <c r="BS121" s="14" t="n">
        <v>1</v>
      </c>
      <c r="BT121" s="14" t="n">
        <v>0</v>
      </c>
      <c r="BU121" s="14" t="n">
        <v>0</v>
      </c>
      <c r="BV121" s="14" t="n">
        <v>0</v>
      </c>
      <c r="BW121" s="14" t="n">
        <v>0.21</v>
      </c>
      <c r="BX121" s="14" t="n">
        <v>1</v>
      </c>
      <c r="BY121" s="14" t="n">
        <v>13.646</v>
      </c>
      <c r="BZ121" s="14" t="n">
        <v>0</v>
      </c>
      <c r="CA121" s="14" t="n">
        <v>13.646</v>
      </c>
      <c r="CB121" s="14" t="n">
        <v>0</v>
      </c>
      <c r="CC121" s="14" t="n">
        <v>82.58799999999999</v>
      </c>
      <c r="CD121" s="14" t="n">
        <v>7.95</v>
      </c>
      <c r="CE121" s="14" t="n">
        <v>2.362</v>
      </c>
      <c r="CF121" s="14" t="n">
        <v>99.931</v>
      </c>
      <c r="CG121" s="14" t="n">
        <v>0.21</v>
      </c>
      <c r="CH121" s="14" t="n">
        <v>1</v>
      </c>
      <c r="CI121" s="14" t="n">
        <v>0</v>
      </c>
      <c r="CJ121" s="14" t="n">
        <v>0</v>
      </c>
      <c r="CK121" s="14" t="n">
        <v>0</v>
      </c>
      <c r="CL121" s="14" t="n">
        <v>0</v>
      </c>
      <c r="CM121" s="14" t="n">
        <v>0</v>
      </c>
      <c r="CN121" s="14" t="n">
        <v>0</v>
      </c>
      <c r="CO121" s="14" t="n">
        <v>0</v>
      </c>
      <c r="CP121" s="14" t="n">
        <v>0</v>
      </c>
      <c r="CQ121" s="14" t="n">
        <v>1.387</v>
      </c>
      <c r="CR121" s="14" t="n">
        <v>0</v>
      </c>
      <c r="CS121" s="14" t="n">
        <v>5.529</v>
      </c>
      <c r="CT121" s="14" t="n">
        <v>4.251</v>
      </c>
      <c r="CU121" s="14" t="n">
        <v>10.123</v>
      </c>
    </row>
    <row r="122">
      <c r="A122" s="14" t="inlineStr">
        <is>
          <t>BRN2021</t>
        </is>
      </c>
      <c r="B122" s="14" t="inlineStr">
        <is>
          <t>BRN</t>
        </is>
      </c>
      <c r="C122" s="14" t="inlineStr">
        <is>
          <t>BRN</t>
        </is>
      </c>
      <c r="D122" s="14" t="inlineStr">
        <is>
          <t>Brunei Darussalam</t>
        </is>
      </c>
      <c r="E122" s="14" t="n">
        <v>2021</v>
      </c>
      <c r="F122" s="14" t="n">
        <v>0</v>
      </c>
      <c r="G122" s="14" t="n">
        <v>4.747</v>
      </c>
      <c r="H122" s="14" t="n">
        <v>1.143</v>
      </c>
      <c r="I122" s="14" t="n">
        <v>0</v>
      </c>
      <c r="J122" s="14" t="n">
        <v>4.747</v>
      </c>
      <c r="K122" s="14" t="n">
        <v>0</v>
      </c>
      <c r="L122" s="14" t="n">
        <v>1</v>
      </c>
      <c r="M122" s="14" t="n">
        <v>7.964</v>
      </c>
      <c r="N122" s="14" t="n">
        <v>3.43</v>
      </c>
      <c r="O122" s="14" t="n">
        <v>0</v>
      </c>
      <c r="P122" s="14" t="n">
        <v>7.964</v>
      </c>
      <c r="Q122" s="14" t="n">
        <v>0</v>
      </c>
      <c r="R122" s="14" t="n">
        <v>1</v>
      </c>
      <c r="S122" s="14" t="n">
        <v>10.464</v>
      </c>
      <c r="T122" s="14" t="n">
        <v>6.86</v>
      </c>
      <c r="U122" s="14" t="n">
        <v>0</v>
      </c>
      <c r="V122" s="14" t="n">
        <v>10.464</v>
      </c>
      <c r="W122" s="14" t="n">
        <v>0</v>
      </c>
      <c r="X122" s="14" t="n">
        <v>1</v>
      </c>
      <c r="Y122" s="14" t="n">
        <v>3.471</v>
      </c>
      <c r="Z122" s="14" t="n">
        <v>0.381</v>
      </c>
      <c r="AA122" s="14" t="n">
        <v>0.783</v>
      </c>
      <c r="AB122" s="14" t="n">
        <v>4.253</v>
      </c>
      <c r="AC122" s="14" t="n">
        <v>0</v>
      </c>
      <c r="AD122" s="14" t="n">
        <v>1</v>
      </c>
      <c r="AE122" s="14" t="n">
        <v>4.042</v>
      </c>
      <c r="AF122" s="14" t="n">
        <v>0.786</v>
      </c>
      <c r="AG122" s="14" t="n">
        <v>0.211</v>
      </c>
      <c r="AH122" s="14" t="n">
        <v>4.253</v>
      </c>
      <c r="AI122" s="14" t="n">
        <v>0</v>
      </c>
      <c r="AJ122" s="14" t="n">
        <v>1</v>
      </c>
      <c r="AK122" s="14" t="n">
        <v>7.472</v>
      </c>
      <c r="AL122" s="14" t="n">
        <v>3.525</v>
      </c>
      <c r="AM122" s="14" t="n">
        <v>-3.219</v>
      </c>
      <c r="AN122" s="14" t="n">
        <v>4.253</v>
      </c>
      <c r="AO122" s="14" t="n">
        <v>0</v>
      </c>
      <c r="AP122" s="14" t="n">
        <v>0</v>
      </c>
      <c r="AQ122" s="14" t="n">
        <v>0.621</v>
      </c>
      <c r="AR122" s="14" t="n">
        <v>0.114</v>
      </c>
      <c r="AS122" s="14" t="n">
        <v>-0.342</v>
      </c>
      <c r="AT122" s="14" t="n">
        <v>0.278</v>
      </c>
      <c r="AU122" s="14" t="n">
        <v>0</v>
      </c>
      <c r="AV122" s="14" t="n">
        <v>0</v>
      </c>
      <c r="AW122" s="14" t="n">
        <v>0.593</v>
      </c>
      <c r="AX122" s="14" t="n">
        <v>0.114</v>
      </c>
      <c r="AY122" s="14" t="n">
        <v>-0.355</v>
      </c>
      <c r="AZ122" s="14" t="n">
        <v>0.238</v>
      </c>
      <c r="BA122" s="14" t="n">
        <v>0</v>
      </c>
      <c r="BB122" s="14" t="n">
        <v>0</v>
      </c>
      <c r="BC122" s="14" t="n">
        <v>0.44</v>
      </c>
      <c r="BD122" s="14" t="n">
        <v>0.114</v>
      </c>
      <c r="BE122" s="14" t="n">
        <v>-0.301</v>
      </c>
      <c r="BF122" s="14" t="n">
        <v>0.139</v>
      </c>
      <c r="BG122" s="14" t="n">
        <v>0</v>
      </c>
      <c r="BH122" s="14" t="n">
        <v>0</v>
      </c>
      <c r="BI122" s="14" t="n">
        <v>0.5600000000000001</v>
      </c>
      <c r="BJ122" s="14" t="n">
        <v>0.114</v>
      </c>
      <c r="BK122" s="14" t="n">
        <v>-0.276</v>
      </c>
      <c r="BL122" s="14" t="n">
        <v>0.284</v>
      </c>
      <c r="BM122" s="14" t="n">
        <v>0</v>
      </c>
      <c r="BN122" s="14" t="n">
        <v>0</v>
      </c>
      <c r="BO122" s="14" t="n">
        <v>0</v>
      </c>
      <c r="BP122" s="14" t="n">
        <v>-0.021</v>
      </c>
      <c r="BQ122" s="14" t="n">
        <v>0.046</v>
      </c>
      <c r="BR122" s="14" t="n">
        <v>0</v>
      </c>
      <c r="BS122" s="14" t="n">
        <v>1</v>
      </c>
      <c r="BT122" s="14" t="n">
        <v>0</v>
      </c>
      <c r="BU122" s="14" t="n">
        <v>-0.021</v>
      </c>
      <c r="BV122" s="14" t="n">
        <v>0.076</v>
      </c>
      <c r="BW122" s="14" t="n">
        <v>0</v>
      </c>
      <c r="BX122" s="14" t="n">
        <v>1</v>
      </c>
      <c r="BY122" s="14" t="n">
        <v>11.787</v>
      </c>
      <c r="BZ122" s="14" t="n">
        <v>0</v>
      </c>
      <c r="CA122" s="14" t="n">
        <v>11.787</v>
      </c>
      <c r="CB122" s="14" t="n">
        <v>0</v>
      </c>
      <c r="CC122" s="14" t="n">
        <v>81.69499999999999</v>
      </c>
      <c r="CD122" s="14" t="n">
        <v>7.95</v>
      </c>
      <c r="CE122" s="14" t="n">
        <v>0</v>
      </c>
      <c r="CF122" s="14" t="n">
        <v>81.69499999999999</v>
      </c>
      <c r="CG122" s="14" t="n">
        <v>0</v>
      </c>
      <c r="CH122" s="14" t="n">
        <v>1</v>
      </c>
      <c r="CI122" s="14" t="n">
        <v>0</v>
      </c>
      <c r="CJ122" s="14" t="n">
        <v>0</v>
      </c>
      <c r="CK122" s="14" t="n">
        <v>0</v>
      </c>
      <c r="CL122" s="14" t="n">
        <v>0</v>
      </c>
      <c r="CM122" s="14" t="n">
        <v>0</v>
      </c>
      <c r="CN122" s="14" t="n">
        <v>0</v>
      </c>
      <c r="CO122" s="14" t="n">
        <v>0</v>
      </c>
      <c r="CP122" s="14" t="n">
        <v>0</v>
      </c>
      <c r="CQ122" s="14" t="n">
        <v>1.198</v>
      </c>
      <c r="CR122" s="14" t="n">
        <v>1</v>
      </c>
      <c r="CS122" s="14" t="n">
        <v>2.899</v>
      </c>
      <c r="CT122" s="14" t="n">
        <v>3.604</v>
      </c>
      <c r="CU122" s="14" t="n">
        <v>14.129</v>
      </c>
    </row>
    <row r="123">
      <c r="A123" s="14" t="inlineStr">
        <is>
          <t>BRN2022</t>
        </is>
      </c>
      <c r="B123" s="14" t="inlineStr">
        <is>
          <t>BRN</t>
        </is>
      </c>
      <c r="C123" s="14" t="inlineStr">
        <is>
          <t>BRN</t>
        </is>
      </c>
      <c r="D123" s="14" t="inlineStr">
        <is>
          <t>Brunei Darussalam</t>
        </is>
      </c>
      <c r="E123" s="14" t="n">
        <v>2022</v>
      </c>
      <c r="F123" s="14" t="n">
        <v>0</v>
      </c>
      <c r="G123" s="14" t="n">
        <v>8.788</v>
      </c>
      <c r="H123" s="14" t="n">
        <v>1.235</v>
      </c>
      <c r="I123" s="14" t="n">
        <v>0</v>
      </c>
      <c r="J123" s="14" t="n">
        <v>8.788</v>
      </c>
      <c r="K123" s="14" t="n">
        <v>0</v>
      </c>
      <c r="L123" s="14" t="n">
        <v>1</v>
      </c>
      <c r="M123" s="14" t="n">
        <v>9.782999999999999</v>
      </c>
      <c r="N123" s="14" t="n">
        <v>3.704</v>
      </c>
      <c r="O123" s="14" t="n">
        <v>0</v>
      </c>
      <c r="P123" s="14" t="n">
        <v>9.782999999999999</v>
      </c>
      <c r="Q123" s="14" t="n">
        <v>0</v>
      </c>
      <c r="R123" s="14" t="n">
        <v>1</v>
      </c>
      <c r="S123" s="14" t="n">
        <v>14.962</v>
      </c>
      <c r="T123" s="14" t="n">
        <v>7.408</v>
      </c>
      <c r="U123" s="14" t="n">
        <v>0</v>
      </c>
      <c r="V123" s="14" t="n">
        <v>14.962</v>
      </c>
      <c r="W123" s="14" t="n">
        <v>0</v>
      </c>
      <c r="X123" s="14" t="n">
        <v>1</v>
      </c>
      <c r="Y123" s="14" t="n">
        <v>3.748</v>
      </c>
      <c r="Z123" s="14" t="n">
        <v>0.411</v>
      </c>
      <c r="AA123" s="14" t="n">
        <v>0.845</v>
      </c>
      <c r="AB123" s="14" t="n">
        <v>4.593</v>
      </c>
      <c r="AC123" s="14" t="n">
        <v>0</v>
      </c>
      <c r="AD123" s="14" t="n">
        <v>1</v>
      </c>
      <c r="AE123" s="14" t="n">
        <v>4.366</v>
      </c>
      <c r="AF123" s="14" t="n">
        <v>0.849</v>
      </c>
      <c r="AG123" s="14" t="n">
        <v>0.228</v>
      </c>
      <c r="AH123" s="14" t="n">
        <v>4.593</v>
      </c>
      <c r="AI123" s="14" t="n">
        <v>0</v>
      </c>
      <c r="AJ123" s="14" t="n">
        <v>1</v>
      </c>
      <c r="AK123" s="14" t="n">
        <v>8.07</v>
      </c>
      <c r="AL123" s="14" t="n">
        <v>3.807</v>
      </c>
      <c r="AM123" s="14" t="n">
        <v>-3.476</v>
      </c>
      <c r="AN123" s="14" t="n">
        <v>4.593</v>
      </c>
      <c r="AO123" s="14" t="n">
        <v>0</v>
      </c>
      <c r="AP123" s="14" t="n">
        <v>0</v>
      </c>
      <c r="AQ123" s="14" t="n">
        <v>0.847</v>
      </c>
      <c r="AR123" s="14" t="n">
        <v>0.123</v>
      </c>
      <c r="AS123" s="14" t="n">
        <v>-0.541</v>
      </c>
      <c r="AT123" s="14" t="n">
        <v>0.305</v>
      </c>
      <c r="AU123" s="14" t="n">
        <v>0</v>
      </c>
      <c r="AV123" s="14" t="n">
        <v>0</v>
      </c>
      <c r="AW123" s="14" t="n">
        <v>0.947</v>
      </c>
      <c r="AX123" s="14" t="n">
        <v>0.123</v>
      </c>
      <c r="AY123" s="14" t="n">
        <v>-0.6850000000000001</v>
      </c>
      <c r="AZ123" s="14" t="n">
        <v>0.262</v>
      </c>
      <c r="BA123" s="14" t="n">
        <v>0</v>
      </c>
      <c r="BB123" s="14" t="n">
        <v>0</v>
      </c>
      <c r="BC123" s="14" t="n">
        <v>0.589</v>
      </c>
      <c r="BD123" s="14" t="n">
        <v>0.123</v>
      </c>
      <c r="BE123" s="14" t="n">
        <v>-0.436</v>
      </c>
      <c r="BF123" s="14" t="n">
        <v>0.153</v>
      </c>
      <c r="BG123" s="14" t="n">
        <v>0</v>
      </c>
      <c r="BH123" s="14" t="n">
        <v>0</v>
      </c>
      <c r="BI123" s="14" t="n">
        <v>0.6889999999999999</v>
      </c>
      <c r="BJ123" s="14" t="n">
        <v>0.123</v>
      </c>
      <c r="BK123" s="14" t="n">
        <v>-0.381</v>
      </c>
      <c r="BL123" s="14" t="n">
        <v>0.308</v>
      </c>
      <c r="BM123" s="14" t="n">
        <v>0</v>
      </c>
      <c r="BN123" s="14" t="n">
        <v>0</v>
      </c>
      <c r="BO123" s="14" t="n">
        <v>0</v>
      </c>
      <c r="BP123" s="14" t="n">
        <v>-0.021</v>
      </c>
      <c r="BQ123" s="14" t="n">
        <v>0.049</v>
      </c>
      <c r="BR123" s="14" t="n">
        <v>0</v>
      </c>
      <c r="BS123" s="14" t="n">
        <v>1</v>
      </c>
      <c r="BT123" s="14" t="n">
        <v>0</v>
      </c>
      <c r="BU123" s="14" t="n">
        <v>-0.021</v>
      </c>
      <c r="BV123" s="14" t="n">
        <v>0.082</v>
      </c>
      <c r="BW123" s="14" t="n">
        <v>0</v>
      </c>
      <c r="BX123" s="14" t="n">
        <v>1</v>
      </c>
      <c r="BY123" s="14" t="n">
        <v>12.729</v>
      </c>
      <c r="BZ123" s="14" t="n">
        <v>0</v>
      </c>
      <c r="CA123" s="14" t="n">
        <v>12.729</v>
      </c>
      <c r="CB123" s="14" t="n">
        <v>0</v>
      </c>
      <c r="CC123" s="14" t="n">
        <v>102.477</v>
      </c>
      <c r="CD123" s="14" t="n">
        <v>7.95</v>
      </c>
      <c r="CE123" s="14" t="n">
        <v>0</v>
      </c>
      <c r="CF123" s="14" t="n">
        <v>102.477</v>
      </c>
      <c r="CG123" s="14" t="n">
        <v>0</v>
      </c>
      <c r="CH123" s="14" t="n">
        <v>1</v>
      </c>
      <c r="CI123" s="14" t="n">
        <v>0</v>
      </c>
      <c r="CJ123" s="14" t="n">
        <v>0</v>
      </c>
      <c r="CK123" s="14" t="n">
        <v>0</v>
      </c>
      <c r="CL123" s="14" t="n">
        <v>0</v>
      </c>
      <c r="CM123" s="14" t="n">
        <v>0</v>
      </c>
      <c r="CN123" s="14" t="n">
        <v>0</v>
      </c>
      <c r="CO123" s="14" t="n">
        <v>0</v>
      </c>
      <c r="CP123" s="14" t="n">
        <v>0</v>
      </c>
      <c r="CQ123" s="14" t="n">
        <v>1.294</v>
      </c>
      <c r="CR123" s="14" t="n">
        <v>1</v>
      </c>
      <c r="CS123" s="14" t="n">
        <v>3.131</v>
      </c>
      <c r="CT123" s="14" t="n">
        <v>7.554</v>
      </c>
      <c r="CU123" s="14" t="n">
        <v>28.059</v>
      </c>
    </row>
    <row r="124">
      <c r="A124" s="14" t="inlineStr">
        <is>
          <t>BRN2023</t>
        </is>
      </c>
      <c r="B124" s="14" t="inlineStr">
        <is>
          <t>BRN</t>
        </is>
      </c>
      <c r="C124" s="14" t="inlineStr">
        <is>
          <t>BRN</t>
        </is>
      </c>
      <c r="D124" s="14" t="inlineStr">
        <is>
          <t>Brunei Darussalam</t>
        </is>
      </c>
      <c r="E124" s="14" t="n">
        <v>2023</v>
      </c>
      <c r="F124" s="14" t="n">
        <v>0</v>
      </c>
      <c r="G124" s="14" t="n">
        <v>5.77</v>
      </c>
      <c r="H124" s="14" t="n">
        <v>1.286</v>
      </c>
      <c r="I124" s="14" t="n">
        <v>0</v>
      </c>
      <c r="J124" s="14" t="n">
        <v>5.77</v>
      </c>
      <c r="K124" s="14" t="n">
        <v>0</v>
      </c>
      <c r="L124" s="14" t="n">
        <v>1</v>
      </c>
      <c r="M124" s="14" t="n">
        <v>7.886</v>
      </c>
      <c r="N124" s="14" t="n">
        <v>3.857</v>
      </c>
      <c r="O124" s="14" t="n">
        <v>0</v>
      </c>
      <c r="P124" s="14" t="n">
        <v>7.886</v>
      </c>
      <c r="Q124" s="14" t="n">
        <v>0</v>
      </c>
      <c r="R124" s="14" t="n">
        <v>1</v>
      </c>
      <c r="S124" s="14" t="n">
        <v>12.198</v>
      </c>
      <c r="T124" s="14" t="n">
        <v>7.714</v>
      </c>
      <c r="U124" s="14" t="n">
        <v>0</v>
      </c>
      <c r="V124" s="14" t="n">
        <v>12.198</v>
      </c>
      <c r="W124" s="14" t="n">
        <v>0</v>
      </c>
      <c r="X124" s="14" t="n">
        <v>1</v>
      </c>
      <c r="Y124" s="14" t="n">
        <v>3.903</v>
      </c>
      <c r="Z124" s="14" t="n">
        <v>0.428</v>
      </c>
      <c r="AA124" s="14" t="n">
        <v>0.88</v>
      </c>
      <c r="AB124" s="14" t="n">
        <v>4.783</v>
      </c>
      <c r="AC124" s="14" t="n">
        <v>0</v>
      </c>
      <c r="AD124" s="14" t="n">
        <v>1</v>
      </c>
      <c r="AE124" s="14" t="n">
        <v>4.546</v>
      </c>
      <c r="AF124" s="14" t="n">
        <v>0.884</v>
      </c>
      <c r="AG124" s="14" t="n">
        <v>0.237</v>
      </c>
      <c r="AH124" s="14" t="n">
        <v>4.783</v>
      </c>
      <c r="AI124" s="14" t="n">
        <v>0</v>
      </c>
      <c r="AJ124" s="14" t="n">
        <v>1</v>
      </c>
      <c r="AK124" s="14" t="n">
        <v>8.403</v>
      </c>
      <c r="AL124" s="14" t="n">
        <v>3.964</v>
      </c>
      <c r="AM124" s="14" t="n">
        <v>-3.62</v>
      </c>
      <c r="AN124" s="14" t="n">
        <v>4.783</v>
      </c>
      <c r="AO124" s="14" t="n">
        <v>0</v>
      </c>
      <c r="AP124" s="14" t="n">
        <v>0</v>
      </c>
      <c r="AQ124" s="14" t="n">
        <v>0.749</v>
      </c>
      <c r="AR124" s="14" t="n">
        <v>0.129</v>
      </c>
      <c r="AS124" s="14" t="n">
        <v>-0.434</v>
      </c>
      <c r="AT124" s="14" t="n">
        <v>0.314</v>
      </c>
      <c r="AU124" s="14" t="n">
        <v>0</v>
      </c>
      <c r="AV124" s="14" t="n">
        <v>0</v>
      </c>
      <c r="AW124" s="14" t="n">
        <v>0.783</v>
      </c>
      <c r="AX124" s="14" t="n">
        <v>0.129</v>
      </c>
      <c r="AY124" s="14" t="n">
        <v>-0.513</v>
      </c>
      <c r="AZ124" s="14" t="n">
        <v>0.269</v>
      </c>
      <c r="BA124" s="14" t="n">
        <v>0</v>
      </c>
      <c r="BB124" s="14" t="n">
        <v>0</v>
      </c>
      <c r="BC124" s="14" t="n">
        <v>0.527</v>
      </c>
      <c r="BD124" s="14" t="n">
        <v>0.129</v>
      </c>
      <c r="BE124" s="14" t="n">
        <v>-0.37</v>
      </c>
      <c r="BF124" s="14" t="n">
        <v>0.157</v>
      </c>
      <c r="BG124" s="14" t="n">
        <v>0</v>
      </c>
      <c r="BH124" s="14" t="n">
        <v>0</v>
      </c>
      <c r="BI124" s="14" t="n">
        <v>0.64</v>
      </c>
      <c r="BJ124" s="14" t="n">
        <v>0.129</v>
      </c>
      <c r="BK124" s="14" t="n">
        <v>-0.32</v>
      </c>
      <c r="BL124" s="14" t="n">
        <v>0.32</v>
      </c>
      <c r="BM124" s="14" t="n">
        <v>0</v>
      </c>
      <c r="BN124" s="14" t="n">
        <v>0</v>
      </c>
      <c r="BO124" s="14" t="n">
        <v>0</v>
      </c>
      <c r="BP124" s="14" t="n">
        <v>-0.021</v>
      </c>
      <c r="BQ124" s="14" t="n">
        <v>0.051</v>
      </c>
      <c r="BR124" s="14" t="n">
        <v>0</v>
      </c>
      <c r="BS124" s="14" t="n">
        <v>1</v>
      </c>
      <c r="BT124" s="14" t="n">
        <v>0</v>
      </c>
      <c r="BU124" s="14" t="n">
        <v>-0.021</v>
      </c>
      <c r="BV124" s="14" t="n">
        <v>0.08500000000000001</v>
      </c>
      <c r="BW124" s="14" t="n">
        <v>0</v>
      </c>
      <c r="BX124" s="14" t="n">
        <v>1</v>
      </c>
      <c r="BY124" s="14" t="n">
        <v>13.254</v>
      </c>
      <c r="BZ124" s="14" t="n">
        <v>0</v>
      </c>
      <c r="CA124" s="14" t="n">
        <v>13.254</v>
      </c>
      <c r="CB124" s="14" t="n">
        <v>0</v>
      </c>
      <c r="CC124" s="14" t="n">
        <v>87.07899999999999</v>
      </c>
      <c r="CD124" s="14" t="n">
        <v>7.95</v>
      </c>
      <c r="CE124" s="14" t="n">
        <v>0</v>
      </c>
      <c r="CF124" s="14" t="n">
        <v>87.07899999999999</v>
      </c>
      <c r="CG124" s="14" t="n">
        <v>0</v>
      </c>
      <c r="CH124" s="14" t="n">
        <v>1</v>
      </c>
      <c r="CI124" s="14" t="n">
        <v>0</v>
      </c>
      <c r="CJ124" s="14" t="n">
        <v>0</v>
      </c>
      <c r="CK124" s="14" t="n">
        <v>0</v>
      </c>
      <c r="CL124" s="14" t="n">
        <v>0</v>
      </c>
      <c r="CM124" s="14" t="n">
        <v>0</v>
      </c>
      <c r="CN124" s="14" t="n">
        <v>0</v>
      </c>
      <c r="CO124" s="14" t="n">
        <v>0</v>
      </c>
      <c r="CP124" s="14" t="n">
        <v>0</v>
      </c>
      <c r="CQ124" s="14" t="n">
        <v>1.348</v>
      </c>
      <c r="CR124" s="14" t="n">
        <v>1</v>
      </c>
      <c r="CS124" s="14" t="n">
        <v>3.26</v>
      </c>
      <c r="CT124" s="14" t="n">
        <v>4.484</v>
      </c>
      <c r="CU124" s="14" t="n">
        <v>9.260999999999999</v>
      </c>
    </row>
    <row r="125">
      <c r="A125" s="14" t="inlineStr">
        <is>
          <t>BRN2024</t>
        </is>
      </c>
      <c r="B125" s="14" t="inlineStr">
        <is>
          <t>BRN</t>
        </is>
      </c>
      <c r="C125" s="14" t="inlineStr">
        <is>
          <t>BRN</t>
        </is>
      </c>
      <c r="D125" s="14" t="inlineStr">
        <is>
          <t>Brunei Darussalam</t>
        </is>
      </c>
      <c r="E125" s="14" t="n">
        <v>2024</v>
      </c>
      <c r="F125" s="14" t="n">
        <v>0</v>
      </c>
      <c r="G125" s="14" t="n">
        <v>4.833</v>
      </c>
      <c r="H125" s="14" t="n">
        <v>1.324</v>
      </c>
      <c r="I125" s="14" t="n">
        <v>0</v>
      </c>
      <c r="J125" s="14" t="n">
        <v>4.833</v>
      </c>
      <c r="K125" s="14" t="n">
        <v>0</v>
      </c>
      <c r="L125" s="14" t="n">
        <v>1</v>
      </c>
      <c r="M125" s="14" t="n">
        <v>7.124</v>
      </c>
      <c r="N125" s="14" t="n">
        <v>3.971</v>
      </c>
      <c r="O125" s="14" t="n">
        <v>0</v>
      </c>
      <c r="P125" s="14" t="n">
        <v>7.124</v>
      </c>
      <c r="Q125" s="14" t="n">
        <v>0</v>
      </c>
      <c r="R125" s="14" t="n">
        <v>1</v>
      </c>
      <c r="S125" s="14" t="n">
        <v>11.451</v>
      </c>
      <c r="T125" s="14" t="n">
        <v>7.942</v>
      </c>
      <c r="U125" s="14" t="n">
        <v>0</v>
      </c>
      <c r="V125" s="14" t="n">
        <v>11.451</v>
      </c>
      <c r="W125" s="14" t="n">
        <v>0</v>
      </c>
      <c r="X125" s="14" t="n">
        <v>1</v>
      </c>
      <c r="Y125" s="14" t="n">
        <v>4.018</v>
      </c>
      <c r="Z125" s="14" t="n">
        <v>0.441</v>
      </c>
      <c r="AA125" s="14" t="n">
        <v>0.906</v>
      </c>
      <c r="AB125" s="14" t="n">
        <v>4.924</v>
      </c>
      <c r="AC125" s="14" t="n">
        <v>0</v>
      </c>
      <c r="AD125" s="14" t="n">
        <v>1</v>
      </c>
      <c r="AE125" s="14" t="n">
        <v>4.68</v>
      </c>
      <c r="AF125" s="14" t="n">
        <v>0.91</v>
      </c>
      <c r="AG125" s="14" t="n">
        <v>0.244</v>
      </c>
      <c r="AH125" s="14" t="n">
        <v>4.924</v>
      </c>
      <c r="AI125" s="14" t="n">
        <v>0</v>
      </c>
      <c r="AJ125" s="14" t="n">
        <v>1</v>
      </c>
      <c r="AK125" s="14" t="n">
        <v>8.651</v>
      </c>
      <c r="AL125" s="14" t="n">
        <v>4.081</v>
      </c>
      <c r="AM125" s="14" t="n">
        <v>-3.727</v>
      </c>
      <c r="AN125" s="14" t="n">
        <v>4.924</v>
      </c>
      <c r="AO125" s="14" t="n">
        <v>0</v>
      </c>
      <c r="AP125" s="14" t="n">
        <v>0</v>
      </c>
      <c r="AQ125" s="14" t="n">
        <v>0.72</v>
      </c>
      <c r="AR125" s="14" t="n">
        <v>0.132</v>
      </c>
      <c r="AS125" s="14" t="n">
        <v>-0.398</v>
      </c>
      <c r="AT125" s="14" t="n">
        <v>0.322</v>
      </c>
      <c r="AU125" s="14" t="n">
        <v>0</v>
      </c>
      <c r="AV125" s="14" t="n">
        <v>0</v>
      </c>
      <c r="AW125" s="14" t="n">
        <v>0.734</v>
      </c>
      <c r="AX125" s="14" t="n">
        <v>0.132</v>
      </c>
      <c r="AY125" s="14" t="n">
        <v>-0.457</v>
      </c>
      <c r="AZ125" s="14" t="n">
        <v>0.276</v>
      </c>
      <c r="BA125" s="14" t="n">
        <v>0</v>
      </c>
      <c r="BB125" s="14" t="n">
        <v>0</v>
      </c>
      <c r="BC125" s="14" t="n">
        <v>0.51</v>
      </c>
      <c r="BD125" s="14" t="n">
        <v>0.132</v>
      </c>
      <c r="BE125" s="14" t="n">
        <v>-0.349</v>
      </c>
      <c r="BF125" s="14" t="n">
        <v>0.161</v>
      </c>
      <c r="BG125" s="14" t="n">
        <v>0</v>
      </c>
      <c r="BH125" s="14" t="n">
        <v>0</v>
      </c>
      <c r="BI125" s="14" t="n">
        <v>0.652</v>
      </c>
      <c r="BJ125" s="14" t="n">
        <v>0.132</v>
      </c>
      <c r="BK125" s="14" t="n">
        <v>-0.323</v>
      </c>
      <c r="BL125" s="14" t="n">
        <v>0.329</v>
      </c>
      <c r="BM125" s="14" t="n">
        <v>0</v>
      </c>
      <c r="BN125" s="14" t="n">
        <v>0</v>
      </c>
      <c r="BO125" s="14" t="n">
        <v>0</v>
      </c>
      <c r="BP125" s="14" t="n">
        <v>-0.022</v>
      </c>
      <c r="BQ125" s="14" t="n">
        <v>0.053</v>
      </c>
      <c r="BR125" s="14" t="n">
        <v>0</v>
      </c>
      <c r="BS125" s="14" t="n">
        <v>1</v>
      </c>
      <c r="BT125" s="14" t="n">
        <v>0</v>
      </c>
      <c r="BU125" s="14" t="n">
        <v>-0.022</v>
      </c>
      <c r="BV125" s="14" t="n">
        <v>0.08799999999999999</v>
      </c>
      <c r="BW125" s="14" t="n">
        <v>0</v>
      </c>
      <c r="BX125" s="14" t="n">
        <v>1</v>
      </c>
      <c r="BY125" s="14" t="n">
        <v>13.646</v>
      </c>
      <c r="BZ125" s="14" t="n">
        <v>0</v>
      </c>
      <c r="CA125" s="14" t="n">
        <v>13.646</v>
      </c>
      <c r="CB125" s="14" t="n">
        <v>0</v>
      </c>
      <c r="CC125" s="14" t="n">
        <v>86.38500000000001</v>
      </c>
      <c r="CD125" s="14" t="n">
        <v>7.95</v>
      </c>
      <c r="CE125" s="14" t="n">
        <v>0</v>
      </c>
      <c r="CF125" s="14" t="n">
        <v>86.38500000000001</v>
      </c>
      <c r="CG125" s="14" t="n">
        <v>0</v>
      </c>
      <c r="CH125" s="14" t="n">
        <v>1</v>
      </c>
      <c r="CI125" s="14" t="n">
        <v>0</v>
      </c>
      <c r="CJ125" s="14" t="n">
        <v>0</v>
      </c>
      <c r="CK125" s="14" t="n">
        <v>0</v>
      </c>
      <c r="CL125" s="14" t="n">
        <v>0</v>
      </c>
      <c r="CM125" s="14" t="n">
        <v>0</v>
      </c>
      <c r="CN125" s="14" t="n">
        <v>0</v>
      </c>
      <c r="CO125" s="14" t="n">
        <v>0</v>
      </c>
      <c r="CP125" s="14" t="n">
        <v>0</v>
      </c>
      <c r="CQ125" s="14" t="n">
        <v>1.387</v>
      </c>
      <c r="CR125" s="14" t="n">
        <v>1</v>
      </c>
      <c r="CS125" s="14" t="n">
        <v>3.356</v>
      </c>
      <c r="CT125" s="14" t="n">
        <v>3.509</v>
      </c>
      <c r="CU125" s="14" t="n">
        <v>7.598</v>
      </c>
    </row>
    <row r="126">
      <c r="A126" s="14" t="inlineStr">
        <is>
          <t>BGR2021</t>
        </is>
      </c>
      <c r="B126" s="14" t="inlineStr">
        <is>
          <t>BGR</t>
        </is>
      </c>
      <c r="C126" s="14" t="inlineStr">
        <is>
          <t>BGR</t>
        </is>
      </c>
      <c r="D126" s="14" t="inlineStr">
        <is>
          <t>Bulgaria</t>
        </is>
      </c>
      <c r="E126" s="14" t="n">
        <v>2021</v>
      </c>
      <c r="F126" s="14" t="n">
        <v>0.2</v>
      </c>
      <c r="G126" s="14" t="n">
        <v>5.895</v>
      </c>
      <c r="H126" s="14" t="n">
        <v>1.29</v>
      </c>
      <c r="I126" s="14" t="n">
        <v>1.782</v>
      </c>
      <c r="J126" s="14" t="n">
        <v>7.676</v>
      </c>
      <c r="K126" s="14" t="n">
        <v>0</v>
      </c>
      <c r="L126" s="14" t="n">
        <v>1</v>
      </c>
      <c r="M126" s="14" t="n">
        <v>5.998</v>
      </c>
      <c r="N126" s="14" t="n">
        <v>2.719</v>
      </c>
      <c r="O126" s="14" t="n">
        <v>1.721</v>
      </c>
      <c r="P126" s="14" t="n">
        <v>7.72</v>
      </c>
      <c r="Q126" s="14" t="n">
        <v>0</v>
      </c>
      <c r="R126" s="14" t="n">
        <v>1</v>
      </c>
      <c r="S126" s="14" t="n">
        <v>4.822</v>
      </c>
      <c r="T126" s="14" t="n">
        <v>2.988</v>
      </c>
      <c r="U126" s="14" t="n">
        <v>0.295</v>
      </c>
      <c r="V126" s="14" t="n">
        <v>6.141</v>
      </c>
      <c r="W126" s="14" t="n">
        <v>0.2</v>
      </c>
      <c r="X126" s="14" t="n">
        <v>1</v>
      </c>
      <c r="Y126" s="14" t="n">
        <v>18.292</v>
      </c>
      <c r="Z126" s="14" t="n">
        <v>2.02</v>
      </c>
      <c r="AA126" s="14" t="n">
        <v>-4.869</v>
      </c>
      <c r="AB126" s="14" t="n">
        <v>13.423</v>
      </c>
      <c r="AC126" s="14" t="n">
        <v>0</v>
      </c>
      <c r="AD126" s="14" t="n">
        <v>1</v>
      </c>
      <c r="AE126" s="14" t="n">
        <v>18.248</v>
      </c>
      <c r="AF126" s="14" t="n">
        <v>3.591</v>
      </c>
      <c r="AG126" s="14" t="n">
        <v>-4.825</v>
      </c>
      <c r="AH126" s="14" t="n">
        <v>13.423</v>
      </c>
      <c r="AI126" s="14" t="n">
        <v>0</v>
      </c>
      <c r="AJ126" s="14" t="n">
        <v>1</v>
      </c>
      <c r="AK126" s="14" t="n">
        <v>21.611</v>
      </c>
      <c r="AL126" s="14" t="n">
        <v>10.607</v>
      </c>
      <c r="AM126" s="14" t="n">
        <v>-8.42</v>
      </c>
      <c r="AN126" s="14" t="n">
        <v>17.664</v>
      </c>
      <c r="AO126" s="14" t="n">
        <v>0.339</v>
      </c>
      <c r="AP126" s="14" t="n">
        <v>1</v>
      </c>
      <c r="AQ126" s="14" t="n">
        <v>0.619</v>
      </c>
      <c r="AR126" s="14" t="n">
        <v>0.114</v>
      </c>
      <c r="AS126" s="14" t="n">
        <v>0.441</v>
      </c>
      <c r="AT126" s="14" t="n">
        <v>1.273</v>
      </c>
      <c r="AU126" s="14" t="n">
        <v>0.2</v>
      </c>
      <c r="AV126" s="14" t="n">
        <v>1</v>
      </c>
      <c r="AW126" s="14" t="n">
        <v>0.599</v>
      </c>
      <c r="AX126" s="14" t="n">
        <v>0.114</v>
      </c>
      <c r="AY126" s="14" t="n">
        <v>0.45</v>
      </c>
      <c r="AZ126" s="14" t="n">
        <v>1.26</v>
      </c>
      <c r="BA126" s="14" t="n">
        <v>0.2</v>
      </c>
      <c r="BB126" s="14" t="n">
        <v>1</v>
      </c>
      <c r="BC126" s="14" t="n">
        <v>0.439</v>
      </c>
      <c r="BD126" s="14" t="n">
        <v>0.114</v>
      </c>
      <c r="BE126" s="14" t="n">
        <v>0.108</v>
      </c>
      <c r="BF126" s="14" t="n">
        <v>0.657</v>
      </c>
      <c r="BG126" s="14" t="n">
        <v>0.2</v>
      </c>
      <c r="BH126" s="14" t="n">
        <v>1</v>
      </c>
      <c r="BI126" s="14" t="n">
        <v>0.505</v>
      </c>
      <c r="BJ126" s="14" t="n">
        <v>0.114</v>
      </c>
      <c r="BK126" s="14" t="n">
        <v>0.509</v>
      </c>
      <c r="BL126" s="14" t="n">
        <v>1.216</v>
      </c>
      <c r="BM126" s="14" t="n">
        <v>0.2</v>
      </c>
      <c r="BN126" s="14" t="n">
        <v>1</v>
      </c>
      <c r="BO126" s="14" t="n">
        <v>0</v>
      </c>
      <c r="BP126" s="14" t="n">
        <v>-0.004</v>
      </c>
      <c r="BQ126" s="14" t="n">
        <v>0.133</v>
      </c>
      <c r="BR126" s="14" t="n">
        <v>0</v>
      </c>
      <c r="BS126" s="14" t="n">
        <v>1</v>
      </c>
      <c r="BT126" s="14" t="n">
        <v>0</v>
      </c>
      <c r="BU126" s="14" t="n">
        <v>0</v>
      </c>
      <c r="BV126" s="14" t="n">
        <v>0.125</v>
      </c>
      <c r="BW126" s="14" t="n">
        <v>0.295</v>
      </c>
      <c r="BX126" s="14" t="n">
        <v>1</v>
      </c>
      <c r="BY126" s="14" t="n">
        <v>11.787</v>
      </c>
      <c r="BZ126" s="14" t="n">
        <v>0</v>
      </c>
      <c r="CA126" s="14" t="n">
        <v>11.787</v>
      </c>
      <c r="CB126" s="14" t="n">
        <v>0</v>
      </c>
      <c r="CC126" s="14" t="n">
        <v>78.125</v>
      </c>
      <c r="CD126" s="14" t="n">
        <v>7.95</v>
      </c>
      <c r="CE126" s="14" t="n">
        <v>80.877</v>
      </c>
      <c r="CF126" s="14" t="n">
        <v>190.803</v>
      </c>
      <c r="CG126" s="14" t="n">
        <v>0.2</v>
      </c>
      <c r="CH126" s="14" t="n">
        <v>1</v>
      </c>
      <c r="CI126" s="14" t="n">
        <v>0</v>
      </c>
      <c r="CJ126" s="14" t="n">
        <v>0</v>
      </c>
      <c r="CK126" s="14" t="n">
        <v>0</v>
      </c>
      <c r="CL126" s="14" t="n">
        <v>0.075</v>
      </c>
      <c r="CM126" s="14" t="n">
        <v>0</v>
      </c>
      <c r="CN126" s="14" t="n">
        <v>0.066</v>
      </c>
      <c r="CO126" s="14" t="n">
        <v>0</v>
      </c>
      <c r="CP126" s="14" t="n">
        <v>0</v>
      </c>
      <c r="CQ126" s="14" t="n">
        <v>1.198</v>
      </c>
      <c r="CR126" s="14" t="n">
        <v>0</v>
      </c>
      <c r="CS126" s="14" t="n">
        <v>4.776</v>
      </c>
      <c r="CT126" s="14" t="n">
        <v>3.867</v>
      </c>
      <c r="CU126" s="14" t="n">
        <v>15.162</v>
      </c>
    </row>
    <row r="127">
      <c r="A127" s="14" t="inlineStr">
        <is>
          <t>BGR2022</t>
        </is>
      </c>
      <c r="B127" s="14" t="inlineStr">
        <is>
          <t>BGR</t>
        </is>
      </c>
      <c r="C127" s="14" t="inlineStr">
        <is>
          <t>BGR</t>
        </is>
      </c>
      <c r="D127" s="14" t="inlineStr">
        <is>
          <t>Bulgaria</t>
        </is>
      </c>
      <c r="E127" s="14" t="n">
        <v>2022</v>
      </c>
      <c r="F127" s="14" t="n">
        <v>0.2</v>
      </c>
      <c r="G127" s="14" t="n">
        <v>6.644</v>
      </c>
      <c r="H127" s="14" t="n">
        <v>1.032</v>
      </c>
      <c r="I127" s="14" t="n">
        <v>8.48</v>
      </c>
      <c r="J127" s="14" t="n">
        <v>15.124</v>
      </c>
      <c r="K127" s="14" t="n">
        <v>0</v>
      </c>
      <c r="L127" s="14" t="n">
        <v>1</v>
      </c>
      <c r="M127" s="14" t="n">
        <v>6.685</v>
      </c>
      <c r="N127" s="14" t="n">
        <v>2.76</v>
      </c>
      <c r="O127" s="14" t="n">
        <v>8.193</v>
      </c>
      <c r="P127" s="14" t="n">
        <v>14.878</v>
      </c>
      <c r="Q127" s="14" t="n">
        <v>0</v>
      </c>
      <c r="R127" s="14" t="n">
        <v>1</v>
      </c>
      <c r="S127" s="14" t="n">
        <v>5.895</v>
      </c>
      <c r="T127" s="14" t="n">
        <v>2.887</v>
      </c>
      <c r="U127" s="14" t="n">
        <v>0.411</v>
      </c>
      <c r="V127" s="14" t="n">
        <v>7.457</v>
      </c>
      <c r="W127" s="14" t="n">
        <v>0.2</v>
      </c>
      <c r="X127" s="14" t="n">
        <v>1</v>
      </c>
      <c r="Y127" s="14" t="n">
        <v>34.547</v>
      </c>
      <c r="Z127" s="14" t="n">
        <v>3.624</v>
      </c>
      <c r="AA127" s="14" t="n">
        <v>-3.662</v>
      </c>
      <c r="AB127" s="14" t="n">
        <v>30.885</v>
      </c>
      <c r="AC127" s="14" t="n">
        <v>0</v>
      </c>
      <c r="AD127" s="14" t="n">
        <v>1</v>
      </c>
      <c r="AE127" s="14" t="n">
        <v>34.595</v>
      </c>
      <c r="AF127" s="14" t="n">
        <v>6.413</v>
      </c>
      <c r="AG127" s="14" t="n">
        <v>-3.71</v>
      </c>
      <c r="AH127" s="14" t="n">
        <v>30.885</v>
      </c>
      <c r="AI127" s="14" t="n">
        <v>0</v>
      </c>
      <c r="AJ127" s="14" t="n">
        <v>1</v>
      </c>
      <c r="AK127" s="14" t="n">
        <v>38.506</v>
      </c>
      <c r="AL127" s="14" t="n">
        <v>18.388</v>
      </c>
      <c r="AM127" s="14" t="n">
        <v>-17.353</v>
      </c>
      <c r="AN127" s="14" t="n">
        <v>28.326</v>
      </c>
      <c r="AO127" s="14" t="n">
        <v>0.339</v>
      </c>
      <c r="AP127" s="14" t="n">
        <v>1</v>
      </c>
      <c r="AQ127" s="14" t="n">
        <v>0.861</v>
      </c>
      <c r="AR127" s="14" t="n">
        <v>0.123</v>
      </c>
      <c r="AS127" s="14" t="n">
        <v>0.423</v>
      </c>
      <c r="AT127" s="14" t="n">
        <v>1.541</v>
      </c>
      <c r="AU127" s="14" t="n">
        <v>0.2</v>
      </c>
      <c r="AV127" s="14" t="n">
        <v>1</v>
      </c>
      <c r="AW127" s="14" t="n">
        <v>0.986</v>
      </c>
      <c r="AX127" s="14" t="n">
        <v>0.123</v>
      </c>
      <c r="AY127" s="14" t="n">
        <v>0.389</v>
      </c>
      <c r="AZ127" s="14" t="n">
        <v>1.65</v>
      </c>
      <c r="BA127" s="14" t="n">
        <v>0.2</v>
      </c>
      <c r="BB127" s="14" t="n">
        <v>1</v>
      </c>
      <c r="BC127" s="14" t="n">
        <v>0.598</v>
      </c>
      <c r="BD127" s="14" t="n">
        <v>0.123</v>
      </c>
      <c r="BE127" s="14" t="n">
        <v>-0.028</v>
      </c>
      <c r="BF127" s="14" t="n">
        <v>0.6840000000000001</v>
      </c>
      <c r="BG127" s="14" t="n">
        <v>0.2</v>
      </c>
      <c r="BH127" s="14" t="n">
        <v>1</v>
      </c>
      <c r="BI127" s="14" t="n">
        <v>0.612</v>
      </c>
      <c r="BJ127" s="14" t="n">
        <v>0.123</v>
      </c>
      <c r="BK127" s="14" t="n">
        <v>0.801</v>
      </c>
      <c r="BL127" s="14" t="n">
        <v>1.696</v>
      </c>
      <c r="BM127" s="14" t="n">
        <v>0.2</v>
      </c>
      <c r="BN127" s="14" t="n">
        <v>1</v>
      </c>
      <c r="BO127" s="14" t="n">
        <v>0</v>
      </c>
      <c r="BP127" s="14" t="n">
        <v>-0.108</v>
      </c>
      <c r="BQ127" s="14" t="n">
        <v>0.171</v>
      </c>
      <c r="BR127" s="14" t="n">
        <v>0</v>
      </c>
      <c r="BS127" s="14" t="n">
        <v>1</v>
      </c>
      <c r="BT127" s="14" t="n">
        <v>0</v>
      </c>
      <c r="BU127" s="14" t="n">
        <v>0</v>
      </c>
      <c r="BV127" s="14" t="n">
        <v>0.118</v>
      </c>
      <c r="BW127" s="14" t="n">
        <v>0.295</v>
      </c>
      <c r="BX127" s="14" t="n">
        <v>1</v>
      </c>
      <c r="BY127" s="14" t="n">
        <v>12.729</v>
      </c>
      <c r="BZ127" s="14" t="n">
        <v>0</v>
      </c>
      <c r="CA127" s="14" t="n">
        <v>12.729</v>
      </c>
      <c r="CB127" s="14" t="n">
        <v>0</v>
      </c>
      <c r="CC127" s="14" t="n">
        <v>97.90000000000001</v>
      </c>
      <c r="CD127" s="14" t="n">
        <v>7.95</v>
      </c>
      <c r="CE127" s="14" t="n">
        <v>150.931</v>
      </c>
      <c r="CF127" s="14" t="n">
        <v>298.597</v>
      </c>
      <c r="CG127" s="14" t="n">
        <v>0.2</v>
      </c>
      <c r="CH127" s="14" t="n">
        <v>1</v>
      </c>
      <c r="CI127" s="14" t="n">
        <v>0</v>
      </c>
      <c r="CJ127" s="14" t="n">
        <v>0</v>
      </c>
      <c r="CK127" s="14" t="n">
        <v>0</v>
      </c>
      <c r="CL127" s="14" t="n">
        <v>0.081</v>
      </c>
      <c r="CM127" s="14" t="n">
        <v>0</v>
      </c>
      <c r="CN127" s="14" t="n">
        <v>0.059</v>
      </c>
      <c r="CO127" s="14" t="n">
        <v>0</v>
      </c>
      <c r="CP127" s="14" t="n">
        <v>0</v>
      </c>
      <c r="CQ127" s="14" t="n">
        <v>1.294</v>
      </c>
      <c r="CR127" s="14" t="n">
        <v>0</v>
      </c>
      <c r="CS127" s="14" t="n">
        <v>5.158</v>
      </c>
      <c r="CT127" s="14" t="n">
        <v>8.077999999999999</v>
      </c>
      <c r="CU127" s="14" t="n">
        <v>31.326</v>
      </c>
    </row>
    <row r="128">
      <c r="A128" s="14" t="inlineStr">
        <is>
          <t>BGR2023</t>
        </is>
      </c>
      <c r="B128" s="14" t="inlineStr">
        <is>
          <t>BGR</t>
        </is>
      </c>
      <c r="C128" s="14" t="inlineStr">
        <is>
          <t>BGR</t>
        </is>
      </c>
      <c r="D128" s="14" t="inlineStr">
        <is>
          <t>Bulgaria</t>
        </is>
      </c>
      <c r="E128" s="14" t="n">
        <v>2023</v>
      </c>
      <c r="F128" s="14" t="n">
        <v>0.2</v>
      </c>
      <c r="G128" s="14" t="n">
        <v>6.249</v>
      </c>
      <c r="H128" s="14" t="n">
        <v>1.423</v>
      </c>
      <c r="I128" s="14" t="n">
        <v>9.827999999999999</v>
      </c>
      <c r="J128" s="14" t="n">
        <v>16.077</v>
      </c>
      <c r="K128" s="14" t="n">
        <v>0</v>
      </c>
      <c r="L128" s="14" t="n">
        <v>1</v>
      </c>
      <c r="M128" s="14" t="n">
        <v>6.392</v>
      </c>
      <c r="N128" s="14" t="n">
        <v>3.17</v>
      </c>
      <c r="O128" s="14" t="n">
        <v>9.638999999999999</v>
      </c>
      <c r="P128" s="14" t="n">
        <v>16.031</v>
      </c>
      <c r="Q128" s="14" t="n">
        <v>0</v>
      </c>
      <c r="R128" s="14" t="n">
        <v>1</v>
      </c>
      <c r="S128" s="14" t="n">
        <v>5.557</v>
      </c>
      <c r="T128" s="14" t="n">
        <v>3.485</v>
      </c>
      <c r="U128" s="14" t="n">
        <v>0.462</v>
      </c>
      <c r="V128" s="14" t="n">
        <v>7.067</v>
      </c>
      <c r="W128" s="14" t="n">
        <v>0.2</v>
      </c>
      <c r="X128" s="14" t="n">
        <v>1</v>
      </c>
      <c r="Y128" s="14" t="n">
        <v>14.895</v>
      </c>
      <c r="Z128" s="14" t="n">
        <v>1.668</v>
      </c>
      <c r="AA128" s="14" t="n">
        <v>7.415</v>
      </c>
      <c r="AB128" s="14" t="n">
        <v>22.31</v>
      </c>
      <c r="AC128" s="14" t="n">
        <v>0</v>
      </c>
      <c r="AD128" s="14" t="n">
        <v>1</v>
      </c>
      <c r="AE128" s="14" t="n">
        <v>14.993</v>
      </c>
      <c r="AF128" s="14" t="n">
        <v>2.986</v>
      </c>
      <c r="AG128" s="14" t="n">
        <v>7.316</v>
      </c>
      <c r="AH128" s="14" t="n">
        <v>22.31</v>
      </c>
      <c r="AI128" s="14" t="n">
        <v>0</v>
      </c>
      <c r="AJ128" s="14" t="n">
        <v>1</v>
      </c>
      <c r="AK128" s="14" t="n">
        <v>19.21</v>
      </c>
      <c r="AL128" s="14" t="n">
        <v>9.516</v>
      </c>
      <c r="AM128" s="14" t="n">
        <v>-1.472</v>
      </c>
      <c r="AN128" s="14" t="n">
        <v>23.754</v>
      </c>
      <c r="AO128" s="14" t="n">
        <v>0.339</v>
      </c>
      <c r="AP128" s="14" t="n">
        <v>1</v>
      </c>
      <c r="AQ128" s="14" t="n">
        <v>0.76</v>
      </c>
      <c r="AR128" s="14" t="n">
        <v>0.129</v>
      </c>
      <c r="AS128" s="14" t="n">
        <v>0.445</v>
      </c>
      <c r="AT128" s="14" t="n">
        <v>1.446</v>
      </c>
      <c r="AU128" s="14" t="n">
        <v>0.2</v>
      </c>
      <c r="AV128" s="14" t="n">
        <v>1</v>
      </c>
      <c r="AW128" s="14" t="n">
        <v>0.8110000000000001</v>
      </c>
      <c r="AX128" s="14" t="n">
        <v>0.129</v>
      </c>
      <c r="AY128" s="14" t="n">
        <v>0.422</v>
      </c>
      <c r="AZ128" s="14" t="n">
        <v>1.48</v>
      </c>
      <c r="BA128" s="14" t="n">
        <v>0.2</v>
      </c>
      <c r="BB128" s="14" t="n">
        <v>1</v>
      </c>
      <c r="BC128" s="14" t="n">
        <v>0.535</v>
      </c>
      <c r="BD128" s="14" t="n">
        <v>0.129</v>
      </c>
      <c r="BE128" s="14" t="n">
        <v>-0.036</v>
      </c>
      <c r="BF128" s="14" t="n">
        <v>0.599</v>
      </c>
      <c r="BG128" s="14" t="n">
        <v>0.2</v>
      </c>
      <c r="BH128" s="14" t="n">
        <v>1</v>
      </c>
      <c r="BI128" s="14" t="n">
        <v>0.579</v>
      </c>
      <c r="BJ128" s="14" t="n">
        <v>0.129</v>
      </c>
      <c r="BK128" s="14" t="n">
        <v>0.876</v>
      </c>
      <c r="BL128" s="14" t="n">
        <v>1.708</v>
      </c>
      <c r="BM128" s="14" t="n">
        <v>0.2</v>
      </c>
      <c r="BN128" s="14" t="n">
        <v>1</v>
      </c>
      <c r="BO128" s="14" t="n">
        <v>0</v>
      </c>
      <c r="BP128" s="14" t="n">
        <v>-0.005</v>
      </c>
      <c r="BQ128" s="14" t="n">
        <v>0.15</v>
      </c>
      <c r="BR128" s="14" t="n">
        <v>0</v>
      </c>
      <c r="BS128" s="14" t="n">
        <v>1</v>
      </c>
      <c r="BT128" s="14" t="n">
        <v>0</v>
      </c>
      <c r="BU128" s="14" t="n">
        <v>0</v>
      </c>
      <c r="BV128" s="14" t="n">
        <v>0.126</v>
      </c>
      <c r="BW128" s="14" t="n">
        <v>0.295</v>
      </c>
      <c r="BX128" s="14" t="n">
        <v>1</v>
      </c>
      <c r="BY128" s="14" t="n">
        <v>13.254</v>
      </c>
      <c r="BZ128" s="14" t="n">
        <v>0</v>
      </c>
      <c r="CA128" s="14" t="n">
        <v>13.254</v>
      </c>
      <c r="CB128" s="14" t="n">
        <v>0</v>
      </c>
      <c r="CC128" s="14" t="n">
        <v>83.248</v>
      </c>
      <c r="CD128" s="14" t="n">
        <v>7.95</v>
      </c>
      <c r="CE128" s="14" t="n">
        <v>131.156</v>
      </c>
      <c r="CF128" s="14" t="n">
        <v>257.285</v>
      </c>
      <c r="CG128" s="14" t="n">
        <v>0.2</v>
      </c>
      <c r="CH128" s="14" t="n">
        <v>1</v>
      </c>
      <c r="CI128" s="14" t="n">
        <v>0</v>
      </c>
      <c r="CJ128" s="14" t="n">
        <v>0</v>
      </c>
      <c r="CK128" s="14" t="n">
        <v>0</v>
      </c>
      <c r="CL128" s="14" t="n">
        <v>0.08400000000000001</v>
      </c>
      <c r="CM128" s="14" t="n">
        <v>0</v>
      </c>
      <c r="CN128" s="14" t="n">
        <v>0.052</v>
      </c>
      <c r="CO128" s="14" t="n">
        <v>0</v>
      </c>
      <c r="CP128" s="14" t="n">
        <v>0</v>
      </c>
      <c r="CQ128" s="14" t="n">
        <v>1.348</v>
      </c>
      <c r="CR128" s="14" t="n">
        <v>0</v>
      </c>
      <c r="CS128" s="14" t="n">
        <v>5.37</v>
      </c>
      <c r="CT128" s="14" t="n">
        <v>5.402</v>
      </c>
      <c r="CU128" s="14" t="n">
        <v>11.622</v>
      </c>
    </row>
    <row r="129">
      <c r="A129" s="14" t="inlineStr">
        <is>
          <t>BGR2024</t>
        </is>
      </c>
      <c r="B129" s="14" t="inlineStr">
        <is>
          <t>BGR</t>
        </is>
      </c>
      <c r="C129" s="14" t="inlineStr">
        <is>
          <t>BGR</t>
        </is>
      </c>
      <c r="D129" s="14" t="inlineStr">
        <is>
          <t>Bulgaria</t>
        </is>
      </c>
      <c r="E129" s="14" t="n">
        <v>2024</v>
      </c>
      <c r="F129" s="14" t="n">
        <v>0.2</v>
      </c>
      <c r="G129" s="14" t="n">
        <v>6.181</v>
      </c>
      <c r="H129" s="14" t="n">
        <v>1.566</v>
      </c>
      <c r="I129" s="14" t="n">
        <v>6.441</v>
      </c>
      <c r="J129" s="14" t="n">
        <v>12.622</v>
      </c>
      <c r="K129" s="14" t="n">
        <v>0</v>
      </c>
      <c r="L129" s="14" t="n">
        <v>1</v>
      </c>
      <c r="M129" s="14" t="n">
        <v>6.545</v>
      </c>
      <c r="N129" s="14" t="n">
        <v>3.565</v>
      </c>
      <c r="O129" s="14" t="n">
        <v>6.366</v>
      </c>
      <c r="P129" s="14" t="n">
        <v>12.911</v>
      </c>
      <c r="Q129" s="14" t="n">
        <v>0</v>
      </c>
      <c r="R129" s="14" t="n">
        <v>1</v>
      </c>
      <c r="S129" s="14" t="n">
        <v>5.594</v>
      </c>
      <c r="T129" s="14" t="n">
        <v>3.703</v>
      </c>
      <c r="U129" s="14" t="n">
        <v>0.504</v>
      </c>
      <c r="V129" s="14" t="n">
        <v>7.123</v>
      </c>
      <c r="W129" s="14" t="n">
        <v>0.2</v>
      </c>
      <c r="X129" s="14" t="n">
        <v>1</v>
      </c>
      <c r="Y129" s="14" t="n">
        <v>12.466</v>
      </c>
      <c r="Z129" s="14" t="n">
        <v>1.574</v>
      </c>
      <c r="AA129" s="14" t="n">
        <v>3.964</v>
      </c>
      <c r="AB129" s="14" t="n">
        <v>16.43</v>
      </c>
      <c r="AC129" s="14" t="n">
        <v>0</v>
      </c>
      <c r="AD129" s="14" t="n">
        <v>1</v>
      </c>
      <c r="AE129" s="14" t="n">
        <v>12.466</v>
      </c>
      <c r="AF129" s="14" t="n">
        <v>2.731</v>
      </c>
      <c r="AG129" s="14" t="n">
        <v>3.964</v>
      </c>
      <c r="AH129" s="14" t="n">
        <v>16.43</v>
      </c>
      <c r="AI129" s="14" t="n">
        <v>0</v>
      </c>
      <c r="AJ129" s="14" t="n">
        <v>1</v>
      </c>
      <c r="AK129" s="14" t="n">
        <v>16.238</v>
      </c>
      <c r="AL129" s="14" t="n">
        <v>8.259</v>
      </c>
      <c r="AM129" s="14" t="n">
        <v>-2.003</v>
      </c>
      <c r="AN129" s="14" t="n">
        <v>19.063</v>
      </c>
      <c r="AO129" s="14" t="n">
        <v>0.339</v>
      </c>
      <c r="AP129" s="14" t="n">
        <v>1</v>
      </c>
      <c r="AQ129" s="14" t="n">
        <v>0.724</v>
      </c>
      <c r="AR129" s="14" t="n">
        <v>0.132</v>
      </c>
      <c r="AS129" s="14" t="n">
        <v>0.458</v>
      </c>
      <c r="AT129" s="14" t="n">
        <v>1.419</v>
      </c>
      <c r="AU129" s="14" t="n">
        <v>0.2</v>
      </c>
      <c r="AV129" s="14" t="n">
        <v>1</v>
      </c>
      <c r="AW129" s="14" t="n">
        <v>0.75</v>
      </c>
      <c r="AX129" s="14" t="n">
        <v>0.132</v>
      </c>
      <c r="AY129" s="14" t="n">
        <v>0.431</v>
      </c>
      <c r="AZ129" s="14" t="n">
        <v>1.417</v>
      </c>
      <c r="BA129" s="14" t="n">
        <v>0.2</v>
      </c>
      <c r="BB129" s="14" t="n">
        <v>1</v>
      </c>
      <c r="BC129" s="14" t="n">
        <v>0.513</v>
      </c>
      <c r="BD129" s="14" t="n">
        <v>0.132</v>
      </c>
      <c r="BE129" s="14" t="n">
        <v>0.037</v>
      </c>
      <c r="BF129" s="14" t="n">
        <v>0.66</v>
      </c>
      <c r="BG129" s="14" t="n">
        <v>0.2</v>
      </c>
      <c r="BH129" s="14" t="n">
        <v>1</v>
      </c>
      <c r="BI129" s="14" t="n">
        <v>0.591</v>
      </c>
      <c r="BJ129" s="14" t="n">
        <v>0.132</v>
      </c>
      <c r="BK129" s="14" t="n">
        <v>0.91</v>
      </c>
      <c r="BL129" s="14" t="n">
        <v>1.754</v>
      </c>
      <c r="BM129" s="14" t="n">
        <v>0.2</v>
      </c>
      <c r="BN129" s="14" t="n">
        <v>1</v>
      </c>
      <c r="BO129" s="14" t="n">
        <v>0</v>
      </c>
      <c r="BP129" s="14" t="n">
        <v>-0.013</v>
      </c>
      <c r="BQ129" s="14" t="n">
        <v>0.126</v>
      </c>
      <c r="BR129" s="14" t="n">
        <v>0</v>
      </c>
      <c r="BS129" s="14" t="n">
        <v>1</v>
      </c>
      <c r="BT129" s="14" t="n">
        <v>0</v>
      </c>
      <c r="BU129" s="14" t="n">
        <v>0</v>
      </c>
      <c r="BV129" s="14" t="n">
        <v>0.13</v>
      </c>
      <c r="BW129" s="14" t="n">
        <v>0.295</v>
      </c>
      <c r="BX129" s="14" t="n">
        <v>1</v>
      </c>
      <c r="BY129" s="14" t="n">
        <v>13.646</v>
      </c>
      <c r="BZ129" s="14" t="n">
        <v>0</v>
      </c>
      <c r="CA129" s="14" t="n">
        <v>13.646</v>
      </c>
      <c r="CB129" s="14" t="n">
        <v>0</v>
      </c>
      <c r="CC129" s="14" t="n">
        <v>82.58799999999999</v>
      </c>
      <c r="CD129" s="14" t="n">
        <v>7.95</v>
      </c>
      <c r="CE129" s="14" t="n">
        <v>141.49</v>
      </c>
      <c r="CF129" s="14" t="n">
        <v>261.762</v>
      </c>
      <c r="CG129" s="14" t="n">
        <v>0.2</v>
      </c>
      <c r="CH129" s="14" t="n">
        <v>1</v>
      </c>
      <c r="CI129" s="14" t="n">
        <v>0</v>
      </c>
      <c r="CJ129" s="14" t="n">
        <v>0</v>
      </c>
      <c r="CK129" s="14" t="n">
        <v>0</v>
      </c>
      <c r="CL129" s="14" t="n">
        <v>0.08699999999999999</v>
      </c>
      <c r="CM129" s="14" t="n">
        <v>0</v>
      </c>
      <c r="CN129" s="14" t="n">
        <v>0.045</v>
      </c>
      <c r="CO129" s="14" t="n">
        <v>0</v>
      </c>
      <c r="CP129" s="14" t="n">
        <v>0</v>
      </c>
      <c r="CQ129" s="14" t="n">
        <v>1.387</v>
      </c>
      <c r="CR129" s="14" t="n">
        <v>0</v>
      </c>
      <c r="CS129" s="14" t="n">
        <v>5.529</v>
      </c>
      <c r="CT129" s="14" t="n">
        <v>4.174</v>
      </c>
      <c r="CU129" s="14" t="n">
        <v>10.168</v>
      </c>
    </row>
    <row r="130">
      <c r="A130" s="14" t="inlineStr">
        <is>
          <t>BFA2021</t>
        </is>
      </c>
      <c r="B130" s="14" t="inlineStr">
        <is>
          <t>BFA</t>
        </is>
      </c>
      <c r="C130" s="14" t="inlineStr">
        <is>
          <t>BFA</t>
        </is>
      </c>
      <c r="D130" s="14" t="inlineStr">
        <is>
          <t>Burkina Faso</t>
        </is>
      </c>
      <c r="E130" s="14" t="n">
        <v>2021</v>
      </c>
      <c r="F130" s="14" t="n">
        <v>0.18</v>
      </c>
      <c r="G130" s="14" t="n">
        <v>5.897</v>
      </c>
      <c r="H130" s="14" t="n">
        <v>1.143</v>
      </c>
      <c r="I130" s="14" t="n">
        <v>0</v>
      </c>
      <c r="J130" s="14" t="n">
        <v>5.897</v>
      </c>
      <c r="K130" s="14" t="n">
        <v>0</v>
      </c>
      <c r="L130" s="14" t="n">
        <v>1</v>
      </c>
      <c r="M130" s="14" t="n">
        <v>7.964</v>
      </c>
      <c r="N130" s="14" t="n">
        <v>3.43</v>
      </c>
      <c r="O130" s="14" t="n">
        <v>0</v>
      </c>
      <c r="P130" s="14" t="n">
        <v>7.964</v>
      </c>
      <c r="Q130" s="14" t="n">
        <v>0</v>
      </c>
      <c r="R130" s="14" t="n">
        <v>1</v>
      </c>
      <c r="S130" s="14" t="n">
        <v>11.613</v>
      </c>
      <c r="T130" s="14" t="n">
        <v>6.86</v>
      </c>
      <c r="U130" s="14" t="n">
        <v>-2.985</v>
      </c>
      <c r="V130" s="14" t="n">
        <v>10.182</v>
      </c>
      <c r="W130" s="14" t="n">
        <v>0.18</v>
      </c>
      <c r="X130" s="14" t="n">
        <v>0</v>
      </c>
      <c r="Y130" s="14" t="n">
        <v>5.919</v>
      </c>
      <c r="Z130" s="14" t="n">
        <v>0.8</v>
      </c>
      <c r="AA130" s="14" t="n">
        <v>0</v>
      </c>
      <c r="AB130" s="14" t="n">
        <v>5.919</v>
      </c>
      <c r="AC130" s="14" t="n">
        <v>0</v>
      </c>
      <c r="AD130" s="14" t="n">
        <v>1</v>
      </c>
      <c r="AE130" s="14" t="n">
        <v>7.062</v>
      </c>
      <c r="AF130" s="14" t="n">
        <v>1.651</v>
      </c>
      <c r="AG130" s="14" t="n">
        <v>0</v>
      </c>
      <c r="AH130" s="14" t="n">
        <v>7.062</v>
      </c>
      <c r="AI130" s="14" t="n">
        <v>0</v>
      </c>
      <c r="AJ130" s="14" t="n">
        <v>1</v>
      </c>
      <c r="AK130" s="14" t="n">
        <v>13.922</v>
      </c>
      <c r="AL130" s="14" t="n">
        <v>7.415</v>
      </c>
      <c r="AM130" s="14" t="n">
        <v>0</v>
      </c>
      <c r="AN130" s="14" t="n">
        <v>16.428</v>
      </c>
      <c r="AO130" s="14" t="n">
        <v>0.18</v>
      </c>
      <c r="AP130" s="14" t="n">
        <v>1</v>
      </c>
      <c r="AQ130" s="14" t="n">
        <v>0.619</v>
      </c>
      <c r="AR130" s="14" t="n">
        <v>0.114</v>
      </c>
      <c r="AS130" s="14" t="n">
        <v>0.321</v>
      </c>
      <c r="AT130" s="14" t="n">
        <v>1.109</v>
      </c>
      <c r="AU130" s="14" t="n">
        <v>0.18</v>
      </c>
      <c r="AV130" s="14" t="n">
        <v>1</v>
      </c>
      <c r="AW130" s="14" t="n">
        <v>0.599</v>
      </c>
      <c r="AX130" s="14" t="n">
        <v>0.114</v>
      </c>
      <c r="AY130" s="14" t="n">
        <v>0.308</v>
      </c>
      <c r="AZ130" s="14" t="n">
        <v>1.071</v>
      </c>
      <c r="BA130" s="14" t="n">
        <v>0.18</v>
      </c>
      <c r="BB130" s="14" t="n">
        <v>1</v>
      </c>
      <c r="BC130" s="14" t="n">
        <v>0.439</v>
      </c>
      <c r="BD130" s="14" t="n">
        <v>0.114</v>
      </c>
      <c r="BE130" s="14" t="n">
        <v>-0.045</v>
      </c>
      <c r="BF130" s="14" t="n">
        <v>0.394</v>
      </c>
      <c r="BG130" s="14" t="n">
        <v>0</v>
      </c>
      <c r="BH130" s="14" t="n">
        <v>0</v>
      </c>
      <c r="BI130" s="14" t="n">
        <v>0.505</v>
      </c>
      <c r="BJ130" s="14" t="n">
        <v>0.114</v>
      </c>
      <c r="BK130" s="14" t="n">
        <v>0.478</v>
      </c>
      <c r="BL130" s="14" t="n">
        <v>0.983</v>
      </c>
      <c r="BM130" s="14" t="n">
        <v>0</v>
      </c>
      <c r="BN130" s="14" t="n">
        <v>1</v>
      </c>
      <c r="BO130" s="14" t="n">
        <v>0</v>
      </c>
      <c r="BP130" s="14" t="n">
        <v>0</v>
      </c>
      <c r="BQ130" s="14" t="n">
        <v>0.48</v>
      </c>
      <c r="BR130" s="14" t="n">
        <v>0</v>
      </c>
      <c r="BS130" s="14" t="n">
        <v>0.833</v>
      </c>
      <c r="BT130" s="14" t="n">
        <v>0</v>
      </c>
      <c r="BU130" s="14" t="n">
        <v>0</v>
      </c>
      <c r="BV130" s="14" t="n">
        <v>0.222</v>
      </c>
      <c r="BW130" s="14" t="n">
        <v>0.18</v>
      </c>
      <c r="BX130" s="14" t="n">
        <v>0.5</v>
      </c>
      <c r="BY130" s="14" t="n">
        <v>11.787</v>
      </c>
      <c r="BZ130" s="14" t="n">
        <v>0</v>
      </c>
      <c r="CA130" s="14" t="n">
        <v>11.787</v>
      </c>
      <c r="CB130" s="14" t="n">
        <v>0</v>
      </c>
      <c r="CC130" s="14" t="n">
        <v>78.125</v>
      </c>
      <c r="CD130" s="14" t="n">
        <v>7.95</v>
      </c>
      <c r="CE130" s="14" t="n">
        <v>52.361</v>
      </c>
      <c r="CF130" s="14" t="n">
        <v>153.973</v>
      </c>
      <c r="CG130" s="14" t="n">
        <v>0.18</v>
      </c>
      <c r="CH130" s="14" t="n">
        <v>1</v>
      </c>
      <c r="CI130" s="14" t="n">
        <v>0</v>
      </c>
      <c r="CJ130" s="14" t="n">
        <v>0</v>
      </c>
      <c r="CK130" s="14" t="n">
        <v>0</v>
      </c>
      <c r="CL130" s="14" t="n">
        <v>0</v>
      </c>
      <c r="CM130" s="14" t="n">
        <v>0</v>
      </c>
      <c r="CN130" s="14" t="n">
        <v>0</v>
      </c>
      <c r="CO130" s="14" t="n">
        <v>0</v>
      </c>
      <c r="CP130" s="14" t="n">
        <v>0</v>
      </c>
      <c r="CQ130" s="14" t="n">
        <v>1.198</v>
      </c>
      <c r="CR130" s="14" t="n">
        <v>0</v>
      </c>
      <c r="CS130" s="14" t="n">
        <v>4.776</v>
      </c>
      <c r="CT130" s="14" t="n">
        <v>4.753</v>
      </c>
      <c r="CU130" s="14" t="n">
        <v>15.162</v>
      </c>
    </row>
    <row r="131">
      <c r="A131" s="14" t="inlineStr">
        <is>
          <t>BFA2022</t>
        </is>
      </c>
      <c r="B131" s="14" t="inlineStr">
        <is>
          <t>BFA</t>
        </is>
      </c>
      <c r="C131" s="14" t="inlineStr">
        <is>
          <t>BFA</t>
        </is>
      </c>
      <c r="D131" s="14" t="inlineStr">
        <is>
          <t>Burkina Faso</t>
        </is>
      </c>
      <c r="E131" s="14" t="n">
        <v>2022</v>
      </c>
      <c r="F131" s="14" t="n">
        <v>0.18</v>
      </c>
      <c r="G131" s="14" t="n">
        <v>11.72</v>
      </c>
      <c r="H131" s="14" t="n">
        <v>1.235</v>
      </c>
      <c r="I131" s="14" t="n">
        <v>0</v>
      </c>
      <c r="J131" s="14" t="n">
        <v>11.72</v>
      </c>
      <c r="K131" s="14" t="n">
        <v>0</v>
      </c>
      <c r="L131" s="14" t="n">
        <v>1</v>
      </c>
      <c r="M131" s="14" t="n">
        <v>9.782999999999999</v>
      </c>
      <c r="N131" s="14" t="n">
        <v>3.704</v>
      </c>
      <c r="O131" s="14" t="n">
        <v>0</v>
      </c>
      <c r="P131" s="14" t="n">
        <v>9.782999999999999</v>
      </c>
      <c r="Q131" s="14" t="n">
        <v>0</v>
      </c>
      <c r="R131" s="14" t="n">
        <v>1</v>
      </c>
      <c r="S131" s="14" t="n">
        <v>17.893</v>
      </c>
      <c r="T131" s="14" t="n">
        <v>7.408</v>
      </c>
      <c r="U131" s="14" t="n">
        <v>-8.252000000000001</v>
      </c>
      <c r="V131" s="14" t="n">
        <v>11.377</v>
      </c>
      <c r="W131" s="14" t="n">
        <v>0.18</v>
      </c>
      <c r="X131" s="14" t="n">
        <v>0</v>
      </c>
      <c r="Y131" s="14" t="n">
        <v>6.392</v>
      </c>
      <c r="Z131" s="14" t="n">
        <v>0.864</v>
      </c>
      <c r="AA131" s="14" t="n">
        <v>0</v>
      </c>
      <c r="AB131" s="14" t="n">
        <v>6.392</v>
      </c>
      <c r="AC131" s="14" t="n">
        <v>0</v>
      </c>
      <c r="AD131" s="14" t="n">
        <v>1</v>
      </c>
      <c r="AE131" s="14" t="n">
        <v>7.627</v>
      </c>
      <c r="AF131" s="14" t="n">
        <v>1.783</v>
      </c>
      <c r="AG131" s="14" t="n">
        <v>0</v>
      </c>
      <c r="AH131" s="14" t="n">
        <v>7.627</v>
      </c>
      <c r="AI131" s="14" t="n">
        <v>0</v>
      </c>
      <c r="AJ131" s="14" t="n">
        <v>1</v>
      </c>
      <c r="AK131" s="14" t="n">
        <v>15.035</v>
      </c>
      <c r="AL131" s="14" t="n">
        <v>8.007999999999999</v>
      </c>
      <c r="AM131" s="14" t="n">
        <v>0.2</v>
      </c>
      <c r="AN131" s="14" t="n">
        <v>17.741</v>
      </c>
      <c r="AO131" s="14" t="n">
        <v>0.18</v>
      </c>
      <c r="AP131" s="14" t="n">
        <v>1</v>
      </c>
      <c r="AQ131" s="14" t="n">
        <v>0.861</v>
      </c>
      <c r="AR131" s="14" t="n">
        <v>0.123</v>
      </c>
      <c r="AS131" s="14" t="n">
        <v>0.08799999999999999</v>
      </c>
      <c r="AT131" s="14" t="n">
        <v>1.12</v>
      </c>
      <c r="AU131" s="14" t="n">
        <v>0.18</v>
      </c>
      <c r="AV131" s="14" t="n">
        <v>1</v>
      </c>
      <c r="AW131" s="14" t="n">
        <v>0.986</v>
      </c>
      <c r="AX131" s="14" t="n">
        <v>0.123</v>
      </c>
      <c r="AY131" s="14" t="n">
        <v>0.011</v>
      </c>
      <c r="AZ131" s="14" t="n">
        <v>1.177</v>
      </c>
      <c r="BA131" s="14" t="n">
        <v>0.18</v>
      </c>
      <c r="BB131" s="14" t="n">
        <v>1</v>
      </c>
      <c r="BC131" s="14" t="n">
        <v>0.598</v>
      </c>
      <c r="BD131" s="14" t="n">
        <v>0.123</v>
      </c>
      <c r="BE131" s="14" t="n">
        <v>-0.267</v>
      </c>
      <c r="BF131" s="14" t="n">
        <v>0.331</v>
      </c>
      <c r="BG131" s="14" t="n">
        <v>0</v>
      </c>
      <c r="BH131" s="14" t="n">
        <v>0</v>
      </c>
      <c r="BI131" s="14" t="n">
        <v>0.612</v>
      </c>
      <c r="BJ131" s="14" t="n">
        <v>0.123</v>
      </c>
      <c r="BK131" s="14" t="n">
        <v>0.635</v>
      </c>
      <c r="BL131" s="14" t="n">
        <v>1.248</v>
      </c>
      <c r="BM131" s="14" t="n">
        <v>0</v>
      </c>
      <c r="BN131" s="14" t="n">
        <v>1</v>
      </c>
      <c r="BO131" s="14" t="n">
        <v>0</v>
      </c>
      <c r="BP131" s="14" t="n">
        <v>0</v>
      </c>
      <c r="BQ131" s="14" t="n">
        <v>0.437</v>
      </c>
      <c r="BR131" s="14" t="n">
        <v>0</v>
      </c>
      <c r="BS131" s="14" t="n">
        <v>0.833</v>
      </c>
      <c r="BT131" s="14" t="n">
        <v>0</v>
      </c>
      <c r="BU131" s="14" t="n">
        <v>0</v>
      </c>
      <c r="BV131" s="14" t="n">
        <v>0.198</v>
      </c>
      <c r="BW131" s="14" t="n">
        <v>0.18</v>
      </c>
      <c r="BX131" s="14" t="n">
        <v>0.5</v>
      </c>
      <c r="BY131" s="14" t="n">
        <v>12.729</v>
      </c>
      <c r="BZ131" s="14" t="n">
        <v>0</v>
      </c>
      <c r="CA131" s="14" t="n">
        <v>12.729</v>
      </c>
      <c r="CB131" s="14" t="n">
        <v>0</v>
      </c>
      <c r="CC131" s="14" t="n">
        <v>97.90000000000001</v>
      </c>
      <c r="CD131" s="14" t="n">
        <v>7.95</v>
      </c>
      <c r="CE131" s="14" t="n">
        <v>60.506</v>
      </c>
      <c r="CF131" s="14" t="n">
        <v>186.919</v>
      </c>
      <c r="CG131" s="14" t="n">
        <v>0.18</v>
      </c>
      <c r="CH131" s="14" t="n">
        <v>1</v>
      </c>
      <c r="CI131" s="14" t="n">
        <v>0</v>
      </c>
      <c r="CJ131" s="14" t="n">
        <v>0</v>
      </c>
      <c r="CK131" s="14" t="n">
        <v>0</v>
      </c>
      <c r="CL131" s="14" t="n">
        <v>0</v>
      </c>
      <c r="CM131" s="14" t="n">
        <v>0</v>
      </c>
      <c r="CN131" s="14" t="n">
        <v>0</v>
      </c>
      <c r="CO131" s="14" t="n">
        <v>0</v>
      </c>
      <c r="CP131" s="14" t="n">
        <v>0</v>
      </c>
      <c r="CQ131" s="14" t="n">
        <v>1.294</v>
      </c>
      <c r="CR131" s="14" t="n">
        <v>0</v>
      </c>
      <c r="CS131" s="14" t="n">
        <v>5.158</v>
      </c>
      <c r="CT131" s="14" t="n">
        <v>10.485</v>
      </c>
      <c r="CU131" s="14" t="n">
        <v>31.326</v>
      </c>
    </row>
    <row r="132">
      <c r="A132" s="14" t="inlineStr">
        <is>
          <t>BFA2023</t>
        </is>
      </c>
      <c r="B132" s="14" t="inlineStr">
        <is>
          <t>BFA</t>
        </is>
      </c>
      <c r="C132" s="14" t="inlineStr">
        <is>
          <t>BFA</t>
        </is>
      </c>
      <c r="D132" s="14" t="inlineStr">
        <is>
          <t>Burkina Faso</t>
        </is>
      </c>
      <c r="E132" s="14" t="n">
        <v>2023</v>
      </c>
      <c r="F132" s="14" t="n">
        <v>0.18</v>
      </c>
      <c r="G132" s="14" t="n">
        <v>6.147</v>
      </c>
      <c r="H132" s="14" t="n">
        <v>1.286</v>
      </c>
      <c r="I132" s="14" t="n">
        <v>0</v>
      </c>
      <c r="J132" s="14" t="n">
        <v>6.147</v>
      </c>
      <c r="K132" s="14" t="n">
        <v>0</v>
      </c>
      <c r="L132" s="14" t="n">
        <v>1</v>
      </c>
      <c r="M132" s="14" t="n">
        <v>7.886</v>
      </c>
      <c r="N132" s="14" t="n">
        <v>3.857</v>
      </c>
      <c r="O132" s="14" t="n">
        <v>0</v>
      </c>
      <c r="P132" s="14" t="n">
        <v>7.886</v>
      </c>
      <c r="Q132" s="14" t="n">
        <v>0</v>
      </c>
      <c r="R132" s="14" t="n">
        <v>1</v>
      </c>
      <c r="S132" s="14" t="n">
        <v>12.575</v>
      </c>
      <c r="T132" s="14" t="n">
        <v>7.714</v>
      </c>
      <c r="U132" s="14" t="n">
        <v>-2.918</v>
      </c>
      <c r="V132" s="14" t="n">
        <v>11.396</v>
      </c>
      <c r="W132" s="14" t="n">
        <v>0.18</v>
      </c>
      <c r="X132" s="14" t="n">
        <v>0</v>
      </c>
      <c r="Y132" s="14" t="n">
        <v>6.656</v>
      </c>
      <c r="Z132" s="14" t="n">
        <v>0.9</v>
      </c>
      <c r="AA132" s="14" t="n">
        <v>0</v>
      </c>
      <c r="AB132" s="14" t="n">
        <v>6.656</v>
      </c>
      <c r="AC132" s="14" t="n">
        <v>0</v>
      </c>
      <c r="AD132" s="14" t="n">
        <v>1</v>
      </c>
      <c r="AE132" s="14" t="n">
        <v>7.942</v>
      </c>
      <c r="AF132" s="14" t="n">
        <v>1.857</v>
      </c>
      <c r="AG132" s="14" t="n">
        <v>0</v>
      </c>
      <c r="AH132" s="14" t="n">
        <v>7.942</v>
      </c>
      <c r="AI132" s="14" t="n">
        <v>0</v>
      </c>
      <c r="AJ132" s="14" t="n">
        <v>1</v>
      </c>
      <c r="AK132" s="14" t="n">
        <v>15.656</v>
      </c>
      <c r="AL132" s="14" t="n">
        <v>8.337999999999999</v>
      </c>
      <c r="AM132" s="14" t="n">
        <v>0.312</v>
      </c>
      <c r="AN132" s="14" t="n">
        <v>18.474</v>
      </c>
      <c r="AO132" s="14" t="n">
        <v>0.18</v>
      </c>
      <c r="AP132" s="14" t="n">
        <v>1</v>
      </c>
      <c r="AQ132" s="14" t="n">
        <v>0.76</v>
      </c>
      <c r="AR132" s="14" t="n">
        <v>0.129</v>
      </c>
      <c r="AS132" s="14" t="n">
        <v>0.424</v>
      </c>
      <c r="AT132" s="14" t="n">
        <v>1.397</v>
      </c>
      <c r="AU132" s="14" t="n">
        <v>0.18</v>
      </c>
      <c r="AV132" s="14" t="n">
        <v>1</v>
      </c>
      <c r="AW132" s="14" t="n">
        <v>0.8110000000000001</v>
      </c>
      <c r="AX132" s="14" t="n">
        <v>0.129</v>
      </c>
      <c r="AY132" s="14" t="n">
        <v>0.264</v>
      </c>
      <c r="AZ132" s="14" t="n">
        <v>1.269</v>
      </c>
      <c r="BA132" s="14" t="n">
        <v>0.18</v>
      </c>
      <c r="BB132" s="14" t="n">
        <v>1</v>
      </c>
      <c r="BC132" s="14" t="n">
        <v>0.535</v>
      </c>
      <c r="BD132" s="14" t="n">
        <v>0.129</v>
      </c>
      <c r="BE132" s="14" t="n">
        <v>-0.195</v>
      </c>
      <c r="BF132" s="14" t="n">
        <v>0.34</v>
      </c>
      <c r="BG132" s="14" t="n">
        <v>0</v>
      </c>
      <c r="BH132" s="14" t="n">
        <v>0</v>
      </c>
      <c r="BI132" s="14" t="n">
        <v>0.579</v>
      </c>
      <c r="BJ132" s="14" t="n">
        <v>0.129</v>
      </c>
      <c r="BK132" s="14" t="n">
        <v>1.099</v>
      </c>
      <c r="BL132" s="14" t="n">
        <v>1.678</v>
      </c>
      <c r="BM132" s="14" t="n">
        <v>0</v>
      </c>
      <c r="BN132" s="14" t="n">
        <v>1</v>
      </c>
      <c r="BO132" s="14" t="n">
        <v>0</v>
      </c>
      <c r="BP132" s="14" t="n">
        <v>0</v>
      </c>
      <c r="BQ132" s="14" t="n">
        <v>0.196</v>
      </c>
      <c r="BR132" s="14" t="n">
        <v>0</v>
      </c>
      <c r="BS132" s="14" t="n">
        <v>0.833</v>
      </c>
      <c r="BT132" s="14" t="n">
        <v>0</v>
      </c>
      <c r="BU132" s="14" t="n">
        <v>0</v>
      </c>
      <c r="BV132" s="14" t="n">
        <v>0.203</v>
      </c>
      <c r="BW132" s="14" t="n">
        <v>0.18</v>
      </c>
      <c r="BX132" s="14" t="n">
        <v>0.5</v>
      </c>
      <c r="BY132" s="14" t="n">
        <v>13.254</v>
      </c>
      <c r="BZ132" s="14" t="n">
        <v>0</v>
      </c>
      <c r="CA132" s="14" t="n">
        <v>13.254</v>
      </c>
      <c r="CB132" s="14" t="n">
        <v>0</v>
      </c>
      <c r="CC132" s="14" t="n">
        <v>83.248</v>
      </c>
      <c r="CD132" s="14" t="n">
        <v>7.95</v>
      </c>
      <c r="CE132" s="14" t="n">
        <v>134.453</v>
      </c>
      <c r="CF132" s="14" t="n">
        <v>256.887</v>
      </c>
      <c r="CG132" s="14" t="n">
        <v>0.18</v>
      </c>
      <c r="CH132" s="14" t="n">
        <v>1</v>
      </c>
      <c r="CI132" s="14" t="n">
        <v>0</v>
      </c>
      <c r="CJ132" s="14" t="n">
        <v>0</v>
      </c>
      <c r="CK132" s="14" t="n">
        <v>0</v>
      </c>
      <c r="CL132" s="14" t="n">
        <v>0</v>
      </c>
      <c r="CM132" s="14" t="n">
        <v>0</v>
      </c>
      <c r="CN132" s="14" t="n">
        <v>0</v>
      </c>
      <c r="CO132" s="14" t="n">
        <v>0</v>
      </c>
      <c r="CP132" s="14" t="n">
        <v>0</v>
      </c>
      <c r="CQ132" s="14" t="n">
        <v>1.348</v>
      </c>
      <c r="CR132" s="14" t="n">
        <v>0</v>
      </c>
      <c r="CS132" s="14" t="n">
        <v>5.37</v>
      </c>
      <c r="CT132" s="14" t="n">
        <v>4.861</v>
      </c>
      <c r="CU132" s="14" t="n">
        <v>11.622</v>
      </c>
    </row>
    <row r="133">
      <c r="A133" s="14" t="inlineStr">
        <is>
          <t>BFA2024</t>
        </is>
      </c>
      <c r="B133" s="14" t="inlineStr">
        <is>
          <t>BFA</t>
        </is>
      </c>
      <c r="C133" s="14" t="inlineStr">
        <is>
          <t>BFA</t>
        </is>
      </c>
      <c r="D133" s="14" t="inlineStr">
        <is>
          <t>Burkina Faso</t>
        </is>
      </c>
      <c r="E133" s="14" t="n">
        <v>2024</v>
      </c>
      <c r="F133" s="14" t="n">
        <v>0.18</v>
      </c>
      <c r="G133" s="14" t="n">
        <v>5.575</v>
      </c>
      <c r="H133" s="14" t="n">
        <v>1.324</v>
      </c>
      <c r="I133" s="14" t="n">
        <v>0</v>
      </c>
      <c r="J133" s="14" t="n">
        <v>5.575</v>
      </c>
      <c r="K133" s="14" t="n">
        <v>0</v>
      </c>
      <c r="L133" s="14" t="n">
        <v>1</v>
      </c>
      <c r="M133" s="14" t="n">
        <v>7.124</v>
      </c>
      <c r="N133" s="14" t="n">
        <v>3.971</v>
      </c>
      <c r="O133" s="14" t="n">
        <v>0</v>
      </c>
      <c r="P133" s="14" t="n">
        <v>7.124</v>
      </c>
      <c r="Q133" s="14" t="n">
        <v>0</v>
      </c>
      <c r="R133" s="14" t="n">
        <v>1</v>
      </c>
      <c r="S133" s="14" t="n">
        <v>12.193</v>
      </c>
      <c r="T133" s="14" t="n">
        <v>7.942</v>
      </c>
      <c r="U133" s="14" t="n">
        <v>-2.779</v>
      </c>
      <c r="V133" s="14" t="n">
        <v>10.843</v>
      </c>
      <c r="W133" s="14" t="n">
        <v>0.18</v>
      </c>
      <c r="X133" s="14" t="n">
        <v>0</v>
      </c>
      <c r="Y133" s="14" t="n">
        <v>5.675</v>
      </c>
      <c r="Z133" s="14" t="n">
        <v>0.767</v>
      </c>
      <c r="AA133" s="14" t="n">
        <v>0</v>
      </c>
      <c r="AB133" s="14" t="n">
        <v>5.675</v>
      </c>
      <c r="AC133" s="14" t="n">
        <v>0</v>
      </c>
      <c r="AD133" s="14" t="n">
        <v>1</v>
      </c>
      <c r="AE133" s="14" t="n">
        <v>6.998</v>
      </c>
      <c r="AF133" s="14" t="n">
        <v>1.636</v>
      </c>
      <c r="AG133" s="14" t="n">
        <v>0</v>
      </c>
      <c r="AH133" s="14" t="n">
        <v>6.998</v>
      </c>
      <c r="AI133" s="14" t="n">
        <v>0</v>
      </c>
      <c r="AJ133" s="14" t="n">
        <v>1</v>
      </c>
      <c r="AK133" s="14" t="n">
        <v>14.94</v>
      </c>
      <c r="AL133" s="14" t="n">
        <v>7.957</v>
      </c>
      <c r="AM133" s="14" t="n">
        <v>0.366</v>
      </c>
      <c r="AN133" s="14" t="n">
        <v>17.629</v>
      </c>
      <c r="AO133" s="14" t="n">
        <v>0.18</v>
      </c>
      <c r="AP133" s="14" t="n">
        <v>1</v>
      </c>
      <c r="AQ133" s="14" t="n">
        <v>0.724</v>
      </c>
      <c r="AR133" s="14" t="n">
        <v>0.132</v>
      </c>
      <c r="AS133" s="14" t="n">
        <v>0.475</v>
      </c>
      <c r="AT133" s="14" t="n">
        <v>1.415</v>
      </c>
      <c r="AU133" s="14" t="n">
        <v>0.18</v>
      </c>
      <c r="AV133" s="14" t="n">
        <v>1</v>
      </c>
      <c r="AW133" s="14" t="n">
        <v>0.75</v>
      </c>
      <c r="AX133" s="14" t="n">
        <v>0.132</v>
      </c>
      <c r="AY133" s="14" t="n">
        <v>0.325</v>
      </c>
      <c r="AZ133" s="14" t="n">
        <v>1.269</v>
      </c>
      <c r="BA133" s="14" t="n">
        <v>0.18</v>
      </c>
      <c r="BB133" s="14" t="n">
        <v>1</v>
      </c>
      <c r="BC133" s="14" t="n">
        <v>0.513</v>
      </c>
      <c r="BD133" s="14" t="n">
        <v>0.132</v>
      </c>
      <c r="BE133" s="14" t="n">
        <v>-0.188</v>
      </c>
      <c r="BF133" s="14" t="n">
        <v>0.325</v>
      </c>
      <c r="BG133" s="14" t="n">
        <v>0</v>
      </c>
      <c r="BH133" s="14" t="n">
        <v>0</v>
      </c>
      <c r="BI133" s="14" t="n">
        <v>0.591</v>
      </c>
      <c r="BJ133" s="14" t="n">
        <v>0.132</v>
      </c>
      <c r="BK133" s="14" t="n">
        <v>1.115</v>
      </c>
      <c r="BL133" s="14" t="n">
        <v>1.707</v>
      </c>
      <c r="BM133" s="14" t="n">
        <v>0</v>
      </c>
      <c r="BN133" s="14" t="n">
        <v>1</v>
      </c>
      <c r="BO133" s="14" t="n">
        <v>0</v>
      </c>
      <c r="BP133" s="14" t="n">
        <v>0</v>
      </c>
      <c r="BQ133" s="14" t="n">
        <v>0.304</v>
      </c>
      <c r="BR133" s="14" t="n">
        <v>0</v>
      </c>
      <c r="BS133" s="14" t="n">
        <v>0.833</v>
      </c>
      <c r="BT133" s="14" t="n">
        <v>0</v>
      </c>
      <c r="BU133" s="14" t="n">
        <v>0</v>
      </c>
      <c r="BV133" s="14" t="n">
        <v>0.186</v>
      </c>
      <c r="BW133" s="14" t="n">
        <v>0.18</v>
      </c>
      <c r="BX133" s="14" t="n">
        <v>0.5</v>
      </c>
      <c r="BY133" s="14" t="n">
        <v>13.646</v>
      </c>
      <c r="BZ133" s="14" t="n">
        <v>0</v>
      </c>
      <c r="CA133" s="14" t="n">
        <v>13.646</v>
      </c>
      <c r="CB133" s="14" t="n">
        <v>0</v>
      </c>
      <c r="CC133" s="14" t="n">
        <v>82.58799999999999</v>
      </c>
      <c r="CD133" s="14" t="n">
        <v>7.95</v>
      </c>
      <c r="CE133" s="14" t="n">
        <v>131.815</v>
      </c>
      <c r="CF133" s="14" t="n">
        <v>252.995</v>
      </c>
      <c r="CG133" s="14" t="n">
        <v>0.18</v>
      </c>
      <c r="CH133" s="14" t="n">
        <v>1</v>
      </c>
      <c r="CI133" s="14" t="n">
        <v>0</v>
      </c>
      <c r="CJ133" s="14" t="n">
        <v>0</v>
      </c>
      <c r="CK133" s="14" t="n">
        <v>0</v>
      </c>
      <c r="CL133" s="14" t="n">
        <v>0</v>
      </c>
      <c r="CM133" s="14" t="n">
        <v>0</v>
      </c>
      <c r="CN133" s="14" t="n">
        <v>0</v>
      </c>
      <c r="CO133" s="14" t="n">
        <v>0</v>
      </c>
      <c r="CP133" s="14" t="n">
        <v>0</v>
      </c>
      <c r="CQ133" s="14" t="n">
        <v>1.387</v>
      </c>
      <c r="CR133" s="14" t="n">
        <v>0</v>
      </c>
      <c r="CS133" s="14" t="n">
        <v>5.529</v>
      </c>
      <c r="CT133" s="14" t="n">
        <v>4.251</v>
      </c>
      <c r="CU133" s="14" t="n">
        <v>10.168</v>
      </c>
    </row>
    <row r="134">
      <c r="A134" s="14" t="inlineStr">
        <is>
          <t>BDI2021</t>
        </is>
      </c>
      <c r="B134" s="14" t="inlineStr">
        <is>
          <t>BDI</t>
        </is>
      </c>
      <c r="C134" s="14" t="inlineStr">
        <is>
          <t>BDI</t>
        </is>
      </c>
      <c r="D134" s="14" t="inlineStr">
        <is>
          <t>Burundi</t>
        </is>
      </c>
      <c r="E134" s="14" t="n">
        <v>2021</v>
      </c>
      <c r="F134" s="14" t="n">
        <v>0.18</v>
      </c>
      <c r="G134" s="14" t="n">
        <v>5.897</v>
      </c>
      <c r="H134" s="14" t="n">
        <v>1.143</v>
      </c>
      <c r="I134" s="14" t="n">
        <v>0</v>
      </c>
      <c r="J134" s="14" t="n">
        <v>5.897</v>
      </c>
      <c r="K134" s="14" t="n">
        <v>0</v>
      </c>
      <c r="L134" s="14" t="n">
        <v>1</v>
      </c>
      <c r="M134" s="14" t="n">
        <v>7.964</v>
      </c>
      <c r="N134" s="14" t="n">
        <v>3.43</v>
      </c>
      <c r="O134" s="14" t="n">
        <v>0</v>
      </c>
      <c r="P134" s="14" t="n">
        <v>7.964</v>
      </c>
      <c r="Q134" s="14" t="n">
        <v>0</v>
      </c>
      <c r="R134" s="14" t="n">
        <v>1</v>
      </c>
      <c r="S134" s="14" t="n">
        <v>11.613</v>
      </c>
      <c r="T134" s="14" t="n">
        <v>6.86</v>
      </c>
      <c r="U134" s="14" t="n">
        <v>0</v>
      </c>
      <c r="V134" s="14" t="n">
        <v>13.704</v>
      </c>
      <c r="W134" s="14" t="n">
        <v>0.18</v>
      </c>
      <c r="X134" s="14" t="n">
        <v>1</v>
      </c>
      <c r="Y134" s="14" t="n">
        <v>16.167</v>
      </c>
      <c r="Z134" s="14" t="n">
        <v>2.185</v>
      </c>
      <c r="AA134" s="14" t="n">
        <v>0</v>
      </c>
      <c r="AB134" s="14" t="n">
        <v>16.167</v>
      </c>
      <c r="AC134" s="14" t="n">
        <v>0</v>
      </c>
      <c r="AD134" s="14" t="n">
        <v>1</v>
      </c>
      <c r="AE134" s="14" t="n">
        <v>17.31</v>
      </c>
      <c r="AF134" s="14" t="n">
        <v>4.048</v>
      </c>
      <c r="AG134" s="14" t="n">
        <v>0</v>
      </c>
      <c r="AH134" s="14" t="n">
        <v>17.31</v>
      </c>
      <c r="AI134" s="14" t="n">
        <v>0</v>
      </c>
      <c r="AJ134" s="14" t="n">
        <v>1</v>
      </c>
      <c r="AK134" s="14" t="n">
        <v>24.17</v>
      </c>
      <c r="AL134" s="14" t="n">
        <v>12.873</v>
      </c>
      <c r="AM134" s="14" t="n">
        <v>0</v>
      </c>
      <c r="AN134" s="14" t="n">
        <v>28.521</v>
      </c>
      <c r="AO134" s="14" t="n">
        <v>0.18</v>
      </c>
      <c r="AP134" s="14" t="n">
        <v>1</v>
      </c>
      <c r="AQ134" s="14" t="n">
        <v>0.619</v>
      </c>
      <c r="AR134" s="14" t="n">
        <v>0.114</v>
      </c>
      <c r="AS134" s="14" t="n">
        <v>0.523</v>
      </c>
      <c r="AT134" s="14" t="n">
        <v>1.348</v>
      </c>
      <c r="AU134" s="14" t="n">
        <v>0.18</v>
      </c>
      <c r="AV134" s="14" t="n">
        <v>1</v>
      </c>
      <c r="AW134" s="14" t="n">
        <v>0.599</v>
      </c>
      <c r="AX134" s="14" t="n">
        <v>0.114</v>
      </c>
      <c r="AY134" s="14" t="n">
        <v>0.53</v>
      </c>
      <c r="AZ134" s="14" t="n">
        <v>1.333</v>
      </c>
      <c r="BA134" s="14" t="n">
        <v>0.18</v>
      </c>
      <c r="BB134" s="14" t="n">
        <v>1</v>
      </c>
      <c r="BC134" s="14" t="n">
        <v>0.439</v>
      </c>
      <c r="BD134" s="14" t="n">
        <v>0.114</v>
      </c>
      <c r="BE134" s="14" t="n">
        <v>0</v>
      </c>
      <c r="BF134" s="14" t="n">
        <v>0.518</v>
      </c>
      <c r="BG134" s="14" t="n">
        <v>0.18</v>
      </c>
      <c r="BH134" s="14" t="n">
        <v>1</v>
      </c>
      <c r="BI134" s="14" t="n">
        <v>0.505</v>
      </c>
      <c r="BJ134" s="14" t="n">
        <v>0.114</v>
      </c>
      <c r="BK134" s="14" t="n">
        <v>0.499</v>
      </c>
      <c r="BL134" s="14" t="n">
        <v>1.185</v>
      </c>
      <c r="BM134" s="14" t="n">
        <v>0.18</v>
      </c>
      <c r="BN134" s="14" t="n">
        <v>1</v>
      </c>
      <c r="BO134" s="14" t="n">
        <v>0</v>
      </c>
      <c r="BP134" s="14" t="n">
        <v>0</v>
      </c>
      <c r="BQ134" s="14" t="n">
        <v>0.202</v>
      </c>
      <c r="BR134" s="14" t="n">
        <v>0</v>
      </c>
      <c r="BS134" s="14" t="n">
        <v>1</v>
      </c>
      <c r="BT134" s="14" t="n">
        <v>0</v>
      </c>
      <c r="BU134" s="14" t="n">
        <v>0</v>
      </c>
      <c r="BV134" s="14" t="n">
        <v>0.147</v>
      </c>
      <c r="BW134" s="14" t="n">
        <v>0.18</v>
      </c>
      <c r="BX134" s="14" t="n">
        <v>1</v>
      </c>
      <c r="BY134" s="14" t="n">
        <v>11.787</v>
      </c>
      <c r="BZ134" s="14" t="n">
        <v>0</v>
      </c>
      <c r="CA134" s="14" t="n">
        <v>11.787</v>
      </c>
      <c r="CB134" s="14" t="n">
        <v>0</v>
      </c>
      <c r="CC134" s="14" t="n">
        <v>78.125</v>
      </c>
      <c r="CD134" s="14" t="n">
        <v>7.95</v>
      </c>
      <c r="CE134" s="14" t="n">
        <v>0</v>
      </c>
      <c r="CF134" s="14" t="n">
        <v>92.188</v>
      </c>
      <c r="CG134" s="14" t="n">
        <v>0.18</v>
      </c>
      <c r="CH134" s="14" t="n">
        <v>1</v>
      </c>
      <c r="CI134" s="14" t="n">
        <v>0</v>
      </c>
      <c r="CJ134" s="14" t="n">
        <v>0</v>
      </c>
      <c r="CK134" s="14" t="n">
        <v>0</v>
      </c>
      <c r="CL134" s="14" t="n">
        <v>0</v>
      </c>
      <c r="CM134" s="14" t="n">
        <v>0</v>
      </c>
      <c r="CN134" s="14" t="n">
        <v>0</v>
      </c>
      <c r="CO134" s="14" t="n">
        <v>0</v>
      </c>
      <c r="CP134" s="14" t="n">
        <v>0</v>
      </c>
      <c r="CQ134" s="14" t="n">
        <v>1.198</v>
      </c>
      <c r="CR134" s="14" t="n">
        <v>0</v>
      </c>
      <c r="CS134" s="14" t="n">
        <v>4.776</v>
      </c>
      <c r="CT134" s="14" t="n">
        <v>4.753</v>
      </c>
      <c r="CU134" s="14" t="n">
        <v>15.162</v>
      </c>
    </row>
    <row r="135">
      <c r="A135" s="14" t="inlineStr">
        <is>
          <t>BDI2022</t>
        </is>
      </c>
      <c r="B135" s="14" t="inlineStr">
        <is>
          <t>BDI</t>
        </is>
      </c>
      <c r="C135" s="14" t="inlineStr">
        <is>
          <t>BDI</t>
        </is>
      </c>
      <c r="D135" s="14" t="inlineStr">
        <is>
          <t>Burundi</t>
        </is>
      </c>
      <c r="E135" s="14" t="n">
        <v>2022</v>
      </c>
      <c r="F135" s="14" t="n">
        <v>0.18</v>
      </c>
      <c r="G135" s="14" t="n">
        <v>11.72</v>
      </c>
      <c r="H135" s="14" t="n">
        <v>1.235</v>
      </c>
      <c r="I135" s="14" t="n">
        <v>0</v>
      </c>
      <c r="J135" s="14" t="n">
        <v>11.72</v>
      </c>
      <c r="K135" s="14" t="n">
        <v>0</v>
      </c>
      <c r="L135" s="14" t="n">
        <v>1</v>
      </c>
      <c r="M135" s="14" t="n">
        <v>9.782999999999999</v>
      </c>
      <c r="N135" s="14" t="n">
        <v>3.704</v>
      </c>
      <c r="O135" s="14" t="n">
        <v>0</v>
      </c>
      <c r="P135" s="14" t="n">
        <v>9.782999999999999</v>
      </c>
      <c r="Q135" s="14" t="n">
        <v>0</v>
      </c>
      <c r="R135" s="14" t="n">
        <v>1</v>
      </c>
      <c r="S135" s="14" t="n">
        <v>17.893</v>
      </c>
      <c r="T135" s="14" t="n">
        <v>7.408</v>
      </c>
      <c r="U135" s="14" t="n">
        <v>0.238</v>
      </c>
      <c r="V135" s="14" t="n">
        <v>21.114</v>
      </c>
      <c r="W135" s="14" t="n">
        <v>0.18</v>
      </c>
      <c r="X135" s="14" t="n">
        <v>1</v>
      </c>
      <c r="Y135" s="14" t="n">
        <v>32.463</v>
      </c>
      <c r="Z135" s="14" t="n">
        <v>4.387</v>
      </c>
      <c r="AA135" s="14" t="n">
        <v>0</v>
      </c>
      <c r="AB135" s="14" t="n">
        <v>32.463</v>
      </c>
      <c r="AC135" s="14" t="n">
        <v>0</v>
      </c>
      <c r="AD135" s="14" t="n">
        <v>1</v>
      </c>
      <c r="AE135" s="14" t="n">
        <v>33.697</v>
      </c>
      <c r="AF135" s="14" t="n">
        <v>7.879</v>
      </c>
      <c r="AG135" s="14" t="n">
        <v>0</v>
      </c>
      <c r="AH135" s="14" t="n">
        <v>33.697</v>
      </c>
      <c r="AI135" s="14" t="n">
        <v>0</v>
      </c>
      <c r="AJ135" s="14" t="n">
        <v>1</v>
      </c>
      <c r="AK135" s="14" t="n">
        <v>41.105</v>
      </c>
      <c r="AL135" s="14" t="n">
        <v>21.893</v>
      </c>
      <c r="AM135" s="14" t="n">
        <v>0.548</v>
      </c>
      <c r="AN135" s="14" t="n">
        <v>48.504</v>
      </c>
      <c r="AO135" s="14" t="n">
        <v>0.18</v>
      </c>
      <c r="AP135" s="14" t="n">
        <v>1</v>
      </c>
      <c r="AQ135" s="14" t="n">
        <v>0.861</v>
      </c>
      <c r="AR135" s="14" t="n">
        <v>0.123</v>
      </c>
      <c r="AS135" s="14" t="n">
        <v>0.389</v>
      </c>
      <c r="AT135" s="14" t="n">
        <v>1.456</v>
      </c>
      <c r="AU135" s="14" t="n">
        <v>0.18</v>
      </c>
      <c r="AV135" s="14" t="n">
        <v>1</v>
      </c>
      <c r="AW135" s="14" t="n">
        <v>0.986</v>
      </c>
      <c r="AX135" s="14" t="n">
        <v>0.123</v>
      </c>
      <c r="AY135" s="14" t="n">
        <v>0.444</v>
      </c>
      <c r="AZ135" s="14" t="n">
        <v>1.666</v>
      </c>
      <c r="BA135" s="14" t="n">
        <v>0.18</v>
      </c>
      <c r="BB135" s="14" t="n">
        <v>1</v>
      </c>
      <c r="BC135" s="14" t="n">
        <v>0.598</v>
      </c>
      <c r="BD135" s="14" t="n">
        <v>0.123</v>
      </c>
      <c r="BE135" s="14" t="n">
        <v>0.008</v>
      </c>
      <c r="BF135" s="14" t="n">
        <v>0.705</v>
      </c>
      <c r="BG135" s="14" t="n">
        <v>0.18</v>
      </c>
      <c r="BH135" s="14" t="n">
        <v>1</v>
      </c>
      <c r="BI135" s="14" t="n">
        <v>0.612</v>
      </c>
      <c r="BJ135" s="14" t="n">
        <v>0.123</v>
      </c>
      <c r="BK135" s="14" t="n">
        <v>0.525</v>
      </c>
      <c r="BL135" s="14" t="n">
        <v>1.324</v>
      </c>
      <c r="BM135" s="14" t="n">
        <v>0.18</v>
      </c>
      <c r="BN135" s="14" t="n">
        <v>1</v>
      </c>
      <c r="BO135" s="14" t="n">
        <v>0</v>
      </c>
      <c r="BP135" s="14" t="n">
        <v>0</v>
      </c>
      <c r="BQ135" s="14" t="n">
        <v>0.196</v>
      </c>
      <c r="BR135" s="14" t="n">
        <v>0</v>
      </c>
      <c r="BS135" s="14" t="n">
        <v>1</v>
      </c>
      <c r="BT135" s="14" t="n">
        <v>0</v>
      </c>
      <c r="BU135" s="14" t="n">
        <v>0</v>
      </c>
      <c r="BV135" s="14" t="n">
        <v>0.142</v>
      </c>
      <c r="BW135" s="14" t="n">
        <v>0.18</v>
      </c>
      <c r="BX135" s="14" t="n">
        <v>1</v>
      </c>
      <c r="BY135" s="14" t="n">
        <v>12.729</v>
      </c>
      <c r="BZ135" s="14" t="n">
        <v>0</v>
      </c>
      <c r="CA135" s="14" t="n">
        <v>12.729</v>
      </c>
      <c r="CB135" s="14" t="n">
        <v>0</v>
      </c>
      <c r="CC135" s="14" t="n">
        <v>97.90000000000001</v>
      </c>
      <c r="CD135" s="14" t="n">
        <v>7.95</v>
      </c>
      <c r="CE135" s="14" t="n">
        <v>1.304</v>
      </c>
      <c r="CF135" s="14" t="n">
        <v>115.522</v>
      </c>
      <c r="CG135" s="14" t="n">
        <v>0.18</v>
      </c>
      <c r="CH135" s="14" t="n">
        <v>1</v>
      </c>
      <c r="CI135" s="14" t="n">
        <v>0</v>
      </c>
      <c r="CJ135" s="14" t="n">
        <v>0</v>
      </c>
      <c r="CK135" s="14" t="n">
        <v>0</v>
      </c>
      <c r="CL135" s="14" t="n">
        <v>0</v>
      </c>
      <c r="CM135" s="14" t="n">
        <v>0</v>
      </c>
      <c r="CN135" s="14" t="n">
        <v>0</v>
      </c>
      <c r="CO135" s="14" t="n">
        <v>0</v>
      </c>
      <c r="CP135" s="14" t="n">
        <v>0</v>
      </c>
      <c r="CQ135" s="14" t="n">
        <v>1.294</v>
      </c>
      <c r="CR135" s="14" t="n">
        <v>0</v>
      </c>
      <c r="CS135" s="14" t="n">
        <v>5.158</v>
      </c>
      <c r="CT135" s="14" t="n">
        <v>10.485</v>
      </c>
      <c r="CU135" s="14" t="n">
        <v>31.326</v>
      </c>
    </row>
    <row r="136">
      <c r="A136" s="14" t="inlineStr">
        <is>
          <t>BDI2023</t>
        </is>
      </c>
      <c r="B136" s="14" t="inlineStr">
        <is>
          <t>BDI</t>
        </is>
      </c>
      <c r="C136" s="14" t="inlineStr">
        <is>
          <t>BDI</t>
        </is>
      </c>
      <c r="D136" s="14" t="inlineStr">
        <is>
          <t>Burundi</t>
        </is>
      </c>
      <c r="E136" s="14" t="n">
        <v>2023</v>
      </c>
      <c r="F136" s="14" t="n">
        <v>0.18</v>
      </c>
      <c r="G136" s="14" t="n">
        <v>6.147</v>
      </c>
      <c r="H136" s="14" t="n">
        <v>1.286</v>
      </c>
      <c r="I136" s="14" t="n">
        <v>0</v>
      </c>
      <c r="J136" s="14" t="n">
        <v>6.147</v>
      </c>
      <c r="K136" s="14" t="n">
        <v>0</v>
      </c>
      <c r="L136" s="14" t="n">
        <v>1</v>
      </c>
      <c r="M136" s="14" t="n">
        <v>7.886</v>
      </c>
      <c r="N136" s="14" t="n">
        <v>3.857</v>
      </c>
      <c r="O136" s="14" t="n">
        <v>0</v>
      </c>
      <c r="P136" s="14" t="n">
        <v>7.886</v>
      </c>
      <c r="Q136" s="14" t="n">
        <v>0</v>
      </c>
      <c r="R136" s="14" t="n">
        <v>1</v>
      </c>
      <c r="S136" s="14" t="n">
        <v>12.575</v>
      </c>
      <c r="T136" s="14" t="n">
        <v>7.714</v>
      </c>
      <c r="U136" s="14" t="n">
        <v>0.251</v>
      </c>
      <c r="V136" s="14" t="n">
        <v>14.839</v>
      </c>
      <c r="W136" s="14" t="n">
        <v>0.18</v>
      </c>
      <c r="X136" s="14" t="n">
        <v>1</v>
      </c>
      <c r="Y136" s="14" t="n">
        <v>12.881</v>
      </c>
      <c r="Z136" s="14" t="n">
        <v>1.741</v>
      </c>
      <c r="AA136" s="14" t="n">
        <v>0</v>
      </c>
      <c r="AB136" s="14" t="n">
        <v>12.881</v>
      </c>
      <c r="AC136" s="14" t="n">
        <v>0</v>
      </c>
      <c r="AD136" s="14" t="n">
        <v>1</v>
      </c>
      <c r="AE136" s="14" t="n">
        <v>14.167</v>
      </c>
      <c r="AF136" s="14" t="n">
        <v>3.313</v>
      </c>
      <c r="AG136" s="14" t="n">
        <v>0</v>
      </c>
      <c r="AH136" s="14" t="n">
        <v>14.167</v>
      </c>
      <c r="AI136" s="14" t="n">
        <v>0</v>
      </c>
      <c r="AJ136" s="14" t="n">
        <v>1</v>
      </c>
      <c r="AK136" s="14" t="n">
        <v>21.881</v>
      </c>
      <c r="AL136" s="14" t="n">
        <v>11.654</v>
      </c>
      <c r="AM136" s="14" t="n">
        <v>0.436</v>
      </c>
      <c r="AN136" s="14" t="n">
        <v>25.819</v>
      </c>
      <c r="AO136" s="14" t="n">
        <v>0.18</v>
      </c>
      <c r="AP136" s="14" t="n">
        <v>1</v>
      </c>
      <c r="AQ136" s="14" t="n">
        <v>0.76</v>
      </c>
      <c r="AR136" s="14" t="n">
        <v>0.129</v>
      </c>
      <c r="AS136" s="14" t="n">
        <v>0.55</v>
      </c>
      <c r="AT136" s="14" t="n">
        <v>1.516</v>
      </c>
      <c r="AU136" s="14" t="n">
        <v>0.18</v>
      </c>
      <c r="AV136" s="14" t="n">
        <v>1</v>
      </c>
      <c r="AW136" s="14" t="n">
        <v>0.8110000000000001</v>
      </c>
      <c r="AX136" s="14" t="n">
        <v>0.129</v>
      </c>
      <c r="AY136" s="14" t="n">
        <v>0.5629999999999999</v>
      </c>
      <c r="AZ136" s="14" t="n">
        <v>1.591</v>
      </c>
      <c r="BA136" s="14" t="n">
        <v>0.18</v>
      </c>
      <c r="BB136" s="14" t="n">
        <v>1</v>
      </c>
      <c r="BC136" s="14" t="n">
        <v>0.535</v>
      </c>
      <c r="BD136" s="14" t="n">
        <v>0.129</v>
      </c>
      <c r="BE136" s="14" t="n">
        <v>0.011</v>
      </c>
      <c r="BF136" s="14" t="n">
        <v>0.631</v>
      </c>
      <c r="BG136" s="14" t="n">
        <v>0.18</v>
      </c>
      <c r="BH136" s="14" t="n">
        <v>1</v>
      </c>
      <c r="BI136" s="14" t="n">
        <v>0.579</v>
      </c>
      <c r="BJ136" s="14" t="n">
        <v>0.129</v>
      </c>
      <c r="BK136" s="14" t="n">
        <v>0.579</v>
      </c>
      <c r="BL136" s="14" t="n">
        <v>1.34</v>
      </c>
      <c r="BM136" s="14" t="n">
        <v>0.18</v>
      </c>
      <c r="BN136" s="14" t="n">
        <v>1</v>
      </c>
      <c r="BO136" s="14" t="n">
        <v>0</v>
      </c>
      <c r="BP136" s="14" t="n">
        <v>0</v>
      </c>
      <c r="BQ136" s="14" t="n">
        <v>0.159</v>
      </c>
      <c r="BR136" s="14" t="n">
        <v>0</v>
      </c>
      <c r="BS136" s="14" t="n">
        <v>1</v>
      </c>
      <c r="BT136" s="14" t="n">
        <v>0</v>
      </c>
      <c r="BU136" s="14" t="n">
        <v>0</v>
      </c>
      <c r="BV136" s="14" t="n">
        <v>0.116</v>
      </c>
      <c r="BW136" s="14" t="n">
        <v>0.18</v>
      </c>
      <c r="BX136" s="14" t="n">
        <v>1</v>
      </c>
      <c r="BY136" s="14" t="n">
        <v>13.254</v>
      </c>
      <c r="BZ136" s="14" t="n">
        <v>0</v>
      </c>
      <c r="CA136" s="14" t="n">
        <v>13.254</v>
      </c>
      <c r="CB136" s="14" t="n">
        <v>0</v>
      </c>
      <c r="CC136" s="14" t="n">
        <v>83.248</v>
      </c>
      <c r="CD136" s="14" t="n">
        <v>7.95</v>
      </c>
      <c r="CE136" s="14" t="n">
        <v>1.659</v>
      </c>
      <c r="CF136" s="14" t="n">
        <v>98.233</v>
      </c>
      <c r="CG136" s="14" t="n">
        <v>0.18</v>
      </c>
      <c r="CH136" s="14" t="n">
        <v>1</v>
      </c>
      <c r="CI136" s="14" t="n">
        <v>0</v>
      </c>
      <c r="CJ136" s="14" t="n">
        <v>0</v>
      </c>
      <c r="CK136" s="14" t="n">
        <v>0</v>
      </c>
      <c r="CL136" s="14" t="n">
        <v>0</v>
      </c>
      <c r="CM136" s="14" t="n">
        <v>0</v>
      </c>
      <c r="CN136" s="14" t="n">
        <v>0</v>
      </c>
      <c r="CO136" s="14" t="n">
        <v>0</v>
      </c>
      <c r="CP136" s="14" t="n">
        <v>0</v>
      </c>
      <c r="CQ136" s="14" t="n">
        <v>1.348</v>
      </c>
      <c r="CR136" s="14" t="n">
        <v>0</v>
      </c>
      <c r="CS136" s="14" t="n">
        <v>5.37</v>
      </c>
      <c r="CT136" s="14" t="n">
        <v>4.861</v>
      </c>
      <c r="CU136" s="14" t="n">
        <v>11.622</v>
      </c>
    </row>
    <row r="137">
      <c r="A137" s="14" t="inlineStr">
        <is>
          <t>BDI2024</t>
        </is>
      </c>
      <c r="B137" s="14" t="inlineStr">
        <is>
          <t>BDI</t>
        </is>
      </c>
      <c r="C137" s="14" t="inlineStr">
        <is>
          <t>BDI</t>
        </is>
      </c>
      <c r="D137" s="14" t="inlineStr">
        <is>
          <t>Burundi</t>
        </is>
      </c>
      <c r="E137" s="14" t="n">
        <v>2024</v>
      </c>
      <c r="F137" s="14" t="n">
        <v>0.18</v>
      </c>
      <c r="G137" s="14" t="n">
        <v>5.575</v>
      </c>
      <c r="H137" s="14" t="n">
        <v>1.324</v>
      </c>
      <c r="I137" s="14" t="n">
        <v>0</v>
      </c>
      <c r="J137" s="14" t="n">
        <v>5.575</v>
      </c>
      <c r="K137" s="14" t="n">
        <v>0</v>
      </c>
      <c r="L137" s="14" t="n">
        <v>1</v>
      </c>
      <c r="M137" s="14" t="n">
        <v>7.124</v>
      </c>
      <c r="N137" s="14" t="n">
        <v>3.971</v>
      </c>
      <c r="O137" s="14" t="n">
        <v>0</v>
      </c>
      <c r="P137" s="14" t="n">
        <v>7.124</v>
      </c>
      <c r="Q137" s="14" t="n">
        <v>0</v>
      </c>
      <c r="R137" s="14" t="n">
        <v>1</v>
      </c>
      <c r="S137" s="14" t="n">
        <v>12.193</v>
      </c>
      <c r="T137" s="14" t="n">
        <v>7.942</v>
      </c>
      <c r="U137" s="14" t="n">
        <v>0.299</v>
      </c>
      <c r="V137" s="14" t="n">
        <v>14.388</v>
      </c>
      <c r="W137" s="14" t="n">
        <v>0.18</v>
      </c>
      <c r="X137" s="14" t="n">
        <v>1</v>
      </c>
      <c r="Y137" s="14" t="n">
        <v>11.471</v>
      </c>
      <c r="Z137" s="14" t="n">
        <v>1.55</v>
      </c>
      <c r="AA137" s="14" t="n">
        <v>0</v>
      </c>
      <c r="AB137" s="14" t="n">
        <v>11.471</v>
      </c>
      <c r="AC137" s="14" t="n">
        <v>0</v>
      </c>
      <c r="AD137" s="14" t="n">
        <v>1</v>
      </c>
      <c r="AE137" s="14" t="n">
        <v>12.794</v>
      </c>
      <c r="AF137" s="14" t="n">
        <v>2.992</v>
      </c>
      <c r="AG137" s="14" t="n">
        <v>0</v>
      </c>
      <c r="AH137" s="14" t="n">
        <v>12.794</v>
      </c>
      <c r="AI137" s="14" t="n">
        <v>0</v>
      </c>
      <c r="AJ137" s="14" t="n">
        <v>1</v>
      </c>
      <c r="AK137" s="14" t="n">
        <v>20.736</v>
      </c>
      <c r="AL137" s="14" t="n">
        <v>11.044</v>
      </c>
      <c r="AM137" s="14" t="n">
        <v>0.508</v>
      </c>
      <c r="AN137" s="14" t="n">
        <v>24.468</v>
      </c>
      <c r="AO137" s="14" t="n">
        <v>0.18</v>
      </c>
      <c r="AP137" s="14" t="n">
        <v>1</v>
      </c>
      <c r="AQ137" s="14" t="n">
        <v>0.724</v>
      </c>
      <c r="AR137" s="14" t="n">
        <v>0.132</v>
      </c>
      <c r="AS137" s="14" t="n">
        <v>0.631</v>
      </c>
      <c r="AT137" s="14" t="n">
        <v>1.56</v>
      </c>
      <c r="AU137" s="14" t="n">
        <v>0.18</v>
      </c>
      <c r="AV137" s="14" t="n">
        <v>1</v>
      </c>
      <c r="AW137" s="14" t="n">
        <v>0.75</v>
      </c>
      <c r="AX137" s="14" t="n">
        <v>0.132</v>
      </c>
      <c r="AY137" s="14" t="n">
        <v>0.622</v>
      </c>
      <c r="AZ137" s="14" t="n">
        <v>1.58</v>
      </c>
      <c r="BA137" s="14" t="n">
        <v>0.18</v>
      </c>
      <c r="BB137" s="14" t="n">
        <v>1</v>
      </c>
      <c r="BC137" s="14" t="n">
        <v>0.513</v>
      </c>
      <c r="BD137" s="14" t="n">
        <v>0.132</v>
      </c>
      <c r="BE137" s="14" t="n">
        <v>0.013</v>
      </c>
      <c r="BF137" s="14" t="n">
        <v>0.605</v>
      </c>
      <c r="BG137" s="14" t="n">
        <v>0.18</v>
      </c>
      <c r="BH137" s="14" t="n">
        <v>1</v>
      </c>
      <c r="BI137" s="14" t="n">
        <v>0.591</v>
      </c>
      <c r="BJ137" s="14" t="n">
        <v>0.132</v>
      </c>
      <c r="BK137" s="14" t="n">
        <v>0.604</v>
      </c>
      <c r="BL137" s="14" t="n">
        <v>1.376</v>
      </c>
      <c r="BM137" s="14" t="n">
        <v>0.18</v>
      </c>
      <c r="BN137" s="14" t="n">
        <v>1</v>
      </c>
      <c r="BO137" s="14" t="n">
        <v>0</v>
      </c>
      <c r="BP137" s="14" t="n">
        <v>0</v>
      </c>
      <c r="BQ137" s="14" t="n">
        <v>0.164</v>
      </c>
      <c r="BR137" s="14" t="n">
        <v>0</v>
      </c>
      <c r="BS137" s="14" t="n">
        <v>1</v>
      </c>
      <c r="BT137" s="14" t="n">
        <v>0</v>
      </c>
      <c r="BU137" s="14" t="n">
        <v>0</v>
      </c>
      <c r="BV137" s="14" t="n">
        <v>0.119</v>
      </c>
      <c r="BW137" s="14" t="n">
        <v>0.18</v>
      </c>
      <c r="BX137" s="14" t="n">
        <v>1</v>
      </c>
      <c r="BY137" s="14" t="n">
        <v>13.646</v>
      </c>
      <c r="BZ137" s="14" t="n">
        <v>0</v>
      </c>
      <c r="CA137" s="14" t="n">
        <v>13.646</v>
      </c>
      <c r="CB137" s="14" t="n">
        <v>0</v>
      </c>
      <c r="CC137" s="14" t="n">
        <v>82.58799999999999</v>
      </c>
      <c r="CD137" s="14" t="n">
        <v>7.95</v>
      </c>
      <c r="CE137" s="14" t="n">
        <v>2.025</v>
      </c>
      <c r="CF137" s="14" t="n">
        <v>97.45399999999999</v>
      </c>
      <c r="CG137" s="14" t="n">
        <v>0.18</v>
      </c>
      <c r="CH137" s="14" t="n">
        <v>1</v>
      </c>
      <c r="CI137" s="14" t="n">
        <v>0</v>
      </c>
      <c r="CJ137" s="14" t="n">
        <v>0</v>
      </c>
      <c r="CK137" s="14" t="n">
        <v>0</v>
      </c>
      <c r="CL137" s="14" t="n">
        <v>0</v>
      </c>
      <c r="CM137" s="14" t="n">
        <v>0</v>
      </c>
      <c r="CN137" s="14" t="n">
        <v>0</v>
      </c>
      <c r="CO137" s="14" t="n">
        <v>0</v>
      </c>
      <c r="CP137" s="14" t="n">
        <v>0</v>
      </c>
      <c r="CQ137" s="14" t="n">
        <v>1.387</v>
      </c>
      <c r="CR137" s="14" t="n">
        <v>0</v>
      </c>
      <c r="CS137" s="14" t="n">
        <v>5.529</v>
      </c>
      <c r="CT137" s="14" t="n">
        <v>4.251</v>
      </c>
      <c r="CU137" s="14" t="n">
        <v>10.168</v>
      </c>
    </row>
    <row r="138">
      <c r="A138" s="14" t="inlineStr">
        <is>
          <t>CPV2021</t>
        </is>
      </c>
      <c r="B138" s="14" t="inlineStr">
        <is>
          <t>CPV</t>
        </is>
      </c>
      <c r="C138" s="14" t="inlineStr">
        <is>
          <t>CPV</t>
        </is>
      </c>
      <c r="D138" s="14" t="inlineStr">
        <is>
          <t>Cabo Verde</t>
        </is>
      </c>
      <c r="E138" s="14" t="n">
        <v>2021</v>
      </c>
      <c r="F138" s="14" t="n">
        <v>0.15</v>
      </c>
      <c r="G138" s="14" t="n">
        <v>5.897</v>
      </c>
      <c r="H138" s="14" t="n">
        <v>1.143</v>
      </c>
      <c r="I138" s="14" t="n">
        <v>0</v>
      </c>
      <c r="J138" s="14" t="n">
        <v>5.897</v>
      </c>
      <c r="K138" s="14" t="n">
        <v>0</v>
      </c>
      <c r="L138" s="14" t="n">
        <v>1</v>
      </c>
      <c r="M138" s="14" t="n">
        <v>7.964</v>
      </c>
      <c r="N138" s="14" t="n">
        <v>3.43</v>
      </c>
      <c r="O138" s="14" t="n">
        <v>0</v>
      </c>
      <c r="P138" s="14" t="n">
        <v>7.964</v>
      </c>
      <c r="Q138" s="14" t="n">
        <v>0</v>
      </c>
      <c r="R138" s="14" t="n">
        <v>1</v>
      </c>
      <c r="S138" s="14" t="n">
        <v>11.613</v>
      </c>
      <c r="T138" s="14" t="n">
        <v>6.86</v>
      </c>
      <c r="U138" s="14" t="n">
        <v>0</v>
      </c>
      <c r="V138" s="14" t="n">
        <v>13.355</v>
      </c>
      <c r="W138" s="14" t="n">
        <v>0.15</v>
      </c>
      <c r="X138" s="14" t="n">
        <v>1</v>
      </c>
      <c r="Y138" s="14" t="n">
        <v>4.768</v>
      </c>
      <c r="Z138" s="14" t="n">
        <v>0.644</v>
      </c>
      <c r="AA138" s="14" t="n">
        <v>0</v>
      </c>
      <c r="AB138" s="14" t="n">
        <v>4.768</v>
      </c>
      <c r="AC138" s="14" t="n">
        <v>0</v>
      </c>
      <c r="AD138" s="14" t="n">
        <v>1</v>
      </c>
      <c r="AE138" s="14" t="n">
        <v>5.911</v>
      </c>
      <c r="AF138" s="14" t="n">
        <v>1.382</v>
      </c>
      <c r="AG138" s="14" t="n">
        <v>0</v>
      </c>
      <c r="AH138" s="14" t="n">
        <v>5.911</v>
      </c>
      <c r="AI138" s="14" t="n">
        <v>0</v>
      </c>
      <c r="AJ138" s="14" t="n">
        <v>1</v>
      </c>
      <c r="AK138" s="14" t="n">
        <v>12.771</v>
      </c>
      <c r="AL138" s="14" t="n">
        <v>6.802</v>
      </c>
      <c r="AM138" s="14" t="n">
        <v>0</v>
      </c>
      <c r="AN138" s="14" t="n">
        <v>14.686</v>
      </c>
      <c r="AO138" s="14" t="n">
        <v>0.15</v>
      </c>
      <c r="AP138" s="14" t="n">
        <v>1</v>
      </c>
      <c r="AQ138" s="14" t="n">
        <v>0.619</v>
      </c>
      <c r="AR138" s="14" t="n">
        <v>0.114</v>
      </c>
      <c r="AS138" s="14" t="n">
        <v>0.548</v>
      </c>
      <c r="AT138" s="14" t="n">
        <v>1.342</v>
      </c>
      <c r="AU138" s="14" t="n">
        <v>0.15</v>
      </c>
      <c r="AV138" s="14" t="n">
        <v>1</v>
      </c>
      <c r="AW138" s="14" t="n">
        <v>0.599</v>
      </c>
      <c r="AX138" s="14" t="n">
        <v>0.114</v>
      </c>
      <c r="AY138" s="14" t="n">
        <v>0.312</v>
      </c>
      <c r="AZ138" s="14" t="n">
        <v>1.048</v>
      </c>
      <c r="BA138" s="14" t="n">
        <v>0.15</v>
      </c>
      <c r="BB138" s="14" t="n">
        <v>1</v>
      </c>
      <c r="BC138" s="14" t="n">
        <v>0.439</v>
      </c>
      <c r="BD138" s="14" t="n">
        <v>0.114</v>
      </c>
      <c r="BE138" s="14" t="n">
        <v>0.311</v>
      </c>
      <c r="BF138" s="14" t="n">
        <v>0.863</v>
      </c>
      <c r="BG138" s="14" t="n">
        <v>0.15</v>
      </c>
      <c r="BH138" s="14" t="n">
        <v>1</v>
      </c>
      <c r="BI138" s="14" t="n">
        <v>0.505</v>
      </c>
      <c r="BJ138" s="14" t="n">
        <v>0.114</v>
      </c>
      <c r="BK138" s="14" t="n">
        <v>0.258</v>
      </c>
      <c r="BL138" s="14" t="n">
        <v>0.877</v>
      </c>
      <c r="BM138" s="14" t="n">
        <v>0.15</v>
      </c>
      <c r="BN138" s="14" t="n">
        <v>1</v>
      </c>
      <c r="BO138" s="14" t="n">
        <v>0</v>
      </c>
      <c r="BP138" s="14" t="n">
        <v>0</v>
      </c>
      <c r="BQ138" s="14" t="n">
        <v>0.234</v>
      </c>
      <c r="BR138" s="14" t="n">
        <v>0</v>
      </c>
      <c r="BS138" s="14" t="n">
        <v>0.5</v>
      </c>
      <c r="BT138" s="14" t="n">
        <v>0</v>
      </c>
      <c r="BU138" s="14" t="n">
        <v>0</v>
      </c>
      <c r="BV138" s="14" t="n">
        <v>0.289</v>
      </c>
      <c r="BW138" s="14" t="n">
        <v>0.15</v>
      </c>
      <c r="BX138" s="14" t="n">
        <v>0.833</v>
      </c>
      <c r="BY138" s="14" t="n">
        <v>11.787</v>
      </c>
      <c r="BZ138" s="14" t="n">
        <v>0</v>
      </c>
      <c r="CA138" s="14" t="n">
        <v>11.787</v>
      </c>
      <c r="CB138" s="14" t="n">
        <v>0</v>
      </c>
      <c r="CC138" s="14" t="n">
        <v>78.125</v>
      </c>
      <c r="CD138" s="14" t="n">
        <v>7.95</v>
      </c>
      <c r="CE138" s="14" t="n">
        <v>21.469</v>
      </c>
      <c r="CF138" s="14" t="n">
        <v>114.533</v>
      </c>
      <c r="CG138" s="14" t="n">
        <v>0.15</v>
      </c>
      <c r="CH138" s="14" t="n">
        <v>1</v>
      </c>
      <c r="CI138" s="14" t="n">
        <v>0</v>
      </c>
      <c r="CJ138" s="14" t="n">
        <v>0</v>
      </c>
      <c r="CK138" s="14" t="n">
        <v>0</v>
      </c>
      <c r="CL138" s="14" t="n">
        <v>0</v>
      </c>
      <c r="CM138" s="14" t="n">
        <v>0</v>
      </c>
      <c r="CN138" s="14" t="n">
        <v>0</v>
      </c>
      <c r="CO138" s="14" t="n">
        <v>0</v>
      </c>
      <c r="CP138" s="14" t="n">
        <v>0</v>
      </c>
      <c r="CQ138" s="14" t="n">
        <v>1.198</v>
      </c>
      <c r="CR138" s="14" t="n">
        <v>0</v>
      </c>
      <c r="CS138" s="14" t="n">
        <v>4.776</v>
      </c>
      <c r="CT138" s="14" t="n">
        <v>4.753</v>
      </c>
      <c r="CU138" s="14" t="n">
        <v>15.162</v>
      </c>
    </row>
    <row r="139">
      <c r="A139" s="14" t="inlineStr">
        <is>
          <t>CPV2022</t>
        </is>
      </c>
      <c r="B139" s="14" t="inlineStr">
        <is>
          <t>CPV</t>
        </is>
      </c>
      <c r="C139" s="14" t="inlineStr">
        <is>
          <t>CPV</t>
        </is>
      </c>
      <c r="D139" s="14" t="inlineStr">
        <is>
          <t>Cabo Verde</t>
        </is>
      </c>
      <c r="E139" s="14" t="n">
        <v>2022</v>
      </c>
      <c r="F139" s="14" t="n">
        <v>0.15</v>
      </c>
      <c r="G139" s="14" t="n">
        <v>11.72</v>
      </c>
      <c r="H139" s="14" t="n">
        <v>1.235</v>
      </c>
      <c r="I139" s="14" t="n">
        <v>0</v>
      </c>
      <c r="J139" s="14" t="n">
        <v>11.72</v>
      </c>
      <c r="K139" s="14" t="n">
        <v>0</v>
      </c>
      <c r="L139" s="14" t="n">
        <v>1</v>
      </c>
      <c r="M139" s="14" t="n">
        <v>9.782999999999999</v>
      </c>
      <c r="N139" s="14" t="n">
        <v>3.704</v>
      </c>
      <c r="O139" s="14" t="n">
        <v>0</v>
      </c>
      <c r="P139" s="14" t="n">
        <v>9.782999999999999</v>
      </c>
      <c r="Q139" s="14" t="n">
        <v>0</v>
      </c>
      <c r="R139" s="14" t="n">
        <v>1</v>
      </c>
      <c r="S139" s="14" t="n">
        <v>17.893</v>
      </c>
      <c r="T139" s="14" t="n">
        <v>7.408</v>
      </c>
      <c r="U139" s="14" t="n">
        <v>0.199</v>
      </c>
      <c r="V139" s="14" t="n">
        <v>20.577</v>
      </c>
      <c r="W139" s="14" t="n">
        <v>0.15</v>
      </c>
      <c r="X139" s="14" t="n">
        <v>1</v>
      </c>
      <c r="Y139" s="14" t="n">
        <v>5.853</v>
      </c>
      <c r="Z139" s="14" t="n">
        <v>0.791</v>
      </c>
      <c r="AA139" s="14" t="n">
        <v>0</v>
      </c>
      <c r="AB139" s="14" t="n">
        <v>5.853</v>
      </c>
      <c r="AC139" s="14" t="n">
        <v>0</v>
      </c>
      <c r="AD139" s="14" t="n">
        <v>1</v>
      </c>
      <c r="AE139" s="14" t="n">
        <v>7.088</v>
      </c>
      <c r="AF139" s="14" t="n">
        <v>1.657</v>
      </c>
      <c r="AG139" s="14" t="n">
        <v>0</v>
      </c>
      <c r="AH139" s="14" t="n">
        <v>7.088</v>
      </c>
      <c r="AI139" s="14" t="n">
        <v>0</v>
      </c>
      <c r="AJ139" s="14" t="n">
        <v>1</v>
      </c>
      <c r="AK139" s="14" t="n">
        <v>14.496</v>
      </c>
      <c r="AL139" s="14" t="n">
        <v>7.72</v>
      </c>
      <c r="AM139" s="14" t="n">
        <v>0.161</v>
      </c>
      <c r="AN139" s="14" t="n">
        <v>16.67</v>
      </c>
      <c r="AO139" s="14" t="n">
        <v>0.15</v>
      </c>
      <c r="AP139" s="14" t="n">
        <v>1</v>
      </c>
      <c r="AQ139" s="14" t="n">
        <v>0.861</v>
      </c>
      <c r="AR139" s="14" t="n">
        <v>0.123</v>
      </c>
      <c r="AS139" s="14" t="n">
        <v>0.462</v>
      </c>
      <c r="AT139" s="14" t="n">
        <v>1.522</v>
      </c>
      <c r="AU139" s="14" t="n">
        <v>0.15</v>
      </c>
      <c r="AV139" s="14" t="n">
        <v>1</v>
      </c>
      <c r="AW139" s="14" t="n">
        <v>0.986</v>
      </c>
      <c r="AX139" s="14" t="n">
        <v>0.123</v>
      </c>
      <c r="AY139" s="14" t="n">
        <v>0.263</v>
      </c>
      <c r="AZ139" s="14" t="n">
        <v>1.437</v>
      </c>
      <c r="BA139" s="14" t="n">
        <v>0.15</v>
      </c>
      <c r="BB139" s="14" t="n">
        <v>1</v>
      </c>
      <c r="BC139" s="14" t="n">
        <v>0.598</v>
      </c>
      <c r="BD139" s="14" t="n">
        <v>0.123</v>
      </c>
      <c r="BE139" s="14" t="n">
        <v>0.187</v>
      </c>
      <c r="BF139" s="14" t="n">
        <v>0.902</v>
      </c>
      <c r="BG139" s="14" t="n">
        <v>0.15</v>
      </c>
      <c r="BH139" s="14" t="n">
        <v>1</v>
      </c>
      <c r="BI139" s="14" t="n">
        <v>0.612</v>
      </c>
      <c r="BJ139" s="14" t="n">
        <v>0.123</v>
      </c>
      <c r="BK139" s="14" t="n">
        <v>0.611</v>
      </c>
      <c r="BL139" s="14" t="n">
        <v>1.407</v>
      </c>
      <c r="BM139" s="14" t="n">
        <v>0.15</v>
      </c>
      <c r="BN139" s="14" t="n">
        <v>1</v>
      </c>
      <c r="BO139" s="14" t="n">
        <v>0</v>
      </c>
      <c r="BP139" s="14" t="n">
        <v>0</v>
      </c>
      <c r="BQ139" s="14" t="n">
        <v>0.194</v>
      </c>
      <c r="BR139" s="14" t="n">
        <v>0</v>
      </c>
      <c r="BS139" s="14" t="n">
        <v>0.5</v>
      </c>
      <c r="BT139" s="14" t="n">
        <v>0</v>
      </c>
      <c r="BU139" s="14" t="n">
        <v>0</v>
      </c>
      <c r="BV139" s="14" t="n">
        <v>0.303</v>
      </c>
      <c r="BW139" s="14" t="n">
        <v>0.08</v>
      </c>
      <c r="BX139" s="14" t="n">
        <v>0.833</v>
      </c>
      <c r="BY139" s="14" t="n">
        <v>12.729</v>
      </c>
      <c r="BZ139" s="14" t="n">
        <v>0</v>
      </c>
      <c r="CA139" s="14" t="n">
        <v>12.729</v>
      </c>
      <c r="CB139" s="14" t="n">
        <v>0</v>
      </c>
      <c r="CC139" s="14" t="n">
        <v>97.90000000000001</v>
      </c>
      <c r="CD139" s="14" t="n">
        <v>7.95</v>
      </c>
      <c r="CE139" s="14" t="n">
        <v>26.176</v>
      </c>
      <c r="CF139" s="14" t="n">
        <v>142.687</v>
      </c>
      <c r="CG139" s="14" t="n">
        <v>0.15</v>
      </c>
      <c r="CH139" s="14" t="n">
        <v>1</v>
      </c>
      <c r="CI139" s="14" t="n">
        <v>0</v>
      </c>
      <c r="CJ139" s="14" t="n">
        <v>0</v>
      </c>
      <c r="CK139" s="14" t="n">
        <v>0</v>
      </c>
      <c r="CL139" s="14" t="n">
        <v>0</v>
      </c>
      <c r="CM139" s="14" t="n">
        <v>0</v>
      </c>
      <c r="CN139" s="14" t="n">
        <v>0</v>
      </c>
      <c r="CO139" s="14" t="n">
        <v>0</v>
      </c>
      <c r="CP139" s="14" t="n">
        <v>0</v>
      </c>
      <c r="CQ139" s="14" t="n">
        <v>1.294</v>
      </c>
      <c r="CR139" s="14" t="n">
        <v>0</v>
      </c>
      <c r="CS139" s="14" t="n">
        <v>5.158</v>
      </c>
      <c r="CT139" s="14" t="n">
        <v>10.485</v>
      </c>
      <c r="CU139" s="14" t="n">
        <v>31.326</v>
      </c>
    </row>
    <row r="140">
      <c r="A140" s="14" t="inlineStr">
        <is>
          <t>CPV2023</t>
        </is>
      </c>
      <c r="B140" s="14" t="inlineStr">
        <is>
          <t>CPV</t>
        </is>
      </c>
      <c r="C140" s="14" t="inlineStr">
        <is>
          <t>CPV</t>
        </is>
      </c>
      <c r="D140" s="14" t="inlineStr">
        <is>
          <t>Cabo Verde</t>
        </is>
      </c>
      <c r="E140" s="14" t="n">
        <v>2023</v>
      </c>
      <c r="F140" s="14" t="n">
        <v>0.15</v>
      </c>
      <c r="G140" s="14" t="n">
        <v>6.147</v>
      </c>
      <c r="H140" s="14" t="n">
        <v>1.286</v>
      </c>
      <c r="I140" s="14" t="n">
        <v>0</v>
      </c>
      <c r="J140" s="14" t="n">
        <v>6.147</v>
      </c>
      <c r="K140" s="14" t="n">
        <v>0</v>
      </c>
      <c r="L140" s="14" t="n">
        <v>1</v>
      </c>
      <c r="M140" s="14" t="n">
        <v>7.886</v>
      </c>
      <c r="N140" s="14" t="n">
        <v>3.857</v>
      </c>
      <c r="O140" s="14" t="n">
        <v>0</v>
      </c>
      <c r="P140" s="14" t="n">
        <v>7.886</v>
      </c>
      <c r="Q140" s="14" t="n">
        <v>0</v>
      </c>
      <c r="R140" s="14" t="n">
        <v>1</v>
      </c>
      <c r="S140" s="14" t="n">
        <v>12.575</v>
      </c>
      <c r="T140" s="14" t="n">
        <v>7.714</v>
      </c>
      <c r="U140" s="14" t="n">
        <v>0.209</v>
      </c>
      <c r="V140" s="14" t="n">
        <v>14.461</v>
      </c>
      <c r="W140" s="14" t="n">
        <v>0.15</v>
      </c>
      <c r="X140" s="14" t="n">
        <v>1</v>
      </c>
      <c r="Y140" s="14" t="n">
        <v>9.028</v>
      </c>
      <c r="Z140" s="14" t="n">
        <v>1.22</v>
      </c>
      <c r="AA140" s="14" t="n">
        <v>0</v>
      </c>
      <c r="AB140" s="14" t="n">
        <v>9.028</v>
      </c>
      <c r="AC140" s="14" t="n">
        <v>0</v>
      </c>
      <c r="AD140" s="14" t="n">
        <v>1</v>
      </c>
      <c r="AE140" s="14" t="n">
        <v>10.314</v>
      </c>
      <c r="AF140" s="14" t="n">
        <v>2.412</v>
      </c>
      <c r="AG140" s="14" t="n">
        <v>0</v>
      </c>
      <c r="AH140" s="14" t="n">
        <v>10.314</v>
      </c>
      <c r="AI140" s="14" t="n">
        <v>0</v>
      </c>
      <c r="AJ140" s="14" t="n">
        <v>1</v>
      </c>
      <c r="AK140" s="14" t="n">
        <v>18.028</v>
      </c>
      <c r="AL140" s="14" t="n">
        <v>9.602</v>
      </c>
      <c r="AM140" s="14" t="n">
        <v>0.299</v>
      </c>
      <c r="AN140" s="14" t="n">
        <v>20.732</v>
      </c>
      <c r="AO140" s="14" t="n">
        <v>0.15</v>
      </c>
      <c r="AP140" s="14" t="n">
        <v>1</v>
      </c>
      <c r="AQ140" s="14" t="n">
        <v>0.76</v>
      </c>
      <c r="AR140" s="14" t="n">
        <v>0.129</v>
      </c>
      <c r="AS140" s="14" t="n">
        <v>0.469</v>
      </c>
      <c r="AT140" s="14" t="n">
        <v>1.414</v>
      </c>
      <c r="AU140" s="14" t="n">
        <v>0.15</v>
      </c>
      <c r="AV140" s="14" t="n">
        <v>1</v>
      </c>
      <c r="AW140" s="14" t="n">
        <v>0.8110000000000001</v>
      </c>
      <c r="AX140" s="14" t="n">
        <v>0.129</v>
      </c>
      <c r="AY140" s="14" t="n">
        <v>0.317</v>
      </c>
      <c r="AZ140" s="14" t="n">
        <v>1.297</v>
      </c>
      <c r="BA140" s="14" t="n">
        <v>0.15</v>
      </c>
      <c r="BB140" s="14" t="n">
        <v>1</v>
      </c>
      <c r="BC140" s="14" t="n">
        <v>0.535</v>
      </c>
      <c r="BD140" s="14" t="n">
        <v>0.129</v>
      </c>
      <c r="BE140" s="14" t="n">
        <v>0.157</v>
      </c>
      <c r="BF140" s="14" t="n">
        <v>0.795</v>
      </c>
      <c r="BG140" s="14" t="n">
        <v>0.15</v>
      </c>
      <c r="BH140" s="14" t="n">
        <v>1</v>
      </c>
      <c r="BI140" s="14" t="n">
        <v>0.579</v>
      </c>
      <c r="BJ140" s="14" t="n">
        <v>0.129</v>
      </c>
      <c r="BK140" s="14" t="n">
        <v>0.668</v>
      </c>
      <c r="BL140" s="14" t="n">
        <v>1.434</v>
      </c>
      <c r="BM140" s="14" t="n">
        <v>0.15</v>
      </c>
      <c r="BN140" s="14" t="n">
        <v>1</v>
      </c>
      <c r="BO140" s="14" t="n">
        <v>0</v>
      </c>
      <c r="BP140" s="14" t="n">
        <v>0</v>
      </c>
      <c r="BQ140" s="14" t="n">
        <v>0.199</v>
      </c>
      <c r="BR140" s="14" t="n">
        <v>0</v>
      </c>
      <c r="BS140" s="14" t="n">
        <v>0.5</v>
      </c>
      <c r="BT140" s="14" t="n">
        <v>0</v>
      </c>
      <c r="BU140" s="14" t="n">
        <v>0</v>
      </c>
      <c r="BV140" s="14" t="n">
        <v>0.312</v>
      </c>
      <c r="BW140" s="14" t="n">
        <v>0.08</v>
      </c>
      <c r="BX140" s="14" t="n">
        <v>0.833</v>
      </c>
      <c r="BY140" s="14" t="n">
        <v>13.254</v>
      </c>
      <c r="BZ140" s="14" t="n">
        <v>0</v>
      </c>
      <c r="CA140" s="14" t="n">
        <v>13.254</v>
      </c>
      <c r="CB140" s="14" t="n">
        <v>0</v>
      </c>
      <c r="CC140" s="14" t="n">
        <v>83.248</v>
      </c>
      <c r="CD140" s="14" t="n">
        <v>7.95</v>
      </c>
      <c r="CE140" s="14" t="n">
        <v>23.129</v>
      </c>
      <c r="CF140" s="14" t="n">
        <v>122.334</v>
      </c>
      <c r="CG140" s="14" t="n">
        <v>0.15</v>
      </c>
      <c r="CH140" s="14" t="n">
        <v>1</v>
      </c>
      <c r="CI140" s="14" t="n">
        <v>0</v>
      </c>
      <c r="CJ140" s="14" t="n">
        <v>0</v>
      </c>
      <c r="CK140" s="14" t="n">
        <v>0</v>
      </c>
      <c r="CL140" s="14" t="n">
        <v>0</v>
      </c>
      <c r="CM140" s="14" t="n">
        <v>0</v>
      </c>
      <c r="CN140" s="14" t="n">
        <v>0</v>
      </c>
      <c r="CO140" s="14" t="n">
        <v>0</v>
      </c>
      <c r="CP140" s="14" t="n">
        <v>0</v>
      </c>
      <c r="CQ140" s="14" t="n">
        <v>1.348</v>
      </c>
      <c r="CR140" s="14" t="n">
        <v>0</v>
      </c>
      <c r="CS140" s="14" t="n">
        <v>5.37</v>
      </c>
      <c r="CT140" s="14" t="n">
        <v>4.861</v>
      </c>
      <c r="CU140" s="14" t="n">
        <v>11.622</v>
      </c>
    </row>
    <row r="141">
      <c r="A141" s="14" t="inlineStr">
        <is>
          <t>CPV2024</t>
        </is>
      </c>
      <c r="B141" s="14" t="inlineStr">
        <is>
          <t>CPV</t>
        </is>
      </c>
      <c r="C141" s="14" t="inlineStr">
        <is>
          <t>CPV</t>
        </is>
      </c>
      <c r="D141" s="14" t="inlineStr">
        <is>
          <t>Cabo Verde</t>
        </is>
      </c>
      <c r="E141" s="14" t="n">
        <v>2024</v>
      </c>
      <c r="F141" s="14" t="n">
        <v>0.15</v>
      </c>
      <c r="G141" s="14" t="n">
        <v>5.575</v>
      </c>
      <c r="H141" s="14" t="n">
        <v>1.324</v>
      </c>
      <c r="I141" s="14" t="n">
        <v>0</v>
      </c>
      <c r="J141" s="14" t="n">
        <v>5.575</v>
      </c>
      <c r="K141" s="14" t="n">
        <v>0</v>
      </c>
      <c r="L141" s="14" t="n">
        <v>1</v>
      </c>
      <c r="M141" s="14" t="n">
        <v>7.124</v>
      </c>
      <c r="N141" s="14" t="n">
        <v>3.971</v>
      </c>
      <c r="O141" s="14" t="n">
        <v>0</v>
      </c>
      <c r="P141" s="14" t="n">
        <v>7.124</v>
      </c>
      <c r="Q141" s="14" t="n">
        <v>0</v>
      </c>
      <c r="R141" s="14" t="n">
        <v>1</v>
      </c>
      <c r="S141" s="14" t="n">
        <v>12.193</v>
      </c>
      <c r="T141" s="14" t="n">
        <v>7.942</v>
      </c>
      <c r="U141" s="14" t="n">
        <v>0.249</v>
      </c>
      <c r="V141" s="14" t="n">
        <v>14.022</v>
      </c>
      <c r="W141" s="14" t="n">
        <v>0.15</v>
      </c>
      <c r="X141" s="14" t="n">
        <v>1</v>
      </c>
      <c r="Y141" s="14" t="n">
        <v>8.521000000000001</v>
      </c>
      <c r="Z141" s="14" t="n">
        <v>1.152</v>
      </c>
      <c r="AA141" s="14" t="n">
        <v>0</v>
      </c>
      <c r="AB141" s="14" t="n">
        <v>8.521000000000001</v>
      </c>
      <c r="AC141" s="14" t="n">
        <v>0</v>
      </c>
      <c r="AD141" s="14" t="n">
        <v>1</v>
      </c>
      <c r="AE141" s="14" t="n">
        <v>9.843999999999999</v>
      </c>
      <c r="AF141" s="14" t="n">
        <v>2.302</v>
      </c>
      <c r="AG141" s="14" t="n">
        <v>0</v>
      </c>
      <c r="AH141" s="14" t="n">
        <v>9.843999999999999</v>
      </c>
      <c r="AI141" s="14" t="n">
        <v>0</v>
      </c>
      <c r="AJ141" s="14" t="n">
        <v>1</v>
      </c>
      <c r="AK141" s="14" t="n">
        <v>17.786</v>
      </c>
      <c r="AL141" s="14" t="n">
        <v>9.473000000000001</v>
      </c>
      <c r="AM141" s="14" t="n">
        <v>0.363</v>
      </c>
      <c r="AN141" s="14" t="n">
        <v>20.454</v>
      </c>
      <c r="AO141" s="14" t="n">
        <v>0.15</v>
      </c>
      <c r="AP141" s="14" t="n">
        <v>1</v>
      </c>
      <c r="AQ141" s="14" t="n">
        <v>0.724</v>
      </c>
      <c r="AR141" s="14" t="n">
        <v>0.132</v>
      </c>
      <c r="AS141" s="14" t="n">
        <v>0.459</v>
      </c>
      <c r="AT141" s="14" t="n">
        <v>1.361</v>
      </c>
      <c r="AU141" s="14" t="n">
        <v>0.15</v>
      </c>
      <c r="AV141" s="14" t="n">
        <v>1</v>
      </c>
      <c r="AW141" s="14" t="n">
        <v>0.75</v>
      </c>
      <c r="AX141" s="14" t="n">
        <v>0.132</v>
      </c>
      <c r="AY141" s="14" t="n">
        <v>0.289</v>
      </c>
      <c r="AZ141" s="14" t="n">
        <v>1.195</v>
      </c>
      <c r="BA141" s="14" t="n">
        <v>0.15</v>
      </c>
      <c r="BB141" s="14" t="n">
        <v>1</v>
      </c>
      <c r="BC141" s="14" t="n">
        <v>0.513</v>
      </c>
      <c r="BD141" s="14" t="n">
        <v>0.132</v>
      </c>
      <c r="BE141" s="14" t="n">
        <v>0.188</v>
      </c>
      <c r="BF141" s="14" t="n">
        <v>0.806</v>
      </c>
      <c r="BG141" s="14" t="n">
        <v>0.15</v>
      </c>
      <c r="BH141" s="14" t="n">
        <v>1</v>
      </c>
      <c r="BI141" s="14" t="n">
        <v>0.591</v>
      </c>
      <c r="BJ141" s="14" t="n">
        <v>0.132</v>
      </c>
      <c r="BK141" s="14" t="n">
        <v>0.5659999999999999</v>
      </c>
      <c r="BL141" s="14" t="n">
        <v>1.331</v>
      </c>
      <c r="BM141" s="14" t="n">
        <v>0.15</v>
      </c>
      <c r="BN141" s="14" t="n">
        <v>1</v>
      </c>
      <c r="BO141" s="14" t="n">
        <v>0</v>
      </c>
      <c r="BP141" s="14" t="n">
        <v>0</v>
      </c>
      <c r="BQ141" s="14" t="n">
        <v>0.199</v>
      </c>
      <c r="BR141" s="14" t="n">
        <v>0</v>
      </c>
      <c r="BS141" s="14" t="n">
        <v>0.5</v>
      </c>
      <c r="BT141" s="14" t="n">
        <v>0</v>
      </c>
      <c r="BU141" s="14" t="n">
        <v>0</v>
      </c>
      <c r="BV141" s="14" t="n">
        <v>0.352</v>
      </c>
      <c r="BW141" s="14" t="n">
        <v>0.08</v>
      </c>
      <c r="BX141" s="14" t="n">
        <v>0.833</v>
      </c>
      <c r="BY141" s="14" t="n">
        <v>13.646</v>
      </c>
      <c r="BZ141" s="14" t="n">
        <v>0</v>
      </c>
      <c r="CA141" s="14" t="n">
        <v>13.646</v>
      </c>
      <c r="CB141" s="14" t="n">
        <v>0</v>
      </c>
      <c r="CC141" s="14" t="n">
        <v>82.58799999999999</v>
      </c>
      <c r="CD141" s="14" t="n">
        <v>7.95</v>
      </c>
      <c r="CE141" s="14" t="n">
        <v>19.848</v>
      </c>
      <c r="CF141" s="14" t="n">
        <v>117.802</v>
      </c>
      <c r="CG141" s="14" t="n">
        <v>0.15</v>
      </c>
      <c r="CH141" s="14" t="n">
        <v>1</v>
      </c>
      <c r="CI141" s="14" t="n">
        <v>0</v>
      </c>
      <c r="CJ141" s="14" t="n">
        <v>0</v>
      </c>
      <c r="CK141" s="14" t="n">
        <v>0</v>
      </c>
      <c r="CL141" s="14" t="n">
        <v>0</v>
      </c>
      <c r="CM141" s="14" t="n">
        <v>0</v>
      </c>
      <c r="CN141" s="14" t="n">
        <v>0</v>
      </c>
      <c r="CO141" s="14" t="n">
        <v>0</v>
      </c>
      <c r="CP141" s="14" t="n">
        <v>0</v>
      </c>
      <c r="CQ141" s="14" t="n">
        <v>1.387</v>
      </c>
      <c r="CR141" s="14" t="n">
        <v>0</v>
      </c>
      <c r="CS141" s="14" t="n">
        <v>5.529</v>
      </c>
      <c r="CT141" s="14" t="n">
        <v>4.251</v>
      </c>
      <c r="CU141" s="14" t="n">
        <v>10.168</v>
      </c>
    </row>
    <row r="142">
      <c r="A142" s="14" t="inlineStr">
        <is>
          <t>KHM2021</t>
        </is>
      </c>
      <c r="B142" s="14" t="inlineStr">
        <is>
          <t>KHM</t>
        </is>
      </c>
      <c r="C142" s="14" t="inlineStr">
        <is>
          <t>KHM</t>
        </is>
      </c>
      <c r="D142" s="14" t="inlineStr">
        <is>
          <t>Cambodia</t>
        </is>
      </c>
      <c r="E142" s="14" t="n">
        <v>2021</v>
      </c>
      <c r="F142" s="14" t="n">
        <v>0.1</v>
      </c>
      <c r="G142" s="14" t="n">
        <v>4.733</v>
      </c>
      <c r="H142" s="14" t="n">
        <v>1.141</v>
      </c>
      <c r="I142" s="14" t="n">
        <v>0</v>
      </c>
      <c r="J142" s="14" t="n">
        <v>4.733</v>
      </c>
      <c r="K142" s="14" t="n">
        <v>0</v>
      </c>
      <c r="L142" s="14" t="n">
        <v>1</v>
      </c>
      <c r="M142" s="14" t="n">
        <v>7.94</v>
      </c>
      <c r="N142" s="14" t="n">
        <v>3.422</v>
      </c>
      <c r="O142" s="14" t="n">
        <v>0</v>
      </c>
      <c r="P142" s="14" t="n">
        <v>7.94</v>
      </c>
      <c r="Q142" s="14" t="n">
        <v>0</v>
      </c>
      <c r="R142" s="14" t="n">
        <v>1</v>
      </c>
      <c r="S142" s="14" t="n">
        <v>10.436</v>
      </c>
      <c r="T142" s="14" t="n">
        <v>6.843</v>
      </c>
      <c r="U142" s="14" t="n">
        <v>0</v>
      </c>
      <c r="V142" s="14" t="n">
        <v>11.479</v>
      </c>
      <c r="W142" s="14" t="n">
        <v>0.1</v>
      </c>
      <c r="X142" s="14" t="n">
        <v>1</v>
      </c>
      <c r="Y142" s="14" t="n">
        <v>10.551</v>
      </c>
      <c r="Z142" s="14" t="n">
        <v>1.302</v>
      </c>
      <c r="AA142" s="14" t="n">
        <v>0</v>
      </c>
      <c r="AB142" s="14" t="n">
        <v>10.551</v>
      </c>
      <c r="AC142" s="14" t="n">
        <v>0</v>
      </c>
      <c r="AD142" s="14" t="n">
        <v>1</v>
      </c>
      <c r="AE142" s="14" t="n">
        <v>11.694</v>
      </c>
      <c r="AF142" s="14" t="n">
        <v>2.549</v>
      </c>
      <c r="AG142" s="14" t="n">
        <v>0</v>
      </c>
      <c r="AH142" s="14" t="n">
        <v>11.694</v>
      </c>
      <c r="AI142" s="14" t="n">
        <v>0</v>
      </c>
      <c r="AJ142" s="14" t="n">
        <v>1</v>
      </c>
      <c r="AK142" s="14" t="n">
        <v>18.554</v>
      </c>
      <c r="AL142" s="14" t="n">
        <v>9.627000000000001</v>
      </c>
      <c r="AM142" s="14" t="n">
        <v>0</v>
      </c>
      <c r="AN142" s="14" t="n">
        <v>20.41</v>
      </c>
      <c r="AO142" s="14" t="n">
        <v>0.1</v>
      </c>
      <c r="AP142" s="14" t="n">
        <v>1</v>
      </c>
      <c r="AQ142" s="14" t="n">
        <v>0.621</v>
      </c>
      <c r="AR142" s="14" t="n">
        <v>0.114</v>
      </c>
      <c r="AS142" s="14" t="n">
        <v>0.237</v>
      </c>
      <c r="AT142" s="14" t="n">
        <v>0.9429999999999999</v>
      </c>
      <c r="AU142" s="14" t="n">
        <v>0.1</v>
      </c>
      <c r="AV142" s="14" t="n">
        <v>1</v>
      </c>
      <c r="AW142" s="14" t="n">
        <v>0.593</v>
      </c>
      <c r="AX142" s="14" t="n">
        <v>0.114</v>
      </c>
      <c r="AY142" s="14" t="n">
        <v>0.241</v>
      </c>
      <c r="AZ142" s="14" t="n">
        <v>0.918</v>
      </c>
      <c r="BA142" s="14" t="n">
        <v>0.1</v>
      </c>
      <c r="BB142" s="14" t="n">
        <v>1</v>
      </c>
      <c r="BC142" s="14" t="n">
        <v>0.44</v>
      </c>
      <c r="BD142" s="14" t="n">
        <v>0.114</v>
      </c>
      <c r="BE142" s="14" t="n">
        <v>0.049</v>
      </c>
      <c r="BF142" s="14" t="n">
        <v>0.537</v>
      </c>
      <c r="BG142" s="14" t="n">
        <v>0.1</v>
      </c>
      <c r="BH142" s="14" t="n">
        <v>1</v>
      </c>
      <c r="BI142" s="14" t="n">
        <v>0.5600000000000001</v>
      </c>
      <c r="BJ142" s="14" t="n">
        <v>0.114</v>
      </c>
      <c r="BK142" s="14" t="n">
        <v>0</v>
      </c>
      <c r="BL142" s="14" t="n">
        <v>0.616</v>
      </c>
      <c r="BM142" s="14" t="n">
        <v>0.1</v>
      </c>
      <c r="BN142" s="14" t="n">
        <v>1</v>
      </c>
      <c r="BO142" s="14" t="n">
        <v>0</v>
      </c>
      <c r="BP142" s="14" t="n">
        <v>0</v>
      </c>
      <c r="BQ142" s="14" t="n">
        <v>0.158</v>
      </c>
      <c r="BR142" s="14" t="n">
        <v>0</v>
      </c>
      <c r="BS142" s="14" t="n">
        <v>0.5</v>
      </c>
      <c r="BT142" s="14" t="n">
        <v>0</v>
      </c>
      <c r="BU142" s="14" t="n">
        <v>0</v>
      </c>
      <c r="BV142" s="14" t="n">
        <v>0.118</v>
      </c>
      <c r="BW142" s="14" t="n">
        <v>0.1</v>
      </c>
      <c r="BX142" s="14" t="n">
        <v>0.667</v>
      </c>
      <c r="BY142" s="14" t="n">
        <v>11.787</v>
      </c>
      <c r="BZ142" s="14" t="n">
        <v>0</v>
      </c>
      <c r="CA142" s="14" t="n">
        <v>11.787</v>
      </c>
      <c r="CB142" s="14" t="n">
        <v>0</v>
      </c>
      <c r="CC142" s="14" t="n">
        <v>81.69499999999999</v>
      </c>
      <c r="CD142" s="14" t="n">
        <v>7.95</v>
      </c>
      <c r="CE142" s="14" t="n">
        <v>0</v>
      </c>
      <c r="CF142" s="14" t="n">
        <v>89.86499999999999</v>
      </c>
      <c r="CG142" s="14" t="n">
        <v>0.1</v>
      </c>
      <c r="CH142" s="14" t="n">
        <v>1</v>
      </c>
      <c r="CI142" s="14" t="n">
        <v>0</v>
      </c>
      <c r="CJ142" s="14" t="n">
        <v>0</v>
      </c>
      <c r="CK142" s="14" t="n">
        <v>0</v>
      </c>
      <c r="CL142" s="14" t="n">
        <v>0</v>
      </c>
      <c r="CM142" s="14" t="n">
        <v>0</v>
      </c>
      <c r="CN142" s="14" t="n">
        <v>0</v>
      </c>
      <c r="CO142" s="14" t="n">
        <v>0</v>
      </c>
      <c r="CP142" s="14" t="n">
        <v>0.005</v>
      </c>
      <c r="CQ142" s="14" t="n">
        <v>1.198</v>
      </c>
      <c r="CR142" s="14" t="n">
        <v>0</v>
      </c>
      <c r="CS142" s="14" t="n">
        <v>4.776</v>
      </c>
      <c r="CT142" s="14" t="n">
        <v>3.604</v>
      </c>
      <c r="CU142" s="14" t="n">
        <v>9.407999999999999</v>
      </c>
    </row>
    <row r="143">
      <c r="A143" s="14" t="inlineStr">
        <is>
          <t>KHM2022</t>
        </is>
      </c>
      <c r="B143" s="14" t="inlineStr">
        <is>
          <t>KHM</t>
        </is>
      </c>
      <c r="C143" s="14" t="inlineStr">
        <is>
          <t>KHM</t>
        </is>
      </c>
      <c r="D143" s="14" t="inlineStr">
        <is>
          <t>Cambodia</t>
        </is>
      </c>
      <c r="E143" s="14" t="n">
        <v>2022</v>
      </c>
      <c r="F143" s="14" t="n">
        <v>0.1</v>
      </c>
      <c r="G143" s="14" t="n">
        <v>8.752000000000001</v>
      </c>
      <c r="H143" s="14" t="n">
        <v>1.231</v>
      </c>
      <c r="I143" s="14" t="n">
        <v>0</v>
      </c>
      <c r="J143" s="14" t="n">
        <v>8.752000000000001</v>
      </c>
      <c r="K143" s="14" t="n">
        <v>0</v>
      </c>
      <c r="L143" s="14" t="n">
        <v>1</v>
      </c>
      <c r="M143" s="14" t="n">
        <v>9.747999999999999</v>
      </c>
      <c r="N143" s="14" t="n">
        <v>3.694</v>
      </c>
      <c r="O143" s="14" t="n">
        <v>0</v>
      </c>
      <c r="P143" s="14" t="n">
        <v>9.747999999999999</v>
      </c>
      <c r="Q143" s="14" t="n">
        <v>0</v>
      </c>
      <c r="R143" s="14" t="n">
        <v>1</v>
      </c>
      <c r="S143" s="14" t="n">
        <v>14.91</v>
      </c>
      <c r="T143" s="14" t="n">
        <v>7.389</v>
      </c>
      <c r="U143" s="14" t="n">
        <v>0.11</v>
      </c>
      <c r="V143" s="14" t="n">
        <v>16.401</v>
      </c>
      <c r="W143" s="14" t="n">
        <v>0.1</v>
      </c>
      <c r="X143" s="14" t="n">
        <v>1</v>
      </c>
      <c r="Y143" s="14" t="n">
        <v>17.332</v>
      </c>
      <c r="Z143" s="14" t="n">
        <v>2.139</v>
      </c>
      <c r="AA143" s="14" t="n">
        <v>0</v>
      </c>
      <c r="AB143" s="14" t="n">
        <v>17.332</v>
      </c>
      <c r="AC143" s="14" t="n">
        <v>0</v>
      </c>
      <c r="AD143" s="14" t="n">
        <v>1</v>
      </c>
      <c r="AE143" s="14" t="n">
        <v>18.566</v>
      </c>
      <c r="AF143" s="14" t="n">
        <v>4.048</v>
      </c>
      <c r="AG143" s="14" t="n">
        <v>0</v>
      </c>
      <c r="AH143" s="14" t="n">
        <v>18.566</v>
      </c>
      <c r="AI143" s="14" t="n">
        <v>0</v>
      </c>
      <c r="AJ143" s="14" t="n">
        <v>1</v>
      </c>
      <c r="AK143" s="14" t="n">
        <v>25.974</v>
      </c>
      <c r="AL143" s="14" t="n">
        <v>13.478</v>
      </c>
      <c r="AM143" s="14" t="n">
        <v>0.192</v>
      </c>
      <c r="AN143" s="14" t="n">
        <v>28.572</v>
      </c>
      <c r="AO143" s="14" t="n">
        <v>0.1</v>
      </c>
      <c r="AP143" s="14" t="n">
        <v>1</v>
      </c>
      <c r="AQ143" s="14" t="n">
        <v>0.847</v>
      </c>
      <c r="AR143" s="14" t="n">
        <v>0.123</v>
      </c>
      <c r="AS143" s="14" t="n">
        <v>0.184</v>
      </c>
      <c r="AT143" s="14" t="n">
        <v>1.133</v>
      </c>
      <c r="AU143" s="14" t="n">
        <v>0.1</v>
      </c>
      <c r="AV143" s="14" t="n">
        <v>1</v>
      </c>
      <c r="AW143" s="14" t="n">
        <v>0.947</v>
      </c>
      <c r="AX143" s="14" t="n">
        <v>0.123</v>
      </c>
      <c r="AY143" s="14" t="n">
        <v>0.169</v>
      </c>
      <c r="AZ143" s="14" t="n">
        <v>1.227</v>
      </c>
      <c r="BA143" s="14" t="n">
        <v>0.1</v>
      </c>
      <c r="BB143" s="14" t="n">
        <v>1</v>
      </c>
      <c r="BC143" s="14" t="n">
        <v>0.589</v>
      </c>
      <c r="BD143" s="14" t="n">
        <v>0.123</v>
      </c>
      <c r="BE143" s="14" t="n">
        <v>-0.026</v>
      </c>
      <c r="BF143" s="14" t="n">
        <v>0.619</v>
      </c>
      <c r="BG143" s="14" t="n">
        <v>0.1</v>
      </c>
      <c r="BH143" s="14" t="n">
        <v>1</v>
      </c>
      <c r="BI143" s="14" t="n">
        <v>0.6889999999999999</v>
      </c>
      <c r="BJ143" s="14" t="n">
        <v>0.123</v>
      </c>
      <c r="BK143" s="14" t="n">
        <v>0.005</v>
      </c>
      <c r="BL143" s="14" t="n">
        <v>0.758</v>
      </c>
      <c r="BM143" s="14" t="n">
        <v>0.1</v>
      </c>
      <c r="BN143" s="14" t="n">
        <v>1</v>
      </c>
      <c r="BO143" s="14" t="n">
        <v>0</v>
      </c>
      <c r="BP143" s="14" t="n">
        <v>0</v>
      </c>
      <c r="BQ143" s="14" t="n">
        <v>0.158</v>
      </c>
      <c r="BR143" s="14" t="n">
        <v>0</v>
      </c>
      <c r="BS143" s="14" t="n">
        <v>0.5</v>
      </c>
      <c r="BT143" s="14" t="n">
        <v>0</v>
      </c>
      <c r="BU143" s="14" t="n">
        <v>0</v>
      </c>
      <c r="BV143" s="14" t="n">
        <v>0.117</v>
      </c>
      <c r="BW143" s="14" t="n">
        <v>0.1</v>
      </c>
      <c r="BX143" s="14" t="n">
        <v>0.667</v>
      </c>
      <c r="BY143" s="14" t="n">
        <v>12.729</v>
      </c>
      <c r="BZ143" s="14" t="n">
        <v>0</v>
      </c>
      <c r="CA143" s="14" t="n">
        <v>12.729</v>
      </c>
      <c r="CB143" s="14" t="n">
        <v>0</v>
      </c>
      <c r="CC143" s="14" t="n">
        <v>102.477</v>
      </c>
      <c r="CD143" s="14" t="n">
        <v>7.95</v>
      </c>
      <c r="CE143" s="14" t="n">
        <v>0.758</v>
      </c>
      <c r="CF143" s="14" t="n">
        <v>112.724</v>
      </c>
      <c r="CG143" s="14" t="n">
        <v>0.1</v>
      </c>
      <c r="CH143" s="14" t="n">
        <v>1</v>
      </c>
      <c r="CI143" s="14" t="n">
        <v>0</v>
      </c>
      <c r="CJ143" s="14" t="n">
        <v>0</v>
      </c>
      <c r="CK143" s="14" t="n">
        <v>0</v>
      </c>
      <c r="CL143" s="14" t="n">
        <v>0</v>
      </c>
      <c r="CM143" s="14" t="n">
        <v>0</v>
      </c>
      <c r="CN143" s="14" t="n">
        <v>0</v>
      </c>
      <c r="CO143" s="14" t="n">
        <v>0</v>
      </c>
      <c r="CP143" s="14" t="n">
        <v>0.005</v>
      </c>
      <c r="CQ143" s="14" t="n">
        <v>1.294</v>
      </c>
      <c r="CR143" s="14" t="n">
        <v>0</v>
      </c>
      <c r="CS143" s="14" t="n">
        <v>5.158</v>
      </c>
      <c r="CT143" s="14" t="n">
        <v>7.554</v>
      </c>
      <c r="CU143" s="14" t="n">
        <v>16.097</v>
      </c>
    </row>
    <row r="144">
      <c r="A144" s="14" t="inlineStr">
        <is>
          <t>KHM2023</t>
        </is>
      </c>
      <c r="B144" s="14" t="inlineStr">
        <is>
          <t>KHM</t>
        </is>
      </c>
      <c r="C144" s="14" t="inlineStr">
        <is>
          <t>KHM</t>
        </is>
      </c>
      <c r="D144" s="14" t="inlineStr">
        <is>
          <t>Cambodia</t>
        </is>
      </c>
      <c r="E144" s="14" t="n">
        <v>2023</v>
      </c>
      <c r="F144" s="14" t="n">
        <v>0.1</v>
      </c>
      <c r="G144" s="14" t="n">
        <v>5.761</v>
      </c>
      <c r="H144" s="14" t="n">
        <v>1.284</v>
      </c>
      <c r="I144" s="14" t="n">
        <v>0</v>
      </c>
      <c r="J144" s="14" t="n">
        <v>5.761</v>
      </c>
      <c r="K144" s="14" t="n">
        <v>0</v>
      </c>
      <c r="L144" s="14" t="n">
        <v>1</v>
      </c>
      <c r="M144" s="14" t="n">
        <v>7.876</v>
      </c>
      <c r="N144" s="14" t="n">
        <v>3.853</v>
      </c>
      <c r="O144" s="14" t="n">
        <v>0</v>
      </c>
      <c r="P144" s="14" t="n">
        <v>7.876</v>
      </c>
      <c r="Q144" s="14" t="n">
        <v>0</v>
      </c>
      <c r="R144" s="14" t="n">
        <v>1</v>
      </c>
      <c r="S144" s="14" t="n">
        <v>12.182</v>
      </c>
      <c r="T144" s="14" t="n">
        <v>7.705</v>
      </c>
      <c r="U144" s="14" t="n">
        <v>0.135</v>
      </c>
      <c r="V144" s="14" t="n">
        <v>13.401</v>
      </c>
      <c r="W144" s="14" t="n">
        <v>0.1</v>
      </c>
      <c r="X144" s="14" t="n">
        <v>1</v>
      </c>
      <c r="Y144" s="14" t="n">
        <v>13.814</v>
      </c>
      <c r="Z144" s="14" t="n">
        <v>1.705</v>
      </c>
      <c r="AA144" s="14" t="n">
        <v>0</v>
      </c>
      <c r="AB144" s="14" t="n">
        <v>13.814</v>
      </c>
      <c r="AC144" s="14" t="n">
        <v>0</v>
      </c>
      <c r="AD144" s="14" t="n">
        <v>1</v>
      </c>
      <c r="AE144" s="14" t="n">
        <v>15.1</v>
      </c>
      <c r="AF144" s="14" t="n">
        <v>3.292</v>
      </c>
      <c r="AG144" s="14" t="n">
        <v>0</v>
      </c>
      <c r="AH144" s="14" t="n">
        <v>15.1</v>
      </c>
      <c r="AI144" s="14" t="n">
        <v>0</v>
      </c>
      <c r="AJ144" s="14" t="n">
        <v>1</v>
      </c>
      <c r="AK144" s="14" t="n">
        <v>22.814</v>
      </c>
      <c r="AL144" s="14" t="n">
        <v>11.838</v>
      </c>
      <c r="AM144" s="14" t="n">
        <v>0.253</v>
      </c>
      <c r="AN144" s="14" t="n">
        <v>25.095</v>
      </c>
      <c r="AO144" s="14" t="n">
        <v>0.1</v>
      </c>
      <c r="AP144" s="14" t="n">
        <v>1</v>
      </c>
      <c r="AQ144" s="14" t="n">
        <v>0.749</v>
      </c>
      <c r="AR144" s="14" t="n">
        <v>0.129</v>
      </c>
      <c r="AS144" s="14" t="n">
        <v>0.203</v>
      </c>
      <c r="AT144" s="14" t="n">
        <v>1.046</v>
      </c>
      <c r="AU144" s="14" t="n">
        <v>0.1</v>
      </c>
      <c r="AV144" s="14" t="n">
        <v>1</v>
      </c>
      <c r="AW144" s="14" t="n">
        <v>0.783</v>
      </c>
      <c r="AX144" s="14" t="n">
        <v>0.129</v>
      </c>
      <c r="AY144" s="14" t="n">
        <v>0.168</v>
      </c>
      <c r="AZ144" s="14" t="n">
        <v>1.046</v>
      </c>
      <c r="BA144" s="14" t="n">
        <v>0.1</v>
      </c>
      <c r="BB144" s="14" t="n">
        <v>1</v>
      </c>
      <c r="BC144" s="14" t="n">
        <v>0.527</v>
      </c>
      <c r="BD144" s="14" t="n">
        <v>0.129</v>
      </c>
      <c r="BE144" s="14" t="n">
        <v>-0.013</v>
      </c>
      <c r="BF144" s="14" t="n">
        <v>0.5590000000000001</v>
      </c>
      <c r="BG144" s="14" t="n">
        <v>0.1</v>
      </c>
      <c r="BH144" s="14" t="n">
        <v>1</v>
      </c>
      <c r="BI144" s="14" t="n">
        <v>0.64</v>
      </c>
      <c r="BJ144" s="14" t="n">
        <v>0.129</v>
      </c>
      <c r="BK144" s="14" t="n">
        <v>0.007</v>
      </c>
      <c r="BL144" s="14" t="n">
        <v>0.704</v>
      </c>
      <c r="BM144" s="14" t="n">
        <v>0.1</v>
      </c>
      <c r="BN144" s="14" t="n">
        <v>1</v>
      </c>
      <c r="BO144" s="14" t="n">
        <v>0</v>
      </c>
      <c r="BP144" s="14" t="n">
        <v>0</v>
      </c>
      <c r="BQ144" s="14" t="n">
        <v>0.158</v>
      </c>
      <c r="BR144" s="14" t="n">
        <v>0</v>
      </c>
      <c r="BS144" s="14" t="n">
        <v>0.5</v>
      </c>
      <c r="BT144" s="14" t="n">
        <v>0</v>
      </c>
      <c r="BU144" s="14" t="n">
        <v>0</v>
      </c>
      <c r="BV144" s="14" t="n">
        <v>0.117</v>
      </c>
      <c r="BW144" s="14" t="n">
        <v>0.1</v>
      </c>
      <c r="BX144" s="14" t="n">
        <v>0.667</v>
      </c>
      <c r="BY144" s="14" t="n">
        <v>13.254</v>
      </c>
      <c r="BZ144" s="14" t="n">
        <v>0</v>
      </c>
      <c r="CA144" s="14" t="n">
        <v>13.254</v>
      </c>
      <c r="CB144" s="14" t="n">
        <v>0</v>
      </c>
      <c r="CC144" s="14" t="n">
        <v>87.07899999999999</v>
      </c>
      <c r="CD144" s="14" t="n">
        <v>7.95</v>
      </c>
      <c r="CE144" s="14" t="n">
        <v>0.964</v>
      </c>
      <c r="CF144" s="14" t="n">
        <v>95.78700000000001</v>
      </c>
      <c r="CG144" s="14" t="n">
        <v>0.1</v>
      </c>
      <c r="CH144" s="14" t="n">
        <v>1</v>
      </c>
      <c r="CI144" s="14" t="n">
        <v>0</v>
      </c>
      <c r="CJ144" s="14" t="n">
        <v>0</v>
      </c>
      <c r="CK144" s="14" t="n">
        <v>0</v>
      </c>
      <c r="CL144" s="14" t="n">
        <v>0</v>
      </c>
      <c r="CM144" s="14" t="n">
        <v>0</v>
      </c>
      <c r="CN144" s="14" t="n">
        <v>0</v>
      </c>
      <c r="CO144" s="14" t="n">
        <v>0</v>
      </c>
      <c r="CP144" s="14" t="n">
        <v>0.002</v>
      </c>
      <c r="CQ144" s="14" t="n">
        <v>1.348</v>
      </c>
      <c r="CR144" s="14" t="n">
        <v>0</v>
      </c>
      <c r="CS144" s="14" t="n">
        <v>5.37</v>
      </c>
      <c r="CT144" s="14" t="n">
        <v>4.484</v>
      </c>
      <c r="CU144" s="14" t="n">
        <v>12.529</v>
      </c>
    </row>
    <row r="145">
      <c r="A145" s="14" t="inlineStr">
        <is>
          <t>KHM2024</t>
        </is>
      </c>
      <c r="B145" s="14" t="inlineStr">
        <is>
          <t>KHM</t>
        </is>
      </c>
      <c r="C145" s="14" t="inlineStr">
        <is>
          <t>KHM</t>
        </is>
      </c>
      <c r="D145" s="14" t="inlineStr">
        <is>
          <t>Cambodia</t>
        </is>
      </c>
      <c r="E145" s="14" t="n">
        <v>2024</v>
      </c>
      <c r="F145" s="14" t="n">
        <v>0.1</v>
      </c>
      <c r="G145" s="14" t="n">
        <v>4.826</v>
      </c>
      <c r="H145" s="14" t="n">
        <v>1.322</v>
      </c>
      <c r="I145" s="14" t="n">
        <v>0</v>
      </c>
      <c r="J145" s="14" t="n">
        <v>4.826</v>
      </c>
      <c r="K145" s="14" t="n">
        <v>0</v>
      </c>
      <c r="L145" s="14" t="n">
        <v>1</v>
      </c>
      <c r="M145" s="14" t="n">
        <v>7.115</v>
      </c>
      <c r="N145" s="14" t="n">
        <v>3.966</v>
      </c>
      <c r="O145" s="14" t="n">
        <v>0</v>
      </c>
      <c r="P145" s="14" t="n">
        <v>7.115</v>
      </c>
      <c r="Q145" s="14" t="n">
        <v>0</v>
      </c>
      <c r="R145" s="14" t="n">
        <v>1</v>
      </c>
      <c r="S145" s="14" t="n">
        <v>11.437</v>
      </c>
      <c r="T145" s="14" t="n">
        <v>7.933</v>
      </c>
      <c r="U145" s="14" t="n">
        <v>0.156</v>
      </c>
      <c r="V145" s="14" t="n">
        <v>12.581</v>
      </c>
      <c r="W145" s="14" t="n">
        <v>0.1</v>
      </c>
      <c r="X145" s="14" t="n">
        <v>1</v>
      </c>
      <c r="Y145" s="14" t="n">
        <v>12.219</v>
      </c>
      <c r="Z145" s="14" t="n">
        <v>1.508</v>
      </c>
      <c r="AA145" s="14" t="n">
        <v>0</v>
      </c>
      <c r="AB145" s="14" t="n">
        <v>12.219</v>
      </c>
      <c r="AC145" s="14" t="n">
        <v>0</v>
      </c>
      <c r="AD145" s="14" t="n">
        <v>1</v>
      </c>
      <c r="AE145" s="14" t="n">
        <v>13.543</v>
      </c>
      <c r="AF145" s="14" t="n">
        <v>2.952</v>
      </c>
      <c r="AG145" s="14" t="n">
        <v>0</v>
      </c>
      <c r="AH145" s="14" t="n">
        <v>13.543</v>
      </c>
      <c r="AI145" s="14" t="n">
        <v>0</v>
      </c>
      <c r="AJ145" s="14" t="n">
        <v>1</v>
      </c>
      <c r="AK145" s="14" t="n">
        <v>21.484</v>
      </c>
      <c r="AL145" s="14" t="n">
        <v>11.148</v>
      </c>
      <c r="AM145" s="14" t="n">
        <v>0.293</v>
      </c>
      <c r="AN145" s="14" t="n">
        <v>23.633</v>
      </c>
      <c r="AO145" s="14" t="n">
        <v>0.1</v>
      </c>
      <c r="AP145" s="14" t="n">
        <v>1</v>
      </c>
      <c r="AQ145" s="14" t="n">
        <v>0.72</v>
      </c>
      <c r="AR145" s="14" t="n">
        <v>0.132</v>
      </c>
      <c r="AS145" s="14" t="n">
        <v>0.202</v>
      </c>
      <c r="AT145" s="14" t="n">
        <v>1.014</v>
      </c>
      <c r="AU145" s="14" t="n">
        <v>0.1</v>
      </c>
      <c r="AV145" s="14" t="n">
        <v>1</v>
      </c>
      <c r="AW145" s="14" t="n">
        <v>0.734</v>
      </c>
      <c r="AX145" s="14" t="n">
        <v>0.132</v>
      </c>
      <c r="AY145" s="14" t="n">
        <v>0.159</v>
      </c>
      <c r="AZ145" s="14" t="n">
        <v>0.982</v>
      </c>
      <c r="BA145" s="14" t="n">
        <v>0.1</v>
      </c>
      <c r="BB145" s="14" t="n">
        <v>1</v>
      </c>
      <c r="BC145" s="14" t="n">
        <v>0.51</v>
      </c>
      <c r="BD145" s="14" t="n">
        <v>0.132</v>
      </c>
      <c r="BE145" s="14" t="n">
        <v>-0.01</v>
      </c>
      <c r="BF145" s="14" t="n">
        <v>0.543</v>
      </c>
      <c r="BG145" s="14" t="n">
        <v>0.1</v>
      </c>
      <c r="BH145" s="14" t="n">
        <v>1</v>
      </c>
      <c r="BI145" s="14" t="n">
        <v>0.652</v>
      </c>
      <c r="BJ145" s="14" t="n">
        <v>0.132</v>
      </c>
      <c r="BK145" s="14" t="n">
        <v>0.008999999999999999</v>
      </c>
      <c r="BL145" s="14" t="n">
        <v>0.717</v>
      </c>
      <c r="BM145" s="14" t="n">
        <v>0.1</v>
      </c>
      <c r="BN145" s="14" t="n">
        <v>1</v>
      </c>
      <c r="BO145" s="14" t="n">
        <v>0</v>
      </c>
      <c r="BP145" s="14" t="n">
        <v>0</v>
      </c>
      <c r="BQ145" s="14" t="n">
        <v>0.155</v>
      </c>
      <c r="BR145" s="14" t="n">
        <v>0</v>
      </c>
      <c r="BS145" s="14" t="n">
        <v>0.5</v>
      </c>
      <c r="BT145" s="14" t="n">
        <v>0</v>
      </c>
      <c r="BU145" s="14" t="n">
        <v>0</v>
      </c>
      <c r="BV145" s="14" t="n">
        <v>0.118</v>
      </c>
      <c r="BW145" s="14" t="n">
        <v>0.1</v>
      </c>
      <c r="BX145" s="14" t="n">
        <v>0.667</v>
      </c>
      <c r="BY145" s="14" t="n">
        <v>13.646</v>
      </c>
      <c r="BZ145" s="14" t="n">
        <v>0</v>
      </c>
      <c r="CA145" s="14" t="n">
        <v>13.646</v>
      </c>
      <c r="CB145" s="14" t="n">
        <v>0</v>
      </c>
      <c r="CC145" s="14" t="n">
        <v>86.38500000000001</v>
      </c>
      <c r="CD145" s="14" t="n">
        <v>7.95</v>
      </c>
      <c r="CE145" s="14" t="n">
        <v>1.177</v>
      </c>
      <c r="CF145" s="14" t="n">
        <v>95.024</v>
      </c>
      <c r="CG145" s="14" t="n">
        <v>0.1</v>
      </c>
      <c r="CH145" s="14" t="n">
        <v>1</v>
      </c>
      <c r="CI145" s="14" t="n">
        <v>0</v>
      </c>
      <c r="CJ145" s="14" t="n">
        <v>0</v>
      </c>
      <c r="CK145" s="14" t="n">
        <v>0</v>
      </c>
      <c r="CL145" s="14" t="n">
        <v>0</v>
      </c>
      <c r="CM145" s="14" t="n">
        <v>0</v>
      </c>
      <c r="CN145" s="14" t="n">
        <v>0</v>
      </c>
      <c r="CO145" s="14" t="n">
        <v>0</v>
      </c>
      <c r="CP145" s="14" t="n">
        <v>0.002</v>
      </c>
      <c r="CQ145" s="14" t="n">
        <v>1.387</v>
      </c>
      <c r="CR145" s="14" t="n">
        <v>0</v>
      </c>
      <c r="CS145" s="14" t="n">
        <v>5.529</v>
      </c>
      <c r="CT145" s="14" t="n">
        <v>3.509</v>
      </c>
      <c r="CU145" s="14" t="n">
        <v>10.896</v>
      </c>
    </row>
    <row r="146">
      <c r="A146" s="14" t="inlineStr">
        <is>
          <t>CMR2021</t>
        </is>
      </c>
      <c r="B146" s="14" t="inlineStr">
        <is>
          <t>CMR</t>
        </is>
      </c>
      <c r="C146" s="14" t="inlineStr">
        <is>
          <t>CMR</t>
        </is>
      </c>
      <c r="D146" s="14" t="inlineStr">
        <is>
          <t>Cameroon</t>
        </is>
      </c>
      <c r="E146" s="14" t="n">
        <v>2021</v>
      </c>
      <c r="F146" s="14" t="n">
        <v>0.192</v>
      </c>
      <c r="G146" s="14" t="n">
        <v>5.897</v>
      </c>
      <c r="H146" s="14" t="n">
        <v>1.143</v>
      </c>
      <c r="I146" s="14" t="n">
        <v>0</v>
      </c>
      <c r="J146" s="14" t="n">
        <v>5.897</v>
      </c>
      <c r="K146" s="14" t="n">
        <v>0</v>
      </c>
      <c r="L146" s="14" t="n">
        <v>1</v>
      </c>
      <c r="M146" s="14" t="n">
        <v>7.964</v>
      </c>
      <c r="N146" s="14" t="n">
        <v>3.43</v>
      </c>
      <c r="O146" s="14" t="n">
        <v>0</v>
      </c>
      <c r="P146" s="14" t="n">
        <v>7.964</v>
      </c>
      <c r="Q146" s="14" t="n">
        <v>0</v>
      </c>
      <c r="R146" s="14" t="n">
        <v>1</v>
      </c>
      <c r="S146" s="14" t="n">
        <v>11.613</v>
      </c>
      <c r="T146" s="14" t="n">
        <v>6.86</v>
      </c>
      <c r="U146" s="14" t="n">
        <v>0</v>
      </c>
      <c r="V146" s="14" t="n">
        <v>13.849</v>
      </c>
      <c r="W146" s="14" t="n">
        <v>0.192</v>
      </c>
      <c r="X146" s="14" t="n">
        <v>1</v>
      </c>
      <c r="Y146" s="14" t="n">
        <v>10.838</v>
      </c>
      <c r="Z146" s="14" t="n">
        <v>1.189</v>
      </c>
      <c r="AA146" s="14" t="n">
        <v>0</v>
      </c>
      <c r="AB146" s="14" t="n">
        <v>10.838</v>
      </c>
      <c r="AC146" s="14" t="n">
        <v>0</v>
      </c>
      <c r="AD146" s="14" t="n">
        <v>1</v>
      </c>
      <c r="AE146" s="14" t="n">
        <v>11.41</v>
      </c>
      <c r="AF146" s="14" t="n">
        <v>2.219</v>
      </c>
      <c r="AG146" s="14" t="n">
        <v>0</v>
      </c>
      <c r="AH146" s="14" t="n">
        <v>11.41</v>
      </c>
      <c r="AI146" s="14" t="n">
        <v>0</v>
      </c>
      <c r="AJ146" s="14" t="n">
        <v>1</v>
      </c>
      <c r="AK146" s="14" t="n">
        <v>14.84</v>
      </c>
      <c r="AL146" s="14" t="n">
        <v>7</v>
      </c>
      <c r="AM146" s="14" t="n">
        <v>0</v>
      </c>
      <c r="AN146" s="14" t="n">
        <v>17.696</v>
      </c>
      <c r="AO146" s="14" t="n">
        <v>0.192</v>
      </c>
      <c r="AP146" s="14" t="n">
        <v>1</v>
      </c>
      <c r="AQ146" s="14" t="n">
        <v>0.619</v>
      </c>
      <c r="AR146" s="14" t="n">
        <v>0.114</v>
      </c>
      <c r="AS146" s="14" t="n">
        <v>0.334</v>
      </c>
      <c r="AT146" s="14" t="n">
        <v>1.136</v>
      </c>
      <c r="AU146" s="14" t="n">
        <v>0.192</v>
      </c>
      <c r="AV146" s="14" t="n">
        <v>1</v>
      </c>
      <c r="AW146" s="14" t="n">
        <v>0.599</v>
      </c>
      <c r="AX146" s="14" t="n">
        <v>0.114</v>
      </c>
      <c r="AY146" s="14" t="n">
        <v>0.27</v>
      </c>
      <c r="AZ146" s="14" t="n">
        <v>1.037</v>
      </c>
      <c r="BA146" s="14" t="n">
        <v>0.192</v>
      </c>
      <c r="BB146" s="14" t="n">
        <v>1</v>
      </c>
      <c r="BC146" s="14" t="n">
        <v>0.439</v>
      </c>
      <c r="BD146" s="14" t="n">
        <v>0.114</v>
      </c>
      <c r="BE146" s="14" t="n">
        <v>-0.038</v>
      </c>
      <c r="BF146" s="14" t="n">
        <v>0.478</v>
      </c>
      <c r="BG146" s="14" t="n">
        <v>0.192</v>
      </c>
      <c r="BH146" s="14" t="n">
        <v>0</v>
      </c>
      <c r="BI146" s="14" t="n">
        <v>0.505</v>
      </c>
      <c r="BJ146" s="14" t="n">
        <v>0.114</v>
      </c>
      <c r="BK146" s="14" t="n">
        <v>0.025</v>
      </c>
      <c r="BL146" s="14" t="n">
        <v>0.631</v>
      </c>
      <c r="BM146" s="14" t="n">
        <v>0.192</v>
      </c>
      <c r="BN146" s="14" t="n">
        <v>1</v>
      </c>
      <c r="BO146" s="14" t="n">
        <v>0</v>
      </c>
      <c r="BP146" s="14" t="n">
        <v>0</v>
      </c>
      <c r="BQ146" s="14" t="n">
        <v>0.159</v>
      </c>
      <c r="BR146" s="14" t="n">
        <v>0</v>
      </c>
      <c r="BS146" s="14" t="n">
        <v>0.667</v>
      </c>
      <c r="BT146" s="14" t="n">
        <v>0</v>
      </c>
      <c r="BU146" s="14" t="n">
        <v>0</v>
      </c>
      <c r="BV146" s="14" t="n">
        <v>0.145</v>
      </c>
      <c r="BW146" s="14" t="n">
        <v>0.192</v>
      </c>
      <c r="BX146" s="14" t="n">
        <v>0.667</v>
      </c>
      <c r="BY146" s="14" t="n">
        <v>11.787</v>
      </c>
      <c r="BZ146" s="14" t="n">
        <v>0</v>
      </c>
      <c r="CA146" s="14" t="n">
        <v>11.787</v>
      </c>
      <c r="CB146" s="14" t="n">
        <v>0</v>
      </c>
      <c r="CC146" s="14" t="n">
        <v>78.125</v>
      </c>
      <c r="CD146" s="14" t="n">
        <v>7.95</v>
      </c>
      <c r="CE146" s="14" t="n">
        <v>20.503</v>
      </c>
      <c r="CF146" s="14" t="n">
        <v>117.613</v>
      </c>
      <c r="CG146" s="14" t="n">
        <v>0.192</v>
      </c>
      <c r="CH146" s="14" t="n">
        <v>1</v>
      </c>
      <c r="CI146" s="14" t="n">
        <v>0</v>
      </c>
      <c r="CJ146" s="14" t="n">
        <v>0</v>
      </c>
      <c r="CK146" s="14" t="n">
        <v>0</v>
      </c>
      <c r="CL146" s="14" t="n">
        <v>0</v>
      </c>
      <c r="CM146" s="14" t="n">
        <v>0</v>
      </c>
      <c r="CN146" s="14" t="n">
        <v>0</v>
      </c>
      <c r="CO146" s="14" t="n">
        <v>0</v>
      </c>
      <c r="CP146" s="14" t="n">
        <v>0</v>
      </c>
      <c r="CQ146" s="14" t="n">
        <v>1.198</v>
      </c>
      <c r="CR146" s="14" t="n">
        <v>1</v>
      </c>
      <c r="CS146" s="14" t="n">
        <v>10.266</v>
      </c>
      <c r="CT146" s="14" t="n">
        <v>4.753</v>
      </c>
      <c r="CU146" s="14" t="n">
        <v>14.129</v>
      </c>
    </row>
    <row r="147">
      <c r="A147" s="14" t="inlineStr">
        <is>
          <t>CMR2022</t>
        </is>
      </c>
      <c r="B147" s="14" t="inlineStr">
        <is>
          <t>CMR</t>
        </is>
      </c>
      <c r="C147" s="14" t="inlineStr">
        <is>
          <t>CMR</t>
        </is>
      </c>
      <c r="D147" s="14" t="inlineStr">
        <is>
          <t>Cameroon</t>
        </is>
      </c>
      <c r="E147" s="14" t="n">
        <v>2022</v>
      </c>
      <c r="F147" s="14" t="n">
        <v>0.192</v>
      </c>
      <c r="G147" s="14" t="n">
        <v>11.72</v>
      </c>
      <c r="H147" s="14" t="n">
        <v>1.235</v>
      </c>
      <c r="I147" s="14" t="n">
        <v>0</v>
      </c>
      <c r="J147" s="14" t="n">
        <v>11.72</v>
      </c>
      <c r="K147" s="14" t="n">
        <v>0</v>
      </c>
      <c r="L147" s="14" t="n">
        <v>1</v>
      </c>
      <c r="M147" s="14" t="n">
        <v>9.782999999999999</v>
      </c>
      <c r="N147" s="14" t="n">
        <v>3.704</v>
      </c>
      <c r="O147" s="14" t="n">
        <v>0</v>
      </c>
      <c r="P147" s="14" t="n">
        <v>9.782999999999999</v>
      </c>
      <c r="Q147" s="14" t="n">
        <v>0</v>
      </c>
      <c r="R147" s="14" t="n">
        <v>1</v>
      </c>
      <c r="S147" s="14" t="n">
        <v>17.893</v>
      </c>
      <c r="T147" s="14" t="n">
        <v>7.408</v>
      </c>
      <c r="U147" s="14" t="n">
        <v>0.255</v>
      </c>
      <c r="V147" s="14" t="n">
        <v>21.338</v>
      </c>
      <c r="W147" s="14" t="n">
        <v>0.192</v>
      </c>
      <c r="X147" s="14" t="n">
        <v>1</v>
      </c>
      <c r="Y147" s="14" t="n">
        <v>11.704</v>
      </c>
      <c r="Z147" s="14" t="n">
        <v>1.284</v>
      </c>
      <c r="AA147" s="14" t="n">
        <v>0</v>
      </c>
      <c r="AB147" s="14" t="n">
        <v>11.704</v>
      </c>
      <c r="AC147" s="14" t="n">
        <v>0</v>
      </c>
      <c r="AD147" s="14" t="n">
        <v>1</v>
      </c>
      <c r="AE147" s="14" t="n">
        <v>12.322</v>
      </c>
      <c r="AF147" s="14" t="n">
        <v>2.396</v>
      </c>
      <c r="AG147" s="14" t="n">
        <v>0</v>
      </c>
      <c r="AH147" s="14" t="n">
        <v>12.322</v>
      </c>
      <c r="AI147" s="14" t="n">
        <v>0</v>
      </c>
      <c r="AJ147" s="14" t="n">
        <v>1</v>
      </c>
      <c r="AK147" s="14" t="n">
        <v>16.026</v>
      </c>
      <c r="AL147" s="14" t="n">
        <v>7.56</v>
      </c>
      <c r="AM147" s="14" t="n">
        <v>0.228</v>
      </c>
      <c r="AN147" s="14" t="n">
        <v>19.111</v>
      </c>
      <c r="AO147" s="14" t="n">
        <v>0.192</v>
      </c>
      <c r="AP147" s="14" t="n">
        <v>1</v>
      </c>
      <c r="AQ147" s="14" t="n">
        <v>0.861</v>
      </c>
      <c r="AR147" s="14" t="n">
        <v>0.123</v>
      </c>
      <c r="AS147" s="14" t="n">
        <v>-0.003</v>
      </c>
      <c r="AT147" s="14" t="n">
        <v>1.024</v>
      </c>
      <c r="AU147" s="14" t="n">
        <v>0.192</v>
      </c>
      <c r="AV147" s="14" t="n">
        <v>1</v>
      </c>
      <c r="AW147" s="14" t="n">
        <v>0.986</v>
      </c>
      <c r="AX147" s="14" t="n">
        <v>0.123</v>
      </c>
      <c r="AY147" s="14" t="n">
        <v>-0.199</v>
      </c>
      <c r="AZ147" s="14" t="n">
        <v>0.9389999999999999</v>
      </c>
      <c r="BA147" s="14" t="n">
        <v>0.192</v>
      </c>
      <c r="BB147" s="14" t="n">
        <v>1</v>
      </c>
      <c r="BC147" s="14" t="n">
        <v>0.598</v>
      </c>
      <c r="BD147" s="14" t="n">
        <v>0.123</v>
      </c>
      <c r="BE147" s="14" t="n">
        <v>-0.241</v>
      </c>
      <c r="BF147" s="14" t="n">
        <v>0.425</v>
      </c>
      <c r="BG147" s="14" t="n">
        <v>0.192</v>
      </c>
      <c r="BH147" s="14" t="n">
        <v>0</v>
      </c>
      <c r="BI147" s="14" t="n">
        <v>0.612</v>
      </c>
      <c r="BJ147" s="14" t="n">
        <v>0.123</v>
      </c>
      <c r="BK147" s="14" t="n">
        <v>-0.141</v>
      </c>
      <c r="BL147" s="14" t="n">
        <v>0.5620000000000001</v>
      </c>
      <c r="BM147" s="14" t="n">
        <v>0.192</v>
      </c>
      <c r="BN147" s="14" t="n">
        <v>1</v>
      </c>
      <c r="BO147" s="14" t="n">
        <v>0</v>
      </c>
      <c r="BP147" s="14" t="n">
        <v>0</v>
      </c>
      <c r="BQ147" s="14" t="n">
        <v>0.141</v>
      </c>
      <c r="BR147" s="14" t="n">
        <v>0</v>
      </c>
      <c r="BS147" s="14" t="n">
        <v>0.667</v>
      </c>
      <c r="BT147" s="14" t="n">
        <v>0</v>
      </c>
      <c r="BU147" s="14" t="n">
        <v>0</v>
      </c>
      <c r="BV147" s="14" t="n">
        <v>0.129</v>
      </c>
      <c r="BW147" s="14" t="n">
        <v>0.192</v>
      </c>
      <c r="BX147" s="14" t="n">
        <v>0.667</v>
      </c>
      <c r="BY147" s="14" t="n">
        <v>12.729</v>
      </c>
      <c r="BZ147" s="14" t="n">
        <v>0</v>
      </c>
      <c r="CA147" s="14" t="n">
        <v>12.729</v>
      </c>
      <c r="CB147" s="14" t="n">
        <v>0</v>
      </c>
      <c r="CC147" s="14" t="n">
        <v>97.90000000000001</v>
      </c>
      <c r="CD147" s="14" t="n">
        <v>7.95</v>
      </c>
      <c r="CE147" s="14" t="n">
        <v>-10.219</v>
      </c>
      <c r="CF147" s="14" t="n">
        <v>104.56</v>
      </c>
      <c r="CG147" s="14" t="n">
        <v>0.192</v>
      </c>
      <c r="CH147" s="14" t="n">
        <v>1</v>
      </c>
      <c r="CI147" s="14" t="n">
        <v>0</v>
      </c>
      <c r="CJ147" s="14" t="n">
        <v>0</v>
      </c>
      <c r="CK147" s="14" t="n">
        <v>0</v>
      </c>
      <c r="CL147" s="14" t="n">
        <v>0</v>
      </c>
      <c r="CM147" s="14" t="n">
        <v>0</v>
      </c>
      <c r="CN147" s="14" t="n">
        <v>0</v>
      </c>
      <c r="CO147" s="14" t="n">
        <v>0</v>
      </c>
      <c r="CP147" s="14" t="n">
        <v>0</v>
      </c>
      <c r="CQ147" s="14" t="n">
        <v>1.294</v>
      </c>
      <c r="CR147" s="14" t="n">
        <v>1</v>
      </c>
      <c r="CS147" s="14" t="n">
        <v>11.087</v>
      </c>
      <c r="CT147" s="14" t="n">
        <v>10.485</v>
      </c>
      <c r="CU147" s="14" t="n">
        <v>28.059</v>
      </c>
    </row>
    <row r="148">
      <c r="A148" s="14" t="inlineStr">
        <is>
          <t>CMR2023</t>
        </is>
      </c>
      <c r="B148" s="14" t="inlineStr">
        <is>
          <t>CMR</t>
        </is>
      </c>
      <c r="C148" s="14" t="inlineStr">
        <is>
          <t>CMR</t>
        </is>
      </c>
      <c r="D148" s="14" t="inlineStr">
        <is>
          <t>Cameroon</t>
        </is>
      </c>
      <c r="E148" s="14" t="n">
        <v>2023</v>
      </c>
      <c r="F148" s="14" t="n">
        <v>0.192</v>
      </c>
      <c r="G148" s="14" t="n">
        <v>6.147</v>
      </c>
      <c r="H148" s="14" t="n">
        <v>1.286</v>
      </c>
      <c r="I148" s="14" t="n">
        <v>0</v>
      </c>
      <c r="J148" s="14" t="n">
        <v>6.147</v>
      </c>
      <c r="K148" s="14" t="n">
        <v>0</v>
      </c>
      <c r="L148" s="14" t="n">
        <v>1</v>
      </c>
      <c r="M148" s="14" t="n">
        <v>7.886</v>
      </c>
      <c r="N148" s="14" t="n">
        <v>3.857</v>
      </c>
      <c r="O148" s="14" t="n">
        <v>0</v>
      </c>
      <c r="P148" s="14" t="n">
        <v>7.886</v>
      </c>
      <c r="Q148" s="14" t="n">
        <v>0</v>
      </c>
      <c r="R148" s="14" t="n">
        <v>1</v>
      </c>
      <c r="S148" s="14" t="n">
        <v>12.575</v>
      </c>
      <c r="T148" s="14" t="n">
        <v>7.714</v>
      </c>
      <c r="U148" s="14" t="n">
        <v>0.268</v>
      </c>
      <c r="V148" s="14" t="n">
        <v>14.996</v>
      </c>
      <c r="W148" s="14" t="n">
        <v>0.192</v>
      </c>
      <c r="X148" s="14" t="n">
        <v>1</v>
      </c>
      <c r="Y148" s="14" t="n">
        <v>9.904</v>
      </c>
      <c r="Z148" s="14" t="n">
        <v>1.087</v>
      </c>
      <c r="AA148" s="14" t="n">
        <v>0</v>
      </c>
      <c r="AB148" s="14" t="n">
        <v>9.904</v>
      </c>
      <c r="AC148" s="14" t="n">
        <v>0</v>
      </c>
      <c r="AD148" s="14" t="n">
        <v>1</v>
      </c>
      <c r="AE148" s="14" t="n">
        <v>10.547</v>
      </c>
      <c r="AF148" s="14" t="n">
        <v>2.051</v>
      </c>
      <c r="AG148" s="14" t="n">
        <v>0</v>
      </c>
      <c r="AH148" s="14" t="n">
        <v>10.547</v>
      </c>
      <c r="AI148" s="14" t="n">
        <v>0</v>
      </c>
      <c r="AJ148" s="14" t="n">
        <v>1</v>
      </c>
      <c r="AK148" s="14" t="n">
        <v>14.404</v>
      </c>
      <c r="AL148" s="14" t="n">
        <v>6.795</v>
      </c>
      <c r="AM148" s="14" t="n">
        <v>0.307</v>
      </c>
      <c r="AN148" s="14" t="n">
        <v>17.177</v>
      </c>
      <c r="AO148" s="14" t="n">
        <v>0.192</v>
      </c>
      <c r="AP148" s="14" t="n">
        <v>1</v>
      </c>
      <c r="AQ148" s="14" t="n">
        <v>0.76</v>
      </c>
      <c r="AR148" s="14" t="n">
        <v>0.129</v>
      </c>
      <c r="AS148" s="14" t="n">
        <v>0.238</v>
      </c>
      <c r="AT148" s="14" t="n">
        <v>1.191</v>
      </c>
      <c r="AU148" s="14" t="n">
        <v>0.192</v>
      </c>
      <c r="AV148" s="14" t="n">
        <v>1</v>
      </c>
      <c r="AW148" s="14" t="n">
        <v>0.8110000000000001</v>
      </c>
      <c r="AX148" s="14" t="n">
        <v>0.129</v>
      </c>
      <c r="AY148" s="14" t="n">
        <v>0.169</v>
      </c>
      <c r="AZ148" s="14" t="n">
        <v>1.169</v>
      </c>
      <c r="BA148" s="14" t="n">
        <v>0.192</v>
      </c>
      <c r="BB148" s="14" t="n">
        <v>1</v>
      </c>
      <c r="BC148" s="14" t="n">
        <v>0.535</v>
      </c>
      <c r="BD148" s="14" t="n">
        <v>0.129</v>
      </c>
      <c r="BE148" s="14" t="n">
        <v>-0.168</v>
      </c>
      <c r="BF148" s="14" t="n">
        <v>0.437</v>
      </c>
      <c r="BG148" s="14" t="n">
        <v>0.192</v>
      </c>
      <c r="BH148" s="14" t="n">
        <v>0</v>
      </c>
      <c r="BI148" s="14" t="n">
        <v>0.579</v>
      </c>
      <c r="BJ148" s="14" t="n">
        <v>0.129</v>
      </c>
      <c r="BK148" s="14" t="n">
        <v>-0.095</v>
      </c>
      <c r="BL148" s="14" t="n">
        <v>0.577</v>
      </c>
      <c r="BM148" s="14" t="n">
        <v>0.192</v>
      </c>
      <c r="BN148" s="14" t="n">
        <v>1</v>
      </c>
      <c r="BO148" s="14" t="n">
        <v>0</v>
      </c>
      <c r="BP148" s="14" t="n">
        <v>0</v>
      </c>
      <c r="BQ148" s="14" t="n">
        <v>0.145</v>
      </c>
      <c r="BR148" s="14" t="n">
        <v>0</v>
      </c>
      <c r="BS148" s="14" t="n">
        <v>0.667</v>
      </c>
      <c r="BT148" s="14" t="n">
        <v>0</v>
      </c>
      <c r="BU148" s="14" t="n">
        <v>0</v>
      </c>
      <c r="BV148" s="14" t="n">
        <v>0.133</v>
      </c>
      <c r="BW148" s="14" t="n">
        <v>0.192</v>
      </c>
      <c r="BX148" s="14" t="n">
        <v>0.667</v>
      </c>
      <c r="BY148" s="14" t="n">
        <v>13.254</v>
      </c>
      <c r="BZ148" s="14" t="n">
        <v>0</v>
      </c>
      <c r="CA148" s="14" t="n">
        <v>13.254</v>
      </c>
      <c r="CB148" s="14" t="n">
        <v>0</v>
      </c>
      <c r="CC148" s="14" t="n">
        <v>83.248</v>
      </c>
      <c r="CD148" s="14" t="n">
        <v>7.95</v>
      </c>
      <c r="CE148" s="14" t="n">
        <v>37.143</v>
      </c>
      <c r="CF148" s="14" t="n">
        <v>143.566</v>
      </c>
      <c r="CG148" s="14" t="n">
        <v>0.192</v>
      </c>
      <c r="CH148" s="14" t="n">
        <v>1</v>
      </c>
      <c r="CI148" s="14" t="n">
        <v>0</v>
      </c>
      <c r="CJ148" s="14" t="n">
        <v>0</v>
      </c>
      <c r="CK148" s="14" t="n">
        <v>0</v>
      </c>
      <c r="CL148" s="14" t="n">
        <v>0</v>
      </c>
      <c r="CM148" s="14" t="n">
        <v>0</v>
      </c>
      <c r="CN148" s="14" t="n">
        <v>0</v>
      </c>
      <c r="CO148" s="14" t="n">
        <v>0</v>
      </c>
      <c r="CP148" s="14" t="n">
        <v>0</v>
      </c>
      <c r="CQ148" s="14" t="n">
        <v>1.348</v>
      </c>
      <c r="CR148" s="14" t="n">
        <v>1</v>
      </c>
      <c r="CS148" s="14" t="n">
        <v>9.260999999999999</v>
      </c>
      <c r="CT148" s="14" t="n">
        <v>4.861</v>
      </c>
      <c r="CU148" s="14" t="n">
        <v>9.260999999999999</v>
      </c>
    </row>
    <row r="149">
      <c r="A149" s="14" t="inlineStr">
        <is>
          <t>CMR2024</t>
        </is>
      </c>
      <c r="B149" s="14" t="inlineStr">
        <is>
          <t>CMR</t>
        </is>
      </c>
      <c r="C149" s="14" t="inlineStr">
        <is>
          <t>CMR</t>
        </is>
      </c>
      <c r="D149" s="14" t="inlineStr">
        <is>
          <t>Cameroon</t>
        </is>
      </c>
      <c r="E149" s="14" t="n">
        <v>2024</v>
      </c>
      <c r="F149" s="14" t="n">
        <v>0.192</v>
      </c>
      <c r="G149" s="14" t="n">
        <v>5.575</v>
      </c>
      <c r="H149" s="14" t="n">
        <v>1.324</v>
      </c>
      <c r="I149" s="14" t="n">
        <v>0</v>
      </c>
      <c r="J149" s="14" t="n">
        <v>5.575</v>
      </c>
      <c r="K149" s="14" t="n">
        <v>0</v>
      </c>
      <c r="L149" s="14" t="n">
        <v>1</v>
      </c>
      <c r="M149" s="14" t="n">
        <v>7.124</v>
      </c>
      <c r="N149" s="14" t="n">
        <v>3.971</v>
      </c>
      <c r="O149" s="14" t="n">
        <v>0</v>
      </c>
      <c r="P149" s="14" t="n">
        <v>7.124</v>
      </c>
      <c r="Q149" s="14" t="n">
        <v>0</v>
      </c>
      <c r="R149" s="14" t="n">
        <v>1</v>
      </c>
      <c r="S149" s="14" t="n">
        <v>12.193</v>
      </c>
      <c r="T149" s="14" t="n">
        <v>7.942</v>
      </c>
      <c r="U149" s="14" t="n">
        <v>0.32</v>
      </c>
      <c r="V149" s="14" t="n">
        <v>14.54</v>
      </c>
      <c r="W149" s="14" t="n">
        <v>0.192</v>
      </c>
      <c r="X149" s="14" t="n">
        <v>1</v>
      </c>
      <c r="Y149" s="14" t="n">
        <v>8.26</v>
      </c>
      <c r="Z149" s="14" t="n">
        <v>0.906</v>
      </c>
      <c r="AA149" s="14" t="n">
        <v>0</v>
      </c>
      <c r="AB149" s="14" t="n">
        <v>8.26</v>
      </c>
      <c r="AC149" s="14" t="n">
        <v>0</v>
      </c>
      <c r="AD149" s="14" t="n">
        <v>1</v>
      </c>
      <c r="AE149" s="14" t="n">
        <v>8.922000000000001</v>
      </c>
      <c r="AF149" s="14" t="n">
        <v>1.735</v>
      </c>
      <c r="AG149" s="14" t="n">
        <v>0</v>
      </c>
      <c r="AH149" s="14" t="n">
        <v>8.922000000000001</v>
      </c>
      <c r="AI149" s="14" t="n">
        <v>0</v>
      </c>
      <c r="AJ149" s="14" t="n">
        <v>1</v>
      </c>
      <c r="AK149" s="14" t="n">
        <v>12.892</v>
      </c>
      <c r="AL149" s="14" t="n">
        <v>6.082</v>
      </c>
      <c r="AM149" s="14" t="n">
        <v>0.338</v>
      </c>
      <c r="AN149" s="14" t="n">
        <v>15.374</v>
      </c>
      <c r="AO149" s="14" t="n">
        <v>0.192</v>
      </c>
      <c r="AP149" s="14" t="n">
        <v>1</v>
      </c>
      <c r="AQ149" s="14" t="n">
        <v>0.724</v>
      </c>
      <c r="AR149" s="14" t="n">
        <v>0.132</v>
      </c>
      <c r="AS149" s="14" t="n">
        <v>0.423</v>
      </c>
      <c r="AT149" s="14" t="n">
        <v>1.369</v>
      </c>
      <c r="AU149" s="14" t="n">
        <v>0.192</v>
      </c>
      <c r="AV149" s="14" t="n">
        <v>1</v>
      </c>
      <c r="AW149" s="14" t="n">
        <v>0.75</v>
      </c>
      <c r="AX149" s="14" t="n">
        <v>0.132</v>
      </c>
      <c r="AY149" s="14" t="n">
        <v>0.381</v>
      </c>
      <c r="AZ149" s="14" t="n">
        <v>1.349</v>
      </c>
      <c r="BA149" s="14" t="n">
        <v>0.192</v>
      </c>
      <c r="BB149" s="14" t="n">
        <v>1</v>
      </c>
      <c r="BC149" s="14" t="n">
        <v>0.513</v>
      </c>
      <c r="BD149" s="14" t="n">
        <v>0.132</v>
      </c>
      <c r="BE149" s="14" t="n">
        <v>-0.143</v>
      </c>
      <c r="BF149" s="14" t="n">
        <v>0.442</v>
      </c>
      <c r="BG149" s="14" t="n">
        <v>0.192</v>
      </c>
      <c r="BH149" s="14" t="n">
        <v>0</v>
      </c>
      <c r="BI149" s="14" t="n">
        <v>0.591</v>
      </c>
      <c r="BJ149" s="14" t="n">
        <v>0.132</v>
      </c>
      <c r="BK149" s="14" t="n">
        <v>-0.107</v>
      </c>
      <c r="BL149" s="14" t="n">
        <v>0.577</v>
      </c>
      <c r="BM149" s="14" t="n">
        <v>0.192</v>
      </c>
      <c r="BN149" s="14" t="n">
        <v>1</v>
      </c>
      <c r="BO149" s="14" t="n">
        <v>0</v>
      </c>
      <c r="BP149" s="14" t="n">
        <v>0</v>
      </c>
      <c r="BQ149" s="14" t="n">
        <v>0.154</v>
      </c>
      <c r="BR149" s="14" t="n">
        <v>0</v>
      </c>
      <c r="BS149" s="14" t="n">
        <v>0.667</v>
      </c>
      <c r="BT149" s="14" t="n">
        <v>0</v>
      </c>
      <c r="BU149" s="14" t="n">
        <v>0</v>
      </c>
      <c r="BV149" s="14" t="n">
        <v>0.108</v>
      </c>
      <c r="BW149" s="14" t="n">
        <v>0.192</v>
      </c>
      <c r="BX149" s="14" t="n">
        <v>0.667</v>
      </c>
      <c r="BY149" s="14" t="n">
        <v>13.646</v>
      </c>
      <c r="BZ149" s="14" t="n">
        <v>0</v>
      </c>
      <c r="CA149" s="14" t="n">
        <v>13.646</v>
      </c>
      <c r="CB149" s="14" t="n">
        <v>0</v>
      </c>
      <c r="CC149" s="14" t="n">
        <v>82.58799999999999</v>
      </c>
      <c r="CD149" s="14" t="n">
        <v>7.95</v>
      </c>
      <c r="CE149" s="14" t="n">
        <v>40.596</v>
      </c>
      <c r="CF149" s="14" t="n">
        <v>146.897</v>
      </c>
      <c r="CG149" s="14" t="n">
        <v>0.192</v>
      </c>
      <c r="CH149" s="14" t="n">
        <v>1</v>
      </c>
      <c r="CI149" s="14" t="n">
        <v>0</v>
      </c>
      <c r="CJ149" s="14" t="n">
        <v>0</v>
      </c>
      <c r="CK149" s="14" t="n">
        <v>0</v>
      </c>
      <c r="CL149" s="14" t="n">
        <v>0</v>
      </c>
      <c r="CM149" s="14" t="n">
        <v>0</v>
      </c>
      <c r="CN149" s="14" t="n">
        <v>0</v>
      </c>
      <c r="CO149" s="14" t="n">
        <v>0</v>
      </c>
      <c r="CP149" s="14" t="n">
        <v>0</v>
      </c>
      <c r="CQ149" s="14" t="n">
        <v>1.387</v>
      </c>
      <c r="CR149" s="14" t="n">
        <v>1</v>
      </c>
      <c r="CS149" s="14" t="n">
        <v>7.598</v>
      </c>
      <c r="CT149" s="14" t="n">
        <v>4.251</v>
      </c>
      <c r="CU149" s="14" t="n">
        <v>7.598</v>
      </c>
    </row>
    <row r="150">
      <c r="A150" s="14" t="inlineStr">
        <is>
          <t>CAN2021</t>
        </is>
      </c>
      <c r="B150" s="14" t="inlineStr">
        <is>
          <t>CAN</t>
        </is>
      </c>
      <c r="C150" s="14" t="inlineStr">
        <is>
          <t>CAN</t>
        </is>
      </c>
      <c r="D150" s="14" t="inlineStr">
        <is>
          <t>Canada</t>
        </is>
      </c>
      <c r="E150" s="14" t="n">
        <v>2021</v>
      </c>
      <c r="F150" s="14" t="n">
        <v>0.05</v>
      </c>
      <c r="G150" s="14" t="n">
        <v>3.254</v>
      </c>
      <c r="H150" s="14" t="n">
        <v>0.8129999999999999</v>
      </c>
      <c r="I150" s="14" t="n">
        <v>0</v>
      </c>
      <c r="J150" s="14" t="n">
        <v>3.254</v>
      </c>
      <c r="K150" s="14" t="n">
        <v>0</v>
      </c>
      <c r="L150" s="14" t="n">
        <v>1</v>
      </c>
      <c r="M150" s="14" t="n">
        <v>5.042</v>
      </c>
      <c r="N150" s="14" t="n">
        <v>2.438</v>
      </c>
      <c r="O150" s="14" t="n">
        <v>0</v>
      </c>
      <c r="P150" s="14" t="n">
        <v>5.042</v>
      </c>
      <c r="Q150" s="14" t="n">
        <v>0</v>
      </c>
      <c r="R150" s="14" t="n">
        <v>1</v>
      </c>
      <c r="S150" s="14" t="n">
        <v>7.316</v>
      </c>
      <c r="T150" s="14" t="n">
        <v>4.875</v>
      </c>
      <c r="U150" s="14" t="n">
        <v>0.313</v>
      </c>
      <c r="V150" s="14" t="n">
        <v>8.010999999999999</v>
      </c>
      <c r="W150" s="14" t="n">
        <v>0.05</v>
      </c>
      <c r="X150" s="14" t="n">
        <v>1</v>
      </c>
      <c r="Y150" s="14" t="n">
        <v>7.144</v>
      </c>
      <c r="Z150" s="14" t="n">
        <v>0.789</v>
      </c>
      <c r="AA150" s="14" t="n">
        <v>-2.105</v>
      </c>
      <c r="AB150" s="14" t="n">
        <v>5.04</v>
      </c>
      <c r="AC150" s="14" t="n">
        <v>0</v>
      </c>
      <c r="AD150" s="14" t="n">
        <v>1</v>
      </c>
      <c r="AE150" s="14" t="n">
        <v>7.101</v>
      </c>
      <c r="AF150" s="14" t="n">
        <v>1.397</v>
      </c>
      <c r="AG150" s="14" t="n">
        <v>-2.061</v>
      </c>
      <c r="AH150" s="14" t="n">
        <v>5.04</v>
      </c>
      <c r="AI150" s="14" t="n">
        <v>0</v>
      </c>
      <c r="AJ150" s="14" t="n">
        <v>1</v>
      </c>
      <c r="AK150" s="14" t="n">
        <v>9.089</v>
      </c>
      <c r="AL150" s="14" t="n">
        <v>4.461</v>
      </c>
      <c r="AM150" s="14" t="n">
        <v>-0.439</v>
      </c>
      <c r="AN150" s="14" t="n">
        <v>9.083</v>
      </c>
      <c r="AO150" s="14" t="n">
        <v>0.05</v>
      </c>
      <c r="AP150" s="14" t="n">
        <v>1</v>
      </c>
      <c r="AQ150" s="14" t="n">
        <v>0.649</v>
      </c>
      <c r="AR150" s="14" t="n">
        <v>0.114</v>
      </c>
      <c r="AS150" s="14" t="n">
        <v>0.497</v>
      </c>
      <c r="AT150" s="14" t="n">
        <v>1.203</v>
      </c>
      <c r="AU150" s="14" t="n">
        <v>0.05</v>
      </c>
      <c r="AV150" s="14" t="n">
        <v>1</v>
      </c>
      <c r="AW150" s="14" t="n">
        <v>0.577</v>
      </c>
      <c r="AX150" s="14" t="n">
        <v>0.114</v>
      </c>
      <c r="AY150" s="14" t="n">
        <v>0.411</v>
      </c>
      <c r="AZ150" s="14" t="n">
        <v>1.037</v>
      </c>
      <c r="BA150" s="14" t="n">
        <v>0.05</v>
      </c>
      <c r="BB150" s="14" t="n">
        <v>1</v>
      </c>
      <c r="BC150" s="14" t="n">
        <v>0.458</v>
      </c>
      <c r="BD150" s="14" t="n">
        <v>0.114</v>
      </c>
      <c r="BE150" s="14" t="n">
        <v>0.253</v>
      </c>
      <c r="BF150" s="14" t="n">
        <v>0.746</v>
      </c>
      <c r="BG150" s="14" t="n">
        <v>0.05</v>
      </c>
      <c r="BH150" s="14" t="n">
        <v>1</v>
      </c>
      <c r="BI150" s="14" t="n">
        <v>0.491</v>
      </c>
      <c r="BJ150" s="14" t="n">
        <v>0.114</v>
      </c>
      <c r="BK150" s="14" t="n">
        <v>0.396</v>
      </c>
      <c r="BL150" s="14" t="n">
        <v>0.931</v>
      </c>
      <c r="BM150" s="14" t="n">
        <v>0.05</v>
      </c>
      <c r="BN150" s="14" t="n">
        <v>1</v>
      </c>
      <c r="BO150" s="14" t="n">
        <v>0</v>
      </c>
      <c r="BP150" s="14" t="n">
        <v>0.011</v>
      </c>
      <c r="BQ150" s="14" t="n">
        <v>0.098</v>
      </c>
      <c r="BR150" s="14" t="n">
        <v>0</v>
      </c>
      <c r="BS150" s="14" t="n">
        <v>1</v>
      </c>
      <c r="BT150" s="14" t="n">
        <v>0</v>
      </c>
      <c r="BU150" s="14" t="n">
        <v>0.007</v>
      </c>
      <c r="BV150" s="14" t="n">
        <v>0.116</v>
      </c>
      <c r="BW150" s="14" t="n">
        <v>0.05</v>
      </c>
      <c r="BX150" s="14" t="n">
        <v>0.833</v>
      </c>
      <c r="BY150" s="14" t="n">
        <v>11.787</v>
      </c>
      <c r="BZ150" s="14" t="n">
        <v>0</v>
      </c>
      <c r="CA150" s="14" t="n">
        <v>11.787</v>
      </c>
      <c r="CB150" s="14" t="n">
        <v>0</v>
      </c>
      <c r="CC150" s="14" t="n">
        <v>78.125</v>
      </c>
      <c r="CD150" s="14" t="n">
        <v>7.95</v>
      </c>
      <c r="CE150" s="14" t="n">
        <v>56.537</v>
      </c>
      <c r="CF150" s="14" t="n">
        <v>152.168</v>
      </c>
      <c r="CG150" s="14" t="n">
        <v>0.13</v>
      </c>
      <c r="CH150" s="14" t="n">
        <v>1</v>
      </c>
      <c r="CI150" s="14" t="n">
        <v>0</v>
      </c>
      <c r="CJ150" s="14" t="n">
        <v>0</v>
      </c>
      <c r="CK150" s="14" t="n">
        <v>0</v>
      </c>
      <c r="CL150" s="14" t="n">
        <v>0.013</v>
      </c>
      <c r="CM150" s="14" t="n">
        <v>0</v>
      </c>
      <c r="CN150" s="14" t="n">
        <v>1.014</v>
      </c>
      <c r="CO150" s="14" t="n">
        <v>0.36</v>
      </c>
      <c r="CP150" s="14" t="n">
        <v>0.579</v>
      </c>
      <c r="CQ150" s="14" t="n">
        <v>1.198</v>
      </c>
      <c r="CR150" s="14" t="n">
        <v>0</v>
      </c>
      <c r="CS150" s="14" t="n">
        <v>2.471</v>
      </c>
      <c r="CT150" s="14" t="n">
        <v>4.147</v>
      </c>
      <c r="CU150" s="14" t="n">
        <v>2.471</v>
      </c>
    </row>
    <row r="151">
      <c r="A151" s="14" t="inlineStr">
        <is>
          <t>CAN2022</t>
        </is>
      </c>
      <c r="B151" s="14" t="inlineStr">
        <is>
          <t>CAN</t>
        </is>
      </c>
      <c r="C151" s="14" t="inlineStr">
        <is>
          <t>CAN</t>
        </is>
      </c>
      <c r="D151" s="14" t="inlineStr">
        <is>
          <t>Canada</t>
        </is>
      </c>
      <c r="E151" s="14" t="n">
        <v>2022</v>
      </c>
      <c r="F151" s="14" t="n">
        <v>0.05</v>
      </c>
      <c r="G151" s="14" t="n">
        <v>7.405</v>
      </c>
      <c r="H151" s="14" t="n">
        <v>0.959</v>
      </c>
      <c r="I151" s="14" t="n">
        <v>3.809</v>
      </c>
      <c r="J151" s="14" t="n">
        <v>11.214</v>
      </c>
      <c r="K151" s="14" t="n">
        <v>0</v>
      </c>
      <c r="L151" s="14" t="n">
        <v>1</v>
      </c>
      <c r="M151" s="14" t="n">
        <v>6.822</v>
      </c>
      <c r="N151" s="14" t="n">
        <v>2.878</v>
      </c>
      <c r="O151" s="14" t="n">
        <v>3.878</v>
      </c>
      <c r="P151" s="14" t="n">
        <v>10.7</v>
      </c>
      <c r="Q151" s="14" t="n">
        <v>0</v>
      </c>
      <c r="R151" s="14" t="n">
        <v>1</v>
      </c>
      <c r="S151" s="14" t="n">
        <v>12.202</v>
      </c>
      <c r="T151" s="14" t="n">
        <v>5.756</v>
      </c>
      <c r="U151" s="14" t="n">
        <v>0.5590000000000001</v>
      </c>
      <c r="V151" s="14" t="n">
        <v>13.349</v>
      </c>
      <c r="W151" s="14" t="n">
        <v>0.05</v>
      </c>
      <c r="X151" s="14" t="n">
        <v>1</v>
      </c>
      <c r="Y151" s="14" t="n">
        <v>8.439</v>
      </c>
      <c r="Z151" s="14" t="n">
        <v>0.885</v>
      </c>
      <c r="AA151" s="14" t="n">
        <v>1.367</v>
      </c>
      <c r="AB151" s="14" t="n">
        <v>9.805999999999999</v>
      </c>
      <c r="AC151" s="14" t="n">
        <v>0</v>
      </c>
      <c r="AD151" s="14" t="n">
        <v>1</v>
      </c>
      <c r="AE151" s="14" t="n">
        <v>8.488</v>
      </c>
      <c r="AF151" s="14" t="n">
        <v>1.573</v>
      </c>
      <c r="AG151" s="14" t="n">
        <v>1.319</v>
      </c>
      <c r="AH151" s="14" t="n">
        <v>9.805999999999999</v>
      </c>
      <c r="AI151" s="14" t="n">
        <v>0</v>
      </c>
      <c r="AJ151" s="14" t="n">
        <v>1</v>
      </c>
      <c r="AK151" s="14" t="n">
        <v>11.023</v>
      </c>
      <c r="AL151" s="14" t="n">
        <v>5.264</v>
      </c>
      <c r="AM151" s="14" t="n">
        <v>0.257</v>
      </c>
      <c r="AN151" s="14" t="n">
        <v>11.845</v>
      </c>
      <c r="AO151" s="14" t="n">
        <v>0.05</v>
      </c>
      <c r="AP151" s="14" t="n">
        <v>1</v>
      </c>
      <c r="AQ151" s="14" t="n">
        <v>0.896</v>
      </c>
      <c r="AR151" s="14" t="n">
        <v>0.123</v>
      </c>
      <c r="AS151" s="14" t="n">
        <v>0.491</v>
      </c>
      <c r="AT151" s="14" t="n">
        <v>1.456</v>
      </c>
      <c r="AU151" s="14" t="n">
        <v>0.05</v>
      </c>
      <c r="AV151" s="14" t="n">
        <v>1</v>
      </c>
      <c r="AW151" s="14" t="n">
        <v>0.89</v>
      </c>
      <c r="AX151" s="14" t="n">
        <v>0.123</v>
      </c>
      <c r="AY151" s="14" t="n">
        <v>0.5580000000000001</v>
      </c>
      <c r="AZ151" s="14" t="n">
        <v>1.52</v>
      </c>
      <c r="BA151" s="14" t="n">
        <v>0.05</v>
      </c>
      <c r="BB151" s="14" t="n">
        <v>1</v>
      </c>
      <c r="BC151" s="14" t="n">
        <v>0.62</v>
      </c>
      <c r="BD151" s="14" t="n">
        <v>0.123</v>
      </c>
      <c r="BE151" s="14" t="n">
        <v>0.284</v>
      </c>
      <c r="BF151" s="14" t="n">
        <v>0.95</v>
      </c>
      <c r="BG151" s="14" t="n">
        <v>0.05</v>
      </c>
      <c r="BH151" s="14" t="n">
        <v>1</v>
      </c>
      <c r="BI151" s="14" t="n">
        <v>0.608</v>
      </c>
      <c r="BJ151" s="14" t="n">
        <v>0.123</v>
      </c>
      <c r="BK151" s="14" t="n">
        <v>0.743</v>
      </c>
      <c r="BL151" s="14" t="n">
        <v>1.418</v>
      </c>
      <c r="BM151" s="14" t="n">
        <v>0.05</v>
      </c>
      <c r="BN151" s="14" t="n">
        <v>1</v>
      </c>
      <c r="BO151" s="14" t="n">
        <v>0</v>
      </c>
      <c r="BP151" s="14" t="n">
        <v>0.011</v>
      </c>
      <c r="BQ151" s="14" t="n">
        <v>0.099</v>
      </c>
      <c r="BR151" s="14" t="n">
        <v>0</v>
      </c>
      <c r="BS151" s="14" t="n">
        <v>1</v>
      </c>
      <c r="BT151" s="14" t="n">
        <v>0</v>
      </c>
      <c r="BU151" s="14" t="n">
        <v>0.007</v>
      </c>
      <c r="BV151" s="14" t="n">
        <v>0.122</v>
      </c>
      <c r="BW151" s="14" t="n">
        <v>0.05</v>
      </c>
      <c r="BX151" s="14" t="n">
        <v>0.833</v>
      </c>
      <c r="BY151" s="14" t="n">
        <v>12.729</v>
      </c>
      <c r="BZ151" s="14" t="n">
        <v>0</v>
      </c>
      <c r="CA151" s="14" t="n">
        <v>12.729</v>
      </c>
      <c r="CB151" s="14" t="n">
        <v>0</v>
      </c>
      <c r="CC151" s="14" t="n">
        <v>97.90000000000001</v>
      </c>
      <c r="CD151" s="14" t="n">
        <v>7.95</v>
      </c>
      <c r="CE151" s="14" t="n">
        <v>124.321</v>
      </c>
      <c r="CF151" s="14" t="n">
        <v>251.109</v>
      </c>
      <c r="CG151" s="14" t="n">
        <v>0.13</v>
      </c>
      <c r="CH151" s="14" t="n">
        <v>1</v>
      </c>
      <c r="CI151" s="14" t="n">
        <v>0</v>
      </c>
      <c r="CJ151" s="14" t="n">
        <v>0</v>
      </c>
      <c r="CK151" s="14" t="n">
        <v>0</v>
      </c>
      <c r="CL151" s="14" t="n">
        <v>0.014</v>
      </c>
      <c r="CM151" s="14" t="n">
        <v>0</v>
      </c>
      <c r="CN151" s="14" t="n">
        <v>1.176</v>
      </c>
      <c r="CO151" s="14" t="n">
        <v>0.398</v>
      </c>
      <c r="CP151" s="14" t="n">
        <v>0.446</v>
      </c>
      <c r="CQ151" s="14" t="n">
        <v>1.294</v>
      </c>
      <c r="CR151" s="14" t="n">
        <v>0</v>
      </c>
      <c r="CS151" s="14" t="n">
        <v>3.674</v>
      </c>
      <c r="CT151" s="14" t="n">
        <v>10.596</v>
      </c>
      <c r="CU151" s="14" t="n">
        <v>3.674</v>
      </c>
    </row>
    <row r="152">
      <c r="A152" s="14" t="inlineStr">
        <is>
          <t>CAN2023</t>
        </is>
      </c>
      <c r="B152" s="14" t="inlineStr">
        <is>
          <t>CAN</t>
        </is>
      </c>
      <c r="C152" s="14" t="inlineStr">
        <is>
          <t>CAN</t>
        </is>
      </c>
      <c r="D152" s="14" t="inlineStr">
        <is>
          <t>Canada</t>
        </is>
      </c>
      <c r="E152" s="14" t="n">
        <v>2023</v>
      </c>
      <c r="F152" s="14" t="n">
        <v>0.05</v>
      </c>
      <c r="G152" s="14" t="n">
        <v>4.691</v>
      </c>
      <c r="H152" s="14" t="n">
        <v>1.038</v>
      </c>
      <c r="I152" s="14" t="n">
        <v>4.767</v>
      </c>
      <c r="J152" s="14" t="n">
        <v>9.458</v>
      </c>
      <c r="K152" s="14" t="n">
        <v>0</v>
      </c>
      <c r="L152" s="14" t="n">
        <v>1</v>
      </c>
      <c r="M152" s="14" t="n">
        <v>6.109</v>
      </c>
      <c r="N152" s="14" t="n">
        <v>3.114</v>
      </c>
      <c r="O152" s="14" t="n">
        <v>4.853</v>
      </c>
      <c r="P152" s="14" t="n">
        <v>10.963</v>
      </c>
      <c r="Q152" s="14" t="n">
        <v>0</v>
      </c>
      <c r="R152" s="14" t="n">
        <v>1</v>
      </c>
      <c r="S152" s="14" t="n">
        <v>9.881</v>
      </c>
      <c r="T152" s="14" t="n">
        <v>6.228</v>
      </c>
      <c r="U152" s="14" t="n">
        <v>0.769</v>
      </c>
      <c r="V152" s="14" t="n">
        <v>11.12</v>
      </c>
      <c r="W152" s="14" t="n">
        <v>0.05</v>
      </c>
      <c r="X152" s="14" t="n">
        <v>1</v>
      </c>
      <c r="Y152" s="14" t="n">
        <v>6.639</v>
      </c>
      <c r="Z152" s="14" t="n">
        <v>0.744</v>
      </c>
      <c r="AA152" s="14" t="n">
        <v>2.788</v>
      </c>
      <c r="AB152" s="14" t="n">
        <v>9.427</v>
      </c>
      <c r="AC152" s="14" t="n">
        <v>0</v>
      </c>
      <c r="AD152" s="14" t="n">
        <v>1</v>
      </c>
      <c r="AE152" s="14" t="n">
        <v>6.739</v>
      </c>
      <c r="AF152" s="14" t="n">
        <v>1.342</v>
      </c>
      <c r="AG152" s="14" t="n">
        <v>2.688</v>
      </c>
      <c r="AH152" s="14" t="n">
        <v>9.427</v>
      </c>
      <c r="AI152" s="14" t="n">
        <v>0</v>
      </c>
      <c r="AJ152" s="14" t="n">
        <v>1</v>
      </c>
      <c r="AK152" s="14" t="n">
        <v>9.58</v>
      </c>
      <c r="AL152" s="14" t="n">
        <v>4.746</v>
      </c>
      <c r="AM152" s="14" t="n">
        <v>0.954</v>
      </c>
      <c r="AN152" s="14" t="n">
        <v>11.06</v>
      </c>
      <c r="AO152" s="14" t="n">
        <v>0.05</v>
      </c>
      <c r="AP152" s="14" t="n">
        <v>1</v>
      </c>
      <c r="AQ152" s="14" t="n">
        <v>0.791</v>
      </c>
      <c r="AR152" s="14" t="n">
        <v>0.129</v>
      </c>
      <c r="AS152" s="14" t="n">
        <v>0.457</v>
      </c>
      <c r="AT152" s="14" t="n">
        <v>1.31</v>
      </c>
      <c r="AU152" s="14" t="n">
        <v>0.05</v>
      </c>
      <c r="AV152" s="14" t="n">
        <v>1</v>
      </c>
      <c r="AW152" s="14" t="n">
        <v>0.618</v>
      </c>
      <c r="AX152" s="14" t="n">
        <v>0.129</v>
      </c>
      <c r="AY152" s="14" t="n">
        <v>0.616</v>
      </c>
      <c r="AZ152" s="14" t="n">
        <v>1.296</v>
      </c>
      <c r="BA152" s="14" t="n">
        <v>0.05</v>
      </c>
      <c r="BB152" s="14" t="n">
        <v>1</v>
      </c>
      <c r="BC152" s="14" t="n">
        <v>0.554</v>
      </c>
      <c r="BD152" s="14" t="n">
        <v>0.129</v>
      </c>
      <c r="BE152" s="14" t="n">
        <v>0.339</v>
      </c>
      <c r="BF152" s="14" t="n">
        <v>0.9389999999999999</v>
      </c>
      <c r="BG152" s="14" t="n">
        <v>0.05</v>
      </c>
      <c r="BH152" s="14" t="n">
        <v>1</v>
      </c>
      <c r="BI152" s="14" t="n">
        <v>0.5570000000000001</v>
      </c>
      <c r="BJ152" s="14" t="n">
        <v>0.129</v>
      </c>
      <c r="BK152" s="14" t="n">
        <v>0.598</v>
      </c>
      <c r="BL152" s="14" t="n">
        <v>1.213</v>
      </c>
      <c r="BM152" s="14" t="n">
        <v>0.05</v>
      </c>
      <c r="BN152" s="14" t="n">
        <v>1</v>
      </c>
      <c r="BO152" s="14" t="n">
        <v>0</v>
      </c>
      <c r="BP152" s="14" t="n">
        <v>0.011</v>
      </c>
      <c r="BQ152" s="14" t="n">
        <v>0.109</v>
      </c>
      <c r="BR152" s="14" t="n">
        <v>0</v>
      </c>
      <c r="BS152" s="14" t="n">
        <v>1</v>
      </c>
      <c r="BT152" s="14" t="n">
        <v>0</v>
      </c>
      <c r="BU152" s="14" t="n">
        <v>0.007</v>
      </c>
      <c r="BV152" s="14" t="n">
        <v>0.125</v>
      </c>
      <c r="BW152" s="14" t="n">
        <v>0.05</v>
      </c>
      <c r="BX152" s="14" t="n">
        <v>0.833</v>
      </c>
      <c r="BY152" s="14" t="n">
        <v>13.254</v>
      </c>
      <c r="BZ152" s="14" t="n">
        <v>0</v>
      </c>
      <c r="CA152" s="14" t="n">
        <v>13.254</v>
      </c>
      <c r="CB152" s="14" t="n">
        <v>0</v>
      </c>
      <c r="CC152" s="14" t="n">
        <v>83.248</v>
      </c>
      <c r="CD152" s="14" t="n">
        <v>7.95</v>
      </c>
      <c r="CE152" s="14" t="n">
        <v>114.102</v>
      </c>
      <c r="CF152" s="14" t="n">
        <v>223.006</v>
      </c>
      <c r="CG152" s="14" t="n">
        <v>0.13</v>
      </c>
      <c r="CH152" s="14" t="n">
        <v>1</v>
      </c>
      <c r="CI152" s="14" t="n">
        <v>0</v>
      </c>
      <c r="CJ152" s="14" t="n">
        <v>0</v>
      </c>
      <c r="CK152" s="14" t="n">
        <v>0</v>
      </c>
      <c r="CL152" s="14" t="n">
        <v>0.015</v>
      </c>
      <c r="CM152" s="14" t="n">
        <v>0</v>
      </c>
      <c r="CN152" s="14" t="n">
        <v>1.26</v>
      </c>
      <c r="CO152" s="14" t="n">
        <v>0.415</v>
      </c>
      <c r="CP152" s="14" t="n">
        <v>0.385</v>
      </c>
      <c r="CQ152" s="14" t="n">
        <v>1.348</v>
      </c>
      <c r="CR152" s="14" t="n">
        <v>0</v>
      </c>
      <c r="CS152" s="14" t="n">
        <v>1.823</v>
      </c>
      <c r="CT152" s="14" t="n">
        <v>5.099</v>
      </c>
      <c r="CU152" s="14" t="n">
        <v>1.823</v>
      </c>
    </row>
    <row r="153">
      <c r="A153" s="14" t="inlineStr">
        <is>
          <t>CAN2024</t>
        </is>
      </c>
      <c r="B153" s="14" t="inlineStr">
        <is>
          <t>CAN</t>
        </is>
      </c>
      <c r="C153" s="14" t="inlineStr">
        <is>
          <t>CAN</t>
        </is>
      </c>
      <c r="D153" s="14" t="inlineStr">
        <is>
          <t>Canada</t>
        </is>
      </c>
      <c r="E153" s="14" t="n">
        <v>2024</v>
      </c>
      <c r="F153" s="14" t="n">
        <v>0.05</v>
      </c>
      <c r="G153" s="14" t="n">
        <v>4.055</v>
      </c>
      <c r="H153" s="14" t="n">
        <v>1.069</v>
      </c>
      <c r="I153" s="14" t="n">
        <v>6.023</v>
      </c>
      <c r="J153" s="14" t="n">
        <v>10.078</v>
      </c>
      <c r="K153" s="14" t="n">
        <v>0</v>
      </c>
      <c r="L153" s="14" t="n">
        <v>1</v>
      </c>
      <c r="M153" s="14" t="n">
        <v>5.678</v>
      </c>
      <c r="N153" s="14" t="n">
        <v>3.206</v>
      </c>
      <c r="O153" s="14" t="n">
        <v>6.133</v>
      </c>
      <c r="P153" s="14" t="n">
        <v>11.811</v>
      </c>
      <c r="Q153" s="14" t="n">
        <v>0</v>
      </c>
      <c r="R153" s="14" t="n">
        <v>1</v>
      </c>
      <c r="S153" s="14" t="n">
        <v>9.398</v>
      </c>
      <c r="T153" s="14" t="n">
        <v>6.411</v>
      </c>
      <c r="U153" s="14" t="n">
        <v>0.8</v>
      </c>
      <c r="V153" s="14" t="n">
        <v>10.635</v>
      </c>
      <c r="W153" s="14" t="n">
        <v>0.05</v>
      </c>
      <c r="X153" s="14" t="n">
        <v>1</v>
      </c>
      <c r="Y153" s="14" t="n">
        <v>5.223</v>
      </c>
      <c r="Z153" s="14" t="n">
        <v>0.659</v>
      </c>
      <c r="AA153" s="14" t="n">
        <v>3.527</v>
      </c>
      <c r="AB153" s="14" t="n">
        <v>8.749000000000001</v>
      </c>
      <c r="AC153" s="14" t="n">
        <v>0</v>
      </c>
      <c r="AD153" s="14" t="n">
        <v>1</v>
      </c>
      <c r="AE153" s="14" t="n">
        <v>5.223</v>
      </c>
      <c r="AF153" s="14" t="n">
        <v>1.144</v>
      </c>
      <c r="AG153" s="14" t="n">
        <v>3.526</v>
      </c>
      <c r="AH153" s="14" t="n">
        <v>8.749000000000001</v>
      </c>
      <c r="AI153" s="14" t="n">
        <v>0</v>
      </c>
      <c r="AJ153" s="14" t="n">
        <v>1</v>
      </c>
      <c r="AK153" s="14" t="n">
        <v>8.335000000000001</v>
      </c>
      <c r="AL153" s="14" t="n">
        <v>4.24</v>
      </c>
      <c r="AM153" s="14" t="n">
        <v>1.131</v>
      </c>
      <c r="AN153" s="14" t="n">
        <v>9.94</v>
      </c>
      <c r="AO153" s="14" t="n">
        <v>0.05</v>
      </c>
      <c r="AP153" s="14" t="n">
        <v>1</v>
      </c>
      <c r="AQ153" s="14" t="n">
        <v>0.756</v>
      </c>
      <c r="AR153" s="14" t="n">
        <v>0.132</v>
      </c>
      <c r="AS153" s="14" t="n">
        <v>0.485</v>
      </c>
      <c r="AT153" s="14" t="n">
        <v>1.304</v>
      </c>
      <c r="AU153" s="14" t="n">
        <v>0.05</v>
      </c>
      <c r="AV153" s="14" t="n">
        <v>1</v>
      </c>
      <c r="AW153" s="14" t="n">
        <v>0.655</v>
      </c>
      <c r="AX153" s="14" t="n">
        <v>0.132</v>
      </c>
      <c r="AY153" s="14" t="n">
        <v>0.514</v>
      </c>
      <c r="AZ153" s="14" t="n">
        <v>1.228</v>
      </c>
      <c r="BA153" s="14" t="n">
        <v>0.05</v>
      </c>
      <c r="BB153" s="14" t="n">
        <v>1</v>
      </c>
      <c r="BC153" s="14" t="n">
        <v>0.534</v>
      </c>
      <c r="BD153" s="14" t="n">
        <v>0.132</v>
      </c>
      <c r="BE153" s="14" t="n">
        <v>0.356</v>
      </c>
      <c r="BF153" s="14" t="n">
        <v>0.9340000000000001</v>
      </c>
      <c r="BG153" s="14" t="n">
        <v>0.05</v>
      </c>
      <c r="BH153" s="14" t="n">
        <v>1</v>
      </c>
      <c r="BI153" s="14" t="n">
        <v>0.5679999999999999</v>
      </c>
      <c r="BJ153" s="14" t="n">
        <v>0.132</v>
      </c>
      <c r="BK153" s="14" t="n">
        <v>0.651</v>
      </c>
      <c r="BL153" s="14" t="n">
        <v>1.28</v>
      </c>
      <c r="BM153" s="14" t="n">
        <v>0.05</v>
      </c>
      <c r="BN153" s="14" t="n">
        <v>1</v>
      </c>
      <c r="BO153" s="14" t="n">
        <v>0</v>
      </c>
      <c r="BP153" s="14" t="n">
        <v>0.012</v>
      </c>
      <c r="BQ153" s="14" t="n">
        <v>0.106</v>
      </c>
      <c r="BR153" s="14" t="n">
        <v>0</v>
      </c>
      <c r="BS153" s="14" t="n">
        <v>1</v>
      </c>
      <c r="BT153" s="14" t="n">
        <v>0</v>
      </c>
      <c r="BU153" s="14" t="n">
        <v>0.008</v>
      </c>
      <c r="BV153" s="14" t="n">
        <v>0.122</v>
      </c>
      <c r="BW153" s="14" t="n">
        <v>0.05</v>
      </c>
      <c r="BX153" s="14" t="n">
        <v>0.833</v>
      </c>
      <c r="BY153" s="14" t="n">
        <v>13.646</v>
      </c>
      <c r="BZ153" s="14" t="n">
        <v>0</v>
      </c>
      <c r="CA153" s="14" t="n">
        <v>13.646</v>
      </c>
      <c r="CB153" s="14" t="n">
        <v>0</v>
      </c>
      <c r="CC153" s="14" t="n">
        <v>82.58799999999999</v>
      </c>
      <c r="CD153" s="14" t="n">
        <v>7.95</v>
      </c>
      <c r="CE153" s="14" t="n">
        <v>99.848</v>
      </c>
      <c r="CF153" s="14" t="n">
        <v>206.153</v>
      </c>
      <c r="CG153" s="14" t="n">
        <v>0.13</v>
      </c>
      <c r="CH153" s="14" t="n">
        <v>1</v>
      </c>
      <c r="CI153" s="14" t="n">
        <v>0</v>
      </c>
      <c r="CJ153" s="14" t="n">
        <v>0</v>
      </c>
      <c r="CK153" s="14" t="n">
        <v>0</v>
      </c>
      <c r="CL153" s="14" t="n">
        <v>0.015</v>
      </c>
      <c r="CM153" s="14" t="n">
        <v>0</v>
      </c>
      <c r="CN153" s="14" t="n">
        <v>1.406</v>
      </c>
      <c r="CO153" s="14" t="n">
        <v>0.442</v>
      </c>
      <c r="CP153" s="14" t="n">
        <v>0.385</v>
      </c>
      <c r="CQ153" s="14" t="n">
        <v>1.387</v>
      </c>
      <c r="CR153" s="14" t="n">
        <v>0</v>
      </c>
      <c r="CS153" s="14" t="n">
        <v>0.827</v>
      </c>
      <c r="CT153" s="14" t="n">
        <v>3.99</v>
      </c>
      <c r="CU153" s="14" t="n">
        <v>0.827</v>
      </c>
    </row>
    <row r="154">
      <c r="A154" s="14" t="inlineStr">
        <is>
          <t>CYM2021</t>
        </is>
      </c>
      <c r="B154" s="14" t="inlineStr">
        <is>
          <t>CYM</t>
        </is>
      </c>
      <c r="C154" s="14" t="inlineStr">
        <is>
          <t>CYM</t>
        </is>
      </c>
      <c r="D154" s="14" t="inlineStr">
        <is>
          <t>Cayman Islands</t>
        </is>
      </c>
      <c r="E154" s="14" t="n">
        <v>2021</v>
      </c>
      <c r="F154" s="14" t="n">
        <v>0</v>
      </c>
      <c r="G154" s="14" t="n">
        <v>5.897</v>
      </c>
      <c r="H154" s="14" t="n">
        <v>1.143</v>
      </c>
      <c r="I154" s="14" t="n">
        <v>0</v>
      </c>
      <c r="J154" s="14" t="n">
        <v>5.897</v>
      </c>
      <c r="K154" s="14" t="n">
        <v>0</v>
      </c>
      <c r="L154" s="14" t="n">
        <v>1</v>
      </c>
      <c r="M154" s="14" t="n">
        <v>7.964</v>
      </c>
      <c r="N154" s="14" t="n">
        <v>3.43</v>
      </c>
      <c r="O154" s="14" t="n">
        <v>0</v>
      </c>
      <c r="P154" s="14" t="n">
        <v>7.964</v>
      </c>
      <c r="Q154" s="14" t="n">
        <v>0</v>
      </c>
      <c r="R154" s="14" t="n">
        <v>1</v>
      </c>
      <c r="S154" s="14" t="n">
        <v>11.613</v>
      </c>
      <c r="T154" s="14" t="n">
        <v>6.86</v>
      </c>
      <c r="U154" s="14" t="n">
        <v>0</v>
      </c>
      <c r="V154" s="14" t="n">
        <v>11.613</v>
      </c>
      <c r="W154" s="14" t="n">
        <v>0</v>
      </c>
      <c r="X154" s="14" t="n">
        <v>1</v>
      </c>
      <c r="Y154" s="14" t="n">
        <v>16.158</v>
      </c>
      <c r="Z154" s="14" t="n">
        <v>2.173</v>
      </c>
      <c r="AA154" s="14" t="n">
        <v>0</v>
      </c>
      <c r="AB154" s="14" t="n">
        <v>16.158</v>
      </c>
      <c r="AC154" s="14" t="n">
        <v>0</v>
      </c>
      <c r="AD154" s="14" t="n">
        <v>1</v>
      </c>
      <c r="AE154" s="14" t="n">
        <v>17.301</v>
      </c>
      <c r="AF154" s="14" t="n">
        <v>4.052</v>
      </c>
      <c r="AG154" s="14" t="n">
        <v>0</v>
      </c>
      <c r="AH154" s="14" t="n">
        <v>17.301</v>
      </c>
      <c r="AI154" s="14" t="n">
        <v>0</v>
      </c>
      <c r="AJ154" s="14" t="n">
        <v>1</v>
      </c>
      <c r="AK154" s="14" t="n">
        <v>24.161</v>
      </c>
      <c r="AL154" s="14" t="n">
        <v>12.982</v>
      </c>
      <c r="AM154" s="14" t="n">
        <v>0</v>
      </c>
      <c r="AN154" s="14" t="n">
        <v>24.161</v>
      </c>
      <c r="AO154" s="14" t="n">
        <v>0</v>
      </c>
      <c r="AP154" s="14" t="n">
        <v>1</v>
      </c>
      <c r="AQ154" s="14" t="n">
        <v>0.649</v>
      </c>
      <c r="AR154" s="14" t="n">
        <v>0.114</v>
      </c>
      <c r="AS154" s="14" t="n">
        <v>0.628</v>
      </c>
      <c r="AT154" s="14" t="n">
        <v>1.277</v>
      </c>
      <c r="AU154" s="14" t="n">
        <v>0</v>
      </c>
      <c r="AV154" s="14" t="n">
        <v>1</v>
      </c>
      <c r="AW154" s="14" t="n">
        <v>0.577</v>
      </c>
      <c r="AX154" s="14" t="n">
        <v>0.114</v>
      </c>
      <c r="AY154" s="14" t="n">
        <v>0.574</v>
      </c>
      <c r="AZ154" s="14" t="n">
        <v>1.151</v>
      </c>
      <c r="BA154" s="14" t="n">
        <v>0</v>
      </c>
      <c r="BB154" s="14" t="n">
        <v>1</v>
      </c>
      <c r="BC154" s="14" t="n">
        <v>0.458</v>
      </c>
      <c r="BD154" s="14" t="n">
        <v>0.114</v>
      </c>
      <c r="BE154" s="14" t="n">
        <v>0</v>
      </c>
      <c r="BF154" s="14" t="n">
        <v>0.458</v>
      </c>
      <c r="BG154" s="14" t="n">
        <v>0</v>
      </c>
      <c r="BH154" s="14" t="n">
        <v>1</v>
      </c>
      <c r="BI154" s="14" t="n">
        <v>0.491</v>
      </c>
      <c r="BJ154" s="14" t="n">
        <v>0.114</v>
      </c>
      <c r="BK154" s="14" t="n">
        <v>0</v>
      </c>
      <c r="BL154" s="14" t="n">
        <v>0.491</v>
      </c>
      <c r="BM154" s="14" t="n">
        <v>0</v>
      </c>
      <c r="BN154" s="14" t="n">
        <v>1</v>
      </c>
      <c r="BO154" s="14" t="n">
        <v>0</v>
      </c>
      <c r="BP154" s="14" t="n">
        <v>0</v>
      </c>
      <c r="BQ154" s="14" t="n">
        <v>0.286</v>
      </c>
      <c r="BR154" s="14" t="n">
        <v>0</v>
      </c>
      <c r="BS154" s="14" t="n">
        <v>1</v>
      </c>
      <c r="BT154" s="14" t="n">
        <v>0</v>
      </c>
      <c r="BU154" s="14" t="n">
        <v>0</v>
      </c>
      <c r="BV154" s="14" t="n">
        <v>0.318</v>
      </c>
      <c r="BW154" s="14" t="n">
        <v>0</v>
      </c>
      <c r="BX154" s="14" t="n">
        <v>0.833</v>
      </c>
      <c r="BY154" s="14" t="n">
        <v>11.787</v>
      </c>
      <c r="BZ154" s="14" t="n">
        <v>0</v>
      </c>
      <c r="CA154" s="14" t="n">
        <v>11.787</v>
      </c>
      <c r="CB154" s="14" t="n">
        <v>0</v>
      </c>
      <c r="CC154" s="14" t="n">
        <v>78.125</v>
      </c>
      <c r="CD154" s="14" t="n">
        <v>7.95</v>
      </c>
      <c r="CE154" s="14" t="n">
        <v>0</v>
      </c>
      <c r="CF154" s="14" t="n">
        <v>78.125</v>
      </c>
      <c r="CG154" s="14" t="n">
        <v>0</v>
      </c>
      <c r="CH154" s="14" t="n">
        <v>1</v>
      </c>
      <c r="CI154" s="14" t="n">
        <v>0</v>
      </c>
      <c r="CJ154" s="14" t="n">
        <v>0</v>
      </c>
      <c r="CK154" s="14" t="n">
        <v>0</v>
      </c>
      <c r="CL154" s="14" t="n">
        <v>0</v>
      </c>
      <c r="CM154" s="14" t="n">
        <v>0</v>
      </c>
      <c r="CN154" s="14" t="n">
        <v>0</v>
      </c>
      <c r="CO154" s="14" t="n">
        <v>0</v>
      </c>
      <c r="CP154" s="14" t="n">
        <v>0</v>
      </c>
      <c r="CQ154" s="14" t="n">
        <v>1.198</v>
      </c>
      <c r="CR154" s="14" t="n">
        <v>0</v>
      </c>
      <c r="CS154" s="14" t="n">
        <v>4.776</v>
      </c>
      <c r="CT154" s="14" t="n">
        <v>4.753</v>
      </c>
      <c r="CU154" s="14" t="n">
        <v>15.983</v>
      </c>
    </row>
    <row r="155">
      <c r="A155" s="14" t="inlineStr">
        <is>
          <t>CYM2022</t>
        </is>
      </c>
      <c r="B155" s="14" t="inlineStr">
        <is>
          <t>CYM</t>
        </is>
      </c>
      <c r="C155" s="14" t="inlineStr">
        <is>
          <t>CYM</t>
        </is>
      </c>
      <c r="D155" s="14" t="inlineStr">
        <is>
          <t>Cayman Islands</t>
        </is>
      </c>
      <c r="E155" s="14" t="n">
        <v>2022</v>
      </c>
      <c r="F155" s="14" t="n">
        <v>0</v>
      </c>
      <c r="G155" s="14" t="n">
        <v>11.72</v>
      </c>
      <c r="H155" s="14" t="n">
        <v>1.235</v>
      </c>
      <c r="I155" s="14" t="n">
        <v>0</v>
      </c>
      <c r="J155" s="14" t="n">
        <v>11.72</v>
      </c>
      <c r="K155" s="14" t="n">
        <v>0</v>
      </c>
      <c r="L155" s="14" t="n">
        <v>1</v>
      </c>
      <c r="M155" s="14" t="n">
        <v>9.782999999999999</v>
      </c>
      <c r="N155" s="14" t="n">
        <v>3.704</v>
      </c>
      <c r="O155" s="14" t="n">
        <v>0</v>
      </c>
      <c r="P155" s="14" t="n">
        <v>9.782999999999999</v>
      </c>
      <c r="Q155" s="14" t="n">
        <v>0</v>
      </c>
      <c r="R155" s="14" t="n">
        <v>1</v>
      </c>
      <c r="S155" s="14" t="n">
        <v>17.893</v>
      </c>
      <c r="T155" s="14" t="n">
        <v>7.408</v>
      </c>
      <c r="U155" s="14" t="n">
        <v>0</v>
      </c>
      <c r="V155" s="14" t="n">
        <v>17.893</v>
      </c>
      <c r="W155" s="14" t="n">
        <v>0</v>
      </c>
      <c r="X155" s="14" t="n">
        <v>1</v>
      </c>
      <c r="Y155" s="14" t="n">
        <v>28.798</v>
      </c>
      <c r="Z155" s="14" t="n">
        <v>3.873</v>
      </c>
      <c r="AA155" s="14" t="n">
        <v>0</v>
      </c>
      <c r="AB155" s="14" t="n">
        <v>28.798</v>
      </c>
      <c r="AC155" s="14" t="n">
        <v>0</v>
      </c>
      <c r="AD155" s="14" t="n">
        <v>1</v>
      </c>
      <c r="AE155" s="14" t="n">
        <v>30.032</v>
      </c>
      <c r="AF155" s="14" t="n">
        <v>7.033</v>
      </c>
      <c r="AG155" s="14" t="n">
        <v>0</v>
      </c>
      <c r="AH155" s="14" t="n">
        <v>30.032</v>
      </c>
      <c r="AI155" s="14" t="n">
        <v>0</v>
      </c>
      <c r="AJ155" s="14" t="n">
        <v>1</v>
      </c>
      <c r="AK155" s="14" t="n">
        <v>37.44</v>
      </c>
      <c r="AL155" s="14" t="n">
        <v>20.118</v>
      </c>
      <c r="AM155" s="14" t="n">
        <v>0</v>
      </c>
      <c r="AN155" s="14" t="n">
        <v>37.44</v>
      </c>
      <c r="AO155" s="14" t="n">
        <v>0</v>
      </c>
      <c r="AP155" s="14" t="n">
        <v>1</v>
      </c>
      <c r="AQ155" s="14" t="n">
        <v>0.896</v>
      </c>
      <c r="AR155" s="14" t="n">
        <v>0.123</v>
      </c>
      <c r="AS155" s="14" t="n">
        <v>0.754</v>
      </c>
      <c r="AT155" s="14" t="n">
        <v>1.65</v>
      </c>
      <c r="AU155" s="14" t="n">
        <v>0</v>
      </c>
      <c r="AV155" s="14" t="n">
        <v>1</v>
      </c>
      <c r="AW155" s="14" t="n">
        <v>0.89</v>
      </c>
      <c r="AX155" s="14" t="n">
        <v>0.123</v>
      </c>
      <c r="AY155" s="14" t="n">
        <v>0.676</v>
      </c>
      <c r="AZ155" s="14" t="n">
        <v>1.566</v>
      </c>
      <c r="BA155" s="14" t="n">
        <v>0</v>
      </c>
      <c r="BB155" s="14" t="n">
        <v>1</v>
      </c>
      <c r="BC155" s="14" t="n">
        <v>0.62</v>
      </c>
      <c r="BD155" s="14" t="n">
        <v>0.123</v>
      </c>
      <c r="BE155" s="14" t="n">
        <v>0</v>
      </c>
      <c r="BF155" s="14" t="n">
        <v>0.62</v>
      </c>
      <c r="BG155" s="14" t="n">
        <v>0</v>
      </c>
      <c r="BH155" s="14" t="n">
        <v>1</v>
      </c>
      <c r="BI155" s="14" t="n">
        <v>0.608</v>
      </c>
      <c r="BJ155" s="14" t="n">
        <v>0.123</v>
      </c>
      <c r="BK155" s="14" t="n">
        <v>0</v>
      </c>
      <c r="BL155" s="14" t="n">
        <v>0.608</v>
      </c>
      <c r="BM155" s="14" t="n">
        <v>0</v>
      </c>
      <c r="BN155" s="14" t="n">
        <v>1</v>
      </c>
      <c r="BO155" s="14" t="n">
        <v>0</v>
      </c>
      <c r="BP155" s="14" t="n">
        <v>0</v>
      </c>
      <c r="BQ155" s="14" t="n">
        <v>0.383</v>
      </c>
      <c r="BR155" s="14" t="n">
        <v>0</v>
      </c>
      <c r="BS155" s="14" t="n">
        <v>1</v>
      </c>
      <c r="BT155" s="14" t="n">
        <v>0</v>
      </c>
      <c r="BU155" s="14" t="n">
        <v>0</v>
      </c>
      <c r="BV155" s="14" t="n">
        <v>0.411</v>
      </c>
      <c r="BW155" s="14" t="n">
        <v>0</v>
      </c>
      <c r="BX155" s="14" t="n">
        <v>0.833</v>
      </c>
      <c r="BY155" s="14" t="n">
        <v>12.729</v>
      </c>
      <c r="BZ155" s="14" t="n">
        <v>0</v>
      </c>
      <c r="CA155" s="14" t="n">
        <v>12.729</v>
      </c>
      <c r="CB155" s="14" t="n">
        <v>0</v>
      </c>
      <c r="CC155" s="14" t="n">
        <v>97.90000000000001</v>
      </c>
      <c r="CD155" s="14" t="n">
        <v>7.95</v>
      </c>
      <c r="CE155" s="14" t="n">
        <v>0</v>
      </c>
      <c r="CF155" s="14" t="n">
        <v>97.90000000000001</v>
      </c>
      <c r="CG155" s="14" t="n">
        <v>0</v>
      </c>
      <c r="CH155" s="14" t="n">
        <v>1</v>
      </c>
      <c r="CI155" s="14" t="n">
        <v>0</v>
      </c>
      <c r="CJ155" s="14" t="n">
        <v>0</v>
      </c>
      <c r="CK155" s="14" t="n">
        <v>0</v>
      </c>
      <c r="CL155" s="14" t="n">
        <v>0</v>
      </c>
      <c r="CM155" s="14" t="n">
        <v>0</v>
      </c>
      <c r="CN155" s="14" t="n">
        <v>0</v>
      </c>
      <c r="CO155" s="14" t="n">
        <v>0</v>
      </c>
      <c r="CP155" s="14" t="n">
        <v>0</v>
      </c>
      <c r="CQ155" s="14" t="n">
        <v>1.294</v>
      </c>
      <c r="CR155" s="14" t="n">
        <v>0</v>
      </c>
      <c r="CS155" s="14" t="n">
        <v>5.158</v>
      </c>
      <c r="CT155" s="14" t="n">
        <v>10.485</v>
      </c>
      <c r="CU155" s="14" t="n">
        <v>29.494</v>
      </c>
    </row>
    <row r="156">
      <c r="A156" s="14" t="inlineStr">
        <is>
          <t>CYM2023</t>
        </is>
      </c>
      <c r="B156" s="14" t="inlineStr">
        <is>
          <t>CYM</t>
        </is>
      </c>
      <c r="C156" s="14" t="inlineStr">
        <is>
          <t>CYM</t>
        </is>
      </c>
      <c r="D156" s="14" t="inlineStr">
        <is>
          <t>Cayman Islands</t>
        </is>
      </c>
      <c r="E156" s="14" t="n">
        <v>2023</v>
      </c>
      <c r="F156" s="14" t="n">
        <v>0</v>
      </c>
      <c r="G156" s="14" t="n">
        <v>6.147</v>
      </c>
      <c r="H156" s="14" t="n">
        <v>1.286</v>
      </c>
      <c r="I156" s="14" t="n">
        <v>0</v>
      </c>
      <c r="J156" s="14" t="n">
        <v>6.147</v>
      </c>
      <c r="K156" s="14" t="n">
        <v>0</v>
      </c>
      <c r="L156" s="14" t="n">
        <v>1</v>
      </c>
      <c r="M156" s="14" t="n">
        <v>7.886</v>
      </c>
      <c r="N156" s="14" t="n">
        <v>3.857</v>
      </c>
      <c r="O156" s="14" t="n">
        <v>0</v>
      </c>
      <c r="P156" s="14" t="n">
        <v>7.886</v>
      </c>
      <c r="Q156" s="14" t="n">
        <v>0</v>
      </c>
      <c r="R156" s="14" t="n">
        <v>1</v>
      </c>
      <c r="S156" s="14" t="n">
        <v>12.575</v>
      </c>
      <c r="T156" s="14" t="n">
        <v>7.714</v>
      </c>
      <c r="U156" s="14" t="n">
        <v>0</v>
      </c>
      <c r="V156" s="14" t="n">
        <v>12.575</v>
      </c>
      <c r="W156" s="14" t="n">
        <v>0</v>
      </c>
      <c r="X156" s="14" t="n">
        <v>1</v>
      </c>
      <c r="Y156" s="14" t="n">
        <v>11.879</v>
      </c>
      <c r="Z156" s="14" t="n">
        <v>1.598</v>
      </c>
      <c r="AA156" s="14" t="n">
        <v>0</v>
      </c>
      <c r="AB156" s="14" t="n">
        <v>11.879</v>
      </c>
      <c r="AC156" s="14" t="n">
        <v>0</v>
      </c>
      <c r="AD156" s="14" t="n">
        <v>1</v>
      </c>
      <c r="AE156" s="14" t="n">
        <v>13.165</v>
      </c>
      <c r="AF156" s="14" t="n">
        <v>3.083</v>
      </c>
      <c r="AG156" s="14" t="n">
        <v>0</v>
      </c>
      <c r="AH156" s="14" t="n">
        <v>13.165</v>
      </c>
      <c r="AI156" s="14" t="n">
        <v>0</v>
      </c>
      <c r="AJ156" s="14" t="n">
        <v>1</v>
      </c>
      <c r="AK156" s="14" t="n">
        <v>20.879</v>
      </c>
      <c r="AL156" s="14" t="n">
        <v>11.219</v>
      </c>
      <c r="AM156" s="14" t="n">
        <v>0</v>
      </c>
      <c r="AN156" s="14" t="n">
        <v>20.879</v>
      </c>
      <c r="AO156" s="14" t="n">
        <v>0</v>
      </c>
      <c r="AP156" s="14" t="n">
        <v>1</v>
      </c>
      <c r="AQ156" s="14" t="n">
        <v>0.791</v>
      </c>
      <c r="AR156" s="14" t="n">
        <v>0.129</v>
      </c>
      <c r="AS156" s="14" t="n">
        <v>0.774</v>
      </c>
      <c r="AT156" s="14" t="n">
        <v>1.565</v>
      </c>
      <c r="AU156" s="14" t="n">
        <v>0</v>
      </c>
      <c r="AV156" s="14" t="n">
        <v>1</v>
      </c>
      <c r="AW156" s="14" t="n">
        <v>0.618</v>
      </c>
      <c r="AX156" s="14" t="n">
        <v>0.129</v>
      </c>
      <c r="AY156" s="14" t="n">
        <v>0.888</v>
      </c>
      <c r="AZ156" s="14" t="n">
        <v>1.506</v>
      </c>
      <c r="BA156" s="14" t="n">
        <v>0</v>
      </c>
      <c r="BB156" s="14" t="n">
        <v>1</v>
      </c>
      <c r="BC156" s="14" t="n">
        <v>0.554</v>
      </c>
      <c r="BD156" s="14" t="n">
        <v>0.129</v>
      </c>
      <c r="BE156" s="14" t="n">
        <v>0</v>
      </c>
      <c r="BF156" s="14" t="n">
        <v>0.554</v>
      </c>
      <c r="BG156" s="14" t="n">
        <v>0</v>
      </c>
      <c r="BH156" s="14" t="n">
        <v>1</v>
      </c>
      <c r="BI156" s="14" t="n">
        <v>0.5570000000000001</v>
      </c>
      <c r="BJ156" s="14" t="n">
        <v>0.129</v>
      </c>
      <c r="BK156" s="14" t="n">
        <v>0</v>
      </c>
      <c r="BL156" s="14" t="n">
        <v>0.5570000000000001</v>
      </c>
      <c r="BM156" s="14" t="n">
        <v>0</v>
      </c>
      <c r="BN156" s="14" t="n">
        <v>1</v>
      </c>
      <c r="BO156" s="14" t="n">
        <v>0</v>
      </c>
      <c r="BP156" s="14" t="n">
        <v>0</v>
      </c>
      <c r="BQ156" s="14" t="n">
        <v>0.372</v>
      </c>
      <c r="BR156" s="14" t="n">
        <v>0</v>
      </c>
      <c r="BS156" s="14" t="n">
        <v>1</v>
      </c>
      <c r="BT156" s="14" t="n">
        <v>0</v>
      </c>
      <c r="BU156" s="14" t="n">
        <v>0</v>
      </c>
      <c r="BV156" s="14" t="n">
        <v>0.411</v>
      </c>
      <c r="BW156" s="14" t="n">
        <v>0</v>
      </c>
      <c r="BX156" s="14" t="n">
        <v>0.833</v>
      </c>
      <c r="BY156" s="14" t="n">
        <v>13.254</v>
      </c>
      <c r="BZ156" s="14" t="n">
        <v>0</v>
      </c>
      <c r="CA156" s="14" t="n">
        <v>13.254</v>
      </c>
      <c r="CB156" s="14" t="n">
        <v>0</v>
      </c>
      <c r="CC156" s="14" t="n">
        <v>83.248</v>
      </c>
      <c r="CD156" s="14" t="n">
        <v>7.95</v>
      </c>
      <c r="CE156" s="14" t="n">
        <v>0</v>
      </c>
      <c r="CF156" s="14" t="n">
        <v>83.248</v>
      </c>
      <c r="CG156" s="14" t="n">
        <v>0</v>
      </c>
      <c r="CH156" s="14" t="n">
        <v>1</v>
      </c>
      <c r="CI156" s="14" t="n">
        <v>0</v>
      </c>
      <c r="CJ156" s="14" t="n">
        <v>0</v>
      </c>
      <c r="CK156" s="14" t="n">
        <v>0</v>
      </c>
      <c r="CL156" s="14" t="n">
        <v>0</v>
      </c>
      <c r="CM156" s="14" t="n">
        <v>0</v>
      </c>
      <c r="CN156" s="14" t="n">
        <v>0</v>
      </c>
      <c r="CO156" s="14" t="n">
        <v>0</v>
      </c>
      <c r="CP156" s="14" t="n">
        <v>0</v>
      </c>
      <c r="CQ156" s="14" t="n">
        <v>1.348</v>
      </c>
      <c r="CR156" s="14" t="n">
        <v>0</v>
      </c>
      <c r="CS156" s="14" t="n">
        <v>5.37</v>
      </c>
      <c r="CT156" s="14" t="n">
        <v>4.861</v>
      </c>
      <c r="CU156" s="14" t="n">
        <v>11.192</v>
      </c>
    </row>
    <row r="157">
      <c r="A157" s="14" t="inlineStr">
        <is>
          <t>CYM2024</t>
        </is>
      </c>
      <c r="B157" s="14" t="inlineStr">
        <is>
          <t>CYM</t>
        </is>
      </c>
      <c r="C157" s="14" t="inlineStr">
        <is>
          <t>CYM</t>
        </is>
      </c>
      <c r="D157" s="14" t="inlineStr">
        <is>
          <t>Cayman Islands</t>
        </is>
      </c>
      <c r="E157" s="14" t="n">
        <v>2024</v>
      </c>
      <c r="F157" s="14" t="n">
        <v>0</v>
      </c>
      <c r="G157" s="14" t="n">
        <v>5.575</v>
      </c>
      <c r="H157" s="14" t="n">
        <v>1.324</v>
      </c>
      <c r="I157" s="14" t="n">
        <v>0</v>
      </c>
      <c r="J157" s="14" t="n">
        <v>5.575</v>
      </c>
      <c r="K157" s="14" t="n">
        <v>0</v>
      </c>
      <c r="L157" s="14" t="n">
        <v>1</v>
      </c>
      <c r="M157" s="14" t="n">
        <v>7.124</v>
      </c>
      <c r="N157" s="14" t="n">
        <v>3.971</v>
      </c>
      <c r="O157" s="14" t="n">
        <v>0</v>
      </c>
      <c r="P157" s="14" t="n">
        <v>7.124</v>
      </c>
      <c r="Q157" s="14" t="n">
        <v>0</v>
      </c>
      <c r="R157" s="14" t="n">
        <v>1</v>
      </c>
      <c r="S157" s="14" t="n">
        <v>12.193</v>
      </c>
      <c r="T157" s="14" t="n">
        <v>7.942</v>
      </c>
      <c r="U157" s="14" t="n">
        <v>0</v>
      </c>
      <c r="V157" s="14" t="n">
        <v>12.193</v>
      </c>
      <c r="W157" s="14" t="n">
        <v>0</v>
      </c>
      <c r="X157" s="14" t="n">
        <v>1</v>
      </c>
      <c r="Y157" s="14" t="n">
        <v>10.932</v>
      </c>
      <c r="Z157" s="14" t="n">
        <v>1.47</v>
      </c>
      <c r="AA157" s="14" t="n">
        <v>0</v>
      </c>
      <c r="AB157" s="14" t="n">
        <v>10.932</v>
      </c>
      <c r="AC157" s="14" t="n">
        <v>0</v>
      </c>
      <c r="AD157" s="14" t="n">
        <v>1</v>
      </c>
      <c r="AE157" s="14" t="n">
        <v>12.256</v>
      </c>
      <c r="AF157" s="14" t="n">
        <v>2.87</v>
      </c>
      <c r="AG157" s="14" t="n">
        <v>0</v>
      </c>
      <c r="AH157" s="14" t="n">
        <v>12.256</v>
      </c>
      <c r="AI157" s="14" t="n">
        <v>0</v>
      </c>
      <c r="AJ157" s="14" t="n">
        <v>1</v>
      </c>
      <c r="AK157" s="14" t="n">
        <v>20.197</v>
      </c>
      <c r="AL157" s="14" t="n">
        <v>10.852</v>
      </c>
      <c r="AM157" s="14" t="n">
        <v>0</v>
      </c>
      <c r="AN157" s="14" t="n">
        <v>20.197</v>
      </c>
      <c r="AO157" s="14" t="n">
        <v>0</v>
      </c>
      <c r="AP157" s="14" t="n">
        <v>1</v>
      </c>
      <c r="AQ157" s="14" t="n">
        <v>0.756</v>
      </c>
      <c r="AR157" s="14" t="n">
        <v>0.132</v>
      </c>
      <c r="AS157" s="14" t="n">
        <v>0.752</v>
      </c>
      <c r="AT157" s="14" t="n">
        <v>1.508</v>
      </c>
      <c r="AU157" s="14" t="n">
        <v>0</v>
      </c>
      <c r="AV157" s="14" t="n">
        <v>1</v>
      </c>
      <c r="AW157" s="14" t="n">
        <v>0.655</v>
      </c>
      <c r="AX157" s="14" t="n">
        <v>0.132</v>
      </c>
      <c r="AY157" s="14" t="n">
        <v>0.751</v>
      </c>
      <c r="AZ157" s="14" t="n">
        <v>1.406</v>
      </c>
      <c r="BA157" s="14" t="n">
        <v>0</v>
      </c>
      <c r="BB157" s="14" t="n">
        <v>1</v>
      </c>
      <c r="BC157" s="14" t="n">
        <v>0.534</v>
      </c>
      <c r="BD157" s="14" t="n">
        <v>0.132</v>
      </c>
      <c r="BE157" s="14" t="n">
        <v>0</v>
      </c>
      <c r="BF157" s="14" t="n">
        <v>0.534</v>
      </c>
      <c r="BG157" s="14" t="n">
        <v>0</v>
      </c>
      <c r="BH157" s="14" t="n">
        <v>1</v>
      </c>
      <c r="BI157" s="14" t="n">
        <v>0.5679999999999999</v>
      </c>
      <c r="BJ157" s="14" t="n">
        <v>0.132</v>
      </c>
      <c r="BK157" s="14" t="n">
        <v>0</v>
      </c>
      <c r="BL157" s="14" t="n">
        <v>0.5679999999999999</v>
      </c>
      <c r="BM157" s="14" t="n">
        <v>0</v>
      </c>
      <c r="BN157" s="14" t="n">
        <v>1</v>
      </c>
      <c r="BO157" s="14" t="n">
        <v>0</v>
      </c>
      <c r="BP157" s="14" t="n">
        <v>0</v>
      </c>
      <c r="BQ157" s="14" t="n">
        <v>0.378</v>
      </c>
      <c r="BR157" s="14" t="n">
        <v>0</v>
      </c>
      <c r="BS157" s="14" t="n">
        <v>1</v>
      </c>
      <c r="BT157" s="14" t="n">
        <v>0</v>
      </c>
      <c r="BU157" s="14" t="n">
        <v>0</v>
      </c>
      <c r="BV157" s="14" t="n">
        <v>0.425</v>
      </c>
      <c r="BW157" s="14" t="n">
        <v>0</v>
      </c>
      <c r="BX157" s="14" t="n">
        <v>0.833</v>
      </c>
      <c r="BY157" s="14" t="n">
        <v>13.646</v>
      </c>
      <c r="BZ157" s="14" t="n">
        <v>0</v>
      </c>
      <c r="CA157" s="14" t="n">
        <v>13.646</v>
      </c>
      <c r="CB157" s="14" t="n">
        <v>0</v>
      </c>
      <c r="CC157" s="14" t="n">
        <v>82.58799999999999</v>
      </c>
      <c r="CD157" s="14" t="n">
        <v>7.95</v>
      </c>
      <c r="CE157" s="14" t="n">
        <v>0</v>
      </c>
      <c r="CF157" s="14" t="n">
        <v>82.58799999999999</v>
      </c>
      <c r="CG157" s="14" t="n">
        <v>0</v>
      </c>
      <c r="CH157" s="14" t="n">
        <v>1</v>
      </c>
      <c r="CI157" s="14" t="n">
        <v>0</v>
      </c>
      <c r="CJ157" s="14" t="n">
        <v>0</v>
      </c>
      <c r="CK157" s="14" t="n">
        <v>0</v>
      </c>
      <c r="CL157" s="14" t="n">
        <v>0</v>
      </c>
      <c r="CM157" s="14" t="n">
        <v>0</v>
      </c>
      <c r="CN157" s="14" t="n">
        <v>0</v>
      </c>
      <c r="CO157" s="14" t="n">
        <v>0</v>
      </c>
      <c r="CP157" s="14" t="n">
        <v>0</v>
      </c>
      <c r="CQ157" s="14" t="n">
        <v>1.387</v>
      </c>
      <c r="CR157" s="14" t="n">
        <v>0</v>
      </c>
      <c r="CS157" s="14" t="n">
        <v>5.529</v>
      </c>
      <c r="CT157" s="14" t="n">
        <v>4.251</v>
      </c>
      <c r="CU157" s="14" t="n">
        <v>10.123</v>
      </c>
    </row>
    <row r="158">
      <c r="A158" s="14" t="inlineStr">
        <is>
          <t>CAF2021</t>
        </is>
      </c>
      <c r="B158" s="14" t="inlineStr">
        <is>
          <t>CAF</t>
        </is>
      </c>
      <c r="C158" s="14" t="inlineStr">
        <is>
          <t>CAF</t>
        </is>
      </c>
      <c r="D158" s="14" t="inlineStr">
        <is>
          <t>Central African Republic</t>
        </is>
      </c>
      <c r="E158" s="14" t="n">
        <v>2021</v>
      </c>
      <c r="F158" s="14" t="n">
        <v>0.19</v>
      </c>
      <c r="G158" s="14" t="n">
        <v>5.897</v>
      </c>
      <c r="H158" s="14" t="n">
        <v>1.143</v>
      </c>
      <c r="I158" s="14" t="n">
        <v>0</v>
      </c>
      <c r="J158" s="14" t="n">
        <v>5.897</v>
      </c>
      <c r="K158" s="14" t="n">
        <v>0</v>
      </c>
      <c r="L158" s="14" t="n">
        <v>1</v>
      </c>
      <c r="M158" s="14" t="n">
        <v>7.964</v>
      </c>
      <c r="N158" s="14" t="n">
        <v>3.43</v>
      </c>
      <c r="O158" s="14" t="n">
        <v>0</v>
      </c>
      <c r="P158" s="14" t="n">
        <v>7.964</v>
      </c>
      <c r="Q158" s="14" t="n">
        <v>0</v>
      </c>
      <c r="R158" s="14" t="n">
        <v>1</v>
      </c>
      <c r="S158" s="14" t="n">
        <v>11.613</v>
      </c>
      <c r="T158" s="14" t="n">
        <v>6.86</v>
      </c>
      <c r="U158" s="14" t="n">
        <v>0</v>
      </c>
      <c r="V158" s="14" t="n">
        <v>13.82</v>
      </c>
      <c r="W158" s="14" t="n">
        <v>0.19</v>
      </c>
      <c r="X158" s="14" t="n">
        <v>1</v>
      </c>
      <c r="Y158" s="14" t="n">
        <v>5.919</v>
      </c>
      <c r="Z158" s="14" t="n">
        <v>0.8</v>
      </c>
      <c r="AA158" s="14" t="n">
        <v>0</v>
      </c>
      <c r="AB158" s="14" t="n">
        <v>5.919</v>
      </c>
      <c r="AC158" s="14" t="n">
        <v>0</v>
      </c>
      <c r="AD158" s="14" t="n">
        <v>1</v>
      </c>
      <c r="AE158" s="14" t="n">
        <v>7.062</v>
      </c>
      <c r="AF158" s="14" t="n">
        <v>1.651</v>
      </c>
      <c r="AG158" s="14" t="n">
        <v>0</v>
      </c>
      <c r="AH158" s="14" t="n">
        <v>7.062</v>
      </c>
      <c r="AI158" s="14" t="n">
        <v>0</v>
      </c>
      <c r="AJ158" s="14" t="n">
        <v>1</v>
      </c>
      <c r="AK158" s="14" t="n">
        <v>13.922</v>
      </c>
      <c r="AL158" s="14" t="n">
        <v>7.415</v>
      </c>
      <c r="AM158" s="14" t="n">
        <v>0</v>
      </c>
      <c r="AN158" s="14" t="n">
        <v>16.568</v>
      </c>
      <c r="AO158" s="14" t="n">
        <v>0.19</v>
      </c>
      <c r="AP158" s="14" t="n">
        <v>1</v>
      </c>
      <c r="AQ158" s="14" t="n">
        <v>0.619</v>
      </c>
      <c r="AR158" s="14" t="n">
        <v>0.114</v>
      </c>
      <c r="AS158" s="14" t="n">
        <v>0.6919999999999999</v>
      </c>
      <c r="AT158" s="14" t="n">
        <v>1.56</v>
      </c>
      <c r="AU158" s="14" t="n">
        <v>0.19</v>
      </c>
      <c r="AV158" s="14" t="n">
        <v>1</v>
      </c>
      <c r="AW158" s="14" t="n">
        <v>0.599</v>
      </c>
      <c r="AX158" s="14" t="n">
        <v>0.114</v>
      </c>
      <c r="AY158" s="14" t="n">
        <v>0.696</v>
      </c>
      <c r="AZ158" s="14" t="n">
        <v>1.542</v>
      </c>
      <c r="BA158" s="14" t="n">
        <v>0.19</v>
      </c>
      <c r="BB158" s="14" t="n">
        <v>1</v>
      </c>
      <c r="BC158" s="14" t="n">
        <v>0.439</v>
      </c>
      <c r="BD158" s="14" t="n">
        <v>0.114</v>
      </c>
      <c r="BE158" s="14" t="n">
        <v>-0.052</v>
      </c>
      <c r="BF158" s="14" t="n">
        <v>0.46</v>
      </c>
      <c r="BG158" s="14" t="n">
        <v>0.19</v>
      </c>
      <c r="BH158" s="14" t="n">
        <v>0</v>
      </c>
      <c r="BI158" s="14" t="n">
        <v>0.505</v>
      </c>
      <c r="BJ158" s="14" t="n">
        <v>0.114</v>
      </c>
      <c r="BK158" s="14" t="n">
        <v>0.473</v>
      </c>
      <c r="BL158" s="14" t="n">
        <v>1.163</v>
      </c>
      <c r="BM158" s="14" t="n">
        <v>0.19</v>
      </c>
      <c r="BN158" s="14" t="n">
        <v>1</v>
      </c>
      <c r="BO158" s="14" t="n">
        <v>0</v>
      </c>
      <c r="BP158" s="14" t="n">
        <v>0</v>
      </c>
      <c r="BQ158" s="14" t="n">
        <v>0.082</v>
      </c>
      <c r="BR158" s="14" t="n">
        <v>0</v>
      </c>
      <c r="BS158" s="14" t="n">
        <v>1</v>
      </c>
      <c r="BT158" s="14" t="n">
        <v>0</v>
      </c>
      <c r="BU158" s="14" t="n">
        <v>0</v>
      </c>
      <c r="BV158" s="14" t="n">
        <v>0.152</v>
      </c>
      <c r="BW158" s="14" t="n">
        <v>0.19</v>
      </c>
      <c r="BX158" s="14" t="n">
        <v>1</v>
      </c>
      <c r="BY158" s="14" t="n">
        <v>11.787</v>
      </c>
      <c r="BZ158" s="14" t="n">
        <v>0</v>
      </c>
      <c r="CA158" s="14" t="n">
        <v>11.787</v>
      </c>
      <c r="CB158" s="14" t="n">
        <v>0</v>
      </c>
      <c r="CC158" s="14" t="n">
        <v>78.125</v>
      </c>
      <c r="CD158" s="14" t="n">
        <v>7.95</v>
      </c>
      <c r="CE158" s="14" t="n">
        <v>0</v>
      </c>
      <c r="CF158" s="14" t="n">
        <v>92.96899999999999</v>
      </c>
      <c r="CG158" s="14" t="n">
        <v>0.19</v>
      </c>
      <c r="CH158" s="14" t="n">
        <v>1</v>
      </c>
      <c r="CI158" s="14" t="n">
        <v>0</v>
      </c>
      <c r="CJ158" s="14" t="n">
        <v>0</v>
      </c>
      <c r="CK158" s="14" t="n">
        <v>0</v>
      </c>
      <c r="CL158" s="14" t="n">
        <v>0</v>
      </c>
      <c r="CM158" s="14" t="n">
        <v>0</v>
      </c>
      <c r="CN158" s="14" t="n">
        <v>0</v>
      </c>
      <c r="CO158" s="14" t="n">
        <v>0</v>
      </c>
      <c r="CP158" s="14" t="n">
        <v>0</v>
      </c>
      <c r="CQ158" s="14" t="n">
        <v>1.198</v>
      </c>
      <c r="CR158" s="14" t="n">
        <v>0</v>
      </c>
      <c r="CS158" s="14" t="n">
        <v>4.776</v>
      </c>
      <c r="CT158" s="14" t="n">
        <v>4.753</v>
      </c>
      <c r="CU158" s="14" t="n">
        <v>15.162</v>
      </c>
    </row>
    <row r="159">
      <c r="A159" s="14" t="inlineStr">
        <is>
          <t>CAF2022</t>
        </is>
      </c>
      <c r="B159" s="14" t="inlineStr">
        <is>
          <t>CAF</t>
        </is>
      </c>
      <c r="C159" s="14" t="inlineStr">
        <is>
          <t>CAF</t>
        </is>
      </c>
      <c r="D159" s="14" t="inlineStr">
        <is>
          <t>Central African Republic</t>
        </is>
      </c>
      <c r="E159" s="14" t="n">
        <v>2022</v>
      </c>
      <c r="F159" s="14" t="n">
        <v>0.19</v>
      </c>
      <c r="G159" s="14" t="n">
        <v>11.72</v>
      </c>
      <c r="H159" s="14" t="n">
        <v>1.235</v>
      </c>
      <c r="I159" s="14" t="n">
        <v>0</v>
      </c>
      <c r="J159" s="14" t="n">
        <v>11.72</v>
      </c>
      <c r="K159" s="14" t="n">
        <v>0</v>
      </c>
      <c r="L159" s="14" t="n">
        <v>1</v>
      </c>
      <c r="M159" s="14" t="n">
        <v>9.782999999999999</v>
      </c>
      <c r="N159" s="14" t="n">
        <v>3.704</v>
      </c>
      <c r="O159" s="14" t="n">
        <v>0</v>
      </c>
      <c r="P159" s="14" t="n">
        <v>9.782999999999999</v>
      </c>
      <c r="Q159" s="14" t="n">
        <v>0</v>
      </c>
      <c r="R159" s="14" t="n">
        <v>1</v>
      </c>
      <c r="S159" s="14" t="n">
        <v>17.893</v>
      </c>
      <c r="T159" s="14" t="n">
        <v>7.408</v>
      </c>
      <c r="U159" s="14" t="n">
        <v>0.252</v>
      </c>
      <c r="V159" s="14" t="n">
        <v>21.293</v>
      </c>
      <c r="W159" s="14" t="n">
        <v>0.19</v>
      </c>
      <c r="X159" s="14" t="n">
        <v>1</v>
      </c>
      <c r="Y159" s="14" t="n">
        <v>6.392</v>
      </c>
      <c r="Z159" s="14" t="n">
        <v>0.864</v>
      </c>
      <c r="AA159" s="14" t="n">
        <v>0</v>
      </c>
      <c r="AB159" s="14" t="n">
        <v>6.392</v>
      </c>
      <c r="AC159" s="14" t="n">
        <v>0</v>
      </c>
      <c r="AD159" s="14" t="n">
        <v>1</v>
      </c>
      <c r="AE159" s="14" t="n">
        <v>7.627</v>
      </c>
      <c r="AF159" s="14" t="n">
        <v>1.783</v>
      </c>
      <c r="AG159" s="14" t="n">
        <v>0</v>
      </c>
      <c r="AH159" s="14" t="n">
        <v>7.627</v>
      </c>
      <c r="AI159" s="14" t="n">
        <v>0</v>
      </c>
      <c r="AJ159" s="14" t="n">
        <v>1</v>
      </c>
      <c r="AK159" s="14" t="n">
        <v>15.035</v>
      </c>
      <c r="AL159" s="14" t="n">
        <v>8.007999999999999</v>
      </c>
      <c r="AM159" s="14" t="n">
        <v>0.211</v>
      </c>
      <c r="AN159" s="14" t="n">
        <v>17.892</v>
      </c>
      <c r="AO159" s="14" t="n">
        <v>0.19</v>
      </c>
      <c r="AP159" s="14" t="n">
        <v>1</v>
      </c>
      <c r="AQ159" s="14" t="n">
        <v>0.861</v>
      </c>
      <c r="AR159" s="14" t="n">
        <v>0.123</v>
      </c>
      <c r="AS159" s="14" t="n">
        <v>0.304</v>
      </c>
      <c r="AT159" s="14" t="n">
        <v>1.387</v>
      </c>
      <c r="AU159" s="14" t="n">
        <v>0.19</v>
      </c>
      <c r="AV159" s="14" t="n">
        <v>1</v>
      </c>
      <c r="AW159" s="14" t="n">
        <v>0.986</v>
      </c>
      <c r="AX159" s="14" t="n">
        <v>0.123</v>
      </c>
      <c r="AY159" s="14" t="n">
        <v>0.166</v>
      </c>
      <c r="AZ159" s="14" t="n">
        <v>1.371</v>
      </c>
      <c r="BA159" s="14" t="n">
        <v>0.19</v>
      </c>
      <c r="BB159" s="14" t="n">
        <v>1</v>
      </c>
      <c r="BC159" s="14" t="n">
        <v>0.598</v>
      </c>
      <c r="BD159" s="14" t="n">
        <v>0.123</v>
      </c>
      <c r="BE159" s="14" t="n">
        <v>-0.253</v>
      </c>
      <c r="BF159" s="14" t="n">
        <v>0.41</v>
      </c>
      <c r="BG159" s="14" t="n">
        <v>0.19</v>
      </c>
      <c r="BH159" s="14" t="n">
        <v>0</v>
      </c>
      <c r="BI159" s="14" t="n">
        <v>0.612</v>
      </c>
      <c r="BJ159" s="14" t="n">
        <v>0.123</v>
      </c>
      <c r="BK159" s="14" t="n">
        <v>0.257</v>
      </c>
      <c r="BL159" s="14" t="n">
        <v>1.034</v>
      </c>
      <c r="BM159" s="14" t="n">
        <v>0.19</v>
      </c>
      <c r="BN159" s="14" t="n">
        <v>1</v>
      </c>
      <c r="BO159" s="14" t="n">
        <v>0</v>
      </c>
      <c r="BP159" s="14" t="n">
        <v>0</v>
      </c>
      <c r="BQ159" s="14" t="n">
        <v>0.073</v>
      </c>
      <c r="BR159" s="14" t="n">
        <v>0</v>
      </c>
      <c r="BS159" s="14" t="n">
        <v>1</v>
      </c>
      <c r="BT159" s="14" t="n">
        <v>0</v>
      </c>
      <c r="BU159" s="14" t="n">
        <v>0</v>
      </c>
      <c r="BV159" s="14" t="n">
        <v>0.135</v>
      </c>
      <c r="BW159" s="14" t="n">
        <v>0.19</v>
      </c>
      <c r="BX159" s="14" t="n">
        <v>1</v>
      </c>
      <c r="BY159" s="14" t="n">
        <v>12.729</v>
      </c>
      <c r="BZ159" s="14" t="n">
        <v>0</v>
      </c>
      <c r="CA159" s="14" t="n">
        <v>12.729</v>
      </c>
      <c r="CB159" s="14" t="n">
        <v>0</v>
      </c>
      <c r="CC159" s="14" t="n">
        <v>97.90000000000001</v>
      </c>
      <c r="CD159" s="14" t="n">
        <v>7.95</v>
      </c>
      <c r="CE159" s="14" t="n">
        <v>1.377</v>
      </c>
      <c r="CF159" s="14" t="n">
        <v>116.501</v>
      </c>
      <c r="CG159" s="14" t="n">
        <v>0.19</v>
      </c>
      <c r="CH159" s="14" t="n">
        <v>1</v>
      </c>
      <c r="CI159" s="14" t="n">
        <v>0</v>
      </c>
      <c r="CJ159" s="14" t="n">
        <v>0</v>
      </c>
      <c r="CK159" s="14" t="n">
        <v>0</v>
      </c>
      <c r="CL159" s="14" t="n">
        <v>0</v>
      </c>
      <c r="CM159" s="14" t="n">
        <v>0</v>
      </c>
      <c r="CN159" s="14" t="n">
        <v>0</v>
      </c>
      <c r="CO159" s="14" t="n">
        <v>0</v>
      </c>
      <c r="CP159" s="14" t="n">
        <v>0</v>
      </c>
      <c r="CQ159" s="14" t="n">
        <v>1.294</v>
      </c>
      <c r="CR159" s="14" t="n">
        <v>0</v>
      </c>
      <c r="CS159" s="14" t="n">
        <v>5.158</v>
      </c>
      <c r="CT159" s="14" t="n">
        <v>10.485</v>
      </c>
      <c r="CU159" s="14" t="n">
        <v>31.326</v>
      </c>
    </row>
    <row r="160">
      <c r="A160" s="14" t="inlineStr">
        <is>
          <t>CAF2023</t>
        </is>
      </c>
      <c r="B160" s="14" t="inlineStr">
        <is>
          <t>CAF</t>
        </is>
      </c>
      <c r="C160" s="14" t="inlineStr">
        <is>
          <t>CAF</t>
        </is>
      </c>
      <c r="D160" s="14" t="inlineStr">
        <is>
          <t>Central African Republic</t>
        </is>
      </c>
      <c r="E160" s="14" t="n">
        <v>2023</v>
      </c>
      <c r="F160" s="14" t="n">
        <v>0.19</v>
      </c>
      <c r="G160" s="14" t="n">
        <v>6.147</v>
      </c>
      <c r="H160" s="14" t="n">
        <v>1.286</v>
      </c>
      <c r="I160" s="14" t="n">
        <v>0</v>
      </c>
      <c r="J160" s="14" t="n">
        <v>6.147</v>
      </c>
      <c r="K160" s="14" t="n">
        <v>0</v>
      </c>
      <c r="L160" s="14" t="n">
        <v>1</v>
      </c>
      <c r="M160" s="14" t="n">
        <v>7.886</v>
      </c>
      <c r="N160" s="14" t="n">
        <v>3.857</v>
      </c>
      <c r="O160" s="14" t="n">
        <v>0</v>
      </c>
      <c r="P160" s="14" t="n">
        <v>7.886</v>
      </c>
      <c r="Q160" s="14" t="n">
        <v>0</v>
      </c>
      <c r="R160" s="14" t="n">
        <v>1</v>
      </c>
      <c r="S160" s="14" t="n">
        <v>12.575</v>
      </c>
      <c r="T160" s="14" t="n">
        <v>7.714</v>
      </c>
      <c r="U160" s="14" t="n">
        <v>0.265</v>
      </c>
      <c r="V160" s="14" t="n">
        <v>14.964</v>
      </c>
      <c r="W160" s="14" t="n">
        <v>0.19</v>
      </c>
      <c r="X160" s="14" t="n">
        <v>1</v>
      </c>
      <c r="Y160" s="14" t="n">
        <v>6.656</v>
      </c>
      <c r="Z160" s="14" t="n">
        <v>0.9</v>
      </c>
      <c r="AA160" s="14" t="n">
        <v>0</v>
      </c>
      <c r="AB160" s="14" t="n">
        <v>6.656</v>
      </c>
      <c r="AC160" s="14" t="n">
        <v>0</v>
      </c>
      <c r="AD160" s="14" t="n">
        <v>1</v>
      </c>
      <c r="AE160" s="14" t="n">
        <v>7.942</v>
      </c>
      <c r="AF160" s="14" t="n">
        <v>1.857</v>
      </c>
      <c r="AG160" s="14" t="n">
        <v>0</v>
      </c>
      <c r="AH160" s="14" t="n">
        <v>7.942</v>
      </c>
      <c r="AI160" s="14" t="n">
        <v>0</v>
      </c>
      <c r="AJ160" s="14" t="n">
        <v>1</v>
      </c>
      <c r="AK160" s="14" t="n">
        <v>15.656</v>
      </c>
      <c r="AL160" s="14" t="n">
        <v>8.337999999999999</v>
      </c>
      <c r="AM160" s="14" t="n">
        <v>0.329</v>
      </c>
      <c r="AN160" s="14" t="n">
        <v>18.63</v>
      </c>
      <c r="AO160" s="14" t="n">
        <v>0.19</v>
      </c>
      <c r="AP160" s="14" t="n">
        <v>1</v>
      </c>
      <c r="AQ160" s="14" t="n">
        <v>0.76</v>
      </c>
      <c r="AR160" s="14" t="n">
        <v>0.129</v>
      </c>
      <c r="AS160" s="14" t="n">
        <v>0.902</v>
      </c>
      <c r="AT160" s="14" t="n">
        <v>1.978</v>
      </c>
      <c r="AU160" s="14" t="n">
        <v>0.19</v>
      </c>
      <c r="AV160" s="14" t="n">
        <v>1</v>
      </c>
      <c r="AW160" s="14" t="n">
        <v>0.8110000000000001</v>
      </c>
      <c r="AX160" s="14" t="n">
        <v>0.129</v>
      </c>
      <c r="AY160" s="14" t="n">
        <v>1.128</v>
      </c>
      <c r="AZ160" s="14" t="n">
        <v>2.308</v>
      </c>
      <c r="BA160" s="14" t="n">
        <v>0.19</v>
      </c>
      <c r="BB160" s="14" t="n">
        <v>1</v>
      </c>
      <c r="BC160" s="14" t="n">
        <v>0.535</v>
      </c>
      <c r="BD160" s="14" t="n">
        <v>0.129</v>
      </c>
      <c r="BE160" s="14" t="n">
        <v>-0.184</v>
      </c>
      <c r="BF160" s="14" t="n">
        <v>0.418</v>
      </c>
      <c r="BG160" s="14" t="n">
        <v>0.19</v>
      </c>
      <c r="BH160" s="14" t="n">
        <v>0</v>
      </c>
      <c r="BI160" s="14" t="n">
        <v>0.579</v>
      </c>
      <c r="BJ160" s="14" t="n">
        <v>0.129</v>
      </c>
      <c r="BK160" s="14" t="n">
        <v>0.806</v>
      </c>
      <c r="BL160" s="14" t="n">
        <v>1.649</v>
      </c>
      <c r="BM160" s="14" t="n">
        <v>0.19</v>
      </c>
      <c r="BN160" s="14" t="n">
        <v>1</v>
      </c>
      <c r="BO160" s="14" t="n">
        <v>0</v>
      </c>
      <c r="BP160" s="14" t="n">
        <v>0</v>
      </c>
      <c r="BQ160" s="14" t="n">
        <v>0.075</v>
      </c>
      <c r="BR160" s="14" t="n">
        <v>0</v>
      </c>
      <c r="BS160" s="14" t="n">
        <v>1</v>
      </c>
      <c r="BT160" s="14" t="n">
        <v>0</v>
      </c>
      <c r="BU160" s="14" t="n">
        <v>0</v>
      </c>
      <c r="BV160" s="14" t="n">
        <v>0.139</v>
      </c>
      <c r="BW160" s="14" t="n">
        <v>0.19</v>
      </c>
      <c r="BX160" s="14" t="n">
        <v>1</v>
      </c>
      <c r="BY160" s="14" t="n">
        <v>13.254</v>
      </c>
      <c r="BZ160" s="14" t="n">
        <v>0</v>
      </c>
      <c r="CA160" s="14" t="n">
        <v>13.254</v>
      </c>
      <c r="CB160" s="14" t="n">
        <v>0</v>
      </c>
      <c r="CC160" s="14" t="n">
        <v>83.248</v>
      </c>
      <c r="CD160" s="14" t="n">
        <v>7.95</v>
      </c>
      <c r="CE160" s="14" t="n">
        <v>1.751</v>
      </c>
      <c r="CF160" s="14" t="n">
        <v>99.065</v>
      </c>
      <c r="CG160" s="14" t="n">
        <v>0.19</v>
      </c>
      <c r="CH160" s="14" t="n">
        <v>1</v>
      </c>
      <c r="CI160" s="14" t="n">
        <v>0</v>
      </c>
      <c r="CJ160" s="14" t="n">
        <v>0</v>
      </c>
      <c r="CK160" s="14" t="n">
        <v>0</v>
      </c>
      <c r="CL160" s="14" t="n">
        <v>0</v>
      </c>
      <c r="CM160" s="14" t="n">
        <v>0</v>
      </c>
      <c r="CN160" s="14" t="n">
        <v>0</v>
      </c>
      <c r="CO160" s="14" t="n">
        <v>0</v>
      </c>
      <c r="CP160" s="14" t="n">
        <v>0</v>
      </c>
      <c r="CQ160" s="14" t="n">
        <v>1.348</v>
      </c>
      <c r="CR160" s="14" t="n">
        <v>0</v>
      </c>
      <c r="CS160" s="14" t="n">
        <v>5.37</v>
      </c>
      <c r="CT160" s="14" t="n">
        <v>4.861</v>
      </c>
      <c r="CU160" s="14" t="n">
        <v>11.622</v>
      </c>
    </row>
    <row r="161">
      <c r="A161" s="14" t="inlineStr">
        <is>
          <t>CAF2024</t>
        </is>
      </c>
      <c r="B161" s="14" t="inlineStr">
        <is>
          <t>CAF</t>
        </is>
      </c>
      <c r="C161" s="14" t="inlineStr">
        <is>
          <t>CAF</t>
        </is>
      </c>
      <c r="D161" s="14" t="inlineStr">
        <is>
          <t>Central African Republic</t>
        </is>
      </c>
      <c r="E161" s="14" t="n">
        <v>2024</v>
      </c>
      <c r="F161" s="14" t="n">
        <v>0.19</v>
      </c>
      <c r="G161" s="14" t="n">
        <v>5.575</v>
      </c>
      <c r="H161" s="14" t="n">
        <v>1.324</v>
      </c>
      <c r="I161" s="14" t="n">
        <v>0</v>
      </c>
      <c r="J161" s="14" t="n">
        <v>5.575</v>
      </c>
      <c r="K161" s="14" t="n">
        <v>0</v>
      </c>
      <c r="L161" s="14" t="n">
        <v>1</v>
      </c>
      <c r="M161" s="14" t="n">
        <v>7.124</v>
      </c>
      <c r="N161" s="14" t="n">
        <v>3.971</v>
      </c>
      <c r="O161" s="14" t="n">
        <v>0</v>
      </c>
      <c r="P161" s="14" t="n">
        <v>7.124</v>
      </c>
      <c r="Q161" s="14" t="n">
        <v>0</v>
      </c>
      <c r="R161" s="14" t="n">
        <v>1</v>
      </c>
      <c r="S161" s="14" t="n">
        <v>12.193</v>
      </c>
      <c r="T161" s="14" t="n">
        <v>7.942</v>
      </c>
      <c r="U161" s="14" t="n">
        <v>0.316</v>
      </c>
      <c r="V161" s="14" t="n">
        <v>14.509</v>
      </c>
      <c r="W161" s="14" t="n">
        <v>0.19</v>
      </c>
      <c r="X161" s="14" t="n">
        <v>1</v>
      </c>
      <c r="Y161" s="14" t="n">
        <v>6.853</v>
      </c>
      <c r="Z161" s="14" t="n">
        <v>0.926</v>
      </c>
      <c r="AA161" s="14" t="n">
        <v>0</v>
      </c>
      <c r="AB161" s="14" t="n">
        <v>6.853</v>
      </c>
      <c r="AC161" s="14" t="n">
        <v>0</v>
      </c>
      <c r="AD161" s="14" t="n">
        <v>1</v>
      </c>
      <c r="AE161" s="14" t="n">
        <v>8.176</v>
      </c>
      <c r="AF161" s="14" t="n">
        <v>1.912</v>
      </c>
      <c r="AG161" s="14" t="n">
        <v>0</v>
      </c>
      <c r="AH161" s="14" t="n">
        <v>8.176</v>
      </c>
      <c r="AI161" s="14" t="n">
        <v>0</v>
      </c>
      <c r="AJ161" s="14" t="n">
        <v>1</v>
      </c>
      <c r="AK161" s="14" t="n">
        <v>16.118</v>
      </c>
      <c r="AL161" s="14" t="n">
        <v>8.584</v>
      </c>
      <c r="AM161" s="14" t="n">
        <v>0.417</v>
      </c>
      <c r="AN161" s="14" t="n">
        <v>19.18</v>
      </c>
      <c r="AO161" s="14" t="n">
        <v>0.19</v>
      </c>
      <c r="AP161" s="14" t="n">
        <v>1</v>
      </c>
      <c r="AQ161" s="14" t="n">
        <v>0.724</v>
      </c>
      <c r="AR161" s="14" t="n">
        <v>0.132</v>
      </c>
      <c r="AS161" s="14" t="n">
        <v>0.8</v>
      </c>
      <c r="AT161" s="14" t="n">
        <v>1.814</v>
      </c>
      <c r="AU161" s="14" t="n">
        <v>0.19</v>
      </c>
      <c r="AV161" s="14" t="n">
        <v>1</v>
      </c>
      <c r="AW161" s="14" t="n">
        <v>0.75</v>
      </c>
      <c r="AX161" s="14" t="n">
        <v>0.132</v>
      </c>
      <c r="AY161" s="14" t="n">
        <v>1.121</v>
      </c>
      <c r="AZ161" s="14" t="n">
        <v>2.226</v>
      </c>
      <c r="BA161" s="14" t="n">
        <v>0.19</v>
      </c>
      <c r="BB161" s="14" t="n">
        <v>1</v>
      </c>
      <c r="BC161" s="14" t="n">
        <v>0.513</v>
      </c>
      <c r="BD161" s="14" t="n">
        <v>0.132</v>
      </c>
      <c r="BE161" s="14" t="n">
        <v>-0.142</v>
      </c>
      <c r="BF161" s="14" t="n">
        <v>0.43</v>
      </c>
      <c r="BG161" s="14" t="n">
        <v>0.19</v>
      </c>
      <c r="BH161" s="14" t="n">
        <v>0</v>
      </c>
      <c r="BI161" s="14" t="n">
        <v>0.591</v>
      </c>
      <c r="BJ161" s="14" t="n">
        <v>0.132</v>
      </c>
      <c r="BK161" s="14" t="n">
        <v>0.587</v>
      </c>
      <c r="BL161" s="14" t="n">
        <v>1.402</v>
      </c>
      <c r="BM161" s="14" t="n">
        <v>0.19</v>
      </c>
      <c r="BN161" s="14" t="n">
        <v>1</v>
      </c>
      <c r="BO161" s="14" t="n">
        <v>0</v>
      </c>
      <c r="BP161" s="14" t="n">
        <v>0</v>
      </c>
      <c r="BQ161" s="14" t="n">
        <v>0.077</v>
      </c>
      <c r="BR161" s="14" t="n">
        <v>0</v>
      </c>
      <c r="BS161" s="14" t="n">
        <v>1</v>
      </c>
      <c r="BT161" s="14" t="n">
        <v>0</v>
      </c>
      <c r="BU161" s="14" t="n">
        <v>0</v>
      </c>
      <c r="BV161" s="14" t="n">
        <v>0.143</v>
      </c>
      <c r="BW161" s="14" t="n">
        <v>0.19</v>
      </c>
      <c r="BX161" s="14" t="n">
        <v>1</v>
      </c>
      <c r="BY161" s="14" t="n">
        <v>13.646</v>
      </c>
      <c r="BZ161" s="14" t="n">
        <v>0</v>
      </c>
      <c r="CA161" s="14" t="n">
        <v>13.646</v>
      </c>
      <c r="CB161" s="14" t="n">
        <v>0</v>
      </c>
      <c r="CC161" s="14" t="n">
        <v>82.58799999999999</v>
      </c>
      <c r="CD161" s="14" t="n">
        <v>7.95</v>
      </c>
      <c r="CE161" s="14" t="n">
        <v>2.137</v>
      </c>
      <c r="CF161" s="14" t="n">
        <v>98.28</v>
      </c>
      <c r="CG161" s="14" t="n">
        <v>0.19</v>
      </c>
      <c r="CH161" s="14" t="n">
        <v>1</v>
      </c>
      <c r="CI161" s="14" t="n">
        <v>0</v>
      </c>
      <c r="CJ161" s="14" t="n">
        <v>0</v>
      </c>
      <c r="CK161" s="14" t="n">
        <v>0</v>
      </c>
      <c r="CL161" s="14" t="n">
        <v>0</v>
      </c>
      <c r="CM161" s="14" t="n">
        <v>0</v>
      </c>
      <c r="CN161" s="14" t="n">
        <v>0</v>
      </c>
      <c r="CO161" s="14" t="n">
        <v>0</v>
      </c>
      <c r="CP161" s="14" t="n">
        <v>0</v>
      </c>
      <c r="CQ161" s="14" t="n">
        <v>1.387</v>
      </c>
      <c r="CR161" s="14" t="n">
        <v>0</v>
      </c>
      <c r="CS161" s="14" t="n">
        <v>5.529</v>
      </c>
      <c r="CT161" s="14" t="n">
        <v>4.251</v>
      </c>
      <c r="CU161" s="14" t="n">
        <v>10.168</v>
      </c>
    </row>
    <row r="162">
      <c r="A162" s="14" t="inlineStr">
        <is>
          <t>TCD2021</t>
        </is>
      </c>
      <c r="B162" s="14" t="inlineStr">
        <is>
          <t>TCD</t>
        </is>
      </c>
      <c r="C162" s="14" t="inlineStr">
        <is>
          <t>TCD</t>
        </is>
      </c>
      <c r="D162" s="14" t="inlineStr">
        <is>
          <t>Chad</t>
        </is>
      </c>
      <c r="E162" s="14" t="n">
        <v>2021</v>
      </c>
      <c r="F162" s="14" t="n">
        <v>0.18</v>
      </c>
      <c r="G162" s="14" t="n">
        <v>5.897</v>
      </c>
      <c r="H162" s="14" t="n">
        <v>1.143</v>
      </c>
      <c r="I162" s="14" t="n">
        <v>0</v>
      </c>
      <c r="J162" s="14" t="n">
        <v>5.897</v>
      </c>
      <c r="K162" s="14" t="n">
        <v>0</v>
      </c>
      <c r="L162" s="14" t="n">
        <v>1</v>
      </c>
      <c r="M162" s="14" t="n">
        <v>7.964</v>
      </c>
      <c r="N162" s="14" t="n">
        <v>3.43</v>
      </c>
      <c r="O162" s="14" t="n">
        <v>0</v>
      </c>
      <c r="P162" s="14" t="n">
        <v>7.964</v>
      </c>
      <c r="Q162" s="14" t="n">
        <v>0</v>
      </c>
      <c r="R162" s="14" t="n">
        <v>1</v>
      </c>
      <c r="S162" s="14" t="n">
        <v>11.613</v>
      </c>
      <c r="T162" s="14" t="n">
        <v>6.86</v>
      </c>
      <c r="U162" s="14" t="n">
        <v>0</v>
      </c>
      <c r="V162" s="14" t="n">
        <v>13.704</v>
      </c>
      <c r="W162" s="14" t="n">
        <v>0.18</v>
      </c>
      <c r="X162" s="14" t="n">
        <v>1</v>
      </c>
      <c r="Y162" s="14" t="n">
        <v>16.305</v>
      </c>
      <c r="Z162" s="14" t="n">
        <v>2.204</v>
      </c>
      <c r="AA162" s="14" t="n">
        <v>0</v>
      </c>
      <c r="AB162" s="14" t="n">
        <v>16.305</v>
      </c>
      <c r="AC162" s="14" t="n">
        <v>0</v>
      </c>
      <c r="AD162" s="14" t="n">
        <v>1</v>
      </c>
      <c r="AE162" s="14" t="n">
        <v>17.449</v>
      </c>
      <c r="AF162" s="14" t="n">
        <v>4.08</v>
      </c>
      <c r="AG162" s="14" t="n">
        <v>0</v>
      </c>
      <c r="AH162" s="14" t="n">
        <v>17.449</v>
      </c>
      <c r="AI162" s="14" t="n">
        <v>0</v>
      </c>
      <c r="AJ162" s="14" t="n">
        <v>1</v>
      </c>
      <c r="AK162" s="14" t="n">
        <v>24.309</v>
      </c>
      <c r="AL162" s="14" t="n">
        <v>12.947</v>
      </c>
      <c r="AM162" s="14" t="n">
        <v>0</v>
      </c>
      <c r="AN162" s="14" t="n">
        <v>28.684</v>
      </c>
      <c r="AO162" s="14" t="n">
        <v>0.18</v>
      </c>
      <c r="AP162" s="14" t="n">
        <v>1</v>
      </c>
      <c r="AQ162" s="14" t="n">
        <v>0.714</v>
      </c>
      <c r="AR162" s="14" t="n">
        <v>0.131</v>
      </c>
      <c r="AS162" s="14" t="n">
        <v>0.193</v>
      </c>
      <c r="AT162" s="14" t="n">
        <v>0.907</v>
      </c>
      <c r="AU162" s="14" t="n">
        <v>0</v>
      </c>
      <c r="AV162" s="14" t="n">
        <v>1</v>
      </c>
      <c r="AW162" s="14" t="n">
        <v>0.711</v>
      </c>
      <c r="AX162" s="14" t="n">
        <v>0.137</v>
      </c>
      <c r="AY162" s="14" t="n">
        <v>0.284</v>
      </c>
      <c r="AZ162" s="14" t="n">
        <v>0.995</v>
      </c>
      <c r="BA162" s="14" t="n">
        <v>0</v>
      </c>
      <c r="BB162" s="14" t="n">
        <v>1</v>
      </c>
      <c r="BC162" s="14" t="n">
        <v>0.439</v>
      </c>
      <c r="BD162" s="14" t="n">
        <v>0.114</v>
      </c>
      <c r="BE162" s="14" t="n">
        <v>-0.163</v>
      </c>
      <c r="BF162" s="14" t="n">
        <v>0.326</v>
      </c>
      <c r="BG162" s="14" t="n">
        <v>0</v>
      </c>
      <c r="BH162" s="14" t="n">
        <v>0</v>
      </c>
      <c r="BI162" s="14" t="n">
        <v>0.729</v>
      </c>
      <c r="BJ162" s="14" t="n">
        <v>0.161</v>
      </c>
      <c r="BK162" s="14" t="n">
        <v>0.169</v>
      </c>
      <c r="BL162" s="14" t="n">
        <v>0.898</v>
      </c>
      <c r="BM162" s="14" t="n">
        <v>0</v>
      </c>
      <c r="BN162" s="14" t="n">
        <v>1</v>
      </c>
      <c r="BO162" s="14" t="n">
        <v>0</v>
      </c>
      <c r="BP162" s="14" t="n">
        <v>-0.179</v>
      </c>
      <c r="BQ162" s="14" t="n">
        <v>0.178</v>
      </c>
      <c r="BR162" s="14" t="n">
        <v>0</v>
      </c>
      <c r="BS162" s="14" t="n">
        <v>1</v>
      </c>
      <c r="BT162" s="14" t="n">
        <v>0</v>
      </c>
      <c r="BU162" s="14" t="n">
        <v>-0.337</v>
      </c>
      <c r="BV162" s="14" t="n">
        <v>0.2</v>
      </c>
      <c r="BW162" s="14" t="n">
        <v>0</v>
      </c>
      <c r="BX162" s="14" t="n">
        <v>0.833</v>
      </c>
      <c r="BY162" s="14" t="n">
        <v>11.787</v>
      </c>
      <c r="BZ162" s="14" t="n">
        <v>0</v>
      </c>
      <c r="CA162" s="14" t="n">
        <v>11.787</v>
      </c>
      <c r="CB162" s="14" t="n">
        <v>0</v>
      </c>
      <c r="CC162" s="14" t="n">
        <v>78.125</v>
      </c>
      <c r="CD162" s="14" t="n">
        <v>7.95</v>
      </c>
      <c r="CE162" s="14" t="n">
        <v>13.799</v>
      </c>
      <c r="CF162" s="14" t="n">
        <v>91.92400000000001</v>
      </c>
      <c r="CG162" s="14" t="n">
        <v>0</v>
      </c>
      <c r="CH162" s="14" t="n">
        <v>1</v>
      </c>
      <c r="CI162" s="14" t="n">
        <v>0</v>
      </c>
      <c r="CJ162" s="14" t="n">
        <v>0</v>
      </c>
      <c r="CK162" s="14" t="n">
        <v>0</v>
      </c>
      <c r="CL162" s="14" t="n">
        <v>0</v>
      </c>
      <c r="CM162" s="14" t="n">
        <v>0</v>
      </c>
      <c r="CN162" s="14" t="n">
        <v>0</v>
      </c>
      <c r="CO162" s="14" t="n">
        <v>0</v>
      </c>
      <c r="CP162" s="14" t="n">
        <v>0</v>
      </c>
      <c r="CQ162" s="14" t="n">
        <v>1.198</v>
      </c>
      <c r="CR162" s="14" t="n">
        <v>0</v>
      </c>
      <c r="CS162" s="14" t="n">
        <v>4.776</v>
      </c>
      <c r="CT162" s="14" t="n">
        <v>4.753</v>
      </c>
      <c r="CU162" s="14" t="n">
        <v>15.162</v>
      </c>
    </row>
    <row r="163">
      <c r="A163" s="14" t="inlineStr">
        <is>
          <t>TCD2022</t>
        </is>
      </c>
      <c r="B163" s="14" t="inlineStr">
        <is>
          <t>TCD</t>
        </is>
      </c>
      <c r="C163" s="14" t="inlineStr">
        <is>
          <t>TCD</t>
        </is>
      </c>
      <c r="D163" s="14" t="inlineStr">
        <is>
          <t>Chad</t>
        </is>
      </c>
      <c r="E163" s="14" t="n">
        <v>2022</v>
      </c>
      <c r="F163" s="14" t="n">
        <v>0.18</v>
      </c>
      <c r="G163" s="14" t="n">
        <v>11.72</v>
      </c>
      <c r="H163" s="14" t="n">
        <v>1.235</v>
      </c>
      <c r="I163" s="14" t="n">
        <v>0</v>
      </c>
      <c r="J163" s="14" t="n">
        <v>11.72</v>
      </c>
      <c r="K163" s="14" t="n">
        <v>0</v>
      </c>
      <c r="L163" s="14" t="n">
        <v>1</v>
      </c>
      <c r="M163" s="14" t="n">
        <v>9.782999999999999</v>
      </c>
      <c r="N163" s="14" t="n">
        <v>3.704</v>
      </c>
      <c r="O163" s="14" t="n">
        <v>0</v>
      </c>
      <c r="P163" s="14" t="n">
        <v>9.782999999999999</v>
      </c>
      <c r="Q163" s="14" t="n">
        <v>0</v>
      </c>
      <c r="R163" s="14" t="n">
        <v>1</v>
      </c>
      <c r="S163" s="14" t="n">
        <v>17.893</v>
      </c>
      <c r="T163" s="14" t="n">
        <v>7.408</v>
      </c>
      <c r="U163" s="14" t="n">
        <v>0.238</v>
      </c>
      <c r="V163" s="14" t="n">
        <v>21.114</v>
      </c>
      <c r="W163" s="14" t="n">
        <v>0.18</v>
      </c>
      <c r="X163" s="14" t="n">
        <v>1</v>
      </c>
      <c r="Y163" s="14" t="n">
        <v>32.56</v>
      </c>
      <c r="Z163" s="14" t="n">
        <v>4.401</v>
      </c>
      <c r="AA163" s="14" t="n">
        <v>0</v>
      </c>
      <c r="AB163" s="14" t="n">
        <v>32.56</v>
      </c>
      <c r="AC163" s="14" t="n">
        <v>0</v>
      </c>
      <c r="AD163" s="14" t="n">
        <v>1</v>
      </c>
      <c r="AE163" s="14" t="n">
        <v>33.795</v>
      </c>
      <c r="AF163" s="14" t="n">
        <v>7.902</v>
      </c>
      <c r="AG163" s="14" t="n">
        <v>0</v>
      </c>
      <c r="AH163" s="14" t="n">
        <v>33.795</v>
      </c>
      <c r="AI163" s="14" t="n">
        <v>0</v>
      </c>
      <c r="AJ163" s="14" t="n">
        <v>1</v>
      </c>
      <c r="AK163" s="14" t="n">
        <v>41.203</v>
      </c>
      <c r="AL163" s="14" t="n">
        <v>21.945</v>
      </c>
      <c r="AM163" s="14" t="n">
        <v>0.549</v>
      </c>
      <c r="AN163" s="14" t="n">
        <v>48.62</v>
      </c>
      <c r="AO163" s="14" t="n">
        <v>0.18</v>
      </c>
      <c r="AP163" s="14" t="n">
        <v>1</v>
      </c>
      <c r="AQ163" s="14" t="n">
        <v>0.616</v>
      </c>
      <c r="AR163" s="14" t="n">
        <v>0.08799999999999999</v>
      </c>
      <c r="AS163" s="14" t="n">
        <v>0.184</v>
      </c>
      <c r="AT163" s="14" t="n">
        <v>0.799</v>
      </c>
      <c r="AU163" s="14" t="n">
        <v>0</v>
      </c>
      <c r="AV163" s="14" t="n">
        <v>1</v>
      </c>
      <c r="AW163" s="14" t="n">
        <v>0.612</v>
      </c>
      <c r="AX163" s="14" t="n">
        <v>0.08</v>
      </c>
      <c r="AY163" s="14" t="n">
        <v>0.273</v>
      </c>
      <c r="AZ163" s="14" t="n">
        <v>0.885</v>
      </c>
      <c r="BA163" s="14" t="n">
        <v>0</v>
      </c>
      <c r="BB163" s="14" t="n">
        <v>1</v>
      </c>
      <c r="BC163" s="14" t="n">
        <v>0.598</v>
      </c>
      <c r="BD163" s="14" t="n">
        <v>0.123</v>
      </c>
      <c r="BE163" s="14" t="n">
        <v>-0.348</v>
      </c>
      <c r="BF163" s="14" t="n">
        <v>0.294</v>
      </c>
      <c r="BG163" s="14" t="n">
        <v>0</v>
      </c>
      <c r="BH163" s="14" t="n">
        <v>0</v>
      </c>
      <c r="BI163" s="14" t="n">
        <v>0.753</v>
      </c>
      <c r="BJ163" s="14" t="n">
        <v>0.147</v>
      </c>
      <c r="BK163" s="14" t="n">
        <v>0.182</v>
      </c>
      <c r="BL163" s="14" t="n">
        <v>0.9350000000000001</v>
      </c>
      <c r="BM163" s="14" t="n">
        <v>0</v>
      </c>
      <c r="BN163" s="14" t="n">
        <v>1</v>
      </c>
      <c r="BO163" s="14" t="n">
        <v>0</v>
      </c>
      <c r="BP163" s="14" t="n">
        <v>-0.194</v>
      </c>
      <c r="BQ163" s="14" t="n">
        <v>0.192</v>
      </c>
      <c r="BR163" s="14" t="n">
        <v>0</v>
      </c>
      <c r="BS163" s="14" t="n">
        <v>1</v>
      </c>
      <c r="BT163" s="14" t="n">
        <v>0</v>
      </c>
      <c r="BU163" s="14" t="n">
        <v>-0.333</v>
      </c>
      <c r="BV163" s="14" t="n">
        <v>0.183</v>
      </c>
      <c r="BW163" s="14" t="n">
        <v>0</v>
      </c>
      <c r="BX163" s="14" t="n">
        <v>0.833</v>
      </c>
      <c r="BY163" s="14" t="n">
        <v>12.729</v>
      </c>
      <c r="BZ163" s="14" t="n">
        <v>0</v>
      </c>
      <c r="CA163" s="14" t="n">
        <v>12.729</v>
      </c>
      <c r="CB163" s="14" t="n">
        <v>0</v>
      </c>
      <c r="CC163" s="14" t="n">
        <v>97.90000000000001</v>
      </c>
      <c r="CD163" s="14" t="n">
        <v>7.95</v>
      </c>
      <c r="CE163" s="14" t="n">
        <v>3.174</v>
      </c>
      <c r="CF163" s="14" t="n">
        <v>101.074</v>
      </c>
      <c r="CG163" s="14" t="n">
        <v>0</v>
      </c>
      <c r="CH163" s="14" t="n">
        <v>1</v>
      </c>
      <c r="CI163" s="14" t="n">
        <v>0</v>
      </c>
      <c r="CJ163" s="14" t="n">
        <v>0</v>
      </c>
      <c r="CK163" s="14" t="n">
        <v>0</v>
      </c>
      <c r="CL163" s="14" t="n">
        <v>0</v>
      </c>
      <c r="CM163" s="14" t="n">
        <v>0</v>
      </c>
      <c r="CN163" s="14" t="n">
        <v>0</v>
      </c>
      <c r="CO163" s="14" t="n">
        <v>0</v>
      </c>
      <c r="CP163" s="14" t="n">
        <v>0</v>
      </c>
      <c r="CQ163" s="14" t="n">
        <v>1.294</v>
      </c>
      <c r="CR163" s="14" t="n">
        <v>0</v>
      </c>
      <c r="CS163" s="14" t="n">
        <v>5.158</v>
      </c>
      <c r="CT163" s="14" t="n">
        <v>10.485</v>
      </c>
      <c r="CU163" s="14" t="n">
        <v>31.326</v>
      </c>
    </row>
    <row r="164">
      <c r="A164" s="14" t="inlineStr">
        <is>
          <t>TCD2023</t>
        </is>
      </c>
      <c r="B164" s="14" t="inlineStr">
        <is>
          <t>TCD</t>
        </is>
      </c>
      <c r="C164" s="14" t="inlineStr">
        <is>
          <t>TCD</t>
        </is>
      </c>
      <c r="D164" s="14" t="inlineStr">
        <is>
          <t>Chad</t>
        </is>
      </c>
      <c r="E164" s="14" t="n">
        <v>2023</v>
      </c>
      <c r="F164" s="14" t="n">
        <v>0.18</v>
      </c>
      <c r="G164" s="14" t="n">
        <v>6.147</v>
      </c>
      <c r="H164" s="14" t="n">
        <v>1.286</v>
      </c>
      <c r="I164" s="14" t="n">
        <v>0</v>
      </c>
      <c r="J164" s="14" t="n">
        <v>6.147</v>
      </c>
      <c r="K164" s="14" t="n">
        <v>0</v>
      </c>
      <c r="L164" s="14" t="n">
        <v>1</v>
      </c>
      <c r="M164" s="14" t="n">
        <v>7.886</v>
      </c>
      <c r="N164" s="14" t="n">
        <v>3.857</v>
      </c>
      <c r="O164" s="14" t="n">
        <v>0</v>
      </c>
      <c r="P164" s="14" t="n">
        <v>7.886</v>
      </c>
      <c r="Q164" s="14" t="n">
        <v>0</v>
      </c>
      <c r="R164" s="14" t="n">
        <v>1</v>
      </c>
      <c r="S164" s="14" t="n">
        <v>12.575</v>
      </c>
      <c r="T164" s="14" t="n">
        <v>7.714</v>
      </c>
      <c r="U164" s="14" t="n">
        <v>0.251</v>
      </c>
      <c r="V164" s="14" t="n">
        <v>14.839</v>
      </c>
      <c r="W164" s="14" t="n">
        <v>0.18</v>
      </c>
      <c r="X164" s="14" t="n">
        <v>1</v>
      </c>
      <c r="Y164" s="14" t="n">
        <v>12.908</v>
      </c>
      <c r="Z164" s="14" t="n">
        <v>1.745</v>
      </c>
      <c r="AA164" s="14" t="n">
        <v>0</v>
      </c>
      <c r="AB164" s="14" t="n">
        <v>12.908</v>
      </c>
      <c r="AC164" s="14" t="n">
        <v>0</v>
      </c>
      <c r="AD164" s="14" t="n">
        <v>1</v>
      </c>
      <c r="AE164" s="14" t="n">
        <v>14.194</v>
      </c>
      <c r="AF164" s="14" t="n">
        <v>3.319</v>
      </c>
      <c r="AG164" s="14" t="n">
        <v>0</v>
      </c>
      <c r="AH164" s="14" t="n">
        <v>14.194</v>
      </c>
      <c r="AI164" s="14" t="n">
        <v>0</v>
      </c>
      <c r="AJ164" s="14" t="n">
        <v>1</v>
      </c>
      <c r="AK164" s="14" t="n">
        <v>21.908</v>
      </c>
      <c r="AL164" s="14" t="n">
        <v>11.668</v>
      </c>
      <c r="AM164" s="14" t="n">
        <v>0.437</v>
      </c>
      <c r="AN164" s="14" t="n">
        <v>25.851</v>
      </c>
      <c r="AO164" s="14" t="n">
        <v>0.18</v>
      </c>
      <c r="AP164" s="14" t="n">
        <v>1</v>
      </c>
      <c r="AQ164" s="14" t="n">
        <v>0.65</v>
      </c>
      <c r="AR164" s="14" t="n">
        <v>0.11</v>
      </c>
      <c r="AS164" s="14" t="n">
        <v>0.204</v>
      </c>
      <c r="AT164" s="14" t="n">
        <v>0.854</v>
      </c>
      <c r="AU164" s="14" t="n">
        <v>0</v>
      </c>
      <c r="AV164" s="14" t="n">
        <v>1</v>
      </c>
      <c r="AW164" s="14" t="n">
        <v>0.784</v>
      </c>
      <c r="AX164" s="14" t="n">
        <v>0.134</v>
      </c>
      <c r="AY164" s="14" t="n">
        <v>0.37</v>
      </c>
      <c r="AZ164" s="14" t="n">
        <v>1.154</v>
      </c>
      <c r="BA164" s="14" t="n">
        <v>0</v>
      </c>
      <c r="BB164" s="14" t="n">
        <v>1</v>
      </c>
      <c r="BC164" s="14" t="n">
        <v>0.535</v>
      </c>
      <c r="BD164" s="14" t="n">
        <v>0.129</v>
      </c>
      <c r="BE164" s="14" t="n">
        <v>-0.282</v>
      </c>
      <c r="BF164" s="14" t="n">
        <v>0.298</v>
      </c>
      <c r="BG164" s="14" t="n">
        <v>0</v>
      </c>
      <c r="BH164" s="14" t="n">
        <v>0</v>
      </c>
      <c r="BI164" s="14" t="n">
        <v>0.767</v>
      </c>
      <c r="BJ164" s="14" t="n">
        <v>0.167</v>
      </c>
      <c r="BK164" s="14" t="n">
        <v>0.19</v>
      </c>
      <c r="BL164" s="14" t="n">
        <v>0.956</v>
      </c>
      <c r="BM164" s="14" t="n">
        <v>0</v>
      </c>
      <c r="BN164" s="14" t="n">
        <v>1</v>
      </c>
      <c r="BO164" s="14" t="n">
        <v>0</v>
      </c>
      <c r="BP164" s="14" t="n">
        <v>-0.202</v>
      </c>
      <c r="BQ164" s="14" t="n">
        <v>0.2</v>
      </c>
      <c r="BR164" s="14" t="n">
        <v>0</v>
      </c>
      <c r="BS164" s="14" t="n">
        <v>1</v>
      </c>
      <c r="BT164" s="14" t="n">
        <v>0</v>
      </c>
      <c r="BU164" s="14" t="n">
        <v>-0.354</v>
      </c>
      <c r="BV164" s="14" t="n">
        <v>0.187</v>
      </c>
      <c r="BW164" s="14" t="n">
        <v>0</v>
      </c>
      <c r="BX164" s="14" t="n">
        <v>0.833</v>
      </c>
      <c r="BY164" s="14" t="n">
        <v>13.254</v>
      </c>
      <c r="BZ164" s="14" t="n">
        <v>0</v>
      </c>
      <c r="CA164" s="14" t="n">
        <v>13.254</v>
      </c>
      <c r="CB164" s="14" t="n">
        <v>0</v>
      </c>
      <c r="CC164" s="14" t="n">
        <v>83.248</v>
      </c>
      <c r="CD164" s="14" t="n">
        <v>7.95</v>
      </c>
      <c r="CE164" s="14" t="n">
        <v>19.507</v>
      </c>
      <c r="CF164" s="14" t="n">
        <v>102.755</v>
      </c>
      <c r="CG164" s="14" t="n">
        <v>0</v>
      </c>
      <c r="CH164" s="14" t="n">
        <v>1</v>
      </c>
      <c r="CI164" s="14" t="n">
        <v>0</v>
      </c>
      <c r="CJ164" s="14" t="n">
        <v>0</v>
      </c>
      <c r="CK164" s="14" t="n">
        <v>0</v>
      </c>
      <c r="CL164" s="14" t="n">
        <v>0</v>
      </c>
      <c r="CM164" s="14" t="n">
        <v>0</v>
      </c>
      <c r="CN164" s="14" t="n">
        <v>0</v>
      </c>
      <c r="CO164" s="14" t="n">
        <v>0</v>
      </c>
      <c r="CP164" s="14" t="n">
        <v>0</v>
      </c>
      <c r="CQ164" s="14" t="n">
        <v>1.348</v>
      </c>
      <c r="CR164" s="14" t="n">
        <v>0</v>
      </c>
      <c r="CS164" s="14" t="n">
        <v>5.37</v>
      </c>
      <c r="CT164" s="14" t="n">
        <v>4.861</v>
      </c>
      <c r="CU164" s="14" t="n">
        <v>11.622</v>
      </c>
    </row>
    <row r="165">
      <c r="A165" s="14" t="inlineStr">
        <is>
          <t>TCD2024</t>
        </is>
      </c>
      <c r="B165" s="14" t="inlineStr">
        <is>
          <t>TCD</t>
        </is>
      </c>
      <c r="C165" s="14" t="inlineStr">
        <is>
          <t>TCD</t>
        </is>
      </c>
      <c r="D165" s="14" t="inlineStr">
        <is>
          <t>Chad</t>
        </is>
      </c>
      <c r="E165" s="14" t="n">
        <v>2024</v>
      </c>
      <c r="F165" s="14" t="n">
        <v>0.18</v>
      </c>
      <c r="G165" s="14" t="n">
        <v>5.575</v>
      </c>
      <c r="H165" s="14" t="n">
        <v>1.324</v>
      </c>
      <c r="I165" s="14" t="n">
        <v>0</v>
      </c>
      <c r="J165" s="14" t="n">
        <v>5.575</v>
      </c>
      <c r="K165" s="14" t="n">
        <v>0</v>
      </c>
      <c r="L165" s="14" t="n">
        <v>1</v>
      </c>
      <c r="M165" s="14" t="n">
        <v>7.124</v>
      </c>
      <c r="N165" s="14" t="n">
        <v>3.971</v>
      </c>
      <c r="O165" s="14" t="n">
        <v>0</v>
      </c>
      <c r="P165" s="14" t="n">
        <v>7.124</v>
      </c>
      <c r="Q165" s="14" t="n">
        <v>0</v>
      </c>
      <c r="R165" s="14" t="n">
        <v>1</v>
      </c>
      <c r="S165" s="14" t="n">
        <v>12.193</v>
      </c>
      <c r="T165" s="14" t="n">
        <v>7.942</v>
      </c>
      <c r="U165" s="14" t="n">
        <v>0.299</v>
      </c>
      <c r="V165" s="14" t="n">
        <v>14.388</v>
      </c>
      <c r="W165" s="14" t="n">
        <v>0.18</v>
      </c>
      <c r="X165" s="14" t="n">
        <v>1</v>
      </c>
      <c r="Y165" s="14" t="n">
        <v>11.492</v>
      </c>
      <c r="Z165" s="14" t="n">
        <v>1.553</v>
      </c>
      <c r="AA165" s="14" t="n">
        <v>0</v>
      </c>
      <c r="AB165" s="14" t="n">
        <v>11.492</v>
      </c>
      <c r="AC165" s="14" t="n">
        <v>0</v>
      </c>
      <c r="AD165" s="14" t="n">
        <v>1</v>
      </c>
      <c r="AE165" s="14" t="n">
        <v>12.815</v>
      </c>
      <c r="AF165" s="14" t="n">
        <v>2.997</v>
      </c>
      <c r="AG165" s="14" t="n">
        <v>0</v>
      </c>
      <c r="AH165" s="14" t="n">
        <v>12.815</v>
      </c>
      <c r="AI165" s="14" t="n">
        <v>0</v>
      </c>
      <c r="AJ165" s="14" t="n">
        <v>1</v>
      </c>
      <c r="AK165" s="14" t="n">
        <v>20.757</v>
      </c>
      <c r="AL165" s="14" t="n">
        <v>11.055</v>
      </c>
      <c r="AM165" s="14" t="n">
        <v>0.509</v>
      </c>
      <c r="AN165" s="14" t="n">
        <v>24.493</v>
      </c>
      <c r="AO165" s="14" t="n">
        <v>0.18</v>
      </c>
      <c r="AP165" s="14" t="n">
        <v>1</v>
      </c>
      <c r="AQ165" s="14" t="n">
        <v>0.66</v>
      </c>
      <c r="AR165" s="14" t="n">
        <v>0.12</v>
      </c>
      <c r="AS165" s="14" t="n">
        <v>0.495</v>
      </c>
      <c r="AT165" s="14" t="n">
        <v>1.154</v>
      </c>
      <c r="AU165" s="14" t="n">
        <v>0</v>
      </c>
      <c r="AV165" s="14" t="n">
        <v>1</v>
      </c>
      <c r="AW165" s="14" t="n">
        <v>0.796</v>
      </c>
      <c r="AX165" s="14" t="n">
        <v>0.146</v>
      </c>
      <c r="AY165" s="14" t="n">
        <v>0.524</v>
      </c>
      <c r="AZ165" s="14" t="n">
        <v>1.319</v>
      </c>
      <c r="BA165" s="14" t="n">
        <v>0</v>
      </c>
      <c r="BB165" s="14" t="n">
        <v>1</v>
      </c>
      <c r="BC165" s="14" t="n">
        <v>0.513</v>
      </c>
      <c r="BD165" s="14" t="n">
        <v>0.132</v>
      </c>
      <c r="BE165" s="14" t="n">
        <v>-0.26</v>
      </c>
      <c r="BF165" s="14" t="n">
        <v>0.298</v>
      </c>
      <c r="BG165" s="14" t="n">
        <v>0</v>
      </c>
      <c r="BH165" s="14" t="n">
        <v>0</v>
      </c>
      <c r="BI165" s="14" t="n">
        <v>0.792</v>
      </c>
      <c r="BJ165" s="14" t="n">
        <v>0.174</v>
      </c>
      <c r="BK165" s="14" t="n">
        <v>0.165</v>
      </c>
      <c r="BL165" s="14" t="n">
        <v>0.957</v>
      </c>
      <c r="BM165" s="14" t="n">
        <v>0</v>
      </c>
      <c r="BN165" s="14" t="n">
        <v>1</v>
      </c>
      <c r="BO165" s="14" t="n">
        <v>0</v>
      </c>
      <c r="BP165" s="14" t="n">
        <v>-0.208</v>
      </c>
      <c r="BQ165" s="14" t="n">
        <v>0.206</v>
      </c>
      <c r="BR165" s="14" t="n">
        <v>0</v>
      </c>
      <c r="BS165" s="14" t="n">
        <v>1</v>
      </c>
      <c r="BT165" s="14" t="n">
        <v>0</v>
      </c>
      <c r="BU165" s="14" t="n">
        <v>-0.274</v>
      </c>
      <c r="BV165" s="14" t="n">
        <v>0.14</v>
      </c>
      <c r="BW165" s="14" t="n">
        <v>0</v>
      </c>
      <c r="BX165" s="14" t="n">
        <v>0.833</v>
      </c>
      <c r="BY165" s="14" t="n">
        <v>13.646</v>
      </c>
      <c r="BZ165" s="14" t="n">
        <v>0</v>
      </c>
      <c r="CA165" s="14" t="n">
        <v>13.646</v>
      </c>
      <c r="CB165" s="14" t="n">
        <v>0</v>
      </c>
      <c r="CC165" s="14" t="n">
        <v>82.58799999999999</v>
      </c>
      <c r="CD165" s="14" t="n">
        <v>7.95</v>
      </c>
      <c r="CE165" s="14" t="n">
        <v>20.205</v>
      </c>
      <c r="CF165" s="14" t="n">
        <v>102.793</v>
      </c>
      <c r="CG165" s="14" t="n">
        <v>0</v>
      </c>
      <c r="CH165" s="14" t="n">
        <v>1</v>
      </c>
      <c r="CI165" s="14" t="n">
        <v>0</v>
      </c>
      <c r="CJ165" s="14" t="n">
        <v>0</v>
      </c>
      <c r="CK165" s="14" t="n">
        <v>0</v>
      </c>
      <c r="CL165" s="14" t="n">
        <v>0</v>
      </c>
      <c r="CM165" s="14" t="n">
        <v>0</v>
      </c>
      <c r="CN165" s="14" t="n">
        <v>0</v>
      </c>
      <c r="CO165" s="14" t="n">
        <v>0</v>
      </c>
      <c r="CP165" s="14" t="n">
        <v>0</v>
      </c>
      <c r="CQ165" s="14" t="n">
        <v>1.387</v>
      </c>
      <c r="CR165" s="14" t="n">
        <v>0</v>
      </c>
      <c r="CS165" s="14" t="n">
        <v>5.529</v>
      </c>
      <c r="CT165" s="14" t="n">
        <v>4.251</v>
      </c>
      <c r="CU165" s="14" t="n">
        <v>10.168</v>
      </c>
    </row>
    <row r="166">
      <c r="A166" s="14" t="inlineStr">
        <is>
          <t>CHI2021</t>
        </is>
      </c>
      <c r="B166" s="14" t="inlineStr">
        <is>
          <t>CHI</t>
        </is>
      </c>
      <c r="C166" s="14" t="inlineStr">
        <is>
          <t>CHI</t>
        </is>
      </c>
      <c r="D166" s="14" t="inlineStr">
        <is>
          <t>Channel Islands</t>
        </is>
      </c>
      <c r="E166" s="14" t="n">
        <v>2021</v>
      </c>
      <c r="F166" s="14" t="n">
        <v>0</v>
      </c>
      <c r="G166" s="14" t="n">
        <v>5.553</v>
      </c>
      <c r="H166" s="14" t="n">
        <v>1.143</v>
      </c>
      <c r="I166" s="14" t="n">
        <v>0</v>
      </c>
      <c r="J166" s="14" t="n">
        <v>5.553</v>
      </c>
      <c r="K166" s="14" t="n">
        <v>0</v>
      </c>
      <c r="L166" s="14" t="n">
        <v>1</v>
      </c>
      <c r="M166" s="14" t="n">
        <v>7.964</v>
      </c>
      <c r="N166" s="14" t="n">
        <v>3.43</v>
      </c>
      <c r="O166" s="14" t="n">
        <v>0</v>
      </c>
      <c r="P166" s="14" t="n">
        <v>7.964</v>
      </c>
      <c r="Q166" s="14" t="n">
        <v>0</v>
      </c>
      <c r="R166" s="14" t="n">
        <v>1</v>
      </c>
      <c r="S166" s="14" t="n">
        <v>11.27</v>
      </c>
      <c r="T166" s="14" t="n">
        <v>6.86</v>
      </c>
      <c r="U166" s="14" t="n">
        <v>0</v>
      </c>
      <c r="V166" s="14" t="n">
        <v>11.27</v>
      </c>
      <c r="W166" s="14" t="n">
        <v>0</v>
      </c>
      <c r="X166" s="14" t="n">
        <v>1</v>
      </c>
      <c r="Y166" s="14" t="n">
        <v>16.305</v>
      </c>
      <c r="Z166" s="14" t="n">
        <v>2.204</v>
      </c>
      <c r="AA166" s="14" t="n">
        <v>0</v>
      </c>
      <c r="AB166" s="14" t="n">
        <v>16.305</v>
      </c>
      <c r="AC166" s="14" t="n">
        <v>0</v>
      </c>
      <c r="AD166" s="14" t="n">
        <v>1</v>
      </c>
      <c r="AE166" s="14" t="n">
        <v>17.449</v>
      </c>
      <c r="AF166" s="14" t="n">
        <v>4.08</v>
      </c>
      <c r="AG166" s="14" t="n">
        <v>0</v>
      </c>
      <c r="AH166" s="14" t="n">
        <v>17.449</v>
      </c>
      <c r="AI166" s="14" t="n">
        <v>0</v>
      </c>
      <c r="AJ166" s="14" t="n">
        <v>1</v>
      </c>
      <c r="AK166" s="14" t="n">
        <v>24.309</v>
      </c>
      <c r="AL166" s="14" t="n">
        <v>12.947</v>
      </c>
      <c r="AM166" s="14" t="n">
        <v>0</v>
      </c>
      <c r="AN166" s="14" t="n">
        <v>24.309</v>
      </c>
      <c r="AO166" s="14" t="n">
        <v>0</v>
      </c>
      <c r="AP166" s="14" t="n">
        <v>1</v>
      </c>
      <c r="AQ166" s="14" t="n">
        <v>0.619</v>
      </c>
      <c r="AR166" s="14" t="n">
        <v>0.114</v>
      </c>
      <c r="AS166" s="14" t="n">
        <v>0</v>
      </c>
      <c r="AT166" s="14" t="n">
        <v>0.619</v>
      </c>
      <c r="AU166" s="14" t="n">
        <v>0</v>
      </c>
      <c r="AV166" s="14" t="n">
        <v>1</v>
      </c>
      <c r="AW166" s="14" t="n">
        <v>0.599</v>
      </c>
      <c r="AX166" s="14" t="n">
        <v>0.114</v>
      </c>
      <c r="AY166" s="14" t="n">
        <v>0</v>
      </c>
      <c r="AZ166" s="14" t="n">
        <v>0.599</v>
      </c>
      <c r="BA166" s="14" t="n">
        <v>0</v>
      </c>
      <c r="BB166" s="14" t="n">
        <v>1</v>
      </c>
      <c r="BC166" s="14" t="n">
        <v>0.439</v>
      </c>
      <c r="BD166" s="14" t="n">
        <v>0.114</v>
      </c>
      <c r="BE166" s="14" t="n">
        <v>0</v>
      </c>
      <c r="BF166" s="14" t="n">
        <v>0.439</v>
      </c>
      <c r="BG166" s="14" t="n">
        <v>0</v>
      </c>
      <c r="BH166" s="14" t="n">
        <v>1</v>
      </c>
      <c r="BI166" s="14" t="n">
        <v>0.505</v>
      </c>
      <c r="BJ166" s="14" t="n">
        <v>0.114</v>
      </c>
      <c r="BK166" s="14" t="n">
        <v>0</v>
      </c>
      <c r="BL166" s="14" t="n">
        <v>0.505</v>
      </c>
      <c r="BM166" s="14" t="n">
        <v>0</v>
      </c>
      <c r="BN166" s="14" t="n">
        <v>1</v>
      </c>
      <c r="BO166" s="14" t="n">
        <v>0</v>
      </c>
      <c r="BP166" s="14" t="n">
        <v>0</v>
      </c>
      <c r="BQ166" s="14" t="n">
        <v>0</v>
      </c>
      <c r="BR166" s="14" t="n">
        <v>0</v>
      </c>
      <c r="BS166" s="14" t="n">
        <v>1</v>
      </c>
      <c r="BT166" s="14" t="n">
        <v>0</v>
      </c>
      <c r="BU166" s="14" t="n">
        <v>0</v>
      </c>
      <c r="BV166" s="14" t="n">
        <v>0</v>
      </c>
      <c r="BW166" s="14" t="n">
        <v>0</v>
      </c>
      <c r="BX166" s="14" t="n">
        <v>1</v>
      </c>
      <c r="BY166" s="14" t="n">
        <v>11.787</v>
      </c>
      <c r="BZ166" s="14" t="n">
        <v>0</v>
      </c>
      <c r="CA166" s="14" t="n">
        <v>11.787</v>
      </c>
      <c r="CB166" s="14" t="n">
        <v>0</v>
      </c>
      <c r="CC166" s="14" t="n">
        <v>78.125</v>
      </c>
      <c r="CD166" s="14" t="n">
        <v>7.95</v>
      </c>
      <c r="CE166" s="14" t="n">
        <v>0</v>
      </c>
      <c r="CF166" s="14" t="n">
        <v>78.125</v>
      </c>
      <c r="CG166" s="14" t="n">
        <v>0</v>
      </c>
      <c r="CH166" s="14" t="n">
        <v>1</v>
      </c>
      <c r="CI166" s="14" t="n">
        <v>0</v>
      </c>
      <c r="CJ166" s="14" t="n">
        <v>0</v>
      </c>
      <c r="CK166" s="14" t="n">
        <v>0</v>
      </c>
      <c r="CL166" s="14" t="n">
        <v>0</v>
      </c>
      <c r="CM166" s="14" t="n">
        <v>0</v>
      </c>
      <c r="CN166" s="14" t="n">
        <v>0</v>
      </c>
      <c r="CO166" s="14" t="n">
        <v>0</v>
      </c>
      <c r="CP166" s="14" t="n">
        <v>0</v>
      </c>
      <c r="CQ166" s="14" t="n">
        <v>1.198</v>
      </c>
      <c r="CR166" s="14" t="n">
        <v>0</v>
      </c>
      <c r="CS166" s="14" t="n">
        <v>4.776</v>
      </c>
      <c r="CT166" s="14" t="n">
        <v>4.41</v>
      </c>
      <c r="CU166" s="14" t="n">
        <v>15.162</v>
      </c>
    </row>
    <row r="167">
      <c r="A167" s="14" t="inlineStr">
        <is>
          <t>CHI2022</t>
        </is>
      </c>
      <c r="B167" s="14" t="inlineStr">
        <is>
          <t>CHI</t>
        </is>
      </c>
      <c r="C167" s="14" t="inlineStr">
        <is>
          <t>CHI</t>
        </is>
      </c>
      <c r="D167" s="14" t="inlineStr">
        <is>
          <t>Channel Islands</t>
        </is>
      </c>
      <c r="E167" s="14" t="n">
        <v>2022</v>
      </c>
      <c r="F167" s="14" t="n">
        <v>0</v>
      </c>
      <c r="G167" s="14" t="n">
        <v>7.077</v>
      </c>
      <c r="H167" s="14" t="n">
        <v>1.235</v>
      </c>
      <c r="I167" s="14" t="n">
        <v>0</v>
      </c>
      <c r="J167" s="14" t="n">
        <v>7.077</v>
      </c>
      <c r="K167" s="14" t="n">
        <v>0</v>
      </c>
      <c r="L167" s="14" t="n">
        <v>1</v>
      </c>
      <c r="M167" s="14" t="n">
        <v>9.782999999999999</v>
      </c>
      <c r="N167" s="14" t="n">
        <v>3.704</v>
      </c>
      <c r="O167" s="14" t="n">
        <v>0</v>
      </c>
      <c r="P167" s="14" t="n">
        <v>9.782999999999999</v>
      </c>
      <c r="Q167" s="14" t="n">
        <v>0</v>
      </c>
      <c r="R167" s="14" t="n">
        <v>1</v>
      </c>
      <c r="S167" s="14" t="n">
        <v>13.25</v>
      </c>
      <c r="T167" s="14" t="n">
        <v>7.408</v>
      </c>
      <c r="U167" s="14" t="n">
        <v>0</v>
      </c>
      <c r="V167" s="14" t="n">
        <v>13.25</v>
      </c>
      <c r="W167" s="14" t="n">
        <v>0</v>
      </c>
      <c r="X167" s="14" t="n">
        <v>1</v>
      </c>
      <c r="Y167" s="14" t="n">
        <v>32.56</v>
      </c>
      <c r="Z167" s="14" t="n">
        <v>4.401</v>
      </c>
      <c r="AA167" s="14" t="n">
        <v>0</v>
      </c>
      <c r="AB167" s="14" t="n">
        <v>32.56</v>
      </c>
      <c r="AC167" s="14" t="n">
        <v>0</v>
      </c>
      <c r="AD167" s="14" t="n">
        <v>1</v>
      </c>
      <c r="AE167" s="14" t="n">
        <v>33.795</v>
      </c>
      <c r="AF167" s="14" t="n">
        <v>7.902</v>
      </c>
      <c r="AG167" s="14" t="n">
        <v>0</v>
      </c>
      <c r="AH167" s="14" t="n">
        <v>33.795</v>
      </c>
      <c r="AI167" s="14" t="n">
        <v>0</v>
      </c>
      <c r="AJ167" s="14" t="n">
        <v>1</v>
      </c>
      <c r="AK167" s="14" t="n">
        <v>41.203</v>
      </c>
      <c r="AL167" s="14" t="n">
        <v>21.945</v>
      </c>
      <c r="AM167" s="14" t="n">
        <v>0</v>
      </c>
      <c r="AN167" s="14" t="n">
        <v>41.203</v>
      </c>
      <c r="AO167" s="14" t="n">
        <v>0</v>
      </c>
      <c r="AP167" s="14" t="n">
        <v>1</v>
      </c>
      <c r="AQ167" s="14" t="n">
        <v>0.861</v>
      </c>
      <c r="AR167" s="14" t="n">
        <v>0.123</v>
      </c>
      <c r="AS167" s="14" t="n">
        <v>0</v>
      </c>
      <c r="AT167" s="14" t="n">
        <v>0.861</v>
      </c>
      <c r="AU167" s="14" t="n">
        <v>0</v>
      </c>
      <c r="AV167" s="14" t="n">
        <v>1</v>
      </c>
      <c r="AW167" s="14" t="n">
        <v>0.986</v>
      </c>
      <c r="AX167" s="14" t="n">
        <v>0.123</v>
      </c>
      <c r="AY167" s="14" t="n">
        <v>0</v>
      </c>
      <c r="AZ167" s="14" t="n">
        <v>0.986</v>
      </c>
      <c r="BA167" s="14" t="n">
        <v>0</v>
      </c>
      <c r="BB167" s="14" t="n">
        <v>1</v>
      </c>
      <c r="BC167" s="14" t="n">
        <v>0.598</v>
      </c>
      <c r="BD167" s="14" t="n">
        <v>0.123</v>
      </c>
      <c r="BE167" s="14" t="n">
        <v>0</v>
      </c>
      <c r="BF167" s="14" t="n">
        <v>0.598</v>
      </c>
      <c r="BG167" s="14" t="n">
        <v>0</v>
      </c>
      <c r="BH167" s="14" t="n">
        <v>1</v>
      </c>
      <c r="BI167" s="14" t="n">
        <v>0.612</v>
      </c>
      <c r="BJ167" s="14" t="n">
        <v>0.123</v>
      </c>
      <c r="BK167" s="14" t="n">
        <v>0</v>
      </c>
      <c r="BL167" s="14" t="n">
        <v>0.612</v>
      </c>
      <c r="BM167" s="14" t="n">
        <v>0</v>
      </c>
      <c r="BN167" s="14" t="n">
        <v>1</v>
      </c>
      <c r="BO167" s="14" t="n">
        <v>0</v>
      </c>
      <c r="BP167" s="14" t="n">
        <v>0</v>
      </c>
      <c r="BQ167" s="14" t="n">
        <v>0</v>
      </c>
      <c r="BR167" s="14" t="n">
        <v>0</v>
      </c>
      <c r="BS167" s="14" t="n">
        <v>1</v>
      </c>
      <c r="BT167" s="14" t="n">
        <v>0</v>
      </c>
      <c r="BU167" s="14" t="n">
        <v>0</v>
      </c>
      <c r="BV167" s="14" t="n">
        <v>0</v>
      </c>
      <c r="BW167" s="14" t="n">
        <v>0</v>
      </c>
      <c r="BX167" s="14" t="n">
        <v>1</v>
      </c>
      <c r="BY167" s="14" t="n">
        <v>12.729</v>
      </c>
      <c r="BZ167" s="14" t="n">
        <v>0</v>
      </c>
      <c r="CA167" s="14" t="n">
        <v>12.729</v>
      </c>
      <c r="CB167" s="14" t="n">
        <v>0</v>
      </c>
      <c r="CC167" s="14" t="n">
        <v>97.90000000000001</v>
      </c>
      <c r="CD167" s="14" t="n">
        <v>7.95</v>
      </c>
      <c r="CE167" s="14" t="n">
        <v>0</v>
      </c>
      <c r="CF167" s="14" t="n">
        <v>97.90000000000001</v>
      </c>
      <c r="CG167" s="14" t="n">
        <v>0</v>
      </c>
      <c r="CH167" s="14" t="n">
        <v>1</v>
      </c>
      <c r="CI167" s="14" t="n">
        <v>0</v>
      </c>
      <c r="CJ167" s="14" t="n">
        <v>0</v>
      </c>
      <c r="CK167" s="14" t="n">
        <v>0</v>
      </c>
      <c r="CL167" s="14" t="n">
        <v>0</v>
      </c>
      <c r="CM167" s="14" t="n">
        <v>0</v>
      </c>
      <c r="CN167" s="14" t="n">
        <v>0</v>
      </c>
      <c r="CO167" s="14" t="n">
        <v>0</v>
      </c>
      <c r="CP167" s="14" t="n">
        <v>0</v>
      </c>
      <c r="CQ167" s="14" t="n">
        <v>1.294</v>
      </c>
      <c r="CR167" s="14" t="n">
        <v>0</v>
      </c>
      <c r="CS167" s="14" t="n">
        <v>5.158</v>
      </c>
      <c r="CT167" s="14" t="n">
        <v>5.842</v>
      </c>
      <c r="CU167" s="14" t="n">
        <v>31.326</v>
      </c>
    </row>
    <row r="168">
      <c r="A168" s="14" t="inlineStr">
        <is>
          <t>CHI2023</t>
        </is>
      </c>
      <c r="B168" s="14" t="inlineStr">
        <is>
          <t>CHI</t>
        </is>
      </c>
      <c r="C168" s="14" t="inlineStr">
        <is>
          <t>CHI</t>
        </is>
      </c>
      <c r="D168" s="14" t="inlineStr">
        <is>
          <t>Channel Islands</t>
        </is>
      </c>
      <c r="E168" s="14" t="n">
        <v>2023</v>
      </c>
      <c r="F168" s="14" t="n">
        <v>0</v>
      </c>
      <c r="G168" s="14" t="n">
        <v>4.752</v>
      </c>
      <c r="H168" s="14" t="n">
        <v>1.286</v>
      </c>
      <c r="I168" s="14" t="n">
        <v>0</v>
      </c>
      <c r="J168" s="14" t="n">
        <v>4.752</v>
      </c>
      <c r="K168" s="14" t="n">
        <v>0</v>
      </c>
      <c r="L168" s="14" t="n">
        <v>1</v>
      </c>
      <c r="M168" s="14" t="n">
        <v>7.886</v>
      </c>
      <c r="N168" s="14" t="n">
        <v>3.857</v>
      </c>
      <c r="O168" s="14" t="n">
        <v>0</v>
      </c>
      <c r="P168" s="14" t="n">
        <v>7.886</v>
      </c>
      <c r="Q168" s="14" t="n">
        <v>0</v>
      </c>
      <c r="R168" s="14" t="n">
        <v>1</v>
      </c>
      <c r="S168" s="14" t="n">
        <v>11.18</v>
      </c>
      <c r="T168" s="14" t="n">
        <v>7.714</v>
      </c>
      <c r="U168" s="14" t="n">
        <v>0</v>
      </c>
      <c r="V168" s="14" t="n">
        <v>11.18</v>
      </c>
      <c r="W168" s="14" t="n">
        <v>0</v>
      </c>
      <c r="X168" s="14" t="n">
        <v>1</v>
      </c>
      <c r="Y168" s="14" t="n">
        <v>12.908</v>
      </c>
      <c r="Z168" s="14" t="n">
        <v>1.745</v>
      </c>
      <c r="AA168" s="14" t="n">
        <v>0</v>
      </c>
      <c r="AB168" s="14" t="n">
        <v>12.908</v>
      </c>
      <c r="AC168" s="14" t="n">
        <v>0</v>
      </c>
      <c r="AD168" s="14" t="n">
        <v>1</v>
      </c>
      <c r="AE168" s="14" t="n">
        <v>14.194</v>
      </c>
      <c r="AF168" s="14" t="n">
        <v>3.319</v>
      </c>
      <c r="AG168" s="14" t="n">
        <v>0</v>
      </c>
      <c r="AH168" s="14" t="n">
        <v>14.194</v>
      </c>
      <c r="AI168" s="14" t="n">
        <v>0</v>
      </c>
      <c r="AJ168" s="14" t="n">
        <v>1</v>
      </c>
      <c r="AK168" s="14" t="n">
        <v>21.908</v>
      </c>
      <c r="AL168" s="14" t="n">
        <v>11.668</v>
      </c>
      <c r="AM168" s="14" t="n">
        <v>0</v>
      </c>
      <c r="AN168" s="14" t="n">
        <v>21.908</v>
      </c>
      <c r="AO168" s="14" t="n">
        <v>0</v>
      </c>
      <c r="AP168" s="14" t="n">
        <v>1</v>
      </c>
      <c r="AQ168" s="14" t="n">
        <v>0.76</v>
      </c>
      <c r="AR168" s="14" t="n">
        <v>0.129</v>
      </c>
      <c r="AS168" s="14" t="n">
        <v>0</v>
      </c>
      <c r="AT168" s="14" t="n">
        <v>0.76</v>
      </c>
      <c r="AU168" s="14" t="n">
        <v>0</v>
      </c>
      <c r="AV168" s="14" t="n">
        <v>1</v>
      </c>
      <c r="AW168" s="14" t="n">
        <v>0.8110000000000001</v>
      </c>
      <c r="AX168" s="14" t="n">
        <v>0.129</v>
      </c>
      <c r="AY168" s="14" t="n">
        <v>0</v>
      </c>
      <c r="AZ168" s="14" t="n">
        <v>0.8110000000000001</v>
      </c>
      <c r="BA168" s="14" t="n">
        <v>0</v>
      </c>
      <c r="BB168" s="14" t="n">
        <v>1</v>
      </c>
      <c r="BC168" s="14" t="n">
        <v>0.535</v>
      </c>
      <c r="BD168" s="14" t="n">
        <v>0.129</v>
      </c>
      <c r="BE168" s="14" t="n">
        <v>0</v>
      </c>
      <c r="BF168" s="14" t="n">
        <v>0.535</v>
      </c>
      <c r="BG168" s="14" t="n">
        <v>0</v>
      </c>
      <c r="BH168" s="14" t="n">
        <v>1</v>
      </c>
      <c r="BI168" s="14" t="n">
        <v>0.579</v>
      </c>
      <c r="BJ168" s="14" t="n">
        <v>0.129</v>
      </c>
      <c r="BK168" s="14" t="n">
        <v>0</v>
      </c>
      <c r="BL168" s="14" t="n">
        <v>0.579</v>
      </c>
      <c r="BM168" s="14" t="n">
        <v>0</v>
      </c>
      <c r="BN168" s="14" t="n">
        <v>1</v>
      </c>
      <c r="BO168" s="14" t="n">
        <v>0</v>
      </c>
      <c r="BP168" s="14" t="n">
        <v>0</v>
      </c>
      <c r="BQ168" s="14" t="n">
        <v>0</v>
      </c>
      <c r="BR168" s="14" t="n">
        <v>0</v>
      </c>
      <c r="BS168" s="14" t="n">
        <v>1</v>
      </c>
      <c r="BT168" s="14" t="n">
        <v>0</v>
      </c>
      <c r="BU168" s="14" t="n">
        <v>0</v>
      </c>
      <c r="BV168" s="14" t="n">
        <v>0</v>
      </c>
      <c r="BW168" s="14" t="n">
        <v>0</v>
      </c>
      <c r="BX168" s="14" t="n">
        <v>1</v>
      </c>
      <c r="BY168" s="14" t="n">
        <v>13.254</v>
      </c>
      <c r="BZ168" s="14" t="n">
        <v>0</v>
      </c>
      <c r="CA168" s="14" t="n">
        <v>13.254</v>
      </c>
      <c r="CB168" s="14" t="n">
        <v>0</v>
      </c>
      <c r="CC168" s="14" t="n">
        <v>83.248</v>
      </c>
      <c r="CD168" s="14" t="n">
        <v>7.95</v>
      </c>
      <c r="CE168" s="14" t="n">
        <v>0</v>
      </c>
      <c r="CF168" s="14" t="n">
        <v>83.248</v>
      </c>
      <c r="CG168" s="14" t="n">
        <v>0</v>
      </c>
      <c r="CH168" s="14" t="n">
        <v>1</v>
      </c>
      <c r="CI168" s="14" t="n">
        <v>0</v>
      </c>
      <c r="CJ168" s="14" t="n">
        <v>0</v>
      </c>
      <c r="CK168" s="14" t="n">
        <v>0</v>
      </c>
      <c r="CL168" s="14" t="n">
        <v>0</v>
      </c>
      <c r="CM168" s="14" t="n">
        <v>0</v>
      </c>
      <c r="CN168" s="14" t="n">
        <v>0</v>
      </c>
      <c r="CO168" s="14" t="n">
        <v>0</v>
      </c>
      <c r="CP168" s="14" t="n">
        <v>0</v>
      </c>
      <c r="CQ168" s="14" t="n">
        <v>1.348</v>
      </c>
      <c r="CR168" s="14" t="n">
        <v>0</v>
      </c>
      <c r="CS168" s="14" t="n">
        <v>5.37</v>
      </c>
      <c r="CT168" s="14" t="n">
        <v>3.466</v>
      </c>
      <c r="CU168" s="14" t="n">
        <v>11.622</v>
      </c>
    </row>
    <row r="169">
      <c r="A169" s="14" t="inlineStr">
        <is>
          <t>CHI2024</t>
        </is>
      </c>
      <c r="B169" s="14" t="inlineStr">
        <is>
          <t>CHI</t>
        </is>
      </c>
      <c r="C169" s="14" t="inlineStr">
        <is>
          <t>CHI</t>
        </is>
      </c>
      <c r="D169" s="14" t="inlineStr">
        <is>
          <t>Channel Islands</t>
        </is>
      </c>
      <c r="E169" s="14" t="n">
        <v>2024</v>
      </c>
      <c r="F169" s="14" t="n">
        <v>0</v>
      </c>
      <c r="G169" s="14" t="n">
        <v>4.351</v>
      </c>
      <c r="H169" s="14" t="n">
        <v>1.324</v>
      </c>
      <c r="I169" s="14" t="n">
        <v>0</v>
      </c>
      <c r="J169" s="14" t="n">
        <v>4.351</v>
      </c>
      <c r="K169" s="14" t="n">
        <v>0</v>
      </c>
      <c r="L169" s="14" t="n">
        <v>1</v>
      </c>
      <c r="M169" s="14" t="n">
        <v>7.124</v>
      </c>
      <c r="N169" s="14" t="n">
        <v>3.971</v>
      </c>
      <c r="O169" s="14" t="n">
        <v>0</v>
      </c>
      <c r="P169" s="14" t="n">
        <v>7.124</v>
      </c>
      <c r="Q169" s="14" t="n">
        <v>0</v>
      </c>
      <c r="R169" s="14" t="n">
        <v>1</v>
      </c>
      <c r="S169" s="14" t="n">
        <v>10.969</v>
      </c>
      <c r="T169" s="14" t="n">
        <v>7.942</v>
      </c>
      <c r="U169" s="14" t="n">
        <v>0</v>
      </c>
      <c r="V169" s="14" t="n">
        <v>10.969</v>
      </c>
      <c r="W169" s="14" t="n">
        <v>0</v>
      </c>
      <c r="X169" s="14" t="n">
        <v>1</v>
      </c>
      <c r="Y169" s="14" t="n">
        <v>11.492</v>
      </c>
      <c r="Z169" s="14" t="n">
        <v>1.553</v>
      </c>
      <c r="AA169" s="14" t="n">
        <v>0</v>
      </c>
      <c r="AB169" s="14" t="n">
        <v>11.492</v>
      </c>
      <c r="AC169" s="14" t="n">
        <v>0</v>
      </c>
      <c r="AD169" s="14" t="n">
        <v>1</v>
      </c>
      <c r="AE169" s="14" t="n">
        <v>12.815</v>
      </c>
      <c r="AF169" s="14" t="n">
        <v>2.997</v>
      </c>
      <c r="AG169" s="14" t="n">
        <v>0</v>
      </c>
      <c r="AH169" s="14" t="n">
        <v>12.815</v>
      </c>
      <c r="AI169" s="14" t="n">
        <v>0</v>
      </c>
      <c r="AJ169" s="14" t="n">
        <v>1</v>
      </c>
      <c r="AK169" s="14" t="n">
        <v>20.757</v>
      </c>
      <c r="AL169" s="14" t="n">
        <v>11.055</v>
      </c>
      <c r="AM169" s="14" t="n">
        <v>0</v>
      </c>
      <c r="AN169" s="14" t="n">
        <v>20.757</v>
      </c>
      <c r="AO169" s="14" t="n">
        <v>0</v>
      </c>
      <c r="AP169" s="14" t="n">
        <v>1</v>
      </c>
      <c r="AQ169" s="14" t="n">
        <v>0.724</v>
      </c>
      <c r="AR169" s="14" t="n">
        <v>0.132</v>
      </c>
      <c r="AS169" s="14" t="n">
        <v>0</v>
      </c>
      <c r="AT169" s="14" t="n">
        <v>0.724</v>
      </c>
      <c r="AU169" s="14" t="n">
        <v>0</v>
      </c>
      <c r="AV169" s="14" t="n">
        <v>1</v>
      </c>
      <c r="AW169" s="14" t="n">
        <v>0.75</v>
      </c>
      <c r="AX169" s="14" t="n">
        <v>0.132</v>
      </c>
      <c r="AY169" s="14" t="n">
        <v>0</v>
      </c>
      <c r="AZ169" s="14" t="n">
        <v>0.75</v>
      </c>
      <c r="BA169" s="14" t="n">
        <v>0</v>
      </c>
      <c r="BB169" s="14" t="n">
        <v>1</v>
      </c>
      <c r="BC169" s="14" t="n">
        <v>0.513</v>
      </c>
      <c r="BD169" s="14" t="n">
        <v>0.132</v>
      </c>
      <c r="BE169" s="14" t="n">
        <v>0</v>
      </c>
      <c r="BF169" s="14" t="n">
        <v>0.513</v>
      </c>
      <c r="BG169" s="14" t="n">
        <v>0</v>
      </c>
      <c r="BH169" s="14" t="n">
        <v>1</v>
      </c>
      <c r="BI169" s="14" t="n">
        <v>0.591</v>
      </c>
      <c r="BJ169" s="14" t="n">
        <v>0.132</v>
      </c>
      <c r="BK169" s="14" t="n">
        <v>0</v>
      </c>
      <c r="BL169" s="14" t="n">
        <v>0.591</v>
      </c>
      <c r="BM169" s="14" t="n">
        <v>0</v>
      </c>
      <c r="BN169" s="14" t="n">
        <v>1</v>
      </c>
      <c r="BO169" s="14" t="n">
        <v>0</v>
      </c>
      <c r="BP169" s="14" t="n">
        <v>0</v>
      </c>
      <c r="BQ169" s="14" t="n">
        <v>0</v>
      </c>
      <c r="BR169" s="14" t="n">
        <v>0</v>
      </c>
      <c r="BS169" s="14" t="n">
        <v>1</v>
      </c>
      <c r="BT169" s="14" t="n">
        <v>0</v>
      </c>
      <c r="BU169" s="14" t="n">
        <v>0</v>
      </c>
      <c r="BV169" s="14" t="n">
        <v>0</v>
      </c>
      <c r="BW169" s="14" t="n">
        <v>0</v>
      </c>
      <c r="BX169" s="14" t="n">
        <v>1</v>
      </c>
      <c r="BY169" s="14" t="n">
        <v>13.646</v>
      </c>
      <c r="BZ169" s="14" t="n">
        <v>0</v>
      </c>
      <c r="CA169" s="14" t="n">
        <v>13.646</v>
      </c>
      <c r="CB169" s="14" t="n">
        <v>0</v>
      </c>
      <c r="CC169" s="14" t="n">
        <v>82.58799999999999</v>
      </c>
      <c r="CD169" s="14" t="n">
        <v>7.95</v>
      </c>
      <c r="CE169" s="14" t="n">
        <v>0</v>
      </c>
      <c r="CF169" s="14" t="n">
        <v>82.58799999999999</v>
      </c>
      <c r="CG169" s="14" t="n">
        <v>0</v>
      </c>
      <c r="CH169" s="14" t="n">
        <v>1</v>
      </c>
      <c r="CI169" s="14" t="n">
        <v>0</v>
      </c>
      <c r="CJ169" s="14" t="n">
        <v>0</v>
      </c>
      <c r="CK169" s="14" t="n">
        <v>0</v>
      </c>
      <c r="CL169" s="14" t="n">
        <v>0</v>
      </c>
      <c r="CM169" s="14" t="n">
        <v>0</v>
      </c>
      <c r="CN169" s="14" t="n">
        <v>0</v>
      </c>
      <c r="CO169" s="14" t="n">
        <v>0</v>
      </c>
      <c r="CP169" s="14" t="n">
        <v>0</v>
      </c>
      <c r="CQ169" s="14" t="n">
        <v>1.387</v>
      </c>
      <c r="CR169" s="14" t="n">
        <v>0</v>
      </c>
      <c r="CS169" s="14" t="n">
        <v>5.529</v>
      </c>
      <c r="CT169" s="14" t="n">
        <v>3.027</v>
      </c>
      <c r="CU169" s="14" t="n">
        <v>10.168</v>
      </c>
    </row>
    <row r="170">
      <c r="A170" s="14" t="inlineStr">
        <is>
          <t>CHL2021</t>
        </is>
      </c>
      <c r="B170" s="14" t="inlineStr">
        <is>
          <t>CHL</t>
        </is>
      </c>
      <c r="C170" s="14" t="inlineStr">
        <is>
          <t>CHL</t>
        </is>
      </c>
      <c r="D170" s="14" t="inlineStr">
        <is>
          <t>Chile</t>
        </is>
      </c>
      <c r="E170" s="14" t="n">
        <v>2021</v>
      </c>
      <c r="F170" s="14" t="n">
        <v>0.19</v>
      </c>
      <c r="G170" s="14" t="n">
        <v>3.214</v>
      </c>
      <c r="H170" s="14" t="n">
        <v>0.703</v>
      </c>
      <c r="I170" s="14" t="n">
        <v>0.702</v>
      </c>
      <c r="J170" s="14" t="n">
        <v>3.916</v>
      </c>
      <c r="K170" s="14" t="n">
        <v>0</v>
      </c>
      <c r="L170" s="14" t="n">
        <v>1</v>
      </c>
      <c r="M170" s="14" t="n">
        <v>5.268</v>
      </c>
      <c r="N170" s="14" t="n">
        <v>2.387</v>
      </c>
      <c r="O170" s="14" t="n">
        <v>0.703</v>
      </c>
      <c r="P170" s="14" t="n">
        <v>5.97</v>
      </c>
      <c r="Q170" s="14" t="n">
        <v>0</v>
      </c>
      <c r="R170" s="14" t="n">
        <v>1</v>
      </c>
      <c r="S170" s="14" t="n">
        <v>11.613</v>
      </c>
      <c r="T170" s="14" t="n">
        <v>6.86</v>
      </c>
      <c r="U170" s="14" t="n">
        <v>0.758</v>
      </c>
      <c r="V170" s="14" t="n">
        <v>14.722</v>
      </c>
      <c r="W170" s="14" t="n">
        <v>0.19</v>
      </c>
      <c r="X170" s="14" t="n">
        <v>1</v>
      </c>
      <c r="Y170" s="14" t="n">
        <v>14.318</v>
      </c>
      <c r="Z170" s="14" t="n">
        <v>1.581</v>
      </c>
      <c r="AA170" s="14" t="n">
        <v>1.044</v>
      </c>
      <c r="AB170" s="14" t="n">
        <v>15.362</v>
      </c>
      <c r="AC170" s="14" t="n">
        <v>0</v>
      </c>
      <c r="AD170" s="14" t="n">
        <v>1</v>
      </c>
      <c r="AE170" s="14" t="n">
        <v>14.318</v>
      </c>
      <c r="AF170" s="14" t="n">
        <v>2.817</v>
      </c>
      <c r="AG170" s="14" t="n">
        <v>1.044</v>
      </c>
      <c r="AH170" s="14" t="n">
        <v>15.362</v>
      </c>
      <c r="AI170" s="14" t="n">
        <v>0</v>
      </c>
      <c r="AJ170" s="14" t="n">
        <v>1</v>
      </c>
      <c r="AK170" s="14" t="n">
        <v>28.248</v>
      </c>
      <c r="AL170" s="14" t="n">
        <v>13.865</v>
      </c>
      <c r="AM170" s="14" t="n">
        <v>-1.768</v>
      </c>
      <c r="AN170" s="14" t="n">
        <v>31.512</v>
      </c>
      <c r="AO170" s="14" t="n">
        <v>0.19</v>
      </c>
      <c r="AP170" s="14" t="n">
        <v>1</v>
      </c>
      <c r="AQ170" s="14" t="n">
        <v>0.649</v>
      </c>
      <c r="AR170" s="14" t="n">
        <v>0.114</v>
      </c>
      <c r="AS170" s="14" t="n">
        <v>0.303</v>
      </c>
      <c r="AT170" s="14" t="n">
        <v>1.133</v>
      </c>
      <c r="AU170" s="14" t="n">
        <v>0.19</v>
      </c>
      <c r="AV170" s="14" t="n">
        <v>1</v>
      </c>
      <c r="AW170" s="14" t="n">
        <v>0.577</v>
      </c>
      <c r="AX170" s="14" t="n">
        <v>0.114</v>
      </c>
      <c r="AY170" s="14" t="n">
        <v>0.126</v>
      </c>
      <c r="AZ170" s="14" t="n">
        <v>0.836</v>
      </c>
      <c r="BA170" s="14" t="n">
        <v>0.19</v>
      </c>
      <c r="BB170" s="14" t="n">
        <v>1</v>
      </c>
      <c r="BC170" s="14" t="n">
        <v>0.458</v>
      </c>
      <c r="BD170" s="14" t="n">
        <v>0.114</v>
      </c>
      <c r="BE170" s="14" t="n">
        <v>0.413</v>
      </c>
      <c r="BF170" s="14" t="n">
        <v>1.037</v>
      </c>
      <c r="BG170" s="14" t="n">
        <v>0.19</v>
      </c>
      <c r="BH170" s="14" t="n">
        <v>1</v>
      </c>
      <c r="BI170" s="14" t="n">
        <v>0.491</v>
      </c>
      <c r="BJ170" s="14" t="n">
        <v>0.114</v>
      </c>
      <c r="BK170" s="14" t="n">
        <v>0.281</v>
      </c>
      <c r="BL170" s="14" t="n">
        <v>0.919</v>
      </c>
      <c r="BM170" s="14" t="n">
        <v>0.19</v>
      </c>
      <c r="BN170" s="14" t="n">
        <v>1</v>
      </c>
      <c r="BO170" s="14" t="n">
        <v>0</v>
      </c>
      <c r="BP170" s="14" t="n">
        <v>0.004</v>
      </c>
      <c r="BQ170" s="14" t="n">
        <v>0.175</v>
      </c>
      <c r="BR170" s="14" t="n">
        <v>0</v>
      </c>
      <c r="BS170" s="14" t="n">
        <v>0.833</v>
      </c>
      <c r="BT170" s="14" t="n">
        <v>0</v>
      </c>
      <c r="BU170" s="14" t="n">
        <v>0</v>
      </c>
      <c r="BV170" s="14" t="n">
        <v>0.192</v>
      </c>
      <c r="BW170" s="14" t="n">
        <v>0</v>
      </c>
      <c r="BX170" s="14" t="n">
        <v>1</v>
      </c>
      <c r="BY170" s="14" t="n">
        <v>11.787</v>
      </c>
      <c r="BZ170" s="14" t="n">
        <v>0</v>
      </c>
      <c r="CA170" s="14" t="n">
        <v>11.787</v>
      </c>
      <c r="CB170" s="14" t="n">
        <v>0</v>
      </c>
      <c r="CC170" s="14" t="n">
        <v>78.125</v>
      </c>
      <c r="CD170" s="14" t="n">
        <v>7.95</v>
      </c>
      <c r="CE170" s="14" t="n">
        <v>-10.517</v>
      </c>
      <c r="CF170" s="14" t="n">
        <v>80.45399999999999</v>
      </c>
      <c r="CG170" s="14" t="n">
        <v>0.19</v>
      </c>
      <c r="CH170" s="14" t="n">
        <v>1</v>
      </c>
      <c r="CI170" s="14" t="n">
        <v>0</v>
      </c>
      <c r="CJ170" s="14" t="n">
        <v>0</v>
      </c>
      <c r="CK170" s="14" t="n">
        <v>0</v>
      </c>
      <c r="CL170" s="14" t="n">
        <v>0</v>
      </c>
      <c r="CM170" s="14" t="n">
        <v>0</v>
      </c>
      <c r="CN170" s="14" t="n">
        <v>0</v>
      </c>
      <c r="CO170" s="14" t="n">
        <v>0</v>
      </c>
      <c r="CP170" s="14" t="n">
        <v>0</v>
      </c>
      <c r="CQ170" s="14" t="n">
        <v>1.198</v>
      </c>
      <c r="CR170" s="14" t="n">
        <v>0</v>
      </c>
      <c r="CS170" s="14" t="n">
        <v>7.25</v>
      </c>
      <c r="CT170" s="14" t="n">
        <v>4.753</v>
      </c>
      <c r="CU170" s="14" t="n">
        <v>16.491</v>
      </c>
    </row>
    <row r="171">
      <c r="A171" s="14" t="inlineStr">
        <is>
          <t>CHL2022</t>
        </is>
      </c>
      <c r="B171" s="14" t="inlineStr">
        <is>
          <t>CHL</t>
        </is>
      </c>
      <c r="C171" s="14" t="inlineStr">
        <is>
          <t>CHL</t>
        </is>
      </c>
      <c r="D171" s="14" t="inlineStr">
        <is>
          <t>Chile</t>
        </is>
      </c>
      <c r="E171" s="14" t="n">
        <v>2022</v>
      </c>
      <c r="F171" s="14" t="n">
        <v>0.19</v>
      </c>
      <c r="G171" s="14" t="n">
        <v>8.279999999999999</v>
      </c>
      <c r="H171" s="14" t="n">
        <v>1.286</v>
      </c>
      <c r="I171" s="14" t="n">
        <v>0.999</v>
      </c>
      <c r="J171" s="14" t="n">
        <v>9.279</v>
      </c>
      <c r="K171" s="14" t="n">
        <v>0</v>
      </c>
      <c r="L171" s="14" t="n">
        <v>1</v>
      </c>
      <c r="M171" s="14" t="n">
        <v>12.687</v>
      </c>
      <c r="N171" s="14" t="n">
        <v>5.239</v>
      </c>
      <c r="O171" s="14" t="n">
        <v>0.752</v>
      </c>
      <c r="P171" s="14" t="n">
        <v>13.439</v>
      </c>
      <c r="Q171" s="14" t="n">
        <v>0</v>
      </c>
      <c r="R171" s="14" t="n">
        <v>1</v>
      </c>
      <c r="S171" s="14" t="n">
        <v>17.652</v>
      </c>
      <c r="T171" s="14" t="n">
        <v>7.339</v>
      </c>
      <c r="U171" s="14" t="n">
        <v>1.363</v>
      </c>
      <c r="V171" s="14" t="n">
        <v>22.314</v>
      </c>
      <c r="W171" s="14" t="n">
        <v>0.19</v>
      </c>
      <c r="X171" s="14" t="n">
        <v>1</v>
      </c>
      <c r="Y171" s="14" t="n">
        <v>17.326</v>
      </c>
      <c r="Z171" s="14" t="n">
        <v>1.818</v>
      </c>
      <c r="AA171" s="14" t="n">
        <v>1.719</v>
      </c>
      <c r="AB171" s="14" t="n">
        <v>19.045</v>
      </c>
      <c r="AC171" s="14" t="n">
        <v>0</v>
      </c>
      <c r="AD171" s="14" t="n">
        <v>1</v>
      </c>
      <c r="AE171" s="14" t="n">
        <v>17.326</v>
      </c>
      <c r="AF171" s="14" t="n">
        <v>3.212</v>
      </c>
      <c r="AG171" s="14" t="n">
        <v>1.719</v>
      </c>
      <c r="AH171" s="14" t="n">
        <v>19.045</v>
      </c>
      <c r="AI171" s="14" t="n">
        <v>0</v>
      </c>
      <c r="AJ171" s="14" t="n">
        <v>1</v>
      </c>
      <c r="AK171" s="14" t="n">
        <v>28.914</v>
      </c>
      <c r="AL171" s="14" t="n">
        <v>13.808</v>
      </c>
      <c r="AM171" s="14" t="n">
        <v>-0.913</v>
      </c>
      <c r="AN171" s="14" t="n">
        <v>33.322</v>
      </c>
      <c r="AO171" s="14" t="n">
        <v>0.19</v>
      </c>
      <c r="AP171" s="14" t="n">
        <v>1</v>
      </c>
      <c r="AQ171" s="14" t="n">
        <v>0.896</v>
      </c>
      <c r="AR171" s="14" t="n">
        <v>0.123</v>
      </c>
      <c r="AS171" s="14" t="n">
        <v>0.191</v>
      </c>
      <c r="AT171" s="14" t="n">
        <v>1.294</v>
      </c>
      <c r="AU171" s="14" t="n">
        <v>0.19</v>
      </c>
      <c r="AV171" s="14" t="n">
        <v>1</v>
      </c>
      <c r="AW171" s="14" t="n">
        <v>0.89</v>
      </c>
      <c r="AX171" s="14" t="n">
        <v>0.123</v>
      </c>
      <c r="AY171" s="14" t="n">
        <v>-0.004</v>
      </c>
      <c r="AZ171" s="14" t="n">
        <v>1.054</v>
      </c>
      <c r="BA171" s="14" t="n">
        <v>0.19</v>
      </c>
      <c r="BB171" s="14" t="n">
        <v>1</v>
      </c>
      <c r="BC171" s="14" t="n">
        <v>0.62</v>
      </c>
      <c r="BD171" s="14" t="n">
        <v>0.123</v>
      </c>
      <c r="BE171" s="14" t="n">
        <v>0.291</v>
      </c>
      <c r="BF171" s="14" t="n">
        <v>1.085</v>
      </c>
      <c r="BG171" s="14" t="n">
        <v>0.19</v>
      </c>
      <c r="BH171" s="14" t="n">
        <v>1</v>
      </c>
      <c r="BI171" s="14" t="n">
        <v>0.608</v>
      </c>
      <c r="BJ171" s="14" t="n">
        <v>0.123</v>
      </c>
      <c r="BK171" s="14" t="n">
        <v>0.464</v>
      </c>
      <c r="BL171" s="14" t="n">
        <v>1.275</v>
      </c>
      <c r="BM171" s="14" t="n">
        <v>0.19</v>
      </c>
      <c r="BN171" s="14" t="n">
        <v>1</v>
      </c>
      <c r="BO171" s="14" t="n">
        <v>0</v>
      </c>
      <c r="BP171" s="14" t="n">
        <v>0</v>
      </c>
      <c r="BQ171" s="14" t="n">
        <v>0.116</v>
      </c>
      <c r="BR171" s="14" t="n">
        <v>0</v>
      </c>
      <c r="BS171" s="14" t="n">
        <v>0.833</v>
      </c>
      <c r="BT171" s="14" t="n">
        <v>0</v>
      </c>
      <c r="BU171" s="14" t="n">
        <v>0</v>
      </c>
      <c r="BV171" s="14" t="n">
        <v>0.127</v>
      </c>
      <c r="BW171" s="14" t="n">
        <v>0</v>
      </c>
      <c r="BX171" s="14" t="n">
        <v>1</v>
      </c>
      <c r="BY171" s="14" t="n">
        <v>12.729</v>
      </c>
      <c r="BZ171" s="14" t="n">
        <v>0</v>
      </c>
      <c r="CA171" s="14" t="n">
        <v>12.729</v>
      </c>
      <c r="CB171" s="14" t="n">
        <v>0</v>
      </c>
      <c r="CC171" s="14" t="n">
        <v>97.90000000000001</v>
      </c>
      <c r="CD171" s="14" t="n">
        <v>7.95</v>
      </c>
      <c r="CE171" s="14" t="n">
        <v>0.573</v>
      </c>
      <c r="CF171" s="14" t="n">
        <v>117.183</v>
      </c>
      <c r="CG171" s="14" t="n">
        <v>0.19</v>
      </c>
      <c r="CH171" s="14" t="n">
        <v>1</v>
      </c>
      <c r="CI171" s="14" t="n">
        <v>0</v>
      </c>
      <c r="CJ171" s="14" t="n">
        <v>0</v>
      </c>
      <c r="CK171" s="14" t="n">
        <v>0</v>
      </c>
      <c r="CL171" s="14" t="n">
        <v>0</v>
      </c>
      <c r="CM171" s="14" t="n">
        <v>0</v>
      </c>
      <c r="CN171" s="14" t="n">
        <v>0</v>
      </c>
      <c r="CO171" s="14" t="n">
        <v>0</v>
      </c>
      <c r="CP171" s="14" t="n">
        <v>0</v>
      </c>
      <c r="CQ171" s="14" t="n">
        <v>1.294</v>
      </c>
      <c r="CR171" s="14" t="n">
        <v>0</v>
      </c>
      <c r="CS171" s="14" t="n">
        <v>7.83</v>
      </c>
      <c r="CT171" s="14" t="n">
        <v>10.485</v>
      </c>
      <c r="CU171" s="14" t="n">
        <v>30.272</v>
      </c>
    </row>
    <row r="172">
      <c r="A172" s="14" t="inlineStr">
        <is>
          <t>CHL2023</t>
        </is>
      </c>
      <c r="B172" s="14" t="inlineStr">
        <is>
          <t>CHL</t>
        </is>
      </c>
      <c r="C172" s="14" t="inlineStr">
        <is>
          <t>CHL</t>
        </is>
      </c>
      <c r="D172" s="14" t="inlineStr">
        <is>
          <t>Chile</t>
        </is>
      </c>
      <c r="E172" s="14" t="n">
        <v>2023</v>
      </c>
      <c r="F172" s="14" t="n">
        <v>0.19</v>
      </c>
      <c r="G172" s="14" t="n">
        <v>6.065</v>
      </c>
      <c r="H172" s="14" t="n">
        <v>1.381</v>
      </c>
      <c r="I172" s="14" t="n">
        <v>0.716</v>
      </c>
      <c r="J172" s="14" t="n">
        <v>6.781</v>
      </c>
      <c r="K172" s="14" t="n">
        <v>0</v>
      </c>
      <c r="L172" s="14" t="n">
        <v>1</v>
      </c>
      <c r="M172" s="14" t="n">
        <v>9.289</v>
      </c>
      <c r="N172" s="14" t="n">
        <v>4.607</v>
      </c>
      <c r="O172" s="14" t="n">
        <v>0.681</v>
      </c>
      <c r="P172" s="14" t="n">
        <v>9.970000000000001</v>
      </c>
      <c r="Q172" s="14" t="n">
        <v>0</v>
      </c>
      <c r="R172" s="14" t="n">
        <v>1</v>
      </c>
      <c r="S172" s="14" t="n">
        <v>12.486</v>
      </c>
      <c r="T172" s="14" t="n">
        <v>7.667</v>
      </c>
      <c r="U172" s="14" t="n">
        <v>1.059</v>
      </c>
      <c r="V172" s="14" t="n">
        <v>15.787</v>
      </c>
      <c r="W172" s="14" t="n">
        <v>0.19</v>
      </c>
      <c r="X172" s="14" t="n">
        <v>1</v>
      </c>
      <c r="Y172" s="14" t="n">
        <v>13.843</v>
      </c>
      <c r="Z172" s="14" t="n">
        <v>1.551</v>
      </c>
      <c r="AA172" s="14" t="n">
        <v>0.8149999999999999</v>
      </c>
      <c r="AB172" s="14" t="n">
        <v>14.657</v>
      </c>
      <c r="AC172" s="14" t="n">
        <v>0</v>
      </c>
      <c r="AD172" s="14" t="n">
        <v>1</v>
      </c>
      <c r="AE172" s="14" t="n">
        <v>13.843</v>
      </c>
      <c r="AF172" s="14" t="n">
        <v>2.757</v>
      </c>
      <c r="AG172" s="14" t="n">
        <v>0.8149999999999999</v>
      </c>
      <c r="AH172" s="14" t="n">
        <v>14.657</v>
      </c>
      <c r="AI172" s="14" t="n">
        <v>0</v>
      </c>
      <c r="AJ172" s="14" t="n">
        <v>1</v>
      </c>
      <c r="AK172" s="14" t="n">
        <v>33.217</v>
      </c>
      <c r="AL172" s="14" t="n">
        <v>16.455</v>
      </c>
      <c r="AM172" s="14" t="n">
        <v>-1.684</v>
      </c>
      <c r="AN172" s="14" t="n">
        <v>37.524</v>
      </c>
      <c r="AO172" s="14" t="n">
        <v>0.19</v>
      </c>
      <c r="AP172" s="14" t="n">
        <v>1</v>
      </c>
      <c r="AQ172" s="14" t="n">
        <v>0.791</v>
      </c>
      <c r="AR172" s="14" t="n">
        <v>0.129</v>
      </c>
      <c r="AS172" s="14" t="n">
        <v>0.447</v>
      </c>
      <c r="AT172" s="14" t="n">
        <v>1.473</v>
      </c>
      <c r="AU172" s="14" t="n">
        <v>0.19</v>
      </c>
      <c r="AV172" s="14" t="n">
        <v>1</v>
      </c>
      <c r="AW172" s="14" t="n">
        <v>0.618</v>
      </c>
      <c r="AX172" s="14" t="n">
        <v>0.129</v>
      </c>
      <c r="AY172" s="14" t="n">
        <v>0.424</v>
      </c>
      <c r="AZ172" s="14" t="n">
        <v>1.24</v>
      </c>
      <c r="BA172" s="14" t="n">
        <v>0.19</v>
      </c>
      <c r="BB172" s="14" t="n">
        <v>1</v>
      </c>
      <c r="BC172" s="14" t="n">
        <v>0.554</v>
      </c>
      <c r="BD172" s="14" t="n">
        <v>0.129</v>
      </c>
      <c r="BE172" s="14" t="n">
        <v>0.327</v>
      </c>
      <c r="BF172" s="14" t="n">
        <v>1.049</v>
      </c>
      <c r="BG172" s="14" t="n">
        <v>0.19</v>
      </c>
      <c r="BH172" s="14" t="n">
        <v>1</v>
      </c>
      <c r="BI172" s="14" t="n">
        <v>0.5570000000000001</v>
      </c>
      <c r="BJ172" s="14" t="n">
        <v>0.129</v>
      </c>
      <c r="BK172" s="14" t="n">
        <v>0.507</v>
      </c>
      <c r="BL172" s="14" t="n">
        <v>1.266</v>
      </c>
      <c r="BM172" s="14" t="n">
        <v>0.19</v>
      </c>
      <c r="BN172" s="14" t="n">
        <v>1</v>
      </c>
      <c r="BO172" s="14" t="n">
        <v>0</v>
      </c>
      <c r="BP172" s="14" t="n">
        <v>0.002</v>
      </c>
      <c r="BQ172" s="14" t="n">
        <v>0.151</v>
      </c>
      <c r="BR172" s="14" t="n">
        <v>0</v>
      </c>
      <c r="BS172" s="14" t="n">
        <v>0.833</v>
      </c>
      <c r="BT172" s="14" t="n">
        <v>0</v>
      </c>
      <c r="BU172" s="14" t="n">
        <v>0</v>
      </c>
      <c r="BV172" s="14" t="n">
        <v>0.166</v>
      </c>
      <c r="BW172" s="14" t="n">
        <v>0</v>
      </c>
      <c r="BX172" s="14" t="n">
        <v>1</v>
      </c>
      <c r="BY172" s="14" t="n">
        <v>13.254</v>
      </c>
      <c r="BZ172" s="14" t="n">
        <v>0</v>
      </c>
      <c r="CA172" s="14" t="n">
        <v>13.254</v>
      </c>
      <c r="CB172" s="14" t="n">
        <v>0</v>
      </c>
      <c r="CC172" s="14" t="n">
        <v>83.248</v>
      </c>
      <c r="CD172" s="14" t="n">
        <v>7.95</v>
      </c>
      <c r="CE172" s="14" t="n">
        <v>25.05</v>
      </c>
      <c r="CF172" s="14" t="n">
        <v>128.874</v>
      </c>
      <c r="CG172" s="14" t="n">
        <v>0.19</v>
      </c>
      <c r="CH172" s="14" t="n">
        <v>1</v>
      </c>
      <c r="CI172" s="14" t="n">
        <v>0</v>
      </c>
      <c r="CJ172" s="14" t="n">
        <v>0</v>
      </c>
      <c r="CK172" s="14" t="n">
        <v>0</v>
      </c>
      <c r="CL172" s="14" t="n">
        <v>0</v>
      </c>
      <c r="CM172" s="14" t="n">
        <v>0</v>
      </c>
      <c r="CN172" s="14" t="n">
        <v>0</v>
      </c>
      <c r="CO172" s="14" t="n">
        <v>0</v>
      </c>
      <c r="CP172" s="14" t="n">
        <v>0</v>
      </c>
      <c r="CQ172" s="14" t="n">
        <v>1.348</v>
      </c>
      <c r="CR172" s="14" t="n">
        <v>0</v>
      </c>
      <c r="CS172" s="14" t="n">
        <v>8.153</v>
      </c>
      <c r="CT172" s="14" t="n">
        <v>4.861</v>
      </c>
      <c r="CU172" s="14" t="n">
        <v>11.733</v>
      </c>
    </row>
    <row r="173">
      <c r="A173" s="14" t="inlineStr">
        <is>
          <t>CHL2024</t>
        </is>
      </c>
      <c r="B173" s="14" t="inlineStr">
        <is>
          <t>CHL</t>
        </is>
      </c>
      <c r="C173" s="14" t="inlineStr">
        <is>
          <t>CHL</t>
        </is>
      </c>
      <c r="D173" s="14" t="inlineStr">
        <is>
          <t>Chile</t>
        </is>
      </c>
      <c r="E173" s="14" t="n">
        <v>2024</v>
      </c>
      <c r="F173" s="14" t="n">
        <v>0.19</v>
      </c>
      <c r="G173" s="14" t="n">
        <v>3.853</v>
      </c>
      <c r="H173" s="14" t="n">
        <v>0.976</v>
      </c>
      <c r="I173" s="14" t="n">
        <v>0.6929999999999999</v>
      </c>
      <c r="J173" s="14" t="n">
        <v>4.546</v>
      </c>
      <c r="K173" s="14" t="n">
        <v>0</v>
      </c>
      <c r="L173" s="14" t="n">
        <v>1</v>
      </c>
      <c r="M173" s="14" t="n">
        <v>8.794</v>
      </c>
      <c r="N173" s="14" t="n">
        <v>4.79</v>
      </c>
      <c r="O173" s="14" t="n">
        <v>0.642</v>
      </c>
      <c r="P173" s="14" t="n">
        <v>9.436</v>
      </c>
      <c r="Q173" s="14" t="n">
        <v>0</v>
      </c>
      <c r="R173" s="14" t="n">
        <v>1</v>
      </c>
      <c r="S173" s="14" t="n">
        <v>12.11</v>
      </c>
      <c r="T173" s="14" t="n">
        <v>7.894</v>
      </c>
      <c r="U173" s="14" t="n">
        <v>1.091</v>
      </c>
      <c r="V173" s="14" t="n">
        <v>15.314</v>
      </c>
      <c r="W173" s="14" t="n">
        <v>0.19</v>
      </c>
      <c r="X173" s="14" t="n">
        <v>1</v>
      </c>
      <c r="Y173" s="14" t="n">
        <v>13.977</v>
      </c>
      <c r="Z173" s="14" t="n">
        <v>1.765</v>
      </c>
      <c r="AA173" s="14" t="n">
        <v>0.761</v>
      </c>
      <c r="AB173" s="14" t="n">
        <v>14.738</v>
      </c>
      <c r="AC173" s="14" t="n">
        <v>0</v>
      </c>
      <c r="AD173" s="14" t="n">
        <v>1</v>
      </c>
      <c r="AE173" s="14" t="n">
        <v>13.977</v>
      </c>
      <c r="AF173" s="14" t="n">
        <v>3.062</v>
      </c>
      <c r="AG173" s="14" t="n">
        <v>0.761</v>
      </c>
      <c r="AH173" s="14" t="n">
        <v>14.738</v>
      </c>
      <c r="AI173" s="14" t="n">
        <v>0</v>
      </c>
      <c r="AJ173" s="14" t="n">
        <v>1</v>
      </c>
      <c r="AK173" s="14" t="n">
        <v>32.734</v>
      </c>
      <c r="AL173" s="14" t="n">
        <v>16.649</v>
      </c>
      <c r="AM173" s="14" t="n">
        <v>-2.223</v>
      </c>
      <c r="AN173" s="14" t="n">
        <v>36.308</v>
      </c>
      <c r="AO173" s="14" t="n">
        <v>0.19</v>
      </c>
      <c r="AP173" s="14" t="n">
        <v>1</v>
      </c>
      <c r="AQ173" s="14" t="n">
        <v>0.756</v>
      </c>
      <c r="AR173" s="14" t="n">
        <v>0.132</v>
      </c>
      <c r="AS173" s="14" t="n">
        <v>0.383</v>
      </c>
      <c r="AT173" s="14" t="n">
        <v>1.355</v>
      </c>
      <c r="AU173" s="14" t="n">
        <v>0.19</v>
      </c>
      <c r="AV173" s="14" t="n">
        <v>1</v>
      </c>
      <c r="AW173" s="14" t="n">
        <v>0.655</v>
      </c>
      <c r="AX173" s="14" t="n">
        <v>0.132</v>
      </c>
      <c r="AY173" s="14" t="n">
        <v>0.232</v>
      </c>
      <c r="AZ173" s="14" t="n">
        <v>1.055</v>
      </c>
      <c r="BA173" s="14" t="n">
        <v>0.19</v>
      </c>
      <c r="BB173" s="14" t="n">
        <v>1</v>
      </c>
      <c r="BC173" s="14" t="n">
        <v>0.534</v>
      </c>
      <c r="BD173" s="14" t="n">
        <v>0.132</v>
      </c>
      <c r="BE173" s="14" t="n">
        <v>0.319</v>
      </c>
      <c r="BF173" s="14" t="n">
        <v>1.015</v>
      </c>
      <c r="BG173" s="14" t="n">
        <v>0.19</v>
      </c>
      <c r="BH173" s="14" t="n">
        <v>1</v>
      </c>
      <c r="BI173" s="14" t="n">
        <v>0.5679999999999999</v>
      </c>
      <c r="BJ173" s="14" t="n">
        <v>0.132</v>
      </c>
      <c r="BK173" s="14" t="n">
        <v>0.411</v>
      </c>
      <c r="BL173" s="14" t="n">
        <v>1.165</v>
      </c>
      <c r="BM173" s="14" t="n">
        <v>0.19</v>
      </c>
      <c r="BN173" s="14" t="n">
        <v>1</v>
      </c>
      <c r="BO173" s="14" t="n">
        <v>0</v>
      </c>
      <c r="BP173" s="14" t="n">
        <v>0.003</v>
      </c>
      <c r="BQ173" s="14" t="n">
        <v>0.164</v>
      </c>
      <c r="BR173" s="14" t="n">
        <v>0</v>
      </c>
      <c r="BS173" s="14" t="n">
        <v>0.833</v>
      </c>
      <c r="BT173" s="14" t="n">
        <v>0</v>
      </c>
      <c r="BU173" s="14" t="n">
        <v>0</v>
      </c>
      <c r="BV173" s="14" t="n">
        <v>0.182</v>
      </c>
      <c r="BW173" s="14" t="n">
        <v>0</v>
      </c>
      <c r="BX173" s="14" t="n">
        <v>1</v>
      </c>
      <c r="BY173" s="14" t="n">
        <v>13.646</v>
      </c>
      <c r="BZ173" s="14" t="n">
        <v>0</v>
      </c>
      <c r="CA173" s="14" t="n">
        <v>13.646</v>
      </c>
      <c r="CB173" s="14" t="n">
        <v>0</v>
      </c>
      <c r="CC173" s="14" t="n">
        <v>82.58799999999999</v>
      </c>
      <c r="CD173" s="14" t="n">
        <v>7.95</v>
      </c>
      <c r="CE173" s="14" t="n">
        <v>13.913</v>
      </c>
      <c r="CF173" s="14" t="n">
        <v>114.836</v>
      </c>
      <c r="CG173" s="14" t="n">
        <v>0.19</v>
      </c>
      <c r="CH173" s="14" t="n">
        <v>1</v>
      </c>
      <c r="CI173" s="14" t="n">
        <v>0</v>
      </c>
      <c r="CJ173" s="14" t="n">
        <v>0</v>
      </c>
      <c r="CK173" s="14" t="n">
        <v>0</v>
      </c>
      <c r="CL173" s="14" t="n">
        <v>0</v>
      </c>
      <c r="CM173" s="14" t="n">
        <v>0</v>
      </c>
      <c r="CN173" s="14" t="n">
        <v>0</v>
      </c>
      <c r="CO173" s="14" t="n">
        <v>0</v>
      </c>
      <c r="CP173" s="14" t="n">
        <v>0</v>
      </c>
      <c r="CQ173" s="14" t="n">
        <v>1.387</v>
      </c>
      <c r="CR173" s="14" t="n">
        <v>0</v>
      </c>
      <c r="CS173" s="14" t="n">
        <v>8.393000000000001</v>
      </c>
      <c r="CT173" s="14" t="n">
        <v>4.251</v>
      </c>
      <c r="CU173" s="14" t="n">
        <v>10.46</v>
      </c>
    </row>
    <row r="174">
      <c r="A174" s="14" t="inlineStr">
        <is>
          <t>CHN2021</t>
        </is>
      </c>
      <c r="B174" s="14" t="inlineStr">
        <is>
          <t>CHN</t>
        </is>
      </c>
      <c r="C174" s="14" t="inlineStr">
        <is>
          <t>CHN</t>
        </is>
      </c>
      <c r="D174" s="14" t="inlineStr">
        <is>
          <t>China</t>
        </is>
      </c>
      <c r="E174" s="14" t="n">
        <v>2021</v>
      </c>
      <c r="F174" s="14" t="n">
        <v>0.13</v>
      </c>
      <c r="G174" s="14" t="n">
        <v>3.796</v>
      </c>
      <c r="H174" s="14" t="n">
        <v>0.83</v>
      </c>
      <c r="I174" s="14" t="n">
        <v>0.016</v>
      </c>
      <c r="J174" s="14" t="n">
        <v>3.812</v>
      </c>
      <c r="K174" s="14" t="n">
        <v>0</v>
      </c>
      <c r="L174" s="14" t="n">
        <v>1</v>
      </c>
      <c r="M174" s="14" t="n">
        <v>8.916</v>
      </c>
      <c r="N174" s="14" t="n">
        <v>4.041</v>
      </c>
      <c r="O174" s="14" t="n">
        <v>0.025</v>
      </c>
      <c r="P174" s="14" t="n">
        <v>8.941000000000001</v>
      </c>
      <c r="Q174" s="14" t="n">
        <v>0</v>
      </c>
      <c r="R174" s="14" t="n">
        <v>1</v>
      </c>
      <c r="S174" s="14" t="n">
        <v>1.672</v>
      </c>
      <c r="T174" s="14" t="n">
        <v>1.036</v>
      </c>
      <c r="U174" s="14" t="n">
        <v>0.033</v>
      </c>
      <c r="V174" s="14" t="n">
        <v>1.927</v>
      </c>
      <c r="W174" s="14" t="n">
        <v>0.13</v>
      </c>
      <c r="X174" s="14" t="n">
        <v>1</v>
      </c>
      <c r="Y174" s="14" t="n">
        <v>14.313</v>
      </c>
      <c r="Z174" s="14" t="n">
        <v>1.581</v>
      </c>
      <c r="AA174" s="14" t="n">
        <v>-2.102</v>
      </c>
      <c r="AB174" s="14" t="n">
        <v>12.211</v>
      </c>
      <c r="AC174" s="14" t="n">
        <v>0</v>
      </c>
      <c r="AD174" s="14" t="n">
        <v>1</v>
      </c>
      <c r="AE174" s="14" t="n">
        <v>14.294</v>
      </c>
      <c r="AF174" s="14" t="n">
        <v>2.813</v>
      </c>
      <c r="AG174" s="14" t="n">
        <v>-2.083</v>
      </c>
      <c r="AH174" s="14" t="n">
        <v>12.211</v>
      </c>
      <c r="AI174" s="14" t="n">
        <v>0</v>
      </c>
      <c r="AJ174" s="14" t="n">
        <v>1</v>
      </c>
      <c r="AK174" s="14" t="n">
        <v>17.372</v>
      </c>
      <c r="AL174" s="14" t="n">
        <v>8.526</v>
      </c>
      <c r="AM174" s="14" t="n">
        <v>-7.341</v>
      </c>
      <c r="AN174" s="14" t="n">
        <v>10.934</v>
      </c>
      <c r="AO174" s="14" t="n">
        <v>0</v>
      </c>
      <c r="AP174" s="14" t="n">
        <v>0</v>
      </c>
      <c r="AQ174" s="14" t="n">
        <v>0.669</v>
      </c>
      <c r="AR174" s="14" t="n">
        <v>0.122</v>
      </c>
      <c r="AS174" s="14" t="n">
        <v>0.271</v>
      </c>
      <c r="AT174" s="14" t="n">
        <v>1.062</v>
      </c>
      <c r="AU174" s="14" t="n">
        <v>0.13</v>
      </c>
      <c r="AV174" s="14" t="n">
        <v>1</v>
      </c>
      <c r="AW174" s="14" t="n">
        <v>0.673</v>
      </c>
      <c r="AX174" s="14" t="n">
        <v>0.13</v>
      </c>
      <c r="AY174" s="14" t="n">
        <v>0.215</v>
      </c>
      <c r="AZ174" s="14" t="n">
        <v>1.003</v>
      </c>
      <c r="BA174" s="14" t="n">
        <v>0.13</v>
      </c>
      <c r="BB174" s="14" t="n">
        <v>1</v>
      </c>
      <c r="BC174" s="14" t="n">
        <v>0.554</v>
      </c>
      <c r="BD174" s="14" t="n">
        <v>0.143</v>
      </c>
      <c r="BE174" s="14" t="n">
        <v>0.016</v>
      </c>
      <c r="BF174" s="14" t="n">
        <v>0.621</v>
      </c>
      <c r="BG174" s="14" t="n">
        <v>0.09</v>
      </c>
      <c r="BH174" s="14" t="n">
        <v>1</v>
      </c>
      <c r="BI174" s="14" t="n">
        <v>0.5600000000000001</v>
      </c>
      <c r="BJ174" s="14" t="n">
        <v>0.114</v>
      </c>
      <c r="BK174" s="14" t="n">
        <v>0.215</v>
      </c>
      <c r="BL174" s="14" t="n">
        <v>0.876</v>
      </c>
      <c r="BM174" s="14" t="n">
        <v>0.13</v>
      </c>
      <c r="BN174" s="14" t="n">
        <v>1</v>
      </c>
      <c r="BO174" s="14" t="n">
        <v>0</v>
      </c>
      <c r="BP174" s="14" t="n">
        <v>-0.003</v>
      </c>
      <c r="BQ174" s="14" t="n">
        <v>0.095</v>
      </c>
      <c r="BR174" s="14" t="n">
        <v>0</v>
      </c>
      <c r="BS174" s="14" t="n">
        <v>0.833</v>
      </c>
      <c r="BT174" s="14" t="n">
        <v>0</v>
      </c>
      <c r="BU174" s="14" t="n">
        <v>-0.003</v>
      </c>
      <c r="BV174" s="14" t="n">
        <v>0.081</v>
      </c>
      <c r="BW174" s="14" t="n">
        <v>0.13</v>
      </c>
      <c r="BX174" s="14" t="n">
        <v>0</v>
      </c>
      <c r="BY174" s="14" t="n">
        <v>11.787</v>
      </c>
      <c r="BZ174" s="14" t="n">
        <v>0</v>
      </c>
      <c r="CA174" s="14" t="n">
        <v>11.787</v>
      </c>
      <c r="CB174" s="14" t="n">
        <v>0</v>
      </c>
      <c r="CC174" s="14" t="n">
        <v>81.69499999999999</v>
      </c>
      <c r="CD174" s="14" t="n">
        <v>7.95</v>
      </c>
      <c r="CE174" s="14" t="n">
        <v>34.413</v>
      </c>
      <c r="CF174" s="14" t="n">
        <v>131.203</v>
      </c>
      <c r="CG174" s="14" t="n">
        <v>0.13</v>
      </c>
      <c r="CH174" s="14" t="n">
        <v>1</v>
      </c>
      <c r="CI174" s="14" t="n">
        <v>0</v>
      </c>
      <c r="CJ174" s="14" t="n">
        <v>0</v>
      </c>
      <c r="CK174" s="14" t="n">
        <v>0</v>
      </c>
      <c r="CL174" s="14" t="n">
        <v>0.783</v>
      </c>
      <c r="CM174" s="14" t="n">
        <v>0</v>
      </c>
      <c r="CN174" s="14" t="n">
        <v>1.445</v>
      </c>
      <c r="CO174" s="14" t="n">
        <v>1.047</v>
      </c>
      <c r="CP174" s="14" t="n">
        <v>0</v>
      </c>
      <c r="CQ174" s="14" t="n">
        <v>1.137</v>
      </c>
      <c r="CR174" s="14" t="n">
        <v>0</v>
      </c>
      <c r="CS174" s="14" t="n">
        <v>4.117</v>
      </c>
      <c r="CT174" s="14" t="n">
        <v>4.634</v>
      </c>
      <c r="CU174" s="14" t="n">
        <v>12.488</v>
      </c>
    </row>
    <row r="175">
      <c r="A175" s="14" t="inlineStr">
        <is>
          <t>CHN2022</t>
        </is>
      </c>
      <c r="B175" s="14" t="inlineStr">
        <is>
          <t>CHN</t>
        </is>
      </c>
      <c r="C175" s="14" t="inlineStr">
        <is>
          <t>CHN</t>
        </is>
      </c>
      <c r="D175" s="14" t="inlineStr">
        <is>
          <t>China</t>
        </is>
      </c>
      <c r="E175" s="14" t="n">
        <v>2022</v>
      </c>
      <c r="F175" s="14" t="n">
        <v>0.13</v>
      </c>
      <c r="G175" s="14" t="n">
        <v>4.02</v>
      </c>
      <c r="H175" s="14" t="n">
        <v>0.624</v>
      </c>
      <c r="I175" s="14" t="n">
        <v>0.883</v>
      </c>
      <c r="J175" s="14" t="n">
        <v>4.903</v>
      </c>
      <c r="K175" s="14" t="n">
        <v>0</v>
      </c>
      <c r="L175" s="14" t="n">
        <v>1</v>
      </c>
      <c r="M175" s="14" t="n">
        <v>10.033</v>
      </c>
      <c r="N175" s="14" t="n">
        <v>4.143</v>
      </c>
      <c r="O175" s="14" t="n">
        <v>0.902</v>
      </c>
      <c r="P175" s="14" t="n">
        <v>10.936</v>
      </c>
      <c r="Q175" s="14" t="n">
        <v>0</v>
      </c>
      <c r="R175" s="14" t="n">
        <v>1</v>
      </c>
      <c r="S175" s="14" t="n">
        <v>1.826</v>
      </c>
      <c r="T175" s="14" t="n">
        <v>0.894</v>
      </c>
      <c r="U175" s="14" t="n">
        <v>0.055</v>
      </c>
      <c r="V175" s="14" t="n">
        <v>2.105</v>
      </c>
      <c r="W175" s="14" t="n">
        <v>0.13</v>
      </c>
      <c r="X175" s="14" t="n">
        <v>1</v>
      </c>
      <c r="Y175" s="14" t="n">
        <v>16.416</v>
      </c>
      <c r="Z175" s="14" t="n">
        <v>1.722</v>
      </c>
      <c r="AA175" s="14" t="n">
        <v>-2.84</v>
      </c>
      <c r="AB175" s="14" t="n">
        <v>13.576</v>
      </c>
      <c r="AC175" s="14" t="n">
        <v>0</v>
      </c>
      <c r="AD175" s="14" t="n">
        <v>1</v>
      </c>
      <c r="AE175" s="14" t="n">
        <v>16.439</v>
      </c>
      <c r="AF175" s="14" t="n">
        <v>3.048</v>
      </c>
      <c r="AG175" s="14" t="n">
        <v>-2.863</v>
      </c>
      <c r="AH175" s="14" t="n">
        <v>13.576</v>
      </c>
      <c r="AI175" s="14" t="n">
        <v>0</v>
      </c>
      <c r="AJ175" s="14" t="n">
        <v>1</v>
      </c>
      <c r="AK175" s="14" t="n">
        <v>19.77</v>
      </c>
      <c r="AL175" s="14" t="n">
        <v>9.441000000000001</v>
      </c>
      <c r="AM175" s="14" t="n">
        <v>-10.126</v>
      </c>
      <c r="AN175" s="14" t="n">
        <v>10.513</v>
      </c>
      <c r="AO175" s="14" t="n">
        <v>0</v>
      </c>
      <c r="AP175" s="14" t="n">
        <v>0</v>
      </c>
      <c r="AQ175" s="14" t="n">
        <v>0.8120000000000001</v>
      </c>
      <c r="AR175" s="14" t="n">
        <v>0.116</v>
      </c>
      <c r="AS175" s="14" t="n">
        <v>0.276</v>
      </c>
      <c r="AT175" s="14" t="n">
        <v>1.229</v>
      </c>
      <c r="AU175" s="14" t="n">
        <v>0.13</v>
      </c>
      <c r="AV175" s="14" t="n">
        <v>1</v>
      </c>
      <c r="AW175" s="14" t="n">
        <v>0.8149999999999999</v>
      </c>
      <c r="AX175" s="14" t="n">
        <v>0.106</v>
      </c>
      <c r="AY175" s="14" t="n">
        <v>0.228</v>
      </c>
      <c r="AZ175" s="14" t="n">
        <v>1.178</v>
      </c>
      <c r="BA175" s="14" t="n">
        <v>0.13</v>
      </c>
      <c r="BB175" s="14" t="n">
        <v>1</v>
      </c>
      <c r="BC175" s="14" t="n">
        <v>0.582</v>
      </c>
      <c r="BD175" s="14" t="n">
        <v>0.12</v>
      </c>
      <c r="BE175" s="14" t="n">
        <v>0.023</v>
      </c>
      <c r="BF175" s="14" t="n">
        <v>0.66</v>
      </c>
      <c r="BG175" s="14" t="n">
        <v>0.09</v>
      </c>
      <c r="BH175" s="14" t="n">
        <v>1</v>
      </c>
      <c r="BI175" s="14" t="n">
        <v>0.6889999999999999</v>
      </c>
      <c r="BJ175" s="14" t="n">
        <v>0.123</v>
      </c>
      <c r="BK175" s="14" t="n">
        <v>0.224</v>
      </c>
      <c r="BL175" s="14" t="n">
        <v>1.022</v>
      </c>
      <c r="BM175" s="14" t="n">
        <v>0.13</v>
      </c>
      <c r="BN175" s="14" t="n">
        <v>1</v>
      </c>
      <c r="BO175" s="14" t="n">
        <v>0</v>
      </c>
      <c r="BP175" s="14" t="n">
        <v>-0.007</v>
      </c>
      <c r="BQ175" s="14" t="n">
        <v>0.092</v>
      </c>
      <c r="BR175" s="14" t="n">
        <v>0</v>
      </c>
      <c r="BS175" s="14" t="n">
        <v>0.833</v>
      </c>
      <c r="BT175" s="14" t="n">
        <v>0</v>
      </c>
      <c r="BU175" s="14" t="n">
        <v>-0.007</v>
      </c>
      <c r="BV175" s="14" t="n">
        <v>0.077</v>
      </c>
      <c r="BW175" s="14" t="n">
        <v>0.13</v>
      </c>
      <c r="BX175" s="14" t="n">
        <v>0</v>
      </c>
      <c r="BY175" s="14" t="n">
        <v>12.729</v>
      </c>
      <c r="BZ175" s="14" t="n">
        <v>0</v>
      </c>
      <c r="CA175" s="14" t="n">
        <v>12.729</v>
      </c>
      <c r="CB175" s="14" t="n">
        <v>0</v>
      </c>
      <c r="CC175" s="14" t="n">
        <v>102.477</v>
      </c>
      <c r="CD175" s="14" t="n">
        <v>7.95</v>
      </c>
      <c r="CE175" s="14" t="n">
        <v>40.185</v>
      </c>
      <c r="CF175" s="14" t="n">
        <v>159.672</v>
      </c>
      <c r="CG175" s="14" t="n">
        <v>0.13</v>
      </c>
      <c r="CH175" s="14" t="n">
        <v>1</v>
      </c>
      <c r="CI175" s="14" t="n">
        <v>0</v>
      </c>
      <c r="CJ175" s="14" t="n">
        <v>0</v>
      </c>
      <c r="CK175" s="14" t="n">
        <v>0</v>
      </c>
      <c r="CL175" s="14" t="n">
        <v>0.846</v>
      </c>
      <c r="CM175" s="14" t="n">
        <v>0</v>
      </c>
      <c r="CN175" s="14" t="n">
        <v>1.659</v>
      </c>
      <c r="CO175" s="14" t="n">
        <v>1.163</v>
      </c>
      <c r="CP175" s="14" t="n">
        <v>0</v>
      </c>
      <c r="CQ175" s="14" t="n">
        <v>1.227</v>
      </c>
      <c r="CR175" s="14" t="n">
        <v>0</v>
      </c>
      <c r="CS175" s="14" t="n">
        <v>4.446</v>
      </c>
      <c r="CT175" s="14" t="n">
        <v>6.365</v>
      </c>
      <c r="CU175" s="14" t="n">
        <v>20.007</v>
      </c>
    </row>
    <row r="176">
      <c r="A176" s="14" t="inlineStr">
        <is>
          <t>CHN2023</t>
        </is>
      </c>
      <c r="B176" s="14" t="inlineStr">
        <is>
          <t>CHN</t>
        </is>
      </c>
      <c r="C176" s="14" t="inlineStr">
        <is>
          <t>CHN</t>
        </is>
      </c>
      <c r="D176" s="14" t="inlineStr">
        <is>
          <t>China</t>
        </is>
      </c>
      <c r="E176" s="14" t="n">
        <v>2023</v>
      </c>
      <c r="F176" s="14" t="n">
        <v>0.13</v>
      </c>
      <c r="G176" s="14" t="n">
        <v>4.106</v>
      </c>
      <c r="H176" s="14" t="n">
        <v>0.9350000000000001</v>
      </c>
      <c r="I176" s="14" t="n">
        <v>0.8110000000000001</v>
      </c>
      <c r="J176" s="14" t="n">
        <v>4.918</v>
      </c>
      <c r="K176" s="14" t="n">
        <v>0</v>
      </c>
      <c r="L176" s="14" t="n">
        <v>1</v>
      </c>
      <c r="M176" s="14" t="n">
        <v>8.242000000000001</v>
      </c>
      <c r="N176" s="14" t="n">
        <v>4.088</v>
      </c>
      <c r="O176" s="14" t="n">
        <v>0.835</v>
      </c>
      <c r="P176" s="14" t="n">
        <v>9.077</v>
      </c>
      <c r="Q176" s="14" t="n">
        <v>0</v>
      </c>
      <c r="R176" s="14" t="n">
        <v>1</v>
      </c>
      <c r="S176" s="14" t="n">
        <v>1.923</v>
      </c>
      <c r="T176" s="14" t="n">
        <v>1.206</v>
      </c>
      <c r="U176" s="14" t="n">
        <v>0.064</v>
      </c>
      <c r="V176" s="14" t="n">
        <v>2.214</v>
      </c>
      <c r="W176" s="14" t="n">
        <v>0.13</v>
      </c>
      <c r="X176" s="14" t="n">
        <v>1</v>
      </c>
      <c r="Y176" s="14" t="n">
        <v>13.96</v>
      </c>
      <c r="Z176" s="14" t="n">
        <v>1.564</v>
      </c>
      <c r="AA176" s="14" t="n">
        <v>-0.308</v>
      </c>
      <c r="AB176" s="14" t="n">
        <v>13.653</v>
      </c>
      <c r="AC176" s="14" t="n">
        <v>0</v>
      </c>
      <c r="AD176" s="14" t="n">
        <v>1</v>
      </c>
      <c r="AE176" s="14" t="n">
        <v>14.026</v>
      </c>
      <c r="AF176" s="14" t="n">
        <v>2.793</v>
      </c>
      <c r="AG176" s="14" t="n">
        <v>-0.373</v>
      </c>
      <c r="AH176" s="14" t="n">
        <v>13.653</v>
      </c>
      <c r="AI176" s="14" t="n">
        <v>0</v>
      </c>
      <c r="AJ176" s="14" t="n">
        <v>1</v>
      </c>
      <c r="AK176" s="14" t="n">
        <v>17.608</v>
      </c>
      <c r="AL176" s="14" t="n">
        <v>8.723000000000001</v>
      </c>
      <c r="AM176" s="14" t="n">
        <v>-8.265000000000001</v>
      </c>
      <c r="AN176" s="14" t="n">
        <v>10.184</v>
      </c>
      <c r="AO176" s="14" t="n">
        <v>0</v>
      </c>
      <c r="AP176" s="14" t="n">
        <v>0</v>
      </c>
      <c r="AQ176" s="14" t="n">
        <v>0.727</v>
      </c>
      <c r="AR176" s="14" t="n">
        <v>0.123</v>
      </c>
      <c r="AS176" s="14" t="n">
        <v>0.258</v>
      </c>
      <c r="AT176" s="14" t="n">
        <v>1.113</v>
      </c>
      <c r="AU176" s="14" t="n">
        <v>0.13</v>
      </c>
      <c r="AV176" s="14" t="n">
        <v>1</v>
      </c>
      <c r="AW176" s="14" t="n">
        <v>0.729</v>
      </c>
      <c r="AX176" s="14" t="n">
        <v>0.125</v>
      </c>
      <c r="AY176" s="14" t="n">
        <v>0.209</v>
      </c>
      <c r="AZ176" s="14" t="n">
        <v>1.059</v>
      </c>
      <c r="BA176" s="14" t="n">
        <v>0.13</v>
      </c>
      <c r="BB176" s="14" t="n">
        <v>1</v>
      </c>
      <c r="BC176" s="14" t="n">
        <v>0.5580000000000001</v>
      </c>
      <c r="BD176" s="14" t="n">
        <v>0.134</v>
      </c>
      <c r="BE176" s="14" t="n">
        <v>0.02</v>
      </c>
      <c r="BF176" s="14" t="n">
        <v>0.63</v>
      </c>
      <c r="BG176" s="14" t="n">
        <v>0.09</v>
      </c>
      <c r="BH176" s="14" t="n">
        <v>1</v>
      </c>
      <c r="BI176" s="14" t="n">
        <v>0.64</v>
      </c>
      <c r="BJ176" s="14" t="n">
        <v>0.129</v>
      </c>
      <c r="BK176" s="14" t="n">
        <v>0.215</v>
      </c>
      <c r="BL176" s="14" t="n">
        <v>0.952</v>
      </c>
      <c r="BM176" s="14" t="n">
        <v>0.13</v>
      </c>
      <c r="BN176" s="14" t="n">
        <v>1</v>
      </c>
      <c r="BO176" s="14" t="n">
        <v>0</v>
      </c>
      <c r="BP176" s="14" t="n">
        <v>-0.003</v>
      </c>
      <c r="BQ176" s="14" t="n">
        <v>0.089</v>
      </c>
      <c r="BR176" s="14" t="n">
        <v>0</v>
      </c>
      <c r="BS176" s="14" t="n">
        <v>0.833</v>
      </c>
      <c r="BT176" s="14" t="n">
        <v>0</v>
      </c>
      <c r="BU176" s="14" t="n">
        <v>-0.003</v>
      </c>
      <c r="BV176" s="14" t="n">
        <v>0.073</v>
      </c>
      <c r="BW176" s="14" t="n">
        <v>0.13</v>
      </c>
      <c r="BX176" s="14" t="n">
        <v>0</v>
      </c>
      <c r="BY176" s="14" t="n">
        <v>13.254</v>
      </c>
      <c r="BZ176" s="14" t="n">
        <v>0</v>
      </c>
      <c r="CA176" s="14" t="n">
        <v>13.254</v>
      </c>
      <c r="CB176" s="14" t="n">
        <v>0</v>
      </c>
      <c r="CC176" s="14" t="n">
        <v>87.07899999999999</v>
      </c>
      <c r="CD176" s="14" t="n">
        <v>7.95</v>
      </c>
      <c r="CE176" s="14" t="n">
        <v>37.871</v>
      </c>
      <c r="CF176" s="14" t="n">
        <v>139.19</v>
      </c>
      <c r="CG176" s="14" t="n">
        <v>0.13</v>
      </c>
      <c r="CH176" s="14" t="n">
        <v>1</v>
      </c>
      <c r="CI176" s="14" t="n">
        <v>0</v>
      </c>
      <c r="CJ176" s="14" t="n">
        <v>0</v>
      </c>
      <c r="CK176" s="14" t="n">
        <v>0</v>
      </c>
      <c r="CL176" s="14" t="n">
        <v>0.881</v>
      </c>
      <c r="CM176" s="14" t="n">
        <v>0</v>
      </c>
      <c r="CN176" s="14" t="n">
        <v>1.803</v>
      </c>
      <c r="CO176" s="14" t="n">
        <v>1.254</v>
      </c>
      <c r="CP176" s="14" t="n">
        <v>0</v>
      </c>
      <c r="CQ176" s="14" t="n">
        <v>1.278</v>
      </c>
      <c r="CR176" s="14" t="n">
        <v>0</v>
      </c>
      <c r="CS176" s="14" t="n">
        <v>4.629</v>
      </c>
      <c r="CT176" s="14" t="n">
        <v>4.66</v>
      </c>
      <c r="CU176" s="14" t="n">
        <v>11.873</v>
      </c>
    </row>
    <row r="177">
      <c r="A177" s="14" t="inlineStr">
        <is>
          <t>CHN2024</t>
        </is>
      </c>
      <c r="B177" s="14" t="inlineStr">
        <is>
          <t>CHN</t>
        </is>
      </c>
      <c r="C177" s="14" t="inlineStr">
        <is>
          <t>CHN</t>
        </is>
      </c>
      <c r="D177" s="14" t="inlineStr">
        <is>
          <t>China</t>
        </is>
      </c>
      <c r="E177" s="14" t="n">
        <v>2024</v>
      </c>
      <c r="F177" s="14" t="n">
        <v>0.13</v>
      </c>
      <c r="G177" s="14" t="n">
        <v>4.109</v>
      </c>
      <c r="H177" s="14" t="n">
        <v>1.041</v>
      </c>
      <c r="I177" s="14" t="n">
        <v>1.28</v>
      </c>
      <c r="J177" s="14" t="n">
        <v>5.389</v>
      </c>
      <c r="K177" s="14" t="n">
        <v>0</v>
      </c>
      <c r="L177" s="14" t="n">
        <v>1</v>
      </c>
      <c r="M177" s="14" t="n">
        <v>7.656</v>
      </c>
      <c r="N177" s="14" t="n">
        <v>4.171</v>
      </c>
      <c r="O177" s="14" t="n">
        <v>1.304</v>
      </c>
      <c r="P177" s="14" t="n">
        <v>8.960000000000001</v>
      </c>
      <c r="Q177" s="14" t="n">
        <v>0</v>
      </c>
      <c r="R177" s="14" t="n">
        <v>1</v>
      </c>
      <c r="S177" s="14" t="n">
        <v>1.961</v>
      </c>
      <c r="T177" s="14" t="n">
        <v>1.298</v>
      </c>
      <c r="U177" s="14" t="n">
        <v>0.07000000000000001</v>
      </c>
      <c r="V177" s="14" t="n">
        <v>2.255</v>
      </c>
      <c r="W177" s="14" t="n">
        <v>0.13</v>
      </c>
      <c r="X177" s="14" t="n">
        <v>1</v>
      </c>
      <c r="Y177" s="14" t="n">
        <v>13.283</v>
      </c>
      <c r="Z177" s="14" t="n">
        <v>1.677</v>
      </c>
      <c r="AA177" s="14" t="n">
        <v>0.662</v>
      </c>
      <c r="AB177" s="14" t="n">
        <v>13.944</v>
      </c>
      <c r="AC177" s="14" t="n">
        <v>0</v>
      </c>
      <c r="AD177" s="14" t="n">
        <v>1</v>
      </c>
      <c r="AE177" s="14" t="n">
        <v>13.283</v>
      </c>
      <c r="AF177" s="14" t="n">
        <v>2.91</v>
      </c>
      <c r="AG177" s="14" t="n">
        <v>0.662</v>
      </c>
      <c r="AH177" s="14" t="n">
        <v>13.944</v>
      </c>
      <c r="AI177" s="14" t="n">
        <v>0</v>
      </c>
      <c r="AJ177" s="14" t="n">
        <v>1</v>
      </c>
      <c r="AK177" s="14" t="n">
        <v>16.157</v>
      </c>
      <c r="AL177" s="14" t="n">
        <v>8.218</v>
      </c>
      <c r="AM177" s="14" t="n">
        <v>-6.759</v>
      </c>
      <c r="AN177" s="14" t="n">
        <v>10.244</v>
      </c>
      <c r="AO177" s="14" t="n">
        <v>0</v>
      </c>
      <c r="AP177" s="14" t="n">
        <v>0</v>
      </c>
      <c r="AQ177" s="14" t="n">
        <v>0.705</v>
      </c>
      <c r="AR177" s="14" t="n">
        <v>0.128</v>
      </c>
      <c r="AS177" s="14" t="n">
        <v>0.252</v>
      </c>
      <c r="AT177" s="14" t="n">
        <v>1.081</v>
      </c>
      <c r="AU177" s="14" t="n">
        <v>0.13</v>
      </c>
      <c r="AV177" s="14" t="n">
        <v>1</v>
      </c>
      <c r="AW177" s="14" t="n">
        <v>0.711</v>
      </c>
      <c r="AX177" s="14" t="n">
        <v>0.13</v>
      </c>
      <c r="AY177" s="14" t="n">
        <v>0.203</v>
      </c>
      <c r="AZ177" s="14" t="n">
        <v>1.032</v>
      </c>
      <c r="BA177" s="14" t="n">
        <v>0.13</v>
      </c>
      <c r="BB177" s="14" t="n">
        <v>1</v>
      </c>
      <c r="BC177" s="14" t="n">
        <v>0.5570000000000001</v>
      </c>
      <c r="BD177" s="14" t="n">
        <v>0.143</v>
      </c>
      <c r="BE177" s="14" t="n">
        <v>0.019</v>
      </c>
      <c r="BF177" s="14" t="n">
        <v>0.627</v>
      </c>
      <c r="BG177" s="14" t="n">
        <v>0.09</v>
      </c>
      <c r="BH177" s="14" t="n">
        <v>1</v>
      </c>
      <c r="BI177" s="14" t="n">
        <v>0.652</v>
      </c>
      <c r="BJ177" s="14" t="n">
        <v>0.132</v>
      </c>
      <c r="BK177" s="14" t="n">
        <v>0.216</v>
      </c>
      <c r="BL177" s="14" t="n">
        <v>0.964</v>
      </c>
      <c r="BM177" s="14" t="n">
        <v>0.13</v>
      </c>
      <c r="BN177" s="14" t="n">
        <v>1</v>
      </c>
      <c r="BO177" s="14" t="n">
        <v>0</v>
      </c>
      <c r="BP177" s="14" t="n">
        <v>-0.003</v>
      </c>
      <c r="BQ177" s="14" t="n">
        <v>0.08799999999999999</v>
      </c>
      <c r="BR177" s="14" t="n">
        <v>0</v>
      </c>
      <c r="BS177" s="14" t="n">
        <v>0.833</v>
      </c>
      <c r="BT177" s="14" t="n">
        <v>0</v>
      </c>
      <c r="BU177" s="14" t="n">
        <v>-0.003</v>
      </c>
      <c r="BV177" s="14" t="n">
        <v>0.07199999999999999</v>
      </c>
      <c r="BW177" s="14" t="n">
        <v>0.13</v>
      </c>
      <c r="BX177" s="14" t="n">
        <v>0</v>
      </c>
      <c r="BY177" s="14" t="n">
        <v>13.646</v>
      </c>
      <c r="BZ177" s="14" t="n">
        <v>0</v>
      </c>
      <c r="CA177" s="14" t="n">
        <v>13.646</v>
      </c>
      <c r="CB177" s="14" t="n">
        <v>0</v>
      </c>
      <c r="CC177" s="14" t="n">
        <v>86.38500000000001</v>
      </c>
      <c r="CD177" s="14" t="n">
        <v>7.95</v>
      </c>
      <c r="CE177" s="14" t="n">
        <v>40.172</v>
      </c>
      <c r="CF177" s="14" t="n">
        <v>140.522</v>
      </c>
      <c r="CG177" s="14" t="n">
        <v>0.13</v>
      </c>
      <c r="CH177" s="14" t="n">
        <v>1</v>
      </c>
      <c r="CI177" s="14" t="n">
        <v>0</v>
      </c>
      <c r="CJ177" s="14" t="n">
        <v>0</v>
      </c>
      <c r="CK177" s="14" t="n">
        <v>0</v>
      </c>
      <c r="CL177" s="14" t="n">
        <v>0.907</v>
      </c>
      <c r="CM177" s="14" t="n">
        <v>0</v>
      </c>
      <c r="CN177" s="14" t="n">
        <v>1.978</v>
      </c>
      <c r="CO177" s="14" t="n">
        <v>1.316</v>
      </c>
      <c r="CP177" s="14" t="n">
        <v>0</v>
      </c>
      <c r="CQ177" s="14" t="n">
        <v>1.316</v>
      </c>
      <c r="CR177" s="14" t="n">
        <v>0</v>
      </c>
      <c r="CS177" s="14" t="n">
        <v>4.766</v>
      </c>
      <c r="CT177" s="14" t="n">
        <v>4.15</v>
      </c>
      <c r="CU177" s="14" t="n">
        <v>10.873</v>
      </c>
    </row>
    <row r="178">
      <c r="A178" s="14" t="inlineStr">
        <is>
          <t>COL2021</t>
        </is>
      </c>
      <c r="B178" s="14" t="inlineStr">
        <is>
          <t>COL</t>
        </is>
      </c>
      <c r="C178" s="14" t="inlineStr">
        <is>
          <t>COL</t>
        </is>
      </c>
      <c r="D178" s="14" t="inlineStr">
        <is>
          <t>Colombia</t>
        </is>
      </c>
      <c r="E178" s="14" t="n">
        <v>2021</v>
      </c>
      <c r="F178" s="14" t="n">
        <v>0.19</v>
      </c>
      <c r="G178" s="14" t="n">
        <v>2.052</v>
      </c>
      <c r="H178" s="14" t="n">
        <v>0.449</v>
      </c>
      <c r="I178" s="14" t="n">
        <v>0</v>
      </c>
      <c r="J178" s="14" t="n">
        <v>2.052</v>
      </c>
      <c r="K178" s="14" t="n">
        <v>0</v>
      </c>
      <c r="L178" s="14" t="n">
        <v>1</v>
      </c>
      <c r="M178" s="14" t="n">
        <v>2.084</v>
      </c>
      <c r="N178" s="14" t="n">
        <v>0.944</v>
      </c>
      <c r="O178" s="14" t="n">
        <v>0</v>
      </c>
      <c r="P178" s="14" t="n">
        <v>2.084</v>
      </c>
      <c r="Q178" s="14" t="n">
        <v>0</v>
      </c>
      <c r="R178" s="14" t="n">
        <v>1</v>
      </c>
      <c r="S178" s="14" t="n">
        <v>4.589</v>
      </c>
      <c r="T178" s="14" t="n">
        <v>3.43</v>
      </c>
      <c r="U178" s="14" t="n">
        <v>0</v>
      </c>
      <c r="V178" s="14" t="n">
        <v>5.461</v>
      </c>
      <c r="W178" s="14" t="n">
        <v>0.19</v>
      </c>
      <c r="X178" s="14" t="n">
        <v>1</v>
      </c>
      <c r="Y178" s="14" t="n">
        <v>12.169</v>
      </c>
      <c r="Z178" s="14" t="n">
        <v>1.344</v>
      </c>
      <c r="AA178" s="14" t="n">
        <v>0.06</v>
      </c>
      <c r="AB178" s="14" t="n">
        <v>12.229</v>
      </c>
      <c r="AC178" s="14" t="n">
        <v>0</v>
      </c>
      <c r="AD178" s="14" t="n">
        <v>1</v>
      </c>
      <c r="AE178" s="14" t="n">
        <v>12.169</v>
      </c>
      <c r="AF178" s="14" t="n">
        <v>2.395</v>
      </c>
      <c r="AG178" s="14" t="n">
        <v>0.06</v>
      </c>
      <c r="AH178" s="14" t="n">
        <v>12.229</v>
      </c>
      <c r="AI178" s="14" t="n">
        <v>0</v>
      </c>
      <c r="AJ178" s="14" t="n">
        <v>1</v>
      </c>
      <c r="AK178" s="14" t="n">
        <v>14.143</v>
      </c>
      <c r="AL178" s="14" t="n">
        <v>6.941</v>
      </c>
      <c r="AM178" s="14" t="n">
        <v>-2.963</v>
      </c>
      <c r="AN178" s="14" t="n">
        <v>13.304</v>
      </c>
      <c r="AO178" s="14" t="n">
        <v>0</v>
      </c>
      <c r="AP178" s="14" t="n">
        <v>1</v>
      </c>
      <c r="AQ178" s="14" t="n">
        <v>0.649</v>
      </c>
      <c r="AR178" s="14" t="n">
        <v>0.114</v>
      </c>
      <c r="AS178" s="14" t="n">
        <v>-0.131</v>
      </c>
      <c r="AT178" s="14" t="n">
        <v>0.616</v>
      </c>
      <c r="AU178" s="14" t="n">
        <v>0.19</v>
      </c>
      <c r="AV178" s="14" t="n">
        <v>1</v>
      </c>
      <c r="AW178" s="14" t="n">
        <v>0.577</v>
      </c>
      <c r="AX178" s="14" t="n">
        <v>0.114</v>
      </c>
      <c r="AY178" s="14" t="n">
        <v>-0.063</v>
      </c>
      <c r="AZ178" s="14" t="n">
        <v>0.611</v>
      </c>
      <c r="BA178" s="14" t="n">
        <v>0.19</v>
      </c>
      <c r="BB178" s="14" t="n">
        <v>1</v>
      </c>
      <c r="BC178" s="14" t="n">
        <v>0.458</v>
      </c>
      <c r="BD178" s="14" t="n">
        <v>0.114</v>
      </c>
      <c r="BE178" s="14" t="n">
        <v>-0.07099999999999999</v>
      </c>
      <c r="BF178" s="14" t="n">
        <v>0.46</v>
      </c>
      <c r="BG178" s="14" t="n">
        <v>0.19</v>
      </c>
      <c r="BH178" s="14" t="n">
        <v>1</v>
      </c>
      <c r="BI178" s="14" t="n">
        <v>0.491</v>
      </c>
      <c r="BJ178" s="14" t="n">
        <v>0.114</v>
      </c>
      <c r="BK178" s="14" t="n">
        <v>0.158</v>
      </c>
      <c r="BL178" s="14" t="n">
        <v>0.773</v>
      </c>
      <c r="BM178" s="14" t="n">
        <v>0.19</v>
      </c>
      <c r="BN178" s="14" t="n">
        <v>1</v>
      </c>
      <c r="BO178" s="14" t="n">
        <v>0</v>
      </c>
      <c r="BP178" s="14" t="n">
        <v>0</v>
      </c>
      <c r="BQ178" s="14" t="n">
        <v>0.121</v>
      </c>
      <c r="BR178" s="14" t="n">
        <v>0</v>
      </c>
      <c r="BS178" s="14" t="n">
        <v>1</v>
      </c>
      <c r="BT178" s="14" t="n">
        <v>0</v>
      </c>
      <c r="BU178" s="14" t="n">
        <v>-0.025</v>
      </c>
      <c r="BV178" s="14" t="n">
        <v>0.165</v>
      </c>
      <c r="BW178" s="14" t="n">
        <v>0.19</v>
      </c>
      <c r="BX178" s="14" t="n">
        <v>1</v>
      </c>
      <c r="BY178" s="14" t="n">
        <v>11.787</v>
      </c>
      <c r="BZ178" s="14" t="n">
        <v>0</v>
      </c>
      <c r="CA178" s="14" t="n">
        <v>11.787</v>
      </c>
      <c r="CB178" s="14" t="n">
        <v>0</v>
      </c>
      <c r="CC178" s="14" t="n">
        <v>78.125</v>
      </c>
      <c r="CD178" s="14" t="n">
        <v>7.95</v>
      </c>
      <c r="CE178" s="14" t="n">
        <v>-22.809</v>
      </c>
      <c r="CF178" s="14" t="n">
        <v>65.82599999999999</v>
      </c>
      <c r="CG178" s="14" t="n">
        <v>0</v>
      </c>
      <c r="CH178" s="14" t="n">
        <v>1</v>
      </c>
      <c r="CI178" s="14" t="n">
        <v>0</v>
      </c>
      <c r="CJ178" s="14" t="n">
        <v>0</v>
      </c>
      <c r="CK178" s="14" t="n">
        <v>0</v>
      </c>
      <c r="CL178" s="14" t="n">
        <v>0.083</v>
      </c>
      <c r="CM178" s="14" t="n">
        <v>0.101</v>
      </c>
      <c r="CN178" s="14" t="n">
        <v>0.179</v>
      </c>
      <c r="CO178" s="14" t="n">
        <v>0</v>
      </c>
      <c r="CP178" s="14" t="n">
        <v>0</v>
      </c>
      <c r="CQ178" s="14" t="n">
        <v>1.159</v>
      </c>
      <c r="CR178" s="14" t="n">
        <v>0</v>
      </c>
      <c r="CS178" s="14" t="n">
        <v>6.734</v>
      </c>
      <c r="CT178" s="14" t="n">
        <v>3.984</v>
      </c>
      <c r="CU178" s="14" t="n">
        <v>14.129</v>
      </c>
    </row>
    <row r="179">
      <c r="A179" s="14" t="inlineStr">
        <is>
          <t>COL2022</t>
        </is>
      </c>
      <c r="B179" s="14" t="inlineStr">
        <is>
          <t>COL</t>
        </is>
      </c>
      <c r="C179" s="14" t="inlineStr">
        <is>
          <t>COL</t>
        </is>
      </c>
      <c r="D179" s="14" t="inlineStr">
        <is>
          <t>Colombia</t>
        </is>
      </c>
      <c r="E179" s="14" t="n">
        <v>2022</v>
      </c>
      <c r="F179" s="14" t="n">
        <v>0.19</v>
      </c>
      <c r="G179" s="14" t="n">
        <v>2.191</v>
      </c>
      <c r="H179" s="14" t="n">
        <v>0.34</v>
      </c>
      <c r="I179" s="14" t="n">
        <v>0</v>
      </c>
      <c r="J179" s="14" t="n">
        <v>2.191</v>
      </c>
      <c r="K179" s="14" t="n">
        <v>0</v>
      </c>
      <c r="L179" s="14" t="n">
        <v>1</v>
      </c>
      <c r="M179" s="14" t="n">
        <v>2.314</v>
      </c>
      <c r="N179" s="14" t="n">
        <v>0.956</v>
      </c>
      <c r="O179" s="14" t="n">
        <v>0</v>
      </c>
      <c r="P179" s="14" t="n">
        <v>2.314</v>
      </c>
      <c r="Q179" s="14" t="n">
        <v>0</v>
      </c>
      <c r="R179" s="14" t="n">
        <v>1</v>
      </c>
      <c r="S179" s="14" t="n">
        <v>4.957</v>
      </c>
      <c r="T179" s="14" t="n">
        <v>3.704</v>
      </c>
      <c r="U179" s="14" t="n">
        <v>0.07000000000000001</v>
      </c>
      <c r="V179" s="14" t="n">
        <v>5.898</v>
      </c>
      <c r="W179" s="14" t="n">
        <v>0.19</v>
      </c>
      <c r="X179" s="14" t="n">
        <v>1</v>
      </c>
      <c r="Y179" s="14" t="n">
        <v>12.712</v>
      </c>
      <c r="Z179" s="14" t="n">
        <v>1.334</v>
      </c>
      <c r="AA179" s="14" t="n">
        <v>0.2</v>
      </c>
      <c r="AB179" s="14" t="n">
        <v>12.912</v>
      </c>
      <c r="AC179" s="14" t="n">
        <v>0</v>
      </c>
      <c r="AD179" s="14" t="n">
        <v>1</v>
      </c>
      <c r="AE179" s="14" t="n">
        <v>12.712</v>
      </c>
      <c r="AF179" s="14" t="n">
        <v>2.357</v>
      </c>
      <c r="AG179" s="14" t="n">
        <v>0.2</v>
      </c>
      <c r="AH179" s="14" t="n">
        <v>12.912</v>
      </c>
      <c r="AI179" s="14" t="n">
        <v>0</v>
      </c>
      <c r="AJ179" s="14" t="n">
        <v>1</v>
      </c>
      <c r="AK179" s="14" t="n">
        <v>15.166</v>
      </c>
      <c r="AL179" s="14" t="n">
        <v>7.242</v>
      </c>
      <c r="AM179" s="14" t="n">
        <v>-3.391</v>
      </c>
      <c r="AN179" s="14" t="n">
        <v>14.013</v>
      </c>
      <c r="AO179" s="14" t="n">
        <v>0</v>
      </c>
      <c r="AP179" s="14" t="n">
        <v>1</v>
      </c>
      <c r="AQ179" s="14" t="n">
        <v>0.896</v>
      </c>
      <c r="AR179" s="14" t="n">
        <v>0.123</v>
      </c>
      <c r="AS179" s="14" t="n">
        <v>-0.381</v>
      </c>
      <c r="AT179" s="14" t="n">
        <v>0.613</v>
      </c>
      <c r="AU179" s="14" t="n">
        <v>0.19</v>
      </c>
      <c r="AV179" s="14" t="n">
        <v>1</v>
      </c>
      <c r="AW179" s="14" t="n">
        <v>0.89</v>
      </c>
      <c r="AX179" s="14" t="n">
        <v>0.123</v>
      </c>
      <c r="AY179" s="14" t="n">
        <v>-0.383</v>
      </c>
      <c r="AZ179" s="14" t="n">
        <v>0.603</v>
      </c>
      <c r="BA179" s="14" t="n">
        <v>0.19</v>
      </c>
      <c r="BB179" s="14" t="n">
        <v>1</v>
      </c>
      <c r="BC179" s="14" t="n">
        <v>0.62</v>
      </c>
      <c r="BD179" s="14" t="n">
        <v>0.123</v>
      </c>
      <c r="BE179" s="14" t="n">
        <v>-0.249</v>
      </c>
      <c r="BF179" s="14" t="n">
        <v>0.442</v>
      </c>
      <c r="BG179" s="14" t="n">
        <v>0.19</v>
      </c>
      <c r="BH179" s="14" t="n">
        <v>1</v>
      </c>
      <c r="BI179" s="14" t="n">
        <v>0.608</v>
      </c>
      <c r="BJ179" s="14" t="n">
        <v>0.123</v>
      </c>
      <c r="BK179" s="14" t="n">
        <v>0.167</v>
      </c>
      <c r="BL179" s="14" t="n">
        <v>0.921</v>
      </c>
      <c r="BM179" s="14" t="n">
        <v>0.19</v>
      </c>
      <c r="BN179" s="14" t="n">
        <v>1</v>
      </c>
      <c r="BO179" s="14" t="n">
        <v>0</v>
      </c>
      <c r="BP179" s="14" t="n">
        <v>0</v>
      </c>
      <c r="BQ179" s="14" t="n">
        <v>0.131</v>
      </c>
      <c r="BR179" s="14" t="n">
        <v>0</v>
      </c>
      <c r="BS179" s="14" t="n">
        <v>1</v>
      </c>
      <c r="BT179" s="14" t="n">
        <v>0</v>
      </c>
      <c r="BU179" s="14" t="n">
        <v>-0.027</v>
      </c>
      <c r="BV179" s="14" t="n">
        <v>0.175</v>
      </c>
      <c r="BW179" s="14" t="n">
        <v>0.19</v>
      </c>
      <c r="BX179" s="14" t="n">
        <v>1</v>
      </c>
      <c r="BY179" s="14" t="n">
        <v>12.729</v>
      </c>
      <c r="BZ179" s="14" t="n">
        <v>0</v>
      </c>
      <c r="CA179" s="14" t="n">
        <v>12.729</v>
      </c>
      <c r="CB179" s="14" t="n">
        <v>0</v>
      </c>
      <c r="CC179" s="14" t="n">
        <v>97.90000000000001</v>
      </c>
      <c r="CD179" s="14" t="n">
        <v>7.95</v>
      </c>
      <c r="CE179" s="14" t="n">
        <v>-12.82</v>
      </c>
      <c r="CF179" s="14" t="n">
        <v>101.245</v>
      </c>
      <c r="CG179" s="14" t="n">
        <v>0</v>
      </c>
      <c r="CH179" s="14" t="n">
        <v>1</v>
      </c>
      <c r="CI179" s="14" t="n">
        <v>0</v>
      </c>
      <c r="CJ179" s="14" t="n">
        <v>0</v>
      </c>
      <c r="CK179" s="14" t="n">
        <v>0</v>
      </c>
      <c r="CL179" s="14" t="n">
        <v>0.089</v>
      </c>
      <c r="CM179" s="14" t="n">
        <v>0.109</v>
      </c>
      <c r="CN179" s="14" t="n">
        <v>0.191</v>
      </c>
      <c r="CO179" s="14" t="n">
        <v>0</v>
      </c>
      <c r="CP179" s="14" t="n">
        <v>0</v>
      </c>
      <c r="CQ179" s="14" t="n">
        <v>1.252</v>
      </c>
      <c r="CR179" s="14" t="n">
        <v>0</v>
      </c>
      <c r="CS179" s="14" t="n">
        <v>7.272</v>
      </c>
      <c r="CT179" s="14" t="n">
        <v>9.856</v>
      </c>
      <c r="CU179" s="14" t="n">
        <v>28.059</v>
      </c>
    </row>
    <row r="180">
      <c r="A180" s="14" t="inlineStr">
        <is>
          <t>COL2023</t>
        </is>
      </c>
      <c r="B180" s="14" t="inlineStr">
        <is>
          <t>COL</t>
        </is>
      </c>
      <c r="C180" s="14" t="inlineStr">
        <is>
          <t>COL</t>
        </is>
      </c>
      <c r="D180" s="14" t="inlineStr">
        <is>
          <t>Colombia</t>
        </is>
      </c>
      <c r="E180" s="14" t="n">
        <v>2023</v>
      </c>
      <c r="F180" s="14" t="n">
        <v>0.19</v>
      </c>
      <c r="G180" s="14" t="n">
        <v>2.268</v>
      </c>
      <c r="H180" s="14" t="n">
        <v>0.517</v>
      </c>
      <c r="I180" s="14" t="n">
        <v>0</v>
      </c>
      <c r="J180" s="14" t="n">
        <v>2.268</v>
      </c>
      <c r="K180" s="14" t="n">
        <v>0</v>
      </c>
      <c r="L180" s="14" t="n">
        <v>1</v>
      </c>
      <c r="M180" s="14" t="n">
        <v>2.442</v>
      </c>
      <c r="N180" s="14" t="n">
        <v>1.211</v>
      </c>
      <c r="O180" s="14" t="n">
        <v>0</v>
      </c>
      <c r="P180" s="14" t="n">
        <v>2.442</v>
      </c>
      <c r="Q180" s="14" t="n">
        <v>0</v>
      </c>
      <c r="R180" s="14" t="n">
        <v>1</v>
      </c>
      <c r="S180" s="14" t="n">
        <v>5.161</v>
      </c>
      <c r="T180" s="14" t="n">
        <v>3.857</v>
      </c>
      <c r="U180" s="14" t="n">
        <v>0.109</v>
      </c>
      <c r="V180" s="14" t="n">
        <v>6.142</v>
      </c>
      <c r="W180" s="14" t="n">
        <v>0.19</v>
      </c>
      <c r="X180" s="14" t="n">
        <v>1</v>
      </c>
      <c r="Y180" s="14" t="n">
        <v>13.518</v>
      </c>
      <c r="Z180" s="14" t="n">
        <v>1.514</v>
      </c>
      <c r="AA180" s="14" t="n">
        <v>0.197</v>
      </c>
      <c r="AB180" s="14" t="n">
        <v>13.715</v>
      </c>
      <c r="AC180" s="14" t="n">
        <v>0</v>
      </c>
      <c r="AD180" s="14" t="n">
        <v>1</v>
      </c>
      <c r="AE180" s="14" t="n">
        <v>13.518</v>
      </c>
      <c r="AF180" s="14" t="n">
        <v>2.692</v>
      </c>
      <c r="AG180" s="14" t="n">
        <v>0.197</v>
      </c>
      <c r="AH180" s="14" t="n">
        <v>13.715</v>
      </c>
      <c r="AI180" s="14" t="n">
        <v>0</v>
      </c>
      <c r="AJ180" s="14" t="n">
        <v>1</v>
      </c>
      <c r="AK180" s="14" t="n">
        <v>16.16</v>
      </c>
      <c r="AL180" s="14" t="n">
        <v>8.005000000000001</v>
      </c>
      <c r="AM180" s="14" t="n">
        <v>-3.704</v>
      </c>
      <c r="AN180" s="14" t="n">
        <v>14.822</v>
      </c>
      <c r="AO180" s="14" t="n">
        <v>0</v>
      </c>
      <c r="AP180" s="14" t="n">
        <v>1</v>
      </c>
      <c r="AQ180" s="14" t="n">
        <v>0.791</v>
      </c>
      <c r="AR180" s="14" t="n">
        <v>0.129</v>
      </c>
      <c r="AS180" s="14" t="n">
        <v>-0.024</v>
      </c>
      <c r="AT180" s="14" t="n">
        <v>0.912</v>
      </c>
      <c r="AU180" s="14" t="n">
        <v>0.19</v>
      </c>
      <c r="AV180" s="14" t="n">
        <v>1</v>
      </c>
      <c r="AW180" s="14" t="n">
        <v>0.618</v>
      </c>
      <c r="AX180" s="14" t="n">
        <v>0.129</v>
      </c>
      <c r="AY180" s="14" t="n">
        <v>-0.131</v>
      </c>
      <c r="AZ180" s="14" t="n">
        <v>0.579</v>
      </c>
      <c r="BA180" s="14" t="n">
        <v>0.19</v>
      </c>
      <c r="BB180" s="14" t="n">
        <v>1</v>
      </c>
      <c r="BC180" s="14" t="n">
        <v>0.554</v>
      </c>
      <c r="BD180" s="14" t="n">
        <v>0.129</v>
      </c>
      <c r="BE180" s="14" t="n">
        <v>-0.08799999999999999</v>
      </c>
      <c r="BF180" s="14" t="n">
        <v>0.555</v>
      </c>
      <c r="BG180" s="14" t="n">
        <v>0.19</v>
      </c>
      <c r="BH180" s="14" t="n">
        <v>1</v>
      </c>
      <c r="BI180" s="14" t="n">
        <v>0.5570000000000001</v>
      </c>
      <c r="BJ180" s="14" t="n">
        <v>0.129</v>
      </c>
      <c r="BK180" s="14" t="n">
        <v>0.414</v>
      </c>
      <c r="BL180" s="14" t="n">
        <v>1.156</v>
      </c>
      <c r="BM180" s="14" t="n">
        <v>0.19</v>
      </c>
      <c r="BN180" s="14" t="n">
        <v>1</v>
      </c>
      <c r="BO180" s="14" t="n">
        <v>0</v>
      </c>
      <c r="BP180" s="14" t="n">
        <v>0</v>
      </c>
      <c r="BQ180" s="14" t="n">
        <v>0.151</v>
      </c>
      <c r="BR180" s="14" t="n">
        <v>0</v>
      </c>
      <c r="BS180" s="14" t="n">
        <v>1</v>
      </c>
      <c r="BT180" s="14" t="n">
        <v>0</v>
      </c>
      <c r="BU180" s="14" t="n">
        <v>-0.028</v>
      </c>
      <c r="BV180" s="14" t="n">
        <v>0.192</v>
      </c>
      <c r="BW180" s="14" t="n">
        <v>0.19</v>
      </c>
      <c r="BX180" s="14" t="n">
        <v>1</v>
      </c>
      <c r="BY180" s="14" t="n">
        <v>13.254</v>
      </c>
      <c r="BZ180" s="14" t="n">
        <v>0</v>
      </c>
      <c r="CA180" s="14" t="n">
        <v>13.254</v>
      </c>
      <c r="CB180" s="14" t="n">
        <v>0</v>
      </c>
      <c r="CC180" s="14" t="n">
        <v>83.248</v>
      </c>
      <c r="CD180" s="14" t="n">
        <v>7.95</v>
      </c>
      <c r="CE180" s="14" t="n">
        <v>-4.573</v>
      </c>
      <c r="CF180" s="14" t="n">
        <v>93.623</v>
      </c>
      <c r="CG180" s="14" t="n">
        <v>0</v>
      </c>
      <c r="CH180" s="14" t="n">
        <v>1</v>
      </c>
      <c r="CI180" s="14" t="n">
        <v>0</v>
      </c>
      <c r="CJ180" s="14" t="n">
        <v>0</v>
      </c>
      <c r="CK180" s="14" t="n">
        <v>0</v>
      </c>
      <c r="CL180" s="14" t="n">
        <v>0.093</v>
      </c>
      <c r="CM180" s="14" t="n">
        <v>0.114</v>
      </c>
      <c r="CN180" s="14" t="n">
        <v>0.201</v>
      </c>
      <c r="CO180" s="14" t="n">
        <v>0</v>
      </c>
      <c r="CP180" s="14" t="n">
        <v>0</v>
      </c>
      <c r="CQ180" s="14" t="n">
        <v>1.304</v>
      </c>
      <c r="CR180" s="14" t="n">
        <v>0</v>
      </c>
      <c r="CS180" s="14" t="n">
        <v>7.572</v>
      </c>
      <c r="CT180" s="14" t="n">
        <v>3.963</v>
      </c>
      <c r="CU180" s="14" t="n">
        <v>9.260999999999999</v>
      </c>
    </row>
    <row r="181">
      <c r="A181" s="14" t="inlineStr">
        <is>
          <t>COL2024</t>
        </is>
      </c>
      <c r="B181" s="14" t="inlineStr">
        <is>
          <t>COL</t>
        </is>
      </c>
      <c r="C181" s="14" t="inlineStr">
        <is>
          <t>COL</t>
        </is>
      </c>
      <c r="D181" s="14" t="inlineStr">
        <is>
          <t>Colombia</t>
        </is>
      </c>
      <c r="E181" s="14" t="n">
        <v>2024</v>
      </c>
      <c r="F181" s="14" t="n">
        <v>0.19</v>
      </c>
      <c r="G181" s="14" t="n">
        <v>2.325</v>
      </c>
      <c r="H181" s="14" t="n">
        <v>0.589</v>
      </c>
      <c r="I181" s="14" t="n">
        <v>0</v>
      </c>
      <c r="J181" s="14" t="n">
        <v>2.325</v>
      </c>
      <c r="K181" s="14" t="n">
        <v>0</v>
      </c>
      <c r="L181" s="14" t="n">
        <v>1</v>
      </c>
      <c r="M181" s="14" t="n">
        <v>2.537</v>
      </c>
      <c r="N181" s="14" t="n">
        <v>1.382</v>
      </c>
      <c r="O181" s="14" t="n">
        <v>0</v>
      </c>
      <c r="P181" s="14" t="n">
        <v>2.537</v>
      </c>
      <c r="Q181" s="14" t="n">
        <v>0</v>
      </c>
      <c r="R181" s="14" t="n">
        <v>1</v>
      </c>
      <c r="S181" s="14" t="n">
        <v>5.313</v>
      </c>
      <c r="T181" s="14" t="n">
        <v>3.971</v>
      </c>
      <c r="U181" s="14" t="n">
        <v>0.138</v>
      </c>
      <c r="V181" s="14" t="n">
        <v>6.323</v>
      </c>
      <c r="W181" s="14" t="n">
        <v>0.19</v>
      </c>
      <c r="X181" s="14" t="n">
        <v>1</v>
      </c>
      <c r="Y181" s="14" t="n">
        <v>13.978</v>
      </c>
      <c r="Z181" s="14" t="n">
        <v>1.765</v>
      </c>
      <c r="AA181" s="14" t="n">
        <v>0.267</v>
      </c>
      <c r="AB181" s="14" t="n">
        <v>14.245</v>
      </c>
      <c r="AC181" s="14" t="n">
        <v>0</v>
      </c>
      <c r="AD181" s="14" t="n">
        <v>1</v>
      </c>
      <c r="AE181" s="14" t="n">
        <v>13.978</v>
      </c>
      <c r="AF181" s="14" t="n">
        <v>3.062</v>
      </c>
      <c r="AG181" s="14" t="n">
        <v>0.267</v>
      </c>
      <c r="AH181" s="14" t="n">
        <v>14.245</v>
      </c>
      <c r="AI181" s="14" t="n">
        <v>0</v>
      </c>
      <c r="AJ181" s="14" t="n">
        <v>1</v>
      </c>
      <c r="AK181" s="14" t="n">
        <v>16.698</v>
      </c>
      <c r="AL181" s="14" t="n">
        <v>8.493</v>
      </c>
      <c r="AM181" s="14" t="n">
        <v>-3.733</v>
      </c>
      <c r="AN181" s="14" t="n">
        <v>15.428</v>
      </c>
      <c r="AO181" s="14" t="n">
        <v>0</v>
      </c>
      <c r="AP181" s="14" t="n">
        <v>1</v>
      </c>
      <c r="AQ181" s="14" t="n">
        <v>0.756</v>
      </c>
      <c r="AR181" s="14" t="n">
        <v>0.132</v>
      </c>
      <c r="AS181" s="14" t="n">
        <v>0.217</v>
      </c>
      <c r="AT181" s="14" t="n">
        <v>1.158</v>
      </c>
      <c r="AU181" s="14" t="n">
        <v>0.19</v>
      </c>
      <c r="AV181" s="14" t="n">
        <v>1</v>
      </c>
      <c r="AW181" s="14" t="n">
        <v>0.655</v>
      </c>
      <c r="AX181" s="14" t="n">
        <v>0.132</v>
      </c>
      <c r="AY181" s="14" t="n">
        <v>-0.112</v>
      </c>
      <c r="AZ181" s="14" t="n">
        <v>0.647</v>
      </c>
      <c r="BA181" s="14" t="n">
        <v>0.19</v>
      </c>
      <c r="BB181" s="14" t="n">
        <v>1</v>
      </c>
      <c r="BC181" s="14" t="n">
        <v>0.534</v>
      </c>
      <c r="BD181" s="14" t="n">
        <v>0.132</v>
      </c>
      <c r="BE181" s="14" t="n">
        <v>-0.03</v>
      </c>
      <c r="BF181" s="14" t="n">
        <v>0.599</v>
      </c>
      <c r="BG181" s="14" t="n">
        <v>0.19</v>
      </c>
      <c r="BH181" s="14" t="n">
        <v>1</v>
      </c>
      <c r="BI181" s="14" t="n">
        <v>0.5679999999999999</v>
      </c>
      <c r="BJ181" s="14" t="n">
        <v>0.132</v>
      </c>
      <c r="BK181" s="14" t="n">
        <v>0.48</v>
      </c>
      <c r="BL181" s="14" t="n">
        <v>1.247</v>
      </c>
      <c r="BM181" s="14" t="n">
        <v>0.19</v>
      </c>
      <c r="BN181" s="14" t="n">
        <v>1</v>
      </c>
      <c r="BO181" s="14" t="n">
        <v>0</v>
      </c>
      <c r="BP181" s="14" t="n">
        <v>0</v>
      </c>
      <c r="BQ181" s="14" t="n">
        <v>0.18</v>
      </c>
      <c r="BR181" s="14" t="n">
        <v>0</v>
      </c>
      <c r="BS181" s="14" t="n">
        <v>1</v>
      </c>
      <c r="BT181" s="14" t="n">
        <v>0</v>
      </c>
      <c r="BU181" s="14" t="n">
        <v>-0.029</v>
      </c>
      <c r="BV181" s="14" t="n">
        <v>0.222</v>
      </c>
      <c r="BW181" s="14" t="n">
        <v>0.19</v>
      </c>
      <c r="BX181" s="14" t="n">
        <v>1</v>
      </c>
      <c r="BY181" s="14" t="n">
        <v>13.646</v>
      </c>
      <c r="BZ181" s="14" t="n">
        <v>0</v>
      </c>
      <c r="CA181" s="14" t="n">
        <v>13.646</v>
      </c>
      <c r="CB181" s="14" t="n">
        <v>0</v>
      </c>
      <c r="CC181" s="14" t="n">
        <v>82.58799999999999</v>
      </c>
      <c r="CD181" s="14" t="n">
        <v>7.95</v>
      </c>
      <c r="CE181" s="14" t="n">
        <v>2.313</v>
      </c>
      <c r="CF181" s="14" t="n">
        <v>101.032</v>
      </c>
      <c r="CG181" s="14" t="n">
        <v>0</v>
      </c>
      <c r="CH181" s="14" t="n">
        <v>1</v>
      </c>
      <c r="CI181" s="14" t="n">
        <v>0</v>
      </c>
      <c r="CJ181" s="14" t="n">
        <v>0</v>
      </c>
      <c r="CK181" s="14" t="n">
        <v>0</v>
      </c>
      <c r="CL181" s="14" t="n">
        <v>0.096</v>
      </c>
      <c r="CM181" s="14" t="n">
        <v>0.117</v>
      </c>
      <c r="CN181" s="14" t="n">
        <v>0.194</v>
      </c>
      <c r="CO181" s="14" t="n">
        <v>0</v>
      </c>
      <c r="CP181" s="14" t="n">
        <v>0</v>
      </c>
      <c r="CQ181" s="14" t="n">
        <v>1.342</v>
      </c>
      <c r="CR181" s="14" t="n">
        <v>0</v>
      </c>
      <c r="CS181" s="14" t="n">
        <v>7.598</v>
      </c>
      <c r="CT181" s="14" t="n">
        <v>3.101</v>
      </c>
      <c r="CU181" s="14" t="n">
        <v>7.598</v>
      </c>
    </row>
    <row r="182">
      <c r="A182" s="14" t="inlineStr">
        <is>
          <t>COM2021</t>
        </is>
      </c>
      <c r="B182" s="14" t="inlineStr">
        <is>
          <t>COM</t>
        </is>
      </c>
      <c r="C182" s="14" t="inlineStr">
        <is>
          <t>COM</t>
        </is>
      </c>
      <c r="D182" s="14" t="inlineStr">
        <is>
          <t>Comoros</t>
        </is>
      </c>
      <c r="E182" s="14" t="n">
        <v>2021</v>
      </c>
      <c r="F182" s="14" t="n">
        <v>0.1</v>
      </c>
      <c r="G182" s="14" t="n">
        <v>5.897</v>
      </c>
      <c r="H182" s="14" t="n">
        <v>1.143</v>
      </c>
      <c r="I182" s="14" t="n">
        <v>0</v>
      </c>
      <c r="J182" s="14" t="n">
        <v>5.897</v>
      </c>
      <c r="K182" s="14" t="n">
        <v>0</v>
      </c>
      <c r="L182" s="14" t="n">
        <v>1</v>
      </c>
      <c r="M182" s="14" t="n">
        <v>7.964</v>
      </c>
      <c r="N182" s="14" t="n">
        <v>3.43</v>
      </c>
      <c r="O182" s="14" t="n">
        <v>0</v>
      </c>
      <c r="P182" s="14" t="n">
        <v>7.964</v>
      </c>
      <c r="Q182" s="14" t="n">
        <v>0</v>
      </c>
      <c r="R182" s="14" t="n">
        <v>1</v>
      </c>
      <c r="S182" s="14" t="n">
        <v>11.613</v>
      </c>
      <c r="T182" s="14" t="n">
        <v>6.86</v>
      </c>
      <c r="U182" s="14" t="n">
        <v>0</v>
      </c>
      <c r="V182" s="14" t="n">
        <v>12.775</v>
      </c>
      <c r="W182" s="14" t="n">
        <v>0.1</v>
      </c>
      <c r="X182" s="14" t="n">
        <v>1</v>
      </c>
      <c r="Y182" s="14" t="n">
        <v>10.633</v>
      </c>
      <c r="Z182" s="14" t="n">
        <v>1.437</v>
      </c>
      <c r="AA182" s="14" t="n">
        <v>0</v>
      </c>
      <c r="AB182" s="14" t="n">
        <v>10.633</v>
      </c>
      <c r="AC182" s="14" t="n">
        <v>0</v>
      </c>
      <c r="AD182" s="14" t="n">
        <v>1</v>
      </c>
      <c r="AE182" s="14" t="n">
        <v>11.776</v>
      </c>
      <c r="AF182" s="14" t="n">
        <v>2.754</v>
      </c>
      <c r="AG182" s="14" t="n">
        <v>0</v>
      </c>
      <c r="AH182" s="14" t="n">
        <v>11.776</v>
      </c>
      <c r="AI182" s="14" t="n">
        <v>0</v>
      </c>
      <c r="AJ182" s="14" t="n">
        <v>1</v>
      </c>
      <c r="AK182" s="14" t="n">
        <v>18.636</v>
      </c>
      <c r="AL182" s="14" t="n">
        <v>9.925000000000001</v>
      </c>
      <c r="AM182" s="14" t="n">
        <v>0</v>
      </c>
      <c r="AN182" s="14" t="n">
        <v>20.499</v>
      </c>
      <c r="AO182" s="14" t="n">
        <v>0.1</v>
      </c>
      <c r="AP182" s="14" t="n">
        <v>1</v>
      </c>
      <c r="AQ182" s="14" t="n">
        <v>0.619</v>
      </c>
      <c r="AR182" s="14" t="n">
        <v>0.114</v>
      </c>
      <c r="AS182" s="14" t="n">
        <v>0.712</v>
      </c>
      <c r="AT182" s="14" t="n">
        <v>1.464</v>
      </c>
      <c r="AU182" s="14" t="n">
        <v>0.1</v>
      </c>
      <c r="AV182" s="14" t="n">
        <v>1</v>
      </c>
      <c r="AW182" s="14" t="n">
        <v>0.599</v>
      </c>
      <c r="AX182" s="14" t="n">
        <v>0.114</v>
      </c>
      <c r="AY182" s="14" t="n">
        <v>0.378</v>
      </c>
      <c r="AZ182" s="14" t="n">
        <v>1.075</v>
      </c>
      <c r="BA182" s="14" t="n">
        <v>0.1</v>
      </c>
      <c r="BB182" s="14" t="n">
        <v>1</v>
      </c>
      <c r="BC182" s="14" t="n">
        <v>0.439</v>
      </c>
      <c r="BD182" s="14" t="n">
        <v>0.114</v>
      </c>
      <c r="BE182" s="14" t="n">
        <v>0</v>
      </c>
      <c r="BF182" s="14" t="n">
        <v>0.483</v>
      </c>
      <c r="BG182" s="14" t="n">
        <v>0.1</v>
      </c>
      <c r="BH182" s="14" t="n">
        <v>1</v>
      </c>
      <c r="BI182" s="14" t="n">
        <v>0.505</v>
      </c>
      <c r="BJ182" s="14" t="n">
        <v>0.114</v>
      </c>
      <c r="BK182" s="14" t="n">
        <v>0.053</v>
      </c>
      <c r="BL182" s="14" t="n">
        <v>0.613</v>
      </c>
      <c r="BM182" s="14" t="n">
        <v>0.1</v>
      </c>
      <c r="BN182" s="14" t="n">
        <v>1</v>
      </c>
      <c r="BO182" s="14" t="n">
        <v>0</v>
      </c>
      <c r="BP182" s="14" t="n">
        <v>0</v>
      </c>
      <c r="BQ182" s="14" t="n">
        <v>0</v>
      </c>
      <c r="BR182" s="14" t="n">
        <v>0</v>
      </c>
      <c r="BS182" s="14" t="n">
        <v>1</v>
      </c>
      <c r="BT182" s="14" t="n">
        <v>0</v>
      </c>
      <c r="BU182" s="14" t="n">
        <v>0</v>
      </c>
      <c r="BV182" s="14" t="n">
        <v>0</v>
      </c>
      <c r="BW182" s="14" t="n">
        <v>0.1</v>
      </c>
      <c r="BX182" s="14" t="n">
        <v>1</v>
      </c>
      <c r="BY182" s="14" t="n">
        <v>11.787</v>
      </c>
      <c r="BZ182" s="14" t="n">
        <v>0</v>
      </c>
      <c r="CA182" s="14" t="n">
        <v>11.787</v>
      </c>
      <c r="CB182" s="14" t="n">
        <v>0</v>
      </c>
      <c r="CC182" s="14" t="n">
        <v>78.125</v>
      </c>
      <c r="CD182" s="14" t="n">
        <v>7.95</v>
      </c>
      <c r="CE182" s="14" t="n">
        <v>0</v>
      </c>
      <c r="CF182" s="14" t="n">
        <v>85.938</v>
      </c>
      <c r="CG182" s="14" t="n">
        <v>0.1</v>
      </c>
      <c r="CH182" s="14" t="n">
        <v>1</v>
      </c>
      <c r="CI182" s="14" t="n">
        <v>0</v>
      </c>
      <c r="CJ182" s="14" t="n">
        <v>0</v>
      </c>
      <c r="CK182" s="14" t="n">
        <v>0</v>
      </c>
      <c r="CL182" s="14" t="n">
        <v>0</v>
      </c>
      <c r="CM182" s="14" t="n">
        <v>0</v>
      </c>
      <c r="CN182" s="14" t="n">
        <v>0</v>
      </c>
      <c r="CO182" s="14" t="n">
        <v>0</v>
      </c>
      <c r="CP182" s="14" t="n">
        <v>0</v>
      </c>
      <c r="CQ182" s="14" t="n">
        <v>1.198</v>
      </c>
      <c r="CR182" s="14" t="n">
        <v>0</v>
      </c>
      <c r="CS182" s="14" t="n">
        <v>4.776</v>
      </c>
      <c r="CT182" s="14" t="n">
        <v>4.753</v>
      </c>
      <c r="CU182" s="14" t="n">
        <v>15.162</v>
      </c>
    </row>
    <row r="183">
      <c r="A183" s="14" t="inlineStr">
        <is>
          <t>COM2022</t>
        </is>
      </c>
      <c r="B183" s="14" t="inlineStr">
        <is>
          <t>COM</t>
        </is>
      </c>
      <c r="C183" s="14" t="inlineStr">
        <is>
          <t>COM</t>
        </is>
      </c>
      <c r="D183" s="14" t="inlineStr">
        <is>
          <t>Comoros</t>
        </is>
      </c>
      <c r="E183" s="14" t="n">
        <v>2022</v>
      </c>
      <c r="F183" s="14" t="n">
        <v>0.1</v>
      </c>
      <c r="G183" s="14" t="n">
        <v>11.72</v>
      </c>
      <c r="H183" s="14" t="n">
        <v>1.235</v>
      </c>
      <c r="I183" s="14" t="n">
        <v>0</v>
      </c>
      <c r="J183" s="14" t="n">
        <v>11.72</v>
      </c>
      <c r="K183" s="14" t="n">
        <v>0</v>
      </c>
      <c r="L183" s="14" t="n">
        <v>1</v>
      </c>
      <c r="M183" s="14" t="n">
        <v>9.782999999999999</v>
      </c>
      <c r="N183" s="14" t="n">
        <v>3.704</v>
      </c>
      <c r="O183" s="14" t="n">
        <v>0</v>
      </c>
      <c r="P183" s="14" t="n">
        <v>9.782999999999999</v>
      </c>
      <c r="Q183" s="14" t="n">
        <v>0</v>
      </c>
      <c r="R183" s="14" t="n">
        <v>1</v>
      </c>
      <c r="S183" s="14" t="n">
        <v>17.893</v>
      </c>
      <c r="T183" s="14" t="n">
        <v>7.408</v>
      </c>
      <c r="U183" s="14" t="n">
        <v>0.132</v>
      </c>
      <c r="V183" s="14" t="n">
        <v>19.683</v>
      </c>
      <c r="W183" s="14" t="n">
        <v>0.1</v>
      </c>
      <c r="X183" s="14" t="n">
        <v>1</v>
      </c>
      <c r="Y183" s="14" t="n">
        <v>19.012</v>
      </c>
      <c r="Z183" s="14" t="n">
        <v>2.569</v>
      </c>
      <c r="AA183" s="14" t="n">
        <v>0</v>
      </c>
      <c r="AB183" s="14" t="n">
        <v>19.012</v>
      </c>
      <c r="AC183" s="14" t="n">
        <v>0</v>
      </c>
      <c r="AD183" s="14" t="n">
        <v>1</v>
      </c>
      <c r="AE183" s="14" t="n">
        <v>20.246</v>
      </c>
      <c r="AF183" s="14" t="n">
        <v>4.734</v>
      </c>
      <c r="AG183" s="14" t="n">
        <v>0</v>
      </c>
      <c r="AH183" s="14" t="n">
        <v>20.246</v>
      </c>
      <c r="AI183" s="14" t="n">
        <v>0</v>
      </c>
      <c r="AJ183" s="14" t="n">
        <v>1</v>
      </c>
      <c r="AK183" s="14" t="n">
        <v>27.655</v>
      </c>
      <c r="AL183" s="14" t="n">
        <v>14.729</v>
      </c>
      <c r="AM183" s="14" t="n">
        <v>0.205</v>
      </c>
      <c r="AN183" s="14" t="n">
        <v>30.42</v>
      </c>
      <c r="AO183" s="14" t="n">
        <v>0.1</v>
      </c>
      <c r="AP183" s="14" t="n">
        <v>1</v>
      </c>
      <c r="AQ183" s="14" t="n">
        <v>0.861</v>
      </c>
      <c r="AR183" s="14" t="n">
        <v>0.123</v>
      </c>
      <c r="AS183" s="14" t="n">
        <v>0.6909999999999999</v>
      </c>
      <c r="AT183" s="14" t="n">
        <v>1.695</v>
      </c>
      <c r="AU183" s="14" t="n">
        <v>0.1</v>
      </c>
      <c r="AV183" s="14" t="n">
        <v>1</v>
      </c>
      <c r="AW183" s="14" t="n">
        <v>0.986</v>
      </c>
      <c r="AX183" s="14" t="n">
        <v>0.123</v>
      </c>
      <c r="AY183" s="14" t="n">
        <v>0.17</v>
      </c>
      <c r="AZ183" s="14" t="n">
        <v>1.262</v>
      </c>
      <c r="BA183" s="14" t="n">
        <v>0.1</v>
      </c>
      <c r="BB183" s="14" t="n">
        <v>1</v>
      </c>
      <c r="BC183" s="14" t="n">
        <v>0.598</v>
      </c>
      <c r="BD183" s="14" t="n">
        <v>0.123</v>
      </c>
      <c r="BE183" s="14" t="n">
        <v>0.004</v>
      </c>
      <c r="BF183" s="14" t="n">
        <v>0.658</v>
      </c>
      <c r="BG183" s="14" t="n">
        <v>0.1</v>
      </c>
      <c r="BH183" s="14" t="n">
        <v>1</v>
      </c>
      <c r="BI183" s="14" t="n">
        <v>0.612</v>
      </c>
      <c r="BJ183" s="14" t="n">
        <v>0.123</v>
      </c>
      <c r="BK183" s="14" t="n">
        <v>0.005</v>
      </c>
      <c r="BL183" s="14" t="n">
        <v>0.675</v>
      </c>
      <c r="BM183" s="14" t="n">
        <v>0.1</v>
      </c>
      <c r="BN183" s="14" t="n">
        <v>1</v>
      </c>
      <c r="BO183" s="14" t="n">
        <v>0</v>
      </c>
      <c r="BP183" s="14" t="n">
        <v>0</v>
      </c>
      <c r="BQ183" s="14" t="n">
        <v>0</v>
      </c>
      <c r="BR183" s="14" t="n">
        <v>0</v>
      </c>
      <c r="BS183" s="14" t="n">
        <v>1</v>
      </c>
      <c r="BT183" s="14" t="n">
        <v>0</v>
      </c>
      <c r="BU183" s="14" t="n">
        <v>0</v>
      </c>
      <c r="BV183" s="14" t="n">
        <v>0</v>
      </c>
      <c r="BW183" s="14" t="n">
        <v>0.1</v>
      </c>
      <c r="BX183" s="14" t="n">
        <v>1</v>
      </c>
      <c r="BY183" s="14" t="n">
        <v>12.729</v>
      </c>
      <c r="BZ183" s="14" t="n">
        <v>0</v>
      </c>
      <c r="CA183" s="14" t="n">
        <v>12.729</v>
      </c>
      <c r="CB183" s="14" t="n">
        <v>0</v>
      </c>
      <c r="CC183" s="14" t="n">
        <v>97.90000000000001</v>
      </c>
      <c r="CD183" s="14" t="n">
        <v>7.95</v>
      </c>
      <c r="CE183" s="14" t="n">
        <v>0.725</v>
      </c>
      <c r="CF183" s="14" t="n">
        <v>107.69</v>
      </c>
      <c r="CG183" s="14" t="n">
        <v>0.1</v>
      </c>
      <c r="CH183" s="14" t="n">
        <v>1</v>
      </c>
      <c r="CI183" s="14" t="n">
        <v>0</v>
      </c>
      <c r="CJ183" s="14" t="n">
        <v>0</v>
      </c>
      <c r="CK183" s="14" t="n">
        <v>0</v>
      </c>
      <c r="CL183" s="14" t="n">
        <v>0</v>
      </c>
      <c r="CM183" s="14" t="n">
        <v>0</v>
      </c>
      <c r="CN183" s="14" t="n">
        <v>0</v>
      </c>
      <c r="CO183" s="14" t="n">
        <v>0</v>
      </c>
      <c r="CP183" s="14" t="n">
        <v>0</v>
      </c>
      <c r="CQ183" s="14" t="n">
        <v>1.294</v>
      </c>
      <c r="CR183" s="14" t="n">
        <v>0</v>
      </c>
      <c r="CS183" s="14" t="n">
        <v>5.158</v>
      </c>
      <c r="CT183" s="14" t="n">
        <v>10.485</v>
      </c>
      <c r="CU183" s="14" t="n">
        <v>31.326</v>
      </c>
    </row>
    <row r="184">
      <c r="A184" s="14" t="inlineStr">
        <is>
          <t>COM2023</t>
        </is>
      </c>
      <c r="B184" s="14" t="inlineStr">
        <is>
          <t>COM</t>
        </is>
      </c>
      <c r="C184" s="14" t="inlineStr">
        <is>
          <t>COM</t>
        </is>
      </c>
      <c r="D184" s="14" t="inlineStr">
        <is>
          <t>Comoros</t>
        </is>
      </c>
      <c r="E184" s="14" t="n">
        <v>2023</v>
      </c>
      <c r="F184" s="14" t="n">
        <v>0.1</v>
      </c>
      <c r="G184" s="14" t="n">
        <v>6.147</v>
      </c>
      <c r="H184" s="14" t="n">
        <v>1.286</v>
      </c>
      <c r="I184" s="14" t="n">
        <v>0</v>
      </c>
      <c r="J184" s="14" t="n">
        <v>6.147</v>
      </c>
      <c r="K184" s="14" t="n">
        <v>0</v>
      </c>
      <c r="L184" s="14" t="n">
        <v>1</v>
      </c>
      <c r="M184" s="14" t="n">
        <v>7.886</v>
      </c>
      <c r="N184" s="14" t="n">
        <v>3.857</v>
      </c>
      <c r="O184" s="14" t="n">
        <v>0</v>
      </c>
      <c r="P184" s="14" t="n">
        <v>7.886</v>
      </c>
      <c r="Q184" s="14" t="n">
        <v>0</v>
      </c>
      <c r="R184" s="14" t="n">
        <v>1</v>
      </c>
      <c r="S184" s="14" t="n">
        <v>12.575</v>
      </c>
      <c r="T184" s="14" t="n">
        <v>7.714</v>
      </c>
      <c r="U184" s="14" t="n">
        <v>0.139</v>
      </c>
      <c r="V184" s="14" t="n">
        <v>13.833</v>
      </c>
      <c r="W184" s="14" t="n">
        <v>0.1</v>
      </c>
      <c r="X184" s="14" t="n">
        <v>1</v>
      </c>
      <c r="Y184" s="14" t="n">
        <v>9.223000000000001</v>
      </c>
      <c r="Z184" s="14" t="n">
        <v>1.247</v>
      </c>
      <c r="AA184" s="14" t="n">
        <v>0</v>
      </c>
      <c r="AB184" s="14" t="n">
        <v>9.223000000000001</v>
      </c>
      <c r="AC184" s="14" t="n">
        <v>0</v>
      </c>
      <c r="AD184" s="14" t="n">
        <v>1</v>
      </c>
      <c r="AE184" s="14" t="n">
        <v>10.509</v>
      </c>
      <c r="AF184" s="14" t="n">
        <v>2.457</v>
      </c>
      <c r="AG184" s="14" t="n">
        <v>0</v>
      </c>
      <c r="AH184" s="14" t="n">
        <v>10.509</v>
      </c>
      <c r="AI184" s="14" t="n">
        <v>0</v>
      </c>
      <c r="AJ184" s="14" t="n">
        <v>1</v>
      </c>
      <c r="AK184" s="14" t="n">
        <v>18.223</v>
      </c>
      <c r="AL184" s="14" t="n">
        <v>9.705</v>
      </c>
      <c r="AM184" s="14" t="n">
        <v>0.202</v>
      </c>
      <c r="AN184" s="14" t="n">
        <v>20.045</v>
      </c>
      <c r="AO184" s="14" t="n">
        <v>0.1</v>
      </c>
      <c r="AP184" s="14" t="n">
        <v>1</v>
      </c>
      <c r="AQ184" s="14" t="n">
        <v>0.76</v>
      </c>
      <c r="AR184" s="14" t="n">
        <v>0.129</v>
      </c>
      <c r="AS184" s="14" t="n">
        <v>0.788</v>
      </c>
      <c r="AT184" s="14" t="n">
        <v>1.685</v>
      </c>
      <c r="AU184" s="14" t="n">
        <v>0.1</v>
      </c>
      <c r="AV184" s="14" t="n">
        <v>1</v>
      </c>
      <c r="AW184" s="14" t="n">
        <v>0.8110000000000001</v>
      </c>
      <c r="AX184" s="14" t="n">
        <v>0.129</v>
      </c>
      <c r="AY184" s="14" t="n">
        <v>0.338</v>
      </c>
      <c r="AZ184" s="14" t="n">
        <v>1.25</v>
      </c>
      <c r="BA184" s="14" t="n">
        <v>0.1</v>
      </c>
      <c r="BB184" s="14" t="n">
        <v>1</v>
      </c>
      <c r="BC184" s="14" t="n">
        <v>0.535</v>
      </c>
      <c r="BD184" s="14" t="n">
        <v>0.129</v>
      </c>
      <c r="BE184" s="14" t="n">
        <v>0.006</v>
      </c>
      <c r="BF184" s="14" t="n">
        <v>0.588</v>
      </c>
      <c r="BG184" s="14" t="n">
        <v>0.1</v>
      </c>
      <c r="BH184" s="14" t="n">
        <v>1</v>
      </c>
      <c r="BI184" s="14" t="n">
        <v>0.579</v>
      </c>
      <c r="BJ184" s="14" t="n">
        <v>0.129</v>
      </c>
      <c r="BK184" s="14" t="n">
        <v>0.056</v>
      </c>
      <c r="BL184" s="14" t="n">
        <v>0.6919999999999999</v>
      </c>
      <c r="BM184" s="14" t="n">
        <v>0.1</v>
      </c>
      <c r="BN184" s="14" t="n">
        <v>1</v>
      </c>
      <c r="BO184" s="14" t="n">
        <v>0</v>
      </c>
      <c r="BP184" s="14" t="n">
        <v>0</v>
      </c>
      <c r="BQ184" s="14" t="n">
        <v>0</v>
      </c>
      <c r="BR184" s="14" t="n">
        <v>0</v>
      </c>
      <c r="BS184" s="14" t="n">
        <v>1</v>
      </c>
      <c r="BT184" s="14" t="n">
        <v>0</v>
      </c>
      <c r="BU184" s="14" t="n">
        <v>0</v>
      </c>
      <c r="BV184" s="14" t="n">
        <v>0</v>
      </c>
      <c r="BW184" s="14" t="n">
        <v>0.1</v>
      </c>
      <c r="BX184" s="14" t="n">
        <v>1</v>
      </c>
      <c r="BY184" s="14" t="n">
        <v>13.254</v>
      </c>
      <c r="BZ184" s="14" t="n">
        <v>0</v>
      </c>
      <c r="CA184" s="14" t="n">
        <v>13.254</v>
      </c>
      <c r="CB184" s="14" t="n">
        <v>0</v>
      </c>
      <c r="CC184" s="14" t="n">
        <v>83.248</v>
      </c>
      <c r="CD184" s="14" t="n">
        <v>7.95</v>
      </c>
      <c r="CE184" s="14" t="n">
        <v>0.922</v>
      </c>
      <c r="CF184" s="14" t="n">
        <v>91.57299999999999</v>
      </c>
      <c r="CG184" s="14" t="n">
        <v>0.1</v>
      </c>
      <c r="CH184" s="14" t="n">
        <v>1</v>
      </c>
      <c r="CI184" s="14" t="n">
        <v>0</v>
      </c>
      <c r="CJ184" s="14" t="n">
        <v>0</v>
      </c>
      <c r="CK184" s="14" t="n">
        <v>0</v>
      </c>
      <c r="CL184" s="14" t="n">
        <v>0</v>
      </c>
      <c r="CM184" s="14" t="n">
        <v>0</v>
      </c>
      <c r="CN184" s="14" t="n">
        <v>0</v>
      </c>
      <c r="CO184" s="14" t="n">
        <v>0</v>
      </c>
      <c r="CP184" s="14" t="n">
        <v>0</v>
      </c>
      <c r="CQ184" s="14" t="n">
        <v>1.348</v>
      </c>
      <c r="CR184" s="14" t="n">
        <v>0</v>
      </c>
      <c r="CS184" s="14" t="n">
        <v>5.37</v>
      </c>
      <c r="CT184" s="14" t="n">
        <v>4.861</v>
      </c>
      <c r="CU184" s="14" t="n">
        <v>11.622</v>
      </c>
    </row>
    <row r="185">
      <c r="A185" s="14" t="inlineStr">
        <is>
          <t>COM2024</t>
        </is>
      </c>
      <c r="B185" s="14" t="inlineStr">
        <is>
          <t>COM</t>
        </is>
      </c>
      <c r="C185" s="14" t="inlineStr">
        <is>
          <t>COM</t>
        </is>
      </c>
      <c r="D185" s="14" t="inlineStr">
        <is>
          <t>Comoros</t>
        </is>
      </c>
      <c r="E185" s="14" t="n">
        <v>2024</v>
      </c>
      <c r="F185" s="14" t="n">
        <v>0.1</v>
      </c>
      <c r="G185" s="14" t="n">
        <v>5.575</v>
      </c>
      <c r="H185" s="14" t="n">
        <v>1.324</v>
      </c>
      <c r="I185" s="14" t="n">
        <v>0</v>
      </c>
      <c r="J185" s="14" t="n">
        <v>5.575</v>
      </c>
      <c r="K185" s="14" t="n">
        <v>0</v>
      </c>
      <c r="L185" s="14" t="n">
        <v>1</v>
      </c>
      <c r="M185" s="14" t="n">
        <v>7.124</v>
      </c>
      <c r="N185" s="14" t="n">
        <v>3.971</v>
      </c>
      <c r="O185" s="14" t="n">
        <v>0</v>
      </c>
      <c r="P185" s="14" t="n">
        <v>7.124</v>
      </c>
      <c r="Q185" s="14" t="n">
        <v>0</v>
      </c>
      <c r="R185" s="14" t="n">
        <v>1</v>
      </c>
      <c r="S185" s="14" t="n">
        <v>12.193</v>
      </c>
      <c r="T185" s="14" t="n">
        <v>7.942</v>
      </c>
      <c r="U185" s="14" t="n">
        <v>0.166</v>
      </c>
      <c r="V185" s="14" t="n">
        <v>13.412</v>
      </c>
      <c r="W185" s="14" t="n">
        <v>0.1</v>
      </c>
      <c r="X185" s="14" t="n">
        <v>1</v>
      </c>
      <c r="Y185" s="14" t="n">
        <v>8.590999999999999</v>
      </c>
      <c r="Z185" s="14" t="n">
        <v>1.161</v>
      </c>
      <c r="AA185" s="14" t="n">
        <v>0</v>
      </c>
      <c r="AB185" s="14" t="n">
        <v>8.590999999999999</v>
      </c>
      <c r="AC185" s="14" t="n">
        <v>0</v>
      </c>
      <c r="AD185" s="14" t="n">
        <v>1</v>
      </c>
      <c r="AE185" s="14" t="n">
        <v>9.914</v>
      </c>
      <c r="AF185" s="14" t="n">
        <v>2.318</v>
      </c>
      <c r="AG185" s="14" t="n">
        <v>0</v>
      </c>
      <c r="AH185" s="14" t="n">
        <v>9.914</v>
      </c>
      <c r="AI185" s="14" t="n">
        <v>0</v>
      </c>
      <c r="AJ185" s="14" t="n">
        <v>1</v>
      </c>
      <c r="AK185" s="14" t="n">
        <v>17.856</v>
      </c>
      <c r="AL185" s="14" t="n">
        <v>9.51</v>
      </c>
      <c r="AM185" s="14" t="n">
        <v>0.243</v>
      </c>
      <c r="AN185" s="14" t="n">
        <v>19.641</v>
      </c>
      <c r="AO185" s="14" t="n">
        <v>0.1</v>
      </c>
      <c r="AP185" s="14" t="n">
        <v>1</v>
      </c>
      <c r="AQ185" s="14" t="n">
        <v>0.724</v>
      </c>
      <c r="AR185" s="14" t="n">
        <v>0.132</v>
      </c>
      <c r="AS185" s="14" t="n">
        <v>0.842</v>
      </c>
      <c r="AT185" s="14" t="n">
        <v>1.7</v>
      </c>
      <c r="AU185" s="14" t="n">
        <v>0.1</v>
      </c>
      <c r="AV185" s="14" t="n">
        <v>1</v>
      </c>
      <c r="AW185" s="14" t="n">
        <v>0.75</v>
      </c>
      <c r="AX185" s="14" t="n">
        <v>0.132</v>
      </c>
      <c r="AY185" s="14" t="n">
        <v>0.413</v>
      </c>
      <c r="AZ185" s="14" t="n">
        <v>1.262</v>
      </c>
      <c r="BA185" s="14" t="n">
        <v>0.1</v>
      </c>
      <c r="BB185" s="14" t="n">
        <v>1</v>
      </c>
      <c r="BC185" s="14" t="n">
        <v>0.513</v>
      </c>
      <c r="BD185" s="14" t="n">
        <v>0.132</v>
      </c>
      <c r="BE185" s="14" t="n">
        <v>0.007</v>
      </c>
      <c r="BF185" s="14" t="n">
        <v>0.5639999999999999</v>
      </c>
      <c r="BG185" s="14" t="n">
        <v>0.1</v>
      </c>
      <c r="BH185" s="14" t="n">
        <v>1</v>
      </c>
      <c r="BI185" s="14" t="n">
        <v>0.591</v>
      </c>
      <c r="BJ185" s="14" t="n">
        <v>0.132</v>
      </c>
      <c r="BK185" s="14" t="n">
        <v>0.064</v>
      </c>
      <c r="BL185" s="14" t="n">
        <v>0.711</v>
      </c>
      <c r="BM185" s="14" t="n">
        <v>0.1</v>
      </c>
      <c r="BN185" s="14" t="n">
        <v>1</v>
      </c>
      <c r="BO185" s="14" t="n">
        <v>0</v>
      </c>
      <c r="BP185" s="14" t="n">
        <v>0</v>
      </c>
      <c r="BQ185" s="14" t="n">
        <v>0</v>
      </c>
      <c r="BR185" s="14" t="n">
        <v>0</v>
      </c>
      <c r="BS185" s="14" t="n">
        <v>1</v>
      </c>
      <c r="BT185" s="14" t="n">
        <v>0</v>
      </c>
      <c r="BU185" s="14" t="n">
        <v>0</v>
      </c>
      <c r="BV185" s="14" t="n">
        <v>0</v>
      </c>
      <c r="BW185" s="14" t="n">
        <v>0.1</v>
      </c>
      <c r="BX185" s="14" t="n">
        <v>1</v>
      </c>
      <c r="BY185" s="14" t="n">
        <v>13.646</v>
      </c>
      <c r="BZ185" s="14" t="n">
        <v>0</v>
      </c>
      <c r="CA185" s="14" t="n">
        <v>13.646</v>
      </c>
      <c r="CB185" s="14" t="n">
        <v>0</v>
      </c>
      <c r="CC185" s="14" t="n">
        <v>82.58799999999999</v>
      </c>
      <c r="CD185" s="14" t="n">
        <v>7.95</v>
      </c>
      <c r="CE185" s="14" t="n">
        <v>1.125</v>
      </c>
      <c r="CF185" s="14" t="n">
        <v>90.84699999999999</v>
      </c>
      <c r="CG185" s="14" t="n">
        <v>0.1</v>
      </c>
      <c r="CH185" s="14" t="n">
        <v>1</v>
      </c>
      <c r="CI185" s="14" t="n">
        <v>0</v>
      </c>
      <c r="CJ185" s="14" t="n">
        <v>0</v>
      </c>
      <c r="CK185" s="14" t="n">
        <v>0</v>
      </c>
      <c r="CL185" s="14" t="n">
        <v>0</v>
      </c>
      <c r="CM185" s="14" t="n">
        <v>0</v>
      </c>
      <c r="CN185" s="14" t="n">
        <v>0</v>
      </c>
      <c r="CO185" s="14" t="n">
        <v>0</v>
      </c>
      <c r="CP185" s="14" t="n">
        <v>0</v>
      </c>
      <c r="CQ185" s="14" t="n">
        <v>1.387</v>
      </c>
      <c r="CR185" s="14" t="n">
        <v>0</v>
      </c>
      <c r="CS185" s="14" t="n">
        <v>5.529</v>
      </c>
      <c r="CT185" s="14" t="n">
        <v>4.251</v>
      </c>
      <c r="CU185" s="14" t="n">
        <v>10.168</v>
      </c>
    </row>
    <row r="186">
      <c r="A186" s="14" t="inlineStr">
        <is>
          <t>COD2021</t>
        </is>
      </c>
      <c r="B186" s="14" t="inlineStr">
        <is>
          <t>COD</t>
        </is>
      </c>
      <c r="C186" s="14" t="inlineStr">
        <is>
          <t>COD</t>
        </is>
      </c>
      <c r="D186" s="14" t="inlineStr">
        <is>
          <t>Congo, Democratic Republic of the</t>
        </is>
      </c>
      <c r="E186" s="14" t="n">
        <v>2021</v>
      </c>
      <c r="F186" s="14" t="n">
        <v>0.16</v>
      </c>
      <c r="G186" s="14" t="n">
        <v>5.897</v>
      </c>
      <c r="H186" s="14" t="n">
        <v>1.143</v>
      </c>
      <c r="I186" s="14" t="n">
        <v>0</v>
      </c>
      <c r="J186" s="14" t="n">
        <v>5.897</v>
      </c>
      <c r="K186" s="14" t="n">
        <v>0</v>
      </c>
      <c r="L186" s="14" t="n">
        <v>1</v>
      </c>
      <c r="M186" s="14" t="n">
        <v>7.964</v>
      </c>
      <c r="N186" s="14" t="n">
        <v>3.43</v>
      </c>
      <c r="O186" s="14" t="n">
        <v>0</v>
      </c>
      <c r="P186" s="14" t="n">
        <v>7.964</v>
      </c>
      <c r="Q186" s="14" t="n">
        <v>0</v>
      </c>
      <c r="R186" s="14" t="n">
        <v>1</v>
      </c>
      <c r="S186" s="14" t="n">
        <v>11.613</v>
      </c>
      <c r="T186" s="14" t="n">
        <v>6.86</v>
      </c>
      <c r="U186" s="14" t="n">
        <v>0</v>
      </c>
      <c r="V186" s="14" t="n">
        <v>13.471</v>
      </c>
      <c r="W186" s="14" t="n">
        <v>0.16</v>
      </c>
      <c r="X186" s="14" t="n">
        <v>1</v>
      </c>
      <c r="Y186" s="14" t="n">
        <v>5.347</v>
      </c>
      <c r="Z186" s="14" t="n">
        <v>0.393</v>
      </c>
      <c r="AA186" s="14" t="n">
        <v>0</v>
      </c>
      <c r="AB186" s="14" t="n">
        <v>5.347</v>
      </c>
      <c r="AC186" s="14" t="n">
        <v>0</v>
      </c>
      <c r="AD186" s="14" t="n">
        <v>1</v>
      </c>
      <c r="AE186" s="14" t="n">
        <v>5.919</v>
      </c>
      <c r="AF186" s="14" t="n">
        <v>0.8</v>
      </c>
      <c r="AG186" s="14" t="n">
        <v>0</v>
      </c>
      <c r="AH186" s="14" t="n">
        <v>5.919</v>
      </c>
      <c r="AI186" s="14" t="n">
        <v>0</v>
      </c>
      <c r="AJ186" s="14" t="n">
        <v>1</v>
      </c>
      <c r="AK186" s="14" t="n">
        <v>9.349</v>
      </c>
      <c r="AL186" s="14" t="n">
        <v>3.473</v>
      </c>
      <c r="AM186" s="14" t="n">
        <v>0</v>
      </c>
      <c r="AN186" s="14" t="n">
        <v>10.845</v>
      </c>
      <c r="AO186" s="14" t="n">
        <v>0.16</v>
      </c>
      <c r="AP186" s="14" t="n">
        <v>1</v>
      </c>
      <c r="AQ186" s="14" t="n">
        <v>0.619</v>
      </c>
      <c r="AR186" s="14" t="n">
        <v>0.114</v>
      </c>
      <c r="AS186" s="14" t="n">
        <v>0.268</v>
      </c>
      <c r="AT186" s="14" t="n">
        <v>1.003</v>
      </c>
      <c r="AU186" s="14" t="n">
        <v>0.13</v>
      </c>
      <c r="AV186" s="14" t="n">
        <v>1</v>
      </c>
      <c r="AW186" s="14" t="n">
        <v>0.599</v>
      </c>
      <c r="AX186" s="14" t="n">
        <v>0.114</v>
      </c>
      <c r="AY186" s="14" t="n">
        <v>0.284</v>
      </c>
      <c r="AZ186" s="14" t="n">
        <v>0.998</v>
      </c>
      <c r="BA186" s="14" t="n">
        <v>0.13</v>
      </c>
      <c r="BB186" s="14" t="n">
        <v>1</v>
      </c>
      <c r="BC186" s="14" t="n">
        <v>0.439</v>
      </c>
      <c r="BD186" s="14" t="n">
        <v>0.114</v>
      </c>
      <c r="BE186" s="14" t="n">
        <v>0.297</v>
      </c>
      <c r="BF186" s="14" t="n">
        <v>0.832</v>
      </c>
      <c r="BG186" s="14" t="n">
        <v>0.13</v>
      </c>
      <c r="BH186" s="14" t="n">
        <v>1</v>
      </c>
      <c r="BI186" s="14" t="n">
        <v>0.505</v>
      </c>
      <c r="BJ186" s="14" t="n">
        <v>0.114</v>
      </c>
      <c r="BK186" s="14" t="n">
        <v>0.196</v>
      </c>
      <c r="BL186" s="14" t="n">
        <v>0.792</v>
      </c>
      <c r="BM186" s="14" t="n">
        <v>0.13</v>
      </c>
      <c r="BN186" s="14" t="n">
        <v>1</v>
      </c>
      <c r="BO186" s="14" t="n">
        <v>0</v>
      </c>
      <c r="BP186" s="14" t="n">
        <v>0</v>
      </c>
      <c r="BQ186" s="14" t="n">
        <v>0.07199999999999999</v>
      </c>
      <c r="BR186" s="14" t="n">
        <v>0</v>
      </c>
      <c r="BS186" s="14" t="n">
        <v>0.833</v>
      </c>
      <c r="BT186" s="14" t="n">
        <v>0</v>
      </c>
      <c r="BU186" s="14" t="n">
        <v>0</v>
      </c>
      <c r="BV186" s="14" t="n">
        <v>0.083</v>
      </c>
      <c r="BW186" s="14" t="n">
        <v>0.16</v>
      </c>
      <c r="BX186" s="14" t="n">
        <v>0.833</v>
      </c>
      <c r="BY186" s="14" t="n">
        <v>11.787</v>
      </c>
      <c r="BZ186" s="14" t="n">
        <v>0</v>
      </c>
      <c r="CA186" s="14" t="n">
        <v>11.787</v>
      </c>
      <c r="CB186" s="14" t="n">
        <v>0</v>
      </c>
      <c r="CC186" s="14" t="n">
        <v>78.125</v>
      </c>
      <c r="CD186" s="14" t="n">
        <v>7.95</v>
      </c>
      <c r="CE186" s="14" t="n">
        <v>13.957</v>
      </c>
      <c r="CF186" s="14" t="n">
        <v>104.053</v>
      </c>
      <c r="CG186" s="14" t="n">
        <v>0.13</v>
      </c>
      <c r="CH186" s="14" t="n">
        <v>1</v>
      </c>
      <c r="CI186" s="14" t="n">
        <v>0</v>
      </c>
      <c r="CJ186" s="14" t="n">
        <v>0</v>
      </c>
      <c r="CK186" s="14" t="n">
        <v>0</v>
      </c>
      <c r="CL186" s="14" t="n">
        <v>0</v>
      </c>
      <c r="CM186" s="14" t="n">
        <v>0</v>
      </c>
      <c r="CN186" s="14" t="n">
        <v>0</v>
      </c>
      <c r="CO186" s="14" t="n">
        <v>0</v>
      </c>
      <c r="CP186" s="14" t="n">
        <v>0</v>
      </c>
      <c r="CQ186" s="14" t="n">
        <v>1.198</v>
      </c>
      <c r="CR186" s="14" t="n">
        <v>1</v>
      </c>
      <c r="CS186" s="14" t="n">
        <v>4.776</v>
      </c>
      <c r="CT186" s="14" t="n">
        <v>4.753</v>
      </c>
      <c r="CU186" s="14" t="n">
        <v>15.162</v>
      </c>
    </row>
    <row r="187">
      <c r="A187" s="14" t="inlineStr">
        <is>
          <t>COD2022</t>
        </is>
      </c>
      <c r="B187" s="14" t="inlineStr">
        <is>
          <t>COD</t>
        </is>
      </c>
      <c r="C187" s="14" t="inlineStr">
        <is>
          <t>COD</t>
        </is>
      </c>
      <c r="D187" s="14" t="inlineStr">
        <is>
          <t>Congo, Democratic Republic of the</t>
        </is>
      </c>
      <c r="E187" s="14" t="n">
        <v>2022</v>
      </c>
      <c r="F187" s="14" t="n">
        <v>0.16</v>
      </c>
      <c r="G187" s="14" t="n">
        <v>11.72</v>
      </c>
      <c r="H187" s="14" t="n">
        <v>1.235</v>
      </c>
      <c r="I187" s="14" t="n">
        <v>0</v>
      </c>
      <c r="J187" s="14" t="n">
        <v>11.72</v>
      </c>
      <c r="K187" s="14" t="n">
        <v>0</v>
      </c>
      <c r="L187" s="14" t="n">
        <v>1</v>
      </c>
      <c r="M187" s="14" t="n">
        <v>9.782999999999999</v>
      </c>
      <c r="N187" s="14" t="n">
        <v>3.704</v>
      </c>
      <c r="O187" s="14" t="n">
        <v>0</v>
      </c>
      <c r="P187" s="14" t="n">
        <v>9.782999999999999</v>
      </c>
      <c r="Q187" s="14" t="n">
        <v>0</v>
      </c>
      <c r="R187" s="14" t="n">
        <v>1</v>
      </c>
      <c r="S187" s="14" t="n">
        <v>17.893</v>
      </c>
      <c r="T187" s="14" t="n">
        <v>7.408</v>
      </c>
      <c r="U187" s="14" t="n">
        <v>0.212</v>
      </c>
      <c r="V187" s="14" t="n">
        <v>20.756</v>
      </c>
      <c r="W187" s="14" t="n">
        <v>0.16</v>
      </c>
      <c r="X187" s="14" t="n">
        <v>1</v>
      </c>
      <c r="Y187" s="14" t="n">
        <v>5.775</v>
      </c>
      <c r="Z187" s="14" t="n">
        <v>0.425</v>
      </c>
      <c r="AA187" s="14" t="n">
        <v>0</v>
      </c>
      <c r="AB187" s="14" t="n">
        <v>5.775</v>
      </c>
      <c r="AC187" s="14" t="n">
        <v>0</v>
      </c>
      <c r="AD187" s="14" t="n">
        <v>1</v>
      </c>
      <c r="AE187" s="14" t="n">
        <v>6.392</v>
      </c>
      <c r="AF187" s="14" t="n">
        <v>0.864</v>
      </c>
      <c r="AG187" s="14" t="n">
        <v>0</v>
      </c>
      <c r="AH187" s="14" t="n">
        <v>6.392</v>
      </c>
      <c r="AI187" s="14" t="n">
        <v>0</v>
      </c>
      <c r="AJ187" s="14" t="n">
        <v>1</v>
      </c>
      <c r="AK187" s="14" t="n">
        <v>10.096</v>
      </c>
      <c r="AL187" s="14" t="n">
        <v>3.751</v>
      </c>
      <c r="AM187" s="14" t="n">
        <v>0.12</v>
      </c>
      <c r="AN187" s="14" t="n">
        <v>11.712</v>
      </c>
      <c r="AO187" s="14" t="n">
        <v>0.16</v>
      </c>
      <c r="AP187" s="14" t="n">
        <v>1</v>
      </c>
      <c r="AQ187" s="14" t="n">
        <v>0.861</v>
      </c>
      <c r="AR187" s="14" t="n">
        <v>0.123</v>
      </c>
      <c r="AS187" s="14" t="n">
        <v>0.398</v>
      </c>
      <c r="AT187" s="14" t="n">
        <v>1.423</v>
      </c>
      <c r="AU187" s="14" t="n">
        <v>0.13</v>
      </c>
      <c r="AV187" s="14" t="n">
        <v>1</v>
      </c>
      <c r="AW187" s="14" t="n">
        <v>0.986</v>
      </c>
      <c r="AX187" s="14" t="n">
        <v>0.123</v>
      </c>
      <c r="AY187" s="14" t="n">
        <v>0.269</v>
      </c>
      <c r="AZ187" s="14" t="n">
        <v>1.418</v>
      </c>
      <c r="BA187" s="14" t="n">
        <v>0.13</v>
      </c>
      <c r="BB187" s="14" t="n">
        <v>1</v>
      </c>
      <c r="BC187" s="14" t="n">
        <v>0.598</v>
      </c>
      <c r="BD187" s="14" t="n">
        <v>0.123</v>
      </c>
      <c r="BE187" s="14" t="n">
        <v>0.314</v>
      </c>
      <c r="BF187" s="14" t="n">
        <v>1.031</v>
      </c>
      <c r="BG187" s="14" t="n">
        <v>0.13</v>
      </c>
      <c r="BH187" s="14" t="n">
        <v>1</v>
      </c>
      <c r="BI187" s="14" t="n">
        <v>0.612</v>
      </c>
      <c r="BJ187" s="14" t="n">
        <v>0.123</v>
      </c>
      <c r="BK187" s="14" t="n">
        <v>0.647</v>
      </c>
      <c r="BL187" s="14" t="n">
        <v>1.423</v>
      </c>
      <c r="BM187" s="14" t="n">
        <v>0.13</v>
      </c>
      <c r="BN187" s="14" t="n">
        <v>1</v>
      </c>
      <c r="BO187" s="14" t="n">
        <v>0</v>
      </c>
      <c r="BP187" s="14" t="n">
        <v>0</v>
      </c>
      <c r="BQ187" s="14" t="n">
        <v>0.059</v>
      </c>
      <c r="BR187" s="14" t="n">
        <v>0</v>
      </c>
      <c r="BS187" s="14" t="n">
        <v>0.833</v>
      </c>
      <c r="BT187" s="14" t="n">
        <v>0</v>
      </c>
      <c r="BU187" s="14" t="n">
        <v>0</v>
      </c>
      <c r="BV187" s="14" t="n">
        <v>0.06900000000000001</v>
      </c>
      <c r="BW187" s="14" t="n">
        <v>0.16</v>
      </c>
      <c r="BX187" s="14" t="n">
        <v>0.833</v>
      </c>
      <c r="BY187" s="14" t="n">
        <v>12.729</v>
      </c>
      <c r="BZ187" s="14" t="n">
        <v>0</v>
      </c>
      <c r="CA187" s="14" t="n">
        <v>12.729</v>
      </c>
      <c r="CB187" s="14" t="n">
        <v>0</v>
      </c>
      <c r="CC187" s="14" t="n">
        <v>97.90000000000001</v>
      </c>
      <c r="CD187" s="14" t="n">
        <v>7.95</v>
      </c>
      <c r="CE187" s="14" t="n">
        <v>4.633</v>
      </c>
      <c r="CF187" s="14" t="n">
        <v>115.862</v>
      </c>
      <c r="CG187" s="14" t="n">
        <v>0.13</v>
      </c>
      <c r="CH187" s="14" t="n">
        <v>1</v>
      </c>
      <c r="CI187" s="14" t="n">
        <v>0</v>
      </c>
      <c r="CJ187" s="14" t="n">
        <v>0</v>
      </c>
      <c r="CK187" s="14" t="n">
        <v>0</v>
      </c>
      <c r="CL187" s="14" t="n">
        <v>0</v>
      </c>
      <c r="CM187" s="14" t="n">
        <v>0</v>
      </c>
      <c r="CN187" s="14" t="n">
        <v>0</v>
      </c>
      <c r="CO187" s="14" t="n">
        <v>0</v>
      </c>
      <c r="CP187" s="14" t="n">
        <v>0</v>
      </c>
      <c r="CQ187" s="14" t="n">
        <v>1.294</v>
      </c>
      <c r="CR187" s="14" t="n">
        <v>1</v>
      </c>
      <c r="CS187" s="14" t="n">
        <v>5.158</v>
      </c>
      <c r="CT187" s="14" t="n">
        <v>10.485</v>
      </c>
      <c r="CU187" s="14" t="n">
        <v>31.326</v>
      </c>
    </row>
    <row r="188">
      <c r="A188" s="14" t="inlineStr">
        <is>
          <t>COD2023</t>
        </is>
      </c>
      <c r="B188" s="14" t="inlineStr">
        <is>
          <t>COD</t>
        </is>
      </c>
      <c r="C188" s="14" t="inlineStr">
        <is>
          <t>COD</t>
        </is>
      </c>
      <c r="D188" s="14" t="inlineStr">
        <is>
          <t>Congo, Democratic Republic of the</t>
        </is>
      </c>
      <c r="E188" s="14" t="n">
        <v>2023</v>
      </c>
      <c r="F188" s="14" t="n">
        <v>0.16</v>
      </c>
      <c r="G188" s="14" t="n">
        <v>6.147</v>
      </c>
      <c r="H188" s="14" t="n">
        <v>1.286</v>
      </c>
      <c r="I188" s="14" t="n">
        <v>0</v>
      </c>
      <c r="J188" s="14" t="n">
        <v>6.147</v>
      </c>
      <c r="K188" s="14" t="n">
        <v>0</v>
      </c>
      <c r="L188" s="14" t="n">
        <v>1</v>
      </c>
      <c r="M188" s="14" t="n">
        <v>7.886</v>
      </c>
      <c r="N188" s="14" t="n">
        <v>3.857</v>
      </c>
      <c r="O188" s="14" t="n">
        <v>0</v>
      </c>
      <c r="P188" s="14" t="n">
        <v>7.886</v>
      </c>
      <c r="Q188" s="14" t="n">
        <v>0</v>
      </c>
      <c r="R188" s="14" t="n">
        <v>1</v>
      </c>
      <c r="S188" s="14" t="n">
        <v>12.575</v>
      </c>
      <c r="T188" s="14" t="n">
        <v>7.714</v>
      </c>
      <c r="U188" s="14" t="n">
        <v>0.223</v>
      </c>
      <c r="V188" s="14" t="n">
        <v>14.587</v>
      </c>
      <c r="W188" s="14" t="n">
        <v>0.16</v>
      </c>
      <c r="X188" s="14" t="n">
        <v>1</v>
      </c>
      <c r="Y188" s="14" t="n">
        <v>6.013</v>
      </c>
      <c r="Z188" s="14" t="n">
        <v>0.442</v>
      </c>
      <c r="AA188" s="14" t="n">
        <v>0</v>
      </c>
      <c r="AB188" s="14" t="n">
        <v>6.013</v>
      </c>
      <c r="AC188" s="14" t="n">
        <v>0</v>
      </c>
      <c r="AD188" s="14" t="n">
        <v>1</v>
      </c>
      <c r="AE188" s="14" t="n">
        <v>6.656</v>
      </c>
      <c r="AF188" s="14" t="n">
        <v>0.9</v>
      </c>
      <c r="AG188" s="14" t="n">
        <v>0</v>
      </c>
      <c r="AH188" s="14" t="n">
        <v>6.656</v>
      </c>
      <c r="AI188" s="14" t="n">
        <v>0</v>
      </c>
      <c r="AJ188" s="14" t="n">
        <v>1</v>
      </c>
      <c r="AK188" s="14" t="n">
        <v>10.513</v>
      </c>
      <c r="AL188" s="14" t="n">
        <v>3.906</v>
      </c>
      <c r="AM188" s="14" t="n">
        <v>0.186</v>
      </c>
      <c r="AN188" s="14" t="n">
        <v>12.195</v>
      </c>
      <c r="AO188" s="14" t="n">
        <v>0.16</v>
      </c>
      <c r="AP188" s="14" t="n">
        <v>1</v>
      </c>
      <c r="AQ188" s="14" t="n">
        <v>0.76</v>
      </c>
      <c r="AR188" s="14" t="n">
        <v>0.129</v>
      </c>
      <c r="AS188" s="14" t="n">
        <v>0.459</v>
      </c>
      <c r="AT188" s="14" t="n">
        <v>1.378</v>
      </c>
      <c r="AU188" s="14" t="n">
        <v>0.13</v>
      </c>
      <c r="AV188" s="14" t="n">
        <v>1</v>
      </c>
      <c r="AW188" s="14" t="n">
        <v>0.8110000000000001</v>
      </c>
      <c r="AX188" s="14" t="n">
        <v>0.129</v>
      </c>
      <c r="AY188" s="14" t="n">
        <v>0.404</v>
      </c>
      <c r="AZ188" s="14" t="n">
        <v>1.374</v>
      </c>
      <c r="BA188" s="14" t="n">
        <v>0.13</v>
      </c>
      <c r="BB188" s="14" t="n">
        <v>1</v>
      </c>
      <c r="BC188" s="14" t="n">
        <v>0.535</v>
      </c>
      <c r="BD188" s="14" t="n">
        <v>0.129</v>
      </c>
      <c r="BE188" s="14" t="n">
        <v>0.397</v>
      </c>
      <c r="BF188" s="14" t="n">
        <v>1.053</v>
      </c>
      <c r="BG188" s="14" t="n">
        <v>0.13</v>
      </c>
      <c r="BH188" s="14" t="n">
        <v>1</v>
      </c>
      <c r="BI188" s="14" t="n">
        <v>0.579</v>
      </c>
      <c r="BJ188" s="14" t="n">
        <v>0.129</v>
      </c>
      <c r="BK188" s="14" t="n">
        <v>0.501</v>
      </c>
      <c r="BL188" s="14" t="n">
        <v>1.22</v>
      </c>
      <c r="BM188" s="14" t="n">
        <v>0.13</v>
      </c>
      <c r="BN188" s="14" t="n">
        <v>1</v>
      </c>
      <c r="BO188" s="14" t="n">
        <v>0</v>
      </c>
      <c r="BP188" s="14" t="n">
        <v>0</v>
      </c>
      <c r="BQ188" s="14" t="n">
        <v>0.05</v>
      </c>
      <c r="BR188" s="14" t="n">
        <v>0</v>
      </c>
      <c r="BS188" s="14" t="n">
        <v>0.833</v>
      </c>
      <c r="BT188" s="14" t="n">
        <v>0</v>
      </c>
      <c r="BU188" s="14" t="n">
        <v>0</v>
      </c>
      <c r="BV188" s="14" t="n">
        <v>0.06</v>
      </c>
      <c r="BW188" s="14" t="n">
        <v>0.16</v>
      </c>
      <c r="BX188" s="14" t="n">
        <v>0.833</v>
      </c>
      <c r="BY188" s="14" t="n">
        <v>13.254</v>
      </c>
      <c r="BZ188" s="14" t="n">
        <v>0</v>
      </c>
      <c r="CA188" s="14" t="n">
        <v>13.254</v>
      </c>
      <c r="CB188" s="14" t="n">
        <v>0</v>
      </c>
      <c r="CC188" s="14" t="n">
        <v>83.248</v>
      </c>
      <c r="CD188" s="14" t="n">
        <v>7.95</v>
      </c>
      <c r="CE188" s="14" t="n">
        <v>40.685</v>
      </c>
      <c r="CF188" s="14" t="n">
        <v>140.044</v>
      </c>
      <c r="CG188" s="14" t="n">
        <v>0.13</v>
      </c>
      <c r="CH188" s="14" t="n">
        <v>1</v>
      </c>
      <c r="CI188" s="14" t="n">
        <v>0</v>
      </c>
      <c r="CJ188" s="14" t="n">
        <v>0</v>
      </c>
      <c r="CK188" s="14" t="n">
        <v>0</v>
      </c>
      <c r="CL188" s="14" t="n">
        <v>0</v>
      </c>
      <c r="CM188" s="14" t="n">
        <v>0</v>
      </c>
      <c r="CN188" s="14" t="n">
        <v>0</v>
      </c>
      <c r="CO188" s="14" t="n">
        <v>0</v>
      </c>
      <c r="CP188" s="14" t="n">
        <v>0</v>
      </c>
      <c r="CQ188" s="14" t="n">
        <v>1.348</v>
      </c>
      <c r="CR188" s="14" t="n">
        <v>1</v>
      </c>
      <c r="CS188" s="14" t="n">
        <v>5.37</v>
      </c>
      <c r="CT188" s="14" t="n">
        <v>4.861</v>
      </c>
      <c r="CU188" s="14" t="n">
        <v>11.622</v>
      </c>
    </row>
    <row r="189">
      <c r="A189" s="14" t="inlineStr">
        <is>
          <t>COD2024</t>
        </is>
      </c>
      <c r="B189" s="14" t="inlineStr">
        <is>
          <t>COD</t>
        </is>
      </c>
      <c r="C189" s="14" t="inlineStr">
        <is>
          <t>COD</t>
        </is>
      </c>
      <c r="D189" s="14" t="inlineStr">
        <is>
          <t>Congo, Democratic Republic of the</t>
        </is>
      </c>
      <c r="E189" s="14" t="n">
        <v>2024</v>
      </c>
      <c r="F189" s="14" t="n">
        <v>0.16</v>
      </c>
      <c r="G189" s="14" t="n">
        <v>5.575</v>
      </c>
      <c r="H189" s="14" t="n">
        <v>1.324</v>
      </c>
      <c r="I189" s="14" t="n">
        <v>0</v>
      </c>
      <c r="J189" s="14" t="n">
        <v>5.575</v>
      </c>
      <c r="K189" s="14" t="n">
        <v>0</v>
      </c>
      <c r="L189" s="14" t="n">
        <v>1</v>
      </c>
      <c r="M189" s="14" t="n">
        <v>7.124</v>
      </c>
      <c r="N189" s="14" t="n">
        <v>3.971</v>
      </c>
      <c r="O189" s="14" t="n">
        <v>0</v>
      </c>
      <c r="P189" s="14" t="n">
        <v>7.124</v>
      </c>
      <c r="Q189" s="14" t="n">
        <v>0</v>
      </c>
      <c r="R189" s="14" t="n">
        <v>1</v>
      </c>
      <c r="S189" s="14" t="n">
        <v>12.193</v>
      </c>
      <c r="T189" s="14" t="n">
        <v>7.942</v>
      </c>
      <c r="U189" s="14" t="n">
        <v>0.266</v>
      </c>
      <c r="V189" s="14" t="n">
        <v>14.144</v>
      </c>
      <c r="W189" s="14" t="n">
        <v>0.16</v>
      </c>
      <c r="X189" s="14" t="n">
        <v>1</v>
      </c>
      <c r="Y189" s="14" t="n">
        <v>6.191</v>
      </c>
      <c r="Z189" s="14" t="n">
        <v>0.455</v>
      </c>
      <c r="AA189" s="14" t="n">
        <v>0</v>
      </c>
      <c r="AB189" s="14" t="n">
        <v>6.191</v>
      </c>
      <c r="AC189" s="14" t="n">
        <v>0</v>
      </c>
      <c r="AD189" s="14" t="n">
        <v>1</v>
      </c>
      <c r="AE189" s="14" t="n">
        <v>6.853</v>
      </c>
      <c r="AF189" s="14" t="n">
        <v>0.926</v>
      </c>
      <c r="AG189" s="14" t="n">
        <v>0</v>
      </c>
      <c r="AH189" s="14" t="n">
        <v>6.853</v>
      </c>
      <c r="AI189" s="14" t="n">
        <v>0</v>
      </c>
      <c r="AJ189" s="14" t="n">
        <v>1</v>
      </c>
      <c r="AK189" s="14" t="n">
        <v>10.823</v>
      </c>
      <c r="AL189" s="14" t="n">
        <v>4.021</v>
      </c>
      <c r="AM189" s="14" t="n">
        <v>0.236</v>
      </c>
      <c r="AN189" s="14" t="n">
        <v>12.555</v>
      </c>
      <c r="AO189" s="14" t="n">
        <v>0.16</v>
      </c>
      <c r="AP189" s="14" t="n">
        <v>1</v>
      </c>
      <c r="AQ189" s="14" t="n">
        <v>0.724</v>
      </c>
      <c r="AR189" s="14" t="n">
        <v>0.132</v>
      </c>
      <c r="AS189" s="14" t="n">
        <v>0.414</v>
      </c>
      <c r="AT189" s="14" t="n">
        <v>1.286</v>
      </c>
      <c r="AU189" s="14" t="n">
        <v>0.13</v>
      </c>
      <c r="AV189" s="14" t="n">
        <v>1</v>
      </c>
      <c r="AW189" s="14" t="n">
        <v>0.75</v>
      </c>
      <c r="AX189" s="14" t="n">
        <v>0.132</v>
      </c>
      <c r="AY189" s="14" t="n">
        <v>0.384</v>
      </c>
      <c r="AZ189" s="14" t="n">
        <v>1.282</v>
      </c>
      <c r="BA189" s="14" t="n">
        <v>0.13</v>
      </c>
      <c r="BB189" s="14" t="n">
        <v>1</v>
      </c>
      <c r="BC189" s="14" t="n">
        <v>0.513</v>
      </c>
      <c r="BD189" s="14" t="n">
        <v>0.132</v>
      </c>
      <c r="BE189" s="14" t="n">
        <v>0.464</v>
      </c>
      <c r="BF189" s="14" t="n">
        <v>1.084</v>
      </c>
      <c r="BG189" s="14" t="n">
        <v>0.13</v>
      </c>
      <c r="BH189" s="14" t="n">
        <v>1</v>
      </c>
      <c r="BI189" s="14" t="n">
        <v>0.591</v>
      </c>
      <c r="BJ189" s="14" t="n">
        <v>0.132</v>
      </c>
      <c r="BK189" s="14" t="n">
        <v>0.285</v>
      </c>
      <c r="BL189" s="14" t="n">
        <v>0.99</v>
      </c>
      <c r="BM189" s="14" t="n">
        <v>0.13</v>
      </c>
      <c r="BN189" s="14" t="n">
        <v>1</v>
      </c>
      <c r="BO189" s="14" t="n">
        <v>0</v>
      </c>
      <c r="BP189" s="14" t="n">
        <v>0</v>
      </c>
      <c r="BQ189" s="14" t="n">
        <v>0.049</v>
      </c>
      <c r="BR189" s="14" t="n">
        <v>0</v>
      </c>
      <c r="BS189" s="14" t="n">
        <v>0.833</v>
      </c>
      <c r="BT189" s="14" t="n">
        <v>0</v>
      </c>
      <c r="BU189" s="14" t="n">
        <v>0</v>
      </c>
      <c r="BV189" s="14" t="n">
        <v>0.063</v>
      </c>
      <c r="BW189" s="14" t="n">
        <v>0.16</v>
      </c>
      <c r="BX189" s="14" t="n">
        <v>0.833</v>
      </c>
      <c r="BY189" s="14" t="n">
        <v>13.646</v>
      </c>
      <c r="BZ189" s="14" t="n">
        <v>0</v>
      </c>
      <c r="CA189" s="14" t="n">
        <v>13.646</v>
      </c>
      <c r="CB189" s="14" t="n">
        <v>0</v>
      </c>
      <c r="CC189" s="14" t="n">
        <v>82.58799999999999</v>
      </c>
      <c r="CD189" s="14" t="n">
        <v>7.95</v>
      </c>
      <c r="CE189" s="14" t="n">
        <v>28.151</v>
      </c>
      <c r="CF189" s="14" t="n">
        <v>125.135</v>
      </c>
      <c r="CG189" s="14" t="n">
        <v>0.13</v>
      </c>
      <c r="CH189" s="14" t="n">
        <v>1</v>
      </c>
      <c r="CI189" s="14" t="n">
        <v>0</v>
      </c>
      <c r="CJ189" s="14" t="n">
        <v>0</v>
      </c>
      <c r="CK189" s="14" t="n">
        <v>0</v>
      </c>
      <c r="CL189" s="14" t="n">
        <v>0</v>
      </c>
      <c r="CM189" s="14" t="n">
        <v>0</v>
      </c>
      <c r="CN189" s="14" t="n">
        <v>0</v>
      </c>
      <c r="CO189" s="14" t="n">
        <v>0</v>
      </c>
      <c r="CP189" s="14" t="n">
        <v>0</v>
      </c>
      <c r="CQ189" s="14" t="n">
        <v>1.387</v>
      </c>
      <c r="CR189" s="14" t="n">
        <v>1</v>
      </c>
      <c r="CS189" s="14" t="n">
        <v>5.529</v>
      </c>
      <c r="CT189" s="14" t="n">
        <v>4.251</v>
      </c>
      <c r="CU189" s="14" t="n">
        <v>10.168</v>
      </c>
    </row>
    <row r="190">
      <c r="A190" s="14" t="inlineStr">
        <is>
          <t>COG2021</t>
        </is>
      </c>
      <c r="B190" s="14" t="inlineStr">
        <is>
          <t>COG</t>
        </is>
      </c>
      <c r="C190" s="14" t="inlineStr">
        <is>
          <t>COG</t>
        </is>
      </c>
      <c r="D190" s="14" t="inlineStr">
        <is>
          <t>Congo, Republic of</t>
        </is>
      </c>
      <c r="E190" s="14" t="n">
        <v>2021</v>
      </c>
      <c r="F190" s="14" t="n">
        <v>0.18</v>
      </c>
      <c r="G190" s="14" t="n">
        <v>5.897</v>
      </c>
      <c r="H190" s="14" t="n">
        <v>1.143</v>
      </c>
      <c r="I190" s="14" t="n">
        <v>0</v>
      </c>
      <c r="J190" s="14" t="n">
        <v>5.897</v>
      </c>
      <c r="K190" s="14" t="n">
        <v>0</v>
      </c>
      <c r="L190" s="14" t="n">
        <v>1</v>
      </c>
      <c r="M190" s="14" t="n">
        <v>7.964</v>
      </c>
      <c r="N190" s="14" t="n">
        <v>3.43</v>
      </c>
      <c r="O190" s="14" t="n">
        <v>0</v>
      </c>
      <c r="P190" s="14" t="n">
        <v>7.964</v>
      </c>
      <c r="Q190" s="14" t="n">
        <v>0</v>
      </c>
      <c r="R190" s="14" t="n">
        <v>1</v>
      </c>
      <c r="S190" s="14" t="n">
        <v>11.613</v>
      </c>
      <c r="T190" s="14" t="n">
        <v>6.86</v>
      </c>
      <c r="U190" s="14" t="n">
        <v>0</v>
      </c>
      <c r="V190" s="14" t="n">
        <v>13.704</v>
      </c>
      <c r="W190" s="14" t="n">
        <v>0.18</v>
      </c>
      <c r="X190" s="14" t="n">
        <v>1</v>
      </c>
      <c r="Y190" s="14" t="n">
        <v>6.369</v>
      </c>
      <c r="Z190" s="14" t="n">
        <v>0.468</v>
      </c>
      <c r="AA190" s="14" t="n">
        <v>0</v>
      </c>
      <c r="AB190" s="14" t="n">
        <v>6.369</v>
      </c>
      <c r="AC190" s="14" t="n">
        <v>0</v>
      </c>
      <c r="AD190" s="14" t="n">
        <v>1</v>
      </c>
      <c r="AE190" s="14" t="n">
        <v>6.941</v>
      </c>
      <c r="AF190" s="14" t="n">
        <v>0.9379999999999999</v>
      </c>
      <c r="AG190" s="14" t="n">
        <v>0</v>
      </c>
      <c r="AH190" s="14" t="n">
        <v>6.941</v>
      </c>
      <c r="AI190" s="14" t="n">
        <v>0</v>
      </c>
      <c r="AJ190" s="14" t="n">
        <v>1</v>
      </c>
      <c r="AK190" s="14" t="n">
        <v>10.371</v>
      </c>
      <c r="AL190" s="14" t="n">
        <v>3.853</v>
      </c>
      <c r="AM190" s="14" t="n">
        <v>0</v>
      </c>
      <c r="AN190" s="14" t="n">
        <v>12.238</v>
      </c>
      <c r="AO190" s="14" t="n">
        <v>0.18</v>
      </c>
      <c r="AP190" s="14" t="n">
        <v>1</v>
      </c>
      <c r="AQ190" s="14" t="n">
        <v>0.619</v>
      </c>
      <c r="AR190" s="14" t="n">
        <v>0.114</v>
      </c>
      <c r="AS190" s="14" t="n">
        <v>0.29</v>
      </c>
      <c r="AT190" s="14" t="n">
        <v>1.073</v>
      </c>
      <c r="AU190" s="14" t="n">
        <v>0.18</v>
      </c>
      <c r="AV190" s="14" t="n">
        <v>1</v>
      </c>
      <c r="AW190" s="14" t="n">
        <v>0.599</v>
      </c>
      <c r="AX190" s="14" t="n">
        <v>0.114</v>
      </c>
      <c r="AY190" s="14" t="n">
        <v>0.127</v>
      </c>
      <c r="AZ190" s="14" t="n">
        <v>0.857</v>
      </c>
      <c r="BA190" s="14" t="n">
        <v>0.18</v>
      </c>
      <c r="BB190" s="14" t="n">
        <v>1</v>
      </c>
      <c r="BC190" s="14" t="n">
        <v>0.439</v>
      </c>
      <c r="BD190" s="14" t="n">
        <v>0.114</v>
      </c>
      <c r="BE190" s="14" t="n">
        <v>-0.324</v>
      </c>
      <c r="BF190" s="14" t="n">
        <v>0.135</v>
      </c>
      <c r="BG190" s="14" t="n">
        <v>0</v>
      </c>
      <c r="BH190" s="14" t="n">
        <v>0</v>
      </c>
      <c r="BI190" s="14" t="n">
        <v>0.505</v>
      </c>
      <c r="BJ190" s="14" t="n">
        <v>0.114</v>
      </c>
      <c r="BK190" s="14" t="n">
        <v>-0.016</v>
      </c>
      <c r="BL190" s="14" t="n">
        <v>0.577</v>
      </c>
      <c r="BM190" s="14" t="n">
        <v>0.18</v>
      </c>
      <c r="BN190" s="14" t="n">
        <v>0</v>
      </c>
      <c r="BO190" s="14" t="n">
        <v>0</v>
      </c>
      <c r="BP190" s="14" t="n">
        <v>0</v>
      </c>
      <c r="BQ190" s="14" t="n">
        <v>0.048</v>
      </c>
      <c r="BR190" s="14" t="n">
        <v>0</v>
      </c>
      <c r="BS190" s="14" t="n">
        <v>1</v>
      </c>
      <c r="BT190" s="14" t="n">
        <v>0</v>
      </c>
      <c r="BU190" s="14" t="n">
        <v>0</v>
      </c>
      <c r="BV190" s="14" t="n">
        <v>0.136</v>
      </c>
      <c r="BW190" s="14" t="n">
        <v>0.18</v>
      </c>
      <c r="BX190" s="14" t="n">
        <v>1</v>
      </c>
      <c r="BY190" s="14" t="n">
        <v>11.787</v>
      </c>
      <c r="BZ190" s="14" t="n">
        <v>0</v>
      </c>
      <c r="CA190" s="14" t="n">
        <v>11.787</v>
      </c>
      <c r="CB190" s="14" t="n">
        <v>0</v>
      </c>
      <c r="CC190" s="14" t="n">
        <v>78.125</v>
      </c>
      <c r="CD190" s="14" t="n">
        <v>7.95</v>
      </c>
      <c r="CE190" s="14" t="n">
        <v>6.922</v>
      </c>
      <c r="CF190" s="14" t="n">
        <v>100.355</v>
      </c>
      <c r="CG190" s="14" t="n">
        <v>0.18</v>
      </c>
      <c r="CH190" s="14" t="n">
        <v>1</v>
      </c>
      <c r="CI190" s="14" t="n">
        <v>0</v>
      </c>
      <c r="CJ190" s="14" t="n">
        <v>0</v>
      </c>
      <c r="CK190" s="14" t="n">
        <v>0</v>
      </c>
      <c r="CL190" s="14" t="n">
        <v>0</v>
      </c>
      <c r="CM190" s="14" t="n">
        <v>0</v>
      </c>
      <c r="CN190" s="14" t="n">
        <v>0</v>
      </c>
      <c r="CO190" s="14" t="n">
        <v>0.047</v>
      </c>
      <c r="CP190" s="14" t="n">
        <v>0</v>
      </c>
      <c r="CQ190" s="14" t="n">
        <v>1.198</v>
      </c>
      <c r="CR190" s="14" t="n">
        <v>1</v>
      </c>
      <c r="CS190" s="14" t="n">
        <v>5.798</v>
      </c>
      <c r="CT190" s="14" t="n">
        <v>4.753</v>
      </c>
      <c r="CU190" s="14" t="n">
        <v>15.162</v>
      </c>
    </row>
    <row r="191">
      <c r="A191" s="14" t="inlineStr">
        <is>
          <t>COG2022</t>
        </is>
      </c>
      <c r="B191" s="14" t="inlineStr">
        <is>
          <t>COG</t>
        </is>
      </c>
      <c r="C191" s="14" t="inlineStr">
        <is>
          <t>COG</t>
        </is>
      </c>
      <c r="D191" s="14" t="inlineStr">
        <is>
          <t>Congo, Republic of</t>
        </is>
      </c>
      <c r="E191" s="14" t="n">
        <v>2022</v>
      </c>
      <c r="F191" s="14" t="n">
        <v>0.18</v>
      </c>
      <c r="G191" s="14" t="n">
        <v>11.72</v>
      </c>
      <c r="H191" s="14" t="n">
        <v>1.235</v>
      </c>
      <c r="I191" s="14" t="n">
        <v>0</v>
      </c>
      <c r="J191" s="14" t="n">
        <v>11.72</v>
      </c>
      <c r="K191" s="14" t="n">
        <v>0</v>
      </c>
      <c r="L191" s="14" t="n">
        <v>1</v>
      </c>
      <c r="M191" s="14" t="n">
        <v>9.782999999999999</v>
      </c>
      <c r="N191" s="14" t="n">
        <v>3.704</v>
      </c>
      <c r="O191" s="14" t="n">
        <v>0</v>
      </c>
      <c r="P191" s="14" t="n">
        <v>9.782999999999999</v>
      </c>
      <c r="Q191" s="14" t="n">
        <v>0</v>
      </c>
      <c r="R191" s="14" t="n">
        <v>1</v>
      </c>
      <c r="S191" s="14" t="n">
        <v>17.893</v>
      </c>
      <c r="T191" s="14" t="n">
        <v>7.408</v>
      </c>
      <c r="U191" s="14" t="n">
        <v>0.238</v>
      </c>
      <c r="V191" s="14" t="n">
        <v>21.114</v>
      </c>
      <c r="W191" s="14" t="n">
        <v>0.18</v>
      </c>
      <c r="X191" s="14" t="n">
        <v>1</v>
      </c>
      <c r="Y191" s="14" t="n">
        <v>6.878</v>
      </c>
      <c r="Z191" s="14" t="n">
        <v>0.506</v>
      </c>
      <c r="AA191" s="14" t="n">
        <v>0</v>
      </c>
      <c r="AB191" s="14" t="n">
        <v>6.878</v>
      </c>
      <c r="AC191" s="14" t="n">
        <v>0</v>
      </c>
      <c r="AD191" s="14" t="n">
        <v>1</v>
      </c>
      <c r="AE191" s="14" t="n">
        <v>7.496</v>
      </c>
      <c r="AF191" s="14" t="n">
        <v>1.013</v>
      </c>
      <c r="AG191" s="14" t="n">
        <v>0</v>
      </c>
      <c r="AH191" s="14" t="n">
        <v>7.496</v>
      </c>
      <c r="AI191" s="14" t="n">
        <v>0</v>
      </c>
      <c r="AJ191" s="14" t="n">
        <v>1</v>
      </c>
      <c r="AK191" s="14" t="n">
        <v>11.2</v>
      </c>
      <c r="AL191" s="14" t="n">
        <v>4.161</v>
      </c>
      <c r="AM191" s="14" t="n">
        <v>0.149</v>
      </c>
      <c r="AN191" s="14" t="n">
        <v>13.216</v>
      </c>
      <c r="AO191" s="14" t="n">
        <v>0.18</v>
      </c>
      <c r="AP191" s="14" t="n">
        <v>1</v>
      </c>
      <c r="AQ191" s="14" t="n">
        <v>0.861</v>
      </c>
      <c r="AR191" s="14" t="n">
        <v>0.123</v>
      </c>
      <c r="AS191" s="14" t="n">
        <v>-0.053</v>
      </c>
      <c r="AT191" s="14" t="n">
        <v>0.954</v>
      </c>
      <c r="AU191" s="14" t="n">
        <v>0.18</v>
      </c>
      <c r="AV191" s="14" t="n">
        <v>1</v>
      </c>
      <c r="AW191" s="14" t="n">
        <v>0.986</v>
      </c>
      <c r="AX191" s="14" t="n">
        <v>0.123</v>
      </c>
      <c r="AY191" s="14" t="n">
        <v>-0.341</v>
      </c>
      <c r="AZ191" s="14" t="n">
        <v>0.762</v>
      </c>
      <c r="BA191" s="14" t="n">
        <v>0.18</v>
      </c>
      <c r="BB191" s="14" t="n">
        <v>1</v>
      </c>
      <c r="BC191" s="14" t="n">
        <v>0.598</v>
      </c>
      <c r="BD191" s="14" t="n">
        <v>0.123</v>
      </c>
      <c r="BE191" s="14" t="n">
        <v>-0.484</v>
      </c>
      <c r="BF191" s="14" t="n">
        <v>0.134</v>
      </c>
      <c r="BG191" s="14" t="n">
        <v>0</v>
      </c>
      <c r="BH191" s="14" t="n">
        <v>0</v>
      </c>
      <c r="BI191" s="14" t="n">
        <v>0.612</v>
      </c>
      <c r="BJ191" s="14" t="n">
        <v>0.123</v>
      </c>
      <c r="BK191" s="14" t="n">
        <v>-0.178</v>
      </c>
      <c r="BL191" s="14" t="n">
        <v>0.513</v>
      </c>
      <c r="BM191" s="14" t="n">
        <v>0.18</v>
      </c>
      <c r="BN191" s="14" t="n">
        <v>0</v>
      </c>
      <c r="BO191" s="14" t="n">
        <v>0</v>
      </c>
      <c r="BP191" s="14" t="n">
        <v>0</v>
      </c>
      <c r="BQ191" s="14" t="n">
        <v>0.042</v>
      </c>
      <c r="BR191" s="14" t="n">
        <v>0</v>
      </c>
      <c r="BS191" s="14" t="n">
        <v>1</v>
      </c>
      <c r="BT191" s="14" t="n">
        <v>0</v>
      </c>
      <c r="BU191" s="14" t="n">
        <v>0</v>
      </c>
      <c r="BV191" s="14" t="n">
        <v>0.121</v>
      </c>
      <c r="BW191" s="14" t="n">
        <v>0.18</v>
      </c>
      <c r="BX191" s="14" t="n">
        <v>1</v>
      </c>
      <c r="BY191" s="14" t="n">
        <v>12.729</v>
      </c>
      <c r="BZ191" s="14" t="n">
        <v>0</v>
      </c>
      <c r="CA191" s="14" t="n">
        <v>12.729</v>
      </c>
      <c r="CB191" s="14" t="n">
        <v>0</v>
      </c>
      <c r="CC191" s="14" t="n">
        <v>97.90000000000001</v>
      </c>
      <c r="CD191" s="14" t="n">
        <v>7.95</v>
      </c>
      <c r="CE191" s="14" t="n">
        <v>-22.292</v>
      </c>
      <c r="CF191" s="14" t="n">
        <v>89.217</v>
      </c>
      <c r="CG191" s="14" t="n">
        <v>0.18</v>
      </c>
      <c r="CH191" s="14" t="n">
        <v>1</v>
      </c>
      <c r="CI191" s="14" t="n">
        <v>0</v>
      </c>
      <c r="CJ191" s="14" t="n">
        <v>0</v>
      </c>
      <c r="CK191" s="14" t="n">
        <v>0</v>
      </c>
      <c r="CL191" s="14" t="n">
        <v>0</v>
      </c>
      <c r="CM191" s="14" t="n">
        <v>0</v>
      </c>
      <c r="CN191" s="14" t="n">
        <v>0</v>
      </c>
      <c r="CO191" s="14" t="n">
        <v>0.021</v>
      </c>
      <c r="CP191" s="14" t="n">
        <v>0</v>
      </c>
      <c r="CQ191" s="14" t="n">
        <v>1.294</v>
      </c>
      <c r="CR191" s="14" t="n">
        <v>1</v>
      </c>
      <c r="CS191" s="14" t="n">
        <v>6.261</v>
      </c>
      <c r="CT191" s="14" t="n">
        <v>10.485</v>
      </c>
      <c r="CU191" s="14" t="n">
        <v>31.326</v>
      </c>
    </row>
    <row r="192">
      <c r="A192" s="14" t="inlineStr">
        <is>
          <t>COG2023</t>
        </is>
      </c>
      <c r="B192" s="14" t="inlineStr">
        <is>
          <t>COG</t>
        </is>
      </c>
      <c r="C192" s="14" t="inlineStr">
        <is>
          <t>COG</t>
        </is>
      </c>
      <c r="D192" s="14" t="inlineStr">
        <is>
          <t>Congo, Republic of</t>
        </is>
      </c>
      <c r="E192" s="14" t="n">
        <v>2023</v>
      </c>
      <c r="F192" s="14" t="n">
        <v>0.18</v>
      </c>
      <c r="G192" s="14" t="n">
        <v>6.147</v>
      </c>
      <c r="H192" s="14" t="n">
        <v>1.286</v>
      </c>
      <c r="I192" s="14" t="n">
        <v>0</v>
      </c>
      <c r="J192" s="14" t="n">
        <v>6.147</v>
      </c>
      <c r="K192" s="14" t="n">
        <v>0</v>
      </c>
      <c r="L192" s="14" t="n">
        <v>1</v>
      </c>
      <c r="M192" s="14" t="n">
        <v>7.886</v>
      </c>
      <c r="N192" s="14" t="n">
        <v>3.857</v>
      </c>
      <c r="O192" s="14" t="n">
        <v>0</v>
      </c>
      <c r="P192" s="14" t="n">
        <v>7.886</v>
      </c>
      <c r="Q192" s="14" t="n">
        <v>0</v>
      </c>
      <c r="R192" s="14" t="n">
        <v>1</v>
      </c>
      <c r="S192" s="14" t="n">
        <v>12.575</v>
      </c>
      <c r="T192" s="14" t="n">
        <v>7.714</v>
      </c>
      <c r="U192" s="14" t="n">
        <v>0.251</v>
      </c>
      <c r="V192" s="14" t="n">
        <v>14.839</v>
      </c>
      <c r="W192" s="14" t="n">
        <v>0.18</v>
      </c>
      <c r="X192" s="14" t="n">
        <v>1</v>
      </c>
      <c r="Y192" s="14" t="n">
        <v>7.162</v>
      </c>
      <c r="Z192" s="14" t="n">
        <v>0.527</v>
      </c>
      <c r="AA192" s="14" t="n">
        <v>0</v>
      </c>
      <c r="AB192" s="14" t="n">
        <v>7.162</v>
      </c>
      <c r="AC192" s="14" t="n">
        <v>0</v>
      </c>
      <c r="AD192" s="14" t="n">
        <v>1</v>
      </c>
      <c r="AE192" s="14" t="n">
        <v>7.805</v>
      </c>
      <c r="AF192" s="14" t="n">
        <v>1.055</v>
      </c>
      <c r="AG192" s="14" t="n">
        <v>0</v>
      </c>
      <c r="AH192" s="14" t="n">
        <v>7.805</v>
      </c>
      <c r="AI192" s="14" t="n">
        <v>0</v>
      </c>
      <c r="AJ192" s="14" t="n">
        <v>1</v>
      </c>
      <c r="AK192" s="14" t="n">
        <v>11.662</v>
      </c>
      <c r="AL192" s="14" t="n">
        <v>4.332</v>
      </c>
      <c r="AM192" s="14" t="n">
        <v>0.232</v>
      </c>
      <c r="AN192" s="14" t="n">
        <v>13.761</v>
      </c>
      <c r="AO192" s="14" t="n">
        <v>0.18</v>
      </c>
      <c r="AP192" s="14" t="n">
        <v>1</v>
      </c>
      <c r="AQ192" s="14" t="n">
        <v>0.76</v>
      </c>
      <c r="AR192" s="14" t="n">
        <v>0.129</v>
      </c>
      <c r="AS192" s="14" t="n">
        <v>0.218</v>
      </c>
      <c r="AT192" s="14" t="n">
        <v>1.154</v>
      </c>
      <c r="AU192" s="14" t="n">
        <v>0.18</v>
      </c>
      <c r="AV192" s="14" t="n">
        <v>1</v>
      </c>
      <c r="AW192" s="14" t="n">
        <v>0.8110000000000001</v>
      </c>
      <c r="AX192" s="14" t="n">
        <v>0.129</v>
      </c>
      <c r="AY192" s="14" t="n">
        <v>-0.08400000000000001</v>
      </c>
      <c r="AZ192" s="14" t="n">
        <v>0.859</v>
      </c>
      <c r="BA192" s="14" t="n">
        <v>0.18</v>
      </c>
      <c r="BB192" s="14" t="n">
        <v>1</v>
      </c>
      <c r="BC192" s="14" t="n">
        <v>0.535</v>
      </c>
      <c r="BD192" s="14" t="n">
        <v>0.129</v>
      </c>
      <c r="BE192" s="14" t="n">
        <v>-0.395</v>
      </c>
      <c r="BF192" s="14" t="n">
        <v>0.14</v>
      </c>
      <c r="BG192" s="14" t="n">
        <v>0</v>
      </c>
      <c r="BH192" s="14" t="n">
        <v>0</v>
      </c>
      <c r="BI192" s="14" t="n">
        <v>0.579</v>
      </c>
      <c r="BJ192" s="14" t="n">
        <v>0.129</v>
      </c>
      <c r="BK192" s="14" t="n">
        <v>-0.132</v>
      </c>
      <c r="BL192" s="14" t="n">
        <v>0.528</v>
      </c>
      <c r="BM192" s="14" t="n">
        <v>0.18</v>
      </c>
      <c r="BN192" s="14" t="n">
        <v>0</v>
      </c>
      <c r="BO192" s="14" t="n">
        <v>0</v>
      </c>
      <c r="BP192" s="14" t="n">
        <v>0</v>
      </c>
      <c r="BQ192" s="14" t="n">
        <v>0.044</v>
      </c>
      <c r="BR192" s="14" t="n">
        <v>0</v>
      </c>
      <c r="BS192" s="14" t="n">
        <v>1</v>
      </c>
      <c r="BT192" s="14" t="n">
        <v>0</v>
      </c>
      <c r="BU192" s="14" t="n">
        <v>0</v>
      </c>
      <c r="BV192" s="14" t="n">
        <v>0.124</v>
      </c>
      <c r="BW192" s="14" t="n">
        <v>0.18</v>
      </c>
      <c r="BX192" s="14" t="n">
        <v>1</v>
      </c>
      <c r="BY192" s="14" t="n">
        <v>13.254</v>
      </c>
      <c r="BZ192" s="14" t="n">
        <v>0</v>
      </c>
      <c r="CA192" s="14" t="n">
        <v>13.254</v>
      </c>
      <c r="CB192" s="14" t="n">
        <v>0</v>
      </c>
      <c r="CC192" s="14" t="n">
        <v>83.248</v>
      </c>
      <c r="CD192" s="14" t="n">
        <v>7.95</v>
      </c>
      <c r="CE192" s="14" t="n">
        <v>-5.498</v>
      </c>
      <c r="CF192" s="14" t="n">
        <v>91.745</v>
      </c>
      <c r="CG192" s="14" t="n">
        <v>0.18</v>
      </c>
      <c r="CH192" s="14" t="n">
        <v>1</v>
      </c>
      <c r="CI192" s="14" t="n">
        <v>0</v>
      </c>
      <c r="CJ192" s="14" t="n">
        <v>0</v>
      </c>
      <c r="CK192" s="14" t="n">
        <v>0</v>
      </c>
      <c r="CL192" s="14" t="n">
        <v>0</v>
      </c>
      <c r="CM192" s="14" t="n">
        <v>0</v>
      </c>
      <c r="CN192" s="14" t="n">
        <v>0</v>
      </c>
      <c r="CO192" s="14" t="n">
        <v>0.054</v>
      </c>
      <c r="CP192" s="14" t="n">
        <v>0</v>
      </c>
      <c r="CQ192" s="14" t="n">
        <v>1.348</v>
      </c>
      <c r="CR192" s="14" t="n">
        <v>1</v>
      </c>
      <c r="CS192" s="14" t="n">
        <v>6.519</v>
      </c>
      <c r="CT192" s="14" t="n">
        <v>4.861</v>
      </c>
      <c r="CU192" s="14" t="n">
        <v>11.622</v>
      </c>
    </row>
    <row r="193">
      <c r="A193" s="14" t="inlineStr">
        <is>
          <t>COG2024</t>
        </is>
      </c>
      <c r="B193" s="14" t="inlineStr">
        <is>
          <t>COG</t>
        </is>
      </c>
      <c r="C193" s="14" t="inlineStr">
        <is>
          <t>COG</t>
        </is>
      </c>
      <c r="D193" s="14" t="inlineStr">
        <is>
          <t>Congo, Republic of</t>
        </is>
      </c>
      <c r="E193" s="14" t="n">
        <v>2024</v>
      </c>
      <c r="F193" s="14" t="n">
        <v>0.18</v>
      </c>
      <c r="G193" s="14" t="n">
        <v>5.575</v>
      </c>
      <c r="H193" s="14" t="n">
        <v>1.324</v>
      </c>
      <c r="I193" s="14" t="n">
        <v>0</v>
      </c>
      <c r="J193" s="14" t="n">
        <v>5.575</v>
      </c>
      <c r="K193" s="14" t="n">
        <v>0</v>
      </c>
      <c r="L193" s="14" t="n">
        <v>1</v>
      </c>
      <c r="M193" s="14" t="n">
        <v>7.124</v>
      </c>
      <c r="N193" s="14" t="n">
        <v>3.971</v>
      </c>
      <c r="O193" s="14" t="n">
        <v>0</v>
      </c>
      <c r="P193" s="14" t="n">
        <v>7.124</v>
      </c>
      <c r="Q193" s="14" t="n">
        <v>0</v>
      </c>
      <c r="R193" s="14" t="n">
        <v>1</v>
      </c>
      <c r="S193" s="14" t="n">
        <v>12.193</v>
      </c>
      <c r="T193" s="14" t="n">
        <v>7.942</v>
      </c>
      <c r="U193" s="14" t="n">
        <v>0.299</v>
      </c>
      <c r="V193" s="14" t="n">
        <v>14.388</v>
      </c>
      <c r="W193" s="14" t="n">
        <v>0.18</v>
      </c>
      <c r="X193" s="14" t="n">
        <v>1</v>
      </c>
      <c r="Y193" s="14" t="n">
        <v>7.374</v>
      </c>
      <c r="Z193" s="14" t="n">
        <v>0.542</v>
      </c>
      <c r="AA193" s="14" t="n">
        <v>0</v>
      </c>
      <c r="AB193" s="14" t="n">
        <v>7.374</v>
      </c>
      <c r="AC193" s="14" t="n">
        <v>0</v>
      </c>
      <c r="AD193" s="14" t="n">
        <v>1</v>
      </c>
      <c r="AE193" s="14" t="n">
        <v>8.036</v>
      </c>
      <c r="AF193" s="14" t="n">
        <v>1.086</v>
      </c>
      <c r="AG193" s="14" t="n">
        <v>0</v>
      </c>
      <c r="AH193" s="14" t="n">
        <v>8.036</v>
      </c>
      <c r="AI193" s="14" t="n">
        <v>0</v>
      </c>
      <c r="AJ193" s="14" t="n">
        <v>1</v>
      </c>
      <c r="AK193" s="14" t="n">
        <v>12.006</v>
      </c>
      <c r="AL193" s="14" t="n">
        <v>4.46</v>
      </c>
      <c r="AM193" s="14" t="n">
        <v>0.294</v>
      </c>
      <c r="AN193" s="14" t="n">
        <v>14.167</v>
      </c>
      <c r="AO193" s="14" t="n">
        <v>0.18</v>
      </c>
      <c r="AP193" s="14" t="n">
        <v>1</v>
      </c>
      <c r="AQ193" s="14" t="n">
        <v>0.724</v>
      </c>
      <c r="AR193" s="14" t="n">
        <v>0.132</v>
      </c>
      <c r="AS193" s="14" t="n">
        <v>0.359</v>
      </c>
      <c r="AT193" s="14" t="n">
        <v>1.278</v>
      </c>
      <c r="AU193" s="14" t="n">
        <v>0.18</v>
      </c>
      <c r="AV193" s="14" t="n">
        <v>1</v>
      </c>
      <c r="AW193" s="14" t="n">
        <v>0.75</v>
      </c>
      <c r="AX193" s="14" t="n">
        <v>0.132</v>
      </c>
      <c r="AY193" s="14" t="n">
        <v>0.123</v>
      </c>
      <c r="AZ193" s="14" t="n">
        <v>1.031</v>
      </c>
      <c r="BA193" s="14" t="n">
        <v>0.18</v>
      </c>
      <c r="BB193" s="14" t="n">
        <v>1</v>
      </c>
      <c r="BC193" s="14" t="n">
        <v>0.513</v>
      </c>
      <c r="BD193" s="14" t="n">
        <v>0.132</v>
      </c>
      <c r="BE193" s="14" t="n">
        <v>-0.369</v>
      </c>
      <c r="BF193" s="14" t="n">
        <v>0.144</v>
      </c>
      <c r="BG193" s="14" t="n">
        <v>0</v>
      </c>
      <c r="BH193" s="14" t="n">
        <v>0</v>
      </c>
      <c r="BI193" s="14" t="n">
        <v>0.591</v>
      </c>
      <c r="BJ193" s="14" t="n">
        <v>0.132</v>
      </c>
      <c r="BK193" s="14" t="n">
        <v>-0.144</v>
      </c>
      <c r="BL193" s="14" t="n">
        <v>0.528</v>
      </c>
      <c r="BM193" s="14" t="n">
        <v>0.18</v>
      </c>
      <c r="BN193" s="14" t="n">
        <v>0</v>
      </c>
      <c r="BO193" s="14" t="n">
        <v>0</v>
      </c>
      <c r="BP193" s="14" t="n">
        <v>0</v>
      </c>
      <c r="BQ193" s="14" t="n">
        <v>0.045</v>
      </c>
      <c r="BR193" s="14" t="n">
        <v>0</v>
      </c>
      <c r="BS193" s="14" t="n">
        <v>1</v>
      </c>
      <c r="BT193" s="14" t="n">
        <v>0</v>
      </c>
      <c r="BU193" s="14" t="n">
        <v>0</v>
      </c>
      <c r="BV193" s="14" t="n">
        <v>0.128</v>
      </c>
      <c r="BW193" s="14" t="n">
        <v>0.18</v>
      </c>
      <c r="BX193" s="14" t="n">
        <v>1</v>
      </c>
      <c r="BY193" s="14" t="n">
        <v>13.646</v>
      </c>
      <c r="BZ193" s="14" t="n">
        <v>0</v>
      </c>
      <c r="CA193" s="14" t="n">
        <v>13.646</v>
      </c>
      <c r="CB193" s="14" t="n">
        <v>0</v>
      </c>
      <c r="CC193" s="14" t="n">
        <v>82.58799999999999</v>
      </c>
      <c r="CD193" s="14" t="n">
        <v>7.95</v>
      </c>
      <c r="CE193" s="14" t="n">
        <v>-4.809</v>
      </c>
      <c r="CF193" s="14" t="n">
        <v>91.779</v>
      </c>
      <c r="CG193" s="14" t="n">
        <v>0.18</v>
      </c>
      <c r="CH193" s="14" t="n">
        <v>1</v>
      </c>
      <c r="CI193" s="14" t="n">
        <v>0</v>
      </c>
      <c r="CJ193" s="14" t="n">
        <v>0</v>
      </c>
      <c r="CK193" s="14" t="n">
        <v>0</v>
      </c>
      <c r="CL193" s="14" t="n">
        <v>0</v>
      </c>
      <c r="CM193" s="14" t="n">
        <v>0</v>
      </c>
      <c r="CN193" s="14" t="n">
        <v>0</v>
      </c>
      <c r="CO193" s="14" t="n">
        <v>0.051</v>
      </c>
      <c r="CP193" s="14" t="n">
        <v>0</v>
      </c>
      <c r="CQ193" s="14" t="n">
        <v>1.387</v>
      </c>
      <c r="CR193" s="14" t="n">
        <v>1</v>
      </c>
      <c r="CS193" s="14" t="n">
        <v>6.712</v>
      </c>
      <c r="CT193" s="14" t="n">
        <v>4.251</v>
      </c>
      <c r="CU193" s="14" t="n">
        <v>10.168</v>
      </c>
    </row>
    <row r="194">
      <c r="A194" s="14" t="inlineStr">
        <is>
          <t>CRI2021</t>
        </is>
      </c>
      <c r="B194" s="14" t="inlineStr">
        <is>
          <t>CRI</t>
        </is>
      </c>
      <c r="C194" s="14" t="inlineStr">
        <is>
          <t>CRI</t>
        </is>
      </c>
      <c r="D194" s="14" t="inlineStr">
        <is>
          <t>Costa Rica</t>
        </is>
      </c>
      <c r="E194" s="14" t="n">
        <v>2021</v>
      </c>
      <c r="F194" s="14" t="n">
        <v>0.13</v>
      </c>
      <c r="G194" s="14" t="n">
        <v>5.897</v>
      </c>
      <c r="H194" s="14" t="n">
        <v>1.143</v>
      </c>
      <c r="I194" s="14" t="n">
        <v>0</v>
      </c>
      <c r="J194" s="14" t="n">
        <v>5.897</v>
      </c>
      <c r="K194" s="14" t="n">
        <v>0</v>
      </c>
      <c r="L194" s="14" t="n">
        <v>1</v>
      </c>
      <c r="M194" s="14" t="n">
        <v>7.964</v>
      </c>
      <c r="N194" s="14" t="n">
        <v>3.43</v>
      </c>
      <c r="O194" s="14" t="n">
        <v>0</v>
      </c>
      <c r="P194" s="14" t="n">
        <v>7.964</v>
      </c>
      <c r="Q194" s="14" t="n">
        <v>0</v>
      </c>
      <c r="R194" s="14" t="n">
        <v>1</v>
      </c>
      <c r="S194" s="14" t="n">
        <v>11.613</v>
      </c>
      <c r="T194" s="14" t="n">
        <v>6.86</v>
      </c>
      <c r="U194" s="14" t="n">
        <v>0</v>
      </c>
      <c r="V194" s="14" t="n">
        <v>13.123</v>
      </c>
      <c r="W194" s="14" t="n">
        <v>0.13</v>
      </c>
      <c r="X194" s="14" t="n">
        <v>1</v>
      </c>
      <c r="Y194" s="14" t="n">
        <v>3.738</v>
      </c>
      <c r="Z194" s="14" t="n">
        <v>0.503</v>
      </c>
      <c r="AA194" s="14" t="n">
        <v>0</v>
      </c>
      <c r="AB194" s="14" t="n">
        <v>3.738</v>
      </c>
      <c r="AC194" s="14" t="n">
        <v>0</v>
      </c>
      <c r="AD194" s="14" t="n">
        <v>1</v>
      </c>
      <c r="AE194" s="14" t="n">
        <v>4.881</v>
      </c>
      <c r="AF194" s="14" t="n">
        <v>1.143</v>
      </c>
      <c r="AG194" s="14" t="n">
        <v>0</v>
      </c>
      <c r="AH194" s="14" t="n">
        <v>4.881</v>
      </c>
      <c r="AI194" s="14" t="n">
        <v>0</v>
      </c>
      <c r="AJ194" s="14" t="n">
        <v>1</v>
      </c>
      <c r="AK194" s="14" t="n">
        <v>11.741</v>
      </c>
      <c r="AL194" s="14" t="n">
        <v>6.309</v>
      </c>
      <c r="AM194" s="14" t="n">
        <v>0</v>
      </c>
      <c r="AN194" s="14" t="n">
        <v>13.267</v>
      </c>
      <c r="AO194" s="14" t="n">
        <v>0.13</v>
      </c>
      <c r="AP194" s="14" t="n">
        <v>1</v>
      </c>
      <c r="AQ194" s="14" t="n">
        <v>0.649</v>
      </c>
      <c r="AR194" s="14" t="n">
        <v>0.114</v>
      </c>
      <c r="AS194" s="14" t="n">
        <v>0.321</v>
      </c>
      <c r="AT194" s="14" t="n">
        <v>1.096</v>
      </c>
      <c r="AU194" s="14" t="n">
        <v>0.13</v>
      </c>
      <c r="AV194" s="14" t="n">
        <v>1</v>
      </c>
      <c r="AW194" s="14" t="n">
        <v>0.577</v>
      </c>
      <c r="AX194" s="14" t="n">
        <v>0.114</v>
      </c>
      <c r="AY194" s="14" t="n">
        <v>0.236</v>
      </c>
      <c r="AZ194" s="14" t="n">
        <v>0.919</v>
      </c>
      <c r="BA194" s="14" t="n">
        <v>0.13</v>
      </c>
      <c r="BB194" s="14" t="n">
        <v>1</v>
      </c>
      <c r="BC194" s="14" t="n">
        <v>0.458</v>
      </c>
      <c r="BD194" s="14" t="n">
        <v>0.114</v>
      </c>
      <c r="BE194" s="14" t="n">
        <v>-0.199</v>
      </c>
      <c r="BF194" s="14" t="n">
        <v>0.293</v>
      </c>
      <c r="BG194" s="14" t="n">
        <v>0</v>
      </c>
      <c r="BH194" s="14" t="n">
        <v>0</v>
      </c>
      <c r="BI194" s="14" t="n">
        <v>0.491</v>
      </c>
      <c r="BJ194" s="14" t="n">
        <v>0.114</v>
      </c>
      <c r="BK194" s="14" t="n">
        <v>0.127</v>
      </c>
      <c r="BL194" s="14" t="n">
        <v>0.698</v>
      </c>
      <c r="BM194" s="14" t="n">
        <v>0.13</v>
      </c>
      <c r="BN194" s="14" t="n">
        <v>1</v>
      </c>
      <c r="BO194" s="14" t="n">
        <v>0</v>
      </c>
      <c r="BP194" s="14" t="n">
        <v>0.002</v>
      </c>
      <c r="BQ194" s="14" t="n">
        <v>0.171</v>
      </c>
      <c r="BR194" s="14" t="n">
        <v>0</v>
      </c>
      <c r="BS194" s="14" t="n">
        <v>1</v>
      </c>
      <c r="BT194" s="14" t="n">
        <v>0</v>
      </c>
      <c r="BU194" s="14" t="n">
        <v>0.016</v>
      </c>
      <c r="BV194" s="14" t="n">
        <v>0.152</v>
      </c>
      <c r="BW194" s="14" t="n">
        <v>0</v>
      </c>
      <c r="BX194" s="14" t="n">
        <v>0.833</v>
      </c>
      <c r="BY194" s="14" t="n">
        <v>11.787</v>
      </c>
      <c r="BZ194" s="14" t="n">
        <v>0</v>
      </c>
      <c r="CA194" s="14" t="n">
        <v>11.787</v>
      </c>
      <c r="CB194" s="14" t="n">
        <v>0</v>
      </c>
      <c r="CC194" s="14" t="n">
        <v>78.125</v>
      </c>
      <c r="CD194" s="14" t="n">
        <v>7.95</v>
      </c>
      <c r="CE194" s="14" t="n">
        <v>-11.373</v>
      </c>
      <c r="CF194" s="14" t="n">
        <v>75.43000000000001</v>
      </c>
      <c r="CG194" s="14" t="n">
        <v>0.13</v>
      </c>
      <c r="CH194" s="14" t="n">
        <v>1</v>
      </c>
      <c r="CI194" s="14" t="n">
        <v>0</v>
      </c>
      <c r="CJ194" s="14" t="n">
        <v>0</v>
      </c>
      <c r="CK194" s="14" t="n">
        <v>0</v>
      </c>
      <c r="CL194" s="14" t="n">
        <v>0</v>
      </c>
      <c r="CM194" s="14" t="n">
        <v>0</v>
      </c>
      <c r="CN194" s="14" t="n">
        <v>0</v>
      </c>
      <c r="CO194" s="14" t="n">
        <v>0.053</v>
      </c>
      <c r="CP194" s="14" t="n">
        <v>0</v>
      </c>
      <c r="CQ194" s="14" t="n">
        <v>1.198</v>
      </c>
      <c r="CR194" s="14" t="n">
        <v>0</v>
      </c>
      <c r="CS194" s="14" t="n">
        <v>4.776</v>
      </c>
      <c r="CT194" s="14" t="n">
        <v>4.753</v>
      </c>
      <c r="CU194" s="14" t="n">
        <v>15.983</v>
      </c>
    </row>
    <row r="195">
      <c r="A195" s="14" t="inlineStr">
        <is>
          <t>CRI2022</t>
        </is>
      </c>
      <c r="B195" s="14" t="inlineStr">
        <is>
          <t>CRI</t>
        </is>
      </c>
      <c r="C195" s="14" t="inlineStr">
        <is>
          <t>CRI</t>
        </is>
      </c>
      <c r="D195" s="14" t="inlineStr">
        <is>
          <t>Costa Rica</t>
        </is>
      </c>
      <c r="E195" s="14" t="n">
        <v>2022</v>
      </c>
      <c r="F195" s="14" t="n">
        <v>0.13</v>
      </c>
      <c r="G195" s="14" t="n">
        <v>11.72</v>
      </c>
      <c r="H195" s="14" t="n">
        <v>1.235</v>
      </c>
      <c r="I195" s="14" t="n">
        <v>0</v>
      </c>
      <c r="J195" s="14" t="n">
        <v>11.72</v>
      </c>
      <c r="K195" s="14" t="n">
        <v>0</v>
      </c>
      <c r="L195" s="14" t="n">
        <v>1</v>
      </c>
      <c r="M195" s="14" t="n">
        <v>9.782999999999999</v>
      </c>
      <c r="N195" s="14" t="n">
        <v>3.704</v>
      </c>
      <c r="O195" s="14" t="n">
        <v>0</v>
      </c>
      <c r="P195" s="14" t="n">
        <v>9.782999999999999</v>
      </c>
      <c r="Q195" s="14" t="n">
        <v>0</v>
      </c>
      <c r="R195" s="14" t="n">
        <v>1</v>
      </c>
      <c r="S195" s="14" t="n">
        <v>17.893</v>
      </c>
      <c r="T195" s="14" t="n">
        <v>7.408</v>
      </c>
      <c r="U195" s="14" t="n">
        <v>0.172</v>
      </c>
      <c r="V195" s="14" t="n">
        <v>20.219</v>
      </c>
      <c r="W195" s="14" t="n">
        <v>0.13</v>
      </c>
      <c r="X195" s="14" t="n">
        <v>1</v>
      </c>
      <c r="Y195" s="14" t="n">
        <v>4.036</v>
      </c>
      <c r="Z195" s="14" t="n">
        <v>0.543</v>
      </c>
      <c r="AA195" s="14" t="n">
        <v>0</v>
      </c>
      <c r="AB195" s="14" t="n">
        <v>4.036</v>
      </c>
      <c r="AC195" s="14" t="n">
        <v>0</v>
      </c>
      <c r="AD195" s="14" t="n">
        <v>1</v>
      </c>
      <c r="AE195" s="14" t="n">
        <v>5.271</v>
      </c>
      <c r="AF195" s="14" t="n">
        <v>1.234</v>
      </c>
      <c r="AG195" s="14" t="n">
        <v>0</v>
      </c>
      <c r="AH195" s="14" t="n">
        <v>5.271</v>
      </c>
      <c r="AI195" s="14" t="n">
        <v>0</v>
      </c>
      <c r="AJ195" s="14" t="n">
        <v>1</v>
      </c>
      <c r="AK195" s="14" t="n">
        <v>12.679</v>
      </c>
      <c r="AL195" s="14" t="n">
        <v>6.813</v>
      </c>
      <c r="AM195" s="14" t="n">
        <v>0.122</v>
      </c>
      <c r="AN195" s="14" t="n">
        <v>14.327</v>
      </c>
      <c r="AO195" s="14" t="n">
        <v>0.13</v>
      </c>
      <c r="AP195" s="14" t="n">
        <v>1</v>
      </c>
      <c r="AQ195" s="14" t="n">
        <v>0.896</v>
      </c>
      <c r="AR195" s="14" t="n">
        <v>0.123</v>
      </c>
      <c r="AS195" s="14" t="n">
        <v>0.294</v>
      </c>
      <c r="AT195" s="14" t="n">
        <v>1.345</v>
      </c>
      <c r="AU195" s="14" t="n">
        <v>0.13</v>
      </c>
      <c r="AV195" s="14" t="n">
        <v>1</v>
      </c>
      <c r="AW195" s="14" t="n">
        <v>0.89</v>
      </c>
      <c r="AX195" s="14" t="n">
        <v>0.123</v>
      </c>
      <c r="AY195" s="14" t="n">
        <v>0.244</v>
      </c>
      <c r="AZ195" s="14" t="n">
        <v>1.281</v>
      </c>
      <c r="BA195" s="14" t="n">
        <v>0.13</v>
      </c>
      <c r="BB195" s="14" t="n">
        <v>1</v>
      </c>
      <c r="BC195" s="14" t="n">
        <v>0.62</v>
      </c>
      <c r="BD195" s="14" t="n">
        <v>0.123</v>
      </c>
      <c r="BE195" s="14" t="n">
        <v>-0.256</v>
      </c>
      <c r="BF195" s="14" t="n">
        <v>0.412</v>
      </c>
      <c r="BG195" s="14" t="n">
        <v>0</v>
      </c>
      <c r="BH195" s="14" t="n">
        <v>0</v>
      </c>
      <c r="BI195" s="14" t="n">
        <v>0.608</v>
      </c>
      <c r="BJ195" s="14" t="n">
        <v>0.123</v>
      </c>
      <c r="BK195" s="14" t="n">
        <v>0.382</v>
      </c>
      <c r="BL195" s="14" t="n">
        <v>1.119</v>
      </c>
      <c r="BM195" s="14" t="n">
        <v>0.13</v>
      </c>
      <c r="BN195" s="14" t="n">
        <v>1</v>
      </c>
      <c r="BO195" s="14" t="n">
        <v>0</v>
      </c>
      <c r="BP195" s="14" t="n">
        <v>0.005</v>
      </c>
      <c r="BQ195" s="14" t="n">
        <v>0.161</v>
      </c>
      <c r="BR195" s="14" t="n">
        <v>0</v>
      </c>
      <c r="BS195" s="14" t="n">
        <v>1</v>
      </c>
      <c r="BT195" s="14" t="n">
        <v>0</v>
      </c>
      <c r="BU195" s="14" t="n">
        <v>0.016</v>
      </c>
      <c r="BV195" s="14" t="n">
        <v>0.131</v>
      </c>
      <c r="BW195" s="14" t="n">
        <v>0</v>
      </c>
      <c r="BX195" s="14" t="n">
        <v>0.833</v>
      </c>
      <c r="BY195" s="14" t="n">
        <v>12.729</v>
      </c>
      <c r="BZ195" s="14" t="n">
        <v>0</v>
      </c>
      <c r="CA195" s="14" t="n">
        <v>12.729</v>
      </c>
      <c r="CB195" s="14" t="n">
        <v>0</v>
      </c>
      <c r="CC195" s="14" t="n">
        <v>97.90000000000001</v>
      </c>
      <c r="CD195" s="14" t="n">
        <v>7.95</v>
      </c>
      <c r="CE195" s="14" t="n">
        <v>4.575</v>
      </c>
      <c r="CF195" s="14" t="n">
        <v>115.797</v>
      </c>
      <c r="CG195" s="14" t="n">
        <v>0.13</v>
      </c>
      <c r="CH195" s="14" t="n">
        <v>1</v>
      </c>
      <c r="CI195" s="14" t="n">
        <v>0</v>
      </c>
      <c r="CJ195" s="14" t="n">
        <v>0</v>
      </c>
      <c r="CK195" s="14" t="n">
        <v>0</v>
      </c>
      <c r="CL195" s="14" t="n">
        <v>0</v>
      </c>
      <c r="CM195" s="14" t="n">
        <v>0</v>
      </c>
      <c r="CN195" s="14" t="n">
        <v>0</v>
      </c>
      <c r="CO195" s="14" t="n">
        <v>0.058</v>
      </c>
      <c r="CP195" s="14" t="n">
        <v>0</v>
      </c>
      <c r="CQ195" s="14" t="n">
        <v>1.294</v>
      </c>
      <c r="CR195" s="14" t="n">
        <v>0</v>
      </c>
      <c r="CS195" s="14" t="n">
        <v>5.158</v>
      </c>
      <c r="CT195" s="14" t="n">
        <v>10.485</v>
      </c>
      <c r="CU195" s="14" t="n">
        <v>29.494</v>
      </c>
    </row>
    <row r="196">
      <c r="A196" s="14" t="inlineStr">
        <is>
          <t>CRI2023</t>
        </is>
      </c>
      <c r="B196" s="14" t="inlineStr">
        <is>
          <t>CRI</t>
        </is>
      </c>
      <c r="C196" s="14" t="inlineStr">
        <is>
          <t>CRI</t>
        </is>
      </c>
      <c r="D196" s="14" t="inlineStr">
        <is>
          <t>Costa Rica</t>
        </is>
      </c>
      <c r="E196" s="14" t="n">
        <v>2023</v>
      </c>
      <c r="F196" s="14" t="n">
        <v>0.13</v>
      </c>
      <c r="G196" s="14" t="n">
        <v>6.147</v>
      </c>
      <c r="H196" s="14" t="n">
        <v>1.286</v>
      </c>
      <c r="I196" s="14" t="n">
        <v>0</v>
      </c>
      <c r="J196" s="14" t="n">
        <v>6.147</v>
      </c>
      <c r="K196" s="14" t="n">
        <v>0</v>
      </c>
      <c r="L196" s="14" t="n">
        <v>1</v>
      </c>
      <c r="M196" s="14" t="n">
        <v>7.886</v>
      </c>
      <c r="N196" s="14" t="n">
        <v>3.857</v>
      </c>
      <c r="O196" s="14" t="n">
        <v>0</v>
      </c>
      <c r="P196" s="14" t="n">
        <v>7.886</v>
      </c>
      <c r="Q196" s="14" t="n">
        <v>0</v>
      </c>
      <c r="R196" s="14" t="n">
        <v>1</v>
      </c>
      <c r="S196" s="14" t="n">
        <v>12.575</v>
      </c>
      <c r="T196" s="14" t="n">
        <v>7.714</v>
      </c>
      <c r="U196" s="14" t="n">
        <v>0.181</v>
      </c>
      <c r="V196" s="14" t="n">
        <v>14.21</v>
      </c>
      <c r="W196" s="14" t="n">
        <v>0.13</v>
      </c>
      <c r="X196" s="14" t="n">
        <v>1</v>
      </c>
      <c r="Y196" s="14" t="n">
        <v>3.731</v>
      </c>
      <c r="Z196" s="14" t="n">
        <v>0.502</v>
      </c>
      <c r="AA196" s="14" t="n">
        <v>0</v>
      </c>
      <c r="AB196" s="14" t="n">
        <v>3.731</v>
      </c>
      <c r="AC196" s="14" t="n">
        <v>0</v>
      </c>
      <c r="AD196" s="14" t="n">
        <v>1</v>
      </c>
      <c r="AE196" s="14" t="n">
        <v>5.016</v>
      </c>
      <c r="AF196" s="14" t="n">
        <v>1.175</v>
      </c>
      <c r="AG196" s="14" t="n">
        <v>0</v>
      </c>
      <c r="AH196" s="14" t="n">
        <v>5.016</v>
      </c>
      <c r="AI196" s="14" t="n">
        <v>0</v>
      </c>
      <c r="AJ196" s="14" t="n">
        <v>1</v>
      </c>
      <c r="AK196" s="14" t="n">
        <v>12.73</v>
      </c>
      <c r="AL196" s="14" t="n">
        <v>6.84</v>
      </c>
      <c r="AM196" s="14" t="n">
        <v>0.183</v>
      </c>
      <c r="AN196" s="14" t="n">
        <v>14.385</v>
      </c>
      <c r="AO196" s="14" t="n">
        <v>0.13</v>
      </c>
      <c r="AP196" s="14" t="n">
        <v>1</v>
      </c>
      <c r="AQ196" s="14" t="n">
        <v>0.791</v>
      </c>
      <c r="AR196" s="14" t="n">
        <v>0.129</v>
      </c>
      <c r="AS196" s="14" t="n">
        <v>0.391</v>
      </c>
      <c r="AT196" s="14" t="n">
        <v>1.336</v>
      </c>
      <c r="AU196" s="14" t="n">
        <v>0.13</v>
      </c>
      <c r="AV196" s="14" t="n">
        <v>1</v>
      </c>
      <c r="AW196" s="14" t="n">
        <v>0.618</v>
      </c>
      <c r="AX196" s="14" t="n">
        <v>0.129</v>
      </c>
      <c r="AY196" s="14" t="n">
        <v>0.457</v>
      </c>
      <c r="AZ196" s="14" t="n">
        <v>1.214</v>
      </c>
      <c r="BA196" s="14" t="n">
        <v>0.13</v>
      </c>
      <c r="BB196" s="14" t="n">
        <v>1</v>
      </c>
      <c r="BC196" s="14" t="n">
        <v>0.554</v>
      </c>
      <c r="BD196" s="14" t="n">
        <v>0.129</v>
      </c>
      <c r="BE196" s="14" t="n">
        <v>-0.195</v>
      </c>
      <c r="BF196" s="14" t="n">
        <v>0.406</v>
      </c>
      <c r="BG196" s="14" t="n">
        <v>0</v>
      </c>
      <c r="BH196" s="14" t="n">
        <v>0</v>
      </c>
      <c r="BI196" s="14" t="n">
        <v>0.5570000000000001</v>
      </c>
      <c r="BJ196" s="14" t="n">
        <v>0.129</v>
      </c>
      <c r="BK196" s="14" t="n">
        <v>0.392</v>
      </c>
      <c r="BL196" s="14" t="n">
        <v>1.073</v>
      </c>
      <c r="BM196" s="14" t="n">
        <v>0.13</v>
      </c>
      <c r="BN196" s="14" t="n">
        <v>1</v>
      </c>
      <c r="BO196" s="14" t="n">
        <v>0</v>
      </c>
      <c r="BP196" s="14" t="n">
        <v>0.01</v>
      </c>
      <c r="BQ196" s="14" t="n">
        <v>0.201</v>
      </c>
      <c r="BR196" s="14" t="n">
        <v>0</v>
      </c>
      <c r="BS196" s="14" t="n">
        <v>1</v>
      </c>
      <c r="BT196" s="14" t="n">
        <v>0</v>
      </c>
      <c r="BU196" s="14" t="n">
        <v>0.016</v>
      </c>
      <c r="BV196" s="14" t="n">
        <v>0.167</v>
      </c>
      <c r="BW196" s="14" t="n">
        <v>0</v>
      </c>
      <c r="BX196" s="14" t="n">
        <v>0.833</v>
      </c>
      <c r="BY196" s="14" t="n">
        <v>13.254</v>
      </c>
      <c r="BZ196" s="14" t="n">
        <v>0</v>
      </c>
      <c r="CA196" s="14" t="n">
        <v>13.254</v>
      </c>
      <c r="CB196" s="14" t="n">
        <v>0</v>
      </c>
      <c r="CC196" s="14" t="n">
        <v>83.248</v>
      </c>
      <c r="CD196" s="14" t="n">
        <v>7.95</v>
      </c>
      <c r="CE196" s="14" t="n">
        <v>-9.032999999999999</v>
      </c>
      <c r="CF196" s="14" t="n">
        <v>83.863</v>
      </c>
      <c r="CG196" s="14" t="n">
        <v>0.13</v>
      </c>
      <c r="CH196" s="14" t="n">
        <v>1</v>
      </c>
      <c r="CI196" s="14" t="n">
        <v>0</v>
      </c>
      <c r="CJ196" s="14" t="n">
        <v>0</v>
      </c>
      <c r="CK196" s="14" t="n">
        <v>0</v>
      </c>
      <c r="CL196" s="14" t="n">
        <v>0</v>
      </c>
      <c r="CM196" s="14" t="n">
        <v>0</v>
      </c>
      <c r="CN196" s="14" t="n">
        <v>0</v>
      </c>
      <c r="CO196" s="14" t="n">
        <v>0.062</v>
      </c>
      <c r="CP196" s="14" t="n">
        <v>0</v>
      </c>
      <c r="CQ196" s="14" t="n">
        <v>1.348</v>
      </c>
      <c r="CR196" s="14" t="n">
        <v>0</v>
      </c>
      <c r="CS196" s="14" t="n">
        <v>5.37</v>
      </c>
      <c r="CT196" s="14" t="n">
        <v>4.861</v>
      </c>
      <c r="CU196" s="14" t="n">
        <v>11.192</v>
      </c>
    </row>
    <row r="197">
      <c r="A197" s="14" t="inlineStr">
        <is>
          <t>CRI2024</t>
        </is>
      </c>
      <c r="B197" s="14" t="inlineStr">
        <is>
          <t>CRI</t>
        </is>
      </c>
      <c r="C197" s="14" t="inlineStr">
        <is>
          <t>CRI</t>
        </is>
      </c>
      <c r="D197" s="14" t="inlineStr">
        <is>
          <t>Costa Rica</t>
        </is>
      </c>
      <c r="E197" s="14" t="n">
        <v>2024</v>
      </c>
      <c r="F197" s="14" t="n">
        <v>0.13</v>
      </c>
      <c r="G197" s="14" t="n">
        <v>5.575</v>
      </c>
      <c r="H197" s="14" t="n">
        <v>1.324</v>
      </c>
      <c r="I197" s="14" t="n">
        <v>0</v>
      </c>
      <c r="J197" s="14" t="n">
        <v>5.575</v>
      </c>
      <c r="K197" s="14" t="n">
        <v>0</v>
      </c>
      <c r="L197" s="14" t="n">
        <v>1</v>
      </c>
      <c r="M197" s="14" t="n">
        <v>7.124</v>
      </c>
      <c r="N197" s="14" t="n">
        <v>3.971</v>
      </c>
      <c r="O197" s="14" t="n">
        <v>0</v>
      </c>
      <c r="P197" s="14" t="n">
        <v>7.124</v>
      </c>
      <c r="Q197" s="14" t="n">
        <v>0</v>
      </c>
      <c r="R197" s="14" t="n">
        <v>1</v>
      </c>
      <c r="S197" s="14" t="n">
        <v>12.193</v>
      </c>
      <c r="T197" s="14" t="n">
        <v>7.942</v>
      </c>
      <c r="U197" s="14" t="n">
        <v>0.216</v>
      </c>
      <c r="V197" s="14" t="n">
        <v>13.778</v>
      </c>
      <c r="W197" s="14" t="n">
        <v>0.13</v>
      </c>
      <c r="X197" s="14" t="n">
        <v>1</v>
      </c>
      <c r="Y197" s="14" t="n">
        <v>3.841</v>
      </c>
      <c r="Z197" s="14" t="n">
        <v>0.517</v>
      </c>
      <c r="AA197" s="14" t="n">
        <v>0</v>
      </c>
      <c r="AB197" s="14" t="n">
        <v>3.841</v>
      </c>
      <c r="AC197" s="14" t="n">
        <v>0</v>
      </c>
      <c r="AD197" s="14" t="n">
        <v>1</v>
      </c>
      <c r="AE197" s="14" t="n">
        <v>5.164</v>
      </c>
      <c r="AF197" s="14" t="n">
        <v>1.209</v>
      </c>
      <c r="AG197" s="14" t="n">
        <v>0</v>
      </c>
      <c r="AH197" s="14" t="n">
        <v>5.164</v>
      </c>
      <c r="AI197" s="14" t="n">
        <v>0</v>
      </c>
      <c r="AJ197" s="14" t="n">
        <v>1</v>
      </c>
      <c r="AK197" s="14" t="n">
        <v>13.106</v>
      </c>
      <c r="AL197" s="14" t="n">
        <v>7.042</v>
      </c>
      <c r="AM197" s="14" t="n">
        <v>0.232</v>
      </c>
      <c r="AN197" s="14" t="n">
        <v>14.81</v>
      </c>
      <c r="AO197" s="14" t="n">
        <v>0.13</v>
      </c>
      <c r="AP197" s="14" t="n">
        <v>1</v>
      </c>
      <c r="AQ197" s="14" t="n">
        <v>0.756</v>
      </c>
      <c r="AR197" s="14" t="n">
        <v>0.132</v>
      </c>
      <c r="AS197" s="14" t="n">
        <v>0.412</v>
      </c>
      <c r="AT197" s="14" t="n">
        <v>1.32</v>
      </c>
      <c r="AU197" s="14" t="n">
        <v>0.13</v>
      </c>
      <c r="AV197" s="14" t="n">
        <v>1</v>
      </c>
      <c r="AW197" s="14" t="n">
        <v>0.655</v>
      </c>
      <c r="AX197" s="14" t="n">
        <v>0.132</v>
      </c>
      <c r="AY197" s="14" t="n">
        <v>0.518</v>
      </c>
      <c r="AZ197" s="14" t="n">
        <v>1.325</v>
      </c>
      <c r="BA197" s="14" t="n">
        <v>0.13</v>
      </c>
      <c r="BB197" s="14" t="n">
        <v>1</v>
      </c>
      <c r="BC197" s="14" t="n">
        <v>0.534</v>
      </c>
      <c r="BD197" s="14" t="n">
        <v>0.132</v>
      </c>
      <c r="BE197" s="14" t="n">
        <v>-0.233</v>
      </c>
      <c r="BF197" s="14" t="n">
        <v>0.34</v>
      </c>
      <c r="BG197" s="14" t="n">
        <v>0</v>
      </c>
      <c r="BH197" s="14" t="n">
        <v>0</v>
      </c>
      <c r="BI197" s="14" t="n">
        <v>0.5679999999999999</v>
      </c>
      <c r="BJ197" s="14" t="n">
        <v>0.132</v>
      </c>
      <c r="BK197" s="14" t="n">
        <v>0.294</v>
      </c>
      <c r="BL197" s="14" t="n">
        <v>0.974</v>
      </c>
      <c r="BM197" s="14" t="n">
        <v>0.13</v>
      </c>
      <c r="BN197" s="14" t="n">
        <v>1</v>
      </c>
      <c r="BO197" s="14" t="n">
        <v>0</v>
      </c>
      <c r="BP197" s="14" t="n">
        <v>0.014</v>
      </c>
      <c r="BQ197" s="14" t="n">
        <v>0.232</v>
      </c>
      <c r="BR197" s="14" t="n">
        <v>0</v>
      </c>
      <c r="BS197" s="14" t="n">
        <v>1</v>
      </c>
      <c r="BT197" s="14" t="n">
        <v>0</v>
      </c>
      <c r="BU197" s="14" t="n">
        <v>0.016</v>
      </c>
      <c r="BV197" s="14" t="n">
        <v>0.191</v>
      </c>
      <c r="BW197" s="14" t="n">
        <v>0</v>
      </c>
      <c r="BX197" s="14" t="n">
        <v>0.833</v>
      </c>
      <c r="BY197" s="14" t="n">
        <v>13.646</v>
      </c>
      <c r="BZ197" s="14" t="n">
        <v>0</v>
      </c>
      <c r="CA197" s="14" t="n">
        <v>13.646</v>
      </c>
      <c r="CB197" s="14" t="n">
        <v>0</v>
      </c>
      <c r="CC197" s="14" t="n">
        <v>82.58799999999999</v>
      </c>
      <c r="CD197" s="14" t="n">
        <v>7.95</v>
      </c>
      <c r="CE197" s="14" t="n">
        <v>-7.326</v>
      </c>
      <c r="CF197" s="14" t="n">
        <v>85.04600000000001</v>
      </c>
      <c r="CG197" s="14" t="n">
        <v>0.13</v>
      </c>
      <c r="CH197" s="14" t="n">
        <v>1</v>
      </c>
      <c r="CI197" s="14" t="n">
        <v>0</v>
      </c>
      <c r="CJ197" s="14" t="n">
        <v>0</v>
      </c>
      <c r="CK197" s="14" t="n">
        <v>0</v>
      </c>
      <c r="CL197" s="14" t="n">
        <v>0</v>
      </c>
      <c r="CM197" s="14" t="n">
        <v>0</v>
      </c>
      <c r="CN197" s="14" t="n">
        <v>0</v>
      </c>
      <c r="CO197" s="14" t="n">
        <v>0.065</v>
      </c>
      <c r="CP197" s="14" t="n">
        <v>0</v>
      </c>
      <c r="CQ197" s="14" t="n">
        <v>1.387</v>
      </c>
      <c r="CR197" s="14" t="n">
        <v>0</v>
      </c>
      <c r="CS197" s="14" t="n">
        <v>5.529</v>
      </c>
      <c r="CT197" s="14" t="n">
        <v>4.251</v>
      </c>
      <c r="CU197" s="14" t="n">
        <v>10.123</v>
      </c>
    </row>
    <row r="198">
      <c r="A198" s="14" t="inlineStr">
        <is>
          <t>HRV2021</t>
        </is>
      </c>
      <c r="B198" s="14" t="inlineStr">
        <is>
          <t>HRV</t>
        </is>
      </c>
      <c r="C198" s="14" t="inlineStr">
        <is>
          <t>HRV</t>
        </is>
      </c>
      <c r="D198" s="14" t="inlineStr">
        <is>
          <t>Croatia</t>
        </is>
      </c>
      <c r="E198" s="14" t="n">
        <v>2021</v>
      </c>
      <c r="F198" s="14" t="n">
        <v>0.25</v>
      </c>
      <c r="G198" s="14" t="n">
        <v>7.431</v>
      </c>
      <c r="H198" s="14" t="n">
        <v>1.626</v>
      </c>
      <c r="I198" s="14" t="n">
        <v>0.731</v>
      </c>
      <c r="J198" s="14" t="n">
        <v>8.163</v>
      </c>
      <c r="K198" s="14" t="n">
        <v>0</v>
      </c>
      <c r="L198" s="14" t="n">
        <v>1</v>
      </c>
      <c r="M198" s="14" t="n">
        <v>10.953</v>
      </c>
      <c r="N198" s="14" t="n">
        <v>4.964</v>
      </c>
      <c r="O198" s="14" t="n">
        <v>0.759</v>
      </c>
      <c r="P198" s="14" t="n">
        <v>11.711</v>
      </c>
      <c r="Q198" s="14" t="n">
        <v>0</v>
      </c>
      <c r="R198" s="14" t="n">
        <v>1</v>
      </c>
      <c r="S198" s="14" t="n">
        <v>9.023</v>
      </c>
      <c r="T198" s="14" t="n">
        <v>5.591</v>
      </c>
      <c r="U198" s="14" t="n">
        <v>0.335</v>
      </c>
      <c r="V198" s="14" t="n">
        <v>11.563</v>
      </c>
      <c r="W198" s="14" t="n">
        <v>0.236</v>
      </c>
      <c r="X198" s="14" t="n">
        <v>1</v>
      </c>
      <c r="Y198" s="14" t="n">
        <v>13.603</v>
      </c>
      <c r="Z198" s="14" t="n">
        <v>1.503</v>
      </c>
      <c r="AA198" s="14" t="n">
        <v>-2.069</v>
      </c>
      <c r="AB198" s="14" t="n">
        <v>11.533</v>
      </c>
      <c r="AC198" s="14" t="n">
        <v>0</v>
      </c>
      <c r="AD198" s="14" t="n">
        <v>1</v>
      </c>
      <c r="AE198" s="14" t="n">
        <v>13.559</v>
      </c>
      <c r="AF198" s="14" t="n">
        <v>2.668</v>
      </c>
      <c r="AG198" s="14" t="n">
        <v>-2.026</v>
      </c>
      <c r="AH198" s="14" t="n">
        <v>11.533</v>
      </c>
      <c r="AI198" s="14" t="n">
        <v>0</v>
      </c>
      <c r="AJ198" s="14" t="n">
        <v>1</v>
      </c>
      <c r="AK198" s="14" t="n">
        <v>16.803</v>
      </c>
      <c r="AL198" s="14" t="n">
        <v>8.247</v>
      </c>
      <c r="AM198" s="14" t="n">
        <v>-6.658</v>
      </c>
      <c r="AN198" s="14" t="n">
        <v>12.681</v>
      </c>
      <c r="AO198" s="14" t="n">
        <v>0</v>
      </c>
      <c r="AP198" s="14" t="n">
        <v>0</v>
      </c>
      <c r="AQ198" s="14" t="n">
        <v>0.619</v>
      </c>
      <c r="AR198" s="14" t="n">
        <v>0.114</v>
      </c>
      <c r="AS198" s="14" t="n">
        <v>0.708</v>
      </c>
      <c r="AT198" s="14" t="n">
        <v>1.659</v>
      </c>
      <c r="AU198" s="14" t="n">
        <v>0.25</v>
      </c>
      <c r="AV198" s="14" t="n">
        <v>1</v>
      </c>
      <c r="AW198" s="14" t="n">
        <v>0.599</v>
      </c>
      <c r="AX198" s="14" t="n">
        <v>0.114</v>
      </c>
      <c r="AY198" s="14" t="n">
        <v>0.6899999999999999</v>
      </c>
      <c r="AZ198" s="14" t="n">
        <v>1.611</v>
      </c>
      <c r="BA198" s="14" t="n">
        <v>0.25</v>
      </c>
      <c r="BB198" s="14" t="n">
        <v>1</v>
      </c>
      <c r="BC198" s="14" t="n">
        <v>0.439</v>
      </c>
      <c r="BD198" s="14" t="n">
        <v>0.114</v>
      </c>
      <c r="BE198" s="14" t="n">
        <v>0.22</v>
      </c>
      <c r="BF198" s="14" t="n">
        <v>0.824</v>
      </c>
      <c r="BG198" s="14" t="n">
        <v>0.25</v>
      </c>
      <c r="BH198" s="14" t="n">
        <v>1</v>
      </c>
      <c r="BI198" s="14" t="n">
        <v>0.505</v>
      </c>
      <c r="BJ198" s="14" t="n">
        <v>0.114</v>
      </c>
      <c r="BK198" s="14" t="n">
        <v>0.124</v>
      </c>
      <c r="BL198" s="14" t="n">
        <v>0.785</v>
      </c>
      <c r="BM198" s="14" t="n">
        <v>0.25</v>
      </c>
      <c r="BN198" s="14" t="n">
        <v>1</v>
      </c>
      <c r="BO198" s="14" t="n">
        <v>0</v>
      </c>
      <c r="BP198" s="14" t="n">
        <v>0.012</v>
      </c>
      <c r="BQ198" s="14" t="n">
        <v>0.102</v>
      </c>
      <c r="BR198" s="14" t="n">
        <v>0</v>
      </c>
      <c r="BS198" s="14" t="n">
        <v>1</v>
      </c>
      <c r="BT198" s="14" t="n">
        <v>0</v>
      </c>
      <c r="BU198" s="14" t="n">
        <v>0.016</v>
      </c>
      <c r="BV198" s="14" t="n">
        <v>0.154</v>
      </c>
      <c r="BW198" s="14" t="n">
        <v>0.13</v>
      </c>
      <c r="BX198" s="14" t="n">
        <v>0.5</v>
      </c>
      <c r="BY198" s="14" t="n">
        <v>11.787</v>
      </c>
      <c r="BZ198" s="14" t="n">
        <v>0</v>
      </c>
      <c r="CA198" s="14" t="n">
        <v>11.787</v>
      </c>
      <c r="CB198" s="14" t="n">
        <v>0</v>
      </c>
      <c r="CC198" s="14" t="n">
        <v>78.125</v>
      </c>
      <c r="CD198" s="14" t="n">
        <v>7.95</v>
      </c>
      <c r="CE198" s="14" t="n">
        <v>24.804</v>
      </c>
      <c r="CF198" s="14" t="n">
        <v>128.661</v>
      </c>
      <c r="CG198" s="14" t="n">
        <v>0.25</v>
      </c>
      <c r="CH198" s="14" t="n">
        <v>1</v>
      </c>
      <c r="CI198" s="14" t="n">
        <v>0</v>
      </c>
      <c r="CJ198" s="14" t="n">
        <v>0</v>
      </c>
      <c r="CK198" s="14" t="n">
        <v>0</v>
      </c>
      <c r="CL198" s="14" t="n">
        <v>0</v>
      </c>
      <c r="CM198" s="14" t="n">
        <v>0.007</v>
      </c>
      <c r="CN198" s="14" t="n">
        <v>0.109</v>
      </c>
      <c r="CO198" s="14" t="n">
        <v>0.201</v>
      </c>
      <c r="CP198" s="14" t="n">
        <v>0</v>
      </c>
      <c r="CQ198" s="14" t="n">
        <v>1.198</v>
      </c>
      <c r="CR198" s="14" t="n">
        <v>0</v>
      </c>
      <c r="CS198" s="14" t="n">
        <v>3.929</v>
      </c>
      <c r="CT198" s="14" t="n">
        <v>5.61</v>
      </c>
      <c r="CU198" s="14" t="n">
        <v>8.303000000000001</v>
      </c>
    </row>
    <row r="199">
      <c r="A199" s="14" t="inlineStr">
        <is>
          <t>HRV2022</t>
        </is>
      </c>
      <c r="B199" s="14" t="inlineStr">
        <is>
          <t>HRV</t>
        </is>
      </c>
      <c r="C199" s="14" t="inlineStr">
        <is>
          <t>HRV</t>
        </is>
      </c>
      <c r="D199" s="14" t="inlineStr">
        <is>
          <t>Croatia</t>
        </is>
      </c>
      <c r="E199" s="14" t="n">
        <v>2022</v>
      </c>
      <c r="F199" s="14" t="n">
        <v>0.25</v>
      </c>
      <c r="G199" s="14" t="n">
        <v>15.227</v>
      </c>
      <c r="H199" s="14" t="n">
        <v>2.365</v>
      </c>
      <c r="I199" s="14" t="n">
        <v>8.161</v>
      </c>
      <c r="J199" s="14" t="n">
        <v>23.388</v>
      </c>
      <c r="K199" s="14" t="n">
        <v>0</v>
      </c>
      <c r="L199" s="14" t="n">
        <v>1</v>
      </c>
      <c r="M199" s="14" t="n">
        <v>12.771</v>
      </c>
      <c r="N199" s="14" t="n">
        <v>5.274</v>
      </c>
      <c r="O199" s="14" t="n">
        <v>8.465999999999999</v>
      </c>
      <c r="P199" s="14" t="n">
        <v>21.237</v>
      </c>
      <c r="Q199" s="14" t="n">
        <v>0</v>
      </c>
      <c r="R199" s="14" t="n">
        <v>1</v>
      </c>
      <c r="S199" s="14" t="n">
        <v>17.275</v>
      </c>
      <c r="T199" s="14" t="n">
        <v>8.461</v>
      </c>
      <c r="U199" s="14" t="n">
        <v>0.336</v>
      </c>
      <c r="V199" s="14" t="n">
        <v>21.387</v>
      </c>
      <c r="W199" s="14" t="n">
        <v>0.236</v>
      </c>
      <c r="X199" s="14" t="n">
        <v>1</v>
      </c>
      <c r="Y199" s="14" t="n">
        <v>35.731</v>
      </c>
      <c r="Z199" s="14" t="n">
        <v>3.748</v>
      </c>
      <c r="AA199" s="14" t="n">
        <v>-10.721</v>
      </c>
      <c r="AB199" s="14" t="n">
        <v>25.009</v>
      </c>
      <c r="AC199" s="14" t="n">
        <v>0</v>
      </c>
      <c r="AD199" s="14" t="n">
        <v>1</v>
      </c>
      <c r="AE199" s="14" t="n">
        <v>35.778</v>
      </c>
      <c r="AF199" s="14" t="n">
        <v>6.633</v>
      </c>
      <c r="AG199" s="14" t="n">
        <v>-10.769</v>
      </c>
      <c r="AH199" s="14" t="n">
        <v>25.009</v>
      </c>
      <c r="AI199" s="14" t="n">
        <v>0</v>
      </c>
      <c r="AJ199" s="14" t="n">
        <v>1</v>
      </c>
      <c r="AK199" s="14" t="n">
        <v>39.571</v>
      </c>
      <c r="AL199" s="14" t="n">
        <v>18.897</v>
      </c>
      <c r="AM199" s="14" t="n">
        <v>-27.556</v>
      </c>
      <c r="AN199" s="14" t="n">
        <v>12.615</v>
      </c>
      <c r="AO199" s="14" t="n">
        <v>0</v>
      </c>
      <c r="AP199" s="14" t="n">
        <v>0</v>
      </c>
      <c r="AQ199" s="14" t="n">
        <v>0.861</v>
      </c>
      <c r="AR199" s="14" t="n">
        <v>0.123</v>
      </c>
      <c r="AS199" s="14" t="n">
        <v>0.495</v>
      </c>
      <c r="AT199" s="14" t="n">
        <v>1.696</v>
      </c>
      <c r="AU199" s="14" t="n">
        <v>0.25</v>
      </c>
      <c r="AV199" s="14" t="n">
        <v>1</v>
      </c>
      <c r="AW199" s="14" t="n">
        <v>0.986</v>
      </c>
      <c r="AX199" s="14" t="n">
        <v>0.123</v>
      </c>
      <c r="AY199" s="14" t="n">
        <v>0.504</v>
      </c>
      <c r="AZ199" s="14" t="n">
        <v>1.862</v>
      </c>
      <c r="BA199" s="14" t="n">
        <v>0.25</v>
      </c>
      <c r="BB199" s="14" t="n">
        <v>1</v>
      </c>
      <c r="BC199" s="14" t="n">
        <v>0.598</v>
      </c>
      <c r="BD199" s="14" t="n">
        <v>0.123</v>
      </c>
      <c r="BE199" s="14" t="n">
        <v>0.198</v>
      </c>
      <c r="BF199" s="14" t="n">
        <v>0.995</v>
      </c>
      <c r="BG199" s="14" t="n">
        <v>0.25</v>
      </c>
      <c r="BH199" s="14" t="n">
        <v>1</v>
      </c>
      <c r="BI199" s="14" t="n">
        <v>0.612</v>
      </c>
      <c r="BJ199" s="14" t="n">
        <v>0.123</v>
      </c>
      <c r="BK199" s="14" t="n">
        <v>0.387</v>
      </c>
      <c r="BL199" s="14" t="n">
        <v>1.249</v>
      </c>
      <c r="BM199" s="14" t="n">
        <v>0.25</v>
      </c>
      <c r="BN199" s="14" t="n">
        <v>1</v>
      </c>
      <c r="BO199" s="14" t="n">
        <v>0</v>
      </c>
      <c r="BP199" s="14" t="n">
        <v>0.012</v>
      </c>
      <c r="BQ199" s="14" t="n">
        <v>0.157</v>
      </c>
      <c r="BR199" s="14" t="n">
        <v>0</v>
      </c>
      <c r="BS199" s="14" t="n">
        <v>1</v>
      </c>
      <c r="BT199" s="14" t="n">
        <v>0</v>
      </c>
      <c r="BU199" s="14" t="n">
        <v>0.015</v>
      </c>
      <c r="BV199" s="14" t="n">
        <v>0.149</v>
      </c>
      <c r="BW199" s="14" t="n">
        <v>0.13</v>
      </c>
      <c r="BX199" s="14" t="n">
        <v>0.5</v>
      </c>
      <c r="BY199" s="14" t="n">
        <v>12.729</v>
      </c>
      <c r="BZ199" s="14" t="n">
        <v>0</v>
      </c>
      <c r="CA199" s="14" t="n">
        <v>12.729</v>
      </c>
      <c r="CB199" s="14" t="n">
        <v>0</v>
      </c>
      <c r="CC199" s="14" t="n">
        <v>97.90000000000001</v>
      </c>
      <c r="CD199" s="14" t="n">
        <v>7.95</v>
      </c>
      <c r="CE199" s="14" t="n">
        <v>92.86799999999999</v>
      </c>
      <c r="CF199" s="14" t="n">
        <v>238.46</v>
      </c>
      <c r="CG199" s="14" t="n">
        <v>0.25</v>
      </c>
      <c r="CH199" s="14" t="n">
        <v>1</v>
      </c>
      <c r="CI199" s="14" t="n">
        <v>0</v>
      </c>
      <c r="CJ199" s="14" t="n">
        <v>0</v>
      </c>
      <c r="CK199" s="14" t="n">
        <v>0</v>
      </c>
      <c r="CL199" s="14" t="n">
        <v>0</v>
      </c>
      <c r="CM199" s="14" t="n">
        <v>0.008</v>
      </c>
      <c r="CN199" s="14" t="n">
        <v>0.113</v>
      </c>
      <c r="CO199" s="14" t="n">
        <v>0.211</v>
      </c>
      <c r="CP199" s="14" t="n">
        <v>0</v>
      </c>
      <c r="CQ199" s="14" t="n">
        <v>1.294</v>
      </c>
      <c r="CR199" s="14" t="n">
        <v>0</v>
      </c>
      <c r="CS199" s="14" t="n">
        <v>4.243</v>
      </c>
      <c r="CT199" s="14" t="n">
        <v>13.314</v>
      </c>
      <c r="CU199" s="14" t="n">
        <v>30.339</v>
      </c>
    </row>
    <row r="200">
      <c r="A200" s="14" t="inlineStr">
        <is>
          <t>HRV2023</t>
        </is>
      </c>
      <c r="B200" s="14" t="inlineStr">
        <is>
          <t>HRV</t>
        </is>
      </c>
      <c r="C200" s="14" t="inlineStr">
        <is>
          <t>HRV</t>
        </is>
      </c>
      <c r="D200" s="14" t="inlineStr">
        <is>
          <t>Croatia</t>
        </is>
      </c>
      <c r="E200" s="14" t="n">
        <v>2023</v>
      </c>
      <c r="F200" s="14" t="n">
        <v>0.25</v>
      </c>
      <c r="G200" s="14" t="n">
        <v>8.023</v>
      </c>
      <c r="H200" s="14" t="n">
        <v>1.827</v>
      </c>
      <c r="I200" s="14" t="n">
        <v>9.458</v>
      </c>
      <c r="J200" s="14" t="n">
        <v>17.481</v>
      </c>
      <c r="K200" s="14" t="n">
        <v>0</v>
      </c>
      <c r="L200" s="14" t="n">
        <v>1</v>
      </c>
      <c r="M200" s="14" t="n">
        <v>10.874</v>
      </c>
      <c r="N200" s="14" t="n">
        <v>5.393</v>
      </c>
      <c r="O200" s="14" t="n">
        <v>10.146</v>
      </c>
      <c r="P200" s="14" t="n">
        <v>21.021</v>
      </c>
      <c r="Q200" s="14" t="n">
        <v>0</v>
      </c>
      <c r="R200" s="14" t="n">
        <v>1</v>
      </c>
      <c r="S200" s="14" t="n">
        <v>10.326</v>
      </c>
      <c r="T200" s="14" t="n">
        <v>6.476</v>
      </c>
      <c r="U200" s="14" t="n">
        <v>0.613</v>
      </c>
      <c r="V200" s="14" t="n">
        <v>13.174</v>
      </c>
      <c r="W200" s="14" t="n">
        <v>0.236</v>
      </c>
      <c r="X200" s="14" t="n">
        <v>1</v>
      </c>
      <c r="Y200" s="14" t="n">
        <v>17.935</v>
      </c>
      <c r="Z200" s="14" t="n">
        <v>2.009</v>
      </c>
      <c r="AA200" s="14" t="n">
        <v>6.898</v>
      </c>
      <c r="AB200" s="14" t="n">
        <v>24.832</v>
      </c>
      <c r="AC200" s="14" t="n">
        <v>0</v>
      </c>
      <c r="AD200" s="14" t="n">
        <v>1</v>
      </c>
      <c r="AE200" s="14" t="n">
        <v>18.033</v>
      </c>
      <c r="AF200" s="14" t="n">
        <v>3.592</v>
      </c>
      <c r="AG200" s="14" t="n">
        <v>6.799</v>
      </c>
      <c r="AH200" s="14" t="n">
        <v>24.832</v>
      </c>
      <c r="AI200" s="14" t="n">
        <v>0</v>
      </c>
      <c r="AJ200" s="14" t="n">
        <v>1</v>
      </c>
      <c r="AK200" s="14" t="n">
        <v>22.131</v>
      </c>
      <c r="AL200" s="14" t="n">
        <v>10.963</v>
      </c>
      <c r="AM200" s="14" t="n">
        <v>-9.256</v>
      </c>
      <c r="AN200" s="14" t="n">
        <v>13.52</v>
      </c>
      <c r="AO200" s="14" t="n">
        <v>0</v>
      </c>
      <c r="AP200" s="14" t="n">
        <v>0</v>
      </c>
      <c r="AQ200" s="14" t="n">
        <v>0.76</v>
      </c>
      <c r="AR200" s="14" t="n">
        <v>0.129</v>
      </c>
      <c r="AS200" s="14" t="n">
        <v>0.302</v>
      </c>
      <c r="AT200" s="14" t="n">
        <v>1.328</v>
      </c>
      <c r="AU200" s="14" t="n">
        <v>0.25</v>
      </c>
      <c r="AV200" s="14" t="n">
        <v>1</v>
      </c>
      <c r="AW200" s="14" t="n">
        <v>0.8110000000000001</v>
      </c>
      <c r="AX200" s="14" t="n">
        <v>0.129</v>
      </c>
      <c r="AY200" s="14" t="n">
        <v>0.363</v>
      </c>
      <c r="AZ200" s="14" t="n">
        <v>1.468</v>
      </c>
      <c r="BA200" s="14" t="n">
        <v>0.25</v>
      </c>
      <c r="BB200" s="14" t="n">
        <v>1</v>
      </c>
      <c r="BC200" s="14" t="n">
        <v>0.535</v>
      </c>
      <c r="BD200" s="14" t="n">
        <v>0.129</v>
      </c>
      <c r="BE200" s="14" t="n">
        <v>0.231</v>
      </c>
      <c r="BF200" s="14" t="n">
        <v>0.957</v>
      </c>
      <c r="BG200" s="14" t="n">
        <v>0.25</v>
      </c>
      <c r="BH200" s="14" t="n">
        <v>1</v>
      </c>
      <c r="BI200" s="14" t="n">
        <v>0.579</v>
      </c>
      <c r="BJ200" s="14" t="n">
        <v>0.129</v>
      </c>
      <c r="BK200" s="14" t="n">
        <v>0.283</v>
      </c>
      <c r="BL200" s="14" t="n">
        <v>1.078</v>
      </c>
      <c r="BM200" s="14" t="n">
        <v>0.25</v>
      </c>
      <c r="BN200" s="14" t="n">
        <v>1</v>
      </c>
      <c r="BO200" s="14" t="n">
        <v>0</v>
      </c>
      <c r="BP200" s="14" t="n">
        <v>0.014</v>
      </c>
      <c r="BQ200" s="14" t="n">
        <v>0.234</v>
      </c>
      <c r="BR200" s="14" t="n">
        <v>0</v>
      </c>
      <c r="BS200" s="14" t="n">
        <v>1</v>
      </c>
      <c r="BT200" s="14" t="n">
        <v>0</v>
      </c>
      <c r="BU200" s="14" t="n">
        <v>0.015</v>
      </c>
      <c r="BV200" s="14" t="n">
        <v>0.16</v>
      </c>
      <c r="BW200" s="14" t="n">
        <v>0.13</v>
      </c>
      <c r="BX200" s="14" t="n">
        <v>0.5</v>
      </c>
      <c r="BY200" s="14" t="n">
        <v>13.254</v>
      </c>
      <c r="BZ200" s="14" t="n">
        <v>0</v>
      </c>
      <c r="CA200" s="14" t="n">
        <v>13.254</v>
      </c>
      <c r="CB200" s="14" t="n">
        <v>0</v>
      </c>
      <c r="CC200" s="14" t="n">
        <v>83.248</v>
      </c>
      <c r="CD200" s="14" t="n">
        <v>7.95</v>
      </c>
      <c r="CE200" s="14" t="n">
        <v>91.529</v>
      </c>
      <c r="CF200" s="14" t="n">
        <v>218.471</v>
      </c>
      <c r="CG200" s="14" t="n">
        <v>0.25</v>
      </c>
      <c r="CH200" s="14" t="n">
        <v>1</v>
      </c>
      <c r="CI200" s="14" t="n">
        <v>0</v>
      </c>
      <c r="CJ200" s="14" t="n">
        <v>0</v>
      </c>
      <c r="CK200" s="14" t="n">
        <v>0</v>
      </c>
      <c r="CL200" s="14" t="n">
        <v>0</v>
      </c>
      <c r="CM200" s="14" t="n">
        <v>0.008</v>
      </c>
      <c r="CN200" s="14" t="n">
        <v>0.112</v>
      </c>
      <c r="CO200" s="14" t="n">
        <v>0.198</v>
      </c>
      <c r="CP200" s="14" t="n">
        <v>0</v>
      </c>
      <c r="CQ200" s="14" t="n">
        <v>1.348</v>
      </c>
      <c r="CR200" s="14" t="n">
        <v>0</v>
      </c>
      <c r="CS200" s="14" t="n">
        <v>4.418</v>
      </c>
      <c r="CT200" s="14" t="n">
        <v>6.059</v>
      </c>
      <c r="CU200" s="14" t="n">
        <v>12.492</v>
      </c>
    </row>
    <row r="201">
      <c r="A201" s="14" t="inlineStr">
        <is>
          <t>HRV2024</t>
        </is>
      </c>
      <c r="B201" s="14" t="inlineStr">
        <is>
          <t>HRV</t>
        </is>
      </c>
      <c r="C201" s="14" t="inlineStr">
        <is>
          <t>HRV</t>
        </is>
      </c>
      <c r="D201" s="14" t="inlineStr">
        <is>
          <t>Croatia</t>
        </is>
      </c>
      <c r="E201" s="14" t="n">
        <v>2024</v>
      </c>
      <c r="F201" s="14" t="n">
        <v>0.25</v>
      </c>
      <c r="G201" s="14" t="n">
        <v>6.577</v>
      </c>
      <c r="H201" s="14" t="n">
        <v>1.666</v>
      </c>
      <c r="I201" s="14" t="n">
        <v>6.198</v>
      </c>
      <c r="J201" s="14" t="n">
        <v>12.775</v>
      </c>
      <c r="K201" s="14" t="n">
        <v>0</v>
      </c>
      <c r="L201" s="14" t="n">
        <v>1</v>
      </c>
      <c r="M201" s="14" t="n">
        <v>10.112</v>
      </c>
      <c r="N201" s="14" t="n">
        <v>5.508</v>
      </c>
      <c r="O201" s="14" t="n">
        <v>6.765</v>
      </c>
      <c r="P201" s="14" t="n">
        <v>16.877</v>
      </c>
      <c r="Q201" s="14" t="n">
        <v>0</v>
      </c>
      <c r="R201" s="14" t="n">
        <v>1</v>
      </c>
      <c r="S201" s="14" t="n">
        <v>9.07</v>
      </c>
      <c r="T201" s="14" t="n">
        <v>6.004</v>
      </c>
      <c r="U201" s="14" t="n">
        <v>0.647</v>
      </c>
      <c r="V201" s="14" t="n">
        <v>11.633</v>
      </c>
      <c r="W201" s="14" t="n">
        <v>0.236</v>
      </c>
      <c r="X201" s="14" t="n">
        <v>1</v>
      </c>
      <c r="Y201" s="14" t="n">
        <v>15.604</v>
      </c>
      <c r="Z201" s="14" t="n">
        <v>1.97</v>
      </c>
      <c r="AA201" s="14" t="n">
        <v>3.893</v>
      </c>
      <c r="AB201" s="14" t="n">
        <v>19.497</v>
      </c>
      <c r="AC201" s="14" t="n">
        <v>0</v>
      </c>
      <c r="AD201" s="14" t="n">
        <v>1</v>
      </c>
      <c r="AE201" s="14" t="n">
        <v>15.604</v>
      </c>
      <c r="AF201" s="14" t="n">
        <v>3.418</v>
      </c>
      <c r="AG201" s="14" t="n">
        <v>3.893</v>
      </c>
      <c r="AH201" s="14" t="n">
        <v>19.497</v>
      </c>
      <c r="AI201" s="14" t="n">
        <v>0</v>
      </c>
      <c r="AJ201" s="14" t="n">
        <v>1</v>
      </c>
      <c r="AK201" s="14" t="n">
        <v>18.243</v>
      </c>
      <c r="AL201" s="14" t="n">
        <v>9.279</v>
      </c>
      <c r="AM201" s="14" t="n">
        <v>-5.315</v>
      </c>
      <c r="AN201" s="14" t="n">
        <v>13.575</v>
      </c>
      <c r="AO201" s="14" t="n">
        <v>0</v>
      </c>
      <c r="AP201" s="14" t="n">
        <v>0</v>
      </c>
      <c r="AQ201" s="14" t="n">
        <v>0.724</v>
      </c>
      <c r="AR201" s="14" t="n">
        <v>0.132</v>
      </c>
      <c r="AS201" s="14" t="n">
        <v>0.613</v>
      </c>
      <c r="AT201" s="14" t="n">
        <v>1.672</v>
      </c>
      <c r="AU201" s="14" t="n">
        <v>0.25</v>
      </c>
      <c r="AV201" s="14" t="n">
        <v>1</v>
      </c>
      <c r="AW201" s="14" t="n">
        <v>0.75</v>
      </c>
      <c r="AX201" s="14" t="n">
        <v>0.132</v>
      </c>
      <c r="AY201" s="14" t="n">
        <v>0.606</v>
      </c>
      <c r="AZ201" s="14" t="n">
        <v>1.696</v>
      </c>
      <c r="BA201" s="14" t="n">
        <v>0.25</v>
      </c>
      <c r="BB201" s="14" t="n">
        <v>1</v>
      </c>
      <c r="BC201" s="14" t="n">
        <v>0.513</v>
      </c>
      <c r="BD201" s="14" t="n">
        <v>0.132</v>
      </c>
      <c r="BE201" s="14" t="n">
        <v>0.164</v>
      </c>
      <c r="BF201" s="14" t="n">
        <v>0.846</v>
      </c>
      <c r="BG201" s="14" t="n">
        <v>0.25</v>
      </c>
      <c r="BH201" s="14" t="n">
        <v>1</v>
      </c>
      <c r="BI201" s="14" t="n">
        <v>0.591</v>
      </c>
      <c r="BJ201" s="14" t="n">
        <v>0.132</v>
      </c>
      <c r="BK201" s="14" t="n">
        <v>0.323</v>
      </c>
      <c r="BL201" s="14" t="n">
        <v>1.105</v>
      </c>
      <c r="BM201" s="14" t="n">
        <v>0.25</v>
      </c>
      <c r="BN201" s="14" t="n">
        <v>1</v>
      </c>
      <c r="BO201" s="14" t="n">
        <v>0</v>
      </c>
      <c r="BP201" s="14" t="n">
        <v>0.014</v>
      </c>
      <c r="BQ201" s="14" t="n">
        <v>0.218</v>
      </c>
      <c r="BR201" s="14" t="n">
        <v>0</v>
      </c>
      <c r="BS201" s="14" t="n">
        <v>1</v>
      </c>
      <c r="BT201" s="14" t="n">
        <v>0</v>
      </c>
      <c r="BU201" s="14" t="n">
        <v>0.015</v>
      </c>
      <c r="BV201" s="14" t="n">
        <v>0.16</v>
      </c>
      <c r="BW201" s="14" t="n">
        <v>0.13</v>
      </c>
      <c r="BX201" s="14" t="n">
        <v>0.5</v>
      </c>
      <c r="BY201" s="14" t="n">
        <v>13.646</v>
      </c>
      <c r="BZ201" s="14" t="n">
        <v>0</v>
      </c>
      <c r="CA201" s="14" t="n">
        <v>13.646</v>
      </c>
      <c r="CB201" s="14" t="n">
        <v>0</v>
      </c>
      <c r="CC201" s="14" t="n">
        <v>82.58799999999999</v>
      </c>
      <c r="CD201" s="14" t="n">
        <v>7.95</v>
      </c>
      <c r="CE201" s="14" t="n">
        <v>72.22799999999999</v>
      </c>
      <c r="CF201" s="14" t="n">
        <v>193.52</v>
      </c>
      <c r="CG201" s="14" t="n">
        <v>0.25</v>
      </c>
      <c r="CH201" s="14" t="n">
        <v>1</v>
      </c>
      <c r="CI201" s="14" t="n">
        <v>0</v>
      </c>
      <c r="CJ201" s="14" t="n">
        <v>0</v>
      </c>
      <c r="CK201" s="14" t="n">
        <v>0</v>
      </c>
      <c r="CL201" s="14" t="n">
        <v>0</v>
      </c>
      <c r="CM201" s="14" t="n">
        <v>0.008</v>
      </c>
      <c r="CN201" s="14" t="n">
        <v>0.107</v>
      </c>
      <c r="CO201" s="14" t="n">
        <v>0.18</v>
      </c>
      <c r="CP201" s="14" t="n">
        <v>0</v>
      </c>
      <c r="CQ201" s="14" t="n">
        <v>1.387</v>
      </c>
      <c r="CR201" s="14" t="n">
        <v>0</v>
      </c>
      <c r="CS201" s="14" t="n">
        <v>4.548</v>
      </c>
      <c r="CT201" s="14" t="n">
        <v>4.575</v>
      </c>
      <c r="CU201" s="14" t="n">
        <v>5.564</v>
      </c>
    </row>
    <row r="202">
      <c r="A202" s="14" t="inlineStr">
        <is>
          <t>CUB2021</t>
        </is>
      </c>
      <c r="B202" s="14" t="inlineStr">
        <is>
          <t>CUB</t>
        </is>
      </c>
      <c r="C202" s="14" t="inlineStr">
        <is>
          <t>CUB</t>
        </is>
      </c>
      <c r="D202" s="14" t="inlineStr">
        <is>
          <t>Cuba</t>
        </is>
      </c>
      <c r="E202" s="14" t="n">
        <v>2021</v>
      </c>
      <c r="F202" s="14" t="n">
        <v>0.1</v>
      </c>
      <c r="G202" s="14" t="n">
        <v>5.897</v>
      </c>
      <c r="H202" s="14" t="n">
        <v>1.143</v>
      </c>
      <c r="I202" s="14" t="n">
        <v>0</v>
      </c>
      <c r="J202" s="14" t="n">
        <v>5.897</v>
      </c>
      <c r="K202" s="14" t="n">
        <v>0</v>
      </c>
      <c r="L202" s="14" t="n">
        <v>1</v>
      </c>
      <c r="M202" s="14" t="n">
        <v>7.964</v>
      </c>
      <c r="N202" s="14" t="n">
        <v>3.43</v>
      </c>
      <c r="O202" s="14" t="n">
        <v>0</v>
      </c>
      <c r="P202" s="14" t="n">
        <v>7.964</v>
      </c>
      <c r="Q202" s="14" t="n">
        <v>0</v>
      </c>
      <c r="R202" s="14" t="n">
        <v>1</v>
      </c>
      <c r="S202" s="14" t="n">
        <v>11.613</v>
      </c>
      <c r="T202" s="14" t="n">
        <v>6.86</v>
      </c>
      <c r="U202" s="14" t="n">
        <v>0</v>
      </c>
      <c r="V202" s="14" t="n">
        <v>12.775</v>
      </c>
      <c r="W202" s="14" t="n">
        <v>0.1</v>
      </c>
      <c r="X202" s="14" t="n">
        <v>1</v>
      </c>
      <c r="Y202" s="14" t="n">
        <v>17.127</v>
      </c>
      <c r="Z202" s="14" t="n">
        <v>2.304</v>
      </c>
      <c r="AA202" s="14" t="n">
        <v>0</v>
      </c>
      <c r="AB202" s="14" t="n">
        <v>17.127</v>
      </c>
      <c r="AC202" s="14" t="n">
        <v>0</v>
      </c>
      <c r="AD202" s="14" t="n">
        <v>1</v>
      </c>
      <c r="AE202" s="14" t="n">
        <v>18.27</v>
      </c>
      <c r="AF202" s="14" t="n">
        <v>4.278</v>
      </c>
      <c r="AG202" s="14" t="n">
        <v>0</v>
      </c>
      <c r="AH202" s="14" t="n">
        <v>18.27</v>
      </c>
      <c r="AI202" s="14" t="n">
        <v>0</v>
      </c>
      <c r="AJ202" s="14" t="n">
        <v>1</v>
      </c>
      <c r="AK202" s="14" t="n">
        <v>25.13</v>
      </c>
      <c r="AL202" s="14" t="n">
        <v>13.503</v>
      </c>
      <c r="AM202" s="14" t="n">
        <v>0</v>
      </c>
      <c r="AN202" s="14" t="n">
        <v>27.643</v>
      </c>
      <c r="AO202" s="14" t="n">
        <v>0.1</v>
      </c>
      <c r="AP202" s="14" t="n">
        <v>1</v>
      </c>
      <c r="AQ202" s="14" t="n">
        <v>0.649</v>
      </c>
      <c r="AR202" s="14" t="n">
        <v>0.114</v>
      </c>
      <c r="AS202" s="14" t="n">
        <v>0.8179999999999999</v>
      </c>
      <c r="AT202" s="14" t="n">
        <v>1.613</v>
      </c>
      <c r="AU202" s="14" t="n">
        <v>0.1</v>
      </c>
      <c r="AV202" s="14" t="n">
        <v>1</v>
      </c>
      <c r="AW202" s="14" t="n">
        <v>0.577</v>
      </c>
      <c r="AX202" s="14" t="n">
        <v>0.114</v>
      </c>
      <c r="AY202" s="14" t="n">
        <v>0.727</v>
      </c>
      <c r="AZ202" s="14" t="n">
        <v>1.434</v>
      </c>
      <c r="BA202" s="14" t="n">
        <v>0.1</v>
      </c>
      <c r="BB202" s="14" t="n">
        <v>1</v>
      </c>
      <c r="BC202" s="14" t="n">
        <v>0.458</v>
      </c>
      <c r="BD202" s="14" t="n">
        <v>0.114</v>
      </c>
      <c r="BE202" s="14" t="n">
        <v>0</v>
      </c>
      <c r="BF202" s="14" t="n">
        <v>0.504</v>
      </c>
      <c r="BG202" s="14" t="n">
        <v>0.1</v>
      </c>
      <c r="BH202" s="14" t="n">
        <v>1</v>
      </c>
      <c r="BI202" s="14" t="n">
        <v>0.491</v>
      </c>
      <c r="BJ202" s="14" t="n">
        <v>0.114</v>
      </c>
      <c r="BK202" s="14" t="n">
        <v>0</v>
      </c>
      <c r="BL202" s="14" t="n">
        <v>0.54</v>
      </c>
      <c r="BM202" s="14" t="n">
        <v>0.1</v>
      </c>
      <c r="BN202" s="14" t="n">
        <v>1</v>
      </c>
      <c r="BO202" s="14" t="n">
        <v>0</v>
      </c>
      <c r="BP202" s="14" t="n">
        <v>0</v>
      </c>
      <c r="BQ202" s="14" t="n">
        <v>0.183</v>
      </c>
      <c r="BR202" s="14" t="n">
        <v>0</v>
      </c>
      <c r="BS202" s="14" t="n">
        <v>0.833</v>
      </c>
      <c r="BT202" s="14" t="n">
        <v>0</v>
      </c>
      <c r="BU202" s="14" t="n">
        <v>0</v>
      </c>
      <c r="BV202" s="14" t="n">
        <v>0.209</v>
      </c>
      <c r="BW202" s="14" t="n">
        <v>0</v>
      </c>
      <c r="BX202" s="14" t="n">
        <v>0.833</v>
      </c>
      <c r="BY202" s="14" t="n">
        <v>11.787</v>
      </c>
      <c r="BZ202" s="14" t="n">
        <v>0</v>
      </c>
      <c r="CA202" s="14" t="n">
        <v>11.787</v>
      </c>
      <c r="CB202" s="14" t="n">
        <v>0</v>
      </c>
      <c r="CC202" s="14" t="n">
        <v>78.125</v>
      </c>
      <c r="CD202" s="14" t="n">
        <v>7.95</v>
      </c>
      <c r="CE202" s="14" t="n">
        <v>0</v>
      </c>
      <c r="CF202" s="14" t="n">
        <v>85.938</v>
      </c>
      <c r="CG202" s="14" t="n">
        <v>0.1</v>
      </c>
      <c r="CH202" s="14" t="n">
        <v>1</v>
      </c>
      <c r="CI202" s="14" t="n">
        <v>0</v>
      </c>
      <c r="CJ202" s="14" t="n">
        <v>0</v>
      </c>
      <c r="CK202" s="14" t="n">
        <v>0</v>
      </c>
      <c r="CL202" s="14" t="n">
        <v>0</v>
      </c>
      <c r="CM202" s="14" t="n">
        <v>0</v>
      </c>
      <c r="CN202" s="14" t="n">
        <v>0</v>
      </c>
      <c r="CO202" s="14" t="n">
        <v>0</v>
      </c>
      <c r="CP202" s="14" t="n">
        <v>0</v>
      </c>
      <c r="CQ202" s="14" t="n">
        <v>1.198</v>
      </c>
      <c r="CR202" s="14" t="n">
        <v>0</v>
      </c>
      <c r="CS202" s="14" t="n">
        <v>4.776</v>
      </c>
      <c r="CT202" s="14" t="n">
        <v>4.753</v>
      </c>
      <c r="CU202" s="14" t="n">
        <v>15.983</v>
      </c>
    </row>
    <row r="203">
      <c r="A203" s="14" t="inlineStr">
        <is>
          <t>CUB2022</t>
        </is>
      </c>
      <c r="B203" s="14" t="inlineStr">
        <is>
          <t>CUB</t>
        </is>
      </c>
      <c r="C203" s="14" t="inlineStr">
        <is>
          <t>CUB</t>
        </is>
      </c>
      <c r="D203" s="14" t="inlineStr">
        <is>
          <t>Cuba</t>
        </is>
      </c>
      <c r="E203" s="14" t="n">
        <v>2022</v>
      </c>
      <c r="F203" s="14" t="n">
        <v>0.1</v>
      </c>
      <c r="G203" s="14" t="n">
        <v>11.72</v>
      </c>
      <c r="H203" s="14" t="n">
        <v>1.235</v>
      </c>
      <c r="I203" s="14" t="n">
        <v>0</v>
      </c>
      <c r="J203" s="14" t="n">
        <v>11.72</v>
      </c>
      <c r="K203" s="14" t="n">
        <v>0</v>
      </c>
      <c r="L203" s="14" t="n">
        <v>1</v>
      </c>
      <c r="M203" s="14" t="n">
        <v>9.782999999999999</v>
      </c>
      <c r="N203" s="14" t="n">
        <v>3.704</v>
      </c>
      <c r="O203" s="14" t="n">
        <v>0</v>
      </c>
      <c r="P203" s="14" t="n">
        <v>9.782999999999999</v>
      </c>
      <c r="Q203" s="14" t="n">
        <v>0</v>
      </c>
      <c r="R203" s="14" t="n">
        <v>1</v>
      </c>
      <c r="S203" s="14" t="n">
        <v>17.893</v>
      </c>
      <c r="T203" s="14" t="n">
        <v>7.408</v>
      </c>
      <c r="U203" s="14" t="n">
        <v>0.132</v>
      </c>
      <c r="V203" s="14" t="n">
        <v>19.683</v>
      </c>
      <c r="W203" s="14" t="n">
        <v>0.1</v>
      </c>
      <c r="X203" s="14" t="n">
        <v>1</v>
      </c>
      <c r="Y203" s="14" t="n">
        <v>30.728</v>
      </c>
      <c r="Z203" s="14" t="n">
        <v>4.133</v>
      </c>
      <c r="AA203" s="14" t="n">
        <v>0</v>
      </c>
      <c r="AB203" s="14" t="n">
        <v>30.728</v>
      </c>
      <c r="AC203" s="14" t="n">
        <v>0</v>
      </c>
      <c r="AD203" s="14" t="n">
        <v>1</v>
      </c>
      <c r="AE203" s="14" t="n">
        <v>31.963</v>
      </c>
      <c r="AF203" s="14" t="n">
        <v>7.485</v>
      </c>
      <c r="AG203" s="14" t="n">
        <v>0</v>
      </c>
      <c r="AH203" s="14" t="n">
        <v>31.963</v>
      </c>
      <c r="AI203" s="14" t="n">
        <v>0</v>
      </c>
      <c r="AJ203" s="14" t="n">
        <v>1</v>
      </c>
      <c r="AK203" s="14" t="n">
        <v>39.371</v>
      </c>
      <c r="AL203" s="14" t="n">
        <v>21.155</v>
      </c>
      <c r="AM203" s="14" t="n">
        <v>0.291</v>
      </c>
      <c r="AN203" s="14" t="n">
        <v>43.308</v>
      </c>
      <c r="AO203" s="14" t="n">
        <v>0.1</v>
      </c>
      <c r="AP203" s="14" t="n">
        <v>1</v>
      </c>
      <c r="AQ203" s="14" t="n">
        <v>0.896</v>
      </c>
      <c r="AR203" s="14" t="n">
        <v>0.123</v>
      </c>
      <c r="AS203" s="14" t="n">
        <v>0.878</v>
      </c>
      <c r="AT203" s="14" t="n">
        <v>1.937</v>
      </c>
      <c r="AU203" s="14" t="n">
        <v>0.1</v>
      </c>
      <c r="AV203" s="14" t="n">
        <v>1</v>
      </c>
      <c r="AW203" s="14" t="n">
        <v>0.89</v>
      </c>
      <c r="AX203" s="14" t="n">
        <v>0.123</v>
      </c>
      <c r="AY203" s="14" t="n">
        <v>0.773</v>
      </c>
      <c r="AZ203" s="14" t="n">
        <v>1.816</v>
      </c>
      <c r="BA203" s="14" t="n">
        <v>0.1</v>
      </c>
      <c r="BB203" s="14" t="n">
        <v>1</v>
      </c>
      <c r="BC203" s="14" t="n">
        <v>0.62</v>
      </c>
      <c r="BD203" s="14" t="n">
        <v>0.123</v>
      </c>
      <c r="BE203" s="14" t="n">
        <v>0.005</v>
      </c>
      <c r="BF203" s="14" t="n">
        <v>0.6820000000000001</v>
      </c>
      <c r="BG203" s="14" t="n">
        <v>0.1</v>
      </c>
      <c r="BH203" s="14" t="n">
        <v>1</v>
      </c>
      <c r="BI203" s="14" t="n">
        <v>0.608</v>
      </c>
      <c r="BJ203" s="14" t="n">
        <v>0.123</v>
      </c>
      <c r="BK203" s="14" t="n">
        <v>0.004</v>
      </c>
      <c r="BL203" s="14" t="n">
        <v>0.668</v>
      </c>
      <c r="BM203" s="14" t="n">
        <v>0.1</v>
      </c>
      <c r="BN203" s="14" t="n">
        <v>1</v>
      </c>
      <c r="BO203" s="14" t="n">
        <v>0</v>
      </c>
      <c r="BP203" s="14" t="n">
        <v>0</v>
      </c>
      <c r="BQ203" s="14" t="n">
        <v>0.198</v>
      </c>
      <c r="BR203" s="14" t="n">
        <v>0</v>
      </c>
      <c r="BS203" s="14" t="n">
        <v>0.833</v>
      </c>
      <c r="BT203" s="14" t="n">
        <v>0</v>
      </c>
      <c r="BU203" s="14" t="n">
        <v>0</v>
      </c>
      <c r="BV203" s="14" t="n">
        <v>0.226</v>
      </c>
      <c r="BW203" s="14" t="n">
        <v>0</v>
      </c>
      <c r="BX203" s="14" t="n">
        <v>0.833</v>
      </c>
      <c r="BY203" s="14" t="n">
        <v>12.729</v>
      </c>
      <c r="BZ203" s="14" t="n">
        <v>0</v>
      </c>
      <c r="CA203" s="14" t="n">
        <v>12.729</v>
      </c>
      <c r="CB203" s="14" t="n">
        <v>0</v>
      </c>
      <c r="CC203" s="14" t="n">
        <v>97.90000000000001</v>
      </c>
      <c r="CD203" s="14" t="n">
        <v>7.95</v>
      </c>
      <c r="CE203" s="14" t="n">
        <v>0.725</v>
      </c>
      <c r="CF203" s="14" t="n">
        <v>107.69</v>
      </c>
      <c r="CG203" s="14" t="n">
        <v>0.1</v>
      </c>
      <c r="CH203" s="14" t="n">
        <v>1</v>
      </c>
      <c r="CI203" s="14" t="n">
        <v>0</v>
      </c>
      <c r="CJ203" s="14" t="n">
        <v>0</v>
      </c>
      <c r="CK203" s="14" t="n">
        <v>0</v>
      </c>
      <c r="CL203" s="14" t="n">
        <v>0</v>
      </c>
      <c r="CM203" s="14" t="n">
        <v>0</v>
      </c>
      <c r="CN203" s="14" t="n">
        <v>0</v>
      </c>
      <c r="CO203" s="14" t="n">
        <v>0</v>
      </c>
      <c r="CP203" s="14" t="n">
        <v>0</v>
      </c>
      <c r="CQ203" s="14" t="n">
        <v>1.294</v>
      </c>
      <c r="CR203" s="14" t="n">
        <v>0</v>
      </c>
      <c r="CS203" s="14" t="n">
        <v>5.158</v>
      </c>
      <c r="CT203" s="14" t="n">
        <v>10.485</v>
      </c>
      <c r="CU203" s="14" t="n">
        <v>29.494</v>
      </c>
    </row>
    <row r="204">
      <c r="A204" s="14" t="inlineStr">
        <is>
          <t>CUB2023</t>
        </is>
      </c>
      <c r="B204" s="14" t="inlineStr">
        <is>
          <t>CUB</t>
        </is>
      </c>
      <c r="C204" s="14" t="inlineStr">
        <is>
          <t>CUB</t>
        </is>
      </c>
      <c r="D204" s="14" t="inlineStr">
        <is>
          <t>Cuba</t>
        </is>
      </c>
      <c r="E204" s="14" t="n">
        <v>2023</v>
      </c>
      <c r="F204" s="14" t="n">
        <v>0.1</v>
      </c>
      <c r="G204" s="14" t="n">
        <v>6.147</v>
      </c>
      <c r="H204" s="14" t="n">
        <v>1.286</v>
      </c>
      <c r="I204" s="14" t="n">
        <v>0</v>
      </c>
      <c r="J204" s="14" t="n">
        <v>6.147</v>
      </c>
      <c r="K204" s="14" t="n">
        <v>0</v>
      </c>
      <c r="L204" s="14" t="n">
        <v>1</v>
      </c>
      <c r="M204" s="14" t="n">
        <v>7.886</v>
      </c>
      <c r="N204" s="14" t="n">
        <v>3.857</v>
      </c>
      <c r="O204" s="14" t="n">
        <v>0</v>
      </c>
      <c r="P204" s="14" t="n">
        <v>7.886</v>
      </c>
      <c r="Q204" s="14" t="n">
        <v>0</v>
      </c>
      <c r="R204" s="14" t="n">
        <v>1</v>
      </c>
      <c r="S204" s="14" t="n">
        <v>12.575</v>
      </c>
      <c r="T204" s="14" t="n">
        <v>7.714</v>
      </c>
      <c r="U204" s="14" t="n">
        <v>0.139</v>
      </c>
      <c r="V204" s="14" t="n">
        <v>13.833</v>
      </c>
      <c r="W204" s="14" t="n">
        <v>0.1</v>
      </c>
      <c r="X204" s="14" t="n">
        <v>1</v>
      </c>
      <c r="Y204" s="14" t="n">
        <v>12.478</v>
      </c>
      <c r="Z204" s="14" t="n">
        <v>1.678</v>
      </c>
      <c r="AA204" s="14" t="n">
        <v>0</v>
      </c>
      <c r="AB204" s="14" t="n">
        <v>12.478</v>
      </c>
      <c r="AC204" s="14" t="n">
        <v>0</v>
      </c>
      <c r="AD204" s="14" t="n">
        <v>1</v>
      </c>
      <c r="AE204" s="14" t="n">
        <v>13.763</v>
      </c>
      <c r="AF204" s="14" t="n">
        <v>3.223</v>
      </c>
      <c r="AG204" s="14" t="n">
        <v>0</v>
      </c>
      <c r="AH204" s="14" t="n">
        <v>13.763</v>
      </c>
      <c r="AI204" s="14" t="n">
        <v>0</v>
      </c>
      <c r="AJ204" s="14" t="n">
        <v>1</v>
      </c>
      <c r="AK204" s="14" t="n">
        <v>21.477</v>
      </c>
      <c r="AL204" s="14" t="n">
        <v>11.54</v>
      </c>
      <c r="AM204" s="14" t="n">
        <v>0.238</v>
      </c>
      <c r="AN204" s="14" t="n">
        <v>23.625</v>
      </c>
      <c r="AO204" s="14" t="n">
        <v>0.1</v>
      </c>
      <c r="AP204" s="14" t="n">
        <v>1</v>
      </c>
      <c r="AQ204" s="14" t="n">
        <v>0.791</v>
      </c>
      <c r="AR204" s="14" t="n">
        <v>0.129</v>
      </c>
      <c r="AS204" s="14" t="n">
        <v>0.9330000000000001</v>
      </c>
      <c r="AT204" s="14" t="n">
        <v>1.875</v>
      </c>
      <c r="AU204" s="14" t="n">
        <v>0.1</v>
      </c>
      <c r="AV204" s="14" t="n">
        <v>1</v>
      </c>
      <c r="AW204" s="14" t="n">
        <v>0.618</v>
      </c>
      <c r="AX204" s="14" t="n">
        <v>0.129</v>
      </c>
      <c r="AY204" s="14" t="n">
        <v>0.837</v>
      </c>
      <c r="AZ204" s="14" t="n">
        <v>1.583</v>
      </c>
      <c r="BA204" s="14" t="n">
        <v>0.1</v>
      </c>
      <c r="BB204" s="14" t="n">
        <v>1</v>
      </c>
      <c r="BC204" s="14" t="n">
        <v>0.554</v>
      </c>
      <c r="BD204" s="14" t="n">
        <v>0.129</v>
      </c>
      <c r="BE204" s="14" t="n">
        <v>0.006</v>
      </c>
      <c r="BF204" s="14" t="n">
        <v>0.61</v>
      </c>
      <c r="BG204" s="14" t="n">
        <v>0.1</v>
      </c>
      <c r="BH204" s="14" t="n">
        <v>1</v>
      </c>
      <c r="BI204" s="14" t="n">
        <v>0.5570000000000001</v>
      </c>
      <c r="BJ204" s="14" t="n">
        <v>0.129</v>
      </c>
      <c r="BK204" s="14" t="n">
        <v>0.006</v>
      </c>
      <c r="BL204" s="14" t="n">
        <v>0.613</v>
      </c>
      <c r="BM204" s="14" t="n">
        <v>0.1</v>
      </c>
      <c r="BN204" s="14" t="n">
        <v>1</v>
      </c>
      <c r="BO204" s="14" t="n">
        <v>0</v>
      </c>
      <c r="BP204" s="14" t="n">
        <v>0</v>
      </c>
      <c r="BQ204" s="14" t="n">
        <v>0.206</v>
      </c>
      <c r="BR204" s="14" t="n">
        <v>0</v>
      </c>
      <c r="BS204" s="14" t="n">
        <v>0.833</v>
      </c>
      <c r="BT204" s="14" t="n">
        <v>0</v>
      </c>
      <c r="BU204" s="14" t="n">
        <v>0</v>
      </c>
      <c r="BV204" s="14" t="n">
        <v>0.235</v>
      </c>
      <c r="BW204" s="14" t="n">
        <v>0</v>
      </c>
      <c r="BX204" s="14" t="n">
        <v>0.833</v>
      </c>
      <c r="BY204" s="14" t="n">
        <v>13.254</v>
      </c>
      <c r="BZ204" s="14" t="n">
        <v>0</v>
      </c>
      <c r="CA204" s="14" t="n">
        <v>13.254</v>
      </c>
      <c r="CB204" s="14" t="n">
        <v>0</v>
      </c>
      <c r="CC204" s="14" t="n">
        <v>83.248</v>
      </c>
      <c r="CD204" s="14" t="n">
        <v>7.95</v>
      </c>
      <c r="CE204" s="14" t="n">
        <v>0.922</v>
      </c>
      <c r="CF204" s="14" t="n">
        <v>91.57299999999999</v>
      </c>
      <c r="CG204" s="14" t="n">
        <v>0.1</v>
      </c>
      <c r="CH204" s="14" t="n">
        <v>1</v>
      </c>
      <c r="CI204" s="14" t="n">
        <v>0</v>
      </c>
      <c r="CJ204" s="14" t="n">
        <v>0</v>
      </c>
      <c r="CK204" s="14" t="n">
        <v>0</v>
      </c>
      <c r="CL204" s="14" t="n">
        <v>0</v>
      </c>
      <c r="CM204" s="14" t="n">
        <v>0</v>
      </c>
      <c r="CN204" s="14" t="n">
        <v>0</v>
      </c>
      <c r="CO204" s="14" t="n">
        <v>0</v>
      </c>
      <c r="CP204" s="14" t="n">
        <v>0</v>
      </c>
      <c r="CQ204" s="14" t="n">
        <v>1.348</v>
      </c>
      <c r="CR204" s="14" t="n">
        <v>0</v>
      </c>
      <c r="CS204" s="14" t="n">
        <v>5.37</v>
      </c>
      <c r="CT204" s="14" t="n">
        <v>4.861</v>
      </c>
      <c r="CU204" s="14" t="n">
        <v>11.192</v>
      </c>
    </row>
    <row r="205">
      <c r="A205" s="14" t="inlineStr">
        <is>
          <t>CUB2024</t>
        </is>
      </c>
      <c r="B205" s="14" t="inlineStr">
        <is>
          <t>CUB</t>
        </is>
      </c>
      <c r="C205" s="14" t="inlineStr">
        <is>
          <t>CUB</t>
        </is>
      </c>
      <c r="D205" s="14" t="inlineStr">
        <is>
          <t>Cuba</t>
        </is>
      </c>
      <c r="E205" s="14" t="n">
        <v>2024</v>
      </c>
      <c r="F205" s="14" t="n">
        <v>0.1</v>
      </c>
      <c r="G205" s="14" t="n">
        <v>5.575</v>
      </c>
      <c r="H205" s="14" t="n">
        <v>1.324</v>
      </c>
      <c r="I205" s="14" t="n">
        <v>0</v>
      </c>
      <c r="J205" s="14" t="n">
        <v>5.575</v>
      </c>
      <c r="K205" s="14" t="n">
        <v>0</v>
      </c>
      <c r="L205" s="14" t="n">
        <v>1</v>
      </c>
      <c r="M205" s="14" t="n">
        <v>7.124</v>
      </c>
      <c r="N205" s="14" t="n">
        <v>3.971</v>
      </c>
      <c r="O205" s="14" t="n">
        <v>0</v>
      </c>
      <c r="P205" s="14" t="n">
        <v>7.124</v>
      </c>
      <c r="Q205" s="14" t="n">
        <v>0</v>
      </c>
      <c r="R205" s="14" t="n">
        <v>1</v>
      </c>
      <c r="S205" s="14" t="n">
        <v>12.193</v>
      </c>
      <c r="T205" s="14" t="n">
        <v>7.942</v>
      </c>
      <c r="U205" s="14" t="n">
        <v>0.166</v>
      </c>
      <c r="V205" s="14" t="n">
        <v>13.412</v>
      </c>
      <c r="W205" s="14" t="n">
        <v>0.1</v>
      </c>
      <c r="X205" s="14" t="n">
        <v>1</v>
      </c>
      <c r="Y205" s="14" t="n">
        <v>11.447</v>
      </c>
      <c r="Z205" s="14" t="n">
        <v>1.54</v>
      </c>
      <c r="AA205" s="14" t="n">
        <v>0</v>
      </c>
      <c r="AB205" s="14" t="n">
        <v>11.447</v>
      </c>
      <c r="AC205" s="14" t="n">
        <v>0</v>
      </c>
      <c r="AD205" s="14" t="n">
        <v>1</v>
      </c>
      <c r="AE205" s="14" t="n">
        <v>12.771</v>
      </c>
      <c r="AF205" s="14" t="n">
        <v>2.991</v>
      </c>
      <c r="AG205" s="14" t="n">
        <v>0</v>
      </c>
      <c r="AH205" s="14" t="n">
        <v>12.771</v>
      </c>
      <c r="AI205" s="14" t="n">
        <v>0</v>
      </c>
      <c r="AJ205" s="14" t="n">
        <v>1</v>
      </c>
      <c r="AK205" s="14" t="n">
        <v>20.712</v>
      </c>
      <c r="AL205" s="14" t="n">
        <v>11.129</v>
      </c>
      <c r="AM205" s="14" t="n">
        <v>0.282</v>
      </c>
      <c r="AN205" s="14" t="n">
        <v>22.784</v>
      </c>
      <c r="AO205" s="14" t="n">
        <v>0.1</v>
      </c>
      <c r="AP205" s="14" t="n">
        <v>1</v>
      </c>
      <c r="AQ205" s="14" t="n">
        <v>0.756</v>
      </c>
      <c r="AR205" s="14" t="n">
        <v>0.132</v>
      </c>
      <c r="AS205" s="14" t="n">
        <v>0.969</v>
      </c>
      <c r="AT205" s="14" t="n">
        <v>1.872</v>
      </c>
      <c r="AU205" s="14" t="n">
        <v>0.1</v>
      </c>
      <c r="AV205" s="14" t="n">
        <v>1</v>
      </c>
      <c r="AW205" s="14" t="n">
        <v>0.655</v>
      </c>
      <c r="AX205" s="14" t="n">
        <v>0.132</v>
      </c>
      <c r="AY205" s="14" t="n">
        <v>0.864</v>
      </c>
      <c r="AZ205" s="14" t="n">
        <v>1.648</v>
      </c>
      <c r="BA205" s="14" t="n">
        <v>0.1</v>
      </c>
      <c r="BB205" s="14" t="n">
        <v>1</v>
      </c>
      <c r="BC205" s="14" t="n">
        <v>0.534</v>
      </c>
      <c r="BD205" s="14" t="n">
        <v>0.132</v>
      </c>
      <c r="BE205" s="14" t="n">
        <v>0.007</v>
      </c>
      <c r="BF205" s="14" t="n">
        <v>0.587</v>
      </c>
      <c r="BG205" s="14" t="n">
        <v>0.1</v>
      </c>
      <c r="BH205" s="14" t="n">
        <v>1</v>
      </c>
      <c r="BI205" s="14" t="n">
        <v>0.5679999999999999</v>
      </c>
      <c r="BJ205" s="14" t="n">
        <v>0.132</v>
      </c>
      <c r="BK205" s="14" t="n">
        <v>0.008</v>
      </c>
      <c r="BL205" s="14" t="n">
        <v>0.625</v>
      </c>
      <c r="BM205" s="14" t="n">
        <v>0.1</v>
      </c>
      <c r="BN205" s="14" t="n">
        <v>1</v>
      </c>
      <c r="BO205" s="14" t="n">
        <v>0</v>
      </c>
      <c r="BP205" s="14" t="n">
        <v>0</v>
      </c>
      <c r="BQ205" s="14" t="n">
        <v>0.212</v>
      </c>
      <c r="BR205" s="14" t="n">
        <v>0</v>
      </c>
      <c r="BS205" s="14" t="n">
        <v>0.833</v>
      </c>
      <c r="BT205" s="14" t="n">
        <v>0</v>
      </c>
      <c r="BU205" s="14" t="n">
        <v>0</v>
      </c>
      <c r="BV205" s="14" t="n">
        <v>0.242</v>
      </c>
      <c r="BW205" s="14" t="n">
        <v>0</v>
      </c>
      <c r="BX205" s="14" t="n">
        <v>0.833</v>
      </c>
      <c r="BY205" s="14" t="n">
        <v>13.646</v>
      </c>
      <c r="BZ205" s="14" t="n">
        <v>0</v>
      </c>
      <c r="CA205" s="14" t="n">
        <v>13.646</v>
      </c>
      <c r="CB205" s="14" t="n">
        <v>0</v>
      </c>
      <c r="CC205" s="14" t="n">
        <v>82.58799999999999</v>
      </c>
      <c r="CD205" s="14" t="n">
        <v>7.95</v>
      </c>
      <c r="CE205" s="14" t="n">
        <v>1.125</v>
      </c>
      <c r="CF205" s="14" t="n">
        <v>90.84699999999999</v>
      </c>
      <c r="CG205" s="14" t="n">
        <v>0.1</v>
      </c>
      <c r="CH205" s="14" t="n">
        <v>1</v>
      </c>
      <c r="CI205" s="14" t="n">
        <v>0</v>
      </c>
      <c r="CJ205" s="14" t="n">
        <v>0</v>
      </c>
      <c r="CK205" s="14" t="n">
        <v>0</v>
      </c>
      <c r="CL205" s="14" t="n">
        <v>0</v>
      </c>
      <c r="CM205" s="14" t="n">
        <v>0</v>
      </c>
      <c r="CN205" s="14" t="n">
        <v>0</v>
      </c>
      <c r="CO205" s="14" t="n">
        <v>0</v>
      </c>
      <c r="CP205" s="14" t="n">
        <v>0</v>
      </c>
      <c r="CQ205" s="14" t="n">
        <v>1.387</v>
      </c>
      <c r="CR205" s="14" t="n">
        <v>0</v>
      </c>
      <c r="CS205" s="14" t="n">
        <v>5.529</v>
      </c>
      <c r="CT205" s="14" t="n">
        <v>4.251</v>
      </c>
      <c r="CU205" s="14" t="n">
        <v>10.123</v>
      </c>
    </row>
    <row r="206">
      <c r="A206" s="14" t="inlineStr">
        <is>
          <t>CUW2021</t>
        </is>
      </c>
      <c r="B206" s="14" t="inlineStr">
        <is>
          <t>CUW</t>
        </is>
      </c>
      <c r="C206" s="14" t="inlineStr">
        <is>
          <t>CUW</t>
        </is>
      </c>
      <c r="D206" s="14" t="inlineStr">
        <is>
          <t>Curaçao</t>
        </is>
      </c>
      <c r="E206" s="14" t="n">
        <v>2021</v>
      </c>
      <c r="F206" s="14" t="n">
        <v>0.06</v>
      </c>
      <c r="G206" s="14" t="n">
        <v>5.897</v>
      </c>
      <c r="H206" s="14" t="n">
        <v>1.143</v>
      </c>
      <c r="I206" s="14" t="n">
        <v>0</v>
      </c>
      <c r="J206" s="14" t="n">
        <v>5.897</v>
      </c>
      <c r="K206" s="14" t="n">
        <v>0</v>
      </c>
      <c r="L206" s="14" t="n">
        <v>1</v>
      </c>
      <c r="M206" s="14" t="n">
        <v>7.964</v>
      </c>
      <c r="N206" s="14" t="n">
        <v>3.43</v>
      </c>
      <c r="O206" s="14" t="n">
        <v>0</v>
      </c>
      <c r="P206" s="14" t="n">
        <v>7.964</v>
      </c>
      <c r="Q206" s="14" t="n">
        <v>0</v>
      </c>
      <c r="R206" s="14" t="n">
        <v>1</v>
      </c>
      <c r="S206" s="14" t="n">
        <v>11.613</v>
      </c>
      <c r="T206" s="14" t="n">
        <v>6.86</v>
      </c>
      <c r="U206" s="14" t="n">
        <v>0</v>
      </c>
      <c r="V206" s="14" t="n">
        <v>12.31</v>
      </c>
      <c r="W206" s="14" t="n">
        <v>0.06</v>
      </c>
      <c r="X206" s="14" t="n">
        <v>1</v>
      </c>
      <c r="Y206" s="14" t="n">
        <v>5.919</v>
      </c>
      <c r="Z206" s="14" t="n">
        <v>0.796</v>
      </c>
      <c r="AA206" s="14" t="n">
        <v>0</v>
      </c>
      <c r="AB206" s="14" t="n">
        <v>5.919</v>
      </c>
      <c r="AC206" s="14" t="n">
        <v>0</v>
      </c>
      <c r="AD206" s="14" t="n">
        <v>1</v>
      </c>
      <c r="AE206" s="14" t="n">
        <v>7.062</v>
      </c>
      <c r="AF206" s="14" t="n">
        <v>1.654</v>
      </c>
      <c r="AG206" s="14" t="n">
        <v>0</v>
      </c>
      <c r="AH206" s="14" t="n">
        <v>7.062</v>
      </c>
      <c r="AI206" s="14" t="n">
        <v>0</v>
      </c>
      <c r="AJ206" s="14" t="n">
        <v>1</v>
      </c>
      <c r="AK206" s="14" t="n">
        <v>13.922</v>
      </c>
      <c r="AL206" s="14" t="n">
        <v>7.481</v>
      </c>
      <c r="AM206" s="14" t="n">
        <v>0</v>
      </c>
      <c r="AN206" s="14" t="n">
        <v>14.758</v>
      </c>
      <c r="AO206" s="14" t="n">
        <v>0.06</v>
      </c>
      <c r="AP206" s="14" t="n">
        <v>1</v>
      </c>
      <c r="AQ206" s="14" t="n">
        <v>0.649</v>
      </c>
      <c r="AR206" s="14" t="n">
        <v>0.114</v>
      </c>
      <c r="AS206" s="14" t="n">
        <v>0.364</v>
      </c>
      <c r="AT206" s="14" t="n">
        <v>1.074</v>
      </c>
      <c r="AU206" s="14" t="n">
        <v>0.06</v>
      </c>
      <c r="AV206" s="14" t="n">
        <v>1</v>
      </c>
      <c r="AW206" s="14" t="n">
        <v>0.577</v>
      </c>
      <c r="AX206" s="14" t="n">
        <v>0.114</v>
      </c>
      <c r="AY206" s="14" t="n">
        <v>0.309</v>
      </c>
      <c r="AZ206" s="14" t="n">
        <v>0.9389999999999999</v>
      </c>
      <c r="BA206" s="14" t="n">
        <v>0.06</v>
      </c>
      <c r="BB206" s="14" t="n">
        <v>1</v>
      </c>
      <c r="BC206" s="14" t="n">
        <v>0.458</v>
      </c>
      <c r="BD206" s="14" t="n">
        <v>0.114</v>
      </c>
      <c r="BE206" s="14" t="n">
        <v>0</v>
      </c>
      <c r="BF206" s="14" t="n">
        <v>0.486</v>
      </c>
      <c r="BG206" s="14" t="n">
        <v>0.06</v>
      </c>
      <c r="BH206" s="14" t="n">
        <v>1</v>
      </c>
      <c r="BI206" s="14" t="n">
        <v>0.491</v>
      </c>
      <c r="BJ206" s="14" t="n">
        <v>0.114</v>
      </c>
      <c r="BK206" s="14" t="n">
        <v>0.344</v>
      </c>
      <c r="BL206" s="14" t="n">
        <v>0.885</v>
      </c>
      <c r="BM206" s="14" t="n">
        <v>0.06</v>
      </c>
      <c r="BN206" s="14" t="n">
        <v>1</v>
      </c>
      <c r="BO206" s="14" t="n">
        <v>0</v>
      </c>
      <c r="BP206" s="14" t="n">
        <v>0</v>
      </c>
      <c r="BQ206" s="14" t="n">
        <v>0</v>
      </c>
      <c r="BR206" s="14" t="n">
        <v>0</v>
      </c>
      <c r="BS206" s="14" t="n">
        <v>1</v>
      </c>
      <c r="BT206" s="14" t="n">
        <v>0</v>
      </c>
      <c r="BU206" s="14" t="n">
        <v>0</v>
      </c>
      <c r="BV206" s="14" t="n">
        <v>0</v>
      </c>
      <c r="BW206" s="14" t="n">
        <v>0.06</v>
      </c>
      <c r="BX206" s="14" t="n">
        <v>1</v>
      </c>
      <c r="BY206" s="14" t="n">
        <v>11.787</v>
      </c>
      <c r="BZ206" s="14" t="n">
        <v>0</v>
      </c>
      <c r="CA206" s="14" t="n">
        <v>11.787</v>
      </c>
      <c r="CB206" s="14" t="n">
        <v>0</v>
      </c>
      <c r="CC206" s="14" t="n">
        <v>78.125</v>
      </c>
      <c r="CD206" s="14" t="n">
        <v>7.95</v>
      </c>
      <c r="CE206" s="14" t="n">
        <v>0</v>
      </c>
      <c r="CF206" s="14" t="n">
        <v>82.813</v>
      </c>
      <c r="CG206" s="14" t="n">
        <v>0.06</v>
      </c>
      <c r="CH206" s="14" t="n">
        <v>1</v>
      </c>
      <c r="CI206" s="14" t="n">
        <v>0</v>
      </c>
      <c r="CJ206" s="14" t="n">
        <v>0</v>
      </c>
      <c r="CK206" s="14" t="n">
        <v>0</v>
      </c>
      <c r="CL206" s="14" t="n">
        <v>0</v>
      </c>
      <c r="CM206" s="14" t="n">
        <v>0</v>
      </c>
      <c r="CN206" s="14" t="n">
        <v>0</v>
      </c>
      <c r="CO206" s="14" t="n">
        <v>0</v>
      </c>
      <c r="CP206" s="14" t="n">
        <v>0</v>
      </c>
      <c r="CQ206" s="14" t="n">
        <v>1.198</v>
      </c>
      <c r="CR206" s="14" t="n">
        <v>0</v>
      </c>
      <c r="CS206" s="14" t="n">
        <v>4.776</v>
      </c>
      <c r="CT206" s="14" t="n">
        <v>4.753</v>
      </c>
      <c r="CU206" s="14" t="n">
        <v>15.983</v>
      </c>
    </row>
    <row r="207">
      <c r="A207" s="14" t="inlineStr">
        <is>
          <t>CUW2022</t>
        </is>
      </c>
      <c r="B207" s="14" t="inlineStr">
        <is>
          <t>CUW</t>
        </is>
      </c>
      <c r="C207" s="14" t="inlineStr">
        <is>
          <t>CUW</t>
        </is>
      </c>
      <c r="D207" s="14" t="inlineStr">
        <is>
          <t>Curaçao</t>
        </is>
      </c>
      <c r="E207" s="14" t="n">
        <v>2022</v>
      </c>
      <c r="F207" s="14" t="n">
        <v>0.06</v>
      </c>
      <c r="G207" s="14" t="n">
        <v>11.72</v>
      </c>
      <c r="H207" s="14" t="n">
        <v>1.235</v>
      </c>
      <c r="I207" s="14" t="n">
        <v>0</v>
      </c>
      <c r="J207" s="14" t="n">
        <v>11.72</v>
      </c>
      <c r="K207" s="14" t="n">
        <v>0</v>
      </c>
      <c r="L207" s="14" t="n">
        <v>1</v>
      </c>
      <c r="M207" s="14" t="n">
        <v>9.782999999999999</v>
      </c>
      <c r="N207" s="14" t="n">
        <v>3.704</v>
      </c>
      <c r="O207" s="14" t="n">
        <v>0</v>
      </c>
      <c r="P207" s="14" t="n">
        <v>9.782999999999999</v>
      </c>
      <c r="Q207" s="14" t="n">
        <v>0</v>
      </c>
      <c r="R207" s="14" t="n">
        <v>1</v>
      </c>
      <c r="S207" s="14" t="n">
        <v>17.893</v>
      </c>
      <c r="T207" s="14" t="n">
        <v>7.408</v>
      </c>
      <c r="U207" s="14" t="n">
        <v>0.079</v>
      </c>
      <c r="V207" s="14" t="n">
        <v>18.967</v>
      </c>
      <c r="W207" s="14" t="n">
        <v>0.06</v>
      </c>
      <c r="X207" s="14" t="n">
        <v>1</v>
      </c>
      <c r="Y207" s="14" t="n">
        <v>6.392</v>
      </c>
      <c r="Z207" s="14" t="n">
        <v>0.86</v>
      </c>
      <c r="AA207" s="14" t="n">
        <v>0</v>
      </c>
      <c r="AB207" s="14" t="n">
        <v>6.392</v>
      </c>
      <c r="AC207" s="14" t="n">
        <v>0</v>
      </c>
      <c r="AD207" s="14" t="n">
        <v>1</v>
      </c>
      <c r="AE207" s="14" t="n">
        <v>7.627</v>
      </c>
      <c r="AF207" s="14" t="n">
        <v>1.786</v>
      </c>
      <c r="AG207" s="14" t="n">
        <v>0</v>
      </c>
      <c r="AH207" s="14" t="n">
        <v>7.627</v>
      </c>
      <c r="AI207" s="14" t="n">
        <v>0</v>
      </c>
      <c r="AJ207" s="14" t="n">
        <v>1</v>
      </c>
      <c r="AK207" s="14" t="n">
        <v>15.035</v>
      </c>
      <c r="AL207" s="14" t="n">
        <v>8.079000000000001</v>
      </c>
      <c r="AM207" s="14" t="n">
        <v>0.067</v>
      </c>
      <c r="AN207" s="14" t="n">
        <v>15.937</v>
      </c>
      <c r="AO207" s="14" t="n">
        <v>0.06</v>
      </c>
      <c r="AP207" s="14" t="n">
        <v>1</v>
      </c>
      <c r="AQ207" s="14" t="n">
        <v>0.896</v>
      </c>
      <c r="AR207" s="14" t="n">
        <v>0.123</v>
      </c>
      <c r="AS207" s="14" t="n">
        <v>0.387</v>
      </c>
      <c r="AT207" s="14" t="n">
        <v>1.354</v>
      </c>
      <c r="AU207" s="14" t="n">
        <v>0.06</v>
      </c>
      <c r="AV207" s="14" t="n">
        <v>1</v>
      </c>
      <c r="AW207" s="14" t="n">
        <v>0.89</v>
      </c>
      <c r="AX207" s="14" t="n">
        <v>0.123</v>
      </c>
      <c r="AY207" s="14" t="n">
        <v>0.324</v>
      </c>
      <c r="AZ207" s="14" t="n">
        <v>1.282</v>
      </c>
      <c r="BA207" s="14" t="n">
        <v>0.06</v>
      </c>
      <c r="BB207" s="14" t="n">
        <v>1</v>
      </c>
      <c r="BC207" s="14" t="n">
        <v>0.62</v>
      </c>
      <c r="BD207" s="14" t="n">
        <v>0.123</v>
      </c>
      <c r="BE207" s="14" t="n">
        <v>0.003</v>
      </c>
      <c r="BF207" s="14" t="n">
        <v>0.658</v>
      </c>
      <c r="BG207" s="14" t="n">
        <v>0.06</v>
      </c>
      <c r="BH207" s="14" t="n">
        <v>1</v>
      </c>
      <c r="BI207" s="14" t="n">
        <v>0.608</v>
      </c>
      <c r="BJ207" s="14" t="n">
        <v>0.123</v>
      </c>
      <c r="BK207" s="14" t="n">
        <v>0.372</v>
      </c>
      <c r="BL207" s="14" t="n">
        <v>1.033</v>
      </c>
      <c r="BM207" s="14" t="n">
        <v>0.06</v>
      </c>
      <c r="BN207" s="14" t="n">
        <v>1</v>
      </c>
      <c r="BO207" s="14" t="n">
        <v>0</v>
      </c>
      <c r="BP207" s="14" t="n">
        <v>0</v>
      </c>
      <c r="BQ207" s="14" t="n">
        <v>0</v>
      </c>
      <c r="BR207" s="14" t="n">
        <v>0</v>
      </c>
      <c r="BS207" s="14" t="n">
        <v>1</v>
      </c>
      <c r="BT207" s="14" t="n">
        <v>0</v>
      </c>
      <c r="BU207" s="14" t="n">
        <v>0</v>
      </c>
      <c r="BV207" s="14" t="n">
        <v>0</v>
      </c>
      <c r="BW207" s="14" t="n">
        <v>0.06</v>
      </c>
      <c r="BX207" s="14" t="n">
        <v>1</v>
      </c>
      <c r="BY207" s="14" t="n">
        <v>12.729</v>
      </c>
      <c r="BZ207" s="14" t="n">
        <v>0</v>
      </c>
      <c r="CA207" s="14" t="n">
        <v>12.729</v>
      </c>
      <c r="CB207" s="14" t="n">
        <v>0</v>
      </c>
      <c r="CC207" s="14" t="n">
        <v>97.90000000000001</v>
      </c>
      <c r="CD207" s="14" t="n">
        <v>7.95</v>
      </c>
      <c r="CE207" s="14" t="n">
        <v>0.435</v>
      </c>
      <c r="CF207" s="14" t="n">
        <v>103.774</v>
      </c>
      <c r="CG207" s="14" t="n">
        <v>0.06</v>
      </c>
      <c r="CH207" s="14" t="n">
        <v>1</v>
      </c>
      <c r="CI207" s="14" t="n">
        <v>0</v>
      </c>
      <c r="CJ207" s="14" t="n">
        <v>0</v>
      </c>
      <c r="CK207" s="14" t="n">
        <v>0</v>
      </c>
      <c r="CL207" s="14" t="n">
        <v>0</v>
      </c>
      <c r="CM207" s="14" t="n">
        <v>0</v>
      </c>
      <c r="CN207" s="14" t="n">
        <v>0</v>
      </c>
      <c r="CO207" s="14" t="n">
        <v>0</v>
      </c>
      <c r="CP207" s="14" t="n">
        <v>0</v>
      </c>
      <c r="CQ207" s="14" t="n">
        <v>1.294</v>
      </c>
      <c r="CR207" s="14" t="n">
        <v>0</v>
      </c>
      <c r="CS207" s="14" t="n">
        <v>5.158</v>
      </c>
      <c r="CT207" s="14" t="n">
        <v>10.485</v>
      </c>
      <c r="CU207" s="14" t="n">
        <v>29.494</v>
      </c>
    </row>
    <row r="208">
      <c r="A208" s="14" t="inlineStr">
        <is>
          <t>CUW2023</t>
        </is>
      </c>
      <c r="B208" s="14" t="inlineStr">
        <is>
          <t>CUW</t>
        </is>
      </c>
      <c r="C208" s="14" t="inlineStr">
        <is>
          <t>CUW</t>
        </is>
      </c>
      <c r="D208" s="14" t="inlineStr">
        <is>
          <t>Curaçao</t>
        </is>
      </c>
      <c r="E208" s="14" t="n">
        <v>2023</v>
      </c>
      <c r="F208" s="14" t="n">
        <v>0.06</v>
      </c>
      <c r="G208" s="14" t="n">
        <v>6.147</v>
      </c>
      <c r="H208" s="14" t="n">
        <v>1.286</v>
      </c>
      <c r="I208" s="14" t="n">
        <v>0</v>
      </c>
      <c r="J208" s="14" t="n">
        <v>6.147</v>
      </c>
      <c r="K208" s="14" t="n">
        <v>0</v>
      </c>
      <c r="L208" s="14" t="n">
        <v>1</v>
      </c>
      <c r="M208" s="14" t="n">
        <v>7.886</v>
      </c>
      <c r="N208" s="14" t="n">
        <v>3.857</v>
      </c>
      <c r="O208" s="14" t="n">
        <v>0</v>
      </c>
      <c r="P208" s="14" t="n">
        <v>7.886</v>
      </c>
      <c r="Q208" s="14" t="n">
        <v>0</v>
      </c>
      <c r="R208" s="14" t="n">
        <v>1</v>
      </c>
      <c r="S208" s="14" t="n">
        <v>12.575</v>
      </c>
      <c r="T208" s="14" t="n">
        <v>7.714</v>
      </c>
      <c r="U208" s="14" t="n">
        <v>0.08400000000000001</v>
      </c>
      <c r="V208" s="14" t="n">
        <v>13.33</v>
      </c>
      <c r="W208" s="14" t="n">
        <v>0.06</v>
      </c>
      <c r="X208" s="14" t="n">
        <v>1</v>
      </c>
      <c r="Y208" s="14" t="n">
        <v>6.656</v>
      </c>
      <c r="Z208" s="14" t="n">
        <v>0.895</v>
      </c>
      <c r="AA208" s="14" t="n">
        <v>0</v>
      </c>
      <c r="AB208" s="14" t="n">
        <v>6.656</v>
      </c>
      <c r="AC208" s="14" t="n">
        <v>0</v>
      </c>
      <c r="AD208" s="14" t="n">
        <v>1</v>
      </c>
      <c r="AE208" s="14" t="n">
        <v>7.942</v>
      </c>
      <c r="AF208" s="14" t="n">
        <v>1.86</v>
      </c>
      <c r="AG208" s="14" t="n">
        <v>0</v>
      </c>
      <c r="AH208" s="14" t="n">
        <v>7.942</v>
      </c>
      <c r="AI208" s="14" t="n">
        <v>0</v>
      </c>
      <c r="AJ208" s="14" t="n">
        <v>1</v>
      </c>
      <c r="AK208" s="14" t="n">
        <v>15.656</v>
      </c>
      <c r="AL208" s="14" t="n">
        <v>8.412000000000001</v>
      </c>
      <c r="AM208" s="14" t="n">
        <v>0.104</v>
      </c>
      <c r="AN208" s="14" t="n">
        <v>16.595</v>
      </c>
      <c r="AO208" s="14" t="n">
        <v>0.06</v>
      </c>
      <c r="AP208" s="14" t="n">
        <v>1</v>
      </c>
      <c r="AQ208" s="14" t="n">
        <v>0.791</v>
      </c>
      <c r="AR208" s="14" t="n">
        <v>0.129</v>
      </c>
      <c r="AS208" s="14" t="n">
        <v>0.406</v>
      </c>
      <c r="AT208" s="14" t="n">
        <v>1.268</v>
      </c>
      <c r="AU208" s="14" t="n">
        <v>0.06</v>
      </c>
      <c r="AV208" s="14" t="n">
        <v>1</v>
      </c>
      <c r="AW208" s="14" t="n">
        <v>0.618</v>
      </c>
      <c r="AX208" s="14" t="n">
        <v>0.129</v>
      </c>
      <c r="AY208" s="14" t="n">
        <v>0.35</v>
      </c>
      <c r="AZ208" s="14" t="n">
        <v>1.026</v>
      </c>
      <c r="BA208" s="14" t="n">
        <v>0.06</v>
      </c>
      <c r="BB208" s="14" t="n">
        <v>1</v>
      </c>
      <c r="BC208" s="14" t="n">
        <v>0.554</v>
      </c>
      <c r="BD208" s="14" t="n">
        <v>0.129</v>
      </c>
      <c r="BE208" s="14" t="n">
        <v>0.004</v>
      </c>
      <c r="BF208" s="14" t="n">
        <v>0.588</v>
      </c>
      <c r="BG208" s="14" t="n">
        <v>0.06</v>
      </c>
      <c r="BH208" s="14" t="n">
        <v>1</v>
      </c>
      <c r="BI208" s="14" t="n">
        <v>0.5570000000000001</v>
      </c>
      <c r="BJ208" s="14" t="n">
        <v>0.129</v>
      </c>
      <c r="BK208" s="14" t="n">
        <v>0.387</v>
      </c>
      <c r="BL208" s="14" t="n">
        <v>1.001</v>
      </c>
      <c r="BM208" s="14" t="n">
        <v>0.06</v>
      </c>
      <c r="BN208" s="14" t="n">
        <v>1</v>
      </c>
      <c r="BO208" s="14" t="n">
        <v>0</v>
      </c>
      <c r="BP208" s="14" t="n">
        <v>0</v>
      </c>
      <c r="BQ208" s="14" t="n">
        <v>0</v>
      </c>
      <c r="BR208" s="14" t="n">
        <v>0</v>
      </c>
      <c r="BS208" s="14" t="n">
        <v>1</v>
      </c>
      <c r="BT208" s="14" t="n">
        <v>0</v>
      </c>
      <c r="BU208" s="14" t="n">
        <v>0</v>
      </c>
      <c r="BV208" s="14" t="n">
        <v>0</v>
      </c>
      <c r="BW208" s="14" t="n">
        <v>0.06</v>
      </c>
      <c r="BX208" s="14" t="n">
        <v>1</v>
      </c>
      <c r="BY208" s="14" t="n">
        <v>13.254</v>
      </c>
      <c r="BZ208" s="14" t="n">
        <v>0</v>
      </c>
      <c r="CA208" s="14" t="n">
        <v>13.254</v>
      </c>
      <c r="CB208" s="14" t="n">
        <v>0</v>
      </c>
      <c r="CC208" s="14" t="n">
        <v>83.248</v>
      </c>
      <c r="CD208" s="14" t="n">
        <v>7.95</v>
      </c>
      <c r="CE208" s="14" t="n">
        <v>0.553</v>
      </c>
      <c r="CF208" s="14" t="n">
        <v>88.24299999999999</v>
      </c>
      <c r="CG208" s="14" t="n">
        <v>0.06</v>
      </c>
      <c r="CH208" s="14" t="n">
        <v>1</v>
      </c>
      <c r="CI208" s="14" t="n">
        <v>0</v>
      </c>
      <c r="CJ208" s="14" t="n">
        <v>0</v>
      </c>
      <c r="CK208" s="14" t="n">
        <v>0</v>
      </c>
      <c r="CL208" s="14" t="n">
        <v>0</v>
      </c>
      <c r="CM208" s="14" t="n">
        <v>0</v>
      </c>
      <c r="CN208" s="14" t="n">
        <v>0</v>
      </c>
      <c r="CO208" s="14" t="n">
        <v>0</v>
      </c>
      <c r="CP208" s="14" t="n">
        <v>0</v>
      </c>
      <c r="CQ208" s="14" t="n">
        <v>1.348</v>
      </c>
      <c r="CR208" s="14" t="n">
        <v>0</v>
      </c>
      <c r="CS208" s="14" t="n">
        <v>5.37</v>
      </c>
      <c r="CT208" s="14" t="n">
        <v>4.861</v>
      </c>
      <c r="CU208" s="14" t="n">
        <v>11.192</v>
      </c>
    </row>
    <row r="209">
      <c r="A209" s="14" t="inlineStr">
        <is>
          <t>CUW2024</t>
        </is>
      </c>
      <c r="B209" s="14" t="inlineStr">
        <is>
          <t>CUW</t>
        </is>
      </c>
      <c r="C209" s="14" t="inlineStr">
        <is>
          <t>CUW</t>
        </is>
      </c>
      <c r="D209" s="14" t="inlineStr">
        <is>
          <t>Curaçao</t>
        </is>
      </c>
      <c r="E209" s="14" t="n">
        <v>2024</v>
      </c>
      <c r="F209" s="14" t="n">
        <v>0.06</v>
      </c>
      <c r="G209" s="14" t="n">
        <v>5.575</v>
      </c>
      <c r="H209" s="14" t="n">
        <v>1.324</v>
      </c>
      <c r="I209" s="14" t="n">
        <v>0</v>
      </c>
      <c r="J209" s="14" t="n">
        <v>5.575</v>
      </c>
      <c r="K209" s="14" t="n">
        <v>0</v>
      </c>
      <c r="L209" s="14" t="n">
        <v>1</v>
      </c>
      <c r="M209" s="14" t="n">
        <v>7.124</v>
      </c>
      <c r="N209" s="14" t="n">
        <v>3.971</v>
      </c>
      <c r="O209" s="14" t="n">
        <v>0</v>
      </c>
      <c r="P209" s="14" t="n">
        <v>7.124</v>
      </c>
      <c r="Q209" s="14" t="n">
        <v>0</v>
      </c>
      <c r="R209" s="14" t="n">
        <v>1</v>
      </c>
      <c r="S209" s="14" t="n">
        <v>12.193</v>
      </c>
      <c r="T209" s="14" t="n">
        <v>7.942</v>
      </c>
      <c r="U209" s="14" t="n">
        <v>0.1</v>
      </c>
      <c r="V209" s="14" t="n">
        <v>12.924</v>
      </c>
      <c r="W209" s="14" t="n">
        <v>0.06</v>
      </c>
      <c r="X209" s="14" t="n">
        <v>1</v>
      </c>
      <c r="Y209" s="14" t="n">
        <v>6.853</v>
      </c>
      <c r="Z209" s="14" t="n">
        <v>0.922</v>
      </c>
      <c r="AA209" s="14" t="n">
        <v>0</v>
      </c>
      <c r="AB209" s="14" t="n">
        <v>6.853</v>
      </c>
      <c r="AC209" s="14" t="n">
        <v>0</v>
      </c>
      <c r="AD209" s="14" t="n">
        <v>1</v>
      </c>
      <c r="AE209" s="14" t="n">
        <v>8.176</v>
      </c>
      <c r="AF209" s="14" t="n">
        <v>1.915</v>
      </c>
      <c r="AG209" s="14" t="n">
        <v>0</v>
      </c>
      <c r="AH209" s="14" t="n">
        <v>8.176</v>
      </c>
      <c r="AI209" s="14" t="n">
        <v>0</v>
      </c>
      <c r="AJ209" s="14" t="n">
        <v>1</v>
      </c>
      <c r="AK209" s="14" t="n">
        <v>16.118</v>
      </c>
      <c r="AL209" s="14" t="n">
        <v>8.66</v>
      </c>
      <c r="AM209" s="14" t="n">
        <v>0.132</v>
      </c>
      <c r="AN209" s="14" t="n">
        <v>17.085</v>
      </c>
      <c r="AO209" s="14" t="n">
        <v>0.06</v>
      </c>
      <c r="AP209" s="14" t="n">
        <v>1</v>
      </c>
      <c r="AQ209" s="14" t="n">
        <v>0.756</v>
      </c>
      <c r="AR209" s="14" t="n">
        <v>0.132</v>
      </c>
      <c r="AS209" s="14" t="n">
        <v>0.372</v>
      </c>
      <c r="AT209" s="14" t="n">
        <v>1.196</v>
      </c>
      <c r="AU209" s="14" t="n">
        <v>0.06</v>
      </c>
      <c r="AV209" s="14" t="n">
        <v>1</v>
      </c>
      <c r="AW209" s="14" t="n">
        <v>0.655</v>
      </c>
      <c r="AX209" s="14" t="n">
        <v>0.132</v>
      </c>
      <c r="AY209" s="14" t="n">
        <v>0.286</v>
      </c>
      <c r="AZ209" s="14" t="n">
        <v>0.997</v>
      </c>
      <c r="BA209" s="14" t="n">
        <v>0.06</v>
      </c>
      <c r="BB209" s="14" t="n">
        <v>1</v>
      </c>
      <c r="BC209" s="14" t="n">
        <v>0.534</v>
      </c>
      <c r="BD209" s="14" t="n">
        <v>0.132</v>
      </c>
      <c r="BE209" s="14" t="n">
        <v>0.004</v>
      </c>
      <c r="BF209" s="14" t="n">
        <v>0.5659999999999999</v>
      </c>
      <c r="BG209" s="14" t="n">
        <v>0.06</v>
      </c>
      <c r="BH209" s="14" t="n">
        <v>1</v>
      </c>
      <c r="BI209" s="14" t="n">
        <v>0.5679999999999999</v>
      </c>
      <c r="BJ209" s="14" t="n">
        <v>0.132</v>
      </c>
      <c r="BK209" s="14" t="n">
        <v>0.268</v>
      </c>
      <c r="BL209" s="14" t="n">
        <v>0.885</v>
      </c>
      <c r="BM209" s="14" t="n">
        <v>0.06</v>
      </c>
      <c r="BN209" s="14" t="n">
        <v>1</v>
      </c>
      <c r="BO209" s="14" t="n">
        <v>0</v>
      </c>
      <c r="BP209" s="14" t="n">
        <v>0</v>
      </c>
      <c r="BQ209" s="14" t="n">
        <v>0</v>
      </c>
      <c r="BR209" s="14" t="n">
        <v>0</v>
      </c>
      <c r="BS209" s="14" t="n">
        <v>1</v>
      </c>
      <c r="BT209" s="14" t="n">
        <v>0</v>
      </c>
      <c r="BU209" s="14" t="n">
        <v>0</v>
      </c>
      <c r="BV209" s="14" t="n">
        <v>0</v>
      </c>
      <c r="BW209" s="14" t="n">
        <v>0.06</v>
      </c>
      <c r="BX209" s="14" t="n">
        <v>1</v>
      </c>
      <c r="BY209" s="14" t="n">
        <v>13.646</v>
      </c>
      <c r="BZ209" s="14" t="n">
        <v>0</v>
      </c>
      <c r="CA209" s="14" t="n">
        <v>13.646</v>
      </c>
      <c r="CB209" s="14" t="n">
        <v>0</v>
      </c>
      <c r="CC209" s="14" t="n">
        <v>82.58799999999999</v>
      </c>
      <c r="CD209" s="14" t="n">
        <v>7.95</v>
      </c>
      <c r="CE209" s="14" t="n">
        <v>0.675</v>
      </c>
      <c r="CF209" s="14" t="n">
        <v>87.54300000000001</v>
      </c>
      <c r="CG209" s="14" t="n">
        <v>0.06</v>
      </c>
      <c r="CH209" s="14" t="n">
        <v>1</v>
      </c>
      <c r="CI209" s="14" t="n">
        <v>0</v>
      </c>
      <c r="CJ209" s="14" t="n">
        <v>0</v>
      </c>
      <c r="CK209" s="14" t="n">
        <v>0</v>
      </c>
      <c r="CL209" s="14" t="n">
        <v>0</v>
      </c>
      <c r="CM209" s="14" t="n">
        <v>0</v>
      </c>
      <c r="CN209" s="14" t="n">
        <v>0</v>
      </c>
      <c r="CO209" s="14" t="n">
        <v>0</v>
      </c>
      <c r="CP209" s="14" t="n">
        <v>0</v>
      </c>
      <c r="CQ209" s="14" t="n">
        <v>1.387</v>
      </c>
      <c r="CR209" s="14" t="n">
        <v>0</v>
      </c>
      <c r="CS209" s="14" t="n">
        <v>5.529</v>
      </c>
      <c r="CT209" s="14" t="n">
        <v>4.251</v>
      </c>
      <c r="CU209" s="14" t="n">
        <v>10.123</v>
      </c>
    </row>
    <row r="210">
      <c r="A210" s="14" t="inlineStr">
        <is>
          <t>CYP2021</t>
        </is>
      </c>
      <c r="B210" s="14" t="inlineStr">
        <is>
          <t>CYP</t>
        </is>
      </c>
      <c r="C210" s="14" t="inlineStr">
        <is>
          <t>CYP</t>
        </is>
      </c>
      <c r="D210" s="14" t="inlineStr">
        <is>
          <t>Cyprus</t>
        </is>
      </c>
      <c r="E210" s="14" t="n">
        <v>2021</v>
      </c>
      <c r="F210" s="14" t="n">
        <v>0.19</v>
      </c>
      <c r="G210" s="14" t="n">
        <v>5.702</v>
      </c>
      <c r="H210" s="14" t="n">
        <v>1.13</v>
      </c>
      <c r="I210" s="14" t="n">
        <v>2.34</v>
      </c>
      <c r="J210" s="14" t="n">
        <v>8.041</v>
      </c>
      <c r="K210" s="14" t="n">
        <v>0</v>
      </c>
      <c r="L210" s="14" t="n">
        <v>1</v>
      </c>
      <c r="M210" s="14" t="n">
        <v>7.843</v>
      </c>
      <c r="N210" s="14" t="n">
        <v>3.389</v>
      </c>
      <c r="O210" s="14" t="n">
        <v>2.324</v>
      </c>
      <c r="P210" s="14" t="n">
        <v>10.167</v>
      </c>
      <c r="Q210" s="14" t="n">
        <v>0</v>
      </c>
      <c r="R210" s="14" t="n">
        <v>1</v>
      </c>
      <c r="S210" s="14" t="n">
        <v>11.349</v>
      </c>
      <c r="T210" s="14" t="n">
        <v>6.777</v>
      </c>
      <c r="U210" s="14" t="n">
        <v>0</v>
      </c>
      <c r="V210" s="14" t="n">
        <v>13.506</v>
      </c>
      <c r="W210" s="14" t="n">
        <v>0.19</v>
      </c>
      <c r="X210" s="14" t="n">
        <v>1</v>
      </c>
      <c r="Y210" s="14" t="n">
        <v>16.305</v>
      </c>
      <c r="Z210" s="14" t="n">
        <v>1.143</v>
      </c>
      <c r="AA210" s="14" t="n">
        <v>1.343</v>
      </c>
      <c r="AB210" s="14" t="n">
        <v>17.648</v>
      </c>
      <c r="AC210" s="14" t="n">
        <v>0</v>
      </c>
      <c r="AD210" s="14" t="n">
        <v>1</v>
      </c>
      <c r="AE210" s="14" t="n">
        <v>17.449</v>
      </c>
      <c r="AF210" s="14" t="n">
        <v>2.287</v>
      </c>
      <c r="AG210" s="14" t="n">
        <v>1.343</v>
      </c>
      <c r="AH210" s="14" t="n">
        <v>18.792</v>
      </c>
      <c r="AI210" s="14" t="n">
        <v>0</v>
      </c>
      <c r="AJ210" s="14" t="n">
        <v>1</v>
      </c>
      <c r="AK210" s="14" t="n">
        <v>24.309</v>
      </c>
      <c r="AL210" s="14" t="n">
        <v>9.147</v>
      </c>
      <c r="AM210" s="14" t="n">
        <v>0</v>
      </c>
      <c r="AN210" s="14" t="n">
        <v>28.927</v>
      </c>
      <c r="AO210" s="14" t="n">
        <v>0.19</v>
      </c>
      <c r="AP210" s="14" t="n">
        <v>1</v>
      </c>
      <c r="AQ210" s="14" t="n">
        <v>0.619</v>
      </c>
      <c r="AR210" s="14" t="n">
        <v>0.114</v>
      </c>
      <c r="AS210" s="14" t="n">
        <v>0.619</v>
      </c>
      <c r="AT210" s="14" t="n">
        <v>1.474</v>
      </c>
      <c r="AU210" s="14" t="n">
        <v>0.19</v>
      </c>
      <c r="AV210" s="14" t="n">
        <v>1</v>
      </c>
      <c r="AW210" s="14" t="n">
        <v>0.599</v>
      </c>
      <c r="AX210" s="14" t="n">
        <v>0.114</v>
      </c>
      <c r="AY210" s="14" t="n">
        <v>0.675</v>
      </c>
      <c r="AZ210" s="14" t="n">
        <v>1.517</v>
      </c>
      <c r="BA210" s="14" t="n">
        <v>0.19</v>
      </c>
      <c r="BB210" s="14" t="n">
        <v>1</v>
      </c>
      <c r="BC210" s="14" t="n">
        <v>0.439</v>
      </c>
      <c r="BD210" s="14" t="n">
        <v>0.114</v>
      </c>
      <c r="BE210" s="14" t="n">
        <v>0.005</v>
      </c>
      <c r="BF210" s="14" t="n">
        <v>0.528</v>
      </c>
      <c r="BG210" s="14" t="n">
        <v>0.19</v>
      </c>
      <c r="BH210" s="14" t="n">
        <v>1</v>
      </c>
      <c r="BI210" s="14" t="n">
        <v>0.505</v>
      </c>
      <c r="BJ210" s="14" t="n">
        <v>0.114</v>
      </c>
      <c r="BK210" s="14" t="n">
        <v>0.311</v>
      </c>
      <c r="BL210" s="14" t="n">
        <v>0.971</v>
      </c>
      <c r="BM210" s="14" t="n">
        <v>0.19</v>
      </c>
      <c r="BN210" s="14" t="n">
        <v>1</v>
      </c>
      <c r="BO210" s="14" t="n">
        <v>0</v>
      </c>
      <c r="BP210" s="14" t="n">
        <v>0.058</v>
      </c>
      <c r="BQ210" s="14" t="n">
        <v>0.2</v>
      </c>
      <c r="BR210" s="14" t="n">
        <v>0</v>
      </c>
      <c r="BS210" s="14" t="n">
        <v>1</v>
      </c>
      <c r="BT210" s="14" t="n">
        <v>0</v>
      </c>
      <c r="BU210" s="14" t="n">
        <v>0.052</v>
      </c>
      <c r="BV210" s="14" t="n">
        <v>0.253</v>
      </c>
      <c r="BW210" s="14" t="n">
        <v>0.19</v>
      </c>
      <c r="BX210" s="14" t="n">
        <v>1</v>
      </c>
      <c r="BY210" s="14" t="n">
        <v>11.787</v>
      </c>
      <c r="BZ210" s="14" t="n">
        <v>0</v>
      </c>
      <c r="CA210" s="14" t="n">
        <v>11.787</v>
      </c>
      <c r="CB210" s="14" t="n">
        <v>0</v>
      </c>
      <c r="CC210" s="14" t="n">
        <v>78.125</v>
      </c>
      <c r="CD210" s="14" t="n">
        <v>7.95</v>
      </c>
      <c r="CE210" s="14" t="n">
        <v>59.674</v>
      </c>
      <c r="CF210" s="14" t="n">
        <v>163.981</v>
      </c>
      <c r="CG210" s="14" t="n">
        <v>0.19</v>
      </c>
      <c r="CH210" s="14" t="n">
        <v>1</v>
      </c>
      <c r="CI210" s="14" t="n">
        <v>0</v>
      </c>
      <c r="CJ210" s="14" t="n">
        <v>0</v>
      </c>
      <c r="CK210" s="14" t="n">
        <v>0</v>
      </c>
      <c r="CL210" s="14" t="n">
        <v>0</v>
      </c>
      <c r="CM210" s="14" t="n">
        <v>0</v>
      </c>
      <c r="CN210" s="14" t="n">
        <v>0</v>
      </c>
      <c r="CO210" s="14" t="n">
        <v>0</v>
      </c>
      <c r="CP210" s="14" t="n">
        <v>0.024</v>
      </c>
      <c r="CQ210" s="14" t="n">
        <v>1.198</v>
      </c>
      <c r="CR210" s="14" t="n">
        <v>0</v>
      </c>
      <c r="CS210" s="14" t="n">
        <v>3.979</v>
      </c>
      <c r="CT210" s="14" t="n">
        <v>4.655</v>
      </c>
      <c r="CU210" s="14" t="n">
        <v>15.162</v>
      </c>
    </row>
    <row r="211">
      <c r="A211" s="14" t="inlineStr">
        <is>
          <t>CYP2022</t>
        </is>
      </c>
      <c r="B211" s="14" t="inlineStr">
        <is>
          <t>CYP</t>
        </is>
      </c>
      <c r="C211" s="14" t="inlineStr">
        <is>
          <t>CYP</t>
        </is>
      </c>
      <c r="D211" s="14" t="inlineStr">
        <is>
          <t>Cyprus</t>
        </is>
      </c>
      <c r="E211" s="14" t="n">
        <v>2022</v>
      </c>
      <c r="F211" s="14" t="n">
        <v>0.19</v>
      </c>
      <c r="G211" s="14" t="n">
        <v>9.759</v>
      </c>
      <c r="H211" s="14" t="n">
        <v>1.235</v>
      </c>
      <c r="I211" s="14" t="n">
        <v>8.414</v>
      </c>
      <c r="J211" s="14" t="n">
        <v>18.173</v>
      </c>
      <c r="K211" s="14" t="n">
        <v>0</v>
      </c>
      <c r="L211" s="14" t="n">
        <v>1</v>
      </c>
      <c r="M211" s="14" t="n">
        <v>9.782999999999999</v>
      </c>
      <c r="N211" s="14" t="n">
        <v>3.704</v>
      </c>
      <c r="O211" s="14" t="n">
        <v>8.358000000000001</v>
      </c>
      <c r="P211" s="14" t="n">
        <v>18.141</v>
      </c>
      <c r="Q211" s="14" t="n">
        <v>0</v>
      </c>
      <c r="R211" s="14" t="n">
        <v>1</v>
      </c>
      <c r="S211" s="14" t="n">
        <v>15.932</v>
      </c>
      <c r="T211" s="14" t="n">
        <v>7.408</v>
      </c>
      <c r="U211" s="14" t="n">
        <v>0.224</v>
      </c>
      <c r="V211" s="14" t="n">
        <v>18.959</v>
      </c>
      <c r="W211" s="14" t="n">
        <v>0.19</v>
      </c>
      <c r="X211" s="14" t="n">
        <v>1</v>
      </c>
      <c r="Y211" s="14" t="n">
        <v>32.56</v>
      </c>
      <c r="Z211" s="14" t="n">
        <v>1.235</v>
      </c>
      <c r="AA211" s="14" t="n">
        <v>4.829</v>
      </c>
      <c r="AB211" s="14" t="n">
        <v>37.389</v>
      </c>
      <c r="AC211" s="14" t="n">
        <v>0</v>
      </c>
      <c r="AD211" s="14" t="n">
        <v>1</v>
      </c>
      <c r="AE211" s="14" t="n">
        <v>33.795</v>
      </c>
      <c r="AF211" s="14" t="n">
        <v>2.469</v>
      </c>
      <c r="AG211" s="14" t="n">
        <v>4.831</v>
      </c>
      <c r="AH211" s="14" t="n">
        <v>38.626</v>
      </c>
      <c r="AI211" s="14" t="n">
        <v>0</v>
      </c>
      <c r="AJ211" s="14" t="n">
        <v>1</v>
      </c>
      <c r="AK211" s="14" t="n">
        <v>41.203</v>
      </c>
      <c r="AL211" s="14" t="n">
        <v>9.878</v>
      </c>
      <c r="AM211" s="14" t="n">
        <v>0.579</v>
      </c>
      <c r="AN211" s="14" t="n">
        <v>49.032</v>
      </c>
      <c r="AO211" s="14" t="n">
        <v>0.19</v>
      </c>
      <c r="AP211" s="14" t="n">
        <v>1</v>
      </c>
      <c r="AQ211" s="14" t="n">
        <v>0.861</v>
      </c>
      <c r="AR211" s="14" t="n">
        <v>0.123</v>
      </c>
      <c r="AS211" s="14" t="n">
        <v>0.499</v>
      </c>
      <c r="AT211" s="14" t="n">
        <v>1.618</v>
      </c>
      <c r="AU211" s="14" t="n">
        <v>0.19</v>
      </c>
      <c r="AV211" s="14" t="n">
        <v>1</v>
      </c>
      <c r="AW211" s="14" t="n">
        <v>0.986</v>
      </c>
      <c r="AX211" s="14" t="n">
        <v>0.123</v>
      </c>
      <c r="AY211" s="14" t="n">
        <v>0.556</v>
      </c>
      <c r="AZ211" s="14" t="n">
        <v>1.835</v>
      </c>
      <c r="BA211" s="14" t="n">
        <v>0.19</v>
      </c>
      <c r="BB211" s="14" t="n">
        <v>1</v>
      </c>
      <c r="BC211" s="14" t="n">
        <v>0.598</v>
      </c>
      <c r="BD211" s="14" t="n">
        <v>0.123</v>
      </c>
      <c r="BE211" s="14" t="n">
        <v>0.016</v>
      </c>
      <c r="BF211" s="14" t="n">
        <v>0.72</v>
      </c>
      <c r="BG211" s="14" t="n">
        <v>0.19</v>
      </c>
      <c r="BH211" s="14" t="n">
        <v>1</v>
      </c>
      <c r="BI211" s="14" t="n">
        <v>0.612</v>
      </c>
      <c r="BJ211" s="14" t="n">
        <v>0.123</v>
      </c>
      <c r="BK211" s="14" t="n">
        <v>0.525</v>
      </c>
      <c r="BL211" s="14" t="n">
        <v>1.353</v>
      </c>
      <c r="BM211" s="14" t="n">
        <v>0.19</v>
      </c>
      <c r="BN211" s="14" t="n">
        <v>1</v>
      </c>
      <c r="BO211" s="14" t="n">
        <v>0</v>
      </c>
      <c r="BP211" s="14" t="n">
        <v>0.076</v>
      </c>
      <c r="BQ211" s="14" t="n">
        <v>0.285</v>
      </c>
      <c r="BR211" s="14" t="n">
        <v>0</v>
      </c>
      <c r="BS211" s="14" t="n">
        <v>1</v>
      </c>
      <c r="BT211" s="14" t="n">
        <v>0</v>
      </c>
      <c r="BU211" s="14" t="n">
        <v>0.046</v>
      </c>
      <c r="BV211" s="14" t="n">
        <v>0.309</v>
      </c>
      <c r="BW211" s="14" t="n">
        <v>0.19</v>
      </c>
      <c r="BX211" s="14" t="n">
        <v>1</v>
      </c>
      <c r="BY211" s="14" t="n">
        <v>12.729</v>
      </c>
      <c r="BZ211" s="14" t="n">
        <v>0</v>
      </c>
      <c r="CA211" s="14" t="n">
        <v>12.729</v>
      </c>
      <c r="CB211" s="14" t="n">
        <v>0</v>
      </c>
      <c r="CC211" s="14" t="n">
        <v>97.90000000000001</v>
      </c>
      <c r="CD211" s="14" t="n">
        <v>7.95</v>
      </c>
      <c r="CE211" s="14" t="n">
        <v>116.835</v>
      </c>
      <c r="CF211" s="14" t="n">
        <v>255.534</v>
      </c>
      <c r="CG211" s="14" t="n">
        <v>0.19</v>
      </c>
      <c r="CH211" s="14" t="n">
        <v>1</v>
      </c>
      <c r="CI211" s="14" t="n">
        <v>0</v>
      </c>
      <c r="CJ211" s="14" t="n">
        <v>0</v>
      </c>
      <c r="CK211" s="14" t="n">
        <v>0</v>
      </c>
      <c r="CL211" s="14" t="n">
        <v>0</v>
      </c>
      <c r="CM211" s="14" t="n">
        <v>0</v>
      </c>
      <c r="CN211" s="14" t="n">
        <v>0</v>
      </c>
      <c r="CO211" s="14" t="n">
        <v>0</v>
      </c>
      <c r="CP211" s="14" t="n">
        <v>0</v>
      </c>
      <c r="CQ211" s="14" t="n">
        <v>1.294</v>
      </c>
      <c r="CR211" s="14" t="n">
        <v>0</v>
      </c>
      <c r="CS211" s="14" t="n">
        <v>4.297</v>
      </c>
      <c r="CT211" s="14" t="n">
        <v>8.523999999999999</v>
      </c>
      <c r="CU211" s="14" t="n">
        <v>31.326</v>
      </c>
    </row>
    <row r="212">
      <c r="A212" s="14" t="inlineStr">
        <is>
          <t>CYP2023</t>
        </is>
      </c>
      <c r="B212" s="14" t="inlineStr">
        <is>
          <t>CYP</t>
        </is>
      </c>
      <c r="C212" s="14" t="inlineStr">
        <is>
          <t>CYP</t>
        </is>
      </c>
      <c r="D212" s="14" t="inlineStr">
        <is>
          <t>Cyprus</t>
        </is>
      </c>
      <c r="E212" s="14" t="n">
        <v>2023</v>
      </c>
      <c r="F212" s="14" t="n">
        <v>0.19</v>
      </c>
      <c r="G212" s="14" t="n">
        <v>4.261</v>
      </c>
      <c r="H212" s="14" t="n">
        <v>0.947</v>
      </c>
      <c r="I212" s="14" t="n">
        <v>9.750999999999999</v>
      </c>
      <c r="J212" s="14" t="n">
        <v>14.011</v>
      </c>
      <c r="K212" s="14" t="n">
        <v>0</v>
      </c>
      <c r="L212" s="14" t="n">
        <v>1</v>
      </c>
      <c r="M212" s="14" t="n">
        <v>5.459</v>
      </c>
      <c r="N212" s="14" t="n">
        <v>2.841</v>
      </c>
      <c r="O212" s="14" t="n">
        <v>9.686</v>
      </c>
      <c r="P212" s="14" t="n">
        <v>15.145</v>
      </c>
      <c r="Q212" s="14" t="n">
        <v>0</v>
      </c>
      <c r="R212" s="14" t="n">
        <v>1</v>
      </c>
      <c r="S212" s="14" t="n">
        <v>8.997</v>
      </c>
      <c r="T212" s="14" t="n">
        <v>5.683</v>
      </c>
      <c r="U212" s="14" t="n">
        <v>0.189</v>
      </c>
      <c r="V212" s="14" t="n">
        <v>10.706</v>
      </c>
      <c r="W212" s="14" t="n">
        <v>0.19</v>
      </c>
      <c r="X212" s="14" t="n">
        <v>1</v>
      </c>
      <c r="Y212" s="14" t="n">
        <v>12.908</v>
      </c>
      <c r="Z212" s="14" t="n">
        <v>1.286</v>
      </c>
      <c r="AA212" s="14" t="n">
        <v>5.596</v>
      </c>
      <c r="AB212" s="14" t="n">
        <v>18.504</v>
      </c>
      <c r="AC212" s="14" t="n">
        <v>0</v>
      </c>
      <c r="AD212" s="14" t="n">
        <v>1</v>
      </c>
      <c r="AE212" s="14" t="n">
        <v>14.194</v>
      </c>
      <c r="AF212" s="14" t="n">
        <v>2.571</v>
      </c>
      <c r="AG212" s="14" t="n">
        <v>5.598</v>
      </c>
      <c r="AH212" s="14" t="n">
        <v>19.792</v>
      </c>
      <c r="AI212" s="14" t="n">
        <v>0</v>
      </c>
      <c r="AJ212" s="14" t="n">
        <v>1</v>
      </c>
      <c r="AK212" s="14" t="n">
        <v>21.908</v>
      </c>
      <c r="AL212" s="14" t="n">
        <v>10.285</v>
      </c>
      <c r="AM212" s="14" t="n">
        <v>0.461</v>
      </c>
      <c r="AN212" s="14" t="n">
        <v>26.07</v>
      </c>
      <c r="AO212" s="14" t="n">
        <v>0.19</v>
      </c>
      <c r="AP212" s="14" t="n">
        <v>1</v>
      </c>
      <c r="AQ212" s="14" t="n">
        <v>0.76</v>
      </c>
      <c r="AR212" s="14" t="n">
        <v>0.129</v>
      </c>
      <c r="AS212" s="14" t="n">
        <v>0.555</v>
      </c>
      <c r="AT212" s="14" t="n">
        <v>1.566</v>
      </c>
      <c r="AU212" s="14" t="n">
        <v>0.19</v>
      </c>
      <c r="AV212" s="14" t="n">
        <v>1</v>
      </c>
      <c r="AW212" s="14" t="n">
        <v>0.8110000000000001</v>
      </c>
      <c r="AX212" s="14" t="n">
        <v>0.129</v>
      </c>
      <c r="AY212" s="14" t="n">
        <v>0.594</v>
      </c>
      <c r="AZ212" s="14" t="n">
        <v>1.673</v>
      </c>
      <c r="BA212" s="14" t="n">
        <v>0.19</v>
      </c>
      <c r="BB212" s="14" t="n">
        <v>1</v>
      </c>
      <c r="BC212" s="14" t="n">
        <v>0.535</v>
      </c>
      <c r="BD212" s="14" t="n">
        <v>0.129</v>
      </c>
      <c r="BE212" s="14" t="n">
        <v>0.018</v>
      </c>
      <c r="BF212" s="14" t="n">
        <v>0.644</v>
      </c>
      <c r="BG212" s="14" t="n">
        <v>0.19</v>
      </c>
      <c r="BH212" s="14" t="n">
        <v>1</v>
      </c>
      <c r="BI212" s="14" t="n">
        <v>0.579</v>
      </c>
      <c r="BJ212" s="14" t="n">
        <v>0.129</v>
      </c>
      <c r="BK212" s="14" t="n">
        <v>0.497</v>
      </c>
      <c r="BL212" s="14" t="n">
        <v>1.281</v>
      </c>
      <c r="BM212" s="14" t="n">
        <v>0.19</v>
      </c>
      <c r="BN212" s="14" t="n">
        <v>1</v>
      </c>
      <c r="BO212" s="14" t="n">
        <v>0</v>
      </c>
      <c r="BP212" s="14" t="n">
        <v>0.08599999999999999</v>
      </c>
      <c r="BQ212" s="14" t="n">
        <v>0.291</v>
      </c>
      <c r="BR212" s="14" t="n">
        <v>0</v>
      </c>
      <c r="BS212" s="14" t="n">
        <v>1</v>
      </c>
      <c r="BT212" s="14" t="n">
        <v>0</v>
      </c>
      <c r="BU212" s="14" t="n">
        <v>0.089</v>
      </c>
      <c r="BV212" s="14" t="n">
        <v>0.389</v>
      </c>
      <c r="BW212" s="14" t="n">
        <v>0.19</v>
      </c>
      <c r="BX212" s="14" t="n">
        <v>1</v>
      </c>
      <c r="BY212" s="14" t="n">
        <v>13.254</v>
      </c>
      <c r="BZ212" s="14" t="n">
        <v>0</v>
      </c>
      <c r="CA212" s="14" t="n">
        <v>13.254</v>
      </c>
      <c r="CB212" s="14" t="n">
        <v>0</v>
      </c>
      <c r="CC212" s="14" t="n">
        <v>83.248</v>
      </c>
      <c r="CD212" s="14" t="n">
        <v>7.95</v>
      </c>
      <c r="CE212" s="14" t="n">
        <v>115.756</v>
      </c>
      <c r="CF212" s="14" t="n">
        <v>236.815</v>
      </c>
      <c r="CG212" s="14" t="n">
        <v>0.19</v>
      </c>
      <c r="CH212" s="14" t="n">
        <v>1</v>
      </c>
      <c r="CI212" s="14" t="n">
        <v>0</v>
      </c>
      <c r="CJ212" s="14" t="n">
        <v>0</v>
      </c>
      <c r="CK212" s="14" t="n">
        <v>0</v>
      </c>
      <c r="CL212" s="14" t="n">
        <v>0</v>
      </c>
      <c r="CM212" s="14" t="n">
        <v>0</v>
      </c>
      <c r="CN212" s="14" t="n">
        <v>0</v>
      </c>
      <c r="CO212" s="14" t="n">
        <v>0</v>
      </c>
      <c r="CP212" s="14" t="n">
        <v>0.527</v>
      </c>
      <c r="CQ212" s="14" t="n">
        <v>1.348</v>
      </c>
      <c r="CR212" s="14" t="n">
        <v>0</v>
      </c>
      <c r="CS212" s="14" t="n">
        <v>4.474</v>
      </c>
      <c r="CT212" s="14" t="n">
        <v>5.5</v>
      </c>
      <c r="CU212" s="14" t="n">
        <v>11.622</v>
      </c>
    </row>
    <row r="213">
      <c r="A213" s="14" t="inlineStr">
        <is>
          <t>CYP2024</t>
        </is>
      </c>
      <c r="B213" s="14" t="inlineStr">
        <is>
          <t>CYP</t>
        </is>
      </c>
      <c r="C213" s="14" t="inlineStr">
        <is>
          <t>CYP</t>
        </is>
      </c>
      <c r="D213" s="14" t="inlineStr">
        <is>
          <t>Cyprus</t>
        </is>
      </c>
      <c r="E213" s="14" t="n">
        <v>2024</v>
      </c>
      <c r="F213" s="14" t="n">
        <v>0.19</v>
      </c>
      <c r="G213" s="14" t="n">
        <v>3.922</v>
      </c>
      <c r="H213" s="14" t="n">
        <v>0.975</v>
      </c>
      <c r="I213" s="14" t="n">
        <v>6.39</v>
      </c>
      <c r="J213" s="14" t="n">
        <v>10.312</v>
      </c>
      <c r="K213" s="14" t="n">
        <v>0</v>
      </c>
      <c r="L213" s="14" t="n">
        <v>1</v>
      </c>
      <c r="M213" s="14" t="n">
        <v>5.149</v>
      </c>
      <c r="N213" s="14" t="n">
        <v>2.925</v>
      </c>
      <c r="O213" s="14" t="n">
        <v>6.347</v>
      </c>
      <c r="P213" s="14" t="n">
        <v>11.496</v>
      </c>
      <c r="Q213" s="14" t="n">
        <v>0</v>
      </c>
      <c r="R213" s="14" t="n">
        <v>1</v>
      </c>
      <c r="S213" s="14" t="n">
        <v>8.797000000000001</v>
      </c>
      <c r="T213" s="14" t="n">
        <v>5.851</v>
      </c>
      <c r="U213" s="14" t="n">
        <v>0.228</v>
      </c>
      <c r="V213" s="14" t="n">
        <v>10.469</v>
      </c>
      <c r="W213" s="14" t="n">
        <v>0.19</v>
      </c>
      <c r="X213" s="14" t="n">
        <v>1</v>
      </c>
      <c r="Y213" s="14" t="n">
        <v>11.492</v>
      </c>
      <c r="Z213" s="14" t="n">
        <v>1.324</v>
      </c>
      <c r="AA213" s="14" t="n">
        <v>3.667</v>
      </c>
      <c r="AB213" s="14" t="n">
        <v>15.159</v>
      </c>
      <c r="AC213" s="14" t="n">
        <v>0</v>
      </c>
      <c r="AD213" s="14" t="n">
        <v>1</v>
      </c>
      <c r="AE213" s="14" t="n">
        <v>12.815</v>
      </c>
      <c r="AF213" s="14" t="n">
        <v>2.647</v>
      </c>
      <c r="AG213" s="14" t="n">
        <v>3.668</v>
      </c>
      <c r="AH213" s="14" t="n">
        <v>16.484</v>
      </c>
      <c r="AI213" s="14" t="n">
        <v>0</v>
      </c>
      <c r="AJ213" s="14" t="n">
        <v>1</v>
      </c>
      <c r="AK213" s="14" t="n">
        <v>20.757</v>
      </c>
      <c r="AL213" s="14" t="n">
        <v>10.589</v>
      </c>
      <c r="AM213" s="14" t="n">
        <v>0.537</v>
      </c>
      <c r="AN213" s="14" t="n">
        <v>24.701</v>
      </c>
      <c r="AO213" s="14" t="n">
        <v>0.19</v>
      </c>
      <c r="AP213" s="14" t="n">
        <v>1</v>
      </c>
      <c r="AQ213" s="14" t="n">
        <v>0.724</v>
      </c>
      <c r="AR213" s="14" t="n">
        <v>0.132</v>
      </c>
      <c r="AS213" s="14" t="n">
        <v>0.585</v>
      </c>
      <c r="AT213" s="14" t="n">
        <v>1.558</v>
      </c>
      <c r="AU213" s="14" t="n">
        <v>0.19</v>
      </c>
      <c r="AV213" s="14" t="n">
        <v>1</v>
      </c>
      <c r="AW213" s="14" t="n">
        <v>0.75</v>
      </c>
      <c r="AX213" s="14" t="n">
        <v>0.132</v>
      </c>
      <c r="AY213" s="14" t="n">
        <v>0.62</v>
      </c>
      <c r="AZ213" s="14" t="n">
        <v>1.63</v>
      </c>
      <c r="BA213" s="14" t="n">
        <v>0.19</v>
      </c>
      <c r="BB213" s="14" t="n">
        <v>1</v>
      </c>
      <c r="BC213" s="14" t="n">
        <v>0.513</v>
      </c>
      <c r="BD213" s="14" t="n">
        <v>0.132</v>
      </c>
      <c r="BE213" s="14" t="n">
        <v>0.019</v>
      </c>
      <c r="BF213" s="14" t="n">
        <v>0.618</v>
      </c>
      <c r="BG213" s="14" t="n">
        <v>0.19</v>
      </c>
      <c r="BH213" s="14" t="n">
        <v>1</v>
      </c>
      <c r="BI213" s="14" t="n">
        <v>0.591</v>
      </c>
      <c r="BJ213" s="14" t="n">
        <v>0.132</v>
      </c>
      <c r="BK213" s="14" t="n">
        <v>0.468</v>
      </c>
      <c r="BL213" s="14" t="n">
        <v>1.261</v>
      </c>
      <c r="BM213" s="14" t="n">
        <v>0.19</v>
      </c>
      <c r="BN213" s="14" t="n">
        <v>1</v>
      </c>
      <c r="BO213" s="14" t="n">
        <v>0</v>
      </c>
      <c r="BP213" s="14" t="n">
        <v>0.06900000000000001</v>
      </c>
      <c r="BQ213" s="14" t="n">
        <v>0.262</v>
      </c>
      <c r="BR213" s="14" t="n">
        <v>0</v>
      </c>
      <c r="BS213" s="14" t="n">
        <v>1</v>
      </c>
      <c r="BT213" s="14" t="n">
        <v>0</v>
      </c>
      <c r="BU213" s="14" t="n">
        <v>0.06900000000000001</v>
      </c>
      <c r="BV213" s="14" t="n">
        <v>0.351</v>
      </c>
      <c r="BW213" s="14" t="n">
        <v>0.19</v>
      </c>
      <c r="BX213" s="14" t="n">
        <v>1</v>
      </c>
      <c r="BY213" s="14" t="n">
        <v>13.646</v>
      </c>
      <c r="BZ213" s="14" t="n">
        <v>0</v>
      </c>
      <c r="CA213" s="14" t="n">
        <v>13.646</v>
      </c>
      <c r="CB213" s="14" t="n">
        <v>0</v>
      </c>
      <c r="CC213" s="14" t="n">
        <v>82.58799999999999</v>
      </c>
      <c r="CD213" s="14" t="n">
        <v>7.95</v>
      </c>
      <c r="CE213" s="14" t="n">
        <v>97.929</v>
      </c>
      <c r="CF213" s="14" t="n">
        <v>214.815</v>
      </c>
      <c r="CG213" s="14" t="n">
        <v>0.19</v>
      </c>
      <c r="CH213" s="14" t="n">
        <v>1</v>
      </c>
      <c r="CI213" s="14" t="n">
        <v>0</v>
      </c>
      <c r="CJ213" s="14" t="n">
        <v>0</v>
      </c>
      <c r="CK213" s="14" t="n">
        <v>0</v>
      </c>
      <c r="CL213" s="14" t="n">
        <v>0</v>
      </c>
      <c r="CM213" s="14" t="n">
        <v>0</v>
      </c>
      <c r="CN213" s="14" t="n">
        <v>0</v>
      </c>
      <c r="CO213" s="14" t="n">
        <v>0</v>
      </c>
      <c r="CP213" s="14" t="n">
        <v>0.527</v>
      </c>
      <c r="CQ213" s="14" t="n">
        <v>1.387</v>
      </c>
      <c r="CR213" s="14" t="n">
        <v>0</v>
      </c>
      <c r="CS213" s="14" t="n">
        <v>4.607</v>
      </c>
      <c r="CT213" s="14" t="n">
        <v>4.681</v>
      </c>
      <c r="CU213" s="14" t="n">
        <v>10.168</v>
      </c>
    </row>
    <row r="214">
      <c r="A214" s="14" t="inlineStr">
        <is>
          <t>CZE2021</t>
        </is>
      </c>
      <c r="B214" s="14" t="inlineStr">
        <is>
          <t>CZE</t>
        </is>
      </c>
      <c r="C214" s="14" t="inlineStr">
        <is>
          <t>CZE</t>
        </is>
      </c>
      <c r="D214" s="14" t="inlineStr">
        <is>
          <t>Czechia</t>
        </is>
      </c>
      <c r="E214" s="14" t="n">
        <v>2021</v>
      </c>
      <c r="F214" s="14" t="n">
        <v>0.21</v>
      </c>
      <c r="G214" s="14" t="n">
        <v>1.563</v>
      </c>
      <c r="H214" s="14" t="n">
        <v>0.342</v>
      </c>
      <c r="I214" s="14" t="n">
        <v>1.887</v>
      </c>
      <c r="J214" s="14" t="n">
        <v>3.449</v>
      </c>
      <c r="K214" s="14" t="n">
        <v>0</v>
      </c>
      <c r="L214" s="14" t="n">
        <v>1</v>
      </c>
      <c r="M214" s="14" t="n">
        <v>1.508</v>
      </c>
      <c r="N214" s="14" t="n">
        <v>0.6840000000000001</v>
      </c>
      <c r="O214" s="14" t="n">
        <v>1.941</v>
      </c>
      <c r="P214" s="14" t="n">
        <v>3.449</v>
      </c>
      <c r="Q214" s="14" t="n">
        <v>0</v>
      </c>
      <c r="R214" s="14" t="n">
        <v>1</v>
      </c>
      <c r="S214" s="14" t="n">
        <v>5.018</v>
      </c>
      <c r="T214" s="14" t="n">
        <v>3.11</v>
      </c>
      <c r="U214" s="14" t="n">
        <v>0.396</v>
      </c>
      <c r="V214" s="14" t="n">
        <v>6.55</v>
      </c>
      <c r="W214" s="14" t="n">
        <v>0.21</v>
      </c>
      <c r="X214" s="14" t="n">
        <v>1</v>
      </c>
      <c r="Y214" s="14" t="n">
        <v>14.741</v>
      </c>
      <c r="Z214" s="14" t="n">
        <v>1.628</v>
      </c>
      <c r="AA214" s="14" t="n">
        <v>-4.153</v>
      </c>
      <c r="AB214" s="14" t="n">
        <v>10.587</v>
      </c>
      <c r="AC214" s="14" t="n">
        <v>0</v>
      </c>
      <c r="AD214" s="14" t="n">
        <v>1</v>
      </c>
      <c r="AE214" s="14" t="n">
        <v>14.697</v>
      </c>
      <c r="AF214" s="14" t="n">
        <v>2.892</v>
      </c>
      <c r="AG214" s="14" t="n">
        <v>-4.11</v>
      </c>
      <c r="AH214" s="14" t="n">
        <v>10.587</v>
      </c>
      <c r="AI214" s="14" t="n">
        <v>0</v>
      </c>
      <c r="AJ214" s="14" t="n">
        <v>1</v>
      </c>
      <c r="AK214" s="14" t="n">
        <v>21.341</v>
      </c>
      <c r="AL214" s="14" t="n">
        <v>10.474</v>
      </c>
      <c r="AM214" s="14" t="n">
        <v>-6.187</v>
      </c>
      <c r="AN214" s="14" t="n">
        <v>18.335</v>
      </c>
      <c r="AO214" s="14" t="n">
        <v>0.21</v>
      </c>
      <c r="AP214" s="14" t="n">
        <v>1</v>
      </c>
      <c r="AQ214" s="14" t="n">
        <v>0.619</v>
      </c>
      <c r="AR214" s="14" t="n">
        <v>0.114</v>
      </c>
      <c r="AS214" s="14" t="n">
        <v>0.634</v>
      </c>
      <c r="AT214" s="14" t="n">
        <v>1.516</v>
      </c>
      <c r="AU214" s="14" t="n">
        <v>0.21</v>
      </c>
      <c r="AV214" s="14" t="n">
        <v>1</v>
      </c>
      <c r="AW214" s="14" t="n">
        <v>0.599</v>
      </c>
      <c r="AX214" s="14" t="n">
        <v>0.114</v>
      </c>
      <c r="AY214" s="14" t="n">
        <v>0.595</v>
      </c>
      <c r="AZ214" s="14" t="n">
        <v>1.445</v>
      </c>
      <c r="BA214" s="14" t="n">
        <v>0.21</v>
      </c>
      <c r="BB214" s="14" t="n">
        <v>1</v>
      </c>
      <c r="BC214" s="14" t="n">
        <v>0.439</v>
      </c>
      <c r="BD214" s="14" t="n">
        <v>0.114</v>
      </c>
      <c r="BE214" s="14" t="n">
        <v>0.103</v>
      </c>
      <c r="BF214" s="14" t="n">
        <v>0.656</v>
      </c>
      <c r="BG214" s="14" t="n">
        <v>0.21</v>
      </c>
      <c r="BH214" s="14" t="n">
        <v>1</v>
      </c>
      <c r="BI214" s="14" t="n">
        <v>0.505</v>
      </c>
      <c r="BJ214" s="14" t="n">
        <v>0.114</v>
      </c>
      <c r="BK214" s="14" t="n">
        <v>0.227</v>
      </c>
      <c r="BL214" s="14" t="n">
        <v>0.885</v>
      </c>
      <c r="BM214" s="14" t="n">
        <v>0.21</v>
      </c>
      <c r="BN214" s="14" t="n">
        <v>1</v>
      </c>
      <c r="BO214" s="14" t="n">
        <v>0</v>
      </c>
      <c r="BP214" s="14" t="n">
        <v>0.01</v>
      </c>
      <c r="BQ214" s="14" t="n">
        <v>0.096</v>
      </c>
      <c r="BR214" s="14" t="n">
        <v>0</v>
      </c>
      <c r="BS214" s="14" t="n">
        <v>1</v>
      </c>
      <c r="BT214" s="14" t="n">
        <v>0</v>
      </c>
      <c r="BU214" s="14" t="n">
        <v>0.021</v>
      </c>
      <c r="BV214" s="14" t="n">
        <v>0.218</v>
      </c>
      <c r="BW214" s="14" t="n">
        <v>0.21</v>
      </c>
      <c r="BX214" s="14" t="n">
        <v>1</v>
      </c>
      <c r="BY214" s="14" t="n">
        <v>11.787</v>
      </c>
      <c r="BZ214" s="14" t="n">
        <v>0</v>
      </c>
      <c r="CA214" s="14" t="n">
        <v>11.787</v>
      </c>
      <c r="CB214" s="14" t="n">
        <v>0</v>
      </c>
      <c r="CC214" s="14" t="n">
        <v>78.125</v>
      </c>
      <c r="CD214" s="14" t="n">
        <v>7.95</v>
      </c>
      <c r="CE214" s="14" t="n">
        <v>39.796</v>
      </c>
      <c r="CF214" s="14" t="n">
        <v>142.685</v>
      </c>
      <c r="CG214" s="14" t="n">
        <v>0.21</v>
      </c>
      <c r="CH214" s="14" t="n">
        <v>1</v>
      </c>
      <c r="CI214" s="14" t="n">
        <v>0</v>
      </c>
      <c r="CJ214" s="14" t="n">
        <v>0</v>
      </c>
      <c r="CK214" s="14" t="n">
        <v>0</v>
      </c>
      <c r="CL214" s="14" t="n">
        <v>0</v>
      </c>
      <c r="CM214" s="14" t="n">
        <v>0</v>
      </c>
      <c r="CN214" s="14" t="n">
        <v>0</v>
      </c>
      <c r="CO214" s="14" t="n">
        <v>0</v>
      </c>
      <c r="CP214" s="14" t="n">
        <v>0</v>
      </c>
      <c r="CQ214" s="14" t="n">
        <v>1.198</v>
      </c>
      <c r="CR214" s="14" t="n">
        <v>0</v>
      </c>
      <c r="CS214" s="14" t="n">
        <v>4.776</v>
      </c>
      <c r="CT214" s="14" t="n">
        <v>5.416</v>
      </c>
      <c r="CU214" s="14" t="n">
        <v>10.236</v>
      </c>
    </row>
    <row r="215">
      <c r="A215" s="14" t="inlineStr">
        <is>
          <t>CZE2022</t>
        </is>
      </c>
      <c r="B215" s="14" t="inlineStr">
        <is>
          <t>CZE</t>
        </is>
      </c>
      <c r="C215" s="14" t="inlineStr">
        <is>
          <t>CZE</t>
        </is>
      </c>
      <c r="D215" s="14" t="inlineStr">
        <is>
          <t>Czechia</t>
        </is>
      </c>
      <c r="E215" s="14" t="n">
        <v>2022</v>
      </c>
      <c r="F215" s="14" t="n">
        <v>0.21</v>
      </c>
      <c r="G215" s="14" t="n">
        <v>3.418</v>
      </c>
      <c r="H215" s="14" t="n">
        <v>0.531</v>
      </c>
      <c r="I215" s="14" t="n">
        <v>8.521000000000001</v>
      </c>
      <c r="J215" s="14" t="n">
        <v>11.939</v>
      </c>
      <c r="K215" s="14" t="n">
        <v>0</v>
      </c>
      <c r="L215" s="14" t="n">
        <v>1</v>
      </c>
      <c r="M215" s="14" t="n">
        <v>3.304</v>
      </c>
      <c r="N215" s="14" t="n">
        <v>1.364</v>
      </c>
      <c r="O215" s="14" t="n">
        <v>8.634</v>
      </c>
      <c r="P215" s="14" t="n">
        <v>11.939</v>
      </c>
      <c r="Q215" s="14" t="n">
        <v>0</v>
      </c>
      <c r="R215" s="14" t="n">
        <v>1</v>
      </c>
      <c r="S215" s="14" t="n">
        <v>7.282</v>
      </c>
      <c r="T215" s="14" t="n">
        <v>3.566</v>
      </c>
      <c r="U215" s="14" t="n">
        <v>0.392</v>
      </c>
      <c r="V215" s="14" t="n">
        <v>9.285</v>
      </c>
      <c r="W215" s="14" t="n">
        <v>0.21</v>
      </c>
      <c r="X215" s="14" t="n">
        <v>1</v>
      </c>
      <c r="Y215" s="14" t="n">
        <v>31.968</v>
      </c>
      <c r="Z215" s="14" t="n">
        <v>3.354</v>
      </c>
      <c r="AA215" s="14" t="n">
        <v>-5.173</v>
      </c>
      <c r="AB215" s="14" t="n">
        <v>26.795</v>
      </c>
      <c r="AC215" s="14" t="n">
        <v>0</v>
      </c>
      <c r="AD215" s="14" t="n">
        <v>1</v>
      </c>
      <c r="AE215" s="14" t="n">
        <v>32.016</v>
      </c>
      <c r="AF215" s="14" t="n">
        <v>5.935</v>
      </c>
      <c r="AG215" s="14" t="n">
        <v>-5.221</v>
      </c>
      <c r="AH215" s="14" t="n">
        <v>26.795</v>
      </c>
      <c r="AI215" s="14" t="n">
        <v>0</v>
      </c>
      <c r="AJ215" s="14" t="n">
        <v>1</v>
      </c>
      <c r="AK215" s="14" t="n">
        <v>39.208</v>
      </c>
      <c r="AL215" s="14" t="n">
        <v>18.723</v>
      </c>
      <c r="AM215" s="14" t="n">
        <v>-17.909</v>
      </c>
      <c r="AN215" s="14" t="n">
        <v>25.771</v>
      </c>
      <c r="AO215" s="14" t="n">
        <v>0.21</v>
      </c>
      <c r="AP215" s="14" t="n">
        <v>1</v>
      </c>
      <c r="AQ215" s="14" t="n">
        <v>0.861</v>
      </c>
      <c r="AR215" s="14" t="n">
        <v>0.123</v>
      </c>
      <c r="AS215" s="14" t="n">
        <v>0.615</v>
      </c>
      <c r="AT215" s="14" t="n">
        <v>1.786</v>
      </c>
      <c r="AU215" s="14" t="n">
        <v>0.21</v>
      </c>
      <c r="AV215" s="14" t="n">
        <v>1</v>
      </c>
      <c r="AW215" s="14" t="n">
        <v>0.986</v>
      </c>
      <c r="AX215" s="14" t="n">
        <v>0.123</v>
      </c>
      <c r="AY215" s="14" t="n">
        <v>0.549</v>
      </c>
      <c r="AZ215" s="14" t="n">
        <v>1.857</v>
      </c>
      <c r="BA215" s="14" t="n">
        <v>0.21</v>
      </c>
      <c r="BB215" s="14" t="n">
        <v>1</v>
      </c>
      <c r="BC215" s="14" t="n">
        <v>0.598</v>
      </c>
      <c r="BD215" s="14" t="n">
        <v>0.123</v>
      </c>
      <c r="BE215" s="14" t="n">
        <v>0.068</v>
      </c>
      <c r="BF215" s="14" t="n">
        <v>0.806</v>
      </c>
      <c r="BG215" s="14" t="n">
        <v>0.21</v>
      </c>
      <c r="BH215" s="14" t="n">
        <v>1</v>
      </c>
      <c r="BI215" s="14" t="n">
        <v>0.612</v>
      </c>
      <c r="BJ215" s="14" t="n">
        <v>0.123</v>
      </c>
      <c r="BK215" s="14" t="n">
        <v>0.549</v>
      </c>
      <c r="BL215" s="14" t="n">
        <v>1.406</v>
      </c>
      <c r="BM215" s="14" t="n">
        <v>0.21</v>
      </c>
      <c r="BN215" s="14" t="n">
        <v>1</v>
      </c>
      <c r="BO215" s="14" t="n">
        <v>0</v>
      </c>
      <c r="BP215" s="14" t="n">
        <v>0.006</v>
      </c>
      <c r="BQ215" s="14" t="n">
        <v>0.187</v>
      </c>
      <c r="BR215" s="14" t="n">
        <v>0</v>
      </c>
      <c r="BS215" s="14" t="n">
        <v>1</v>
      </c>
      <c r="BT215" s="14" t="n">
        <v>0</v>
      </c>
      <c r="BU215" s="14" t="n">
        <v>-0.035</v>
      </c>
      <c r="BV215" s="14" t="n">
        <v>0.219</v>
      </c>
      <c r="BW215" s="14" t="n">
        <v>0.21</v>
      </c>
      <c r="BX215" s="14" t="n">
        <v>1</v>
      </c>
      <c r="BY215" s="14" t="n">
        <v>12.729</v>
      </c>
      <c r="BZ215" s="14" t="n">
        <v>0</v>
      </c>
      <c r="CA215" s="14" t="n">
        <v>12.729</v>
      </c>
      <c r="CB215" s="14" t="n">
        <v>0</v>
      </c>
      <c r="CC215" s="14" t="n">
        <v>97.90000000000001</v>
      </c>
      <c r="CD215" s="14" t="n">
        <v>7.95</v>
      </c>
      <c r="CE215" s="14" t="n">
        <v>114.227</v>
      </c>
      <c r="CF215" s="14" t="n">
        <v>256.674</v>
      </c>
      <c r="CG215" s="14" t="n">
        <v>0.21</v>
      </c>
      <c r="CH215" s="14" t="n">
        <v>1</v>
      </c>
      <c r="CI215" s="14" t="n">
        <v>0</v>
      </c>
      <c r="CJ215" s="14" t="n">
        <v>0</v>
      </c>
      <c r="CK215" s="14" t="n">
        <v>0</v>
      </c>
      <c r="CL215" s="14" t="n">
        <v>0</v>
      </c>
      <c r="CM215" s="14" t="n">
        <v>0</v>
      </c>
      <c r="CN215" s="14" t="n">
        <v>0</v>
      </c>
      <c r="CO215" s="14" t="n">
        <v>0</v>
      </c>
      <c r="CP215" s="14" t="n">
        <v>0</v>
      </c>
      <c r="CQ215" s="14" t="n">
        <v>1.294</v>
      </c>
      <c r="CR215" s="14" t="n">
        <v>0</v>
      </c>
      <c r="CS215" s="14" t="n">
        <v>5.158</v>
      </c>
      <c r="CT215" s="14" t="n">
        <v>11.285</v>
      </c>
      <c r="CU215" s="14" t="n">
        <v>27.372</v>
      </c>
    </row>
    <row r="216">
      <c r="A216" s="14" t="inlineStr">
        <is>
          <t>CZE2023</t>
        </is>
      </c>
      <c r="B216" s="14" t="inlineStr">
        <is>
          <t>CZE</t>
        </is>
      </c>
      <c r="C216" s="14" t="inlineStr">
        <is>
          <t>CZE</t>
        </is>
      </c>
      <c r="D216" s="14" t="inlineStr">
        <is>
          <t>Czechia</t>
        </is>
      </c>
      <c r="E216" s="14" t="n">
        <v>2023</v>
      </c>
      <c r="F216" s="14" t="n">
        <v>0.21</v>
      </c>
      <c r="G216" s="14" t="n">
        <v>4.158</v>
      </c>
      <c r="H216" s="14" t="n">
        <v>0.947</v>
      </c>
      <c r="I216" s="14" t="n">
        <v>9.875</v>
      </c>
      <c r="J216" s="14" t="n">
        <v>14.033</v>
      </c>
      <c r="K216" s="14" t="n">
        <v>0</v>
      </c>
      <c r="L216" s="14" t="n">
        <v>1</v>
      </c>
      <c r="M216" s="14" t="n">
        <v>4.033</v>
      </c>
      <c r="N216" s="14" t="n">
        <v>2</v>
      </c>
      <c r="O216" s="14" t="n">
        <v>10</v>
      </c>
      <c r="P216" s="14" t="n">
        <v>14.033</v>
      </c>
      <c r="Q216" s="14" t="n">
        <v>0</v>
      </c>
      <c r="R216" s="14" t="n">
        <v>1</v>
      </c>
      <c r="S216" s="14" t="n">
        <v>9.648999999999999</v>
      </c>
      <c r="T216" s="14" t="n">
        <v>6.051</v>
      </c>
      <c r="U216" s="14" t="n">
        <v>0.388</v>
      </c>
      <c r="V216" s="14" t="n">
        <v>12.144</v>
      </c>
      <c r="W216" s="14" t="n">
        <v>0.21</v>
      </c>
      <c r="X216" s="14" t="n">
        <v>1</v>
      </c>
      <c r="Y216" s="14" t="n">
        <v>19.47</v>
      </c>
      <c r="Z216" s="14" t="n">
        <v>2.181</v>
      </c>
      <c r="AA216" s="14" t="n">
        <v>8.135</v>
      </c>
      <c r="AB216" s="14" t="n">
        <v>27.605</v>
      </c>
      <c r="AC216" s="14" t="n">
        <v>0</v>
      </c>
      <c r="AD216" s="14" t="n">
        <v>1</v>
      </c>
      <c r="AE216" s="14" t="n">
        <v>19.569</v>
      </c>
      <c r="AF216" s="14" t="n">
        <v>3.897</v>
      </c>
      <c r="AG216" s="14" t="n">
        <v>8.036</v>
      </c>
      <c r="AH216" s="14" t="n">
        <v>27.605</v>
      </c>
      <c r="AI216" s="14" t="n">
        <v>0</v>
      </c>
      <c r="AJ216" s="14" t="n">
        <v>1</v>
      </c>
      <c r="AK216" s="14" t="n">
        <v>27.067</v>
      </c>
      <c r="AL216" s="14" t="n">
        <v>13.408</v>
      </c>
      <c r="AM216" s="14" t="n">
        <v>1.029</v>
      </c>
      <c r="AN216" s="14" t="n">
        <v>33.996</v>
      </c>
      <c r="AO216" s="14" t="n">
        <v>0.21</v>
      </c>
      <c r="AP216" s="14" t="n">
        <v>1</v>
      </c>
      <c r="AQ216" s="14" t="n">
        <v>0.76</v>
      </c>
      <c r="AR216" s="14" t="n">
        <v>0.129</v>
      </c>
      <c r="AS216" s="14" t="n">
        <v>0.646</v>
      </c>
      <c r="AT216" s="14" t="n">
        <v>1.702</v>
      </c>
      <c r="AU216" s="14" t="n">
        <v>0.21</v>
      </c>
      <c r="AV216" s="14" t="n">
        <v>1</v>
      </c>
      <c r="AW216" s="14" t="n">
        <v>0.8110000000000001</v>
      </c>
      <c r="AX216" s="14" t="n">
        <v>0.129</v>
      </c>
      <c r="AY216" s="14" t="n">
        <v>0.529</v>
      </c>
      <c r="AZ216" s="14" t="n">
        <v>1.622</v>
      </c>
      <c r="BA216" s="14" t="n">
        <v>0.21</v>
      </c>
      <c r="BB216" s="14" t="n">
        <v>1</v>
      </c>
      <c r="BC216" s="14" t="n">
        <v>0.535</v>
      </c>
      <c r="BD216" s="14" t="n">
        <v>0.129</v>
      </c>
      <c r="BE216" s="14" t="n">
        <v>0.053</v>
      </c>
      <c r="BF216" s="14" t="n">
        <v>0.711</v>
      </c>
      <c r="BG216" s="14" t="n">
        <v>0.21</v>
      </c>
      <c r="BH216" s="14" t="n">
        <v>1</v>
      </c>
      <c r="BI216" s="14" t="n">
        <v>0.579</v>
      </c>
      <c r="BJ216" s="14" t="n">
        <v>0.129</v>
      </c>
      <c r="BK216" s="14" t="n">
        <v>0.348</v>
      </c>
      <c r="BL216" s="14" t="n">
        <v>1.122</v>
      </c>
      <c r="BM216" s="14" t="n">
        <v>0.21</v>
      </c>
      <c r="BN216" s="14" t="n">
        <v>1</v>
      </c>
      <c r="BO216" s="14" t="n">
        <v>0</v>
      </c>
      <c r="BP216" s="14" t="n">
        <v>0.001</v>
      </c>
      <c r="BQ216" s="14" t="n">
        <v>0.199</v>
      </c>
      <c r="BR216" s="14" t="n">
        <v>0</v>
      </c>
      <c r="BS216" s="14" t="n">
        <v>1</v>
      </c>
      <c r="BT216" s="14" t="n">
        <v>0</v>
      </c>
      <c r="BU216" s="14" t="n">
        <v>0.002</v>
      </c>
      <c r="BV216" s="14" t="n">
        <v>0.343</v>
      </c>
      <c r="BW216" s="14" t="n">
        <v>0.21</v>
      </c>
      <c r="BX216" s="14" t="n">
        <v>1</v>
      </c>
      <c r="BY216" s="14" t="n">
        <v>13.254</v>
      </c>
      <c r="BZ216" s="14" t="n">
        <v>0</v>
      </c>
      <c r="CA216" s="14" t="n">
        <v>13.254</v>
      </c>
      <c r="CB216" s="14" t="n">
        <v>0</v>
      </c>
      <c r="CC216" s="14" t="n">
        <v>83.248</v>
      </c>
      <c r="CD216" s="14" t="n">
        <v>7.95</v>
      </c>
      <c r="CE216" s="14" t="n">
        <v>103.863</v>
      </c>
      <c r="CF216" s="14" t="n">
        <v>226.404</v>
      </c>
      <c r="CG216" s="14" t="n">
        <v>0.21</v>
      </c>
      <c r="CH216" s="14" t="n">
        <v>1</v>
      </c>
      <c r="CI216" s="14" t="n">
        <v>0</v>
      </c>
      <c r="CJ216" s="14" t="n">
        <v>0</v>
      </c>
      <c r="CK216" s="14" t="n">
        <v>0</v>
      </c>
      <c r="CL216" s="14" t="n">
        <v>0</v>
      </c>
      <c r="CM216" s="14" t="n">
        <v>0</v>
      </c>
      <c r="CN216" s="14" t="n">
        <v>0</v>
      </c>
      <c r="CO216" s="14" t="n">
        <v>0</v>
      </c>
      <c r="CP216" s="14" t="n">
        <v>0</v>
      </c>
      <c r="CQ216" s="14" t="n">
        <v>1.348</v>
      </c>
      <c r="CR216" s="14" t="n">
        <v>0</v>
      </c>
      <c r="CS216" s="14" t="n">
        <v>5.37</v>
      </c>
      <c r="CT216" s="14" t="n">
        <v>9.798</v>
      </c>
      <c r="CU216" s="14" t="n">
        <v>14.823</v>
      </c>
    </row>
    <row r="217">
      <c r="A217" s="14" t="inlineStr">
        <is>
          <t>CZE2024</t>
        </is>
      </c>
      <c r="B217" s="14" t="inlineStr">
        <is>
          <t>CZE</t>
        </is>
      </c>
      <c r="C217" s="14" t="inlineStr">
        <is>
          <t>CZE</t>
        </is>
      </c>
      <c r="D217" s="14" t="inlineStr">
        <is>
          <t>Czechia</t>
        </is>
      </c>
      <c r="E217" s="14" t="n">
        <v>2024</v>
      </c>
      <c r="F217" s="14" t="n">
        <v>0.21</v>
      </c>
      <c r="G217" s="14" t="n">
        <v>3.674</v>
      </c>
      <c r="H217" s="14" t="n">
        <v>0.931</v>
      </c>
      <c r="I217" s="14" t="n">
        <v>6.472</v>
      </c>
      <c r="J217" s="14" t="n">
        <v>10.146</v>
      </c>
      <c r="K217" s="14" t="n">
        <v>0</v>
      </c>
      <c r="L217" s="14" t="n">
        <v>1</v>
      </c>
      <c r="M217" s="14" t="n">
        <v>3.58</v>
      </c>
      <c r="N217" s="14" t="n">
        <v>1.95</v>
      </c>
      <c r="O217" s="14" t="n">
        <v>6.566</v>
      </c>
      <c r="P217" s="14" t="n">
        <v>10.146</v>
      </c>
      <c r="Q217" s="14" t="n">
        <v>0</v>
      </c>
      <c r="R217" s="14" t="n">
        <v>1</v>
      </c>
      <c r="S217" s="14" t="n">
        <v>9.407999999999999</v>
      </c>
      <c r="T217" s="14" t="n">
        <v>6.228</v>
      </c>
      <c r="U217" s="14" t="n">
        <v>0.388</v>
      </c>
      <c r="V217" s="14" t="n">
        <v>11.853</v>
      </c>
      <c r="W217" s="14" t="n">
        <v>0.21</v>
      </c>
      <c r="X217" s="14" t="n">
        <v>1</v>
      </c>
      <c r="Y217" s="14" t="n">
        <v>18.851</v>
      </c>
      <c r="Z217" s="14" t="n">
        <v>2.38</v>
      </c>
      <c r="AA217" s="14" t="n">
        <v>4.068</v>
      </c>
      <c r="AB217" s="14" t="n">
        <v>22.918</v>
      </c>
      <c r="AC217" s="14" t="n">
        <v>0</v>
      </c>
      <c r="AD217" s="14" t="n">
        <v>1</v>
      </c>
      <c r="AE217" s="14" t="n">
        <v>18.851</v>
      </c>
      <c r="AF217" s="14" t="n">
        <v>4.129</v>
      </c>
      <c r="AG217" s="14" t="n">
        <v>4.068</v>
      </c>
      <c r="AH217" s="14" t="n">
        <v>22.918</v>
      </c>
      <c r="AI217" s="14" t="n">
        <v>0</v>
      </c>
      <c r="AJ217" s="14" t="n">
        <v>1</v>
      </c>
      <c r="AK217" s="14" t="n">
        <v>26.226</v>
      </c>
      <c r="AL217" s="14" t="n">
        <v>13.339</v>
      </c>
      <c r="AM217" s="14" t="n">
        <v>0.033</v>
      </c>
      <c r="AN217" s="14" t="n">
        <v>31.773</v>
      </c>
      <c r="AO217" s="14" t="n">
        <v>0.21</v>
      </c>
      <c r="AP217" s="14" t="n">
        <v>1</v>
      </c>
      <c r="AQ217" s="14" t="n">
        <v>0.724</v>
      </c>
      <c r="AR217" s="14" t="n">
        <v>0.132</v>
      </c>
      <c r="AS217" s="14" t="n">
        <v>0.607</v>
      </c>
      <c r="AT217" s="14" t="n">
        <v>1.611</v>
      </c>
      <c r="AU217" s="14" t="n">
        <v>0.21</v>
      </c>
      <c r="AV217" s="14" t="n">
        <v>1</v>
      </c>
      <c r="AW217" s="14" t="n">
        <v>0.75</v>
      </c>
      <c r="AX217" s="14" t="n">
        <v>0.132</v>
      </c>
      <c r="AY217" s="14" t="n">
        <v>0.548</v>
      </c>
      <c r="AZ217" s="14" t="n">
        <v>1.571</v>
      </c>
      <c r="BA217" s="14" t="n">
        <v>0.21</v>
      </c>
      <c r="BB217" s="14" t="n">
        <v>1</v>
      </c>
      <c r="BC217" s="14" t="n">
        <v>0.513</v>
      </c>
      <c r="BD217" s="14" t="n">
        <v>0.132</v>
      </c>
      <c r="BE217" s="14" t="n">
        <v>0.097</v>
      </c>
      <c r="BF217" s="14" t="n">
        <v>0.739</v>
      </c>
      <c r="BG217" s="14" t="n">
        <v>0.21</v>
      </c>
      <c r="BH217" s="14" t="n">
        <v>1</v>
      </c>
      <c r="BI217" s="14" t="n">
        <v>0.591</v>
      </c>
      <c r="BJ217" s="14" t="n">
        <v>0.132</v>
      </c>
      <c r="BK217" s="14" t="n">
        <v>0.255</v>
      </c>
      <c r="BL217" s="14" t="n">
        <v>1.024</v>
      </c>
      <c r="BM217" s="14" t="n">
        <v>0.21</v>
      </c>
      <c r="BN217" s="14" t="n">
        <v>1</v>
      </c>
      <c r="BO217" s="14" t="n">
        <v>0</v>
      </c>
      <c r="BP217" s="14" t="n">
        <v>0.015</v>
      </c>
      <c r="BQ217" s="14" t="n">
        <v>0.188</v>
      </c>
      <c r="BR217" s="14" t="n">
        <v>0</v>
      </c>
      <c r="BS217" s="14" t="n">
        <v>1</v>
      </c>
      <c r="BT217" s="14" t="n">
        <v>0</v>
      </c>
      <c r="BU217" s="14" t="n">
        <v>0.024</v>
      </c>
      <c r="BV217" s="14" t="n">
        <v>0.362</v>
      </c>
      <c r="BW217" s="14" t="n">
        <v>0.21</v>
      </c>
      <c r="BX217" s="14" t="n">
        <v>1</v>
      </c>
      <c r="BY217" s="14" t="n">
        <v>13.646</v>
      </c>
      <c r="BZ217" s="14" t="n">
        <v>0</v>
      </c>
      <c r="CA217" s="14" t="n">
        <v>13.646</v>
      </c>
      <c r="CB217" s="14" t="n">
        <v>0</v>
      </c>
      <c r="CC217" s="14" t="n">
        <v>82.58799999999999</v>
      </c>
      <c r="CD217" s="14" t="n">
        <v>7.95</v>
      </c>
      <c r="CE217" s="14" t="n">
        <v>79.05500000000001</v>
      </c>
      <c r="CF217" s="14" t="n">
        <v>195.588</v>
      </c>
      <c r="CG217" s="14" t="n">
        <v>0.21</v>
      </c>
      <c r="CH217" s="14" t="n">
        <v>1</v>
      </c>
      <c r="CI217" s="14" t="n">
        <v>0</v>
      </c>
      <c r="CJ217" s="14" t="n">
        <v>0</v>
      </c>
      <c r="CK217" s="14" t="n">
        <v>0</v>
      </c>
      <c r="CL217" s="14" t="n">
        <v>0</v>
      </c>
      <c r="CM217" s="14" t="n">
        <v>0</v>
      </c>
      <c r="CN217" s="14" t="n">
        <v>0</v>
      </c>
      <c r="CO217" s="14" t="n">
        <v>0</v>
      </c>
      <c r="CP217" s="14" t="n">
        <v>0</v>
      </c>
      <c r="CQ217" s="14" t="n">
        <v>1.387</v>
      </c>
      <c r="CR217" s="14" t="n">
        <v>0</v>
      </c>
      <c r="CS217" s="14" t="n">
        <v>5.529</v>
      </c>
      <c r="CT217" s="14" t="n">
        <v>4.91</v>
      </c>
      <c r="CU217" s="14" t="n">
        <v>12.35</v>
      </c>
    </row>
    <row r="218">
      <c r="A218" s="14" t="inlineStr">
        <is>
          <t>CIV2021</t>
        </is>
      </c>
      <c r="B218" s="14" t="inlineStr">
        <is>
          <t>CIV</t>
        </is>
      </c>
      <c r="C218" s="14" t="inlineStr">
        <is>
          <t>CIV</t>
        </is>
      </c>
      <c r="D218" s="14" t="inlineStr">
        <is>
          <t>Côte d'Ivoire</t>
        </is>
      </c>
      <c r="E218" s="14" t="n">
        <v>2021</v>
      </c>
      <c r="F218" s="14" t="n">
        <v>0.18</v>
      </c>
      <c r="G218" s="14" t="n">
        <v>5.897</v>
      </c>
      <c r="H218" s="14" t="n">
        <v>1.143</v>
      </c>
      <c r="I218" s="14" t="n">
        <v>0</v>
      </c>
      <c r="J218" s="14" t="n">
        <v>5.897</v>
      </c>
      <c r="K218" s="14" t="n">
        <v>0</v>
      </c>
      <c r="L218" s="14" t="n">
        <v>1</v>
      </c>
      <c r="M218" s="14" t="n">
        <v>7.964</v>
      </c>
      <c r="N218" s="14" t="n">
        <v>3.43</v>
      </c>
      <c r="O218" s="14" t="n">
        <v>0</v>
      </c>
      <c r="P218" s="14" t="n">
        <v>7.964</v>
      </c>
      <c r="Q218" s="14" t="n">
        <v>0</v>
      </c>
      <c r="R218" s="14" t="n">
        <v>1</v>
      </c>
      <c r="S218" s="14" t="n">
        <v>11.613</v>
      </c>
      <c r="T218" s="14" t="n">
        <v>6.86</v>
      </c>
      <c r="U218" s="14" t="n">
        <v>0</v>
      </c>
      <c r="V218" s="14" t="n">
        <v>13.704</v>
      </c>
      <c r="W218" s="14" t="n">
        <v>0.18</v>
      </c>
      <c r="X218" s="14" t="n">
        <v>1</v>
      </c>
      <c r="Y218" s="14" t="n">
        <v>5.739</v>
      </c>
      <c r="Z218" s="14" t="n">
        <v>0.634</v>
      </c>
      <c r="AA218" s="14" t="n">
        <v>0</v>
      </c>
      <c r="AB218" s="14" t="n">
        <v>5.739</v>
      </c>
      <c r="AC218" s="14" t="n">
        <v>0</v>
      </c>
      <c r="AD218" s="14" t="n">
        <v>1</v>
      </c>
      <c r="AE218" s="14" t="n">
        <v>7.783</v>
      </c>
      <c r="AF218" s="14" t="n">
        <v>1.052</v>
      </c>
      <c r="AG218" s="14" t="n">
        <v>0</v>
      </c>
      <c r="AH218" s="14" t="n">
        <v>7.783</v>
      </c>
      <c r="AI218" s="14" t="n">
        <v>0</v>
      </c>
      <c r="AJ218" s="14" t="n">
        <v>1</v>
      </c>
      <c r="AK218" s="14" t="n">
        <v>11.213</v>
      </c>
      <c r="AL218" s="14" t="n">
        <v>4.166</v>
      </c>
      <c r="AM218" s="14" t="n">
        <v>0</v>
      </c>
      <c r="AN218" s="14" t="n">
        <v>13.231</v>
      </c>
      <c r="AO218" s="14" t="n">
        <v>0.18</v>
      </c>
      <c r="AP218" s="14" t="n">
        <v>1</v>
      </c>
      <c r="AQ218" s="14" t="n">
        <v>0.619</v>
      </c>
      <c r="AR218" s="14" t="n">
        <v>0.114</v>
      </c>
      <c r="AS218" s="14" t="n">
        <v>0.391</v>
      </c>
      <c r="AT218" s="14" t="n">
        <v>1.101</v>
      </c>
      <c r="AU218" s="14" t="n">
        <v>0.09</v>
      </c>
      <c r="AV218" s="14" t="n">
        <v>1</v>
      </c>
      <c r="AW218" s="14" t="n">
        <v>0.6850000000000001</v>
      </c>
      <c r="AX218" s="14" t="n">
        <v>0.132</v>
      </c>
      <c r="AY218" s="14" t="n">
        <v>0.325</v>
      </c>
      <c r="AZ218" s="14" t="n">
        <v>1.101</v>
      </c>
      <c r="BA218" s="14" t="n">
        <v>0.09</v>
      </c>
      <c r="BB218" s="14" t="n">
        <v>1</v>
      </c>
      <c r="BC218" s="14" t="n">
        <v>0.439</v>
      </c>
      <c r="BD218" s="14" t="n">
        <v>0.114</v>
      </c>
      <c r="BE218" s="14" t="n">
        <v>0.08400000000000001</v>
      </c>
      <c r="BF218" s="14" t="n">
        <v>0.522</v>
      </c>
      <c r="BG218" s="14" t="n">
        <v>0</v>
      </c>
      <c r="BH218" s="14" t="n">
        <v>1</v>
      </c>
      <c r="BI218" s="14" t="n">
        <v>0.505</v>
      </c>
      <c r="BJ218" s="14" t="n">
        <v>0.114</v>
      </c>
      <c r="BK218" s="14" t="n">
        <v>0.413</v>
      </c>
      <c r="BL218" s="14" t="n">
        <v>1.001</v>
      </c>
      <c r="BM218" s="14" t="n">
        <v>0.09</v>
      </c>
      <c r="BN218" s="14" t="n">
        <v>1</v>
      </c>
      <c r="BO218" s="14" t="n">
        <v>0</v>
      </c>
      <c r="BP218" s="14" t="n">
        <v>0.024</v>
      </c>
      <c r="BQ218" s="14" t="n">
        <v>0.12</v>
      </c>
      <c r="BR218" s="14" t="n">
        <v>0</v>
      </c>
      <c r="BS218" s="14" t="n">
        <v>1</v>
      </c>
      <c r="BT218" s="14" t="n">
        <v>0</v>
      </c>
      <c r="BU218" s="14" t="n">
        <v>-0.044</v>
      </c>
      <c r="BV218" s="14" t="n">
        <v>0.128</v>
      </c>
      <c r="BW218" s="14" t="n">
        <v>0.18</v>
      </c>
      <c r="BX218" s="14" t="n">
        <v>0.833</v>
      </c>
      <c r="BY218" s="14" t="n">
        <v>11.787</v>
      </c>
      <c r="BZ218" s="14" t="n">
        <v>0</v>
      </c>
      <c r="CA218" s="14" t="n">
        <v>11.787</v>
      </c>
      <c r="CB218" s="14" t="n">
        <v>0</v>
      </c>
      <c r="CC218" s="14" t="n">
        <v>78.125</v>
      </c>
      <c r="CD218" s="14" t="n">
        <v>7.95</v>
      </c>
      <c r="CE218" s="14" t="n">
        <v>26.342</v>
      </c>
      <c r="CF218" s="14" t="n">
        <v>123.272</v>
      </c>
      <c r="CG218" s="14" t="n">
        <v>0.18</v>
      </c>
      <c r="CH218" s="14" t="n">
        <v>1</v>
      </c>
      <c r="CI218" s="14" t="n">
        <v>0</v>
      </c>
      <c r="CJ218" s="14" t="n">
        <v>0</v>
      </c>
      <c r="CK218" s="14" t="n">
        <v>0</v>
      </c>
      <c r="CL218" s="14" t="n">
        <v>0</v>
      </c>
      <c r="CM218" s="14" t="n">
        <v>0</v>
      </c>
      <c r="CN218" s="14" t="n">
        <v>0</v>
      </c>
      <c r="CO218" s="14" t="n">
        <v>0</v>
      </c>
      <c r="CP218" s="14" t="n">
        <v>0</v>
      </c>
      <c r="CQ218" s="14" t="n">
        <v>1.198</v>
      </c>
      <c r="CR218" s="14" t="n">
        <v>0</v>
      </c>
      <c r="CS218" s="14" t="n">
        <v>6.64</v>
      </c>
      <c r="CT218" s="14" t="n">
        <v>4.753</v>
      </c>
      <c r="CU218" s="14" t="n">
        <v>15.162</v>
      </c>
    </row>
    <row r="219">
      <c r="A219" s="14" t="inlineStr">
        <is>
          <t>CIV2022</t>
        </is>
      </c>
      <c r="B219" s="14" t="inlineStr">
        <is>
          <t>CIV</t>
        </is>
      </c>
      <c r="C219" s="14" t="inlineStr">
        <is>
          <t>CIV</t>
        </is>
      </c>
      <c r="D219" s="14" t="inlineStr">
        <is>
          <t>Côte d'Ivoire</t>
        </is>
      </c>
      <c r="E219" s="14" t="n">
        <v>2022</v>
      </c>
      <c r="F219" s="14" t="n">
        <v>0.18</v>
      </c>
      <c r="G219" s="14" t="n">
        <v>11.72</v>
      </c>
      <c r="H219" s="14" t="n">
        <v>1.235</v>
      </c>
      <c r="I219" s="14" t="n">
        <v>0</v>
      </c>
      <c r="J219" s="14" t="n">
        <v>11.72</v>
      </c>
      <c r="K219" s="14" t="n">
        <v>0</v>
      </c>
      <c r="L219" s="14" t="n">
        <v>1</v>
      </c>
      <c r="M219" s="14" t="n">
        <v>9.782999999999999</v>
      </c>
      <c r="N219" s="14" t="n">
        <v>3.704</v>
      </c>
      <c r="O219" s="14" t="n">
        <v>0</v>
      </c>
      <c r="P219" s="14" t="n">
        <v>9.782999999999999</v>
      </c>
      <c r="Q219" s="14" t="n">
        <v>0</v>
      </c>
      <c r="R219" s="14" t="n">
        <v>1</v>
      </c>
      <c r="S219" s="14" t="n">
        <v>17.893</v>
      </c>
      <c r="T219" s="14" t="n">
        <v>7.408</v>
      </c>
      <c r="U219" s="14" t="n">
        <v>0.238</v>
      </c>
      <c r="V219" s="14" t="n">
        <v>21.114</v>
      </c>
      <c r="W219" s="14" t="n">
        <v>0.18</v>
      </c>
      <c r="X219" s="14" t="n">
        <v>1</v>
      </c>
      <c r="Y219" s="14" t="n">
        <v>5.665</v>
      </c>
      <c r="Z219" s="14" t="n">
        <v>0.594</v>
      </c>
      <c r="AA219" s="14" t="n">
        <v>0</v>
      </c>
      <c r="AB219" s="14" t="n">
        <v>5.665</v>
      </c>
      <c r="AC219" s="14" t="n">
        <v>0</v>
      </c>
      <c r="AD219" s="14" t="n">
        <v>1</v>
      </c>
      <c r="AE219" s="14" t="n">
        <v>8.404999999999999</v>
      </c>
      <c r="AF219" s="14" t="n">
        <v>1.136</v>
      </c>
      <c r="AG219" s="14" t="n">
        <v>0</v>
      </c>
      <c r="AH219" s="14" t="n">
        <v>8.404999999999999</v>
      </c>
      <c r="AI219" s="14" t="n">
        <v>0</v>
      </c>
      <c r="AJ219" s="14" t="n">
        <v>1</v>
      </c>
      <c r="AK219" s="14" t="n">
        <v>12.109</v>
      </c>
      <c r="AL219" s="14" t="n">
        <v>4.499</v>
      </c>
      <c r="AM219" s="14" t="n">
        <v>0.161</v>
      </c>
      <c r="AN219" s="14" t="n">
        <v>14.289</v>
      </c>
      <c r="AO219" s="14" t="n">
        <v>0.18</v>
      </c>
      <c r="AP219" s="14" t="n">
        <v>1</v>
      </c>
      <c r="AQ219" s="14" t="n">
        <v>0.861</v>
      </c>
      <c r="AR219" s="14" t="n">
        <v>0.123</v>
      </c>
      <c r="AS219" s="14" t="n">
        <v>0.186</v>
      </c>
      <c r="AT219" s="14" t="n">
        <v>1.141</v>
      </c>
      <c r="AU219" s="14" t="n">
        <v>0.09</v>
      </c>
      <c r="AV219" s="14" t="n">
        <v>1</v>
      </c>
      <c r="AW219" s="14" t="n">
        <v>0.797</v>
      </c>
      <c r="AX219" s="14" t="n">
        <v>0.104</v>
      </c>
      <c r="AY219" s="14" t="n">
        <v>0.122</v>
      </c>
      <c r="AZ219" s="14" t="n">
        <v>1.002</v>
      </c>
      <c r="BA219" s="14" t="n">
        <v>0.09</v>
      </c>
      <c r="BB219" s="14" t="n">
        <v>1</v>
      </c>
      <c r="BC219" s="14" t="n">
        <v>0.598</v>
      </c>
      <c r="BD219" s="14" t="n">
        <v>0.123</v>
      </c>
      <c r="BE219" s="14" t="n">
        <v>0.008</v>
      </c>
      <c r="BF219" s="14" t="n">
        <v>0.605</v>
      </c>
      <c r="BG219" s="14" t="n">
        <v>0</v>
      </c>
      <c r="BH219" s="14" t="n">
        <v>1</v>
      </c>
      <c r="BI219" s="14" t="n">
        <v>0.612</v>
      </c>
      <c r="BJ219" s="14" t="n">
        <v>0.123</v>
      </c>
      <c r="BK219" s="14" t="n">
        <v>0.307</v>
      </c>
      <c r="BL219" s="14" t="n">
        <v>1.002</v>
      </c>
      <c r="BM219" s="14" t="n">
        <v>0.09</v>
      </c>
      <c r="BN219" s="14" t="n">
        <v>1</v>
      </c>
      <c r="BO219" s="14" t="n">
        <v>0</v>
      </c>
      <c r="BP219" s="14" t="n">
        <v>0.004</v>
      </c>
      <c r="BQ219" s="14" t="n">
        <v>0.108</v>
      </c>
      <c r="BR219" s="14" t="n">
        <v>0</v>
      </c>
      <c r="BS219" s="14" t="n">
        <v>1</v>
      </c>
      <c r="BT219" s="14" t="n">
        <v>0</v>
      </c>
      <c r="BU219" s="14" t="n">
        <v>-0.058</v>
      </c>
      <c r="BV219" s="14" t="n">
        <v>0.111</v>
      </c>
      <c r="BW219" s="14" t="n">
        <v>0.18</v>
      </c>
      <c r="BX219" s="14" t="n">
        <v>0.833</v>
      </c>
      <c r="BY219" s="14" t="n">
        <v>12.729</v>
      </c>
      <c r="BZ219" s="14" t="n">
        <v>0</v>
      </c>
      <c r="CA219" s="14" t="n">
        <v>12.729</v>
      </c>
      <c r="CB219" s="14" t="n">
        <v>0</v>
      </c>
      <c r="CC219" s="14" t="n">
        <v>97.90000000000001</v>
      </c>
      <c r="CD219" s="14" t="n">
        <v>7.95</v>
      </c>
      <c r="CE219" s="14" t="n">
        <v>30.201</v>
      </c>
      <c r="CF219" s="14" t="n">
        <v>151.159</v>
      </c>
      <c r="CG219" s="14" t="n">
        <v>0.18</v>
      </c>
      <c r="CH219" s="14" t="n">
        <v>1</v>
      </c>
      <c r="CI219" s="14" t="n">
        <v>0</v>
      </c>
      <c r="CJ219" s="14" t="n">
        <v>0</v>
      </c>
      <c r="CK219" s="14" t="n">
        <v>0</v>
      </c>
      <c r="CL219" s="14" t="n">
        <v>0</v>
      </c>
      <c r="CM219" s="14" t="n">
        <v>0</v>
      </c>
      <c r="CN219" s="14" t="n">
        <v>0</v>
      </c>
      <c r="CO219" s="14" t="n">
        <v>0</v>
      </c>
      <c r="CP219" s="14" t="n">
        <v>0</v>
      </c>
      <c r="CQ219" s="14" t="n">
        <v>1.294</v>
      </c>
      <c r="CR219" s="14" t="n">
        <v>0</v>
      </c>
      <c r="CS219" s="14" t="n">
        <v>7.171</v>
      </c>
      <c r="CT219" s="14" t="n">
        <v>10.485</v>
      </c>
      <c r="CU219" s="14" t="n">
        <v>31.326</v>
      </c>
    </row>
    <row r="220">
      <c r="A220" s="14" t="inlineStr">
        <is>
          <t>CIV2023</t>
        </is>
      </c>
      <c r="B220" s="14" t="inlineStr">
        <is>
          <t>CIV</t>
        </is>
      </c>
      <c r="C220" s="14" t="inlineStr">
        <is>
          <t>CIV</t>
        </is>
      </c>
      <c r="D220" s="14" t="inlineStr">
        <is>
          <t>Côte d'Ivoire</t>
        </is>
      </c>
      <c r="E220" s="14" t="n">
        <v>2023</v>
      </c>
      <c r="F220" s="14" t="n">
        <v>0.18</v>
      </c>
      <c r="G220" s="14" t="n">
        <v>6.147</v>
      </c>
      <c r="H220" s="14" t="n">
        <v>1.286</v>
      </c>
      <c r="I220" s="14" t="n">
        <v>0</v>
      </c>
      <c r="J220" s="14" t="n">
        <v>6.147</v>
      </c>
      <c r="K220" s="14" t="n">
        <v>0</v>
      </c>
      <c r="L220" s="14" t="n">
        <v>1</v>
      </c>
      <c r="M220" s="14" t="n">
        <v>7.886</v>
      </c>
      <c r="N220" s="14" t="n">
        <v>3.857</v>
      </c>
      <c r="O220" s="14" t="n">
        <v>0</v>
      </c>
      <c r="P220" s="14" t="n">
        <v>7.886</v>
      </c>
      <c r="Q220" s="14" t="n">
        <v>0</v>
      </c>
      <c r="R220" s="14" t="n">
        <v>1</v>
      </c>
      <c r="S220" s="14" t="n">
        <v>12.575</v>
      </c>
      <c r="T220" s="14" t="n">
        <v>7.714</v>
      </c>
      <c r="U220" s="14" t="n">
        <v>0.251</v>
      </c>
      <c r="V220" s="14" t="n">
        <v>14.839</v>
      </c>
      <c r="W220" s="14" t="n">
        <v>0.18</v>
      </c>
      <c r="X220" s="14" t="n">
        <v>1</v>
      </c>
      <c r="Y220" s="14" t="n">
        <v>5.985</v>
      </c>
      <c r="Z220" s="14" t="n">
        <v>0.67</v>
      </c>
      <c r="AA220" s="14" t="n">
        <v>0</v>
      </c>
      <c r="AB220" s="14" t="n">
        <v>5.985</v>
      </c>
      <c r="AC220" s="14" t="n">
        <v>0</v>
      </c>
      <c r="AD220" s="14" t="n">
        <v>1</v>
      </c>
      <c r="AE220" s="14" t="n">
        <v>8.752000000000001</v>
      </c>
      <c r="AF220" s="14" t="n">
        <v>1.183</v>
      </c>
      <c r="AG220" s="14" t="n">
        <v>0</v>
      </c>
      <c r="AH220" s="14" t="n">
        <v>8.752000000000001</v>
      </c>
      <c r="AI220" s="14" t="n">
        <v>0</v>
      </c>
      <c r="AJ220" s="14" t="n">
        <v>1</v>
      </c>
      <c r="AK220" s="14" t="n">
        <v>12.609</v>
      </c>
      <c r="AL220" s="14" t="n">
        <v>4.684</v>
      </c>
      <c r="AM220" s="14" t="n">
        <v>0.251</v>
      </c>
      <c r="AN220" s="14" t="n">
        <v>14.879</v>
      </c>
      <c r="AO220" s="14" t="n">
        <v>0.18</v>
      </c>
      <c r="AP220" s="14" t="n">
        <v>1</v>
      </c>
      <c r="AQ220" s="14" t="n">
        <v>0.76</v>
      </c>
      <c r="AR220" s="14" t="n">
        <v>0.129</v>
      </c>
      <c r="AS220" s="14" t="n">
        <v>0.49</v>
      </c>
      <c r="AT220" s="14" t="n">
        <v>1.363</v>
      </c>
      <c r="AU220" s="14" t="n">
        <v>0.09</v>
      </c>
      <c r="AV220" s="14" t="n">
        <v>1</v>
      </c>
      <c r="AW220" s="14" t="n">
        <v>0.6830000000000001</v>
      </c>
      <c r="AX220" s="14" t="n">
        <v>0.117</v>
      </c>
      <c r="AY220" s="14" t="n">
        <v>0.331</v>
      </c>
      <c r="AZ220" s="14" t="n">
        <v>1.105</v>
      </c>
      <c r="BA220" s="14" t="n">
        <v>0.09</v>
      </c>
      <c r="BB220" s="14" t="n">
        <v>1</v>
      </c>
      <c r="BC220" s="14" t="n">
        <v>0.535</v>
      </c>
      <c r="BD220" s="14" t="n">
        <v>0.129</v>
      </c>
      <c r="BE220" s="14" t="n">
        <v>-0.037</v>
      </c>
      <c r="BF220" s="14" t="n">
        <v>0.498</v>
      </c>
      <c r="BG220" s="14" t="n">
        <v>0</v>
      </c>
      <c r="BH220" s="14" t="n">
        <v>1</v>
      </c>
      <c r="BI220" s="14" t="n">
        <v>0.579</v>
      </c>
      <c r="BJ220" s="14" t="n">
        <v>0.129</v>
      </c>
      <c r="BK220" s="14" t="n">
        <v>0.479</v>
      </c>
      <c r="BL220" s="14" t="n">
        <v>1.154</v>
      </c>
      <c r="BM220" s="14" t="n">
        <v>0.09</v>
      </c>
      <c r="BN220" s="14" t="n">
        <v>1</v>
      </c>
      <c r="BO220" s="14" t="n">
        <v>0</v>
      </c>
      <c r="BP220" s="14" t="n">
        <v>0.014</v>
      </c>
      <c r="BQ220" s="14" t="n">
        <v>0.117</v>
      </c>
      <c r="BR220" s="14" t="n">
        <v>0</v>
      </c>
      <c r="BS220" s="14" t="n">
        <v>1</v>
      </c>
      <c r="BT220" s="14" t="n">
        <v>0</v>
      </c>
      <c r="BU220" s="14" t="n">
        <v>-0.057</v>
      </c>
      <c r="BV220" s="14" t="n">
        <v>0.117</v>
      </c>
      <c r="BW220" s="14" t="n">
        <v>0.18</v>
      </c>
      <c r="BX220" s="14" t="n">
        <v>0.833</v>
      </c>
      <c r="BY220" s="14" t="n">
        <v>13.254</v>
      </c>
      <c r="BZ220" s="14" t="n">
        <v>0</v>
      </c>
      <c r="CA220" s="14" t="n">
        <v>13.254</v>
      </c>
      <c r="CB220" s="14" t="n">
        <v>0</v>
      </c>
      <c r="CC220" s="14" t="n">
        <v>83.248</v>
      </c>
      <c r="CD220" s="14" t="n">
        <v>7.95</v>
      </c>
      <c r="CE220" s="14" t="n">
        <v>29.379</v>
      </c>
      <c r="CF220" s="14" t="n">
        <v>132.9</v>
      </c>
      <c r="CG220" s="14" t="n">
        <v>0.18</v>
      </c>
      <c r="CH220" s="14" t="n">
        <v>1</v>
      </c>
      <c r="CI220" s="14" t="n">
        <v>0</v>
      </c>
      <c r="CJ220" s="14" t="n">
        <v>0</v>
      </c>
      <c r="CK220" s="14" t="n">
        <v>0</v>
      </c>
      <c r="CL220" s="14" t="n">
        <v>0</v>
      </c>
      <c r="CM220" s="14" t="n">
        <v>0</v>
      </c>
      <c r="CN220" s="14" t="n">
        <v>0</v>
      </c>
      <c r="CO220" s="14" t="n">
        <v>0</v>
      </c>
      <c r="CP220" s="14" t="n">
        <v>0</v>
      </c>
      <c r="CQ220" s="14" t="n">
        <v>1.348</v>
      </c>
      <c r="CR220" s="14" t="n">
        <v>0</v>
      </c>
      <c r="CS220" s="14" t="n">
        <v>7.467</v>
      </c>
      <c r="CT220" s="14" t="n">
        <v>4.861</v>
      </c>
      <c r="CU220" s="14" t="n">
        <v>11.622</v>
      </c>
    </row>
    <row r="221">
      <c r="A221" s="14" t="inlineStr">
        <is>
          <t>CIV2024</t>
        </is>
      </c>
      <c r="B221" s="14" t="inlineStr">
        <is>
          <t>CIV</t>
        </is>
      </c>
      <c r="C221" s="14" t="inlineStr">
        <is>
          <t>CIV</t>
        </is>
      </c>
      <c r="D221" s="14" t="inlineStr">
        <is>
          <t>Côte d'Ivoire</t>
        </is>
      </c>
      <c r="E221" s="14" t="n">
        <v>2024</v>
      </c>
      <c r="F221" s="14" t="n">
        <v>0.18</v>
      </c>
      <c r="G221" s="14" t="n">
        <v>5.575</v>
      </c>
      <c r="H221" s="14" t="n">
        <v>1.324</v>
      </c>
      <c r="I221" s="14" t="n">
        <v>0</v>
      </c>
      <c r="J221" s="14" t="n">
        <v>5.575</v>
      </c>
      <c r="K221" s="14" t="n">
        <v>0</v>
      </c>
      <c r="L221" s="14" t="n">
        <v>1</v>
      </c>
      <c r="M221" s="14" t="n">
        <v>7.124</v>
      </c>
      <c r="N221" s="14" t="n">
        <v>3.971</v>
      </c>
      <c r="O221" s="14" t="n">
        <v>0</v>
      </c>
      <c r="P221" s="14" t="n">
        <v>7.124</v>
      </c>
      <c r="Q221" s="14" t="n">
        <v>0</v>
      </c>
      <c r="R221" s="14" t="n">
        <v>1</v>
      </c>
      <c r="S221" s="14" t="n">
        <v>12.193</v>
      </c>
      <c r="T221" s="14" t="n">
        <v>7.942</v>
      </c>
      <c r="U221" s="14" t="n">
        <v>0.299</v>
      </c>
      <c r="V221" s="14" t="n">
        <v>14.388</v>
      </c>
      <c r="W221" s="14" t="n">
        <v>0.18</v>
      </c>
      <c r="X221" s="14" t="n">
        <v>1</v>
      </c>
      <c r="Y221" s="14" t="n">
        <v>6.224</v>
      </c>
      <c r="Z221" s="14" t="n">
        <v>0.786</v>
      </c>
      <c r="AA221" s="14" t="n">
        <v>0</v>
      </c>
      <c r="AB221" s="14" t="n">
        <v>6.224</v>
      </c>
      <c r="AC221" s="14" t="n">
        <v>0</v>
      </c>
      <c r="AD221" s="14" t="n">
        <v>1</v>
      </c>
      <c r="AE221" s="14" t="n">
        <v>9.010999999999999</v>
      </c>
      <c r="AF221" s="14" t="n">
        <v>1.218</v>
      </c>
      <c r="AG221" s="14" t="n">
        <v>0</v>
      </c>
      <c r="AH221" s="14" t="n">
        <v>9.010999999999999</v>
      </c>
      <c r="AI221" s="14" t="n">
        <v>0</v>
      </c>
      <c r="AJ221" s="14" t="n">
        <v>1</v>
      </c>
      <c r="AK221" s="14" t="n">
        <v>12.981</v>
      </c>
      <c r="AL221" s="14" t="n">
        <v>4.823</v>
      </c>
      <c r="AM221" s="14" t="n">
        <v>0.318</v>
      </c>
      <c r="AN221" s="14" t="n">
        <v>15.318</v>
      </c>
      <c r="AO221" s="14" t="n">
        <v>0.18</v>
      </c>
      <c r="AP221" s="14" t="n">
        <v>1</v>
      </c>
      <c r="AQ221" s="14" t="n">
        <v>0.724</v>
      </c>
      <c r="AR221" s="14" t="n">
        <v>0.132</v>
      </c>
      <c r="AS221" s="14" t="n">
        <v>0.6</v>
      </c>
      <c r="AT221" s="14" t="n">
        <v>1.443</v>
      </c>
      <c r="AU221" s="14" t="n">
        <v>0.09</v>
      </c>
      <c r="AV221" s="14" t="n">
        <v>1</v>
      </c>
      <c r="AW221" s="14" t="n">
        <v>0.595</v>
      </c>
      <c r="AX221" s="14" t="n">
        <v>0.109</v>
      </c>
      <c r="AY221" s="14" t="n">
        <v>0.486</v>
      </c>
      <c r="AZ221" s="14" t="n">
        <v>1.179</v>
      </c>
      <c r="BA221" s="14" t="n">
        <v>0.09</v>
      </c>
      <c r="BB221" s="14" t="n">
        <v>1</v>
      </c>
      <c r="BC221" s="14" t="n">
        <v>0.513</v>
      </c>
      <c r="BD221" s="14" t="n">
        <v>0.132</v>
      </c>
      <c r="BE221" s="14" t="n">
        <v>-0.013</v>
      </c>
      <c r="BF221" s="14" t="n">
        <v>0.5</v>
      </c>
      <c r="BG221" s="14" t="n">
        <v>0</v>
      </c>
      <c r="BH221" s="14" t="n">
        <v>1</v>
      </c>
      <c r="BI221" s="14" t="n">
        <v>0.591</v>
      </c>
      <c r="BJ221" s="14" t="n">
        <v>0.132</v>
      </c>
      <c r="BK221" s="14" t="n">
        <v>0.536</v>
      </c>
      <c r="BL221" s="14" t="n">
        <v>1.229</v>
      </c>
      <c r="BM221" s="14" t="n">
        <v>0.09</v>
      </c>
      <c r="BN221" s="14" t="n">
        <v>1</v>
      </c>
      <c r="BO221" s="14" t="n">
        <v>0</v>
      </c>
      <c r="BP221" s="14" t="n">
        <v>0.028</v>
      </c>
      <c r="BQ221" s="14" t="n">
        <v>0.14</v>
      </c>
      <c r="BR221" s="14" t="n">
        <v>0</v>
      </c>
      <c r="BS221" s="14" t="n">
        <v>1</v>
      </c>
      <c r="BT221" s="14" t="n">
        <v>0</v>
      </c>
      <c r="BU221" s="14" t="n">
        <v>-0.048</v>
      </c>
      <c r="BV221" s="14" t="n">
        <v>0.131</v>
      </c>
      <c r="BW221" s="14" t="n">
        <v>0.18</v>
      </c>
      <c r="BX221" s="14" t="n">
        <v>0.833</v>
      </c>
      <c r="BY221" s="14" t="n">
        <v>13.646</v>
      </c>
      <c r="BZ221" s="14" t="n">
        <v>0</v>
      </c>
      <c r="CA221" s="14" t="n">
        <v>13.646</v>
      </c>
      <c r="CB221" s="14" t="n">
        <v>0</v>
      </c>
      <c r="CC221" s="14" t="n">
        <v>82.58799999999999</v>
      </c>
      <c r="CD221" s="14" t="n">
        <v>7.95</v>
      </c>
      <c r="CE221" s="14" t="n">
        <v>29.654</v>
      </c>
      <c r="CF221" s="14" t="n">
        <v>132.445</v>
      </c>
      <c r="CG221" s="14" t="n">
        <v>0.18</v>
      </c>
      <c r="CH221" s="14" t="n">
        <v>1</v>
      </c>
      <c r="CI221" s="14" t="n">
        <v>0</v>
      </c>
      <c r="CJ221" s="14" t="n">
        <v>0</v>
      </c>
      <c r="CK221" s="14" t="n">
        <v>0</v>
      </c>
      <c r="CL221" s="14" t="n">
        <v>0</v>
      </c>
      <c r="CM221" s="14" t="n">
        <v>0</v>
      </c>
      <c r="CN221" s="14" t="n">
        <v>0</v>
      </c>
      <c r="CO221" s="14" t="n">
        <v>0</v>
      </c>
      <c r="CP221" s="14" t="n">
        <v>0</v>
      </c>
      <c r="CQ221" s="14" t="n">
        <v>1.387</v>
      </c>
      <c r="CR221" s="14" t="n">
        <v>0</v>
      </c>
      <c r="CS221" s="14" t="n">
        <v>7.687</v>
      </c>
      <c r="CT221" s="14" t="n">
        <v>4.251</v>
      </c>
      <c r="CU221" s="14" t="n">
        <v>10.168</v>
      </c>
    </row>
    <row r="222">
      <c r="A222" s="14" t="inlineStr">
        <is>
          <t>DNK2021</t>
        </is>
      </c>
      <c r="B222" s="14" t="inlineStr">
        <is>
          <t>DNK</t>
        </is>
      </c>
      <c r="C222" s="14" t="inlineStr">
        <is>
          <t>DNK</t>
        </is>
      </c>
      <c r="D222" s="14" t="inlineStr">
        <is>
          <t>Denmark</t>
        </is>
      </c>
      <c r="E222" s="14" t="n">
        <v>2021</v>
      </c>
      <c r="F222" s="14" t="n">
        <v>0.25</v>
      </c>
      <c r="G222" s="14" t="n">
        <v>3.451</v>
      </c>
      <c r="H222" s="14" t="n">
        <v>0.8149999999999999</v>
      </c>
      <c r="I222" s="14" t="n">
        <v>2.966</v>
      </c>
      <c r="J222" s="14" t="n">
        <v>6.417</v>
      </c>
      <c r="K222" s="14" t="n">
        <v>0</v>
      </c>
      <c r="L222" s="14" t="n">
        <v>1</v>
      </c>
      <c r="M222" s="14" t="n">
        <v>5.068</v>
      </c>
      <c r="N222" s="14" t="n">
        <v>2.446</v>
      </c>
      <c r="O222" s="14" t="n">
        <v>7.856</v>
      </c>
      <c r="P222" s="14" t="n">
        <v>12.923</v>
      </c>
      <c r="Q222" s="14" t="n">
        <v>0</v>
      </c>
      <c r="R222" s="14" t="n">
        <v>1</v>
      </c>
      <c r="S222" s="14" t="n">
        <v>7.528</v>
      </c>
      <c r="T222" s="14" t="n">
        <v>4.893</v>
      </c>
      <c r="U222" s="14" t="n">
        <v>2.36</v>
      </c>
      <c r="V222" s="14" t="n">
        <v>12.36</v>
      </c>
      <c r="W222" s="14" t="n">
        <v>0.25</v>
      </c>
      <c r="X222" s="14" t="n">
        <v>1</v>
      </c>
      <c r="Y222" s="14" t="n">
        <v>19.611</v>
      </c>
      <c r="Z222" s="14" t="n">
        <v>2.166</v>
      </c>
      <c r="AA222" s="14" t="n">
        <v>0.156</v>
      </c>
      <c r="AB222" s="14" t="n">
        <v>19.768</v>
      </c>
      <c r="AC222" s="14" t="n">
        <v>0</v>
      </c>
      <c r="AD222" s="14" t="n">
        <v>1</v>
      </c>
      <c r="AE222" s="14" t="n">
        <v>19.568</v>
      </c>
      <c r="AF222" s="14" t="n">
        <v>3.851</v>
      </c>
      <c r="AG222" s="14" t="n">
        <v>0.2</v>
      </c>
      <c r="AH222" s="14" t="n">
        <v>19.768</v>
      </c>
      <c r="AI222" s="14" t="n">
        <v>0</v>
      </c>
      <c r="AJ222" s="14" t="n">
        <v>1</v>
      </c>
      <c r="AK222" s="14" t="n">
        <v>24.725</v>
      </c>
      <c r="AL222" s="14" t="n">
        <v>12.135</v>
      </c>
      <c r="AM222" s="14" t="n">
        <v>3.419</v>
      </c>
      <c r="AN222" s="14" t="n">
        <v>35.18</v>
      </c>
      <c r="AO222" s="14" t="n">
        <v>0.25</v>
      </c>
      <c r="AP222" s="14" t="n">
        <v>1</v>
      </c>
      <c r="AQ222" s="14" t="n">
        <v>0.619</v>
      </c>
      <c r="AR222" s="14" t="n">
        <v>0.114</v>
      </c>
      <c r="AS222" s="14" t="n">
        <v>0.962</v>
      </c>
      <c r="AT222" s="14" t="n">
        <v>1.977</v>
      </c>
      <c r="AU222" s="14" t="n">
        <v>0.25</v>
      </c>
      <c r="AV222" s="14" t="n">
        <v>1</v>
      </c>
      <c r="AW222" s="14" t="n">
        <v>0.599</v>
      </c>
      <c r="AX222" s="14" t="n">
        <v>0.114</v>
      </c>
      <c r="AY222" s="14" t="n">
        <v>0.745</v>
      </c>
      <c r="AZ222" s="14" t="n">
        <v>1.681</v>
      </c>
      <c r="BA222" s="14" t="n">
        <v>0.25</v>
      </c>
      <c r="BB222" s="14" t="n">
        <v>1</v>
      </c>
      <c r="BC222" s="14" t="n">
        <v>0.439</v>
      </c>
      <c r="BD222" s="14" t="n">
        <v>0.114</v>
      </c>
      <c r="BE222" s="14" t="n">
        <v>0.258</v>
      </c>
      <c r="BF222" s="14" t="n">
        <v>0.872</v>
      </c>
      <c r="BG222" s="14" t="n">
        <v>0.25</v>
      </c>
      <c r="BH222" s="14" t="n">
        <v>1</v>
      </c>
      <c r="BI222" s="14" t="n">
        <v>0.505</v>
      </c>
      <c r="BJ222" s="14" t="n">
        <v>0.114</v>
      </c>
      <c r="BK222" s="14" t="n">
        <v>0.856</v>
      </c>
      <c r="BL222" s="14" t="n">
        <v>1.701</v>
      </c>
      <c r="BM222" s="14" t="n">
        <v>0.25</v>
      </c>
      <c r="BN222" s="14" t="n">
        <v>1</v>
      </c>
      <c r="BO222" s="14" t="n">
        <v>0</v>
      </c>
      <c r="BP222" s="14" t="n">
        <v>0.005</v>
      </c>
      <c r="BQ222" s="14" t="n">
        <v>0.113</v>
      </c>
      <c r="BR222" s="14" t="n">
        <v>0</v>
      </c>
      <c r="BS222" s="14" t="n">
        <v>1</v>
      </c>
      <c r="BT222" s="14" t="n">
        <v>0</v>
      </c>
      <c r="BU222" s="14" t="n">
        <v>0.151</v>
      </c>
      <c r="BV222" s="14" t="n">
        <v>0.375</v>
      </c>
      <c r="BW222" s="14" t="n">
        <v>0.25</v>
      </c>
      <c r="BX222" s="14" t="n">
        <v>1</v>
      </c>
      <c r="BY222" s="14" t="n">
        <v>11.787</v>
      </c>
      <c r="BZ222" s="14" t="n">
        <v>0</v>
      </c>
      <c r="CA222" s="14" t="n">
        <v>11.787</v>
      </c>
      <c r="CB222" s="14" t="n">
        <v>0</v>
      </c>
      <c r="CC222" s="14" t="n">
        <v>78.125</v>
      </c>
      <c r="CD222" s="14" t="n">
        <v>7.95</v>
      </c>
      <c r="CE222" s="14" t="n">
        <v>148.839</v>
      </c>
      <c r="CF222" s="14" t="n">
        <v>283.705</v>
      </c>
      <c r="CG222" s="14" t="n">
        <v>0.25</v>
      </c>
      <c r="CH222" s="14" t="n">
        <v>1</v>
      </c>
      <c r="CI222" s="14" t="n">
        <v>0</v>
      </c>
      <c r="CJ222" s="14" t="n">
        <v>0</v>
      </c>
      <c r="CK222" s="14" t="n">
        <v>0</v>
      </c>
      <c r="CL222" s="14" t="n">
        <v>0</v>
      </c>
      <c r="CM222" s="14" t="n">
        <v>0</v>
      </c>
      <c r="CN222" s="14" t="n">
        <v>0.138</v>
      </c>
      <c r="CO222" s="14" t="n">
        <v>0.065</v>
      </c>
      <c r="CP222" s="14" t="n">
        <v>0.573</v>
      </c>
      <c r="CQ222" s="14" t="n">
        <v>1.198</v>
      </c>
      <c r="CR222" s="14" t="n">
        <v>0</v>
      </c>
      <c r="CS222" s="14" t="n">
        <v>2.498</v>
      </c>
      <c r="CT222" s="14" t="n">
        <v>4.567</v>
      </c>
      <c r="CU222" s="14" t="n">
        <v>14.129</v>
      </c>
    </row>
    <row r="223">
      <c r="A223" s="14" t="inlineStr">
        <is>
          <t>DNK2022</t>
        </is>
      </c>
      <c r="B223" s="14" t="inlineStr">
        <is>
          <t>DNK</t>
        </is>
      </c>
      <c r="C223" s="14" t="inlineStr">
        <is>
          <t>DNK</t>
        </is>
      </c>
      <c r="D223" s="14" t="inlineStr">
        <is>
          <t>Denmark</t>
        </is>
      </c>
      <c r="E223" s="14" t="n">
        <v>2022</v>
      </c>
      <c r="F223" s="14" t="n">
        <v>0.25</v>
      </c>
      <c r="G223" s="14" t="n">
        <v>12.904</v>
      </c>
      <c r="H223" s="14" t="n">
        <v>1.235</v>
      </c>
      <c r="I223" s="14" t="n">
        <v>9.989000000000001</v>
      </c>
      <c r="J223" s="14" t="n">
        <v>22.893</v>
      </c>
      <c r="K223" s="14" t="n">
        <v>0</v>
      </c>
      <c r="L223" s="14" t="n">
        <v>1</v>
      </c>
      <c r="M223" s="14" t="n">
        <v>9.782999999999999</v>
      </c>
      <c r="N223" s="14" t="n">
        <v>3.704</v>
      </c>
      <c r="O223" s="14" t="n">
        <v>13.237</v>
      </c>
      <c r="P223" s="14" t="n">
        <v>23.02</v>
      </c>
      <c r="Q223" s="14" t="n">
        <v>0</v>
      </c>
      <c r="R223" s="14" t="n">
        <v>1</v>
      </c>
      <c r="S223" s="14" t="n">
        <v>19.078</v>
      </c>
      <c r="T223" s="14" t="n">
        <v>7.408</v>
      </c>
      <c r="U223" s="14" t="n">
        <v>3.144</v>
      </c>
      <c r="V223" s="14" t="n">
        <v>27.273</v>
      </c>
      <c r="W223" s="14" t="n">
        <v>0.25</v>
      </c>
      <c r="X223" s="14" t="n">
        <v>1</v>
      </c>
      <c r="Y223" s="14" t="n">
        <v>33.633</v>
      </c>
      <c r="Z223" s="14" t="n">
        <v>3.528</v>
      </c>
      <c r="AA223" s="14" t="n">
        <v>6.874</v>
      </c>
      <c r="AB223" s="14" t="n">
        <v>40.507</v>
      </c>
      <c r="AC223" s="14" t="n">
        <v>0</v>
      </c>
      <c r="AD223" s="14" t="n">
        <v>1</v>
      </c>
      <c r="AE223" s="14" t="n">
        <v>33.68</v>
      </c>
      <c r="AF223" s="14" t="n">
        <v>6.244</v>
      </c>
      <c r="AG223" s="14" t="n">
        <v>6.826</v>
      </c>
      <c r="AH223" s="14" t="n">
        <v>40.507</v>
      </c>
      <c r="AI223" s="14" t="n">
        <v>0</v>
      </c>
      <c r="AJ223" s="14" t="n">
        <v>1</v>
      </c>
      <c r="AK223" s="14" t="n">
        <v>39.386</v>
      </c>
      <c r="AL223" s="14" t="n">
        <v>18.808</v>
      </c>
      <c r="AM223" s="14" t="n">
        <v>2.651</v>
      </c>
      <c r="AN223" s="14" t="n">
        <v>52.546</v>
      </c>
      <c r="AO223" s="14" t="n">
        <v>0.25</v>
      </c>
      <c r="AP223" s="14" t="n">
        <v>1</v>
      </c>
      <c r="AQ223" s="14" t="n">
        <v>0.861</v>
      </c>
      <c r="AR223" s="14" t="n">
        <v>0.123</v>
      </c>
      <c r="AS223" s="14" t="n">
        <v>0.898</v>
      </c>
      <c r="AT223" s="14" t="n">
        <v>2.199</v>
      </c>
      <c r="AU223" s="14" t="n">
        <v>0.25</v>
      </c>
      <c r="AV223" s="14" t="n">
        <v>1</v>
      </c>
      <c r="AW223" s="14" t="n">
        <v>0.986</v>
      </c>
      <c r="AX223" s="14" t="n">
        <v>0.123</v>
      </c>
      <c r="AY223" s="14" t="n">
        <v>0.668</v>
      </c>
      <c r="AZ223" s="14" t="n">
        <v>2.068</v>
      </c>
      <c r="BA223" s="14" t="n">
        <v>0.25</v>
      </c>
      <c r="BB223" s="14" t="n">
        <v>1</v>
      </c>
      <c r="BC223" s="14" t="n">
        <v>0.598</v>
      </c>
      <c r="BD223" s="14" t="n">
        <v>0.123</v>
      </c>
      <c r="BE223" s="14" t="n">
        <v>0.282</v>
      </c>
      <c r="BF223" s="14" t="n">
        <v>1.08</v>
      </c>
      <c r="BG223" s="14" t="n">
        <v>0.25</v>
      </c>
      <c r="BH223" s="14" t="n">
        <v>1</v>
      </c>
      <c r="BI223" s="14" t="n">
        <v>0.612</v>
      </c>
      <c r="BJ223" s="14" t="n">
        <v>0.123</v>
      </c>
      <c r="BK223" s="14" t="n">
        <v>1.129</v>
      </c>
      <c r="BL223" s="14" t="n">
        <v>2.177</v>
      </c>
      <c r="BM223" s="14" t="n">
        <v>0.25</v>
      </c>
      <c r="BN223" s="14" t="n">
        <v>1</v>
      </c>
      <c r="BO223" s="14" t="n">
        <v>0</v>
      </c>
      <c r="BP223" s="14" t="n">
        <v>0.001</v>
      </c>
      <c r="BQ223" s="14" t="n">
        <v>0.194</v>
      </c>
      <c r="BR223" s="14" t="n">
        <v>0</v>
      </c>
      <c r="BS223" s="14" t="n">
        <v>1</v>
      </c>
      <c r="BT223" s="14" t="n">
        <v>0</v>
      </c>
      <c r="BU223" s="14" t="n">
        <v>0.123</v>
      </c>
      <c r="BV223" s="14" t="n">
        <v>0.549</v>
      </c>
      <c r="BW223" s="14" t="n">
        <v>0.25</v>
      </c>
      <c r="BX223" s="14" t="n">
        <v>1</v>
      </c>
      <c r="BY223" s="14" t="n">
        <v>12.729</v>
      </c>
      <c r="BZ223" s="14" t="n">
        <v>0</v>
      </c>
      <c r="CA223" s="14" t="n">
        <v>12.729</v>
      </c>
      <c r="CB223" s="14" t="n">
        <v>0</v>
      </c>
      <c r="CC223" s="14" t="n">
        <v>97.90000000000001</v>
      </c>
      <c r="CD223" s="14" t="n">
        <v>7.95</v>
      </c>
      <c r="CE223" s="14" t="n">
        <v>207.777</v>
      </c>
      <c r="CF223" s="14" t="n">
        <v>382.096</v>
      </c>
      <c r="CG223" s="14" t="n">
        <v>0.25</v>
      </c>
      <c r="CH223" s="14" t="n">
        <v>1</v>
      </c>
      <c r="CI223" s="14" t="n">
        <v>0</v>
      </c>
      <c r="CJ223" s="14" t="n">
        <v>0</v>
      </c>
      <c r="CK223" s="14" t="n">
        <v>0</v>
      </c>
      <c r="CL223" s="14" t="n">
        <v>0</v>
      </c>
      <c r="CM223" s="14" t="n">
        <v>0</v>
      </c>
      <c r="CN223" s="14" t="n">
        <v>0.149</v>
      </c>
      <c r="CO223" s="14" t="n">
        <v>0.06900000000000001</v>
      </c>
      <c r="CP223" s="14" t="n">
        <v>0</v>
      </c>
      <c r="CQ223" s="14" t="n">
        <v>1.294</v>
      </c>
      <c r="CR223" s="14" t="n">
        <v>0</v>
      </c>
      <c r="CS223" s="14" t="n">
        <v>2.698</v>
      </c>
      <c r="CT223" s="14" t="n">
        <v>11.669</v>
      </c>
      <c r="CU223" s="14" t="n">
        <v>28.059</v>
      </c>
    </row>
    <row r="224">
      <c r="A224" s="14" t="inlineStr">
        <is>
          <t>DNK2023</t>
        </is>
      </c>
      <c r="B224" s="14" t="inlineStr">
        <is>
          <t>DNK</t>
        </is>
      </c>
      <c r="C224" s="14" t="inlineStr">
        <is>
          <t>DNK</t>
        </is>
      </c>
      <c r="D224" s="14" t="inlineStr">
        <is>
          <t>Denmark</t>
        </is>
      </c>
      <c r="E224" s="14" t="n">
        <v>2023</v>
      </c>
      <c r="F224" s="14" t="n">
        <v>0.25</v>
      </c>
      <c r="G224" s="14" t="n">
        <v>6.901</v>
      </c>
      <c r="H224" s="14" t="n">
        <v>1.286</v>
      </c>
      <c r="I224" s="14" t="n">
        <v>11.192</v>
      </c>
      <c r="J224" s="14" t="n">
        <v>18.092</v>
      </c>
      <c r="K224" s="14" t="n">
        <v>0</v>
      </c>
      <c r="L224" s="14" t="n">
        <v>1</v>
      </c>
      <c r="M224" s="14" t="n">
        <v>7.886</v>
      </c>
      <c r="N224" s="14" t="n">
        <v>3.857</v>
      </c>
      <c r="O224" s="14" t="n">
        <v>14.221</v>
      </c>
      <c r="P224" s="14" t="n">
        <v>22.107</v>
      </c>
      <c r="Q224" s="14" t="n">
        <v>0</v>
      </c>
      <c r="R224" s="14" t="n">
        <v>1</v>
      </c>
      <c r="S224" s="14" t="n">
        <v>13.329</v>
      </c>
      <c r="T224" s="14" t="n">
        <v>7.714</v>
      </c>
      <c r="U224" s="14" t="n">
        <v>3.278</v>
      </c>
      <c r="V224" s="14" t="n">
        <v>20.2</v>
      </c>
      <c r="W224" s="14" t="n">
        <v>0.25</v>
      </c>
      <c r="X224" s="14" t="n">
        <v>1</v>
      </c>
      <c r="Y224" s="14" t="n">
        <v>14.886</v>
      </c>
      <c r="Z224" s="14" t="n">
        <v>1.667</v>
      </c>
      <c r="AA224" s="14" t="n">
        <v>9.521000000000001</v>
      </c>
      <c r="AB224" s="14" t="n">
        <v>24.406</v>
      </c>
      <c r="AC224" s="14" t="n">
        <v>0</v>
      </c>
      <c r="AD224" s="14" t="n">
        <v>1</v>
      </c>
      <c r="AE224" s="14" t="n">
        <v>14.984</v>
      </c>
      <c r="AF224" s="14" t="n">
        <v>2.984</v>
      </c>
      <c r="AG224" s="14" t="n">
        <v>9.422000000000001</v>
      </c>
      <c r="AH224" s="14" t="n">
        <v>24.406</v>
      </c>
      <c r="AI224" s="14" t="n">
        <v>0</v>
      </c>
      <c r="AJ224" s="14" t="n">
        <v>1</v>
      </c>
      <c r="AK224" s="14" t="n">
        <v>20.996</v>
      </c>
      <c r="AL224" s="14" t="n">
        <v>10.401</v>
      </c>
      <c r="AM224" s="14" t="n">
        <v>13.552</v>
      </c>
      <c r="AN224" s="14" t="n">
        <v>43.184</v>
      </c>
      <c r="AO224" s="14" t="n">
        <v>0.25</v>
      </c>
      <c r="AP224" s="14" t="n">
        <v>1</v>
      </c>
      <c r="AQ224" s="14" t="n">
        <v>0.76</v>
      </c>
      <c r="AR224" s="14" t="n">
        <v>0.129</v>
      </c>
      <c r="AS224" s="14" t="n">
        <v>0.948</v>
      </c>
      <c r="AT224" s="14" t="n">
        <v>2.135</v>
      </c>
      <c r="AU224" s="14" t="n">
        <v>0.25</v>
      </c>
      <c r="AV224" s="14" t="n">
        <v>1</v>
      </c>
      <c r="AW224" s="14" t="n">
        <v>0.8110000000000001</v>
      </c>
      <c r="AX224" s="14" t="n">
        <v>0.129</v>
      </c>
      <c r="AY224" s="14" t="n">
        <v>0.6929999999999999</v>
      </c>
      <c r="AZ224" s="14" t="n">
        <v>1.88</v>
      </c>
      <c r="BA224" s="14" t="n">
        <v>0.25</v>
      </c>
      <c r="BB224" s="14" t="n">
        <v>1</v>
      </c>
      <c r="BC224" s="14" t="n">
        <v>0.535</v>
      </c>
      <c r="BD224" s="14" t="n">
        <v>0.129</v>
      </c>
      <c r="BE224" s="14" t="n">
        <v>0.287</v>
      </c>
      <c r="BF224" s="14" t="n">
        <v>1</v>
      </c>
      <c r="BG224" s="14" t="n">
        <v>0.25</v>
      </c>
      <c r="BH224" s="14" t="n">
        <v>1</v>
      </c>
      <c r="BI224" s="14" t="n">
        <v>0.579</v>
      </c>
      <c r="BJ224" s="14" t="n">
        <v>0.129</v>
      </c>
      <c r="BK224" s="14" t="n">
        <v>1.022</v>
      </c>
      <c r="BL224" s="14" t="n">
        <v>2.002</v>
      </c>
      <c r="BM224" s="14" t="n">
        <v>0.25</v>
      </c>
      <c r="BN224" s="14" t="n">
        <v>1</v>
      </c>
      <c r="BO224" s="14" t="n">
        <v>0</v>
      </c>
      <c r="BP224" s="14" t="n">
        <v>0.001</v>
      </c>
      <c r="BQ224" s="14" t="n">
        <v>0.13</v>
      </c>
      <c r="BR224" s="14" t="n">
        <v>0</v>
      </c>
      <c r="BS224" s="14" t="n">
        <v>1</v>
      </c>
      <c r="BT224" s="14" t="n">
        <v>0</v>
      </c>
      <c r="BU224" s="14" t="n">
        <v>0.058</v>
      </c>
      <c r="BV224" s="14" t="n">
        <v>0.398</v>
      </c>
      <c r="BW224" s="14" t="n">
        <v>0.25</v>
      </c>
      <c r="BX224" s="14" t="n">
        <v>1</v>
      </c>
      <c r="BY224" s="14" t="n">
        <v>13.254</v>
      </c>
      <c r="BZ224" s="14" t="n">
        <v>0</v>
      </c>
      <c r="CA224" s="14" t="n">
        <v>13.254</v>
      </c>
      <c r="CB224" s="14" t="n">
        <v>0</v>
      </c>
      <c r="CC224" s="14" t="n">
        <v>83.248</v>
      </c>
      <c r="CD224" s="14" t="n">
        <v>7.95</v>
      </c>
      <c r="CE224" s="14" t="n">
        <v>206.151</v>
      </c>
      <c r="CF224" s="14" t="n">
        <v>361.749</v>
      </c>
      <c r="CG224" s="14" t="n">
        <v>0.25</v>
      </c>
      <c r="CH224" s="14" t="n">
        <v>1</v>
      </c>
      <c r="CI224" s="14" t="n">
        <v>0</v>
      </c>
      <c r="CJ224" s="14" t="n">
        <v>0</v>
      </c>
      <c r="CK224" s="14" t="n">
        <v>0</v>
      </c>
      <c r="CL224" s="14" t="n">
        <v>0</v>
      </c>
      <c r="CM224" s="14" t="n">
        <v>0</v>
      </c>
      <c r="CN224" s="14" t="n">
        <v>0.149</v>
      </c>
      <c r="CO224" s="14" t="n">
        <v>0.066</v>
      </c>
      <c r="CP224" s="14" t="n">
        <v>0</v>
      </c>
      <c r="CQ224" s="14" t="n">
        <v>1.348</v>
      </c>
      <c r="CR224" s="14" t="n">
        <v>0</v>
      </c>
      <c r="CS224" s="14" t="n">
        <v>2.809</v>
      </c>
      <c r="CT224" s="14" t="n">
        <v>5.615</v>
      </c>
      <c r="CU224" s="14" t="n">
        <v>9.260999999999999</v>
      </c>
    </row>
    <row r="225">
      <c r="A225" s="14" t="inlineStr">
        <is>
          <t>DNK2024</t>
        </is>
      </c>
      <c r="B225" s="14" t="inlineStr">
        <is>
          <t>DNK</t>
        </is>
      </c>
      <c r="C225" s="14" t="inlineStr">
        <is>
          <t>DNK</t>
        </is>
      </c>
      <c r="D225" s="14" t="inlineStr">
        <is>
          <t>Denmark</t>
        </is>
      </c>
      <c r="E225" s="14" t="n">
        <v>2024</v>
      </c>
      <c r="F225" s="14" t="n">
        <v>0.25</v>
      </c>
      <c r="G225" s="14" t="n">
        <v>5.717</v>
      </c>
      <c r="H225" s="14" t="n">
        <v>1.324</v>
      </c>
      <c r="I225" s="14" t="n">
        <v>8.045</v>
      </c>
      <c r="J225" s="14" t="n">
        <v>13.763</v>
      </c>
      <c r="K225" s="14" t="n">
        <v>0</v>
      </c>
      <c r="L225" s="14" t="n">
        <v>1</v>
      </c>
      <c r="M225" s="14" t="n">
        <v>7.124</v>
      </c>
      <c r="N225" s="14" t="n">
        <v>3.971</v>
      </c>
      <c r="O225" s="14" t="n">
        <v>12.724</v>
      </c>
      <c r="P225" s="14" t="n">
        <v>19.848</v>
      </c>
      <c r="Q225" s="14" t="n">
        <v>0</v>
      </c>
      <c r="R225" s="14" t="n">
        <v>1</v>
      </c>
      <c r="S225" s="14" t="n">
        <v>12.335</v>
      </c>
      <c r="T225" s="14" t="n">
        <v>7.942</v>
      </c>
      <c r="U225" s="14" t="n">
        <v>3.61</v>
      </c>
      <c r="V225" s="14" t="n">
        <v>19.275</v>
      </c>
      <c r="W225" s="14" t="n">
        <v>0.25</v>
      </c>
      <c r="X225" s="14" t="n">
        <v>1</v>
      </c>
      <c r="Y225" s="14" t="n">
        <v>14.533</v>
      </c>
      <c r="Z225" s="14" t="n">
        <v>1.835</v>
      </c>
      <c r="AA225" s="14" t="n">
        <v>6.495</v>
      </c>
      <c r="AB225" s="14" t="n">
        <v>21.029</v>
      </c>
      <c r="AC225" s="14" t="n">
        <v>0</v>
      </c>
      <c r="AD225" s="14" t="n">
        <v>1</v>
      </c>
      <c r="AE225" s="14" t="n">
        <v>14.533</v>
      </c>
      <c r="AF225" s="14" t="n">
        <v>3.184</v>
      </c>
      <c r="AG225" s="14" t="n">
        <v>6.495</v>
      </c>
      <c r="AH225" s="14" t="n">
        <v>21.029</v>
      </c>
      <c r="AI225" s="14" t="n">
        <v>0</v>
      </c>
      <c r="AJ225" s="14" t="n">
        <v>1</v>
      </c>
      <c r="AK225" s="14" t="n">
        <v>19.97</v>
      </c>
      <c r="AL225" s="14" t="n">
        <v>10.157</v>
      </c>
      <c r="AM225" s="14" t="n">
        <v>10.534</v>
      </c>
      <c r="AN225" s="14" t="n">
        <v>38.13</v>
      </c>
      <c r="AO225" s="14" t="n">
        <v>0.25</v>
      </c>
      <c r="AP225" s="14" t="n">
        <v>1</v>
      </c>
      <c r="AQ225" s="14" t="n">
        <v>0.724</v>
      </c>
      <c r="AR225" s="14" t="n">
        <v>0.132</v>
      </c>
      <c r="AS225" s="14" t="n">
        <v>1.005</v>
      </c>
      <c r="AT225" s="14" t="n">
        <v>2.162</v>
      </c>
      <c r="AU225" s="14" t="n">
        <v>0.25</v>
      </c>
      <c r="AV225" s="14" t="n">
        <v>1</v>
      </c>
      <c r="AW225" s="14" t="n">
        <v>0.75</v>
      </c>
      <c r="AX225" s="14" t="n">
        <v>0.132</v>
      </c>
      <c r="AY225" s="14" t="n">
        <v>0.725</v>
      </c>
      <c r="AZ225" s="14" t="n">
        <v>1.844</v>
      </c>
      <c r="BA225" s="14" t="n">
        <v>0.25</v>
      </c>
      <c r="BB225" s="14" t="n">
        <v>1</v>
      </c>
      <c r="BC225" s="14" t="n">
        <v>0.513</v>
      </c>
      <c r="BD225" s="14" t="n">
        <v>0.132</v>
      </c>
      <c r="BE225" s="14" t="n">
        <v>0.296</v>
      </c>
      <c r="BF225" s="14" t="n">
        <v>0.978</v>
      </c>
      <c r="BG225" s="14" t="n">
        <v>0.25</v>
      </c>
      <c r="BH225" s="14" t="n">
        <v>1</v>
      </c>
      <c r="BI225" s="14" t="n">
        <v>0.591</v>
      </c>
      <c r="BJ225" s="14" t="n">
        <v>0.132</v>
      </c>
      <c r="BK225" s="14" t="n">
        <v>0.9429999999999999</v>
      </c>
      <c r="BL225" s="14" t="n">
        <v>1.917</v>
      </c>
      <c r="BM225" s="14" t="n">
        <v>0.25</v>
      </c>
      <c r="BN225" s="14" t="n">
        <v>1</v>
      </c>
      <c r="BO225" s="14" t="n">
        <v>0</v>
      </c>
      <c r="BP225" s="14" t="n">
        <v>0.002</v>
      </c>
      <c r="BQ225" s="14" t="n">
        <v>0.122</v>
      </c>
      <c r="BR225" s="14" t="n">
        <v>0</v>
      </c>
      <c r="BS225" s="14" t="n">
        <v>1</v>
      </c>
      <c r="BT225" s="14" t="n">
        <v>0</v>
      </c>
      <c r="BU225" s="14" t="n">
        <v>0.117</v>
      </c>
      <c r="BV225" s="14" t="n">
        <v>0.404</v>
      </c>
      <c r="BW225" s="14" t="n">
        <v>0.25</v>
      </c>
      <c r="BX225" s="14" t="n">
        <v>1</v>
      </c>
      <c r="BY225" s="14" t="n">
        <v>13.646</v>
      </c>
      <c r="BZ225" s="14" t="n">
        <v>0</v>
      </c>
      <c r="CA225" s="14" t="n">
        <v>13.646</v>
      </c>
      <c r="CB225" s="14" t="n">
        <v>0</v>
      </c>
      <c r="CC225" s="14" t="n">
        <v>82.58799999999999</v>
      </c>
      <c r="CD225" s="14" t="n">
        <v>7.95</v>
      </c>
      <c r="CE225" s="14" t="n">
        <v>192.975</v>
      </c>
      <c r="CF225" s="14" t="n">
        <v>344.454</v>
      </c>
      <c r="CG225" s="14" t="n">
        <v>0.25</v>
      </c>
      <c r="CH225" s="14" t="n">
        <v>1</v>
      </c>
      <c r="CI225" s="14" t="n">
        <v>0</v>
      </c>
      <c r="CJ225" s="14" t="n">
        <v>0</v>
      </c>
      <c r="CK225" s="14" t="n">
        <v>0</v>
      </c>
      <c r="CL225" s="14" t="n">
        <v>0</v>
      </c>
      <c r="CM225" s="14" t="n">
        <v>0</v>
      </c>
      <c r="CN225" s="14" t="n">
        <v>0.363</v>
      </c>
      <c r="CO225" s="14" t="n">
        <v>0.06900000000000001</v>
      </c>
      <c r="CP225" s="14" t="n">
        <v>0</v>
      </c>
      <c r="CQ225" s="14" t="n">
        <v>1.387</v>
      </c>
      <c r="CR225" s="14" t="n">
        <v>0</v>
      </c>
      <c r="CS225" s="14" t="n">
        <v>2.892</v>
      </c>
      <c r="CT225" s="14" t="n">
        <v>4.394</v>
      </c>
      <c r="CU225" s="14" t="n">
        <v>7.598</v>
      </c>
    </row>
    <row r="226">
      <c r="A226" s="14" t="inlineStr">
        <is>
          <t>DJI2021</t>
        </is>
      </c>
      <c r="B226" s="14" t="inlineStr">
        <is>
          <t>DJI</t>
        </is>
      </c>
      <c r="C226" s="14" t="inlineStr">
        <is>
          <t>DJI</t>
        </is>
      </c>
      <c r="D226" s="14" t="inlineStr">
        <is>
          <t>Djibouti</t>
        </is>
      </c>
      <c r="E226" s="14" t="n">
        <v>2021</v>
      </c>
      <c r="F226" s="14" t="n">
        <v>0.1</v>
      </c>
      <c r="G226" s="14" t="n">
        <v>5.897</v>
      </c>
      <c r="H226" s="14" t="n">
        <v>1.143</v>
      </c>
      <c r="I226" s="14" t="n">
        <v>0</v>
      </c>
      <c r="J226" s="14" t="n">
        <v>5.897</v>
      </c>
      <c r="K226" s="14" t="n">
        <v>0</v>
      </c>
      <c r="L226" s="14" t="n">
        <v>1</v>
      </c>
      <c r="M226" s="14" t="n">
        <v>7.964</v>
      </c>
      <c r="N226" s="14" t="n">
        <v>3.43</v>
      </c>
      <c r="O226" s="14" t="n">
        <v>0</v>
      </c>
      <c r="P226" s="14" t="n">
        <v>7.964</v>
      </c>
      <c r="Q226" s="14" t="n">
        <v>0</v>
      </c>
      <c r="R226" s="14" t="n">
        <v>1</v>
      </c>
      <c r="S226" s="14" t="n">
        <v>11.613</v>
      </c>
      <c r="T226" s="14" t="n">
        <v>6.86</v>
      </c>
      <c r="U226" s="14" t="n">
        <v>0</v>
      </c>
      <c r="V226" s="14" t="n">
        <v>12.775</v>
      </c>
      <c r="W226" s="14" t="n">
        <v>0.1</v>
      </c>
      <c r="X226" s="14" t="n">
        <v>1</v>
      </c>
      <c r="Y226" s="14" t="n">
        <v>5.115</v>
      </c>
      <c r="Z226" s="14" t="n">
        <v>0.834</v>
      </c>
      <c r="AA226" s="14" t="n">
        <v>0</v>
      </c>
      <c r="AB226" s="14" t="n">
        <v>5.115</v>
      </c>
      <c r="AC226" s="14" t="n">
        <v>0</v>
      </c>
      <c r="AD226" s="14" t="n">
        <v>1</v>
      </c>
      <c r="AE226" s="14" t="n">
        <v>6.258</v>
      </c>
      <c r="AF226" s="14" t="n">
        <v>1.715</v>
      </c>
      <c r="AG226" s="14" t="n">
        <v>0</v>
      </c>
      <c r="AH226" s="14" t="n">
        <v>6.258</v>
      </c>
      <c r="AI226" s="14" t="n">
        <v>0</v>
      </c>
      <c r="AJ226" s="14" t="n">
        <v>1</v>
      </c>
      <c r="AK226" s="14" t="n">
        <v>13.118</v>
      </c>
      <c r="AL226" s="14" t="n">
        <v>7.629</v>
      </c>
      <c r="AM226" s="14" t="n">
        <v>0</v>
      </c>
      <c r="AN226" s="14" t="n">
        <v>14.43</v>
      </c>
      <c r="AO226" s="14" t="n">
        <v>0.1</v>
      </c>
      <c r="AP226" s="14" t="n">
        <v>1</v>
      </c>
      <c r="AQ226" s="14" t="n">
        <v>0.621</v>
      </c>
      <c r="AR226" s="14" t="n">
        <v>0.114</v>
      </c>
      <c r="AS226" s="14" t="n">
        <v>1.066</v>
      </c>
      <c r="AT226" s="14" t="n">
        <v>1.856</v>
      </c>
      <c r="AU226" s="14" t="n">
        <v>0.1</v>
      </c>
      <c r="AV226" s="14" t="n">
        <v>1</v>
      </c>
      <c r="AW226" s="14" t="n">
        <v>0.593</v>
      </c>
      <c r="AX226" s="14" t="n">
        <v>0.114</v>
      </c>
      <c r="AY226" s="14" t="n">
        <v>0.386</v>
      </c>
      <c r="AZ226" s="14" t="n">
        <v>1.077</v>
      </c>
      <c r="BA226" s="14" t="n">
        <v>0.1</v>
      </c>
      <c r="BB226" s="14" t="n">
        <v>1</v>
      </c>
      <c r="BC226" s="14" t="n">
        <v>0.44</v>
      </c>
      <c r="BD226" s="14" t="n">
        <v>0.114</v>
      </c>
      <c r="BE226" s="14" t="n">
        <v>0</v>
      </c>
      <c r="BF226" s="14" t="n">
        <v>0.484</v>
      </c>
      <c r="BG226" s="14" t="n">
        <v>0.1</v>
      </c>
      <c r="BH226" s="14" t="n">
        <v>1</v>
      </c>
      <c r="BI226" s="14" t="n">
        <v>0.5600000000000001</v>
      </c>
      <c r="BJ226" s="14" t="n">
        <v>0.114</v>
      </c>
      <c r="BK226" s="14" t="n">
        <v>0</v>
      </c>
      <c r="BL226" s="14" t="n">
        <v>0.616</v>
      </c>
      <c r="BM226" s="14" t="n">
        <v>0.1</v>
      </c>
      <c r="BN226" s="14" t="n">
        <v>1</v>
      </c>
      <c r="BO226" s="14" t="n">
        <v>0</v>
      </c>
      <c r="BP226" s="14" t="n">
        <v>0</v>
      </c>
      <c r="BQ226" s="14" t="n">
        <v>0</v>
      </c>
      <c r="BR226" s="14" t="n">
        <v>0</v>
      </c>
      <c r="BS226" s="14" t="n">
        <v>1</v>
      </c>
      <c r="BT226" s="14" t="n">
        <v>0</v>
      </c>
      <c r="BU226" s="14" t="n">
        <v>0</v>
      </c>
      <c r="BV226" s="14" t="n">
        <v>0</v>
      </c>
      <c r="BW226" s="14" t="n">
        <v>0.1</v>
      </c>
      <c r="BX226" s="14" t="n">
        <v>1</v>
      </c>
      <c r="BY226" s="14" t="n">
        <v>11.787</v>
      </c>
      <c r="BZ226" s="14" t="n">
        <v>0</v>
      </c>
      <c r="CA226" s="14" t="n">
        <v>11.787</v>
      </c>
      <c r="CB226" s="14" t="n">
        <v>0</v>
      </c>
      <c r="CC226" s="14" t="n">
        <v>81.69499999999999</v>
      </c>
      <c r="CD226" s="14" t="n">
        <v>7.95</v>
      </c>
      <c r="CE226" s="14" t="n">
        <v>0</v>
      </c>
      <c r="CF226" s="14" t="n">
        <v>89.86499999999999</v>
      </c>
      <c r="CG226" s="14" t="n">
        <v>0.1</v>
      </c>
      <c r="CH226" s="14" t="n">
        <v>1</v>
      </c>
      <c r="CI226" s="14" t="n">
        <v>0</v>
      </c>
      <c r="CJ226" s="14" t="n">
        <v>0</v>
      </c>
      <c r="CK226" s="14" t="n">
        <v>0</v>
      </c>
      <c r="CL226" s="14" t="n">
        <v>0</v>
      </c>
      <c r="CM226" s="14" t="n">
        <v>0</v>
      </c>
      <c r="CN226" s="14" t="n">
        <v>0</v>
      </c>
      <c r="CO226" s="14" t="n">
        <v>0</v>
      </c>
      <c r="CP226" s="14" t="n">
        <v>0</v>
      </c>
      <c r="CQ226" s="14" t="n">
        <v>1.198</v>
      </c>
      <c r="CR226" s="14" t="n">
        <v>0</v>
      </c>
      <c r="CS226" s="14" t="n">
        <v>4.776</v>
      </c>
      <c r="CT226" s="14" t="n">
        <v>4.753</v>
      </c>
      <c r="CU226" s="14" t="n">
        <v>14.162</v>
      </c>
    </row>
    <row r="227">
      <c r="A227" s="14" t="inlineStr">
        <is>
          <t>DJI2022</t>
        </is>
      </c>
      <c r="B227" s="14" t="inlineStr">
        <is>
          <t>DJI</t>
        </is>
      </c>
      <c r="C227" s="14" t="inlineStr">
        <is>
          <t>DJI</t>
        </is>
      </c>
      <c r="D227" s="14" t="inlineStr">
        <is>
          <t>Djibouti</t>
        </is>
      </c>
      <c r="E227" s="14" t="n">
        <v>2022</v>
      </c>
      <c r="F227" s="14" t="n">
        <v>0.1</v>
      </c>
      <c r="G227" s="14" t="n">
        <v>11.72</v>
      </c>
      <c r="H227" s="14" t="n">
        <v>1.235</v>
      </c>
      <c r="I227" s="14" t="n">
        <v>0</v>
      </c>
      <c r="J227" s="14" t="n">
        <v>11.72</v>
      </c>
      <c r="K227" s="14" t="n">
        <v>0</v>
      </c>
      <c r="L227" s="14" t="n">
        <v>1</v>
      </c>
      <c r="M227" s="14" t="n">
        <v>9.782999999999999</v>
      </c>
      <c r="N227" s="14" t="n">
        <v>3.704</v>
      </c>
      <c r="O227" s="14" t="n">
        <v>0</v>
      </c>
      <c r="P227" s="14" t="n">
        <v>9.782999999999999</v>
      </c>
      <c r="Q227" s="14" t="n">
        <v>0</v>
      </c>
      <c r="R227" s="14" t="n">
        <v>1</v>
      </c>
      <c r="S227" s="14" t="n">
        <v>17.893</v>
      </c>
      <c r="T227" s="14" t="n">
        <v>7.408</v>
      </c>
      <c r="U227" s="14" t="n">
        <v>0.132</v>
      </c>
      <c r="V227" s="14" t="n">
        <v>19.683</v>
      </c>
      <c r="W227" s="14" t="n">
        <v>0.1</v>
      </c>
      <c r="X227" s="14" t="n">
        <v>1</v>
      </c>
      <c r="Y227" s="14" t="n">
        <v>5.91</v>
      </c>
      <c r="Z227" s="14" t="n">
        <v>0.964</v>
      </c>
      <c r="AA227" s="14" t="n">
        <v>0</v>
      </c>
      <c r="AB227" s="14" t="n">
        <v>5.91</v>
      </c>
      <c r="AC227" s="14" t="n">
        <v>0</v>
      </c>
      <c r="AD227" s="14" t="n">
        <v>1</v>
      </c>
      <c r="AE227" s="14" t="n">
        <v>7.145</v>
      </c>
      <c r="AF227" s="14" t="n">
        <v>1.958</v>
      </c>
      <c r="AG227" s="14" t="n">
        <v>0</v>
      </c>
      <c r="AH227" s="14" t="n">
        <v>7.145</v>
      </c>
      <c r="AI227" s="14" t="n">
        <v>0</v>
      </c>
      <c r="AJ227" s="14" t="n">
        <v>1</v>
      </c>
      <c r="AK227" s="14" t="n">
        <v>14.553</v>
      </c>
      <c r="AL227" s="14" t="n">
        <v>8.462999999999999</v>
      </c>
      <c r="AM227" s="14" t="n">
        <v>0.108</v>
      </c>
      <c r="AN227" s="14" t="n">
        <v>16.008</v>
      </c>
      <c r="AO227" s="14" t="n">
        <v>0.1</v>
      </c>
      <c r="AP227" s="14" t="n">
        <v>1</v>
      </c>
      <c r="AQ227" s="14" t="n">
        <v>0.847</v>
      </c>
      <c r="AR227" s="14" t="n">
        <v>0.123</v>
      </c>
      <c r="AS227" s="14" t="n">
        <v>1.15</v>
      </c>
      <c r="AT227" s="14" t="n">
        <v>2.181</v>
      </c>
      <c r="AU227" s="14" t="n">
        <v>0.1</v>
      </c>
      <c r="AV227" s="14" t="n">
        <v>1</v>
      </c>
      <c r="AW227" s="14" t="n">
        <v>0.947</v>
      </c>
      <c r="AX227" s="14" t="n">
        <v>0.123</v>
      </c>
      <c r="AY227" s="14" t="n">
        <v>0.399</v>
      </c>
      <c r="AZ227" s="14" t="n">
        <v>1.47</v>
      </c>
      <c r="BA227" s="14" t="n">
        <v>0.1</v>
      </c>
      <c r="BB227" s="14" t="n">
        <v>1</v>
      </c>
      <c r="BC227" s="14" t="n">
        <v>0.589</v>
      </c>
      <c r="BD227" s="14" t="n">
        <v>0.123</v>
      </c>
      <c r="BE227" s="14" t="n">
        <v>0.004</v>
      </c>
      <c r="BF227" s="14" t="n">
        <v>0.647</v>
      </c>
      <c r="BG227" s="14" t="n">
        <v>0.1</v>
      </c>
      <c r="BH227" s="14" t="n">
        <v>1</v>
      </c>
      <c r="BI227" s="14" t="n">
        <v>0.6889999999999999</v>
      </c>
      <c r="BJ227" s="14" t="n">
        <v>0.123</v>
      </c>
      <c r="BK227" s="14" t="n">
        <v>0.005</v>
      </c>
      <c r="BL227" s="14" t="n">
        <v>0.758</v>
      </c>
      <c r="BM227" s="14" t="n">
        <v>0.1</v>
      </c>
      <c r="BN227" s="14" t="n">
        <v>1</v>
      </c>
      <c r="BO227" s="14" t="n">
        <v>0</v>
      </c>
      <c r="BP227" s="14" t="n">
        <v>0</v>
      </c>
      <c r="BQ227" s="14" t="n">
        <v>0</v>
      </c>
      <c r="BR227" s="14" t="n">
        <v>0</v>
      </c>
      <c r="BS227" s="14" t="n">
        <v>1</v>
      </c>
      <c r="BT227" s="14" t="n">
        <v>0</v>
      </c>
      <c r="BU227" s="14" t="n">
        <v>0</v>
      </c>
      <c r="BV227" s="14" t="n">
        <v>0</v>
      </c>
      <c r="BW227" s="14" t="n">
        <v>0.1</v>
      </c>
      <c r="BX227" s="14" t="n">
        <v>1</v>
      </c>
      <c r="BY227" s="14" t="n">
        <v>12.729</v>
      </c>
      <c r="BZ227" s="14" t="n">
        <v>0</v>
      </c>
      <c r="CA227" s="14" t="n">
        <v>12.729</v>
      </c>
      <c r="CB227" s="14" t="n">
        <v>0</v>
      </c>
      <c r="CC227" s="14" t="n">
        <v>102.477</v>
      </c>
      <c r="CD227" s="14" t="n">
        <v>7.95</v>
      </c>
      <c r="CE227" s="14" t="n">
        <v>0.758</v>
      </c>
      <c r="CF227" s="14" t="n">
        <v>112.724</v>
      </c>
      <c r="CG227" s="14" t="n">
        <v>0.1</v>
      </c>
      <c r="CH227" s="14" t="n">
        <v>1</v>
      </c>
      <c r="CI227" s="14" t="n">
        <v>0</v>
      </c>
      <c r="CJ227" s="14" t="n">
        <v>0</v>
      </c>
      <c r="CK227" s="14" t="n">
        <v>0</v>
      </c>
      <c r="CL227" s="14" t="n">
        <v>0</v>
      </c>
      <c r="CM227" s="14" t="n">
        <v>0</v>
      </c>
      <c r="CN227" s="14" t="n">
        <v>0</v>
      </c>
      <c r="CO227" s="14" t="n">
        <v>0</v>
      </c>
      <c r="CP227" s="14" t="n">
        <v>0</v>
      </c>
      <c r="CQ227" s="14" t="n">
        <v>1.294</v>
      </c>
      <c r="CR227" s="14" t="n">
        <v>0</v>
      </c>
      <c r="CS227" s="14" t="n">
        <v>5.158</v>
      </c>
      <c r="CT227" s="14" t="n">
        <v>10.485</v>
      </c>
      <c r="CU227" s="14" t="n">
        <v>30.326</v>
      </c>
    </row>
    <row r="228">
      <c r="A228" s="14" t="inlineStr">
        <is>
          <t>DJI2023</t>
        </is>
      </c>
      <c r="B228" s="14" t="inlineStr">
        <is>
          <t>DJI</t>
        </is>
      </c>
      <c r="C228" s="14" t="inlineStr">
        <is>
          <t>DJI</t>
        </is>
      </c>
      <c r="D228" s="14" t="inlineStr">
        <is>
          <t>Djibouti</t>
        </is>
      </c>
      <c r="E228" s="14" t="n">
        <v>2023</v>
      </c>
      <c r="F228" s="14" t="n">
        <v>0.1</v>
      </c>
      <c r="G228" s="14" t="n">
        <v>6.147</v>
      </c>
      <c r="H228" s="14" t="n">
        <v>1.286</v>
      </c>
      <c r="I228" s="14" t="n">
        <v>0</v>
      </c>
      <c r="J228" s="14" t="n">
        <v>6.147</v>
      </c>
      <c r="K228" s="14" t="n">
        <v>0</v>
      </c>
      <c r="L228" s="14" t="n">
        <v>1</v>
      </c>
      <c r="M228" s="14" t="n">
        <v>7.886</v>
      </c>
      <c r="N228" s="14" t="n">
        <v>3.857</v>
      </c>
      <c r="O228" s="14" t="n">
        <v>0</v>
      </c>
      <c r="P228" s="14" t="n">
        <v>7.886</v>
      </c>
      <c r="Q228" s="14" t="n">
        <v>0</v>
      </c>
      <c r="R228" s="14" t="n">
        <v>1</v>
      </c>
      <c r="S228" s="14" t="n">
        <v>12.575</v>
      </c>
      <c r="T228" s="14" t="n">
        <v>7.714</v>
      </c>
      <c r="U228" s="14" t="n">
        <v>0.139</v>
      </c>
      <c r="V228" s="14" t="n">
        <v>13.833</v>
      </c>
      <c r="W228" s="14" t="n">
        <v>0.1</v>
      </c>
      <c r="X228" s="14" t="n">
        <v>1</v>
      </c>
      <c r="Y228" s="14" t="n">
        <v>5.615</v>
      </c>
      <c r="Z228" s="14" t="n">
        <v>0.916</v>
      </c>
      <c r="AA228" s="14" t="n">
        <v>0</v>
      </c>
      <c r="AB228" s="14" t="n">
        <v>5.615</v>
      </c>
      <c r="AC228" s="14" t="n">
        <v>0</v>
      </c>
      <c r="AD228" s="14" t="n">
        <v>1</v>
      </c>
      <c r="AE228" s="14" t="n">
        <v>6.901</v>
      </c>
      <c r="AF228" s="14" t="n">
        <v>1.891</v>
      </c>
      <c r="AG228" s="14" t="n">
        <v>0</v>
      </c>
      <c r="AH228" s="14" t="n">
        <v>6.901</v>
      </c>
      <c r="AI228" s="14" t="n">
        <v>0</v>
      </c>
      <c r="AJ228" s="14" t="n">
        <v>1</v>
      </c>
      <c r="AK228" s="14" t="n">
        <v>14.615</v>
      </c>
      <c r="AL228" s="14" t="n">
        <v>8.499000000000001</v>
      </c>
      <c r="AM228" s="14" t="n">
        <v>0.162</v>
      </c>
      <c r="AN228" s="14" t="n">
        <v>16.076</v>
      </c>
      <c r="AO228" s="14" t="n">
        <v>0.1</v>
      </c>
      <c r="AP228" s="14" t="n">
        <v>1</v>
      </c>
      <c r="AQ228" s="14" t="n">
        <v>0.749</v>
      </c>
      <c r="AR228" s="14" t="n">
        <v>0.129</v>
      </c>
      <c r="AS228" s="14" t="n">
        <v>1.216</v>
      </c>
      <c r="AT228" s="14" t="n">
        <v>2.138</v>
      </c>
      <c r="AU228" s="14" t="n">
        <v>0.1</v>
      </c>
      <c r="AV228" s="14" t="n">
        <v>1</v>
      </c>
      <c r="AW228" s="14" t="n">
        <v>0.783</v>
      </c>
      <c r="AX228" s="14" t="n">
        <v>0.129</v>
      </c>
      <c r="AY228" s="14" t="n">
        <v>0.437</v>
      </c>
      <c r="AZ228" s="14" t="n">
        <v>1.327</v>
      </c>
      <c r="BA228" s="14" t="n">
        <v>0.1</v>
      </c>
      <c r="BB228" s="14" t="n">
        <v>1</v>
      </c>
      <c r="BC228" s="14" t="n">
        <v>0.527</v>
      </c>
      <c r="BD228" s="14" t="n">
        <v>0.129</v>
      </c>
      <c r="BE228" s="14" t="n">
        <v>0.006</v>
      </c>
      <c r="BF228" s="14" t="n">
        <v>0.58</v>
      </c>
      <c r="BG228" s="14" t="n">
        <v>0.1</v>
      </c>
      <c r="BH228" s="14" t="n">
        <v>1</v>
      </c>
      <c r="BI228" s="14" t="n">
        <v>0.64</v>
      </c>
      <c r="BJ228" s="14" t="n">
        <v>0.129</v>
      </c>
      <c r="BK228" s="14" t="n">
        <v>0.007</v>
      </c>
      <c r="BL228" s="14" t="n">
        <v>0.704</v>
      </c>
      <c r="BM228" s="14" t="n">
        <v>0.1</v>
      </c>
      <c r="BN228" s="14" t="n">
        <v>1</v>
      </c>
      <c r="BO228" s="14" t="n">
        <v>0</v>
      </c>
      <c r="BP228" s="14" t="n">
        <v>0</v>
      </c>
      <c r="BQ228" s="14" t="n">
        <v>0</v>
      </c>
      <c r="BR228" s="14" t="n">
        <v>0</v>
      </c>
      <c r="BS228" s="14" t="n">
        <v>1</v>
      </c>
      <c r="BT228" s="14" t="n">
        <v>0</v>
      </c>
      <c r="BU228" s="14" t="n">
        <v>0</v>
      </c>
      <c r="BV228" s="14" t="n">
        <v>0</v>
      </c>
      <c r="BW228" s="14" t="n">
        <v>0.1</v>
      </c>
      <c r="BX228" s="14" t="n">
        <v>1</v>
      </c>
      <c r="BY228" s="14" t="n">
        <v>13.254</v>
      </c>
      <c r="BZ228" s="14" t="n">
        <v>0</v>
      </c>
      <c r="CA228" s="14" t="n">
        <v>13.254</v>
      </c>
      <c r="CB228" s="14" t="n">
        <v>0</v>
      </c>
      <c r="CC228" s="14" t="n">
        <v>87.07899999999999</v>
      </c>
      <c r="CD228" s="14" t="n">
        <v>7.95</v>
      </c>
      <c r="CE228" s="14" t="n">
        <v>0.964</v>
      </c>
      <c r="CF228" s="14" t="n">
        <v>95.78700000000001</v>
      </c>
      <c r="CG228" s="14" t="n">
        <v>0.1</v>
      </c>
      <c r="CH228" s="14" t="n">
        <v>1</v>
      </c>
      <c r="CI228" s="14" t="n">
        <v>0</v>
      </c>
      <c r="CJ228" s="14" t="n">
        <v>0</v>
      </c>
      <c r="CK228" s="14" t="n">
        <v>0</v>
      </c>
      <c r="CL228" s="14" t="n">
        <v>0</v>
      </c>
      <c r="CM228" s="14" t="n">
        <v>0</v>
      </c>
      <c r="CN228" s="14" t="n">
        <v>0</v>
      </c>
      <c r="CO228" s="14" t="n">
        <v>0</v>
      </c>
      <c r="CP228" s="14" t="n">
        <v>0</v>
      </c>
      <c r="CQ228" s="14" t="n">
        <v>1.348</v>
      </c>
      <c r="CR228" s="14" t="n">
        <v>0</v>
      </c>
      <c r="CS228" s="14" t="n">
        <v>5.37</v>
      </c>
      <c r="CT228" s="14" t="n">
        <v>4.861</v>
      </c>
      <c r="CU228" s="14" t="n">
        <v>10.622</v>
      </c>
    </row>
    <row r="229">
      <c r="A229" s="14" t="inlineStr">
        <is>
          <t>DJI2024</t>
        </is>
      </c>
      <c r="B229" s="14" t="inlineStr">
        <is>
          <t>DJI</t>
        </is>
      </c>
      <c r="C229" s="14" t="inlineStr">
        <is>
          <t>DJI</t>
        </is>
      </c>
      <c r="D229" s="14" t="inlineStr">
        <is>
          <t>Djibouti</t>
        </is>
      </c>
      <c r="E229" s="14" t="n">
        <v>2024</v>
      </c>
      <c r="F229" s="14" t="n">
        <v>0.1</v>
      </c>
      <c r="G229" s="14" t="n">
        <v>5.575</v>
      </c>
      <c r="H229" s="14" t="n">
        <v>1.324</v>
      </c>
      <c r="I229" s="14" t="n">
        <v>0</v>
      </c>
      <c r="J229" s="14" t="n">
        <v>5.575</v>
      </c>
      <c r="K229" s="14" t="n">
        <v>0</v>
      </c>
      <c r="L229" s="14" t="n">
        <v>1</v>
      </c>
      <c r="M229" s="14" t="n">
        <v>7.124</v>
      </c>
      <c r="N229" s="14" t="n">
        <v>3.971</v>
      </c>
      <c r="O229" s="14" t="n">
        <v>0</v>
      </c>
      <c r="P229" s="14" t="n">
        <v>7.124</v>
      </c>
      <c r="Q229" s="14" t="n">
        <v>0</v>
      </c>
      <c r="R229" s="14" t="n">
        <v>1</v>
      </c>
      <c r="S229" s="14" t="n">
        <v>12.193</v>
      </c>
      <c r="T229" s="14" t="n">
        <v>7.942</v>
      </c>
      <c r="U229" s="14" t="n">
        <v>0.166</v>
      </c>
      <c r="V229" s="14" t="n">
        <v>13.412</v>
      </c>
      <c r="W229" s="14" t="n">
        <v>0.1</v>
      </c>
      <c r="X229" s="14" t="n">
        <v>1</v>
      </c>
      <c r="Y229" s="14" t="n">
        <v>5.735</v>
      </c>
      <c r="Z229" s="14" t="n">
        <v>0.9360000000000001</v>
      </c>
      <c r="AA229" s="14" t="n">
        <v>0</v>
      </c>
      <c r="AB229" s="14" t="n">
        <v>5.735</v>
      </c>
      <c r="AC229" s="14" t="n">
        <v>0</v>
      </c>
      <c r="AD229" s="14" t="n">
        <v>1</v>
      </c>
      <c r="AE229" s="14" t="n">
        <v>7.059</v>
      </c>
      <c r="AF229" s="14" t="n">
        <v>1.935</v>
      </c>
      <c r="AG229" s="14" t="n">
        <v>0</v>
      </c>
      <c r="AH229" s="14" t="n">
        <v>7.059</v>
      </c>
      <c r="AI229" s="14" t="n">
        <v>0</v>
      </c>
      <c r="AJ229" s="14" t="n">
        <v>1</v>
      </c>
      <c r="AK229" s="14" t="n">
        <v>15</v>
      </c>
      <c r="AL229" s="14" t="n">
        <v>8.724</v>
      </c>
      <c r="AM229" s="14" t="n">
        <v>0.204</v>
      </c>
      <c r="AN229" s="14" t="n">
        <v>16.5</v>
      </c>
      <c r="AO229" s="14" t="n">
        <v>0.1</v>
      </c>
      <c r="AP229" s="14" t="n">
        <v>1</v>
      </c>
      <c r="AQ229" s="14" t="n">
        <v>0.72</v>
      </c>
      <c r="AR229" s="14" t="n">
        <v>0.132</v>
      </c>
      <c r="AS229" s="14" t="n">
        <v>1.261</v>
      </c>
      <c r="AT229" s="14" t="n">
        <v>2.15</v>
      </c>
      <c r="AU229" s="14" t="n">
        <v>0.1</v>
      </c>
      <c r="AV229" s="14" t="n">
        <v>1</v>
      </c>
      <c r="AW229" s="14" t="n">
        <v>0.734</v>
      </c>
      <c r="AX229" s="14" t="n">
        <v>0.132</v>
      </c>
      <c r="AY229" s="14" t="n">
        <v>0.459</v>
      </c>
      <c r="AZ229" s="14" t="n">
        <v>1.294</v>
      </c>
      <c r="BA229" s="14" t="n">
        <v>0.1</v>
      </c>
      <c r="BB229" s="14" t="n">
        <v>1</v>
      </c>
      <c r="BC229" s="14" t="n">
        <v>0.51</v>
      </c>
      <c r="BD229" s="14" t="n">
        <v>0.132</v>
      </c>
      <c r="BE229" s="14" t="n">
        <v>0.007</v>
      </c>
      <c r="BF229" s="14" t="n">
        <v>0.5610000000000001</v>
      </c>
      <c r="BG229" s="14" t="n">
        <v>0.1</v>
      </c>
      <c r="BH229" s="14" t="n">
        <v>1</v>
      </c>
      <c r="BI229" s="14" t="n">
        <v>0.652</v>
      </c>
      <c r="BJ229" s="14" t="n">
        <v>0.132</v>
      </c>
      <c r="BK229" s="14" t="n">
        <v>0.008999999999999999</v>
      </c>
      <c r="BL229" s="14" t="n">
        <v>0.717</v>
      </c>
      <c r="BM229" s="14" t="n">
        <v>0.1</v>
      </c>
      <c r="BN229" s="14" t="n">
        <v>1</v>
      </c>
      <c r="BO229" s="14" t="n">
        <v>0</v>
      </c>
      <c r="BP229" s="14" t="n">
        <v>0</v>
      </c>
      <c r="BQ229" s="14" t="n">
        <v>0</v>
      </c>
      <c r="BR229" s="14" t="n">
        <v>0</v>
      </c>
      <c r="BS229" s="14" t="n">
        <v>1</v>
      </c>
      <c r="BT229" s="14" t="n">
        <v>0</v>
      </c>
      <c r="BU229" s="14" t="n">
        <v>0</v>
      </c>
      <c r="BV229" s="14" t="n">
        <v>0</v>
      </c>
      <c r="BW229" s="14" t="n">
        <v>0.1</v>
      </c>
      <c r="BX229" s="14" t="n">
        <v>1</v>
      </c>
      <c r="BY229" s="14" t="n">
        <v>13.646</v>
      </c>
      <c r="BZ229" s="14" t="n">
        <v>0</v>
      </c>
      <c r="CA229" s="14" t="n">
        <v>13.646</v>
      </c>
      <c r="CB229" s="14" t="n">
        <v>0</v>
      </c>
      <c r="CC229" s="14" t="n">
        <v>86.38500000000001</v>
      </c>
      <c r="CD229" s="14" t="n">
        <v>7.95</v>
      </c>
      <c r="CE229" s="14" t="n">
        <v>1.177</v>
      </c>
      <c r="CF229" s="14" t="n">
        <v>95.024</v>
      </c>
      <c r="CG229" s="14" t="n">
        <v>0.1</v>
      </c>
      <c r="CH229" s="14" t="n">
        <v>1</v>
      </c>
      <c r="CI229" s="14" t="n">
        <v>0</v>
      </c>
      <c r="CJ229" s="14" t="n">
        <v>0</v>
      </c>
      <c r="CK229" s="14" t="n">
        <v>0</v>
      </c>
      <c r="CL229" s="14" t="n">
        <v>0</v>
      </c>
      <c r="CM229" s="14" t="n">
        <v>0</v>
      </c>
      <c r="CN229" s="14" t="n">
        <v>0</v>
      </c>
      <c r="CO229" s="14" t="n">
        <v>0</v>
      </c>
      <c r="CP229" s="14" t="n">
        <v>0</v>
      </c>
      <c r="CQ229" s="14" t="n">
        <v>1.387</v>
      </c>
      <c r="CR229" s="14" t="n">
        <v>0</v>
      </c>
      <c r="CS229" s="14" t="n">
        <v>5.529</v>
      </c>
      <c r="CT229" s="14" t="n">
        <v>4.251</v>
      </c>
      <c r="CU229" s="14" t="n">
        <v>9.167999999999999</v>
      </c>
    </row>
    <row r="230">
      <c r="A230" s="14" t="inlineStr">
        <is>
          <t>DMA2021</t>
        </is>
      </c>
      <c r="B230" s="14" t="inlineStr">
        <is>
          <t>DMA</t>
        </is>
      </c>
      <c r="C230" s="14" t="inlineStr">
        <is>
          <t>DMA</t>
        </is>
      </c>
      <c r="D230" s="14" t="inlineStr">
        <is>
          <t>Dominica</t>
        </is>
      </c>
      <c r="E230" s="14" t="n">
        <v>2021</v>
      </c>
      <c r="F230" s="14" t="n">
        <v>0.15</v>
      </c>
      <c r="G230" s="14" t="n">
        <v>5.897</v>
      </c>
      <c r="H230" s="14" t="n">
        <v>1.143</v>
      </c>
      <c r="I230" s="14" t="n">
        <v>0</v>
      </c>
      <c r="J230" s="14" t="n">
        <v>5.897</v>
      </c>
      <c r="K230" s="14" t="n">
        <v>0</v>
      </c>
      <c r="L230" s="14" t="n">
        <v>1</v>
      </c>
      <c r="M230" s="14" t="n">
        <v>7.964</v>
      </c>
      <c r="N230" s="14" t="n">
        <v>3.43</v>
      </c>
      <c r="O230" s="14" t="n">
        <v>0</v>
      </c>
      <c r="P230" s="14" t="n">
        <v>7.964</v>
      </c>
      <c r="Q230" s="14" t="n">
        <v>0</v>
      </c>
      <c r="R230" s="14" t="n">
        <v>1</v>
      </c>
      <c r="S230" s="14" t="n">
        <v>11.613</v>
      </c>
      <c r="T230" s="14" t="n">
        <v>6.86</v>
      </c>
      <c r="U230" s="14" t="n">
        <v>0</v>
      </c>
      <c r="V230" s="14" t="n">
        <v>13.355</v>
      </c>
      <c r="W230" s="14" t="n">
        <v>0.15</v>
      </c>
      <c r="X230" s="14" t="n">
        <v>1</v>
      </c>
      <c r="Y230" s="14" t="n">
        <v>5.919</v>
      </c>
      <c r="Z230" s="14" t="n">
        <v>0.796</v>
      </c>
      <c r="AA230" s="14" t="n">
        <v>0</v>
      </c>
      <c r="AB230" s="14" t="n">
        <v>5.919</v>
      </c>
      <c r="AC230" s="14" t="n">
        <v>0</v>
      </c>
      <c r="AD230" s="14" t="n">
        <v>1</v>
      </c>
      <c r="AE230" s="14" t="n">
        <v>7.062</v>
      </c>
      <c r="AF230" s="14" t="n">
        <v>1.654</v>
      </c>
      <c r="AG230" s="14" t="n">
        <v>0</v>
      </c>
      <c r="AH230" s="14" t="n">
        <v>7.062</v>
      </c>
      <c r="AI230" s="14" t="n">
        <v>0</v>
      </c>
      <c r="AJ230" s="14" t="n">
        <v>1</v>
      </c>
      <c r="AK230" s="14" t="n">
        <v>13.922</v>
      </c>
      <c r="AL230" s="14" t="n">
        <v>7.481</v>
      </c>
      <c r="AM230" s="14" t="n">
        <v>0</v>
      </c>
      <c r="AN230" s="14" t="n">
        <v>16.011</v>
      </c>
      <c r="AO230" s="14" t="n">
        <v>0.15</v>
      </c>
      <c r="AP230" s="14" t="n">
        <v>1</v>
      </c>
      <c r="AQ230" s="14" t="n">
        <v>0.649</v>
      </c>
      <c r="AR230" s="14" t="n">
        <v>0.114</v>
      </c>
      <c r="AS230" s="14" t="n">
        <v>0.342</v>
      </c>
      <c r="AT230" s="14" t="n">
        <v>1.14</v>
      </c>
      <c r="AU230" s="14" t="n">
        <v>0.15</v>
      </c>
      <c r="AV230" s="14" t="n">
        <v>1</v>
      </c>
      <c r="AW230" s="14" t="n">
        <v>0.577</v>
      </c>
      <c r="AX230" s="14" t="n">
        <v>0.114</v>
      </c>
      <c r="AY230" s="14" t="n">
        <v>0.267</v>
      </c>
      <c r="AZ230" s="14" t="n">
        <v>0.97</v>
      </c>
      <c r="BA230" s="14" t="n">
        <v>0.15</v>
      </c>
      <c r="BB230" s="14" t="n">
        <v>1</v>
      </c>
      <c r="BC230" s="14" t="n">
        <v>0.458</v>
      </c>
      <c r="BD230" s="14" t="n">
        <v>0.114</v>
      </c>
      <c r="BE230" s="14" t="n">
        <v>0.177</v>
      </c>
      <c r="BF230" s="14" t="n">
        <v>0.73</v>
      </c>
      <c r="BG230" s="14" t="n">
        <v>0.15</v>
      </c>
      <c r="BH230" s="14" t="n">
        <v>1</v>
      </c>
      <c r="BI230" s="14" t="n">
        <v>0.491</v>
      </c>
      <c r="BJ230" s="14" t="n">
        <v>0.114</v>
      </c>
      <c r="BK230" s="14" t="n">
        <v>0</v>
      </c>
      <c r="BL230" s="14" t="n">
        <v>0.5649999999999999</v>
      </c>
      <c r="BM230" s="14" t="n">
        <v>0.15</v>
      </c>
      <c r="BN230" s="14" t="n">
        <v>1</v>
      </c>
      <c r="BO230" s="14" t="n">
        <v>0</v>
      </c>
      <c r="BP230" s="14" t="n">
        <v>0</v>
      </c>
      <c r="BQ230" s="14" t="n">
        <v>0.23</v>
      </c>
      <c r="BR230" s="14" t="n">
        <v>0</v>
      </c>
      <c r="BS230" s="14" t="n">
        <v>1</v>
      </c>
      <c r="BT230" s="14" t="n">
        <v>0</v>
      </c>
      <c r="BU230" s="14" t="n">
        <v>0</v>
      </c>
      <c r="BV230" s="14" t="n">
        <v>0.22</v>
      </c>
      <c r="BW230" s="14" t="n">
        <v>0</v>
      </c>
      <c r="BX230" s="14" t="n">
        <v>1</v>
      </c>
      <c r="BY230" s="14" t="n">
        <v>11.787</v>
      </c>
      <c r="BZ230" s="14" t="n">
        <v>0</v>
      </c>
      <c r="CA230" s="14" t="n">
        <v>11.787</v>
      </c>
      <c r="CB230" s="14" t="n">
        <v>0</v>
      </c>
      <c r="CC230" s="14" t="n">
        <v>78.125</v>
      </c>
      <c r="CD230" s="14" t="n">
        <v>7.95</v>
      </c>
      <c r="CE230" s="14" t="n">
        <v>0</v>
      </c>
      <c r="CF230" s="14" t="n">
        <v>89.84399999999999</v>
      </c>
      <c r="CG230" s="14" t="n">
        <v>0.15</v>
      </c>
      <c r="CH230" s="14" t="n">
        <v>1</v>
      </c>
      <c r="CI230" s="14" t="n">
        <v>0</v>
      </c>
      <c r="CJ230" s="14" t="n">
        <v>0</v>
      </c>
      <c r="CK230" s="14" t="n">
        <v>0</v>
      </c>
      <c r="CL230" s="14" t="n">
        <v>0</v>
      </c>
      <c r="CM230" s="14" t="n">
        <v>0</v>
      </c>
      <c r="CN230" s="14" t="n">
        <v>0</v>
      </c>
      <c r="CO230" s="14" t="n">
        <v>0</v>
      </c>
      <c r="CP230" s="14" t="n">
        <v>0</v>
      </c>
      <c r="CQ230" s="14" t="n">
        <v>1.198</v>
      </c>
      <c r="CR230" s="14" t="n">
        <v>0</v>
      </c>
      <c r="CS230" s="14" t="n">
        <v>4.776</v>
      </c>
      <c r="CT230" s="14" t="n">
        <v>4.753</v>
      </c>
      <c r="CU230" s="14" t="n">
        <v>15.983</v>
      </c>
    </row>
    <row r="231">
      <c r="A231" s="14" t="inlineStr">
        <is>
          <t>DMA2022</t>
        </is>
      </c>
      <c r="B231" s="14" t="inlineStr">
        <is>
          <t>DMA</t>
        </is>
      </c>
      <c r="C231" s="14" t="inlineStr">
        <is>
          <t>DMA</t>
        </is>
      </c>
      <c r="D231" s="14" t="inlineStr">
        <is>
          <t>Dominica</t>
        </is>
      </c>
      <c r="E231" s="14" t="n">
        <v>2022</v>
      </c>
      <c r="F231" s="14" t="n">
        <v>0.15</v>
      </c>
      <c r="G231" s="14" t="n">
        <v>11.72</v>
      </c>
      <c r="H231" s="14" t="n">
        <v>1.235</v>
      </c>
      <c r="I231" s="14" t="n">
        <v>0</v>
      </c>
      <c r="J231" s="14" t="n">
        <v>11.72</v>
      </c>
      <c r="K231" s="14" t="n">
        <v>0</v>
      </c>
      <c r="L231" s="14" t="n">
        <v>1</v>
      </c>
      <c r="M231" s="14" t="n">
        <v>9.782999999999999</v>
      </c>
      <c r="N231" s="14" t="n">
        <v>3.704</v>
      </c>
      <c r="O231" s="14" t="n">
        <v>0</v>
      </c>
      <c r="P231" s="14" t="n">
        <v>9.782999999999999</v>
      </c>
      <c r="Q231" s="14" t="n">
        <v>0</v>
      </c>
      <c r="R231" s="14" t="n">
        <v>1</v>
      </c>
      <c r="S231" s="14" t="n">
        <v>17.893</v>
      </c>
      <c r="T231" s="14" t="n">
        <v>7.408</v>
      </c>
      <c r="U231" s="14" t="n">
        <v>0.199</v>
      </c>
      <c r="V231" s="14" t="n">
        <v>20.577</v>
      </c>
      <c r="W231" s="14" t="n">
        <v>0.15</v>
      </c>
      <c r="X231" s="14" t="n">
        <v>1</v>
      </c>
      <c r="Y231" s="14" t="n">
        <v>6.392</v>
      </c>
      <c r="Z231" s="14" t="n">
        <v>0.86</v>
      </c>
      <c r="AA231" s="14" t="n">
        <v>0</v>
      </c>
      <c r="AB231" s="14" t="n">
        <v>6.392</v>
      </c>
      <c r="AC231" s="14" t="n">
        <v>0</v>
      </c>
      <c r="AD231" s="14" t="n">
        <v>1</v>
      </c>
      <c r="AE231" s="14" t="n">
        <v>7.627</v>
      </c>
      <c r="AF231" s="14" t="n">
        <v>1.786</v>
      </c>
      <c r="AG231" s="14" t="n">
        <v>0</v>
      </c>
      <c r="AH231" s="14" t="n">
        <v>7.627</v>
      </c>
      <c r="AI231" s="14" t="n">
        <v>0</v>
      </c>
      <c r="AJ231" s="14" t="n">
        <v>1</v>
      </c>
      <c r="AK231" s="14" t="n">
        <v>15.035</v>
      </c>
      <c r="AL231" s="14" t="n">
        <v>8.079000000000001</v>
      </c>
      <c r="AM231" s="14" t="n">
        <v>0.167</v>
      </c>
      <c r="AN231" s="14" t="n">
        <v>17.29</v>
      </c>
      <c r="AO231" s="14" t="n">
        <v>0.15</v>
      </c>
      <c r="AP231" s="14" t="n">
        <v>1</v>
      </c>
      <c r="AQ231" s="14" t="n">
        <v>0.896</v>
      </c>
      <c r="AR231" s="14" t="n">
        <v>0.123</v>
      </c>
      <c r="AS231" s="14" t="n">
        <v>0.382</v>
      </c>
      <c r="AT231" s="14" t="n">
        <v>1.47</v>
      </c>
      <c r="AU231" s="14" t="n">
        <v>0.15</v>
      </c>
      <c r="AV231" s="14" t="n">
        <v>1</v>
      </c>
      <c r="AW231" s="14" t="n">
        <v>0.89</v>
      </c>
      <c r="AX231" s="14" t="n">
        <v>0.123</v>
      </c>
      <c r="AY231" s="14" t="n">
        <v>0.353</v>
      </c>
      <c r="AZ231" s="14" t="n">
        <v>1.43</v>
      </c>
      <c r="BA231" s="14" t="n">
        <v>0.15</v>
      </c>
      <c r="BB231" s="14" t="n">
        <v>1</v>
      </c>
      <c r="BC231" s="14" t="n">
        <v>0.62</v>
      </c>
      <c r="BD231" s="14" t="n">
        <v>0.123</v>
      </c>
      <c r="BE231" s="14" t="n">
        <v>0.014</v>
      </c>
      <c r="BF231" s="14" t="n">
        <v>0.73</v>
      </c>
      <c r="BG231" s="14" t="n">
        <v>0.15</v>
      </c>
      <c r="BH231" s="14" t="n">
        <v>1</v>
      </c>
      <c r="BI231" s="14" t="n">
        <v>0.608</v>
      </c>
      <c r="BJ231" s="14" t="n">
        <v>0.123</v>
      </c>
      <c r="BK231" s="14" t="n">
        <v>0.007</v>
      </c>
      <c r="BL231" s="14" t="n">
        <v>0.699</v>
      </c>
      <c r="BM231" s="14" t="n">
        <v>0.15</v>
      </c>
      <c r="BN231" s="14" t="n">
        <v>1</v>
      </c>
      <c r="BO231" s="14" t="n">
        <v>0</v>
      </c>
      <c r="BP231" s="14" t="n">
        <v>0</v>
      </c>
      <c r="BQ231" s="14" t="n">
        <v>0.249</v>
      </c>
      <c r="BR231" s="14" t="n">
        <v>0</v>
      </c>
      <c r="BS231" s="14" t="n">
        <v>1</v>
      </c>
      <c r="BT231" s="14" t="n">
        <v>0</v>
      </c>
      <c r="BU231" s="14" t="n">
        <v>0</v>
      </c>
      <c r="BV231" s="14" t="n">
        <v>0.237</v>
      </c>
      <c r="BW231" s="14" t="n">
        <v>0</v>
      </c>
      <c r="BX231" s="14" t="n">
        <v>1</v>
      </c>
      <c r="BY231" s="14" t="n">
        <v>12.729</v>
      </c>
      <c r="BZ231" s="14" t="n">
        <v>0</v>
      </c>
      <c r="CA231" s="14" t="n">
        <v>12.729</v>
      </c>
      <c r="CB231" s="14" t="n">
        <v>0</v>
      </c>
      <c r="CC231" s="14" t="n">
        <v>97.90000000000001</v>
      </c>
      <c r="CD231" s="14" t="n">
        <v>7.95</v>
      </c>
      <c r="CE231" s="14" t="n">
        <v>1.087</v>
      </c>
      <c r="CF231" s="14" t="n">
        <v>112.585</v>
      </c>
      <c r="CG231" s="14" t="n">
        <v>0.15</v>
      </c>
      <c r="CH231" s="14" t="n">
        <v>1</v>
      </c>
      <c r="CI231" s="14" t="n">
        <v>0</v>
      </c>
      <c r="CJ231" s="14" t="n">
        <v>0</v>
      </c>
      <c r="CK231" s="14" t="n">
        <v>0</v>
      </c>
      <c r="CL231" s="14" t="n">
        <v>0</v>
      </c>
      <c r="CM231" s="14" t="n">
        <v>0</v>
      </c>
      <c r="CN231" s="14" t="n">
        <v>0</v>
      </c>
      <c r="CO231" s="14" t="n">
        <v>0</v>
      </c>
      <c r="CP231" s="14" t="n">
        <v>0</v>
      </c>
      <c r="CQ231" s="14" t="n">
        <v>1.294</v>
      </c>
      <c r="CR231" s="14" t="n">
        <v>0</v>
      </c>
      <c r="CS231" s="14" t="n">
        <v>5.158</v>
      </c>
      <c r="CT231" s="14" t="n">
        <v>10.485</v>
      </c>
      <c r="CU231" s="14" t="n">
        <v>29.494</v>
      </c>
    </row>
    <row r="232">
      <c r="A232" s="14" t="inlineStr">
        <is>
          <t>DMA2023</t>
        </is>
      </c>
      <c r="B232" s="14" t="inlineStr">
        <is>
          <t>DMA</t>
        </is>
      </c>
      <c r="C232" s="14" t="inlineStr">
        <is>
          <t>DMA</t>
        </is>
      </c>
      <c r="D232" s="14" t="inlineStr">
        <is>
          <t>Dominica</t>
        </is>
      </c>
      <c r="E232" s="14" t="n">
        <v>2023</v>
      </c>
      <c r="F232" s="14" t="n">
        <v>0.15</v>
      </c>
      <c r="G232" s="14" t="n">
        <v>6.147</v>
      </c>
      <c r="H232" s="14" t="n">
        <v>1.286</v>
      </c>
      <c r="I232" s="14" t="n">
        <v>0</v>
      </c>
      <c r="J232" s="14" t="n">
        <v>6.147</v>
      </c>
      <c r="K232" s="14" t="n">
        <v>0</v>
      </c>
      <c r="L232" s="14" t="n">
        <v>1</v>
      </c>
      <c r="M232" s="14" t="n">
        <v>7.886</v>
      </c>
      <c r="N232" s="14" t="n">
        <v>3.857</v>
      </c>
      <c r="O232" s="14" t="n">
        <v>0</v>
      </c>
      <c r="P232" s="14" t="n">
        <v>7.886</v>
      </c>
      <c r="Q232" s="14" t="n">
        <v>0</v>
      </c>
      <c r="R232" s="14" t="n">
        <v>1</v>
      </c>
      <c r="S232" s="14" t="n">
        <v>12.575</v>
      </c>
      <c r="T232" s="14" t="n">
        <v>7.714</v>
      </c>
      <c r="U232" s="14" t="n">
        <v>0.209</v>
      </c>
      <c r="V232" s="14" t="n">
        <v>14.461</v>
      </c>
      <c r="W232" s="14" t="n">
        <v>0.15</v>
      </c>
      <c r="X232" s="14" t="n">
        <v>1</v>
      </c>
      <c r="Y232" s="14" t="n">
        <v>6.656</v>
      </c>
      <c r="Z232" s="14" t="n">
        <v>0.895</v>
      </c>
      <c r="AA232" s="14" t="n">
        <v>0</v>
      </c>
      <c r="AB232" s="14" t="n">
        <v>6.656</v>
      </c>
      <c r="AC232" s="14" t="n">
        <v>0</v>
      </c>
      <c r="AD232" s="14" t="n">
        <v>1</v>
      </c>
      <c r="AE232" s="14" t="n">
        <v>7.942</v>
      </c>
      <c r="AF232" s="14" t="n">
        <v>1.86</v>
      </c>
      <c r="AG232" s="14" t="n">
        <v>0</v>
      </c>
      <c r="AH232" s="14" t="n">
        <v>7.942</v>
      </c>
      <c r="AI232" s="14" t="n">
        <v>0</v>
      </c>
      <c r="AJ232" s="14" t="n">
        <v>1</v>
      </c>
      <c r="AK232" s="14" t="n">
        <v>15.656</v>
      </c>
      <c r="AL232" s="14" t="n">
        <v>8.412000000000001</v>
      </c>
      <c r="AM232" s="14" t="n">
        <v>0.26</v>
      </c>
      <c r="AN232" s="14" t="n">
        <v>18.004</v>
      </c>
      <c r="AO232" s="14" t="n">
        <v>0.15</v>
      </c>
      <c r="AP232" s="14" t="n">
        <v>1</v>
      </c>
      <c r="AQ232" s="14" t="n">
        <v>0.791</v>
      </c>
      <c r="AR232" s="14" t="n">
        <v>0.129</v>
      </c>
      <c r="AS232" s="14" t="n">
        <v>0.47</v>
      </c>
      <c r="AT232" s="14" t="n">
        <v>1.45</v>
      </c>
      <c r="AU232" s="14" t="n">
        <v>0.15</v>
      </c>
      <c r="AV232" s="14" t="n">
        <v>1</v>
      </c>
      <c r="AW232" s="14" t="n">
        <v>0.618</v>
      </c>
      <c r="AX232" s="14" t="n">
        <v>0.129</v>
      </c>
      <c r="AY232" s="14" t="n">
        <v>0.512</v>
      </c>
      <c r="AZ232" s="14" t="n">
        <v>1.3</v>
      </c>
      <c r="BA232" s="14" t="n">
        <v>0.15</v>
      </c>
      <c r="BB232" s="14" t="n">
        <v>1</v>
      </c>
      <c r="BC232" s="14" t="n">
        <v>0.554</v>
      </c>
      <c r="BD232" s="14" t="n">
        <v>0.129</v>
      </c>
      <c r="BE232" s="14" t="n">
        <v>0.08</v>
      </c>
      <c r="BF232" s="14" t="n">
        <v>0.73</v>
      </c>
      <c r="BG232" s="14" t="n">
        <v>0.15</v>
      </c>
      <c r="BH232" s="14" t="n">
        <v>1</v>
      </c>
      <c r="BI232" s="14" t="n">
        <v>0.5570000000000001</v>
      </c>
      <c r="BJ232" s="14" t="n">
        <v>0.129</v>
      </c>
      <c r="BK232" s="14" t="n">
        <v>0.008999999999999999</v>
      </c>
      <c r="BL232" s="14" t="n">
        <v>0.641</v>
      </c>
      <c r="BM232" s="14" t="n">
        <v>0.15</v>
      </c>
      <c r="BN232" s="14" t="n">
        <v>1</v>
      </c>
      <c r="BO232" s="14" t="n">
        <v>0</v>
      </c>
      <c r="BP232" s="14" t="n">
        <v>0</v>
      </c>
      <c r="BQ232" s="14" t="n">
        <v>0.259</v>
      </c>
      <c r="BR232" s="14" t="n">
        <v>0</v>
      </c>
      <c r="BS232" s="14" t="n">
        <v>1</v>
      </c>
      <c r="BT232" s="14" t="n">
        <v>0</v>
      </c>
      <c r="BU232" s="14" t="n">
        <v>0</v>
      </c>
      <c r="BV232" s="14" t="n">
        <v>0.247</v>
      </c>
      <c r="BW232" s="14" t="n">
        <v>0</v>
      </c>
      <c r="BX232" s="14" t="n">
        <v>1</v>
      </c>
      <c r="BY232" s="14" t="n">
        <v>13.254</v>
      </c>
      <c r="BZ232" s="14" t="n">
        <v>0</v>
      </c>
      <c r="CA232" s="14" t="n">
        <v>13.254</v>
      </c>
      <c r="CB232" s="14" t="n">
        <v>0</v>
      </c>
      <c r="CC232" s="14" t="n">
        <v>83.248</v>
      </c>
      <c r="CD232" s="14" t="n">
        <v>7.95</v>
      </c>
      <c r="CE232" s="14" t="n">
        <v>1.383</v>
      </c>
      <c r="CF232" s="14" t="n">
        <v>95.735</v>
      </c>
      <c r="CG232" s="14" t="n">
        <v>0.15</v>
      </c>
      <c r="CH232" s="14" t="n">
        <v>1</v>
      </c>
      <c r="CI232" s="14" t="n">
        <v>0</v>
      </c>
      <c r="CJ232" s="14" t="n">
        <v>0</v>
      </c>
      <c r="CK232" s="14" t="n">
        <v>0</v>
      </c>
      <c r="CL232" s="14" t="n">
        <v>0</v>
      </c>
      <c r="CM232" s="14" t="n">
        <v>0</v>
      </c>
      <c r="CN232" s="14" t="n">
        <v>0</v>
      </c>
      <c r="CO232" s="14" t="n">
        <v>0</v>
      </c>
      <c r="CP232" s="14" t="n">
        <v>0</v>
      </c>
      <c r="CQ232" s="14" t="n">
        <v>1.348</v>
      </c>
      <c r="CR232" s="14" t="n">
        <v>0</v>
      </c>
      <c r="CS232" s="14" t="n">
        <v>5.37</v>
      </c>
      <c r="CT232" s="14" t="n">
        <v>4.861</v>
      </c>
      <c r="CU232" s="14" t="n">
        <v>11.192</v>
      </c>
    </row>
    <row r="233">
      <c r="A233" s="14" t="inlineStr">
        <is>
          <t>DMA2024</t>
        </is>
      </c>
      <c r="B233" s="14" t="inlineStr">
        <is>
          <t>DMA</t>
        </is>
      </c>
      <c r="C233" s="14" t="inlineStr">
        <is>
          <t>DMA</t>
        </is>
      </c>
      <c r="D233" s="14" t="inlineStr">
        <is>
          <t>Dominica</t>
        </is>
      </c>
      <c r="E233" s="14" t="n">
        <v>2024</v>
      </c>
      <c r="F233" s="14" t="n">
        <v>0.15</v>
      </c>
      <c r="G233" s="14" t="n">
        <v>5.575</v>
      </c>
      <c r="H233" s="14" t="n">
        <v>1.324</v>
      </c>
      <c r="I233" s="14" t="n">
        <v>0</v>
      </c>
      <c r="J233" s="14" t="n">
        <v>5.575</v>
      </c>
      <c r="K233" s="14" t="n">
        <v>0</v>
      </c>
      <c r="L233" s="14" t="n">
        <v>1</v>
      </c>
      <c r="M233" s="14" t="n">
        <v>7.124</v>
      </c>
      <c r="N233" s="14" t="n">
        <v>3.971</v>
      </c>
      <c r="O233" s="14" t="n">
        <v>0</v>
      </c>
      <c r="P233" s="14" t="n">
        <v>7.124</v>
      </c>
      <c r="Q233" s="14" t="n">
        <v>0</v>
      </c>
      <c r="R233" s="14" t="n">
        <v>1</v>
      </c>
      <c r="S233" s="14" t="n">
        <v>12.193</v>
      </c>
      <c r="T233" s="14" t="n">
        <v>7.942</v>
      </c>
      <c r="U233" s="14" t="n">
        <v>0.249</v>
      </c>
      <c r="V233" s="14" t="n">
        <v>14.022</v>
      </c>
      <c r="W233" s="14" t="n">
        <v>0.15</v>
      </c>
      <c r="X233" s="14" t="n">
        <v>1</v>
      </c>
      <c r="Y233" s="14" t="n">
        <v>6.853</v>
      </c>
      <c r="Z233" s="14" t="n">
        <v>0.922</v>
      </c>
      <c r="AA233" s="14" t="n">
        <v>0</v>
      </c>
      <c r="AB233" s="14" t="n">
        <v>6.853</v>
      </c>
      <c r="AC233" s="14" t="n">
        <v>0</v>
      </c>
      <c r="AD233" s="14" t="n">
        <v>1</v>
      </c>
      <c r="AE233" s="14" t="n">
        <v>8.176</v>
      </c>
      <c r="AF233" s="14" t="n">
        <v>1.915</v>
      </c>
      <c r="AG233" s="14" t="n">
        <v>0</v>
      </c>
      <c r="AH233" s="14" t="n">
        <v>8.176</v>
      </c>
      <c r="AI233" s="14" t="n">
        <v>0</v>
      </c>
      <c r="AJ233" s="14" t="n">
        <v>1</v>
      </c>
      <c r="AK233" s="14" t="n">
        <v>16.118</v>
      </c>
      <c r="AL233" s="14" t="n">
        <v>8.66</v>
      </c>
      <c r="AM233" s="14" t="n">
        <v>0.329</v>
      </c>
      <c r="AN233" s="14" t="n">
        <v>18.535</v>
      </c>
      <c r="AO233" s="14" t="n">
        <v>0.15</v>
      </c>
      <c r="AP233" s="14" t="n">
        <v>1</v>
      </c>
      <c r="AQ233" s="14" t="n">
        <v>0.756</v>
      </c>
      <c r="AR233" s="14" t="n">
        <v>0.132</v>
      </c>
      <c r="AS233" s="14" t="n">
        <v>0.461</v>
      </c>
      <c r="AT233" s="14" t="n">
        <v>1.4</v>
      </c>
      <c r="AU233" s="14" t="n">
        <v>0.15</v>
      </c>
      <c r="AV233" s="14" t="n">
        <v>1</v>
      </c>
      <c r="AW233" s="14" t="n">
        <v>0.655</v>
      </c>
      <c r="AX233" s="14" t="n">
        <v>0.132</v>
      </c>
      <c r="AY233" s="14" t="n">
        <v>0.449</v>
      </c>
      <c r="AZ233" s="14" t="n">
        <v>1.27</v>
      </c>
      <c r="BA233" s="14" t="n">
        <v>0.15</v>
      </c>
      <c r="BB233" s="14" t="n">
        <v>1</v>
      </c>
      <c r="BC233" s="14" t="n">
        <v>0.534</v>
      </c>
      <c r="BD233" s="14" t="n">
        <v>0.132</v>
      </c>
      <c r="BE233" s="14" t="n">
        <v>0.101</v>
      </c>
      <c r="BF233" s="14" t="n">
        <v>0.73</v>
      </c>
      <c r="BG233" s="14" t="n">
        <v>0.15</v>
      </c>
      <c r="BH233" s="14" t="n">
        <v>1</v>
      </c>
      <c r="BI233" s="14" t="n">
        <v>0.5679999999999999</v>
      </c>
      <c r="BJ233" s="14" t="n">
        <v>0.132</v>
      </c>
      <c r="BK233" s="14" t="n">
        <v>0.012</v>
      </c>
      <c r="BL233" s="14" t="n">
        <v>0.653</v>
      </c>
      <c r="BM233" s="14" t="n">
        <v>0.15</v>
      </c>
      <c r="BN233" s="14" t="n">
        <v>1</v>
      </c>
      <c r="BO233" s="14" t="n">
        <v>0</v>
      </c>
      <c r="BP233" s="14" t="n">
        <v>0</v>
      </c>
      <c r="BQ233" s="14" t="n">
        <v>0.267</v>
      </c>
      <c r="BR233" s="14" t="n">
        <v>0</v>
      </c>
      <c r="BS233" s="14" t="n">
        <v>1</v>
      </c>
      <c r="BT233" s="14" t="n">
        <v>0</v>
      </c>
      <c r="BU233" s="14" t="n">
        <v>0</v>
      </c>
      <c r="BV233" s="14" t="n">
        <v>0.254</v>
      </c>
      <c r="BW233" s="14" t="n">
        <v>0</v>
      </c>
      <c r="BX233" s="14" t="n">
        <v>1</v>
      </c>
      <c r="BY233" s="14" t="n">
        <v>13.646</v>
      </c>
      <c r="BZ233" s="14" t="n">
        <v>0</v>
      </c>
      <c r="CA233" s="14" t="n">
        <v>13.646</v>
      </c>
      <c r="CB233" s="14" t="n">
        <v>0</v>
      </c>
      <c r="CC233" s="14" t="n">
        <v>82.58799999999999</v>
      </c>
      <c r="CD233" s="14" t="n">
        <v>7.95</v>
      </c>
      <c r="CE233" s="14" t="n">
        <v>1.687</v>
      </c>
      <c r="CF233" s="14" t="n">
        <v>94.976</v>
      </c>
      <c r="CG233" s="14" t="n">
        <v>0.15</v>
      </c>
      <c r="CH233" s="14" t="n">
        <v>1</v>
      </c>
      <c r="CI233" s="14" t="n">
        <v>0</v>
      </c>
      <c r="CJ233" s="14" t="n">
        <v>0</v>
      </c>
      <c r="CK233" s="14" t="n">
        <v>0</v>
      </c>
      <c r="CL233" s="14" t="n">
        <v>0</v>
      </c>
      <c r="CM233" s="14" t="n">
        <v>0</v>
      </c>
      <c r="CN233" s="14" t="n">
        <v>0</v>
      </c>
      <c r="CO233" s="14" t="n">
        <v>0</v>
      </c>
      <c r="CP233" s="14" t="n">
        <v>0</v>
      </c>
      <c r="CQ233" s="14" t="n">
        <v>1.387</v>
      </c>
      <c r="CR233" s="14" t="n">
        <v>0</v>
      </c>
      <c r="CS233" s="14" t="n">
        <v>5.529</v>
      </c>
      <c r="CT233" s="14" t="n">
        <v>4.251</v>
      </c>
      <c r="CU233" s="14" t="n">
        <v>10.123</v>
      </c>
    </row>
    <row r="234">
      <c r="A234" s="14" t="inlineStr">
        <is>
          <t>DOM2021</t>
        </is>
      </c>
      <c r="B234" s="14" t="inlineStr">
        <is>
          <t>DOM</t>
        </is>
      </c>
      <c r="C234" s="14" t="inlineStr">
        <is>
          <t>DOM</t>
        </is>
      </c>
      <c r="D234" s="14" t="inlineStr">
        <is>
          <t>Dominican Republic</t>
        </is>
      </c>
      <c r="E234" s="14" t="n">
        <v>2021</v>
      </c>
      <c r="F234" s="14" t="n">
        <v>0.18</v>
      </c>
      <c r="G234" s="14" t="n">
        <v>5.897</v>
      </c>
      <c r="H234" s="14" t="n">
        <v>1.143</v>
      </c>
      <c r="I234" s="14" t="n">
        <v>0</v>
      </c>
      <c r="J234" s="14" t="n">
        <v>5.897</v>
      </c>
      <c r="K234" s="14" t="n">
        <v>0</v>
      </c>
      <c r="L234" s="14" t="n">
        <v>1</v>
      </c>
      <c r="M234" s="14" t="n">
        <v>7.964</v>
      </c>
      <c r="N234" s="14" t="n">
        <v>3.43</v>
      </c>
      <c r="O234" s="14" t="n">
        <v>0</v>
      </c>
      <c r="P234" s="14" t="n">
        <v>7.964</v>
      </c>
      <c r="Q234" s="14" t="n">
        <v>0</v>
      </c>
      <c r="R234" s="14" t="n">
        <v>1</v>
      </c>
      <c r="S234" s="14" t="n">
        <v>11.613</v>
      </c>
      <c r="T234" s="14" t="n">
        <v>6.86</v>
      </c>
      <c r="U234" s="14" t="n">
        <v>0</v>
      </c>
      <c r="V234" s="14" t="n">
        <v>13.704</v>
      </c>
      <c r="W234" s="14" t="n">
        <v>0.18</v>
      </c>
      <c r="X234" s="14" t="n">
        <v>1</v>
      </c>
      <c r="Y234" s="14" t="n">
        <v>17.127</v>
      </c>
      <c r="Z234" s="14" t="n">
        <v>2.303</v>
      </c>
      <c r="AA234" s="14" t="n">
        <v>10.604</v>
      </c>
      <c r="AB234" s="14" t="n">
        <v>27.73</v>
      </c>
      <c r="AC234" s="14" t="n">
        <v>0</v>
      </c>
      <c r="AD234" s="14" t="n">
        <v>1</v>
      </c>
      <c r="AE234" s="14" t="n">
        <v>18.27</v>
      </c>
      <c r="AF234" s="14" t="n">
        <v>4.278</v>
      </c>
      <c r="AG234" s="14" t="n">
        <v>9.460000000000001</v>
      </c>
      <c r="AH234" s="14" t="n">
        <v>27.73</v>
      </c>
      <c r="AI234" s="14" t="n">
        <v>0</v>
      </c>
      <c r="AJ234" s="14" t="n">
        <v>1</v>
      </c>
      <c r="AK234" s="14" t="n">
        <v>25.13</v>
      </c>
      <c r="AL234" s="14" t="n">
        <v>13.502</v>
      </c>
      <c r="AM234" s="14" t="n">
        <v>-1.63</v>
      </c>
      <c r="AN234" s="14" t="n">
        <v>27.73</v>
      </c>
      <c r="AO234" s="14" t="n">
        <v>0.18</v>
      </c>
      <c r="AP234" s="14" t="n">
        <v>1</v>
      </c>
      <c r="AQ234" s="14" t="n">
        <v>0.649</v>
      </c>
      <c r="AR234" s="14" t="n">
        <v>0.114</v>
      </c>
      <c r="AS234" s="14" t="n">
        <v>0.296</v>
      </c>
      <c r="AT234" s="14" t="n">
        <v>1.096</v>
      </c>
      <c r="AU234" s="14" t="n">
        <v>0.16</v>
      </c>
      <c r="AV234" s="14" t="n">
        <v>1</v>
      </c>
      <c r="AW234" s="14" t="n">
        <v>0.577</v>
      </c>
      <c r="AX234" s="14" t="n">
        <v>0.114</v>
      </c>
      <c r="AY234" s="14" t="n">
        <v>0.236</v>
      </c>
      <c r="AZ234" s="14" t="n">
        <v>0.9429999999999999</v>
      </c>
      <c r="BA234" s="14" t="n">
        <v>0.16</v>
      </c>
      <c r="BB234" s="14" t="n">
        <v>1</v>
      </c>
      <c r="BC234" s="14" t="n">
        <v>0.458</v>
      </c>
      <c r="BD234" s="14" t="n">
        <v>0.114</v>
      </c>
      <c r="BE234" s="14" t="n">
        <v>0.059</v>
      </c>
      <c r="BF234" s="14" t="n">
        <v>0.599</v>
      </c>
      <c r="BG234" s="14" t="n">
        <v>0.16</v>
      </c>
      <c r="BH234" s="14" t="n">
        <v>1</v>
      </c>
      <c r="BI234" s="14" t="n">
        <v>0.491</v>
      </c>
      <c r="BJ234" s="14" t="n">
        <v>0.114</v>
      </c>
      <c r="BK234" s="14" t="n">
        <v>0.233</v>
      </c>
      <c r="BL234" s="14" t="n">
        <v>0.84</v>
      </c>
      <c r="BM234" s="14" t="n">
        <v>0.16</v>
      </c>
      <c r="BN234" s="14" t="n">
        <v>1</v>
      </c>
      <c r="BO234" s="14" t="n">
        <v>0</v>
      </c>
      <c r="BP234" s="14" t="n">
        <v>0</v>
      </c>
      <c r="BQ234" s="14" t="n">
        <v>0.129</v>
      </c>
      <c r="BR234" s="14" t="n">
        <v>0</v>
      </c>
      <c r="BS234" s="14" t="n">
        <v>0.5</v>
      </c>
      <c r="BT234" s="14" t="n">
        <v>0</v>
      </c>
      <c r="BU234" s="14" t="n">
        <v>0</v>
      </c>
      <c r="BV234" s="14" t="n">
        <v>0.078</v>
      </c>
      <c r="BW234" s="14" t="n">
        <v>0</v>
      </c>
      <c r="BX234" s="14" t="n">
        <v>0.5</v>
      </c>
      <c r="BY234" s="14" t="n">
        <v>11.787</v>
      </c>
      <c r="BZ234" s="14" t="n">
        <v>0</v>
      </c>
      <c r="CA234" s="14" t="n">
        <v>11.787</v>
      </c>
      <c r="CB234" s="14" t="n">
        <v>0</v>
      </c>
      <c r="CC234" s="14" t="n">
        <v>78.125</v>
      </c>
      <c r="CD234" s="14" t="n">
        <v>7.95</v>
      </c>
      <c r="CE234" s="14" t="n">
        <v>0.187</v>
      </c>
      <c r="CF234" s="14" t="n">
        <v>90.842</v>
      </c>
      <c r="CG234" s="14" t="n">
        <v>0.16</v>
      </c>
      <c r="CH234" s="14" t="n">
        <v>1</v>
      </c>
      <c r="CI234" s="14" t="n">
        <v>0</v>
      </c>
      <c r="CJ234" s="14" t="n">
        <v>0</v>
      </c>
      <c r="CK234" s="14" t="n">
        <v>0</v>
      </c>
      <c r="CL234" s="14" t="n">
        <v>0</v>
      </c>
      <c r="CM234" s="14" t="n">
        <v>0</v>
      </c>
      <c r="CN234" s="14" t="n">
        <v>0</v>
      </c>
      <c r="CO234" s="14" t="n">
        <v>0</v>
      </c>
      <c r="CP234" s="14" t="n">
        <v>0</v>
      </c>
      <c r="CQ234" s="14" t="n">
        <v>1.198</v>
      </c>
      <c r="CR234" s="14" t="n">
        <v>0</v>
      </c>
      <c r="CS234" s="14" t="n">
        <v>4.776</v>
      </c>
      <c r="CT234" s="14" t="n">
        <v>4.753</v>
      </c>
      <c r="CU234" s="14" t="n">
        <v>15.983</v>
      </c>
    </row>
    <row r="235">
      <c r="A235" s="14" t="inlineStr">
        <is>
          <t>DOM2022</t>
        </is>
      </c>
      <c r="B235" s="14" t="inlineStr">
        <is>
          <t>DOM</t>
        </is>
      </c>
      <c r="C235" s="14" t="inlineStr">
        <is>
          <t>DOM</t>
        </is>
      </c>
      <c r="D235" s="14" t="inlineStr">
        <is>
          <t>Dominican Republic</t>
        </is>
      </c>
      <c r="E235" s="14" t="n">
        <v>2022</v>
      </c>
      <c r="F235" s="14" t="n">
        <v>0.18</v>
      </c>
      <c r="G235" s="14" t="n">
        <v>11.72</v>
      </c>
      <c r="H235" s="14" t="n">
        <v>1.235</v>
      </c>
      <c r="I235" s="14" t="n">
        <v>0</v>
      </c>
      <c r="J235" s="14" t="n">
        <v>11.72</v>
      </c>
      <c r="K235" s="14" t="n">
        <v>0</v>
      </c>
      <c r="L235" s="14" t="n">
        <v>1</v>
      </c>
      <c r="M235" s="14" t="n">
        <v>9.782999999999999</v>
      </c>
      <c r="N235" s="14" t="n">
        <v>3.704</v>
      </c>
      <c r="O235" s="14" t="n">
        <v>0</v>
      </c>
      <c r="P235" s="14" t="n">
        <v>9.782999999999999</v>
      </c>
      <c r="Q235" s="14" t="n">
        <v>0</v>
      </c>
      <c r="R235" s="14" t="n">
        <v>1</v>
      </c>
      <c r="S235" s="14" t="n">
        <v>17.893</v>
      </c>
      <c r="T235" s="14" t="n">
        <v>7.408</v>
      </c>
      <c r="U235" s="14" t="n">
        <v>0.238</v>
      </c>
      <c r="V235" s="14" t="n">
        <v>21.114</v>
      </c>
      <c r="W235" s="14" t="n">
        <v>0.18</v>
      </c>
      <c r="X235" s="14" t="n">
        <v>1</v>
      </c>
      <c r="Y235" s="14" t="n">
        <v>30.728</v>
      </c>
      <c r="Z235" s="14" t="n">
        <v>4.132</v>
      </c>
      <c r="AA235" s="14" t="n">
        <v>11.451</v>
      </c>
      <c r="AB235" s="14" t="n">
        <v>42.18</v>
      </c>
      <c r="AC235" s="14" t="n">
        <v>0</v>
      </c>
      <c r="AD235" s="14" t="n">
        <v>1</v>
      </c>
      <c r="AE235" s="14" t="n">
        <v>31.963</v>
      </c>
      <c r="AF235" s="14" t="n">
        <v>7.484</v>
      </c>
      <c r="AG235" s="14" t="n">
        <v>10.217</v>
      </c>
      <c r="AH235" s="14" t="n">
        <v>42.18</v>
      </c>
      <c r="AI235" s="14" t="n">
        <v>0</v>
      </c>
      <c r="AJ235" s="14" t="n">
        <v>1</v>
      </c>
      <c r="AK235" s="14" t="n">
        <v>39.371</v>
      </c>
      <c r="AL235" s="14" t="n">
        <v>21.154</v>
      </c>
      <c r="AM235" s="14" t="n">
        <v>-3.15</v>
      </c>
      <c r="AN235" s="14" t="n">
        <v>42.18</v>
      </c>
      <c r="AO235" s="14" t="n">
        <v>0.18</v>
      </c>
      <c r="AP235" s="14" t="n">
        <v>1</v>
      </c>
      <c r="AQ235" s="14" t="n">
        <v>0.896</v>
      </c>
      <c r="AR235" s="14" t="n">
        <v>0.123</v>
      </c>
      <c r="AS235" s="14" t="n">
        <v>0.233</v>
      </c>
      <c r="AT235" s="14" t="n">
        <v>1.31</v>
      </c>
      <c r="AU235" s="14" t="n">
        <v>0.16</v>
      </c>
      <c r="AV235" s="14" t="n">
        <v>1</v>
      </c>
      <c r="AW235" s="14" t="n">
        <v>0.89</v>
      </c>
      <c r="AX235" s="14" t="n">
        <v>0.123</v>
      </c>
      <c r="AY235" s="14" t="n">
        <v>0.1</v>
      </c>
      <c r="AZ235" s="14" t="n">
        <v>1.149</v>
      </c>
      <c r="BA235" s="14" t="n">
        <v>0.16</v>
      </c>
      <c r="BB235" s="14" t="n">
        <v>1</v>
      </c>
      <c r="BC235" s="14" t="n">
        <v>0.62</v>
      </c>
      <c r="BD235" s="14" t="n">
        <v>0.123</v>
      </c>
      <c r="BE235" s="14" t="n">
        <v>-0.012</v>
      </c>
      <c r="BF235" s="14" t="n">
        <v>0.705</v>
      </c>
      <c r="BG235" s="14" t="n">
        <v>0.16</v>
      </c>
      <c r="BH235" s="14" t="n">
        <v>1</v>
      </c>
      <c r="BI235" s="14" t="n">
        <v>0.608</v>
      </c>
      <c r="BJ235" s="14" t="n">
        <v>0.123</v>
      </c>
      <c r="BK235" s="14" t="n">
        <v>0.673</v>
      </c>
      <c r="BL235" s="14" t="n">
        <v>1.486</v>
      </c>
      <c r="BM235" s="14" t="n">
        <v>0.16</v>
      </c>
      <c r="BN235" s="14" t="n">
        <v>1</v>
      </c>
      <c r="BO235" s="14" t="n">
        <v>0</v>
      </c>
      <c r="BP235" s="14" t="n">
        <v>0</v>
      </c>
      <c r="BQ235" s="14" t="n">
        <v>0.134</v>
      </c>
      <c r="BR235" s="14" t="n">
        <v>0</v>
      </c>
      <c r="BS235" s="14" t="n">
        <v>0.5</v>
      </c>
      <c r="BT235" s="14" t="n">
        <v>0</v>
      </c>
      <c r="BU235" s="14" t="n">
        <v>0</v>
      </c>
      <c r="BV235" s="14" t="n">
        <v>0.081</v>
      </c>
      <c r="BW235" s="14" t="n">
        <v>0</v>
      </c>
      <c r="BX235" s="14" t="n">
        <v>0.5</v>
      </c>
      <c r="BY235" s="14" t="n">
        <v>12.729</v>
      </c>
      <c r="BZ235" s="14" t="n">
        <v>0</v>
      </c>
      <c r="CA235" s="14" t="n">
        <v>12.729</v>
      </c>
      <c r="CB235" s="14" t="n">
        <v>0</v>
      </c>
      <c r="CC235" s="14" t="n">
        <v>97.90000000000001</v>
      </c>
      <c r="CD235" s="14" t="n">
        <v>7.95</v>
      </c>
      <c r="CE235" s="14" t="n">
        <v>14.809</v>
      </c>
      <c r="CF235" s="14" t="n">
        <v>130.742</v>
      </c>
      <c r="CG235" s="14" t="n">
        <v>0.16</v>
      </c>
      <c r="CH235" s="14" t="n">
        <v>1</v>
      </c>
      <c r="CI235" s="14" t="n">
        <v>0</v>
      </c>
      <c r="CJ235" s="14" t="n">
        <v>0</v>
      </c>
      <c r="CK235" s="14" t="n">
        <v>0</v>
      </c>
      <c r="CL235" s="14" t="n">
        <v>0</v>
      </c>
      <c r="CM235" s="14" t="n">
        <v>0</v>
      </c>
      <c r="CN235" s="14" t="n">
        <v>0</v>
      </c>
      <c r="CO235" s="14" t="n">
        <v>0</v>
      </c>
      <c r="CP235" s="14" t="n">
        <v>0</v>
      </c>
      <c r="CQ235" s="14" t="n">
        <v>1.294</v>
      </c>
      <c r="CR235" s="14" t="n">
        <v>0</v>
      </c>
      <c r="CS235" s="14" t="n">
        <v>5.158</v>
      </c>
      <c r="CT235" s="14" t="n">
        <v>10.485</v>
      </c>
      <c r="CU235" s="14" t="n">
        <v>29.494</v>
      </c>
    </row>
    <row r="236">
      <c r="A236" s="14" t="inlineStr">
        <is>
          <t>DOM2023</t>
        </is>
      </c>
      <c r="B236" s="14" t="inlineStr">
        <is>
          <t>DOM</t>
        </is>
      </c>
      <c r="C236" s="14" t="inlineStr">
        <is>
          <t>DOM</t>
        </is>
      </c>
      <c r="D236" s="14" t="inlineStr">
        <is>
          <t>Dominican Republic</t>
        </is>
      </c>
      <c r="E236" s="14" t="n">
        <v>2023</v>
      </c>
      <c r="F236" s="14" t="n">
        <v>0.18</v>
      </c>
      <c r="G236" s="14" t="n">
        <v>6.147</v>
      </c>
      <c r="H236" s="14" t="n">
        <v>1.286</v>
      </c>
      <c r="I236" s="14" t="n">
        <v>0</v>
      </c>
      <c r="J236" s="14" t="n">
        <v>6.147</v>
      </c>
      <c r="K236" s="14" t="n">
        <v>0</v>
      </c>
      <c r="L236" s="14" t="n">
        <v>1</v>
      </c>
      <c r="M236" s="14" t="n">
        <v>7.886</v>
      </c>
      <c r="N236" s="14" t="n">
        <v>3.857</v>
      </c>
      <c r="O236" s="14" t="n">
        <v>0</v>
      </c>
      <c r="P236" s="14" t="n">
        <v>7.886</v>
      </c>
      <c r="Q236" s="14" t="n">
        <v>0</v>
      </c>
      <c r="R236" s="14" t="n">
        <v>1</v>
      </c>
      <c r="S236" s="14" t="n">
        <v>12.575</v>
      </c>
      <c r="T236" s="14" t="n">
        <v>7.714</v>
      </c>
      <c r="U236" s="14" t="n">
        <v>0.251</v>
      </c>
      <c r="V236" s="14" t="n">
        <v>14.839</v>
      </c>
      <c r="W236" s="14" t="n">
        <v>0.18</v>
      </c>
      <c r="X236" s="14" t="n">
        <v>1</v>
      </c>
      <c r="Y236" s="14" t="n">
        <v>12.478</v>
      </c>
      <c r="Z236" s="14" t="n">
        <v>1.678</v>
      </c>
      <c r="AA236" s="14" t="n">
        <v>11.924</v>
      </c>
      <c r="AB236" s="14" t="n">
        <v>24.402</v>
      </c>
      <c r="AC236" s="14" t="n">
        <v>0</v>
      </c>
      <c r="AD236" s="14" t="n">
        <v>1</v>
      </c>
      <c r="AE236" s="14" t="n">
        <v>13.763</v>
      </c>
      <c r="AF236" s="14" t="n">
        <v>3.223</v>
      </c>
      <c r="AG236" s="14" t="n">
        <v>10.638</v>
      </c>
      <c r="AH236" s="14" t="n">
        <v>24.402</v>
      </c>
      <c r="AI236" s="14" t="n">
        <v>0</v>
      </c>
      <c r="AJ236" s="14" t="n">
        <v>1</v>
      </c>
      <c r="AK236" s="14" t="n">
        <v>21.477</v>
      </c>
      <c r="AL236" s="14" t="n">
        <v>11.54</v>
      </c>
      <c r="AM236" s="14" t="n">
        <v>-0.386</v>
      </c>
      <c r="AN236" s="14" t="n">
        <v>24.402</v>
      </c>
      <c r="AO236" s="14" t="n">
        <v>0.18</v>
      </c>
      <c r="AP236" s="14" t="n">
        <v>1</v>
      </c>
      <c r="AQ236" s="14" t="n">
        <v>0.791</v>
      </c>
      <c r="AR236" s="14" t="n">
        <v>0.129</v>
      </c>
      <c r="AS236" s="14" t="n">
        <v>0.323</v>
      </c>
      <c r="AT236" s="14" t="n">
        <v>1.292</v>
      </c>
      <c r="AU236" s="14" t="n">
        <v>0.16</v>
      </c>
      <c r="AV236" s="14" t="n">
        <v>1</v>
      </c>
      <c r="AW236" s="14" t="n">
        <v>0.618</v>
      </c>
      <c r="AX236" s="14" t="n">
        <v>0.129</v>
      </c>
      <c r="AY236" s="14" t="n">
        <v>0.302</v>
      </c>
      <c r="AZ236" s="14" t="n">
        <v>1.067</v>
      </c>
      <c r="BA236" s="14" t="n">
        <v>0.16</v>
      </c>
      <c r="BB236" s="14" t="n">
        <v>1</v>
      </c>
      <c r="BC236" s="14" t="n">
        <v>0.554</v>
      </c>
      <c r="BD236" s="14" t="n">
        <v>0.129</v>
      </c>
      <c r="BE236" s="14" t="n">
        <v>0.008</v>
      </c>
      <c r="BF236" s="14" t="n">
        <v>0.652</v>
      </c>
      <c r="BG236" s="14" t="n">
        <v>0.16</v>
      </c>
      <c r="BH236" s="14" t="n">
        <v>1</v>
      </c>
      <c r="BI236" s="14" t="n">
        <v>0.5570000000000001</v>
      </c>
      <c r="BJ236" s="14" t="n">
        <v>0.129</v>
      </c>
      <c r="BK236" s="14" t="n">
        <v>0.609</v>
      </c>
      <c r="BL236" s="14" t="n">
        <v>1.352</v>
      </c>
      <c r="BM236" s="14" t="n">
        <v>0.16</v>
      </c>
      <c r="BN236" s="14" t="n">
        <v>1</v>
      </c>
      <c r="BO236" s="14" t="n">
        <v>0</v>
      </c>
      <c r="BP236" s="14" t="n">
        <v>0</v>
      </c>
      <c r="BQ236" s="14" t="n">
        <v>0.132</v>
      </c>
      <c r="BR236" s="14" t="n">
        <v>0</v>
      </c>
      <c r="BS236" s="14" t="n">
        <v>0.5</v>
      </c>
      <c r="BT236" s="14" t="n">
        <v>0</v>
      </c>
      <c r="BU236" s="14" t="n">
        <v>0</v>
      </c>
      <c r="BV236" s="14" t="n">
        <v>0.079</v>
      </c>
      <c r="BW236" s="14" t="n">
        <v>0</v>
      </c>
      <c r="BX236" s="14" t="n">
        <v>0.5</v>
      </c>
      <c r="BY236" s="14" t="n">
        <v>13.254</v>
      </c>
      <c r="BZ236" s="14" t="n">
        <v>0</v>
      </c>
      <c r="CA236" s="14" t="n">
        <v>13.254</v>
      </c>
      <c r="CB236" s="14" t="n">
        <v>0</v>
      </c>
      <c r="CC236" s="14" t="n">
        <v>83.248</v>
      </c>
      <c r="CD236" s="14" t="n">
        <v>7.95</v>
      </c>
      <c r="CE236" s="14" t="n">
        <v>20.052</v>
      </c>
      <c r="CF236" s="14" t="n">
        <v>119.828</v>
      </c>
      <c r="CG236" s="14" t="n">
        <v>0.16</v>
      </c>
      <c r="CH236" s="14" t="n">
        <v>1</v>
      </c>
      <c r="CI236" s="14" t="n">
        <v>0</v>
      </c>
      <c r="CJ236" s="14" t="n">
        <v>0</v>
      </c>
      <c r="CK236" s="14" t="n">
        <v>0</v>
      </c>
      <c r="CL236" s="14" t="n">
        <v>0</v>
      </c>
      <c r="CM236" s="14" t="n">
        <v>0</v>
      </c>
      <c r="CN236" s="14" t="n">
        <v>0</v>
      </c>
      <c r="CO236" s="14" t="n">
        <v>0</v>
      </c>
      <c r="CP236" s="14" t="n">
        <v>0</v>
      </c>
      <c r="CQ236" s="14" t="n">
        <v>1.348</v>
      </c>
      <c r="CR236" s="14" t="n">
        <v>0</v>
      </c>
      <c r="CS236" s="14" t="n">
        <v>5.37</v>
      </c>
      <c r="CT236" s="14" t="n">
        <v>4.861</v>
      </c>
      <c r="CU236" s="14" t="n">
        <v>11.192</v>
      </c>
    </row>
    <row r="237">
      <c r="A237" s="14" t="inlineStr">
        <is>
          <t>DOM2024</t>
        </is>
      </c>
      <c r="B237" s="14" t="inlineStr">
        <is>
          <t>DOM</t>
        </is>
      </c>
      <c r="C237" s="14" t="inlineStr">
        <is>
          <t>DOM</t>
        </is>
      </c>
      <c r="D237" s="14" t="inlineStr">
        <is>
          <t>Dominican Republic</t>
        </is>
      </c>
      <c r="E237" s="14" t="n">
        <v>2024</v>
      </c>
      <c r="F237" s="14" t="n">
        <v>0.18</v>
      </c>
      <c r="G237" s="14" t="n">
        <v>5.575</v>
      </c>
      <c r="H237" s="14" t="n">
        <v>1.324</v>
      </c>
      <c r="I237" s="14" t="n">
        <v>0</v>
      </c>
      <c r="J237" s="14" t="n">
        <v>5.575</v>
      </c>
      <c r="K237" s="14" t="n">
        <v>0</v>
      </c>
      <c r="L237" s="14" t="n">
        <v>1</v>
      </c>
      <c r="M237" s="14" t="n">
        <v>7.124</v>
      </c>
      <c r="N237" s="14" t="n">
        <v>3.971</v>
      </c>
      <c r="O237" s="14" t="n">
        <v>0</v>
      </c>
      <c r="P237" s="14" t="n">
        <v>7.124</v>
      </c>
      <c r="Q237" s="14" t="n">
        <v>0</v>
      </c>
      <c r="R237" s="14" t="n">
        <v>1</v>
      </c>
      <c r="S237" s="14" t="n">
        <v>12.193</v>
      </c>
      <c r="T237" s="14" t="n">
        <v>7.942</v>
      </c>
      <c r="U237" s="14" t="n">
        <v>0.299</v>
      </c>
      <c r="V237" s="14" t="n">
        <v>14.388</v>
      </c>
      <c r="W237" s="14" t="n">
        <v>0.18</v>
      </c>
      <c r="X237" s="14" t="n">
        <v>1</v>
      </c>
      <c r="Y237" s="14" t="n">
        <v>11.447</v>
      </c>
      <c r="Z237" s="14" t="n">
        <v>1.539</v>
      </c>
      <c r="AA237" s="14" t="n">
        <v>12.276</v>
      </c>
      <c r="AB237" s="14" t="n">
        <v>23.723</v>
      </c>
      <c r="AC237" s="14" t="n">
        <v>0</v>
      </c>
      <c r="AD237" s="14" t="n">
        <v>1</v>
      </c>
      <c r="AE237" s="14" t="n">
        <v>12.771</v>
      </c>
      <c r="AF237" s="14" t="n">
        <v>2.99</v>
      </c>
      <c r="AG237" s="14" t="n">
        <v>10.952</v>
      </c>
      <c r="AH237" s="14" t="n">
        <v>23.723</v>
      </c>
      <c r="AI237" s="14" t="n">
        <v>0</v>
      </c>
      <c r="AJ237" s="14" t="n">
        <v>1</v>
      </c>
      <c r="AK237" s="14" t="n">
        <v>20.712</v>
      </c>
      <c r="AL237" s="14" t="n">
        <v>11.129</v>
      </c>
      <c r="AM237" s="14" t="n">
        <v>-0.115</v>
      </c>
      <c r="AN237" s="14" t="n">
        <v>23.723</v>
      </c>
      <c r="AO237" s="14" t="n">
        <v>0.18</v>
      </c>
      <c r="AP237" s="14" t="n">
        <v>1</v>
      </c>
      <c r="AQ237" s="14" t="n">
        <v>0.756</v>
      </c>
      <c r="AR237" s="14" t="n">
        <v>0.132</v>
      </c>
      <c r="AS237" s="14" t="n">
        <v>0.282</v>
      </c>
      <c r="AT237" s="14" t="n">
        <v>1.204</v>
      </c>
      <c r="AU237" s="14" t="n">
        <v>0.16</v>
      </c>
      <c r="AV237" s="14" t="n">
        <v>1</v>
      </c>
      <c r="AW237" s="14" t="n">
        <v>0.655</v>
      </c>
      <c r="AX237" s="14" t="n">
        <v>0.132</v>
      </c>
      <c r="AY237" s="14" t="n">
        <v>0.212</v>
      </c>
      <c r="AZ237" s="14" t="n">
        <v>1.007</v>
      </c>
      <c r="BA237" s="14" t="n">
        <v>0.16</v>
      </c>
      <c r="BB237" s="14" t="n">
        <v>1</v>
      </c>
      <c r="BC237" s="14" t="n">
        <v>0.534</v>
      </c>
      <c r="BD237" s="14" t="n">
        <v>0.132</v>
      </c>
      <c r="BE237" s="14" t="n">
        <v>-0.027</v>
      </c>
      <c r="BF237" s="14" t="n">
        <v>0.588</v>
      </c>
      <c r="BG237" s="14" t="n">
        <v>0.16</v>
      </c>
      <c r="BH237" s="14" t="n">
        <v>1</v>
      </c>
      <c r="BI237" s="14" t="n">
        <v>0.5679999999999999</v>
      </c>
      <c r="BJ237" s="14" t="n">
        <v>0.132</v>
      </c>
      <c r="BK237" s="14" t="n">
        <v>0.305</v>
      </c>
      <c r="BL237" s="14" t="n">
        <v>1.013</v>
      </c>
      <c r="BM237" s="14" t="n">
        <v>0.16</v>
      </c>
      <c r="BN237" s="14" t="n">
        <v>1</v>
      </c>
      <c r="BO237" s="14" t="n">
        <v>0</v>
      </c>
      <c r="BP237" s="14" t="n">
        <v>0</v>
      </c>
      <c r="BQ237" s="14" t="n">
        <v>0.143</v>
      </c>
      <c r="BR237" s="14" t="n">
        <v>0</v>
      </c>
      <c r="BS237" s="14" t="n">
        <v>0.5</v>
      </c>
      <c r="BT237" s="14" t="n">
        <v>0</v>
      </c>
      <c r="BU237" s="14" t="n">
        <v>0</v>
      </c>
      <c r="BV237" s="14" t="n">
        <v>0.091</v>
      </c>
      <c r="BW237" s="14" t="n">
        <v>0</v>
      </c>
      <c r="BX237" s="14" t="n">
        <v>0.5</v>
      </c>
      <c r="BY237" s="14" t="n">
        <v>13.646</v>
      </c>
      <c r="BZ237" s="14" t="n">
        <v>0</v>
      </c>
      <c r="CA237" s="14" t="n">
        <v>13.646</v>
      </c>
      <c r="CB237" s="14" t="n">
        <v>0</v>
      </c>
      <c r="CC237" s="14" t="n">
        <v>82.58799999999999</v>
      </c>
      <c r="CD237" s="14" t="n">
        <v>7.95</v>
      </c>
      <c r="CE237" s="14" t="n">
        <v>6.724</v>
      </c>
      <c r="CF237" s="14" t="n">
        <v>103.602</v>
      </c>
      <c r="CG237" s="14" t="n">
        <v>0.16</v>
      </c>
      <c r="CH237" s="14" t="n">
        <v>1</v>
      </c>
      <c r="CI237" s="14" t="n">
        <v>0</v>
      </c>
      <c r="CJ237" s="14" t="n">
        <v>0</v>
      </c>
      <c r="CK237" s="14" t="n">
        <v>0</v>
      </c>
      <c r="CL237" s="14" t="n">
        <v>0</v>
      </c>
      <c r="CM237" s="14" t="n">
        <v>0</v>
      </c>
      <c r="CN237" s="14" t="n">
        <v>0</v>
      </c>
      <c r="CO237" s="14" t="n">
        <v>0</v>
      </c>
      <c r="CP237" s="14" t="n">
        <v>0</v>
      </c>
      <c r="CQ237" s="14" t="n">
        <v>1.387</v>
      </c>
      <c r="CR237" s="14" t="n">
        <v>0</v>
      </c>
      <c r="CS237" s="14" t="n">
        <v>5.529</v>
      </c>
      <c r="CT237" s="14" t="n">
        <v>4.251</v>
      </c>
      <c r="CU237" s="14" t="n">
        <v>10.123</v>
      </c>
    </row>
    <row r="238">
      <c r="A238" s="14" t="inlineStr">
        <is>
          <t>ECU2021</t>
        </is>
      </c>
      <c r="B238" s="14" t="inlineStr">
        <is>
          <t>ECU</t>
        </is>
      </c>
      <c r="C238" s="14" t="inlineStr">
        <is>
          <t>ECU</t>
        </is>
      </c>
      <c r="D238" s="14" t="inlineStr">
        <is>
          <t>Ecuador</t>
        </is>
      </c>
      <c r="E238" s="14" t="n">
        <v>2021</v>
      </c>
      <c r="F238" s="14" t="n">
        <v>0.12</v>
      </c>
      <c r="G238" s="14" t="n">
        <v>5.897</v>
      </c>
      <c r="H238" s="14" t="n">
        <v>1.143</v>
      </c>
      <c r="I238" s="14" t="n">
        <v>0</v>
      </c>
      <c r="J238" s="14" t="n">
        <v>5.897</v>
      </c>
      <c r="K238" s="14" t="n">
        <v>0</v>
      </c>
      <c r="L238" s="14" t="n">
        <v>1</v>
      </c>
      <c r="M238" s="14" t="n">
        <v>7.964</v>
      </c>
      <c r="N238" s="14" t="n">
        <v>3.43</v>
      </c>
      <c r="O238" s="14" t="n">
        <v>0.227</v>
      </c>
      <c r="P238" s="14" t="n">
        <v>8.191000000000001</v>
      </c>
      <c r="Q238" s="14" t="n">
        <v>0</v>
      </c>
      <c r="R238" s="14" t="n">
        <v>1</v>
      </c>
      <c r="S238" s="14" t="n">
        <v>11.613</v>
      </c>
      <c r="T238" s="14" t="n">
        <v>6.86</v>
      </c>
      <c r="U238" s="14" t="n">
        <v>0</v>
      </c>
      <c r="V238" s="14" t="n">
        <v>13.007</v>
      </c>
      <c r="W238" s="14" t="n">
        <v>0.12</v>
      </c>
      <c r="X238" s="14" t="n">
        <v>1</v>
      </c>
      <c r="Y238" s="14" t="n">
        <v>9.379</v>
      </c>
      <c r="Z238" s="14" t="n">
        <v>0.6830000000000001</v>
      </c>
      <c r="AA238" s="14" t="n">
        <v>-0.586</v>
      </c>
      <c r="AB238" s="14" t="n">
        <v>8.792999999999999</v>
      </c>
      <c r="AC238" s="14" t="n">
        <v>0</v>
      </c>
      <c r="AD238" s="14" t="n">
        <v>1</v>
      </c>
      <c r="AE238" s="14" t="n">
        <v>9.951000000000001</v>
      </c>
      <c r="AF238" s="14" t="n">
        <v>1.338</v>
      </c>
      <c r="AG238" s="14" t="n">
        <v>-0.586</v>
      </c>
      <c r="AH238" s="14" t="n">
        <v>9.365</v>
      </c>
      <c r="AI238" s="14" t="n">
        <v>0</v>
      </c>
      <c r="AJ238" s="14" t="n">
        <v>1</v>
      </c>
      <c r="AK238" s="14" t="n">
        <v>13.381</v>
      </c>
      <c r="AL238" s="14" t="n">
        <v>5.005</v>
      </c>
      <c r="AM238" s="14" t="n">
        <v>-0.414</v>
      </c>
      <c r="AN238" s="14" t="n">
        <v>12.967</v>
      </c>
      <c r="AO238" s="14" t="n">
        <v>0</v>
      </c>
      <c r="AP238" s="14" t="n">
        <v>1</v>
      </c>
      <c r="AQ238" s="14" t="n">
        <v>0.53</v>
      </c>
      <c r="AR238" s="14" t="n">
        <v>0.097</v>
      </c>
      <c r="AS238" s="14" t="n">
        <v>-0.014</v>
      </c>
      <c r="AT238" s="14" t="n">
        <v>0.578</v>
      </c>
      <c r="AU238" s="14" t="n">
        <v>0</v>
      </c>
      <c r="AV238" s="14" t="n">
        <v>1</v>
      </c>
      <c r="AW238" s="14" t="n">
        <v>0.53</v>
      </c>
      <c r="AX238" s="14" t="n">
        <v>0.103</v>
      </c>
      <c r="AY238" s="14" t="n">
        <v>-0.15</v>
      </c>
      <c r="AZ238" s="14" t="n">
        <v>0.426</v>
      </c>
      <c r="BA238" s="14" t="n">
        <v>0</v>
      </c>
      <c r="BB238" s="14" t="n">
        <v>0</v>
      </c>
      <c r="BC238" s="14" t="n">
        <v>0.742</v>
      </c>
      <c r="BD238" s="14" t="n">
        <v>0.192</v>
      </c>
      <c r="BE238" s="14" t="n">
        <v>-0.647</v>
      </c>
      <c r="BF238" s="14" t="n">
        <v>0.107</v>
      </c>
      <c r="BG238" s="14" t="n">
        <v>0</v>
      </c>
      <c r="BH238" s="14" t="n">
        <v>0</v>
      </c>
      <c r="BI238" s="14" t="n">
        <v>0.491</v>
      </c>
      <c r="BJ238" s="14" t="n">
        <v>0.114</v>
      </c>
      <c r="BK238" s="14" t="n">
        <v>0.034</v>
      </c>
      <c r="BL238" s="14" t="n">
        <v>0.525</v>
      </c>
      <c r="BM238" s="14" t="n">
        <v>0</v>
      </c>
      <c r="BN238" s="14" t="n">
        <v>1</v>
      </c>
      <c r="BO238" s="14" t="n">
        <v>0</v>
      </c>
      <c r="BP238" s="14" t="n">
        <v>0</v>
      </c>
      <c r="BQ238" s="14" t="n">
        <v>0.062</v>
      </c>
      <c r="BR238" s="14" t="n">
        <v>0</v>
      </c>
      <c r="BS238" s="14" t="n">
        <v>0.5</v>
      </c>
      <c r="BT238" s="14" t="n">
        <v>0</v>
      </c>
      <c r="BU238" s="14" t="n">
        <v>-0.008999999999999999</v>
      </c>
      <c r="BV238" s="14" t="n">
        <v>0.103</v>
      </c>
      <c r="BW238" s="14" t="n">
        <v>0</v>
      </c>
      <c r="BX238" s="14" t="n">
        <v>0.833</v>
      </c>
      <c r="BY238" s="14" t="n">
        <v>11.787</v>
      </c>
      <c r="BZ238" s="14" t="n">
        <v>0</v>
      </c>
      <c r="CA238" s="14" t="n">
        <v>11.787</v>
      </c>
      <c r="CB238" s="14" t="n">
        <v>0</v>
      </c>
      <c r="CC238" s="14" t="n">
        <v>73.254</v>
      </c>
      <c r="CD238" s="14" t="n">
        <v>3.079</v>
      </c>
      <c r="CE238" s="14" t="n">
        <v>-29.421</v>
      </c>
      <c r="CF238" s="14" t="n">
        <v>49.094</v>
      </c>
      <c r="CG238" s="14" t="n">
        <v>0</v>
      </c>
      <c r="CH238" s="14" t="n">
        <v>0</v>
      </c>
      <c r="CI238" s="14" t="n">
        <v>0</v>
      </c>
      <c r="CJ238" s="14" t="n">
        <v>0</v>
      </c>
      <c r="CK238" s="14" t="n">
        <v>0</v>
      </c>
      <c r="CL238" s="14" t="n">
        <v>0</v>
      </c>
      <c r="CM238" s="14" t="n">
        <v>0</v>
      </c>
      <c r="CN238" s="14" t="n">
        <v>0</v>
      </c>
      <c r="CO238" s="14" t="n">
        <v>0</v>
      </c>
      <c r="CP238" s="14" t="n">
        <v>0</v>
      </c>
      <c r="CQ238" s="14" t="n">
        <v>1.198</v>
      </c>
      <c r="CR238" s="14" t="n">
        <v>1</v>
      </c>
      <c r="CS238" s="14" t="n">
        <v>8.808</v>
      </c>
      <c r="CT238" s="14" t="n">
        <v>4.753</v>
      </c>
      <c r="CU238" s="14" t="n">
        <v>15.983</v>
      </c>
    </row>
    <row r="239">
      <c r="A239" s="14" t="inlineStr">
        <is>
          <t>ECU2022</t>
        </is>
      </c>
      <c r="B239" s="14" t="inlineStr">
        <is>
          <t>ECU</t>
        </is>
      </c>
      <c r="C239" s="14" t="inlineStr">
        <is>
          <t>ECU</t>
        </is>
      </c>
      <c r="D239" s="14" t="inlineStr">
        <is>
          <t>Ecuador</t>
        </is>
      </c>
      <c r="E239" s="14" t="n">
        <v>2022</v>
      </c>
      <c r="F239" s="14" t="n">
        <v>0.12</v>
      </c>
      <c r="G239" s="14" t="n">
        <v>11.72</v>
      </c>
      <c r="H239" s="14" t="n">
        <v>1.235</v>
      </c>
      <c r="I239" s="14" t="n">
        <v>0</v>
      </c>
      <c r="J239" s="14" t="n">
        <v>11.72</v>
      </c>
      <c r="K239" s="14" t="n">
        <v>0</v>
      </c>
      <c r="L239" s="14" t="n">
        <v>1</v>
      </c>
      <c r="M239" s="14" t="n">
        <v>9.782999999999999</v>
      </c>
      <c r="N239" s="14" t="n">
        <v>3.704</v>
      </c>
      <c r="O239" s="14" t="n">
        <v>0.328</v>
      </c>
      <c r="P239" s="14" t="n">
        <v>10.111</v>
      </c>
      <c r="Q239" s="14" t="n">
        <v>0</v>
      </c>
      <c r="R239" s="14" t="n">
        <v>1</v>
      </c>
      <c r="S239" s="14" t="n">
        <v>17.893</v>
      </c>
      <c r="T239" s="14" t="n">
        <v>7.408</v>
      </c>
      <c r="U239" s="14" t="n">
        <v>0.159</v>
      </c>
      <c r="V239" s="14" t="n">
        <v>20.041</v>
      </c>
      <c r="W239" s="14" t="n">
        <v>0.12</v>
      </c>
      <c r="X239" s="14" t="n">
        <v>1</v>
      </c>
      <c r="Y239" s="14" t="n">
        <v>10.129</v>
      </c>
      <c r="Z239" s="14" t="n">
        <v>0.737</v>
      </c>
      <c r="AA239" s="14" t="n">
        <v>-0.428</v>
      </c>
      <c r="AB239" s="14" t="n">
        <v>9.701000000000001</v>
      </c>
      <c r="AC239" s="14" t="n">
        <v>0</v>
      </c>
      <c r="AD239" s="14" t="n">
        <v>1</v>
      </c>
      <c r="AE239" s="14" t="n">
        <v>10.746</v>
      </c>
      <c r="AF239" s="14" t="n">
        <v>1.445</v>
      </c>
      <c r="AG239" s="14" t="n">
        <v>-0.428</v>
      </c>
      <c r="AH239" s="14" t="n">
        <v>10.319</v>
      </c>
      <c r="AI239" s="14" t="n">
        <v>0</v>
      </c>
      <c r="AJ239" s="14" t="n">
        <v>1</v>
      </c>
      <c r="AK239" s="14" t="n">
        <v>14.451</v>
      </c>
      <c r="AL239" s="14" t="n">
        <v>5.405</v>
      </c>
      <c r="AM239" s="14" t="n">
        <v>-0.109</v>
      </c>
      <c r="AN239" s="14" t="n">
        <v>14.342</v>
      </c>
      <c r="AO239" s="14" t="n">
        <v>0</v>
      </c>
      <c r="AP239" s="14" t="n">
        <v>1</v>
      </c>
      <c r="AQ239" s="14" t="n">
        <v>0.768</v>
      </c>
      <c r="AR239" s="14" t="n">
        <v>0.11</v>
      </c>
      <c r="AS239" s="14" t="n">
        <v>-0.169</v>
      </c>
      <c r="AT239" s="14" t="n">
        <v>0.671</v>
      </c>
      <c r="AU239" s="14" t="n">
        <v>0</v>
      </c>
      <c r="AV239" s="14" t="n">
        <v>1</v>
      </c>
      <c r="AW239" s="14" t="n">
        <v>0.863</v>
      </c>
      <c r="AX239" s="14" t="n">
        <v>0.112</v>
      </c>
      <c r="AY239" s="14" t="n">
        <v>-0.421</v>
      </c>
      <c r="AZ239" s="14" t="n">
        <v>0.495</v>
      </c>
      <c r="BA239" s="14" t="n">
        <v>0</v>
      </c>
      <c r="BB239" s="14" t="n">
        <v>0</v>
      </c>
      <c r="BC239" s="14" t="n">
        <v>0.79</v>
      </c>
      <c r="BD239" s="14" t="n">
        <v>0.163</v>
      </c>
      <c r="BE239" s="14" t="n">
        <v>-0.695</v>
      </c>
      <c r="BF239" s="14" t="n">
        <v>0.107</v>
      </c>
      <c r="BG239" s="14" t="n">
        <v>0</v>
      </c>
      <c r="BH239" s="14" t="n">
        <v>0</v>
      </c>
      <c r="BI239" s="14" t="n">
        <v>0.608</v>
      </c>
      <c r="BJ239" s="14" t="n">
        <v>0.123</v>
      </c>
      <c r="BK239" s="14" t="n">
        <v>0.004</v>
      </c>
      <c r="BL239" s="14" t="n">
        <v>0.611</v>
      </c>
      <c r="BM239" s="14" t="n">
        <v>0</v>
      </c>
      <c r="BN239" s="14" t="n">
        <v>1</v>
      </c>
      <c r="BO239" s="14" t="n">
        <v>0</v>
      </c>
      <c r="BP239" s="14" t="n">
        <v>0</v>
      </c>
      <c r="BQ239" s="14" t="n">
        <v>0.062</v>
      </c>
      <c r="BR239" s="14" t="n">
        <v>0</v>
      </c>
      <c r="BS239" s="14" t="n">
        <v>0.5</v>
      </c>
      <c r="BT239" s="14" t="n">
        <v>0</v>
      </c>
      <c r="BU239" s="14" t="n">
        <v>-0.01</v>
      </c>
      <c r="BV239" s="14" t="n">
        <v>0.104</v>
      </c>
      <c r="BW239" s="14" t="n">
        <v>0</v>
      </c>
      <c r="BX239" s="14" t="n">
        <v>0.833</v>
      </c>
      <c r="BY239" s="14" t="n">
        <v>12.729</v>
      </c>
      <c r="BZ239" s="14" t="n">
        <v>0</v>
      </c>
      <c r="CA239" s="14" t="n">
        <v>12.729</v>
      </c>
      <c r="CB239" s="14" t="n">
        <v>0</v>
      </c>
      <c r="CC239" s="14" t="n">
        <v>117.033</v>
      </c>
      <c r="CD239" s="14" t="n">
        <v>27.083</v>
      </c>
      <c r="CE239" s="14" t="n">
        <v>-62.76</v>
      </c>
      <c r="CF239" s="14" t="n">
        <v>60.786</v>
      </c>
      <c r="CG239" s="14" t="n">
        <v>0</v>
      </c>
      <c r="CH239" s="14" t="n">
        <v>0</v>
      </c>
      <c r="CI239" s="14" t="n">
        <v>0</v>
      </c>
      <c r="CJ239" s="14" t="n">
        <v>0</v>
      </c>
      <c r="CK239" s="14" t="n">
        <v>0</v>
      </c>
      <c r="CL239" s="14" t="n">
        <v>0</v>
      </c>
      <c r="CM239" s="14" t="n">
        <v>0</v>
      </c>
      <c r="CN239" s="14" t="n">
        <v>0</v>
      </c>
      <c r="CO239" s="14" t="n">
        <v>0</v>
      </c>
      <c r="CP239" s="14" t="n">
        <v>0</v>
      </c>
      <c r="CQ239" s="14" t="n">
        <v>1.294</v>
      </c>
      <c r="CR239" s="14" t="n">
        <v>1</v>
      </c>
      <c r="CS239" s="14" t="n">
        <v>9.512</v>
      </c>
      <c r="CT239" s="14" t="n">
        <v>10.485</v>
      </c>
      <c r="CU239" s="14" t="n">
        <v>29.494</v>
      </c>
    </row>
    <row r="240">
      <c r="A240" s="14" t="inlineStr">
        <is>
          <t>ECU2023</t>
        </is>
      </c>
      <c r="B240" s="14" t="inlineStr">
        <is>
          <t>ECU</t>
        </is>
      </c>
      <c r="C240" s="14" t="inlineStr">
        <is>
          <t>ECU</t>
        </is>
      </c>
      <c r="D240" s="14" t="inlineStr">
        <is>
          <t>Ecuador</t>
        </is>
      </c>
      <c r="E240" s="14" t="n">
        <v>2023</v>
      </c>
      <c r="F240" s="14" t="n">
        <v>0.12</v>
      </c>
      <c r="G240" s="14" t="n">
        <v>6.147</v>
      </c>
      <c r="H240" s="14" t="n">
        <v>1.286</v>
      </c>
      <c r="I240" s="14" t="n">
        <v>0</v>
      </c>
      <c r="J240" s="14" t="n">
        <v>6.147</v>
      </c>
      <c r="K240" s="14" t="n">
        <v>0</v>
      </c>
      <c r="L240" s="14" t="n">
        <v>1</v>
      </c>
      <c r="M240" s="14" t="n">
        <v>7.886</v>
      </c>
      <c r="N240" s="14" t="n">
        <v>3.857</v>
      </c>
      <c r="O240" s="14" t="n">
        <v>0.227</v>
      </c>
      <c r="P240" s="14" t="n">
        <v>8.113</v>
      </c>
      <c r="Q240" s="14" t="n">
        <v>0</v>
      </c>
      <c r="R240" s="14" t="n">
        <v>1</v>
      </c>
      <c r="S240" s="14" t="n">
        <v>12.575</v>
      </c>
      <c r="T240" s="14" t="n">
        <v>7.714</v>
      </c>
      <c r="U240" s="14" t="n">
        <v>0.167</v>
      </c>
      <c r="V240" s="14" t="n">
        <v>14.084</v>
      </c>
      <c r="W240" s="14" t="n">
        <v>0.12</v>
      </c>
      <c r="X240" s="14" t="n">
        <v>1</v>
      </c>
      <c r="Y240" s="14" t="n">
        <v>10.547</v>
      </c>
      <c r="Z240" s="14" t="n">
        <v>0.768</v>
      </c>
      <c r="AA240" s="14" t="n">
        <v>-0.269</v>
      </c>
      <c r="AB240" s="14" t="n">
        <v>10.278</v>
      </c>
      <c r="AC240" s="14" t="n">
        <v>0</v>
      </c>
      <c r="AD240" s="14" t="n">
        <v>1</v>
      </c>
      <c r="AE240" s="14" t="n">
        <v>11.19</v>
      </c>
      <c r="AF240" s="14" t="n">
        <v>1.505</v>
      </c>
      <c r="AG240" s="14" t="n">
        <v>-0.269</v>
      </c>
      <c r="AH240" s="14" t="n">
        <v>10.921</v>
      </c>
      <c r="AI240" s="14" t="n">
        <v>0</v>
      </c>
      <c r="AJ240" s="14" t="n">
        <v>1</v>
      </c>
      <c r="AK240" s="14" t="n">
        <v>15.047</v>
      </c>
      <c r="AL240" s="14" t="n">
        <v>5.628</v>
      </c>
      <c r="AM240" s="14" t="n">
        <v>0.14</v>
      </c>
      <c r="AN240" s="14" t="n">
        <v>15.187</v>
      </c>
      <c r="AO240" s="14" t="n">
        <v>0</v>
      </c>
      <c r="AP240" s="14" t="n">
        <v>1</v>
      </c>
      <c r="AQ240" s="14" t="n">
        <v>0.642</v>
      </c>
      <c r="AR240" s="14" t="n">
        <v>0.108</v>
      </c>
      <c r="AS240" s="14" t="n">
        <v>-0.061</v>
      </c>
      <c r="AT240" s="14" t="n">
        <v>0.651</v>
      </c>
      <c r="AU240" s="14" t="n">
        <v>0</v>
      </c>
      <c r="AV240" s="14" t="n">
        <v>1</v>
      </c>
      <c r="AW240" s="14" t="n">
        <v>1.056</v>
      </c>
      <c r="AX240" s="14" t="n">
        <v>0.181</v>
      </c>
      <c r="AY240" s="14" t="n">
        <v>-0.633</v>
      </c>
      <c r="AZ240" s="14" t="n">
        <v>0.475</v>
      </c>
      <c r="BA240" s="14" t="n">
        <v>0</v>
      </c>
      <c r="BB240" s="14" t="n">
        <v>0</v>
      </c>
      <c r="BC240" s="14" t="n">
        <v>0.637</v>
      </c>
      <c r="BD240" s="14" t="n">
        <v>0.153</v>
      </c>
      <c r="BE240" s="14" t="n">
        <v>-0.541</v>
      </c>
      <c r="BF240" s="14" t="n">
        <v>0.107</v>
      </c>
      <c r="BG240" s="14" t="n">
        <v>0</v>
      </c>
      <c r="BH240" s="14" t="n">
        <v>0</v>
      </c>
      <c r="BI240" s="14" t="n">
        <v>0.5570000000000001</v>
      </c>
      <c r="BJ240" s="14" t="n">
        <v>0.129</v>
      </c>
      <c r="BK240" s="14" t="n">
        <v>-0.042</v>
      </c>
      <c r="BL240" s="14" t="n">
        <v>0.516</v>
      </c>
      <c r="BM240" s="14" t="n">
        <v>0</v>
      </c>
      <c r="BN240" s="14" t="n">
        <v>1</v>
      </c>
      <c r="BO240" s="14" t="n">
        <v>0</v>
      </c>
      <c r="BP240" s="14" t="n">
        <v>0</v>
      </c>
      <c r="BQ240" s="14" t="n">
        <v>0.062</v>
      </c>
      <c r="BR240" s="14" t="n">
        <v>0</v>
      </c>
      <c r="BS240" s="14" t="n">
        <v>0.5</v>
      </c>
      <c r="BT240" s="14" t="n">
        <v>0</v>
      </c>
      <c r="BU240" s="14" t="n">
        <v>-0.008999999999999999</v>
      </c>
      <c r="BV240" s="14" t="n">
        <v>0.104</v>
      </c>
      <c r="BW240" s="14" t="n">
        <v>0</v>
      </c>
      <c r="BX240" s="14" t="n">
        <v>0.833</v>
      </c>
      <c r="BY240" s="14" t="n">
        <v>13.254</v>
      </c>
      <c r="BZ240" s="14" t="n">
        <v>0</v>
      </c>
      <c r="CA240" s="14" t="n">
        <v>13.254</v>
      </c>
      <c r="CB240" s="14" t="n">
        <v>0</v>
      </c>
      <c r="CC240" s="14" t="n">
        <v>106.14</v>
      </c>
      <c r="CD240" s="14" t="n">
        <v>30.842</v>
      </c>
      <c r="CE240" s="14" t="n">
        <v>-44.068</v>
      </c>
      <c r="CF240" s="14" t="n">
        <v>69.521</v>
      </c>
      <c r="CG240" s="14" t="n">
        <v>0</v>
      </c>
      <c r="CH240" s="14" t="n">
        <v>0</v>
      </c>
      <c r="CI240" s="14" t="n">
        <v>0</v>
      </c>
      <c r="CJ240" s="14" t="n">
        <v>0</v>
      </c>
      <c r="CK240" s="14" t="n">
        <v>0</v>
      </c>
      <c r="CL240" s="14" t="n">
        <v>0</v>
      </c>
      <c r="CM240" s="14" t="n">
        <v>0</v>
      </c>
      <c r="CN240" s="14" t="n">
        <v>0</v>
      </c>
      <c r="CO240" s="14" t="n">
        <v>0</v>
      </c>
      <c r="CP240" s="14" t="n">
        <v>0</v>
      </c>
      <c r="CQ240" s="14" t="n">
        <v>1.348</v>
      </c>
      <c r="CR240" s="14" t="n">
        <v>1</v>
      </c>
      <c r="CS240" s="14" t="n">
        <v>9.904</v>
      </c>
      <c r="CT240" s="14" t="n">
        <v>4.861</v>
      </c>
      <c r="CU240" s="14" t="n">
        <v>11.192</v>
      </c>
    </row>
    <row r="241">
      <c r="A241" s="14" t="inlineStr">
        <is>
          <t>ECU2024</t>
        </is>
      </c>
      <c r="B241" s="14" t="inlineStr">
        <is>
          <t>ECU</t>
        </is>
      </c>
      <c r="C241" s="14" t="inlineStr">
        <is>
          <t>ECU</t>
        </is>
      </c>
      <c r="D241" s="14" t="inlineStr">
        <is>
          <t>Ecuador</t>
        </is>
      </c>
      <c r="E241" s="14" t="n">
        <v>2024</v>
      </c>
      <c r="F241" s="14" t="n">
        <v>0.12</v>
      </c>
      <c r="G241" s="14" t="n">
        <v>5.575</v>
      </c>
      <c r="H241" s="14" t="n">
        <v>1.324</v>
      </c>
      <c r="I241" s="14" t="n">
        <v>0</v>
      </c>
      <c r="J241" s="14" t="n">
        <v>5.575</v>
      </c>
      <c r="K241" s="14" t="n">
        <v>0</v>
      </c>
      <c r="L241" s="14" t="n">
        <v>1</v>
      </c>
      <c r="M241" s="14" t="n">
        <v>7.124</v>
      </c>
      <c r="N241" s="14" t="n">
        <v>3.971</v>
      </c>
      <c r="O241" s="14" t="n">
        <v>0.158</v>
      </c>
      <c r="P241" s="14" t="n">
        <v>7.281</v>
      </c>
      <c r="Q241" s="14" t="n">
        <v>0</v>
      </c>
      <c r="R241" s="14" t="n">
        <v>1</v>
      </c>
      <c r="S241" s="14" t="n">
        <v>12.193</v>
      </c>
      <c r="T241" s="14" t="n">
        <v>7.942</v>
      </c>
      <c r="U241" s="14" t="n">
        <v>0.199</v>
      </c>
      <c r="V241" s="14" t="n">
        <v>13.656</v>
      </c>
      <c r="W241" s="14" t="n">
        <v>0.12</v>
      </c>
      <c r="X241" s="14" t="n">
        <v>1</v>
      </c>
      <c r="Y241" s="14" t="n">
        <v>10.785</v>
      </c>
      <c r="Z241" s="14" t="n">
        <v>0.785</v>
      </c>
      <c r="AA241" s="14" t="n">
        <v>-0.277</v>
      </c>
      <c r="AB241" s="14" t="n">
        <v>10.508</v>
      </c>
      <c r="AC241" s="14" t="n">
        <v>0</v>
      </c>
      <c r="AD241" s="14" t="n">
        <v>1</v>
      </c>
      <c r="AE241" s="14" t="n">
        <v>11.447</v>
      </c>
      <c r="AF241" s="14" t="n">
        <v>1.54</v>
      </c>
      <c r="AG241" s="14" t="n">
        <v>-0.277</v>
      </c>
      <c r="AH241" s="14" t="n">
        <v>11.17</v>
      </c>
      <c r="AI241" s="14" t="n">
        <v>0</v>
      </c>
      <c r="AJ241" s="14" t="n">
        <v>1</v>
      </c>
      <c r="AK241" s="14" t="n">
        <v>15.418</v>
      </c>
      <c r="AL241" s="14" t="n">
        <v>5.766</v>
      </c>
      <c r="AM241" s="14" t="n">
        <v>0.135</v>
      </c>
      <c r="AN241" s="14" t="n">
        <v>15.553</v>
      </c>
      <c r="AO241" s="14" t="n">
        <v>0</v>
      </c>
      <c r="AP241" s="14" t="n">
        <v>1</v>
      </c>
      <c r="AQ241" s="14" t="n">
        <v>0.638</v>
      </c>
      <c r="AR241" s="14" t="n">
        <v>0.116</v>
      </c>
      <c r="AS241" s="14" t="n">
        <v>-0.048</v>
      </c>
      <c r="AT241" s="14" t="n">
        <v>0.679</v>
      </c>
      <c r="AU241" s="14" t="n">
        <v>0</v>
      </c>
      <c r="AV241" s="14" t="n">
        <v>1</v>
      </c>
      <c r="AW241" s="14" t="n">
        <v>0.856</v>
      </c>
      <c r="AX241" s="14" t="n">
        <v>0.157</v>
      </c>
      <c r="AY241" s="14" t="n">
        <v>-0.443</v>
      </c>
      <c r="AZ241" s="14" t="n">
        <v>0.475</v>
      </c>
      <c r="BA241" s="14" t="n">
        <v>0</v>
      </c>
      <c r="BB241" s="14" t="n">
        <v>0</v>
      </c>
      <c r="BC241" s="14" t="n">
        <v>0.708</v>
      </c>
      <c r="BD241" s="14" t="n">
        <v>0.182</v>
      </c>
      <c r="BE241" s="14" t="n">
        <v>-0.615</v>
      </c>
      <c r="BF241" s="14" t="n">
        <v>0.107</v>
      </c>
      <c r="BG241" s="14" t="n">
        <v>0</v>
      </c>
      <c r="BH241" s="14" t="n">
        <v>0</v>
      </c>
      <c r="BI241" s="14" t="n">
        <v>0.5679999999999999</v>
      </c>
      <c r="BJ241" s="14" t="n">
        <v>0.132</v>
      </c>
      <c r="BK241" s="14" t="n">
        <v>-0.044</v>
      </c>
      <c r="BL241" s="14" t="n">
        <v>0.524</v>
      </c>
      <c r="BM241" s="14" t="n">
        <v>0</v>
      </c>
      <c r="BN241" s="14" t="n">
        <v>1</v>
      </c>
      <c r="BO241" s="14" t="n">
        <v>0</v>
      </c>
      <c r="BP241" s="14" t="n">
        <v>0</v>
      </c>
      <c r="BQ241" s="14" t="n">
        <v>0.07099999999999999</v>
      </c>
      <c r="BR241" s="14" t="n">
        <v>0</v>
      </c>
      <c r="BS241" s="14" t="n">
        <v>0.5</v>
      </c>
      <c r="BT241" s="14" t="n">
        <v>0</v>
      </c>
      <c r="BU241" s="14" t="n">
        <v>-0.008999999999999999</v>
      </c>
      <c r="BV241" s="14" t="n">
        <v>0.103</v>
      </c>
      <c r="BW241" s="14" t="n">
        <v>0</v>
      </c>
      <c r="BX241" s="14" t="n">
        <v>0.833</v>
      </c>
      <c r="BY241" s="14" t="n">
        <v>13.646</v>
      </c>
      <c r="BZ241" s="14" t="n">
        <v>0</v>
      </c>
      <c r="CA241" s="14" t="n">
        <v>13.646</v>
      </c>
      <c r="CB241" s="14" t="n">
        <v>0</v>
      </c>
      <c r="CC241" s="14" t="n">
        <v>109.623</v>
      </c>
      <c r="CD241" s="14" t="n">
        <v>34.985</v>
      </c>
      <c r="CE241" s="14" t="n">
        <v>-41.506</v>
      </c>
      <c r="CF241" s="14" t="n">
        <v>78.334</v>
      </c>
      <c r="CG241" s="14" t="n">
        <v>0</v>
      </c>
      <c r="CH241" s="14" t="n">
        <v>0</v>
      </c>
      <c r="CI241" s="14" t="n">
        <v>0</v>
      </c>
      <c r="CJ241" s="14" t="n">
        <v>0</v>
      </c>
      <c r="CK241" s="14" t="n">
        <v>0</v>
      </c>
      <c r="CL241" s="14" t="n">
        <v>0</v>
      </c>
      <c r="CM241" s="14" t="n">
        <v>0</v>
      </c>
      <c r="CN241" s="14" t="n">
        <v>0</v>
      </c>
      <c r="CO241" s="14" t="n">
        <v>0</v>
      </c>
      <c r="CP241" s="14" t="n">
        <v>0</v>
      </c>
      <c r="CQ241" s="14" t="n">
        <v>1.387</v>
      </c>
      <c r="CR241" s="14" t="n">
        <v>1</v>
      </c>
      <c r="CS241" s="14" t="n">
        <v>10.123</v>
      </c>
      <c r="CT241" s="14" t="n">
        <v>4.251</v>
      </c>
      <c r="CU241" s="14" t="n">
        <v>10.123</v>
      </c>
    </row>
    <row r="242">
      <c r="A242" s="98" t="inlineStr">
        <is>
          <t>EGY2019</t>
        </is>
      </c>
      <c r="B242" s="14" t="inlineStr">
        <is>
          <t>EGY</t>
        </is>
      </c>
      <c r="C242" s="14" t="inlineStr">
        <is>
          <t>EGY</t>
        </is>
      </c>
      <c r="D242" s="14" t="inlineStr">
        <is>
          <t>Egypt</t>
        </is>
      </c>
      <c r="E242" s="14" t="n">
        <v>2019</v>
      </c>
      <c r="F242" s="98" t="n">
        <v>0.14</v>
      </c>
      <c r="G242" s="98" t="n">
        <v>3.88</v>
      </c>
      <c r="H242" s="98" t="n">
        <v>1.079</v>
      </c>
      <c r="I242" s="98" t="n">
        <v>0</v>
      </c>
      <c r="J242" s="98" t="n">
        <v>3.88</v>
      </c>
      <c r="K242" s="98" t="n">
        <v>0</v>
      </c>
      <c r="L242" s="98" t="n">
        <v>1</v>
      </c>
      <c r="M242" s="98" t="n">
        <v>5.642</v>
      </c>
      <c r="N242" s="98" t="n">
        <v>3.236</v>
      </c>
      <c r="O242" s="98" t="n">
        <v>0.12</v>
      </c>
      <c r="P242" s="98" t="n">
        <v>5.762</v>
      </c>
      <c r="Q242" s="98" t="n">
        <v>0</v>
      </c>
      <c r="R242" s="98" t="n">
        <v>1</v>
      </c>
      <c r="S242" s="98" t="n">
        <v>9.27</v>
      </c>
      <c r="T242" s="98" t="n">
        <v>6.472</v>
      </c>
      <c r="U242" s="98" t="n">
        <v>-0.078</v>
      </c>
      <c r="V242" s="98" t="n">
        <v>10.4898</v>
      </c>
      <c r="W242" s="98" t="n">
        <v>0.14</v>
      </c>
      <c r="X242" s="98" t="n">
        <v>1</v>
      </c>
      <c r="Y242" s="98" t="n">
        <v>2.816</v>
      </c>
      <c r="Z242" s="98" t="n">
        <v>0.313</v>
      </c>
      <c r="AA242" s="98" t="n">
        <v>0.05</v>
      </c>
      <c r="AB242" s="98" t="n">
        <v>2.866</v>
      </c>
      <c r="AC242" s="98" t="n">
        <v>0</v>
      </c>
      <c r="AD242" s="98" t="n">
        <v>0</v>
      </c>
      <c r="AE242" s="98" t="n">
        <v>4.061</v>
      </c>
      <c r="AF242" s="98" t="n">
        <v>0.664</v>
      </c>
      <c r="AG242" s="98" t="n">
        <v>0.04</v>
      </c>
      <c r="AH242" s="98" t="n">
        <v>4.101</v>
      </c>
      <c r="AI242" s="98" t="n">
        <v>0</v>
      </c>
      <c r="AJ242" s="98" t="n">
        <v>0</v>
      </c>
      <c r="AK242" s="98" t="n">
        <v>6.315</v>
      </c>
      <c r="AL242" s="98" t="n">
        <v>3.173</v>
      </c>
      <c r="AM242" s="98" t="n">
        <v>-2.56</v>
      </c>
      <c r="AN242" s="98" t="n">
        <v>3.759</v>
      </c>
      <c r="AO242" s="98" t="n">
        <v>0</v>
      </c>
      <c r="AP242" s="98" t="n">
        <v>0</v>
      </c>
      <c r="AQ242" s="98" t="n">
        <v>0.5639999999999999</v>
      </c>
      <c r="AR242" s="98" t="n">
        <v>0.108</v>
      </c>
      <c r="AS242" s="98" t="n">
        <v>-0.068</v>
      </c>
      <c r="AT242" s="98" t="n">
        <v>0.496</v>
      </c>
      <c r="AU242" s="98" t="n">
        <v>0</v>
      </c>
      <c r="AV242" s="98" t="n">
        <v>0</v>
      </c>
      <c r="AW242" s="98" t="n">
        <v>0.594</v>
      </c>
      <c r="AX242" s="98" t="n">
        <v>0.108</v>
      </c>
      <c r="AY242" s="98" t="n">
        <v>-0.229</v>
      </c>
      <c r="AZ242" s="98" t="n">
        <v>0.365</v>
      </c>
      <c r="BA242" s="98" t="n">
        <v>0</v>
      </c>
      <c r="BB242" s="98" t="n">
        <v>0</v>
      </c>
      <c r="BC242" s="98" t="n">
        <v>0.402</v>
      </c>
      <c r="BD242" s="98" t="n">
        <v>0.108</v>
      </c>
      <c r="BE242" s="98" t="n">
        <v>-0.257</v>
      </c>
      <c r="BF242" s="98" t="n">
        <v>0.145</v>
      </c>
      <c r="BG242" s="98" t="n">
        <v>0</v>
      </c>
      <c r="BH242" s="98" t="n">
        <v>0</v>
      </c>
      <c r="BI242" s="98" t="n">
        <v>0.484</v>
      </c>
      <c r="BJ242" s="98" t="n">
        <v>0.108</v>
      </c>
      <c r="BK242" s="98" t="n">
        <v>-0.119</v>
      </c>
      <c r="BL242" s="98" t="n">
        <v>0.365</v>
      </c>
      <c r="BM242" s="98" t="n">
        <v>0</v>
      </c>
      <c r="BN242" s="98" t="n">
        <v>0</v>
      </c>
      <c r="BO242" s="98" t="n">
        <v>0.094996592</v>
      </c>
      <c r="BP242" s="98" t="n">
        <v>3.408e-06</v>
      </c>
      <c r="BQ242" s="98" t="n">
        <v>0.095</v>
      </c>
      <c r="BR242" s="98" t="n">
        <v>0</v>
      </c>
      <c r="BS242" s="98" t="n">
        <v>0.833</v>
      </c>
      <c r="BT242" s="98" t="n">
        <v>0.061295777</v>
      </c>
      <c r="BU242" s="98" t="n">
        <v>0.001704223</v>
      </c>
      <c r="BV242" s="98" t="n">
        <v>0.063</v>
      </c>
      <c r="BW242" s="98" t="n">
        <v>0</v>
      </c>
      <c r="BX242" s="98" t="n">
        <v>0</v>
      </c>
      <c r="BY242" s="98" t="n">
        <v>10.87</v>
      </c>
      <c r="BZ242" s="98" t="n">
        <v>0</v>
      </c>
      <c r="CA242" s="98" t="n">
        <v>10.87</v>
      </c>
      <c r="CB242" s="98" t="n">
        <v>0</v>
      </c>
      <c r="CC242" s="98" t="n">
        <v>72.556</v>
      </c>
      <c r="CD242" s="98" t="n">
        <v>7.95</v>
      </c>
      <c r="CE242" s="98" t="n">
        <v>-44.094</v>
      </c>
      <c r="CF242" s="98" t="n">
        <v>32.446</v>
      </c>
      <c r="CG242" s="98" t="n">
        <v>0</v>
      </c>
      <c r="CH242" s="98" t="n">
        <v>0</v>
      </c>
      <c r="CI242" s="98" t="n">
        <v>0</v>
      </c>
      <c r="CJ242" s="98" t="n">
        <v>0</v>
      </c>
      <c r="CK242" s="98" t="n">
        <v>0</v>
      </c>
      <c r="CL242" s="98" t="n">
        <v>0</v>
      </c>
      <c r="CM242" s="98" t="n">
        <v>0</v>
      </c>
      <c r="CN242" s="98" t="n">
        <v>0</v>
      </c>
      <c r="CO242" s="98" t="n">
        <v>0</v>
      </c>
      <c r="CP242" s="98" t="n">
        <v>0</v>
      </c>
      <c r="CQ242" s="98" t="n">
        <v>1.13</v>
      </c>
      <c r="CR242" s="98" t="n">
        <v>1</v>
      </c>
      <c r="CS242" s="98" t="n">
        <v>2</v>
      </c>
      <c r="CT242" s="98" t="n">
        <v>2.797</v>
      </c>
      <c r="CU242" s="98" t="n">
        <v>2</v>
      </c>
    </row>
    <row r="243">
      <c r="A243" s="98" t="inlineStr">
        <is>
          <t>EGY2020</t>
        </is>
      </c>
      <c r="B243" s="14" t="inlineStr">
        <is>
          <t>EGY</t>
        </is>
      </c>
      <c r="C243" s="14" t="inlineStr">
        <is>
          <t>EGY</t>
        </is>
      </c>
      <c r="D243" s="14" t="inlineStr">
        <is>
          <t>Egypt</t>
        </is>
      </c>
      <c r="E243" s="14" t="n">
        <v>2020</v>
      </c>
      <c r="F243" s="98" t="n">
        <v>0.14</v>
      </c>
      <c r="G243" s="98" t="n">
        <v>3.6</v>
      </c>
      <c r="H243" s="98" t="n">
        <v>1.092</v>
      </c>
      <c r="I243" s="98" t="n">
        <v>0</v>
      </c>
      <c r="J243" s="98" t="n">
        <v>3.6</v>
      </c>
      <c r="K243" s="98" t="n">
        <v>0</v>
      </c>
      <c r="L243" s="98" t="n">
        <v>1</v>
      </c>
      <c r="M243" s="98" t="n">
        <v>5.429</v>
      </c>
      <c r="N243" s="98" t="n">
        <v>3.277</v>
      </c>
      <c r="O243" s="98" t="n">
        <v>0.108</v>
      </c>
      <c r="P243" s="98" t="n">
        <v>5.537</v>
      </c>
      <c r="Q243" s="98" t="n">
        <v>0</v>
      </c>
      <c r="R243" s="98" t="n">
        <v>1</v>
      </c>
      <c r="S243" s="98" t="n">
        <v>9.055999999999999</v>
      </c>
      <c r="T243" s="98" t="n">
        <v>6.553</v>
      </c>
      <c r="U243" s="98" t="n">
        <v>-0.059</v>
      </c>
      <c r="V243" s="98" t="n">
        <v>10.26484</v>
      </c>
      <c r="W243" s="98" t="n">
        <v>0.14</v>
      </c>
      <c r="X243" s="98" t="n">
        <v>1</v>
      </c>
      <c r="Y243" s="98" t="n">
        <v>2.842</v>
      </c>
      <c r="Z243" s="98" t="n">
        <v>0.318</v>
      </c>
      <c r="AA243" s="98" t="n">
        <v>0.06</v>
      </c>
      <c r="AB243" s="98" t="n">
        <v>2.902</v>
      </c>
      <c r="AC243" s="98" t="n">
        <v>0</v>
      </c>
      <c r="AD243" s="98" t="n">
        <v>0</v>
      </c>
      <c r="AE243" s="98" t="n">
        <v>4.102</v>
      </c>
      <c r="AF243" s="98" t="n">
        <v>0.68</v>
      </c>
      <c r="AG243" s="98" t="n">
        <v>0.05</v>
      </c>
      <c r="AH243" s="98" t="n">
        <v>4.152</v>
      </c>
      <c r="AI243" s="98" t="n">
        <v>0</v>
      </c>
      <c r="AJ243" s="98" t="n">
        <v>0</v>
      </c>
      <c r="AK243" s="98" t="n">
        <v>6.62</v>
      </c>
      <c r="AL243" s="98" t="n">
        <v>3.327</v>
      </c>
      <c r="AM243" s="98" t="n">
        <v>-1.94</v>
      </c>
      <c r="AN243" s="98" t="n">
        <v>4.684</v>
      </c>
      <c r="AO243" s="98" t="n">
        <v>0</v>
      </c>
      <c r="AP243" s="98" t="n">
        <v>0</v>
      </c>
      <c r="AQ243" s="98" t="n">
        <v>0.494261644</v>
      </c>
      <c r="AR243" s="98" t="n">
        <v>0.109</v>
      </c>
      <c r="AS243" s="98" t="n">
        <v>0.049738356</v>
      </c>
      <c r="AT243" s="98" t="n">
        <v>0.544</v>
      </c>
      <c r="AU243" s="98" t="n">
        <v>0</v>
      </c>
      <c r="AV243" s="98" t="n">
        <v>0</v>
      </c>
      <c r="AW243" s="98" t="n">
        <v>0.414</v>
      </c>
      <c r="AX243" s="98" t="n">
        <v>0.109</v>
      </c>
      <c r="AY243" s="98" t="n">
        <v>0.014</v>
      </c>
      <c r="AZ243" s="98" t="n">
        <v>0.428</v>
      </c>
      <c r="BA243" s="98" t="n">
        <v>0</v>
      </c>
      <c r="BB243" s="98" t="n">
        <v>0</v>
      </c>
      <c r="BC243" s="98" t="n">
        <v>0.299</v>
      </c>
      <c r="BD243" s="98" t="n">
        <v>0.109</v>
      </c>
      <c r="BE243" s="98" t="n">
        <v>-0.123</v>
      </c>
      <c r="BF243" s="98" t="n">
        <v>0.176</v>
      </c>
      <c r="BG243" s="98" t="n">
        <v>0</v>
      </c>
      <c r="BH243" s="98" t="n">
        <v>0</v>
      </c>
      <c r="BI243" s="98" t="n">
        <v>0.38261774</v>
      </c>
      <c r="BJ243" s="98" t="n">
        <v>0.109</v>
      </c>
      <c r="BK243" s="98" t="n">
        <v>0.02238226</v>
      </c>
      <c r="BL243" s="98" t="n">
        <v>0.405</v>
      </c>
      <c r="BM243" s="98" t="n">
        <v>0</v>
      </c>
      <c r="BN243" s="98" t="n">
        <v>0</v>
      </c>
      <c r="BO243" s="98" t="n">
        <v>0.06999627</v>
      </c>
      <c r="BP243" s="98" t="n">
        <v>3.73e-06</v>
      </c>
      <c r="BQ243" s="98" t="n">
        <v>0.07000000000000001</v>
      </c>
      <c r="BR243" s="98" t="n">
        <v>0</v>
      </c>
      <c r="BS243" s="98" t="n">
        <v>0.833</v>
      </c>
      <c r="BT243" s="98" t="n">
        <v>0.07313481199999999</v>
      </c>
      <c r="BU243" s="98" t="n">
        <v>0.001865188</v>
      </c>
      <c r="BV243" s="98" t="n">
        <v>0.075</v>
      </c>
      <c r="BW243" s="98" t="n">
        <v>0</v>
      </c>
      <c r="BX243" s="98" t="n">
        <v>0</v>
      </c>
      <c r="BY243" s="98" t="n">
        <v>11.26</v>
      </c>
      <c r="BZ243" s="98" t="n">
        <v>0</v>
      </c>
      <c r="CA243" s="98" t="n">
        <v>11.26</v>
      </c>
      <c r="CB243" s="98" t="n">
        <v>0</v>
      </c>
      <c r="CC243" s="98" t="n">
        <v>56.32</v>
      </c>
      <c r="CD243" s="98" t="n">
        <v>7.95</v>
      </c>
      <c r="CE243" s="98" t="n">
        <v>-25.465</v>
      </c>
      <c r="CF243" s="98" t="n">
        <v>35.175</v>
      </c>
      <c r="CG243" s="98" t="n">
        <v>0</v>
      </c>
      <c r="CH243" s="98" t="n">
        <v>0</v>
      </c>
      <c r="CI243" s="98" t="n">
        <v>0</v>
      </c>
      <c r="CJ243" s="98" t="n">
        <v>0</v>
      </c>
      <c r="CK243" s="98" t="n">
        <v>0</v>
      </c>
      <c r="CL243" s="98" t="n">
        <v>0</v>
      </c>
      <c r="CM243" s="98" t="n">
        <v>0</v>
      </c>
      <c r="CN243" s="98" t="n">
        <v>0</v>
      </c>
      <c r="CO243" s="98" t="n">
        <v>0</v>
      </c>
      <c r="CP243" s="98" t="n">
        <v>0</v>
      </c>
      <c r="CQ243" s="98" t="n">
        <v>1.144</v>
      </c>
      <c r="CR243" s="98" t="n">
        <v>0.9419999999999999</v>
      </c>
      <c r="CS243" s="98" t="n">
        <v>2</v>
      </c>
      <c r="CT243" s="98" t="n">
        <v>2.503</v>
      </c>
      <c r="CU243" s="98" t="n">
        <v>2</v>
      </c>
    </row>
    <row r="244">
      <c r="A244" s="98" t="inlineStr">
        <is>
          <t>EGY2021</t>
        </is>
      </c>
      <c r="B244" s="14" t="inlineStr">
        <is>
          <t>EGY</t>
        </is>
      </c>
      <c r="C244" s="14" t="inlineStr">
        <is>
          <t>EGY</t>
        </is>
      </c>
      <c r="D244" s="14" t="inlineStr">
        <is>
          <t>Egypt</t>
        </is>
      </c>
      <c r="E244" s="14" t="n">
        <v>2021</v>
      </c>
      <c r="F244" s="14" t="n">
        <v>0.14</v>
      </c>
      <c r="G244" s="98" t="n">
        <v>5.9</v>
      </c>
      <c r="H244" s="14" t="n">
        <v>1.143</v>
      </c>
      <c r="I244" s="14" t="n">
        <v>0</v>
      </c>
      <c r="J244" s="98" t="n">
        <v>5.9</v>
      </c>
      <c r="K244" s="14" t="n">
        <v>0</v>
      </c>
      <c r="L244" s="14" t="n">
        <v>1</v>
      </c>
      <c r="M244" s="14" t="n">
        <v>7.964</v>
      </c>
      <c r="N244" s="14" t="n">
        <v>3.43</v>
      </c>
      <c r="O244" s="14" t="n">
        <v>0.227</v>
      </c>
      <c r="P244" s="14" t="n">
        <v>8.191000000000001</v>
      </c>
      <c r="Q244" s="14" t="n">
        <v>0</v>
      </c>
      <c r="R244" s="14" t="n">
        <v>1</v>
      </c>
      <c r="S244" s="14" t="n">
        <v>11.613</v>
      </c>
      <c r="T244" s="14" t="n">
        <v>6.86</v>
      </c>
      <c r="U244" s="14" t="n">
        <v>0</v>
      </c>
      <c r="V244" s="98" t="n">
        <v>13.23882</v>
      </c>
      <c r="W244" s="14" t="n">
        <v>0.14</v>
      </c>
      <c r="X244" s="14" t="n">
        <v>1</v>
      </c>
      <c r="Y244" s="98" t="n">
        <v>7.852</v>
      </c>
      <c r="Z244" s="98" t="n">
        <v>0.968</v>
      </c>
      <c r="AA244" s="98" t="n">
        <v>-4.991</v>
      </c>
      <c r="AB244" s="14" t="n">
        <v>2.861</v>
      </c>
      <c r="AC244" s="14" t="n">
        <v>0</v>
      </c>
      <c r="AD244" s="14" t="n">
        <v>0</v>
      </c>
      <c r="AE244" s="98" t="n">
        <v>8.459</v>
      </c>
      <c r="AF244" s="98" t="n">
        <v>1.824</v>
      </c>
      <c r="AG244" s="98" t="n">
        <v>-4.113</v>
      </c>
      <c r="AH244" s="14" t="n">
        <v>4.347</v>
      </c>
      <c r="AI244" s="14" t="n">
        <v>0</v>
      </c>
      <c r="AJ244" s="14" t="n">
        <v>0</v>
      </c>
      <c r="AK244" s="98" t="n">
        <v>12.104</v>
      </c>
      <c r="AL244" s="98" t="n">
        <v>6.083</v>
      </c>
      <c r="AM244" s="98" t="n">
        <v>-7.36</v>
      </c>
      <c r="AN244" s="14" t="n">
        <v>4.747</v>
      </c>
      <c r="AO244" s="14" t="n">
        <v>0</v>
      </c>
      <c r="AP244" s="14" t="n">
        <v>0</v>
      </c>
      <c r="AQ244" s="14" t="n">
        <v>0.621</v>
      </c>
      <c r="AR244" s="14" t="n">
        <v>0.114</v>
      </c>
      <c r="AS244" s="98" t="n">
        <v>-0.056</v>
      </c>
      <c r="AT244" s="14" t="n">
        <v>0.5649999999999999</v>
      </c>
      <c r="AU244" s="14" t="n">
        <v>0</v>
      </c>
      <c r="AV244" s="14" t="n">
        <v>0</v>
      </c>
      <c r="AW244" s="14" t="n">
        <v>0.593</v>
      </c>
      <c r="AX244" s="14" t="n">
        <v>0.114</v>
      </c>
      <c r="AY244" s="98" t="n">
        <v>-0.162</v>
      </c>
      <c r="AZ244" s="14" t="n">
        <v>0.431</v>
      </c>
      <c r="BA244" s="14" t="n">
        <v>0</v>
      </c>
      <c r="BB244" s="14" t="n">
        <v>0</v>
      </c>
      <c r="BC244" s="98" t="n">
        <v>0.441</v>
      </c>
      <c r="BD244" s="14" t="n">
        <v>0.114</v>
      </c>
      <c r="BE244" s="98" t="n">
        <v>-0.263</v>
      </c>
      <c r="BF244" s="98" t="n">
        <v>0.178</v>
      </c>
      <c r="BG244" s="14" t="n">
        <v>0</v>
      </c>
      <c r="BH244" s="14" t="n">
        <v>0</v>
      </c>
      <c r="BI244" s="14" t="n">
        <v>0.5600000000000001</v>
      </c>
      <c r="BJ244" s="14" t="n">
        <v>0.114</v>
      </c>
      <c r="BK244" s="98" t="n">
        <v>-0.129</v>
      </c>
      <c r="BL244" s="14" t="n">
        <v>0.431</v>
      </c>
      <c r="BM244" s="14" t="n">
        <v>0</v>
      </c>
      <c r="BN244" s="14" t="n">
        <v>0</v>
      </c>
      <c r="BO244" s="98" t="n">
        <v>0.069996188</v>
      </c>
      <c r="BP244" s="98" t="n">
        <v>3.812e-06</v>
      </c>
      <c r="BQ244" s="14" t="n">
        <v>0.07000000000000001</v>
      </c>
      <c r="BR244" s="14" t="n">
        <v>0</v>
      </c>
      <c r="BS244" s="14" t="n">
        <v>0.833</v>
      </c>
      <c r="BT244" s="98" t="n">
        <v>0.07309412899999999</v>
      </c>
      <c r="BU244" s="98" t="n">
        <v>0.001905871</v>
      </c>
      <c r="BV244" s="14" t="n">
        <v>0.075</v>
      </c>
      <c r="BW244" s="14" t="n">
        <v>0</v>
      </c>
      <c r="BX244" s="98" t="n">
        <v>0</v>
      </c>
      <c r="BY244" s="14" t="n">
        <v>11.787</v>
      </c>
      <c r="BZ244" s="14" t="n">
        <v>0</v>
      </c>
      <c r="CA244" s="14" t="n">
        <v>11.787</v>
      </c>
      <c r="CB244" s="14" t="n">
        <v>0</v>
      </c>
      <c r="CC244" s="14" t="n">
        <v>81.69499999999999</v>
      </c>
      <c r="CD244" s="14" t="n">
        <v>7.95</v>
      </c>
      <c r="CE244" s="14" t="n">
        <v>-51.738</v>
      </c>
      <c r="CF244" s="14" t="n">
        <v>34.152</v>
      </c>
      <c r="CG244" s="14" t="n">
        <v>0</v>
      </c>
      <c r="CH244" s="14" t="n">
        <v>0</v>
      </c>
      <c r="CI244" s="14" t="n">
        <v>0</v>
      </c>
      <c r="CJ244" s="14" t="n">
        <v>0</v>
      </c>
      <c r="CK244" s="14" t="n">
        <v>0</v>
      </c>
      <c r="CL244" s="14" t="n">
        <v>0</v>
      </c>
      <c r="CM244" s="14" t="n">
        <v>0</v>
      </c>
      <c r="CN244" s="14" t="n">
        <v>0</v>
      </c>
      <c r="CO244" s="14" t="n">
        <v>0</v>
      </c>
      <c r="CP244" s="14" t="n">
        <v>0</v>
      </c>
      <c r="CQ244" s="14" t="n">
        <v>1.198</v>
      </c>
      <c r="CR244" s="14" t="n">
        <v>0.9370000000000001</v>
      </c>
      <c r="CS244" s="98" t="n">
        <v>6.786</v>
      </c>
      <c r="CT244" s="14" t="n">
        <v>4.753</v>
      </c>
      <c r="CU244" s="14" t="n">
        <v>14.129</v>
      </c>
    </row>
    <row r="245">
      <c r="A245" s="98" t="inlineStr">
        <is>
          <t>EGY2022</t>
        </is>
      </c>
      <c r="B245" s="14" t="inlineStr">
        <is>
          <t>EGY</t>
        </is>
      </c>
      <c r="C245" s="14" t="inlineStr">
        <is>
          <t>EGY</t>
        </is>
      </c>
      <c r="D245" s="14" t="inlineStr">
        <is>
          <t>Egypt</t>
        </is>
      </c>
      <c r="E245" s="14" t="n">
        <v>2022</v>
      </c>
      <c r="F245" s="14" t="n">
        <v>0.14</v>
      </c>
      <c r="G245" s="98" t="n">
        <v>11.7</v>
      </c>
      <c r="H245" s="14" t="n">
        <v>1.235</v>
      </c>
      <c r="I245" s="14" t="n">
        <v>0</v>
      </c>
      <c r="J245" s="98" t="n">
        <v>11.7</v>
      </c>
      <c r="K245" s="14" t="n">
        <v>0</v>
      </c>
      <c r="L245" s="14" t="n">
        <v>1</v>
      </c>
      <c r="M245" s="98" t="n">
        <v>9.782</v>
      </c>
      <c r="N245" s="14" t="n">
        <v>3.704</v>
      </c>
      <c r="O245" s="14" t="n">
        <v>0.304</v>
      </c>
      <c r="P245" s="98" t="n">
        <v>10.086</v>
      </c>
      <c r="Q245" s="14" t="n">
        <v>0</v>
      </c>
      <c r="R245" s="14" t="n">
        <v>1</v>
      </c>
      <c r="S245" s="14" t="n">
        <v>17.893</v>
      </c>
      <c r="T245" s="14" t="n">
        <v>7.408</v>
      </c>
      <c r="U245" s="14" t="n">
        <v>0.185</v>
      </c>
      <c r="V245" s="98" t="n">
        <v>20.58302</v>
      </c>
      <c r="W245" s="14" t="n">
        <v>0.14</v>
      </c>
      <c r="X245" s="14" t="n">
        <v>1</v>
      </c>
      <c r="Y245" s="98" t="n">
        <v>10.105</v>
      </c>
      <c r="Z245" s="98" t="n">
        <v>1.246</v>
      </c>
      <c r="AA245" s="98" t="n">
        <v>-7.656</v>
      </c>
      <c r="AB245" s="14" t="n">
        <v>2.449</v>
      </c>
      <c r="AC245" s="14" t="n">
        <v>0</v>
      </c>
      <c r="AD245" s="14" t="n">
        <v>0</v>
      </c>
      <c r="AE245" s="98" t="n">
        <v>10.785</v>
      </c>
      <c r="AF245" s="98" t="n">
        <v>2.325</v>
      </c>
      <c r="AG245" s="98" t="n">
        <v>-6.091</v>
      </c>
      <c r="AH245" s="14" t="n">
        <v>4.694</v>
      </c>
      <c r="AI245" s="14" t="n">
        <v>0</v>
      </c>
      <c r="AJ245" s="14" t="n">
        <v>0</v>
      </c>
      <c r="AK245" s="98" t="n">
        <v>14.863</v>
      </c>
      <c r="AL245" s="98" t="n">
        <v>7.469</v>
      </c>
      <c r="AM245" s="98" t="n">
        <v>-10.79</v>
      </c>
      <c r="AN245" s="14" t="n">
        <v>4.076</v>
      </c>
      <c r="AO245" s="14" t="n">
        <v>0</v>
      </c>
      <c r="AP245" s="14" t="n">
        <v>0</v>
      </c>
      <c r="AQ245" s="14" t="n">
        <v>0.847</v>
      </c>
      <c r="AR245" s="14" t="n">
        <v>0.123</v>
      </c>
      <c r="AS245" s="98" t="n">
        <v>-0.319</v>
      </c>
      <c r="AT245" s="14" t="n">
        <v>0.528</v>
      </c>
      <c r="AU245" s="14" t="n">
        <v>0</v>
      </c>
      <c r="AV245" s="14" t="n">
        <v>0</v>
      </c>
      <c r="AW245" s="14" t="n">
        <v>0.947</v>
      </c>
      <c r="AX245" s="14" t="n">
        <v>0.123</v>
      </c>
      <c r="AY245" s="98" t="n">
        <v>-0.583</v>
      </c>
      <c r="AZ245" s="14" t="n">
        <v>0.364</v>
      </c>
      <c r="BA245" s="14" t="n">
        <v>0</v>
      </c>
      <c r="BB245" s="14" t="n">
        <v>0</v>
      </c>
      <c r="BC245" s="98" t="n">
        <v>0.59</v>
      </c>
      <c r="BD245" s="14" t="n">
        <v>0.123</v>
      </c>
      <c r="BE245" s="98" t="n">
        <v>-0.436</v>
      </c>
      <c r="BF245" s="14" t="n">
        <v>0.154</v>
      </c>
      <c r="BG245" s="14" t="n">
        <v>0</v>
      </c>
      <c r="BH245" s="14" t="n">
        <v>0</v>
      </c>
      <c r="BI245" s="14" t="n">
        <v>0.6889999999999999</v>
      </c>
      <c r="BJ245" s="14" t="n">
        <v>0.123</v>
      </c>
      <c r="BK245" s="98" t="n">
        <v>-0.325</v>
      </c>
      <c r="BL245" s="14" t="n">
        <v>0.364</v>
      </c>
      <c r="BM245" s="14" t="n">
        <v>0</v>
      </c>
      <c r="BN245" s="14" t="n">
        <v>0</v>
      </c>
      <c r="BO245" s="98" t="n">
        <v>0.055996364</v>
      </c>
      <c r="BP245" s="98" t="n">
        <v>3.636e-06</v>
      </c>
      <c r="BQ245" s="14" t="n">
        <v>0.056</v>
      </c>
      <c r="BR245" s="14" t="n">
        <v>0</v>
      </c>
      <c r="BS245" s="14" t="n">
        <v>0.833</v>
      </c>
      <c r="BT245" s="98" t="n">
        <v>0.052182094</v>
      </c>
      <c r="BU245" s="98" t="n">
        <v>0.001817906</v>
      </c>
      <c r="BV245" s="14" t="n">
        <v>0.054</v>
      </c>
      <c r="BW245" s="14" t="n">
        <v>0</v>
      </c>
      <c r="BX245" s="98" t="n">
        <v>0</v>
      </c>
      <c r="BY245" s="14" t="n">
        <v>12.729</v>
      </c>
      <c r="BZ245" s="14" t="n">
        <v>0</v>
      </c>
      <c r="CA245" s="14" t="n">
        <v>12.729</v>
      </c>
      <c r="CB245" s="14" t="n">
        <v>0</v>
      </c>
      <c r="CC245" s="14" t="n">
        <v>102.477</v>
      </c>
      <c r="CD245" s="14" t="n">
        <v>7.95</v>
      </c>
      <c r="CE245" s="14" t="n">
        <v>-73.404</v>
      </c>
      <c r="CF245" s="14" t="n">
        <v>33.143</v>
      </c>
      <c r="CG245" s="14" t="n">
        <v>0</v>
      </c>
      <c r="CH245" s="14" t="n">
        <v>0</v>
      </c>
      <c r="CI245" s="14" t="n">
        <v>0</v>
      </c>
      <c r="CJ245" s="14" t="n">
        <v>0</v>
      </c>
      <c r="CK245" s="14" t="n">
        <v>0</v>
      </c>
      <c r="CL245" s="14" t="n">
        <v>0</v>
      </c>
      <c r="CM245" s="14" t="n">
        <v>0</v>
      </c>
      <c r="CN245" s="14" t="n">
        <v>0</v>
      </c>
      <c r="CO245" s="14" t="n">
        <v>0</v>
      </c>
      <c r="CP245" s="14" t="n">
        <v>0</v>
      </c>
      <c r="CQ245" s="14" t="n">
        <v>1.294</v>
      </c>
      <c r="CR245" s="14" t="n">
        <v>0.899</v>
      </c>
      <c r="CS245" s="98" t="n">
        <v>7.328</v>
      </c>
      <c r="CT245" s="14" t="n">
        <v>10.485</v>
      </c>
      <c r="CU245" s="14" t="n">
        <v>28.059</v>
      </c>
    </row>
    <row r="246">
      <c r="A246" s="98" t="inlineStr">
        <is>
          <t>EGY2023</t>
        </is>
      </c>
      <c r="B246" s="14" t="inlineStr">
        <is>
          <t>EGY</t>
        </is>
      </c>
      <c r="C246" s="14" t="inlineStr">
        <is>
          <t>EGY</t>
        </is>
      </c>
      <c r="D246" s="14" t="inlineStr">
        <is>
          <t>Egypt</t>
        </is>
      </c>
      <c r="E246" s="14" t="n">
        <v>2023</v>
      </c>
      <c r="F246" s="14" t="n">
        <v>0.14</v>
      </c>
      <c r="G246" s="98" t="n">
        <v>6.1</v>
      </c>
      <c r="H246" s="14" t="n">
        <v>1.286</v>
      </c>
      <c r="I246" s="14" t="n">
        <v>0</v>
      </c>
      <c r="J246" s="98" t="n">
        <v>6.1</v>
      </c>
      <c r="K246" s="14" t="n">
        <v>0</v>
      </c>
      <c r="L246" s="14" t="n">
        <v>1</v>
      </c>
      <c r="M246" s="98" t="n">
        <v>7.887</v>
      </c>
      <c r="N246" s="14" t="n">
        <v>3.857</v>
      </c>
      <c r="O246" s="14" t="n">
        <v>0.201</v>
      </c>
      <c r="P246" s="14" t="n">
        <v>8.087999999999999</v>
      </c>
      <c r="Q246" s="14" t="n">
        <v>0</v>
      </c>
      <c r="R246" s="14" t="n">
        <v>1</v>
      </c>
      <c r="S246" s="14" t="n">
        <v>12.575</v>
      </c>
      <c r="T246" s="14" t="n">
        <v>7.714</v>
      </c>
      <c r="U246" s="14" t="n">
        <v>0.195</v>
      </c>
      <c r="V246" s="98" t="n">
        <v>14.5305</v>
      </c>
      <c r="W246" s="14" t="n">
        <v>0.14</v>
      </c>
      <c r="X246" s="14" t="n">
        <v>1</v>
      </c>
      <c r="Y246" s="98" t="n">
        <v>8.6</v>
      </c>
      <c r="Z246" s="98" t="n">
        <v>1.06</v>
      </c>
      <c r="AA246" s="98" t="n">
        <v>-6.206</v>
      </c>
      <c r="AB246" s="14" t="n">
        <v>2.394</v>
      </c>
      <c r="AC246" s="14" t="n">
        <v>0</v>
      </c>
      <c r="AD246" s="14" t="n">
        <v>0</v>
      </c>
      <c r="AE246" s="98" t="n">
        <v>9.335000000000001</v>
      </c>
      <c r="AF246" s="98" t="n">
        <v>2.013</v>
      </c>
      <c r="AG246" s="98" t="n">
        <v>-4.746</v>
      </c>
      <c r="AH246" s="14" t="n">
        <v>4.589</v>
      </c>
      <c r="AI246" s="14" t="n">
        <v>0</v>
      </c>
      <c r="AJ246" s="14" t="n">
        <v>0</v>
      </c>
      <c r="AK246" s="98" t="n">
        <v>13.746</v>
      </c>
      <c r="AL246" s="98" t="n">
        <v>6.908</v>
      </c>
      <c r="AM246" s="98" t="n">
        <v>-10.81</v>
      </c>
      <c r="AN246" s="14" t="n">
        <v>2.939</v>
      </c>
      <c r="AO246" s="14" t="n">
        <v>0</v>
      </c>
      <c r="AP246" s="14" t="n">
        <v>0</v>
      </c>
      <c r="AQ246" s="14" t="n">
        <v>0.749</v>
      </c>
      <c r="AR246" s="14" t="n">
        <v>0.129</v>
      </c>
      <c r="AS246" s="98" t="n">
        <v>-0.373</v>
      </c>
      <c r="AT246" s="14" t="n">
        <v>0.376</v>
      </c>
      <c r="AU246" s="14" t="n">
        <v>0</v>
      </c>
      <c r="AV246" s="14" t="n">
        <v>0</v>
      </c>
      <c r="AW246" s="14" t="n">
        <v>0.783</v>
      </c>
      <c r="AX246" s="14" t="n">
        <v>0.129</v>
      </c>
      <c r="AY246" s="98" t="n">
        <v>-0.526</v>
      </c>
      <c r="AZ246" s="14" t="n">
        <v>0.257</v>
      </c>
      <c r="BA246" s="14" t="n">
        <v>0</v>
      </c>
      <c r="BB246" s="14" t="n">
        <v>0</v>
      </c>
      <c r="BC246" s="98" t="n">
        <v>0.529</v>
      </c>
      <c r="BD246" s="14" t="n">
        <v>0.129</v>
      </c>
      <c r="BE246" s="98" t="n">
        <v>-0.436</v>
      </c>
      <c r="BF246" s="14" t="n">
        <v>0.093</v>
      </c>
      <c r="BG246" s="14" t="n">
        <v>0</v>
      </c>
      <c r="BH246" s="14" t="n">
        <v>0</v>
      </c>
      <c r="BI246" s="14" t="n">
        <v>0.64</v>
      </c>
      <c r="BJ246" s="14" t="n">
        <v>0.129</v>
      </c>
      <c r="BK246" s="98" t="n">
        <v>-0.403</v>
      </c>
      <c r="BL246" s="14" t="n">
        <v>0.237</v>
      </c>
      <c r="BM246" s="14" t="n">
        <v>0</v>
      </c>
      <c r="BN246" s="14" t="n">
        <v>0</v>
      </c>
      <c r="BO246" s="98" t="n">
        <v>0.056997675</v>
      </c>
      <c r="BP246" s="98" t="n">
        <v>2.325e-06</v>
      </c>
      <c r="BQ246" s="14" t="n">
        <v>0.057</v>
      </c>
      <c r="BR246" s="14" t="n">
        <v>0</v>
      </c>
      <c r="BS246" s="14" t="n">
        <v>0.833</v>
      </c>
      <c r="BT246" s="98" t="n">
        <v>0.046837306</v>
      </c>
      <c r="BU246" s="98" t="n">
        <v>0.001162694</v>
      </c>
      <c r="BV246" s="14" t="n">
        <v>0.048</v>
      </c>
      <c r="BW246" s="14" t="n">
        <v>0</v>
      </c>
      <c r="BX246" s="98" t="n">
        <v>0</v>
      </c>
      <c r="BY246" s="98" t="n">
        <v>13.255</v>
      </c>
      <c r="BZ246" s="14" t="n">
        <v>0</v>
      </c>
      <c r="CA246" s="98" t="n">
        <v>13.255</v>
      </c>
      <c r="CB246" s="14" t="n">
        <v>0</v>
      </c>
      <c r="CC246" s="14" t="n">
        <v>87.07899999999999</v>
      </c>
      <c r="CD246" s="14" t="n">
        <v>7.95</v>
      </c>
      <c r="CE246" s="14" t="n">
        <v>-62.989</v>
      </c>
      <c r="CF246" s="14" t="n">
        <v>27.463</v>
      </c>
      <c r="CG246" s="14" t="n">
        <v>0</v>
      </c>
      <c r="CH246" s="14" t="n">
        <v>0</v>
      </c>
      <c r="CI246" s="14" t="n">
        <v>0</v>
      </c>
      <c r="CJ246" s="14" t="n">
        <v>0</v>
      </c>
      <c r="CK246" s="14" t="n">
        <v>0</v>
      </c>
      <c r="CL246" s="14" t="n">
        <v>0</v>
      </c>
      <c r="CM246" s="14" t="n">
        <v>0</v>
      </c>
      <c r="CN246" s="14" t="n">
        <v>0</v>
      </c>
      <c r="CO246" s="14" t="n">
        <v>0</v>
      </c>
      <c r="CP246" s="14" t="n">
        <v>0</v>
      </c>
      <c r="CQ246" s="98" t="n">
        <v>1.347</v>
      </c>
      <c r="CR246" s="14" t="n">
        <v>0.856</v>
      </c>
      <c r="CS246" s="98" t="n">
        <v>7.63</v>
      </c>
      <c r="CT246" s="14" t="n">
        <v>4.861</v>
      </c>
      <c r="CU246" s="14" t="n">
        <v>9.260999999999999</v>
      </c>
    </row>
    <row r="247">
      <c r="A247" s="98" t="inlineStr">
        <is>
          <t>EGY2024</t>
        </is>
      </c>
      <c r="B247" s="14" t="inlineStr">
        <is>
          <t>EGY</t>
        </is>
      </c>
      <c r="C247" s="14" t="inlineStr">
        <is>
          <t>EGY</t>
        </is>
      </c>
      <c r="D247" s="14" t="inlineStr">
        <is>
          <t>Egypt</t>
        </is>
      </c>
      <c r="E247" s="14" t="n">
        <v>2024</v>
      </c>
      <c r="F247" s="14" t="n">
        <v>0.14</v>
      </c>
      <c r="G247" s="14" t="n">
        <v>5.575</v>
      </c>
      <c r="H247" s="14" t="n">
        <v>1.324</v>
      </c>
      <c r="I247" s="14" t="n">
        <v>0</v>
      </c>
      <c r="J247" s="14" t="n">
        <v>5.575</v>
      </c>
      <c r="K247" s="14" t="n">
        <v>0</v>
      </c>
      <c r="L247" s="14" t="n">
        <v>1</v>
      </c>
      <c r="M247" s="98" t="n">
        <v>7.145</v>
      </c>
      <c r="N247" s="98" t="n">
        <v>3.972</v>
      </c>
      <c r="O247" s="98" t="n">
        <v>0.159</v>
      </c>
      <c r="P247" s="98" t="n">
        <v>7.304</v>
      </c>
      <c r="Q247" s="14" t="n">
        <v>0</v>
      </c>
      <c r="R247" s="14" t="n">
        <v>1</v>
      </c>
      <c r="S247" s="98" t="n">
        <v>12.195</v>
      </c>
      <c r="T247" s="98" t="n">
        <v>7.944</v>
      </c>
      <c r="U247" s="14" t="n">
        <v>0.233</v>
      </c>
      <c r="V247" s="98" t="n">
        <v>13.903</v>
      </c>
      <c r="W247" s="14" t="n">
        <v>0.14</v>
      </c>
      <c r="X247" s="14" t="n">
        <v>1</v>
      </c>
      <c r="Y247" s="98" t="n">
        <v>8.266999999999999</v>
      </c>
      <c r="Z247" s="98" t="n">
        <v>1.019</v>
      </c>
      <c r="AA247" s="98" t="n">
        <v>-5.764</v>
      </c>
      <c r="AB247" s="14" t="n">
        <v>2.503</v>
      </c>
      <c r="AC247" s="14" t="n">
        <v>0</v>
      </c>
      <c r="AD247" s="14" t="n">
        <v>0</v>
      </c>
      <c r="AE247" s="98" t="n">
        <v>9.023999999999999</v>
      </c>
      <c r="AF247" s="98" t="n">
        <v>1.946</v>
      </c>
      <c r="AG247" s="98" t="n">
        <v>-4.227</v>
      </c>
      <c r="AH247" s="14" t="n">
        <v>4.797</v>
      </c>
      <c r="AI247" s="14" t="n">
        <v>0</v>
      </c>
      <c r="AJ247" s="14" t="n">
        <v>0</v>
      </c>
      <c r="AK247" s="98" t="n">
        <v>13.567</v>
      </c>
      <c r="AL247" s="98" t="n">
        <v>6.818</v>
      </c>
      <c r="AM247" s="98" t="n">
        <v>-11.37</v>
      </c>
      <c r="AN247" s="14" t="n">
        <v>2.198</v>
      </c>
      <c r="AO247" s="14" t="n">
        <v>0</v>
      </c>
      <c r="AP247" s="14" t="n">
        <v>0</v>
      </c>
      <c r="AQ247" s="14" t="n">
        <v>0.72</v>
      </c>
      <c r="AR247" s="14" t="n">
        <v>0.132</v>
      </c>
      <c r="AS247" s="98" t="n">
        <v>-0.404</v>
      </c>
      <c r="AT247" s="14" t="n">
        <v>0.316</v>
      </c>
      <c r="AU247" s="14" t="n">
        <v>0</v>
      </c>
      <c r="AV247" s="14" t="n">
        <v>0</v>
      </c>
      <c r="AW247" s="14" t="n">
        <v>0.734</v>
      </c>
      <c r="AX247" s="14" t="n">
        <v>0.132</v>
      </c>
      <c r="AY247" s="98" t="n">
        <v>-0.499</v>
      </c>
      <c r="AZ247" s="14" t="n">
        <v>0.235</v>
      </c>
      <c r="BA247" s="14" t="n">
        <v>0</v>
      </c>
      <c r="BB247" s="14" t="n">
        <v>0</v>
      </c>
      <c r="BC247" s="98" t="n">
        <v>0.512</v>
      </c>
      <c r="BD247" s="14" t="n">
        <v>0.132</v>
      </c>
      <c r="BE247" s="98" t="n">
        <v>-0.429</v>
      </c>
      <c r="BF247" s="98" t="n">
        <v>0.083</v>
      </c>
      <c r="BG247" s="14" t="n">
        <v>0</v>
      </c>
      <c r="BH247" s="14" t="n">
        <v>0</v>
      </c>
      <c r="BI247" s="14" t="n">
        <v>0.652</v>
      </c>
      <c r="BJ247" s="14" t="n">
        <v>0.132</v>
      </c>
      <c r="BK247" s="98" t="n">
        <v>-0.422</v>
      </c>
      <c r="BL247" s="14" t="n">
        <v>0.23</v>
      </c>
      <c r="BM247" s="14" t="n">
        <v>0</v>
      </c>
      <c r="BN247" s="14" t="n">
        <v>0</v>
      </c>
      <c r="BO247" s="14" t="n">
        <v>0</v>
      </c>
      <c r="BP247" s="14" t="n">
        <v>-0.052</v>
      </c>
      <c r="BQ247" s="14" t="n">
        <v>0.049</v>
      </c>
      <c r="BR247" s="14" t="n">
        <v>0</v>
      </c>
      <c r="BS247" s="14" t="n">
        <v>0.833</v>
      </c>
      <c r="BT247" s="14" t="n">
        <v>0</v>
      </c>
      <c r="BU247" s="14" t="n">
        <v>-0.052</v>
      </c>
      <c r="BV247" s="14" t="n">
        <v>0.043</v>
      </c>
      <c r="BW247" s="14" t="n">
        <v>0</v>
      </c>
      <c r="BX247" s="98" t="n">
        <v>0</v>
      </c>
      <c r="BY247" s="98" t="n">
        <v>13.651</v>
      </c>
      <c r="BZ247" s="14" t="n">
        <v>0</v>
      </c>
      <c r="CA247" s="98" t="n">
        <v>13.651</v>
      </c>
      <c r="CB247" s="14" t="n">
        <v>0</v>
      </c>
      <c r="CC247" s="14" t="n">
        <v>86.38500000000001</v>
      </c>
      <c r="CD247" s="14" t="n">
        <v>7.95</v>
      </c>
      <c r="CE247" s="14" t="n">
        <v>-64.53</v>
      </c>
      <c r="CF247" s="14" t="n">
        <v>24.916</v>
      </c>
      <c r="CG247" s="14" t="n">
        <v>0</v>
      </c>
      <c r="CH247" s="14" t="n">
        <v>0</v>
      </c>
      <c r="CI247" s="14" t="n">
        <v>0</v>
      </c>
      <c r="CJ247" s="14" t="n">
        <v>0</v>
      </c>
      <c r="CK247" s="14" t="n">
        <v>0</v>
      </c>
      <c r="CL247" s="14" t="n">
        <v>0</v>
      </c>
      <c r="CM247" s="14" t="n">
        <v>0</v>
      </c>
      <c r="CN247" s="14" t="n">
        <v>0</v>
      </c>
      <c r="CO247" s="14" t="n">
        <v>0</v>
      </c>
      <c r="CP247" s="14" t="n">
        <v>0</v>
      </c>
      <c r="CQ247" s="14" t="n">
        <v>1.387</v>
      </c>
      <c r="CR247" s="14" t="n">
        <v>0.856</v>
      </c>
      <c r="CS247" s="98" t="n">
        <v>7.51</v>
      </c>
      <c r="CT247" s="14" t="n">
        <v>4.251</v>
      </c>
      <c r="CU247" s="98" t="n">
        <v>7.51</v>
      </c>
    </row>
    <row r="248">
      <c r="A248" s="14" t="inlineStr">
        <is>
          <t>SLV2021</t>
        </is>
      </c>
      <c r="B248" s="14" t="inlineStr">
        <is>
          <t>SLV</t>
        </is>
      </c>
      <c r="C248" s="14" t="inlineStr">
        <is>
          <t>SLV</t>
        </is>
      </c>
      <c r="D248" s="14" t="inlineStr">
        <is>
          <t>El Salvador</t>
        </is>
      </c>
      <c r="E248" s="14" t="n">
        <v>2021</v>
      </c>
      <c r="F248" s="14" t="n">
        <v>0.13</v>
      </c>
      <c r="G248" s="14" t="n">
        <v>5.897</v>
      </c>
      <c r="H248" s="14" t="n">
        <v>1.143</v>
      </c>
      <c r="I248" s="14" t="n">
        <v>0.238</v>
      </c>
      <c r="J248" s="14" t="n">
        <v>6.134</v>
      </c>
      <c r="K248" s="14" t="n">
        <v>0</v>
      </c>
      <c r="L248" s="14" t="n">
        <v>1</v>
      </c>
      <c r="M248" s="14" t="n">
        <v>7.964</v>
      </c>
      <c r="N248" s="14" t="n">
        <v>3.43</v>
      </c>
      <c r="O248" s="14" t="n">
        <v>0</v>
      </c>
      <c r="P248" s="14" t="n">
        <v>7.964</v>
      </c>
      <c r="Q248" s="14" t="n">
        <v>0</v>
      </c>
      <c r="R248" s="14" t="n">
        <v>1</v>
      </c>
      <c r="S248" s="14" t="n">
        <v>11.613</v>
      </c>
      <c r="T248" s="14" t="n">
        <v>6.86</v>
      </c>
      <c r="U248" s="14" t="n">
        <v>0.238</v>
      </c>
      <c r="V248" s="14" t="n">
        <v>13.392</v>
      </c>
      <c r="W248" s="14" t="n">
        <v>0.13</v>
      </c>
      <c r="X248" s="14" t="n">
        <v>1</v>
      </c>
      <c r="Y248" s="14" t="n">
        <v>17.127</v>
      </c>
      <c r="Z248" s="14" t="n">
        <v>2.304</v>
      </c>
      <c r="AA248" s="14" t="n">
        <v>0</v>
      </c>
      <c r="AB248" s="14" t="n">
        <v>17.127</v>
      </c>
      <c r="AC248" s="14" t="n">
        <v>0</v>
      </c>
      <c r="AD248" s="14" t="n">
        <v>1</v>
      </c>
      <c r="AE248" s="14" t="n">
        <v>18.27</v>
      </c>
      <c r="AF248" s="14" t="n">
        <v>4.278</v>
      </c>
      <c r="AG248" s="14" t="n">
        <v>0</v>
      </c>
      <c r="AH248" s="14" t="n">
        <v>18.27</v>
      </c>
      <c r="AI248" s="14" t="n">
        <v>0</v>
      </c>
      <c r="AJ248" s="14" t="n">
        <v>1</v>
      </c>
      <c r="AK248" s="14" t="n">
        <v>25.13</v>
      </c>
      <c r="AL248" s="14" t="n">
        <v>13.503</v>
      </c>
      <c r="AM248" s="14" t="n">
        <v>0</v>
      </c>
      <c r="AN248" s="14" t="n">
        <v>28.397</v>
      </c>
      <c r="AO248" s="14" t="n">
        <v>0.13</v>
      </c>
      <c r="AP248" s="14" t="n">
        <v>1</v>
      </c>
      <c r="AQ248" s="14" t="n">
        <v>0.649</v>
      </c>
      <c r="AR248" s="14" t="n">
        <v>0.114</v>
      </c>
      <c r="AS248" s="14" t="n">
        <v>0.162</v>
      </c>
      <c r="AT248" s="14" t="n">
        <v>0.916</v>
      </c>
      <c r="AU248" s="14" t="n">
        <v>0.13</v>
      </c>
      <c r="AV248" s="14" t="n">
        <v>1</v>
      </c>
      <c r="AW248" s="14" t="n">
        <v>0.577</v>
      </c>
      <c r="AX248" s="14" t="n">
        <v>0.114</v>
      </c>
      <c r="AY248" s="14" t="n">
        <v>0.142</v>
      </c>
      <c r="AZ248" s="14" t="n">
        <v>0.8120000000000001</v>
      </c>
      <c r="BA248" s="14" t="n">
        <v>0.13</v>
      </c>
      <c r="BB248" s="14" t="n">
        <v>1</v>
      </c>
      <c r="BC248" s="14" t="n">
        <v>0.458</v>
      </c>
      <c r="BD248" s="14" t="n">
        <v>0.114</v>
      </c>
      <c r="BE248" s="14" t="n">
        <v>-0.196</v>
      </c>
      <c r="BF248" s="14" t="n">
        <v>0.296</v>
      </c>
      <c r="BG248" s="14" t="n">
        <v>0</v>
      </c>
      <c r="BH248" s="14" t="n">
        <v>0</v>
      </c>
      <c r="BI248" s="14" t="n">
        <v>0.491</v>
      </c>
      <c r="BJ248" s="14" t="n">
        <v>0.114</v>
      </c>
      <c r="BK248" s="14" t="n">
        <v>0</v>
      </c>
      <c r="BL248" s="14" t="n">
        <v>0.555</v>
      </c>
      <c r="BM248" s="14" t="n">
        <v>0.13</v>
      </c>
      <c r="BN248" s="14" t="n">
        <v>1</v>
      </c>
      <c r="BO248" s="14" t="n">
        <v>0</v>
      </c>
      <c r="BP248" s="14" t="n">
        <v>0</v>
      </c>
      <c r="BQ248" s="14" t="n">
        <v>0.127</v>
      </c>
      <c r="BR248" s="14" t="n">
        <v>0</v>
      </c>
      <c r="BS248" s="14" t="n">
        <v>1</v>
      </c>
      <c r="BT248" s="14" t="n">
        <v>0</v>
      </c>
      <c r="BU248" s="14" t="n">
        <v>0</v>
      </c>
      <c r="BV248" s="14" t="n">
        <v>0.15</v>
      </c>
      <c r="BW248" s="14" t="n">
        <v>0.13</v>
      </c>
      <c r="BX248" s="14" t="n">
        <v>1</v>
      </c>
      <c r="BY248" s="14" t="n">
        <v>11.787</v>
      </c>
      <c r="BZ248" s="14" t="n">
        <v>0</v>
      </c>
      <c r="CA248" s="14" t="n">
        <v>11.787</v>
      </c>
      <c r="CB248" s="14" t="n">
        <v>0</v>
      </c>
      <c r="CC248" s="14" t="n">
        <v>78.125</v>
      </c>
      <c r="CD248" s="14" t="n">
        <v>7.95</v>
      </c>
      <c r="CE248" s="14" t="n">
        <v>0</v>
      </c>
      <c r="CF248" s="14" t="n">
        <v>88.28100000000001</v>
      </c>
      <c r="CG248" s="14" t="n">
        <v>0.13</v>
      </c>
      <c r="CH248" s="14" t="n">
        <v>1</v>
      </c>
      <c r="CI248" s="14" t="n">
        <v>0</v>
      </c>
      <c r="CJ248" s="14" t="n">
        <v>0</v>
      </c>
      <c r="CK248" s="14" t="n">
        <v>0</v>
      </c>
      <c r="CL248" s="14" t="n">
        <v>0</v>
      </c>
      <c r="CM248" s="14" t="n">
        <v>0</v>
      </c>
      <c r="CN248" s="14" t="n">
        <v>0</v>
      </c>
      <c r="CO248" s="14" t="n">
        <v>0</v>
      </c>
      <c r="CP248" s="14" t="n">
        <v>0</v>
      </c>
      <c r="CQ248" s="14" t="n">
        <v>1.198</v>
      </c>
      <c r="CR248" s="14" t="n">
        <v>0</v>
      </c>
      <c r="CS248" s="14" t="n">
        <v>4.776</v>
      </c>
      <c r="CT248" s="14" t="n">
        <v>4.753</v>
      </c>
      <c r="CU248" s="14" t="n">
        <v>15.983</v>
      </c>
    </row>
    <row r="249">
      <c r="A249" s="14" t="inlineStr">
        <is>
          <t>SLV2022</t>
        </is>
      </c>
      <c r="B249" s="14" t="inlineStr">
        <is>
          <t>SLV</t>
        </is>
      </c>
      <c r="C249" s="14" t="inlineStr">
        <is>
          <t>SLV</t>
        </is>
      </c>
      <c r="D249" s="14" t="inlineStr">
        <is>
          <t>El Salvador</t>
        </is>
      </c>
      <c r="E249" s="14" t="n">
        <v>2022</v>
      </c>
      <c r="F249" s="14" t="n">
        <v>0.13</v>
      </c>
      <c r="G249" s="14" t="n">
        <v>11.72</v>
      </c>
      <c r="H249" s="14" t="n">
        <v>1.235</v>
      </c>
      <c r="I249" s="14" t="n">
        <v>0.5659999999999999</v>
      </c>
      <c r="J249" s="14" t="n">
        <v>12.286</v>
      </c>
      <c r="K249" s="14" t="n">
        <v>0</v>
      </c>
      <c r="L249" s="14" t="n">
        <v>1</v>
      </c>
      <c r="M249" s="14" t="n">
        <v>9.782999999999999</v>
      </c>
      <c r="N249" s="14" t="n">
        <v>3.704</v>
      </c>
      <c r="O249" s="14" t="n">
        <v>0</v>
      </c>
      <c r="P249" s="14" t="n">
        <v>9.782999999999999</v>
      </c>
      <c r="Q249" s="14" t="n">
        <v>0</v>
      </c>
      <c r="R249" s="14" t="n">
        <v>1</v>
      </c>
      <c r="S249" s="14" t="n">
        <v>17.893</v>
      </c>
      <c r="T249" s="14" t="n">
        <v>7.408</v>
      </c>
      <c r="U249" s="14" t="n">
        <v>0.744</v>
      </c>
      <c r="V249" s="14" t="n">
        <v>20.859</v>
      </c>
      <c r="W249" s="14" t="n">
        <v>0.13</v>
      </c>
      <c r="X249" s="14" t="n">
        <v>1</v>
      </c>
      <c r="Y249" s="14" t="n">
        <v>30.728</v>
      </c>
      <c r="Z249" s="14" t="n">
        <v>4.133</v>
      </c>
      <c r="AA249" s="14" t="n">
        <v>0</v>
      </c>
      <c r="AB249" s="14" t="n">
        <v>30.728</v>
      </c>
      <c r="AC249" s="14" t="n">
        <v>0</v>
      </c>
      <c r="AD249" s="14" t="n">
        <v>1</v>
      </c>
      <c r="AE249" s="14" t="n">
        <v>31.963</v>
      </c>
      <c r="AF249" s="14" t="n">
        <v>7.485</v>
      </c>
      <c r="AG249" s="14" t="n">
        <v>0</v>
      </c>
      <c r="AH249" s="14" t="n">
        <v>31.963</v>
      </c>
      <c r="AI249" s="14" t="n">
        <v>0</v>
      </c>
      <c r="AJ249" s="14" t="n">
        <v>1</v>
      </c>
      <c r="AK249" s="14" t="n">
        <v>39.371</v>
      </c>
      <c r="AL249" s="14" t="n">
        <v>21.155</v>
      </c>
      <c r="AM249" s="14" t="n">
        <v>0.379</v>
      </c>
      <c r="AN249" s="14" t="n">
        <v>44.49</v>
      </c>
      <c r="AO249" s="14" t="n">
        <v>0.13</v>
      </c>
      <c r="AP249" s="14" t="n">
        <v>1</v>
      </c>
      <c r="AQ249" s="14" t="n">
        <v>0.896</v>
      </c>
      <c r="AR249" s="14" t="n">
        <v>0.123</v>
      </c>
      <c r="AS249" s="14" t="n">
        <v>0.055</v>
      </c>
      <c r="AT249" s="14" t="n">
        <v>1.075</v>
      </c>
      <c r="AU249" s="14" t="n">
        <v>0.13</v>
      </c>
      <c r="AV249" s="14" t="n">
        <v>1</v>
      </c>
      <c r="AW249" s="14" t="n">
        <v>0.89</v>
      </c>
      <c r="AX249" s="14" t="n">
        <v>0.123</v>
      </c>
      <c r="AY249" s="14" t="n">
        <v>0.054</v>
      </c>
      <c r="AZ249" s="14" t="n">
        <v>1.067</v>
      </c>
      <c r="BA249" s="14" t="n">
        <v>0.13</v>
      </c>
      <c r="BB249" s="14" t="n">
        <v>1</v>
      </c>
      <c r="BC249" s="14" t="n">
        <v>0.62</v>
      </c>
      <c r="BD249" s="14" t="n">
        <v>0.123</v>
      </c>
      <c r="BE249" s="14" t="n">
        <v>-0.403</v>
      </c>
      <c r="BF249" s="14" t="n">
        <v>0.246</v>
      </c>
      <c r="BG249" s="14" t="n">
        <v>0</v>
      </c>
      <c r="BH249" s="14" t="n">
        <v>0</v>
      </c>
      <c r="BI249" s="14" t="n">
        <v>0.608</v>
      </c>
      <c r="BJ249" s="14" t="n">
        <v>0.123</v>
      </c>
      <c r="BK249" s="14" t="n">
        <v>0.006</v>
      </c>
      <c r="BL249" s="14" t="n">
        <v>0.6860000000000001</v>
      </c>
      <c r="BM249" s="14" t="n">
        <v>0.13</v>
      </c>
      <c r="BN249" s="14" t="n">
        <v>1</v>
      </c>
      <c r="BO249" s="14" t="n">
        <v>0</v>
      </c>
      <c r="BP249" s="14" t="n">
        <v>0</v>
      </c>
      <c r="BQ249" s="14" t="n">
        <v>0.165</v>
      </c>
      <c r="BR249" s="14" t="n">
        <v>0</v>
      </c>
      <c r="BS249" s="14" t="n">
        <v>1</v>
      </c>
      <c r="BT249" s="14" t="n">
        <v>0</v>
      </c>
      <c r="BU249" s="14" t="n">
        <v>0</v>
      </c>
      <c r="BV249" s="14" t="n">
        <v>0.16</v>
      </c>
      <c r="BW249" s="14" t="n">
        <v>0.13</v>
      </c>
      <c r="BX249" s="14" t="n">
        <v>1</v>
      </c>
      <c r="BY249" s="14" t="n">
        <v>12.729</v>
      </c>
      <c r="BZ249" s="14" t="n">
        <v>0</v>
      </c>
      <c r="CA249" s="14" t="n">
        <v>12.729</v>
      </c>
      <c r="CB249" s="14" t="n">
        <v>0</v>
      </c>
      <c r="CC249" s="14" t="n">
        <v>97.90000000000001</v>
      </c>
      <c r="CD249" s="14" t="n">
        <v>7.95</v>
      </c>
      <c r="CE249" s="14" t="n">
        <v>0.9419999999999999</v>
      </c>
      <c r="CF249" s="14" t="n">
        <v>110.627</v>
      </c>
      <c r="CG249" s="14" t="n">
        <v>0.13</v>
      </c>
      <c r="CH249" s="14" t="n">
        <v>1</v>
      </c>
      <c r="CI249" s="14" t="n">
        <v>0</v>
      </c>
      <c r="CJ249" s="14" t="n">
        <v>0</v>
      </c>
      <c r="CK249" s="14" t="n">
        <v>0</v>
      </c>
      <c r="CL249" s="14" t="n">
        <v>0</v>
      </c>
      <c r="CM249" s="14" t="n">
        <v>0</v>
      </c>
      <c r="CN249" s="14" t="n">
        <v>0</v>
      </c>
      <c r="CO249" s="14" t="n">
        <v>0</v>
      </c>
      <c r="CP249" s="14" t="n">
        <v>0</v>
      </c>
      <c r="CQ249" s="14" t="n">
        <v>1.294</v>
      </c>
      <c r="CR249" s="14" t="n">
        <v>0</v>
      </c>
      <c r="CS249" s="14" t="n">
        <v>5.158</v>
      </c>
      <c r="CT249" s="14" t="n">
        <v>10.485</v>
      </c>
      <c r="CU249" s="14" t="n">
        <v>29.494</v>
      </c>
    </row>
    <row r="250">
      <c r="A250" s="14" t="inlineStr">
        <is>
          <t>SLV2023</t>
        </is>
      </c>
      <c r="B250" s="14" t="inlineStr">
        <is>
          <t>SLV</t>
        </is>
      </c>
      <c r="C250" s="14" t="inlineStr">
        <is>
          <t>SLV</t>
        </is>
      </c>
      <c r="D250" s="14" t="inlineStr">
        <is>
          <t>El Salvador</t>
        </is>
      </c>
      <c r="E250" s="14" t="n">
        <v>2023</v>
      </c>
      <c r="F250" s="14" t="n">
        <v>0.13</v>
      </c>
      <c r="G250" s="14" t="n">
        <v>6.147</v>
      </c>
      <c r="H250" s="14" t="n">
        <v>1.286</v>
      </c>
      <c r="I250" s="14" t="n">
        <v>0.273</v>
      </c>
      <c r="J250" s="14" t="n">
        <v>6.42</v>
      </c>
      <c r="K250" s="14" t="n">
        <v>0</v>
      </c>
      <c r="L250" s="14" t="n">
        <v>1</v>
      </c>
      <c r="M250" s="14" t="n">
        <v>7.886</v>
      </c>
      <c r="N250" s="14" t="n">
        <v>3.857</v>
      </c>
      <c r="O250" s="14" t="n">
        <v>0</v>
      </c>
      <c r="P250" s="14" t="n">
        <v>7.886</v>
      </c>
      <c r="Q250" s="14" t="n">
        <v>0</v>
      </c>
      <c r="R250" s="14" t="n">
        <v>1</v>
      </c>
      <c r="S250" s="14" t="n">
        <v>12.575</v>
      </c>
      <c r="T250" s="14" t="n">
        <v>7.714</v>
      </c>
      <c r="U250" s="14" t="n">
        <v>0.458</v>
      </c>
      <c r="V250" s="14" t="n">
        <v>14.519</v>
      </c>
      <c r="W250" s="14" t="n">
        <v>0.13</v>
      </c>
      <c r="X250" s="14" t="n">
        <v>1</v>
      </c>
      <c r="Y250" s="14" t="n">
        <v>12.478</v>
      </c>
      <c r="Z250" s="14" t="n">
        <v>1.678</v>
      </c>
      <c r="AA250" s="14" t="n">
        <v>0</v>
      </c>
      <c r="AB250" s="14" t="n">
        <v>12.478</v>
      </c>
      <c r="AC250" s="14" t="n">
        <v>0</v>
      </c>
      <c r="AD250" s="14" t="n">
        <v>1</v>
      </c>
      <c r="AE250" s="14" t="n">
        <v>13.763</v>
      </c>
      <c r="AF250" s="14" t="n">
        <v>3.223</v>
      </c>
      <c r="AG250" s="14" t="n">
        <v>0</v>
      </c>
      <c r="AH250" s="14" t="n">
        <v>13.763</v>
      </c>
      <c r="AI250" s="14" t="n">
        <v>0</v>
      </c>
      <c r="AJ250" s="14" t="n">
        <v>1</v>
      </c>
      <c r="AK250" s="14" t="n">
        <v>21.477</v>
      </c>
      <c r="AL250" s="14" t="n">
        <v>11.54</v>
      </c>
      <c r="AM250" s="14" t="n">
        <v>0.309</v>
      </c>
      <c r="AN250" s="14" t="n">
        <v>24.269</v>
      </c>
      <c r="AO250" s="14" t="n">
        <v>0.13</v>
      </c>
      <c r="AP250" s="14" t="n">
        <v>1</v>
      </c>
      <c r="AQ250" s="14" t="n">
        <v>0.791</v>
      </c>
      <c r="AR250" s="14" t="n">
        <v>0.129</v>
      </c>
      <c r="AS250" s="14" t="n">
        <v>0.183</v>
      </c>
      <c r="AT250" s="14" t="n">
        <v>1.1</v>
      </c>
      <c r="AU250" s="14" t="n">
        <v>0.13</v>
      </c>
      <c r="AV250" s="14" t="n">
        <v>1</v>
      </c>
      <c r="AW250" s="14" t="n">
        <v>0.618</v>
      </c>
      <c r="AX250" s="14" t="n">
        <v>0.129</v>
      </c>
      <c r="AY250" s="14" t="n">
        <v>0.34</v>
      </c>
      <c r="AZ250" s="14" t="n">
        <v>1.083</v>
      </c>
      <c r="BA250" s="14" t="n">
        <v>0.13</v>
      </c>
      <c r="BB250" s="14" t="n">
        <v>1</v>
      </c>
      <c r="BC250" s="14" t="n">
        <v>0.554</v>
      </c>
      <c r="BD250" s="14" t="n">
        <v>0.129</v>
      </c>
      <c r="BE250" s="14" t="n">
        <v>-0.343</v>
      </c>
      <c r="BF250" s="14" t="n">
        <v>0.239</v>
      </c>
      <c r="BG250" s="14" t="n">
        <v>0</v>
      </c>
      <c r="BH250" s="14" t="n">
        <v>0</v>
      </c>
      <c r="BI250" s="14" t="n">
        <v>0.5570000000000001</v>
      </c>
      <c r="BJ250" s="14" t="n">
        <v>0.129</v>
      </c>
      <c r="BK250" s="14" t="n">
        <v>0.008</v>
      </c>
      <c r="BL250" s="14" t="n">
        <v>0.63</v>
      </c>
      <c r="BM250" s="14" t="n">
        <v>0.13</v>
      </c>
      <c r="BN250" s="14" t="n">
        <v>1</v>
      </c>
      <c r="BO250" s="14" t="n">
        <v>0</v>
      </c>
      <c r="BP250" s="14" t="n">
        <v>0</v>
      </c>
      <c r="BQ250" s="14" t="n">
        <v>0.147</v>
      </c>
      <c r="BR250" s="14" t="n">
        <v>0</v>
      </c>
      <c r="BS250" s="14" t="n">
        <v>1</v>
      </c>
      <c r="BT250" s="14" t="n">
        <v>0</v>
      </c>
      <c r="BU250" s="14" t="n">
        <v>0</v>
      </c>
      <c r="BV250" s="14" t="n">
        <v>0.141</v>
      </c>
      <c r="BW250" s="14" t="n">
        <v>0.13</v>
      </c>
      <c r="BX250" s="14" t="n">
        <v>1</v>
      </c>
      <c r="BY250" s="14" t="n">
        <v>13.254</v>
      </c>
      <c r="BZ250" s="14" t="n">
        <v>0</v>
      </c>
      <c r="CA250" s="14" t="n">
        <v>13.254</v>
      </c>
      <c r="CB250" s="14" t="n">
        <v>0</v>
      </c>
      <c r="CC250" s="14" t="n">
        <v>83.248</v>
      </c>
      <c r="CD250" s="14" t="n">
        <v>7.95</v>
      </c>
      <c r="CE250" s="14" t="n">
        <v>1.198</v>
      </c>
      <c r="CF250" s="14" t="n">
        <v>94.06999999999999</v>
      </c>
      <c r="CG250" s="14" t="n">
        <v>0.13</v>
      </c>
      <c r="CH250" s="14" t="n">
        <v>1</v>
      </c>
      <c r="CI250" s="14" t="n">
        <v>0</v>
      </c>
      <c r="CJ250" s="14" t="n">
        <v>0</v>
      </c>
      <c r="CK250" s="14" t="n">
        <v>0</v>
      </c>
      <c r="CL250" s="14" t="n">
        <v>0</v>
      </c>
      <c r="CM250" s="14" t="n">
        <v>0</v>
      </c>
      <c r="CN250" s="14" t="n">
        <v>0</v>
      </c>
      <c r="CO250" s="14" t="n">
        <v>0</v>
      </c>
      <c r="CP250" s="14" t="n">
        <v>0</v>
      </c>
      <c r="CQ250" s="14" t="n">
        <v>1.348</v>
      </c>
      <c r="CR250" s="14" t="n">
        <v>0</v>
      </c>
      <c r="CS250" s="14" t="n">
        <v>5.37</v>
      </c>
      <c r="CT250" s="14" t="n">
        <v>4.861</v>
      </c>
      <c r="CU250" s="14" t="n">
        <v>11.192</v>
      </c>
    </row>
    <row r="251">
      <c r="A251" s="14" t="inlineStr">
        <is>
          <t>SLV2024</t>
        </is>
      </c>
      <c r="B251" s="14" t="inlineStr">
        <is>
          <t>SLV</t>
        </is>
      </c>
      <c r="C251" s="14" t="inlineStr">
        <is>
          <t>SLV</t>
        </is>
      </c>
      <c r="D251" s="14" t="inlineStr">
        <is>
          <t>El Salvador</t>
        </is>
      </c>
      <c r="E251" s="14" t="n">
        <v>2024</v>
      </c>
      <c r="F251" s="14" t="n">
        <v>0.13</v>
      </c>
      <c r="G251" s="14" t="n">
        <v>5.575</v>
      </c>
      <c r="H251" s="14" t="n">
        <v>1.324</v>
      </c>
      <c r="I251" s="14" t="n">
        <v>0.213</v>
      </c>
      <c r="J251" s="14" t="n">
        <v>5.787</v>
      </c>
      <c r="K251" s="14" t="n">
        <v>0</v>
      </c>
      <c r="L251" s="14" t="n">
        <v>1</v>
      </c>
      <c r="M251" s="14" t="n">
        <v>7.124</v>
      </c>
      <c r="N251" s="14" t="n">
        <v>3.971</v>
      </c>
      <c r="O251" s="14" t="n">
        <v>0</v>
      </c>
      <c r="P251" s="14" t="n">
        <v>7.124</v>
      </c>
      <c r="Q251" s="14" t="n">
        <v>0</v>
      </c>
      <c r="R251" s="14" t="n">
        <v>1</v>
      </c>
      <c r="S251" s="14" t="n">
        <v>12.193</v>
      </c>
      <c r="T251" s="14" t="n">
        <v>7.942</v>
      </c>
      <c r="U251" s="14" t="n">
        <v>0.432</v>
      </c>
      <c r="V251" s="14" t="n">
        <v>14.018</v>
      </c>
      <c r="W251" s="14" t="n">
        <v>0.13</v>
      </c>
      <c r="X251" s="14" t="n">
        <v>1</v>
      </c>
      <c r="Y251" s="14" t="n">
        <v>11.447</v>
      </c>
      <c r="Z251" s="14" t="n">
        <v>1.54</v>
      </c>
      <c r="AA251" s="14" t="n">
        <v>0</v>
      </c>
      <c r="AB251" s="14" t="n">
        <v>11.447</v>
      </c>
      <c r="AC251" s="14" t="n">
        <v>0</v>
      </c>
      <c r="AD251" s="14" t="n">
        <v>1</v>
      </c>
      <c r="AE251" s="14" t="n">
        <v>12.771</v>
      </c>
      <c r="AF251" s="14" t="n">
        <v>2.991</v>
      </c>
      <c r="AG251" s="14" t="n">
        <v>0</v>
      </c>
      <c r="AH251" s="14" t="n">
        <v>12.771</v>
      </c>
      <c r="AI251" s="14" t="n">
        <v>0</v>
      </c>
      <c r="AJ251" s="14" t="n">
        <v>1</v>
      </c>
      <c r="AK251" s="14" t="n">
        <v>20.712</v>
      </c>
      <c r="AL251" s="14" t="n">
        <v>11.129</v>
      </c>
      <c r="AM251" s="14" t="n">
        <v>0.367</v>
      </c>
      <c r="AN251" s="14" t="n">
        <v>23.405</v>
      </c>
      <c r="AO251" s="14" t="n">
        <v>0.13</v>
      </c>
      <c r="AP251" s="14" t="n">
        <v>1</v>
      </c>
      <c r="AQ251" s="14" t="n">
        <v>0.756</v>
      </c>
      <c r="AR251" s="14" t="n">
        <v>0.132</v>
      </c>
      <c r="AS251" s="14" t="n">
        <v>0.143</v>
      </c>
      <c r="AT251" s="14" t="n">
        <v>1.016</v>
      </c>
      <c r="AU251" s="14" t="n">
        <v>0.13</v>
      </c>
      <c r="AV251" s="14" t="n">
        <v>1</v>
      </c>
      <c r="AW251" s="14" t="n">
        <v>0.655</v>
      </c>
      <c r="AX251" s="14" t="n">
        <v>0.132</v>
      </c>
      <c r="AY251" s="14" t="n">
        <v>0.207</v>
      </c>
      <c r="AZ251" s="14" t="n">
        <v>0.974</v>
      </c>
      <c r="BA251" s="14" t="n">
        <v>0.13</v>
      </c>
      <c r="BB251" s="14" t="n">
        <v>1</v>
      </c>
      <c r="BC251" s="14" t="n">
        <v>0.534</v>
      </c>
      <c r="BD251" s="14" t="n">
        <v>0.132</v>
      </c>
      <c r="BE251" s="14" t="n">
        <v>-0.321</v>
      </c>
      <c r="BF251" s="14" t="n">
        <v>0.24</v>
      </c>
      <c r="BG251" s="14" t="n">
        <v>0</v>
      </c>
      <c r="BH251" s="14" t="n">
        <v>0</v>
      </c>
      <c r="BI251" s="14" t="n">
        <v>0.5679999999999999</v>
      </c>
      <c r="BJ251" s="14" t="n">
        <v>0.132</v>
      </c>
      <c r="BK251" s="14" t="n">
        <v>0.01</v>
      </c>
      <c r="BL251" s="14" t="n">
        <v>0.642</v>
      </c>
      <c r="BM251" s="14" t="n">
        <v>0.13</v>
      </c>
      <c r="BN251" s="14" t="n">
        <v>1</v>
      </c>
      <c r="BO251" s="14" t="n">
        <v>0</v>
      </c>
      <c r="BP251" s="14" t="n">
        <v>0</v>
      </c>
      <c r="BQ251" s="14" t="n">
        <v>0.194</v>
      </c>
      <c r="BR251" s="14" t="n">
        <v>0</v>
      </c>
      <c r="BS251" s="14" t="n">
        <v>1</v>
      </c>
      <c r="BT251" s="14" t="n">
        <v>0</v>
      </c>
      <c r="BU251" s="14" t="n">
        <v>0</v>
      </c>
      <c r="BV251" s="14" t="n">
        <v>0.205</v>
      </c>
      <c r="BW251" s="14" t="n">
        <v>0.13</v>
      </c>
      <c r="BX251" s="14" t="n">
        <v>1</v>
      </c>
      <c r="BY251" s="14" t="n">
        <v>13.646</v>
      </c>
      <c r="BZ251" s="14" t="n">
        <v>0</v>
      </c>
      <c r="CA251" s="14" t="n">
        <v>13.646</v>
      </c>
      <c r="CB251" s="14" t="n">
        <v>0</v>
      </c>
      <c r="CC251" s="14" t="n">
        <v>82.58799999999999</v>
      </c>
      <c r="CD251" s="14" t="n">
        <v>7.95</v>
      </c>
      <c r="CE251" s="14" t="n">
        <v>1.462</v>
      </c>
      <c r="CF251" s="14" t="n">
        <v>93.324</v>
      </c>
      <c r="CG251" s="14" t="n">
        <v>0.13</v>
      </c>
      <c r="CH251" s="14" t="n">
        <v>1</v>
      </c>
      <c r="CI251" s="14" t="n">
        <v>0</v>
      </c>
      <c r="CJ251" s="14" t="n">
        <v>0</v>
      </c>
      <c r="CK251" s="14" t="n">
        <v>0</v>
      </c>
      <c r="CL251" s="14" t="n">
        <v>0</v>
      </c>
      <c r="CM251" s="14" t="n">
        <v>0</v>
      </c>
      <c r="CN251" s="14" t="n">
        <v>0</v>
      </c>
      <c r="CO251" s="14" t="n">
        <v>0</v>
      </c>
      <c r="CP251" s="14" t="n">
        <v>0</v>
      </c>
      <c r="CQ251" s="14" t="n">
        <v>1.387</v>
      </c>
      <c r="CR251" s="14" t="n">
        <v>0</v>
      </c>
      <c r="CS251" s="14" t="n">
        <v>5.529</v>
      </c>
      <c r="CT251" s="14" t="n">
        <v>4.251</v>
      </c>
      <c r="CU251" s="14" t="n">
        <v>10.123</v>
      </c>
    </row>
    <row r="252">
      <c r="A252" s="14" t="inlineStr">
        <is>
          <t>GNQ2021</t>
        </is>
      </c>
      <c r="B252" s="14" t="inlineStr">
        <is>
          <t>GNQ</t>
        </is>
      </c>
      <c r="C252" s="14" t="inlineStr">
        <is>
          <t>GNQ</t>
        </is>
      </c>
      <c r="D252" s="14" t="inlineStr">
        <is>
          <t>Equatorial Guinea</t>
        </is>
      </c>
      <c r="E252" s="14" t="n">
        <v>2021</v>
      </c>
      <c r="F252" s="14" t="n">
        <v>0.15</v>
      </c>
      <c r="G252" s="14" t="n">
        <v>5.897</v>
      </c>
      <c r="H252" s="14" t="n">
        <v>1.143</v>
      </c>
      <c r="I252" s="14" t="n">
        <v>0</v>
      </c>
      <c r="J252" s="14" t="n">
        <v>5.897</v>
      </c>
      <c r="K252" s="14" t="n">
        <v>0</v>
      </c>
      <c r="L252" s="14" t="n">
        <v>1</v>
      </c>
      <c r="M252" s="14" t="n">
        <v>7.964</v>
      </c>
      <c r="N252" s="14" t="n">
        <v>3.43</v>
      </c>
      <c r="O252" s="14" t="n">
        <v>0</v>
      </c>
      <c r="P252" s="14" t="n">
        <v>7.964</v>
      </c>
      <c r="Q252" s="14" t="n">
        <v>0</v>
      </c>
      <c r="R252" s="14" t="n">
        <v>1</v>
      </c>
      <c r="S252" s="14" t="n">
        <v>11.613</v>
      </c>
      <c r="T252" s="14" t="n">
        <v>6.86</v>
      </c>
      <c r="U252" s="14" t="n">
        <v>0</v>
      </c>
      <c r="V252" s="14" t="n">
        <v>13.355</v>
      </c>
      <c r="W252" s="14" t="n">
        <v>0.15</v>
      </c>
      <c r="X252" s="14" t="n">
        <v>1</v>
      </c>
      <c r="Y252" s="14" t="n">
        <v>4.09</v>
      </c>
      <c r="Z252" s="14" t="n">
        <v>0.449</v>
      </c>
      <c r="AA252" s="14" t="n">
        <v>0</v>
      </c>
      <c r="AB252" s="14" t="n">
        <v>4.09</v>
      </c>
      <c r="AC252" s="14" t="n">
        <v>0</v>
      </c>
      <c r="AD252" s="14" t="n">
        <v>1</v>
      </c>
      <c r="AE252" s="14" t="n">
        <v>4.662</v>
      </c>
      <c r="AF252" s="14" t="n">
        <v>0.907</v>
      </c>
      <c r="AG252" s="14" t="n">
        <v>0</v>
      </c>
      <c r="AH252" s="14" t="n">
        <v>4.662</v>
      </c>
      <c r="AI252" s="14" t="n">
        <v>0</v>
      </c>
      <c r="AJ252" s="14" t="n">
        <v>1</v>
      </c>
      <c r="AK252" s="14" t="n">
        <v>8.092000000000001</v>
      </c>
      <c r="AL252" s="14" t="n">
        <v>3.817</v>
      </c>
      <c r="AM252" s="14" t="n">
        <v>0</v>
      </c>
      <c r="AN252" s="14" t="n">
        <v>9.305</v>
      </c>
      <c r="AO252" s="14" t="n">
        <v>0.15</v>
      </c>
      <c r="AP252" s="14" t="n">
        <v>1</v>
      </c>
      <c r="AQ252" s="14" t="n">
        <v>0.619</v>
      </c>
      <c r="AR252" s="14" t="n">
        <v>0.114</v>
      </c>
      <c r="AS252" s="14" t="n">
        <v>0.129</v>
      </c>
      <c r="AT252" s="14" t="n">
        <v>0.861</v>
      </c>
      <c r="AU252" s="14" t="n">
        <v>0.15</v>
      </c>
      <c r="AV252" s="14" t="n">
        <v>1</v>
      </c>
      <c r="AW252" s="14" t="n">
        <v>0.599</v>
      </c>
      <c r="AX252" s="14" t="n">
        <v>0.114</v>
      </c>
      <c r="AY252" s="14" t="n">
        <v>-0.052</v>
      </c>
      <c r="AZ252" s="14" t="n">
        <v>0.629</v>
      </c>
      <c r="BA252" s="14" t="n">
        <v>0.15</v>
      </c>
      <c r="BB252" s="14" t="n">
        <v>1</v>
      </c>
      <c r="BC252" s="14" t="n">
        <v>0.439</v>
      </c>
      <c r="BD252" s="14" t="n">
        <v>0.114</v>
      </c>
      <c r="BE252" s="14" t="n">
        <v>0</v>
      </c>
      <c r="BF252" s="14" t="n">
        <v>0.505</v>
      </c>
      <c r="BG252" s="14" t="n">
        <v>0.15</v>
      </c>
      <c r="BH252" s="14" t="n">
        <v>1</v>
      </c>
      <c r="BI252" s="14" t="n">
        <v>0.505</v>
      </c>
      <c r="BJ252" s="14" t="n">
        <v>0.114</v>
      </c>
      <c r="BK252" s="14" t="n">
        <v>-0.169</v>
      </c>
      <c r="BL252" s="14" t="n">
        <v>0.386</v>
      </c>
      <c r="BM252" s="14" t="n">
        <v>0</v>
      </c>
      <c r="BN252" s="14" t="n">
        <v>0</v>
      </c>
      <c r="BO252" s="14" t="n">
        <v>0</v>
      </c>
      <c r="BP252" s="14" t="n">
        <v>0</v>
      </c>
      <c r="BQ252" s="14" t="n">
        <v>0.082</v>
      </c>
      <c r="BR252" s="14" t="n">
        <v>0</v>
      </c>
      <c r="BS252" s="14" t="n">
        <v>1</v>
      </c>
      <c r="BT252" s="14" t="n">
        <v>0</v>
      </c>
      <c r="BU252" s="14" t="n">
        <v>0</v>
      </c>
      <c r="BV252" s="14" t="n">
        <v>0.109</v>
      </c>
      <c r="BW252" s="14" t="n">
        <v>0</v>
      </c>
      <c r="BX252" s="14" t="n">
        <v>1</v>
      </c>
      <c r="BY252" s="14" t="n">
        <v>11.787</v>
      </c>
      <c r="BZ252" s="14" t="n">
        <v>0</v>
      </c>
      <c r="CA252" s="14" t="n">
        <v>11.787</v>
      </c>
      <c r="CB252" s="14" t="n">
        <v>0</v>
      </c>
      <c r="CC252" s="14" t="n">
        <v>78.125</v>
      </c>
      <c r="CD252" s="14" t="n">
        <v>7.95</v>
      </c>
      <c r="CE252" s="14" t="n">
        <v>0</v>
      </c>
      <c r="CF252" s="14" t="n">
        <v>89.84399999999999</v>
      </c>
      <c r="CG252" s="14" t="n">
        <v>0.15</v>
      </c>
      <c r="CH252" s="14" t="n">
        <v>1</v>
      </c>
      <c r="CI252" s="14" t="n">
        <v>0</v>
      </c>
      <c r="CJ252" s="14" t="n">
        <v>0</v>
      </c>
      <c r="CK252" s="14" t="n">
        <v>0</v>
      </c>
      <c r="CL252" s="14" t="n">
        <v>0</v>
      </c>
      <c r="CM252" s="14" t="n">
        <v>0</v>
      </c>
      <c r="CN252" s="14" t="n">
        <v>0</v>
      </c>
      <c r="CO252" s="14" t="n">
        <v>0</v>
      </c>
      <c r="CP252" s="14" t="n">
        <v>0</v>
      </c>
      <c r="CQ252" s="14" t="n">
        <v>1.198</v>
      </c>
      <c r="CR252" s="14" t="n">
        <v>1</v>
      </c>
      <c r="CS252" s="14" t="n">
        <v>3.518</v>
      </c>
      <c r="CT252" s="14" t="n">
        <v>4.753</v>
      </c>
      <c r="CU252" s="14" t="n">
        <v>14.129</v>
      </c>
    </row>
    <row r="253">
      <c r="A253" s="14" t="inlineStr">
        <is>
          <t>GNQ2022</t>
        </is>
      </c>
      <c r="B253" s="14" t="inlineStr">
        <is>
          <t>GNQ</t>
        </is>
      </c>
      <c r="C253" s="14" t="inlineStr">
        <is>
          <t>GNQ</t>
        </is>
      </c>
      <c r="D253" s="14" t="inlineStr">
        <is>
          <t>Equatorial Guinea</t>
        </is>
      </c>
      <c r="E253" s="14" t="n">
        <v>2022</v>
      </c>
      <c r="F253" s="14" t="n">
        <v>0.15</v>
      </c>
      <c r="G253" s="14" t="n">
        <v>11.72</v>
      </c>
      <c r="H253" s="14" t="n">
        <v>1.235</v>
      </c>
      <c r="I253" s="14" t="n">
        <v>0</v>
      </c>
      <c r="J253" s="14" t="n">
        <v>11.72</v>
      </c>
      <c r="K253" s="14" t="n">
        <v>0</v>
      </c>
      <c r="L253" s="14" t="n">
        <v>1</v>
      </c>
      <c r="M253" s="14" t="n">
        <v>9.782999999999999</v>
      </c>
      <c r="N253" s="14" t="n">
        <v>3.704</v>
      </c>
      <c r="O253" s="14" t="n">
        <v>0</v>
      </c>
      <c r="P253" s="14" t="n">
        <v>9.782999999999999</v>
      </c>
      <c r="Q253" s="14" t="n">
        <v>0</v>
      </c>
      <c r="R253" s="14" t="n">
        <v>1</v>
      </c>
      <c r="S253" s="14" t="n">
        <v>17.893</v>
      </c>
      <c r="T253" s="14" t="n">
        <v>7.408</v>
      </c>
      <c r="U253" s="14" t="n">
        <v>0.199</v>
      </c>
      <c r="V253" s="14" t="n">
        <v>20.577</v>
      </c>
      <c r="W253" s="14" t="n">
        <v>0.15</v>
      </c>
      <c r="X253" s="14" t="n">
        <v>1</v>
      </c>
      <c r="Y253" s="14" t="n">
        <v>4.417</v>
      </c>
      <c r="Z253" s="14" t="n">
        <v>0.485</v>
      </c>
      <c r="AA253" s="14" t="n">
        <v>0</v>
      </c>
      <c r="AB253" s="14" t="n">
        <v>4.417</v>
      </c>
      <c r="AC253" s="14" t="n">
        <v>0</v>
      </c>
      <c r="AD253" s="14" t="n">
        <v>1</v>
      </c>
      <c r="AE253" s="14" t="n">
        <v>5.034</v>
      </c>
      <c r="AF253" s="14" t="n">
        <v>0.979</v>
      </c>
      <c r="AG253" s="14" t="n">
        <v>0</v>
      </c>
      <c r="AH253" s="14" t="n">
        <v>5.034</v>
      </c>
      <c r="AI253" s="14" t="n">
        <v>0</v>
      </c>
      <c r="AJ253" s="14" t="n">
        <v>1</v>
      </c>
      <c r="AK253" s="14" t="n">
        <v>8.738</v>
      </c>
      <c r="AL253" s="14" t="n">
        <v>4.122</v>
      </c>
      <c r="AM253" s="14" t="n">
        <v>0.097</v>
      </c>
      <c r="AN253" s="14" t="n">
        <v>10.049</v>
      </c>
      <c r="AO253" s="14" t="n">
        <v>0.15</v>
      </c>
      <c r="AP253" s="14" t="n">
        <v>1</v>
      </c>
      <c r="AQ253" s="14" t="n">
        <v>0.861</v>
      </c>
      <c r="AR253" s="14" t="n">
        <v>0.123</v>
      </c>
      <c r="AS253" s="14" t="n">
        <v>-0.179</v>
      </c>
      <c r="AT253" s="14" t="n">
        <v>0.785</v>
      </c>
      <c r="AU253" s="14" t="n">
        <v>0.15</v>
      </c>
      <c r="AV253" s="14" t="n">
        <v>1</v>
      </c>
      <c r="AW253" s="14" t="n">
        <v>0.986</v>
      </c>
      <c r="AX253" s="14" t="n">
        <v>0.123</v>
      </c>
      <c r="AY253" s="14" t="n">
        <v>-0.338</v>
      </c>
      <c r="AZ253" s="14" t="n">
        <v>0.746</v>
      </c>
      <c r="BA253" s="14" t="n">
        <v>0.15</v>
      </c>
      <c r="BB253" s="14" t="n">
        <v>1</v>
      </c>
      <c r="BC253" s="14" t="n">
        <v>0.598</v>
      </c>
      <c r="BD253" s="14" t="n">
        <v>0.123</v>
      </c>
      <c r="BE253" s="14" t="n">
        <v>0.007</v>
      </c>
      <c r="BF253" s="14" t="n">
        <v>0.6879999999999999</v>
      </c>
      <c r="BG253" s="14" t="n">
        <v>0.15</v>
      </c>
      <c r="BH253" s="14" t="n">
        <v>1</v>
      </c>
      <c r="BI253" s="14" t="n">
        <v>0.612</v>
      </c>
      <c r="BJ253" s="14" t="n">
        <v>0.123</v>
      </c>
      <c r="BK253" s="14" t="n">
        <v>-0.314</v>
      </c>
      <c r="BL253" s="14" t="n">
        <v>0.343</v>
      </c>
      <c r="BM253" s="14" t="n">
        <v>0</v>
      </c>
      <c r="BN253" s="14" t="n">
        <v>0</v>
      </c>
      <c r="BO253" s="14" t="n">
        <v>0</v>
      </c>
      <c r="BP253" s="14" t="n">
        <v>0</v>
      </c>
      <c r="BQ253" s="14" t="n">
        <v>0.089</v>
      </c>
      <c r="BR253" s="14" t="n">
        <v>0</v>
      </c>
      <c r="BS253" s="14" t="n">
        <v>1</v>
      </c>
      <c r="BT253" s="14" t="n">
        <v>0</v>
      </c>
      <c r="BU253" s="14" t="n">
        <v>0</v>
      </c>
      <c r="BV253" s="14" t="n">
        <v>0.117</v>
      </c>
      <c r="BW253" s="14" t="n">
        <v>0</v>
      </c>
      <c r="BX253" s="14" t="n">
        <v>1</v>
      </c>
      <c r="BY253" s="14" t="n">
        <v>12.729</v>
      </c>
      <c r="BZ253" s="14" t="n">
        <v>0</v>
      </c>
      <c r="CA253" s="14" t="n">
        <v>12.729</v>
      </c>
      <c r="CB253" s="14" t="n">
        <v>0</v>
      </c>
      <c r="CC253" s="14" t="n">
        <v>97.90000000000001</v>
      </c>
      <c r="CD253" s="14" t="n">
        <v>7.95</v>
      </c>
      <c r="CE253" s="14" t="n">
        <v>1.087</v>
      </c>
      <c r="CF253" s="14" t="n">
        <v>112.585</v>
      </c>
      <c r="CG253" s="14" t="n">
        <v>0.15</v>
      </c>
      <c r="CH253" s="14" t="n">
        <v>1</v>
      </c>
      <c r="CI253" s="14" t="n">
        <v>0</v>
      </c>
      <c r="CJ253" s="14" t="n">
        <v>0</v>
      </c>
      <c r="CK253" s="14" t="n">
        <v>0</v>
      </c>
      <c r="CL253" s="14" t="n">
        <v>0</v>
      </c>
      <c r="CM253" s="14" t="n">
        <v>0</v>
      </c>
      <c r="CN253" s="14" t="n">
        <v>0</v>
      </c>
      <c r="CO253" s="14" t="n">
        <v>0</v>
      </c>
      <c r="CP253" s="14" t="n">
        <v>0</v>
      </c>
      <c r="CQ253" s="14" t="n">
        <v>1.294</v>
      </c>
      <c r="CR253" s="14" t="n">
        <v>1</v>
      </c>
      <c r="CS253" s="14" t="n">
        <v>3.8</v>
      </c>
      <c r="CT253" s="14" t="n">
        <v>10.485</v>
      </c>
      <c r="CU253" s="14" t="n">
        <v>28.059</v>
      </c>
    </row>
    <row r="254">
      <c r="A254" s="14" t="inlineStr">
        <is>
          <t>GNQ2023</t>
        </is>
      </c>
      <c r="B254" s="14" t="inlineStr">
        <is>
          <t>GNQ</t>
        </is>
      </c>
      <c r="C254" s="14" t="inlineStr">
        <is>
          <t>GNQ</t>
        </is>
      </c>
      <c r="D254" s="14" t="inlineStr">
        <is>
          <t>Equatorial Guinea</t>
        </is>
      </c>
      <c r="E254" s="14" t="n">
        <v>2023</v>
      </c>
      <c r="F254" s="14" t="n">
        <v>0.15</v>
      </c>
      <c r="G254" s="14" t="n">
        <v>6.147</v>
      </c>
      <c r="H254" s="14" t="n">
        <v>1.286</v>
      </c>
      <c r="I254" s="14" t="n">
        <v>0</v>
      </c>
      <c r="J254" s="14" t="n">
        <v>6.147</v>
      </c>
      <c r="K254" s="14" t="n">
        <v>0</v>
      </c>
      <c r="L254" s="14" t="n">
        <v>1</v>
      </c>
      <c r="M254" s="14" t="n">
        <v>7.886</v>
      </c>
      <c r="N254" s="14" t="n">
        <v>3.857</v>
      </c>
      <c r="O254" s="14" t="n">
        <v>0</v>
      </c>
      <c r="P254" s="14" t="n">
        <v>7.886</v>
      </c>
      <c r="Q254" s="14" t="n">
        <v>0</v>
      </c>
      <c r="R254" s="14" t="n">
        <v>1</v>
      </c>
      <c r="S254" s="14" t="n">
        <v>12.575</v>
      </c>
      <c r="T254" s="14" t="n">
        <v>7.714</v>
      </c>
      <c r="U254" s="14" t="n">
        <v>0.209</v>
      </c>
      <c r="V254" s="14" t="n">
        <v>14.461</v>
      </c>
      <c r="W254" s="14" t="n">
        <v>0.15</v>
      </c>
      <c r="X254" s="14" t="n">
        <v>1</v>
      </c>
      <c r="Y254" s="14" t="n">
        <v>4.599</v>
      </c>
      <c r="Z254" s="14" t="n">
        <v>0.505</v>
      </c>
      <c r="AA254" s="14" t="n">
        <v>0</v>
      </c>
      <c r="AB254" s="14" t="n">
        <v>4.599</v>
      </c>
      <c r="AC254" s="14" t="n">
        <v>0</v>
      </c>
      <c r="AD254" s="14" t="n">
        <v>1</v>
      </c>
      <c r="AE254" s="14" t="n">
        <v>5.242</v>
      </c>
      <c r="AF254" s="14" t="n">
        <v>1.019</v>
      </c>
      <c r="AG254" s="14" t="n">
        <v>0</v>
      </c>
      <c r="AH254" s="14" t="n">
        <v>5.242</v>
      </c>
      <c r="AI254" s="14" t="n">
        <v>0</v>
      </c>
      <c r="AJ254" s="14" t="n">
        <v>1</v>
      </c>
      <c r="AK254" s="14" t="n">
        <v>9.099</v>
      </c>
      <c r="AL254" s="14" t="n">
        <v>4.292</v>
      </c>
      <c r="AM254" s="14" t="n">
        <v>0.151</v>
      </c>
      <c r="AN254" s="14" t="n">
        <v>10.464</v>
      </c>
      <c r="AO254" s="14" t="n">
        <v>0.15</v>
      </c>
      <c r="AP254" s="14" t="n">
        <v>1</v>
      </c>
      <c r="AQ254" s="14" t="n">
        <v>0.76</v>
      </c>
      <c r="AR254" s="14" t="n">
        <v>0.129</v>
      </c>
      <c r="AS254" s="14" t="n">
        <v>-0.055</v>
      </c>
      <c r="AT254" s="14" t="n">
        <v>0.8110000000000001</v>
      </c>
      <c r="AU254" s="14" t="n">
        <v>0.15</v>
      </c>
      <c r="AV254" s="14" t="n">
        <v>1</v>
      </c>
      <c r="AW254" s="14" t="n">
        <v>0.8110000000000001</v>
      </c>
      <c r="AX254" s="14" t="n">
        <v>0.129</v>
      </c>
      <c r="AY254" s="14" t="n">
        <v>-0.136</v>
      </c>
      <c r="AZ254" s="14" t="n">
        <v>0.776</v>
      </c>
      <c r="BA254" s="14" t="n">
        <v>0.15</v>
      </c>
      <c r="BB254" s="14" t="n">
        <v>1</v>
      </c>
      <c r="BC254" s="14" t="n">
        <v>0.535</v>
      </c>
      <c r="BD254" s="14" t="n">
        <v>0.129</v>
      </c>
      <c r="BE254" s="14" t="n">
        <v>0.008999999999999999</v>
      </c>
      <c r="BF254" s="14" t="n">
        <v>0.615</v>
      </c>
      <c r="BG254" s="14" t="n">
        <v>0.15</v>
      </c>
      <c r="BH254" s="14" t="n">
        <v>1</v>
      </c>
      <c r="BI254" s="14" t="n">
        <v>0.579</v>
      </c>
      <c r="BJ254" s="14" t="n">
        <v>0.129</v>
      </c>
      <c r="BK254" s="14" t="n">
        <v>-0.279</v>
      </c>
      <c r="BL254" s="14" t="n">
        <v>0.346</v>
      </c>
      <c r="BM254" s="14" t="n">
        <v>0</v>
      </c>
      <c r="BN254" s="14" t="n">
        <v>0</v>
      </c>
      <c r="BO254" s="14" t="n">
        <v>0</v>
      </c>
      <c r="BP254" s="14" t="n">
        <v>0</v>
      </c>
      <c r="BQ254" s="14" t="n">
        <v>0.092</v>
      </c>
      <c r="BR254" s="14" t="n">
        <v>0</v>
      </c>
      <c r="BS254" s="14" t="n">
        <v>1</v>
      </c>
      <c r="BT254" s="14" t="n">
        <v>0</v>
      </c>
      <c r="BU254" s="14" t="n">
        <v>0</v>
      </c>
      <c r="BV254" s="14" t="n">
        <v>0.122</v>
      </c>
      <c r="BW254" s="14" t="n">
        <v>0</v>
      </c>
      <c r="BX254" s="14" t="n">
        <v>1</v>
      </c>
      <c r="BY254" s="14" t="n">
        <v>13.254</v>
      </c>
      <c r="BZ254" s="14" t="n">
        <v>0</v>
      </c>
      <c r="CA254" s="14" t="n">
        <v>13.254</v>
      </c>
      <c r="CB254" s="14" t="n">
        <v>0</v>
      </c>
      <c r="CC254" s="14" t="n">
        <v>83.248</v>
      </c>
      <c r="CD254" s="14" t="n">
        <v>7.95</v>
      </c>
      <c r="CE254" s="14" t="n">
        <v>1.383</v>
      </c>
      <c r="CF254" s="14" t="n">
        <v>95.735</v>
      </c>
      <c r="CG254" s="14" t="n">
        <v>0.15</v>
      </c>
      <c r="CH254" s="14" t="n">
        <v>1</v>
      </c>
      <c r="CI254" s="14" t="n">
        <v>0</v>
      </c>
      <c r="CJ254" s="14" t="n">
        <v>0</v>
      </c>
      <c r="CK254" s="14" t="n">
        <v>0</v>
      </c>
      <c r="CL254" s="14" t="n">
        <v>0</v>
      </c>
      <c r="CM254" s="14" t="n">
        <v>0</v>
      </c>
      <c r="CN254" s="14" t="n">
        <v>0</v>
      </c>
      <c r="CO254" s="14" t="n">
        <v>0</v>
      </c>
      <c r="CP254" s="14" t="n">
        <v>0</v>
      </c>
      <c r="CQ254" s="14" t="n">
        <v>1.348</v>
      </c>
      <c r="CR254" s="14" t="n">
        <v>1</v>
      </c>
      <c r="CS254" s="14" t="n">
        <v>3.956</v>
      </c>
      <c r="CT254" s="14" t="n">
        <v>4.861</v>
      </c>
      <c r="CU254" s="14" t="n">
        <v>9.260999999999999</v>
      </c>
    </row>
    <row r="255">
      <c r="A255" s="14" t="inlineStr">
        <is>
          <t>GNQ2024</t>
        </is>
      </c>
      <c r="B255" s="14" t="inlineStr">
        <is>
          <t>GNQ</t>
        </is>
      </c>
      <c r="C255" s="14" t="inlineStr">
        <is>
          <t>GNQ</t>
        </is>
      </c>
      <c r="D255" s="14" t="inlineStr">
        <is>
          <t>Equatorial Guinea</t>
        </is>
      </c>
      <c r="E255" s="14" t="n">
        <v>2024</v>
      </c>
      <c r="F255" s="14" t="n">
        <v>0.15</v>
      </c>
      <c r="G255" s="14" t="n">
        <v>5.575</v>
      </c>
      <c r="H255" s="14" t="n">
        <v>1.324</v>
      </c>
      <c r="I255" s="14" t="n">
        <v>0</v>
      </c>
      <c r="J255" s="14" t="n">
        <v>5.575</v>
      </c>
      <c r="K255" s="14" t="n">
        <v>0</v>
      </c>
      <c r="L255" s="14" t="n">
        <v>1</v>
      </c>
      <c r="M255" s="14" t="n">
        <v>7.124</v>
      </c>
      <c r="N255" s="14" t="n">
        <v>3.971</v>
      </c>
      <c r="O255" s="14" t="n">
        <v>0</v>
      </c>
      <c r="P255" s="14" t="n">
        <v>7.124</v>
      </c>
      <c r="Q255" s="14" t="n">
        <v>0</v>
      </c>
      <c r="R255" s="14" t="n">
        <v>1</v>
      </c>
      <c r="S255" s="14" t="n">
        <v>12.193</v>
      </c>
      <c r="T255" s="14" t="n">
        <v>7.942</v>
      </c>
      <c r="U255" s="14" t="n">
        <v>0.249</v>
      </c>
      <c r="V255" s="14" t="n">
        <v>14.022</v>
      </c>
      <c r="W255" s="14" t="n">
        <v>0.15</v>
      </c>
      <c r="X255" s="14" t="n">
        <v>1</v>
      </c>
      <c r="Y255" s="14" t="n">
        <v>4.735</v>
      </c>
      <c r="Z255" s="14" t="n">
        <v>0.52</v>
      </c>
      <c r="AA255" s="14" t="n">
        <v>0</v>
      </c>
      <c r="AB255" s="14" t="n">
        <v>4.735</v>
      </c>
      <c r="AC255" s="14" t="n">
        <v>0</v>
      </c>
      <c r="AD255" s="14" t="n">
        <v>1</v>
      </c>
      <c r="AE255" s="14" t="n">
        <v>5.397</v>
      </c>
      <c r="AF255" s="14" t="n">
        <v>1.049</v>
      </c>
      <c r="AG255" s="14" t="n">
        <v>0</v>
      </c>
      <c r="AH255" s="14" t="n">
        <v>5.397</v>
      </c>
      <c r="AI255" s="14" t="n">
        <v>0</v>
      </c>
      <c r="AJ255" s="14" t="n">
        <v>1</v>
      </c>
      <c r="AK255" s="14" t="n">
        <v>9.368</v>
      </c>
      <c r="AL255" s="14" t="n">
        <v>4.419</v>
      </c>
      <c r="AM255" s="14" t="n">
        <v>0.191</v>
      </c>
      <c r="AN255" s="14" t="n">
        <v>10.773</v>
      </c>
      <c r="AO255" s="14" t="n">
        <v>0.15</v>
      </c>
      <c r="AP255" s="14" t="n">
        <v>1</v>
      </c>
      <c r="AQ255" s="14" t="n">
        <v>0.724</v>
      </c>
      <c r="AR255" s="14" t="n">
        <v>0.132</v>
      </c>
      <c r="AS255" s="14" t="n">
        <v>-0.019</v>
      </c>
      <c r="AT255" s="14" t="n">
        <v>0.8110000000000001</v>
      </c>
      <c r="AU255" s="14" t="n">
        <v>0.15</v>
      </c>
      <c r="AV255" s="14" t="n">
        <v>1</v>
      </c>
      <c r="AW255" s="14" t="n">
        <v>0.75</v>
      </c>
      <c r="AX255" s="14" t="n">
        <v>0.132</v>
      </c>
      <c r="AY255" s="14" t="n">
        <v>-0.075</v>
      </c>
      <c r="AZ255" s="14" t="n">
        <v>0.776</v>
      </c>
      <c r="BA255" s="14" t="n">
        <v>0.15</v>
      </c>
      <c r="BB255" s="14" t="n">
        <v>1</v>
      </c>
      <c r="BC255" s="14" t="n">
        <v>0.513</v>
      </c>
      <c r="BD255" s="14" t="n">
        <v>0.132</v>
      </c>
      <c r="BE255" s="14" t="n">
        <v>0.01</v>
      </c>
      <c r="BF255" s="14" t="n">
        <v>0.59</v>
      </c>
      <c r="BG255" s="14" t="n">
        <v>0.15</v>
      </c>
      <c r="BH255" s="14" t="n">
        <v>1</v>
      </c>
      <c r="BI255" s="14" t="n">
        <v>0.591</v>
      </c>
      <c r="BJ255" s="14" t="n">
        <v>0.132</v>
      </c>
      <c r="BK255" s="14" t="n">
        <v>-0.291</v>
      </c>
      <c r="BL255" s="14" t="n">
        <v>0.346</v>
      </c>
      <c r="BM255" s="14" t="n">
        <v>0</v>
      </c>
      <c r="BN255" s="14" t="n">
        <v>0</v>
      </c>
      <c r="BO255" s="14" t="n">
        <v>0</v>
      </c>
      <c r="BP255" s="14" t="n">
        <v>0</v>
      </c>
      <c r="BQ255" s="14" t="n">
        <v>0.095</v>
      </c>
      <c r="BR255" s="14" t="n">
        <v>0</v>
      </c>
      <c r="BS255" s="14" t="n">
        <v>1</v>
      </c>
      <c r="BT255" s="14" t="n">
        <v>0</v>
      </c>
      <c r="BU255" s="14" t="n">
        <v>0</v>
      </c>
      <c r="BV255" s="14" t="n">
        <v>0.126</v>
      </c>
      <c r="BW255" s="14" t="n">
        <v>0</v>
      </c>
      <c r="BX255" s="14" t="n">
        <v>1</v>
      </c>
      <c r="BY255" s="14" t="n">
        <v>13.646</v>
      </c>
      <c r="BZ255" s="14" t="n">
        <v>0</v>
      </c>
      <c r="CA255" s="14" t="n">
        <v>13.646</v>
      </c>
      <c r="CB255" s="14" t="n">
        <v>0</v>
      </c>
      <c r="CC255" s="14" t="n">
        <v>82.58799999999999</v>
      </c>
      <c r="CD255" s="14" t="n">
        <v>7.95</v>
      </c>
      <c r="CE255" s="14" t="n">
        <v>1.687</v>
      </c>
      <c r="CF255" s="14" t="n">
        <v>94.976</v>
      </c>
      <c r="CG255" s="14" t="n">
        <v>0.15</v>
      </c>
      <c r="CH255" s="14" t="n">
        <v>1</v>
      </c>
      <c r="CI255" s="14" t="n">
        <v>0</v>
      </c>
      <c r="CJ255" s="14" t="n">
        <v>0</v>
      </c>
      <c r="CK255" s="14" t="n">
        <v>0</v>
      </c>
      <c r="CL255" s="14" t="n">
        <v>0</v>
      </c>
      <c r="CM255" s="14" t="n">
        <v>0</v>
      </c>
      <c r="CN255" s="14" t="n">
        <v>0</v>
      </c>
      <c r="CO255" s="14" t="n">
        <v>0</v>
      </c>
      <c r="CP255" s="14" t="n">
        <v>0</v>
      </c>
      <c r="CQ255" s="14" t="n">
        <v>1.387</v>
      </c>
      <c r="CR255" s="14" t="n">
        <v>1</v>
      </c>
      <c r="CS255" s="14" t="n">
        <v>4.073</v>
      </c>
      <c r="CT255" s="14" t="n">
        <v>4.251</v>
      </c>
      <c r="CU255" s="14" t="n">
        <v>7.598</v>
      </c>
    </row>
    <row r="256">
      <c r="A256" s="14" t="inlineStr">
        <is>
          <t>ERI2021</t>
        </is>
      </c>
      <c r="B256" s="14" t="inlineStr">
        <is>
          <t>ERI</t>
        </is>
      </c>
      <c r="C256" s="14" t="inlineStr">
        <is>
          <t>ERI</t>
        </is>
      </c>
      <c r="D256" s="14" t="inlineStr">
        <is>
          <t>Eritrea</t>
        </is>
      </c>
      <c r="E256" s="14" t="n">
        <v>2021</v>
      </c>
      <c r="F256" s="14" t="n">
        <v>0.08500000000000001</v>
      </c>
      <c r="G256" s="14" t="n">
        <v>5.897</v>
      </c>
      <c r="H256" s="14" t="n">
        <v>1.143</v>
      </c>
      <c r="I256" s="14" t="n">
        <v>0</v>
      </c>
      <c r="J256" s="14" t="n">
        <v>5.897</v>
      </c>
      <c r="K256" s="14" t="n">
        <v>0</v>
      </c>
      <c r="L256" s="14" t="n">
        <v>1</v>
      </c>
      <c r="M256" s="14" t="n">
        <v>7.964</v>
      </c>
      <c r="N256" s="14" t="n">
        <v>3.43</v>
      </c>
      <c r="O256" s="14" t="n">
        <v>0</v>
      </c>
      <c r="P256" s="14" t="n">
        <v>7.964</v>
      </c>
      <c r="Q256" s="14" t="n">
        <v>0</v>
      </c>
      <c r="R256" s="14" t="n">
        <v>1</v>
      </c>
      <c r="S256" s="14" t="n">
        <v>11.613</v>
      </c>
      <c r="T256" s="14" t="n">
        <v>6.86</v>
      </c>
      <c r="U256" s="14" t="n">
        <v>0</v>
      </c>
      <c r="V256" s="14" t="n">
        <v>12.6</v>
      </c>
      <c r="W256" s="14" t="n">
        <v>0.08500000000000001</v>
      </c>
      <c r="X256" s="14" t="n">
        <v>1</v>
      </c>
      <c r="Y256" s="14" t="n">
        <v>16.305</v>
      </c>
      <c r="Z256" s="14" t="n">
        <v>2.204</v>
      </c>
      <c r="AA256" s="14" t="n">
        <v>0</v>
      </c>
      <c r="AB256" s="14" t="n">
        <v>16.305</v>
      </c>
      <c r="AC256" s="14" t="n">
        <v>0</v>
      </c>
      <c r="AD256" s="14" t="n">
        <v>1</v>
      </c>
      <c r="AE256" s="14" t="n">
        <v>17.449</v>
      </c>
      <c r="AF256" s="14" t="n">
        <v>4.08</v>
      </c>
      <c r="AG256" s="14" t="n">
        <v>0</v>
      </c>
      <c r="AH256" s="14" t="n">
        <v>17.449</v>
      </c>
      <c r="AI256" s="14" t="n">
        <v>0</v>
      </c>
      <c r="AJ256" s="14" t="n">
        <v>1</v>
      </c>
      <c r="AK256" s="14" t="n">
        <v>24.309</v>
      </c>
      <c r="AL256" s="14" t="n">
        <v>12.947</v>
      </c>
      <c r="AM256" s="14" t="n">
        <v>0</v>
      </c>
      <c r="AN256" s="14" t="n">
        <v>26.375</v>
      </c>
      <c r="AO256" s="14" t="n">
        <v>0.08500000000000001</v>
      </c>
      <c r="AP256" s="14" t="n">
        <v>1</v>
      </c>
      <c r="AQ256" s="14" t="n">
        <v>0.619</v>
      </c>
      <c r="AR256" s="14" t="n">
        <v>0.114</v>
      </c>
      <c r="AS256" s="14" t="n">
        <v>0</v>
      </c>
      <c r="AT256" s="14" t="n">
        <v>0.672</v>
      </c>
      <c r="AU256" s="14" t="n">
        <v>0.08500000000000001</v>
      </c>
      <c r="AV256" s="14" t="n">
        <v>1</v>
      </c>
      <c r="AW256" s="14" t="n">
        <v>0.599</v>
      </c>
      <c r="AX256" s="14" t="n">
        <v>0.114</v>
      </c>
      <c r="AY256" s="14" t="n">
        <v>0</v>
      </c>
      <c r="AZ256" s="14" t="n">
        <v>0.65</v>
      </c>
      <c r="BA256" s="14" t="n">
        <v>0.08500000000000001</v>
      </c>
      <c r="BB256" s="14" t="n">
        <v>1</v>
      </c>
      <c r="BC256" s="14" t="n">
        <v>0.439</v>
      </c>
      <c r="BD256" s="14" t="n">
        <v>0.114</v>
      </c>
      <c r="BE256" s="14" t="n">
        <v>0</v>
      </c>
      <c r="BF256" s="14" t="n">
        <v>0.476</v>
      </c>
      <c r="BG256" s="14" t="n">
        <v>0.08500000000000001</v>
      </c>
      <c r="BH256" s="14" t="n">
        <v>1</v>
      </c>
      <c r="BI256" s="14" t="n">
        <v>0.505</v>
      </c>
      <c r="BJ256" s="14" t="n">
        <v>0.114</v>
      </c>
      <c r="BK256" s="14" t="n">
        <v>0</v>
      </c>
      <c r="BL256" s="14" t="n">
        <v>0.548</v>
      </c>
      <c r="BM256" s="14" t="n">
        <v>0.08500000000000001</v>
      </c>
      <c r="BN256" s="14" t="n">
        <v>1</v>
      </c>
      <c r="BO256" s="14" t="n">
        <v>0</v>
      </c>
      <c r="BP256" s="14" t="n">
        <v>0</v>
      </c>
      <c r="BQ256" s="14" t="n">
        <v>0.24</v>
      </c>
      <c r="BR256" s="14" t="n">
        <v>0</v>
      </c>
      <c r="BS256" s="14" t="n">
        <v>0.167</v>
      </c>
      <c r="BT256" s="14" t="n">
        <v>0</v>
      </c>
      <c r="BU256" s="14" t="n">
        <v>0</v>
      </c>
      <c r="BV256" s="14" t="n">
        <v>0.24</v>
      </c>
      <c r="BW256" s="14" t="n">
        <v>0.08500000000000001</v>
      </c>
      <c r="BX256" s="14" t="n">
        <v>0.167</v>
      </c>
      <c r="BY256" s="14" t="n">
        <v>11.787</v>
      </c>
      <c r="BZ256" s="14" t="n">
        <v>0</v>
      </c>
      <c r="CA256" s="14" t="n">
        <v>11.787</v>
      </c>
      <c r="CB256" s="14" t="n">
        <v>0</v>
      </c>
      <c r="CC256" s="14" t="n">
        <v>78.125</v>
      </c>
      <c r="CD256" s="14" t="n">
        <v>7.95</v>
      </c>
      <c r="CE256" s="14" t="n">
        <v>0</v>
      </c>
      <c r="CF256" s="14" t="n">
        <v>84.76600000000001</v>
      </c>
      <c r="CG256" s="14" t="n">
        <v>0.08500000000000001</v>
      </c>
      <c r="CH256" s="14" t="n">
        <v>1</v>
      </c>
      <c r="CI256" s="14" t="n">
        <v>0</v>
      </c>
      <c r="CJ256" s="14" t="n">
        <v>0</v>
      </c>
      <c r="CK256" s="14" t="n">
        <v>0</v>
      </c>
      <c r="CL256" s="14" t="n">
        <v>0</v>
      </c>
      <c r="CM256" s="14" t="n">
        <v>0</v>
      </c>
      <c r="CN256" s="14" t="n">
        <v>0</v>
      </c>
      <c r="CO256" s="14" t="n">
        <v>0</v>
      </c>
      <c r="CP256" s="14" t="n">
        <v>0</v>
      </c>
      <c r="CQ256" s="14" t="n">
        <v>1.198</v>
      </c>
      <c r="CR256" s="14" t="n">
        <v>0</v>
      </c>
      <c r="CS256" s="14" t="n">
        <v>4.776</v>
      </c>
      <c r="CT256" s="14" t="n">
        <v>4.753</v>
      </c>
      <c r="CU256" s="14" t="n">
        <v>15.162</v>
      </c>
    </row>
    <row r="257">
      <c r="A257" s="14" t="inlineStr">
        <is>
          <t>ERI2022</t>
        </is>
      </c>
      <c r="B257" s="14" t="inlineStr">
        <is>
          <t>ERI</t>
        </is>
      </c>
      <c r="C257" s="14" t="inlineStr">
        <is>
          <t>ERI</t>
        </is>
      </c>
      <c r="D257" s="14" t="inlineStr">
        <is>
          <t>Eritrea</t>
        </is>
      </c>
      <c r="E257" s="14" t="n">
        <v>2022</v>
      </c>
      <c r="F257" s="14" t="n">
        <v>0.08500000000000001</v>
      </c>
      <c r="G257" s="14" t="n">
        <v>11.72</v>
      </c>
      <c r="H257" s="14" t="n">
        <v>1.235</v>
      </c>
      <c r="I257" s="14" t="n">
        <v>0</v>
      </c>
      <c r="J257" s="14" t="n">
        <v>11.72</v>
      </c>
      <c r="K257" s="14" t="n">
        <v>0</v>
      </c>
      <c r="L257" s="14" t="n">
        <v>1</v>
      </c>
      <c r="M257" s="14" t="n">
        <v>9.782999999999999</v>
      </c>
      <c r="N257" s="14" t="n">
        <v>3.704</v>
      </c>
      <c r="O257" s="14" t="n">
        <v>0</v>
      </c>
      <c r="P257" s="14" t="n">
        <v>9.782999999999999</v>
      </c>
      <c r="Q257" s="14" t="n">
        <v>0</v>
      </c>
      <c r="R257" s="14" t="n">
        <v>1</v>
      </c>
      <c r="S257" s="14" t="n">
        <v>17.893</v>
      </c>
      <c r="T257" s="14" t="n">
        <v>7.408</v>
      </c>
      <c r="U257" s="14" t="n">
        <v>0.113</v>
      </c>
      <c r="V257" s="14" t="n">
        <v>19.414</v>
      </c>
      <c r="W257" s="14" t="n">
        <v>0.08500000000000001</v>
      </c>
      <c r="X257" s="14" t="n">
        <v>1</v>
      </c>
      <c r="Y257" s="14" t="n">
        <v>32.56</v>
      </c>
      <c r="Z257" s="14" t="n">
        <v>4.401</v>
      </c>
      <c r="AA257" s="14" t="n">
        <v>0</v>
      </c>
      <c r="AB257" s="14" t="n">
        <v>32.56</v>
      </c>
      <c r="AC257" s="14" t="n">
        <v>0</v>
      </c>
      <c r="AD257" s="14" t="n">
        <v>1</v>
      </c>
      <c r="AE257" s="14" t="n">
        <v>33.795</v>
      </c>
      <c r="AF257" s="14" t="n">
        <v>7.902</v>
      </c>
      <c r="AG257" s="14" t="n">
        <v>0</v>
      </c>
      <c r="AH257" s="14" t="n">
        <v>33.795</v>
      </c>
      <c r="AI257" s="14" t="n">
        <v>0</v>
      </c>
      <c r="AJ257" s="14" t="n">
        <v>1</v>
      </c>
      <c r="AK257" s="14" t="n">
        <v>41.203</v>
      </c>
      <c r="AL257" s="14" t="n">
        <v>21.945</v>
      </c>
      <c r="AM257" s="14" t="n">
        <v>0.259</v>
      </c>
      <c r="AN257" s="14" t="n">
        <v>44.705</v>
      </c>
      <c r="AO257" s="14" t="n">
        <v>0.08500000000000001</v>
      </c>
      <c r="AP257" s="14" t="n">
        <v>1</v>
      </c>
      <c r="AQ257" s="14" t="n">
        <v>0.861</v>
      </c>
      <c r="AR257" s="14" t="n">
        <v>0.123</v>
      </c>
      <c r="AS257" s="14" t="n">
        <v>0.005</v>
      </c>
      <c r="AT257" s="14" t="n">
        <v>0.9340000000000001</v>
      </c>
      <c r="AU257" s="14" t="n">
        <v>0.08500000000000001</v>
      </c>
      <c r="AV257" s="14" t="n">
        <v>1</v>
      </c>
      <c r="AW257" s="14" t="n">
        <v>0.986</v>
      </c>
      <c r="AX257" s="14" t="n">
        <v>0.123</v>
      </c>
      <c r="AY257" s="14" t="n">
        <v>0.006</v>
      </c>
      <c r="AZ257" s="14" t="n">
        <v>1.07</v>
      </c>
      <c r="BA257" s="14" t="n">
        <v>0.08500000000000001</v>
      </c>
      <c r="BB257" s="14" t="n">
        <v>1</v>
      </c>
      <c r="BC257" s="14" t="n">
        <v>0.598</v>
      </c>
      <c r="BD257" s="14" t="n">
        <v>0.123</v>
      </c>
      <c r="BE257" s="14" t="n">
        <v>0.004</v>
      </c>
      <c r="BF257" s="14" t="n">
        <v>0.649</v>
      </c>
      <c r="BG257" s="14" t="n">
        <v>0.08500000000000001</v>
      </c>
      <c r="BH257" s="14" t="n">
        <v>1</v>
      </c>
      <c r="BI257" s="14" t="n">
        <v>0.612</v>
      </c>
      <c r="BJ257" s="14" t="n">
        <v>0.123</v>
      </c>
      <c r="BK257" s="14" t="n">
        <v>0.004</v>
      </c>
      <c r="BL257" s="14" t="n">
        <v>0.664</v>
      </c>
      <c r="BM257" s="14" t="n">
        <v>0.08500000000000001</v>
      </c>
      <c r="BN257" s="14" t="n">
        <v>1</v>
      </c>
      <c r="BO257" s="14" t="n">
        <v>0</v>
      </c>
      <c r="BP257" s="14" t="n">
        <v>0</v>
      </c>
      <c r="BQ257" s="14" t="n">
        <v>0.24</v>
      </c>
      <c r="BR257" s="14" t="n">
        <v>0</v>
      </c>
      <c r="BS257" s="14" t="n">
        <v>0.167</v>
      </c>
      <c r="BT257" s="14" t="n">
        <v>0</v>
      </c>
      <c r="BU257" s="14" t="n">
        <v>0</v>
      </c>
      <c r="BV257" s="14" t="n">
        <v>0.24</v>
      </c>
      <c r="BW257" s="14" t="n">
        <v>0.08500000000000001</v>
      </c>
      <c r="BX257" s="14" t="n">
        <v>0.167</v>
      </c>
      <c r="BY257" s="14" t="n">
        <v>12.729</v>
      </c>
      <c r="BZ257" s="14" t="n">
        <v>0</v>
      </c>
      <c r="CA257" s="14" t="n">
        <v>12.729</v>
      </c>
      <c r="CB257" s="14" t="n">
        <v>0</v>
      </c>
      <c r="CC257" s="14" t="n">
        <v>97.90000000000001</v>
      </c>
      <c r="CD257" s="14" t="n">
        <v>7.95</v>
      </c>
      <c r="CE257" s="14" t="n">
        <v>0.616</v>
      </c>
      <c r="CF257" s="14" t="n">
        <v>106.222</v>
      </c>
      <c r="CG257" s="14" t="n">
        <v>0.08500000000000001</v>
      </c>
      <c r="CH257" s="14" t="n">
        <v>1</v>
      </c>
      <c r="CI257" s="14" t="n">
        <v>0</v>
      </c>
      <c r="CJ257" s="14" t="n">
        <v>0</v>
      </c>
      <c r="CK257" s="14" t="n">
        <v>0</v>
      </c>
      <c r="CL257" s="14" t="n">
        <v>0</v>
      </c>
      <c r="CM257" s="14" t="n">
        <v>0</v>
      </c>
      <c r="CN257" s="14" t="n">
        <v>0</v>
      </c>
      <c r="CO257" s="14" t="n">
        <v>0</v>
      </c>
      <c r="CP257" s="14" t="n">
        <v>0</v>
      </c>
      <c r="CQ257" s="14" t="n">
        <v>1.294</v>
      </c>
      <c r="CR257" s="14" t="n">
        <v>0</v>
      </c>
      <c r="CS257" s="14" t="n">
        <v>5.158</v>
      </c>
      <c r="CT257" s="14" t="n">
        <v>10.485</v>
      </c>
      <c r="CU257" s="14" t="n">
        <v>31.326</v>
      </c>
    </row>
    <row r="258">
      <c r="A258" s="14" t="inlineStr">
        <is>
          <t>ERI2023</t>
        </is>
      </c>
      <c r="B258" s="14" t="inlineStr">
        <is>
          <t>ERI</t>
        </is>
      </c>
      <c r="C258" s="14" t="inlineStr">
        <is>
          <t>ERI</t>
        </is>
      </c>
      <c r="D258" s="14" t="inlineStr">
        <is>
          <t>Eritrea</t>
        </is>
      </c>
      <c r="E258" s="14" t="n">
        <v>2023</v>
      </c>
      <c r="F258" s="14" t="n">
        <v>0.08500000000000001</v>
      </c>
      <c r="G258" s="14" t="n">
        <v>6.147</v>
      </c>
      <c r="H258" s="14" t="n">
        <v>1.286</v>
      </c>
      <c r="I258" s="14" t="n">
        <v>0</v>
      </c>
      <c r="J258" s="14" t="n">
        <v>6.147</v>
      </c>
      <c r="K258" s="14" t="n">
        <v>0</v>
      </c>
      <c r="L258" s="14" t="n">
        <v>1</v>
      </c>
      <c r="M258" s="14" t="n">
        <v>7.886</v>
      </c>
      <c r="N258" s="14" t="n">
        <v>3.857</v>
      </c>
      <c r="O258" s="14" t="n">
        <v>0</v>
      </c>
      <c r="P258" s="14" t="n">
        <v>7.886</v>
      </c>
      <c r="Q258" s="14" t="n">
        <v>0</v>
      </c>
      <c r="R258" s="14" t="n">
        <v>1</v>
      </c>
      <c r="S258" s="14" t="n">
        <v>12.575</v>
      </c>
      <c r="T258" s="14" t="n">
        <v>7.714</v>
      </c>
      <c r="U258" s="14" t="n">
        <v>0.118</v>
      </c>
      <c r="V258" s="14" t="n">
        <v>13.644</v>
      </c>
      <c r="W258" s="14" t="n">
        <v>0.08500000000000001</v>
      </c>
      <c r="X258" s="14" t="n">
        <v>1</v>
      </c>
      <c r="Y258" s="14" t="n">
        <v>12.908</v>
      </c>
      <c r="Z258" s="14" t="n">
        <v>1.745</v>
      </c>
      <c r="AA258" s="14" t="n">
        <v>0</v>
      </c>
      <c r="AB258" s="14" t="n">
        <v>12.908</v>
      </c>
      <c r="AC258" s="14" t="n">
        <v>0</v>
      </c>
      <c r="AD258" s="14" t="n">
        <v>1</v>
      </c>
      <c r="AE258" s="14" t="n">
        <v>14.194</v>
      </c>
      <c r="AF258" s="14" t="n">
        <v>3.319</v>
      </c>
      <c r="AG258" s="14" t="n">
        <v>0</v>
      </c>
      <c r="AH258" s="14" t="n">
        <v>14.194</v>
      </c>
      <c r="AI258" s="14" t="n">
        <v>0</v>
      </c>
      <c r="AJ258" s="14" t="n">
        <v>1</v>
      </c>
      <c r="AK258" s="14" t="n">
        <v>21.908</v>
      </c>
      <c r="AL258" s="14" t="n">
        <v>11.668</v>
      </c>
      <c r="AM258" s="14" t="n">
        <v>0.206</v>
      </c>
      <c r="AN258" s="14" t="n">
        <v>23.77</v>
      </c>
      <c r="AO258" s="14" t="n">
        <v>0.08500000000000001</v>
      </c>
      <c r="AP258" s="14" t="n">
        <v>1</v>
      </c>
      <c r="AQ258" s="14" t="n">
        <v>0.76</v>
      </c>
      <c r="AR258" s="14" t="n">
        <v>0.129</v>
      </c>
      <c r="AS258" s="14" t="n">
        <v>0.007</v>
      </c>
      <c r="AT258" s="14" t="n">
        <v>0.825</v>
      </c>
      <c r="AU258" s="14" t="n">
        <v>0.08500000000000001</v>
      </c>
      <c r="AV258" s="14" t="n">
        <v>1</v>
      </c>
      <c r="AW258" s="14" t="n">
        <v>0.8110000000000001</v>
      </c>
      <c r="AX258" s="14" t="n">
        <v>0.129</v>
      </c>
      <c r="AY258" s="14" t="n">
        <v>0.008</v>
      </c>
      <c r="AZ258" s="14" t="n">
        <v>0.88</v>
      </c>
      <c r="BA258" s="14" t="n">
        <v>0.08500000000000001</v>
      </c>
      <c r="BB258" s="14" t="n">
        <v>1</v>
      </c>
      <c r="BC258" s="14" t="n">
        <v>0.535</v>
      </c>
      <c r="BD258" s="14" t="n">
        <v>0.129</v>
      </c>
      <c r="BE258" s="14" t="n">
        <v>0.005</v>
      </c>
      <c r="BF258" s="14" t="n">
        <v>0.58</v>
      </c>
      <c r="BG258" s="14" t="n">
        <v>0.08500000000000001</v>
      </c>
      <c r="BH258" s="14" t="n">
        <v>1</v>
      </c>
      <c r="BI258" s="14" t="n">
        <v>0.579</v>
      </c>
      <c r="BJ258" s="14" t="n">
        <v>0.129</v>
      </c>
      <c r="BK258" s="14" t="n">
        <v>0.005</v>
      </c>
      <c r="BL258" s="14" t="n">
        <v>0.629</v>
      </c>
      <c r="BM258" s="14" t="n">
        <v>0.08500000000000001</v>
      </c>
      <c r="BN258" s="14" t="n">
        <v>1</v>
      </c>
      <c r="BO258" s="14" t="n">
        <v>0</v>
      </c>
      <c r="BP258" s="14" t="n">
        <v>0</v>
      </c>
      <c r="BQ258" s="14" t="n">
        <v>0.24</v>
      </c>
      <c r="BR258" s="14" t="n">
        <v>0</v>
      </c>
      <c r="BS258" s="14" t="n">
        <v>0.167</v>
      </c>
      <c r="BT258" s="14" t="n">
        <v>0</v>
      </c>
      <c r="BU258" s="14" t="n">
        <v>0</v>
      </c>
      <c r="BV258" s="14" t="n">
        <v>0.24</v>
      </c>
      <c r="BW258" s="14" t="n">
        <v>0.08500000000000001</v>
      </c>
      <c r="BX258" s="14" t="n">
        <v>0.167</v>
      </c>
      <c r="BY258" s="14" t="n">
        <v>13.254</v>
      </c>
      <c r="BZ258" s="14" t="n">
        <v>0</v>
      </c>
      <c r="CA258" s="14" t="n">
        <v>13.254</v>
      </c>
      <c r="CB258" s="14" t="n">
        <v>0</v>
      </c>
      <c r="CC258" s="14" t="n">
        <v>83.248</v>
      </c>
      <c r="CD258" s="14" t="n">
        <v>7.95</v>
      </c>
      <c r="CE258" s="14" t="n">
        <v>0.783</v>
      </c>
      <c r="CF258" s="14" t="n">
        <v>90.324</v>
      </c>
      <c r="CG258" s="14" t="n">
        <v>0.08500000000000001</v>
      </c>
      <c r="CH258" s="14" t="n">
        <v>1</v>
      </c>
      <c r="CI258" s="14" t="n">
        <v>0</v>
      </c>
      <c r="CJ258" s="14" t="n">
        <v>0</v>
      </c>
      <c r="CK258" s="14" t="n">
        <v>0</v>
      </c>
      <c r="CL258" s="14" t="n">
        <v>0</v>
      </c>
      <c r="CM258" s="14" t="n">
        <v>0</v>
      </c>
      <c r="CN258" s="14" t="n">
        <v>0</v>
      </c>
      <c r="CO258" s="14" t="n">
        <v>0</v>
      </c>
      <c r="CP258" s="14" t="n">
        <v>0</v>
      </c>
      <c r="CQ258" s="14" t="n">
        <v>1.348</v>
      </c>
      <c r="CR258" s="14" t="n">
        <v>0</v>
      </c>
      <c r="CS258" s="14" t="n">
        <v>5.37</v>
      </c>
      <c r="CT258" s="14" t="n">
        <v>4.861</v>
      </c>
      <c r="CU258" s="14" t="n">
        <v>11.622</v>
      </c>
    </row>
    <row r="259">
      <c r="A259" s="14" t="inlineStr">
        <is>
          <t>ERI2024</t>
        </is>
      </c>
      <c r="B259" s="14" t="inlineStr">
        <is>
          <t>ERI</t>
        </is>
      </c>
      <c r="C259" s="14" t="inlineStr">
        <is>
          <t>ERI</t>
        </is>
      </c>
      <c r="D259" s="14" t="inlineStr">
        <is>
          <t>Eritrea</t>
        </is>
      </c>
      <c r="E259" s="14" t="n">
        <v>2024</v>
      </c>
      <c r="F259" s="14" t="n">
        <v>0.08500000000000001</v>
      </c>
      <c r="G259" s="14" t="n">
        <v>5.575</v>
      </c>
      <c r="H259" s="14" t="n">
        <v>1.324</v>
      </c>
      <c r="I259" s="14" t="n">
        <v>0</v>
      </c>
      <c r="J259" s="14" t="n">
        <v>5.575</v>
      </c>
      <c r="K259" s="14" t="n">
        <v>0</v>
      </c>
      <c r="L259" s="14" t="n">
        <v>1</v>
      </c>
      <c r="M259" s="14" t="n">
        <v>7.124</v>
      </c>
      <c r="N259" s="14" t="n">
        <v>3.971</v>
      </c>
      <c r="O259" s="14" t="n">
        <v>0</v>
      </c>
      <c r="P259" s="14" t="n">
        <v>7.124</v>
      </c>
      <c r="Q259" s="14" t="n">
        <v>0</v>
      </c>
      <c r="R259" s="14" t="n">
        <v>1</v>
      </c>
      <c r="S259" s="14" t="n">
        <v>12.193</v>
      </c>
      <c r="T259" s="14" t="n">
        <v>7.942</v>
      </c>
      <c r="U259" s="14" t="n">
        <v>0.141</v>
      </c>
      <c r="V259" s="14" t="n">
        <v>13.229</v>
      </c>
      <c r="W259" s="14" t="n">
        <v>0.08500000000000001</v>
      </c>
      <c r="X259" s="14" t="n">
        <v>1</v>
      </c>
      <c r="Y259" s="14" t="n">
        <v>11.492</v>
      </c>
      <c r="Z259" s="14" t="n">
        <v>1.553</v>
      </c>
      <c r="AA259" s="14" t="n">
        <v>0</v>
      </c>
      <c r="AB259" s="14" t="n">
        <v>11.492</v>
      </c>
      <c r="AC259" s="14" t="n">
        <v>0</v>
      </c>
      <c r="AD259" s="14" t="n">
        <v>1</v>
      </c>
      <c r="AE259" s="14" t="n">
        <v>12.815</v>
      </c>
      <c r="AF259" s="14" t="n">
        <v>2.997</v>
      </c>
      <c r="AG259" s="14" t="n">
        <v>0</v>
      </c>
      <c r="AH259" s="14" t="n">
        <v>12.815</v>
      </c>
      <c r="AI259" s="14" t="n">
        <v>0</v>
      </c>
      <c r="AJ259" s="14" t="n">
        <v>1</v>
      </c>
      <c r="AK259" s="14" t="n">
        <v>20.757</v>
      </c>
      <c r="AL259" s="14" t="n">
        <v>11.055</v>
      </c>
      <c r="AM259" s="14" t="n">
        <v>0.24</v>
      </c>
      <c r="AN259" s="14" t="n">
        <v>22.521</v>
      </c>
      <c r="AO259" s="14" t="n">
        <v>0.08500000000000001</v>
      </c>
      <c r="AP259" s="14" t="n">
        <v>1</v>
      </c>
      <c r="AQ259" s="14" t="n">
        <v>0.724</v>
      </c>
      <c r="AR259" s="14" t="n">
        <v>0.132</v>
      </c>
      <c r="AS259" s="14" t="n">
        <v>0.008</v>
      </c>
      <c r="AT259" s="14" t="n">
        <v>0.786</v>
      </c>
      <c r="AU259" s="14" t="n">
        <v>0.08500000000000001</v>
      </c>
      <c r="AV259" s="14" t="n">
        <v>1</v>
      </c>
      <c r="AW259" s="14" t="n">
        <v>0.75</v>
      </c>
      <c r="AX259" s="14" t="n">
        <v>0.132</v>
      </c>
      <c r="AY259" s="14" t="n">
        <v>0.008999999999999999</v>
      </c>
      <c r="AZ259" s="14" t="n">
        <v>0.8139999999999999</v>
      </c>
      <c r="BA259" s="14" t="n">
        <v>0.08500000000000001</v>
      </c>
      <c r="BB259" s="14" t="n">
        <v>1</v>
      </c>
      <c r="BC259" s="14" t="n">
        <v>0.513</v>
      </c>
      <c r="BD259" s="14" t="n">
        <v>0.132</v>
      </c>
      <c r="BE259" s="14" t="n">
        <v>0.006</v>
      </c>
      <c r="BF259" s="14" t="n">
        <v>0.5570000000000001</v>
      </c>
      <c r="BG259" s="14" t="n">
        <v>0.08500000000000001</v>
      </c>
      <c r="BH259" s="14" t="n">
        <v>1</v>
      </c>
      <c r="BI259" s="14" t="n">
        <v>0.591</v>
      </c>
      <c r="BJ259" s="14" t="n">
        <v>0.132</v>
      </c>
      <c r="BK259" s="14" t="n">
        <v>0.007</v>
      </c>
      <c r="BL259" s="14" t="n">
        <v>0.642</v>
      </c>
      <c r="BM259" s="14" t="n">
        <v>0.08500000000000001</v>
      </c>
      <c r="BN259" s="14" t="n">
        <v>1</v>
      </c>
      <c r="BO259" s="14" t="n">
        <v>0</v>
      </c>
      <c r="BP259" s="14" t="n">
        <v>0</v>
      </c>
      <c r="BQ259" s="14" t="n">
        <v>0.247</v>
      </c>
      <c r="BR259" s="14" t="n">
        <v>0</v>
      </c>
      <c r="BS259" s="14" t="n">
        <v>0.167</v>
      </c>
      <c r="BT259" s="14" t="n">
        <v>0</v>
      </c>
      <c r="BU259" s="14" t="n">
        <v>0</v>
      </c>
      <c r="BV259" s="14" t="n">
        <v>0.247</v>
      </c>
      <c r="BW259" s="14" t="n">
        <v>0.08500000000000001</v>
      </c>
      <c r="BX259" s="14" t="n">
        <v>0.167</v>
      </c>
      <c r="BY259" s="14" t="n">
        <v>13.646</v>
      </c>
      <c r="BZ259" s="14" t="n">
        <v>0</v>
      </c>
      <c r="CA259" s="14" t="n">
        <v>13.646</v>
      </c>
      <c r="CB259" s="14" t="n">
        <v>0</v>
      </c>
      <c r="CC259" s="14" t="n">
        <v>82.58799999999999</v>
      </c>
      <c r="CD259" s="14" t="n">
        <v>7.95</v>
      </c>
      <c r="CE259" s="14" t="n">
        <v>0.956</v>
      </c>
      <c r="CF259" s="14" t="n">
        <v>89.608</v>
      </c>
      <c r="CG259" s="14" t="n">
        <v>0.08500000000000001</v>
      </c>
      <c r="CH259" s="14" t="n">
        <v>1</v>
      </c>
      <c r="CI259" s="14" t="n">
        <v>0</v>
      </c>
      <c r="CJ259" s="14" t="n">
        <v>0</v>
      </c>
      <c r="CK259" s="14" t="n">
        <v>0</v>
      </c>
      <c r="CL259" s="14" t="n">
        <v>0</v>
      </c>
      <c r="CM259" s="14" t="n">
        <v>0</v>
      </c>
      <c r="CN259" s="14" t="n">
        <v>0</v>
      </c>
      <c r="CO259" s="14" t="n">
        <v>0</v>
      </c>
      <c r="CP259" s="14" t="n">
        <v>0</v>
      </c>
      <c r="CQ259" s="14" t="n">
        <v>1.387</v>
      </c>
      <c r="CR259" s="14" t="n">
        <v>0</v>
      </c>
      <c r="CS259" s="14" t="n">
        <v>5.529</v>
      </c>
      <c r="CT259" s="14" t="n">
        <v>4.251</v>
      </c>
      <c r="CU259" s="14" t="n">
        <v>10.168</v>
      </c>
    </row>
    <row r="260">
      <c r="A260" s="14" t="inlineStr">
        <is>
          <t>EST2021</t>
        </is>
      </c>
      <c r="B260" s="14" t="inlineStr">
        <is>
          <t>EST</t>
        </is>
      </c>
      <c r="C260" s="14" t="inlineStr">
        <is>
          <t>EST</t>
        </is>
      </c>
      <c r="D260" s="14" t="inlineStr">
        <is>
          <t>Estonia</t>
        </is>
      </c>
      <c r="E260" s="14" t="n">
        <v>2021</v>
      </c>
      <c r="F260" s="14" t="n">
        <v>0.2</v>
      </c>
      <c r="G260" s="14" t="n">
        <v>1.774</v>
      </c>
      <c r="H260" s="14" t="n">
        <v>0.572</v>
      </c>
      <c r="I260" s="14" t="n">
        <v>2.742</v>
      </c>
      <c r="J260" s="14" t="n">
        <v>4.515</v>
      </c>
      <c r="K260" s="14" t="n">
        <v>0</v>
      </c>
      <c r="L260" s="14" t="n">
        <v>1</v>
      </c>
      <c r="M260" s="14" t="n">
        <v>2.919</v>
      </c>
      <c r="N260" s="14" t="n">
        <v>1.717</v>
      </c>
      <c r="O260" s="14" t="n">
        <v>2.702</v>
      </c>
      <c r="P260" s="14" t="n">
        <v>5.621</v>
      </c>
      <c r="Q260" s="14" t="n">
        <v>0</v>
      </c>
      <c r="R260" s="14" t="n">
        <v>1</v>
      </c>
      <c r="S260" s="14" t="n">
        <v>4.635</v>
      </c>
      <c r="T260" s="14" t="n">
        <v>3.434</v>
      </c>
      <c r="U260" s="14" t="n">
        <v>0.756</v>
      </c>
      <c r="V260" s="14" t="n">
        <v>6.47</v>
      </c>
      <c r="W260" s="14" t="n">
        <v>0.2</v>
      </c>
      <c r="X260" s="14" t="n">
        <v>1</v>
      </c>
      <c r="Y260" s="14" t="n">
        <v>11.978</v>
      </c>
      <c r="Z260" s="14" t="n">
        <v>1.323</v>
      </c>
      <c r="AA260" s="14" t="n">
        <v>5.549</v>
      </c>
      <c r="AB260" s="14" t="n">
        <v>17.527</v>
      </c>
      <c r="AC260" s="14" t="n">
        <v>0</v>
      </c>
      <c r="AD260" s="14" t="n">
        <v>1</v>
      </c>
      <c r="AE260" s="14" t="n">
        <v>11.934</v>
      </c>
      <c r="AF260" s="14" t="n">
        <v>2.348</v>
      </c>
      <c r="AG260" s="14" t="n">
        <v>5.593</v>
      </c>
      <c r="AH260" s="14" t="n">
        <v>17.527</v>
      </c>
      <c r="AI260" s="14" t="n">
        <v>0</v>
      </c>
      <c r="AJ260" s="14" t="n">
        <v>1</v>
      </c>
      <c r="AK260" s="14" t="n">
        <v>16.329</v>
      </c>
      <c r="AL260" s="14" t="n">
        <v>8.013999999999999</v>
      </c>
      <c r="AM260" s="14" t="n">
        <v>-0.107</v>
      </c>
      <c r="AN260" s="14" t="n">
        <v>19.466</v>
      </c>
      <c r="AO260" s="14" t="n">
        <v>0.2</v>
      </c>
      <c r="AP260" s="14" t="n">
        <v>1</v>
      </c>
      <c r="AQ260" s="14" t="n">
        <v>0.619</v>
      </c>
      <c r="AR260" s="14" t="n">
        <v>0.114</v>
      </c>
      <c r="AS260" s="14" t="n">
        <v>0.787</v>
      </c>
      <c r="AT260" s="14" t="n">
        <v>1.687</v>
      </c>
      <c r="AU260" s="14" t="n">
        <v>0.2</v>
      </c>
      <c r="AV260" s="14" t="n">
        <v>1</v>
      </c>
      <c r="AW260" s="14" t="n">
        <v>0.599</v>
      </c>
      <c r="AX260" s="14" t="n">
        <v>0.114</v>
      </c>
      <c r="AY260" s="14" t="n">
        <v>0.621</v>
      </c>
      <c r="AZ260" s="14" t="n">
        <v>1.465</v>
      </c>
      <c r="BA260" s="14" t="n">
        <v>0.2</v>
      </c>
      <c r="BB260" s="14" t="n">
        <v>1</v>
      </c>
      <c r="BC260" s="14" t="n">
        <v>0.439</v>
      </c>
      <c r="BD260" s="14" t="n">
        <v>0.114</v>
      </c>
      <c r="BE260" s="14" t="n">
        <v>0.261</v>
      </c>
      <c r="BF260" s="14" t="n">
        <v>0.839</v>
      </c>
      <c r="BG260" s="14" t="n">
        <v>0.2</v>
      </c>
      <c r="BH260" s="14" t="n">
        <v>1</v>
      </c>
      <c r="BI260" s="14" t="n">
        <v>0.505</v>
      </c>
      <c r="BJ260" s="14" t="n">
        <v>0.114</v>
      </c>
      <c r="BK260" s="14" t="n">
        <v>0.362</v>
      </c>
      <c r="BL260" s="14" t="n">
        <v>1.04</v>
      </c>
      <c r="BM260" s="14" t="n">
        <v>0.2</v>
      </c>
      <c r="BN260" s="14" t="n">
        <v>1</v>
      </c>
      <c r="BO260" s="14" t="n">
        <v>0</v>
      </c>
      <c r="BP260" s="14" t="n">
        <v>0.015</v>
      </c>
      <c r="BQ260" s="14" t="n">
        <v>0.125</v>
      </c>
      <c r="BR260" s="14" t="n">
        <v>0</v>
      </c>
      <c r="BS260" s="14" t="n">
        <v>1</v>
      </c>
      <c r="BT260" s="14" t="n">
        <v>0</v>
      </c>
      <c r="BU260" s="14" t="n">
        <v>0.015</v>
      </c>
      <c r="BV260" s="14" t="n">
        <v>0.193</v>
      </c>
      <c r="BW260" s="14" t="n">
        <v>0.2</v>
      </c>
      <c r="BX260" s="14" t="n">
        <v>0.667</v>
      </c>
      <c r="BY260" s="14" t="n">
        <v>11.787</v>
      </c>
      <c r="BZ260" s="14" t="n">
        <v>0</v>
      </c>
      <c r="CA260" s="14" t="n">
        <v>11.787</v>
      </c>
      <c r="CB260" s="14" t="n">
        <v>0</v>
      </c>
      <c r="CC260" s="14" t="n">
        <v>78.125</v>
      </c>
      <c r="CD260" s="14" t="n">
        <v>7.95</v>
      </c>
      <c r="CE260" s="14" t="n">
        <v>68.926</v>
      </c>
      <c r="CF260" s="14" t="n">
        <v>176.461</v>
      </c>
      <c r="CG260" s="14" t="n">
        <v>0.2</v>
      </c>
      <c r="CH260" s="14" t="n">
        <v>1</v>
      </c>
      <c r="CI260" s="14" t="n">
        <v>0</v>
      </c>
      <c r="CJ260" s="14" t="n">
        <v>0</v>
      </c>
      <c r="CK260" s="14" t="n">
        <v>0</v>
      </c>
      <c r="CL260" s="14" t="n">
        <v>0</v>
      </c>
      <c r="CM260" s="14" t="n">
        <v>0</v>
      </c>
      <c r="CN260" s="14" t="n">
        <v>0</v>
      </c>
      <c r="CO260" s="14" t="n">
        <v>0</v>
      </c>
      <c r="CP260" s="14" t="n">
        <v>0.999</v>
      </c>
      <c r="CQ260" s="14" t="n">
        <v>1.198</v>
      </c>
      <c r="CR260" s="14" t="n">
        <v>0</v>
      </c>
      <c r="CS260" s="14" t="n">
        <v>4.776</v>
      </c>
      <c r="CT260" s="14" t="n">
        <v>3.852</v>
      </c>
      <c r="CU260" s="14" t="n">
        <v>8.009</v>
      </c>
    </row>
    <row r="261">
      <c r="A261" s="14" t="inlineStr">
        <is>
          <t>EST2022</t>
        </is>
      </c>
      <c r="B261" s="14" t="inlineStr">
        <is>
          <t>EST</t>
        </is>
      </c>
      <c r="C261" s="14" t="inlineStr">
        <is>
          <t>EST</t>
        </is>
      </c>
      <c r="D261" s="14" t="inlineStr">
        <is>
          <t>Estonia</t>
        </is>
      </c>
      <c r="E261" s="14" t="n">
        <v>2022</v>
      </c>
      <c r="F261" s="14" t="n">
        <v>0.2</v>
      </c>
      <c r="G261" s="14" t="n">
        <v>1.914</v>
      </c>
      <c r="H261" s="14" t="n">
        <v>0.618</v>
      </c>
      <c r="I261" s="14" t="n">
        <v>9.448</v>
      </c>
      <c r="J261" s="14" t="n">
        <v>11.362</v>
      </c>
      <c r="K261" s="14" t="n">
        <v>0</v>
      </c>
      <c r="L261" s="14" t="n">
        <v>1</v>
      </c>
      <c r="M261" s="14" t="n">
        <v>3.15</v>
      </c>
      <c r="N261" s="14" t="n">
        <v>1.853</v>
      </c>
      <c r="O261" s="14" t="n">
        <v>8.891</v>
      </c>
      <c r="P261" s="14" t="n">
        <v>12.041</v>
      </c>
      <c r="Q261" s="14" t="n">
        <v>0</v>
      </c>
      <c r="R261" s="14" t="n">
        <v>1</v>
      </c>
      <c r="S261" s="14" t="n">
        <v>5.003</v>
      </c>
      <c r="T261" s="14" t="n">
        <v>3.706</v>
      </c>
      <c r="U261" s="14" t="n">
        <v>0.8090000000000001</v>
      </c>
      <c r="V261" s="14" t="n">
        <v>6.872</v>
      </c>
      <c r="W261" s="14" t="n">
        <v>0.2</v>
      </c>
      <c r="X261" s="14" t="n">
        <v>1</v>
      </c>
      <c r="Y261" s="14" t="n">
        <v>29.224</v>
      </c>
      <c r="Z261" s="14" t="n">
        <v>3.066</v>
      </c>
      <c r="AA261" s="14" t="n">
        <v>10.043</v>
      </c>
      <c r="AB261" s="14" t="n">
        <v>39.267</v>
      </c>
      <c r="AC261" s="14" t="n">
        <v>0</v>
      </c>
      <c r="AD261" s="14" t="n">
        <v>1</v>
      </c>
      <c r="AE261" s="14" t="n">
        <v>29.272</v>
      </c>
      <c r="AF261" s="14" t="n">
        <v>5.427</v>
      </c>
      <c r="AG261" s="14" t="n">
        <v>9.994999999999999</v>
      </c>
      <c r="AH261" s="14" t="n">
        <v>39.267</v>
      </c>
      <c r="AI261" s="14" t="n">
        <v>0</v>
      </c>
      <c r="AJ261" s="14" t="n">
        <v>1</v>
      </c>
      <c r="AK261" s="14" t="n">
        <v>34.211</v>
      </c>
      <c r="AL261" s="14" t="n">
        <v>16.337</v>
      </c>
      <c r="AM261" s="14" t="n">
        <v>-7.457</v>
      </c>
      <c r="AN261" s="14" t="n">
        <v>32.105</v>
      </c>
      <c r="AO261" s="14" t="n">
        <v>0.2</v>
      </c>
      <c r="AP261" s="14" t="n">
        <v>1</v>
      </c>
      <c r="AQ261" s="14" t="n">
        <v>0.861</v>
      </c>
      <c r="AR261" s="14" t="n">
        <v>0.123</v>
      </c>
      <c r="AS261" s="14" t="n">
        <v>0.763</v>
      </c>
      <c r="AT261" s="14" t="n">
        <v>1.949</v>
      </c>
      <c r="AU261" s="14" t="n">
        <v>0.2</v>
      </c>
      <c r="AV261" s="14" t="n">
        <v>1</v>
      </c>
      <c r="AW261" s="14" t="n">
        <v>0.986</v>
      </c>
      <c r="AX261" s="14" t="n">
        <v>0.123</v>
      </c>
      <c r="AY261" s="14" t="n">
        <v>0.585</v>
      </c>
      <c r="AZ261" s="14" t="n">
        <v>1.885</v>
      </c>
      <c r="BA261" s="14" t="n">
        <v>0.2</v>
      </c>
      <c r="BB261" s="14" t="n">
        <v>1</v>
      </c>
      <c r="BC261" s="14" t="n">
        <v>0.598</v>
      </c>
      <c r="BD261" s="14" t="n">
        <v>0.123</v>
      </c>
      <c r="BE261" s="14" t="n">
        <v>0.154</v>
      </c>
      <c r="BF261" s="14" t="n">
        <v>0.902</v>
      </c>
      <c r="BG261" s="14" t="n">
        <v>0.2</v>
      </c>
      <c r="BH261" s="14" t="n">
        <v>1</v>
      </c>
      <c r="BI261" s="14" t="n">
        <v>0.612</v>
      </c>
      <c r="BJ261" s="14" t="n">
        <v>0.123</v>
      </c>
      <c r="BK261" s="14" t="n">
        <v>0.593</v>
      </c>
      <c r="BL261" s="14" t="n">
        <v>1.447</v>
      </c>
      <c r="BM261" s="14" t="n">
        <v>0.2</v>
      </c>
      <c r="BN261" s="14" t="n">
        <v>1</v>
      </c>
      <c r="BO261" s="14" t="n">
        <v>0</v>
      </c>
      <c r="BP261" s="14" t="n">
        <v>0.013</v>
      </c>
      <c r="BQ261" s="14" t="n">
        <v>0.206</v>
      </c>
      <c r="BR261" s="14" t="n">
        <v>0</v>
      </c>
      <c r="BS261" s="14" t="n">
        <v>1</v>
      </c>
      <c r="BT261" s="14" t="n">
        <v>0</v>
      </c>
      <c r="BU261" s="14" t="n">
        <v>0.013</v>
      </c>
      <c r="BV261" s="14" t="n">
        <v>0.248</v>
      </c>
      <c r="BW261" s="14" t="n">
        <v>0.2</v>
      </c>
      <c r="BX261" s="14" t="n">
        <v>0.667</v>
      </c>
      <c r="BY261" s="14" t="n">
        <v>12.729</v>
      </c>
      <c r="BZ261" s="14" t="n">
        <v>0</v>
      </c>
      <c r="CA261" s="14" t="n">
        <v>12.729</v>
      </c>
      <c r="CB261" s="14" t="n">
        <v>0</v>
      </c>
      <c r="CC261" s="14" t="n">
        <v>97.90000000000001</v>
      </c>
      <c r="CD261" s="14" t="n">
        <v>7.95</v>
      </c>
      <c r="CE261" s="14" t="n">
        <v>127.099</v>
      </c>
      <c r="CF261" s="14" t="n">
        <v>269.999</v>
      </c>
      <c r="CG261" s="14" t="n">
        <v>0.2</v>
      </c>
      <c r="CH261" s="14" t="n">
        <v>1</v>
      </c>
      <c r="CI261" s="14" t="n">
        <v>0</v>
      </c>
      <c r="CJ261" s="14" t="n">
        <v>0</v>
      </c>
      <c r="CK261" s="14" t="n">
        <v>0</v>
      </c>
      <c r="CL261" s="14" t="n">
        <v>0</v>
      </c>
      <c r="CM261" s="14" t="n">
        <v>0</v>
      </c>
      <c r="CN261" s="14" t="n">
        <v>0</v>
      </c>
      <c r="CO261" s="14" t="n">
        <v>0</v>
      </c>
      <c r="CP261" s="14" t="n">
        <v>0.999</v>
      </c>
      <c r="CQ261" s="14" t="n">
        <v>1.294</v>
      </c>
      <c r="CR261" s="14" t="n">
        <v>0</v>
      </c>
      <c r="CS261" s="14" t="n">
        <v>5.158</v>
      </c>
      <c r="CT261" s="14" t="n">
        <v>4.748</v>
      </c>
      <c r="CU261" s="14" t="n">
        <v>25.164</v>
      </c>
    </row>
    <row r="262">
      <c r="A262" s="14" t="inlineStr">
        <is>
          <t>EST2023</t>
        </is>
      </c>
      <c r="B262" s="14" t="inlineStr">
        <is>
          <t>EST</t>
        </is>
      </c>
      <c r="C262" s="14" t="inlineStr">
        <is>
          <t>EST</t>
        </is>
      </c>
      <c r="D262" s="14" t="inlineStr">
        <is>
          <t>Estonia</t>
        </is>
      </c>
      <c r="E262" s="14" t="n">
        <v>2023</v>
      </c>
      <c r="F262" s="14" t="n">
        <v>0.2</v>
      </c>
      <c r="G262" s="14" t="n">
        <v>1.995</v>
      </c>
      <c r="H262" s="14" t="n">
        <v>0.643</v>
      </c>
      <c r="I262" s="14" t="n">
        <v>10.898</v>
      </c>
      <c r="J262" s="14" t="n">
        <v>12.893</v>
      </c>
      <c r="K262" s="14" t="n">
        <v>0</v>
      </c>
      <c r="L262" s="14" t="n">
        <v>1</v>
      </c>
      <c r="M262" s="14" t="n">
        <v>3.277</v>
      </c>
      <c r="N262" s="14" t="n">
        <v>1.929</v>
      </c>
      <c r="O262" s="14" t="n">
        <v>10.305</v>
      </c>
      <c r="P262" s="14" t="n">
        <v>13.582</v>
      </c>
      <c r="Q262" s="14" t="n">
        <v>0</v>
      </c>
      <c r="R262" s="14" t="n">
        <v>1</v>
      </c>
      <c r="S262" s="14" t="n">
        <v>5.21</v>
      </c>
      <c r="T262" s="14" t="n">
        <v>3.858</v>
      </c>
      <c r="U262" s="14" t="n">
        <v>0.822</v>
      </c>
      <c r="V262" s="14" t="n">
        <v>7.082</v>
      </c>
      <c r="W262" s="14" t="n">
        <v>0.2</v>
      </c>
      <c r="X262" s="14" t="n">
        <v>1</v>
      </c>
      <c r="Y262" s="14" t="n">
        <v>18.916</v>
      </c>
      <c r="Z262" s="14" t="n">
        <v>2.119</v>
      </c>
      <c r="AA262" s="14" t="n">
        <v>7.721</v>
      </c>
      <c r="AB262" s="14" t="n">
        <v>26.637</v>
      </c>
      <c r="AC262" s="14" t="n">
        <v>0</v>
      </c>
      <c r="AD262" s="14" t="n">
        <v>1</v>
      </c>
      <c r="AE262" s="14" t="n">
        <v>19.014</v>
      </c>
      <c r="AF262" s="14" t="n">
        <v>3.787</v>
      </c>
      <c r="AG262" s="14" t="n">
        <v>7.622</v>
      </c>
      <c r="AH262" s="14" t="n">
        <v>26.637</v>
      </c>
      <c r="AI262" s="14" t="n">
        <v>0</v>
      </c>
      <c r="AJ262" s="14" t="n">
        <v>1</v>
      </c>
      <c r="AK262" s="14" t="n">
        <v>24.157</v>
      </c>
      <c r="AL262" s="14" t="n">
        <v>11.967</v>
      </c>
      <c r="AM262" s="14" t="n">
        <v>-0.507</v>
      </c>
      <c r="AN262" s="14" t="n">
        <v>28.38</v>
      </c>
      <c r="AO262" s="14" t="n">
        <v>0.2</v>
      </c>
      <c r="AP262" s="14" t="n">
        <v>1</v>
      </c>
      <c r="AQ262" s="14" t="n">
        <v>0.76</v>
      </c>
      <c r="AR262" s="14" t="n">
        <v>0.129</v>
      </c>
      <c r="AS262" s="14" t="n">
        <v>0.786</v>
      </c>
      <c r="AT262" s="14" t="n">
        <v>1.856</v>
      </c>
      <c r="AU262" s="14" t="n">
        <v>0.2</v>
      </c>
      <c r="AV262" s="14" t="n">
        <v>1</v>
      </c>
      <c r="AW262" s="14" t="n">
        <v>0.8110000000000001</v>
      </c>
      <c r="AX262" s="14" t="n">
        <v>0.129</v>
      </c>
      <c r="AY262" s="14" t="n">
        <v>0.638</v>
      </c>
      <c r="AZ262" s="14" t="n">
        <v>1.739</v>
      </c>
      <c r="BA262" s="14" t="n">
        <v>0.2</v>
      </c>
      <c r="BB262" s="14" t="n">
        <v>1</v>
      </c>
      <c r="BC262" s="14" t="n">
        <v>0.535</v>
      </c>
      <c r="BD262" s="14" t="n">
        <v>0.129</v>
      </c>
      <c r="BE262" s="14" t="n">
        <v>0.095</v>
      </c>
      <c r="BF262" s="14" t="n">
        <v>0.755</v>
      </c>
      <c r="BG262" s="14" t="n">
        <v>0.2</v>
      </c>
      <c r="BH262" s="14" t="n">
        <v>1</v>
      </c>
      <c r="BI262" s="14" t="n">
        <v>0.579</v>
      </c>
      <c r="BJ262" s="14" t="n">
        <v>0.129</v>
      </c>
      <c r="BK262" s="14" t="n">
        <v>0.449</v>
      </c>
      <c r="BL262" s="14" t="n">
        <v>1.234</v>
      </c>
      <c r="BM262" s="14" t="n">
        <v>0.2</v>
      </c>
      <c r="BN262" s="14" t="n">
        <v>1</v>
      </c>
      <c r="BO262" s="14" t="n">
        <v>0</v>
      </c>
      <c r="BP262" s="14" t="n">
        <v>0.014</v>
      </c>
      <c r="BQ262" s="14" t="n">
        <v>0.147</v>
      </c>
      <c r="BR262" s="14" t="n">
        <v>0</v>
      </c>
      <c r="BS262" s="14" t="n">
        <v>1</v>
      </c>
      <c r="BT262" s="14" t="n">
        <v>0</v>
      </c>
      <c r="BU262" s="14" t="n">
        <v>0.014</v>
      </c>
      <c r="BV262" s="14" t="n">
        <v>0.243</v>
      </c>
      <c r="BW262" s="14" t="n">
        <v>0.2</v>
      </c>
      <c r="BX262" s="14" t="n">
        <v>0.667</v>
      </c>
      <c r="BY262" s="14" t="n">
        <v>13.254</v>
      </c>
      <c r="BZ262" s="14" t="n">
        <v>0</v>
      </c>
      <c r="CA262" s="14" t="n">
        <v>13.254</v>
      </c>
      <c r="CB262" s="14" t="n">
        <v>0</v>
      </c>
      <c r="CC262" s="14" t="n">
        <v>83.248</v>
      </c>
      <c r="CD262" s="14" t="n">
        <v>7.95</v>
      </c>
      <c r="CE262" s="14" t="n">
        <v>119.584</v>
      </c>
      <c r="CF262" s="14" t="n">
        <v>243.399</v>
      </c>
      <c r="CG262" s="14" t="n">
        <v>0.2</v>
      </c>
      <c r="CH262" s="14" t="n">
        <v>1</v>
      </c>
      <c r="CI262" s="14" t="n">
        <v>0</v>
      </c>
      <c r="CJ262" s="14" t="n">
        <v>0</v>
      </c>
      <c r="CK262" s="14" t="n">
        <v>0</v>
      </c>
      <c r="CL262" s="14" t="n">
        <v>0</v>
      </c>
      <c r="CM262" s="14" t="n">
        <v>0</v>
      </c>
      <c r="CN262" s="14" t="n">
        <v>0</v>
      </c>
      <c r="CO262" s="14" t="n">
        <v>0</v>
      </c>
      <c r="CP262" s="14" t="n">
        <v>1</v>
      </c>
      <c r="CQ262" s="14" t="n">
        <v>1.348</v>
      </c>
      <c r="CR262" s="14" t="n">
        <v>0</v>
      </c>
      <c r="CS262" s="14" t="n">
        <v>5.37</v>
      </c>
      <c r="CT262" s="14" t="n">
        <v>23.964</v>
      </c>
      <c r="CU262" s="14" t="n">
        <v>14.805</v>
      </c>
    </row>
    <row r="263">
      <c r="A263" s="14" t="inlineStr">
        <is>
          <t>EST2024</t>
        </is>
      </c>
      <c r="B263" s="14" t="inlineStr">
        <is>
          <t>EST</t>
        </is>
      </c>
      <c r="C263" s="14" t="inlineStr">
        <is>
          <t>EST</t>
        </is>
      </c>
      <c r="D263" s="14" t="inlineStr">
        <is>
          <t>Estonia</t>
        </is>
      </c>
      <c r="E263" s="14" t="n">
        <v>2024</v>
      </c>
      <c r="F263" s="14" t="n">
        <v>0.2</v>
      </c>
      <c r="G263" s="14" t="n">
        <v>2.051</v>
      </c>
      <c r="H263" s="14" t="n">
        <v>0.662</v>
      </c>
      <c r="I263" s="14" t="n">
        <v>7.203</v>
      </c>
      <c r="J263" s="14" t="n">
        <v>9.254</v>
      </c>
      <c r="K263" s="14" t="n">
        <v>0</v>
      </c>
      <c r="L263" s="14" t="n">
        <v>1</v>
      </c>
      <c r="M263" s="14" t="n">
        <v>3.374</v>
      </c>
      <c r="N263" s="14" t="n">
        <v>1.986</v>
      </c>
      <c r="O263" s="14" t="n">
        <v>6.799</v>
      </c>
      <c r="P263" s="14" t="n">
        <v>10.173</v>
      </c>
      <c r="Q263" s="14" t="n">
        <v>0</v>
      </c>
      <c r="R263" s="14" t="n">
        <v>1</v>
      </c>
      <c r="S263" s="14" t="n">
        <v>5.361</v>
      </c>
      <c r="T263" s="14" t="n">
        <v>3.972</v>
      </c>
      <c r="U263" s="14" t="n">
        <v>0.894</v>
      </c>
      <c r="V263" s="14" t="n">
        <v>7.409</v>
      </c>
      <c r="W263" s="14" t="n">
        <v>0.22</v>
      </c>
      <c r="X263" s="14" t="n">
        <v>1</v>
      </c>
      <c r="Y263" s="14" t="n">
        <v>15.644</v>
      </c>
      <c r="Z263" s="14" t="n">
        <v>1.975</v>
      </c>
      <c r="AA263" s="14" t="n">
        <v>4.912</v>
      </c>
      <c r="AB263" s="14" t="n">
        <v>20.556</v>
      </c>
      <c r="AC263" s="14" t="n">
        <v>0</v>
      </c>
      <c r="AD263" s="14" t="n">
        <v>1</v>
      </c>
      <c r="AE263" s="14" t="n">
        <v>15.644</v>
      </c>
      <c r="AF263" s="14" t="n">
        <v>3.427</v>
      </c>
      <c r="AG263" s="14" t="n">
        <v>4.912</v>
      </c>
      <c r="AH263" s="14" t="n">
        <v>20.556</v>
      </c>
      <c r="AI263" s="14" t="n">
        <v>0</v>
      </c>
      <c r="AJ263" s="14" t="n">
        <v>1</v>
      </c>
      <c r="AK263" s="14" t="n">
        <v>20.238</v>
      </c>
      <c r="AL263" s="14" t="n">
        <v>10.294</v>
      </c>
      <c r="AM263" s="14" t="n">
        <v>-2.021</v>
      </c>
      <c r="AN263" s="14" t="n">
        <v>22.225</v>
      </c>
      <c r="AO263" s="14" t="n">
        <v>0.22</v>
      </c>
      <c r="AP263" s="14" t="n">
        <v>1</v>
      </c>
      <c r="AQ263" s="14" t="n">
        <v>0.724</v>
      </c>
      <c r="AR263" s="14" t="n">
        <v>0.132</v>
      </c>
      <c r="AS263" s="14" t="n">
        <v>0.761</v>
      </c>
      <c r="AT263" s="14" t="n">
        <v>1.812</v>
      </c>
      <c r="AU263" s="14" t="n">
        <v>0.22</v>
      </c>
      <c r="AV263" s="14" t="n">
        <v>1</v>
      </c>
      <c r="AW263" s="14" t="n">
        <v>0.75</v>
      </c>
      <c r="AX263" s="14" t="n">
        <v>0.132</v>
      </c>
      <c r="AY263" s="14" t="n">
        <v>0.615</v>
      </c>
      <c r="AZ263" s="14" t="n">
        <v>1.666</v>
      </c>
      <c r="BA263" s="14" t="n">
        <v>0.22</v>
      </c>
      <c r="BB263" s="14" t="n">
        <v>1</v>
      </c>
      <c r="BC263" s="14" t="n">
        <v>0.513</v>
      </c>
      <c r="BD263" s="14" t="n">
        <v>0.132</v>
      </c>
      <c r="BE263" s="14" t="n">
        <v>0.108</v>
      </c>
      <c r="BF263" s="14" t="n">
        <v>0.758</v>
      </c>
      <c r="BG263" s="14" t="n">
        <v>0.22</v>
      </c>
      <c r="BH263" s="14" t="n">
        <v>1</v>
      </c>
      <c r="BI263" s="14" t="n">
        <v>0.591</v>
      </c>
      <c r="BJ263" s="14" t="n">
        <v>0.132</v>
      </c>
      <c r="BK263" s="14" t="n">
        <v>0.359</v>
      </c>
      <c r="BL263" s="14" t="n">
        <v>1.159</v>
      </c>
      <c r="BM263" s="14" t="n">
        <v>0.22</v>
      </c>
      <c r="BN263" s="14" t="n">
        <v>1</v>
      </c>
      <c r="BO263" s="14" t="n">
        <v>0</v>
      </c>
      <c r="BP263" s="14" t="n">
        <v>0.013</v>
      </c>
      <c r="BQ263" s="14" t="n">
        <v>0.151</v>
      </c>
      <c r="BR263" s="14" t="n">
        <v>0</v>
      </c>
      <c r="BS263" s="14" t="n">
        <v>1</v>
      </c>
      <c r="BT263" s="14" t="n">
        <v>0</v>
      </c>
      <c r="BU263" s="14" t="n">
        <v>0.013</v>
      </c>
      <c r="BV263" s="14" t="n">
        <v>0.244</v>
      </c>
      <c r="BW263" s="14" t="n">
        <v>0.22</v>
      </c>
      <c r="BX263" s="14" t="n">
        <v>0.667</v>
      </c>
      <c r="BY263" s="14" t="n">
        <v>13.646</v>
      </c>
      <c r="BZ263" s="14" t="n">
        <v>0</v>
      </c>
      <c r="CA263" s="14" t="n">
        <v>13.646</v>
      </c>
      <c r="CB263" s="14" t="n">
        <v>0</v>
      </c>
      <c r="CC263" s="14" t="n">
        <v>82.58799999999999</v>
      </c>
      <c r="CD263" s="14" t="n">
        <v>7.95</v>
      </c>
      <c r="CE263" s="14" t="n">
        <v>102.705</v>
      </c>
      <c r="CF263" s="14" t="n">
        <v>226.058</v>
      </c>
      <c r="CG263" s="14" t="n">
        <v>0.22</v>
      </c>
      <c r="CH263" s="14" t="n">
        <v>1</v>
      </c>
      <c r="CI263" s="14" t="n">
        <v>0</v>
      </c>
      <c r="CJ263" s="14" t="n">
        <v>0</v>
      </c>
      <c r="CK263" s="14" t="n">
        <v>0</v>
      </c>
      <c r="CL263" s="14" t="n">
        <v>0</v>
      </c>
      <c r="CM263" s="14" t="n">
        <v>0</v>
      </c>
      <c r="CN263" s="14" t="n">
        <v>0</v>
      </c>
      <c r="CO263" s="14" t="n">
        <v>0</v>
      </c>
      <c r="CP263" s="14" t="n">
        <v>1</v>
      </c>
      <c r="CQ263" s="14" t="n">
        <v>1.387</v>
      </c>
      <c r="CR263" s="14" t="n">
        <v>0</v>
      </c>
      <c r="CS263" s="14" t="n">
        <v>5.529</v>
      </c>
      <c r="CT263" s="14" t="n">
        <v>11.886</v>
      </c>
      <c r="CU263" s="14" t="n">
        <v>10.037</v>
      </c>
    </row>
    <row r="264">
      <c r="A264" s="14" t="inlineStr">
        <is>
          <t>SWZ2021</t>
        </is>
      </c>
      <c r="B264" s="14" t="inlineStr">
        <is>
          <t>SWZ</t>
        </is>
      </c>
      <c r="C264" s="14" t="inlineStr">
        <is>
          <t>SWZ</t>
        </is>
      </c>
      <c r="D264" s="14" t="inlineStr">
        <is>
          <t>Eswatini</t>
        </is>
      </c>
      <c r="E264" s="14" t="n">
        <v>2021</v>
      </c>
      <c r="F264" s="14" t="n">
        <v>0.15</v>
      </c>
      <c r="G264" s="14" t="n">
        <v>5.897</v>
      </c>
      <c r="H264" s="14" t="n">
        <v>1.143</v>
      </c>
      <c r="I264" s="14" t="n">
        <v>0</v>
      </c>
      <c r="J264" s="14" t="n">
        <v>5.897</v>
      </c>
      <c r="K264" s="14" t="n">
        <v>0</v>
      </c>
      <c r="L264" s="14" t="n">
        <v>1</v>
      </c>
      <c r="M264" s="14" t="n">
        <v>7.964</v>
      </c>
      <c r="N264" s="14" t="n">
        <v>3.43</v>
      </c>
      <c r="O264" s="14" t="n">
        <v>0</v>
      </c>
      <c r="P264" s="14" t="n">
        <v>7.964</v>
      </c>
      <c r="Q264" s="14" t="n">
        <v>0</v>
      </c>
      <c r="R264" s="14" t="n">
        <v>1</v>
      </c>
      <c r="S264" s="14" t="n">
        <v>11.613</v>
      </c>
      <c r="T264" s="14" t="n">
        <v>6.86</v>
      </c>
      <c r="U264" s="14" t="n">
        <v>0</v>
      </c>
      <c r="V264" s="14" t="n">
        <v>13.355</v>
      </c>
      <c r="W264" s="14" t="n">
        <v>0.15</v>
      </c>
      <c r="X264" s="14" t="n">
        <v>1</v>
      </c>
      <c r="Y264" s="14" t="n">
        <v>15.672</v>
      </c>
      <c r="Z264" s="14" t="n">
        <v>2.118</v>
      </c>
      <c r="AA264" s="14" t="n">
        <v>0</v>
      </c>
      <c r="AB264" s="14" t="n">
        <v>15.672</v>
      </c>
      <c r="AC264" s="14" t="n">
        <v>0</v>
      </c>
      <c r="AD264" s="14" t="n">
        <v>1</v>
      </c>
      <c r="AE264" s="14" t="n">
        <v>16.816</v>
      </c>
      <c r="AF264" s="14" t="n">
        <v>3.932</v>
      </c>
      <c r="AG264" s="14" t="n">
        <v>0</v>
      </c>
      <c r="AH264" s="14" t="n">
        <v>16.816</v>
      </c>
      <c r="AI264" s="14" t="n">
        <v>0</v>
      </c>
      <c r="AJ264" s="14" t="n">
        <v>1</v>
      </c>
      <c r="AK264" s="14" t="n">
        <v>23.675</v>
      </c>
      <c r="AL264" s="14" t="n">
        <v>12.609</v>
      </c>
      <c r="AM264" s="14" t="n">
        <v>0</v>
      </c>
      <c r="AN264" s="14" t="n">
        <v>27.227</v>
      </c>
      <c r="AO264" s="14" t="n">
        <v>0.15</v>
      </c>
      <c r="AP264" s="14" t="n">
        <v>1</v>
      </c>
      <c r="AQ264" s="14" t="n">
        <v>0.619</v>
      </c>
      <c r="AR264" s="14" t="n">
        <v>0.114</v>
      </c>
      <c r="AS264" s="14" t="n">
        <v>0.243</v>
      </c>
      <c r="AT264" s="14" t="n">
        <v>0.992</v>
      </c>
      <c r="AU264" s="14" t="n">
        <v>0.15</v>
      </c>
      <c r="AV264" s="14" t="n">
        <v>1</v>
      </c>
      <c r="AW264" s="14" t="n">
        <v>0.599</v>
      </c>
      <c r="AX264" s="14" t="n">
        <v>0.114</v>
      </c>
      <c r="AY264" s="14" t="n">
        <v>0.188</v>
      </c>
      <c r="AZ264" s="14" t="n">
        <v>0.906</v>
      </c>
      <c r="BA264" s="14" t="n">
        <v>0.15</v>
      </c>
      <c r="BB264" s="14" t="n">
        <v>1</v>
      </c>
      <c r="BC264" s="14" t="n">
        <v>0.439</v>
      </c>
      <c r="BD264" s="14" t="n">
        <v>0.114</v>
      </c>
      <c r="BE264" s="14" t="n">
        <v>0</v>
      </c>
      <c r="BF264" s="14" t="n">
        <v>0.505</v>
      </c>
      <c r="BG264" s="14" t="n">
        <v>0.15</v>
      </c>
      <c r="BH264" s="14" t="n">
        <v>1</v>
      </c>
      <c r="BI264" s="14" t="n">
        <v>0.505</v>
      </c>
      <c r="BJ264" s="14" t="n">
        <v>0.114</v>
      </c>
      <c r="BK264" s="14" t="n">
        <v>0</v>
      </c>
      <c r="BL264" s="14" t="n">
        <v>0.58</v>
      </c>
      <c r="BM264" s="14" t="n">
        <v>0.15</v>
      </c>
      <c r="BN264" s="14" t="n">
        <v>1</v>
      </c>
      <c r="BO264" s="14" t="n">
        <v>0</v>
      </c>
      <c r="BP264" s="14" t="n">
        <v>0</v>
      </c>
      <c r="BQ264" s="14" t="n">
        <v>0.078</v>
      </c>
      <c r="BR264" s="14" t="n">
        <v>0</v>
      </c>
      <c r="BS264" s="14" t="n">
        <v>1</v>
      </c>
      <c r="BT264" s="14" t="n">
        <v>0</v>
      </c>
      <c r="BU264" s="14" t="n">
        <v>0</v>
      </c>
      <c r="BV264" s="14" t="n">
        <v>0.118</v>
      </c>
      <c r="BW264" s="14" t="n">
        <v>0.15</v>
      </c>
      <c r="BX264" s="14" t="n">
        <v>1</v>
      </c>
      <c r="BY264" s="14" t="n">
        <v>11.787</v>
      </c>
      <c r="BZ264" s="14" t="n">
        <v>0</v>
      </c>
      <c r="CA264" s="14" t="n">
        <v>11.787</v>
      </c>
      <c r="CB264" s="14" t="n">
        <v>0</v>
      </c>
      <c r="CC264" s="14" t="n">
        <v>78.125</v>
      </c>
      <c r="CD264" s="14" t="n">
        <v>7.95</v>
      </c>
      <c r="CE264" s="14" t="n">
        <v>0</v>
      </c>
      <c r="CF264" s="14" t="n">
        <v>89.84399999999999</v>
      </c>
      <c r="CG264" s="14" t="n">
        <v>0.15</v>
      </c>
      <c r="CH264" s="14" t="n">
        <v>1</v>
      </c>
      <c r="CI264" s="14" t="n">
        <v>0</v>
      </c>
      <c r="CJ264" s="14" t="n">
        <v>0</v>
      </c>
      <c r="CK264" s="14" t="n">
        <v>0</v>
      </c>
      <c r="CL264" s="14" t="n">
        <v>0</v>
      </c>
      <c r="CM264" s="14" t="n">
        <v>0</v>
      </c>
      <c r="CN264" s="14" t="n">
        <v>0</v>
      </c>
      <c r="CO264" s="14" t="n">
        <v>0</v>
      </c>
      <c r="CP264" s="14" t="n">
        <v>0</v>
      </c>
      <c r="CQ264" s="14" t="n">
        <v>1.198</v>
      </c>
      <c r="CR264" s="14" t="n">
        <v>0</v>
      </c>
      <c r="CS264" s="14" t="n">
        <v>4.776</v>
      </c>
      <c r="CT264" s="14" t="n">
        <v>4.753</v>
      </c>
      <c r="CU264" s="14" t="n">
        <v>15.162</v>
      </c>
    </row>
    <row r="265">
      <c r="A265" s="14" t="inlineStr">
        <is>
          <t>SWZ2022</t>
        </is>
      </c>
      <c r="B265" s="14" t="inlineStr">
        <is>
          <t>SWZ</t>
        </is>
      </c>
      <c r="C265" s="14" t="inlineStr">
        <is>
          <t>SWZ</t>
        </is>
      </c>
      <c r="D265" s="14" t="inlineStr">
        <is>
          <t>Eswatini</t>
        </is>
      </c>
      <c r="E265" s="14" t="n">
        <v>2022</v>
      </c>
      <c r="F265" s="14" t="n">
        <v>0.15</v>
      </c>
      <c r="G265" s="14" t="n">
        <v>11.72</v>
      </c>
      <c r="H265" s="14" t="n">
        <v>1.235</v>
      </c>
      <c r="I265" s="14" t="n">
        <v>0</v>
      </c>
      <c r="J265" s="14" t="n">
        <v>11.72</v>
      </c>
      <c r="K265" s="14" t="n">
        <v>0</v>
      </c>
      <c r="L265" s="14" t="n">
        <v>1</v>
      </c>
      <c r="M265" s="14" t="n">
        <v>9.782999999999999</v>
      </c>
      <c r="N265" s="14" t="n">
        <v>3.704</v>
      </c>
      <c r="O265" s="14" t="n">
        <v>0</v>
      </c>
      <c r="P265" s="14" t="n">
        <v>9.782999999999999</v>
      </c>
      <c r="Q265" s="14" t="n">
        <v>0</v>
      </c>
      <c r="R265" s="14" t="n">
        <v>1</v>
      </c>
      <c r="S265" s="14" t="n">
        <v>17.893</v>
      </c>
      <c r="T265" s="14" t="n">
        <v>7.408</v>
      </c>
      <c r="U265" s="14" t="n">
        <v>0.199</v>
      </c>
      <c r="V265" s="14" t="n">
        <v>20.577</v>
      </c>
      <c r="W265" s="14" t="n">
        <v>0.15</v>
      </c>
      <c r="X265" s="14" t="n">
        <v>1</v>
      </c>
      <c r="Y265" s="14" t="n">
        <v>31.7</v>
      </c>
      <c r="Z265" s="14" t="n">
        <v>4.284</v>
      </c>
      <c r="AA265" s="14" t="n">
        <v>0</v>
      </c>
      <c r="AB265" s="14" t="n">
        <v>31.7</v>
      </c>
      <c r="AC265" s="14" t="n">
        <v>0</v>
      </c>
      <c r="AD265" s="14" t="n">
        <v>1</v>
      </c>
      <c r="AE265" s="14" t="n">
        <v>32.935</v>
      </c>
      <c r="AF265" s="14" t="n">
        <v>7.701</v>
      </c>
      <c r="AG265" s="14" t="n">
        <v>0</v>
      </c>
      <c r="AH265" s="14" t="n">
        <v>32.935</v>
      </c>
      <c r="AI265" s="14" t="n">
        <v>0</v>
      </c>
      <c r="AJ265" s="14" t="n">
        <v>1</v>
      </c>
      <c r="AK265" s="14" t="n">
        <v>40.343</v>
      </c>
      <c r="AL265" s="14" t="n">
        <v>21.486</v>
      </c>
      <c r="AM265" s="14" t="n">
        <v>0.448</v>
      </c>
      <c r="AN265" s="14" t="n">
        <v>46.394</v>
      </c>
      <c r="AO265" s="14" t="n">
        <v>0.15</v>
      </c>
      <c r="AP265" s="14" t="n">
        <v>1</v>
      </c>
      <c r="AQ265" s="14" t="n">
        <v>0.861</v>
      </c>
      <c r="AR265" s="14" t="n">
        <v>0.123</v>
      </c>
      <c r="AS265" s="14" t="n">
        <v>0.25</v>
      </c>
      <c r="AT265" s="14" t="n">
        <v>1.263</v>
      </c>
      <c r="AU265" s="14" t="n">
        <v>0.15</v>
      </c>
      <c r="AV265" s="14" t="n">
        <v>1</v>
      </c>
      <c r="AW265" s="14" t="n">
        <v>0.986</v>
      </c>
      <c r="AX265" s="14" t="n">
        <v>0.123</v>
      </c>
      <c r="AY265" s="14" t="n">
        <v>0.172</v>
      </c>
      <c r="AZ265" s="14" t="n">
        <v>1.317</v>
      </c>
      <c r="BA265" s="14" t="n">
        <v>0.15</v>
      </c>
      <c r="BB265" s="14" t="n">
        <v>1</v>
      </c>
      <c r="BC265" s="14" t="n">
        <v>0.598</v>
      </c>
      <c r="BD265" s="14" t="n">
        <v>0.123</v>
      </c>
      <c r="BE265" s="14" t="n">
        <v>0.007</v>
      </c>
      <c r="BF265" s="14" t="n">
        <v>0.6879999999999999</v>
      </c>
      <c r="BG265" s="14" t="n">
        <v>0.15</v>
      </c>
      <c r="BH265" s="14" t="n">
        <v>1</v>
      </c>
      <c r="BI265" s="14" t="n">
        <v>0.612</v>
      </c>
      <c r="BJ265" s="14" t="n">
        <v>0.123</v>
      </c>
      <c r="BK265" s="14" t="n">
        <v>0.007</v>
      </c>
      <c r="BL265" s="14" t="n">
        <v>0.704</v>
      </c>
      <c r="BM265" s="14" t="n">
        <v>0.15</v>
      </c>
      <c r="BN265" s="14" t="n">
        <v>1</v>
      </c>
      <c r="BO265" s="14" t="n">
        <v>0</v>
      </c>
      <c r="BP265" s="14" t="n">
        <v>0</v>
      </c>
      <c r="BQ265" s="14" t="n">
        <v>0.07000000000000001</v>
      </c>
      <c r="BR265" s="14" t="n">
        <v>0</v>
      </c>
      <c r="BS265" s="14" t="n">
        <v>1</v>
      </c>
      <c r="BT265" s="14" t="n">
        <v>0</v>
      </c>
      <c r="BU265" s="14" t="n">
        <v>0</v>
      </c>
      <c r="BV265" s="14" t="n">
        <v>0.108</v>
      </c>
      <c r="BW265" s="14" t="n">
        <v>0.15</v>
      </c>
      <c r="BX265" s="14" t="n">
        <v>1</v>
      </c>
      <c r="BY265" s="14" t="n">
        <v>12.729</v>
      </c>
      <c r="BZ265" s="14" t="n">
        <v>0</v>
      </c>
      <c r="CA265" s="14" t="n">
        <v>12.729</v>
      </c>
      <c r="CB265" s="14" t="n">
        <v>0</v>
      </c>
      <c r="CC265" s="14" t="n">
        <v>97.90000000000001</v>
      </c>
      <c r="CD265" s="14" t="n">
        <v>7.95</v>
      </c>
      <c r="CE265" s="14" t="n">
        <v>1.087</v>
      </c>
      <c r="CF265" s="14" t="n">
        <v>112.585</v>
      </c>
      <c r="CG265" s="14" t="n">
        <v>0.15</v>
      </c>
      <c r="CH265" s="14" t="n">
        <v>1</v>
      </c>
      <c r="CI265" s="14" t="n">
        <v>0</v>
      </c>
      <c r="CJ265" s="14" t="n">
        <v>0</v>
      </c>
      <c r="CK265" s="14" t="n">
        <v>0</v>
      </c>
      <c r="CL265" s="14" t="n">
        <v>0</v>
      </c>
      <c r="CM265" s="14" t="n">
        <v>0</v>
      </c>
      <c r="CN265" s="14" t="n">
        <v>0</v>
      </c>
      <c r="CO265" s="14" t="n">
        <v>0</v>
      </c>
      <c r="CP265" s="14" t="n">
        <v>0</v>
      </c>
      <c r="CQ265" s="14" t="n">
        <v>1.294</v>
      </c>
      <c r="CR265" s="14" t="n">
        <v>0</v>
      </c>
      <c r="CS265" s="14" t="n">
        <v>5.158</v>
      </c>
      <c r="CT265" s="14" t="n">
        <v>10.485</v>
      </c>
      <c r="CU265" s="14" t="n">
        <v>31.326</v>
      </c>
    </row>
    <row r="266">
      <c r="A266" s="14" t="inlineStr">
        <is>
          <t>SWZ2023</t>
        </is>
      </c>
      <c r="B266" s="14" t="inlineStr">
        <is>
          <t>SWZ</t>
        </is>
      </c>
      <c r="C266" s="14" t="inlineStr">
        <is>
          <t>SWZ</t>
        </is>
      </c>
      <c r="D266" s="14" t="inlineStr">
        <is>
          <t>Eswatini</t>
        </is>
      </c>
      <c r="E266" s="14" t="n">
        <v>2023</v>
      </c>
      <c r="F266" s="14" t="n">
        <v>0.15</v>
      </c>
      <c r="G266" s="14" t="n">
        <v>6.147</v>
      </c>
      <c r="H266" s="14" t="n">
        <v>1.286</v>
      </c>
      <c r="I266" s="14" t="n">
        <v>0</v>
      </c>
      <c r="J266" s="14" t="n">
        <v>6.147</v>
      </c>
      <c r="K266" s="14" t="n">
        <v>0</v>
      </c>
      <c r="L266" s="14" t="n">
        <v>1</v>
      </c>
      <c r="M266" s="14" t="n">
        <v>7.886</v>
      </c>
      <c r="N266" s="14" t="n">
        <v>3.857</v>
      </c>
      <c r="O266" s="14" t="n">
        <v>0</v>
      </c>
      <c r="P266" s="14" t="n">
        <v>7.886</v>
      </c>
      <c r="Q266" s="14" t="n">
        <v>0</v>
      </c>
      <c r="R266" s="14" t="n">
        <v>1</v>
      </c>
      <c r="S266" s="14" t="n">
        <v>12.575</v>
      </c>
      <c r="T266" s="14" t="n">
        <v>7.714</v>
      </c>
      <c r="U266" s="14" t="n">
        <v>0.209</v>
      </c>
      <c r="V266" s="14" t="n">
        <v>14.461</v>
      </c>
      <c r="W266" s="14" t="n">
        <v>0.15</v>
      </c>
      <c r="X266" s="14" t="n">
        <v>1</v>
      </c>
      <c r="Y266" s="14" t="n">
        <v>12.364</v>
      </c>
      <c r="Z266" s="14" t="n">
        <v>1.671</v>
      </c>
      <c r="AA266" s="14" t="n">
        <v>0</v>
      </c>
      <c r="AB266" s="14" t="n">
        <v>12.364</v>
      </c>
      <c r="AC266" s="14" t="n">
        <v>0</v>
      </c>
      <c r="AD266" s="14" t="n">
        <v>1</v>
      </c>
      <c r="AE266" s="14" t="n">
        <v>13.649</v>
      </c>
      <c r="AF266" s="14" t="n">
        <v>3.192</v>
      </c>
      <c r="AG266" s="14" t="n">
        <v>0</v>
      </c>
      <c r="AH266" s="14" t="n">
        <v>13.649</v>
      </c>
      <c r="AI266" s="14" t="n">
        <v>0</v>
      </c>
      <c r="AJ266" s="14" t="n">
        <v>1</v>
      </c>
      <c r="AK266" s="14" t="n">
        <v>21.363</v>
      </c>
      <c r="AL266" s="14" t="n">
        <v>11.378</v>
      </c>
      <c r="AM266" s="14" t="n">
        <v>0.355</v>
      </c>
      <c r="AN266" s="14" t="n">
        <v>24.568</v>
      </c>
      <c r="AO266" s="14" t="n">
        <v>0.15</v>
      </c>
      <c r="AP266" s="14" t="n">
        <v>1</v>
      </c>
      <c r="AQ266" s="14" t="n">
        <v>0.76</v>
      </c>
      <c r="AR266" s="14" t="n">
        <v>0.129</v>
      </c>
      <c r="AS266" s="14" t="n">
        <v>0.282</v>
      </c>
      <c r="AT266" s="14" t="n">
        <v>1.18</v>
      </c>
      <c r="AU266" s="14" t="n">
        <v>0.15</v>
      </c>
      <c r="AV266" s="14" t="n">
        <v>1</v>
      </c>
      <c r="AW266" s="14" t="n">
        <v>0.8110000000000001</v>
      </c>
      <c r="AX266" s="14" t="n">
        <v>0.129</v>
      </c>
      <c r="AY266" s="14" t="n">
        <v>0.21</v>
      </c>
      <c r="AZ266" s="14" t="n">
        <v>1.156</v>
      </c>
      <c r="BA266" s="14" t="n">
        <v>0.15</v>
      </c>
      <c r="BB266" s="14" t="n">
        <v>1</v>
      </c>
      <c r="BC266" s="14" t="n">
        <v>0.535</v>
      </c>
      <c r="BD266" s="14" t="n">
        <v>0.129</v>
      </c>
      <c r="BE266" s="14" t="n">
        <v>0.008999999999999999</v>
      </c>
      <c r="BF266" s="14" t="n">
        <v>0.615</v>
      </c>
      <c r="BG266" s="14" t="n">
        <v>0.15</v>
      </c>
      <c r="BH266" s="14" t="n">
        <v>1</v>
      </c>
      <c r="BI266" s="14" t="n">
        <v>0.579</v>
      </c>
      <c r="BJ266" s="14" t="n">
        <v>0.129</v>
      </c>
      <c r="BK266" s="14" t="n">
        <v>0.01</v>
      </c>
      <c r="BL266" s="14" t="n">
        <v>0.666</v>
      </c>
      <c r="BM266" s="14" t="n">
        <v>0.15</v>
      </c>
      <c r="BN266" s="14" t="n">
        <v>1</v>
      </c>
      <c r="BO266" s="14" t="n">
        <v>0</v>
      </c>
      <c r="BP266" s="14" t="n">
        <v>0</v>
      </c>
      <c r="BQ266" s="14" t="n">
        <v>0.079</v>
      </c>
      <c r="BR266" s="14" t="n">
        <v>0</v>
      </c>
      <c r="BS266" s="14" t="n">
        <v>1</v>
      </c>
      <c r="BT266" s="14" t="n">
        <v>0</v>
      </c>
      <c r="BU266" s="14" t="n">
        <v>0</v>
      </c>
      <c r="BV266" s="14" t="n">
        <v>0.116</v>
      </c>
      <c r="BW266" s="14" t="n">
        <v>0.15</v>
      </c>
      <c r="BX266" s="14" t="n">
        <v>1</v>
      </c>
      <c r="BY266" s="14" t="n">
        <v>13.254</v>
      </c>
      <c r="BZ266" s="14" t="n">
        <v>0</v>
      </c>
      <c r="CA266" s="14" t="n">
        <v>13.254</v>
      </c>
      <c r="CB266" s="14" t="n">
        <v>0</v>
      </c>
      <c r="CC266" s="14" t="n">
        <v>83.248</v>
      </c>
      <c r="CD266" s="14" t="n">
        <v>7.95</v>
      </c>
      <c r="CE266" s="14" t="n">
        <v>1.383</v>
      </c>
      <c r="CF266" s="14" t="n">
        <v>95.735</v>
      </c>
      <c r="CG266" s="14" t="n">
        <v>0.15</v>
      </c>
      <c r="CH266" s="14" t="n">
        <v>1</v>
      </c>
      <c r="CI266" s="14" t="n">
        <v>0</v>
      </c>
      <c r="CJ266" s="14" t="n">
        <v>0</v>
      </c>
      <c r="CK266" s="14" t="n">
        <v>0</v>
      </c>
      <c r="CL266" s="14" t="n">
        <v>0</v>
      </c>
      <c r="CM266" s="14" t="n">
        <v>0</v>
      </c>
      <c r="CN266" s="14" t="n">
        <v>0</v>
      </c>
      <c r="CO266" s="14" t="n">
        <v>0</v>
      </c>
      <c r="CP266" s="14" t="n">
        <v>0</v>
      </c>
      <c r="CQ266" s="14" t="n">
        <v>1.348</v>
      </c>
      <c r="CR266" s="14" t="n">
        <v>0</v>
      </c>
      <c r="CS266" s="14" t="n">
        <v>5.37</v>
      </c>
      <c r="CT266" s="14" t="n">
        <v>4.861</v>
      </c>
      <c r="CU266" s="14" t="n">
        <v>11.622</v>
      </c>
    </row>
    <row r="267">
      <c r="A267" s="14" t="inlineStr">
        <is>
          <t>SWZ2024</t>
        </is>
      </c>
      <c r="B267" s="14" t="inlineStr">
        <is>
          <t>SWZ</t>
        </is>
      </c>
      <c r="C267" s="14" t="inlineStr">
        <is>
          <t>SWZ</t>
        </is>
      </c>
      <c r="D267" s="14" t="inlineStr">
        <is>
          <t>Eswatini</t>
        </is>
      </c>
      <c r="E267" s="14" t="n">
        <v>2024</v>
      </c>
      <c r="F267" s="14" t="n">
        <v>0.15</v>
      </c>
      <c r="G267" s="14" t="n">
        <v>5.575</v>
      </c>
      <c r="H267" s="14" t="n">
        <v>1.324</v>
      </c>
      <c r="I267" s="14" t="n">
        <v>0</v>
      </c>
      <c r="J267" s="14" t="n">
        <v>5.575</v>
      </c>
      <c r="K267" s="14" t="n">
        <v>0</v>
      </c>
      <c r="L267" s="14" t="n">
        <v>1</v>
      </c>
      <c r="M267" s="14" t="n">
        <v>7.124</v>
      </c>
      <c r="N267" s="14" t="n">
        <v>3.971</v>
      </c>
      <c r="O267" s="14" t="n">
        <v>0</v>
      </c>
      <c r="P267" s="14" t="n">
        <v>7.124</v>
      </c>
      <c r="Q267" s="14" t="n">
        <v>0</v>
      </c>
      <c r="R267" s="14" t="n">
        <v>1</v>
      </c>
      <c r="S267" s="14" t="n">
        <v>12.193</v>
      </c>
      <c r="T267" s="14" t="n">
        <v>7.942</v>
      </c>
      <c r="U267" s="14" t="n">
        <v>0.249</v>
      </c>
      <c r="V267" s="14" t="n">
        <v>14.022</v>
      </c>
      <c r="W267" s="14" t="n">
        <v>0.15</v>
      </c>
      <c r="X267" s="14" t="n">
        <v>1</v>
      </c>
      <c r="Y267" s="14" t="n">
        <v>11.088</v>
      </c>
      <c r="Z267" s="14" t="n">
        <v>1.499</v>
      </c>
      <c r="AA267" s="14" t="n">
        <v>0</v>
      </c>
      <c r="AB267" s="14" t="n">
        <v>11.088</v>
      </c>
      <c r="AC267" s="14" t="n">
        <v>0</v>
      </c>
      <c r="AD267" s="14" t="n">
        <v>1</v>
      </c>
      <c r="AE267" s="14" t="n">
        <v>12.412</v>
      </c>
      <c r="AF267" s="14" t="n">
        <v>2.902</v>
      </c>
      <c r="AG267" s="14" t="n">
        <v>0</v>
      </c>
      <c r="AH267" s="14" t="n">
        <v>12.412</v>
      </c>
      <c r="AI267" s="14" t="n">
        <v>0</v>
      </c>
      <c r="AJ267" s="14" t="n">
        <v>1</v>
      </c>
      <c r="AK267" s="14" t="n">
        <v>20.353</v>
      </c>
      <c r="AL267" s="14" t="n">
        <v>10.84</v>
      </c>
      <c r="AM267" s="14" t="n">
        <v>0.416</v>
      </c>
      <c r="AN267" s="14" t="n">
        <v>23.406</v>
      </c>
      <c r="AO267" s="14" t="n">
        <v>0.15</v>
      </c>
      <c r="AP267" s="14" t="n">
        <v>1</v>
      </c>
      <c r="AQ267" s="14" t="n">
        <v>0.724</v>
      </c>
      <c r="AR267" s="14" t="n">
        <v>0.132</v>
      </c>
      <c r="AS267" s="14" t="n">
        <v>0.301</v>
      </c>
      <c r="AT267" s="14" t="n">
        <v>1.156</v>
      </c>
      <c r="AU267" s="14" t="n">
        <v>0.15</v>
      </c>
      <c r="AV267" s="14" t="n">
        <v>1</v>
      </c>
      <c r="AW267" s="14" t="n">
        <v>0.75</v>
      </c>
      <c r="AX267" s="14" t="n">
        <v>0.132</v>
      </c>
      <c r="AY267" s="14" t="n">
        <v>0.23</v>
      </c>
      <c r="AZ267" s="14" t="n">
        <v>1.105</v>
      </c>
      <c r="BA267" s="14" t="n">
        <v>0.15</v>
      </c>
      <c r="BB267" s="14" t="n">
        <v>1</v>
      </c>
      <c r="BC267" s="14" t="n">
        <v>0.513</v>
      </c>
      <c r="BD267" s="14" t="n">
        <v>0.132</v>
      </c>
      <c r="BE267" s="14" t="n">
        <v>0.01</v>
      </c>
      <c r="BF267" s="14" t="n">
        <v>0.59</v>
      </c>
      <c r="BG267" s="14" t="n">
        <v>0.15</v>
      </c>
      <c r="BH267" s="14" t="n">
        <v>1</v>
      </c>
      <c r="BI267" s="14" t="n">
        <v>0.591</v>
      </c>
      <c r="BJ267" s="14" t="n">
        <v>0.132</v>
      </c>
      <c r="BK267" s="14" t="n">
        <v>0.012</v>
      </c>
      <c r="BL267" s="14" t="n">
        <v>0.68</v>
      </c>
      <c r="BM267" s="14" t="n">
        <v>0.15</v>
      </c>
      <c r="BN267" s="14" t="n">
        <v>1</v>
      </c>
      <c r="BO267" s="14" t="n">
        <v>0</v>
      </c>
      <c r="BP267" s="14" t="n">
        <v>0</v>
      </c>
      <c r="BQ267" s="14" t="n">
        <v>0.08799999999999999</v>
      </c>
      <c r="BR267" s="14" t="n">
        <v>0</v>
      </c>
      <c r="BS267" s="14" t="n">
        <v>1</v>
      </c>
      <c r="BT267" s="14" t="n">
        <v>0</v>
      </c>
      <c r="BU267" s="14" t="n">
        <v>0</v>
      </c>
      <c r="BV267" s="14" t="n">
        <v>0.124</v>
      </c>
      <c r="BW267" s="14" t="n">
        <v>0.15</v>
      </c>
      <c r="BX267" s="14" t="n">
        <v>1</v>
      </c>
      <c r="BY267" s="14" t="n">
        <v>13.646</v>
      </c>
      <c r="BZ267" s="14" t="n">
        <v>0</v>
      </c>
      <c r="CA267" s="14" t="n">
        <v>13.646</v>
      </c>
      <c r="CB267" s="14" t="n">
        <v>0</v>
      </c>
      <c r="CC267" s="14" t="n">
        <v>82.58799999999999</v>
      </c>
      <c r="CD267" s="14" t="n">
        <v>7.95</v>
      </c>
      <c r="CE267" s="14" t="n">
        <v>1.687</v>
      </c>
      <c r="CF267" s="14" t="n">
        <v>94.976</v>
      </c>
      <c r="CG267" s="14" t="n">
        <v>0.15</v>
      </c>
      <c r="CH267" s="14" t="n">
        <v>1</v>
      </c>
      <c r="CI267" s="14" t="n">
        <v>0</v>
      </c>
      <c r="CJ267" s="14" t="n">
        <v>0</v>
      </c>
      <c r="CK267" s="14" t="n">
        <v>0</v>
      </c>
      <c r="CL267" s="14" t="n">
        <v>0</v>
      </c>
      <c r="CM267" s="14" t="n">
        <v>0</v>
      </c>
      <c r="CN267" s="14" t="n">
        <v>0</v>
      </c>
      <c r="CO267" s="14" t="n">
        <v>0</v>
      </c>
      <c r="CP267" s="14" t="n">
        <v>0</v>
      </c>
      <c r="CQ267" s="14" t="n">
        <v>1.387</v>
      </c>
      <c r="CR267" s="14" t="n">
        <v>0</v>
      </c>
      <c r="CS267" s="14" t="n">
        <v>5.529</v>
      </c>
      <c r="CT267" s="14" t="n">
        <v>4.251</v>
      </c>
      <c r="CU267" s="14" t="n">
        <v>10.168</v>
      </c>
    </row>
    <row r="268">
      <c r="A268" s="14" t="inlineStr">
        <is>
          <t>ETH2021</t>
        </is>
      </c>
      <c r="B268" s="14" t="inlineStr">
        <is>
          <t>ETH</t>
        </is>
      </c>
      <c r="C268" s="14" t="inlineStr">
        <is>
          <t>ETH</t>
        </is>
      </c>
      <c r="D268" s="14" t="inlineStr">
        <is>
          <t>Ethiopia</t>
        </is>
      </c>
      <c r="E268" s="14" t="n">
        <v>2021</v>
      </c>
      <c r="F268" s="14" t="n">
        <v>0.15</v>
      </c>
      <c r="G268" s="14" t="n">
        <v>4.108</v>
      </c>
      <c r="H268" s="14" t="n">
        <v>0.896</v>
      </c>
      <c r="I268" s="14" t="n">
        <v>0</v>
      </c>
      <c r="J268" s="14" t="n">
        <v>4.108</v>
      </c>
      <c r="K268" s="14" t="n">
        <v>0</v>
      </c>
      <c r="L268" s="14" t="n">
        <v>1</v>
      </c>
      <c r="M268" s="14" t="n">
        <v>5.775</v>
      </c>
      <c r="N268" s="14" t="n">
        <v>2.687</v>
      </c>
      <c r="O268" s="14" t="n">
        <v>0.119</v>
      </c>
      <c r="P268" s="14" t="n">
        <v>5.894</v>
      </c>
      <c r="Q268" s="14" t="n">
        <v>0</v>
      </c>
      <c r="R268" s="14" t="n">
        <v>1</v>
      </c>
      <c r="S268" s="14" t="n">
        <v>8.585000000000001</v>
      </c>
      <c r="T268" s="14" t="n">
        <v>5.373</v>
      </c>
      <c r="U268" s="14" t="n">
        <v>0</v>
      </c>
      <c r="V268" s="14" t="n">
        <v>9.872999999999999</v>
      </c>
      <c r="W268" s="14" t="n">
        <v>0.15</v>
      </c>
      <c r="X268" s="14" t="n">
        <v>1</v>
      </c>
      <c r="Y268" s="14" t="n">
        <v>3.969</v>
      </c>
      <c r="Z268" s="14" t="n">
        <v>0.536</v>
      </c>
      <c r="AA268" s="14" t="n">
        <v>0</v>
      </c>
      <c r="AB268" s="14" t="n">
        <v>3.969</v>
      </c>
      <c r="AC268" s="14" t="n">
        <v>0</v>
      </c>
      <c r="AD268" s="14" t="n">
        <v>1</v>
      </c>
      <c r="AE268" s="14" t="n">
        <v>5.112</v>
      </c>
      <c r="AF268" s="14" t="n">
        <v>1.195</v>
      </c>
      <c r="AG268" s="14" t="n">
        <v>0</v>
      </c>
      <c r="AH268" s="14" t="n">
        <v>5.112</v>
      </c>
      <c r="AI268" s="14" t="n">
        <v>0</v>
      </c>
      <c r="AJ268" s="14" t="n">
        <v>1</v>
      </c>
      <c r="AK268" s="14" t="n">
        <v>11.972</v>
      </c>
      <c r="AL268" s="14" t="n">
        <v>6.376</v>
      </c>
      <c r="AM268" s="14" t="n">
        <v>0</v>
      </c>
      <c r="AN268" s="14" t="n">
        <v>13.768</v>
      </c>
      <c r="AO268" s="14" t="n">
        <v>0.15</v>
      </c>
      <c r="AP268" s="14" t="n">
        <v>1</v>
      </c>
      <c r="AQ268" s="14" t="n">
        <v>0.619</v>
      </c>
      <c r="AR268" s="14" t="n">
        <v>0.114</v>
      </c>
      <c r="AS268" s="14" t="n">
        <v>-0.099</v>
      </c>
      <c r="AT268" s="14" t="n">
        <v>0.598</v>
      </c>
      <c r="AU268" s="14" t="n">
        <v>0.15</v>
      </c>
      <c r="AV268" s="14" t="n">
        <v>1</v>
      </c>
      <c r="AW268" s="14" t="n">
        <v>0.599</v>
      </c>
      <c r="AX268" s="14" t="n">
        <v>0.114</v>
      </c>
      <c r="AY268" s="14" t="n">
        <v>-0.133</v>
      </c>
      <c r="AZ268" s="14" t="n">
        <v>0.537</v>
      </c>
      <c r="BA268" s="14" t="n">
        <v>0.15</v>
      </c>
      <c r="BB268" s="14" t="n">
        <v>1</v>
      </c>
      <c r="BC268" s="14" t="n">
        <v>0.439</v>
      </c>
      <c r="BD268" s="14" t="n">
        <v>0.114</v>
      </c>
      <c r="BE268" s="14" t="n">
        <v>0.016</v>
      </c>
      <c r="BF268" s="14" t="n">
        <v>0.523</v>
      </c>
      <c r="BG268" s="14" t="n">
        <v>0.15</v>
      </c>
      <c r="BH268" s="14" t="n">
        <v>1</v>
      </c>
      <c r="BI268" s="14" t="n">
        <v>0.505</v>
      </c>
      <c r="BJ268" s="14" t="n">
        <v>0.114</v>
      </c>
      <c r="BK268" s="14" t="n">
        <v>0.032</v>
      </c>
      <c r="BL268" s="14" t="n">
        <v>0.537</v>
      </c>
      <c r="BM268" s="14" t="n">
        <v>0</v>
      </c>
      <c r="BN268" s="14" t="n">
        <v>1</v>
      </c>
      <c r="BO268" s="14" t="n">
        <v>0</v>
      </c>
      <c r="BP268" s="14" t="n">
        <v>0</v>
      </c>
      <c r="BQ268" s="14" t="n">
        <v>0.028</v>
      </c>
      <c r="BR268" s="14" t="n">
        <v>0</v>
      </c>
      <c r="BS268" s="14" t="n">
        <v>0.667</v>
      </c>
      <c r="BT268" s="14" t="n">
        <v>0</v>
      </c>
      <c r="BU268" s="14" t="n">
        <v>0</v>
      </c>
      <c r="BV268" s="14" t="n">
        <v>0.048</v>
      </c>
      <c r="BW268" s="14" t="n">
        <v>0.15</v>
      </c>
      <c r="BX268" s="14" t="n">
        <v>0.667</v>
      </c>
      <c r="BY268" s="14" t="n">
        <v>11.787</v>
      </c>
      <c r="BZ268" s="14" t="n">
        <v>0</v>
      </c>
      <c r="CA268" s="14" t="n">
        <v>11.787</v>
      </c>
      <c r="CB268" s="14" t="n">
        <v>0</v>
      </c>
      <c r="CC268" s="14" t="n">
        <v>78.125</v>
      </c>
      <c r="CD268" s="14" t="n">
        <v>7.95</v>
      </c>
      <c r="CE268" s="14" t="n">
        <v>-2.409</v>
      </c>
      <c r="CF268" s="14" t="n">
        <v>87.07299999999999</v>
      </c>
      <c r="CG268" s="14" t="n">
        <v>0.15</v>
      </c>
      <c r="CH268" s="14" t="n">
        <v>1</v>
      </c>
      <c r="CI268" s="14" t="n">
        <v>0</v>
      </c>
      <c r="CJ268" s="14" t="n">
        <v>0</v>
      </c>
      <c r="CK268" s="14" t="n">
        <v>0</v>
      </c>
      <c r="CL268" s="14" t="n">
        <v>0</v>
      </c>
      <c r="CM268" s="14" t="n">
        <v>0</v>
      </c>
      <c r="CN268" s="14" t="n">
        <v>0</v>
      </c>
      <c r="CO268" s="14" t="n">
        <v>0</v>
      </c>
      <c r="CP268" s="14" t="n">
        <v>0.433</v>
      </c>
      <c r="CQ268" s="14" t="n">
        <v>1.198</v>
      </c>
      <c r="CR268" s="14" t="n">
        <v>0</v>
      </c>
      <c r="CS268" s="14" t="n">
        <v>4.049</v>
      </c>
      <c r="CT268" s="14" t="n">
        <v>4.753</v>
      </c>
      <c r="CU268" s="14" t="n">
        <v>15.162</v>
      </c>
    </row>
    <row r="269">
      <c r="A269" s="14" t="inlineStr">
        <is>
          <t>ETH2022</t>
        </is>
      </c>
      <c r="B269" s="14" t="inlineStr">
        <is>
          <t>ETH</t>
        </is>
      </c>
      <c r="C269" s="14" t="inlineStr">
        <is>
          <t>ETH</t>
        </is>
      </c>
      <c r="D269" s="14" t="inlineStr">
        <is>
          <t>Ethiopia</t>
        </is>
      </c>
      <c r="E269" s="14" t="n">
        <v>2022</v>
      </c>
      <c r="F269" s="14" t="n">
        <v>0.15</v>
      </c>
      <c r="G269" s="14" t="n">
        <v>7.468</v>
      </c>
      <c r="H269" s="14" t="n">
        <v>0.967</v>
      </c>
      <c r="I269" s="14" t="n">
        <v>0</v>
      </c>
      <c r="J269" s="14" t="n">
        <v>7.468</v>
      </c>
      <c r="K269" s="14" t="n">
        <v>0</v>
      </c>
      <c r="L269" s="14" t="n">
        <v>1</v>
      </c>
      <c r="M269" s="14" t="n">
        <v>6.906</v>
      </c>
      <c r="N269" s="14" t="n">
        <v>2.901</v>
      </c>
      <c r="O269" s="14" t="n">
        <v>0.159</v>
      </c>
      <c r="P269" s="14" t="n">
        <v>7.065</v>
      </c>
      <c r="Q269" s="14" t="n">
        <v>0</v>
      </c>
      <c r="R269" s="14" t="n">
        <v>1</v>
      </c>
      <c r="S269" s="14" t="n">
        <v>12.304</v>
      </c>
      <c r="T269" s="14" t="n">
        <v>5.803</v>
      </c>
      <c r="U269" s="14" t="n">
        <v>0.137</v>
      </c>
      <c r="V269" s="14" t="n">
        <v>14.149</v>
      </c>
      <c r="W269" s="14" t="n">
        <v>0.15</v>
      </c>
      <c r="X269" s="14" t="n">
        <v>1</v>
      </c>
      <c r="Y269" s="14" t="n">
        <v>15.126</v>
      </c>
      <c r="Z269" s="14" t="n">
        <v>2.044</v>
      </c>
      <c r="AA269" s="14" t="n">
        <v>0</v>
      </c>
      <c r="AB269" s="14" t="n">
        <v>15.126</v>
      </c>
      <c r="AC269" s="14" t="n">
        <v>0</v>
      </c>
      <c r="AD269" s="14" t="n">
        <v>1</v>
      </c>
      <c r="AE269" s="14" t="n">
        <v>16.361</v>
      </c>
      <c r="AF269" s="14" t="n">
        <v>3.826</v>
      </c>
      <c r="AG269" s="14" t="n">
        <v>0</v>
      </c>
      <c r="AH269" s="14" t="n">
        <v>16.361</v>
      </c>
      <c r="AI269" s="14" t="n">
        <v>0</v>
      </c>
      <c r="AJ269" s="14" t="n">
        <v>1</v>
      </c>
      <c r="AK269" s="14" t="n">
        <v>23.769</v>
      </c>
      <c r="AL269" s="14" t="n">
        <v>12.659</v>
      </c>
      <c r="AM269" s="14" t="n">
        <v>0.264</v>
      </c>
      <c r="AN269" s="14" t="n">
        <v>27.334</v>
      </c>
      <c r="AO269" s="14" t="n">
        <v>0.15</v>
      </c>
      <c r="AP269" s="14" t="n">
        <v>1</v>
      </c>
      <c r="AQ269" s="14" t="n">
        <v>0.861</v>
      </c>
      <c r="AR269" s="14" t="n">
        <v>0.123</v>
      </c>
      <c r="AS269" s="14" t="n">
        <v>-0.139</v>
      </c>
      <c r="AT269" s="14" t="n">
        <v>0.83</v>
      </c>
      <c r="AU269" s="14" t="n">
        <v>0.15</v>
      </c>
      <c r="AV269" s="14" t="n">
        <v>1</v>
      </c>
      <c r="AW269" s="14" t="n">
        <v>0.986</v>
      </c>
      <c r="AX269" s="14" t="n">
        <v>0.123</v>
      </c>
      <c r="AY269" s="14" t="n">
        <v>-0.267</v>
      </c>
      <c r="AZ269" s="14" t="n">
        <v>0.827</v>
      </c>
      <c r="BA269" s="14" t="n">
        <v>0.15</v>
      </c>
      <c r="BB269" s="14" t="n">
        <v>1</v>
      </c>
      <c r="BC269" s="14" t="n">
        <v>0.598</v>
      </c>
      <c r="BD269" s="14" t="n">
        <v>0.123</v>
      </c>
      <c r="BE269" s="14" t="n">
        <v>0.03</v>
      </c>
      <c r="BF269" s="14" t="n">
        <v>0.714</v>
      </c>
      <c r="BG269" s="14" t="n">
        <v>0.15</v>
      </c>
      <c r="BH269" s="14" t="n">
        <v>1</v>
      </c>
      <c r="BI269" s="14" t="n">
        <v>0.612</v>
      </c>
      <c r="BJ269" s="14" t="n">
        <v>0.123</v>
      </c>
      <c r="BK269" s="14" t="n">
        <v>0.214</v>
      </c>
      <c r="BL269" s="14" t="n">
        <v>0.827</v>
      </c>
      <c r="BM269" s="14" t="n">
        <v>0</v>
      </c>
      <c r="BN269" s="14" t="n">
        <v>1</v>
      </c>
      <c r="BO269" s="14" t="n">
        <v>0</v>
      </c>
      <c r="BP269" s="14" t="n">
        <v>0</v>
      </c>
      <c r="BQ269" s="14" t="n">
        <v>0.023</v>
      </c>
      <c r="BR269" s="14" t="n">
        <v>0</v>
      </c>
      <c r="BS269" s="14" t="n">
        <v>0.667</v>
      </c>
      <c r="BT269" s="14" t="n">
        <v>0</v>
      </c>
      <c r="BU269" s="14" t="n">
        <v>0</v>
      </c>
      <c r="BV269" s="14" t="n">
        <v>0.041</v>
      </c>
      <c r="BW269" s="14" t="n">
        <v>0.15</v>
      </c>
      <c r="BX269" s="14" t="n">
        <v>0.667</v>
      </c>
      <c r="BY269" s="14" t="n">
        <v>12.729</v>
      </c>
      <c r="BZ269" s="14" t="n">
        <v>0</v>
      </c>
      <c r="CA269" s="14" t="n">
        <v>12.729</v>
      </c>
      <c r="CB269" s="14" t="n">
        <v>0</v>
      </c>
      <c r="CC269" s="14" t="n">
        <v>97.90000000000001</v>
      </c>
      <c r="CD269" s="14" t="n">
        <v>7.95</v>
      </c>
      <c r="CE269" s="14" t="n">
        <v>22.085</v>
      </c>
      <c r="CF269" s="14" t="n">
        <v>137.983</v>
      </c>
      <c r="CG269" s="14" t="n">
        <v>0.15</v>
      </c>
      <c r="CH269" s="14" t="n">
        <v>1</v>
      </c>
      <c r="CI269" s="14" t="n">
        <v>0</v>
      </c>
      <c r="CJ269" s="14" t="n">
        <v>0</v>
      </c>
      <c r="CK269" s="14" t="n">
        <v>0</v>
      </c>
      <c r="CL269" s="14" t="n">
        <v>0</v>
      </c>
      <c r="CM269" s="14" t="n">
        <v>0</v>
      </c>
      <c r="CN269" s="14" t="n">
        <v>0</v>
      </c>
      <c r="CO269" s="14" t="n">
        <v>0</v>
      </c>
      <c r="CP269" s="14" t="n">
        <v>0.433</v>
      </c>
      <c r="CQ269" s="14" t="n">
        <v>1.294</v>
      </c>
      <c r="CR269" s="14" t="n">
        <v>0</v>
      </c>
      <c r="CS269" s="14" t="n">
        <v>4.373</v>
      </c>
      <c r="CT269" s="14" t="n">
        <v>10.485</v>
      </c>
      <c r="CU269" s="14" t="n">
        <v>31.326</v>
      </c>
    </row>
    <row r="270">
      <c r="A270" s="14" t="inlineStr">
        <is>
          <t>ETH2023</t>
        </is>
      </c>
      <c r="B270" s="14" t="inlineStr">
        <is>
          <t>ETH</t>
        </is>
      </c>
      <c r="C270" s="14" t="inlineStr">
        <is>
          <t>ETH</t>
        </is>
      </c>
      <c r="D270" s="14" t="inlineStr">
        <is>
          <t>Ethiopia</t>
        </is>
      </c>
      <c r="E270" s="14" t="n">
        <v>2023</v>
      </c>
      <c r="F270" s="14" t="n">
        <v>0.15</v>
      </c>
      <c r="G270" s="14" t="n">
        <v>4.457</v>
      </c>
      <c r="H270" s="14" t="n">
        <v>1.024</v>
      </c>
      <c r="I270" s="14" t="n">
        <v>0</v>
      </c>
      <c r="J270" s="14" t="n">
        <v>4.457</v>
      </c>
      <c r="K270" s="14" t="n">
        <v>0</v>
      </c>
      <c r="L270" s="14" t="n">
        <v>1</v>
      </c>
      <c r="M270" s="14" t="n">
        <v>6.012</v>
      </c>
      <c r="N270" s="14" t="n">
        <v>3.073</v>
      </c>
      <c r="O270" s="14" t="n">
        <v>0.111</v>
      </c>
      <c r="P270" s="14" t="n">
        <v>6.123</v>
      </c>
      <c r="Q270" s="14" t="n">
        <v>0</v>
      </c>
      <c r="R270" s="14" t="n">
        <v>1</v>
      </c>
      <c r="S270" s="14" t="n">
        <v>9.579000000000001</v>
      </c>
      <c r="T270" s="14" t="n">
        <v>6.146</v>
      </c>
      <c r="U270" s="14" t="n">
        <v>0.159</v>
      </c>
      <c r="V270" s="14" t="n">
        <v>11.016</v>
      </c>
      <c r="W270" s="14" t="n">
        <v>0.15</v>
      </c>
      <c r="X270" s="14" t="n">
        <v>1</v>
      </c>
      <c r="Y270" s="14" t="n">
        <v>7.362</v>
      </c>
      <c r="Z270" s="14" t="n">
        <v>0.995</v>
      </c>
      <c r="AA270" s="14" t="n">
        <v>0</v>
      </c>
      <c r="AB270" s="14" t="n">
        <v>7.362</v>
      </c>
      <c r="AC270" s="14" t="n">
        <v>0</v>
      </c>
      <c r="AD270" s="14" t="n">
        <v>1</v>
      </c>
      <c r="AE270" s="14" t="n">
        <v>8.648</v>
      </c>
      <c r="AF270" s="14" t="n">
        <v>2.022</v>
      </c>
      <c r="AG270" s="14" t="n">
        <v>0</v>
      </c>
      <c r="AH270" s="14" t="n">
        <v>8.648</v>
      </c>
      <c r="AI270" s="14" t="n">
        <v>0</v>
      </c>
      <c r="AJ270" s="14" t="n">
        <v>1</v>
      </c>
      <c r="AK270" s="14" t="n">
        <v>16.362</v>
      </c>
      <c r="AL270" s="14" t="n">
        <v>8.714</v>
      </c>
      <c r="AM270" s="14" t="n">
        <v>0.272</v>
      </c>
      <c r="AN270" s="14" t="n">
        <v>18.816</v>
      </c>
      <c r="AO270" s="14" t="n">
        <v>0.15</v>
      </c>
      <c r="AP270" s="14" t="n">
        <v>1</v>
      </c>
      <c r="AQ270" s="14" t="n">
        <v>0.76</v>
      </c>
      <c r="AR270" s="14" t="n">
        <v>0.129</v>
      </c>
      <c r="AS270" s="14" t="n">
        <v>0.342</v>
      </c>
      <c r="AT270" s="14" t="n">
        <v>1.268</v>
      </c>
      <c r="AU270" s="14" t="n">
        <v>0.15</v>
      </c>
      <c r="AV270" s="14" t="n">
        <v>1</v>
      </c>
      <c r="AW270" s="14" t="n">
        <v>0.8110000000000001</v>
      </c>
      <c r="AX270" s="14" t="n">
        <v>0.129</v>
      </c>
      <c r="AY270" s="14" t="n">
        <v>0.343</v>
      </c>
      <c r="AZ270" s="14" t="n">
        <v>1.328</v>
      </c>
      <c r="BA270" s="14" t="n">
        <v>0.15</v>
      </c>
      <c r="BB270" s="14" t="n">
        <v>1</v>
      </c>
      <c r="BC270" s="14" t="n">
        <v>0.535</v>
      </c>
      <c r="BD270" s="14" t="n">
        <v>0.129</v>
      </c>
      <c r="BE270" s="14" t="n">
        <v>0.029</v>
      </c>
      <c r="BF270" s="14" t="n">
        <v>0.638</v>
      </c>
      <c r="BG270" s="14" t="n">
        <v>0.15</v>
      </c>
      <c r="BH270" s="14" t="n">
        <v>1</v>
      </c>
      <c r="BI270" s="14" t="n">
        <v>0.579</v>
      </c>
      <c r="BJ270" s="14" t="n">
        <v>0.129</v>
      </c>
      <c r="BK270" s="14" t="n">
        <v>0.739</v>
      </c>
      <c r="BL270" s="14" t="n">
        <v>1.318</v>
      </c>
      <c r="BM270" s="14" t="n">
        <v>0</v>
      </c>
      <c r="BN270" s="14" t="n">
        <v>1</v>
      </c>
      <c r="BO270" s="14" t="n">
        <v>0</v>
      </c>
      <c r="BP270" s="14" t="n">
        <v>0</v>
      </c>
      <c r="BQ270" s="14" t="n">
        <v>0.022</v>
      </c>
      <c r="BR270" s="14" t="n">
        <v>0</v>
      </c>
      <c r="BS270" s="14" t="n">
        <v>0.667</v>
      </c>
      <c r="BT270" s="14" t="n">
        <v>0</v>
      </c>
      <c r="BU270" s="14" t="n">
        <v>0</v>
      </c>
      <c r="BV270" s="14" t="n">
        <v>0.039</v>
      </c>
      <c r="BW270" s="14" t="n">
        <v>0.15</v>
      </c>
      <c r="BX270" s="14" t="n">
        <v>0.667</v>
      </c>
      <c r="BY270" s="14" t="n">
        <v>13.254</v>
      </c>
      <c r="BZ270" s="14" t="n">
        <v>0</v>
      </c>
      <c r="CA270" s="14" t="n">
        <v>13.254</v>
      </c>
      <c r="CB270" s="14" t="n">
        <v>0</v>
      </c>
      <c r="CC270" s="14" t="n">
        <v>83.248</v>
      </c>
      <c r="CD270" s="14" t="n">
        <v>7.95</v>
      </c>
      <c r="CE270" s="14" t="n">
        <v>92.107</v>
      </c>
      <c r="CF270" s="14" t="n">
        <v>201.659</v>
      </c>
      <c r="CG270" s="14" t="n">
        <v>0.15</v>
      </c>
      <c r="CH270" s="14" t="n">
        <v>1</v>
      </c>
      <c r="CI270" s="14" t="n">
        <v>0</v>
      </c>
      <c r="CJ270" s="14" t="n">
        <v>0</v>
      </c>
      <c r="CK270" s="14" t="n">
        <v>0</v>
      </c>
      <c r="CL270" s="14" t="n">
        <v>0</v>
      </c>
      <c r="CM270" s="14" t="n">
        <v>0</v>
      </c>
      <c r="CN270" s="14" t="n">
        <v>0</v>
      </c>
      <c r="CO270" s="14" t="n">
        <v>0</v>
      </c>
      <c r="CP270" s="14" t="n">
        <v>0.407</v>
      </c>
      <c r="CQ270" s="14" t="n">
        <v>1.348</v>
      </c>
      <c r="CR270" s="14" t="n">
        <v>0</v>
      </c>
      <c r="CS270" s="14" t="n">
        <v>4.553</v>
      </c>
      <c r="CT270" s="14" t="n">
        <v>4.861</v>
      </c>
      <c r="CU270" s="14" t="n">
        <v>11.622</v>
      </c>
    </row>
    <row r="271">
      <c r="A271" s="14" t="inlineStr">
        <is>
          <t>ETH2024</t>
        </is>
      </c>
      <c r="B271" s="14" t="inlineStr">
        <is>
          <t>ETH</t>
        </is>
      </c>
      <c r="C271" s="14" t="inlineStr">
        <is>
          <t>ETH</t>
        </is>
      </c>
      <c r="D271" s="14" t="inlineStr">
        <is>
          <t>Ethiopia</t>
        </is>
      </c>
      <c r="E271" s="14" t="n">
        <v>2024</v>
      </c>
      <c r="F271" s="14" t="n">
        <v>0.15</v>
      </c>
      <c r="G271" s="14" t="n">
        <v>4.142</v>
      </c>
      <c r="H271" s="14" t="n">
        <v>1.055</v>
      </c>
      <c r="I271" s="14" t="n">
        <v>0</v>
      </c>
      <c r="J271" s="14" t="n">
        <v>4.142</v>
      </c>
      <c r="K271" s="14" t="n">
        <v>0</v>
      </c>
      <c r="L271" s="14" t="n">
        <v>1</v>
      </c>
      <c r="M271" s="14" t="n">
        <v>5.599</v>
      </c>
      <c r="N271" s="14" t="n">
        <v>3.164</v>
      </c>
      <c r="O271" s="14" t="n">
        <v>0.08699999999999999</v>
      </c>
      <c r="P271" s="14" t="n">
        <v>5.686</v>
      </c>
      <c r="Q271" s="14" t="n">
        <v>0</v>
      </c>
      <c r="R271" s="14" t="n">
        <v>1</v>
      </c>
      <c r="S271" s="14" t="n">
        <v>9.414999999999999</v>
      </c>
      <c r="T271" s="14" t="n">
        <v>6.328</v>
      </c>
      <c r="U271" s="14" t="n">
        <v>0.192</v>
      </c>
      <c r="V271" s="14" t="n">
        <v>10.827</v>
      </c>
      <c r="W271" s="14" t="n">
        <v>0.15</v>
      </c>
      <c r="X271" s="14" t="n">
        <v>1</v>
      </c>
      <c r="Y271" s="14" t="n">
        <v>6.861</v>
      </c>
      <c r="Z271" s="14" t="n">
        <v>0.927</v>
      </c>
      <c r="AA271" s="14" t="n">
        <v>0</v>
      </c>
      <c r="AB271" s="14" t="n">
        <v>6.861</v>
      </c>
      <c r="AC271" s="14" t="n">
        <v>0</v>
      </c>
      <c r="AD271" s="14" t="n">
        <v>1</v>
      </c>
      <c r="AE271" s="14" t="n">
        <v>8.185</v>
      </c>
      <c r="AF271" s="14" t="n">
        <v>1.914</v>
      </c>
      <c r="AG271" s="14" t="n">
        <v>0</v>
      </c>
      <c r="AH271" s="14" t="n">
        <v>8.185</v>
      </c>
      <c r="AI271" s="14" t="n">
        <v>0</v>
      </c>
      <c r="AJ271" s="14" t="n">
        <v>1</v>
      </c>
      <c r="AK271" s="14" t="n">
        <v>16.127</v>
      </c>
      <c r="AL271" s="14" t="n">
        <v>8.589</v>
      </c>
      <c r="AM271" s="14" t="n">
        <v>0.33</v>
      </c>
      <c r="AN271" s="14" t="n">
        <v>18.546</v>
      </c>
      <c r="AO271" s="14" t="n">
        <v>0.15</v>
      </c>
      <c r="AP271" s="14" t="n">
        <v>1</v>
      </c>
      <c r="AQ271" s="14" t="n">
        <v>0.724</v>
      </c>
      <c r="AR271" s="14" t="n">
        <v>0.132</v>
      </c>
      <c r="AS271" s="14" t="n">
        <v>0.142</v>
      </c>
      <c r="AT271" s="14" t="n">
        <v>0.996</v>
      </c>
      <c r="AU271" s="14" t="n">
        <v>0.15</v>
      </c>
      <c r="AV271" s="14" t="n">
        <v>1</v>
      </c>
      <c r="AW271" s="14" t="n">
        <v>0.75</v>
      </c>
      <c r="AX271" s="14" t="n">
        <v>0.132</v>
      </c>
      <c r="AY271" s="14" t="n">
        <v>0.128</v>
      </c>
      <c r="AZ271" s="14" t="n">
        <v>1.009</v>
      </c>
      <c r="BA271" s="14" t="n">
        <v>0.15</v>
      </c>
      <c r="BB271" s="14" t="n">
        <v>1</v>
      </c>
      <c r="BC271" s="14" t="n">
        <v>0.513</v>
      </c>
      <c r="BD271" s="14" t="n">
        <v>0.132</v>
      </c>
      <c r="BE271" s="14" t="n">
        <v>0.029</v>
      </c>
      <c r="BF271" s="14" t="n">
        <v>0.611</v>
      </c>
      <c r="BG271" s="14" t="n">
        <v>0.15</v>
      </c>
      <c r="BH271" s="14" t="n">
        <v>1</v>
      </c>
      <c r="BI271" s="14" t="n">
        <v>0.591</v>
      </c>
      <c r="BJ271" s="14" t="n">
        <v>0.132</v>
      </c>
      <c r="BK271" s="14" t="n">
        <v>0.405</v>
      </c>
      <c r="BL271" s="14" t="n">
        <v>0.997</v>
      </c>
      <c r="BM271" s="14" t="n">
        <v>0</v>
      </c>
      <c r="BN271" s="14" t="n">
        <v>1</v>
      </c>
      <c r="BO271" s="14" t="n">
        <v>0</v>
      </c>
      <c r="BP271" s="14" t="n">
        <v>0</v>
      </c>
      <c r="BQ271" s="14" t="n">
        <v>0.023</v>
      </c>
      <c r="BR271" s="14" t="n">
        <v>0</v>
      </c>
      <c r="BS271" s="14" t="n">
        <v>0.667</v>
      </c>
      <c r="BT271" s="14" t="n">
        <v>0</v>
      </c>
      <c r="BU271" s="14" t="n">
        <v>0</v>
      </c>
      <c r="BV271" s="14" t="n">
        <v>0.04</v>
      </c>
      <c r="BW271" s="14" t="n">
        <v>0.15</v>
      </c>
      <c r="BX271" s="14" t="n">
        <v>0.667</v>
      </c>
      <c r="BY271" s="14" t="n">
        <v>13.646</v>
      </c>
      <c r="BZ271" s="14" t="n">
        <v>0</v>
      </c>
      <c r="CA271" s="14" t="n">
        <v>13.646</v>
      </c>
      <c r="CB271" s="14" t="n">
        <v>0</v>
      </c>
      <c r="CC271" s="14" t="n">
        <v>82.58799999999999</v>
      </c>
      <c r="CD271" s="14" t="n">
        <v>7.95</v>
      </c>
      <c r="CE271" s="14" t="n">
        <v>52.055</v>
      </c>
      <c r="CF271" s="14" t="n">
        <v>154.84</v>
      </c>
      <c r="CG271" s="14" t="n">
        <v>0.15</v>
      </c>
      <c r="CH271" s="14" t="n">
        <v>1</v>
      </c>
      <c r="CI271" s="14" t="n">
        <v>0</v>
      </c>
      <c r="CJ271" s="14" t="n">
        <v>0</v>
      </c>
      <c r="CK271" s="14" t="n">
        <v>0</v>
      </c>
      <c r="CL271" s="14" t="n">
        <v>0</v>
      </c>
      <c r="CM271" s="14" t="n">
        <v>0</v>
      </c>
      <c r="CN271" s="14" t="n">
        <v>0</v>
      </c>
      <c r="CO271" s="14" t="n">
        <v>0</v>
      </c>
      <c r="CP271" s="14" t="n">
        <v>0.407</v>
      </c>
      <c r="CQ271" s="14" t="n">
        <v>1.387</v>
      </c>
      <c r="CR271" s="14" t="n">
        <v>0</v>
      </c>
      <c r="CS271" s="14" t="n">
        <v>4.688</v>
      </c>
      <c r="CT271" s="14" t="n">
        <v>4.251</v>
      </c>
      <c r="CU271" s="14" t="n">
        <v>10.168</v>
      </c>
    </row>
    <row r="272">
      <c r="A272" s="14" t="inlineStr">
        <is>
          <t>FRO2021</t>
        </is>
      </c>
      <c r="B272" s="14" t="inlineStr">
        <is>
          <t>FRO</t>
        </is>
      </c>
      <c r="C272" s="14" t="inlineStr">
        <is>
          <t>FRO</t>
        </is>
      </c>
      <c r="D272" s="14" t="inlineStr">
        <is>
          <t>Faroe Islands</t>
        </is>
      </c>
      <c r="E272" s="14" t="n">
        <v>2021</v>
      </c>
      <c r="F272" s="14" t="n">
        <v>0</v>
      </c>
      <c r="G272" s="14" t="n">
        <v>5.553</v>
      </c>
      <c r="H272" s="14" t="n">
        <v>1.143</v>
      </c>
      <c r="I272" s="14" t="n">
        <v>0</v>
      </c>
      <c r="J272" s="14" t="n">
        <v>5.553</v>
      </c>
      <c r="K272" s="14" t="n">
        <v>0</v>
      </c>
      <c r="L272" s="14" t="n">
        <v>1</v>
      </c>
      <c r="M272" s="14" t="n">
        <v>7.964</v>
      </c>
      <c r="N272" s="14" t="n">
        <v>3.43</v>
      </c>
      <c r="O272" s="14" t="n">
        <v>0</v>
      </c>
      <c r="P272" s="14" t="n">
        <v>7.964</v>
      </c>
      <c r="Q272" s="14" t="n">
        <v>0</v>
      </c>
      <c r="R272" s="14" t="n">
        <v>1</v>
      </c>
      <c r="S272" s="14" t="n">
        <v>11.27</v>
      </c>
      <c r="T272" s="14" t="n">
        <v>6.86</v>
      </c>
      <c r="U272" s="14" t="n">
        <v>0</v>
      </c>
      <c r="V272" s="14" t="n">
        <v>11.27</v>
      </c>
      <c r="W272" s="14" t="n">
        <v>0</v>
      </c>
      <c r="X272" s="14" t="n">
        <v>1</v>
      </c>
      <c r="Y272" s="14" t="n">
        <v>16.305</v>
      </c>
      <c r="Z272" s="14" t="n">
        <v>2.204</v>
      </c>
      <c r="AA272" s="14" t="n">
        <v>0</v>
      </c>
      <c r="AB272" s="14" t="n">
        <v>16.305</v>
      </c>
      <c r="AC272" s="14" t="n">
        <v>0</v>
      </c>
      <c r="AD272" s="14" t="n">
        <v>1</v>
      </c>
      <c r="AE272" s="14" t="n">
        <v>17.449</v>
      </c>
      <c r="AF272" s="14" t="n">
        <v>4.08</v>
      </c>
      <c r="AG272" s="14" t="n">
        <v>0</v>
      </c>
      <c r="AH272" s="14" t="n">
        <v>17.449</v>
      </c>
      <c r="AI272" s="14" t="n">
        <v>0</v>
      </c>
      <c r="AJ272" s="14" t="n">
        <v>1</v>
      </c>
      <c r="AK272" s="14" t="n">
        <v>24.309</v>
      </c>
      <c r="AL272" s="14" t="n">
        <v>12.947</v>
      </c>
      <c r="AM272" s="14" t="n">
        <v>0</v>
      </c>
      <c r="AN272" s="14" t="n">
        <v>24.309</v>
      </c>
      <c r="AO272" s="14" t="n">
        <v>0</v>
      </c>
      <c r="AP272" s="14" t="n">
        <v>1</v>
      </c>
      <c r="AQ272" s="14" t="n">
        <v>0.619</v>
      </c>
      <c r="AR272" s="14" t="n">
        <v>0.114</v>
      </c>
      <c r="AS272" s="14" t="n">
        <v>0</v>
      </c>
      <c r="AT272" s="14" t="n">
        <v>0.619</v>
      </c>
      <c r="AU272" s="14" t="n">
        <v>0</v>
      </c>
      <c r="AV272" s="14" t="n">
        <v>1</v>
      </c>
      <c r="AW272" s="14" t="n">
        <v>0.599</v>
      </c>
      <c r="AX272" s="14" t="n">
        <v>0.114</v>
      </c>
      <c r="AY272" s="14" t="n">
        <v>0</v>
      </c>
      <c r="AZ272" s="14" t="n">
        <v>0.599</v>
      </c>
      <c r="BA272" s="14" t="n">
        <v>0</v>
      </c>
      <c r="BB272" s="14" t="n">
        <v>1</v>
      </c>
      <c r="BC272" s="14" t="n">
        <v>0.439</v>
      </c>
      <c r="BD272" s="14" t="n">
        <v>0.114</v>
      </c>
      <c r="BE272" s="14" t="n">
        <v>0</v>
      </c>
      <c r="BF272" s="14" t="n">
        <v>0.439</v>
      </c>
      <c r="BG272" s="14" t="n">
        <v>0</v>
      </c>
      <c r="BH272" s="14" t="n">
        <v>1</v>
      </c>
      <c r="BI272" s="14" t="n">
        <v>0.505</v>
      </c>
      <c r="BJ272" s="14" t="n">
        <v>0.114</v>
      </c>
      <c r="BK272" s="14" t="n">
        <v>0</v>
      </c>
      <c r="BL272" s="14" t="n">
        <v>0.505</v>
      </c>
      <c r="BM272" s="14" t="n">
        <v>0</v>
      </c>
      <c r="BN272" s="14" t="n">
        <v>1</v>
      </c>
      <c r="BO272" s="14" t="n">
        <v>0</v>
      </c>
      <c r="BP272" s="14" t="n">
        <v>0</v>
      </c>
      <c r="BQ272" s="14" t="n">
        <v>0</v>
      </c>
      <c r="BR272" s="14" t="n">
        <v>0</v>
      </c>
      <c r="BS272" s="14" t="n">
        <v>1</v>
      </c>
      <c r="BT272" s="14" t="n">
        <v>0</v>
      </c>
      <c r="BU272" s="14" t="n">
        <v>0</v>
      </c>
      <c r="BV272" s="14" t="n">
        <v>0</v>
      </c>
      <c r="BW272" s="14" t="n">
        <v>0</v>
      </c>
      <c r="BX272" s="14" t="n">
        <v>1</v>
      </c>
      <c r="BY272" s="14" t="n">
        <v>11.787</v>
      </c>
      <c r="BZ272" s="14" t="n">
        <v>0</v>
      </c>
      <c r="CA272" s="14" t="n">
        <v>11.787</v>
      </c>
      <c r="CB272" s="14" t="n">
        <v>0</v>
      </c>
      <c r="CC272" s="14" t="n">
        <v>78.125</v>
      </c>
      <c r="CD272" s="14" t="n">
        <v>7.95</v>
      </c>
      <c r="CE272" s="14" t="n">
        <v>0</v>
      </c>
      <c r="CF272" s="14" t="n">
        <v>78.125</v>
      </c>
      <c r="CG272" s="14" t="n">
        <v>0</v>
      </c>
      <c r="CH272" s="14" t="n">
        <v>1</v>
      </c>
      <c r="CI272" s="14" t="n">
        <v>0</v>
      </c>
      <c r="CJ272" s="14" t="n">
        <v>0</v>
      </c>
      <c r="CK272" s="14" t="n">
        <v>0</v>
      </c>
      <c r="CL272" s="14" t="n">
        <v>0</v>
      </c>
      <c r="CM272" s="14" t="n">
        <v>0</v>
      </c>
      <c r="CN272" s="14" t="n">
        <v>0</v>
      </c>
      <c r="CO272" s="14" t="n">
        <v>0</v>
      </c>
      <c r="CP272" s="14" t="n">
        <v>0</v>
      </c>
      <c r="CQ272" s="14" t="n">
        <v>1.198</v>
      </c>
      <c r="CR272" s="14" t="n">
        <v>0</v>
      </c>
      <c r="CS272" s="14" t="n">
        <v>4.776</v>
      </c>
      <c r="CT272" s="14" t="n">
        <v>4.41</v>
      </c>
      <c r="CU272" s="14" t="n">
        <v>15.162</v>
      </c>
    </row>
    <row r="273">
      <c r="A273" s="14" t="inlineStr">
        <is>
          <t>FRO2022</t>
        </is>
      </c>
      <c r="B273" s="14" t="inlineStr">
        <is>
          <t>FRO</t>
        </is>
      </c>
      <c r="C273" s="14" t="inlineStr">
        <is>
          <t>FRO</t>
        </is>
      </c>
      <c r="D273" s="14" t="inlineStr">
        <is>
          <t>Faroe Islands</t>
        </is>
      </c>
      <c r="E273" s="14" t="n">
        <v>2022</v>
      </c>
      <c r="F273" s="14" t="n">
        <v>0</v>
      </c>
      <c r="G273" s="14" t="n">
        <v>7.077</v>
      </c>
      <c r="H273" s="14" t="n">
        <v>1.235</v>
      </c>
      <c r="I273" s="14" t="n">
        <v>0</v>
      </c>
      <c r="J273" s="14" t="n">
        <v>7.077</v>
      </c>
      <c r="K273" s="14" t="n">
        <v>0</v>
      </c>
      <c r="L273" s="14" t="n">
        <v>1</v>
      </c>
      <c r="M273" s="14" t="n">
        <v>9.782999999999999</v>
      </c>
      <c r="N273" s="14" t="n">
        <v>3.704</v>
      </c>
      <c r="O273" s="14" t="n">
        <v>0</v>
      </c>
      <c r="P273" s="14" t="n">
        <v>9.782999999999999</v>
      </c>
      <c r="Q273" s="14" t="n">
        <v>0</v>
      </c>
      <c r="R273" s="14" t="n">
        <v>1</v>
      </c>
      <c r="S273" s="14" t="n">
        <v>13.25</v>
      </c>
      <c r="T273" s="14" t="n">
        <v>7.408</v>
      </c>
      <c r="U273" s="14" t="n">
        <v>0</v>
      </c>
      <c r="V273" s="14" t="n">
        <v>13.25</v>
      </c>
      <c r="W273" s="14" t="n">
        <v>0</v>
      </c>
      <c r="X273" s="14" t="n">
        <v>1</v>
      </c>
      <c r="Y273" s="14" t="n">
        <v>32.56</v>
      </c>
      <c r="Z273" s="14" t="n">
        <v>4.401</v>
      </c>
      <c r="AA273" s="14" t="n">
        <v>0</v>
      </c>
      <c r="AB273" s="14" t="n">
        <v>32.56</v>
      </c>
      <c r="AC273" s="14" t="n">
        <v>0</v>
      </c>
      <c r="AD273" s="14" t="n">
        <v>1</v>
      </c>
      <c r="AE273" s="14" t="n">
        <v>33.795</v>
      </c>
      <c r="AF273" s="14" t="n">
        <v>7.902</v>
      </c>
      <c r="AG273" s="14" t="n">
        <v>0</v>
      </c>
      <c r="AH273" s="14" t="n">
        <v>33.795</v>
      </c>
      <c r="AI273" s="14" t="n">
        <v>0</v>
      </c>
      <c r="AJ273" s="14" t="n">
        <v>1</v>
      </c>
      <c r="AK273" s="14" t="n">
        <v>41.203</v>
      </c>
      <c r="AL273" s="14" t="n">
        <v>21.945</v>
      </c>
      <c r="AM273" s="14" t="n">
        <v>0</v>
      </c>
      <c r="AN273" s="14" t="n">
        <v>41.203</v>
      </c>
      <c r="AO273" s="14" t="n">
        <v>0</v>
      </c>
      <c r="AP273" s="14" t="n">
        <v>1</v>
      </c>
      <c r="AQ273" s="14" t="n">
        <v>0.861</v>
      </c>
      <c r="AR273" s="14" t="n">
        <v>0.123</v>
      </c>
      <c r="AS273" s="14" t="n">
        <v>0</v>
      </c>
      <c r="AT273" s="14" t="n">
        <v>0.861</v>
      </c>
      <c r="AU273" s="14" t="n">
        <v>0</v>
      </c>
      <c r="AV273" s="14" t="n">
        <v>1</v>
      </c>
      <c r="AW273" s="14" t="n">
        <v>0.986</v>
      </c>
      <c r="AX273" s="14" t="n">
        <v>0.123</v>
      </c>
      <c r="AY273" s="14" t="n">
        <v>0</v>
      </c>
      <c r="AZ273" s="14" t="n">
        <v>0.986</v>
      </c>
      <c r="BA273" s="14" t="n">
        <v>0</v>
      </c>
      <c r="BB273" s="14" t="n">
        <v>1</v>
      </c>
      <c r="BC273" s="14" t="n">
        <v>0.598</v>
      </c>
      <c r="BD273" s="14" t="n">
        <v>0.123</v>
      </c>
      <c r="BE273" s="14" t="n">
        <v>0</v>
      </c>
      <c r="BF273" s="14" t="n">
        <v>0.598</v>
      </c>
      <c r="BG273" s="14" t="n">
        <v>0</v>
      </c>
      <c r="BH273" s="14" t="n">
        <v>1</v>
      </c>
      <c r="BI273" s="14" t="n">
        <v>0.612</v>
      </c>
      <c r="BJ273" s="14" t="n">
        <v>0.123</v>
      </c>
      <c r="BK273" s="14" t="n">
        <v>0</v>
      </c>
      <c r="BL273" s="14" t="n">
        <v>0.612</v>
      </c>
      <c r="BM273" s="14" t="n">
        <v>0</v>
      </c>
      <c r="BN273" s="14" t="n">
        <v>1</v>
      </c>
      <c r="BO273" s="14" t="n">
        <v>0</v>
      </c>
      <c r="BP273" s="14" t="n">
        <v>0</v>
      </c>
      <c r="BQ273" s="14" t="n">
        <v>0</v>
      </c>
      <c r="BR273" s="14" t="n">
        <v>0</v>
      </c>
      <c r="BS273" s="14" t="n">
        <v>1</v>
      </c>
      <c r="BT273" s="14" t="n">
        <v>0</v>
      </c>
      <c r="BU273" s="14" t="n">
        <v>0</v>
      </c>
      <c r="BV273" s="14" t="n">
        <v>0</v>
      </c>
      <c r="BW273" s="14" t="n">
        <v>0</v>
      </c>
      <c r="BX273" s="14" t="n">
        <v>1</v>
      </c>
      <c r="BY273" s="14" t="n">
        <v>12.729</v>
      </c>
      <c r="BZ273" s="14" t="n">
        <v>0</v>
      </c>
      <c r="CA273" s="14" t="n">
        <v>12.729</v>
      </c>
      <c r="CB273" s="14" t="n">
        <v>0</v>
      </c>
      <c r="CC273" s="14" t="n">
        <v>97.90000000000001</v>
      </c>
      <c r="CD273" s="14" t="n">
        <v>7.95</v>
      </c>
      <c r="CE273" s="14" t="n">
        <v>0</v>
      </c>
      <c r="CF273" s="14" t="n">
        <v>97.90000000000001</v>
      </c>
      <c r="CG273" s="14" t="n">
        <v>0</v>
      </c>
      <c r="CH273" s="14" t="n">
        <v>1</v>
      </c>
      <c r="CI273" s="14" t="n">
        <v>0</v>
      </c>
      <c r="CJ273" s="14" t="n">
        <v>0</v>
      </c>
      <c r="CK273" s="14" t="n">
        <v>0</v>
      </c>
      <c r="CL273" s="14" t="n">
        <v>0</v>
      </c>
      <c r="CM273" s="14" t="n">
        <v>0</v>
      </c>
      <c r="CN273" s="14" t="n">
        <v>0</v>
      </c>
      <c r="CO273" s="14" t="n">
        <v>0</v>
      </c>
      <c r="CP273" s="14" t="n">
        <v>0</v>
      </c>
      <c r="CQ273" s="14" t="n">
        <v>1.294</v>
      </c>
      <c r="CR273" s="14" t="n">
        <v>0</v>
      </c>
      <c r="CS273" s="14" t="n">
        <v>5.158</v>
      </c>
      <c r="CT273" s="14" t="n">
        <v>5.842</v>
      </c>
      <c r="CU273" s="14" t="n">
        <v>31.326</v>
      </c>
    </row>
    <row r="274">
      <c r="A274" s="14" t="inlineStr">
        <is>
          <t>FRO2023</t>
        </is>
      </c>
      <c r="B274" s="14" t="inlineStr">
        <is>
          <t>FRO</t>
        </is>
      </c>
      <c r="C274" s="14" t="inlineStr">
        <is>
          <t>FRO</t>
        </is>
      </c>
      <c r="D274" s="14" t="inlineStr">
        <is>
          <t>Faroe Islands</t>
        </is>
      </c>
      <c r="E274" s="14" t="n">
        <v>2023</v>
      </c>
      <c r="F274" s="14" t="n">
        <v>0</v>
      </c>
      <c r="G274" s="14" t="n">
        <v>4.752</v>
      </c>
      <c r="H274" s="14" t="n">
        <v>1.286</v>
      </c>
      <c r="I274" s="14" t="n">
        <v>0</v>
      </c>
      <c r="J274" s="14" t="n">
        <v>4.752</v>
      </c>
      <c r="K274" s="14" t="n">
        <v>0</v>
      </c>
      <c r="L274" s="14" t="n">
        <v>1</v>
      </c>
      <c r="M274" s="14" t="n">
        <v>7.886</v>
      </c>
      <c r="N274" s="14" t="n">
        <v>3.857</v>
      </c>
      <c r="O274" s="14" t="n">
        <v>0</v>
      </c>
      <c r="P274" s="14" t="n">
        <v>7.886</v>
      </c>
      <c r="Q274" s="14" t="n">
        <v>0</v>
      </c>
      <c r="R274" s="14" t="n">
        <v>1</v>
      </c>
      <c r="S274" s="14" t="n">
        <v>11.18</v>
      </c>
      <c r="T274" s="14" t="n">
        <v>7.714</v>
      </c>
      <c r="U274" s="14" t="n">
        <v>0</v>
      </c>
      <c r="V274" s="14" t="n">
        <v>11.18</v>
      </c>
      <c r="W274" s="14" t="n">
        <v>0</v>
      </c>
      <c r="X274" s="14" t="n">
        <v>1</v>
      </c>
      <c r="Y274" s="14" t="n">
        <v>12.908</v>
      </c>
      <c r="Z274" s="14" t="n">
        <v>1.745</v>
      </c>
      <c r="AA274" s="14" t="n">
        <v>0</v>
      </c>
      <c r="AB274" s="14" t="n">
        <v>12.908</v>
      </c>
      <c r="AC274" s="14" t="n">
        <v>0</v>
      </c>
      <c r="AD274" s="14" t="n">
        <v>1</v>
      </c>
      <c r="AE274" s="14" t="n">
        <v>14.194</v>
      </c>
      <c r="AF274" s="14" t="n">
        <v>3.319</v>
      </c>
      <c r="AG274" s="14" t="n">
        <v>0</v>
      </c>
      <c r="AH274" s="14" t="n">
        <v>14.194</v>
      </c>
      <c r="AI274" s="14" t="n">
        <v>0</v>
      </c>
      <c r="AJ274" s="14" t="n">
        <v>1</v>
      </c>
      <c r="AK274" s="14" t="n">
        <v>21.908</v>
      </c>
      <c r="AL274" s="14" t="n">
        <v>11.668</v>
      </c>
      <c r="AM274" s="14" t="n">
        <v>0</v>
      </c>
      <c r="AN274" s="14" t="n">
        <v>21.908</v>
      </c>
      <c r="AO274" s="14" t="n">
        <v>0</v>
      </c>
      <c r="AP274" s="14" t="n">
        <v>1</v>
      </c>
      <c r="AQ274" s="14" t="n">
        <v>0.76</v>
      </c>
      <c r="AR274" s="14" t="n">
        <v>0.129</v>
      </c>
      <c r="AS274" s="14" t="n">
        <v>0</v>
      </c>
      <c r="AT274" s="14" t="n">
        <v>0.76</v>
      </c>
      <c r="AU274" s="14" t="n">
        <v>0</v>
      </c>
      <c r="AV274" s="14" t="n">
        <v>1</v>
      </c>
      <c r="AW274" s="14" t="n">
        <v>0.8110000000000001</v>
      </c>
      <c r="AX274" s="14" t="n">
        <v>0.129</v>
      </c>
      <c r="AY274" s="14" t="n">
        <v>0</v>
      </c>
      <c r="AZ274" s="14" t="n">
        <v>0.8110000000000001</v>
      </c>
      <c r="BA274" s="14" t="n">
        <v>0</v>
      </c>
      <c r="BB274" s="14" t="n">
        <v>1</v>
      </c>
      <c r="BC274" s="14" t="n">
        <v>0.535</v>
      </c>
      <c r="BD274" s="14" t="n">
        <v>0.129</v>
      </c>
      <c r="BE274" s="14" t="n">
        <v>0</v>
      </c>
      <c r="BF274" s="14" t="n">
        <v>0.535</v>
      </c>
      <c r="BG274" s="14" t="n">
        <v>0</v>
      </c>
      <c r="BH274" s="14" t="n">
        <v>1</v>
      </c>
      <c r="BI274" s="14" t="n">
        <v>0.579</v>
      </c>
      <c r="BJ274" s="14" t="n">
        <v>0.129</v>
      </c>
      <c r="BK274" s="14" t="n">
        <v>0</v>
      </c>
      <c r="BL274" s="14" t="n">
        <v>0.579</v>
      </c>
      <c r="BM274" s="14" t="n">
        <v>0</v>
      </c>
      <c r="BN274" s="14" t="n">
        <v>1</v>
      </c>
      <c r="BO274" s="14" t="n">
        <v>0</v>
      </c>
      <c r="BP274" s="14" t="n">
        <v>0</v>
      </c>
      <c r="BQ274" s="14" t="n">
        <v>0</v>
      </c>
      <c r="BR274" s="14" t="n">
        <v>0</v>
      </c>
      <c r="BS274" s="14" t="n">
        <v>1</v>
      </c>
      <c r="BT274" s="14" t="n">
        <v>0</v>
      </c>
      <c r="BU274" s="14" t="n">
        <v>0</v>
      </c>
      <c r="BV274" s="14" t="n">
        <v>0</v>
      </c>
      <c r="BW274" s="14" t="n">
        <v>0</v>
      </c>
      <c r="BX274" s="14" t="n">
        <v>1</v>
      </c>
      <c r="BY274" s="14" t="n">
        <v>13.254</v>
      </c>
      <c r="BZ274" s="14" t="n">
        <v>0</v>
      </c>
      <c r="CA274" s="14" t="n">
        <v>13.254</v>
      </c>
      <c r="CB274" s="14" t="n">
        <v>0</v>
      </c>
      <c r="CC274" s="14" t="n">
        <v>83.248</v>
      </c>
      <c r="CD274" s="14" t="n">
        <v>7.95</v>
      </c>
      <c r="CE274" s="14" t="n">
        <v>0</v>
      </c>
      <c r="CF274" s="14" t="n">
        <v>83.248</v>
      </c>
      <c r="CG274" s="14" t="n">
        <v>0</v>
      </c>
      <c r="CH274" s="14" t="n">
        <v>1</v>
      </c>
      <c r="CI274" s="14" t="n">
        <v>0</v>
      </c>
      <c r="CJ274" s="14" t="n">
        <v>0</v>
      </c>
      <c r="CK274" s="14" t="n">
        <v>0</v>
      </c>
      <c r="CL274" s="14" t="n">
        <v>0</v>
      </c>
      <c r="CM274" s="14" t="n">
        <v>0</v>
      </c>
      <c r="CN274" s="14" t="n">
        <v>0</v>
      </c>
      <c r="CO274" s="14" t="n">
        <v>0</v>
      </c>
      <c r="CP274" s="14" t="n">
        <v>0</v>
      </c>
      <c r="CQ274" s="14" t="n">
        <v>1.348</v>
      </c>
      <c r="CR274" s="14" t="n">
        <v>0</v>
      </c>
      <c r="CS274" s="14" t="n">
        <v>5.37</v>
      </c>
      <c r="CT274" s="14" t="n">
        <v>3.466</v>
      </c>
      <c r="CU274" s="14" t="n">
        <v>11.622</v>
      </c>
    </row>
    <row r="275">
      <c r="A275" s="14" t="inlineStr">
        <is>
          <t>FRO2024</t>
        </is>
      </c>
      <c r="B275" s="14" t="inlineStr">
        <is>
          <t>FRO</t>
        </is>
      </c>
      <c r="C275" s="14" t="inlineStr">
        <is>
          <t>FRO</t>
        </is>
      </c>
      <c r="D275" s="14" t="inlineStr">
        <is>
          <t>Faroe Islands</t>
        </is>
      </c>
      <c r="E275" s="14" t="n">
        <v>2024</v>
      </c>
      <c r="F275" s="14" t="n">
        <v>0</v>
      </c>
      <c r="G275" s="14" t="n">
        <v>4.351</v>
      </c>
      <c r="H275" s="14" t="n">
        <v>1.324</v>
      </c>
      <c r="I275" s="14" t="n">
        <v>0</v>
      </c>
      <c r="J275" s="14" t="n">
        <v>4.351</v>
      </c>
      <c r="K275" s="14" t="n">
        <v>0</v>
      </c>
      <c r="L275" s="14" t="n">
        <v>1</v>
      </c>
      <c r="M275" s="14" t="n">
        <v>7.124</v>
      </c>
      <c r="N275" s="14" t="n">
        <v>3.971</v>
      </c>
      <c r="O275" s="14" t="n">
        <v>0</v>
      </c>
      <c r="P275" s="14" t="n">
        <v>7.124</v>
      </c>
      <c r="Q275" s="14" t="n">
        <v>0</v>
      </c>
      <c r="R275" s="14" t="n">
        <v>1</v>
      </c>
      <c r="S275" s="14" t="n">
        <v>10.969</v>
      </c>
      <c r="T275" s="14" t="n">
        <v>7.942</v>
      </c>
      <c r="U275" s="14" t="n">
        <v>0</v>
      </c>
      <c r="V275" s="14" t="n">
        <v>10.969</v>
      </c>
      <c r="W275" s="14" t="n">
        <v>0</v>
      </c>
      <c r="X275" s="14" t="n">
        <v>1</v>
      </c>
      <c r="Y275" s="14" t="n">
        <v>11.492</v>
      </c>
      <c r="Z275" s="14" t="n">
        <v>1.553</v>
      </c>
      <c r="AA275" s="14" t="n">
        <v>0</v>
      </c>
      <c r="AB275" s="14" t="n">
        <v>11.492</v>
      </c>
      <c r="AC275" s="14" t="n">
        <v>0</v>
      </c>
      <c r="AD275" s="14" t="n">
        <v>1</v>
      </c>
      <c r="AE275" s="14" t="n">
        <v>12.815</v>
      </c>
      <c r="AF275" s="14" t="n">
        <v>2.997</v>
      </c>
      <c r="AG275" s="14" t="n">
        <v>0</v>
      </c>
      <c r="AH275" s="14" t="n">
        <v>12.815</v>
      </c>
      <c r="AI275" s="14" t="n">
        <v>0</v>
      </c>
      <c r="AJ275" s="14" t="n">
        <v>1</v>
      </c>
      <c r="AK275" s="14" t="n">
        <v>20.757</v>
      </c>
      <c r="AL275" s="14" t="n">
        <v>11.055</v>
      </c>
      <c r="AM275" s="14" t="n">
        <v>0</v>
      </c>
      <c r="AN275" s="14" t="n">
        <v>20.757</v>
      </c>
      <c r="AO275" s="14" t="n">
        <v>0</v>
      </c>
      <c r="AP275" s="14" t="n">
        <v>1</v>
      </c>
      <c r="AQ275" s="14" t="n">
        <v>0.724</v>
      </c>
      <c r="AR275" s="14" t="n">
        <v>0.132</v>
      </c>
      <c r="AS275" s="14" t="n">
        <v>0</v>
      </c>
      <c r="AT275" s="14" t="n">
        <v>0.724</v>
      </c>
      <c r="AU275" s="14" t="n">
        <v>0</v>
      </c>
      <c r="AV275" s="14" t="n">
        <v>1</v>
      </c>
      <c r="AW275" s="14" t="n">
        <v>0.75</v>
      </c>
      <c r="AX275" s="14" t="n">
        <v>0.132</v>
      </c>
      <c r="AY275" s="14" t="n">
        <v>0</v>
      </c>
      <c r="AZ275" s="14" t="n">
        <v>0.75</v>
      </c>
      <c r="BA275" s="14" t="n">
        <v>0</v>
      </c>
      <c r="BB275" s="14" t="n">
        <v>1</v>
      </c>
      <c r="BC275" s="14" t="n">
        <v>0.513</v>
      </c>
      <c r="BD275" s="14" t="n">
        <v>0.132</v>
      </c>
      <c r="BE275" s="14" t="n">
        <v>0</v>
      </c>
      <c r="BF275" s="14" t="n">
        <v>0.513</v>
      </c>
      <c r="BG275" s="14" t="n">
        <v>0</v>
      </c>
      <c r="BH275" s="14" t="n">
        <v>1</v>
      </c>
      <c r="BI275" s="14" t="n">
        <v>0.591</v>
      </c>
      <c r="BJ275" s="14" t="n">
        <v>0.132</v>
      </c>
      <c r="BK275" s="14" t="n">
        <v>0</v>
      </c>
      <c r="BL275" s="14" t="n">
        <v>0.591</v>
      </c>
      <c r="BM275" s="14" t="n">
        <v>0</v>
      </c>
      <c r="BN275" s="14" t="n">
        <v>1</v>
      </c>
      <c r="BO275" s="14" t="n">
        <v>0</v>
      </c>
      <c r="BP275" s="14" t="n">
        <v>0</v>
      </c>
      <c r="BQ275" s="14" t="n">
        <v>0</v>
      </c>
      <c r="BR275" s="14" t="n">
        <v>0</v>
      </c>
      <c r="BS275" s="14" t="n">
        <v>1</v>
      </c>
      <c r="BT275" s="14" t="n">
        <v>0</v>
      </c>
      <c r="BU275" s="14" t="n">
        <v>0</v>
      </c>
      <c r="BV275" s="14" t="n">
        <v>0</v>
      </c>
      <c r="BW275" s="14" t="n">
        <v>0</v>
      </c>
      <c r="BX275" s="14" t="n">
        <v>1</v>
      </c>
      <c r="BY275" s="14" t="n">
        <v>13.646</v>
      </c>
      <c r="BZ275" s="14" t="n">
        <v>0</v>
      </c>
      <c r="CA275" s="14" t="n">
        <v>13.646</v>
      </c>
      <c r="CB275" s="14" t="n">
        <v>0</v>
      </c>
      <c r="CC275" s="14" t="n">
        <v>82.58799999999999</v>
      </c>
      <c r="CD275" s="14" t="n">
        <v>7.95</v>
      </c>
      <c r="CE275" s="14" t="n">
        <v>0</v>
      </c>
      <c r="CF275" s="14" t="n">
        <v>82.58799999999999</v>
      </c>
      <c r="CG275" s="14" t="n">
        <v>0</v>
      </c>
      <c r="CH275" s="14" t="n">
        <v>1</v>
      </c>
      <c r="CI275" s="14" t="n">
        <v>0</v>
      </c>
      <c r="CJ275" s="14" t="n">
        <v>0</v>
      </c>
      <c r="CK275" s="14" t="n">
        <v>0</v>
      </c>
      <c r="CL275" s="14" t="n">
        <v>0</v>
      </c>
      <c r="CM275" s="14" t="n">
        <v>0</v>
      </c>
      <c r="CN275" s="14" t="n">
        <v>0</v>
      </c>
      <c r="CO275" s="14" t="n">
        <v>0</v>
      </c>
      <c r="CP275" s="14" t="n">
        <v>0</v>
      </c>
      <c r="CQ275" s="14" t="n">
        <v>1.387</v>
      </c>
      <c r="CR275" s="14" t="n">
        <v>0</v>
      </c>
      <c r="CS275" s="14" t="n">
        <v>5.529</v>
      </c>
      <c r="CT275" s="14" t="n">
        <v>3.027</v>
      </c>
      <c r="CU275" s="14" t="n">
        <v>10.168</v>
      </c>
    </row>
    <row r="276">
      <c r="A276" s="14" t="inlineStr">
        <is>
          <t>FJI2021</t>
        </is>
      </c>
      <c r="B276" s="14" t="inlineStr">
        <is>
          <t>FJI</t>
        </is>
      </c>
      <c r="C276" s="14" t="inlineStr">
        <is>
          <t>FJI</t>
        </is>
      </c>
      <c r="D276" s="14" t="inlineStr">
        <is>
          <t>Fiji</t>
        </is>
      </c>
      <c r="E276" s="14" t="n">
        <v>2021</v>
      </c>
      <c r="F276" s="14" t="n">
        <v>0.09</v>
      </c>
      <c r="G276" s="14" t="n">
        <v>4.747</v>
      </c>
      <c r="H276" s="14" t="n">
        <v>1.143</v>
      </c>
      <c r="I276" s="14" t="n">
        <v>0</v>
      </c>
      <c r="J276" s="14" t="n">
        <v>4.747</v>
      </c>
      <c r="K276" s="14" t="n">
        <v>0</v>
      </c>
      <c r="L276" s="14" t="n">
        <v>1</v>
      </c>
      <c r="M276" s="14" t="n">
        <v>7.964</v>
      </c>
      <c r="N276" s="14" t="n">
        <v>3.43</v>
      </c>
      <c r="O276" s="14" t="n">
        <v>0</v>
      </c>
      <c r="P276" s="14" t="n">
        <v>7.964</v>
      </c>
      <c r="Q276" s="14" t="n">
        <v>0</v>
      </c>
      <c r="R276" s="14" t="n">
        <v>1</v>
      </c>
      <c r="S276" s="14" t="n">
        <v>10.464</v>
      </c>
      <c r="T276" s="14" t="n">
        <v>6.86</v>
      </c>
      <c r="U276" s="14" t="n">
        <v>0</v>
      </c>
      <c r="V276" s="14" t="n">
        <v>12.034</v>
      </c>
      <c r="W276" s="14" t="n">
        <v>0.15</v>
      </c>
      <c r="X276" s="14" t="n">
        <v>1</v>
      </c>
      <c r="Y276" s="14" t="n">
        <v>5.49</v>
      </c>
      <c r="Z276" s="14" t="n">
        <v>0.677</v>
      </c>
      <c r="AA276" s="14" t="n">
        <v>0</v>
      </c>
      <c r="AB276" s="14" t="n">
        <v>5.49</v>
      </c>
      <c r="AC276" s="14" t="n">
        <v>0</v>
      </c>
      <c r="AD276" s="14" t="n">
        <v>1</v>
      </c>
      <c r="AE276" s="14" t="n">
        <v>6.633</v>
      </c>
      <c r="AF276" s="14" t="n">
        <v>1.446</v>
      </c>
      <c r="AG276" s="14" t="n">
        <v>0</v>
      </c>
      <c r="AH276" s="14" t="n">
        <v>6.633</v>
      </c>
      <c r="AI276" s="14" t="n">
        <v>0</v>
      </c>
      <c r="AJ276" s="14" t="n">
        <v>1</v>
      </c>
      <c r="AK276" s="14" t="n">
        <v>13.493</v>
      </c>
      <c r="AL276" s="14" t="n">
        <v>7.001</v>
      </c>
      <c r="AM276" s="14" t="n">
        <v>0</v>
      </c>
      <c r="AN276" s="14" t="n">
        <v>15.517</v>
      </c>
      <c r="AO276" s="14" t="n">
        <v>0.15</v>
      </c>
      <c r="AP276" s="14" t="n">
        <v>1</v>
      </c>
      <c r="AQ276" s="14" t="n">
        <v>0.621</v>
      </c>
      <c r="AR276" s="14" t="n">
        <v>0.114</v>
      </c>
      <c r="AS276" s="14" t="n">
        <v>0.366</v>
      </c>
      <c r="AT276" s="14" t="n">
        <v>1.134</v>
      </c>
      <c r="AU276" s="14" t="n">
        <v>0.15</v>
      </c>
      <c r="AV276" s="14" t="n">
        <v>1</v>
      </c>
      <c r="AW276" s="14" t="n">
        <v>0.593</v>
      </c>
      <c r="AX276" s="14" t="n">
        <v>0.114</v>
      </c>
      <c r="AY276" s="14" t="n">
        <v>0.201</v>
      </c>
      <c r="AZ276" s="14" t="n">
        <v>0.866</v>
      </c>
      <c r="BA276" s="14" t="n">
        <v>0.09</v>
      </c>
      <c r="BB276" s="14" t="n">
        <v>1</v>
      </c>
      <c r="BC276" s="14" t="n">
        <v>0.44</v>
      </c>
      <c r="BD276" s="14" t="n">
        <v>0.114</v>
      </c>
      <c r="BE276" s="14" t="n">
        <v>0.258</v>
      </c>
      <c r="BF276" s="14" t="n">
        <v>0.761</v>
      </c>
      <c r="BG276" s="14" t="n">
        <v>0.09</v>
      </c>
      <c r="BH276" s="14" t="n">
        <v>1</v>
      </c>
      <c r="BI276" s="14" t="n">
        <v>0.5600000000000001</v>
      </c>
      <c r="BJ276" s="14" t="n">
        <v>0.114</v>
      </c>
      <c r="BK276" s="14" t="n">
        <v>0.079</v>
      </c>
      <c r="BL276" s="14" t="n">
        <v>0.696</v>
      </c>
      <c r="BM276" s="14" t="n">
        <v>0.09</v>
      </c>
      <c r="BN276" s="14" t="n">
        <v>1</v>
      </c>
      <c r="BO276" s="14" t="n">
        <v>0</v>
      </c>
      <c r="BP276" s="14" t="n">
        <v>0</v>
      </c>
      <c r="BQ276" s="14" t="n">
        <v>0.169</v>
      </c>
      <c r="BR276" s="14" t="n">
        <v>0</v>
      </c>
      <c r="BS276" s="14" t="n">
        <v>1</v>
      </c>
      <c r="BT276" s="14" t="n">
        <v>0</v>
      </c>
      <c r="BU276" s="14" t="n">
        <v>0</v>
      </c>
      <c r="BV276" s="14" t="n">
        <v>0.164</v>
      </c>
      <c r="BW276" s="14" t="n">
        <v>0</v>
      </c>
      <c r="BX276" s="14" t="n">
        <v>1</v>
      </c>
      <c r="BY276" s="14" t="n">
        <v>11.787</v>
      </c>
      <c r="BZ276" s="14" t="n">
        <v>0</v>
      </c>
      <c r="CA276" s="14" t="n">
        <v>11.787</v>
      </c>
      <c r="CB276" s="14" t="n">
        <v>0</v>
      </c>
      <c r="CC276" s="14" t="n">
        <v>81.69499999999999</v>
      </c>
      <c r="CD276" s="14" t="n">
        <v>7.95</v>
      </c>
      <c r="CE276" s="14" t="n">
        <v>0</v>
      </c>
      <c r="CF276" s="14" t="n">
        <v>93.95</v>
      </c>
      <c r="CG276" s="14" t="n">
        <v>0.15</v>
      </c>
      <c r="CH276" s="14" t="n">
        <v>1</v>
      </c>
      <c r="CI276" s="14" t="n">
        <v>0</v>
      </c>
      <c r="CJ276" s="14" t="n">
        <v>0</v>
      </c>
      <c r="CK276" s="14" t="n">
        <v>0</v>
      </c>
      <c r="CL276" s="14" t="n">
        <v>0</v>
      </c>
      <c r="CM276" s="14" t="n">
        <v>0</v>
      </c>
      <c r="CN276" s="14" t="n">
        <v>0</v>
      </c>
      <c r="CO276" s="14" t="n">
        <v>0</v>
      </c>
      <c r="CP276" s="14" t="n">
        <v>0</v>
      </c>
      <c r="CQ276" s="14" t="n">
        <v>1.198</v>
      </c>
      <c r="CR276" s="14" t="n">
        <v>0</v>
      </c>
      <c r="CS276" s="14" t="n">
        <v>4.776</v>
      </c>
      <c r="CT276" s="14" t="n">
        <v>3.604</v>
      </c>
      <c r="CU276" s="14" t="n">
        <v>9.407999999999999</v>
      </c>
    </row>
    <row r="277">
      <c r="A277" s="14" t="inlineStr">
        <is>
          <t>FJI2022</t>
        </is>
      </c>
      <c r="B277" s="14" t="inlineStr">
        <is>
          <t>FJI</t>
        </is>
      </c>
      <c r="C277" s="14" t="inlineStr">
        <is>
          <t>FJI</t>
        </is>
      </c>
      <c r="D277" s="14" t="inlineStr">
        <is>
          <t>Fiji</t>
        </is>
      </c>
      <c r="E277" s="14" t="n">
        <v>2022</v>
      </c>
      <c r="F277" s="14" t="n">
        <v>0.09</v>
      </c>
      <c r="G277" s="14" t="n">
        <v>8.788</v>
      </c>
      <c r="H277" s="14" t="n">
        <v>1.235</v>
      </c>
      <c r="I277" s="14" t="n">
        <v>0</v>
      </c>
      <c r="J277" s="14" t="n">
        <v>8.788</v>
      </c>
      <c r="K277" s="14" t="n">
        <v>0</v>
      </c>
      <c r="L277" s="14" t="n">
        <v>1</v>
      </c>
      <c r="M277" s="14" t="n">
        <v>9.782999999999999</v>
      </c>
      <c r="N277" s="14" t="n">
        <v>3.704</v>
      </c>
      <c r="O277" s="14" t="n">
        <v>0</v>
      </c>
      <c r="P277" s="14" t="n">
        <v>9.782999999999999</v>
      </c>
      <c r="Q277" s="14" t="n">
        <v>0</v>
      </c>
      <c r="R277" s="14" t="n">
        <v>1</v>
      </c>
      <c r="S277" s="14" t="n">
        <v>14.962</v>
      </c>
      <c r="T277" s="14" t="n">
        <v>7.408</v>
      </c>
      <c r="U277" s="14" t="n">
        <v>0.166</v>
      </c>
      <c r="V277" s="14" t="n">
        <v>17.206</v>
      </c>
      <c r="W277" s="14" t="n">
        <v>0.15</v>
      </c>
      <c r="X277" s="14" t="n">
        <v>1</v>
      </c>
      <c r="Y277" s="14" t="n">
        <v>6.392</v>
      </c>
      <c r="Z277" s="14" t="n">
        <v>0.789</v>
      </c>
      <c r="AA277" s="14" t="n">
        <v>0</v>
      </c>
      <c r="AB277" s="14" t="n">
        <v>6.392</v>
      </c>
      <c r="AC277" s="14" t="n">
        <v>0</v>
      </c>
      <c r="AD277" s="14" t="n">
        <v>1</v>
      </c>
      <c r="AE277" s="14" t="n">
        <v>7.627</v>
      </c>
      <c r="AF277" s="14" t="n">
        <v>1.663</v>
      </c>
      <c r="AG277" s="14" t="n">
        <v>0</v>
      </c>
      <c r="AH277" s="14" t="n">
        <v>7.627</v>
      </c>
      <c r="AI277" s="14" t="n">
        <v>0</v>
      </c>
      <c r="AJ277" s="14" t="n">
        <v>1</v>
      </c>
      <c r="AK277" s="14" t="n">
        <v>15.035</v>
      </c>
      <c r="AL277" s="14" t="n">
        <v>7.801</v>
      </c>
      <c r="AM277" s="14" t="n">
        <v>0.167</v>
      </c>
      <c r="AN277" s="14" t="n">
        <v>17.29</v>
      </c>
      <c r="AO277" s="14" t="n">
        <v>0.15</v>
      </c>
      <c r="AP277" s="14" t="n">
        <v>1</v>
      </c>
      <c r="AQ277" s="14" t="n">
        <v>0.847</v>
      </c>
      <c r="AR277" s="14" t="n">
        <v>0.123</v>
      </c>
      <c r="AS277" s="14" t="n">
        <v>0.33</v>
      </c>
      <c r="AT277" s="14" t="n">
        <v>1.354</v>
      </c>
      <c r="AU277" s="14" t="n">
        <v>0.15</v>
      </c>
      <c r="AV277" s="14" t="n">
        <v>1</v>
      </c>
      <c r="AW277" s="14" t="n">
        <v>0.947</v>
      </c>
      <c r="AX277" s="14" t="n">
        <v>0.123</v>
      </c>
      <c r="AY277" s="14" t="n">
        <v>0.173</v>
      </c>
      <c r="AZ277" s="14" t="n">
        <v>1.221</v>
      </c>
      <c r="BA277" s="14" t="n">
        <v>0.09</v>
      </c>
      <c r="BB277" s="14" t="n">
        <v>1</v>
      </c>
      <c r="BC277" s="14" t="n">
        <v>0.589</v>
      </c>
      <c r="BD277" s="14" t="n">
        <v>0.123</v>
      </c>
      <c r="BE277" s="14" t="n">
        <v>0.259</v>
      </c>
      <c r="BF277" s="14" t="n">
        <v>0.924</v>
      </c>
      <c r="BG277" s="14" t="n">
        <v>0.09</v>
      </c>
      <c r="BH277" s="14" t="n">
        <v>1</v>
      </c>
      <c r="BI277" s="14" t="n">
        <v>0.6889999999999999</v>
      </c>
      <c r="BJ277" s="14" t="n">
        <v>0.123</v>
      </c>
      <c r="BK277" s="14" t="n">
        <v>0.236</v>
      </c>
      <c r="BL277" s="14" t="n">
        <v>1.008</v>
      </c>
      <c r="BM277" s="14" t="n">
        <v>0.09</v>
      </c>
      <c r="BN277" s="14" t="n">
        <v>1</v>
      </c>
      <c r="BO277" s="14" t="n">
        <v>0</v>
      </c>
      <c r="BP277" s="14" t="n">
        <v>0</v>
      </c>
      <c r="BQ277" s="14" t="n">
        <v>0.182</v>
      </c>
      <c r="BR277" s="14" t="n">
        <v>0</v>
      </c>
      <c r="BS277" s="14" t="n">
        <v>1</v>
      </c>
      <c r="BT277" s="14" t="n">
        <v>0</v>
      </c>
      <c r="BU277" s="14" t="n">
        <v>0</v>
      </c>
      <c r="BV277" s="14" t="n">
        <v>0.177</v>
      </c>
      <c r="BW277" s="14" t="n">
        <v>0</v>
      </c>
      <c r="BX277" s="14" t="n">
        <v>1</v>
      </c>
      <c r="BY277" s="14" t="n">
        <v>12.729</v>
      </c>
      <c r="BZ277" s="14" t="n">
        <v>0</v>
      </c>
      <c r="CA277" s="14" t="n">
        <v>12.729</v>
      </c>
      <c r="CB277" s="14" t="n">
        <v>0</v>
      </c>
      <c r="CC277" s="14" t="n">
        <v>102.477</v>
      </c>
      <c r="CD277" s="14" t="n">
        <v>7.95</v>
      </c>
      <c r="CE277" s="14" t="n">
        <v>1.138</v>
      </c>
      <c r="CF277" s="14" t="n">
        <v>117.848</v>
      </c>
      <c r="CG277" s="14" t="n">
        <v>0.15</v>
      </c>
      <c r="CH277" s="14" t="n">
        <v>1</v>
      </c>
      <c r="CI277" s="14" t="n">
        <v>0</v>
      </c>
      <c r="CJ277" s="14" t="n">
        <v>0</v>
      </c>
      <c r="CK277" s="14" t="n">
        <v>0</v>
      </c>
      <c r="CL277" s="14" t="n">
        <v>0</v>
      </c>
      <c r="CM277" s="14" t="n">
        <v>0</v>
      </c>
      <c r="CN277" s="14" t="n">
        <v>0</v>
      </c>
      <c r="CO277" s="14" t="n">
        <v>0</v>
      </c>
      <c r="CP277" s="14" t="n">
        <v>0</v>
      </c>
      <c r="CQ277" s="14" t="n">
        <v>1.294</v>
      </c>
      <c r="CR277" s="14" t="n">
        <v>0</v>
      </c>
      <c r="CS277" s="14" t="n">
        <v>5.158</v>
      </c>
      <c r="CT277" s="14" t="n">
        <v>7.554</v>
      </c>
      <c r="CU277" s="14" t="n">
        <v>16.097</v>
      </c>
    </row>
    <row r="278">
      <c r="A278" s="14" t="inlineStr">
        <is>
          <t>FJI2023</t>
        </is>
      </c>
      <c r="B278" s="14" t="inlineStr">
        <is>
          <t>FJI</t>
        </is>
      </c>
      <c r="C278" s="14" t="inlineStr">
        <is>
          <t>FJI</t>
        </is>
      </c>
      <c r="D278" s="14" t="inlineStr">
        <is>
          <t>Fiji</t>
        </is>
      </c>
      <c r="E278" s="14" t="n">
        <v>2023</v>
      </c>
      <c r="F278" s="14" t="n">
        <v>0.09</v>
      </c>
      <c r="G278" s="14" t="n">
        <v>5.77</v>
      </c>
      <c r="H278" s="14" t="n">
        <v>1.286</v>
      </c>
      <c r="I278" s="14" t="n">
        <v>0</v>
      </c>
      <c r="J278" s="14" t="n">
        <v>5.77</v>
      </c>
      <c r="K278" s="14" t="n">
        <v>0</v>
      </c>
      <c r="L278" s="14" t="n">
        <v>1</v>
      </c>
      <c r="M278" s="14" t="n">
        <v>7.886</v>
      </c>
      <c r="N278" s="14" t="n">
        <v>3.857</v>
      </c>
      <c r="O278" s="14" t="n">
        <v>0</v>
      </c>
      <c r="P278" s="14" t="n">
        <v>7.886</v>
      </c>
      <c r="Q278" s="14" t="n">
        <v>0</v>
      </c>
      <c r="R278" s="14" t="n">
        <v>1</v>
      </c>
      <c r="S278" s="14" t="n">
        <v>12.198</v>
      </c>
      <c r="T278" s="14" t="n">
        <v>7.714</v>
      </c>
      <c r="U278" s="14" t="n">
        <v>0.203</v>
      </c>
      <c r="V278" s="14" t="n">
        <v>14.028</v>
      </c>
      <c r="W278" s="14" t="n">
        <v>0.15</v>
      </c>
      <c r="X278" s="14" t="n">
        <v>1</v>
      </c>
      <c r="Y278" s="14" t="n">
        <v>6.656</v>
      </c>
      <c r="Z278" s="14" t="n">
        <v>0.821</v>
      </c>
      <c r="AA278" s="14" t="n">
        <v>0</v>
      </c>
      <c r="AB278" s="14" t="n">
        <v>6.656</v>
      </c>
      <c r="AC278" s="14" t="n">
        <v>0</v>
      </c>
      <c r="AD278" s="14" t="n">
        <v>1</v>
      </c>
      <c r="AE278" s="14" t="n">
        <v>7.942</v>
      </c>
      <c r="AF278" s="14" t="n">
        <v>1.731</v>
      </c>
      <c r="AG278" s="14" t="n">
        <v>0</v>
      </c>
      <c r="AH278" s="14" t="n">
        <v>7.942</v>
      </c>
      <c r="AI278" s="14" t="n">
        <v>0</v>
      </c>
      <c r="AJ278" s="14" t="n">
        <v>1</v>
      </c>
      <c r="AK278" s="14" t="n">
        <v>15.656</v>
      </c>
      <c r="AL278" s="14" t="n">
        <v>8.122999999999999</v>
      </c>
      <c r="AM278" s="14" t="n">
        <v>0.26</v>
      </c>
      <c r="AN278" s="14" t="n">
        <v>18.004</v>
      </c>
      <c r="AO278" s="14" t="n">
        <v>0.15</v>
      </c>
      <c r="AP278" s="14" t="n">
        <v>1</v>
      </c>
      <c r="AQ278" s="14" t="n">
        <v>0.749</v>
      </c>
      <c r="AR278" s="14" t="n">
        <v>0.129</v>
      </c>
      <c r="AS278" s="14" t="n">
        <v>0.346</v>
      </c>
      <c r="AT278" s="14" t="n">
        <v>1.259</v>
      </c>
      <c r="AU278" s="14" t="n">
        <v>0.15</v>
      </c>
      <c r="AV278" s="14" t="n">
        <v>1</v>
      </c>
      <c r="AW278" s="14" t="n">
        <v>0.783</v>
      </c>
      <c r="AX278" s="14" t="n">
        <v>0.129</v>
      </c>
      <c r="AY278" s="14" t="n">
        <v>0.215</v>
      </c>
      <c r="AZ278" s="14" t="n">
        <v>1.088</v>
      </c>
      <c r="BA278" s="14" t="n">
        <v>0.09</v>
      </c>
      <c r="BB278" s="14" t="n">
        <v>1</v>
      </c>
      <c r="BC278" s="14" t="n">
        <v>0.527</v>
      </c>
      <c r="BD278" s="14" t="n">
        <v>0.129</v>
      </c>
      <c r="BE278" s="14" t="n">
        <v>0.212</v>
      </c>
      <c r="BF278" s="14" t="n">
        <v>0.806</v>
      </c>
      <c r="BG278" s="14" t="n">
        <v>0.09</v>
      </c>
      <c r="BH278" s="14" t="n">
        <v>1</v>
      </c>
      <c r="BI278" s="14" t="n">
        <v>0.64</v>
      </c>
      <c r="BJ278" s="14" t="n">
        <v>0.129</v>
      </c>
      <c r="BK278" s="14" t="n">
        <v>0.201</v>
      </c>
      <c r="BL278" s="14" t="n">
        <v>0.916</v>
      </c>
      <c r="BM278" s="14" t="n">
        <v>0.09</v>
      </c>
      <c r="BN278" s="14" t="n">
        <v>1</v>
      </c>
      <c r="BO278" s="14" t="n">
        <v>0</v>
      </c>
      <c r="BP278" s="14" t="n">
        <v>0</v>
      </c>
      <c r="BQ278" s="14" t="n">
        <v>0.19</v>
      </c>
      <c r="BR278" s="14" t="n">
        <v>0</v>
      </c>
      <c r="BS278" s="14" t="n">
        <v>1</v>
      </c>
      <c r="BT278" s="14" t="n">
        <v>0</v>
      </c>
      <c r="BU278" s="14" t="n">
        <v>0</v>
      </c>
      <c r="BV278" s="14" t="n">
        <v>0.185</v>
      </c>
      <c r="BW278" s="14" t="n">
        <v>0</v>
      </c>
      <c r="BX278" s="14" t="n">
        <v>1</v>
      </c>
      <c r="BY278" s="14" t="n">
        <v>13.254</v>
      </c>
      <c r="BZ278" s="14" t="n">
        <v>0</v>
      </c>
      <c r="CA278" s="14" t="n">
        <v>13.254</v>
      </c>
      <c r="CB278" s="14" t="n">
        <v>0</v>
      </c>
      <c r="CC278" s="14" t="n">
        <v>87.07899999999999</v>
      </c>
      <c r="CD278" s="14" t="n">
        <v>7.95</v>
      </c>
      <c r="CE278" s="14" t="n">
        <v>1.446</v>
      </c>
      <c r="CF278" s="14" t="n">
        <v>100.141</v>
      </c>
      <c r="CG278" s="14" t="n">
        <v>0.15</v>
      </c>
      <c r="CH278" s="14" t="n">
        <v>1</v>
      </c>
      <c r="CI278" s="14" t="n">
        <v>0</v>
      </c>
      <c r="CJ278" s="14" t="n">
        <v>0</v>
      </c>
      <c r="CK278" s="14" t="n">
        <v>0</v>
      </c>
      <c r="CL278" s="14" t="n">
        <v>0</v>
      </c>
      <c r="CM278" s="14" t="n">
        <v>0</v>
      </c>
      <c r="CN278" s="14" t="n">
        <v>0</v>
      </c>
      <c r="CO278" s="14" t="n">
        <v>0</v>
      </c>
      <c r="CP278" s="14" t="n">
        <v>0</v>
      </c>
      <c r="CQ278" s="14" t="n">
        <v>1.348</v>
      </c>
      <c r="CR278" s="14" t="n">
        <v>0</v>
      </c>
      <c r="CS278" s="14" t="n">
        <v>5.37</v>
      </c>
      <c r="CT278" s="14" t="n">
        <v>4.484</v>
      </c>
      <c r="CU278" s="14" t="n">
        <v>12.529</v>
      </c>
    </row>
    <row r="279">
      <c r="A279" s="14" t="inlineStr">
        <is>
          <t>FJI2024</t>
        </is>
      </c>
      <c r="B279" s="14" t="inlineStr">
        <is>
          <t>FJI</t>
        </is>
      </c>
      <c r="C279" s="14" t="inlineStr">
        <is>
          <t>FJI</t>
        </is>
      </c>
      <c r="D279" s="14" t="inlineStr">
        <is>
          <t>Fiji</t>
        </is>
      </c>
      <c r="E279" s="14" t="n">
        <v>2024</v>
      </c>
      <c r="F279" s="14" t="n">
        <v>0.09</v>
      </c>
      <c r="G279" s="14" t="n">
        <v>4.833</v>
      </c>
      <c r="H279" s="14" t="n">
        <v>1.324</v>
      </c>
      <c r="I279" s="14" t="n">
        <v>0</v>
      </c>
      <c r="J279" s="14" t="n">
        <v>4.833</v>
      </c>
      <c r="K279" s="14" t="n">
        <v>0</v>
      </c>
      <c r="L279" s="14" t="n">
        <v>1</v>
      </c>
      <c r="M279" s="14" t="n">
        <v>7.124</v>
      </c>
      <c r="N279" s="14" t="n">
        <v>3.971</v>
      </c>
      <c r="O279" s="14" t="n">
        <v>0</v>
      </c>
      <c r="P279" s="14" t="n">
        <v>7.124</v>
      </c>
      <c r="Q279" s="14" t="n">
        <v>0</v>
      </c>
      <c r="R279" s="14" t="n">
        <v>1</v>
      </c>
      <c r="S279" s="14" t="n">
        <v>11.451</v>
      </c>
      <c r="T279" s="14" t="n">
        <v>7.942</v>
      </c>
      <c r="U279" s="14" t="n">
        <v>0.234</v>
      </c>
      <c r="V279" s="14" t="n">
        <v>13.168</v>
      </c>
      <c r="W279" s="14" t="n">
        <v>0.15</v>
      </c>
      <c r="X279" s="14" t="n">
        <v>1</v>
      </c>
      <c r="Y279" s="14" t="n">
        <v>6.853</v>
      </c>
      <c r="Z279" s="14" t="n">
        <v>0.846</v>
      </c>
      <c r="AA279" s="14" t="n">
        <v>0</v>
      </c>
      <c r="AB279" s="14" t="n">
        <v>6.853</v>
      </c>
      <c r="AC279" s="14" t="n">
        <v>0</v>
      </c>
      <c r="AD279" s="14" t="n">
        <v>1</v>
      </c>
      <c r="AE279" s="14" t="n">
        <v>8.176</v>
      </c>
      <c r="AF279" s="14" t="n">
        <v>1.782</v>
      </c>
      <c r="AG279" s="14" t="n">
        <v>0</v>
      </c>
      <c r="AH279" s="14" t="n">
        <v>8.176</v>
      </c>
      <c r="AI279" s="14" t="n">
        <v>0</v>
      </c>
      <c r="AJ279" s="14" t="n">
        <v>1</v>
      </c>
      <c r="AK279" s="14" t="n">
        <v>16.118</v>
      </c>
      <c r="AL279" s="14" t="n">
        <v>8.363</v>
      </c>
      <c r="AM279" s="14" t="n">
        <v>0.329</v>
      </c>
      <c r="AN279" s="14" t="n">
        <v>18.535</v>
      </c>
      <c r="AO279" s="14" t="n">
        <v>0.15</v>
      </c>
      <c r="AP279" s="14" t="n">
        <v>1</v>
      </c>
      <c r="AQ279" s="14" t="n">
        <v>0.72</v>
      </c>
      <c r="AR279" s="14" t="n">
        <v>0.132</v>
      </c>
      <c r="AS279" s="14" t="n">
        <v>0.38</v>
      </c>
      <c r="AT279" s="14" t="n">
        <v>1.264</v>
      </c>
      <c r="AU279" s="14" t="n">
        <v>0.15</v>
      </c>
      <c r="AV279" s="14" t="n">
        <v>1</v>
      </c>
      <c r="AW279" s="14" t="n">
        <v>0.734</v>
      </c>
      <c r="AX279" s="14" t="n">
        <v>0.132</v>
      </c>
      <c r="AY279" s="14" t="n">
        <v>0.163</v>
      </c>
      <c r="AZ279" s="14" t="n">
        <v>1.031</v>
      </c>
      <c r="BA279" s="14" t="n">
        <v>0.15</v>
      </c>
      <c r="BB279" s="14" t="n">
        <v>1</v>
      </c>
      <c r="BC279" s="14" t="n">
        <v>0.51</v>
      </c>
      <c r="BD279" s="14" t="n">
        <v>0.132</v>
      </c>
      <c r="BE279" s="14" t="n">
        <v>0.234</v>
      </c>
      <c r="BF279" s="14" t="n">
        <v>0.856</v>
      </c>
      <c r="BG279" s="14" t="n">
        <v>0.15</v>
      </c>
      <c r="BH279" s="14" t="n">
        <v>1</v>
      </c>
      <c r="BI279" s="14" t="n">
        <v>0.652</v>
      </c>
      <c r="BJ279" s="14" t="n">
        <v>0.132</v>
      </c>
      <c r="BK279" s="14" t="n">
        <v>0.08500000000000001</v>
      </c>
      <c r="BL279" s="14" t="n">
        <v>0.847</v>
      </c>
      <c r="BM279" s="14" t="n">
        <v>0.15</v>
      </c>
      <c r="BN279" s="14" t="n">
        <v>1</v>
      </c>
      <c r="BO279" s="14" t="n">
        <v>0</v>
      </c>
      <c r="BP279" s="14" t="n">
        <v>0</v>
      </c>
      <c r="BQ279" s="14" t="n">
        <v>0.195</v>
      </c>
      <c r="BR279" s="14" t="n">
        <v>0</v>
      </c>
      <c r="BS279" s="14" t="n">
        <v>1</v>
      </c>
      <c r="BT279" s="14" t="n">
        <v>0</v>
      </c>
      <c r="BU279" s="14" t="n">
        <v>0</v>
      </c>
      <c r="BV279" s="14" t="n">
        <v>0.19</v>
      </c>
      <c r="BW279" s="14" t="n">
        <v>0</v>
      </c>
      <c r="BX279" s="14" t="n">
        <v>1</v>
      </c>
      <c r="BY279" s="14" t="n">
        <v>13.646</v>
      </c>
      <c r="BZ279" s="14" t="n">
        <v>0</v>
      </c>
      <c r="CA279" s="14" t="n">
        <v>13.646</v>
      </c>
      <c r="CB279" s="14" t="n">
        <v>0</v>
      </c>
      <c r="CC279" s="14" t="n">
        <v>86.38500000000001</v>
      </c>
      <c r="CD279" s="14" t="n">
        <v>7.95</v>
      </c>
      <c r="CE279" s="14" t="n">
        <v>1.765</v>
      </c>
      <c r="CF279" s="14" t="n">
        <v>99.343</v>
      </c>
      <c r="CG279" s="14" t="n">
        <v>0.15</v>
      </c>
      <c r="CH279" s="14" t="n">
        <v>1</v>
      </c>
      <c r="CI279" s="14" t="n">
        <v>0</v>
      </c>
      <c r="CJ279" s="14" t="n">
        <v>0</v>
      </c>
      <c r="CK279" s="14" t="n">
        <v>0</v>
      </c>
      <c r="CL279" s="14" t="n">
        <v>0</v>
      </c>
      <c r="CM279" s="14" t="n">
        <v>0</v>
      </c>
      <c r="CN279" s="14" t="n">
        <v>0</v>
      </c>
      <c r="CO279" s="14" t="n">
        <v>0</v>
      </c>
      <c r="CP279" s="14" t="n">
        <v>0</v>
      </c>
      <c r="CQ279" s="14" t="n">
        <v>1.387</v>
      </c>
      <c r="CR279" s="14" t="n">
        <v>0</v>
      </c>
      <c r="CS279" s="14" t="n">
        <v>5.529</v>
      </c>
      <c r="CT279" s="14" t="n">
        <v>3.509</v>
      </c>
      <c r="CU279" s="14" t="n">
        <v>10.896</v>
      </c>
    </row>
    <row r="280">
      <c r="A280" s="14" t="inlineStr">
        <is>
          <t>FIN2021</t>
        </is>
      </c>
      <c r="B280" s="14" t="inlineStr">
        <is>
          <t>FIN</t>
        </is>
      </c>
      <c r="C280" s="14" t="inlineStr">
        <is>
          <t>FIN</t>
        </is>
      </c>
      <c r="D280" s="14" t="inlineStr">
        <is>
          <t>Finland</t>
        </is>
      </c>
      <c r="E280" s="14" t="n">
        <v>2021</v>
      </c>
      <c r="F280" s="14" t="n">
        <v>0.24</v>
      </c>
      <c r="G280" s="14" t="n">
        <v>4.778</v>
      </c>
      <c r="H280" s="14" t="n">
        <v>1.045</v>
      </c>
      <c r="I280" s="14" t="n">
        <v>1.672</v>
      </c>
      <c r="J280" s="14" t="n">
        <v>6.45</v>
      </c>
      <c r="K280" s="14" t="n">
        <v>0</v>
      </c>
      <c r="L280" s="14" t="n">
        <v>1</v>
      </c>
      <c r="M280" s="14" t="n">
        <v>10.182</v>
      </c>
      <c r="N280" s="14" t="n">
        <v>4.615</v>
      </c>
      <c r="O280" s="14" t="n">
        <v>5.492</v>
      </c>
      <c r="P280" s="14" t="n">
        <v>15.673</v>
      </c>
      <c r="Q280" s="14" t="n">
        <v>0</v>
      </c>
      <c r="R280" s="14" t="n">
        <v>1</v>
      </c>
      <c r="S280" s="14" t="n">
        <v>8.596</v>
      </c>
      <c r="T280" s="14" t="n">
        <v>5.288</v>
      </c>
      <c r="U280" s="14" t="n">
        <v>6.461</v>
      </c>
      <c r="V280" s="14" t="n">
        <v>18.67</v>
      </c>
      <c r="W280" s="14" t="n">
        <v>0.24</v>
      </c>
      <c r="X280" s="14" t="n">
        <v>1</v>
      </c>
      <c r="Y280" s="14" t="n">
        <v>24.613</v>
      </c>
      <c r="Z280" s="14" t="n">
        <v>2.719</v>
      </c>
      <c r="AA280" s="14" t="n">
        <v>2.766</v>
      </c>
      <c r="AB280" s="14" t="n">
        <v>27.379</v>
      </c>
      <c r="AC280" s="14" t="n">
        <v>0</v>
      </c>
      <c r="AD280" s="14" t="n">
        <v>1</v>
      </c>
      <c r="AE280" s="14" t="n">
        <v>24.569</v>
      </c>
      <c r="AF280" s="14" t="n">
        <v>4.835</v>
      </c>
      <c r="AG280" s="14" t="n">
        <v>2.81</v>
      </c>
      <c r="AH280" s="14" t="n">
        <v>27.379</v>
      </c>
      <c r="AI280" s="14" t="n">
        <v>0</v>
      </c>
      <c r="AJ280" s="14" t="n">
        <v>1</v>
      </c>
      <c r="AK280" s="14" t="n">
        <v>27.798</v>
      </c>
      <c r="AL280" s="14" t="n">
        <v>13.644</v>
      </c>
      <c r="AM280" s="14" t="n">
        <v>6.728</v>
      </c>
      <c r="AN280" s="14" t="n">
        <v>42.813</v>
      </c>
      <c r="AO280" s="14" t="n">
        <v>0.24</v>
      </c>
      <c r="AP280" s="14" t="n">
        <v>1</v>
      </c>
      <c r="AQ280" s="14" t="n">
        <v>0.619</v>
      </c>
      <c r="AR280" s="14" t="n">
        <v>0.114</v>
      </c>
      <c r="AS280" s="14" t="n">
        <v>0.977</v>
      </c>
      <c r="AT280" s="14" t="n">
        <v>1.979</v>
      </c>
      <c r="AU280" s="14" t="n">
        <v>0.24</v>
      </c>
      <c r="AV280" s="14" t="n">
        <v>1</v>
      </c>
      <c r="AW280" s="14" t="n">
        <v>0.599</v>
      </c>
      <c r="AX280" s="14" t="n">
        <v>0.114</v>
      </c>
      <c r="AY280" s="14" t="n">
        <v>0.846</v>
      </c>
      <c r="AZ280" s="14" t="n">
        <v>1.792</v>
      </c>
      <c r="BA280" s="14" t="n">
        <v>0.24</v>
      </c>
      <c r="BB280" s="14" t="n">
        <v>1</v>
      </c>
      <c r="BC280" s="14" t="n">
        <v>0.439</v>
      </c>
      <c r="BD280" s="14" t="n">
        <v>0.114</v>
      </c>
      <c r="BE280" s="14" t="n">
        <v>1.02</v>
      </c>
      <c r="BF280" s="14" t="n">
        <v>1.81</v>
      </c>
      <c r="BG280" s="14" t="n">
        <v>0.24</v>
      </c>
      <c r="BH280" s="14" t="n">
        <v>1</v>
      </c>
      <c r="BI280" s="14" t="n">
        <v>0.505</v>
      </c>
      <c r="BJ280" s="14" t="n">
        <v>0.114</v>
      </c>
      <c r="BK280" s="14" t="n">
        <v>0.455</v>
      </c>
      <c r="BL280" s="14" t="n">
        <v>1.191</v>
      </c>
      <c r="BM280" s="14" t="n">
        <v>0.24</v>
      </c>
      <c r="BN280" s="14" t="n">
        <v>1</v>
      </c>
      <c r="BO280" s="14" t="n">
        <v>0</v>
      </c>
      <c r="BP280" s="14" t="n">
        <v>0.001</v>
      </c>
      <c r="BQ280" s="14" t="n">
        <v>0.075</v>
      </c>
      <c r="BR280" s="14" t="n">
        <v>0</v>
      </c>
      <c r="BS280" s="14" t="n">
        <v>1</v>
      </c>
      <c r="BT280" s="14" t="n">
        <v>0</v>
      </c>
      <c r="BU280" s="14" t="n">
        <v>0.027</v>
      </c>
      <c r="BV280" s="14" t="n">
        <v>0.213</v>
      </c>
      <c r="BW280" s="14" t="n">
        <v>0.24</v>
      </c>
      <c r="BX280" s="14" t="n">
        <v>0.833</v>
      </c>
      <c r="BY280" s="14" t="n">
        <v>11.787</v>
      </c>
      <c r="BZ280" s="14" t="n">
        <v>0</v>
      </c>
      <c r="CA280" s="14" t="n">
        <v>11.787</v>
      </c>
      <c r="CB280" s="14" t="n">
        <v>0</v>
      </c>
      <c r="CC280" s="14" t="n">
        <v>78.125</v>
      </c>
      <c r="CD280" s="14" t="n">
        <v>7.95</v>
      </c>
      <c r="CE280" s="14" t="n">
        <v>86.602</v>
      </c>
      <c r="CF280" s="14" t="n">
        <v>204.261</v>
      </c>
      <c r="CG280" s="14" t="n">
        <v>0.24</v>
      </c>
      <c r="CH280" s="14" t="n">
        <v>1</v>
      </c>
      <c r="CI280" s="14" t="n">
        <v>0</v>
      </c>
      <c r="CJ280" s="14" t="n">
        <v>0</v>
      </c>
      <c r="CK280" s="14" t="n">
        <v>0</v>
      </c>
      <c r="CL280" s="14" t="n">
        <v>0</v>
      </c>
      <c r="CM280" s="14" t="n">
        <v>0</v>
      </c>
      <c r="CN280" s="14" t="n">
        <v>0</v>
      </c>
      <c r="CO280" s="14" t="n">
        <v>0</v>
      </c>
      <c r="CP280" s="14" t="n">
        <v>0</v>
      </c>
      <c r="CQ280" s="14" t="n">
        <v>1.198</v>
      </c>
      <c r="CR280" s="14" t="n">
        <v>0</v>
      </c>
      <c r="CS280" s="14" t="n">
        <v>4.776</v>
      </c>
      <c r="CT280" s="14" t="n">
        <v>5.092</v>
      </c>
      <c r="CU280" s="14" t="n">
        <v>15.162</v>
      </c>
    </row>
    <row r="281">
      <c r="A281" s="14" t="inlineStr">
        <is>
          <t>FIN2022</t>
        </is>
      </c>
      <c r="B281" s="14" t="inlineStr">
        <is>
          <t>FIN</t>
        </is>
      </c>
      <c r="C281" s="14" t="inlineStr">
        <is>
          <t>FIN</t>
        </is>
      </c>
      <c r="D281" s="14" t="inlineStr">
        <is>
          <t>Finland</t>
        </is>
      </c>
      <c r="E281" s="14" t="n">
        <v>2022</v>
      </c>
      <c r="F281" s="14" t="n">
        <v>0.24</v>
      </c>
      <c r="G281" s="14" t="n">
        <v>9.715999999999999</v>
      </c>
      <c r="H281" s="14" t="n">
        <v>1.509</v>
      </c>
      <c r="I281" s="14" t="n">
        <v>8.492000000000001</v>
      </c>
      <c r="J281" s="14" t="n">
        <v>18.208</v>
      </c>
      <c r="K281" s="14" t="n">
        <v>0</v>
      </c>
      <c r="L281" s="14" t="n">
        <v>1</v>
      </c>
      <c r="M281" s="14" t="n">
        <v>19.09</v>
      </c>
      <c r="N281" s="14" t="n">
        <v>7.883</v>
      </c>
      <c r="O281" s="14" t="n">
        <v>9.555999999999999</v>
      </c>
      <c r="P281" s="14" t="n">
        <v>28.646</v>
      </c>
      <c r="Q281" s="14" t="n">
        <v>0</v>
      </c>
      <c r="R281" s="14" t="n">
        <v>1</v>
      </c>
      <c r="S281" s="14" t="n">
        <v>18.457</v>
      </c>
      <c r="T281" s="14" t="n">
        <v>7.118</v>
      </c>
      <c r="U281" s="14" t="n">
        <v>8.238</v>
      </c>
      <c r="V281" s="14" t="n">
        <v>32.525</v>
      </c>
      <c r="W281" s="14" t="n">
        <v>0.24</v>
      </c>
      <c r="X281" s="14" t="n">
        <v>1</v>
      </c>
      <c r="Y281" s="14" t="n">
        <v>40.868</v>
      </c>
      <c r="Z281" s="14" t="n">
        <v>4.287</v>
      </c>
      <c r="AA281" s="14" t="n">
        <v>10.547</v>
      </c>
      <c r="AB281" s="14" t="n">
        <v>51.415</v>
      </c>
      <c r="AC281" s="14" t="n">
        <v>0</v>
      </c>
      <c r="AD281" s="14" t="n">
        <v>1</v>
      </c>
      <c r="AE281" s="14" t="n">
        <v>40.916</v>
      </c>
      <c r="AF281" s="14" t="n">
        <v>7.585</v>
      </c>
      <c r="AG281" s="14" t="n">
        <v>10.499</v>
      </c>
      <c r="AH281" s="14" t="n">
        <v>51.415</v>
      </c>
      <c r="AI281" s="14" t="n">
        <v>0</v>
      </c>
      <c r="AJ281" s="14" t="n">
        <v>1</v>
      </c>
      <c r="AK281" s="14" t="n">
        <v>44.693</v>
      </c>
      <c r="AL281" s="14" t="n">
        <v>21.343</v>
      </c>
      <c r="AM281" s="14" t="n">
        <v>8.207000000000001</v>
      </c>
      <c r="AN281" s="14" t="n">
        <v>64.45099999999999</v>
      </c>
      <c r="AO281" s="14" t="n">
        <v>0.24</v>
      </c>
      <c r="AP281" s="14" t="n">
        <v>1</v>
      </c>
      <c r="AQ281" s="14" t="n">
        <v>0.861</v>
      </c>
      <c r="AR281" s="14" t="n">
        <v>0.123</v>
      </c>
      <c r="AS281" s="14" t="n">
        <v>0.93</v>
      </c>
      <c r="AT281" s="14" t="n">
        <v>2.22</v>
      </c>
      <c r="AU281" s="14" t="n">
        <v>0.24</v>
      </c>
      <c r="AV281" s="14" t="n">
        <v>1</v>
      </c>
      <c r="AW281" s="14" t="n">
        <v>0.986</v>
      </c>
      <c r="AX281" s="14" t="n">
        <v>0.123</v>
      </c>
      <c r="AY281" s="14" t="n">
        <v>0.8159999999999999</v>
      </c>
      <c r="AZ281" s="14" t="n">
        <v>2.234</v>
      </c>
      <c r="BA281" s="14" t="n">
        <v>0.24</v>
      </c>
      <c r="BB281" s="14" t="n">
        <v>1</v>
      </c>
      <c r="BC281" s="14" t="n">
        <v>0.598</v>
      </c>
      <c r="BD281" s="14" t="n">
        <v>0.123</v>
      </c>
      <c r="BE281" s="14" t="n">
        <v>1.132</v>
      </c>
      <c r="BF281" s="14" t="n">
        <v>2.144</v>
      </c>
      <c r="BG281" s="14" t="n">
        <v>0.24</v>
      </c>
      <c r="BH281" s="14" t="n">
        <v>1</v>
      </c>
      <c r="BI281" s="14" t="n">
        <v>0.612</v>
      </c>
      <c r="BJ281" s="14" t="n">
        <v>0.123</v>
      </c>
      <c r="BK281" s="14" t="n">
        <v>0.8110000000000001</v>
      </c>
      <c r="BL281" s="14" t="n">
        <v>1.765</v>
      </c>
      <c r="BM281" s="14" t="n">
        <v>0.24</v>
      </c>
      <c r="BN281" s="14" t="n">
        <v>1</v>
      </c>
      <c r="BO281" s="14" t="n">
        <v>0</v>
      </c>
      <c r="BP281" s="14" t="n">
        <v>0.001</v>
      </c>
      <c r="BQ281" s="14" t="n">
        <v>0.115</v>
      </c>
      <c r="BR281" s="14" t="n">
        <v>0</v>
      </c>
      <c r="BS281" s="14" t="n">
        <v>1</v>
      </c>
      <c r="BT281" s="14" t="n">
        <v>0</v>
      </c>
      <c r="BU281" s="14" t="n">
        <v>0.024</v>
      </c>
      <c r="BV281" s="14" t="n">
        <v>0.232</v>
      </c>
      <c r="BW281" s="14" t="n">
        <v>0.24</v>
      </c>
      <c r="BX281" s="14" t="n">
        <v>0.833</v>
      </c>
      <c r="BY281" s="14" t="n">
        <v>12.729</v>
      </c>
      <c r="BZ281" s="14" t="n">
        <v>0</v>
      </c>
      <c r="CA281" s="14" t="n">
        <v>12.729</v>
      </c>
      <c r="CB281" s="14" t="n">
        <v>0</v>
      </c>
      <c r="CC281" s="14" t="n">
        <v>97.90000000000001</v>
      </c>
      <c r="CD281" s="14" t="n">
        <v>7.95</v>
      </c>
      <c r="CE281" s="14" t="n">
        <v>164.453</v>
      </c>
      <c r="CF281" s="14" t="n">
        <v>325.318</v>
      </c>
      <c r="CG281" s="14" t="n">
        <v>0.24</v>
      </c>
      <c r="CH281" s="14" t="n">
        <v>1</v>
      </c>
      <c r="CI281" s="14" t="n">
        <v>0</v>
      </c>
      <c r="CJ281" s="14" t="n">
        <v>0</v>
      </c>
      <c r="CK281" s="14" t="n">
        <v>0</v>
      </c>
      <c r="CL281" s="14" t="n">
        <v>0</v>
      </c>
      <c r="CM281" s="14" t="n">
        <v>0</v>
      </c>
      <c r="CN281" s="14" t="n">
        <v>0</v>
      </c>
      <c r="CO281" s="14" t="n">
        <v>0</v>
      </c>
      <c r="CP281" s="14" t="n">
        <v>0</v>
      </c>
      <c r="CQ281" s="14" t="n">
        <v>1.294</v>
      </c>
      <c r="CR281" s="14" t="n">
        <v>0</v>
      </c>
      <c r="CS281" s="14" t="n">
        <v>5.158</v>
      </c>
      <c r="CT281" s="14" t="n">
        <v>12.195</v>
      </c>
      <c r="CU281" s="14" t="n">
        <v>31.326</v>
      </c>
    </row>
    <row r="282">
      <c r="A282" s="14" t="inlineStr">
        <is>
          <t>FIN2023</t>
        </is>
      </c>
      <c r="B282" s="14" t="inlineStr">
        <is>
          <t>FIN</t>
        </is>
      </c>
      <c r="C282" s="14" t="inlineStr">
        <is>
          <t>FIN</t>
        </is>
      </c>
      <c r="D282" s="14" t="inlineStr">
        <is>
          <t>Finland</t>
        </is>
      </c>
      <c r="E282" s="14" t="n">
        <v>2023</v>
      </c>
      <c r="F282" s="14" t="n">
        <v>0.24</v>
      </c>
      <c r="G282" s="14" t="n">
        <v>9.474</v>
      </c>
      <c r="H282" s="14" t="n">
        <v>2.158</v>
      </c>
      <c r="I282" s="14" t="n">
        <v>9.842000000000001</v>
      </c>
      <c r="J282" s="14" t="n">
        <v>19.317</v>
      </c>
      <c r="K282" s="14" t="n">
        <v>0</v>
      </c>
      <c r="L282" s="14" t="n">
        <v>1</v>
      </c>
      <c r="M282" s="14" t="n">
        <v>27.274</v>
      </c>
      <c r="N282" s="14" t="n">
        <v>13.527</v>
      </c>
      <c r="O282" s="14" t="n">
        <v>10.943</v>
      </c>
      <c r="P282" s="14" t="n">
        <v>38.217</v>
      </c>
      <c r="Q282" s="14" t="n">
        <v>0</v>
      </c>
      <c r="R282" s="14" t="n">
        <v>1</v>
      </c>
      <c r="S282" s="14" t="n">
        <v>11.809</v>
      </c>
      <c r="T282" s="14" t="n">
        <v>6.898</v>
      </c>
      <c r="U282" s="14" t="n">
        <v>8.473000000000001</v>
      </c>
      <c r="V282" s="14" t="n">
        <v>24.499</v>
      </c>
      <c r="W282" s="14" t="n">
        <v>0.24</v>
      </c>
      <c r="X282" s="14" t="n">
        <v>1</v>
      </c>
      <c r="Y282" s="14" t="n">
        <v>21.216</v>
      </c>
      <c r="Z282" s="14" t="n">
        <v>2.376</v>
      </c>
      <c r="AA282" s="14" t="n">
        <v>16.525</v>
      </c>
      <c r="AB282" s="14" t="n">
        <v>37.74</v>
      </c>
      <c r="AC282" s="14" t="n">
        <v>0</v>
      </c>
      <c r="AD282" s="14" t="n">
        <v>1</v>
      </c>
      <c r="AE282" s="14" t="n">
        <v>21.314</v>
      </c>
      <c r="AF282" s="14" t="n">
        <v>4.245</v>
      </c>
      <c r="AG282" s="14" t="n">
        <v>16.426</v>
      </c>
      <c r="AH282" s="14" t="n">
        <v>37.74</v>
      </c>
      <c r="AI282" s="14" t="n">
        <v>0</v>
      </c>
      <c r="AJ282" s="14" t="n">
        <v>1</v>
      </c>
      <c r="AK282" s="14" t="n">
        <v>25.398</v>
      </c>
      <c r="AL282" s="14" t="n">
        <v>12.581</v>
      </c>
      <c r="AM282" s="14" t="n">
        <v>8.102</v>
      </c>
      <c r="AN282" s="14" t="n">
        <v>40.464</v>
      </c>
      <c r="AO282" s="14" t="n">
        <v>0.24</v>
      </c>
      <c r="AP282" s="14" t="n">
        <v>1</v>
      </c>
      <c r="AQ282" s="14" t="n">
        <v>0.76</v>
      </c>
      <c r="AR282" s="14" t="n">
        <v>0.129</v>
      </c>
      <c r="AS282" s="14" t="n">
        <v>0.922</v>
      </c>
      <c r="AT282" s="14" t="n">
        <v>2.086</v>
      </c>
      <c r="AU282" s="14" t="n">
        <v>0.24</v>
      </c>
      <c r="AV282" s="14" t="n">
        <v>1</v>
      </c>
      <c r="AW282" s="14" t="n">
        <v>0.8110000000000001</v>
      </c>
      <c r="AX282" s="14" t="n">
        <v>0.129</v>
      </c>
      <c r="AY282" s="14" t="n">
        <v>0.878</v>
      </c>
      <c r="AZ282" s="14" t="n">
        <v>2.095</v>
      </c>
      <c r="BA282" s="14" t="n">
        <v>0.24</v>
      </c>
      <c r="BB282" s="14" t="n">
        <v>1</v>
      </c>
      <c r="BC282" s="14" t="n">
        <v>0.535</v>
      </c>
      <c r="BD282" s="14" t="n">
        <v>0.129</v>
      </c>
      <c r="BE282" s="14" t="n">
        <v>1.277</v>
      </c>
      <c r="BF282" s="14" t="n">
        <v>2.247</v>
      </c>
      <c r="BG282" s="14" t="n">
        <v>0.24</v>
      </c>
      <c r="BH282" s="14" t="n">
        <v>1</v>
      </c>
      <c r="BI282" s="14" t="n">
        <v>0.579</v>
      </c>
      <c r="BJ282" s="14" t="n">
        <v>0.129</v>
      </c>
      <c r="BK282" s="14" t="n">
        <v>0.676</v>
      </c>
      <c r="BL282" s="14" t="n">
        <v>1.557</v>
      </c>
      <c r="BM282" s="14" t="n">
        <v>0.24</v>
      </c>
      <c r="BN282" s="14" t="n">
        <v>1</v>
      </c>
      <c r="BO282" s="14" t="n">
        <v>0</v>
      </c>
      <c r="BP282" s="14" t="n">
        <v>0.001</v>
      </c>
      <c r="BQ282" s="14" t="n">
        <v>0.081</v>
      </c>
      <c r="BR282" s="14" t="n">
        <v>0</v>
      </c>
      <c r="BS282" s="14" t="n">
        <v>1</v>
      </c>
      <c r="BT282" s="14" t="n">
        <v>0</v>
      </c>
      <c r="BU282" s="14" t="n">
        <v>0.024</v>
      </c>
      <c r="BV282" s="14" t="n">
        <v>0.268</v>
      </c>
      <c r="BW282" s="14" t="n">
        <v>0.24</v>
      </c>
      <c r="BX282" s="14" t="n">
        <v>0.833</v>
      </c>
      <c r="BY282" s="14" t="n">
        <v>13.254</v>
      </c>
      <c r="BZ282" s="14" t="n">
        <v>0</v>
      </c>
      <c r="CA282" s="14" t="n">
        <v>13.254</v>
      </c>
      <c r="CB282" s="14" t="n">
        <v>0</v>
      </c>
      <c r="CC282" s="14" t="n">
        <v>83.248</v>
      </c>
      <c r="CD282" s="14" t="n">
        <v>7.95</v>
      </c>
      <c r="CE282" s="14" t="n">
        <v>164.946</v>
      </c>
      <c r="CF282" s="14" t="n">
        <v>307.76</v>
      </c>
      <c r="CG282" s="14" t="n">
        <v>0.24</v>
      </c>
      <c r="CH282" s="14" t="n">
        <v>1</v>
      </c>
      <c r="CI282" s="14" t="n">
        <v>0</v>
      </c>
      <c r="CJ282" s="14" t="n">
        <v>0</v>
      </c>
      <c r="CK282" s="14" t="n">
        <v>0</v>
      </c>
      <c r="CL282" s="14" t="n">
        <v>0</v>
      </c>
      <c r="CM282" s="14" t="n">
        <v>0</v>
      </c>
      <c r="CN282" s="14" t="n">
        <v>0</v>
      </c>
      <c r="CO282" s="14" t="n">
        <v>0</v>
      </c>
      <c r="CP282" s="14" t="n">
        <v>0</v>
      </c>
      <c r="CQ282" s="14" t="n">
        <v>1.348</v>
      </c>
      <c r="CR282" s="14" t="n">
        <v>0</v>
      </c>
      <c r="CS282" s="14" t="n">
        <v>5.37</v>
      </c>
      <c r="CT282" s="14" t="n">
        <v>5.868</v>
      </c>
      <c r="CU282" s="14" t="n">
        <v>11.622</v>
      </c>
    </row>
    <row r="283">
      <c r="A283" s="14" t="inlineStr">
        <is>
          <t>FIN2024</t>
        </is>
      </c>
      <c r="B283" s="14" t="inlineStr">
        <is>
          <t>FIN</t>
        </is>
      </c>
      <c r="C283" s="14" t="inlineStr">
        <is>
          <t>FIN</t>
        </is>
      </c>
      <c r="D283" s="14" t="inlineStr">
        <is>
          <t>Finland</t>
        </is>
      </c>
      <c r="E283" s="14" t="n">
        <v>2024</v>
      </c>
      <c r="F283" s="14" t="n">
        <v>0.24</v>
      </c>
      <c r="G283" s="14" t="n">
        <v>8.827999999999999</v>
      </c>
      <c r="H283" s="14" t="n">
        <v>2.236</v>
      </c>
      <c r="I283" s="14" t="n">
        <v>6.45</v>
      </c>
      <c r="J283" s="14" t="n">
        <v>15.278</v>
      </c>
      <c r="K283" s="14" t="n">
        <v>0</v>
      </c>
      <c r="L283" s="14" t="n">
        <v>1</v>
      </c>
      <c r="M283" s="14" t="n">
        <v>25.12</v>
      </c>
      <c r="N283" s="14" t="n">
        <v>13.684</v>
      </c>
      <c r="O283" s="14" t="n">
        <v>7.647</v>
      </c>
      <c r="P283" s="14" t="n">
        <v>32.766</v>
      </c>
      <c r="Q283" s="14" t="n">
        <v>0</v>
      </c>
      <c r="R283" s="14" t="n">
        <v>1</v>
      </c>
      <c r="S283" s="14" t="n">
        <v>11.015</v>
      </c>
      <c r="T283" s="14" t="n">
        <v>7.101</v>
      </c>
      <c r="U283" s="14" t="n">
        <v>10.183</v>
      </c>
      <c r="V283" s="14" t="n">
        <v>25.454</v>
      </c>
      <c r="W283" s="14" t="n">
        <v>0.24</v>
      </c>
      <c r="X283" s="14" t="n">
        <v>1</v>
      </c>
      <c r="Y283" s="14" t="n">
        <v>20.216</v>
      </c>
      <c r="Z283" s="14" t="n">
        <v>2.553</v>
      </c>
      <c r="AA283" s="14" t="n">
        <v>10</v>
      </c>
      <c r="AB283" s="14" t="n">
        <v>30.216</v>
      </c>
      <c r="AC283" s="14" t="n">
        <v>0</v>
      </c>
      <c r="AD283" s="14" t="n">
        <v>1</v>
      </c>
      <c r="AE283" s="14" t="n">
        <v>20.216</v>
      </c>
      <c r="AF283" s="14" t="n">
        <v>4.428</v>
      </c>
      <c r="AG283" s="14" t="n">
        <v>10</v>
      </c>
      <c r="AH283" s="14" t="n">
        <v>30.216</v>
      </c>
      <c r="AI283" s="14" t="n">
        <v>0</v>
      </c>
      <c r="AJ283" s="14" t="n">
        <v>1</v>
      </c>
      <c r="AK283" s="14" t="n">
        <v>24.247</v>
      </c>
      <c r="AL283" s="14" t="n">
        <v>12.333</v>
      </c>
      <c r="AM283" s="14" t="n">
        <v>9.122</v>
      </c>
      <c r="AN283" s="14" t="n">
        <v>40.068</v>
      </c>
      <c r="AO283" s="14" t="n">
        <v>0.24</v>
      </c>
      <c r="AP283" s="14" t="n">
        <v>1</v>
      </c>
      <c r="AQ283" s="14" t="n">
        <v>0.724</v>
      </c>
      <c r="AR283" s="14" t="n">
        <v>0.132</v>
      </c>
      <c r="AS283" s="14" t="n">
        <v>0.848</v>
      </c>
      <c r="AT283" s="14" t="n">
        <v>1.95</v>
      </c>
      <c r="AU283" s="14" t="n">
        <v>0.24</v>
      </c>
      <c r="AV283" s="14" t="n">
        <v>1</v>
      </c>
      <c r="AW283" s="14" t="n">
        <v>0.75</v>
      </c>
      <c r="AX283" s="14" t="n">
        <v>0.132</v>
      </c>
      <c r="AY283" s="14" t="n">
        <v>0.791</v>
      </c>
      <c r="AZ283" s="14" t="n">
        <v>1.911</v>
      </c>
      <c r="BA283" s="14" t="n">
        <v>0.24</v>
      </c>
      <c r="BB283" s="14" t="n">
        <v>1</v>
      </c>
      <c r="BC283" s="14" t="n">
        <v>0.513</v>
      </c>
      <c r="BD283" s="14" t="n">
        <v>0.132</v>
      </c>
      <c r="BE283" s="14" t="n">
        <v>1.13</v>
      </c>
      <c r="BF283" s="14" t="n">
        <v>2.038</v>
      </c>
      <c r="BG283" s="14" t="n">
        <v>0.24</v>
      </c>
      <c r="BH283" s="14" t="n">
        <v>1</v>
      </c>
      <c r="BI283" s="14" t="n">
        <v>0.591</v>
      </c>
      <c r="BJ283" s="14" t="n">
        <v>0.132</v>
      </c>
      <c r="BK283" s="14" t="n">
        <v>0.548</v>
      </c>
      <c r="BL283" s="14" t="n">
        <v>1.412</v>
      </c>
      <c r="BM283" s="14" t="n">
        <v>0.24</v>
      </c>
      <c r="BN283" s="14" t="n">
        <v>1</v>
      </c>
      <c r="BO283" s="14" t="n">
        <v>0</v>
      </c>
      <c r="BP283" s="14" t="n">
        <v>0.001</v>
      </c>
      <c r="BQ283" s="14" t="n">
        <v>0.06900000000000001</v>
      </c>
      <c r="BR283" s="14" t="n">
        <v>0</v>
      </c>
      <c r="BS283" s="14" t="n">
        <v>1</v>
      </c>
      <c r="BT283" s="14" t="n">
        <v>0</v>
      </c>
      <c r="BU283" s="14" t="n">
        <v>0.024</v>
      </c>
      <c r="BV283" s="14" t="n">
        <v>0.306</v>
      </c>
      <c r="BW283" s="14" t="n">
        <v>0.24</v>
      </c>
      <c r="BX283" s="14" t="n">
        <v>0.833</v>
      </c>
      <c r="BY283" s="14" t="n">
        <v>13.646</v>
      </c>
      <c r="BZ283" s="14" t="n">
        <v>0</v>
      </c>
      <c r="CA283" s="14" t="n">
        <v>13.646</v>
      </c>
      <c r="CB283" s="14" t="n">
        <v>0</v>
      </c>
      <c r="CC283" s="14" t="n">
        <v>82.58799999999999</v>
      </c>
      <c r="CD283" s="14" t="n">
        <v>7.95</v>
      </c>
      <c r="CE283" s="14" t="n">
        <v>141.248</v>
      </c>
      <c r="CF283" s="14" t="n">
        <v>277.557</v>
      </c>
      <c r="CG283" s="14" t="n">
        <v>0.24</v>
      </c>
      <c r="CH283" s="14" t="n">
        <v>1</v>
      </c>
      <c r="CI283" s="14" t="n">
        <v>0</v>
      </c>
      <c r="CJ283" s="14" t="n">
        <v>0</v>
      </c>
      <c r="CK283" s="14" t="n">
        <v>0</v>
      </c>
      <c r="CL283" s="14" t="n">
        <v>0</v>
      </c>
      <c r="CM283" s="14" t="n">
        <v>0</v>
      </c>
      <c r="CN283" s="14" t="n">
        <v>0</v>
      </c>
      <c r="CO283" s="14" t="n">
        <v>0</v>
      </c>
      <c r="CP283" s="14" t="n">
        <v>0</v>
      </c>
      <c r="CQ283" s="14" t="n">
        <v>1.387</v>
      </c>
      <c r="CR283" s="14" t="n">
        <v>0</v>
      </c>
      <c r="CS283" s="14" t="n">
        <v>5.529</v>
      </c>
      <c r="CT283" s="14" t="n">
        <v>4.592</v>
      </c>
      <c r="CU283" s="14" t="n">
        <v>10.168</v>
      </c>
    </row>
    <row r="284">
      <c r="A284" s="14" t="inlineStr">
        <is>
          <t>FRA2021</t>
        </is>
      </c>
      <c r="B284" s="14" t="inlineStr">
        <is>
          <t>FRA</t>
        </is>
      </c>
      <c r="C284" s="14" t="inlineStr">
        <is>
          <t>FRA</t>
        </is>
      </c>
      <c r="D284" s="14" t="inlineStr">
        <is>
          <t>France</t>
        </is>
      </c>
      <c r="E284" s="14" t="n">
        <v>2021</v>
      </c>
      <c r="F284" s="14" t="n">
        <v>0.2</v>
      </c>
      <c r="G284" s="14" t="n">
        <v>5.022</v>
      </c>
      <c r="H284" s="14" t="n">
        <v>1.099</v>
      </c>
      <c r="I284" s="14" t="n">
        <v>1.186</v>
      </c>
      <c r="J284" s="14" t="n">
        <v>6.208</v>
      </c>
      <c r="K284" s="14" t="n">
        <v>0</v>
      </c>
      <c r="L284" s="14" t="n">
        <v>1</v>
      </c>
      <c r="M284" s="14" t="n">
        <v>6.592</v>
      </c>
      <c r="N284" s="14" t="n">
        <v>2.988</v>
      </c>
      <c r="O284" s="14" t="n">
        <v>1.494</v>
      </c>
      <c r="P284" s="14" t="n">
        <v>8.086</v>
      </c>
      <c r="Q284" s="14" t="n">
        <v>0</v>
      </c>
      <c r="R284" s="14" t="n">
        <v>1</v>
      </c>
      <c r="S284" s="14" t="n">
        <v>11.069</v>
      </c>
      <c r="T284" s="14" t="n">
        <v>5.94</v>
      </c>
      <c r="U284" s="14" t="n">
        <v>0.235</v>
      </c>
      <c r="V284" s="14" t="n">
        <v>13.564</v>
      </c>
      <c r="W284" s="14" t="n">
        <v>0.2</v>
      </c>
      <c r="X284" s="14" t="n">
        <v>1</v>
      </c>
      <c r="Y284" s="14" t="n">
        <v>21.184</v>
      </c>
      <c r="Z284" s="14" t="n">
        <v>2.34</v>
      </c>
      <c r="AA284" s="14" t="n">
        <v>-6.568</v>
      </c>
      <c r="AB284" s="14" t="n">
        <v>14.616</v>
      </c>
      <c r="AC284" s="14" t="n">
        <v>0</v>
      </c>
      <c r="AD284" s="14" t="n">
        <v>1</v>
      </c>
      <c r="AE284" s="14" t="n">
        <v>21.14</v>
      </c>
      <c r="AF284" s="14" t="n">
        <v>4.16</v>
      </c>
      <c r="AG284" s="14" t="n">
        <v>-6.514</v>
      </c>
      <c r="AH284" s="14" t="n">
        <v>14.627</v>
      </c>
      <c r="AI284" s="14" t="n">
        <v>0</v>
      </c>
      <c r="AJ284" s="14" t="n">
        <v>1</v>
      </c>
      <c r="AK284" s="14" t="n">
        <v>27.169</v>
      </c>
      <c r="AL284" s="14" t="n">
        <v>13.335</v>
      </c>
      <c r="AM284" s="14" t="n">
        <v>-6.925</v>
      </c>
      <c r="AN284" s="14" t="n">
        <v>24.293</v>
      </c>
      <c r="AO284" s="14" t="n">
        <v>0.2</v>
      </c>
      <c r="AP284" s="14" t="n">
        <v>1</v>
      </c>
      <c r="AQ284" s="14" t="n">
        <v>0.619</v>
      </c>
      <c r="AR284" s="14" t="n">
        <v>0.114</v>
      </c>
      <c r="AS284" s="14" t="n">
        <v>0.912</v>
      </c>
      <c r="AT284" s="14" t="n">
        <v>1.837</v>
      </c>
      <c r="AU284" s="14" t="n">
        <v>0.2</v>
      </c>
      <c r="AV284" s="14" t="n">
        <v>1</v>
      </c>
      <c r="AW284" s="14" t="n">
        <v>0.599</v>
      </c>
      <c r="AX284" s="14" t="n">
        <v>0.114</v>
      </c>
      <c r="AY284" s="14" t="n">
        <v>0.8110000000000001</v>
      </c>
      <c r="AZ284" s="14" t="n">
        <v>1.693</v>
      </c>
      <c r="BA284" s="14" t="n">
        <v>0.2</v>
      </c>
      <c r="BB284" s="14" t="n">
        <v>1</v>
      </c>
      <c r="BC284" s="14" t="n">
        <v>0.439</v>
      </c>
      <c r="BD284" s="14" t="n">
        <v>0.114</v>
      </c>
      <c r="BE284" s="14" t="n">
        <v>0.401</v>
      </c>
      <c r="BF284" s="14" t="n">
        <v>1.008</v>
      </c>
      <c r="BG284" s="14" t="n">
        <v>0.2</v>
      </c>
      <c r="BH284" s="14" t="n">
        <v>1</v>
      </c>
      <c r="BI284" s="14" t="n">
        <v>0.505</v>
      </c>
      <c r="BJ284" s="14" t="n">
        <v>0.114</v>
      </c>
      <c r="BK284" s="14" t="n">
        <v>0.386</v>
      </c>
      <c r="BL284" s="14" t="n">
        <v>1.069</v>
      </c>
      <c r="BM284" s="14" t="n">
        <v>0.2</v>
      </c>
      <c r="BN284" s="14" t="n">
        <v>1</v>
      </c>
      <c r="BO284" s="14" t="n">
        <v>0</v>
      </c>
      <c r="BP284" s="14" t="n">
        <v>0.01</v>
      </c>
      <c r="BQ284" s="14" t="n">
        <v>0.095</v>
      </c>
      <c r="BR284" s="14" t="n">
        <v>0</v>
      </c>
      <c r="BS284" s="14" t="n">
        <v>1</v>
      </c>
      <c r="BT284" s="14" t="n">
        <v>0</v>
      </c>
      <c r="BU284" s="14" t="n">
        <v>0.045</v>
      </c>
      <c r="BV284" s="14" t="n">
        <v>0.235</v>
      </c>
      <c r="BW284" s="14" t="n">
        <v>0.2</v>
      </c>
      <c r="BX284" s="14" t="n">
        <v>1</v>
      </c>
      <c r="BY284" s="14" t="n">
        <v>11.787</v>
      </c>
      <c r="BZ284" s="14" t="n">
        <v>0</v>
      </c>
      <c r="CA284" s="14" t="n">
        <v>11.787</v>
      </c>
      <c r="CB284" s="14" t="n">
        <v>0</v>
      </c>
      <c r="CC284" s="14" t="n">
        <v>78.125</v>
      </c>
      <c r="CD284" s="14" t="n">
        <v>7.95</v>
      </c>
      <c r="CE284" s="14" t="n">
        <v>68.496</v>
      </c>
      <c r="CF284" s="14" t="n">
        <v>175.945</v>
      </c>
      <c r="CG284" s="14" t="n">
        <v>0.2</v>
      </c>
      <c r="CH284" s="14" t="n">
        <v>1</v>
      </c>
      <c r="CI284" s="14" t="n">
        <v>0</v>
      </c>
      <c r="CJ284" s="14" t="n">
        <v>0</v>
      </c>
      <c r="CK284" s="14" t="n">
        <v>0</v>
      </c>
      <c r="CL284" s="14" t="n">
        <v>0</v>
      </c>
      <c r="CM284" s="14" t="n">
        <v>0</v>
      </c>
      <c r="CN284" s="14" t="n">
        <v>0.083</v>
      </c>
      <c r="CO284" s="14" t="n">
        <v>0.052</v>
      </c>
      <c r="CP284" s="14" t="n">
        <v>0</v>
      </c>
      <c r="CQ284" s="14" t="n">
        <v>1.198</v>
      </c>
      <c r="CR284" s="14" t="n">
        <v>0</v>
      </c>
      <c r="CS284" s="14" t="n">
        <v>4.776</v>
      </c>
      <c r="CT284" s="14" t="n">
        <v>6.569</v>
      </c>
      <c r="CU284" s="14" t="n">
        <v>14.962</v>
      </c>
    </row>
    <row r="285">
      <c r="A285" s="14" t="inlineStr">
        <is>
          <t>FRA2022</t>
        </is>
      </c>
      <c r="B285" s="14" t="inlineStr">
        <is>
          <t>FRA</t>
        </is>
      </c>
      <c r="C285" s="14" t="inlineStr">
        <is>
          <t>FRA</t>
        </is>
      </c>
      <c r="D285" s="14" t="inlineStr">
        <is>
          <t>France</t>
        </is>
      </c>
      <c r="E285" s="14" t="n">
        <v>2022</v>
      </c>
      <c r="F285" s="14" t="n">
        <v>0.2</v>
      </c>
      <c r="G285" s="14" t="n">
        <v>9.981999999999999</v>
      </c>
      <c r="H285" s="14" t="n">
        <v>1.55</v>
      </c>
      <c r="I285" s="14" t="n">
        <v>8.218</v>
      </c>
      <c r="J285" s="14" t="n">
        <v>18.2</v>
      </c>
      <c r="K285" s="14" t="n">
        <v>0</v>
      </c>
      <c r="L285" s="14" t="n">
        <v>1</v>
      </c>
      <c r="M285" s="14" t="n">
        <v>6.924</v>
      </c>
      <c r="N285" s="14" t="n">
        <v>2.859</v>
      </c>
      <c r="O285" s="14" t="n">
        <v>8.829000000000001</v>
      </c>
      <c r="P285" s="14" t="n">
        <v>15.753</v>
      </c>
      <c r="Q285" s="14" t="n">
        <v>0</v>
      </c>
      <c r="R285" s="14" t="n">
        <v>1</v>
      </c>
      <c r="S285" s="14" t="n">
        <v>18.537</v>
      </c>
      <c r="T285" s="14" t="n">
        <v>6.733</v>
      </c>
      <c r="U285" s="14" t="n">
        <v>3.459</v>
      </c>
      <c r="V285" s="14" t="n">
        <v>26.01</v>
      </c>
      <c r="W285" s="14" t="n">
        <v>0.2</v>
      </c>
      <c r="X285" s="14" t="n">
        <v>1</v>
      </c>
      <c r="Y285" s="14" t="n">
        <v>35.155</v>
      </c>
      <c r="Z285" s="14" t="n">
        <v>3.688</v>
      </c>
      <c r="AA285" s="14" t="n">
        <v>-10.589</v>
      </c>
      <c r="AB285" s="14" t="n">
        <v>24.567</v>
      </c>
      <c r="AC285" s="14" t="n">
        <v>0</v>
      </c>
      <c r="AD285" s="14" t="n">
        <v>1</v>
      </c>
      <c r="AE285" s="14" t="n">
        <v>35.203</v>
      </c>
      <c r="AF285" s="14" t="n">
        <v>6.526</v>
      </c>
      <c r="AG285" s="14" t="n">
        <v>-10.56</v>
      </c>
      <c r="AH285" s="14" t="n">
        <v>24.644</v>
      </c>
      <c r="AI285" s="14" t="n">
        <v>0</v>
      </c>
      <c r="AJ285" s="14" t="n">
        <v>1</v>
      </c>
      <c r="AK285" s="14" t="n">
        <v>41.781</v>
      </c>
      <c r="AL285" s="14" t="n">
        <v>19.952</v>
      </c>
      <c r="AM285" s="14" t="n">
        <v>-19.017</v>
      </c>
      <c r="AN285" s="14" t="n">
        <v>27.316</v>
      </c>
      <c r="AO285" s="14" t="n">
        <v>0.2</v>
      </c>
      <c r="AP285" s="14" t="n">
        <v>1</v>
      </c>
      <c r="AQ285" s="14" t="n">
        <v>0.861</v>
      </c>
      <c r="AR285" s="14" t="n">
        <v>0.123</v>
      </c>
      <c r="AS285" s="14" t="n">
        <v>0.726</v>
      </c>
      <c r="AT285" s="14" t="n">
        <v>1.905</v>
      </c>
      <c r="AU285" s="14" t="n">
        <v>0.2</v>
      </c>
      <c r="AV285" s="14" t="n">
        <v>1</v>
      </c>
      <c r="AW285" s="14" t="n">
        <v>0.986</v>
      </c>
      <c r="AX285" s="14" t="n">
        <v>0.123</v>
      </c>
      <c r="AY285" s="14" t="n">
        <v>0.633</v>
      </c>
      <c r="AZ285" s="14" t="n">
        <v>1.942</v>
      </c>
      <c r="BA285" s="14" t="n">
        <v>0.2</v>
      </c>
      <c r="BB285" s="14" t="n">
        <v>1</v>
      </c>
      <c r="BC285" s="14" t="n">
        <v>0.598</v>
      </c>
      <c r="BD285" s="14" t="n">
        <v>0.123</v>
      </c>
      <c r="BE285" s="14" t="n">
        <v>0.143</v>
      </c>
      <c r="BF285" s="14" t="n">
        <v>0.89</v>
      </c>
      <c r="BG285" s="14" t="n">
        <v>0.2</v>
      </c>
      <c r="BH285" s="14" t="n">
        <v>1</v>
      </c>
      <c r="BI285" s="14" t="n">
        <v>0.612</v>
      </c>
      <c r="BJ285" s="14" t="n">
        <v>0.123</v>
      </c>
      <c r="BK285" s="14" t="n">
        <v>0.6820000000000001</v>
      </c>
      <c r="BL285" s="14" t="n">
        <v>1.553</v>
      </c>
      <c r="BM285" s="14" t="n">
        <v>0.2</v>
      </c>
      <c r="BN285" s="14" t="n">
        <v>1</v>
      </c>
      <c r="BO285" s="14" t="n">
        <v>0</v>
      </c>
      <c r="BP285" s="14" t="n">
        <v>0.002</v>
      </c>
      <c r="BQ285" s="14" t="n">
        <v>0.118</v>
      </c>
      <c r="BR285" s="14" t="n">
        <v>0</v>
      </c>
      <c r="BS285" s="14" t="n">
        <v>1</v>
      </c>
      <c r="BT285" s="14" t="n">
        <v>0</v>
      </c>
      <c r="BU285" s="14" t="n">
        <v>0.021</v>
      </c>
      <c r="BV285" s="14" t="n">
        <v>0.226</v>
      </c>
      <c r="BW285" s="14" t="n">
        <v>0.2</v>
      </c>
      <c r="BX285" s="14" t="n">
        <v>1</v>
      </c>
      <c r="BY285" s="14" t="n">
        <v>12.729</v>
      </c>
      <c r="BZ285" s="14" t="n">
        <v>0</v>
      </c>
      <c r="CA285" s="14" t="n">
        <v>12.729</v>
      </c>
      <c r="CB285" s="14" t="n">
        <v>0</v>
      </c>
      <c r="CC285" s="14" t="n">
        <v>97.90000000000001</v>
      </c>
      <c r="CD285" s="14" t="n">
        <v>7.95</v>
      </c>
      <c r="CE285" s="14" t="n">
        <v>142.287</v>
      </c>
      <c r="CF285" s="14" t="n">
        <v>288.224</v>
      </c>
      <c r="CG285" s="14" t="n">
        <v>0.2</v>
      </c>
      <c r="CH285" s="14" t="n">
        <v>1</v>
      </c>
      <c r="CI285" s="14" t="n">
        <v>0</v>
      </c>
      <c r="CJ285" s="14" t="n">
        <v>0</v>
      </c>
      <c r="CK285" s="14" t="n">
        <v>0</v>
      </c>
      <c r="CL285" s="14" t="n">
        <v>0</v>
      </c>
      <c r="CM285" s="14" t="n">
        <v>0</v>
      </c>
      <c r="CN285" s="14" t="n">
        <v>0.083</v>
      </c>
      <c r="CO285" s="14" t="n">
        <v>0.055</v>
      </c>
      <c r="CP285" s="14" t="n">
        <v>0</v>
      </c>
      <c r="CQ285" s="14" t="n">
        <v>1.294</v>
      </c>
      <c r="CR285" s="14" t="n">
        <v>0</v>
      </c>
      <c r="CS285" s="14" t="n">
        <v>5.158</v>
      </c>
      <c r="CT285" s="14" t="n">
        <v>14.147</v>
      </c>
      <c r="CU285" s="14" t="n">
        <v>28.842</v>
      </c>
    </row>
    <row r="286">
      <c r="A286" s="14" t="inlineStr">
        <is>
          <t>FRA2023</t>
        </is>
      </c>
      <c r="B286" s="14" t="inlineStr">
        <is>
          <t>FRA</t>
        </is>
      </c>
      <c r="C286" s="14" t="inlineStr">
        <is>
          <t>FRA</t>
        </is>
      </c>
      <c r="D286" s="14" t="inlineStr">
        <is>
          <t>France</t>
        </is>
      </c>
      <c r="E286" s="14" t="n">
        <v>2023</v>
      </c>
      <c r="F286" s="14" t="n">
        <v>0.2</v>
      </c>
      <c r="G286" s="14" t="n">
        <v>18.6</v>
      </c>
      <c r="H286" s="14" t="n">
        <v>4.236</v>
      </c>
      <c r="I286" s="14" t="n">
        <v>9.523999999999999</v>
      </c>
      <c r="J286" s="14" t="n">
        <v>28.123</v>
      </c>
      <c r="K286" s="14" t="n">
        <v>0</v>
      </c>
      <c r="L286" s="14" t="n">
        <v>1</v>
      </c>
      <c r="M286" s="14" t="n">
        <v>15.994</v>
      </c>
      <c r="N286" s="14" t="n">
        <v>7.932</v>
      </c>
      <c r="O286" s="14" t="n">
        <v>9.815</v>
      </c>
      <c r="P286" s="14" t="n">
        <v>25.809</v>
      </c>
      <c r="Q286" s="14" t="n">
        <v>0</v>
      </c>
      <c r="R286" s="14" t="n">
        <v>1</v>
      </c>
      <c r="S286" s="14" t="n">
        <v>16.116</v>
      </c>
      <c r="T286" s="14" t="n">
        <v>6.751</v>
      </c>
      <c r="U286" s="14" t="n">
        <v>3.568</v>
      </c>
      <c r="V286" s="14" t="n">
        <v>23.109</v>
      </c>
      <c r="W286" s="14" t="n">
        <v>0.2</v>
      </c>
      <c r="X286" s="14" t="n">
        <v>1</v>
      </c>
      <c r="Y286" s="14" t="n">
        <v>18.138</v>
      </c>
      <c r="Z286" s="14" t="n">
        <v>2.032</v>
      </c>
      <c r="AA286" s="14" t="n">
        <v>11.559</v>
      </c>
      <c r="AB286" s="14" t="n">
        <v>29.698</v>
      </c>
      <c r="AC286" s="14" t="n">
        <v>0</v>
      </c>
      <c r="AD286" s="14" t="n">
        <v>1</v>
      </c>
      <c r="AE286" s="14" t="n">
        <v>18.237</v>
      </c>
      <c r="AF286" s="14" t="n">
        <v>3.632</v>
      </c>
      <c r="AG286" s="14" t="n">
        <v>11.55</v>
      </c>
      <c r="AH286" s="14" t="n">
        <v>29.787</v>
      </c>
      <c r="AI286" s="14" t="n">
        <v>0</v>
      </c>
      <c r="AJ286" s="14" t="n">
        <v>1</v>
      </c>
      <c r="AK286" s="14" t="n">
        <v>25.12</v>
      </c>
      <c r="AL286" s="14" t="n">
        <v>12.444</v>
      </c>
      <c r="AM286" s="14" t="n">
        <v>2.725</v>
      </c>
      <c r="AN286" s="14" t="n">
        <v>33.414</v>
      </c>
      <c r="AO286" s="14" t="n">
        <v>0.2</v>
      </c>
      <c r="AP286" s="14" t="n">
        <v>1</v>
      </c>
      <c r="AQ286" s="14" t="n">
        <v>0.76</v>
      </c>
      <c r="AR286" s="14" t="n">
        <v>0.129</v>
      </c>
      <c r="AS286" s="14" t="n">
        <v>0.9340000000000001</v>
      </c>
      <c r="AT286" s="14" t="n">
        <v>2.034</v>
      </c>
      <c r="AU286" s="14" t="n">
        <v>0.2</v>
      </c>
      <c r="AV286" s="14" t="n">
        <v>1</v>
      </c>
      <c r="AW286" s="14" t="n">
        <v>0.8110000000000001</v>
      </c>
      <c r="AX286" s="14" t="n">
        <v>0.129</v>
      </c>
      <c r="AY286" s="14" t="n">
        <v>0.806</v>
      </c>
      <c r="AZ286" s="14" t="n">
        <v>1.941</v>
      </c>
      <c r="BA286" s="14" t="n">
        <v>0.2</v>
      </c>
      <c r="BB286" s="14" t="n">
        <v>1</v>
      </c>
      <c r="BC286" s="14" t="n">
        <v>0.535</v>
      </c>
      <c r="BD286" s="14" t="n">
        <v>0.129</v>
      </c>
      <c r="BE286" s="14" t="n">
        <v>0.347</v>
      </c>
      <c r="BF286" s="14" t="n">
        <v>1.058</v>
      </c>
      <c r="BG286" s="14" t="n">
        <v>0.2</v>
      </c>
      <c r="BH286" s="14" t="n">
        <v>1</v>
      </c>
      <c r="BI286" s="14" t="n">
        <v>0.579</v>
      </c>
      <c r="BJ286" s="14" t="n">
        <v>0.129</v>
      </c>
      <c r="BK286" s="14" t="n">
        <v>0.5629999999999999</v>
      </c>
      <c r="BL286" s="14" t="n">
        <v>1.371</v>
      </c>
      <c r="BM286" s="14" t="n">
        <v>0.2</v>
      </c>
      <c r="BN286" s="14" t="n">
        <v>1</v>
      </c>
      <c r="BO286" s="14" t="n">
        <v>0</v>
      </c>
      <c r="BP286" s="14" t="n">
        <v>0.001</v>
      </c>
      <c r="BQ286" s="14" t="n">
        <v>0.168</v>
      </c>
      <c r="BR286" s="14" t="n">
        <v>0</v>
      </c>
      <c r="BS286" s="14" t="n">
        <v>1</v>
      </c>
      <c r="BT286" s="14" t="n">
        <v>0</v>
      </c>
      <c r="BU286" s="14" t="n">
        <v>0.008</v>
      </c>
      <c r="BV286" s="14" t="n">
        <v>0.264</v>
      </c>
      <c r="BW286" s="14" t="n">
        <v>0.2</v>
      </c>
      <c r="BX286" s="14" t="n">
        <v>1</v>
      </c>
      <c r="BY286" s="14" t="n">
        <v>13.254</v>
      </c>
      <c r="BZ286" s="14" t="n">
        <v>0</v>
      </c>
      <c r="CA286" s="14" t="n">
        <v>13.254</v>
      </c>
      <c r="CB286" s="14" t="n">
        <v>0</v>
      </c>
      <c r="CC286" s="14" t="n">
        <v>83.248</v>
      </c>
      <c r="CD286" s="14" t="n">
        <v>7.95</v>
      </c>
      <c r="CE286" s="14" t="n">
        <v>138.203</v>
      </c>
      <c r="CF286" s="14" t="n">
        <v>265.741</v>
      </c>
      <c r="CG286" s="14" t="n">
        <v>0.2</v>
      </c>
      <c r="CH286" s="14" t="n">
        <v>1</v>
      </c>
      <c r="CI286" s="14" t="n">
        <v>0</v>
      </c>
      <c r="CJ286" s="14" t="n">
        <v>0</v>
      </c>
      <c r="CK286" s="14" t="n">
        <v>0</v>
      </c>
      <c r="CL286" s="14" t="n">
        <v>0</v>
      </c>
      <c r="CM286" s="14" t="n">
        <v>0</v>
      </c>
      <c r="CN286" s="14" t="n">
        <v>0.028</v>
      </c>
      <c r="CO286" s="14" t="n">
        <v>0.056</v>
      </c>
      <c r="CP286" s="14" t="n">
        <v>0</v>
      </c>
      <c r="CQ286" s="14" t="n">
        <v>1.348</v>
      </c>
      <c r="CR286" s="14" t="n">
        <v>0</v>
      </c>
      <c r="CS286" s="14" t="n">
        <v>5.37</v>
      </c>
      <c r="CT286" s="14" t="n">
        <v>12.035</v>
      </c>
      <c r="CU286" s="14" t="n">
        <v>11.774</v>
      </c>
    </row>
    <row r="287">
      <c r="A287" s="14" t="inlineStr">
        <is>
          <t>FRA2024</t>
        </is>
      </c>
      <c r="B287" s="14" t="inlineStr">
        <is>
          <t>FRA</t>
        </is>
      </c>
      <c r="C287" s="14" t="inlineStr">
        <is>
          <t>FRA</t>
        </is>
      </c>
      <c r="D287" s="14" t="inlineStr">
        <is>
          <t>France</t>
        </is>
      </c>
      <c r="E287" s="14" t="n">
        <v>2024</v>
      </c>
      <c r="F287" s="14" t="n">
        <v>0.2</v>
      </c>
      <c r="G287" s="14" t="n">
        <v>18.133</v>
      </c>
      <c r="H287" s="14" t="n">
        <v>4.594</v>
      </c>
      <c r="I287" s="14" t="n">
        <v>6.241</v>
      </c>
      <c r="J287" s="14" t="n">
        <v>24.374</v>
      </c>
      <c r="K287" s="14" t="n">
        <v>0</v>
      </c>
      <c r="L287" s="14" t="n">
        <v>1</v>
      </c>
      <c r="M287" s="14" t="n">
        <v>15.063</v>
      </c>
      <c r="N287" s="14" t="n">
        <v>8.206</v>
      </c>
      <c r="O287" s="14" t="n">
        <v>6.98</v>
      </c>
      <c r="P287" s="14" t="n">
        <v>22.044</v>
      </c>
      <c r="Q287" s="14" t="n">
        <v>0</v>
      </c>
      <c r="R287" s="14" t="n">
        <v>1</v>
      </c>
      <c r="S287" s="14" t="n">
        <v>15.689</v>
      </c>
      <c r="T287" s="14" t="n">
        <v>6.95</v>
      </c>
      <c r="U287" s="14" t="n">
        <v>3.711</v>
      </c>
      <c r="V287" s="14" t="n">
        <v>22.663</v>
      </c>
      <c r="W287" s="14" t="n">
        <v>0.2</v>
      </c>
      <c r="X287" s="14" t="n">
        <v>1</v>
      </c>
      <c r="Y287" s="14" t="n">
        <v>17.329</v>
      </c>
      <c r="Z287" s="14" t="n">
        <v>2.188</v>
      </c>
      <c r="AA287" s="14" t="n">
        <v>7.154</v>
      </c>
      <c r="AB287" s="14" t="n">
        <v>24.484</v>
      </c>
      <c r="AC287" s="14" t="n">
        <v>0</v>
      </c>
      <c r="AD287" s="14" t="n">
        <v>1</v>
      </c>
      <c r="AE287" s="14" t="n">
        <v>17.329</v>
      </c>
      <c r="AF287" s="14" t="n">
        <v>3.796</v>
      </c>
      <c r="AG287" s="14" t="n">
        <v>7.213</v>
      </c>
      <c r="AH287" s="14" t="n">
        <v>24.543</v>
      </c>
      <c r="AI287" s="14" t="n">
        <v>0</v>
      </c>
      <c r="AJ287" s="14" t="n">
        <v>1</v>
      </c>
      <c r="AK287" s="14" t="n">
        <v>25.826</v>
      </c>
      <c r="AL287" s="14" t="n">
        <v>13.136</v>
      </c>
      <c r="AM287" s="14" t="n">
        <v>5.846</v>
      </c>
      <c r="AN287" s="14" t="n">
        <v>38.007</v>
      </c>
      <c r="AO287" s="14" t="n">
        <v>0.2</v>
      </c>
      <c r="AP287" s="14" t="n">
        <v>1</v>
      </c>
      <c r="AQ287" s="14" t="n">
        <v>0.724</v>
      </c>
      <c r="AR287" s="14" t="n">
        <v>0.132</v>
      </c>
      <c r="AS287" s="14" t="n">
        <v>0.918</v>
      </c>
      <c r="AT287" s="14" t="n">
        <v>1.971</v>
      </c>
      <c r="AU287" s="14" t="n">
        <v>0.2</v>
      </c>
      <c r="AV287" s="14" t="n">
        <v>1</v>
      </c>
      <c r="AW287" s="14" t="n">
        <v>0.75</v>
      </c>
      <c r="AX287" s="14" t="n">
        <v>0.132</v>
      </c>
      <c r="AY287" s="14" t="n">
        <v>0.779</v>
      </c>
      <c r="AZ287" s="14" t="n">
        <v>1.835</v>
      </c>
      <c r="BA287" s="14" t="n">
        <v>0.2</v>
      </c>
      <c r="BB287" s="14" t="n">
        <v>1</v>
      </c>
      <c r="BC287" s="14" t="n">
        <v>0.513</v>
      </c>
      <c r="BD287" s="14" t="n">
        <v>0.132</v>
      </c>
      <c r="BE287" s="14" t="n">
        <v>0.377</v>
      </c>
      <c r="BF287" s="14" t="n">
        <v>1.068</v>
      </c>
      <c r="BG287" s="14" t="n">
        <v>0.2</v>
      </c>
      <c r="BH287" s="14" t="n">
        <v>1</v>
      </c>
      <c r="BI287" s="14" t="n">
        <v>0.591</v>
      </c>
      <c r="BJ287" s="14" t="n">
        <v>0.132</v>
      </c>
      <c r="BK287" s="14" t="n">
        <v>0.47</v>
      </c>
      <c r="BL287" s="14" t="n">
        <v>1.274</v>
      </c>
      <c r="BM287" s="14" t="n">
        <v>0.2</v>
      </c>
      <c r="BN287" s="14" t="n">
        <v>1</v>
      </c>
      <c r="BO287" s="14" t="n">
        <v>0</v>
      </c>
      <c r="BP287" s="14" t="n">
        <v>0.006</v>
      </c>
      <c r="BQ287" s="14" t="n">
        <v>0.119</v>
      </c>
      <c r="BR287" s="14" t="n">
        <v>0</v>
      </c>
      <c r="BS287" s="14" t="n">
        <v>1</v>
      </c>
      <c r="BT287" s="14" t="n">
        <v>0</v>
      </c>
      <c r="BU287" s="14" t="n">
        <v>0.027</v>
      </c>
      <c r="BV287" s="14" t="n">
        <v>0.312</v>
      </c>
      <c r="BW287" s="14" t="n">
        <v>0.2</v>
      </c>
      <c r="BX287" s="14" t="n">
        <v>1</v>
      </c>
      <c r="BY287" s="14" t="n">
        <v>13.646</v>
      </c>
      <c r="BZ287" s="14" t="n">
        <v>0</v>
      </c>
      <c r="CA287" s="14" t="n">
        <v>13.646</v>
      </c>
      <c r="CB287" s="14" t="n">
        <v>0</v>
      </c>
      <c r="CC287" s="14" t="n">
        <v>82.58799999999999</v>
      </c>
      <c r="CD287" s="14" t="n">
        <v>7.95</v>
      </c>
      <c r="CE287" s="14" t="n">
        <v>115.763</v>
      </c>
      <c r="CF287" s="14" t="n">
        <v>238.021</v>
      </c>
      <c r="CG287" s="14" t="n">
        <v>0.2</v>
      </c>
      <c r="CH287" s="14" t="n">
        <v>1</v>
      </c>
      <c r="CI287" s="14" t="n">
        <v>0</v>
      </c>
      <c r="CJ287" s="14" t="n">
        <v>0</v>
      </c>
      <c r="CK287" s="14" t="n">
        <v>0</v>
      </c>
      <c r="CL287" s="14" t="n">
        <v>0</v>
      </c>
      <c r="CM287" s="14" t="n">
        <v>0</v>
      </c>
      <c r="CN287" s="14" t="n">
        <v>0.007</v>
      </c>
      <c r="CO287" s="14" t="n">
        <v>0.057</v>
      </c>
      <c r="CP287" s="14" t="n">
        <v>0</v>
      </c>
      <c r="CQ287" s="14" t="n">
        <v>1.387</v>
      </c>
      <c r="CR287" s="14" t="n">
        <v>0</v>
      </c>
      <c r="CS287" s="14" t="n">
        <v>5.529</v>
      </c>
      <c r="CT287" s="14" t="n">
        <v>11.187</v>
      </c>
      <c r="CU287" s="14" t="n">
        <v>9.994</v>
      </c>
    </row>
    <row r="288">
      <c r="A288" s="14" t="inlineStr">
        <is>
          <t>PYF2021</t>
        </is>
      </c>
      <c r="B288" s="14" t="inlineStr">
        <is>
          <t>PYF</t>
        </is>
      </c>
      <c r="C288" s="14" t="inlineStr">
        <is>
          <t>PYF</t>
        </is>
      </c>
      <c r="D288" s="14" t="inlineStr">
        <is>
          <t>French Polynesia</t>
        </is>
      </c>
      <c r="E288" s="14" t="n">
        <v>2021</v>
      </c>
      <c r="F288" s="14" t="n">
        <v>0.13</v>
      </c>
      <c r="G288" s="14" t="n">
        <v>4.747</v>
      </c>
      <c r="H288" s="14" t="n">
        <v>1.143</v>
      </c>
      <c r="I288" s="14" t="n">
        <v>0</v>
      </c>
      <c r="J288" s="14" t="n">
        <v>4.747</v>
      </c>
      <c r="K288" s="14" t="n">
        <v>0</v>
      </c>
      <c r="L288" s="14" t="n">
        <v>1</v>
      </c>
      <c r="M288" s="14" t="n">
        <v>7.964</v>
      </c>
      <c r="N288" s="14" t="n">
        <v>3.43</v>
      </c>
      <c r="O288" s="14" t="n">
        <v>0</v>
      </c>
      <c r="P288" s="14" t="n">
        <v>7.964</v>
      </c>
      <c r="Q288" s="14" t="n">
        <v>0</v>
      </c>
      <c r="R288" s="14" t="n">
        <v>1</v>
      </c>
      <c r="S288" s="14" t="n">
        <v>10.464</v>
      </c>
      <c r="T288" s="14" t="n">
        <v>6.86</v>
      </c>
      <c r="U288" s="14" t="n">
        <v>0</v>
      </c>
      <c r="V288" s="14" t="n">
        <v>11.824</v>
      </c>
      <c r="W288" s="14" t="n">
        <v>0.13</v>
      </c>
      <c r="X288" s="14" t="n">
        <v>1</v>
      </c>
      <c r="Y288" s="14" t="n">
        <v>10.551</v>
      </c>
      <c r="Z288" s="14" t="n">
        <v>1.302</v>
      </c>
      <c r="AA288" s="14" t="n">
        <v>0</v>
      </c>
      <c r="AB288" s="14" t="n">
        <v>10.551</v>
      </c>
      <c r="AC288" s="14" t="n">
        <v>0</v>
      </c>
      <c r="AD288" s="14" t="n">
        <v>1</v>
      </c>
      <c r="AE288" s="14" t="n">
        <v>11.694</v>
      </c>
      <c r="AF288" s="14" t="n">
        <v>2.549</v>
      </c>
      <c r="AG288" s="14" t="n">
        <v>0</v>
      </c>
      <c r="AH288" s="14" t="n">
        <v>11.694</v>
      </c>
      <c r="AI288" s="14" t="n">
        <v>0</v>
      </c>
      <c r="AJ288" s="14" t="n">
        <v>1</v>
      </c>
      <c r="AK288" s="14" t="n">
        <v>18.554</v>
      </c>
      <c r="AL288" s="14" t="n">
        <v>9.627000000000001</v>
      </c>
      <c r="AM288" s="14" t="n">
        <v>0</v>
      </c>
      <c r="AN288" s="14" t="n">
        <v>20.966</v>
      </c>
      <c r="AO288" s="14" t="n">
        <v>0.13</v>
      </c>
      <c r="AP288" s="14" t="n">
        <v>1</v>
      </c>
      <c r="AQ288" s="14" t="n">
        <v>0.621</v>
      </c>
      <c r="AR288" s="14" t="n">
        <v>0.114</v>
      </c>
      <c r="AS288" s="14" t="n">
        <v>0</v>
      </c>
      <c r="AT288" s="14" t="n">
        <v>0.701</v>
      </c>
      <c r="AU288" s="14" t="n">
        <v>0.13</v>
      </c>
      <c r="AV288" s="14" t="n">
        <v>1</v>
      </c>
      <c r="AW288" s="14" t="n">
        <v>0.593</v>
      </c>
      <c r="AX288" s="14" t="n">
        <v>0.114</v>
      </c>
      <c r="AY288" s="14" t="n">
        <v>0</v>
      </c>
      <c r="AZ288" s="14" t="n">
        <v>0.67</v>
      </c>
      <c r="BA288" s="14" t="n">
        <v>0.13</v>
      </c>
      <c r="BB288" s="14" t="n">
        <v>1</v>
      </c>
      <c r="BC288" s="14" t="n">
        <v>0.44</v>
      </c>
      <c r="BD288" s="14" t="n">
        <v>0.114</v>
      </c>
      <c r="BE288" s="14" t="n">
        <v>0</v>
      </c>
      <c r="BF288" s="14" t="n">
        <v>0.497</v>
      </c>
      <c r="BG288" s="14" t="n">
        <v>0.13</v>
      </c>
      <c r="BH288" s="14" t="n">
        <v>1</v>
      </c>
      <c r="BI288" s="14" t="n">
        <v>0.5600000000000001</v>
      </c>
      <c r="BJ288" s="14" t="n">
        <v>0.114</v>
      </c>
      <c r="BK288" s="14" t="n">
        <v>0</v>
      </c>
      <c r="BL288" s="14" t="n">
        <v>0.633</v>
      </c>
      <c r="BM288" s="14" t="n">
        <v>0.13</v>
      </c>
      <c r="BN288" s="14" t="n">
        <v>1</v>
      </c>
      <c r="BO288" s="14" t="n">
        <v>0</v>
      </c>
      <c r="BP288" s="14" t="n">
        <v>0</v>
      </c>
      <c r="BQ288" s="14" t="n">
        <v>0</v>
      </c>
      <c r="BR288" s="14" t="n">
        <v>0</v>
      </c>
      <c r="BS288" s="14" t="n">
        <v>1</v>
      </c>
      <c r="BT288" s="14" t="n">
        <v>0</v>
      </c>
      <c r="BU288" s="14" t="n">
        <v>0</v>
      </c>
      <c r="BV288" s="14" t="n">
        <v>0</v>
      </c>
      <c r="BW288" s="14" t="n">
        <v>0.13</v>
      </c>
      <c r="BX288" s="14" t="n">
        <v>1</v>
      </c>
      <c r="BY288" s="14" t="n">
        <v>11.787</v>
      </c>
      <c r="BZ288" s="14" t="n">
        <v>0</v>
      </c>
      <c r="CA288" s="14" t="n">
        <v>11.787</v>
      </c>
      <c r="CB288" s="14" t="n">
        <v>0</v>
      </c>
      <c r="CC288" s="14" t="n">
        <v>81.69499999999999</v>
      </c>
      <c r="CD288" s="14" t="n">
        <v>7.95</v>
      </c>
      <c r="CE288" s="14" t="n">
        <v>0</v>
      </c>
      <c r="CF288" s="14" t="n">
        <v>92.316</v>
      </c>
      <c r="CG288" s="14" t="n">
        <v>0.13</v>
      </c>
      <c r="CH288" s="14" t="n">
        <v>1</v>
      </c>
      <c r="CI288" s="14" t="n">
        <v>0</v>
      </c>
      <c r="CJ288" s="14" t="n">
        <v>0</v>
      </c>
      <c r="CK288" s="14" t="n">
        <v>0</v>
      </c>
      <c r="CL288" s="14" t="n">
        <v>0</v>
      </c>
      <c r="CM288" s="14" t="n">
        <v>0</v>
      </c>
      <c r="CN288" s="14" t="n">
        <v>0</v>
      </c>
      <c r="CO288" s="14" t="n">
        <v>0</v>
      </c>
      <c r="CP288" s="14" t="n">
        <v>0</v>
      </c>
      <c r="CQ288" s="14" t="n">
        <v>1.198</v>
      </c>
      <c r="CR288" s="14" t="n">
        <v>0</v>
      </c>
      <c r="CS288" s="14" t="n">
        <v>4.776</v>
      </c>
      <c r="CT288" s="14" t="n">
        <v>3.604</v>
      </c>
      <c r="CU288" s="14" t="n">
        <v>9.407999999999999</v>
      </c>
    </row>
    <row r="289">
      <c r="A289" s="14" t="inlineStr">
        <is>
          <t>PYF2022</t>
        </is>
      </c>
      <c r="B289" s="14" t="inlineStr">
        <is>
          <t>PYF</t>
        </is>
      </c>
      <c r="C289" s="14" t="inlineStr">
        <is>
          <t>PYF</t>
        </is>
      </c>
      <c r="D289" s="14" t="inlineStr">
        <is>
          <t>French Polynesia</t>
        </is>
      </c>
      <c r="E289" s="14" t="n">
        <v>2022</v>
      </c>
      <c r="F289" s="14" t="n">
        <v>0.13</v>
      </c>
      <c r="G289" s="14" t="n">
        <v>8.788</v>
      </c>
      <c r="H289" s="14" t="n">
        <v>1.235</v>
      </c>
      <c r="I289" s="14" t="n">
        <v>0</v>
      </c>
      <c r="J289" s="14" t="n">
        <v>8.788</v>
      </c>
      <c r="K289" s="14" t="n">
        <v>0</v>
      </c>
      <c r="L289" s="14" t="n">
        <v>1</v>
      </c>
      <c r="M289" s="14" t="n">
        <v>9.782999999999999</v>
      </c>
      <c r="N289" s="14" t="n">
        <v>3.704</v>
      </c>
      <c r="O289" s="14" t="n">
        <v>0</v>
      </c>
      <c r="P289" s="14" t="n">
        <v>9.782999999999999</v>
      </c>
      <c r="Q289" s="14" t="n">
        <v>0</v>
      </c>
      <c r="R289" s="14" t="n">
        <v>1</v>
      </c>
      <c r="S289" s="14" t="n">
        <v>14.962</v>
      </c>
      <c r="T289" s="14" t="n">
        <v>7.408</v>
      </c>
      <c r="U289" s="14" t="n">
        <v>0.144</v>
      </c>
      <c r="V289" s="14" t="n">
        <v>16.907</v>
      </c>
      <c r="W289" s="14" t="n">
        <v>0.13</v>
      </c>
      <c r="X289" s="14" t="n">
        <v>1</v>
      </c>
      <c r="Y289" s="14" t="n">
        <v>17.332</v>
      </c>
      <c r="Z289" s="14" t="n">
        <v>2.139</v>
      </c>
      <c r="AA289" s="14" t="n">
        <v>0</v>
      </c>
      <c r="AB289" s="14" t="n">
        <v>17.332</v>
      </c>
      <c r="AC289" s="14" t="n">
        <v>0</v>
      </c>
      <c r="AD289" s="14" t="n">
        <v>1</v>
      </c>
      <c r="AE289" s="14" t="n">
        <v>18.566</v>
      </c>
      <c r="AF289" s="14" t="n">
        <v>4.048</v>
      </c>
      <c r="AG289" s="14" t="n">
        <v>0</v>
      </c>
      <c r="AH289" s="14" t="n">
        <v>18.566</v>
      </c>
      <c r="AI289" s="14" t="n">
        <v>0</v>
      </c>
      <c r="AJ289" s="14" t="n">
        <v>1</v>
      </c>
      <c r="AK289" s="14" t="n">
        <v>25.974</v>
      </c>
      <c r="AL289" s="14" t="n">
        <v>13.478</v>
      </c>
      <c r="AM289" s="14" t="n">
        <v>0.25</v>
      </c>
      <c r="AN289" s="14" t="n">
        <v>29.351</v>
      </c>
      <c r="AO289" s="14" t="n">
        <v>0.13</v>
      </c>
      <c r="AP289" s="14" t="n">
        <v>1</v>
      </c>
      <c r="AQ289" s="14" t="n">
        <v>0.847</v>
      </c>
      <c r="AR289" s="14" t="n">
        <v>0.123</v>
      </c>
      <c r="AS289" s="14" t="n">
        <v>0.008</v>
      </c>
      <c r="AT289" s="14" t="n">
        <v>0.957</v>
      </c>
      <c r="AU289" s="14" t="n">
        <v>0.13</v>
      </c>
      <c r="AV289" s="14" t="n">
        <v>1</v>
      </c>
      <c r="AW289" s="14" t="n">
        <v>0.947</v>
      </c>
      <c r="AX289" s="14" t="n">
        <v>0.123</v>
      </c>
      <c r="AY289" s="14" t="n">
        <v>0.008999999999999999</v>
      </c>
      <c r="AZ289" s="14" t="n">
        <v>1.07</v>
      </c>
      <c r="BA289" s="14" t="n">
        <v>0.13</v>
      </c>
      <c r="BB289" s="14" t="n">
        <v>1</v>
      </c>
      <c r="BC289" s="14" t="n">
        <v>0.589</v>
      </c>
      <c r="BD289" s="14" t="n">
        <v>0.123</v>
      </c>
      <c r="BE289" s="14" t="n">
        <v>0.006</v>
      </c>
      <c r="BF289" s="14" t="n">
        <v>0.665</v>
      </c>
      <c r="BG289" s="14" t="n">
        <v>0.13</v>
      </c>
      <c r="BH289" s="14" t="n">
        <v>1</v>
      </c>
      <c r="BI289" s="14" t="n">
        <v>0.6889999999999999</v>
      </c>
      <c r="BJ289" s="14" t="n">
        <v>0.123</v>
      </c>
      <c r="BK289" s="14" t="n">
        <v>0.007</v>
      </c>
      <c r="BL289" s="14" t="n">
        <v>0.778</v>
      </c>
      <c r="BM289" s="14" t="n">
        <v>0.13</v>
      </c>
      <c r="BN289" s="14" t="n">
        <v>1</v>
      </c>
      <c r="BO289" s="14" t="n">
        <v>0</v>
      </c>
      <c r="BP289" s="14" t="n">
        <v>0</v>
      </c>
      <c r="BQ289" s="14" t="n">
        <v>0</v>
      </c>
      <c r="BR289" s="14" t="n">
        <v>0</v>
      </c>
      <c r="BS289" s="14" t="n">
        <v>1</v>
      </c>
      <c r="BT289" s="14" t="n">
        <v>0</v>
      </c>
      <c r="BU289" s="14" t="n">
        <v>0</v>
      </c>
      <c r="BV289" s="14" t="n">
        <v>0</v>
      </c>
      <c r="BW289" s="14" t="n">
        <v>0.13</v>
      </c>
      <c r="BX289" s="14" t="n">
        <v>1</v>
      </c>
      <c r="BY289" s="14" t="n">
        <v>12.729</v>
      </c>
      <c r="BZ289" s="14" t="n">
        <v>0</v>
      </c>
      <c r="CA289" s="14" t="n">
        <v>12.729</v>
      </c>
      <c r="CB289" s="14" t="n">
        <v>0</v>
      </c>
      <c r="CC289" s="14" t="n">
        <v>102.477</v>
      </c>
      <c r="CD289" s="14" t="n">
        <v>7.95</v>
      </c>
      <c r="CE289" s="14" t="n">
        <v>0.986</v>
      </c>
      <c r="CF289" s="14" t="n">
        <v>115.798</v>
      </c>
      <c r="CG289" s="14" t="n">
        <v>0.13</v>
      </c>
      <c r="CH289" s="14" t="n">
        <v>1</v>
      </c>
      <c r="CI289" s="14" t="n">
        <v>0</v>
      </c>
      <c r="CJ289" s="14" t="n">
        <v>0</v>
      </c>
      <c r="CK289" s="14" t="n">
        <v>0</v>
      </c>
      <c r="CL289" s="14" t="n">
        <v>0</v>
      </c>
      <c r="CM289" s="14" t="n">
        <v>0</v>
      </c>
      <c r="CN289" s="14" t="n">
        <v>0</v>
      </c>
      <c r="CO289" s="14" t="n">
        <v>0</v>
      </c>
      <c r="CP289" s="14" t="n">
        <v>0</v>
      </c>
      <c r="CQ289" s="14" t="n">
        <v>1.294</v>
      </c>
      <c r="CR289" s="14" t="n">
        <v>0</v>
      </c>
      <c r="CS289" s="14" t="n">
        <v>5.158</v>
      </c>
      <c r="CT289" s="14" t="n">
        <v>7.554</v>
      </c>
      <c r="CU289" s="14" t="n">
        <v>16.097</v>
      </c>
    </row>
    <row r="290">
      <c r="A290" s="14" t="inlineStr">
        <is>
          <t>PYF2023</t>
        </is>
      </c>
      <c r="B290" s="14" t="inlineStr">
        <is>
          <t>PYF</t>
        </is>
      </c>
      <c r="C290" s="14" t="inlineStr">
        <is>
          <t>PYF</t>
        </is>
      </c>
      <c r="D290" s="14" t="inlineStr">
        <is>
          <t>French Polynesia</t>
        </is>
      </c>
      <c r="E290" s="14" t="n">
        <v>2023</v>
      </c>
      <c r="F290" s="14" t="n">
        <v>0.13</v>
      </c>
      <c r="G290" s="14" t="n">
        <v>5.77</v>
      </c>
      <c r="H290" s="14" t="n">
        <v>1.286</v>
      </c>
      <c r="I290" s="14" t="n">
        <v>0</v>
      </c>
      <c r="J290" s="14" t="n">
        <v>5.77</v>
      </c>
      <c r="K290" s="14" t="n">
        <v>0</v>
      </c>
      <c r="L290" s="14" t="n">
        <v>1</v>
      </c>
      <c r="M290" s="14" t="n">
        <v>7.886</v>
      </c>
      <c r="N290" s="14" t="n">
        <v>3.857</v>
      </c>
      <c r="O290" s="14" t="n">
        <v>0</v>
      </c>
      <c r="P290" s="14" t="n">
        <v>7.886</v>
      </c>
      <c r="Q290" s="14" t="n">
        <v>0</v>
      </c>
      <c r="R290" s="14" t="n">
        <v>1</v>
      </c>
      <c r="S290" s="14" t="n">
        <v>12.198</v>
      </c>
      <c r="T290" s="14" t="n">
        <v>7.714</v>
      </c>
      <c r="U290" s="14" t="n">
        <v>0.176</v>
      </c>
      <c r="V290" s="14" t="n">
        <v>13.784</v>
      </c>
      <c r="W290" s="14" t="n">
        <v>0.13</v>
      </c>
      <c r="X290" s="14" t="n">
        <v>1</v>
      </c>
      <c r="Y290" s="14" t="n">
        <v>13.814</v>
      </c>
      <c r="Z290" s="14" t="n">
        <v>1.705</v>
      </c>
      <c r="AA290" s="14" t="n">
        <v>0</v>
      </c>
      <c r="AB290" s="14" t="n">
        <v>13.814</v>
      </c>
      <c r="AC290" s="14" t="n">
        <v>0</v>
      </c>
      <c r="AD290" s="14" t="n">
        <v>1</v>
      </c>
      <c r="AE290" s="14" t="n">
        <v>15.1</v>
      </c>
      <c r="AF290" s="14" t="n">
        <v>3.292</v>
      </c>
      <c r="AG290" s="14" t="n">
        <v>0</v>
      </c>
      <c r="AH290" s="14" t="n">
        <v>15.1</v>
      </c>
      <c r="AI290" s="14" t="n">
        <v>0</v>
      </c>
      <c r="AJ290" s="14" t="n">
        <v>1</v>
      </c>
      <c r="AK290" s="14" t="n">
        <v>22.814</v>
      </c>
      <c r="AL290" s="14" t="n">
        <v>11.838</v>
      </c>
      <c r="AM290" s="14" t="n">
        <v>0.328</v>
      </c>
      <c r="AN290" s="14" t="n">
        <v>25.78</v>
      </c>
      <c r="AO290" s="14" t="n">
        <v>0.13</v>
      </c>
      <c r="AP290" s="14" t="n">
        <v>1</v>
      </c>
      <c r="AQ290" s="14" t="n">
        <v>0.749</v>
      </c>
      <c r="AR290" s="14" t="n">
        <v>0.129</v>
      </c>
      <c r="AS290" s="14" t="n">
        <v>0.011</v>
      </c>
      <c r="AT290" s="14" t="n">
        <v>0.846</v>
      </c>
      <c r="AU290" s="14" t="n">
        <v>0.13</v>
      </c>
      <c r="AV290" s="14" t="n">
        <v>1</v>
      </c>
      <c r="AW290" s="14" t="n">
        <v>0.783</v>
      </c>
      <c r="AX290" s="14" t="n">
        <v>0.129</v>
      </c>
      <c r="AY290" s="14" t="n">
        <v>0.011</v>
      </c>
      <c r="AZ290" s="14" t="n">
        <v>0.884</v>
      </c>
      <c r="BA290" s="14" t="n">
        <v>0.13</v>
      </c>
      <c r="BB290" s="14" t="n">
        <v>1</v>
      </c>
      <c r="BC290" s="14" t="n">
        <v>0.527</v>
      </c>
      <c r="BD290" s="14" t="n">
        <v>0.129</v>
      </c>
      <c r="BE290" s="14" t="n">
        <v>0.008</v>
      </c>
      <c r="BF290" s="14" t="n">
        <v>0.596</v>
      </c>
      <c r="BG290" s="14" t="n">
        <v>0.13</v>
      </c>
      <c r="BH290" s="14" t="n">
        <v>1</v>
      </c>
      <c r="BI290" s="14" t="n">
        <v>0.64</v>
      </c>
      <c r="BJ290" s="14" t="n">
        <v>0.129</v>
      </c>
      <c r="BK290" s="14" t="n">
        <v>0.008999999999999999</v>
      </c>
      <c r="BL290" s="14" t="n">
        <v>0.723</v>
      </c>
      <c r="BM290" s="14" t="n">
        <v>0.13</v>
      </c>
      <c r="BN290" s="14" t="n">
        <v>1</v>
      </c>
      <c r="BO290" s="14" t="n">
        <v>0</v>
      </c>
      <c r="BP290" s="14" t="n">
        <v>0</v>
      </c>
      <c r="BQ290" s="14" t="n">
        <v>0</v>
      </c>
      <c r="BR290" s="14" t="n">
        <v>0</v>
      </c>
      <c r="BS290" s="14" t="n">
        <v>1</v>
      </c>
      <c r="BT290" s="14" t="n">
        <v>0</v>
      </c>
      <c r="BU290" s="14" t="n">
        <v>0</v>
      </c>
      <c r="BV290" s="14" t="n">
        <v>0</v>
      </c>
      <c r="BW290" s="14" t="n">
        <v>0.13</v>
      </c>
      <c r="BX290" s="14" t="n">
        <v>1</v>
      </c>
      <c r="BY290" s="14" t="n">
        <v>13.254</v>
      </c>
      <c r="BZ290" s="14" t="n">
        <v>0</v>
      </c>
      <c r="CA290" s="14" t="n">
        <v>13.254</v>
      </c>
      <c r="CB290" s="14" t="n">
        <v>0</v>
      </c>
      <c r="CC290" s="14" t="n">
        <v>87.07899999999999</v>
      </c>
      <c r="CD290" s="14" t="n">
        <v>7.95</v>
      </c>
      <c r="CE290" s="14" t="n">
        <v>1.253</v>
      </c>
      <c r="CF290" s="14" t="n">
        <v>98.399</v>
      </c>
      <c r="CG290" s="14" t="n">
        <v>0.13</v>
      </c>
      <c r="CH290" s="14" t="n">
        <v>1</v>
      </c>
      <c r="CI290" s="14" t="n">
        <v>0</v>
      </c>
      <c r="CJ290" s="14" t="n">
        <v>0</v>
      </c>
      <c r="CK290" s="14" t="n">
        <v>0</v>
      </c>
      <c r="CL290" s="14" t="n">
        <v>0</v>
      </c>
      <c r="CM290" s="14" t="n">
        <v>0</v>
      </c>
      <c r="CN290" s="14" t="n">
        <v>0</v>
      </c>
      <c r="CO290" s="14" t="n">
        <v>0</v>
      </c>
      <c r="CP290" s="14" t="n">
        <v>0</v>
      </c>
      <c r="CQ290" s="14" t="n">
        <v>1.348</v>
      </c>
      <c r="CR290" s="14" t="n">
        <v>0</v>
      </c>
      <c r="CS290" s="14" t="n">
        <v>5.37</v>
      </c>
      <c r="CT290" s="14" t="n">
        <v>4.484</v>
      </c>
      <c r="CU290" s="14" t="n">
        <v>12.529</v>
      </c>
    </row>
    <row r="291">
      <c r="A291" s="14" t="inlineStr">
        <is>
          <t>PYF2024</t>
        </is>
      </c>
      <c r="B291" s="14" t="inlineStr">
        <is>
          <t>PYF</t>
        </is>
      </c>
      <c r="C291" s="14" t="inlineStr">
        <is>
          <t>PYF</t>
        </is>
      </c>
      <c r="D291" s="14" t="inlineStr">
        <is>
          <t>French Polynesia</t>
        </is>
      </c>
      <c r="E291" s="14" t="n">
        <v>2024</v>
      </c>
      <c r="F291" s="14" t="n">
        <v>0.13</v>
      </c>
      <c r="G291" s="14" t="n">
        <v>4.833</v>
      </c>
      <c r="H291" s="14" t="n">
        <v>1.324</v>
      </c>
      <c r="I291" s="14" t="n">
        <v>0</v>
      </c>
      <c r="J291" s="14" t="n">
        <v>4.833</v>
      </c>
      <c r="K291" s="14" t="n">
        <v>0</v>
      </c>
      <c r="L291" s="14" t="n">
        <v>1</v>
      </c>
      <c r="M291" s="14" t="n">
        <v>7.124</v>
      </c>
      <c r="N291" s="14" t="n">
        <v>3.971</v>
      </c>
      <c r="O291" s="14" t="n">
        <v>0</v>
      </c>
      <c r="P291" s="14" t="n">
        <v>7.124</v>
      </c>
      <c r="Q291" s="14" t="n">
        <v>0</v>
      </c>
      <c r="R291" s="14" t="n">
        <v>1</v>
      </c>
      <c r="S291" s="14" t="n">
        <v>11.451</v>
      </c>
      <c r="T291" s="14" t="n">
        <v>7.942</v>
      </c>
      <c r="U291" s="14" t="n">
        <v>0.203</v>
      </c>
      <c r="V291" s="14" t="n">
        <v>12.939</v>
      </c>
      <c r="W291" s="14" t="n">
        <v>0.13</v>
      </c>
      <c r="X291" s="14" t="n">
        <v>1</v>
      </c>
      <c r="Y291" s="14" t="n">
        <v>12.219</v>
      </c>
      <c r="Z291" s="14" t="n">
        <v>1.508</v>
      </c>
      <c r="AA291" s="14" t="n">
        <v>0</v>
      </c>
      <c r="AB291" s="14" t="n">
        <v>12.219</v>
      </c>
      <c r="AC291" s="14" t="n">
        <v>0</v>
      </c>
      <c r="AD291" s="14" t="n">
        <v>1</v>
      </c>
      <c r="AE291" s="14" t="n">
        <v>13.543</v>
      </c>
      <c r="AF291" s="14" t="n">
        <v>2.952</v>
      </c>
      <c r="AG291" s="14" t="n">
        <v>0</v>
      </c>
      <c r="AH291" s="14" t="n">
        <v>13.543</v>
      </c>
      <c r="AI291" s="14" t="n">
        <v>0</v>
      </c>
      <c r="AJ291" s="14" t="n">
        <v>1</v>
      </c>
      <c r="AK291" s="14" t="n">
        <v>21.484</v>
      </c>
      <c r="AL291" s="14" t="n">
        <v>11.148</v>
      </c>
      <c r="AM291" s="14" t="n">
        <v>0.38</v>
      </c>
      <c r="AN291" s="14" t="n">
        <v>24.277</v>
      </c>
      <c r="AO291" s="14" t="n">
        <v>0.13</v>
      </c>
      <c r="AP291" s="14" t="n">
        <v>1</v>
      </c>
      <c r="AQ291" s="14" t="n">
        <v>0.72</v>
      </c>
      <c r="AR291" s="14" t="n">
        <v>0.132</v>
      </c>
      <c r="AS291" s="14" t="n">
        <v>0.013</v>
      </c>
      <c r="AT291" s="14" t="n">
        <v>0.8139999999999999</v>
      </c>
      <c r="AU291" s="14" t="n">
        <v>0.13</v>
      </c>
      <c r="AV291" s="14" t="n">
        <v>1</v>
      </c>
      <c r="AW291" s="14" t="n">
        <v>0.734</v>
      </c>
      <c r="AX291" s="14" t="n">
        <v>0.132</v>
      </c>
      <c r="AY291" s="14" t="n">
        <v>0.013</v>
      </c>
      <c r="AZ291" s="14" t="n">
        <v>0.829</v>
      </c>
      <c r="BA291" s="14" t="n">
        <v>0.13</v>
      </c>
      <c r="BB291" s="14" t="n">
        <v>1</v>
      </c>
      <c r="BC291" s="14" t="n">
        <v>0.51</v>
      </c>
      <c r="BD291" s="14" t="n">
        <v>0.132</v>
      </c>
      <c r="BE291" s="14" t="n">
        <v>0.008999999999999999</v>
      </c>
      <c r="BF291" s="14" t="n">
        <v>0.577</v>
      </c>
      <c r="BG291" s="14" t="n">
        <v>0.13</v>
      </c>
      <c r="BH291" s="14" t="n">
        <v>1</v>
      </c>
      <c r="BI291" s="14" t="n">
        <v>0.652</v>
      </c>
      <c r="BJ291" s="14" t="n">
        <v>0.132</v>
      </c>
      <c r="BK291" s="14" t="n">
        <v>0.012</v>
      </c>
      <c r="BL291" s="14" t="n">
        <v>0.737</v>
      </c>
      <c r="BM291" s="14" t="n">
        <v>0.13</v>
      </c>
      <c r="BN291" s="14" t="n">
        <v>1</v>
      </c>
      <c r="BO291" s="14" t="n">
        <v>0</v>
      </c>
      <c r="BP291" s="14" t="n">
        <v>0</v>
      </c>
      <c r="BQ291" s="14" t="n">
        <v>0</v>
      </c>
      <c r="BR291" s="14" t="n">
        <v>0</v>
      </c>
      <c r="BS291" s="14" t="n">
        <v>1</v>
      </c>
      <c r="BT291" s="14" t="n">
        <v>0</v>
      </c>
      <c r="BU291" s="14" t="n">
        <v>0</v>
      </c>
      <c r="BV291" s="14" t="n">
        <v>0</v>
      </c>
      <c r="BW291" s="14" t="n">
        <v>0.13</v>
      </c>
      <c r="BX291" s="14" t="n">
        <v>1</v>
      </c>
      <c r="BY291" s="14" t="n">
        <v>13.646</v>
      </c>
      <c r="BZ291" s="14" t="n">
        <v>0</v>
      </c>
      <c r="CA291" s="14" t="n">
        <v>13.646</v>
      </c>
      <c r="CB291" s="14" t="n">
        <v>0</v>
      </c>
      <c r="CC291" s="14" t="n">
        <v>86.38500000000001</v>
      </c>
      <c r="CD291" s="14" t="n">
        <v>7.95</v>
      </c>
      <c r="CE291" s="14" t="n">
        <v>1.53</v>
      </c>
      <c r="CF291" s="14" t="n">
        <v>97.616</v>
      </c>
      <c r="CG291" s="14" t="n">
        <v>0.13</v>
      </c>
      <c r="CH291" s="14" t="n">
        <v>1</v>
      </c>
      <c r="CI291" s="14" t="n">
        <v>0</v>
      </c>
      <c r="CJ291" s="14" t="n">
        <v>0</v>
      </c>
      <c r="CK291" s="14" t="n">
        <v>0</v>
      </c>
      <c r="CL291" s="14" t="n">
        <v>0</v>
      </c>
      <c r="CM291" s="14" t="n">
        <v>0</v>
      </c>
      <c r="CN291" s="14" t="n">
        <v>0</v>
      </c>
      <c r="CO291" s="14" t="n">
        <v>0</v>
      </c>
      <c r="CP291" s="14" t="n">
        <v>0</v>
      </c>
      <c r="CQ291" s="14" t="n">
        <v>1.387</v>
      </c>
      <c r="CR291" s="14" t="n">
        <v>0</v>
      </c>
      <c r="CS291" s="14" t="n">
        <v>5.529</v>
      </c>
      <c r="CT291" s="14" t="n">
        <v>3.509</v>
      </c>
      <c r="CU291" s="14" t="n">
        <v>10.896</v>
      </c>
    </row>
    <row r="292">
      <c r="A292" s="14" t="inlineStr">
        <is>
          <t>GAB2021</t>
        </is>
      </c>
      <c r="B292" s="14" t="inlineStr">
        <is>
          <t>GAB</t>
        </is>
      </c>
      <c r="C292" s="14" t="inlineStr">
        <is>
          <t>GAB</t>
        </is>
      </c>
      <c r="D292" s="14" t="inlineStr">
        <is>
          <t>Gabon</t>
        </is>
      </c>
      <c r="E292" s="14" t="n">
        <v>2021</v>
      </c>
      <c r="F292" s="14" t="n">
        <v>0.18</v>
      </c>
      <c r="G292" s="14" t="n">
        <v>5.897</v>
      </c>
      <c r="H292" s="14" t="n">
        <v>1.143</v>
      </c>
      <c r="I292" s="14" t="n">
        <v>0.475</v>
      </c>
      <c r="J292" s="14" t="n">
        <v>6.372</v>
      </c>
      <c r="K292" s="14" t="n">
        <v>0</v>
      </c>
      <c r="L292" s="14" t="n">
        <v>1</v>
      </c>
      <c r="M292" s="14" t="n">
        <v>7.964</v>
      </c>
      <c r="N292" s="14" t="n">
        <v>3.43</v>
      </c>
      <c r="O292" s="14" t="n">
        <v>0.453</v>
      </c>
      <c r="P292" s="14" t="n">
        <v>8.417999999999999</v>
      </c>
      <c r="Q292" s="14" t="n">
        <v>0</v>
      </c>
      <c r="R292" s="14" t="n">
        <v>1</v>
      </c>
      <c r="S292" s="14" t="n">
        <v>11.613</v>
      </c>
      <c r="T292" s="14" t="n">
        <v>6.86</v>
      </c>
      <c r="U292" s="14" t="n">
        <v>0.475</v>
      </c>
      <c r="V292" s="14" t="n">
        <v>14.265</v>
      </c>
      <c r="W292" s="14" t="n">
        <v>0.18</v>
      </c>
      <c r="X292" s="14" t="n">
        <v>1</v>
      </c>
      <c r="Y292" s="14" t="n">
        <v>5.347</v>
      </c>
      <c r="Z292" s="14" t="n">
        <v>0.393</v>
      </c>
      <c r="AA292" s="14" t="n">
        <v>-0.127</v>
      </c>
      <c r="AB292" s="14" t="n">
        <v>5.22</v>
      </c>
      <c r="AC292" s="14" t="n">
        <v>0</v>
      </c>
      <c r="AD292" s="14" t="n">
        <v>1</v>
      </c>
      <c r="AE292" s="14" t="n">
        <v>5.919</v>
      </c>
      <c r="AF292" s="14" t="n">
        <v>0.8</v>
      </c>
      <c r="AG292" s="14" t="n">
        <v>-0.127</v>
      </c>
      <c r="AH292" s="14" t="n">
        <v>5.792</v>
      </c>
      <c r="AI292" s="14" t="n">
        <v>0</v>
      </c>
      <c r="AJ292" s="14" t="n">
        <v>1</v>
      </c>
      <c r="AK292" s="14" t="n">
        <v>9.349</v>
      </c>
      <c r="AL292" s="14" t="n">
        <v>3.473</v>
      </c>
      <c r="AM292" s="14" t="n">
        <v>-0.108</v>
      </c>
      <c r="AN292" s="14" t="n">
        <v>10.905</v>
      </c>
      <c r="AO292" s="14" t="n">
        <v>0.18</v>
      </c>
      <c r="AP292" s="14" t="n">
        <v>1</v>
      </c>
      <c r="AQ292" s="14" t="n">
        <v>0.619</v>
      </c>
      <c r="AR292" s="14" t="n">
        <v>0.114</v>
      </c>
      <c r="AS292" s="14" t="n">
        <v>0.306</v>
      </c>
      <c r="AT292" s="14" t="n">
        <v>1.091</v>
      </c>
      <c r="AU292" s="14" t="n">
        <v>0.18</v>
      </c>
      <c r="AV292" s="14" t="n">
        <v>1</v>
      </c>
      <c r="AW292" s="14" t="n">
        <v>0.599</v>
      </c>
      <c r="AX292" s="14" t="n">
        <v>0.114</v>
      </c>
      <c r="AY292" s="14" t="n">
        <v>0.295</v>
      </c>
      <c r="AZ292" s="14" t="n">
        <v>1.055</v>
      </c>
      <c r="BA292" s="14" t="n">
        <v>0.18</v>
      </c>
      <c r="BB292" s="14" t="n">
        <v>1</v>
      </c>
      <c r="BC292" s="14" t="n">
        <v>0.439</v>
      </c>
      <c r="BD292" s="14" t="n">
        <v>0.114</v>
      </c>
      <c r="BE292" s="14" t="n">
        <v>-0.068</v>
      </c>
      <c r="BF292" s="14" t="n">
        <v>0.438</v>
      </c>
      <c r="BG292" s="14" t="n">
        <v>0</v>
      </c>
      <c r="BH292" s="14" t="n">
        <v>0</v>
      </c>
      <c r="BI292" s="14" t="n">
        <v>0.505</v>
      </c>
      <c r="BJ292" s="14" t="n">
        <v>0.114</v>
      </c>
      <c r="BK292" s="14" t="n">
        <v>0.183</v>
      </c>
      <c r="BL292" s="14" t="n">
        <v>0.8110000000000001</v>
      </c>
      <c r="BM292" s="14" t="n">
        <v>0.18</v>
      </c>
      <c r="BN292" s="14" t="n">
        <v>1</v>
      </c>
      <c r="BO292" s="14" t="n">
        <v>0</v>
      </c>
      <c r="BP292" s="14" t="n">
        <v>-0.016</v>
      </c>
      <c r="BQ292" s="14" t="n">
        <v>0.197</v>
      </c>
      <c r="BR292" s="14" t="n">
        <v>0</v>
      </c>
      <c r="BS292" s="14" t="n">
        <v>0.5</v>
      </c>
      <c r="BT292" s="14" t="n">
        <v>0</v>
      </c>
      <c r="BU292" s="14" t="n">
        <v>-0.016</v>
      </c>
      <c r="BV292" s="14" t="n">
        <v>0.222</v>
      </c>
      <c r="BW292" s="14" t="n">
        <v>0.18</v>
      </c>
      <c r="BX292" s="14" t="n">
        <v>0.333</v>
      </c>
      <c r="BY292" s="14" t="n">
        <v>11.787</v>
      </c>
      <c r="BZ292" s="14" t="n">
        <v>0</v>
      </c>
      <c r="CA292" s="14" t="n">
        <v>11.787</v>
      </c>
      <c r="CB292" s="14" t="n">
        <v>0</v>
      </c>
      <c r="CC292" s="14" t="n">
        <v>78.125</v>
      </c>
      <c r="CD292" s="14" t="n">
        <v>7.95</v>
      </c>
      <c r="CE292" s="14" t="n">
        <v>31.221</v>
      </c>
      <c r="CF292" s="14" t="n">
        <v>129.028</v>
      </c>
      <c r="CG292" s="14" t="n">
        <v>0.18</v>
      </c>
      <c r="CH292" s="14" t="n">
        <v>1</v>
      </c>
      <c r="CI292" s="14" t="n">
        <v>0</v>
      </c>
      <c r="CJ292" s="14" t="n">
        <v>0</v>
      </c>
      <c r="CK292" s="14" t="n">
        <v>0</v>
      </c>
      <c r="CL292" s="14" t="n">
        <v>0</v>
      </c>
      <c r="CM292" s="14" t="n">
        <v>0</v>
      </c>
      <c r="CN292" s="14" t="n">
        <v>0</v>
      </c>
      <c r="CO292" s="14" t="n">
        <v>0</v>
      </c>
      <c r="CP292" s="14" t="n">
        <v>0</v>
      </c>
      <c r="CQ292" s="14" t="n">
        <v>1.198</v>
      </c>
      <c r="CR292" s="14" t="n">
        <v>1</v>
      </c>
      <c r="CS292" s="14" t="n">
        <v>4.776</v>
      </c>
      <c r="CT292" s="14" t="n">
        <v>4.753</v>
      </c>
      <c r="CU292" s="14" t="n">
        <v>15.162</v>
      </c>
    </row>
    <row r="293">
      <c r="A293" s="14" t="inlineStr">
        <is>
          <t>GAB2022</t>
        </is>
      </c>
      <c r="B293" s="14" t="inlineStr">
        <is>
          <t>GAB</t>
        </is>
      </c>
      <c r="C293" s="14" t="inlineStr">
        <is>
          <t>GAB</t>
        </is>
      </c>
      <c r="D293" s="14" t="inlineStr">
        <is>
          <t>Gabon</t>
        </is>
      </c>
      <c r="E293" s="14" t="n">
        <v>2022</v>
      </c>
      <c r="F293" s="14" t="n">
        <v>0.18</v>
      </c>
      <c r="G293" s="14" t="n">
        <v>11.72</v>
      </c>
      <c r="H293" s="14" t="n">
        <v>1.235</v>
      </c>
      <c r="I293" s="14" t="n">
        <v>1.132</v>
      </c>
      <c r="J293" s="14" t="n">
        <v>12.852</v>
      </c>
      <c r="K293" s="14" t="n">
        <v>0</v>
      </c>
      <c r="L293" s="14" t="n">
        <v>1</v>
      </c>
      <c r="M293" s="14" t="n">
        <v>9.782999999999999</v>
      </c>
      <c r="N293" s="14" t="n">
        <v>3.704</v>
      </c>
      <c r="O293" s="14" t="n">
        <v>0.656</v>
      </c>
      <c r="P293" s="14" t="n">
        <v>10.439</v>
      </c>
      <c r="Q293" s="14" t="n">
        <v>0</v>
      </c>
      <c r="R293" s="14" t="n">
        <v>1</v>
      </c>
      <c r="S293" s="14" t="n">
        <v>17.893</v>
      </c>
      <c r="T293" s="14" t="n">
        <v>7.408</v>
      </c>
      <c r="U293" s="14" t="n">
        <v>1.386</v>
      </c>
      <c r="V293" s="14" t="n">
        <v>22.45</v>
      </c>
      <c r="W293" s="14" t="n">
        <v>0.18</v>
      </c>
      <c r="X293" s="14" t="n">
        <v>1</v>
      </c>
      <c r="Y293" s="14" t="n">
        <v>5.775</v>
      </c>
      <c r="Z293" s="14" t="n">
        <v>0.425</v>
      </c>
      <c r="AA293" s="14" t="n">
        <v>-0.137</v>
      </c>
      <c r="AB293" s="14" t="n">
        <v>5.637</v>
      </c>
      <c r="AC293" s="14" t="n">
        <v>0</v>
      </c>
      <c r="AD293" s="14" t="n">
        <v>1</v>
      </c>
      <c r="AE293" s="14" t="n">
        <v>6.392</v>
      </c>
      <c r="AF293" s="14" t="n">
        <v>0.864</v>
      </c>
      <c r="AG293" s="14" t="n">
        <v>-0.137</v>
      </c>
      <c r="AH293" s="14" t="n">
        <v>6.255</v>
      </c>
      <c r="AI293" s="14" t="n">
        <v>0</v>
      </c>
      <c r="AJ293" s="14" t="n">
        <v>1</v>
      </c>
      <c r="AK293" s="14" t="n">
        <v>10.096</v>
      </c>
      <c r="AL293" s="14" t="n">
        <v>3.751</v>
      </c>
      <c r="AM293" s="14" t="n">
        <v>0.016</v>
      </c>
      <c r="AN293" s="14" t="n">
        <v>11.776</v>
      </c>
      <c r="AO293" s="14" t="n">
        <v>0.18</v>
      </c>
      <c r="AP293" s="14" t="n">
        <v>1</v>
      </c>
      <c r="AQ293" s="14" t="n">
        <v>0.861</v>
      </c>
      <c r="AR293" s="14" t="n">
        <v>0.123</v>
      </c>
      <c r="AS293" s="14" t="n">
        <v>-0.039</v>
      </c>
      <c r="AT293" s="14" t="n">
        <v>0.97</v>
      </c>
      <c r="AU293" s="14" t="n">
        <v>0.18</v>
      </c>
      <c r="AV293" s="14" t="n">
        <v>1</v>
      </c>
      <c r="AW293" s="14" t="n">
        <v>0.986</v>
      </c>
      <c r="AX293" s="14" t="n">
        <v>0.123</v>
      </c>
      <c r="AY293" s="14" t="n">
        <v>-0.191</v>
      </c>
      <c r="AZ293" s="14" t="n">
        <v>0.9379999999999999</v>
      </c>
      <c r="BA293" s="14" t="n">
        <v>0.18</v>
      </c>
      <c r="BB293" s="14" t="n">
        <v>1</v>
      </c>
      <c r="BC293" s="14" t="n">
        <v>0.598</v>
      </c>
      <c r="BD293" s="14" t="n">
        <v>0.123</v>
      </c>
      <c r="BE293" s="14" t="n">
        <v>-0.268</v>
      </c>
      <c r="BF293" s="14" t="n">
        <v>0.389</v>
      </c>
      <c r="BG293" s="14" t="n">
        <v>0</v>
      </c>
      <c r="BH293" s="14" t="n">
        <v>0</v>
      </c>
      <c r="BI293" s="14" t="n">
        <v>0.612</v>
      </c>
      <c r="BJ293" s="14" t="n">
        <v>0.123</v>
      </c>
      <c r="BK293" s="14" t="n">
        <v>-0.001</v>
      </c>
      <c r="BL293" s="14" t="n">
        <v>0.721</v>
      </c>
      <c r="BM293" s="14" t="n">
        <v>0.18</v>
      </c>
      <c r="BN293" s="14" t="n">
        <v>1</v>
      </c>
      <c r="BO293" s="14" t="n">
        <v>0</v>
      </c>
      <c r="BP293" s="14" t="n">
        <v>-0.016</v>
      </c>
      <c r="BQ293" s="14" t="n">
        <v>0.172</v>
      </c>
      <c r="BR293" s="14" t="n">
        <v>0</v>
      </c>
      <c r="BS293" s="14" t="n">
        <v>0.5</v>
      </c>
      <c r="BT293" s="14" t="n">
        <v>0</v>
      </c>
      <c r="BU293" s="14" t="n">
        <v>-0.016</v>
      </c>
      <c r="BV293" s="14" t="n">
        <v>0.197</v>
      </c>
      <c r="BW293" s="14" t="n">
        <v>0.18</v>
      </c>
      <c r="BX293" s="14" t="n">
        <v>0.333</v>
      </c>
      <c r="BY293" s="14" t="n">
        <v>12.729</v>
      </c>
      <c r="BZ293" s="14" t="n">
        <v>0</v>
      </c>
      <c r="CA293" s="14" t="n">
        <v>12.729</v>
      </c>
      <c r="CB293" s="14" t="n">
        <v>0</v>
      </c>
      <c r="CC293" s="14" t="n">
        <v>97.90000000000001</v>
      </c>
      <c r="CD293" s="14" t="n">
        <v>7.95</v>
      </c>
      <c r="CE293" s="14" t="n">
        <v>-0.6899999999999999</v>
      </c>
      <c r="CF293" s="14" t="n">
        <v>114.708</v>
      </c>
      <c r="CG293" s="14" t="n">
        <v>0.18</v>
      </c>
      <c r="CH293" s="14" t="n">
        <v>1</v>
      </c>
      <c r="CI293" s="14" t="n">
        <v>0</v>
      </c>
      <c r="CJ293" s="14" t="n">
        <v>0</v>
      </c>
      <c r="CK293" s="14" t="n">
        <v>0</v>
      </c>
      <c r="CL293" s="14" t="n">
        <v>0</v>
      </c>
      <c r="CM293" s="14" t="n">
        <v>0</v>
      </c>
      <c r="CN293" s="14" t="n">
        <v>0</v>
      </c>
      <c r="CO293" s="14" t="n">
        <v>0</v>
      </c>
      <c r="CP293" s="14" t="n">
        <v>0</v>
      </c>
      <c r="CQ293" s="14" t="n">
        <v>1.294</v>
      </c>
      <c r="CR293" s="14" t="n">
        <v>1</v>
      </c>
      <c r="CS293" s="14" t="n">
        <v>5.158</v>
      </c>
      <c r="CT293" s="14" t="n">
        <v>10.485</v>
      </c>
      <c r="CU293" s="14" t="n">
        <v>31.326</v>
      </c>
    </row>
    <row r="294">
      <c r="A294" s="14" t="inlineStr">
        <is>
          <t>GAB2023</t>
        </is>
      </c>
      <c r="B294" s="14" t="inlineStr">
        <is>
          <t>GAB</t>
        </is>
      </c>
      <c r="C294" s="14" t="inlineStr">
        <is>
          <t>GAB</t>
        </is>
      </c>
      <c r="D294" s="14" t="inlineStr">
        <is>
          <t>Gabon</t>
        </is>
      </c>
      <c r="E294" s="14" t="n">
        <v>2023</v>
      </c>
      <c r="F294" s="14" t="n">
        <v>0.18</v>
      </c>
      <c r="G294" s="14" t="n">
        <v>6.147</v>
      </c>
      <c r="H294" s="14" t="n">
        <v>1.286</v>
      </c>
      <c r="I294" s="14" t="n">
        <v>0.547</v>
      </c>
      <c r="J294" s="14" t="n">
        <v>6.693</v>
      </c>
      <c r="K294" s="14" t="n">
        <v>0</v>
      </c>
      <c r="L294" s="14" t="n">
        <v>1</v>
      </c>
      <c r="M294" s="14" t="n">
        <v>7.886</v>
      </c>
      <c r="N294" s="14" t="n">
        <v>3.857</v>
      </c>
      <c r="O294" s="14" t="n">
        <v>0.453</v>
      </c>
      <c r="P294" s="14" t="n">
        <v>8.339</v>
      </c>
      <c r="Q294" s="14" t="n">
        <v>0</v>
      </c>
      <c r="R294" s="14" t="n">
        <v>1</v>
      </c>
      <c r="S294" s="14" t="n">
        <v>12.575</v>
      </c>
      <c r="T294" s="14" t="n">
        <v>7.714</v>
      </c>
      <c r="U294" s="14" t="n">
        <v>0.8080000000000001</v>
      </c>
      <c r="V294" s="14" t="n">
        <v>15.484</v>
      </c>
      <c r="W294" s="14" t="n">
        <v>0.18</v>
      </c>
      <c r="X294" s="14" t="n">
        <v>1</v>
      </c>
      <c r="Y294" s="14" t="n">
        <v>6.013</v>
      </c>
      <c r="Z294" s="14" t="n">
        <v>0.442</v>
      </c>
      <c r="AA294" s="14" t="n">
        <v>-0.143</v>
      </c>
      <c r="AB294" s="14" t="n">
        <v>5.87</v>
      </c>
      <c r="AC294" s="14" t="n">
        <v>0</v>
      </c>
      <c r="AD294" s="14" t="n">
        <v>1</v>
      </c>
      <c r="AE294" s="14" t="n">
        <v>6.656</v>
      </c>
      <c r="AF294" s="14" t="n">
        <v>0.9</v>
      </c>
      <c r="AG294" s="14" t="n">
        <v>-0.143</v>
      </c>
      <c r="AH294" s="14" t="n">
        <v>6.513</v>
      </c>
      <c r="AI294" s="14" t="n">
        <v>0</v>
      </c>
      <c r="AJ294" s="14" t="n">
        <v>1</v>
      </c>
      <c r="AK294" s="14" t="n">
        <v>10.513</v>
      </c>
      <c r="AL294" s="14" t="n">
        <v>3.906</v>
      </c>
      <c r="AM294" s="14" t="n">
        <v>0.08599999999999999</v>
      </c>
      <c r="AN294" s="14" t="n">
        <v>12.262</v>
      </c>
      <c r="AO294" s="14" t="n">
        <v>0.18</v>
      </c>
      <c r="AP294" s="14" t="n">
        <v>1</v>
      </c>
      <c r="AQ294" s="14" t="n">
        <v>0.76</v>
      </c>
      <c r="AR294" s="14" t="n">
        <v>0.129</v>
      </c>
      <c r="AS294" s="14" t="n">
        <v>0.09</v>
      </c>
      <c r="AT294" s="14" t="n">
        <v>1.004</v>
      </c>
      <c r="AU294" s="14" t="n">
        <v>0.18</v>
      </c>
      <c r="AV294" s="14" t="n">
        <v>1</v>
      </c>
      <c r="AW294" s="14" t="n">
        <v>0.8110000000000001</v>
      </c>
      <c r="AX294" s="14" t="n">
        <v>0.129</v>
      </c>
      <c r="AY294" s="14" t="n">
        <v>0.005</v>
      </c>
      <c r="AZ294" s="14" t="n">
        <v>0.963</v>
      </c>
      <c r="BA294" s="14" t="n">
        <v>0.18</v>
      </c>
      <c r="BB294" s="14" t="n">
        <v>1</v>
      </c>
      <c r="BC294" s="14" t="n">
        <v>0.535</v>
      </c>
      <c r="BD294" s="14" t="n">
        <v>0.129</v>
      </c>
      <c r="BE294" s="14" t="n">
        <v>-0.196</v>
      </c>
      <c r="BF294" s="14" t="n">
        <v>0.4</v>
      </c>
      <c r="BG294" s="14" t="n">
        <v>0</v>
      </c>
      <c r="BH294" s="14" t="n">
        <v>0</v>
      </c>
      <c r="BI294" s="14" t="n">
        <v>0.579</v>
      </c>
      <c r="BJ294" s="14" t="n">
        <v>0.129</v>
      </c>
      <c r="BK294" s="14" t="n">
        <v>0.049</v>
      </c>
      <c r="BL294" s="14" t="n">
        <v>0.742</v>
      </c>
      <c r="BM294" s="14" t="n">
        <v>0.18</v>
      </c>
      <c r="BN294" s="14" t="n">
        <v>1</v>
      </c>
      <c r="BO294" s="14" t="n">
        <v>0</v>
      </c>
      <c r="BP294" s="14" t="n">
        <v>-0.016</v>
      </c>
      <c r="BQ294" s="14" t="n">
        <v>0.178</v>
      </c>
      <c r="BR294" s="14" t="n">
        <v>0</v>
      </c>
      <c r="BS294" s="14" t="n">
        <v>0.5</v>
      </c>
      <c r="BT294" s="14" t="n">
        <v>0</v>
      </c>
      <c r="BU294" s="14" t="n">
        <v>-0.016</v>
      </c>
      <c r="BV294" s="14" t="n">
        <v>0.203</v>
      </c>
      <c r="BW294" s="14" t="n">
        <v>0.18</v>
      </c>
      <c r="BX294" s="14" t="n">
        <v>0.333</v>
      </c>
      <c r="BY294" s="14" t="n">
        <v>13.254</v>
      </c>
      <c r="BZ294" s="14" t="n">
        <v>0</v>
      </c>
      <c r="CA294" s="14" t="n">
        <v>13.254</v>
      </c>
      <c r="CB294" s="14" t="n">
        <v>0</v>
      </c>
      <c r="CC294" s="14" t="n">
        <v>83.248</v>
      </c>
      <c r="CD294" s="14" t="n">
        <v>7.95</v>
      </c>
      <c r="CE294" s="14" t="n">
        <v>16.717</v>
      </c>
      <c r="CF294" s="14" t="n">
        <v>117.958</v>
      </c>
      <c r="CG294" s="14" t="n">
        <v>0.18</v>
      </c>
      <c r="CH294" s="14" t="n">
        <v>1</v>
      </c>
      <c r="CI294" s="14" t="n">
        <v>0</v>
      </c>
      <c r="CJ294" s="14" t="n">
        <v>0</v>
      </c>
      <c r="CK294" s="14" t="n">
        <v>0</v>
      </c>
      <c r="CL294" s="14" t="n">
        <v>0</v>
      </c>
      <c r="CM294" s="14" t="n">
        <v>0</v>
      </c>
      <c r="CN294" s="14" t="n">
        <v>0</v>
      </c>
      <c r="CO294" s="14" t="n">
        <v>0</v>
      </c>
      <c r="CP294" s="14" t="n">
        <v>0</v>
      </c>
      <c r="CQ294" s="14" t="n">
        <v>1.348</v>
      </c>
      <c r="CR294" s="14" t="n">
        <v>1</v>
      </c>
      <c r="CS294" s="14" t="n">
        <v>5.37</v>
      </c>
      <c r="CT294" s="14" t="n">
        <v>4.861</v>
      </c>
      <c r="CU294" s="14" t="n">
        <v>11.622</v>
      </c>
    </row>
    <row r="295">
      <c r="A295" s="14" t="inlineStr">
        <is>
          <t>GAB2024</t>
        </is>
      </c>
      <c r="B295" s="14" t="inlineStr">
        <is>
          <t>GAB</t>
        </is>
      </c>
      <c r="C295" s="14" t="inlineStr">
        <is>
          <t>GAB</t>
        </is>
      </c>
      <c r="D295" s="14" t="inlineStr">
        <is>
          <t>Gabon</t>
        </is>
      </c>
      <c r="E295" s="14" t="n">
        <v>2024</v>
      </c>
      <c r="F295" s="14" t="n">
        <v>0.18</v>
      </c>
      <c r="G295" s="14" t="n">
        <v>5.575</v>
      </c>
      <c r="H295" s="14" t="n">
        <v>1.324</v>
      </c>
      <c r="I295" s="14" t="n">
        <v>0.425</v>
      </c>
      <c r="J295" s="14" t="n">
        <v>6</v>
      </c>
      <c r="K295" s="14" t="n">
        <v>0</v>
      </c>
      <c r="L295" s="14" t="n">
        <v>1</v>
      </c>
      <c r="M295" s="14" t="n">
        <v>7.124</v>
      </c>
      <c r="N295" s="14" t="n">
        <v>3.971</v>
      </c>
      <c r="O295" s="14" t="n">
        <v>0.315</v>
      </c>
      <c r="P295" s="14" t="n">
        <v>7.439</v>
      </c>
      <c r="Q295" s="14" t="n">
        <v>0</v>
      </c>
      <c r="R295" s="14" t="n">
        <v>1</v>
      </c>
      <c r="S295" s="14" t="n">
        <v>12.193</v>
      </c>
      <c r="T295" s="14" t="n">
        <v>7.942</v>
      </c>
      <c r="U295" s="14" t="n">
        <v>0.734</v>
      </c>
      <c r="V295" s="14" t="n">
        <v>14.889</v>
      </c>
      <c r="W295" s="14" t="n">
        <v>0.18</v>
      </c>
      <c r="X295" s="14" t="n">
        <v>1</v>
      </c>
      <c r="Y295" s="14" t="n">
        <v>6.191</v>
      </c>
      <c r="Z295" s="14" t="n">
        <v>0.455</v>
      </c>
      <c r="AA295" s="14" t="n">
        <v>-0.131</v>
      </c>
      <c r="AB295" s="14" t="n">
        <v>6.06</v>
      </c>
      <c r="AC295" s="14" t="n">
        <v>0</v>
      </c>
      <c r="AD295" s="14" t="n">
        <v>1</v>
      </c>
      <c r="AE295" s="14" t="n">
        <v>6.853</v>
      </c>
      <c r="AF295" s="14" t="n">
        <v>0.926</v>
      </c>
      <c r="AG295" s="14" t="n">
        <v>-0.131</v>
      </c>
      <c r="AH295" s="14" t="n">
        <v>6.721</v>
      </c>
      <c r="AI295" s="14" t="n">
        <v>0</v>
      </c>
      <c r="AJ295" s="14" t="n">
        <v>1</v>
      </c>
      <c r="AK295" s="14" t="n">
        <v>10.823</v>
      </c>
      <c r="AL295" s="14" t="n">
        <v>4.021</v>
      </c>
      <c r="AM295" s="14" t="n">
        <v>0.131</v>
      </c>
      <c r="AN295" s="14" t="n">
        <v>12.617</v>
      </c>
      <c r="AO295" s="14" t="n">
        <v>0.18</v>
      </c>
      <c r="AP295" s="14" t="n">
        <v>1</v>
      </c>
      <c r="AQ295" s="14" t="n">
        <v>0.724</v>
      </c>
      <c r="AR295" s="14" t="n">
        <v>0.132</v>
      </c>
      <c r="AS295" s="14" t="n">
        <v>0.12</v>
      </c>
      <c r="AT295" s="14" t="n">
        <v>0.997</v>
      </c>
      <c r="AU295" s="14" t="n">
        <v>0.18</v>
      </c>
      <c r="AV295" s="14" t="n">
        <v>1</v>
      </c>
      <c r="AW295" s="14" t="n">
        <v>0.75</v>
      </c>
      <c r="AX295" s="14" t="n">
        <v>0.132</v>
      </c>
      <c r="AY295" s="14" t="n">
        <v>0.054</v>
      </c>
      <c r="AZ295" s="14" t="n">
        <v>0.949</v>
      </c>
      <c r="BA295" s="14" t="n">
        <v>0.18</v>
      </c>
      <c r="BB295" s="14" t="n">
        <v>1</v>
      </c>
      <c r="BC295" s="14" t="n">
        <v>0.513</v>
      </c>
      <c r="BD295" s="14" t="n">
        <v>0.132</v>
      </c>
      <c r="BE295" s="14" t="n">
        <v>-0.231</v>
      </c>
      <c r="BF295" s="14" t="n">
        <v>0.333</v>
      </c>
      <c r="BG295" s="14" t="n">
        <v>0</v>
      </c>
      <c r="BH295" s="14" t="n">
        <v>0</v>
      </c>
      <c r="BI295" s="14" t="n">
        <v>0.591</v>
      </c>
      <c r="BJ295" s="14" t="n">
        <v>0.132</v>
      </c>
      <c r="BK295" s="14" t="n">
        <v>0.034</v>
      </c>
      <c r="BL295" s="14" t="n">
        <v>0.738</v>
      </c>
      <c r="BM295" s="14" t="n">
        <v>0.18</v>
      </c>
      <c r="BN295" s="14" t="n">
        <v>1</v>
      </c>
      <c r="BO295" s="14" t="n">
        <v>0</v>
      </c>
      <c r="BP295" s="14" t="n">
        <v>-0.017</v>
      </c>
      <c r="BQ295" s="14" t="n">
        <v>0.178</v>
      </c>
      <c r="BR295" s="14" t="n">
        <v>0</v>
      </c>
      <c r="BS295" s="14" t="n">
        <v>0.5</v>
      </c>
      <c r="BT295" s="14" t="n">
        <v>0</v>
      </c>
      <c r="BU295" s="14" t="n">
        <v>-0.017</v>
      </c>
      <c r="BV295" s="14" t="n">
        <v>0.203</v>
      </c>
      <c r="BW295" s="14" t="n">
        <v>0.18</v>
      </c>
      <c r="BX295" s="14" t="n">
        <v>0.333</v>
      </c>
      <c r="BY295" s="14" t="n">
        <v>13.646</v>
      </c>
      <c r="BZ295" s="14" t="n">
        <v>0</v>
      </c>
      <c r="CA295" s="14" t="n">
        <v>13.646</v>
      </c>
      <c r="CB295" s="14" t="n">
        <v>0</v>
      </c>
      <c r="CC295" s="14" t="n">
        <v>82.58799999999999</v>
      </c>
      <c r="CD295" s="14" t="n">
        <v>7.95</v>
      </c>
      <c r="CE295" s="14" t="n">
        <v>22.851</v>
      </c>
      <c r="CF295" s="14" t="n">
        <v>121.44</v>
      </c>
      <c r="CG295" s="14" t="n">
        <v>0.18</v>
      </c>
      <c r="CH295" s="14" t="n">
        <v>1</v>
      </c>
      <c r="CI295" s="14" t="n">
        <v>0</v>
      </c>
      <c r="CJ295" s="14" t="n">
        <v>0</v>
      </c>
      <c r="CK295" s="14" t="n">
        <v>0</v>
      </c>
      <c r="CL295" s="14" t="n">
        <v>0</v>
      </c>
      <c r="CM295" s="14" t="n">
        <v>0</v>
      </c>
      <c r="CN295" s="14" t="n">
        <v>0</v>
      </c>
      <c r="CO295" s="14" t="n">
        <v>0</v>
      </c>
      <c r="CP295" s="14" t="n">
        <v>0</v>
      </c>
      <c r="CQ295" s="14" t="n">
        <v>1.387</v>
      </c>
      <c r="CR295" s="14" t="n">
        <v>1</v>
      </c>
      <c r="CS295" s="14" t="n">
        <v>5.529</v>
      </c>
      <c r="CT295" s="14" t="n">
        <v>4.251</v>
      </c>
      <c r="CU295" s="14" t="n">
        <v>10.168</v>
      </c>
    </row>
    <row r="296">
      <c r="A296" s="14" t="inlineStr">
        <is>
          <t>GMB2021</t>
        </is>
      </c>
      <c r="B296" s="14" t="inlineStr">
        <is>
          <t>GMB</t>
        </is>
      </c>
      <c r="C296" s="14" t="inlineStr">
        <is>
          <t>GMB</t>
        </is>
      </c>
      <c r="D296" s="14" t="inlineStr">
        <is>
          <t>Gambia, The</t>
        </is>
      </c>
      <c r="E296" s="14" t="n">
        <v>2021</v>
      </c>
      <c r="F296" s="14" t="n">
        <v>0.15</v>
      </c>
      <c r="G296" s="14" t="n">
        <v>5.897</v>
      </c>
      <c r="H296" s="14" t="n">
        <v>1.143</v>
      </c>
      <c r="I296" s="14" t="n">
        <v>0</v>
      </c>
      <c r="J296" s="14" t="n">
        <v>5.897</v>
      </c>
      <c r="K296" s="14" t="n">
        <v>0</v>
      </c>
      <c r="L296" s="14" t="n">
        <v>1</v>
      </c>
      <c r="M296" s="14" t="n">
        <v>7.964</v>
      </c>
      <c r="N296" s="14" t="n">
        <v>3.43</v>
      </c>
      <c r="O296" s="14" t="n">
        <v>0</v>
      </c>
      <c r="P296" s="14" t="n">
        <v>7.964</v>
      </c>
      <c r="Q296" s="14" t="n">
        <v>0</v>
      </c>
      <c r="R296" s="14" t="n">
        <v>1</v>
      </c>
      <c r="S296" s="14" t="n">
        <v>11.613</v>
      </c>
      <c r="T296" s="14" t="n">
        <v>6.86</v>
      </c>
      <c r="U296" s="14" t="n">
        <v>0</v>
      </c>
      <c r="V296" s="14" t="n">
        <v>13.355</v>
      </c>
      <c r="W296" s="14" t="n">
        <v>0.15</v>
      </c>
      <c r="X296" s="14" t="n">
        <v>1</v>
      </c>
      <c r="Y296" s="14" t="n">
        <v>16.302</v>
      </c>
      <c r="Z296" s="14" t="n">
        <v>2.203</v>
      </c>
      <c r="AA296" s="14" t="n">
        <v>0</v>
      </c>
      <c r="AB296" s="14" t="n">
        <v>16.302</v>
      </c>
      <c r="AC296" s="14" t="n">
        <v>0</v>
      </c>
      <c r="AD296" s="14" t="n">
        <v>1</v>
      </c>
      <c r="AE296" s="14" t="n">
        <v>17.445</v>
      </c>
      <c r="AF296" s="14" t="n">
        <v>4.079</v>
      </c>
      <c r="AG296" s="14" t="n">
        <v>0</v>
      </c>
      <c r="AH296" s="14" t="n">
        <v>17.445</v>
      </c>
      <c r="AI296" s="14" t="n">
        <v>0</v>
      </c>
      <c r="AJ296" s="14" t="n">
        <v>1</v>
      </c>
      <c r="AK296" s="14" t="n">
        <v>24.305</v>
      </c>
      <c r="AL296" s="14" t="n">
        <v>12.945</v>
      </c>
      <c r="AM296" s="14" t="n">
        <v>0</v>
      </c>
      <c r="AN296" s="14" t="n">
        <v>27.951</v>
      </c>
      <c r="AO296" s="14" t="n">
        <v>0.15</v>
      </c>
      <c r="AP296" s="14" t="n">
        <v>1</v>
      </c>
      <c r="AQ296" s="14" t="n">
        <v>0.619</v>
      </c>
      <c r="AR296" s="14" t="n">
        <v>0.114</v>
      </c>
      <c r="AS296" s="14" t="n">
        <v>0.277</v>
      </c>
      <c r="AT296" s="14" t="n">
        <v>1.03</v>
      </c>
      <c r="AU296" s="14" t="n">
        <v>0.15</v>
      </c>
      <c r="AV296" s="14" t="n">
        <v>1</v>
      </c>
      <c r="AW296" s="14" t="n">
        <v>0.599</v>
      </c>
      <c r="AX296" s="14" t="n">
        <v>0.114</v>
      </c>
      <c r="AY296" s="14" t="n">
        <v>0.261</v>
      </c>
      <c r="AZ296" s="14" t="n">
        <v>0.989</v>
      </c>
      <c r="BA296" s="14" t="n">
        <v>0.15</v>
      </c>
      <c r="BB296" s="14" t="n">
        <v>1</v>
      </c>
      <c r="BC296" s="14" t="n">
        <v>0.439</v>
      </c>
      <c r="BD296" s="14" t="n">
        <v>0.114</v>
      </c>
      <c r="BE296" s="14" t="n">
        <v>0</v>
      </c>
      <c r="BF296" s="14" t="n">
        <v>0.505</v>
      </c>
      <c r="BG296" s="14" t="n">
        <v>0.15</v>
      </c>
      <c r="BH296" s="14" t="n">
        <v>1</v>
      </c>
      <c r="BI296" s="14" t="n">
        <v>0.505</v>
      </c>
      <c r="BJ296" s="14" t="n">
        <v>0.114</v>
      </c>
      <c r="BK296" s="14" t="n">
        <v>0.222</v>
      </c>
      <c r="BL296" s="14" t="n">
        <v>0.836</v>
      </c>
      <c r="BM296" s="14" t="n">
        <v>0.15</v>
      </c>
      <c r="BN296" s="14" t="n">
        <v>1</v>
      </c>
      <c r="BO296" s="14" t="n">
        <v>0</v>
      </c>
      <c r="BP296" s="14" t="n">
        <v>0</v>
      </c>
      <c r="BQ296" s="14" t="n">
        <v>0</v>
      </c>
      <c r="BR296" s="14" t="n">
        <v>0</v>
      </c>
      <c r="BS296" s="14" t="n">
        <v>1</v>
      </c>
      <c r="BT296" s="14" t="n">
        <v>0</v>
      </c>
      <c r="BU296" s="14" t="n">
        <v>0</v>
      </c>
      <c r="BV296" s="14" t="n">
        <v>0</v>
      </c>
      <c r="BW296" s="14" t="n">
        <v>0.15</v>
      </c>
      <c r="BX296" s="14" t="n">
        <v>1</v>
      </c>
      <c r="BY296" s="14" t="n">
        <v>11.787</v>
      </c>
      <c r="BZ296" s="14" t="n">
        <v>0</v>
      </c>
      <c r="CA296" s="14" t="n">
        <v>11.787</v>
      </c>
      <c r="CB296" s="14" t="n">
        <v>0</v>
      </c>
      <c r="CC296" s="14" t="n">
        <v>78.125</v>
      </c>
      <c r="CD296" s="14" t="n">
        <v>7.95</v>
      </c>
      <c r="CE296" s="14" t="n">
        <v>0</v>
      </c>
      <c r="CF296" s="14" t="n">
        <v>89.84399999999999</v>
      </c>
      <c r="CG296" s="14" t="n">
        <v>0.15</v>
      </c>
      <c r="CH296" s="14" t="n">
        <v>1</v>
      </c>
      <c r="CI296" s="14" t="n">
        <v>0</v>
      </c>
      <c r="CJ296" s="14" t="n">
        <v>0</v>
      </c>
      <c r="CK296" s="14" t="n">
        <v>0</v>
      </c>
      <c r="CL296" s="14" t="n">
        <v>0</v>
      </c>
      <c r="CM296" s="14" t="n">
        <v>0</v>
      </c>
      <c r="CN296" s="14" t="n">
        <v>0</v>
      </c>
      <c r="CO296" s="14" t="n">
        <v>0</v>
      </c>
      <c r="CP296" s="14" t="n">
        <v>0</v>
      </c>
      <c r="CQ296" s="14" t="n">
        <v>1.198</v>
      </c>
      <c r="CR296" s="14" t="n">
        <v>0</v>
      </c>
      <c r="CS296" s="14" t="n">
        <v>4.776</v>
      </c>
      <c r="CT296" s="14" t="n">
        <v>4.753</v>
      </c>
      <c r="CU296" s="14" t="n">
        <v>15.162</v>
      </c>
    </row>
    <row r="297">
      <c r="A297" s="14" t="inlineStr">
        <is>
          <t>GMB2022</t>
        </is>
      </c>
      <c r="B297" s="14" t="inlineStr">
        <is>
          <t>GMB</t>
        </is>
      </c>
      <c r="C297" s="14" t="inlineStr">
        <is>
          <t>GMB</t>
        </is>
      </c>
      <c r="D297" s="14" t="inlineStr">
        <is>
          <t>Gambia, The</t>
        </is>
      </c>
      <c r="E297" s="14" t="n">
        <v>2022</v>
      </c>
      <c r="F297" s="14" t="n">
        <v>0.15</v>
      </c>
      <c r="G297" s="14" t="n">
        <v>11.72</v>
      </c>
      <c r="H297" s="14" t="n">
        <v>1.235</v>
      </c>
      <c r="I297" s="14" t="n">
        <v>0</v>
      </c>
      <c r="J297" s="14" t="n">
        <v>11.72</v>
      </c>
      <c r="K297" s="14" t="n">
        <v>0</v>
      </c>
      <c r="L297" s="14" t="n">
        <v>1</v>
      </c>
      <c r="M297" s="14" t="n">
        <v>9.782999999999999</v>
      </c>
      <c r="N297" s="14" t="n">
        <v>3.704</v>
      </c>
      <c r="O297" s="14" t="n">
        <v>0</v>
      </c>
      <c r="P297" s="14" t="n">
        <v>9.782999999999999</v>
      </c>
      <c r="Q297" s="14" t="n">
        <v>0</v>
      </c>
      <c r="R297" s="14" t="n">
        <v>1</v>
      </c>
      <c r="S297" s="14" t="n">
        <v>17.893</v>
      </c>
      <c r="T297" s="14" t="n">
        <v>7.408</v>
      </c>
      <c r="U297" s="14" t="n">
        <v>0.199</v>
      </c>
      <c r="V297" s="14" t="n">
        <v>20.577</v>
      </c>
      <c r="W297" s="14" t="n">
        <v>0.15</v>
      </c>
      <c r="X297" s="14" t="n">
        <v>1</v>
      </c>
      <c r="Y297" s="14" t="n">
        <v>32.551</v>
      </c>
      <c r="Z297" s="14" t="n">
        <v>4.399</v>
      </c>
      <c r="AA297" s="14" t="n">
        <v>0</v>
      </c>
      <c r="AB297" s="14" t="n">
        <v>32.551</v>
      </c>
      <c r="AC297" s="14" t="n">
        <v>0</v>
      </c>
      <c r="AD297" s="14" t="n">
        <v>1</v>
      </c>
      <c r="AE297" s="14" t="n">
        <v>33.786</v>
      </c>
      <c r="AF297" s="14" t="n">
        <v>7.9</v>
      </c>
      <c r="AG297" s="14" t="n">
        <v>0</v>
      </c>
      <c r="AH297" s="14" t="n">
        <v>33.786</v>
      </c>
      <c r="AI297" s="14" t="n">
        <v>0</v>
      </c>
      <c r="AJ297" s="14" t="n">
        <v>1</v>
      </c>
      <c r="AK297" s="14" t="n">
        <v>41.194</v>
      </c>
      <c r="AL297" s="14" t="n">
        <v>21.94</v>
      </c>
      <c r="AM297" s="14" t="n">
        <v>0.457</v>
      </c>
      <c r="AN297" s="14" t="n">
        <v>47.373</v>
      </c>
      <c r="AO297" s="14" t="n">
        <v>0.15</v>
      </c>
      <c r="AP297" s="14" t="n">
        <v>1</v>
      </c>
      <c r="AQ297" s="14" t="n">
        <v>0.861</v>
      </c>
      <c r="AR297" s="14" t="n">
        <v>0.123</v>
      </c>
      <c r="AS297" s="14" t="n">
        <v>0.264</v>
      </c>
      <c r="AT297" s="14" t="n">
        <v>1.294</v>
      </c>
      <c r="AU297" s="14" t="n">
        <v>0.15</v>
      </c>
      <c r="AV297" s="14" t="n">
        <v>1</v>
      </c>
      <c r="AW297" s="14" t="n">
        <v>0.986</v>
      </c>
      <c r="AX297" s="14" t="n">
        <v>0.123</v>
      </c>
      <c r="AY297" s="14" t="n">
        <v>0.076</v>
      </c>
      <c r="AZ297" s="14" t="n">
        <v>1.222</v>
      </c>
      <c r="BA297" s="14" t="n">
        <v>0.15</v>
      </c>
      <c r="BB297" s="14" t="n">
        <v>1</v>
      </c>
      <c r="BC297" s="14" t="n">
        <v>0.598</v>
      </c>
      <c r="BD297" s="14" t="n">
        <v>0.123</v>
      </c>
      <c r="BE297" s="14" t="n">
        <v>0.007</v>
      </c>
      <c r="BF297" s="14" t="n">
        <v>0.6879999999999999</v>
      </c>
      <c r="BG297" s="14" t="n">
        <v>0.15</v>
      </c>
      <c r="BH297" s="14" t="n">
        <v>1</v>
      </c>
      <c r="BI297" s="14" t="n">
        <v>0.612</v>
      </c>
      <c r="BJ297" s="14" t="n">
        <v>0.123</v>
      </c>
      <c r="BK297" s="14" t="n">
        <v>0.543</v>
      </c>
      <c r="BL297" s="14" t="n">
        <v>1.328</v>
      </c>
      <c r="BM297" s="14" t="n">
        <v>0.15</v>
      </c>
      <c r="BN297" s="14" t="n">
        <v>1</v>
      </c>
      <c r="BO297" s="14" t="n">
        <v>0</v>
      </c>
      <c r="BP297" s="14" t="n">
        <v>0</v>
      </c>
      <c r="BQ297" s="14" t="n">
        <v>0</v>
      </c>
      <c r="BR297" s="14" t="n">
        <v>0</v>
      </c>
      <c r="BS297" s="14" t="n">
        <v>1</v>
      </c>
      <c r="BT297" s="14" t="n">
        <v>0</v>
      </c>
      <c r="BU297" s="14" t="n">
        <v>0</v>
      </c>
      <c r="BV297" s="14" t="n">
        <v>0</v>
      </c>
      <c r="BW297" s="14" t="n">
        <v>0.15</v>
      </c>
      <c r="BX297" s="14" t="n">
        <v>1</v>
      </c>
      <c r="BY297" s="14" t="n">
        <v>12.729</v>
      </c>
      <c r="BZ297" s="14" t="n">
        <v>0</v>
      </c>
      <c r="CA297" s="14" t="n">
        <v>12.729</v>
      </c>
      <c r="CB297" s="14" t="n">
        <v>0</v>
      </c>
      <c r="CC297" s="14" t="n">
        <v>97.90000000000001</v>
      </c>
      <c r="CD297" s="14" t="n">
        <v>7.95</v>
      </c>
      <c r="CE297" s="14" t="n">
        <v>1.087</v>
      </c>
      <c r="CF297" s="14" t="n">
        <v>112.585</v>
      </c>
      <c r="CG297" s="14" t="n">
        <v>0.15</v>
      </c>
      <c r="CH297" s="14" t="n">
        <v>1</v>
      </c>
      <c r="CI297" s="14" t="n">
        <v>0</v>
      </c>
      <c r="CJ297" s="14" t="n">
        <v>0</v>
      </c>
      <c r="CK297" s="14" t="n">
        <v>0</v>
      </c>
      <c r="CL297" s="14" t="n">
        <v>0</v>
      </c>
      <c r="CM297" s="14" t="n">
        <v>0</v>
      </c>
      <c r="CN297" s="14" t="n">
        <v>0</v>
      </c>
      <c r="CO297" s="14" t="n">
        <v>0</v>
      </c>
      <c r="CP297" s="14" t="n">
        <v>0</v>
      </c>
      <c r="CQ297" s="14" t="n">
        <v>1.294</v>
      </c>
      <c r="CR297" s="14" t="n">
        <v>0</v>
      </c>
      <c r="CS297" s="14" t="n">
        <v>5.158</v>
      </c>
      <c r="CT297" s="14" t="n">
        <v>10.485</v>
      </c>
      <c r="CU297" s="14" t="n">
        <v>31.326</v>
      </c>
    </row>
    <row r="298">
      <c r="A298" s="14" t="inlineStr">
        <is>
          <t>GMB2023</t>
        </is>
      </c>
      <c r="B298" s="14" t="inlineStr">
        <is>
          <t>GMB</t>
        </is>
      </c>
      <c r="C298" s="14" t="inlineStr">
        <is>
          <t>GMB</t>
        </is>
      </c>
      <c r="D298" s="14" t="inlineStr">
        <is>
          <t>Gambia, The</t>
        </is>
      </c>
      <c r="E298" s="14" t="n">
        <v>2023</v>
      </c>
      <c r="F298" s="14" t="n">
        <v>0.15</v>
      </c>
      <c r="G298" s="14" t="n">
        <v>6.147</v>
      </c>
      <c r="H298" s="14" t="n">
        <v>1.286</v>
      </c>
      <c r="I298" s="14" t="n">
        <v>0</v>
      </c>
      <c r="J298" s="14" t="n">
        <v>6.147</v>
      </c>
      <c r="K298" s="14" t="n">
        <v>0</v>
      </c>
      <c r="L298" s="14" t="n">
        <v>1</v>
      </c>
      <c r="M298" s="14" t="n">
        <v>7.886</v>
      </c>
      <c r="N298" s="14" t="n">
        <v>3.857</v>
      </c>
      <c r="O298" s="14" t="n">
        <v>0</v>
      </c>
      <c r="P298" s="14" t="n">
        <v>7.886</v>
      </c>
      <c r="Q298" s="14" t="n">
        <v>0</v>
      </c>
      <c r="R298" s="14" t="n">
        <v>1</v>
      </c>
      <c r="S298" s="14" t="n">
        <v>12.575</v>
      </c>
      <c r="T298" s="14" t="n">
        <v>7.714</v>
      </c>
      <c r="U298" s="14" t="n">
        <v>0.209</v>
      </c>
      <c r="V298" s="14" t="n">
        <v>14.461</v>
      </c>
      <c r="W298" s="14" t="n">
        <v>0.15</v>
      </c>
      <c r="X298" s="14" t="n">
        <v>1</v>
      </c>
      <c r="Y298" s="14" t="n">
        <v>12.286</v>
      </c>
      <c r="Z298" s="14" t="n">
        <v>1.661</v>
      </c>
      <c r="AA298" s="14" t="n">
        <v>0</v>
      </c>
      <c r="AB298" s="14" t="n">
        <v>12.286</v>
      </c>
      <c r="AC298" s="14" t="n">
        <v>0</v>
      </c>
      <c r="AD298" s="14" t="n">
        <v>1</v>
      </c>
      <c r="AE298" s="14" t="n">
        <v>13.572</v>
      </c>
      <c r="AF298" s="14" t="n">
        <v>3.174</v>
      </c>
      <c r="AG298" s="14" t="n">
        <v>0</v>
      </c>
      <c r="AH298" s="14" t="n">
        <v>13.572</v>
      </c>
      <c r="AI298" s="14" t="n">
        <v>0</v>
      </c>
      <c r="AJ298" s="14" t="n">
        <v>1</v>
      </c>
      <c r="AK298" s="14" t="n">
        <v>21.286</v>
      </c>
      <c r="AL298" s="14" t="n">
        <v>11.337</v>
      </c>
      <c r="AM298" s="14" t="n">
        <v>0.354</v>
      </c>
      <c r="AN298" s="14" t="n">
        <v>24.479</v>
      </c>
      <c r="AO298" s="14" t="n">
        <v>0.15</v>
      </c>
      <c r="AP298" s="14" t="n">
        <v>1</v>
      </c>
      <c r="AQ298" s="14" t="n">
        <v>0.76</v>
      </c>
      <c r="AR298" s="14" t="n">
        <v>0.129</v>
      </c>
      <c r="AS298" s="14" t="n">
        <v>0.299</v>
      </c>
      <c r="AT298" s="14" t="n">
        <v>1.218</v>
      </c>
      <c r="AU298" s="14" t="n">
        <v>0.15</v>
      </c>
      <c r="AV298" s="14" t="n">
        <v>1</v>
      </c>
      <c r="AW298" s="14" t="n">
        <v>0.8110000000000001</v>
      </c>
      <c r="AX298" s="14" t="n">
        <v>0.129</v>
      </c>
      <c r="AY298" s="14" t="n">
        <v>0.212</v>
      </c>
      <c r="AZ298" s="14" t="n">
        <v>1.177</v>
      </c>
      <c r="BA298" s="14" t="n">
        <v>0.15</v>
      </c>
      <c r="BB298" s="14" t="n">
        <v>1</v>
      </c>
      <c r="BC298" s="14" t="n">
        <v>0.535</v>
      </c>
      <c r="BD298" s="14" t="n">
        <v>0.129</v>
      </c>
      <c r="BE298" s="14" t="n">
        <v>0.008999999999999999</v>
      </c>
      <c r="BF298" s="14" t="n">
        <v>0.615</v>
      </c>
      <c r="BG298" s="14" t="n">
        <v>0.15</v>
      </c>
      <c r="BH298" s="14" t="n">
        <v>1</v>
      </c>
      <c r="BI298" s="14" t="n">
        <v>0.579</v>
      </c>
      <c r="BJ298" s="14" t="n">
        <v>0.129</v>
      </c>
      <c r="BK298" s="14" t="n">
        <v>0.43</v>
      </c>
      <c r="BL298" s="14" t="n">
        <v>1.161</v>
      </c>
      <c r="BM298" s="14" t="n">
        <v>0.15</v>
      </c>
      <c r="BN298" s="14" t="n">
        <v>1</v>
      </c>
      <c r="BO298" s="14" t="n">
        <v>0</v>
      </c>
      <c r="BP298" s="14" t="n">
        <v>0</v>
      </c>
      <c r="BQ298" s="14" t="n">
        <v>0</v>
      </c>
      <c r="BR298" s="14" t="n">
        <v>0</v>
      </c>
      <c r="BS298" s="14" t="n">
        <v>1</v>
      </c>
      <c r="BT298" s="14" t="n">
        <v>0</v>
      </c>
      <c r="BU298" s="14" t="n">
        <v>0</v>
      </c>
      <c r="BV298" s="14" t="n">
        <v>0</v>
      </c>
      <c r="BW298" s="14" t="n">
        <v>0.15</v>
      </c>
      <c r="BX298" s="14" t="n">
        <v>1</v>
      </c>
      <c r="BY298" s="14" t="n">
        <v>13.254</v>
      </c>
      <c r="BZ298" s="14" t="n">
        <v>0</v>
      </c>
      <c r="CA298" s="14" t="n">
        <v>13.254</v>
      </c>
      <c r="CB298" s="14" t="n">
        <v>0</v>
      </c>
      <c r="CC298" s="14" t="n">
        <v>83.248</v>
      </c>
      <c r="CD298" s="14" t="n">
        <v>7.95</v>
      </c>
      <c r="CE298" s="14" t="n">
        <v>1.383</v>
      </c>
      <c r="CF298" s="14" t="n">
        <v>95.735</v>
      </c>
      <c r="CG298" s="14" t="n">
        <v>0.15</v>
      </c>
      <c r="CH298" s="14" t="n">
        <v>1</v>
      </c>
      <c r="CI298" s="14" t="n">
        <v>0</v>
      </c>
      <c r="CJ298" s="14" t="n">
        <v>0</v>
      </c>
      <c r="CK298" s="14" t="n">
        <v>0</v>
      </c>
      <c r="CL298" s="14" t="n">
        <v>0</v>
      </c>
      <c r="CM298" s="14" t="n">
        <v>0</v>
      </c>
      <c r="CN298" s="14" t="n">
        <v>0</v>
      </c>
      <c r="CO298" s="14" t="n">
        <v>0</v>
      </c>
      <c r="CP298" s="14" t="n">
        <v>0</v>
      </c>
      <c r="CQ298" s="14" t="n">
        <v>1.348</v>
      </c>
      <c r="CR298" s="14" t="n">
        <v>0</v>
      </c>
      <c r="CS298" s="14" t="n">
        <v>5.37</v>
      </c>
      <c r="CT298" s="14" t="n">
        <v>4.861</v>
      </c>
      <c r="CU298" s="14" t="n">
        <v>11.622</v>
      </c>
    </row>
    <row r="299">
      <c r="A299" s="14" t="inlineStr">
        <is>
          <t>GMB2024</t>
        </is>
      </c>
      <c r="B299" s="14" t="inlineStr">
        <is>
          <t>GMB</t>
        </is>
      </c>
      <c r="C299" s="14" t="inlineStr">
        <is>
          <t>GMB</t>
        </is>
      </c>
      <c r="D299" s="14" t="inlineStr">
        <is>
          <t>Gambia, The</t>
        </is>
      </c>
      <c r="E299" s="14" t="n">
        <v>2024</v>
      </c>
      <c r="F299" s="14" t="n">
        <v>0.15</v>
      </c>
      <c r="G299" s="14" t="n">
        <v>5.575</v>
      </c>
      <c r="H299" s="14" t="n">
        <v>1.324</v>
      </c>
      <c r="I299" s="14" t="n">
        <v>0</v>
      </c>
      <c r="J299" s="14" t="n">
        <v>5.575</v>
      </c>
      <c r="K299" s="14" t="n">
        <v>0</v>
      </c>
      <c r="L299" s="14" t="n">
        <v>1</v>
      </c>
      <c r="M299" s="14" t="n">
        <v>7.124</v>
      </c>
      <c r="N299" s="14" t="n">
        <v>3.971</v>
      </c>
      <c r="O299" s="14" t="n">
        <v>0</v>
      </c>
      <c r="P299" s="14" t="n">
        <v>7.124</v>
      </c>
      <c r="Q299" s="14" t="n">
        <v>0</v>
      </c>
      <c r="R299" s="14" t="n">
        <v>1</v>
      </c>
      <c r="S299" s="14" t="n">
        <v>12.193</v>
      </c>
      <c r="T299" s="14" t="n">
        <v>7.942</v>
      </c>
      <c r="U299" s="14" t="n">
        <v>0.249</v>
      </c>
      <c r="V299" s="14" t="n">
        <v>14.022</v>
      </c>
      <c r="W299" s="14" t="n">
        <v>0.15</v>
      </c>
      <c r="X299" s="14" t="n">
        <v>1</v>
      </c>
      <c r="Y299" s="14" t="n">
        <v>11.016</v>
      </c>
      <c r="Z299" s="14" t="n">
        <v>1.489</v>
      </c>
      <c r="AA299" s="14" t="n">
        <v>0</v>
      </c>
      <c r="AB299" s="14" t="n">
        <v>11.016</v>
      </c>
      <c r="AC299" s="14" t="n">
        <v>0</v>
      </c>
      <c r="AD299" s="14" t="n">
        <v>1</v>
      </c>
      <c r="AE299" s="14" t="n">
        <v>12.339</v>
      </c>
      <c r="AF299" s="14" t="n">
        <v>2.885</v>
      </c>
      <c r="AG299" s="14" t="n">
        <v>0</v>
      </c>
      <c r="AH299" s="14" t="n">
        <v>12.339</v>
      </c>
      <c r="AI299" s="14" t="n">
        <v>0</v>
      </c>
      <c r="AJ299" s="14" t="n">
        <v>1</v>
      </c>
      <c r="AK299" s="14" t="n">
        <v>20.281</v>
      </c>
      <c r="AL299" s="14" t="n">
        <v>10.802</v>
      </c>
      <c r="AM299" s="14" t="n">
        <v>0.414</v>
      </c>
      <c r="AN299" s="14" t="n">
        <v>23.323</v>
      </c>
      <c r="AO299" s="14" t="n">
        <v>0.15</v>
      </c>
      <c r="AP299" s="14" t="n">
        <v>1</v>
      </c>
      <c r="AQ299" s="14" t="n">
        <v>0.724</v>
      </c>
      <c r="AR299" s="14" t="n">
        <v>0.132</v>
      </c>
      <c r="AS299" s="14" t="n">
        <v>0.301</v>
      </c>
      <c r="AT299" s="14" t="n">
        <v>1.179</v>
      </c>
      <c r="AU299" s="14" t="n">
        <v>0.15</v>
      </c>
      <c r="AV299" s="14" t="n">
        <v>1</v>
      </c>
      <c r="AW299" s="14" t="n">
        <v>0.75</v>
      </c>
      <c r="AX299" s="14" t="n">
        <v>0.132</v>
      </c>
      <c r="AY299" s="14" t="n">
        <v>0.273</v>
      </c>
      <c r="AZ299" s="14" t="n">
        <v>1.177</v>
      </c>
      <c r="BA299" s="14" t="n">
        <v>0.15</v>
      </c>
      <c r="BB299" s="14" t="n">
        <v>1</v>
      </c>
      <c r="BC299" s="14" t="n">
        <v>0.513</v>
      </c>
      <c r="BD299" s="14" t="n">
        <v>0.132</v>
      </c>
      <c r="BE299" s="14" t="n">
        <v>0.01</v>
      </c>
      <c r="BF299" s="14" t="n">
        <v>0.59</v>
      </c>
      <c r="BG299" s="14" t="n">
        <v>0.15</v>
      </c>
      <c r="BH299" s="14" t="n">
        <v>1</v>
      </c>
      <c r="BI299" s="14" t="n">
        <v>0.591</v>
      </c>
      <c r="BJ299" s="14" t="n">
        <v>0.132</v>
      </c>
      <c r="BK299" s="14" t="n">
        <v>0.353</v>
      </c>
      <c r="BL299" s="14" t="n">
        <v>1.086</v>
      </c>
      <c r="BM299" s="14" t="n">
        <v>0.15</v>
      </c>
      <c r="BN299" s="14" t="n">
        <v>1</v>
      </c>
      <c r="BO299" s="14" t="n">
        <v>0</v>
      </c>
      <c r="BP299" s="14" t="n">
        <v>0</v>
      </c>
      <c r="BQ299" s="14" t="n">
        <v>0</v>
      </c>
      <c r="BR299" s="14" t="n">
        <v>0</v>
      </c>
      <c r="BS299" s="14" t="n">
        <v>1</v>
      </c>
      <c r="BT299" s="14" t="n">
        <v>0</v>
      </c>
      <c r="BU299" s="14" t="n">
        <v>0</v>
      </c>
      <c r="BV299" s="14" t="n">
        <v>0</v>
      </c>
      <c r="BW299" s="14" t="n">
        <v>0.15</v>
      </c>
      <c r="BX299" s="14" t="n">
        <v>1</v>
      </c>
      <c r="BY299" s="14" t="n">
        <v>13.646</v>
      </c>
      <c r="BZ299" s="14" t="n">
        <v>0</v>
      </c>
      <c r="CA299" s="14" t="n">
        <v>13.646</v>
      </c>
      <c r="CB299" s="14" t="n">
        <v>0</v>
      </c>
      <c r="CC299" s="14" t="n">
        <v>82.58799999999999</v>
      </c>
      <c r="CD299" s="14" t="n">
        <v>7.95</v>
      </c>
      <c r="CE299" s="14" t="n">
        <v>1.687</v>
      </c>
      <c r="CF299" s="14" t="n">
        <v>94.976</v>
      </c>
      <c r="CG299" s="14" t="n">
        <v>0.15</v>
      </c>
      <c r="CH299" s="14" t="n">
        <v>1</v>
      </c>
      <c r="CI299" s="14" t="n">
        <v>0</v>
      </c>
      <c r="CJ299" s="14" t="n">
        <v>0</v>
      </c>
      <c r="CK299" s="14" t="n">
        <v>0</v>
      </c>
      <c r="CL299" s="14" t="n">
        <v>0</v>
      </c>
      <c r="CM299" s="14" t="n">
        <v>0</v>
      </c>
      <c r="CN299" s="14" t="n">
        <v>0</v>
      </c>
      <c r="CO299" s="14" t="n">
        <v>0</v>
      </c>
      <c r="CP299" s="14" t="n">
        <v>0</v>
      </c>
      <c r="CQ299" s="14" t="n">
        <v>1.387</v>
      </c>
      <c r="CR299" s="14" t="n">
        <v>0</v>
      </c>
      <c r="CS299" s="14" t="n">
        <v>5.529</v>
      </c>
      <c r="CT299" s="14" t="n">
        <v>4.251</v>
      </c>
      <c r="CU299" s="14" t="n">
        <v>10.168</v>
      </c>
    </row>
    <row r="300">
      <c r="A300" s="14" t="inlineStr">
        <is>
          <t>GEO2021</t>
        </is>
      </c>
      <c r="B300" s="14" t="inlineStr">
        <is>
          <t>GEO</t>
        </is>
      </c>
      <c r="C300" s="14" t="inlineStr">
        <is>
          <t>GEO</t>
        </is>
      </c>
      <c r="D300" s="14" t="inlineStr">
        <is>
          <t>Georgia</t>
        </is>
      </c>
      <c r="E300" s="14" t="n">
        <v>2021</v>
      </c>
      <c r="F300" s="14" t="n">
        <v>0.18</v>
      </c>
      <c r="G300" s="14" t="n">
        <v>4.526</v>
      </c>
      <c r="H300" s="14" t="n">
        <v>0.988</v>
      </c>
      <c r="I300" s="14" t="n">
        <v>0</v>
      </c>
      <c r="J300" s="14" t="n">
        <v>4.526</v>
      </c>
      <c r="K300" s="14" t="n">
        <v>0</v>
      </c>
      <c r="L300" s="14" t="n">
        <v>1</v>
      </c>
      <c r="M300" s="14" t="n">
        <v>6.593</v>
      </c>
      <c r="N300" s="14" t="n">
        <v>2.964</v>
      </c>
      <c r="O300" s="14" t="n">
        <v>0</v>
      </c>
      <c r="P300" s="14" t="n">
        <v>6.593</v>
      </c>
      <c r="Q300" s="14" t="n">
        <v>0</v>
      </c>
      <c r="R300" s="14" t="n">
        <v>1</v>
      </c>
      <c r="S300" s="14" t="n">
        <v>9.467000000000001</v>
      </c>
      <c r="T300" s="14" t="n">
        <v>5.929</v>
      </c>
      <c r="U300" s="14" t="n">
        <v>0</v>
      </c>
      <c r="V300" s="14" t="n">
        <v>11.171</v>
      </c>
      <c r="W300" s="14" t="n">
        <v>0.18</v>
      </c>
      <c r="X300" s="14" t="n">
        <v>1</v>
      </c>
      <c r="Y300" s="14" t="n">
        <v>5.503</v>
      </c>
      <c r="Z300" s="14" t="n">
        <v>1.016</v>
      </c>
      <c r="AA300" s="14" t="n">
        <v>0.424</v>
      </c>
      <c r="AB300" s="14" t="n">
        <v>5.927</v>
      </c>
      <c r="AC300" s="14" t="n">
        <v>0</v>
      </c>
      <c r="AD300" s="14" t="n">
        <v>1</v>
      </c>
      <c r="AE300" s="14" t="n">
        <v>6.643</v>
      </c>
      <c r="AF300" s="14" t="n">
        <v>1.966</v>
      </c>
      <c r="AG300" s="14" t="n">
        <v>-0.716</v>
      </c>
      <c r="AH300" s="14" t="n">
        <v>5.927</v>
      </c>
      <c r="AI300" s="14" t="n">
        <v>0</v>
      </c>
      <c r="AJ300" s="14" t="n">
        <v>1</v>
      </c>
      <c r="AK300" s="14" t="n">
        <v>13.483</v>
      </c>
      <c r="AL300" s="14" t="n">
        <v>7.955</v>
      </c>
      <c r="AM300" s="14" t="n">
        <v>-9.92</v>
      </c>
      <c r="AN300" s="14" t="n">
        <v>4.204</v>
      </c>
      <c r="AO300" s="14" t="n">
        <v>0</v>
      </c>
      <c r="AP300" s="14" t="n">
        <v>0</v>
      </c>
      <c r="AQ300" s="14" t="n">
        <v>0.619</v>
      </c>
      <c r="AR300" s="14" t="n">
        <v>0.114</v>
      </c>
      <c r="AS300" s="14" t="n">
        <v>0.154</v>
      </c>
      <c r="AT300" s="14" t="n">
        <v>0.913</v>
      </c>
      <c r="AU300" s="14" t="n">
        <v>0.18</v>
      </c>
      <c r="AV300" s="14" t="n">
        <v>1</v>
      </c>
      <c r="AW300" s="14" t="n">
        <v>0.599</v>
      </c>
      <c r="AX300" s="14" t="n">
        <v>0.114</v>
      </c>
      <c r="AY300" s="14" t="n">
        <v>0.143</v>
      </c>
      <c r="AZ300" s="14" t="n">
        <v>0.876</v>
      </c>
      <c r="BA300" s="14" t="n">
        <v>0.18</v>
      </c>
      <c r="BB300" s="14" t="n">
        <v>1</v>
      </c>
      <c r="BC300" s="14" t="n">
        <v>0.439</v>
      </c>
      <c r="BD300" s="14" t="n">
        <v>0.114</v>
      </c>
      <c r="BE300" s="14" t="n">
        <v>-0.024</v>
      </c>
      <c r="BF300" s="14" t="n">
        <v>0.489</v>
      </c>
      <c r="BG300" s="14" t="n">
        <v>0.18</v>
      </c>
      <c r="BH300" s="14" t="n">
        <v>1</v>
      </c>
      <c r="BI300" s="14" t="n">
        <v>0.505</v>
      </c>
      <c r="BJ300" s="14" t="n">
        <v>0.114</v>
      </c>
      <c r="BK300" s="14" t="n">
        <v>0</v>
      </c>
      <c r="BL300" s="14" t="n">
        <v>0.596</v>
      </c>
      <c r="BM300" s="14" t="n">
        <v>0.18</v>
      </c>
      <c r="BN300" s="14" t="n">
        <v>1</v>
      </c>
      <c r="BO300" s="14" t="n">
        <v>0</v>
      </c>
      <c r="BP300" s="14" t="n">
        <v>0</v>
      </c>
      <c r="BQ300" s="14" t="n">
        <v>0.08500000000000001</v>
      </c>
      <c r="BR300" s="14" t="n">
        <v>0</v>
      </c>
      <c r="BS300" s="14" t="n">
        <v>1</v>
      </c>
      <c r="BT300" s="14" t="n">
        <v>0</v>
      </c>
      <c r="BU300" s="14" t="n">
        <v>0</v>
      </c>
      <c r="BV300" s="14" t="n">
        <v>0.076</v>
      </c>
      <c r="BW300" s="14" t="n">
        <v>0.18</v>
      </c>
      <c r="BX300" s="14" t="n">
        <v>1</v>
      </c>
      <c r="BY300" s="14" t="n">
        <v>11.787</v>
      </c>
      <c r="BZ300" s="14" t="n">
        <v>0</v>
      </c>
      <c r="CA300" s="14" t="n">
        <v>11.787</v>
      </c>
      <c r="CB300" s="14" t="n">
        <v>0</v>
      </c>
      <c r="CC300" s="14" t="n">
        <v>78.125</v>
      </c>
      <c r="CD300" s="14" t="n">
        <v>7.95</v>
      </c>
      <c r="CE300" s="14" t="n">
        <v>0</v>
      </c>
      <c r="CF300" s="14" t="n">
        <v>92.188</v>
      </c>
      <c r="CG300" s="14" t="n">
        <v>0.18</v>
      </c>
      <c r="CH300" s="14" t="n">
        <v>1</v>
      </c>
      <c r="CI300" s="14" t="n">
        <v>0</v>
      </c>
      <c r="CJ300" s="14" t="n">
        <v>0</v>
      </c>
      <c r="CK300" s="14" t="n">
        <v>0</v>
      </c>
      <c r="CL300" s="14" t="n">
        <v>0</v>
      </c>
      <c r="CM300" s="14" t="n">
        <v>0</v>
      </c>
      <c r="CN300" s="14" t="n">
        <v>0.003</v>
      </c>
      <c r="CO300" s="14" t="n">
        <v>0</v>
      </c>
      <c r="CP300" s="14" t="n">
        <v>0.271</v>
      </c>
      <c r="CQ300" s="14" t="n">
        <v>1.198</v>
      </c>
      <c r="CR300" s="14" t="n">
        <v>0.006</v>
      </c>
      <c r="CS300" s="14" t="n">
        <v>4.776</v>
      </c>
      <c r="CT300" s="14" t="n">
        <v>4.41</v>
      </c>
      <c r="CU300" s="14" t="n">
        <v>7.061</v>
      </c>
    </row>
    <row r="301">
      <c r="A301" s="14" t="inlineStr">
        <is>
          <t>GEO2022</t>
        </is>
      </c>
      <c r="B301" s="14" t="inlineStr">
        <is>
          <t>GEO</t>
        </is>
      </c>
      <c r="C301" s="14" t="inlineStr">
        <is>
          <t>GEO</t>
        </is>
      </c>
      <c r="D301" s="14" t="inlineStr">
        <is>
          <t>Georgia</t>
        </is>
      </c>
      <c r="E301" s="14" t="n">
        <v>2022</v>
      </c>
      <c r="F301" s="14" t="n">
        <v>0.18</v>
      </c>
      <c r="G301" s="14" t="n">
        <v>5.382</v>
      </c>
      <c r="H301" s="14" t="n">
        <v>1.032</v>
      </c>
      <c r="I301" s="14" t="n">
        <v>0</v>
      </c>
      <c r="J301" s="14" t="n">
        <v>5.382</v>
      </c>
      <c r="K301" s="14" t="n">
        <v>0</v>
      </c>
      <c r="L301" s="14" t="n">
        <v>1</v>
      </c>
      <c r="M301" s="14" t="n">
        <v>7.605</v>
      </c>
      <c r="N301" s="14" t="n">
        <v>3.096</v>
      </c>
      <c r="O301" s="14" t="n">
        <v>0</v>
      </c>
      <c r="P301" s="14" t="n">
        <v>7.605</v>
      </c>
      <c r="Q301" s="14" t="n">
        <v>0</v>
      </c>
      <c r="R301" s="14" t="n">
        <v>1</v>
      </c>
      <c r="S301" s="14" t="n">
        <v>10.542</v>
      </c>
      <c r="T301" s="14" t="n">
        <v>6.193</v>
      </c>
      <c r="U301" s="14" t="n">
        <v>0.14</v>
      </c>
      <c r="V301" s="14" t="n">
        <v>12.44</v>
      </c>
      <c r="W301" s="14" t="n">
        <v>0.18</v>
      </c>
      <c r="X301" s="14" t="n">
        <v>1</v>
      </c>
      <c r="Y301" s="14" t="n">
        <v>5.916</v>
      </c>
      <c r="Z301" s="14" t="n">
        <v>1.092</v>
      </c>
      <c r="AA301" s="14" t="n">
        <v>2.316</v>
      </c>
      <c r="AB301" s="14" t="n">
        <v>8.233000000000001</v>
      </c>
      <c r="AC301" s="14" t="n">
        <v>0</v>
      </c>
      <c r="AD301" s="14" t="n">
        <v>1</v>
      </c>
      <c r="AE301" s="14" t="n">
        <v>7.149</v>
      </c>
      <c r="AF301" s="14" t="n">
        <v>2.116</v>
      </c>
      <c r="AG301" s="14" t="n">
        <v>1.084</v>
      </c>
      <c r="AH301" s="14" t="n">
        <v>8.233000000000001</v>
      </c>
      <c r="AI301" s="14" t="n">
        <v>0</v>
      </c>
      <c r="AJ301" s="14" t="n">
        <v>1</v>
      </c>
      <c r="AK301" s="14" t="n">
        <v>14.541</v>
      </c>
      <c r="AL301" s="14" t="n">
        <v>8.579000000000001</v>
      </c>
      <c r="AM301" s="14" t="n">
        <v>-10.428</v>
      </c>
      <c r="AN301" s="14" t="n">
        <v>4.853</v>
      </c>
      <c r="AO301" s="14" t="n">
        <v>0</v>
      </c>
      <c r="AP301" s="14" t="n">
        <v>0</v>
      </c>
      <c r="AQ301" s="14" t="n">
        <v>0.861</v>
      </c>
      <c r="AR301" s="14" t="n">
        <v>0.123</v>
      </c>
      <c r="AS301" s="14" t="n">
        <v>0.196</v>
      </c>
      <c r="AT301" s="14" t="n">
        <v>1.247</v>
      </c>
      <c r="AU301" s="14" t="n">
        <v>0.18</v>
      </c>
      <c r="AV301" s="14" t="n">
        <v>1</v>
      </c>
      <c r="AW301" s="14" t="n">
        <v>0.986</v>
      </c>
      <c r="AX301" s="14" t="n">
        <v>0.123</v>
      </c>
      <c r="AY301" s="14" t="n">
        <v>0.184</v>
      </c>
      <c r="AZ301" s="14" t="n">
        <v>1.38</v>
      </c>
      <c r="BA301" s="14" t="n">
        <v>0.18</v>
      </c>
      <c r="BB301" s="14" t="n">
        <v>1</v>
      </c>
      <c r="BC301" s="14" t="n">
        <v>0.598</v>
      </c>
      <c r="BD301" s="14" t="n">
        <v>0.123</v>
      </c>
      <c r="BE301" s="14" t="n">
        <v>-0.024</v>
      </c>
      <c r="BF301" s="14" t="n">
        <v>0.677</v>
      </c>
      <c r="BG301" s="14" t="n">
        <v>0.18</v>
      </c>
      <c r="BH301" s="14" t="n">
        <v>1</v>
      </c>
      <c r="BI301" s="14" t="n">
        <v>0.612</v>
      </c>
      <c r="BJ301" s="14" t="n">
        <v>0.123</v>
      </c>
      <c r="BK301" s="14" t="n">
        <v>0.008</v>
      </c>
      <c r="BL301" s="14" t="n">
        <v>0.723</v>
      </c>
      <c r="BM301" s="14" t="n">
        <v>0.18</v>
      </c>
      <c r="BN301" s="14" t="n">
        <v>1</v>
      </c>
      <c r="BO301" s="14" t="n">
        <v>0</v>
      </c>
      <c r="BP301" s="14" t="n">
        <v>0</v>
      </c>
      <c r="BQ301" s="14" t="n">
        <v>0.098</v>
      </c>
      <c r="BR301" s="14" t="n">
        <v>0</v>
      </c>
      <c r="BS301" s="14" t="n">
        <v>1</v>
      </c>
      <c r="BT301" s="14" t="n">
        <v>0</v>
      </c>
      <c r="BU301" s="14" t="n">
        <v>0</v>
      </c>
      <c r="BV301" s="14" t="n">
        <v>0.089</v>
      </c>
      <c r="BW301" s="14" t="n">
        <v>0.18</v>
      </c>
      <c r="BX301" s="14" t="n">
        <v>1</v>
      </c>
      <c r="BY301" s="14" t="n">
        <v>12.729</v>
      </c>
      <c r="BZ301" s="14" t="n">
        <v>0</v>
      </c>
      <c r="CA301" s="14" t="n">
        <v>12.729</v>
      </c>
      <c r="CB301" s="14" t="n">
        <v>0</v>
      </c>
      <c r="CC301" s="14" t="n">
        <v>97.90000000000001</v>
      </c>
      <c r="CD301" s="14" t="n">
        <v>7.95</v>
      </c>
      <c r="CE301" s="14" t="n">
        <v>1.304</v>
      </c>
      <c r="CF301" s="14" t="n">
        <v>115.522</v>
      </c>
      <c r="CG301" s="14" t="n">
        <v>0.18</v>
      </c>
      <c r="CH301" s="14" t="n">
        <v>1</v>
      </c>
      <c r="CI301" s="14" t="n">
        <v>0</v>
      </c>
      <c r="CJ301" s="14" t="n">
        <v>0</v>
      </c>
      <c r="CK301" s="14" t="n">
        <v>0</v>
      </c>
      <c r="CL301" s="14" t="n">
        <v>0</v>
      </c>
      <c r="CM301" s="14" t="n">
        <v>0</v>
      </c>
      <c r="CN301" s="14" t="n">
        <v>0.005</v>
      </c>
      <c r="CO301" s="14" t="n">
        <v>0</v>
      </c>
      <c r="CP301" s="14" t="n">
        <v>0.328</v>
      </c>
      <c r="CQ301" s="14" t="n">
        <v>1.294</v>
      </c>
      <c r="CR301" s="14" t="n">
        <v>0.004</v>
      </c>
      <c r="CS301" s="14" t="n">
        <v>5.158</v>
      </c>
      <c r="CT301" s="14" t="n">
        <v>5.842</v>
      </c>
      <c r="CU301" s="14" t="n">
        <v>24.927</v>
      </c>
    </row>
    <row r="302">
      <c r="A302" s="14" t="inlineStr">
        <is>
          <t>GEO2023</t>
        </is>
      </c>
      <c r="B302" s="14" t="inlineStr">
        <is>
          <t>GEO</t>
        </is>
      </c>
      <c r="C302" s="14" t="inlineStr">
        <is>
          <t>GEO</t>
        </is>
      </c>
      <c r="D302" s="14" t="inlineStr">
        <is>
          <t>Georgia</t>
        </is>
      </c>
      <c r="E302" s="14" t="n">
        <v>2023</v>
      </c>
      <c r="F302" s="14" t="n">
        <v>0.18</v>
      </c>
      <c r="G302" s="14" t="n">
        <v>3.875</v>
      </c>
      <c r="H302" s="14" t="n">
        <v>1.082</v>
      </c>
      <c r="I302" s="14" t="n">
        <v>0</v>
      </c>
      <c r="J302" s="14" t="n">
        <v>3.875</v>
      </c>
      <c r="K302" s="14" t="n">
        <v>0</v>
      </c>
      <c r="L302" s="14" t="n">
        <v>1</v>
      </c>
      <c r="M302" s="14" t="n">
        <v>6.423</v>
      </c>
      <c r="N302" s="14" t="n">
        <v>3.245</v>
      </c>
      <c r="O302" s="14" t="n">
        <v>0</v>
      </c>
      <c r="P302" s="14" t="n">
        <v>6.423</v>
      </c>
      <c r="Q302" s="14" t="n">
        <v>0</v>
      </c>
      <c r="R302" s="14" t="n">
        <v>1</v>
      </c>
      <c r="S302" s="14" t="n">
        <v>9.284000000000001</v>
      </c>
      <c r="T302" s="14" t="n">
        <v>6.49</v>
      </c>
      <c r="U302" s="14" t="n">
        <v>0.185</v>
      </c>
      <c r="V302" s="14" t="n">
        <v>10.955</v>
      </c>
      <c r="W302" s="14" t="n">
        <v>0.18</v>
      </c>
      <c r="X302" s="14" t="n">
        <v>1</v>
      </c>
      <c r="Y302" s="14" t="n">
        <v>5.127</v>
      </c>
      <c r="Z302" s="14" t="n">
        <v>0.946</v>
      </c>
      <c r="AA302" s="14" t="n">
        <v>3.869</v>
      </c>
      <c r="AB302" s="14" t="n">
        <v>8.996</v>
      </c>
      <c r="AC302" s="14" t="n">
        <v>0</v>
      </c>
      <c r="AD302" s="14" t="n">
        <v>1</v>
      </c>
      <c r="AE302" s="14" t="n">
        <v>6.409</v>
      </c>
      <c r="AF302" s="14" t="n">
        <v>1.897</v>
      </c>
      <c r="AG302" s="14" t="n">
        <v>2.587</v>
      </c>
      <c r="AH302" s="14" t="n">
        <v>8.996</v>
      </c>
      <c r="AI302" s="14" t="n">
        <v>0</v>
      </c>
      <c r="AJ302" s="14" t="n">
        <v>1</v>
      </c>
      <c r="AK302" s="14" t="n">
        <v>14.103</v>
      </c>
      <c r="AL302" s="14" t="n">
        <v>8.321</v>
      </c>
      <c r="AM302" s="14" t="n">
        <v>-9.542</v>
      </c>
      <c r="AN302" s="14" t="n">
        <v>5.381</v>
      </c>
      <c r="AO302" s="14" t="n">
        <v>0</v>
      </c>
      <c r="AP302" s="14" t="n">
        <v>0</v>
      </c>
      <c r="AQ302" s="14" t="n">
        <v>0.76</v>
      </c>
      <c r="AR302" s="14" t="n">
        <v>0.129</v>
      </c>
      <c r="AS302" s="14" t="n">
        <v>0.192</v>
      </c>
      <c r="AT302" s="14" t="n">
        <v>1.124</v>
      </c>
      <c r="AU302" s="14" t="n">
        <v>0.18</v>
      </c>
      <c r="AV302" s="14" t="n">
        <v>1</v>
      </c>
      <c r="AW302" s="14" t="n">
        <v>0.8110000000000001</v>
      </c>
      <c r="AX302" s="14" t="n">
        <v>0.129</v>
      </c>
      <c r="AY302" s="14" t="n">
        <v>0.263</v>
      </c>
      <c r="AZ302" s="14" t="n">
        <v>1.268</v>
      </c>
      <c r="BA302" s="14" t="n">
        <v>0.18</v>
      </c>
      <c r="BB302" s="14" t="n">
        <v>1</v>
      </c>
      <c r="BC302" s="14" t="n">
        <v>0.535</v>
      </c>
      <c r="BD302" s="14" t="n">
        <v>0.129</v>
      </c>
      <c r="BE302" s="14" t="n">
        <v>0.047</v>
      </c>
      <c r="BF302" s="14" t="n">
        <v>0.6870000000000001</v>
      </c>
      <c r="BG302" s="14" t="n">
        <v>0.18</v>
      </c>
      <c r="BH302" s="14" t="n">
        <v>1</v>
      </c>
      <c r="BI302" s="14" t="n">
        <v>0.579</v>
      </c>
      <c r="BJ302" s="14" t="n">
        <v>0.129</v>
      </c>
      <c r="BK302" s="14" t="n">
        <v>0.012</v>
      </c>
      <c r="BL302" s="14" t="n">
        <v>0.6840000000000001</v>
      </c>
      <c r="BM302" s="14" t="n">
        <v>0.18</v>
      </c>
      <c r="BN302" s="14" t="n">
        <v>1</v>
      </c>
      <c r="BO302" s="14" t="n">
        <v>0</v>
      </c>
      <c r="BP302" s="14" t="n">
        <v>0</v>
      </c>
      <c r="BQ302" s="14" t="n">
        <v>0.1</v>
      </c>
      <c r="BR302" s="14" t="n">
        <v>0</v>
      </c>
      <c r="BS302" s="14" t="n">
        <v>1</v>
      </c>
      <c r="BT302" s="14" t="n">
        <v>0</v>
      </c>
      <c r="BU302" s="14" t="n">
        <v>0</v>
      </c>
      <c r="BV302" s="14" t="n">
        <v>0.093</v>
      </c>
      <c r="BW302" s="14" t="n">
        <v>0.18</v>
      </c>
      <c r="BX302" s="14" t="n">
        <v>1</v>
      </c>
      <c r="BY302" s="14" t="n">
        <v>13.254</v>
      </c>
      <c r="BZ302" s="14" t="n">
        <v>0</v>
      </c>
      <c r="CA302" s="14" t="n">
        <v>13.254</v>
      </c>
      <c r="CB302" s="14" t="n">
        <v>0</v>
      </c>
      <c r="CC302" s="14" t="n">
        <v>83.248</v>
      </c>
      <c r="CD302" s="14" t="n">
        <v>7.95</v>
      </c>
      <c r="CE302" s="14" t="n">
        <v>1.659</v>
      </c>
      <c r="CF302" s="14" t="n">
        <v>98.233</v>
      </c>
      <c r="CG302" s="14" t="n">
        <v>0.18</v>
      </c>
      <c r="CH302" s="14" t="n">
        <v>1</v>
      </c>
      <c r="CI302" s="14" t="n">
        <v>0</v>
      </c>
      <c r="CJ302" s="14" t="n">
        <v>0</v>
      </c>
      <c r="CK302" s="14" t="n">
        <v>0</v>
      </c>
      <c r="CL302" s="14" t="n">
        <v>0</v>
      </c>
      <c r="CM302" s="14" t="n">
        <v>0</v>
      </c>
      <c r="CN302" s="14" t="n">
        <v>0.005</v>
      </c>
      <c r="CO302" s="14" t="n">
        <v>0</v>
      </c>
      <c r="CP302" s="14" t="n">
        <v>0.317</v>
      </c>
      <c r="CQ302" s="14" t="n">
        <v>1.348</v>
      </c>
      <c r="CR302" s="14" t="n">
        <v>0.005</v>
      </c>
      <c r="CS302" s="14" t="n">
        <v>5.37</v>
      </c>
      <c r="CT302" s="14" t="n">
        <v>3.466</v>
      </c>
      <c r="CU302" s="14" t="n">
        <v>15.127</v>
      </c>
    </row>
    <row r="303">
      <c r="A303" s="14" t="inlineStr">
        <is>
          <t>GEO2024</t>
        </is>
      </c>
      <c r="B303" s="14" t="inlineStr">
        <is>
          <t>GEO</t>
        </is>
      </c>
      <c r="C303" s="14" t="inlineStr">
        <is>
          <t>GEO</t>
        </is>
      </c>
      <c r="D303" s="14" t="inlineStr">
        <is>
          <t>Georgia</t>
        </is>
      </c>
      <c r="E303" s="14" t="n">
        <v>2024</v>
      </c>
      <c r="F303" s="14" t="n">
        <v>0.18</v>
      </c>
      <c r="G303" s="14" t="n">
        <v>3.62</v>
      </c>
      <c r="H303" s="14" t="n">
        <v>1.114</v>
      </c>
      <c r="I303" s="14" t="n">
        <v>0</v>
      </c>
      <c r="J303" s="14" t="n">
        <v>3.62</v>
      </c>
      <c r="K303" s="14" t="n">
        <v>0</v>
      </c>
      <c r="L303" s="14" t="n">
        <v>1</v>
      </c>
      <c r="M303" s="14" t="n">
        <v>5.933</v>
      </c>
      <c r="N303" s="14" t="n">
        <v>3.341</v>
      </c>
      <c r="O303" s="14" t="n">
        <v>0</v>
      </c>
      <c r="P303" s="14" t="n">
        <v>5.933</v>
      </c>
      <c r="Q303" s="14" t="n">
        <v>0</v>
      </c>
      <c r="R303" s="14" t="n">
        <v>1</v>
      </c>
      <c r="S303" s="14" t="n">
        <v>9.188000000000001</v>
      </c>
      <c r="T303" s="14" t="n">
        <v>6.682</v>
      </c>
      <c r="U303" s="14" t="n">
        <v>0.225</v>
      </c>
      <c r="V303" s="14" t="n">
        <v>10.842</v>
      </c>
      <c r="W303" s="14" t="n">
        <v>0.18</v>
      </c>
      <c r="X303" s="14" t="n">
        <v>1</v>
      </c>
      <c r="Y303" s="14" t="n">
        <v>4.952</v>
      </c>
      <c r="Z303" s="14" t="n">
        <v>0.914</v>
      </c>
      <c r="AA303" s="14" t="n">
        <v>3.71</v>
      </c>
      <c r="AB303" s="14" t="n">
        <v>8.662000000000001</v>
      </c>
      <c r="AC303" s="14" t="n">
        <v>0</v>
      </c>
      <c r="AD303" s="14" t="n">
        <v>1</v>
      </c>
      <c r="AE303" s="14" t="n">
        <v>6.272</v>
      </c>
      <c r="AF303" s="14" t="n">
        <v>1.856</v>
      </c>
      <c r="AG303" s="14" t="n">
        <v>2.39</v>
      </c>
      <c r="AH303" s="14" t="n">
        <v>8.662000000000001</v>
      </c>
      <c r="AI303" s="14" t="n">
        <v>0</v>
      </c>
      <c r="AJ303" s="14" t="n">
        <v>1</v>
      </c>
      <c r="AK303" s="14" t="n">
        <v>14.193</v>
      </c>
      <c r="AL303" s="14" t="n">
        <v>8.374000000000001</v>
      </c>
      <c r="AM303" s="14" t="n">
        <v>-9.763</v>
      </c>
      <c r="AN303" s="14" t="n">
        <v>5.227</v>
      </c>
      <c r="AO303" s="14" t="n">
        <v>0</v>
      </c>
      <c r="AP303" s="14" t="n">
        <v>0</v>
      </c>
      <c r="AQ303" s="14" t="n">
        <v>0.724</v>
      </c>
      <c r="AR303" s="14" t="n">
        <v>0.132</v>
      </c>
      <c r="AS303" s="14" t="n">
        <v>0.28</v>
      </c>
      <c r="AT303" s="14" t="n">
        <v>1.185</v>
      </c>
      <c r="AU303" s="14" t="n">
        <v>0.18</v>
      </c>
      <c r="AV303" s="14" t="n">
        <v>1</v>
      </c>
      <c r="AW303" s="14" t="n">
        <v>0.75</v>
      </c>
      <c r="AX303" s="14" t="n">
        <v>0.132</v>
      </c>
      <c r="AY303" s="14" t="n">
        <v>0.254</v>
      </c>
      <c r="AZ303" s="14" t="n">
        <v>1.185</v>
      </c>
      <c r="BA303" s="14" t="n">
        <v>0.18</v>
      </c>
      <c r="BB303" s="14" t="n">
        <v>1</v>
      </c>
      <c r="BC303" s="14" t="n">
        <v>0.513</v>
      </c>
      <c r="BD303" s="14" t="n">
        <v>0.132</v>
      </c>
      <c r="BE303" s="14" t="n">
        <v>0.038</v>
      </c>
      <c r="BF303" s="14" t="n">
        <v>0.65</v>
      </c>
      <c r="BG303" s="14" t="n">
        <v>0.18</v>
      </c>
      <c r="BH303" s="14" t="n">
        <v>1</v>
      </c>
      <c r="BI303" s="14" t="n">
        <v>0.591</v>
      </c>
      <c r="BJ303" s="14" t="n">
        <v>0.132</v>
      </c>
      <c r="BK303" s="14" t="n">
        <v>0.014</v>
      </c>
      <c r="BL303" s="14" t="n">
        <v>0.698</v>
      </c>
      <c r="BM303" s="14" t="n">
        <v>0.18</v>
      </c>
      <c r="BN303" s="14" t="n">
        <v>1</v>
      </c>
      <c r="BO303" s="14" t="n">
        <v>0</v>
      </c>
      <c r="BP303" s="14" t="n">
        <v>0</v>
      </c>
      <c r="BQ303" s="14" t="n">
        <v>0.042</v>
      </c>
      <c r="BR303" s="14" t="n">
        <v>0</v>
      </c>
      <c r="BS303" s="14" t="n">
        <v>1</v>
      </c>
      <c r="BT303" s="14" t="n">
        <v>0</v>
      </c>
      <c r="BU303" s="14" t="n">
        <v>0</v>
      </c>
      <c r="BV303" s="14" t="n">
        <v>0.076</v>
      </c>
      <c r="BW303" s="14" t="n">
        <v>0.18</v>
      </c>
      <c r="BX303" s="14" t="n">
        <v>1</v>
      </c>
      <c r="BY303" s="14" t="n">
        <v>13.646</v>
      </c>
      <c r="BZ303" s="14" t="n">
        <v>0</v>
      </c>
      <c r="CA303" s="14" t="n">
        <v>13.646</v>
      </c>
      <c r="CB303" s="14" t="n">
        <v>0</v>
      </c>
      <c r="CC303" s="14" t="n">
        <v>82.58799999999999</v>
      </c>
      <c r="CD303" s="14" t="n">
        <v>7.95</v>
      </c>
      <c r="CE303" s="14" t="n">
        <v>2.025</v>
      </c>
      <c r="CF303" s="14" t="n">
        <v>97.45399999999999</v>
      </c>
      <c r="CG303" s="14" t="n">
        <v>0.18</v>
      </c>
      <c r="CH303" s="14" t="n">
        <v>1</v>
      </c>
      <c r="CI303" s="14" t="n">
        <v>0</v>
      </c>
      <c r="CJ303" s="14" t="n">
        <v>0</v>
      </c>
      <c r="CK303" s="14" t="n">
        <v>0</v>
      </c>
      <c r="CL303" s="14" t="n">
        <v>0</v>
      </c>
      <c r="CM303" s="14" t="n">
        <v>0</v>
      </c>
      <c r="CN303" s="14" t="n">
        <v>0.004</v>
      </c>
      <c r="CO303" s="14" t="n">
        <v>0</v>
      </c>
      <c r="CP303" s="14" t="n">
        <v>0.317</v>
      </c>
      <c r="CQ303" s="14" t="n">
        <v>1.387</v>
      </c>
      <c r="CR303" s="14" t="n">
        <v>0.005</v>
      </c>
      <c r="CS303" s="14" t="n">
        <v>5.529</v>
      </c>
      <c r="CT303" s="14" t="n">
        <v>3.027</v>
      </c>
      <c r="CU303" s="14" t="n">
        <v>12.788</v>
      </c>
    </row>
    <row r="304">
      <c r="A304" s="14" t="inlineStr">
        <is>
          <t>DEU2021</t>
        </is>
      </c>
      <c r="B304" s="14" t="inlineStr">
        <is>
          <t>DEU</t>
        </is>
      </c>
      <c r="C304" s="14" t="inlineStr">
        <is>
          <t>DEU</t>
        </is>
      </c>
      <c r="D304" s="14" t="inlineStr">
        <is>
          <t>Germany</t>
        </is>
      </c>
      <c r="E304" s="14" t="n">
        <v>2021</v>
      </c>
      <c r="F304" s="14" t="n">
        <v>0.19</v>
      </c>
      <c r="G304" s="14" t="n">
        <v>5.04</v>
      </c>
      <c r="H304" s="14" t="n">
        <v>1.103</v>
      </c>
      <c r="I304" s="14" t="n">
        <v>2.041</v>
      </c>
      <c r="J304" s="14" t="n">
        <v>7.08</v>
      </c>
      <c r="K304" s="14" t="n">
        <v>0</v>
      </c>
      <c r="L304" s="14" t="n">
        <v>1</v>
      </c>
      <c r="M304" s="14" t="n">
        <v>4.959</v>
      </c>
      <c r="N304" s="14" t="n">
        <v>2.248</v>
      </c>
      <c r="O304" s="14" t="n">
        <v>2.121</v>
      </c>
      <c r="P304" s="14" t="n">
        <v>7.08</v>
      </c>
      <c r="Q304" s="14" t="n">
        <v>0</v>
      </c>
      <c r="R304" s="14" t="n">
        <v>1</v>
      </c>
      <c r="S304" s="14" t="n">
        <v>7.593</v>
      </c>
      <c r="T304" s="14" t="n">
        <v>5.178</v>
      </c>
      <c r="U304" s="14" t="n">
        <v>0.39</v>
      </c>
      <c r="V304" s="14" t="n">
        <v>9.5</v>
      </c>
      <c r="W304" s="14" t="n">
        <v>0.19</v>
      </c>
      <c r="X304" s="14" t="n">
        <v>1</v>
      </c>
      <c r="Y304" s="14" t="n">
        <v>13.481</v>
      </c>
      <c r="Z304" s="14" t="n">
        <v>1.489</v>
      </c>
      <c r="AA304" s="14" t="n">
        <v>-0.846</v>
      </c>
      <c r="AB304" s="14" t="n">
        <v>12.635</v>
      </c>
      <c r="AC304" s="14" t="n">
        <v>0</v>
      </c>
      <c r="AD304" s="14" t="n">
        <v>1</v>
      </c>
      <c r="AE304" s="14" t="n">
        <v>13.437</v>
      </c>
      <c r="AF304" s="14" t="n">
        <v>2.644</v>
      </c>
      <c r="AG304" s="14" t="n">
        <v>-0.803</v>
      </c>
      <c r="AH304" s="14" t="n">
        <v>12.635</v>
      </c>
      <c r="AI304" s="14" t="n">
        <v>0</v>
      </c>
      <c r="AJ304" s="14" t="n">
        <v>1</v>
      </c>
      <c r="AK304" s="14" t="n">
        <v>19.686</v>
      </c>
      <c r="AL304" s="14" t="n">
        <v>9.662000000000001</v>
      </c>
      <c r="AM304" s="14" t="n">
        <v>-1.203</v>
      </c>
      <c r="AN304" s="14" t="n">
        <v>21.995</v>
      </c>
      <c r="AO304" s="14" t="n">
        <v>0.19</v>
      </c>
      <c r="AP304" s="14" t="n">
        <v>1</v>
      </c>
      <c r="AQ304" s="14" t="n">
        <v>0.619</v>
      </c>
      <c r="AR304" s="14" t="n">
        <v>0.114</v>
      </c>
      <c r="AS304" s="14" t="n">
        <v>0.954</v>
      </c>
      <c r="AT304" s="14" t="n">
        <v>1.872</v>
      </c>
      <c r="AU304" s="14" t="n">
        <v>0.19</v>
      </c>
      <c r="AV304" s="14" t="n">
        <v>1</v>
      </c>
      <c r="AW304" s="14" t="n">
        <v>0.599</v>
      </c>
      <c r="AX304" s="14" t="n">
        <v>0.114</v>
      </c>
      <c r="AY304" s="14" t="n">
        <v>0.781</v>
      </c>
      <c r="AZ304" s="14" t="n">
        <v>1.643</v>
      </c>
      <c r="BA304" s="14" t="n">
        <v>0.19</v>
      </c>
      <c r="BB304" s="14" t="n">
        <v>1</v>
      </c>
      <c r="BC304" s="14" t="n">
        <v>0.439</v>
      </c>
      <c r="BD304" s="14" t="n">
        <v>0.114</v>
      </c>
      <c r="BE304" s="14" t="n">
        <v>0.293</v>
      </c>
      <c r="BF304" s="14" t="n">
        <v>0.871</v>
      </c>
      <c r="BG304" s="14" t="n">
        <v>0.19</v>
      </c>
      <c r="BH304" s="14" t="n">
        <v>1</v>
      </c>
      <c r="BI304" s="14" t="n">
        <v>0.505</v>
      </c>
      <c r="BJ304" s="14" t="n">
        <v>0.114</v>
      </c>
      <c r="BK304" s="14" t="n">
        <v>0.203</v>
      </c>
      <c r="BL304" s="14" t="n">
        <v>0.842</v>
      </c>
      <c r="BM304" s="14" t="n">
        <v>0.19</v>
      </c>
      <c r="BN304" s="14" t="n">
        <v>1</v>
      </c>
      <c r="BO304" s="14" t="n">
        <v>0</v>
      </c>
      <c r="BP304" s="14" t="n">
        <v>0.07000000000000001</v>
      </c>
      <c r="BQ304" s="14" t="n">
        <v>0.155</v>
      </c>
      <c r="BR304" s="14" t="n">
        <v>0</v>
      </c>
      <c r="BS304" s="14" t="n">
        <v>1</v>
      </c>
      <c r="BT304" s="14" t="n">
        <v>0</v>
      </c>
      <c r="BU304" s="14" t="n">
        <v>0.133</v>
      </c>
      <c r="BV304" s="14" t="n">
        <v>0.38</v>
      </c>
      <c r="BW304" s="14" t="n">
        <v>0.19</v>
      </c>
      <c r="BX304" s="14" t="n">
        <v>0.833</v>
      </c>
      <c r="BY304" s="14" t="n">
        <v>11.787</v>
      </c>
      <c r="BZ304" s="14" t="n">
        <v>0</v>
      </c>
      <c r="CA304" s="14" t="n">
        <v>11.787</v>
      </c>
      <c r="CB304" s="14" t="n">
        <v>0</v>
      </c>
      <c r="CC304" s="14" t="n">
        <v>78.125</v>
      </c>
      <c r="CD304" s="14" t="n">
        <v>7.95</v>
      </c>
      <c r="CE304" s="14" t="n">
        <v>49.943</v>
      </c>
      <c r="CF304" s="14" t="n">
        <v>152.401</v>
      </c>
      <c r="CG304" s="14" t="n">
        <v>0.19</v>
      </c>
      <c r="CH304" s="14" t="n">
        <v>1</v>
      </c>
      <c r="CI304" s="14" t="n">
        <v>0</v>
      </c>
      <c r="CJ304" s="14" t="n">
        <v>0</v>
      </c>
      <c r="CK304" s="14" t="n">
        <v>0</v>
      </c>
      <c r="CL304" s="14" t="n">
        <v>0.543</v>
      </c>
      <c r="CM304" s="14" t="n">
        <v>0</v>
      </c>
      <c r="CN304" s="14" t="n">
        <v>0.083</v>
      </c>
      <c r="CO304" s="14" t="n">
        <v>0.06</v>
      </c>
      <c r="CP304" s="14" t="n">
        <v>0</v>
      </c>
      <c r="CQ304" s="14" t="n">
        <v>1.198</v>
      </c>
      <c r="CR304" s="14" t="n">
        <v>0</v>
      </c>
      <c r="CS304" s="14" t="n">
        <v>5.593</v>
      </c>
      <c r="CT304" s="14" t="n">
        <v>3.587</v>
      </c>
      <c r="CU304" s="14" t="n">
        <v>9.709</v>
      </c>
    </row>
    <row r="305">
      <c r="A305" s="14" t="inlineStr">
        <is>
          <t>DEU2022</t>
        </is>
      </c>
      <c r="B305" s="14" t="inlineStr">
        <is>
          <t>DEU</t>
        </is>
      </c>
      <c r="C305" s="14" t="inlineStr">
        <is>
          <t>DEU</t>
        </is>
      </c>
      <c r="D305" s="14" t="inlineStr">
        <is>
          <t>Germany</t>
        </is>
      </c>
      <c r="E305" s="14" t="n">
        <v>2022</v>
      </c>
      <c r="F305" s="14" t="n">
        <v>0.19</v>
      </c>
      <c r="G305" s="14" t="n">
        <v>11.6</v>
      </c>
      <c r="H305" s="14" t="n">
        <v>1.801</v>
      </c>
      <c r="I305" s="14" t="n">
        <v>8.446</v>
      </c>
      <c r="J305" s="14" t="n">
        <v>20.046</v>
      </c>
      <c r="K305" s="14" t="n">
        <v>0</v>
      </c>
      <c r="L305" s="14" t="n">
        <v>1</v>
      </c>
      <c r="M305" s="14" t="n">
        <v>11.442</v>
      </c>
      <c r="N305" s="14" t="n">
        <v>4.725</v>
      </c>
      <c r="O305" s="14" t="n">
        <v>8.603</v>
      </c>
      <c r="P305" s="14" t="n">
        <v>20.046</v>
      </c>
      <c r="Q305" s="14" t="n">
        <v>0</v>
      </c>
      <c r="R305" s="14" t="n">
        <v>1</v>
      </c>
      <c r="S305" s="14" t="n">
        <v>12.4</v>
      </c>
      <c r="T305" s="14" t="n">
        <v>5.676</v>
      </c>
      <c r="U305" s="14" t="n">
        <v>0.553</v>
      </c>
      <c r="V305" s="14" t="n">
        <v>15.2</v>
      </c>
      <c r="W305" s="14" t="n">
        <v>0.19</v>
      </c>
      <c r="X305" s="14" t="n">
        <v>1</v>
      </c>
      <c r="Y305" s="14" t="n">
        <v>40.745</v>
      </c>
      <c r="Z305" s="14" t="n">
        <v>4.274</v>
      </c>
      <c r="AA305" s="14" t="n">
        <v>-19.147</v>
      </c>
      <c r="AB305" s="14" t="n">
        <v>21.599</v>
      </c>
      <c r="AC305" s="14" t="n">
        <v>0</v>
      </c>
      <c r="AD305" s="14" t="n">
        <v>1</v>
      </c>
      <c r="AE305" s="14" t="n">
        <v>40.793</v>
      </c>
      <c r="AF305" s="14" t="n">
        <v>7.562</v>
      </c>
      <c r="AG305" s="14" t="n">
        <v>-19.195</v>
      </c>
      <c r="AH305" s="14" t="n">
        <v>21.599</v>
      </c>
      <c r="AI305" s="14" t="n">
        <v>0</v>
      </c>
      <c r="AJ305" s="14" t="n">
        <v>1</v>
      </c>
      <c r="AK305" s="14" t="n">
        <v>47.591</v>
      </c>
      <c r="AL305" s="14" t="n">
        <v>22.726</v>
      </c>
      <c r="AM305" s="14" t="n">
        <v>-26.114</v>
      </c>
      <c r="AN305" s="14" t="n">
        <v>25.557</v>
      </c>
      <c r="AO305" s="14" t="n">
        <v>0.19</v>
      </c>
      <c r="AP305" s="14" t="n">
        <v>1</v>
      </c>
      <c r="AQ305" s="14" t="n">
        <v>0.861</v>
      </c>
      <c r="AR305" s="14" t="n">
        <v>0.123</v>
      </c>
      <c r="AS305" s="14" t="n">
        <v>0.841</v>
      </c>
      <c r="AT305" s="14" t="n">
        <v>2.025</v>
      </c>
      <c r="AU305" s="14" t="n">
        <v>0.19</v>
      </c>
      <c r="AV305" s="14" t="n">
        <v>1</v>
      </c>
      <c r="AW305" s="14" t="n">
        <v>0.986</v>
      </c>
      <c r="AX305" s="14" t="n">
        <v>0.123</v>
      </c>
      <c r="AY305" s="14" t="n">
        <v>0.743</v>
      </c>
      <c r="AZ305" s="14" t="n">
        <v>2.058</v>
      </c>
      <c r="BA305" s="14" t="n">
        <v>0.19</v>
      </c>
      <c r="BB305" s="14" t="n">
        <v>1</v>
      </c>
      <c r="BC305" s="14" t="n">
        <v>0.598</v>
      </c>
      <c r="BD305" s="14" t="n">
        <v>0.123</v>
      </c>
      <c r="BE305" s="14" t="n">
        <v>0.313</v>
      </c>
      <c r="BF305" s="14" t="n">
        <v>1.084</v>
      </c>
      <c r="BG305" s="14" t="n">
        <v>0.19</v>
      </c>
      <c r="BH305" s="14" t="n">
        <v>1</v>
      </c>
      <c r="BI305" s="14" t="n">
        <v>0.612</v>
      </c>
      <c r="BJ305" s="14" t="n">
        <v>0.123</v>
      </c>
      <c r="BK305" s="14" t="n">
        <v>0.5669999999999999</v>
      </c>
      <c r="BL305" s="14" t="n">
        <v>1.404</v>
      </c>
      <c r="BM305" s="14" t="n">
        <v>0.19</v>
      </c>
      <c r="BN305" s="14" t="n">
        <v>1</v>
      </c>
      <c r="BO305" s="14" t="n">
        <v>0</v>
      </c>
      <c r="BP305" s="14" t="n">
        <v>0.03</v>
      </c>
      <c r="BQ305" s="14" t="n">
        <v>0.195</v>
      </c>
      <c r="BR305" s="14" t="n">
        <v>0</v>
      </c>
      <c r="BS305" s="14" t="n">
        <v>1</v>
      </c>
      <c r="BT305" s="14" t="n">
        <v>0</v>
      </c>
      <c r="BU305" s="14" t="n">
        <v>0.07099999999999999</v>
      </c>
      <c r="BV305" s="14" t="n">
        <v>0.349</v>
      </c>
      <c r="BW305" s="14" t="n">
        <v>0.19</v>
      </c>
      <c r="BX305" s="14" t="n">
        <v>0.833</v>
      </c>
      <c r="BY305" s="14" t="n">
        <v>12.729</v>
      </c>
      <c r="BZ305" s="14" t="n">
        <v>0</v>
      </c>
      <c r="CA305" s="14" t="n">
        <v>12.729</v>
      </c>
      <c r="CB305" s="14" t="n">
        <v>0</v>
      </c>
      <c r="CC305" s="14" t="n">
        <v>97.90000000000001</v>
      </c>
      <c r="CD305" s="14" t="n">
        <v>7.95</v>
      </c>
      <c r="CE305" s="14" t="n">
        <v>128.724</v>
      </c>
      <c r="CF305" s="14" t="n">
        <v>269.683</v>
      </c>
      <c r="CG305" s="14" t="n">
        <v>0.19</v>
      </c>
      <c r="CH305" s="14" t="n">
        <v>1</v>
      </c>
      <c r="CI305" s="14" t="n">
        <v>0</v>
      </c>
      <c r="CJ305" s="14" t="n">
        <v>0</v>
      </c>
      <c r="CK305" s="14" t="n">
        <v>0</v>
      </c>
      <c r="CL305" s="14" t="n">
        <v>0.586</v>
      </c>
      <c r="CM305" s="14" t="n">
        <v>0</v>
      </c>
      <c r="CN305" s="14" t="n">
        <v>0.083</v>
      </c>
      <c r="CO305" s="14" t="n">
        <v>0.064</v>
      </c>
      <c r="CP305" s="14" t="n">
        <v>0</v>
      </c>
      <c r="CQ305" s="14" t="n">
        <v>1.294</v>
      </c>
      <c r="CR305" s="14" t="n">
        <v>0</v>
      </c>
      <c r="CS305" s="14" t="n">
        <v>6.04</v>
      </c>
      <c r="CT305" s="14" t="n">
        <v>11.494</v>
      </c>
      <c r="CU305" s="14" t="n">
        <v>36.882</v>
      </c>
    </row>
    <row r="306">
      <c r="A306" s="14" t="inlineStr">
        <is>
          <t>DEU2023</t>
        </is>
      </c>
      <c r="B306" s="14" t="inlineStr">
        <is>
          <t>DEU</t>
        </is>
      </c>
      <c r="C306" s="14" t="inlineStr">
        <is>
          <t>DEU</t>
        </is>
      </c>
      <c r="D306" s="14" t="inlineStr">
        <is>
          <t>Germany</t>
        </is>
      </c>
      <c r="E306" s="14" t="n">
        <v>2023</v>
      </c>
      <c r="F306" s="14" t="n">
        <v>0.19</v>
      </c>
      <c r="G306" s="14" t="n">
        <v>7.951</v>
      </c>
      <c r="H306" s="14" t="n">
        <v>1.811</v>
      </c>
      <c r="I306" s="14" t="n">
        <v>9.787000000000001</v>
      </c>
      <c r="J306" s="14" t="n">
        <v>17.738</v>
      </c>
      <c r="K306" s="14" t="n">
        <v>0</v>
      </c>
      <c r="L306" s="14" t="n">
        <v>1</v>
      </c>
      <c r="M306" s="14" t="n">
        <v>7.777</v>
      </c>
      <c r="N306" s="14" t="n">
        <v>3.857</v>
      </c>
      <c r="O306" s="14" t="n">
        <v>9.961</v>
      </c>
      <c r="P306" s="14" t="n">
        <v>17.738</v>
      </c>
      <c r="Q306" s="14" t="n">
        <v>0</v>
      </c>
      <c r="R306" s="14" t="n">
        <v>1</v>
      </c>
      <c r="S306" s="14" t="n">
        <v>10.66</v>
      </c>
      <c r="T306" s="14" t="n">
        <v>5.816</v>
      </c>
      <c r="U306" s="14" t="n">
        <v>0.589</v>
      </c>
      <c r="V306" s="14" t="n">
        <v>13.111</v>
      </c>
      <c r="W306" s="14" t="n">
        <v>0.19</v>
      </c>
      <c r="X306" s="14" t="n">
        <v>1</v>
      </c>
      <c r="Y306" s="14" t="n">
        <v>18.171</v>
      </c>
      <c r="Z306" s="14" t="n">
        <v>2.035</v>
      </c>
      <c r="AA306" s="14" t="n">
        <v>10.693</v>
      </c>
      <c r="AB306" s="14" t="n">
        <v>28.864</v>
      </c>
      <c r="AC306" s="14" t="n">
        <v>0</v>
      </c>
      <c r="AD306" s="14" t="n">
        <v>1</v>
      </c>
      <c r="AE306" s="14" t="n">
        <v>18.27</v>
      </c>
      <c r="AF306" s="14" t="n">
        <v>3.639</v>
      </c>
      <c r="AG306" s="14" t="n">
        <v>10.595</v>
      </c>
      <c r="AH306" s="14" t="n">
        <v>28.864</v>
      </c>
      <c r="AI306" s="14" t="n">
        <v>0</v>
      </c>
      <c r="AJ306" s="14" t="n">
        <v>1</v>
      </c>
      <c r="AK306" s="14" t="n">
        <v>25.373</v>
      </c>
      <c r="AL306" s="14" t="n">
        <v>12.569</v>
      </c>
      <c r="AM306" s="14" t="n">
        <v>4.593</v>
      </c>
      <c r="AN306" s="14" t="n">
        <v>35.659</v>
      </c>
      <c r="AO306" s="14" t="n">
        <v>0.19</v>
      </c>
      <c r="AP306" s="14" t="n">
        <v>1</v>
      </c>
      <c r="AQ306" s="14" t="n">
        <v>0.76</v>
      </c>
      <c r="AR306" s="14" t="n">
        <v>0.129</v>
      </c>
      <c r="AS306" s="14" t="n">
        <v>0.921</v>
      </c>
      <c r="AT306" s="14" t="n">
        <v>2</v>
      </c>
      <c r="AU306" s="14" t="n">
        <v>0.19</v>
      </c>
      <c r="AV306" s="14" t="n">
        <v>1</v>
      </c>
      <c r="AW306" s="14" t="n">
        <v>0.8110000000000001</v>
      </c>
      <c r="AX306" s="14" t="n">
        <v>0.129</v>
      </c>
      <c r="AY306" s="14" t="n">
        <v>0.758</v>
      </c>
      <c r="AZ306" s="14" t="n">
        <v>1.868</v>
      </c>
      <c r="BA306" s="14" t="n">
        <v>0.19</v>
      </c>
      <c r="BB306" s="14" t="n">
        <v>1</v>
      </c>
      <c r="BC306" s="14" t="n">
        <v>0.535</v>
      </c>
      <c r="BD306" s="14" t="n">
        <v>0.129</v>
      </c>
      <c r="BE306" s="14" t="n">
        <v>0.401</v>
      </c>
      <c r="BF306" s="14" t="n">
        <v>1.113</v>
      </c>
      <c r="BG306" s="14" t="n">
        <v>0.19</v>
      </c>
      <c r="BH306" s="14" t="n">
        <v>1</v>
      </c>
      <c r="BI306" s="14" t="n">
        <v>0.579</v>
      </c>
      <c r="BJ306" s="14" t="n">
        <v>0.129</v>
      </c>
      <c r="BK306" s="14" t="n">
        <v>0.363</v>
      </c>
      <c r="BL306" s="14" t="n">
        <v>1.122</v>
      </c>
      <c r="BM306" s="14" t="n">
        <v>0.19</v>
      </c>
      <c r="BN306" s="14" t="n">
        <v>1</v>
      </c>
      <c r="BO306" s="14" t="n">
        <v>0</v>
      </c>
      <c r="BP306" s="14" t="n">
        <v>0.022</v>
      </c>
      <c r="BQ306" s="14" t="n">
        <v>0.199</v>
      </c>
      <c r="BR306" s="14" t="n">
        <v>0</v>
      </c>
      <c r="BS306" s="14" t="n">
        <v>1</v>
      </c>
      <c r="BT306" s="14" t="n">
        <v>0</v>
      </c>
      <c r="BU306" s="14" t="n">
        <v>0.054</v>
      </c>
      <c r="BV306" s="14" t="n">
        <v>0.44</v>
      </c>
      <c r="BW306" s="14" t="n">
        <v>0.19</v>
      </c>
      <c r="BX306" s="14" t="n">
        <v>0.833</v>
      </c>
      <c r="BY306" s="14" t="n">
        <v>13.254</v>
      </c>
      <c r="BZ306" s="14" t="n">
        <v>0</v>
      </c>
      <c r="CA306" s="14" t="n">
        <v>13.254</v>
      </c>
      <c r="CB306" s="14" t="n">
        <v>0</v>
      </c>
      <c r="CC306" s="14" t="n">
        <v>83.248</v>
      </c>
      <c r="CD306" s="14" t="n">
        <v>7.95</v>
      </c>
      <c r="CE306" s="14" t="n">
        <v>116.06</v>
      </c>
      <c r="CF306" s="14" t="n">
        <v>237.176</v>
      </c>
      <c r="CG306" s="14" t="n">
        <v>0.19</v>
      </c>
      <c r="CH306" s="14" t="n">
        <v>1</v>
      </c>
      <c r="CI306" s="14" t="n">
        <v>0</v>
      </c>
      <c r="CJ306" s="14" t="n">
        <v>0</v>
      </c>
      <c r="CK306" s="14" t="n">
        <v>0</v>
      </c>
      <c r="CL306" s="14" t="n">
        <v>0.61</v>
      </c>
      <c r="CM306" s="14" t="n">
        <v>0</v>
      </c>
      <c r="CN306" s="14" t="n">
        <v>0.08</v>
      </c>
      <c r="CO306" s="14" t="n">
        <v>0.064</v>
      </c>
      <c r="CP306" s="14" t="n">
        <v>0</v>
      </c>
      <c r="CQ306" s="14" t="n">
        <v>1.348</v>
      </c>
      <c r="CR306" s="14" t="n">
        <v>0</v>
      </c>
      <c r="CS306" s="14" t="n">
        <v>6.289</v>
      </c>
      <c r="CT306" s="14" t="n">
        <v>8.233000000000001</v>
      </c>
      <c r="CU306" s="14" t="n">
        <v>14.257</v>
      </c>
    </row>
    <row r="307">
      <c r="A307" s="14" t="inlineStr">
        <is>
          <t>DEU2024</t>
        </is>
      </c>
      <c r="B307" s="14" t="inlineStr">
        <is>
          <t>DEU</t>
        </is>
      </c>
      <c r="C307" s="14" t="inlineStr">
        <is>
          <t>DEU</t>
        </is>
      </c>
      <c r="D307" s="14" t="inlineStr">
        <is>
          <t>Germany</t>
        </is>
      </c>
      <c r="E307" s="14" t="n">
        <v>2024</v>
      </c>
      <c r="F307" s="14" t="n">
        <v>0.19</v>
      </c>
      <c r="G307" s="14" t="n">
        <v>7.042</v>
      </c>
      <c r="H307" s="14" t="n">
        <v>1.784</v>
      </c>
      <c r="I307" s="14" t="n">
        <v>6.414</v>
      </c>
      <c r="J307" s="14" t="n">
        <v>13.456</v>
      </c>
      <c r="K307" s="14" t="n">
        <v>0</v>
      </c>
      <c r="L307" s="14" t="n">
        <v>1</v>
      </c>
      <c r="M307" s="14" t="n">
        <v>6.908</v>
      </c>
      <c r="N307" s="14" t="n">
        <v>3.763</v>
      </c>
      <c r="O307" s="14" t="n">
        <v>6.548</v>
      </c>
      <c r="P307" s="14" t="n">
        <v>13.456</v>
      </c>
      <c r="Q307" s="14" t="n">
        <v>0</v>
      </c>
      <c r="R307" s="14" t="n">
        <v>1</v>
      </c>
      <c r="S307" s="14" t="n">
        <v>10.253</v>
      </c>
      <c r="T307" s="14" t="n">
        <v>5.987</v>
      </c>
      <c r="U307" s="14" t="n">
        <v>5.647</v>
      </c>
      <c r="V307" s="14" t="n">
        <v>18.444</v>
      </c>
      <c r="W307" s="14" t="n">
        <v>0.19</v>
      </c>
      <c r="X307" s="14" t="n">
        <v>1</v>
      </c>
      <c r="Y307" s="14" t="n">
        <v>17.078</v>
      </c>
      <c r="Z307" s="14" t="n">
        <v>2.156</v>
      </c>
      <c r="AA307" s="14" t="n">
        <v>7.499</v>
      </c>
      <c r="AB307" s="14" t="n">
        <v>24.576</v>
      </c>
      <c r="AC307" s="14" t="n">
        <v>0</v>
      </c>
      <c r="AD307" s="14" t="n">
        <v>1</v>
      </c>
      <c r="AE307" s="14" t="n">
        <v>17.078</v>
      </c>
      <c r="AF307" s="14" t="n">
        <v>3.741</v>
      </c>
      <c r="AG307" s="14" t="n">
        <v>7.499</v>
      </c>
      <c r="AH307" s="14" t="n">
        <v>24.576</v>
      </c>
      <c r="AI307" s="14" t="n">
        <v>0</v>
      </c>
      <c r="AJ307" s="14" t="n">
        <v>1</v>
      </c>
      <c r="AK307" s="14" t="n">
        <v>25.797</v>
      </c>
      <c r="AL307" s="14" t="n">
        <v>13.121</v>
      </c>
      <c r="AM307" s="14" t="n">
        <v>4.974</v>
      </c>
      <c r="AN307" s="14" t="n">
        <v>36.618</v>
      </c>
      <c r="AO307" s="14" t="n">
        <v>0.19</v>
      </c>
      <c r="AP307" s="14" t="n">
        <v>1</v>
      </c>
      <c r="AQ307" s="14" t="n">
        <v>0.724</v>
      </c>
      <c r="AR307" s="14" t="n">
        <v>0.132</v>
      </c>
      <c r="AS307" s="14" t="n">
        <v>0.905</v>
      </c>
      <c r="AT307" s="14" t="n">
        <v>1.939</v>
      </c>
      <c r="AU307" s="14" t="n">
        <v>0.19</v>
      </c>
      <c r="AV307" s="14" t="n">
        <v>1</v>
      </c>
      <c r="AW307" s="14" t="n">
        <v>0.75</v>
      </c>
      <c r="AX307" s="14" t="n">
        <v>0.132</v>
      </c>
      <c r="AY307" s="14" t="n">
        <v>0.748</v>
      </c>
      <c r="AZ307" s="14" t="n">
        <v>1.783</v>
      </c>
      <c r="BA307" s="14" t="n">
        <v>0.19</v>
      </c>
      <c r="BB307" s="14" t="n">
        <v>1</v>
      </c>
      <c r="BC307" s="14" t="n">
        <v>0.513</v>
      </c>
      <c r="BD307" s="14" t="n">
        <v>0.132</v>
      </c>
      <c r="BE307" s="14" t="n">
        <v>0.393</v>
      </c>
      <c r="BF307" s="14" t="n">
        <v>1.078</v>
      </c>
      <c r="BG307" s="14" t="n">
        <v>0.19</v>
      </c>
      <c r="BH307" s="14" t="n">
        <v>1</v>
      </c>
      <c r="BI307" s="14" t="n">
        <v>0.591</v>
      </c>
      <c r="BJ307" s="14" t="n">
        <v>0.132</v>
      </c>
      <c r="BK307" s="14" t="n">
        <v>0.293</v>
      </c>
      <c r="BL307" s="14" t="n">
        <v>1.053</v>
      </c>
      <c r="BM307" s="14" t="n">
        <v>0.19</v>
      </c>
      <c r="BN307" s="14" t="n">
        <v>1</v>
      </c>
      <c r="BO307" s="14" t="n">
        <v>0</v>
      </c>
      <c r="BP307" s="14" t="n">
        <v>0.022</v>
      </c>
      <c r="BQ307" s="14" t="n">
        <v>0.184</v>
      </c>
      <c r="BR307" s="14" t="n">
        <v>0</v>
      </c>
      <c r="BS307" s="14" t="n">
        <v>1</v>
      </c>
      <c r="BT307" s="14" t="n">
        <v>0</v>
      </c>
      <c r="BU307" s="14" t="n">
        <v>0.056</v>
      </c>
      <c r="BV307" s="14" t="n">
        <v>0.427</v>
      </c>
      <c r="BW307" s="14" t="n">
        <v>0.19</v>
      </c>
      <c r="BX307" s="14" t="n">
        <v>0.833</v>
      </c>
      <c r="BY307" s="14" t="n">
        <v>13.646</v>
      </c>
      <c r="BZ307" s="14" t="n">
        <v>0</v>
      </c>
      <c r="CA307" s="14" t="n">
        <v>13.646</v>
      </c>
      <c r="CB307" s="14" t="n">
        <v>0</v>
      </c>
      <c r="CC307" s="14" t="n">
        <v>82.58799999999999</v>
      </c>
      <c r="CD307" s="14" t="n">
        <v>7.95</v>
      </c>
      <c r="CE307" s="14" t="n">
        <v>96.38</v>
      </c>
      <c r="CF307" s="14" t="n">
        <v>212.972</v>
      </c>
      <c r="CG307" s="14" t="n">
        <v>0.19</v>
      </c>
      <c r="CH307" s="14" t="n">
        <v>1</v>
      </c>
      <c r="CI307" s="14" t="n">
        <v>0</v>
      </c>
      <c r="CJ307" s="14" t="n">
        <v>0</v>
      </c>
      <c r="CK307" s="14" t="n">
        <v>0</v>
      </c>
      <c r="CL307" s="14" t="n">
        <v>0.628</v>
      </c>
      <c r="CM307" s="14" t="n">
        <v>0</v>
      </c>
      <c r="CN307" s="14" t="n">
        <v>0.074</v>
      </c>
      <c r="CO307" s="14" t="n">
        <v>0.065</v>
      </c>
      <c r="CP307" s="14" t="n">
        <v>0</v>
      </c>
      <c r="CQ307" s="14" t="n">
        <v>1.387</v>
      </c>
      <c r="CR307" s="14" t="n">
        <v>0</v>
      </c>
      <c r="CS307" s="14" t="n">
        <v>6.475</v>
      </c>
      <c r="CT307" s="14" t="n">
        <v>7.055</v>
      </c>
      <c r="CU307" s="14" t="n">
        <v>10.98</v>
      </c>
    </row>
    <row r="308">
      <c r="A308" s="14" t="inlineStr">
        <is>
          <t>GHA2021</t>
        </is>
      </c>
      <c r="B308" s="14" t="inlineStr">
        <is>
          <t>GHA</t>
        </is>
      </c>
      <c r="C308" s="14" t="inlineStr">
        <is>
          <t>GHA</t>
        </is>
      </c>
      <c r="D308" s="14" t="inlineStr">
        <is>
          <t>Ghana</t>
        </is>
      </c>
      <c r="E308" s="14" t="n">
        <v>2021</v>
      </c>
      <c r="F308" s="14" t="n">
        <v>0.181</v>
      </c>
      <c r="G308" s="14" t="n">
        <v>5.897</v>
      </c>
      <c r="H308" s="14" t="n">
        <v>1.143</v>
      </c>
      <c r="I308" s="14" t="n">
        <v>0.238</v>
      </c>
      <c r="J308" s="14" t="n">
        <v>6.134</v>
      </c>
      <c r="K308" s="14" t="n">
        <v>0</v>
      </c>
      <c r="L308" s="14" t="n">
        <v>1</v>
      </c>
      <c r="M308" s="14" t="n">
        <v>7.964</v>
      </c>
      <c r="N308" s="14" t="n">
        <v>3.43</v>
      </c>
      <c r="O308" s="14" t="n">
        <v>0.227</v>
      </c>
      <c r="P308" s="14" t="n">
        <v>8.191000000000001</v>
      </c>
      <c r="Q308" s="14" t="n">
        <v>0</v>
      </c>
      <c r="R308" s="14" t="n">
        <v>1</v>
      </c>
      <c r="S308" s="14" t="n">
        <v>11.613</v>
      </c>
      <c r="T308" s="14" t="n">
        <v>6.86</v>
      </c>
      <c r="U308" s="14" t="n">
        <v>0.238</v>
      </c>
      <c r="V308" s="14" t="n">
        <v>14</v>
      </c>
      <c r="W308" s="14" t="n">
        <v>0.181</v>
      </c>
      <c r="X308" s="14" t="n">
        <v>1</v>
      </c>
      <c r="Y308" s="14" t="n">
        <v>5.197</v>
      </c>
      <c r="Z308" s="14" t="n">
        <v>0.493</v>
      </c>
      <c r="AA308" s="14" t="n">
        <v>1.656</v>
      </c>
      <c r="AB308" s="14" t="n">
        <v>6.853</v>
      </c>
      <c r="AC308" s="14" t="n">
        <v>0</v>
      </c>
      <c r="AD308" s="14" t="n">
        <v>1</v>
      </c>
      <c r="AE308" s="14" t="n">
        <v>5.853</v>
      </c>
      <c r="AF308" s="14" t="n">
        <v>0.997</v>
      </c>
      <c r="AG308" s="14" t="n">
        <v>1.656</v>
      </c>
      <c r="AH308" s="14" t="n">
        <v>7.509</v>
      </c>
      <c r="AI308" s="14" t="n">
        <v>0</v>
      </c>
      <c r="AJ308" s="14" t="n">
        <v>1</v>
      </c>
      <c r="AK308" s="14" t="n">
        <v>9.789999999999999</v>
      </c>
      <c r="AL308" s="14" t="n">
        <v>4.257</v>
      </c>
      <c r="AM308" s="14" t="n">
        <v>-0.968</v>
      </c>
      <c r="AN308" s="14" t="n">
        <v>10.421</v>
      </c>
      <c r="AO308" s="14" t="n">
        <v>0.181</v>
      </c>
      <c r="AP308" s="14" t="n">
        <v>1</v>
      </c>
      <c r="AQ308" s="14" t="n">
        <v>0.619</v>
      </c>
      <c r="AR308" s="14" t="n">
        <v>0.114</v>
      </c>
      <c r="AS308" s="14" t="n">
        <v>0.278</v>
      </c>
      <c r="AT308" s="14" t="n">
        <v>1.059</v>
      </c>
      <c r="AU308" s="14" t="n">
        <v>0.181</v>
      </c>
      <c r="AV308" s="14" t="n">
        <v>1</v>
      </c>
      <c r="AW308" s="14" t="n">
        <v>0.599</v>
      </c>
      <c r="AX308" s="14" t="n">
        <v>0.114</v>
      </c>
      <c r="AY308" s="14" t="n">
        <v>0.296</v>
      </c>
      <c r="AZ308" s="14" t="n">
        <v>1.058</v>
      </c>
      <c r="BA308" s="14" t="n">
        <v>0.181</v>
      </c>
      <c r="BB308" s="14" t="n">
        <v>1</v>
      </c>
      <c r="BC308" s="14" t="n">
        <v>0.439</v>
      </c>
      <c r="BD308" s="14" t="n">
        <v>0.114</v>
      </c>
      <c r="BE308" s="14" t="n">
        <v>0.186</v>
      </c>
      <c r="BF308" s="14" t="n">
        <v>0.739</v>
      </c>
      <c r="BG308" s="14" t="n">
        <v>0.181</v>
      </c>
      <c r="BH308" s="14" t="n">
        <v>1</v>
      </c>
      <c r="BI308" s="14" t="n">
        <v>0.505</v>
      </c>
      <c r="BJ308" s="14" t="n">
        <v>0.114</v>
      </c>
      <c r="BK308" s="14" t="n">
        <v>0.238</v>
      </c>
      <c r="BL308" s="14" t="n">
        <v>0.877</v>
      </c>
      <c r="BM308" s="14" t="n">
        <v>0.181</v>
      </c>
      <c r="BN308" s="14" t="n">
        <v>1</v>
      </c>
      <c r="BO308" s="14" t="n">
        <v>0</v>
      </c>
      <c r="BP308" s="14" t="n">
        <v>-0.036</v>
      </c>
      <c r="BQ308" s="14" t="n">
        <v>0.225</v>
      </c>
      <c r="BR308" s="14" t="n">
        <v>0</v>
      </c>
      <c r="BS308" s="14" t="n">
        <v>1</v>
      </c>
      <c r="BT308" s="14" t="n">
        <v>0</v>
      </c>
      <c r="BU308" s="14" t="n">
        <v>-0.036</v>
      </c>
      <c r="BV308" s="14" t="n">
        <v>0.117</v>
      </c>
      <c r="BW308" s="14" t="n">
        <v>0</v>
      </c>
      <c r="BX308" s="14" t="n">
        <v>1</v>
      </c>
      <c r="BY308" s="14" t="n">
        <v>11.787</v>
      </c>
      <c r="BZ308" s="14" t="n">
        <v>0</v>
      </c>
      <c r="CA308" s="14" t="n">
        <v>11.787</v>
      </c>
      <c r="CB308" s="14" t="n">
        <v>0</v>
      </c>
      <c r="CC308" s="14" t="n">
        <v>78.125</v>
      </c>
      <c r="CD308" s="14" t="n">
        <v>7.95</v>
      </c>
      <c r="CE308" s="14" t="n">
        <v>-48.001</v>
      </c>
      <c r="CF308" s="14" t="n">
        <v>35.586</v>
      </c>
      <c r="CG308" s="14" t="n">
        <v>0</v>
      </c>
      <c r="CH308" s="14" t="n">
        <v>1</v>
      </c>
      <c r="CI308" s="14" t="n">
        <v>0</v>
      </c>
      <c r="CJ308" s="14" t="n">
        <v>0</v>
      </c>
      <c r="CK308" s="14" t="n">
        <v>0</v>
      </c>
      <c r="CL308" s="14" t="n">
        <v>0</v>
      </c>
      <c r="CM308" s="14" t="n">
        <v>0</v>
      </c>
      <c r="CN308" s="14" t="n">
        <v>0</v>
      </c>
      <c r="CO308" s="14" t="n">
        <v>0</v>
      </c>
      <c r="CP308" s="14" t="n">
        <v>0</v>
      </c>
      <c r="CQ308" s="14" t="n">
        <v>1.198</v>
      </c>
      <c r="CR308" s="14" t="n">
        <v>0.852</v>
      </c>
      <c r="CS308" s="14" t="n">
        <v>2.702</v>
      </c>
      <c r="CT308" s="14" t="n">
        <v>4.753</v>
      </c>
      <c r="CU308" s="14" t="n">
        <v>15.162</v>
      </c>
    </row>
    <row r="309">
      <c r="A309" s="14" t="inlineStr">
        <is>
          <t>GHA2022</t>
        </is>
      </c>
      <c r="B309" s="14" t="inlineStr">
        <is>
          <t>GHA</t>
        </is>
      </c>
      <c r="C309" s="14" t="inlineStr">
        <is>
          <t>GHA</t>
        </is>
      </c>
      <c r="D309" s="14" t="inlineStr">
        <is>
          <t>Ghana</t>
        </is>
      </c>
      <c r="E309" s="14" t="n">
        <v>2022</v>
      </c>
      <c r="F309" s="14" t="n">
        <v>0.185</v>
      </c>
      <c r="G309" s="14" t="n">
        <v>11.72</v>
      </c>
      <c r="H309" s="14" t="n">
        <v>1.235</v>
      </c>
      <c r="I309" s="14" t="n">
        <v>0.5659999999999999</v>
      </c>
      <c r="J309" s="14" t="n">
        <v>12.286</v>
      </c>
      <c r="K309" s="14" t="n">
        <v>0</v>
      </c>
      <c r="L309" s="14" t="n">
        <v>1</v>
      </c>
      <c r="M309" s="14" t="n">
        <v>9.782999999999999</v>
      </c>
      <c r="N309" s="14" t="n">
        <v>3.704</v>
      </c>
      <c r="O309" s="14" t="n">
        <v>0.328</v>
      </c>
      <c r="P309" s="14" t="n">
        <v>10.111</v>
      </c>
      <c r="Q309" s="14" t="n">
        <v>0</v>
      </c>
      <c r="R309" s="14" t="n">
        <v>1</v>
      </c>
      <c r="S309" s="14" t="n">
        <v>17.893</v>
      </c>
      <c r="T309" s="14" t="n">
        <v>7.408</v>
      </c>
      <c r="U309" s="14" t="n">
        <v>0.819</v>
      </c>
      <c r="V309" s="14" t="n">
        <v>21.874</v>
      </c>
      <c r="W309" s="14" t="n">
        <v>0.185</v>
      </c>
      <c r="X309" s="14" t="n">
        <v>1</v>
      </c>
      <c r="Y309" s="14" t="n">
        <v>7.724</v>
      </c>
      <c r="Z309" s="14" t="n">
        <v>0.732</v>
      </c>
      <c r="AA309" s="14" t="n">
        <v>1.405</v>
      </c>
      <c r="AB309" s="14" t="n">
        <v>9.129</v>
      </c>
      <c r="AC309" s="14" t="n">
        <v>0</v>
      </c>
      <c r="AD309" s="14" t="n">
        <v>1</v>
      </c>
      <c r="AE309" s="14" t="n">
        <v>8.430999999999999</v>
      </c>
      <c r="AF309" s="14" t="n">
        <v>1.436</v>
      </c>
      <c r="AG309" s="14" t="n">
        <v>1.405</v>
      </c>
      <c r="AH309" s="14" t="n">
        <v>9.835000000000001</v>
      </c>
      <c r="AI309" s="14" t="n">
        <v>0</v>
      </c>
      <c r="AJ309" s="14" t="n">
        <v>1</v>
      </c>
      <c r="AK309" s="14" t="n">
        <v>12.67</v>
      </c>
      <c r="AL309" s="14" t="n">
        <v>5.509</v>
      </c>
      <c r="AM309" s="14" t="n">
        <v>-0.778</v>
      </c>
      <c r="AN309" s="14" t="n">
        <v>13.902</v>
      </c>
      <c r="AO309" s="14" t="n">
        <v>0.185</v>
      </c>
      <c r="AP309" s="14" t="n">
        <v>1</v>
      </c>
      <c r="AQ309" s="14" t="n">
        <v>0.861</v>
      </c>
      <c r="AR309" s="14" t="n">
        <v>0.123</v>
      </c>
      <c r="AS309" s="14" t="n">
        <v>0.312</v>
      </c>
      <c r="AT309" s="14" t="n">
        <v>1.39</v>
      </c>
      <c r="AU309" s="14" t="n">
        <v>0.185</v>
      </c>
      <c r="AV309" s="14" t="n">
        <v>1</v>
      </c>
      <c r="AW309" s="14" t="n">
        <v>0.986</v>
      </c>
      <c r="AX309" s="14" t="n">
        <v>0.123</v>
      </c>
      <c r="AY309" s="14" t="n">
        <v>0.365</v>
      </c>
      <c r="AZ309" s="14" t="n">
        <v>1.601</v>
      </c>
      <c r="BA309" s="14" t="n">
        <v>0.185</v>
      </c>
      <c r="BB309" s="14" t="n">
        <v>1</v>
      </c>
      <c r="BC309" s="14" t="n">
        <v>0.598</v>
      </c>
      <c r="BD309" s="14" t="n">
        <v>0.123</v>
      </c>
      <c r="BE309" s="14" t="n">
        <v>0.101</v>
      </c>
      <c r="BF309" s="14" t="n">
        <v>0.828</v>
      </c>
      <c r="BG309" s="14" t="n">
        <v>0.185</v>
      </c>
      <c r="BH309" s="14" t="n">
        <v>1</v>
      </c>
      <c r="BI309" s="14" t="n">
        <v>0.612</v>
      </c>
      <c r="BJ309" s="14" t="n">
        <v>0.123</v>
      </c>
      <c r="BK309" s="14" t="n">
        <v>0.59</v>
      </c>
      <c r="BL309" s="14" t="n">
        <v>1.425</v>
      </c>
      <c r="BM309" s="14" t="n">
        <v>0.185</v>
      </c>
      <c r="BN309" s="14" t="n">
        <v>1</v>
      </c>
      <c r="BO309" s="14" t="n">
        <v>0</v>
      </c>
      <c r="BP309" s="14" t="n">
        <v>-0.036</v>
      </c>
      <c r="BQ309" s="14" t="n">
        <v>0.106</v>
      </c>
      <c r="BR309" s="14" t="n">
        <v>0</v>
      </c>
      <c r="BS309" s="14" t="n">
        <v>1</v>
      </c>
      <c r="BT309" s="14" t="n">
        <v>0</v>
      </c>
      <c r="BU309" s="14" t="n">
        <v>-0.036</v>
      </c>
      <c r="BV309" s="14" t="n">
        <v>0.098</v>
      </c>
      <c r="BW309" s="14" t="n">
        <v>0</v>
      </c>
      <c r="BX309" s="14" t="n">
        <v>1</v>
      </c>
      <c r="BY309" s="14" t="n">
        <v>12.729</v>
      </c>
      <c r="BZ309" s="14" t="n">
        <v>0</v>
      </c>
      <c r="CA309" s="14" t="n">
        <v>12.729</v>
      </c>
      <c r="CB309" s="14" t="n">
        <v>0</v>
      </c>
      <c r="CC309" s="14" t="n">
        <v>97.90000000000001</v>
      </c>
      <c r="CD309" s="14" t="n">
        <v>7.95</v>
      </c>
      <c r="CE309" s="14" t="n">
        <v>-34.232</v>
      </c>
      <c r="CF309" s="14" t="n">
        <v>75.446</v>
      </c>
      <c r="CG309" s="14" t="n">
        <v>0</v>
      </c>
      <c r="CH309" s="14" t="n">
        <v>1</v>
      </c>
      <c r="CI309" s="14" t="n">
        <v>0</v>
      </c>
      <c r="CJ309" s="14" t="n">
        <v>0</v>
      </c>
      <c r="CK309" s="14" t="n">
        <v>0</v>
      </c>
      <c r="CL309" s="14" t="n">
        <v>0</v>
      </c>
      <c r="CM309" s="14" t="n">
        <v>0</v>
      </c>
      <c r="CN309" s="14" t="n">
        <v>0</v>
      </c>
      <c r="CO309" s="14" t="n">
        <v>0</v>
      </c>
      <c r="CP309" s="14" t="n">
        <v>0</v>
      </c>
      <c r="CQ309" s="14" t="n">
        <v>1.294</v>
      </c>
      <c r="CR309" s="14" t="n">
        <v>0.855</v>
      </c>
      <c r="CS309" s="14" t="n">
        <v>2.918</v>
      </c>
      <c r="CT309" s="14" t="n">
        <v>10.485</v>
      </c>
      <c r="CU309" s="14" t="n">
        <v>31.326</v>
      </c>
    </row>
    <row r="310">
      <c r="A310" s="14" t="inlineStr">
        <is>
          <t>GHA2023</t>
        </is>
      </c>
      <c r="B310" s="14" t="inlineStr">
        <is>
          <t>GHA</t>
        </is>
      </c>
      <c r="C310" s="14" t="inlineStr">
        <is>
          <t>GHA</t>
        </is>
      </c>
      <c r="D310" s="14" t="inlineStr">
        <is>
          <t>Ghana</t>
        </is>
      </c>
      <c r="E310" s="14" t="n">
        <v>2023</v>
      </c>
      <c r="F310" s="14" t="n">
        <v>0.185</v>
      </c>
      <c r="G310" s="14" t="n">
        <v>6.147</v>
      </c>
      <c r="H310" s="14" t="n">
        <v>1.286</v>
      </c>
      <c r="I310" s="14" t="n">
        <v>0.273</v>
      </c>
      <c r="J310" s="14" t="n">
        <v>6.42</v>
      </c>
      <c r="K310" s="14" t="n">
        <v>0</v>
      </c>
      <c r="L310" s="14" t="n">
        <v>1</v>
      </c>
      <c r="M310" s="14" t="n">
        <v>7.886</v>
      </c>
      <c r="N310" s="14" t="n">
        <v>3.857</v>
      </c>
      <c r="O310" s="14" t="n">
        <v>0.227</v>
      </c>
      <c r="P310" s="14" t="n">
        <v>8.113</v>
      </c>
      <c r="Q310" s="14" t="n">
        <v>0</v>
      </c>
      <c r="R310" s="14" t="n">
        <v>1</v>
      </c>
      <c r="S310" s="14" t="n">
        <v>12.575</v>
      </c>
      <c r="T310" s="14" t="n">
        <v>7.714</v>
      </c>
      <c r="U310" s="14" t="n">
        <v>0.536</v>
      </c>
      <c r="V310" s="14" t="n">
        <v>15.225</v>
      </c>
      <c r="W310" s="14" t="n">
        <v>0.185</v>
      </c>
      <c r="X310" s="14" t="n">
        <v>1</v>
      </c>
      <c r="Y310" s="14" t="n">
        <v>3.79</v>
      </c>
      <c r="Z310" s="14" t="n">
        <v>0.359</v>
      </c>
      <c r="AA310" s="14" t="n">
        <v>0.912</v>
      </c>
      <c r="AB310" s="14" t="n">
        <v>4.702</v>
      </c>
      <c r="AC310" s="14" t="n">
        <v>0</v>
      </c>
      <c r="AD310" s="14" t="n">
        <v>1</v>
      </c>
      <c r="AE310" s="14" t="n">
        <v>4.542</v>
      </c>
      <c r="AF310" s="14" t="n">
        <v>0.774</v>
      </c>
      <c r="AG310" s="14" t="n">
        <v>0.912</v>
      </c>
      <c r="AH310" s="14" t="n">
        <v>5.454</v>
      </c>
      <c r="AI310" s="14" t="n">
        <v>0</v>
      </c>
      <c r="AJ310" s="14" t="n">
        <v>1</v>
      </c>
      <c r="AK310" s="14" t="n">
        <v>9.055</v>
      </c>
      <c r="AL310" s="14" t="n">
        <v>3.937</v>
      </c>
      <c r="AM310" s="14" t="n">
        <v>-0.9350000000000001</v>
      </c>
      <c r="AN310" s="14" t="n">
        <v>9.428000000000001</v>
      </c>
      <c r="AO310" s="14" t="n">
        <v>0.185</v>
      </c>
      <c r="AP310" s="14" t="n">
        <v>1</v>
      </c>
      <c r="AQ310" s="14" t="n">
        <v>0.76</v>
      </c>
      <c r="AR310" s="14" t="n">
        <v>0.129</v>
      </c>
      <c r="AS310" s="14" t="n">
        <v>0.271</v>
      </c>
      <c r="AT310" s="14" t="n">
        <v>1.222</v>
      </c>
      <c r="AU310" s="14" t="n">
        <v>0.185</v>
      </c>
      <c r="AV310" s="14" t="n">
        <v>1</v>
      </c>
      <c r="AW310" s="14" t="n">
        <v>0.8110000000000001</v>
      </c>
      <c r="AX310" s="14" t="n">
        <v>0.129</v>
      </c>
      <c r="AY310" s="14" t="n">
        <v>0.281</v>
      </c>
      <c r="AZ310" s="14" t="n">
        <v>1.295</v>
      </c>
      <c r="BA310" s="14" t="n">
        <v>0.185</v>
      </c>
      <c r="BB310" s="14" t="n">
        <v>1</v>
      </c>
      <c r="BC310" s="14" t="n">
        <v>0.535</v>
      </c>
      <c r="BD310" s="14" t="n">
        <v>0.129</v>
      </c>
      <c r="BE310" s="14" t="n">
        <v>0.082</v>
      </c>
      <c r="BF310" s="14" t="n">
        <v>0.731</v>
      </c>
      <c r="BG310" s="14" t="n">
        <v>0.185</v>
      </c>
      <c r="BH310" s="14" t="n">
        <v>1</v>
      </c>
      <c r="BI310" s="14" t="n">
        <v>0.579</v>
      </c>
      <c r="BJ310" s="14" t="n">
        <v>0.129</v>
      </c>
      <c r="BK310" s="14" t="n">
        <v>0.408</v>
      </c>
      <c r="BL310" s="14" t="n">
        <v>1.17</v>
      </c>
      <c r="BM310" s="14" t="n">
        <v>0.185</v>
      </c>
      <c r="BN310" s="14" t="n">
        <v>1</v>
      </c>
      <c r="BO310" s="14" t="n">
        <v>0</v>
      </c>
      <c r="BP310" s="14" t="n">
        <v>-0.036</v>
      </c>
      <c r="BQ310" s="14" t="n">
        <v>0.13</v>
      </c>
      <c r="BR310" s="14" t="n">
        <v>0</v>
      </c>
      <c r="BS310" s="14" t="n">
        <v>1</v>
      </c>
      <c r="BT310" s="14" t="n">
        <v>0</v>
      </c>
      <c r="BU310" s="14" t="n">
        <v>-0.036</v>
      </c>
      <c r="BV310" s="14" t="n">
        <v>0.138</v>
      </c>
      <c r="BW310" s="14" t="n">
        <v>0</v>
      </c>
      <c r="BX310" s="14" t="n">
        <v>1</v>
      </c>
      <c r="BY310" s="14" t="n">
        <v>13.254</v>
      </c>
      <c r="BZ310" s="14" t="n">
        <v>0</v>
      </c>
      <c r="CA310" s="14" t="n">
        <v>13.254</v>
      </c>
      <c r="CB310" s="14" t="n">
        <v>0</v>
      </c>
      <c r="CC310" s="14" t="n">
        <v>83.248</v>
      </c>
      <c r="CD310" s="14" t="n">
        <v>7.95</v>
      </c>
      <c r="CE310" s="14" t="n">
        <v>12.887</v>
      </c>
      <c r="CF310" s="14" t="n">
        <v>113.92</v>
      </c>
      <c r="CG310" s="14" t="n">
        <v>0</v>
      </c>
      <c r="CH310" s="14" t="n">
        <v>1</v>
      </c>
      <c r="CI310" s="14" t="n">
        <v>0</v>
      </c>
      <c r="CJ310" s="14" t="n">
        <v>0</v>
      </c>
      <c r="CK310" s="14" t="n">
        <v>0</v>
      </c>
      <c r="CL310" s="14" t="n">
        <v>0</v>
      </c>
      <c r="CM310" s="14" t="n">
        <v>0</v>
      </c>
      <c r="CN310" s="14" t="n">
        <v>0</v>
      </c>
      <c r="CO310" s="14" t="n">
        <v>0</v>
      </c>
      <c r="CP310" s="14" t="n">
        <v>0</v>
      </c>
      <c r="CQ310" s="14" t="n">
        <v>1.348</v>
      </c>
      <c r="CR310" s="14" t="n">
        <v>0.83</v>
      </c>
      <c r="CS310" s="14" t="n">
        <v>3.038</v>
      </c>
      <c r="CT310" s="14" t="n">
        <v>4.861</v>
      </c>
      <c r="CU310" s="14" t="n">
        <v>11.622</v>
      </c>
    </row>
    <row r="311">
      <c r="A311" s="14" t="inlineStr">
        <is>
          <t>GHA2024</t>
        </is>
      </c>
      <c r="B311" s="14" t="inlineStr">
        <is>
          <t>GHA</t>
        </is>
      </c>
      <c r="C311" s="14" t="inlineStr">
        <is>
          <t>GHA</t>
        </is>
      </c>
      <c r="D311" s="14" t="inlineStr">
        <is>
          <t>Ghana</t>
        </is>
      </c>
      <c r="E311" s="14" t="n">
        <v>2024</v>
      </c>
      <c r="F311" s="14" t="n">
        <v>0.185</v>
      </c>
      <c r="G311" s="14" t="n">
        <v>5.575</v>
      </c>
      <c r="H311" s="14" t="n">
        <v>1.324</v>
      </c>
      <c r="I311" s="14" t="n">
        <v>0.213</v>
      </c>
      <c r="J311" s="14" t="n">
        <v>5.787</v>
      </c>
      <c r="K311" s="14" t="n">
        <v>0</v>
      </c>
      <c r="L311" s="14" t="n">
        <v>1</v>
      </c>
      <c r="M311" s="14" t="n">
        <v>7.124</v>
      </c>
      <c r="N311" s="14" t="n">
        <v>3.971</v>
      </c>
      <c r="O311" s="14" t="n">
        <v>0.158</v>
      </c>
      <c r="P311" s="14" t="n">
        <v>7.281</v>
      </c>
      <c r="Q311" s="14" t="n">
        <v>0</v>
      </c>
      <c r="R311" s="14" t="n">
        <v>1</v>
      </c>
      <c r="S311" s="14" t="n">
        <v>12.193</v>
      </c>
      <c r="T311" s="14" t="n">
        <v>7.942</v>
      </c>
      <c r="U311" s="14" t="n">
        <v>0.525</v>
      </c>
      <c r="V311" s="14" t="n">
        <v>14.7</v>
      </c>
      <c r="W311" s="14" t="n">
        <v>0.185</v>
      </c>
      <c r="X311" s="14" t="n">
        <v>1</v>
      </c>
      <c r="Y311" s="14" t="n">
        <v>3.902</v>
      </c>
      <c r="Z311" s="14" t="n">
        <v>0.37</v>
      </c>
      <c r="AA311" s="14" t="n">
        <v>0.924</v>
      </c>
      <c r="AB311" s="14" t="n">
        <v>4.826</v>
      </c>
      <c r="AC311" s="14" t="n">
        <v>0</v>
      </c>
      <c r="AD311" s="14" t="n">
        <v>1</v>
      </c>
      <c r="AE311" s="14" t="n">
        <v>4.676</v>
      </c>
      <c r="AF311" s="14" t="n">
        <v>0.797</v>
      </c>
      <c r="AG311" s="14" t="n">
        <v>0.924</v>
      </c>
      <c r="AH311" s="14" t="n">
        <v>5.6</v>
      </c>
      <c r="AI311" s="14" t="n">
        <v>0</v>
      </c>
      <c r="AJ311" s="14" t="n">
        <v>1</v>
      </c>
      <c r="AK311" s="14" t="n">
        <v>9.321999999999999</v>
      </c>
      <c r="AL311" s="14" t="n">
        <v>4.053</v>
      </c>
      <c r="AM311" s="14" t="n">
        <v>-1.002</v>
      </c>
      <c r="AN311" s="14" t="n">
        <v>9.616</v>
      </c>
      <c r="AO311" s="14" t="n">
        <v>0.185</v>
      </c>
      <c r="AP311" s="14" t="n">
        <v>1</v>
      </c>
      <c r="AQ311" s="14" t="n">
        <v>0.724</v>
      </c>
      <c r="AR311" s="14" t="n">
        <v>0.132</v>
      </c>
      <c r="AS311" s="14" t="n">
        <v>0.406</v>
      </c>
      <c r="AT311" s="14" t="n">
        <v>1.34</v>
      </c>
      <c r="AU311" s="14" t="n">
        <v>0.185</v>
      </c>
      <c r="AV311" s="14" t="n">
        <v>1</v>
      </c>
      <c r="AW311" s="14" t="n">
        <v>0.75</v>
      </c>
      <c r="AX311" s="14" t="n">
        <v>0.132</v>
      </c>
      <c r="AY311" s="14" t="n">
        <v>0.368</v>
      </c>
      <c r="AZ311" s="14" t="n">
        <v>1.325</v>
      </c>
      <c r="BA311" s="14" t="n">
        <v>0.185</v>
      </c>
      <c r="BB311" s="14" t="n">
        <v>1</v>
      </c>
      <c r="BC311" s="14" t="n">
        <v>0.513</v>
      </c>
      <c r="BD311" s="14" t="n">
        <v>0.132</v>
      </c>
      <c r="BE311" s="14" t="n">
        <v>0.09</v>
      </c>
      <c r="BF311" s="14" t="n">
        <v>0.715</v>
      </c>
      <c r="BG311" s="14" t="n">
        <v>0.185</v>
      </c>
      <c r="BH311" s="14" t="n">
        <v>1</v>
      </c>
      <c r="BI311" s="14" t="n">
        <v>0.591</v>
      </c>
      <c r="BJ311" s="14" t="n">
        <v>0.132</v>
      </c>
      <c r="BK311" s="14" t="n">
        <v>0.313</v>
      </c>
      <c r="BL311" s="14" t="n">
        <v>1.072</v>
      </c>
      <c r="BM311" s="14" t="n">
        <v>0.185</v>
      </c>
      <c r="BN311" s="14" t="n">
        <v>1</v>
      </c>
      <c r="BO311" s="14" t="n">
        <v>0</v>
      </c>
      <c r="BP311" s="14" t="n">
        <v>-0.037</v>
      </c>
      <c r="BQ311" s="14" t="n">
        <v>0.14</v>
      </c>
      <c r="BR311" s="14" t="n">
        <v>0</v>
      </c>
      <c r="BS311" s="14" t="n">
        <v>1</v>
      </c>
      <c r="BT311" s="14" t="n">
        <v>0</v>
      </c>
      <c r="BU311" s="14" t="n">
        <v>-0.037</v>
      </c>
      <c r="BV311" s="14" t="n">
        <v>0.16</v>
      </c>
      <c r="BW311" s="14" t="n">
        <v>0</v>
      </c>
      <c r="BX311" s="14" t="n">
        <v>1</v>
      </c>
      <c r="BY311" s="14" t="n">
        <v>13.646</v>
      </c>
      <c r="BZ311" s="14" t="n">
        <v>0</v>
      </c>
      <c r="CA311" s="14" t="n">
        <v>13.646</v>
      </c>
      <c r="CB311" s="14" t="n">
        <v>0</v>
      </c>
      <c r="CC311" s="14" t="n">
        <v>82.58799999999999</v>
      </c>
      <c r="CD311" s="14" t="n">
        <v>7.95</v>
      </c>
      <c r="CE311" s="14" t="n">
        <v>-0.579</v>
      </c>
      <c r="CF311" s="14" t="n">
        <v>97.18000000000001</v>
      </c>
      <c r="CG311" s="14" t="n">
        <v>0</v>
      </c>
      <c r="CH311" s="14" t="n">
        <v>1</v>
      </c>
      <c r="CI311" s="14" t="n">
        <v>0</v>
      </c>
      <c r="CJ311" s="14" t="n">
        <v>0</v>
      </c>
      <c r="CK311" s="14" t="n">
        <v>0</v>
      </c>
      <c r="CL311" s="14" t="n">
        <v>0</v>
      </c>
      <c r="CM311" s="14" t="n">
        <v>0</v>
      </c>
      <c r="CN311" s="14" t="n">
        <v>0</v>
      </c>
      <c r="CO311" s="14" t="n">
        <v>0</v>
      </c>
      <c r="CP311" s="14" t="n">
        <v>0</v>
      </c>
      <c r="CQ311" s="14" t="n">
        <v>1.387</v>
      </c>
      <c r="CR311" s="14" t="n">
        <v>0.83</v>
      </c>
      <c r="CS311" s="14" t="n">
        <v>3.128</v>
      </c>
      <c r="CT311" s="14" t="n">
        <v>4.251</v>
      </c>
      <c r="CU311" s="14" t="n">
        <v>10.168</v>
      </c>
    </row>
    <row r="312">
      <c r="A312" s="14" t="inlineStr">
        <is>
          <t>GIB2021</t>
        </is>
      </c>
      <c r="B312" s="14" t="inlineStr">
        <is>
          <t>GIB</t>
        </is>
      </c>
      <c r="C312" s="14" t="inlineStr">
        <is>
          <t>GIB</t>
        </is>
      </c>
      <c r="D312" s="14" t="inlineStr">
        <is>
          <t>Gibraltar</t>
        </is>
      </c>
      <c r="E312" s="14" t="n">
        <v>2021</v>
      </c>
      <c r="F312" s="14" t="n">
        <v>0</v>
      </c>
      <c r="G312" s="14" t="n">
        <v>5.553</v>
      </c>
      <c r="H312" s="14" t="n">
        <v>1.143</v>
      </c>
      <c r="I312" s="14" t="n">
        <v>0</v>
      </c>
      <c r="J312" s="14" t="n">
        <v>5.553</v>
      </c>
      <c r="K312" s="14" t="n">
        <v>0</v>
      </c>
      <c r="L312" s="14" t="n">
        <v>1</v>
      </c>
      <c r="M312" s="14" t="n">
        <v>7.964</v>
      </c>
      <c r="N312" s="14" t="n">
        <v>3.43</v>
      </c>
      <c r="O312" s="14" t="n">
        <v>0</v>
      </c>
      <c r="P312" s="14" t="n">
        <v>7.964</v>
      </c>
      <c r="Q312" s="14" t="n">
        <v>0</v>
      </c>
      <c r="R312" s="14" t="n">
        <v>1</v>
      </c>
      <c r="S312" s="14" t="n">
        <v>11.27</v>
      </c>
      <c r="T312" s="14" t="n">
        <v>6.86</v>
      </c>
      <c r="U312" s="14" t="n">
        <v>0</v>
      </c>
      <c r="V312" s="14" t="n">
        <v>11.27</v>
      </c>
      <c r="W312" s="14" t="n">
        <v>0</v>
      </c>
      <c r="X312" s="14" t="n">
        <v>1</v>
      </c>
      <c r="Y312" s="14" t="n">
        <v>16.305</v>
      </c>
      <c r="Z312" s="14" t="n">
        <v>2.204</v>
      </c>
      <c r="AA312" s="14" t="n">
        <v>0</v>
      </c>
      <c r="AB312" s="14" t="n">
        <v>16.305</v>
      </c>
      <c r="AC312" s="14" t="n">
        <v>0</v>
      </c>
      <c r="AD312" s="14" t="n">
        <v>1</v>
      </c>
      <c r="AE312" s="14" t="n">
        <v>17.449</v>
      </c>
      <c r="AF312" s="14" t="n">
        <v>4.08</v>
      </c>
      <c r="AG312" s="14" t="n">
        <v>0</v>
      </c>
      <c r="AH312" s="14" t="n">
        <v>17.449</v>
      </c>
      <c r="AI312" s="14" t="n">
        <v>0</v>
      </c>
      <c r="AJ312" s="14" t="n">
        <v>1</v>
      </c>
      <c r="AK312" s="14" t="n">
        <v>24.309</v>
      </c>
      <c r="AL312" s="14" t="n">
        <v>12.947</v>
      </c>
      <c r="AM312" s="14" t="n">
        <v>0</v>
      </c>
      <c r="AN312" s="14" t="n">
        <v>24.309</v>
      </c>
      <c r="AO312" s="14" t="n">
        <v>0</v>
      </c>
      <c r="AP312" s="14" t="n">
        <v>1</v>
      </c>
      <c r="AQ312" s="14" t="n">
        <v>0.619</v>
      </c>
      <c r="AR312" s="14" t="n">
        <v>0.114</v>
      </c>
      <c r="AS312" s="14" t="n">
        <v>0</v>
      </c>
      <c r="AT312" s="14" t="n">
        <v>0.619</v>
      </c>
      <c r="AU312" s="14" t="n">
        <v>0</v>
      </c>
      <c r="AV312" s="14" t="n">
        <v>1</v>
      </c>
      <c r="AW312" s="14" t="n">
        <v>0.599</v>
      </c>
      <c r="AX312" s="14" t="n">
        <v>0.114</v>
      </c>
      <c r="AY312" s="14" t="n">
        <v>0</v>
      </c>
      <c r="AZ312" s="14" t="n">
        <v>0.599</v>
      </c>
      <c r="BA312" s="14" t="n">
        <v>0</v>
      </c>
      <c r="BB312" s="14" t="n">
        <v>1</v>
      </c>
      <c r="BC312" s="14" t="n">
        <v>0.439</v>
      </c>
      <c r="BD312" s="14" t="n">
        <v>0.114</v>
      </c>
      <c r="BE312" s="14" t="n">
        <v>0</v>
      </c>
      <c r="BF312" s="14" t="n">
        <v>0.439</v>
      </c>
      <c r="BG312" s="14" t="n">
        <v>0</v>
      </c>
      <c r="BH312" s="14" t="n">
        <v>1</v>
      </c>
      <c r="BI312" s="14" t="n">
        <v>0.505</v>
      </c>
      <c r="BJ312" s="14" t="n">
        <v>0.114</v>
      </c>
      <c r="BK312" s="14" t="n">
        <v>0</v>
      </c>
      <c r="BL312" s="14" t="n">
        <v>0.505</v>
      </c>
      <c r="BM312" s="14" t="n">
        <v>0</v>
      </c>
      <c r="BN312" s="14" t="n">
        <v>1</v>
      </c>
      <c r="BO312" s="14" t="n">
        <v>0</v>
      </c>
      <c r="BP312" s="14" t="n">
        <v>0</v>
      </c>
      <c r="BQ312" s="14" t="n">
        <v>0</v>
      </c>
      <c r="BR312" s="14" t="n">
        <v>0</v>
      </c>
      <c r="BS312" s="14" t="n">
        <v>1</v>
      </c>
      <c r="BT312" s="14" t="n">
        <v>0</v>
      </c>
      <c r="BU312" s="14" t="n">
        <v>0</v>
      </c>
      <c r="BV312" s="14" t="n">
        <v>0</v>
      </c>
      <c r="BW312" s="14" t="n">
        <v>0</v>
      </c>
      <c r="BX312" s="14" t="n">
        <v>1</v>
      </c>
      <c r="BY312" s="14" t="n">
        <v>11.787</v>
      </c>
      <c r="BZ312" s="14" t="n">
        <v>0</v>
      </c>
      <c r="CA312" s="14" t="n">
        <v>11.787</v>
      </c>
      <c r="CB312" s="14" t="n">
        <v>0</v>
      </c>
      <c r="CC312" s="14" t="n">
        <v>78.125</v>
      </c>
      <c r="CD312" s="14" t="n">
        <v>7.95</v>
      </c>
      <c r="CE312" s="14" t="n">
        <v>0</v>
      </c>
      <c r="CF312" s="14" t="n">
        <v>78.125</v>
      </c>
      <c r="CG312" s="14" t="n">
        <v>0</v>
      </c>
      <c r="CH312" s="14" t="n">
        <v>1</v>
      </c>
      <c r="CI312" s="14" t="n">
        <v>0</v>
      </c>
      <c r="CJ312" s="14" t="n">
        <v>0</v>
      </c>
      <c r="CK312" s="14" t="n">
        <v>0</v>
      </c>
      <c r="CL312" s="14" t="n">
        <v>0</v>
      </c>
      <c r="CM312" s="14" t="n">
        <v>0</v>
      </c>
      <c r="CN312" s="14" t="n">
        <v>0</v>
      </c>
      <c r="CO312" s="14" t="n">
        <v>0</v>
      </c>
      <c r="CP312" s="14" t="n">
        <v>0</v>
      </c>
      <c r="CQ312" s="14" t="n">
        <v>1.198</v>
      </c>
      <c r="CR312" s="14" t="n">
        <v>0</v>
      </c>
      <c r="CS312" s="14" t="n">
        <v>4.776</v>
      </c>
      <c r="CT312" s="14" t="n">
        <v>4.41</v>
      </c>
      <c r="CU312" s="14" t="n">
        <v>15.162</v>
      </c>
    </row>
    <row r="313">
      <c r="A313" s="14" t="inlineStr">
        <is>
          <t>GIB2022</t>
        </is>
      </c>
      <c r="B313" s="14" t="inlineStr">
        <is>
          <t>GIB</t>
        </is>
      </c>
      <c r="C313" s="14" t="inlineStr">
        <is>
          <t>GIB</t>
        </is>
      </c>
      <c r="D313" s="14" t="inlineStr">
        <is>
          <t>Gibraltar</t>
        </is>
      </c>
      <c r="E313" s="14" t="n">
        <v>2022</v>
      </c>
      <c r="F313" s="14" t="n">
        <v>0</v>
      </c>
      <c r="G313" s="14" t="n">
        <v>7.077</v>
      </c>
      <c r="H313" s="14" t="n">
        <v>1.235</v>
      </c>
      <c r="I313" s="14" t="n">
        <v>0</v>
      </c>
      <c r="J313" s="14" t="n">
        <v>7.077</v>
      </c>
      <c r="K313" s="14" t="n">
        <v>0</v>
      </c>
      <c r="L313" s="14" t="n">
        <v>1</v>
      </c>
      <c r="M313" s="14" t="n">
        <v>9.782999999999999</v>
      </c>
      <c r="N313" s="14" t="n">
        <v>3.704</v>
      </c>
      <c r="O313" s="14" t="n">
        <v>0</v>
      </c>
      <c r="P313" s="14" t="n">
        <v>9.782999999999999</v>
      </c>
      <c r="Q313" s="14" t="n">
        <v>0</v>
      </c>
      <c r="R313" s="14" t="n">
        <v>1</v>
      </c>
      <c r="S313" s="14" t="n">
        <v>13.25</v>
      </c>
      <c r="T313" s="14" t="n">
        <v>7.408</v>
      </c>
      <c r="U313" s="14" t="n">
        <v>0</v>
      </c>
      <c r="V313" s="14" t="n">
        <v>13.25</v>
      </c>
      <c r="W313" s="14" t="n">
        <v>0</v>
      </c>
      <c r="X313" s="14" t="n">
        <v>1</v>
      </c>
      <c r="Y313" s="14" t="n">
        <v>32.56</v>
      </c>
      <c r="Z313" s="14" t="n">
        <v>4.401</v>
      </c>
      <c r="AA313" s="14" t="n">
        <v>0</v>
      </c>
      <c r="AB313" s="14" t="n">
        <v>32.56</v>
      </c>
      <c r="AC313" s="14" t="n">
        <v>0</v>
      </c>
      <c r="AD313" s="14" t="n">
        <v>1</v>
      </c>
      <c r="AE313" s="14" t="n">
        <v>33.795</v>
      </c>
      <c r="AF313" s="14" t="n">
        <v>7.902</v>
      </c>
      <c r="AG313" s="14" t="n">
        <v>0</v>
      </c>
      <c r="AH313" s="14" t="n">
        <v>33.795</v>
      </c>
      <c r="AI313" s="14" t="n">
        <v>0</v>
      </c>
      <c r="AJ313" s="14" t="n">
        <v>1</v>
      </c>
      <c r="AK313" s="14" t="n">
        <v>41.203</v>
      </c>
      <c r="AL313" s="14" t="n">
        <v>21.945</v>
      </c>
      <c r="AM313" s="14" t="n">
        <v>0</v>
      </c>
      <c r="AN313" s="14" t="n">
        <v>41.203</v>
      </c>
      <c r="AO313" s="14" t="n">
        <v>0</v>
      </c>
      <c r="AP313" s="14" t="n">
        <v>1</v>
      </c>
      <c r="AQ313" s="14" t="n">
        <v>0.861</v>
      </c>
      <c r="AR313" s="14" t="n">
        <v>0.123</v>
      </c>
      <c r="AS313" s="14" t="n">
        <v>0</v>
      </c>
      <c r="AT313" s="14" t="n">
        <v>0.861</v>
      </c>
      <c r="AU313" s="14" t="n">
        <v>0</v>
      </c>
      <c r="AV313" s="14" t="n">
        <v>1</v>
      </c>
      <c r="AW313" s="14" t="n">
        <v>0.986</v>
      </c>
      <c r="AX313" s="14" t="n">
        <v>0.123</v>
      </c>
      <c r="AY313" s="14" t="n">
        <v>0</v>
      </c>
      <c r="AZ313" s="14" t="n">
        <v>0.986</v>
      </c>
      <c r="BA313" s="14" t="n">
        <v>0</v>
      </c>
      <c r="BB313" s="14" t="n">
        <v>1</v>
      </c>
      <c r="BC313" s="14" t="n">
        <v>0.598</v>
      </c>
      <c r="BD313" s="14" t="n">
        <v>0.123</v>
      </c>
      <c r="BE313" s="14" t="n">
        <v>0</v>
      </c>
      <c r="BF313" s="14" t="n">
        <v>0.598</v>
      </c>
      <c r="BG313" s="14" t="n">
        <v>0</v>
      </c>
      <c r="BH313" s="14" t="n">
        <v>1</v>
      </c>
      <c r="BI313" s="14" t="n">
        <v>0.612</v>
      </c>
      <c r="BJ313" s="14" t="n">
        <v>0.123</v>
      </c>
      <c r="BK313" s="14" t="n">
        <v>0</v>
      </c>
      <c r="BL313" s="14" t="n">
        <v>0.612</v>
      </c>
      <c r="BM313" s="14" t="n">
        <v>0</v>
      </c>
      <c r="BN313" s="14" t="n">
        <v>1</v>
      </c>
      <c r="BO313" s="14" t="n">
        <v>0</v>
      </c>
      <c r="BP313" s="14" t="n">
        <v>0</v>
      </c>
      <c r="BQ313" s="14" t="n">
        <v>0</v>
      </c>
      <c r="BR313" s="14" t="n">
        <v>0</v>
      </c>
      <c r="BS313" s="14" t="n">
        <v>1</v>
      </c>
      <c r="BT313" s="14" t="n">
        <v>0</v>
      </c>
      <c r="BU313" s="14" t="n">
        <v>0</v>
      </c>
      <c r="BV313" s="14" t="n">
        <v>0</v>
      </c>
      <c r="BW313" s="14" t="n">
        <v>0</v>
      </c>
      <c r="BX313" s="14" t="n">
        <v>1</v>
      </c>
      <c r="BY313" s="14" t="n">
        <v>12.729</v>
      </c>
      <c r="BZ313" s="14" t="n">
        <v>0</v>
      </c>
      <c r="CA313" s="14" t="n">
        <v>12.729</v>
      </c>
      <c r="CB313" s="14" t="n">
        <v>0</v>
      </c>
      <c r="CC313" s="14" t="n">
        <v>97.90000000000001</v>
      </c>
      <c r="CD313" s="14" t="n">
        <v>7.95</v>
      </c>
      <c r="CE313" s="14" t="n">
        <v>0</v>
      </c>
      <c r="CF313" s="14" t="n">
        <v>97.90000000000001</v>
      </c>
      <c r="CG313" s="14" t="n">
        <v>0</v>
      </c>
      <c r="CH313" s="14" t="n">
        <v>1</v>
      </c>
      <c r="CI313" s="14" t="n">
        <v>0</v>
      </c>
      <c r="CJ313" s="14" t="n">
        <v>0</v>
      </c>
      <c r="CK313" s="14" t="n">
        <v>0</v>
      </c>
      <c r="CL313" s="14" t="n">
        <v>0</v>
      </c>
      <c r="CM313" s="14" t="n">
        <v>0</v>
      </c>
      <c r="CN313" s="14" t="n">
        <v>0</v>
      </c>
      <c r="CO313" s="14" t="n">
        <v>0</v>
      </c>
      <c r="CP313" s="14" t="n">
        <v>0</v>
      </c>
      <c r="CQ313" s="14" t="n">
        <v>1.294</v>
      </c>
      <c r="CR313" s="14" t="n">
        <v>0</v>
      </c>
      <c r="CS313" s="14" t="n">
        <v>5.158</v>
      </c>
      <c r="CT313" s="14" t="n">
        <v>5.842</v>
      </c>
      <c r="CU313" s="14" t="n">
        <v>31.326</v>
      </c>
    </row>
    <row r="314">
      <c r="A314" s="14" t="inlineStr">
        <is>
          <t>GIB2023</t>
        </is>
      </c>
      <c r="B314" s="14" t="inlineStr">
        <is>
          <t>GIB</t>
        </is>
      </c>
      <c r="C314" s="14" t="inlineStr">
        <is>
          <t>GIB</t>
        </is>
      </c>
      <c r="D314" s="14" t="inlineStr">
        <is>
          <t>Gibraltar</t>
        </is>
      </c>
      <c r="E314" s="14" t="n">
        <v>2023</v>
      </c>
      <c r="F314" s="14" t="n">
        <v>0</v>
      </c>
      <c r="G314" s="14" t="n">
        <v>4.752</v>
      </c>
      <c r="H314" s="14" t="n">
        <v>1.286</v>
      </c>
      <c r="I314" s="14" t="n">
        <v>0</v>
      </c>
      <c r="J314" s="14" t="n">
        <v>4.752</v>
      </c>
      <c r="K314" s="14" t="n">
        <v>0</v>
      </c>
      <c r="L314" s="14" t="n">
        <v>1</v>
      </c>
      <c r="M314" s="14" t="n">
        <v>7.886</v>
      </c>
      <c r="N314" s="14" t="n">
        <v>3.857</v>
      </c>
      <c r="O314" s="14" t="n">
        <v>0</v>
      </c>
      <c r="P314" s="14" t="n">
        <v>7.886</v>
      </c>
      <c r="Q314" s="14" t="n">
        <v>0</v>
      </c>
      <c r="R314" s="14" t="n">
        <v>1</v>
      </c>
      <c r="S314" s="14" t="n">
        <v>11.18</v>
      </c>
      <c r="T314" s="14" t="n">
        <v>7.714</v>
      </c>
      <c r="U314" s="14" t="n">
        <v>0</v>
      </c>
      <c r="V314" s="14" t="n">
        <v>11.18</v>
      </c>
      <c r="W314" s="14" t="n">
        <v>0</v>
      </c>
      <c r="X314" s="14" t="n">
        <v>1</v>
      </c>
      <c r="Y314" s="14" t="n">
        <v>12.908</v>
      </c>
      <c r="Z314" s="14" t="n">
        <v>1.745</v>
      </c>
      <c r="AA314" s="14" t="n">
        <v>0</v>
      </c>
      <c r="AB314" s="14" t="n">
        <v>12.908</v>
      </c>
      <c r="AC314" s="14" t="n">
        <v>0</v>
      </c>
      <c r="AD314" s="14" t="n">
        <v>1</v>
      </c>
      <c r="AE314" s="14" t="n">
        <v>14.194</v>
      </c>
      <c r="AF314" s="14" t="n">
        <v>3.319</v>
      </c>
      <c r="AG314" s="14" t="n">
        <v>0</v>
      </c>
      <c r="AH314" s="14" t="n">
        <v>14.194</v>
      </c>
      <c r="AI314" s="14" t="n">
        <v>0</v>
      </c>
      <c r="AJ314" s="14" t="n">
        <v>1</v>
      </c>
      <c r="AK314" s="14" t="n">
        <v>21.908</v>
      </c>
      <c r="AL314" s="14" t="n">
        <v>11.668</v>
      </c>
      <c r="AM314" s="14" t="n">
        <v>0</v>
      </c>
      <c r="AN314" s="14" t="n">
        <v>21.908</v>
      </c>
      <c r="AO314" s="14" t="n">
        <v>0</v>
      </c>
      <c r="AP314" s="14" t="n">
        <v>1</v>
      </c>
      <c r="AQ314" s="14" t="n">
        <v>0.76</v>
      </c>
      <c r="AR314" s="14" t="n">
        <v>0.129</v>
      </c>
      <c r="AS314" s="14" t="n">
        <v>0</v>
      </c>
      <c r="AT314" s="14" t="n">
        <v>0.76</v>
      </c>
      <c r="AU314" s="14" t="n">
        <v>0</v>
      </c>
      <c r="AV314" s="14" t="n">
        <v>1</v>
      </c>
      <c r="AW314" s="14" t="n">
        <v>0.8110000000000001</v>
      </c>
      <c r="AX314" s="14" t="n">
        <v>0.129</v>
      </c>
      <c r="AY314" s="14" t="n">
        <v>0</v>
      </c>
      <c r="AZ314" s="14" t="n">
        <v>0.8110000000000001</v>
      </c>
      <c r="BA314" s="14" t="n">
        <v>0</v>
      </c>
      <c r="BB314" s="14" t="n">
        <v>1</v>
      </c>
      <c r="BC314" s="14" t="n">
        <v>0.535</v>
      </c>
      <c r="BD314" s="14" t="n">
        <v>0.129</v>
      </c>
      <c r="BE314" s="14" t="n">
        <v>0</v>
      </c>
      <c r="BF314" s="14" t="n">
        <v>0.535</v>
      </c>
      <c r="BG314" s="14" t="n">
        <v>0</v>
      </c>
      <c r="BH314" s="14" t="n">
        <v>1</v>
      </c>
      <c r="BI314" s="14" t="n">
        <v>0.579</v>
      </c>
      <c r="BJ314" s="14" t="n">
        <v>0.129</v>
      </c>
      <c r="BK314" s="14" t="n">
        <v>0</v>
      </c>
      <c r="BL314" s="14" t="n">
        <v>0.579</v>
      </c>
      <c r="BM314" s="14" t="n">
        <v>0</v>
      </c>
      <c r="BN314" s="14" t="n">
        <v>1</v>
      </c>
      <c r="BO314" s="14" t="n">
        <v>0</v>
      </c>
      <c r="BP314" s="14" t="n">
        <v>0</v>
      </c>
      <c r="BQ314" s="14" t="n">
        <v>0</v>
      </c>
      <c r="BR314" s="14" t="n">
        <v>0</v>
      </c>
      <c r="BS314" s="14" t="n">
        <v>1</v>
      </c>
      <c r="BT314" s="14" t="n">
        <v>0</v>
      </c>
      <c r="BU314" s="14" t="n">
        <v>0</v>
      </c>
      <c r="BV314" s="14" t="n">
        <v>0</v>
      </c>
      <c r="BW314" s="14" t="n">
        <v>0</v>
      </c>
      <c r="BX314" s="14" t="n">
        <v>1</v>
      </c>
      <c r="BY314" s="14" t="n">
        <v>13.254</v>
      </c>
      <c r="BZ314" s="14" t="n">
        <v>0</v>
      </c>
      <c r="CA314" s="14" t="n">
        <v>13.254</v>
      </c>
      <c r="CB314" s="14" t="n">
        <v>0</v>
      </c>
      <c r="CC314" s="14" t="n">
        <v>83.248</v>
      </c>
      <c r="CD314" s="14" t="n">
        <v>7.95</v>
      </c>
      <c r="CE314" s="14" t="n">
        <v>0</v>
      </c>
      <c r="CF314" s="14" t="n">
        <v>83.248</v>
      </c>
      <c r="CG314" s="14" t="n">
        <v>0</v>
      </c>
      <c r="CH314" s="14" t="n">
        <v>1</v>
      </c>
      <c r="CI314" s="14" t="n">
        <v>0</v>
      </c>
      <c r="CJ314" s="14" t="n">
        <v>0</v>
      </c>
      <c r="CK314" s="14" t="n">
        <v>0</v>
      </c>
      <c r="CL314" s="14" t="n">
        <v>0</v>
      </c>
      <c r="CM314" s="14" t="n">
        <v>0</v>
      </c>
      <c r="CN314" s="14" t="n">
        <v>0</v>
      </c>
      <c r="CO314" s="14" t="n">
        <v>0</v>
      </c>
      <c r="CP314" s="14" t="n">
        <v>0</v>
      </c>
      <c r="CQ314" s="14" t="n">
        <v>1.348</v>
      </c>
      <c r="CR314" s="14" t="n">
        <v>0</v>
      </c>
      <c r="CS314" s="14" t="n">
        <v>5.37</v>
      </c>
      <c r="CT314" s="14" t="n">
        <v>3.466</v>
      </c>
      <c r="CU314" s="14" t="n">
        <v>11.622</v>
      </c>
    </row>
    <row r="315">
      <c r="A315" s="14" t="inlineStr">
        <is>
          <t>GIB2024</t>
        </is>
      </c>
      <c r="B315" s="14" t="inlineStr">
        <is>
          <t>GIB</t>
        </is>
      </c>
      <c r="C315" s="14" t="inlineStr">
        <is>
          <t>GIB</t>
        </is>
      </c>
      <c r="D315" s="14" t="inlineStr">
        <is>
          <t>Gibraltar</t>
        </is>
      </c>
      <c r="E315" s="14" t="n">
        <v>2024</v>
      </c>
      <c r="F315" s="14" t="n">
        <v>0</v>
      </c>
      <c r="G315" s="14" t="n">
        <v>4.351</v>
      </c>
      <c r="H315" s="14" t="n">
        <v>1.324</v>
      </c>
      <c r="I315" s="14" t="n">
        <v>0</v>
      </c>
      <c r="J315" s="14" t="n">
        <v>4.351</v>
      </c>
      <c r="K315" s="14" t="n">
        <v>0</v>
      </c>
      <c r="L315" s="14" t="n">
        <v>1</v>
      </c>
      <c r="M315" s="14" t="n">
        <v>7.124</v>
      </c>
      <c r="N315" s="14" t="n">
        <v>3.971</v>
      </c>
      <c r="O315" s="14" t="n">
        <v>0</v>
      </c>
      <c r="P315" s="14" t="n">
        <v>7.124</v>
      </c>
      <c r="Q315" s="14" t="n">
        <v>0</v>
      </c>
      <c r="R315" s="14" t="n">
        <v>1</v>
      </c>
      <c r="S315" s="14" t="n">
        <v>10.969</v>
      </c>
      <c r="T315" s="14" t="n">
        <v>7.942</v>
      </c>
      <c r="U315" s="14" t="n">
        <v>0</v>
      </c>
      <c r="V315" s="14" t="n">
        <v>10.969</v>
      </c>
      <c r="W315" s="14" t="n">
        <v>0</v>
      </c>
      <c r="X315" s="14" t="n">
        <v>1</v>
      </c>
      <c r="Y315" s="14" t="n">
        <v>11.492</v>
      </c>
      <c r="Z315" s="14" t="n">
        <v>1.553</v>
      </c>
      <c r="AA315" s="14" t="n">
        <v>0</v>
      </c>
      <c r="AB315" s="14" t="n">
        <v>11.492</v>
      </c>
      <c r="AC315" s="14" t="n">
        <v>0</v>
      </c>
      <c r="AD315" s="14" t="n">
        <v>1</v>
      </c>
      <c r="AE315" s="14" t="n">
        <v>12.815</v>
      </c>
      <c r="AF315" s="14" t="n">
        <v>2.997</v>
      </c>
      <c r="AG315" s="14" t="n">
        <v>0</v>
      </c>
      <c r="AH315" s="14" t="n">
        <v>12.815</v>
      </c>
      <c r="AI315" s="14" t="n">
        <v>0</v>
      </c>
      <c r="AJ315" s="14" t="n">
        <v>1</v>
      </c>
      <c r="AK315" s="14" t="n">
        <v>20.757</v>
      </c>
      <c r="AL315" s="14" t="n">
        <v>11.055</v>
      </c>
      <c r="AM315" s="14" t="n">
        <v>0</v>
      </c>
      <c r="AN315" s="14" t="n">
        <v>20.757</v>
      </c>
      <c r="AO315" s="14" t="n">
        <v>0</v>
      </c>
      <c r="AP315" s="14" t="n">
        <v>1</v>
      </c>
      <c r="AQ315" s="14" t="n">
        <v>0.724</v>
      </c>
      <c r="AR315" s="14" t="n">
        <v>0.132</v>
      </c>
      <c r="AS315" s="14" t="n">
        <v>0</v>
      </c>
      <c r="AT315" s="14" t="n">
        <v>0.724</v>
      </c>
      <c r="AU315" s="14" t="n">
        <v>0</v>
      </c>
      <c r="AV315" s="14" t="n">
        <v>1</v>
      </c>
      <c r="AW315" s="14" t="n">
        <v>0.75</v>
      </c>
      <c r="AX315" s="14" t="n">
        <v>0.132</v>
      </c>
      <c r="AY315" s="14" t="n">
        <v>0</v>
      </c>
      <c r="AZ315" s="14" t="n">
        <v>0.75</v>
      </c>
      <c r="BA315" s="14" t="n">
        <v>0</v>
      </c>
      <c r="BB315" s="14" t="n">
        <v>1</v>
      </c>
      <c r="BC315" s="14" t="n">
        <v>0.513</v>
      </c>
      <c r="BD315" s="14" t="n">
        <v>0.132</v>
      </c>
      <c r="BE315" s="14" t="n">
        <v>0</v>
      </c>
      <c r="BF315" s="14" t="n">
        <v>0.513</v>
      </c>
      <c r="BG315" s="14" t="n">
        <v>0</v>
      </c>
      <c r="BH315" s="14" t="n">
        <v>1</v>
      </c>
      <c r="BI315" s="14" t="n">
        <v>0.591</v>
      </c>
      <c r="BJ315" s="14" t="n">
        <v>0.132</v>
      </c>
      <c r="BK315" s="14" t="n">
        <v>0</v>
      </c>
      <c r="BL315" s="14" t="n">
        <v>0.591</v>
      </c>
      <c r="BM315" s="14" t="n">
        <v>0</v>
      </c>
      <c r="BN315" s="14" t="n">
        <v>1</v>
      </c>
      <c r="BO315" s="14" t="n">
        <v>0</v>
      </c>
      <c r="BP315" s="14" t="n">
        <v>0</v>
      </c>
      <c r="BQ315" s="14" t="n">
        <v>0</v>
      </c>
      <c r="BR315" s="14" t="n">
        <v>0</v>
      </c>
      <c r="BS315" s="14" t="n">
        <v>1</v>
      </c>
      <c r="BT315" s="14" t="n">
        <v>0</v>
      </c>
      <c r="BU315" s="14" t="n">
        <v>0</v>
      </c>
      <c r="BV315" s="14" t="n">
        <v>0</v>
      </c>
      <c r="BW315" s="14" t="n">
        <v>0</v>
      </c>
      <c r="BX315" s="14" t="n">
        <v>1</v>
      </c>
      <c r="BY315" s="14" t="n">
        <v>13.646</v>
      </c>
      <c r="BZ315" s="14" t="n">
        <v>0</v>
      </c>
      <c r="CA315" s="14" t="n">
        <v>13.646</v>
      </c>
      <c r="CB315" s="14" t="n">
        <v>0</v>
      </c>
      <c r="CC315" s="14" t="n">
        <v>82.58799999999999</v>
      </c>
      <c r="CD315" s="14" t="n">
        <v>7.95</v>
      </c>
      <c r="CE315" s="14" t="n">
        <v>0</v>
      </c>
      <c r="CF315" s="14" t="n">
        <v>82.58799999999999</v>
      </c>
      <c r="CG315" s="14" t="n">
        <v>0</v>
      </c>
      <c r="CH315" s="14" t="n">
        <v>1</v>
      </c>
      <c r="CI315" s="14" t="n">
        <v>0</v>
      </c>
      <c r="CJ315" s="14" t="n">
        <v>0</v>
      </c>
      <c r="CK315" s="14" t="n">
        <v>0</v>
      </c>
      <c r="CL315" s="14" t="n">
        <v>0</v>
      </c>
      <c r="CM315" s="14" t="n">
        <v>0</v>
      </c>
      <c r="CN315" s="14" t="n">
        <v>0</v>
      </c>
      <c r="CO315" s="14" t="n">
        <v>0</v>
      </c>
      <c r="CP315" s="14" t="n">
        <v>0</v>
      </c>
      <c r="CQ315" s="14" t="n">
        <v>1.387</v>
      </c>
      <c r="CR315" s="14" t="n">
        <v>0</v>
      </c>
      <c r="CS315" s="14" t="n">
        <v>5.529</v>
      </c>
      <c r="CT315" s="14" t="n">
        <v>3.027</v>
      </c>
      <c r="CU315" s="14" t="n">
        <v>10.168</v>
      </c>
    </row>
    <row r="316">
      <c r="A316" s="14" t="inlineStr">
        <is>
          <t>GRC2021</t>
        </is>
      </c>
      <c r="B316" s="14" t="inlineStr">
        <is>
          <t>GRC</t>
        </is>
      </c>
      <c r="C316" s="14" t="inlineStr">
        <is>
          <t>GRC</t>
        </is>
      </c>
      <c r="D316" s="14" t="inlineStr">
        <is>
          <t>Greece</t>
        </is>
      </c>
      <c r="E316" s="14" t="n">
        <v>2021</v>
      </c>
      <c r="F316" s="14" t="n">
        <v>0.24</v>
      </c>
      <c r="G316" s="14" t="n">
        <v>2.042</v>
      </c>
      <c r="H316" s="14" t="n">
        <v>0.627</v>
      </c>
      <c r="I316" s="14" t="n">
        <v>1.596</v>
      </c>
      <c r="J316" s="14" t="n">
        <v>3.639</v>
      </c>
      <c r="K316" s="14" t="n">
        <v>0</v>
      </c>
      <c r="L316" s="14" t="n">
        <v>1</v>
      </c>
      <c r="M316" s="14" t="n">
        <v>3.398</v>
      </c>
      <c r="N316" s="14" t="n">
        <v>1.88</v>
      </c>
      <c r="O316" s="14" t="n">
        <v>1.501</v>
      </c>
      <c r="P316" s="14" t="n">
        <v>4.899</v>
      </c>
      <c r="Q316" s="14" t="n">
        <v>0</v>
      </c>
      <c r="R316" s="14" t="n">
        <v>1</v>
      </c>
      <c r="S316" s="14" t="n">
        <v>5.175</v>
      </c>
      <c r="T316" s="14" t="n">
        <v>3.759</v>
      </c>
      <c r="U316" s="14" t="n">
        <v>0.355</v>
      </c>
      <c r="V316" s="14" t="n">
        <v>6.857</v>
      </c>
      <c r="W316" s="14" t="n">
        <v>0.24</v>
      </c>
      <c r="X316" s="14" t="n">
        <v>1</v>
      </c>
      <c r="Y316" s="14" t="n">
        <v>16.757</v>
      </c>
      <c r="Z316" s="14" t="n">
        <v>1.851</v>
      </c>
      <c r="AA316" s="14" t="n">
        <v>-3.528</v>
      </c>
      <c r="AB316" s="14" t="n">
        <v>13.229</v>
      </c>
      <c r="AC316" s="14" t="n">
        <v>0</v>
      </c>
      <c r="AD316" s="14" t="n">
        <v>1</v>
      </c>
      <c r="AE316" s="14" t="n">
        <v>16.714</v>
      </c>
      <c r="AF316" s="14" t="n">
        <v>3.289</v>
      </c>
      <c r="AG316" s="14" t="n">
        <v>-3.484</v>
      </c>
      <c r="AH316" s="14" t="n">
        <v>13.229</v>
      </c>
      <c r="AI316" s="14" t="n">
        <v>0</v>
      </c>
      <c r="AJ316" s="14" t="n">
        <v>1</v>
      </c>
      <c r="AK316" s="14" t="n">
        <v>22.638</v>
      </c>
      <c r="AL316" s="14" t="n">
        <v>11.111</v>
      </c>
      <c r="AM316" s="14" t="n">
        <v>-3.253</v>
      </c>
      <c r="AN316" s="14" t="n">
        <v>24.037</v>
      </c>
      <c r="AO316" s="14" t="n">
        <v>0.24</v>
      </c>
      <c r="AP316" s="14" t="n">
        <v>1</v>
      </c>
      <c r="AQ316" s="14" t="n">
        <v>0.619</v>
      </c>
      <c r="AR316" s="14" t="n">
        <v>0.114</v>
      </c>
      <c r="AS316" s="14" t="n">
        <v>0.951</v>
      </c>
      <c r="AT316" s="14" t="n">
        <v>1.947</v>
      </c>
      <c r="AU316" s="14" t="n">
        <v>0.24</v>
      </c>
      <c r="AV316" s="14" t="n">
        <v>1</v>
      </c>
      <c r="AW316" s="14" t="n">
        <v>0.599</v>
      </c>
      <c r="AX316" s="14" t="n">
        <v>0.114</v>
      </c>
      <c r="AY316" s="14" t="n">
        <v>0.71</v>
      </c>
      <c r="AZ316" s="14" t="n">
        <v>1.624</v>
      </c>
      <c r="BA316" s="14" t="n">
        <v>0.24</v>
      </c>
      <c r="BB316" s="14" t="n">
        <v>1</v>
      </c>
      <c r="BC316" s="14" t="n">
        <v>0.439</v>
      </c>
      <c r="BD316" s="14" t="n">
        <v>0.114</v>
      </c>
      <c r="BE316" s="14" t="n">
        <v>0.391</v>
      </c>
      <c r="BF316" s="14" t="n">
        <v>1.029</v>
      </c>
      <c r="BG316" s="14" t="n">
        <v>0.24</v>
      </c>
      <c r="BH316" s="14" t="n">
        <v>1</v>
      </c>
      <c r="BI316" s="14" t="n">
        <v>0.505</v>
      </c>
      <c r="BJ316" s="14" t="n">
        <v>0.114</v>
      </c>
      <c r="BK316" s="14" t="n">
        <v>0.455</v>
      </c>
      <c r="BL316" s="14" t="n">
        <v>1.19</v>
      </c>
      <c r="BM316" s="14" t="n">
        <v>0.24</v>
      </c>
      <c r="BN316" s="14" t="n">
        <v>1</v>
      </c>
      <c r="BO316" s="14" t="n">
        <v>0</v>
      </c>
      <c r="BP316" s="14" t="n">
        <v>0.011</v>
      </c>
      <c r="BQ316" s="14" t="n">
        <v>0.135</v>
      </c>
      <c r="BR316" s="14" t="n">
        <v>0</v>
      </c>
      <c r="BS316" s="14" t="n">
        <v>1</v>
      </c>
      <c r="BT316" s="14" t="n">
        <v>0</v>
      </c>
      <c r="BU316" s="14" t="n">
        <v>0.033</v>
      </c>
      <c r="BV316" s="14" t="n">
        <v>0.216</v>
      </c>
      <c r="BW316" s="14" t="n">
        <v>0.24</v>
      </c>
      <c r="BX316" s="14" t="n">
        <v>1</v>
      </c>
      <c r="BY316" s="14" t="n">
        <v>11.787</v>
      </c>
      <c r="BZ316" s="14" t="n">
        <v>0</v>
      </c>
      <c r="CA316" s="14" t="n">
        <v>11.787</v>
      </c>
      <c r="CB316" s="14" t="n">
        <v>0</v>
      </c>
      <c r="CC316" s="14" t="n">
        <v>78.125</v>
      </c>
      <c r="CD316" s="14" t="n">
        <v>7.95</v>
      </c>
      <c r="CE316" s="14" t="n">
        <v>81.51600000000001</v>
      </c>
      <c r="CF316" s="14" t="n">
        <v>197.955</v>
      </c>
      <c r="CG316" s="14" t="n">
        <v>0.24</v>
      </c>
      <c r="CH316" s="14" t="n">
        <v>1</v>
      </c>
      <c r="CI316" s="14" t="n">
        <v>0</v>
      </c>
      <c r="CJ316" s="14" t="n">
        <v>0</v>
      </c>
      <c r="CK316" s="14" t="n">
        <v>0</v>
      </c>
      <c r="CL316" s="14" t="n">
        <v>0</v>
      </c>
      <c r="CM316" s="14" t="n">
        <v>0</v>
      </c>
      <c r="CN316" s="14" t="n">
        <v>0</v>
      </c>
      <c r="CO316" s="14" t="n">
        <v>0</v>
      </c>
      <c r="CP316" s="14" t="n">
        <v>0.904</v>
      </c>
      <c r="CQ316" s="14" t="n">
        <v>1.198</v>
      </c>
      <c r="CR316" s="14" t="n">
        <v>0</v>
      </c>
      <c r="CS316" s="14" t="n">
        <v>4.776</v>
      </c>
      <c r="CT316" s="14" t="n">
        <v>3.464</v>
      </c>
      <c r="CU316" s="14" t="n">
        <v>13.013</v>
      </c>
    </row>
    <row r="317">
      <c r="A317" s="14" t="inlineStr">
        <is>
          <t>GRC2022</t>
        </is>
      </c>
      <c r="B317" s="14" t="inlineStr">
        <is>
          <t>GRC</t>
        </is>
      </c>
      <c r="C317" s="14" t="inlineStr">
        <is>
          <t>GRC</t>
        </is>
      </c>
      <c r="D317" s="14" t="inlineStr">
        <is>
          <t>Greece</t>
        </is>
      </c>
      <c r="E317" s="14" t="n">
        <v>2022</v>
      </c>
      <c r="F317" s="14" t="n">
        <v>0.24</v>
      </c>
      <c r="G317" s="14" t="n">
        <v>2.192</v>
      </c>
      <c r="H317" s="14" t="n">
        <v>0.638</v>
      </c>
      <c r="I317" s="14" t="n">
        <v>8.765000000000001</v>
      </c>
      <c r="J317" s="14" t="n">
        <v>10.957</v>
      </c>
      <c r="K317" s="14" t="n">
        <v>0</v>
      </c>
      <c r="L317" s="14" t="n">
        <v>1</v>
      </c>
      <c r="M317" s="14" t="n">
        <v>3.369</v>
      </c>
      <c r="N317" s="14" t="n">
        <v>1.914</v>
      </c>
      <c r="O317" s="14" t="n">
        <v>8.196</v>
      </c>
      <c r="P317" s="14" t="n">
        <v>11.565</v>
      </c>
      <c r="Q317" s="14" t="n">
        <v>0</v>
      </c>
      <c r="R317" s="14" t="n">
        <v>1</v>
      </c>
      <c r="S317" s="14" t="n">
        <v>5.383</v>
      </c>
      <c r="T317" s="14" t="n">
        <v>3.829</v>
      </c>
      <c r="U317" s="14" t="n">
        <v>0.441</v>
      </c>
      <c r="V317" s="14" t="n">
        <v>7.096</v>
      </c>
      <c r="W317" s="14" t="n">
        <v>0.24</v>
      </c>
      <c r="X317" s="14" t="n">
        <v>1</v>
      </c>
      <c r="Y317" s="14" t="n">
        <v>35.158</v>
      </c>
      <c r="Z317" s="14" t="n">
        <v>3.688</v>
      </c>
      <c r="AA317" s="14" t="n">
        <v>-0.449</v>
      </c>
      <c r="AB317" s="14" t="n">
        <v>34.71</v>
      </c>
      <c r="AC317" s="14" t="n">
        <v>0</v>
      </c>
      <c r="AD317" s="14" t="n">
        <v>1</v>
      </c>
      <c r="AE317" s="14" t="n">
        <v>35.206</v>
      </c>
      <c r="AF317" s="14" t="n">
        <v>6.527</v>
      </c>
      <c r="AG317" s="14" t="n">
        <v>-0.497</v>
      </c>
      <c r="AH317" s="14" t="n">
        <v>34.71</v>
      </c>
      <c r="AI317" s="14" t="n">
        <v>0</v>
      </c>
      <c r="AJ317" s="14" t="n">
        <v>1</v>
      </c>
      <c r="AK317" s="14" t="n">
        <v>41.679</v>
      </c>
      <c r="AL317" s="14" t="n">
        <v>19.903</v>
      </c>
      <c r="AM317" s="14" t="n">
        <v>-13.136</v>
      </c>
      <c r="AN317" s="14" t="n">
        <v>35.393</v>
      </c>
      <c r="AO317" s="14" t="n">
        <v>0.24</v>
      </c>
      <c r="AP317" s="14" t="n">
        <v>1</v>
      </c>
      <c r="AQ317" s="14" t="n">
        <v>0.861</v>
      </c>
      <c r="AR317" s="14" t="n">
        <v>0.123</v>
      </c>
      <c r="AS317" s="14" t="n">
        <v>0.881</v>
      </c>
      <c r="AT317" s="14" t="n">
        <v>2.16</v>
      </c>
      <c r="AU317" s="14" t="n">
        <v>0.24</v>
      </c>
      <c r="AV317" s="14" t="n">
        <v>1</v>
      </c>
      <c r="AW317" s="14" t="n">
        <v>0.986</v>
      </c>
      <c r="AX317" s="14" t="n">
        <v>0.123</v>
      </c>
      <c r="AY317" s="14" t="n">
        <v>0.601</v>
      </c>
      <c r="AZ317" s="14" t="n">
        <v>1.968</v>
      </c>
      <c r="BA317" s="14" t="n">
        <v>0.24</v>
      </c>
      <c r="BB317" s="14" t="n">
        <v>1</v>
      </c>
      <c r="BC317" s="14" t="n">
        <v>0.598</v>
      </c>
      <c r="BD317" s="14" t="n">
        <v>0.123</v>
      </c>
      <c r="BE317" s="14" t="n">
        <v>0.285</v>
      </c>
      <c r="BF317" s="14" t="n">
        <v>1.095</v>
      </c>
      <c r="BG317" s="14" t="n">
        <v>0.24</v>
      </c>
      <c r="BH317" s="14" t="n">
        <v>1</v>
      </c>
      <c r="BI317" s="14" t="n">
        <v>0.612</v>
      </c>
      <c r="BJ317" s="14" t="n">
        <v>0.123</v>
      </c>
      <c r="BK317" s="14" t="n">
        <v>0.571</v>
      </c>
      <c r="BL317" s="14" t="n">
        <v>1.467</v>
      </c>
      <c r="BM317" s="14" t="n">
        <v>0.24</v>
      </c>
      <c r="BN317" s="14" t="n">
        <v>1</v>
      </c>
      <c r="BO317" s="14" t="n">
        <v>0</v>
      </c>
      <c r="BP317" s="14" t="n">
        <v>-0.097</v>
      </c>
      <c r="BQ317" s="14" t="n">
        <v>0.201</v>
      </c>
      <c r="BR317" s="14" t="n">
        <v>0</v>
      </c>
      <c r="BS317" s="14" t="n">
        <v>1</v>
      </c>
      <c r="BT317" s="14" t="n">
        <v>0</v>
      </c>
      <c r="BU317" s="14" t="n">
        <v>-0.17</v>
      </c>
      <c r="BV317" s="14" t="n">
        <v>0.239</v>
      </c>
      <c r="BW317" s="14" t="n">
        <v>0.24</v>
      </c>
      <c r="BX317" s="14" t="n">
        <v>1</v>
      </c>
      <c r="BY317" s="14" t="n">
        <v>12.729</v>
      </c>
      <c r="BZ317" s="14" t="n">
        <v>0</v>
      </c>
      <c r="CA317" s="14" t="n">
        <v>12.729</v>
      </c>
      <c r="CB317" s="14" t="n">
        <v>0</v>
      </c>
      <c r="CC317" s="14" t="n">
        <v>97.90000000000001</v>
      </c>
      <c r="CD317" s="14" t="n">
        <v>7.95</v>
      </c>
      <c r="CE317" s="14" t="n">
        <v>131.101</v>
      </c>
      <c r="CF317" s="14" t="n">
        <v>283.961</v>
      </c>
      <c r="CG317" s="14" t="n">
        <v>0.24</v>
      </c>
      <c r="CH317" s="14" t="n">
        <v>1</v>
      </c>
      <c r="CI317" s="14" t="n">
        <v>0</v>
      </c>
      <c r="CJ317" s="14" t="n">
        <v>0</v>
      </c>
      <c r="CK317" s="14" t="n">
        <v>0</v>
      </c>
      <c r="CL317" s="14" t="n">
        <v>0</v>
      </c>
      <c r="CM317" s="14" t="n">
        <v>0</v>
      </c>
      <c r="CN317" s="14" t="n">
        <v>0</v>
      </c>
      <c r="CO317" s="14" t="n">
        <v>0</v>
      </c>
      <c r="CP317" s="14" t="n">
        <v>0.966</v>
      </c>
      <c r="CQ317" s="14" t="n">
        <v>1.294</v>
      </c>
      <c r="CR317" s="14" t="n">
        <v>0</v>
      </c>
      <c r="CS317" s="14" t="n">
        <v>5.158</v>
      </c>
      <c r="CT317" s="14" t="n">
        <v>9.039999999999999</v>
      </c>
      <c r="CU317" s="14" t="n">
        <v>31.323</v>
      </c>
    </row>
    <row r="318">
      <c r="A318" s="14" t="inlineStr">
        <is>
          <t>GRC2023</t>
        </is>
      </c>
      <c r="B318" s="14" t="inlineStr">
        <is>
          <t>GRC</t>
        </is>
      </c>
      <c r="C318" s="14" t="inlineStr">
        <is>
          <t>GRC</t>
        </is>
      </c>
      <c r="D318" s="14" t="inlineStr">
        <is>
          <t>Greece</t>
        </is>
      </c>
      <c r="E318" s="14" t="n">
        <v>2023</v>
      </c>
      <c r="F318" s="14" t="n">
        <v>0.24</v>
      </c>
      <c r="G318" s="14" t="n">
        <v>2.14</v>
      </c>
      <c r="H318" s="14" t="n">
        <v>0.659</v>
      </c>
      <c r="I318" s="14" t="n">
        <v>10.158</v>
      </c>
      <c r="J318" s="14" t="n">
        <v>12.297</v>
      </c>
      <c r="K318" s="14" t="n">
        <v>0</v>
      </c>
      <c r="L318" s="14" t="n">
        <v>1</v>
      </c>
      <c r="M318" s="14" t="n">
        <v>3.393</v>
      </c>
      <c r="N318" s="14" t="n">
        <v>1.978</v>
      </c>
      <c r="O318" s="14" t="n">
        <v>9.504</v>
      </c>
      <c r="P318" s="14" t="n">
        <v>12.898</v>
      </c>
      <c r="Q318" s="14" t="n">
        <v>0</v>
      </c>
      <c r="R318" s="14" t="n">
        <v>1</v>
      </c>
      <c r="S318" s="14" t="n">
        <v>5.436</v>
      </c>
      <c r="T318" s="14" t="n">
        <v>3.955</v>
      </c>
      <c r="U318" s="14" t="n">
        <v>0.477</v>
      </c>
      <c r="V318" s="14" t="n">
        <v>7.142</v>
      </c>
      <c r="W318" s="14" t="n">
        <v>0.24</v>
      </c>
      <c r="X318" s="14" t="n">
        <v>1</v>
      </c>
      <c r="Y318" s="14" t="n">
        <v>16.156</v>
      </c>
      <c r="Z318" s="14" t="n">
        <v>1.81</v>
      </c>
      <c r="AA318" s="14" t="n">
        <v>8.715</v>
      </c>
      <c r="AB318" s="14" t="n">
        <v>24.871</v>
      </c>
      <c r="AC318" s="14" t="n">
        <v>0</v>
      </c>
      <c r="AD318" s="14" t="n">
        <v>1</v>
      </c>
      <c r="AE318" s="14" t="n">
        <v>16.255</v>
      </c>
      <c r="AF318" s="14" t="n">
        <v>3.237</v>
      </c>
      <c r="AG318" s="14" t="n">
        <v>8.616</v>
      </c>
      <c r="AH318" s="14" t="n">
        <v>24.871</v>
      </c>
      <c r="AI318" s="14" t="n">
        <v>0</v>
      </c>
      <c r="AJ318" s="14" t="n">
        <v>1</v>
      </c>
      <c r="AK318" s="14" t="n">
        <v>23.033</v>
      </c>
      <c r="AL318" s="14" t="n">
        <v>11.41</v>
      </c>
      <c r="AM318" s="14" t="n">
        <v>2.557</v>
      </c>
      <c r="AN318" s="14" t="n">
        <v>31.731</v>
      </c>
      <c r="AO318" s="14" t="n">
        <v>0.24</v>
      </c>
      <c r="AP318" s="14" t="n">
        <v>1</v>
      </c>
      <c r="AQ318" s="14" t="n">
        <v>0.76</v>
      </c>
      <c r="AR318" s="14" t="n">
        <v>0.129</v>
      </c>
      <c r="AS318" s="14" t="n">
        <v>0.898</v>
      </c>
      <c r="AT318" s="14" t="n">
        <v>2.057</v>
      </c>
      <c r="AU318" s="14" t="n">
        <v>0.24</v>
      </c>
      <c r="AV318" s="14" t="n">
        <v>1</v>
      </c>
      <c r="AW318" s="14" t="n">
        <v>0.8110000000000001</v>
      </c>
      <c r="AX318" s="14" t="n">
        <v>0.129</v>
      </c>
      <c r="AY318" s="14" t="n">
        <v>0.67</v>
      </c>
      <c r="AZ318" s="14" t="n">
        <v>1.837</v>
      </c>
      <c r="BA318" s="14" t="n">
        <v>0.24</v>
      </c>
      <c r="BB318" s="14" t="n">
        <v>1</v>
      </c>
      <c r="BC318" s="14" t="n">
        <v>0.535</v>
      </c>
      <c r="BD318" s="14" t="n">
        <v>0.129</v>
      </c>
      <c r="BE318" s="14" t="n">
        <v>0.253</v>
      </c>
      <c r="BF318" s="14" t="n">
        <v>0.977</v>
      </c>
      <c r="BG318" s="14" t="n">
        <v>0.24</v>
      </c>
      <c r="BH318" s="14" t="n">
        <v>1</v>
      </c>
      <c r="BI318" s="14" t="n">
        <v>0.579</v>
      </c>
      <c r="BJ318" s="14" t="n">
        <v>0.129</v>
      </c>
      <c r="BK318" s="14" t="n">
        <v>0.535</v>
      </c>
      <c r="BL318" s="14" t="n">
        <v>1.382</v>
      </c>
      <c r="BM318" s="14" t="n">
        <v>0.24</v>
      </c>
      <c r="BN318" s="14" t="n">
        <v>1</v>
      </c>
      <c r="BO318" s="14" t="n">
        <v>0</v>
      </c>
      <c r="BP318" s="14" t="n">
        <v>0.01</v>
      </c>
      <c r="BQ318" s="14" t="n">
        <v>0.165</v>
      </c>
      <c r="BR318" s="14" t="n">
        <v>0</v>
      </c>
      <c r="BS318" s="14" t="n">
        <v>1</v>
      </c>
      <c r="BT318" s="14" t="n">
        <v>0</v>
      </c>
      <c r="BU318" s="14" t="n">
        <v>0.032</v>
      </c>
      <c r="BV318" s="14" t="n">
        <v>0.251</v>
      </c>
      <c r="BW318" s="14" t="n">
        <v>0.24</v>
      </c>
      <c r="BX318" s="14" t="n">
        <v>1</v>
      </c>
      <c r="BY318" s="14" t="n">
        <v>13.254</v>
      </c>
      <c r="BZ318" s="14" t="n">
        <v>0</v>
      </c>
      <c r="CA318" s="14" t="n">
        <v>13.254</v>
      </c>
      <c r="CB318" s="14" t="n">
        <v>0</v>
      </c>
      <c r="CC318" s="14" t="n">
        <v>83.248</v>
      </c>
      <c r="CD318" s="14" t="n">
        <v>7.95</v>
      </c>
      <c r="CE318" s="14" t="n">
        <v>130.771</v>
      </c>
      <c r="CF318" s="14" t="n">
        <v>265.383</v>
      </c>
      <c r="CG318" s="14" t="n">
        <v>0.24</v>
      </c>
      <c r="CH318" s="14" t="n">
        <v>1</v>
      </c>
      <c r="CI318" s="14" t="n">
        <v>0</v>
      </c>
      <c r="CJ318" s="14" t="n">
        <v>0</v>
      </c>
      <c r="CK318" s="14" t="n">
        <v>0</v>
      </c>
      <c r="CL318" s="14" t="n">
        <v>0</v>
      </c>
      <c r="CM318" s="14" t="n">
        <v>0</v>
      </c>
      <c r="CN318" s="14" t="n">
        <v>0</v>
      </c>
      <c r="CO318" s="14" t="n">
        <v>0</v>
      </c>
      <c r="CP318" s="14" t="n">
        <v>0.975</v>
      </c>
      <c r="CQ318" s="14" t="n">
        <v>1.348</v>
      </c>
      <c r="CR318" s="14" t="n">
        <v>0</v>
      </c>
      <c r="CS318" s="14" t="n">
        <v>5.37</v>
      </c>
      <c r="CT318" s="14" t="n">
        <v>6.569</v>
      </c>
      <c r="CU318" s="14" t="n">
        <v>12.27</v>
      </c>
    </row>
    <row r="319">
      <c r="A319" s="14" t="inlineStr">
        <is>
          <t>GRC2024</t>
        </is>
      </c>
      <c r="B319" s="14" t="inlineStr">
        <is>
          <t>GRC</t>
        </is>
      </c>
      <c r="C319" s="14" t="inlineStr">
        <is>
          <t>GRC</t>
        </is>
      </c>
      <c r="D319" s="14" t="inlineStr">
        <is>
          <t>Greece</t>
        </is>
      </c>
      <c r="E319" s="14" t="n">
        <v>2024</v>
      </c>
      <c r="F319" s="14" t="n">
        <v>0.24</v>
      </c>
      <c r="G319" s="14" t="n">
        <v>2.153</v>
      </c>
      <c r="H319" s="14" t="n">
        <v>0.679</v>
      </c>
      <c r="I319" s="14" t="n">
        <v>6.657</v>
      </c>
      <c r="J319" s="14" t="n">
        <v>8.81</v>
      </c>
      <c r="K319" s="14" t="n">
        <v>0</v>
      </c>
      <c r="L319" s="14" t="n">
        <v>1</v>
      </c>
      <c r="M319" s="14" t="n">
        <v>3.468</v>
      </c>
      <c r="N319" s="14" t="n">
        <v>2.036</v>
      </c>
      <c r="O319" s="14" t="n">
        <v>6.24</v>
      </c>
      <c r="P319" s="14" t="n">
        <v>9.708</v>
      </c>
      <c r="Q319" s="14" t="n">
        <v>0</v>
      </c>
      <c r="R319" s="14" t="n">
        <v>1</v>
      </c>
      <c r="S319" s="14" t="n">
        <v>5.546</v>
      </c>
      <c r="T319" s="14" t="n">
        <v>4.072</v>
      </c>
      <c r="U319" s="14" t="n">
        <v>0.526</v>
      </c>
      <c r="V319" s="14" t="n">
        <v>7.291</v>
      </c>
      <c r="W319" s="14" t="n">
        <v>0.24</v>
      </c>
      <c r="X319" s="14" t="n">
        <v>1</v>
      </c>
      <c r="Y319" s="14" t="n">
        <v>12.457</v>
      </c>
      <c r="Z319" s="14" t="n">
        <v>1.573</v>
      </c>
      <c r="AA319" s="14" t="n">
        <v>4.821</v>
      </c>
      <c r="AB319" s="14" t="n">
        <v>17.278</v>
      </c>
      <c r="AC319" s="14" t="n">
        <v>0</v>
      </c>
      <c r="AD319" s="14" t="n">
        <v>1</v>
      </c>
      <c r="AE319" s="14" t="n">
        <v>12.457</v>
      </c>
      <c r="AF319" s="14" t="n">
        <v>2.729</v>
      </c>
      <c r="AG319" s="14" t="n">
        <v>4.821</v>
      </c>
      <c r="AH319" s="14" t="n">
        <v>17.278</v>
      </c>
      <c r="AI319" s="14" t="n">
        <v>0</v>
      </c>
      <c r="AJ319" s="14" t="n">
        <v>1</v>
      </c>
      <c r="AK319" s="14" t="n">
        <v>19.921</v>
      </c>
      <c r="AL319" s="14" t="n">
        <v>10.132</v>
      </c>
      <c r="AM319" s="14" t="n">
        <v>0.553</v>
      </c>
      <c r="AN319" s="14" t="n">
        <v>25.388</v>
      </c>
      <c r="AO319" s="14" t="n">
        <v>0.24</v>
      </c>
      <c r="AP319" s="14" t="n">
        <v>1</v>
      </c>
      <c r="AQ319" s="14" t="n">
        <v>0.724</v>
      </c>
      <c r="AR319" s="14" t="n">
        <v>0.132</v>
      </c>
      <c r="AS319" s="14" t="n">
        <v>0.895</v>
      </c>
      <c r="AT319" s="14" t="n">
        <v>2.008</v>
      </c>
      <c r="AU319" s="14" t="n">
        <v>0.24</v>
      </c>
      <c r="AV319" s="14" t="n">
        <v>1</v>
      </c>
      <c r="AW319" s="14" t="n">
        <v>0.75</v>
      </c>
      <c r="AX319" s="14" t="n">
        <v>0.132</v>
      </c>
      <c r="AY319" s="14" t="n">
        <v>0.671</v>
      </c>
      <c r="AZ319" s="14" t="n">
        <v>1.762</v>
      </c>
      <c r="BA319" s="14" t="n">
        <v>0.24</v>
      </c>
      <c r="BB319" s="14" t="n">
        <v>1</v>
      </c>
      <c r="BC319" s="14" t="n">
        <v>0.513</v>
      </c>
      <c r="BD319" s="14" t="n">
        <v>0.132</v>
      </c>
      <c r="BE319" s="14" t="n">
        <v>0.258</v>
      </c>
      <c r="BF319" s="14" t="n">
        <v>0.956</v>
      </c>
      <c r="BG319" s="14" t="n">
        <v>0.24</v>
      </c>
      <c r="BH319" s="14" t="n">
        <v>1</v>
      </c>
      <c r="BI319" s="14" t="n">
        <v>0.591</v>
      </c>
      <c r="BJ319" s="14" t="n">
        <v>0.132</v>
      </c>
      <c r="BK319" s="14" t="n">
        <v>0.475</v>
      </c>
      <c r="BL319" s="14" t="n">
        <v>1.322</v>
      </c>
      <c r="BM319" s="14" t="n">
        <v>0.24</v>
      </c>
      <c r="BN319" s="14" t="n">
        <v>1</v>
      </c>
      <c r="BO319" s="14" t="n">
        <v>0</v>
      </c>
      <c r="BP319" s="14" t="n">
        <v>0.011</v>
      </c>
      <c r="BQ319" s="14" t="n">
        <v>0.152</v>
      </c>
      <c r="BR319" s="14" t="n">
        <v>0</v>
      </c>
      <c r="BS319" s="14" t="n">
        <v>1</v>
      </c>
      <c r="BT319" s="14" t="n">
        <v>0</v>
      </c>
      <c r="BU319" s="14" t="n">
        <v>0.025</v>
      </c>
      <c r="BV319" s="14" t="n">
        <v>0.245</v>
      </c>
      <c r="BW319" s="14" t="n">
        <v>0.24</v>
      </c>
      <c r="BX319" s="14" t="n">
        <v>1</v>
      </c>
      <c r="BY319" s="14" t="n">
        <v>13.646</v>
      </c>
      <c r="BZ319" s="14" t="n">
        <v>0</v>
      </c>
      <c r="CA319" s="14" t="n">
        <v>13.646</v>
      </c>
      <c r="CB319" s="14" t="n">
        <v>0</v>
      </c>
      <c r="CC319" s="14" t="n">
        <v>82.58799999999999</v>
      </c>
      <c r="CD319" s="14" t="n">
        <v>7.95</v>
      </c>
      <c r="CE319" s="14" t="n">
        <v>119.18</v>
      </c>
      <c r="CF319" s="14" t="n">
        <v>250.192</v>
      </c>
      <c r="CG319" s="14" t="n">
        <v>0.24</v>
      </c>
      <c r="CH319" s="14" t="n">
        <v>1</v>
      </c>
      <c r="CI319" s="14" t="n">
        <v>0</v>
      </c>
      <c r="CJ319" s="14" t="n">
        <v>0</v>
      </c>
      <c r="CK319" s="14" t="n">
        <v>0</v>
      </c>
      <c r="CL319" s="14" t="n">
        <v>0</v>
      </c>
      <c r="CM319" s="14" t="n">
        <v>0</v>
      </c>
      <c r="CN319" s="14" t="n">
        <v>0</v>
      </c>
      <c r="CO319" s="14" t="n">
        <v>0</v>
      </c>
      <c r="CP319" s="14" t="n">
        <v>0.975</v>
      </c>
      <c r="CQ319" s="14" t="n">
        <v>1.387</v>
      </c>
      <c r="CR319" s="14" t="n">
        <v>0</v>
      </c>
      <c r="CS319" s="14" t="n">
        <v>5.529</v>
      </c>
      <c r="CT319" s="14" t="n">
        <v>4.797</v>
      </c>
      <c r="CU319" s="14" t="n">
        <v>9.568</v>
      </c>
    </row>
    <row r="320">
      <c r="A320" s="14" t="inlineStr">
        <is>
          <t>GRL2021</t>
        </is>
      </c>
      <c r="B320" s="14" t="inlineStr">
        <is>
          <t>GRL</t>
        </is>
      </c>
      <c r="C320" s="14" t="inlineStr">
        <is>
          <t>GRL</t>
        </is>
      </c>
      <c r="D320" s="14" t="inlineStr">
        <is>
          <t>Greenland</t>
        </is>
      </c>
      <c r="E320" s="14" t="n">
        <v>2021</v>
      </c>
      <c r="F320" s="14" t="n">
        <v>0</v>
      </c>
      <c r="G320" s="14" t="n">
        <v>5.553</v>
      </c>
      <c r="H320" s="14" t="n">
        <v>1.143</v>
      </c>
      <c r="I320" s="14" t="n">
        <v>0</v>
      </c>
      <c r="J320" s="14" t="n">
        <v>5.553</v>
      </c>
      <c r="K320" s="14" t="n">
        <v>0</v>
      </c>
      <c r="L320" s="14" t="n">
        <v>1</v>
      </c>
      <c r="M320" s="14" t="n">
        <v>7.964</v>
      </c>
      <c r="N320" s="14" t="n">
        <v>3.43</v>
      </c>
      <c r="O320" s="14" t="n">
        <v>0</v>
      </c>
      <c r="P320" s="14" t="n">
        <v>7.964</v>
      </c>
      <c r="Q320" s="14" t="n">
        <v>0</v>
      </c>
      <c r="R320" s="14" t="n">
        <v>1</v>
      </c>
      <c r="S320" s="14" t="n">
        <v>11.27</v>
      </c>
      <c r="T320" s="14" t="n">
        <v>6.86</v>
      </c>
      <c r="U320" s="14" t="n">
        <v>0</v>
      </c>
      <c r="V320" s="14" t="n">
        <v>11.27</v>
      </c>
      <c r="W320" s="14" t="n">
        <v>0</v>
      </c>
      <c r="X320" s="14" t="n">
        <v>1</v>
      </c>
      <c r="Y320" s="14" t="n">
        <v>16.305</v>
      </c>
      <c r="Z320" s="14" t="n">
        <v>2.204</v>
      </c>
      <c r="AA320" s="14" t="n">
        <v>0</v>
      </c>
      <c r="AB320" s="14" t="n">
        <v>16.305</v>
      </c>
      <c r="AC320" s="14" t="n">
        <v>0</v>
      </c>
      <c r="AD320" s="14" t="n">
        <v>1</v>
      </c>
      <c r="AE320" s="14" t="n">
        <v>17.449</v>
      </c>
      <c r="AF320" s="14" t="n">
        <v>4.08</v>
      </c>
      <c r="AG320" s="14" t="n">
        <v>0</v>
      </c>
      <c r="AH320" s="14" t="n">
        <v>17.449</v>
      </c>
      <c r="AI320" s="14" t="n">
        <v>0</v>
      </c>
      <c r="AJ320" s="14" t="n">
        <v>1</v>
      </c>
      <c r="AK320" s="14" t="n">
        <v>24.309</v>
      </c>
      <c r="AL320" s="14" t="n">
        <v>12.947</v>
      </c>
      <c r="AM320" s="14" t="n">
        <v>0</v>
      </c>
      <c r="AN320" s="14" t="n">
        <v>24.309</v>
      </c>
      <c r="AO320" s="14" t="n">
        <v>0</v>
      </c>
      <c r="AP320" s="14" t="n">
        <v>1</v>
      </c>
      <c r="AQ320" s="14" t="n">
        <v>0.619</v>
      </c>
      <c r="AR320" s="14" t="n">
        <v>0.114</v>
      </c>
      <c r="AS320" s="14" t="n">
        <v>0.118</v>
      </c>
      <c r="AT320" s="14" t="n">
        <v>0.737</v>
      </c>
      <c r="AU320" s="14" t="n">
        <v>0</v>
      </c>
      <c r="AV320" s="14" t="n">
        <v>1</v>
      </c>
      <c r="AW320" s="14" t="n">
        <v>0.599</v>
      </c>
      <c r="AX320" s="14" t="n">
        <v>0.114</v>
      </c>
      <c r="AY320" s="14" t="n">
        <v>0.127</v>
      </c>
      <c r="AZ320" s="14" t="n">
        <v>0.726</v>
      </c>
      <c r="BA320" s="14" t="n">
        <v>0</v>
      </c>
      <c r="BB320" s="14" t="n">
        <v>0</v>
      </c>
      <c r="BC320" s="14" t="n">
        <v>0.439</v>
      </c>
      <c r="BD320" s="14" t="n">
        <v>0.114</v>
      </c>
      <c r="BE320" s="14" t="n">
        <v>0</v>
      </c>
      <c r="BF320" s="14" t="n">
        <v>0.439</v>
      </c>
      <c r="BG320" s="14" t="n">
        <v>0</v>
      </c>
      <c r="BH320" s="14" t="n">
        <v>1</v>
      </c>
      <c r="BI320" s="14" t="n">
        <v>0.505</v>
      </c>
      <c r="BJ320" s="14" t="n">
        <v>0.114</v>
      </c>
      <c r="BK320" s="14" t="n">
        <v>0.242</v>
      </c>
      <c r="BL320" s="14" t="n">
        <v>0.747</v>
      </c>
      <c r="BM320" s="14" t="n">
        <v>0</v>
      </c>
      <c r="BN320" s="14" t="n">
        <v>1</v>
      </c>
      <c r="BO320" s="14" t="n">
        <v>0</v>
      </c>
      <c r="BP320" s="14" t="n">
        <v>0</v>
      </c>
      <c r="BQ320" s="14" t="n">
        <v>0</v>
      </c>
      <c r="BR320" s="14" t="n">
        <v>0</v>
      </c>
      <c r="BS320" s="14" t="n">
        <v>1</v>
      </c>
      <c r="BT320" s="14" t="n">
        <v>0</v>
      </c>
      <c r="BU320" s="14" t="n">
        <v>0</v>
      </c>
      <c r="BV320" s="14" t="n">
        <v>0</v>
      </c>
      <c r="BW320" s="14" t="n">
        <v>0</v>
      </c>
      <c r="BX320" s="14" t="n">
        <v>1</v>
      </c>
      <c r="BY320" s="14" t="n">
        <v>11.787</v>
      </c>
      <c r="BZ320" s="14" t="n">
        <v>0</v>
      </c>
      <c r="CA320" s="14" t="n">
        <v>11.787</v>
      </c>
      <c r="CB320" s="14" t="n">
        <v>0</v>
      </c>
      <c r="CC320" s="14" t="n">
        <v>78.125</v>
      </c>
      <c r="CD320" s="14" t="n">
        <v>7.95</v>
      </c>
      <c r="CE320" s="14" t="n">
        <v>40.653</v>
      </c>
      <c r="CF320" s="14" t="n">
        <v>118.778</v>
      </c>
      <c r="CG320" s="14" t="n">
        <v>0</v>
      </c>
      <c r="CH320" s="14" t="n">
        <v>1</v>
      </c>
      <c r="CI320" s="14" t="n">
        <v>0</v>
      </c>
      <c r="CJ320" s="14" t="n">
        <v>0</v>
      </c>
      <c r="CK320" s="14" t="n">
        <v>0</v>
      </c>
      <c r="CL320" s="14" t="n">
        <v>0</v>
      </c>
      <c r="CM320" s="14" t="n">
        <v>0</v>
      </c>
      <c r="CN320" s="14" t="n">
        <v>0</v>
      </c>
      <c r="CO320" s="14" t="n">
        <v>0</v>
      </c>
      <c r="CP320" s="14" t="n">
        <v>0</v>
      </c>
      <c r="CQ320" s="14" t="n">
        <v>1.198</v>
      </c>
      <c r="CR320" s="14" t="n">
        <v>0</v>
      </c>
      <c r="CS320" s="14" t="n">
        <v>4.776</v>
      </c>
      <c r="CT320" s="14" t="n">
        <v>4.41</v>
      </c>
      <c r="CU320" s="14" t="n">
        <v>15.162</v>
      </c>
    </row>
    <row r="321">
      <c r="A321" s="14" t="inlineStr">
        <is>
          <t>GRL2022</t>
        </is>
      </c>
      <c r="B321" s="14" t="inlineStr">
        <is>
          <t>GRL</t>
        </is>
      </c>
      <c r="C321" s="14" t="inlineStr">
        <is>
          <t>GRL</t>
        </is>
      </c>
      <c r="D321" s="14" t="inlineStr">
        <is>
          <t>Greenland</t>
        </is>
      </c>
      <c r="E321" s="14" t="n">
        <v>2022</v>
      </c>
      <c r="F321" s="14" t="n">
        <v>0</v>
      </c>
      <c r="G321" s="14" t="n">
        <v>7.077</v>
      </c>
      <c r="H321" s="14" t="n">
        <v>1.235</v>
      </c>
      <c r="I321" s="14" t="n">
        <v>0</v>
      </c>
      <c r="J321" s="14" t="n">
        <v>7.077</v>
      </c>
      <c r="K321" s="14" t="n">
        <v>0</v>
      </c>
      <c r="L321" s="14" t="n">
        <v>1</v>
      </c>
      <c r="M321" s="14" t="n">
        <v>9.782999999999999</v>
      </c>
      <c r="N321" s="14" t="n">
        <v>3.704</v>
      </c>
      <c r="O321" s="14" t="n">
        <v>0</v>
      </c>
      <c r="P321" s="14" t="n">
        <v>9.782999999999999</v>
      </c>
      <c r="Q321" s="14" t="n">
        <v>0</v>
      </c>
      <c r="R321" s="14" t="n">
        <v>1</v>
      </c>
      <c r="S321" s="14" t="n">
        <v>13.25</v>
      </c>
      <c r="T321" s="14" t="n">
        <v>7.408</v>
      </c>
      <c r="U321" s="14" t="n">
        <v>0</v>
      </c>
      <c r="V321" s="14" t="n">
        <v>13.25</v>
      </c>
      <c r="W321" s="14" t="n">
        <v>0</v>
      </c>
      <c r="X321" s="14" t="n">
        <v>1</v>
      </c>
      <c r="Y321" s="14" t="n">
        <v>32.56</v>
      </c>
      <c r="Z321" s="14" t="n">
        <v>4.401</v>
      </c>
      <c r="AA321" s="14" t="n">
        <v>0</v>
      </c>
      <c r="AB321" s="14" t="n">
        <v>32.56</v>
      </c>
      <c r="AC321" s="14" t="n">
        <v>0</v>
      </c>
      <c r="AD321" s="14" t="n">
        <v>1</v>
      </c>
      <c r="AE321" s="14" t="n">
        <v>33.795</v>
      </c>
      <c r="AF321" s="14" t="n">
        <v>7.902</v>
      </c>
      <c r="AG321" s="14" t="n">
        <v>0</v>
      </c>
      <c r="AH321" s="14" t="n">
        <v>33.795</v>
      </c>
      <c r="AI321" s="14" t="n">
        <v>0</v>
      </c>
      <c r="AJ321" s="14" t="n">
        <v>1</v>
      </c>
      <c r="AK321" s="14" t="n">
        <v>41.203</v>
      </c>
      <c r="AL321" s="14" t="n">
        <v>21.945</v>
      </c>
      <c r="AM321" s="14" t="n">
        <v>0</v>
      </c>
      <c r="AN321" s="14" t="n">
        <v>41.203</v>
      </c>
      <c r="AO321" s="14" t="n">
        <v>0</v>
      </c>
      <c r="AP321" s="14" t="n">
        <v>1</v>
      </c>
      <c r="AQ321" s="14" t="n">
        <v>0.861</v>
      </c>
      <c r="AR321" s="14" t="n">
        <v>0.123</v>
      </c>
      <c r="AS321" s="14" t="n">
        <v>-0.23</v>
      </c>
      <c r="AT321" s="14" t="n">
        <v>0.631</v>
      </c>
      <c r="AU321" s="14" t="n">
        <v>0</v>
      </c>
      <c r="AV321" s="14" t="n">
        <v>1</v>
      </c>
      <c r="AW321" s="14" t="n">
        <v>0.986</v>
      </c>
      <c r="AX321" s="14" t="n">
        <v>0.123</v>
      </c>
      <c r="AY321" s="14" t="n">
        <v>-0.361</v>
      </c>
      <c r="AZ321" s="14" t="n">
        <v>0.625</v>
      </c>
      <c r="BA321" s="14" t="n">
        <v>0</v>
      </c>
      <c r="BB321" s="14" t="n">
        <v>0</v>
      </c>
      <c r="BC321" s="14" t="n">
        <v>0.598</v>
      </c>
      <c r="BD321" s="14" t="n">
        <v>0.123</v>
      </c>
      <c r="BE321" s="14" t="n">
        <v>0</v>
      </c>
      <c r="BF321" s="14" t="n">
        <v>0.598</v>
      </c>
      <c r="BG321" s="14" t="n">
        <v>0</v>
      </c>
      <c r="BH321" s="14" t="n">
        <v>1</v>
      </c>
      <c r="BI321" s="14" t="n">
        <v>0.612</v>
      </c>
      <c r="BJ321" s="14" t="n">
        <v>0.123</v>
      </c>
      <c r="BK321" s="14" t="n">
        <v>0.031</v>
      </c>
      <c r="BL321" s="14" t="n">
        <v>0.643</v>
      </c>
      <c r="BM321" s="14" t="n">
        <v>0</v>
      </c>
      <c r="BN321" s="14" t="n">
        <v>1</v>
      </c>
      <c r="BO321" s="14" t="n">
        <v>0</v>
      </c>
      <c r="BP321" s="14" t="n">
        <v>0</v>
      </c>
      <c r="BQ321" s="14" t="n">
        <v>0</v>
      </c>
      <c r="BR321" s="14" t="n">
        <v>0</v>
      </c>
      <c r="BS321" s="14" t="n">
        <v>1</v>
      </c>
      <c r="BT321" s="14" t="n">
        <v>0</v>
      </c>
      <c r="BU321" s="14" t="n">
        <v>0</v>
      </c>
      <c r="BV321" s="14" t="n">
        <v>0</v>
      </c>
      <c r="BW321" s="14" t="n">
        <v>0</v>
      </c>
      <c r="BX321" s="14" t="n">
        <v>1</v>
      </c>
      <c r="BY321" s="14" t="n">
        <v>12.729</v>
      </c>
      <c r="BZ321" s="14" t="n">
        <v>0</v>
      </c>
      <c r="CA321" s="14" t="n">
        <v>12.729</v>
      </c>
      <c r="CB321" s="14" t="n">
        <v>0</v>
      </c>
      <c r="CC321" s="14" t="n">
        <v>97.90000000000001</v>
      </c>
      <c r="CD321" s="14" t="n">
        <v>7.95</v>
      </c>
      <c r="CE321" s="14" t="n">
        <v>4.338</v>
      </c>
      <c r="CF321" s="14" t="n">
        <v>102.238</v>
      </c>
      <c r="CG321" s="14" t="n">
        <v>0</v>
      </c>
      <c r="CH321" s="14" t="n">
        <v>1</v>
      </c>
      <c r="CI321" s="14" t="n">
        <v>0</v>
      </c>
      <c r="CJ321" s="14" t="n">
        <v>0</v>
      </c>
      <c r="CK321" s="14" t="n">
        <v>0</v>
      </c>
      <c r="CL321" s="14" t="n">
        <v>0</v>
      </c>
      <c r="CM321" s="14" t="n">
        <v>0</v>
      </c>
      <c r="CN321" s="14" t="n">
        <v>0</v>
      </c>
      <c r="CO321" s="14" t="n">
        <v>0</v>
      </c>
      <c r="CP321" s="14" t="n">
        <v>0</v>
      </c>
      <c r="CQ321" s="14" t="n">
        <v>1.294</v>
      </c>
      <c r="CR321" s="14" t="n">
        <v>0</v>
      </c>
      <c r="CS321" s="14" t="n">
        <v>5.158</v>
      </c>
      <c r="CT321" s="14" t="n">
        <v>5.842</v>
      </c>
      <c r="CU321" s="14" t="n">
        <v>31.326</v>
      </c>
    </row>
    <row r="322">
      <c r="A322" s="14" t="inlineStr">
        <is>
          <t>GRL2023</t>
        </is>
      </c>
      <c r="B322" s="14" t="inlineStr">
        <is>
          <t>GRL</t>
        </is>
      </c>
      <c r="C322" s="14" t="inlineStr">
        <is>
          <t>GRL</t>
        </is>
      </c>
      <c r="D322" s="14" t="inlineStr">
        <is>
          <t>Greenland</t>
        </is>
      </c>
      <c r="E322" s="14" t="n">
        <v>2023</v>
      </c>
      <c r="F322" s="14" t="n">
        <v>0</v>
      </c>
      <c r="G322" s="14" t="n">
        <v>4.752</v>
      </c>
      <c r="H322" s="14" t="n">
        <v>1.286</v>
      </c>
      <c r="I322" s="14" t="n">
        <v>0</v>
      </c>
      <c r="J322" s="14" t="n">
        <v>4.752</v>
      </c>
      <c r="K322" s="14" t="n">
        <v>0</v>
      </c>
      <c r="L322" s="14" t="n">
        <v>1</v>
      </c>
      <c r="M322" s="14" t="n">
        <v>7.886</v>
      </c>
      <c r="N322" s="14" t="n">
        <v>3.857</v>
      </c>
      <c r="O322" s="14" t="n">
        <v>0</v>
      </c>
      <c r="P322" s="14" t="n">
        <v>7.886</v>
      </c>
      <c r="Q322" s="14" t="n">
        <v>0</v>
      </c>
      <c r="R322" s="14" t="n">
        <v>1</v>
      </c>
      <c r="S322" s="14" t="n">
        <v>11.18</v>
      </c>
      <c r="T322" s="14" t="n">
        <v>7.714</v>
      </c>
      <c r="U322" s="14" t="n">
        <v>0</v>
      </c>
      <c r="V322" s="14" t="n">
        <v>11.18</v>
      </c>
      <c r="W322" s="14" t="n">
        <v>0</v>
      </c>
      <c r="X322" s="14" t="n">
        <v>1</v>
      </c>
      <c r="Y322" s="14" t="n">
        <v>12.908</v>
      </c>
      <c r="Z322" s="14" t="n">
        <v>1.745</v>
      </c>
      <c r="AA322" s="14" t="n">
        <v>0</v>
      </c>
      <c r="AB322" s="14" t="n">
        <v>12.908</v>
      </c>
      <c r="AC322" s="14" t="n">
        <v>0</v>
      </c>
      <c r="AD322" s="14" t="n">
        <v>1</v>
      </c>
      <c r="AE322" s="14" t="n">
        <v>14.194</v>
      </c>
      <c r="AF322" s="14" t="n">
        <v>3.319</v>
      </c>
      <c r="AG322" s="14" t="n">
        <v>0</v>
      </c>
      <c r="AH322" s="14" t="n">
        <v>14.194</v>
      </c>
      <c r="AI322" s="14" t="n">
        <v>0</v>
      </c>
      <c r="AJ322" s="14" t="n">
        <v>1</v>
      </c>
      <c r="AK322" s="14" t="n">
        <v>21.908</v>
      </c>
      <c r="AL322" s="14" t="n">
        <v>11.668</v>
      </c>
      <c r="AM322" s="14" t="n">
        <v>0</v>
      </c>
      <c r="AN322" s="14" t="n">
        <v>21.908</v>
      </c>
      <c r="AO322" s="14" t="n">
        <v>0</v>
      </c>
      <c r="AP322" s="14" t="n">
        <v>1</v>
      </c>
      <c r="AQ322" s="14" t="n">
        <v>0.76</v>
      </c>
      <c r="AR322" s="14" t="n">
        <v>0.129</v>
      </c>
      <c r="AS322" s="14" t="n">
        <v>-0.111</v>
      </c>
      <c r="AT322" s="14" t="n">
        <v>0.649</v>
      </c>
      <c r="AU322" s="14" t="n">
        <v>0</v>
      </c>
      <c r="AV322" s="14" t="n">
        <v>1</v>
      </c>
      <c r="AW322" s="14" t="n">
        <v>0.8110000000000001</v>
      </c>
      <c r="AX322" s="14" t="n">
        <v>0.129</v>
      </c>
      <c r="AY322" s="14" t="n">
        <v>-0.17</v>
      </c>
      <c r="AZ322" s="14" t="n">
        <v>0.642</v>
      </c>
      <c r="BA322" s="14" t="n">
        <v>0</v>
      </c>
      <c r="BB322" s="14" t="n">
        <v>0</v>
      </c>
      <c r="BC322" s="14" t="n">
        <v>0.535</v>
      </c>
      <c r="BD322" s="14" t="n">
        <v>0.129</v>
      </c>
      <c r="BE322" s="14" t="n">
        <v>0</v>
      </c>
      <c r="BF322" s="14" t="n">
        <v>0.535</v>
      </c>
      <c r="BG322" s="14" t="n">
        <v>0</v>
      </c>
      <c r="BH322" s="14" t="n">
        <v>1</v>
      </c>
      <c r="BI322" s="14" t="n">
        <v>0.579</v>
      </c>
      <c r="BJ322" s="14" t="n">
        <v>0.129</v>
      </c>
      <c r="BK322" s="14" t="n">
        <v>0.081</v>
      </c>
      <c r="BL322" s="14" t="n">
        <v>0.66</v>
      </c>
      <c r="BM322" s="14" t="n">
        <v>0</v>
      </c>
      <c r="BN322" s="14" t="n">
        <v>1</v>
      </c>
      <c r="BO322" s="14" t="n">
        <v>0</v>
      </c>
      <c r="BP322" s="14" t="n">
        <v>0</v>
      </c>
      <c r="BQ322" s="14" t="n">
        <v>0</v>
      </c>
      <c r="BR322" s="14" t="n">
        <v>0</v>
      </c>
      <c r="BS322" s="14" t="n">
        <v>1</v>
      </c>
      <c r="BT322" s="14" t="n">
        <v>0</v>
      </c>
      <c r="BU322" s="14" t="n">
        <v>0</v>
      </c>
      <c r="BV322" s="14" t="n">
        <v>0</v>
      </c>
      <c r="BW322" s="14" t="n">
        <v>0</v>
      </c>
      <c r="BX322" s="14" t="n">
        <v>1</v>
      </c>
      <c r="BY322" s="14" t="n">
        <v>13.254</v>
      </c>
      <c r="BZ322" s="14" t="n">
        <v>0</v>
      </c>
      <c r="CA322" s="14" t="n">
        <v>13.254</v>
      </c>
      <c r="CB322" s="14" t="n">
        <v>0</v>
      </c>
      <c r="CC322" s="14" t="n">
        <v>83.248</v>
      </c>
      <c r="CD322" s="14" t="n">
        <v>7.95</v>
      </c>
      <c r="CE322" s="14" t="n">
        <v>21.757</v>
      </c>
      <c r="CF322" s="14" t="n">
        <v>105.005</v>
      </c>
      <c r="CG322" s="14" t="n">
        <v>0</v>
      </c>
      <c r="CH322" s="14" t="n">
        <v>1</v>
      </c>
      <c r="CI322" s="14" t="n">
        <v>0</v>
      </c>
      <c r="CJ322" s="14" t="n">
        <v>0</v>
      </c>
      <c r="CK322" s="14" t="n">
        <v>0</v>
      </c>
      <c r="CL322" s="14" t="n">
        <v>0</v>
      </c>
      <c r="CM322" s="14" t="n">
        <v>0</v>
      </c>
      <c r="CN322" s="14" t="n">
        <v>0</v>
      </c>
      <c r="CO322" s="14" t="n">
        <v>0</v>
      </c>
      <c r="CP322" s="14" t="n">
        <v>0</v>
      </c>
      <c r="CQ322" s="14" t="n">
        <v>1.348</v>
      </c>
      <c r="CR322" s="14" t="n">
        <v>0</v>
      </c>
      <c r="CS322" s="14" t="n">
        <v>5.37</v>
      </c>
      <c r="CT322" s="14" t="n">
        <v>3.466</v>
      </c>
      <c r="CU322" s="14" t="n">
        <v>11.622</v>
      </c>
    </row>
    <row r="323">
      <c r="A323" s="14" t="inlineStr">
        <is>
          <t>GRL2024</t>
        </is>
      </c>
      <c r="B323" s="14" t="inlineStr">
        <is>
          <t>GRL</t>
        </is>
      </c>
      <c r="C323" s="14" t="inlineStr">
        <is>
          <t>GRL</t>
        </is>
      </c>
      <c r="D323" s="14" t="inlineStr">
        <is>
          <t>Greenland</t>
        </is>
      </c>
      <c r="E323" s="14" t="n">
        <v>2024</v>
      </c>
      <c r="F323" s="14" t="n">
        <v>0</v>
      </c>
      <c r="G323" s="14" t="n">
        <v>4.351</v>
      </c>
      <c r="H323" s="14" t="n">
        <v>1.324</v>
      </c>
      <c r="I323" s="14" t="n">
        <v>0</v>
      </c>
      <c r="J323" s="14" t="n">
        <v>4.351</v>
      </c>
      <c r="K323" s="14" t="n">
        <v>0</v>
      </c>
      <c r="L323" s="14" t="n">
        <v>1</v>
      </c>
      <c r="M323" s="14" t="n">
        <v>7.124</v>
      </c>
      <c r="N323" s="14" t="n">
        <v>3.971</v>
      </c>
      <c r="O323" s="14" t="n">
        <v>0</v>
      </c>
      <c r="P323" s="14" t="n">
        <v>7.124</v>
      </c>
      <c r="Q323" s="14" t="n">
        <v>0</v>
      </c>
      <c r="R323" s="14" t="n">
        <v>1</v>
      </c>
      <c r="S323" s="14" t="n">
        <v>10.969</v>
      </c>
      <c r="T323" s="14" t="n">
        <v>7.942</v>
      </c>
      <c r="U323" s="14" t="n">
        <v>0</v>
      </c>
      <c r="V323" s="14" t="n">
        <v>10.969</v>
      </c>
      <c r="W323" s="14" t="n">
        <v>0</v>
      </c>
      <c r="X323" s="14" t="n">
        <v>1</v>
      </c>
      <c r="Y323" s="14" t="n">
        <v>11.492</v>
      </c>
      <c r="Z323" s="14" t="n">
        <v>1.553</v>
      </c>
      <c r="AA323" s="14" t="n">
        <v>0</v>
      </c>
      <c r="AB323" s="14" t="n">
        <v>11.492</v>
      </c>
      <c r="AC323" s="14" t="n">
        <v>0</v>
      </c>
      <c r="AD323" s="14" t="n">
        <v>1</v>
      </c>
      <c r="AE323" s="14" t="n">
        <v>12.815</v>
      </c>
      <c r="AF323" s="14" t="n">
        <v>2.997</v>
      </c>
      <c r="AG323" s="14" t="n">
        <v>0</v>
      </c>
      <c r="AH323" s="14" t="n">
        <v>12.815</v>
      </c>
      <c r="AI323" s="14" t="n">
        <v>0</v>
      </c>
      <c r="AJ323" s="14" t="n">
        <v>1</v>
      </c>
      <c r="AK323" s="14" t="n">
        <v>20.757</v>
      </c>
      <c r="AL323" s="14" t="n">
        <v>11.055</v>
      </c>
      <c r="AM323" s="14" t="n">
        <v>0</v>
      </c>
      <c r="AN323" s="14" t="n">
        <v>20.757</v>
      </c>
      <c r="AO323" s="14" t="n">
        <v>0</v>
      </c>
      <c r="AP323" s="14" t="n">
        <v>1</v>
      </c>
      <c r="AQ323" s="14" t="n">
        <v>0.724</v>
      </c>
      <c r="AR323" s="14" t="n">
        <v>0.132</v>
      </c>
      <c r="AS323" s="14" t="n">
        <v>-0.06</v>
      </c>
      <c r="AT323" s="14" t="n">
        <v>0.664</v>
      </c>
      <c r="AU323" s="14" t="n">
        <v>0</v>
      </c>
      <c r="AV323" s="14" t="n">
        <v>1</v>
      </c>
      <c r="AW323" s="14" t="n">
        <v>0.75</v>
      </c>
      <c r="AX323" s="14" t="n">
        <v>0.132</v>
      </c>
      <c r="AY323" s="14" t="n">
        <v>-0.093</v>
      </c>
      <c r="AZ323" s="14" t="n">
        <v>0.658</v>
      </c>
      <c r="BA323" s="14" t="n">
        <v>0</v>
      </c>
      <c r="BB323" s="14" t="n">
        <v>0</v>
      </c>
      <c r="BC323" s="14" t="n">
        <v>0.513</v>
      </c>
      <c r="BD323" s="14" t="n">
        <v>0.132</v>
      </c>
      <c r="BE323" s="14" t="n">
        <v>0</v>
      </c>
      <c r="BF323" s="14" t="n">
        <v>0.513</v>
      </c>
      <c r="BG323" s="14" t="n">
        <v>0</v>
      </c>
      <c r="BH323" s="14" t="n">
        <v>1</v>
      </c>
      <c r="BI323" s="14" t="n">
        <v>0.591</v>
      </c>
      <c r="BJ323" s="14" t="n">
        <v>0.132</v>
      </c>
      <c r="BK323" s="14" t="n">
        <v>0.08699999999999999</v>
      </c>
      <c r="BL323" s="14" t="n">
        <v>0.679</v>
      </c>
      <c r="BM323" s="14" t="n">
        <v>0</v>
      </c>
      <c r="BN323" s="14" t="n">
        <v>1</v>
      </c>
      <c r="BO323" s="14" t="n">
        <v>0</v>
      </c>
      <c r="BP323" s="14" t="n">
        <v>0</v>
      </c>
      <c r="BQ323" s="14" t="n">
        <v>0</v>
      </c>
      <c r="BR323" s="14" t="n">
        <v>0</v>
      </c>
      <c r="BS323" s="14" t="n">
        <v>1</v>
      </c>
      <c r="BT323" s="14" t="n">
        <v>0</v>
      </c>
      <c r="BU323" s="14" t="n">
        <v>0</v>
      </c>
      <c r="BV323" s="14" t="n">
        <v>0</v>
      </c>
      <c r="BW323" s="14" t="n">
        <v>0</v>
      </c>
      <c r="BX323" s="14" t="n">
        <v>1</v>
      </c>
      <c r="BY323" s="14" t="n">
        <v>13.646</v>
      </c>
      <c r="BZ323" s="14" t="n">
        <v>0</v>
      </c>
      <c r="CA323" s="14" t="n">
        <v>13.646</v>
      </c>
      <c r="CB323" s="14" t="n">
        <v>0</v>
      </c>
      <c r="CC323" s="14" t="n">
        <v>82.58799999999999</v>
      </c>
      <c r="CD323" s="14" t="n">
        <v>7.95</v>
      </c>
      <c r="CE323" s="14" t="n">
        <v>24.901</v>
      </c>
      <c r="CF323" s="14" t="n">
        <v>107.489</v>
      </c>
      <c r="CG323" s="14" t="n">
        <v>0</v>
      </c>
      <c r="CH323" s="14" t="n">
        <v>1</v>
      </c>
      <c r="CI323" s="14" t="n">
        <v>0</v>
      </c>
      <c r="CJ323" s="14" t="n">
        <v>0</v>
      </c>
      <c r="CK323" s="14" t="n">
        <v>0</v>
      </c>
      <c r="CL323" s="14" t="n">
        <v>0</v>
      </c>
      <c r="CM323" s="14" t="n">
        <v>0</v>
      </c>
      <c r="CN323" s="14" t="n">
        <v>0</v>
      </c>
      <c r="CO323" s="14" t="n">
        <v>0</v>
      </c>
      <c r="CP323" s="14" t="n">
        <v>0</v>
      </c>
      <c r="CQ323" s="14" t="n">
        <v>1.387</v>
      </c>
      <c r="CR323" s="14" t="n">
        <v>0</v>
      </c>
      <c r="CS323" s="14" t="n">
        <v>5.529</v>
      </c>
      <c r="CT323" s="14" t="n">
        <v>3.027</v>
      </c>
      <c r="CU323" s="14" t="n">
        <v>10.168</v>
      </c>
    </row>
    <row r="324">
      <c r="A324" s="14" t="inlineStr">
        <is>
          <t>GRD2021</t>
        </is>
      </c>
      <c r="B324" s="14" t="inlineStr">
        <is>
          <t>GRD</t>
        </is>
      </c>
      <c r="C324" s="14" t="inlineStr">
        <is>
          <t>GRD</t>
        </is>
      </c>
      <c r="D324" s="14" t="inlineStr">
        <is>
          <t>Grenada</t>
        </is>
      </c>
      <c r="E324" s="14" t="n">
        <v>2021</v>
      </c>
      <c r="F324" s="14" t="n">
        <v>0.15</v>
      </c>
      <c r="G324" s="14" t="n">
        <v>5.897</v>
      </c>
      <c r="H324" s="14" t="n">
        <v>1.143</v>
      </c>
      <c r="I324" s="14" t="n">
        <v>0</v>
      </c>
      <c r="J324" s="14" t="n">
        <v>5.897</v>
      </c>
      <c r="K324" s="14" t="n">
        <v>0</v>
      </c>
      <c r="L324" s="14" t="n">
        <v>1</v>
      </c>
      <c r="M324" s="14" t="n">
        <v>7.964</v>
      </c>
      <c r="N324" s="14" t="n">
        <v>3.43</v>
      </c>
      <c r="O324" s="14" t="n">
        <v>0</v>
      </c>
      <c r="P324" s="14" t="n">
        <v>7.964</v>
      </c>
      <c r="Q324" s="14" t="n">
        <v>0</v>
      </c>
      <c r="R324" s="14" t="n">
        <v>1</v>
      </c>
      <c r="S324" s="14" t="n">
        <v>11.613</v>
      </c>
      <c r="T324" s="14" t="n">
        <v>6.86</v>
      </c>
      <c r="U324" s="14" t="n">
        <v>0</v>
      </c>
      <c r="V324" s="14" t="n">
        <v>13.355</v>
      </c>
      <c r="W324" s="14" t="n">
        <v>0.15</v>
      </c>
      <c r="X324" s="14" t="n">
        <v>1</v>
      </c>
      <c r="Y324" s="14" t="n">
        <v>17.127</v>
      </c>
      <c r="Z324" s="14" t="n">
        <v>2.304</v>
      </c>
      <c r="AA324" s="14" t="n">
        <v>0</v>
      </c>
      <c r="AB324" s="14" t="n">
        <v>17.127</v>
      </c>
      <c r="AC324" s="14" t="n">
        <v>0</v>
      </c>
      <c r="AD324" s="14" t="n">
        <v>1</v>
      </c>
      <c r="AE324" s="14" t="n">
        <v>18.27</v>
      </c>
      <c r="AF324" s="14" t="n">
        <v>4.278</v>
      </c>
      <c r="AG324" s="14" t="n">
        <v>0</v>
      </c>
      <c r="AH324" s="14" t="n">
        <v>18.27</v>
      </c>
      <c r="AI324" s="14" t="n">
        <v>0</v>
      </c>
      <c r="AJ324" s="14" t="n">
        <v>1</v>
      </c>
      <c r="AK324" s="14" t="n">
        <v>25.13</v>
      </c>
      <c r="AL324" s="14" t="n">
        <v>13.503</v>
      </c>
      <c r="AM324" s="14" t="n">
        <v>0</v>
      </c>
      <c r="AN324" s="14" t="n">
        <v>28.899</v>
      </c>
      <c r="AO324" s="14" t="n">
        <v>0.15</v>
      </c>
      <c r="AP324" s="14" t="n">
        <v>1</v>
      </c>
      <c r="AQ324" s="14" t="n">
        <v>1.224</v>
      </c>
      <c r="AR324" s="14" t="n">
        <v>0.224</v>
      </c>
      <c r="AS324" s="14" t="n">
        <v>0.048</v>
      </c>
      <c r="AT324" s="14" t="n">
        <v>1.272</v>
      </c>
      <c r="AU324" s="14" t="n">
        <v>0</v>
      </c>
      <c r="AV324" s="14" t="n">
        <v>1</v>
      </c>
      <c r="AW324" s="14" t="n">
        <v>1.099</v>
      </c>
      <c r="AX324" s="14" t="n">
        <v>0.212</v>
      </c>
      <c r="AY324" s="14" t="n">
        <v>0.062</v>
      </c>
      <c r="AZ324" s="14" t="n">
        <v>1.161</v>
      </c>
      <c r="BA324" s="14" t="n">
        <v>0</v>
      </c>
      <c r="BB324" s="14" t="n">
        <v>1</v>
      </c>
      <c r="BC324" s="14" t="n">
        <v>0.458</v>
      </c>
      <c r="BD324" s="14" t="n">
        <v>0.114</v>
      </c>
      <c r="BE324" s="14" t="n">
        <v>0.266</v>
      </c>
      <c r="BF324" s="14" t="n">
        <v>0.832</v>
      </c>
      <c r="BG324" s="14" t="n">
        <v>0.15</v>
      </c>
      <c r="BH324" s="14" t="n">
        <v>1</v>
      </c>
      <c r="BI324" s="14" t="n">
        <v>0.491</v>
      </c>
      <c r="BJ324" s="14" t="n">
        <v>0.114</v>
      </c>
      <c r="BK324" s="14" t="n">
        <v>0.237</v>
      </c>
      <c r="BL324" s="14" t="n">
        <v>0.838</v>
      </c>
      <c r="BM324" s="14" t="n">
        <v>0.15</v>
      </c>
      <c r="BN324" s="14" t="n">
        <v>1</v>
      </c>
      <c r="BO324" s="14" t="n">
        <v>0</v>
      </c>
      <c r="BP324" s="14" t="n">
        <v>0</v>
      </c>
      <c r="BQ324" s="14" t="n">
        <v>0.263</v>
      </c>
      <c r="BR324" s="14" t="n">
        <v>0</v>
      </c>
      <c r="BS324" s="14" t="n">
        <v>1</v>
      </c>
      <c r="BT324" s="14" t="n">
        <v>0</v>
      </c>
      <c r="BU324" s="14" t="n">
        <v>0</v>
      </c>
      <c r="BV324" s="14" t="n">
        <v>0.294</v>
      </c>
      <c r="BW324" s="14" t="n">
        <v>0.15</v>
      </c>
      <c r="BX324" s="14" t="n">
        <v>1</v>
      </c>
      <c r="BY324" s="14" t="n">
        <v>11.787</v>
      </c>
      <c r="BZ324" s="14" t="n">
        <v>0</v>
      </c>
      <c r="CA324" s="14" t="n">
        <v>11.787</v>
      </c>
      <c r="CB324" s="14" t="n">
        <v>0</v>
      </c>
      <c r="CC324" s="14" t="n">
        <v>78.125</v>
      </c>
      <c r="CD324" s="14" t="n">
        <v>7.95</v>
      </c>
      <c r="CE324" s="14" t="n">
        <v>34.476</v>
      </c>
      <c r="CF324" s="14" t="n">
        <v>129.492</v>
      </c>
      <c r="CG324" s="14" t="n">
        <v>0.15</v>
      </c>
      <c r="CH324" s="14" t="n">
        <v>1</v>
      </c>
      <c r="CI324" s="14" t="n">
        <v>0</v>
      </c>
      <c r="CJ324" s="14" t="n">
        <v>0</v>
      </c>
      <c r="CK324" s="14" t="n">
        <v>0</v>
      </c>
      <c r="CL324" s="14" t="n">
        <v>0</v>
      </c>
      <c r="CM324" s="14" t="n">
        <v>0</v>
      </c>
      <c r="CN324" s="14" t="n">
        <v>0</v>
      </c>
      <c r="CO324" s="14" t="n">
        <v>0</v>
      </c>
      <c r="CP324" s="14" t="n">
        <v>0</v>
      </c>
      <c r="CQ324" s="14" t="n">
        <v>1.198</v>
      </c>
      <c r="CR324" s="14" t="n">
        <v>0</v>
      </c>
      <c r="CS324" s="14" t="n">
        <v>4.776</v>
      </c>
      <c r="CT324" s="14" t="n">
        <v>4.753</v>
      </c>
      <c r="CU324" s="14" t="n">
        <v>15.983</v>
      </c>
    </row>
    <row r="325">
      <c r="A325" s="14" t="inlineStr">
        <is>
          <t>GRD2022</t>
        </is>
      </c>
      <c r="B325" s="14" t="inlineStr">
        <is>
          <t>GRD</t>
        </is>
      </c>
      <c r="C325" s="14" t="inlineStr">
        <is>
          <t>GRD</t>
        </is>
      </c>
      <c r="D325" s="14" t="inlineStr">
        <is>
          <t>Grenada</t>
        </is>
      </c>
      <c r="E325" s="14" t="n">
        <v>2022</v>
      </c>
      <c r="F325" s="14" t="n">
        <v>0.15</v>
      </c>
      <c r="G325" s="14" t="n">
        <v>11.72</v>
      </c>
      <c r="H325" s="14" t="n">
        <v>1.235</v>
      </c>
      <c r="I325" s="14" t="n">
        <v>0</v>
      </c>
      <c r="J325" s="14" t="n">
        <v>11.72</v>
      </c>
      <c r="K325" s="14" t="n">
        <v>0</v>
      </c>
      <c r="L325" s="14" t="n">
        <v>1</v>
      </c>
      <c r="M325" s="14" t="n">
        <v>9.782999999999999</v>
      </c>
      <c r="N325" s="14" t="n">
        <v>3.704</v>
      </c>
      <c r="O325" s="14" t="n">
        <v>0</v>
      </c>
      <c r="P325" s="14" t="n">
        <v>9.782999999999999</v>
      </c>
      <c r="Q325" s="14" t="n">
        <v>0</v>
      </c>
      <c r="R325" s="14" t="n">
        <v>1</v>
      </c>
      <c r="S325" s="14" t="n">
        <v>17.893</v>
      </c>
      <c r="T325" s="14" t="n">
        <v>7.408</v>
      </c>
      <c r="U325" s="14" t="n">
        <v>0.199</v>
      </c>
      <c r="V325" s="14" t="n">
        <v>20.577</v>
      </c>
      <c r="W325" s="14" t="n">
        <v>0.15</v>
      </c>
      <c r="X325" s="14" t="n">
        <v>1</v>
      </c>
      <c r="Y325" s="14" t="n">
        <v>30.728</v>
      </c>
      <c r="Z325" s="14" t="n">
        <v>4.133</v>
      </c>
      <c r="AA325" s="14" t="n">
        <v>0</v>
      </c>
      <c r="AB325" s="14" t="n">
        <v>30.728</v>
      </c>
      <c r="AC325" s="14" t="n">
        <v>0</v>
      </c>
      <c r="AD325" s="14" t="n">
        <v>1</v>
      </c>
      <c r="AE325" s="14" t="n">
        <v>31.963</v>
      </c>
      <c r="AF325" s="14" t="n">
        <v>7.485</v>
      </c>
      <c r="AG325" s="14" t="n">
        <v>0</v>
      </c>
      <c r="AH325" s="14" t="n">
        <v>31.963</v>
      </c>
      <c r="AI325" s="14" t="n">
        <v>0</v>
      </c>
      <c r="AJ325" s="14" t="n">
        <v>1</v>
      </c>
      <c r="AK325" s="14" t="n">
        <v>39.371</v>
      </c>
      <c r="AL325" s="14" t="n">
        <v>21.155</v>
      </c>
      <c r="AM325" s="14" t="n">
        <v>0.437</v>
      </c>
      <c r="AN325" s="14" t="n">
        <v>45.277</v>
      </c>
      <c r="AO325" s="14" t="n">
        <v>0.15</v>
      </c>
      <c r="AP325" s="14" t="n">
        <v>1</v>
      </c>
      <c r="AQ325" s="14" t="n">
        <v>1.085</v>
      </c>
      <c r="AR325" s="14" t="n">
        <v>0.155</v>
      </c>
      <c r="AS325" s="14" t="n">
        <v>0.067</v>
      </c>
      <c r="AT325" s="14" t="n">
        <v>1.152</v>
      </c>
      <c r="AU325" s="14" t="n">
        <v>0</v>
      </c>
      <c r="AV325" s="14" t="n">
        <v>1</v>
      </c>
      <c r="AW325" s="14" t="n">
        <v>1.101</v>
      </c>
      <c r="AX325" s="14" t="n">
        <v>0.143</v>
      </c>
      <c r="AY325" s="14" t="n">
        <v>0.101</v>
      </c>
      <c r="AZ325" s="14" t="n">
        <v>1.202</v>
      </c>
      <c r="BA325" s="14" t="n">
        <v>0</v>
      </c>
      <c r="BB325" s="14" t="n">
        <v>1</v>
      </c>
      <c r="BC325" s="14" t="n">
        <v>0.62</v>
      </c>
      <c r="BD325" s="14" t="n">
        <v>0.123</v>
      </c>
      <c r="BE325" s="14" t="n">
        <v>0.103</v>
      </c>
      <c r="BF325" s="14" t="n">
        <v>0.832</v>
      </c>
      <c r="BG325" s="14" t="n">
        <v>0.15</v>
      </c>
      <c r="BH325" s="14" t="n">
        <v>1</v>
      </c>
      <c r="BI325" s="14" t="n">
        <v>0.608</v>
      </c>
      <c r="BJ325" s="14" t="n">
        <v>0.123</v>
      </c>
      <c r="BK325" s="14" t="n">
        <v>0.5580000000000001</v>
      </c>
      <c r="BL325" s="14" t="n">
        <v>1.341</v>
      </c>
      <c r="BM325" s="14" t="n">
        <v>0.15</v>
      </c>
      <c r="BN325" s="14" t="n">
        <v>1</v>
      </c>
      <c r="BO325" s="14" t="n">
        <v>0</v>
      </c>
      <c r="BP325" s="14" t="n">
        <v>0</v>
      </c>
      <c r="BQ325" s="14" t="n">
        <v>0.376</v>
      </c>
      <c r="BR325" s="14" t="n">
        <v>0</v>
      </c>
      <c r="BS325" s="14" t="n">
        <v>1</v>
      </c>
      <c r="BT325" s="14" t="n">
        <v>0</v>
      </c>
      <c r="BU325" s="14" t="n">
        <v>0</v>
      </c>
      <c r="BV325" s="14" t="n">
        <v>0.408</v>
      </c>
      <c r="BW325" s="14" t="n">
        <v>0.075</v>
      </c>
      <c r="BX325" s="14" t="n">
        <v>1</v>
      </c>
      <c r="BY325" s="14" t="n">
        <v>12.729</v>
      </c>
      <c r="BZ325" s="14" t="n">
        <v>0</v>
      </c>
      <c r="CA325" s="14" t="n">
        <v>12.729</v>
      </c>
      <c r="CB325" s="14" t="n">
        <v>0</v>
      </c>
      <c r="CC325" s="14" t="n">
        <v>97.90000000000001</v>
      </c>
      <c r="CD325" s="14" t="n">
        <v>7.95</v>
      </c>
      <c r="CE325" s="14" t="n">
        <v>35.467</v>
      </c>
      <c r="CF325" s="14" t="n">
        <v>153.372</v>
      </c>
      <c r="CG325" s="14" t="n">
        <v>0.15</v>
      </c>
      <c r="CH325" s="14" t="n">
        <v>1</v>
      </c>
      <c r="CI325" s="14" t="n">
        <v>0</v>
      </c>
      <c r="CJ325" s="14" t="n">
        <v>0</v>
      </c>
      <c r="CK325" s="14" t="n">
        <v>0</v>
      </c>
      <c r="CL325" s="14" t="n">
        <v>0</v>
      </c>
      <c r="CM325" s="14" t="n">
        <v>0</v>
      </c>
      <c r="CN325" s="14" t="n">
        <v>0</v>
      </c>
      <c r="CO325" s="14" t="n">
        <v>0</v>
      </c>
      <c r="CP325" s="14" t="n">
        <v>0</v>
      </c>
      <c r="CQ325" s="14" t="n">
        <v>1.294</v>
      </c>
      <c r="CR325" s="14" t="n">
        <v>0</v>
      </c>
      <c r="CS325" s="14" t="n">
        <v>5.158</v>
      </c>
      <c r="CT325" s="14" t="n">
        <v>10.485</v>
      </c>
      <c r="CU325" s="14" t="n">
        <v>29.494</v>
      </c>
    </row>
    <row r="326">
      <c r="A326" s="14" t="inlineStr">
        <is>
          <t>GRD2023</t>
        </is>
      </c>
      <c r="B326" s="14" t="inlineStr">
        <is>
          <t>GRD</t>
        </is>
      </c>
      <c r="C326" s="14" t="inlineStr">
        <is>
          <t>GRD</t>
        </is>
      </c>
      <c r="D326" s="14" t="inlineStr">
        <is>
          <t>Grenada</t>
        </is>
      </c>
      <c r="E326" s="14" t="n">
        <v>2023</v>
      </c>
      <c r="F326" s="14" t="n">
        <v>0.15</v>
      </c>
      <c r="G326" s="14" t="n">
        <v>6.147</v>
      </c>
      <c r="H326" s="14" t="n">
        <v>1.286</v>
      </c>
      <c r="I326" s="14" t="n">
        <v>0</v>
      </c>
      <c r="J326" s="14" t="n">
        <v>6.147</v>
      </c>
      <c r="K326" s="14" t="n">
        <v>0</v>
      </c>
      <c r="L326" s="14" t="n">
        <v>1</v>
      </c>
      <c r="M326" s="14" t="n">
        <v>7.886</v>
      </c>
      <c r="N326" s="14" t="n">
        <v>3.857</v>
      </c>
      <c r="O326" s="14" t="n">
        <v>0</v>
      </c>
      <c r="P326" s="14" t="n">
        <v>7.886</v>
      </c>
      <c r="Q326" s="14" t="n">
        <v>0</v>
      </c>
      <c r="R326" s="14" t="n">
        <v>1</v>
      </c>
      <c r="S326" s="14" t="n">
        <v>12.575</v>
      </c>
      <c r="T326" s="14" t="n">
        <v>7.714</v>
      </c>
      <c r="U326" s="14" t="n">
        <v>0.209</v>
      </c>
      <c r="V326" s="14" t="n">
        <v>14.461</v>
      </c>
      <c r="W326" s="14" t="n">
        <v>0.15</v>
      </c>
      <c r="X326" s="14" t="n">
        <v>1</v>
      </c>
      <c r="Y326" s="14" t="n">
        <v>12.478</v>
      </c>
      <c r="Z326" s="14" t="n">
        <v>1.678</v>
      </c>
      <c r="AA326" s="14" t="n">
        <v>0</v>
      </c>
      <c r="AB326" s="14" t="n">
        <v>12.478</v>
      </c>
      <c r="AC326" s="14" t="n">
        <v>0</v>
      </c>
      <c r="AD326" s="14" t="n">
        <v>1</v>
      </c>
      <c r="AE326" s="14" t="n">
        <v>13.763</v>
      </c>
      <c r="AF326" s="14" t="n">
        <v>3.223</v>
      </c>
      <c r="AG326" s="14" t="n">
        <v>0</v>
      </c>
      <c r="AH326" s="14" t="n">
        <v>13.763</v>
      </c>
      <c r="AI326" s="14" t="n">
        <v>0</v>
      </c>
      <c r="AJ326" s="14" t="n">
        <v>1</v>
      </c>
      <c r="AK326" s="14" t="n">
        <v>21.477</v>
      </c>
      <c r="AL326" s="14" t="n">
        <v>11.54</v>
      </c>
      <c r="AM326" s="14" t="n">
        <v>0.357</v>
      </c>
      <c r="AN326" s="14" t="n">
        <v>24.699</v>
      </c>
      <c r="AO326" s="14" t="n">
        <v>0.15</v>
      </c>
      <c r="AP326" s="14" t="n">
        <v>1</v>
      </c>
      <c r="AQ326" s="14" t="n">
        <v>0.9389999999999999</v>
      </c>
      <c r="AR326" s="14" t="n">
        <v>0.158</v>
      </c>
      <c r="AS326" s="14" t="n">
        <v>0.338</v>
      </c>
      <c r="AT326" s="14" t="n">
        <v>1.277</v>
      </c>
      <c r="AU326" s="14" t="n">
        <v>0</v>
      </c>
      <c r="AV326" s="14" t="n">
        <v>1</v>
      </c>
      <c r="AW326" s="14" t="n">
        <v>0.919</v>
      </c>
      <c r="AX326" s="14" t="n">
        <v>0.157</v>
      </c>
      <c r="AY326" s="14" t="n">
        <v>0.346</v>
      </c>
      <c r="AZ326" s="14" t="n">
        <v>1.265</v>
      </c>
      <c r="BA326" s="14" t="n">
        <v>0</v>
      </c>
      <c r="BB326" s="14" t="n">
        <v>1</v>
      </c>
      <c r="BC326" s="14" t="n">
        <v>0.554</v>
      </c>
      <c r="BD326" s="14" t="n">
        <v>0.129</v>
      </c>
      <c r="BE326" s="14" t="n">
        <v>0.169</v>
      </c>
      <c r="BF326" s="14" t="n">
        <v>0.832</v>
      </c>
      <c r="BG326" s="14" t="n">
        <v>0.15</v>
      </c>
      <c r="BH326" s="14" t="n">
        <v>1</v>
      </c>
      <c r="BI326" s="14" t="n">
        <v>0.5570000000000001</v>
      </c>
      <c r="BJ326" s="14" t="n">
        <v>0.129</v>
      </c>
      <c r="BK326" s="14" t="n">
        <v>0.471</v>
      </c>
      <c r="BL326" s="14" t="n">
        <v>1.182</v>
      </c>
      <c r="BM326" s="14" t="n">
        <v>0.15</v>
      </c>
      <c r="BN326" s="14" t="n">
        <v>1</v>
      </c>
      <c r="BO326" s="14" t="n">
        <v>0</v>
      </c>
      <c r="BP326" s="14" t="n">
        <v>0</v>
      </c>
      <c r="BQ326" s="14" t="n">
        <v>0.349</v>
      </c>
      <c r="BR326" s="14" t="n">
        <v>0</v>
      </c>
      <c r="BS326" s="14" t="n">
        <v>1</v>
      </c>
      <c r="BT326" s="14" t="n">
        <v>0</v>
      </c>
      <c r="BU326" s="14" t="n">
        <v>0</v>
      </c>
      <c r="BV326" s="14" t="n">
        <v>0.38</v>
      </c>
      <c r="BW326" s="14" t="n">
        <v>0.075</v>
      </c>
      <c r="BX326" s="14" t="n">
        <v>1</v>
      </c>
      <c r="BY326" s="14" t="n">
        <v>13.254</v>
      </c>
      <c r="BZ326" s="14" t="n">
        <v>0</v>
      </c>
      <c r="CA326" s="14" t="n">
        <v>13.254</v>
      </c>
      <c r="CB326" s="14" t="n">
        <v>0</v>
      </c>
      <c r="CC326" s="14" t="n">
        <v>83.248</v>
      </c>
      <c r="CD326" s="14" t="n">
        <v>7.95</v>
      </c>
      <c r="CE326" s="14" t="n">
        <v>28.379</v>
      </c>
      <c r="CF326" s="14" t="n">
        <v>128.371</v>
      </c>
      <c r="CG326" s="14" t="n">
        <v>0.15</v>
      </c>
      <c r="CH326" s="14" t="n">
        <v>1</v>
      </c>
      <c r="CI326" s="14" t="n">
        <v>0</v>
      </c>
      <c r="CJ326" s="14" t="n">
        <v>0</v>
      </c>
      <c r="CK326" s="14" t="n">
        <v>0</v>
      </c>
      <c r="CL326" s="14" t="n">
        <v>0</v>
      </c>
      <c r="CM326" s="14" t="n">
        <v>0</v>
      </c>
      <c r="CN326" s="14" t="n">
        <v>0</v>
      </c>
      <c r="CO326" s="14" t="n">
        <v>0</v>
      </c>
      <c r="CP326" s="14" t="n">
        <v>0</v>
      </c>
      <c r="CQ326" s="14" t="n">
        <v>1.348</v>
      </c>
      <c r="CR326" s="14" t="n">
        <v>0</v>
      </c>
      <c r="CS326" s="14" t="n">
        <v>5.37</v>
      </c>
      <c r="CT326" s="14" t="n">
        <v>4.861</v>
      </c>
      <c r="CU326" s="14" t="n">
        <v>11.192</v>
      </c>
    </row>
    <row r="327">
      <c r="A327" s="14" t="inlineStr">
        <is>
          <t>GRD2024</t>
        </is>
      </c>
      <c r="B327" s="14" t="inlineStr">
        <is>
          <t>GRD</t>
        </is>
      </c>
      <c r="C327" s="14" t="inlineStr">
        <is>
          <t>GRD</t>
        </is>
      </c>
      <c r="D327" s="14" t="inlineStr">
        <is>
          <t>Grenada</t>
        </is>
      </c>
      <c r="E327" s="14" t="n">
        <v>2024</v>
      </c>
      <c r="F327" s="14" t="n">
        <v>0.15</v>
      </c>
      <c r="G327" s="14" t="n">
        <v>5.575</v>
      </c>
      <c r="H327" s="14" t="n">
        <v>1.324</v>
      </c>
      <c r="I327" s="14" t="n">
        <v>0</v>
      </c>
      <c r="J327" s="14" t="n">
        <v>5.575</v>
      </c>
      <c r="K327" s="14" t="n">
        <v>0</v>
      </c>
      <c r="L327" s="14" t="n">
        <v>1</v>
      </c>
      <c r="M327" s="14" t="n">
        <v>7.124</v>
      </c>
      <c r="N327" s="14" t="n">
        <v>3.971</v>
      </c>
      <c r="O327" s="14" t="n">
        <v>0</v>
      </c>
      <c r="P327" s="14" t="n">
        <v>7.124</v>
      </c>
      <c r="Q327" s="14" t="n">
        <v>0</v>
      </c>
      <c r="R327" s="14" t="n">
        <v>1</v>
      </c>
      <c r="S327" s="14" t="n">
        <v>12.193</v>
      </c>
      <c r="T327" s="14" t="n">
        <v>7.942</v>
      </c>
      <c r="U327" s="14" t="n">
        <v>0.249</v>
      </c>
      <c r="V327" s="14" t="n">
        <v>14.022</v>
      </c>
      <c r="W327" s="14" t="n">
        <v>0.15</v>
      </c>
      <c r="X327" s="14" t="n">
        <v>1</v>
      </c>
      <c r="Y327" s="14" t="n">
        <v>11.447</v>
      </c>
      <c r="Z327" s="14" t="n">
        <v>1.54</v>
      </c>
      <c r="AA327" s="14" t="n">
        <v>0</v>
      </c>
      <c r="AB327" s="14" t="n">
        <v>11.447</v>
      </c>
      <c r="AC327" s="14" t="n">
        <v>0</v>
      </c>
      <c r="AD327" s="14" t="n">
        <v>1</v>
      </c>
      <c r="AE327" s="14" t="n">
        <v>12.771</v>
      </c>
      <c r="AF327" s="14" t="n">
        <v>2.991</v>
      </c>
      <c r="AG327" s="14" t="n">
        <v>0</v>
      </c>
      <c r="AH327" s="14" t="n">
        <v>12.771</v>
      </c>
      <c r="AI327" s="14" t="n">
        <v>0</v>
      </c>
      <c r="AJ327" s="14" t="n">
        <v>1</v>
      </c>
      <c r="AK327" s="14" t="n">
        <v>20.712</v>
      </c>
      <c r="AL327" s="14" t="n">
        <v>11.129</v>
      </c>
      <c r="AM327" s="14" t="n">
        <v>0.423</v>
      </c>
      <c r="AN327" s="14" t="n">
        <v>23.819</v>
      </c>
      <c r="AO327" s="14" t="n">
        <v>0.15</v>
      </c>
      <c r="AP327" s="14" t="n">
        <v>1</v>
      </c>
      <c r="AQ327" s="14" t="n">
        <v>0.922</v>
      </c>
      <c r="AR327" s="14" t="n">
        <v>0.168</v>
      </c>
      <c r="AS327" s="14" t="n">
        <v>0.335</v>
      </c>
      <c r="AT327" s="14" t="n">
        <v>1.257</v>
      </c>
      <c r="AU327" s="14" t="n">
        <v>0</v>
      </c>
      <c r="AV327" s="14" t="n">
        <v>1</v>
      </c>
      <c r="AW327" s="14" t="n">
        <v>0.863</v>
      </c>
      <c r="AX327" s="14" t="n">
        <v>0.158</v>
      </c>
      <c r="AY327" s="14" t="n">
        <v>0.35</v>
      </c>
      <c r="AZ327" s="14" t="n">
        <v>1.214</v>
      </c>
      <c r="BA327" s="14" t="n">
        <v>0</v>
      </c>
      <c r="BB327" s="14" t="n">
        <v>1</v>
      </c>
      <c r="BC327" s="14" t="n">
        <v>0.534</v>
      </c>
      <c r="BD327" s="14" t="n">
        <v>0.132</v>
      </c>
      <c r="BE327" s="14" t="n">
        <v>0.19</v>
      </c>
      <c r="BF327" s="14" t="n">
        <v>0.832</v>
      </c>
      <c r="BG327" s="14" t="n">
        <v>0.15</v>
      </c>
      <c r="BH327" s="14" t="n">
        <v>1</v>
      </c>
      <c r="BI327" s="14" t="n">
        <v>0.5679999999999999</v>
      </c>
      <c r="BJ327" s="14" t="n">
        <v>0.132</v>
      </c>
      <c r="BK327" s="14" t="n">
        <v>0.364</v>
      </c>
      <c r="BL327" s="14" t="n">
        <v>1.072</v>
      </c>
      <c r="BM327" s="14" t="n">
        <v>0.15</v>
      </c>
      <c r="BN327" s="14" t="n">
        <v>1</v>
      </c>
      <c r="BO327" s="14" t="n">
        <v>0</v>
      </c>
      <c r="BP327" s="14" t="n">
        <v>0</v>
      </c>
      <c r="BQ327" s="14" t="n">
        <v>0.33</v>
      </c>
      <c r="BR327" s="14" t="n">
        <v>0</v>
      </c>
      <c r="BS327" s="14" t="n">
        <v>1</v>
      </c>
      <c r="BT327" s="14" t="n">
        <v>0</v>
      </c>
      <c r="BU327" s="14" t="n">
        <v>0</v>
      </c>
      <c r="BV327" s="14" t="n">
        <v>0.361</v>
      </c>
      <c r="BW327" s="14" t="n">
        <v>0.075</v>
      </c>
      <c r="BX327" s="14" t="n">
        <v>1</v>
      </c>
      <c r="BY327" s="14" t="n">
        <v>13.646</v>
      </c>
      <c r="BZ327" s="14" t="n">
        <v>0</v>
      </c>
      <c r="CA327" s="14" t="n">
        <v>13.646</v>
      </c>
      <c r="CB327" s="14" t="n">
        <v>0</v>
      </c>
      <c r="CC327" s="14" t="n">
        <v>82.58799999999999</v>
      </c>
      <c r="CD327" s="14" t="n">
        <v>7.95</v>
      </c>
      <c r="CE327" s="14" t="n">
        <v>31.916</v>
      </c>
      <c r="CF327" s="14" t="n">
        <v>129.043</v>
      </c>
      <c r="CG327" s="14" t="n">
        <v>0.15</v>
      </c>
      <c r="CH327" s="14" t="n">
        <v>1</v>
      </c>
      <c r="CI327" s="14" t="n">
        <v>0</v>
      </c>
      <c r="CJ327" s="14" t="n">
        <v>0</v>
      </c>
      <c r="CK327" s="14" t="n">
        <v>0</v>
      </c>
      <c r="CL327" s="14" t="n">
        <v>0</v>
      </c>
      <c r="CM327" s="14" t="n">
        <v>0</v>
      </c>
      <c r="CN327" s="14" t="n">
        <v>0</v>
      </c>
      <c r="CO327" s="14" t="n">
        <v>0</v>
      </c>
      <c r="CP327" s="14" t="n">
        <v>0</v>
      </c>
      <c r="CQ327" s="14" t="n">
        <v>1.387</v>
      </c>
      <c r="CR327" s="14" t="n">
        <v>0</v>
      </c>
      <c r="CS327" s="14" t="n">
        <v>5.529</v>
      </c>
      <c r="CT327" s="14" t="n">
        <v>4.251</v>
      </c>
      <c r="CU327" s="14" t="n">
        <v>10.123</v>
      </c>
    </row>
    <row r="328">
      <c r="A328" s="14" t="inlineStr">
        <is>
          <t>GUM2021</t>
        </is>
      </c>
      <c r="B328" s="14" t="inlineStr">
        <is>
          <t>GUM</t>
        </is>
      </c>
      <c r="C328" s="14" t="inlineStr">
        <is>
          <t>GUM</t>
        </is>
      </c>
      <c r="D328" s="14" t="inlineStr">
        <is>
          <t>Guam</t>
        </is>
      </c>
      <c r="E328" s="14" t="n">
        <v>2021</v>
      </c>
      <c r="F328" s="14" t="n">
        <v>0.04</v>
      </c>
      <c r="G328" s="14" t="n">
        <v>4.747</v>
      </c>
      <c r="H328" s="14" t="n">
        <v>1.143</v>
      </c>
      <c r="I328" s="14" t="n">
        <v>0</v>
      </c>
      <c r="J328" s="14" t="n">
        <v>4.747</v>
      </c>
      <c r="K328" s="14" t="n">
        <v>0</v>
      </c>
      <c r="L328" s="14" t="n">
        <v>1</v>
      </c>
      <c r="M328" s="14" t="n">
        <v>7.964</v>
      </c>
      <c r="N328" s="14" t="n">
        <v>3.43</v>
      </c>
      <c r="O328" s="14" t="n">
        <v>0</v>
      </c>
      <c r="P328" s="14" t="n">
        <v>7.964</v>
      </c>
      <c r="Q328" s="14" t="n">
        <v>0</v>
      </c>
      <c r="R328" s="14" t="n">
        <v>1</v>
      </c>
      <c r="S328" s="14" t="n">
        <v>10.464</v>
      </c>
      <c r="T328" s="14" t="n">
        <v>6.86</v>
      </c>
      <c r="U328" s="14" t="n">
        <v>0</v>
      </c>
      <c r="V328" s="14" t="n">
        <v>10.883</v>
      </c>
      <c r="W328" s="14" t="n">
        <v>0.04</v>
      </c>
      <c r="X328" s="14" t="n">
        <v>1</v>
      </c>
      <c r="Y328" s="14" t="n">
        <v>10.551</v>
      </c>
      <c r="Z328" s="14" t="n">
        <v>1.302</v>
      </c>
      <c r="AA328" s="14" t="n">
        <v>0</v>
      </c>
      <c r="AB328" s="14" t="n">
        <v>10.551</v>
      </c>
      <c r="AC328" s="14" t="n">
        <v>0</v>
      </c>
      <c r="AD328" s="14" t="n">
        <v>1</v>
      </c>
      <c r="AE328" s="14" t="n">
        <v>11.694</v>
      </c>
      <c r="AF328" s="14" t="n">
        <v>2.549</v>
      </c>
      <c r="AG328" s="14" t="n">
        <v>0</v>
      </c>
      <c r="AH328" s="14" t="n">
        <v>11.694</v>
      </c>
      <c r="AI328" s="14" t="n">
        <v>0</v>
      </c>
      <c r="AJ328" s="14" t="n">
        <v>1</v>
      </c>
      <c r="AK328" s="14" t="n">
        <v>18.554</v>
      </c>
      <c r="AL328" s="14" t="n">
        <v>9.627000000000001</v>
      </c>
      <c r="AM328" s="14" t="n">
        <v>0</v>
      </c>
      <c r="AN328" s="14" t="n">
        <v>19.296</v>
      </c>
      <c r="AO328" s="14" t="n">
        <v>0.04</v>
      </c>
      <c r="AP328" s="14" t="n">
        <v>1</v>
      </c>
      <c r="AQ328" s="14" t="n">
        <v>0.621</v>
      </c>
      <c r="AR328" s="14" t="n">
        <v>0.114</v>
      </c>
      <c r="AS328" s="14" t="n">
        <v>0</v>
      </c>
      <c r="AT328" s="14" t="n">
        <v>0.645</v>
      </c>
      <c r="AU328" s="14" t="n">
        <v>0.04</v>
      </c>
      <c r="AV328" s="14" t="n">
        <v>1</v>
      </c>
      <c r="AW328" s="14" t="n">
        <v>0.593</v>
      </c>
      <c r="AX328" s="14" t="n">
        <v>0.114</v>
      </c>
      <c r="AY328" s="14" t="n">
        <v>0</v>
      </c>
      <c r="AZ328" s="14" t="n">
        <v>0.617</v>
      </c>
      <c r="BA328" s="14" t="n">
        <v>0.04</v>
      </c>
      <c r="BB328" s="14" t="n">
        <v>1</v>
      </c>
      <c r="BC328" s="14" t="n">
        <v>0.44</v>
      </c>
      <c r="BD328" s="14" t="n">
        <v>0.114</v>
      </c>
      <c r="BE328" s="14" t="n">
        <v>0</v>
      </c>
      <c r="BF328" s="14" t="n">
        <v>0.457</v>
      </c>
      <c r="BG328" s="14" t="n">
        <v>0.04</v>
      </c>
      <c r="BH328" s="14" t="n">
        <v>1</v>
      </c>
      <c r="BI328" s="14" t="n">
        <v>0.5600000000000001</v>
      </c>
      <c r="BJ328" s="14" t="n">
        <v>0.114</v>
      </c>
      <c r="BK328" s="14" t="n">
        <v>0</v>
      </c>
      <c r="BL328" s="14" t="n">
        <v>0.583</v>
      </c>
      <c r="BM328" s="14" t="n">
        <v>0.04</v>
      </c>
      <c r="BN328" s="14" t="n">
        <v>1</v>
      </c>
      <c r="BO328" s="14" t="n">
        <v>0</v>
      </c>
      <c r="BP328" s="14" t="n">
        <v>0</v>
      </c>
      <c r="BQ328" s="14" t="n">
        <v>0</v>
      </c>
      <c r="BR328" s="14" t="n">
        <v>0</v>
      </c>
      <c r="BS328" s="14" t="n">
        <v>1</v>
      </c>
      <c r="BT328" s="14" t="n">
        <v>0</v>
      </c>
      <c r="BU328" s="14" t="n">
        <v>0</v>
      </c>
      <c r="BV328" s="14" t="n">
        <v>0</v>
      </c>
      <c r="BW328" s="14" t="n">
        <v>0.04</v>
      </c>
      <c r="BX328" s="14" t="n">
        <v>1</v>
      </c>
      <c r="BY328" s="14" t="n">
        <v>11.787</v>
      </c>
      <c r="BZ328" s="14" t="n">
        <v>0</v>
      </c>
      <c r="CA328" s="14" t="n">
        <v>11.787</v>
      </c>
      <c r="CB328" s="14" t="n">
        <v>0</v>
      </c>
      <c r="CC328" s="14" t="n">
        <v>81.69499999999999</v>
      </c>
      <c r="CD328" s="14" t="n">
        <v>7.95</v>
      </c>
      <c r="CE328" s="14" t="n">
        <v>0</v>
      </c>
      <c r="CF328" s="14" t="n">
        <v>84.96299999999999</v>
      </c>
      <c r="CG328" s="14" t="n">
        <v>0.04</v>
      </c>
      <c r="CH328" s="14" t="n">
        <v>1</v>
      </c>
      <c r="CI328" s="14" t="n">
        <v>0</v>
      </c>
      <c r="CJ328" s="14" t="n">
        <v>0</v>
      </c>
      <c r="CK328" s="14" t="n">
        <v>0</v>
      </c>
      <c r="CL328" s="14" t="n">
        <v>0</v>
      </c>
      <c r="CM328" s="14" t="n">
        <v>0</v>
      </c>
      <c r="CN328" s="14" t="n">
        <v>0</v>
      </c>
      <c r="CO328" s="14" t="n">
        <v>0</v>
      </c>
      <c r="CP328" s="14" t="n">
        <v>0</v>
      </c>
      <c r="CQ328" s="14" t="n">
        <v>1.198</v>
      </c>
      <c r="CR328" s="14" t="n">
        <v>0</v>
      </c>
      <c r="CS328" s="14" t="n">
        <v>4.776</v>
      </c>
      <c r="CT328" s="14" t="n">
        <v>3.604</v>
      </c>
      <c r="CU328" s="14" t="n">
        <v>9.407999999999999</v>
      </c>
    </row>
    <row r="329">
      <c r="A329" s="14" t="inlineStr">
        <is>
          <t>GUM2022</t>
        </is>
      </c>
      <c r="B329" s="14" t="inlineStr">
        <is>
          <t>GUM</t>
        </is>
      </c>
      <c r="C329" s="14" t="inlineStr">
        <is>
          <t>GUM</t>
        </is>
      </c>
      <c r="D329" s="14" t="inlineStr">
        <is>
          <t>Guam</t>
        </is>
      </c>
      <c r="E329" s="14" t="n">
        <v>2022</v>
      </c>
      <c r="F329" s="14" t="n">
        <v>0.04</v>
      </c>
      <c r="G329" s="14" t="n">
        <v>8.788</v>
      </c>
      <c r="H329" s="14" t="n">
        <v>1.235</v>
      </c>
      <c r="I329" s="14" t="n">
        <v>0</v>
      </c>
      <c r="J329" s="14" t="n">
        <v>8.788</v>
      </c>
      <c r="K329" s="14" t="n">
        <v>0</v>
      </c>
      <c r="L329" s="14" t="n">
        <v>1</v>
      </c>
      <c r="M329" s="14" t="n">
        <v>9.782999999999999</v>
      </c>
      <c r="N329" s="14" t="n">
        <v>3.704</v>
      </c>
      <c r="O329" s="14" t="n">
        <v>0</v>
      </c>
      <c r="P329" s="14" t="n">
        <v>9.782999999999999</v>
      </c>
      <c r="Q329" s="14" t="n">
        <v>0</v>
      </c>
      <c r="R329" s="14" t="n">
        <v>1</v>
      </c>
      <c r="S329" s="14" t="n">
        <v>14.962</v>
      </c>
      <c r="T329" s="14" t="n">
        <v>7.408</v>
      </c>
      <c r="U329" s="14" t="n">
        <v>0.044</v>
      </c>
      <c r="V329" s="14" t="n">
        <v>15.56</v>
      </c>
      <c r="W329" s="14" t="n">
        <v>0.04</v>
      </c>
      <c r="X329" s="14" t="n">
        <v>1</v>
      </c>
      <c r="Y329" s="14" t="n">
        <v>17.332</v>
      </c>
      <c r="Z329" s="14" t="n">
        <v>2.139</v>
      </c>
      <c r="AA329" s="14" t="n">
        <v>0</v>
      </c>
      <c r="AB329" s="14" t="n">
        <v>17.332</v>
      </c>
      <c r="AC329" s="14" t="n">
        <v>0</v>
      </c>
      <c r="AD329" s="14" t="n">
        <v>1</v>
      </c>
      <c r="AE329" s="14" t="n">
        <v>18.566</v>
      </c>
      <c r="AF329" s="14" t="n">
        <v>4.048</v>
      </c>
      <c r="AG329" s="14" t="n">
        <v>0</v>
      </c>
      <c r="AH329" s="14" t="n">
        <v>18.566</v>
      </c>
      <c r="AI329" s="14" t="n">
        <v>0</v>
      </c>
      <c r="AJ329" s="14" t="n">
        <v>1</v>
      </c>
      <c r="AK329" s="14" t="n">
        <v>25.974</v>
      </c>
      <c r="AL329" s="14" t="n">
        <v>13.478</v>
      </c>
      <c r="AM329" s="14" t="n">
        <v>0.077</v>
      </c>
      <c r="AN329" s="14" t="n">
        <v>27.013</v>
      </c>
      <c r="AO329" s="14" t="n">
        <v>0.04</v>
      </c>
      <c r="AP329" s="14" t="n">
        <v>1</v>
      </c>
      <c r="AQ329" s="14" t="n">
        <v>0.847</v>
      </c>
      <c r="AR329" s="14" t="n">
        <v>0.123</v>
      </c>
      <c r="AS329" s="14" t="n">
        <v>0.003</v>
      </c>
      <c r="AT329" s="14" t="n">
        <v>0.881</v>
      </c>
      <c r="AU329" s="14" t="n">
        <v>0.04</v>
      </c>
      <c r="AV329" s="14" t="n">
        <v>1</v>
      </c>
      <c r="AW329" s="14" t="n">
        <v>0.947</v>
      </c>
      <c r="AX329" s="14" t="n">
        <v>0.123</v>
      </c>
      <c r="AY329" s="14" t="n">
        <v>0.003</v>
      </c>
      <c r="AZ329" s="14" t="n">
        <v>0.985</v>
      </c>
      <c r="BA329" s="14" t="n">
        <v>0.04</v>
      </c>
      <c r="BB329" s="14" t="n">
        <v>1</v>
      </c>
      <c r="BC329" s="14" t="n">
        <v>0.589</v>
      </c>
      <c r="BD329" s="14" t="n">
        <v>0.123</v>
      </c>
      <c r="BE329" s="14" t="n">
        <v>0.002</v>
      </c>
      <c r="BF329" s="14" t="n">
        <v>0.612</v>
      </c>
      <c r="BG329" s="14" t="n">
        <v>0.04</v>
      </c>
      <c r="BH329" s="14" t="n">
        <v>1</v>
      </c>
      <c r="BI329" s="14" t="n">
        <v>0.6889999999999999</v>
      </c>
      <c r="BJ329" s="14" t="n">
        <v>0.123</v>
      </c>
      <c r="BK329" s="14" t="n">
        <v>0.002</v>
      </c>
      <c r="BL329" s="14" t="n">
        <v>0.716</v>
      </c>
      <c r="BM329" s="14" t="n">
        <v>0.04</v>
      </c>
      <c r="BN329" s="14" t="n">
        <v>1</v>
      </c>
      <c r="BO329" s="14" t="n">
        <v>0</v>
      </c>
      <c r="BP329" s="14" t="n">
        <v>0</v>
      </c>
      <c r="BQ329" s="14" t="n">
        <v>0</v>
      </c>
      <c r="BR329" s="14" t="n">
        <v>0</v>
      </c>
      <c r="BS329" s="14" t="n">
        <v>1</v>
      </c>
      <c r="BT329" s="14" t="n">
        <v>0</v>
      </c>
      <c r="BU329" s="14" t="n">
        <v>0</v>
      </c>
      <c r="BV329" s="14" t="n">
        <v>0</v>
      </c>
      <c r="BW329" s="14" t="n">
        <v>0.04</v>
      </c>
      <c r="BX329" s="14" t="n">
        <v>1</v>
      </c>
      <c r="BY329" s="14" t="n">
        <v>12.729</v>
      </c>
      <c r="BZ329" s="14" t="n">
        <v>0</v>
      </c>
      <c r="CA329" s="14" t="n">
        <v>12.729</v>
      </c>
      <c r="CB329" s="14" t="n">
        <v>0</v>
      </c>
      <c r="CC329" s="14" t="n">
        <v>102.477</v>
      </c>
      <c r="CD329" s="14" t="n">
        <v>7.95</v>
      </c>
      <c r="CE329" s="14" t="n">
        <v>0.303</v>
      </c>
      <c r="CF329" s="14" t="n">
        <v>106.576</v>
      </c>
      <c r="CG329" s="14" t="n">
        <v>0.04</v>
      </c>
      <c r="CH329" s="14" t="n">
        <v>1</v>
      </c>
      <c r="CI329" s="14" t="n">
        <v>0</v>
      </c>
      <c r="CJ329" s="14" t="n">
        <v>0</v>
      </c>
      <c r="CK329" s="14" t="n">
        <v>0</v>
      </c>
      <c r="CL329" s="14" t="n">
        <v>0</v>
      </c>
      <c r="CM329" s="14" t="n">
        <v>0</v>
      </c>
      <c r="CN329" s="14" t="n">
        <v>0</v>
      </c>
      <c r="CO329" s="14" t="n">
        <v>0</v>
      </c>
      <c r="CP329" s="14" t="n">
        <v>0</v>
      </c>
      <c r="CQ329" s="14" t="n">
        <v>1.294</v>
      </c>
      <c r="CR329" s="14" t="n">
        <v>0</v>
      </c>
      <c r="CS329" s="14" t="n">
        <v>5.158</v>
      </c>
      <c r="CT329" s="14" t="n">
        <v>7.554</v>
      </c>
      <c r="CU329" s="14" t="n">
        <v>16.097</v>
      </c>
    </row>
    <row r="330">
      <c r="A330" s="14" t="inlineStr">
        <is>
          <t>GUM2023</t>
        </is>
      </c>
      <c r="B330" s="14" t="inlineStr">
        <is>
          <t>GUM</t>
        </is>
      </c>
      <c r="C330" s="14" t="inlineStr">
        <is>
          <t>GUM</t>
        </is>
      </c>
      <c r="D330" s="14" t="inlineStr">
        <is>
          <t>Guam</t>
        </is>
      </c>
      <c r="E330" s="14" t="n">
        <v>2023</v>
      </c>
      <c r="F330" s="14" t="n">
        <v>0.04</v>
      </c>
      <c r="G330" s="14" t="n">
        <v>5.77</v>
      </c>
      <c r="H330" s="14" t="n">
        <v>1.286</v>
      </c>
      <c r="I330" s="14" t="n">
        <v>0</v>
      </c>
      <c r="J330" s="14" t="n">
        <v>5.77</v>
      </c>
      <c r="K330" s="14" t="n">
        <v>0</v>
      </c>
      <c r="L330" s="14" t="n">
        <v>1</v>
      </c>
      <c r="M330" s="14" t="n">
        <v>7.886</v>
      </c>
      <c r="N330" s="14" t="n">
        <v>3.857</v>
      </c>
      <c r="O330" s="14" t="n">
        <v>0</v>
      </c>
      <c r="P330" s="14" t="n">
        <v>7.886</v>
      </c>
      <c r="Q330" s="14" t="n">
        <v>0</v>
      </c>
      <c r="R330" s="14" t="n">
        <v>1</v>
      </c>
      <c r="S330" s="14" t="n">
        <v>12.198</v>
      </c>
      <c r="T330" s="14" t="n">
        <v>7.714</v>
      </c>
      <c r="U330" s="14" t="n">
        <v>0.054</v>
      </c>
      <c r="V330" s="14" t="n">
        <v>12.686</v>
      </c>
      <c r="W330" s="14" t="n">
        <v>0.04</v>
      </c>
      <c r="X330" s="14" t="n">
        <v>1</v>
      </c>
      <c r="Y330" s="14" t="n">
        <v>13.814</v>
      </c>
      <c r="Z330" s="14" t="n">
        <v>1.705</v>
      </c>
      <c r="AA330" s="14" t="n">
        <v>0</v>
      </c>
      <c r="AB330" s="14" t="n">
        <v>13.814</v>
      </c>
      <c r="AC330" s="14" t="n">
        <v>0</v>
      </c>
      <c r="AD330" s="14" t="n">
        <v>1</v>
      </c>
      <c r="AE330" s="14" t="n">
        <v>15.1</v>
      </c>
      <c r="AF330" s="14" t="n">
        <v>3.292</v>
      </c>
      <c r="AG330" s="14" t="n">
        <v>0</v>
      </c>
      <c r="AH330" s="14" t="n">
        <v>15.1</v>
      </c>
      <c r="AI330" s="14" t="n">
        <v>0</v>
      </c>
      <c r="AJ330" s="14" t="n">
        <v>1</v>
      </c>
      <c r="AK330" s="14" t="n">
        <v>22.814</v>
      </c>
      <c r="AL330" s="14" t="n">
        <v>11.838</v>
      </c>
      <c r="AM330" s="14" t="n">
        <v>0.101</v>
      </c>
      <c r="AN330" s="14" t="n">
        <v>23.726</v>
      </c>
      <c r="AO330" s="14" t="n">
        <v>0.04</v>
      </c>
      <c r="AP330" s="14" t="n">
        <v>1</v>
      </c>
      <c r="AQ330" s="14" t="n">
        <v>0.749</v>
      </c>
      <c r="AR330" s="14" t="n">
        <v>0.129</v>
      </c>
      <c r="AS330" s="14" t="n">
        <v>0.003</v>
      </c>
      <c r="AT330" s="14" t="n">
        <v>0.779</v>
      </c>
      <c r="AU330" s="14" t="n">
        <v>0.04</v>
      </c>
      <c r="AV330" s="14" t="n">
        <v>1</v>
      </c>
      <c r="AW330" s="14" t="n">
        <v>0.783</v>
      </c>
      <c r="AX330" s="14" t="n">
        <v>0.129</v>
      </c>
      <c r="AY330" s="14" t="n">
        <v>0.003</v>
      </c>
      <c r="AZ330" s="14" t="n">
        <v>0.8139999999999999</v>
      </c>
      <c r="BA330" s="14" t="n">
        <v>0.04</v>
      </c>
      <c r="BB330" s="14" t="n">
        <v>1</v>
      </c>
      <c r="BC330" s="14" t="n">
        <v>0.527</v>
      </c>
      <c r="BD330" s="14" t="n">
        <v>0.129</v>
      </c>
      <c r="BE330" s="14" t="n">
        <v>0.002</v>
      </c>
      <c r="BF330" s="14" t="n">
        <v>0.549</v>
      </c>
      <c r="BG330" s="14" t="n">
        <v>0.04</v>
      </c>
      <c r="BH330" s="14" t="n">
        <v>1</v>
      </c>
      <c r="BI330" s="14" t="n">
        <v>0.64</v>
      </c>
      <c r="BJ330" s="14" t="n">
        <v>0.129</v>
      </c>
      <c r="BK330" s="14" t="n">
        <v>0.003</v>
      </c>
      <c r="BL330" s="14" t="n">
        <v>0.665</v>
      </c>
      <c r="BM330" s="14" t="n">
        <v>0.04</v>
      </c>
      <c r="BN330" s="14" t="n">
        <v>1</v>
      </c>
      <c r="BO330" s="14" t="n">
        <v>0</v>
      </c>
      <c r="BP330" s="14" t="n">
        <v>0</v>
      </c>
      <c r="BQ330" s="14" t="n">
        <v>0</v>
      </c>
      <c r="BR330" s="14" t="n">
        <v>0</v>
      </c>
      <c r="BS330" s="14" t="n">
        <v>1</v>
      </c>
      <c r="BT330" s="14" t="n">
        <v>0</v>
      </c>
      <c r="BU330" s="14" t="n">
        <v>0</v>
      </c>
      <c r="BV330" s="14" t="n">
        <v>0</v>
      </c>
      <c r="BW330" s="14" t="n">
        <v>0.04</v>
      </c>
      <c r="BX330" s="14" t="n">
        <v>1</v>
      </c>
      <c r="BY330" s="14" t="n">
        <v>13.254</v>
      </c>
      <c r="BZ330" s="14" t="n">
        <v>0</v>
      </c>
      <c r="CA330" s="14" t="n">
        <v>13.254</v>
      </c>
      <c r="CB330" s="14" t="n">
        <v>0</v>
      </c>
      <c r="CC330" s="14" t="n">
        <v>87.07899999999999</v>
      </c>
      <c r="CD330" s="14" t="n">
        <v>7.95</v>
      </c>
      <c r="CE330" s="14" t="n">
        <v>0.386</v>
      </c>
      <c r="CF330" s="14" t="n">
        <v>90.562</v>
      </c>
      <c r="CG330" s="14" t="n">
        <v>0.04</v>
      </c>
      <c r="CH330" s="14" t="n">
        <v>1</v>
      </c>
      <c r="CI330" s="14" t="n">
        <v>0</v>
      </c>
      <c r="CJ330" s="14" t="n">
        <v>0</v>
      </c>
      <c r="CK330" s="14" t="n">
        <v>0</v>
      </c>
      <c r="CL330" s="14" t="n">
        <v>0</v>
      </c>
      <c r="CM330" s="14" t="n">
        <v>0</v>
      </c>
      <c r="CN330" s="14" t="n">
        <v>0</v>
      </c>
      <c r="CO330" s="14" t="n">
        <v>0</v>
      </c>
      <c r="CP330" s="14" t="n">
        <v>0</v>
      </c>
      <c r="CQ330" s="14" t="n">
        <v>1.348</v>
      </c>
      <c r="CR330" s="14" t="n">
        <v>0</v>
      </c>
      <c r="CS330" s="14" t="n">
        <v>5.37</v>
      </c>
      <c r="CT330" s="14" t="n">
        <v>4.484</v>
      </c>
      <c r="CU330" s="14" t="n">
        <v>12.529</v>
      </c>
    </row>
    <row r="331">
      <c r="A331" s="14" t="inlineStr">
        <is>
          <t>GUM2024</t>
        </is>
      </c>
      <c r="B331" s="14" t="inlineStr">
        <is>
          <t>GUM</t>
        </is>
      </c>
      <c r="C331" s="14" t="inlineStr">
        <is>
          <t>GUM</t>
        </is>
      </c>
      <c r="D331" s="14" t="inlineStr">
        <is>
          <t>Guam</t>
        </is>
      </c>
      <c r="E331" s="14" t="n">
        <v>2024</v>
      </c>
      <c r="F331" s="14" t="n">
        <v>0.04</v>
      </c>
      <c r="G331" s="14" t="n">
        <v>4.833</v>
      </c>
      <c r="H331" s="14" t="n">
        <v>1.324</v>
      </c>
      <c r="I331" s="14" t="n">
        <v>0</v>
      </c>
      <c r="J331" s="14" t="n">
        <v>4.833</v>
      </c>
      <c r="K331" s="14" t="n">
        <v>0</v>
      </c>
      <c r="L331" s="14" t="n">
        <v>1</v>
      </c>
      <c r="M331" s="14" t="n">
        <v>7.124</v>
      </c>
      <c r="N331" s="14" t="n">
        <v>3.971</v>
      </c>
      <c r="O331" s="14" t="n">
        <v>0</v>
      </c>
      <c r="P331" s="14" t="n">
        <v>7.124</v>
      </c>
      <c r="Q331" s="14" t="n">
        <v>0</v>
      </c>
      <c r="R331" s="14" t="n">
        <v>1</v>
      </c>
      <c r="S331" s="14" t="n">
        <v>11.451</v>
      </c>
      <c r="T331" s="14" t="n">
        <v>7.942</v>
      </c>
      <c r="U331" s="14" t="n">
        <v>0.062</v>
      </c>
      <c r="V331" s="14" t="n">
        <v>11.909</v>
      </c>
      <c r="W331" s="14" t="n">
        <v>0.04</v>
      </c>
      <c r="X331" s="14" t="n">
        <v>1</v>
      </c>
      <c r="Y331" s="14" t="n">
        <v>12.219</v>
      </c>
      <c r="Z331" s="14" t="n">
        <v>1.508</v>
      </c>
      <c r="AA331" s="14" t="n">
        <v>0</v>
      </c>
      <c r="AB331" s="14" t="n">
        <v>12.219</v>
      </c>
      <c r="AC331" s="14" t="n">
        <v>0</v>
      </c>
      <c r="AD331" s="14" t="n">
        <v>1</v>
      </c>
      <c r="AE331" s="14" t="n">
        <v>13.543</v>
      </c>
      <c r="AF331" s="14" t="n">
        <v>2.952</v>
      </c>
      <c r="AG331" s="14" t="n">
        <v>0</v>
      </c>
      <c r="AH331" s="14" t="n">
        <v>13.543</v>
      </c>
      <c r="AI331" s="14" t="n">
        <v>0</v>
      </c>
      <c r="AJ331" s="14" t="n">
        <v>1</v>
      </c>
      <c r="AK331" s="14" t="n">
        <v>21.484</v>
      </c>
      <c r="AL331" s="14" t="n">
        <v>11.148</v>
      </c>
      <c r="AM331" s="14" t="n">
        <v>0.117</v>
      </c>
      <c r="AN331" s="14" t="n">
        <v>22.344</v>
      </c>
      <c r="AO331" s="14" t="n">
        <v>0.04</v>
      </c>
      <c r="AP331" s="14" t="n">
        <v>1</v>
      </c>
      <c r="AQ331" s="14" t="n">
        <v>0.72</v>
      </c>
      <c r="AR331" s="14" t="n">
        <v>0.132</v>
      </c>
      <c r="AS331" s="14" t="n">
        <v>0.004</v>
      </c>
      <c r="AT331" s="14" t="n">
        <v>0.749</v>
      </c>
      <c r="AU331" s="14" t="n">
        <v>0.04</v>
      </c>
      <c r="AV331" s="14" t="n">
        <v>1</v>
      </c>
      <c r="AW331" s="14" t="n">
        <v>0.734</v>
      </c>
      <c r="AX331" s="14" t="n">
        <v>0.132</v>
      </c>
      <c r="AY331" s="14" t="n">
        <v>0.004</v>
      </c>
      <c r="AZ331" s="14" t="n">
        <v>0.763</v>
      </c>
      <c r="BA331" s="14" t="n">
        <v>0.04</v>
      </c>
      <c r="BB331" s="14" t="n">
        <v>1</v>
      </c>
      <c r="BC331" s="14" t="n">
        <v>0.51</v>
      </c>
      <c r="BD331" s="14" t="n">
        <v>0.132</v>
      </c>
      <c r="BE331" s="14" t="n">
        <v>0.003</v>
      </c>
      <c r="BF331" s="14" t="n">
        <v>0.531</v>
      </c>
      <c r="BG331" s="14" t="n">
        <v>0.04</v>
      </c>
      <c r="BH331" s="14" t="n">
        <v>1</v>
      </c>
      <c r="BI331" s="14" t="n">
        <v>0.652</v>
      </c>
      <c r="BJ331" s="14" t="n">
        <v>0.132</v>
      </c>
      <c r="BK331" s="14" t="n">
        <v>0.004</v>
      </c>
      <c r="BL331" s="14" t="n">
        <v>0.678</v>
      </c>
      <c r="BM331" s="14" t="n">
        <v>0.04</v>
      </c>
      <c r="BN331" s="14" t="n">
        <v>1</v>
      </c>
      <c r="BO331" s="14" t="n">
        <v>0</v>
      </c>
      <c r="BP331" s="14" t="n">
        <v>0</v>
      </c>
      <c r="BQ331" s="14" t="n">
        <v>0</v>
      </c>
      <c r="BR331" s="14" t="n">
        <v>0</v>
      </c>
      <c r="BS331" s="14" t="n">
        <v>1</v>
      </c>
      <c r="BT331" s="14" t="n">
        <v>0</v>
      </c>
      <c r="BU331" s="14" t="n">
        <v>0</v>
      </c>
      <c r="BV331" s="14" t="n">
        <v>0</v>
      </c>
      <c r="BW331" s="14" t="n">
        <v>0.04</v>
      </c>
      <c r="BX331" s="14" t="n">
        <v>1</v>
      </c>
      <c r="BY331" s="14" t="n">
        <v>13.646</v>
      </c>
      <c r="BZ331" s="14" t="n">
        <v>0</v>
      </c>
      <c r="CA331" s="14" t="n">
        <v>13.646</v>
      </c>
      <c r="CB331" s="14" t="n">
        <v>0</v>
      </c>
      <c r="CC331" s="14" t="n">
        <v>86.38500000000001</v>
      </c>
      <c r="CD331" s="14" t="n">
        <v>7.95</v>
      </c>
      <c r="CE331" s="14" t="n">
        <v>0.471</v>
      </c>
      <c r="CF331" s="14" t="n">
        <v>89.84099999999999</v>
      </c>
      <c r="CG331" s="14" t="n">
        <v>0.04</v>
      </c>
      <c r="CH331" s="14" t="n">
        <v>1</v>
      </c>
      <c r="CI331" s="14" t="n">
        <v>0</v>
      </c>
      <c r="CJ331" s="14" t="n">
        <v>0</v>
      </c>
      <c r="CK331" s="14" t="n">
        <v>0</v>
      </c>
      <c r="CL331" s="14" t="n">
        <v>0</v>
      </c>
      <c r="CM331" s="14" t="n">
        <v>0</v>
      </c>
      <c r="CN331" s="14" t="n">
        <v>0</v>
      </c>
      <c r="CO331" s="14" t="n">
        <v>0</v>
      </c>
      <c r="CP331" s="14" t="n">
        <v>0</v>
      </c>
      <c r="CQ331" s="14" t="n">
        <v>1.387</v>
      </c>
      <c r="CR331" s="14" t="n">
        <v>0</v>
      </c>
      <c r="CS331" s="14" t="n">
        <v>5.529</v>
      </c>
      <c r="CT331" s="14" t="n">
        <v>3.509</v>
      </c>
      <c r="CU331" s="14" t="n">
        <v>10.896</v>
      </c>
    </row>
    <row r="332">
      <c r="A332" s="14" t="inlineStr">
        <is>
          <t>GTM2021</t>
        </is>
      </c>
      <c r="B332" s="14" t="inlineStr">
        <is>
          <t>GTM</t>
        </is>
      </c>
      <c r="C332" s="14" t="inlineStr">
        <is>
          <t>GTM</t>
        </is>
      </c>
      <c r="D332" s="14" t="inlineStr">
        <is>
          <t>Guatemala</t>
        </is>
      </c>
      <c r="E332" s="14" t="n">
        <v>2021</v>
      </c>
      <c r="F332" s="14" t="n">
        <v>0.12</v>
      </c>
      <c r="G332" s="14" t="n">
        <v>5.897</v>
      </c>
      <c r="H332" s="14" t="n">
        <v>1.143</v>
      </c>
      <c r="I332" s="14" t="n">
        <v>0.238</v>
      </c>
      <c r="J332" s="14" t="n">
        <v>6.134</v>
      </c>
      <c r="K332" s="14" t="n">
        <v>0</v>
      </c>
      <c r="L332" s="14" t="n">
        <v>1</v>
      </c>
      <c r="M332" s="14" t="n">
        <v>7.964</v>
      </c>
      <c r="N332" s="14" t="n">
        <v>3.43</v>
      </c>
      <c r="O332" s="14" t="n">
        <v>0</v>
      </c>
      <c r="P332" s="14" t="n">
        <v>7.964</v>
      </c>
      <c r="Q332" s="14" t="n">
        <v>0</v>
      </c>
      <c r="R332" s="14" t="n">
        <v>1</v>
      </c>
      <c r="S332" s="14" t="n">
        <v>11.613</v>
      </c>
      <c r="T332" s="14" t="n">
        <v>6.86</v>
      </c>
      <c r="U332" s="14" t="n">
        <v>0</v>
      </c>
      <c r="V332" s="14" t="n">
        <v>13.007</v>
      </c>
      <c r="W332" s="14" t="n">
        <v>0.12</v>
      </c>
      <c r="X332" s="14" t="n">
        <v>1</v>
      </c>
      <c r="Y332" s="14" t="n">
        <v>5.347</v>
      </c>
      <c r="Z332" s="14" t="n">
        <v>0.389</v>
      </c>
      <c r="AA332" s="14" t="n">
        <v>0</v>
      </c>
      <c r="AB332" s="14" t="n">
        <v>5.347</v>
      </c>
      <c r="AC332" s="14" t="n">
        <v>0</v>
      </c>
      <c r="AD332" s="14" t="n">
        <v>1</v>
      </c>
      <c r="AE332" s="14" t="n">
        <v>5.919</v>
      </c>
      <c r="AF332" s="14" t="n">
        <v>0.796</v>
      </c>
      <c r="AG332" s="14" t="n">
        <v>0</v>
      </c>
      <c r="AH332" s="14" t="n">
        <v>5.919</v>
      </c>
      <c r="AI332" s="14" t="n">
        <v>0</v>
      </c>
      <c r="AJ332" s="14" t="n">
        <v>1</v>
      </c>
      <c r="AK332" s="14" t="n">
        <v>9.349</v>
      </c>
      <c r="AL332" s="14" t="n">
        <v>3.497</v>
      </c>
      <c r="AM332" s="14" t="n">
        <v>0</v>
      </c>
      <c r="AN332" s="14" t="n">
        <v>10.471</v>
      </c>
      <c r="AO332" s="14" t="n">
        <v>0.12</v>
      </c>
      <c r="AP332" s="14" t="n">
        <v>1</v>
      </c>
      <c r="AQ332" s="14" t="n">
        <v>0.649</v>
      </c>
      <c r="AR332" s="14" t="n">
        <v>0.114</v>
      </c>
      <c r="AS332" s="14" t="n">
        <v>0.169</v>
      </c>
      <c r="AT332" s="14" t="n">
        <v>0.917</v>
      </c>
      <c r="AU332" s="14" t="n">
        <v>0.12</v>
      </c>
      <c r="AV332" s="14" t="n">
        <v>1</v>
      </c>
      <c r="AW332" s="14" t="n">
        <v>0.577</v>
      </c>
      <c r="AX332" s="14" t="n">
        <v>0.114</v>
      </c>
      <c r="AY332" s="14" t="n">
        <v>0.104</v>
      </c>
      <c r="AZ332" s="14" t="n">
        <v>0.763</v>
      </c>
      <c r="BA332" s="14" t="n">
        <v>0.12</v>
      </c>
      <c r="BB332" s="14" t="n">
        <v>1</v>
      </c>
      <c r="BC332" s="14" t="n">
        <v>0.458</v>
      </c>
      <c r="BD332" s="14" t="n">
        <v>0.114</v>
      </c>
      <c r="BE332" s="14" t="n">
        <v>-0.059</v>
      </c>
      <c r="BF332" s="14" t="n">
        <v>0.447</v>
      </c>
      <c r="BG332" s="14" t="n">
        <v>0</v>
      </c>
      <c r="BH332" s="14" t="n">
        <v>0</v>
      </c>
      <c r="BI332" s="14" t="n">
        <v>0.491</v>
      </c>
      <c r="BJ332" s="14" t="n">
        <v>0.114</v>
      </c>
      <c r="BK332" s="14" t="n">
        <v>0.415</v>
      </c>
      <c r="BL332" s="14" t="n">
        <v>1.015</v>
      </c>
      <c r="BM332" s="14" t="n">
        <v>0.12</v>
      </c>
      <c r="BN332" s="14" t="n">
        <v>1</v>
      </c>
      <c r="BO332" s="14" t="n">
        <v>0</v>
      </c>
      <c r="BP332" s="14" t="n">
        <v>0</v>
      </c>
      <c r="BQ332" s="14" t="n">
        <v>0.132</v>
      </c>
      <c r="BR332" s="14" t="n">
        <v>0</v>
      </c>
      <c r="BS332" s="14" t="n">
        <v>1</v>
      </c>
      <c r="BT332" s="14" t="n">
        <v>0</v>
      </c>
      <c r="BU332" s="14" t="n">
        <v>0</v>
      </c>
      <c r="BV332" s="14" t="n">
        <v>0.223</v>
      </c>
      <c r="BW332" s="14" t="n">
        <v>0.12</v>
      </c>
      <c r="BX332" s="14" t="n">
        <v>0.833</v>
      </c>
      <c r="BY332" s="14" t="n">
        <v>11.787</v>
      </c>
      <c r="BZ332" s="14" t="n">
        <v>0</v>
      </c>
      <c r="CA332" s="14" t="n">
        <v>11.787</v>
      </c>
      <c r="CB332" s="14" t="n">
        <v>0</v>
      </c>
      <c r="CC332" s="14" t="n">
        <v>78.125</v>
      </c>
      <c r="CD332" s="14" t="n">
        <v>7.95</v>
      </c>
      <c r="CE332" s="14" t="n">
        <v>6.6</v>
      </c>
      <c r="CF332" s="14" t="n">
        <v>94.892</v>
      </c>
      <c r="CG332" s="14" t="n">
        <v>0.12</v>
      </c>
      <c r="CH332" s="14" t="n">
        <v>1</v>
      </c>
      <c r="CI332" s="14" t="n">
        <v>0</v>
      </c>
      <c r="CJ332" s="14" t="n">
        <v>0</v>
      </c>
      <c r="CK332" s="14" t="n">
        <v>0</v>
      </c>
      <c r="CL332" s="14" t="n">
        <v>0</v>
      </c>
      <c r="CM332" s="14" t="n">
        <v>0</v>
      </c>
      <c r="CN332" s="14" t="n">
        <v>0</v>
      </c>
      <c r="CO332" s="14" t="n">
        <v>0</v>
      </c>
      <c r="CP332" s="14" t="n">
        <v>0</v>
      </c>
      <c r="CQ332" s="14" t="n">
        <v>1.198</v>
      </c>
      <c r="CR332" s="14" t="n">
        <v>1</v>
      </c>
      <c r="CS332" s="14" t="n">
        <v>4.776</v>
      </c>
      <c r="CT332" s="14" t="n">
        <v>4.753</v>
      </c>
      <c r="CU332" s="14" t="n">
        <v>15.983</v>
      </c>
    </row>
    <row r="333">
      <c r="A333" s="14" t="inlineStr">
        <is>
          <t>GTM2022</t>
        </is>
      </c>
      <c r="B333" s="14" t="inlineStr">
        <is>
          <t>GTM</t>
        </is>
      </c>
      <c r="C333" s="14" t="inlineStr">
        <is>
          <t>GTM</t>
        </is>
      </c>
      <c r="D333" s="14" t="inlineStr">
        <is>
          <t>Guatemala</t>
        </is>
      </c>
      <c r="E333" s="14" t="n">
        <v>2022</v>
      </c>
      <c r="F333" s="14" t="n">
        <v>0.12</v>
      </c>
      <c r="G333" s="14" t="n">
        <v>11.72</v>
      </c>
      <c r="H333" s="14" t="n">
        <v>1.235</v>
      </c>
      <c r="I333" s="14" t="n">
        <v>0.524</v>
      </c>
      <c r="J333" s="14" t="n">
        <v>12.244</v>
      </c>
      <c r="K333" s="14" t="n">
        <v>0</v>
      </c>
      <c r="L333" s="14" t="n">
        <v>1</v>
      </c>
      <c r="M333" s="14" t="n">
        <v>9.782999999999999</v>
      </c>
      <c r="N333" s="14" t="n">
        <v>3.704</v>
      </c>
      <c r="O333" s="14" t="n">
        <v>0</v>
      </c>
      <c r="P333" s="14" t="n">
        <v>9.782999999999999</v>
      </c>
      <c r="Q333" s="14" t="n">
        <v>0</v>
      </c>
      <c r="R333" s="14" t="n">
        <v>1</v>
      </c>
      <c r="S333" s="14" t="n">
        <v>17.893</v>
      </c>
      <c r="T333" s="14" t="n">
        <v>7.408</v>
      </c>
      <c r="U333" s="14" t="n">
        <v>0.159</v>
      </c>
      <c r="V333" s="14" t="n">
        <v>20.041</v>
      </c>
      <c r="W333" s="14" t="n">
        <v>0.12</v>
      </c>
      <c r="X333" s="14" t="n">
        <v>1</v>
      </c>
      <c r="Y333" s="14" t="n">
        <v>5.775</v>
      </c>
      <c r="Z333" s="14" t="n">
        <v>0.42</v>
      </c>
      <c r="AA333" s="14" t="n">
        <v>0</v>
      </c>
      <c r="AB333" s="14" t="n">
        <v>5.775</v>
      </c>
      <c r="AC333" s="14" t="n">
        <v>0</v>
      </c>
      <c r="AD333" s="14" t="n">
        <v>1</v>
      </c>
      <c r="AE333" s="14" t="n">
        <v>6.392</v>
      </c>
      <c r="AF333" s="14" t="n">
        <v>0.86</v>
      </c>
      <c r="AG333" s="14" t="n">
        <v>0</v>
      </c>
      <c r="AH333" s="14" t="n">
        <v>6.392</v>
      </c>
      <c r="AI333" s="14" t="n">
        <v>0</v>
      </c>
      <c r="AJ333" s="14" t="n">
        <v>1</v>
      </c>
      <c r="AK333" s="14" t="n">
        <v>10.096</v>
      </c>
      <c r="AL333" s="14" t="n">
        <v>3.776</v>
      </c>
      <c r="AM333" s="14" t="n">
        <v>0.09</v>
      </c>
      <c r="AN333" s="14" t="n">
        <v>11.308</v>
      </c>
      <c r="AO333" s="14" t="n">
        <v>0.12</v>
      </c>
      <c r="AP333" s="14" t="n">
        <v>1</v>
      </c>
      <c r="AQ333" s="14" t="n">
        <v>0.896</v>
      </c>
      <c r="AR333" s="14" t="n">
        <v>0.123</v>
      </c>
      <c r="AS333" s="14" t="n">
        <v>0.161</v>
      </c>
      <c r="AT333" s="14" t="n">
        <v>1.183</v>
      </c>
      <c r="AU333" s="14" t="n">
        <v>0.12</v>
      </c>
      <c r="AV333" s="14" t="n">
        <v>1</v>
      </c>
      <c r="AW333" s="14" t="n">
        <v>0.89</v>
      </c>
      <c r="AX333" s="14" t="n">
        <v>0.123</v>
      </c>
      <c r="AY333" s="14" t="n">
        <v>0.131</v>
      </c>
      <c r="AZ333" s="14" t="n">
        <v>1.144</v>
      </c>
      <c r="BA333" s="14" t="n">
        <v>0.12</v>
      </c>
      <c r="BB333" s="14" t="n">
        <v>1</v>
      </c>
      <c r="BC333" s="14" t="n">
        <v>0.62</v>
      </c>
      <c r="BD333" s="14" t="n">
        <v>0.123</v>
      </c>
      <c r="BE333" s="14" t="n">
        <v>-0.207</v>
      </c>
      <c r="BF333" s="14" t="n">
        <v>0.463</v>
      </c>
      <c r="BG333" s="14" t="n">
        <v>0</v>
      </c>
      <c r="BH333" s="14" t="n">
        <v>0</v>
      </c>
      <c r="BI333" s="14" t="n">
        <v>0.608</v>
      </c>
      <c r="BJ333" s="14" t="n">
        <v>0.123</v>
      </c>
      <c r="BK333" s="14" t="n">
        <v>0.529</v>
      </c>
      <c r="BL333" s="14" t="n">
        <v>1.273</v>
      </c>
      <c r="BM333" s="14" t="n">
        <v>0.12</v>
      </c>
      <c r="BN333" s="14" t="n">
        <v>1</v>
      </c>
      <c r="BO333" s="14" t="n">
        <v>0</v>
      </c>
      <c r="BP333" s="14" t="n">
        <v>0</v>
      </c>
      <c r="BQ333" s="14" t="n">
        <v>0.141</v>
      </c>
      <c r="BR333" s="14" t="n">
        <v>0</v>
      </c>
      <c r="BS333" s="14" t="n">
        <v>1</v>
      </c>
      <c r="BT333" s="14" t="n">
        <v>0</v>
      </c>
      <c r="BU333" s="14" t="n">
        <v>0</v>
      </c>
      <c r="BV333" s="14" t="n">
        <v>0.133</v>
      </c>
      <c r="BW333" s="14" t="n">
        <v>0.12</v>
      </c>
      <c r="BX333" s="14" t="n">
        <v>0.833</v>
      </c>
      <c r="BY333" s="14" t="n">
        <v>12.729</v>
      </c>
      <c r="BZ333" s="14" t="n">
        <v>0</v>
      </c>
      <c r="CA333" s="14" t="n">
        <v>12.729</v>
      </c>
      <c r="CB333" s="14" t="n">
        <v>0</v>
      </c>
      <c r="CC333" s="14" t="n">
        <v>97.90000000000001</v>
      </c>
      <c r="CD333" s="14" t="n">
        <v>7.95</v>
      </c>
      <c r="CE333" s="14" t="n">
        <v>6.598</v>
      </c>
      <c r="CF333" s="14" t="n">
        <v>116.007</v>
      </c>
      <c r="CG333" s="14" t="n">
        <v>0.12</v>
      </c>
      <c r="CH333" s="14" t="n">
        <v>1</v>
      </c>
      <c r="CI333" s="14" t="n">
        <v>0</v>
      </c>
      <c r="CJ333" s="14" t="n">
        <v>0</v>
      </c>
      <c r="CK333" s="14" t="n">
        <v>0</v>
      </c>
      <c r="CL333" s="14" t="n">
        <v>0</v>
      </c>
      <c r="CM333" s="14" t="n">
        <v>0</v>
      </c>
      <c r="CN333" s="14" t="n">
        <v>0</v>
      </c>
      <c r="CO333" s="14" t="n">
        <v>0</v>
      </c>
      <c r="CP333" s="14" t="n">
        <v>0</v>
      </c>
      <c r="CQ333" s="14" t="n">
        <v>1.294</v>
      </c>
      <c r="CR333" s="14" t="n">
        <v>1</v>
      </c>
      <c r="CS333" s="14" t="n">
        <v>5.158</v>
      </c>
      <c r="CT333" s="14" t="n">
        <v>10.485</v>
      </c>
      <c r="CU333" s="14" t="n">
        <v>29.494</v>
      </c>
    </row>
    <row r="334">
      <c r="A334" s="14" t="inlineStr">
        <is>
          <t>GTM2023</t>
        </is>
      </c>
      <c r="B334" s="14" t="inlineStr">
        <is>
          <t>GTM</t>
        </is>
      </c>
      <c r="C334" s="14" t="inlineStr">
        <is>
          <t>GTM</t>
        </is>
      </c>
      <c r="D334" s="14" t="inlineStr">
        <is>
          <t>Guatemala</t>
        </is>
      </c>
      <c r="E334" s="14" t="n">
        <v>2023</v>
      </c>
      <c r="F334" s="14" t="n">
        <v>0.12</v>
      </c>
      <c r="G334" s="14" t="n">
        <v>5.295</v>
      </c>
      <c r="H334" s="14" t="n">
        <v>1.154</v>
      </c>
      <c r="I334" s="14" t="n">
        <v>0.193</v>
      </c>
      <c r="J334" s="14" t="n">
        <v>5.488</v>
      </c>
      <c r="K334" s="14" t="n">
        <v>0</v>
      </c>
      <c r="L334" s="14" t="n">
        <v>1</v>
      </c>
      <c r="M334" s="14" t="n">
        <v>6.941</v>
      </c>
      <c r="N334" s="14" t="n">
        <v>3.462</v>
      </c>
      <c r="O334" s="14" t="n">
        <v>0</v>
      </c>
      <c r="P334" s="14" t="n">
        <v>6.941</v>
      </c>
      <c r="Q334" s="14" t="n">
        <v>0</v>
      </c>
      <c r="R334" s="14" t="n">
        <v>1</v>
      </c>
      <c r="S334" s="14" t="n">
        <v>11.065</v>
      </c>
      <c r="T334" s="14" t="n">
        <v>6.924</v>
      </c>
      <c r="U334" s="14" t="n">
        <v>0.147</v>
      </c>
      <c r="V334" s="14" t="n">
        <v>12.393</v>
      </c>
      <c r="W334" s="14" t="n">
        <v>0.12</v>
      </c>
      <c r="X334" s="14" t="n">
        <v>1</v>
      </c>
      <c r="Y334" s="14" t="n">
        <v>6.013</v>
      </c>
      <c r="Z334" s="14" t="n">
        <v>0.438</v>
      </c>
      <c r="AA334" s="14" t="n">
        <v>0</v>
      </c>
      <c r="AB334" s="14" t="n">
        <v>6.013</v>
      </c>
      <c r="AC334" s="14" t="n">
        <v>0</v>
      </c>
      <c r="AD334" s="14" t="n">
        <v>1</v>
      </c>
      <c r="AE334" s="14" t="n">
        <v>6.656</v>
      </c>
      <c r="AF334" s="14" t="n">
        <v>0.895</v>
      </c>
      <c r="AG334" s="14" t="n">
        <v>0</v>
      </c>
      <c r="AH334" s="14" t="n">
        <v>6.656</v>
      </c>
      <c r="AI334" s="14" t="n">
        <v>0</v>
      </c>
      <c r="AJ334" s="14" t="n">
        <v>1</v>
      </c>
      <c r="AK334" s="14" t="n">
        <v>10.513</v>
      </c>
      <c r="AL334" s="14" t="n">
        <v>3.932</v>
      </c>
      <c r="AM334" s="14" t="n">
        <v>0.14</v>
      </c>
      <c r="AN334" s="14" t="n">
        <v>11.775</v>
      </c>
      <c r="AO334" s="14" t="n">
        <v>0.12</v>
      </c>
      <c r="AP334" s="14" t="n">
        <v>1</v>
      </c>
      <c r="AQ334" s="14" t="n">
        <v>0.791</v>
      </c>
      <c r="AR334" s="14" t="n">
        <v>0.129</v>
      </c>
      <c r="AS334" s="14" t="n">
        <v>0.227</v>
      </c>
      <c r="AT334" s="14" t="n">
        <v>1.14</v>
      </c>
      <c r="AU334" s="14" t="n">
        <v>0.12</v>
      </c>
      <c r="AV334" s="14" t="n">
        <v>1</v>
      </c>
      <c r="AW334" s="14" t="n">
        <v>0.618</v>
      </c>
      <c r="AX334" s="14" t="n">
        <v>0.129</v>
      </c>
      <c r="AY334" s="14" t="n">
        <v>0.349</v>
      </c>
      <c r="AZ334" s="14" t="n">
        <v>1.083</v>
      </c>
      <c r="BA334" s="14" t="n">
        <v>0.12</v>
      </c>
      <c r="BB334" s="14" t="n">
        <v>1</v>
      </c>
      <c r="BC334" s="14" t="n">
        <v>0.554</v>
      </c>
      <c r="BD334" s="14" t="n">
        <v>0.129</v>
      </c>
      <c r="BE334" s="14" t="n">
        <v>-0.139</v>
      </c>
      <c r="BF334" s="14" t="n">
        <v>0.465</v>
      </c>
      <c r="BG334" s="14" t="n">
        <v>0</v>
      </c>
      <c r="BH334" s="14" t="n">
        <v>0</v>
      </c>
      <c r="BI334" s="14" t="n">
        <v>0.5570000000000001</v>
      </c>
      <c r="BJ334" s="14" t="n">
        <v>0.129</v>
      </c>
      <c r="BK334" s="14" t="n">
        <v>0.571</v>
      </c>
      <c r="BL334" s="14" t="n">
        <v>1.264</v>
      </c>
      <c r="BM334" s="14" t="n">
        <v>0.12</v>
      </c>
      <c r="BN334" s="14" t="n">
        <v>1</v>
      </c>
      <c r="BO334" s="14" t="n">
        <v>0</v>
      </c>
      <c r="BP334" s="14" t="n">
        <v>0</v>
      </c>
      <c r="BQ334" s="14" t="n">
        <v>0.127</v>
      </c>
      <c r="BR334" s="14" t="n">
        <v>0</v>
      </c>
      <c r="BS334" s="14" t="n">
        <v>1</v>
      </c>
      <c r="BT334" s="14" t="n">
        <v>0</v>
      </c>
      <c r="BU334" s="14" t="n">
        <v>0</v>
      </c>
      <c r="BV334" s="14" t="n">
        <v>0.115</v>
      </c>
      <c r="BW334" s="14" t="n">
        <v>0.12</v>
      </c>
      <c r="BX334" s="14" t="n">
        <v>0.833</v>
      </c>
      <c r="BY334" s="14" t="n">
        <v>13.254</v>
      </c>
      <c r="BZ334" s="14" t="n">
        <v>0</v>
      </c>
      <c r="CA334" s="14" t="n">
        <v>13.254</v>
      </c>
      <c r="CB334" s="14" t="n">
        <v>0</v>
      </c>
      <c r="CC334" s="14" t="n">
        <v>83.248</v>
      </c>
      <c r="CD334" s="14" t="n">
        <v>7.95</v>
      </c>
      <c r="CE334" s="14" t="n">
        <v>9.125999999999999</v>
      </c>
      <c r="CF334" s="14" t="n">
        <v>102.103</v>
      </c>
      <c r="CG334" s="14" t="n">
        <v>0.12</v>
      </c>
      <c r="CH334" s="14" t="n">
        <v>1</v>
      </c>
      <c r="CI334" s="14" t="n">
        <v>0</v>
      </c>
      <c r="CJ334" s="14" t="n">
        <v>0</v>
      </c>
      <c r="CK334" s="14" t="n">
        <v>0</v>
      </c>
      <c r="CL334" s="14" t="n">
        <v>0</v>
      </c>
      <c r="CM334" s="14" t="n">
        <v>0</v>
      </c>
      <c r="CN334" s="14" t="n">
        <v>0</v>
      </c>
      <c r="CO334" s="14" t="n">
        <v>0</v>
      </c>
      <c r="CP334" s="14" t="n">
        <v>0.205</v>
      </c>
      <c r="CQ334" s="14" t="n">
        <v>1.348</v>
      </c>
      <c r="CR334" s="14" t="n">
        <v>1</v>
      </c>
      <c r="CS334" s="14" t="n">
        <v>5.37</v>
      </c>
      <c r="CT334" s="14" t="n">
        <v>4.861</v>
      </c>
      <c r="CU334" s="14" t="n">
        <v>11.192</v>
      </c>
    </row>
    <row r="335">
      <c r="A335" s="14" t="inlineStr">
        <is>
          <t>GTM2024</t>
        </is>
      </c>
      <c r="B335" s="14" t="inlineStr">
        <is>
          <t>GTM</t>
        </is>
      </c>
      <c r="C335" s="14" t="inlineStr">
        <is>
          <t>GTM</t>
        </is>
      </c>
      <c r="D335" s="14" t="inlineStr">
        <is>
          <t>Guatemala</t>
        </is>
      </c>
      <c r="E335" s="14" t="n">
        <v>2024</v>
      </c>
      <c r="F335" s="14" t="n">
        <v>0.12</v>
      </c>
      <c r="G335" s="14" t="n">
        <v>4.852</v>
      </c>
      <c r="H335" s="14" t="n">
        <v>1.188</v>
      </c>
      <c r="I335" s="14" t="n">
        <v>0.169</v>
      </c>
      <c r="J335" s="14" t="n">
        <v>5.021</v>
      </c>
      <c r="K335" s="14" t="n">
        <v>0</v>
      </c>
      <c r="L335" s="14" t="n">
        <v>1</v>
      </c>
      <c r="M335" s="14" t="n">
        <v>6.355</v>
      </c>
      <c r="N335" s="14" t="n">
        <v>3.564</v>
      </c>
      <c r="O335" s="14" t="n">
        <v>0</v>
      </c>
      <c r="P335" s="14" t="n">
        <v>6.355</v>
      </c>
      <c r="Q335" s="14" t="n">
        <v>0</v>
      </c>
      <c r="R335" s="14" t="n">
        <v>1</v>
      </c>
      <c r="S335" s="14" t="n">
        <v>10.792</v>
      </c>
      <c r="T335" s="14" t="n">
        <v>7.128</v>
      </c>
      <c r="U335" s="14" t="n">
        <v>0.176</v>
      </c>
      <c r="V335" s="14" t="n">
        <v>12.087</v>
      </c>
      <c r="W335" s="14" t="n">
        <v>0.12</v>
      </c>
      <c r="X335" s="14" t="n">
        <v>1</v>
      </c>
      <c r="Y335" s="14" t="n">
        <v>6.191</v>
      </c>
      <c r="Z335" s="14" t="n">
        <v>0.451</v>
      </c>
      <c r="AA335" s="14" t="n">
        <v>0</v>
      </c>
      <c r="AB335" s="14" t="n">
        <v>6.191</v>
      </c>
      <c r="AC335" s="14" t="n">
        <v>0</v>
      </c>
      <c r="AD335" s="14" t="n">
        <v>1</v>
      </c>
      <c r="AE335" s="14" t="n">
        <v>6.853</v>
      </c>
      <c r="AF335" s="14" t="n">
        <v>0.922</v>
      </c>
      <c r="AG335" s="14" t="n">
        <v>0</v>
      </c>
      <c r="AH335" s="14" t="n">
        <v>6.853</v>
      </c>
      <c r="AI335" s="14" t="n">
        <v>0</v>
      </c>
      <c r="AJ335" s="14" t="n">
        <v>1</v>
      </c>
      <c r="AK335" s="14" t="n">
        <v>10.823</v>
      </c>
      <c r="AL335" s="14" t="n">
        <v>4.048</v>
      </c>
      <c r="AM335" s="14" t="n">
        <v>0.177</v>
      </c>
      <c r="AN335" s="14" t="n">
        <v>12.122</v>
      </c>
      <c r="AO335" s="14" t="n">
        <v>0.12</v>
      </c>
      <c r="AP335" s="14" t="n">
        <v>1</v>
      </c>
      <c r="AQ335" s="14" t="n">
        <v>0.756</v>
      </c>
      <c r="AR335" s="14" t="n">
        <v>0.132</v>
      </c>
      <c r="AS335" s="14" t="n">
        <v>0.201</v>
      </c>
      <c r="AT335" s="14" t="n">
        <v>1.072</v>
      </c>
      <c r="AU335" s="14" t="n">
        <v>0.12</v>
      </c>
      <c r="AV335" s="14" t="n">
        <v>1</v>
      </c>
      <c r="AW335" s="14" t="n">
        <v>0.655</v>
      </c>
      <c r="AX335" s="14" t="n">
        <v>0.132</v>
      </c>
      <c r="AY335" s="14" t="n">
        <v>0.232</v>
      </c>
      <c r="AZ335" s="14" t="n">
        <v>0.994</v>
      </c>
      <c r="BA335" s="14" t="n">
        <v>0.12</v>
      </c>
      <c r="BB335" s="14" t="n">
        <v>1</v>
      </c>
      <c r="BC335" s="14" t="n">
        <v>0.534</v>
      </c>
      <c r="BD335" s="14" t="n">
        <v>0.132</v>
      </c>
      <c r="BE335" s="14" t="n">
        <v>-0.164</v>
      </c>
      <c r="BF335" s="14" t="n">
        <v>0.413</v>
      </c>
      <c r="BG335" s="14" t="n">
        <v>0</v>
      </c>
      <c r="BH335" s="14" t="n">
        <v>0</v>
      </c>
      <c r="BI335" s="14" t="n">
        <v>0.5679999999999999</v>
      </c>
      <c r="BJ335" s="14" t="n">
        <v>0.132</v>
      </c>
      <c r="BK335" s="14" t="n">
        <v>0.5570000000000001</v>
      </c>
      <c r="BL335" s="14" t="n">
        <v>1.26</v>
      </c>
      <c r="BM335" s="14" t="n">
        <v>0.12</v>
      </c>
      <c r="BN335" s="14" t="n">
        <v>1</v>
      </c>
      <c r="BO335" s="14" t="n">
        <v>0</v>
      </c>
      <c r="BP335" s="14" t="n">
        <v>0</v>
      </c>
      <c r="BQ335" s="14" t="n">
        <v>0.156</v>
      </c>
      <c r="BR335" s="14" t="n">
        <v>0</v>
      </c>
      <c r="BS335" s="14" t="n">
        <v>1</v>
      </c>
      <c r="BT335" s="14" t="n">
        <v>0</v>
      </c>
      <c r="BU335" s="14" t="n">
        <v>0</v>
      </c>
      <c r="BV335" s="14" t="n">
        <v>0.209</v>
      </c>
      <c r="BW335" s="14" t="n">
        <v>0.12</v>
      </c>
      <c r="BX335" s="14" t="n">
        <v>0.833</v>
      </c>
      <c r="BY335" s="14" t="n">
        <v>13.646</v>
      </c>
      <c r="BZ335" s="14" t="n">
        <v>0</v>
      </c>
      <c r="CA335" s="14" t="n">
        <v>13.646</v>
      </c>
      <c r="CB335" s="14" t="n">
        <v>0</v>
      </c>
      <c r="CC335" s="14" t="n">
        <v>82.58799999999999</v>
      </c>
      <c r="CD335" s="14" t="n">
        <v>7.95</v>
      </c>
      <c r="CE335" s="14" t="n">
        <v>9.972</v>
      </c>
      <c r="CF335" s="14" t="n">
        <v>101.999</v>
      </c>
      <c r="CG335" s="14" t="n">
        <v>0.12</v>
      </c>
      <c r="CH335" s="14" t="n">
        <v>1</v>
      </c>
      <c r="CI335" s="14" t="n">
        <v>0</v>
      </c>
      <c r="CJ335" s="14" t="n">
        <v>0</v>
      </c>
      <c r="CK335" s="14" t="n">
        <v>0</v>
      </c>
      <c r="CL335" s="14" t="n">
        <v>0</v>
      </c>
      <c r="CM335" s="14" t="n">
        <v>0</v>
      </c>
      <c r="CN335" s="14" t="n">
        <v>0</v>
      </c>
      <c r="CO335" s="14" t="n">
        <v>0</v>
      </c>
      <c r="CP335" s="14" t="n">
        <v>0.205</v>
      </c>
      <c r="CQ335" s="14" t="n">
        <v>1.387</v>
      </c>
      <c r="CR335" s="14" t="n">
        <v>1</v>
      </c>
      <c r="CS335" s="14" t="n">
        <v>5.529</v>
      </c>
      <c r="CT335" s="14" t="n">
        <v>4.251</v>
      </c>
      <c r="CU335" s="14" t="n">
        <v>10.123</v>
      </c>
    </row>
    <row r="336">
      <c r="A336" s="14" t="inlineStr">
        <is>
          <t>GIN2021</t>
        </is>
      </c>
      <c r="B336" s="14" t="inlineStr">
        <is>
          <t>GIN</t>
        </is>
      </c>
      <c r="C336" s="14" t="inlineStr">
        <is>
          <t>GIN</t>
        </is>
      </c>
      <c r="D336" s="14" t="inlineStr">
        <is>
          <t>Guinea</t>
        </is>
      </c>
      <c r="E336" s="14" t="n">
        <v>2021</v>
      </c>
      <c r="F336" s="14" t="n">
        <v>0.18</v>
      </c>
      <c r="G336" s="14" t="n">
        <v>5.897</v>
      </c>
      <c r="H336" s="14" t="n">
        <v>1.143</v>
      </c>
      <c r="I336" s="14" t="n">
        <v>0</v>
      </c>
      <c r="J336" s="14" t="n">
        <v>5.897</v>
      </c>
      <c r="K336" s="14" t="n">
        <v>0</v>
      </c>
      <c r="L336" s="14" t="n">
        <v>1</v>
      </c>
      <c r="M336" s="14" t="n">
        <v>7.964</v>
      </c>
      <c r="N336" s="14" t="n">
        <v>3.43</v>
      </c>
      <c r="O336" s="14" t="n">
        <v>0</v>
      </c>
      <c r="P336" s="14" t="n">
        <v>7.964</v>
      </c>
      <c r="Q336" s="14" t="n">
        <v>0</v>
      </c>
      <c r="R336" s="14" t="n">
        <v>1</v>
      </c>
      <c r="S336" s="14" t="n">
        <v>11.613</v>
      </c>
      <c r="T336" s="14" t="n">
        <v>6.86</v>
      </c>
      <c r="U336" s="14" t="n">
        <v>0</v>
      </c>
      <c r="V336" s="14" t="n">
        <v>13.704</v>
      </c>
      <c r="W336" s="14" t="n">
        <v>0.18</v>
      </c>
      <c r="X336" s="14" t="n">
        <v>1</v>
      </c>
      <c r="Y336" s="14" t="n">
        <v>13.209</v>
      </c>
      <c r="Z336" s="14" t="n">
        <v>1.785</v>
      </c>
      <c r="AA336" s="14" t="n">
        <v>0</v>
      </c>
      <c r="AB336" s="14" t="n">
        <v>13.209</v>
      </c>
      <c r="AC336" s="14" t="n">
        <v>0</v>
      </c>
      <c r="AD336" s="14" t="n">
        <v>1</v>
      </c>
      <c r="AE336" s="14" t="n">
        <v>14.352</v>
      </c>
      <c r="AF336" s="14" t="n">
        <v>3.356</v>
      </c>
      <c r="AG336" s="14" t="n">
        <v>0</v>
      </c>
      <c r="AH336" s="14" t="n">
        <v>14.352</v>
      </c>
      <c r="AI336" s="14" t="n">
        <v>0</v>
      </c>
      <c r="AJ336" s="14" t="n">
        <v>1</v>
      </c>
      <c r="AK336" s="14" t="n">
        <v>21.212</v>
      </c>
      <c r="AL336" s="14" t="n">
        <v>11.298</v>
      </c>
      <c r="AM336" s="14" t="n">
        <v>0</v>
      </c>
      <c r="AN336" s="14" t="n">
        <v>25.03</v>
      </c>
      <c r="AO336" s="14" t="n">
        <v>0.18</v>
      </c>
      <c r="AP336" s="14" t="n">
        <v>1</v>
      </c>
      <c r="AQ336" s="14" t="n">
        <v>0.619</v>
      </c>
      <c r="AR336" s="14" t="n">
        <v>0.114</v>
      </c>
      <c r="AS336" s="14" t="n">
        <v>0.358</v>
      </c>
      <c r="AT336" s="14" t="n">
        <v>1.153</v>
      </c>
      <c r="AU336" s="14" t="n">
        <v>0.18</v>
      </c>
      <c r="AV336" s="14" t="n">
        <v>1</v>
      </c>
      <c r="AW336" s="14" t="n">
        <v>0.599</v>
      </c>
      <c r="AX336" s="14" t="n">
        <v>0.114</v>
      </c>
      <c r="AY336" s="14" t="n">
        <v>0.315</v>
      </c>
      <c r="AZ336" s="14" t="n">
        <v>1.079</v>
      </c>
      <c r="BA336" s="14" t="n">
        <v>0.18</v>
      </c>
      <c r="BB336" s="14" t="n">
        <v>1</v>
      </c>
      <c r="BC336" s="14" t="n">
        <v>0.439</v>
      </c>
      <c r="BD336" s="14" t="n">
        <v>0.114</v>
      </c>
      <c r="BE336" s="14" t="n">
        <v>0</v>
      </c>
      <c r="BF336" s="14" t="n">
        <v>0.518</v>
      </c>
      <c r="BG336" s="14" t="n">
        <v>0.18</v>
      </c>
      <c r="BH336" s="14" t="n">
        <v>1</v>
      </c>
      <c r="BI336" s="14" t="n">
        <v>0.505</v>
      </c>
      <c r="BJ336" s="14" t="n">
        <v>0.114</v>
      </c>
      <c r="BK336" s="14" t="n">
        <v>0.418</v>
      </c>
      <c r="BL336" s="14" t="n">
        <v>1.089</v>
      </c>
      <c r="BM336" s="14" t="n">
        <v>0.18</v>
      </c>
      <c r="BN336" s="14" t="n">
        <v>1</v>
      </c>
      <c r="BO336" s="14" t="n">
        <v>0</v>
      </c>
      <c r="BP336" s="14" t="n">
        <v>0</v>
      </c>
      <c r="BQ336" s="14" t="n">
        <v>0.185</v>
      </c>
      <c r="BR336" s="14" t="n">
        <v>0</v>
      </c>
      <c r="BS336" s="14" t="n">
        <v>1</v>
      </c>
      <c r="BT336" s="14" t="n">
        <v>0</v>
      </c>
      <c r="BU336" s="14" t="n">
        <v>0</v>
      </c>
      <c r="BV336" s="14" t="n">
        <v>0.039</v>
      </c>
      <c r="BW336" s="14" t="n">
        <v>0.18</v>
      </c>
      <c r="BX336" s="14" t="n">
        <v>1</v>
      </c>
      <c r="BY336" s="14" t="n">
        <v>11.787</v>
      </c>
      <c r="BZ336" s="14" t="n">
        <v>0</v>
      </c>
      <c r="CA336" s="14" t="n">
        <v>11.787</v>
      </c>
      <c r="CB336" s="14" t="n">
        <v>0</v>
      </c>
      <c r="CC336" s="14" t="n">
        <v>78.125</v>
      </c>
      <c r="CD336" s="14" t="n">
        <v>7.95</v>
      </c>
      <c r="CE336" s="14" t="n">
        <v>0</v>
      </c>
      <c r="CF336" s="14" t="n">
        <v>92.188</v>
      </c>
      <c r="CG336" s="14" t="n">
        <v>0.18</v>
      </c>
      <c r="CH336" s="14" t="n">
        <v>1</v>
      </c>
      <c r="CI336" s="14" t="n">
        <v>0</v>
      </c>
      <c r="CJ336" s="14" t="n">
        <v>0</v>
      </c>
      <c r="CK336" s="14" t="n">
        <v>0</v>
      </c>
      <c r="CL336" s="14" t="n">
        <v>0</v>
      </c>
      <c r="CM336" s="14" t="n">
        <v>0</v>
      </c>
      <c r="CN336" s="14" t="n">
        <v>0</v>
      </c>
      <c r="CO336" s="14" t="n">
        <v>0</v>
      </c>
      <c r="CP336" s="14" t="n">
        <v>0</v>
      </c>
      <c r="CQ336" s="14" t="n">
        <v>1.198</v>
      </c>
      <c r="CR336" s="14" t="n">
        <v>0</v>
      </c>
      <c r="CS336" s="14" t="n">
        <v>4.776</v>
      </c>
      <c r="CT336" s="14" t="n">
        <v>4.753</v>
      </c>
      <c r="CU336" s="14" t="n">
        <v>15.162</v>
      </c>
    </row>
    <row r="337">
      <c r="A337" s="14" t="inlineStr">
        <is>
          <t>GIN2022</t>
        </is>
      </c>
      <c r="B337" s="14" t="inlineStr">
        <is>
          <t>GIN</t>
        </is>
      </c>
      <c r="C337" s="14" t="inlineStr">
        <is>
          <t>GIN</t>
        </is>
      </c>
      <c r="D337" s="14" t="inlineStr">
        <is>
          <t>Guinea</t>
        </is>
      </c>
      <c r="E337" s="14" t="n">
        <v>2022</v>
      </c>
      <c r="F337" s="14" t="n">
        <v>0.18</v>
      </c>
      <c r="G337" s="14" t="n">
        <v>11.72</v>
      </c>
      <c r="H337" s="14" t="n">
        <v>1.235</v>
      </c>
      <c r="I337" s="14" t="n">
        <v>0</v>
      </c>
      <c r="J337" s="14" t="n">
        <v>11.72</v>
      </c>
      <c r="K337" s="14" t="n">
        <v>0</v>
      </c>
      <c r="L337" s="14" t="n">
        <v>1</v>
      </c>
      <c r="M337" s="14" t="n">
        <v>9.782999999999999</v>
      </c>
      <c r="N337" s="14" t="n">
        <v>3.704</v>
      </c>
      <c r="O337" s="14" t="n">
        <v>0</v>
      </c>
      <c r="P337" s="14" t="n">
        <v>9.782999999999999</v>
      </c>
      <c r="Q337" s="14" t="n">
        <v>0</v>
      </c>
      <c r="R337" s="14" t="n">
        <v>1</v>
      </c>
      <c r="S337" s="14" t="n">
        <v>17.893</v>
      </c>
      <c r="T337" s="14" t="n">
        <v>7.408</v>
      </c>
      <c r="U337" s="14" t="n">
        <v>0.238</v>
      </c>
      <c r="V337" s="14" t="n">
        <v>21.114</v>
      </c>
      <c r="W337" s="14" t="n">
        <v>0.18</v>
      </c>
      <c r="X337" s="14" t="n">
        <v>1</v>
      </c>
      <c r="Y337" s="14" t="n">
        <v>25.267</v>
      </c>
      <c r="Z337" s="14" t="n">
        <v>3.415</v>
      </c>
      <c r="AA337" s="14" t="n">
        <v>0</v>
      </c>
      <c r="AB337" s="14" t="n">
        <v>25.267</v>
      </c>
      <c r="AC337" s="14" t="n">
        <v>0</v>
      </c>
      <c r="AD337" s="14" t="n">
        <v>1</v>
      </c>
      <c r="AE337" s="14" t="n">
        <v>26.501</v>
      </c>
      <c r="AF337" s="14" t="n">
        <v>6.197</v>
      </c>
      <c r="AG337" s="14" t="n">
        <v>0</v>
      </c>
      <c r="AH337" s="14" t="n">
        <v>26.501</v>
      </c>
      <c r="AI337" s="14" t="n">
        <v>0</v>
      </c>
      <c r="AJ337" s="14" t="n">
        <v>1</v>
      </c>
      <c r="AK337" s="14" t="n">
        <v>33.91</v>
      </c>
      <c r="AL337" s="14" t="n">
        <v>18.06</v>
      </c>
      <c r="AM337" s="14" t="n">
        <v>0.452</v>
      </c>
      <c r="AN337" s="14" t="n">
        <v>40.013</v>
      </c>
      <c r="AO337" s="14" t="n">
        <v>0.18</v>
      </c>
      <c r="AP337" s="14" t="n">
        <v>1</v>
      </c>
      <c r="AQ337" s="14" t="n">
        <v>0.861</v>
      </c>
      <c r="AR337" s="14" t="n">
        <v>0.123</v>
      </c>
      <c r="AS337" s="14" t="n">
        <v>0.374</v>
      </c>
      <c r="AT337" s="14" t="n">
        <v>1.438</v>
      </c>
      <c r="AU337" s="14" t="n">
        <v>0.18</v>
      </c>
      <c r="AV337" s="14" t="n">
        <v>1</v>
      </c>
      <c r="AW337" s="14" t="n">
        <v>0.986</v>
      </c>
      <c r="AX337" s="14" t="n">
        <v>0.123</v>
      </c>
      <c r="AY337" s="14" t="n">
        <v>0.248</v>
      </c>
      <c r="AZ337" s="14" t="n">
        <v>1.438</v>
      </c>
      <c r="BA337" s="14" t="n">
        <v>0.18</v>
      </c>
      <c r="BB337" s="14" t="n">
        <v>1</v>
      </c>
      <c r="BC337" s="14" t="n">
        <v>0.598</v>
      </c>
      <c r="BD337" s="14" t="n">
        <v>0.123</v>
      </c>
      <c r="BE337" s="14" t="n">
        <v>0.008</v>
      </c>
      <c r="BF337" s="14" t="n">
        <v>0.705</v>
      </c>
      <c r="BG337" s="14" t="n">
        <v>0.18</v>
      </c>
      <c r="BH337" s="14" t="n">
        <v>1</v>
      </c>
      <c r="BI337" s="14" t="n">
        <v>0.612</v>
      </c>
      <c r="BJ337" s="14" t="n">
        <v>0.123</v>
      </c>
      <c r="BK337" s="14" t="n">
        <v>0.41</v>
      </c>
      <c r="BL337" s="14" t="n">
        <v>1.191</v>
      </c>
      <c r="BM337" s="14" t="n">
        <v>0.18</v>
      </c>
      <c r="BN337" s="14" t="n">
        <v>1</v>
      </c>
      <c r="BO337" s="14" t="n">
        <v>0</v>
      </c>
      <c r="BP337" s="14" t="n">
        <v>0</v>
      </c>
      <c r="BQ337" s="14" t="n">
        <v>0.207</v>
      </c>
      <c r="BR337" s="14" t="n">
        <v>0</v>
      </c>
      <c r="BS337" s="14" t="n">
        <v>1</v>
      </c>
      <c r="BT337" s="14" t="n">
        <v>0</v>
      </c>
      <c r="BU337" s="14" t="n">
        <v>0</v>
      </c>
      <c r="BV337" s="14" t="n">
        <v>0.044</v>
      </c>
      <c r="BW337" s="14" t="n">
        <v>0.18</v>
      </c>
      <c r="BX337" s="14" t="n">
        <v>1</v>
      </c>
      <c r="BY337" s="14" t="n">
        <v>12.729</v>
      </c>
      <c r="BZ337" s="14" t="n">
        <v>0</v>
      </c>
      <c r="CA337" s="14" t="n">
        <v>12.729</v>
      </c>
      <c r="CB337" s="14" t="n">
        <v>0</v>
      </c>
      <c r="CC337" s="14" t="n">
        <v>97.90000000000001</v>
      </c>
      <c r="CD337" s="14" t="n">
        <v>7.95</v>
      </c>
      <c r="CE337" s="14" t="n">
        <v>1.304</v>
      </c>
      <c r="CF337" s="14" t="n">
        <v>115.522</v>
      </c>
      <c r="CG337" s="14" t="n">
        <v>0.18</v>
      </c>
      <c r="CH337" s="14" t="n">
        <v>1</v>
      </c>
      <c r="CI337" s="14" t="n">
        <v>0</v>
      </c>
      <c r="CJ337" s="14" t="n">
        <v>0</v>
      </c>
      <c r="CK337" s="14" t="n">
        <v>0</v>
      </c>
      <c r="CL337" s="14" t="n">
        <v>0</v>
      </c>
      <c r="CM337" s="14" t="n">
        <v>0</v>
      </c>
      <c r="CN337" s="14" t="n">
        <v>0</v>
      </c>
      <c r="CO337" s="14" t="n">
        <v>0</v>
      </c>
      <c r="CP337" s="14" t="n">
        <v>0</v>
      </c>
      <c r="CQ337" s="14" t="n">
        <v>1.294</v>
      </c>
      <c r="CR337" s="14" t="n">
        <v>0</v>
      </c>
      <c r="CS337" s="14" t="n">
        <v>5.158</v>
      </c>
      <c r="CT337" s="14" t="n">
        <v>10.485</v>
      </c>
      <c r="CU337" s="14" t="n">
        <v>31.326</v>
      </c>
    </row>
    <row r="338">
      <c r="A338" s="14" t="inlineStr">
        <is>
          <t>GIN2023</t>
        </is>
      </c>
      <c r="B338" s="14" t="inlineStr">
        <is>
          <t>GIN</t>
        </is>
      </c>
      <c r="C338" s="14" t="inlineStr">
        <is>
          <t>GIN</t>
        </is>
      </c>
      <c r="D338" s="14" t="inlineStr">
        <is>
          <t>Guinea</t>
        </is>
      </c>
      <c r="E338" s="14" t="n">
        <v>2023</v>
      </c>
      <c r="F338" s="14" t="n">
        <v>0.18</v>
      </c>
      <c r="G338" s="14" t="n">
        <v>6.147</v>
      </c>
      <c r="H338" s="14" t="n">
        <v>1.286</v>
      </c>
      <c r="I338" s="14" t="n">
        <v>0</v>
      </c>
      <c r="J338" s="14" t="n">
        <v>6.147</v>
      </c>
      <c r="K338" s="14" t="n">
        <v>0</v>
      </c>
      <c r="L338" s="14" t="n">
        <v>1</v>
      </c>
      <c r="M338" s="14" t="n">
        <v>7.886</v>
      </c>
      <c r="N338" s="14" t="n">
        <v>3.857</v>
      </c>
      <c r="O338" s="14" t="n">
        <v>0</v>
      </c>
      <c r="P338" s="14" t="n">
        <v>7.886</v>
      </c>
      <c r="Q338" s="14" t="n">
        <v>0</v>
      </c>
      <c r="R338" s="14" t="n">
        <v>1</v>
      </c>
      <c r="S338" s="14" t="n">
        <v>12.575</v>
      </c>
      <c r="T338" s="14" t="n">
        <v>7.714</v>
      </c>
      <c r="U338" s="14" t="n">
        <v>0.251</v>
      </c>
      <c r="V338" s="14" t="n">
        <v>14.839</v>
      </c>
      <c r="W338" s="14" t="n">
        <v>0.18</v>
      </c>
      <c r="X338" s="14" t="n">
        <v>1</v>
      </c>
      <c r="Y338" s="14" t="n">
        <v>10.86</v>
      </c>
      <c r="Z338" s="14" t="n">
        <v>1.468</v>
      </c>
      <c r="AA338" s="14" t="n">
        <v>0</v>
      </c>
      <c r="AB338" s="14" t="n">
        <v>10.86</v>
      </c>
      <c r="AC338" s="14" t="n">
        <v>0</v>
      </c>
      <c r="AD338" s="14" t="n">
        <v>1</v>
      </c>
      <c r="AE338" s="14" t="n">
        <v>12.146</v>
      </c>
      <c r="AF338" s="14" t="n">
        <v>2.84</v>
      </c>
      <c r="AG338" s="14" t="n">
        <v>0</v>
      </c>
      <c r="AH338" s="14" t="n">
        <v>12.146</v>
      </c>
      <c r="AI338" s="14" t="n">
        <v>0</v>
      </c>
      <c r="AJ338" s="14" t="n">
        <v>1</v>
      </c>
      <c r="AK338" s="14" t="n">
        <v>19.86</v>
      </c>
      <c r="AL338" s="14" t="n">
        <v>10.577</v>
      </c>
      <c r="AM338" s="14" t="n">
        <v>0.396</v>
      </c>
      <c r="AN338" s="14" t="n">
        <v>23.434</v>
      </c>
      <c r="AO338" s="14" t="n">
        <v>0.18</v>
      </c>
      <c r="AP338" s="14" t="n">
        <v>1</v>
      </c>
      <c r="AQ338" s="14" t="n">
        <v>0.76</v>
      </c>
      <c r="AR338" s="14" t="n">
        <v>0.129</v>
      </c>
      <c r="AS338" s="14" t="n">
        <v>0.416</v>
      </c>
      <c r="AT338" s="14" t="n">
        <v>1.361</v>
      </c>
      <c r="AU338" s="14" t="n">
        <v>0.18</v>
      </c>
      <c r="AV338" s="14" t="n">
        <v>1</v>
      </c>
      <c r="AW338" s="14" t="n">
        <v>0.8110000000000001</v>
      </c>
      <c r="AX338" s="14" t="n">
        <v>0.129</v>
      </c>
      <c r="AY338" s="14" t="n">
        <v>0.333</v>
      </c>
      <c r="AZ338" s="14" t="n">
        <v>1.324</v>
      </c>
      <c r="BA338" s="14" t="n">
        <v>0.18</v>
      </c>
      <c r="BB338" s="14" t="n">
        <v>1</v>
      </c>
      <c r="BC338" s="14" t="n">
        <v>0.535</v>
      </c>
      <c r="BD338" s="14" t="n">
        <v>0.129</v>
      </c>
      <c r="BE338" s="14" t="n">
        <v>0.011</v>
      </c>
      <c r="BF338" s="14" t="n">
        <v>0.631</v>
      </c>
      <c r="BG338" s="14" t="n">
        <v>0.18</v>
      </c>
      <c r="BH338" s="14" t="n">
        <v>1</v>
      </c>
      <c r="BI338" s="14" t="n">
        <v>0.579</v>
      </c>
      <c r="BJ338" s="14" t="n">
        <v>0.129</v>
      </c>
      <c r="BK338" s="14" t="n">
        <v>0.482</v>
      </c>
      <c r="BL338" s="14" t="n">
        <v>1.227</v>
      </c>
      <c r="BM338" s="14" t="n">
        <v>0.18</v>
      </c>
      <c r="BN338" s="14" t="n">
        <v>1</v>
      </c>
      <c r="BO338" s="14" t="n">
        <v>0</v>
      </c>
      <c r="BP338" s="14" t="n">
        <v>0</v>
      </c>
      <c r="BQ338" s="14" t="n">
        <v>0.212</v>
      </c>
      <c r="BR338" s="14" t="n">
        <v>0</v>
      </c>
      <c r="BS338" s="14" t="n">
        <v>1</v>
      </c>
      <c r="BT338" s="14" t="n">
        <v>0</v>
      </c>
      <c r="BU338" s="14" t="n">
        <v>0</v>
      </c>
      <c r="BV338" s="14" t="n">
        <v>0.045</v>
      </c>
      <c r="BW338" s="14" t="n">
        <v>0.18</v>
      </c>
      <c r="BX338" s="14" t="n">
        <v>1</v>
      </c>
      <c r="BY338" s="14" t="n">
        <v>13.254</v>
      </c>
      <c r="BZ338" s="14" t="n">
        <v>0</v>
      </c>
      <c r="CA338" s="14" t="n">
        <v>13.254</v>
      </c>
      <c r="CB338" s="14" t="n">
        <v>0</v>
      </c>
      <c r="CC338" s="14" t="n">
        <v>83.248</v>
      </c>
      <c r="CD338" s="14" t="n">
        <v>7.95</v>
      </c>
      <c r="CE338" s="14" t="n">
        <v>1.659</v>
      </c>
      <c r="CF338" s="14" t="n">
        <v>98.233</v>
      </c>
      <c r="CG338" s="14" t="n">
        <v>0.18</v>
      </c>
      <c r="CH338" s="14" t="n">
        <v>1</v>
      </c>
      <c r="CI338" s="14" t="n">
        <v>0</v>
      </c>
      <c r="CJ338" s="14" t="n">
        <v>0</v>
      </c>
      <c r="CK338" s="14" t="n">
        <v>0</v>
      </c>
      <c r="CL338" s="14" t="n">
        <v>0</v>
      </c>
      <c r="CM338" s="14" t="n">
        <v>0</v>
      </c>
      <c r="CN338" s="14" t="n">
        <v>0</v>
      </c>
      <c r="CO338" s="14" t="n">
        <v>0</v>
      </c>
      <c r="CP338" s="14" t="n">
        <v>0</v>
      </c>
      <c r="CQ338" s="14" t="n">
        <v>1.348</v>
      </c>
      <c r="CR338" s="14" t="n">
        <v>0</v>
      </c>
      <c r="CS338" s="14" t="n">
        <v>5.37</v>
      </c>
      <c r="CT338" s="14" t="n">
        <v>4.861</v>
      </c>
      <c r="CU338" s="14" t="n">
        <v>11.622</v>
      </c>
    </row>
    <row r="339">
      <c r="A339" s="14" t="inlineStr">
        <is>
          <t>GIN2024</t>
        </is>
      </c>
      <c r="B339" s="14" t="inlineStr">
        <is>
          <t>GIN</t>
        </is>
      </c>
      <c r="C339" s="14" t="inlineStr">
        <is>
          <t>GIN</t>
        </is>
      </c>
      <c r="D339" s="14" t="inlineStr">
        <is>
          <t>Guinea</t>
        </is>
      </c>
      <c r="E339" s="14" t="n">
        <v>2024</v>
      </c>
      <c r="F339" s="14" t="n">
        <v>0.18</v>
      </c>
      <c r="G339" s="14" t="n">
        <v>5.575</v>
      </c>
      <c r="H339" s="14" t="n">
        <v>1.324</v>
      </c>
      <c r="I339" s="14" t="n">
        <v>0</v>
      </c>
      <c r="J339" s="14" t="n">
        <v>5.575</v>
      </c>
      <c r="K339" s="14" t="n">
        <v>0</v>
      </c>
      <c r="L339" s="14" t="n">
        <v>1</v>
      </c>
      <c r="M339" s="14" t="n">
        <v>7.124</v>
      </c>
      <c r="N339" s="14" t="n">
        <v>3.971</v>
      </c>
      <c r="O339" s="14" t="n">
        <v>0</v>
      </c>
      <c r="P339" s="14" t="n">
        <v>7.124</v>
      </c>
      <c r="Q339" s="14" t="n">
        <v>0</v>
      </c>
      <c r="R339" s="14" t="n">
        <v>1</v>
      </c>
      <c r="S339" s="14" t="n">
        <v>12.193</v>
      </c>
      <c r="T339" s="14" t="n">
        <v>7.942</v>
      </c>
      <c r="U339" s="14" t="n">
        <v>0.299</v>
      </c>
      <c r="V339" s="14" t="n">
        <v>14.388</v>
      </c>
      <c r="W339" s="14" t="n">
        <v>0.18</v>
      </c>
      <c r="X339" s="14" t="n">
        <v>1</v>
      </c>
      <c r="Y339" s="14" t="n">
        <v>9.858000000000001</v>
      </c>
      <c r="Z339" s="14" t="n">
        <v>1.332</v>
      </c>
      <c r="AA339" s="14" t="n">
        <v>0</v>
      </c>
      <c r="AB339" s="14" t="n">
        <v>9.858000000000001</v>
      </c>
      <c r="AC339" s="14" t="n">
        <v>0</v>
      </c>
      <c r="AD339" s="14" t="n">
        <v>1</v>
      </c>
      <c r="AE339" s="14" t="n">
        <v>11.182</v>
      </c>
      <c r="AF339" s="14" t="n">
        <v>2.615</v>
      </c>
      <c r="AG339" s="14" t="n">
        <v>0</v>
      </c>
      <c r="AH339" s="14" t="n">
        <v>11.182</v>
      </c>
      <c r="AI339" s="14" t="n">
        <v>0</v>
      </c>
      <c r="AJ339" s="14" t="n">
        <v>1</v>
      </c>
      <c r="AK339" s="14" t="n">
        <v>19.123</v>
      </c>
      <c r="AL339" s="14" t="n">
        <v>10.185</v>
      </c>
      <c r="AM339" s="14" t="n">
        <v>0.469</v>
      </c>
      <c r="AN339" s="14" t="n">
        <v>22.566</v>
      </c>
      <c r="AO339" s="14" t="n">
        <v>0.18</v>
      </c>
      <c r="AP339" s="14" t="n">
        <v>1</v>
      </c>
      <c r="AQ339" s="14" t="n">
        <v>0.724</v>
      </c>
      <c r="AR339" s="14" t="n">
        <v>0.132</v>
      </c>
      <c r="AS339" s="14" t="n">
        <v>0.441</v>
      </c>
      <c r="AT339" s="14" t="n">
        <v>1.342</v>
      </c>
      <c r="AU339" s="14" t="n">
        <v>0.18</v>
      </c>
      <c r="AV339" s="14" t="n">
        <v>1</v>
      </c>
      <c r="AW339" s="14" t="n">
        <v>0.75</v>
      </c>
      <c r="AX339" s="14" t="n">
        <v>0.132</v>
      </c>
      <c r="AY339" s="14" t="n">
        <v>0.374</v>
      </c>
      <c r="AZ339" s="14" t="n">
        <v>1.294</v>
      </c>
      <c r="BA339" s="14" t="n">
        <v>0.18</v>
      </c>
      <c r="BB339" s="14" t="n">
        <v>1</v>
      </c>
      <c r="BC339" s="14" t="n">
        <v>0.513</v>
      </c>
      <c r="BD339" s="14" t="n">
        <v>0.132</v>
      </c>
      <c r="BE339" s="14" t="n">
        <v>0.013</v>
      </c>
      <c r="BF339" s="14" t="n">
        <v>0.605</v>
      </c>
      <c r="BG339" s="14" t="n">
        <v>0.18</v>
      </c>
      <c r="BH339" s="14" t="n">
        <v>1</v>
      </c>
      <c r="BI339" s="14" t="n">
        <v>0.591</v>
      </c>
      <c r="BJ339" s="14" t="n">
        <v>0.132</v>
      </c>
      <c r="BK339" s="14" t="n">
        <v>0.505</v>
      </c>
      <c r="BL339" s="14" t="n">
        <v>1.263</v>
      </c>
      <c r="BM339" s="14" t="n">
        <v>0.18</v>
      </c>
      <c r="BN339" s="14" t="n">
        <v>1</v>
      </c>
      <c r="BO339" s="14" t="n">
        <v>0</v>
      </c>
      <c r="BP339" s="14" t="n">
        <v>0</v>
      </c>
      <c r="BQ339" s="14" t="n">
        <v>0.218</v>
      </c>
      <c r="BR339" s="14" t="n">
        <v>0</v>
      </c>
      <c r="BS339" s="14" t="n">
        <v>1</v>
      </c>
      <c r="BT339" s="14" t="n">
        <v>0</v>
      </c>
      <c r="BU339" s="14" t="n">
        <v>0</v>
      </c>
      <c r="BV339" s="14" t="n">
        <v>0.046</v>
      </c>
      <c r="BW339" s="14" t="n">
        <v>0.18</v>
      </c>
      <c r="BX339" s="14" t="n">
        <v>1</v>
      </c>
      <c r="BY339" s="14" t="n">
        <v>13.646</v>
      </c>
      <c r="BZ339" s="14" t="n">
        <v>0</v>
      </c>
      <c r="CA339" s="14" t="n">
        <v>13.646</v>
      </c>
      <c r="CB339" s="14" t="n">
        <v>0</v>
      </c>
      <c r="CC339" s="14" t="n">
        <v>82.58799999999999</v>
      </c>
      <c r="CD339" s="14" t="n">
        <v>7.95</v>
      </c>
      <c r="CE339" s="14" t="n">
        <v>2.025</v>
      </c>
      <c r="CF339" s="14" t="n">
        <v>97.45399999999999</v>
      </c>
      <c r="CG339" s="14" t="n">
        <v>0.18</v>
      </c>
      <c r="CH339" s="14" t="n">
        <v>1</v>
      </c>
      <c r="CI339" s="14" t="n">
        <v>0</v>
      </c>
      <c r="CJ339" s="14" t="n">
        <v>0</v>
      </c>
      <c r="CK339" s="14" t="n">
        <v>0</v>
      </c>
      <c r="CL339" s="14" t="n">
        <v>0</v>
      </c>
      <c r="CM339" s="14" t="n">
        <v>0</v>
      </c>
      <c r="CN339" s="14" t="n">
        <v>0</v>
      </c>
      <c r="CO339" s="14" t="n">
        <v>0</v>
      </c>
      <c r="CP339" s="14" t="n">
        <v>0</v>
      </c>
      <c r="CQ339" s="14" t="n">
        <v>1.387</v>
      </c>
      <c r="CR339" s="14" t="n">
        <v>0</v>
      </c>
      <c r="CS339" s="14" t="n">
        <v>5.529</v>
      </c>
      <c r="CT339" s="14" t="n">
        <v>4.251</v>
      </c>
      <c r="CU339" s="14" t="n">
        <v>10.168</v>
      </c>
    </row>
    <row r="340">
      <c r="A340" s="14" t="inlineStr">
        <is>
          <t>GNB2021</t>
        </is>
      </c>
      <c r="B340" s="14" t="inlineStr">
        <is>
          <t>GNB</t>
        </is>
      </c>
      <c r="C340" s="14" t="inlineStr">
        <is>
          <t>GNB</t>
        </is>
      </c>
      <c r="D340" s="14" t="inlineStr">
        <is>
          <t>Guinea-Bissau</t>
        </is>
      </c>
      <c r="E340" s="14" t="n">
        <v>2021</v>
      </c>
      <c r="F340" s="14" t="n">
        <v>0.17</v>
      </c>
      <c r="G340" s="14" t="n">
        <v>5.897</v>
      </c>
      <c r="H340" s="14" t="n">
        <v>1.143</v>
      </c>
      <c r="I340" s="14" t="n">
        <v>0</v>
      </c>
      <c r="J340" s="14" t="n">
        <v>5.897</v>
      </c>
      <c r="K340" s="14" t="n">
        <v>0</v>
      </c>
      <c r="L340" s="14" t="n">
        <v>1</v>
      </c>
      <c r="M340" s="14" t="n">
        <v>7.964</v>
      </c>
      <c r="N340" s="14" t="n">
        <v>3.43</v>
      </c>
      <c r="O340" s="14" t="n">
        <v>0</v>
      </c>
      <c r="P340" s="14" t="n">
        <v>7.964</v>
      </c>
      <c r="Q340" s="14" t="n">
        <v>0</v>
      </c>
      <c r="R340" s="14" t="n">
        <v>1</v>
      </c>
      <c r="S340" s="14" t="n">
        <v>11.613</v>
      </c>
      <c r="T340" s="14" t="n">
        <v>6.86</v>
      </c>
      <c r="U340" s="14" t="n">
        <v>0</v>
      </c>
      <c r="V340" s="14" t="n">
        <v>13.588</v>
      </c>
      <c r="W340" s="14" t="n">
        <v>0.17</v>
      </c>
      <c r="X340" s="14" t="n">
        <v>1</v>
      </c>
      <c r="Y340" s="14" t="n">
        <v>16.305</v>
      </c>
      <c r="Z340" s="14" t="n">
        <v>2.204</v>
      </c>
      <c r="AA340" s="14" t="n">
        <v>0</v>
      </c>
      <c r="AB340" s="14" t="n">
        <v>16.305</v>
      </c>
      <c r="AC340" s="14" t="n">
        <v>0</v>
      </c>
      <c r="AD340" s="14" t="n">
        <v>1</v>
      </c>
      <c r="AE340" s="14" t="n">
        <v>17.449</v>
      </c>
      <c r="AF340" s="14" t="n">
        <v>4.08</v>
      </c>
      <c r="AG340" s="14" t="n">
        <v>0</v>
      </c>
      <c r="AH340" s="14" t="n">
        <v>17.449</v>
      </c>
      <c r="AI340" s="14" t="n">
        <v>0</v>
      </c>
      <c r="AJ340" s="14" t="n">
        <v>1</v>
      </c>
      <c r="AK340" s="14" t="n">
        <v>24.309</v>
      </c>
      <c r="AL340" s="14" t="n">
        <v>12.947</v>
      </c>
      <c r="AM340" s="14" t="n">
        <v>0</v>
      </c>
      <c r="AN340" s="14" t="n">
        <v>28.441</v>
      </c>
      <c r="AO340" s="14" t="n">
        <v>0.17</v>
      </c>
      <c r="AP340" s="14" t="n">
        <v>1</v>
      </c>
      <c r="AQ340" s="14" t="n">
        <v>0.619</v>
      </c>
      <c r="AR340" s="14" t="n">
        <v>0.114</v>
      </c>
      <c r="AS340" s="14" t="n">
        <v>0.378</v>
      </c>
      <c r="AT340" s="14" t="n">
        <v>1.187</v>
      </c>
      <c r="AU340" s="14" t="n">
        <v>0.19</v>
      </c>
      <c r="AV340" s="14" t="n">
        <v>1</v>
      </c>
      <c r="AW340" s="14" t="n">
        <v>0.599</v>
      </c>
      <c r="AX340" s="14" t="n">
        <v>0.114</v>
      </c>
      <c r="AY340" s="14" t="n">
        <v>0.411</v>
      </c>
      <c r="AZ340" s="14" t="n">
        <v>1.203</v>
      </c>
      <c r="BA340" s="14" t="n">
        <v>0.19</v>
      </c>
      <c r="BB340" s="14" t="n">
        <v>1</v>
      </c>
      <c r="BC340" s="14" t="n">
        <v>0.439</v>
      </c>
      <c r="BD340" s="14" t="n">
        <v>0.114</v>
      </c>
      <c r="BE340" s="14" t="n">
        <v>0</v>
      </c>
      <c r="BF340" s="14" t="n">
        <v>0.514</v>
      </c>
      <c r="BG340" s="14" t="n">
        <v>0.17</v>
      </c>
      <c r="BH340" s="14" t="n">
        <v>1</v>
      </c>
      <c r="BI340" s="14" t="n">
        <v>0.505</v>
      </c>
      <c r="BJ340" s="14" t="n">
        <v>0.114</v>
      </c>
      <c r="BK340" s="14" t="n">
        <v>0.099</v>
      </c>
      <c r="BL340" s="14" t="n">
        <v>0.706</v>
      </c>
      <c r="BM340" s="14" t="n">
        <v>0.17</v>
      </c>
      <c r="BN340" s="14" t="n">
        <v>1</v>
      </c>
      <c r="BO340" s="14" t="n">
        <v>0</v>
      </c>
      <c r="BP340" s="14" t="n">
        <v>0</v>
      </c>
      <c r="BQ340" s="14" t="n">
        <v>0.361</v>
      </c>
      <c r="BR340" s="14" t="n">
        <v>0</v>
      </c>
      <c r="BS340" s="14" t="n">
        <v>1</v>
      </c>
      <c r="BT340" s="14" t="n">
        <v>0</v>
      </c>
      <c r="BU340" s="14" t="n">
        <v>0</v>
      </c>
      <c r="BV340" s="14" t="n">
        <v>0.361</v>
      </c>
      <c r="BW340" s="14" t="n">
        <v>0.17</v>
      </c>
      <c r="BX340" s="14" t="n">
        <v>1</v>
      </c>
      <c r="BY340" s="14" t="n">
        <v>11.787</v>
      </c>
      <c r="BZ340" s="14" t="n">
        <v>0</v>
      </c>
      <c r="CA340" s="14" t="n">
        <v>11.787</v>
      </c>
      <c r="CB340" s="14" t="n">
        <v>0</v>
      </c>
      <c r="CC340" s="14" t="n">
        <v>78.125</v>
      </c>
      <c r="CD340" s="14" t="n">
        <v>7.95</v>
      </c>
      <c r="CE340" s="14" t="n">
        <v>0</v>
      </c>
      <c r="CF340" s="14" t="n">
        <v>91.40600000000001</v>
      </c>
      <c r="CG340" s="14" t="n">
        <v>0.17</v>
      </c>
      <c r="CH340" s="14" t="n">
        <v>1</v>
      </c>
      <c r="CI340" s="14" t="n">
        <v>0</v>
      </c>
      <c r="CJ340" s="14" t="n">
        <v>0</v>
      </c>
      <c r="CK340" s="14" t="n">
        <v>0</v>
      </c>
      <c r="CL340" s="14" t="n">
        <v>0</v>
      </c>
      <c r="CM340" s="14" t="n">
        <v>0</v>
      </c>
      <c r="CN340" s="14" t="n">
        <v>0</v>
      </c>
      <c r="CO340" s="14" t="n">
        <v>0</v>
      </c>
      <c r="CP340" s="14" t="n">
        <v>0</v>
      </c>
      <c r="CQ340" s="14" t="n">
        <v>1.198</v>
      </c>
      <c r="CR340" s="14" t="n">
        <v>0</v>
      </c>
      <c r="CS340" s="14" t="n">
        <v>4.776</v>
      </c>
      <c r="CT340" s="14" t="n">
        <v>4.753</v>
      </c>
      <c r="CU340" s="14" t="n">
        <v>15.162</v>
      </c>
    </row>
    <row r="341">
      <c r="A341" s="14" t="inlineStr">
        <is>
          <t>GNB2022</t>
        </is>
      </c>
      <c r="B341" s="14" t="inlineStr">
        <is>
          <t>GNB</t>
        </is>
      </c>
      <c r="C341" s="14" t="inlineStr">
        <is>
          <t>GNB</t>
        </is>
      </c>
      <c r="D341" s="14" t="inlineStr">
        <is>
          <t>Guinea-Bissau</t>
        </is>
      </c>
      <c r="E341" s="14" t="n">
        <v>2022</v>
      </c>
      <c r="F341" s="14" t="n">
        <v>0.17</v>
      </c>
      <c r="G341" s="14" t="n">
        <v>11.72</v>
      </c>
      <c r="H341" s="14" t="n">
        <v>1.235</v>
      </c>
      <c r="I341" s="14" t="n">
        <v>0</v>
      </c>
      <c r="J341" s="14" t="n">
        <v>11.72</v>
      </c>
      <c r="K341" s="14" t="n">
        <v>0</v>
      </c>
      <c r="L341" s="14" t="n">
        <v>1</v>
      </c>
      <c r="M341" s="14" t="n">
        <v>9.782999999999999</v>
      </c>
      <c r="N341" s="14" t="n">
        <v>3.704</v>
      </c>
      <c r="O341" s="14" t="n">
        <v>0</v>
      </c>
      <c r="P341" s="14" t="n">
        <v>9.782999999999999</v>
      </c>
      <c r="Q341" s="14" t="n">
        <v>0</v>
      </c>
      <c r="R341" s="14" t="n">
        <v>1</v>
      </c>
      <c r="S341" s="14" t="n">
        <v>17.893</v>
      </c>
      <c r="T341" s="14" t="n">
        <v>7.408</v>
      </c>
      <c r="U341" s="14" t="n">
        <v>0.225</v>
      </c>
      <c r="V341" s="14" t="n">
        <v>20.935</v>
      </c>
      <c r="W341" s="14" t="n">
        <v>0.17</v>
      </c>
      <c r="X341" s="14" t="n">
        <v>1</v>
      </c>
      <c r="Y341" s="14" t="n">
        <v>32.56</v>
      </c>
      <c r="Z341" s="14" t="n">
        <v>4.401</v>
      </c>
      <c r="AA341" s="14" t="n">
        <v>0</v>
      </c>
      <c r="AB341" s="14" t="n">
        <v>32.56</v>
      </c>
      <c r="AC341" s="14" t="n">
        <v>0</v>
      </c>
      <c r="AD341" s="14" t="n">
        <v>1</v>
      </c>
      <c r="AE341" s="14" t="n">
        <v>33.795</v>
      </c>
      <c r="AF341" s="14" t="n">
        <v>7.902</v>
      </c>
      <c r="AG341" s="14" t="n">
        <v>0</v>
      </c>
      <c r="AH341" s="14" t="n">
        <v>33.795</v>
      </c>
      <c r="AI341" s="14" t="n">
        <v>0</v>
      </c>
      <c r="AJ341" s="14" t="n">
        <v>1</v>
      </c>
      <c r="AK341" s="14" t="n">
        <v>41.203</v>
      </c>
      <c r="AL341" s="14" t="n">
        <v>21.945</v>
      </c>
      <c r="AM341" s="14" t="n">
        <v>0.518</v>
      </c>
      <c r="AN341" s="14" t="n">
        <v>48.208</v>
      </c>
      <c r="AO341" s="14" t="n">
        <v>0.17</v>
      </c>
      <c r="AP341" s="14" t="n">
        <v>1</v>
      </c>
      <c r="AQ341" s="14" t="n">
        <v>0.861</v>
      </c>
      <c r="AR341" s="14" t="n">
        <v>0.123</v>
      </c>
      <c r="AS341" s="14" t="n">
        <v>0.239</v>
      </c>
      <c r="AT341" s="14" t="n">
        <v>1.291</v>
      </c>
      <c r="AU341" s="14" t="n">
        <v>0.19</v>
      </c>
      <c r="AV341" s="14" t="n">
        <v>1</v>
      </c>
      <c r="AW341" s="14" t="n">
        <v>0.986</v>
      </c>
      <c r="AX341" s="14" t="n">
        <v>0.123</v>
      </c>
      <c r="AY341" s="14" t="n">
        <v>0.146</v>
      </c>
      <c r="AZ341" s="14" t="n">
        <v>1.329</v>
      </c>
      <c r="BA341" s="14" t="n">
        <v>0.19</v>
      </c>
      <c r="BB341" s="14" t="n">
        <v>1</v>
      </c>
      <c r="BC341" s="14" t="n">
        <v>0.598</v>
      </c>
      <c r="BD341" s="14" t="n">
        <v>0.123</v>
      </c>
      <c r="BE341" s="14" t="n">
        <v>0.008</v>
      </c>
      <c r="BF341" s="14" t="n">
        <v>0.699</v>
      </c>
      <c r="BG341" s="14" t="n">
        <v>0.17</v>
      </c>
      <c r="BH341" s="14" t="n">
        <v>1</v>
      </c>
      <c r="BI341" s="14" t="n">
        <v>0.612</v>
      </c>
      <c r="BJ341" s="14" t="n">
        <v>0.123</v>
      </c>
      <c r="BK341" s="14" t="n">
        <v>0.106</v>
      </c>
      <c r="BL341" s="14" t="n">
        <v>0.83</v>
      </c>
      <c r="BM341" s="14" t="n">
        <v>0.17</v>
      </c>
      <c r="BN341" s="14" t="n">
        <v>1</v>
      </c>
      <c r="BO341" s="14" t="n">
        <v>0</v>
      </c>
      <c r="BP341" s="14" t="n">
        <v>0</v>
      </c>
      <c r="BQ341" s="14" t="n">
        <v>0.389</v>
      </c>
      <c r="BR341" s="14" t="n">
        <v>0</v>
      </c>
      <c r="BS341" s="14" t="n">
        <v>1</v>
      </c>
      <c r="BT341" s="14" t="n">
        <v>0</v>
      </c>
      <c r="BU341" s="14" t="n">
        <v>0</v>
      </c>
      <c r="BV341" s="14" t="n">
        <v>0.389</v>
      </c>
      <c r="BW341" s="14" t="n">
        <v>0.17</v>
      </c>
      <c r="BX341" s="14" t="n">
        <v>1</v>
      </c>
      <c r="BY341" s="14" t="n">
        <v>12.729</v>
      </c>
      <c r="BZ341" s="14" t="n">
        <v>0</v>
      </c>
      <c r="CA341" s="14" t="n">
        <v>12.729</v>
      </c>
      <c r="CB341" s="14" t="n">
        <v>0</v>
      </c>
      <c r="CC341" s="14" t="n">
        <v>97.90000000000001</v>
      </c>
      <c r="CD341" s="14" t="n">
        <v>7.95</v>
      </c>
      <c r="CE341" s="14" t="n">
        <v>1.232</v>
      </c>
      <c r="CF341" s="14" t="n">
        <v>114.543</v>
      </c>
      <c r="CG341" s="14" t="n">
        <v>0.17</v>
      </c>
      <c r="CH341" s="14" t="n">
        <v>1</v>
      </c>
      <c r="CI341" s="14" t="n">
        <v>0</v>
      </c>
      <c r="CJ341" s="14" t="n">
        <v>0</v>
      </c>
      <c r="CK341" s="14" t="n">
        <v>0</v>
      </c>
      <c r="CL341" s="14" t="n">
        <v>0</v>
      </c>
      <c r="CM341" s="14" t="n">
        <v>0</v>
      </c>
      <c r="CN341" s="14" t="n">
        <v>0</v>
      </c>
      <c r="CO341" s="14" t="n">
        <v>0</v>
      </c>
      <c r="CP341" s="14" t="n">
        <v>0</v>
      </c>
      <c r="CQ341" s="14" t="n">
        <v>1.294</v>
      </c>
      <c r="CR341" s="14" t="n">
        <v>0</v>
      </c>
      <c r="CS341" s="14" t="n">
        <v>5.158</v>
      </c>
      <c r="CT341" s="14" t="n">
        <v>10.485</v>
      </c>
      <c r="CU341" s="14" t="n">
        <v>31.326</v>
      </c>
    </row>
    <row r="342">
      <c r="A342" s="14" t="inlineStr">
        <is>
          <t>GNB2023</t>
        </is>
      </c>
      <c r="B342" s="14" t="inlineStr">
        <is>
          <t>GNB</t>
        </is>
      </c>
      <c r="C342" s="14" t="inlineStr">
        <is>
          <t>GNB</t>
        </is>
      </c>
      <c r="D342" s="14" t="inlineStr">
        <is>
          <t>Guinea-Bissau</t>
        </is>
      </c>
      <c r="E342" s="14" t="n">
        <v>2023</v>
      </c>
      <c r="F342" s="14" t="n">
        <v>0.17</v>
      </c>
      <c r="G342" s="14" t="n">
        <v>6.147</v>
      </c>
      <c r="H342" s="14" t="n">
        <v>1.286</v>
      </c>
      <c r="I342" s="14" t="n">
        <v>0</v>
      </c>
      <c r="J342" s="14" t="n">
        <v>6.147</v>
      </c>
      <c r="K342" s="14" t="n">
        <v>0</v>
      </c>
      <c r="L342" s="14" t="n">
        <v>1</v>
      </c>
      <c r="M342" s="14" t="n">
        <v>7.886</v>
      </c>
      <c r="N342" s="14" t="n">
        <v>3.857</v>
      </c>
      <c r="O342" s="14" t="n">
        <v>0</v>
      </c>
      <c r="P342" s="14" t="n">
        <v>7.886</v>
      </c>
      <c r="Q342" s="14" t="n">
        <v>0</v>
      </c>
      <c r="R342" s="14" t="n">
        <v>1</v>
      </c>
      <c r="S342" s="14" t="n">
        <v>12.575</v>
      </c>
      <c r="T342" s="14" t="n">
        <v>7.714</v>
      </c>
      <c r="U342" s="14" t="n">
        <v>0.237</v>
      </c>
      <c r="V342" s="14" t="n">
        <v>14.713</v>
      </c>
      <c r="W342" s="14" t="n">
        <v>0.17</v>
      </c>
      <c r="X342" s="14" t="n">
        <v>1</v>
      </c>
      <c r="Y342" s="14" t="n">
        <v>12.908</v>
      </c>
      <c r="Z342" s="14" t="n">
        <v>1.745</v>
      </c>
      <c r="AA342" s="14" t="n">
        <v>0</v>
      </c>
      <c r="AB342" s="14" t="n">
        <v>12.908</v>
      </c>
      <c r="AC342" s="14" t="n">
        <v>0</v>
      </c>
      <c r="AD342" s="14" t="n">
        <v>1</v>
      </c>
      <c r="AE342" s="14" t="n">
        <v>14.194</v>
      </c>
      <c r="AF342" s="14" t="n">
        <v>3.319</v>
      </c>
      <c r="AG342" s="14" t="n">
        <v>0</v>
      </c>
      <c r="AH342" s="14" t="n">
        <v>14.194</v>
      </c>
      <c r="AI342" s="14" t="n">
        <v>0</v>
      </c>
      <c r="AJ342" s="14" t="n">
        <v>1</v>
      </c>
      <c r="AK342" s="14" t="n">
        <v>21.908</v>
      </c>
      <c r="AL342" s="14" t="n">
        <v>11.668</v>
      </c>
      <c r="AM342" s="14" t="n">
        <v>0.412</v>
      </c>
      <c r="AN342" s="14" t="n">
        <v>25.632</v>
      </c>
      <c r="AO342" s="14" t="n">
        <v>0.17</v>
      </c>
      <c r="AP342" s="14" t="n">
        <v>1</v>
      </c>
      <c r="AQ342" s="14" t="n">
        <v>0.76</v>
      </c>
      <c r="AR342" s="14" t="n">
        <v>0.129</v>
      </c>
      <c r="AS342" s="14" t="n">
        <v>0.387</v>
      </c>
      <c r="AT342" s="14" t="n">
        <v>1.337</v>
      </c>
      <c r="AU342" s="14" t="n">
        <v>0.19</v>
      </c>
      <c r="AV342" s="14" t="n">
        <v>1</v>
      </c>
      <c r="AW342" s="14" t="n">
        <v>0.8110000000000001</v>
      </c>
      <c r="AX342" s="14" t="n">
        <v>0.129</v>
      </c>
      <c r="AY342" s="14" t="n">
        <v>0.36</v>
      </c>
      <c r="AZ342" s="14" t="n">
        <v>1.365</v>
      </c>
      <c r="BA342" s="14" t="n">
        <v>0.19</v>
      </c>
      <c r="BB342" s="14" t="n">
        <v>1</v>
      </c>
      <c r="BC342" s="14" t="n">
        <v>0.535</v>
      </c>
      <c r="BD342" s="14" t="n">
        <v>0.129</v>
      </c>
      <c r="BE342" s="14" t="n">
        <v>0.01</v>
      </c>
      <c r="BF342" s="14" t="n">
        <v>0.626</v>
      </c>
      <c r="BG342" s="14" t="n">
        <v>0.17</v>
      </c>
      <c r="BH342" s="14" t="n">
        <v>1</v>
      </c>
      <c r="BI342" s="14" t="n">
        <v>0.579</v>
      </c>
      <c r="BJ342" s="14" t="n">
        <v>0.129</v>
      </c>
      <c r="BK342" s="14" t="n">
        <v>0.122</v>
      </c>
      <c r="BL342" s="14" t="n">
        <v>0.806</v>
      </c>
      <c r="BM342" s="14" t="n">
        <v>0.17</v>
      </c>
      <c r="BN342" s="14" t="n">
        <v>1</v>
      </c>
      <c r="BO342" s="14" t="n">
        <v>0</v>
      </c>
      <c r="BP342" s="14" t="n">
        <v>0</v>
      </c>
      <c r="BQ342" s="14" t="n">
        <v>0.406</v>
      </c>
      <c r="BR342" s="14" t="n">
        <v>0</v>
      </c>
      <c r="BS342" s="14" t="n">
        <v>1</v>
      </c>
      <c r="BT342" s="14" t="n">
        <v>0</v>
      </c>
      <c r="BU342" s="14" t="n">
        <v>0</v>
      </c>
      <c r="BV342" s="14" t="n">
        <v>0.406</v>
      </c>
      <c r="BW342" s="14" t="n">
        <v>0.17</v>
      </c>
      <c r="BX342" s="14" t="n">
        <v>1</v>
      </c>
      <c r="BY342" s="14" t="n">
        <v>13.254</v>
      </c>
      <c r="BZ342" s="14" t="n">
        <v>0</v>
      </c>
      <c r="CA342" s="14" t="n">
        <v>13.254</v>
      </c>
      <c r="CB342" s="14" t="n">
        <v>0</v>
      </c>
      <c r="CC342" s="14" t="n">
        <v>83.248</v>
      </c>
      <c r="CD342" s="14" t="n">
        <v>7.95</v>
      </c>
      <c r="CE342" s="14" t="n">
        <v>1.567</v>
      </c>
      <c r="CF342" s="14" t="n">
        <v>97.40000000000001</v>
      </c>
      <c r="CG342" s="14" t="n">
        <v>0.17</v>
      </c>
      <c r="CH342" s="14" t="n">
        <v>1</v>
      </c>
      <c r="CI342" s="14" t="n">
        <v>0</v>
      </c>
      <c r="CJ342" s="14" t="n">
        <v>0</v>
      </c>
      <c r="CK342" s="14" t="n">
        <v>0</v>
      </c>
      <c r="CL342" s="14" t="n">
        <v>0</v>
      </c>
      <c r="CM342" s="14" t="n">
        <v>0</v>
      </c>
      <c r="CN342" s="14" t="n">
        <v>0</v>
      </c>
      <c r="CO342" s="14" t="n">
        <v>0</v>
      </c>
      <c r="CP342" s="14" t="n">
        <v>0</v>
      </c>
      <c r="CQ342" s="14" t="n">
        <v>1.348</v>
      </c>
      <c r="CR342" s="14" t="n">
        <v>0</v>
      </c>
      <c r="CS342" s="14" t="n">
        <v>5.37</v>
      </c>
      <c r="CT342" s="14" t="n">
        <v>4.861</v>
      </c>
      <c r="CU342" s="14" t="n">
        <v>11.622</v>
      </c>
    </row>
    <row r="343">
      <c r="A343" s="14" t="inlineStr">
        <is>
          <t>GNB2024</t>
        </is>
      </c>
      <c r="B343" s="14" t="inlineStr">
        <is>
          <t>GNB</t>
        </is>
      </c>
      <c r="C343" s="14" t="inlineStr">
        <is>
          <t>GNB</t>
        </is>
      </c>
      <c r="D343" s="14" t="inlineStr">
        <is>
          <t>Guinea-Bissau</t>
        </is>
      </c>
      <c r="E343" s="14" t="n">
        <v>2024</v>
      </c>
      <c r="F343" s="14" t="n">
        <v>0.17</v>
      </c>
      <c r="G343" s="14" t="n">
        <v>5.575</v>
      </c>
      <c r="H343" s="14" t="n">
        <v>1.324</v>
      </c>
      <c r="I343" s="14" t="n">
        <v>0</v>
      </c>
      <c r="J343" s="14" t="n">
        <v>5.575</v>
      </c>
      <c r="K343" s="14" t="n">
        <v>0</v>
      </c>
      <c r="L343" s="14" t="n">
        <v>1</v>
      </c>
      <c r="M343" s="14" t="n">
        <v>7.124</v>
      </c>
      <c r="N343" s="14" t="n">
        <v>3.971</v>
      </c>
      <c r="O343" s="14" t="n">
        <v>0</v>
      </c>
      <c r="P343" s="14" t="n">
        <v>7.124</v>
      </c>
      <c r="Q343" s="14" t="n">
        <v>0</v>
      </c>
      <c r="R343" s="14" t="n">
        <v>1</v>
      </c>
      <c r="S343" s="14" t="n">
        <v>12.193</v>
      </c>
      <c r="T343" s="14" t="n">
        <v>7.942</v>
      </c>
      <c r="U343" s="14" t="n">
        <v>0.282</v>
      </c>
      <c r="V343" s="14" t="n">
        <v>14.266</v>
      </c>
      <c r="W343" s="14" t="n">
        <v>0.17</v>
      </c>
      <c r="X343" s="14" t="n">
        <v>1</v>
      </c>
      <c r="Y343" s="14" t="n">
        <v>11.492</v>
      </c>
      <c r="Z343" s="14" t="n">
        <v>1.553</v>
      </c>
      <c r="AA343" s="14" t="n">
        <v>0</v>
      </c>
      <c r="AB343" s="14" t="n">
        <v>11.492</v>
      </c>
      <c r="AC343" s="14" t="n">
        <v>0</v>
      </c>
      <c r="AD343" s="14" t="n">
        <v>1</v>
      </c>
      <c r="AE343" s="14" t="n">
        <v>12.815</v>
      </c>
      <c r="AF343" s="14" t="n">
        <v>2.997</v>
      </c>
      <c r="AG343" s="14" t="n">
        <v>0</v>
      </c>
      <c r="AH343" s="14" t="n">
        <v>12.815</v>
      </c>
      <c r="AI343" s="14" t="n">
        <v>0</v>
      </c>
      <c r="AJ343" s="14" t="n">
        <v>1</v>
      </c>
      <c r="AK343" s="14" t="n">
        <v>20.757</v>
      </c>
      <c r="AL343" s="14" t="n">
        <v>11.055</v>
      </c>
      <c r="AM343" s="14" t="n">
        <v>0.481</v>
      </c>
      <c r="AN343" s="14" t="n">
        <v>24.286</v>
      </c>
      <c r="AO343" s="14" t="n">
        <v>0.17</v>
      </c>
      <c r="AP343" s="14" t="n">
        <v>1</v>
      </c>
      <c r="AQ343" s="14" t="n">
        <v>0.724</v>
      </c>
      <c r="AR343" s="14" t="n">
        <v>0.132</v>
      </c>
      <c r="AS343" s="14" t="n">
        <v>0.46</v>
      </c>
      <c r="AT343" s="14" t="n">
        <v>1.374</v>
      </c>
      <c r="AU343" s="14" t="n">
        <v>0.19</v>
      </c>
      <c r="AV343" s="14" t="n">
        <v>1</v>
      </c>
      <c r="AW343" s="14" t="n">
        <v>0.75</v>
      </c>
      <c r="AX343" s="14" t="n">
        <v>0.132</v>
      </c>
      <c r="AY343" s="14" t="n">
        <v>0.455</v>
      </c>
      <c r="AZ343" s="14" t="n">
        <v>1.397</v>
      </c>
      <c r="BA343" s="14" t="n">
        <v>0.19</v>
      </c>
      <c r="BB343" s="14" t="n">
        <v>1</v>
      </c>
      <c r="BC343" s="14" t="n">
        <v>0.513</v>
      </c>
      <c r="BD343" s="14" t="n">
        <v>0.132</v>
      </c>
      <c r="BE343" s="14" t="n">
        <v>0.012</v>
      </c>
      <c r="BF343" s="14" t="n">
        <v>0.6</v>
      </c>
      <c r="BG343" s="14" t="n">
        <v>0.17</v>
      </c>
      <c r="BH343" s="14" t="n">
        <v>1</v>
      </c>
      <c r="BI343" s="14" t="n">
        <v>0.591</v>
      </c>
      <c r="BJ343" s="14" t="n">
        <v>0.132</v>
      </c>
      <c r="BK343" s="14" t="n">
        <v>0.13</v>
      </c>
      <c r="BL343" s="14" t="n">
        <v>0.824</v>
      </c>
      <c r="BM343" s="14" t="n">
        <v>0.17</v>
      </c>
      <c r="BN343" s="14" t="n">
        <v>1</v>
      </c>
      <c r="BO343" s="14" t="n">
        <v>0</v>
      </c>
      <c r="BP343" s="14" t="n">
        <v>0</v>
      </c>
      <c r="BQ343" s="14" t="n">
        <v>0.418</v>
      </c>
      <c r="BR343" s="14" t="n">
        <v>0</v>
      </c>
      <c r="BS343" s="14" t="n">
        <v>1</v>
      </c>
      <c r="BT343" s="14" t="n">
        <v>0</v>
      </c>
      <c r="BU343" s="14" t="n">
        <v>0</v>
      </c>
      <c r="BV343" s="14" t="n">
        <v>0.418</v>
      </c>
      <c r="BW343" s="14" t="n">
        <v>0.17</v>
      </c>
      <c r="BX343" s="14" t="n">
        <v>1</v>
      </c>
      <c r="BY343" s="14" t="n">
        <v>13.646</v>
      </c>
      <c r="BZ343" s="14" t="n">
        <v>0</v>
      </c>
      <c r="CA343" s="14" t="n">
        <v>13.646</v>
      </c>
      <c r="CB343" s="14" t="n">
        <v>0</v>
      </c>
      <c r="CC343" s="14" t="n">
        <v>82.58799999999999</v>
      </c>
      <c r="CD343" s="14" t="n">
        <v>7.95</v>
      </c>
      <c r="CE343" s="14" t="n">
        <v>1.912</v>
      </c>
      <c r="CF343" s="14" t="n">
        <v>96.628</v>
      </c>
      <c r="CG343" s="14" t="n">
        <v>0.17</v>
      </c>
      <c r="CH343" s="14" t="n">
        <v>1</v>
      </c>
      <c r="CI343" s="14" t="n">
        <v>0</v>
      </c>
      <c r="CJ343" s="14" t="n">
        <v>0</v>
      </c>
      <c r="CK343" s="14" t="n">
        <v>0</v>
      </c>
      <c r="CL343" s="14" t="n">
        <v>0</v>
      </c>
      <c r="CM343" s="14" t="n">
        <v>0</v>
      </c>
      <c r="CN343" s="14" t="n">
        <v>0</v>
      </c>
      <c r="CO343" s="14" t="n">
        <v>0</v>
      </c>
      <c r="CP343" s="14" t="n">
        <v>0</v>
      </c>
      <c r="CQ343" s="14" t="n">
        <v>1.387</v>
      </c>
      <c r="CR343" s="14" t="n">
        <v>0</v>
      </c>
      <c r="CS343" s="14" t="n">
        <v>5.529</v>
      </c>
      <c r="CT343" s="14" t="n">
        <v>4.251</v>
      </c>
      <c r="CU343" s="14" t="n">
        <v>10.168</v>
      </c>
    </row>
    <row r="344">
      <c r="A344" s="14" t="inlineStr">
        <is>
          <t>GUY2021</t>
        </is>
      </c>
      <c r="B344" s="14" t="inlineStr">
        <is>
          <t>GUY</t>
        </is>
      </c>
      <c r="C344" s="14" t="inlineStr">
        <is>
          <t>GUY</t>
        </is>
      </c>
      <c r="D344" s="14" t="inlineStr">
        <is>
          <t>Guyana</t>
        </is>
      </c>
      <c r="E344" s="14" t="n">
        <v>2021</v>
      </c>
      <c r="F344" s="14" t="n">
        <v>0.16</v>
      </c>
      <c r="G344" s="14" t="n">
        <v>5.897</v>
      </c>
      <c r="H344" s="14" t="n">
        <v>1.143</v>
      </c>
      <c r="I344" s="14" t="n">
        <v>0</v>
      </c>
      <c r="J344" s="14" t="n">
        <v>5.897</v>
      </c>
      <c r="K344" s="14" t="n">
        <v>0</v>
      </c>
      <c r="L344" s="14" t="n">
        <v>1</v>
      </c>
      <c r="M344" s="14" t="n">
        <v>7.964</v>
      </c>
      <c r="N344" s="14" t="n">
        <v>3.43</v>
      </c>
      <c r="O344" s="14" t="n">
        <v>0</v>
      </c>
      <c r="P344" s="14" t="n">
        <v>7.964</v>
      </c>
      <c r="Q344" s="14" t="n">
        <v>0</v>
      </c>
      <c r="R344" s="14" t="n">
        <v>1</v>
      </c>
      <c r="S344" s="14" t="n">
        <v>11.613</v>
      </c>
      <c r="T344" s="14" t="n">
        <v>6.86</v>
      </c>
      <c r="U344" s="14" t="n">
        <v>0</v>
      </c>
      <c r="V344" s="14" t="n">
        <v>13.471</v>
      </c>
      <c r="W344" s="14" t="n">
        <v>0.16</v>
      </c>
      <c r="X344" s="14" t="n">
        <v>1</v>
      </c>
      <c r="Y344" s="14" t="n">
        <v>14.024</v>
      </c>
      <c r="Z344" s="14" t="n">
        <v>1.883</v>
      </c>
      <c r="AA344" s="14" t="n">
        <v>0</v>
      </c>
      <c r="AB344" s="14" t="n">
        <v>14.024</v>
      </c>
      <c r="AC344" s="14" t="n">
        <v>0</v>
      </c>
      <c r="AD344" s="14" t="n">
        <v>1</v>
      </c>
      <c r="AE344" s="14" t="n">
        <v>15.167</v>
      </c>
      <c r="AF344" s="14" t="n">
        <v>3.546</v>
      </c>
      <c r="AG344" s="14" t="n">
        <v>0</v>
      </c>
      <c r="AH344" s="14" t="n">
        <v>15.167</v>
      </c>
      <c r="AI344" s="14" t="n">
        <v>0</v>
      </c>
      <c r="AJ344" s="14" t="n">
        <v>1</v>
      </c>
      <c r="AK344" s="14" t="n">
        <v>22.027</v>
      </c>
      <c r="AL344" s="14" t="n">
        <v>11.827</v>
      </c>
      <c r="AM344" s="14" t="n">
        <v>0</v>
      </c>
      <c r="AN344" s="14" t="n">
        <v>25.551</v>
      </c>
      <c r="AO344" s="14" t="n">
        <v>0.16</v>
      </c>
      <c r="AP344" s="14" t="n">
        <v>1</v>
      </c>
      <c r="AQ344" s="14" t="n">
        <v>0.64</v>
      </c>
      <c r="AR344" s="14" t="n">
        <v>0.117</v>
      </c>
      <c r="AS344" s="14" t="n">
        <v>0.121</v>
      </c>
      <c r="AT344" s="14" t="n">
        <v>0.883</v>
      </c>
      <c r="AU344" s="14" t="n">
        <v>0.16</v>
      </c>
      <c r="AV344" s="14" t="n">
        <v>1</v>
      </c>
      <c r="AW344" s="14" t="n">
        <v>0.44</v>
      </c>
      <c r="AX344" s="14" t="n">
        <v>0.08500000000000001</v>
      </c>
      <c r="AY344" s="14" t="n">
        <v>0.283</v>
      </c>
      <c r="AZ344" s="14" t="n">
        <v>0.838</v>
      </c>
      <c r="BA344" s="14" t="n">
        <v>0.16</v>
      </c>
      <c r="BB344" s="14" t="n">
        <v>1</v>
      </c>
      <c r="BC344" s="14" t="n">
        <v>0.458</v>
      </c>
      <c r="BD344" s="14" t="n">
        <v>0.114</v>
      </c>
      <c r="BE344" s="14" t="n">
        <v>0</v>
      </c>
      <c r="BF344" s="14" t="n">
        <v>0.531</v>
      </c>
      <c r="BG344" s="14" t="n">
        <v>0.16</v>
      </c>
      <c r="BH344" s="14" t="n">
        <v>1</v>
      </c>
      <c r="BI344" s="14" t="n">
        <v>0.491</v>
      </c>
      <c r="BJ344" s="14" t="n">
        <v>0.114</v>
      </c>
      <c r="BK344" s="14" t="n">
        <v>0.003</v>
      </c>
      <c r="BL344" s="14" t="n">
        <v>0.573</v>
      </c>
      <c r="BM344" s="14" t="n">
        <v>0.16</v>
      </c>
      <c r="BN344" s="14" t="n">
        <v>1</v>
      </c>
      <c r="BO344" s="14" t="n">
        <v>0</v>
      </c>
      <c r="BP344" s="14" t="n">
        <v>0</v>
      </c>
      <c r="BQ344" s="14" t="n">
        <v>0.257</v>
      </c>
      <c r="BR344" s="14" t="n">
        <v>0</v>
      </c>
      <c r="BS344" s="14" t="n">
        <v>0.833</v>
      </c>
      <c r="BT344" s="14" t="n">
        <v>0</v>
      </c>
      <c r="BU344" s="14" t="n">
        <v>0</v>
      </c>
      <c r="BV344" s="14" t="n">
        <v>0.309</v>
      </c>
      <c r="BW344" s="14" t="n">
        <v>0</v>
      </c>
      <c r="BX344" s="14" t="n">
        <v>1</v>
      </c>
      <c r="BY344" s="14" t="n">
        <v>11.787</v>
      </c>
      <c r="BZ344" s="14" t="n">
        <v>0</v>
      </c>
      <c r="CA344" s="14" t="n">
        <v>11.787</v>
      </c>
      <c r="CB344" s="14" t="n">
        <v>0</v>
      </c>
      <c r="CC344" s="14" t="n">
        <v>78.125</v>
      </c>
      <c r="CD344" s="14" t="n">
        <v>7.95</v>
      </c>
      <c r="CE344" s="14" t="n">
        <v>40.179</v>
      </c>
      <c r="CF344" s="14" t="n">
        <v>137.232</v>
      </c>
      <c r="CG344" s="14" t="n">
        <v>0.16</v>
      </c>
      <c r="CH344" s="14" t="n">
        <v>1</v>
      </c>
      <c r="CI344" s="14" t="n">
        <v>0</v>
      </c>
      <c r="CJ344" s="14" t="n">
        <v>0</v>
      </c>
      <c r="CK344" s="14" t="n">
        <v>0</v>
      </c>
      <c r="CL344" s="14" t="n">
        <v>0</v>
      </c>
      <c r="CM344" s="14" t="n">
        <v>0</v>
      </c>
      <c r="CN344" s="14" t="n">
        <v>0</v>
      </c>
      <c r="CO344" s="14" t="n">
        <v>0</v>
      </c>
      <c r="CP344" s="14" t="n">
        <v>0</v>
      </c>
      <c r="CQ344" s="14" t="n">
        <v>1.198</v>
      </c>
      <c r="CR344" s="14" t="n">
        <v>0</v>
      </c>
      <c r="CS344" s="14" t="n">
        <v>3.568</v>
      </c>
      <c r="CT344" s="14" t="n">
        <v>4.753</v>
      </c>
      <c r="CU344" s="14" t="n">
        <v>15.983</v>
      </c>
    </row>
    <row r="345">
      <c r="A345" s="14" t="inlineStr">
        <is>
          <t>GUY2022</t>
        </is>
      </c>
      <c r="B345" s="14" t="inlineStr">
        <is>
          <t>GUY</t>
        </is>
      </c>
      <c r="C345" s="14" t="inlineStr">
        <is>
          <t>GUY</t>
        </is>
      </c>
      <c r="D345" s="14" t="inlineStr">
        <is>
          <t>Guyana</t>
        </is>
      </c>
      <c r="E345" s="14" t="n">
        <v>2022</v>
      </c>
      <c r="F345" s="14" t="n">
        <v>0.16</v>
      </c>
      <c r="G345" s="14" t="n">
        <v>11.72</v>
      </c>
      <c r="H345" s="14" t="n">
        <v>1.235</v>
      </c>
      <c r="I345" s="14" t="n">
        <v>0</v>
      </c>
      <c r="J345" s="14" t="n">
        <v>11.72</v>
      </c>
      <c r="K345" s="14" t="n">
        <v>0</v>
      </c>
      <c r="L345" s="14" t="n">
        <v>1</v>
      </c>
      <c r="M345" s="14" t="n">
        <v>9.782999999999999</v>
      </c>
      <c r="N345" s="14" t="n">
        <v>3.704</v>
      </c>
      <c r="O345" s="14" t="n">
        <v>0</v>
      </c>
      <c r="P345" s="14" t="n">
        <v>9.782999999999999</v>
      </c>
      <c r="Q345" s="14" t="n">
        <v>0</v>
      </c>
      <c r="R345" s="14" t="n">
        <v>1</v>
      </c>
      <c r="S345" s="14" t="n">
        <v>17.893</v>
      </c>
      <c r="T345" s="14" t="n">
        <v>7.408</v>
      </c>
      <c r="U345" s="14" t="n">
        <v>0.212</v>
      </c>
      <c r="V345" s="14" t="n">
        <v>20.756</v>
      </c>
      <c r="W345" s="14" t="n">
        <v>0.16</v>
      </c>
      <c r="X345" s="14" t="n">
        <v>1</v>
      </c>
      <c r="Y345" s="14" t="n">
        <v>24.111</v>
      </c>
      <c r="Z345" s="14" t="n">
        <v>3.237</v>
      </c>
      <c r="AA345" s="14" t="n">
        <v>0</v>
      </c>
      <c r="AB345" s="14" t="n">
        <v>24.111</v>
      </c>
      <c r="AC345" s="14" t="n">
        <v>0</v>
      </c>
      <c r="AD345" s="14" t="n">
        <v>1</v>
      </c>
      <c r="AE345" s="14" t="n">
        <v>25.339</v>
      </c>
      <c r="AF345" s="14" t="n">
        <v>5.925</v>
      </c>
      <c r="AG345" s="14" t="n">
        <v>0</v>
      </c>
      <c r="AH345" s="14" t="n">
        <v>25.339</v>
      </c>
      <c r="AI345" s="14" t="n">
        <v>0</v>
      </c>
      <c r="AJ345" s="14" t="n">
        <v>1</v>
      </c>
      <c r="AK345" s="14" t="n">
        <v>32.709</v>
      </c>
      <c r="AL345" s="14" t="n">
        <v>17.562</v>
      </c>
      <c r="AM345" s="14" t="n">
        <v>0.387</v>
      </c>
      <c r="AN345" s="14" t="n">
        <v>37.942</v>
      </c>
      <c r="AO345" s="14" t="n">
        <v>0.16</v>
      </c>
      <c r="AP345" s="14" t="n">
        <v>1</v>
      </c>
      <c r="AQ345" s="14" t="n">
        <v>0.6860000000000001</v>
      </c>
      <c r="AR345" s="14" t="n">
        <v>0.098</v>
      </c>
      <c r="AS345" s="14" t="n">
        <v>0.231</v>
      </c>
      <c r="AT345" s="14" t="n">
        <v>1.064</v>
      </c>
      <c r="AU345" s="14" t="n">
        <v>0.16</v>
      </c>
      <c r="AV345" s="14" t="n">
        <v>1</v>
      </c>
      <c r="AW345" s="14" t="n">
        <v>0.453</v>
      </c>
      <c r="AX345" s="14" t="n">
        <v>0.059</v>
      </c>
      <c r="AY345" s="14" t="n">
        <v>0.537</v>
      </c>
      <c r="AZ345" s="14" t="n">
        <v>1.148</v>
      </c>
      <c r="BA345" s="14" t="n">
        <v>0.16</v>
      </c>
      <c r="BB345" s="14" t="n">
        <v>1</v>
      </c>
      <c r="BC345" s="14" t="n">
        <v>0.62</v>
      </c>
      <c r="BD345" s="14" t="n">
        <v>0.123</v>
      </c>
      <c r="BE345" s="14" t="n">
        <v>0.007</v>
      </c>
      <c r="BF345" s="14" t="n">
        <v>0.72</v>
      </c>
      <c r="BG345" s="14" t="n">
        <v>0.16</v>
      </c>
      <c r="BH345" s="14" t="n">
        <v>1</v>
      </c>
      <c r="BI345" s="14" t="n">
        <v>0.608</v>
      </c>
      <c r="BJ345" s="14" t="n">
        <v>0.123</v>
      </c>
      <c r="BK345" s="14" t="n">
        <v>0.284</v>
      </c>
      <c r="BL345" s="14" t="n">
        <v>1.035</v>
      </c>
      <c r="BM345" s="14" t="n">
        <v>0.16</v>
      </c>
      <c r="BN345" s="14" t="n">
        <v>1</v>
      </c>
      <c r="BO345" s="14" t="n">
        <v>0</v>
      </c>
      <c r="BP345" s="14" t="n">
        <v>0</v>
      </c>
      <c r="BQ345" s="14" t="n">
        <v>0.277</v>
      </c>
      <c r="BR345" s="14" t="n">
        <v>0</v>
      </c>
      <c r="BS345" s="14" t="n">
        <v>0.833</v>
      </c>
      <c r="BT345" s="14" t="n">
        <v>0</v>
      </c>
      <c r="BU345" s="14" t="n">
        <v>0</v>
      </c>
      <c r="BV345" s="14" t="n">
        <v>0.333</v>
      </c>
      <c r="BW345" s="14" t="n">
        <v>0</v>
      </c>
      <c r="BX345" s="14" t="n">
        <v>1</v>
      </c>
      <c r="BY345" s="14" t="n">
        <v>12.729</v>
      </c>
      <c r="BZ345" s="14" t="n">
        <v>0</v>
      </c>
      <c r="CA345" s="14" t="n">
        <v>12.729</v>
      </c>
      <c r="CB345" s="14" t="n">
        <v>0</v>
      </c>
      <c r="CC345" s="14" t="n">
        <v>97.90000000000001</v>
      </c>
      <c r="CD345" s="14" t="n">
        <v>7.95</v>
      </c>
      <c r="CE345" s="14" t="n">
        <v>43.175</v>
      </c>
      <c r="CF345" s="14" t="n">
        <v>161.731</v>
      </c>
      <c r="CG345" s="14" t="n">
        <v>0.16</v>
      </c>
      <c r="CH345" s="14" t="n">
        <v>1</v>
      </c>
      <c r="CI345" s="14" t="n">
        <v>0</v>
      </c>
      <c r="CJ345" s="14" t="n">
        <v>0</v>
      </c>
      <c r="CK345" s="14" t="n">
        <v>0</v>
      </c>
      <c r="CL345" s="14" t="n">
        <v>0</v>
      </c>
      <c r="CM345" s="14" t="n">
        <v>0</v>
      </c>
      <c r="CN345" s="14" t="n">
        <v>0</v>
      </c>
      <c r="CO345" s="14" t="n">
        <v>0</v>
      </c>
      <c r="CP345" s="14" t="n">
        <v>0</v>
      </c>
      <c r="CQ345" s="14" t="n">
        <v>1.294</v>
      </c>
      <c r="CR345" s="14" t="n">
        <v>0.011</v>
      </c>
      <c r="CS345" s="14" t="n">
        <v>3.854</v>
      </c>
      <c r="CT345" s="14" t="n">
        <v>10.485</v>
      </c>
      <c r="CU345" s="14" t="n">
        <v>29.494</v>
      </c>
    </row>
    <row r="346">
      <c r="A346" s="14" t="inlineStr">
        <is>
          <t>GUY2023</t>
        </is>
      </c>
      <c r="B346" s="14" t="inlineStr">
        <is>
          <t>GUY</t>
        </is>
      </c>
      <c r="C346" s="14" t="inlineStr">
        <is>
          <t>GUY</t>
        </is>
      </c>
      <c r="D346" s="14" t="inlineStr">
        <is>
          <t>Guyana</t>
        </is>
      </c>
      <c r="E346" s="14" t="n">
        <v>2023</v>
      </c>
      <c r="F346" s="14" t="n">
        <v>0.16</v>
      </c>
      <c r="G346" s="14" t="n">
        <v>6.147</v>
      </c>
      <c r="H346" s="14" t="n">
        <v>1.286</v>
      </c>
      <c r="I346" s="14" t="n">
        <v>0</v>
      </c>
      <c r="J346" s="14" t="n">
        <v>6.147</v>
      </c>
      <c r="K346" s="14" t="n">
        <v>0</v>
      </c>
      <c r="L346" s="14" t="n">
        <v>1</v>
      </c>
      <c r="M346" s="14" t="n">
        <v>7.886</v>
      </c>
      <c r="N346" s="14" t="n">
        <v>3.857</v>
      </c>
      <c r="O346" s="14" t="n">
        <v>0</v>
      </c>
      <c r="P346" s="14" t="n">
        <v>7.886</v>
      </c>
      <c r="Q346" s="14" t="n">
        <v>0</v>
      </c>
      <c r="R346" s="14" t="n">
        <v>1</v>
      </c>
      <c r="S346" s="14" t="n">
        <v>12.575</v>
      </c>
      <c r="T346" s="14" t="n">
        <v>7.714</v>
      </c>
      <c r="U346" s="14" t="n">
        <v>0.223</v>
      </c>
      <c r="V346" s="14" t="n">
        <v>14.587</v>
      </c>
      <c r="W346" s="14" t="n">
        <v>0.16</v>
      </c>
      <c r="X346" s="14" t="n">
        <v>1</v>
      </c>
      <c r="Y346" s="14" t="n">
        <v>10.683</v>
      </c>
      <c r="Z346" s="14" t="n">
        <v>1.434</v>
      </c>
      <c r="AA346" s="14" t="n">
        <v>0</v>
      </c>
      <c r="AB346" s="14" t="n">
        <v>10.683</v>
      </c>
      <c r="AC346" s="14" t="n">
        <v>0</v>
      </c>
      <c r="AD346" s="14" t="n">
        <v>1</v>
      </c>
      <c r="AE346" s="14" t="n">
        <v>11.969</v>
      </c>
      <c r="AF346" s="14" t="n">
        <v>2.799</v>
      </c>
      <c r="AG346" s="14" t="n">
        <v>0</v>
      </c>
      <c r="AH346" s="14" t="n">
        <v>11.969</v>
      </c>
      <c r="AI346" s="14" t="n">
        <v>0</v>
      </c>
      <c r="AJ346" s="14" t="n">
        <v>1</v>
      </c>
      <c r="AK346" s="14" t="n">
        <v>19.683</v>
      </c>
      <c r="AL346" s="14" t="n">
        <v>10.568</v>
      </c>
      <c r="AM346" s="14" t="n">
        <v>0.349</v>
      </c>
      <c r="AN346" s="14" t="n">
        <v>22.832</v>
      </c>
      <c r="AO346" s="14" t="n">
        <v>0.16</v>
      </c>
      <c r="AP346" s="14" t="n">
        <v>1</v>
      </c>
      <c r="AQ346" s="14" t="n">
        <v>0.726</v>
      </c>
      <c r="AR346" s="14" t="n">
        <v>0.122</v>
      </c>
      <c r="AS346" s="14" t="n">
        <v>0.126</v>
      </c>
      <c r="AT346" s="14" t="n">
        <v>0.989</v>
      </c>
      <c r="AU346" s="14" t="n">
        <v>0.16</v>
      </c>
      <c r="AV346" s="14" t="n">
        <v>1</v>
      </c>
      <c r="AW346" s="14" t="n">
        <v>0.947</v>
      </c>
      <c r="AX346" s="14" t="n">
        <v>0.162</v>
      </c>
      <c r="AY346" s="14" t="n">
        <v>0.08699999999999999</v>
      </c>
      <c r="AZ346" s="14" t="n">
        <v>1.2</v>
      </c>
      <c r="BA346" s="14" t="n">
        <v>0.16</v>
      </c>
      <c r="BB346" s="14" t="n">
        <v>1</v>
      </c>
      <c r="BC346" s="14" t="n">
        <v>0.554</v>
      </c>
      <c r="BD346" s="14" t="n">
        <v>0.129</v>
      </c>
      <c r="BE346" s="14" t="n">
        <v>0.01</v>
      </c>
      <c r="BF346" s="14" t="n">
        <v>0.643</v>
      </c>
      <c r="BG346" s="14" t="n">
        <v>0.16</v>
      </c>
      <c r="BH346" s="14" t="n">
        <v>1</v>
      </c>
      <c r="BI346" s="14" t="n">
        <v>0.5570000000000001</v>
      </c>
      <c r="BJ346" s="14" t="n">
        <v>0.129</v>
      </c>
      <c r="BK346" s="14" t="n">
        <v>0.414</v>
      </c>
      <c r="BL346" s="14" t="n">
        <v>1.127</v>
      </c>
      <c r="BM346" s="14" t="n">
        <v>0.16</v>
      </c>
      <c r="BN346" s="14" t="n">
        <v>1</v>
      </c>
      <c r="BO346" s="14" t="n">
        <v>0</v>
      </c>
      <c r="BP346" s="14" t="n">
        <v>0</v>
      </c>
      <c r="BQ346" s="14" t="n">
        <v>0.288</v>
      </c>
      <c r="BR346" s="14" t="n">
        <v>0</v>
      </c>
      <c r="BS346" s="14" t="n">
        <v>0.833</v>
      </c>
      <c r="BT346" s="14" t="n">
        <v>0</v>
      </c>
      <c r="BU346" s="14" t="n">
        <v>0</v>
      </c>
      <c r="BV346" s="14" t="n">
        <v>0.347</v>
      </c>
      <c r="BW346" s="14" t="n">
        <v>0</v>
      </c>
      <c r="BX346" s="14" t="n">
        <v>1</v>
      </c>
      <c r="BY346" s="14" t="n">
        <v>13.254</v>
      </c>
      <c r="BZ346" s="14" t="n">
        <v>0</v>
      </c>
      <c r="CA346" s="14" t="n">
        <v>13.254</v>
      </c>
      <c r="CB346" s="14" t="n">
        <v>0</v>
      </c>
      <c r="CC346" s="14" t="n">
        <v>83.248</v>
      </c>
      <c r="CD346" s="14" t="n">
        <v>7.95</v>
      </c>
      <c r="CE346" s="14" t="n">
        <v>48.102</v>
      </c>
      <c r="CF346" s="14" t="n">
        <v>149.714</v>
      </c>
      <c r="CG346" s="14" t="n">
        <v>0.16</v>
      </c>
      <c r="CH346" s="14" t="n">
        <v>1</v>
      </c>
      <c r="CI346" s="14" t="n">
        <v>0</v>
      </c>
      <c r="CJ346" s="14" t="n">
        <v>0</v>
      </c>
      <c r="CK346" s="14" t="n">
        <v>0</v>
      </c>
      <c r="CL346" s="14" t="n">
        <v>0</v>
      </c>
      <c r="CM346" s="14" t="n">
        <v>0</v>
      </c>
      <c r="CN346" s="14" t="n">
        <v>0</v>
      </c>
      <c r="CO346" s="14" t="n">
        <v>0</v>
      </c>
      <c r="CP346" s="14" t="n">
        <v>0</v>
      </c>
      <c r="CQ346" s="14" t="n">
        <v>1.348</v>
      </c>
      <c r="CR346" s="14" t="n">
        <v>0</v>
      </c>
      <c r="CS346" s="14" t="n">
        <v>4.013</v>
      </c>
      <c r="CT346" s="14" t="n">
        <v>4.861</v>
      </c>
      <c r="CU346" s="14" t="n">
        <v>11.192</v>
      </c>
    </row>
    <row r="347">
      <c r="A347" s="14" t="inlineStr">
        <is>
          <t>GUY2024</t>
        </is>
      </c>
      <c r="B347" s="14" t="inlineStr">
        <is>
          <t>GUY</t>
        </is>
      </c>
      <c r="C347" s="14" t="inlineStr">
        <is>
          <t>GUY</t>
        </is>
      </c>
      <c r="D347" s="14" t="inlineStr">
        <is>
          <t>Guyana</t>
        </is>
      </c>
      <c r="E347" s="14" t="n">
        <v>2024</v>
      </c>
      <c r="F347" s="14" t="n">
        <v>0.16</v>
      </c>
      <c r="G347" s="14" t="n">
        <v>5.575</v>
      </c>
      <c r="H347" s="14" t="n">
        <v>1.324</v>
      </c>
      <c r="I347" s="14" t="n">
        <v>0</v>
      </c>
      <c r="J347" s="14" t="n">
        <v>5.575</v>
      </c>
      <c r="K347" s="14" t="n">
        <v>0</v>
      </c>
      <c r="L347" s="14" t="n">
        <v>1</v>
      </c>
      <c r="M347" s="14" t="n">
        <v>7.124</v>
      </c>
      <c r="N347" s="14" t="n">
        <v>3.971</v>
      </c>
      <c r="O347" s="14" t="n">
        <v>0</v>
      </c>
      <c r="P347" s="14" t="n">
        <v>7.124</v>
      </c>
      <c r="Q347" s="14" t="n">
        <v>0</v>
      </c>
      <c r="R347" s="14" t="n">
        <v>1</v>
      </c>
      <c r="S347" s="14" t="n">
        <v>12.193</v>
      </c>
      <c r="T347" s="14" t="n">
        <v>7.942</v>
      </c>
      <c r="U347" s="14" t="n">
        <v>0.266</v>
      </c>
      <c r="V347" s="14" t="n">
        <v>14.144</v>
      </c>
      <c r="W347" s="14" t="n">
        <v>0.16</v>
      </c>
      <c r="X347" s="14" t="n">
        <v>1</v>
      </c>
      <c r="Y347" s="14" t="n">
        <v>11.344</v>
      </c>
      <c r="Z347" s="14" t="n">
        <v>1.523</v>
      </c>
      <c r="AA347" s="14" t="n">
        <v>0</v>
      </c>
      <c r="AB347" s="14" t="n">
        <v>11.344</v>
      </c>
      <c r="AC347" s="14" t="n">
        <v>0</v>
      </c>
      <c r="AD347" s="14" t="n">
        <v>1</v>
      </c>
      <c r="AE347" s="14" t="n">
        <v>12.667</v>
      </c>
      <c r="AF347" s="14" t="n">
        <v>2.962</v>
      </c>
      <c r="AG347" s="14" t="n">
        <v>0</v>
      </c>
      <c r="AH347" s="14" t="n">
        <v>12.667</v>
      </c>
      <c r="AI347" s="14" t="n">
        <v>0</v>
      </c>
      <c r="AJ347" s="14" t="n">
        <v>1</v>
      </c>
      <c r="AK347" s="14" t="n">
        <v>20.609</v>
      </c>
      <c r="AL347" s="14" t="n">
        <v>11.066</v>
      </c>
      <c r="AM347" s="14" t="n">
        <v>0.449</v>
      </c>
      <c r="AN347" s="14" t="n">
        <v>23.907</v>
      </c>
      <c r="AO347" s="14" t="n">
        <v>0.16</v>
      </c>
      <c r="AP347" s="14" t="n">
        <v>1</v>
      </c>
      <c r="AQ347" s="14" t="n">
        <v>0.827</v>
      </c>
      <c r="AR347" s="14" t="n">
        <v>0.15</v>
      </c>
      <c r="AS347" s="14" t="n">
        <v>0.025</v>
      </c>
      <c r="AT347" s="14" t="n">
        <v>0.989</v>
      </c>
      <c r="AU347" s="14" t="n">
        <v>0.16</v>
      </c>
      <c r="AV347" s="14" t="n">
        <v>1</v>
      </c>
      <c r="AW347" s="14" t="n">
        <v>1.04</v>
      </c>
      <c r="AX347" s="14" t="n">
        <v>0.191</v>
      </c>
      <c r="AY347" s="14" t="n">
        <v>-0.007</v>
      </c>
      <c r="AZ347" s="14" t="n">
        <v>1.199</v>
      </c>
      <c r="BA347" s="14" t="n">
        <v>0.16</v>
      </c>
      <c r="BB347" s="14" t="n">
        <v>1</v>
      </c>
      <c r="BC347" s="14" t="n">
        <v>0.534</v>
      </c>
      <c r="BD347" s="14" t="n">
        <v>0.132</v>
      </c>
      <c r="BE347" s="14" t="n">
        <v>0.012</v>
      </c>
      <c r="BF347" s="14" t="n">
        <v>0.619</v>
      </c>
      <c r="BG347" s="14" t="n">
        <v>0.16</v>
      </c>
      <c r="BH347" s="14" t="n">
        <v>1</v>
      </c>
      <c r="BI347" s="14" t="n">
        <v>0.5679999999999999</v>
      </c>
      <c r="BJ347" s="14" t="n">
        <v>0.132</v>
      </c>
      <c r="BK347" s="14" t="n">
        <v>0.404</v>
      </c>
      <c r="BL347" s="14" t="n">
        <v>1.127</v>
      </c>
      <c r="BM347" s="14" t="n">
        <v>0.16</v>
      </c>
      <c r="BN347" s="14" t="n">
        <v>1</v>
      </c>
      <c r="BO347" s="14" t="n">
        <v>0</v>
      </c>
      <c r="BP347" s="14" t="n">
        <v>0</v>
      </c>
      <c r="BQ347" s="14" t="n">
        <v>0.297</v>
      </c>
      <c r="BR347" s="14" t="n">
        <v>0</v>
      </c>
      <c r="BS347" s="14" t="n">
        <v>0.833</v>
      </c>
      <c r="BT347" s="14" t="n">
        <v>0</v>
      </c>
      <c r="BU347" s="14" t="n">
        <v>0</v>
      </c>
      <c r="BV347" s="14" t="n">
        <v>0.357</v>
      </c>
      <c r="BW347" s="14" t="n">
        <v>0</v>
      </c>
      <c r="BX347" s="14" t="n">
        <v>1</v>
      </c>
      <c r="BY347" s="14" t="n">
        <v>13.646</v>
      </c>
      <c r="BZ347" s="14" t="n">
        <v>0</v>
      </c>
      <c r="CA347" s="14" t="n">
        <v>13.646</v>
      </c>
      <c r="CB347" s="14" t="n">
        <v>0</v>
      </c>
      <c r="CC347" s="14" t="n">
        <v>82.58799999999999</v>
      </c>
      <c r="CD347" s="14" t="n">
        <v>7.95</v>
      </c>
      <c r="CE347" s="14" t="n">
        <v>50.436</v>
      </c>
      <c r="CF347" s="14" t="n">
        <v>151.016</v>
      </c>
      <c r="CG347" s="14" t="n">
        <v>0.16</v>
      </c>
      <c r="CH347" s="14" t="n">
        <v>1</v>
      </c>
      <c r="CI347" s="14" t="n">
        <v>0</v>
      </c>
      <c r="CJ347" s="14" t="n">
        <v>0</v>
      </c>
      <c r="CK347" s="14" t="n">
        <v>0</v>
      </c>
      <c r="CL347" s="14" t="n">
        <v>0</v>
      </c>
      <c r="CM347" s="14" t="n">
        <v>0</v>
      </c>
      <c r="CN347" s="14" t="n">
        <v>0</v>
      </c>
      <c r="CO347" s="14" t="n">
        <v>0</v>
      </c>
      <c r="CP347" s="14" t="n">
        <v>0</v>
      </c>
      <c r="CQ347" s="14" t="n">
        <v>1.387</v>
      </c>
      <c r="CR347" s="14" t="n">
        <v>0</v>
      </c>
      <c r="CS347" s="14" t="n">
        <v>4.131</v>
      </c>
      <c r="CT347" s="14" t="n">
        <v>4.251</v>
      </c>
      <c r="CU347" s="14" t="n">
        <v>10.123</v>
      </c>
    </row>
    <row r="348">
      <c r="A348" s="14" t="inlineStr">
        <is>
          <t>HTI2021</t>
        </is>
      </c>
      <c r="B348" s="14" t="inlineStr">
        <is>
          <t>HTI</t>
        </is>
      </c>
      <c r="C348" s="14" t="inlineStr">
        <is>
          <t>HTI</t>
        </is>
      </c>
      <c r="D348" s="14" t="inlineStr">
        <is>
          <t>Haiti</t>
        </is>
      </c>
      <c r="E348" s="14" t="n">
        <v>2021</v>
      </c>
      <c r="F348" s="14" t="n">
        <v>0</v>
      </c>
      <c r="G348" s="14" t="n">
        <v>5.897</v>
      </c>
      <c r="H348" s="14" t="n">
        <v>1.143</v>
      </c>
      <c r="I348" s="14" t="n">
        <v>0</v>
      </c>
      <c r="J348" s="14" t="n">
        <v>5.897</v>
      </c>
      <c r="K348" s="14" t="n">
        <v>0</v>
      </c>
      <c r="L348" s="14" t="n">
        <v>1</v>
      </c>
      <c r="M348" s="14" t="n">
        <v>7.964</v>
      </c>
      <c r="N348" s="14" t="n">
        <v>3.43</v>
      </c>
      <c r="O348" s="14" t="n">
        <v>0</v>
      </c>
      <c r="P348" s="14" t="n">
        <v>7.964</v>
      </c>
      <c r="Q348" s="14" t="n">
        <v>0</v>
      </c>
      <c r="R348" s="14" t="n">
        <v>1</v>
      </c>
      <c r="S348" s="14" t="n">
        <v>11.613</v>
      </c>
      <c r="T348" s="14" t="n">
        <v>6.86</v>
      </c>
      <c r="U348" s="14" t="n">
        <v>0</v>
      </c>
      <c r="V348" s="14" t="n">
        <v>11.613</v>
      </c>
      <c r="W348" s="14" t="n">
        <v>0</v>
      </c>
      <c r="X348" s="14" t="n">
        <v>1</v>
      </c>
      <c r="Y348" s="14" t="n">
        <v>17.127</v>
      </c>
      <c r="Z348" s="14" t="n">
        <v>2.304</v>
      </c>
      <c r="AA348" s="14" t="n">
        <v>0</v>
      </c>
      <c r="AB348" s="14" t="n">
        <v>17.127</v>
      </c>
      <c r="AC348" s="14" t="n">
        <v>0</v>
      </c>
      <c r="AD348" s="14" t="n">
        <v>1</v>
      </c>
      <c r="AE348" s="14" t="n">
        <v>18.27</v>
      </c>
      <c r="AF348" s="14" t="n">
        <v>4.278</v>
      </c>
      <c r="AG348" s="14" t="n">
        <v>0</v>
      </c>
      <c r="AH348" s="14" t="n">
        <v>18.27</v>
      </c>
      <c r="AI348" s="14" t="n">
        <v>0</v>
      </c>
      <c r="AJ348" s="14" t="n">
        <v>1</v>
      </c>
      <c r="AK348" s="14" t="n">
        <v>25.13</v>
      </c>
      <c r="AL348" s="14" t="n">
        <v>13.503</v>
      </c>
      <c r="AM348" s="14" t="n">
        <v>0</v>
      </c>
      <c r="AN348" s="14" t="n">
        <v>25.13</v>
      </c>
      <c r="AO348" s="14" t="n">
        <v>0</v>
      </c>
      <c r="AP348" s="14" t="n">
        <v>1</v>
      </c>
      <c r="AQ348" s="14" t="n">
        <v>0.649</v>
      </c>
      <c r="AR348" s="14" t="n">
        <v>0.114</v>
      </c>
      <c r="AS348" s="14" t="n">
        <v>0.182</v>
      </c>
      <c r="AT348" s="14" t="n">
        <v>0.831</v>
      </c>
      <c r="AU348" s="14" t="n">
        <v>0</v>
      </c>
      <c r="AV348" s="14" t="n">
        <v>1</v>
      </c>
      <c r="AW348" s="14" t="n">
        <v>0.577</v>
      </c>
      <c r="AX348" s="14" t="n">
        <v>0.114</v>
      </c>
      <c r="AY348" s="14" t="n">
        <v>0.034</v>
      </c>
      <c r="AZ348" s="14" t="n">
        <v>0.61</v>
      </c>
      <c r="BA348" s="14" t="n">
        <v>0</v>
      </c>
      <c r="BB348" s="14" t="n">
        <v>1</v>
      </c>
      <c r="BC348" s="14" t="n">
        <v>0.458</v>
      </c>
      <c r="BD348" s="14" t="n">
        <v>0.114</v>
      </c>
      <c r="BE348" s="14" t="n">
        <v>0</v>
      </c>
      <c r="BF348" s="14" t="n">
        <v>0.458</v>
      </c>
      <c r="BG348" s="14" t="n">
        <v>0</v>
      </c>
      <c r="BH348" s="14" t="n">
        <v>1</v>
      </c>
      <c r="BI348" s="14" t="n">
        <v>0.491</v>
      </c>
      <c r="BJ348" s="14" t="n">
        <v>0.114</v>
      </c>
      <c r="BK348" s="14" t="n">
        <v>0.013</v>
      </c>
      <c r="BL348" s="14" t="n">
        <v>0.504</v>
      </c>
      <c r="BM348" s="14" t="n">
        <v>0</v>
      </c>
      <c r="BN348" s="14" t="n">
        <v>1</v>
      </c>
      <c r="BO348" s="14" t="n">
        <v>0</v>
      </c>
      <c r="BP348" s="14" t="n">
        <v>0</v>
      </c>
      <c r="BQ348" s="14" t="n">
        <v>0.139</v>
      </c>
      <c r="BR348" s="14" t="n">
        <v>0</v>
      </c>
      <c r="BS348" s="14" t="n">
        <v>1</v>
      </c>
      <c r="BT348" s="14" t="n">
        <v>0</v>
      </c>
      <c r="BU348" s="14" t="n">
        <v>0</v>
      </c>
      <c r="BV348" s="14" t="n">
        <v>0.079</v>
      </c>
      <c r="BW348" s="14" t="n">
        <v>0</v>
      </c>
      <c r="BX348" s="14" t="n">
        <v>1</v>
      </c>
      <c r="BY348" s="14" t="n">
        <v>11.787</v>
      </c>
      <c r="BZ348" s="14" t="n">
        <v>0</v>
      </c>
      <c r="CA348" s="14" t="n">
        <v>11.787</v>
      </c>
      <c r="CB348" s="14" t="n">
        <v>0</v>
      </c>
      <c r="CC348" s="14" t="n">
        <v>78.125</v>
      </c>
      <c r="CD348" s="14" t="n">
        <v>7.95</v>
      </c>
      <c r="CE348" s="14" t="n">
        <v>90.447</v>
      </c>
      <c r="CF348" s="14" t="n">
        <v>168.572</v>
      </c>
      <c r="CG348" s="14" t="n">
        <v>0</v>
      </c>
      <c r="CH348" s="14" t="n">
        <v>1</v>
      </c>
      <c r="CI348" s="14" t="n">
        <v>0</v>
      </c>
      <c r="CJ348" s="14" t="n">
        <v>0</v>
      </c>
      <c r="CK348" s="14" t="n">
        <v>0</v>
      </c>
      <c r="CL348" s="14" t="n">
        <v>0</v>
      </c>
      <c r="CM348" s="14" t="n">
        <v>0</v>
      </c>
      <c r="CN348" s="14" t="n">
        <v>0</v>
      </c>
      <c r="CO348" s="14" t="n">
        <v>0</v>
      </c>
      <c r="CP348" s="14" t="n">
        <v>0</v>
      </c>
      <c r="CQ348" s="14" t="n">
        <v>1.198</v>
      </c>
      <c r="CR348" s="14" t="n">
        <v>0</v>
      </c>
      <c r="CS348" s="14" t="n">
        <v>4.776</v>
      </c>
      <c r="CT348" s="14" t="n">
        <v>4.753</v>
      </c>
      <c r="CU348" s="14" t="n">
        <v>15.983</v>
      </c>
    </row>
    <row r="349">
      <c r="A349" s="14" t="inlineStr">
        <is>
          <t>HTI2022</t>
        </is>
      </c>
      <c r="B349" s="14" t="inlineStr">
        <is>
          <t>HTI</t>
        </is>
      </c>
      <c r="C349" s="14" t="inlineStr">
        <is>
          <t>HTI</t>
        </is>
      </c>
      <c r="D349" s="14" t="inlineStr">
        <is>
          <t>Haiti</t>
        </is>
      </c>
      <c r="E349" s="14" t="n">
        <v>2022</v>
      </c>
      <c r="F349" s="14" t="n">
        <v>0</v>
      </c>
      <c r="G349" s="14" t="n">
        <v>11.72</v>
      </c>
      <c r="H349" s="14" t="n">
        <v>1.235</v>
      </c>
      <c r="I349" s="14" t="n">
        <v>0</v>
      </c>
      <c r="J349" s="14" t="n">
        <v>11.72</v>
      </c>
      <c r="K349" s="14" t="n">
        <v>0</v>
      </c>
      <c r="L349" s="14" t="n">
        <v>1</v>
      </c>
      <c r="M349" s="14" t="n">
        <v>9.782999999999999</v>
      </c>
      <c r="N349" s="14" t="n">
        <v>3.704</v>
      </c>
      <c r="O349" s="14" t="n">
        <v>0</v>
      </c>
      <c r="P349" s="14" t="n">
        <v>9.782999999999999</v>
      </c>
      <c r="Q349" s="14" t="n">
        <v>0</v>
      </c>
      <c r="R349" s="14" t="n">
        <v>1</v>
      </c>
      <c r="S349" s="14" t="n">
        <v>17.893</v>
      </c>
      <c r="T349" s="14" t="n">
        <v>7.408</v>
      </c>
      <c r="U349" s="14" t="n">
        <v>0</v>
      </c>
      <c r="V349" s="14" t="n">
        <v>17.893</v>
      </c>
      <c r="W349" s="14" t="n">
        <v>0</v>
      </c>
      <c r="X349" s="14" t="n">
        <v>1</v>
      </c>
      <c r="Y349" s="14" t="n">
        <v>30.728</v>
      </c>
      <c r="Z349" s="14" t="n">
        <v>4.133</v>
      </c>
      <c r="AA349" s="14" t="n">
        <v>0</v>
      </c>
      <c r="AB349" s="14" t="n">
        <v>30.728</v>
      </c>
      <c r="AC349" s="14" t="n">
        <v>0</v>
      </c>
      <c r="AD349" s="14" t="n">
        <v>1</v>
      </c>
      <c r="AE349" s="14" t="n">
        <v>31.963</v>
      </c>
      <c r="AF349" s="14" t="n">
        <v>7.485</v>
      </c>
      <c r="AG349" s="14" t="n">
        <v>0</v>
      </c>
      <c r="AH349" s="14" t="n">
        <v>31.963</v>
      </c>
      <c r="AI349" s="14" t="n">
        <v>0</v>
      </c>
      <c r="AJ349" s="14" t="n">
        <v>1</v>
      </c>
      <c r="AK349" s="14" t="n">
        <v>39.371</v>
      </c>
      <c r="AL349" s="14" t="n">
        <v>21.155</v>
      </c>
      <c r="AM349" s="14" t="n">
        <v>0</v>
      </c>
      <c r="AN349" s="14" t="n">
        <v>39.371</v>
      </c>
      <c r="AO349" s="14" t="n">
        <v>0</v>
      </c>
      <c r="AP349" s="14" t="n">
        <v>1</v>
      </c>
      <c r="AQ349" s="14" t="n">
        <v>0.896</v>
      </c>
      <c r="AR349" s="14" t="n">
        <v>0.123</v>
      </c>
      <c r="AS349" s="14" t="n">
        <v>0.181</v>
      </c>
      <c r="AT349" s="14" t="n">
        <v>1.077</v>
      </c>
      <c r="AU349" s="14" t="n">
        <v>0</v>
      </c>
      <c r="AV349" s="14" t="n">
        <v>1</v>
      </c>
      <c r="AW349" s="14" t="n">
        <v>0.89</v>
      </c>
      <c r="AX349" s="14" t="n">
        <v>0.123</v>
      </c>
      <c r="AY349" s="14" t="n">
        <v>-0.094</v>
      </c>
      <c r="AZ349" s="14" t="n">
        <v>0.796</v>
      </c>
      <c r="BA349" s="14" t="n">
        <v>0</v>
      </c>
      <c r="BB349" s="14" t="n">
        <v>1</v>
      </c>
      <c r="BC349" s="14" t="n">
        <v>0.62</v>
      </c>
      <c r="BD349" s="14" t="n">
        <v>0.123</v>
      </c>
      <c r="BE349" s="14" t="n">
        <v>0</v>
      </c>
      <c r="BF349" s="14" t="n">
        <v>0.62</v>
      </c>
      <c r="BG349" s="14" t="n">
        <v>0</v>
      </c>
      <c r="BH349" s="14" t="n">
        <v>1</v>
      </c>
      <c r="BI349" s="14" t="n">
        <v>0.608</v>
      </c>
      <c r="BJ349" s="14" t="n">
        <v>0.123</v>
      </c>
      <c r="BK349" s="14" t="n">
        <v>-0.063</v>
      </c>
      <c r="BL349" s="14" t="n">
        <v>0.545</v>
      </c>
      <c r="BM349" s="14" t="n">
        <v>0</v>
      </c>
      <c r="BN349" s="14" t="n">
        <v>1</v>
      </c>
      <c r="BO349" s="14" t="n">
        <v>0</v>
      </c>
      <c r="BP349" s="14" t="n">
        <v>0</v>
      </c>
      <c r="BQ349" s="14" t="n">
        <v>0.115</v>
      </c>
      <c r="BR349" s="14" t="n">
        <v>0</v>
      </c>
      <c r="BS349" s="14" t="n">
        <v>1</v>
      </c>
      <c r="BT349" s="14" t="n">
        <v>0</v>
      </c>
      <c r="BU349" s="14" t="n">
        <v>0</v>
      </c>
      <c r="BV349" s="14" t="n">
        <v>0.065</v>
      </c>
      <c r="BW349" s="14" t="n">
        <v>0</v>
      </c>
      <c r="BX349" s="14" t="n">
        <v>1</v>
      </c>
      <c r="BY349" s="14" t="n">
        <v>12.729</v>
      </c>
      <c r="BZ349" s="14" t="n">
        <v>0</v>
      </c>
      <c r="CA349" s="14" t="n">
        <v>12.729</v>
      </c>
      <c r="CB349" s="14" t="n">
        <v>0</v>
      </c>
      <c r="CC349" s="14" t="n">
        <v>97.90000000000001</v>
      </c>
      <c r="CD349" s="14" t="n">
        <v>7.95</v>
      </c>
      <c r="CE349" s="14" t="n">
        <v>97.675</v>
      </c>
      <c r="CF349" s="14" t="n">
        <v>195.575</v>
      </c>
      <c r="CG349" s="14" t="n">
        <v>0</v>
      </c>
      <c r="CH349" s="14" t="n">
        <v>1</v>
      </c>
      <c r="CI349" s="14" t="n">
        <v>0</v>
      </c>
      <c r="CJ349" s="14" t="n">
        <v>0</v>
      </c>
      <c r="CK349" s="14" t="n">
        <v>0</v>
      </c>
      <c r="CL349" s="14" t="n">
        <v>0</v>
      </c>
      <c r="CM349" s="14" t="n">
        <v>0</v>
      </c>
      <c r="CN349" s="14" t="n">
        <v>0</v>
      </c>
      <c r="CO349" s="14" t="n">
        <v>0</v>
      </c>
      <c r="CP349" s="14" t="n">
        <v>0</v>
      </c>
      <c r="CQ349" s="14" t="n">
        <v>1.294</v>
      </c>
      <c r="CR349" s="14" t="n">
        <v>0</v>
      </c>
      <c r="CS349" s="14" t="n">
        <v>5.158</v>
      </c>
      <c r="CT349" s="14" t="n">
        <v>10.485</v>
      </c>
      <c r="CU349" s="14" t="n">
        <v>29.494</v>
      </c>
    </row>
    <row r="350">
      <c r="A350" s="14" t="inlineStr">
        <is>
          <t>HTI2023</t>
        </is>
      </c>
      <c r="B350" s="14" t="inlineStr">
        <is>
          <t>HTI</t>
        </is>
      </c>
      <c r="C350" s="14" t="inlineStr">
        <is>
          <t>HTI</t>
        </is>
      </c>
      <c r="D350" s="14" t="inlineStr">
        <is>
          <t>Haiti</t>
        </is>
      </c>
      <c r="E350" s="14" t="n">
        <v>2023</v>
      </c>
      <c r="F350" s="14" t="n">
        <v>0</v>
      </c>
      <c r="G350" s="14" t="n">
        <v>6.147</v>
      </c>
      <c r="H350" s="14" t="n">
        <v>1.286</v>
      </c>
      <c r="I350" s="14" t="n">
        <v>0</v>
      </c>
      <c r="J350" s="14" t="n">
        <v>6.147</v>
      </c>
      <c r="K350" s="14" t="n">
        <v>0</v>
      </c>
      <c r="L350" s="14" t="n">
        <v>1</v>
      </c>
      <c r="M350" s="14" t="n">
        <v>7.886</v>
      </c>
      <c r="N350" s="14" t="n">
        <v>3.857</v>
      </c>
      <c r="O350" s="14" t="n">
        <v>0</v>
      </c>
      <c r="P350" s="14" t="n">
        <v>7.886</v>
      </c>
      <c r="Q350" s="14" t="n">
        <v>0</v>
      </c>
      <c r="R350" s="14" t="n">
        <v>1</v>
      </c>
      <c r="S350" s="14" t="n">
        <v>12.575</v>
      </c>
      <c r="T350" s="14" t="n">
        <v>7.714</v>
      </c>
      <c r="U350" s="14" t="n">
        <v>0</v>
      </c>
      <c r="V350" s="14" t="n">
        <v>12.575</v>
      </c>
      <c r="W350" s="14" t="n">
        <v>0</v>
      </c>
      <c r="X350" s="14" t="n">
        <v>1</v>
      </c>
      <c r="Y350" s="14" t="n">
        <v>12.478</v>
      </c>
      <c r="Z350" s="14" t="n">
        <v>1.678</v>
      </c>
      <c r="AA350" s="14" t="n">
        <v>0</v>
      </c>
      <c r="AB350" s="14" t="n">
        <v>12.478</v>
      </c>
      <c r="AC350" s="14" t="n">
        <v>0</v>
      </c>
      <c r="AD350" s="14" t="n">
        <v>1</v>
      </c>
      <c r="AE350" s="14" t="n">
        <v>13.763</v>
      </c>
      <c r="AF350" s="14" t="n">
        <v>3.223</v>
      </c>
      <c r="AG350" s="14" t="n">
        <v>0</v>
      </c>
      <c r="AH350" s="14" t="n">
        <v>13.763</v>
      </c>
      <c r="AI350" s="14" t="n">
        <v>0</v>
      </c>
      <c r="AJ350" s="14" t="n">
        <v>1</v>
      </c>
      <c r="AK350" s="14" t="n">
        <v>21.477</v>
      </c>
      <c r="AL350" s="14" t="n">
        <v>11.54</v>
      </c>
      <c r="AM350" s="14" t="n">
        <v>0</v>
      </c>
      <c r="AN350" s="14" t="n">
        <v>21.477</v>
      </c>
      <c r="AO350" s="14" t="n">
        <v>0</v>
      </c>
      <c r="AP350" s="14" t="n">
        <v>1</v>
      </c>
      <c r="AQ350" s="14" t="n">
        <v>0.791</v>
      </c>
      <c r="AR350" s="14" t="n">
        <v>0.129</v>
      </c>
      <c r="AS350" s="14" t="n">
        <v>0.2</v>
      </c>
      <c r="AT350" s="14" t="n">
        <v>0.991</v>
      </c>
      <c r="AU350" s="14" t="n">
        <v>0</v>
      </c>
      <c r="AV350" s="14" t="n">
        <v>1</v>
      </c>
      <c r="AW350" s="14" t="n">
        <v>0.618</v>
      </c>
      <c r="AX350" s="14" t="n">
        <v>0.129</v>
      </c>
      <c r="AY350" s="14" t="n">
        <v>0.053</v>
      </c>
      <c r="AZ350" s="14" t="n">
        <v>0.671</v>
      </c>
      <c r="BA350" s="14" t="n">
        <v>0</v>
      </c>
      <c r="BB350" s="14" t="n">
        <v>1</v>
      </c>
      <c r="BC350" s="14" t="n">
        <v>0.554</v>
      </c>
      <c r="BD350" s="14" t="n">
        <v>0.129</v>
      </c>
      <c r="BE350" s="14" t="n">
        <v>0</v>
      </c>
      <c r="BF350" s="14" t="n">
        <v>0.554</v>
      </c>
      <c r="BG350" s="14" t="n">
        <v>0</v>
      </c>
      <c r="BH350" s="14" t="n">
        <v>1</v>
      </c>
      <c r="BI350" s="14" t="n">
        <v>0.5570000000000001</v>
      </c>
      <c r="BJ350" s="14" t="n">
        <v>0.129</v>
      </c>
      <c r="BK350" s="14" t="n">
        <v>0.01</v>
      </c>
      <c r="BL350" s="14" t="n">
        <v>0.5669999999999999</v>
      </c>
      <c r="BM350" s="14" t="n">
        <v>0</v>
      </c>
      <c r="BN350" s="14" t="n">
        <v>1</v>
      </c>
      <c r="BO350" s="14" t="n">
        <v>0</v>
      </c>
      <c r="BP350" s="14" t="n">
        <v>0</v>
      </c>
      <c r="BQ350" s="14" t="n">
        <v>0.165</v>
      </c>
      <c r="BR350" s="14" t="n">
        <v>0</v>
      </c>
      <c r="BS350" s="14" t="n">
        <v>1</v>
      </c>
      <c r="BT350" s="14" t="n">
        <v>0</v>
      </c>
      <c r="BU350" s="14" t="n">
        <v>0</v>
      </c>
      <c r="BV350" s="14" t="n">
        <v>0.113</v>
      </c>
      <c r="BW350" s="14" t="n">
        <v>0</v>
      </c>
      <c r="BX350" s="14" t="n">
        <v>1</v>
      </c>
      <c r="BY350" s="14" t="n">
        <v>13.254</v>
      </c>
      <c r="BZ350" s="14" t="n">
        <v>0</v>
      </c>
      <c r="CA350" s="14" t="n">
        <v>13.254</v>
      </c>
      <c r="CB350" s="14" t="n">
        <v>0</v>
      </c>
      <c r="CC350" s="14" t="n">
        <v>83.248</v>
      </c>
      <c r="CD350" s="14" t="n">
        <v>7.95</v>
      </c>
      <c r="CE350" s="14" t="n">
        <v>101.707</v>
      </c>
      <c r="CF350" s="14" t="n">
        <v>184.955</v>
      </c>
      <c r="CG350" s="14" t="n">
        <v>0</v>
      </c>
      <c r="CH350" s="14" t="n">
        <v>1</v>
      </c>
      <c r="CI350" s="14" t="n">
        <v>0</v>
      </c>
      <c r="CJ350" s="14" t="n">
        <v>0</v>
      </c>
      <c r="CK350" s="14" t="n">
        <v>0</v>
      </c>
      <c r="CL350" s="14" t="n">
        <v>0</v>
      </c>
      <c r="CM350" s="14" t="n">
        <v>0</v>
      </c>
      <c r="CN350" s="14" t="n">
        <v>0</v>
      </c>
      <c r="CO350" s="14" t="n">
        <v>0</v>
      </c>
      <c r="CP350" s="14" t="n">
        <v>0</v>
      </c>
      <c r="CQ350" s="14" t="n">
        <v>1.348</v>
      </c>
      <c r="CR350" s="14" t="n">
        <v>0</v>
      </c>
      <c r="CS350" s="14" t="n">
        <v>5.37</v>
      </c>
      <c r="CT350" s="14" t="n">
        <v>4.861</v>
      </c>
      <c r="CU350" s="14" t="n">
        <v>11.192</v>
      </c>
    </row>
    <row r="351">
      <c r="A351" s="14" t="inlineStr">
        <is>
          <t>HTI2024</t>
        </is>
      </c>
      <c r="B351" s="14" t="inlineStr">
        <is>
          <t>HTI</t>
        </is>
      </c>
      <c r="C351" s="14" t="inlineStr">
        <is>
          <t>HTI</t>
        </is>
      </c>
      <c r="D351" s="14" t="inlineStr">
        <is>
          <t>Haiti</t>
        </is>
      </c>
      <c r="E351" s="14" t="n">
        <v>2024</v>
      </c>
      <c r="F351" s="14" t="n">
        <v>0</v>
      </c>
      <c r="G351" s="14" t="n">
        <v>5.575</v>
      </c>
      <c r="H351" s="14" t="n">
        <v>1.324</v>
      </c>
      <c r="I351" s="14" t="n">
        <v>0</v>
      </c>
      <c r="J351" s="14" t="n">
        <v>5.575</v>
      </c>
      <c r="K351" s="14" t="n">
        <v>0</v>
      </c>
      <c r="L351" s="14" t="n">
        <v>1</v>
      </c>
      <c r="M351" s="14" t="n">
        <v>7.124</v>
      </c>
      <c r="N351" s="14" t="n">
        <v>3.971</v>
      </c>
      <c r="O351" s="14" t="n">
        <v>0</v>
      </c>
      <c r="P351" s="14" t="n">
        <v>7.124</v>
      </c>
      <c r="Q351" s="14" t="n">
        <v>0</v>
      </c>
      <c r="R351" s="14" t="n">
        <v>1</v>
      </c>
      <c r="S351" s="14" t="n">
        <v>12.193</v>
      </c>
      <c r="T351" s="14" t="n">
        <v>7.942</v>
      </c>
      <c r="U351" s="14" t="n">
        <v>0</v>
      </c>
      <c r="V351" s="14" t="n">
        <v>12.193</v>
      </c>
      <c r="W351" s="14" t="n">
        <v>0</v>
      </c>
      <c r="X351" s="14" t="n">
        <v>1</v>
      </c>
      <c r="Y351" s="14" t="n">
        <v>11.447</v>
      </c>
      <c r="Z351" s="14" t="n">
        <v>1.54</v>
      </c>
      <c r="AA351" s="14" t="n">
        <v>0</v>
      </c>
      <c r="AB351" s="14" t="n">
        <v>11.447</v>
      </c>
      <c r="AC351" s="14" t="n">
        <v>0</v>
      </c>
      <c r="AD351" s="14" t="n">
        <v>1</v>
      </c>
      <c r="AE351" s="14" t="n">
        <v>12.771</v>
      </c>
      <c r="AF351" s="14" t="n">
        <v>2.991</v>
      </c>
      <c r="AG351" s="14" t="n">
        <v>0</v>
      </c>
      <c r="AH351" s="14" t="n">
        <v>12.771</v>
      </c>
      <c r="AI351" s="14" t="n">
        <v>0</v>
      </c>
      <c r="AJ351" s="14" t="n">
        <v>1</v>
      </c>
      <c r="AK351" s="14" t="n">
        <v>20.712</v>
      </c>
      <c r="AL351" s="14" t="n">
        <v>11.129</v>
      </c>
      <c r="AM351" s="14" t="n">
        <v>0</v>
      </c>
      <c r="AN351" s="14" t="n">
        <v>20.712</v>
      </c>
      <c r="AO351" s="14" t="n">
        <v>0</v>
      </c>
      <c r="AP351" s="14" t="n">
        <v>1</v>
      </c>
      <c r="AQ351" s="14" t="n">
        <v>0.756</v>
      </c>
      <c r="AR351" s="14" t="n">
        <v>0.132</v>
      </c>
      <c r="AS351" s="14" t="n">
        <v>0.21</v>
      </c>
      <c r="AT351" s="14" t="n">
        <v>0.966</v>
      </c>
      <c r="AU351" s="14" t="n">
        <v>0</v>
      </c>
      <c r="AV351" s="14" t="n">
        <v>1</v>
      </c>
      <c r="AW351" s="14" t="n">
        <v>0.655</v>
      </c>
      <c r="AX351" s="14" t="n">
        <v>0.132</v>
      </c>
      <c r="AY351" s="14" t="n">
        <v>0.045</v>
      </c>
      <c r="AZ351" s="14" t="n">
        <v>0.7</v>
      </c>
      <c r="BA351" s="14" t="n">
        <v>0</v>
      </c>
      <c r="BB351" s="14" t="n">
        <v>1</v>
      </c>
      <c r="BC351" s="14" t="n">
        <v>0.534</v>
      </c>
      <c r="BD351" s="14" t="n">
        <v>0.132</v>
      </c>
      <c r="BE351" s="14" t="n">
        <v>0</v>
      </c>
      <c r="BF351" s="14" t="n">
        <v>0.534</v>
      </c>
      <c r="BG351" s="14" t="n">
        <v>0</v>
      </c>
      <c r="BH351" s="14" t="n">
        <v>1</v>
      </c>
      <c r="BI351" s="14" t="n">
        <v>0.5679999999999999</v>
      </c>
      <c r="BJ351" s="14" t="n">
        <v>0.132</v>
      </c>
      <c r="BK351" s="14" t="n">
        <v>0.016</v>
      </c>
      <c r="BL351" s="14" t="n">
        <v>0.584</v>
      </c>
      <c r="BM351" s="14" t="n">
        <v>0</v>
      </c>
      <c r="BN351" s="14" t="n">
        <v>1</v>
      </c>
      <c r="BO351" s="14" t="n">
        <v>0</v>
      </c>
      <c r="BP351" s="14" t="n">
        <v>0</v>
      </c>
      <c r="BQ351" s="14" t="n">
        <v>0.17</v>
      </c>
      <c r="BR351" s="14" t="n">
        <v>0</v>
      </c>
      <c r="BS351" s="14" t="n">
        <v>1</v>
      </c>
      <c r="BT351" s="14" t="n">
        <v>0</v>
      </c>
      <c r="BU351" s="14" t="n">
        <v>0</v>
      </c>
      <c r="BV351" s="14" t="n">
        <v>0.116</v>
      </c>
      <c r="BW351" s="14" t="n">
        <v>0</v>
      </c>
      <c r="BX351" s="14" t="n">
        <v>1</v>
      </c>
      <c r="BY351" s="14" t="n">
        <v>13.646</v>
      </c>
      <c r="BZ351" s="14" t="n">
        <v>0</v>
      </c>
      <c r="CA351" s="14" t="n">
        <v>13.646</v>
      </c>
      <c r="CB351" s="14" t="n">
        <v>0</v>
      </c>
      <c r="CC351" s="14" t="n">
        <v>82.58799999999999</v>
      </c>
      <c r="CD351" s="14" t="n">
        <v>7.95</v>
      </c>
      <c r="CE351" s="14" t="n">
        <v>104.709</v>
      </c>
      <c r="CF351" s="14" t="n">
        <v>187.297</v>
      </c>
      <c r="CG351" s="14" t="n">
        <v>0</v>
      </c>
      <c r="CH351" s="14" t="n">
        <v>1</v>
      </c>
      <c r="CI351" s="14" t="n">
        <v>0</v>
      </c>
      <c r="CJ351" s="14" t="n">
        <v>0</v>
      </c>
      <c r="CK351" s="14" t="n">
        <v>0</v>
      </c>
      <c r="CL351" s="14" t="n">
        <v>0</v>
      </c>
      <c r="CM351" s="14" t="n">
        <v>0</v>
      </c>
      <c r="CN351" s="14" t="n">
        <v>0</v>
      </c>
      <c r="CO351" s="14" t="n">
        <v>0</v>
      </c>
      <c r="CP351" s="14" t="n">
        <v>0</v>
      </c>
      <c r="CQ351" s="14" t="n">
        <v>1.387</v>
      </c>
      <c r="CR351" s="14" t="n">
        <v>0</v>
      </c>
      <c r="CS351" s="14" t="n">
        <v>5.529</v>
      </c>
      <c r="CT351" s="14" t="n">
        <v>4.251</v>
      </c>
      <c r="CU351" s="14" t="n">
        <v>10.123</v>
      </c>
    </row>
    <row r="352">
      <c r="A352" s="14" t="inlineStr">
        <is>
          <t>HND2021</t>
        </is>
      </c>
      <c r="B352" s="14" t="inlineStr">
        <is>
          <t>HND</t>
        </is>
      </c>
      <c r="C352" s="14" t="inlineStr">
        <is>
          <t>HND</t>
        </is>
      </c>
      <c r="D352" s="14" t="inlineStr">
        <is>
          <t>Honduras</t>
        </is>
      </c>
      <c r="E352" s="14" t="n">
        <v>2021</v>
      </c>
      <c r="F352" s="14" t="n">
        <v>0.15</v>
      </c>
      <c r="G352" s="14" t="n">
        <v>5.897</v>
      </c>
      <c r="H352" s="14" t="n">
        <v>1.143</v>
      </c>
      <c r="I352" s="14" t="n">
        <v>0</v>
      </c>
      <c r="J352" s="14" t="n">
        <v>5.897</v>
      </c>
      <c r="K352" s="14" t="n">
        <v>0</v>
      </c>
      <c r="L352" s="14" t="n">
        <v>1</v>
      </c>
      <c r="M352" s="14" t="n">
        <v>7.964</v>
      </c>
      <c r="N352" s="14" t="n">
        <v>3.43</v>
      </c>
      <c r="O352" s="14" t="n">
        <v>0</v>
      </c>
      <c r="P352" s="14" t="n">
        <v>7.964</v>
      </c>
      <c r="Q352" s="14" t="n">
        <v>0</v>
      </c>
      <c r="R352" s="14" t="n">
        <v>1</v>
      </c>
      <c r="S352" s="14" t="n">
        <v>11.613</v>
      </c>
      <c r="T352" s="14" t="n">
        <v>6.86</v>
      </c>
      <c r="U352" s="14" t="n">
        <v>0</v>
      </c>
      <c r="V352" s="14" t="n">
        <v>13.355</v>
      </c>
      <c r="W352" s="14" t="n">
        <v>0.15</v>
      </c>
      <c r="X352" s="14" t="n">
        <v>1</v>
      </c>
      <c r="Y352" s="14" t="n">
        <v>4.284</v>
      </c>
      <c r="Z352" s="14" t="n">
        <v>0.576</v>
      </c>
      <c r="AA352" s="14" t="n">
        <v>0</v>
      </c>
      <c r="AB352" s="14" t="n">
        <v>4.284</v>
      </c>
      <c r="AC352" s="14" t="n">
        <v>0</v>
      </c>
      <c r="AD352" s="14" t="n">
        <v>1</v>
      </c>
      <c r="AE352" s="14" t="n">
        <v>5.427</v>
      </c>
      <c r="AF352" s="14" t="n">
        <v>1.271</v>
      </c>
      <c r="AG352" s="14" t="n">
        <v>0</v>
      </c>
      <c r="AH352" s="14" t="n">
        <v>5.427</v>
      </c>
      <c r="AI352" s="14" t="n">
        <v>0</v>
      </c>
      <c r="AJ352" s="14" t="n">
        <v>1</v>
      </c>
      <c r="AK352" s="14" t="n">
        <v>12.287</v>
      </c>
      <c r="AL352" s="14" t="n">
        <v>6.602</v>
      </c>
      <c r="AM352" s="14" t="n">
        <v>0</v>
      </c>
      <c r="AN352" s="14" t="n">
        <v>14.13</v>
      </c>
      <c r="AO352" s="14" t="n">
        <v>0.15</v>
      </c>
      <c r="AP352" s="14" t="n">
        <v>1</v>
      </c>
      <c r="AQ352" s="14" t="n">
        <v>0.649</v>
      </c>
      <c r="AR352" s="14" t="n">
        <v>0.114</v>
      </c>
      <c r="AS352" s="14" t="n">
        <v>0.361</v>
      </c>
      <c r="AT352" s="14" t="n">
        <v>1.01</v>
      </c>
      <c r="AU352" s="14" t="n">
        <v>0</v>
      </c>
      <c r="AV352" s="14" t="n">
        <v>1</v>
      </c>
      <c r="AW352" s="14" t="n">
        <v>0.577</v>
      </c>
      <c r="AX352" s="14" t="n">
        <v>0.114</v>
      </c>
      <c r="AY352" s="14" t="n">
        <v>0.308</v>
      </c>
      <c r="AZ352" s="14" t="n">
        <v>0.885</v>
      </c>
      <c r="BA352" s="14" t="n">
        <v>0</v>
      </c>
      <c r="BB352" s="14" t="n">
        <v>1</v>
      </c>
      <c r="BC352" s="14" t="n">
        <v>0.458</v>
      </c>
      <c r="BD352" s="14" t="n">
        <v>0.114</v>
      </c>
      <c r="BE352" s="14" t="n">
        <v>0.046</v>
      </c>
      <c r="BF352" s="14" t="n">
        <v>0.505</v>
      </c>
      <c r="BG352" s="14" t="n">
        <v>0</v>
      </c>
      <c r="BH352" s="14" t="n">
        <v>0</v>
      </c>
      <c r="BI352" s="14" t="n">
        <v>0.491</v>
      </c>
      <c r="BJ352" s="14" t="n">
        <v>0.114</v>
      </c>
      <c r="BK352" s="14" t="n">
        <v>0.178</v>
      </c>
      <c r="BL352" s="14" t="n">
        <v>0.669</v>
      </c>
      <c r="BM352" s="14" t="n">
        <v>0</v>
      </c>
      <c r="BN352" s="14" t="n">
        <v>1</v>
      </c>
      <c r="BO352" s="14" t="n">
        <v>0</v>
      </c>
      <c r="BP352" s="14" t="n">
        <v>0</v>
      </c>
      <c r="BQ352" s="14" t="n">
        <v>0.139</v>
      </c>
      <c r="BR352" s="14" t="n">
        <v>0</v>
      </c>
      <c r="BS352" s="14" t="n">
        <v>0.5</v>
      </c>
      <c r="BT352" s="14" t="n">
        <v>0</v>
      </c>
      <c r="BU352" s="14" t="n">
        <v>0</v>
      </c>
      <c r="BV352" s="14" t="n">
        <v>0.164</v>
      </c>
      <c r="BW352" s="14" t="n">
        <v>0</v>
      </c>
      <c r="BX352" s="14" t="n">
        <v>0.5</v>
      </c>
      <c r="BY352" s="14" t="n">
        <v>11.787</v>
      </c>
      <c r="BZ352" s="14" t="n">
        <v>0</v>
      </c>
      <c r="CA352" s="14" t="n">
        <v>11.787</v>
      </c>
      <c r="CB352" s="14" t="n">
        <v>0</v>
      </c>
      <c r="CC352" s="14" t="n">
        <v>78.125</v>
      </c>
      <c r="CD352" s="14" t="n">
        <v>7.95</v>
      </c>
      <c r="CE352" s="14" t="n">
        <v>0</v>
      </c>
      <c r="CF352" s="14" t="n">
        <v>89.84399999999999</v>
      </c>
      <c r="CG352" s="14" t="n">
        <v>0.15</v>
      </c>
      <c r="CH352" s="14" t="n">
        <v>1</v>
      </c>
      <c r="CI352" s="14" t="n">
        <v>0</v>
      </c>
      <c r="CJ352" s="14" t="n">
        <v>0</v>
      </c>
      <c r="CK352" s="14" t="n">
        <v>0</v>
      </c>
      <c r="CL352" s="14" t="n">
        <v>0</v>
      </c>
      <c r="CM352" s="14" t="n">
        <v>0</v>
      </c>
      <c r="CN352" s="14" t="n">
        <v>0</v>
      </c>
      <c r="CO352" s="14" t="n">
        <v>0</v>
      </c>
      <c r="CP352" s="14" t="n">
        <v>0</v>
      </c>
      <c r="CQ352" s="14" t="n">
        <v>1.198</v>
      </c>
      <c r="CR352" s="14" t="n">
        <v>0</v>
      </c>
      <c r="CS352" s="14" t="n">
        <v>4.776</v>
      </c>
      <c r="CT352" s="14" t="n">
        <v>4.753</v>
      </c>
      <c r="CU352" s="14" t="n">
        <v>15.983</v>
      </c>
    </row>
    <row r="353">
      <c r="A353" s="14" t="inlineStr">
        <is>
          <t>HND2022</t>
        </is>
      </c>
      <c r="B353" s="14" t="inlineStr">
        <is>
          <t>HND</t>
        </is>
      </c>
      <c r="C353" s="14" t="inlineStr">
        <is>
          <t>HND</t>
        </is>
      </c>
      <c r="D353" s="14" t="inlineStr">
        <is>
          <t>Honduras</t>
        </is>
      </c>
      <c r="E353" s="14" t="n">
        <v>2022</v>
      </c>
      <c r="F353" s="14" t="n">
        <v>0.15</v>
      </c>
      <c r="G353" s="14" t="n">
        <v>11.72</v>
      </c>
      <c r="H353" s="14" t="n">
        <v>1.235</v>
      </c>
      <c r="I353" s="14" t="n">
        <v>0</v>
      </c>
      <c r="J353" s="14" t="n">
        <v>11.72</v>
      </c>
      <c r="K353" s="14" t="n">
        <v>0</v>
      </c>
      <c r="L353" s="14" t="n">
        <v>1</v>
      </c>
      <c r="M353" s="14" t="n">
        <v>9.782999999999999</v>
      </c>
      <c r="N353" s="14" t="n">
        <v>3.704</v>
      </c>
      <c r="O353" s="14" t="n">
        <v>0</v>
      </c>
      <c r="P353" s="14" t="n">
        <v>9.782999999999999</v>
      </c>
      <c r="Q353" s="14" t="n">
        <v>0</v>
      </c>
      <c r="R353" s="14" t="n">
        <v>1</v>
      </c>
      <c r="S353" s="14" t="n">
        <v>17.893</v>
      </c>
      <c r="T353" s="14" t="n">
        <v>7.408</v>
      </c>
      <c r="U353" s="14" t="n">
        <v>0.199</v>
      </c>
      <c r="V353" s="14" t="n">
        <v>20.577</v>
      </c>
      <c r="W353" s="14" t="n">
        <v>0.15</v>
      </c>
      <c r="X353" s="14" t="n">
        <v>1</v>
      </c>
      <c r="Y353" s="14" t="n">
        <v>4.627</v>
      </c>
      <c r="Z353" s="14" t="n">
        <v>0.622</v>
      </c>
      <c r="AA353" s="14" t="n">
        <v>0</v>
      </c>
      <c r="AB353" s="14" t="n">
        <v>4.627</v>
      </c>
      <c r="AC353" s="14" t="n">
        <v>0</v>
      </c>
      <c r="AD353" s="14" t="n">
        <v>1</v>
      </c>
      <c r="AE353" s="14" t="n">
        <v>5.861</v>
      </c>
      <c r="AF353" s="14" t="n">
        <v>1.373</v>
      </c>
      <c r="AG353" s="14" t="n">
        <v>0</v>
      </c>
      <c r="AH353" s="14" t="n">
        <v>5.861</v>
      </c>
      <c r="AI353" s="14" t="n">
        <v>0</v>
      </c>
      <c r="AJ353" s="14" t="n">
        <v>1</v>
      </c>
      <c r="AK353" s="14" t="n">
        <v>13.269</v>
      </c>
      <c r="AL353" s="14" t="n">
        <v>7.13</v>
      </c>
      <c r="AM353" s="14" t="n">
        <v>0.147</v>
      </c>
      <c r="AN353" s="14" t="n">
        <v>15.26</v>
      </c>
      <c r="AO353" s="14" t="n">
        <v>0.15</v>
      </c>
      <c r="AP353" s="14" t="n">
        <v>1</v>
      </c>
      <c r="AQ353" s="14" t="n">
        <v>0.896</v>
      </c>
      <c r="AR353" s="14" t="n">
        <v>0.123</v>
      </c>
      <c r="AS353" s="14" t="n">
        <v>0.269</v>
      </c>
      <c r="AT353" s="14" t="n">
        <v>1.165</v>
      </c>
      <c r="AU353" s="14" t="n">
        <v>0</v>
      </c>
      <c r="AV353" s="14" t="n">
        <v>1</v>
      </c>
      <c r="AW353" s="14" t="n">
        <v>0.89</v>
      </c>
      <c r="AX353" s="14" t="n">
        <v>0.123</v>
      </c>
      <c r="AY353" s="14" t="n">
        <v>0.309</v>
      </c>
      <c r="AZ353" s="14" t="n">
        <v>1.199</v>
      </c>
      <c r="BA353" s="14" t="n">
        <v>0</v>
      </c>
      <c r="BB353" s="14" t="n">
        <v>1</v>
      </c>
      <c r="BC353" s="14" t="n">
        <v>0.62</v>
      </c>
      <c r="BD353" s="14" t="n">
        <v>0.123</v>
      </c>
      <c r="BE353" s="14" t="n">
        <v>-0.109</v>
      </c>
      <c r="BF353" s="14" t="n">
        <v>0.512</v>
      </c>
      <c r="BG353" s="14" t="n">
        <v>0</v>
      </c>
      <c r="BH353" s="14" t="n">
        <v>0</v>
      </c>
      <c r="BI353" s="14" t="n">
        <v>0.608</v>
      </c>
      <c r="BJ353" s="14" t="n">
        <v>0.123</v>
      </c>
      <c r="BK353" s="14" t="n">
        <v>0.471</v>
      </c>
      <c r="BL353" s="14" t="n">
        <v>1.079</v>
      </c>
      <c r="BM353" s="14" t="n">
        <v>0</v>
      </c>
      <c r="BN353" s="14" t="n">
        <v>1</v>
      </c>
      <c r="BO353" s="14" t="n">
        <v>0</v>
      </c>
      <c r="BP353" s="14" t="n">
        <v>0</v>
      </c>
      <c r="BQ353" s="14" t="n">
        <v>0.136</v>
      </c>
      <c r="BR353" s="14" t="n">
        <v>0</v>
      </c>
      <c r="BS353" s="14" t="n">
        <v>0.5</v>
      </c>
      <c r="BT353" s="14" t="n">
        <v>0</v>
      </c>
      <c r="BU353" s="14" t="n">
        <v>0</v>
      </c>
      <c r="BV353" s="14" t="n">
        <v>0.161</v>
      </c>
      <c r="BW353" s="14" t="n">
        <v>0</v>
      </c>
      <c r="BX353" s="14" t="n">
        <v>0.5</v>
      </c>
      <c r="BY353" s="14" t="n">
        <v>12.729</v>
      </c>
      <c r="BZ353" s="14" t="n">
        <v>0</v>
      </c>
      <c r="CA353" s="14" t="n">
        <v>12.729</v>
      </c>
      <c r="CB353" s="14" t="n">
        <v>0</v>
      </c>
      <c r="CC353" s="14" t="n">
        <v>97.90000000000001</v>
      </c>
      <c r="CD353" s="14" t="n">
        <v>7.95</v>
      </c>
      <c r="CE353" s="14" t="n">
        <v>1.087</v>
      </c>
      <c r="CF353" s="14" t="n">
        <v>112.585</v>
      </c>
      <c r="CG353" s="14" t="n">
        <v>0.15</v>
      </c>
      <c r="CH353" s="14" t="n">
        <v>1</v>
      </c>
      <c r="CI353" s="14" t="n">
        <v>0</v>
      </c>
      <c r="CJ353" s="14" t="n">
        <v>0</v>
      </c>
      <c r="CK353" s="14" t="n">
        <v>0</v>
      </c>
      <c r="CL353" s="14" t="n">
        <v>0</v>
      </c>
      <c r="CM353" s="14" t="n">
        <v>0</v>
      </c>
      <c r="CN353" s="14" t="n">
        <v>0</v>
      </c>
      <c r="CO353" s="14" t="n">
        <v>0</v>
      </c>
      <c r="CP353" s="14" t="n">
        <v>0</v>
      </c>
      <c r="CQ353" s="14" t="n">
        <v>1.294</v>
      </c>
      <c r="CR353" s="14" t="n">
        <v>0</v>
      </c>
      <c r="CS353" s="14" t="n">
        <v>5.158</v>
      </c>
      <c r="CT353" s="14" t="n">
        <v>10.485</v>
      </c>
      <c r="CU353" s="14" t="n">
        <v>29.494</v>
      </c>
    </row>
    <row r="354">
      <c r="A354" s="14" t="inlineStr">
        <is>
          <t>HND2023</t>
        </is>
      </c>
      <c r="B354" s="14" t="inlineStr">
        <is>
          <t>HND</t>
        </is>
      </c>
      <c r="C354" s="14" t="inlineStr">
        <is>
          <t>HND</t>
        </is>
      </c>
      <c r="D354" s="14" t="inlineStr">
        <is>
          <t>Honduras</t>
        </is>
      </c>
      <c r="E354" s="14" t="n">
        <v>2023</v>
      </c>
      <c r="F354" s="14" t="n">
        <v>0.15</v>
      </c>
      <c r="G354" s="14" t="n">
        <v>6.147</v>
      </c>
      <c r="H354" s="14" t="n">
        <v>1.286</v>
      </c>
      <c r="I354" s="14" t="n">
        <v>0</v>
      </c>
      <c r="J354" s="14" t="n">
        <v>6.147</v>
      </c>
      <c r="K354" s="14" t="n">
        <v>0</v>
      </c>
      <c r="L354" s="14" t="n">
        <v>1</v>
      </c>
      <c r="M354" s="14" t="n">
        <v>7.886</v>
      </c>
      <c r="N354" s="14" t="n">
        <v>3.857</v>
      </c>
      <c r="O354" s="14" t="n">
        <v>0</v>
      </c>
      <c r="P354" s="14" t="n">
        <v>7.886</v>
      </c>
      <c r="Q354" s="14" t="n">
        <v>0</v>
      </c>
      <c r="R354" s="14" t="n">
        <v>1</v>
      </c>
      <c r="S354" s="14" t="n">
        <v>12.575</v>
      </c>
      <c r="T354" s="14" t="n">
        <v>7.714</v>
      </c>
      <c r="U354" s="14" t="n">
        <v>0.209</v>
      </c>
      <c r="V354" s="14" t="n">
        <v>14.461</v>
      </c>
      <c r="W354" s="14" t="n">
        <v>0.15</v>
      </c>
      <c r="X354" s="14" t="n">
        <v>1</v>
      </c>
      <c r="Y354" s="14" t="n">
        <v>4.818</v>
      </c>
      <c r="Z354" s="14" t="n">
        <v>0.648</v>
      </c>
      <c r="AA354" s="14" t="n">
        <v>0</v>
      </c>
      <c r="AB354" s="14" t="n">
        <v>4.818</v>
      </c>
      <c r="AC354" s="14" t="n">
        <v>0</v>
      </c>
      <c r="AD354" s="14" t="n">
        <v>1</v>
      </c>
      <c r="AE354" s="14" t="n">
        <v>6.103</v>
      </c>
      <c r="AF354" s="14" t="n">
        <v>1.429</v>
      </c>
      <c r="AG354" s="14" t="n">
        <v>0</v>
      </c>
      <c r="AH354" s="14" t="n">
        <v>6.103</v>
      </c>
      <c r="AI354" s="14" t="n">
        <v>0</v>
      </c>
      <c r="AJ354" s="14" t="n">
        <v>1</v>
      </c>
      <c r="AK354" s="14" t="n">
        <v>13.817</v>
      </c>
      <c r="AL354" s="14" t="n">
        <v>7.424</v>
      </c>
      <c r="AM354" s="14" t="n">
        <v>0.229</v>
      </c>
      <c r="AN354" s="14" t="n">
        <v>15.89</v>
      </c>
      <c r="AO354" s="14" t="n">
        <v>0.15</v>
      </c>
      <c r="AP354" s="14" t="n">
        <v>1</v>
      </c>
      <c r="AQ354" s="14" t="n">
        <v>0.791</v>
      </c>
      <c r="AR354" s="14" t="n">
        <v>0.129</v>
      </c>
      <c r="AS354" s="14" t="n">
        <v>0.28</v>
      </c>
      <c r="AT354" s="14" t="n">
        <v>1.071</v>
      </c>
      <c r="AU354" s="14" t="n">
        <v>0</v>
      </c>
      <c r="AV354" s="14" t="n">
        <v>1</v>
      </c>
      <c r="AW354" s="14" t="n">
        <v>0.618</v>
      </c>
      <c r="AX354" s="14" t="n">
        <v>0.129</v>
      </c>
      <c r="AY354" s="14" t="n">
        <v>0.389</v>
      </c>
      <c r="AZ354" s="14" t="n">
        <v>1.007</v>
      </c>
      <c r="BA354" s="14" t="n">
        <v>0</v>
      </c>
      <c r="BB354" s="14" t="n">
        <v>1</v>
      </c>
      <c r="BC354" s="14" t="n">
        <v>0.554</v>
      </c>
      <c r="BD354" s="14" t="n">
        <v>0.129</v>
      </c>
      <c r="BE354" s="14" t="n">
        <v>-0.08</v>
      </c>
      <c r="BF354" s="14" t="n">
        <v>0.474</v>
      </c>
      <c r="BG354" s="14" t="n">
        <v>0</v>
      </c>
      <c r="BH354" s="14" t="n">
        <v>0</v>
      </c>
      <c r="BI354" s="14" t="n">
        <v>0.5570000000000001</v>
      </c>
      <c r="BJ354" s="14" t="n">
        <v>0.129</v>
      </c>
      <c r="BK354" s="14" t="n">
        <v>0.381</v>
      </c>
      <c r="BL354" s="14" t="n">
        <v>0.9389999999999999</v>
      </c>
      <c r="BM354" s="14" t="n">
        <v>0</v>
      </c>
      <c r="BN354" s="14" t="n">
        <v>1</v>
      </c>
      <c r="BO354" s="14" t="n">
        <v>0</v>
      </c>
      <c r="BP354" s="14" t="n">
        <v>0</v>
      </c>
      <c r="BQ354" s="14" t="n">
        <v>0.194</v>
      </c>
      <c r="BR354" s="14" t="n">
        <v>0</v>
      </c>
      <c r="BS354" s="14" t="n">
        <v>0.5</v>
      </c>
      <c r="BT354" s="14" t="n">
        <v>0</v>
      </c>
      <c r="BU354" s="14" t="n">
        <v>0</v>
      </c>
      <c r="BV354" s="14" t="n">
        <v>0.184</v>
      </c>
      <c r="BW354" s="14" t="n">
        <v>0</v>
      </c>
      <c r="BX354" s="14" t="n">
        <v>0.5</v>
      </c>
      <c r="BY354" s="14" t="n">
        <v>13.254</v>
      </c>
      <c r="BZ354" s="14" t="n">
        <v>0</v>
      </c>
      <c r="CA354" s="14" t="n">
        <v>13.254</v>
      </c>
      <c r="CB354" s="14" t="n">
        <v>0</v>
      </c>
      <c r="CC354" s="14" t="n">
        <v>83.248</v>
      </c>
      <c r="CD354" s="14" t="n">
        <v>7.95</v>
      </c>
      <c r="CE354" s="14" t="n">
        <v>1.383</v>
      </c>
      <c r="CF354" s="14" t="n">
        <v>95.735</v>
      </c>
      <c r="CG354" s="14" t="n">
        <v>0.15</v>
      </c>
      <c r="CH354" s="14" t="n">
        <v>1</v>
      </c>
      <c r="CI354" s="14" t="n">
        <v>0</v>
      </c>
      <c r="CJ354" s="14" t="n">
        <v>0</v>
      </c>
      <c r="CK354" s="14" t="n">
        <v>0</v>
      </c>
      <c r="CL354" s="14" t="n">
        <v>0</v>
      </c>
      <c r="CM354" s="14" t="n">
        <v>0</v>
      </c>
      <c r="CN354" s="14" t="n">
        <v>0</v>
      </c>
      <c r="CO354" s="14" t="n">
        <v>0</v>
      </c>
      <c r="CP354" s="14" t="n">
        <v>0</v>
      </c>
      <c r="CQ354" s="14" t="n">
        <v>1.348</v>
      </c>
      <c r="CR354" s="14" t="n">
        <v>0</v>
      </c>
      <c r="CS354" s="14" t="n">
        <v>5.37</v>
      </c>
      <c r="CT354" s="14" t="n">
        <v>4.861</v>
      </c>
      <c r="CU354" s="14" t="n">
        <v>11.192</v>
      </c>
    </row>
    <row r="355">
      <c r="A355" s="14" t="inlineStr">
        <is>
          <t>HND2024</t>
        </is>
      </c>
      <c r="B355" s="14" t="inlineStr">
        <is>
          <t>HND</t>
        </is>
      </c>
      <c r="C355" s="14" t="inlineStr">
        <is>
          <t>HND</t>
        </is>
      </c>
      <c r="D355" s="14" t="inlineStr">
        <is>
          <t>Honduras</t>
        </is>
      </c>
      <c r="E355" s="14" t="n">
        <v>2024</v>
      </c>
      <c r="F355" s="14" t="n">
        <v>0.15</v>
      </c>
      <c r="G355" s="14" t="n">
        <v>5.575</v>
      </c>
      <c r="H355" s="14" t="n">
        <v>1.324</v>
      </c>
      <c r="I355" s="14" t="n">
        <v>0</v>
      </c>
      <c r="J355" s="14" t="n">
        <v>5.575</v>
      </c>
      <c r="K355" s="14" t="n">
        <v>0</v>
      </c>
      <c r="L355" s="14" t="n">
        <v>1</v>
      </c>
      <c r="M355" s="14" t="n">
        <v>7.124</v>
      </c>
      <c r="N355" s="14" t="n">
        <v>3.971</v>
      </c>
      <c r="O355" s="14" t="n">
        <v>0</v>
      </c>
      <c r="P355" s="14" t="n">
        <v>7.124</v>
      </c>
      <c r="Q355" s="14" t="n">
        <v>0</v>
      </c>
      <c r="R355" s="14" t="n">
        <v>1</v>
      </c>
      <c r="S355" s="14" t="n">
        <v>12.193</v>
      </c>
      <c r="T355" s="14" t="n">
        <v>7.942</v>
      </c>
      <c r="U355" s="14" t="n">
        <v>0.249</v>
      </c>
      <c r="V355" s="14" t="n">
        <v>14.022</v>
      </c>
      <c r="W355" s="14" t="n">
        <v>0.15</v>
      </c>
      <c r="X355" s="14" t="n">
        <v>1</v>
      </c>
      <c r="Y355" s="14" t="n">
        <v>4.96</v>
      </c>
      <c r="Z355" s="14" t="n">
        <v>0.667</v>
      </c>
      <c r="AA355" s="14" t="n">
        <v>0</v>
      </c>
      <c r="AB355" s="14" t="n">
        <v>4.96</v>
      </c>
      <c r="AC355" s="14" t="n">
        <v>0</v>
      </c>
      <c r="AD355" s="14" t="n">
        <v>1</v>
      </c>
      <c r="AE355" s="14" t="n">
        <v>6.283</v>
      </c>
      <c r="AF355" s="14" t="n">
        <v>1.471</v>
      </c>
      <c r="AG355" s="14" t="n">
        <v>0</v>
      </c>
      <c r="AH355" s="14" t="n">
        <v>6.283</v>
      </c>
      <c r="AI355" s="14" t="n">
        <v>0</v>
      </c>
      <c r="AJ355" s="14" t="n">
        <v>1</v>
      </c>
      <c r="AK355" s="14" t="n">
        <v>14.225</v>
      </c>
      <c r="AL355" s="14" t="n">
        <v>7.643</v>
      </c>
      <c r="AM355" s="14" t="n">
        <v>0.291</v>
      </c>
      <c r="AN355" s="14" t="n">
        <v>16.359</v>
      </c>
      <c r="AO355" s="14" t="n">
        <v>0.15</v>
      </c>
      <c r="AP355" s="14" t="n">
        <v>1</v>
      </c>
      <c r="AQ355" s="14" t="n">
        <v>0.756</v>
      </c>
      <c r="AR355" s="14" t="n">
        <v>0.132</v>
      </c>
      <c r="AS355" s="14" t="n">
        <v>0.26</v>
      </c>
      <c r="AT355" s="14" t="n">
        <v>1.016</v>
      </c>
      <c r="AU355" s="14" t="n">
        <v>0</v>
      </c>
      <c r="AV355" s="14" t="n">
        <v>1</v>
      </c>
      <c r="AW355" s="14" t="n">
        <v>0.655</v>
      </c>
      <c r="AX355" s="14" t="n">
        <v>0.132</v>
      </c>
      <c r="AY355" s="14" t="n">
        <v>0.27</v>
      </c>
      <c r="AZ355" s="14" t="n">
        <v>0.926</v>
      </c>
      <c r="BA355" s="14" t="n">
        <v>0</v>
      </c>
      <c r="BB355" s="14" t="n">
        <v>1</v>
      </c>
      <c r="BC355" s="14" t="n">
        <v>0.534</v>
      </c>
      <c r="BD355" s="14" t="n">
        <v>0.132</v>
      </c>
      <c r="BE355" s="14" t="n">
        <v>-0.055</v>
      </c>
      <c r="BF355" s="14" t="n">
        <v>0.479</v>
      </c>
      <c r="BG355" s="14" t="n">
        <v>0</v>
      </c>
      <c r="BH355" s="14" t="n">
        <v>0</v>
      </c>
      <c r="BI355" s="14" t="n">
        <v>0.5679999999999999</v>
      </c>
      <c r="BJ355" s="14" t="n">
        <v>0.132</v>
      </c>
      <c r="BK355" s="14" t="n">
        <v>0.282</v>
      </c>
      <c r="BL355" s="14" t="n">
        <v>0.85</v>
      </c>
      <c r="BM355" s="14" t="n">
        <v>0</v>
      </c>
      <c r="BN355" s="14" t="n">
        <v>1</v>
      </c>
      <c r="BO355" s="14" t="n">
        <v>0</v>
      </c>
      <c r="BP355" s="14" t="n">
        <v>0</v>
      </c>
      <c r="BQ355" s="14" t="n">
        <v>0.177</v>
      </c>
      <c r="BR355" s="14" t="n">
        <v>0</v>
      </c>
      <c r="BS355" s="14" t="n">
        <v>0.5</v>
      </c>
      <c r="BT355" s="14" t="n">
        <v>0</v>
      </c>
      <c r="BU355" s="14" t="n">
        <v>0</v>
      </c>
      <c r="BV355" s="14" t="n">
        <v>0.21</v>
      </c>
      <c r="BW355" s="14" t="n">
        <v>0</v>
      </c>
      <c r="BX355" s="14" t="n">
        <v>0.5</v>
      </c>
      <c r="BY355" s="14" t="n">
        <v>13.646</v>
      </c>
      <c r="BZ355" s="14" t="n">
        <v>0</v>
      </c>
      <c r="CA355" s="14" t="n">
        <v>13.646</v>
      </c>
      <c r="CB355" s="14" t="n">
        <v>0</v>
      </c>
      <c r="CC355" s="14" t="n">
        <v>82.58799999999999</v>
      </c>
      <c r="CD355" s="14" t="n">
        <v>7.95</v>
      </c>
      <c r="CE355" s="14" t="n">
        <v>1.687</v>
      </c>
      <c r="CF355" s="14" t="n">
        <v>94.976</v>
      </c>
      <c r="CG355" s="14" t="n">
        <v>0.15</v>
      </c>
      <c r="CH355" s="14" t="n">
        <v>1</v>
      </c>
      <c r="CI355" s="14" t="n">
        <v>0</v>
      </c>
      <c r="CJ355" s="14" t="n">
        <v>0</v>
      </c>
      <c r="CK355" s="14" t="n">
        <v>0</v>
      </c>
      <c r="CL355" s="14" t="n">
        <v>0</v>
      </c>
      <c r="CM355" s="14" t="n">
        <v>0</v>
      </c>
      <c r="CN355" s="14" t="n">
        <v>0</v>
      </c>
      <c r="CO355" s="14" t="n">
        <v>0</v>
      </c>
      <c r="CP355" s="14" t="n">
        <v>0</v>
      </c>
      <c r="CQ355" s="14" t="n">
        <v>1.387</v>
      </c>
      <c r="CR355" s="14" t="n">
        <v>0</v>
      </c>
      <c r="CS355" s="14" t="n">
        <v>5.529</v>
      </c>
      <c r="CT355" s="14" t="n">
        <v>4.251</v>
      </c>
      <c r="CU355" s="14" t="n">
        <v>10.123</v>
      </c>
    </row>
    <row r="356">
      <c r="A356" s="14" t="inlineStr">
        <is>
          <t>HKG2021</t>
        </is>
      </c>
      <c r="B356" s="14" t="inlineStr">
        <is>
          <t>HKG</t>
        </is>
      </c>
      <c r="C356" s="14" t="inlineStr">
        <is>
          <t>HKG</t>
        </is>
      </c>
      <c r="D356" s="14" t="inlineStr">
        <is>
          <t>Hong Kong SAR</t>
        </is>
      </c>
      <c r="E356" s="14" t="n">
        <v>2021</v>
      </c>
      <c r="F356" s="14" t="n">
        <v>0</v>
      </c>
      <c r="G356" s="14" t="n">
        <v>4.747</v>
      </c>
      <c r="H356" s="14" t="n">
        <v>1.143</v>
      </c>
      <c r="I356" s="14" t="n">
        <v>0</v>
      </c>
      <c r="J356" s="14" t="n">
        <v>4.747</v>
      </c>
      <c r="K356" s="14" t="n">
        <v>0</v>
      </c>
      <c r="L356" s="14" t="n">
        <v>1</v>
      </c>
      <c r="M356" s="14" t="n">
        <v>7.964</v>
      </c>
      <c r="N356" s="14" t="n">
        <v>3.43</v>
      </c>
      <c r="O356" s="14" t="n">
        <v>0</v>
      </c>
      <c r="P356" s="14" t="n">
        <v>7.964</v>
      </c>
      <c r="Q356" s="14" t="n">
        <v>0</v>
      </c>
      <c r="R356" s="14" t="n">
        <v>1</v>
      </c>
      <c r="S356" s="14" t="n">
        <v>10.464</v>
      </c>
      <c r="T356" s="14" t="n">
        <v>6.86</v>
      </c>
      <c r="U356" s="14" t="n">
        <v>0</v>
      </c>
      <c r="V356" s="14" t="n">
        <v>10.464</v>
      </c>
      <c r="W356" s="14" t="n">
        <v>0</v>
      </c>
      <c r="X356" s="14" t="n">
        <v>1</v>
      </c>
      <c r="Y356" s="14" t="n">
        <v>39.729</v>
      </c>
      <c r="Z356" s="14" t="n">
        <v>4.388</v>
      </c>
      <c r="AA356" s="14" t="n">
        <v>-2.984</v>
      </c>
      <c r="AB356" s="14" t="n">
        <v>36.745</v>
      </c>
      <c r="AC356" s="14" t="n">
        <v>0</v>
      </c>
      <c r="AD356" s="14" t="n">
        <v>1</v>
      </c>
      <c r="AE356" s="14" t="n">
        <v>39.686</v>
      </c>
      <c r="AF356" s="14" t="n">
        <v>7.809</v>
      </c>
      <c r="AG356" s="14" t="n">
        <v>-2.941</v>
      </c>
      <c r="AH356" s="14" t="n">
        <v>36.745</v>
      </c>
      <c r="AI356" s="14" t="n">
        <v>0</v>
      </c>
      <c r="AJ356" s="14" t="n">
        <v>1</v>
      </c>
      <c r="AK356" s="14" t="n">
        <v>44.125</v>
      </c>
      <c r="AL356" s="14" t="n">
        <v>21.657</v>
      </c>
      <c r="AM356" s="14" t="n">
        <v>-6.361</v>
      </c>
      <c r="AN356" s="14" t="n">
        <v>37.763</v>
      </c>
      <c r="AO356" s="14" t="n">
        <v>0</v>
      </c>
      <c r="AP356" s="14" t="n">
        <v>1</v>
      </c>
      <c r="AQ356" s="14" t="n">
        <v>0.621</v>
      </c>
      <c r="AR356" s="14" t="n">
        <v>0.114</v>
      </c>
      <c r="AS356" s="14" t="n">
        <v>1.889</v>
      </c>
      <c r="AT356" s="14" t="n">
        <v>2.51</v>
      </c>
      <c r="AU356" s="14" t="n">
        <v>0</v>
      </c>
      <c r="AV356" s="14" t="n">
        <v>1</v>
      </c>
      <c r="AW356" s="14" t="n">
        <v>0.593</v>
      </c>
      <c r="AX356" s="14" t="n">
        <v>0.114</v>
      </c>
      <c r="AY356" s="14" t="n">
        <v>1.54</v>
      </c>
      <c r="AZ356" s="14" t="n">
        <v>2.133</v>
      </c>
      <c r="BA356" s="14" t="n">
        <v>0</v>
      </c>
      <c r="BB356" s="14" t="n">
        <v>1</v>
      </c>
      <c r="BC356" s="14" t="n">
        <v>0.44</v>
      </c>
      <c r="BD356" s="14" t="n">
        <v>0.114</v>
      </c>
      <c r="BE356" s="14" t="n">
        <v>1.705</v>
      </c>
      <c r="BF356" s="14" t="n">
        <v>2.145</v>
      </c>
      <c r="BG356" s="14" t="n">
        <v>0</v>
      </c>
      <c r="BH356" s="14" t="n">
        <v>1</v>
      </c>
      <c r="BI356" s="14" t="n">
        <v>0.5600000000000001</v>
      </c>
      <c r="BJ356" s="14" t="n">
        <v>0.114</v>
      </c>
      <c r="BK356" s="14" t="n">
        <v>0</v>
      </c>
      <c r="BL356" s="14" t="n">
        <v>0.5600000000000001</v>
      </c>
      <c r="BM356" s="14" t="n">
        <v>0</v>
      </c>
      <c r="BN356" s="14" t="n">
        <v>1</v>
      </c>
      <c r="BO356" s="14" t="n">
        <v>0</v>
      </c>
      <c r="BP356" s="14" t="n">
        <v>0</v>
      </c>
      <c r="BQ356" s="14" t="n">
        <v>0.15</v>
      </c>
      <c r="BR356" s="14" t="n">
        <v>0</v>
      </c>
      <c r="BS356" s="14" t="n">
        <v>0.833</v>
      </c>
      <c r="BT356" s="14" t="n">
        <v>0</v>
      </c>
      <c r="BU356" s="14" t="n">
        <v>0</v>
      </c>
      <c r="BV356" s="14" t="n">
        <v>0.152</v>
      </c>
      <c r="BW356" s="14" t="n">
        <v>0</v>
      </c>
      <c r="BX356" s="14" t="n">
        <v>1</v>
      </c>
      <c r="BY356" s="14" t="n">
        <v>11.787</v>
      </c>
      <c r="BZ356" s="14" t="n">
        <v>0</v>
      </c>
      <c r="CA356" s="14" t="n">
        <v>11.787</v>
      </c>
      <c r="CB356" s="14" t="n">
        <v>0</v>
      </c>
      <c r="CC356" s="14" t="n">
        <v>81.69499999999999</v>
      </c>
      <c r="CD356" s="14" t="n">
        <v>7.95</v>
      </c>
      <c r="CE356" s="14" t="n">
        <v>0</v>
      </c>
      <c r="CF356" s="14" t="n">
        <v>81.69499999999999</v>
      </c>
      <c r="CG356" s="14" t="n">
        <v>0</v>
      </c>
      <c r="CH356" s="14" t="n">
        <v>1</v>
      </c>
      <c r="CI356" s="14" t="n">
        <v>0</v>
      </c>
      <c r="CJ356" s="14" t="n">
        <v>0</v>
      </c>
      <c r="CK356" s="14" t="n">
        <v>0</v>
      </c>
      <c r="CL356" s="14" t="n">
        <v>0</v>
      </c>
      <c r="CM356" s="14" t="n">
        <v>0</v>
      </c>
      <c r="CN356" s="14" t="n">
        <v>0</v>
      </c>
      <c r="CO356" s="14" t="n">
        <v>0</v>
      </c>
      <c r="CP356" s="14" t="n">
        <v>0</v>
      </c>
      <c r="CQ356" s="14" t="n">
        <v>1.198</v>
      </c>
      <c r="CR356" s="14" t="n">
        <v>0</v>
      </c>
      <c r="CS356" s="14" t="n">
        <v>4.776</v>
      </c>
      <c r="CT356" s="14" t="n">
        <v>3.604</v>
      </c>
      <c r="CU356" s="14" t="n">
        <v>9.127000000000001</v>
      </c>
    </row>
    <row r="357">
      <c r="A357" s="14" t="inlineStr">
        <is>
          <t>HKG2022</t>
        </is>
      </c>
      <c r="B357" s="14" t="inlineStr">
        <is>
          <t>HKG</t>
        </is>
      </c>
      <c r="C357" s="14" t="inlineStr">
        <is>
          <t>HKG</t>
        </is>
      </c>
      <c r="D357" s="14" t="inlineStr">
        <is>
          <t>Hong Kong SAR</t>
        </is>
      </c>
      <c r="E357" s="14" t="n">
        <v>2022</v>
      </c>
      <c r="F357" s="14" t="n">
        <v>0</v>
      </c>
      <c r="G357" s="14" t="n">
        <v>8.788</v>
      </c>
      <c r="H357" s="14" t="n">
        <v>1.235</v>
      </c>
      <c r="I357" s="14" t="n">
        <v>0</v>
      </c>
      <c r="J357" s="14" t="n">
        <v>8.788</v>
      </c>
      <c r="K357" s="14" t="n">
        <v>0</v>
      </c>
      <c r="L357" s="14" t="n">
        <v>1</v>
      </c>
      <c r="M357" s="14" t="n">
        <v>9.782999999999999</v>
      </c>
      <c r="N357" s="14" t="n">
        <v>3.704</v>
      </c>
      <c r="O357" s="14" t="n">
        <v>0</v>
      </c>
      <c r="P357" s="14" t="n">
        <v>9.782999999999999</v>
      </c>
      <c r="Q357" s="14" t="n">
        <v>0</v>
      </c>
      <c r="R357" s="14" t="n">
        <v>1</v>
      </c>
      <c r="S357" s="14" t="n">
        <v>14.962</v>
      </c>
      <c r="T357" s="14" t="n">
        <v>7.408</v>
      </c>
      <c r="U357" s="14" t="n">
        <v>0</v>
      </c>
      <c r="V357" s="14" t="n">
        <v>14.962</v>
      </c>
      <c r="W357" s="14" t="n">
        <v>0</v>
      </c>
      <c r="X357" s="14" t="n">
        <v>1</v>
      </c>
      <c r="Y357" s="14" t="n">
        <v>42.267</v>
      </c>
      <c r="Z357" s="14" t="n">
        <v>4.434</v>
      </c>
      <c r="AA357" s="14" t="n">
        <v>-2.985</v>
      </c>
      <c r="AB357" s="14" t="n">
        <v>39.283</v>
      </c>
      <c r="AC357" s="14" t="n">
        <v>0</v>
      </c>
      <c r="AD357" s="14" t="n">
        <v>1</v>
      </c>
      <c r="AE357" s="14" t="n">
        <v>42.315</v>
      </c>
      <c r="AF357" s="14" t="n">
        <v>7.844</v>
      </c>
      <c r="AG357" s="14" t="n">
        <v>-3.032</v>
      </c>
      <c r="AH357" s="14" t="n">
        <v>39.283</v>
      </c>
      <c r="AI357" s="14" t="n">
        <v>0</v>
      </c>
      <c r="AJ357" s="14" t="n">
        <v>1</v>
      </c>
      <c r="AK357" s="14" t="n">
        <v>47.254</v>
      </c>
      <c r="AL357" s="14" t="n">
        <v>22.566</v>
      </c>
      <c r="AM357" s="14" t="n">
        <v>-7.404</v>
      </c>
      <c r="AN357" s="14" t="n">
        <v>39.85</v>
      </c>
      <c r="AO357" s="14" t="n">
        <v>0</v>
      </c>
      <c r="AP357" s="14" t="n">
        <v>1</v>
      </c>
      <c r="AQ357" s="14" t="n">
        <v>0.847</v>
      </c>
      <c r="AR357" s="14" t="n">
        <v>0.123</v>
      </c>
      <c r="AS357" s="14" t="n">
        <v>2.052</v>
      </c>
      <c r="AT357" s="14" t="n">
        <v>2.899</v>
      </c>
      <c r="AU357" s="14" t="n">
        <v>0</v>
      </c>
      <c r="AV357" s="14" t="n">
        <v>1</v>
      </c>
      <c r="AW357" s="14" t="n">
        <v>0.947</v>
      </c>
      <c r="AX357" s="14" t="n">
        <v>0.123</v>
      </c>
      <c r="AY357" s="14" t="n">
        <v>1.685</v>
      </c>
      <c r="AZ357" s="14" t="n">
        <v>2.632</v>
      </c>
      <c r="BA357" s="14" t="n">
        <v>0</v>
      </c>
      <c r="BB357" s="14" t="n">
        <v>1</v>
      </c>
      <c r="BC357" s="14" t="n">
        <v>0.589</v>
      </c>
      <c r="BD357" s="14" t="n">
        <v>0.123</v>
      </c>
      <c r="BE357" s="14" t="n">
        <v>1.74</v>
      </c>
      <c r="BF357" s="14" t="n">
        <v>2.329</v>
      </c>
      <c r="BG357" s="14" t="n">
        <v>0</v>
      </c>
      <c r="BH357" s="14" t="n">
        <v>1</v>
      </c>
      <c r="BI357" s="14" t="n">
        <v>0.6889999999999999</v>
      </c>
      <c r="BJ357" s="14" t="n">
        <v>0.123</v>
      </c>
      <c r="BK357" s="14" t="n">
        <v>0</v>
      </c>
      <c r="BL357" s="14" t="n">
        <v>0.6889999999999999</v>
      </c>
      <c r="BM357" s="14" t="n">
        <v>0</v>
      </c>
      <c r="BN357" s="14" t="n">
        <v>1</v>
      </c>
      <c r="BO357" s="14" t="n">
        <v>0</v>
      </c>
      <c r="BP357" s="14" t="n">
        <v>0</v>
      </c>
      <c r="BQ357" s="14" t="n">
        <v>0.164</v>
      </c>
      <c r="BR357" s="14" t="n">
        <v>0</v>
      </c>
      <c r="BS357" s="14" t="n">
        <v>0.833</v>
      </c>
      <c r="BT357" s="14" t="n">
        <v>0</v>
      </c>
      <c r="BU357" s="14" t="n">
        <v>0</v>
      </c>
      <c r="BV357" s="14" t="n">
        <v>0.17</v>
      </c>
      <c r="BW357" s="14" t="n">
        <v>0</v>
      </c>
      <c r="BX357" s="14" t="n">
        <v>1</v>
      </c>
      <c r="BY357" s="14" t="n">
        <v>12.729</v>
      </c>
      <c r="BZ357" s="14" t="n">
        <v>0</v>
      </c>
      <c r="CA357" s="14" t="n">
        <v>12.729</v>
      </c>
      <c r="CB357" s="14" t="n">
        <v>0</v>
      </c>
      <c r="CC357" s="14" t="n">
        <v>102.477</v>
      </c>
      <c r="CD357" s="14" t="n">
        <v>7.95</v>
      </c>
      <c r="CE357" s="14" t="n">
        <v>0</v>
      </c>
      <c r="CF357" s="14" t="n">
        <v>102.477</v>
      </c>
      <c r="CG357" s="14" t="n">
        <v>0</v>
      </c>
      <c r="CH357" s="14" t="n">
        <v>1</v>
      </c>
      <c r="CI357" s="14" t="n">
        <v>0</v>
      </c>
      <c r="CJ357" s="14" t="n">
        <v>0</v>
      </c>
      <c r="CK357" s="14" t="n">
        <v>0</v>
      </c>
      <c r="CL357" s="14" t="n">
        <v>0</v>
      </c>
      <c r="CM357" s="14" t="n">
        <v>0</v>
      </c>
      <c r="CN357" s="14" t="n">
        <v>0</v>
      </c>
      <c r="CO357" s="14" t="n">
        <v>0</v>
      </c>
      <c r="CP357" s="14" t="n">
        <v>0</v>
      </c>
      <c r="CQ357" s="14" t="n">
        <v>1.294</v>
      </c>
      <c r="CR357" s="14" t="n">
        <v>0</v>
      </c>
      <c r="CS357" s="14" t="n">
        <v>5.158</v>
      </c>
      <c r="CT357" s="14" t="n">
        <v>7.554</v>
      </c>
      <c r="CU357" s="14" t="n">
        <v>11.574</v>
      </c>
    </row>
    <row r="358">
      <c r="A358" s="14" t="inlineStr">
        <is>
          <t>HKG2023</t>
        </is>
      </c>
      <c r="B358" s="14" t="inlineStr">
        <is>
          <t>HKG</t>
        </is>
      </c>
      <c r="C358" s="14" t="inlineStr">
        <is>
          <t>HKG</t>
        </is>
      </c>
      <c r="D358" s="14" t="inlineStr">
        <is>
          <t>Hong Kong SAR</t>
        </is>
      </c>
      <c r="E358" s="14" t="n">
        <v>2023</v>
      </c>
      <c r="F358" s="14" t="n">
        <v>0</v>
      </c>
      <c r="G358" s="14" t="n">
        <v>5.77</v>
      </c>
      <c r="H358" s="14" t="n">
        <v>1.286</v>
      </c>
      <c r="I358" s="14" t="n">
        <v>0</v>
      </c>
      <c r="J358" s="14" t="n">
        <v>5.77</v>
      </c>
      <c r="K358" s="14" t="n">
        <v>0</v>
      </c>
      <c r="L358" s="14" t="n">
        <v>1</v>
      </c>
      <c r="M358" s="14" t="n">
        <v>7.886</v>
      </c>
      <c r="N358" s="14" t="n">
        <v>3.857</v>
      </c>
      <c r="O358" s="14" t="n">
        <v>0</v>
      </c>
      <c r="P358" s="14" t="n">
        <v>7.886</v>
      </c>
      <c r="Q358" s="14" t="n">
        <v>0</v>
      </c>
      <c r="R358" s="14" t="n">
        <v>1</v>
      </c>
      <c r="S358" s="14" t="n">
        <v>12.198</v>
      </c>
      <c r="T358" s="14" t="n">
        <v>7.714</v>
      </c>
      <c r="U358" s="14" t="n">
        <v>0</v>
      </c>
      <c r="V358" s="14" t="n">
        <v>12.198</v>
      </c>
      <c r="W358" s="14" t="n">
        <v>0</v>
      </c>
      <c r="X358" s="14" t="n">
        <v>1</v>
      </c>
      <c r="Y358" s="14" t="n">
        <v>35.424</v>
      </c>
      <c r="Z358" s="14" t="n">
        <v>3.968</v>
      </c>
      <c r="AA358" s="14" t="n">
        <v>3.114</v>
      </c>
      <c r="AB358" s="14" t="n">
        <v>38.538</v>
      </c>
      <c r="AC358" s="14" t="n">
        <v>0</v>
      </c>
      <c r="AD358" s="14" t="n">
        <v>1</v>
      </c>
      <c r="AE358" s="14" t="n">
        <v>35.523</v>
      </c>
      <c r="AF358" s="14" t="n">
        <v>7.075</v>
      </c>
      <c r="AG358" s="14" t="n">
        <v>3.015</v>
      </c>
      <c r="AH358" s="14" t="n">
        <v>38.538</v>
      </c>
      <c r="AI358" s="14" t="n">
        <v>0</v>
      </c>
      <c r="AJ358" s="14" t="n">
        <v>1</v>
      </c>
      <c r="AK358" s="14" t="n">
        <v>40.666</v>
      </c>
      <c r="AL358" s="14" t="n">
        <v>20.145</v>
      </c>
      <c r="AM358" s="14" t="n">
        <v>-1.125</v>
      </c>
      <c r="AN358" s="14" t="n">
        <v>39.54</v>
      </c>
      <c r="AO358" s="14" t="n">
        <v>0</v>
      </c>
      <c r="AP358" s="14" t="n">
        <v>1</v>
      </c>
      <c r="AQ358" s="14" t="n">
        <v>0.749</v>
      </c>
      <c r="AR358" s="14" t="n">
        <v>0.129</v>
      </c>
      <c r="AS358" s="14" t="n">
        <v>2.268</v>
      </c>
      <c r="AT358" s="14" t="n">
        <v>3.016</v>
      </c>
      <c r="AU358" s="14" t="n">
        <v>0</v>
      </c>
      <c r="AV358" s="14" t="n">
        <v>1</v>
      </c>
      <c r="AW358" s="14" t="n">
        <v>0.783</v>
      </c>
      <c r="AX358" s="14" t="n">
        <v>0.129</v>
      </c>
      <c r="AY358" s="14" t="n">
        <v>1.983</v>
      </c>
      <c r="AZ358" s="14" t="n">
        <v>2.765</v>
      </c>
      <c r="BA358" s="14" t="n">
        <v>0</v>
      </c>
      <c r="BB358" s="14" t="n">
        <v>1</v>
      </c>
      <c r="BC358" s="14" t="n">
        <v>0.527</v>
      </c>
      <c r="BD358" s="14" t="n">
        <v>0.129</v>
      </c>
      <c r="BE358" s="14" t="n">
        <v>1.888</v>
      </c>
      <c r="BF358" s="14" t="n">
        <v>2.416</v>
      </c>
      <c r="BG358" s="14" t="n">
        <v>0</v>
      </c>
      <c r="BH358" s="14" t="n">
        <v>1</v>
      </c>
      <c r="BI358" s="14" t="n">
        <v>0.64</v>
      </c>
      <c r="BJ358" s="14" t="n">
        <v>0.129</v>
      </c>
      <c r="BK358" s="14" t="n">
        <v>0</v>
      </c>
      <c r="BL358" s="14" t="n">
        <v>0.64</v>
      </c>
      <c r="BM358" s="14" t="n">
        <v>0</v>
      </c>
      <c r="BN358" s="14" t="n">
        <v>1</v>
      </c>
      <c r="BO358" s="14" t="n">
        <v>0</v>
      </c>
      <c r="BP358" s="14" t="n">
        <v>0</v>
      </c>
      <c r="BQ358" s="14" t="n">
        <v>0.184</v>
      </c>
      <c r="BR358" s="14" t="n">
        <v>0</v>
      </c>
      <c r="BS358" s="14" t="n">
        <v>0.833</v>
      </c>
      <c r="BT358" s="14" t="n">
        <v>0</v>
      </c>
      <c r="BU358" s="14" t="n">
        <v>0</v>
      </c>
      <c r="BV358" s="14" t="n">
        <v>0.198</v>
      </c>
      <c r="BW358" s="14" t="n">
        <v>0</v>
      </c>
      <c r="BX358" s="14" t="n">
        <v>1</v>
      </c>
      <c r="BY358" s="14" t="n">
        <v>13.254</v>
      </c>
      <c r="BZ358" s="14" t="n">
        <v>0</v>
      </c>
      <c r="CA358" s="14" t="n">
        <v>13.254</v>
      </c>
      <c r="CB358" s="14" t="n">
        <v>0</v>
      </c>
      <c r="CC358" s="14" t="n">
        <v>87.07899999999999</v>
      </c>
      <c r="CD358" s="14" t="n">
        <v>7.95</v>
      </c>
      <c r="CE358" s="14" t="n">
        <v>0</v>
      </c>
      <c r="CF358" s="14" t="n">
        <v>87.07899999999999</v>
      </c>
      <c r="CG358" s="14" t="n">
        <v>0</v>
      </c>
      <c r="CH358" s="14" t="n">
        <v>1</v>
      </c>
      <c r="CI358" s="14" t="n">
        <v>0</v>
      </c>
      <c r="CJ358" s="14" t="n">
        <v>0</v>
      </c>
      <c r="CK358" s="14" t="n">
        <v>0</v>
      </c>
      <c r="CL358" s="14" t="n">
        <v>0</v>
      </c>
      <c r="CM358" s="14" t="n">
        <v>0</v>
      </c>
      <c r="CN358" s="14" t="n">
        <v>0</v>
      </c>
      <c r="CO358" s="14" t="n">
        <v>0</v>
      </c>
      <c r="CP358" s="14" t="n">
        <v>0</v>
      </c>
      <c r="CQ358" s="14" t="n">
        <v>1.348</v>
      </c>
      <c r="CR358" s="14" t="n">
        <v>0</v>
      </c>
      <c r="CS358" s="14" t="n">
        <v>4.68</v>
      </c>
      <c r="CT358" s="14" t="n">
        <v>4.484</v>
      </c>
      <c r="CU358" s="14" t="n">
        <v>4.68</v>
      </c>
    </row>
    <row r="359">
      <c r="A359" s="14" t="inlineStr">
        <is>
          <t>HKG2024</t>
        </is>
      </c>
      <c r="B359" s="14" t="inlineStr">
        <is>
          <t>HKG</t>
        </is>
      </c>
      <c r="C359" s="14" t="inlineStr">
        <is>
          <t>HKG</t>
        </is>
      </c>
      <c r="D359" s="14" t="inlineStr">
        <is>
          <t>Hong Kong SAR</t>
        </is>
      </c>
      <c r="E359" s="14" t="n">
        <v>2024</v>
      </c>
      <c r="F359" s="14" t="n">
        <v>0</v>
      </c>
      <c r="G359" s="14" t="n">
        <v>4.833</v>
      </c>
      <c r="H359" s="14" t="n">
        <v>1.324</v>
      </c>
      <c r="I359" s="14" t="n">
        <v>0</v>
      </c>
      <c r="J359" s="14" t="n">
        <v>4.833</v>
      </c>
      <c r="K359" s="14" t="n">
        <v>0</v>
      </c>
      <c r="L359" s="14" t="n">
        <v>1</v>
      </c>
      <c r="M359" s="14" t="n">
        <v>7.124</v>
      </c>
      <c r="N359" s="14" t="n">
        <v>3.971</v>
      </c>
      <c r="O359" s="14" t="n">
        <v>0</v>
      </c>
      <c r="P359" s="14" t="n">
        <v>7.124</v>
      </c>
      <c r="Q359" s="14" t="n">
        <v>0</v>
      </c>
      <c r="R359" s="14" t="n">
        <v>1</v>
      </c>
      <c r="S359" s="14" t="n">
        <v>11.451</v>
      </c>
      <c r="T359" s="14" t="n">
        <v>7.942</v>
      </c>
      <c r="U359" s="14" t="n">
        <v>0</v>
      </c>
      <c r="V359" s="14" t="n">
        <v>11.451</v>
      </c>
      <c r="W359" s="14" t="n">
        <v>0</v>
      </c>
      <c r="X359" s="14" t="n">
        <v>1</v>
      </c>
      <c r="Y359" s="14" t="n">
        <v>39.742</v>
      </c>
      <c r="Z359" s="14" t="n">
        <v>5.018</v>
      </c>
      <c r="AA359" s="14" t="n">
        <v>0</v>
      </c>
      <c r="AB359" s="14" t="n">
        <v>39.742</v>
      </c>
      <c r="AC359" s="14" t="n">
        <v>0</v>
      </c>
      <c r="AD359" s="14" t="n">
        <v>1</v>
      </c>
      <c r="AE359" s="14" t="n">
        <v>39.742</v>
      </c>
      <c r="AF359" s="14" t="n">
        <v>8.706</v>
      </c>
      <c r="AG359" s="14" t="n">
        <v>0</v>
      </c>
      <c r="AH359" s="14" t="n">
        <v>39.742</v>
      </c>
      <c r="AI359" s="14" t="n">
        <v>0</v>
      </c>
      <c r="AJ359" s="14" t="n">
        <v>1</v>
      </c>
      <c r="AK359" s="14" t="n">
        <v>44.582</v>
      </c>
      <c r="AL359" s="14" t="n">
        <v>22.676</v>
      </c>
      <c r="AM359" s="14" t="n">
        <v>-3.843</v>
      </c>
      <c r="AN359" s="14" t="n">
        <v>40.739</v>
      </c>
      <c r="AO359" s="14" t="n">
        <v>0</v>
      </c>
      <c r="AP359" s="14" t="n">
        <v>1</v>
      </c>
      <c r="AQ359" s="14" t="n">
        <v>0.72</v>
      </c>
      <c r="AR359" s="14" t="n">
        <v>0.132</v>
      </c>
      <c r="AS359" s="14" t="n">
        <v>2.506</v>
      </c>
      <c r="AT359" s="14" t="n">
        <v>3.226</v>
      </c>
      <c r="AU359" s="14" t="n">
        <v>0</v>
      </c>
      <c r="AV359" s="14" t="n">
        <v>1</v>
      </c>
      <c r="AW359" s="14" t="n">
        <v>0.734</v>
      </c>
      <c r="AX359" s="14" t="n">
        <v>0.132</v>
      </c>
      <c r="AY359" s="14" t="n">
        <v>2.349</v>
      </c>
      <c r="AZ359" s="14" t="n">
        <v>3.083</v>
      </c>
      <c r="BA359" s="14" t="n">
        <v>0</v>
      </c>
      <c r="BB359" s="14" t="n">
        <v>1</v>
      </c>
      <c r="BC359" s="14" t="n">
        <v>0.51</v>
      </c>
      <c r="BD359" s="14" t="n">
        <v>0.132</v>
      </c>
      <c r="BE359" s="14" t="n">
        <v>1.973</v>
      </c>
      <c r="BF359" s="14" t="n">
        <v>2.483</v>
      </c>
      <c r="BG359" s="14" t="n">
        <v>0</v>
      </c>
      <c r="BH359" s="14" t="n">
        <v>1</v>
      </c>
      <c r="BI359" s="14" t="n">
        <v>0.652</v>
      </c>
      <c r="BJ359" s="14" t="n">
        <v>0.132</v>
      </c>
      <c r="BK359" s="14" t="n">
        <v>0</v>
      </c>
      <c r="BL359" s="14" t="n">
        <v>0.652</v>
      </c>
      <c r="BM359" s="14" t="n">
        <v>0</v>
      </c>
      <c r="BN359" s="14" t="n">
        <v>1</v>
      </c>
      <c r="BO359" s="14" t="n">
        <v>0</v>
      </c>
      <c r="BP359" s="14" t="n">
        <v>0</v>
      </c>
      <c r="BQ359" s="14" t="n">
        <v>0.17</v>
      </c>
      <c r="BR359" s="14" t="n">
        <v>0</v>
      </c>
      <c r="BS359" s="14" t="n">
        <v>0.833</v>
      </c>
      <c r="BT359" s="14" t="n">
        <v>0</v>
      </c>
      <c r="BU359" s="14" t="n">
        <v>0</v>
      </c>
      <c r="BV359" s="14" t="n">
        <v>0.179</v>
      </c>
      <c r="BW359" s="14" t="n">
        <v>0</v>
      </c>
      <c r="BX359" s="14" t="n">
        <v>1</v>
      </c>
      <c r="BY359" s="14" t="n">
        <v>13.646</v>
      </c>
      <c r="BZ359" s="14" t="n">
        <v>0</v>
      </c>
      <c r="CA359" s="14" t="n">
        <v>13.646</v>
      </c>
      <c r="CB359" s="14" t="n">
        <v>0</v>
      </c>
      <c r="CC359" s="14" t="n">
        <v>86.38500000000001</v>
      </c>
      <c r="CD359" s="14" t="n">
        <v>7.95</v>
      </c>
      <c r="CE359" s="14" t="n">
        <v>0</v>
      </c>
      <c r="CF359" s="14" t="n">
        <v>86.38500000000001</v>
      </c>
      <c r="CG359" s="14" t="n">
        <v>0</v>
      </c>
      <c r="CH359" s="14" t="n">
        <v>1</v>
      </c>
      <c r="CI359" s="14" t="n">
        <v>0</v>
      </c>
      <c r="CJ359" s="14" t="n">
        <v>0</v>
      </c>
      <c r="CK359" s="14" t="n">
        <v>0</v>
      </c>
      <c r="CL359" s="14" t="n">
        <v>0</v>
      </c>
      <c r="CM359" s="14" t="n">
        <v>0</v>
      </c>
      <c r="CN359" s="14" t="n">
        <v>0</v>
      </c>
      <c r="CO359" s="14" t="n">
        <v>0</v>
      </c>
      <c r="CP359" s="14" t="n">
        <v>0</v>
      </c>
      <c r="CQ359" s="14" t="n">
        <v>1.387</v>
      </c>
      <c r="CR359" s="14" t="n">
        <v>0</v>
      </c>
      <c r="CS359" s="14" t="n">
        <v>4.07</v>
      </c>
      <c r="CT359" s="14" t="n">
        <v>3.509</v>
      </c>
      <c r="CU359" s="14" t="n">
        <v>4.07</v>
      </c>
    </row>
    <row r="360">
      <c r="A360" s="14" t="inlineStr">
        <is>
          <t>HUN2021</t>
        </is>
      </c>
      <c r="B360" s="14" t="inlineStr">
        <is>
          <t>HUN</t>
        </is>
      </c>
      <c r="C360" s="14" t="inlineStr">
        <is>
          <t>HUN</t>
        </is>
      </c>
      <c r="D360" s="14" t="inlineStr">
        <is>
          <t>Hungary</t>
        </is>
      </c>
      <c r="E360" s="14" t="n">
        <v>2021</v>
      </c>
      <c r="F360" s="14" t="n">
        <v>0.27</v>
      </c>
      <c r="G360" s="14" t="n">
        <v>4.784</v>
      </c>
      <c r="H360" s="14" t="n">
        <v>0.9320000000000001</v>
      </c>
      <c r="I360" s="14" t="n">
        <v>1.023</v>
      </c>
      <c r="J360" s="14" t="n">
        <v>5.807</v>
      </c>
      <c r="K360" s="14" t="n">
        <v>0</v>
      </c>
      <c r="L360" s="14" t="n">
        <v>1</v>
      </c>
      <c r="M360" s="14" t="n">
        <v>7.131</v>
      </c>
      <c r="N360" s="14" t="n">
        <v>2.796</v>
      </c>
      <c r="O360" s="14" t="n">
        <v>1.06</v>
      </c>
      <c r="P360" s="14" t="n">
        <v>8.192</v>
      </c>
      <c r="Q360" s="14" t="n">
        <v>0</v>
      </c>
      <c r="R360" s="14" t="n">
        <v>1</v>
      </c>
      <c r="S360" s="14" t="n">
        <v>5.602</v>
      </c>
      <c r="T360" s="14" t="n">
        <v>3.472</v>
      </c>
      <c r="U360" s="14" t="n">
        <v>0.036</v>
      </c>
      <c r="V360" s="14" t="n">
        <v>7.16</v>
      </c>
      <c r="W360" s="14" t="n">
        <v>0.27</v>
      </c>
      <c r="X360" s="14" t="n">
        <v>1</v>
      </c>
      <c r="Y360" s="14" t="n">
        <v>17.959</v>
      </c>
      <c r="Z360" s="14" t="n">
        <v>1.984</v>
      </c>
      <c r="AA360" s="14" t="n">
        <v>-6.131</v>
      </c>
      <c r="AB360" s="14" t="n">
        <v>11.828</v>
      </c>
      <c r="AC360" s="14" t="n">
        <v>0</v>
      </c>
      <c r="AD360" s="14" t="n">
        <v>1</v>
      </c>
      <c r="AE360" s="14" t="n">
        <v>17.915</v>
      </c>
      <c r="AF360" s="14" t="n">
        <v>3.525</v>
      </c>
      <c r="AG360" s="14" t="n">
        <v>-6.087</v>
      </c>
      <c r="AH360" s="14" t="n">
        <v>11.828</v>
      </c>
      <c r="AI360" s="14" t="n">
        <v>0</v>
      </c>
      <c r="AJ360" s="14" t="n">
        <v>1</v>
      </c>
      <c r="AK360" s="14" t="n">
        <v>20.226</v>
      </c>
      <c r="AL360" s="14" t="n">
        <v>9.927</v>
      </c>
      <c r="AM360" s="14" t="n">
        <v>-12.316</v>
      </c>
      <c r="AN360" s="14" t="n">
        <v>10.046</v>
      </c>
      <c r="AO360" s="14" t="n">
        <v>0</v>
      </c>
      <c r="AP360" s="14" t="n">
        <v>0</v>
      </c>
      <c r="AQ360" s="14" t="n">
        <v>0.619</v>
      </c>
      <c r="AR360" s="14" t="n">
        <v>0.114</v>
      </c>
      <c r="AS360" s="14" t="n">
        <v>0.526</v>
      </c>
      <c r="AT360" s="14" t="n">
        <v>1.455</v>
      </c>
      <c r="AU360" s="14" t="n">
        <v>0.27</v>
      </c>
      <c r="AV360" s="14" t="n">
        <v>1</v>
      </c>
      <c r="AW360" s="14" t="n">
        <v>0.599</v>
      </c>
      <c r="AX360" s="14" t="n">
        <v>0.114</v>
      </c>
      <c r="AY360" s="14" t="n">
        <v>0.5580000000000001</v>
      </c>
      <c r="AZ360" s="14" t="n">
        <v>1.47</v>
      </c>
      <c r="BA360" s="14" t="n">
        <v>0.27</v>
      </c>
      <c r="BB360" s="14" t="n">
        <v>1</v>
      </c>
      <c r="BC360" s="14" t="n">
        <v>0.439</v>
      </c>
      <c r="BD360" s="14" t="n">
        <v>0.114</v>
      </c>
      <c r="BE360" s="14" t="n">
        <v>0.284</v>
      </c>
      <c r="BF360" s="14" t="n">
        <v>0.919</v>
      </c>
      <c r="BG360" s="14" t="n">
        <v>0.27</v>
      </c>
      <c r="BH360" s="14" t="n">
        <v>1</v>
      </c>
      <c r="BI360" s="14" t="n">
        <v>0.505</v>
      </c>
      <c r="BJ360" s="14" t="n">
        <v>0.114</v>
      </c>
      <c r="BK360" s="14" t="n">
        <v>0.653</v>
      </c>
      <c r="BL360" s="14" t="n">
        <v>1.471</v>
      </c>
      <c r="BM360" s="14" t="n">
        <v>0.27</v>
      </c>
      <c r="BN360" s="14" t="n">
        <v>1</v>
      </c>
      <c r="BO360" s="14" t="n">
        <v>0</v>
      </c>
      <c r="BP360" s="14" t="n">
        <v>0.008</v>
      </c>
      <c r="BQ360" s="14" t="n">
        <v>0.098</v>
      </c>
      <c r="BR360" s="14" t="n">
        <v>0</v>
      </c>
      <c r="BS360" s="14" t="n">
        <v>0.833</v>
      </c>
      <c r="BT360" s="14" t="n">
        <v>0</v>
      </c>
      <c r="BU360" s="14" t="n">
        <v>0</v>
      </c>
      <c r="BV360" s="14" t="n">
        <v>0.119</v>
      </c>
      <c r="BW360" s="14" t="n">
        <v>0.27</v>
      </c>
      <c r="BX360" s="14" t="n">
        <v>1</v>
      </c>
      <c r="BY360" s="14" t="n">
        <v>11.787</v>
      </c>
      <c r="BZ360" s="14" t="n">
        <v>0</v>
      </c>
      <c r="CA360" s="14" t="n">
        <v>11.787</v>
      </c>
      <c r="CB360" s="14" t="n">
        <v>0</v>
      </c>
      <c r="CC360" s="14" t="n">
        <v>78.125</v>
      </c>
      <c r="CD360" s="14" t="n">
        <v>7.95</v>
      </c>
      <c r="CE360" s="14" t="n">
        <v>110.456</v>
      </c>
      <c r="CF360" s="14" t="n">
        <v>239.498</v>
      </c>
      <c r="CG360" s="14" t="n">
        <v>0.27</v>
      </c>
      <c r="CH360" s="14" t="n">
        <v>1</v>
      </c>
      <c r="CI360" s="14" t="n">
        <v>0</v>
      </c>
      <c r="CJ360" s="14" t="n">
        <v>0</v>
      </c>
      <c r="CK360" s="14" t="n">
        <v>0</v>
      </c>
      <c r="CL360" s="14" t="n">
        <v>0</v>
      </c>
      <c r="CM360" s="14" t="n">
        <v>0</v>
      </c>
      <c r="CN360" s="14" t="n">
        <v>0</v>
      </c>
      <c r="CO360" s="14" t="n">
        <v>0</v>
      </c>
      <c r="CP360" s="14" t="n">
        <v>0.37</v>
      </c>
      <c r="CQ360" s="14" t="n">
        <v>1.198</v>
      </c>
      <c r="CR360" s="14" t="n">
        <v>0</v>
      </c>
      <c r="CS360" s="14" t="n">
        <v>3.093</v>
      </c>
      <c r="CT360" s="14" t="n">
        <v>5.408</v>
      </c>
      <c r="CU360" s="14" t="n">
        <v>12.007</v>
      </c>
    </row>
    <row r="361">
      <c r="A361" s="14" t="inlineStr">
        <is>
          <t>HUN2022</t>
        </is>
      </c>
      <c r="B361" s="14" t="inlineStr">
        <is>
          <t>HUN</t>
        </is>
      </c>
      <c r="C361" s="14" t="inlineStr">
        <is>
          <t>HUN</t>
        </is>
      </c>
      <c r="D361" s="14" t="inlineStr">
        <is>
          <t>Hungary</t>
        </is>
      </c>
      <c r="E361" s="14" t="n">
        <v>2022</v>
      </c>
      <c r="F361" s="14" t="n">
        <v>0.27</v>
      </c>
      <c r="G361" s="14" t="n">
        <v>4.052</v>
      </c>
      <c r="H361" s="14" t="n">
        <v>0.928</v>
      </c>
      <c r="I361" s="14" t="n">
        <v>8.752000000000001</v>
      </c>
      <c r="J361" s="14" t="n">
        <v>12.804</v>
      </c>
      <c r="K361" s="14" t="n">
        <v>0</v>
      </c>
      <c r="L361" s="14" t="n">
        <v>1</v>
      </c>
      <c r="M361" s="14" t="n">
        <v>8.563000000000001</v>
      </c>
      <c r="N361" s="14" t="n">
        <v>2.785</v>
      </c>
      <c r="O361" s="14" t="n">
        <v>8.436999999999999</v>
      </c>
      <c r="P361" s="14" t="n">
        <v>17</v>
      </c>
      <c r="Q361" s="14" t="n">
        <v>0</v>
      </c>
      <c r="R361" s="14" t="n">
        <v>1</v>
      </c>
      <c r="S361" s="14" t="n">
        <v>5.701</v>
      </c>
      <c r="T361" s="14" t="n">
        <v>2.792</v>
      </c>
      <c r="U361" s="14" t="n">
        <v>0.038</v>
      </c>
      <c r="V361" s="14" t="n">
        <v>7.288</v>
      </c>
      <c r="W361" s="14" t="n">
        <v>0.27</v>
      </c>
      <c r="X361" s="14" t="n">
        <v>1</v>
      </c>
      <c r="Y361" s="14" t="n">
        <v>43.743</v>
      </c>
      <c r="Z361" s="14" t="n">
        <v>4.589</v>
      </c>
      <c r="AA361" s="14" t="n">
        <v>-7.658</v>
      </c>
      <c r="AB361" s="14" t="n">
        <v>36.085</v>
      </c>
      <c r="AC361" s="14" t="n">
        <v>0</v>
      </c>
      <c r="AD361" s="14" t="n">
        <v>1</v>
      </c>
      <c r="AE361" s="14" t="n">
        <v>43.791</v>
      </c>
      <c r="AF361" s="14" t="n">
        <v>8.118</v>
      </c>
      <c r="AG361" s="14" t="n">
        <v>-7.706</v>
      </c>
      <c r="AH361" s="14" t="n">
        <v>36.085</v>
      </c>
      <c r="AI361" s="14" t="n">
        <v>0</v>
      </c>
      <c r="AJ361" s="14" t="n">
        <v>1</v>
      </c>
      <c r="AK361" s="14" t="n">
        <v>46.65</v>
      </c>
      <c r="AL361" s="14" t="n">
        <v>22.277</v>
      </c>
      <c r="AM361" s="14" t="n">
        <v>-39.278</v>
      </c>
      <c r="AN361" s="14" t="n">
        <v>9.363</v>
      </c>
      <c r="AO361" s="14" t="n">
        <v>0</v>
      </c>
      <c r="AP361" s="14" t="n">
        <v>0</v>
      </c>
      <c r="AQ361" s="14" t="n">
        <v>0.861</v>
      </c>
      <c r="AR361" s="14" t="n">
        <v>0.123</v>
      </c>
      <c r="AS361" s="14" t="n">
        <v>0.251</v>
      </c>
      <c r="AT361" s="14" t="n">
        <v>1.412</v>
      </c>
      <c r="AU361" s="14" t="n">
        <v>0.27</v>
      </c>
      <c r="AV361" s="14" t="n">
        <v>1</v>
      </c>
      <c r="AW361" s="14" t="n">
        <v>0.986</v>
      </c>
      <c r="AX361" s="14" t="n">
        <v>0.123</v>
      </c>
      <c r="AY361" s="14" t="n">
        <v>0.265</v>
      </c>
      <c r="AZ361" s="14" t="n">
        <v>1.589</v>
      </c>
      <c r="BA361" s="14" t="n">
        <v>0.27</v>
      </c>
      <c r="BB361" s="14" t="n">
        <v>1</v>
      </c>
      <c r="BC361" s="14" t="n">
        <v>0.598</v>
      </c>
      <c r="BD361" s="14" t="n">
        <v>0.123</v>
      </c>
      <c r="BE361" s="14" t="n">
        <v>0.194</v>
      </c>
      <c r="BF361" s="14" t="n">
        <v>1.006</v>
      </c>
      <c r="BG361" s="14" t="n">
        <v>0.27</v>
      </c>
      <c r="BH361" s="14" t="n">
        <v>1</v>
      </c>
      <c r="BI361" s="14" t="n">
        <v>0.612</v>
      </c>
      <c r="BJ361" s="14" t="n">
        <v>0.123</v>
      </c>
      <c r="BK361" s="14" t="n">
        <v>0.613</v>
      </c>
      <c r="BL361" s="14" t="n">
        <v>1.556</v>
      </c>
      <c r="BM361" s="14" t="n">
        <v>0.27</v>
      </c>
      <c r="BN361" s="14" t="n">
        <v>1</v>
      </c>
      <c r="BO361" s="14" t="n">
        <v>0</v>
      </c>
      <c r="BP361" s="14" t="n">
        <v>-0.002</v>
      </c>
      <c r="BQ361" s="14" t="n">
        <v>0.223</v>
      </c>
      <c r="BR361" s="14" t="n">
        <v>0</v>
      </c>
      <c r="BS361" s="14" t="n">
        <v>0.833</v>
      </c>
      <c r="BT361" s="14" t="n">
        <v>0</v>
      </c>
      <c r="BU361" s="14" t="n">
        <v>0</v>
      </c>
      <c r="BV361" s="14" t="n">
        <v>0.107</v>
      </c>
      <c r="BW361" s="14" t="n">
        <v>0.27</v>
      </c>
      <c r="BX361" s="14" t="n">
        <v>1</v>
      </c>
      <c r="BY361" s="14" t="n">
        <v>12.729</v>
      </c>
      <c r="BZ361" s="14" t="n">
        <v>0</v>
      </c>
      <c r="CA361" s="14" t="n">
        <v>12.729</v>
      </c>
      <c r="CB361" s="14" t="n">
        <v>0</v>
      </c>
      <c r="CC361" s="14" t="n">
        <v>97.90000000000001</v>
      </c>
      <c r="CD361" s="14" t="n">
        <v>7.95</v>
      </c>
      <c r="CE361" s="14" t="n">
        <v>128.96</v>
      </c>
      <c r="CF361" s="14" t="n">
        <v>288.112</v>
      </c>
      <c r="CG361" s="14" t="n">
        <v>0.27</v>
      </c>
      <c r="CH361" s="14" t="n">
        <v>1</v>
      </c>
      <c r="CI361" s="14" t="n">
        <v>0</v>
      </c>
      <c r="CJ361" s="14" t="n">
        <v>0</v>
      </c>
      <c r="CK361" s="14" t="n">
        <v>0</v>
      </c>
      <c r="CL361" s="14" t="n">
        <v>0</v>
      </c>
      <c r="CM361" s="14" t="n">
        <v>0</v>
      </c>
      <c r="CN361" s="14" t="n">
        <v>0</v>
      </c>
      <c r="CO361" s="14" t="n">
        <v>0</v>
      </c>
      <c r="CP361" s="14" t="n">
        <v>0.496</v>
      </c>
      <c r="CQ361" s="14" t="n">
        <v>1.294</v>
      </c>
      <c r="CR361" s="14" t="n">
        <v>0</v>
      </c>
      <c r="CS361" s="14" t="n">
        <v>3.34</v>
      </c>
      <c r="CT361" s="14" t="n">
        <v>4.925</v>
      </c>
      <c r="CU361" s="14" t="n">
        <v>37.7</v>
      </c>
    </row>
    <row r="362">
      <c r="A362" s="14" t="inlineStr">
        <is>
          <t>HUN2023</t>
        </is>
      </c>
      <c r="B362" s="14" t="inlineStr">
        <is>
          <t>HUN</t>
        </is>
      </c>
      <c r="C362" s="14" t="inlineStr">
        <is>
          <t>HUN</t>
        </is>
      </c>
      <c r="D362" s="14" t="inlineStr">
        <is>
          <t>Hungary</t>
        </is>
      </c>
      <c r="E362" s="14" t="n">
        <v>2023</v>
      </c>
      <c r="F362" s="14" t="n">
        <v>0.27</v>
      </c>
      <c r="G362" s="14" t="n">
        <v>2.574</v>
      </c>
      <c r="H362" s="14" t="n">
        <v>0.868</v>
      </c>
      <c r="I362" s="14" t="n">
        <v>10.142</v>
      </c>
      <c r="J362" s="14" t="n">
        <v>12.717</v>
      </c>
      <c r="K362" s="14" t="n">
        <v>0</v>
      </c>
      <c r="L362" s="14" t="n">
        <v>1</v>
      </c>
      <c r="M362" s="14" t="n">
        <v>5.996</v>
      </c>
      <c r="N362" s="14" t="n">
        <v>2.605</v>
      </c>
      <c r="O362" s="14" t="n">
        <v>9.769</v>
      </c>
      <c r="P362" s="14" t="n">
        <v>15.765</v>
      </c>
      <c r="Q362" s="14" t="n">
        <v>0</v>
      </c>
      <c r="R362" s="14" t="n">
        <v>1</v>
      </c>
      <c r="S362" s="14" t="n">
        <v>7.537</v>
      </c>
      <c r="T362" s="14" t="n">
        <v>4.727</v>
      </c>
      <c r="U362" s="14" t="n">
        <v>0.04</v>
      </c>
      <c r="V362" s="14" t="n">
        <v>9.622</v>
      </c>
      <c r="W362" s="14" t="n">
        <v>0.27</v>
      </c>
      <c r="X362" s="14" t="n">
        <v>1</v>
      </c>
      <c r="Y362" s="14" t="n">
        <v>19.798</v>
      </c>
      <c r="Z362" s="14" t="n">
        <v>2.218</v>
      </c>
      <c r="AA362" s="14" t="n">
        <v>13.859</v>
      </c>
      <c r="AB362" s="14" t="n">
        <v>33.657</v>
      </c>
      <c r="AC362" s="14" t="n">
        <v>0</v>
      </c>
      <c r="AD362" s="14" t="n">
        <v>1</v>
      </c>
      <c r="AE362" s="14" t="n">
        <v>19.896</v>
      </c>
      <c r="AF362" s="14" t="n">
        <v>3.963</v>
      </c>
      <c r="AG362" s="14" t="n">
        <v>13.76</v>
      </c>
      <c r="AH362" s="14" t="n">
        <v>33.657</v>
      </c>
      <c r="AI362" s="14" t="n">
        <v>0</v>
      </c>
      <c r="AJ362" s="14" t="n">
        <v>1</v>
      </c>
      <c r="AK362" s="14" t="n">
        <v>23.062</v>
      </c>
      <c r="AL362" s="14" t="n">
        <v>11.424</v>
      </c>
      <c r="AM362" s="14" t="n">
        <v>-15.123</v>
      </c>
      <c r="AN362" s="14" t="n">
        <v>10.082</v>
      </c>
      <c r="AO362" s="14" t="n">
        <v>0</v>
      </c>
      <c r="AP362" s="14" t="n">
        <v>0</v>
      </c>
      <c r="AQ362" s="14" t="n">
        <v>0.76</v>
      </c>
      <c r="AR362" s="14" t="n">
        <v>0.129</v>
      </c>
      <c r="AS362" s="14" t="n">
        <v>0.589</v>
      </c>
      <c r="AT362" s="14" t="n">
        <v>1.713</v>
      </c>
      <c r="AU362" s="14" t="n">
        <v>0.27</v>
      </c>
      <c r="AV362" s="14" t="n">
        <v>1</v>
      </c>
      <c r="AW362" s="14" t="n">
        <v>0.8110000000000001</v>
      </c>
      <c r="AX362" s="14" t="n">
        <v>0.129</v>
      </c>
      <c r="AY362" s="14" t="n">
        <v>0.569</v>
      </c>
      <c r="AZ362" s="14" t="n">
        <v>1.754</v>
      </c>
      <c r="BA362" s="14" t="n">
        <v>0.27</v>
      </c>
      <c r="BB362" s="14" t="n">
        <v>1</v>
      </c>
      <c r="BC362" s="14" t="n">
        <v>0.535</v>
      </c>
      <c r="BD362" s="14" t="n">
        <v>0.129</v>
      </c>
      <c r="BE362" s="14" t="n">
        <v>0.208</v>
      </c>
      <c r="BF362" s="14" t="n">
        <v>0.9429999999999999</v>
      </c>
      <c r="BG362" s="14" t="n">
        <v>0.27</v>
      </c>
      <c r="BH362" s="14" t="n">
        <v>1</v>
      </c>
      <c r="BI362" s="14" t="n">
        <v>0.579</v>
      </c>
      <c r="BJ362" s="14" t="n">
        <v>0.129</v>
      </c>
      <c r="BK362" s="14" t="n">
        <v>0.8</v>
      </c>
      <c r="BL362" s="14" t="n">
        <v>1.752</v>
      </c>
      <c r="BM362" s="14" t="n">
        <v>0.27</v>
      </c>
      <c r="BN362" s="14" t="n">
        <v>1</v>
      </c>
      <c r="BO362" s="14" t="n">
        <v>0</v>
      </c>
      <c r="BP362" s="14" t="n">
        <v>0.008999999999999999</v>
      </c>
      <c r="BQ362" s="14" t="n">
        <v>0.262</v>
      </c>
      <c r="BR362" s="14" t="n">
        <v>0</v>
      </c>
      <c r="BS362" s="14" t="n">
        <v>0.833</v>
      </c>
      <c r="BT362" s="14" t="n">
        <v>0</v>
      </c>
      <c r="BU362" s="14" t="n">
        <v>0</v>
      </c>
      <c r="BV362" s="14" t="n">
        <v>0.124</v>
      </c>
      <c r="BW362" s="14" t="n">
        <v>0.27</v>
      </c>
      <c r="BX362" s="14" t="n">
        <v>1</v>
      </c>
      <c r="BY362" s="14" t="n">
        <v>13.254</v>
      </c>
      <c r="BZ362" s="14" t="n">
        <v>0</v>
      </c>
      <c r="CA362" s="14" t="n">
        <v>13.254</v>
      </c>
      <c r="CB362" s="14" t="n">
        <v>0</v>
      </c>
      <c r="CC362" s="14" t="n">
        <v>83.248</v>
      </c>
      <c r="CD362" s="14" t="n">
        <v>7.95</v>
      </c>
      <c r="CE362" s="14" t="n">
        <v>172.959</v>
      </c>
      <c r="CF362" s="14" t="n">
        <v>325.383</v>
      </c>
      <c r="CG362" s="14" t="n">
        <v>0.27</v>
      </c>
      <c r="CH362" s="14" t="n">
        <v>1</v>
      </c>
      <c r="CI362" s="14" t="n">
        <v>0</v>
      </c>
      <c r="CJ362" s="14" t="n">
        <v>0</v>
      </c>
      <c r="CK362" s="14" t="n">
        <v>0</v>
      </c>
      <c r="CL362" s="14" t="n">
        <v>0</v>
      </c>
      <c r="CM362" s="14" t="n">
        <v>0</v>
      </c>
      <c r="CN362" s="14" t="n">
        <v>0</v>
      </c>
      <c r="CO362" s="14" t="n">
        <v>0</v>
      </c>
      <c r="CP362" s="14" t="n">
        <v>0.649</v>
      </c>
      <c r="CQ362" s="14" t="n">
        <v>1.348</v>
      </c>
      <c r="CR362" s="14" t="n">
        <v>0</v>
      </c>
      <c r="CS362" s="14" t="n">
        <v>3.478</v>
      </c>
      <c r="CT362" s="14" t="n">
        <v>2.37</v>
      </c>
      <c r="CU362" s="14" t="n">
        <v>13.704</v>
      </c>
    </row>
    <row r="363">
      <c r="A363" s="14" t="inlineStr">
        <is>
          <t>HUN2024</t>
        </is>
      </c>
      <c r="B363" s="14" t="inlineStr">
        <is>
          <t>HUN</t>
        </is>
      </c>
      <c r="C363" s="14" t="inlineStr">
        <is>
          <t>HUN</t>
        </is>
      </c>
      <c r="D363" s="14" t="inlineStr">
        <is>
          <t>Hungary</t>
        </is>
      </c>
      <c r="E363" s="14" t="n">
        <v>2024</v>
      </c>
      <c r="F363" s="14" t="n">
        <v>0.27</v>
      </c>
      <c r="G363" s="14" t="n">
        <v>2.445</v>
      </c>
      <c r="H363" s="14" t="n">
        <v>0.894</v>
      </c>
      <c r="I363" s="14" t="n">
        <v>9.936</v>
      </c>
      <c r="J363" s="14" t="n">
        <v>12.382</v>
      </c>
      <c r="K363" s="14" t="n">
        <v>0</v>
      </c>
      <c r="L363" s="14" t="n">
        <v>1</v>
      </c>
      <c r="M363" s="14" t="n">
        <v>6.327</v>
      </c>
      <c r="N363" s="14" t="n">
        <v>2.682</v>
      </c>
      <c r="O363" s="14" t="n">
        <v>6.436</v>
      </c>
      <c r="P363" s="14" t="n">
        <v>12.763</v>
      </c>
      <c r="Q363" s="14" t="n">
        <v>0</v>
      </c>
      <c r="R363" s="14" t="n">
        <v>1</v>
      </c>
      <c r="S363" s="14" t="n">
        <v>3.262</v>
      </c>
      <c r="T363" s="14" t="n">
        <v>2.16</v>
      </c>
      <c r="U363" s="14" t="n">
        <v>4.042</v>
      </c>
      <c r="V363" s="14" t="n">
        <v>9.276999999999999</v>
      </c>
      <c r="W363" s="14" t="n">
        <v>0.27</v>
      </c>
      <c r="X363" s="14" t="n">
        <v>1</v>
      </c>
      <c r="Y363" s="14" t="n">
        <v>17.328</v>
      </c>
      <c r="Z363" s="14" t="n">
        <v>2.188</v>
      </c>
      <c r="AA363" s="14" t="n">
        <v>4.862</v>
      </c>
      <c r="AB363" s="14" t="n">
        <v>22.19</v>
      </c>
      <c r="AC363" s="14" t="n">
        <v>0</v>
      </c>
      <c r="AD363" s="14" t="n">
        <v>1</v>
      </c>
      <c r="AE363" s="14" t="n">
        <v>17.328</v>
      </c>
      <c r="AF363" s="14" t="n">
        <v>3.796</v>
      </c>
      <c r="AG363" s="14" t="n">
        <v>4.862</v>
      </c>
      <c r="AH363" s="14" t="n">
        <v>22.19</v>
      </c>
      <c r="AI363" s="14" t="n">
        <v>0</v>
      </c>
      <c r="AJ363" s="14" t="n">
        <v>1</v>
      </c>
      <c r="AK363" s="14" t="n">
        <v>17.328</v>
      </c>
      <c r="AL363" s="14" t="n">
        <v>8.813000000000001</v>
      </c>
      <c r="AM363" s="14" t="n">
        <v>-10.343</v>
      </c>
      <c r="AN363" s="14" t="n">
        <v>8.871</v>
      </c>
      <c r="AO363" s="14" t="n">
        <v>0</v>
      </c>
      <c r="AP363" s="14" t="n">
        <v>0</v>
      </c>
      <c r="AQ363" s="14" t="n">
        <v>0.724</v>
      </c>
      <c r="AR363" s="14" t="n">
        <v>0.132</v>
      </c>
      <c r="AS363" s="14" t="n">
        <v>0.596</v>
      </c>
      <c r="AT363" s="14" t="n">
        <v>1.677</v>
      </c>
      <c r="AU363" s="14" t="n">
        <v>0.27</v>
      </c>
      <c r="AV363" s="14" t="n">
        <v>1</v>
      </c>
      <c r="AW363" s="14" t="n">
        <v>0.75</v>
      </c>
      <c r="AX363" s="14" t="n">
        <v>0.132</v>
      </c>
      <c r="AY363" s="14" t="n">
        <v>0.6</v>
      </c>
      <c r="AZ363" s="14" t="n">
        <v>1.714</v>
      </c>
      <c r="BA363" s="14" t="n">
        <v>0.27</v>
      </c>
      <c r="BB363" s="14" t="n">
        <v>1</v>
      </c>
      <c r="BC363" s="14" t="n">
        <v>0.513</v>
      </c>
      <c r="BD363" s="14" t="n">
        <v>0.132</v>
      </c>
      <c r="BE363" s="14" t="n">
        <v>0.243</v>
      </c>
      <c r="BF363" s="14" t="n">
        <v>0.96</v>
      </c>
      <c r="BG363" s="14" t="n">
        <v>0.27</v>
      </c>
      <c r="BH363" s="14" t="n">
        <v>1</v>
      </c>
      <c r="BI363" s="14" t="n">
        <v>0.591</v>
      </c>
      <c r="BJ363" s="14" t="n">
        <v>0.132</v>
      </c>
      <c r="BK363" s="14" t="n">
        <v>0.674</v>
      </c>
      <c r="BL363" s="14" t="n">
        <v>1.607</v>
      </c>
      <c r="BM363" s="14" t="n">
        <v>0.27</v>
      </c>
      <c r="BN363" s="14" t="n">
        <v>1</v>
      </c>
      <c r="BO363" s="14" t="n">
        <v>0</v>
      </c>
      <c r="BP363" s="14" t="n">
        <v>0.02</v>
      </c>
      <c r="BQ363" s="14" t="n">
        <v>0.193</v>
      </c>
      <c r="BR363" s="14" t="n">
        <v>0</v>
      </c>
      <c r="BS363" s="14" t="n">
        <v>0.833</v>
      </c>
      <c r="BT363" s="14" t="n">
        <v>0</v>
      </c>
      <c r="BU363" s="14" t="n">
        <v>0</v>
      </c>
      <c r="BV363" s="14" t="n">
        <v>0.115</v>
      </c>
      <c r="BW363" s="14" t="n">
        <v>0.27</v>
      </c>
      <c r="BX363" s="14" t="n">
        <v>1</v>
      </c>
      <c r="BY363" s="14" t="n">
        <v>13.646</v>
      </c>
      <c r="BZ363" s="14" t="n">
        <v>0</v>
      </c>
      <c r="CA363" s="14" t="n">
        <v>13.646</v>
      </c>
      <c r="CB363" s="14" t="n">
        <v>0</v>
      </c>
      <c r="CC363" s="14" t="n">
        <v>82.58799999999999</v>
      </c>
      <c r="CD363" s="14" t="n">
        <v>7.95</v>
      </c>
      <c r="CE363" s="14" t="n">
        <v>154.404</v>
      </c>
      <c r="CF363" s="14" t="n">
        <v>300.979</v>
      </c>
      <c r="CG363" s="14" t="n">
        <v>0.27</v>
      </c>
      <c r="CH363" s="14" t="n">
        <v>1</v>
      </c>
      <c r="CI363" s="14" t="n">
        <v>0</v>
      </c>
      <c r="CJ363" s="14" t="n">
        <v>0</v>
      </c>
      <c r="CK363" s="14" t="n">
        <v>0</v>
      </c>
      <c r="CL363" s="14" t="n">
        <v>0</v>
      </c>
      <c r="CM363" s="14" t="n">
        <v>0</v>
      </c>
      <c r="CN363" s="14" t="n">
        <v>0</v>
      </c>
      <c r="CO363" s="14" t="n">
        <v>0</v>
      </c>
      <c r="CP363" s="14" t="n">
        <v>0.649</v>
      </c>
      <c r="CQ363" s="14" t="n">
        <v>1.387</v>
      </c>
      <c r="CR363" s="14" t="n">
        <v>0</v>
      </c>
      <c r="CS363" s="14" t="n">
        <v>3.581</v>
      </c>
      <c r="CT363" s="14" t="n">
        <v>1.854</v>
      </c>
      <c r="CU363" s="14" t="n">
        <v>9.872999999999999</v>
      </c>
    </row>
    <row r="364">
      <c r="A364" s="14" t="inlineStr">
        <is>
          <t>ISL2021</t>
        </is>
      </c>
      <c r="B364" s="14" t="inlineStr">
        <is>
          <t>ISL</t>
        </is>
      </c>
      <c r="C364" s="14" t="inlineStr">
        <is>
          <t>ISL</t>
        </is>
      </c>
      <c r="D364" s="14" t="inlineStr">
        <is>
          <t>Iceland</t>
        </is>
      </c>
      <c r="E364" s="14" t="n">
        <v>2021</v>
      </c>
      <c r="F364" s="14" t="n">
        <v>0.24</v>
      </c>
      <c r="G364" s="14" t="n">
        <v>6.008</v>
      </c>
      <c r="H364" s="14" t="n">
        <v>1.143</v>
      </c>
      <c r="I364" s="14" t="n">
        <v>2.593</v>
      </c>
      <c r="J364" s="14" t="n">
        <v>8.601000000000001</v>
      </c>
      <c r="K364" s="14" t="n">
        <v>0</v>
      </c>
      <c r="L364" s="14" t="n">
        <v>1</v>
      </c>
      <c r="M364" s="14" t="n">
        <v>7.964</v>
      </c>
      <c r="N364" s="14" t="n">
        <v>3.43</v>
      </c>
      <c r="O364" s="14" t="n">
        <v>2.547</v>
      </c>
      <c r="P364" s="14" t="n">
        <v>10.512</v>
      </c>
      <c r="Q364" s="14" t="n">
        <v>0</v>
      </c>
      <c r="R364" s="14" t="n">
        <v>1</v>
      </c>
      <c r="S364" s="14" t="n">
        <v>11.725</v>
      </c>
      <c r="T364" s="14" t="n">
        <v>6.86</v>
      </c>
      <c r="U364" s="14" t="n">
        <v>0</v>
      </c>
      <c r="V364" s="14" t="n">
        <v>14.539</v>
      </c>
      <c r="W364" s="14" t="n">
        <v>0.24</v>
      </c>
      <c r="X364" s="14" t="n">
        <v>1</v>
      </c>
      <c r="Y364" s="14" t="n">
        <v>13.336</v>
      </c>
      <c r="Z364" s="14" t="n">
        <v>1.946</v>
      </c>
      <c r="AA364" s="14" t="n">
        <v>1.968</v>
      </c>
      <c r="AB364" s="14" t="n">
        <v>15.304</v>
      </c>
      <c r="AC364" s="14" t="n">
        <v>0</v>
      </c>
      <c r="AD364" s="14" t="n">
        <v>1</v>
      </c>
      <c r="AE364" s="14" t="n">
        <v>14.48</v>
      </c>
      <c r="AF364" s="14" t="n">
        <v>3.623</v>
      </c>
      <c r="AG364" s="14" t="n">
        <v>1.969</v>
      </c>
      <c r="AH364" s="14" t="n">
        <v>16.448</v>
      </c>
      <c r="AI364" s="14" t="n">
        <v>0</v>
      </c>
      <c r="AJ364" s="14" t="n">
        <v>1</v>
      </c>
      <c r="AK364" s="14" t="n">
        <v>21.34</v>
      </c>
      <c r="AL364" s="14" t="n">
        <v>11.853</v>
      </c>
      <c r="AM364" s="14" t="n">
        <v>0.624</v>
      </c>
      <c r="AN364" s="14" t="n">
        <v>27.235</v>
      </c>
      <c r="AO364" s="14" t="n">
        <v>0.24</v>
      </c>
      <c r="AP364" s="14" t="n">
        <v>1</v>
      </c>
      <c r="AQ364" s="14" t="n">
        <v>0.619</v>
      </c>
      <c r="AR364" s="14" t="n">
        <v>0.114</v>
      </c>
      <c r="AS364" s="14" t="n">
        <v>0.9360000000000001</v>
      </c>
      <c r="AT364" s="14" t="n">
        <v>1.928</v>
      </c>
      <c r="AU364" s="14" t="n">
        <v>0.24</v>
      </c>
      <c r="AV364" s="14" t="n">
        <v>1</v>
      </c>
      <c r="AW364" s="14" t="n">
        <v>0.599</v>
      </c>
      <c r="AX364" s="14" t="n">
        <v>0.114</v>
      </c>
      <c r="AY364" s="14" t="n">
        <v>0.865</v>
      </c>
      <c r="AZ364" s="14" t="n">
        <v>1.816</v>
      </c>
      <c r="BA364" s="14" t="n">
        <v>0.24</v>
      </c>
      <c r="BB364" s="14" t="n">
        <v>1</v>
      </c>
      <c r="BC364" s="14" t="n">
        <v>0.439</v>
      </c>
      <c r="BD364" s="14" t="n">
        <v>0.114</v>
      </c>
      <c r="BE364" s="14" t="n">
        <v>0.019</v>
      </c>
      <c r="BF364" s="14" t="n">
        <v>0.5669999999999999</v>
      </c>
      <c r="BG364" s="14" t="n">
        <v>0.24</v>
      </c>
      <c r="BH364" s="14" t="n">
        <v>1</v>
      </c>
      <c r="BI364" s="14" t="n">
        <v>0.505</v>
      </c>
      <c r="BJ364" s="14" t="n">
        <v>0.114</v>
      </c>
      <c r="BK364" s="14" t="n">
        <v>0.453</v>
      </c>
      <c r="BL364" s="14" t="n">
        <v>1.188</v>
      </c>
      <c r="BM364" s="14" t="n">
        <v>0.24</v>
      </c>
      <c r="BN364" s="14" t="n">
        <v>1</v>
      </c>
      <c r="BO364" s="14" t="n">
        <v>0</v>
      </c>
      <c r="BP364" s="14" t="n">
        <v>0.004</v>
      </c>
      <c r="BQ364" s="14" t="n">
        <v>0.057</v>
      </c>
      <c r="BR364" s="14" t="n">
        <v>0</v>
      </c>
      <c r="BS364" s="14" t="n">
        <v>1</v>
      </c>
      <c r="BT364" s="14" t="n">
        <v>0</v>
      </c>
      <c r="BU364" s="14" t="n">
        <v>0.003</v>
      </c>
      <c r="BV364" s="14" t="n">
        <v>0.162</v>
      </c>
      <c r="BW364" s="14" t="n">
        <v>0.24</v>
      </c>
      <c r="BX364" s="14" t="n">
        <v>0.833</v>
      </c>
      <c r="BY364" s="14" t="n">
        <v>11.787</v>
      </c>
      <c r="BZ364" s="14" t="n">
        <v>0</v>
      </c>
      <c r="CA364" s="14" t="n">
        <v>11.787</v>
      </c>
      <c r="CB364" s="14" t="n">
        <v>0</v>
      </c>
      <c r="CC364" s="14" t="n">
        <v>78.125</v>
      </c>
      <c r="CD364" s="14" t="n">
        <v>7.95</v>
      </c>
      <c r="CE364" s="14" t="n">
        <v>77.274</v>
      </c>
      <c r="CF364" s="14" t="n">
        <v>192.695</v>
      </c>
      <c r="CG364" s="14" t="n">
        <v>0.24</v>
      </c>
      <c r="CH364" s="14" t="n">
        <v>1</v>
      </c>
      <c r="CI364" s="14" t="n">
        <v>0</v>
      </c>
      <c r="CJ364" s="14" t="n">
        <v>0</v>
      </c>
      <c r="CK364" s="14" t="n">
        <v>0</v>
      </c>
      <c r="CL364" s="14" t="n">
        <v>0</v>
      </c>
      <c r="CM364" s="14" t="n">
        <v>0</v>
      </c>
      <c r="CN364" s="14" t="n">
        <v>0</v>
      </c>
      <c r="CO364" s="14" t="n">
        <v>0</v>
      </c>
      <c r="CP364" s="14" t="n">
        <v>0</v>
      </c>
      <c r="CQ364" s="14" t="n">
        <v>1.198</v>
      </c>
      <c r="CR364" s="14" t="n">
        <v>0</v>
      </c>
      <c r="CS364" s="14" t="n">
        <v>4.776</v>
      </c>
      <c r="CT364" s="14" t="n">
        <v>4.865</v>
      </c>
      <c r="CU364" s="14" t="n">
        <v>15.658</v>
      </c>
    </row>
    <row r="365">
      <c r="A365" s="14" t="inlineStr">
        <is>
          <t>ISL2022</t>
        </is>
      </c>
      <c r="B365" s="14" t="inlineStr">
        <is>
          <t>ISL</t>
        </is>
      </c>
      <c r="C365" s="14" t="inlineStr">
        <is>
          <t>ISL</t>
        </is>
      </c>
      <c r="D365" s="14" t="inlineStr">
        <is>
          <t>Iceland</t>
        </is>
      </c>
      <c r="E365" s="14" t="n">
        <v>2022</v>
      </c>
      <c r="F365" s="14" t="n">
        <v>0.24</v>
      </c>
      <c r="G365" s="14" t="n">
        <v>12.793</v>
      </c>
      <c r="H365" s="14" t="n">
        <v>1.235</v>
      </c>
      <c r="I365" s="14" t="n">
        <v>8.414</v>
      </c>
      <c r="J365" s="14" t="n">
        <v>21.207</v>
      </c>
      <c r="K365" s="14" t="n">
        <v>0</v>
      </c>
      <c r="L365" s="14" t="n">
        <v>1</v>
      </c>
      <c r="M365" s="14" t="n">
        <v>9.782999999999999</v>
      </c>
      <c r="N365" s="14" t="n">
        <v>3.704</v>
      </c>
      <c r="O365" s="14" t="n">
        <v>8.266</v>
      </c>
      <c r="P365" s="14" t="n">
        <v>18.049</v>
      </c>
      <c r="Q365" s="14" t="n">
        <v>0</v>
      </c>
      <c r="R365" s="14" t="n">
        <v>1</v>
      </c>
      <c r="S365" s="14" t="n">
        <v>18.967</v>
      </c>
      <c r="T365" s="14" t="n">
        <v>7.408</v>
      </c>
      <c r="U365" s="14" t="n">
        <v>0.337</v>
      </c>
      <c r="V365" s="14" t="n">
        <v>23.519</v>
      </c>
      <c r="W365" s="14" t="n">
        <v>0.24</v>
      </c>
      <c r="X365" s="14" t="n">
        <v>1</v>
      </c>
      <c r="Y365" s="14" t="n">
        <v>12.446</v>
      </c>
      <c r="Z365" s="14" t="n">
        <v>1.816</v>
      </c>
      <c r="AA365" s="14" t="n">
        <v>6.829</v>
      </c>
      <c r="AB365" s="14" t="n">
        <v>19.275</v>
      </c>
      <c r="AC365" s="14" t="n">
        <v>0</v>
      </c>
      <c r="AD365" s="14" t="n">
        <v>1</v>
      </c>
      <c r="AE365" s="14" t="n">
        <v>13.68</v>
      </c>
      <c r="AF365" s="14" t="n">
        <v>3.423</v>
      </c>
      <c r="AG365" s="14" t="n">
        <v>6.831</v>
      </c>
      <c r="AH365" s="14" t="n">
        <v>20.511</v>
      </c>
      <c r="AI365" s="14" t="n">
        <v>0</v>
      </c>
      <c r="AJ365" s="14" t="n">
        <v>1</v>
      </c>
      <c r="AK365" s="14" t="n">
        <v>21.089</v>
      </c>
      <c r="AL365" s="14" t="n">
        <v>11.713</v>
      </c>
      <c r="AM365" s="14" t="n">
        <v>2.41</v>
      </c>
      <c r="AN365" s="14" t="n">
        <v>28.63</v>
      </c>
      <c r="AO365" s="14" t="n">
        <v>0.24</v>
      </c>
      <c r="AP365" s="14" t="n">
        <v>1</v>
      </c>
      <c r="AQ365" s="14" t="n">
        <v>0.861</v>
      </c>
      <c r="AR365" s="14" t="n">
        <v>0.123</v>
      </c>
      <c r="AS365" s="14" t="n">
        <v>0.993</v>
      </c>
      <c r="AT365" s="14" t="n">
        <v>2.299</v>
      </c>
      <c r="AU365" s="14" t="n">
        <v>0.24</v>
      </c>
      <c r="AV365" s="14" t="n">
        <v>1</v>
      </c>
      <c r="AW365" s="14" t="n">
        <v>0.986</v>
      </c>
      <c r="AX365" s="14" t="n">
        <v>0.123</v>
      </c>
      <c r="AY365" s="14" t="n">
        <v>0.852</v>
      </c>
      <c r="AZ365" s="14" t="n">
        <v>2.279</v>
      </c>
      <c r="BA365" s="14" t="n">
        <v>0.24</v>
      </c>
      <c r="BB365" s="14" t="n">
        <v>1</v>
      </c>
      <c r="BC365" s="14" t="n">
        <v>0.598</v>
      </c>
      <c r="BD365" s="14" t="n">
        <v>0.123</v>
      </c>
      <c r="BE365" s="14" t="n">
        <v>0.07099999999999999</v>
      </c>
      <c r="BF365" s="14" t="n">
        <v>0.8139999999999999</v>
      </c>
      <c r="BG365" s="14" t="n">
        <v>0.24</v>
      </c>
      <c r="BH365" s="14" t="n">
        <v>1</v>
      </c>
      <c r="BI365" s="14" t="n">
        <v>0.612</v>
      </c>
      <c r="BJ365" s="14" t="n">
        <v>0.123</v>
      </c>
      <c r="BK365" s="14" t="n">
        <v>0.301</v>
      </c>
      <c r="BL365" s="14" t="n">
        <v>1.132</v>
      </c>
      <c r="BM365" s="14" t="n">
        <v>0.24</v>
      </c>
      <c r="BN365" s="14" t="n">
        <v>1</v>
      </c>
      <c r="BO365" s="14" t="n">
        <v>0</v>
      </c>
      <c r="BP365" s="14" t="n">
        <v>0.002</v>
      </c>
      <c r="BQ365" s="14" t="n">
        <v>0.06900000000000001</v>
      </c>
      <c r="BR365" s="14" t="n">
        <v>0</v>
      </c>
      <c r="BS365" s="14" t="n">
        <v>1</v>
      </c>
      <c r="BT365" s="14" t="n">
        <v>0</v>
      </c>
      <c r="BU365" s="14" t="n">
        <v>0.003</v>
      </c>
      <c r="BV365" s="14" t="n">
        <v>0.162</v>
      </c>
      <c r="BW365" s="14" t="n">
        <v>0.24</v>
      </c>
      <c r="BX365" s="14" t="n">
        <v>0.833</v>
      </c>
      <c r="BY365" s="14" t="n">
        <v>12.729</v>
      </c>
      <c r="BZ365" s="14" t="n">
        <v>0</v>
      </c>
      <c r="CA365" s="14" t="n">
        <v>12.729</v>
      </c>
      <c r="CB365" s="14" t="n">
        <v>0</v>
      </c>
      <c r="CC365" s="14" t="n">
        <v>97.90000000000001</v>
      </c>
      <c r="CD365" s="14" t="n">
        <v>7.95</v>
      </c>
      <c r="CE365" s="14" t="n">
        <v>50.254</v>
      </c>
      <c r="CF365" s="14" t="n">
        <v>183.711</v>
      </c>
      <c r="CG365" s="14" t="n">
        <v>0.24</v>
      </c>
      <c r="CH365" s="14" t="n">
        <v>1</v>
      </c>
      <c r="CI365" s="14" t="n">
        <v>0</v>
      </c>
      <c r="CJ365" s="14" t="n">
        <v>0</v>
      </c>
      <c r="CK365" s="14" t="n">
        <v>0</v>
      </c>
      <c r="CL365" s="14" t="n">
        <v>0</v>
      </c>
      <c r="CM365" s="14" t="n">
        <v>0</v>
      </c>
      <c r="CN365" s="14" t="n">
        <v>0</v>
      </c>
      <c r="CO365" s="14" t="n">
        <v>0</v>
      </c>
      <c r="CP365" s="14" t="n">
        <v>0</v>
      </c>
      <c r="CQ365" s="14" t="n">
        <v>1.294</v>
      </c>
      <c r="CR365" s="14" t="n">
        <v>0</v>
      </c>
      <c r="CS365" s="14" t="n">
        <v>5.158</v>
      </c>
      <c r="CT365" s="14" t="n">
        <v>11.559</v>
      </c>
      <c r="CU365" s="14" t="n">
        <v>29.266</v>
      </c>
    </row>
    <row r="366">
      <c r="A366" s="14" t="inlineStr">
        <is>
          <t>ISL2023</t>
        </is>
      </c>
      <c r="B366" s="14" t="inlineStr">
        <is>
          <t>ISL</t>
        </is>
      </c>
      <c r="C366" s="14" t="inlineStr">
        <is>
          <t>ISL</t>
        </is>
      </c>
      <c r="D366" s="14" t="inlineStr">
        <is>
          <t>Iceland</t>
        </is>
      </c>
      <c r="E366" s="14" t="n">
        <v>2023</v>
      </c>
      <c r="F366" s="14" t="n">
        <v>0.24</v>
      </c>
      <c r="G366" s="14" t="n">
        <v>6.426</v>
      </c>
      <c r="H366" s="14" t="n">
        <v>1.286</v>
      </c>
      <c r="I366" s="14" t="n">
        <v>9.750999999999999</v>
      </c>
      <c r="J366" s="14" t="n">
        <v>16.177</v>
      </c>
      <c r="K366" s="14" t="n">
        <v>0</v>
      </c>
      <c r="L366" s="14" t="n">
        <v>1</v>
      </c>
      <c r="M366" s="14" t="n">
        <v>7.886</v>
      </c>
      <c r="N366" s="14" t="n">
        <v>3.857</v>
      </c>
      <c r="O366" s="14" t="n">
        <v>9.579000000000001</v>
      </c>
      <c r="P366" s="14" t="n">
        <v>17.465</v>
      </c>
      <c r="Q366" s="14" t="n">
        <v>0</v>
      </c>
      <c r="R366" s="14" t="n">
        <v>1</v>
      </c>
      <c r="S366" s="14" t="n">
        <v>12.854</v>
      </c>
      <c r="T366" s="14" t="n">
        <v>7.714</v>
      </c>
      <c r="U366" s="14" t="n">
        <v>0.342</v>
      </c>
      <c r="V366" s="14" t="n">
        <v>15.939</v>
      </c>
      <c r="W366" s="14" t="n">
        <v>0.24</v>
      </c>
      <c r="X366" s="14" t="n">
        <v>1</v>
      </c>
      <c r="Y366" s="14" t="n">
        <v>12.546</v>
      </c>
      <c r="Z366" s="14" t="n">
        <v>1.83</v>
      </c>
      <c r="AA366" s="14" t="n">
        <v>7.71</v>
      </c>
      <c r="AB366" s="14" t="n">
        <v>20.256</v>
      </c>
      <c r="AC366" s="14" t="n">
        <v>0</v>
      </c>
      <c r="AD366" s="14" t="n">
        <v>1</v>
      </c>
      <c r="AE366" s="14" t="n">
        <v>13.832</v>
      </c>
      <c r="AF366" s="14" t="n">
        <v>3.461</v>
      </c>
      <c r="AG366" s="14" t="n">
        <v>7.713</v>
      </c>
      <c r="AH366" s="14" t="n">
        <v>21.545</v>
      </c>
      <c r="AI366" s="14" t="n">
        <v>0</v>
      </c>
      <c r="AJ366" s="14" t="n">
        <v>1</v>
      </c>
      <c r="AK366" s="14" t="n">
        <v>21.546</v>
      </c>
      <c r="AL366" s="14" t="n">
        <v>11.967</v>
      </c>
      <c r="AM366" s="14" t="n">
        <v>2.744</v>
      </c>
      <c r="AN366" s="14" t="n">
        <v>29.339</v>
      </c>
      <c r="AO366" s="14" t="n">
        <v>0.24</v>
      </c>
      <c r="AP366" s="14" t="n">
        <v>1</v>
      </c>
      <c r="AQ366" s="14" t="n">
        <v>0.76</v>
      </c>
      <c r="AR366" s="14" t="n">
        <v>0.129</v>
      </c>
      <c r="AS366" s="14" t="n">
        <v>1.085</v>
      </c>
      <c r="AT366" s="14" t="n">
        <v>2.289</v>
      </c>
      <c r="AU366" s="14" t="n">
        <v>0.24</v>
      </c>
      <c r="AV366" s="14" t="n">
        <v>1</v>
      </c>
      <c r="AW366" s="14" t="n">
        <v>0.8110000000000001</v>
      </c>
      <c r="AX366" s="14" t="n">
        <v>0.129</v>
      </c>
      <c r="AY366" s="14" t="n">
        <v>1.042</v>
      </c>
      <c r="AZ366" s="14" t="n">
        <v>2.298</v>
      </c>
      <c r="BA366" s="14" t="n">
        <v>0.24</v>
      </c>
      <c r="BB366" s="14" t="n">
        <v>1</v>
      </c>
      <c r="BC366" s="14" t="n">
        <v>0.535</v>
      </c>
      <c r="BD366" s="14" t="n">
        <v>0.129</v>
      </c>
      <c r="BE366" s="14" t="n">
        <v>0.078</v>
      </c>
      <c r="BF366" s="14" t="n">
        <v>0.741</v>
      </c>
      <c r="BG366" s="14" t="n">
        <v>0.24</v>
      </c>
      <c r="BH366" s="14" t="n">
        <v>1</v>
      </c>
      <c r="BI366" s="14" t="n">
        <v>0.579</v>
      </c>
      <c r="BJ366" s="14" t="n">
        <v>0.129</v>
      </c>
      <c r="BK366" s="14" t="n">
        <v>0.458</v>
      </c>
      <c r="BL366" s="14" t="n">
        <v>1.286</v>
      </c>
      <c r="BM366" s="14" t="n">
        <v>0.24</v>
      </c>
      <c r="BN366" s="14" t="n">
        <v>1</v>
      </c>
      <c r="BO366" s="14" t="n">
        <v>0</v>
      </c>
      <c r="BP366" s="14" t="n">
        <v>0.002</v>
      </c>
      <c r="BQ366" s="14" t="n">
        <v>0.073</v>
      </c>
      <c r="BR366" s="14" t="n">
        <v>0</v>
      </c>
      <c r="BS366" s="14" t="n">
        <v>1</v>
      </c>
      <c r="BT366" s="14" t="n">
        <v>0</v>
      </c>
      <c r="BU366" s="14" t="n">
        <v>0.003</v>
      </c>
      <c r="BV366" s="14" t="n">
        <v>0.17</v>
      </c>
      <c r="BW366" s="14" t="n">
        <v>0.24</v>
      </c>
      <c r="BX366" s="14" t="n">
        <v>0.833</v>
      </c>
      <c r="BY366" s="14" t="n">
        <v>13.254</v>
      </c>
      <c r="BZ366" s="14" t="n">
        <v>0</v>
      </c>
      <c r="CA366" s="14" t="n">
        <v>13.254</v>
      </c>
      <c r="CB366" s="14" t="n">
        <v>0</v>
      </c>
      <c r="CC366" s="14" t="n">
        <v>83.248</v>
      </c>
      <c r="CD366" s="14" t="n">
        <v>7.95</v>
      </c>
      <c r="CE366" s="14" t="n">
        <v>85.05500000000001</v>
      </c>
      <c r="CF366" s="14" t="n">
        <v>208.696</v>
      </c>
      <c r="CG366" s="14" t="n">
        <v>0.24</v>
      </c>
      <c r="CH366" s="14" t="n">
        <v>1</v>
      </c>
      <c r="CI366" s="14" t="n">
        <v>0</v>
      </c>
      <c r="CJ366" s="14" t="n">
        <v>0</v>
      </c>
      <c r="CK366" s="14" t="n">
        <v>0</v>
      </c>
      <c r="CL366" s="14" t="n">
        <v>0</v>
      </c>
      <c r="CM366" s="14" t="n">
        <v>0</v>
      </c>
      <c r="CN366" s="14" t="n">
        <v>0</v>
      </c>
      <c r="CO366" s="14" t="n">
        <v>0</v>
      </c>
      <c r="CP366" s="14" t="n">
        <v>0</v>
      </c>
      <c r="CQ366" s="14" t="n">
        <v>1.348</v>
      </c>
      <c r="CR366" s="14" t="n">
        <v>0</v>
      </c>
      <c r="CS366" s="14" t="n">
        <v>5.37</v>
      </c>
      <c r="CT366" s="14" t="n">
        <v>5.14</v>
      </c>
      <c r="CU366" s="14" t="n">
        <v>11.72</v>
      </c>
    </row>
    <row r="367">
      <c r="A367" s="14" t="inlineStr">
        <is>
          <t>ISL2024</t>
        </is>
      </c>
      <c r="B367" s="14" t="inlineStr">
        <is>
          <t>ISL</t>
        </is>
      </c>
      <c r="C367" s="14" t="inlineStr">
        <is>
          <t>ISL</t>
        </is>
      </c>
      <c r="D367" s="14" t="inlineStr">
        <is>
          <t>Iceland</t>
        </is>
      </c>
      <c r="E367" s="14" t="n">
        <v>2024</v>
      </c>
      <c r="F367" s="14" t="n">
        <v>0.24</v>
      </c>
      <c r="G367" s="14" t="n">
        <v>5.346</v>
      </c>
      <c r="H367" s="14" t="n">
        <v>1.324</v>
      </c>
      <c r="I367" s="14" t="n">
        <v>6.39</v>
      </c>
      <c r="J367" s="14" t="n">
        <v>11.736</v>
      </c>
      <c r="K367" s="14" t="n">
        <v>0</v>
      </c>
      <c r="L367" s="14" t="n">
        <v>1</v>
      </c>
      <c r="M367" s="14" t="n">
        <v>7.124</v>
      </c>
      <c r="N367" s="14" t="n">
        <v>3.971</v>
      </c>
      <c r="O367" s="14" t="n">
        <v>6.278</v>
      </c>
      <c r="P367" s="14" t="n">
        <v>13.401</v>
      </c>
      <c r="Q367" s="14" t="n">
        <v>0</v>
      </c>
      <c r="R367" s="14" t="n">
        <v>1</v>
      </c>
      <c r="S367" s="14" t="n">
        <v>11.964</v>
      </c>
      <c r="T367" s="14" t="n">
        <v>7.942</v>
      </c>
      <c r="U367" s="14" t="n">
        <v>0.391</v>
      </c>
      <c r="V367" s="14" t="n">
        <v>14.835</v>
      </c>
      <c r="W367" s="14" t="n">
        <v>0.24</v>
      </c>
      <c r="X367" s="14" t="n">
        <v>1</v>
      </c>
      <c r="Y367" s="14" t="n">
        <v>10.08</v>
      </c>
      <c r="Z367" s="14" t="n">
        <v>1.471</v>
      </c>
      <c r="AA367" s="14" t="n">
        <v>5.867</v>
      </c>
      <c r="AB367" s="14" t="n">
        <v>15.947</v>
      </c>
      <c r="AC367" s="14" t="n">
        <v>0</v>
      </c>
      <c r="AD367" s="14" t="n">
        <v>1</v>
      </c>
      <c r="AE367" s="14" t="n">
        <v>11.404</v>
      </c>
      <c r="AF367" s="14" t="n">
        <v>2.853</v>
      </c>
      <c r="AG367" s="14" t="n">
        <v>5.869</v>
      </c>
      <c r="AH367" s="14" t="n">
        <v>17.273</v>
      </c>
      <c r="AI367" s="14" t="n">
        <v>0</v>
      </c>
      <c r="AJ367" s="14" t="n">
        <v>1</v>
      </c>
      <c r="AK367" s="14" t="n">
        <v>19.345</v>
      </c>
      <c r="AL367" s="14" t="n">
        <v>10.745</v>
      </c>
      <c r="AM367" s="14" t="n">
        <v>2.905</v>
      </c>
      <c r="AN367" s="14" t="n">
        <v>26.717</v>
      </c>
      <c r="AO367" s="14" t="n">
        <v>0.24</v>
      </c>
      <c r="AP367" s="14" t="n">
        <v>1</v>
      </c>
      <c r="AQ367" s="14" t="n">
        <v>0.724</v>
      </c>
      <c r="AR367" s="14" t="n">
        <v>0.132</v>
      </c>
      <c r="AS367" s="14" t="n">
        <v>1.097</v>
      </c>
      <c r="AT367" s="14" t="n">
        <v>2.259</v>
      </c>
      <c r="AU367" s="14" t="n">
        <v>0.24</v>
      </c>
      <c r="AV367" s="14" t="n">
        <v>1</v>
      </c>
      <c r="AW367" s="14" t="n">
        <v>0.75</v>
      </c>
      <c r="AX367" s="14" t="n">
        <v>0.132</v>
      </c>
      <c r="AY367" s="14" t="n">
        <v>1.096</v>
      </c>
      <c r="AZ367" s="14" t="n">
        <v>2.289</v>
      </c>
      <c r="BA367" s="14" t="n">
        <v>0.24</v>
      </c>
      <c r="BB367" s="14" t="n">
        <v>1</v>
      </c>
      <c r="BC367" s="14" t="n">
        <v>0.513</v>
      </c>
      <c r="BD367" s="14" t="n">
        <v>0.132</v>
      </c>
      <c r="BE367" s="14" t="n">
        <v>0.08400000000000001</v>
      </c>
      <c r="BF367" s="14" t="n">
        <v>0.717</v>
      </c>
      <c r="BG367" s="14" t="n">
        <v>0.24</v>
      </c>
      <c r="BH367" s="14" t="n">
        <v>1</v>
      </c>
      <c r="BI367" s="14" t="n">
        <v>0.591</v>
      </c>
      <c r="BJ367" s="14" t="n">
        <v>0.132</v>
      </c>
      <c r="BK367" s="14" t="n">
        <v>0.466</v>
      </c>
      <c r="BL367" s="14" t="n">
        <v>1.312</v>
      </c>
      <c r="BM367" s="14" t="n">
        <v>0.24</v>
      </c>
      <c r="BN367" s="14" t="n">
        <v>1</v>
      </c>
      <c r="BO367" s="14" t="n">
        <v>0</v>
      </c>
      <c r="BP367" s="14" t="n">
        <v>0.002</v>
      </c>
      <c r="BQ367" s="14" t="n">
        <v>0.081</v>
      </c>
      <c r="BR367" s="14" t="n">
        <v>0</v>
      </c>
      <c r="BS367" s="14" t="n">
        <v>1</v>
      </c>
      <c r="BT367" s="14" t="n">
        <v>0</v>
      </c>
      <c r="BU367" s="14" t="n">
        <v>0.003</v>
      </c>
      <c r="BV367" s="14" t="n">
        <v>0.19</v>
      </c>
      <c r="BW367" s="14" t="n">
        <v>0.24</v>
      </c>
      <c r="BX367" s="14" t="n">
        <v>0.833</v>
      </c>
      <c r="BY367" s="14" t="n">
        <v>13.646</v>
      </c>
      <c r="BZ367" s="14" t="n">
        <v>0</v>
      </c>
      <c r="CA367" s="14" t="n">
        <v>13.646</v>
      </c>
      <c r="CB367" s="14" t="n">
        <v>0</v>
      </c>
      <c r="CC367" s="14" t="n">
        <v>82.58799999999999</v>
      </c>
      <c r="CD367" s="14" t="n">
        <v>7.95</v>
      </c>
      <c r="CE367" s="14" t="n">
        <v>89.01000000000001</v>
      </c>
      <c r="CF367" s="14" t="n">
        <v>212.781</v>
      </c>
      <c r="CG367" s="14" t="n">
        <v>0.24</v>
      </c>
      <c r="CH367" s="14" t="n">
        <v>1</v>
      </c>
      <c r="CI367" s="14" t="n">
        <v>0</v>
      </c>
      <c r="CJ367" s="14" t="n">
        <v>0</v>
      </c>
      <c r="CK367" s="14" t="n">
        <v>0</v>
      </c>
      <c r="CL367" s="14" t="n">
        <v>0</v>
      </c>
      <c r="CM367" s="14" t="n">
        <v>0</v>
      </c>
      <c r="CN367" s="14" t="n">
        <v>0</v>
      </c>
      <c r="CO367" s="14" t="n">
        <v>0</v>
      </c>
      <c r="CP367" s="14" t="n">
        <v>0</v>
      </c>
      <c r="CQ367" s="14" t="n">
        <v>1.387</v>
      </c>
      <c r="CR367" s="14" t="n">
        <v>0</v>
      </c>
      <c r="CS367" s="14" t="n">
        <v>5.529</v>
      </c>
      <c r="CT367" s="14" t="n">
        <v>4.022</v>
      </c>
      <c r="CU367" s="14" t="n">
        <v>9.494999999999999</v>
      </c>
    </row>
    <row r="368">
      <c r="A368" s="14" t="inlineStr">
        <is>
          <t>IND2021</t>
        </is>
      </c>
      <c r="B368" s="14" t="inlineStr">
        <is>
          <t>IND</t>
        </is>
      </c>
      <c r="C368" s="14" t="inlineStr">
        <is>
          <t>IND</t>
        </is>
      </c>
      <c r="D368" s="14" t="inlineStr">
        <is>
          <t>India</t>
        </is>
      </c>
      <c r="E368" s="14" t="n">
        <v>2021</v>
      </c>
      <c r="F368" s="14" t="n">
        <v>0.18</v>
      </c>
      <c r="G368" s="14" t="n">
        <v>2.467</v>
      </c>
      <c r="H368" s="14" t="n">
        <v>0.722</v>
      </c>
      <c r="I368" s="14" t="n">
        <v>0.407</v>
      </c>
      <c r="J368" s="14" t="n">
        <v>2.873</v>
      </c>
      <c r="K368" s="14" t="n">
        <v>0</v>
      </c>
      <c r="L368" s="14" t="n">
        <v>1</v>
      </c>
      <c r="M368" s="14" t="n">
        <v>3.936</v>
      </c>
      <c r="N368" s="14" t="n">
        <v>2.166</v>
      </c>
      <c r="O368" s="14" t="n">
        <v>0.352</v>
      </c>
      <c r="P368" s="14" t="n">
        <v>4.288</v>
      </c>
      <c r="Q368" s="14" t="n">
        <v>0</v>
      </c>
      <c r="R368" s="14" t="n">
        <v>1</v>
      </c>
      <c r="S368" s="14" t="n">
        <v>6.077</v>
      </c>
      <c r="T368" s="14" t="n">
        <v>4.332</v>
      </c>
      <c r="U368" s="14" t="n">
        <v>0.401</v>
      </c>
      <c r="V368" s="14" t="n">
        <v>7.643</v>
      </c>
      <c r="W368" s="14" t="n">
        <v>0.18</v>
      </c>
      <c r="X368" s="14" t="n">
        <v>1</v>
      </c>
      <c r="Y368" s="14" t="n">
        <v>11.183</v>
      </c>
      <c r="Z368" s="14" t="n">
        <v>0.993</v>
      </c>
      <c r="AA368" s="14" t="n">
        <v>-8.353</v>
      </c>
      <c r="AB368" s="14" t="n">
        <v>2.83</v>
      </c>
      <c r="AC368" s="14" t="n">
        <v>0</v>
      </c>
      <c r="AD368" s="14" t="n">
        <v>0</v>
      </c>
      <c r="AE368" s="14" t="n">
        <v>12.04</v>
      </c>
      <c r="AF368" s="14" t="n">
        <v>1.945</v>
      </c>
      <c r="AG368" s="14" t="n">
        <v>-9.210000000000001</v>
      </c>
      <c r="AH368" s="14" t="n">
        <v>2.83</v>
      </c>
      <c r="AI368" s="14" t="n">
        <v>0</v>
      </c>
      <c r="AJ368" s="14" t="n">
        <v>0</v>
      </c>
      <c r="AK368" s="14" t="n">
        <v>17.18</v>
      </c>
      <c r="AL368" s="14" t="n">
        <v>7.291</v>
      </c>
      <c r="AM368" s="14" t="n">
        <v>-14.197</v>
      </c>
      <c r="AN368" s="14" t="n">
        <v>2.983</v>
      </c>
      <c r="AO368" s="14" t="n">
        <v>0</v>
      </c>
      <c r="AP368" s="14" t="n">
        <v>0</v>
      </c>
      <c r="AQ368" s="14" t="n">
        <v>0.51</v>
      </c>
      <c r="AR368" s="14" t="n">
        <v>0.093</v>
      </c>
      <c r="AS368" s="14" t="n">
        <v>0.619</v>
      </c>
      <c r="AT368" s="14" t="n">
        <v>1.332</v>
      </c>
      <c r="AU368" s="14" t="n">
        <v>0.18</v>
      </c>
      <c r="AV368" s="14" t="n">
        <v>1</v>
      </c>
      <c r="AW368" s="14" t="n">
        <v>0.506</v>
      </c>
      <c r="AX368" s="14" t="n">
        <v>0.098</v>
      </c>
      <c r="AY368" s="14" t="n">
        <v>0.516</v>
      </c>
      <c r="AZ368" s="14" t="n">
        <v>1.206</v>
      </c>
      <c r="BA368" s="14" t="n">
        <v>0.18</v>
      </c>
      <c r="BB368" s="14" t="n">
        <v>1</v>
      </c>
      <c r="BC368" s="14" t="n">
        <v>0.452</v>
      </c>
      <c r="BD368" s="14" t="n">
        <v>0.117</v>
      </c>
      <c r="BE368" s="14" t="n">
        <v>0.18</v>
      </c>
      <c r="BF368" s="14" t="n">
        <v>0.745</v>
      </c>
      <c r="BG368" s="14" t="n">
        <v>0.18</v>
      </c>
      <c r="BH368" s="14" t="n">
        <v>1</v>
      </c>
      <c r="BI368" s="14" t="n">
        <v>0.212</v>
      </c>
      <c r="BJ368" s="14" t="n">
        <v>0.047</v>
      </c>
      <c r="BK368" s="14" t="n">
        <v>0.157</v>
      </c>
      <c r="BL368" s="14" t="n">
        <v>0.436</v>
      </c>
      <c r="BM368" s="14" t="n">
        <v>0.18</v>
      </c>
      <c r="BN368" s="14" t="n">
        <v>1</v>
      </c>
      <c r="BO368" s="14" t="n">
        <v>0</v>
      </c>
      <c r="BP368" s="14" t="n">
        <v>-0.01</v>
      </c>
      <c r="BQ368" s="14" t="n">
        <v>0.09</v>
      </c>
      <c r="BR368" s="14" t="n">
        <v>0</v>
      </c>
      <c r="BS368" s="14" t="n">
        <v>1</v>
      </c>
      <c r="BT368" s="14" t="n">
        <v>0</v>
      </c>
      <c r="BU368" s="14" t="n">
        <v>-0.01</v>
      </c>
      <c r="BV368" s="14" t="n">
        <v>0.049</v>
      </c>
      <c r="BW368" s="14" t="n">
        <v>0</v>
      </c>
      <c r="BX368" s="14" t="n">
        <v>0.833</v>
      </c>
      <c r="BY368" s="14" t="n">
        <v>11.787</v>
      </c>
      <c r="BZ368" s="14" t="n">
        <v>0</v>
      </c>
      <c r="CA368" s="14" t="n">
        <v>11.787</v>
      </c>
      <c r="CB368" s="14" t="n">
        <v>0</v>
      </c>
      <c r="CC368" s="14" t="n">
        <v>40.451</v>
      </c>
      <c r="CD368" s="14" t="n">
        <v>-33.294</v>
      </c>
      <c r="CE368" s="14" t="n">
        <v>32.351</v>
      </c>
      <c r="CF368" s="14" t="n">
        <v>85.90600000000001</v>
      </c>
      <c r="CG368" s="14" t="n">
        <v>0.18</v>
      </c>
      <c r="CH368" s="14" t="n">
        <v>1</v>
      </c>
      <c r="CI368" s="14" t="n">
        <v>0</v>
      </c>
      <c r="CJ368" s="14" t="n">
        <v>0</v>
      </c>
      <c r="CK368" s="14" t="n">
        <v>0</v>
      </c>
      <c r="CL368" s="14" t="n">
        <v>0.008999999999999999</v>
      </c>
      <c r="CM368" s="14" t="n">
        <v>0</v>
      </c>
      <c r="CN368" s="14" t="n">
        <v>0</v>
      </c>
      <c r="CO368" s="14" t="n">
        <v>0</v>
      </c>
      <c r="CP368" s="14" t="n">
        <v>0.737</v>
      </c>
      <c r="CQ368" s="14" t="n">
        <v>1.108</v>
      </c>
      <c r="CR368" s="14" t="n">
        <v>0.501</v>
      </c>
      <c r="CS368" s="14" t="n">
        <v>4.438</v>
      </c>
      <c r="CT368" s="14" t="n">
        <v>3.529</v>
      </c>
      <c r="CU368" s="14" t="n">
        <v>16.25</v>
      </c>
    </row>
    <row r="369">
      <c r="A369" s="14" t="inlineStr">
        <is>
          <t>IND2022</t>
        </is>
      </c>
      <c r="B369" s="14" t="inlineStr">
        <is>
          <t>IND</t>
        </is>
      </c>
      <c r="C369" s="14" t="inlineStr">
        <is>
          <t>IND</t>
        </is>
      </c>
      <c r="D369" s="14" t="inlineStr">
        <is>
          <t>India</t>
        </is>
      </c>
      <c r="E369" s="14" t="n">
        <v>2022</v>
      </c>
      <c r="F369" s="14" t="n">
        <v>0.18</v>
      </c>
      <c r="G369" s="14" t="n">
        <v>3.116</v>
      </c>
      <c r="H369" s="14" t="n">
        <v>0.782</v>
      </c>
      <c r="I369" s="14" t="n">
        <v>0.443</v>
      </c>
      <c r="J369" s="14" t="n">
        <v>3.559</v>
      </c>
      <c r="K369" s="14" t="n">
        <v>0</v>
      </c>
      <c r="L369" s="14" t="n">
        <v>1</v>
      </c>
      <c r="M369" s="14" t="n">
        <v>4.748</v>
      </c>
      <c r="N369" s="14" t="n">
        <v>2.346</v>
      </c>
      <c r="O369" s="14" t="n">
        <v>0.396</v>
      </c>
      <c r="P369" s="14" t="n">
        <v>5.143</v>
      </c>
      <c r="Q369" s="14" t="n">
        <v>0</v>
      </c>
      <c r="R369" s="14" t="n">
        <v>1</v>
      </c>
      <c r="S369" s="14" t="n">
        <v>7.025</v>
      </c>
      <c r="T369" s="14" t="n">
        <v>4.691</v>
      </c>
      <c r="U369" s="14" t="n">
        <v>0.537</v>
      </c>
      <c r="V369" s="14" t="n">
        <v>8.805999999999999</v>
      </c>
      <c r="W369" s="14" t="n">
        <v>0.18</v>
      </c>
      <c r="X369" s="14" t="n">
        <v>1</v>
      </c>
      <c r="Y369" s="14" t="n">
        <v>15.918</v>
      </c>
      <c r="Z369" s="14" t="n">
        <v>1.414</v>
      </c>
      <c r="AA369" s="14" t="n">
        <v>-10.308</v>
      </c>
      <c r="AB369" s="14" t="n">
        <v>5.61</v>
      </c>
      <c r="AC369" s="14" t="n">
        <v>0</v>
      </c>
      <c r="AD369" s="14" t="n">
        <v>0</v>
      </c>
      <c r="AE369" s="14" t="n">
        <v>16.816</v>
      </c>
      <c r="AF369" s="14" t="n">
        <v>2.716</v>
      </c>
      <c r="AG369" s="14" t="n">
        <v>-11.206</v>
      </c>
      <c r="AH369" s="14" t="n">
        <v>5.61</v>
      </c>
      <c r="AI369" s="14" t="n">
        <v>0</v>
      </c>
      <c r="AJ369" s="14" t="n">
        <v>0</v>
      </c>
      <c r="AK369" s="14" t="n">
        <v>22.199</v>
      </c>
      <c r="AL369" s="14" t="n">
        <v>9.422000000000001</v>
      </c>
      <c r="AM369" s="14" t="n">
        <v>-16.282</v>
      </c>
      <c r="AN369" s="14" t="n">
        <v>5.918</v>
      </c>
      <c r="AO369" s="14" t="n">
        <v>0</v>
      </c>
      <c r="AP369" s="14" t="n">
        <v>0</v>
      </c>
      <c r="AQ369" s="14" t="n">
        <v>0.644</v>
      </c>
      <c r="AR369" s="14" t="n">
        <v>0.092</v>
      </c>
      <c r="AS369" s="14" t="n">
        <v>0.489</v>
      </c>
      <c r="AT369" s="14" t="n">
        <v>1.336</v>
      </c>
      <c r="AU369" s="14" t="n">
        <v>0.18</v>
      </c>
      <c r="AV369" s="14" t="n">
        <v>1</v>
      </c>
      <c r="AW369" s="14" t="n">
        <v>0.574</v>
      </c>
      <c r="AX369" s="14" t="n">
        <v>0.075</v>
      </c>
      <c r="AY369" s="14" t="n">
        <v>0.436</v>
      </c>
      <c r="AZ369" s="14" t="n">
        <v>1.192</v>
      </c>
      <c r="BA369" s="14" t="n">
        <v>0.18</v>
      </c>
      <c r="BB369" s="14" t="n">
        <v>1</v>
      </c>
      <c r="BC369" s="14" t="n">
        <v>0.5</v>
      </c>
      <c r="BD369" s="14" t="n">
        <v>0.103</v>
      </c>
      <c r="BE369" s="14" t="n">
        <v>0.224</v>
      </c>
      <c r="BF369" s="14" t="n">
        <v>0.855</v>
      </c>
      <c r="BG369" s="14" t="n">
        <v>0.18</v>
      </c>
      <c r="BH369" s="14" t="n">
        <v>1</v>
      </c>
      <c r="BI369" s="14" t="n">
        <v>0.375</v>
      </c>
      <c r="BJ369" s="14" t="n">
        <v>0.073</v>
      </c>
      <c r="BK369" s="14" t="n">
        <v>0.223</v>
      </c>
      <c r="BL369" s="14" t="n">
        <v>0.706</v>
      </c>
      <c r="BM369" s="14" t="n">
        <v>0.18</v>
      </c>
      <c r="BN369" s="14" t="n">
        <v>1</v>
      </c>
      <c r="BO369" s="14" t="n">
        <v>0</v>
      </c>
      <c r="BP369" s="14" t="n">
        <v>-0.013</v>
      </c>
      <c r="BQ369" s="14" t="n">
        <v>0.13</v>
      </c>
      <c r="BR369" s="14" t="n">
        <v>0</v>
      </c>
      <c r="BS369" s="14" t="n">
        <v>1</v>
      </c>
      <c r="BT369" s="14" t="n">
        <v>0</v>
      </c>
      <c r="BU369" s="14" t="n">
        <v>-0.013</v>
      </c>
      <c r="BV369" s="14" t="n">
        <v>0.067</v>
      </c>
      <c r="BW369" s="14" t="n">
        <v>0</v>
      </c>
      <c r="BX369" s="14" t="n">
        <v>0.833</v>
      </c>
      <c r="BY369" s="14" t="n">
        <v>12.729</v>
      </c>
      <c r="BZ369" s="14" t="n">
        <v>0</v>
      </c>
      <c r="CA369" s="14" t="n">
        <v>12.729</v>
      </c>
      <c r="CB369" s="14" t="n">
        <v>0</v>
      </c>
      <c r="CC369" s="14" t="n">
        <v>81.131</v>
      </c>
      <c r="CD369" s="14" t="n">
        <v>-13.396</v>
      </c>
      <c r="CE369" s="14" t="n">
        <v>48.289</v>
      </c>
      <c r="CF369" s="14" t="n">
        <v>152.715</v>
      </c>
      <c r="CG369" s="14" t="n">
        <v>0.18</v>
      </c>
      <c r="CH369" s="14" t="n">
        <v>1</v>
      </c>
      <c r="CI369" s="14" t="n">
        <v>0</v>
      </c>
      <c r="CJ369" s="14" t="n">
        <v>0</v>
      </c>
      <c r="CK369" s="14" t="n">
        <v>0</v>
      </c>
      <c r="CL369" s="14" t="n">
        <v>0.01</v>
      </c>
      <c r="CM369" s="14" t="n">
        <v>0</v>
      </c>
      <c r="CN369" s="14" t="n">
        <v>0</v>
      </c>
      <c r="CO369" s="14" t="n">
        <v>0</v>
      </c>
      <c r="CP369" s="14" t="n">
        <v>0.733</v>
      </c>
      <c r="CQ369" s="14" t="n">
        <v>1.197</v>
      </c>
      <c r="CR369" s="14" t="n">
        <v>0.547</v>
      </c>
      <c r="CS369" s="14" t="n">
        <v>4.792</v>
      </c>
      <c r="CT369" s="14" t="n">
        <v>5.463</v>
      </c>
      <c r="CU369" s="14" t="n">
        <v>27.353</v>
      </c>
    </row>
    <row r="370">
      <c r="A370" s="14" t="inlineStr">
        <is>
          <t>IND2023</t>
        </is>
      </c>
      <c r="B370" s="14" t="inlineStr">
        <is>
          <t>IND</t>
        </is>
      </c>
      <c r="C370" s="14" t="inlineStr">
        <is>
          <t>IND</t>
        </is>
      </c>
      <c r="D370" s="14" t="inlineStr">
        <is>
          <t>India</t>
        </is>
      </c>
      <c r="E370" s="14" t="n">
        <v>2023</v>
      </c>
      <c r="F370" s="14" t="n">
        <v>0.18</v>
      </c>
      <c r="G370" s="14" t="n">
        <v>2.673</v>
      </c>
      <c r="H370" s="14" t="n">
        <v>0.8090000000000001</v>
      </c>
      <c r="I370" s="14" t="n">
        <v>0.375</v>
      </c>
      <c r="J370" s="14" t="n">
        <v>3.048</v>
      </c>
      <c r="K370" s="14" t="n">
        <v>0</v>
      </c>
      <c r="L370" s="14" t="n">
        <v>1</v>
      </c>
      <c r="M370" s="14" t="n">
        <v>4.372</v>
      </c>
      <c r="N370" s="14" t="n">
        <v>2.427</v>
      </c>
      <c r="O370" s="14" t="n">
        <v>0.332</v>
      </c>
      <c r="P370" s="14" t="n">
        <v>4.704</v>
      </c>
      <c r="Q370" s="14" t="n">
        <v>0</v>
      </c>
      <c r="R370" s="14" t="n">
        <v>1</v>
      </c>
      <c r="S370" s="14" t="n">
        <v>6.718</v>
      </c>
      <c r="T370" s="14" t="n">
        <v>4.854</v>
      </c>
      <c r="U370" s="14" t="n">
        <v>0.511</v>
      </c>
      <c r="V370" s="14" t="n">
        <v>8.364000000000001</v>
      </c>
      <c r="W370" s="14" t="n">
        <v>0.18</v>
      </c>
      <c r="X370" s="14" t="n">
        <v>1</v>
      </c>
      <c r="Y370" s="14" t="n">
        <v>9.414</v>
      </c>
      <c r="Z370" s="14" t="n">
        <v>0.836</v>
      </c>
      <c r="AA370" s="14" t="n">
        <v>-1.504</v>
      </c>
      <c r="AB370" s="14" t="n">
        <v>7.91</v>
      </c>
      <c r="AC370" s="14" t="n">
        <v>0</v>
      </c>
      <c r="AD370" s="14" t="n">
        <v>0</v>
      </c>
      <c r="AE370" s="14" t="n">
        <v>10.369</v>
      </c>
      <c r="AF370" s="14" t="n">
        <v>1.675</v>
      </c>
      <c r="AG370" s="14" t="n">
        <v>-2.459</v>
      </c>
      <c r="AH370" s="14" t="n">
        <v>7.91</v>
      </c>
      <c r="AI370" s="14" t="n">
        <v>0</v>
      </c>
      <c r="AJ370" s="14" t="n">
        <v>0</v>
      </c>
      <c r="AK370" s="14" t="n">
        <v>16.1</v>
      </c>
      <c r="AL370" s="14" t="n">
        <v>6.833</v>
      </c>
      <c r="AM370" s="14" t="n">
        <v>-7.75</v>
      </c>
      <c r="AN370" s="14" t="n">
        <v>8.35</v>
      </c>
      <c r="AO370" s="14" t="n">
        <v>0</v>
      </c>
      <c r="AP370" s="14" t="n">
        <v>0</v>
      </c>
      <c r="AQ370" s="14" t="n">
        <v>0.613</v>
      </c>
      <c r="AR370" s="14" t="n">
        <v>0.103</v>
      </c>
      <c r="AS370" s="14" t="n">
        <v>0.456</v>
      </c>
      <c r="AT370" s="14" t="n">
        <v>1.261</v>
      </c>
      <c r="AU370" s="14" t="n">
        <v>0.18</v>
      </c>
      <c r="AV370" s="14" t="n">
        <v>1</v>
      </c>
      <c r="AW370" s="14" t="n">
        <v>0.5620000000000001</v>
      </c>
      <c r="AX370" s="14" t="n">
        <v>0.096</v>
      </c>
      <c r="AY370" s="14" t="n">
        <v>0.397</v>
      </c>
      <c r="AZ370" s="14" t="n">
        <v>1.132</v>
      </c>
      <c r="BA370" s="14" t="n">
        <v>0.18</v>
      </c>
      <c r="BB370" s="14" t="n">
        <v>1</v>
      </c>
      <c r="BC370" s="14" t="n">
        <v>0.419</v>
      </c>
      <c r="BD370" s="14" t="n">
        <v>0.101</v>
      </c>
      <c r="BE370" s="14" t="n">
        <v>0.19</v>
      </c>
      <c r="BF370" s="14" t="n">
        <v>0.719</v>
      </c>
      <c r="BG370" s="14" t="n">
        <v>0.18</v>
      </c>
      <c r="BH370" s="14" t="n">
        <v>1</v>
      </c>
      <c r="BI370" s="14" t="n">
        <v>0.331</v>
      </c>
      <c r="BJ370" s="14" t="n">
        <v>0.07199999999999999</v>
      </c>
      <c r="BK370" s="14" t="n">
        <v>0.201</v>
      </c>
      <c r="BL370" s="14" t="n">
        <v>0.628</v>
      </c>
      <c r="BM370" s="14" t="n">
        <v>0.18</v>
      </c>
      <c r="BN370" s="14" t="n">
        <v>1</v>
      </c>
      <c r="BO370" s="14" t="n">
        <v>0</v>
      </c>
      <c r="BP370" s="14" t="n">
        <v>-0.02</v>
      </c>
      <c r="BQ370" s="14" t="n">
        <v>0.12</v>
      </c>
      <c r="BR370" s="14" t="n">
        <v>0</v>
      </c>
      <c r="BS370" s="14" t="n">
        <v>1</v>
      </c>
      <c r="BT370" s="14" t="n">
        <v>0</v>
      </c>
      <c r="BU370" s="14" t="n">
        <v>-0.02</v>
      </c>
      <c r="BV370" s="14" t="n">
        <v>0.08400000000000001</v>
      </c>
      <c r="BW370" s="14" t="n">
        <v>0</v>
      </c>
      <c r="BX370" s="14" t="n">
        <v>0.833</v>
      </c>
      <c r="BY370" s="14" t="n">
        <v>13.254</v>
      </c>
      <c r="BZ370" s="14" t="n">
        <v>0</v>
      </c>
      <c r="CA370" s="14" t="n">
        <v>13.254</v>
      </c>
      <c r="CB370" s="14" t="n">
        <v>0</v>
      </c>
      <c r="CC370" s="14" t="n">
        <v>71.121</v>
      </c>
      <c r="CD370" s="14" t="n">
        <v>-8.007999999999999</v>
      </c>
      <c r="CE370" s="14" t="n">
        <v>41.536</v>
      </c>
      <c r="CF370" s="14" t="n">
        <v>132.935</v>
      </c>
      <c r="CG370" s="14" t="n">
        <v>0.18</v>
      </c>
      <c r="CH370" s="14" t="n">
        <v>1</v>
      </c>
      <c r="CI370" s="14" t="n">
        <v>0</v>
      </c>
      <c r="CJ370" s="14" t="n">
        <v>0</v>
      </c>
      <c r="CK370" s="14" t="n">
        <v>0</v>
      </c>
      <c r="CL370" s="14" t="n">
        <v>0.011</v>
      </c>
      <c r="CM370" s="14" t="n">
        <v>0</v>
      </c>
      <c r="CN370" s="14" t="n">
        <v>0</v>
      </c>
      <c r="CO370" s="14" t="n">
        <v>0</v>
      </c>
      <c r="CP370" s="14" t="n">
        <v>0.742</v>
      </c>
      <c r="CQ370" s="14" t="n">
        <v>1.246</v>
      </c>
      <c r="CR370" s="14" t="n">
        <v>0.514</v>
      </c>
      <c r="CS370" s="14" t="n">
        <v>4.99</v>
      </c>
      <c r="CT370" s="14" t="n">
        <v>3.638</v>
      </c>
      <c r="CU370" s="14" t="n">
        <v>12.13</v>
      </c>
    </row>
    <row r="371">
      <c r="A371" s="14" t="inlineStr">
        <is>
          <t>IND2024</t>
        </is>
      </c>
      <c r="B371" s="14" t="inlineStr">
        <is>
          <t>IND</t>
        </is>
      </c>
      <c r="C371" s="14" t="inlineStr">
        <is>
          <t>IND</t>
        </is>
      </c>
      <c r="D371" s="14" t="inlineStr">
        <is>
          <t>India</t>
        </is>
      </c>
      <c r="E371" s="14" t="n">
        <v>2024</v>
      </c>
      <c r="F371" s="14" t="n">
        <v>0.18</v>
      </c>
      <c r="G371" s="14" t="n">
        <v>2.629</v>
      </c>
      <c r="H371" s="14" t="n">
        <v>0.833</v>
      </c>
      <c r="I371" s="14" t="n">
        <v>0.374</v>
      </c>
      <c r="J371" s="14" t="n">
        <v>3.003</v>
      </c>
      <c r="K371" s="14" t="n">
        <v>0</v>
      </c>
      <c r="L371" s="14" t="n">
        <v>1</v>
      </c>
      <c r="M371" s="14" t="n">
        <v>4.396</v>
      </c>
      <c r="N371" s="14" t="n">
        <v>2.498</v>
      </c>
      <c r="O371" s="14" t="n">
        <v>0.331</v>
      </c>
      <c r="P371" s="14" t="n">
        <v>4.727</v>
      </c>
      <c r="Q371" s="14" t="n">
        <v>0</v>
      </c>
      <c r="R371" s="14" t="n">
        <v>1</v>
      </c>
      <c r="S371" s="14" t="n">
        <v>6.793</v>
      </c>
      <c r="T371" s="14" t="n">
        <v>4.997</v>
      </c>
      <c r="U371" s="14" t="n">
        <v>0.544</v>
      </c>
      <c r="V371" s="14" t="n">
        <v>8.451000000000001</v>
      </c>
      <c r="W371" s="14" t="n">
        <v>0.18</v>
      </c>
      <c r="X371" s="14" t="n">
        <v>1</v>
      </c>
      <c r="Y371" s="14" t="n">
        <v>8.808999999999999</v>
      </c>
      <c r="Z371" s="14" t="n">
        <v>0.782</v>
      </c>
      <c r="AA371" s="14" t="n">
        <v>-1.189</v>
      </c>
      <c r="AB371" s="14" t="n">
        <v>7.62</v>
      </c>
      <c r="AC371" s="14" t="n">
        <v>0</v>
      </c>
      <c r="AD371" s="14" t="n">
        <v>0</v>
      </c>
      <c r="AE371" s="14" t="n">
        <v>9.792</v>
      </c>
      <c r="AF371" s="14" t="n">
        <v>1.582</v>
      </c>
      <c r="AG371" s="14" t="n">
        <v>-2.172</v>
      </c>
      <c r="AH371" s="14" t="n">
        <v>7.62</v>
      </c>
      <c r="AI371" s="14" t="n">
        <v>0</v>
      </c>
      <c r="AJ371" s="14" t="n">
        <v>0</v>
      </c>
      <c r="AK371" s="14" t="n">
        <v>15.692</v>
      </c>
      <c r="AL371" s="14" t="n">
        <v>6.66</v>
      </c>
      <c r="AM371" s="14" t="n">
        <v>-7.654</v>
      </c>
      <c r="AN371" s="14" t="n">
        <v>8.038</v>
      </c>
      <c r="AO371" s="14" t="n">
        <v>0</v>
      </c>
      <c r="AP371" s="14" t="n">
        <v>0</v>
      </c>
      <c r="AQ371" s="14" t="n">
        <v>0.598</v>
      </c>
      <c r="AR371" s="14" t="n">
        <v>0.109</v>
      </c>
      <c r="AS371" s="14" t="n">
        <v>0.433</v>
      </c>
      <c r="AT371" s="14" t="n">
        <v>1.216</v>
      </c>
      <c r="AU371" s="14" t="n">
        <v>0.18</v>
      </c>
      <c r="AV371" s="14" t="n">
        <v>1</v>
      </c>
      <c r="AW371" s="14" t="n">
        <v>0.539</v>
      </c>
      <c r="AX371" s="14" t="n">
        <v>0.099</v>
      </c>
      <c r="AY371" s="14" t="n">
        <v>0.385</v>
      </c>
      <c r="AZ371" s="14" t="n">
        <v>1.091</v>
      </c>
      <c r="BA371" s="14" t="n">
        <v>0.18</v>
      </c>
      <c r="BB371" s="14" t="n">
        <v>1</v>
      </c>
      <c r="BC371" s="14" t="n">
        <v>0.408</v>
      </c>
      <c r="BD371" s="14" t="n">
        <v>0.105</v>
      </c>
      <c r="BE371" s="14" t="n">
        <v>0.183</v>
      </c>
      <c r="BF371" s="14" t="n">
        <v>0.697</v>
      </c>
      <c r="BG371" s="14" t="n">
        <v>0.18</v>
      </c>
      <c r="BH371" s="14" t="n">
        <v>1</v>
      </c>
      <c r="BI371" s="14" t="n">
        <v>0.287</v>
      </c>
      <c r="BJ371" s="14" t="n">
        <v>0.063</v>
      </c>
      <c r="BK371" s="14" t="n">
        <v>0.193</v>
      </c>
      <c r="BL371" s="14" t="n">
        <v>0.5669999999999999</v>
      </c>
      <c r="BM371" s="14" t="n">
        <v>0.18</v>
      </c>
      <c r="BN371" s="14" t="n">
        <v>1</v>
      </c>
      <c r="BO371" s="14" t="n">
        <v>0</v>
      </c>
      <c r="BP371" s="14" t="n">
        <v>-0.021</v>
      </c>
      <c r="BQ371" s="14" t="n">
        <v>0.11</v>
      </c>
      <c r="BR371" s="14" t="n">
        <v>0</v>
      </c>
      <c r="BS371" s="14" t="n">
        <v>1</v>
      </c>
      <c r="BT371" s="14" t="n">
        <v>0</v>
      </c>
      <c r="BU371" s="14" t="n">
        <v>-0.021</v>
      </c>
      <c r="BV371" s="14" t="n">
        <v>0.08400000000000001</v>
      </c>
      <c r="BW371" s="14" t="n">
        <v>0</v>
      </c>
      <c r="BX371" s="14" t="n">
        <v>0.833</v>
      </c>
      <c r="BY371" s="14" t="n">
        <v>13.646</v>
      </c>
      <c r="BZ371" s="14" t="n">
        <v>0</v>
      </c>
      <c r="CA371" s="14" t="n">
        <v>13.646</v>
      </c>
      <c r="CB371" s="14" t="n">
        <v>0</v>
      </c>
      <c r="CC371" s="14" t="n">
        <v>61.32</v>
      </c>
      <c r="CD371" s="14" t="n">
        <v>-17.116</v>
      </c>
      <c r="CE371" s="14" t="n">
        <v>38.337</v>
      </c>
      <c r="CF371" s="14" t="n">
        <v>117.594</v>
      </c>
      <c r="CG371" s="14" t="n">
        <v>0.18</v>
      </c>
      <c r="CH371" s="14" t="n">
        <v>1</v>
      </c>
      <c r="CI371" s="14" t="n">
        <v>0</v>
      </c>
      <c r="CJ371" s="14" t="n">
        <v>0</v>
      </c>
      <c r="CK371" s="14" t="n">
        <v>0</v>
      </c>
      <c r="CL371" s="14" t="n">
        <v>0.011</v>
      </c>
      <c r="CM371" s="14" t="n">
        <v>0</v>
      </c>
      <c r="CN371" s="14" t="n">
        <v>0</v>
      </c>
      <c r="CO371" s="14" t="n">
        <v>0</v>
      </c>
      <c r="CP371" s="14" t="n">
        <v>0.742</v>
      </c>
      <c r="CQ371" s="14" t="n">
        <v>1.283</v>
      </c>
      <c r="CR371" s="14" t="n">
        <v>0.514</v>
      </c>
      <c r="CS371" s="14" t="n">
        <v>5.137</v>
      </c>
      <c r="CT371" s="14" t="n">
        <v>3.269</v>
      </c>
      <c r="CU371" s="14" t="n">
        <v>10.67</v>
      </c>
    </row>
    <row r="372">
      <c r="A372" s="14" t="inlineStr">
        <is>
          <t>IDN2021</t>
        </is>
      </c>
      <c r="B372" s="14" t="inlineStr">
        <is>
          <t>IDN</t>
        </is>
      </c>
      <c r="C372" s="14" t="inlineStr">
        <is>
          <t>IDN</t>
        </is>
      </c>
      <c r="D372" s="14" t="inlineStr">
        <is>
          <t>Indonesia</t>
        </is>
      </c>
      <c r="E372" s="14" t="n">
        <v>2021</v>
      </c>
      <c r="F372" s="14" t="n">
        <v>0.1</v>
      </c>
      <c r="G372" s="14" t="n">
        <v>2.859</v>
      </c>
      <c r="H372" s="14" t="n">
        <v>0.626</v>
      </c>
      <c r="I372" s="14" t="n">
        <v>-0.4</v>
      </c>
      <c r="J372" s="14" t="n">
        <v>2.459</v>
      </c>
      <c r="K372" s="14" t="n">
        <v>0</v>
      </c>
      <c r="L372" s="14" t="n">
        <v>1</v>
      </c>
      <c r="M372" s="14" t="n">
        <v>2.814</v>
      </c>
      <c r="N372" s="14" t="n">
        <v>1.275</v>
      </c>
      <c r="O372" s="14" t="n">
        <v>-0.209</v>
      </c>
      <c r="P372" s="14" t="n">
        <v>2.604</v>
      </c>
      <c r="Q372" s="14" t="n">
        <v>0</v>
      </c>
      <c r="R372" s="14" t="n">
        <v>1</v>
      </c>
      <c r="S372" s="14" t="n">
        <v>2.584</v>
      </c>
      <c r="T372" s="14" t="n">
        <v>1.601</v>
      </c>
      <c r="U372" s="14" t="n">
        <v>0.032</v>
      </c>
      <c r="V372" s="14" t="n">
        <v>2.877</v>
      </c>
      <c r="W372" s="14" t="n">
        <v>0.1</v>
      </c>
      <c r="X372" s="14" t="n">
        <v>1</v>
      </c>
      <c r="Y372" s="14" t="n">
        <v>4.121</v>
      </c>
      <c r="Z372" s="14" t="n">
        <v>0.455</v>
      </c>
      <c r="AA372" s="14" t="n">
        <v>1.561</v>
      </c>
      <c r="AB372" s="14" t="n">
        <v>5.683</v>
      </c>
      <c r="AC372" s="14" t="n">
        <v>0</v>
      </c>
      <c r="AD372" s="14" t="n">
        <v>1</v>
      </c>
      <c r="AE372" s="14" t="n">
        <v>4.693</v>
      </c>
      <c r="AF372" s="14" t="n">
        <v>0.918</v>
      </c>
      <c r="AG372" s="14" t="n">
        <v>0.989</v>
      </c>
      <c r="AH372" s="14" t="n">
        <v>5.683</v>
      </c>
      <c r="AI372" s="14" t="n">
        <v>0</v>
      </c>
      <c r="AJ372" s="14" t="n">
        <v>1</v>
      </c>
      <c r="AK372" s="14" t="n">
        <v>8.122999999999999</v>
      </c>
      <c r="AL372" s="14" t="n">
        <v>3.855</v>
      </c>
      <c r="AM372" s="14" t="n">
        <v>2.387</v>
      </c>
      <c r="AN372" s="14" t="n">
        <v>11.561</v>
      </c>
      <c r="AO372" s="14" t="n">
        <v>0.1</v>
      </c>
      <c r="AP372" s="14" t="n">
        <v>1</v>
      </c>
      <c r="AQ372" s="14" t="n">
        <v>0.621</v>
      </c>
      <c r="AR372" s="14" t="n">
        <v>0.114</v>
      </c>
      <c r="AS372" s="14" t="n">
        <v>-0.178</v>
      </c>
      <c r="AT372" s="14" t="n">
        <v>0.495</v>
      </c>
      <c r="AU372" s="14" t="n">
        <v>0</v>
      </c>
      <c r="AV372" s="14" t="n">
        <v>0</v>
      </c>
      <c r="AW372" s="14" t="n">
        <v>0.593</v>
      </c>
      <c r="AX372" s="14" t="n">
        <v>0.114</v>
      </c>
      <c r="AY372" s="14" t="n">
        <v>-0.225</v>
      </c>
      <c r="AZ372" s="14" t="n">
        <v>0.405</v>
      </c>
      <c r="BA372" s="14" t="n">
        <v>0</v>
      </c>
      <c r="BB372" s="14" t="n">
        <v>0</v>
      </c>
      <c r="BC372" s="14" t="n">
        <v>0.44</v>
      </c>
      <c r="BD372" s="14" t="n">
        <v>0.114</v>
      </c>
      <c r="BE372" s="14" t="n">
        <v>-0.293</v>
      </c>
      <c r="BF372" s="14" t="n">
        <v>0.161</v>
      </c>
      <c r="BG372" s="14" t="n">
        <v>0</v>
      </c>
      <c r="BH372" s="14" t="n">
        <v>0</v>
      </c>
      <c r="BI372" s="14" t="n">
        <v>0.5600000000000001</v>
      </c>
      <c r="BJ372" s="14" t="n">
        <v>0.114</v>
      </c>
      <c r="BK372" s="14" t="n">
        <v>-0.398</v>
      </c>
      <c r="BL372" s="14" t="n">
        <v>0.179</v>
      </c>
      <c r="BM372" s="14" t="n">
        <v>0</v>
      </c>
      <c r="BN372" s="14" t="n">
        <v>0</v>
      </c>
      <c r="BO372" s="14" t="n">
        <v>0</v>
      </c>
      <c r="BP372" s="14" t="n">
        <v>-0.005</v>
      </c>
      <c r="BQ372" s="14" t="n">
        <v>0.076</v>
      </c>
      <c r="BR372" s="14" t="n">
        <v>0</v>
      </c>
      <c r="BS372" s="14" t="n">
        <v>0.667</v>
      </c>
      <c r="BT372" s="14" t="n">
        <v>0</v>
      </c>
      <c r="BU372" s="14" t="n">
        <v>-0.005</v>
      </c>
      <c r="BV372" s="14" t="n">
        <v>0.07199999999999999</v>
      </c>
      <c r="BW372" s="14" t="n">
        <v>0</v>
      </c>
      <c r="BX372" s="14" t="n">
        <v>0.667</v>
      </c>
      <c r="BY372" s="14" t="n">
        <v>11.787</v>
      </c>
      <c r="BZ372" s="14" t="n">
        <v>0</v>
      </c>
      <c r="CA372" s="14" t="n">
        <v>11.787</v>
      </c>
      <c r="CB372" s="14" t="n">
        <v>0</v>
      </c>
      <c r="CC372" s="14" t="n">
        <v>81.69499999999999</v>
      </c>
      <c r="CD372" s="14" t="n">
        <v>7.95</v>
      </c>
      <c r="CE372" s="14" t="n">
        <v>-56.426</v>
      </c>
      <c r="CF372" s="14" t="n">
        <v>27.797</v>
      </c>
      <c r="CG372" s="14" t="n">
        <v>0</v>
      </c>
      <c r="CH372" s="14" t="n">
        <v>0</v>
      </c>
      <c r="CI372" s="14" t="n">
        <v>0</v>
      </c>
      <c r="CJ372" s="14" t="n">
        <v>0</v>
      </c>
      <c r="CK372" s="14" t="n">
        <v>0</v>
      </c>
      <c r="CL372" s="14" t="n">
        <v>5.263</v>
      </c>
      <c r="CM372" s="14" t="n">
        <v>0</v>
      </c>
      <c r="CN372" s="14" t="n">
        <v>0.302</v>
      </c>
      <c r="CO372" s="14" t="n">
        <v>0.22</v>
      </c>
      <c r="CP372" s="14" t="n">
        <v>0</v>
      </c>
      <c r="CQ372" s="14" t="n">
        <v>1.137</v>
      </c>
      <c r="CR372" s="14" t="n">
        <v>1</v>
      </c>
      <c r="CS372" s="14" t="n">
        <v>3.55</v>
      </c>
      <c r="CT372" s="14" t="n">
        <v>4.633</v>
      </c>
      <c r="CU372" s="14" t="n">
        <v>14.129</v>
      </c>
    </row>
    <row r="373">
      <c r="A373" s="14" t="inlineStr">
        <is>
          <t>IDN2022</t>
        </is>
      </c>
      <c r="B373" s="14" t="inlineStr">
        <is>
          <t>IDN</t>
        </is>
      </c>
      <c r="C373" s="14" t="inlineStr">
        <is>
          <t>IDN</t>
        </is>
      </c>
      <c r="D373" s="14" t="inlineStr">
        <is>
          <t>Indonesia</t>
        </is>
      </c>
      <c r="E373" s="14" t="n">
        <v>2022</v>
      </c>
      <c r="F373" s="14" t="n">
        <v>0.11</v>
      </c>
      <c r="G373" s="14" t="n">
        <v>2.78</v>
      </c>
      <c r="H373" s="14" t="n">
        <v>0.432</v>
      </c>
      <c r="I373" s="14" t="n">
        <v>-0.181</v>
      </c>
      <c r="J373" s="14" t="n">
        <v>2.598</v>
      </c>
      <c r="K373" s="14" t="n">
        <v>0</v>
      </c>
      <c r="L373" s="14" t="n">
        <v>1</v>
      </c>
      <c r="M373" s="14" t="n">
        <v>2.967</v>
      </c>
      <c r="N373" s="14" t="n">
        <v>1.225</v>
      </c>
      <c r="O373" s="14" t="n">
        <v>-0.105</v>
      </c>
      <c r="P373" s="14" t="n">
        <v>2.863</v>
      </c>
      <c r="Q373" s="14" t="n">
        <v>0</v>
      </c>
      <c r="R373" s="14" t="n">
        <v>1</v>
      </c>
      <c r="S373" s="14" t="n">
        <v>2.909</v>
      </c>
      <c r="T373" s="14" t="n">
        <v>1.425</v>
      </c>
      <c r="U373" s="14" t="n">
        <v>0.059</v>
      </c>
      <c r="V373" s="14" t="n">
        <v>3.241</v>
      </c>
      <c r="W373" s="14" t="n">
        <v>0.1</v>
      </c>
      <c r="X373" s="14" t="n">
        <v>1</v>
      </c>
      <c r="Y373" s="14" t="n">
        <v>4.451</v>
      </c>
      <c r="Z373" s="14" t="n">
        <v>0.491</v>
      </c>
      <c r="AA373" s="14" t="n">
        <v>0.855</v>
      </c>
      <c r="AB373" s="14" t="n">
        <v>5.306</v>
      </c>
      <c r="AC373" s="14" t="n">
        <v>0</v>
      </c>
      <c r="AD373" s="14" t="n">
        <v>1</v>
      </c>
      <c r="AE373" s="14" t="n">
        <v>5.068</v>
      </c>
      <c r="AF373" s="14" t="n">
        <v>0.992</v>
      </c>
      <c r="AG373" s="14" t="n">
        <v>1.068</v>
      </c>
      <c r="AH373" s="14" t="n">
        <v>6.137</v>
      </c>
      <c r="AI373" s="14" t="n">
        <v>0</v>
      </c>
      <c r="AJ373" s="14" t="n">
        <v>1</v>
      </c>
      <c r="AK373" s="14" t="n">
        <v>8.772</v>
      </c>
      <c r="AL373" s="14" t="n">
        <v>4.163</v>
      </c>
      <c r="AM373" s="14" t="n">
        <v>2.662</v>
      </c>
      <c r="AN373" s="14" t="n">
        <v>12.485</v>
      </c>
      <c r="AO373" s="14" t="n">
        <v>0.1</v>
      </c>
      <c r="AP373" s="14" t="n">
        <v>1</v>
      </c>
      <c r="AQ373" s="14" t="n">
        <v>0.847</v>
      </c>
      <c r="AR373" s="14" t="n">
        <v>0.123</v>
      </c>
      <c r="AS373" s="14" t="n">
        <v>-0.189</v>
      </c>
      <c r="AT373" s="14" t="n">
        <v>0.737</v>
      </c>
      <c r="AU373" s="14" t="n">
        <v>0</v>
      </c>
      <c r="AV373" s="14" t="n">
        <v>0</v>
      </c>
      <c r="AW373" s="14" t="n">
        <v>0.947</v>
      </c>
      <c r="AX373" s="14" t="n">
        <v>0.123</v>
      </c>
      <c r="AY373" s="14" t="n">
        <v>-0.42</v>
      </c>
      <c r="AZ373" s="14" t="n">
        <v>0.579</v>
      </c>
      <c r="BA373" s="14" t="n">
        <v>0</v>
      </c>
      <c r="BB373" s="14" t="n">
        <v>0</v>
      </c>
      <c r="BC373" s="14" t="n">
        <v>0.589</v>
      </c>
      <c r="BD373" s="14" t="n">
        <v>0.123</v>
      </c>
      <c r="BE373" s="14" t="n">
        <v>-0.447</v>
      </c>
      <c r="BF373" s="14" t="n">
        <v>0.155</v>
      </c>
      <c r="BG373" s="14" t="n">
        <v>0</v>
      </c>
      <c r="BH373" s="14" t="n">
        <v>0</v>
      </c>
      <c r="BI373" s="14" t="n">
        <v>0.6889999999999999</v>
      </c>
      <c r="BJ373" s="14" t="n">
        <v>0.123</v>
      </c>
      <c r="BK373" s="14" t="n">
        <v>-0.542</v>
      </c>
      <c r="BL373" s="14" t="n">
        <v>0.161</v>
      </c>
      <c r="BM373" s="14" t="n">
        <v>0</v>
      </c>
      <c r="BN373" s="14" t="n">
        <v>0</v>
      </c>
      <c r="BO373" s="14" t="n">
        <v>0</v>
      </c>
      <c r="BP373" s="14" t="n">
        <v>-0.023</v>
      </c>
      <c r="BQ373" s="14" t="n">
        <v>0.073</v>
      </c>
      <c r="BR373" s="14" t="n">
        <v>0</v>
      </c>
      <c r="BS373" s="14" t="n">
        <v>0.667</v>
      </c>
      <c r="BT373" s="14" t="n">
        <v>0</v>
      </c>
      <c r="BU373" s="14" t="n">
        <v>-0.023</v>
      </c>
      <c r="BV373" s="14" t="n">
        <v>0.076</v>
      </c>
      <c r="BW373" s="14" t="n">
        <v>0</v>
      </c>
      <c r="BX373" s="14" t="n">
        <v>0.667</v>
      </c>
      <c r="BY373" s="14" t="n">
        <v>12.729</v>
      </c>
      <c r="BZ373" s="14" t="n">
        <v>0</v>
      </c>
      <c r="CA373" s="14" t="n">
        <v>12.729</v>
      </c>
      <c r="CB373" s="14" t="n">
        <v>0</v>
      </c>
      <c r="CC373" s="14" t="n">
        <v>102.477</v>
      </c>
      <c r="CD373" s="14" t="n">
        <v>7.95</v>
      </c>
      <c r="CE373" s="14" t="n">
        <v>-78.348</v>
      </c>
      <c r="CF373" s="14" t="n">
        <v>26.783</v>
      </c>
      <c r="CG373" s="14" t="n">
        <v>0</v>
      </c>
      <c r="CH373" s="14" t="n">
        <v>0</v>
      </c>
      <c r="CI373" s="14" t="n">
        <v>0</v>
      </c>
      <c r="CJ373" s="14" t="n">
        <v>0</v>
      </c>
      <c r="CK373" s="14" t="n">
        <v>0</v>
      </c>
      <c r="CL373" s="14" t="n">
        <v>5.683</v>
      </c>
      <c r="CM373" s="14" t="n">
        <v>0</v>
      </c>
      <c r="CN373" s="14" t="n">
        <v>0.322</v>
      </c>
      <c r="CO373" s="14" t="n">
        <v>0.226</v>
      </c>
      <c r="CP373" s="14" t="n">
        <v>0</v>
      </c>
      <c r="CQ373" s="14" t="n">
        <v>1.227</v>
      </c>
      <c r="CR373" s="14" t="n">
        <v>1</v>
      </c>
      <c r="CS373" s="14" t="n">
        <v>3.834</v>
      </c>
      <c r="CT373" s="14" t="n">
        <v>7.75</v>
      </c>
      <c r="CU373" s="14" t="n">
        <v>28.059</v>
      </c>
    </row>
    <row r="374">
      <c r="A374" s="14" t="inlineStr">
        <is>
          <t>IDN2023</t>
        </is>
      </c>
      <c r="B374" s="14" t="inlineStr">
        <is>
          <t>IDN</t>
        </is>
      </c>
      <c r="C374" s="14" t="inlineStr">
        <is>
          <t>IDN</t>
        </is>
      </c>
      <c r="D374" s="14" t="inlineStr">
        <is>
          <t>Indonesia</t>
        </is>
      </c>
      <c r="E374" s="14" t="n">
        <v>2023</v>
      </c>
      <c r="F374" s="14" t="n">
        <v>0.11</v>
      </c>
      <c r="G374" s="14" t="n">
        <v>2.765</v>
      </c>
      <c r="H374" s="14" t="n">
        <v>0.63</v>
      </c>
      <c r="I374" s="14" t="n">
        <v>0.08599999999999999</v>
      </c>
      <c r="J374" s="14" t="n">
        <v>2.85</v>
      </c>
      <c r="K374" s="14" t="n">
        <v>0</v>
      </c>
      <c r="L374" s="14" t="n">
        <v>1</v>
      </c>
      <c r="M374" s="14" t="n">
        <v>2.926</v>
      </c>
      <c r="N374" s="14" t="n">
        <v>1.451</v>
      </c>
      <c r="O374" s="14" t="n">
        <v>0</v>
      </c>
      <c r="P374" s="14" t="n">
        <v>2.926</v>
      </c>
      <c r="Q374" s="14" t="n">
        <v>0</v>
      </c>
      <c r="R374" s="14" t="n">
        <v>1</v>
      </c>
      <c r="S374" s="14" t="n">
        <v>2.96</v>
      </c>
      <c r="T374" s="14" t="n">
        <v>1.856</v>
      </c>
      <c r="U374" s="14" t="n">
        <v>0.061</v>
      </c>
      <c r="V374" s="14" t="n">
        <v>3.287</v>
      </c>
      <c r="W374" s="14" t="n">
        <v>0.1</v>
      </c>
      <c r="X374" s="14" t="n">
        <v>1</v>
      </c>
      <c r="Y374" s="14" t="n">
        <v>4.635</v>
      </c>
      <c r="Z374" s="14" t="n">
        <v>0.512</v>
      </c>
      <c r="AA374" s="14" t="n">
        <v>0.191</v>
      </c>
      <c r="AB374" s="14" t="n">
        <v>4.826</v>
      </c>
      <c r="AC374" s="14" t="n">
        <v>0</v>
      </c>
      <c r="AD374" s="14" t="n">
        <v>1</v>
      </c>
      <c r="AE374" s="14" t="n">
        <v>5.277</v>
      </c>
      <c r="AF374" s="14" t="n">
        <v>1.033</v>
      </c>
      <c r="AG374" s="14" t="n">
        <v>1.113</v>
      </c>
      <c r="AH374" s="14" t="n">
        <v>6.39</v>
      </c>
      <c r="AI374" s="14" t="n">
        <v>0</v>
      </c>
      <c r="AJ374" s="14" t="n">
        <v>1</v>
      </c>
      <c r="AK374" s="14" t="n">
        <v>9.134</v>
      </c>
      <c r="AL374" s="14" t="n">
        <v>4.335</v>
      </c>
      <c r="AM374" s="14" t="n">
        <v>2.815</v>
      </c>
      <c r="AN374" s="14" t="n">
        <v>13.001</v>
      </c>
      <c r="AO374" s="14" t="n">
        <v>0.1</v>
      </c>
      <c r="AP374" s="14" t="n">
        <v>1</v>
      </c>
      <c r="AQ374" s="14" t="n">
        <v>0.749</v>
      </c>
      <c r="AR374" s="14" t="n">
        <v>0.129</v>
      </c>
      <c r="AS374" s="14" t="n">
        <v>-0.128</v>
      </c>
      <c r="AT374" s="14" t="n">
        <v>0.696</v>
      </c>
      <c r="AU374" s="14" t="n">
        <v>0</v>
      </c>
      <c r="AV374" s="14" t="n">
        <v>0</v>
      </c>
      <c r="AW374" s="14" t="n">
        <v>0.783</v>
      </c>
      <c r="AX374" s="14" t="n">
        <v>0.129</v>
      </c>
      <c r="AY374" s="14" t="n">
        <v>-0.294</v>
      </c>
      <c r="AZ374" s="14" t="n">
        <v>0.538</v>
      </c>
      <c r="BA374" s="14" t="n">
        <v>0</v>
      </c>
      <c r="BB374" s="14" t="n">
        <v>0</v>
      </c>
      <c r="BC374" s="14" t="n">
        <v>0.527</v>
      </c>
      <c r="BD374" s="14" t="n">
        <v>0.129</v>
      </c>
      <c r="BE374" s="14" t="n">
        <v>-0.39</v>
      </c>
      <c r="BF374" s="14" t="n">
        <v>0.151</v>
      </c>
      <c r="BG374" s="14" t="n">
        <v>0</v>
      </c>
      <c r="BH374" s="14" t="n">
        <v>0</v>
      </c>
      <c r="BI374" s="14" t="n">
        <v>0.64</v>
      </c>
      <c r="BJ374" s="14" t="n">
        <v>0.129</v>
      </c>
      <c r="BK374" s="14" t="n">
        <v>-0.468</v>
      </c>
      <c r="BL374" s="14" t="n">
        <v>0.189</v>
      </c>
      <c r="BM374" s="14" t="n">
        <v>0</v>
      </c>
      <c r="BN374" s="14" t="n">
        <v>0</v>
      </c>
      <c r="BO374" s="14" t="n">
        <v>0</v>
      </c>
      <c r="BP374" s="14" t="n">
        <v>-0.002</v>
      </c>
      <c r="BQ374" s="14" t="n">
        <v>0.07099999999999999</v>
      </c>
      <c r="BR374" s="14" t="n">
        <v>0</v>
      </c>
      <c r="BS374" s="14" t="n">
        <v>0.667</v>
      </c>
      <c r="BT374" s="14" t="n">
        <v>0</v>
      </c>
      <c r="BU374" s="14" t="n">
        <v>-0.002</v>
      </c>
      <c r="BV374" s="14" t="n">
        <v>0.076</v>
      </c>
      <c r="BW374" s="14" t="n">
        <v>0</v>
      </c>
      <c r="BX374" s="14" t="n">
        <v>0.667</v>
      </c>
      <c r="BY374" s="14" t="n">
        <v>13.254</v>
      </c>
      <c r="BZ374" s="14" t="n">
        <v>0</v>
      </c>
      <c r="CA374" s="14" t="n">
        <v>13.254</v>
      </c>
      <c r="CB374" s="14" t="n">
        <v>0</v>
      </c>
      <c r="CC374" s="14" t="n">
        <v>87.07899999999999</v>
      </c>
      <c r="CD374" s="14" t="n">
        <v>7.95</v>
      </c>
      <c r="CE374" s="14" t="n">
        <v>-63.524</v>
      </c>
      <c r="CF374" s="14" t="n">
        <v>26.146</v>
      </c>
      <c r="CG374" s="14" t="n">
        <v>0</v>
      </c>
      <c r="CH374" s="14" t="n">
        <v>0</v>
      </c>
      <c r="CI374" s="14" t="n">
        <v>0</v>
      </c>
      <c r="CJ374" s="14" t="n">
        <v>0</v>
      </c>
      <c r="CK374" s="14" t="n">
        <v>0</v>
      </c>
      <c r="CL374" s="14" t="n">
        <v>5.918</v>
      </c>
      <c r="CM374" s="14" t="n">
        <v>0</v>
      </c>
      <c r="CN374" s="14" t="n">
        <v>0.337</v>
      </c>
      <c r="CO374" s="14" t="n">
        <v>0.232</v>
      </c>
      <c r="CP374" s="14" t="n">
        <v>0</v>
      </c>
      <c r="CQ374" s="14" t="n">
        <v>1.278</v>
      </c>
      <c r="CR374" s="14" t="n">
        <v>1</v>
      </c>
      <c r="CS374" s="14" t="n">
        <v>3.992</v>
      </c>
      <c r="CT374" s="14" t="n">
        <v>5.207</v>
      </c>
      <c r="CU374" s="14" t="n">
        <v>9.260999999999999</v>
      </c>
    </row>
    <row r="375">
      <c r="A375" s="14" t="inlineStr">
        <is>
          <t>IDN2024</t>
        </is>
      </c>
      <c r="B375" s="14" t="inlineStr">
        <is>
          <t>IDN</t>
        </is>
      </c>
      <c r="C375" s="14" t="inlineStr">
        <is>
          <t>IDN</t>
        </is>
      </c>
      <c r="D375" s="14" t="inlineStr">
        <is>
          <t>Indonesia</t>
        </is>
      </c>
      <c r="E375" s="14" t="n">
        <v>2024</v>
      </c>
      <c r="F375" s="14" t="n">
        <v>0.11</v>
      </c>
      <c r="G375" s="14" t="n">
        <v>2.672</v>
      </c>
      <c r="H375" s="14" t="n">
        <v>0.677</v>
      </c>
      <c r="I375" s="14" t="n">
        <v>0.08</v>
      </c>
      <c r="J375" s="14" t="n">
        <v>2.752</v>
      </c>
      <c r="K375" s="14" t="n">
        <v>0</v>
      </c>
      <c r="L375" s="14" t="n">
        <v>1</v>
      </c>
      <c r="M375" s="14" t="n">
        <v>2.98</v>
      </c>
      <c r="N375" s="14" t="n">
        <v>1.623</v>
      </c>
      <c r="O375" s="14" t="n">
        <v>0</v>
      </c>
      <c r="P375" s="14" t="n">
        <v>2.98</v>
      </c>
      <c r="Q375" s="14" t="n">
        <v>0</v>
      </c>
      <c r="R375" s="14" t="n">
        <v>1</v>
      </c>
      <c r="S375" s="14" t="n">
        <v>2.971</v>
      </c>
      <c r="T375" s="14" t="n">
        <v>1.967</v>
      </c>
      <c r="U375" s="14" t="n">
        <v>0.059</v>
      </c>
      <c r="V375" s="14" t="n">
        <v>3.288</v>
      </c>
      <c r="W375" s="14" t="n">
        <v>0.1</v>
      </c>
      <c r="X375" s="14" t="n">
        <v>1</v>
      </c>
      <c r="Y375" s="14" t="n">
        <v>4.771</v>
      </c>
      <c r="Z375" s="14" t="n">
        <v>0.527</v>
      </c>
      <c r="AA375" s="14" t="n">
        <v>0.197</v>
      </c>
      <c r="AB375" s="14" t="n">
        <v>4.968</v>
      </c>
      <c r="AC375" s="14" t="n">
        <v>0</v>
      </c>
      <c r="AD375" s="14" t="n">
        <v>1</v>
      </c>
      <c r="AE375" s="14" t="n">
        <v>5.433</v>
      </c>
      <c r="AF375" s="14" t="n">
        <v>1.063</v>
      </c>
      <c r="AG375" s="14" t="n">
        <v>1.145</v>
      </c>
      <c r="AH375" s="14" t="n">
        <v>6.579</v>
      </c>
      <c r="AI375" s="14" t="n">
        <v>0</v>
      </c>
      <c r="AJ375" s="14" t="n">
        <v>1</v>
      </c>
      <c r="AK375" s="14" t="n">
        <v>9.404</v>
      </c>
      <c r="AL375" s="14" t="n">
        <v>4.463</v>
      </c>
      <c r="AM375" s="14" t="n">
        <v>2.929</v>
      </c>
      <c r="AN375" s="14" t="n">
        <v>13.384</v>
      </c>
      <c r="AO375" s="14" t="n">
        <v>0.1</v>
      </c>
      <c r="AP375" s="14" t="n">
        <v>1</v>
      </c>
      <c r="AQ375" s="14" t="n">
        <v>0.72</v>
      </c>
      <c r="AR375" s="14" t="n">
        <v>0.132</v>
      </c>
      <c r="AS375" s="14" t="n">
        <v>-0.15</v>
      </c>
      <c r="AT375" s="14" t="n">
        <v>0.639</v>
      </c>
      <c r="AU375" s="14" t="n">
        <v>0</v>
      </c>
      <c r="AV375" s="14" t="n">
        <v>0</v>
      </c>
      <c r="AW375" s="14" t="n">
        <v>0.734</v>
      </c>
      <c r="AX375" s="14" t="n">
        <v>0.132</v>
      </c>
      <c r="AY375" s="14" t="n">
        <v>-0.209</v>
      </c>
      <c r="AZ375" s="14" t="n">
        <v>0.577</v>
      </c>
      <c r="BA375" s="14" t="n">
        <v>0</v>
      </c>
      <c r="BB375" s="14" t="n">
        <v>0</v>
      </c>
      <c r="BC375" s="14" t="n">
        <v>0.51</v>
      </c>
      <c r="BD375" s="14" t="n">
        <v>0.132</v>
      </c>
      <c r="BE375" s="14" t="n">
        <v>-0.356</v>
      </c>
      <c r="BF375" s="14" t="n">
        <v>0.155</v>
      </c>
      <c r="BG375" s="14" t="n">
        <v>0</v>
      </c>
      <c r="BH375" s="14" t="n">
        <v>0</v>
      </c>
      <c r="BI375" s="14" t="n">
        <v>0.652</v>
      </c>
      <c r="BJ375" s="14" t="n">
        <v>0.132</v>
      </c>
      <c r="BK375" s="14" t="n">
        <v>-0.458</v>
      </c>
      <c r="BL375" s="14" t="n">
        <v>0.194</v>
      </c>
      <c r="BM375" s="14" t="n">
        <v>0</v>
      </c>
      <c r="BN375" s="14" t="n">
        <v>0</v>
      </c>
      <c r="BO375" s="14" t="n">
        <v>0</v>
      </c>
      <c r="BP375" s="14" t="n">
        <v>-0.002</v>
      </c>
      <c r="BQ375" s="14" t="n">
        <v>0.067</v>
      </c>
      <c r="BR375" s="14" t="n">
        <v>0</v>
      </c>
      <c r="BS375" s="14" t="n">
        <v>0.667</v>
      </c>
      <c r="BT375" s="14" t="n">
        <v>0</v>
      </c>
      <c r="BU375" s="14" t="n">
        <v>-0.002</v>
      </c>
      <c r="BV375" s="14" t="n">
        <v>0.073</v>
      </c>
      <c r="BW375" s="14" t="n">
        <v>0</v>
      </c>
      <c r="BX375" s="14" t="n">
        <v>0.667</v>
      </c>
      <c r="BY375" s="14" t="n">
        <v>13.646</v>
      </c>
      <c r="BZ375" s="14" t="n">
        <v>0</v>
      </c>
      <c r="CA375" s="14" t="n">
        <v>13.646</v>
      </c>
      <c r="CB375" s="14" t="n">
        <v>0</v>
      </c>
      <c r="CC375" s="14" t="n">
        <v>86.38500000000001</v>
      </c>
      <c r="CD375" s="14" t="n">
        <v>7.95</v>
      </c>
      <c r="CE375" s="14" t="n">
        <v>-59.592</v>
      </c>
      <c r="CF375" s="14" t="n">
        <v>26.794</v>
      </c>
      <c r="CG375" s="14" t="n">
        <v>0</v>
      </c>
      <c r="CH375" s="14" t="n">
        <v>0</v>
      </c>
      <c r="CI375" s="14" t="n">
        <v>0</v>
      </c>
      <c r="CJ375" s="14" t="n">
        <v>0</v>
      </c>
      <c r="CK375" s="14" t="n">
        <v>0</v>
      </c>
      <c r="CL375" s="14" t="n">
        <v>6.093</v>
      </c>
      <c r="CM375" s="14" t="n">
        <v>0</v>
      </c>
      <c r="CN375" s="14" t="n">
        <v>0.363</v>
      </c>
      <c r="CO375" s="14" t="n">
        <v>0.229</v>
      </c>
      <c r="CP375" s="14" t="n">
        <v>0</v>
      </c>
      <c r="CQ375" s="14" t="n">
        <v>1.316</v>
      </c>
      <c r="CR375" s="14" t="n">
        <v>1</v>
      </c>
      <c r="CS375" s="14" t="n">
        <v>4.11</v>
      </c>
      <c r="CT375" s="14" t="n">
        <v>3.682</v>
      </c>
      <c r="CU375" s="14" t="n">
        <v>7.598</v>
      </c>
    </row>
    <row r="376">
      <c r="A376" s="14" t="inlineStr">
        <is>
          <t>IRN2021</t>
        </is>
      </c>
      <c r="B376" s="14" t="inlineStr">
        <is>
          <t>IRN</t>
        </is>
      </c>
      <c r="C376" s="14" t="inlineStr">
        <is>
          <t>IRN</t>
        </is>
      </c>
      <c r="D376" s="14" t="inlineStr">
        <is>
          <t>Iran</t>
        </is>
      </c>
      <c r="E376" s="14" t="n">
        <v>2021</v>
      </c>
      <c r="F376" s="14" t="n">
        <v>0.09</v>
      </c>
      <c r="G376" s="14" t="n">
        <v>3.05</v>
      </c>
      <c r="H376" s="14" t="n">
        <v>0.843</v>
      </c>
      <c r="I376" s="14" t="n">
        <v>0.077</v>
      </c>
      <c r="J376" s="14" t="n">
        <v>3.127</v>
      </c>
      <c r="K376" s="14" t="n">
        <v>0</v>
      </c>
      <c r="L376" s="14" t="n">
        <v>1</v>
      </c>
      <c r="M376" s="14" t="n">
        <v>4.662</v>
      </c>
      <c r="N376" s="14" t="n">
        <v>2.528</v>
      </c>
      <c r="O376" s="14" t="n">
        <v>0.08400000000000001</v>
      </c>
      <c r="P376" s="14" t="n">
        <v>4.746</v>
      </c>
      <c r="Q376" s="14" t="n">
        <v>0</v>
      </c>
      <c r="R376" s="14" t="n">
        <v>1</v>
      </c>
      <c r="S376" s="14" t="n">
        <v>7.262</v>
      </c>
      <c r="T376" s="14" t="n">
        <v>5.055</v>
      </c>
      <c r="U376" s="14" t="n">
        <v>0.077</v>
      </c>
      <c r="V376" s="14" t="n">
        <v>8</v>
      </c>
      <c r="W376" s="14" t="n">
        <v>0.09</v>
      </c>
      <c r="X376" s="14" t="n">
        <v>1</v>
      </c>
      <c r="Y376" s="14" t="n">
        <v>2.987</v>
      </c>
      <c r="Z376" s="14" t="n">
        <v>0.455</v>
      </c>
      <c r="AA376" s="14" t="n">
        <v>-1.246</v>
      </c>
      <c r="AB376" s="14" t="n">
        <v>1.741</v>
      </c>
      <c r="AC376" s="14" t="n">
        <v>0</v>
      </c>
      <c r="AD376" s="14" t="n">
        <v>0</v>
      </c>
      <c r="AE376" s="14" t="n">
        <v>3.56</v>
      </c>
      <c r="AF376" s="14" t="n">
        <v>0.922</v>
      </c>
      <c r="AG376" s="14" t="n">
        <v>-2.36</v>
      </c>
      <c r="AH376" s="14" t="n">
        <v>1.2</v>
      </c>
      <c r="AI376" s="14" t="n">
        <v>0</v>
      </c>
      <c r="AJ376" s="14" t="n">
        <v>0</v>
      </c>
      <c r="AK376" s="14" t="n">
        <v>6.997</v>
      </c>
      <c r="AL376" s="14" t="n">
        <v>3.924</v>
      </c>
      <c r="AM376" s="14" t="n">
        <v>-2.583</v>
      </c>
      <c r="AN376" s="14" t="n">
        <v>4.414</v>
      </c>
      <c r="AO376" s="14" t="n">
        <v>0</v>
      </c>
      <c r="AP376" s="14" t="n">
        <v>0</v>
      </c>
      <c r="AQ376" s="14" t="n">
        <v>0.469</v>
      </c>
      <c r="AR376" s="14" t="n">
        <v>0.114</v>
      </c>
      <c r="AS376" s="14" t="n">
        <v>-0.249</v>
      </c>
      <c r="AT376" s="14" t="n">
        <v>0.24</v>
      </c>
      <c r="AU376" s="14" t="n">
        <v>0</v>
      </c>
      <c r="AV376" s="14" t="n">
        <v>0</v>
      </c>
      <c r="AW376" s="14" t="n">
        <v>0.449</v>
      </c>
      <c r="AX376" s="14" t="n">
        <v>0.114</v>
      </c>
      <c r="AY376" s="14" t="n">
        <v>-0.391</v>
      </c>
      <c r="AZ376" s="14" t="n">
        <v>0.064</v>
      </c>
      <c r="BA376" s="14" t="n">
        <v>0</v>
      </c>
      <c r="BB376" s="14" t="n">
        <v>0</v>
      </c>
      <c r="BC376" s="14" t="n">
        <v>0.342</v>
      </c>
      <c r="BD376" s="14" t="n">
        <v>0.114</v>
      </c>
      <c r="BE376" s="14" t="n">
        <v>0</v>
      </c>
      <c r="BF376" s="14" t="n">
        <v>0.373</v>
      </c>
      <c r="BG376" s="14" t="n">
        <v>0.09</v>
      </c>
      <c r="BH376" s="14" t="n">
        <v>1</v>
      </c>
      <c r="BI376" s="14" t="n">
        <v>0.426</v>
      </c>
      <c r="BJ376" s="14" t="n">
        <v>0.114</v>
      </c>
      <c r="BK376" s="14" t="n">
        <v>0</v>
      </c>
      <c r="BL376" s="14" t="n">
        <v>0.465</v>
      </c>
      <c r="BM376" s="14" t="n">
        <v>0.09</v>
      </c>
      <c r="BN376" s="14" t="n">
        <v>1</v>
      </c>
      <c r="BO376" s="14" t="n">
        <v>0</v>
      </c>
      <c r="BP376" s="14" t="n">
        <v>-0.073</v>
      </c>
      <c r="BQ376" s="14" t="n">
        <v>0.018</v>
      </c>
      <c r="BR376" s="14" t="n">
        <v>0</v>
      </c>
      <c r="BS376" s="14" t="n">
        <v>1</v>
      </c>
      <c r="BT376" s="14" t="n">
        <v>0</v>
      </c>
      <c r="BU376" s="14" t="n">
        <v>-0.073</v>
      </c>
      <c r="BV376" s="14" t="n">
        <v>0.032</v>
      </c>
      <c r="BW376" s="14" t="n">
        <v>0</v>
      </c>
      <c r="BX376" s="14" t="n">
        <v>0.833</v>
      </c>
      <c r="BY376" s="14" t="n">
        <v>11.787</v>
      </c>
      <c r="BZ376" s="14" t="n">
        <v>0</v>
      </c>
      <c r="CA376" s="14" t="n">
        <v>11.787</v>
      </c>
      <c r="CB376" s="14" t="n">
        <v>0</v>
      </c>
      <c r="CC376" s="14" t="n">
        <v>59.572</v>
      </c>
      <c r="CD376" s="14" t="n">
        <v>7.95</v>
      </c>
      <c r="CE376" s="14" t="n">
        <v>0</v>
      </c>
      <c r="CF376" s="14" t="n">
        <v>64.93300000000001</v>
      </c>
      <c r="CG376" s="14" t="n">
        <v>0.09</v>
      </c>
      <c r="CH376" s="14" t="n">
        <v>1</v>
      </c>
      <c r="CI376" s="14" t="n">
        <v>0</v>
      </c>
      <c r="CJ376" s="14" t="n">
        <v>0</v>
      </c>
      <c r="CK376" s="14" t="n">
        <v>0</v>
      </c>
      <c r="CL376" s="14" t="n">
        <v>0</v>
      </c>
      <c r="CM376" s="14" t="n">
        <v>0</v>
      </c>
      <c r="CN376" s="14" t="n">
        <v>0</v>
      </c>
      <c r="CO376" s="14" t="n">
        <v>0</v>
      </c>
      <c r="CP376" s="14" t="n">
        <v>0.526</v>
      </c>
      <c r="CQ376" s="14" t="n">
        <v>1.198</v>
      </c>
      <c r="CR376" s="14" t="n">
        <v>0.998</v>
      </c>
      <c r="CS376" s="14" t="n">
        <v>2.399</v>
      </c>
      <c r="CT376" s="14" t="n">
        <v>3.327</v>
      </c>
      <c r="CU376" s="14" t="n">
        <v>9.891</v>
      </c>
    </row>
    <row r="377">
      <c r="A377" s="14" t="inlineStr">
        <is>
          <t>IRN2022</t>
        </is>
      </c>
      <c r="B377" s="14" t="inlineStr">
        <is>
          <t>IRN</t>
        </is>
      </c>
      <c r="C377" s="14" t="inlineStr">
        <is>
          <t>IRN</t>
        </is>
      </c>
      <c r="D377" s="14" t="inlineStr">
        <is>
          <t>Iran</t>
        </is>
      </c>
      <c r="E377" s="14" t="n">
        <v>2022</v>
      </c>
      <c r="F377" s="14" t="n">
        <v>0.09</v>
      </c>
      <c r="G377" s="14" t="n">
        <v>4.998</v>
      </c>
      <c r="H377" s="14" t="n">
        <v>0.903</v>
      </c>
      <c r="I377" s="14" t="n">
        <v>0.18</v>
      </c>
      <c r="J377" s="14" t="n">
        <v>5.178</v>
      </c>
      <c r="K377" s="14" t="n">
        <v>0</v>
      </c>
      <c r="L377" s="14" t="n">
        <v>1</v>
      </c>
      <c r="M377" s="14" t="n">
        <v>5.375</v>
      </c>
      <c r="N377" s="14" t="n">
        <v>2.71</v>
      </c>
      <c r="O377" s="14" t="n">
        <v>0.118</v>
      </c>
      <c r="P377" s="14" t="n">
        <v>5.494</v>
      </c>
      <c r="Q377" s="14" t="n">
        <v>0</v>
      </c>
      <c r="R377" s="14" t="n">
        <v>1</v>
      </c>
      <c r="S377" s="14" t="n">
        <v>9.513999999999999</v>
      </c>
      <c r="T377" s="14" t="n">
        <v>5.42</v>
      </c>
      <c r="U377" s="14" t="n">
        <v>0.244</v>
      </c>
      <c r="V377" s="14" t="n">
        <v>10.567</v>
      </c>
      <c r="W377" s="14" t="n">
        <v>0.09</v>
      </c>
      <c r="X377" s="14" t="n">
        <v>1</v>
      </c>
      <c r="Y377" s="14" t="n">
        <v>3.21</v>
      </c>
      <c r="Z377" s="14" t="n">
        <v>0.489</v>
      </c>
      <c r="AA377" s="14" t="n">
        <v>-1.345</v>
      </c>
      <c r="AB377" s="14" t="n">
        <v>1.865</v>
      </c>
      <c r="AC377" s="14" t="n">
        <v>0</v>
      </c>
      <c r="AD377" s="14" t="n">
        <v>0</v>
      </c>
      <c r="AE377" s="14" t="n">
        <v>3.828</v>
      </c>
      <c r="AF377" s="14" t="n">
        <v>0.992</v>
      </c>
      <c r="AG377" s="14" t="n">
        <v>-2.549</v>
      </c>
      <c r="AH377" s="14" t="n">
        <v>1.28</v>
      </c>
      <c r="AI377" s="14" t="n">
        <v>0</v>
      </c>
      <c r="AJ377" s="14" t="n">
        <v>0</v>
      </c>
      <c r="AK377" s="14" t="n">
        <v>7.54</v>
      </c>
      <c r="AL377" s="14" t="n">
        <v>4.228</v>
      </c>
      <c r="AM377" s="14" t="n">
        <v>-2.789</v>
      </c>
      <c r="AN377" s="14" t="n">
        <v>4.751</v>
      </c>
      <c r="AO377" s="14" t="n">
        <v>0</v>
      </c>
      <c r="AP377" s="14" t="n">
        <v>0</v>
      </c>
      <c r="AQ377" s="14" t="n">
        <v>0.63</v>
      </c>
      <c r="AR377" s="14" t="n">
        <v>0.123</v>
      </c>
      <c r="AS377" s="14" t="n">
        <v>-0.42</v>
      </c>
      <c r="AT377" s="14" t="n">
        <v>0.229</v>
      </c>
      <c r="AU377" s="14" t="n">
        <v>0</v>
      </c>
      <c r="AV377" s="14" t="n">
        <v>0</v>
      </c>
      <c r="AW377" s="14" t="n">
        <v>0.7</v>
      </c>
      <c r="AX377" s="14" t="n">
        <v>0.123</v>
      </c>
      <c r="AY377" s="14" t="n">
        <v>-0.642</v>
      </c>
      <c r="AZ377" s="14" t="n">
        <v>0.062</v>
      </c>
      <c r="BA377" s="14" t="n">
        <v>0</v>
      </c>
      <c r="BB377" s="14" t="n">
        <v>0</v>
      </c>
      <c r="BC377" s="14" t="n">
        <v>0.449</v>
      </c>
      <c r="BD377" s="14" t="n">
        <v>0.123</v>
      </c>
      <c r="BE377" s="14" t="n">
        <v>0.003</v>
      </c>
      <c r="BF377" s="14" t="n">
        <v>0.489</v>
      </c>
      <c r="BG377" s="14" t="n">
        <v>0.09</v>
      </c>
      <c r="BH377" s="14" t="n">
        <v>1</v>
      </c>
      <c r="BI377" s="14" t="n">
        <v>0.519</v>
      </c>
      <c r="BJ377" s="14" t="n">
        <v>0.123</v>
      </c>
      <c r="BK377" s="14" t="n">
        <v>0.003</v>
      </c>
      <c r="BL377" s="14" t="n">
        <v>0.5659999999999999</v>
      </c>
      <c r="BM377" s="14" t="n">
        <v>0.09</v>
      </c>
      <c r="BN377" s="14" t="n">
        <v>1</v>
      </c>
      <c r="BO377" s="14" t="n">
        <v>0</v>
      </c>
      <c r="BP377" s="14" t="n">
        <v>-0.073</v>
      </c>
      <c r="BQ377" s="14" t="n">
        <v>0.017</v>
      </c>
      <c r="BR377" s="14" t="n">
        <v>0</v>
      </c>
      <c r="BS377" s="14" t="n">
        <v>1</v>
      </c>
      <c r="BT377" s="14" t="n">
        <v>0</v>
      </c>
      <c r="BU377" s="14" t="n">
        <v>-0.073</v>
      </c>
      <c r="BV377" s="14" t="n">
        <v>0.031</v>
      </c>
      <c r="BW377" s="14" t="n">
        <v>0</v>
      </c>
      <c r="BX377" s="14" t="n">
        <v>0.833</v>
      </c>
      <c r="BY377" s="14" t="n">
        <v>12.729</v>
      </c>
      <c r="BZ377" s="14" t="n">
        <v>0</v>
      </c>
      <c r="CA377" s="14" t="n">
        <v>12.729</v>
      </c>
      <c r="CB377" s="14" t="n">
        <v>0</v>
      </c>
      <c r="CC377" s="14" t="n">
        <v>74.119</v>
      </c>
      <c r="CD377" s="14" t="n">
        <v>7.95</v>
      </c>
      <c r="CE377" s="14" t="n">
        <v>0.494</v>
      </c>
      <c r="CF377" s="14" t="n">
        <v>80.789</v>
      </c>
      <c r="CG377" s="14" t="n">
        <v>0.09</v>
      </c>
      <c r="CH377" s="14" t="n">
        <v>1</v>
      </c>
      <c r="CI377" s="14" t="n">
        <v>0</v>
      </c>
      <c r="CJ377" s="14" t="n">
        <v>0</v>
      </c>
      <c r="CK377" s="14" t="n">
        <v>0</v>
      </c>
      <c r="CL377" s="14" t="n">
        <v>0</v>
      </c>
      <c r="CM377" s="14" t="n">
        <v>0</v>
      </c>
      <c r="CN377" s="14" t="n">
        <v>0</v>
      </c>
      <c r="CO377" s="14" t="n">
        <v>0</v>
      </c>
      <c r="CP377" s="14" t="n">
        <v>0.537</v>
      </c>
      <c r="CQ377" s="14" t="n">
        <v>1.294</v>
      </c>
      <c r="CR377" s="14" t="n">
        <v>0.998</v>
      </c>
      <c r="CS377" s="14" t="n">
        <v>2.591</v>
      </c>
      <c r="CT377" s="14" t="n">
        <v>7.34</v>
      </c>
      <c r="CU377" s="14" t="n">
        <v>19.642</v>
      </c>
    </row>
    <row r="378">
      <c r="A378" s="14" t="inlineStr">
        <is>
          <t>IRN2023</t>
        </is>
      </c>
      <c r="B378" s="14" t="inlineStr">
        <is>
          <t>IRN</t>
        </is>
      </c>
      <c r="C378" s="14" t="inlineStr">
        <is>
          <t>IRN</t>
        </is>
      </c>
      <c r="D378" s="14" t="inlineStr">
        <is>
          <t>Iran</t>
        </is>
      </c>
      <c r="E378" s="14" t="n">
        <v>2023</v>
      </c>
      <c r="F378" s="14" t="n">
        <v>0.09</v>
      </c>
      <c r="G378" s="14" t="n">
        <v>2.89</v>
      </c>
      <c r="H378" s="14" t="n">
        <v>0.857</v>
      </c>
      <c r="I378" s="14" t="n">
        <v>0.063</v>
      </c>
      <c r="J378" s="14" t="n">
        <v>2.952</v>
      </c>
      <c r="K378" s="14" t="n">
        <v>0</v>
      </c>
      <c r="L378" s="14" t="n">
        <v>1</v>
      </c>
      <c r="M378" s="14" t="n">
        <v>4.41</v>
      </c>
      <c r="N378" s="14" t="n">
        <v>2.571</v>
      </c>
      <c r="O378" s="14" t="n">
        <v>0.059</v>
      </c>
      <c r="P378" s="14" t="n">
        <v>4.469</v>
      </c>
      <c r="Q378" s="14" t="n">
        <v>0</v>
      </c>
      <c r="R378" s="14" t="n">
        <v>1</v>
      </c>
      <c r="S378" s="14" t="n">
        <v>7.176</v>
      </c>
      <c r="T378" s="14" t="n">
        <v>5.143</v>
      </c>
      <c r="U378" s="14" t="n">
        <v>0.135</v>
      </c>
      <c r="V378" s="14" t="n">
        <v>7.89</v>
      </c>
      <c r="W378" s="14" t="n">
        <v>0.09</v>
      </c>
      <c r="X378" s="14" t="n">
        <v>1</v>
      </c>
      <c r="Y378" s="14" t="n">
        <v>3.342</v>
      </c>
      <c r="Z378" s="14" t="n">
        <v>0.509</v>
      </c>
      <c r="AA378" s="14" t="n">
        <v>-0.9320000000000001</v>
      </c>
      <c r="AB378" s="14" t="n">
        <v>2.41</v>
      </c>
      <c r="AC378" s="14" t="n">
        <v>0</v>
      </c>
      <c r="AD378" s="14" t="n">
        <v>0</v>
      </c>
      <c r="AE378" s="14" t="n">
        <v>3.986</v>
      </c>
      <c r="AF378" s="14" t="n">
        <v>1.033</v>
      </c>
      <c r="AG378" s="14" t="n">
        <v>-2.186</v>
      </c>
      <c r="AH378" s="14" t="n">
        <v>1.801</v>
      </c>
      <c r="AI378" s="14" t="n">
        <v>0</v>
      </c>
      <c r="AJ378" s="14" t="n">
        <v>0</v>
      </c>
      <c r="AK378" s="14" t="n">
        <v>7.851</v>
      </c>
      <c r="AL378" s="14" t="n">
        <v>4.403</v>
      </c>
      <c r="AM378" s="14" t="n">
        <v>-2.907</v>
      </c>
      <c r="AN378" s="14" t="n">
        <v>4.944</v>
      </c>
      <c r="AO378" s="14" t="n">
        <v>0</v>
      </c>
      <c r="AP378" s="14" t="n">
        <v>0</v>
      </c>
      <c r="AQ378" s="14" t="n">
        <v>0.5629999999999999</v>
      </c>
      <c r="AR378" s="14" t="n">
        <v>0.129</v>
      </c>
      <c r="AS378" s="14" t="n">
        <v>-0.303</v>
      </c>
      <c r="AT378" s="14" t="n">
        <v>0.283</v>
      </c>
      <c r="AU378" s="14" t="n">
        <v>0</v>
      </c>
      <c r="AV378" s="14" t="n">
        <v>0</v>
      </c>
      <c r="AW378" s="14" t="n">
        <v>0.586</v>
      </c>
      <c r="AX378" s="14" t="n">
        <v>0.129</v>
      </c>
      <c r="AY378" s="14" t="n">
        <v>-0.528</v>
      </c>
      <c r="AZ378" s="14" t="n">
        <v>0.063</v>
      </c>
      <c r="BA378" s="14" t="n">
        <v>0</v>
      </c>
      <c r="BB378" s="14" t="n">
        <v>0</v>
      </c>
      <c r="BC378" s="14" t="n">
        <v>0.408</v>
      </c>
      <c r="BD378" s="14" t="n">
        <v>0.129</v>
      </c>
      <c r="BE378" s="14" t="n">
        <v>0.004</v>
      </c>
      <c r="BF378" s="14" t="n">
        <v>0.444</v>
      </c>
      <c r="BG378" s="14" t="n">
        <v>0.09</v>
      </c>
      <c r="BH378" s="14" t="n">
        <v>1</v>
      </c>
      <c r="BI378" s="14" t="n">
        <v>0.486</v>
      </c>
      <c r="BJ378" s="14" t="n">
        <v>0.129</v>
      </c>
      <c r="BK378" s="14" t="n">
        <v>0.005</v>
      </c>
      <c r="BL378" s="14" t="n">
        <v>0.53</v>
      </c>
      <c r="BM378" s="14" t="n">
        <v>0.09</v>
      </c>
      <c r="BN378" s="14" t="n">
        <v>1</v>
      </c>
      <c r="BO378" s="14" t="n">
        <v>0</v>
      </c>
      <c r="BP378" s="14" t="n">
        <v>-0.073</v>
      </c>
      <c r="BQ378" s="14" t="n">
        <v>0.018</v>
      </c>
      <c r="BR378" s="14" t="n">
        <v>0</v>
      </c>
      <c r="BS378" s="14" t="n">
        <v>1</v>
      </c>
      <c r="BT378" s="14" t="n">
        <v>0</v>
      </c>
      <c r="BU378" s="14" t="n">
        <v>-0.073</v>
      </c>
      <c r="BV378" s="14" t="n">
        <v>0.031</v>
      </c>
      <c r="BW378" s="14" t="n">
        <v>0</v>
      </c>
      <c r="BX378" s="14" t="n">
        <v>0.833</v>
      </c>
      <c r="BY378" s="14" t="n">
        <v>13.254</v>
      </c>
      <c r="BZ378" s="14" t="n">
        <v>0</v>
      </c>
      <c r="CA378" s="14" t="n">
        <v>13.254</v>
      </c>
      <c r="CB378" s="14" t="n">
        <v>0</v>
      </c>
      <c r="CC378" s="14" t="n">
        <v>63.34</v>
      </c>
      <c r="CD378" s="14" t="n">
        <v>7.95</v>
      </c>
      <c r="CE378" s="14" t="n">
        <v>0.631</v>
      </c>
      <c r="CF378" s="14" t="n">
        <v>69.041</v>
      </c>
      <c r="CG378" s="14" t="n">
        <v>0.09</v>
      </c>
      <c r="CH378" s="14" t="n">
        <v>1</v>
      </c>
      <c r="CI378" s="14" t="n">
        <v>0</v>
      </c>
      <c r="CJ378" s="14" t="n">
        <v>0</v>
      </c>
      <c r="CK378" s="14" t="n">
        <v>0</v>
      </c>
      <c r="CL378" s="14" t="n">
        <v>0</v>
      </c>
      <c r="CM378" s="14" t="n">
        <v>0</v>
      </c>
      <c r="CN378" s="14" t="n">
        <v>0</v>
      </c>
      <c r="CO378" s="14" t="n">
        <v>0</v>
      </c>
      <c r="CP378" s="14" t="n">
        <v>0.667</v>
      </c>
      <c r="CQ378" s="14" t="n">
        <v>1.348</v>
      </c>
      <c r="CR378" s="14" t="n">
        <v>0.998</v>
      </c>
      <c r="CS378" s="14" t="n">
        <v>2.698</v>
      </c>
      <c r="CT378" s="14" t="n">
        <v>3.403</v>
      </c>
      <c r="CU378" s="14" t="n">
        <v>6.483</v>
      </c>
    </row>
    <row r="379">
      <c r="A379" s="14" t="inlineStr">
        <is>
          <t>IRN2024</t>
        </is>
      </c>
      <c r="B379" s="14" t="inlineStr">
        <is>
          <t>IRN</t>
        </is>
      </c>
      <c r="C379" s="14" t="inlineStr">
        <is>
          <t>IRN</t>
        </is>
      </c>
      <c r="D379" s="14" t="inlineStr">
        <is>
          <t>Iran</t>
        </is>
      </c>
      <c r="E379" s="14" t="n">
        <v>2024</v>
      </c>
      <c r="F379" s="14" t="n">
        <v>0.09</v>
      </c>
      <c r="G379" s="14" t="n">
        <v>2.799</v>
      </c>
      <c r="H379" s="14" t="n">
        <v>0.882</v>
      </c>
      <c r="I379" s="14" t="n">
        <v>0.049</v>
      </c>
      <c r="J379" s="14" t="n">
        <v>2.848</v>
      </c>
      <c r="K379" s="14" t="n">
        <v>0</v>
      </c>
      <c r="L379" s="14" t="n">
        <v>1</v>
      </c>
      <c r="M379" s="14" t="n">
        <v>4.308</v>
      </c>
      <c r="N379" s="14" t="n">
        <v>2.647</v>
      </c>
      <c r="O379" s="14" t="n">
        <v>0.041</v>
      </c>
      <c r="P379" s="14" t="n">
        <v>4.349</v>
      </c>
      <c r="Q379" s="14" t="n">
        <v>0</v>
      </c>
      <c r="R379" s="14" t="n">
        <v>1</v>
      </c>
      <c r="S379" s="14" t="n">
        <v>7.212</v>
      </c>
      <c r="T379" s="14" t="n">
        <v>5.295</v>
      </c>
      <c r="U379" s="14" t="n">
        <v>0.138</v>
      </c>
      <c r="V379" s="14" t="n">
        <v>7.914</v>
      </c>
      <c r="W379" s="14" t="n">
        <v>0.09</v>
      </c>
      <c r="X379" s="14" t="n">
        <v>1</v>
      </c>
      <c r="Y379" s="14" t="n">
        <v>3.441</v>
      </c>
      <c r="Z379" s="14" t="n">
        <v>0.524</v>
      </c>
      <c r="AA379" s="14" t="n">
        <v>-0.96</v>
      </c>
      <c r="AB379" s="14" t="n">
        <v>2.481</v>
      </c>
      <c r="AC379" s="14" t="n">
        <v>0</v>
      </c>
      <c r="AD379" s="14" t="n">
        <v>0</v>
      </c>
      <c r="AE379" s="14" t="n">
        <v>4.104</v>
      </c>
      <c r="AF379" s="14" t="n">
        <v>1.063</v>
      </c>
      <c r="AG379" s="14" t="n">
        <v>-2.25</v>
      </c>
      <c r="AH379" s="14" t="n">
        <v>1.854</v>
      </c>
      <c r="AI379" s="14" t="n">
        <v>0</v>
      </c>
      <c r="AJ379" s="14" t="n">
        <v>0</v>
      </c>
      <c r="AK379" s="14" t="n">
        <v>8.083</v>
      </c>
      <c r="AL379" s="14" t="n">
        <v>4.533</v>
      </c>
      <c r="AM379" s="14" t="n">
        <v>-2.879</v>
      </c>
      <c r="AN379" s="14" t="n">
        <v>5.204</v>
      </c>
      <c r="AO379" s="14" t="n">
        <v>0</v>
      </c>
      <c r="AP379" s="14" t="n">
        <v>0</v>
      </c>
      <c r="AQ379" s="14" t="n">
        <v>0.544</v>
      </c>
      <c r="AR379" s="14" t="n">
        <v>0.132</v>
      </c>
      <c r="AS379" s="14" t="n">
        <v>-0.284</v>
      </c>
      <c r="AT379" s="14" t="n">
        <v>0.283</v>
      </c>
      <c r="AU379" s="14" t="n">
        <v>0</v>
      </c>
      <c r="AV379" s="14" t="n">
        <v>0</v>
      </c>
      <c r="AW379" s="14" t="n">
        <v>0.553</v>
      </c>
      <c r="AX379" s="14" t="n">
        <v>0.132</v>
      </c>
      <c r="AY379" s="14" t="n">
        <v>-0.495</v>
      </c>
      <c r="AZ379" s="14" t="n">
        <v>0.063</v>
      </c>
      <c r="BA379" s="14" t="n">
        <v>0</v>
      </c>
      <c r="BB379" s="14" t="n">
        <v>0</v>
      </c>
      <c r="BC379" s="14" t="n">
        <v>0.397</v>
      </c>
      <c r="BD379" s="14" t="n">
        <v>0.132</v>
      </c>
      <c r="BE379" s="14" t="n">
        <v>0.005</v>
      </c>
      <c r="BF379" s="14" t="n">
        <v>0.433</v>
      </c>
      <c r="BG379" s="14" t="n">
        <v>0.09</v>
      </c>
      <c r="BH379" s="14" t="n">
        <v>1</v>
      </c>
      <c r="BI379" s="14" t="n">
        <v>0.496</v>
      </c>
      <c r="BJ379" s="14" t="n">
        <v>0.132</v>
      </c>
      <c r="BK379" s="14" t="n">
        <v>0.006</v>
      </c>
      <c r="BL379" s="14" t="n">
        <v>0.541</v>
      </c>
      <c r="BM379" s="14" t="n">
        <v>0.09</v>
      </c>
      <c r="BN379" s="14" t="n">
        <v>1</v>
      </c>
      <c r="BO379" s="14" t="n">
        <v>0</v>
      </c>
      <c r="BP379" s="14" t="n">
        <v>-0.075</v>
      </c>
      <c r="BQ379" s="14" t="n">
        <v>0.019</v>
      </c>
      <c r="BR379" s="14" t="n">
        <v>0</v>
      </c>
      <c r="BS379" s="14" t="n">
        <v>1</v>
      </c>
      <c r="BT379" s="14" t="n">
        <v>0</v>
      </c>
      <c r="BU379" s="14" t="n">
        <v>-0.075</v>
      </c>
      <c r="BV379" s="14" t="n">
        <v>0.039</v>
      </c>
      <c r="BW379" s="14" t="n">
        <v>0</v>
      </c>
      <c r="BX379" s="14" t="n">
        <v>0.833</v>
      </c>
      <c r="BY379" s="14" t="n">
        <v>13.646</v>
      </c>
      <c r="BZ379" s="14" t="n">
        <v>0</v>
      </c>
      <c r="CA379" s="14" t="n">
        <v>13.646</v>
      </c>
      <c r="CB379" s="14" t="n">
        <v>0</v>
      </c>
      <c r="CC379" s="14" t="n">
        <v>62.855</v>
      </c>
      <c r="CD379" s="14" t="n">
        <v>7.95</v>
      </c>
      <c r="CE379" s="14" t="n">
        <v>0.771</v>
      </c>
      <c r="CF379" s="14" t="n">
        <v>68.512</v>
      </c>
      <c r="CG379" s="14" t="n">
        <v>0.09</v>
      </c>
      <c r="CH379" s="14" t="n">
        <v>1</v>
      </c>
      <c r="CI379" s="14" t="n">
        <v>0</v>
      </c>
      <c r="CJ379" s="14" t="n">
        <v>0</v>
      </c>
      <c r="CK379" s="14" t="n">
        <v>0</v>
      </c>
      <c r="CL379" s="14" t="n">
        <v>0</v>
      </c>
      <c r="CM379" s="14" t="n">
        <v>0</v>
      </c>
      <c r="CN379" s="14" t="n">
        <v>0</v>
      </c>
      <c r="CO379" s="14" t="n">
        <v>0</v>
      </c>
      <c r="CP379" s="14" t="n">
        <v>0.667</v>
      </c>
      <c r="CQ379" s="14" t="n">
        <v>1.387</v>
      </c>
      <c r="CR379" s="14" t="n">
        <v>0.998</v>
      </c>
      <c r="CS379" s="14" t="n">
        <v>2.778</v>
      </c>
      <c r="CT379" s="14" t="n">
        <v>2.976</v>
      </c>
      <c r="CU379" s="14" t="n">
        <v>5.319</v>
      </c>
    </row>
    <row r="380">
      <c r="A380" s="14" t="inlineStr">
        <is>
          <t>IRQ2021</t>
        </is>
      </c>
      <c r="B380" s="14" t="inlineStr">
        <is>
          <t>IRQ</t>
        </is>
      </c>
      <c r="C380" s="14" t="inlineStr">
        <is>
          <t>IRQ</t>
        </is>
      </c>
      <c r="D380" s="14" t="inlineStr">
        <is>
          <t>Iraq</t>
        </is>
      </c>
      <c r="E380" s="14" t="n">
        <v>2021</v>
      </c>
      <c r="F380" s="14" t="n">
        <v>0</v>
      </c>
      <c r="G380" s="14" t="n">
        <v>5.897</v>
      </c>
      <c r="H380" s="14" t="n">
        <v>1.143</v>
      </c>
      <c r="I380" s="14" t="n">
        <v>0.233</v>
      </c>
      <c r="J380" s="14" t="n">
        <v>6.13</v>
      </c>
      <c r="K380" s="14" t="n">
        <v>0</v>
      </c>
      <c r="L380" s="14" t="n">
        <v>1</v>
      </c>
      <c r="M380" s="14" t="n">
        <v>7.964</v>
      </c>
      <c r="N380" s="14" t="n">
        <v>3.43</v>
      </c>
      <c r="O380" s="14" t="n">
        <v>0.252</v>
      </c>
      <c r="P380" s="14" t="n">
        <v>8.217000000000001</v>
      </c>
      <c r="Q380" s="14" t="n">
        <v>0</v>
      </c>
      <c r="R380" s="14" t="n">
        <v>1</v>
      </c>
      <c r="S380" s="14" t="n">
        <v>11.613</v>
      </c>
      <c r="T380" s="14" t="n">
        <v>6.86</v>
      </c>
      <c r="U380" s="14" t="n">
        <v>0.233</v>
      </c>
      <c r="V380" s="14" t="n">
        <v>11.846</v>
      </c>
      <c r="W380" s="14" t="n">
        <v>0</v>
      </c>
      <c r="X380" s="14" t="n">
        <v>1</v>
      </c>
      <c r="Y380" s="14" t="n">
        <v>7.559</v>
      </c>
      <c r="Z380" s="14" t="n">
        <v>0.788</v>
      </c>
      <c r="AA380" s="14" t="n">
        <v>-2.972</v>
      </c>
      <c r="AB380" s="14" t="n">
        <v>4.588</v>
      </c>
      <c r="AC380" s="14" t="n">
        <v>0</v>
      </c>
      <c r="AD380" s="14" t="n">
        <v>0</v>
      </c>
      <c r="AE380" s="14" t="n">
        <v>8.419</v>
      </c>
      <c r="AF380" s="14" t="n">
        <v>1.557</v>
      </c>
      <c r="AG380" s="14" t="n">
        <v>-4.373</v>
      </c>
      <c r="AH380" s="14" t="n">
        <v>4.046</v>
      </c>
      <c r="AI380" s="14" t="n">
        <v>0</v>
      </c>
      <c r="AJ380" s="14" t="n">
        <v>0</v>
      </c>
      <c r="AK380" s="14" t="n">
        <v>13.577</v>
      </c>
      <c r="AL380" s="14" t="n">
        <v>6.201</v>
      </c>
      <c r="AM380" s="14" t="n">
        <v>0</v>
      </c>
      <c r="AN380" s="14" t="n">
        <v>13.577</v>
      </c>
      <c r="AO380" s="14" t="n">
        <v>0</v>
      </c>
      <c r="AP380" s="14" t="n">
        <v>1</v>
      </c>
      <c r="AQ380" s="14" t="n">
        <v>0.621</v>
      </c>
      <c r="AR380" s="14" t="n">
        <v>0.114</v>
      </c>
      <c r="AS380" s="14" t="n">
        <v>-0.264</v>
      </c>
      <c r="AT380" s="14" t="n">
        <v>0.357</v>
      </c>
      <c r="AU380" s="14" t="n">
        <v>0</v>
      </c>
      <c r="AV380" s="14" t="n">
        <v>0</v>
      </c>
      <c r="AW380" s="14" t="n">
        <v>0.593</v>
      </c>
      <c r="AX380" s="14" t="n">
        <v>0.114</v>
      </c>
      <c r="AY380" s="14" t="n">
        <v>-0.381</v>
      </c>
      <c r="AZ380" s="14" t="n">
        <v>0.212</v>
      </c>
      <c r="BA380" s="14" t="n">
        <v>0</v>
      </c>
      <c r="BB380" s="14" t="n">
        <v>0</v>
      </c>
      <c r="BC380" s="14" t="n">
        <v>0.44</v>
      </c>
      <c r="BD380" s="14" t="n">
        <v>0.114</v>
      </c>
      <c r="BE380" s="14" t="n">
        <v>0</v>
      </c>
      <c r="BF380" s="14" t="n">
        <v>0.44</v>
      </c>
      <c r="BG380" s="14" t="n">
        <v>0</v>
      </c>
      <c r="BH380" s="14" t="n">
        <v>1</v>
      </c>
      <c r="BI380" s="14" t="n">
        <v>0.5600000000000001</v>
      </c>
      <c r="BJ380" s="14" t="n">
        <v>0.114</v>
      </c>
      <c r="BK380" s="14" t="n">
        <v>0</v>
      </c>
      <c r="BL380" s="14" t="n">
        <v>0.5600000000000001</v>
      </c>
      <c r="BM380" s="14" t="n">
        <v>0</v>
      </c>
      <c r="BN380" s="14" t="n">
        <v>1</v>
      </c>
      <c r="BO380" s="14" t="n">
        <v>0</v>
      </c>
      <c r="BP380" s="14" t="n">
        <v>0</v>
      </c>
      <c r="BQ380" s="14" t="n">
        <v>0.041</v>
      </c>
      <c r="BR380" s="14" t="n">
        <v>0</v>
      </c>
      <c r="BS380" s="14" t="n">
        <v>0.667</v>
      </c>
      <c r="BT380" s="14" t="n">
        <v>0</v>
      </c>
      <c r="BU380" s="14" t="n">
        <v>0</v>
      </c>
      <c r="BV380" s="14" t="n">
        <v>0.024</v>
      </c>
      <c r="BW380" s="14" t="n">
        <v>0</v>
      </c>
      <c r="BX380" s="14" t="n">
        <v>0.833</v>
      </c>
      <c r="BY380" s="14" t="n">
        <v>11.787</v>
      </c>
      <c r="BZ380" s="14" t="n">
        <v>0</v>
      </c>
      <c r="CA380" s="14" t="n">
        <v>11.787</v>
      </c>
      <c r="CB380" s="14" t="n">
        <v>0</v>
      </c>
      <c r="CC380" s="14" t="n">
        <v>81.69499999999999</v>
      </c>
      <c r="CD380" s="14" t="n">
        <v>7.95</v>
      </c>
      <c r="CE380" s="14" t="n">
        <v>0</v>
      </c>
      <c r="CF380" s="14" t="n">
        <v>81.69499999999999</v>
      </c>
      <c r="CG380" s="14" t="n">
        <v>0</v>
      </c>
      <c r="CH380" s="14" t="n">
        <v>1</v>
      </c>
      <c r="CI380" s="14" t="n">
        <v>0</v>
      </c>
      <c r="CJ380" s="14" t="n">
        <v>0</v>
      </c>
      <c r="CK380" s="14" t="n">
        <v>0</v>
      </c>
      <c r="CL380" s="14" t="n">
        <v>0</v>
      </c>
      <c r="CM380" s="14" t="n">
        <v>0</v>
      </c>
      <c r="CN380" s="14" t="n">
        <v>0</v>
      </c>
      <c r="CO380" s="14" t="n">
        <v>0</v>
      </c>
      <c r="CP380" s="14" t="n">
        <v>0</v>
      </c>
      <c r="CQ380" s="14" t="n">
        <v>1.198</v>
      </c>
      <c r="CR380" s="14" t="n">
        <v>0.496</v>
      </c>
      <c r="CS380" s="14" t="n">
        <v>3.207</v>
      </c>
      <c r="CT380" s="14" t="n">
        <v>4.753</v>
      </c>
      <c r="CU380" s="14" t="n">
        <v>14.162</v>
      </c>
    </row>
    <row r="381">
      <c r="A381" s="14" t="inlineStr">
        <is>
          <t>IRQ2022</t>
        </is>
      </c>
      <c r="B381" s="14" t="inlineStr">
        <is>
          <t>IRQ</t>
        </is>
      </c>
      <c r="C381" s="14" t="inlineStr">
        <is>
          <t>IRQ</t>
        </is>
      </c>
      <c r="D381" s="14" t="inlineStr">
        <is>
          <t>Iraq</t>
        </is>
      </c>
      <c r="E381" s="14" t="n">
        <v>2022</v>
      </c>
      <c r="F381" s="14" t="n">
        <v>0</v>
      </c>
      <c r="G381" s="14" t="n">
        <v>11.72</v>
      </c>
      <c r="H381" s="14" t="n">
        <v>1.235</v>
      </c>
      <c r="I381" s="14" t="n">
        <v>0.555</v>
      </c>
      <c r="J381" s="14" t="n">
        <v>12.275</v>
      </c>
      <c r="K381" s="14" t="n">
        <v>0</v>
      </c>
      <c r="L381" s="14" t="n">
        <v>1</v>
      </c>
      <c r="M381" s="14" t="n">
        <v>9.782999999999999</v>
      </c>
      <c r="N381" s="14" t="n">
        <v>3.704</v>
      </c>
      <c r="O381" s="14" t="n">
        <v>0.365</v>
      </c>
      <c r="P381" s="14" t="n">
        <v>10.148</v>
      </c>
      <c r="Q381" s="14" t="n">
        <v>0</v>
      </c>
      <c r="R381" s="14" t="n">
        <v>1</v>
      </c>
      <c r="S381" s="14" t="n">
        <v>17.893</v>
      </c>
      <c r="T381" s="14" t="n">
        <v>7.408</v>
      </c>
      <c r="U381" s="14" t="n">
        <v>0.555</v>
      </c>
      <c r="V381" s="14" t="n">
        <v>18.448</v>
      </c>
      <c r="W381" s="14" t="n">
        <v>0</v>
      </c>
      <c r="X381" s="14" t="n">
        <v>1</v>
      </c>
      <c r="Y381" s="14" t="n">
        <v>12.691</v>
      </c>
      <c r="Z381" s="14" t="n">
        <v>1.323</v>
      </c>
      <c r="AA381" s="14" t="n">
        <v>-7.177</v>
      </c>
      <c r="AB381" s="14" t="n">
        <v>5.514</v>
      </c>
      <c r="AC381" s="14" t="n">
        <v>0</v>
      </c>
      <c r="AD381" s="14" t="n">
        <v>0</v>
      </c>
      <c r="AE381" s="14" t="n">
        <v>13.61</v>
      </c>
      <c r="AF381" s="14" t="n">
        <v>2.516</v>
      </c>
      <c r="AG381" s="14" t="n">
        <v>-8.682</v>
      </c>
      <c r="AH381" s="14" t="n">
        <v>4.929</v>
      </c>
      <c r="AI381" s="14" t="n">
        <v>0</v>
      </c>
      <c r="AJ381" s="14" t="n">
        <v>0</v>
      </c>
      <c r="AK381" s="14" t="n">
        <v>19.125</v>
      </c>
      <c r="AL381" s="14" t="n">
        <v>8.734</v>
      </c>
      <c r="AM381" s="14" t="n">
        <v>0</v>
      </c>
      <c r="AN381" s="14" t="n">
        <v>19.125</v>
      </c>
      <c r="AO381" s="14" t="n">
        <v>0</v>
      </c>
      <c r="AP381" s="14" t="n">
        <v>1</v>
      </c>
      <c r="AQ381" s="14" t="n">
        <v>0.847</v>
      </c>
      <c r="AR381" s="14" t="n">
        <v>0.123</v>
      </c>
      <c r="AS381" s="14" t="n">
        <v>-0.407</v>
      </c>
      <c r="AT381" s="14" t="n">
        <v>0.44</v>
      </c>
      <c r="AU381" s="14" t="n">
        <v>0</v>
      </c>
      <c r="AV381" s="14" t="n">
        <v>0</v>
      </c>
      <c r="AW381" s="14" t="n">
        <v>0.947</v>
      </c>
      <c r="AX381" s="14" t="n">
        <v>0.123</v>
      </c>
      <c r="AY381" s="14" t="n">
        <v>-0.646</v>
      </c>
      <c r="AZ381" s="14" t="n">
        <v>0.301</v>
      </c>
      <c r="BA381" s="14" t="n">
        <v>0</v>
      </c>
      <c r="BB381" s="14" t="n">
        <v>0</v>
      </c>
      <c r="BC381" s="14" t="n">
        <v>0.589</v>
      </c>
      <c r="BD381" s="14" t="n">
        <v>0.123</v>
      </c>
      <c r="BE381" s="14" t="n">
        <v>0</v>
      </c>
      <c r="BF381" s="14" t="n">
        <v>0.589</v>
      </c>
      <c r="BG381" s="14" t="n">
        <v>0</v>
      </c>
      <c r="BH381" s="14" t="n">
        <v>1</v>
      </c>
      <c r="BI381" s="14" t="n">
        <v>0.6889999999999999</v>
      </c>
      <c r="BJ381" s="14" t="n">
        <v>0.123</v>
      </c>
      <c r="BK381" s="14" t="n">
        <v>0</v>
      </c>
      <c r="BL381" s="14" t="n">
        <v>0.6889999999999999</v>
      </c>
      <c r="BM381" s="14" t="n">
        <v>0</v>
      </c>
      <c r="BN381" s="14" t="n">
        <v>1</v>
      </c>
      <c r="BO381" s="14" t="n">
        <v>0</v>
      </c>
      <c r="BP381" s="14" t="n">
        <v>0</v>
      </c>
      <c r="BQ381" s="14" t="n">
        <v>0.041</v>
      </c>
      <c r="BR381" s="14" t="n">
        <v>0</v>
      </c>
      <c r="BS381" s="14" t="n">
        <v>0.667</v>
      </c>
      <c r="BT381" s="14" t="n">
        <v>0</v>
      </c>
      <c r="BU381" s="14" t="n">
        <v>0</v>
      </c>
      <c r="BV381" s="14" t="n">
        <v>0.007</v>
      </c>
      <c r="BW381" s="14" t="n">
        <v>0</v>
      </c>
      <c r="BX381" s="14" t="n">
        <v>0.833</v>
      </c>
      <c r="BY381" s="14" t="n">
        <v>12.729</v>
      </c>
      <c r="BZ381" s="14" t="n">
        <v>0</v>
      </c>
      <c r="CA381" s="14" t="n">
        <v>12.729</v>
      </c>
      <c r="CB381" s="14" t="n">
        <v>0</v>
      </c>
      <c r="CC381" s="14" t="n">
        <v>102.477</v>
      </c>
      <c r="CD381" s="14" t="n">
        <v>7.95</v>
      </c>
      <c r="CE381" s="14" t="n">
        <v>0</v>
      </c>
      <c r="CF381" s="14" t="n">
        <v>102.477</v>
      </c>
      <c r="CG381" s="14" t="n">
        <v>0</v>
      </c>
      <c r="CH381" s="14" t="n">
        <v>1</v>
      </c>
      <c r="CI381" s="14" t="n">
        <v>0</v>
      </c>
      <c r="CJ381" s="14" t="n">
        <v>0</v>
      </c>
      <c r="CK381" s="14" t="n">
        <v>0</v>
      </c>
      <c r="CL381" s="14" t="n">
        <v>0</v>
      </c>
      <c r="CM381" s="14" t="n">
        <v>0</v>
      </c>
      <c r="CN381" s="14" t="n">
        <v>0</v>
      </c>
      <c r="CO381" s="14" t="n">
        <v>0</v>
      </c>
      <c r="CP381" s="14" t="n">
        <v>0</v>
      </c>
      <c r="CQ381" s="14" t="n">
        <v>1.294</v>
      </c>
      <c r="CR381" s="14" t="n">
        <v>0.511</v>
      </c>
      <c r="CS381" s="14" t="n">
        <v>3.463</v>
      </c>
      <c r="CT381" s="14" t="n">
        <v>10.485</v>
      </c>
      <c r="CU381" s="14" t="n">
        <v>30.326</v>
      </c>
    </row>
    <row r="382">
      <c r="A382" s="14" t="inlineStr">
        <is>
          <t>IRQ2023</t>
        </is>
      </c>
      <c r="B382" s="14" t="inlineStr">
        <is>
          <t>IRQ</t>
        </is>
      </c>
      <c r="C382" s="14" t="inlineStr">
        <is>
          <t>IRQ</t>
        </is>
      </c>
      <c r="D382" s="14" t="inlineStr">
        <is>
          <t>Iraq</t>
        </is>
      </c>
      <c r="E382" s="14" t="n">
        <v>2023</v>
      </c>
      <c r="F382" s="14" t="n">
        <v>0</v>
      </c>
      <c r="G382" s="14" t="n">
        <v>6.147</v>
      </c>
      <c r="H382" s="14" t="n">
        <v>1.286</v>
      </c>
      <c r="I382" s="14" t="n">
        <v>0.268</v>
      </c>
      <c r="J382" s="14" t="n">
        <v>6.415</v>
      </c>
      <c r="K382" s="14" t="n">
        <v>0</v>
      </c>
      <c r="L382" s="14" t="n">
        <v>1</v>
      </c>
      <c r="M382" s="14" t="n">
        <v>7.886</v>
      </c>
      <c r="N382" s="14" t="n">
        <v>3.857</v>
      </c>
      <c r="O382" s="14" t="n">
        <v>0.252</v>
      </c>
      <c r="P382" s="14" t="n">
        <v>8.138</v>
      </c>
      <c r="Q382" s="14" t="n">
        <v>0</v>
      </c>
      <c r="R382" s="14" t="n">
        <v>1</v>
      </c>
      <c r="S382" s="14" t="n">
        <v>12.575</v>
      </c>
      <c r="T382" s="14" t="n">
        <v>7.714</v>
      </c>
      <c r="U382" s="14" t="n">
        <v>0.268</v>
      </c>
      <c r="V382" s="14" t="n">
        <v>12.843</v>
      </c>
      <c r="W382" s="14" t="n">
        <v>0</v>
      </c>
      <c r="X382" s="14" t="n">
        <v>1</v>
      </c>
      <c r="Y382" s="14" t="n">
        <v>6.738</v>
      </c>
      <c r="Z382" s="14" t="n">
        <v>0.702</v>
      </c>
      <c r="AA382" s="14" t="n">
        <v>-1.579</v>
      </c>
      <c r="AB382" s="14" t="n">
        <v>5.159</v>
      </c>
      <c r="AC382" s="14" t="n">
        <v>0</v>
      </c>
      <c r="AD382" s="14" t="n">
        <v>0</v>
      </c>
      <c r="AE382" s="14" t="n">
        <v>7.696</v>
      </c>
      <c r="AF382" s="14" t="n">
        <v>1.423</v>
      </c>
      <c r="AG382" s="14" t="n">
        <v>-3.146</v>
      </c>
      <c r="AH382" s="14" t="n">
        <v>4.55</v>
      </c>
      <c r="AI382" s="14" t="n">
        <v>0</v>
      </c>
      <c r="AJ382" s="14" t="n">
        <v>0</v>
      </c>
      <c r="AK382" s="14" t="n">
        <v>13.442</v>
      </c>
      <c r="AL382" s="14" t="n">
        <v>6.139</v>
      </c>
      <c r="AM382" s="14" t="n">
        <v>0</v>
      </c>
      <c r="AN382" s="14" t="n">
        <v>13.442</v>
      </c>
      <c r="AO382" s="14" t="n">
        <v>0</v>
      </c>
      <c r="AP382" s="14" t="n">
        <v>1</v>
      </c>
      <c r="AQ382" s="14" t="n">
        <v>0.749</v>
      </c>
      <c r="AR382" s="14" t="n">
        <v>0.129</v>
      </c>
      <c r="AS382" s="14" t="n">
        <v>-0.378</v>
      </c>
      <c r="AT382" s="14" t="n">
        <v>0.371</v>
      </c>
      <c r="AU382" s="14" t="n">
        <v>0</v>
      </c>
      <c r="AV382" s="14" t="n">
        <v>0</v>
      </c>
      <c r="AW382" s="14" t="n">
        <v>0.783</v>
      </c>
      <c r="AX382" s="14" t="n">
        <v>0.129</v>
      </c>
      <c r="AY382" s="14" t="n">
        <v>-0.513</v>
      </c>
      <c r="AZ382" s="14" t="n">
        <v>0.269</v>
      </c>
      <c r="BA382" s="14" t="n">
        <v>0</v>
      </c>
      <c r="BB382" s="14" t="n">
        <v>0</v>
      </c>
      <c r="BC382" s="14" t="n">
        <v>0.527</v>
      </c>
      <c r="BD382" s="14" t="n">
        <v>0.129</v>
      </c>
      <c r="BE382" s="14" t="n">
        <v>0</v>
      </c>
      <c r="BF382" s="14" t="n">
        <v>0.527</v>
      </c>
      <c r="BG382" s="14" t="n">
        <v>0</v>
      </c>
      <c r="BH382" s="14" t="n">
        <v>1</v>
      </c>
      <c r="BI382" s="14" t="n">
        <v>0.64</v>
      </c>
      <c r="BJ382" s="14" t="n">
        <v>0.129</v>
      </c>
      <c r="BK382" s="14" t="n">
        <v>0</v>
      </c>
      <c r="BL382" s="14" t="n">
        <v>0.64</v>
      </c>
      <c r="BM382" s="14" t="n">
        <v>0</v>
      </c>
      <c r="BN382" s="14" t="n">
        <v>1</v>
      </c>
      <c r="BO382" s="14" t="n">
        <v>0</v>
      </c>
      <c r="BP382" s="14" t="n">
        <v>0</v>
      </c>
      <c r="BQ382" s="14" t="n">
        <v>0.045</v>
      </c>
      <c r="BR382" s="14" t="n">
        <v>0</v>
      </c>
      <c r="BS382" s="14" t="n">
        <v>0.667</v>
      </c>
      <c r="BT382" s="14" t="n">
        <v>0</v>
      </c>
      <c r="BU382" s="14" t="n">
        <v>0</v>
      </c>
      <c r="BV382" s="14" t="n">
        <v>0.007</v>
      </c>
      <c r="BW382" s="14" t="n">
        <v>0</v>
      </c>
      <c r="BX382" s="14" t="n">
        <v>0.833</v>
      </c>
      <c r="BY382" s="14" t="n">
        <v>13.254</v>
      </c>
      <c r="BZ382" s="14" t="n">
        <v>0</v>
      </c>
      <c r="CA382" s="14" t="n">
        <v>13.254</v>
      </c>
      <c r="CB382" s="14" t="n">
        <v>0</v>
      </c>
      <c r="CC382" s="14" t="n">
        <v>87.07899999999999</v>
      </c>
      <c r="CD382" s="14" t="n">
        <v>7.95</v>
      </c>
      <c r="CE382" s="14" t="n">
        <v>0</v>
      </c>
      <c r="CF382" s="14" t="n">
        <v>87.07899999999999</v>
      </c>
      <c r="CG382" s="14" t="n">
        <v>0</v>
      </c>
      <c r="CH382" s="14" t="n">
        <v>1</v>
      </c>
      <c r="CI382" s="14" t="n">
        <v>0</v>
      </c>
      <c r="CJ382" s="14" t="n">
        <v>0</v>
      </c>
      <c r="CK382" s="14" t="n">
        <v>0</v>
      </c>
      <c r="CL382" s="14" t="n">
        <v>0</v>
      </c>
      <c r="CM382" s="14" t="n">
        <v>0</v>
      </c>
      <c r="CN382" s="14" t="n">
        <v>0</v>
      </c>
      <c r="CO382" s="14" t="n">
        <v>0</v>
      </c>
      <c r="CP382" s="14" t="n">
        <v>0</v>
      </c>
      <c r="CQ382" s="14" t="n">
        <v>1.348</v>
      </c>
      <c r="CR382" s="14" t="n">
        <v>0.51</v>
      </c>
      <c r="CS382" s="14" t="n">
        <v>3.606</v>
      </c>
      <c r="CT382" s="14" t="n">
        <v>4.861</v>
      </c>
      <c r="CU382" s="14" t="n">
        <v>10.622</v>
      </c>
    </row>
    <row r="383">
      <c r="A383" s="14" t="inlineStr">
        <is>
          <t>IRQ2024</t>
        </is>
      </c>
      <c r="B383" s="14" t="inlineStr">
        <is>
          <t>IRQ</t>
        </is>
      </c>
      <c r="C383" s="14" t="inlineStr">
        <is>
          <t>IRQ</t>
        </is>
      </c>
      <c r="D383" s="14" t="inlineStr">
        <is>
          <t>Iraq</t>
        </is>
      </c>
      <c r="E383" s="14" t="n">
        <v>2024</v>
      </c>
      <c r="F383" s="14" t="n">
        <v>0</v>
      </c>
      <c r="G383" s="14" t="n">
        <v>5.575</v>
      </c>
      <c r="H383" s="14" t="n">
        <v>1.324</v>
      </c>
      <c r="I383" s="14" t="n">
        <v>0.208</v>
      </c>
      <c r="J383" s="14" t="n">
        <v>5.783</v>
      </c>
      <c r="K383" s="14" t="n">
        <v>0</v>
      </c>
      <c r="L383" s="14" t="n">
        <v>1</v>
      </c>
      <c r="M383" s="14" t="n">
        <v>7.124</v>
      </c>
      <c r="N383" s="14" t="n">
        <v>3.971</v>
      </c>
      <c r="O383" s="14" t="n">
        <v>0.176</v>
      </c>
      <c r="P383" s="14" t="n">
        <v>7.299</v>
      </c>
      <c r="Q383" s="14" t="n">
        <v>0</v>
      </c>
      <c r="R383" s="14" t="n">
        <v>1</v>
      </c>
      <c r="S383" s="14" t="n">
        <v>12.193</v>
      </c>
      <c r="T383" s="14" t="n">
        <v>7.942</v>
      </c>
      <c r="U383" s="14" t="n">
        <v>0.208</v>
      </c>
      <c r="V383" s="14" t="n">
        <v>12.401</v>
      </c>
      <c r="W383" s="14" t="n">
        <v>0</v>
      </c>
      <c r="X383" s="14" t="n">
        <v>1</v>
      </c>
      <c r="Y383" s="14" t="n">
        <v>6.389</v>
      </c>
      <c r="Z383" s="14" t="n">
        <v>0.666</v>
      </c>
      <c r="AA383" s="14" t="n">
        <v>-1.078</v>
      </c>
      <c r="AB383" s="14" t="n">
        <v>5.311</v>
      </c>
      <c r="AC383" s="14" t="n">
        <v>0</v>
      </c>
      <c r="AD383" s="14" t="n">
        <v>0</v>
      </c>
      <c r="AE383" s="14" t="n">
        <v>7.375</v>
      </c>
      <c r="AF383" s="14" t="n">
        <v>1.364</v>
      </c>
      <c r="AG383" s="14" t="n">
        <v>-2.691</v>
      </c>
      <c r="AH383" s="14" t="n">
        <v>4.684</v>
      </c>
      <c r="AI383" s="14" t="n">
        <v>0</v>
      </c>
      <c r="AJ383" s="14" t="n">
        <v>0</v>
      </c>
      <c r="AK383" s="14" t="n">
        <v>13.291</v>
      </c>
      <c r="AL383" s="14" t="n">
        <v>6.07</v>
      </c>
      <c r="AM383" s="14" t="n">
        <v>0</v>
      </c>
      <c r="AN383" s="14" t="n">
        <v>13.291</v>
      </c>
      <c r="AO383" s="14" t="n">
        <v>0</v>
      </c>
      <c r="AP383" s="14" t="n">
        <v>1</v>
      </c>
      <c r="AQ383" s="14" t="n">
        <v>0.72</v>
      </c>
      <c r="AR383" s="14" t="n">
        <v>0.132</v>
      </c>
      <c r="AS383" s="14" t="n">
        <v>-0.346</v>
      </c>
      <c r="AT383" s="14" t="n">
        <v>0.374</v>
      </c>
      <c r="AU383" s="14" t="n">
        <v>0</v>
      </c>
      <c r="AV383" s="14" t="n">
        <v>0</v>
      </c>
      <c r="AW383" s="14" t="n">
        <v>0.734</v>
      </c>
      <c r="AX383" s="14" t="n">
        <v>0.132</v>
      </c>
      <c r="AY383" s="14" t="n">
        <v>-0.472</v>
      </c>
      <c r="AZ383" s="14" t="n">
        <v>0.262</v>
      </c>
      <c r="BA383" s="14" t="n">
        <v>0</v>
      </c>
      <c r="BB383" s="14" t="n">
        <v>0</v>
      </c>
      <c r="BC383" s="14" t="n">
        <v>0.51</v>
      </c>
      <c r="BD383" s="14" t="n">
        <v>0.132</v>
      </c>
      <c r="BE383" s="14" t="n">
        <v>0</v>
      </c>
      <c r="BF383" s="14" t="n">
        <v>0.51</v>
      </c>
      <c r="BG383" s="14" t="n">
        <v>0</v>
      </c>
      <c r="BH383" s="14" t="n">
        <v>1</v>
      </c>
      <c r="BI383" s="14" t="n">
        <v>0.652</v>
      </c>
      <c r="BJ383" s="14" t="n">
        <v>0.132</v>
      </c>
      <c r="BK383" s="14" t="n">
        <v>0</v>
      </c>
      <c r="BL383" s="14" t="n">
        <v>0.652</v>
      </c>
      <c r="BM383" s="14" t="n">
        <v>0</v>
      </c>
      <c r="BN383" s="14" t="n">
        <v>1</v>
      </c>
      <c r="BO383" s="14" t="n">
        <v>0</v>
      </c>
      <c r="BP383" s="14" t="n">
        <v>0</v>
      </c>
      <c r="BQ383" s="14" t="n">
        <v>0.046</v>
      </c>
      <c r="BR383" s="14" t="n">
        <v>0</v>
      </c>
      <c r="BS383" s="14" t="n">
        <v>0.667</v>
      </c>
      <c r="BT383" s="14" t="n">
        <v>0</v>
      </c>
      <c r="BU383" s="14" t="n">
        <v>0</v>
      </c>
      <c r="BV383" s="14" t="n">
        <v>0.011</v>
      </c>
      <c r="BW383" s="14" t="n">
        <v>0</v>
      </c>
      <c r="BX383" s="14" t="n">
        <v>0.833</v>
      </c>
      <c r="BY383" s="14" t="n">
        <v>13.646</v>
      </c>
      <c r="BZ383" s="14" t="n">
        <v>0</v>
      </c>
      <c r="CA383" s="14" t="n">
        <v>13.646</v>
      </c>
      <c r="CB383" s="14" t="n">
        <v>0</v>
      </c>
      <c r="CC383" s="14" t="n">
        <v>86.38500000000001</v>
      </c>
      <c r="CD383" s="14" t="n">
        <v>7.95</v>
      </c>
      <c r="CE383" s="14" t="n">
        <v>0</v>
      </c>
      <c r="CF383" s="14" t="n">
        <v>86.38500000000001</v>
      </c>
      <c r="CG383" s="14" t="n">
        <v>0</v>
      </c>
      <c r="CH383" s="14" t="n">
        <v>1</v>
      </c>
      <c r="CI383" s="14" t="n">
        <v>0</v>
      </c>
      <c r="CJ383" s="14" t="n">
        <v>0</v>
      </c>
      <c r="CK383" s="14" t="n">
        <v>0</v>
      </c>
      <c r="CL383" s="14" t="n">
        <v>0</v>
      </c>
      <c r="CM383" s="14" t="n">
        <v>0</v>
      </c>
      <c r="CN383" s="14" t="n">
        <v>0</v>
      </c>
      <c r="CO383" s="14" t="n">
        <v>0</v>
      </c>
      <c r="CP383" s="14" t="n">
        <v>0</v>
      </c>
      <c r="CQ383" s="14" t="n">
        <v>1.387</v>
      </c>
      <c r="CR383" s="14" t="n">
        <v>0.51</v>
      </c>
      <c r="CS383" s="14" t="n">
        <v>3.712</v>
      </c>
      <c r="CT383" s="14" t="n">
        <v>4.251</v>
      </c>
      <c r="CU383" s="14" t="n">
        <v>9.167999999999999</v>
      </c>
    </row>
    <row r="384">
      <c r="A384" s="14" t="inlineStr">
        <is>
          <t>IRL2021</t>
        </is>
      </c>
      <c r="B384" s="14" t="inlineStr">
        <is>
          <t>IRL</t>
        </is>
      </c>
      <c r="C384" s="14" t="inlineStr">
        <is>
          <t>IRL</t>
        </is>
      </c>
      <c r="D384" s="14" t="inlineStr">
        <is>
          <t>Ireland</t>
        </is>
      </c>
      <c r="E384" s="14" t="n">
        <v>2021</v>
      </c>
      <c r="F384" s="14" t="n">
        <v>0</v>
      </c>
      <c r="G384" s="14" t="n">
        <v>5.803</v>
      </c>
      <c r="H384" s="14" t="n">
        <v>1.009</v>
      </c>
      <c r="I384" s="14" t="n">
        <v>2.635</v>
      </c>
      <c r="J384" s="14" t="n">
        <v>8.439</v>
      </c>
      <c r="K384" s="14" t="n">
        <v>0</v>
      </c>
      <c r="L384" s="14" t="n">
        <v>1</v>
      </c>
      <c r="M384" s="14" t="n">
        <v>6.777</v>
      </c>
      <c r="N384" s="14" t="n">
        <v>3.027</v>
      </c>
      <c r="O384" s="14" t="n">
        <v>4.103</v>
      </c>
      <c r="P384" s="14" t="n">
        <v>10.88</v>
      </c>
      <c r="Q384" s="14" t="n">
        <v>0</v>
      </c>
      <c r="R384" s="14" t="n">
        <v>1</v>
      </c>
      <c r="S384" s="14" t="n">
        <v>20.489</v>
      </c>
      <c r="T384" s="14" t="n">
        <v>12.697</v>
      </c>
      <c r="U384" s="14" t="n">
        <v>1.67</v>
      </c>
      <c r="V384" s="14" t="n">
        <v>22.159</v>
      </c>
      <c r="W384" s="14" t="n">
        <v>0</v>
      </c>
      <c r="X384" s="14" t="n">
        <v>1</v>
      </c>
      <c r="Y384" s="14" t="n">
        <v>17.723</v>
      </c>
      <c r="Z384" s="14" t="n">
        <v>1.958</v>
      </c>
      <c r="AA384" s="14" t="n">
        <v>-1.64</v>
      </c>
      <c r="AB384" s="14" t="n">
        <v>16.083</v>
      </c>
      <c r="AC384" s="14" t="n">
        <v>0</v>
      </c>
      <c r="AD384" s="14" t="n">
        <v>1</v>
      </c>
      <c r="AE384" s="14" t="n">
        <v>17.679</v>
      </c>
      <c r="AF384" s="14" t="n">
        <v>3.479</v>
      </c>
      <c r="AG384" s="14" t="n">
        <v>-1.597</v>
      </c>
      <c r="AH384" s="14" t="n">
        <v>16.083</v>
      </c>
      <c r="AI384" s="14" t="n">
        <v>0</v>
      </c>
      <c r="AJ384" s="14" t="n">
        <v>1</v>
      </c>
      <c r="AK384" s="14" t="n">
        <v>27.839</v>
      </c>
      <c r="AL384" s="14" t="n">
        <v>13.664</v>
      </c>
      <c r="AM384" s="14" t="n">
        <v>-4.796</v>
      </c>
      <c r="AN384" s="14" t="n">
        <v>23.043</v>
      </c>
      <c r="AO384" s="14" t="n">
        <v>0</v>
      </c>
      <c r="AP384" s="14" t="n">
        <v>1</v>
      </c>
      <c r="AQ384" s="14" t="n">
        <v>0.619</v>
      </c>
      <c r="AR384" s="14" t="n">
        <v>0.114</v>
      </c>
      <c r="AS384" s="14" t="n">
        <v>1.173</v>
      </c>
      <c r="AT384" s="14" t="n">
        <v>1.792</v>
      </c>
      <c r="AU384" s="14" t="n">
        <v>0</v>
      </c>
      <c r="AV384" s="14" t="n">
        <v>1</v>
      </c>
      <c r="AW384" s="14" t="n">
        <v>0.599</v>
      </c>
      <c r="AX384" s="14" t="n">
        <v>0.114</v>
      </c>
      <c r="AY384" s="14" t="n">
        <v>1.073</v>
      </c>
      <c r="AZ384" s="14" t="n">
        <v>1.673</v>
      </c>
      <c r="BA384" s="14" t="n">
        <v>0</v>
      </c>
      <c r="BB384" s="14" t="n">
        <v>1</v>
      </c>
      <c r="BC384" s="14" t="n">
        <v>0.439</v>
      </c>
      <c r="BD384" s="14" t="n">
        <v>0.114</v>
      </c>
      <c r="BE384" s="14" t="n">
        <v>0.034</v>
      </c>
      <c r="BF384" s="14" t="n">
        <v>0.473</v>
      </c>
      <c r="BG384" s="14" t="n">
        <v>0</v>
      </c>
      <c r="BH384" s="14" t="n">
        <v>1</v>
      </c>
      <c r="BI384" s="14" t="n">
        <v>0.505</v>
      </c>
      <c r="BJ384" s="14" t="n">
        <v>0.114</v>
      </c>
      <c r="BK384" s="14" t="n">
        <v>0.533</v>
      </c>
      <c r="BL384" s="14" t="n">
        <v>1.038</v>
      </c>
      <c r="BM384" s="14" t="n">
        <v>0</v>
      </c>
      <c r="BN384" s="14" t="n">
        <v>1</v>
      </c>
      <c r="BO384" s="14" t="n">
        <v>0</v>
      </c>
      <c r="BP384" s="14" t="n">
        <v>0.008</v>
      </c>
      <c r="BQ384" s="14" t="n">
        <v>0.151</v>
      </c>
      <c r="BR384" s="14" t="n">
        <v>0</v>
      </c>
      <c r="BS384" s="14" t="n">
        <v>1</v>
      </c>
      <c r="BT384" s="14" t="n">
        <v>0</v>
      </c>
      <c r="BU384" s="14" t="n">
        <v>0.022</v>
      </c>
      <c r="BV384" s="14" t="n">
        <v>0.327</v>
      </c>
      <c r="BW384" s="14" t="n">
        <v>0</v>
      </c>
      <c r="BX384" s="14" t="n">
        <v>0.833</v>
      </c>
      <c r="BY384" s="14" t="n">
        <v>11.787</v>
      </c>
      <c r="BZ384" s="14" t="n">
        <v>0</v>
      </c>
      <c r="CA384" s="14" t="n">
        <v>11.787</v>
      </c>
      <c r="CB384" s="14" t="n">
        <v>0</v>
      </c>
      <c r="CC384" s="14" t="n">
        <v>78.125</v>
      </c>
      <c r="CD384" s="14" t="n">
        <v>7.95</v>
      </c>
      <c r="CE384" s="14" t="n">
        <v>67.696</v>
      </c>
      <c r="CF384" s="14" t="n">
        <v>145.821</v>
      </c>
      <c r="CG384" s="14" t="n">
        <v>0</v>
      </c>
      <c r="CH384" s="14" t="n">
        <v>1</v>
      </c>
      <c r="CI384" s="14" t="n">
        <v>0</v>
      </c>
      <c r="CJ384" s="14" t="n">
        <v>0</v>
      </c>
      <c r="CK384" s="14" t="n">
        <v>0</v>
      </c>
      <c r="CL384" s="14" t="n">
        <v>0</v>
      </c>
      <c r="CM384" s="14" t="n">
        <v>0</v>
      </c>
      <c r="CN384" s="14" t="n">
        <v>0.102</v>
      </c>
      <c r="CO384" s="14" t="n">
        <v>0</v>
      </c>
      <c r="CP384" s="14" t="n">
        <v>0.235</v>
      </c>
      <c r="CQ384" s="14" t="n">
        <v>1.198</v>
      </c>
      <c r="CR384" s="14" t="n">
        <v>0</v>
      </c>
      <c r="CS384" s="14" t="n">
        <v>5.769</v>
      </c>
      <c r="CT384" s="14" t="n">
        <v>5.9</v>
      </c>
      <c r="CU384" s="14" t="n">
        <v>12.069</v>
      </c>
    </row>
    <row r="385">
      <c r="A385" s="14" t="inlineStr">
        <is>
          <t>IRL2022</t>
        </is>
      </c>
      <c r="B385" s="14" t="inlineStr">
        <is>
          <t>IRL</t>
        </is>
      </c>
      <c r="C385" s="14" t="inlineStr">
        <is>
          <t>IRL</t>
        </is>
      </c>
      <c r="D385" s="14" t="inlineStr">
        <is>
          <t>Ireland</t>
        </is>
      </c>
      <c r="E385" s="14" t="n">
        <v>2022</v>
      </c>
      <c r="F385" s="14" t="n">
        <v>0.23</v>
      </c>
      <c r="G385" s="14" t="n">
        <v>11.617</v>
      </c>
      <c r="H385" s="14" t="n">
        <v>1.151</v>
      </c>
      <c r="I385" s="14" t="n">
        <v>12.568</v>
      </c>
      <c r="J385" s="14" t="n">
        <v>24.185</v>
      </c>
      <c r="K385" s="14" t="n">
        <v>0</v>
      </c>
      <c r="L385" s="14" t="n">
        <v>1</v>
      </c>
      <c r="M385" s="14" t="n">
        <v>8.882999999999999</v>
      </c>
      <c r="N385" s="14" t="n">
        <v>3.453</v>
      </c>
      <c r="O385" s="14" t="n">
        <v>8.948</v>
      </c>
      <c r="P385" s="14" t="n">
        <v>17.831</v>
      </c>
      <c r="Q385" s="14" t="n">
        <v>0</v>
      </c>
      <c r="R385" s="14" t="n">
        <v>1</v>
      </c>
      <c r="S385" s="14" t="n">
        <v>20.869</v>
      </c>
      <c r="T385" s="14" t="n">
        <v>10.221</v>
      </c>
      <c r="U385" s="14" t="n">
        <v>2.732</v>
      </c>
      <c r="V385" s="14" t="n">
        <v>29.029</v>
      </c>
      <c r="W385" s="14" t="n">
        <v>0.23</v>
      </c>
      <c r="X385" s="14" t="n">
        <v>1</v>
      </c>
      <c r="Y385" s="14" t="n">
        <v>28.249</v>
      </c>
      <c r="Z385" s="14" t="n">
        <v>2.963</v>
      </c>
      <c r="AA385" s="14" t="n">
        <v>-1.596</v>
      </c>
      <c r="AB385" s="14" t="n">
        <v>26.653</v>
      </c>
      <c r="AC385" s="14" t="n">
        <v>0</v>
      </c>
      <c r="AD385" s="14" t="n">
        <v>1</v>
      </c>
      <c r="AE385" s="14" t="n">
        <v>28.296</v>
      </c>
      <c r="AF385" s="14" t="n">
        <v>5.246</v>
      </c>
      <c r="AG385" s="14" t="n">
        <v>-1.643</v>
      </c>
      <c r="AH385" s="14" t="n">
        <v>26.653</v>
      </c>
      <c r="AI385" s="14" t="n">
        <v>0</v>
      </c>
      <c r="AJ385" s="14" t="n">
        <v>1</v>
      </c>
      <c r="AK385" s="14" t="n">
        <v>39.005</v>
      </c>
      <c r="AL385" s="14" t="n">
        <v>18.626</v>
      </c>
      <c r="AM385" s="14" t="n">
        <v>-10.578</v>
      </c>
      <c r="AN385" s="14" t="n">
        <v>34.965</v>
      </c>
      <c r="AO385" s="14" t="n">
        <v>0.23</v>
      </c>
      <c r="AP385" s="14" t="n">
        <v>1</v>
      </c>
      <c r="AQ385" s="14" t="n">
        <v>0.861</v>
      </c>
      <c r="AR385" s="14" t="n">
        <v>0.123</v>
      </c>
      <c r="AS385" s="14" t="n">
        <v>0.723</v>
      </c>
      <c r="AT385" s="14" t="n">
        <v>1.949</v>
      </c>
      <c r="AU385" s="14" t="n">
        <v>0.23</v>
      </c>
      <c r="AV385" s="14" t="n">
        <v>1</v>
      </c>
      <c r="AW385" s="14" t="n">
        <v>0.986</v>
      </c>
      <c r="AX385" s="14" t="n">
        <v>0.123</v>
      </c>
      <c r="AY385" s="14" t="n">
        <v>0.634</v>
      </c>
      <c r="AZ385" s="14" t="n">
        <v>1.993</v>
      </c>
      <c r="BA385" s="14" t="n">
        <v>0.23</v>
      </c>
      <c r="BB385" s="14" t="n">
        <v>1</v>
      </c>
      <c r="BC385" s="14" t="n">
        <v>0.598</v>
      </c>
      <c r="BD385" s="14" t="n">
        <v>0.123</v>
      </c>
      <c r="BE385" s="14" t="n">
        <v>0.067</v>
      </c>
      <c r="BF385" s="14" t="n">
        <v>0.804</v>
      </c>
      <c r="BG385" s="14" t="n">
        <v>0.23</v>
      </c>
      <c r="BH385" s="14" t="n">
        <v>1</v>
      </c>
      <c r="BI385" s="14" t="n">
        <v>0.612</v>
      </c>
      <c r="BJ385" s="14" t="n">
        <v>0.123</v>
      </c>
      <c r="BK385" s="14" t="n">
        <v>0.614</v>
      </c>
      <c r="BL385" s="14" t="n">
        <v>1.509</v>
      </c>
      <c r="BM385" s="14" t="n">
        <v>0.23</v>
      </c>
      <c r="BN385" s="14" t="n">
        <v>1</v>
      </c>
      <c r="BO385" s="14" t="n">
        <v>0</v>
      </c>
      <c r="BP385" s="14" t="n">
        <v>0.004</v>
      </c>
      <c r="BQ385" s="14" t="n">
        <v>0.222</v>
      </c>
      <c r="BR385" s="14" t="n">
        <v>0</v>
      </c>
      <c r="BS385" s="14" t="n">
        <v>1</v>
      </c>
      <c r="BT385" s="14" t="n">
        <v>0</v>
      </c>
      <c r="BU385" s="14" t="n">
        <v>-0.077</v>
      </c>
      <c r="BV385" s="14" t="n">
        <v>0.292</v>
      </c>
      <c r="BW385" s="14" t="n">
        <v>0.23</v>
      </c>
      <c r="BX385" s="14" t="n">
        <v>0.833</v>
      </c>
      <c r="BY385" s="14" t="n">
        <v>12.729</v>
      </c>
      <c r="BZ385" s="14" t="n">
        <v>0</v>
      </c>
      <c r="CA385" s="14" t="n">
        <v>12.729</v>
      </c>
      <c r="CB385" s="14" t="n">
        <v>0</v>
      </c>
      <c r="CC385" s="14" t="n">
        <v>97.90000000000001</v>
      </c>
      <c r="CD385" s="14" t="n">
        <v>7.95</v>
      </c>
      <c r="CE385" s="14" t="n">
        <v>101.769</v>
      </c>
      <c r="CF385" s="14" t="n">
        <v>245.593</v>
      </c>
      <c r="CG385" s="14" t="n">
        <v>0.23</v>
      </c>
      <c r="CH385" s="14" t="n">
        <v>1</v>
      </c>
      <c r="CI385" s="14" t="n">
        <v>0</v>
      </c>
      <c r="CJ385" s="14" t="n">
        <v>0</v>
      </c>
      <c r="CK385" s="14" t="n">
        <v>0</v>
      </c>
      <c r="CL385" s="14" t="n">
        <v>0</v>
      </c>
      <c r="CM385" s="14" t="n">
        <v>0</v>
      </c>
      <c r="CN385" s="14" t="n">
        <v>0.11</v>
      </c>
      <c r="CO385" s="14" t="n">
        <v>0</v>
      </c>
      <c r="CP385" s="14" t="n">
        <v>0.136</v>
      </c>
      <c r="CQ385" s="14" t="n">
        <v>1.294</v>
      </c>
      <c r="CR385" s="14" t="n">
        <v>0</v>
      </c>
      <c r="CS385" s="14" t="n">
        <v>6.23</v>
      </c>
      <c r="CT385" s="14" t="n">
        <v>11.905</v>
      </c>
      <c r="CU385" s="14" t="n">
        <v>22.503</v>
      </c>
    </row>
    <row r="386">
      <c r="A386" s="14" t="inlineStr">
        <is>
          <t>IRL2023</t>
        </is>
      </c>
      <c r="B386" s="14" t="inlineStr">
        <is>
          <t>IRL</t>
        </is>
      </c>
      <c r="C386" s="14" t="inlineStr">
        <is>
          <t>IRL</t>
        </is>
      </c>
      <c r="D386" s="14" t="inlineStr">
        <is>
          <t>Ireland</t>
        </is>
      </c>
      <c r="E386" s="14" t="n">
        <v>2023</v>
      </c>
      <c r="F386" s="14" t="n">
        <v>0.23</v>
      </c>
      <c r="G386" s="14" t="n">
        <v>7.473</v>
      </c>
      <c r="H386" s="14" t="n">
        <v>0.999</v>
      </c>
      <c r="I386" s="14" t="n">
        <v>14.645</v>
      </c>
      <c r="J386" s="14" t="n">
        <v>22.118</v>
      </c>
      <c r="K386" s="14" t="n">
        <v>0</v>
      </c>
      <c r="L386" s="14" t="n">
        <v>1</v>
      </c>
      <c r="M386" s="14" t="n">
        <v>5.831</v>
      </c>
      <c r="N386" s="14" t="n">
        <v>2.997</v>
      </c>
      <c r="O386" s="14" t="n">
        <v>9.936</v>
      </c>
      <c r="P386" s="14" t="n">
        <v>15.767</v>
      </c>
      <c r="Q386" s="14" t="n">
        <v>0</v>
      </c>
      <c r="R386" s="14" t="n">
        <v>1</v>
      </c>
      <c r="S386" s="14" t="n">
        <v>28.627</v>
      </c>
      <c r="T386" s="14" t="n">
        <v>17.952</v>
      </c>
      <c r="U386" s="14" t="n">
        <v>3.417</v>
      </c>
      <c r="V386" s="14" t="n">
        <v>39.415</v>
      </c>
      <c r="W386" s="14" t="n">
        <v>0.23</v>
      </c>
      <c r="X386" s="14" t="n">
        <v>1</v>
      </c>
      <c r="Y386" s="14" t="n">
        <v>18.781</v>
      </c>
      <c r="Z386" s="14" t="n">
        <v>2.104</v>
      </c>
      <c r="AA386" s="14" t="n">
        <v>8.837999999999999</v>
      </c>
      <c r="AB386" s="14" t="n">
        <v>27.619</v>
      </c>
      <c r="AC386" s="14" t="n">
        <v>0</v>
      </c>
      <c r="AD386" s="14" t="n">
        <v>1</v>
      </c>
      <c r="AE386" s="14" t="n">
        <v>18.88</v>
      </c>
      <c r="AF386" s="14" t="n">
        <v>3.76</v>
      </c>
      <c r="AG386" s="14" t="n">
        <v>8.739000000000001</v>
      </c>
      <c r="AH386" s="14" t="n">
        <v>27.619</v>
      </c>
      <c r="AI386" s="14" t="n">
        <v>0</v>
      </c>
      <c r="AJ386" s="14" t="n">
        <v>1</v>
      </c>
      <c r="AK386" s="14" t="n">
        <v>29.894</v>
      </c>
      <c r="AL386" s="14" t="n">
        <v>14.809</v>
      </c>
      <c r="AM386" s="14" t="n">
        <v>7.994</v>
      </c>
      <c r="AN386" s="14" t="n">
        <v>46.602</v>
      </c>
      <c r="AO386" s="14" t="n">
        <v>0.23</v>
      </c>
      <c r="AP386" s="14" t="n">
        <v>1</v>
      </c>
      <c r="AQ386" s="14" t="n">
        <v>0.76</v>
      </c>
      <c r="AR386" s="14" t="n">
        <v>0.129</v>
      </c>
      <c r="AS386" s="14" t="n">
        <v>0.714</v>
      </c>
      <c r="AT386" s="14" t="n">
        <v>1.814</v>
      </c>
      <c r="AU386" s="14" t="n">
        <v>0.23</v>
      </c>
      <c r="AV386" s="14" t="n">
        <v>1</v>
      </c>
      <c r="AW386" s="14" t="n">
        <v>0.8110000000000001</v>
      </c>
      <c r="AX386" s="14" t="n">
        <v>0.129</v>
      </c>
      <c r="AY386" s="14" t="n">
        <v>0.648</v>
      </c>
      <c r="AZ386" s="14" t="n">
        <v>1.795</v>
      </c>
      <c r="BA386" s="14" t="n">
        <v>0.23</v>
      </c>
      <c r="BB386" s="14" t="n">
        <v>1</v>
      </c>
      <c r="BC386" s="14" t="n">
        <v>0.535</v>
      </c>
      <c r="BD386" s="14" t="n">
        <v>0.129</v>
      </c>
      <c r="BE386" s="14" t="n">
        <v>0.082</v>
      </c>
      <c r="BF386" s="14" t="n">
        <v>0.74</v>
      </c>
      <c r="BG386" s="14" t="n">
        <v>0.23</v>
      </c>
      <c r="BH386" s="14" t="n">
        <v>1</v>
      </c>
      <c r="BI386" s="14" t="n">
        <v>0.579</v>
      </c>
      <c r="BJ386" s="14" t="n">
        <v>0.129</v>
      </c>
      <c r="BK386" s="14" t="n">
        <v>0.502</v>
      </c>
      <c r="BL386" s="14" t="n">
        <v>1.33</v>
      </c>
      <c r="BM386" s="14" t="n">
        <v>0.23</v>
      </c>
      <c r="BN386" s="14" t="n">
        <v>1</v>
      </c>
      <c r="BO386" s="14" t="n">
        <v>0</v>
      </c>
      <c r="BP386" s="14" t="n">
        <v>-0.008</v>
      </c>
      <c r="BQ386" s="14" t="n">
        <v>0.236</v>
      </c>
      <c r="BR386" s="14" t="n">
        <v>0</v>
      </c>
      <c r="BS386" s="14" t="n">
        <v>1</v>
      </c>
      <c r="BT386" s="14" t="n">
        <v>0</v>
      </c>
      <c r="BU386" s="14" t="n">
        <v>-0.168</v>
      </c>
      <c r="BV386" s="14" t="n">
        <v>0.353</v>
      </c>
      <c r="BW386" s="14" t="n">
        <v>0.23</v>
      </c>
      <c r="BX386" s="14" t="n">
        <v>0.833</v>
      </c>
      <c r="BY386" s="14" t="n">
        <v>13.254</v>
      </c>
      <c r="BZ386" s="14" t="n">
        <v>0</v>
      </c>
      <c r="CA386" s="14" t="n">
        <v>13.254</v>
      </c>
      <c r="CB386" s="14" t="n">
        <v>0</v>
      </c>
      <c r="CC386" s="14" t="n">
        <v>83.248</v>
      </c>
      <c r="CD386" s="14" t="n">
        <v>7.95</v>
      </c>
      <c r="CE386" s="14" t="n">
        <v>98.267</v>
      </c>
      <c r="CF386" s="14" t="n">
        <v>223.263</v>
      </c>
      <c r="CG386" s="14" t="n">
        <v>0.23</v>
      </c>
      <c r="CH386" s="14" t="n">
        <v>1</v>
      </c>
      <c r="CI386" s="14" t="n">
        <v>0</v>
      </c>
      <c r="CJ386" s="14" t="n">
        <v>0</v>
      </c>
      <c r="CK386" s="14" t="n">
        <v>0</v>
      </c>
      <c r="CL386" s="14" t="n">
        <v>0</v>
      </c>
      <c r="CM386" s="14" t="n">
        <v>0</v>
      </c>
      <c r="CN386" s="14" t="n">
        <v>0.096</v>
      </c>
      <c r="CO386" s="14" t="n">
        <v>0</v>
      </c>
      <c r="CP386" s="14" t="n">
        <v>0.446</v>
      </c>
      <c r="CQ386" s="14" t="n">
        <v>1.348</v>
      </c>
      <c r="CR386" s="14" t="n">
        <v>0</v>
      </c>
      <c r="CS386" s="14" t="n">
        <v>6.487</v>
      </c>
      <c r="CT386" s="14" t="n">
        <v>10.597</v>
      </c>
      <c r="CU386" s="14" t="n">
        <v>12.985</v>
      </c>
    </row>
    <row r="387">
      <c r="A387" s="14" t="inlineStr">
        <is>
          <t>IRL2024</t>
        </is>
      </c>
      <c r="B387" s="14" t="inlineStr">
        <is>
          <t>IRL</t>
        </is>
      </c>
      <c r="C387" s="14" t="inlineStr">
        <is>
          <t>IRL</t>
        </is>
      </c>
      <c r="D387" s="14" t="inlineStr">
        <is>
          <t>Ireland</t>
        </is>
      </c>
      <c r="E387" s="14" t="n">
        <v>2024</v>
      </c>
      <c r="F387" s="14" t="n">
        <v>0.23</v>
      </c>
      <c r="G387" s="14" t="n">
        <v>5.075</v>
      </c>
      <c r="H387" s="14" t="n">
        <v>1.029</v>
      </c>
      <c r="I387" s="14" t="n">
        <v>12.071</v>
      </c>
      <c r="J387" s="14" t="n">
        <v>17.146</v>
      </c>
      <c r="K387" s="14" t="n">
        <v>0</v>
      </c>
      <c r="L387" s="14" t="n">
        <v>1</v>
      </c>
      <c r="M387" s="14" t="n">
        <v>5.452</v>
      </c>
      <c r="N387" s="14" t="n">
        <v>3.086</v>
      </c>
      <c r="O387" s="14" t="n">
        <v>6.981</v>
      </c>
      <c r="P387" s="14" t="n">
        <v>12.433</v>
      </c>
      <c r="Q387" s="14" t="n">
        <v>0</v>
      </c>
      <c r="R387" s="14" t="n">
        <v>1</v>
      </c>
      <c r="S387" s="14" t="n">
        <v>23.818</v>
      </c>
      <c r="T387" s="14" t="n">
        <v>15.769</v>
      </c>
      <c r="U387" s="14" t="n">
        <v>4.016</v>
      </c>
      <c r="V387" s="14" t="n">
        <v>34.236</v>
      </c>
      <c r="W387" s="14" t="n">
        <v>0.23</v>
      </c>
      <c r="X387" s="14" t="n">
        <v>1</v>
      </c>
      <c r="Y387" s="14" t="n">
        <v>17.553</v>
      </c>
      <c r="Z387" s="14" t="n">
        <v>2.216</v>
      </c>
      <c r="AA387" s="14" t="n">
        <v>6.446</v>
      </c>
      <c r="AB387" s="14" t="n">
        <v>23.998</v>
      </c>
      <c r="AC387" s="14" t="n">
        <v>0</v>
      </c>
      <c r="AD387" s="14" t="n">
        <v>1</v>
      </c>
      <c r="AE387" s="14" t="n">
        <v>17.553</v>
      </c>
      <c r="AF387" s="14" t="n">
        <v>3.845</v>
      </c>
      <c r="AG387" s="14" t="n">
        <v>6.446</v>
      </c>
      <c r="AH387" s="14" t="n">
        <v>23.998</v>
      </c>
      <c r="AI387" s="14" t="n">
        <v>0</v>
      </c>
      <c r="AJ387" s="14" t="n">
        <v>1</v>
      </c>
      <c r="AK387" s="14" t="n">
        <v>29.169</v>
      </c>
      <c r="AL387" s="14" t="n">
        <v>14.836</v>
      </c>
      <c r="AM387" s="14" t="n">
        <v>2.827</v>
      </c>
      <c r="AN387" s="14" t="n">
        <v>39.354</v>
      </c>
      <c r="AO387" s="14" t="n">
        <v>0.23</v>
      </c>
      <c r="AP387" s="14" t="n">
        <v>1</v>
      </c>
      <c r="AQ387" s="14" t="n">
        <v>0.724</v>
      </c>
      <c r="AR387" s="14" t="n">
        <v>0.132</v>
      </c>
      <c r="AS387" s="14" t="n">
        <v>0.8139999999999999</v>
      </c>
      <c r="AT387" s="14" t="n">
        <v>1.892</v>
      </c>
      <c r="AU387" s="14" t="n">
        <v>0.23</v>
      </c>
      <c r="AV387" s="14" t="n">
        <v>1</v>
      </c>
      <c r="AW387" s="14" t="n">
        <v>0.75</v>
      </c>
      <c r="AX387" s="14" t="n">
        <v>0.132</v>
      </c>
      <c r="AY387" s="14" t="n">
        <v>0.746</v>
      </c>
      <c r="AZ387" s="14" t="n">
        <v>1.84</v>
      </c>
      <c r="BA387" s="14" t="n">
        <v>0.23</v>
      </c>
      <c r="BB387" s="14" t="n">
        <v>1</v>
      </c>
      <c r="BC387" s="14" t="n">
        <v>0.513</v>
      </c>
      <c r="BD387" s="14" t="n">
        <v>0.132</v>
      </c>
      <c r="BE387" s="14" t="n">
        <v>0.095</v>
      </c>
      <c r="BF387" s="14" t="n">
        <v>0.725</v>
      </c>
      <c r="BG387" s="14" t="n">
        <v>0.23</v>
      </c>
      <c r="BH387" s="14" t="n">
        <v>1</v>
      </c>
      <c r="BI387" s="14" t="n">
        <v>0.591</v>
      </c>
      <c r="BJ387" s="14" t="n">
        <v>0.132</v>
      </c>
      <c r="BK387" s="14" t="n">
        <v>0.486</v>
      </c>
      <c r="BL387" s="14" t="n">
        <v>1.325</v>
      </c>
      <c r="BM387" s="14" t="n">
        <v>0.23</v>
      </c>
      <c r="BN387" s="14" t="n">
        <v>1</v>
      </c>
      <c r="BO387" s="14" t="n">
        <v>0</v>
      </c>
      <c r="BP387" s="14" t="n">
        <v>0.003</v>
      </c>
      <c r="BQ387" s="14" t="n">
        <v>0.227</v>
      </c>
      <c r="BR387" s="14" t="n">
        <v>0</v>
      </c>
      <c r="BS387" s="14" t="n">
        <v>1</v>
      </c>
      <c r="BT387" s="14" t="n">
        <v>0</v>
      </c>
      <c r="BU387" s="14" t="n">
        <v>-0.131</v>
      </c>
      <c r="BV387" s="14" t="n">
        <v>0.305</v>
      </c>
      <c r="BW387" s="14" t="n">
        <v>0.23</v>
      </c>
      <c r="BX387" s="14" t="n">
        <v>0.833</v>
      </c>
      <c r="BY387" s="14" t="n">
        <v>13.646</v>
      </c>
      <c r="BZ387" s="14" t="n">
        <v>0</v>
      </c>
      <c r="CA387" s="14" t="n">
        <v>13.646</v>
      </c>
      <c r="CB387" s="14" t="n">
        <v>0</v>
      </c>
      <c r="CC387" s="14" t="n">
        <v>82.58799999999999</v>
      </c>
      <c r="CD387" s="14" t="n">
        <v>7.95</v>
      </c>
      <c r="CE387" s="14" t="n">
        <v>83.56</v>
      </c>
      <c r="CF387" s="14" t="n">
        <v>204.361</v>
      </c>
      <c r="CG387" s="14" t="n">
        <v>0.23</v>
      </c>
      <c r="CH387" s="14" t="n">
        <v>1</v>
      </c>
      <c r="CI387" s="14" t="n">
        <v>0</v>
      </c>
      <c r="CJ387" s="14" t="n">
        <v>0</v>
      </c>
      <c r="CK387" s="14" t="n">
        <v>0</v>
      </c>
      <c r="CL387" s="14" t="n">
        <v>0</v>
      </c>
      <c r="CM387" s="14" t="n">
        <v>0</v>
      </c>
      <c r="CN387" s="14" t="n">
        <v>0.098</v>
      </c>
      <c r="CO387" s="14" t="n">
        <v>0</v>
      </c>
      <c r="CP387" s="14" t="n">
        <v>0.446</v>
      </c>
      <c r="CQ387" s="14" t="n">
        <v>1.387</v>
      </c>
      <c r="CR387" s="14" t="n">
        <v>0</v>
      </c>
      <c r="CS387" s="14" t="n">
        <v>6.679</v>
      </c>
      <c r="CT387" s="14" t="n">
        <v>6.185</v>
      </c>
      <c r="CU387" s="14" t="n">
        <v>9.958</v>
      </c>
    </row>
    <row r="388">
      <c r="A388" s="14" t="inlineStr">
        <is>
          <t>IMN2021</t>
        </is>
      </c>
      <c r="B388" s="14" t="inlineStr">
        <is>
          <t>IMN</t>
        </is>
      </c>
      <c r="C388" s="14" t="inlineStr">
        <is>
          <t>IMN</t>
        </is>
      </c>
      <c r="D388" s="14" t="inlineStr">
        <is>
          <t>Isle of Man</t>
        </is>
      </c>
      <c r="E388" s="14" t="n">
        <v>2021</v>
      </c>
      <c r="F388" s="14" t="n">
        <v>0.2</v>
      </c>
      <c r="G388" s="14" t="n">
        <v>5.553</v>
      </c>
      <c r="H388" s="14" t="n">
        <v>1.143</v>
      </c>
      <c r="I388" s="14" t="n">
        <v>0</v>
      </c>
      <c r="J388" s="14" t="n">
        <v>5.553</v>
      </c>
      <c r="K388" s="14" t="n">
        <v>0</v>
      </c>
      <c r="L388" s="14" t="n">
        <v>1</v>
      </c>
      <c r="M388" s="14" t="n">
        <v>7.964</v>
      </c>
      <c r="N388" s="14" t="n">
        <v>3.43</v>
      </c>
      <c r="O388" s="14" t="n">
        <v>0</v>
      </c>
      <c r="P388" s="14" t="n">
        <v>7.964</v>
      </c>
      <c r="Q388" s="14" t="n">
        <v>0</v>
      </c>
      <c r="R388" s="14" t="n">
        <v>1</v>
      </c>
      <c r="S388" s="14" t="n">
        <v>11.27</v>
      </c>
      <c r="T388" s="14" t="n">
        <v>6.86</v>
      </c>
      <c r="U388" s="14" t="n">
        <v>0</v>
      </c>
      <c r="V388" s="14" t="n">
        <v>13.524</v>
      </c>
      <c r="W388" s="14" t="n">
        <v>0.2</v>
      </c>
      <c r="X388" s="14" t="n">
        <v>1</v>
      </c>
      <c r="Y388" s="14" t="n">
        <v>16.305</v>
      </c>
      <c r="Z388" s="14" t="n">
        <v>2.204</v>
      </c>
      <c r="AA388" s="14" t="n">
        <v>0</v>
      </c>
      <c r="AB388" s="14" t="n">
        <v>16.305</v>
      </c>
      <c r="AC388" s="14" t="n">
        <v>0</v>
      </c>
      <c r="AD388" s="14" t="n">
        <v>1</v>
      </c>
      <c r="AE388" s="14" t="n">
        <v>17.449</v>
      </c>
      <c r="AF388" s="14" t="n">
        <v>4.08</v>
      </c>
      <c r="AG388" s="14" t="n">
        <v>0</v>
      </c>
      <c r="AH388" s="14" t="n">
        <v>17.449</v>
      </c>
      <c r="AI388" s="14" t="n">
        <v>0</v>
      </c>
      <c r="AJ388" s="14" t="n">
        <v>1</v>
      </c>
      <c r="AK388" s="14" t="n">
        <v>24.309</v>
      </c>
      <c r="AL388" s="14" t="n">
        <v>12.947</v>
      </c>
      <c r="AM388" s="14" t="n">
        <v>0</v>
      </c>
      <c r="AN388" s="14" t="n">
        <v>29.17</v>
      </c>
      <c r="AO388" s="14" t="n">
        <v>0.2</v>
      </c>
      <c r="AP388" s="14" t="n">
        <v>1</v>
      </c>
      <c r="AQ388" s="14" t="n">
        <v>0.619</v>
      </c>
      <c r="AR388" s="14" t="n">
        <v>0.114</v>
      </c>
      <c r="AS388" s="14" t="n">
        <v>0</v>
      </c>
      <c r="AT388" s="14" t="n">
        <v>0.743</v>
      </c>
      <c r="AU388" s="14" t="n">
        <v>0.2</v>
      </c>
      <c r="AV388" s="14" t="n">
        <v>1</v>
      </c>
      <c r="AW388" s="14" t="n">
        <v>0.599</v>
      </c>
      <c r="AX388" s="14" t="n">
        <v>0.114</v>
      </c>
      <c r="AY388" s="14" t="n">
        <v>0</v>
      </c>
      <c r="AZ388" s="14" t="n">
        <v>0.719</v>
      </c>
      <c r="BA388" s="14" t="n">
        <v>0.2</v>
      </c>
      <c r="BB388" s="14" t="n">
        <v>1</v>
      </c>
      <c r="BC388" s="14" t="n">
        <v>0.439</v>
      </c>
      <c r="BD388" s="14" t="n">
        <v>0.114</v>
      </c>
      <c r="BE388" s="14" t="n">
        <v>0</v>
      </c>
      <c r="BF388" s="14" t="n">
        <v>0.527</v>
      </c>
      <c r="BG388" s="14" t="n">
        <v>0.2</v>
      </c>
      <c r="BH388" s="14" t="n">
        <v>1</v>
      </c>
      <c r="BI388" s="14" t="n">
        <v>0.505</v>
      </c>
      <c r="BJ388" s="14" t="n">
        <v>0.114</v>
      </c>
      <c r="BK388" s="14" t="n">
        <v>0</v>
      </c>
      <c r="BL388" s="14" t="n">
        <v>0.606</v>
      </c>
      <c r="BM388" s="14" t="n">
        <v>0.2</v>
      </c>
      <c r="BN388" s="14" t="n">
        <v>1</v>
      </c>
      <c r="BO388" s="14" t="n">
        <v>0</v>
      </c>
      <c r="BP388" s="14" t="n">
        <v>0</v>
      </c>
      <c r="BQ388" s="14" t="n">
        <v>0</v>
      </c>
      <c r="BR388" s="14" t="n">
        <v>0</v>
      </c>
      <c r="BS388" s="14" t="n">
        <v>1</v>
      </c>
      <c r="BT388" s="14" t="n">
        <v>0</v>
      </c>
      <c r="BU388" s="14" t="n">
        <v>0</v>
      </c>
      <c r="BV388" s="14" t="n">
        <v>0</v>
      </c>
      <c r="BW388" s="14" t="n">
        <v>0.2</v>
      </c>
      <c r="BX388" s="14" t="n">
        <v>1</v>
      </c>
      <c r="BY388" s="14" t="n">
        <v>11.787</v>
      </c>
      <c r="BZ388" s="14" t="n">
        <v>0</v>
      </c>
      <c r="CA388" s="14" t="n">
        <v>11.787</v>
      </c>
      <c r="CB388" s="14" t="n">
        <v>0</v>
      </c>
      <c r="CC388" s="14" t="n">
        <v>78.125</v>
      </c>
      <c r="CD388" s="14" t="n">
        <v>7.95</v>
      </c>
      <c r="CE388" s="14" t="n">
        <v>0</v>
      </c>
      <c r="CF388" s="14" t="n">
        <v>93.75</v>
      </c>
      <c r="CG388" s="14" t="n">
        <v>0.2</v>
      </c>
      <c r="CH388" s="14" t="n">
        <v>1</v>
      </c>
      <c r="CI388" s="14" t="n">
        <v>0</v>
      </c>
      <c r="CJ388" s="14" t="n">
        <v>0</v>
      </c>
      <c r="CK388" s="14" t="n">
        <v>0</v>
      </c>
      <c r="CL388" s="14" t="n">
        <v>0</v>
      </c>
      <c r="CM388" s="14" t="n">
        <v>0</v>
      </c>
      <c r="CN388" s="14" t="n">
        <v>0</v>
      </c>
      <c r="CO388" s="14" t="n">
        <v>0</v>
      </c>
      <c r="CP388" s="14" t="n">
        <v>0</v>
      </c>
      <c r="CQ388" s="14" t="n">
        <v>1.198</v>
      </c>
      <c r="CR388" s="14" t="n">
        <v>0</v>
      </c>
      <c r="CS388" s="14" t="n">
        <v>4.776</v>
      </c>
      <c r="CT388" s="14" t="n">
        <v>4.41</v>
      </c>
      <c r="CU388" s="14" t="n">
        <v>15.162</v>
      </c>
    </row>
    <row r="389">
      <c r="A389" s="14" t="inlineStr">
        <is>
          <t>IMN2022</t>
        </is>
      </c>
      <c r="B389" s="14" t="inlineStr">
        <is>
          <t>IMN</t>
        </is>
      </c>
      <c r="C389" s="14" t="inlineStr">
        <is>
          <t>IMN</t>
        </is>
      </c>
      <c r="D389" s="14" t="inlineStr">
        <is>
          <t>Isle of Man</t>
        </is>
      </c>
      <c r="E389" s="14" t="n">
        <v>2022</v>
      </c>
      <c r="F389" s="14" t="n">
        <v>0.2</v>
      </c>
      <c r="G389" s="14" t="n">
        <v>7.077</v>
      </c>
      <c r="H389" s="14" t="n">
        <v>1.235</v>
      </c>
      <c r="I389" s="14" t="n">
        <v>0</v>
      </c>
      <c r="J389" s="14" t="n">
        <v>7.077</v>
      </c>
      <c r="K389" s="14" t="n">
        <v>0</v>
      </c>
      <c r="L389" s="14" t="n">
        <v>1</v>
      </c>
      <c r="M389" s="14" t="n">
        <v>9.782999999999999</v>
      </c>
      <c r="N389" s="14" t="n">
        <v>3.704</v>
      </c>
      <c r="O389" s="14" t="n">
        <v>0</v>
      </c>
      <c r="P389" s="14" t="n">
        <v>9.782999999999999</v>
      </c>
      <c r="Q389" s="14" t="n">
        <v>0</v>
      </c>
      <c r="R389" s="14" t="n">
        <v>1</v>
      </c>
      <c r="S389" s="14" t="n">
        <v>13.25</v>
      </c>
      <c r="T389" s="14" t="n">
        <v>7.408</v>
      </c>
      <c r="U389" s="14" t="n">
        <v>0.196</v>
      </c>
      <c r="V389" s="14" t="n">
        <v>15.9</v>
      </c>
      <c r="W389" s="14" t="n">
        <v>0.2</v>
      </c>
      <c r="X389" s="14" t="n">
        <v>1</v>
      </c>
      <c r="Y389" s="14" t="n">
        <v>32.56</v>
      </c>
      <c r="Z389" s="14" t="n">
        <v>4.401</v>
      </c>
      <c r="AA389" s="14" t="n">
        <v>0</v>
      </c>
      <c r="AB389" s="14" t="n">
        <v>32.56</v>
      </c>
      <c r="AC389" s="14" t="n">
        <v>0</v>
      </c>
      <c r="AD389" s="14" t="n">
        <v>1</v>
      </c>
      <c r="AE389" s="14" t="n">
        <v>33.795</v>
      </c>
      <c r="AF389" s="14" t="n">
        <v>7.902</v>
      </c>
      <c r="AG389" s="14" t="n">
        <v>0</v>
      </c>
      <c r="AH389" s="14" t="n">
        <v>33.795</v>
      </c>
      <c r="AI389" s="14" t="n">
        <v>0</v>
      </c>
      <c r="AJ389" s="14" t="n">
        <v>1</v>
      </c>
      <c r="AK389" s="14" t="n">
        <v>41.203</v>
      </c>
      <c r="AL389" s="14" t="n">
        <v>21.945</v>
      </c>
      <c r="AM389" s="14" t="n">
        <v>0.61</v>
      </c>
      <c r="AN389" s="14" t="n">
        <v>49.444</v>
      </c>
      <c r="AO389" s="14" t="n">
        <v>0.2</v>
      </c>
      <c r="AP389" s="14" t="n">
        <v>1</v>
      </c>
      <c r="AQ389" s="14" t="n">
        <v>0.861</v>
      </c>
      <c r="AR389" s="14" t="n">
        <v>0.123</v>
      </c>
      <c r="AS389" s="14" t="n">
        <v>0.013</v>
      </c>
      <c r="AT389" s="14" t="n">
        <v>1.033</v>
      </c>
      <c r="AU389" s="14" t="n">
        <v>0.2</v>
      </c>
      <c r="AV389" s="14" t="n">
        <v>1</v>
      </c>
      <c r="AW389" s="14" t="n">
        <v>0.986</v>
      </c>
      <c r="AX389" s="14" t="n">
        <v>0.123</v>
      </c>
      <c r="AY389" s="14" t="n">
        <v>0.015</v>
      </c>
      <c r="AZ389" s="14" t="n">
        <v>1.183</v>
      </c>
      <c r="BA389" s="14" t="n">
        <v>0.2</v>
      </c>
      <c r="BB389" s="14" t="n">
        <v>1</v>
      </c>
      <c r="BC389" s="14" t="n">
        <v>0.598</v>
      </c>
      <c r="BD389" s="14" t="n">
        <v>0.123</v>
      </c>
      <c r="BE389" s="14" t="n">
        <v>0.008999999999999999</v>
      </c>
      <c r="BF389" s="14" t="n">
        <v>0.717</v>
      </c>
      <c r="BG389" s="14" t="n">
        <v>0.2</v>
      </c>
      <c r="BH389" s="14" t="n">
        <v>1</v>
      </c>
      <c r="BI389" s="14" t="n">
        <v>0.612</v>
      </c>
      <c r="BJ389" s="14" t="n">
        <v>0.123</v>
      </c>
      <c r="BK389" s="14" t="n">
        <v>0.008999999999999999</v>
      </c>
      <c r="BL389" s="14" t="n">
        <v>0.735</v>
      </c>
      <c r="BM389" s="14" t="n">
        <v>0.2</v>
      </c>
      <c r="BN389" s="14" t="n">
        <v>1</v>
      </c>
      <c r="BO389" s="14" t="n">
        <v>0</v>
      </c>
      <c r="BP389" s="14" t="n">
        <v>0</v>
      </c>
      <c r="BQ389" s="14" t="n">
        <v>0</v>
      </c>
      <c r="BR389" s="14" t="n">
        <v>0</v>
      </c>
      <c r="BS389" s="14" t="n">
        <v>1</v>
      </c>
      <c r="BT389" s="14" t="n">
        <v>0</v>
      </c>
      <c r="BU389" s="14" t="n">
        <v>0</v>
      </c>
      <c r="BV389" s="14" t="n">
        <v>0</v>
      </c>
      <c r="BW389" s="14" t="n">
        <v>0.2</v>
      </c>
      <c r="BX389" s="14" t="n">
        <v>1</v>
      </c>
      <c r="BY389" s="14" t="n">
        <v>12.729</v>
      </c>
      <c r="BZ389" s="14" t="n">
        <v>0</v>
      </c>
      <c r="CA389" s="14" t="n">
        <v>12.729</v>
      </c>
      <c r="CB389" s="14" t="n">
        <v>0</v>
      </c>
      <c r="CC389" s="14" t="n">
        <v>97.90000000000001</v>
      </c>
      <c r="CD389" s="14" t="n">
        <v>7.95</v>
      </c>
      <c r="CE389" s="14" t="n">
        <v>1.449</v>
      </c>
      <c r="CF389" s="14" t="n">
        <v>117.48</v>
      </c>
      <c r="CG389" s="14" t="n">
        <v>0.2</v>
      </c>
      <c r="CH389" s="14" t="n">
        <v>1</v>
      </c>
      <c r="CI389" s="14" t="n">
        <v>0</v>
      </c>
      <c r="CJ389" s="14" t="n">
        <v>0</v>
      </c>
      <c r="CK389" s="14" t="n">
        <v>0</v>
      </c>
      <c r="CL389" s="14" t="n">
        <v>0</v>
      </c>
      <c r="CM389" s="14" t="n">
        <v>0</v>
      </c>
      <c r="CN389" s="14" t="n">
        <v>0</v>
      </c>
      <c r="CO389" s="14" t="n">
        <v>0</v>
      </c>
      <c r="CP389" s="14" t="n">
        <v>0</v>
      </c>
      <c r="CQ389" s="14" t="n">
        <v>1.294</v>
      </c>
      <c r="CR389" s="14" t="n">
        <v>0</v>
      </c>
      <c r="CS389" s="14" t="n">
        <v>5.158</v>
      </c>
      <c r="CT389" s="14" t="n">
        <v>5.842</v>
      </c>
      <c r="CU389" s="14" t="n">
        <v>31.326</v>
      </c>
    </row>
    <row r="390">
      <c r="A390" s="14" t="inlineStr">
        <is>
          <t>IMN2023</t>
        </is>
      </c>
      <c r="B390" s="14" t="inlineStr">
        <is>
          <t>IMN</t>
        </is>
      </c>
      <c r="C390" s="14" t="inlineStr">
        <is>
          <t>IMN</t>
        </is>
      </c>
      <c r="D390" s="14" t="inlineStr">
        <is>
          <t>Isle of Man</t>
        </is>
      </c>
      <c r="E390" s="14" t="n">
        <v>2023</v>
      </c>
      <c r="F390" s="14" t="n">
        <v>0.2</v>
      </c>
      <c r="G390" s="14" t="n">
        <v>4.752</v>
      </c>
      <c r="H390" s="14" t="n">
        <v>1.286</v>
      </c>
      <c r="I390" s="14" t="n">
        <v>0</v>
      </c>
      <c r="J390" s="14" t="n">
        <v>4.752</v>
      </c>
      <c r="K390" s="14" t="n">
        <v>0</v>
      </c>
      <c r="L390" s="14" t="n">
        <v>1</v>
      </c>
      <c r="M390" s="14" t="n">
        <v>7.886</v>
      </c>
      <c r="N390" s="14" t="n">
        <v>3.857</v>
      </c>
      <c r="O390" s="14" t="n">
        <v>0</v>
      </c>
      <c r="P390" s="14" t="n">
        <v>7.886</v>
      </c>
      <c r="Q390" s="14" t="n">
        <v>0</v>
      </c>
      <c r="R390" s="14" t="n">
        <v>1</v>
      </c>
      <c r="S390" s="14" t="n">
        <v>11.18</v>
      </c>
      <c r="T390" s="14" t="n">
        <v>7.714</v>
      </c>
      <c r="U390" s="14" t="n">
        <v>0.248</v>
      </c>
      <c r="V390" s="14" t="n">
        <v>13.416</v>
      </c>
      <c r="W390" s="14" t="n">
        <v>0.2</v>
      </c>
      <c r="X390" s="14" t="n">
        <v>1</v>
      </c>
      <c r="Y390" s="14" t="n">
        <v>12.908</v>
      </c>
      <c r="Z390" s="14" t="n">
        <v>1.745</v>
      </c>
      <c r="AA390" s="14" t="n">
        <v>0</v>
      </c>
      <c r="AB390" s="14" t="n">
        <v>12.908</v>
      </c>
      <c r="AC390" s="14" t="n">
        <v>0</v>
      </c>
      <c r="AD390" s="14" t="n">
        <v>1</v>
      </c>
      <c r="AE390" s="14" t="n">
        <v>14.194</v>
      </c>
      <c r="AF390" s="14" t="n">
        <v>3.319</v>
      </c>
      <c r="AG390" s="14" t="n">
        <v>0</v>
      </c>
      <c r="AH390" s="14" t="n">
        <v>14.194</v>
      </c>
      <c r="AI390" s="14" t="n">
        <v>0</v>
      </c>
      <c r="AJ390" s="14" t="n">
        <v>1</v>
      </c>
      <c r="AK390" s="14" t="n">
        <v>21.908</v>
      </c>
      <c r="AL390" s="14" t="n">
        <v>11.668</v>
      </c>
      <c r="AM390" s="14" t="n">
        <v>0.485</v>
      </c>
      <c r="AN390" s="14" t="n">
        <v>26.289</v>
      </c>
      <c r="AO390" s="14" t="n">
        <v>0.2</v>
      </c>
      <c r="AP390" s="14" t="n">
        <v>1</v>
      </c>
      <c r="AQ390" s="14" t="n">
        <v>0.76</v>
      </c>
      <c r="AR390" s="14" t="n">
        <v>0.129</v>
      </c>
      <c r="AS390" s="14" t="n">
        <v>0.017</v>
      </c>
      <c r="AT390" s="14" t="n">
        <v>0.913</v>
      </c>
      <c r="AU390" s="14" t="n">
        <v>0.2</v>
      </c>
      <c r="AV390" s="14" t="n">
        <v>1</v>
      </c>
      <c r="AW390" s="14" t="n">
        <v>0.8110000000000001</v>
      </c>
      <c r="AX390" s="14" t="n">
        <v>0.129</v>
      </c>
      <c r="AY390" s="14" t="n">
        <v>0.018</v>
      </c>
      <c r="AZ390" s="14" t="n">
        <v>0.974</v>
      </c>
      <c r="BA390" s="14" t="n">
        <v>0.2</v>
      </c>
      <c r="BB390" s="14" t="n">
        <v>1</v>
      </c>
      <c r="BC390" s="14" t="n">
        <v>0.535</v>
      </c>
      <c r="BD390" s="14" t="n">
        <v>0.129</v>
      </c>
      <c r="BE390" s="14" t="n">
        <v>0.012</v>
      </c>
      <c r="BF390" s="14" t="n">
        <v>0.642</v>
      </c>
      <c r="BG390" s="14" t="n">
        <v>0.2</v>
      </c>
      <c r="BH390" s="14" t="n">
        <v>1</v>
      </c>
      <c r="BI390" s="14" t="n">
        <v>0.579</v>
      </c>
      <c r="BJ390" s="14" t="n">
        <v>0.129</v>
      </c>
      <c r="BK390" s="14" t="n">
        <v>0.013</v>
      </c>
      <c r="BL390" s="14" t="n">
        <v>0.695</v>
      </c>
      <c r="BM390" s="14" t="n">
        <v>0.2</v>
      </c>
      <c r="BN390" s="14" t="n">
        <v>1</v>
      </c>
      <c r="BO390" s="14" t="n">
        <v>0</v>
      </c>
      <c r="BP390" s="14" t="n">
        <v>0</v>
      </c>
      <c r="BQ390" s="14" t="n">
        <v>0</v>
      </c>
      <c r="BR390" s="14" t="n">
        <v>0</v>
      </c>
      <c r="BS390" s="14" t="n">
        <v>1</v>
      </c>
      <c r="BT390" s="14" t="n">
        <v>0</v>
      </c>
      <c r="BU390" s="14" t="n">
        <v>0</v>
      </c>
      <c r="BV390" s="14" t="n">
        <v>0</v>
      </c>
      <c r="BW390" s="14" t="n">
        <v>0.2</v>
      </c>
      <c r="BX390" s="14" t="n">
        <v>1</v>
      </c>
      <c r="BY390" s="14" t="n">
        <v>13.254</v>
      </c>
      <c r="BZ390" s="14" t="n">
        <v>0</v>
      </c>
      <c r="CA390" s="14" t="n">
        <v>13.254</v>
      </c>
      <c r="CB390" s="14" t="n">
        <v>0</v>
      </c>
      <c r="CC390" s="14" t="n">
        <v>83.248</v>
      </c>
      <c r="CD390" s="14" t="n">
        <v>7.95</v>
      </c>
      <c r="CE390" s="14" t="n">
        <v>1.843</v>
      </c>
      <c r="CF390" s="14" t="n">
        <v>99.898</v>
      </c>
      <c r="CG390" s="14" t="n">
        <v>0.2</v>
      </c>
      <c r="CH390" s="14" t="n">
        <v>1</v>
      </c>
      <c r="CI390" s="14" t="n">
        <v>0</v>
      </c>
      <c r="CJ390" s="14" t="n">
        <v>0</v>
      </c>
      <c r="CK390" s="14" t="n">
        <v>0</v>
      </c>
      <c r="CL390" s="14" t="n">
        <v>0</v>
      </c>
      <c r="CM390" s="14" t="n">
        <v>0</v>
      </c>
      <c r="CN390" s="14" t="n">
        <v>0</v>
      </c>
      <c r="CO390" s="14" t="n">
        <v>0</v>
      </c>
      <c r="CP390" s="14" t="n">
        <v>0</v>
      </c>
      <c r="CQ390" s="14" t="n">
        <v>1.348</v>
      </c>
      <c r="CR390" s="14" t="n">
        <v>0</v>
      </c>
      <c r="CS390" s="14" t="n">
        <v>5.37</v>
      </c>
      <c r="CT390" s="14" t="n">
        <v>3.466</v>
      </c>
      <c r="CU390" s="14" t="n">
        <v>11.622</v>
      </c>
    </row>
    <row r="391">
      <c r="A391" s="14" t="inlineStr">
        <is>
          <t>IMN2024</t>
        </is>
      </c>
      <c r="B391" s="14" t="inlineStr">
        <is>
          <t>IMN</t>
        </is>
      </c>
      <c r="C391" s="14" t="inlineStr">
        <is>
          <t>IMN</t>
        </is>
      </c>
      <c r="D391" s="14" t="inlineStr">
        <is>
          <t>Isle of Man</t>
        </is>
      </c>
      <c r="E391" s="14" t="n">
        <v>2024</v>
      </c>
      <c r="F391" s="14" t="n">
        <v>0.2</v>
      </c>
      <c r="G391" s="14" t="n">
        <v>4.351</v>
      </c>
      <c r="H391" s="14" t="n">
        <v>1.324</v>
      </c>
      <c r="I391" s="14" t="n">
        <v>0</v>
      </c>
      <c r="J391" s="14" t="n">
        <v>4.351</v>
      </c>
      <c r="K391" s="14" t="n">
        <v>0</v>
      </c>
      <c r="L391" s="14" t="n">
        <v>1</v>
      </c>
      <c r="M391" s="14" t="n">
        <v>7.124</v>
      </c>
      <c r="N391" s="14" t="n">
        <v>3.971</v>
      </c>
      <c r="O391" s="14" t="n">
        <v>0</v>
      </c>
      <c r="P391" s="14" t="n">
        <v>7.124</v>
      </c>
      <c r="Q391" s="14" t="n">
        <v>0</v>
      </c>
      <c r="R391" s="14" t="n">
        <v>1</v>
      </c>
      <c r="S391" s="14" t="n">
        <v>10.969</v>
      </c>
      <c r="T391" s="14" t="n">
        <v>7.942</v>
      </c>
      <c r="U391" s="14" t="n">
        <v>0.299</v>
      </c>
      <c r="V391" s="14" t="n">
        <v>13.162</v>
      </c>
      <c r="W391" s="14" t="n">
        <v>0.2</v>
      </c>
      <c r="X391" s="14" t="n">
        <v>1</v>
      </c>
      <c r="Y391" s="14" t="n">
        <v>11.492</v>
      </c>
      <c r="Z391" s="14" t="n">
        <v>1.553</v>
      </c>
      <c r="AA391" s="14" t="n">
        <v>0</v>
      </c>
      <c r="AB391" s="14" t="n">
        <v>11.492</v>
      </c>
      <c r="AC391" s="14" t="n">
        <v>0</v>
      </c>
      <c r="AD391" s="14" t="n">
        <v>1</v>
      </c>
      <c r="AE391" s="14" t="n">
        <v>12.815</v>
      </c>
      <c r="AF391" s="14" t="n">
        <v>2.997</v>
      </c>
      <c r="AG391" s="14" t="n">
        <v>0</v>
      </c>
      <c r="AH391" s="14" t="n">
        <v>12.815</v>
      </c>
      <c r="AI391" s="14" t="n">
        <v>0</v>
      </c>
      <c r="AJ391" s="14" t="n">
        <v>1</v>
      </c>
      <c r="AK391" s="14" t="n">
        <v>20.757</v>
      </c>
      <c r="AL391" s="14" t="n">
        <v>11.055</v>
      </c>
      <c r="AM391" s="14" t="n">
        <v>0.5649999999999999</v>
      </c>
      <c r="AN391" s="14" t="n">
        <v>24.909</v>
      </c>
      <c r="AO391" s="14" t="n">
        <v>0.2</v>
      </c>
      <c r="AP391" s="14" t="n">
        <v>1</v>
      </c>
      <c r="AQ391" s="14" t="n">
        <v>0.724</v>
      </c>
      <c r="AR391" s="14" t="n">
        <v>0.132</v>
      </c>
      <c r="AS391" s="14" t="n">
        <v>0.02</v>
      </c>
      <c r="AT391" s="14" t="n">
        <v>0.869</v>
      </c>
      <c r="AU391" s="14" t="n">
        <v>0.2</v>
      </c>
      <c r="AV391" s="14" t="n">
        <v>1</v>
      </c>
      <c r="AW391" s="14" t="n">
        <v>0.75</v>
      </c>
      <c r="AX391" s="14" t="n">
        <v>0.132</v>
      </c>
      <c r="AY391" s="14" t="n">
        <v>0.02</v>
      </c>
      <c r="AZ391" s="14" t="n">
        <v>0.9</v>
      </c>
      <c r="BA391" s="14" t="n">
        <v>0.2</v>
      </c>
      <c r="BB391" s="14" t="n">
        <v>1</v>
      </c>
      <c r="BC391" s="14" t="n">
        <v>0.513</v>
      </c>
      <c r="BD391" s="14" t="n">
        <v>0.132</v>
      </c>
      <c r="BE391" s="14" t="n">
        <v>0.014</v>
      </c>
      <c r="BF391" s="14" t="n">
        <v>0.616</v>
      </c>
      <c r="BG391" s="14" t="n">
        <v>0.2</v>
      </c>
      <c r="BH391" s="14" t="n">
        <v>1</v>
      </c>
      <c r="BI391" s="14" t="n">
        <v>0.591</v>
      </c>
      <c r="BJ391" s="14" t="n">
        <v>0.132</v>
      </c>
      <c r="BK391" s="14" t="n">
        <v>0.016</v>
      </c>
      <c r="BL391" s="14" t="n">
        <v>0.71</v>
      </c>
      <c r="BM391" s="14" t="n">
        <v>0.2</v>
      </c>
      <c r="BN391" s="14" t="n">
        <v>1</v>
      </c>
      <c r="BO391" s="14" t="n">
        <v>0</v>
      </c>
      <c r="BP391" s="14" t="n">
        <v>0</v>
      </c>
      <c r="BQ391" s="14" t="n">
        <v>0</v>
      </c>
      <c r="BR391" s="14" t="n">
        <v>0</v>
      </c>
      <c r="BS391" s="14" t="n">
        <v>1</v>
      </c>
      <c r="BT391" s="14" t="n">
        <v>0</v>
      </c>
      <c r="BU391" s="14" t="n">
        <v>0</v>
      </c>
      <c r="BV391" s="14" t="n">
        <v>0</v>
      </c>
      <c r="BW391" s="14" t="n">
        <v>0.2</v>
      </c>
      <c r="BX391" s="14" t="n">
        <v>1</v>
      </c>
      <c r="BY391" s="14" t="n">
        <v>13.646</v>
      </c>
      <c r="BZ391" s="14" t="n">
        <v>0</v>
      </c>
      <c r="CA391" s="14" t="n">
        <v>13.646</v>
      </c>
      <c r="CB391" s="14" t="n">
        <v>0</v>
      </c>
      <c r="CC391" s="14" t="n">
        <v>82.58799999999999</v>
      </c>
      <c r="CD391" s="14" t="n">
        <v>7.95</v>
      </c>
      <c r="CE391" s="14" t="n">
        <v>2.25</v>
      </c>
      <c r="CF391" s="14" t="n">
        <v>99.10599999999999</v>
      </c>
      <c r="CG391" s="14" t="n">
        <v>0.2</v>
      </c>
      <c r="CH391" s="14" t="n">
        <v>1</v>
      </c>
      <c r="CI391" s="14" t="n">
        <v>0</v>
      </c>
      <c r="CJ391" s="14" t="n">
        <v>0</v>
      </c>
      <c r="CK391" s="14" t="n">
        <v>0</v>
      </c>
      <c r="CL391" s="14" t="n">
        <v>0</v>
      </c>
      <c r="CM391" s="14" t="n">
        <v>0</v>
      </c>
      <c r="CN391" s="14" t="n">
        <v>0</v>
      </c>
      <c r="CO391" s="14" t="n">
        <v>0</v>
      </c>
      <c r="CP391" s="14" t="n">
        <v>0</v>
      </c>
      <c r="CQ391" s="14" t="n">
        <v>1.387</v>
      </c>
      <c r="CR391" s="14" t="n">
        <v>0</v>
      </c>
      <c r="CS391" s="14" t="n">
        <v>5.529</v>
      </c>
      <c r="CT391" s="14" t="n">
        <v>3.027</v>
      </c>
      <c r="CU391" s="14" t="n">
        <v>10.168</v>
      </c>
    </row>
    <row r="392">
      <c r="A392" s="14" t="inlineStr">
        <is>
          <t>ISR2021</t>
        </is>
      </c>
      <c r="B392" s="14" t="inlineStr">
        <is>
          <t>ISR</t>
        </is>
      </c>
      <c r="C392" s="14" t="inlineStr">
        <is>
          <t>ISR</t>
        </is>
      </c>
      <c r="D392" s="14" t="inlineStr">
        <is>
          <t>Israel</t>
        </is>
      </c>
      <c r="E392" s="14" t="n">
        <v>2021</v>
      </c>
      <c r="F392" s="14" t="n">
        <v>0.17</v>
      </c>
      <c r="G392" s="14" t="n">
        <v>5.897</v>
      </c>
      <c r="H392" s="14" t="n">
        <v>1.143</v>
      </c>
      <c r="I392" s="14" t="n">
        <v>-4.577</v>
      </c>
      <c r="J392" s="14" t="n">
        <v>1.319</v>
      </c>
      <c r="K392" s="14" t="n">
        <v>0</v>
      </c>
      <c r="L392" s="14" t="n">
        <v>1</v>
      </c>
      <c r="M392" s="14" t="n">
        <v>1.311</v>
      </c>
      <c r="N392" s="14" t="n">
        <v>0.594</v>
      </c>
      <c r="O392" s="14" t="n">
        <v>0.008</v>
      </c>
      <c r="P392" s="14" t="n">
        <v>1.319</v>
      </c>
      <c r="Q392" s="14" t="n">
        <v>0</v>
      </c>
      <c r="R392" s="14" t="n">
        <v>1</v>
      </c>
      <c r="S392" s="14" t="n">
        <v>11.613</v>
      </c>
      <c r="T392" s="14" t="n">
        <v>6.86</v>
      </c>
      <c r="U392" s="14" t="n">
        <v>0</v>
      </c>
      <c r="V392" s="14" t="n">
        <v>13.588</v>
      </c>
      <c r="W392" s="14" t="n">
        <v>0.17</v>
      </c>
      <c r="X392" s="14" t="n">
        <v>1</v>
      </c>
      <c r="Y392" s="14" t="n">
        <v>2.463</v>
      </c>
      <c r="Z392" s="14" t="n">
        <v>0.275</v>
      </c>
      <c r="AA392" s="14" t="n">
        <v>-0.33</v>
      </c>
      <c r="AB392" s="14" t="n">
        <v>2.133</v>
      </c>
      <c r="AC392" s="14" t="n">
        <v>0</v>
      </c>
      <c r="AD392" s="14" t="n">
        <v>1</v>
      </c>
      <c r="AE392" s="14" t="n">
        <v>3.044</v>
      </c>
      <c r="AF392" s="14" t="n">
        <v>0.601</v>
      </c>
      <c r="AG392" s="14" t="n">
        <v>0.126</v>
      </c>
      <c r="AH392" s="14" t="n">
        <v>3.17</v>
      </c>
      <c r="AI392" s="14" t="n">
        <v>0</v>
      </c>
      <c r="AJ392" s="14" t="n">
        <v>1</v>
      </c>
      <c r="AK392" s="14" t="n">
        <v>6.529</v>
      </c>
      <c r="AL392" s="14" t="n">
        <v>3.106</v>
      </c>
      <c r="AM392" s="14" t="n">
        <v>0.142</v>
      </c>
      <c r="AN392" s="14" t="n">
        <v>7.805</v>
      </c>
      <c r="AO392" s="14" t="n">
        <v>0.17</v>
      </c>
      <c r="AP392" s="14" t="n">
        <v>1</v>
      </c>
      <c r="AQ392" s="14" t="n">
        <v>0.621</v>
      </c>
      <c r="AR392" s="14" t="n">
        <v>0.114</v>
      </c>
      <c r="AS392" s="14" t="n">
        <v>1.063</v>
      </c>
      <c r="AT392" s="14" t="n">
        <v>1.97</v>
      </c>
      <c r="AU392" s="14" t="n">
        <v>0.17</v>
      </c>
      <c r="AV392" s="14" t="n">
        <v>1</v>
      </c>
      <c r="AW392" s="14" t="n">
        <v>0.593</v>
      </c>
      <c r="AX392" s="14" t="n">
        <v>0.114</v>
      </c>
      <c r="AY392" s="14" t="n">
        <v>1.006</v>
      </c>
      <c r="AZ392" s="14" t="n">
        <v>1.871</v>
      </c>
      <c r="BA392" s="14" t="n">
        <v>0.17</v>
      </c>
      <c r="BB392" s="14" t="n">
        <v>1</v>
      </c>
      <c r="BC392" s="14" t="n">
        <v>0.44</v>
      </c>
      <c r="BD392" s="14" t="n">
        <v>0.114</v>
      </c>
      <c r="BE392" s="14" t="n">
        <v>0.406</v>
      </c>
      <c r="BF392" s="14" t="n">
        <v>0.99</v>
      </c>
      <c r="BG392" s="14" t="n">
        <v>0.17</v>
      </c>
      <c r="BH392" s="14" t="n">
        <v>1</v>
      </c>
      <c r="BI392" s="14" t="n">
        <v>0.5600000000000001</v>
      </c>
      <c r="BJ392" s="14" t="n">
        <v>0.114</v>
      </c>
      <c r="BK392" s="14" t="n">
        <v>0.676</v>
      </c>
      <c r="BL392" s="14" t="n">
        <v>1.447</v>
      </c>
      <c r="BM392" s="14" t="n">
        <v>0.17</v>
      </c>
      <c r="BN392" s="14" t="n">
        <v>1</v>
      </c>
      <c r="BO392" s="14" t="n">
        <v>0</v>
      </c>
      <c r="BP392" s="14" t="n">
        <v>0.02</v>
      </c>
      <c r="BQ392" s="14" t="n">
        <v>0.142</v>
      </c>
      <c r="BR392" s="14" t="n">
        <v>0</v>
      </c>
      <c r="BS392" s="14" t="n">
        <v>1</v>
      </c>
      <c r="BT392" s="14" t="n">
        <v>0</v>
      </c>
      <c r="BU392" s="14" t="n">
        <v>0</v>
      </c>
      <c r="BV392" s="14" t="n">
        <v>0.17</v>
      </c>
      <c r="BW392" s="14" t="n">
        <v>0.17</v>
      </c>
      <c r="BX392" s="14" t="n">
        <v>0.833</v>
      </c>
      <c r="BY392" s="14" t="n">
        <v>11.787</v>
      </c>
      <c r="BZ392" s="14" t="n">
        <v>0</v>
      </c>
      <c r="CA392" s="14" t="n">
        <v>11.787</v>
      </c>
      <c r="CB392" s="14" t="n">
        <v>0</v>
      </c>
      <c r="CC392" s="14" t="n">
        <v>81.69499999999999</v>
      </c>
      <c r="CD392" s="14" t="n">
        <v>7.95</v>
      </c>
      <c r="CE392" s="14" t="n">
        <v>1.553</v>
      </c>
      <c r="CF392" s="14" t="n">
        <v>97.40000000000001</v>
      </c>
      <c r="CG392" s="14" t="n">
        <v>0.17</v>
      </c>
      <c r="CH392" s="14" t="n">
        <v>1</v>
      </c>
      <c r="CI392" s="14" t="n">
        <v>0</v>
      </c>
      <c r="CJ392" s="14" t="n">
        <v>0</v>
      </c>
      <c r="CK392" s="14" t="n">
        <v>0</v>
      </c>
      <c r="CL392" s="14" t="n">
        <v>0</v>
      </c>
      <c r="CM392" s="14" t="n">
        <v>0</v>
      </c>
      <c r="CN392" s="14" t="n">
        <v>0.132</v>
      </c>
      <c r="CO392" s="14" t="n">
        <v>0</v>
      </c>
      <c r="CP392" s="14" t="n">
        <v>0</v>
      </c>
      <c r="CQ392" s="14" t="n">
        <v>1.198</v>
      </c>
      <c r="CR392" s="14" t="n">
        <v>0.984</v>
      </c>
      <c r="CS392" s="14" t="n">
        <v>1.882</v>
      </c>
      <c r="CT392" s="14" t="n">
        <v>4.753</v>
      </c>
      <c r="CU392" s="14" t="n">
        <v>14.129</v>
      </c>
    </row>
    <row r="393">
      <c r="A393" s="14" t="inlineStr">
        <is>
          <t>ISR2022</t>
        </is>
      </c>
      <c r="B393" s="14" t="inlineStr">
        <is>
          <t>ISR</t>
        </is>
      </c>
      <c r="C393" s="14" t="inlineStr">
        <is>
          <t>ISR</t>
        </is>
      </c>
      <c r="D393" s="14" t="inlineStr">
        <is>
          <t>Israel</t>
        </is>
      </c>
      <c r="E393" s="14" t="n">
        <v>2022</v>
      </c>
      <c r="F393" s="14" t="n">
        <v>0.17</v>
      </c>
      <c r="G393" s="14" t="n">
        <v>11.72</v>
      </c>
      <c r="H393" s="14" t="n">
        <v>1.235</v>
      </c>
      <c r="I393" s="14" t="n">
        <v>0.643</v>
      </c>
      <c r="J393" s="14" t="n">
        <v>12.363</v>
      </c>
      <c r="K393" s="14" t="n">
        <v>0</v>
      </c>
      <c r="L393" s="14" t="n">
        <v>1</v>
      </c>
      <c r="M393" s="14" t="n">
        <v>1.611</v>
      </c>
      <c r="N393" s="14" t="n">
        <v>0.665</v>
      </c>
      <c r="O393" s="14" t="n">
        <v>0.6830000000000001</v>
      </c>
      <c r="P393" s="14" t="n">
        <v>2.294</v>
      </c>
      <c r="Q393" s="14" t="n">
        <v>0</v>
      </c>
      <c r="R393" s="14" t="n">
        <v>1</v>
      </c>
      <c r="S393" s="14" t="n">
        <v>17.893</v>
      </c>
      <c r="T393" s="14" t="n">
        <v>7.408</v>
      </c>
      <c r="U393" s="14" t="n">
        <v>0.225</v>
      </c>
      <c r="V393" s="14" t="n">
        <v>20.935</v>
      </c>
      <c r="W393" s="14" t="n">
        <v>0.17</v>
      </c>
      <c r="X393" s="14" t="n">
        <v>1</v>
      </c>
      <c r="Y393" s="14" t="n">
        <v>2.652</v>
      </c>
      <c r="Z393" s="14" t="n">
        <v>0.296</v>
      </c>
      <c r="AA393" s="14" t="n">
        <v>-0.292</v>
      </c>
      <c r="AB393" s="14" t="n">
        <v>2.359</v>
      </c>
      <c r="AC393" s="14" t="n">
        <v>0</v>
      </c>
      <c r="AD393" s="14" t="n">
        <v>1</v>
      </c>
      <c r="AE393" s="14" t="n">
        <v>3.272</v>
      </c>
      <c r="AF393" s="14" t="n">
        <v>0.646</v>
      </c>
      <c r="AG393" s="14" t="n">
        <v>0.123</v>
      </c>
      <c r="AH393" s="14" t="n">
        <v>3.395</v>
      </c>
      <c r="AI393" s="14" t="n">
        <v>0</v>
      </c>
      <c r="AJ393" s="14" t="n">
        <v>1</v>
      </c>
      <c r="AK393" s="14" t="n">
        <v>6.99</v>
      </c>
      <c r="AL393" s="14" t="n">
        <v>3.326</v>
      </c>
      <c r="AM393" s="14" t="n">
        <v>0.228</v>
      </c>
      <c r="AN393" s="14" t="n">
        <v>8.34</v>
      </c>
      <c r="AO393" s="14" t="n">
        <v>0.17</v>
      </c>
      <c r="AP393" s="14" t="n">
        <v>1</v>
      </c>
      <c r="AQ393" s="14" t="n">
        <v>0.847</v>
      </c>
      <c r="AR393" s="14" t="n">
        <v>0.123</v>
      </c>
      <c r="AS393" s="14" t="n">
        <v>0.953</v>
      </c>
      <c r="AT393" s="14" t="n">
        <v>2.106</v>
      </c>
      <c r="AU393" s="14" t="n">
        <v>0.17</v>
      </c>
      <c r="AV393" s="14" t="n">
        <v>1</v>
      </c>
      <c r="AW393" s="14" t="n">
        <v>0.947</v>
      </c>
      <c r="AX393" s="14" t="n">
        <v>0.123</v>
      </c>
      <c r="AY393" s="14" t="n">
        <v>0.763</v>
      </c>
      <c r="AZ393" s="14" t="n">
        <v>2.001</v>
      </c>
      <c r="BA393" s="14" t="n">
        <v>0.17</v>
      </c>
      <c r="BB393" s="14" t="n">
        <v>1</v>
      </c>
      <c r="BC393" s="14" t="n">
        <v>0.589</v>
      </c>
      <c r="BD393" s="14" t="n">
        <v>0.123</v>
      </c>
      <c r="BE393" s="14" t="n">
        <v>0.347</v>
      </c>
      <c r="BF393" s="14" t="n">
        <v>1.095</v>
      </c>
      <c r="BG393" s="14" t="n">
        <v>0.17</v>
      </c>
      <c r="BH393" s="14" t="n">
        <v>1</v>
      </c>
      <c r="BI393" s="14" t="n">
        <v>0.6889999999999999</v>
      </c>
      <c r="BJ393" s="14" t="n">
        <v>0.123</v>
      </c>
      <c r="BK393" s="14" t="n">
        <v>1.123</v>
      </c>
      <c r="BL393" s="14" t="n">
        <v>2.12</v>
      </c>
      <c r="BM393" s="14" t="n">
        <v>0.17</v>
      </c>
      <c r="BN393" s="14" t="n">
        <v>1</v>
      </c>
      <c r="BO393" s="14" t="n">
        <v>0</v>
      </c>
      <c r="BP393" s="14" t="n">
        <v>0.023</v>
      </c>
      <c r="BQ393" s="14" t="n">
        <v>0.172</v>
      </c>
      <c r="BR393" s="14" t="n">
        <v>0</v>
      </c>
      <c r="BS393" s="14" t="n">
        <v>1</v>
      </c>
      <c r="BT393" s="14" t="n">
        <v>0</v>
      </c>
      <c r="BU393" s="14" t="n">
        <v>0</v>
      </c>
      <c r="BV393" s="14" t="n">
        <v>0.175</v>
      </c>
      <c r="BW393" s="14" t="n">
        <v>0.17</v>
      </c>
      <c r="BX393" s="14" t="n">
        <v>0.833</v>
      </c>
      <c r="BY393" s="14" t="n">
        <v>12.729</v>
      </c>
      <c r="BZ393" s="14" t="n">
        <v>0</v>
      </c>
      <c r="CA393" s="14" t="n">
        <v>12.729</v>
      </c>
      <c r="CB393" s="14" t="n">
        <v>0</v>
      </c>
      <c r="CC393" s="14" t="n">
        <v>102.477</v>
      </c>
      <c r="CD393" s="14" t="n">
        <v>7.95</v>
      </c>
      <c r="CE393" s="14" t="n">
        <v>0.511</v>
      </c>
      <c r="CF393" s="14" t="n">
        <v>118.999</v>
      </c>
      <c r="CG393" s="14" t="n">
        <v>0.17</v>
      </c>
      <c r="CH393" s="14" t="n">
        <v>1</v>
      </c>
      <c r="CI393" s="14" t="n">
        <v>0</v>
      </c>
      <c r="CJ393" s="14" t="n">
        <v>0</v>
      </c>
      <c r="CK393" s="14" t="n">
        <v>0</v>
      </c>
      <c r="CL393" s="14" t="n">
        <v>0</v>
      </c>
      <c r="CM393" s="14" t="n">
        <v>0</v>
      </c>
      <c r="CN393" s="14" t="n">
        <v>0.157</v>
      </c>
      <c r="CO393" s="14" t="n">
        <v>0</v>
      </c>
      <c r="CP393" s="14" t="n">
        <v>0</v>
      </c>
      <c r="CQ393" s="14" t="n">
        <v>1.294</v>
      </c>
      <c r="CR393" s="14" t="n">
        <v>0.996</v>
      </c>
      <c r="CS393" s="14" t="n">
        <v>2.032</v>
      </c>
      <c r="CT393" s="14" t="n">
        <v>10.485</v>
      </c>
      <c r="CU393" s="14" t="n">
        <v>28.059</v>
      </c>
    </row>
    <row r="394">
      <c r="A394" s="14" t="inlineStr">
        <is>
          <t>ISR2023</t>
        </is>
      </c>
      <c r="B394" s="14" t="inlineStr">
        <is>
          <t>ISR</t>
        </is>
      </c>
      <c r="C394" s="14" t="inlineStr">
        <is>
          <t>ISR</t>
        </is>
      </c>
      <c r="D394" s="14" t="inlineStr">
        <is>
          <t>Israel</t>
        </is>
      </c>
      <c r="E394" s="14" t="n">
        <v>2023</v>
      </c>
      <c r="F394" s="14" t="n">
        <v>0.17</v>
      </c>
      <c r="G394" s="14" t="n">
        <v>5.796</v>
      </c>
      <c r="H394" s="14" t="n">
        <v>1.231</v>
      </c>
      <c r="I394" s="14" t="n">
        <v>0.012</v>
      </c>
      <c r="J394" s="14" t="n">
        <v>5.807</v>
      </c>
      <c r="K394" s="14" t="n">
        <v>0</v>
      </c>
      <c r="L394" s="14" t="n">
        <v>1</v>
      </c>
      <c r="M394" s="14" t="n">
        <v>1.234</v>
      </c>
      <c r="N394" s="14" t="n">
        <v>0.612</v>
      </c>
      <c r="O394" s="14" t="n">
        <v>1.359</v>
      </c>
      <c r="P394" s="14" t="n">
        <v>2.593</v>
      </c>
      <c r="Q394" s="14" t="n">
        <v>0</v>
      </c>
      <c r="R394" s="14" t="n">
        <v>1</v>
      </c>
      <c r="S394" s="14" t="n">
        <v>11.952</v>
      </c>
      <c r="T394" s="14" t="n">
        <v>7.388</v>
      </c>
      <c r="U394" s="14" t="n">
        <v>0.225</v>
      </c>
      <c r="V394" s="14" t="n">
        <v>13.984</v>
      </c>
      <c r="W394" s="14" t="n">
        <v>0.17</v>
      </c>
      <c r="X394" s="14" t="n">
        <v>1</v>
      </c>
      <c r="Y394" s="14" t="n">
        <v>2.759</v>
      </c>
      <c r="Z394" s="14" t="n">
        <v>0.308</v>
      </c>
      <c r="AA394" s="14" t="n">
        <v>-0.255</v>
      </c>
      <c r="AB394" s="14" t="n">
        <v>2.504</v>
      </c>
      <c r="AC394" s="14" t="n">
        <v>0</v>
      </c>
      <c r="AD394" s="14" t="n">
        <v>1</v>
      </c>
      <c r="AE394" s="14" t="n">
        <v>3.402</v>
      </c>
      <c r="AF394" s="14" t="n">
        <v>0.671</v>
      </c>
      <c r="AG394" s="14" t="n">
        <v>0.12</v>
      </c>
      <c r="AH394" s="14" t="n">
        <v>3.522</v>
      </c>
      <c r="AI394" s="14" t="n">
        <v>0</v>
      </c>
      <c r="AJ394" s="14" t="n">
        <v>1</v>
      </c>
      <c r="AK394" s="14" t="n">
        <v>7.259</v>
      </c>
      <c r="AL394" s="14" t="n">
        <v>3.453</v>
      </c>
      <c r="AM394" s="14" t="n">
        <v>0.274</v>
      </c>
      <c r="AN394" s="14" t="n">
        <v>8.65</v>
      </c>
      <c r="AO394" s="14" t="n">
        <v>0.17</v>
      </c>
      <c r="AP394" s="14" t="n">
        <v>1</v>
      </c>
      <c r="AQ394" s="14" t="n">
        <v>0.749</v>
      </c>
      <c r="AR394" s="14" t="n">
        <v>0.129</v>
      </c>
      <c r="AS394" s="14" t="n">
        <v>0.904</v>
      </c>
      <c r="AT394" s="14" t="n">
        <v>1.933</v>
      </c>
      <c r="AU394" s="14" t="n">
        <v>0.17</v>
      </c>
      <c r="AV394" s="14" t="n">
        <v>1</v>
      </c>
      <c r="AW394" s="14" t="n">
        <v>0.783</v>
      </c>
      <c r="AX394" s="14" t="n">
        <v>0.129</v>
      </c>
      <c r="AY394" s="14" t="n">
        <v>0.787</v>
      </c>
      <c r="AZ394" s="14" t="n">
        <v>1.836</v>
      </c>
      <c r="BA394" s="14" t="n">
        <v>0.17</v>
      </c>
      <c r="BB394" s="14" t="n">
        <v>1</v>
      </c>
      <c r="BC394" s="14" t="n">
        <v>0.527</v>
      </c>
      <c r="BD394" s="14" t="n">
        <v>0.129</v>
      </c>
      <c r="BE394" s="14" t="n">
        <v>0.257</v>
      </c>
      <c r="BF394" s="14" t="n">
        <v>0.918</v>
      </c>
      <c r="BG394" s="14" t="n">
        <v>0.17</v>
      </c>
      <c r="BH394" s="14" t="n">
        <v>1</v>
      </c>
      <c r="BI394" s="14" t="n">
        <v>0.64</v>
      </c>
      <c r="BJ394" s="14" t="n">
        <v>0.129</v>
      </c>
      <c r="BK394" s="14" t="n">
        <v>1.078</v>
      </c>
      <c r="BL394" s="14" t="n">
        <v>2.01</v>
      </c>
      <c r="BM394" s="14" t="n">
        <v>0.17</v>
      </c>
      <c r="BN394" s="14" t="n">
        <v>1</v>
      </c>
      <c r="BO394" s="14" t="n">
        <v>0</v>
      </c>
      <c r="BP394" s="14" t="n">
        <v>0.024</v>
      </c>
      <c r="BQ394" s="14" t="n">
        <v>0.133</v>
      </c>
      <c r="BR394" s="14" t="n">
        <v>0</v>
      </c>
      <c r="BS394" s="14" t="n">
        <v>1</v>
      </c>
      <c r="BT394" s="14" t="n">
        <v>0</v>
      </c>
      <c r="BU394" s="14" t="n">
        <v>0</v>
      </c>
      <c r="BV394" s="14" t="n">
        <v>0.172</v>
      </c>
      <c r="BW394" s="14" t="n">
        <v>0.17</v>
      </c>
      <c r="BX394" s="14" t="n">
        <v>0.833</v>
      </c>
      <c r="BY394" s="14" t="n">
        <v>13.254</v>
      </c>
      <c r="BZ394" s="14" t="n">
        <v>0</v>
      </c>
      <c r="CA394" s="14" t="n">
        <v>13.254</v>
      </c>
      <c r="CB394" s="14" t="n">
        <v>0</v>
      </c>
      <c r="CC394" s="14" t="n">
        <v>87.07899999999999</v>
      </c>
      <c r="CD394" s="14" t="n">
        <v>7.95</v>
      </c>
      <c r="CE394" s="14" t="n">
        <v>0.824</v>
      </c>
      <c r="CF394" s="14" t="n">
        <v>100.946</v>
      </c>
      <c r="CG394" s="14" t="n">
        <v>0.17</v>
      </c>
      <c r="CH394" s="14" t="n">
        <v>1</v>
      </c>
      <c r="CI394" s="14" t="n">
        <v>0</v>
      </c>
      <c r="CJ394" s="14" t="n">
        <v>0</v>
      </c>
      <c r="CK394" s="14" t="n">
        <v>0</v>
      </c>
      <c r="CL394" s="14" t="n">
        <v>0</v>
      </c>
      <c r="CM394" s="14" t="n">
        <v>0</v>
      </c>
      <c r="CN394" s="14" t="n">
        <v>0.178</v>
      </c>
      <c r="CO394" s="14" t="n">
        <v>0</v>
      </c>
      <c r="CP394" s="14" t="n">
        <v>0.08500000000000001</v>
      </c>
      <c r="CQ394" s="14" t="n">
        <v>1.348</v>
      </c>
      <c r="CR394" s="14" t="n">
        <v>1</v>
      </c>
      <c r="CS394" s="14" t="n">
        <v>2.116</v>
      </c>
      <c r="CT394" s="14" t="n">
        <v>4.861</v>
      </c>
      <c r="CU394" s="14" t="n">
        <v>9.260999999999999</v>
      </c>
    </row>
    <row r="395">
      <c r="A395" s="14" t="inlineStr">
        <is>
          <t>ISR2024</t>
        </is>
      </c>
      <c r="B395" s="14" t="inlineStr">
        <is>
          <t>ISR</t>
        </is>
      </c>
      <c r="C395" s="14" t="inlineStr">
        <is>
          <t>ISR</t>
        </is>
      </c>
      <c r="D395" s="14" t="inlineStr">
        <is>
          <t>Israel</t>
        </is>
      </c>
      <c r="E395" s="14" t="n">
        <v>2024</v>
      </c>
      <c r="F395" s="14" t="n">
        <v>0.17</v>
      </c>
      <c r="G395" s="14" t="n">
        <v>5.277</v>
      </c>
      <c r="H395" s="14" t="n">
        <v>1.268</v>
      </c>
      <c r="I395" s="14" t="n">
        <v>0.012</v>
      </c>
      <c r="J395" s="14" t="n">
        <v>5.289</v>
      </c>
      <c r="K395" s="14" t="n">
        <v>0</v>
      </c>
      <c r="L395" s="14" t="n">
        <v>1</v>
      </c>
      <c r="M395" s="14" t="n">
        <v>1.121</v>
      </c>
      <c r="N395" s="14" t="n">
        <v>0.61</v>
      </c>
      <c r="O395" s="14" t="n">
        <v>1.399</v>
      </c>
      <c r="P395" s="14" t="n">
        <v>2.519</v>
      </c>
      <c r="Q395" s="14" t="n">
        <v>0</v>
      </c>
      <c r="R395" s="14" t="n">
        <v>1</v>
      </c>
      <c r="S395" s="14" t="n">
        <v>11.615</v>
      </c>
      <c r="T395" s="14" t="n">
        <v>7.606</v>
      </c>
      <c r="U395" s="14" t="n">
        <v>0.269</v>
      </c>
      <c r="V395" s="14" t="n">
        <v>13.59</v>
      </c>
      <c r="W395" s="14" t="n">
        <v>0.17</v>
      </c>
      <c r="X395" s="14" t="n">
        <v>1</v>
      </c>
      <c r="Y395" s="14" t="n">
        <v>2.84</v>
      </c>
      <c r="Z395" s="14" t="n">
        <v>0.317</v>
      </c>
      <c r="AA395" s="14" t="n">
        <v>-0.263</v>
      </c>
      <c r="AB395" s="14" t="n">
        <v>2.578</v>
      </c>
      <c r="AC395" s="14" t="n">
        <v>0</v>
      </c>
      <c r="AD395" s="14" t="n">
        <v>1</v>
      </c>
      <c r="AE395" s="14" t="n">
        <v>3.502</v>
      </c>
      <c r="AF395" s="14" t="n">
        <v>0.6909999999999999</v>
      </c>
      <c r="AG395" s="14" t="n">
        <v>0.124</v>
      </c>
      <c r="AH395" s="14" t="n">
        <v>3.626</v>
      </c>
      <c r="AI395" s="14" t="n">
        <v>0</v>
      </c>
      <c r="AJ395" s="14" t="n">
        <v>1</v>
      </c>
      <c r="AK395" s="14" t="n">
        <v>7.473</v>
      </c>
      <c r="AL395" s="14" t="n">
        <v>3.555</v>
      </c>
      <c r="AM395" s="14" t="n">
        <v>0.315</v>
      </c>
      <c r="AN395" s="14" t="n">
        <v>8.904999999999999</v>
      </c>
      <c r="AO395" s="14" t="n">
        <v>0.17</v>
      </c>
      <c r="AP395" s="14" t="n">
        <v>1</v>
      </c>
      <c r="AQ395" s="14" t="n">
        <v>0.72</v>
      </c>
      <c r="AR395" s="14" t="n">
        <v>0.132</v>
      </c>
      <c r="AS395" s="14" t="n">
        <v>1.046</v>
      </c>
      <c r="AT395" s="14" t="n">
        <v>2.066</v>
      </c>
      <c r="AU395" s="14" t="n">
        <v>0.17</v>
      </c>
      <c r="AV395" s="14" t="n">
        <v>1</v>
      </c>
      <c r="AW395" s="14" t="n">
        <v>0.734</v>
      </c>
      <c r="AX395" s="14" t="n">
        <v>0.132</v>
      </c>
      <c r="AY395" s="14" t="n">
        <v>0.944</v>
      </c>
      <c r="AZ395" s="14" t="n">
        <v>1.963</v>
      </c>
      <c r="BA395" s="14" t="n">
        <v>0.17</v>
      </c>
      <c r="BB395" s="14" t="n">
        <v>1</v>
      </c>
      <c r="BC395" s="14" t="n">
        <v>0.51</v>
      </c>
      <c r="BD395" s="14" t="n">
        <v>0.132</v>
      </c>
      <c r="BE395" s="14" t="n">
        <v>0.281</v>
      </c>
      <c r="BF395" s="14" t="n">
        <v>0.926</v>
      </c>
      <c r="BG395" s="14" t="n">
        <v>0.17</v>
      </c>
      <c r="BH395" s="14" t="n">
        <v>1</v>
      </c>
      <c r="BI395" s="14" t="n">
        <v>0.652</v>
      </c>
      <c r="BJ395" s="14" t="n">
        <v>0.132</v>
      </c>
      <c r="BK395" s="14" t="n">
        <v>1.351</v>
      </c>
      <c r="BL395" s="14" t="n">
        <v>2.344</v>
      </c>
      <c r="BM395" s="14" t="n">
        <v>0.17</v>
      </c>
      <c r="BN395" s="14" t="n">
        <v>1</v>
      </c>
      <c r="BO395" s="14" t="n">
        <v>0</v>
      </c>
      <c r="BP395" s="14" t="n">
        <v>0.025</v>
      </c>
      <c r="BQ395" s="14" t="n">
        <v>0.093</v>
      </c>
      <c r="BR395" s="14" t="n">
        <v>0</v>
      </c>
      <c r="BS395" s="14" t="n">
        <v>1</v>
      </c>
      <c r="BT395" s="14" t="n">
        <v>0</v>
      </c>
      <c r="BU395" s="14" t="n">
        <v>0</v>
      </c>
      <c r="BV395" s="14" t="n">
        <v>0.174</v>
      </c>
      <c r="BW395" s="14" t="n">
        <v>0.17</v>
      </c>
      <c r="BX395" s="14" t="n">
        <v>0.833</v>
      </c>
      <c r="BY395" s="14" t="n">
        <v>13.646</v>
      </c>
      <c r="BZ395" s="14" t="n">
        <v>0</v>
      </c>
      <c r="CA395" s="14" t="n">
        <v>13.646</v>
      </c>
      <c r="CB395" s="14" t="n">
        <v>0</v>
      </c>
      <c r="CC395" s="14" t="n">
        <v>86.38500000000001</v>
      </c>
      <c r="CD395" s="14" t="n">
        <v>7.95</v>
      </c>
      <c r="CE395" s="14" t="n">
        <v>1.158</v>
      </c>
      <c r="CF395" s="14" t="n">
        <v>100.107</v>
      </c>
      <c r="CG395" s="14" t="n">
        <v>0.17</v>
      </c>
      <c r="CH395" s="14" t="n">
        <v>1</v>
      </c>
      <c r="CI395" s="14" t="n">
        <v>0</v>
      </c>
      <c r="CJ395" s="14" t="n">
        <v>0</v>
      </c>
      <c r="CK395" s="14" t="n">
        <v>0</v>
      </c>
      <c r="CL395" s="14" t="n">
        <v>0</v>
      </c>
      <c r="CM395" s="14" t="n">
        <v>0</v>
      </c>
      <c r="CN395" s="14" t="n">
        <v>0.212</v>
      </c>
      <c r="CO395" s="14" t="n">
        <v>0</v>
      </c>
      <c r="CP395" s="14" t="n">
        <v>0.08500000000000001</v>
      </c>
      <c r="CQ395" s="14" t="n">
        <v>1.387</v>
      </c>
      <c r="CR395" s="14" t="n">
        <v>1</v>
      </c>
      <c r="CS395" s="14" t="n">
        <v>2.179</v>
      </c>
      <c r="CT395" s="14" t="n">
        <v>4.251</v>
      </c>
      <c r="CU395" s="14" t="n">
        <v>7.598</v>
      </c>
    </row>
    <row r="396">
      <c r="A396" s="14" t="inlineStr">
        <is>
          <t>ITA2021</t>
        </is>
      </c>
      <c r="B396" s="14" t="inlineStr">
        <is>
          <t>ITA</t>
        </is>
      </c>
      <c r="C396" s="14" t="inlineStr">
        <is>
          <t>ITA</t>
        </is>
      </c>
      <c r="D396" s="14" t="inlineStr">
        <is>
          <t>Italy</t>
        </is>
      </c>
      <c r="E396" s="14" t="n">
        <v>2021</v>
      </c>
      <c r="F396" s="14" t="n">
        <v>0.22</v>
      </c>
      <c r="G396" s="14" t="n">
        <v>6.008</v>
      </c>
      <c r="H396" s="14" t="n">
        <v>1.143</v>
      </c>
      <c r="I396" s="14" t="n">
        <v>1.659</v>
      </c>
      <c r="J396" s="14" t="n">
        <v>7.668</v>
      </c>
      <c r="K396" s="14" t="n">
        <v>0</v>
      </c>
      <c r="L396" s="14" t="n">
        <v>1</v>
      </c>
      <c r="M396" s="14" t="n">
        <v>7.964</v>
      </c>
      <c r="N396" s="14" t="n">
        <v>3.43</v>
      </c>
      <c r="O396" s="14" t="n">
        <v>1.702</v>
      </c>
      <c r="P396" s="14" t="n">
        <v>9.666</v>
      </c>
      <c r="Q396" s="14" t="n">
        <v>0</v>
      </c>
      <c r="R396" s="14" t="n">
        <v>1</v>
      </c>
      <c r="S396" s="14" t="n">
        <v>11.725</v>
      </c>
      <c r="T396" s="14" t="n">
        <v>6.86</v>
      </c>
      <c r="U396" s="14" t="n">
        <v>0</v>
      </c>
      <c r="V396" s="14" t="n">
        <v>14.305</v>
      </c>
      <c r="W396" s="14" t="n">
        <v>0.22</v>
      </c>
      <c r="X396" s="14" t="n">
        <v>1</v>
      </c>
      <c r="Y396" s="14" t="n">
        <v>20.005</v>
      </c>
      <c r="Z396" s="14" t="n">
        <v>2.21</v>
      </c>
      <c r="AA396" s="14" t="n">
        <v>-8.103</v>
      </c>
      <c r="AB396" s="14" t="n">
        <v>11.901</v>
      </c>
      <c r="AC396" s="14" t="n">
        <v>0</v>
      </c>
      <c r="AD396" s="14" t="n">
        <v>1</v>
      </c>
      <c r="AE396" s="14" t="n">
        <v>19.961</v>
      </c>
      <c r="AF396" s="14" t="n">
        <v>3.928</v>
      </c>
      <c r="AG396" s="14" t="n">
        <v>-8.06</v>
      </c>
      <c r="AH396" s="14" t="n">
        <v>11.901</v>
      </c>
      <c r="AI396" s="14" t="n">
        <v>0</v>
      </c>
      <c r="AJ396" s="14" t="n">
        <v>1</v>
      </c>
      <c r="AK396" s="14" t="n">
        <v>28.296</v>
      </c>
      <c r="AL396" s="14" t="n">
        <v>13.888</v>
      </c>
      <c r="AM396" s="14" t="n">
        <v>-5.3</v>
      </c>
      <c r="AN396" s="14" t="n">
        <v>28.055</v>
      </c>
      <c r="AO396" s="14" t="n">
        <v>0.22</v>
      </c>
      <c r="AP396" s="14" t="n">
        <v>1</v>
      </c>
      <c r="AQ396" s="14" t="n">
        <v>0.619</v>
      </c>
      <c r="AR396" s="14" t="n">
        <v>0.114</v>
      </c>
      <c r="AS396" s="14" t="n">
        <v>0.956</v>
      </c>
      <c r="AT396" s="14" t="n">
        <v>1.922</v>
      </c>
      <c r="AU396" s="14" t="n">
        <v>0.22</v>
      </c>
      <c r="AV396" s="14" t="n">
        <v>1</v>
      </c>
      <c r="AW396" s="14" t="n">
        <v>0.599</v>
      </c>
      <c r="AX396" s="14" t="n">
        <v>0.114</v>
      </c>
      <c r="AY396" s="14" t="n">
        <v>0.841</v>
      </c>
      <c r="AZ396" s="14" t="n">
        <v>1.758</v>
      </c>
      <c r="BA396" s="14" t="n">
        <v>0.22</v>
      </c>
      <c r="BB396" s="14" t="n">
        <v>1</v>
      </c>
      <c r="BC396" s="14" t="n">
        <v>0.439</v>
      </c>
      <c r="BD396" s="14" t="n">
        <v>0.114</v>
      </c>
      <c r="BE396" s="14" t="n">
        <v>0.244</v>
      </c>
      <c r="BF396" s="14" t="n">
        <v>0.833</v>
      </c>
      <c r="BG396" s="14" t="n">
        <v>0.22</v>
      </c>
      <c r="BH396" s="14" t="n">
        <v>1</v>
      </c>
      <c r="BI396" s="14" t="n">
        <v>0.505</v>
      </c>
      <c r="BJ396" s="14" t="n">
        <v>0.114</v>
      </c>
      <c r="BK396" s="14" t="n">
        <v>0.744</v>
      </c>
      <c r="BL396" s="14" t="n">
        <v>1.523</v>
      </c>
      <c r="BM396" s="14" t="n">
        <v>0.22</v>
      </c>
      <c r="BN396" s="14" t="n">
        <v>1</v>
      </c>
      <c r="BO396" s="14" t="n">
        <v>0</v>
      </c>
      <c r="BP396" s="14" t="n">
        <v>0.024</v>
      </c>
      <c r="BQ396" s="14" t="n">
        <v>0.15</v>
      </c>
      <c r="BR396" s="14" t="n">
        <v>0</v>
      </c>
      <c r="BS396" s="14" t="n">
        <v>1</v>
      </c>
      <c r="BT396" s="14" t="n">
        <v>0</v>
      </c>
      <c r="BU396" s="14" t="n">
        <v>0.06</v>
      </c>
      <c r="BV396" s="14" t="n">
        <v>0.273</v>
      </c>
      <c r="BW396" s="14" t="n">
        <v>0.22</v>
      </c>
      <c r="BX396" s="14" t="n">
        <v>1</v>
      </c>
      <c r="BY396" s="14" t="n">
        <v>11.787</v>
      </c>
      <c r="BZ396" s="14" t="n">
        <v>0</v>
      </c>
      <c r="CA396" s="14" t="n">
        <v>11.787</v>
      </c>
      <c r="CB396" s="14" t="n">
        <v>0</v>
      </c>
      <c r="CC396" s="14" t="n">
        <v>78.125</v>
      </c>
      <c r="CD396" s="14" t="n">
        <v>7.95</v>
      </c>
      <c r="CE396" s="14" t="n">
        <v>125.913</v>
      </c>
      <c r="CF396" s="14" t="n">
        <v>248.926</v>
      </c>
      <c r="CG396" s="14" t="n">
        <v>0.22</v>
      </c>
      <c r="CH396" s="14" t="n">
        <v>1</v>
      </c>
      <c r="CI396" s="14" t="n">
        <v>0</v>
      </c>
      <c r="CJ396" s="14" t="n">
        <v>0</v>
      </c>
      <c r="CK396" s="14" t="n">
        <v>0</v>
      </c>
      <c r="CL396" s="14" t="n">
        <v>0</v>
      </c>
      <c r="CM396" s="14" t="n">
        <v>0</v>
      </c>
      <c r="CN396" s="14" t="n">
        <v>0.012</v>
      </c>
      <c r="CO396" s="14" t="n">
        <v>0</v>
      </c>
      <c r="CP396" s="14" t="n">
        <v>0</v>
      </c>
      <c r="CQ396" s="14" t="n">
        <v>1.198</v>
      </c>
      <c r="CR396" s="14" t="n">
        <v>0</v>
      </c>
      <c r="CS396" s="14" t="n">
        <v>8.928000000000001</v>
      </c>
      <c r="CT396" s="14" t="n">
        <v>4.865</v>
      </c>
      <c r="CU396" s="14" t="n">
        <v>15.302</v>
      </c>
    </row>
    <row r="397">
      <c r="A397" s="14" t="inlineStr">
        <is>
          <t>ITA2022</t>
        </is>
      </c>
      <c r="B397" s="14" t="inlineStr">
        <is>
          <t>ITA</t>
        </is>
      </c>
      <c r="C397" s="14" t="inlineStr">
        <is>
          <t>ITA</t>
        </is>
      </c>
      <c r="D397" s="14" t="inlineStr">
        <is>
          <t>Italy</t>
        </is>
      </c>
      <c r="E397" s="14" t="n">
        <v>2022</v>
      </c>
      <c r="F397" s="14" t="n">
        <v>0.22</v>
      </c>
      <c r="G397" s="14" t="n">
        <v>12.793</v>
      </c>
      <c r="H397" s="14" t="n">
        <v>1.235</v>
      </c>
      <c r="I397" s="14" t="n">
        <v>8.537000000000001</v>
      </c>
      <c r="J397" s="14" t="n">
        <v>21.331</v>
      </c>
      <c r="K397" s="14" t="n">
        <v>0</v>
      </c>
      <c r="L397" s="14" t="n">
        <v>1</v>
      </c>
      <c r="M397" s="14" t="n">
        <v>9.782999999999999</v>
      </c>
      <c r="N397" s="14" t="n">
        <v>3.704</v>
      </c>
      <c r="O397" s="14" t="n">
        <v>8.579000000000001</v>
      </c>
      <c r="P397" s="14" t="n">
        <v>18.361</v>
      </c>
      <c r="Q397" s="14" t="n">
        <v>0</v>
      </c>
      <c r="R397" s="14" t="n">
        <v>1</v>
      </c>
      <c r="S397" s="14" t="n">
        <v>18.967</v>
      </c>
      <c r="T397" s="14" t="n">
        <v>7.408</v>
      </c>
      <c r="U397" s="14" t="n">
        <v>0.309</v>
      </c>
      <c r="V397" s="14" t="n">
        <v>23.14</v>
      </c>
      <c r="W397" s="14" t="n">
        <v>0.22</v>
      </c>
      <c r="X397" s="14" t="n">
        <v>1</v>
      </c>
      <c r="Y397" s="14" t="n">
        <v>41.268</v>
      </c>
      <c r="Z397" s="14" t="n">
        <v>4.329</v>
      </c>
      <c r="AA397" s="14" t="n">
        <v>-9.202</v>
      </c>
      <c r="AB397" s="14" t="n">
        <v>32.066</v>
      </c>
      <c r="AC397" s="14" t="n">
        <v>0</v>
      </c>
      <c r="AD397" s="14" t="n">
        <v>1</v>
      </c>
      <c r="AE397" s="14" t="n">
        <v>41.316</v>
      </c>
      <c r="AF397" s="14" t="n">
        <v>7.659</v>
      </c>
      <c r="AG397" s="14" t="n">
        <v>-9.249000000000001</v>
      </c>
      <c r="AH397" s="14" t="n">
        <v>32.066</v>
      </c>
      <c r="AI397" s="14" t="n">
        <v>0</v>
      </c>
      <c r="AJ397" s="14" t="n">
        <v>1</v>
      </c>
      <c r="AK397" s="14" t="n">
        <v>50.199</v>
      </c>
      <c r="AL397" s="14" t="n">
        <v>23.972</v>
      </c>
      <c r="AM397" s="14" t="n">
        <v>-22.673</v>
      </c>
      <c r="AN397" s="14" t="n">
        <v>33.581</v>
      </c>
      <c r="AO397" s="14" t="n">
        <v>0.22</v>
      </c>
      <c r="AP397" s="14" t="n">
        <v>1</v>
      </c>
      <c r="AQ397" s="14" t="n">
        <v>0.861</v>
      </c>
      <c r="AR397" s="14" t="n">
        <v>0.123</v>
      </c>
      <c r="AS397" s="14" t="n">
        <v>0.705</v>
      </c>
      <c r="AT397" s="14" t="n">
        <v>1.91</v>
      </c>
      <c r="AU397" s="14" t="n">
        <v>0.22</v>
      </c>
      <c r="AV397" s="14" t="n">
        <v>1</v>
      </c>
      <c r="AW397" s="14" t="n">
        <v>0.986</v>
      </c>
      <c r="AX397" s="14" t="n">
        <v>0.123</v>
      </c>
      <c r="AY397" s="14" t="n">
        <v>0.581</v>
      </c>
      <c r="AZ397" s="14" t="n">
        <v>1.912</v>
      </c>
      <c r="BA397" s="14" t="n">
        <v>0.22</v>
      </c>
      <c r="BB397" s="14" t="n">
        <v>1</v>
      </c>
      <c r="BC397" s="14" t="n">
        <v>0.598</v>
      </c>
      <c r="BD397" s="14" t="n">
        <v>0.123</v>
      </c>
      <c r="BE397" s="14" t="n">
        <v>0.105</v>
      </c>
      <c r="BF397" s="14" t="n">
        <v>0.857</v>
      </c>
      <c r="BG397" s="14" t="n">
        <v>0.22</v>
      </c>
      <c r="BH397" s="14" t="n">
        <v>1</v>
      </c>
      <c r="BI397" s="14" t="n">
        <v>0.612</v>
      </c>
      <c r="BJ397" s="14" t="n">
        <v>0.123</v>
      </c>
      <c r="BK397" s="14" t="n">
        <v>0.91</v>
      </c>
      <c r="BL397" s="14" t="n">
        <v>1.858</v>
      </c>
      <c r="BM397" s="14" t="n">
        <v>0.22</v>
      </c>
      <c r="BN397" s="14" t="n">
        <v>1</v>
      </c>
      <c r="BO397" s="14" t="n">
        <v>0</v>
      </c>
      <c r="BP397" s="14" t="n">
        <v>0.003</v>
      </c>
      <c r="BQ397" s="14" t="n">
        <v>0.275</v>
      </c>
      <c r="BR397" s="14" t="n">
        <v>0</v>
      </c>
      <c r="BS397" s="14" t="n">
        <v>1</v>
      </c>
      <c r="BT397" s="14" t="n">
        <v>0</v>
      </c>
      <c r="BU397" s="14" t="n">
        <v>0.016</v>
      </c>
      <c r="BV397" s="14" t="n">
        <v>0.356</v>
      </c>
      <c r="BW397" s="14" t="n">
        <v>0.22</v>
      </c>
      <c r="BX397" s="14" t="n">
        <v>1</v>
      </c>
      <c r="BY397" s="14" t="n">
        <v>12.729</v>
      </c>
      <c r="BZ397" s="14" t="n">
        <v>0</v>
      </c>
      <c r="CA397" s="14" t="n">
        <v>12.729</v>
      </c>
      <c r="CB397" s="14" t="n">
        <v>0</v>
      </c>
      <c r="CC397" s="14" t="n">
        <v>97.90000000000001</v>
      </c>
      <c r="CD397" s="14" t="n">
        <v>7.95</v>
      </c>
      <c r="CE397" s="14" t="n">
        <v>177.071</v>
      </c>
      <c r="CF397" s="14" t="n">
        <v>335.464</v>
      </c>
      <c r="CG397" s="14" t="n">
        <v>0.22</v>
      </c>
      <c r="CH397" s="14" t="n">
        <v>1</v>
      </c>
      <c r="CI397" s="14" t="n">
        <v>0</v>
      </c>
      <c r="CJ397" s="14" t="n">
        <v>0</v>
      </c>
      <c r="CK397" s="14" t="n">
        <v>0</v>
      </c>
      <c r="CL397" s="14" t="n">
        <v>0</v>
      </c>
      <c r="CM397" s="14" t="n">
        <v>0</v>
      </c>
      <c r="CN397" s="14" t="n">
        <v>0.013</v>
      </c>
      <c r="CO397" s="14" t="n">
        <v>0</v>
      </c>
      <c r="CP397" s="14" t="n">
        <v>0</v>
      </c>
      <c r="CQ397" s="14" t="n">
        <v>1.294</v>
      </c>
      <c r="CR397" s="14" t="n">
        <v>0</v>
      </c>
      <c r="CS397" s="14" t="n">
        <v>9.641999999999999</v>
      </c>
      <c r="CT397" s="14" t="n">
        <v>11.559</v>
      </c>
      <c r="CU397" s="14" t="n">
        <v>36.473</v>
      </c>
    </row>
    <row r="398">
      <c r="A398" s="14" t="inlineStr">
        <is>
          <t>ITA2023</t>
        </is>
      </c>
      <c r="B398" s="14" t="inlineStr">
        <is>
          <t>ITA</t>
        </is>
      </c>
      <c r="C398" s="14" t="inlineStr">
        <is>
          <t>ITA</t>
        </is>
      </c>
      <c r="D398" s="14" t="inlineStr">
        <is>
          <t>Italy</t>
        </is>
      </c>
      <c r="E398" s="14" t="n">
        <v>2023</v>
      </c>
      <c r="F398" s="14" t="n">
        <v>0.22</v>
      </c>
      <c r="G398" s="14" t="n">
        <v>6.42</v>
      </c>
      <c r="H398" s="14" t="n">
        <v>1.285</v>
      </c>
      <c r="I398" s="14" t="n">
        <v>9.959</v>
      </c>
      <c r="J398" s="14" t="n">
        <v>16.379</v>
      </c>
      <c r="K398" s="14" t="n">
        <v>0</v>
      </c>
      <c r="L398" s="14" t="n">
        <v>1</v>
      </c>
      <c r="M398" s="14" t="n">
        <v>7.88</v>
      </c>
      <c r="N398" s="14" t="n">
        <v>3.854</v>
      </c>
      <c r="O398" s="14" t="n">
        <v>9.890000000000001</v>
      </c>
      <c r="P398" s="14" t="n">
        <v>17.77</v>
      </c>
      <c r="Q398" s="14" t="n">
        <v>0</v>
      </c>
      <c r="R398" s="14" t="n">
        <v>1</v>
      </c>
      <c r="S398" s="14" t="n">
        <v>12.844</v>
      </c>
      <c r="T398" s="14" t="n">
        <v>7.709</v>
      </c>
      <c r="U398" s="14" t="n">
        <v>0.313</v>
      </c>
      <c r="V398" s="14" t="n">
        <v>15.67</v>
      </c>
      <c r="W398" s="14" t="n">
        <v>0.22</v>
      </c>
      <c r="X398" s="14" t="n">
        <v>1</v>
      </c>
      <c r="Y398" s="14" t="n">
        <v>17.593</v>
      </c>
      <c r="Z398" s="14" t="n">
        <v>1.971</v>
      </c>
      <c r="AA398" s="14" t="n">
        <v>11.014</v>
      </c>
      <c r="AB398" s="14" t="n">
        <v>28.607</v>
      </c>
      <c r="AC398" s="14" t="n">
        <v>0</v>
      </c>
      <c r="AD398" s="14" t="n">
        <v>1</v>
      </c>
      <c r="AE398" s="14" t="n">
        <v>17.692</v>
      </c>
      <c r="AF398" s="14" t="n">
        <v>3.524</v>
      </c>
      <c r="AG398" s="14" t="n">
        <v>10.915</v>
      </c>
      <c r="AH398" s="14" t="n">
        <v>28.607</v>
      </c>
      <c r="AI398" s="14" t="n">
        <v>0</v>
      </c>
      <c r="AJ398" s="14" t="n">
        <v>1</v>
      </c>
      <c r="AK398" s="14" t="n">
        <v>26.881</v>
      </c>
      <c r="AL398" s="14" t="n">
        <v>13.316</v>
      </c>
      <c r="AM398" s="14" t="n">
        <v>1.772</v>
      </c>
      <c r="AN398" s="14" t="n">
        <v>34.957</v>
      </c>
      <c r="AO398" s="14" t="n">
        <v>0.22</v>
      </c>
      <c r="AP398" s="14" t="n">
        <v>1</v>
      </c>
      <c r="AQ398" s="14" t="n">
        <v>0.76</v>
      </c>
      <c r="AR398" s="14" t="n">
        <v>0.129</v>
      </c>
      <c r="AS398" s="14" t="n">
        <v>0.894</v>
      </c>
      <c r="AT398" s="14" t="n">
        <v>2.018</v>
      </c>
      <c r="AU398" s="14" t="n">
        <v>0.22</v>
      </c>
      <c r="AV398" s="14" t="n">
        <v>1</v>
      </c>
      <c r="AW398" s="14" t="n">
        <v>0.8110000000000001</v>
      </c>
      <c r="AX398" s="14" t="n">
        <v>0.129</v>
      </c>
      <c r="AY398" s="14" t="n">
        <v>0.779</v>
      </c>
      <c r="AZ398" s="14" t="n">
        <v>1.941</v>
      </c>
      <c r="BA398" s="14" t="n">
        <v>0.22</v>
      </c>
      <c r="BB398" s="14" t="n">
        <v>1</v>
      </c>
      <c r="BC398" s="14" t="n">
        <v>0.535</v>
      </c>
      <c r="BD398" s="14" t="n">
        <v>0.129</v>
      </c>
      <c r="BE398" s="14" t="n">
        <v>0.13</v>
      </c>
      <c r="BF398" s="14" t="n">
        <v>0.8110000000000001</v>
      </c>
      <c r="BG398" s="14" t="n">
        <v>0.22</v>
      </c>
      <c r="BH398" s="14" t="n">
        <v>1</v>
      </c>
      <c r="BI398" s="14" t="n">
        <v>0.579</v>
      </c>
      <c r="BJ398" s="14" t="n">
        <v>0.129</v>
      </c>
      <c r="BK398" s="14" t="n">
        <v>0.799</v>
      </c>
      <c r="BL398" s="14" t="n">
        <v>1.682</v>
      </c>
      <c r="BM398" s="14" t="n">
        <v>0.22</v>
      </c>
      <c r="BN398" s="14" t="n">
        <v>1</v>
      </c>
      <c r="BO398" s="14" t="n">
        <v>0</v>
      </c>
      <c r="BP398" s="14" t="n">
        <v>0.018</v>
      </c>
      <c r="BQ398" s="14" t="n">
        <v>0.211</v>
      </c>
      <c r="BR398" s="14" t="n">
        <v>0</v>
      </c>
      <c r="BS398" s="14" t="n">
        <v>1</v>
      </c>
      <c r="BT398" s="14" t="n">
        <v>0</v>
      </c>
      <c r="BU398" s="14" t="n">
        <v>0.039</v>
      </c>
      <c r="BV398" s="14" t="n">
        <v>0.385</v>
      </c>
      <c r="BW398" s="14" t="n">
        <v>0.22</v>
      </c>
      <c r="BX398" s="14" t="n">
        <v>1</v>
      </c>
      <c r="BY398" s="14" t="n">
        <v>13.254</v>
      </c>
      <c r="BZ398" s="14" t="n">
        <v>0</v>
      </c>
      <c r="CA398" s="14" t="n">
        <v>13.254</v>
      </c>
      <c r="CB398" s="14" t="n">
        <v>0</v>
      </c>
      <c r="CC398" s="14" t="n">
        <v>83.248</v>
      </c>
      <c r="CD398" s="14" t="n">
        <v>7.95</v>
      </c>
      <c r="CE398" s="14" t="n">
        <v>174.803</v>
      </c>
      <c r="CF398" s="14" t="n">
        <v>314.822</v>
      </c>
      <c r="CG398" s="14" t="n">
        <v>0.22</v>
      </c>
      <c r="CH398" s="14" t="n">
        <v>1</v>
      </c>
      <c r="CI398" s="14" t="n">
        <v>0</v>
      </c>
      <c r="CJ398" s="14" t="n">
        <v>0</v>
      </c>
      <c r="CK398" s="14" t="n">
        <v>0</v>
      </c>
      <c r="CL398" s="14" t="n">
        <v>0</v>
      </c>
      <c r="CM398" s="14" t="n">
        <v>0</v>
      </c>
      <c r="CN398" s="14" t="n">
        <v>0.012</v>
      </c>
      <c r="CO398" s="14" t="n">
        <v>0</v>
      </c>
      <c r="CP398" s="14" t="n">
        <v>0.001</v>
      </c>
      <c r="CQ398" s="14" t="n">
        <v>1.348</v>
      </c>
      <c r="CR398" s="14" t="n">
        <v>0</v>
      </c>
      <c r="CS398" s="14" t="n">
        <v>10.04</v>
      </c>
      <c r="CT398" s="14" t="n">
        <v>5.14</v>
      </c>
      <c r="CU398" s="14" t="n">
        <v>12.748</v>
      </c>
    </row>
    <row r="399">
      <c r="A399" s="14" t="inlineStr">
        <is>
          <t>ITA2024</t>
        </is>
      </c>
      <c r="B399" s="14" t="inlineStr">
        <is>
          <t>ITA</t>
        </is>
      </c>
      <c r="C399" s="14" t="inlineStr">
        <is>
          <t>ITA</t>
        </is>
      </c>
      <c r="D399" s="14" t="inlineStr">
        <is>
          <t>Italy</t>
        </is>
      </c>
      <c r="E399" s="14" t="n">
        <v>2024</v>
      </c>
      <c r="F399" s="14" t="n">
        <v>0.22</v>
      </c>
      <c r="G399" s="14" t="n">
        <v>5.342</v>
      </c>
      <c r="H399" s="14" t="n">
        <v>1.323</v>
      </c>
      <c r="I399" s="14" t="n">
        <v>6.7</v>
      </c>
      <c r="J399" s="14" t="n">
        <v>12.042</v>
      </c>
      <c r="K399" s="14" t="n">
        <v>0</v>
      </c>
      <c r="L399" s="14" t="n">
        <v>1</v>
      </c>
      <c r="M399" s="14" t="n">
        <v>7.119</v>
      </c>
      <c r="N399" s="14" t="n">
        <v>3.968</v>
      </c>
      <c r="O399" s="14" t="n">
        <v>6.566</v>
      </c>
      <c r="P399" s="14" t="n">
        <v>13.685</v>
      </c>
      <c r="Q399" s="14" t="n">
        <v>0</v>
      </c>
      <c r="R399" s="14" t="n">
        <v>1</v>
      </c>
      <c r="S399" s="14" t="n">
        <v>11.955</v>
      </c>
      <c r="T399" s="14" t="n">
        <v>7.936</v>
      </c>
      <c r="U399" s="14" t="n">
        <v>0.358</v>
      </c>
      <c r="V399" s="14" t="n">
        <v>14.585</v>
      </c>
      <c r="W399" s="14" t="n">
        <v>0.22</v>
      </c>
      <c r="X399" s="14" t="n">
        <v>1</v>
      </c>
      <c r="Y399" s="14" t="n">
        <v>15.923</v>
      </c>
      <c r="Z399" s="14" t="n">
        <v>2.011</v>
      </c>
      <c r="AA399" s="14" t="n">
        <v>4.577</v>
      </c>
      <c r="AB399" s="14" t="n">
        <v>20.5</v>
      </c>
      <c r="AC399" s="14" t="n">
        <v>0</v>
      </c>
      <c r="AD399" s="14" t="n">
        <v>1</v>
      </c>
      <c r="AE399" s="14" t="n">
        <v>15.923</v>
      </c>
      <c r="AF399" s="14" t="n">
        <v>3.488</v>
      </c>
      <c r="AG399" s="14" t="n">
        <v>4.577</v>
      </c>
      <c r="AH399" s="14" t="n">
        <v>20.5</v>
      </c>
      <c r="AI399" s="14" t="n">
        <v>0</v>
      </c>
      <c r="AJ399" s="14" t="n">
        <v>1</v>
      </c>
      <c r="AK399" s="14" t="n">
        <v>28.511</v>
      </c>
      <c r="AL399" s="14" t="n">
        <v>14.501</v>
      </c>
      <c r="AM399" s="14" t="n">
        <v>5.087</v>
      </c>
      <c r="AN399" s="14" t="n">
        <v>40.99</v>
      </c>
      <c r="AO399" s="14" t="n">
        <v>0.22</v>
      </c>
      <c r="AP399" s="14" t="n">
        <v>1</v>
      </c>
      <c r="AQ399" s="14" t="n">
        <v>0.724</v>
      </c>
      <c r="AR399" s="14" t="n">
        <v>0.132</v>
      </c>
      <c r="AS399" s="14" t="n">
        <v>0.891</v>
      </c>
      <c r="AT399" s="14" t="n">
        <v>1.971</v>
      </c>
      <c r="AU399" s="14" t="n">
        <v>0.22</v>
      </c>
      <c r="AV399" s="14" t="n">
        <v>1</v>
      </c>
      <c r="AW399" s="14" t="n">
        <v>0.75</v>
      </c>
      <c r="AX399" s="14" t="n">
        <v>0.132</v>
      </c>
      <c r="AY399" s="14" t="n">
        <v>0.773</v>
      </c>
      <c r="AZ399" s="14" t="n">
        <v>1.858</v>
      </c>
      <c r="BA399" s="14" t="n">
        <v>0.22</v>
      </c>
      <c r="BB399" s="14" t="n">
        <v>1</v>
      </c>
      <c r="BC399" s="14" t="n">
        <v>0.513</v>
      </c>
      <c r="BD399" s="14" t="n">
        <v>0.132</v>
      </c>
      <c r="BE399" s="14" t="n">
        <v>0.129</v>
      </c>
      <c r="BF399" s="14" t="n">
        <v>0.784</v>
      </c>
      <c r="BG399" s="14" t="n">
        <v>0.22</v>
      </c>
      <c r="BH399" s="14" t="n">
        <v>1</v>
      </c>
      <c r="BI399" s="14" t="n">
        <v>0.591</v>
      </c>
      <c r="BJ399" s="14" t="n">
        <v>0.132</v>
      </c>
      <c r="BK399" s="14" t="n">
        <v>0.711</v>
      </c>
      <c r="BL399" s="14" t="n">
        <v>1.589</v>
      </c>
      <c r="BM399" s="14" t="n">
        <v>0.22</v>
      </c>
      <c r="BN399" s="14" t="n">
        <v>1</v>
      </c>
      <c r="BO399" s="14" t="n">
        <v>0</v>
      </c>
      <c r="BP399" s="14" t="n">
        <v>0.022</v>
      </c>
      <c r="BQ399" s="14" t="n">
        <v>0.176</v>
      </c>
      <c r="BR399" s="14" t="n">
        <v>0</v>
      </c>
      <c r="BS399" s="14" t="n">
        <v>1</v>
      </c>
      <c r="BT399" s="14" t="n">
        <v>0</v>
      </c>
      <c r="BU399" s="14" t="n">
        <v>0.06</v>
      </c>
      <c r="BV399" s="14" t="n">
        <v>0.346</v>
      </c>
      <c r="BW399" s="14" t="n">
        <v>0.22</v>
      </c>
      <c r="BX399" s="14" t="n">
        <v>1</v>
      </c>
      <c r="BY399" s="14" t="n">
        <v>13.646</v>
      </c>
      <c r="BZ399" s="14" t="n">
        <v>0</v>
      </c>
      <c r="CA399" s="14" t="n">
        <v>13.646</v>
      </c>
      <c r="CB399" s="14" t="n">
        <v>0</v>
      </c>
      <c r="CC399" s="14" t="n">
        <v>82.58799999999999</v>
      </c>
      <c r="CD399" s="14" t="n">
        <v>7.95</v>
      </c>
      <c r="CE399" s="14" t="n">
        <v>151.239</v>
      </c>
      <c r="CF399" s="14" t="n">
        <v>285.269</v>
      </c>
      <c r="CG399" s="14" t="n">
        <v>0.22</v>
      </c>
      <c r="CH399" s="14" t="n">
        <v>1</v>
      </c>
      <c r="CI399" s="14" t="n">
        <v>0</v>
      </c>
      <c r="CJ399" s="14" t="n">
        <v>0</v>
      </c>
      <c r="CK399" s="14" t="n">
        <v>0</v>
      </c>
      <c r="CL399" s="14" t="n">
        <v>0</v>
      </c>
      <c r="CM399" s="14" t="n">
        <v>0</v>
      </c>
      <c r="CN399" s="14" t="n">
        <v>0.012</v>
      </c>
      <c r="CO399" s="14" t="n">
        <v>0</v>
      </c>
      <c r="CP399" s="14" t="n">
        <v>0.001</v>
      </c>
      <c r="CQ399" s="14" t="n">
        <v>1.387</v>
      </c>
      <c r="CR399" s="14" t="n">
        <v>0</v>
      </c>
      <c r="CS399" s="14" t="n">
        <v>10.336</v>
      </c>
      <c r="CT399" s="14" t="n">
        <v>4.022</v>
      </c>
      <c r="CU399" s="14" t="n">
        <v>10.977</v>
      </c>
    </row>
    <row r="400">
      <c r="A400" s="14" t="inlineStr">
        <is>
          <t>JAM2021</t>
        </is>
      </c>
      <c r="B400" s="14" t="inlineStr">
        <is>
          <t>JAM</t>
        </is>
      </c>
      <c r="C400" s="14" t="inlineStr">
        <is>
          <t>JAM</t>
        </is>
      </c>
      <c r="D400" s="14" t="inlineStr">
        <is>
          <t>Jamaica</t>
        </is>
      </c>
      <c r="E400" s="14" t="n">
        <v>2021</v>
      </c>
      <c r="F400" s="14" t="n">
        <v>0.15</v>
      </c>
      <c r="G400" s="14" t="n">
        <v>5.316</v>
      </c>
      <c r="H400" s="14" t="n">
        <v>1.063</v>
      </c>
      <c r="I400" s="14" t="n">
        <v>0</v>
      </c>
      <c r="J400" s="14" t="n">
        <v>5.316</v>
      </c>
      <c r="K400" s="14" t="n">
        <v>0</v>
      </c>
      <c r="L400" s="14" t="n">
        <v>1</v>
      </c>
      <c r="M400" s="14" t="n">
        <v>7.253</v>
      </c>
      <c r="N400" s="14" t="n">
        <v>3.188</v>
      </c>
      <c r="O400" s="14" t="n">
        <v>0.195</v>
      </c>
      <c r="P400" s="14" t="n">
        <v>7.448</v>
      </c>
      <c r="Q400" s="14" t="n">
        <v>0</v>
      </c>
      <c r="R400" s="14" t="n">
        <v>1</v>
      </c>
      <c r="S400" s="14" t="n">
        <v>10.63</v>
      </c>
      <c r="T400" s="14" t="n">
        <v>6.377</v>
      </c>
      <c r="U400" s="14" t="n">
        <v>0</v>
      </c>
      <c r="V400" s="14" t="n">
        <v>12.224</v>
      </c>
      <c r="W400" s="14" t="n">
        <v>0.15</v>
      </c>
      <c r="X400" s="14" t="n">
        <v>1</v>
      </c>
      <c r="Y400" s="14" t="n">
        <v>17.125</v>
      </c>
      <c r="Z400" s="14" t="n">
        <v>2.298</v>
      </c>
      <c r="AA400" s="14" t="n">
        <v>0.031</v>
      </c>
      <c r="AB400" s="14" t="n">
        <v>17.156</v>
      </c>
      <c r="AC400" s="14" t="n">
        <v>0</v>
      </c>
      <c r="AD400" s="14" t="n">
        <v>1</v>
      </c>
      <c r="AE400" s="14" t="n">
        <v>18.268</v>
      </c>
      <c r="AF400" s="14" t="n">
        <v>4.27</v>
      </c>
      <c r="AG400" s="14" t="n">
        <v>0</v>
      </c>
      <c r="AH400" s="14" t="n">
        <v>18.268</v>
      </c>
      <c r="AI400" s="14" t="n">
        <v>0</v>
      </c>
      <c r="AJ400" s="14" t="n">
        <v>1</v>
      </c>
      <c r="AK400" s="14" t="n">
        <v>25.128</v>
      </c>
      <c r="AL400" s="14" t="n">
        <v>13.489</v>
      </c>
      <c r="AM400" s="14" t="n">
        <v>0</v>
      </c>
      <c r="AN400" s="14" t="n">
        <v>28.897</v>
      </c>
      <c r="AO400" s="14" t="n">
        <v>0.15</v>
      </c>
      <c r="AP400" s="14" t="n">
        <v>1</v>
      </c>
      <c r="AQ400" s="14" t="n">
        <v>0.649</v>
      </c>
      <c r="AR400" s="14" t="n">
        <v>0.114</v>
      </c>
      <c r="AS400" s="14" t="n">
        <v>0.379</v>
      </c>
      <c r="AT400" s="14" t="n">
        <v>1.182</v>
      </c>
      <c r="AU400" s="14" t="n">
        <v>0.15</v>
      </c>
      <c r="AV400" s="14" t="n">
        <v>1</v>
      </c>
      <c r="AW400" s="14" t="n">
        <v>0.577</v>
      </c>
      <c r="AX400" s="14" t="n">
        <v>0.114</v>
      </c>
      <c r="AY400" s="14" t="n">
        <v>0.38</v>
      </c>
      <c r="AZ400" s="14" t="n">
        <v>1.1</v>
      </c>
      <c r="BA400" s="14" t="n">
        <v>0.15</v>
      </c>
      <c r="BB400" s="14" t="n">
        <v>1</v>
      </c>
      <c r="BC400" s="14" t="n">
        <v>0.458</v>
      </c>
      <c r="BD400" s="14" t="n">
        <v>0.114</v>
      </c>
      <c r="BE400" s="14" t="n">
        <v>-0.123</v>
      </c>
      <c r="BF400" s="14" t="n">
        <v>0.386</v>
      </c>
      <c r="BG400" s="14" t="n">
        <v>0</v>
      </c>
      <c r="BH400" s="14" t="n">
        <v>0</v>
      </c>
      <c r="BI400" s="14" t="n">
        <v>0.491</v>
      </c>
      <c r="BJ400" s="14" t="n">
        <v>0.114</v>
      </c>
      <c r="BK400" s="14" t="n">
        <v>0.308</v>
      </c>
      <c r="BL400" s="14" t="n">
        <v>0.919</v>
      </c>
      <c r="BM400" s="14" t="n">
        <v>0.15</v>
      </c>
      <c r="BN400" s="14" t="n">
        <v>1</v>
      </c>
      <c r="BO400" s="14" t="n">
        <v>0</v>
      </c>
      <c r="BP400" s="14" t="n">
        <v>0</v>
      </c>
      <c r="BQ400" s="14" t="n">
        <v>0.187</v>
      </c>
      <c r="BR400" s="14" t="n">
        <v>0</v>
      </c>
      <c r="BS400" s="14" t="n">
        <v>0.667</v>
      </c>
      <c r="BT400" s="14" t="n">
        <v>0</v>
      </c>
      <c r="BU400" s="14" t="n">
        <v>0</v>
      </c>
      <c r="BV400" s="14" t="n">
        <v>0.746</v>
      </c>
      <c r="BW400" s="14" t="n">
        <v>0.15</v>
      </c>
      <c r="BX400" s="14" t="n">
        <v>0.667</v>
      </c>
      <c r="BY400" s="14" t="n">
        <v>11.787</v>
      </c>
      <c r="BZ400" s="14" t="n">
        <v>0</v>
      </c>
      <c r="CA400" s="14" t="n">
        <v>11.787</v>
      </c>
      <c r="CB400" s="14" t="n">
        <v>0</v>
      </c>
      <c r="CC400" s="14" t="n">
        <v>78.125</v>
      </c>
      <c r="CD400" s="14" t="n">
        <v>7.95</v>
      </c>
      <c r="CE400" s="14" t="n">
        <v>-25.568</v>
      </c>
      <c r="CF400" s="14" t="n">
        <v>52.557</v>
      </c>
      <c r="CG400" s="14" t="n">
        <v>0</v>
      </c>
      <c r="CH400" s="14" t="n">
        <v>0</v>
      </c>
      <c r="CI400" s="14" t="n">
        <v>0</v>
      </c>
      <c r="CJ400" s="14" t="n">
        <v>0</v>
      </c>
      <c r="CK400" s="14" t="n">
        <v>0</v>
      </c>
      <c r="CL400" s="14" t="n">
        <v>0</v>
      </c>
      <c r="CM400" s="14" t="n">
        <v>0</v>
      </c>
      <c r="CN400" s="14" t="n">
        <v>0</v>
      </c>
      <c r="CO400" s="14" t="n">
        <v>0</v>
      </c>
      <c r="CP400" s="14" t="n">
        <v>0.141</v>
      </c>
      <c r="CQ400" s="14" t="n">
        <v>1.198</v>
      </c>
      <c r="CR400" s="14" t="n">
        <v>0</v>
      </c>
      <c r="CS400" s="14" t="n">
        <v>4.776</v>
      </c>
      <c r="CT400" s="14" t="n">
        <v>4.753</v>
      </c>
      <c r="CU400" s="14" t="n">
        <v>15.983</v>
      </c>
    </row>
    <row r="401">
      <c r="A401" s="14" t="inlineStr">
        <is>
          <t>JAM2022</t>
        </is>
      </c>
      <c r="B401" s="14" t="inlineStr">
        <is>
          <t>JAM</t>
        </is>
      </c>
      <c r="C401" s="14" t="inlineStr">
        <is>
          <t>JAM</t>
        </is>
      </c>
      <c r="D401" s="14" t="inlineStr">
        <is>
          <t>Jamaica</t>
        </is>
      </c>
      <c r="E401" s="14" t="n">
        <v>2022</v>
      </c>
      <c r="F401" s="14" t="n">
        <v>0.15</v>
      </c>
      <c r="G401" s="14" t="n">
        <v>10.338</v>
      </c>
      <c r="H401" s="14" t="n">
        <v>1.148</v>
      </c>
      <c r="I401" s="14" t="n">
        <v>0</v>
      </c>
      <c r="J401" s="14" t="n">
        <v>10.338</v>
      </c>
      <c r="K401" s="14" t="n">
        <v>0</v>
      </c>
      <c r="L401" s="14" t="n">
        <v>1</v>
      </c>
      <c r="M401" s="14" t="n">
        <v>8.848000000000001</v>
      </c>
      <c r="N401" s="14" t="n">
        <v>3.443</v>
      </c>
      <c r="O401" s="14" t="n">
        <v>0.261</v>
      </c>
      <c r="P401" s="14" t="n">
        <v>9.109</v>
      </c>
      <c r="Q401" s="14" t="n">
        <v>0</v>
      </c>
      <c r="R401" s="14" t="n">
        <v>1</v>
      </c>
      <c r="S401" s="14" t="n">
        <v>16.077</v>
      </c>
      <c r="T401" s="14" t="n">
        <v>6.886</v>
      </c>
      <c r="U401" s="14" t="n">
        <v>0.178</v>
      </c>
      <c r="V401" s="14" t="n">
        <v>18.489</v>
      </c>
      <c r="W401" s="14" t="n">
        <v>0.15</v>
      </c>
      <c r="X401" s="14" t="n">
        <v>1</v>
      </c>
      <c r="Y401" s="14" t="n">
        <v>30.657</v>
      </c>
      <c r="Z401" s="14" t="n">
        <v>4.114</v>
      </c>
      <c r="AA401" s="14" t="n">
        <v>0.031</v>
      </c>
      <c r="AB401" s="14" t="n">
        <v>30.688</v>
      </c>
      <c r="AC401" s="14" t="n">
        <v>0</v>
      </c>
      <c r="AD401" s="14" t="n">
        <v>1</v>
      </c>
      <c r="AE401" s="14" t="n">
        <v>31.89</v>
      </c>
      <c r="AF401" s="14" t="n">
        <v>7.453</v>
      </c>
      <c r="AG401" s="14" t="n">
        <v>0.015</v>
      </c>
      <c r="AH401" s="14" t="n">
        <v>31.906</v>
      </c>
      <c r="AI401" s="14" t="n">
        <v>0</v>
      </c>
      <c r="AJ401" s="14" t="n">
        <v>1</v>
      </c>
      <c r="AK401" s="14" t="n">
        <v>39.288</v>
      </c>
      <c r="AL401" s="14" t="n">
        <v>21.091</v>
      </c>
      <c r="AM401" s="14" t="n">
        <v>0.436</v>
      </c>
      <c r="AN401" s="14" t="n">
        <v>45.182</v>
      </c>
      <c r="AO401" s="14" t="n">
        <v>0.15</v>
      </c>
      <c r="AP401" s="14" t="n">
        <v>1</v>
      </c>
      <c r="AQ401" s="14" t="n">
        <v>0.896</v>
      </c>
      <c r="AR401" s="14" t="n">
        <v>0.123</v>
      </c>
      <c r="AS401" s="14" t="n">
        <v>0.428</v>
      </c>
      <c r="AT401" s="14" t="n">
        <v>1.523</v>
      </c>
      <c r="AU401" s="14" t="n">
        <v>0.15</v>
      </c>
      <c r="AV401" s="14" t="n">
        <v>1</v>
      </c>
      <c r="AW401" s="14" t="n">
        <v>0.89</v>
      </c>
      <c r="AX401" s="14" t="n">
        <v>0.123</v>
      </c>
      <c r="AY401" s="14" t="n">
        <v>0.519</v>
      </c>
      <c r="AZ401" s="14" t="n">
        <v>1.621</v>
      </c>
      <c r="BA401" s="14" t="n">
        <v>0.15</v>
      </c>
      <c r="BB401" s="14" t="n">
        <v>1</v>
      </c>
      <c r="BC401" s="14" t="n">
        <v>0.62</v>
      </c>
      <c r="BD401" s="14" t="n">
        <v>0.123</v>
      </c>
      <c r="BE401" s="14" t="n">
        <v>-0.274</v>
      </c>
      <c r="BF401" s="14" t="n">
        <v>0.399</v>
      </c>
      <c r="BG401" s="14" t="n">
        <v>0</v>
      </c>
      <c r="BH401" s="14" t="n">
        <v>0</v>
      </c>
      <c r="BI401" s="14" t="n">
        <v>0.608</v>
      </c>
      <c r="BJ401" s="14" t="n">
        <v>0.123</v>
      </c>
      <c r="BK401" s="14" t="n">
        <v>0.667</v>
      </c>
      <c r="BL401" s="14" t="n">
        <v>1.466</v>
      </c>
      <c r="BM401" s="14" t="n">
        <v>0.15</v>
      </c>
      <c r="BN401" s="14" t="n">
        <v>1</v>
      </c>
      <c r="BO401" s="14" t="n">
        <v>0</v>
      </c>
      <c r="BP401" s="14" t="n">
        <v>0</v>
      </c>
      <c r="BQ401" s="14" t="n">
        <v>0.21</v>
      </c>
      <c r="BR401" s="14" t="n">
        <v>0</v>
      </c>
      <c r="BS401" s="14" t="n">
        <v>0.667</v>
      </c>
      <c r="BT401" s="14" t="n">
        <v>0</v>
      </c>
      <c r="BU401" s="14" t="n">
        <v>0</v>
      </c>
      <c r="BV401" s="14" t="n">
        <v>0.704</v>
      </c>
      <c r="BW401" s="14" t="n">
        <v>0.15</v>
      </c>
      <c r="BX401" s="14" t="n">
        <v>0.667</v>
      </c>
      <c r="BY401" s="14" t="n">
        <v>12.729</v>
      </c>
      <c r="BZ401" s="14" t="n">
        <v>0</v>
      </c>
      <c r="CA401" s="14" t="n">
        <v>12.729</v>
      </c>
      <c r="CB401" s="14" t="n">
        <v>0</v>
      </c>
      <c r="CC401" s="14" t="n">
        <v>97.90000000000001</v>
      </c>
      <c r="CD401" s="14" t="n">
        <v>7.95</v>
      </c>
      <c r="CE401" s="14" t="n">
        <v>-33.629</v>
      </c>
      <c r="CF401" s="14" t="n">
        <v>64.271</v>
      </c>
      <c r="CG401" s="14" t="n">
        <v>0</v>
      </c>
      <c r="CH401" s="14" t="n">
        <v>0</v>
      </c>
      <c r="CI401" s="14" t="n">
        <v>0</v>
      </c>
      <c r="CJ401" s="14" t="n">
        <v>0</v>
      </c>
      <c r="CK401" s="14" t="n">
        <v>0</v>
      </c>
      <c r="CL401" s="14" t="n">
        <v>0</v>
      </c>
      <c r="CM401" s="14" t="n">
        <v>0</v>
      </c>
      <c r="CN401" s="14" t="n">
        <v>0</v>
      </c>
      <c r="CO401" s="14" t="n">
        <v>0</v>
      </c>
      <c r="CP401" s="14" t="n">
        <v>0.141</v>
      </c>
      <c r="CQ401" s="14" t="n">
        <v>1.294</v>
      </c>
      <c r="CR401" s="14" t="n">
        <v>0.003</v>
      </c>
      <c r="CS401" s="14" t="n">
        <v>5.158</v>
      </c>
      <c r="CT401" s="14" t="n">
        <v>10.485</v>
      </c>
      <c r="CU401" s="14" t="n">
        <v>29.494</v>
      </c>
    </row>
    <row r="402">
      <c r="A402" s="14" t="inlineStr">
        <is>
          <t>JAM2023</t>
        </is>
      </c>
      <c r="B402" s="14" t="inlineStr">
        <is>
          <t>JAM</t>
        </is>
      </c>
      <c r="C402" s="14" t="inlineStr">
        <is>
          <t>JAM</t>
        </is>
      </c>
      <c r="D402" s="14" t="inlineStr">
        <is>
          <t>Jamaica</t>
        </is>
      </c>
      <c r="E402" s="14" t="n">
        <v>2023</v>
      </c>
      <c r="F402" s="14" t="n">
        <v>0.15</v>
      </c>
      <c r="G402" s="14" t="n">
        <v>6.147</v>
      </c>
      <c r="H402" s="14" t="n">
        <v>1.286</v>
      </c>
      <c r="I402" s="14" t="n">
        <v>0</v>
      </c>
      <c r="J402" s="14" t="n">
        <v>6.147</v>
      </c>
      <c r="K402" s="14" t="n">
        <v>0</v>
      </c>
      <c r="L402" s="14" t="n">
        <v>1</v>
      </c>
      <c r="M402" s="14" t="n">
        <v>7.886</v>
      </c>
      <c r="N402" s="14" t="n">
        <v>3.857</v>
      </c>
      <c r="O402" s="14" t="n">
        <v>0.201</v>
      </c>
      <c r="P402" s="14" t="n">
        <v>8.087999999999999</v>
      </c>
      <c r="Q402" s="14" t="n">
        <v>0</v>
      </c>
      <c r="R402" s="14" t="n">
        <v>1</v>
      </c>
      <c r="S402" s="14" t="n">
        <v>12.575</v>
      </c>
      <c r="T402" s="14" t="n">
        <v>7.714</v>
      </c>
      <c r="U402" s="14" t="n">
        <v>0.209</v>
      </c>
      <c r="V402" s="14" t="n">
        <v>14.461</v>
      </c>
      <c r="W402" s="14" t="n">
        <v>0.15</v>
      </c>
      <c r="X402" s="14" t="n">
        <v>1</v>
      </c>
      <c r="Y402" s="14" t="n">
        <v>12.478</v>
      </c>
      <c r="Z402" s="14" t="n">
        <v>1.674</v>
      </c>
      <c r="AA402" s="14" t="n">
        <v>0.031</v>
      </c>
      <c r="AB402" s="14" t="n">
        <v>12.508</v>
      </c>
      <c r="AC402" s="14" t="n">
        <v>0</v>
      </c>
      <c r="AD402" s="14" t="n">
        <v>1</v>
      </c>
      <c r="AE402" s="14" t="n">
        <v>13.763</v>
      </c>
      <c r="AF402" s="14" t="n">
        <v>3.217</v>
      </c>
      <c r="AG402" s="14" t="n">
        <v>0.031</v>
      </c>
      <c r="AH402" s="14" t="n">
        <v>13.794</v>
      </c>
      <c r="AI402" s="14" t="n">
        <v>0</v>
      </c>
      <c r="AJ402" s="14" t="n">
        <v>1</v>
      </c>
      <c r="AK402" s="14" t="n">
        <v>21.477</v>
      </c>
      <c r="AL402" s="14" t="n">
        <v>11.53</v>
      </c>
      <c r="AM402" s="14" t="n">
        <v>0.357</v>
      </c>
      <c r="AN402" s="14" t="n">
        <v>24.699</v>
      </c>
      <c r="AO402" s="14" t="n">
        <v>0.15</v>
      </c>
      <c r="AP402" s="14" t="n">
        <v>1</v>
      </c>
      <c r="AQ402" s="14" t="n">
        <v>0.791</v>
      </c>
      <c r="AR402" s="14" t="n">
        <v>0.129</v>
      </c>
      <c r="AS402" s="14" t="n">
        <v>0.399</v>
      </c>
      <c r="AT402" s="14" t="n">
        <v>1.368</v>
      </c>
      <c r="AU402" s="14" t="n">
        <v>0.15</v>
      </c>
      <c r="AV402" s="14" t="n">
        <v>1</v>
      </c>
      <c r="AW402" s="14" t="n">
        <v>0.618</v>
      </c>
      <c r="AX402" s="14" t="n">
        <v>0.129</v>
      </c>
      <c r="AY402" s="14" t="n">
        <v>0.614</v>
      </c>
      <c r="AZ402" s="14" t="n">
        <v>1.417</v>
      </c>
      <c r="BA402" s="14" t="n">
        <v>0.15</v>
      </c>
      <c r="BB402" s="14" t="n">
        <v>1</v>
      </c>
      <c r="BC402" s="14" t="n">
        <v>0.554</v>
      </c>
      <c r="BD402" s="14" t="n">
        <v>0.129</v>
      </c>
      <c r="BE402" s="14" t="n">
        <v>-0.216</v>
      </c>
      <c r="BF402" s="14" t="n">
        <v>0.389</v>
      </c>
      <c r="BG402" s="14" t="n">
        <v>0</v>
      </c>
      <c r="BH402" s="14" t="n">
        <v>0</v>
      </c>
      <c r="BI402" s="14" t="n">
        <v>0.5570000000000001</v>
      </c>
      <c r="BJ402" s="14" t="n">
        <v>0.129</v>
      </c>
      <c r="BK402" s="14" t="n">
        <v>0.733</v>
      </c>
      <c r="BL402" s="14" t="n">
        <v>1.484</v>
      </c>
      <c r="BM402" s="14" t="n">
        <v>0.15</v>
      </c>
      <c r="BN402" s="14" t="n">
        <v>1</v>
      </c>
      <c r="BO402" s="14" t="n">
        <v>0</v>
      </c>
      <c r="BP402" s="14" t="n">
        <v>0</v>
      </c>
      <c r="BQ402" s="14" t="n">
        <v>0.21</v>
      </c>
      <c r="BR402" s="14" t="n">
        <v>0</v>
      </c>
      <c r="BS402" s="14" t="n">
        <v>0.667</v>
      </c>
      <c r="BT402" s="14" t="n">
        <v>0</v>
      </c>
      <c r="BU402" s="14" t="n">
        <v>0</v>
      </c>
      <c r="BV402" s="14" t="n">
        <v>0.704</v>
      </c>
      <c r="BW402" s="14" t="n">
        <v>0.15</v>
      </c>
      <c r="BX402" s="14" t="n">
        <v>0.667</v>
      </c>
      <c r="BY402" s="14" t="n">
        <v>13.254</v>
      </c>
      <c r="BZ402" s="14" t="n">
        <v>0</v>
      </c>
      <c r="CA402" s="14" t="n">
        <v>13.254</v>
      </c>
      <c r="CB402" s="14" t="n">
        <v>0</v>
      </c>
      <c r="CC402" s="14" t="n">
        <v>83.248</v>
      </c>
      <c r="CD402" s="14" t="n">
        <v>7.95</v>
      </c>
      <c r="CE402" s="14" t="n">
        <v>-26.705</v>
      </c>
      <c r="CF402" s="14" t="n">
        <v>56.543</v>
      </c>
      <c r="CG402" s="14" t="n">
        <v>0</v>
      </c>
      <c r="CH402" s="14" t="n">
        <v>0</v>
      </c>
      <c r="CI402" s="14" t="n">
        <v>0</v>
      </c>
      <c r="CJ402" s="14" t="n">
        <v>0</v>
      </c>
      <c r="CK402" s="14" t="n">
        <v>0</v>
      </c>
      <c r="CL402" s="14" t="n">
        <v>0</v>
      </c>
      <c r="CM402" s="14" t="n">
        <v>0</v>
      </c>
      <c r="CN402" s="14" t="n">
        <v>0</v>
      </c>
      <c r="CO402" s="14" t="n">
        <v>0</v>
      </c>
      <c r="CP402" s="14" t="n">
        <v>0</v>
      </c>
      <c r="CQ402" s="14" t="n">
        <v>1.348</v>
      </c>
      <c r="CR402" s="14" t="n">
        <v>0</v>
      </c>
      <c r="CS402" s="14" t="n">
        <v>5.37</v>
      </c>
      <c r="CT402" s="14" t="n">
        <v>4.861</v>
      </c>
      <c r="CU402" s="14" t="n">
        <v>11.192</v>
      </c>
    </row>
    <row r="403">
      <c r="A403" s="14" t="inlineStr">
        <is>
          <t>JAM2024</t>
        </is>
      </c>
      <c r="B403" s="14" t="inlineStr">
        <is>
          <t>JAM</t>
        </is>
      </c>
      <c r="C403" s="14" t="inlineStr">
        <is>
          <t>JAM</t>
        </is>
      </c>
      <c r="D403" s="14" t="inlineStr">
        <is>
          <t>Jamaica</t>
        </is>
      </c>
      <c r="E403" s="14" t="n">
        <v>2024</v>
      </c>
      <c r="F403" s="14" t="n">
        <v>0.15</v>
      </c>
      <c r="G403" s="14" t="n">
        <v>5.575</v>
      </c>
      <c r="H403" s="14" t="n">
        <v>1.324</v>
      </c>
      <c r="I403" s="14" t="n">
        <v>0</v>
      </c>
      <c r="J403" s="14" t="n">
        <v>5.575</v>
      </c>
      <c r="K403" s="14" t="n">
        <v>0</v>
      </c>
      <c r="L403" s="14" t="n">
        <v>1</v>
      </c>
      <c r="M403" s="14" t="n">
        <v>7.124</v>
      </c>
      <c r="N403" s="14" t="n">
        <v>3.971</v>
      </c>
      <c r="O403" s="14" t="n">
        <v>0.158</v>
      </c>
      <c r="P403" s="14" t="n">
        <v>7.281</v>
      </c>
      <c r="Q403" s="14" t="n">
        <v>0</v>
      </c>
      <c r="R403" s="14" t="n">
        <v>1</v>
      </c>
      <c r="S403" s="14" t="n">
        <v>12.193</v>
      </c>
      <c r="T403" s="14" t="n">
        <v>7.942</v>
      </c>
      <c r="U403" s="14" t="n">
        <v>0.249</v>
      </c>
      <c r="V403" s="14" t="n">
        <v>14.022</v>
      </c>
      <c r="W403" s="14" t="n">
        <v>0.15</v>
      </c>
      <c r="X403" s="14" t="n">
        <v>1</v>
      </c>
      <c r="Y403" s="14" t="n">
        <v>11.447</v>
      </c>
      <c r="Z403" s="14" t="n">
        <v>1.536</v>
      </c>
      <c r="AA403" s="14" t="n">
        <v>0.032</v>
      </c>
      <c r="AB403" s="14" t="n">
        <v>11.479</v>
      </c>
      <c r="AC403" s="14" t="n">
        <v>0</v>
      </c>
      <c r="AD403" s="14" t="n">
        <v>1</v>
      </c>
      <c r="AE403" s="14" t="n">
        <v>12.771</v>
      </c>
      <c r="AF403" s="14" t="n">
        <v>2.985</v>
      </c>
      <c r="AG403" s="14" t="n">
        <v>0.032</v>
      </c>
      <c r="AH403" s="14" t="n">
        <v>12.802</v>
      </c>
      <c r="AI403" s="14" t="n">
        <v>0</v>
      </c>
      <c r="AJ403" s="14" t="n">
        <v>1</v>
      </c>
      <c r="AK403" s="14" t="n">
        <v>20.712</v>
      </c>
      <c r="AL403" s="14" t="n">
        <v>11.119</v>
      </c>
      <c r="AM403" s="14" t="n">
        <v>0.423</v>
      </c>
      <c r="AN403" s="14" t="n">
        <v>23.819</v>
      </c>
      <c r="AO403" s="14" t="n">
        <v>0.15</v>
      </c>
      <c r="AP403" s="14" t="n">
        <v>1</v>
      </c>
      <c r="AQ403" s="14" t="n">
        <v>0.756</v>
      </c>
      <c r="AR403" s="14" t="n">
        <v>0.132</v>
      </c>
      <c r="AS403" s="14" t="n">
        <v>0.412</v>
      </c>
      <c r="AT403" s="14" t="n">
        <v>1.343</v>
      </c>
      <c r="AU403" s="14" t="n">
        <v>0.15</v>
      </c>
      <c r="AV403" s="14" t="n">
        <v>1</v>
      </c>
      <c r="AW403" s="14" t="n">
        <v>0.655</v>
      </c>
      <c r="AX403" s="14" t="n">
        <v>0.132</v>
      </c>
      <c r="AY403" s="14" t="n">
        <v>0.477</v>
      </c>
      <c r="AZ403" s="14" t="n">
        <v>1.302</v>
      </c>
      <c r="BA403" s="14" t="n">
        <v>0.15</v>
      </c>
      <c r="BB403" s="14" t="n">
        <v>1</v>
      </c>
      <c r="BC403" s="14" t="n">
        <v>0.534</v>
      </c>
      <c r="BD403" s="14" t="n">
        <v>0.132</v>
      </c>
      <c r="BE403" s="14" t="n">
        <v>-0.186</v>
      </c>
      <c r="BF403" s="14" t="n">
        <v>0.399</v>
      </c>
      <c r="BG403" s="14" t="n">
        <v>0</v>
      </c>
      <c r="BH403" s="14" t="n">
        <v>0</v>
      </c>
      <c r="BI403" s="14" t="n">
        <v>0.5679999999999999</v>
      </c>
      <c r="BJ403" s="14" t="n">
        <v>0.132</v>
      </c>
      <c r="BK403" s="14" t="n">
        <v>0.544</v>
      </c>
      <c r="BL403" s="14" t="n">
        <v>1.279</v>
      </c>
      <c r="BM403" s="14" t="n">
        <v>0.15</v>
      </c>
      <c r="BN403" s="14" t="n">
        <v>1</v>
      </c>
      <c r="BO403" s="14" t="n">
        <v>0</v>
      </c>
      <c r="BP403" s="14" t="n">
        <v>0</v>
      </c>
      <c r="BQ403" s="14" t="n">
        <v>0.182</v>
      </c>
      <c r="BR403" s="14" t="n">
        <v>0</v>
      </c>
      <c r="BS403" s="14" t="n">
        <v>0.667</v>
      </c>
      <c r="BT403" s="14" t="n">
        <v>0</v>
      </c>
      <c r="BU403" s="14" t="n">
        <v>0</v>
      </c>
      <c r="BV403" s="14" t="n">
        <v>0.741</v>
      </c>
      <c r="BW403" s="14" t="n">
        <v>0.15</v>
      </c>
      <c r="BX403" s="14" t="n">
        <v>0.667</v>
      </c>
      <c r="BY403" s="14" t="n">
        <v>13.646</v>
      </c>
      <c r="BZ403" s="14" t="n">
        <v>0</v>
      </c>
      <c r="CA403" s="14" t="n">
        <v>13.646</v>
      </c>
      <c r="CB403" s="14" t="n">
        <v>0</v>
      </c>
      <c r="CC403" s="14" t="n">
        <v>82.58799999999999</v>
      </c>
      <c r="CD403" s="14" t="n">
        <v>7.95</v>
      </c>
      <c r="CE403" s="14" t="n">
        <v>-26.107</v>
      </c>
      <c r="CF403" s="14" t="n">
        <v>56.481</v>
      </c>
      <c r="CG403" s="14" t="n">
        <v>0</v>
      </c>
      <c r="CH403" s="14" t="n">
        <v>0</v>
      </c>
      <c r="CI403" s="14" t="n">
        <v>0</v>
      </c>
      <c r="CJ403" s="14" t="n">
        <v>0</v>
      </c>
      <c r="CK403" s="14" t="n">
        <v>0</v>
      </c>
      <c r="CL403" s="14" t="n">
        <v>0</v>
      </c>
      <c r="CM403" s="14" t="n">
        <v>0</v>
      </c>
      <c r="CN403" s="14" t="n">
        <v>0</v>
      </c>
      <c r="CO403" s="14" t="n">
        <v>0</v>
      </c>
      <c r="CP403" s="14" t="n">
        <v>0</v>
      </c>
      <c r="CQ403" s="14" t="n">
        <v>1.387</v>
      </c>
      <c r="CR403" s="14" t="n">
        <v>0</v>
      </c>
      <c r="CS403" s="14" t="n">
        <v>5.529</v>
      </c>
      <c r="CT403" s="14" t="n">
        <v>4.251</v>
      </c>
      <c r="CU403" s="14" t="n">
        <v>10.123</v>
      </c>
    </row>
    <row r="404">
      <c r="A404" s="14" t="inlineStr">
        <is>
          <t>JPN2021</t>
        </is>
      </c>
      <c r="B404" s="14" t="inlineStr">
        <is>
          <t>JPN</t>
        </is>
      </c>
      <c r="C404" s="14" t="inlineStr">
        <is>
          <t>JPN</t>
        </is>
      </c>
      <c r="D404" s="14" t="inlineStr">
        <is>
          <t>Japan</t>
        </is>
      </c>
      <c r="E404" s="14" t="n">
        <v>2021</v>
      </c>
      <c r="F404" s="14" t="n">
        <v>0.1</v>
      </c>
      <c r="G404" s="14" t="n">
        <v>4.565</v>
      </c>
      <c r="H404" s="14" t="n">
        <v>0.999</v>
      </c>
      <c r="I404" s="14" t="n">
        <v>0.425</v>
      </c>
      <c r="J404" s="14" t="n">
        <v>4.99</v>
      </c>
      <c r="K404" s="14" t="n">
        <v>0</v>
      </c>
      <c r="L404" s="14" t="n">
        <v>1</v>
      </c>
      <c r="M404" s="14" t="n">
        <v>4.633</v>
      </c>
      <c r="N404" s="14" t="n">
        <v>2.1</v>
      </c>
      <c r="O404" s="14" t="n">
        <v>0.357</v>
      </c>
      <c r="P404" s="14" t="n">
        <v>4.99</v>
      </c>
      <c r="Q404" s="14" t="n">
        <v>0</v>
      </c>
      <c r="R404" s="14" t="n">
        <v>1</v>
      </c>
      <c r="S404" s="14" t="n">
        <v>11.632</v>
      </c>
      <c r="T404" s="14" t="n">
        <v>6.86</v>
      </c>
      <c r="U404" s="14" t="n">
        <v>0.393</v>
      </c>
      <c r="V404" s="14" t="n">
        <v>13.228</v>
      </c>
      <c r="W404" s="14" t="n">
        <v>0.1</v>
      </c>
      <c r="X404" s="14" t="n">
        <v>1</v>
      </c>
      <c r="Y404" s="14" t="n">
        <v>20.239</v>
      </c>
      <c r="Z404" s="14" t="n">
        <v>2.236</v>
      </c>
      <c r="AA404" s="14" t="n">
        <v>1.91</v>
      </c>
      <c r="AB404" s="14" t="n">
        <v>22.149</v>
      </c>
      <c r="AC404" s="14" t="n">
        <v>0</v>
      </c>
      <c r="AD404" s="14" t="n">
        <v>1</v>
      </c>
      <c r="AE404" s="14" t="n">
        <v>20.221</v>
      </c>
      <c r="AF404" s="14" t="n">
        <v>3.979</v>
      </c>
      <c r="AG404" s="14" t="n">
        <v>1.928</v>
      </c>
      <c r="AH404" s="14" t="n">
        <v>22.149</v>
      </c>
      <c r="AI404" s="14" t="n">
        <v>0</v>
      </c>
      <c r="AJ404" s="14" t="n">
        <v>1</v>
      </c>
      <c r="AK404" s="14" t="n">
        <v>24.579</v>
      </c>
      <c r="AL404" s="14" t="n">
        <v>12.064</v>
      </c>
      <c r="AM404" s="14" t="n">
        <v>1.76</v>
      </c>
      <c r="AN404" s="14" t="n">
        <v>28.974</v>
      </c>
      <c r="AO404" s="14" t="n">
        <v>0.1</v>
      </c>
      <c r="AP404" s="14" t="n">
        <v>1</v>
      </c>
      <c r="AQ404" s="14" t="n">
        <v>0.621</v>
      </c>
      <c r="AR404" s="14" t="n">
        <v>0.114</v>
      </c>
      <c r="AS404" s="14" t="n">
        <v>0.572</v>
      </c>
      <c r="AT404" s="14" t="n">
        <v>1.312</v>
      </c>
      <c r="AU404" s="14" t="n">
        <v>0.1</v>
      </c>
      <c r="AV404" s="14" t="n">
        <v>1</v>
      </c>
      <c r="AW404" s="14" t="n">
        <v>0.593</v>
      </c>
      <c r="AX404" s="14" t="n">
        <v>0.114</v>
      </c>
      <c r="AY404" s="14" t="n">
        <v>0.47</v>
      </c>
      <c r="AZ404" s="14" t="n">
        <v>1.169</v>
      </c>
      <c r="BA404" s="14" t="n">
        <v>0.1</v>
      </c>
      <c r="BB404" s="14" t="n">
        <v>1</v>
      </c>
      <c r="BC404" s="14" t="n">
        <v>0.44</v>
      </c>
      <c r="BD404" s="14" t="n">
        <v>0.114</v>
      </c>
      <c r="BE404" s="14" t="n">
        <v>0.468</v>
      </c>
      <c r="BF404" s="14" t="n">
        <v>0.999</v>
      </c>
      <c r="BG404" s="14" t="n">
        <v>0.1</v>
      </c>
      <c r="BH404" s="14" t="n">
        <v>1</v>
      </c>
      <c r="BI404" s="14" t="n">
        <v>0.5600000000000001</v>
      </c>
      <c r="BJ404" s="14" t="n">
        <v>0.114</v>
      </c>
      <c r="BK404" s="14" t="n">
        <v>0.175</v>
      </c>
      <c r="BL404" s="14" t="n">
        <v>0.8080000000000001</v>
      </c>
      <c r="BM404" s="14" t="n">
        <v>0.1</v>
      </c>
      <c r="BN404" s="14" t="n">
        <v>1</v>
      </c>
      <c r="BO404" s="14" t="n">
        <v>0</v>
      </c>
      <c r="BP404" s="14" t="n">
        <v>0.003</v>
      </c>
      <c r="BQ404" s="14" t="n">
        <v>0.136</v>
      </c>
      <c r="BR404" s="14" t="n">
        <v>0</v>
      </c>
      <c r="BS404" s="14" t="n">
        <v>1</v>
      </c>
      <c r="BT404" s="14" t="n">
        <v>0</v>
      </c>
      <c r="BU404" s="14" t="n">
        <v>0.004</v>
      </c>
      <c r="BV404" s="14" t="n">
        <v>0.236</v>
      </c>
      <c r="BW404" s="14" t="n">
        <v>0.1</v>
      </c>
      <c r="BX404" s="14" t="n">
        <v>0.833</v>
      </c>
      <c r="BY404" s="14" t="n">
        <v>11.787</v>
      </c>
      <c r="BZ404" s="14" t="n">
        <v>0</v>
      </c>
      <c r="CA404" s="14" t="n">
        <v>11.787</v>
      </c>
      <c r="CB404" s="14" t="n">
        <v>0</v>
      </c>
      <c r="CC404" s="14" t="n">
        <v>81.69499999999999</v>
      </c>
      <c r="CD404" s="14" t="n">
        <v>7.95</v>
      </c>
      <c r="CE404" s="14" t="n">
        <v>9.481</v>
      </c>
      <c r="CF404" s="14" t="n">
        <v>100.294</v>
      </c>
      <c r="CG404" s="14" t="n">
        <v>0.1</v>
      </c>
      <c r="CH404" s="14" t="n">
        <v>1</v>
      </c>
      <c r="CI404" s="14" t="n">
        <v>0</v>
      </c>
      <c r="CJ404" s="14" t="n">
        <v>0</v>
      </c>
      <c r="CK404" s="14" t="n">
        <v>0</v>
      </c>
      <c r="CL404" s="14" t="n">
        <v>0</v>
      </c>
      <c r="CM404" s="14" t="n">
        <v>0</v>
      </c>
      <c r="CN404" s="14" t="n">
        <v>0.705</v>
      </c>
      <c r="CO404" s="14" t="n">
        <v>0.111</v>
      </c>
      <c r="CP404" s="14" t="n">
        <v>0</v>
      </c>
      <c r="CQ404" s="14" t="n">
        <v>1.198</v>
      </c>
      <c r="CR404" s="14" t="n">
        <v>0</v>
      </c>
      <c r="CS404" s="14" t="n">
        <v>2.122</v>
      </c>
      <c r="CT404" s="14" t="n">
        <v>4.772</v>
      </c>
      <c r="CU404" s="14" t="n">
        <v>9.760999999999999</v>
      </c>
    </row>
    <row r="405">
      <c r="A405" s="14" t="inlineStr">
        <is>
          <t>JPN2022</t>
        </is>
      </c>
      <c r="B405" s="14" t="inlineStr">
        <is>
          <t>JPN</t>
        </is>
      </c>
      <c r="C405" s="14" t="inlineStr">
        <is>
          <t>JPN</t>
        </is>
      </c>
      <c r="D405" s="14" t="inlineStr">
        <is>
          <t>Japan</t>
        </is>
      </c>
      <c r="E405" s="14" t="n">
        <v>2022</v>
      </c>
      <c r="F405" s="14" t="n">
        <v>0.1</v>
      </c>
      <c r="G405" s="14" t="n">
        <v>10.216</v>
      </c>
      <c r="H405" s="14" t="n">
        <v>1.586</v>
      </c>
      <c r="I405" s="14" t="n">
        <v>0.423</v>
      </c>
      <c r="J405" s="14" t="n">
        <v>10.638</v>
      </c>
      <c r="K405" s="14" t="n">
        <v>0</v>
      </c>
      <c r="L405" s="14" t="n">
        <v>1</v>
      </c>
      <c r="M405" s="14" t="n">
        <v>10.181</v>
      </c>
      <c r="N405" s="14" t="n">
        <v>4.204</v>
      </c>
      <c r="O405" s="14" t="n">
        <v>0.458</v>
      </c>
      <c r="P405" s="14" t="n">
        <v>10.638</v>
      </c>
      <c r="Q405" s="14" t="n">
        <v>0</v>
      </c>
      <c r="R405" s="14" t="n">
        <v>1</v>
      </c>
      <c r="S405" s="14" t="n">
        <v>17.555</v>
      </c>
      <c r="T405" s="14" t="n">
        <v>7.408</v>
      </c>
      <c r="U405" s="14" t="n">
        <v>0.528</v>
      </c>
      <c r="V405" s="14" t="n">
        <v>19.744</v>
      </c>
      <c r="W405" s="14" t="n">
        <v>0.1</v>
      </c>
      <c r="X405" s="14" t="n">
        <v>1</v>
      </c>
      <c r="Y405" s="14" t="n">
        <v>27.894</v>
      </c>
      <c r="Z405" s="14" t="n">
        <v>2.926</v>
      </c>
      <c r="AA405" s="14" t="n">
        <v>-2.103</v>
      </c>
      <c r="AB405" s="14" t="n">
        <v>25.791</v>
      </c>
      <c r="AC405" s="14" t="n">
        <v>0</v>
      </c>
      <c r="AD405" s="14" t="n">
        <v>1</v>
      </c>
      <c r="AE405" s="14" t="n">
        <v>27.968</v>
      </c>
      <c r="AF405" s="14" t="n">
        <v>5.185</v>
      </c>
      <c r="AG405" s="14" t="n">
        <v>-2.177</v>
      </c>
      <c r="AH405" s="14" t="n">
        <v>25.791</v>
      </c>
      <c r="AI405" s="14" t="n">
        <v>0</v>
      </c>
      <c r="AJ405" s="14" t="n">
        <v>1</v>
      </c>
      <c r="AK405" s="14" t="n">
        <v>32.874</v>
      </c>
      <c r="AL405" s="14" t="n">
        <v>15.699</v>
      </c>
      <c r="AM405" s="14" t="n">
        <v>-1.572</v>
      </c>
      <c r="AN405" s="14" t="n">
        <v>34.433</v>
      </c>
      <c r="AO405" s="14" t="n">
        <v>0.1</v>
      </c>
      <c r="AP405" s="14" t="n">
        <v>1</v>
      </c>
      <c r="AQ405" s="14" t="n">
        <v>0.847</v>
      </c>
      <c r="AR405" s="14" t="n">
        <v>0.123</v>
      </c>
      <c r="AS405" s="14" t="n">
        <v>0.247</v>
      </c>
      <c r="AT405" s="14" t="n">
        <v>1.203</v>
      </c>
      <c r="AU405" s="14" t="n">
        <v>0.1</v>
      </c>
      <c r="AV405" s="14" t="n">
        <v>1</v>
      </c>
      <c r="AW405" s="14" t="n">
        <v>0.947</v>
      </c>
      <c r="AX405" s="14" t="n">
        <v>0.123</v>
      </c>
      <c r="AY405" s="14" t="n">
        <v>0.043</v>
      </c>
      <c r="AZ405" s="14" t="n">
        <v>1.088</v>
      </c>
      <c r="BA405" s="14" t="n">
        <v>0.1</v>
      </c>
      <c r="BB405" s="14" t="n">
        <v>1</v>
      </c>
      <c r="BC405" s="14" t="n">
        <v>0.589</v>
      </c>
      <c r="BD405" s="14" t="n">
        <v>0.123</v>
      </c>
      <c r="BE405" s="14" t="n">
        <v>0.299</v>
      </c>
      <c r="BF405" s="14" t="n">
        <v>0.976</v>
      </c>
      <c r="BG405" s="14" t="n">
        <v>0.1</v>
      </c>
      <c r="BH405" s="14" t="n">
        <v>1</v>
      </c>
      <c r="BI405" s="14" t="n">
        <v>0.6889999999999999</v>
      </c>
      <c r="BJ405" s="14" t="n">
        <v>0.123</v>
      </c>
      <c r="BK405" s="14" t="n">
        <v>0.04</v>
      </c>
      <c r="BL405" s="14" t="n">
        <v>0.802</v>
      </c>
      <c r="BM405" s="14" t="n">
        <v>0.1</v>
      </c>
      <c r="BN405" s="14" t="n">
        <v>1</v>
      </c>
      <c r="BO405" s="14" t="n">
        <v>0</v>
      </c>
      <c r="BP405" s="14" t="n">
        <v>0.003</v>
      </c>
      <c r="BQ405" s="14" t="n">
        <v>0.157</v>
      </c>
      <c r="BR405" s="14" t="n">
        <v>0</v>
      </c>
      <c r="BS405" s="14" t="n">
        <v>1</v>
      </c>
      <c r="BT405" s="14" t="n">
        <v>0</v>
      </c>
      <c r="BU405" s="14" t="n">
        <v>0.004</v>
      </c>
      <c r="BV405" s="14" t="n">
        <v>0.235</v>
      </c>
      <c r="BW405" s="14" t="n">
        <v>0.1</v>
      </c>
      <c r="BX405" s="14" t="n">
        <v>0.833</v>
      </c>
      <c r="BY405" s="14" t="n">
        <v>12.729</v>
      </c>
      <c r="BZ405" s="14" t="n">
        <v>0</v>
      </c>
      <c r="CA405" s="14" t="n">
        <v>12.729</v>
      </c>
      <c r="CB405" s="14" t="n">
        <v>0</v>
      </c>
      <c r="CC405" s="14" t="n">
        <v>102.477</v>
      </c>
      <c r="CD405" s="14" t="n">
        <v>7.95</v>
      </c>
      <c r="CE405" s="14" t="n">
        <v>-12.53</v>
      </c>
      <c r="CF405" s="14" t="n">
        <v>98.941</v>
      </c>
      <c r="CG405" s="14" t="n">
        <v>0.1</v>
      </c>
      <c r="CH405" s="14" t="n">
        <v>1</v>
      </c>
      <c r="CI405" s="14" t="n">
        <v>0</v>
      </c>
      <c r="CJ405" s="14" t="n">
        <v>0</v>
      </c>
      <c r="CK405" s="14" t="n">
        <v>0</v>
      </c>
      <c r="CL405" s="14" t="n">
        <v>0</v>
      </c>
      <c r="CM405" s="14" t="n">
        <v>0</v>
      </c>
      <c r="CN405" s="14" t="n">
        <v>0.758</v>
      </c>
      <c r="CO405" s="14" t="n">
        <v>0.114</v>
      </c>
      <c r="CP405" s="14" t="n">
        <v>0</v>
      </c>
      <c r="CQ405" s="14" t="n">
        <v>1.294</v>
      </c>
      <c r="CR405" s="14" t="n">
        <v>0</v>
      </c>
      <c r="CS405" s="14" t="n">
        <v>2.292</v>
      </c>
      <c r="CT405" s="14" t="n">
        <v>10.146</v>
      </c>
      <c r="CU405" s="14" t="n">
        <v>17.325</v>
      </c>
    </row>
    <row r="406">
      <c r="A406" s="14" t="inlineStr">
        <is>
          <t>JPN2023</t>
        </is>
      </c>
      <c r="B406" s="14" t="inlineStr">
        <is>
          <t>JPN</t>
        </is>
      </c>
      <c r="C406" s="14" t="inlineStr">
        <is>
          <t>JPN</t>
        </is>
      </c>
      <c r="D406" s="14" t="inlineStr">
        <is>
          <t>Japan</t>
        </is>
      </c>
      <c r="E406" s="14" t="n">
        <v>2023</v>
      </c>
      <c r="F406" s="14" t="n">
        <v>0.1</v>
      </c>
      <c r="G406" s="14" t="n">
        <v>8.067</v>
      </c>
      <c r="H406" s="14" t="n">
        <v>1.837</v>
      </c>
      <c r="I406" s="14" t="n">
        <v>0.387</v>
      </c>
      <c r="J406" s="14" t="n">
        <v>8.452999999999999</v>
      </c>
      <c r="K406" s="14" t="n">
        <v>0</v>
      </c>
      <c r="L406" s="14" t="n">
        <v>1</v>
      </c>
      <c r="M406" s="14" t="n">
        <v>8.089</v>
      </c>
      <c r="N406" s="14" t="n">
        <v>4.012</v>
      </c>
      <c r="O406" s="14" t="n">
        <v>0.364</v>
      </c>
      <c r="P406" s="14" t="n">
        <v>8.452999999999999</v>
      </c>
      <c r="Q406" s="14" t="n">
        <v>0</v>
      </c>
      <c r="R406" s="14" t="n">
        <v>1</v>
      </c>
      <c r="S406" s="14" t="n">
        <v>14.993</v>
      </c>
      <c r="T406" s="14" t="n">
        <v>7.714</v>
      </c>
      <c r="U406" s="14" t="n">
        <v>0.532</v>
      </c>
      <c r="V406" s="14" t="n">
        <v>16.89</v>
      </c>
      <c r="W406" s="14" t="n">
        <v>0.1</v>
      </c>
      <c r="X406" s="14" t="n">
        <v>1</v>
      </c>
      <c r="Y406" s="14" t="n">
        <v>23.48</v>
      </c>
      <c r="Z406" s="14" t="n">
        <v>2.63</v>
      </c>
      <c r="AA406" s="14" t="n">
        <v>-0.545</v>
      </c>
      <c r="AB406" s="14" t="n">
        <v>22.934</v>
      </c>
      <c r="AC406" s="14" t="n">
        <v>0</v>
      </c>
      <c r="AD406" s="14" t="n">
        <v>1</v>
      </c>
      <c r="AE406" s="14" t="n">
        <v>23.604</v>
      </c>
      <c r="AF406" s="14" t="n">
        <v>4.701</v>
      </c>
      <c r="AG406" s="14" t="n">
        <v>-0.67</v>
      </c>
      <c r="AH406" s="14" t="n">
        <v>22.934</v>
      </c>
      <c r="AI406" s="14" t="n">
        <v>0</v>
      </c>
      <c r="AJ406" s="14" t="n">
        <v>1</v>
      </c>
      <c r="AK406" s="14" t="n">
        <v>28.646</v>
      </c>
      <c r="AL406" s="14" t="n">
        <v>14.191</v>
      </c>
      <c r="AM406" s="14" t="n">
        <v>-7.275</v>
      </c>
      <c r="AN406" s="14" t="n">
        <v>23.508</v>
      </c>
      <c r="AO406" s="14" t="n">
        <v>0.1</v>
      </c>
      <c r="AP406" s="14" t="n">
        <v>1</v>
      </c>
      <c r="AQ406" s="14" t="n">
        <v>0.749</v>
      </c>
      <c r="AR406" s="14" t="n">
        <v>0.129</v>
      </c>
      <c r="AS406" s="14" t="n">
        <v>0.285</v>
      </c>
      <c r="AT406" s="14" t="n">
        <v>1.137</v>
      </c>
      <c r="AU406" s="14" t="n">
        <v>0.1</v>
      </c>
      <c r="AV406" s="14" t="n">
        <v>1</v>
      </c>
      <c r="AW406" s="14" t="n">
        <v>0.783</v>
      </c>
      <c r="AX406" s="14" t="n">
        <v>0.129</v>
      </c>
      <c r="AY406" s="14" t="n">
        <v>0.16</v>
      </c>
      <c r="AZ406" s="14" t="n">
        <v>1.037</v>
      </c>
      <c r="BA406" s="14" t="n">
        <v>0.1</v>
      </c>
      <c r="BB406" s="14" t="n">
        <v>1</v>
      </c>
      <c r="BC406" s="14" t="n">
        <v>0.527</v>
      </c>
      <c r="BD406" s="14" t="n">
        <v>0.129</v>
      </c>
      <c r="BE406" s="14" t="n">
        <v>0.288</v>
      </c>
      <c r="BF406" s="14" t="n">
        <v>0.897</v>
      </c>
      <c r="BG406" s="14" t="n">
        <v>0.1</v>
      </c>
      <c r="BH406" s="14" t="n">
        <v>1</v>
      </c>
      <c r="BI406" s="14" t="n">
        <v>0.64</v>
      </c>
      <c r="BJ406" s="14" t="n">
        <v>0.129</v>
      </c>
      <c r="BK406" s="14" t="n">
        <v>0.051</v>
      </c>
      <c r="BL406" s="14" t="n">
        <v>0.76</v>
      </c>
      <c r="BM406" s="14" t="n">
        <v>0.1</v>
      </c>
      <c r="BN406" s="14" t="n">
        <v>1</v>
      </c>
      <c r="BO406" s="14" t="n">
        <v>0</v>
      </c>
      <c r="BP406" s="14" t="n">
        <v>0.008</v>
      </c>
      <c r="BQ406" s="14" t="n">
        <v>0.162</v>
      </c>
      <c r="BR406" s="14" t="n">
        <v>0</v>
      </c>
      <c r="BS406" s="14" t="n">
        <v>1</v>
      </c>
      <c r="BT406" s="14" t="n">
        <v>0</v>
      </c>
      <c r="BU406" s="14" t="n">
        <v>0.004</v>
      </c>
      <c r="BV406" s="14" t="n">
        <v>0.188</v>
      </c>
      <c r="BW406" s="14" t="n">
        <v>0.1</v>
      </c>
      <c r="BX406" s="14" t="n">
        <v>0.833</v>
      </c>
      <c r="BY406" s="14" t="n">
        <v>13.254</v>
      </c>
      <c r="BZ406" s="14" t="n">
        <v>0</v>
      </c>
      <c r="CA406" s="14" t="n">
        <v>13.254</v>
      </c>
      <c r="CB406" s="14" t="n">
        <v>0</v>
      </c>
      <c r="CC406" s="14" t="n">
        <v>87.07899999999999</v>
      </c>
      <c r="CD406" s="14" t="n">
        <v>7.95</v>
      </c>
      <c r="CE406" s="14" t="n">
        <v>-0.6879999999999999</v>
      </c>
      <c r="CF406" s="14" t="n">
        <v>95.03</v>
      </c>
      <c r="CG406" s="14" t="n">
        <v>0.1</v>
      </c>
      <c r="CH406" s="14" t="n">
        <v>1</v>
      </c>
      <c r="CI406" s="14" t="n">
        <v>0</v>
      </c>
      <c r="CJ406" s="14" t="n">
        <v>0</v>
      </c>
      <c r="CK406" s="14" t="n">
        <v>0</v>
      </c>
      <c r="CL406" s="14" t="n">
        <v>0</v>
      </c>
      <c r="CM406" s="14" t="n">
        <v>0</v>
      </c>
      <c r="CN406" s="14" t="n">
        <v>0.733</v>
      </c>
      <c r="CO406" s="14" t="n">
        <v>0.1</v>
      </c>
      <c r="CP406" s="14" t="n">
        <v>0</v>
      </c>
      <c r="CQ406" s="14" t="n">
        <v>1.348</v>
      </c>
      <c r="CR406" s="14" t="n">
        <v>0</v>
      </c>
      <c r="CS406" s="14" t="n">
        <v>2.387</v>
      </c>
      <c r="CT406" s="14" t="n">
        <v>7.279</v>
      </c>
      <c r="CU406" s="14" t="n">
        <v>12.859</v>
      </c>
    </row>
    <row r="407">
      <c r="A407" s="14" t="inlineStr">
        <is>
          <t>JPN2024</t>
        </is>
      </c>
      <c r="B407" s="14" t="inlineStr">
        <is>
          <t>JPN</t>
        </is>
      </c>
      <c r="C407" s="14" t="inlineStr">
        <is>
          <t>JPN</t>
        </is>
      </c>
      <c r="D407" s="14" t="inlineStr">
        <is>
          <t>Japan</t>
        </is>
      </c>
      <c r="E407" s="14" t="n">
        <v>2024</v>
      </c>
      <c r="F407" s="14" t="n">
        <v>0.1</v>
      </c>
      <c r="G407" s="14" t="n">
        <v>7.372</v>
      </c>
      <c r="H407" s="14" t="n">
        <v>1.868</v>
      </c>
      <c r="I407" s="14" t="n">
        <v>0.369</v>
      </c>
      <c r="J407" s="14" t="n">
        <v>7.741</v>
      </c>
      <c r="K407" s="14" t="n">
        <v>0</v>
      </c>
      <c r="L407" s="14" t="n">
        <v>1</v>
      </c>
      <c r="M407" s="14" t="n">
        <v>7.404</v>
      </c>
      <c r="N407" s="14" t="n">
        <v>4.033</v>
      </c>
      <c r="O407" s="14" t="n">
        <v>0.336</v>
      </c>
      <c r="P407" s="14" t="n">
        <v>7.741</v>
      </c>
      <c r="Q407" s="14" t="n">
        <v>0</v>
      </c>
      <c r="R407" s="14" t="n">
        <v>1</v>
      </c>
      <c r="S407" s="14" t="n">
        <v>13.453</v>
      </c>
      <c r="T407" s="14" t="n">
        <v>7.942</v>
      </c>
      <c r="U407" s="14" t="n">
        <v>0.532</v>
      </c>
      <c r="V407" s="14" t="n">
        <v>15.177</v>
      </c>
      <c r="W407" s="14" t="n">
        <v>0.1</v>
      </c>
      <c r="X407" s="14" t="n">
        <v>1</v>
      </c>
      <c r="Y407" s="14" t="n">
        <v>20.53</v>
      </c>
      <c r="Z407" s="14" t="n">
        <v>2.592</v>
      </c>
      <c r="AA407" s="14" t="n">
        <v>0.276</v>
      </c>
      <c r="AB407" s="14" t="n">
        <v>20.806</v>
      </c>
      <c r="AC407" s="14" t="n">
        <v>0</v>
      </c>
      <c r="AD407" s="14" t="n">
        <v>1</v>
      </c>
      <c r="AE407" s="14" t="n">
        <v>20.553</v>
      </c>
      <c r="AF407" s="14" t="n">
        <v>4.502</v>
      </c>
      <c r="AG407" s="14" t="n">
        <v>0.253</v>
      </c>
      <c r="AH407" s="14" t="n">
        <v>20.806</v>
      </c>
      <c r="AI407" s="14" t="n">
        <v>0</v>
      </c>
      <c r="AJ407" s="14" t="n">
        <v>1</v>
      </c>
      <c r="AK407" s="14" t="n">
        <v>22.154</v>
      </c>
      <c r="AL407" s="14" t="n">
        <v>11.268</v>
      </c>
      <c r="AM407" s="14" t="n">
        <v>-1.61</v>
      </c>
      <c r="AN407" s="14" t="n">
        <v>22.598</v>
      </c>
      <c r="AO407" s="14" t="n">
        <v>0.1</v>
      </c>
      <c r="AP407" s="14" t="n">
        <v>1</v>
      </c>
      <c r="AQ407" s="14" t="n">
        <v>0.72</v>
      </c>
      <c r="AR407" s="14" t="n">
        <v>0.132</v>
      </c>
      <c r="AS407" s="14" t="n">
        <v>0.254</v>
      </c>
      <c r="AT407" s="14" t="n">
        <v>1.072</v>
      </c>
      <c r="AU407" s="14" t="n">
        <v>0.1</v>
      </c>
      <c r="AV407" s="14" t="n">
        <v>1</v>
      </c>
      <c r="AW407" s="14" t="n">
        <v>0.734</v>
      </c>
      <c r="AX407" s="14" t="n">
        <v>0.132</v>
      </c>
      <c r="AY407" s="14" t="n">
        <v>0.155</v>
      </c>
      <c r="AZ407" s="14" t="n">
        <v>0.977</v>
      </c>
      <c r="BA407" s="14" t="n">
        <v>0.1</v>
      </c>
      <c r="BB407" s="14" t="n">
        <v>1</v>
      </c>
      <c r="BC407" s="14" t="n">
        <v>0.51</v>
      </c>
      <c r="BD407" s="14" t="n">
        <v>0.132</v>
      </c>
      <c r="BE407" s="14" t="n">
        <v>0.281</v>
      </c>
      <c r="BF407" s="14" t="n">
        <v>0.87</v>
      </c>
      <c r="BG407" s="14" t="n">
        <v>0.1</v>
      </c>
      <c r="BH407" s="14" t="n">
        <v>1</v>
      </c>
      <c r="BI407" s="14" t="n">
        <v>0.652</v>
      </c>
      <c r="BJ407" s="14" t="n">
        <v>0.132</v>
      </c>
      <c r="BK407" s="14" t="n">
        <v>-0.004</v>
      </c>
      <c r="BL407" s="14" t="n">
        <v>0.713</v>
      </c>
      <c r="BM407" s="14" t="n">
        <v>0.1</v>
      </c>
      <c r="BN407" s="14" t="n">
        <v>1</v>
      </c>
      <c r="BO407" s="14" t="n">
        <v>0</v>
      </c>
      <c r="BP407" s="14" t="n">
        <v>0.007</v>
      </c>
      <c r="BQ407" s="14" t="n">
        <v>0.135</v>
      </c>
      <c r="BR407" s="14" t="n">
        <v>0</v>
      </c>
      <c r="BS407" s="14" t="n">
        <v>1</v>
      </c>
      <c r="BT407" s="14" t="n">
        <v>0</v>
      </c>
      <c r="BU407" s="14" t="n">
        <v>0.004</v>
      </c>
      <c r="BV407" s="14" t="n">
        <v>0.189</v>
      </c>
      <c r="BW407" s="14" t="n">
        <v>0.1</v>
      </c>
      <c r="BX407" s="14" t="n">
        <v>0.833</v>
      </c>
      <c r="BY407" s="14" t="n">
        <v>13.646</v>
      </c>
      <c r="BZ407" s="14" t="n">
        <v>0</v>
      </c>
      <c r="CA407" s="14" t="n">
        <v>13.646</v>
      </c>
      <c r="CB407" s="14" t="n">
        <v>0</v>
      </c>
      <c r="CC407" s="14" t="n">
        <v>86.38500000000001</v>
      </c>
      <c r="CD407" s="14" t="n">
        <v>7.95</v>
      </c>
      <c r="CE407" s="14" t="n">
        <v>-3.654</v>
      </c>
      <c r="CF407" s="14" t="n">
        <v>91.005</v>
      </c>
      <c r="CG407" s="14" t="n">
        <v>0.1</v>
      </c>
      <c r="CH407" s="14" t="n">
        <v>1</v>
      </c>
      <c r="CI407" s="14" t="n">
        <v>0</v>
      </c>
      <c r="CJ407" s="14" t="n">
        <v>0</v>
      </c>
      <c r="CK407" s="14" t="n">
        <v>0</v>
      </c>
      <c r="CL407" s="14" t="n">
        <v>0</v>
      </c>
      <c r="CM407" s="14" t="n">
        <v>0</v>
      </c>
      <c r="CN407" s="14" t="n">
        <v>0.725</v>
      </c>
      <c r="CO407" s="14" t="n">
        <v>0.102</v>
      </c>
      <c r="CP407" s="14" t="n">
        <v>0</v>
      </c>
      <c r="CQ407" s="14" t="n">
        <v>1.387</v>
      </c>
      <c r="CR407" s="14" t="n">
        <v>0</v>
      </c>
      <c r="CS407" s="14" t="n">
        <v>2.457</v>
      </c>
      <c r="CT407" s="14" t="n">
        <v>5.511</v>
      </c>
      <c r="CU407" s="14" t="n">
        <v>11.183</v>
      </c>
    </row>
    <row r="408">
      <c r="A408" s="14" t="inlineStr">
        <is>
          <t>JOR2021</t>
        </is>
      </c>
      <c r="B408" s="14" t="inlineStr">
        <is>
          <t>JOR</t>
        </is>
      </c>
      <c r="C408" s="14" t="inlineStr">
        <is>
          <t>JOR</t>
        </is>
      </c>
      <c r="D408" s="14" t="inlineStr">
        <is>
          <t>Jordan</t>
        </is>
      </c>
      <c r="E408" s="14" t="n">
        <v>2021</v>
      </c>
      <c r="F408" s="14" t="n">
        <v>0.16</v>
      </c>
      <c r="G408" s="14" t="n">
        <v>5.897</v>
      </c>
      <c r="H408" s="14" t="n">
        <v>1.143</v>
      </c>
      <c r="I408" s="14" t="n">
        <v>0</v>
      </c>
      <c r="J408" s="14" t="n">
        <v>5.897</v>
      </c>
      <c r="K408" s="14" t="n">
        <v>0</v>
      </c>
      <c r="L408" s="14" t="n">
        <v>1</v>
      </c>
      <c r="M408" s="14" t="n">
        <v>7.964</v>
      </c>
      <c r="N408" s="14" t="n">
        <v>3.43</v>
      </c>
      <c r="O408" s="14" t="n">
        <v>0</v>
      </c>
      <c r="P408" s="14" t="n">
        <v>7.964</v>
      </c>
      <c r="Q408" s="14" t="n">
        <v>0</v>
      </c>
      <c r="R408" s="14" t="n">
        <v>1</v>
      </c>
      <c r="S408" s="14" t="n">
        <v>11.613</v>
      </c>
      <c r="T408" s="14" t="n">
        <v>6.86</v>
      </c>
      <c r="U408" s="14" t="n">
        <v>0</v>
      </c>
      <c r="V408" s="14" t="n">
        <v>13.471</v>
      </c>
      <c r="W408" s="14" t="n">
        <v>0.16</v>
      </c>
      <c r="X408" s="14" t="n">
        <v>1</v>
      </c>
      <c r="Y408" s="14" t="n">
        <v>12.117</v>
      </c>
      <c r="Z408" s="14" t="n">
        <v>1.947</v>
      </c>
      <c r="AA408" s="14" t="n">
        <v>-5.436</v>
      </c>
      <c r="AB408" s="14" t="n">
        <v>6.681</v>
      </c>
      <c r="AC408" s="14" t="n">
        <v>0</v>
      </c>
      <c r="AD408" s="14" t="n">
        <v>0</v>
      </c>
      <c r="AE408" s="14" t="n">
        <v>13.261</v>
      </c>
      <c r="AF408" s="14" t="n">
        <v>3.587</v>
      </c>
      <c r="AG408" s="14" t="n">
        <v>-6.58</v>
      </c>
      <c r="AH408" s="14" t="n">
        <v>6.681</v>
      </c>
      <c r="AI408" s="14" t="n">
        <v>0</v>
      </c>
      <c r="AJ408" s="14" t="n">
        <v>0</v>
      </c>
      <c r="AK408" s="14" t="n">
        <v>20.12</v>
      </c>
      <c r="AL408" s="14" t="n">
        <v>11.609</v>
      </c>
      <c r="AM408" s="14" t="n">
        <v>-12.82</v>
      </c>
      <c r="AN408" s="14" t="n">
        <v>7.3</v>
      </c>
      <c r="AO408" s="14" t="n">
        <v>0</v>
      </c>
      <c r="AP408" s="14" t="n">
        <v>0</v>
      </c>
      <c r="AQ408" s="14" t="n">
        <v>0.621</v>
      </c>
      <c r="AR408" s="14" t="n">
        <v>0.114</v>
      </c>
      <c r="AS408" s="14" t="n">
        <v>0.612</v>
      </c>
      <c r="AT408" s="14" t="n">
        <v>1.43</v>
      </c>
      <c r="AU408" s="14" t="n">
        <v>0.16</v>
      </c>
      <c r="AV408" s="14" t="n">
        <v>1</v>
      </c>
      <c r="AW408" s="14" t="n">
        <v>0.593</v>
      </c>
      <c r="AX408" s="14" t="n">
        <v>0.114</v>
      </c>
      <c r="AY408" s="14" t="n">
        <v>0.11</v>
      </c>
      <c r="AZ408" s="14" t="n">
        <v>0.8149999999999999</v>
      </c>
      <c r="BA408" s="14" t="n">
        <v>0.16</v>
      </c>
      <c r="BB408" s="14" t="n">
        <v>1</v>
      </c>
      <c r="BC408" s="14" t="n">
        <v>0.44</v>
      </c>
      <c r="BD408" s="14" t="n">
        <v>0.114</v>
      </c>
      <c r="BE408" s="14" t="n">
        <v>-0.076</v>
      </c>
      <c r="BF408" s="14" t="n">
        <v>0.423</v>
      </c>
      <c r="BG408" s="14" t="n">
        <v>0</v>
      </c>
      <c r="BH408" s="14" t="n">
        <v>0</v>
      </c>
      <c r="BI408" s="14" t="n">
        <v>0.5600000000000001</v>
      </c>
      <c r="BJ408" s="14" t="n">
        <v>0.114</v>
      </c>
      <c r="BK408" s="14" t="n">
        <v>0.105</v>
      </c>
      <c r="BL408" s="14" t="n">
        <v>0.772</v>
      </c>
      <c r="BM408" s="14" t="n">
        <v>0.16</v>
      </c>
      <c r="BN408" s="14" t="n">
        <v>1</v>
      </c>
      <c r="BO408" s="14" t="n">
        <v>0</v>
      </c>
      <c r="BP408" s="14" t="n">
        <v>0</v>
      </c>
      <c r="BQ408" s="14" t="n">
        <v>0.2</v>
      </c>
      <c r="BR408" s="14" t="n">
        <v>0</v>
      </c>
      <c r="BS408" s="14" t="n">
        <v>0.333</v>
      </c>
      <c r="BT408" s="14" t="n">
        <v>0</v>
      </c>
      <c r="BU408" s="14" t="n">
        <v>0</v>
      </c>
      <c r="BV408" s="14" t="n">
        <v>0.25</v>
      </c>
      <c r="BW408" s="14" t="n">
        <v>0.16</v>
      </c>
      <c r="BX408" s="14" t="n">
        <v>0.5</v>
      </c>
      <c r="BY408" s="14" t="n">
        <v>11.787</v>
      </c>
      <c r="BZ408" s="14" t="n">
        <v>0</v>
      </c>
      <c r="CA408" s="14" t="n">
        <v>11.787</v>
      </c>
      <c r="CB408" s="14" t="n">
        <v>0</v>
      </c>
      <c r="CC408" s="14" t="n">
        <v>81.69499999999999</v>
      </c>
      <c r="CD408" s="14" t="n">
        <v>7.95</v>
      </c>
      <c r="CE408" s="14" t="n">
        <v>-19.9</v>
      </c>
      <c r="CF408" s="14" t="n">
        <v>71.68300000000001</v>
      </c>
      <c r="CG408" s="14" t="n">
        <v>0</v>
      </c>
      <c r="CH408" s="14" t="n">
        <v>1</v>
      </c>
      <c r="CI408" s="14" t="n">
        <v>0</v>
      </c>
      <c r="CJ408" s="14" t="n">
        <v>0</v>
      </c>
      <c r="CK408" s="14" t="n">
        <v>0</v>
      </c>
      <c r="CL408" s="14" t="n">
        <v>0</v>
      </c>
      <c r="CM408" s="14" t="n">
        <v>0</v>
      </c>
      <c r="CN408" s="14" t="n">
        <v>0</v>
      </c>
      <c r="CO408" s="14" t="n">
        <v>0</v>
      </c>
      <c r="CP408" s="14" t="n">
        <v>0</v>
      </c>
      <c r="CQ408" s="14" t="n">
        <v>1.198</v>
      </c>
      <c r="CR408" s="14" t="n">
        <v>0</v>
      </c>
      <c r="CS408" s="14" t="n">
        <v>5.028</v>
      </c>
      <c r="CT408" s="14" t="n">
        <v>4.753</v>
      </c>
      <c r="CU408" s="14" t="n">
        <v>14.162</v>
      </c>
    </row>
    <row r="409">
      <c r="A409" s="14" t="inlineStr">
        <is>
          <t>JOR2022</t>
        </is>
      </c>
      <c r="B409" s="14" t="inlineStr">
        <is>
          <t>JOR</t>
        </is>
      </c>
      <c r="C409" s="14" t="inlineStr">
        <is>
          <t>JOR</t>
        </is>
      </c>
      <c r="D409" s="14" t="inlineStr">
        <is>
          <t>Jordan</t>
        </is>
      </c>
      <c r="E409" s="14" t="n">
        <v>2022</v>
      </c>
      <c r="F409" s="14" t="n">
        <v>0.16</v>
      </c>
      <c r="G409" s="14" t="n">
        <v>11.72</v>
      </c>
      <c r="H409" s="14" t="n">
        <v>1.235</v>
      </c>
      <c r="I409" s="14" t="n">
        <v>0</v>
      </c>
      <c r="J409" s="14" t="n">
        <v>11.72</v>
      </c>
      <c r="K409" s="14" t="n">
        <v>0</v>
      </c>
      <c r="L409" s="14" t="n">
        <v>1</v>
      </c>
      <c r="M409" s="14" t="n">
        <v>9.782999999999999</v>
      </c>
      <c r="N409" s="14" t="n">
        <v>3.704</v>
      </c>
      <c r="O409" s="14" t="n">
        <v>0</v>
      </c>
      <c r="P409" s="14" t="n">
        <v>9.782999999999999</v>
      </c>
      <c r="Q409" s="14" t="n">
        <v>0</v>
      </c>
      <c r="R409" s="14" t="n">
        <v>1</v>
      </c>
      <c r="S409" s="14" t="n">
        <v>17.893</v>
      </c>
      <c r="T409" s="14" t="n">
        <v>7.408</v>
      </c>
      <c r="U409" s="14" t="n">
        <v>0.212</v>
      </c>
      <c r="V409" s="14" t="n">
        <v>20.756</v>
      </c>
      <c r="W409" s="14" t="n">
        <v>0.16</v>
      </c>
      <c r="X409" s="14" t="n">
        <v>1</v>
      </c>
      <c r="Y409" s="14" t="n">
        <v>23.109</v>
      </c>
      <c r="Z409" s="14" t="n">
        <v>3.713</v>
      </c>
      <c r="AA409" s="14" t="n">
        <v>-15.732</v>
      </c>
      <c r="AB409" s="14" t="n">
        <v>7.377</v>
      </c>
      <c r="AC409" s="14" t="n">
        <v>0</v>
      </c>
      <c r="AD409" s="14" t="n">
        <v>0</v>
      </c>
      <c r="AE409" s="14" t="n">
        <v>24.32</v>
      </c>
      <c r="AF409" s="14" t="n">
        <v>6.578</v>
      </c>
      <c r="AG409" s="14" t="n">
        <v>-16.943</v>
      </c>
      <c r="AH409" s="14" t="n">
        <v>7.377</v>
      </c>
      <c r="AI409" s="14" t="n">
        <v>0</v>
      </c>
      <c r="AJ409" s="14" t="n">
        <v>0</v>
      </c>
      <c r="AK409" s="14" t="n">
        <v>31.586</v>
      </c>
      <c r="AL409" s="14" t="n">
        <v>18.225</v>
      </c>
      <c r="AM409" s="14" t="n">
        <v>-13.845</v>
      </c>
      <c r="AN409" s="14" t="n">
        <v>17.741</v>
      </c>
      <c r="AO409" s="14" t="n">
        <v>0</v>
      </c>
      <c r="AP409" s="14" t="n">
        <v>0</v>
      </c>
      <c r="AQ409" s="14" t="n">
        <v>0.847</v>
      </c>
      <c r="AR409" s="14" t="n">
        <v>0.123</v>
      </c>
      <c r="AS409" s="14" t="n">
        <v>0.5620000000000001</v>
      </c>
      <c r="AT409" s="14" t="n">
        <v>1.634</v>
      </c>
      <c r="AU409" s="14" t="n">
        <v>0.16</v>
      </c>
      <c r="AV409" s="14" t="n">
        <v>1</v>
      </c>
      <c r="AW409" s="14" t="n">
        <v>0.947</v>
      </c>
      <c r="AX409" s="14" t="n">
        <v>0.123</v>
      </c>
      <c r="AY409" s="14" t="n">
        <v>-0.073</v>
      </c>
      <c r="AZ409" s="14" t="n">
        <v>1.014</v>
      </c>
      <c r="BA409" s="14" t="n">
        <v>0.16</v>
      </c>
      <c r="BB409" s="14" t="n">
        <v>1</v>
      </c>
      <c r="BC409" s="14" t="n">
        <v>0.589</v>
      </c>
      <c r="BD409" s="14" t="n">
        <v>0.123</v>
      </c>
      <c r="BE409" s="14" t="n">
        <v>-0.224</v>
      </c>
      <c r="BF409" s="14" t="n">
        <v>0.423</v>
      </c>
      <c r="BG409" s="14" t="n">
        <v>0</v>
      </c>
      <c r="BH409" s="14" t="n">
        <v>0</v>
      </c>
      <c r="BI409" s="14" t="n">
        <v>0.6889999999999999</v>
      </c>
      <c r="BJ409" s="14" t="n">
        <v>0.123</v>
      </c>
      <c r="BK409" s="14" t="n">
        <v>0.183</v>
      </c>
      <c r="BL409" s="14" t="n">
        <v>1.011</v>
      </c>
      <c r="BM409" s="14" t="n">
        <v>0.16</v>
      </c>
      <c r="BN409" s="14" t="n">
        <v>1</v>
      </c>
      <c r="BO409" s="14" t="n">
        <v>0</v>
      </c>
      <c r="BP409" s="14" t="n">
        <v>0</v>
      </c>
      <c r="BQ409" s="14" t="n">
        <v>0.2</v>
      </c>
      <c r="BR409" s="14" t="n">
        <v>0</v>
      </c>
      <c r="BS409" s="14" t="n">
        <v>0.333</v>
      </c>
      <c r="BT409" s="14" t="n">
        <v>0</v>
      </c>
      <c r="BU409" s="14" t="n">
        <v>0</v>
      </c>
      <c r="BV409" s="14" t="n">
        <v>0.25</v>
      </c>
      <c r="BW409" s="14" t="n">
        <v>0.16</v>
      </c>
      <c r="BX409" s="14" t="n">
        <v>0.5</v>
      </c>
      <c r="BY409" s="14" t="n">
        <v>12.729</v>
      </c>
      <c r="BZ409" s="14" t="n">
        <v>0</v>
      </c>
      <c r="CA409" s="14" t="n">
        <v>12.729</v>
      </c>
      <c r="CB409" s="14" t="n">
        <v>0</v>
      </c>
      <c r="CC409" s="14" t="n">
        <v>102.477</v>
      </c>
      <c r="CD409" s="14" t="n">
        <v>7.95</v>
      </c>
      <c r="CE409" s="14" t="n">
        <v>-27.42</v>
      </c>
      <c r="CF409" s="14" t="n">
        <v>87.066</v>
      </c>
      <c r="CG409" s="14" t="n">
        <v>0</v>
      </c>
      <c r="CH409" s="14" t="n">
        <v>1</v>
      </c>
      <c r="CI409" s="14" t="n">
        <v>0</v>
      </c>
      <c r="CJ409" s="14" t="n">
        <v>0</v>
      </c>
      <c r="CK409" s="14" t="n">
        <v>0</v>
      </c>
      <c r="CL409" s="14" t="n">
        <v>0</v>
      </c>
      <c r="CM409" s="14" t="n">
        <v>0</v>
      </c>
      <c r="CN409" s="14" t="n">
        <v>0</v>
      </c>
      <c r="CO409" s="14" t="n">
        <v>0</v>
      </c>
      <c r="CP409" s="14" t="n">
        <v>0</v>
      </c>
      <c r="CQ409" s="14" t="n">
        <v>1.294</v>
      </c>
      <c r="CR409" s="14" t="n">
        <v>0.038</v>
      </c>
      <c r="CS409" s="14" t="n">
        <v>5.43</v>
      </c>
      <c r="CT409" s="14" t="n">
        <v>10.485</v>
      </c>
      <c r="CU409" s="14" t="n">
        <v>30.326</v>
      </c>
    </row>
    <row r="410">
      <c r="A410" s="14" t="inlineStr">
        <is>
          <t>JOR2023</t>
        </is>
      </c>
      <c r="B410" s="14" t="inlineStr">
        <is>
          <t>JOR</t>
        </is>
      </c>
      <c r="C410" s="14" t="inlineStr">
        <is>
          <t>JOR</t>
        </is>
      </c>
      <c r="D410" s="14" t="inlineStr">
        <is>
          <t>Jordan</t>
        </is>
      </c>
      <c r="E410" s="14" t="n">
        <v>2023</v>
      </c>
      <c r="F410" s="14" t="n">
        <v>0.16</v>
      </c>
      <c r="G410" s="14" t="n">
        <v>6.147</v>
      </c>
      <c r="H410" s="14" t="n">
        <v>1.286</v>
      </c>
      <c r="I410" s="14" t="n">
        <v>0</v>
      </c>
      <c r="J410" s="14" t="n">
        <v>6.147</v>
      </c>
      <c r="K410" s="14" t="n">
        <v>0</v>
      </c>
      <c r="L410" s="14" t="n">
        <v>1</v>
      </c>
      <c r="M410" s="14" t="n">
        <v>7.886</v>
      </c>
      <c r="N410" s="14" t="n">
        <v>3.857</v>
      </c>
      <c r="O410" s="14" t="n">
        <v>0</v>
      </c>
      <c r="P410" s="14" t="n">
        <v>7.886</v>
      </c>
      <c r="Q410" s="14" t="n">
        <v>0</v>
      </c>
      <c r="R410" s="14" t="n">
        <v>1</v>
      </c>
      <c r="S410" s="14" t="n">
        <v>12.575</v>
      </c>
      <c r="T410" s="14" t="n">
        <v>7.714</v>
      </c>
      <c r="U410" s="14" t="n">
        <v>0.223</v>
      </c>
      <c r="V410" s="14" t="n">
        <v>14.587</v>
      </c>
      <c r="W410" s="14" t="n">
        <v>0.16</v>
      </c>
      <c r="X410" s="14" t="n">
        <v>1</v>
      </c>
      <c r="Y410" s="14" t="n">
        <v>9.709</v>
      </c>
      <c r="Z410" s="14" t="n">
        <v>1.56</v>
      </c>
      <c r="AA410" s="14" t="n">
        <v>-3.112</v>
      </c>
      <c r="AB410" s="14" t="n">
        <v>6.597</v>
      </c>
      <c r="AC410" s="14" t="n">
        <v>0</v>
      </c>
      <c r="AD410" s="14" t="n">
        <v>0</v>
      </c>
      <c r="AE410" s="14" t="n">
        <v>10.969</v>
      </c>
      <c r="AF410" s="14" t="n">
        <v>2.967</v>
      </c>
      <c r="AG410" s="14" t="n">
        <v>-4.372</v>
      </c>
      <c r="AH410" s="14" t="n">
        <v>6.597</v>
      </c>
      <c r="AI410" s="14" t="n">
        <v>0</v>
      </c>
      <c r="AJ410" s="14" t="n">
        <v>0</v>
      </c>
      <c r="AK410" s="14" t="n">
        <v>18.53</v>
      </c>
      <c r="AL410" s="14" t="n">
        <v>10.692</v>
      </c>
      <c r="AM410" s="14" t="n">
        <v>-14.984</v>
      </c>
      <c r="AN410" s="14" t="n">
        <v>4.114</v>
      </c>
      <c r="AO410" s="14" t="n">
        <v>0</v>
      </c>
      <c r="AP410" s="14" t="n">
        <v>0</v>
      </c>
      <c r="AQ410" s="14" t="n">
        <v>0.749</v>
      </c>
      <c r="AR410" s="14" t="n">
        <v>0.129</v>
      </c>
      <c r="AS410" s="14" t="n">
        <v>0.673</v>
      </c>
      <c r="AT410" s="14" t="n">
        <v>1.649</v>
      </c>
      <c r="AU410" s="14" t="n">
        <v>0.16</v>
      </c>
      <c r="AV410" s="14" t="n">
        <v>1</v>
      </c>
      <c r="AW410" s="14" t="n">
        <v>0.783</v>
      </c>
      <c r="AX410" s="14" t="n">
        <v>0.129</v>
      </c>
      <c r="AY410" s="14" t="n">
        <v>0.154</v>
      </c>
      <c r="AZ410" s="14" t="n">
        <v>1.086</v>
      </c>
      <c r="BA410" s="14" t="n">
        <v>0.16</v>
      </c>
      <c r="BB410" s="14" t="n">
        <v>1</v>
      </c>
      <c r="BC410" s="14" t="n">
        <v>0.527</v>
      </c>
      <c r="BD410" s="14" t="n">
        <v>0.129</v>
      </c>
      <c r="BE410" s="14" t="n">
        <v>-0.163</v>
      </c>
      <c r="BF410" s="14" t="n">
        <v>0.423</v>
      </c>
      <c r="BG410" s="14" t="n">
        <v>0</v>
      </c>
      <c r="BH410" s="14" t="n">
        <v>0</v>
      </c>
      <c r="BI410" s="14" t="n">
        <v>0.64</v>
      </c>
      <c r="BJ410" s="14" t="n">
        <v>0.129</v>
      </c>
      <c r="BK410" s="14" t="n">
        <v>0.113</v>
      </c>
      <c r="BL410" s="14" t="n">
        <v>0.873</v>
      </c>
      <c r="BM410" s="14" t="n">
        <v>0.16</v>
      </c>
      <c r="BN410" s="14" t="n">
        <v>1</v>
      </c>
      <c r="BO410" s="14" t="n">
        <v>0</v>
      </c>
      <c r="BP410" s="14" t="n">
        <v>0</v>
      </c>
      <c r="BQ410" s="14" t="n">
        <v>0.2</v>
      </c>
      <c r="BR410" s="14" t="n">
        <v>0</v>
      </c>
      <c r="BS410" s="14" t="n">
        <v>0.333</v>
      </c>
      <c r="BT410" s="14" t="n">
        <v>0</v>
      </c>
      <c r="BU410" s="14" t="n">
        <v>0</v>
      </c>
      <c r="BV410" s="14" t="n">
        <v>0.25</v>
      </c>
      <c r="BW410" s="14" t="n">
        <v>0.16</v>
      </c>
      <c r="BX410" s="14" t="n">
        <v>0.5</v>
      </c>
      <c r="BY410" s="14" t="n">
        <v>13.254</v>
      </c>
      <c r="BZ410" s="14" t="n">
        <v>0</v>
      </c>
      <c r="CA410" s="14" t="n">
        <v>13.254</v>
      </c>
      <c r="CB410" s="14" t="n">
        <v>0</v>
      </c>
      <c r="CC410" s="14" t="n">
        <v>87.07899999999999</v>
      </c>
      <c r="CD410" s="14" t="n">
        <v>7.95</v>
      </c>
      <c r="CE410" s="14" t="n">
        <v>-18.965</v>
      </c>
      <c r="CF410" s="14" t="n">
        <v>79.012</v>
      </c>
      <c r="CG410" s="14" t="n">
        <v>0</v>
      </c>
      <c r="CH410" s="14" t="n">
        <v>1</v>
      </c>
      <c r="CI410" s="14" t="n">
        <v>0</v>
      </c>
      <c r="CJ410" s="14" t="n">
        <v>0</v>
      </c>
      <c r="CK410" s="14" t="n">
        <v>0</v>
      </c>
      <c r="CL410" s="14" t="n">
        <v>0</v>
      </c>
      <c r="CM410" s="14" t="n">
        <v>0</v>
      </c>
      <c r="CN410" s="14" t="n">
        <v>0</v>
      </c>
      <c r="CO410" s="14" t="n">
        <v>0</v>
      </c>
      <c r="CP410" s="14" t="n">
        <v>0</v>
      </c>
      <c r="CQ410" s="14" t="n">
        <v>1.348</v>
      </c>
      <c r="CR410" s="14" t="n">
        <v>0.04</v>
      </c>
      <c r="CS410" s="14" t="n">
        <v>5.654</v>
      </c>
      <c r="CT410" s="14" t="n">
        <v>4.861</v>
      </c>
      <c r="CU410" s="14" t="n">
        <v>10.622</v>
      </c>
    </row>
    <row r="411">
      <c r="A411" s="14" t="inlineStr">
        <is>
          <t>JOR2024</t>
        </is>
      </c>
      <c r="B411" s="14" t="inlineStr">
        <is>
          <t>JOR</t>
        </is>
      </c>
      <c r="C411" s="14" t="inlineStr">
        <is>
          <t>JOR</t>
        </is>
      </c>
      <c r="D411" s="14" t="inlineStr">
        <is>
          <t>Jordan</t>
        </is>
      </c>
      <c r="E411" s="14" t="n">
        <v>2024</v>
      </c>
      <c r="F411" s="14" t="n">
        <v>0.16</v>
      </c>
      <c r="G411" s="14" t="n">
        <v>5.575</v>
      </c>
      <c r="H411" s="14" t="n">
        <v>1.324</v>
      </c>
      <c r="I411" s="14" t="n">
        <v>0</v>
      </c>
      <c r="J411" s="14" t="n">
        <v>5.575</v>
      </c>
      <c r="K411" s="14" t="n">
        <v>0</v>
      </c>
      <c r="L411" s="14" t="n">
        <v>1</v>
      </c>
      <c r="M411" s="14" t="n">
        <v>7.124</v>
      </c>
      <c r="N411" s="14" t="n">
        <v>3.971</v>
      </c>
      <c r="O411" s="14" t="n">
        <v>0</v>
      </c>
      <c r="P411" s="14" t="n">
        <v>7.124</v>
      </c>
      <c r="Q411" s="14" t="n">
        <v>0</v>
      </c>
      <c r="R411" s="14" t="n">
        <v>1</v>
      </c>
      <c r="S411" s="14" t="n">
        <v>12.193</v>
      </c>
      <c r="T411" s="14" t="n">
        <v>7.942</v>
      </c>
      <c r="U411" s="14" t="n">
        <v>0.266</v>
      </c>
      <c r="V411" s="14" t="n">
        <v>14.144</v>
      </c>
      <c r="W411" s="14" t="n">
        <v>0.16</v>
      </c>
      <c r="X411" s="14" t="n">
        <v>1</v>
      </c>
      <c r="Y411" s="14" t="n">
        <v>8.787000000000001</v>
      </c>
      <c r="Z411" s="14" t="n">
        <v>1.412</v>
      </c>
      <c r="AA411" s="14" t="n">
        <v>-2.038</v>
      </c>
      <c r="AB411" s="14" t="n">
        <v>6.749</v>
      </c>
      <c r="AC411" s="14" t="n">
        <v>0</v>
      </c>
      <c r="AD411" s="14" t="n">
        <v>0</v>
      </c>
      <c r="AE411" s="14" t="n">
        <v>10.084</v>
      </c>
      <c r="AF411" s="14" t="n">
        <v>2.727</v>
      </c>
      <c r="AG411" s="14" t="n">
        <v>-3.335</v>
      </c>
      <c r="AH411" s="14" t="n">
        <v>6.749</v>
      </c>
      <c r="AI411" s="14" t="n">
        <v>0</v>
      </c>
      <c r="AJ411" s="14" t="n">
        <v>0</v>
      </c>
      <c r="AK411" s="14" t="n">
        <v>17.868</v>
      </c>
      <c r="AL411" s="14" t="n">
        <v>10.31</v>
      </c>
      <c r="AM411" s="14" t="n">
        <v>-14.396</v>
      </c>
      <c r="AN411" s="14" t="n">
        <v>4.028</v>
      </c>
      <c r="AO411" s="14" t="n">
        <v>0</v>
      </c>
      <c r="AP411" s="14" t="n">
        <v>0</v>
      </c>
      <c r="AQ411" s="14" t="n">
        <v>0.72</v>
      </c>
      <c r="AR411" s="14" t="n">
        <v>0.132</v>
      </c>
      <c r="AS411" s="14" t="n">
        <v>0.667</v>
      </c>
      <c r="AT411" s="14" t="n">
        <v>1.608</v>
      </c>
      <c r="AU411" s="14" t="n">
        <v>0.16</v>
      </c>
      <c r="AV411" s="14" t="n">
        <v>1</v>
      </c>
      <c r="AW411" s="14" t="n">
        <v>0.734</v>
      </c>
      <c r="AX411" s="14" t="n">
        <v>0.132</v>
      </c>
      <c r="AY411" s="14" t="n">
        <v>0.122</v>
      </c>
      <c r="AZ411" s="14" t="n">
        <v>0.993</v>
      </c>
      <c r="BA411" s="14" t="n">
        <v>0.16</v>
      </c>
      <c r="BB411" s="14" t="n">
        <v>1</v>
      </c>
      <c r="BC411" s="14" t="n">
        <v>0.51</v>
      </c>
      <c r="BD411" s="14" t="n">
        <v>0.132</v>
      </c>
      <c r="BE411" s="14" t="n">
        <v>-0.146</v>
      </c>
      <c r="BF411" s="14" t="n">
        <v>0.423</v>
      </c>
      <c r="BG411" s="14" t="n">
        <v>0</v>
      </c>
      <c r="BH411" s="14" t="n">
        <v>0</v>
      </c>
      <c r="BI411" s="14" t="n">
        <v>0.652</v>
      </c>
      <c r="BJ411" s="14" t="n">
        <v>0.132</v>
      </c>
      <c r="BK411" s="14" t="n">
        <v>0.101</v>
      </c>
      <c r="BL411" s="14" t="n">
        <v>0.873</v>
      </c>
      <c r="BM411" s="14" t="n">
        <v>0.16</v>
      </c>
      <c r="BN411" s="14" t="n">
        <v>1</v>
      </c>
      <c r="BO411" s="14" t="n">
        <v>0</v>
      </c>
      <c r="BP411" s="14" t="n">
        <v>0</v>
      </c>
      <c r="BQ411" s="14" t="n">
        <v>0.197</v>
      </c>
      <c r="BR411" s="14" t="n">
        <v>0</v>
      </c>
      <c r="BS411" s="14" t="n">
        <v>0.333</v>
      </c>
      <c r="BT411" s="14" t="n">
        <v>0</v>
      </c>
      <c r="BU411" s="14" t="n">
        <v>0</v>
      </c>
      <c r="BV411" s="14" t="n">
        <v>0.223</v>
      </c>
      <c r="BW411" s="14" t="n">
        <v>0.16</v>
      </c>
      <c r="BX411" s="14" t="n">
        <v>0.5</v>
      </c>
      <c r="BY411" s="14" t="n">
        <v>13.646</v>
      </c>
      <c r="BZ411" s="14" t="n">
        <v>0</v>
      </c>
      <c r="CA411" s="14" t="n">
        <v>13.646</v>
      </c>
      <c r="CB411" s="14" t="n">
        <v>0</v>
      </c>
      <c r="CC411" s="14" t="n">
        <v>86.38500000000001</v>
      </c>
      <c r="CD411" s="14" t="n">
        <v>7.95</v>
      </c>
      <c r="CE411" s="14" t="n">
        <v>-16.132</v>
      </c>
      <c r="CF411" s="14" t="n">
        <v>81.494</v>
      </c>
      <c r="CG411" s="14" t="n">
        <v>0</v>
      </c>
      <c r="CH411" s="14" t="n">
        <v>1</v>
      </c>
      <c r="CI411" s="14" t="n">
        <v>0</v>
      </c>
      <c r="CJ411" s="14" t="n">
        <v>0</v>
      </c>
      <c r="CK411" s="14" t="n">
        <v>0</v>
      </c>
      <c r="CL411" s="14" t="n">
        <v>0</v>
      </c>
      <c r="CM411" s="14" t="n">
        <v>0</v>
      </c>
      <c r="CN411" s="14" t="n">
        <v>0</v>
      </c>
      <c r="CO411" s="14" t="n">
        <v>0</v>
      </c>
      <c r="CP411" s="14" t="n">
        <v>0</v>
      </c>
      <c r="CQ411" s="14" t="n">
        <v>1.387</v>
      </c>
      <c r="CR411" s="14" t="n">
        <v>0.04</v>
      </c>
      <c r="CS411" s="14" t="n">
        <v>5.821</v>
      </c>
      <c r="CT411" s="14" t="n">
        <v>4.251</v>
      </c>
      <c r="CU411" s="14" t="n">
        <v>9.167999999999999</v>
      </c>
    </row>
    <row r="412">
      <c r="A412" s="14" t="inlineStr">
        <is>
          <t>KAZ2021</t>
        </is>
      </c>
      <c r="B412" s="14" t="inlineStr">
        <is>
          <t>KAZ</t>
        </is>
      </c>
      <c r="C412" s="14" t="inlineStr">
        <is>
          <t>KAZ</t>
        </is>
      </c>
      <c r="D412" s="14" t="inlineStr">
        <is>
          <t>Kazakhstan</t>
        </is>
      </c>
      <c r="E412" s="14" t="n">
        <v>2021</v>
      </c>
      <c r="F412" s="14" t="n">
        <v>0.12</v>
      </c>
      <c r="G412" s="14" t="n">
        <v>3.092</v>
      </c>
      <c r="H412" s="14" t="n">
        <v>0.588</v>
      </c>
      <c r="I412" s="14" t="n">
        <v>1.063</v>
      </c>
      <c r="J412" s="14" t="n">
        <v>4.155</v>
      </c>
      <c r="K412" s="14" t="n">
        <v>0</v>
      </c>
      <c r="L412" s="14" t="n">
        <v>1</v>
      </c>
      <c r="M412" s="14" t="n">
        <v>3.058</v>
      </c>
      <c r="N412" s="14" t="n">
        <v>1.764</v>
      </c>
      <c r="O412" s="14" t="n">
        <v>0.067</v>
      </c>
      <c r="P412" s="14" t="n">
        <v>3.125</v>
      </c>
      <c r="Q412" s="14" t="n">
        <v>0</v>
      </c>
      <c r="R412" s="14" t="n">
        <v>1</v>
      </c>
      <c r="S412" s="14" t="n">
        <v>1.004</v>
      </c>
      <c r="T412" s="14" t="n">
        <v>0.622</v>
      </c>
      <c r="U412" s="14" t="n">
        <v>0.003</v>
      </c>
      <c r="V412" s="14" t="n">
        <v>1.128</v>
      </c>
      <c r="W412" s="14" t="n">
        <v>0.12</v>
      </c>
      <c r="X412" s="14" t="n">
        <v>1</v>
      </c>
      <c r="Y412" s="14" t="n">
        <v>7.283</v>
      </c>
      <c r="Z412" s="14" t="n">
        <v>1.041</v>
      </c>
      <c r="AA412" s="14" t="n">
        <v>-6.017</v>
      </c>
      <c r="AB412" s="14" t="n">
        <v>1.266</v>
      </c>
      <c r="AC412" s="14" t="n">
        <v>0</v>
      </c>
      <c r="AD412" s="14" t="n">
        <v>0</v>
      </c>
      <c r="AE412" s="14" t="n">
        <v>7.922</v>
      </c>
      <c r="AF412" s="14" t="n">
        <v>1.932</v>
      </c>
      <c r="AG412" s="14" t="n">
        <v>-6.656</v>
      </c>
      <c r="AH412" s="14" t="n">
        <v>1.266</v>
      </c>
      <c r="AI412" s="14" t="n">
        <v>0</v>
      </c>
      <c r="AJ412" s="14" t="n">
        <v>0</v>
      </c>
      <c r="AK412" s="14" t="n">
        <v>11.757</v>
      </c>
      <c r="AL412" s="14" t="n">
        <v>6.311</v>
      </c>
      <c r="AM412" s="14" t="n">
        <v>-10.356</v>
      </c>
      <c r="AN412" s="14" t="n">
        <v>1.569</v>
      </c>
      <c r="AO412" s="14" t="n">
        <v>0</v>
      </c>
      <c r="AP412" s="14" t="n">
        <v>0</v>
      </c>
      <c r="AQ412" s="14" t="n">
        <v>0.619</v>
      </c>
      <c r="AR412" s="14" t="n">
        <v>0.114</v>
      </c>
      <c r="AS412" s="14" t="n">
        <v>-0.241</v>
      </c>
      <c r="AT412" s="14" t="n">
        <v>0.423</v>
      </c>
      <c r="AU412" s="14" t="n">
        <v>0</v>
      </c>
      <c r="AV412" s="14" t="n">
        <v>0</v>
      </c>
      <c r="AW412" s="14" t="n">
        <v>0.599</v>
      </c>
      <c r="AX412" s="14" t="n">
        <v>0.114</v>
      </c>
      <c r="AY412" s="14" t="n">
        <v>-0.14</v>
      </c>
      <c r="AZ412" s="14" t="n">
        <v>0.515</v>
      </c>
      <c r="BA412" s="14" t="n">
        <v>0</v>
      </c>
      <c r="BB412" s="14" t="n">
        <v>1</v>
      </c>
      <c r="BC412" s="14" t="n">
        <v>0.439</v>
      </c>
      <c r="BD412" s="14" t="n">
        <v>0.114</v>
      </c>
      <c r="BE412" s="14" t="n">
        <v>-0.349</v>
      </c>
      <c r="BF412" s="14" t="n">
        <v>0.09</v>
      </c>
      <c r="BG412" s="14" t="n">
        <v>0</v>
      </c>
      <c r="BH412" s="14" t="n">
        <v>0</v>
      </c>
      <c r="BI412" s="14" t="n">
        <v>0.505</v>
      </c>
      <c r="BJ412" s="14" t="n">
        <v>0.114</v>
      </c>
      <c r="BK412" s="14" t="n">
        <v>0.004</v>
      </c>
      <c r="BL412" s="14" t="n">
        <v>0.57</v>
      </c>
      <c r="BM412" s="14" t="n">
        <v>0.12</v>
      </c>
      <c r="BN412" s="14" t="n">
        <v>1</v>
      </c>
      <c r="BO412" s="14" t="n">
        <v>0</v>
      </c>
      <c r="BP412" s="14" t="n">
        <v>-0.039</v>
      </c>
      <c r="BQ412" s="14" t="n">
        <v>0.059</v>
      </c>
      <c r="BR412" s="14" t="n">
        <v>0</v>
      </c>
      <c r="BS412" s="14" t="n">
        <v>0.833</v>
      </c>
      <c r="BT412" s="14" t="n">
        <v>0</v>
      </c>
      <c r="BU412" s="14" t="n">
        <v>-0.039</v>
      </c>
      <c r="BV412" s="14" t="n">
        <v>0.037</v>
      </c>
      <c r="BW412" s="14" t="n">
        <v>0</v>
      </c>
      <c r="BX412" s="14" t="n">
        <v>0.667</v>
      </c>
      <c r="BY412" s="14" t="n">
        <v>11.787</v>
      </c>
      <c r="BZ412" s="14" t="n">
        <v>0</v>
      </c>
      <c r="CA412" s="14" t="n">
        <v>11.787</v>
      </c>
      <c r="CB412" s="14" t="n">
        <v>0</v>
      </c>
      <c r="CC412" s="14" t="n">
        <v>78.125</v>
      </c>
      <c r="CD412" s="14" t="n">
        <v>7.95</v>
      </c>
      <c r="CE412" s="14" t="n">
        <v>-2.386</v>
      </c>
      <c r="CF412" s="14" t="n">
        <v>84.828</v>
      </c>
      <c r="CG412" s="14" t="n">
        <v>0.12</v>
      </c>
      <c r="CH412" s="14" t="n">
        <v>1</v>
      </c>
      <c r="CI412" s="14" t="n">
        <v>0</v>
      </c>
      <c r="CJ412" s="14" t="n">
        <v>0</v>
      </c>
      <c r="CK412" s="14" t="n">
        <v>0</v>
      </c>
      <c r="CL412" s="14" t="n">
        <v>0</v>
      </c>
      <c r="CM412" s="14" t="n">
        <v>0</v>
      </c>
      <c r="CN412" s="14" t="n">
        <v>0</v>
      </c>
      <c r="CO412" s="14" t="n">
        <v>0</v>
      </c>
      <c r="CP412" s="14" t="n">
        <v>0.971</v>
      </c>
      <c r="CQ412" s="14" t="n">
        <v>1.198</v>
      </c>
      <c r="CR412" s="14" t="n">
        <v>0.882</v>
      </c>
      <c r="CS412" s="14" t="n">
        <v>6.634</v>
      </c>
      <c r="CT412" s="14" t="n">
        <v>4.41</v>
      </c>
      <c r="CU412" s="14" t="n">
        <v>14.129</v>
      </c>
    </row>
    <row r="413">
      <c r="A413" s="14" t="inlineStr">
        <is>
          <t>KAZ2022</t>
        </is>
      </c>
      <c r="B413" s="14" t="inlineStr">
        <is>
          <t>KAZ</t>
        </is>
      </c>
      <c r="C413" s="14" t="inlineStr">
        <is>
          <t>KAZ</t>
        </is>
      </c>
      <c r="D413" s="14" t="inlineStr">
        <is>
          <t>Kazakhstan</t>
        </is>
      </c>
      <c r="E413" s="14" t="n">
        <v>2022</v>
      </c>
      <c r="F413" s="14" t="n">
        <v>0.12</v>
      </c>
      <c r="G413" s="14" t="n">
        <v>3.29</v>
      </c>
      <c r="H413" s="14" t="n">
        <v>0.625</v>
      </c>
      <c r="I413" s="14" t="n">
        <v>1.186</v>
      </c>
      <c r="J413" s="14" t="n">
        <v>4.476</v>
      </c>
      <c r="K413" s="14" t="n">
        <v>0</v>
      </c>
      <c r="L413" s="14" t="n">
        <v>1</v>
      </c>
      <c r="M413" s="14" t="n">
        <v>3.233</v>
      </c>
      <c r="N413" s="14" t="n">
        <v>1.876</v>
      </c>
      <c r="O413" s="14" t="n">
        <v>0.107</v>
      </c>
      <c r="P413" s="14" t="n">
        <v>3.34</v>
      </c>
      <c r="Q413" s="14" t="n">
        <v>0</v>
      </c>
      <c r="R413" s="14" t="n">
        <v>1</v>
      </c>
      <c r="S413" s="14" t="n">
        <v>1.007</v>
      </c>
      <c r="T413" s="14" t="n">
        <v>0.493</v>
      </c>
      <c r="U413" s="14" t="n">
        <v>0.004</v>
      </c>
      <c r="V413" s="14" t="n">
        <v>1.133</v>
      </c>
      <c r="W413" s="14" t="n">
        <v>0.12</v>
      </c>
      <c r="X413" s="14" t="n">
        <v>1</v>
      </c>
      <c r="Y413" s="14" t="n">
        <v>7.793</v>
      </c>
      <c r="Z413" s="14" t="n">
        <v>1.114</v>
      </c>
      <c r="AA413" s="14" t="n">
        <v>-6.568</v>
      </c>
      <c r="AB413" s="14" t="n">
        <v>1.226</v>
      </c>
      <c r="AC413" s="14" t="n">
        <v>0</v>
      </c>
      <c r="AD413" s="14" t="n">
        <v>0</v>
      </c>
      <c r="AE413" s="14" t="n">
        <v>8.445</v>
      </c>
      <c r="AF413" s="14" t="n">
        <v>2.06</v>
      </c>
      <c r="AG413" s="14" t="n">
        <v>-7.22</v>
      </c>
      <c r="AH413" s="14" t="n">
        <v>1.226</v>
      </c>
      <c r="AI413" s="14" t="n">
        <v>0</v>
      </c>
      <c r="AJ413" s="14" t="n">
        <v>0</v>
      </c>
      <c r="AK413" s="14" t="n">
        <v>12.359</v>
      </c>
      <c r="AL413" s="14" t="n">
        <v>6.633</v>
      </c>
      <c r="AM413" s="14" t="n">
        <v>-11.021</v>
      </c>
      <c r="AN413" s="14" t="n">
        <v>1.498</v>
      </c>
      <c r="AO413" s="14" t="n">
        <v>0</v>
      </c>
      <c r="AP413" s="14" t="n">
        <v>0</v>
      </c>
      <c r="AQ413" s="14" t="n">
        <v>0.861</v>
      </c>
      <c r="AR413" s="14" t="n">
        <v>0.123</v>
      </c>
      <c r="AS413" s="14" t="n">
        <v>-0.492</v>
      </c>
      <c r="AT413" s="14" t="n">
        <v>0.413</v>
      </c>
      <c r="AU413" s="14" t="n">
        <v>0</v>
      </c>
      <c r="AV413" s="14" t="n">
        <v>0</v>
      </c>
      <c r="AW413" s="14" t="n">
        <v>0.986</v>
      </c>
      <c r="AX413" s="14" t="n">
        <v>0.123</v>
      </c>
      <c r="AY413" s="14" t="n">
        <v>-0.46</v>
      </c>
      <c r="AZ413" s="14" t="n">
        <v>0.589</v>
      </c>
      <c r="BA413" s="14" t="n">
        <v>0</v>
      </c>
      <c r="BB413" s="14" t="n">
        <v>1</v>
      </c>
      <c r="BC413" s="14" t="n">
        <v>0.598</v>
      </c>
      <c r="BD413" s="14" t="n">
        <v>0.123</v>
      </c>
      <c r="BE413" s="14" t="n">
        <v>-0.466</v>
      </c>
      <c r="BF413" s="14" t="n">
        <v>0.147</v>
      </c>
      <c r="BG413" s="14" t="n">
        <v>0</v>
      </c>
      <c r="BH413" s="14" t="n">
        <v>0</v>
      </c>
      <c r="BI413" s="14" t="n">
        <v>0.612</v>
      </c>
      <c r="BJ413" s="14" t="n">
        <v>0.123</v>
      </c>
      <c r="BK413" s="14" t="n">
        <v>0.016</v>
      </c>
      <c r="BL413" s="14" t="n">
        <v>0.697</v>
      </c>
      <c r="BM413" s="14" t="n">
        <v>0.12</v>
      </c>
      <c r="BN413" s="14" t="n">
        <v>1</v>
      </c>
      <c r="BO413" s="14" t="n">
        <v>0</v>
      </c>
      <c r="BP413" s="14" t="n">
        <v>-0.039</v>
      </c>
      <c r="BQ413" s="14" t="n">
        <v>0.055</v>
      </c>
      <c r="BR413" s="14" t="n">
        <v>0</v>
      </c>
      <c r="BS413" s="14" t="n">
        <v>0.833</v>
      </c>
      <c r="BT413" s="14" t="n">
        <v>0</v>
      </c>
      <c r="BU413" s="14" t="n">
        <v>-0.039</v>
      </c>
      <c r="BV413" s="14" t="n">
        <v>0.034</v>
      </c>
      <c r="BW413" s="14" t="n">
        <v>0</v>
      </c>
      <c r="BX413" s="14" t="n">
        <v>0.667</v>
      </c>
      <c r="BY413" s="14" t="n">
        <v>12.729</v>
      </c>
      <c r="BZ413" s="14" t="n">
        <v>0</v>
      </c>
      <c r="CA413" s="14" t="n">
        <v>12.729</v>
      </c>
      <c r="CB413" s="14" t="n">
        <v>0</v>
      </c>
      <c r="CC413" s="14" t="n">
        <v>97.90000000000001</v>
      </c>
      <c r="CD413" s="14" t="n">
        <v>7.95</v>
      </c>
      <c r="CE413" s="14" t="n">
        <v>-4.784</v>
      </c>
      <c r="CF413" s="14" t="n">
        <v>103.372</v>
      </c>
      <c r="CG413" s="14" t="n">
        <v>0.12</v>
      </c>
      <c r="CH413" s="14" t="n">
        <v>1</v>
      </c>
      <c r="CI413" s="14" t="n">
        <v>0</v>
      </c>
      <c r="CJ413" s="14" t="n">
        <v>0</v>
      </c>
      <c r="CK413" s="14" t="n">
        <v>0</v>
      </c>
      <c r="CL413" s="14" t="n">
        <v>0</v>
      </c>
      <c r="CM413" s="14" t="n">
        <v>0</v>
      </c>
      <c r="CN413" s="14" t="n">
        <v>0</v>
      </c>
      <c r="CO413" s="14" t="n">
        <v>0</v>
      </c>
      <c r="CP413" s="14" t="n">
        <v>0.987</v>
      </c>
      <c r="CQ413" s="14" t="n">
        <v>1.294</v>
      </c>
      <c r="CR413" s="14" t="n">
        <v>0.944</v>
      </c>
      <c r="CS413" s="14" t="n">
        <v>7.164</v>
      </c>
      <c r="CT413" s="14" t="n">
        <v>5.842</v>
      </c>
      <c r="CU413" s="14" t="n">
        <v>28.059</v>
      </c>
    </row>
    <row r="414">
      <c r="A414" s="14" t="inlineStr">
        <is>
          <t>KAZ2023</t>
        </is>
      </c>
      <c r="B414" s="14" t="inlineStr">
        <is>
          <t>KAZ</t>
        </is>
      </c>
      <c r="C414" s="14" t="inlineStr">
        <is>
          <t>KAZ</t>
        </is>
      </c>
      <c r="D414" s="14" t="inlineStr">
        <is>
          <t>Kazakhstan</t>
        </is>
      </c>
      <c r="E414" s="14" t="n">
        <v>2023</v>
      </c>
      <c r="F414" s="14" t="n">
        <v>0.12</v>
      </c>
      <c r="G414" s="14" t="n">
        <v>3.393</v>
      </c>
      <c r="H414" s="14" t="n">
        <v>0.652</v>
      </c>
      <c r="I414" s="14" t="n">
        <v>1.236</v>
      </c>
      <c r="J414" s="14" t="n">
        <v>4.63</v>
      </c>
      <c r="K414" s="14" t="n">
        <v>0</v>
      </c>
      <c r="L414" s="14" t="n">
        <v>1</v>
      </c>
      <c r="M414" s="14" t="n">
        <v>3.34</v>
      </c>
      <c r="N414" s="14" t="n">
        <v>1.955</v>
      </c>
      <c r="O414" s="14" t="n">
        <v>0.113</v>
      </c>
      <c r="P414" s="14" t="n">
        <v>3.453</v>
      </c>
      <c r="Q414" s="14" t="n">
        <v>0</v>
      </c>
      <c r="R414" s="14" t="n">
        <v>1</v>
      </c>
      <c r="S414" s="14" t="n">
        <v>1.098</v>
      </c>
      <c r="T414" s="14" t="n">
        <v>0.6889999999999999</v>
      </c>
      <c r="U414" s="14" t="n">
        <v>0.002</v>
      </c>
      <c r="V414" s="14" t="n">
        <v>1.233</v>
      </c>
      <c r="W414" s="14" t="n">
        <v>0.12</v>
      </c>
      <c r="X414" s="14" t="n">
        <v>1</v>
      </c>
      <c r="Y414" s="14" t="n">
        <v>8.026</v>
      </c>
      <c r="Z414" s="14" t="n">
        <v>1.147</v>
      </c>
      <c r="AA414" s="14" t="n">
        <v>-6.673</v>
      </c>
      <c r="AB414" s="14" t="n">
        <v>1.352</v>
      </c>
      <c r="AC414" s="14" t="n">
        <v>0</v>
      </c>
      <c r="AD414" s="14" t="n">
        <v>0</v>
      </c>
      <c r="AE414" s="14" t="n">
        <v>8.680999999999999</v>
      </c>
      <c r="AF414" s="14" t="n">
        <v>2.117</v>
      </c>
      <c r="AG414" s="14" t="n">
        <v>-7.329</v>
      </c>
      <c r="AH414" s="14" t="n">
        <v>1.352</v>
      </c>
      <c r="AI414" s="14" t="n">
        <v>0</v>
      </c>
      <c r="AJ414" s="14" t="n">
        <v>0</v>
      </c>
      <c r="AK414" s="14" t="n">
        <v>12.613</v>
      </c>
      <c r="AL414" s="14" t="n">
        <v>6.77</v>
      </c>
      <c r="AM414" s="14" t="n">
        <v>-11.139</v>
      </c>
      <c r="AN414" s="14" t="n">
        <v>1.652</v>
      </c>
      <c r="AO414" s="14" t="n">
        <v>0</v>
      </c>
      <c r="AP414" s="14" t="n">
        <v>0</v>
      </c>
      <c r="AQ414" s="14" t="n">
        <v>0.76</v>
      </c>
      <c r="AR414" s="14" t="n">
        <v>0.129</v>
      </c>
      <c r="AS414" s="14" t="n">
        <v>-0.341</v>
      </c>
      <c r="AT414" s="14" t="n">
        <v>0.47</v>
      </c>
      <c r="AU414" s="14" t="n">
        <v>0</v>
      </c>
      <c r="AV414" s="14" t="n">
        <v>0</v>
      </c>
      <c r="AW414" s="14" t="n">
        <v>0.8110000000000001</v>
      </c>
      <c r="AX414" s="14" t="n">
        <v>0.129</v>
      </c>
      <c r="AY414" s="14" t="n">
        <v>-0.165</v>
      </c>
      <c r="AZ414" s="14" t="n">
        <v>0.724</v>
      </c>
      <c r="BA414" s="14" t="n">
        <v>0</v>
      </c>
      <c r="BB414" s="14" t="n">
        <v>1</v>
      </c>
      <c r="BC414" s="14" t="n">
        <v>0.535</v>
      </c>
      <c r="BD414" s="14" t="n">
        <v>0.129</v>
      </c>
      <c r="BE414" s="14" t="n">
        <v>-0.391</v>
      </c>
      <c r="BF414" s="14" t="n">
        <v>0.161</v>
      </c>
      <c r="BG414" s="14" t="n">
        <v>0</v>
      </c>
      <c r="BH414" s="14" t="n">
        <v>0</v>
      </c>
      <c r="BI414" s="14" t="n">
        <v>0.579</v>
      </c>
      <c r="BJ414" s="14" t="n">
        <v>0.129</v>
      </c>
      <c r="BK414" s="14" t="n">
        <v>0.017</v>
      </c>
      <c r="BL414" s="14" t="n">
        <v>0.66</v>
      </c>
      <c r="BM414" s="14" t="n">
        <v>0.12</v>
      </c>
      <c r="BN414" s="14" t="n">
        <v>1</v>
      </c>
      <c r="BO414" s="14" t="n">
        <v>0</v>
      </c>
      <c r="BP414" s="14" t="n">
        <v>-0.039</v>
      </c>
      <c r="BQ414" s="14" t="n">
        <v>0.08400000000000001</v>
      </c>
      <c r="BR414" s="14" t="n">
        <v>0</v>
      </c>
      <c r="BS414" s="14" t="n">
        <v>0.833</v>
      </c>
      <c r="BT414" s="14" t="n">
        <v>0</v>
      </c>
      <c r="BU414" s="14" t="n">
        <v>-0.039</v>
      </c>
      <c r="BV414" s="14" t="n">
        <v>0.056</v>
      </c>
      <c r="BW414" s="14" t="n">
        <v>0</v>
      </c>
      <c r="BX414" s="14" t="n">
        <v>0.667</v>
      </c>
      <c r="BY414" s="14" t="n">
        <v>13.254</v>
      </c>
      <c r="BZ414" s="14" t="n">
        <v>0</v>
      </c>
      <c r="CA414" s="14" t="n">
        <v>13.254</v>
      </c>
      <c r="CB414" s="14" t="n">
        <v>0</v>
      </c>
      <c r="CC414" s="14" t="n">
        <v>83.248</v>
      </c>
      <c r="CD414" s="14" t="n">
        <v>7.95</v>
      </c>
      <c r="CE414" s="14" t="n">
        <v>-9.756</v>
      </c>
      <c r="CF414" s="14" t="n">
        <v>81.232</v>
      </c>
      <c r="CG414" s="14" t="n">
        <v>0.12</v>
      </c>
      <c r="CH414" s="14" t="n">
        <v>1</v>
      </c>
      <c r="CI414" s="14" t="n">
        <v>0</v>
      </c>
      <c r="CJ414" s="14" t="n">
        <v>0</v>
      </c>
      <c r="CK414" s="14" t="n">
        <v>0</v>
      </c>
      <c r="CL414" s="14" t="n">
        <v>0</v>
      </c>
      <c r="CM414" s="14" t="n">
        <v>0</v>
      </c>
      <c r="CN414" s="14" t="n">
        <v>0</v>
      </c>
      <c r="CO414" s="14" t="n">
        <v>0</v>
      </c>
      <c r="CP414" s="14" t="n">
        <v>0.986</v>
      </c>
      <c r="CQ414" s="14" t="n">
        <v>1.348</v>
      </c>
      <c r="CR414" s="14" t="n">
        <v>0.98</v>
      </c>
      <c r="CS414" s="14" t="n">
        <v>7.46</v>
      </c>
      <c r="CT414" s="14" t="n">
        <v>3.466</v>
      </c>
      <c r="CU414" s="14" t="n">
        <v>9.260999999999999</v>
      </c>
    </row>
    <row r="415">
      <c r="A415" s="14" t="inlineStr">
        <is>
          <t>KAZ2024</t>
        </is>
      </c>
      <c r="B415" s="14" t="inlineStr">
        <is>
          <t>KAZ</t>
        </is>
      </c>
      <c r="C415" s="14" t="inlineStr">
        <is>
          <t>KAZ</t>
        </is>
      </c>
      <c r="D415" s="14" t="inlineStr">
        <is>
          <t>Kazakhstan</t>
        </is>
      </c>
      <c r="E415" s="14" t="n">
        <v>2024</v>
      </c>
      <c r="F415" s="14" t="n">
        <v>0.12</v>
      </c>
      <c r="G415" s="14" t="n">
        <v>3.486</v>
      </c>
      <c r="H415" s="14" t="n">
        <v>0.671</v>
      </c>
      <c r="I415" s="14" t="n">
        <v>1.267</v>
      </c>
      <c r="J415" s="14" t="n">
        <v>4.753</v>
      </c>
      <c r="K415" s="14" t="n">
        <v>0</v>
      </c>
      <c r="L415" s="14" t="n">
        <v>1</v>
      </c>
      <c r="M415" s="14" t="n">
        <v>3.425</v>
      </c>
      <c r="N415" s="14" t="n">
        <v>2.013</v>
      </c>
      <c r="O415" s="14" t="n">
        <v>0.11</v>
      </c>
      <c r="P415" s="14" t="n">
        <v>3.535</v>
      </c>
      <c r="Q415" s="14" t="n">
        <v>0</v>
      </c>
      <c r="R415" s="14" t="n">
        <v>1</v>
      </c>
      <c r="S415" s="14" t="n">
        <v>1.167</v>
      </c>
      <c r="T415" s="14" t="n">
        <v>0.773</v>
      </c>
      <c r="U415" s="14" t="n">
        <v>0.002</v>
      </c>
      <c r="V415" s="14" t="n">
        <v>1.309</v>
      </c>
      <c r="W415" s="14" t="n">
        <v>0.12</v>
      </c>
      <c r="X415" s="14" t="n">
        <v>1</v>
      </c>
      <c r="Y415" s="14" t="n">
        <v>8.180999999999999</v>
      </c>
      <c r="Z415" s="14" t="n">
        <v>1.169</v>
      </c>
      <c r="AA415" s="14" t="n">
        <v>-6.675</v>
      </c>
      <c r="AB415" s="14" t="n">
        <v>1.506</v>
      </c>
      <c r="AC415" s="14" t="n">
        <v>0</v>
      </c>
      <c r="AD415" s="14" t="n">
        <v>0</v>
      </c>
      <c r="AE415" s="14" t="n">
        <v>8.856</v>
      </c>
      <c r="AF415" s="14" t="n">
        <v>2.16</v>
      </c>
      <c r="AG415" s="14" t="n">
        <v>-7.349</v>
      </c>
      <c r="AH415" s="14" t="n">
        <v>1.506</v>
      </c>
      <c r="AI415" s="14" t="n">
        <v>0</v>
      </c>
      <c r="AJ415" s="14" t="n">
        <v>0</v>
      </c>
      <c r="AK415" s="14" t="n">
        <v>12.904</v>
      </c>
      <c r="AL415" s="14" t="n">
        <v>6.926</v>
      </c>
      <c r="AM415" s="14" t="n">
        <v>-11.357</v>
      </c>
      <c r="AN415" s="14" t="n">
        <v>1.733</v>
      </c>
      <c r="AO415" s="14" t="n">
        <v>0</v>
      </c>
      <c r="AP415" s="14" t="n">
        <v>0</v>
      </c>
      <c r="AQ415" s="14" t="n">
        <v>0.724</v>
      </c>
      <c r="AR415" s="14" t="n">
        <v>0.132</v>
      </c>
      <c r="AS415" s="14" t="n">
        <v>-0.287</v>
      </c>
      <c r="AT415" s="14" t="n">
        <v>0.49</v>
      </c>
      <c r="AU415" s="14" t="n">
        <v>0</v>
      </c>
      <c r="AV415" s="14" t="n">
        <v>0</v>
      </c>
      <c r="AW415" s="14" t="n">
        <v>0.75</v>
      </c>
      <c r="AX415" s="14" t="n">
        <v>0.132</v>
      </c>
      <c r="AY415" s="14" t="n">
        <v>-0.121</v>
      </c>
      <c r="AZ415" s="14" t="n">
        <v>0.705</v>
      </c>
      <c r="BA415" s="14" t="n">
        <v>0</v>
      </c>
      <c r="BB415" s="14" t="n">
        <v>1</v>
      </c>
      <c r="BC415" s="14" t="n">
        <v>0.513</v>
      </c>
      <c r="BD415" s="14" t="n">
        <v>0.132</v>
      </c>
      <c r="BE415" s="14" t="n">
        <v>-0.356</v>
      </c>
      <c r="BF415" s="14" t="n">
        <v>0.176</v>
      </c>
      <c r="BG415" s="14" t="n">
        <v>0</v>
      </c>
      <c r="BH415" s="14" t="n">
        <v>0</v>
      </c>
      <c r="BI415" s="14" t="n">
        <v>0.591</v>
      </c>
      <c r="BJ415" s="14" t="n">
        <v>0.132</v>
      </c>
      <c r="BK415" s="14" t="n">
        <v>0.02</v>
      </c>
      <c r="BL415" s="14" t="n">
        <v>0.673</v>
      </c>
      <c r="BM415" s="14" t="n">
        <v>0.12</v>
      </c>
      <c r="BN415" s="14" t="n">
        <v>1</v>
      </c>
      <c r="BO415" s="14" t="n">
        <v>0</v>
      </c>
      <c r="BP415" s="14" t="n">
        <v>-0.041</v>
      </c>
      <c r="BQ415" s="14" t="n">
        <v>0.078</v>
      </c>
      <c r="BR415" s="14" t="n">
        <v>0</v>
      </c>
      <c r="BS415" s="14" t="n">
        <v>0.833</v>
      </c>
      <c r="BT415" s="14" t="n">
        <v>0</v>
      </c>
      <c r="BU415" s="14" t="n">
        <v>-0.041</v>
      </c>
      <c r="BV415" s="14" t="n">
        <v>0.058</v>
      </c>
      <c r="BW415" s="14" t="n">
        <v>0</v>
      </c>
      <c r="BX415" s="14" t="n">
        <v>0.667</v>
      </c>
      <c r="BY415" s="14" t="n">
        <v>13.646</v>
      </c>
      <c r="BZ415" s="14" t="n">
        <v>0</v>
      </c>
      <c r="CA415" s="14" t="n">
        <v>13.646</v>
      </c>
      <c r="CB415" s="14" t="n">
        <v>0</v>
      </c>
      <c r="CC415" s="14" t="n">
        <v>82.58799999999999</v>
      </c>
      <c r="CD415" s="14" t="n">
        <v>7.95</v>
      </c>
      <c r="CE415" s="14" t="n">
        <v>-9.571999999999999</v>
      </c>
      <c r="CF415" s="14" t="n">
        <v>80.46299999999999</v>
      </c>
      <c r="CG415" s="14" t="n">
        <v>0.12</v>
      </c>
      <c r="CH415" s="14" t="n">
        <v>1</v>
      </c>
      <c r="CI415" s="14" t="n">
        <v>0</v>
      </c>
      <c r="CJ415" s="14" t="n">
        <v>0</v>
      </c>
      <c r="CK415" s="14" t="n">
        <v>0</v>
      </c>
      <c r="CL415" s="14" t="n">
        <v>0</v>
      </c>
      <c r="CM415" s="14" t="n">
        <v>0</v>
      </c>
      <c r="CN415" s="14" t="n">
        <v>0</v>
      </c>
      <c r="CO415" s="14" t="n">
        <v>0</v>
      </c>
      <c r="CP415" s="14" t="n">
        <v>0.986</v>
      </c>
      <c r="CQ415" s="14" t="n">
        <v>1.387</v>
      </c>
      <c r="CR415" s="14" t="n">
        <v>0.98</v>
      </c>
      <c r="CS415" s="14" t="n">
        <v>7.598</v>
      </c>
      <c r="CT415" s="14" t="n">
        <v>3.027</v>
      </c>
      <c r="CU415" s="14" t="n">
        <v>7.598</v>
      </c>
    </row>
    <row r="416">
      <c r="A416" s="14" t="inlineStr">
        <is>
          <t>KEN2021</t>
        </is>
      </c>
      <c r="B416" s="14" t="inlineStr">
        <is>
          <t>KEN</t>
        </is>
      </c>
      <c r="C416" s="14" t="inlineStr">
        <is>
          <t>KEN</t>
        </is>
      </c>
      <c r="D416" s="14" t="inlineStr">
        <is>
          <t>Kenya</t>
        </is>
      </c>
      <c r="E416" s="14" t="n">
        <v>2021</v>
      </c>
      <c r="F416" s="14" t="n">
        <v>0.16</v>
      </c>
      <c r="G416" s="14" t="n">
        <v>5.897</v>
      </c>
      <c r="H416" s="14" t="n">
        <v>1.143</v>
      </c>
      <c r="I416" s="14" t="n">
        <v>0</v>
      </c>
      <c r="J416" s="14" t="n">
        <v>5.897</v>
      </c>
      <c r="K416" s="14" t="n">
        <v>0</v>
      </c>
      <c r="L416" s="14" t="n">
        <v>1</v>
      </c>
      <c r="M416" s="14" t="n">
        <v>7.964</v>
      </c>
      <c r="N416" s="14" t="n">
        <v>3.43</v>
      </c>
      <c r="O416" s="14" t="n">
        <v>0</v>
      </c>
      <c r="P416" s="14" t="n">
        <v>7.964</v>
      </c>
      <c r="Q416" s="14" t="n">
        <v>0</v>
      </c>
      <c r="R416" s="14" t="n">
        <v>1</v>
      </c>
      <c r="S416" s="14" t="n">
        <v>11.613</v>
      </c>
      <c r="T416" s="14" t="n">
        <v>6.86</v>
      </c>
      <c r="U416" s="14" t="n">
        <v>0</v>
      </c>
      <c r="V416" s="14" t="n">
        <v>12.542</v>
      </c>
      <c r="W416" s="14" t="n">
        <v>0.08</v>
      </c>
      <c r="X416" s="14" t="n">
        <v>1</v>
      </c>
      <c r="Y416" s="14" t="n">
        <v>4.783</v>
      </c>
      <c r="Z416" s="14" t="n">
        <v>0.646</v>
      </c>
      <c r="AA416" s="14" t="n">
        <v>0</v>
      </c>
      <c r="AB416" s="14" t="n">
        <v>4.783</v>
      </c>
      <c r="AC416" s="14" t="n">
        <v>0</v>
      </c>
      <c r="AD416" s="14" t="n">
        <v>1</v>
      </c>
      <c r="AE416" s="14" t="n">
        <v>5.926</v>
      </c>
      <c r="AF416" s="14" t="n">
        <v>1.386</v>
      </c>
      <c r="AG416" s="14" t="n">
        <v>0</v>
      </c>
      <c r="AH416" s="14" t="n">
        <v>5.926</v>
      </c>
      <c r="AI416" s="14" t="n">
        <v>0</v>
      </c>
      <c r="AJ416" s="14" t="n">
        <v>1</v>
      </c>
      <c r="AK416" s="14" t="n">
        <v>12.786</v>
      </c>
      <c r="AL416" s="14" t="n">
        <v>6.81</v>
      </c>
      <c r="AM416" s="14" t="n">
        <v>0</v>
      </c>
      <c r="AN416" s="14" t="n">
        <v>13.809</v>
      </c>
      <c r="AO416" s="14" t="n">
        <v>0.08</v>
      </c>
      <c r="AP416" s="14" t="n">
        <v>1</v>
      </c>
      <c r="AQ416" s="14" t="n">
        <v>0.508</v>
      </c>
      <c r="AR416" s="14" t="n">
        <v>0.093</v>
      </c>
      <c r="AS416" s="14" t="n">
        <v>0.554</v>
      </c>
      <c r="AT416" s="14" t="n">
        <v>1.147</v>
      </c>
      <c r="AU416" s="14" t="n">
        <v>0.08</v>
      </c>
      <c r="AV416" s="14" t="n">
        <v>1</v>
      </c>
      <c r="AW416" s="14" t="n">
        <v>0.585</v>
      </c>
      <c r="AX416" s="14" t="n">
        <v>0.113</v>
      </c>
      <c r="AY416" s="14" t="n">
        <v>0.332</v>
      </c>
      <c r="AZ416" s="14" t="n">
        <v>0.99</v>
      </c>
      <c r="BA416" s="14" t="n">
        <v>0.08</v>
      </c>
      <c r="BB416" s="14" t="n">
        <v>1</v>
      </c>
      <c r="BC416" s="14" t="n">
        <v>0.439</v>
      </c>
      <c r="BD416" s="14" t="n">
        <v>0.114</v>
      </c>
      <c r="BE416" s="14" t="n">
        <v>0.364</v>
      </c>
      <c r="BF416" s="14" t="n">
        <v>0.867</v>
      </c>
      <c r="BG416" s="14" t="n">
        <v>0.08</v>
      </c>
      <c r="BH416" s="14" t="n">
        <v>1</v>
      </c>
      <c r="BI416" s="14" t="n">
        <v>0.528</v>
      </c>
      <c r="BJ416" s="14" t="n">
        <v>0.117</v>
      </c>
      <c r="BK416" s="14" t="n">
        <v>0.318</v>
      </c>
      <c r="BL416" s="14" t="n">
        <v>0.914</v>
      </c>
      <c r="BM416" s="14" t="n">
        <v>0.08</v>
      </c>
      <c r="BN416" s="14" t="n">
        <v>1</v>
      </c>
      <c r="BO416" s="14" t="n">
        <v>0</v>
      </c>
      <c r="BP416" s="14" t="n">
        <v>0.08500000000000001</v>
      </c>
      <c r="BQ416" s="14" t="n">
        <v>0.31</v>
      </c>
      <c r="BR416" s="14" t="n">
        <v>0</v>
      </c>
      <c r="BS416" s="14" t="n">
        <v>0.667</v>
      </c>
      <c r="BT416" s="14" t="n">
        <v>0</v>
      </c>
      <c r="BU416" s="14" t="n">
        <v>0.08500000000000001</v>
      </c>
      <c r="BV416" s="14" t="n">
        <v>0.31</v>
      </c>
      <c r="BW416" s="14" t="n">
        <v>0.08</v>
      </c>
      <c r="BX416" s="14" t="n">
        <v>1</v>
      </c>
      <c r="BY416" s="14" t="n">
        <v>11.787</v>
      </c>
      <c r="BZ416" s="14" t="n">
        <v>0</v>
      </c>
      <c r="CA416" s="14" t="n">
        <v>11.787</v>
      </c>
      <c r="CB416" s="14" t="n">
        <v>0</v>
      </c>
      <c r="CC416" s="14" t="n">
        <v>78.125</v>
      </c>
      <c r="CD416" s="14" t="n">
        <v>7.95</v>
      </c>
      <c r="CE416" s="14" t="n">
        <v>56.411</v>
      </c>
      <c r="CF416" s="14" t="n">
        <v>145.299</v>
      </c>
      <c r="CG416" s="14" t="n">
        <v>0.08</v>
      </c>
      <c r="CH416" s="14" t="n">
        <v>1</v>
      </c>
      <c r="CI416" s="14" t="n">
        <v>0</v>
      </c>
      <c r="CJ416" s="14" t="n">
        <v>0</v>
      </c>
      <c r="CK416" s="14" t="n">
        <v>0</v>
      </c>
      <c r="CL416" s="14" t="n">
        <v>0</v>
      </c>
      <c r="CM416" s="14" t="n">
        <v>0</v>
      </c>
      <c r="CN416" s="14" t="n">
        <v>0</v>
      </c>
      <c r="CO416" s="14" t="n">
        <v>0</v>
      </c>
      <c r="CP416" s="14" t="n">
        <v>0</v>
      </c>
      <c r="CQ416" s="14" t="n">
        <v>1.198</v>
      </c>
      <c r="CR416" s="14" t="n">
        <v>0</v>
      </c>
      <c r="CS416" s="14" t="n">
        <v>4.776</v>
      </c>
      <c r="CT416" s="14" t="n">
        <v>4.753</v>
      </c>
      <c r="CU416" s="14" t="n">
        <v>15.162</v>
      </c>
    </row>
    <row r="417">
      <c r="A417" s="14" t="inlineStr">
        <is>
          <t>KEN2022</t>
        </is>
      </c>
      <c r="B417" s="14" t="inlineStr">
        <is>
          <t>KEN</t>
        </is>
      </c>
      <c r="C417" s="14" t="inlineStr">
        <is>
          <t>KEN</t>
        </is>
      </c>
      <c r="D417" s="14" t="inlineStr">
        <is>
          <t>Kenya</t>
        </is>
      </c>
      <c r="E417" s="14" t="n">
        <v>2022</v>
      </c>
      <c r="F417" s="14" t="n">
        <v>0.16</v>
      </c>
      <c r="G417" s="14" t="n">
        <v>11.72</v>
      </c>
      <c r="H417" s="14" t="n">
        <v>1.235</v>
      </c>
      <c r="I417" s="14" t="n">
        <v>0</v>
      </c>
      <c r="J417" s="14" t="n">
        <v>11.72</v>
      </c>
      <c r="K417" s="14" t="n">
        <v>0</v>
      </c>
      <c r="L417" s="14" t="n">
        <v>1</v>
      </c>
      <c r="M417" s="14" t="n">
        <v>9.782999999999999</v>
      </c>
      <c r="N417" s="14" t="n">
        <v>3.704</v>
      </c>
      <c r="O417" s="14" t="n">
        <v>0</v>
      </c>
      <c r="P417" s="14" t="n">
        <v>9.782999999999999</v>
      </c>
      <c r="Q417" s="14" t="n">
        <v>0</v>
      </c>
      <c r="R417" s="14" t="n">
        <v>1</v>
      </c>
      <c r="S417" s="14" t="n">
        <v>17.893</v>
      </c>
      <c r="T417" s="14" t="n">
        <v>7.408</v>
      </c>
      <c r="U417" s="14" t="n">
        <v>0.106</v>
      </c>
      <c r="V417" s="14" t="n">
        <v>19.325</v>
      </c>
      <c r="W417" s="14" t="n">
        <v>0.08</v>
      </c>
      <c r="X417" s="14" t="n">
        <v>1</v>
      </c>
      <c r="Y417" s="14" t="n">
        <v>6.819</v>
      </c>
      <c r="Z417" s="14" t="n">
        <v>0.922</v>
      </c>
      <c r="AA417" s="14" t="n">
        <v>0</v>
      </c>
      <c r="AB417" s="14" t="n">
        <v>6.819</v>
      </c>
      <c r="AC417" s="14" t="n">
        <v>0</v>
      </c>
      <c r="AD417" s="14" t="n">
        <v>1</v>
      </c>
      <c r="AE417" s="14" t="n">
        <v>8.053000000000001</v>
      </c>
      <c r="AF417" s="14" t="n">
        <v>1.883</v>
      </c>
      <c r="AG417" s="14" t="n">
        <v>0</v>
      </c>
      <c r="AH417" s="14" t="n">
        <v>8.053000000000001</v>
      </c>
      <c r="AI417" s="14" t="n">
        <v>0</v>
      </c>
      <c r="AJ417" s="14" t="n">
        <v>1</v>
      </c>
      <c r="AK417" s="14" t="n">
        <v>15.461</v>
      </c>
      <c r="AL417" s="14" t="n">
        <v>8.234999999999999</v>
      </c>
      <c r="AM417" s="14" t="n">
        <v>0.092</v>
      </c>
      <c r="AN417" s="14" t="n">
        <v>16.698</v>
      </c>
      <c r="AO417" s="14" t="n">
        <v>0.08</v>
      </c>
      <c r="AP417" s="14" t="n">
        <v>1</v>
      </c>
      <c r="AQ417" s="14" t="n">
        <v>0.53</v>
      </c>
      <c r="AR417" s="14" t="n">
        <v>0.076</v>
      </c>
      <c r="AS417" s="14" t="n">
        <v>0.703</v>
      </c>
      <c r="AT417" s="14" t="n">
        <v>1.332</v>
      </c>
      <c r="AU417" s="14" t="n">
        <v>0.08</v>
      </c>
      <c r="AV417" s="14" t="n">
        <v>1</v>
      </c>
      <c r="AW417" s="14" t="n">
        <v>0.486</v>
      </c>
      <c r="AX417" s="14" t="n">
        <v>0.063</v>
      </c>
      <c r="AY417" s="14" t="n">
        <v>0.608</v>
      </c>
      <c r="AZ417" s="14" t="n">
        <v>1.182</v>
      </c>
      <c r="BA417" s="14" t="n">
        <v>0.08</v>
      </c>
      <c r="BB417" s="14" t="n">
        <v>1</v>
      </c>
      <c r="BC417" s="14" t="n">
        <v>0.598</v>
      </c>
      <c r="BD417" s="14" t="n">
        <v>0.123</v>
      </c>
      <c r="BE417" s="14" t="n">
        <v>0.382</v>
      </c>
      <c r="BF417" s="14" t="n">
        <v>1.058</v>
      </c>
      <c r="BG417" s="14" t="n">
        <v>0.08</v>
      </c>
      <c r="BH417" s="14" t="n">
        <v>1</v>
      </c>
      <c r="BI417" s="14" t="n">
        <v>0.394</v>
      </c>
      <c r="BJ417" s="14" t="n">
        <v>0.077</v>
      </c>
      <c r="BK417" s="14" t="n">
        <v>0.604</v>
      </c>
      <c r="BL417" s="14" t="n">
        <v>1.078</v>
      </c>
      <c r="BM417" s="14" t="n">
        <v>0.08</v>
      </c>
      <c r="BN417" s="14" t="n">
        <v>1</v>
      </c>
      <c r="BO417" s="14" t="n">
        <v>0</v>
      </c>
      <c r="BP417" s="14" t="n">
        <v>0.114</v>
      </c>
      <c r="BQ417" s="14" t="n">
        <v>0.175</v>
      </c>
      <c r="BR417" s="14" t="n">
        <v>0</v>
      </c>
      <c r="BS417" s="14" t="n">
        <v>0.667</v>
      </c>
      <c r="BT417" s="14" t="n">
        <v>0</v>
      </c>
      <c r="BU417" s="14" t="n">
        <v>0.114</v>
      </c>
      <c r="BV417" s="14" t="n">
        <v>0.22</v>
      </c>
      <c r="BW417" s="14" t="n">
        <v>0.08</v>
      </c>
      <c r="BX417" s="14" t="n">
        <v>1</v>
      </c>
      <c r="BY417" s="14" t="n">
        <v>12.729</v>
      </c>
      <c r="BZ417" s="14" t="n">
        <v>0</v>
      </c>
      <c r="CA417" s="14" t="n">
        <v>12.729</v>
      </c>
      <c r="CB417" s="14" t="n">
        <v>0</v>
      </c>
      <c r="CC417" s="14" t="n">
        <v>97.90000000000001</v>
      </c>
      <c r="CD417" s="14" t="n">
        <v>7.95</v>
      </c>
      <c r="CE417" s="14" t="n">
        <v>61.206</v>
      </c>
      <c r="CF417" s="14" t="n">
        <v>171.834</v>
      </c>
      <c r="CG417" s="14" t="n">
        <v>0.08</v>
      </c>
      <c r="CH417" s="14" t="n">
        <v>1</v>
      </c>
      <c r="CI417" s="14" t="n">
        <v>0</v>
      </c>
      <c r="CJ417" s="14" t="n">
        <v>0</v>
      </c>
      <c r="CK417" s="14" t="n">
        <v>0</v>
      </c>
      <c r="CL417" s="14" t="n">
        <v>0</v>
      </c>
      <c r="CM417" s="14" t="n">
        <v>0</v>
      </c>
      <c r="CN417" s="14" t="n">
        <v>0</v>
      </c>
      <c r="CO417" s="14" t="n">
        <v>0</v>
      </c>
      <c r="CP417" s="14" t="n">
        <v>0</v>
      </c>
      <c r="CQ417" s="14" t="n">
        <v>1.294</v>
      </c>
      <c r="CR417" s="14" t="n">
        <v>0</v>
      </c>
      <c r="CS417" s="14" t="n">
        <v>5.158</v>
      </c>
      <c r="CT417" s="14" t="n">
        <v>10.485</v>
      </c>
      <c r="CU417" s="14" t="n">
        <v>31.326</v>
      </c>
    </row>
    <row r="418">
      <c r="A418" s="14" t="inlineStr">
        <is>
          <t>KEN2023</t>
        </is>
      </c>
      <c r="B418" s="14" t="inlineStr">
        <is>
          <t>KEN</t>
        </is>
      </c>
      <c r="C418" s="14" t="inlineStr">
        <is>
          <t>KEN</t>
        </is>
      </c>
      <c r="D418" s="14" t="inlineStr">
        <is>
          <t>Kenya</t>
        </is>
      </c>
      <c r="E418" s="14" t="n">
        <v>2023</v>
      </c>
      <c r="F418" s="14" t="n">
        <v>0.16</v>
      </c>
      <c r="G418" s="14" t="n">
        <v>6.147</v>
      </c>
      <c r="H418" s="14" t="n">
        <v>1.286</v>
      </c>
      <c r="I418" s="14" t="n">
        <v>0</v>
      </c>
      <c r="J418" s="14" t="n">
        <v>6.147</v>
      </c>
      <c r="K418" s="14" t="n">
        <v>0</v>
      </c>
      <c r="L418" s="14" t="n">
        <v>1</v>
      </c>
      <c r="M418" s="14" t="n">
        <v>7.886</v>
      </c>
      <c r="N418" s="14" t="n">
        <v>3.857</v>
      </c>
      <c r="O418" s="14" t="n">
        <v>0</v>
      </c>
      <c r="P418" s="14" t="n">
        <v>7.886</v>
      </c>
      <c r="Q418" s="14" t="n">
        <v>0</v>
      </c>
      <c r="R418" s="14" t="n">
        <v>1</v>
      </c>
      <c r="S418" s="14" t="n">
        <v>12.575</v>
      </c>
      <c r="T418" s="14" t="n">
        <v>7.714</v>
      </c>
      <c r="U418" s="14" t="n">
        <v>0.223</v>
      </c>
      <c r="V418" s="14" t="n">
        <v>14.587</v>
      </c>
      <c r="W418" s="14" t="n">
        <v>0.16</v>
      </c>
      <c r="X418" s="14" t="n">
        <v>1</v>
      </c>
      <c r="Y418" s="14" t="n">
        <v>9.321999999999999</v>
      </c>
      <c r="Z418" s="14" t="n">
        <v>1.26</v>
      </c>
      <c r="AA418" s="14" t="n">
        <v>0</v>
      </c>
      <c r="AB418" s="14" t="n">
        <v>9.321999999999999</v>
      </c>
      <c r="AC418" s="14" t="n">
        <v>0</v>
      </c>
      <c r="AD418" s="14" t="n">
        <v>1</v>
      </c>
      <c r="AE418" s="14" t="n">
        <v>10.607</v>
      </c>
      <c r="AF418" s="14" t="n">
        <v>2.48</v>
      </c>
      <c r="AG418" s="14" t="n">
        <v>0</v>
      </c>
      <c r="AH418" s="14" t="n">
        <v>10.607</v>
      </c>
      <c r="AI418" s="14" t="n">
        <v>0</v>
      </c>
      <c r="AJ418" s="14" t="n">
        <v>1</v>
      </c>
      <c r="AK418" s="14" t="n">
        <v>18.321</v>
      </c>
      <c r="AL418" s="14" t="n">
        <v>9.757999999999999</v>
      </c>
      <c r="AM418" s="14" t="n">
        <v>0.325</v>
      </c>
      <c r="AN418" s="14" t="n">
        <v>21.253</v>
      </c>
      <c r="AO418" s="14" t="n">
        <v>0.16</v>
      </c>
      <c r="AP418" s="14" t="n">
        <v>1</v>
      </c>
      <c r="AQ418" s="14" t="n">
        <v>0.705</v>
      </c>
      <c r="AR418" s="14" t="n">
        <v>0.119</v>
      </c>
      <c r="AS418" s="14" t="n">
        <v>0.494</v>
      </c>
      <c r="AT418" s="14" t="n">
        <v>1.39</v>
      </c>
      <c r="AU418" s="14" t="n">
        <v>0.16</v>
      </c>
      <c r="AV418" s="14" t="n">
        <v>1</v>
      </c>
      <c r="AW418" s="14" t="n">
        <v>0.704</v>
      </c>
      <c r="AX418" s="14" t="n">
        <v>0.121</v>
      </c>
      <c r="AY418" s="14" t="n">
        <v>0.407</v>
      </c>
      <c r="AZ418" s="14" t="n">
        <v>1.288</v>
      </c>
      <c r="BA418" s="14" t="n">
        <v>0.16</v>
      </c>
      <c r="BB418" s="14" t="n">
        <v>1</v>
      </c>
      <c r="BC418" s="14" t="n">
        <v>0.535</v>
      </c>
      <c r="BD418" s="14" t="n">
        <v>0.129</v>
      </c>
      <c r="BE418" s="14" t="n">
        <v>0.229</v>
      </c>
      <c r="BF418" s="14" t="n">
        <v>0.886</v>
      </c>
      <c r="BG418" s="14" t="n">
        <v>0.16</v>
      </c>
      <c r="BH418" s="14" t="n">
        <v>1</v>
      </c>
      <c r="BI418" s="14" t="n">
        <v>0.636</v>
      </c>
      <c r="BJ418" s="14" t="n">
        <v>0.138</v>
      </c>
      <c r="BK418" s="14" t="n">
        <v>0.42</v>
      </c>
      <c r="BL418" s="14" t="n">
        <v>1.226</v>
      </c>
      <c r="BM418" s="14" t="n">
        <v>0.16</v>
      </c>
      <c r="BN418" s="14" t="n">
        <v>1</v>
      </c>
      <c r="BO418" s="14" t="n">
        <v>0</v>
      </c>
      <c r="BP418" s="14" t="n">
        <v>0.11</v>
      </c>
      <c r="BQ418" s="14" t="n">
        <v>0.19</v>
      </c>
      <c r="BR418" s="14" t="n">
        <v>0</v>
      </c>
      <c r="BS418" s="14" t="n">
        <v>0.667</v>
      </c>
      <c r="BT418" s="14" t="n">
        <v>0</v>
      </c>
      <c r="BU418" s="14" t="n">
        <v>0.11</v>
      </c>
      <c r="BV418" s="14" t="n">
        <v>0.23</v>
      </c>
      <c r="BW418" s="14" t="n">
        <v>0.16</v>
      </c>
      <c r="BX418" s="14" t="n">
        <v>1</v>
      </c>
      <c r="BY418" s="14" t="n">
        <v>13.254</v>
      </c>
      <c r="BZ418" s="14" t="n">
        <v>0</v>
      </c>
      <c r="CA418" s="14" t="n">
        <v>13.254</v>
      </c>
      <c r="CB418" s="14" t="n">
        <v>0</v>
      </c>
      <c r="CC418" s="14" t="n">
        <v>83.248</v>
      </c>
      <c r="CD418" s="14" t="n">
        <v>7.95</v>
      </c>
      <c r="CE418" s="14" t="n">
        <v>85.47199999999999</v>
      </c>
      <c r="CF418" s="14" t="n">
        <v>195.715</v>
      </c>
      <c r="CG418" s="14" t="n">
        <v>0.16</v>
      </c>
      <c r="CH418" s="14" t="n">
        <v>1</v>
      </c>
      <c r="CI418" s="14" t="n">
        <v>0</v>
      </c>
      <c r="CJ418" s="14" t="n">
        <v>0</v>
      </c>
      <c r="CK418" s="14" t="n">
        <v>0</v>
      </c>
      <c r="CL418" s="14" t="n">
        <v>0</v>
      </c>
      <c r="CM418" s="14" t="n">
        <v>0</v>
      </c>
      <c r="CN418" s="14" t="n">
        <v>0</v>
      </c>
      <c r="CO418" s="14" t="n">
        <v>0</v>
      </c>
      <c r="CP418" s="14" t="n">
        <v>0</v>
      </c>
      <c r="CQ418" s="14" t="n">
        <v>1.348</v>
      </c>
      <c r="CR418" s="14" t="n">
        <v>0</v>
      </c>
      <c r="CS418" s="14" t="n">
        <v>5.37</v>
      </c>
      <c r="CT418" s="14" t="n">
        <v>4.861</v>
      </c>
      <c r="CU418" s="14" t="n">
        <v>11.622</v>
      </c>
    </row>
    <row r="419">
      <c r="A419" s="14" t="inlineStr">
        <is>
          <t>KEN2024</t>
        </is>
      </c>
      <c r="B419" s="14" t="inlineStr">
        <is>
          <t>KEN</t>
        </is>
      </c>
      <c r="C419" s="14" t="inlineStr">
        <is>
          <t>KEN</t>
        </is>
      </c>
      <c r="D419" s="14" t="inlineStr">
        <is>
          <t>Kenya</t>
        </is>
      </c>
      <c r="E419" s="14" t="n">
        <v>2024</v>
      </c>
      <c r="F419" s="14" t="n">
        <v>0.16</v>
      </c>
      <c r="G419" s="14" t="n">
        <v>5.575</v>
      </c>
      <c r="H419" s="14" t="n">
        <v>1.324</v>
      </c>
      <c r="I419" s="14" t="n">
        <v>0</v>
      </c>
      <c r="J419" s="14" t="n">
        <v>5.575</v>
      </c>
      <c r="K419" s="14" t="n">
        <v>0</v>
      </c>
      <c r="L419" s="14" t="n">
        <v>1</v>
      </c>
      <c r="M419" s="14" t="n">
        <v>7.124</v>
      </c>
      <c r="N419" s="14" t="n">
        <v>3.971</v>
      </c>
      <c r="O419" s="14" t="n">
        <v>0</v>
      </c>
      <c r="P419" s="14" t="n">
        <v>7.124</v>
      </c>
      <c r="Q419" s="14" t="n">
        <v>0</v>
      </c>
      <c r="R419" s="14" t="n">
        <v>1</v>
      </c>
      <c r="S419" s="14" t="n">
        <v>12.193</v>
      </c>
      <c r="T419" s="14" t="n">
        <v>7.942</v>
      </c>
      <c r="U419" s="14" t="n">
        <v>0.266</v>
      </c>
      <c r="V419" s="14" t="n">
        <v>14.144</v>
      </c>
      <c r="W419" s="14" t="n">
        <v>0.16</v>
      </c>
      <c r="X419" s="14" t="n">
        <v>1</v>
      </c>
      <c r="Y419" s="14" t="n">
        <v>8.831</v>
      </c>
      <c r="Z419" s="14" t="n">
        <v>1.193</v>
      </c>
      <c r="AA419" s="14" t="n">
        <v>0</v>
      </c>
      <c r="AB419" s="14" t="n">
        <v>8.831</v>
      </c>
      <c r="AC419" s="14" t="n">
        <v>0</v>
      </c>
      <c r="AD419" s="14" t="n">
        <v>1</v>
      </c>
      <c r="AE419" s="14" t="n">
        <v>10.154</v>
      </c>
      <c r="AF419" s="14" t="n">
        <v>2.374</v>
      </c>
      <c r="AG419" s="14" t="n">
        <v>0</v>
      </c>
      <c r="AH419" s="14" t="n">
        <v>10.154</v>
      </c>
      <c r="AI419" s="14" t="n">
        <v>0</v>
      </c>
      <c r="AJ419" s="14" t="n">
        <v>1</v>
      </c>
      <c r="AK419" s="14" t="n">
        <v>18.096</v>
      </c>
      <c r="AL419" s="14" t="n">
        <v>9.638</v>
      </c>
      <c r="AM419" s="14" t="n">
        <v>0.394</v>
      </c>
      <c r="AN419" s="14" t="n">
        <v>20.991</v>
      </c>
      <c r="AO419" s="14" t="n">
        <v>0.16</v>
      </c>
      <c r="AP419" s="14" t="n">
        <v>1</v>
      </c>
      <c r="AQ419" s="14" t="n">
        <v>0.645</v>
      </c>
      <c r="AR419" s="14" t="n">
        <v>0.117</v>
      </c>
      <c r="AS419" s="14" t="n">
        <v>0.583</v>
      </c>
      <c r="AT419" s="14" t="n">
        <v>1.425</v>
      </c>
      <c r="AU419" s="14" t="n">
        <v>0.16</v>
      </c>
      <c r="AV419" s="14" t="n">
        <v>1</v>
      </c>
      <c r="AW419" s="14" t="n">
        <v>0.748</v>
      </c>
      <c r="AX419" s="14" t="n">
        <v>0.137</v>
      </c>
      <c r="AY419" s="14" t="n">
        <v>0.393</v>
      </c>
      <c r="AZ419" s="14" t="n">
        <v>1.324</v>
      </c>
      <c r="BA419" s="14" t="n">
        <v>0.16</v>
      </c>
      <c r="BB419" s="14" t="n">
        <v>1</v>
      </c>
      <c r="BC419" s="14" t="n">
        <v>0.513</v>
      </c>
      <c r="BD419" s="14" t="n">
        <v>0.132</v>
      </c>
      <c r="BE419" s="14" t="n">
        <v>0.337</v>
      </c>
      <c r="BF419" s="14" t="n">
        <v>0.986</v>
      </c>
      <c r="BG419" s="14" t="n">
        <v>0.16</v>
      </c>
      <c r="BH419" s="14" t="n">
        <v>1</v>
      </c>
      <c r="BI419" s="14" t="n">
        <v>0.675</v>
      </c>
      <c r="BJ419" s="14" t="n">
        <v>0.148</v>
      </c>
      <c r="BK419" s="14" t="n">
        <v>0.401</v>
      </c>
      <c r="BL419" s="14" t="n">
        <v>1.248</v>
      </c>
      <c r="BM419" s="14" t="n">
        <v>0.16</v>
      </c>
      <c r="BN419" s="14" t="n">
        <v>1</v>
      </c>
      <c r="BO419" s="14" t="n">
        <v>0</v>
      </c>
      <c r="BP419" s="14" t="n">
        <v>0.089</v>
      </c>
      <c r="BQ419" s="14" t="n">
        <v>0.19</v>
      </c>
      <c r="BR419" s="14" t="n">
        <v>0</v>
      </c>
      <c r="BS419" s="14" t="n">
        <v>0.667</v>
      </c>
      <c r="BT419" s="14" t="n">
        <v>0</v>
      </c>
      <c r="BU419" s="14" t="n">
        <v>0.089</v>
      </c>
      <c r="BV419" s="14" t="n">
        <v>0.26</v>
      </c>
      <c r="BW419" s="14" t="n">
        <v>0.16</v>
      </c>
      <c r="BX419" s="14" t="n">
        <v>1</v>
      </c>
      <c r="BY419" s="14" t="n">
        <v>13.646</v>
      </c>
      <c r="BZ419" s="14" t="n">
        <v>0</v>
      </c>
      <c r="CA419" s="14" t="n">
        <v>13.646</v>
      </c>
      <c r="CB419" s="14" t="n">
        <v>0</v>
      </c>
      <c r="CC419" s="14" t="n">
        <v>82.58799999999999</v>
      </c>
      <c r="CD419" s="14" t="n">
        <v>7.95</v>
      </c>
      <c r="CE419" s="14" t="n">
        <v>88.598</v>
      </c>
      <c r="CF419" s="14" t="n">
        <v>198.575</v>
      </c>
      <c r="CG419" s="14" t="n">
        <v>0.16</v>
      </c>
      <c r="CH419" s="14" t="n">
        <v>1</v>
      </c>
      <c r="CI419" s="14" t="n">
        <v>0</v>
      </c>
      <c r="CJ419" s="14" t="n">
        <v>0</v>
      </c>
      <c r="CK419" s="14" t="n">
        <v>0</v>
      </c>
      <c r="CL419" s="14" t="n">
        <v>0</v>
      </c>
      <c r="CM419" s="14" t="n">
        <v>0</v>
      </c>
      <c r="CN419" s="14" t="n">
        <v>0</v>
      </c>
      <c r="CO419" s="14" t="n">
        <v>0</v>
      </c>
      <c r="CP419" s="14" t="n">
        <v>0</v>
      </c>
      <c r="CQ419" s="14" t="n">
        <v>1.387</v>
      </c>
      <c r="CR419" s="14" t="n">
        <v>0</v>
      </c>
      <c r="CS419" s="14" t="n">
        <v>5.529</v>
      </c>
      <c r="CT419" s="14" t="n">
        <v>4.251</v>
      </c>
      <c r="CU419" s="14" t="n">
        <v>10.168</v>
      </c>
    </row>
    <row r="420">
      <c r="A420" s="14" t="inlineStr">
        <is>
          <t>KIR2021</t>
        </is>
      </c>
      <c r="B420" s="14" t="inlineStr">
        <is>
          <t>KIR</t>
        </is>
      </c>
      <c r="C420" s="14" t="inlineStr">
        <is>
          <t>KIR</t>
        </is>
      </c>
      <c r="D420" s="14" t="inlineStr">
        <is>
          <t>Kiribati</t>
        </is>
      </c>
      <c r="E420" s="14" t="n">
        <v>2021</v>
      </c>
      <c r="F420" s="14" t="n">
        <v>0.125</v>
      </c>
      <c r="G420" s="14" t="n">
        <v>4.747</v>
      </c>
      <c r="H420" s="14" t="n">
        <v>1.143</v>
      </c>
      <c r="I420" s="14" t="n">
        <v>0</v>
      </c>
      <c r="J420" s="14" t="n">
        <v>4.747</v>
      </c>
      <c r="K420" s="14" t="n">
        <v>0</v>
      </c>
      <c r="L420" s="14" t="n">
        <v>1</v>
      </c>
      <c r="M420" s="14" t="n">
        <v>7.964</v>
      </c>
      <c r="N420" s="14" t="n">
        <v>3.43</v>
      </c>
      <c r="O420" s="14" t="n">
        <v>0</v>
      </c>
      <c r="P420" s="14" t="n">
        <v>7.964</v>
      </c>
      <c r="Q420" s="14" t="n">
        <v>0</v>
      </c>
      <c r="R420" s="14" t="n">
        <v>1</v>
      </c>
      <c r="S420" s="14" t="n">
        <v>10.464</v>
      </c>
      <c r="T420" s="14" t="n">
        <v>6.86</v>
      </c>
      <c r="U420" s="14" t="n">
        <v>0</v>
      </c>
      <c r="V420" s="14" t="n">
        <v>11.772</v>
      </c>
      <c r="W420" s="14" t="n">
        <v>0.125</v>
      </c>
      <c r="X420" s="14" t="n">
        <v>1</v>
      </c>
      <c r="Y420" s="14" t="n">
        <v>10.551</v>
      </c>
      <c r="Z420" s="14" t="n">
        <v>1.302</v>
      </c>
      <c r="AA420" s="14" t="n">
        <v>0</v>
      </c>
      <c r="AB420" s="14" t="n">
        <v>10.551</v>
      </c>
      <c r="AC420" s="14" t="n">
        <v>0</v>
      </c>
      <c r="AD420" s="14" t="n">
        <v>1</v>
      </c>
      <c r="AE420" s="14" t="n">
        <v>11.694</v>
      </c>
      <c r="AF420" s="14" t="n">
        <v>2.549</v>
      </c>
      <c r="AG420" s="14" t="n">
        <v>0</v>
      </c>
      <c r="AH420" s="14" t="n">
        <v>11.694</v>
      </c>
      <c r="AI420" s="14" t="n">
        <v>0</v>
      </c>
      <c r="AJ420" s="14" t="n">
        <v>1</v>
      </c>
      <c r="AK420" s="14" t="n">
        <v>18.554</v>
      </c>
      <c r="AL420" s="14" t="n">
        <v>9.627000000000001</v>
      </c>
      <c r="AM420" s="14" t="n">
        <v>0</v>
      </c>
      <c r="AN420" s="14" t="n">
        <v>20.873</v>
      </c>
      <c r="AO420" s="14" t="n">
        <v>0.125</v>
      </c>
      <c r="AP420" s="14" t="n">
        <v>1</v>
      </c>
      <c r="AQ420" s="14" t="n">
        <v>0.621</v>
      </c>
      <c r="AR420" s="14" t="n">
        <v>0.114</v>
      </c>
      <c r="AS420" s="14" t="n">
        <v>0</v>
      </c>
      <c r="AT420" s="14" t="n">
        <v>0.698</v>
      </c>
      <c r="AU420" s="14" t="n">
        <v>0.125</v>
      </c>
      <c r="AV420" s="14" t="n">
        <v>1</v>
      </c>
      <c r="AW420" s="14" t="n">
        <v>0.593</v>
      </c>
      <c r="AX420" s="14" t="n">
        <v>0.114</v>
      </c>
      <c r="AY420" s="14" t="n">
        <v>0</v>
      </c>
      <c r="AZ420" s="14" t="n">
        <v>0.667</v>
      </c>
      <c r="BA420" s="14" t="n">
        <v>0.125</v>
      </c>
      <c r="BB420" s="14" t="n">
        <v>1</v>
      </c>
      <c r="BC420" s="14" t="n">
        <v>0.44</v>
      </c>
      <c r="BD420" s="14" t="n">
        <v>0.114</v>
      </c>
      <c r="BE420" s="14" t="n">
        <v>0</v>
      </c>
      <c r="BF420" s="14" t="n">
        <v>0.495</v>
      </c>
      <c r="BG420" s="14" t="n">
        <v>0.125</v>
      </c>
      <c r="BH420" s="14" t="n">
        <v>1</v>
      </c>
      <c r="BI420" s="14" t="n">
        <v>0.5600000000000001</v>
      </c>
      <c r="BJ420" s="14" t="n">
        <v>0.114</v>
      </c>
      <c r="BK420" s="14" t="n">
        <v>0</v>
      </c>
      <c r="BL420" s="14" t="n">
        <v>0.63</v>
      </c>
      <c r="BM420" s="14" t="n">
        <v>0.125</v>
      </c>
      <c r="BN420" s="14" t="n">
        <v>1</v>
      </c>
      <c r="BO420" s="14" t="n">
        <v>0</v>
      </c>
      <c r="BP420" s="14" t="n">
        <v>0</v>
      </c>
      <c r="BQ420" s="14" t="n">
        <v>0</v>
      </c>
      <c r="BR420" s="14" t="n">
        <v>0</v>
      </c>
      <c r="BS420" s="14" t="n">
        <v>1</v>
      </c>
      <c r="BT420" s="14" t="n">
        <v>0</v>
      </c>
      <c r="BU420" s="14" t="n">
        <v>0</v>
      </c>
      <c r="BV420" s="14" t="n">
        <v>0</v>
      </c>
      <c r="BW420" s="14" t="n">
        <v>0.125</v>
      </c>
      <c r="BX420" s="14" t="n">
        <v>1</v>
      </c>
      <c r="BY420" s="14" t="n">
        <v>11.787</v>
      </c>
      <c r="BZ420" s="14" t="n">
        <v>0</v>
      </c>
      <c r="CA420" s="14" t="n">
        <v>11.787</v>
      </c>
      <c r="CB420" s="14" t="n">
        <v>0</v>
      </c>
      <c r="CC420" s="14" t="n">
        <v>81.69499999999999</v>
      </c>
      <c r="CD420" s="14" t="n">
        <v>7.95</v>
      </c>
      <c r="CE420" s="14" t="n">
        <v>0</v>
      </c>
      <c r="CF420" s="14" t="n">
        <v>91.907</v>
      </c>
      <c r="CG420" s="14" t="n">
        <v>0.125</v>
      </c>
      <c r="CH420" s="14" t="n">
        <v>1</v>
      </c>
      <c r="CI420" s="14" t="n">
        <v>0</v>
      </c>
      <c r="CJ420" s="14" t="n">
        <v>0</v>
      </c>
      <c r="CK420" s="14" t="n">
        <v>0</v>
      </c>
      <c r="CL420" s="14" t="n">
        <v>0</v>
      </c>
      <c r="CM420" s="14" t="n">
        <v>0</v>
      </c>
      <c r="CN420" s="14" t="n">
        <v>0</v>
      </c>
      <c r="CO420" s="14" t="n">
        <v>0</v>
      </c>
      <c r="CP420" s="14" t="n">
        <v>0</v>
      </c>
      <c r="CQ420" s="14" t="n">
        <v>1.198</v>
      </c>
      <c r="CR420" s="14" t="n">
        <v>0</v>
      </c>
      <c r="CS420" s="14" t="n">
        <v>4.776</v>
      </c>
      <c r="CT420" s="14" t="n">
        <v>3.604</v>
      </c>
      <c r="CU420" s="14" t="n">
        <v>9.407999999999999</v>
      </c>
    </row>
    <row r="421">
      <c r="A421" s="14" t="inlineStr">
        <is>
          <t>KIR2022</t>
        </is>
      </c>
      <c r="B421" s="14" t="inlineStr">
        <is>
          <t>KIR</t>
        </is>
      </c>
      <c r="C421" s="14" t="inlineStr">
        <is>
          <t>KIR</t>
        </is>
      </c>
      <c r="D421" s="14" t="inlineStr">
        <is>
          <t>Kiribati</t>
        </is>
      </c>
      <c r="E421" s="14" t="n">
        <v>2022</v>
      </c>
      <c r="F421" s="14" t="n">
        <v>0.125</v>
      </c>
      <c r="G421" s="14" t="n">
        <v>8.788</v>
      </c>
      <c r="H421" s="14" t="n">
        <v>1.235</v>
      </c>
      <c r="I421" s="14" t="n">
        <v>0</v>
      </c>
      <c r="J421" s="14" t="n">
        <v>8.788</v>
      </c>
      <c r="K421" s="14" t="n">
        <v>0</v>
      </c>
      <c r="L421" s="14" t="n">
        <v>1</v>
      </c>
      <c r="M421" s="14" t="n">
        <v>9.782999999999999</v>
      </c>
      <c r="N421" s="14" t="n">
        <v>3.704</v>
      </c>
      <c r="O421" s="14" t="n">
        <v>0</v>
      </c>
      <c r="P421" s="14" t="n">
        <v>9.782999999999999</v>
      </c>
      <c r="Q421" s="14" t="n">
        <v>0</v>
      </c>
      <c r="R421" s="14" t="n">
        <v>1</v>
      </c>
      <c r="S421" s="14" t="n">
        <v>14.962</v>
      </c>
      <c r="T421" s="14" t="n">
        <v>7.408</v>
      </c>
      <c r="U421" s="14" t="n">
        <v>0.138</v>
      </c>
      <c r="V421" s="14" t="n">
        <v>16.832</v>
      </c>
      <c r="W421" s="14" t="n">
        <v>0.125</v>
      </c>
      <c r="X421" s="14" t="n">
        <v>1</v>
      </c>
      <c r="Y421" s="14" t="n">
        <v>17.332</v>
      </c>
      <c r="Z421" s="14" t="n">
        <v>2.139</v>
      </c>
      <c r="AA421" s="14" t="n">
        <v>0</v>
      </c>
      <c r="AB421" s="14" t="n">
        <v>17.332</v>
      </c>
      <c r="AC421" s="14" t="n">
        <v>0</v>
      </c>
      <c r="AD421" s="14" t="n">
        <v>1</v>
      </c>
      <c r="AE421" s="14" t="n">
        <v>18.566</v>
      </c>
      <c r="AF421" s="14" t="n">
        <v>4.048</v>
      </c>
      <c r="AG421" s="14" t="n">
        <v>0</v>
      </c>
      <c r="AH421" s="14" t="n">
        <v>18.566</v>
      </c>
      <c r="AI421" s="14" t="n">
        <v>0</v>
      </c>
      <c r="AJ421" s="14" t="n">
        <v>1</v>
      </c>
      <c r="AK421" s="14" t="n">
        <v>25.974</v>
      </c>
      <c r="AL421" s="14" t="n">
        <v>13.478</v>
      </c>
      <c r="AM421" s="14" t="n">
        <v>0.24</v>
      </c>
      <c r="AN421" s="14" t="n">
        <v>29.221</v>
      </c>
      <c r="AO421" s="14" t="n">
        <v>0.125</v>
      </c>
      <c r="AP421" s="14" t="n">
        <v>1</v>
      </c>
      <c r="AQ421" s="14" t="n">
        <v>0.847</v>
      </c>
      <c r="AR421" s="14" t="n">
        <v>0.123</v>
      </c>
      <c r="AS421" s="14" t="n">
        <v>0.008</v>
      </c>
      <c r="AT421" s="14" t="n">
        <v>0.952</v>
      </c>
      <c r="AU421" s="14" t="n">
        <v>0.125</v>
      </c>
      <c r="AV421" s="14" t="n">
        <v>1</v>
      </c>
      <c r="AW421" s="14" t="n">
        <v>0.947</v>
      </c>
      <c r="AX421" s="14" t="n">
        <v>0.123</v>
      </c>
      <c r="AY421" s="14" t="n">
        <v>0.008999999999999999</v>
      </c>
      <c r="AZ421" s="14" t="n">
        <v>1.065</v>
      </c>
      <c r="BA421" s="14" t="n">
        <v>0.125</v>
      </c>
      <c r="BB421" s="14" t="n">
        <v>1</v>
      </c>
      <c r="BC421" s="14" t="n">
        <v>0.589</v>
      </c>
      <c r="BD421" s="14" t="n">
        <v>0.123</v>
      </c>
      <c r="BE421" s="14" t="n">
        <v>0.005</v>
      </c>
      <c r="BF421" s="14" t="n">
        <v>0.662</v>
      </c>
      <c r="BG421" s="14" t="n">
        <v>0.125</v>
      </c>
      <c r="BH421" s="14" t="n">
        <v>1</v>
      </c>
      <c r="BI421" s="14" t="n">
        <v>0.6889999999999999</v>
      </c>
      <c r="BJ421" s="14" t="n">
        <v>0.123</v>
      </c>
      <c r="BK421" s="14" t="n">
        <v>0.006</v>
      </c>
      <c r="BL421" s="14" t="n">
        <v>0.775</v>
      </c>
      <c r="BM421" s="14" t="n">
        <v>0.125</v>
      </c>
      <c r="BN421" s="14" t="n">
        <v>1</v>
      </c>
      <c r="BO421" s="14" t="n">
        <v>0</v>
      </c>
      <c r="BP421" s="14" t="n">
        <v>0</v>
      </c>
      <c r="BQ421" s="14" t="n">
        <v>0</v>
      </c>
      <c r="BR421" s="14" t="n">
        <v>0</v>
      </c>
      <c r="BS421" s="14" t="n">
        <v>1</v>
      </c>
      <c r="BT421" s="14" t="n">
        <v>0</v>
      </c>
      <c r="BU421" s="14" t="n">
        <v>0</v>
      </c>
      <c r="BV421" s="14" t="n">
        <v>0</v>
      </c>
      <c r="BW421" s="14" t="n">
        <v>0.125</v>
      </c>
      <c r="BX421" s="14" t="n">
        <v>1</v>
      </c>
      <c r="BY421" s="14" t="n">
        <v>12.729</v>
      </c>
      <c r="BZ421" s="14" t="n">
        <v>0</v>
      </c>
      <c r="CA421" s="14" t="n">
        <v>12.729</v>
      </c>
      <c r="CB421" s="14" t="n">
        <v>0</v>
      </c>
      <c r="CC421" s="14" t="n">
        <v>102.477</v>
      </c>
      <c r="CD421" s="14" t="n">
        <v>7.95</v>
      </c>
      <c r="CE421" s="14" t="n">
        <v>0.948</v>
      </c>
      <c r="CF421" s="14" t="n">
        <v>115.286</v>
      </c>
      <c r="CG421" s="14" t="n">
        <v>0.125</v>
      </c>
      <c r="CH421" s="14" t="n">
        <v>1</v>
      </c>
      <c r="CI421" s="14" t="n">
        <v>0</v>
      </c>
      <c r="CJ421" s="14" t="n">
        <v>0</v>
      </c>
      <c r="CK421" s="14" t="n">
        <v>0</v>
      </c>
      <c r="CL421" s="14" t="n">
        <v>0</v>
      </c>
      <c r="CM421" s="14" t="n">
        <v>0</v>
      </c>
      <c r="CN421" s="14" t="n">
        <v>0</v>
      </c>
      <c r="CO421" s="14" t="n">
        <v>0</v>
      </c>
      <c r="CP421" s="14" t="n">
        <v>0</v>
      </c>
      <c r="CQ421" s="14" t="n">
        <v>1.294</v>
      </c>
      <c r="CR421" s="14" t="n">
        <v>0</v>
      </c>
      <c r="CS421" s="14" t="n">
        <v>5.158</v>
      </c>
      <c r="CT421" s="14" t="n">
        <v>7.554</v>
      </c>
      <c r="CU421" s="14" t="n">
        <v>16.097</v>
      </c>
    </row>
    <row r="422">
      <c r="A422" s="14" t="inlineStr">
        <is>
          <t>KIR2023</t>
        </is>
      </c>
      <c r="B422" s="14" t="inlineStr">
        <is>
          <t>KIR</t>
        </is>
      </c>
      <c r="C422" s="14" t="inlineStr">
        <is>
          <t>KIR</t>
        </is>
      </c>
      <c r="D422" s="14" t="inlineStr">
        <is>
          <t>Kiribati</t>
        </is>
      </c>
      <c r="E422" s="14" t="n">
        <v>2023</v>
      </c>
      <c r="F422" s="14" t="n">
        <v>0.125</v>
      </c>
      <c r="G422" s="14" t="n">
        <v>5.77</v>
      </c>
      <c r="H422" s="14" t="n">
        <v>1.286</v>
      </c>
      <c r="I422" s="14" t="n">
        <v>0</v>
      </c>
      <c r="J422" s="14" t="n">
        <v>5.77</v>
      </c>
      <c r="K422" s="14" t="n">
        <v>0</v>
      </c>
      <c r="L422" s="14" t="n">
        <v>1</v>
      </c>
      <c r="M422" s="14" t="n">
        <v>7.886</v>
      </c>
      <c r="N422" s="14" t="n">
        <v>3.857</v>
      </c>
      <c r="O422" s="14" t="n">
        <v>0</v>
      </c>
      <c r="P422" s="14" t="n">
        <v>7.886</v>
      </c>
      <c r="Q422" s="14" t="n">
        <v>0</v>
      </c>
      <c r="R422" s="14" t="n">
        <v>1</v>
      </c>
      <c r="S422" s="14" t="n">
        <v>12.198</v>
      </c>
      <c r="T422" s="14" t="n">
        <v>7.714</v>
      </c>
      <c r="U422" s="14" t="n">
        <v>0.169</v>
      </c>
      <c r="V422" s="14" t="n">
        <v>13.723</v>
      </c>
      <c r="W422" s="14" t="n">
        <v>0.125</v>
      </c>
      <c r="X422" s="14" t="n">
        <v>1</v>
      </c>
      <c r="Y422" s="14" t="n">
        <v>13.814</v>
      </c>
      <c r="Z422" s="14" t="n">
        <v>1.705</v>
      </c>
      <c r="AA422" s="14" t="n">
        <v>0</v>
      </c>
      <c r="AB422" s="14" t="n">
        <v>13.814</v>
      </c>
      <c r="AC422" s="14" t="n">
        <v>0</v>
      </c>
      <c r="AD422" s="14" t="n">
        <v>1</v>
      </c>
      <c r="AE422" s="14" t="n">
        <v>15.1</v>
      </c>
      <c r="AF422" s="14" t="n">
        <v>3.292</v>
      </c>
      <c r="AG422" s="14" t="n">
        <v>0</v>
      </c>
      <c r="AH422" s="14" t="n">
        <v>15.1</v>
      </c>
      <c r="AI422" s="14" t="n">
        <v>0</v>
      </c>
      <c r="AJ422" s="14" t="n">
        <v>1</v>
      </c>
      <c r="AK422" s="14" t="n">
        <v>22.814</v>
      </c>
      <c r="AL422" s="14" t="n">
        <v>11.838</v>
      </c>
      <c r="AM422" s="14" t="n">
        <v>0.316</v>
      </c>
      <c r="AN422" s="14" t="n">
        <v>25.666</v>
      </c>
      <c r="AO422" s="14" t="n">
        <v>0.125</v>
      </c>
      <c r="AP422" s="14" t="n">
        <v>1</v>
      </c>
      <c r="AQ422" s="14" t="n">
        <v>0.749</v>
      </c>
      <c r="AR422" s="14" t="n">
        <v>0.129</v>
      </c>
      <c r="AS422" s="14" t="n">
        <v>0.01</v>
      </c>
      <c r="AT422" s="14" t="n">
        <v>0.842</v>
      </c>
      <c r="AU422" s="14" t="n">
        <v>0.125</v>
      </c>
      <c r="AV422" s="14" t="n">
        <v>1</v>
      </c>
      <c r="AW422" s="14" t="n">
        <v>0.783</v>
      </c>
      <c r="AX422" s="14" t="n">
        <v>0.129</v>
      </c>
      <c r="AY422" s="14" t="n">
        <v>0.011</v>
      </c>
      <c r="AZ422" s="14" t="n">
        <v>0.88</v>
      </c>
      <c r="BA422" s="14" t="n">
        <v>0.125</v>
      </c>
      <c r="BB422" s="14" t="n">
        <v>1</v>
      </c>
      <c r="BC422" s="14" t="n">
        <v>0.527</v>
      </c>
      <c r="BD422" s="14" t="n">
        <v>0.129</v>
      </c>
      <c r="BE422" s="14" t="n">
        <v>0.007</v>
      </c>
      <c r="BF422" s="14" t="n">
        <v>0.593</v>
      </c>
      <c r="BG422" s="14" t="n">
        <v>0.125</v>
      </c>
      <c r="BH422" s="14" t="n">
        <v>1</v>
      </c>
      <c r="BI422" s="14" t="n">
        <v>0.64</v>
      </c>
      <c r="BJ422" s="14" t="n">
        <v>0.129</v>
      </c>
      <c r="BK422" s="14" t="n">
        <v>0.008999999999999999</v>
      </c>
      <c r="BL422" s="14" t="n">
        <v>0.72</v>
      </c>
      <c r="BM422" s="14" t="n">
        <v>0.125</v>
      </c>
      <c r="BN422" s="14" t="n">
        <v>1</v>
      </c>
      <c r="BO422" s="14" t="n">
        <v>0</v>
      </c>
      <c r="BP422" s="14" t="n">
        <v>0</v>
      </c>
      <c r="BQ422" s="14" t="n">
        <v>0</v>
      </c>
      <c r="BR422" s="14" t="n">
        <v>0</v>
      </c>
      <c r="BS422" s="14" t="n">
        <v>1</v>
      </c>
      <c r="BT422" s="14" t="n">
        <v>0</v>
      </c>
      <c r="BU422" s="14" t="n">
        <v>0</v>
      </c>
      <c r="BV422" s="14" t="n">
        <v>0</v>
      </c>
      <c r="BW422" s="14" t="n">
        <v>0.125</v>
      </c>
      <c r="BX422" s="14" t="n">
        <v>1</v>
      </c>
      <c r="BY422" s="14" t="n">
        <v>13.254</v>
      </c>
      <c r="BZ422" s="14" t="n">
        <v>0</v>
      </c>
      <c r="CA422" s="14" t="n">
        <v>13.254</v>
      </c>
      <c r="CB422" s="14" t="n">
        <v>0</v>
      </c>
      <c r="CC422" s="14" t="n">
        <v>87.07899999999999</v>
      </c>
      <c r="CD422" s="14" t="n">
        <v>7.95</v>
      </c>
      <c r="CE422" s="14" t="n">
        <v>1.205</v>
      </c>
      <c r="CF422" s="14" t="n">
        <v>97.964</v>
      </c>
      <c r="CG422" s="14" t="n">
        <v>0.125</v>
      </c>
      <c r="CH422" s="14" t="n">
        <v>1</v>
      </c>
      <c r="CI422" s="14" t="n">
        <v>0</v>
      </c>
      <c r="CJ422" s="14" t="n">
        <v>0</v>
      </c>
      <c r="CK422" s="14" t="n">
        <v>0</v>
      </c>
      <c r="CL422" s="14" t="n">
        <v>0</v>
      </c>
      <c r="CM422" s="14" t="n">
        <v>0</v>
      </c>
      <c r="CN422" s="14" t="n">
        <v>0</v>
      </c>
      <c r="CO422" s="14" t="n">
        <v>0</v>
      </c>
      <c r="CP422" s="14" t="n">
        <v>0</v>
      </c>
      <c r="CQ422" s="14" t="n">
        <v>1.348</v>
      </c>
      <c r="CR422" s="14" t="n">
        <v>0</v>
      </c>
      <c r="CS422" s="14" t="n">
        <v>5.37</v>
      </c>
      <c r="CT422" s="14" t="n">
        <v>4.484</v>
      </c>
      <c r="CU422" s="14" t="n">
        <v>12.529</v>
      </c>
    </row>
    <row r="423">
      <c r="A423" s="14" t="inlineStr">
        <is>
          <t>KIR2024</t>
        </is>
      </c>
      <c r="B423" s="14" t="inlineStr">
        <is>
          <t>KIR</t>
        </is>
      </c>
      <c r="C423" s="14" t="inlineStr">
        <is>
          <t>KIR</t>
        </is>
      </c>
      <c r="D423" s="14" t="inlineStr">
        <is>
          <t>Kiribati</t>
        </is>
      </c>
      <c r="E423" s="14" t="n">
        <v>2024</v>
      </c>
      <c r="F423" s="14" t="n">
        <v>0.125</v>
      </c>
      <c r="G423" s="14" t="n">
        <v>4.833</v>
      </c>
      <c r="H423" s="14" t="n">
        <v>1.324</v>
      </c>
      <c r="I423" s="14" t="n">
        <v>0</v>
      </c>
      <c r="J423" s="14" t="n">
        <v>4.833</v>
      </c>
      <c r="K423" s="14" t="n">
        <v>0</v>
      </c>
      <c r="L423" s="14" t="n">
        <v>1</v>
      </c>
      <c r="M423" s="14" t="n">
        <v>7.124</v>
      </c>
      <c r="N423" s="14" t="n">
        <v>3.971</v>
      </c>
      <c r="O423" s="14" t="n">
        <v>0</v>
      </c>
      <c r="P423" s="14" t="n">
        <v>7.124</v>
      </c>
      <c r="Q423" s="14" t="n">
        <v>0</v>
      </c>
      <c r="R423" s="14" t="n">
        <v>1</v>
      </c>
      <c r="S423" s="14" t="n">
        <v>11.451</v>
      </c>
      <c r="T423" s="14" t="n">
        <v>7.942</v>
      </c>
      <c r="U423" s="14" t="n">
        <v>0.195</v>
      </c>
      <c r="V423" s="14" t="n">
        <v>12.882</v>
      </c>
      <c r="W423" s="14" t="n">
        <v>0.125</v>
      </c>
      <c r="X423" s="14" t="n">
        <v>1</v>
      </c>
      <c r="Y423" s="14" t="n">
        <v>12.219</v>
      </c>
      <c r="Z423" s="14" t="n">
        <v>1.508</v>
      </c>
      <c r="AA423" s="14" t="n">
        <v>0</v>
      </c>
      <c r="AB423" s="14" t="n">
        <v>12.219</v>
      </c>
      <c r="AC423" s="14" t="n">
        <v>0</v>
      </c>
      <c r="AD423" s="14" t="n">
        <v>1</v>
      </c>
      <c r="AE423" s="14" t="n">
        <v>13.543</v>
      </c>
      <c r="AF423" s="14" t="n">
        <v>2.952</v>
      </c>
      <c r="AG423" s="14" t="n">
        <v>0</v>
      </c>
      <c r="AH423" s="14" t="n">
        <v>13.543</v>
      </c>
      <c r="AI423" s="14" t="n">
        <v>0</v>
      </c>
      <c r="AJ423" s="14" t="n">
        <v>1</v>
      </c>
      <c r="AK423" s="14" t="n">
        <v>21.484</v>
      </c>
      <c r="AL423" s="14" t="n">
        <v>11.148</v>
      </c>
      <c r="AM423" s="14" t="n">
        <v>0.366</v>
      </c>
      <c r="AN423" s="14" t="n">
        <v>24.17</v>
      </c>
      <c r="AO423" s="14" t="n">
        <v>0.125</v>
      </c>
      <c r="AP423" s="14" t="n">
        <v>1</v>
      </c>
      <c r="AQ423" s="14" t="n">
        <v>0.72</v>
      </c>
      <c r="AR423" s="14" t="n">
        <v>0.132</v>
      </c>
      <c r="AS423" s="14" t="n">
        <v>0.012</v>
      </c>
      <c r="AT423" s="14" t="n">
        <v>0.8100000000000001</v>
      </c>
      <c r="AU423" s="14" t="n">
        <v>0.125</v>
      </c>
      <c r="AV423" s="14" t="n">
        <v>1</v>
      </c>
      <c r="AW423" s="14" t="n">
        <v>0.734</v>
      </c>
      <c r="AX423" s="14" t="n">
        <v>0.132</v>
      </c>
      <c r="AY423" s="14" t="n">
        <v>0.012</v>
      </c>
      <c r="AZ423" s="14" t="n">
        <v>0.825</v>
      </c>
      <c r="BA423" s="14" t="n">
        <v>0.125</v>
      </c>
      <c r="BB423" s="14" t="n">
        <v>1</v>
      </c>
      <c r="BC423" s="14" t="n">
        <v>0.51</v>
      </c>
      <c r="BD423" s="14" t="n">
        <v>0.132</v>
      </c>
      <c r="BE423" s="14" t="n">
        <v>0.008999999999999999</v>
      </c>
      <c r="BF423" s="14" t="n">
        <v>0.574</v>
      </c>
      <c r="BG423" s="14" t="n">
        <v>0.125</v>
      </c>
      <c r="BH423" s="14" t="n">
        <v>1</v>
      </c>
      <c r="BI423" s="14" t="n">
        <v>0.652</v>
      </c>
      <c r="BJ423" s="14" t="n">
        <v>0.132</v>
      </c>
      <c r="BK423" s="14" t="n">
        <v>0.011</v>
      </c>
      <c r="BL423" s="14" t="n">
        <v>0.734</v>
      </c>
      <c r="BM423" s="14" t="n">
        <v>0.125</v>
      </c>
      <c r="BN423" s="14" t="n">
        <v>1</v>
      </c>
      <c r="BO423" s="14" t="n">
        <v>0</v>
      </c>
      <c r="BP423" s="14" t="n">
        <v>0</v>
      </c>
      <c r="BQ423" s="14" t="n">
        <v>0</v>
      </c>
      <c r="BR423" s="14" t="n">
        <v>0</v>
      </c>
      <c r="BS423" s="14" t="n">
        <v>1</v>
      </c>
      <c r="BT423" s="14" t="n">
        <v>0</v>
      </c>
      <c r="BU423" s="14" t="n">
        <v>0</v>
      </c>
      <c r="BV423" s="14" t="n">
        <v>0</v>
      </c>
      <c r="BW423" s="14" t="n">
        <v>0.125</v>
      </c>
      <c r="BX423" s="14" t="n">
        <v>1</v>
      </c>
      <c r="BY423" s="14" t="n">
        <v>13.646</v>
      </c>
      <c r="BZ423" s="14" t="n">
        <v>0</v>
      </c>
      <c r="CA423" s="14" t="n">
        <v>13.646</v>
      </c>
      <c r="CB423" s="14" t="n">
        <v>0</v>
      </c>
      <c r="CC423" s="14" t="n">
        <v>86.38500000000001</v>
      </c>
      <c r="CD423" s="14" t="n">
        <v>7.95</v>
      </c>
      <c r="CE423" s="14" t="n">
        <v>1.471</v>
      </c>
      <c r="CF423" s="14" t="n">
        <v>97.184</v>
      </c>
      <c r="CG423" s="14" t="n">
        <v>0.125</v>
      </c>
      <c r="CH423" s="14" t="n">
        <v>1</v>
      </c>
      <c r="CI423" s="14" t="n">
        <v>0</v>
      </c>
      <c r="CJ423" s="14" t="n">
        <v>0</v>
      </c>
      <c r="CK423" s="14" t="n">
        <v>0</v>
      </c>
      <c r="CL423" s="14" t="n">
        <v>0</v>
      </c>
      <c r="CM423" s="14" t="n">
        <v>0</v>
      </c>
      <c r="CN423" s="14" t="n">
        <v>0</v>
      </c>
      <c r="CO423" s="14" t="n">
        <v>0</v>
      </c>
      <c r="CP423" s="14" t="n">
        <v>0</v>
      </c>
      <c r="CQ423" s="14" t="n">
        <v>1.387</v>
      </c>
      <c r="CR423" s="14" t="n">
        <v>0</v>
      </c>
      <c r="CS423" s="14" t="n">
        <v>5.529</v>
      </c>
      <c r="CT423" s="14" t="n">
        <v>3.509</v>
      </c>
      <c r="CU423" s="14" t="n">
        <v>10.896</v>
      </c>
    </row>
    <row r="424">
      <c r="A424" s="14" t="inlineStr">
        <is>
          <t>KOR2021</t>
        </is>
      </c>
      <c r="B424" s="14" t="inlineStr">
        <is>
          <t>KOR</t>
        </is>
      </c>
      <c r="C424" s="14" t="inlineStr">
        <is>
          <t>KOR</t>
        </is>
      </c>
      <c r="D424" s="14" t="inlineStr">
        <is>
          <t>Korea</t>
        </is>
      </c>
      <c r="E424" s="14" t="n">
        <v>2021</v>
      </c>
      <c r="F424" s="14" t="n">
        <v>0.1</v>
      </c>
      <c r="G424" s="14" t="n">
        <v>4.446</v>
      </c>
      <c r="H424" s="14" t="n">
        <v>0.973</v>
      </c>
      <c r="I424" s="14" t="n">
        <v>2.735</v>
      </c>
      <c r="J424" s="14" t="n">
        <v>7.181</v>
      </c>
      <c r="K424" s="14" t="n">
        <v>0</v>
      </c>
      <c r="L424" s="14" t="n">
        <v>1</v>
      </c>
      <c r="M424" s="14" t="n">
        <v>5.764</v>
      </c>
      <c r="N424" s="14" t="n">
        <v>2.612</v>
      </c>
      <c r="O424" s="14" t="n">
        <v>1.417</v>
      </c>
      <c r="P424" s="14" t="n">
        <v>7.181</v>
      </c>
      <c r="Q424" s="14" t="n">
        <v>0</v>
      </c>
      <c r="R424" s="14" t="n">
        <v>1</v>
      </c>
      <c r="S424" s="14" t="n">
        <v>11.463</v>
      </c>
      <c r="T424" s="14" t="n">
        <v>7.103</v>
      </c>
      <c r="U424" s="14" t="n">
        <v>-3.064</v>
      </c>
      <c r="V424" s="14" t="n">
        <v>8.398</v>
      </c>
      <c r="W424" s="14" t="n">
        <v>0</v>
      </c>
      <c r="X424" s="14" t="n">
        <v>0</v>
      </c>
      <c r="Y424" s="14" t="n">
        <v>13.956</v>
      </c>
      <c r="Z424" s="14" t="n">
        <v>1.542</v>
      </c>
      <c r="AA424" s="14" t="n">
        <v>0.147</v>
      </c>
      <c r="AB424" s="14" t="n">
        <v>14.103</v>
      </c>
      <c r="AC424" s="14" t="n">
        <v>0</v>
      </c>
      <c r="AD424" s="14" t="n">
        <v>1</v>
      </c>
      <c r="AE424" s="14" t="n">
        <v>14.038</v>
      </c>
      <c r="AF424" s="14" t="n">
        <v>2.762</v>
      </c>
      <c r="AG424" s="14" t="n">
        <v>1.631</v>
      </c>
      <c r="AH424" s="14" t="n">
        <v>15.669</v>
      </c>
      <c r="AI424" s="14" t="n">
        <v>0</v>
      </c>
      <c r="AJ424" s="14" t="n">
        <v>1</v>
      </c>
      <c r="AK424" s="14" t="n">
        <v>17.765</v>
      </c>
      <c r="AL424" s="14" t="n">
        <v>8.718999999999999</v>
      </c>
      <c r="AM424" s="14" t="n">
        <v>-5.204</v>
      </c>
      <c r="AN424" s="14" t="n">
        <v>13.817</v>
      </c>
      <c r="AO424" s="14" t="n">
        <v>0</v>
      </c>
      <c r="AP424" s="14" t="n">
        <v>0</v>
      </c>
      <c r="AQ424" s="14" t="n">
        <v>0.621</v>
      </c>
      <c r="AR424" s="14" t="n">
        <v>0.114</v>
      </c>
      <c r="AS424" s="14" t="n">
        <v>0.623</v>
      </c>
      <c r="AT424" s="14" t="n">
        <v>1.367</v>
      </c>
      <c r="AU424" s="14" t="n">
        <v>0.1</v>
      </c>
      <c r="AV424" s="14" t="n">
        <v>1</v>
      </c>
      <c r="AW424" s="14" t="n">
        <v>0.593</v>
      </c>
      <c r="AX424" s="14" t="n">
        <v>0.114</v>
      </c>
      <c r="AY424" s="14" t="n">
        <v>0.512</v>
      </c>
      <c r="AZ424" s="14" t="n">
        <v>1.216</v>
      </c>
      <c r="BA424" s="14" t="n">
        <v>0.1</v>
      </c>
      <c r="BB424" s="14" t="n">
        <v>1</v>
      </c>
      <c r="BC424" s="14" t="n">
        <v>0.44</v>
      </c>
      <c r="BD424" s="14" t="n">
        <v>0.114</v>
      </c>
      <c r="BE424" s="14" t="n">
        <v>0.141</v>
      </c>
      <c r="BF424" s="14" t="n">
        <v>0.639</v>
      </c>
      <c r="BG424" s="14" t="n">
        <v>0.1</v>
      </c>
      <c r="BH424" s="14" t="n">
        <v>1</v>
      </c>
      <c r="BI424" s="14" t="n">
        <v>0.5600000000000001</v>
      </c>
      <c r="BJ424" s="14" t="n">
        <v>0.114</v>
      </c>
      <c r="BK424" s="14" t="n">
        <v>0.192</v>
      </c>
      <c r="BL424" s="14" t="n">
        <v>0.828</v>
      </c>
      <c r="BM424" s="14" t="n">
        <v>0.1</v>
      </c>
      <c r="BN424" s="14" t="n">
        <v>1</v>
      </c>
      <c r="BO424" s="14" t="n">
        <v>0</v>
      </c>
      <c r="BP424" s="14" t="n">
        <v>0.003</v>
      </c>
      <c r="BQ424" s="14" t="n">
        <v>0.091</v>
      </c>
      <c r="BR424" s="14" t="n">
        <v>0</v>
      </c>
      <c r="BS424" s="14" t="n">
        <v>0.833</v>
      </c>
      <c r="BT424" s="14" t="n">
        <v>0</v>
      </c>
      <c r="BU424" s="14" t="n">
        <v>0.004</v>
      </c>
      <c r="BV424" s="14" t="n">
        <v>0.094</v>
      </c>
      <c r="BW424" s="14" t="n">
        <v>0</v>
      </c>
      <c r="BX424" s="14" t="n">
        <v>0.667</v>
      </c>
      <c r="BY424" s="14" t="n">
        <v>2.587</v>
      </c>
      <c r="BZ424" s="14" t="n">
        <v>0</v>
      </c>
      <c r="CA424" s="14" t="n">
        <v>2.587</v>
      </c>
      <c r="CB424" s="14" t="n">
        <v>0</v>
      </c>
      <c r="CC424" s="14" t="n">
        <v>81.69499999999999</v>
      </c>
      <c r="CD424" s="14" t="n">
        <v>7.95</v>
      </c>
      <c r="CE424" s="14" t="n">
        <v>-1.133</v>
      </c>
      <c r="CF424" s="14" t="n">
        <v>88.619</v>
      </c>
      <c r="CG424" s="14" t="n">
        <v>0.1</v>
      </c>
      <c r="CH424" s="14" t="n">
        <v>1</v>
      </c>
      <c r="CI424" s="14" t="n">
        <v>0</v>
      </c>
      <c r="CJ424" s="14" t="n">
        <v>0</v>
      </c>
      <c r="CK424" s="14" t="n">
        <v>0</v>
      </c>
      <c r="CL424" s="14" t="n">
        <v>0.029</v>
      </c>
      <c r="CM424" s="14" t="n">
        <v>0</v>
      </c>
      <c r="CN424" s="14" t="n">
        <v>0</v>
      </c>
      <c r="CO424" s="14" t="n">
        <v>0</v>
      </c>
      <c r="CP424" s="14" t="n">
        <v>0</v>
      </c>
      <c r="CQ424" s="14" t="n">
        <v>1.198</v>
      </c>
      <c r="CR424" s="14" t="n">
        <v>0</v>
      </c>
      <c r="CS424" s="14" t="n">
        <v>1.655</v>
      </c>
      <c r="CT424" s="14" t="n">
        <v>5.524</v>
      </c>
      <c r="CU424" s="14" t="n">
        <v>10.311</v>
      </c>
    </row>
    <row r="425">
      <c r="A425" s="14" t="inlineStr">
        <is>
          <t>KOR2022</t>
        </is>
      </c>
      <c r="B425" s="14" t="inlineStr">
        <is>
          <t>KOR</t>
        </is>
      </c>
      <c r="C425" s="14" t="inlineStr">
        <is>
          <t>KOR</t>
        </is>
      </c>
      <c r="D425" s="14" t="inlineStr">
        <is>
          <t>Korea</t>
        </is>
      </c>
      <c r="E425" s="14" t="n">
        <v>2022</v>
      </c>
      <c r="F425" s="14" t="n">
        <v>0.1</v>
      </c>
      <c r="G425" s="14" t="n">
        <v>3.98</v>
      </c>
      <c r="H425" s="14" t="n">
        <v>0.618</v>
      </c>
      <c r="I425" s="14" t="n">
        <v>3.182</v>
      </c>
      <c r="J425" s="14" t="n">
        <v>7.162</v>
      </c>
      <c r="K425" s="14" t="n">
        <v>0</v>
      </c>
      <c r="L425" s="14" t="n">
        <v>1</v>
      </c>
      <c r="M425" s="14" t="n">
        <v>4.988</v>
      </c>
      <c r="N425" s="14" t="n">
        <v>2.06</v>
      </c>
      <c r="O425" s="14" t="n">
        <v>2.174</v>
      </c>
      <c r="P425" s="14" t="n">
        <v>7.162</v>
      </c>
      <c r="Q425" s="14" t="n">
        <v>0</v>
      </c>
      <c r="R425" s="14" t="n">
        <v>1</v>
      </c>
      <c r="S425" s="14" t="n">
        <v>8.478</v>
      </c>
      <c r="T425" s="14" t="n">
        <v>4.152</v>
      </c>
      <c r="U425" s="14" t="n">
        <v>-1.275</v>
      </c>
      <c r="V425" s="14" t="n">
        <v>7.203</v>
      </c>
      <c r="W425" s="14" t="n">
        <v>0</v>
      </c>
      <c r="X425" s="14" t="n">
        <v>0</v>
      </c>
      <c r="Y425" s="14" t="n">
        <v>23.589</v>
      </c>
      <c r="Z425" s="14" t="n">
        <v>2.475</v>
      </c>
      <c r="AA425" s="14" t="n">
        <v>1.306</v>
      </c>
      <c r="AB425" s="14" t="n">
        <v>24.896</v>
      </c>
      <c r="AC425" s="14" t="n">
        <v>0</v>
      </c>
      <c r="AD425" s="14" t="n">
        <v>1</v>
      </c>
      <c r="AE425" s="14" t="n">
        <v>23.763</v>
      </c>
      <c r="AF425" s="14" t="n">
        <v>4.405</v>
      </c>
      <c r="AG425" s="14" t="n">
        <v>0.034</v>
      </c>
      <c r="AH425" s="14" t="n">
        <v>23.797</v>
      </c>
      <c r="AI425" s="14" t="n">
        <v>0</v>
      </c>
      <c r="AJ425" s="14" t="n">
        <v>1</v>
      </c>
      <c r="AK425" s="14" t="n">
        <v>28.038</v>
      </c>
      <c r="AL425" s="14" t="n">
        <v>13.389</v>
      </c>
      <c r="AM425" s="14" t="n">
        <v>-15.252</v>
      </c>
      <c r="AN425" s="14" t="n">
        <v>14.064</v>
      </c>
      <c r="AO425" s="14" t="n">
        <v>0</v>
      </c>
      <c r="AP425" s="14" t="n">
        <v>0</v>
      </c>
      <c r="AQ425" s="14" t="n">
        <v>0.847</v>
      </c>
      <c r="AR425" s="14" t="n">
        <v>0.123</v>
      </c>
      <c r="AS425" s="14" t="n">
        <v>0.406</v>
      </c>
      <c r="AT425" s="14" t="n">
        <v>1.378</v>
      </c>
      <c r="AU425" s="14" t="n">
        <v>0.1</v>
      </c>
      <c r="AV425" s="14" t="n">
        <v>1</v>
      </c>
      <c r="AW425" s="14" t="n">
        <v>0.947</v>
      </c>
      <c r="AX425" s="14" t="n">
        <v>0.123</v>
      </c>
      <c r="AY425" s="14" t="n">
        <v>0.351</v>
      </c>
      <c r="AZ425" s="14" t="n">
        <v>1.427</v>
      </c>
      <c r="BA425" s="14" t="n">
        <v>0.1</v>
      </c>
      <c r="BB425" s="14" t="n">
        <v>1</v>
      </c>
      <c r="BC425" s="14" t="n">
        <v>0.589</v>
      </c>
      <c r="BD425" s="14" t="n">
        <v>0.123</v>
      </c>
      <c r="BE425" s="14" t="n">
        <v>0.015</v>
      </c>
      <c r="BF425" s="14" t="n">
        <v>0.664</v>
      </c>
      <c r="BG425" s="14" t="n">
        <v>0.1</v>
      </c>
      <c r="BH425" s="14" t="n">
        <v>1</v>
      </c>
      <c r="BI425" s="14" t="n">
        <v>0.6889999999999999</v>
      </c>
      <c r="BJ425" s="14" t="n">
        <v>0.123</v>
      </c>
      <c r="BK425" s="14" t="n">
        <v>0.354</v>
      </c>
      <c r="BL425" s="14" t="n">
        <v>1.147</v>
      </c>
      <c r="BM425" s="14" t="n">
        <v>0.1</v>
      </c>
      <c r="BN425" s="14" t="n">
        <v>1</v>
      </c>
      <c r="BO425" s="14" t="n">
        <v>0</v>
      </c>
      <c r="BP425" s="14" t="n">
        <v>0.003</v>
      </c>
      <c r="BQ425" s="14" t="n">
        <v>0.094</v>
      </c>
      <c r="BR425" s="14" t="n">
        <v>0</v>
      </c>
      <c r="BS425" s="14" t="n">
        <v>0.833</v>
      </c>
      <c r="BT425" s="14" t="n">
        <v>0</v>
      </c>
      <c r="BU425" s="14" t="n">
        <v>0.003</v>
      </c>
      <c r="BV425" s="14" t="n">
        <v>0.092</v>
      </c>
      <c r="BW425" s="14" t="n">
        <v>0</v>
      </c>
      <c r="BX425" s="14" t="n">
        <v>0.667</v>
      </c>
      <c r="BY425" s="14" t="n">
        <v>2.794</v>
      </c>
      <c r="BZ425" s="14" t="n">
        <v>0</v>
      </c>
      <c r="CA425" s="14" t="n">
        <v>2.794</v>
      </c>
      <c r="CB425" s="14" t="n">
        <v>0</v>
      </c>
      <c r="CC425" s="14" t="n">
        <v>102.477</v>
      </c>
      <c r="CD425" s="14" t="n">
        <v>7.95</v>
      </c>
      <c r="CE425" s="14" t="n">
        <v>-5.812</v>
      </c>
      <c r="CF425" s="14" t="n">
        <v>106.331</v>
      </c>
      <c r="CG425" s="14" t="n">
        <v>0.1</v>
      </c>
      <c r="CH425" s="14" t="n">
        <v>1</v>
      </c>
      <c r="CI425" s="14" t="n">
        <v>0</v>
      </c>
      <c r="CJ425" s="14" t="n">
        <v>0</v>
      </c>
      <c r="CK425" s="14" t="n">
        <v>0</v>
      </c>
      <c r="CL425" s="14" t="n">
        <v>0.031</v>
      </c>
      <c r="CM425" s="14" t="n">
        <v>0</v>
      </c>
      <c r="CN425" s="14" t="n">
        <v>0</v>
      </c>
      <c r="CO425" s="14" t="n">
        <v>0</v>
      </c>
      <c r="CP425" s="14" t="n">
        <v>0</v>
      </c>
      <c r="CQ425" s="14" t="n">
        <v>1.294</v>
      </c>
      <c r="CR425" s="14" t="n">
        <v>0</v>
      </c>
      <c r="CS425" s="14" t="n">
        <v>1.788</v>
      </c>
      <c r="CT425" s="14" t="n">
        <v>11.201</v>
      </c>
      <c r="CU425" s="14" t="n">
        <v>19.853</v>
      </c>
    </row>
    <row r="426">
      <c r="A426" s="14" t="inlineStr">
        <is>
          <t>KOR2023</t>
        </is>
      </c>
      <c r="B426" s="14" t="inlineStr">
        <is>
          <t>KOR</t>
        </is>
      </c>
      <c r="C426" s="14" t="inlineStr">
        <is>
          <t>KOR</t>
        </is>
      </c>
      <c r="D426" s="14" t="inlineStr">
        <is>
          <t>Korea</t>
        </is>
      </c>
      <c r="E426" s="14" t="n">
        <v>2023</v>
      </c>
      <c r="F426" s="14" t="n">
        <v>0.1</v>
      </c>
      <c r="G426" s="14" t="n">
        <v>4.112</v>
      </c>
      <c r="H426" s="14" t="n">
        <v>0.9370000000000001</v>
      </c>
      <c r="I426" s="14" t="n">
        <v>2.31</v>
      </c>
      <c r="J426" s="14" t="n">
        <v>6.422</v>
      </c>
      <c r="K426" s="14" t="n">
        <v>0</v>
      </c>
      <c r="L426" s="14" t="n">
        <v>1</v>
      </c>
      <c r="M426" s="14" t="n">
        <v>5.052</v>
      </c>
      <c r="N426" s="14" t="n">
        <v>2.505</v>
      </c>
      <c r="O426" s="14" t="n">
        <v>1.371</v>
      </c>
      <c r="P426" s="14" t="n">
        <v>6.422</v>
      </c>
      <c r="Q426" s="14" t="n">
        <v>0</v>
      </c>
      <c r="R426" s="14" t="n">
        <v>1</v>
      </c>
      <c r="S426" s="14" t="n">
        <v>8.856999999999999</v>
      </c>
      <c r="T426" s="14" t="n">
        <v>5.554</v>
      </c>
      <c r="U426" s="14" t="n">
        <v>-0.821</v>
      </c>
      <c r="V426" s="14" t="n">
        <v>8.035</v>
      </c>
      <c r="W426" s="14" t="n">
        <v>0</v>
      </c>
      <c r="X426" s="14" t="n">
        <v>0</v>
      </c>
      <c r="Y426" s="14" t="n">
        <v>18.667</v>
      </c>
      <c r="Z426" s="14" t="n">
        <v>2.091</v>
      </c>
      <c r="AA426" s="14" t="n">
        <v>3.185</v>
      </c>
      <c r="AB426" s="14" t="n">
        <v>21.852</v>
      </c>
      <c r="AC426" s="14" t="n">
        <v>0</v>
      </c>
      <c r="AD426" s="14" t="n">
        <v>1</v>
      </c>
      <c r="AE426" s="14" t="n">
        <v>18.892</v>
      </c>
      <c r="AF426" s="14" t="n">
        <v>3.763</v>
      </c>
      <c r="AG426" s="14" t="n">
        <v>1.952</v>
      </c>
      <c r="AH426" s="14" t="n">
        <v>20.844</v>
      </c>
      <c r="AI426" s="14" t="n">
        <v>0</v>
      </c>
      <c r="AJ426" s="14" t="n">
        <v>1</v>
      </c>
      <c r="AK426" s="14" t="n">
        <v>23.473</v>
      </c>
      <c r="AL426" s="14" t="n">
        <v>11.628</v>
      </c>
      <c r="AM426" s="14" t="n">
        <v>-7.703</v>
      </c>
      <c r="AN426" s="14" t="n">
        <v>17.346</v>
      </c>
      <c r="AO426" s="14" t="n">
        <v>0</v>
      </c>
      <c r="AP426" s="14" t="n">
        <v>0</v>
      </c>
      <c r="AQ426" s="14" t="n">
        <v>0.749</v>
      </c>
      <c r="AR426" s="14" t="n">
        <v>0.129</v>
      </c>
      <c r="AS426" s="14" t="n">
        <v>0.373</v>
      </c>
      <c r="AT426" s="14" t="n">
        <v>1.234</v>
      </c>
      <c r="AU426" s="14" t="n">
        <v>0.1</v>
      </c>
      <c r="AV426" s="14" t="n">
        <v>1</v>
      </c>
      <c r="AW426" s="14" t="n">
        <v>0.783</v>
      </c>
      <c r="AX426" s="14" t="n">
        <v>0.129</v>
      </c>
      <c r="AY426" s="14" t="n">
        <v>0.304</v>
      </c>
      <c r="AZ426" s="14" t="n">
        <v>1.195</v>
      </c>
      <c r="BA426" s="14" t="n">
        <v>0.1</v>
      </c>
      <c r="BB426" s="14" t="n">
        <v>1</v>
      </c>
      <c r="BC426" s="14" t="n">
        <v>0.527</v>
      </c>
      <c r="BD426" s="14" t="n">
        <v>0.129</v>
      </c>
      <c r="BE426" s="14" t="n">
        <v>-0.019</v>
      </c>
      <c r="BF426" s="14" t="n">
        <v>0.5590000000000001</v>
      </c>
      <c r="BG426" s="14" t="n">
        <v>0.1</v>
      </c>
      <c r="BH426" s="14" t="n">
        <v>1</v>
      </c>
      <c r="BI426" s="14" t="n">
        <v>0.64</v>
      </c>
      <c r="BJ426" s="14" t="n">
        <v>0.129</v>
      </c>
      <c r="BK426" s="14" t="n">
        <v>0.338</v>
      </c>
      <c r="BL426" s="14" t="n">
        <v>1.076</v>
      </c>
      <c r="BM426" s="14" t="n">
        <v>0.1</v>
      </c>
      <c r="BN426" s="14" t="n">
        <v>1</v>
      </c>
      <c r="BO426" s="14" t="n">
        <v>0</v>
      </c>
      <c r="BP426" s="14" t="n">
        <v>0.006</v>
      </c>
      <c r="BQ426" s="14" t="n">
        <v>0.118</v>
      </c>
      <c r="BR426" s="14" t="n">
        <v>0</v>
      </c>
      <c r="BS426" s="14" t="n">
        <v>0.833</v>
      </c>
      <c r="BT426" s="14" t="n">
        <v>0</v>
      </c>
      <c r="BU426" s="14" t="n">
        <v>0.004</v>
      </c>
      <c r="BV426" s="14" t="n">
        <v>0.115</v>
      </c>
      <c r="BW426" s="14" t="n">
        <v>0</v>
      </c>
      <c r="BX426" s="14" t="n">
        <v>0.667</v>
      </c>
      <c r="BY426" s="14" t="n">
        <v>2.909</v>
      </c>
      <c r="BZ426" s="14" t="n">
        <v>0</v>
      </c>
      <c r="CA426" s="14" t="n">
        <v>2.909</v>
      </c>
      <c r="CB426" s="14" t="n">
        <v>0</v>
      </c>
      <c r="CC426" s="14" t="n">
        <v>87.07899999999999</v>
      </c>
      <c r="CD426" s="14" t="n">
        <v>7.95</v>
      </c>
      <c r="CE426" s="14" t="n">
        <v>1.761</v>
      </c>
      <c r="CF426" s="14" t="n">
        <v>97.724</v>
      </c>
      <c r="CG426" s="14" t="n">
        <v>0.1</v>
      </c>
      <c r="CH426" s="14" t="n">
        <v>1</v>
      </c>
      <c r="CI426" s="14" t="n">
        <v>0</v>
      </c>
      <c r="CJ426" s="14" t="n">
        <v>0</v>
      </c>
      <c r="CK426" s="14" t="n">
        <v>0</v>
      </c>
      <c r="CL426" s="14" t="n">
        <v>0.032</v>
      </c>
      <c r="CM426" s="14" t="n">
        <v>0</v>
      </c>
      <c r="CN426" s="14" t="n">
        <v>0</v>
      </c>
      <c r="CO426" s="14" t="n">
        <v>0</v>
      </c>
      <c r="CP426" s="14" t="n">
        <v>0</v>
      </c>
      <c r="CQ426" s="14" t="n">
        <v>1.348</v>
      </c>
      <c r="CR426" s="14" t="n">
        <v>0</v>
      </c>
      <c r="CS426" s="14" t="n">
        <v>1.861</v>
      </c>
      <c r="CT426" s="14" t="n">
        <v>6.044</v>
      </c>
      <c r="CU426" s="14" t="n">
        <v>14.879</v>
      </c>
    </row>
    <row r="427">
      <c r="A427" s="14" t="inlineStr">
        <is>
          <t>KOR2024</t>
        </is>
      </c>
      <c r="B427" s="14" t="inlineStr">
        <is>
          <t>KOR</t>
        </is>
      </c>
      <c r="C427" s="14" t="inlineStr">
        <is>
          <t>KOR</t>
        </is>
      </c>
      <c r="D427" s="14" t="inlineStr">
        <is>
          <t>Korea</t>
        </is>
      </c>
      <c r="E427" s="14" t="n">
        <v>2024</v>
      </c>
      <c r="F427" s="14" t="n">
        <v>0.1</v>
      </c>
      <c r="G427" s="14" t="n">
        <v>3.912</v>
      </c>
      <c r="H427" s="14" t="n">
        <v>0.991</v>
      </c>
      <c r="I427" s="14" t="n">
        <v>1.843</v>
      </c>
      <c r="J427" s="14" t="n">
        <v>5.755</v>
      </c>
      <c r="K427" s="14" t="n">
        <v>0</v>
      </c>
      <c r="L427" s="14" t="n">
        <v>1</v>
      </c>
      <c r="M427" s="14" t="n">
        <v>4.883</v>
      </c>
      <c r="N427" s="14" t="n">
        <v>2.66</v>
      </c>
      <c r="O427" s="14" t="n">
        <v>0.873</v>
      </c>
      <c r="P427" s="14" t="n">
        <v>5.755</v>
      </c>
      <c r="Q427" s="14" t="n">
        <v>0</v>
      </c>
      <c r="R427" s="14" t="n">
        <v>1</v>
      </c>
      <c r="S427" s="14" t="n">
        <v>9.073</v>
      </c>
      <c r="T427" s="14" t="n">
        <v>6.007</v>
      </c>
      <c r="U427" s="14" t="n">
        <v>-1.293</v>
      </c>
      <c r="V427" s="14" t="n">
        <v>7.78</v>
      </c>
      <c r="W427" s="14" t="n">
        <v>0</v>
      </c>
      <c r="X427" s="14" t="n">
        <v>0</v>
      </c>
      <c r="Y427" s="14" t="n">
        <v>14.959</v>
      </c>
      <c r="Z427" s="14" t="n">
        <v>1.889</v>
      </c>
      <c r="AA427" s="14" t="n">
        <v>0.919</v>
      </c>
      <c r="AB427" s="14" t="n">
        <v>15.878</v>
      </c>
      <c r="AC427" s="14" t="n">
        <v>0</v>
      </c>
      <c r="AD427" s="14" t="n">
        <v>1</v>
      </c>
      <c r="AE427" s="14" t="n">
        <v>16.804</v>
      </c>
      <c r="AF427" s="14" t="n">
        <v>3.681</v>
      </c>
      <c r="AG427" s="14" t="n">
        <v>1.372</v>
      </c>
      <c r="AH427" s="14" t="n">
        <v>18.176</v>
      </c>
      <c r="AI427" s="14" t="n">
        <v>0</v>
      </c>
      <c r="AJ427" s="14" t="n">
        <v>1</v>
      </c>
      <c r="AK427" s="14" t="n">
        <v>20.889</v>
      </c>
      <c r="AL427" s="14" t="n">
        <v>10.624</v>
      </c>
      <c r="AM427" s="14" t="n">
        <v>-5.023</v>
      </c>
      <c r="AN427" s="14" t="n">
        <v>17.452</v>
      </c>
      <c r="AO427" s="14" t="n">
        <v>0</v>
      </c>
      <c r="AP427" s="14" t="n">
        <v>0</v>
      </c>
      <c r="AQ427" s="14" t="n">
        <v>0.72</v>
      </c>
      <c r="AR427" s="14" t="n">
        <v>0.132</v>
      </c>
      <c r="AS427" s="14" t="n">
        <v>0.354</v>
      </c>
      <c r="AT427" s="14" t="n">
        <v>1.182</v>
      </c>
      <c r="AU427" s="14" t="n">
        <v>0.1</v>
      </c>
      <c r="AV427" s="14" t="n">
        <v>1</v>
      </c>
      <c r="AW427" s="14" t="n">
        <v>0.734</v>
      </c>
      <c r="AX427" s="14" t="n">
        <v>0.132</v>
      </c>
      <c r="AY427" s="14" t="n">
        <v>0.27</v>
      </c>
      <c r="AZ427" s="14" t="n">
        <v>1.105</v>
      </c>
      <c r="BA427" s="14" t="n">
        <v>0.1</v>
      </c>
      <c r="BB427" s="14" t="n">
        <v>1</v>
      </c>
      <c r="BC427" s="14" t="n">
        <v>0.51</v>
      </c>
      <c r="BD427" s="14" t="n">
        <v>0.132</v>
      </c>
      <c r="BE427" s="14" t="n">
        <v>-0.005</v>
      </c>
      <c r="BF427" s="14" t="n">
        <v>0.556</v>
      </c>
      <c r="BG427" s="14" t="n">
        <v>0.1</v>
      </c>
      <c r="BH427" s="14" t="n">
        <v>1</v>
      </c>
      <c r="BI427" s="14" t="n">
        <v>0.652</v>
      </c>
      <c r="BJ427" s="14" t="n">
        <v>0.132</v>
      </c>
      <c r="BK427" s="14" t="n">
        <v>0.249</v>
      </c>
      <c r="BL427" s="14" t="n">
        <v>0.991</v>
      </c>
      <c r="BM427" s="14" t="n">
        <v>0.1</v>
      </c>
      <c r="BN427" s="14" t="n">
        <v>1</v>
      </c>
      <c r="BO427" s="14" t="n">
        <v>0</v>
      </c>
      <c r="BP427" s="14" t="n">
        <v>0.004</v>
      </c>
      <c r="BQ427" s="14" t="n">
        <v>0.116</v>
      </c>
      <c r="BR427" s="14" t="n">
        <v>0</v>
      </c>
      <c r="BS427" s="14" t="n">
        <v>0.833</v>
      </c>
      <c r="BT427" s="14" t="n">
        <v>0</v>
      </c>
      <c r="BU427" s="14" t="n">
        <v>0.004</v>
      </c>
      <c r="BV427" s="14" t="n">
        <v>0.115</v>
      </c>
      <c r="BW427" s="14" t="n">
        <v>0</v>
      </c>
      <c r="BX427" s="14" t="n">
        <v>0.667</v>
      </c>
      <c r="BY427" s="14" t="n">
        <v>2.995</v>
      </c>
      <c r="BZ427" s="14" t="n">
        <v>0</v>
      </c>
      <c r="CA427" s="14" t="n">
        <v>2.995</v>
      </c>
      <c r="CB427" s="14" t="n">
        <v>0</v>
      </c>
      <c r="CC427" s="14" t="n">
        <v>86.38500000000001</v>
      </c>
      <c r="CD427" s="14" t="n">
        <v>7.95</v>
      </c>
      <c r="CE427" s="14" t="n">
        <v>-6.537</v>
      </c>
      <c r="CF427" s="14" t="n">
        <v>87.833</v>
      </c>
      <c r="CG427" s="14" t="n">
        <v>0.1</v>
      </c>
      <c r="CH427" s="14" t="n">
        <v>1</v>
      </c>
      <c r="CI427" s="14" t="n">
        <v>0</v>
      </c>
      <c r="CJ427" s="14" t="n">
        <v>0</v>
      </c>
      <c r="CK427" s="14" t="n">
        <v>0</v>
      </c>
      <c r="CL427" s="14" t="n">
        <v>0.033</v>
      </c>
      <c r="CM427" s="14" t="n">
        <v>0</v>
      </c>
      <c r="CN427" s="14" t="n">
        <v>0</v>
      </c>
      <c r="CO427" s="14" t="n">
        <v>0</v>
      </c>
      <c r="CP427" s="14" t="n">
        <v>0</v>
      </c>
      <c r="CQ427" s="14" t="n">
        <v>1.387</v>
      </c>
      <c r="CR427" s="14" t="n">
        <v>0</v>
      </c>
      <c r="CS427" s="14" t="n">
        <v>1.916</v>
      </c>
      <c r="CT427" s="14" t="n">
        <v>5.005</v>
      </c>
      <c r="CU427" s="14" t="n">
        <v>11.813</v>
      </c>
    </row>
    <row r="428">
      <c r="A428" s="14" t="inlineStr">
        <is>
          <t>PRK2021</t>
        </is>
      </c>
      <c r="B428" s="14" t="inlineStr">
        <is>
          <t>PRK</t>
        </is>
      </c>
      <c r="C428" s="14" t="inlineStr">
        <is>
          <t>PRK</t>
        </is>
      </c>
      <c r="D428" s="14" t="inlineStr">
        <is>
          <t>Korea, Dem. People's Rep.</t>
        </is>
      </c>
      <c r="E428" s="14" t="n">
        <v>2021</v>
      </c>
      <c r="F428" s="14" t="n">
        <v>0</v>
      </c>
      <c r="G428" s="14" t="n">
        <v>1.785</v>
      </c>
      <c r="H428" s="14" t="n">
        <v>0.575</v>
      </c>
      <c r="I428" s="14" t="n">
        <v>0</v>
      </c>
      <c r="J428" s="14" t="n">
        <v>1.785</v>
      </c>
      <c r="K428" s="14" t="n">
        <v>0</v>
      </c>
      <c r="L428" s="14" t="n">
        <v>1</v>
      </c>
      <c r="M428" s="14" t="n">
        <v>2.939</v>
      </c>
      <c r="N428" s="14" t="n">
        <v>1.724</v>
      </c>
      <c r="O428" s="14" t="n">
        <v>0</v>
      </c>
      <c r="P428" s="14" t="n">
        <v>2.939</v>
      </c>
      <c r="Q428" s="14" t="n">
        <v>0</v>
      </c>
      <c r="R428" s="14" t="n">
        <v>1</v>
      </c>
      <c r="S428" s="14" t="n">
        <v>4.658</v>
      </c>
      <c r="T428" s="14" t="n">
        <v>3.447</v>
      </c>
      <c r="U428" s="14" t="n">
        <v>0</v>
      </c>
      <c r="V428" s="14" t="n">
        <v>4.658</v>
      </c>
      <c r="W428" s="14" t="n">
        <v>0</v>
      </c>
      <c r="X428" s="14" t="n">
        <v>1</v>
      </c>
      <c r="Y428" s="14" t="n">
        <v>10.551</v>
      </c>
      <c r="Z428" s="14" t="n">
        <v>1.302</v>
      </c>
      <c r="AA428" s="14" t="n">
        <v>0</v>
      </c>
      <c r="AB428" s="14" t="n">
        <v>10.551</v>
      </c>
      <c r="AC428" s="14" t="n">
        <v>0</v>
      </c>
      <c r="AD428" s="14" t="n">
        <v>1</v>
      </c>
      <c r="AE428" s="14" t="n">
        <v>11.694</v>
      </c>
      <c r="AF428" s="14" t="n">
        <v>2.549</v>
      </c>
      <c r="AG428" s="14" t="n">
        <v>0</v>
      </c>
      <c r="AH428" s="14" t="n">
        <v>11.694</v>
      </c>
      <c r="AI428" s="14" t="n">
        <v>0</v>
      </c>
      <c r="AJ428" s="14" t="n">
        <v>1</v>
      </c>
      <c r="AK428" s="14" t="n">
        <v>18.554</v>
      </c>
      <c r="AL428" s="14" t="n">
        <v>9.627000000000001</v>
      </c>
      <c r="AM428" s="14" t="n">
        <v>0</v>
      </c>
      <c r="AN428" s="14" t="n">
        <v>18.554</v>
      </c>
      <c r="AO428" s="14" t="n">
        <v>0</v>
      </c>
      <c r="AP428" s="14" t="n">
        <v>1</v>
      </c>
      <c r="AQ428" s="14" t="n">
        <v>0.621</v>
      </c>
      <c r="AR428" s="14" t="n">
        <v>0.114</v>
      </c>
      <c r="AS428" s="14" t="n">
        <v>0</v>
      </c>
      <c r="AT428" s="14" t="n">
        <v>0.621</v>
      </c>
      <c r="AU428" s="14" t="n">
        <v>0</v>
      </c>
      <c r="AV428" s="14" t="n">
        <v>1</v>
      </c>
      <c r="AW428" s="14" t="n">
        <v>0.593</v>
      </c>
      <c r="AX428" s="14" t="n">
        <v>0.114</v>
      </c>
      <c r="AY428" s="14" t="n">
        <v>0</v>
      </c>
      <c r="AZ428" s="14" t="n">
        <v>0.593</v>
      </c>
      <c r="BA428" s="14" t="n">
        <v>0</v>
      </c>
      <c r="BB428" s="14" t="n">
        <v>1</v>
      </c>
      <c r="BC428" s="14" t="n">
        <v>0.44</v>
      </c>
      <c r="BD428" s="14" t="n">
        <v>0.114</v>
      </c>
      <c r="BE428" s="14" t="n">
        <v>0</v>
      </c>
      <c r="BF428" s="14" t="n">
        <v>0.44</v>
      </c>
      <c r="BG428" s="14" t="n">
        <v>0</v>
      </c>
      <c r="BH428" s="14" t="n">
        <v>1</v>
      </c>
      <c r="BI428" s="14" t="n">
        <v>0.5600000000000001</v>
      </c>
      <c r="BJ428" s="14" t="n">
        <v>0.114</v>
      </c>
      <c r="BK428" s="14" t="n">
        <v>0</v>
      </c>
      <c r="BL428" s="14" t="n">
        <v>0.5600000000000001</v>
      </c>
      <c r="BM428" s="14" t="n">
        <v>0</v>
      </c>
      <c r="BN428" s="14" t="n">
        <v>1</v>
      </c>
      <c r="BO428" s="14" t="n">
        <v>0</v>
      </c>
      <c r="BP428" s="14" t="n">
        <v>0</v>
      </c>
      <c r="BQ428" s="14" t="n">
        <v>0</v>
      </c>
      <c r="BR428" s="14" t="n">
        <v>0</v>
      </c>
      <c r="BS428" s="14" t="n">
        <v>1</v>
      </c>
      <c r="BT428" s="14" t="n">
        <v>0</v>
      </c>
      <c r="BU428" s="14" t="n">
        <v>0</v>
      </c>
      <c r="BV428" s="14" t="n">
        <v>0</v>
      </c>
      <c r="BW428" s="14" t="n">
        <v>0</v>
      </c>
      <c r="BX428" s="14" t="n">
        <v>1</v>
      </c>
      <c r="BY428" s="14" t="n">
        <v>11.787</v>
      </c>
      <c r="BZ428" s="14" t="n">
        <v>0</v>
      </c>
      <c r="CA428" s="14" t="n">
        <v>11.787</v>
      </c>
      <c r="CB428" s="14" t="n">
        <v>0</v>
      </c>
      <c r="CC428" s="14" t="n">
        <v>81.69499999999999</v>
      </c>
      <c r="CD428" s="14" t="n">
        <v>7.95</v>
      </c>
      <c r="CE428" s="14" t="n">
        <v>0</v>
      </c>
      <c r="CF428" s="14" t="n">
        <v>81.69499999999999</v>
      </c>
      <c r="CG428" s="14" t="n">
        <v>0</v>
      </c>
      <c r="CH428" s="14" t="n">
        <v>1</v>
      </c>
      <c r="CI428" s="14" t="n">
        <v>0</v>
      </c>
      <c r="CJ428" s="14" t="n">
        <v>0</v>
      </c>
      <c r="CK428" s="14" t="n">
        <v>0</v>
      </c>
      <c r="CL428" s="14" t="n">
        <v>0</v>
      </c>
      <c r="CM428" s="14" t="n">
        <v>0</v>
      </c>
      <c r="CN428" s="14" t="n">
        <v>0</v>
      </c>
      <c r="CO428" s="14" t="n">
        <v>0</v>
      </c>
      <c r="CP428" s="14" t="n">
        <v>0.995</v>
      </c>
      <c r="CQ428" s="14" t="n">
        <v>1.198</v>
      </c>
      <c r="CR428" s="14" t="n">
        <v>0</v>
      </c>
      <c r="CS428" s="14" t="n">
        <v>4.776</v>
      </c>
      <c r="CT428" s="14" t="n">
        <v>3.604</v>
      </c>
      <c r="CU428" s="14" t="n">
        <v>9.407999999999999</v>
      </c>
    </row>
    <row r="429">
      <c r="A429" s="14" t="inlineStr">
        <is>
          <t>PRK2022</t>
        </is>
      </c>
      <c r="B429" s="14" t="inlineStr">
        <is>
          <t>PRK</t>
        </is>
      </c>
      <c r="C429" s="14" t="inlineStr">
        <is>
          <t>PRK</t>
        </is>
      </c>
      <c r="D429" s="14" t="inlineStr">
        <is>
          <t>Korea, Dem. People's Rep.</t>
        </is>
      </c>
      <c r="E429" s="14" t="n">
        <v>2022</v>
      </c>
      <c r="F429" s="14" t="n">
        <v>0</v>
      </c>
      <c r="G429" s="14" t="n">
        <v>1.928</v>
      </c>
      <c r="H429" s="14" t="n">
        <v>0.619</v>
      </c>
      <c r="I429" s="14" t="n">
        <v>0</v>
      </c>
      <c r="J429" s="14" t="n">
        <v>1.928</v>
      </c>
      <c r="K429" s="14" t="n">
        <v>0</v>
      </c>
      <c r="L429" s="14" t="n">
        <v>1</v>
      </c>
      <c r="M429" s="14" t="n">
        <v>3.162</v>
      </c>
      <c r="N429" s="14" t="n">
        <v>1.856</v>
      </c>
      <c r="O429" s="14" t="n">
        <v>0</v>
      </c>
      <c r="P429" s="14" t="n">
        <v>3.162</v>
      </c>
      <c r="Q429" s="14" t="n">
        <v>0</v>
      </c>
      <c r="R429" s="14" t="n">
        <v>1</v>
      </c>
      <c r="S429" s="14" t="n">
        <v>5.022</v>
      </c>
      <c r="T429" s="14" t="n">
        <v>3.713</v>
      </c>
      <c r="U429" s="14" t="n">
        <v>0</v>
      </c>
      <c r="V429" s="14" t="n">
        <v>5.022</v>
      </c>
      <c r="W429" s="14" t="n">
        <v>0</v>
      </c>
      <c r="X429" s="14" t="n">
        <v>1</v>
      </c>
      <c r="Y429" s="14" t="n">
        <v>17.332</v>
      </c>
      <c r="Z429" s="14" t="n">
        <v>2.139</v>
      </c>
      <c r="AA429" s="14" t="n">
        <v>0</v>
      </c>
      <c r="AB429" s="14" t="n">
        <v>17.332</v>
      </c>
      <c r="AC429" s="14" t="n">
        <v>0</v>
      </c>
      <c r="AD429" s="14" t="n">
        <v>1</v>
      </c>
      <c r="AE429" s="14" t="n">
        <v>18.566</v>
      </c>
      <c r="AF429" s="14" t="n">
        <v>4.048</v>
      </c>
      <c r="AG429" s="14" t="n">
        <v>0</v>
      </c>
      <c r="AH429" s="14" t="n">
        <v>18.566</v>
      </c>
      <c r="AI429" s="14" t="n">
        <v>0</v>
      </c>
      <c r="AJ429" s="14" t="n">
        <v>1</v>
      </c>
      <c r="AK429" s="14" t="n">
        <v>25.974</v>
      </c>
      <c r="AL429" s="14" t="n">
        <v>13.478</v>
      </c>
      <c r="AM429" s="14" t="n">
        <v>0</v>
      </c>
      <c r="AN429" s="14" t="n">
        <v>25.974</v>
      </c>
      <c r="AO429" s="14" t="n">
        <v>0</v>
      </c>
      <c r="AP429" s="14" t="n">
        <v>1</v>
      </c>
      <c r="AQ429" s="14" t="n">
        <v>0.847</v>
      </c>
      <c r="AR429" s="14" t="n">
        <v>0.123</v>
      </c>
      <c r="AS429" s="14" t="n">
        <v>0</v>
      </c>
      <c r="AT429" s="14" t="n">
        <v>0.847</v>
      </c>
      <c r="AU429" s="14" t="n">
        <v>0</v>
      </c>
      <c r="AV429" s="14" t="n">
        <v>1</v>
      </c>
      <c r="AW429" s="14" t="n">
        <v>0.947</v>
      </c>
      <c r="AX429" s="14" t="n">
        <v>0.123</v>
      </c>
      <c r="AY429" s="14" t="n">
        <v>0</v>
      </c>
      <c r="AZ429" s="14" t="n">
        <v>0.947</v>
      </c>
      <c r="BA429" s="14" t="n">
        <v>0</v>
      </c>
      <c r="BB429" s="14" t="n">
        <v>1</v>
      </c>
      <c r="BC429" s="14" t="n">
        <v>0.589</v>
      </c>
      <c r="BD429" s="14" t="n">
        <v>0.123</v>
      </c>
      <c r="BE429" s="14" t="n">
        <v>0</v>
      </c>
      <c r="BF429" s="14" t="n">
        <v>0.589</v>
      </c>
      <c r="BG429" s="14" t="n">
        <v>0</v>
      </c>
      <c r="BH429" s="14" t="n">
        <v>1</v>
      </c>
      <c r="BI429" s="14" t="n">
        <v>0.6889999999999999</v>
      </c>
      <c r="BJ429" s="14" t="n">
        <v>0.123</v>
      </c>
      <c r="BK429" s="14" t="n">
        <v>0</v>
      </c>
      <c r="BL429" s="14" t="n">
        <v>0.6889999999999999</v>
      </c>
      <c r="BM429" s="14" t="n">
        <v>0</v>
      </c>
      <c r="BN429" s="14" t="n">
        <v>1</v>
      </c>
      <c r="BO429" s="14" t="n">
        <v>0</v>
      </c>
      <c r="BP429" s="14" t="n">
        <v>0</v>
      </c>
      <c r="BQ429" s="14" t="n">
        <v>0</v>
      </c>
      <c r="BR429" s="14" t="n">
        <v>0</v>
      </c>
      <c r="BS429" s="14" t="n">
        <v>1</v>
      </c>
      <c r="BT429" s="14" t="n">
        <v>0</v>
      </c>
      <c r="BU429" s="14" t="n">
        <v>0</v>
      </c>
      <c r="BV429" s="14" t="n">
        <v>0</v>
      </c>
      <c r="BW429" s="14" t="n">
        <v>0</v>
      </c>
      <c r="BX429" s="14" t="n">
        <v>1</v>
      </c>
      <c r="BY429" s="14" t="n">
        <v>12.729</v>
      </c>
      <c r="BZ429" s="14" t="n">
        <v>0</v>
      </c>
      <c r="CA429" s="14" t="n">
        <v>12.729</v>
      </c>
      <c r="CB429" s="14" t="n">
        <v>0</v>
      </c>
      <c r="CC429" s="14" t="n">
        <v>102.477</v>
      </c>
      <c r="CD429" s="14" t="n">
        <v>7.95</v>
      </c>
      <c r="CE429" s="14" t="n">
        <v>0</v>
      </c>
      <c r="CF429" s="14" t="n">
        <v>102.477</v>
      </c>
      <c r="CG429" s="14" t="n">
        <v>0</v>
      </c>
      <c r="CH429" s="14" t="n">
        <v>1</v>
      </c>
      <c r="CI429" s="14" t="n">
        <v>0</v>
      </c>
      <c r="CJ429" s="14" t="n">
        <v>0</v>
      </c>
      <c r="CK429" s="14" t="n">
        <v>0</v>
      </c>
      <c r="CL429" s="14" t="n">
        <v>0</v>
      </c>
      <c r="CM429" s="14" t="n">
        <v>0</v>
      </c>
      <c r="CN429" s="14" t="n">
        <v>0</v>
      </c>
      <c r="CO429" s="14" t="n">
        <v>0</v>
      </c>
      <c r="CP429" s="14" t="n">
        <v>0.998</v>
      </c>
      <c r="CQ429" s="14" t="n">
        <v>1.294</v>
      </c>
      <c r="CR429" s="14" t="n">
        <v>0</v>
      </c>
      <c r="CS429" s="14" t="n">
        <v>5.158</v>
      </c>
      <c r="CT429" s="14" t="n">
        <v>7.554</v>
      </c>
      <c r="CU429" s="14" t="n">
        <v>16.097</v>
      </c>
    </row>
    <row r="430">
      <c r="A430" s="14" t="inlineStr">
        <is>
          <t>PRK2023</t>
        </is>
      </c>
      <c r="B430" s="14" t="inlineStr">
        <is>
          <t>PRK</t>
        </is>
      </c>
      <c r="C430" s="14" t="inlineStr">
        <is>
          <t>PRK</t>
        </is>
      </c>
      <c r="D430" s="14" t="inlineStr">
        <is>
          <t>Korea, Dem. People's Rep.</t>
        </is>
      </c>
      <c r="E430" s="14" t="n">
        <v>2023</v>
      </c>
      <c r="F430" s="14" t="n">
        <v>0</v>
      </c>
      <c r="G430" s="14" t="n">
        <v>1.99</v>
      </c>
      <c r="H430" s="14" t="n">
        <v>0.643</v>
      </c>
      <c r="I430" s="14" t="n">
        <v>0</v>
      </c>
      <c r="J430" s="14" t="n">
        <v>1.99</v>
      </c>
      <c r="K430" s="14" t="n">
        <v>0</v>
      </c>
      <c r="L430" s="14" t="n">
        <v>1</v>
      </c>
      <c r="M430" s="14" t="n">
        <v>3.276</v>
      </c>
      <c r="N430" s="14" t="n">
        <v>1.928</v>
      </c>
      <c r="O430" s="14" t="n">
        <v>0</v>
      </c>
      <c r="P430" s="14" t="n">
        <v>3.276</v>
      </c>
      <c r="Q430" s="14" t="n">
        <v>0</v>
      </c>
      <c r="R430" s="14" t="n">
        <v>1</v>
      </c>
      <c r="S430" s="14" t="n">
        <v>5.205</v>
      </c>
      <c r="T430" s="14" t="n">
        <v>3.857</v>
      </c>
      <c r="U430" s="14" t="n">
        <v>0</v>
      </c>
      <c r="V430" s="14" t="n">
        <v>5.205</v>
      </c>
      <c r="W430" s="14" t="n">
        <v>0</v>
      </c>
      <c r="X430" s="14" t="n">
        <v>1</v>
      </c>
      <c r="Y430" s="14" t="n">
        <v>13.814</v>
      </c>
      <c r="Z430" s="14" t="n">
        <v>1.705</v>
      </c>
      <c r="AA430" s="14" t="n">
        <v>0</v>
      </c>
      <c r="AB430" s="14" t="n">
        <v>13.814</v>
      </c>
      <c r="AC430" s="14" t="n">
        <v>0</v>
      </c>
      <c r="AD430" s="14" t="n">
        <v>1</v>
      </c>
      <c r="AE430" s="14" t="n">
        <v>15.1</v>
      </c>
      <c r="AF430" s="14" t="n">
        <v>3.292</v>
      </c>
      <c r="AG430" s="14" t="n">
        <v>0</v>
      </c>
      <c r="AH430" s="14" t="n">
        <v>15.1</v>
      </c>
      <c r="AI430" s="14" t="n">
        <v>0</v>
      </c>
      <c r="AJ430" s="14" t="n">
        <v>1</v>
      </c>
      <c r="AK430" s="14" t="n">
        <v>22.814</v>
      </c>
      <c r="AL430" s="14" t="n">
        <v>11.838</v>
      </c>
      <c r="AM430" s="14" t="n">
        <v>0</v>
      </c>
      <c r="AN430" s="14" t="n">
        <v>22.814</v>
      </c>
      <c r="AO430" s="14" t="n">
        <v>0</v>
      </c>
      <c r="AP430" s="14" t="n">
        <v>1</v>
      </c>
      <c r="AQ430" s="14" t="n">
        <v>0.749</v>
      </c>
      <c r="AR430" s="14" t="n">
        <v>0.129</v>
      </c>
      <c r="AS430" s="14" t="n">
        <v>0</v>
      </c>
      <c r="AT430" s="14" t="n">
        <v>0.749</v>
      </c>
      <c r="AU430" s="14" t="n">
        <v>0</v>
      </c>
      <c r="AV430" s="14" t="n">
        <v>1</v>
      </c>
      <c r="AW430" s="14" t="n">
        <v>0.783</v>
      </c>
      <c r="AX430" s="14" t="n">
        <v>0.129</v>
      </c>
      <c r="AY430" s="14" t="n">
        <v>0</v>
      </c>
      <c r="AZ430" s="14" t="n">
        <v>0.783</v>
      </c>
      <c r="BA430" s="14" t="n">
        <v>0</v>
      </c>
      <c r="BB430" s="14" t="n">
        <v>1</v>
      </c>
      <c r="BC430" s="14" t="n">
        <v>0.527</v>
      </c>
      <c r="BD430" s="14" t="n">
        <v>0.129</v>
      </c>
      <c r="BE430" s="14" t="n">
        <v>0</v>
      </c>
      <c r="BF430" s="14" t="n">
        <v>0.527</v>
      </c>
      <c r="BG430" s="14" t="n">
        <v>0</v>
      </c>
      <c r="BH430" s="14" t="n">
        <v>1</v>
      </c>
      <c r="BI430" s="14" t="n">
        <v>0.64</v>
      </c>
      <c r="BJ430" s="14" t="n">
        <v>0.129</v>
      </c>
      <c r="BK430" s="14" t="n">
        <v>0</v>
      </c>
      <c r="BL430" s="14" t="n">
        <v>0.64</v>
      </c>
      <c r="BM430" s="14" t="n">
        <v>0</v>
      </c>
      <c r="BN430" s="14" t="n">
        <v>1</v>
      </c>
      <c r="BO430" s="14" t="n">
        <v>0</v>
      </c>
      <c r="BP430" s="14" t="n">
        <v>0</v>
      </c>
      <c r="BQ430" s="14" t="n">
        <v>0</v>
      </c>
      <c r="BR430" s="14" t="n">
        <v>0</v>
      </c>
      <c r="BS430" s="14" t="n">
        <v>1</v>
      </c>
      <c r="BT430" s="14" t="n">
        <v>0</v>
      </c>
      <c r="BU430" s="14" t="n">
        <v>0</v>
      </c>
      <c r="BV430" s="14" t="n">
        <v>0</v>
      </c>
      <c r="BW430" s="14" t="n">
        <v>0</v>
      </c>
      <c r="BX430" s="14" t="n">
        <v>1</v>
      </c>
      <c r="BY430" s="14" t="n">
        <v>13.254</v>
      </c>
      <c r="BZ430" s="14" t="n">
        <v>0</v>
      </c>
      <c r="CA430" s="14" t="n">
        <v>13.254</v>
      </c>
      <c r="CB430" s="14" t="n">
        <v>0</v>
      </c>
      <c r="CC430" s="14" t="n">
        <v>87.07899999999999</v>
      </c>
      <c r="CD430" s="14" t="n">
        <v>7.95</v>
      </c>
      <c r="CE430" s="14" t="n">
        <v>0</v>
      </c>
      <c r="CF430" s="14" t="n">
        <v>87.07899999999999</v>
      </c>
      <c r="CG430" s="14" t="n">
        <v>0</v>
      </c>
      <c r="CH430" s="14" t="n">
        <v>1</v>
      </c>
      <c r="CI430" s="14" t="n">
        <v>0</v>
      </c>
      <c r="CJ430" s="14" t="n">
        <v>0</v>
      </c>
      <c r="CK430" s="14" t="n">
        <v>0</v>
      </c>
      <c r="CL430" s="14" t="n">
        <v>0</v>
      </c>
      <c r="CM430" s="14" t="n">
        <v>0</v>
      </c>
      <c r="CN430" s="14" t="n">
        <v>0</v>
      </c>
      <c r="CO430" s="14" t="n">
        <v>0</v>
      </c>
      <c r="CP430" s="14" t="n">
        <v>1</v>
      </c>
      <c r="CQ430" s="14" t="n">
        <v>1.348</v>
      </c>
      <c r="CR430" s="14" t="n">
        <v>0</v>
      </c>
      <c r="CS430" s="14" t="n">
        <v>5.37</v>
      </c>
      <c r="CT430" s="14" t="n">
        <v>4.484</v>
      </c>
      <c r="CU430" s="14" t="n">
        <v>12.529</v>
      </c>
    </row>
    <row r="431">
      <c r="A431" s="14" t="inlineStr">
        <is>
          <t>PRK2024</t>
        </is>
      </c>
      <c r="B431" s="14" t="inlineStr">
        <is>
          <t>PRK</t>
        </is>
      </c>
      <c r="C431" s="14" t="inlineStr">
        <is>
          <t>PRK</t>
        </is>
      </c>
      <c r="D431" s="14" t="inlineStr">
        <is>
          <t>Korea, Dem. People's Rep.</t>
        </is>
      </c>
      <c r="E431" s="14" t="n">
        <v>2024</v>
      </c>
      <c r="F431" s="14" t="n">
        <v>0</v>
      </c>
      <c r="G431" s="14" t="n">
        <v>2.049</v>
      </c>
      <c r="H431" s="14" t="n">
        <v>0.662</v>
      </c>
      <c r="I431" s="14" t="n">
        <v>0</v>
      </c>
      <c r="J431" s="14" t="n">
        <v>2.049</v>
      </c>
      <c r="K431" s="14" t="n">
        <v>0</v>
      </c>
      <c r="L431" s="14" t="n">
        <v>1</v>
      </c>
      <c r="M431" s="14" t="n">
        <v>3.373</v>
      </c>
      <c r="N431" s="14" t="n">
        <v>1.985</v>
      </c>
      <c r="O431" s="14" t="n">
        <v>0</v>
      </c>
      <c r="P431" s="14" t="n">
        <v>3.373</v>
      </c>
      <c r="Q431" s="14" t="n">
        <v>0</v>
      </c>
      <c r="R431" s="14" t="n">
        <v>1</v>
      </c>
      <c r="S431" s="14" t="n">
        <v>5.358</v>
      </c>
      <c r="T431" s="14" t="n">
        <v>3.971</v>
      </c>
      <c r="U431" s="14" t="n">
        <v>0</v>
      </c>
      <c r="V431" s="14" t="n">
        <v>5.358</v>
      </c>
      <c r="W431" s="14" t="n">
        <v>0</v>
      </c>
      <c r="X431" s="14" t="n">
        <v>1</v>
      </c>
      <c r="Y431" s="14" t="n">
        <v>12.219</v>
      </c>
      <c r="Z431" s="14" t="n">
        <v>1.508</v>
      </c>
      <c r="AA431" s="14" t="n">
        <v>0</v>
      </c>
      <c r="AB431" s="14" t="n">
        <v>12.219</v>
      </c>
      <c r="AC431" s="14" t="n">
        <v>0</v>
      </c>
      <c r="AD431" s="14" t="n">
        <v>1</v>
      </c>
      <c r="AE431" s="14" t="n">
        <v>13.543</v>
      </c>
      <c r="AF431" s="14" t="n">
        <v>2.952</v>
      </c>
      <c r="AG431" s="14" t="n">
        <v>0</v>
      </c>
      <c r="AH431" s="14" t="n">
        <v>13.543</v>
      </c>
      <c r="AI431" s="14" t="n">
        <v>0</v>
      </c>
      <c r="AJ431" s="14" t="n">
        <v>1</v>
      </c>
      <c r="AK431" s="14" t="n">
        <v>21.484</v>
      </c>
      <c r="AL431" s="14" t="n">
        <v>11.148</v>
      </c>
      <c r="AM431" s="14" t="n">
        <v>0</v>
      </c>
      <c r="AN431" s="14" t="n">
        <v>21.484</v>
      </c>
      <c r="AO431" s="14" t="n">
        <v>0</v>
      </c>
      <c r="AP431" s="14" t="n">
        <v>1</v>
      </c>
      <c r="AQ431" s="14" t="n">
        <v>0.72</v>
      </c>
      <c r="AR431" s="14" t="n">
        <v>0.132</v>
      </c>
      <c r="AS431" s="14" t="n">
        <v>0</v>
      </c>
      <c r="AT431" s="14" t="n">
        <v>0.72</v>
      </c>
      <c r="AU431" s="14" t="n">
        <v>0</v>
      </c>
      <c r="AV431" s="14" t="n">
        <v>1</v>
      </c>
      <c r="AW431" s="14" t="n">
        <v>0.734</v>
      </c>
      <c r="AX431" s="14" t="n">
        <v>0.132</v>
      </c>
      <c r="AY431" s="14" t="n">
        <v>0</v>
      </c>
      <c r="AZ431" s="14" t="n">
        <v>0.734</v>
      </c>
      <c r="BA431" s="14" t="n">
        <v>0</v>
      </c>
      <c r="BB431" s="14" t="n">
        <v>1</v>
      </c>
      <c r="BC431" s="14" t="n">
        <v>0.51</v>
      </c>
      <c r="BD431" s="14" t="n">
        <v>0.132</v>
      </c>
      <c r="BE431" s="14" t="n">
        <v>0</v>
      </c>
      <c r="BF431" s="14" t="n">
        <v>0.51</v>
      </c>
      <c r="BG431" s="14" t="n">
        <v>0</v>
      </c>
      <c r="BH431" s="14" t="n">
        <v>1</v>
      </c>
      <c r="BI431" s="14" t="n">
        <v>0.652</v>
      </c>
      <c r="BJ431" s="14" t="n">
        <v>0.132</v>
      </c>
      <c r="BK431" s="14" t="n">
        <v>0</v>
      </c>
      <c r="BL431" s="14" t="n">
        <v>0.652</v>
      </c>
      <c r="BM431" s="14" t="n">
        <v>0</v>
      </c>
      <c r="BN431" s="14" t="n">
        <v>1</v>
      </c>
      <c r="BO431" s="14" t="n">
        <v>0</v>
      </c>
      <c r="BP431" s="14" t="n">
        <v>0</v>
      </c>
      <c r="BQ431" s="14" t="n">
        <v>0</v>
      </c>
      <c r="BR431" s="14" t="n">
        <v>0</v>
      </c>
      <c r="BS431" s="14" t="n">
        <v>1</v>
      </c>
      <c r="BT431" s="14" t="n">
        <v>0</v>
      </c>
      <c r="BU431" s="14" t="n">
        <v>0</v>
      </c>
      <c r="BV431" s="14" t="n">
        <v>0</v>
      </c>
      <c r="BW431" s="14" t="n">
        <v>0</v>
      </c>
      <c r="BX431" s="14" t="n">
        <v>1</v>
      </c>
      <c r="BY431" s="14" t="n">
        <v>13.646</v>
      </c>
      <c r="BZ431" s="14" t="n">
        <v>0</v>
      </c>
      <c r="CA431" s="14" t="n">
        <v>13.646</v>
      </c>
      <c r="CB431" s="14" t="n">
        <v>0</v>
      </c>
      <c r="CC431" s="14" t="n">
        <v>86.38500000000001</v>
      </c>
      <c r="CD431" s="14" t="n">
        <v>7.95</v>
      </c>
      <c r="CE431" s="14" t="n">
        <v>0</v>
      </c>
      <c r="CF431" s="14" t="n">
        <v>86.38500000000001</v>
      </c>
      <c r="CG431" s="14" t="n">
        <v>0</v>
      </c>
      <c r="CH431" s="14" t="n">
        <v>1</v>
      </c>
      <c r="CI431" s="14" t="n">
        <v>0</v>
      </c>
      <c r="CJ431" s="14" t="n">
        <v>0</v>
      </c>
      <c r="CK431" s="14" t="n">
        <v>0</v>
      </c>
      <c r="CL431" s="14" t="n">
        <v>0</v>
      </c>
      <c r="CM431" s="14" t="n">
        <v>0</v>
      </c>
      <c r="CN431" s="14" t="n">
        <v>0</v>
      </c>
      <c r="CO431" s="14" t="n">
        <v>0</v>
      </c>
      <c r="CP431" s="14" t="n">
        <v>1</v>
      </c>
      <c r="CQ431" s="14" t="n">
        <v>1.387</v>
      </c>
      <c r="CR431" s="14" t="n">
        <v>0</v>
      </c>
      <c r="CS431" s="14" t="n">
        <v>5.529</v>
      </c>
      <c r="CT431" s="14" t="n">
        <v>3.509</v>
      </c>
      <c r="CU431" s="14" t="n">
        <v>10.896</v>
      </c>
    </row>
    <row r="432">
      <c r="A432" s="14" t="inlineStr">
        <is>
          <t>XKX2021</t>
        </is>
      </c>
      <c r="B432" s="14" t="inlineStr">
        <is>
          <t>XKX</t>
        </is>
      </c>
      <c r="C432" s="14" t="inlineStr">
        <is>
          <t>XKX</t>
        </is>
      </c>
      <c r="D432" s="14" t="inlineStr">
        <is>
          <t>Kosovo</t>
        </is>
      </c>
      <c r="E432" s="14" t="n">
        <v>2021</v>
      </c>
      <c r="F432" s="14" t="n">
        <v>0.18</v>
      </c>
      <c r="G432" s="14" t="n">
        <v>1.811</v>
      </c>
      <c r="H432" s="14" t="n">
        <v>0.578</v>
      </c>
      <c r="I432" s="14" t="n">
        <v>0</v>
      </c>
      <c r="J432" s="14" t="n">
        <v>1.812</v>
      </c>
      <c r="K432" s="14" t="n">
        <v>0</v>
      </c>
      <c r="L432" s="14" t="n">
        <v>1</v>
      </c>
      <c r="M432" s="14" t="n">
        <v>2.968</v>
      </c>
      <c r="N432" s="14" t="n">
        <v>1.734</v>
      </c>
      <c r="O432" s="14" t="n">
        <v>0</v>
      </c>
      <c r="P432" s="14" t="n">
        <v>2.969</v>
      </c>
      <c r="Q432" s="14" t="n">
        <v>0</v>
      </c>
      <c r="R432" s="14" t="n">
        <v>1</v>
      </c>
      <c r="S432" s="14" t="n">
        <v>4.701</v>
      </c>
      <c r="T432" s="14" t="n">
        <v>3.467</v>
      </c>
      <c r="U432" s="14" t="n">
        <v>0</v>
      </c>
      <c r="V432" s="14" t="n">
        <v>5.547</v>
      </c>
      <c r="W432" s="14" t="n">
        <v>0.18</v>
      </c>
      <c r="X432" s="14" t="n">
        <v>1</v>
      </c>
      <c r="Y432" s="14" t="n">
        <v>16.305</v>
      </c>
      <c r="Z432" s="14" t="n">
        <v>2.204</v>
      </c>
      <c r="AA432" s="14" t="n">
        <v>0.151</v>
      </c>
      <c r="AB432" s="14" t="n">
        <v>16.456</v>
      </c>
      <c r="AC432" s="14" t="n">
        <v>0</v>
      </c>
      <c r="AD432" s="14" t="n">
        <v>1</v>
      </c>
      <c r="AE432" s="14" t="n">
        <v>17.449</v>
      </c>
      <c r="AF432" s="14" t="n">
        <v>4.08</v>
      </c>
      <c r="AG432" s="14" t="n">
        <v>0.151</v>
      </c>
      <c r="AH432" s="14" t="n">
        <v>17.599</v>
      </c>
      <c r="AI432" s="14" t="n">
        <v>0</v>
      </c>
      <c r="AJ432" s="14" t="n">
        <v>1</v>
      </c>
      <c r="AK432" s="14" t="n">
        <v>24.309</v>
      </c>
      <c r="AL432" s="14" t="n">
        <v>12.947</v>
      </c>
      <c r="AM432" s="14" t="n">
        <v>0.151</v>
      </c>
      <c r="AN432" s="14" t="n">
        <v>28.862</v>
      </c>
      <c r="AO432" s="14" t="n">
        <v>0.18</v>
      </c>
      <c r="AP432" s="14" t="n">
        <v>1</v>
      </c>
      <c r="AQ432" s="14" t="n">
        <v>0.619</v>
      </c>
      <c r="AR432" s="14" t="n">
        <v>0.114</v>
      </c>
      <c r="AS432" s="14" t="n">
        <v>0.514</v>
      </c>
      <c r="AT432" s="14" t="n">
        <v>1.337</v>
      </c>
      <c r="AU432" s="14" t="n">
        <v>0.18</v>
      </c>
      <c r="AV432" s="14" t="n">
        <v>1</v>
      </c>
      <c r="AW432" s="14" t="n">
        <v>0.599</v>
      </c>
      <c r="AX432" s="14" t="n">
        <v>0.114</v>
      </c>
      <c r="AY432" s="14" t="n">
        <v>0.513</v>
      </c>
      <c r="AZ432" s="14" t="n">
        <v>1.313</v>
      </c>
      <c r="BA432" s="14" t="n">
        <v>0.18</v>
      </c>
      <c r="BB432" s="14" t="n">
        <v>1</v>
      </c>
      <c r="BC432" s="14" t="n">
        <v>0.439</v>
      </c>
      <c r="BD432" s="14" t="n">
        <v>0.114</v>
      </c>
      <c r="BE432" s="14" t="n">
        <v>0</v>
      </c>
      <c r="BF432" s="14" t="n">
        <v>0.518</v>
      </c>
      <c r="BG432" s="14" t="n">
        <v>0.18</v>
      </c>
      <c r="BH432" s="14" t="n">
        <v>1</v>
      </c>
      <c r="BI432" s="14" t="n">
        <v>0.505</v>
      </c>
      <c r="BJ432" s="14" t="n">
        <v>0.114</v>
      </c>
      <c r="BK432" s="14" t="n">
        <v>0</v>
      </c>
      <c r="BL432" s="14" t="n">
        <v>0.596</v>
      </c>
      <c r="BM432" s="14" t="n">
        <v>0.18</v>
      </c>
      <c r="BN432" s="14" t="n">
        <v>1</v>
      </c>
      <c r="BO432" s="14" t="n">
        <v>0</v>
      </c>
      <c r="BP432" s="14" t="n">
        <v>0</v>
      </c>
      <c r="BQ432" s="14" t="n">
        <v>0.081</v>
      </c>
      <c r="BR432" s="14" t="n">
        <v>0</v>
      </c>
      <c r="BS432" s="14" t="n">
        <v>0.667</v>
      </c>
      <c r="BT432" s="14" t="n">
        <v>0</v>
      </c>
      <c r="BU432" s="14" t="n">
        <v>0</v>
      </c>
      <c r="BV432" s="14" t="n">
        <v>0.07099999999999999</v>
      </c>
      <c r="BW432" s="14" t="n">
        <v>0.08</v>
      </c>
      <c r="BX432" s="14" t="n">
        <v>0.333</v>
      </c>
      <c r="BY432" s="14" t="n">
        <v>11.787</v>
      </c>
      <c r="BZ432" s="14" t="n">
        <v>0</v>
      </c>
      <c r="CA432" s="14" t="n">
        <v>11.787</v>
      </c>
      <c r="CB432" s="14" t="n">
        <v>0</v>
      </c>
      <c r="CC432" s="14" t="n">
        <v>78.125</v>
      </c>
      <c r="CD432" s="14" t="n">
        <v>7.95</v>
      </c>
      <c r="CE432" s="14" t="n">
        <v>0</v>
      </c>
      <c r="CF432" s="14" t="n">
        <v>92.188</v>
      </c>
      <c r="CG432" s="14" t="n">
        <v>0.18</v>
      </c>
      <c r="CH432" s="14" t="n">
        <v>1</v>
      </c>
      <c r="CI432" s="14" t="n">
        <v>0</v>
      </c>
      <c r="CJ432" s="14" t="n">
        <v>0</v>
      </c>
      <c r="CK432" s="14" t="n">
        <v>0</v>
      </c>
      <c r="CL432" s="14" t="n">
        <v>0</v>
      </c>
      <c r="CM432" s="14" t="n">
        <v>0</v>
      </c>
      <c r="CN432" s="14" t="n">
        <v>0</v>
      </c>
      <c r="CO432" s="14" t="n">
        <v>0</v>
      </c>
      <c r="CP432" s="14" t="n">
        <v>0.989</v>
      </c>
      <c r="CQ432" s="14" t="n">
        <v>1.198</v>
      </c>
      <c r="CR432" s="14" t="n">
        <v>0</v>
      </c>
      <c r="CS432" s="14" t="n">
        <v>4.776</v>
      </c>
      <c r="CT432" s="14" t="n">
        <v>4.41</v>
      </c>
      <c r="CU432" s="14" t="n">
        <v>15.162</v>
      </c>
    </row>
    <row r="433">
      <c r="A433" s="14" t="inlineStr">
        <is>
          <t>XKX2022</t>
        </is>
      </c>
      <c r="B433" s="14" t="inlineStr">
        <is>
          <t>XKX</t>
        </is>
      </c>
      <c r="C433" s="14" t="inlineStr">
        <is>
          <t>XKX</t>
        </is>
      </c>
      <c r="D433" s="14" t="inlineStr">
        <is>
          <t>Kosovo</t>
        </is>
      </c>
      <c r="E433" s="14" t="n">
        <v>2022</v>
      </c>
      <c r="F433" s="14" t="n">
        <v>0.18</v>
      </c>
      <c r="G433" s="14" t="n">
        <v>1.932</v>
      </c>
      <c r="H433" s="14" t="n">
        <v>0.62</v>
      </c>
      <c r="I433" s="14" t="n">
        <v>0</v>
      </c>
      <c r="J433" s="14" t="n">
        <v>1.932</v>
      </c>
      <c r="K433" s="14" t="n">
        <v>0</v>
      </c>
      <c r="L433" s="14" t="n">
        <v>1</v>
      </c>
      <c r="M433" s="14" t="n">
        <v>3.173</v>
      </c>
      <c r="N433" s="14" t="n">
        <v>1.859</v>
      </c>
      <c r="O433" s="14" t="n">
        <v>0</v>
      </c>
      <c r="P433" s="14" t="n">
        <v>3.173</v>
      </c>
      <c r="Q433" s="14" t="n">
        <v>0</v>
      </c>
      <c r="R433" s="14" t="n">
        <v>1</v>
      </c>
      <c r="S433" s="14" t="n">
        <v>5.031</v>
      </c>
      <c r="T433" s="14" t="n">
        <v>3.719</v>
      </c>
      <c r="U433" s="14" t="n">
        <v>0.067</v>
      </c>
      <c r="V433" s="14" t="n">
        <v>5.937</v>
      </c>
      <c r="W433" s="14" t="n">
        <v>0.18</v>
      </c>
      <c r="X433" s="14" t="n">
        <v>1</v>
      </c>
      <c r="Y433" s="14" t="n">
        <v>32.56</v>
      </c>
      <c r="Z433" s="14" t="n">
        <v>4.401</v>
      </c>
      <c r="AA433" s="14" t="n">
        <v>0.311</v>
      </c>
      <c r="AB433" s="14" t="n">
        <v>32.871</v>
      </c>
      <c r="AC433" s="14" t="n">
        <v>0</v>
      </c>
      <c r="AD433" s="14" t="n">
        <v>1</v>
      </c>
      <c r="AE433" s="14" t="n">
        <v>33.795</v>
      </c>
      <c r="AF433" s="14" t="n">
        <v>7.902</v>
      </c>
      <c r="AG433" s="14" t="n">
        <v>0.311</v>
      </c>
      <c r="AH433" s="14" t="n">
        <v>34.106</v>
      </c>
      <c r="AI433" s="14" t="n">
        <v>0</v>
      </c>
      <c r="AJ433" s="14" t="n">
        <v>1</v>
      </c>
      <c r="AK433" s="14" t="n">
        <v>41.203</v>
      </c>
      <c r="AL433" s="14" t="n">
        <v>21.945</v>
      </c>
      <c r="AM433" s="14" t="n">
        <v>0.864</v>
      </c>
      <c r="AN433" s="14" t="n">
        <v>48.987</v>
      </c>
      <c r="AO433" s="14" t="n">
        <v>0.18</v>
      </c>
      <c r="AP433" s="14" t="n">
        <v>1</v>
      </c>
      <c r="AQ433" s="14" t="n">
        <v>0.861</v>
      </c>
      <c r="AR433" s="14" t="n">
        <v>0.123</v>
      </c>
      <c r="AS433" s="14" t="n">
        <v>0.449</v>
      </c>
      <c r="AT433" s="14" t="n">
        <v>1.546</v>
      </c>
      <c r="AU433" s="14" t="n">
        <v>0.18</v>
      </c>
      <c r="AV433" s="14" t="n">
        <v>1</v>
      </c>
      <c r="AW433" s="14" t="n">
        <v>0.986</v>
      </c>
      <c r="AX433" s="14" t="n">
        <v>0.123</v>
      </c>
      <c r="AY433" s="14" t="n">
        <v>0.431</v>
      </c>
      <c r="AZ433" s="14" t="n">
        <v>1.672</v>
      </c>
      <c r="BA433" s="14" t="n">
        <v>0.18</v>
      </c>
      <c r="BB433" s="14" t="n">
        <v>1</v>
      </c>
      <c r="BC433" s="14" t="n">
        <v>0.598</v>
      </c>
      <c r="BD433" s="14" t="n">
        <v>0.123</v>
      </c>
      <c r="BE433" s="14" t="n">
        <v>0.008</v>
      </c>
      <c r="BF433" s="14" t="n">
        <v>0.705</v>
      </c>
      <c r="BG433" s="14" t="n">
        <v>0.18</v>
      </c>
      <c r="BH433" s="14" t="n">
        <v>1</v>
      </c>
      <c r="BI433" s="14" t="n">
        <v>0.612</v>
      </c>
      <c r="BJ433" s="14" t="n">
        <v>0.123</v>
      </c>
      <c r="BK433" s="14" t="n">
        <v>0.008</v>
      </c>
      <c r="BL433" s="14" t="n">
        <v>0.723</v>
      </c>
      <c r="BM433" s="14" t="n">
        <v>0.18</v>
      </c>
      <c r="BN433" s="14" t="n">
        <v>1</v>
      </c>
      <c r="BO433" s="14" t="n">
        <v>0</v>
      </c>
      <c r="BP433" s="14" t="n">
        <v>0</v>
      </c>
      <c r="BQ433" s="14" t="n">
        <v>0.07199999999999999</v>
      </c>
      <c r="BR433" s="14" t="n">
        <v>0</v>
      </c>
      <c r="BS433" s="14" t="n">
        <v>0.667</v>
      </c>
      <c r="BT433" s="14" t="n">
        <v>0</v>
      </c>
      <c r="BU433" s="14" t="n">
        <v>0</v>
      </c>
      <c r="BV433" s="14" t="n">
        <v>0.063</v>
      </c>
      <c r="BW433" s="14" t="n">
        <v>0.08</v>
      </c>
      <c r="BX433" s="14" t="n">
        <v>0.333</v>
      </c>
      <c r="BY433" s="14" t="n">
        <v>12.729</v>
      </c>
      <c r="BZ433" s="14" t="n">
        <v>0</v>
      </c>
      <c r="CA433" s="14" t="n">
        <v>12.729</v>
      </c>
      <c r="CB433" s="14" t="n">
        <v>0</v>
      </c>
      <c r="CC433" s="14" t="n">
        <v>97.90000000000001</v>
      </c>
      <c r="CD433" s="14" t="n">
        <v>7.95</v>
      </c>
      <c r="CE433" s="14" t="n">
        <v>1.304</v>
      </c>
      <c r="CF433" s="14" t="n">
        <v>115.522</v>
      </c>
      <c r="CG433" s="14" t="n">
        <v>0.18</v>
      </c>
      <c r="CH433" s="14" t="n">
        <v>1</v>
      </c>
      <c r="CI433" s="14" t="n">
        <v>0</v>
      </c>
      <c r="CJ433" s="14" t="n">
        <v>0</v>
      </c>
      <c r="CK433" s="14" t="n">
        <v>0</v>
      </c>
      <c r="CL433" s="14" t="n">
        <v>0</v>
      </c>
      <c r="CM433" s="14" t="n">
        <v>0</v>
      </c>
      <c r="CN433" s="14" t="n">
        <v>0</v>
      </c>
      <c r="CO433" s="14" t="n">
        <v>0</v>
      </c>
      <c r="CP433" s="14" t="n">
        <v>0.996</v>
      </c>
      <c r="CQ433" s="14" t="n">
        <v>1.294</v>
      </c>
      <c r="CR433" s="14" t="n">
        <v>0</v>
      </c>
      <c r="CS433" s="14" t="n">
        <v>5.158</v>
      </c>
      <c r="CT433" s="14" t="n">
        <v>5.842</v>
      </c>
      <c r="CU433" s="14" t="n">
        <v>31.326</v>
      </c>
    </row>
    <row r="434">
      <c r="A434" s="14" t="inlineStr">
        <is>
          <t>XKX2023</t>
        </is>
      </c>
      <c r="B434" s="14" t="inlineStr">
        <is>
          <t>XKX</t>
        </is>
      </c>
      <c r="C434" s="14" t="inlineStr">
        <is>
          <t>XKX</t>
        </is>
      </c>
      <c r="D434" s="14" t="inlineStr">
        <is>
          <t>Kosovo</t>
        </is>
      </c>
      <c r="E434" s="14" t="n">
        <v>2023</v>
      </c>
      <c r="F434" s="14" t="n">
        <v>0.18</v>
      </c>
      <c r="G434" s="14" t="n">
        <v>2.012</v>
      </c>
      <c r="H434" s="14" t="n">
        <v>0.648</v>
      </c>
      <c r="I434" s="14" t="n">
        <v>0</v>
      </c>
      <c r="J434" s="14" t="n">
        <v>2.012</v>
      </c>
      <c r="K434" s="14" t="n">
        <v>0</v>
      </c>
      <c r="L434" s="14" t="n">
        <v>1</v>
      </c>
      <c r="M434" s="14" t="n">
        <v>3.312</v>
      </c>
      <c r="N434" s="14" t="n">
        <v>1.944</v>
      </c>
      <c r="O434" s="14" t="n">
        <v>0</v>
      </c>
      <c r="P434" s="14" t="n">
        <v>3.312</v>
      </c>
      <c r="Q434" s="14" t="n">
        <v>0</v>
      </c>
      <c r="R434" s="14" t="n">
        <v>1</v>
      </c>
      <c r="S434" s="14" t="n">
        <v>5.251</v>
      </c>
      <c r="T434" s="14" t="n">
        <v>3.887</v>
      </c>
      <c r="U434" s="14" t="n">
        <v>0.105</v>
      </c>
      <c r="V434" s="14" t="n">
        <v>6.197</v>
      </c>
      <c r="W434" s="14" t="n">
        <v>0.18</v>
      </c>
      <c r="X434" s="14" t="n">
        <v>1</v>
      </c>
      <c r="Y434" s="14" t="n">
        <v>12.908</v>
      </c>
      <c r="Z434" s="14" t="n">
        <v>1.745</v>
      </c>
      <c r="AA434" s="14" t="n">
        <v>0.115</v>
      </c>
      <c r="AB434" s="14" t="n">
        <v>13.023</v>
      </c>
      <c r="AC434" s="14" t="n">
        <v>0</v>
      </c>
      <c r="AD434" s="14" t="n">
        <v>1</v>
      </c>
      <c r="AE434" s="14" t="n">
        <v>14.194</v>
      </c>
      <c r="AF434" s="14" t="n">
        <v>3.319</v>
      </c>
      <c r="AG434" s="14" t="n">
        <v>0.115</v>
      </c>
      <c r="AH434" s="14" t="n">
        <v>14.309</v>
      </c>
      <c r="AI434" s="14" t="n">
        <v>0</v>
      </c>
      <c r="AJ434" s="14" t="n">
        <v>1</v>
      </c>
      <c r="AK434" s="14" t="n">
        <v>21.908</v>
      </c>
      <c r="AL434" s="14" t="n">
        <v>11.668</v>
      </c>
      <c r="AM434" s="14" t="n">
        <v>0.554</v>
      </c>
      <c r="AN434" s="14" t="n">
        <v>25.987</v>
      </c>
      <c r="AO434" s="14" t="n">
        <v>0.18</v>
      </c>
      <c r="AP434" s="14" t="n">
        <v>1</v>
      </c>
      <c r="AQ434" s="14" t="n">
        <v>0.76</v>
      </c>
      <c r="AR434" s="14" t="n">
        <v>0.129</v>
      </c>
      <c r="AS434" s="14" t="n">
        <v>0.486</v>
      </c>
      <c r="AT434" s="14" t="n">
        <v>1.471</v>
      </c>
      <c r="AU434" s="14" t="n">
        <v>0.18</v>
      </c>
      <c r="AV434" s="14" t="n">
        <v>1</v>
      </c>
      <c r="AW434" s="14" t="n">
        <v>0.8110000000000001</v>
      </c>
      <c r="AX434" s="14" t="n">
        <v>0.129</v>
      </c>
      <c r="AY434" s="14" t="n">
        <v>0.453</v>
      </c>
      <c r="AZ434" s="14" t="n">
        <v>1.492</v>
      </c>
      <c r="BA434" s="14" t="n">
        <v>0.18</v>
      </c>
      <c r="BB434" s="14" t="n">
        <v>1</v>
      </c>
      <c r="BC434" s="14" t="n">
        <v>0.535</v>
      </c>
      <c r="BD434" s="14" t="n">
        <v>0.129</v>
      </c>
      <c r="BE434" s="14" t="n">
        <v>0.011</v>
      </c>
      <c r="BF434" s="14" t="n">
        <v>0.631</v>
      </c>
      <c r="BG434" s="14" t="n">
        <v>0.18</v>
      </c>
      <c r="BH434" s="14" t="n">
        <v>1</v>
      </c>
      <c r="BI434" s="14" t="n">
        <v>0.579</v>
      </c>
      <c r="BJ434" s="14" t="n">
        <v>0.129</v>
      </c>
      <c r="BK434" s="14" t="n">
        <v>0.012</v>
      </c>
      <c r="BL434" s="14" t="n">
        <v>0.6840000000000001</v>
      </c>
      <c r="BM434" s="14" t="n">
        <v>0.18</v>
      </c>
      <c r="BN434" s="14" t="n">
        <v>1</v>
      </c>
      <c r="BO434" s="14" t="n">
        <v>0</v>
      </c>
      <c r="BP434" s="14" t="n">
        <v>0</v>
      </c>
      <c r="BQ434" s="14" t="n">
        <v>0.082</v>
      </c>
      <c r="BR434" s="14" t="n">
        <v>0</v>
      </c>
      <c r="BS434" s="14" t="n">
        <v>0.667</v>
      </c>
      <c r="BT434" s="14" t="n">
        <v>0</v>
      </c>
      <c r="BU434" s="14" t="n">
        <v>0</v>
      </c>
      <c r="BV434" s="14" t="n">
        <v>0.076</v>
      </c>
      <c r="BW434" s="14" t="n">
        <v>0.08</v>
      </c>
      <c r="BX434" s="14" t="n">
        <v>0.333</v>
      </c>
      <c r="BY434" s="14" t="n">
        <v>13.254</v>
      </c>
      <c r="BZ434" s="14" t="n">
        <v>0</v>
      </c>
      <c r="CA434" s="14" t="n">
        <v>13.254</v>
      </c>
      <c r="CB434" s="14" t="n">
        <v>0</v>
      </c>
      <c r="CC434" s="14" t="n">
        <v>83.248</v>
      </c>
      <c r="CD434" s="14" t="n">
        <v>7.95</v>
      </c>
      <c r="CE434" s="14" t="n">
        <v>1.659</v>
      </c>
      <c r="CF434" s="14" t="n">
        <v>98.233</v>
      </c>
      <c r="CG434" s="14" t="n">
        <v>0.18</v>
      </c>
      <c r="CH434" s="14" t="n">
        <v>1</v>
      </c>
      <c r="CI434" s="14" t="n">
        <v>0</v>
      </c>
      <c r="CJ434" s="14" t="n">
        <v>0</v>
      </c>
      <c r="CK434" s="14" t="n">
        <v>0</v>
      </c>
      <c r="CL434" s="14" t="n">
        <v>0</v>
      </c>
      <c r="CM434" s="14" t="n">
        <v>0</v>
      </c>
      <c r="CN434" s="14" t="n">
        <v>0</v>
      </c>
      <c r="CO434" s="14" t="n">
        <v>0</v>
      </c>
      <c r="CP434" s="14" t="n">
        <v>0.992</v>
      </c>
      <c r="CQ434" s="14" t="n">
        <v>1.348</v>
      </c>
      <c r="CR434" s="14" t="n">
        <v>0</v>
      </c>
      <c r="CS434" s="14" t="n">
        <v>5.37</v>
      </c>
      <c r="CT434" s="14" t="n">
        <v>3.466</v>
      </c>
      <c r="CU434" s="14" t="n">
        <v>11.622</v>
      </c>
    </row>
    <row r="435">
      <c r="A435" s="14" t="inlineStr">
        <is>
          <t>XKX2024</t>
        </is>
      </c>
      <c r="B435" s="14" t="inlineStr">
        <is>
          <t>XKX</t>
        </is>
      </c>
      <c r="C435" s="14" t="inlineStr">
        <is>
          <t>XKX</t>
        </is>
      </c>
      <c r="D435" s="14" t="inlineStr">
        <is>
          <t>Kosovo</t>
        </is>
      </c>
      <c r="E435" s="14" t="n">
        <v>2024</v>
      </c>
      <c r="F435" s="14" t="n">
        <v>0.18</v>
      </c>
      <c r="G435" s="14" t="n">
        <v>2.067</v>
      </c>
      <c r="H435" s="14" t="n">
        <v>0.667</v>
      </c>
      <c r="I435" s="14" t="n">
        <v>0</v>
      </c>
      <c r="J435" s="14" t="n">
        <v>2.067</v>
      </c>
      <c r="K435" s="14" t="n">
        <v>0</v>
      </c>
      <c r="L435" s="14" t="n">
        <v>1</v>
      </c>
      <c r="M435" s="14" t="n">
        <v>3.402</v>
      </c>
      <c r="N435" s="14" t="n">
        <v>2.001</v>
      </c>
      <c r="O435" s="14" t="n">
        <v>0</v>
      </c>
      <c r="P435" s="14" t="n">
        <v>3.402</v>
      </c>
      <c r="Q435" s="14" t="n">
        <v>0</v>
      </c>
      <c r="R435" s="14" t="n">
        <v>1</v>
      </c>
      <c r="S435" s="14" t="n">
        <v>5.402</v>
      </c>
      <c r="T435" s="14" t="n">
        <v>4.002</v>
      </c>
      <c r="U435" s="14" t="n">
        <v>0.133</v>
      </c>
      <c r="V435" s="14" t="n">
        <v>6.375</v>
      </c>
      <c r="W435" s="14" t="n">
        <v>0.18</v>
      </c>
      <c r="X435" s="14" t="n">
        <v>1</v>
      </c>
      <c r="Y435" s="14" t="n">
        <v>11.492</v>
      </c>
      <c r="Z435" s="14" t="n">
        <v>1.553</v>
      </c>
      <c r="AA435" s="14" t="n">
        <v>0.101</v>
      </c>
      <c r="AB435" s="14" t="n">
        <v>11.593</v>
      </c>
      <c r="AC435" s="14" t="n">
        <v>0</v>
      </c>
      <c r="AD435" s="14" t="n">
        <v>1</v>
      </c>
      <c r="AE435" s="14" t="n">
        <v>12.815</v>
      </c>
      <c r="AF435" s="14" t="n">
        <v>2.997</v>
      </c>
      <c r="AG435" s="14" t="n">
        <v>0.101</v>
      </c>
      <c r="AH435" s="14" t="n">
        <v>12.916</v>
      </c>
      <c r="AI435" s="14" t="n">
        <v>0</v>
      </c>
      <c r="AJ435" s="14" t="n">
        <v>1</v>
      </c>
      <c r="AK435" s="14" t="n">
        <v>20.757</v>
      </c>
      <c r="AL435" s="14" t="n">
        <v>11.055</v>
      </c>
      <c r="AM435" s="14" t="n">
        <v>0.612</v>
      </c>
      <c r="AN435" s="14" t="n">
        <v>24.613</v>
      </c>
      <c r="AO435" s="14" t="n">
        <v>0.18</v>
      </c>
      <c r="AP435" s="14" t="n">
        <v>1</v>
      </c>
      <c r="AQ435" s="14" t="n">
        <v>0.724</v>
      </c>
      <c r="AR435" s="14" t="n">
        <v>0.132</v>
      </c>
      <c r="AS435" s="14" t="n">
        <v>0.385</v>
      </c>
      <c r="AT435" s="14" t="n">
        <v>1.309</v>
      </c>
      <c r="AU435" s="14" t="n">
        <v>0.18</v>
      </c>
      <c r="AV435" s="14" t="n">
        <v>1</v>
      </c>
      <c r="AW435" s="14" t="n">
        <v>0.75</v>
      </c>
      <c r="AX435" s="14" t="n">
        <v>0.132</v>
      </c>
      <c r="AY435" s="14" t="n">
        <v>0.322</v>
      </c>
      <c r="AZ435" s="14" t="n">
        <v>1.266</v>
      </c>
      <c r="BA435" s="14" t="n">
        <v>0.18</v>
      </c>
      <c r="BB435" s="14" t="n">
        <v>1</v>
      </c>
      <c r="BC435" s="14" t="n">
        <v>0.513</v>
      </c>
      <c r="BD435" s="14" t="n">
        <v>0.132</v>
      </c>
      <c r="BE435" s="14" t="n">
        <v>0.013</v>
      </c>
      <c r="BF435" s="14" t="n">
        <v>0.605</v>
      </c>
      <c r="BG435" s="14" t="n">
        <v>0.18</v>
      </c>
      <c r="BH435" s="14" t="n">
        <v>1</v>
      </c>
      <c r="BI435" s="14" t="n">
        <v>0.591</v>
      </c>
      <c r="BJ435" s="14" t="n">
        <v>0.132</v>
      </c>
      <c r="BK435" s="14" t="n">
        <v>0.014</v>
      </c>
      <c r="BL435" s="14" t="n">
        <v>0.698</v>
      </c>
      <c r="BM435" s="14" t="n">
        <v>0.18</v>
      </c>
      <c r="BN435" s="14" t="n">
        <v>1</v>
      </c>
      <c r="BO435" s="14" t="n">
        <v>0</v>
      </c>
      <c r="BP435" s="14" t="n">
        <v>0</v>
      </c>
      <c r="BQ435" s="14" t="n">
        <v>0.07199999999999999</v>
      </c>
      <c r="BR435" s="14" t="n">
        <v>0</v>
      </c>
      <c r="BS435" s="14" t="n">
        <v>0.667</v>
      </c>
      <c r="BT435" s="14" t="n">
        <v>0</v>
      </c>
      <c r="BU435" s="14" t="n">
        <v>0</v>
      </c>
      <c r="BV435" s="14" t="n">
        <v>0.078</v>
      </c>
      <c r="BW435" s="14" t="n">
        <v>0.08</v>
      </c>
      <c r="BX435" s="14" t="n">
        <v>0.333</v>
      </c>
      <c r="BY435" s="14" t="n">
        <v>13.646</v>
      </c>
      <c r="BZ435" s="14" t="n">
        <v>0</v>
      </c>
      <c r="CA435" s="14" t="n">
        <v>13.646</v>
      </c>
      <c r="CB435" s="14" t="n">
        <v>0</v>
      </c>
      <c r="CC435" s="14" t="n">
        <v>82.58799999999999</v>
      </c>
      <c r="CD435" s="14" t="n">
        <v>7.95</v>
      </c>
      <c r="CE435" s="14" t="n">
        <v>2.025</v>
      </c>
      <c r="CF435" s="14" t="n">
        <v>97.45399999999999</v>
      </c>
      <c r="CG435" s="14" t="n">
        <v>0.18</v>
      </c>
      <c r="CH435" s="14" t="n">
        <v>1</v>
      </c>
      <c r="CI435" s="14" t="n">
        <v>0</v>
      </c>
      <c r="CJ435" s="14" t="n">
        <v>0</v>
      </c>
      <c r="CK435" s="14" t="n">
        <v>0</v>
      </c>
      <c r="CL435" s="14" t="n">
        <v>0</v>
      </c>
      <c r="CM435" s="14" t="n">
        <v>0</v>
      </c>
      <c r="CN435" s="14" t="n">
        <v>0</v>
      </c>
      <c r="CO435" s="14" t="n">
        <v>0</v>
      </c>
      <c r="CP435" s="14" t="n">
        <v>0.992</v>
      </c>
      <c r="CQ435" s="14" t="n">
        <v>1.387</v>
      </c>
      <c r="CR435" s="14" t="n">
        <v>0</v>
      </c>
      <c r="CS435" s="14" t="n">
        <v>5.529</v>
      </c>
      <c r="CT435" s="14" t="n">
        <v>3.027</v>
      </c>
      <c r="CU435" s="14" t="n">
        <v>10.168</v>
      </c>
    </row>
    <row r="436">
      <c r="A436" s="14" t="inlineStr">
        <is>
          <t>KWT2021</t>
        </is>
      </c>
      <c r="B436" s="14" t="inlineStr">
        <is>
          <t>KWT</t>
        </is>
      </c>
      <c r="C436" s="14" t="inlineStr">
        <is>
          <t>KWT</t>
        </is>
      </c>
      <c r="D436" s="14" t="inlineStr">
        <is>
          <t>Kuwait</t>
        </is>
      </c>
      <c r="E436" s="14" t="n">
        <v>2021</v>
      </c>
      <c r="F436" s="14" t="n">
        <v>0</v>
      </c>
      <c r="G436" s="14" t="n">
        <v>5.897</v>
      </c>
      <c r="H436" s="14" t="n">
        <v>1.143</v>
      </c>
      <c r="I436" s="14" t="n">
        <v>0.238</v>
      </c>
      <c r="J436" s="14" t="n">
        <v>6.134</v>
      </c>
      <c r="K436" s="14" t="n">
        <v>0</v>
      </c>
      <c r="L436" s="14" t="n">
        <v>1</v>
      </c>
      <c r="M436" s="14" t="n">
        <v>7.964</v>
      </c>
      <c r="N436" s="14" t="n">
        <v>3.43</v>
      </c>
      <c r="O436" s="14" t="n">
        <v>0.227</v>
      </c>
      <c r="P436" s="14" t="n">
        <v>8.191000000000001</v>
      </c>
      <c r="Q436" s="14" t="n">
        <v>0</v>
      </c>
      <c r="R436" s="14" t="n">
        <v>1</v>
      </c>
      <c r="S436" s="14" t="n">
        <v>11.613</v>
      </c>
      <c r="T436" s="14" t="n">
        <v>6.86</v>
      </c>
      <c r="U436" s="14" t="n">
        <v>0.238</v>
      </c>
      <c r="V436" s="14" t="n">
        <v>11.851</v>
      </c>
      <c r="W436" s="14" t="n">
        <v>0</v>
      </c>
      <c r="X436" s="14" t="n">
        <v>1</v>
      </c>
      <c r="Y436" s="14" t="n">
        <v>5.535</v>
      </c>
      <c r="Z436" s="14" t="n">
        <v>0.602</v>
      </c>
      <c r="AA436" s="14" t="n">
        <v>-1.946</v>
      </c>
      <c r="AB436" s="14" t="n">
        <v>3.589</v>
      </c>
      <c r="AC436" s="14" t="n">
        <v>0</v>
      </c>
      <c r="AD436" s="14" t="n">
        <v>0</v>
      </c>
      <c r="AE436" s="14" t="n">
        <v>6.293</v>
      </c>
      <c r="AF436" s="14" t="n">
        <v>1.212</v>
      </c>
      <c r="AG436" s="14" t="n">
        <v>-3.253</v>
      </c>
      <c r="AH436" s="14" t="n">
        <v>3.04</v>
      </c>
      <c r="AI436" s="14" t="n">
        <v>0</v>
      </c>
      <c r="AJ436" s="14" t="n">
        <v>0</v>
      </c>
      <c r="AK436" s="14" t="n">
        <v>10.846</v>
      </c>
      <c r="AL436" s="14" t="n">
        <v>5.097</v>
      </c>
      <c r="AM436" s="14" t="n">
        <v>-2.153</v>
      </c>
      <c r="AN436" s="14" t="n">
        <v>8.694000000000001</v>
      </c>
      <c r="AO436" s="14" t="n">
        <v>0</v>
      </c>
      <c r="AP436" s="14" t="n">
        <v>0</v>
      </c>
      <c r="AQ436" s="14" t="n">
        <v>0.621</v>
      </c>
      <c r="AR436" s="14" t="n">
        <v>0.114</v>
      </c>
      <c r="AS436" s="14" t="n">
        <v>-0.272</v>
      </c>
      <c r="AT436" s="14" t="n">
        <v>0.348</v>
      </c>
      <c r="AU436" s="14" t="n">
        <v>0</v>
      </c>
      <c r="AV436" s="14" t="n">
        <v>0</v>
      </c>
      <c r="AW436" s="14" t="n">
        <v>0.593</v>
      </c>
      <c r="AX436" s="14" t="n">
        <v>0.114</v>
      </c>
      <c r="AY436" s="14" t="n">
        <v>-0.212</v>
      </c>
      <c r="AZ436" s="14" t="n">
        <v>0.381</v>
      </c>
      <c r="BA436" s="14" t="n">
        <v>0</v>
      </c>
      <c r="BB436" s="14" t="n">
        <v>0</v>
      </c>
      <c r="BC436" s="14" t="n">
        <v>0.44</v>
      </c>
      <c r="BD436" s="14" t="n">
        <v>0.114</v>
      </c>
      <c r="BE436" s="14" t="n">
        <v>0</v>
      </c>
      <c r="BF436" s="14" t="n">
        <v>0.44</v>
      </c>
      <c r="BG436" s="14" t="n">
        <v>0</v>
      </c>
      <c r="BH436" s="14" t="n">
        <v>1</v>
      </c>
      <c r="BI436" s="14" t="n">
        <v>0.5600000000000001</v>
      </c>
      <c r="BJ436" s="14" t="n">
        <v>0.114</v>
      </c>
      <c r="BK436" s="14" t="n">
        <v>-0.179</v>
      </c>
      <c r="BL436" s="14" t="n">
        <v>0.381</v>
      </c>
      <c r="BM436" s="14" t="n">
        <v>0</v>
      </c>
      <c r="BN436" s="14" t="n">
        <v>0</v>
      </c>
      <c r="BO436" s="14" t="n">
        <v>0</v>
      </c>
      <c r="BP436" s="14" t="n">
        <v>-0.073</v>
      </c>
      <c r="BQ436" s="14" t="n">
        <v>0.033</v>
      </c>
      <c r="BR436" s="14" t="n">
        <v>0</v>
      </c>
      <c r="BS436" s="14" t="n">
        <v>0.833</v>
      </c>
      <c r="BT436" s="14" t="n">
        <v>0</v>
      </c>
      <c r="BU436" s="14" t="n">
        <v>-0.073</v>
      </c>
      <c r="BV436" s="14" t="n">
        <v>0.016</v>
      </c>
      <c r="BW436" s="14" t="n">
        <v>0</v>
      </c>
      <c r="BX436" s="14" t="n">
        <v>0.833</v>
      </c>
      <c r="BY436" s="14" t="n">
        <v>11.787</v>
      </c>
      <c r="BZ436" s="14" t="n">
        <v>0</v>
      </c>
      <c r="CA436" s="14" t="n">
        <v>11.787</v>
      </c>
      <c r="CB436" s="14" t="n">
        <v>0</v>
      </c>
      <c r="CC436" s="14" t="n">
        <v>81.69499999999999</v>
      </c>
      <c r="CD436" s="14" t="n">
        <v>7.95</v>
      </c>
      <c r="CE436" s="14" t="n">
        <v>0</v>
      </c>
      <c r="CF436" s="14" t="n">
        <v>81.69499999999999</v>
      </c>
      <c r="CG436" s="14" t="n">
        <v>0</v>
      </c>
      <c r="CH436" s="14" t="n">
        <v>1</v>
      </c>
      <c r="CI436" s="14" t="n">
        <v>0</v>
      </c>
      <c r="CJ436" s="14" t="n">
        <v>0</v>
      </c>
      <c r="CK436" s="14" t="n">
        <v>0</v>
      </c>
      <c r="CL436" s="14" t="n">
        <v>0</v>
      </c>
      <c r="CM436" s="14" t="n">
        <v>0</v>
      </c>
      <c r="CN436" s="14" t="n">
        <v>0</v>
      </c>
      <c r="CO436" s="14" t="n">
        <v>0</v>
      </c>
      <c r="CP436" s="14" t="n">
        <v>0</v>
      </c>
      <c r="CQ436" s="14" t="n">
        <v>1.198</v>
      </c>
      <c r="CR436" s="14" t="n">
        <v>0.673</v>
      </c>
      <c r="CS436" s="14" t="n">
        <v>4.776</v>
      </c>
      <c r="CT436" s="14" t="n">
        <v>4.753</v>
      </c>
      <c r="CU436" s="14" t="n">
        <v>14.162</v>
      </c>
    </row>
    <row r="437">
      <c r="A437" s="14" t="inlineStr">
        <is>
          <t>KWT2022</t>
        </is>
      </c>
      <c r="B437" s="14" t="inlineStr">
        <is>
          <t>KWT</t>
        </is>
      </c>
      <c r="C437" s="14" t="inlineStr">
        <is>
          <t>KWT</t>
        </is>
      </c>
      <c r="D437" s="14" t="inlineStr">
        <is>
          <t>Kuwait</t>
        </is>
      </c>
      <c r="E437" s="14" t="n">
        <v>2022</v>
      </c>
      <c r="F437" s="14" t="n">
        <v>0</v>
      </c>
      <c r="G437" s="14" t="n">
        <v>11.72</v>
      </c>
      <c r="H437" s="14" t="n">
        <v>1.235</v>
      </c>
      <c r="I437" s="14" t="n">
        <v>0.5659999999999999</v>
      </c>
      <c r="J437" s="14" t="n">
        <v>12.286</v>
      </c>
      <c r="K437" s="14" t="n">
        <v>0</v>
      </c>
      <c r="L437" s="14" t="n">
        <v>1</v>
      </c>
      <c r="M437" s="14" t="n">
        <v>9.782999999999999</v>
      </c>
      <c r="N437" s="14" t="n">
        <v>3.704</v>
      </c>
      <c r="O437" s="14" t="n">
        <v>0.328</v>
      </c>
      <c r="P437" s="14" t="n">
        <v>10.111</v>
      </c>
      <c r="Q437" s="14" t="n">
        <v>0</v>
      </c>
      <c r="R437" s="14" t="n">
        <v>1</v>
      </c>
      <c r="S437" s="14" t="n">
        <v>17.893</v>
      </c>
      <c r="T437" s="14" t="n">
        <v>7.408</v>
      </c>
      <c r="U437" s="14" t="n">
        <v>0.5659999999999999</v>
      </c>
      <c r="V437" s="14" t="n">
        <v>18.459</v>
      </c>
      <c r="W437" s="14" t="n">
        <v>0</v>
      </c>
      <c r="X437" s="14" t="n">
        <v>1</v>
      </c>
      <c r="Y437" s="14" t="n">
        <v>9.510999999999999</v>
      </c>
      <c r="Z437" s="14" t="n">
        <v>1.035</v>
      </c>
      <c r="AA437" s="14" t="n">
        <v>-2.102</v>
      </c>
      <c r="AB437" s="14" t="n">
        <v>7.409</v>
      </c>
      <c r="AC437" s="14" t="n">
        <v>0</v>
      </c>
      <c r="AD437" s="14" t="n">
        <v>0</v>
      </c>
      <c r="AE437" s="14" t="n">
        <v>10.338</v>
      </c>
      <c r="AF437" s="14" t="n">
        <v>1.991</v>
      </c>
      <c r="AG437" s="14" t="n">
        <v>-3.513</v>
      </c>
      <c r="AH437" s="14" t="n">
        <v>6.824</v>
      </c>
      <c r="AI437" s="14" t="n">
        <v>0</v>
      </c>
      <c r="AJ437" s="14" t="n">
        <v>0</v>
      </c>
      <c r="AK437" s="14" t="n">
        <v>15.297</v>
      </c>
      <c r="AL437" s="14" t="n">
        <v>7.188</v>
      </c>
      <c r="AM437" s="14" t="n">
        <v>-2.02</v>
      </c>
      <c r="AN437" s="14" t="n">
        <v>13.277</v>
      </c>
      <c r="AO437" s="14" t="n">
        <v>0</v>
      </c>
      <c r="AP437" s="14" t="n">
        <v>0</v>
      </c>
      <c r="AQ437" s="14" t="n">
        <v>0.847</v>
      </c>
      <c r="AR437" s="14" t="n">
        <v>0.123</v>
      </c>
      <c r="AS437" s="14" t="n">
        <v>-0.504</v>
      </c>
      <c r="AT437" s="14" t="n">
        <v>0.343</v>
      </c>
      <c r="AU437" s="14" t="n">
        <v>0</v>
      </c>
      <c r="AV437" s="14" t="n">
        <v>0</v>
      </c>
      <c r="AW437" s="14" t="n">
        <v>0.947</v>
      </c>
      <c r="AX437" s="14" t="n">
        <v>0.123</v>
      </c>
      <c r="AY437" s="14" t="n">
        <v>-0.571</v>
      </c>
      <c r="AZ437" s="14" t="n">
        <v>0.376</v>
      </c>
      <c r="BA437" s="14" t="n">
        <v>0</v>
      </c>
      <c r="BB437" s="14" t="n">
        <v>0</v>
      </c>
      <c r="BC437" s="14" t="n">
        <v>0.589</v>
      </c>
      <c r="BD437" s="14" t="n">
        <v>0.123</v>
      </c>
      <c r="BE437" s="14" t="n">
        <v>0</v>
      </c>
      <c r="BF437" s="14" t="n">
        <v>0.589</v>
      </c>
      <c r="BG437" s="14" t="n">
        <v>0</v>
      </c>
      <c r="BH437" s="14" t="n">
        <v>1</v>
      </c>
      <c r="BI437" s="14" t="n">
        <v>0.6889999999999999</v>
      </c>
      <c r="BJ437" s="14" t="n">
        <v>0.123</v>
      </c>
      <c r="BK437" s="14" t="n">
        <v>-0.313</v>
      </c>
      <c r="BL437" s="14" t="n">
        <v>0.376</v>
      </c>
      <c r="BM437" s="14" t="n">
        <v>0</v>
      </c>
      <c r="BN437" s="14" t="n">
        <v>0</v>
      </c>
      <c r="BO437" s="14" t="n">
        <v>0</v>
      </c>
      <c r="BP437" s="14" t="n">
        <v>-0.073</v>
      </c>
      <c r="BQ437" s="14" t="n">
        <v>0.032</v>
      </c>
      <c r="BR437" s="14" t="n">
        <v>0</v>
      </c>
      <c r="BS437" s="14" t="n">
        <v>0.833</v>
      </c>
      <c r="BT437" s="14" t="n">
        <v>0</v>
      </c>
      <c r="BU437" s="14" t="n">
        <v>-0.073</v>
      </c>
      <c r="BV437" s="14" t="n">
        <v>0.016</v>
      </c>
      <c r="BW437" s="14" t="n">
        <v>0</v>
      </c>
      <c r="BX437" s="14" t="n">
        <v>0.833</v>
      </c>
      <c r="BY437" s="14" t="n">
        <v>12.729</v>
      </c>
      <c r="BZ437" s="14" t="n">
        <v>0</v>
      </c>
      <c r="CA437" s="14" t="n">
        <v>12.729</v>
      </c>
      <c r="CB437" s="14" t="n">
        <v>0</v>
      </c>
      <c r="CC437" s="14" t="n">
        <v>102.477</v>
      </c>
      <c r="CD437" s="14" t="n">
        <v>7.95</v>
      </c>
      <c r="CE437" s="14" t="n">
        <v>0</v>
      </c>
      <c r="CF437" s="14" t="n">
        <v>102.477</v>
      </c>
      <c r="CG437" s="14" t="n">
        <v>0</v>
      </c>
      <c r="CH437" s="14" t="n">
        <v>1</v>
      </c>
      <c r="CI437" s="14" t="n">
        <v>0</v>
      </c>
      <c r="CJ437" s="14" t="n">
        <v>0</v>
      </c>
      <c r="CK437" s="14" t="n">
        <v>0</v>
      </c>
      <c r="CL437" s="14" t="n">
        <v>0</v>
      </c>
      <c r="CM437" s="14" t="n">
        <v>0</v>
      </c>
      <c r="CN437" s="14" t="n">
        <v>0</v>
      </c>
      <c r="CO437" s="14" t="n">
        <v>0</v>
      </c>
      <c r="CP437" s="14" t="n">
        <v>0</v>
      </c>
      <c r="CQ437" s="14" t="n">
        <v>1.294</v>
      </c>
      <c r="CR437" s="14" t="n">
        <v>0.661</v>
      </c>
      <c r="CS437" s="14" t="n">
        <v>5.158</v>
      </c>
      <c r="CT437" s="14" t="n">
        <v>10.485</v>
      </c>
      <c r="CU437" s="14" t="n">
        <v>30.326</v>
      </c>
    </row>
    <row r="438">
      <c r="A438" s="14" t="inlineStr">
        <is>
          <t>KWT2023</t>
        </is>
      </c>
      <c r="B438" s="14" t="inlineStr">
        <is>
          <t>KWT</t>
        </is>
      </c>
      <c r="C438" s="14" t="inlineStr">
        <is>
          <t>KWT</t>
        </is>
      </c>
      <c r="D438" s="14" t="inlineStr">
        <is>
          <t>Kuwait</t>
        </is>
      </c>
      <c r="E438" s="14" t="n">
        <v>2023</v>
      </c>
      <c r="F438" s="14" t="n">
        <v>0</v>
      </c>
      <c r="G438" s="14" t="n">
        <v>6.147</v>
      </c>
      <c r="H438" s="14" t="n">
        <v>1.286</v>
      </c>
      <c r="I438" s="14" t="n">
        <v>0.273</v>
      </c>
      <c r="J438" s="14" t="n">
        <v>6.42</v>
      </c>
      <c r="K438" s="14" t="n">
        <v>0</v>
      </c>
      <c r="L438" s="14" t="n">
        <v>1</v>
      </c>
      <c r="M438" s="14" t="n">
        <v>7.886</v>
      </c>
      <c r="N438" s="14" t="n">
        <v>3.857</v>
      </c>
      <c r="O438" s="14" t="n">
        <v>0.227</v>
      </c>
      <c r="P438" s="14" t="n">
        <v>8.113</v>
      </c>
      <c r="Q438" s="14" t="n">
        <v>0</v>
      </c>
      <c r="R438" s="14" t="n">
        <v>1</v>
      </c>
      <c r="S438" s="14" t="n">
        <v>12.575</v>
      </c>
      <c r="T438" s="14" t="n">
        <v>7.714</v>
      </c>
      <c r="U438" s="14" t="n">
        <v>0.273</v>
      </c>
      <c r="V438" s="14" t="n">
        <v>12.848</v>
      </c>
      <c r="W438" s="14" t="n">
        <v>0</v>
      </c>
      <c r="X438" s="14" t="n">
        <v>1</v>
      </c>
      <c r="Y438" s="14" t="n">
        <v>6.804</v>
      </c>
      <c r="Z438" s="14" t="n">
        <v>0.741</v>
      </c>
      <c r="AA438" s="14" t="n">
        <v>-1.266</v>
      </c>
      <c r="AB438" s="14" t="n">
        <v>5.538</v>
      </c>
      <c r="AC438" s="14" t="n">
        <v>0</v>
      </c>
      <c r="AD438" s="14" t="n">
        <v>0</v>
      </c>
      <c r="AE438" s="14" t="n">
        <v>7.656</v>
      </c>
      <c r="AF438" s="14" t="n">
        <v>1.474</v>
      </c>
      <c r="AG438" s="14" t="n">
        <v>-2.727</v>
      </c>
      <c r="AH438" s="14" t="n">
        <v>4.929</v>
      </c>
      <c r="AI438" s="14" t="n">
        <v>0</v>
      </c>
      <c r="AJ438" s="14" t="n">
        <v>0</v>
      </c>
      <c r="AK438" s="14" t="n">
        <v>12.768</v>
      </c>
      <c r="AL438" s="14" t="n">
        <v>6</v>
      </c>
      <c r="AM438" s="14" t="n">
        <v>-2.487</v>
      </c>
      <c r="AN438" s="14" t="n">
        <v>10.282</v>
      </c>
      <c r="AO438" s="14" t="n">
        <v>0</v>
      </c>
      <c r="AP438" s="14" t="n">
        <v>0</v>
      </c>
      <c r="AQ438" s="14" t="n">
        <v>0.749</v>
      </c>
      <c r="AR438" s="14" t="n">
        <v>0.129</v>
      </c>
      <c r="AS438" s="14" t="n">
        <v>-0.407</v>
      </c>
      <c r="AT438" s="14" t="n">
        <v>0.342</v>
      </c>
      <c r="AU438" s="14" t="n">
        <v>0</v>
      </c>
      <c r="AV438" s="14" t="n">
        <v>0</v>
      </c>
      <c r="AW438" s="14" t="n">
        <v>0.783</v>
      </c>
      <c r="AX438" s="14" t="n">
        <v>0.129</v>
      </c>
      <c r="AY438" s="14" t="n">
        <v>-0.408</v>
      </c>
      <c r="AZ438" s="14" t="n">
        <v>0.374</v>
      </c>
      <c r="BA438" s="14" t="n">
        <v>0</v>
      </c>
      <c r="BB438" s="14" t="n">
        <v>0</v>
      </c>
      <c r="BC438" s="14" t="n">
        <v>0.527</v>
      </c>
      <c r="BD438" s="14" t="n">
        <v>0.129</v>
      </c>
      <c r="BE438" s="14" t="n">
        <v>0</v>
      </c>
      <c r="BF438" s="14" t="n">
        <v>0.527</v>
      </c>
      <c r="BG438" s="14" t="n">
        <v>0</v>
      </c>
      <c r="BH438" s="14" t="n">
        <v>1</v>
      </c>
      <c r="BI438" s="14" t="n">
        <v>0.64</v>
      </c>
      <c r="BJ438" s="14" t="n">
        <v>0.129</v>
      </c>
      <c r="BK438" s="14" t="n">
        <v>-0.265</v>
      </c>
      <c r="BL438" s="14" t="n">
        <v>0.374</v>
      </c>
      <c r="BM438" s="14" t="n">
        <v>0</v>
      </c>
      <c r="BN438" s="14" t="n">
        <v>0</v>
      </c>
      <c r="BO438" s="14" t="n">
        <v>0</v>
      </c>
      <c r="BP438" s="14" t="n">
        <v>-0.073</v>
      </c>
      <c r="BQ438" s="14" t="n">
        <v>0.033</v>
      </c>
      <c r="BR438" s="14" t="n">
        <v>0</v>
      </c>
      <c r="BS438" s="14" t="n">
        <v>0.833</v>
      </c>
      <c r="BT438" s="14" t="n">
        <v>0</v>
      </c>
      <c r="BU438" s="14" t="n">
        <v>-0.073</v>
      </c>
      <c r="BV438" s="14" t="n">
        <v>0.016</v>
      </c>
      <c r="BW438" s="14" t="n">
        <v>0</v>
      </c>
      <c r="BX438" s="14" t="n">
        <v>0.833</v>
      </c>
      <c r="BY438" s="14" t="n">
        <v>13.254</v>
      </c>
      <c r="BZ438" s="14" t="n">
        <v>0</v>
      </c>
      <c r="CA438" s="14" t="n">
        <v>13.254</v>
      </c>
      <c r="CB438" s="14" t="n">
        <v>0</v>
      </c>
      <c r="CC438" s="14" t="n">
        <v>87.07899999999999</v>
      </c>
      <c r="CD438" s="14" t="n">
        <v>7.95</v>
      </c>
      <c r="CE438" s="14" t="n">
        <v>0</v>
      </c>
      <c r="CF438" s="14" t="n">
        <v>87.07899999999999</v>
      </c>
      <c r="CG438" s="14" t="n">
        <v>0</v>
      </c>
      <c r="CH438" s="14" t="n">
        <v>1</v>
      </c>
      <c r="CI438" s="14" t="n">
        <v>0</v>
      </c>
      <c r="CJ438" s="14" t="n">
        <v>0</v>
      </c>
      <c r="CK438" s="14" t="n">
        <v>0</v>
      </c>
      <c r="CL438" s="14" t="n">
        <v>0</v>
      </c>
      <c r="CM438" s="14" t="n">
        <v>0</v>
      </c>
      <c r="CN438" s="14" t="n">
        <v>0</v>
      </c>
      <c r="CO438" s="14" t="n">
        <v>0</v>
      </c>
      <c r="CP438" s="14" t="n">
        <v>0</v>
      </c>
      <c r="CQ438" s="14" t="n">
        <v>1.348</v>
      </c>
      <c r="CR438" s="14" t="n">
        <v>0.675</v>
      </c>
      <c r="CS438" s="14" t="n">
        <v>5.37</v>
      </c>
      <c r="CT438" s="14" t="n">
        <v>4.861</v>
      </c>
      <c r="CU438" s="14" t="n">
        <v>10.622</v>
      </c>
    </row>
    <row r="439">
      <c r="A439" s="14" t="inlineStr">
        <is>
          <t>KWT2024</t>
        </is>
      </c>
      <c r="B439" s="14" t="inlineStr">
        <is>
          <t>KWT</t>
        </is>
      </c>
      <c r="C439" s="14" t="inlineStr">
        <is>
          <t>KWT</t>
        </is>
      </c>
      <c r="D439" s="14" t="inlineStr">
        <is>
          <t>Kuwait</t>
        </is>
      </c>
      <c r="E439" s="14" t="n">
        <v>2024</v>
      </c>
      <c r="F439" s="14" t="n">
        <v>0</v>
      </c>
      <c r="G439" s="14" t="n">
        <v>5.575</v>
      </c>
      <c r="H439" s="14" t="n">
        <v>1.324</v>
      </c>
      <c r="I439" s="14" t="n">
        <v>0.213</v>
      </c>
      <c r="J439" s="14" t="n">
        <v>5.787</v>
      </c>
      <c r="K439" s="14" t="n">
        <v>0</v>
      </c>
      <c r="L439" s="14" t="n">
        <v>1</v>
      </c>
      <c r="M439" s="14" t="n">
        <v>7.124</v>
      </c>
      <c r="N439" s="14" t="n">
        <v>3.971</v>
      </c>
      <c r="O439" s="14" t="n">
        <v>0.158</v>
      </c>
      <c r="P439" s="14" t="n">
        <v>7.281</v>
      </c>
      <c r="Q439" s="14" t="n">
        <v>0</v>
      </c>
      <c r="R439" s="14" t="n">
        <v>1</v>
      </c>
      <c r="S439" s="14" t="n">
        <v>12.193</v>
      </c>
      <c r="T439" s="14" t="n">
        <v>7.942</v>
      </c>
      <c r="U439" s="14" t="n">
        <v>0.213</v>
      </c>
      <c r="V439" s="14" t="n">
        <v>12.405</v>
      </c>
      <c r="W439" s="14" t="n">
        <v>0</v>
      </c>
      <c r="X439" s="14" t="n">
        <v>1</v>
      </c>
      <c r="Y439" s="14" t="n">
        <v>6.797</v>
      </c>
      <c r="Z439" s="14" t="n">
        <v>0.74</v>
      </c>
      <c r="AA439" s="14" t="n">
        <v>-1.303</v>
      </c>
      <c r="AB439" s="14" t="n">
        <v>5.493</v>
      </c>
      <c r="AC439" s="14" t="n">
        <v>0</v>
      </c>
      <c r="AD439" s="14" t="n">
        <v>0</v>
      </c>
      <c r="AE439" s="14" t="n">
        <v>7.674</v>
      </c>
      <c r="AF439" s="14" t="n">
        <v>1.478</v>
      </c>
      <c r="AG439" s="14" t="n">
        <v>-2.808</v>
      </c>
      <c r="AH439" s="14" t="n">
        <v>4.866</v>
      </c>
      <c r="AI439" s="14" t="n">
        <v>0</v>
      </c>
      <c r="AJ439" s="14" t="n">
        <v>0</v>
      </c>
      <c r="AK439" s="14" t="n">
        <v>12.937</v>
      </c>
      <c r="AL439" s="14" t="n">
        <v>6.079</v>
      </c>
      <c r="AM439" s="14" t="n">
        <v>-2.306</v>
      </c>
      <c r="AN439" s="14" t="n">
        <v>10.632</v>
      </c>
      <c r="AO439" s="14" t="n">
        <v>0</v>
      </c>
      <c r="AP439" s="14" t="n">
        <v>0</v>
      </c>
      <c r="AQ439" s="14" t="n">
        <v>0.72</v>
      </c>
      <c r="AR439" s="14" t="n">
        <v>0.132</v>
      </c>
      <c r="AS439" s="14" t="n">
        <v>-0.378</v>
      </c>
      <c r="AT439" s="14" t="n">
        <v>0.342</v>
      </c>
      <c r="AU439" s="14" t="n">
        <v>0</v>
      </c>
      <c r="AV439" s="14" t="n">
        <v>0</v>
      </c>
      <c r="AW439" s="14" t="n">
        <v>0.734</v>
      </c>
      <c r="AX439" s="14" t="n">
        <v>0.132</v>
      </c>
      <c r="AY439" s="14" t="n">
        <v>-0.359</v>
      </c>
      <c r="AZ439" s="14" t="n">
        <v>0.375</v>
      </c>
      <c r="BA439" s="14" t="n">
        <v>0</v>
      </c>
      <c r="BB439" s="14" t="n">
        <v>0</v>
      </c>
      <c r="BC439" s="14" t="n">
        <v>0.51</v>
      </c>
      <c r="BD439" s="14" t="n">
        <v>0.132</v>
      </c>
      <c r="BE439" s="14" t="n">
        <v>0</v>
      </c>
      <c r="BF439" s="14" t="n">
        <v>0.51</v>
      </c>
      <c r="BG439" s="14" t="n">
        <v>0</v>
      </c>
      <c r="BH439" s="14" t="n">
        <v>1</v>
      </c>
      <c r="BI439" s="14" t="n">
        <v>0.652</v>
      </c>
      <c r="BJ439" s="14" t="n">
        <v>0.132</v>
      </c>
      <c r="BK439" s="14" t="n">
        <v>-0.277</v>
      </c>
      <c r="BL439" s="14" t="n">
        <v>0.375</v>
      </c>
      <c r="BM439" s="14" t="n">
        <v>0</v>
      </c>
      <c r="BN439" s="14" t="n">
        <v>0</v>
      </c>
      <c r="BO439" s="14" t="n">
        <v>0</v>
      </c>
      <c r="BP439" s="14" t="n">
        <v>-0.075</v>
      </c>
      <c r="BQ439" s="14" t="n">
        <v>0.056</v>
      </c>
      <c r="BR439" s="14" t="n">
        <v>0</v>
      </c>
      <c r="BS439" s="14" t="n">
        <v>0.833</v>
      </c>
      <c r="BT439" s="14" t="n">
        <v>0</v>
      </c>
      <c r="BU439" s="14" t="n">
        <v>-0.075</v>
      </c>
      <c r="BV439" s="14" t="n">
        <v>0.029</v>
      </c>
      <c r="BW439" s="14" t="n">
        <v>0</v>
      </c>
      <c r="BX439" s="14" t="n">
        <v>0.833</v>
      </c>
      <c r="BY439" s="14" t="n">
        <v>13.646</v>
      </c>
      <c r="BZ439" s="14" t="n">
        <v>0</v>
      </c>
      <c r="CA439" s="14" t="n">
        <v>13.646</v>
      </c>
      <c r="CB439" s="14" t="n">
        <v>0</v>
      </c>
      <c r="CC439" s="14" t="n">
        <v>86.38500000000001</v>
      </c>
      <c r="CD439" s="14" t="n">
        <v>7.95</v>
      </c>
      <c r="CE439" s="14" t="n">
        <v>0</v>
      </c>
      <c r="CF439" s="14" t="n">
        <v>86.38500000000001</v>
      </c>
      <c r="CG439" s="14" t="n">
        <v>0</v>
      </c>
      <c r="CH439" s="14" t="n">
        <v>1</v>
      </c>
      <c r="CI439" s="14" t="n">
        <v>0</v>
      </c>
      <c r="CJ439" s="14" t="n">
        <v>0</v>
      </c>
      <c r="CK439" s="14" t="n">
        <v>0</v>
      </c>
      <c r="CL439" s="14" t="n">
        <v>0</v>
      </c>
      <c r="CM439" s="14" t="n">
        <v>0</v>
      </c>
      <c r="CN439" s="14" t="n">
        <v>0</v>
      </c>
      <c r="CO439" s="14" t="n">
        <v>0</v>
      </c>
      <c r="CP439" s="14" t="n">
        <v>0</v>
      </c>
      <c r="CQ439" s="14" t="n">
        <v>1.387</v>
      </c>
      <c r="CR439" s="14" t="n">
        <v>0.675</v>
      </c>
      <c r="CS439" s="14" t="n">
        <v>5.529</v>
      </c>
      <c r="CT439" s="14" t="n">
        <v>4.251</v>
      </c>
      <c r="CU439" s="14" t="n">
        <v>9.167999999999999</v>
      </c>
    </row>
    <row r="440">
      <c r="A440" s="14" t="inlineStr">
        <is>
          <t>KGZ2021</t>
        </is>
      </c>
      <c r="B440" s="14" t="inlineStr">
        <is>
          <t>KGZ</t>
        </is>
      </c>
      <c r="C440" s="14" t="inlineStr">
        <is>
          <t>KGZ</t>
        </is>
      </c>
      <c r="D440" s="14" t="inlineStr">
        <is>
          <t>Kyrgyz Republic</t>
        </is>
      </c>
      <c r="E440" s="14" t="n">
        <v>2021</v>
      </c>
      <c r="F440" s="14" t="n">
        <v>0.12</v>
      </c>
      <c r="G440" s="14" t="n">
        <v>3.218</v>
      </c>
      <c r="H440" s="14" t="n">
        <v>0.79</v>
      </c>
      <c r="I440" s="14" t="n">
        <v>0.042</v>
      </c>
      <c r="J440" s="14" t="n">
        <v>3.26</v>
      </c>
      <c r="K440" s="14" t="n">
        <v>0</v>
      </c>
      <c r="L440" s="14" t="n">
        <v>1</v>
      </c>
      <c r="M440" s="14" t="n">
        <v>4.846</v>
      </c>
      <c r="N440" s="14" t="n">
        <v>2.371</v>
      </c>
      <c r="O440" s="14" t="n">
        <v>0.08699999999999999</v>
      </c>
      <c r="P440" s="14" t="n">
        <v>4.933</v>
      </c>
      <c r="Q440" s="14" t="n">
        <v>0</v>
      </c>
      <c r="R440" s="14" t="n">
        <v>1</v>
      </c>
      <c r="S440" s="14" t="n">
        <v>1.718</v>
      </c>
      <c r="T440" s="14" t="n">
        <v>1.065</v>
      </c>
      <c r="U440" s="14" t="n">
        <v>0.042</v>
      </c>
      <c r="V440" s="14" t="n">
        <v>1.972</v>
      </c>
      <c r="W440" s="14" t="n">
        <v>0.12</v>
      </c>
      <c r="X440" s="14" t="n">
        <v>1</v>
      </c>
      <c r="Y440" s="14" t="n">
        <v>6.203</v>
      </c>
      <c r="Z440" s="14" t="n">
        <v>0.8070000000000001</v>
      </c>
      <c r="AA440" s="14" t="n">
        <v>0.719</v>
      </c>
      <c r="AB440" s="14" t="n">
        <v>6.922</v>
      </c>
      <c r="AC440" s="14" t="n">
        <v>0</v>
      </c>
      <c r="AD440" s="14" t="n">
        <v>1</v>
      </c>
      <c r="AE440" s="14" t="n">
        <v>7.317</v>
      </c>
      <c r="AF440" s="14" t="n">
        <v>1.655</v>
      </c>
      <c r="AG440" s="14" t="n">
        <v>0.719</v>
      </c>
      <c r="AH440" s="14" t="n">
        <v>8.036</v>
      </c>
      <c r="AI440" s="14" t="n">
        <v>0</v>
      </c>
      <c r="AJ440" s="14" t="n">
        <v>1</v>
      </c>
      <c r="AK440" s="14" t="n">
        <v>14</v>
      </c>
      <c r="AL440" s="14" t="n">
        <v>7.309</v>
      </c>
      <c r="AM440" s="14" t="n">
        <v>-9.162000000000001</v>
      </c>
      <c r="AN440" s="14" t="n">
        <v>5.419</v>
      </c>
      <c r="AO440" s="14" t="n">
        <v>0</v>
      </c>
      <c r="AP440" s="14" t="n">
        <v>0</v>
      </c>
      <c r="AQ440" s="14" t="n">
        <v>0.619</v>
      </c>
      <c r="AR440" s="14" t="n">
        <v>0.114</v>
      </c>
      <c r="AS440" s="14" t="n">
        <v>-0.081</v>
      </c>
      <c r="AT440" s="14" t="n">
        <v>0.603</v>
      </c>
      <c r="AU440" s="14" t="n">
        <v>0.12</v>
      </c>
      <c r="AV440" s="14" t="n">
        <v>1</v>
      </c>
      <c r="AW440" s="14" t="n">
        <v>0.599</v>
      </c>
      <c r="AX440" s="14" t="n">
        <v>0.114</v>
      </c>
      <c r="AY440" s="14" t="n">
        <v>-0.094</v>
      </c>
      <c r="AZ440" s="14" t="n">
        <v>0.5659999999999999</v>
      </c>
      <c r="BA440" s="14" t="n">
        <v>0.12</v>
      </c>
      <c r="BB440" s="14" t="n">
        <v>1</v>
      </c>
      <c r="BC440" s="14" t="n">
        <v>0.439</v>
      </c>
      <c r="BD440" s="14" t="n">
        <v>0.114</v>
      </c>
      <c r="BE440" s="14" t="n">
        <v>0.159</v>
      </c>
      <c r="BF440" s="14" t="n">
        <v>0.67</v>
      </c>
      <c r="BG440" s="14" t="n">
        <v>0.12</v>
      </c>
      <c r="BH440" s="14" t="n">
        <v>1</v>
      </c>
      <c r="BI440" s="14" t="n">
        <v>0.505</v>
      </c>
      <c r="BJ440" s="14" t="n">
        <v>0.114</v>
      </c>
      <c r="BK440" s="14" t="n">
        <v>0.04</v>
      </c>
      <c r="BL440" s="14" t="n">
        <v>0.61</v>
      </c>
      <c r="BM440" s="14" t="n">
        <v>0.12</v>
      </c>
      <c r="BN440" s="14" t="n">
        <v>1</v>
      </c>
      <c r="BO440" s="14" t="n">
        <v>0</v>
      </c>
      <c r="BP440" s="14" t="n">
        <v>0</v>
      </c>
      <c r="BQ440" s="14" t="n">
        <v>0.033</v>
      </c>
      <c r="BR440" s="14" t="n">
        <v>0</v>
      </c>
      <c r="BS440" s="14" t="n">
        <v>0.833</v>
      </c>
      <c r="BT440" s="14" t="n">
        <v>0</v>
      </c>
      <c r="BU440" s="14" t="n">
        <v>0</v>
      </c>
      <c r="BV440" s="14" t="n">
        <v>0.01</v>
      </c>
      <c r="BW440" s="14" t="n">
        <v>0.12</v>
      </c>
      <c r="BX440" s="14" t="n">
        <v>0.667</v>
      </c>
      <c r="BY440" s="14" t="n">
        <v>11.787</v>
      </c>
      <c r="BZ440" s="14" t="n">
        <v>0</v>
      </c>
      <c r="CA440" s="14" t="n">
        <v>11.787</v>
      </c>
      <c r="CB440" s="14" t="n">
        <v>0</v>
      </c>
      <c r="CC440" s="14" t="n">
        <v>78.125</v>
      </c>
      <c r="CD440" s="14" t="n">
        <v>7.95</v>
      </c>
      <c r="CE440" s="14" t="n">
        <v>3.664</v>
      </c>
      <c r="CF440" s="14" t="n">
        <v>91.604</v>
      </c>
      <c r="CG440" s="14" t="n">
        <v>0.12</v>
      </c>
      <c r="CH440" s="14" t="n">
        <v>1</v>
      </c>
      <c r="CI440" s="14" t="n">
        <v>0</v>
      </c>
      <c r="CJ440" s="14" t="n">
        <v>0</v>
      </c>
      <c r="CK440" s="14" t="n">
        <v>0</v>
      </c>
      <c r="CL440" s="14" t="n">
        <v>0</v>
      </c>
      <c r="CM440" s="14" t="n">
        <v>0</v>
      </c>
      <c r="CN440" s="14" t="n">
        <v>0</v>
      </c>
      <c r="CO440" s="14" t="n">
        <v>0</v>
      </c>
      <c r="CP440" s="14" t="n">
        <v>0.617</v>
      </c>
      <c r="CQ440" s="14" t="n">
        <v>1.198</v>
      </c>
      <c r="CR440" s="14" t="n">
        <v>0.051</v>
      </c>
      <c r="CS440" s="14" t="n">
        <v>4.776</v>
      </c>
      <c r="CT440" s="14" t="n">
        <v>4.41</v>
      </c>
      <c r="CU440" s="14" t="n">
        <v>15.162</v>
      </c>
    </row>
    <row r="441">
      <c r="A441" s="14" t="inlineStr">
        <is>
          <t>KGZ2022</t>
        </is>
      </c>
      <c r="B441" s="14" t="inlineStr">
        <is>
          <t>KGZ</t>
        </is>
      </c>
      <c r="C441" s="14" t="inlineStr">
        <is>
          <t>KGZ</t>
        </is>
      </c>
      <c r="D441" s="14" t="inlineStr">
        <is>
          <t>Kyrgyz Republic</t>
        </is>
      </c>
      <c r="E441" s="14" t="n">
        <v>2022</v>
      </c>
      <c r="F441" s="14" t="n">
        <v>0.12</v>
      </c>
      <c r="G441" s="14" t="n">
        <v>3.315</v>
      </c>
      <c r="H441" s="14" t="n">
        <v>0.785</v>
      </c>
      <c r="I441" s="14" t="n">
        <v>0.04</v>
      </c>
      <c r="J441" s="14" t="n">
        <v>3.355</v>
      </c>
      <c r="K441" s="14" t="n">
        <v>0</v>
      </c>
      <c r="L441" s="14" t="n">
        <v>1</v>
      </c>
      <c r="M441" s="14" t="n">
        <v>4.95</v>
      </c>
      <c r="N441" s="14" t="n">
        <v>2.355</v>
      </c>
      <c r="O441" s="14" t="n">
        <v>0.083</v>
      </c>
      <c r="P441" s="14" t="n">
        <v>5.033</v>
      </c>
      <c r="Q441" s="14" t="n">
        <v>0</v>
      </c>
      <c r="R441" s="14" t="n">
        <v>1</v>
      </c>
      <c r="S441" s="14" t="n">
        <v>1.947</v>
      </c>
      <c r="T441" s="14" t="n">
        <v>0.954</v>
      </c>
      <c r="U441" s="14" t="n">
        <v>0.04</v>
      </c>
      <c r="V441" s="14" t="n">
        <v>2.225</v>
      </c>
      <c r="W441" s="14" t="n">
        <v>0.12</v>
      </c>
      <c r="X441" s="14" t="n">
        <v>1</v>
      </c>
      <c r="Y441" s="14" t="n">
        <v>6.355</v>
      </c>
      <c r="Z441" s="14" t="n">
        <v>0.827</v>
      </c>
      <c r="AA441" s="14" t="n">
        <v>1.469</v>
      </c>
      <c r="AB441" s="14" t="n">
        <v>7.824</v>
      </c>
      <c r="AC441" s="14" t="n">
        <v>0</v>
      </c>
      <c r="AD441" s="14" t="n">
        <v>1</v>
      </c>
      <c r="AE441" s="14" t="n">
        <v>7.551</v>
      </c>
      <c r="AF441" s="14" t="n">
        <v>1.708</v>
      </c>
      <c r="AG441" s="14" t="n">
        <v>1.469</v>
      </c>
      <c r="AH441" s="14" t="n">
        <v>9.02</v>
      </c>
      <c r="AI441" s="14" t="n">
        <v>0</v>
      </c>
      <c r="AJ441" s="14" t="n">
        <v>1</v>
      </c>
      <c r="AK441" s="14" t="n">
        <v>14.729</v>
      </c>
      <c r="AL441" s="14" t="n">
        <v>7.689</v>
      </c>
      <c r="AM441" s="14" t="n">
        <v>-9.862</v>
      </c>
      <c r="AN441" s="14" t="n">
        <v>5.45</v>
      </c>
      <c r="AO441" s="14" t="n">
        <v>0</v>
      </c>
      <c r="AP441" s="14" t="n">
        <v>0</v>
      </c>
      <c r="AQ441" s="14" t="n">
        <v>0.861</v>
      </c>
      <c r="AR441" s="14" t="n">
        <v>0.123</v>
      </c>
      <c r="AS441" s="14" t="n">
        <v>-0.183</v>
      </c>
      <c r="AT441" s="14" t="n">
        <v>0.759</v>
      </c>
      <c r="AU441" s="14" t="n">
        <v>0.12</v>
      </c>
      <c r="AV441" s="14" t="n">
        <v>1</v>
      </c>
      <c r="AW441" s="14" t="n">
        <v>0.986</v>
      </c>
      <c r="AX441" s="14" t="n">
        <v>0.123</v>
      </c>
      <c r="AY441" s="14" t="n">
        <v>-0.253</v>
      </c>
      <c r="AZ441" s="14" t="n">
        <v>0.821</v>
      </c>
      <c r="BA441" s="14" t="n">
        <v>0.12</v>
      </c>
      <c r="BB441" s="14" t="n">
        <v>1</v>
      </c>
      <c r="BC441" s="14" t="n">
        <v>0.598</v>
      </c>
      <c r="BD441" s="14" t="n">
        <v>0.123</v>
      </c>
      <c r="BE441" s="14" t="n">
        <v>0.139</v>
      </c>
      <c r="BF441" s="14" t="n">
        <v>0.825</v>
      </c>
      <c r="BG441" s="14" t="n">
        <v>0.12</v>
      </c>
      <c r="BH441" s="14" t="n">
        <v>1</v>
      </c>
      <c r="BI441" s="14" t="n">
        <v>0.612</v>
      </c>
      <c r="BJ441" s="14" t="n">
        <v>0.123</v>
      </c>
      <c r="BK441" s="14" t="n">
        <v>0.049</v>
      </c>
      <c r="BL441" s="14" t="n">
        <v>0.734</v>
      </c>
      <c r="BM441" s="14" t="n">
        <v>0.12</v>
      </c>
      <c r="BN441" s="14" t="n">
        <v>1</v>
      </c>
      <c r="BO441" s="14" t="n">
        <v>0</v>
      </c>
      <c r="BP441" s="14" t="n">
        <v>0</v>
      </c>
      <c r="BQ441" s="14" t="n">
        <v>0.033</v>
      </c>
      <c r="BR441" s="14" t="n">
        <v>0</v>
      </c>
      <c r="BS441" s="14" t="n">
        <v>0.833</v>
      </c>
      <c r="BT441" s="14" t="n">
        <v>0</v>
      </c>
      <c r="BU441" s="14" t="n">
        <v>0</v>
      </c>
      <c r="BV441" s="14" t="n">
        <v>0.01</v>
      </c>
      <c r="BW441" s="14" t="n">
        <v>0.12</v>
      </c>
      <c r="BX441" s="14" t="n">
        <v>0.667</v>
      </c>
      <c r="BY441" s="14" t="n">
        <v>12.729</v>
      </c>
      <c r="BZ441" s="14" t="n">
        <v>0</v>
      </c>
      <c r="CA441" s="14" t="n">
        <v>12.729</v>
      </c>
      <c r="CB441" s="14" t="n">
        <v>0</v>
      </c>
      <c r="CC441" s="14" t="n">
        <v>97.90000000000001</v>
      </c>
      <c r="CD441" s="14" t="n">
        <v>7.95</v>
      </c>
      <c r="CE441" s="14" t="n">
        <v>5.369</v>
      </c>
      <c r="CF441" s="14" t="n">
        <v>114.643</v>
      </c>
      <c r="CG441" s="14" t="n">
        <v>0.12</v>
      </c>
      <c r="CH441" s="14" t="n">
        <v>1</v>
      </c>
      <c r="CI441" s="14" t="n">
        <v>0</v>
      </c>
      <c r="CJ441" s="14" t="n">
        <v>0</v>
      </c>
      <c r="CK441" s="14" t="n">
        <v>0</v>
      </c>
      <c r="CL441" s="14" t="n">
        <v>0</v>
      </c>
      <c r="CM441" s="14" t="n">
        <v>0</v>
      </c>
      <c r="CN441" s="14" t="n">
        <v>0</v>
      </c>
      <c r="CO441" s="14" t="n">
        <v>0</v>
      </c>
      <c r="CP441" s="14" t="n">
        <v>0.728</v>
      </c>
      <c r="CQ441" s="14" t="n">
        <v>1.294</v>
      </c>
      <c r="CR441" s="14" t="n">
        <v>0.062</v>
      </c>
      <c r="CS441" s="14" t="n">
        <v>5.158</v>
      </c>
      <c r="CT441" s="14" t="n">
        <v>5.842</v>
      </c>
      <c r="CU441" s="14" t="n">
        <v>31.326</v>
      </c>
    </row>
    <row r="442">
      <c r="A442" s="14" t="inlineStr">
        <is>
          <t>KGZ2023</t>
        </is>
      </c>
      <c r="B442" s="14" t="inlineStr">
        <is>
          <t>KGZ</t>
        </is>
      </c>
      <c r="C442" s="14" t="inlineStr">
        <is>
          <t>KGZ</t>
        </is>
      </c>
      <c r="D442" s="14" t="inlineStr">
        <is>
          <t>Kyrgyz Republic</t>
        </is>
      </c>
      <c r="E442" s="14" t="n">
        <v>2023</v>
      </c>
      <c r="F442" s="14" t="n">
        <v>0.12</v>
      </c>
      <c r="G442" s="14" t="n">
        <v>2.728</v>
      </c>
      <c r="H442" s="14" t="n">
        <v>0.8139999999999999</v>
      </c>
      <c r="I442" s="14" t="n">
        <v>0.023</v>
      </c>
      <c r="J442" s="14" t="n">
        <v>2.751</v>
      </c>
      <c r="K442" s="14" t="n">
        <v>0</v>
      </c>
      <c r="L442" s="14" t="n">
        <v>1</v>
      </c>
      <c r="M442" s="14" t="n">
        <v>4.507</v>
      </c>
      <c r="N442" s="14" t="n">
        <v>2.443</v>
      </c>
      <c r="O442" s="14" t="n">
        <v>0.054</v>
      </c>
      <c r="P442" s="14" t="n">
        <v>4.561</v>
      </c>
      <c r="Q442" s="14" t="n">
        <v>0</v>
      </c>
      <c r="R442" s="14" t="n">
        <v>1</v>
      </c>
      <c r="S442" s="14" t="n">
        <v>2.149</v>
      </c>
      <c r="T442" s="14" t="n">
        <v>1.347</v>
      </c>
      <c r="U442" s="14" t="n">
        <v>0.023</v>
      </c>
      <c r="V442" s="14" t="n">
        <v>2.432</v>
      </c>
      <c r="W442" s="14" t="n">
        <v>0.12</v>
      </c>
      <c r="X442" s="14" t="n">
        <v>1</v>
      </c>
      <c r="Y442" s="14" t="n">
        <v>4.551</v>
      </c>
      <c r="Z442" s="14" t="n">
        <v>0.592</v>
      </c>
      <c r="AA442" s="14" t="n">
        <v>0.548</v>
      </c>
      <c r="AB442" s="14" t="n">
        <v>5.098</v>
      </c>
      <c r="AC442" s="14" t="n">
        <v>0</v>
      </c>
      <c r="AD442" s="14" t="n">
        <v>1</v>
      </c>
      <c r="AE442" s="14" t="n">
        <v>5.799</v>
      </c>
      <c r="AF442" s="14" t="n">
        <v>1.312</v>
      </c>
      <c r="AG442" s="14" t="n">
        <v>0.548</v>
      </c>
      <c r="AH442" s="14" t="n">
        <v>6.347</v>
      </c>
      <c r="AI442" s="14" t="n">
        <v>0</v>
      </c>
      <c r="AJ442" s="14" t="n">
        <v>1</v>
      </c>
      <c r="AK442" s="14" t="n">
        <v>13.291</v>
      </c>
      <c r="AL442" s="14" t="n">
        <v>6.938</v>
      </c>
      <c r="AM442" s="14" t="n">
        <v>-8.300000000000001</v>
      </c>
      <c r="AN442" s="14" t="n">
        <v>5.59</v>
      </c>
      <c r="AO442" s="14" t="n">
        <v>0</v>
      </c>
      <c r="AP442" s="14" t="n">
        <v>0</v>
      </c>
      <c r="AQ442" s="14" t="n">
        <v>0.76</v>
      </c>
      <c r="AR442" s="14" t="n">
        <v>0.129</v>
      </c>
      <c r="AS442" s="14" t="n">
        <v>-0.16</v>
      </c>
      <c r="AT442" s="14" t="n">
        <v>0.672</v>
      </c>
      <c r="AU442" s="14" t="n">
        <v>0.12</v>
      </c>
      <c r="AV442" s="14" t="n">
        <v>1</v>
      </c>
      <c r="AW442" s="14" t="n">
        <v>0.8110000000000001</v>
      </c>
      <c r="AX442" s="14" t="n">
        <v>0.129</v>
      </c>
      <c r="AY442" s="14" t="n">
        <v>-0.08</v>
      </c>
      <c r="AZ442" s="14" t="n">
        <v>0.819</v>
      </c>
      <c r="BA442" s="14" t="n">
        <v>0.12</v>
      </c>
      <c r="BB442" s="14" t="n">
        <v>1</v>
      </c>
      <c r="BC442" s="14" t="n">
        <v>0.535</v>
      </c>
      <c r="BD442" s="14" t="n">
        <v>0.129</v>
      </c>
      <c r="BE442" s="14" t="n">
        <v>0.218</v>
      </c>
      <c r="BF442" s="14" t="n">
        <v>0.843</v>
      </c>
      <c r="BG442" s="14" t="n">
        <v>0.12</v>
      </c>
      <c r="BH442" s="14" t="n">
        <v>1</v>
      </c>
      <c r="BI442" s="14" t="n">
        <v>0.579</v>
      </c>
      <c r="BJ442" s="14" t="n">
        <v>0.129</v>
      </c>
      <c r="BK442" s="14" t="n">
        <v>0.049</v>
      </c>
      <c r="BL442" s="14" t="n">
        <v>0.695</v>
      </c>
      <c r="BM442" s="14" t="n">
        <v>0.12</v>
      </c>
      <c r="BN442" s="14" t="n">
        <v>1</v>
      </c>
      <c r="BO442" s="14" t="n">
        <v>0</v>
      </c>
      <c r="BP442" s="14" t="n">
        <v>0</v>
      </c>
      <c r="BQ442" s="14" t="n">
        <v>0.037</v>
      </c>
      <c r="BR442" s="14" t="n">
        <v>0</v>
      </c>
      <c r="BS442" s="14" t="n">
        <v>0.833</v>
      </c>
      <c r="BT442" s="14" t="n">
        <v>0</v>
      </c>
      <c r="BU442" s="14" t="n">
        <v>0</v>
      </c>
      <c r="BV442" s="14" t="n">
        <v>0.013</v>
      </c>
      <c r="BW442" s="14" t="n">
        <v>0.12</v>
      </c>
      <c r="BX442" s="14" t="n">
        <v>0.667</v>
      </c>
      <c r="BY442" s="14" t="n">
        <v>13.254</v>
      </c>
      <c r="BZ442" s="14" t="n">
        <v>0</v>
      </c>
      <c r="CA442" s="14" t="n">
        <v>13.254</v>
      </c>
      <c r="CB442" s="14" t="n">
        <v>0</v>
      </c>
      <c r="CC442" s="14" t="n">
        <v>83.248</v>
      </c>
      <c r="CD442" s="14" t="n">
        <v>7.95</v>
      </c>
      <c r="CE442" s="14" t="n">
        <v>4.919</v>
      </c>
      <c r="CF442" s="14" t="n">
        <v>97.452</v>
      </c>
      <c r="CG442" s="14" t="n">
        <v>0.12</v>
      </c>
      <c r="CH442" s="14" t="n">
        <v>1</v>
      </c>
      <c r="CI442" s="14" t="n">
        <v>0</v>
      </c>
      <c r="CJ442" s="14" t="n">
        <v>0</v>
      </c>
      <c r="CK442" s="14" t="n">
        <v>0</v>
      </c>
      <c r="CL442" s="14" t="n">
        <v>0</v>
      </c>
      <c r="CM442" s="14" t="n">
        <v>0</v>
      </c>
      <c r="CN442" s="14" t="n">
        <v>0</v>
      </c>
      <c r="CO442" s="14" t="n">
        <v>0</v>
      </c>
      <c r="CP442" s="14" t="n">
        <v>0.733</v>
      </c>
      <c r="CQ442" s="14" t="n">
        <v>1.348</v>
      </c>
      <c r="CR442" s="14" t="n">
        <v>0.058</v>
      </c>
      <c r="CS442" s="14" t="n">
        <v>5.37</v>
      </c>
      <c r="CT442" s="14" t="n">
        <v>3.466</v>
      </c>
      <c r="CU442" s="14" t="n">
        <v>11.622</v>
      </c>
    </row>
    <row r="443">
      <c r="A443" s="14" t="inlineStr">
        <is>
          <t>KGZ2024</t>
        </is>
      </c>
      <c r="B443" s="14" t="inlineStr">
        <is>
          <t>KGZ</t>
        </is>
      </c>
      <c r="C443" s="14" t="inlineStr">
        <is>
          <t>KGZ</t>
        </is>
      </c>
      <c r="D443" s="14" t="inlineStr">
        <is>
          <t>Kyrgyz Republic</t>
        </is>
      </c>
      <c r="E443" s="14" t="n">
        <v>2024</v>
      </c>
      <c r="F443" s="14" t="n">
        <v>0.12</v>
      </c>
      <c r="G443" s="14" t="n">
        <v>2.664</v>
      </c>
      <c r="H443" s="14" t="n">
        <v>0.838</v>
      </c>
      <c r="I443" s="14" t="n">
        <v>0.02</v>
      </c>
      <c r="J443" s="14" t="n">
        <v>2.684</v>
      </c>
      <c r="K443" s="14" t="n">
        <v>0</v>
      </c>
      <c r="L443" s="14" t="n">
        <v>1</v>
      </c>
      <c r="M443" s="14" t="n">
        <v>4.374</v>
      </c>
      <c r="N443" s="14" t="n">
        <v>2.515</v>
      </c>
      <c r="O443" s="14" t="n">
        <v>0.042</v>
      </c>
      <c r="P443" s="14" t="n">
        <v>4.416</v>
      </c>
      <c r="Q443" s="14" t="n">
        <v>0</v>
      </c>
      <c r="R443" s="14" t="n">
        <v>1</v>
      </c>
      <c r="S443" s="14" t="n">
        <v>2.315</v>
      </c>
      <c r="T443" s="14" t="n">
        <v>1.533</v>
      </c>
      <c r="U443" s="14" t="n">
        <v>0.02</v>
      </c>
      <c r="V443" s="14" t="n">
        <v>2.616</v>
      </c>
      <c r="W443" s="14" t="n">
        <v>0.12</v>
      </c>
      <c r="X443" s="14" t="n">
        <v>1</v>
      </c>
      <c r="Y443" s="14" t="n">
        <v>4.685</v>
      </c>
      <c r="Z443" s="14" t="n">
        <v>0.61</v>
      </c>
      <c r="AA443" s="14" t="n">
        <v>0.479</v>
      </c>
      <c r="AB443" s="14" t="n">
        <v>5.164</v>
      </c>
      <c r="AC443" s="14" t="n">
        <v>0</v>
      </c>
      <c r="AD443" s="14" t="n">
        <v>1</v>
      </c>
      <c r="AE443" s="14" t="n">
        <v>5.97</v>
      </c>
      <c r="AF443" s="14" t="n">
        <v>1.351</v>
      </c>
      <c r="AG443" s="14" t="n">
        <v>0.479</v>
      </c>
      <c r="AH443" s="14" t="n">
        <v>6.45</v>
      </c>
      <c r="AI443" s="14" t="n">
        <v>0</v>
      </c>
      <c r="AJ443" s="14" t="n">
        <v>1</v>
      </c>
      <c r="AK443" s="14" t="n">
        <v>13.683</v>
      </c>
      <c r="AL443" s="14" t="n">
        <v>7.143</v>
      </c>
      <c r="AM443" s="14" t="n">
        <v>-8.122</v>
      </c>
      <c r="AN443" s="14" t="n">
        <v>6.228</v>
      </c>
      <c r="AO443" s="14" t="n">
        <v>0</v>
      </c>
      <c r="AP443" s="14" t="n">
        <v>0</v>
      </c>
      <c r="AQ443" s="14" t="n">
        <v>0.724</v>
      </c>
      <c r="AR443" s="14" t="n">
        <v>0.132</v>
      </c>
      <c r="AS443" s="14" t="n">
        <v>-0.057</v>
      </c>
      <c r="AT443" s="14" t="n">
        <v>0.748</v>
      </c>
      <c r="AU443" s="14" t="n">
        <v>0.12</v>
      </c>
      <c r="AV443" s="14" t="n">
        <v>1</v>
      </c>
      <c r="AW443" s="14" t="n">
        <v>0.75</v>
      </c>
      <c r="AX443" s="14" t="n">
        <v>0.132</v>
      </c>
      <c r="AY443" s="14" t="n">
        <v>0.01</v>
      </c>
      <c r="AZ443" s="14" t="n">
        <v>0.851</v>
      </c>
      <c r="BA443" s="14" t="n">
        <v>0.12</v>
      </c>
      <c r="BB443" s="14" t="n">
        <v>1</v>
      </c>
      <c r="BC443" s="14" t="n">
        <v>0.513</v>
      </c>
      <c r="BD443" s="14" t="n">
        <v>0.132</v>
      </c>
      <c r="BE443" s="14" t="n">
        <v>0.251</v>
      </c>
      <c r="BF443" s="14" t="n">
        <v>0.856</v>
      </c>
      <c r="BG443" s="14" t="n">
        <v>0.12</v>
      </c>
      <c r="BH443" s="14" t="n">
        <v>1</v>
      </c>
      <c r="BI443" s="14" t="n">
        <v>0.591</v>
      </c>
      <c r="BJ443" s="14" t="n">
        <v>0.132</v>
      </c>
      <c r="BK443" s="14" t="n">
        <v>0.052</v>
      </c>
      <c r="BL443" s="14" t="n">
        <v>0.709</v>
      </c>
      <c r="BM443" s="14" t="n">
        <v>0.12</v>
      </c>
      <c r="BN443" s="14" t="n">
        <v>1</v>
      </c>
      <c r="BO443" s="14" t="n">
        <v>0</v>
      </c>
      <c r="BP443" s="14" t="n">
        <v>0</v>
      </c>
      <c r="BQ443" s="14" t="n">
        <v>0.029</v>
      </c>
      <c r="BR443" s="14" t="n">
        <v>0</v>
      </c>
      <c r="BS443" s="14" t="n">
        <v>0.833</v>
      </c>
      <c r="BT443" s="14" t="n">
        <v>0</v>
      </c>
      <c r="BU443" s="14" t="n">
        <v>0</v>
      </c>
      <c r="BV443" s="14" t="n">
        <v>0.013</v>
      </c>
      <c r="BW443" s="14" t="n">
        <v>0.12</v>
      </c>
      <c r="BX443" s="14" t="n">
        <v>0.667</v>
      </c>
      <c r="BY443" s="14" t="n">
        <v>13.646</v>
      </c>
      <c r="BZ443" s="14" t="n">
        <v>0</v>
      </c>
      <c r="CA443" s="14" t="n">
        <v>13.646</v>
      </c>
      <c r="CB443" s="14" t="n">
        <v>0</v>
      </c>
      <c r="CC443" s="14" t="n">
        <v>82.58799999999999</v>
      </c>
      <c r="CD443" s="14" t="n">
        <v>7.95</v>
      </c>
      <c r="CE443" s="14" t="n">
        <v>5.146</v>
      </c>
      <c r="CF443" s="14" t="n">
        <v>96.682</v>
      </c>
      <c r="CG443" s="14" t="n">
        <v>0.12</v>
      </c>
      <c r="CH443" s="14" t="n">
        <v>1</v>
      </c>
      <c r="CI443" s="14" t="n">
        <v>0</v>
      </c>
      <c r="CJ443" s="14" t="n">
        <v>0</v>
      </c>
      <c r="CK443" s="14" t="n">
        <v>0</v>
      </c>
      <c r="CL443" s="14" t="n">
        <v>0</v>
      </c>
      <c r="CM443" s="14" t="n">
        <v>0</v>
      </c>
      <c r="CN443" s="14" t="n">
        <v>0</v>
      </c>
      <c r="CO443" s="14" t="n">
        <v>0</v>
      </c>
      <c r="CP443" s="14" t="n">
        <v>0.733</v>
      </c>
      <c r="CQ443" s="14" t="n">
        <v>1.387</v>
      </c>
      <c r="CR443" s="14" t="n">
        <v>0.058</v>
      </c>
      <c r="CS443" s="14" t="n">
        <v>5.529</v>
      </c>
      <c r="CT443" s="14" t="n">
        <v>3.027</v>
      </c>
      <c r="CU443" s="14" t="n">
        <v>10.168</v>
      </c>
    </row>
    <row r="444">
      <c r="A444" s="14" t="inlineStr">
        <is>
          <t>LAO2021</t>
        </is>
      </c>
      <c r="B444" s="14" t="inlineStr">
        <is>
          <t>LAO</t>
        </is>
      </c>
      <c r="C444" s="14" t="inlineStr">
        <is>
          <t>LAO</t>
        </is>
      </c>
      <c r="D444" s="14" t="inlineStr">
        <is>
          <t>Lao P.D.R.</t>
        </is>
      </c>
      <c r="E444" s="14" t="n">
        <v>2021</v>
      </c>
      <c r="F444" s="14" t="n">
        <v>0.1</v>
      </c>
      <c r="G444" s="14" t="n">
        <v>1.77</v>
      </c>
      <c r="H444" s="14" t="n">
        <v>0.572</v>
      </c>
      <c r="I444" s="14" t="n">
        <v>-1.157</v>
      </c>
      <c r="J444" s="14" t="n">
        <v>0.613</v>
      </c>
      <c r="K444" s="14" t="n">
        <v>0</v>
      </c>
      <c r="L444" s="14" t="n">
        <v>0</v>
      </c>
      <c r="M444" s="14" t="n">
        <v>2.913</v>
      </c>
      <c r="N444" s="14" t="n">
        <v>1.715</v>
      </c>
      <c r="O444" s="14" t="n">
        <v>-2.3</v>
      </c>
      <c r="P444" s="14" t="n">
        <v>0.613</v>
      </c>
      <c r="Q444" s="14" t="n">
        <v>0</v>
      </c>
      <c r="R444" s="14" t="n">
        <v>0</v>
      </c>
      <c r="S444" s="14" t="n">
        <v>4.628</v>
      </c>
      <c r="T444" s="14" t="n">
        <v>3.43</v>
      </c>
      <c r="U444" s="14" t="n">
        <v>0</v>
      </c>
      <c r="V444" s="14" t="n">
        <v>5.091</v>
      </c>
      <c r="W444" s="14" t="n">
        <v>0.1</v>
      </c>
      <c r="X444" s="14" t="n">
        <v>1</v>
      </c>
      <c r="Y444" s="14" t="n">
        <v>5.923</v>
      </c>
      <c r="Z444" s="14" t="n">
        <v>0.731</v>
      </c>
      <c r="AA444" s="14" t="n">
        <v>0</v>
      </c>
      <c r="AB444" s="14" t="n">
        <v>5.923</v>
      </c>
      <c r="AC444" s="14" t="n">
        <v>0</v>
      </c>
      <c r="AD444" s="14" t="n">
        <v>1</v>
      </c>
      <c r="AE444" s="14" t="n">
        <v>7.066</v>
      </c>
      <c r="AF444" s="14" t="n">
        <v>1.54</v>
      </c>
      <c r="AG444" s="14" t="n">
        <v>0</v>
      </c>
      <c r="AH444" s="14" t="n">
        <v>7.066</v>
      </c>
      <c r="AI444" s="14" t="n">
        <v>0</v>
      </c>
      <c r="AJ444" s="14" t="n">
        <v>1</v>
      </c>
      <c r="AK444" s="14" t="n">
        <v>13.926</v>
      </c>
      <c r="AL444" s="14" t="n">
        <v>7.226</v>
      </c>
      <c r="AM444" s="14" t="n">
        <v>0</v>
      </c>
      <c r="AN444" s="14" t="n">
        <v>15.318</v>
      </c>
      <c r="AO444" s="14" t="n">
        <v>0.1</v>
      </c>
      <c r="AP444" s="14" t="n">
        <v>1</v>
      </c>
      <c r="AQ444" s="14" t="n">
        <v>0.6</v>
      </c>
      <c r="AR444" s="14" t="n">
        <v>0.11</v>
      </c>
      <c r="AS444" s="14" t="n">
        <v>0.418</v>
      </c>
      <c r="AT444" s="14" t="n">
        <v>1.12</v>
      </c>
      <c r="AU444" s="14" t="n">
        <v>0.1</v>
      </c>
      <c r="AV444" s="14" t="n">
        <v>1</v>
      </c>
      <c r="AW444" s="14" t="n">
        <v>0.639</v>
      </c>
      <c r="AX444" s="14" t="n">
        <v>0.124</v>
      </c>
      <c r="AY444" s="14" t="n">
        <v>0.25</v>
      </c>
      <c r="AZ444" s="14" t="n">
        <v>0.979</v>
      </c>
      <c r="BA444" s="14" t="n">
        <v>0.1</v>
      </c>
      <c r="BB444" s="14" t="n">
        <v>1</v>
      </c>
      <c r="BC444" s="14" t="n">
        <v>0.44</v>
      </c>
      <c r="BD444" s="14" t="n">
        <v>0.114</v>
      </c>
      <c r="BE444" s="14" t="n">
        <v>0</v>
      </c>
      <c r="BF444" s="14" t="n">
        <v>0.484</v>
      </c>
      <c r="BG444" s="14" t="n">
        <v>0.1</v>
      </c>
      <c r="BH444" s="14" t="n">
        <v>1</v>
      </c>
      <c r="BI444" s="14" t="n">
        <v>0.5600000000000001</v>
      </c>
      <c r="BJ444" s="14" t="n">
        <v>0.114</v>
      </c>
      <c r="BK444" s="14" t="n">
        <v>0</v>
      </c>
      <c r="BL444" s="14" t="n">
        <v>0.616</v>
      </c>
      <c r="BM444" s="14" t="n">
        <v>0.1</v>
      </c>
      <c r="BN444" s="14" t="n">
        <v>1</v>
      </c>
      <c r="BO444" s="14" t="n">
        <v>0</v>
      </c>
      <c r="BP444" s="14" t="n">
        <v>0</v>
      </c>
      <c r="BQ444" s="14" t="n">
        <v>0.075</v>
      </c>
      <c r="BR444" s="14" t="n">
        <v>0</v>
      </c>
      <c r="BS444" s="14" t="n">
        <v>0.667</v>
      </c>
      <c r="BT444" s="14" t="n">
        <v>0</v>
      </c>
      <c r="BU444" s="14" t="n">
        <v>0</v>
      </c>
      <c r="BV444" s="14" t="n">
        <v>0.043</v>
      </c>
      <c r="BW444" s="14" t="n">
        <v>0.1</v>
      </c>
      <c r="BX444" s="14" t="n">
        <v>0.667</v>
      </c>
      <c r="BY444" s="14" t="n">
        <v>11.787</v>
      </c>
      <c r="BZ444" s="14" t="n">
        <v>0</v>
      </c>
      <c r="CA444" s="14" t="n">
        <v>11.787</v>
      </c>
      <c r="CB444" s="14" t="n">
        <v>0</v>
      </c>
      <c r="CC444" s="14" t="n">
        <v>81.69499999999999</v>
      </c>
      <c r="CD444" s="14" t="n">
        <v>7.95</v>
      </c>
      <c r="CE444" s="14" t="n">
        <v>13.857</v>
      </c>
      <c r="CF444" s="14" t="n">
        <v>105.107</v>
      </c>
      <c r="CG444" s="14" t="n">
        <v>0.1</v>
      </c>
      <c r="CH444" s="14" t="n">
        <v>1</v>
      </c>
      <c r="CI444" s="14" t="n">
        <v>0</v>
      </c>
      <c r="CJ444" s="14" t="n">
        <v>0</v>
      </c>
      <c r="CK444" s="14" t="n">
        <v>0</v>
      </c>
      <c r="CL444" s="14" t="n">
        <v>0</v>
      </c>
      <c r="CM444" s="14" t="n">
        <v>0</v>
      </c>
      <c r="CN444" s="14" t="n">
        <v>0</v>
      </c>
      <c r="CO444" s="14" t="n">
        <v>0</v>
      </c>
      <c r="CP444" s="14" t="n">
        <v>1</v>
      </c>
      <c r="CQ444" s="14" t="n">
        <v>1.198</v>
      </c>
      <c r="CR444" s="14" t="n">
        <v>0</v>
      </c>
      <c r="CS444" s="14" t="n">
        <v>4.776</v>
      </c>
      <c r="CT444" s="14" t="n">
        <v>3.604</v>
      </c>
      <c r="CU444" s="14" t="n">
        <v>9.407999999999999</v>
      </c>
    </row>
    <row r="445">
      <c r="A445" s="14" t="inlineStr">
        <is>
          <t>LAO2022</t>
        </is>
      </c>
      <c r="B445" s="14" t="inlineStr">
        <is>
          <t>LAO</t>
        </is>
      </c>
      <c r="C445" s="14" t="inlineStr">
        <is>
          <t>LAO</t>
        </is>
      </c>
      <c r="D445" s="14" t="inlineStr">
        <is>
          <t>Lao P.D.R.</t>
        </is>
      </c>
      <c r="E445" s="14" t="n">
        <v>2022</v>
      </c>
      <c r="F445" s="14" t="n">
        <v>0.1</v>
      </c>
      <c r="G445" s="14" t="n">
        <v>1.911</v>
      </c>
      <c r="H445" s="14" t="n">
        <v>0.617</v>
      </c>
      <c r="I445" s="14" t="n">
        <v>-1.249</v>
      </c>
      <c r="J445" s="14" t="n">
        <v>0.662</v>
      </c>
      <c r="K445" s="14" t="n">
        <v>0</v>
      </c>
      <c r="L445" s="14" t="n">
        <v>0</v>
      </c>
      <c r="M445" s="14" t="n">
        <v>3.146</v>
      </c>
      <c r="N445" s="14" t="n">
        <v>1.852</v>
      </c>
      <c r="O445" s="14" t="n">
        <v>-2.484</v>
      </c>
      <c r="P445" s="14" t="n">
        <v>0.662</v>
      </c>
      <c r="Q445" s="14" t="n">
        <v>0</v>
      </c>
      <c r="R445" s="14" t="n">
        <v>0</v>
      </c>
      <c r="S445" s="14" t="n">
        <v>4.998</v>
      </c>
      <c r="T445" s="14" t="n">
        <v>3.704</v>
      </c>
      <c r="U445" s="14" t="n">
        <v>0.037</v>
      </c>
      <c r="V445" s="14" t="n">
        <v>5.498</v>
      </c>
      <c r="W445" s="14" t="n">
        <v>0.1</v>
      </c>
      <c r="X445" s="14" t="n">
        <v>1</v>
      </c>
      <c r="Y445" s="14" t="n">
        <v>6.401</v>
      </c>
      <c r="Z445" s="14" t="n">
        <v>0.79</v>
      </c>
      <c r="AA445" s="14" t="n">
        <v>0</v>
      </c>
      <c r="AB445" s="14" t="n">
        <v>6.401</v>
      </c>
      <c r="AC445" s="14" t="n">
        <v>0</v>
      </c>
      <c r="AD445" s="14" t="n">
        <v>1</v>
      </c>
      <c r="AE445" s="14" t="n">
        <v>7.635</v>
      </c>
      <c r="AF445" s="14" t="n">
        <v>1.665</v>
      </c>
      <c r="AG445" s="14" t="n">
        <v>0</v>
      </c>
      <c r="AH445" s="14" t="n">
        <v>7.635</v>
      </c>
      <c r="AI445" s="14" t="n">
        <v>0</v>
      </c>
      <c r="AJ445" s="14" t="n">
        <v>1</v>
      </c>
      <c r="AK445" s="14" t="n">
        <v>15.043</v>
      </c>
      <c r="AL445" s="14" t="n">
        <v>7.806</v>
      </c>
      <c r="AM445" s="14" t="n">
        <v>0.111</v>
      </c>
      <c r="AN445" s="14" t="n">
        <v>16.548</v>
      </c>
      <c r="AO445" s="14" t="n">
        <v>0.1</v>
      </c>
      <c r="AP445" s="14" t="n">
        <v>1</v>
      </c>
      <c r="AQ445" s="14" t="n">
        <v>0.788</v>
      </c>
      <c r="AR445" s="14" t="n">
        <v>0.113</v>
      </c>
      <c r="AS445" s="14" t="n">
        <v>0.598</v>
      </c>
      <c r="AT445" s="14" t="n">
        <v>1.483</v>
      </c>
      <c r="AU445" s="14" t="n">
        <v>0.07000000000000001</v>
      </c>
      <c r="AV445" s="14" t="n">
        <v>1</v>
      </c>
      <c r="AW445" s="14" t="n">
        <v>0.839</v>
      </c>
      <c r="AX445" s="14" t="n">
        <v>0.109</v>
      </c>
      <c r="AY445" s="14" t="n">
        <v>0.362</v>
      </c>
      <c r="AZ445" s="14" t="n">
        <v>1.286</v>
      </c>
      <c r="BA445" s="14" t="n">
        <v>0.07000000000000001</v>
      </c>
      <c r="BB445" s="14" t="n">
        <v>1</v>
      </c>
      <c r="BC445" s="14" t="n">
        <v>0.589</v>
      </c>
      <c r="BD445" s="14" t="n">
        <v>0.123</v>
      </c>
      <c r="BE445" s="14" t="n">
        <v>0.004</v>
      </c>
      <c r="BF445" s="14" t="n">
        <v>0.647</v>
      </c>
      <c r="BG445" s="14" t="n">
        <v>0.1</v>
      </c>
      <c r="BH445" s="14" t="n">
        <v>1</v>
      </c>
      <c r="BI445" s="14" t="n">
        <v>0.6889999999999999</v>
      </c>
      <c r="BJ445" s="14" t="n">
        <v>0.123</v>
      </c>
      <c r="BK445" s="14" t="n">
        <v>0.005</v>
      </c>
      <c r="BL445" s="14" t="n">
        <v>0.758</v>
      </c>
      <c r="BM445" s="14" t="n">
        <v>0.1</v>
      </c>
      <c r="BN445" s="14" t="n">
        <v>1</v>
      </c>
      <c r="BO445" s="14" t="n">
        <v>0</v>
      </c>
      <c r="BP445" s="14" t="n">
        <v>0</v>
      </c>
      <c r="BQ445" s="14" t="n">
        <v>0.048</v>
      </c>
      <c r="BR445" s="14" t="n">
        <v>0</v>
      </c>
      <c r="BS445" s="14" t="n">
        <v>0.667</v>
      </c>
      <c r="BT445" s="14" t="n">
        <v>0</v>
      </c>
      <c r="BU445" s="14" t="n">
        <v>0</v>
      </c>
      <c r="BV445" s="14" t="n">
        <v>0.039</v>
      </c>
      <c r="BW445" s="14" t="n">
        <v>0.1</v>
      </c>
      <c r="BX445" s="14" t="n">
        <v>0.667</v>
      </c>
      <c r="BY445" s="14" t="n">
        <v>12.729</v>
      </c>
      <c r="BZ445" s="14" t="n">
        <v>0</v>
      </c>
      <c r="CA445" s="14" t="n">
        <v>12.729</v>
      </c>
      <c r="CB445" s="14" t="n">
        <v>0</v>
      </c>
      <c r="CC445" s="14" t="n">
        <v>102.477</v>
      </c>
      <c r="CD445" s="14" t="n">
        <v>7.95</v>
      </c>
      <c r="CE445" s="14" t="n">
        <v>14.528</v>
      </c>
      <c r="CF445" s="14" t="n">
        <v>127.76</v>
      </c>
      <c r="CG445" s="14" t="n">
        <v>0.1</v>
      </c>
      <c r="CH445" s="14" t="n">
        <v>1</v>
      </c>
      <c r="CI445" s="14" t="n">
        <v>0</v>
      </c>
      <c r="CJ445" s="14" t="n">
        <v>0</v>
      </c>
      <c r="CK445" s="14" t="n">
        <v>0</v>
      </c>
      <c r="CL445" s="14" t="n">
        <v>0</v>
      </c>
      <c r="CM445" s="14" t="n">
        <v>0</v>
      </c>
      <c r="CN445" s="14" t="n">
        <v>0</v>
      </c>
      <c r="CO445" s="14" t="n">
        <v>0</v>
      </c>
      <c r="CP445" s="14" t="n">
        <v>1</v>
      </c>
      <c r="CQ445" s="14" t="n">
        <v>1.294</v>
      </c>
      <c r="CR445" s="14" t="n">
        <v>0</v>
      </c>
      <c r="CS445" s="14" t="n">
        <v>5.158</v>
      </c>
      <c r="CT445" s="14" t="n">
        <v>7.554</v>
      </c>
      <c r="CU445" s="14" t="n">
        <v>16.097</v>
      </c>
    </row>
    <row r="446">
      <c r="A446" s="14" t="inlineStr">
        <is>
          <t>LAO2023</t>
        </is>
      </c>
      <c r="B446" s="14" t="inlineStr">
        <is>
          <t>LAO</t>
        </is>
      </c>
      <c r="C446" s="14" t="inlineStr">
        <is>
          <t>LAO</t>
        </is>
      </c>
      <c r="D446" s="14" t="inlineStr">
        <is>
          <t>Lao P.D.R.</t>
        </is>
      </c>
      <c r="E446" s="14" t="n">
        <v>2023</v>
      </c>
      <c r="F446" s="14" t="n">
        <v>0.1</v>
      </c>
      <c r="G446" s="14" t="n">
        <v>1.99</v>
      </c>
      <c r="H446" s="14" t="n">
        <v>0.643</v>
      </c>
      <c r="I446" s="14" t="n">
        <v>-1.301</v>
      </c>
      <c r="J446" s="14" t="n">
        <v>0.6889999999999999</v>
      </c>
      <c r="K446" s="14" t="n">
        <v>0</v>
      </c>
      <c r="L446" s="14" t="n">
        <v>0</v>
      </c>
      <c r="M446" s="14" t="n">
        <v>3.276</v>
      </c>
      <c r="N446" s="14" t="n">
        <v>1.928</v>
      </c>
      <c r="O446" s="14" t="n">
        <v>-2.587</v>
      </c>
      <c r="P446" s="14" t="n">
        <v>0.6889999999999999</v>
      </c>
      <c r="Q446" s="14" t="n">
        <v>0</v>
      </c>
      <c r="R446" s="14" t="n">
        <v>0</v>
      </c>
      <c r="S446" s="14" t="n">
        <v>5.205</v>
      </c>
      <c r="T446" s="14" t="n">
        <v>3.857</v>
      </c>
      <c r="U446" s="14" t="n">
        <v>0.058</v>
      </c>
      <c r="V446" s="14" t="n">
        <v>5.725</v>
      </c>
      <c r="W446" s="14" t="n">
        <v>0.1</v>
      </c>
      <c r="X446" s="14" t="n">
        <v>1</v>
      </c>
      <c r="Y446" s="14" t="n">
        <v>6.662</v>
      </c>
      <c r="Z446" s="14" t="n">
        <v>0.822</v>
      </c>
      <c r="AA446" s="14" t="n">
        <v>0</v>
      </c>
      <c r="AB446" s="14" t="n">
        <v>6.662</v>
      </c>
      <c r="AC446" s="14" t="n">
        <v>0</v>
      </c>
      <c r="AD446" s="14" t="n">
        <v>1</v>
      </c>
      <c r="AE446" s="14" t="n">
        <v>7.947</v>
      </c>
      <c r="AF446" s="14" t="n">
        <v>1.733</v>
      </c>
      <c r="AG446" s="14" t="n">
        <v>0</v>
      </c>
      <c r="AH446" s="14" t="n">
        <v>7.947</v>
      </c>
      <c r="AI446" s="14" t="n">
        <v>0</v>
      </c>
      <c r="AJ446" s="14" t="n">
        <v>1</v>
      </c>
      <c r="AK446" s="14" t="n">
        <v>15.661</v>
      </c>
      <c r="AL446" s="14" t="n">
        <v>8.125999999999999</v>
      </c>
      <c r="AM446" s="14" t="n">
        <v>0.173</v>
      </c>
      <c r="AN446" s="14" t="n">
        <v>17.227</v>
      </c>
      <c r="AO446" s="14" t="n">
        <v>0.1</v>
      </c>
      <c r="AP446" s="14" t="n">
        <v>1</v>
      </c>
      <c r="AQ446" s="14" t="n">
        <v>0.766</v>
      </c>
      <c r="AR446" s="14" t="n">
        <v>0.129</v>
      </c>
      <c r="AS446" s="14" t="n">
        <v>0.528</v>
      </c>
      <c r="AT446" s="14" t="n">
        <v>1.385</v>
      </c>
      <c r="AU446" s="14" t="n">
        <v>0.07000000000000001</v>
      </c>
      <c r="AV446" s="14" t="n">
        <v>1</v>
      </c>
      <c r="AW446" s="14" t="n">
        <v>0.765</v>
      </c>
      <c r="AX446" s="14" t="n">
        <v>0.131</v>
      </c>
      <c r="AY446" s="14" t="n">
        <v>0.319</v>
      </c>
      <c r="AZ446" s="14" t="n">
        <v>1.161</v>
      </c>
      <c r="BA446" s="14" t="n">
        <v>0.07000000000000001</v>
      </c>
      <c r="BB446" s="14" t="n">
        <v>1</v>
      </c>
      <c r="BC446" s="14" t="n">
        <v>0.527</v>
      </c>
      <c r="BD446" s="14" t="n">
        <v>0.129</v>
      </c>
      <c r="BE446" s="14" t="n">
        <v>0.006</v>
      </c>
      <c r="BF446" s="14" t="n">
        <v>0.58</v>
      </c>
      <c r="BG446" s="14" t="n">
        <v>0.1</v>
      </c>
      <c r="BH446" s="14" t="n">
        <v>1</v>
      </c>
      <c r="BI446" s="14" t="n">
        <v>0.64</v>
      </c>
      <c r="BJ446" s="14" t="n">
        <v>0.129</v>
      </c>
      <c r="BK446" s="14" t="n">
        <v>0.007</v>
      </c>
      <c r="BL446" s="14" t="n">
        <v>0.704</v>
      </c>
      <c r="BM446" s="14" t="n">
        <v>0.1</v>
      </c>
      <c r="BN446" s="14" t="n">
        <v>1</v>
      </c>
      <c r="BO446" s="14" t="n">
        <v>0</v>
      </c>
      <c r="BP446" s="14" t="n">
        <v>0</v>
      </c>
      <c r="BQ446" s="14" t="n">
        <v>0.039</v>
      </c>
      <c r="BR446" s="14" t="n">
        <v>0</v>
      </c>
      <c r="BS446" s="14" t="n">
        <v>0.667</v>
      </c>
      <c r="BT446" s="14" t="n">
        <v>0</v>
      </c>
      <c r="BU446" s="14" t="n">
        <v>0</v>
      </c>
      <c r="BV446" s="14" t="n">
        <v>0.032</v>
      </c>
      <c r="BW446" s="14" t="n">
        <v>0.1</v>
      </c>
      <c r="BX446" s="14" t="n">
        <v>0.667</v>
      </c>
      <c r="BY446" s="14" t="n">
        <v>13.254</v>
      </c>
      <c r="BZ446" s="14" t="n">
        <v>0</v>
      </c>
      <c r="CA446" s="14" t="n">
        <v>13.254</v>
      </c>
      <c r="CB446" s="14" t="n">
        <v>0</v>
      </c>
      <c r="CC446" s="14" t="n">
        <v>87.07899999999999</v>
      </c>
      <c r="CD446" s="14" t="n">
        <v>7.95</v>
      </c>
      <c r="CE446" s="14" t="n">
        <v>17.159</v>
      </c>
      <c r="CF446" s="14" t="n">
        <v>113.406</v>
      </c>
      <c r="CG446" s="14" t="n">
        <v>0.1</v>
      </c>
      <c r="CH446" s="14" t="n">
        <v>1</v>
      </c>
      <c r="CI446" s="14" t="n">
        <v>0</v>
      </c>
      <c r="CJ446" s="14" t="n">
        <v>0</v>
      </c>
      <c r="CK446" s="14" t="n">
        <v>0</v>
      </c>
      <c r="CL446" s="14" t="n">
        <v>0</v>
      </c>
      <c r="CM446" s="14" t="n">
        <v>0</v>
      </c>
      <c r="CN446" s="14" t="n">
        <v>0</v>
      </c>
      <c r="CO446" s="14" t="n">
        <v>0</v>
      </c>
      <c r="CP446" s="14" t="n">
        <v>1</v>
      </c>
      <c r="CQ446" s="14" t="n">
        <v>1.348</v>
      </c>
      <c r="CR446" s="14" t="n">
        <v>0</v>
      </c>
      <c r="CS446" s="14" t="n">
        <v>5.37</v>
      </c>
      <c r="CT446" s="14" t="n">
        <v>4.484</v>
      </c>
      <c r="CU446" s="14" t="n">
        <v>12.529</v>
      </c>
    </row>
    <row r="447">
      <c r="A447" s="14" t="inlineStr">
        <is>
          <t>LAO2024</t>
        </is>
      </c>
      <c r="B447" s="14" t="inlineStr">
        <is>
          <t>LAO</t>
        </is>
      </c>
      <c r="C447" s="14" t="inlineStr">
        <is>
          <t>LAO</t>
        </is>
      </c>
      <c r="D447" s="14" t="inlineStr">
        <is>
          <t>Lao P.D.R.</t>
        </is>
      </c>
      <c r="E447" s="14" t="n">
        <v>2024</v>
      </c>
      <c r="F447" s="14" t="n">
        <v>0.1</v>
      </c>
      <c r="G447" s="14" t="n">
        <v>2.049</v>
      </c>
      <c r="H447" s="14" t="n">
        <v>0.662</v>
      </c>
      <c r="I447" s="14" t="n">
        <v>-1.339</v>
      </c>
      <c r="J447" s="14" t="n">
        <v>0.71</v>
      </c>
      <c r="K447" s="14" t="n">
        <v>0</v>
      </c>
      <c r="L447" s="14" t="n">
        <v>0</v>
      </c>
      <c r="M447" s="14" t="n">
        <v>3.373</v>
      </c>
      <c r="N447" s="14" t="n">
        <v>1.985</v>
      </c>
      <c r="O447" s="14" t="n">
        <v>-2.663</v>
      </c>
      <c r="P447" s="14" t="n">
        <v>0.71</v>
      </c>
      <c r="Q447" s="14" t="n">
        <v>0</v>
      </c>
      <c r="R447" s="14" t="n">
        <v>0</v>
      </c>
      <c r="S447" s="14" t="n">
        <v>5.358</v>
      </c>
      <c r="T447" s="14" t="n">
        <v>3.971</v>
      </c>
      <c r="U447" s="14" t="n">
        <v>0.073</v>
      </c>
      <c r="V447" s="14" t="n">
        <v>5.894</v>
      </c>
      <c r="W447" s="14" t="n">
        <v>0.1</v>
      </c>
      <c r="X447" s="14" t="n">
        <v>1</v>
      </c>
      <c r="Y447" s="14" t="n">
        <v>6.857</v>
      </c>
      <c r="Z447" s="14" t="n">
        <v>0.846</v>
      </c>
      <c r="AA447" s="14" t="n">
        <v>0</v>
      </c>
      <c r="AB447" s="14" t="n">
        <v>6.857</v>
      </c>
      <c r="AC447" s="14" t="n">
        <v>0</v>
      </c>
      <c r="AD447" s="14" t="n">
        <v>1</v>
      </c>
      <c r="AE447" s="14" t="n">
        <v>8.18</v>
      </c>
      <c r="AF447" s="14" t="n">
        <v>1.783</v>
      </c>
      <c r="AG447" s="14" t="n">
        <v>0</v>
      </c>
      <c r="AH447" s="14" t="n">
        <v>8.18</v>
      </c>
      <c r="AI447" s="14" t="n">
        <v>0</v>
      </c>
      <c r="AJ447" s="14" t="n">
        <v>1</v>
      </c>
      <c r="AK447" s="14" t="n">
        <v>16.122</v>
      </c>
      <c r="AL447" s="14" t="n">
        <v>8.365</v>
      </c>
      <c r="AM447" s="14" t="n">
        <v>0.22</v>
      </c>
      <c r="AN447" s="14" t="n">
        <v>17.734</v>
      </c>
      <c r="AO447" s="14" t="n">
        <v>0.1</v>
      </c>
      <c r="AP447" s="14" t="n">
        <v>1</v>
      </c>
      <c r="AQ447" s="14" t="n">
        <v>0.78</v>
      </c>
      <c r="AR447" s="14" t="n">
        <v>0.142</v>
      </c>
      <c r="AS447" s="14" t="n">
        <v>0.529</v>
      </c>
      <c r="AT447" s="14" t="n">
        <v>1.439</v>
      </c>
      <c r="AU447" s="14" t="n">
        <v>0.1</v>
      </c>
      <c r="AV447" s="14" t="n">
        <v>1</v>
      </c>
      <c r="AW447" s="14" t="n">
        <v>0.711</v>
      </c>
      <c r="AX447" s="14" t="n">
        <v>0.131</v>
      </c>
      <c r="AY447" s="14" t="n">
        <v>0.302</v>
      </c>
      <c r="AZ447" s="14" t="n">
        <v>1.114</v>
      </c>
      <c r="BA447" s="14" t="n">
        <v>0.1</v>
      </c>
      <c r="BB447" s="14" t="n">
        <v>1</v>
      </c>
      <c r="BC447" s="14" t="n">
        <v>0.51</v>
      </c>
      <c r="BD447" s="14" t="n">
        <v>0.132</v>
      </c>
      <c r="BE447" s="14" t="n">
        <v>0.007</v>
      </c>
      <c r="BF447" s="14" t="n">
        <v>0.5610000000000001</v>
      </c>
      <c r="BG447" s="14" t="n">
        <v>0.1</v>
      </c>
      <c r="BH447" s="14" t="n">
        <v>1</v>
      </c>
      <c r="BI447" s="14" t="n">
        <v>0.652</v>
      </c>
      <c r="BJ447" s="14" t="n">
        <v>0.132</v>
      </c>
      <c r="BK447" s="14" t="n">
        <v>0.008999999999999999</v>
      </c>
      <c r="BL447" s="14" t="n">
        <v>0.717</v>
      </c>
      <c r="BM447" s="14" t="n">
        <v>0.1</v>
      </c>
      <c r="BN447" s="14" t="n">
        <v>1</v>
      </c>
      <c r="BO447" s="14" t="n">
        <v>0</v>
      </c>
      <c r="BP447" s="14" t="n">
        <v>0</v>
      </c>
      <c r="BQ447" s="14" t="n">
        <v>0.04</v>
      </c>
      <c r="BR447" s="14" t="n">
        <v>0</v>
      </c>
      <c r="BS447" s="14" t="n">
        <v>0.667</v>
      </c>
      <c r="BT447" s="14" t="n">
        <v>0</v>
      </c>
      <c r="BU447" s="14" t="n">
        <v>0</v>
      </c>
      <c r="BV447" s="14" t="n">
        <v>0.021</v>
      </c>
      <c r="BW447" s="14" t="n">
        <v>0.1</v>
      </c>
      <c r="BX447" s="14" t="n">
        <v>0.667</v>
      </c>
      <c r="BY447" s="14" t="n">
        <v>13.646</v>
      </c>
      <c r="BZ447" s="14" t="n">
        <v>0</v>
      </c>
      <c r="CA447" s="14" t="n">
        <v>13.646</v>
      </c>
      <c r="CB447" s="14" t="n">
        <v>0</v>
      </c>
      <c r="CC447" s="14" t="n">
        <v>86.38500000000001</v>
      </c>
      <c r="CD447" s="14" t="n">
        <v>7.95</v>
      </c>
      <c r="CE447" s="14" t="n">
        <v>18.192</v>
      </c>
      <c r="CF447" s="14" t="n">
        <v>113.489</v>
      </c>
      <c r="CG447" s="14" t="n">
        <v>0.1</v>
      </c>
      <c r="CH447" s="14" t="n">
        <v>1</v>
      </c>
      <c r="CI447" s="14" t="n">
        <v>0</v>
      </c>
      <c r="CJ447" s="14" t="n">
        <v>0</v>
      </c>
      <c r="CK447" s="14" t="n">
        <v>0</v>
      </c>
      <c r="CL447" s="14" t="n">
        <v>0</v>
      </c>
      <c r="CM447" s="14" t="n">
        <v>0</v>
      </c>
      <c r="CN447" s="14" t="n">
        <v>0</v>
      </c>
      <c r="CO447" s="14" t="n">
        <v>0</v>
      </c>
      <c r="CP447" s="14" t="n">
        <v>1</v>
      </c>
      <c r="CQ447" s="14" t="n">
        <v>1.387</v>
      </c>
      <c r="CR447" s="14" t="n">
        <v>0</v>
      </c>
      <c r="CS447" s="14" t="n">
        <v>5.529</v>
      </c>
      <c r="CT447" s="14" t="n">
        <v>3.509</v>
      </c>
      <c r="CU447" s="14" t="n">
        <v>10.896</v>
      </c>
    </row>
    <row r="448">
      <c r="A448" s="14" t="inlineStr">
        <is>
          <t>LVA2021</t>
        </is>
      </c>
      <c r="B448" s="14" t="inlineStr">
        <is>
          <t>LVA</t>
        </is>
      </c>
      <c r="C448" s="14" t="inlineStr">
        <is>
          <t>LVA</t>
        </is>
      </c>
      <c r="D448" s="14" t="inlineStr">
        <is>
          <t>Latvia</t>
        </is>
      </c>
      <c r="E448" s="14" t="n">
        <v>2021</v>
      </c>
      <c r="F448" s="14" t="n">
        <v>0.21</v>
      </c>
      <c r="G448" s="14" t="n">
        <v>7.696</v>
      </c>
      <c r="H448" s="14" t="n">
        <v>1.684</v>
      </c>
      <c r="I448" s="14" t="n">
        <v>1.122</v>
      </c>
      <c r="J448" s="14" t="n">
        <v>8.819000000000001</v>
      </c>
      <c r="K448" s="14" t="n">
        <v>0</v>
      </c>
      <c r="L448" s="14" t="n">
        <v>1</v>
      </c>
      <c r="M448" s="14" t="n">
        <v>12.8</v>
      </c>
      <c r="N448" s="14" t="n">
        <v>5.801</v>
      </c>
      <c r="O448" s="14" t="n">
        <v>1.88</v>
      </c>
      <c r="P448" s="14" t="n">
        <v>14.68</v>
      </c>
      <c r="Q448" s="14" t="n">
        <v>0</v>
      </c>
      <c r="R448" s="14" t="n">
        <v>1</v>
      </c>
      <c r="S448" s="14" t="n">
        <v>10.53</v>
      </c>
      <c r="T448" s="14" t="n">
        <v>6.526</v>
      </c>
      <c r="U448" s="14" t="n">
        <v>0.412</v>
      </c>
      <c r="V448" s="14" t="n">
        <v>13.24</v>
      </c>
      <c r="W448" s="14" t="n">
        <v>0.21</v>
      </c>
      <c r="X448" s="14" t="n">
        <v>1</v>
      </c>
      <c r="Y448" s="14" t="n">
        <v>19.845</v>
      </c>
      <c r="Z448" s="14" t="n">
        <v>2.192</v>
      </c>
      <c r="AA448" s="14" t="n">
        <v>-1.756</v>
      </c>
      <c r="AB448" s="14" t="n">
        <v>18.088</v>
      </c>
      <c r="AC448" s="14" t="n">
        <v>0</v>
      </c>
      <c r="AD448" s="14" t="n">
        <v>1</v>
      </c>
      <c r="AE448" s="14" t="n">
        <v>19.801</v>
      </c>
      <c r="AF448" s="14" t="n">
        <v>3.896</v>
      </c>
      <c r="AG448" s="14" t="n">
        <v>-1.713</v>
      </c>
      <c r="AH448" s="14" t="n">
        <v>18.088</v>
      </c>
      <c r="AI448" s="14" t="n">
        <v>0</v>
      </c>
      <c r="AJ448" s="14" t="n">
        <v>1</v>
      </c>
      <c r="AK448" s="14" t="n">
        <v>22.065</v>
      </c>
      <c r="AL448" s="14" t="n">
        <v>10.83</v>
      </c>
      <c r="AM448" s="14" t="n">
        <v>-12.148</v>
      </c>
      <c r="AN448" s="14" t="n">
        <v>12</v>
      </c>
      <c r="AO448" s="14" t="n">
        <v>0</v>
      </c>
      <c r="AP448" s="14" t="n">
        <v>0</v>
      </c>
      <c r="AQ448" s="14" t="n">
        <v>0.619</v>
      </c>
      <c r="AR448" s="14" t="n">
        <v>0.114</v>
      </c>
      <c r="AS448" s="14" t="n">
        <v>0.6889999999999999</v>
      </c>
      <c r="AT448" s="14" t="n">
        <v>1.583</v>
      </c>
      <c r="AU448" s="14" t="n">
        <v>0.21</v>
      </c>
      <c r="AV448" s="14" t="n">
        <v>1</v>
      </c>
      <c r="AW448" s="14" t="n">
        <v>0.599</v>
      </c>
      <c r="AX448" s="14" t="n">
        <v>0.114</v>
      </c>
      <c r="AY448" s="14" t="n">
        <v>0.602</v>
      </c>
      <c r="AZ448" s="14" t="n">
        <v>1.454</v>
      </c>
      <c r="BA448" s="14" t="n">
        <v>0.21</v>
      </c>
      <c r="BB448" s="14" t="n">
        <v>1</v>
      </c>
      <c r="BC448" s="14" t="n">
        <v>0.439</v>
      </c>
      <c r="BD448" s="14" t="n">
        <v>0.114</v>
      </c>
      <c r="BE448" s="14" t="n">
        <v>0.196</v>
      </c>
      <c r="BF448" s="14" t="n">
        <v>0.768</v>
      </c>
      <c r="BG448" s="14" t="n">
        <v>0.21</v>
      </c>
      <c r="BH448" s="14" t="n">
        <v>1</v>
      </c>
      <c r="BI448" s="14" t="n">
        <v>0.505</v>
      </c>
      <c r="BJ448" s="14" t="n">
        <v>0.114</v>
      </c>
      <c r="BK448" s="14" t="n">
        <v>0.388</v>
      </c>
      <c r="BL448" s="14" t="n">
        <v>1.08</v>
      </c>
      <c r="BM448" s="14" t="n">
        <v>0.21</v>
      </c>
      <c r="BN448" s="14" t="n">
        <v>1</v>
      </c>
      <c r="BO448" s="14" t="n">
        <v>0</v>
      </c>
      <c r="BP448" s="14" t="n">
        <v>0.015</v>
      </c>
      <c r="BQ448" s="14" t="n">
        <v>0.15</v>
      </c>
      <c r="BR448" s="14" t="n">
        <v>0</v>
      </c>
      <c r="BS448" s="14" t="n">
        <v>1</v>
      </c>
      <c r="BT448" s="14" t="n">
        <v>0</v>
      </c>
      <c r="BU448" s="14" t="n">
        <v>0.017</v>
      </c>
      <c r="BV448" s="14" t="n">
        <v>0.21</v>
      </c>
      <c r="BW448" s="14" t="n">
        <v>0.21</v>
      </c>
      <c r="BX448" s="14" t="n">
        <v>1</v>
      </c>
      <c r="BY448" s="14" t="n">
        <v>11.787</v>
      </c>
      <c r="BZ448" s="14" t="n">
        <v>0</v>
      </c>
      <c r="CA448" s="14" t="n">
        <v>11.787</v>
      </c>
      <c r="CB448" s="14" t="n">
        <v>0</v>
      </c>
      <c r="CC448" s="14" t="n">
        <v>78.125</v>
      </c>
      <c r="CD448" s="14" t="n">
        <v>7.95</v>
      </c>
      <c r="CE448" s="14" t="n">
        <v>46.319</v>
      </c>
      <c r="CF448" s="14" t="n">
        <v>150.577</v>
      </c>
      <c r="CG448" s="14" t="n">
        <v>0.21</v>
      </c>
      <c r="CH448" s="14" t="n">
        <v>1</v>
      </c>
      <c r="CI448" s="14" t="n">
        <v>0</v>
      </c>
      <c r="CJ448" s="14" t="n">
        <v>0</v>
      </c>
      <c r="CK448" s="14" t="n">
        <v>0</v>
      </c>
      <c r="CL448" s="14" t="n">
        <v>0</v>
      </c>
      <c r="CM448" s="14" t="n">
        <v>0</v>
      </c>
      <c r="CN448" s="14" t="n">
        <v>0</v>
      </c>
      <c r="CO448" s="14" t="n">
        <v>0</v>
      </c>
      <c r="CP448" s="14" t="n">
        <v>0</v>
      </c>
      <c r="CQ448" s="14" t="n">
        <v>1.198</v>
      </c>
      <c r="CR448" s="14" t="n">
        <v>0</v>
      </c>
      <c r="CS448" s="14" t="n">
        <v>4.776</v>
      </c>
      <c r="CT448" s="14" t="n">
        <v>3.196</v>
      </c>
      <c r="CU448" s="14" t="n">
        <v>9.923999999999999</v>
      </c>
    </row>
    <row r="449">
      <c r="A449" s="14" t="inlineStr">
        <is>
          <t>LVA2022</t>
        </is>
      </c>
      <c r="B449" s="14" t="inlineStr">
        <is>
          <t>LVA</t>
        </is>
      </c>
      <c r="C449" s="14" t="inlineStr">
        <is>
          <t>LVA</t>
        </is>
      </c>
      <c r="D449" s="14" t="inlineStr">
        <is>
          <t>Latvia</t>
        </is>
      </c>
      <c r="E449" s="14" t="n">
        <v>2022</v>
      </c>
      <c r="F449" s="14" t="n">
        <v>0.21</v>
      </c>
      <c r="G449" s="14" t="n">
        <v>14.772</v>
      </c>
      <c r="H449" s="14" t="n">
        <v>2.294</v>
      </c>
      <c r="I449" s="14" t="n">
        <v>9.361000000000001</v>
      </c>
      <c r="J449" s="14" t="n">
        <v>24.133</v>
      </c>
      <c r="K449" s="14" t="n">
        <v>0</v>
      </c>
      <c r="L449" s="14" t="n">
        <v>1</v>
      </c>
      <c r="M449" s="14" t="n">
        <v>24.235</v>
      </c>
      <c r="N449" s="14" t="n">
        <v>10.008</v>
      </c>
      <c r="O449" s="14" t="n">
        <v>8.893000000000001</v>
      </c>
      <c r="P449" s="14" t="n">
        <v>33.128</v>
      </c>
      <c r="Q449" s="14" t="n">
        <v>0</v>
      </c>
      <c r="R449" s="14" t="n">
        <v>1</v>
      </c>
      <c r="S449" s="14" t="n">
        <v>17.529</v>
      </c>
      <c r="T449" s="14" t="n">
        <v>8.585000000000001</v>
      </c>
      <c r="U449" s="14" t="n">
        <v>0.394</v>
      </c>
      <c r="V449" s="14" t="n">
        <v>21.687</v>
      </c>
      <c r="W449" s="14" t="n">
        <v>0.21</v>
      </c>
      <c r="X449" s="14" t="n">
        <v>1</v>
      </c>
      <c r="Y449" s="14" t="n">
        <v>44.636</v>
      </c>
      <c r="Z449" s="14" t="n">
        <v>4.683</v>
      </c>
      <c r="AA449" s="14" t="n">
        <v>-1.283</v>
      </c>
      <c r="AB449" s="14" t="n">
        <v>43.353</v>
      </c>
      <c r="AC449" s="14" t="n">
        <v>0</v>
      </c>
      <c r="AD449" s="14" t="n">
        <v>1</v>
      </c>
      <c r="AE449" s="14" t="n">
        <v>44.683</v>
      </c>
      <c r="AF449" s="14" t="n">
        <v>8.284000000000001</v>
      </c>
      <c r="AG449" s="14" t="n">
        <v>-1.331</v>
      </c>
      <c r="AH449" s="14" t="n">
        <v>43.353</v>
      </c>
      <c r="AI449" s="14" t="n">
        <v>0</v>
      </c>
      <c r="AJ449" s="14" t="n">
        <v>1</v>
      </c>
      <c r="AK449" s="14" t="n">
        <v>47.496</v>
      </c>
      <c r="AL449" s="14" t="n">
        <v>22.681</v>
      </c>
      <c r="AM449" s="14" t="n">
        <v>-28.421</v>
      </c>
      <c r="AN449" s="14" t="n">
        <v>23.08</v>
      </c>
      <c r="AO449" s="14" t="n">
        <v>0</v>
      </c>
      <c r="AP449" s="14" t="n">
        <v>0</v>
      </c>
      <c r="AQ449" s="14" t="n">
        <v>0.861</v>
      </c>
      <c r="AR449" s="14" t="n">
        <v>0.123</v>
      </c>
      <c r="AS449" s="14" t="n">
        <v>0.695</v>
      </c>
      <c r="AT449" s="14" t="n">
        <v>1.882</v>
      </c>
      <c r="AU449" s="14" t="n">
        <v>0.21</v>
      </c>
      <c r="AV449" s="14" t="n">
        <v>1</v>
      </c>
      <c r="AW449" s="14" t="n">
        <v>0.986</v>
      </c>
      <c r="AX449" s="14" t="n">
        <v>0.123</v>
      </c>
      <c r="AY449" s="14" t="n">
        <v>0.5629999999999999</v>
      </c>
      <c r="AZ449" s="14" t="n">
        <v>1.875</v>
      </c>
      <c r="BA449" s="14" t="n">
        <v>0.21</v>
      </c>
      <c r="BB449" s="14" t="n">
        <v>1</v>
      </c>
      <c r="BC449" s="14" t="n">
        <v>0.598</v>
      </c>
      <c r="BD449" s="14" t="n">
        <v>0.123</v>
      </c>
      <c r="BE449" s="14" t="n">
        <v>0.104</v>
      </c>
      <c r="BF449" s="14" t="n">
        <v>0.85</v>
      </c>
      <c r="BG449" s="14" t="n">
        <v>0.21</v>
      </c>
      <c r="BH449" s="14" t="n">
        <v>1</v>
      </c>
      <c r="BI449" s="14" t="n">
        <v>0.612</v>
      </c>
      <c r="BJ449" s="14" t="n">
        <v>0.123</v>
      </c>
      <c r="BK449" s="14" t="n">
        <v>0.646</v>
      </c>
      <c r="BL449" s="14" t="n">
        <v>1.523</v>
      </c>
      <c r="BM449" s="14" t="n">
        <v>0.21</v>
      </c>
      <c r="BN449" s="14" t="n">
        <v>1</v>
      </c>
      <c r="BO449" s="14" t="n">
        <v>0</v>
      </c>
      <c r="BP449" s="14" t="n">
        <v>-0.006</v>
      </c>
      <c r="BQ449" s="14" t="n">
        <v>0.162</v>
      </c>
      <c r="BR449" s="14" t="n">
        <v>0</v>
      </c>
      <c r="BS449" s="14" t="n">
        <v>1</v>
      </c>
      <c r="BT449" s="14" t="n">
        <v>0</v>
      </c>
      <c r="BU449" s="14" t="n">
        <v>-0.016</v>
      </c>
      <c r="BV449" s="14" t="n">
        <v>0.227</v>
      </c>
      <c r="BW449" s="14" t="n">
        <v>0.21</v>
      </c>
      <c r="BX449" s="14" t="n">
        <v>1</v>
      </c>
      <c r="BY449" s="14" t="n">
        <v>12.729</v>
      </c>
      <c r="BZ449" s="14" t="n">
        <v>0</v>
      </c>
      <c r="CA449" s="14" t="n">
        <v>12.729</v>
      </c>
      <c r="CB449" s="14" t="n">
        <v>0</v>
      </c>
      <c r="CC449" s="14" t="n">
        <v>97.90000000000001</v>
      </c>
      <c r="CD449" s="14" t="n">
        <v>7.95</v>
      </c>
      <c r="CE449" s="14" t="n">
        <v>117.716</v>
      </c>
      <c r="CF449" s="14" t="n">
        <v>260.896</v>
      </c>
      <c r="CG449" s="14" t="n">
        <v>0.21</v>
      </c>
      <c r="CH449" s="14" t="n">
        <v>1</v>
      </c>
      <c r="CI449" s="14" t="n">
        <v>0</v>
      </c>
      <c r="CJ449" s="14" t="n">
        <v>0</v>
      </c>
      <c r="CK449" s="14" t="n">
        <v>0</v>
      </c>
      <c r="CL449" s="14" t="n">
        <v>0</v>
      </c>
      <c r="CM449" s="14" t="n">
        <v>0</v>
      </c>
      <c r="CN449" s="14" t="n">
        <v>0</v>
      </c>
      <c r="CO449" s="14" t="n">
        <v>0</v>
      </c>
      <c r="CP449" s="14" t="n">
        <v>0</v>
      </c>
      <c r="CQ449" s="14" t="n">
        <v>1.294</v>
      </c>
      <c r="CR449" s="14" t="n">
        <v>0</v>
      </c>
      <c r="CS449" s="14" t="n">
        <v>5.158</v>
      </c>
      <c r="CT449" s="14" t="n">
        <v>8.084</v>
      </c>
      <c r="CU449" s="14" t="n">
        <v>34.623</v>
      </c>
    </row>
    <row r="450">
      <c r="A450" s="14" t="inlineStr">
        <is>
          <t>LVA2023</t>
        </is>
      </c>
      <c r="B450" s="14" t="inlineStr">
        <is>
          <t>LVA</t>
        </is>
      </c>
      <c r="C450" s="14" t="inlineStr">
        <is>
          <t>LVA</t>
        </is>
      </c>
      <c r="D450" s="14" t="inlineStr">
        <is>
          <t>Latvia</t>
        </is>
      </c>
      <c r="E450" s="14" t="n">
        <v>2023</v>
      </c>
      <c r="F450" s="14" t="n">
        <v>0.21</v>
      </c>
      <c r="G450" s="14" t="n">
        <v>11.055</v>
      </c>
      <c r="H450" s="14" t="n">
        <v>2.518</v>
      </c>
      <c r="I450" s="14" t="n">
        <v>10.692</v>
      </c>
      <c r="J450" s="14" t="n">
        <v>21.746</v>
      </c>
      <c r="K450" s="14" t="n">
        <v>0</v>
      </c>
      <c r="L450" s="14" t="n">
        <v>1</v>
      </c>
      <c r="M450" s="14" t="n">
        <v>18.447</v>
      </c>
      <c r="N450" s="14" t="n">
        <v>9.148999999999999</v>
      </c>
      <c r="O450" s="14" t="n">
        <v>10.159</v>
      </c>
      <c r="P450" s="14" t="n">
        <v>28.606</v>
      </c>
      <c r="Q450" s="14" t="n">
        <v>0</v>
      </c>
      <c r="R450" s="14" t="n">
        <v>1</v>
      </c>
      <c r="S450" s="14" t="n">
        <v>13.852</v>
      </c>
      <c r="T450" s="14" t="n">
        <v>8.686</v>
      </c>
      <c r="U450" s="14" t="n">
        <v>0.376</v>
      </c>
      <c r="V450" s="14" t="n">
        <v>17.216</v>
      </c>
      <c r="W450" s="14" t="n">
        <v>0.21</v>
      </c>
      <c r="X450" s="14" t="n">
        <v>1</v>
      </c>
      <c r="Y450" s="14" t="n">
        <v>24.508</v>
      </c>
      <c r="Z450" s="14" t="n">
        <v>2.745</v>
      </c>
      <c r="AA450" s="14" t="n">
        <v>8.243</v>
      </c>
      <c r="AB450" s="14" t="n">
        <v>32.751</v>
      </c>
      <c r="AC450" s="14" t="n">
        <v>0</v>
      </c>
      <c r="AD450" s="14" t="n">
        <v>1</v>
      </c>
      <c r="AE450" s="14" t="n">
        <v>24.607</v>
      </c>
      <c r="AF450" s="14" t="n">
        <v>4.901</v>
      </c>
      <c r="AG450" s="14" t="n">
        <v>8.144</v>
      </c>
      <c r="AH450" s="14" t="n">
        <v>32.751</v>
      </c>
      <c r="AI450" s="14" t="n">
        <v>0</v>
      </c>
      <c r="AJ450" s="14" t="n">
        <v>1</v>
      </c>
      <c r="AK450" s="14" t="n">
        <v>27.725</v>
      </c>
      <c r="AL450" s="14" t="n">
        <v>13.734</v>
      </c>
      <c r="AM450" s="14" t="n">
        <v>-11.619</v>
      </c>
      <c r="AN450" s="14" t="n">
        <v>19.487</v>
      </c>
      <c r="AO450" s="14" t="n">
        <v>0</v>
      </c>
      <c r="AP450" s="14" t="n">
        <v>0</v>
      </c>
      <c r="AQ450" s="14" t="n">
        <v>0.76</v>
      </c>
      <c r="AR450" s="14" t="n">
        <v>0.129</v>
      </c>
      <c r="AS450" s="14" t="n">
        <v>0.706</v>
      </c>
      <c r="AT450" s="14" t="n">
        <v>1.774</v>
      </c>
      <c r="AU450" s="14" t="n">
        <v>0.21</v>
      </c>
      <c r="AV450" s="14" t="n">
        <v>1</v>
      </c>
      <c r="AW450" s="14" t="n">
        <v>0.8110000000000001</v>
      </c>
      <c r="AX450" s="14" t="n">
        <v>0.129</v>
      </c>
      <c r="AY450" s="14" t="n">
        <v>0.613</v>
      </c>
      <c r="AZ450" s="14" t="n">
        <v>1.724</v>
      </c>
      <c r="BA450" s="14" t="n">
        <v>0.21</v>
      </c>
      <c r="BB450" s="14" t="n">
        <v>1</v>
      </c>
      <c r="BC450" s="14" t="n">
        <v>0.535</v>
      </c>
      <c r="BD450" s="14" t="n">
        <v>0.129</v>
      </c>
      <c r="BE450" s="14" t="n">
        <v>0.131</v>
      </c>
      <c r="BF450" s="14" t="n">
        <v>0.805</v>
      </c>
      <c r="BG450" s="14" t="n">
        <v>0.21</v>
      </c>
      <c r="BH450" s="14" t="n">
        <v>1</v>
      </c>
      <c r="BI450" s="14" t="n">
        <v>0.579</v>
      </c>
      <c r="BJ450" s="14" t="n">
        <v>0.129</v>
      </c>
      <c r="BK450" s="14" t="n">
        <v>0.582</v>
      </c>
      <c r="BL450" s="14" t="n">
        <v>1.406</v>
      </c>
      <c r="BM450" s="14" t="n">
        <v>0.21</v>
      </c>
      <c r="BN450" s="14" t="n">
        <v>1</v>
      </c>
      <c r="BO450" s="14" t="n">
        <v>0</v>
      </c>
      <c r="BP450" s="14" t="n">
        <v>-0.004</v>
      </c>
      <c r="BQ450" s="14" t="n">
        <v>0.169</v>
      </c>
      <c r="BR450" s="14" t="n">
        <v>0</v>
      </c>
      <c r="BS450" s="14" t="n">
        <v>1</v>
      </c>
      <c r="BT450" s="14" t="n">
        <v>0</v>
      </c>
      <c r="BU450" s="14" t="n">
        <v>-0.011</v>
      </c>
      <c r="BV450" s="14" t="n">
        <v>0.247</v>
      </c>
      <c r="BW450" s="14" t="n">
        <v>0.21</v>
      </c>
      <c r="BX450" s="14" t="n">
        <v>1</v>
      </c>
      <c r="BY450" s="14" t="n">
        <v>13.254</v>
      </c>
      <c r="BZ450" s="14" t="n">
        <v>0</v>
      </c>
      <c r="CA450" s="14" t="n">
        <v>13.254</v>
      </c>
      <c r="CB450" s="14" t="n">
        <v>0</v>
      </c>
      <c r="CC450" s="14" t="n">
        <v>83.248</v>
      </c>
      <c r="CD450" s="14" t="n">
        <v>7.95</v>
      </c>
      <c r="CE450" s="14" t="n">
        <v>117.476</v>
      </c>
      <c r="CF450" s="14" t="n">
        <v>242.876</v>
      </c>
      <c r="CG450" s="14" t="n">
        <v>0.21</v>
      </c>
      <c r="CH450" s="14" t="n">
        <v>1</v>
      </c>
      <c r="CI450" s="14" t="n">
        <v>0</v>
      </c>
      <c r="CJ450" s="14" t="n">
        <v>0</v>
      </c>
      <c r="CK450" s="14" t="n">
        <v>0</v>
      </c>
      <c r="CL450" s="14" t="n">
        <v>0</v>
      </c>
      <c r="CM450" s="14" t="n">
        <v>0</v>
      </c>
      <c r="CN450" s="14" t="n">
        <v>0</v>
      </c>
      <c r="CO450" s="14" t="n">
        <v>0</v>
      </c>
      <c r="CP450" s="14" t="n">
        <v>0</v>
      </c>
      <c r="CQ450" s="14" t="n">
        <v>1.348</v>
      </c>
      <c r="CR450" s="14" t="n">
        <v>0</v>
      </c>
      <c r="CS450" s="14" t="n">
        <v>5.37</v>
      </c>
      <c r="CT450" s="14" t="n">
        <v>5.839</v>
      </c>
      <c r="CU450" s="14" t="n">
        <v>14.444</v>
      </c>
    </row>
    <row r="451">
      <c r="A451" s="14" t="inlineStr">
        <is>
          <t>LVA2024</t>
        </is>
      </c>
      <c r="B451" s="14" t="inlineStr">
        <is>
          <t>LVA</t>
        </is>
      </c>
      <c r="C451" s="14" t="inlineStr">
        <is>
          <t>LVA</t>
        </is>
      </c>
      <c r="D451" s="14" t="inlineStr">
        <is>
          <t>Latvia</t>
        </is>
      </c>
      <c r="E451" s="14" t="n">
        <v>2024</v>
      </c>
      <c r="F451" s="14" t="n">
        <v>0.21</v>
      </c>
      <c r="G451" s="14" t="n">
        <v>10.254</v>
      </c>
      <c r="H451" s="14" t="n">
        <v>2.598</v>
      </c>
      <c r="I451" s="14" t="n">
        <v>7.508</v>
      </c>
      <c r="J451" s="14" t="n">
        <v>17.762</v>
      </c>
      <c r="K451" s="14" t="n">
        <v>0</v>
      </c>
      <c r="L451" s="14" t="n">
        <v>1</v>
      </c>
      <c r="M451" s="14" t="n">
        <v>17.287</v>
      </c>
      <c r="N451" s="14" t="n">
        <v>9.417</v>
      </c>
      <c r="O451" s="14" t="n">
        <v>6.896</v>
      </c>
      <c r="P451" s="14" t="n">
        <v>24.183</v>
      </c>
      <c r="Q451" s="14" t="n">
        <v>0</v>
      </c>
      <c r="R451" s="14" t="n">
        <v>1</v>
      </c>
      <c r="S451" s="14" t="n">
        <v>12.997</v>
      </c>
      <c r="T451" s="14" t="n">
        <v>8.605</v>
      </c>
      <c r="U451" s="14" t="n">
        <v>0.388</v>
      </c>
      <c r="V451" s="14" t="n">
        <v>16.196</v>
      </c>
      <c r="W451" s="14" t="n">
        <v>0.21</v>
      </c>
      <c r="X451" s="14" t="n">
        <v>1</v>
      </c>
      <c r="Y451" s="14" t="n">
        <v>25.808</v>
      </c>
      <c r="Z451" s="14" t="n">
        <v>3.259</v>
      </c>
      <c r="AA451" s="14" t="n">
        <v>4.103</v>
      </c>
      <c r="AB451" s="14" t="n">
        <v>29.911</v>
      </c>
      <c r="AC451" s="14" t="n">
        <v>0</v>
      </c>
      <c r="AD451" s="14" t="n">
        <v>1</v>
      </c>
      <c r="AE451" s="14" t="n">
        <v>25.808</v>
      </c>
      <c r="AF451" s="14" t="n">
        <v>5.653</v>
      </c>
      <c r="AG451" s="14" t="n">
        <v>4.103</v>
      </c>
      <c r="AH451" s="14" t="n">
        <v>29.911</v>
      </c>
      <c r="AI451" s="14" t="n">
        <v>0</v>
      </c>
      <c r="AJ451" s="14" t="n">
        <v>1</v>
      </c>
      <c r="AK451" s="14" t="n">
        <v>25.808</v>
      </c>
      <c r="AL451" s="14" t="n">
        <v>13.127</v>
      </c>
      <c r="AM451" s="14" t="n">
        <v>-9.726000000000001</v>
      </c>
      <c r="AN451" s="14" t="n">
        <v>19.46</v>
      </c>
      <c r="AO451" s="14" t="n">
        <v>0</v>
      </c>
      <c r="AP451" s="14" t="n">
        <v>0</v>
      </c>
      <c r="AQ451" s="14" t="n">
        <v>0.724</v>
      </c>
      <c r="AR451" s="14" t="n">
        <v>0.132</v>
      </c>
      <c r="AS451" s="14" t="n">
        <v>0.726</v>
      </c>
      <c r="AT451" s="14" t="n">
        <v>1.755</v>
      </c>
      <c r="AU451" s="14" t="n">
        <v>0.21</v>
      </c>
      <c r="AV451" s="14" t="n">
        <v>1</v>
      </c>
      <c r="AW451" s="14" t="n">
        <v>0.75</v>
      </c>
      <c r="AX451" s="14" t="n">
        <v>0.132</v>
      </c>
      <c r="AY451" s="14" t="n">
        <v>0.665</v>
      </c>
      <c r="AZ451" s="14" t="n">
        <v>1.712</v>
      </c>
      <c r="BA451" s="14" t="n">
        <v>0.21</v>
      </c>
      <c r="BB451" s="14" t="n">
        <v>1</v>
      </c>
      <c r="BC451" s="14" t="n">
        <v>0.513</v>
      </c>
      <c r="BD451" s="14" t="n">
        <v>0.132</v>
      </c>
      <c r="BE451" s="14" t="n">
        <v>0.152</v>
      </c>
      <c r="BF451" s="14" t="n">
        <v>0.805</v>
      </c>
      <c r="BG451" s="14" t="n">
        <v>0.21</v>
      </c>
      <c r="BH451" s="14" t="n">
        <v>1</v>
      </c>
      <c r="BI451" s="14" t="n">
        <v>0.591</v>
      </c>
      <c r="BJ451" s="14" t="n">
        <v>0.132</v>
      </c>
      <c r="BK451" s="14" t="n">
        <v>0.518</v>
      </c>
      <c r="BL451" s="14" t="n">
        <v>1.343</v>
      </c>
      <c r="BM451" s="14" t="n">
        <v>0.21</v>
      </c>
      <c r="BN451" s="14" t="n">
        <v>1</v>
      </c>
      <c r="BO451" s="14" t="n">
        <v>0</v>
      </c>
      <c r="BP451" s="14" t="n">
        <v>0.002</v>
      </c>
      <c r="BQ451" s="14" t="n">
        <v>0.185</v>
      </c>
      <c r="BR451" s="14" t="n">
        <v>0</v>
      </c>
      <c r="BS451" s="14" t="n">
        <v>1</v>
      </c>
      <c r="BT451" s="14" t="n">
        <v>0</v>
      </c>
      <c r="BU451" s="14" t="n">
        <v>-0.008</v>
      </c>
      <c r="BV451" s="14" t="n">
        <v>0.266</v>
      </c>
      <c r="BW451" s="14" t="n">
        <v>0.21</v>
      </c>
      <c r="BX451" s="14" t="n">
        <v>1</v>
      </c>
      <c r="BY451" s="14" t="n">
        <v>13.646</v>
      </c>
      <c r="BZ451" s="14" t="n">
        <v>0</v>
      </c>
      <c r="CA451" s="14" t="n">
        <v>13.646</v>
      </c>
      <c r="CB451" s="14" t="n">
        <v>0</v>
      </c>
      <c r="CC451" s="14" t="n">
        <v>82.58799999999999</v>
      </c>
      <c r="CD451" s="14" t="n">
        <v>7.95</v>
      </c>
      <c r="CE451" s="14" t="n">
        <v>104.908</v>
      </c>
      <c r="CF451" s="14" t="n">
        <v>226.87</v>
      </c>
      <c r="CG451" s="14" t="n">
        <v>0.21</v>
      </c>
      <c r="CH451" s="14" t="n">
        <v>1</v>
      </c>
      <c r="CI451" s="14" t="n">
        <v>0</v>
      </c>
      <c r="CJ451" s="14" t="n">
        <v>0</v>
      </c>
      <c r="CK451" s="14" t="n">
        <v>0</v>
      </c>
      <c r="CL451" s="14" t="n">
        <v>0</v>
      </c>
      <c r="CM451" s="14" t="n">
        <v>0</v>
      </c>
      <c r="CN451" s="14" t="n">
        <v>0</v>
      </c>
      <c r="CO451" s="14" t="n">
        <v>0</v>
      </c>
      <c r="CP451" s="14" t="n">
        <v>0</v>
      </c>
      <c r="CQ451" s="14" t="n">
        <v>1.387</v>
      </c>
      <c r="CR451" s="14" t="n">
        <v>0</v>
      </c>
      <c r="CS451" s="14" t="n">
        <v>5.529</v>
      </c>
      <c r="CT451" s="14" t="n">
        <v>6.097</v>
      </c>
      <c r="CU451" s="14" t="n">
        <v>10.123</v>
      </c>
    </row>
    <row r="452">
      <c r="A452" s="14" t="inlineStr">
        <is>
          <t>LBN2021</t>
        </is>
      </c>
      <c r="B452" s="14" t="inlineStr">
        <is>
          <t>LBN</t>
        </is>
      </c>
      <c r="C452" s="14" t="inlineStr">
        <is>
          <t>LBN</t>
        </is>
      </c>
      <c r="D452" s="14" t="inlineStr">
        <is>
          <t>Lebanon</t>
        </is>
      </c>
      <c r="E452" s="14" t="n">
        <v>2021</v>
      </c>
      <c r="F452" s="14" t="n">
        <v>0.11</v>
      </c>
      <c r="G452" s="14" t="n">
        <v>5.897</v>
      </c>
      <c r="H452" s="14" t="n">
        <v>1.143</v>
      </c>
      <c r="I452" s="14" t="n">
        <v>0</v>
      </c>
      <c r="J452" s="14" t="n">
        <v>5.897</v>
      </c>
      <c r="K452" s="14" t="n">
        <v>0</v>
      </c>
      <c r="L452" s="14" t="n">
        <v>1</v>
      </c>
      <c r="M452" s="14" t="n">
        <v>7.964</v>
      </c>
      <c r="N452" s="14" t="n">
        <v>3.43</v>
      </c>
      <c r="O452" s="14" t="n">
        <v>0</v>
      </c>
      <c r="P452" s="14" t="n">
        <v>7.964</v>
      </c>
      <c r="Q452" s="14" t="n">
        <v>0</v>
      </c>
      <c r="R452" s="14" t="n">
        <v>1</v>
      </c>
      <c r="S452" s="14" t="n">
        <v>11.613</v>
      </c>
      <c r="T452" s="14" t="n">
        <v>6.86</v>
      </c>
      <c r="U452" s="14" t="n">
        <v>0</v>
      </c>
      <c r="V452" s="14" t="n">
        <v>12.891</v>
      </c>
      <c r="W452" s="14" t="n">
        <v>0.11</v>
      </c>
      <c r="X452" s="14" t="n">
        <v>1</v>
      </c>
      <c r="Y452" s="14" t="n">
        <v>15.305</v>
      </c>
      <c r="Z452" s="14" t="n">
        <v>2.497</v>
      </c>
      <c r="AA452" s="14" t="n">
        <v>0</v>
      </c>
      <c r="AB452" s="14" t="n">
        <v>15.305</v>
      </c>
      <c r="AC452" s="14" t="n">
        <v>0</v>
      </c>
      <c r="AD452" s="14" t="n">
        <v>1</v>
      </c>
      <c r="AE452" s="14" t="n">
        <v>16.449</v>
      </c>
      <c r="AF452" s="14" t="n">
        <v>4.508</v>
      </c>
      <c r="AG452" s="14" t="n">
        <v>0</v>
      </c>
      <c r="AH452" s="14" t="n">
        <v>16.449</v>
      </c>
      <c r="AI452" s="14" t="n">
        <v>0</v>
      </c>
      <c r="AJ452" s="14" t="n">
        <v>1</v>
      </c>
      <c r="AK452" s="14" t="n">
        <v>23.309</v>
      </c>
      <c r="AL452" s="14" t="n">
        <v>13.555</v>
      </c>
      <c r="AM452" s="14" t="n">
        <v>0</v>
      </c>
      <c r="AN452" s="14" t="n">
        <v>25.872</v>
      </c>
      <c r="AO452" s="14" t="n">
        <v>0.11</v>
      </c>
      <c r="AP452" s="14" t="n">
        <v>1</v>
      </c>
      <c r="AQ452" s="14" t="n">
        <v>0.621</v>
      </c>
      <c r="AR452" s="14" t="n">
        <v>0.114</v>
      </c>
      <c r="AS452" s="14" t="n">
        <v>0.16</v>
      </c>
      <c r="AT452" s="14" t="n">
        <v>0.867</v>
      </c>
      <c r="AU452" s="14" t="n">
        <v>0.11</v>
      </c>
      <c r="AV452" s="14" t="n">
        <v>1</v>
      </c>
      <c r="AW452" s="14" t="n">
        <v>0.593</v>
      </c>
      <c r="AX452" s="14" t="n">
        <v>0.114</v>
      </c>
      <c r="AY452" s="14" t="n">
        <v>0.306</v>
      </c>
      <c r="AZ452" s="14" t="n">
        <v>0.998</v>
      </c>
      <c r="BA452" s="14" t="n">
        <v>0</v>
      </c>
      <c r="BB452" s="14" t="n">
        <v>1</v>
      </c>
      <c r="BC452" s="14" t="n">
        <v>0.44</v>
      </c>
      <c r="BD452" s="14" t="n">
        <v>0.114</v>
      </c>
      <c r="BE452" s="14" t="n">
        <v>-0.013</v>
      </c>
      <c r="BF452" s="14" t="n">
        <v>0.474</v>
      </c>
      <c r="BG452" s="14" t="n">
        <v>0.11</v>
      </c>
      <c r="BH452" s="14" t="n">
        <v>1</v>
      </c>
      <c r="BI452" s="14" t="n">
        <v>0.5600000000000001</v>
      </c>
      <c r="BJ452" s="14" t="n">
        <v>0.114</v>
      </c>
      <c r="BK452" s="14" t="n">
        <v>0</v>
      </c>
      <c r="BL452" s="14" t="n">
        <v>0.622</v>
      </c>
      <c r="BM452" s="14" t="n">
        <v>0.11</v>
      </c>
      <c r="BN452" s="14" t="n">
        <v>1</v>
      </c>
      <c r="BO452" s="14" t="n">
        <v>0</v>
      </c>
      <c r="BP452" s="14" t="n">
        <v>0</v>
      </c>
      <c r="BQ452" s="14" t="n">
        <v>0.076</v>
      </c>
      <c r="BR452" s="14" t="n">
        <v>0</v>
      </c>
      <c r="BS452" s="14" t="n">
        <v>0.667</v>
      </c>
      <c r="BT452" s="14" t="n">
        <v>0</v>
      </c>
      <c r="BU452" s="14" t="n">
        <v>0</v>
      </c>
      <c r="BV452" s="14" t="n">
        <v>0.036</v>
      </c>
      <c r="BW452" s="14" t="n">
        <v>0.11</v>
      </c>
      <c r="BX452" s="14" t="n">
        <v>0.667</v>
      </c>
      <c r="BY452" s="14" t="n">
        <v>11.787</v>
      </c>
      <c r="BZ452" s="14" t="n">
        <v>0</v>
      </c>
      <c r="CA452" s="14" t="n">
        <v>11.787</v>
      </c>
      <c r="CB452" s="14" t="n">
        <v>0</v>
      </c>
      <c r="CC452" s="14" t="n">
        <v>81.69499999999999</v>
      </c>
      <c r="CD452" s="14" t="n">
        <v>7.95</v>
      </c>
      <c r="CE452" s="14" t="n">
        <v>0</v>
      </c>
      <c r="CF452" s="14" t="n">
        <v>90.682</v>
      </c>
      <c r="CG452" s="14" t="n">
        <v>0.11</v>
      </c>
      <c r="CH452" s="14" t="n">
        <v>1</v>
      </c>
      <c r="CI452" s="14" t="n">
        <v>0</v>
      </c>
      <c r="CJ452" s="14" t="n">
        <v>0</v>
      </c>
      <c r="CK452" s="14" t="n">
        <v>0</v>
      </c>
      <c r="CL452" s="14" t="n">
        <v>0</v>
      </c>
      <c r="CM452" s="14" t="n">
        <v>0</v>
      </c>
      <c r="CN452" s="14" t="n">
        <v>0</v>
      </c>
      <c r="CO452" s="14" t="n">
        <v>0</v>
      </c>
      <c r="CP452" s="14" t="n">
        <v>0</v>
      </c>
      <c r="CQ452" s="14" t="n">
        <v>1.198</v>
      </c>
      <c r="CR452" s="14" t="n">
        <v>0</v>
      </c>
      <c r="CS452" s="14" t="n">
        <v>4.776</v>
      </c>
      <c r="CT452" s="14" t="n">
        <v>4.753</v>
      </c>
      <c r="CU452" s="14" t="n">
        <v>14.162</v>
      </c>
    </row>
    <row r="453">
      <c r="A453" s="14" t="inlineStr">
        <is>
          <t>LBN2022</t>
        </is>
      </c>
      <c r="B453" s="14" t="inlineStr">
        <is>
          <t>LBN</t>
        </is>
      </c>
      <c r="C453" s="14" t="inlineStr">
        <is>
          <t>LBN</t>
        </is>
      </c>
      <c r="D453" s="14" t="inlineStr">
        <is>
          <t>Lebanon</t>
        </is>
      </c>
      <c r="E453" s="14" t="n">
        <v>2022</v>
      </c>
      <c r="F453" s="14" t="n">
        <v>0.11</v>
      </c>
      <c r="G453" s="14" t="n">
        <v>11.72</v>
      </c>
      <c r="H453" s="14" t="n">
        <v>1.235</v>
      </c>
      <c r="I453" s="14" t="n">
        <v>0</v>
      </c>
      <c r="J453" s="14" t="n">
        <v>11.72</v>
      </c>
      <c r="K453" s="14" t="n">
        <v>0</v>
      </c>
      <c r="L453" s="14" t="n">
        <v>1</v>
      </c>
      <c r="M453" s="14" t="n">
        <v>9.782999999999999</v>
      </c>
      <c r="N453" s="14" t="n">
        <v>3.704</v>
      </c>
      <c r="O453" s="14" t="n">
        <v>0</v>
      </c>
      <c r="P453" s="14" t="n">
        <v>9.782999999999999</v>
      </c>
      <c r="Q453" s="14" t="n">
        <v>0</v>
      </c>
      <c r="R453" s="14" t="n">
        <v>1</v>
      </c>
      <c r="S453" s="14" t="n">
        <v>17.893</v>
      </c>
      <c r="T453" s="14" t="n">
        <v>7.408</v>
      </c>
      <c r="U453" s="14" t="n">
        <v>0.146</v>
      </c>
      <c r="V453" s="14" t="n">
        <v>19.862</v>
      </c>
      <c r="W453" s="14" t="n">
        <v>0.11</v>
      </c>
      <c r="X453" s="14" t="n">
        <v>1</v>
      </c>
      <c r="Y453" s="14" t="n">
        <v>31.56</v>
      </c>
      <c r="Z453" s="14" t="n">
        <v>5.148</v>
      </c>
      <c r="AA453" s="14" t="n">
        <v>0</v>
      </c>
      <c r="AB453" s="14" t="n">
        <v>31.56</v>
      </c>
      <c r="AC453" s="14" t="n">
        <v>0</v>
      </c>
      <c r="AD453" s="14" t="n">
        <v>1</v>
      </c>
      <c r="AE453" s="14" t="n">
        <v>32.795</v>
      </c>
      <c r="AF453" s="14" t="n">
        <v>8.988</v>
      </c>
      <c r="AG453" s="14" t="n">
        <v>0</v>
      </c>
      <c r="AH453" s="14" t="n">
        <v>32.795</v>
      </c>
      <c r="AI453" s="14" t="n">
        <v>0</v>
      </c>
      <c r="AJ453" s="14" t="n">
        <v>1</v>
      </c>
      <c r="AK453" s="14" t="n">
        <v>40.203</v>
      </c>
      <c r="AL453" s="14" t="n">
        <v>23.38</v>
      </c>
      <c r="AM453" s="14" t="n">
        <v>0.327</v>
      </c>
      <c r="AN453" s="14" t="n">
        <v>44.626</v>
      </c>
      <c r="AO453" s="14" t="n">
        <v>0.11</v>
      </c>
      <c r="AP453" s="14" t="n">
        <v>1</v>
      </c>
      <c r="AQ453" s="14" t="n">
        <v>0.847</v>
      </c>
      <c r="AR453" s="14" t="n">
        <v>0.123</v>
      </c>
      <c r="AS453" s="14" t="n">
        <v>0.164</v>
      </c>
      <c r="AT453" s="14" t="n">
        <v>1.113</v>
      </c>
      <c r="AU453" s="14" t="n">
        <v>0.11</v>
      </c>
      <c r="AV453" s="14" t="n">
        <v>1</v>
      </c>
      <c r="AW453" s="14" t="n">
        <v>0.947</v>
      </c>
      <c r="AX453" s="14" t="n">
        <v>0.123</v>
      </c>
      <c r="AY453" s="14" t="n">
        <v>0.124</v>
      </c>
      <c r="AZ453" s="14" t="n">
        <v>1.071</v>
      </c>
      <c r="BA453" s="14" t="n">
        <v>0</v>
      </c>
      <c r="BB453" s="14" t="n">
        <v>1</v>
      </c>
      <c r="BC453" s="14" t="n">
        <v>0.589</v>
      </c>
      <c r="BD453" s="14" t="n">
        <v>0.123</v>
      </c>
      <c r="BE453" s="14" t="n">
        <v>-0.02</v>
      </c>
      <c r="BF453" s="14" t="n">
        <v>0.625</v>
      </c>
      <c r="BG453" s="14" t="n">
        <v>0.11</v>
      </c>
      <c r="BH453" s="14" t="n">
        <v>1</v>
      </c>
      <c r="BI453" s="14" t="n">
        <v>0.6889999999999999</v>
      </c>
      <c r="BJ453" s="14" t="n">
        <v>0.123</v>
      </c>
      <c r="BK453" s="14" t="n">
        <v>0.006</v>
      </c>
      <c r="BL453" s="14" t="n">
        <v>0.765</v>
      </c>
      <c r="BM453" s="14" t="n">
        <v>0.11</v>
      </c>
      <c r="BN453" s="14" t="n">
        <v>1</v>
      </c>
      <c r="BO453" s="14" t="n">
        <v>0</v>
      </c>
      <c r="BP453" s="14" t="n">
        <v>0</v>
      </c>
      <c r="BQ453" s="14" t="n">
        <v>0.015</v>
      </c>
      <c r="BR453" s="14" t="n">
        <v>0</v>
      </c>
      <c r="BS453" s="14" t="n">
        <v>0.667</v>
      </c>
      <c r="BT453" s="14" t="n">
        <v>0</v>
      </c>
      <c r="BU453" s="14" t="n">
        <v>0</v>
      </c>
      <c r="BV453" s="14" t="n">
        <v>0.007</v>
      </c>
      <c r="BW453" s="14" t="n">
        <v>0.11</v>
      </c>
      <c r="BX453" s="14" t="n">
        <v>0.667</v>
      </c>
      <c r="BY453" s="14" t="n">
        <v>12.729</v>
      </c>
      <c r="BZ453" s="14" t="n">
        <v>0</v>
      </c>
      <c r="CA453" s="14" t="n">
        <v>12.729</v>
      </c>
      <c r="CB453" s="14" t="n">
        <v>0</v>
      </c>
      <c r="CC453" s="14" t="n">
        <v>102.477</v>
      </c>
      <c r="CD453" s="14" t="n">
        <v>7.95</v>
      </c>
      <c r="CE453" s="14" t="n">
        <v>0.834</v>
      </c>
      <c r="CF453" s="14" t="n">
        <v>113.749</v>
      </c>
      <c r="CG453" s="14" t="n">
        <v>0.11</v>
      </c>
      <c r="CH453" s="14" t="n">
        <v>1</v>
      </c>
      <c r="CI453" s="14" t="n">
        <v>0</v>
      </c>
      <c r="CJ453" s="14" t="n">
        <v>0</v>
      </c>
      <c r="CK453" s="14" t="n">
        <v>0</v>
      </c>
      <c r="CL453" s="14" t="n">
        <v>0</v>
      </c>
      <c r="CM453" s="14" t="n">
        <v>0</v>
      </c>
      <c r="CN453" s="14" t="n">
        <v>0</v>
      </c>
      <c r="CO453" s="14" t="n">
        <v>0</v>
      </c>
      <c r="CP453" s="14" t="n">
        <v>0</v>
      </c>
      <c r="CQ453" s="14" t="n">
        <v>1.294</v>
      </c>
      <c r="CR453" s="14" t="n">
        <v>0</v>
      </c>
      <c r="CS453" s="14" t="n">
        <v>5.158</v>
      </c>
      <c r="CT453" s="14" t="n">
        <v>10.485</v>
      </c>
      <c r="CU453" s="14" t="n">
        <v>30.326</v>
      </c>
    </row>
    <row r="454">
      <c r="A454" s="14" t="inlineStr">
        <is>
          <t>LBN2023</t>
        </is>
      </c>
      <c r="B454" s="14" t="inlineStr">
        <is>
          <t>LBN</t>
        </is>
      </c>
      <c r="C454" s="14" t="inlineStr">
        <is>
          <t>LBN</t>
        </is>
      </c>
      <c r="D454" s="14" t="inlineStr">
        <is>
          <t>Lebanon</t>
        </is>
      </c>
      <c r="E454" s="14" t="n">
        <v>2023</v>
      </c>
      <c r="F454" s="14" t="n">
        <v>0.11</v>
      </c>
      <c r="G454" s="14" t="n">
        <v>6.147</v>
      </c>
      <c r="H454" s="14" t="n">
        <v>1.4</v>
      </c>
      <c r="I454" s="14" t="n">
        <v>0</v>
      </c>
      <c r="J454" s="14" t="n">
        <v>6.147</v>
      </c>
      <c r="K454" s="14" t="n">
        <v>0</v>
      </c>
      <c r="L454" s="14" t="n">
        <v>1</v>
      </c>
      <c r="M454" s="14" t="n">
        <v>7.886</v>
      </c>
      <c r="N454" s="14" t="n">
        <v>3.911</v>
      </c>
      <c r="O454" s="14" t="n">
        <v>0</v>
      </c>
      <c r="P454" s="14" t="n">
        <v>7.886</v>
      </c>
      <c r="Q454" s="14" t="n">
        <v>0</v>
      </c>
      <c r="R454" s="14" t="n">
        <v>1</v>
      </c>
      <c r="S454" s="14" t="n">
        <v>12.575</v>
      </c>
      <c r="T454" s="14" t="n">
        <v>7.886</v>
      </c>
      <c r="U454" s="14" t="n">
        <v>0.153</v>
      </c>
      <c r="V454" s="14" t="n">
        <v>13.958</v>
      </c>
      <c r="W454" s="14" t="n">
        <v>0.11</v>
      </c>
      <c r="X454" s="14" t="n">
        <v>1</v>
      </c>
      <c r="Y454" s="14" t="n">
        <v>11.908</v>
      </c>
      <c r="Z454" s="14" t="n">
        <v>1.334</v>
      </c>
      <c r="AA454" s="14" t="n">
        <v>0</v>
      </c>
      <c r="AB454" s="14" t="n">
        <v>11.908</v>
      </c>
      <c r="AC454" s="14" t="n">
        <v>0</v>
      </c>
      <c r="AD454" s="14" t="n">
        <v>1</v>
      </c>
      <c r="AE454" s="14" t="n">
        <v>13.194</v>
      </c>
      <c r="AF454" s="14" t="n">
        <v>2.628</v>
      </c>
      <c r="AG454" s="14" t="n">
        <v>0</v>
      </c>
      <c r="AH454" s="14" t="n">
        <v>13.194</v>
      </c>
      <c r="AI454" s="14" t="n">
        <v>0</v>
      </c>
      <c r="AJ454" s="14" t="n">
        <v>1</v>
      </c>
      <c r="AK454" s="14" t="n">
        <v>20.908</v>
      </c>
      <c r="AL454" s="14" t="n">
        <v>10.357</v>
      </c>
      <c r="AM454" s="14" t="n">
        <v>0.255</v>
      </c>
      <c r="AN454" s="14" t="n">
        <v>23.207</v>
      </c>
      <c r="AO454" s="14" t="n">
        <v>0.11</v>
      </c>
      <c r="AP454" s="14" t="n">
        <v>1</v>
      </c>
      <c r="AQ454" s="14" t="n">
        <v>0.749</v>
      </c>
      <c r="AR454" s="14" t="n">
        <v>0.126</v>
      </c>
      <c r="AS454" s="14" t="n">
        <v>0.187</v>
      </c>
      <c r="AT454" s="14" t="n">
        <v>1.026</v>
      </c>
      <c r="AU454" s="14" t="n">
        <v>0.11</v>
      </c>
      <c r="AV454" s="14" t="n">
        <v>1</v>
      </c>
      <c r="AW454" s="14" t="n">
        <v>0.783</v>
      </c>
      <c r="AX454" s="14" t="n">
        <v>0.134</v>
      </c>
      <c r="AY454" s="14" t="n">
        <v>0.13</v>
      </c>
      <c r="AZ454" s="14" t="n">
        <v>0.912</v>
      </c>
      <c r="BA454" s="14" t="n">
        <v>0</v>
      </c>
      <c r="BB454" s="14" t="n">
        <v>1</v>
      </c>
      <c r="BC454" s="14" t="n">
        <v>0.527</v>
      </c>
      <c r="BD454" s="14" t="n">
        <v>0.127</v>
      </c>
      <c r="BE454" s="14" t="n">
        <v>-0.011</v>
      </c>
      <c r="BF454" s="14" t="n">
        <v>0.5659999999999999</v>
      </c>
      <c r="BG454" s="14" t="n">
        <v>0.11</v>
      </c>
      <c r="BH454" s="14" t="n">
        <v>1</v>
      </c>
      <c r="BI454" s="14" t="n">
        <v>0.64</v>
      </c>
      <c r="BJ454" s="14" t="n">
        <v>0.139</v>
      </c>
      <c r="BK454" s="14" t="n">
        <v>0.008</v>
      </c>
      <c r="BL454" s="14" t="n">
        <v>0.71</v>
      </c>
      <c r="BM454" s="14" t="n">
        <v>0.11</v>
      </c>
      <c r="BN454" s="14" t="n">
        <v>1</v>
      </c>
      <c r="BO454" s="14" t="n">
        <v>0</v>
      </c>
      <c r="BP454" s="14" t="n">
        <v>0</v>
      </c>
      <c r="BQ454" s="14" t="n">
        <v>0.013</v>
      </c>
      <c r="BR454" s="14" t="n">
        <v>0</v>
      </c>
      <c r="BS454" s="14" t="n">
        <v>0.667</v>
      </c>
      <c r="BT454" s="14" t="n">
        <v>0</v>
      </c>
      <c r="BU454" s="14" t="n">
        <v>0</v>
      </c>
      <c r="BV454" s="14" t="n">
        <v>0.01</v>
      </c>
      <c r="BW454" s="14" t="n">
        <v>0.11</v>
      </c>
      <c r="BX454" s="14" t="n">
        <v>0.667</v>
      </c>
      <c r="BY454" s="14" t="n">
        <v>13.254</v>
      </c>
      <c r="BZ454" s="14" t="n">
        <v>0</v>
      </c>
      <c r="CA454" s="14" t="n">
        <v>13.254</v>
      </c>
      <c r="CB454" s="14" t="n">
        <v>0</v>
      </c>
      <c r="CC454" s="14" t="n">
        <v>87.07899999999999</v>
      </c>
      <c r="CD454" s="14" t="n">
        <v>7.95</v>
      </c>
      <c r="CE454" s="14" t="n">
        <v>1.061</v>
      </c>
      <c r="CF454" s="14" t="n">
        <v>96.658</v>
      </c>
      <c r="CG454" s="14" t="n">
        <v>0.11</v>
      </c>
      <c r="CH454" s="14" t="n">
        <v>1</v>
      </c>
      <c r="CI454" s="14" t="n">
        <v>1</v>
      </c>
      <c r="CJ454" s="14" t="n">
        <v>1</v>
      </c>
      <c r="CK454" s="14" t="n">
        <v>0</v>
      </c>
      <c r="CL454" s="14" t="n">
        <v>0</v>
      </c>
      <c r="CM454" s="14" t="n">
        <v>0</v>
      </c>
      <c r="CN454" s="14" t="n">
        <v>0</v>
      </c>
      <c r="CO454" s="14" t="n">
        <v>0</v>
      </c>
      <c r="CP454" s="14" t="n">
        <v>0</v>
      </c>
      <c r="CQ454" s="14" t="n">
        <v>1.348</v>
      </c>
      <c r="CR454" s="14" t="n">
        <v>0</v>
      </c>
      <c r="CS454" s="14" t="n">
        <v>5.37</v>
      </c>
      <c r="CT454" s="14" t="n">
        <v>4.861</v>
      </c>
      <c r="CU454" s="14" t="n">
        <v>10.622</v>
      </c>
    </row>
    <row r="455">
      <c r="A455" s="14" t="inlineStr">
        <is>
          <t>LBN2024</t>
        </is>
      </c>
      <c r="B455" s="14" t="inlineStr">
        <is>
          <t>LBN</t>
        </is>
      </c>
      <c r="C455" s="14" t="inlineStr">
        <is>
          <t>LBN</t>
        </is>
      </c>
      <c r="D455" s="14" t="inlineStr">
        <is>
          <t>Lebanon</t>
        </is>
      </c>
      <c r="E455" s="14" t="n">
        <v>2024</v>
      </c>
      <c r="F455" s="14" t="n">
        <v>0.11</v>
      </c>
      <c r="G455" s="14" t="n">
        <v>5.575</v>
      </c>
      <c r="H455" s="14" t="n">
        <v>1.412</v>
      </c>
      <c r="I455" s="14" t="n">
        <v>0</v>
      </c>
      <c r="J455" s="14" t="n">
        <v>5.575</v>
      </c>
      <c r="K455" s="14" t="n">
        <v>0</v>
      </c>
      <c r="L455" s="14" t="n">
        <v>1</v>
      </c>
      <c r="M455" s="14" t="n">
        <v>7.124</v>
      </c>
      <c r="N455" s="14" t="n">
        <v>3.881</v>
      </c>
      <c r="O455" s="14" t="n">
        <v>0</v>
      </c>
      <c r="P455" s="14" t="n">
        <v>7.124</v>
      </c>
      <c r="Q455" s="14" t="n">
        <v>0</v>
      </c>
      <c r="R455" s="14" t="n">
        <v>1</v>
      </c>
      <c r="S455" s="14" t="n">
        <v>12.193</v>
      </c>
      <c r="T455" s="14" t="n">
        <v>8.071999999999999</v>
      </c>
      <c r="U455" s="14" t="n">
        <v>0.183</v>
      </c>
      <c r="V455" s="14" t="n">
        <v>13.534</v>
      </c>
      <c r="W455" s="14" t="n">
        <v>0.11</v>
      </c>
      <c r="X455" s="14" t="n">
        <v>1</v>
      </c>
      <c r="Y455" s="14" t="n">
        <v>10.492</v>
      </c>
      <c r="Z455" s="14" t="n">
        <v>1.325</v>
      </c>
      <c r="AA455" s="14" t="n">
        <v>0</v>
      </c>
      <c r="AB455" s="14" t="n">
        <v>10.492</v>
      </c>
      <c r="AC455" s="14" t="n">
        <v>0</v>
      </c>
      <c r="AD455" s="14" t="n">
        <v>1</v>
      </c>
      <c r="AE455" s="14" t="n">
        <v>11.815</v>
      </c>
      <c r="AF455" s="14" t="n">
        <v>2.588</v>
      </c>
      <c r="AG455" s="14" t="n">
        <v>0</v>
      </c>
      <c r="AH455" s="14" t="n">
        <v>11.815</v>
      </c>
      <c r="AI455" s="14" t="n">
        <v>0</v>
      </c>
      <c r="AJ455" s="14" t="n">
        <v>1</v>
      </c>
      <c r="AK455" s="14" t="n">
        <v>19.757</v>
      </c>
      <c r="AL455" s="14" t="n">
        <v>10.049</v>
      </c>
      <c r="AM455" s="14" t="n">
        <v>0.296</v>
      </c>
      <c r="AN455" s="14" t="n">
        <v>21.93</v>
      </c>
      <c r="AO455" s="14" t="n">
        <v>0.11</v>
      </c>
      <c r="AP455" s="14" t="n">
        <v>1</v>
      </c>
      <c r="AQ455" s="14" t="n">
        <v>0.72</v>
      </c>
      <c r="AR455" s="14" t="n">
        <v>0.131</v>
      </c>
      <c r="AS455" s="14" t="n">
        <v>0.199</v>
      </c>
      <c r="AT455" s="14" t="n">
        <v>1.005</v>
      </c>
      <c r="AU455" s="14" t="n">
        <v>0.11</v>
      </c>
      <c r="AV455" s="14" t="n">
        <v>1</v>
      </c>
      <c r="AW455" s="14" t="n">
        <v>0.734</v>
      </c>
      <c r="AX455" s="14" t="n">
        <v>0.135</v>
      </c>
      <c r="AY455" s="14" t="n">
        <v>0.047</v>
      </c>
      <c r="AZ455" s="14" t="n">
        <v>0.867</v>
      </c>
      <c r="BA455" s="14" t="n">
        <v>0</v>
      </c>
      <c r="BB455" s="14" t="n">
        <v>1</v>
      </c>
      <c r="BC455" s="14" t="n">
        <v>0.51</v>
      </c>
      <c r="BD455" s="14" t="n">
        <v>0.131</v>
      </c>
      <c r="BE455" s="14" t="n">
        <v>-0.007</v>
      </c>
      <c r="BF455" s="14" t="n">
        <v>0.55</v>
      </c>
      <c r="BG455" s="14" t="n">
        <v>0.11</v>
      </c>
      <c r="BH455" s="14" t="n">
        <v>1</v>
      </c>
      <c r="BI455" s="14" t="n">
        <v>0.652</v>
      </c>
      <c r="BJ455" s="14" t="n">
        <v>0.143</v>
      </c>
      <c r="BK455" s="14" t="n">
        <v>0.01</v>
      </c>
      <c r="BL455" s="14" t="n">
        <v>0.724</v>
      </c>
      <c r="BM455" s="14" t="n">
        <v>0.11</v>
      </c>
      <c r="BN455" s="14" t="n">
        <v>1</v>
      </c>
      <c r="BO455" s="14" t="n">
        <v>0</v>
      </c>
      <c r="BP455" s="14" t="n">
        <v>0</v>
      </c>
      <c r="BQ455" s="14" t="n">
        <v>0.014</v>
      </c>
      <c r="BR455" s="14" t="n">
        <v>0</v>
      </c>
      <c r="BS455" s="14" t="n">
        <v>0.667</v>
      </c>
      <c r="BT455" s="14" t="n">
        <v>0</v>
      </c>
      <c r="BU455" s="14" t="n">
        <v>0</v>
      </c>
      <c r="BV455" s="14" t="n">
        <v>0.01</v>
      </c>
      <c r="BW455" s="14" t="n">
        <v>0.11</v>
      </c>
      <c r="BX455" s="14" t="n">
        <v>0.667</v>
      </c>
      <c r="BY455" s="14" t="n">
        <v>13.646</v>
      </c>
      <c r="BZ455" s="14" t="n">
        <v>0</v>
      </c>
      <c r="CA455" s="14" t="n">
        <v>13.646</v>
      </c>
      <c r="CB455" s="14" t="n">
        <v>0</v>
      </c>
      <c r="CC455" s="14" t="n">
        <v>86.38500000000001</v>
      </c>
      <c r="CD455" s="14" t="n">
        <v>7.95</v>
      </c>
      <c r="CE455" s="14" t="n">
        <v>1.294</v>
      </c>
      <c r="CF455" s="14" t="n">
        <v>95.88800000000001</v>
      </c>
      <c r="CG455" s="14" t="n">
        <v>0.11</v>
      </c>
      <c r="CH455" s="14" t="n">
        <v>1</v>
      </c>
      <c r="CI455" s="14" t="n">
        <v>1</v>
      </c>
      <c r="CJ455" s="14" t="n">
        <v>1</v>
      </c>
      <c r="CK455" s="14" t="n">
        <v>0</v>
      </c>
      <c r="CL455" s="14" t="n">
        <v>0</v>
      </c>
      <c r="CM455" s="14" t="n">
        <v>0</v>
      </c>
      <c r="CN455" s="14" t="n">
        <v>0</v>
      </c>
      <c r="CO455" s="14" t="n">
        <v>0</v>
      </c>
      <c r="CP455" s="14" t="n">
        <v>0</v>
      </c>
      <c r="CQ455" s="14" t="n">
        <v>1.387</v>
      </c>
      <c r="CR455" s="14" t="n">
        <v>0</v>
      </c>
      <c r="CS455" s="14" t="n">
        <v>5.529</v>
      </c>
      <c r="CT455" s="14" t="n">
        <v>4.251</v>
      </c>
      <c r="CU455" s="14" t="n">
        <v>9.167999999999999</v>
      </c>
    </row>
    <row r="456">
      <c r="A456" s="14" t="inlineStr">
        <is>
          <t>LSO2021</t>
        </is>
      </c>
      <c r="B456" s="14" t="inlineStr">
        <is>
          <t>LSO</t>
        </is>
      </c>
      <c r="C456" s="14" t="inlineStr">
        <is>
          <t>LSO</t>
        </is>
      </c>
      <c r="D456" s="14" t="inlineStr">
        <is>
          <t>Lesotho</t>
        </is>
      </c>
      <c r="E456" s="14" t="n">
        <v>2021</v>
      </c>
      <c r="F456" s="14" t="n">
        <v>0.15</v>
      </c>
      <c r="G456" s="14" t="n">
        <v>5.897</v>
      </c>
      <c r="H456" s="14" t="n">
        <v>1.143</v>
      </c>
      <c r="I456" s="14" t="n">
        <v>0</v>
      </c>
      <c r="J456" s="14" t="n">
        <v>5.897</v>
      </c>
      <c r="K456" s="14" t="n">
        <v>0</v>
      </c>
      <c r="L456" s="14" t="n">
        <v>1</v>
      </c>
      <c r="M456" s="14" t="n">
        <v>7.964</v>
      </c>
      <c r="N456" s="14" t="n">
        <v>3.43</v>
      </c>
      <c r="O456" s="14" t="n">
        <v>0</v>
      </c>
      <c r="P456" s="14" t="n">
        <v>7.964</v>
      </c>
      <c r="Q456" s="14" t="n">
        <v>0</v>
      </c>
      <c r="R456" s="14" t="n">
        <v>1</v>
      </c>
      <c r="S456" s="14" t="n">
        <v>11.613</v>
      </c>
      <c r="T456" s="14" t="n">
        <v>6.86</v>
      </c>
      <c r="U456" s="14" t="n">
        <v>0</v>
      </c>
      <c r="V456" s="14" t="n">
        <v>13.355</v>
      </c>
      <c r="W456" s="14" t="n">
        <v>0.15</v>
      </c>
      <c r="X456" s="14" t="n">
        <v>1</v>
      </c>
      <c r="Y456" s="14" t="n">
        <v>16.305</v>
      </c>
      <c r="Z456" s="14" t="n">
        <v>2.204</v>
      </c>
      <c r="AA456" s="14" t="n">
        <v>0</v>
      </c>
      <c r="AB456" s="14" t="n">
        <v>16.305</v>
      </c>
      <c r="AC456" s="14" t="n">
        <v>0</v>
      </c>
      <c r="AD456" s="14" t="n">
        <v>1</v>
      </c>
      <c r="AE456" s="14" t="n">
        <v>17.448</v>
      </c>
      <c r="AF456" s="14" t="n">
        <v>4.08</v>
      </c>
      <c r="AG456" s="14" t="n">
        <v>0</v>
      </c>
      <c r="AH456" s="14" t="n">
        <v>17.448</v>
      </c>
      <c r="AI456" s="14" t="n">
        <v>0</v>
      </c>
      <c r="AJ456" s="14" t="n">
        <v>1</v>
      </c>
      <c r="AK456" s="14" t="n">
        <v>24.308</v>
      </c>
      <c r="AL456" s="14" t="n">
        <v>12.946</v>
      </c>
      <c r="AM456" s="14" t="n">
        <v>0</v>
      </c>
      <c r="AN456" s="14" t="n">
        <v>27.955</v>
      </c>
      <c r="AO456" s="14" t="n">
        <v>0.15</v>
      </c>
      <c r="AP456" s="14" t="n">
        <v>1</v>
      </c>
      <c r="AQ456" s="14" t="n">
        <v>0.619</v>
      </c>
      <c r="AR456" s="14" t="n">
        <v>0.114</v>
      </c>
      <c r="AS456" s="14" t="n">
        <v>0.192</v>
      </c>
      <c r="AT456" s="14" t="n">
        <v>0.9330000000000001</v>
      </c>
      <c r="AU456" s="14" t="n">
        <v>0.15</v>
      </c>
      <c r="AV456" s="14" t="n">
        <v>1</v>
      </c>
      <c r="AW456" s="14" t="n">
        <v>0.599</v>
      </c>
      <c r="AX456" s="14" t="n">
        <v>0.114</v>
      </c>
      <c r="AY456" s="14" t="n">
        <v>0.209</v>
      </c>
      <c r="AZ456" s="14" t="n">
        <v>0.929</v>
      </c>
      <c r="BA456" s="14" t="n">
        <v>0.15</v>
      </c>
      <c r="BB456" s="14" t="n">
        <v>1</v>
      </c>
      <c r="BC456" s="14" t="n">
        <v>0.439</v>
      </c>
      <c r="BD456" s="14" t="n">
        <v>0.114</v>
      </c>
      <c r="BE456" s="14" t="n">
        <v>0</v>
      </c>
      <c r="BF456" s="14" t="n">
        <v>0.505</v>
      </c>
      <c r="BG456" s="14" t="n">
        <v>0.15</v>
      </c>
      <c r="BH456" s="14" t="n">
        <v>1</v>
      </c>
      <c r="BI456" s="14" t="n">
        <v>0.505</v>
      </c>
      <c r="BJ456" s="14" t="n">
        <v>0.114</v>
      </c>
      <c r="BK456" s="14" t="n">
        <v>0.056</v>
      </c>
      <c r="BL456" s="14" t="n">
        <v>0.645</v>
      </c>
      <c r="BM456" s="14" t="n">
        <v>0.15</v>
      </c>
      <c r="BN456" s="14" t="n">
        <v>1</v>
      </c>
      <c r="BO456" s="14" t="n">
        <v>0</v>
      </c>
      <c r="BP456" s="14" t="n">
        <v>0</v>
      </c>
      <c r="BQ456" s="14" t="n">
        <v>0.019</v>
      </c>
      <c r="BR456" s="14" t="n">
        <v>0</v>
      </c>
      <c r="BS456" s="14" t="n">
        <v>1</v>
      </c>
      <c r="BT456" s="14" t="n">
        <v>0</v>
      </c>
      <c r="BU456" s="14" t="n">
        <v>0</v>
      </c>
      <c r="BV456" s="14" t="n">
        <v>0.1</v>
      </c>
      <c r="BW456" s="14" t="n">
        <v>0.15</v>
      </c>
      <c r="BX456" s="14" t="n">
        <v>0.833</v>
      </c>
      <c r="BY456" s="14" t="n">
        <v>11.787</v>
      </c>
      <c r="BZ456" s="14" t="n">
        <v>0</v>
      </c>
      <c r="CA456" s="14" t="n">
        <v>11.787</v>
      </c>
      <c r="CB456" s="14" t="n">
        <v>0</v>
      </c>
      <c r="CC456" s="14" t="n">
        <v>78.125</v>
      </c>
      <c r="CD456" s="14" t="n">
        <v>7.95</v>
      </c>
      <c r="CE456" s="14" t="n">
        <v>9.135</v>
      </c>
      <c r="CF456" s="14" t="n">
        <v>100.349</v>
      </c>
      <c r="CG456" s="14" t="n">
        <v>0.15</v>
      </c>
      <c r="CH456" s="14" t="n">
        <v>1</v>
      </c>
      <c r="CI456" s="14" t="n">
        <v>0</v>
      </c>
      <c r="CJ456" s="14" t="n">
        <v>0</v>
      </c>
      <c r="CK456" s="14" t="n">
        <v>0</v>
      </c>
      <c r="CL456" s="14" t="n">
        <v>0</v>
      </c>
      <c r="CM456" s="14" t="n">
        <v>0</v>
      </c>
      <c r="CN456" s="14" t="n">
        <v>0</v>
      </c>
      <c r="CO456" s="14" t="n">
        <v>0</v>
      </c>
      <c r="CP456" s="14" t="n">
        <v>0</v>
      </c>
      <c r="CQ456" s="14" t="n">
        <v>1.198</v>
      </c>
      <c r="CR456" s="14" t="n">
        <v>0</v>
      </c>
      <c r="CS456" s="14" t="n">
        <v>4.776</v>
      </c>
      <c r="CT456" s="14" t="n">
        <v>4.753</v>
      </c>
      <c r="CU456" s="14" t="n">
        <v>15.162</v>
      </c>
    </row>
    <row r="457">
      <c r="A457" s="14" t="inlineStr">
        <is>
          <t>LSO2022</t>
        </is>
      </c>
      <c r="B457" s="14" t="inlineStr">
        <is>
          <t>LSO</t>
        </is>
      </c>
      <c r="C457" s="14" t="inlineStr">
        <is>
          <t>LSO</t>
        </is>
      </c>
      <c r="D457" s="14" t="inlineStr">
        <is>
          <t>Lesotho</t>
        </is>
      </c>
      <c r="E457" s="14" t="n">
        <v>2022</v>
      </c>
      <c r="F457" s="14" t="n">
        <v>0.15</v>
      </c>
      <c r="G457" s="14" t="n">
        <v>11.72</v>
      </c>
      <c r="H457" s="14" t="n">
        <v>1.235</v>
      </c>
      <c r="I457" s="14" t="n">
        <v>0</v>
      </c>
      <c r="J457" s="14" t="n">
        <v>11.72</v>
      </c>
      <c r="K457" s="14" t="n">
        <v>0</v>
      </c>
      <c r="L457" s="14" t="n">
        <v>1</v>
      </c>
      <c r="M457" s="14" t="n">
        <v>9.782999999999999</v>
      </c>
      <c r="N457" s="14" t="n">
        <v>3.704</v>
      </c>
      <c r="O457" s="14" t="n">
        <v>0</v>
      </c>
      <c r="P457" s="14" t="n">
        <v>9.782999999999999</v>
      </c>
      <c r="Q457" s="14" t="n">
        <v>0</v>
      </c>
      <c r="R457" s="14" t="n">
        <v>1</v>
      </c>
      <c r="S457" s="14" t="n">
        <v>17.893</v>
      </c>
      <c r="T457" s="14" t="n">
        <v>7.408</v>
      </c>
      <c r="U457" s="14" t="n">
        <v>0.199</v>
      </c>
      <c r="V457" s="14" t="n">
        <v>20.577</v>
      </c>
      <c r="W457" s="14" t="n">
        <v>0.15</v>
      </c>
      <c r="X457" s="14" t="n">
        <v>1</v>
      </c>
      <c r="Y457" s="14" t="n">
        <v>32.52</v>
      </c>
      <c r="Z457" s="14" t="n">
        <v>4.395</v>
      </c>
      <c r="AA457" s="14" t="n">
        <v>0</v>
      </c>
      <c r="AB457" s="14" t="n">
        <v>32.52</v>
      </c>
      <c r="AC457" s="14" t="n">
        <v>0</v>
      </c>
      <c r="AD457" s="14" t="n">
        <v>1</v>
      </c>
      <c r="AE457" s="14" t="n">
        <v>33.755</v>
      </c>
      <c r="AF457" s="14" t="n">
        <v>7.893</v>
      </c>
      <c r="AG457" s="14" t="n">
        <v>0</v>
      </c>
      <c r="AH457" s="14" t="n">
        <v>33.755</v>
      </c>
      <c r="AI457" s="14" t="n">
        <v>0</v>
      </c>
      <c r="AJ457" s="14" t="n">
        <v>1</v>
      </c>
      <c r="AK457" s="14" t="n">
        <v>41.163</v>
      </c>
      <c r="AL457" s="14" t="n">
        <v>21.923</v>
      </c>
      <c r="AM457" s="14" t="n">
        <v>0.457</v>
      </c>
      <c r="AN457" s="14" t="n">
        <v>47.338</v>
      </c>
      <c r="AO457" s="14" t="n">
        <v>0.15</v>
      </c>
      <c r="AP457" s="14" t="n">
        <v>1</v>
      </c>
      <c r="AQ457" s="14" t="n">
        <v>0.861</v>
      </c>
      <c r="AR457" s="14" t="n">
        <v>0.123</v>
      </c>
      <c r="AS457" s="14" t="n">
        <v>0.247</v>
      </c>
      <c r="AT457" s="14" t="n">
        <v>1.275</v>
      </c>
      <c r="AU457" s="14" t="n">
        <v>0.15</v>
      </c>
      <c r="AV457" s="14" t="n">
        <v>1</v>
      </c>
      <c r="AW457" s="14" t="n">
        <v>0.986</v>
      </c>
      <c r="AX457" s="14" t="n">
        <v>0.123</v>
      </c>
      <c r="AY457" s="14" t="n">
        <v>0.201</v>
      </c>
      <c r="AZ457" s="14" t="n">
        <v>1.366</v>
      </c>
      <c r="BA457" s="14" t="n">
        <v>0.15</v>
      </c>
      <c r="BB457" s="14" t="n">
        <v>1</v>
      </c>
      <c r="BC457" s="14" t="n">
        <v>0.598</v>
      </c>
      <c r="BD457" s="14" t="n">
        <v>0.123</v>
      </c>
      <c r="BE457" s="14" t="n">
        <v>0.007</v>
      </c>
      <c r="BF457" s="14" t="n">
        <v>0.6879999999999999</v>
      </c>
      <c r="BG457" s="14" t="n">
        <v>0.15</v>
      </c>
      <c r="BH457" s="14" t="n">
        <v>1</v>
      </c>
      <c r="BI457" s="14" t="n">
        <v>0.612</v>
      </c>
      <c r="BJ457" s="14" t="n">
        <v>0.123</v>
      </c>
      <c r="BK457" s="14" t="n">
        <v>0.271</v>
      </c>
      <c r="BL457" s="14" t="n">
        <v>1.016</v>
      </c>
      <c r="BM457" s="14" t="n">
        <v>0.15</v>
      </c>
      <c r="BN457" s="14" t="n">
        <v>1</v>
      </c>
      <c r="BO457" s="14" t="n">
        <v>0</v>
      </c>
      <c r="BP457" s="14" t="n">
        <v>0</v>
      </c>
      <c r="BQ457" s="14" t="n">
        <v>0.016</v>
      </c>
      <c r="BR457" s="14" t="n">
        <v>0</v>
      </c>
      <c r="BS457" s="14" t="n">
        <v>1</v>
      </c>
      <c r="BT457" s="14" t="n">
        <v>0</v>
      </c>
      <c r="BU457" s="14" t="n">
        <v>0</v>
      </c>
      <c r="BV457" s="14" t="n">
        <v>0.08799999999999999</v>
      </c>
      <c r="BW457" s="14" t="n">
        <v>0.15</v>
      </c>
      <c r="BX457" s="14" t="n">
        <v>0.833</v>
      </c>
      <c r="BY457" s="14" t="n">
        <v>12.729</v>
      </c>
      <c r="BZ457" s="14" t="n">
        <v>0</v>
      </c>
      <c r="CA457" s="14" t="n">
        <v>12.729</v>
      </c>
      <c r="CB457" s="14" t="n">
        <v>0</v>
      </c>
      <c r="CC457" s="14" t="n">
        <v>97.90000000000001</v>
      </c>
      <c r="CD457" s="14" t="n">
        <v>7.95</v>
      </c>
      <c r="CE457" s="14" t="n">
        <v>40.15</v>
      </c>
      <c r="CF457" s="14" t="n">
        <v>158.758</v>
      </c>
      <c r="CG457" s="14" t="n">
        <v>0.15</v>
      </c>
      <c r="CH457" s="14" t="n">
        <v>1</v>
      </c>
      <c r="CI457" s="14" t="n">
        <v>0</v>
      </c>
      <c r="CJ457" s="14" t="n">
        <v>0</v>
      </c>
      <c r="CK457" s="14" t="n">
        <v>0</v>
      </c>
      <c r="CL457" s="14" t="n">
        <v>0</v>
      </c>
      <c r="CM457" s="14" t="n">
        <v>0</v>
      </c>
      <c r="CN457" s="14" t="n">
        <v>0</v>
      </c>
      <c r="CO457" s="14" t="n">
        <v>0</v>
      </c>
      <c r="CP457" s="14" t="n">
        <v>0</v>
      </c>
      <c r="CQ457" s="14" t="n">
        <v>1.294</v>
      </c>
      <c r="CR457" s="14" t="n">
        <v>0</v>
      </c>
      <c r="CS457" s="14" t="n">
        <v>5.158</v>
      </c>
      <c r="CT457" s="14" t="n">
        <v>10.485</v>
      </c>
      <c r="CU457" s="14" t="n">
        <v>31.326</v>
      </c>
    </row>
    <row r="458">
      <c r="A458" s="14" t="inlineStr">
        <is>
          <t>LSO2023</t>
        </is>
      </c>
      <c r="B458" s="14" t="inlineStr">
        <is>
          <t>LSO</t>
        </is>
      </c>
      <c r="C458" s="14" t="inlineStr">
        <is>
          <t>LSO</t>
        </is>
      </c>
      <c r="D458" s="14" t="inlineStr">
        <is>
          <t>Lesotho</t>
        </is>
      </c>
      <c r="E458" s="14" t="n">
        <v>2023</v>
      </c>
      <c r="F458" s="14" t="n">
        <v>0.15</v>
      </c>
      <c r="G458" s="14" t="n">
        <v>6.147</v>
      </c>
      <c r="H458" s="14" t="n">
        <v>1.286</v>
      </c>
      <c r="I458" s="14" t="n">
        <v>0</v>
      </c>
      <c r="J458" s="14" t="n">
        <v>6.147</v>
      </c>
      <c r="K458" s="14" t="n">
        <v>0</v>
      </c>
      <c r="L458" s="14" t="n">
        <v>1</v>
      </c>
      <c r="M458" s="14" t="n">
        <v>7.886</v>
      </c>
      <c r="N458" s="14" t="n">
        <v>3.857</v>
      </c>
      <c r="O458" s="14" t="n">
        <v>0</v>
      </c>
      <c r="P458" s="14" t="n">
        <v>7.886</v>
      </c>
      <c r="Q458" s="14" t="n">
        <v>0</v>
      </c>
      <c r="R458" s="14" t="n">
        <v>1</v>
      </c>
      <c r="S458" s="14" t="n">
        <v>12.575</v>
      </c>
      <c r="T458" s="14" t="n">
        <v>7.714</v>
      </c>
      <c r="U458" s="14" t="n">
        <v>0.209</v>
      </c>
      <c r="V458" s="14" t="n">
        <v>14.461</v>
      </c>
      <c r="W458" s="14" t="n">
        <v>0.15</v>
      </c>
      <c r="X458" s="14" t="n">
        <v>1</v>
      </c>
      <c r="Y458" s="14" t="n">
        <v>12.907</v>
      </c>
      <c r="Z458" s="14" t="n">
        <v>1.744</v>
      </c>
      <c r="AA458" s="14" t="n">
        <v>0</v>
      </c>
      <c r="AB458" s="14" t="n">
        <v>12.907</v>
      </c>
      <c r="AC458" s="14" t="n">
        <v>0</v>
      </c>
      <c r="AD458" s="14" t="n">
        <v>1</v>
      </c>
      <c r="AE458" s="14" t="n">
        <v>14.193</v>
      </c>
      <c r="AF458" s="14" t="n">
        <v>3.319</v>
      </c>
      <c r="AG458" s="14" t="n">
        <v>0</v>
      </c>
      <c r="AH458" s="14" t="n">
        <v>14.193</v>
      </c>
      <c r="AI458" s="14" t="n">
        <v>0</v>
      </c>
      <c r="AJ458" s="14" t="n">
        <v>1</v>
      </c>
      <c r="AK458" s="14" t="n">
        <v>21.907</v>
      </c>
      <c r="AL458" s="14" t="n">
        <v>11.667</v>
      </c>
      <c r="AM458" s="14" t="n">
        <v>0.364</v>
      </c>
      <c r="AN458" s="14" t="n">
        <v>25.193</v>
      </c>
      <c r="AO458" s="14" t="n">
        <v>0.15</v>
      </c>
      <c r="AP458" s="14" t="n">
        <v>1</v>
      </c>
      <c r="AQ458" s="14" t="n">
        <v>0.76</v>
      </c>
      <c r="AR458" s="14" t="n">
        <v>0.129</v>
      </c>
      <c r="AS458" s="14" t="n">
        <v>0.228</v>
      </c>
      <c r="AT458" s="14" t="n">
        <v>1.136</v>
      </c>
      <c r="AU458" s="14" t="n">
        <v>0.15</v>
      </c>
      <c r="AV458" s="14" t="n">
        <v>1</v>
      </c>
      <c r="AW458" s="14" t="n">
        <v>0.8110000000000001</v>
      </c>
      <c r="AX458" s="14" t="n">
        <v>0.129</v>
      </c>
      <c r="AY458" s="14" t="n">
        <v>0.243</v>
      </c>
      <c r="AZ458" s="14" t="n">
        <v>1.213</v>
      </c>
      <c r="BA458" s="14" t="n">
        <v>0.15</v>
      </c>
      <c r="BB458" s="14" t="n">
        <v>1</v>
      </c>
      <c r="BC458" s="14" t="n">
        <v>0.535</v>
      </c>
      <c r="BD458" s="14" t="n">
        <v>0.129</v>
      </c>
      <c r="BE458" s="14" t="n">
        <v>0.008999999999999999</v>
      </c>
      <c r="BF458" s="14" t="n">
        <v>0.615</v>
      </c>
      <c r="BG458" s="14" t="n">
        <v>0.15</v>
      </c>
      <c r="BH458" s="14" t="n">
        <v>1</v>
      </c>
      <c r="BI458" s="14" t="n">
        <v>0.579</v>
      </c>
      <c r="BJ458" s="14" t="n">
        <v>0.129</v>
      </c>
      <c r="BK458" s="14" t="n">
        <v>0.219</v>
      </c>
      <c r="BL458" s="14" t="n">
        <v>0.918</v>
      </c>
      <c r="BM458" s="14" t="n">
        <v>0.15</v>
      </c>
      <c r="BN458" s="14" t="n">
        <v>1</v>
      </c>
      <c r="BO458" s="14" t="n">
        <v>0</v>
      </c>
      <c r="BP458" s="14" t="n">
        <v>0</v>
      </c>
      <c r="BQ458" s="14" t="n">
        <v>0.021</v>
      </c>
      <c r="BR458" s="14" t="n">
        <v>0</v>
      </c>
      <c r="BS458" s="14" t="n">
        <v>1</v>
      </c>
      <c r="BT458" s="14" t="n">
        <v>0</v>
      </c>
      <c r="BU458" s="14" t="n">
        <v>0</v>
      </c>
      <c r="BV458" s="14" t="n">
        <v>0.1</v>
      </c>
      <c r="BW458" s="14" t="n">
        <v>0.15</v>
      </c>
      <c r="BX458" s="14" t="n">
        <v>0.833</v>
      </c>
      <c r="BY458" s="14" t="n">
        <v>13.254</v>
      </c>
      <c r="BZ458" s="14" t="n">
        <v>0</v>
      </c>
      <c r="CA458" s="14" t="n">
        <v>13.254</v>
      </c>
      <c r="CB458" s="14" t="n">
        <v>0</v>
      </c>
      <c r="CC458" s="14" t="n">
        <v>83.248</v>
      </c>
      <c r="CD458" s="14" t="n">
        <v>7.95</v>
      </c>
      <c r="CE458" s="14" t="n">
        <v>43.547</v>
      </c>
      <c r="CF458" s="14" t="n">
        <v>145.815</v>
      </c>
      <c r="CG458" s="14" t="n">
        <v>0.15</v>
      </c>
      <c r="CH458" s="14" t="n">
        <v>1</v>
      </c>
      <c r="CI458" s="14" t="n">
        <v>0</v>
      </c>
      <c r="CJ458" s="14" t="n">
        <v>0</v>
      </c>
      <c r="CK458" s="14" t="n">
        <v>0</v>
      </c>
      <c r="CL458" s="14" t="n">
        <v>0</v>
      </c>
      <c r="CM458" s="14" t="n">
        <v>0</v>
      </c>
      <c r="CN458" s="14" t="n">
        <v>0</v>
      </c>
      <c r="CO458" s="14" t="n">
        <v>0</v>
      </c>
      <c r="CP458" s="14" t="n">
        <v>0</v>
      </c>
      <c r="CQ458" s="14" t="n">
        <v>1.348</v>
      </c>
      <c r="CR458" s="14" t="n">
        <v>0</v>
      </c>
      <c r="CS458" s="14" t="n">
        <v>5.37</v>
      </c>
      <c r="CT458" s="14" t="n">
        <v>4.861</v>
      </c>
      <c r="CU458" s="14" t="n">
        <v>11.622</v>
      </c>
    </row>
    <row r="459">
      <c r="A459" s="14" t="inlineStr">
        <is>
          <t>LSO2024</t>
        </is>
      </c>
      <c r="B459" s="14" t="inlineStr">
        <is>
          <t>LSO</t>
        </is>
      </c>
      <c r="C459" s="14" t="inlineStr">
        <is>
          <t>LSO</t>
        </is>
      </c>
      <c r="D459" s="14" t="inlineStr">
        <is>
          <t>Lesotho</t>
        </is>
      </c>
      <c r="E459" s="14" t="n">
        <v>2024</v>
      </c>
      <c r="F459" s="14" t="n">
        <v>0.15</v>
      </c>
      <c r="G459" s="14" t="n">
        <v>5.575</v>
      </c>
      <c r="H459" s="14" t="n">
        <v>1.324</v>
      </c>
      <c r="I459" s="14" t="n">
        <v>0</v>
      </c>
      <c r="J459" s="14" t="n">
        <v>5.575</v>
      </c>
      <c r="K459" s="14" t="n">
        <v>0</v>
      </c>
      <c r="L459" s="14" t="n">
        <v>1</v>
      </c>
      <c r="M459" s="14" t="n">
        <v>7.124</v>
      </c>
      <c r="N459" s="14" t="n">
        <v>3.971</v>
      </c>
      <c r="O459" s="14" t="n">
        <v>0</v>
      </c>
      <c r="P459" s="14" t="n">
        <v>7.124</v>
      </c>
      <c r="Q459" s="14" t="n">
        <v>0</v>
      </c>
      <c r="R459" s="14" t="n">
        <v>1</v>
      </c>
      <c r="S459" s="14" t="n">
        <v>12.193</v>
      </c>
      <c r="T459" s="14" t="n">
        <v>7.942</v>
      </c>
      <c r="U459" s="14" t="n">
        <v>0.249</v>
      </c>
      <c r="V459" s="14" t="n">
        <v>14.022</v>
      </c>
      <c r="W459" s="14" t="n">
        <v>0.15</v>
      </c>
      <c r="X459" s="14" t="n">
        <v>1</v>
      </c>
      <c r="Y459" s="14" t="n">
        <v>11.491</v>
      </c>
      <c r="Z459" s="14" t="n">
        <v>1.553</v>
      </c>
      <c r="AA459" s="14" t="n">
        <v>0</v>
      </c>
      <c r="AB459" s="14" t="n">
        <v>11.491</v>
      </c>
      <c r="AC459" s="14" t="n">
        <v>0</v>
      </c>
      <c r="AD459" s="14" t="n">
        <v>1</v>
      </c>
      <c r="AE459" s="14" t="n">
        <v>12.815</v>
      </c>
      <c r="AF459" s="14" t="n">
        <v>2.996</v>
      </c>
      <c r="AG459" s="14" t="n">
        <v>0</v>
      </c>
      <c r="AH459" s="14" t="n">
        <v>12.815</v>
      </c>
      <c r="AI459" s="14" t="n">
        <v>0</v>
      </c>
      <c r="AJ459" s="14" t="n">
        <v>1</v>
      </c>
      <c r="AK459" s="14" t="n">
        <v>20.756</v>
      </c>
      <c r="AL459" s="14" t="n">
        <v>11.055</v>
      </c>
      <c r="AM459" s="14" t="n">
        <v>0.424</v>
      </c>
      <c r="AN459" s="14" t="n">
        <v>23.87</v>
      </c>
      <c r="AO459" s="14" t="n">
        <v>0.15</v>
      </c>
      <c r="AP459" s="14" t="n">
        <v>1</v>
      </c>
      <c r="AQ459" s="14" t="n">
        <v>0.724</v>
      </c>
      <c r="AR459" s="14" t="n">
        <v>0.132</v>
      </c>
      <c r="AS459" s="14" t="n">
        <v>0.272</v>
      </c>
      <c r="AT459" s="14" t="n">
        <v>1.145</v>
      </c>
      <c r="AU459" s="14" t="n">
        <v>0.15</v>
      </c>
      <c r="AV459" s="14" t="n">
        <v>1</v>
      </c>
      <c r="AW459" s="14" t="n">
        <v>0.75</v>
      </c>
      <c r="AX459" s="14" t="n">
        <v>0.132</v>
      </c>
      <c r="AY459" s="14" t="n">
        <v>0.268</v>
      </c>
      <c r="AZ459" s="14" t="n">
        <v>1.17</v>
      </c>
      <c r="BA459" s="14" t="n">
        <v>0.15</v>
      </c>
      <c r="BB459" s="14" t="n">
        <v>1</v>
      </c>
      <c r="BC459" s="14" t="n">
        <v>0.513</v>
      </c>
      <c r="BD459" s="14" t="n">
        <v>0.132</v>
      </c>
      <c r="BE459" s="14" t="n">
        <v>0.01</v>
      </c>
      <c r="BF459" s="14" t="n">
        <v>0.59</v>
      </c>
      <c r="BG459" s="14" t="n">
        <v>0.15</v>
      </c>
      <c r="BH459" s="14" t="n">
        <v>1</v>
      </c>
      <c r="BI459" s="14" t="n">
        <v>0.591</v>
      </c>
      <c r="BJ459" s="14" t="n">
        <v>0.132</v>
      </c>
      <c r="BK459" s="14" t="n">
        <v>0.162</v>
      </c>
      <c r="BL459" s="14" t="n">
        <v>0.867</v>
      </c>
      <c r="BM459" s="14" t="n">
        <v>0.15</v>
      </c>
      <c r="BN459" s="14" t="n">
        <v>1</v>
      </c>
      <c r="BO459" s="14" t="n">
        <v>0</v>
      </c>
      <c r="BP459" s="14" t="n">
        <v>0</v>
      </c>
      <c r="BQ459" s="14" t="n">
        <v>0.019</v>
      </c>
      <c r="BR459" s="14" t="n">
        <v>0</v>
      </c>
      <c r="BS459" s="14" t="n">
        <v>1</v>
      </c>
      <c r="BT459" s="14" t="n">
        <v>0</v>
      </c>
      <c r="BU459" s="14" t="n">
        <v>0</v>
      </c>
      <c r="BV459" s="14" t="n">
        <v>0.096</v>
      </c>
      <c r="BW459" s="14" t="n">
        <v>0.15</v>
      </c>
      <c r="BX459" s="14" t="n">
        <v>0.833</v>
      </c>
      <c r="BY459" s="14" t="n">
        <v>13.646</v>
      </c>
      <c r="BZ459" s="14" t="n">
        <v>0</v>
      </c>
      <c r="CA459" s="14" t="n">
        <v>13.646</v>
      </c>
      <c r="CB459" s="14" t="n">
        <v>0</v>
      </c>
      <c r="CC459" s="14" t="n">
        <v>82.58799999999999</v>
      </c>
      <c r="CD459" s="14" t="n">
        <v>7.95</v>
      </c>
      <c r="CE459" s="14" t="n">
        <v>37.36</v>
      </c>
      <c r="CF459" s="14" t="n">
        <v>137.94</v>
      </c>
      <c r="CG459" s="14" t="n">
        <v>0.15</v>
      </c>
      <c r="CH459" s="14" t="n">
        <v>1</v>
      </c>
      <c r="CI459" s="14" t="n">
        <v>0</v>
      </c>
      <c r="CJ459" s="14" t="n">
        <v>0</v>
      </c>
      <c r="CK459" s="14" t="n">
        <v>0</v>
      </c>
      <c r="CL459" s="14" t="n">
        <v>0</v>
      </c>
      <c r="CM459" s="14" t="n">
        <v>0</v>
      </c>
      <c r="CN459" s="14" t="n">
        <v>0</v>
      </c>
      <c r="CO459" s="14" t="n">
        <v>0</v>
      </c>
      <c r="CP459" s="14" t="n">
        <v>0</v>
      </c>
      <c r="CQ459" s="14" t="n">
        <v>1.387</v>
      </c>
      <c r="CR459" s="14" t="n">
        <v>0</v>
      </c>
      <c r="CS459" s="14" t="n">
        <v>5.529</v>
      </c>
      <c r="CT459" s="14" t="n">
        <v>4.251</v>
      </c>
      <c r="CU459" s="14" t="n">
        <v>10.168</v>
      </c>
    </row>
    <row r="460">
      <c r="A460" s="14" t="inlineStr">
        <is>
          <t>LBR2021</t>
        </is>
      </c>
      <c r="B460" s="14" t="inlineStr">
        <is>
          <t>LBR</t>
        </is>
      </c>
      <c r="C460" s="14" t="inlineStr">
        <is>
          <t>LBR</t>
        </is>
      </c>
      <c r="D460" s="14" t="inlineStr">
        <is>
          <t>Liberia</t>
        </is>
      </c>
      <c r="E460" s="14" t="n">
        <v>2021</v>
      </c>
      <c r="F460" s="14" t="n">
        <v>0.1</v>
      </c>
      <c r="G460" s="14" t="n">
        <v>5.897</v>
      </c>
      <c r="H460" s="14" t="n">
        <v>1.143</v>
      </c>
      <c r="I460" s="14" t="n">
        <v>0</v>
      </c>
      <c r="J460" s="14" t="n">
        <v>5.897</v>
      </c>
      <c r="K460" s="14" t="n">
        <v>0</v>
      </c>
      <c r="L460" s="14" t="n">
        <v>1</v>
      </c>
      <c r="M460" s="14" t="n">
        <v>7.964</v>
      </c>
      <c r="N460" s="14" t="n">
        <v>3.43</v>
      </c>
      <c r="O460" s="14" t="n">
        <v>0</v>
      </c>
      <c r="P460" s="14" t="n">
        <v>7.964</v>
      </c>
      <c r="Q460" s="14" t="n">
        <v>0</v>
      </c>
      <c r="R460" s="14" t="n">
        <v>1</v>
      </c>
      <c r="S460" s="14" t="n">
        <v>11.613</v>
      </c>
      <c r="T460" s="14" t="n">
        <v>6.86</v>
      </c>
      <c r="U460" s="14" t="n">
        <v>0</v>
      </c>
      <c r="V460" s="14" t="n">
        <v>12.775</v>
      </c>
      <c r="W460" s="14" t="n">
        <v>0.1</v>
      </c>
      <c r="X460" s="14" t="n">
        <v>1</v>
      </c>
      <c r="Y460" s="14" t="n">
        <v>16.305</v>
      </c>
      <c r="Z460" s="14" t="n">
        <v>2.204</v>
      </c>
      <c r="AA460" s="14" t="n">
        <v>0</v>
      </c>
      <c r="AB460" s="14" t="n">
        <v>16.305</v>
      </c>
      <c r="AC460" s="14" t="n">
        <v>0</v>
      </c>
      <c r="AD460" s="14" t="n">
        <v>1</v>
      </c>
      <c r="AE460" s="14" t="n">
        <v>17.449</v>
      </c>
      <c r="AF460" s="14" t="n">
        <v>4.08</v>
      </c>
      <c r="AG460" s="14" t="n">
        <v>0</v>
      </c>
      <c r="AH460" s="14" t="n">
        <v>17.449</v>
      </c>
      <c r="AI460" s="14" t="n">
        <v>0</v>
      </c>
      <c r="AJ460" s="14" t="n">
        <v>1</v>
      </c>
      <c r="AK460" s="14" t="n">
        <v>24.309</v>
      </c>
      <c r="AL460" s="14" t="n">
        <v>12.947</v>
      </c>
      <c r="AM460" s="14" t="n">
        <v>0</v>
      </c>
      <c r="AN460" s="14" t="n">
        <v>26.739</v>
      </c>
      <c r="AO460" s="14" t="n">
        <v>0.1</v>
      </c>
      <c r="AP460" s="14" t="n">
        <v>1</v>
      </c>
      <c r="AQ460" s="14" t="n">
        <v>0.619</v>
      </c>
      <c r="AR460" s="14" t="n">
        <v>0.114</v>
      </c>
      <c r="AS460" s="14" t="n">
        <v>0.139</v>
      </c>
      <c r="AT460" s="14" t="n">
        <v>0.834</v>
      </c>
      <c r="AU460" s="14" t="n">
        <v>0.1</v>
      </c>
      <c r="AV460" s="14" t="n">
        <v>0</v>
      </c>
      <c r="AW460" s="14" t="n">
        <v>0.599</v>
      </c>
      <c r="AX460" s="14" t="n">
        <v>0.114</v>
      </c>
      <c r="AY460" s="14" t="n">
        <v>0.325</v>
      </c>
      <c r="AZ460" s="14" t="n">
        <v>1.017</v>
      </c>
      <c r="BA460" s="14" t="n">
        <v>0.1</v>
      </c>
      <c r="BB460" s="14" t="n">
        <v>1</v>
      </c>
      <c r="BC460" s="14" t="n">
        <v>0.439</v>
      </c>
      <c r="BD460" s="14" t="n">
        <v>0.114</v>
      </c>
      <c r="BE460" s="14" t="n">
        <v>0</v>
      </c>
      <c r="BF460" s="14" t="n">
        <v>0.483</v>
      </c>
      <c r="BG460" s="14" t="n">
        <v>0.1</v>
      </c>
      <c r="BH460" s="14" t="n">
        <v>1</v>
      </c>
      <c r="BI460" s="14" t="n">
        <v>0.505</v>
      </c>
      <c r="BJ460" s="14" t="n">
        <v>0.114</v>
      </c>
      <c r="BK460" s="14" t="n">
        <v>0.224</v>
      </c>
      <c r="BL460" s="14" t="n">
        <v>0.802</v>
      </c>
      <c r="BM460" s="14" t="n">
        <v>0.1</v>
      </c>
      <c r="BN460" s="14" t="n">
        <v>1</v>
      </c>
      <c r="BO460" s="14" t="n">
        <v>0</v>
      </c>
      <c r="BP460" s="14" t="n">
        <v>0</v>
      </c>
      <c r="BQ460" s="14" t="n">
        <v>0.179</v>
      </c>
      <c r="BR460" s="14" t="n">
        <v>0</v>
      </c>
      <c r="BS460" s="14" t="n">
        <v>0.833</v>
      </c>
      <c r="BT460" s="14" t="n">
        <v>0</v>
      </c>
      <c r="BU460" s="14" t="n">
        <v>0</v>
      </c>
      <c r="BV460" s="14" t="n">
        <v>0.213</v>
      </c>
      <c r="BW460" s="14" t="n">
        <v>0.1</v>
      </c>
      <c r="BX460" s="14" t="n">
        <v>0.833</v>
      </c>
      <c r="BY460" s="14" t="n">
        <v>11.787</v>
      </c>
      <c r="BZ460" s="14" t="n">
        <v>0</v>
      </c>
      <c r="CA460" s="14" t="n">
        <v>11.787</v>
      </c>
      <c r="CB460" s="14" t="n">
        <v>0</v>
      </c>
      <c r="CC460" s="14" t="n">
        <v>78.125</v>
      </c>
      <c r="CD460" s="14" t="n">
        <v>7.95</v>
      </c>
      <c r="CE460" s="14" t="n">
        <v>0</v>
      </c>
      <c r="CF460" s="14" t="n">
        <v>85.938</v>
      </c>
      <c r="CG460" s="14" t="n">
        <v>0.1</v>
      </c>
      <c r="CH460" s="14" t="n">
        <v>1</v>
      </c>
      <c r="CI460" s="14" t="n">
        <v>0</v>
      </c>
      <c r="CJ460" s="14" t="n">
        <v>0</v>
      </c>
      <c r="CK460" s="14" t="n">
        <v>0</v>
      </c>
      <c r="CL460" s="14" t="n">
        <v>0</v>
      </c>
      <c r="CM460" s="14" t="n">
        <v>0</v>
      </c>
      <c r="CN460" s="14" t="n">
        <v>0</v>
      </c>
      <c r="CO460" s="14" t="n">
        <v>0</v>
      </c>
      <c r="CP460" s="14" t="n">
        <v>0</v>
      </c>
      <c r="CQ460" s="14" t="n">
        <v>1.198</v>
      </c>
      <c r="CR460" s="14" t="n">
        <v>0</v>
      </c>
      <c r="CS460" s="14" t="n">
        <v>4.776</v>
      </c>
      <c r="CT460" s="14" t="n">
        <v>4.753</v>
      </c>
      <c r="CU460" s="14" t="n">
        <v>15.162</v>
      </c>
    </row>
    <row r="461">
      <c r="A461" s="14" t="inlineStr">
        <is>
          <t>LBR2022</t>
        </is>
      </c>
      <c r="B461" s="14" t="inlineStr">
        <is>
          <t>LBR</t>
        </is>
      </c>
      <c r="C461" s="14" t="inlineStr">
        <is>
          <t>LBR</t>
        </is>
      </c>
      <c r="D461" s="14" t="inlineStr">
        <is>
          <t>Liberia</t>
        </is>
      </c>
      <c r="E461" s="14" t="n">
        <v>2022</v>
      </c>
      <c r="F461" s="14" t="n">
        <v>0.1</v>
      </c>
      <c r="G461" s="14" t="n">
        <v>11.72</v>
      </c>
      <c r="H461" s="14" t="n">
        <v>1.235</v>
      </c>
      <c r="I461" s="14" t="n">
        <v>0</v>
      </c>
      <c r="J461" s="14" t="n">
        <v>11.72</v>
      </c>
      <c r="K461" s="14" t="n">
        <v>0</v>
      </c>
      <c r="L461" s="14" t="n">
        <v>1</v>
      </c>
      <c r="M461" s="14" t="n">
        <v>9.782999999999999</v>
      </c>
      <c r="N461" s="14" t="n">
        <v>3.704</v>
      </c>
      <c r="O461" s="14" t="n">
        <v>0</v>
      </c>
      <c r="P461" s="14" t="n">
        <v>9.782999999999999</v>
      </c>
      <c r="Q461" s="14" t="n">
        <v>0</v>
      </c>
      <c r="R461" s="14" t="n">
        <v>1</v>
      </c>
      <c r="S461" s="14" t="n">
        <v>17.893</v>
      </c>
      <c r="T461" s="14" t="n">
        <v>7.408</v>
      </c>
      <c r="U461" s="14" t="n">
        <v>0.132</v>
      </c>
      <c r="V461" s="14" t="n">
        <v>19.683</v>
      </c>
      <c r="W461" s="14" t="n">
        <v>0.1</v>
      </c>
      <c r="X461" s="14" t="n">
        <v>1</v>
      </c>
      <c r="Y461" s="14" t="n">
        <v>32.56</v>
      </c>
      <c r="Z461" s="14" t="n">
        <v>4.401</v>
      </c>
      <c r="AA461" s="14" t="n">
        <v>0</v>
      </c>
      <c r="AB461" s="14" t="n">
        <v>32.56</v>
      </c>
      <c r="AC461" s="14" t="n">
        <v>0</v>
      </c>
      <c r="AD461" s="14" t="n">
        <v>1</v>
      </c>
      <c r="AE461" s="14" t="n">
        <v>33.795</v>
      </c>
      <c r="AF461" s="14" t="n">
        <v>7.902</v>
      </c>
      <c r="AG461" s="14" t="n">
        <v>0</v>
      </c>
      <c r="AH461" s="14" t="n">
        <v>33.795</v>
      </c>
      <c r="AI461" s="14" t="n">
        <v>0</v>
      </c>
      <c r="AJ461" s="14" t="n">
        <v>1</v>
      </c>
      <c r="AK461" s="14" t="n">
        <v>41.203</v>
      </c>
      <c r="AL461" s="14" t="n">
        <v>21.945</v>
      </c>
      <c r="AM461" s="14" t="n">
        <v>0.305</v>
      </c>
      <c r="AN461" s="14" t="n">
        <v>45.324</v>
      </c>
      <c r="AO461" s="14" t="n">
        <v>0.1</v>
      </c>
      <c r="AP461" s="14" t="n">
        <v>1</v>
      </c>
      <c r="AQ461" s="14" t="n">
        <v>0.861</v>
      </c>
      <c r="AR461" s="14" t="n">
        <v>0.123</v>
      </c>
      <c r="AS461" s="14" t="n">
        <v>0.257</v>
      </c>
      <c r="AT461" s="14" t="n">
        <v>1.23</v>
      </c>
      <c r="AU461" s="14" t="n">
        <v>0.1</v>
      </c>
      <c r="AV461" s="14" t="n">
        <v>0</v>
      </c>
      <c r="AW461" s="14" t="n">
        <v>0.986</v>
      </c>
      <c r="AX461" s="14" t="n">
        <v>0.123</v>
      </c>
      <c r="AY461" s="14" t="n">
        <v>0.384</v>
      </c>
      <c r="AZ461" s="14" t="n">
        <v>1.507</v>
      </c>
      <c r="BA461" s="14" t="n">
        <v>0.1</v>
      </c>
      <c r="BB461" s="14" t="n">
        <v>1</v>
      </c>
      <c r="BC461" s="14" t="n">
        <v>0.598</v>
      </c>
      <c r="BD461" s="14" t="n">
        <v>0.123</v>
      </c>
      <c r="BE461" s="14" t="n">
        <v>0.004</v>
      </c>
      <c r="BF461" s="14" t="n">
        <v>0.658</v>
      </c>
      <c r="BG461" s="14" t="n">
        <v>0.1</v>
      </c>
      <c r="BH461" s="14" t="n">
        <v>1</v>
      </c>
      <c r="BI461" s="14" t="n">
        <v>0.612</v>
      </c>
      <c r="BJ461" s="14" t="n">
        <v>0.123</v>
      </c>
      <c r="BK461" s="14" t="n">
        <v>0.242</v>
      </c>
      <c r="BL461" s="14" t="n">
        <v>0.9330000000000001</v>
      </c>
      <c r="BM461" s="14" t="n">
        <v>0.1</v>
      </c>
      <c r="BN461" s="14" t="n">
        <v>1</v>
      </c>
      <c r="BO461" s="14" t="n">
        <v>0</v>
      </c>
      <c r="BP461" s="14" t="n">
        <v>0</v>
      </c>
      <c r="BQ461" s="14" t="n">
        <v>0.179</v>
      </c>
      <c r="BR461" s="14" t="n">
        <v>0</v>
      </c>
      <c r="BS461" s="14" t="n">
        <v>0.833</v>
      </c>
      <c r="BT461" s="14" t="n">
        <v>0</v>
      </c>
      <c r="BU461" s="14" t="n">
        <v>0</v>
      </c>
      <c r="BV461" s="14" t="n">
        <v>0.213</v>
      </c>
      <c r="BW461" s="14" t="n">
        <v>0.1</v>
      </c>
      <c r="BX461" s="14" t="n">
        <v>0.833</v>
      </c>
      <c r="BY461" s="14" t="n">
        <v>12.729</v>
      </c>
      <c r="BZ461" s="14" t="n">
        <v>0</v>
      </c>
      <c r="CA461" s="14" t="n">
        <v>12.729</v>
      </c>
      <c r="CB461" s="14" t="n">
        <v>0</v>
      </c>
      <c r="CC461" s="14" t="n">
        <v>97.90000000000001</v>
      </c>
      <c r="CD461" s="14" t="n">
        <v>7.95</v>
      </c>
      <c r="CE461" s="14" t="n">
        <v>0.725</v>
      </c>
      <c r="CF461" s="14" t="n">
        <v>107.69</v>
      </c>
      <c r="CG461" s="14" t="n">
        <v>0.1</v>
      </c>
      <c r="CH461" s="14" t="n">
        <v>1</v>
      </c>
      <c r="CI461" s="14" t="n">
        <v>0</v>
      </c>
      <c r="CJ461" s="14" t="n">
        <v>0</v>
      </c>
      <c r="CK461" s="14" t="n">
        <v>0</v>
      </c>
      <c r="CL461" s="14" t="n">
        <v>0</v>
      </c>
      <c r="CM461" s="14" t="n">
        <v>0</v>
      </c>
      <c r="CN461" s="14" t="n">
        <v>0</v>
      </c>
      <c r="CO461" s="14" t="n">
        <v>0</v>
      </c>
      <c r="CP461" s="14" t="n">
        <v>0</v>
      </c>
      <c r="CQ461" s="14" t="n">
        <v>1.294</v>
      </c>
      <c r="CR461" s="14" t="n">
        <v>0</v>
      </c>
      <c r="CS461" s="14" t="n">
        <v>5.158</v>
      </c>
      <c r="CT461" s="14" t="n">
        <v>10.485</v>
      </c>
      <c r="CU461" s="14" t="n">
        <v>31.326</v>
      </c>
    </row>
    <row r="462">
      <c r="A462" s="14" t="inlineStr">
        <is>
          <t>LBR2023</t>
        </is>
      </c>
      <c r="B462" s="14" t="inlineStr">
        <is>
          <t>LBR</t>
        </is>
      </c>
      <c r="C462" s="14" t="inlineStr">
        <is>
          <t>LBR</t>
        </is>
      </c>
      <c r="D462" s="14" t="inlineStr">
        <is>
          <t>Liberia</t>
        </is>
      </c>
      <c r="E462" s="14" t="n">
        <v>2023</v>
      </c>
      <c r="F462" s="14" t="n">
        <v>0.1</v>
      </c>
      <c r="G462" s="14" t="n">
        <v>6.147</v>
      </c>
      <c r="H462" s="14" t="n">
        <v>1.286</v>
      </c>
      <c r="I462" s="14" t="n">
        <v>0</v>
      </c>
      <c r="J462" s="14" t="n">
        <v>6.147</v>
      </c>
      <c r="K462" s="14" t="n">
        <v>0</v>
      </c>
      <c r="L462" s="14" t="n">
        <v>1</v>
      </c>
      <c r="M462" s="14" t="n">
        <v>7.886</v>
      </c>
      <c r="N462" s="14" t="n">
        <v>3.857</v>
      </c>
      <c r="O462" s="14" t="n">
        <v>0</v>
      </c>
      <c r="P462" s="14" t="n">
        <v>7.886</v>
      </c>
      <c r="Q462" s="14" t="n">
        <v>0</v>
      </c>
      <c r="R462" s="14" t="n">
        <v>1</v>
      </c>
      <c r="S462" s="14" t="n">
        <v>12.575</v>
      </c>
      <c r="T462" s="14" t="n">
        <v>7.714</v>
      </c>
      <c r="U462" s="14" t="n">
        <v>0.139</v>
      </c>
      <c r="V462" s="14" t="n">
        <v>13.833</v>
      </c>
      <c r="W462" s="14" t="n">
        <v>0.1</v>
      </c>
      <c r="X462" s="14" t="n">
        <v>1</v>
      </c>
      <c r="Y462" s="14" t="n">
        <v>12.908</v>
      </c>
      <c r="Z462" s="14" t="n">
        <v>1.745</v>
      </c>
      <c r="AA462" s="14" t="n">
        <v>0</v>
      </c>
      <c r="AB462" s="14" t="n">
        <v>12.908</v>
      </c>
      <c r="AC462" s="14" t="n">
        <v>0</v>
      </c>
      <c r="AD462" s="14" t="n">
        <v>1</v>
      </c>
      <c r="AE462" s="14" t="n">
        <v>14.194</v>
      </c>
      <c r="AF462" s="14" t="n">
        <v>3.319</v>
      </c>
      <c r="AG462" s="14" t="n">
        <v>0</v>
      </c>
      <c r="AH462" s="14" t="n">
        <v>14.194</v>
      </c>
      <c r="AI462" s="14" t="n">
        <v>0</v>
      </c>
      <c r="AJ462" s="14" t="n">
        <v>1</v>
      </c>
      <c r="AK462" s="14" t="n">
        <v>21.908</v>
      </c>
      <c r="AL462" s="14" t="n">
        <v>11.668</v>
      </c>
      <c r="AM462" s="14" t="n">
        <v>0.243</v>
      </c>
      <c r="AN462" s="14" t="n">
        <v>24.098</v>
      </c>
      <c r="AO462" s="14" t="n">
        <v>0.1</v>
      </c>
      <c r="AP462" s="14" t="n">
        <v>1</v>
      </c>
      <c r="AQ462" s="14" t="n">
        <v>0.76</v>
      </c>
      <c r="AR462" s="14" t="n">
        <v>0.129</v>
      </c>
      <c r="AS462" s="14" t="n">
        <v>-0.357</v>
      </c>
      <c r="AT462" s="14" t="n">
        <v>0.444</v>
      </c>
      <c r="AU462" s="14" t="n">
        <v>0.1</v>
      </c>
      <c r="AV462" s="14" t="n">
        <v>0</v>
      </c>
      <c r="AW462" s="14" t="n">
        <v>0.8110000000000001</v>
      </c>
      <c r="AX462" s="14" t="n">
        <v>0.129</v>
      </c>
      <c r="AY462" s="14" t="n">
        <v>0.474</v>
      </c>
      <c r="AZ462" s="14" t="n">
        <v>1.413</v>
      </c>
      <c r="BA462" s="14" t="n">
        <v>0.1</v>
      </c>
      <c r="BB462" s="14" t="n">
        <v>1</v>
      </c>
      <c r="BC462" s="14" t="n">
        <v>0.535</v>
      </c>
      <c r="BD462" s="14" t="n">
        <v>0.129</v>
      </c>
      <c r="BE462" s="14" t="n">
        <v>0.006</v>
      </c>
      <c r="BF462" s="14" t="n">
        <v>0.588</v>
      </c>
      <c r="BG462" s="14" t="n">
        <v>0.1</v>
      </c>
      <c r="BH462" s="14" t="n">
        <v>1</v>
      </c>
      <c r="BI462" s="14" t="n">
        <v>0.579</v>
      </c>
      <c r="BJ462" s="14" t="n">
        <v>0.129</v>
      </c>
      <c r="BK462" s="14" t="n">
        <v>0.26</v>
      </c>
      <c r="BL462" s="14" t="n">
        <v>0.913</v>
      </c>
      <c r="BM462" s="14" t="n">
        <v>0.1</v>
      </c>
      <c r="BN462" s="14" t="n">
        <v>1</v>
      </c>
      <c r="BO462" s="14" t="n">
        <v>0</v>
      </c>
      <c r="BP462" s="14" t="n">
        <v>0</v>
      </c>
      <c r="BQ462" s="14" t="n">
        <v>0.19</v>
      </c>
      <c r="BR462" s="14" t="n">
        <v>0</v>
      </c>
      <c r="BS462" s="14" t="n">
        <v>0.833</v>
      </c>
      <c r="BT462" s="14" t="n">
        <v>0</v>
      </c>
      <c r="BU462" s="14" t="n">
        <v>0</v>
      </c>
      <c r="BV462" s="14" t="n">
        <v>0.264</v>
      </c>
      <c r="BW462" s="14" t="n">
        <v>0.1</v>
      </c>
      <c r="BX462" s="14" t="n">
        <v>0.833</v>
      </c>
      <c r="BY462" s="14" t="n">
        <v>13.254</v>
      </c>
      <c r="BZ462" s="14" t="n">
        <v>0</v>
      </c>
      <c r="CA462" s="14" t="n">
        <v>13.254</v>
      </c>
      <c r="CB462" s="14" t="n">
        <v>0</v>
      </c>
      <c r="CC462" s="14" t="n">
        <v>83.248</v>
      </c>
      <c r="CD462" s="14" t="n">
        <v>7.95</v>
      </c>
      <c r="CE462" s="14" t="n">
        <v>0.922</v>
      </c>
      <c r="CF462" s="14" t="n">
        <v>91.57299999999999</v>
      </c>
      <c r="CG462" s="14" t="n">
        <v>0.1</v>
      </c>
      <c r="CH462" s="14" t="n">
        <v>1</v>
      </c>
      <c r="CI462" s="14" t="n">
        <v>0</v>
      </c>
      <c r="CJ462" s="14" t="n">
        <v>0</v>
      </c>
      <c r="CK462" s="14" t="n">
        <v>0</v>
      </c>
      <c r="CL462" s="14" t="n">
        <v>0</v>
      </c>
      <c r="CM462" s="14" t="n">
        <v>0</v>
      </c>
      <c r="CN462" s="14" t="n">
        <v>0</v>
      </c>
      <c r="CO462" s="14" t="n">
        <v>0</v>
      </c>
      <c r="CP462" s="14" t="n">
        <v>0</v>
      </c>
      <c r="CQ462" s="14" t="n">
        <v>1.348</v>
      </c>
      <c r="CR462" s="14" t="n">
        <v>0</v>
      </c>
      <c r="CS462" s="14" t="n">
        <v>5.37</v>
      </c>
      <c r="CT462" s="14" t="n">
        <v>4.861</v>
      </c>
      <c r="CU462" s="14" t="n">
        <v>11.622</v>
      </c>
    </row>
    <row r="463">
      <c r="A463" s="14" t="inlineStr">
        <is>
          <t>LBR2024</t>
        </is>
      </c>
      <c r="B463" s="14" t="inlineStr">
        <is>
          <t>LBR</t>
        </is>
      </c>
      <c r="C463" s="14" t="inlineStr">
        <is>
          <t>LBR</t>
        </is>
      </c>
      <c r="D463" s="14" t="inlineStr">
        <is>
          <t>Liberia</t>
        </is>
      </c>
      <c r="E463" s="14" t="n">
        <v>2024</v>
      </c>
      <c r="F463" s="14" t="n">
        <v>0.1</v>
      </c>
      <c r="G463" s="14" t="n">
        <v>5.575</v>
      </c>
      <c r="H463" s="14" t="n">
        <v>1.324</v>
      </c>
      <c r="I463" s="14" t="n">
        <v>0</v>
      </c>
      <c r="J463" s="14" t="n">
        <v>5.575</v>
      </c>
      <c r="K463" s="14" t="n">
        <v>0</v>
      </c>
      <c r="L463" s="14" t="n">
        <v>1</v>
      </c>
      <c r="M463" s="14" t="n">
        <v>7.124</v>
      </c>
      <c r="N463" s="14" t="n">
        <v>3.971</v>
      </c>
      <c r="O463" s="14" t="n">
        <v>0</v>
      </c>
      <c r="P463" s="14" t="n">
        <v>7.124</v>
      </c>
      <c r="Q463" s="14" t="n">
        <v>0</v>
      </c>
      <c r="R463" s="14" t="n">
        <v>1</v>
      </c>
      <c r="S463" s="14" t="n">
        <v>12.193</v>
      </c>
      <c r="T463" s="14" t="n">
        <v>7.942</v>
      </c>
      <c r="U463" s="14" t="n">
        <v>0.166</v>
      </c>
      <c r="V463" s="14" t="n">
        <v>13.412</v>
      </c>
      <c r="W463" s="14" t="n">
        <v>0.1</v>
      </c>
      <c r="X463" s="14" t="n">
        <v>1</v>
      </c>
      <c r="Y463" s="14" t="n">
        <v>11.492</v>
      </c>
      <c r="Z463" s="14" t="n">
        <v>1.553</v>
      </c>
      <c r="AA463" s="14" t="n">
        <v>0</v>
      </c>
      <c r="AB463" s="14" t="n">
        <v>11.492</v>
      </c>
      <c r="AC463" s="14" t="n">
        <v>0</v>
      </c>
      <c r="AD463" s="14" t="n">
        <v>1</v>
      </c>
      <c r="AE463" s="14" t="n">
        <v>12.815</v>
      </c>
      <c r="AF463" s="14" t="n">
        <v>2.997</v>
      </c>
      <c r="AG463" s="14" t="n">
        <v>0</v>
      </c>
      <c r="AH463" s="14" t="n">
        <v>12.815</v>
      </c>
      <c r="AI463" s="14" t="n">
        <v>0</v>
      </c>
      <c r="AJ463" s="14" t="n">
        <v>1</v>
      </c>
      <c r="AK463" s="14" t="n">
        <v>20.757</v>
      </c>
      <c r="AL463" s="14" t="n">
        <v>11.055</v>
      </c>
      <c r="AM463" s="14" t="n">
        <v>0.283</v>
      </c>
      <c r="AN463" s="14" t="n">
        <v>22.833</v>
      </c>
      <c r="AO463" s="14" t="n">
        <v>0.1</v>
      </c>
      <c r="AP463" s="14" t="n">
        <v>1</v>
      </c>
      <c r="AQ463" s="14" t="n">
        <v>0.724</v>
      </c>
      <c r="AR463" s="14" t="n">
        <v>0.132</v>
      </c>
      <c r="AS463" s="14" t="n">
        <v>-0.357</v>
      </c>
      <c r="AT463" s="14" t="n">
        <v>0.398</v>
      </c>
      <c r="AU463" s="14" t="n">
        <v>0.1</v>
      </c>
      <c r="AV463" s="14" t="n">
        <v>0</v>
      </c>
      <c r="AW463" s="14" t="n">
        <v>0.75</v>
      </c>
      <c r="AX463" s="14" t="n">
        <v>0.132</v>
      </c>
      <c r="AY463" s="14" t="n">
        <v>0.532</v>
      </c>
      <c r="AZ463" s="14" t="n">
        <v>1.391</v>
      </c>
      <c r="BA463" s="14" t="n">
        <v>0.1</v>
      </c>
      <c r="BB463" s="14" t="n">
        <v>1</v>
      </c>
      <c r="BC463" s="14" t="n">
        <v>0.513</v>
      </c>
      <c r="BD463" s="14" t="n">
        <v>0.132</v>
      </c>
      <c r="BE463" s="14" t="n">
        <v>0.007</v>
      </c>
      <c r="BF463" s="14" t="n">
        <v>0.5639999999999999</v>
      </c>
      <c r="BG463" s="14" t="n">
        <v>0.1</v>
      </c>
      <c r="BH463" s="14" t="n">
        <v>1</v>
      </c>
      <c r="BI463" s="14" t="n">
        <v>0.591</v>
      </c>
      <c r="BJ463" s="14" t="n">
        <v>0.132</v>
      </c>
      <c r="BK463" s="14" t="n">
        <v>0.27</v>
      </c>
      <c r="BL463" s="14" t="n">
        <v>0.9350000000000001</v>
      </c>
      <c r="BM463" s="14" t="n">
        <v>0.1</v>
      </c>
      <c r="BN463" s="14" t="n">
        <v>1</v>
      </c>
      <c r="BO463" s="14" t="n">
        <v>0</v>
      </c>
      <c r="BP463" s="14" t="n">
        <v>0</v>
      </c>
      <c r="BQ463" s="14" t="n">
        <v>0.196</v>
      </c>
      <c r="BR463" s="14" t="n">
        <v>0</v>
      </c>
      <c r="BS463" s="14" t="n">
        <v>0.833</v>
      </c>
      <c r="BT463" s="14" t="n">
        <v>0</v>
      </c>
      <c r="BU463" s="14" t="n">
        <v>0</v>
      </c>
      <c r="BV463" s="14" t="n">
        <v>0.272</v>
      </c>
      <c r="BW463" s="14" t="n">
        <v>0.1</v>
      </c>
      <c r="BX463" s="14" t="n">
        <v>0.833</v>
      </c>
      <c r="BY463" s="14" t="n">
        <v>13.646</v>
      </c>
      <c r="BZ463" s="14" t="n">
        <v>0</v>
      </c>
      <c r="CA463" s="14" t="n">
        <v>13.646</v>
      </c>
      <c r="CB463" s="14" t="n">
        <v>0</v>
      </c>
      <c r="CC463" s="14" t="n">
        <v>82.58799999999999</v>
      </c>
      <c r="CD463" s="14" t="n">
        <v>7.95</v>
      </c>
      <c r="CE463" s="14" t="n">
        <v>1.125</v>
      </c>
      <c r="CF463" s="14" t="n">
        <v>90.84699999999999</v>
      </c>
      <c r="CG463" s="14" t="n">
        <v>0.1</v>
      </c>
      <c r="CH463" s="14" t="n">
        <v>1</v>
      </c>
      <c r="CI463" s="14" t="n">
        <v>0</v>
      </c>
      <c r="CJ463" s="14" t="n">
        <v>0</v>
      </c>
      <c r="CK463" s="14" t="n">
        <v>0</v>
      </c>
      <c r="CL463" s="14" t="n">
        <v>0</v>
      </c>
      <c r="CM463" s="14" t="n">
        <v>0</v>
      </c>
      <c r="CN463" s="14" t="n">
        <v>0</v>
      </c>
      <c r="CO463" s="14" t="n">
        <v>0</v>
      </c>
      <c r="CP463" s="14" t="n">
        <v>0</v>
      </c>
      <c r="CQ463" s="14" t="n">
        <v>1.387</v>
      </c>
      <c r="CR463" s="14" t="n">
        <v>0</v>
      </c>
      <c r="CS463" s="14" t="n">
        <v>5.529</v>
      </c>
      <c r="CT463" s="14" t="n">
        <v>4.251</v>
      </c>
      <c r="CU463" s="14" t="n">
        <v>10.168</v>
      </c>
    </row>
    <row r="464">
      <c r="A464" s="14" t="inlineStr">
        <is>
          <t>LBY2021</t>
        </is>
      </c>
      <c r="B464" s="14" t="inlineStr">
        <is>
          <t>LBY</t>
        </is>
      </c>
      <c r="C464" s="14" t="inlineStr">
        <is>
          <t>LBY</t>
        </is>
      </c>
      <c r="D464" s="14" t="inlineStr">
        <is>
          <t>Libya</t>
        </is>
      </c>
      <c r="E464" s="14" t="n">
        <v>2021</v>
      </c>
      <c r="F464" s="14" t="n">
        <v>0</v>
      </c>
      <c r="G464" s="14" t="n">
        <v>5.897</v>
      </c>
      <c r="H464" s="14" t="n">
        <v>1.143</v>
      </c>
      <c r="I464" s="14" t="n">
        <v>0.233</v>
      </c>
      <c r="J464" s="14" t="n">
        <v>6.13</v>
      </c>
      <c r="K464" s="14" t="n">
        <v>0</v>
      </c>
      <c r="L464" s="14" t="n">
        <v>1</v>
      </c>
      <c r="M464" s="14" t="n">
        <v>7.964</v>
      </c>
      <c r="N464" s="14" t="n">
        <v>3.43</v>
      </c>
      <c r="O464" s="14" t="n">
        <v>0.252</v>
      </c>
      <c r="P464" s="14" t="n">
        <v>8.217000000000001</v>
      </c>
      <c r="Q464" s="14" t="n">
        <v>0</v>
      </c>
      <c r="R464" s="14" t="n">
        <v>1</v>
      </c>
      <c r="S464" s="14" t="n">
        <v>11.613</v>
      </c>
      <c r="T464" s="14" t="n">
        <v>6.86</v>
      </c>
      <c r="U464" s="14" t="n">
        <v>0.233</v>
      </c>
      <c r="V464" s="14" t="n">
        <v>11.846</v>
      </c>
      <c r="W464" s="14" t="n">
        <v>0</v>
      </c>
      <c r="X464" s="14" t="n">
        <v>1</v>
      </c>
      <c r="Y464" s="14" t="n">
        <v>7.447</v>
      </c>
      <c r="Z464" s="14" t="n">
        <v>0.8169999999999999</v>
      </c>
      <c r="AA464" s="14" t="n">
        <v>-6.685</v>
      </c>
      <c r="AB464" s="14" t="n">
        <v>0.761</v>
      </c>
      <c r="AC464" s="14" t="n">
        <v>0</v>
      </c>
      <c r="AD464" s="14" t="n">
        <v>0</v>
      </c>
      <c r="AE464" s="14" t="n">
        <v>8.018000000000001</v>
      </c>
      <c r="AF464" s="14" t="n">
        <v>1.559</v>
      </c>
      <c r="AG464" s="14" t="n">
        <v>-7.799</v>
      </c>
      <c r="AH464" s="14" t="n">
        <v>0.219</v>
      </c>
      <c r="AI464" s="14" t="n">
        <v>0</v>
      </c>
      <c r="AJ464" s="14" t="n">
        <v>0</v>
      </c>
      <c r="AK464" s="14" t="n">
        <v>11.448</v>
      </c>
      <c r="AL464" s="14" t="n">
        <v>5.4</v>
      </c>
      <c r="AM464" s="14" t="n">
        <v>-0.656</v>
      </c>
      <c r="AN464" s="14" t="n">
        <v>10.792</v>
      </c>
      <c r="AO464" s="14" t="n">
        <v>0</v>
      </c>
      <c r="AP464" s="14" t="n">
        <v>1</v>
      </c>
      <c r="AQ464" s="14" t="n">
        <v>0.621</v>
      </c>
      <c r="AR464" s="14" t="n">
        <v>0.114</v>
      </c>
      <c r="AS464" s="14" t="n">
        <v>-0.587</v>
      </c>
      <c r="AT464" s="14" t="n">
        <v>0.033</v>
      </c>
      <c r="AU464" s="14" t="n">
        <v>0</v>
      </c>
      <c r="AV464" s="14" t="n">
        <v>0</v>
      </c>
      <c r="AW464" s="14" t="n">
        <v>0.593</v>
      </c>
      <c r="AX464" s="14" t="n">
        <v>0.114</v>
      </c>
      <c r="AY464" s="14" t="n">
        <v>-0.5600000000000001</v>
      </c>
      <c r="AZ464" s="14" t="n">
        <v>0.033</v>
      </c>
      <c r="BA464" s="14" t="n">
        <v>0</v>
      </c>
      <c r="BB464" s="14" t="n">
        <v>0</v>
      </c>
      <c r="BC464" s="14" t="n">
        <v>0.44</v>
      </c>
      <c r="BD464" s="14" t="n">
        <v>0.114</v>
      </c>
      <c r="BE464" s="14" t="n">
        <v>-0.43</v>
      </c>
      <c r="BF464" s="14" t="n">
        <v>0.01</v>
      </c>
      <c r="BG464" s="14" t="n">
        <v>0</v>
      </c>
      <c r="BH464" s="14" t="n">
        <v>0</v>
      </c>
      <c r="BI464" s="14" t="n">
        <v>0.5600000000000001</v>
      </c>
      <c r="BJ464" s="14" t="n">
        <v>0.114</v>
      </c>
      <c r="BK464" s="14" t="n">
        <v>-0.54</v>
      </c>
      <c r="BL464" s="14" t="n">
        <v>0.02</v>
      </c>
      <c r="BM464" s="14" t="n">
        <v>0</v>
      </c>
      <c r="BN464" s="14" t="n">
        <v>0</v>
      </c>
      <c r="BO464" s="14" t="n">
        <v>0</v>
      </c>
      <c r="BP464" s="14" t="n">
        <v>-0.028</v>
      </c>
      <c r="BQ464" s="14" t="n">
        <v>0</v>
      </c>
      <c r="BR464" s="14" t="n">
        <v>0</v>
      </c>
      <c r="BS464" s="14" t="n">
        <v>1</v>
      </c>
      <c r="BT464" s="14" t="n">
        <v>0</v>
      </c>
      <c r="BU464" s="14" t="n">
        <v>-0.028</v>
      </c>
      <c r="BV464" s="14" t="n">
        <v>0.006</v>
      </c>
      <c r="BW464" s="14" t="n">
        <v>0</v>
      </c>
      <c r="BX464" s="14" t="n">
        <v>1</v>
      </c>
      <c r="BY464" s="14" t="n">
        <v>11.787</v>
      </c>
      <c r="BZ464" s="14" t="n">
        <v>0</v>
      </c>
      <c r="CA464" s="14" t="n">
        <v>11.787</v>
      </c>
      <c r="CB464" s="14" t="n">
        <v>0</v>
      </c>
      <c r="CC464" s="14" t="n">
        <v>81.69499999999999</v>
      </c>
      <c r="CD464" s="14" t="n">
        <v>7.95</v>
      </c>
      <c r="CE464" s="14" t="n">
        <v>-80.105</v>
      </c>
      <c r="CF464" s="14" t="n">
        <v>1.59</v>
      </c>
      <c r="CG464" s="14" t="n">
        <v>0</v>
      </c>
      <c r="CH464" s="14" t="n">
        <v>0</v>
      </c>
      <c r="CI464" s="14" t="n">
        <v>0</v>
      </c>
      <c r="CJ464" s="14" t="n">
        <v>0</v>
      </c>
      <c r="CK464" s="14" t="n">
        <v>0</v>
      </c>
      <c r="CL464" s="14" t="n">
        <v>0</v>
      </c>
      <c r="CM464" s="14" t="n">
        <v>0</v>
      </c>
      <c r="CN464" s="14" t="n">
        <v>0</v>
      </c>
      <c r="CO464" s="14" t="n">
        <v>0</v>
      </c>
      <c r="CP464" s="14" t="n">
        <v>0</v>
      </c>
      <c r="CQ464" s="14" t="n">
        <v>1.198</v>
      </c>
      <c r="CR464" s="14" t="n">
        <v>1</v>
      </c>
      <c r="CS464" s="14" t="n">
        <v>6.875</v>
      </c>
      <c r="CT464" s="14" t="n">
        <v>4.753</v>
      </c>
      <c r="CU464" s="14" t="n">
        <v>14.129</v>
      </c>
    </row>
    <row r="465">
      <c r="A465" s="14" t="inlineStr">
        <is>
          <t>LBY2022</t>
        </is>
      </c>
      <c r="B465" s="14" t="inlineStr">
        <is>
          <t>LBY</t>
        </is>
      </c>
      <c r="C465" s="14" t="inlineStr">
        <is>
          <t>LBY</t>
        </is>
      </c>
      <c r="D465" s="14" t="inlineStr">
        <is>
          <t>Libya</t>
        </is>
      </c>
      <c r="E465" s="14" t="n">
        <v>2022</v>
      </c>
      <c r="F465" s="14" t="n">
        <v>0</v>
      </c>
      <c r="G465" s="14" t="n">
        <v>11.72</v>
      </c>
      <c r="H465" s="14" t="n">
        <v>1.235</v>
      </c>
      <c r="I465" s="14" t="n">
        <v>0.555</v>
      </c>
      <c r="J465" s="14" t="n">
        <v>12.275</v>
      </c>
      <c r="K465" s="14" t="n">
        <v>0</v>
      </c>
      <c r="L465" s="14" t="n">
        <v>1</v>
      </c>
      <c r="M465" s="14" t="n">
        <v>9.782999999999999</v>
      </c>
      <c r="N465" s="14" t="n">
        <v>3.704</v>
      </c>
      <c r="O465" s="14" t="n">
        <v>0.365</v>
      </c>
      <c r="P465" s="14" t="n">
        <v>10.148</v>
      </c>
      <c r="Q465" s="14" t="n">
        <v>0</v>
      </c>
      <c r="R465" s="14" t="n">
        <v>1</v>
      </c>
      <c r="S465" s="14" t="n">
        <v>17.893</v>
      </c>
      <c r="T465" s="14" t="n">
        <v>7.408</v>
      </c>
      <c r="U465" s="14" t="n">
        <v>0.555</v>
      </c>
      <c r="V465" s="14" t="n">
        <v>18.448</v>
      </c>
      <c r="W465" s="14" t="n">
        <v>0</v>
      </c>
      <c r="X465" s="14" t="n">
        <v>1</v>
      </c>
      <c r="Y465" s="14" t="n">
        <v>8.042</v>
      </c>
      <c r="Z465" s="14" t="n">
        <v>0.882</v>
      </c>
      <c r="AA465" s="14" t="n">
        <v>-7.22</v>
      </c>
      <c r="AB465" s="14" t="n">
        <v>0.822</v>
      </c>
      <c r="AC465" s="14" t="n">
        <v>0</v>
      </c>
      <c r="AD465" s="14" t="n">
        <v>0</v>
      </c>
      <c r="AE465" s="14" t="n">
        <v>8.659000000000001</v>
      </c>
      <c r="AF465" s="14" t="n">
        <v>1.684</v>
      </c>
      <c r="AG465" s="14" t="n">
        <v>-8.422000000000001</v>
      </c>
      <c r="AH465" s="14" t="n">
        <v>0.237</v>
      </c>
      <c r="AI465" s="14" t="n">
        <v>0</v>
      </c>
      <c r="AJ465" s="14" t="n">
        <v>0</v>
      </c>
      <c r="AK465" s="14" t="n">
        <v>12.363</v>
      </c>
      <c r="AL465" s="14" t="n">
        <v>5.832</v>
      </c>
      <c r="AM465" s="14" t="n">
        <v>-1.667</v>
      </c>
      <c r="AN465" s="14" t="n">
        <v>10.696</v>
      </c>
      <c r="AO465" s="14" t="n">
        <v>0</v>
      </c>
      <c r="AP465" s="14" t="n">
        <v>1</v>
      </c>
      <c r="AQ465" s="14" t="n">
        <v>0.847</v>
      </c>
      <c r="AR465" s="14" t="n">
        <v>0.123</v>
      </c>
      <c r="AS465" s="14" t="n">
        <v>-0.8149999999999999</v>
      </c>
      <c r="AT465" s="14" t="n">
        <v>0.031</v>
      </c>
      <c r="AU465" s="14" t="n">
        <v>0</v>
      </c>
      <c r="AV465" s="14" t="n">
        <v>0</v>
      </c>
      <c r="AW465" s="14" t="n">
        <v>0.947</v>
      </c>
      <c r="AX465" s="14" t="n">
        <v>0.123</v>
      </c>
      <c r="AY465" s="14" t="n">
        <v>-0.916</v>
      </c>
      <c r="AZ465" s="14" t="n">
        <v>0.031</v>
      </c>
      <c r="BA465" s="14" t="n">
        <v>0</v>
      </c>
      <c r="BB465" s="14" t="n">
        <v>0</v>
      </c>
      <c r="BC465" s="14" t="n">
        <v>0.589</v>
      </c>
      <c r="BD465" s="14" t="n">
        <v>0.123</v>
      </c>
      <c r="BE465" s="14" t="n">
        <v>-0.579</v>
      </c>
      <c r="BF465" s="14" t="n">
        <v>0.01</v>
      </c>
      <c r="BG465" s="14" t="n">
        <v>0</v>
      </c>
      <c r="BH465" s="14" t="n">
        <v>0</v>
      </c>
      <c r="BI465" s="14" t="n">
        <v>0.6889999999999999</v>
      </c>
      <c r="BJ465" s="14" t="n">
        <v>0.123</v>
      </c>
      <c r="BK465" s="14" t="n">
        <v>-0.67</v>
      </c>
      <c r="BL465" s="14" t="n">
        <v>0.019</v>
      </c>
      <c r="BM465" s="14" t="n">
        <v>0</v>
      </c>
      <c r="BN465" s="14" t="n">
        <v>0</v>
      </c>
      <c r="BO465" s="14" t="n">
        <v>0</v>
      </c>
      <c r="BP465" s="14" t="n">
        <v>-0.104</v>
      </c>
      <c r="BQ465" s="14" t="n">
        <v>0</v>
      </c>
      <c r="BR465" s="14" t="n">
        <v>0</v>
      </c>
      <c r="BS465" s="14" t="n">
        <v>1</v>
      </c>
      <c r="BT465" s="14" t="n">
        <v>0</v>
      </c>
      <c r="BU465" s="14" t="n">
        <v>-0.104</v>
      </c>
      <c r="BV465" s="14" t="n">
        <v>0.005</v>
      </c>
      <c r="BW465" s="14" t="n">
        <v>0</v>
      </c>
      <c r="BX465" s="14" t="n">
        <v>1</v>
      </c>
      <c r="BY465" s="14" t="n">
        <v>12.729</v>
      </c>
      <c r="BZ465" s="14" t="n">
        <v>0</v>
      </c>
      <c r="CA465" s="14" t="n">
        <v>12.729</v>
      </c>
      <c r="CB465" s="14" t="n">
        <v>0</v>
      </c>
      <c r="CC465" s="14" t="n">
        <v>102.477</v>
      </c>
      <c r="CD465" s="14" t="n">
        <v>7.95</v>
      </c>
      <c r="CE465" s="14" t="n">
        <v>-100.887</v>
      </c>
      <c r="CF465" s="14" t="n">
        <v>1.59</v>
      </c>
      <c r="CG465" s="14" t="n">
        <v>0</v>
      </c>
      <c r="CH465" s="14" t="n">
        <v>0</v>
      </c>
      <c r="CI465" s="14" t="n">
        <v>0</v>
      </c>
      <c r="CJ465" s="14" t="n">
        <v>0</v>
      </c>
      <c r="CK465" s="14" t="n">
        <v>0</v>
      </c>
      <c r="CL465" s="14" t="n">
        <v>0</v>
      </c>
      <c r="CM465" s="14" t="n">
        <v>0</v>
      </c>
      <c r="CN465" s="14" t="n">
        <v>0</v>
      </c>
      <c r="CO465" s="14" t="n">
        <v>0</v>
      </c>
      <c r="CP465" s="14" t="n">
        <v>0</v>
      </c>
      <c r="CQ465" s="14" t="n">
        <v>1.294</v>
      </c>
      <c r="CR465" s="14" t="n">
        <v>1</v>
      </c>
      <c r="CS465" s="14" t="n">
        <v>7.424</v>
      </c>
      <c r="CT465" s="14" t="n">
        <v>10.485</v>
      </c>
      <c r="CU465" s="14" t="n">
        <v>28.059</v>
      </c>
    </row>
    <row r="466">
      <c r="A466" s="14" t="inlineStr">
        <is>
          <t>LBY2023</t>
        </is>
      </c>
      <c r="B466" s="14" t="inlineStr">
        <is>
          <t>LBY</t>
        </is>
      </c>
      <c r="C466" s="14" t="inlineStr">
        <is>
          <t>LBY</t>
        </is>
      </c>
      <c r="D466" s="14" t="inlineStr">
        <is>
          <t>Libya</t>
        </is>
      </c>
      <c r="E466" s="14" t="n">
        <v>2023</v>
      </c>
      <c r="F466" s="14" t="n">
        <v>0</v>
      </c>
      <c r="G466" s="14" t="n">
        <v>6.147</v>
      </c>
      <c r="H466" s="14" t="n">
        <v>1.286</v>
      </c>
      <c r="I466" s="14" t="n">
        <v>0.268</v>
      </c>
      <c r="J466" s="14" t="n">
        <v>6.415</v>
      </c>
      <c r="K466" s="14" t="n">
        <v>0</v>
      </c>
      <c r="L466" s="14" t="n">
        <v>1</v>
      </c>
      <c r="M466" s="14" t="n">
        <v>7.886</v>
      </c>
      <c r="N466" s="14" t="n">
        <v>3.857</v>
      </c>
      <c r="O466" s="14" t="n">
        <v>0.252</v>
      </c>
      <c r="P466" s="14" t="n">
        <v>8.138</v>
      </c>
      <c r="Q466" s="14" t="n">
        <v>0</v>
      </c>
      <c r="R466" s="14" t="n">
        <v>1</v>
      </c>
      <c r="S466" s="14" t="n">
        <v>12.575</v>
      </c>
      <c r="T466" s="14" t="n">
        <v>7.714</v>
      </c>
      <c r="U466" s="14" t="n">
        <v>0.268</v>
      </c>
      <c r="V466" s="14" t="n">
        <v>12.843</v>
      </c>
      <c r="W466" s="14" t="n">
        <v>0</v>
      </c>
      <c r="X466" s="14" t="n">
        <v>1</v>
      </c>
      <c r="Y466" s="14" t="n">
        <v>8.374000000000001</v>
      </c>
      <c r="Z466" s="14" t="n">
        <v>0.919</v>
      </c>
      <c r="AA466" s="14" t="n">
        <v>-7.527</v>
      </c>
      <c r="AB466" s="14" t="n">
        <v>0.846</v>
      </c>
      <c r="AC466" s="14" t="n">
        <v>0</v>
      </c>
      <c r="AD466" s="14" t="n">
        <v>0</v>
      </c>
      <c r="AE466" s="14" t="n">
        <v>9.016</v>
      </c>
      <c r="AF466" s="14" t="n">
        <v>1.753</v>
      </c>
      <c r="AG466" s="14" t="n">
        <v>-8.779999999999999</v>
      </c>
      <c r="AH466" s="14" t="n">
        <v>0.237</v>
      </c>
      <c r="AI466" s="14" t="n">
        <v>0</v>
      </c>
      <c r="AJ466" s="14" t="n">
        <v>0</v>
      </c>
      <c r="AK466" s="14" t="n">
        <v>12.873</v>
      </c>
      <c r="AL466" s="14" t="n">
        <v>6.073</v>
      </c>
      <c r="AM466" s="14" t="n">
        <v>-0.76</v>
      </c>
      <c r="AN466" s="14" t="n">
        <v>12.114</v>
      </c>
      <c r="AO466" s="14" t="n">
        <v>0</v>
      </c>
      <c r="AP466" s="14" t="n">
        <v>1</v>
      </c>
      <c r="AQ466" s="14" t="n">
        <v>0.749</v>
      </c>
      <c r="AR466" s="14" t="n">
        <v>0.129</v>
      </c>
      <c r="AS466" s="14" t="n">
        <v>-0.718</v>
      </c>
      <c r="AT466" s="14" t="n">
        <v>0.031</v>
      </c>
      <c r="AU466" s="14" t="n">
        <v>0</v>
      </c>
      <c r="AV466" s="14" t="n">
        <v>0</v>
      </c>
      <c r="AW466" s="14" t="n">
        <v>0.783</v>
      </c>
      <c r="AX466" s="14" t="n">
        <v>0.129</v>
      </c>
      <c r="AY466" s="14" t="n">
        <v>-0.751</v>
      </c>
      <c r="AZ466" s="14" t="n">
        <v>0.031</v>
      </c>
      <c r="BA466" s="14" t="n">
        <v>0</v>
      </c>
      <c r="BB466" s="14" t="n">
        <v>0</v>
      </c>
      <c r="BC466" s="14" t="n">
        <v>0.527</v>
      </c>
      <c r="BD466" s="14" t="n">
        <v>0.129</v>
      </c>
      <c r="BE466" s="14" t="n">
        <v>-0.513</v>
      </c>
      <c r="BF466" s="14" t="n">
        <v>0.014</v>
      </c>
      <c r="BG466" s="14" t="n">
        <v>0</v>
      </c>
      <c r="BH466" s="14" t="n">
        <v>0</v>
      </c>
      <c r="BI466" s="14" t="n">
        <v>0.64</v>
      </c>
      <c r="BJ466" s="14" t="n">
        <v>0.129</v>
      </c>
      <c r="BK466" s="14" t="n">
        <v>-0.621</v>
      </c>
      <c r="BL466" s="14" t="n">
        <v>0.019</v>
      </c>
      <c r="BM466" s="14" t="n">
        <v>0</v>
      </c>
      <c r="BN466" s="14" t="n">
        <v>0</v>
      </c>
      <c r="BO466" s="14" t="n">
        <v>0</v>
      </c>
      <c r="BP466" s="14" t="n">
        <v>-0.061</v>
      </c>
      <c r="BQ466" s="14" t="n">
        <v>0</v>
      </c>
      <c r="BR466" s="14" t="n">
        <v>0</v>
      </c>
      <c r="BS466" s="14" t="n">
        <v>1</v>
      </c>
      <c r="BT466" s="14" t="n">
        <v>0</v>
      </c>
      <c r="BU466" s="14" t="n">
        <v>-0.061</v>
      </c>
      <c r="BV466" s="14" t="n">
        <v>0.005</v>
      </c>
      <c r="BW466" s="14" t="n">
        <v>0</v>
      </c>
      <c r="BX466" s="14" t="n">
        <v>1</v>
      </c>
      <c r="BY466" s="14" t="n">
        <v>13.254</v>
      </c>
      <c r="BZ466" s="14" t="n">
        <v>0</v>
      </c>
      <c r="CA466" s="14" t="n">
        <v>13.254</v>
      </c>
      <c r="CB466" s="14" t="n">
        <v>0</v>
      </c>
      <c r="CC466" s="14" t="n">
        <v>87.07899999999999</v>
      </c>
      <c r="CD466" s="14" t="n">
        <v>7.95</v>
      </c>
      <c r="CE466" s="14" t="n">
        <v>-85.489</v>
      </c>
      <c r="CF466" s="14" t="n">
        <v>1.59</v>
      </c>
      <c r="CG466" s="14" t="n">
        <v>0</v>
      </c>
      <c r="CH466" s="14" t="n">
        <v>0</v>
      </c>
      <c r="CI466" s="14" t="n">
        <v>0</v>
      </c>
      <c r="CJ466" s="14" t="n">
        <v>0</v>
      </c>
      <c r="CK466" s="14" t="n">
        <v>0</v>
      </c>
      <c r="CL466" s="14" t="n">
        <v>0</v>
      </c>
      <c r="CM466" s="14" t="n">
        <v>0</v>
      </c>
      <c r="CN466" s="14" t="n">
        <v>0</v>
      </c>
      <c r="CO466" s="14" t="n">
        <v>0</v>
      </c>
      <c r="CP466" s="14" t="n">
        <v>0</v>
      </c>
      <c r="CQ466" s="14" t="n">
        <v>1.348</v>
      </c>
      <c r="CR466" s="14" t="n">
        <v>1</v>
      </c>
      <c r="CS466" s="14" t="n">
        <v>7.731</v>
      </c>
      <c r="CT466" s="14" t="n">
        <v>4.861</v>
      </c>
      <c r="CU466" s="14" t="n">
        <v>9.260999999999999</v>
      </c>
    </row>
    <row r="467">
      <c r="A467" s="14" t="inlineStr">
        <is>
          <t>LBY2024</t>
        </is>
      </c>
      <c r="B467" s="14" t="inlineStr">
        <is>
          <t>LBY</t>
        </is>
      </c>
      <c r="C467" s="14" t="inlineStr">
        <is>
          <t>LBY</t>
        </is>
      </c>
      <c r="D467" s="14" t="inlineStr">
        <is>
          <t>Libya</t>
        </is>
      </c>
      <c r="E467" s="14" t="n">
        <v>2024</v>
      </c>
      <c r="F467" s="14" t="n">
        <v>0</v>
      </c>
      <c r="G467" s="14" t="n">
        <v>5.575</v>
      </c>
      <c r="H467" s="14" t="n">
        <v>1.324</v>
      </c>
      <c r="I467" s="14" t="n">
        <v>0.208</v>
      </c>
      <c r="J467" s="14" t="n">
        <v>5.783</v>
      </c>
      <c r="K467" s="14" t="n">
        <v>0</v>
      </c>
      <c r="L467" s="14" t="n">
        <v>1</v>
      </c>
      <c r="M467" s="14" t="n">
        <v>7.124</v>
      </c>
      <c r="N467" s="14" t="n">
        <v>3.971</v>
      </c>
      <c r="O467" s="14" t="n">
        <v>0.176</v>
      </c>
      <c r="P467" s="14" t="n">
        <v>7.299</v>
      </c>
      <c r="Q467" s="14" t="n">
        <v>0</v>
      </c>
      <c r="R467" s="14" t="n">
        <v>1</v>
      </c>
      <c r="S467" s="14" t="n">
        <v>12.193</v>
      </c>
      <c r="T467" s="14" t="n">
        <v>7.942</v>
      </c>
      <c r="U467" s="14" t="n">
        <v>0.208</v>
      </c>
      <c r="V467" s="14" t="n">
        <v>12.401</v>
      </c>
      <c r="W467" s="14" t="n">
        <v>0</v>
      </c>
      <c r="X467" s="14" t="n">
        <v>1</v>
      </c>
      <c r="Y467" s="14" t="n">
        <v>8.26</v>
      </c>
      <c r="Z467" s="14" t="n">
        <v>0.906</v>
      </c>
      <c r="AA467" s="14" t="n">
        <v>-7.389</v>
      </c>
      <c r="AB467" s="14" t="n">
        <v>0.871</v>
      </c>
      <c r="AC467" s="14" t="n">
        <v>0</v>
      </c>
      <c r="AD467" s="14" t="n">
        <v>0</v>
      </c>
      <c r="AE467" s="14" t="n">
        <v>8.922000000000001</v>
      </c>
      <c r="AF467" s="14" t="n">
        <v>1.735</v>
      </c>
      <c r="AG467" s="14" t="n">
        <v>-8.678000000000001</v>
      </c>
      <c r="AH467" s="14" t="n">
        <v>0.244</v>
      </c>
      <c r="AI467" s="14" t="n">
        <v>0</v>
      </c>
      <c r="AJ467" s="14" t="n">
        <v>0</v>
      </c>
      <c r="AK467" s="14" t="n">
        <v>12.892</v>
      </c>
      <c r="AL467" s="14" t="n">
        <v>6.082</v>
      </c>
      <c r="AM467" s="14" t="n">
        <v>-0.696</v>
      </c>
      <c r="AN467" s="14" t="n">
        <v>12.197</v>
      </c>
      <c r="AO467" s="14" t="n">
        <v>0</v>
      </c>
      <c r="AP467" s="14" t="n">
        <v>1</v>
      </c>
      <c r="AQ467" s="14" t="n">
        <v>0.72</v>
      </c>
      <c r="AR467" s="14" t="n">
        <v>0.132</v>
      </c>
      <c r="AS467" s="14" t="n">
        <v>-0.6879999999999999</v>
      </c>
      <c r="AT467" s="14" t="n">
        <v>0.032</v>
      </c>
      <c r="AU467" s="14" t="n">
        <v>0</v>
      </c>
      <c r="AV467" s="14" t="n">
        <v>0</v>
      </c>
      <c r="AW467" s="14" t="n">
        <v>0.734</v>
      </c>
      <c r="AX467" s="14" t="n">
        <v>0.132</v>
      </c>
      <c r="AY467" s="14" t="n">
        <v>-0.702</v>
      </c>
      <c r="AZ467" s="14" t="n">
        <v>0.032</v>
      </c>
      <c r="BA467" s="14" t="n">
        <v>0</v>
      </c>
      <c r="BB467" s="14" t="n">
        <v>0</v>
      </c>
      <c r="BC467" s="14" t="n">
        <v>0.51</v>
      </c>
      <c r="BD467" s="14" t="n">
        <v>0.132</v>
      </c>
      <c r="BE467" s="14" t="n">
        <v>-0.496</v>
      </c>
      <c r="BF467" s="14" t="n">
        <v>0.014</v>
      </c>
      <c r="BG467" s="14" t="n">
        <v>0</v>
      </c>
      <c r="BH467" s="14" t="n">
        <v>0</v>
      </c>
      <c r="BI467" s="14" t="n">
        <v>0.652</v>
      </c>
      <c r="BJ467" s="14" t="n">
        <v>0.132</v>
      </c>
      <c r="BK467" s="14" t="n">
        <v>-0.633</v>
      </c>
      <c r="BL467" s="14" t="n">
        <v>0.019</v>
      </c>
      <c r="BM467" s="14" t="n">
        <v>0</v>
      </c>
      <c r="BN467" s="14" t="n">
        <v>0</v>
      </c>
      <c r="BO467" s="14" t="n">
        <v>0</v>
      </c>
      <c r="BP467" s="14" t="n">
        <v>-0.063</v>
      </c>
      <c r="BQ467" s="14" t="n">
        <v>0</v>
      </c>
      <c r="BR467" s="14" t="n">
        <v>0</v>
      </c>
      <c r="BS467" s="14" t="n">
        <v>1</v>
      </c>
      <c r="BT467" s="14" t="n">
        <v>0</v>
      </c>
      <c r="BU467" s="14" t="n">
        <v>-0.063</v>
      </c>
      <c r="BV467" s="14" t="n">
        <v>0.005</v>
      </c>
      <c r="BW467" s="14" t="n">
        <v>0</v>
      </c>
      <c r="BX467" s="14" t="n">
        <v>1</v>
      </c>
      <c r="BY467" s="14" t="n">
        <v>13.646</v>
      </c>
      <c r="BZ467" s="14" t="n">
        <v>0</v>
      </c>
      <c r="CA467" s="14" t="n">
        <v>13.646</v>
      </c>
      <c r="CB467" s="14" t="n">
        <v>0</v>
      </c>
      <c r="CC467" s="14" t="n">
        <v>86.38500000000001</v>
      </c>
      <c r="CD467" s="14" t="n">
        <v>7.95</v>
      </c>
      <c r="CE467" s="14" t="n">
        <v>-84.795</v>
      </c>
      <c r="CF467" s="14" t="n">
        <v>1.59</v>
      </c>
      <c r="CG467" s="14" t="n">
        <v>0</v>
      </c>
      <c r="CH467" s="14" t="n">
        <v>0</v>
      </c>
      <c r="CI467" s="14" t="n">
        <v>0</v>
      </c>
      <c r="CJ467" s="14" t="n">
        <v>0</v>
      </c>
      <c r="CK467" s="14" t="n">
        <v>0</v>
      </c>
      <c r="CL467" s="14" t="n">
        <v>0</v>
      </c>
      <c r="CM467" s="14" t="n">
        <v>0</v>
      </c>
      <c r="CN467" s="14" t="n">
        <v>0</v>
      </c>
      <c r="CO467" s="14" t="n">
        <v>0</v>
      </c>
      <c r="CP467" s="14" t="n">
        <v>0</v>
      </c>
      <c r="CQ467" s="14" t="n">
        <v>1.387</v>
      </c>
      <c r="CR467" s="14" t="n">
        <v>1</v>
      </c>
      <c r="CS467" s="14" t="n">
        <v>7.598</v>
      </c>
      <c r="CT467" s="14" t="n">
        <v>4.251</v>
      </c>
      <c r="CU467" s="14" t="n">
        <v>7.598</v>
      </c>
    </row>
    <row r="468">
      <c r="A468" s="14" t="inlineStr">
        <is>
          <t>LIE2021</t>
        </is>
      </c>
      <c r="B468" s="14" t="inlineStr">
        <is>
          <t>LIE</t>
        </is>
      </c>
      <c r="C468" s="14" t="inlineStr">
        <is>
          <t>LIE</t>
        </is>
      </c>
      <c r="D468" s="14" t="inlineStr">
        <is>
          <t>Liechtenstein</t>
        </is>
      </c>
      <c r="E468" s="14" t="n">
        <v>2021</v>
      </c>
      <c r="F468" s="14" t="n">
        <v>0.077</v>
      </c>
      <c r="G468" s="14" t="n">
        <v>5.553</v>
      </c>
      <c r="H468" s="14" t="n">
        <v>1.143</v>
      </c>
      <c r="I468" s="14" t="n">
        <v>3.278</v>
      </c>
      <c r="J468" s="14" t="n">
        <v>8.831</v>
      </c>
      <c r="K468" s="14" t="n">
        <v>0</v>
      </c>
      <c r="L468" s="14" t="n">
        <v>1</v>
      </c>
      <c r="M468" s="14" t="n">
        <v>7.964</v>
      </c>
      <c r="N468" s="14" t="n">
        <v>3.43</v>
      </c>
      <c r="O468" s="14" t="n">
        <v>3.269</v>
      </c>
      <c r="P468" s="14" t="n">
        <v>11.234</v>
      </c>
      <c r="Q468" s="14" t="n">
        <v>0</v>
      </c>
      <c r="R468" s="14" t="n">
        <v>1</v>
      </c>
      <c r="S468" s="14" t="n">
        <v>11.27</v>
      </c>
      <c r="T468" s="14" t="n">
        <v>6.86</v>
      </c>
      <c r="U468" s="14" t="n">
        <v>2.24</v>
      </c>
      <c r="V468" s="14" t="n">
        <v>14.55</v>
      </c>
      <c r="W468" s="14" t="n">
        <v>0.077</v>
      </c>
      <c r="X468" s="14" t="n">
        <v>1</v>
      </c>
      <c r="Y468" s="14" t="n">
        <v>27.896</v>
      </c>
      <c r="Z468" s="14" t="n">
        <v>3.081</v>
      </c>
      <c r="AA468" s="14" t="n">
        <v>-10.453</v>
      </c>
      <c r="AB468" s="14" t="n">
        <v>17.443</v>
      </c>
      <c r="AC468" s="14" t="n">
        <v>0</v>
      </c>
      <c r="AD468" s="14" t="n">
        <v>1</v>
      </c>
      <c r="AE468" s="14" t="n">
        <v>27.853</v>
      </c>
      <c r="AF468" s="14" t="n">
        <v>5.481</v>
      </c>
      <c r="AG468" s="14" t="n">
        <v>-10.41</v>
      </c>
      <c r="AH468" s="14" t="n">
        <v>17.443</v>
      </c>
      <c r="AI468" s="14" t="n">
        <v>0</v>
      </c>
      <c r="AJ468" s="14" t="n">
        <v>1</v>
      </c>
      <c r="AK468" s="14" t="n">
        <v>37.014</v>
      </c>
      <c r="AL468" s="14" t="n">
        <v>18.167</v>
      </c>
      <c r="AM468" s="14" t="n">
        <v>-15.073</v>
      </c>
      <c r="AN468" s="14" t="n">
        <v>23.631</v>
      </c>
      <c r="AO468" s="14" t="n">
        <v>0.077</v>
      </c>
      <c r="AP468" s="14" t="n">
        <v>1</v>
      </c>
      <c r="AQ468" s="14" t="n">
        <v>0.619</v>
      </c>
      <c r="AR468" s="14" t="n">
        <v>0.114</v>
      </c>
      <c r="AS468" s="14" t="n">
        <v>0.073</v>
      </c>
      <c r="AT468" s="14" t="n">
        <v>0.745</v>
      </c>
      <c r="AU468" s="14" t="n">
        <v>0.077</v>
      </c>
      <c r="AV468" s="14" t="n">
        <v>1</v>
      </c>
      <c r="AW468" s="14" t="n">
        <v>0.599</v>
      </c>
      <c r="AX468" s="14" t="n">
        <v>0.114</v>
      </c>
      <c r="AY468" s="14" t="n">
        <v>0.074</v>
      </c>
      <c r="AZ468" s="14" t="n">
        <v>0.725</v>
      </c>
      <c r="BA468" s="14" t="n">
        <v>0.077</v>
      </c>
      <c r="BB468" s="14" t="n">
        <v>1</v>
      </c>
      <c r="BC468" s="14" t="n">
        <v>0.439</v>
      </c>
      <c r="BD468" s="14" t="n">
        <v>0.114</v>
      </c>
      <c r="BE468" s="14" t="n">
        <v>0.046</v>
      </c>
      <c r="BF468" s="14" t="n">
        <v>0.523</v>
      </c>
      <c r="BG468" s="14" t="n">
        <v>0.077</v>
      </c>
      <c r="BH468" s="14" t="n">
        <v>1</v>
      </c>
      <c r="BI468" s="14" t="n">
        <v>0.505</v>
      </c>
      <c r="BJ468" s="14" t="n">
        <v>0.114</v>
      </c>
      <c r="BK468" s="14" t="n">
        <v>0.067</v>
      </c>
      <c r="BL468" s="14" t="n">
        <v>0.616</v>
      </c>
      <c r="BM468" s="14" t="n">
        <v>0.077</v>
      </c>
      <c r="BN468" s="14" t="n">
        <v>1</v>
      </c>
      <c r="BO468" s="14" t="n">
        <v>0</v>
      </c>
      <c r="BP468" s="14" t="n">
        <v>0</v>
      </c>
      <c r="BQ468" s="14" t="n">
        <v>0</v>
      </c>
      <c r="BR468" s="14" t="n">
        <v>0</v>
      </c>
      <c r="BS468" s="14" t="n">
        <v>1</v>
      </c>
      <c r="BT468" s="14" t="n">
        <v>0</v>
      </c>
      <c r="BU468" s="14" t="n">
        <v>0.016</v>
      </c>
      <c r="BV468" s="14" t="n">
        <v>0.248</v>
      </c>
      <c r="BW468" s="14" t="n">
        <v>0.077</v>
      </c>
      <c r="BX468" s="14" t="n">
        <v>1</v>
      </c>
      <c r="BY468" s="14" t="n">
        <v>11.787</v>
      </c>
      <c r="BZ468" s="14" t="n">
        <v>0</v>
      </c>
      <c r="CA468" s="14" t="n">
        <v>11.787</v>
      </c>
      <c r="CB468" s="14" t="n">
        <v>0</v>
      </c>
      <c r="CC468" s="14" t="n">
        <v>78.125</v>
      </c>
      <c r="CD468" s="14" t="n">
        <v>7.95</v>
      </c>
      <c r="CE468" s="14" t="n">
        <v>42.747</v>
      </c>
      <c r="CF468" s="14" t="n">
        <v>130.179</v>
      </c>
      <c r="CG468" s="14" t="n">
        <v>0.077</v>
      </c>
      <c r="CH468" s="14" t="n">
        <v>1</v>
      </c>
      <c r="CI468" s="14" t="n">
        <v>0</v>
      </c>
      <c r="CJ468" s="14" t="n">
        <v>0</v>
      </c>
      <c r="CK468" s="14" t="n">
        <v>0</v>
      </c>
      <c r="CL468" s="14" t="n">
        <v>0</v>
      </c>
      <c r="CM468" s="14" t="n">
        <v>0</v>
      </c>
      <c r="CN468" s="14" t="n">
        <v>0</v>
      </c>
      <c r="CO468" s="14" t="n">
        <v>0</v>
      </c>
      <c r="CP468" s="14" t="n">
        <v>0</v>
      </c>
      <c r="CQ468" s="14" t="n">
        <v>1.198</v>
      </c>
      <c r="CR468" s="14" t="n">
        <v>0</v>
      </c>
      <c r="CS468" s="14" t="n">
        <v>4.776</v>
      </c>
      <c r="CT468" s="14" t="n">
        <v>4.41</v>
      </c>
      <c r="CU468" s="14" t="n">
        <v>15.162</v>
      </c>
    </row>
    <row r="469">
      <c r="A469" s="14" t="inlineStr">
        <is>
          <t>LIE2022</t>
        </is>
      </c>
      <c r="B469" s="14" t="inlineStr">
        <is>
          <t>LIE</t>
        </is>
      </c>
      <c r="C469" s="14" t="inlineStr">
        <is>
          <t>LIE</t>
        </is>
      </c>
      <c r="D469" s="14" t="inlineStr">
        <is>
          <t>Liechtenstein</t>
        </is>
      </c>
      <c r="E469" s="14" t="n">
        <v>2022</v>
      </c>
      <c r="F469" s="14" t="n">
        <v>0.077</v>
      </c>
      <c r="G469" s="14" t="n">
        <v>7.077</v>
      </c>
      <c r="H469" s="14" t="n">
        <v>1.235</v>
      </c>
      <c r="I469" s="14" t="n">
        <v>8.454000000000001</v>
      </c>
      <c r="J469" s="14" t="n">
        <v>15.531</v>
      </c>
      <c r="K469" s="14" t="n">
        <v>0</v>
      </c>
      <c r="L469" s="14" t="n">
        <v>1</v>
      </c>
      <c r="M469" s="14" t="n">
        <v>9.782999999999999</v>
      </c>
      <c r="N469" s="14" t="n">
        <v>3.704</v>
      </c>
      <c r="O469" s="14" t="n">
        <v>8.411</v>
      </c>
      <c r="P469" s="14" t="n">
        <v>18.194</v>
      </c>
      <c r="Q469" s="14" t="n">
        <v>0</v>
      </c>
      <c r="R469" s="14" t="n">
        <v>1</v>
      </c>
      <c r="S469" s="14" t="n">
        <v>13.25</v>
      </c>
      <c r="T469" s="14" t="n">
        <v>7.408</v>
      </c>
      <c r="U469" s="14" t="n">
        <v>11.56</v>
      </c>
      <c r="V469" s="14" t="n">
        <v>26.569</v>
      </c>
      <c r="W469" s="14" t="n">
        <v>0.077</v>
      </c>
      <c r="X469" s="14" t="n">
        <v>1</v>
      </c>
      <c r="Y469" s="14" t="n">
        <v>44.151</v>
      </c>
      <c r="Z469" s="14" t="n">
        <v>4.632</v>
      </c>
      <c r="AA469" s="14" t="n">
        <v>-8.944000000000001</v>
      </c>
      <c r="AB469" s="14" t="n">
        <v>35.207</v>
      </c>
      <c r="AC469" s="14" t="n">
        <v>0</v>
      </c>
      <c r="AD469" s="14" t="n">
        <v>1</v>
      </c>
      <c r="AE469" s="14" t="n">
        <v>44.199</v>
      </c>
      <c r="AF469" s="14" t="n">
        <v>8.194000000000001</v>
      </c>
      <c r="AG469" s="14" t="n">
        <v>-8.99</v>
      </c>
      <c r="AH469" s="14" t="n">
        <v>35.209</v>
      </c>
      <c r="AI469" s="14" t="n">
        <v>0</v>
      </c>
      <c r="AJ469" s="14" t="n">
        <v>1</v>
      </c>
      <c r="AK469" s="14" t="n">
        <v>53.909</v>
      </c>
      <c r="AL469" s="14" t="n">
        <v>25.744</v>
      </c>
      <c r="AM469" s="14" t="n">
        <v>-13.26</v>
      </c>
      <c r="AN469" s="14" t="n">
        <v>43.778</v>
      </c>
      <c r="AO469" s="14" t="n">
        <v>0.077</v>
      </c>
      <c r="AP469" s="14" t="n">
        <v>1</v>
      </c>
      <c r="AQ469" s="14" t="n">
        <v>0.861</v>
      </c>
      <c r="AR469" s="14" t="n">
        <v>0.123</v>
      </c>
      <c r="AS469" s="14" t="n">
        <v>0.312</v>
      </c>
      <c r="AT469" s="14" t="n">
        <v>1.256</v>
      </c>
      <c r="AU469" s="14" t="n">
        <v>0.077</v>
      </c>
      <c r="AV469" s="14" t="n">
        <v>1</v>
      </c>
      <c r="AW469" s="14" t="n">
        <v>0.986</v>
      </c>
      <c r="AX469" s="14" t="n">
        <v>0.123</v>
      </c>
      <c r="AY469" s="14" t="n">
        <v>0.345</v>
      </c>
      <c r="AZ469" s="14" t="n">
        <v>1.425</v>
      </c>
      <c r="BA469" s="14" t="n">
        <v>0.077</v>
      </c>
      <c r="BB469" s="14" t="n">
        <v>1</v>
      </c>
      <c r="BC469" s="14" t="n">
        <v>0.598</v>
      </c>
      <c r="BD469" s="14" t="n">
        <v>0.123</v>
      </c>
      <c r="BE469" s="14" t="n">
        <v>0.22</v>
      </c>
      <c r="BF469" s="14" t="n">
        <v>0.876</v>
      </c>
      <c r="BG469" s="14" t="n">
        <v>0.077</v>
      </c>
      <c r="BH469" s="14" t="n">
        <v>1</v>
      </c>
      <c r="BI469" s="14" t="n">
        <v>0.612</v>
      </c>
      <c r="BJ469" s="14" t="n">
        <v>0.123</v>
      </c>
      <c r="BK469" s="14" t="n">
        <v>0.314</v>
      </c>
      <c r="BL469" s="14" t="n">
        <v>0.993</v>
      </c>
      <c r="BM469" s="14" t="n">
        <v>0.077</v>
      </c>
      <c r="BN469" s="14" t="n">
        <v>1</v>
      </c>
      <c r="BO469" s="14" t="n">
        <v>0</v>
      </c>
      <c r="BP469" s="14" t="n">
        <v>0</v>
      </c>
      <c r="BQ469" s="14" t="n">
        <v>0</v>
      </c>
      <c r="BR469" s="14" t="n">
        <v>0</v>
      </c>
      <c r="BS469" s="14" t="n">
        <v>1</v>
      </c>
      <c r="BT469" s="14" t="n">
        <v>0</v>
      </c>
      <c r="BU469" s="14" t="n">
        <v>0.016</v>
      </c>
      <c r="BV469" s="14" t="n">
        <v>0.238</v>
      </c>
      <c r="BW469" s="14" t="n">
        <v>0.077</v>
      </c>
      <c r="BX469" s="14" t="n">
        <v>1</v>
      </c>
      <c r="BY469" s="14" t="n">
        <v>12.729</v>
      </c>
      <c r="BZ469" s="14" t="n">
        <v>0</v>
      </c>
      <c r="CA469" s="14" t="n">
        <v>12.729</v>
      </c>
      <c r="CB469" s="14" t="n">
        <v>0</v>
      </c>
      <c r="CC469" s="14" t="n">
        <v>97.90000000000001</v>
      </c>
      <c r="CD469" s="14" t="n">
        <v>7.95</v>
      </c>
      <c r="CE469" s="14" t="n">
        <v>43.51</v>
      </c>
      <c r="CF469" s="14" t="n">
        <v>151.435</v>
      </c>
      <c r="CG469" s="14" t="n">
        <v>0.077</v>
      </c>
      <c r="CH469" s="14" t="n">
        <v>1</v>
      </c>
      <c r="CI469" s="14" t="n">
        <v>0</v>
      </c>
      <c r="CJ469" s="14" t="n">
        <v>0</v>
      </c>
      <c r="CK469" s="14" t="n">
        <v>0</v>
      </c>
      <c r="CL469" s="14" t="n">
        <v>0</v>
      </c>
      <c r="CM469" s="14" t="n">
        <v>0</v>
      </c>
      <c r="CN469" s="14" t="n">
        <v>0</v>
      </c>
      <c r="CO469" s="14" t="n">
        <v>0</v>
      </c>
      <c r="CP469" s="14" t="n">
        <v>0</v>
      </c>
      <c r="CQ469" s="14" t="n">
        <v>1.294</v>
      </c>
      <c r="CR469" s="14" t="n">
        <v>0</v>
      </c>
      <c r="CS469" s="14" t="n">
        <v>5.158</v>
      </c>
      <c r="CT469" s="14" t="n">
        <v>5.842</v>
      </c>
      <c r="CU469" s="14" t="n">
        <v>31.326</v>
      </c>
    </row>
    <row r="470">
      <c r="A470" s="14" t="inlineStr">
        <is>
          <t>LIE2023</t>
        </is>
      </c>
      <c r="B470" s="14" t="inlineStr">
        <is>
          <t>LIE</t>
        </is>
      </c>
      <c r="C470" s="14" t="inlineStr">
        <is>
          <t>LIE</t>
        </is>
      </c>
      <c r="D470" s="14" t="inlineStr">
        <is>
          <t>Liechtenstein</t>
        </is>
      </c>
      <c r="E470" s="14" t="n">
        <v>2023</v>
      </c>
      <c r="F470" s="14" t="n">
        <v>0.077</v>
      </c>
      <c r="G470" s="14" t="n">
        <v>4.752</v>
      </c>
      <c r="H470" s="14" t="n">
        <v>1.286</v>
      </c>
      <c r="I470" s="14" t="n">
        <v>9.773999999999999</v>
      </c>
      <c r="J470" s="14" t="n">
        <v>14.526</v>
      </c>
      <c r="K470" s="14" t="n">
        <v>0</v>
      </c>
      <c r="L470" s="14" t="n">
        <v>1</v>
      </c>
      <c r="M470" s="14" t="n">
        <v>7.886</v>
      </c>
      <c r="N470" s="14" t="n">
        <v>3.857</v>
      </c>
      <c r="O470" s="14" t="n">
        <v>9.721</v>
      </c>
      <c r="P470" s="14" t="n">
        <v>17.607</v>
      </c>
      <c r="Q470" s="14" t="n">
        <v>0</v>
      </c>
      <c r="R470" s="14" t="n">
        <v>1</v>
      </c>
      <c r="S470" s="14" t="n">
        <v>11.18</v>
      </c>
      <c r="T470" s="14" t="n">
        <v>7.714</v>
      </c>
      <c r="U470" s="14" t="n">
        <v>12.154</v>
      </c>
      <c r="V470" s="14" t="n">
        <v>24.918</v>
      </c>
      <c r="W470" s="14" t="n">
        <v>0.077</v>
      </c>
      <c r="X470" s="14" t="n">
        <v>1</v>
      </c>
      <c r="Y470" s="14" t="n">
        <v>24.499</v>
      </c>
      <c r="Z470" s="14" t="n">
        <v>2.744</v>
      </c>
      <c r="AA470" s="14" t="n">
        <v>23.233</v>
      </c>
      <c r="AB470" s="14" t="n">
        <v>47.732</v>
      </c>
      <c r="AC470" s="14" t="n">
        <v>0</v>
      </c>
      <c r="AD470" s="14" t="n">
        <v>1</v>
      </c>
      <c r="AE470" s="14" t="n">
        <v>24.598</v>
      </c>
      <c r="AF470" s="14" t="n">
        <v>4.899</v>
      </c>
      <c r="AG470" s="14" t="n">
        <v>23.137</v>
      </c>
      <c r="AH470" s="14" t="n">
        <v>47.734</v>
      </c>
      <c r="AI470" s="14" t="n">
        <v>0</v>
      </c>
      <c r="AJ470" s="14" t="n">
        <v>1</v>
      </c>
      <c r="AK470" s="14" t="n">
        <v>34.613</v>
      </c>
      <c r="AL470" s="14" t="n">
        <v>17.146</v>
      </c>
      <c r="AM470" s="14" t="n">
        <v>21.899</v>
      </c>
      <c r="AN470" s="14" t="n">
        <v>60.863</v>
      </c>
      <c r="AO470" s="14" t="n">
        <v>0.077</v>
      </c>
      <c r="AP470" s="14" t="n">
        <v>1</v>
      </c>
      <c r="AQ470" s="14" t="n">
        <v>0.76</v>
      </c>
      <c r="AR470" s="14" t="n">
        <v>0.129</v>
      </c>
      <c r="AS470" s="14" t="n">
        <v>0.324</v>
      </c>
      <c r="AT470" s="14" t="n">
        <v>1.158</v>
      </c>
      <c r="AU470" s="14" t="n">
        <v>0.077</v>
      </c>
      <c r="AV470" s="14" t="n">
        <v>1</v>
      </c>
      <c r="AW470" s="14" t="n">
        <v>0.8110000000000001</v>
      </c>
      <c r="AX470" s="14" t="n">
        <v>0.129</v>
      </c>
      <c r="AY470" s="14" t="n">
        <v>0.358</v>
      </c>
      <c r="AZ470" s="14" t="n">
        <v>1.248</v>
      </c>
      <c r="BA470" s="14" t="n">
        <v>0.077</v>
      </c>
      <c r="BB470" s="14" t="n">
        <v>1</v>
      </c>
      <c r="BC470" s="14" t="n">
        <v>0.535</v>
      </c>
      <c r="BD470" s="14" t="n">
        <v>0.129</v>
      </c>
      <c r="BE470" s="14" t="n">
        <v>0.23</v>
      </c>
      <c r="BF470" s="14" t="n">
        <v>0.8169999999999999</v>
      </c>
      <c r="BG470" s="14" t="n">
        <v>0.077</v>
      </c>
      <c r="BH470" s="14" t="n">
        <v>1</v>
      </c>
      <c r="BI470" s="14" t="n">
        <v>0.579</v>
      </c>
      <c r="BJ470" s="14" t="n">
        <v>0.129</v>
      </c>
      <c r="BK470" s="14" t="n">
        <v>0.33</v>
      </c>
      <c r="BL470" s="14" t="n">
        <v>0.972</v>
      </c>
      <c r="BM470" s="14" t="n">
        <v>0.077</v>
      </c>
      <c r="BN470" s="14" t="n">
        <v>1</v>
      </c>
      <c r="BO470" s="14" t="n">
        <v>0</v>
      </c>
      <c r="BP470" s="14" t="n">
        <v>0</v>
      </c>
      <c r="BQ470" s="14" t="n">
        <v>0</v>
      </c>
      <c r="BR470" s="14" t="n">
        <v>0</v>
      </c>
      <c r="BS470" s="14" t="n">
        <v>1</v>
      </c>
      <c r="BT470" s="14" t="n">
        <v>0</v>
      </c>
      <c r="BU470" s="14" t="n">
        <v>0.017</v>
      </c>
      <c r="BV470" s="14" t="n">
        <v>0.429</v>
      </c>
      <c r="BW470" s="14" t="n">
        <v>0.077</v>
      </c>
      <c r="BX470" s="14" t="n">
        <v>1</v>
      </c>
      <c r="BY470" s="14" t="n">
        <v>13.254</v>
      </c>
      <c r="BZ470" s="14" t="n">
        <v>0</v>
      </c>
      <c r="CA470" s="14" t="n">
        <v>13.254</v>
      </c>
      <c r="CB470" s="14" t="n">
        <v>0</v>
      </c>
      <c r="CC470" s="14" t="n">
        <v>83.248</v>
      </c>
      <c r="CD470" s="14" t="n">
        <v>7.95</v>
      </c>
      <c r="CE470" s="14" t="n">
        <v>49.955</v>
      </c>
      <c r="CF470" s="14" t="n">
        <v>142.247</v>
      </c>
      <c r="CG470" s="14" t="n">
        <v>0.077</v>
      </c>
      <c r="CH470" s="14" t="n">
        <v>1</v>
      </c>
      <c r="CI470" s="14" t="n">
        <v>0</v>
      </c>
      <c r="CJ470" s="14" t="n">
        <v>0</v>
      </c>
      <c r="CK470" s="14" t="n">
        <v>0</v>
      </c>
      <c r="CL470" s="14" t="n">
        <v>0</v>
      </c>
      <c r="CM470" s="14" t="n">
        <v>0</v>
      </c>
      <c r="CN470" s="14" t="n">
        <v>0</v>
      </c>
      <c r="CO470" s="14" t="n">
        <v>0</v>
      </c>
      <c r="CP470" s="14" t="n">
        <v>0</v>
      </c>
      <c r="CQ470" s="14" t="n">
        <v>1.348</v>
      </c>
      <c r="CR470" s="14" t="n">
        <v>0</v>
      </c>
      <c r="CS470" s="14" t="n">
        <v>5.37</v>
      </c>
      <c r="CT470" s="14" t="n">
        <v>3.466</v>
      </c>
      <c r="CU470" s="14" t="n">
        <v>11.622</v>
      </c>
    </row>
    <row r="471">
      <c r="A471" s="14" t="inlineStr">
        <is>
          <t>LIE2024</t>
        </is>
      </c>
      <c r="B471" s="14" t="inlineStr">
        <is>
          <t>LIE</t>
        </is>
      </c>
      <c r="C471" s="14" t="inlineStr">
        <is>
          <t>LIE</t>
        </is>
      </c>
      <c r="D471" s="14" t="inlineStr">
        <is>
          <t>Liechtenstein</t>
        </is>
      </c>
      <c r="E471" s="14" t="n">
        <v>2024</v>
      </c>
      <c r="F471" s="14" t="n">
        <v>0.077</v>
      </c>
      <c r="G471" s="14" t="n">
        <v>4.351</v>
      </c>
      <c r="H471" s="14" t="n">
        <v>1.324</v>
      </c>
      <c r="I471" s="14" t="n">
        <v>6.411</v>
      </c>
      <c r="J471" s="14" t="n">
        <v>10.762</v>
      </c>
      <c r="K471" s="14" t="n">
        <v>0</v>
      </c>
      <c r="L471" s="14" t="n">
        <v>1</v>
      </c>
      <c r="M471" s="14" t="n">
        <v>7.124</v>
      </c>
      <c r="N471" s="14" t="n">
        <v>3.971</v>
      </c>
      <c r="O471" s="14" t="n">
        <v>6.375</v>
      </c>
      <c r="P471" s="14" t="n">
        <v>13.499</v>
      </c>
      <c r="Q471" s="14" t="n">
        <v>0</v>
      </c>
      <c r="R471" s="14" t="n">
        <v>1</v>
      </c>
      <c r="S471" s="14" t="n">
        <v>10.969</v>
      </c>
      <c r="T471" s="14" t="n">
        <v>7.942</v>
      </c>
      <c r="U471" s="14" t="n">
        <v>12.675</v>
      </c>
      <c r="V471" s="14" t="n">
        <v>25.2</v>
      </c>
      <c r="W471" s="14" t="n">
        <v>0.077</v>
      </c>
      <c r="X471" s="14" t="n">
        <v>1</v>
      </c>
      <c r="Y471" s="14" t="n">
        <v>24.941</v>
      </c>
      <c r="Z471" s="14" t="n">
        <v>3.149</v>
      </c>
      <c r="AA471" s="14" t="n">
        <v>10.573</v>
      </c>
      <c r="AB471" s="14" t="n">
        <v>35.514</v>
      </c>
      <c r="AC471" s="14" t="n">
        <v>0</v>
      </c>
      <c r="AD471" s="14" t="n">
        <v>1</v>
      </c>
      <c r="AE471" s="14" t="n">
        <v>24.941</v>
      </c>
      <c r="AF471" s="14" t="n">
        <v>5.464</v>
      </c>
      <c r="AG471" s="14" t="n">
        <v>10.574</v>
      </c>
      <c r="AH471" s="14" t="n">
        <v>35.516</v>
      </c>
      <c r="AI471" s="14" t="n">
        <v>0</v>
      </c>
      <c r="AJ471" s="14" t="n">
        <v>1</v>
      </c>
      <c r="AK471" s="14" t="n">
        <v>36.821</v>
      </c>
      <c r="AL471" s="14" t="n">
        <v>18.728</v>
      </c>
      <c r="AM471" s="14" t="n">
        <v>6.906</v>
      </c>
      <c r="AN471" s="14" t="n">
        <v>47.094</v>
      </c>
      <c r="AO471" s="14" t="n">
        <v>0.077</v>
      </c>
      <c r="AP471" s="14" t="n">
        <v>1</v>
      </c>
      <c r="AQ471" s="14" t="n">
        <v>0.724</v>
      </c>
      <c r="AR471" s="14" t="n">
        <v>0.132</v>
      </c>
      <c r="AS471" s="14" t="n">
        <v>0.337</v>
      </c>
      <c r="AT471" s="14" t="n">
        <v>1.131</v>
      </c>
      <c r="AU471" s="14" t="n">
        <v>0.077</v>
      </c>
      <c r="AV471" s="14" t="n">
        <v>1</v>
      </c>
      <c r="AW471" s="14" t="n">
        <v>0.75</v>
      </c>
      <c r="AX471" s="14" t="n">
        <v>0.132</v>
      </c>
      <c r="AY471" s="14" t="n">
        <v>0.371</v>
      </c>
      <c r="AZ471" s="14" t="n">
        <v>1.195</v>
      </c>
      <c r="BA471" s="14" t="n">
        <v>0.077</v>
      </c>
      <c r="BB471" s="14" t="n">
        <v>1</v>
      </c>
      <c r="BC471" s="14" t="n">
        <v>0.513</v>
      </c>
      <c r="BD471" s="14" t="n">
        <v>0.132</v>
      </c>
      <c r="BE471" s="14" t="n">
        <v>0.239</v>
      </c>
      <c r="BF471" s="14" t="n">
        <v>0.802</v>
      </c>
      <c r="BG471" s="14" t="n">
        <v>0.077</v>
      </c>
      <c r="BH471" s="14" t="n">
        <v>1</v>
      </c>
      <c r="BI471" s="14" t="n">
        <v>0.591</v>
      </c>
      <c r="BJ471" s="14" t="n">
        <v>0.132</v>
      </c>
      <c r="BK471" s="14" t="n">
        <v>0.345</v>
      </c>
      <c r="BL471" s="14" t="n">
        <v>0.998</v>
      </c>
      <c r="BM471" s="14" t="n">
        <v>0.077</v>
      </c>
      <c r="BN471" s="14" t="n">
        <v>1</v>
      </c>
      <c r="BO471" s="14" t="n">
        <v>0</v>
      </c>
      <c r="BP471" s="14" t="n">
        <v>0</v>
      </c>
      <c r="BQ471" s="14" t="n">
        <v>0</v>
      </c>
      <c r="BR471" s="14" t="n">
        <v>0</v>
      </c>
      <c r="BS471" s="14" t="n">
        <v>1</v>
      </c>
      <c r="BT471" s="14" t="n">
        <v>0</v>
      </c>
      <c r="BU471" s="14" t="n">
        <v>0.017</v>
      </c>
      <c r="BV471" s="14" t="n">
        <v>0.341</v>
      </c>
      <c r="BW471" s="14" t="n">
        <v>0.077</v>
      </c>
      <c r="BX471" s="14" t="n">
        <v>1</v>
      </c>
      <c r="BY471" s="14" t="n">
        <v>13.646</v>
      </c>
      <c r="BZ471" s="14" t="n">
        <v>0</v>
      </c>
      <c r="CA471" s="14" t="n">
        <v>13.646</v>
      </c>
      <c r="CB471" s="14" t="n">
        <v>0</v>
      </c>
      <c r="CC471" s="14" t="n">
        <v>82.58799999999999</v>
      </c>
      <c r="CD471" s="14" t="n">
        <v>7.95</v>
      </c>
      <c r="CE471" s="14" t="n">
        <v>33.79</v>
      </c>
      <c r="CF471" s="14" t="n">
        <v>124.039</v>
      </c>
      <c r="CG471" s="14" t="n">
        <v>0.077</v>
      </c>
      <c r="CH471" s="14" t="n">
        <v>1</v>
      </c>
      <c r="CI471" s="14" t="n">
        <v>0</v>
      </c>
      <c r="CJ471" s="14" t="n">
        <v>0</v>
      </c>
      <c r="CK471" s="14" t="n">
        <v>0</v>
      </c>
      <c r="CL471" s="14" t="n">
        <v>0</v>
      </c>
      <c r="CM471" s="14" t="n">
        <v>0</v>
      </c>
      <c r="CN471" s="14" t="n">
        <v>0</v>
      </c>
      <c r="CO471" s="14" t="n">
        <v>0</v>
      </c>
      <c r="CP471" s="14" t="n">
        <v>0</v>
      </c>
      <c r="CQ471" s="14" t="n">
        <v>1.387</v>
      </c>
      <c r="CR471" s="14" t="n">
        <v>0</v>
      </c>
      <c r="CS471" s="14" t="n">
        <v>5.529</v>
      </c>
      <c r="CT471" s="14" t="n">
        <v>3.027</v>
      </c>
      <c r="CU471" s="14" t="n">
        <v>10.168</v>
      </c>
    </row>
    <row r="472">
      <c r="A472" s="14" t="inlineStr">
        <is>
          <t>LTU2021</t>
        </is>
      </c>
      <c r="B472" s="14" t="inlineStr">
        <is>
          <t>LTU</t>
        </is>
      </c>
      <c r="C472" s="14" t="inlineStr">
        <is>
          <t>LTU</t>
        </is>
      </c>
      <c r="D472" s="14" t="inlineStr">
        <is>
          <t>Lithuania</t>
        </is>
      </c>
      <c r="E472" s="14" t="n">
        <v>2021</v>
      </c>
      <c r="F472" s="14" t="n">
        <v>0.21</v>
      </c>
      <c r="G472" s="14" t="n">
        <v>4.161</v>
      </c>
      <c r="H472" s="14" t="n">
        <v>1.085</v>
      </c>
      <c r="I472" s="14" t="n">
        <v>0.629</v>
      </c>
      <c r="J472" s="14" t="n">
        <v>4.79</v>
      </c>
      <c r="K472" s="14" t="n">
        <v>0</v>
      </c>
      <c r="L472" s="14" t="n">
        <v>1</v>
      </c>
      <c r="M472" s="14" t="n">
        <v>7.446</v>
      </c>
      <c r="N472" s="14" t="n">
        <v>3.254</v>
      </c>
      <c r="O472" s="14" t="n">
        <v>0.718</v>
      </c>
      <c r="P472" s="14" t="n">
        <v>8.164</v>
      </c>
      <c r="Q472" s="14" t="n">
        <v>0</v>
      </c>
      <c r="R472" s="14" t="n">
        <v>1</v>
      </c>
      <c r="S472" s="14" t="n">
        <v>9.584</v>
      </c>
      <c r="T472" s="14" t="n">
        <v>6.508</v>
      </c>
      <c r="U472" s="14" t="n">
        <v>0.276</v>
      </c>
      <c r="V472" s="14" t="n">
        <v>11.93</v>
      </c>
      <c r="W472" s="14" t="n">
        <v>0.21</v>
      </c>
      <c r="X472" s="14" t="n">
        <v>1</v>
      </c>
      <c r="Y472" s="14" t="n">
        <v>10.282</v>
      </c>
      <c r="Z472" s="14" t="n">
        <v>1.136</v>
      </c>
      <c r="AA472" s="14" t="n">
        <v>6.572</v>
      </c>
      <c r="AB472" s="14" t="n">
        <v>16.854</v>
      </c>
      <c r="AC472" s="14" t="n">
        <v>0</v>
      </c>
      <c r="AD472" s="14" t="n">
        <v>1</v>
      </c>
      <c r="AE472" s="14" t="n">
        <v>10.239</v>
      </c>
      <c r="AF472" s="14" t="n">
        <v>2.015</v>
      </c>
      <c r="AG472" s="14" t="n">
        <v>6.616</v>
      </c>
      <c r="AH472" s="14" t="n">
        <v>16.854</v>
      </c>
      <c r="AI472" s="14" t="n">
        <v>0</v>
      </c>
      <c r="AJ472" s="14" t="n">
        <v>1</v>
      </c>
      <c r="AK472" s="14" t="n">
        <v>14.812</v>
      </c>
      <c r="AL472" s="14" t="n">
        <v>7.27</v>
      </c>
      <c r="AM472" s="14" t="n">
        <v>-5.467</v>
      </c>
      <c r="AN472" s="14" t="n">
        <v>11.308</v>
      </c>
      <c r="AO472" s="14" t="n">
        <v>0.21</v>
      </c>
      <c r="AP472" s="14" t="n">
        <v>1</v>
      </c>
      <c r="AQ472" s="14" t="n">
        <v>0.619</v>
      </c>
      <c r="AR472" s="14" t="n">
        <v>0.114</v>
      </c>
      <c r="AS472" s="14" t="n">
        <v>0.635</v>
      </c>
      <c r="AT472" s="14" t="n">
        <v>1.517</v>
      </c>
      <c r="AU472" s="14" t="n">
        <v>0.21</v>
      </c>
      <c r="AV472" s="14" t="n">
        <v>1</v>
      </c>
      <c r="AW472" s="14" t="n">
        <v>0.599</v>
      </c>
      <c r="AX472" s="14" t="n">
        <v>0.114</v>
      </c>
      <c r="AY472" s="14" t="n">
        <v>0.554</v>
      </c>
      <c r="AZ472" s="14" t="n">
        <v>1.395</v>
      </c>
      <c r="BA472" s="14" t="n">
        <v>0.21</v>
      </c>
      <c r="BB472" s="14" t="n">
        <v>1</v>
      </c>
      <c r="BC472" s="14" t="n">
        <v>0.439</v>
      </c>
      <c r="BD472" s="14" t="n">
        <v>0.114</v>
      </c>
      <c r="BE472" s="14" t="n">
        <v>0.18</v>
      </c>
      <c r="BF472" s="14" t="n">
        <v>0.749</v>
      </c>
      <c r="BG472" s="14" t="n">
        <v>0.21</v>
      </c>
      <c r="BH472" s="14" t="n">
        <v>1</v>
      </c>
      <c r="BI472" s="14" t="n">
        <v>0.505</v>
      </c>
      <c r="BJ472" s="14" t="n">
        <v>0.114</v>
      </c>
      <c r="BK472" s="14" t="n">
        <v>0.08599999999999999</v>
      </c>
      <c r="BL472" s="14" t="n">
        <v>0.715</v>
      </c>
      <c r="BM472" s="14" t="n">
        <v>0.21</v>
      </c>
      <c r="BN472" s="14" t="n">
        <v>1</v>
      </c>
      <c r="BO472" s="14" t="n">
        <v>0</v>
      </c>
      <c r="BP472" s="14" t="n">
        <v>0.013</v>
      </c>
      <c r="BQ472" s="14" t="n">
        <v>0.107</v>
      </c>
      <c r="BR472" s="14" t="n">
        <v>0</v>
      </c>
      <c r="BS472" s="14" t="n">
        <v>1</v>
      </c>
      <c r="BT472" s="14" t="n">
        <v>0</v>
      </c>
      <c r="BU472" s="14" t="n">
        <v>0.012</v>
      </c>
      <c r="BV472" s="14" t="n">
        <v>0.167</v>
      </c>
      <c r="BW472" s="14" t="n">
        <v>0.21</v>
      </c>
      <c r="BX472" s="14" t="n">
        <v>1</v>
      </c>
      <c r="BY472" s="14" t="n">
        <v>11.787</v>
      </c>
      <c r="BZ472" s="14" t="n">
        <v>0</v>
      </c>
      <c r="CA472" s="14" t="n">
        <v>11.787</v>
      </c>
      <c r="CB472" s="14" t="n">
        <v>0</v>
      </c>
      <c r="CC472" s="14" t="n">
        <v>78.125</v>
      </c>
      <c r="CD472" s="14" t="n">
        <v>7.95</v>
      </c>
      <c r="CE472" s="14" t="n">
        <v>18.405</v>
      </c>
      <c r="CF472" s="14" t="n">
        <v>116.802</v>
      </c>
      <c r="CG472" s="14" t="n">
        <v>0.21</v>
      </c>
      <c r="CH472" s="14" t="n">
        <v>1</v>
      </c>
      <c r="CI472" s="14" t="n">
        <v>0</v>
      </c>
      <c r="CJ472" s="14" t="n">
        <v>0</v>
      </c>
      <c r="CK472" s="14" t="n">
        <v>0</v>
      </c>
      <c r="CL472" s="14" t="n">
        <v>0</v>
      </c>
      <c r="CM472" s="14" t="n">
        <v>0</v>
      </c>
      <c r="CN472" s="14" t="n">
        <v>0</v>
      </c>
      <c r="CO472" s="14" t="n">
        <v>0</v>
      </c>
      <c r="CP472" s="14" t="n">
        <v>0.103</v>
      </c>
      <c r="CQ472" s="14" t="n">
        <v>1.198</v>
      </c>
      <c r="CR472" s="14" t="n">
        <v>0</v>
      </c>
      <c r="CS472" s="14" t="n">
        <v>4.776</v>
      </c>
      <c r="CT472" s="14" t="n">
        <v>3.291</v>
      </c>
      <c r="CU472" s="14" t="n">
        <v>9.837999999999999</v>
      </c>
    </row>
    <row r="473">
      <c r="A473" s="14" t="inlineStr">
        <is>
          <t>LTU2022</t>
        </is>
      </c>
      <c r="B473" s="14" t="inlineStr">
        <is>
          <t>LTU</t>
        </is>
      </c>
      <c r="C473" s="14" t="inlineStr">
        <is>
          <t>LTU</t>
        </is>
      </c>
      <c r="D473" s="14" t="inlineStr">
        <is>
          <t>Lithuania</t>
        </is>
      </c>
      <c r="E473" s="14" t="n">
        <v>2022</v>
      </c>
      <c r="F473" s="14" t="n">
        <v>0.21</v>
      </c>
      <c r="G473" s="14" t="n">
        <v>7.093</v>
      </c>
      <c r="H473" s="14" t="n">
        <v>1.235</v>
      </c>
      <c r="I473" s="14" t="n">
        <v>8.541</v>
      </c>
      <c r="J473" s="14" t="n">
        <v>15.634</v>
      </c>
      <c r="K473" s="14" t="n">
        <v>0</v>
      </c>
      <c r="L473" s="14" t="n">
        <v>1</v>
      </c>
      <c r="M473" s="14" t="n">
        <v>9.782999999999999</v>
      </c>
      <c r="N473" s="14" t="n">
        <v>3.704</v>
      </c>
      <c r="O473" s="14" t="n">
        <v>8.52</v>
      </c>
      <c r="P473" s="14" t="n">
        <v>18.303</v>
      </c>
      <c r="Q473" s="14" t="n">
        <v>0</v>
      </c>
      <c r="R473" s="14" t="n">
        <v>1</v>
      </c>
      <c r="S473" s="14" t="n">
        <v>13.266</v>
      </c>
      <c r="T473" s="14" t="n">
        <v>7.408</v>
      </c>
      <c r="U473" s="14" t="n">
        <v>0.579</v>
      </c>
      <c r="V473" s="14" t="n">
        <v>16.497</v>
      </c>
      <c r="W473" s="14" t="n">
        <v>0.21</v>
      </c>
      <c r="X473" s="14" t="n">
        <v>1</v>
      </c>
      <c r="Y473" s="14" t="n">
        <v>27.254</v>
      </c>
      <c r="Z473" s="14" t="n">
        <v>2.859</v>
      </c>
      <c r="AA473" s="14" t="n">
        <v>10.709</v>
      </c>
      <c r="AB473" s="14" t="n">
        <v>37.963</v>
      </c>
      <c r="AC473" s="14" t="n">
        <v>0</v>
      </c>
      <c r="AD473" s="14" t="n">
        <v>1</v>
      </c>
      <c r="AE473" s="14" t="n">
        <v>27.302</v>
      </c>
      <c r="AF473" s="14" t="n">
        <v>5.061</v>
      </c>
      <c r="AG473" s="14" t="n">
        <v>10.661</v>
      </c>
      <c r="AH473" s="14" t="n">
        <v>37.963</v>
      </c>
      <c r="AI473" s="14" t="n">
        <v>0</v>
      </c>
      <c r="AJ473" s="14" t="n">
        <v>1</v>
      </c>
      <c r="AK473" s="14" t="n">
        <v>32.241</v>
      </c>
      <c r="AL473" s="14" t="n">
        <v>15.396</v>
      </c>
      <c r="AM473" s="14" t="n">
        <v>-9.576000000000001</v>
      </c>
      <c r="AN473" s="14" t="n">
        <v>27.424</v>
      </c>
      <c r="AO473" s="14" t="n">
        <v>0.21</v>
      </c>
      <c r="AP473" s="14" t="n">
        <v>1</v>
      </c>
      <c r="AQ473" s="14" t="n">
        <v>0.861</v>
      </c>
      <c r="AR473" s="14" t="n">
        <v>0.123</v>
      </c>
      <c r="AS473" s="14" t="n">
        <v>0.625</v>
      </c>
      <c r="AT473" s="14" t="n">
        <v>1.799</v>
      </c>
      <c r="AU473" s="14" t="n">
        <v>0.21</v>
      </c>
      <c r="AV473" s="14" t="n">
        <v>1</v>
      </c>
      <c r="AW473" s="14" t="n">
        <v>0.986</v>
      </c>
      <c r="AX473" s="14" t="n">
        <v>0.123</v>
      </c>
      <c r="AY473" s="14" t="n">
        <v>0.537</v>
      </c>
      <c r="AZ473" s="14" t="n">
        <v>1.843</v>
      </c>
      <c r="BA473" s="14" t="n">
        <v>0.21</v>
      </c>
      <c r="BB473" s="14" t="n">
        <v>1</v>
      </c>
      <c r="BC473" s="14" t="n">
        <v>0.598</v>
      </c>
      <c r="BD473" s="14" t="n">
        <v>0.123</v>
      </c>
      <c r="BE473" s="14" t="n">
        <v>0.054</v>
      </c>
      <c r="BF473" s="14" t="n">
        <v>0.789</v>
      </c>
      <c r="BG473" s="14" t="n">
        <v>0.21</v>
      </c>
      <c r="BH473" s="14" t="n">
        <v>1</v>
      </c>
      <c r="BI473" s="14" t="n">
        <v>0.612</v>
      </c>
      <c r="BJ473" s="14" t="n">
        <v>0.123</v>
      </c>
      <c r="BK473" s="14" t="n">
        <v>0.414</v>
      </c>
      <c r="BL473" s="14" t="n">
        <v>1.242</v>
      </c>
      <c r="BM473" s="14" t="n">
        <v>0.21</v>
      </c>
      <c r="BN473" s="14" t="n">
        <v>1</v>
      </c>
      <c r="BO473" s="14" t="n">
        <v>0</v>
      </c>
      <c r="BP473" s="14" t="n">
        <v>0.002</v>
      </c>
      <c r="BQ473" s="14" t="n">
        <v>0.229</v>
      </c>
      <c r="BR473" s="14" t="n">
        <v>0</v>
      </c>
      <c r="BS473" s="14" t="n">
        <v>1</v>
      </c>
      <c r="BT473" s="14" t="n">
        <v>0</v>
      </c>
      <c r="BU473" s="14" t="n">
        <v>0.002</v>
      </c>
      <c r="BV473" s="14" t="n">
        <v>0.207</v>
      </c>
      <c r="BW473" s="14" t="n">
        <v>0.21</v>
      </c>
      <c r="BX473" s="14" t="n">
        <v>1</v>
      </c>
      <c r="BY473" s="14" t="n">
        <v>12.729</v>
      </c>
      <c r="BZ473" s="14" t="n">
        <v>0</v>
      </c>
      <c r="CA473" s="14" t="n">
        <v>12.729</v>
      </c>
      <c r="CB473" s="14" t="n">
        <v>0</v>
      </c>
      <c r="CC473" s="14" t="n">
        <v>97.90000000000001</v>
      </c>
      <c r="CD473" s="14" t="n">
        <v>7.95</v>
      </c>
      <c r="CE473" s="14" t="n">
        <v>98.617</v>
      </c>
      <c r="CF473" s="14" t="n">
        <v>237.786</v>
      </c>
      <c r="CG473" s="14" t="n">
        <v>0.21</v>
      </c>
      <c r="CH473" s="14" t="n">
        <v>1</v>
      </c>
      <c r="CI473" s="14" t="n">
        <v>0</v>
      </c>
      <c r="CJ473" s="14" t="n">
        <v>0</v>
      </c>
      <c r="CK473" s="14" t="n">
        <v>0</v>
      </c>
      <c r="CL473" s="14" t="n">
        <v>0</v>
      </c>
      <c r="CM473" s="14" t="n">
        <v>0</v>
      </c>
      <c r="CN473" s="14" t="n">
        <v>0</v>
      </c>
      <c r="CO473" s="14" t="n">
        <v>0</v>
      </c>
      <c r="CP473" s="14" t="n">
        <v>0</v>
      </c>
      <c r="CQ473" s="14" t="n">
        <v>1.294</v>
      </c>
      <c r="CR473" s="14" t="n">
        <v>0</v>
      </c>
      <c r="CS473" s="14" t="n">
        <v>5.158</v>
      </c>
      <c r="CT473" s="14" t="n">
        <v>5.858</v>
      </c>
      <c r="CU473" s="14" t="n">
        <v>26.718</v>
      </c>
    </row>
    <row r="474">
      <c r="A474" s="14" t="inlineStr">
        <is>
          <t>LTU2023</t>
        </is>
      </c>
      <c r="B474" s="14" t="inlineStr">
        <is>
          <t>LTU</t>
        </is>
      </c>
      <c r="C474" s="14" t="inlineStr">
        <is>
          <t>LTU</t>
        </is>
      </c>
      <c r="D474" s="14" t="inlineStr">
        <is>
          <t>Lithuania</t>
        </is>
      </c>
      <c r="E474" s="14" t="n">
        <v>2023</v>
      </c>
      <c r="F474" s="14" t="n">
        <v>0.21</v>
      </c>
      <c r="G474" s="14" t="n">
        <v>6.244</v>
      </c>
      <c r="H474" s="14" t="n">
        <v>1.207</v>
      </c>
      <c r="I474" s="14" t="n">
        <v>9.898</v>
      </c>
      <c r="J474" s="14" t="n">
        <v>16.143</v>
      </c>
      <c r="K474" s="14" t="n">
        <v>0</v>
      </c>
      <c r="L474" s="14" t="n">
        <v>1</v>
      </c>
      <c r="M474" s="14" t="n">
        <v>7.318</v>
      </c>
      <c r="N474" s="14" t="n">
        <v>3.62</v>
      </c>
      <c r="O474" s="14" t="n">
        <v>9.855</v>
      </c>
      <c r="P474" s="14" t="n">
        <v>17.174</v>
      </c>
      <c r="Q474" s="14" t="n">
        <v>0</v>
      </c>
      <c r="R474" s="14" t="n">
        <v>1</v>
      </c>
      <c r="S474" s="14" t="n">
        <v>12.277</v>
      </c>
      <c r="T474" s="14" t="n">
        <v>7.239</v>
      </c>
      <c r="U474" s="14" t="n">
        <v>0.755</v>
      </c>
      <c r="V474" s="14" t="n">
        <v>15.41</v>
      </c>
      <c r="W474" s="14" t="n">
        <v>0.21</v>
      </c>
      <c r="X474" s="14" t="n">
        <v>1</v>
      </c>
      <c r="Y474" s="14" t="n">
        <v>24.357</v>
      </c>
      <c r="Z474" s="14" t="n">
        <v>2.728</v>
      </c>
      <c r="AA474" s="14" t="n">
        <v>1.014</v>
      </c>
      <c r="AB474" s="14" t="n">
        <v>25.371</v>
      </c>
      <c r="AC474" s="14" t="n">
        <v>0</v>
      </c>
      <c r="AD474" s="14" t="n">
        <v>1</v>
      </c>
      <c r="AE474" s="14" t="n">
        <v>24.456</v>
      </c>
      <c r="AF474" s="14" t="n">
        <v>4.871</v>
      </c>
      <c r="AG474" s="14" t="n">
        <v>0.915</v>
      </c>
      <c r="AH474" s="14" t="n">
        <v>25.371</v>
      </c>
      <c r="AI474" s="14" t="n">
        <v>0</v>
      </c>
      <c r="AJ474" s="14" t="n">
        <v>1</v>
      </c>
      <c r="AK474" s="14" t="n">
        <v>29.599</v>
      </c>
      <c r="AL474" s="14" t="n">
        <v>14.662</v>
      </c>
      <c r="AM474" s="14" t="n">
        <v>11.385</v>
      </c>
      <c r="AN474" s="14" t="n">
        <v>49.591</v>
      </c>
      <c r="AO474" s="14" t="n">
        <v>0.21</v>
      </c>
      <c r="AP474" s="14" t="n">
        <v>1</v>
      </c>
      <c r="AQ474" s="14" t="n">
        <v>0.76</v>
      </c>
      <c r="AR474" s="14" t="n">
        <v>0.129</v>
      </c>
      <c r="AS474" s="14" t="n">
        <v>0.598</v>
      </c>
      <c r="AT474" s="14" t="n">
        <v>1.644</v>
      </c>
      <c r="AU474" s="14" t="n">
        <v>0.21</v>
      </c>
      <c r="AV474" s="14" t="n">
        <v>1</v>
      </c>
      <c r="AW474" s="14" t="n">
        <v>0.8110000000000001</v>
      </c>
      <c r="AX474" s="14" t="n">
        <v>0.129</v>
      </c>
      <c r="AY474" s="14" t="n">
        <v>0.526</v>
      </c>
      <c r="AZ474" s="14" t="n">
        <v>1.618</v>
      </c>
      <c r="BA474" s="14" t="n">
        <v>0.21</v>
      </c>
      <c r="BB474" s="14" t="n">
        <v>1</v>
      </c>
      <c r="BC474" s="14" t="n">
        <v>0.535</v>
      </c>
      <c r="BD474" s="14" t="n">
        <v>0.129</v>
      </c>
      <c r="BE474" s="14" t="n">
        <v>0.006</v>
      </c>
      <c r="BF474" s="14" t="n">
        <v>0.654</v>
      </c>
      <c r="BG474" s="14" t="n">
        <v>0.21</v>
      </c>
      <c r="BH474" s="14" t="n">
        <v>1</v>
      </c>
      <c r="BI474" s="14" t="n">
        <v>0.579</v>
      </c>
      <c r="BJ474" s="14" t="n">
        <v>0.129</v>
      </c>
      <c r="BK474" s="14" t="n">
        <v>0.279</v>
      </c>
      <c r="BL474" s="14" t="n">
        <v>1.038</v>
      </c>
      <c r="BM474" s="14" t="n">
        <v>0.21</v>
      </c>
      <c r="BN474" s="14" t="n">
        <v>1</v>
      </c>
      <c r="BO474" s="14" t="n">
        <v>0</v>
      </c>
      <c r="BP474" s="14" t="n">
        <v>-0.008</v>
      </c>
      <c r="BQ474" s="14" t="n">
        <v>0.138</v>
      </c>
      <c r="BR474" s="14" t="n">
        <v>0</v>
      </c>
      <c r="BS474" s="14" t="n">
        <v>1</v>
      </c>
      <c r="BT474" s="14" t="n">
        <v>0</v>
      </c>
      <c r="BU474" s="14" t="n">
        <v>-0.008999999999999999</v>
      </c>
      <c r="BV474" s="14" t="n">
        <v>0.273</v>
      </c>
      <c r="BW474" s="14" t="n">
        <v>0.21</v>
      </c>
      <c r="BX474" s="14" t="n">
        <v>1</v>
      </c>
      <c r="BY474" s="14" t="n">
        <v>13.254</v>
      </c>
      <c r="BZ474" s="14" t="n">
        <v>0</v>
      </c>
      <c r="CA474" s="14" t="n">
        <v>13.254</v>
      </c>
      <c r="CB474" s="14" t="n">
        <v>0</v>
      </c>
      <c r="CC474" s="14" t="n">
        <v>83.248</v>
      </c>
      <c r="CD474" s="14" t="n">
        <v>7.95</v>
      </c>
      <c r="CE474" s="14" t="n">
        <v>92.075</v>
      </c>
      <c r="CF474" s="14" t="n">
        <v>212.14</v>
      </c>
      <c r="CG474" s="14" t="n">
        <v>0.21</v>
      </c>
      <c r="CH474" s="14" t="n">
        <v>1</v>
      </c>
      <c r="CI474" s="14" t="n">
        <v>0</v>
      </c>
      <c r="CJ474" s="14" t="n">
        <v>0</v>
      </c>
      <c r="CK474" s="14" t="n">
        <v>0</v>
      </c>
      <c r="CL474" s="14" t="n">
        <v>0</v>
      </c>
      <c r="CM474" s="14" t="n">
        <v>0</v>
      </c>
      <c r="CN474" s="14" t="n">
        <v>0</v>
      </c>
      <c r="CO474" s="14" t="n">
        <v>0</v>
      </c>
      <c r="CP474" s="14" t="n">
        <v>0.123</v>
      </c>
      <c r="CQ474" s="14" t="n">
        <v>1.348</v>
      </c>
      <c r="CR474" s="14" t="n">
        <v>0</v>
      </c>
      <c r="CS474" s="14" t="n">
        <v>5.37</v>
      </c>
      <c r="CT474" s="14" t="n">
        <v>5.556</v>
      </c>
      <c r="CU474" s="14" t="n">
        <v>23.771</v>
      </c>
    </row>
    <row r="475">
      <c r="A475" s="14" t="inlineStr">
        <is>
          <t>LTU2024</t>
        </is>
      </c>
      <c r="B475" s="14" t="inlineStr">
        <is>
          <t>LTU</t>
        </is>
      </c>
      <c r="C475" s="14" t="inlineStr">
        <is>
          <t>LTU</t>
        </is>
      </c>
      <c r="D475" s="14" t="inlineStr">
        <is>
          <t>Lithuania</t>
        </is>
      </c>
      <c r="E475" s="14" t="n">
        <v>2024</v>
      </c>
      <c r="F475" s="14" t="n">
        <v>0.21</v>
      </c>
      <c r="G475" s="14" t="n">
        <v>5.582</v>
      </c>
      <c r="H475" s="14" t="n">
        <v>1.242</v>
      </c>
      <c r="I475" s="14" t="n">
        <v>6.487</v>
      </c>
      <c r="J475" s="14" t="n">
        <v>12.069</v>
      </c>
      <c r="K475" s="14" t="n">
        <v>0</v>
      </c>
      <c r="L475" s="14" t="n">
        <v>1</v>
      </c>
      <c r="M475" s="14" t="n">
        <v>6.662</v>
      </c>
      <c r="N475" s="14" t="n">
        <v>3.726</v>
      </c>
      <c r="O475" s="14" t="n">
        <v>6.49</v>
      </c>
      <c r="P475" s="14" t="n">
        <v>13.152</v>
      </c>
      <c r="Q475" s="14" t="n">
        <v>0</v>
      </c>
      <c r="R475" s="14" t="n">
        <v>1</v>
      </c>
      <c r="S475" s="14" t="n">
        <v>11.793</v>
      </c>
      <c r="T475" s="14" t="n">
        <v>7.453</v>
      </c>
      <c r="U475" s="14" t="n">
        <v>0.823</v>
      </c>
      <c r="V475" s="14" t="n">
        <v>14.841</v>
      </c>
      <c r="W475" s="14" t="n">
        <v>0.21</v>
      </c>
      <c r="X475" s="14" t="n">
        <v>1</v>
      </c>
      <c r="Y475" s="14" t="n">
        <v>12.917</v>
      </c>
      <c r="Z475" s="14" t="n">
        <v>1.631</v>
      </c>
      <c r="AA475" s="14" t="n">
        <v>4.143</v>
      </c>
      <c r="AB475" s="14" t="n">
        <v>17.06</v>
      </c>
      <c r="AC475" s="14" t="n">
        <v>0</v>
      </c>
      <c r="AD475" s="14" t="n">
        <v>1</v>
      </c>
      <c r="AE475" s="14" t="n">
        <v>12.917</v>
      </c>
      <c r="AF475" s="14" t="n">
        <v>2.83</v>
      </c>
      <c r="AG475" s="14" t="n">
        <v>4.143</v>
      </c>
      <c r="AH475" s="14" t="n">
        <v>17.06</v>
      </c>
      <c r="AI475" s="14" t="n">
        <v>0</v>
      </c>
      <c r="AJ475" s="14" t="n">
        <v>1</v>
      </c>
      <c r="AK475" s="14" t="n">
        <v>18.212</v>
      </c>
      <c r="AL475" s="14" t="n">
        <v>9.263</v>
      </c>
      <c r="AM475" s="14" t="n">
        <v>-1.627</v>
      </c>
      <c r="AN475" s="14" t="n">
        <v>20.067</v>
      </c>
      <c r="AO475" s="14" t="n">
        <v>0.21</v>
      </c>
      <c r="AP475" s="14" t="n">
        <v>1</v>
      </c>
      <c r="AQ475" s="14" t="n">
        <v>0.724</v>
      </c>
      <c r="AR475" s="14" t="n">
        <v>0.132</v>
      </c>
      <c r="AS475" s="14" t="n">
        <v>0.576</v>
      </c>
      <c r="AT475" s="14" t="n">
        <v>1.574</v>
      </c>
      <c r="AU475" s="14" t="n">
        <v>0.21</v>
      </c>
      <c r="AV475" s="14" t="n">
        <v>1</v>
      </c>
      <c r="AW475" s="14" t="n">
        <v>0.75</v>
      </c>
      <c r="AX475" s="14" t="n">
        <v>0.132</v>
      </c>
      <c r="AY475" s="14" t="n">
        <v>0.553</v>
      </c>
      <c r="AZ475" s="14" t="n">
        <v>1.576</v>
      </c>
      <c r="BA475" s="14" t="n">
        <v>0.21</v>
      </c>
      <c r="BB475" s="14" t="n">
        <v>1</v>
      </c>
      <c r="BC475" s="14" t="n">
        <v>0.513</v>
      </c>
      <c r="BD475" s="14" t="n">
        <v>0.132</v>
      </c>
      <c r="BE475" s="14" t="n">
        <v>0.064</v>
      </c>
      <c r="BF475" s="14" t="n">
        <v>0.698</v>
      </c>
      <c r="BG475" s="14" t="n">
        <v>0.21</v>
      </c>
      <c r="BH475" s="14" t="n">
        <v>1</v>
      </c>
      <c r="BI475" s="14" t="n">
        <v>0.591</v>
      </c>
      <c r="BJ475" s="14" t="n">
        <v>0.132</v>
      </c>
      <c r="BK475" s="14" t="n">
        <v>0.219</v>
      </c>
      <c r="BL475" s="14" t="n">
        <v>0.981</v>
      </c>
      <c r="BM475" s="14" t="n">
        <v>0.21</v>
      </c>
      <c r="BN475" s="14" t="n">
        <v>1</v>
      </c>
      <c r="BO475" s="14" t="n">
        <v>0</v>
      </c>
      <c r="BP475" s="14" t="n">
        <v>0</v>
      </c>
      <c r="BQ475" s="14" t="n">
        <v>0.156</v>
      </c>
      <c r="BR475" s="14" t="n">
        <v>0</v>
      </c>
      <c r="BS475" s="14" t="n">
        <v>1</v>
      </c>
      <c r="BT475" s="14" t="n">
        <v>0</v>
      </c>
      <c r="BU475" s="14" t="n">
        <v>0</v>
      </c>
      <c r="BV475" s="14" t="n">
        <v>0.241</v>
      </c>
      <c r="BW475" s="14" t="n">
        <v>0.21</v>
      </c>
      <c r="BX475" s="14" t="n">
        <v>1</v>
      </c>
      <c r="BY475" s="14" t="n">
        <v>13.646</v>
      </c>
      <c r="BZ475" s="14" t="n">
        <v>0</v>
      </c>
      <c r="CA475" s="14" t="n">
        <v>13.646</v>
      </c>
      <c r="CB475" s="14" t="n">
        <v>0</v>
      </c>
      <c r="CC475" s="14" t="n">
        <v>82.58799999999999</v>
      </c>
      <c r="CD475" s="14" t="n">
        <v>7.95</v>
      </c>
      <c r="CE475" s="14" t="n">
        <v>74.059</v>
      </c>
      <c r="CF475" s="14" t="n">
        <v>189.543</v>
      </c>
      <c r="CG475" s="14" t="n">
        <v>0.21</v>
      </c>
      <c r="CH475" s="14" t="n">
        <v>1</v>
      </c>
      <c r="CI475" s="14" t="n">
        <v>0</v>
      </c>
      <c r="CJ475" s="14" t="n">
        <v>0</v>
      </c>
      <c r="CK475" s="14" t="n">
        <v>0</v>
      </c>
      <c r="CL475" s="14" t="n">
        <v>0</v>
      </c>
      <c r="CM475" s="14" t="n">
        <v>0</v>
      </c>
      <c r="CN475" s="14" t="n">
        <v>0</v>
      </c>
      <c r="CO475" s="14" t="n">
        <v>0</v>
      </c>
      <c r="CP475" s="14" t="n">
        <v>0.123</v>
      </c>
      <c r="CQ475" s="14" t="n">
        <v>1.387</v>
      </c>
      <c r="CR475" s="14" t="n">
        <v>0</v>
      </c>
      <c r="CS475" s="14" t="n">
        <v>5.529</v>
      </c>
      <c r="CT475" s="14" t="n">
        <v>4.755</v>
      </c>
      <c r="CU475" s="14" t="n">
        <v>11.45</v>
      </c>
    </row>
    <row r="476">
      <c r="A476" s="14" t="inlineStr">
        <is>
          <t>LUX2021</t>
        </is>
      </c>
      <c r="B476" s="14" t="inlineStr">
        <is>
          <t>LUX</t>
        </is>
      </c>
      <c r="C476" s="14" t="inlineStr">
        <is>
          <t>LUX</t>
        </is>
      </c>
      <c r="D476" s="14" t="inlineStr">
        <is>
          <t>Luxembourg</t>
        </is>
      </c>
      <c r="E476" s="14" t="n">
        <v>2021</v>
      </c>
      <c r="F476" s="14" t="n">
        <v>0.17</v>
      </c>
      <c r="G476" s="14" t="n">
        <v>20.242</v>
      </c>
      <c r="H476" s="14" t="n">
        <v>1.128</v>
      </c>
      <c r="I476" s="14" t="n">
        <v>2.388</v>
      </c>
      <c r="J476" s="14" t="n">
        <v>22.63</v>
      </c>
      <c r="K476" s="14" t="n">
        <v>0</v>
      </c>
      <c r="L476" s="14" t="n">
        <v>1</v>
      </c>
      <c r="M476" s="14" t="n">
        <v>7.832</v>
      </c>
      <c r="N476" s="14" t="n">
        <v>3.385</v>
      </c>
      <c r="O476" s="14" t="n">
        <v>2.638</v>
      </c>
      <c r="P476" s="14" t="n">
        <v>10.47</v>
      </c>
      <c r="Q476" s="14" t="n">
        <v>0</v>
      </c>
      <c r="R476" s="14" t="n">
        <v>1</v>
      </c>
      <c r="S476" s="14" t="n">
        <v>25.883</v>
      </c>
      <c r="T476" s="14" t="n">
        <v>6.77</v>
      </c>
      <c r="U476" s="14" t="n">
        <v>0</v>
      </c>
      <c r="V476" s="14" t="n">
        <v>30.284</v>
      </c>
      <c r="W476" s="14" t="n">
        <v>0.17</v>
      </c>
      <c r="X476" s="14" t="n">
        <v>1</v>
      </c>
      <c r="Y476" s="14" t="n">
        <v>18.008</v>
      </c>
      <c r="Z476" s="14" t="n">
        <v>1.989</v>
      </c>
      <c r="AA476" s="14" t="n">
        <v>-3.858</v>
      </c>
      <c r="AB476" s="14" t="n">
        <v>14.15</v>
      </c>
      <c r="AC476" s="14" t="n">
        <v>0</v>
      </c>
      <c r="AD476" s="14" t="n">
        <v>1</v>
      </c>
      <c r="AE476" s="14" t="n">
        <v>17.964</v>
      </c>
      <c r="AF476" s="14" t="n">
        <v>3.535</v>
      </c>
      <c r="AG476" s="14" t="n">
        <v>-3.815</v>
      </c>
      <c r="AH476" s="14" t="n">
        <v>14.15</v>
      </c>
      <c r="AI476" s="14" t="n">
        <v>0</v>
      </c>
      <c r="AJ476" s="14" t="n">
        <v>1</v>
      </c>
      <c r="AK476" s="14" t="n">
        <v>22.537</v>
      </c>
      <c r="AL476" s="14" t="n">
        <v>11.061</v>
      </c>
      <c r="AM476" s="14" t="n">
        <v>-7.409</v>
      </c>
      <c r="AN476" s="14" t="n">
        <v>17.7</v>
      </c>
      <c r="AO476" s="14" t="n">
        <v>0</v>
      </c>
      <c r="AP476" s="14" t="n">
        <v>1</v>
      </c>
      <c r="AQ476" s="14" t="n">
        <v>0.619</v>
      </c>
      <c r="AR476" s="14" t="n">
        <v>0.114</v>
      </c>
      <c r="AS476" s="14" t="n">
        <v>0.727</v>
      </c>
      <c r="AT476" s="14" t="n">
        <v>1.575</v>
      </c>
      <c r="AU476" s="14" t="n">
        <v>0.17</v>
      </c>
      <c r="AV476" s="14" t="n">
        <v>1</v>
      </c>
      <c r="AW476" s="14" t="n">
        <v>0.599</v>
      </c>
      <c r="AX476" s="14" t="n">
        <v>0.114</v>
      </c>
      <c r="AY476" s="14" t="n">
        <v>0.638</v>
      </c>
      <c r="AZ476" s="14" t="n">
        <v>1.447</v>
      </c>
      <c r="BA476" s="14" t="n">
        <v>0.17</v>
      </c>
      <c r="BB476" s="14" t="n">
        <v>1</v>
      </c>
      <c r="BC476" s="14" t="n">
        <v>0.439</v>
      </c>
      <c r="BD476" s="14" t="n">
        <v>0.114</v>
      </c>
      <c r="BE476" s="14" t="n">
        <v>0.213</v>
      </c>
      <c r="BF476" s="14" t="n">
        <v>0.763</v>
      </c>
      <c r="BG476" s="14" t="n">
        <v>0.17</v>
      </c>
      <c r="BH476" s="14" t="n">
        <v>1</v>
      </c>
      <c r="BI476" s="14" t="n">
        <v>0.505</v>
      </c>
      <c r="BJ476" s="14" t="n">
        <v>0.114</v>
      </c>
      <c r="BK476" s="14" t="n">
        <v>0.166</v>
      </c>
      <c r="BL476" s="14" t="n">
        <v>0.785</v>
      </c>
      <c r="BM476" s="14" t="n">
        <v>0.17</v>
      </c>
      <c r="BN476" s="14" t="n">
        <v>1</v>
      </c>
      <c r="BO476" s="14" t="n">
        <v>0</v>
      </c>
      <c r="BP476" s="14" t="n">
        <v>0</v>
      </c>
      <c r="BQ476" s="14" t="n">
        <v>0.07000000000000001</v>
      </c>
      <c r="BR476" s="14" t="n">
        <v>0</v>
      </c>
      <c r="BS476" s="14" t="n">
        <v>1</v>
      </c>
      <c r="BT476" s="14" t="n">
        <v>0</v>
      </c>
      <c r="BU476" s="14" t="n">
        <v>0.044</v>
      </c>
      <c r="BV476" s="14" t="n">
        <v>0.235</v>
      </c>
      <c r="BW476" s="14" t="n">
        <v>0.17</v>
      </c>
      <c r="BX476" s="14" t="n">
        <v>0.833</v>
      </c>
      <c r="BY476" s="14" t="n">
        <v>11.787</v>
      </c>
      <c r="BZ476" s="14" t="n">
        <v>0</v>
      </c>
      <c r="CA476" s="14" t="n">
        <v>11.787</v>
      </c>
      <c r="CB476" s="14" t="n">
        <v>0</v>
      </c>
      <c r="CC476" s="14" t="n">
        <v>78.125</v>
      </c>
      <c r="CD476" s="14" t="n">
        <v>7.95</v>
      </c>
      <c r="CE476" s="14" t="n">
        <v>38.814</v>
      </c>
      <c r="CF476" s="14" t="n">
        <v>136.818</v>
      </c>
      <c r="CG476" s="14" t="n">
        <v>0.17</v>
      </c>
      <c r="CH476" s="14" t="n">
        <v>1</v>
      </c>
      <c r="CI476" s="14" t="n">
        <v>0</v>
      </c>
      <c r="CJ476" s="14" t="n">
        <v>0</v>
      </c>
      <c r="CK476" s="14" t="n">
        <v>0</v>
      </c>
      <c r="CL476" s="14" t="n">
        <v>0</v>
      </c>
      <c r="CM476" s="14" t="n">
        <v>0</v>
      </c>
      <c r="CN476" s="14" t="n">
        <v>0</v>
      </c>
      <c r="CO476" s="14" t="n">
        <v>0</v>
      </c>
      <c r="CP476" s="14" t="n">
        <v>0.026</v>
      </c>
      <c r="CQ476" s="14" t="n">
        <v>1.198</v>
      </c>
      <c r="CR476" s="14" t="n">
        <v>0</v>
      </c>
      <c r="CS476" s="14" t="n">
        <v>4.776</v>
      </c>
      <c r="CT476" s="14" t="n">
        <v>19.598</v>
      </c>
      <c r="CU476" s="14" t="n">
        <v>8.483000000000001</v>
      </c>
    </row>
    <row r="477">
      <c r="A477" s="14" t="inlineStr">
        <is>
          <t>LUX2022</t>
        </is>
      </c>
      <c r="B477" s="14" t="inlineStr">
        <is>
          <t>LUX</t>
        </is>
      </c>
      <c r="C477" s="14" t="inlineStr">
        <is>
          <t>LUX</t>
        </is>
      </c>
      <c r="D477" s="14" t="inlineStr">
        <is>
          <t>Luxembourg</t>
        </is>
      </c>
      <c r="E477" s="14" t="n">
        <v>2022</v>
      </c>
      <c r="F477" s="14" t="n">
        <v>0.17</v>
      </c>
      <c r="G477" s="14" t="n">
        <v>51.306</v>
      </c>
      <c r="H477" s="14" t="n">
        <v>1.235</v>
      </c>
      <c r="I477" s="14" t="n">
        <v>8.414</v>
      </c>
      <c r="J477" s="14" t="n">
        <v>59.72</v>
      </c>
      <c r="K477" s="14" t="n">
        <v>0</v>
      </c>
      <c r="L477" s="14" t="n">
        <v>1</v>
      </c>
      <c r="M477" s="14" t="n">
        <v>9.782999999999999</v>
      </c>
      <c r="N477" s="14" t="n">
        <v>3.704</v>
      </c>
      <c r="O477" s="14" t="n">
        <v>8.696</v>
      </c>
      <c r="P477" s="14" t="n">
        <v>18.479</v>
      </c>
      <c r="Q477" s="14" t="n">
        <v>0</v>
      </c>
      <c r="R477" s="14" t="n">
        <v>1</v>
      </c>
      <c r="S477" s="14" t="n">
        <v>57.479</v>
      </c>
      <c r="T477" s="14" t="n">
        <v>7.408</v>
      </c>
      <c r="U477" s="14" t="n">
        <v>4.097</v>
      </c>
      <c r="V477" s="14" t="n">
        <v>71.149</v>
      </c>
      <c r="W477" s="14" t="n">
        <v>0.17</v>
      </c>
      <c r="X477" s="14" t="n">
        <v>1</v>
      </c>
      <c r="Y477" s="14" t="n">
        <v>17.17</v>
      </c>
      <c r="Z477" s="14" t="n">
        <v>1.801</v>
      </c>
      <c r="AA477" s="14" t="n">
        <v>15.647</v>
      </c>
      <c r="AB477" s="14" t="n">
        <v>32.817</v>
      </c>
      <c r="AC477" s="14" t="n">
        <v>0</v>
      </c>
      <c r="AD477" s="14" t="n">
        <v>1</v>
      </c>
      <c r="AE477" s="14" t="n">
        <v>17.218</v>
      </c>
      <c r="AF477" s="14" t="n">
        <v>3.192</v>
      </c>
      <c r="AG477" s="14" t="n">
        <v>15.599</v>
      </c>
      <c r="AH477" s="14" t="n">
        <v>32.817</v>
      </c>
      <c r="AI477" s="14" t="n">
        <v>0</v>
      </c>
      <c r="AJ477" s="14" t="n">
        <v>1</v>
      </c>
      <c r="AK477" s="14" t="n">
        <v>22.157</v>
      </c>
      <c r="AL477" s="14" t="n">
        <v>10.581</v>
      </c>
      <c r="AM477" s="14" t="n">
        <v>-0.324</v>
      </c>
      <c r="AN477" s="14" t="n">
        <v>25.545</v>
      </c>
      <c r="AO477" s="14" t="n">
        <v>0</v>
      </c>
      <c r="AP477" s="14" t="n">
        <v>1</v>
      </c>
      <c r="AQ477" s="14" t="n">
        <v>0.861</v>
      </c>
      <c r="AR477" s="14" t="n">
        <v>0.123</v>
      </c>
      <c r="AS477" s="14" t="n">
        <v>0.648</v>
      </c>
      <c r="AT477" s="14" t="n">
        <v>1.765</v>
      </c>
      <c r="AU477" s="14" t="n">
        <v>0.17</v>
      </c>
      <c r="AV477" s="14" t="n">
        <v>1</v>
      </c>
      <c r="AW477" s="14" t="n">
        <v>0.986</v>
      </c>
      <c r="AX477" s="14" t="n">
        <v>0.123</v>
      </c>
      <c r="AY477" s="14" t="n">
        <v>0.584</v>
      </c>
      <c r="AZ477" s="14" t="n">
        <v>1.837</v>
      </c>
      <c r="BA477" s="14" t="n">
        <v>0.17</v>
      </c>
      <c r="BB477" s="14" t="n">
        <v>1</v>
      </c>
      <c r="BC477" s="14" t="n">
        <v>0.598</v>
      </c>
      <c r="BD477" s="14" t="n">
        <v>0.123</v>
      </c>
      <c r="BE477" s="14" t="n">
        <v>0.13</v>
      </c>
      <c r="BF477" s="14" t="n">
        <v>0.851</v>
      </c>
      <c r="BG477" s="14" t="n">
        <v>0.17</v>
      </c>
      <c r="BH477" s="14" t="n">
        <v>1</v>
      </c>
      <c r="BI477" s="14" t="n">
        <v>0.612</v>
      </c>
      <c r="BJ477" s="14" t="n">
        <v>0.123</v>
      </c>
      <c r="BK477" s="14" t="n">
        <v>0.455</v>
      </c>
      <c r="BL477" s="14" t="n">
        <v>1.248</v>
      </c>
      <c r="BM477" s="14" t="n">
        <v>0.17</v>
      </c>
      <c r="BN477" s="14" t="n">
        <v>1</v>
      </c>
      <c r="BO477" s="14" t="n">
        <v>0</v>
      </c>
      <c r="BP477" s="14" t="n">
        <v>0</v>
      </c>
      <c r="BQ477" s="14" t="n">
        <v>0.095</v>
      </c>
      <c r="BR477" s="14" t="n">
        <v>0</v>
      </c>
      <c r="BS477" s="14" t="n">
        <v>1</v>
      </c>
      <c r="BT477" s="14" t="n">
        <v>0</v>
      </c>
      <c r="BU477" s="14" t="n">
        <v>0.021</v>
      </c>
      <c r="BV477" s="14" t="n">
        <v>0.214</v>
      </c>
      <c r="BW477" s="14" t="n">
        <v>0.17</v>
      </c>
      <c r="BX477" s="14" t="n">
        <v>0.833</v>
      </c>
      <c r="BY477" s="14" t="n">
        <v>12.729</v>
      </c>
      <c r="BZ477" s="14" t="n">
        <v>0</v>
      </c>
      <c r="CA477" s="14" t="n">
        <v>12.729</v>
      </c>
      <c r="CB477" s="14" t="n">
        <v>0</v>
      </c>
      <c r="CC477" s="14" t="n">
        <v>97.90000000000001</v>
      </c>
      <c r="CD477" s="14" t="n">
        <v>7.95</v>
      </c>
      <c r="CE477" s="14" t="n">
        <v>105.678</v>
      </c>
      <c r="CF477" s="14" t="n">
        <v>238.187</v>
      </c>
      <c r="CG477" s="14" t="n">
        <v>0.17</v>
      </c>
      <c r="CH477" s="14" t="n">
        <v>1</v>
      </c>
      <c r="CI477" s="14" t="n">
        <v>0</v>
      </c>
      <c r="CJ477" s="14" t="n">
        <v>0</v>
      </c>
      <c r="CK477" s="14" t="n">
        <v>0</v>
      </c>
      <c r="CL477" s="14" t="n">
        <v>0</v>
      </c>
      <c r="CM477" s="14" t="n">
        <v>0</v>
      </c>
      <c r="CN477" s="14" t="n">
        <v>0</v>
      </c>
      <c r="CO477" s="14" t="n">
        <v>0</v>
      </c>
      <c r="CP477" s="14" t="n">
        <v>0</v>
      </c>
      <c r="CQ477" s="14" t="n">
        <v>1.294</v>
      </c>
      <c r="CR477" s="14" t="n">
        <v>0</v>
      </c>
      <c r="CS477" s="14" t="n">
        <v>5.158</v>
      </c>
      <c r="CT477" s="14" t="n">
        <v>50.071</v>
      </c>
      <c r="CU477" s="14" t="n">
        <v>7.554</v>
      </c>
    </row>
    <row r="478">
      <c r="A478" s="14" t="inlineStr">
        <is>
          <t>LUX2023</t>
        </is>
      </c>
      <c r="B478" s="14" t="inlineStr">
        <is>
          <t>LUX</t>
        </is>
      </c>
      <c r="C478" s="14" t="inlineStr">
        <is>
          <t>LUX</t>
        </is>
      </c>
      <c r="D478" s="14" t="inlineStr">
        <is>
          <t>Luxembourg</t>
        </is>
      </c>
      <c r="E478" s="14" t="n">
        <v>2023</v>
      </c>
      <c r="F478" s="14" t="n">
        <v>0.17</v>
      </c>
      <c r="G478" s="14" t="n">
        <v>25.29</v>
      </c>
      <c r="H478" s="14" t="n">
        <v>1.283</v>
      </c>
      <c r="I478" s="14" t="n">
        <v>9.750999999999999</v>
      </c>
      <c r="J478" s="14" t="n">
        <v>35.041</v>
      </c>
      <c r="K478" s="14" t="n">
        <v>0</v>
      </c>
      <c r="L478" s="14" t="n">
        <v>1</v>
      </c>
      <c r="M478" s="14" t="n">
        <v>7.869</v>
      </c>
      <c r="N478" s="14" t="n">
        <v>3.85</v>
      </c>
      <c r="O478" s="14" t="n">
        <v>10.033</v>
      </c>
      <c r="P478" s="14" t="n">
        <v>17.901</v>
      </c>
      <c r="Q478" s="14" t="n">
        <v>0</v>
      </c>
      <c r="R478" s="14" t="n">
        <v>1</v>
      </c>
      <c r="S478" s="14" t="n">
        <v>31.707</v>
      </c>
      <c r="T478" s="14" t="n">
        <v>7.699</v>
      </c>
      <c r="U478" s="14" t="n">
        <v>4.55</v>
      </c>
      <c r="V478" s="14" t="n">
        <v>41.636</v>
      </c>
      <c r="W478" s="14" t="n">
        <v>0.17</v>
      </c>
      <c r="X478" s="14" t="n">
        <v>1</v>
      </c>
      <c r="Y478" s="14" t="n">
        <v>17.42</v>
      </c>
      <c r="Z478" s="14" t="n">
        <v>1.951</v>
      </c>
      <c r="AA478" s="14" t="n">
        <v>19.513</v>
      </c>
      <c r="AB478" s="14" t="n">
        <v>36.933</v>
      </c>
      <c r="AC478" s="14" t="n">
        <v>0</v>
      </c>
      <c r="AD478" s="14" t="n">
        <v>1</v>
      </c>
      <c r="AE478" s="14" t="n">
        <v>17.519</v>
      </c>
      <c r="AF478" s="14" t="n">
        <v>3.489</v>
      </c>
      <c r="AG478" s="14" t="n">
        <v>19.415</v>
      </c>
      <c r="AH478" s="14" t="n">
        <v>36.933</v>
      </c>
      <c r="AI478" s="14" t="n">
        <v>0</v>
      </c>
      <c r="AJ478" s="14" t="n">
        <v>1</v>
      </c>
      <c r="AK478" s="14" t="n">
        <v>22.661</v>
      </c>
      <c r="AL478" s="14" t="n">
        <v>11.226</v>
      </c>
      <c r="AM478" s="14" t="n">
        <v>-0.518</v>
      </c>
      <c r="AN478" s="14" t="n">
        <v>25.908</v>
      </c>
      <c r="AO478" s="14" t="n">
        <v>0</v>
      </c>
      <c r="AP478" s="14" t="n">
        <v>1</v>
      </c>
      <c r="AQ478" s="14" t="n">
        <v>0.76</v>
      </c>
      <c r="AR478" s="14" t="n">
        <v>0.129</v>
      </c>
      <c r="AS478" s="14" t="n">
        <v>0.6899999999999999</v>
      </c>
      <c r="AT478" s="14" t="n">
        <v>1.697</v>
      </c>
      <c r="AU478" s="14" t="n">
        <v>0.17</v>
      </c>
      <c r="AV478" s="14" t="n">
        <v>1</v>
      </c>
      <c r="AW478" s="14" t="n">
        <v>0.8110000000000001</v>
      </c>
      <c r="AX478" s="14" t="n">
        <v>0.129</v>
      </c>
      <c r="AY478" s="14" t="n">
        <v>0.607</v>
      </c>
      <c r="AZ478" s="14" t="n">
        <v>1.659</v>
      </c>
      <c r="BA478" s="14" t="n">
        <v>0.17</v>
      </c>
      <c r="BB478" s="14" t="n">
        <v>1</v>
      </c>
      <c r="BC478" s="14" t="n">
        <v>0.535</v>
      </c>
      <c r="BD478" s="14" t="n">
        <v>0.129</v>
      </c>
      <c r="BE478" s="14" t="n">
        <v>0.112</v>
      </c>
      <c r="BF478" s="14" t="n">
        <v>0.757</v>
      </c>
      <c r="BG478" s="14" t="n">
        <v>0.17</v>
      </c>
      <c r="BH478" s="14" t="n">
        <v>1</v>
      </c>
      <c r="BI478" s="14" t="n">
        <v>0.579</v>
      </c>
      <c r="BJ478" s="14" t="n">
        <v>0.129</v>
      </c>
      <c r="BK478" s="14" t="n">
        <v>0.288</v>
      </c>
      <c r="BL478" s="14" t="n">
        <v>1.015</v>
      </c>
      <c r="BM478" s="14" t="n">
        <v>0.17</v>
      </c>
      <c r="BN478" s="14" t="n">
        <v>1</v>
      </c>
      <c r="BO478" s="14" t="n">
        <v>0</v>
      </c>
      <c r="BP478" s="14" t="n">
        <v>0</v>
      </c>
      <c r="BQ478" s="14" t="n">
        <v>0.175</v>
      </c>
      <c r="BR478" s="14" t="n">
        <v>0</v>
      </c>
      <c r="BS478" s="14" t="n">
        <v>1</v>
      </c>
      <c r="BT478" s="14" t="n">
        <v>0</v>
      </c>
      <c r="BU478" s="14" t="n">
        <v>-0.115</v>
      </c>
      <c r="BV478" s="14" t="n">
        <v>0.217</v>
      </c>
      <c r="BW478" s="14" t="n">
        <v>0.17</v>
      </c>
      <c r="BX478" s="14" t="n">
        <v>0.833</v>
      </c>
      <c r="BY478" s="14" t="n">
        <v>13.254</v>
      </c>
      <c r="BZ478" s="14" t="n">
        <v>0</v>
      </c>
      <c r="CA478" s="14" t="n">
        <v>13.254</v>
      </c>
      <c r="CB478" s="14" t="n">
        <v>0</v>
      </c>
      <c r="CC478" s="14" t="n">
        <v>83.248</v>
      </c>
      <c r="CD478" s="14" t="n">
        <v>7.95</v>
      </c>
      <c r="CE478" s="14" t="n">
        <v>101.368</v>
      </c>
      <c r="CF478" s="14" t="n">
        <v>216</v>
      </c>
      <c r="CG478" s="14" t="n">
        <v>0.17</v>
      </c>
      <c r="CH478" s="14" t="n">
        <v>1</v>
      </c>
      <c r="CI478" s="14" t="n">
        <v>0</v>
      </c>
      <c r="CJ478" s="14" t="n">
        <v>0</v>
      </c>
      <c r="CK478" s="14" t="n">
        <v>0</v>
      </c>
      <c r="CL478" s="14" t="n">
        <v>0</v>
      </c>
      <c r="CM478" s="14" t="n">
        <v>0</v>
      </c>
      <c r="CN478" s="14" t="n">
        <v>0</v>
      </c>
      <c r="CO478" s="14" t="n">
        <v>0</v>
      </c>
      <c r="CP478" s="14" t="n">
        <v>0.004</v>
      </c>
      <c r="CQ478" s="14" t="n">
        <v>1.348</v>
      </c>
      <c r="CR478" s="14" t="n">
        <v>0</v>
      </c>
      <c r="CS478" s="14" t="n">
        <v>5.37</v>
      </c>
      <c r="CT478" s="14" t="n">
        <v>24.093</v>
      </c>
      <c r="CU478" s="14" t="n">
        <v>7.753</v>
      </c>
    </row>
    <row r="479">
      <c r="A479" s="14" t="inlineStr">
        <is>
          <t>LUX2024</t>
        </is>
      </c>
      <c r="B479" s="14" t="inlineStr">
        <is>
          <t>LUX</t>
        </is>
      </c>
      <c r="C479" s="14" t="inlineStr">
        <is>
          <t>LUX</t>
        </is>
      </c>
      <c r="D479" s="14" t="inlineStr">
        <is>
          <t>Luxembourg</t>
        </is>
      </c>
      <c r="E479" s="14" t="n">
        <v>2024</v>
      </c>
      <c r="F479" s="14" t="n">
        <v>0.17</v>
      </c>
      <c r="G479" s="14" t="n">
        <v>20.108</v>
      </c>
      <c r="H479" s="14" t="n">
        <v>1.321</v>
      </c>
      <c r="I479" s="14" t="n">
        <v>6.39</v>
      </c>
      <c r="J479" s="14" t="n">
        <v>26.498</v>
      </c>
      <c r="K479" s="14" t="n">
        <v>0</v>
      </c>
      <c r="L479" s="14" t="n">
        <v>1</v>
      </c>
      <c r="M479" s="14" t="n">
        <v>7.109</v>
      </c>
      <c r="N479" s="14" t="n">
        <v>3.963</v>
      </c>
      <c r="O479" s="14" t="n">
        <v>6.649</v>
      </c>
      <c r="P479" s="14" t="n">
        <v>13.758</v>
      </c>
      <c r="Q479" s="14" t="n">
        <v>0</v>
      </c>
      <c r="R479" s="14" t="n">
        <v>1</v>
      </c>
      <c r="S479" s="14" t="n">
        <v>26.714</v>
      </c>
      <c r="T479" s="14" t="n">
        <v>7.927</v>
      </c>
      <c r="U479" s="14" t="n">
        <v>5.134</v>
      </c>
      <c r="V479" s="14" t="n">
        <v>36.419</v>
      </c>
      <c r="W479" s="14" t="n">
        <v>0.17</v>
      </c>
      <c r="X479" s="14" t="n">
        <v>1</v>
      </c>
      <c r="Y479" s="14" t="n">
        <v>20.004</v>
      </c>
      <c r="Z479" s="14" t="n">
        <v>2.526</v>
      </c>
      <c r="AA479" s="14" t="n">
        <v>5.192</v>
      </c>
      <c r="AB479" s="14" t="n">
        <v>25.196</v>
      </c>
      <c r="AC479" s="14" t="n">
        <v>0</v>
      </c>
      <c r="AD479" s="14" t="n">
        <v>1</v>
      </c>
      <c r="AE479" s="14" t="n">
        <v>20.004</v>
      </c>
      <c r="AF479" s="14" t="n">
        <v>4.382</v>
      </c>
      <c r="AG479" s="14" t="n">
        <v>5.192</v>
      </c>
      <c r="AH479" s="14" t="n">
        <v>25.196</v>
      </c>
      <c r="AI479" s="14" t="n">
        <v>0</v>
      </c>
      <c r="AJ479" s="14" t="n">
        <v>1</v>
      </c>
      <c r="AK479" s="14" t="n">
        <v>25.298</v>
      </c>
      <c r="AL479" s="14" t="n">
        <v>12.867</v>
      </c>
      <c r="AM479" s="14" t="n">
        <v>-4.546</v>
      </c>
      <c r="AN479" s="14" t="n">
        <v>24.28</v>
      </c>
      <c r="AO479" s="14" t="n">
        <v>0</v>
      </c>
      <c r="AP479" s="14" t="n">
        <v>1</v>
      </c>
      <c r="AQ479" s="14" t="n">
        <v>0.724</v>
      </c>
      <c r="AR479" s="14" t="n">
        <v>0.132</v>
      </c>
      <c r="AS479" s="14" t="n">
        <v>0.698</v>
      </c>
      <c r="AT479" s="14" t="n">
        <v>1.664</v>
      </c>
      <c r="AU479" s="14" t="n">
        <v>0.17</v>
      </c>
      <c r="AV479" s="14" t="n">
        <v>1</v>
      </c>
      <c r="AW479" s="14" t="n">
        <v>0.75</v>
      </c>
      <c r="AX479" s="14" t="n">
        <v>0.132</v>
      </c>
      <c r="AY479" s="14" t="n">
        <v>0.622</v>
      </c>
      <c r="AZ479" s="14" t="n">
        <v>1.606</v>
      </c>
      <c r="BA479" s="14" t="n">
        <v>0.17</v>
      </c>
      <c r="BB479" s="14" t="n">
        <v>1</v>
      </c>
      <c r="BC479" s="14" t="n">
        <v>0.513</v>
      </c>
      <c r="BD479" s="14" t="n">
        <v>0.132</v>
      </c>
      <c r="BE479" s="14" t="n">
        <v>0.16</v>
      </c>
      <c r="BF479" s="14" t="n">
        <v>0.787</v>
      </c>
      <c r="BG479" s="14" t="n">
        <v>0.17</v>
      </c>
      <c r="BH479" s="14" t="n">
        <v>1</v>
      </c>
      <c r="BI479" s="14" t="n">
        <v>0.591</v>
      </c>
      <c r="BJ479" s="14" t="n">
        <v>0.132</v>
      </c>
      <c r="BK479" s="14" t="n">
        <v>0.224</v>
      </c>
      <c r="BL479" s="14" t="n">
        <v>0.954</v>
      </c>
      <c r="BM479" s="14" t="n">
        <v>0.17</v>
      </c>
      <c r="BN479" s="14" t="n">
        <v>1</v>
      </c>
      <c r="BO479" s="14" t="n">
        <v>0</v>
      </c>
      <c r="BP479" s="14" t="n">
        <v>0</v>
      </c>
      <c r="BQ479" s="14" t="n">
        <v>0.147</v>
      </c>
      <c r="BR479" s="14" t="n">
        <v>0</v>
      </c>
      <c r="BS479" s="14" t="n">
        <v>1</v>
      </c>
      <c r="BT479" s="14" t="n">
        <v>0</v>
      </c>
      <c r="BU479" s="14" t="n">
        <v>-0.124</v>
      </c>
      <c r="BV479" s="14" t="n">
        <v>0.219</v>
      </c>
      <c r="BW479" s="14" t="n">
        <v>0.17</v>
      </c>
      <c r="BX479" s="14" t="n">
        <v>0.833</v>
      </c>
      <c r="BY479" s="14" t="n">
        <v>13.646</v>
      </c>
      <c r="BZ479" s="14" t="n">
        <v>0</v>
      </c>
      <c r="CA479" s="14" t="n">
        <v>13.646</v>
      </c>
      <c r="CB479" s="14" t="n">
        <v>0</v>
      </c>
      <c r="CC479" s="14" t="n">
        <v>82.58799999999999</v>
      </c>
      <c r="CD479" s="14" t="n">
        <v>7.95</v>
      </c>
      <c r="CE479" s="14" t="n">
        <v>81.879</v>
      </c>
      <c r="CF479" s="14" t="n">
        <v>192.427</v>
      </c>
      <c r="CG479" s="14" t="n">
        <v>0.17</v>
      </c>
      <c r="CH479" s="14" t="n">
        <v>1</v>
      </c>
      <c r="CI479" s="14" t="n">
        <v>0</v>
      </c>
      <c r="CJ479" s="14" t="n">
        <v>0</v>
      </c>
      <c r="CK479" s="14" t="n">
        <v>0</v>
      </c>
      <c r="CL479" s="14" t="n">
        <v>0</v>
      </c>
      <c r="CM479" s="14" t="n">
        <v>0</v>
      </c>
      <c r="CN479" s="14" t="n">
        <v>0</v>
      </c>
      <c r="CO479" s="14" t="n">
        <v>0</v>
      </c>
      <c r="CP479" s="14" t="n">
        <v>0.004</v>
      </c>
      <c r="CQ479" s="14" t="n">
        <v>1.387</v>
      </c>
      <c r="CR479" s="14" t="n">
        <v>0</v>
      </c>
      <c r="CS479" s="14" t="n">
        <v>5.529</v>
      </c>
      <c r="CT479" s="14" t="n">
        <v>18.853</v>
      </c>
      <c r="CU479" s="14" t="n">
        <v>7.81</v>
      </c>
    </row>
    <row r="480">
      <c r="A480" s="14" t="inlineStr">
        <is>
          <t>MAC2021</t>
        </is>
      </c>
      <c r="B480" s="14" t="inlineStr">
        <is>
          <t>MAC</t>
        </is>
      </c>
      <c r="C480" s="14" t="inlineStr">
        <is>
          <t>MAC</t>
        </is>
      </c>
      <c r="D480" s="14" t="inlineStr">
        <is>
          <t>Macao SAR</t>
        </is>
      </c>
      <c r="E480" s="14" t="n">
        <v>2021</v>
      </c>
      <c r="F480" s="14" t="n">
        <v>0</v>
      </c>
      <c r="G480" s="14" t="n">
        <v>4.747</v>
      </c>
      <c r="H480" s="14" t="n">
        <v>1.143</v>
      </c>
      <c r="I480" s="14" t="n">
        <v>0</v>
      </c>
      <c r="J480" s="14" t="n">
        <v>4.747</v>
      </c>
      <c r="K480" s="14" t="n">
        <v>0</v>
      </c>
      <c r="L480" s="14" t="n">
        <v>1</v>
      </c>
      <c r="M480" s="14" t="n">
        <v>7.964</v>
      </c>
      <c r="N480" s="14" t="n">
        <v>3.43</v>
      </c>
      <c r="O480" s="14" t="n">
        <v>0</v>
      </c>
      <c r="P480" s="14" t="n">
        <v>7.964</v>
      </c>
      <c r="Q480" s="14" t="n">
        <v>0</v>
      </c>
      <c r="R480" s="14" t="n">
        <v>1</v>
      </c>
      <c r="S480" s="14" t="n">
        <v>10.464</v>
      </c>
      <c r="T480" s="14" t="n">
        <v>6.86</v>
      </c>
      <c r="U480" s="14" t="n">
        <v>0</v>
      </c>
      <c r="V480" s="14" t="n">
        <v>10.464</v>
      </c>
      <c r="W480" s="14" t="n">
        <v>0</v>
      </c>
      <c r="X480" s="14" t="n">
        <v>1</v>
      </c>
      <c r="Y480" s="14" t="n">
        <v>10.551</v>
      </c>
      <c r="Z480" s="14" t="n">
        <v>1.302</v>
      </c>
      <c r="AA480" s="14" t="n">
        <v>0</v>
      </c>
      <c r="AB480" s="14" t="n">
        <v>10.551</v>
      </c>
      <c r="AC480" s="14" t="n">
        <v>0</v>
      </c>
      <c r="AD480" s="14" t="n">
        <v>1</v>
      </c>
      <c r="AE480" s="14" t="n">
        <v>11.694</v>
      </c>
      <c r="AF480" s="14" t="n">
        <v>2.549</v>
      </c>
      <c r="AG480" s="14" t="n">
        <v>0</v>
      </c>
      <c r="AH480" s="14" t="n">
        <v>11.694</v>
      </c>
      <c r="AI480" s="14" t="n">
        <v>0</v>
      </c>
      <c r="AJ480" s="14" t="n">
        <v>1</v>
      </c>
      <c r="AK480" s="14" t="n">
        <v>18.554</v>
      </c>
      <c r="AL480" s="14" t="n">
        <v>9.627000000000001</v>
      </c>
      <c r="AM480" s="14" t="n">
        <v>0</v>
      </c>
      <c r="AN480" s="14" t="n">
        <v>18.554</v>
      </c>
      <c r="AO480" s="14" t="n">
        <v>0</v>
      </c>
      <c r="AP480" s="14" t="n">
        <v>1</v>
      </c>
      <c r="AQ480" s="14" t="n">
        <v>0.621</v>
      </c>
      <c r="AR480" s="14" t="n">
        <v>0.114</v>
      </c>
      <c r="AS480" s="14" t="n">
        <v>0</v>
      </c>
      <c r="AT480" s="14" t="n">
        <v>0.621</v>
      </c>
      <c r="AU480" s="14" t="n">
        <v>0</v>
      </c>
      <c r="AV480" s="14" t="n">
        <v>1</v>
      </c>
      <c r="AW480" s="14" t="n">
        <v>0.593</v>
      </c>
      <c r="AX480" s="14" t="n">
        <v>0.114</v>
      </c>
      <c r="AY480" s="14" t="n">
        <v>0</v>
      </c>
      <c r="AZ480" s="14" t="n">
        <v>0.593</v>
      </c>
      <c r="BA480" s="14" t="n">
        <v>0</v>
      </c>
      <c r="BB480" s="14" t="n">
        <v>1</v>
      </c>
      <c r="BC480" s="14" t="n">
        <v>0.44</v>
      </c>
      <c r="BD480" s="14" t="n">
        <v>0.114</v>
      </c>
      <c r="BE480" s="14" t="n">
        <v>0</v>
      </c>
      <c r="BF480" s="14" t="n">
        <v>0.44</v>
      </c>
      <c r="BG480" s="14" t="n">
        <v>0</v>
      </c>
      <c r="BH480" s="14" t="n">
        <v>1</v>
      </c>
      <c r="BI480" s="14" t="n">
        <v>0.5600000000000001</v>
      </c>
      <c r="BJ480" s="14" t="n">
        <v>0.114</v>
      </c>
      <c r="BK480" s="14" t="n">
        <v>0</v>
      </c>
      <c r="BL480" s="14" t="n">
        <v>0.5600000000000001</v>
      </c>
      <c r="BM480" s="14" t="n">
        <v>0</v>
      </c>
      <c r="BN480" s="14" t="n">
        <v>1</v>
      </c>
      <c r="BO480" s="14" t="n">
        <v>0</v>
      </c>
      <c r="BP480" s="14" t="n">
        <v>0</v>
      </c>
      <c r="BQ480" s="14" t="n">
        <v>0.157</v>
      </c>
      <c r="BR480" s="14" t="n">
        <v>0</v>
      </c>
      <c r="BS480" s="14" t="n">
        <v>1</v>
      </c>
      <c r="BT480" s="14" t="n">
        <v>0</v>
      </c>
      <c r="BU480" s="14" t="n">
        <v>0</v>
      </c>
      <c r="BV480" s="14" t="n">
        <v>0.149</v>
      </c>
      <c r="BW480" s="14" t="n">
        <v>0</v>
      </c>
      <c r="BX480" s="14" t="n">
        <v>0.833</v>
      </c>
      <c r="BY480" s="14" t="n">
        <v>11.787</v>
      </c>
      <c r="BZ480" s="14" t="n">
        <v>0</v>
      </c>
      <c r="CA480" s="14" t="n">
        <v>11.787</v>
      </c>
      <c r="CB480" s="14" t="n">
        <v>0</v>
      </c>
      <c r="CC480" s="14" t="n">
        <v>81.69499999999999</v>
      </c>
      <c r="CD480" s="14" t="n">
        <v>7.95</v>
      </c>
      <c r="CE480" s="14" t="n">
        <v>0</v>
      </c>
      <c r="CF480" s="14" t="n">
        <v>81.69499999999999</v>
      </c>
      <c r="CG480" s="14" t="n">
        <v>0</v>
      </c>
      <c r="CH480" s="14" t="n">
        <v>1</v>
      </c>
      <c r="CI480" s="14" t="n">
        <v>0</v>
      </c>
      <c r="CJ480" s="14" t="n">
        <v>0</v>
      </c>
      <c r="CK480" s="14" t="n">
        <v>0</v>
      </c>
      <c r="CL480" s="14" t="n">
        <v>0</v>
      </c>
      <c r="CM480" s="14" t="n">
        <v>0</v>
      </c>
      <c r="CN480" s="14" t="n">
        <v>0</v>
      </c>
      <c r="CO480" s="14" t="n">
        <v>0</v>
      </c>
      <c r="CP480" s="14" t="n">
        <v>0</v>
      </c>
      <c r="CQ480" s="14" t="n">
        <v>1.198</v>
      </c>
      <c r="CR480" s="14" t="n">
        <v>0</v>
      </c>
      <c r="CS480" s="14" t="n">
        <v>4.776</v>
      </c>
      <c r="CT480" s="14" t="n">
        <v>3.604</v>
      </c>
      <c r="CU480" s="14" t="n">
        <v>9.407999999999999</v>
      </c>
    </row>
    <row r="481">
      <c r="A481" s="14" t="inlineStr">
        <is>
          <t>MAC2022</t>
        </is>
      </c>
      <c r="B481" s="14" t="inlineStr">
        <is>
          <t>MAC</t>
        </is>
      </c>
      <c r="C481" s="14" t="inlineStr">
        <is>
          <t>MAC</t>
        </is>
      </c>
      <c r="D481" s="14" t="inlineStr">
        <is>
          <t>Macao SAR</t>
        </is>
      </c>
      <c r="E481" s="14" t="n">
        <v>2022</v>
      </c>
      <c r="F481" s="14" t="n">
        <v>0</v>
      </c>
      <c r="G481" s="14" t="n">
        <v>8.788</v>
      </c>
      <c r="H481" s="14" t="n">
        <v>1.235</v>
      </c>
      <c r="I481" s="14" t="n">
        <v>0</v>
      </c>
      <c r="J481" s="14" t="n">
        <v>8.788</v>
      </c>
      <c r="K481" s="14" t="n">
        <v>0</v>
      </c>
      <c r="L481" s="14" t="n">
        <v>1</v>
      </c>
      <c r="M481" s="14" t="n">
        <v>9.782999999999999</v>
      </c>
      <c r="N481" s="14" t="n">
        <v>3.704</v>
      </c>
      <c r="O481" s="14" t="n">
        <v>0</v>
      </c>
      <c r="P481" s="14" t="n">
        <v>9.782999999999999</v>
      </c>
      <c r="Q481" s="14" t="n">
        <v>0</v>
      </c>
      <c r="R481" s="14" t="n">
        <v>1</v>
      </c>
      <c r="S481" s="14" t="n">
        <v>14.962</v>
      </c>
      <c r="T481" s="14" t="n">
        <v>7.408</v>
      </c>
      <c r="U481" s="14" t="n">
        <v>0</v>
      </c>
      <c r="V481" s="14" t="n">
        <v>14.962</v>
      </c>
      <c r="W481" s="14" t="n">
        <v>0</v>
      </c>
      <c r="X481" s="14" t="n">
        <v>1</v>
      </c>
      <c r="Y481" s="14" t="n">
        <v>17.332</v>
      </c>
      <c r="Z481" s="14" t="n">
        <v>2.139</v>
      </c>
      <c r="AA481" s="14" t="n">
        <v>0</v>
      </c>
      <c r="AB481" s="14" t="n">
        <v>17.332</v>
      </c>
      <c r="AC481" s="14" t="n">
        <v>0</v>
      </c>
      <c r="AD481" s="14" t="n">
        <v>1</v>
      </c>
      <c r="AE481" s="14" t="n">
        <v>18.566</v>
      </c>
      <c r="AF481" s="14" t="n">
        <v>4.048</v>
      </c>
      <c r="AG481" s="14" t="n">
        <v>0</v>
      </c>
      <c r="AH481" s="14" t="n">
        <v>18.566</v>
      </c>
      <c r="AI481" s="14" t="n">
        <v>0</v>
      </c>
      <c r="AJ481" s="14" t="n">
        <v>1</v>
      </c>
      <c r="AK481" s="14" t="n">
        <v>25.974</v>
      </c>
      <c r="AL481" s="14" t="n">
        <v>13.478</v>
      </c>
      <c r="AM481" s="14" t="n">
        <v>0</v>
      </c>
      <c r="AN481" s="14" t="n">
        <v>25.974</v>
      </c>
      <c r="AO481" s="14" t="n">
        <v>0</v>
      </c>
      <c r="AP481" s="14" t="n">
        <v>1</v>
      </c>
      <c r="AQ481" s="14" t="n">
        <v>0.847</v>
      </c>
      <c r="AR481" s="14" t="n">
        <v>0.123</v>
      </c>
      <c r="AS481" s="14" t="n">
        <v>0</v>
      </c>
      <c r="AT481" s="14" t="n">
        <v>0.847</v>
      </c>
      <c r="AU481" s="14" t="n">
        <v>0</v>
      </c>
      <c r="AV481" s="14" t="n">
        <v>1</v>
      </c>
      <c r="AW481" s="14" t="n">
        <v>0.947</v>
      </c>
      <c r="AX481" s="14" t="n">
        <v>0.123</v>
      </c>
      <c r="AY481" s="14" t="n">
        <v>0</v>
      </c>
      <c r="AZ481" s="14" t="n">
        <v>0.947</v>
      </c>
      <c r="BA481" s="14" t="n">
        <v>0</v>
      </c>
      <c r="BB481" s="14" t="n">
        <v>1</v>
      </c>
      <c r="BC481" s="14" t="n">
        <v>0.589</v>
      </c>
      <c r="BD481" s="14" t="n">
        <v>0.123</v>
      </c>
      <c r="BE481" s="14" t="n">
        <v>0</v>
      </c>
      <c r="BF481" s="14" t="n">
        <v>0.589</v>
      </c>
      <c r="BG481" s="14" t="n">
        <v>0</v>
      </c>
      <c r="BH481" s="14" t="n">
        <v>1</v>
      </c>
      <c r="BI481" s="14" t="n">
        <v>0.6889999999999999</v>
      </c>
      <c r="BJ481" s="14" t="n">
        <v>0.123</v>
      </c>
      <c r="BK481" s="14" t="n">
        <v>0</v>
      </c>
      <c r="BL481" s="14" t="n">
        <v>0.6889999999999999</v>
      </c>
      <c r="BM481" s="14" t="n">
        <v>0</v>
      </c>
      <c r="BN481" s="14" t="n">
        <v>1</v>
      </c>
      <c r="BO481" s="14" t="n">
        <v>0</v>
      </c>
      <c r="BP481" s="14" t="n">
        <v>0</v>
      </c>
      <c r="BQ481" s="14" t="n">
        <v>0.16</v>
      </c>
      <c r="BR481" s="14" t="n">
        <v>0</v>
      </c>
      <c r="BS481" s="14" t="n">
        <v>1</v>
      </c>
      <c r="BT481" s="14" t="n">
        <v>0</v>
      </c>
      <c r="BU481" s="14" t="n">
        <v>0</v>
      </c>
      <c r="BV481" s="14" t="n">
        <v>0.155</v>
      </c>
      <c r="BW481" s="14" t="n">
        <v>0</v>
      </c>
      <c r="BX481" s="14" t="n">
        <v>0.833</v>
      </c>
      <c r="BY481" s="14" t="n">
        <v>12.729</v>
      </c>
      <c r="BZ481" s="14" t="n">
        <v>0</v>
      </c>
      <c r="CA481" s="14" t="n">
        <v>12.729</v>
      </c>
      <c r="CB481" s="14" t="n">
        <v>0</v>
      </c>
      <c r="CC481" s="14" t="n">
        <v>102.477</v>
      </c>
      <c r="CD481" s="14" t="n">
        <v>7.95</v>
      </c>
      <c r="CE481" s="14" t="n">
        <v>0</v>
      </c>
      <c r="CF481" s="14" t="n">
        <v>102.477</v>
      </c>
      <c r="CG481" s="14" t="n">
        <v>0</v>
      </c>
      <c r="CH481" s="14" t="n">
        <v>1</v>
      </c>
      <c r="CI481" s="14" t="n">
        <v>0</v>
      </c>
      <c r="CJ481" s="14" t="n">
        <v>0</v>
      </c>
      <c r="CK481" s="14" t="n">
        <v>0</v>
      </c>
      <c r="CL481" s="14" t="n">
        <v>0</v>
      </c>
      <c r="CM481" s="14" t="n">
        <v>0</v>
      </c>
      <c r="CN481" s="14" t="n">
        <v>0</v>
      </c>
      <c r="CO481" s="14" t="n">
        <v>0</v>
      </c>
      <c r="CP481" s="14" t="n">
        <v>0</v>
      </c>
      <c r="CQ481" s="14" t="n">
        <v>1.294</v>
      </c>
      <c r="CR481" s="14" t="n">
        <v>0</v>
      </c>
      <c r="CS481" s="14" t="n">
        <v>5.158</v>
      </c>
      <c r="CT481" s="14" t="n">
        <v>7.554</v>
      </c>
      <c r="CU481" s="14" t="n">
        <v>16.097</v>
      </c>
    </row>
    <row r="482">
      <c r="A482" s="14" t="inlineStr">
        <is>
          <t>MAC2023</t>
        </is>
      </c>
      <c r="B482" s="14" t="inlineStr">
        <is>
          <t>MAC</t>
        </is>
      </c>
      <c r="C482" s="14" t="inlineStr">
        <is>
          <t>MAC</t>
        </is>
      </c>
      <c r="D482" s="14" t="inlineStr">
        <is>
          <t>Macao SAR</t>
        </is>
      </c>
      <c r="E482" s="14" t="n">
        <v>2023</v>
      </c>
      <c r="F482" s="14" t="n">
        <v>0</v>
      </c>
      <c r="G482" s="14" t="n">
        <v>5.77</v>
      </c>
      <c r="H482" s="14" t="n">
        <v>1.286</v>
      </c>
      <c r="I482" s="14" t="n">
        <v>0</v>
      </c>
      <c r="J482" s="14" t="n">
        <v>5.77</v>
      </c>
      <c r="K482" s="14" t="n">
        <v>0</v>
      </c>
      <c r="L482" s="14" t="n">
        <v>1</v>
      </c>
      <c r="M482" s="14" t="n">
        <v>7.886</v>
      </c>
      <c r="N482" s="14" t="n">
        <v>3.857</v>
      </c>
      <c r="O482" s="14" t="n">
        <v>0</v>
      </c>
      <c r="P482" s="14" t="n">
        <v>7.886</v>
      </c>
      <c r="Q482" s="14" t="n">
        <v>0</v>
      </c>
      <c r="R482" s="14" t="n">
        <v>1</v>
      </c>
      <c r="S482" s="14" t="n">
        <v>12.198</v>
      </c>
      <c r="T482" s="14" t="n">
        <v>7.714</v>
      </c>
      <c r="U482" s="14" t="n">
        <v>0</v>
      </c>
      <c r="V482" s="14" t="n">
        <v>12.198</v>
      </c>
      <c r="W482" s="14" t="n">
        <v>0</v>
      </c>
      <c r="X482" s="14" t="n">
        <v>1</v>
      </c>
      <c r="Y482" s="14" t="n">
        <v>13.814</v>
      </c>
      <c r="Z482" s="14" t="n">
        <v>1.705</v>
      </c>
      <c r="AA482" s="14" t="n">
        <v>0</v>
      </c>
      <c r="AB482" s="14" t="n">
        <v>13.814</v>
      </c>
      <c r="AC482" s="14" t="n">
        <v>0</v>
      </c>
      <c r="AD482" s="14" t="n">
        <v>1</v>
      </c>
      <c r="AE482" s="14" t="n">
        <v>15.1</v>
      </c>
      <c r="AF482" s="14" t="n">
        <v>3.292</v>
      </c>
      <c r="AG482" s="14" t="n">
        <v>0</v>
      </c>
      <c r="AH482" s="14" t="n">
        <v>15.1</v>
      </c>
      <c r="AI482" s="14" t="n">
        <v>0</v>
      </c>
      <c r="AJ482" s="14" t="n">
        <v>1</v>
      </c>
      <c r="AK482" s="14" t="n">
        <v>22.814</v>
      </c>
      <c r="AL482" s="14" t="n">
        <v>11.838</v>
      </c>
      <c r="AM482" s="14" t="n">
        <v>0</v>
      </c>
      <c r="AN482" s="14" t="n">
        <v>22.814</v>
      </c>
      <c r="AO482" s="14" t="n">
        <v>0</v>
      </c>
      <c r="AP482" s="14" t="n">
        <v>1</v>
      </c>
      <c r="AQ482" s="14" t="n">
        <v>0.749</v>
      </c>
      <c r="AR482" s="14" t="n">
        <v>0.129</v>
      </c>
      <c r="AS482" s="14" t="n">
        <v>0</v>
      </c>
      <c r="AT482" s="14" t="n">
        <v>0.749</v>
      </c>
      <c r="AU482" s="14" t="n">
        <v>0</v>
      </c>
      <c r="AV482" s="14" t="n">
        <v>1</v>
      </c>
      <c r="AW482" s="14" t="n">
        <v>0.783</v>
      </c>
      <c r="AX482" s="14" t="n">
        <v>0.129</v>
      </c>
      <c r="AY482" s="14" t="n">
        <v>0</v>
      </c>
      <c r="AZ482" s="14" t="n">
        <v>0.783</v>
      </c>
      <c r="BA482" s="14" t="n">
        <v>0</v>
      </c>
      <c r="BB482" s="14" t="n">
        <v>1</v>
      </c>
      <c r="BC482" s="14" t="n">
        <v>0.527</v>
      </c>
      <c r="BD482" s="14" t="n">
        <v>0.129</v>
      </c>
      <c r="BE482" s="14" t="n">
        <v>0</v>
      </c>
      <c r="BF482" s="14" t="n">
        <v>0.527</v>
      </c>
      <c r="BG482" s="14" t="n">
        <v>0</v>
      </c>
      <c r="BH482" s="14" t="n">
        <v>1</v>
      </c>
      <c r="BI482" s="14" t="n">
        <v>0.64</v>
      </c>
      <c r="BJ482" s="14" t="n">
        <v>0.129</v>
      </c>
      <c r="BK482" s="14" t="n">
        <v>0</v>
      </c>
      <c r="BL482" s="14" t="n">
        <v>0.64</v>
      </c>
      <c r="BM482" s="14" t="n">
        <v>0</v>
      </c>
      <c r="BN482" s="14" t="n">
        <v>1</v>
      </c>
      <c r="BO482" s="14" t="n">
        <v>0</v>
      </c>
      <c r="BP482" s="14" t="n">
        <v>0</v>
      </c>
      <c r="BQ482" s="14" t="n">
        <v>0.161</v>
      </c>
      <c r="BR482" s="14" t="n">
        <v>0</v>
      </c>
      <c r="BS482" s="14" t="n">
        <v>1</v>
      </c>
      <c r="BT482" s="14" t="n">
        <v>0</v>
      </c>
      <c r="BU482" s="14" t="n">
        <v>0</v>
      </c>
      <c r="BV482" s="14" t="n">
        <v>0.156</v>
      </c>
      <c r="BW482" s="14" t="n">
        <v>0</v>
      </c>
      <c r="BX482" s="14" t="n">
        <v>0.833</v>
      </c>
      <c r="BY482" s="14" t="n">
        <v>13.254</v>
      </c>
      <c r="BZ482" s="14" t="n">
        <v>0</v>
      </c>
      <c r="CA482" s="14" t="n">
        <v>13.254</v>
      </c>
      <c r="CB482" s="14" t="n">
        <v>0</v>
      </c>
      <c r="CC482" s="14" t="n">
        <v>87.07899999999999</v>
      </c>
      <c r="CD482" s="14" t="n">
        <v>7.95</v>
      </c>
      <c r="CE482" s="14" t="n">
        <v>0</v>
      </c>
      <c r="CF482" s="14" t="n">
        <v>87.07899999999999</v>
      </c>
      <c r="CG482" s="14" t="n">
        <v>0</v>
      </c>
      <c r="CH482" s="14" t="n">
        <v>1</v>
      </c>
      <c r="CI482" s="14" t="n">
        <v>0</v>
      </c>
      <c r="CJ482" s="14" t="n">
        <v>0</v>
      </c>
      <c r="CK482" s="14" t="n">
        <v>0</v>
      </c>
      <c r="CL482" s="14" t="n">
        <v>0</v>
      </c>
      <c r="CM482" s="14" t="n">
        <v>0</v>
      </c>
      <c r="CN482" s="14" t="n">
        <v>0</v>
      </c>
      <c r="CO482" s="14" t="n">
        <v>0</v>
      </c>
      <c r="CP482" s="14" t="n">
        <v>0</v>
      </c>
      <c r="CQ482" s="14" t="n">
        <v>1.348</v>
      </c>
      <c r="CR482" s="14" t="n">
        <v>0</v>
      </c>
      <c r="CS482" s="14" t="n">
        <v>5.37</v>
      </c>
      <c r="CT482" s="14" t="n">
        <v>4.484</v>
      </c>
      <c r="CU482" s="14" t="n">
        <v>12.529</v>
      </c>
    </row>
    <row r="483">
      <c r="A483" s="14" t="inlineStr">
        <is>
          <t>MAC2024</t>
        </is>
      </c>
      <c r="B483" s="14" t="inlineStr">
        <is>
          <t>MAC</t>
        </is>
      </c>
      <c r="C483" s="14" t="inlineStr">
        <is>
          <t>MAC</t>
        </is>
      </c>
      <c r="D483" s="14" t="inlineStr">
        <is>
          <t>Macao SAR</t>
        </is>
      </c>
      <c r="E483" s="14" t="n">
        <v>2024</v>
      </c>
      <c r="F483" s="14" t="n">
        <v>0</v>
      </c>
      <c r="G483" s="14" t="n">
        <v>4.833</v>
      </c>
      <c r="H483" s="14" t="n">
        <v>1.324</v>
      </c>
      <c r="I483" s="14" t="n">
        <v>0</v>
      </c>
      <c r="J483" s="14" t="n">
        <v>4.833</v>
      </c>
      <c r="K483" s="14" t="n">
        <v>0</v>
      </c>
      <c r="L483" s="14" t="n">
        <v>1</v>
      </c>
      <c r="M483" s="14" t="n">
        <v>7.124</v>
      </c>
      <c r="N483" s="14" t="n">
        <v>3.971</v>
      </c>
      <c r="O483" s="14" t="n">
        <v>0</v>
      </c>
      <c r="P483" s="14" t="n">
        <v>7.124</v>
      </c>
      <c r="Q483" s="14" t="n">
        <v>0</v>
      </c>
      <c r="R483" s="14" t="n">
        <v>1</v>
      </c>
      <c r="S483" s="14" t="n">
        <v>11.451</v>
      </c>
      <c r="T483" s="14" t="n">
        <v>7.942</v>
      </c>
      <c r="U483" s="14" t="n">
        <v>0</v>
      </c>
      <c r="V483" s="14" t="n">
        <v>11.451</v>
      </c>
      <c r="W483" s="14" t="n">
        <v>0</v>
      </c>
      <c r="X483" s="14" t="n">
        <v>1</v>
      </c>
      <c r="Y483" s="14" t="n">
        <v>12.219</v>
      </c>
      <c r="Z483" s="14" t="n">
        <v>1.508</v>
      </c>
      <c r="AA483" s="14" t="n">
        <v>0</v>
      </c>
      <c r="AB483" s="14" t="n">
        <v>12.219</v>
      </c>
      <c r="AC483" s="14" t="n">
        <v>0</v>
      </c>
      <c r="AD483" s="14" t="n">
        <v>1</v>
      </c>
      <c r="AE483" s="14" t="n">
        <v>13.543</v>
      </c>
      <c r="AF483" s="14" t="n">
        <v>2.952</v>
      </c>
      <c r="AG483" s="14" t="n">
        <v>0</v>
      </c>
      <c r="AH483" s="14" t="n">
        <v>13.543</v>
      </c>
      <c r="AI483" s="14" t="n">
        <v>0</v>
      </c>
      <c r="AJ483" s="14" t="n">
        <v>1</v>
      </c>
      <c r="AK483" s="14" t="n">
        <v>21.484</v>
      </c>
      <c r="AL483" s="14" t="n">
        <v>11.148</v>
      </c>
      <c r="AM483" s="14" t="n">
        <v>0</v>
      </c>
      <c r="AN483" s="14" t="n">
        <v>21.484</v>
      </c>
      <c r="AO483" s="14" t="n">
        <v>0</v>
      </c>
      <c r="AP483" s="14" t="n">
        <v>1</v>
      </c>
      <c r="AQ483" s="14" t="n">
        <v>0.72</v>
      </c>
      <c r="AR483" s="14" t="n">
        <v>0.132</v>
      </c>
      <c r="AS483" s="14" t="n">
        <v>0</v>
      </c>
      <c r="AT483" s="14" t="n">
        <v>0.72</v>
      </c>
      <c r="AU483" s="14" t="n">
        <v>0</v>
      </c>
      <c r="AV483" s="14" t="n">
        <v>1</v>
      </c>
      <c r="AW483" s="14" t="n">
        <v>0.734</v>
      </c>
      <c r="AX483" s="14" t="n">
        <v>0.132</v>
      </c>
      <c r="AY483" s="14" t="n">
        <v>0</v>
      </c>
      <c r="AZ483" s="14" t="n">
        <v>0.734</v>
      </c>
      <c r="BA483" s="14" t="n">
        <v>0</v>
      </c>
      <c r="BB483" s="14" t="n">
        <v>1</v>
      </c>
      <c r="BC483" s="14" t="n">
        <v>0.51</v>
      </c>
      <c r="BD483" s="14" t="n">
        <v>0.132</v>
      </c>
      <c r="BE483" s="14" t="n">
        <v>0</v>
      </c>
      <c r="BF483" s="14" t="n">
        <v>0.51</v>
      </c>
      <c r="BG483" s="14" t="n">
        <v>0</v>
      </c>
      <c r="BH483" s="14" t="n">
        <v>1</v>
      </c>
      <c r="BI483" s="14" t="n">
        <v>0.652</v>
      </c>
      <c r="BJ483" s="14" t="n">
        <v>0.132</v>
      </c>
      <c r="BK483" s="14" t="n">
        <v>0</v>
      </c>
      <c r="BL483" s="14" t="n">
        <v>0.652</v>
      </c>
      <c r="BM483" s="14" t="n">
        <v>0</v>
      </c>
      <c r="BN483" s="14" t="n">
        <v>1</v>
      </c>
      <c r="BO483" s="14" t="n">
        <v>0</v>
      </c>
      <c r="BP483" s="14" t="n">
        <v>0</v>
      </c>
      <c r="BQ483" s="14" t="n">
        <v>0.162</v>
      </c>
      <c r="BR483" s="14" t="n">
        <v>0</v>
      </c>
      <c r="BS483" s="14" t="n">
        <v>1</v>
      </c>
      <c r="BT483" s="14" t="n">
        <v>0</v>
      </c>
      <c r="BU483" s="14" t="n">
        <v>0</v>
      </c>
      <c r="BV483" s="14" t="n">
        <v>0.157</v>
      </c>
      <c r="BW483" s="14" t="n">
        <v>0</v>
      </c>
      <c r="BX483" s="14" t="n">
        <v>0.833</v>
      </c>
      <c r="BY483" s="14" t="n">
        <v>13.646</v>
      </c>
      <c r="BZ483" s="14" t="n">
        <v>0</v>
      </c>
      <c r="CA483" s="14" t="n">
        <v>13.646</v>
      </c>
      <c r="CB483" s="14" t="n">
        <v>0</v>
      </c>
      <c r="CC483" s="14" t="n">
        <v>86.38500000000001</v>
      </c>
      <c r="CD483" s="14" t="n">
        <v>7.95</v>
      </c>
      <c r="CE483" s="14" t="n">
        <v>0</v>
      </c>
      <c r="CF483" s="14" t="n">
        <v>86.38500000000001</v>
      </c>
      <c r="CG483" s="14" t="n">
        <v>0</v>
      </c>
      <c r="CH483" s="14" t="n">
        <v>1</v>
      </c>
      <c r="CI483" s="14" t="n">
        <v>0</v>
      </c>
      <c r="CJ483" s="14" t="n">
        <v>0</v>
      </c>
      <c r="CK483" s="14" t="n">
        <v>0</v>
      </c>
      <c r="CL483" s="14" t="n">
        <v>0</v>
      </c>
      <c r="CM483" s="14" t="n">
        <v>0</v>
      </c>
      <c r="CN483" s="14" t="n">
        <v>0</v>
      </c>
      <c r="CO483" s="14" t="n">
        <v>0</v>
      </c>
      <c r="CP483" s="14" t="n">
        <v>0</v>
      </c>
      <c r="CQ483" s="14" t="n">
        <v>1.387</v>
      </c>
      <c r="CR483" s="14" t="n">
        <v>0</v>
      </c>
      <c r="CS483" s="14" t="n">
        <v>5.529</v>
      </c>
      <c r="CT483" s="14" t="n">
        <v>3.509</v>
      </c>
      <c r="CU483" s="14" t="n">
        <v>10.896</v>
      </c>
    </row>
    <row r="484">
      <c r="A484" s="14" t="inlineStr">
        <is>
          <t>MDG2021</t>
        </is>
      </c>
      <c r="B484" s="14" t="inlineStr">
        <is>
          <t>MDG</t>
        </is>
      </c>
      <c r="C484" s="14" t="inlineStr">
        <is>
          <t>MDG</t>
        </is>
      </c>
      <c r="D484" s="14" t="inlineStr">
        <is>
          <t>Madagascar</t>
        </is>
      </c>
      <c r="E484" s="14" t="n">
        <v>2021</v>
      </c>
      <c r="F484" s="14" t="n">
        <v>0.2</v>
      </c>
      <c r="G484" s="14" t="n">
        <v>5.659</v>
      </c>
      <c r="H484" s="14" t="n">
        <v>1.238</v>
      </c>
      <c r="I484" s="14" t="n">
        <v>0.238</v>
      </c>
      <c r="J484" s="14" t="n">
        <v>5.897</v>
      </c>
      <c r="K484" s="14" t="n">
        <v>0</v>
      </c>
      <c r="L484" s="14" t="n">
        <v>1</v>
      </c>
      <c r="M484" s="14" t="n">
        <v>7.512</v>
      </c>
      <c r="N484" s="14" t="n">
        <v>3.404</v>
      </c>
      <c r="O484" s="14" t="n">
        <v>0.906</v>
      </c>
      <c r="P484" s="14" t="n">
        <v>8.417999999999999</v>
      </c>
      <c r="Q484" s="14" t="n">
        <v>0</v>
      </c>
      <c r="R484" s="14" t="n">
        <v>1</v>
      </c>
      <c r="S484" s="14" t="n">
        <v>11.376</v>
      </c>
      <c r="T484" s="14" t="n">
        <v>7.05</v>
      </c>
      <c r="U484" s="14" t="n">
        <v>0.238</v>
      </c>
      <c r="V484" s="14" t="n">
        <v>13.936</v>
      </c>
      <c r="W484" s="14" t="n">
        <v>0.2</v>
      </c>
      <c r="X484" s="14" t="n">
        <v>1</v>
      </c>
      <c r="Y484" s="14" t="n">
        <v>5.919</v>
      </c>
      <c r="Z484" s="14" t="n">
        <v>0.8</v>
      </c>
      <c r="AA484" s="14" t="n">
        <v>-0.002</v>
      </c>
      <c r="AB484" s="14" t="n">
        <v>5.917</v>
      </c>
      <c r="AC484" s="14" t="n">
        <v>0</v>
      </c>
      <c r="AD484" s="14" t="n">
        <v>1</v>
      </c>
      <c r="AE484" s="14" t="n">
        <v>7.062</v>
      </c>
      <c r="AF484" s="14" t="n">
        <v>1.651</v>
      </c>
      <c r="AG484" s="14" t="n">
        <v>-0.001</v>
      </c>
      <c r="AH484" s="14" t="n">
        <v>7.061</v>
      </c>
      <c r="AI484" s="14" t="n">
        <v>0</v>
      </c>
      <c r="AJ484" s="14" t="n">
        <v>1</v>
      </c>
      <c r="AK484" s="14" t="n">
        <v>13.922</v>
      </c>
      <c r="AL484" s="14" t="n">
        <v>7.415</v>
      </c>
      <c r="AM484" s="14" t="n">
        <v>-0.001</v>
      </c>
      <c r="AN484" s="14" t="n">
        <v>16.705</v>
      </c>
      <c r="AO484" s="14" t="n">
        <v>0.2</v>
      </c>
      <c r="AP484" s="14" t="n">
        <v>1</v>
      </c>
      <c r="AQ484" s="14" t="n">
        <v>0.619</v>
      </c>
      <c r="AR484" s="14" t="n">
        <v>0.113</v>
      </c>
      <c r="AS484" s="14" t="n">
        <v>0.273</v>
      </c>
      <c r="AT484" s="14" t="n">
        <v>1.071</v>
      </c>
      <c r="AU484" s="14" t="n">
        <v>0.2</v>
      </c>
      <c r="AV484" s="14" t="n">
        <v>1</v>
      </c>
      <c r="AW484" s="14" t="n">
        <v>0.503</v>
      </c>
      <c r="AX484" s="14" t="n">
        <v>0.097</v>
      </c>
      <c r="AY484" s="14" t="n">
        <v>0.237</v>
      </c>
      <c r="AZ484" s="14" t="n">
        <v>0.888</v>
      </c>
      <c r="BA484" s="14" t="n">
        <v>0.2</v>
      </c>
      <c r="BB484" s="14" t="n">
        <v>1</v>
      </c>
      <c r="BC484" s="14" t="n">
        <v>0.44</v>
      </c>
      <c r="BD484" s="14" t="n">
        <v>0.114</v>
      </c>
      <c r="BE484" s="14" t="n">
        <v>0.019</v>
      </c>
      <c r="BF484" s="14" t="n">
        <v>0.551</v>
      </c>
      <c r="BG484" s="14" t="n">
        <v>0.2</v>
      </c>
      <c r="BH484" s="14" t="n">
        <v>0</v>
      </c>
      <c r="BI484" s="14" t="n">
        <v>0.491</v>
      </c>
      <c r="BJ484" s="14" t="n">
        <v>0.109</v>
      </c>
      <c r="BK484" s="14" t="n">
        <v>-0.028</v>
      </c>
      <c r="BL484" s="14" t="n">
        <v>0.556</v>
      </c>
      <c r="BM484" s="14" t="n">
        <v>0.2</v>
      </c>
      <c r="BN484" s="14" t="n">
        <v>1</v>
      </c>
      <c r="BO484" s="14" t="n">
        <v>0</v>
      </c>
      <c r="BP484" s="14" t="n">
        <v>0</v>
      </c>
      <c r="BQ484" s="14" t="n">
        <v>0.117</v>
      </c>
      <c r="BR484" s="14" t="n">
        <v>0</v>
      </c>
      <c r="BS484" s="14" t="n">
        <v>0.667</v>
      </c>
      <c r="BT484" s="14" t="n">
        <v>0</v>
      </c>
      <c r="BU484" s="14" t="n">
        <v>0</v>
      </c>
      <c r="BV484" s="14" t="n">
        <v>0.153</v>
      </c>
      <c r="BW484" s="14" t="n">
        <v>0.2</v>
      </c>
      <c r="BX484" s="14" t="n">
        <v>0.833</v>
      </c>
      <c r="BY484" s="14" t="n">
        <v>11.787</v>
      </c>
      <c r="BZ484" s="14" t="n">
        <v>0</v>
      </c>
      <c r="CA484" s="14" t="n">
        <v>11.787</v>
      </c>
      <c r="CB484" s="14" t="n">
        <v>0</v>
      </c>
      <c r="CC484" s="14" t="n">
        <v>75.786</v>
      </c>
      <c r="CD484" s="14" t="n">
        <v>5.611</v>
      </c>
      <c r="CE484" s="14" t="n">
        <v>-2.098</v>
      </c>
      <c r="CF484" s="14" t="n">
        <v>88.426</v>
      </c>
      <c r="CG484" s="14" t="n">
        <v>0.2</v>
      </c>
      <c r="CH484" s="14" t="n">
        <v>1</v>
      </c>
      <c r="CI484" s="14" t="n">
        <v>0</v>
      </c>
      <c r="CJ484" s="14" t="n">
        <v>0</v>
      </c>
      <c r="CK484" s="14" t="n">
        <v>0</v>
      </c>
      <c r="CL484" s="14" t="n">
        <v>0</v>
      </c>
      <c r="CM484" s="14" t="n">
        <v>0</v>
      </c>
      <c r="CN484" s="14" t="n">
        <v>0</v>
      </c>
      <c r="CO484" s="14" t="n">
        <v>0</v>
      </c>
      <c r="CP484" s="14" t="n">
        <v>0</v>
      </c>
      <c r="CQ484" s="14" t="n">
        <v>1.198</v>
      </c>
      <c r="CR484" s="14" t="n">
        <v>0</v>
      </c>
      <c r="CS484" s="14" t="n">
        <v>4.776</v>
      </c>
      <c r="CT484" s="14" t="n">
        <v>4.753</v>
      </c>
      <c r="CU484" s="14" t="n">
        <v>15.162</v>
      </c>
    </row>
    <row r="485">
      <c r="A485" s="14" t="inlineStr">
        <is>
          <t>MDG2022</t>
        </is>
      </c>
      <c r="B485" s="14" t="inlineStr">
        <is>
          <t>MDG</t>
        </is>
      </c>
      <c r="C485" s="14" t="inlineStr">
        <is>
          <t>MDG</t>
        </is>
      </c>
      <c r="D485" s="14" t="inlineStr">
        <is>
          <t>Madagascar</t>
        </is>
      </c>
      <c r="E485" s="14" t="n">
        <v>2022</v>
      </c>
      <c r="F485" s="14" t="n">
        <v>0.2</v>
      </c>
      <c r="G485" s="14" t="n">
        <v>11.196</v>
      </c>
      <c r="H485" s="14" t="n">
        <v>1.739</v>
      </c>
      <c r="I485" s="14" t="n">
        <v>0.524</v>
      </c>
      <c r="J485" s="14" t="n">
        <v>11.72</v>
      </c>
      <c r="K485" s="14" t="n">
        <v>0</v>
      </c>
      <c r="L485" s="14" t="n">
        <v>1</v>
      </c>
      <c r="M485" s="14" t="n">
        <v>9.173999999999999</v>
      </c>
      <c r="N485" s="14" t="n">
        <v>3.788</v>
      </c>
      <c r="O485" s="14" t="n">
        <v>1.216</v>
      </c>
      <c r="P485" s="14" t="n">
        <v>10.39</v>
      </c>
      <c r="Q485" s="14" t="n">
        <v>0</v>
      </c>
      <c r="R485" s="14" t="n">
        <v>1</v>
      </c>
      <c r="S485" s="14" t="n">
        <v>17.104</v>
      </c>
      <c r="T485" s="14" t="n">
        <v>8.377000000000001</v>
      </c>
      <c r="U485" s="14" t="n">
        <v>0.789</v>
      </c>
      <c r="V485" s="14" t="n">
        <v>21.472</v>
      </c>
      <c r="W485" s="14" t="n">
        <v>0.2</v>
      </c>
      <c r="X485" s="14" t="n">
        <v>1</v>
      </c>
      <c r="Y485" s="14" t="n">
        <v>6.392</v>
      </c>
      <c r="Z485" s="14" t="n">
        <v>0.864</v>
      </c>
      <c r="AA485" s="14" t="n">
        <v>-0.002</v>
      </c>
      <c r="AB485" s="14" t="n">
        <v>6.39</v>
      </c>
      <c r="AC485" s="14" t="n">
        <v>0</v>
      </c>
      <c r="AD485" s="14" t="n">
        <v>1</v>
      </c>
      <c r="AE485" s="14" t="n">
        <v>7.627</v>
      </c>
      <c r="AF485" s="14" t="n">
        <v>1.783</v>
      </c>
      <c r="AG485" s="14" t="n">
        <v>-0.002</v>
      </c>
      <c r="AH485" s="14" t="n">
        <v>7.625</v>
      </c>
      <c r="AI485" s="14" t="n">
        <v>0</v>
      </c>
      <c r="AJ485" s="14" t="n">
        <v>1</v>
      </c>
      <c r="AK485" s="14" t="n">
        <v>15.035</v>
      </c>
      <c r="AL485" s="14" t="n">
        <v>8.007999999999999</v>
      </c>
      <c r="AM485" s="14" t="n">
        <v>-0.002</v>
      </c>
      <c r="AN485" s="14" t="n">
        <v>18.04</v>
      </c>
      <c r="AO485" s="14" t="n">
        <v>0.2</v>
      </c>
      <c r="AP485" s="14" t="n">
        <v>1</v>
      </c>
      <c r="AQ485" s="14" t="n">
        <v>0.861</v>
      </c>
      <c r="AR485" s="14" t="n">
        <v>0.123</v>
      </c>
      <c r="AS485" s="14" t="n">
        <v>0.149</v>
      </c>
      <c r="AT485" s="14" t="n">
        <v>1.212</v>
      </c>
      <c r="AU485" s="14" t="n">
        <v>0.2</v>
      </c>
      <c r="AV485" s="14" t="n">
        <v>1</v>
      </c>
      <c r="AW485" s="14" t="n">
        <v>0.8139999999999999</v>
      </c>
      <c r="AX485" s="14" t="n">
        <v>0.106</v>
      </c>
      <c r="AY485" s="14" t="n">
        <v>0.025</v>
      </c>
      <c r="AZ485" s="14" t="n">
        <v>1.006</v>
      </c>
      <c r="BA485" s="14" t="n">
        <v>0.2</v>
      </c>
      <c r="BB485" s="14" t="n">
        <v>1</v>
      </c>
      <c r="BC485" s="14" t="n">
        <v>0.592</v>
      </c>
      <c r="BD485" s="14" t="n">
        <v>0.122</v>
      </c>
      <c r="BE485" s="14" t="n">
        <v>-0.056</v>
      </c>
      <c r="BF485" s="14" t="n">
        <v>0.643</v>
      </c>
      <c r="BG485" s="14" t="n">
        <v>0.2</v>
      </c>
      <c r="BH485" s="14" t="n">
        <v>0</v>
      </c>
      <c r="BI485" s="14" t="n">
        <v>0.598</v>
      </c>
      <c r="BJ485" s="14" t="n">
        <v>0.117</v>
      </c>
      <c r="BK485" s="14" t="n">
        <v>-0.134</v>
      </c>
      <c r="BL485" s="14" t="n">
        <v>0.5570000000000001</v>
      </c>
      <c r="BM485" s="14" t="n">
        <v>0.2</v>
      </c>
      <c r="BN485" s="14" t="n">
        <v>1</v>
      </c>
      <c r="BO485" s="14" t="n">
        <v>0</v>
      </c>
      <c r="BP485" s="14" t="n">
        <v>0</v>
      </c>
      <c r="BQ485" s="14" t="n">
        <v>0.108</v>
      </c>
      <c r="BR485" s="14" t="n">
        <v>0</v>
      </c>
      <c r="BS485" s="14" t="n">
        <v>0.667</v>
      </c>
      <c r="BT485" s="14" t="n">
        <v>0</v>
      </c>
      <c r="BU485" s="14" t="n">
        <v>0</v>
      </c>
      <c r="BV485" s="14" t="n">
        <v>0.141</v>
      </c>
      <c r="BW485" s="14" t="n">
        <v>0.2</v>
      </c>
      <c r="BX485" s="14" t="n">
        <v>0.833</v>
      </c>
      <c r="BY485" s="14" t="n">
        <v>12.729</v>
      </c>
      <c r="BZ485" s="14" t="n">
        <v>0</v>
      </c>
      <c r="CA485" s="14" t="n">
        <v>12.729</v>
      </c>
      <c r="CB485" s="14" t="n">
        <v>0</v>
      </c>
      <c r="CC485" s="14" t="n">
        <v>94.901</v>
      </c>
      <c r="CD485" s="14" t="n">
        <v>4.952</v>
      </c>
      <c r="CE485" s="14" t="n">
        <v>-21.351</v>
      </c>
      <c r="CF485" s="14" t="n">
        <v>88.261</v>
      </c>
      <c r="CG485" s="14" t="n">
        <v>0.2</v>
      </c>
      <c r="CH485" s="14" t="n">
        <v>1</v>
      </c>
      <c r="CI485" s="14" t="n">
        <v>0</v>
      </c>
      <c r="CJ485" s="14" t="n">
        <v>0</v>
      </c>
      <c r="CK485" s="14" t="n">
        <v>0</v>
      </c>
      <c r="CL485" s="14" t="n">
        <v>0</v>
      </c>
      <c r="CM485" s="14" t="n">
        <v>0</v>
      </c>
      <c r="CN485" s="14" t="n">
        <v>0</v>
      </c>
      <c r="CO485" s="14" t="n">
        <v>0</v>
      </c>
      <c r="CP485" s="14" t="n">
        <v>0</v>
      </c>
      <c r="CQ485" s="14" t="n">
        <v>1.294</v>
      </c>
      <c r="CR485" s="14" t="n">
        <v>0</v>
      </c>
      <c r="CS485" s="14" t="n">
        <v>5.158</v>
      </c>
      <c r="CT485" s="14" t="n">
        <v>10.485</v>
      </c>
      <c r="CU485" s="14" t="n">
        <v>31.326</v>
      </c>
    </row>
    <row r="486">
      <c r="A486" s="14" t="inlineStr">
        <is>
          <t>MDG2023</t>
        </is>
      </c>
      <c r="B486" s="14" t="inlineStr">
        <is>
          <t>MDG</t>
        </is>
      </c>
      <c r="C486" s="14" t="inlineStr">
        <is>
          <t>MDG</t>
        </is>
      </c>
      <c r="D486" s="14" t="inlineStr">
        <is>
          <t>Madagascar</t>
        </is>
      </c>
      <c r="E486" s="14" t="n">
        <v>2023</v>
      </c>
      <c r="F486" s="14" t="n">
        <v>0.2</v>
      </c>
      <c r="G486" s="14" t="n">
        <v>5.904</v>
      </c>
      <c r="H486" s="14" t="n">
        <v>1.345</v>
      </c>
      <c r="I486" s="14" t="n">
        <v>0.243</v>
      </c>
      <c r="J486" s="14" t="n">
        <v>6.147</v>
      </c>
      <c r="K486" s="14" t="n">
        <v>0</v>
      </c>
      <c r="L486" s="14" t="n">
        <v>1</v>
      </c>
      <c r="M486" s="14" t="n">
        <v>7.483</v>
      </c>
      <c r="N486" s="14" t="n">
        <v>3.711</v>
      </c>
      <c r="O486" s="14" t="n">
        <v>0.806</v>
      </c>
      <c r="P486" s="14" t="n">
        <v>8.289</v>
      </c>
      <c r="Q486" s="14" t="n">
        <v>0</v>
      </c>
      <c r="R486" s="14" t="n">
        <v>1</v>
      </c>
      <c r="S486" s="14" t="n">
        <v>12.054</v>
      </c>
      <c r="T486" s="14" t="n">
        <v>7.559</v>
      </c>
      <c r="U486" s="14" t="n">
        <v>0.521</v>
      </c>
      <c r="V486" s="14" t="n">
        <v>15.09</v>
      </c>
      <c r="W486" s="14" t="n">
        <v>0.2</v>
      </c>
      <c r="X486" s="14" t="n">
        <v>1</v>
      </c>
      <c r="Y486" s="14" t="n">
        <v>6.656</v>
      </c>
      <c r="Z486" s="14" t="n">
        <v>0.9</v>
      </c>
      <c r="AA486" s="14" t="n">
        <v>-0.002</v>
      </c>
      <c r="AB486" s="14" t="n">
        <v>6.654</v>
      </c>
      <c r="AC486" s="14" t="n">
        <v>0</v>
      </c>
      <c r="AD486" s="14" t="n">
        <v>1</v>
      </c>
      <c r="AE486" s="14" t="n">
        <v>7.942</v>
      </c>
      <c r="AF486" s="14" t="n">
        <v>1.857</v>
      </c>
      <c r="AG486" s="14" t="n">
        <v>-0.002</v>
      </c>
      <c r="AH486" s="14" t="n">
        <v>7.94</v>
      </c>
      <c r="AI486" s="14" t="n">
        <v>0</v>
      </c>
      <c r="AJ486" s="14" t="n">
        <v>1</v>
      </c>
      <c r="AK486" s="14" t="n">
        <v>15.656</v>
      </c>
      <c r="AL486" s="14" t="n">
        <v>8.337999999999999</v>
      </c>
      <c r="AM486" s="14" t="n">
        <v>-0.002</v>
      </c>
      <c r="AN486" s="14" t="n">
        <v>18.784</v>
      </c>
      <c r="AO486" s="14" t="n">
        <v>0.2</v>
      </c>
      <c r="AP486" s="14" t="n">
        <v>1</v>
      </c>
      <c r="AQ486" s="14" t="n">
        <v>0.761</v>
      </c>
      <c r="AR486" s="14" t="n">
        <v>0.128</v>
      </c>
      <c r="AS486" s="14" t="n">
        <v>0.349</v>
      </c>
      <c r="AT486" s="14" t="n">
        <v>1.332</v>
      </c>
      <c r="AU486" s="14" t="n">
        <v>0.2</v>
      </c>
      <c r="AV486" s="14" t="n">
        <v>1</v>
      </c>
      <c r="AW486" s="14" t="n">
        <v>0.675</v>
      </c>
      <c r="AX486" s="14" t="n">
        <v>0.116</v>
      </c>
      <c r="AY486" s="14" t="n">
        <v>0.247</v>
      </c>
      <c r="AZ486" s="14" t="n">
        <v>1.106</v>
      </c>
      <c r="BA486" s="14" t="n">
        <v>0.2</v>
      </c>
      <c r="BB486" s="14" t="n">
        <v>1</v>
      </c>
      <c r="BC486" s="14" t="n">
        <v>0.527</v>
      </c>
      <c r="BD486" s="14" t="n">
        <v>0.127</v>
      </c>
      <c r="BE486" s="14" t="n">
        <v>-0.138</v>
      </c>
      <c r="BF486" s="14" t="n">
        <v>0.467</v>
      </c>
      <c r="BG486" s="14" t="n">
        <v>0.2</v>
      </c>
      <c r="BH486" s="14" t="n">
        <v>0</v>
      </c>
      <c r="BI486" s="14" t="n">
        <v>0.5639999999999999</v>
      </c>
      <c r="BJ486" s="14" t="n">
        <v>0.123</v>
      </c>
      <c r="BK486" s="14" t="n">
        <v>-0.107</v>
      </c>
      <c r="BL486" s="14" t="n">
        <v>0.549</v>
      </c>
      <c r="BM486" s="14" t="n">
        <v>0.2</v>
      </c>
      <c r="BN486" s="14" t="n">
        <v>1</v>
      </c>
      <c r="BO486" s="14" t="n">
        <v>0</v>
      </c>
      <c r="BP486" s="14" t="n">
        <v>0</v>
      </c>
      <c r="BQ486" s="14" t="n">
        <v>0.112</v>
      </c>
      <c r="BR486" s="14" t="n">
        <v>0</v>
      </c>
      <c r="BS486" s="14" t="n">
        <v>0.667</v>
      </c>
      <c r="BT486" s="14" t="n">
        <v>0</v>
      </c>
      <c r="BU486" s="14" t="n">
        <v>0</v>
      </c>
      <c r="BV486" s="14" t="n">
        <v>0.13</v>
      </c>
      <c r="BW486" s="14" t="n">
        <v>0.2</v>
      </c>
      <c r="BX486" s="14" t="n">
        <v>0.833</v>
      </c>
      <c r="BY486" s="14" t="n">
        <v>13.254</v>
      </c>
      <c r="BZ486" s="14" t="n">
        <v>0</v>
      </c>
      <c r="CA486" s="14" t="n">
        <v>13.254</v>
      </c>
      <c r="CB486" s="14" t="n">
        <v>0</v>
      </c>
      <c r="CC486" s="14" t="n">
        <v>80.739</v>
      </c>
      <c r="CD486" s="14" t="n">
        <v>5.441</v>
      </c>
      <c r="CE486" s="14" t="n">
        <v>-8.051</v>
      </c>
      <c r="CF486" s="14" t="n">
        <v>87.22499999999999</v>
      </c>
      <c r="CG486" s="14" t="n">
        <v>0.2</v>
      </c>
      <c r="CH486" s="14" t="n">
        <v>1</v>
      </c>
      <c r="CI486" s="14" t="n">
        <v>0</v>
      </c>
      <c r="CJ486" s="14" t="n">
        <v>0</v>
      </c>
      <c r="CK486" s="14" t="n">
        <v>0</v>
      </c>
      <c r="CL486" s="14" t="n">
        <v>0</v>
      </c>
      <c r="CM486" s="14" t="n">
        <v>0</v>
      </c>
      <c r="CN486" s="14" t="n">
        <v>0</v>
      </c>
      <c r="CO486" s="14" t="n">
        <v>0</v>
      </c>
      <c r="CP486" s="14" t="n">
        <v>0</v>
      </c>
      <c r="CQ486" s="14" t="n">
        <v>1.348</v>
      </c>
      <c r="CR486" s="14" t="n">
        <v>0</v>
      </c>
      <c r="CS486" s="14" t="n">
        <v>5.37</v>
      </c>
      <c r="CT486" s="14" t="n">
        <v>4.861</v>
      </c>
      <c r="CU486" s="14" t="n">
        <v>11.622</v>
      </c>
    </row>
    <row r="487">
      <c r="A487" s="14" t="inlineStr">
        <is>
          <t>MDG2024</t>
        </is>
      </c>
      <c r="B487" s="14" t="inlineStr">
        <is>
          <t>MDG</t>
        </is>
      </c>
      <c r="C487" s="14" t="inlineStr">
        <is>
          <t>MDG</t>
        </is>
      </c>
      <c r="D487" s="14" t="inlineStr">
        <is>
          <t>Madagascar</t>
        </is>
      </c>
      <c r="E487" s="14" t="n">
        <v>2024</v>
      </c>
      <c r="F487" s="14" t="n">
        <v>0.2</v>
      </c>
      <c r="G487" s="14" t="n">
        <v>5.362</v>
      </c>
      <c r="H487" s="14" t="n">
        <v>1.358</v>
      </c>
      <c r="I487" s="14" t="n">
        <v>0.213</v>
      </c>
      <c r="J487" s="14" t="n">
        <v>5.575</v>
      </c>
      <c r="K487" s="14" t="n">
        <v>0</v>
      </c>
      <c r="L487" s="14" t="n">
        <v>1</v>
      </c>
      <c r="M487" s="14" t="n">
        <v>6.83</v>
      </c>
      <c r="N487" s="14" t="n">
        <v>3.72</v>
      </c>
      <c r="O487" s="14" t="n">
        <v>0.632</v>
      </c>
      <c r="P487" s="14" t="n">
        <v>7.462</v>
      </c>
      <c r="Q487" s="14" t="n">
        <v>0</v>
      </c>
      <c r="R487" s="14" t="n">
        <v>1</v>
      </c>
      <c r="S487" s="14" t="n">
        <v>11.65</v>
      </c>
      <c r="T487" s="14" t="n">
        <v>7.713</v>
      </c>
      <c r="U487" s="14" t="n">
        <v>0.546</v>
      </c>
      <c r="V487" s="14" t="n">
        <v>14.635</v>
      </c>
      <c r="W487" s="14" t="n">
        <v>0.2</v>
      </c>
      <c r="X487" s="14" t="n">
        <v>1</v>
      </c>
      <c r="Y487" s="14" t="n">
        <v>6.853</v>
      </c>
      <c r="Z487" s="14" t="n">
        <v>0.926</v>
      </c>
      <c r="AA487" s="14" t="n">
        <v>0</v>
      </c>
      <c r="AB487" s="14" t="n">
        <v>6.853</v>
      </c>
      <c r="AC487" s="14" t="n">
        <v>0</v>
      </c>
      <c r="AD487" s="14" t="n">
        <v>1</v>
      </c>
      <c r="AE487" s="14" t="n">
        <v>8.176</v>
      </c>
      <c r="AF487" s="14" t="n">
        <v>1.912</v>
      </c>
      <c r="AG487" s="14" t="n">
        <v>0.001</v>
      </c>
      <c r="AH487" s="14" t="n">
        <v>8.177</v>
      </c>
      <c r="AI487" s="14" t="n">
        <v>0</v>
      </c>
      <c r="AJ487" s="14" t="n">
        <v>1</v>
      </c>
      <c r="AK487" s="14" t="n">
        <v>16.118</v>
      </c>
      <c r="AL487" s="14" t="n">
        <v>8.584</v>
      </c>
      <c r="AM487" s="14" t="n">
        <v>0.004</v>
      </c>
      <c r="AN487" s="14" t="n">
        <v>19.346</v>
      </c>
      <c r="AO487" s="14" t="n">
        <v>0.2</v>
      </c>
      <c r="AP487" s="14" t="n">
        <v>1</v>
      </c>
      <c r="AQ487" s="14" t="n">
        <v>0.6840000000000001</v>
      </c>
      <c r="AR487" s="14" t="n">
        <v>0.124</v>
      </c>
      <c r="AS487" s="14" t="n">
        <v>0.362</v>
      </c>
      <c r="AT487" s="14" t="n">
        <v>1.255</v>
      </c>
      <c r="AU487" s="14" t="n">
        <v>0.2</v>
      </c>
      <c r="AV487" s="14" t="n">
        <v>1</v>
      </c>
      <c r="AW487" s="14" t="n">
        <v>0.593</v>
      </c>
      <c r="AX487" s="14" t="n">
        <v>0.109</v>
      </c>
      <c r="AY487" s="14" t="n">
        <v>0.276</v>
      </c>
      <c r="AZ487" s="14" t="n">
        <v>1.043</v>
      </c>
      <c r="BA487" s="14" t="n">
        <v>0.2</v>
      </c>
      <c r="BB487" s="14" t="n">
        <v>1</v>
      </c>
      <c r="BC487" s="14" t="n">
        <v>0.505</v>
      </c>
      <c r="BD487" s="14" t="n">
        <v>0.13</v>
      </c>
      <c r="BE487" s="14" t="n">
        <v>-0.142</v>
      </c>
      <c r="BF487" s="14" t="n">
        <v>0.436</v>
      </c>
      <c r="BG487" s="14" t="n">
        <v>0.2</v>
      </c>
      <c r="BH487" s="14" t="n">
        <v>0</v>
      </c>
      <c r="BI487" s="14" t="n">
        <v>0.5600000000000001</v>
      </c>
      <c r="BJ487" s="14" t="n">
        <v>0.123</v>
      </c>
      <c r="BK487" s="14" t="n">
        <v>-0.129</v>
      </c>
      <c r="BL487" s="14" t="n">
        <v>0.517</v>
      </c>
      <c r="BM487" s="14" t="n">
        <v>0.2</v>
      </c>
      <c r="BN487" s="14" t="n">
        <v>1</v>
      </c>
      <c r="BO487" s="14" t="n">
        <v>0</v>
      </c>
      <c r="BP487" s="14" t="n">
        <v>0</v>
      </c>
      <c r="BQ487" s="14" t="n">
        <v>0.178</v>
      </c>
      <c r="BR487" s="14" t="n">
        <v>0</v>
      </c>
      <c r="BS487" s="14" t="n">
        <v>0.667</v>
      </c>
      <c r="BT487" s="14" t="n">
        <v>0</v>
      </c>
      <c r="BU487" s="14" t="n">
        <v>0</v>
      </c>
      <c r="BV487" s="14" t="n">
        <v>0.128</v>
      </c>
      <c r="BW487" s="14" t="n">
        <v>0.2</v>
      </c>
      <c r="BX487" s="14" t="n">
        <v>0.833</v>
      </c>
      <c r="BY487" s="14" t="n">
        <v>13.646</v>
      </c>
      <c r="BZ487" s="14" t="n">
        <v>0</v>
      </c>
      <c r="CA487" s="14" t="n">
        <v>13.646</v>
      </c>
      <c r="CB487" s="14" t="n">
        <v>0</v>
      </c>
      <c r="CC487" s="14" t="n">
        <v>78.089</v>
      </c>
      <c r="CD487" s="14" t="n">
        <v>3.451</v>
      </c>
      <c r="CE487" s="14" t="n">
        <v>-4.42</v>
      </c>
      <c r="CF487" s="14" t="n">
        <v>88.40300000000001</v>
      </c>
      <c r="CG487" s="14" t="n">
        <v>0.2</v>
      </c>
      <c r="CH487" s="14" t="n">
        <v>1</v>
      </c>
      <c r="CI487" s="14" t="n">
        <v>0</v>
      </c>
      <c r="CJ487" s="14" t="n">
        <v>0</v>
      </c>
      <c r="CK487" s="14" t="n">
        <v>0</v>
      </c>
      <c r="CL487" s="14" t="n">
        <v>0</v>
      </c>
      <c r="CM487" s="14" t="n">
        <v>0</v>
      </c>
      <c r="CN487" s="14" t="n">
        <v>0</v>
      </c>
      <c r="CO487" s="14" t="n">
        <v>0</v>
      </c>
      <c r="CP487" s="14" t="n">
        <v>0</v>
      </c>
      <c r="CQ487" s="14" t="n">
        <v>1.387</v>
      </c>
      <c r="CR487" s="14" t="n">
        <v>0</v>
      </c>
      <c r="CS487" s="14" t="n">
        <v>5.529</v>
      </c>
      <c r="CT487" s="14" t="n">
        <v>4.251</v>
      </c>
      <c r="CU487" s="14" t="n">
        <v>10.168</v>
      </c>
    </row>
    <row r="488">
      <c r="A488" s="14" t="inlineStr">
        <is>
          <t>MWI2021</t>
        </is>
      </c>
      <c r="B488" s="14" t="inlineStr">
        <is>
          <t>MWI</t>
        </is>
      </c>
      <c r="C488" s="14" t="inlineStr">
        <is>
          <t>MWI</t>
        </is>
      </c>
      <c r="D488" s="14" t="inlineStr">
        <is>
          <t>Malawi</t>
        </is>
      </c>
      <c r="E488" s="14" t="n">
        <v>2021</v>
      </c>
      <c r="F488" s="14" t="n">
        <v>0.165</v>
      </c>
      <c r="G488" s="14" t="n">
        <v>5.897</v>
      </c>
      <c r="H488" s="14" t="n">
        <v>1.143</v>
      </c>
      <c r="I488" s="14" t="n">
        <v>0</v>
      </c>
      <c r="J488" s="14" t="n">
        <v>5.897</v>
      </c>
      <c r="K488" s="14" t="n">
        <v>0</v>
      </c>
      <c r="L488" s="14" t="n">
        <v>1</v>
      </c>
      <c r="M488" s="14" t="n">
        <v>7.964</v>
      </c>
      <c r="N488" s="14" t="n">
        <v>3.43</v>
      </c>
      <c r="O488" s="14" t="n">
        <v>0</v>
      </c>
      <c r="P488" s="14" t="n">
        <v>7.964</v>
      </c>
      <c r="Q488" s="14" t="n">
        <v>0</v>
      </c>
      <c r="R488" s="14" t="n">
        <v>1</v>
      </c>
      <c r="S488" s="14" t="n">
        <v>11.613</v>
      </c>
      <c r="T488" s="14" t="n">
        <v>6.86</v>
      </c>
      <c r="U488" s="14" t="n">
        <v>0</v>
      </c>
      <c r="V488" s="14" t="n">
        <v>13.53</v>
      </c>
      <c r="W488" s="14" t="n">
        <v>0.165</v>
      </c>
      <c r="X488" s="14" t="n">
        <v>1</v>
      </c>
      <c r="Y488" s="14" t="n">
        <v>16.297</v>
      </c>
      <c r="Z488" s="14" t="n">
        <v>2.203</v>
      </c>
      <c r="AA488" s="14" t="n">
        <v>0</v>
      </c>
      <c r="AB488" s="14" t="n">
        <v>16.297</v>
      </c>
      <c r="AC488" s="14" t="n">
        <v>0</v>
      </c>
      <c r="AD488" s="14" t="n">
        <v>1</v>
      </c>
      <c r="AE488" s="14" t="n">
        <v>17.44</v>
      </c>
      <c r="AF488" s="14" t="n">
        <v>4.078</v>
      </c>
      <c r="AG488" s="14" t="n">
        <v>0</v>
      </c>
      <c r="AH488" s="14" t="n">
        <v>17.44</v>
      </c>
      <c r="AI488" s="14" t="n">
        <v>0</v>
      </c>
      <c r="AJ488" s="14" t="n">
        <v>1</v>
      </c>
      <c r="AK488" s="14" t="n">
        <v>24.3</v>
      </c>
      <c r="AL488" s="14" t="n">
        <v>12.942</v>
      </c>
      <c r="AM488" s="14" t="n">
        <v>0</v>
      </c>
      <c r="AN488" s="14" t="n">
        <v>28.309</v>
      </c>
      <c r="AO488" s="14" t="n">
        <v>0.165</v>
      </c>
      <c r="AP488" s="14" t="n">
        <v>1</v>
      </c>
      <c r="AQ488" s="14" t="n">
        <v>0.619</v>
      </c>
      <c r="AR488" s="14" t="n">
        <v>0.114</v>
      </c>
      <c r="AS488" s="14" t="n">
        <v>0.398</v>
      </c>
      <c r="AT488" s="14" t="n">
        <v>1.19</v>
      </c>
      <c r="AU488" s="14" t="n">
        <v>0.17</v>
      </c>
      <c r="AV488" s="14" t="n">
        <v>1</v>
      </c>
      <c r="AW488" s="14" t="n">
        <v>0.599</v>
      </c>
      <c r="AX488" s="14" t="n">
        <v>0.114</v>
      </c>
      <c r="AY488" s="14" t="n">
        <v>0.409</v>
      </c>
      <c r="AZ488" s="14" t="n">
        <v>1.18</v>
      </c>
      <c r="BA488" s="14" t="n">
        <v>0.17</v>
      </c>
      <c r="BB488" s="14" t="n">
        <v>1</v>
      </c>
      <c r="BC488" s="14" t="n">
        <v>0.439</v>
      </c>
      <c r="BD488" s="14" t="n">
        <v>0.114</v>
      </c>
      <c r="BE488" s="14" t="n">
        <v>0.823</v>
      </c>
      <c r="BF488" s="14" t="n">
        <v>1.471</v>
      </c>
      <c r="BG488" s="14" t="n">
        <v>0.165</v>
      </c>
      <c r="BH488" s="14" t="n">
        <v>1</v>
      </c>
      <c r="BI488" s="14" t="n">
        <v>0.505</v>
      </c>
      <c r="BJ488" s="14" t="n">
        <v>0.114</v>
      </c>
      <c r="BK488" s="14" t="n">
        <v>0.276</v>
      </c>
      <c r="BL488" s="14" t="n">
        <v>0.91</v>
      </c>
      <c r="BM488" s="14" t="n">
        <v>0.165</v>
      </c>
      <c r="BN488" s="14" t="n">
        <v>1</v>
      </c>
      <c r="BO488" s="14" t="n">
        <v>0</v>
      </c>
      <c r="BP488" s="14" t="n">
        <v>0</v>
      </c>
      <c r="BQ488" s="14" t="n">
        <v>0.142</v>
      </c>
      <c r="BR488" s="14" t="n">
        <v>0</v>
      </c>
      <c r="BS488" s="14" t="n">
        <v>0.833</v>
      </c>
      <c r="BT488" s="14" t="n">
        <v>0</v>
      </c>
      <c r="BU488" s="14" t="n">
        <v>0</v>
      </c>
      <c r="BV488" s="14" t="n">
        <v>0.081</v>
      </c>
      <c r="BW488" s="14" t="n">
        <v>0.165</v>
      </c>
      <c r="BX488" s="14" t="n">
        <v>0.833</v>
      </c>
      <c r="BY488" s="14" t="n">
        <v>11.787</v>
      </c>
      <c r="BZ488" s="14" t="n">
        <v>0</v>
      </c>
      <c r="CA488" s="14" t="n">
        <v>11.787</v>
      </c>
      <c r="CB488" s="14" t="n">
        <v>0</v>
      </c>
      <c r="CC488" s="14" t="n">
        <v>78.125</v>
      </c>
      <c r="CD488" s="14" t="n">
        <v>7.95</v>
      </c>
      <c r="CE488" s="14" t="n">
        <v>44.918</v>
      </c>
      <c r="CF488" s="14" t="n">
        <v>143.345</v>
      </c>
      <c r="CG488" s="14" t="n">
        <v>0.165</v>
      </c>
      <c r="CH488" s="14" t="n">
        <v>1</v>
      </c>
      <c r="CI488" s="14" t="n">
        <v>0</v>
      </c>
      <c r="CJ488" s="14" t="n">
        <v>0</v>
      </c>
      <c r="CK488" s="14" t="n">
        <v>0</v>
      </c>
      <c r="CL488" s="14" t="n">
        <v>0</v>
      </c>
      <c r="CM488" s="14" t="n">
        <v>0</v>
      </c>
      <c r="CN488" s="14" t="n">
        <v>0</v>
      </c>
      <c r="CO488" s="14" t="n">
        <v>0</v>
      </c>
      <c r="CP488" s="14" t="n">
        <v>0</v>
      </c>
      <c r="CQ488" s="14" t="n">
        <v>1.198</v>
      </c>
      <c r="CR488" s="14" t="n">
        <v>0</v>
      </c>
      <c r="CS488" s="14" t="n">
        <v>4.776</v>
      </c>
      <c r="CT488" s="14" t="n">
        <v>4.753</v>
      </c>
      <c r="CU488" s="14" t="n">
        <v>15.162</v>
      </c>
    </row>
    <row r="489">
      <c r="A489" s="14" t="inlineStr">
        <is>
          <t>MWI2022</t>
        </is>
      </c>
      <c r="B489" s="14" t="inlineStr">
        <is>
          <t>MWI</t>
        </is>
      </c>
      <c r="C489" s="14" t="inlineStr">
        <is>
          <t>MWI</t>
        </is>
      </c>
      <c r="D489" s="14" t="inlineStr">
        <is>
          <t>Malawi</t>
        </is>
      </c>
      <c r="E489" s="14" t="n">
        <v>2022</v>
      </c>
      <c r="F489" s="14" t="n">
        <v>0.165</v>
      </c>
      <c r="G489" s="14" t="n">
        <v>11.72</v>
      </c>
      <c r="H489" s="14" t="n">
        <v>1.235</v>
      </c>
      <c r="I489" s="14" t="n">
        <v>0</v>
      </c>
      <c r="J489" s="14" t="n">
        <v>11.72</v>
      </c>
      <c r="K489" s="14" t="n">
        <v>0</v>
      </c>
      <c r="L489" s="14" t="n">
        <v>1</v>
      </c>
      <c r="M489" s="14" t="n">
        <v>9.782999999999999</v>
      </c>
      <c r="N489" s="14" t="n">
        <v>3.704</v>
      </c>
      <c r="O489" s="14" t="n">
        <v>0</v>
      </c>
      <c r="P489" s="14" t="n">
        <v>9.782999999999999</v>
      </c>
      <c r="Q489" s="14" t="n">
        <v>0</v>
      </c>
      <c r="R489" s="14" t="n">
        <v>1</v>
      </c>
      <c r="S489" s="14" t="n">
        <v>17.893</v>
      </c>
      <c r="T489" s="14" t="n">
        <v>7.408</v>
      </c>
      <c r="U489" s="14" t="n">
        <v>0.219</v>
      </c>
      <c r="V489" s="14" t="n">
        <v>20.846</v>
      </c>
      <c r="W489" s="14" t="n">
        <v>0.165</v>
      </c>
      <c r="X489" s="14" t="n">
        <v>1</v>
      </c>
      <c r="Y489" s="14" t="n">
        <v>32.539</v>
      </c>
      <c r="Z489" s="14" t="n">
        <v>4.398</v>
      </c>
      <c r="AA489" s="14" t="n">
        <v>0</v>
      </c>
      <c r="AB489" s="14" t="n">
        <v>32.539</v>
      </c>
      <c r="AC489" s="14" t="n">
        <v>0</v>
      </c>
      <c r="AD489" s="14" t="n">
        <v>1</v>
      </c>
      <c r="AE489" s="14" t="n">
        <v>33.774</v>
      </c>
      <c r="AF489" s="14" t="n">
        <v>7.897</v>
      </c>
      <c r="AG489" s="14" t="n">
        <v>0</v>
      </c>
      <c r="AH489" s="14" t="n">
        <v>33.774</v>
      </c>
      <c r="AI489" s="14" t="n">
        <v>0</v>
      </c>
      <c r="AJ489" s="14" t="n">
        <v>1</v>
      </c>
      <c r="AK489" s="14" t="n">
        <v>41.182</v>
      </c>
      <c r="AL489" s="14" t="n">
        <v>21.933</v>
      </c>
      <c r="AM489" s="14" t="n">
        <v>0.503</v>
      </c>
      <c r="AN489" s="14" t="n">
        <v>47.977</v>
      </c>
      <c r="AO489" s="14" t="n">
        <v>0.165</v>
      </c>
      <c r="AP489" s="14" t="n">
        <v>1</v>
      </c>
      <c r="AQ489" s="14" t="n">
        <v>0.861</v>
      </c>
      <c r="AR489" s="14" t="n">
        <v>0.123</v>
      </c>
      <c r="AS489" s="14" t="n">
        <v>0.583</v>
      </c>
      <c r="AT489" s="14" t="n">
        <v>1.69</v>
      </c>
      <c r="AU489" s="14" t="n">
        <v>0.17</v>
      </c>
      <c r="AV489" s="14" t="n">
        <v>1</v>
      </c>
      <c r="AW489" s="14" t="n">
        <v>0.986</v>
      </c>
      <c r="AX489" s="14" t="n">
        <v>0.123</v>
      </c>
      <c r="AY489" s="14" t="n">
        <v>0.501</v>
      </c>
      <c r="AZ489" s="14" t="n">
        <v>1.74</v>
      </c>
      <c r="BA489" s="14" t="n">
        <v>0.17</v>
      </c>
      <c r="BB489" s="14" t="n">
        <v>1</v>
      </c>
      <c r="BC489" s="14" t="n">
        <v>0.598</v>
      </c>
      <c r="BD489" s="14" t="n">
        <v>0.123</v>
      </c>
      <c r="BE489" s="14" t="n">
        <v>0.73</v>
      </c>
      <c r="BF489" s="14" t="n">
        <v>1.547</v>
      </c>
      <c r="BG489" s="14" t="n">
        <v>0.165</v>
      </c>
      <c r="BH489" s="14" t="n">
        <v>1</v>
      </c>
      <c r="BI489" s="14" t="n">
        <v>0.612</v>
      </c>
      <c r="BJ489" s="14" t="n">
        <v>0.123</v>
      </c>
      <c r="BK489" s="14" t="n">
        <v>0.383</v>
      </c>
      <c r="BL489" s="14" t="n">
        <v>1.16</v>
      </c>
      <c r="BM489" s="14" t="n">
        <v>0.165</v>
      </c>
      <c r="BN489" s="14" t="n">
        <v>1</v>
      </c>
      <c r="BO489" s="14" t="n">
        <v>0</v>
      </c>
      <c r="BP489" s="14" t="n">
        <v>0</v>
      </c>
      <c r="BQ489" s="14" t="n">
        <v>0.12</v>
      </c>
      <c r="BR489" s="14" t="n">
        <v>0</v>
      </c>
      <c r="BS489" s="14" t="n">
        <v>0.833</v>
      </c>
      <c r="BT489" s="14" t="n">
        <v>0</v>
      </c>
      <c r="BU489" s="14" t="n">
        <v>0</v>
      </c>
      <c r="BV489" s="14" t="n">
        <v>0.06900000000000001</v>
      </c>
      <c r="BW489" s="14" t="n">
        <v>0.165</v>
      </c>
      <c r="BX489" s="14" t="n">
        <v>0.833</v>
      </c>
      <c r="BY489" s="14" t="n">
        <v>12.729</v>
      </c>
      <c r="BZ489" s="14" t="n">
        <v>0</v>
      </c>
      <c r="CA489" s="14" t="n">
        <v>12.729</v>
      </c>
      <c r="CB489" s="14" t="n">
        <v>0</v>
      </c>
      <c r="CC489" s="14" t="n">
        <v>97.90000000000001</v>
      </c>
      <c r="CD489" s="14" t="n">
        <v>7.95</v>
      </c>
      <c r="CE489" s="14" t="n">
        <v>58.218</v>
      </c>
      <c r="CF489" s="14" t="n">
        <v>181.878</v>
      </c>
      <c r="CG489" s="14" t="n">
        <v>0.165</v>
      </c>
      <c r="CH489" s="14" t="n">
        <v>1</v>
      </c>
      <c r="CI489" s="14" t="n">
        <v>0</v>
      </c>
      <c r="CJ489" s="14" t="n">
        <v>0</v>
      </c>
      <c r="CK489" s="14" t="n">
        <v>0</v>
      </c>
      <c r="CL489" s="14" t="n">
        <v>0</v>
      </c>
      <c r="CM489" s="14" t="n">
        <v>0</v>
      </c>
      <c r="CN489" s="14" t="n">
        <v>0</v>
      </c>
      <c r="CO489" s="14" t="n">
        <v>0</v>
      </c>
      <c r="CP489" s="14" t="n">
        <v>0</v>
      </c>
      <c r="CQ489" s="14" t="n">
        <v>1.294</v>
      </c>
      <c r="CR489" s="14" t="n">
        <v>0</v>
      </c>
      <c r="CS489" s="14" t="n">
        <v>5.158</v>
      </c>
      <c r="CT489" s="14" t="n">
        <v>10.485</v>
      </c>
      <c r="CU489" s="14" t="n">
        <v>31.326</v>
      </c>
    </row>
    <row r="490">
      <c r="A490" s="14" t="inlineStr">
        <is>
          <t>MWI2023</t>
        </is>
      </c>
      <c r="B490" s="14" t="inlineStr">
        <is>
          <t>MWI</t>
        </is>
      </c>
      <c r="C490" s="14" t="inlineStr">
        <is>
          <t>MWI</t>
        </is>
      </c>
      <c r="D490" s="14" t="inlineStr">
        <is>
          <t>Malawi</t>
        </is>
      </c>
      <c r="E490" s="14" t="n">
        <v>2023</v>
      </c>
      <c r="F490" s="14" t="n">
        <v>0.165</v>
      </c>
      <c r="G490" s="14" t="n">
        <v>6.147</v>
      </c>
      <c r="H490" s="14" t="n">
        <v>1.286</v>
      </c>
      <c r="I490" s="14" t="n">
        <v>0</v>
      </c>
      <c r="J490" s="14" t="n">
        <v>6.147</v>
      </c>
      <c r="K490" s="14" t="n">
        <v>0</v>
      </c>
      <c r="L490" s="14" t="n">
        <v>1</v>
      </c>
      <c r="M490" s="14" t="n">
        <v>7.886</v>
      </c>
      <c r="N490" s="14" t="n">
        <v>3.857</v>
      </c>
      <c r="O490" s="14" t="n">
        <v>0</v>
      </c>
      <c r="P490" s="14" t="n">
        <v>7.886</v>
      </c>
      <c r="Q490" s="14" t="n">
        <v>0</v>
      </c>
      <c r="R490" s="14" t="n">
        <v>1</v>
      </c>
      <c r="S490" s="14" t="n">
        <v>12.575</v>
      </c>
      <c r="T490" s="14" t="n">
        <v>7.714</v>
      </c>
      <c r="U490" s="14" t="n">
        <v>0.23</v>
      </c>
      <c r="V490" s="14" t="n">
        <v>14.65</v>
      </c>
      <c r="W490" s="14" t="n">
        <v>0.165</v>
      </c>
      <c r="X490" s="14" t="n">
        <v>1</v>
      </c>
      <c r="Y490" s="14" t="n">
        <v>12.835</v>
      </c>
      <c r="Z490" s="14" t="n">
        <v>1.735</v>
      </c>
      <c r="AA490" s="14" t="n">
        <v>0</v>
      </c>
      <c r="AB490" s="14" t="n">
        <v>12.835</v>
      </c>
      <c r="AC490" s="14" t="n">
        <v>0</v>
      </c>
      <c r="AD490" s="14" t="n">
        <v>1</v>
      </c>
      <c r="AE490" s="14" t="n">
        <v>14.121</v>
      </c>
      <c r="AF490" s="14" t="n">
        <v>3.302</v>
      </c>
      <c r="AG490" s="14" t="n">
        <v>0</v>
      </c>
      <c r="AH490" s="14" t="n">
        <v>14.121</v>
      </c>
      <c r="AI490" s="14" t="n">
        <v>0</v>
      </c>
      <c r="AJ490" s="14" t="n">
        <v>1</v>
      </c>
      <c r="AK490" s="14" t="n">
        <v>21.835</v>
      </c>
      <c r="AL490" s="14" t="n">
        <v>11.629</v>
      </c>
      <c r="AM490" s="14" t="n">
        <v>0.399</v>
      </c>
      <c r="AN490" s="14" t="n">
        <v>25.437</v>
      </c>
      <c r="AO490" s="14" t="n">
        <v>0.165</v>
      </c>
      <c r="AP490" s="14" t="n">
        <v>1</v>
      </c>
      <c r="AQ490" s="14" t="n">
        <v>0.76</v>
      </c>
      <c r="AR490" s="14" t="n">
        <v>0.129</v>
      </c>
      <c r="AS490" s="14" t="n">
        <v>0.547</v>
      </c>
      <c r="AT490" s="14" t="n">
        <v>1.53</v>
      </c>
      <c r="AU490" s="14" t="n">
        <v>0.17</v>
      </c>
      <c r="AV490" s="14" t="n">
        <v>1</v>
      </c>
      <c r="AW490" s="14" t="n">
        <v>0.8110000000000001</v>
      </c>
      <c r="AX490" s="14" t="n">
        <v>0.129</v>
      </c>
      <c r="AY490" s="14" t="n">
        <v>0.719</v>
      </c>
      <c r="AZ490" s="14" t="n">
        <v>1.79</v>
      </c>
      <c r="BA490" s="14" t="n">
        <v>0.17</v>
      </c>
      <c r="BB490" s="14" t="n">
        <v>1</v>
      </c>
      <c r="BC490" s="14" t="n">
        <v>0.535</v>
      </c>
      <c r="BD490" s="14" t="n">
        <v>0.129</v>
      </c>
      <c r="BE490" s="14" t="n">
        <v>0.62</v>
      </c>
      <c r="BF490" s="14" t="n">
        <v>1.345</v>
      </c>
      <c r="BG490" s="14" t="n">
        <v>0.165</v>
      </c>
      <c r="BH490" s="14" t="n">
        <v>1</v>
      </c>
      <c r="BI490" s="14" t="n">
        <v>0.579</v>
      </c>
      <c r="BJ490" s="14" t="n">
        <v>0.129</v>
      </c>
      <c r="BK490" s="14" t="n">
        <v>0.442</v>
      </c>
      <c r="BL490" s="14" t="n">
        <v>1.19</v>
      </c>
      <c r="BM490" s="14" t="n">
        <v>0.165</v>
      </c>
      <c r="BN490" s="14" t="n">
        <v>1</v>
      </c>
      <c r="BO490" s="14" t="n">
        <v>0</v>
      </c>
      <c r="BP490" s="14" t="n">
        <v>0</v>
      </c>
      <c r="BQ490" s="14" t="n">
        <v>0.136</v>
      </c>
      <c r="BR490" s="14" t="n">
        <v>0</v>
      </c>
      <c r="BS490" s="14" t="n">
        <v>0.833</v>
      </c>
      <c r="BT490" s="14" t="n">
        <v>0</v>
      </c>
      <c r="BU490" s="14" t="n">
        <v>0</v>
      </c>
      <c r="BV490" s="14" t="n">
        <v>0.07099999999999999</v>
      </c>
      <c r="BW490" s="14" t="n">
        <v>0.165</v>
      </c>
      <c r="BX490" s="14" t="n">
        <v>0.833</v>
      </c>
      <c r="BY490" s="14" t="n">
        <v>13.254</v>
      </c>
      <c r="BZ490" s="14" t="n">
        <v>0</v>
      </c>
      <c r="CA490" s="14" t="n">
        <v>13.254</v>
      </c>
      <c r="CB490" s="14" t="n">
        <v>0</v>
      </c>
      <c r="CC490" s="14" t="n">
        <v>83.248</v>
      </c>
      <c r="CD490" s="14" t="n">
        <v>7.95</v>
      </c>
      <c r="CE490" s="14" t="n">
        <v>78.599</v>
      </c>
      <c r="CF490" s="14" t="n">
        <v>188.551</v>
      </c>
      <c r="CG490" s="14" t="n">
        <v>0.165</v>
      </c>
      <c r="CH490" s="14" t="n">
        <v>1</v>
      </c>
      <c r="CI490" s="14" t="n">
        <v>0</v>
      </c>
      <c r="CJ490" s="14" t="n">
        <v>0</v>
      </c>
      <c r="CK490" s="14" t="n">
        <v>0</v>
      </c>
      <c r="CL490" s="14" t="n">
        <v>0</v>
      </c>
      <c r="CM490" s="14" t="n">
        <v>0</v>
      </c>
      <c r="CN490" s="14" t="n">
        <v>0</v>
      </c>
      <c r="CO490" s="14" t="n">
        <v>0</v>
      </c>
      <c r="CP490" s="14" t="n">
        <v>0</v>
      </c>
      <c r="CQ490" s="14" t="n">
        <v>1.348</v>
      </c>
      <c r="CR490" s="14" t="n">
        <v>0</v>
      </c>
      <c r="CS490" s="14" t="n">
        <v>5.37</v>
      </c>
      <c r="CT490" s="14" t="n">
        <v>4.861</v>
      </c>
      <c r="CU490" s="14" t="n">
        <v>11.622</v>
      </c>
    </row>
    <row r="491">
      <c r="A491" s="14" t="inlineStr">
        <is>
          <t>MWI2024</t>
        </is>
      </c>
      <c r="B491" s="14" t="inlineStr">
        <is>
          <t>MWI</t>
        </is>
      </c>
      <c r="C491" s="14" t="inlineStr">
        <is>
          <t>MWI</t>
        </is>
      </c>
      <c r="D491" s="14" t="inlineStr">
        <is>
          <t>Malawi</t>
        </is>
      </c>
      <c r="E491" s="14" t="n">
        <v>2024</v>
      </c>
      <c r="F491" s="14" t="n">
        <v>0.165</v>
      </c>
      <c r="G491" s="14" t="n">
        <v>5.575</v>
      </c>
      <c r="H491" s="14" t="n">
        <v>1.324</v>
      </c>
      <c r="I491" s="14" t="n">
        <v>0</v>
      </c>
      <c r="J491" s="14" t="n">
        <v>5.575</v>
      </c>
      <c r="K491" s="14" t="n">
        <v>0</v>
      </c>
      <c r="L491" s="14" t="n">
        <v>1</v>
      </c>
      <c r="M491" s="14" t="n">
        <v>7.124</v>
      </c>
      <c r="N491" s="14" t="n">
        <v>3.971</v>
      </c>
      <c r="O491" s="14" t="n">
        <v>0</v>
      </c>
      <c r="P491" s="14" t="n">
        <v>7.124</v>
      </c>
      <c r="Q491" s="14" t="n">
        <v>0</v>
      </c>
      <c r="R491" s="14" t="n">
        <v>1</v>
      </c>
      <c r="S491" s="14" t="n">
        <v>12.193</v>
      </c>
      <c r="T491" s="14" t="n">
        <v>7.942</v>
      </c>
      <c r="U491" s="14" t="n">
        <v>0.274</v>
      </c>
      <c r="V491" s="14" t="n">
        <v>14.205</v>
      </c>
      <c r="W491" s="14" t="n">
        <v>0.165</v>
      </c>
      <c r="X491" s="14" t="n">
        <v>1</v>
      </c>
      <c r="Y491" s="14" t="n">
        <v>11.438</v>
      </c>
      <c r="Z491" s="14" t="n">
        <v>1.546</v>
      </c>
      <c r="AA491" s="14" t="n">
        <v>0</v>
      </c>
      <c r="AB491" s="14" t="n">
        <v>11.438</v>
      </c>
      <c r="AC491" s="14" t="n">
        <v>0</v>
      </c>
      <c r="AD491" s="14" t="n">
        <v>1</v>
      </c>
      <c r="AE491" s="14" t="n">
        <v>12.761</v>
      </c>
      <c r="AF491" s="14" t="n">
        <v>2.984</v>
      </c>
      <c r="AG491" s="14" t="n">
        <v>0</v>
      </c>
      <c r="AH491" s="14" t="n">
        <v>12.761</v>
      </c>
      <c r="AI491" s="14" t="n">
        <v>0</v>
      </c>
      <c r="AJ491" s="14" t="n">
        <v>1</v>
      </c>
      <c r="AK491" s="14" t="n">
        <v>20.703</v>
      </c>
      <c r="AL491" s="14" t="n">
        <v>11.026</v>
      </c>
      <c r="AM491" s="14" t="n">
        <v>0.465</v>
      </c>
      <c r="AN491" s="14" t="n">
        <v>24.119</v>
      </c>
      <c r="AO491" s="14" t="n">
        <v>0.165</v>
      </c>
      <c r="AP491" s="14" t="n">
        <v>1</v>
      </c>
      <c r="AQ491" s="14" t="n">
        <v>0.724</v>
      </c>
      <c r="AR491" s="14" t="n">
        <v>0.132</v>
      </c>
      <c r="AS491" s="14" t="n">
        <v>0.532</v>
      </c>
      <c r="AT491" s="14" t="n">
        <v>1.47</v>
      </c>
      <c r="AU491" s="14" t="n">
        <v>0.17</v>
      </c>
      <c r="AV491" s="14" t="n">
        <v>1</v>
      </c>
      <c r="AW491" s="14" t="n">
        <v>0.75</v>
      </c>
      <c r="AX491" s="14" t="n">
        <v>0.132</v>
      </c>
      <c r="AY491" s="14" t="n">
        <v>0.609</v>
      </c>
      <c r="AZ491" s="14" t="n">
        <v>1.59</v>
      </c>
      <c r="BA491" s="14" t="n">
        <v>0.17</v>
      </c>
      <c r="BB491" s="14" t="n">
        <v>1</v>
      </c>
      <c r="BC491" s="14" t="n">
        <v>0.513</v>
      </c>
      <c r="BD491" s="14" t="n">
        <v>0.132</v>
      </c>
      <c r="BE491" s="14" t="n">
        <v>0.437</v>
      </c>
      <c r="BF491" s="14" t="n">
        <v>1.107</v>
      </c>
      <c r="BG491" s="14" t="n">
        <v>0.165</v>
      </c>
      <c r="BH491" s="14" t="n">
        <v>1</v>
      </c>
      <c r="BI491" s="14" t="n">
        <v>0.591</v>
      </c>
      <c r="BJ491" s="14" t="n">
        <v>0.132</v>
      </c>
      <c r="BK491" s="14" t="n">
        <v>0.361</v>
      </c>
      <c r="BL491" s="14" t="n">
        <v>1.11</v>
      </c>
      <c r="BM491" s="14" t="n">
        <v>0.165</v>
      </c>
      <c r="BN491" s="14" t="n">
        <v>1</v>
      </c>
      <c r="BO491" s="14" t="n">
        <v>0</v>
      </c>
      <c r="BP491" s="14" t="n">
        <v>0</v>
      </c>
      <c r="BQ491" s="14" t="n">
        <v>0.159</v>
      </c>
      <c r="BR491" s="14" t="n">
        <v>0</v>
      </c>
      <c r="BS491" s="14" t="n">
        <v>0.833</v>
      </c>
      <c r="BT491" s="14" t="n">
        <v>0</v>
      </c>
      <c r="BU491" s="14" t="n">
        <v>0</v>
      </c>
      <c r="BV491" s="14" t="n">
        <v>0.064</v>
      </c>
      <c r="BW491" s="14" t="n">
        <v>0.165</v>
      </c>
      <c r="BX491" s="14" t="n">
        <v>0.833</v>
      </c>
      <c r="BY491" s="14" t="n">
        <v>13.646</v>
      </c>
      <c r="BZ491" s="14" t="n">
        <v>0</v>
      </c>
      <c r="CA491" s="14" t="n">
        <v>13.646</v>
      </c>
      <c r="CB491" s="14" t="n">
        <v>0</v>
      </c>
      <c r="CC491" s="14" t="n">
        <v>82.58799999999999</v>
      </c>
      <c r="CD491" s="14" t="n">
        <v>7.95</v>
      </c>
      <c r="CE491" s="14" t="n">
        <v>67.48399999999999</v>
      </c>
      <c r="CF491" s="14" t="n">
        <v>174.834</v>
      </c>
      <c r="CG491" s="14" t="n">
        <v>0.165</v>
      </c>
      <c r="CH491" s="14" t="n">
        <v>1</v>
      </c>
      <c r="CI491" s="14" t="n">
        <v>0</v>
      </c>
      <c r="CJ491" s="14" t="n">
        <v>0</v>
      </c>
      <c r="CK491" s="14" t="n">
        <v>0</v>
      </c>
      <c r="CL491" s="14" t="n">
        <v>0</v>
      </c>
      <c r="CM491" s="14" t="n">
        <v>0</v>
      </c>
      <c r="CN491" s="14" t="n">
        <v>0</v>
      </c>
      <c r="CO491" s="14" t="n">
        <v>0</v>
      </c>
      <c r="CP491" s="14" t="n">
        <v>0</v>
      </c>
      <c r="CQ491" s="14" t="n">
        <v>1.387</v>
      </c>
      <c r="CR491" s="14" t="n">
        <v>0</v>
      </c>
      <c r="CS491" s="14" t="n">
        <v>5.529</v>
      </c>
      <c r="CT491" s="14" t="n">
        <v>4.251</v>
      </c>
      <c r="CU491" s="14" t="n">
        <v>10.168</v>
      </c>
    </row>
    <row r="492">
      <c r="A492" s="14" t="inlineStr">
        <is>
          <t>MYS2021</t>
        </is>
      </c>
      <c r="B492" s="14" t="inlineStr">
        <is>
          <t>MYS</t>
        </is>
      </c>
      <c r="C492" s="14" t="inlineStr">
        <is>
          <t>MYS</t>
        </is>
      </c>
      <c r="D492" s="14" t="inlineStr">
        <is>
          <t>Malaysia</t>
        </is>
      </c>
      <c r="E492" s="14" t="n">
        <v>2021</v>
      </c>
      <c r="F492" s="14" t="n">
        <v>0.1</v>
      </c>
      <c r="G492" s="14" t="n">
        <v>4.452</v>
      </c>
      <c r="H492" s="14" t="n">
        <v>1.087</v>
      </c>
      <c r="I492" s="14" t="n">
        <v>0</v>
      </c>
      <c r="J492" s="14" t="n">
        <v>4.452</v>
      </c>
      <c r="K492" s="14" t="n">
        <v>0</v>
      </c>
      <c r="L492" s="14" t="n">
        <v>1</v>
      </c>
      <c r="M492" s="14" t="n">
        <v>7.463</v>
      </c>
      <c r="N492" s="14" t="n">
        <v>3.26</v>
      </c>
      <c r="O492" s="14" t="n">
        <v>0</v>
      </c>
      <c r="P492" s="14" t="n">
        <v>7.463</v>
      </c>
      <c r="Q492" s="14" t="n">
        <v>0</v>
      </c>
      <c r="R492" s="14" t="n">
        <v>1</v>
      </c>
      <c r="S492" s="14" t="n">
        <v>9.884</v>
      </c>
      <c r="T492" s="14" t="n">
        <v>6.519</v>
      </c>
      <c r="U492" s="14" t="n">
        <v>0</v>
      </c>
      <c r="V492" s="14" t="n">
        <v>9.884</v>
      </c>
      <c r="W492" s="14" t="n">
        <v>0</v>
      </c>
      <c r="X492" s="14" t="n">
        <v>1</v>
      </c>
      <c r="Y492" s="14" t="n">
        <v>6.618</v>
      </c>
      <c r="Z492" s="14" t="n">
        <v>0.855</v>
      </c>
      <c r="AA492" s="14" t="n">
        <v>-0.017</v>
      </c>
      <c r="AB492" s="14" t="n">
        <v>6.601</v>
      </c>
      <c r="AC492" s="14" t="n">
        <v>0</v>
      </c>
      <c r="AD492" s="14" t="n">
        <v>1</v>
      </c>
      <c r="AE492" s="14" t="n">
        <v>7.298</v>
      </c>
      <c r="AF492" s="14" t="n">
        <v>1.639</v>
      </c>
      <c r="AG492" s="14" t="n">
        <v>-0.5600000000000001</v>
      </c>
      <c r="AH492" s="14" t="n">
        <v>6.738</v>
      </c>
      <c r="AI492" s="14" t="n">
        <v>0</v>
      </c>
      <c r="AJ492" s="14" t="n">
        <v>1</v>
      </c>
      <c r="AK492" s="14" t="n">
        <v>11.375</v>
      </c>
      <c r="AL492" s="14" t="n">
        <v>5.865</v>
      </c>
      <c r="AM492" s="14" t="n">
        <v>-5.676</v>
      </c>
      <c r="AN492" s="14" t="n">
        <v>6.268</v>
      </c>
      <c r="AO492" s="14" t="n">
        <v>0</v>
      </c>
      <c r="AP492" s="14" t="n">
        <v>0</v>
      </c>
      <c r="AQ492" s="14" t="n">
        <v>0.621</v>
      </c>
      <c r="AR492" s="14" t="n">
        <v>0.114</v>
      </c>
      <c r="AS492" s="14" t="n">
        <v>-0.131</v>
      </c>
      <c r="AT492" s="14" t="n">
        <v>0.489</v>
      </c>
      <c r="AU492" s="14" t="n">
        <v>0</v>
      </c>
      <c r="AV492" s="14" t="n">
        <v>0</v>
      </c>
      <c r="AW492" s="14" t="n">
        <v>0.593</v>
      </c>
      <c r="AX492" s="14" t="n">
        <v>0.114</v>
      </c>
      <c r="AY492" s="14" t="n">
        <v>-0.077</v>
      </c>
      <c r="AZ492" s="14" t="n">
        <v>0.516</v>
      </c>
      <c r="BA492" s="14" t="n">
        <v>0</v>
      </c>
      <c r="BB492" s="14" t="n">
        <v>0</v>
      </c>
      <c r="BC492" s="14" t="n">
        <v>0.44</v>
      </c>
      <c r="BD492" s="14" t="n">
        <v>0.114</v>
      </c>
      <c r="BE492" s="14" t="n">
        <v>-0.09</v>
      </c>
      <c r="BF492" s="14" t="n">
        <v>0.35</v>
      </c>
      <c r="BG492" s="14" t="n">
        <v>0</v>
      </c>
      <c r="BH492" s="14" t="n">
        <v>0</v>
      </c>
      <c r="BI492" s="14" t="n">
        <v>0.5600000000000001</v>
      </c>
      <c r="BJ492" s="14" t="n">
        <v>0.114</v>
      </c>
      <c r="BK492" s="14" t="n">
        <v>0.001</v>
      </c>
      <c r="BL492" s="14" t="n">
        <v>0.5620000000000001</v>
      </c>
      <c r="BM492" s="14" t="n">
        <v>0</v>
      </c>
      <c r="BN492" s="14" t="n">
        <v>1</v>
      </c>
      <c r="BO492" s="14" t="n">
        <v>0</v>
      </c>
      <c r="BP492" s="14" t="n">
        <v>0</v>
      </c>
      <c r="BQ492" s="14" t="n">
        <v>0.092</v>
      </c>
      <c r="BR492" s="14" t="n">
        <v>0</v>
      </c>
      <c r="BS492" s="14" t="n">
        <v>0.333</v>
      </c>
      <c r="BT492" s="14" t="n">
        <v>0</v>
      </c>
      <c r="BU492" s="14" t="n">
        <v>0</v>
      </c>
      <c r="BV492" s="14" t="n">
        <v>0.053</v>
      </c>
      <c r="BW492" s="14" t="n">
        <v>0.1</v>
      </c>
      <c r="BX492" s="14" t="n">
        <v>0.333</v>
      </c>
      <c r="BY492" s="14" t="n">
        <v>11.787</v>
      </c>
      <c r="BZ492" s="14" t="n">
        <v>0</v>
      </c>
      <c r="CA492" s="14" t="n">
        <v>11.787</v>
      </c>
      <c r="CB492" s="14" t="n">
        <v>0</v>
      </c>
      <c r="CC492" s="14" t="n">
        <v>81.69499999999999</v>
      </c>
      <c r="CD492" s="14" t="n">
        <v>7.95</v>
      </c>
      <c r="CE492" s="14" t="n">
        <v>0.211</v>
      </c>
      <c r="CF492" s="14" t="n">
        <v>90.09699999999999</v>
      </c>
      <c r="CG492" s="14" t="n">
        <v>0.1</v>
      </c>
      <c r="CH492" s="14" t="n">
        <v>1</v>
      </c>
      <c r="CI492" s="14" t="n">
        <v>0</v>
      </c>
      <c r="CJ492" s="14" t="n">
        <v>0</v>
      </c>
      <c r="CK492" s="14" t="n">
        <v>0</v>
      </c>
      <c r="CL492" s="14" t="n">
        <v>0</v>
      </c>
      <c r="CM492" s="14" t="n">
        <v>0</v>
      </c>
      <c r="CN492" s="14" t="n">
        <v>0</v>
      </c>
      <c r="CO492" s="14" t="n">
        <v>0</v>
      </c>
      <c r="CP492" s="14" t="n">
        <v>0.099</v>
      </c>
      <c r="CQ492" s="14" t="n">
        <v>1.198</v>
      </c>
      <c r="CR492" s="14" t="n">
        <v>0.8110000000000001</v>
      </c>
      <c r="CS492" s="14" t="n">
        <v>4.606</v>
      </c>
      <c r="CT492" s="14" t="n">
        <v>3.604</v>
      </c>
      <c r="CU492" s="14" t="n">
        <v>14.129</v>
      </c>
    </row>
    <row r="493">
      <c r="A493" s="14" t="inlineStr">
        <is>
          <t>MYS2022</t>
        </is>
      </c>
      <c r="B493" s="14" t="inlineStr">
        <is>
          <t>MYS</t>
        </is>
      </c>
      <c r="C493" s="14" t="inlineStr">
        <is>
          <t>MYS</t>
        </is>
      </c>
      <c r="D493" s="14" t="inlineStr">
        <is>
          <t>Malaysia</t>
        </is>
      </c>
      <c r="E493" s="14" t="n">
        <v>2022</v>
      </c>
      <c r="F493" s="14" t="n">
        <v>0.1</v>
      </c>
      <c r="G493" s="14" t="n">
        <v>8.189</v>
      </c>
      <c r="H493" s="14" t="n">
        <v>1.181</v>
      </c>
      <c r="I493" s="14" t="n">
        <v>0</v>
      </c>
      <c r="J493" s="14" t="n">
        <v>8.189</v>
      </c>
      <c r="K493" s="14" t="n">
        <v>0</v>
      </c>
      <c r="L493" s="14" t="n">
        <v>1</v>
      </c>
      <c r="M493" s="14" t="n">
        <v>9.205</v>
      </c>
      <c r="N493" s="14" t="n">
        <v>3.543</v>
      </c>
      <c r="O493" s="14" t="n">
        <v>0</v>
      </c>
      <c r="P493" s="14" t="n">
        <v>9.205</v>
      </c>
      <c r="Q493" s="14" t="n">
        <v>0</v>
      </c>
      <c r="R493" s="14" t="n">
        <v>1</v>
      </c>
      <c r="S493" s="14" t="n">
        <v>14.094</v>
      </c>
      <c r="T493" s="14" t="n">
        <v>7.086</v>
      </c>
      <c r="U493" s="14" t="n">
        <v>0</v>
      </c>
      <c r="V493" s="14" t="n">
        <v>14.094</v>
      </c>
      <c r="W493" s="14" t="n">
        <v>0</v>
      </c>
      <c r="X493" s="14" t="n">
        <v>1</v>
      </c>
      <c r="Y493" s="14" t="n">
        <v>11.476</v>
      </c>
      <c r="Z493" s="14" t="n">
        <v>1.482</v>
      </c>
      <c r="AA493" s="14" t="n">
        <v>-4.347</v>
      </c>
      <c r="AB493" s="14" t="n">
        <v>7.129</v>
      </c>
      <c r="AC493" s="14" t="n">
        <v>0</v>
      </c>
      <c r="AD493" s="14" t="n">
        <v>1</v>
      </c>
      <c r="AE493" s="14" t="n">
        <v>12.252</v>
      </c>
      <c r="AF493" s="14" t="n">
        <v>2.751</v>
      </c>
      <c r="AG493" s="14" t="n">
        <v>-4.173</v>
      </c>
      <c r="AH493" s="14" t="n">
        <v>8.079000000000001</v>
      </c>
      <c r="AI493" s="14" t="n">
        <v>0</v>
      </c>
      <c r="AJ493" s="14" t="n">
        <v>1</v>
      </c>
      <c r="AK493" s="14" t="n">
        <v>16.907</v>
      </c>
      <c r="AL493" s="14" t="n">
        <v>8.718</v>
      </c>
      <c r="AM493" s="14" t="n">
        <v>-10.079</v>
      </c>
      <c r="AN493" s="14" t="n">
        <v>7.511</v>
      </c>
      <c r="AO493" s="14" t="n">
        <v>0</v>
      </c>
      <c r="AP493" s="14" t="n">
        <v>0</v>
      </c>
      <c r="AQ493" s="14" t="n">
        <v>0.847</v>
      </c>
      <c r="AR493" s="14" t="n">
        <v>0.123</v>
      </c>
      <c r="AS493" s="14" t="n">
        <v>-0.381</v>
      </c>
      <c r="AT493" s="14" t="n">
        <v>0.466</v>
      </c>
      <c r="AU493" s="14" t="n">
        <v>0</v>
      </c>
      <c r="AV493" s="14" t="n">
        <v>0</v>
      </c>
      <c r="AW493" s="14" t="n">
        <v>0.947</v>
      </c>
      <c r="AX493" s="14" t="n">
        <v>0.123</v>
      </c>
      <c r="AY493" s="14" t="n">
        <v>-0.458</v>
      </c>
      <c r="AZ493" s="14" t="n">
        <v>0.489</v>
      </c>
      <c r="BA493" s="14" t="n">
        <v>0</v>
      </c>
      <c r="BB493" s="14" t="n">
        <v>0</v>
      </c>
      <c r="BC493" s="14" t="n">
        <v>0.589</v>
      </c>
      <c r="BD493" s="14" t="n">
        <v>0.123</v>
      </c>
      <c r="BE493" s="14" t="n">
        <v>-0.252</v>
      </c>
      <c r="BF493" s="14" t="n">
        <v>0.337</v>
      </c>
      <c r="BG493" s="14" t="n">
        <v>0</v>
      </c>
      <c r="BH493" s="14" t="n">
        <v>0</v>
      </c>
      <c r="BI493" s="14" t="n">
        <v>0.6889999999999999</v>
      </c>
      <c r="BJ493" s="14" t="n">
        <v>0.123</v>
      </c>
      <c r="BK493" s="14" t="n">
        <v>0.002</v>
      </c>
      <c r="BL493" s="14" t="n">
        <v>0.6909999999999999</v>
      </c>
      <c r="BM493" s="14" t="n">
        <v>0</v>
      </c>
      <c r="BN493" s="14" t="n">
        <v>1</v>
      </c>
      <c r="BO493" s="14" t="n">
        <v>0</v>
      </c>
      <c r="BP493" s="14" t="n">
        <v>-0.014</v>
      </c>
      <c r="BQ493" s="14" t="n">
        <v>0.08599999999999999</v>
      </c>
      <c r="BR493" s="14" t="n">
        <v>0</v>
      </c>
      <c r="BS493" s="14" t="n">
        <v>0.333</v>
      </c>
      <c r="BT493" s="14" t="n">
        <v>0</v>
      </c>
      <c r="BU493" s="14" t="n">
        <v>-0.014</v>
      </c>
      <c r="BV493" s="14" t="n">
        <v>0.05</v>
      </c>
      <c r="BW493" s="14" t="n">
        <v>0.1</v>
      </c>
      <c r="BX493" s="14" t="n">
        <v>0.333</v>
      </c>
      <c r="BY493" s="14" t="n">
        <v>12.729</v>
      </c>
      <c r="BZ493" s="14" t="n">
        <v>0</v>
      </c>
      <c r="CA493" s="14" t="n">
        <v>12.729</v>
      </c>
      <c r="CB493" s="14" t="n">
        <v>0</v>
      </c>
      <c r="CC493" s="14" t="n">
        <v>102.477</v>
      </c>
      <c r="CD493" s="14" t="n">
        <v>7.95</v>
      </c>
      <c r="CE493" s="14" t="n">
        <v>-2.479</v>
      </c>
      <c r="CF493" s="14" t="n">
        <v>109.189</v>
      </c>
      <c r="CG493" s="14" t="n">
        <v>0.1</v>
      </c>
      <c r="CH493" s="14" t="n">
        <v>1</v>
      </c>
      <c r="CI493" s="14" t="n">
        <v>0</v>
      </c>
      <c r="CJ493" s="14" t="n">
        <v>0</v>
      </c>
      <c r="CK493" s="14" t="n">
        <v>0</v>
      </c>
      <c r="CL493" s="14" t="n">
        <v>0</v>
      </c>
      <c r="CM493" s="14" t="n">
        <v>0</v>
      </c>
      <c r="CN493" s="14" t="n">
        <v>0</v>
      </c>
      <c r="CO493" s="14" t="n">
        <v>0</v>
      </c>
      <c r="CP493" s="14" t="n">
        <v>0.08699999999999999</v>
      </c>
      <c r="CQ493" s="14" t="n">
        <v>1.294</v>
      </c>
      <c r="CR493" s="14" t="n">
        <v>0.743</v>
      </c>
      <c r="CS493" s="14" t="n">
        <v>4.974</v>
      </c>
      <c r="CT493" s="14" t="n">
        <v>7.554</v>
      </c>
      <c r="CU493" s="14" t="n">
        <v>28.059</v>
      </c>
    </row>
    <row r="494">
      <c r="A494" s="14" t="inlineStr">
        <is>
          <t>MYS2023</t>
        </is>
      </c>
      <c r="B494" s="14" t="inlineStr">
        <is>
          <t>MYS</t>
        </is>
      </c>
      <c r="C494" s="14" t="inlineStr">
        <is>
          <t>MYS</t>
        </is>
      </c>
      <c r="D494" s="14" t="inlineStr">
        <is>
          <t>Malaysia</t>
        </is>
      </c>
      <c r="E494" s="14" t="n">
        <v>2023</v>
      </c>
      <c r="F494" s="14" t="n">
        <v>0.1</v>
      </c>
      <c r="G494" s="14" t="n">
        <v>5.398</v>
      </c>
      <c r="H494" s="14" t="n">
        <v>1.222</v>
      </c>
      <c r="I494" s="14" t="n">
        <v>0</v>
      </c>
      <c r="J494" s="14" t="n">
        <v>5.398</v>
      </c>
      <c r="K494" s="14" t="n">
        <v>0</v>
      </c>
      <c r="L494" s="14" t="n">
        <v>1</v>
      </c>
      <c r="M494" s="14" t="n">
        <v>7.432</v>
      </c>
      <c r="N494" s="14" t="n">
        <v>3.667</v>
      </c>
      <c r="O494" s="14" t="n">
        <v>0</v>
      </c>
      <c r="P494" s="14" t="n">
        <v>7.432</v>
      </c>
      <c r="Q494" s="14" t="n">
        <v>0</v>
      </c>
      <c r="R494" s="14" t="n">
        <v>1</v>
      </c>
      <c r="S494" s="14" t="n">
        <v>11.509</v>
      </c>
      <c r="T494" s="14" t="n">
        <v>7.334</v>
      </c>
      <c r="U494" s="14" t="n">
        <v>0</v>
      </c>
      <c r="V494" s="14" t="n">
        <v>11.509</v>
      </c>
      <c r="W494" s="14" t="n">
        <v>0</v>
      </c>
      <c r="X494" s="14" t="n">
        <v>1</v>
      </c>
      <c r="Y494" s="14" t="n">
        <v>6.841</v>
      </c>
      <c r="Z494" s="14" t="n">
        <v>0.884</v>
      </c>
      <c r="AA494" s="14" t="n">
        <v>0.582</v>
      </c>
      <c r="AB494" s="14" t="n">
        <v>7.423</v>
      </c>
      <c r="AC494" s="14" t="n">
        <v>0</v>
      </c>
      <c r="AD494" s="14" t="n">
        <v>1</v>
      </c>
      <c r="AE494" s="14" t="n">
        <v>7.623</v>
      </c>
      <c r="AF494" s="14" t="n">
        <v>1.712</v>
      </c>
      <c r="AG494" s="14" t="n">
        <v>0.173</v>
      </c>
      <c r="AH494" s="14" t="n">
        <v>7.796</v>
      </c>
      <c r="AI494" s="14" t="n">
        <v>0</v>
      </c>
      <c r="AJ494" s="14" t="n">
        <v>1</v>
      </c>
      <c r="AK494" s="14" t="n">
        <v>12.312</v>
      </c>
      <c r="AL494" s="14" t="n">
        <v>6.349</v>
      </c>
      <c r="AM494" s="14" t="n">
        <v>-5.723</v>
      </c>
      <c r="AN494" s="14" t="n">
        <v>7.248</v>
      </c>
      <c r="AO494" s="14" t="n">
        <v>0</v>
      </c>
      <c r="AP494" s="14" t="n">
        <v>0</v>
      </c>
      <c r="AQ494" s="14" t="n">
        <v>0.749</v>
      </c>
      <c r="AR494" s="14" t="n">
        <v>0.129</v>
      </c>
      <c r="AS494" s="14" t="n">
        <v>-0.299</v>
      </c>
      <c r="AT494" s="14" t="n">
        <v>0.449</v>
      </c>
      <c r="AU494" s="14" t="n">
        <v>0</v>
      </c>
      <c r="AV494" s="14" t="n">
        <v>0</v>
      </c>
      <c r="AW494" s="14" t="n">
        <v>0.783</v>
      </c>
      <c r="AX494" s="14" t="n">
        <v>0.129</v>
      </c>
      <c r="AY494" s="14" t="n">
        <v>-0.311</v>
      </c>
      <c r="AZ494" s="14" t="n">
        <v>0.471</v>
      </c>
      <c r="BA494" s="14" t="n">
        <v>0</v>
      </c>
      <c r="BB494" s="14" t="n">
        <v>0</v>
      </c>
      <c r="BC494" s="14" t="n">
        <v>0.527</v>
      </c>
      <c r="BD494" s="14" t="n">
        <v>0.129</v>
      </c>
      <c r="BE494" s="14" t="n">
        <v>-0.198</v>
      </c>
      <c r="BF494" s="14" t="n">
        <v>0.329</v>
      </c>
      <c r="BG494" s="14" t="n">
        <v>0</v>
      </c>
      <c r="BH494" s="14" t="n">
        <v>0</v>
      </c>
      <c r="BI494" s="14" t="n">
        <v>0.64</v>
      </c>
      <c r="BJ494" s="14" t="n">
        <v>0.129</v>
      </c>
      <c r="BK494" s="14" t="n">
        <v>0.002</v>
      </c>
      <c r="BL494" s="14" t="n">
        <v>0.641</v>
      </c>
      <c r="BM494" s="14" t="n">
        <v>0</v>
      </c>
      <c r="BN494" s="14" t="n">
        <v>1</v>
      </c>
      <c r="BO494" s="14" t="n">
        <v>0</v>
      </c>
      <c r="BP494" s="14" t="n">
        <v>0</v>
      </c>
      <c r="BQ494" s="14" t="n">
        <v>0.081</v>
      </c>
      <c r="BR494" s="14" t="n">
        <v>0</v>
      </c>
      <c r="BS494" s="14" t="n">
        <v>0.333</v>
      </c>
      <c r="BT494" s="14" t="n">
        <v>0</v>
      </c>
      <c r="BU494" s="14" t="n">
        <v>0</v>
      </c>
      <c r="BV494" s="14" t="n">
        <v>0.046</v>
      </c>
      <c r="BW494" s="14" t="n">
        <v>0.1</v>
      </c>
      <c r="BX494" s="14" t="n">
        <v>0.333</v>
      </c>
      <c r="BY494" s="14" t="n">
        <v>13.254</v>
      </c>
      <c r="BZ494" s="14" t="n">
        <v>0</v>
      </c>
      <c r="CA494" s="14" t="n">
        <v>13.254</v>
      </c>
      <c r="CB494" s="14" t="n">
        <v>0</v>
      </c>
      <c r="CC494" s="14" t="n">
        <v>87.07899999999999</v>
      </c>
      <c r="CD494" s="14" t="n">
        <v>7.95</v>
      </c>
      <c r="CE494" s="14" t="n">
        <v>-2.476</v>
      </c>
      <c r="CF494" s="14" t="n">
        <v>92.044</v>
      </c>
      <c r="CG494" s="14" t="n">
        <v>0.1</v>
      </c>
      <c r="CH494" s="14" t="n">
        <v>1</v>
      </c>
      <c r="CI494" s="14" t="n">
        <v>0</v>
      </c>
      <c r="CJ494" s="14" t="n">
        <v>0</v>
      </c>
      <c r="CK494" s="14" t="n">
        <v>0</v>
      </c>
      <c r="CL494" s="14" t="n">
        <v>0</v>
      </c>
      <c r="CM494" s="14" t="n">
        <v>0</v>
      </c>
      <c r="CN494" s="14" t="n">
        <v>0</v>
      </c>
      <c r="CO494" s="14" t="n">
        <v>0</v>
      </c>
      <c r="CP494" s="14" t="n">
        <v>0.099</v>
      </c>
      <c r="CQ494" s="14" t="n">
        <v>1.348</v>
      </c>
      <c r="CR494" s="14" t="n">
        <v>0.784</v>
      </c>
      <c r="CS494" s="14" t="n">
        <v>5.179</v>
      </c>
      <c r="CT494" s="14" t="n">
        <v>4.484</v>
      </c>
      <c r="CU494" s="14" t="n">
        <v>9.260999999999999</v>
      </c>
    </row>
    <row r="495">
      <c r="A495" s="14" t="inlineStr">
        <is>
          <t>MYS2024</t>
        </is>
      </c>
      <c r="B495" s="14" t="inlineStr">
        <is>
          <t>MYS</t>
        </is>
      </c>
      <c r="C495" s="14" t="inlineStr">
        <is>
          <t>MYS</t>
        </is>
      </c>
      <c r="D495" s="14" t="inlineStr">
        <is>
          <t>Malaysia</t>
        </is>
      </c>
      <c r="E495" s="14" t="n">
        <v>2024</v>
      </c>
      <c r="F495" s="14" t="n">
        <v>0.1</v>
      </c>
      <c r="G495" s="14" t="n">
        <v>4.558</v>
      </c>
      <c r="H495" s="14" t="n">
        <v>1.258</v>
      </c>
      <c r="I495" s="14" t="n">
        <v>0</v>
      </c>
      <c r="J495" s="14" t="n">
        <v>4.558</v>
      </c>
      <c r="K495" s="14" t="n">
        <v>0</v>
      </c>
      <c r="L495" s="14" t="n">
        <v>1</v>
      </c>
      <c r="M495" s="14" t="n">
        <v>6.754</v>
      </c>
      <c r="N495" s="14" t="n">
        <v>3.775</v>
      </c>
      <c r="O495" s="14" t="n">
        <v>0</v>
      </c>
      <c r="P495" s="14" t="n">
        <v>6.754</v>
      </c>
      <c r="Q495" s="14" t="n">
        <v>0</v>
      </c>
      <c r="R495" s="14" t="n">
        <v>1</v>
      </c>
      <c r="S495" s="14" t="n">
        <v>10.851</v>
      </c>
      <c r="T495" s="14" t="n">
        <v>7.55</v>
      </c>
      <c r="U495" s="14" t="n">
        <v>0</v>
      </c>
      <c r="V495" s="14" t="n">
        <v>10.851</v>
      </c>
      <c r="W495" s="14" t="n">
        <v>0</v>
      </c>
      <c r="X495" s="14" t="n">
        <v>1</v>
      </c>
      <c r="Y495" s="14" t="n">
        <v>6.626</v>
      </c>
      <c r="Z495" s="14" t="n">
        <v>0.856</v>
      </c>
      <c r="AA495" s="14" t="n">
        <v>1.017</v>
      </c>
      <c r="AB495" s="14" t="n">
        <v>7.642</v>
      </c>
      <c r="AC495" s="14" t="n">
        <v>0</v>
      </c>
      <c r="AD495" s="14" t="n">
        <v>1</v>
      </c>
      <c r="AE495" s="14" t="n">
        <v>7.43</v>
      </c>
      <c r="AF495" s="14" t="n">
        <v>1.669</v>
      </c>
      <c r="AG495" s="14" t="n">
        <v>0.339</v>
      </c>
      <c r="AH495" s="14" t="n">
        <v>7.769</v>
      </c>
      <c r="AI495" s="14" t="n">
        <v>0</v>
      </c>
      <c r="AJ495" s="14" t="n">
        <v>1</v>
      </c>
      <c r="AK495" s="14" t="n">
        <v>12.258</v>
      </c>
      <c r="AL495" s="14" t="n">
        <v>6.321</v>
      </c>
      <c r="AM495" s="14" t="n">
        <v>-5.692</v>
      </c>
      <c r="AN495" s="14" t="n">
        <v>7.223</v>
      </c>
      <c r="AO495" s="14" t="n">
        <v>0</v>
      </c>
      <c r="AP495" s="14" t="n">
        <v>0</v>
      </c>
      <c r="AQ495" s="14" t="n">
        <v>0.72</v>
      </c>
      <c r="AR495" s="14" t="n">
        <v>0.132</v>
      </c>
      <c r="AS495" s="14" t="n">
        <v>-0.272</v>
      </c>
      <c r="AT495" s="14" t="n">
        <v>0.448</v>
      </c>
      <c r="AU495" s="14" t="n">
        <v>0</v>
      </c>
      <c r="AV495" s="14" t="n">
        <v>0</v>
      </c>
      <c r="AW495" s="14" t="n">
        <v>0.734</v>
      </c>
      <c r="AX495" s="14" t="n">
        <v>0.132</v>
      </c>
      <c r="AY495" s="14" t="n">
        <v>-0.149</v>
      </c>
      <c r="AZ495" s="14" t="n">
        <v>0.585</v>
      </c>
      <c r="BA495" s="14" t="n">
        <v>0</v>
      </c>
      <c r="BB495" s="14" t="n">
        <v>0</v>
      </c>
      <c r="BC495" s="14" t="n">
        <v>0.51</v>
      </c>
      <c r="BD495" s="14" t="n">
        <v>0.132</v>
      </c>
      <c r="BE495" s="14" t="n">
        <v>-0.182</v>
      </c>
      <c r="BF495" s="14" t="n">
        <v>0.329</v>
      </c>
      <c r="BG495" s="14" t="n">
        <v>0</v>
      </c>
      <c r="BH495" s="14" t="n">
        <v>0</v>
      </c>
      <c r="BI495" s="14" t="n">
        <v>0.652</v>
      </c>
      <c r="BJ495" s="14" t="n">
        <v>0.132</v>
      </c>
      <c r="BK495" s="14" t="n">
        <v>0.002</v>
      </c>
      <c r="BL495" s="14" t="n">
        <v>0.654</v>
      </c>
      <c r="BM495" s="14" t="n">
        <v>0</v>
      </c>
      <c r="BN495" s="14" t="n">
        <v>1</v>
      </c>
      <c r="BO495" s="14" t="n">
        <v>0</v>
      </c>
      <c r="BP495" s="14" t="n">
        <v>0</v>
      </c>
      <c r="BQ495" s="14" t="n">
        <v>0.11</v>
      </c>
      <c r="BR495" s="14" t="n">
        <v>0</v>
      </c>
      <c r="BS495" s="14" t="n">
        <v>0.333</v>
      </c>
      <c r="BT495" s="14" t="n">
        <v>0</v>
      </c>
      <c r="BU495" s="14" t="n">
        <v>0</v>
      </c>
      <c r="BV495" s="14" t="n">
        <v>0.043</v>
      </c>
      <c r="BW495" s="14" t="n">
        <v>0.1</v>
      </c>
      <c r="BX495" s="14" t="n">
        <v>0.333</v>
      </c>
      <c r="BY495" s="14" t="n">
        <v>13.646</v>
      </c>
      <c r="BZ495" s="14" t="n">
        <v>0</v>
      </c>
      <c r="CA495" s="14" t="n">
        <v>13.646</v>
      </c>
      <c r="CB495" s="14" t="n">
        <v>0</v>
      </c>
      <c r="CC495" s="14" t="n">
        <v>86.38500000000001</v>
      </c>
      <c r="CD495" s="14" t="n">
        <v>7.95</v>
      </c>
      <c r="CE495" s="14" t="n">
        <v>-2.383</v>
      </c>
      <c r="CF495" s="14" t="n">
        <v>91.161</v>
      </c>
      <c r="CG495" s="14" t="n">
        <v>0.1</v>
      </c>
      <c r="CH495" s="14" t="n">
        <v>1</v>
      </c>
      <c r="CI495" s="14" t="n">
        <v>0</v>
      </c>
      <c r="CJ495" s="14" t="n">
        <v>0</v>
      </c>
      <c r="CK495" s="14" t="n">
        <v>0</v>
      </c>
      <c r="CL495" s="14" t="n">
        <v>0</v>
      </c>
      <c r="CM495" s="14" t="n">
        <v>0</v>
      </c>
      <c r="CN495" s="14" t="n">
        <v>0</v>
      </c>
      <c r="CO495" s="14" t="n">
        <v>0</v>
      </c>
      <c r="CP495" s="14" t="n">
        <v>0.099</v>
      </c>
      <c r="CQ495" s="14" t="n">
        <v>1.387</v>
      </c>
      <c r="CR495" s="14" t="n">
        <v>0.784</v>
      </c>
      <c r="CS495" s="14" t="n">
        <v>5.332</v>
      </c>
      <c r="CT495" s="14" t="n">
        <v>3.509</v>
      </c>
      <c r="CU495" s="14" t="n">
        <v>7.598</v>
      </c>
    </row>
    <row r="496">
      <c r="A496" s="14" t="inlineStr">
        <is>
          <t>MDV2021</t>
        </is>
      </c>
      <c r="B496" s="14" t="inlineStr">
        <is>
          <t>MDV</t>
        </is>
      </c>
      <c r="C496" s="14" t="inlineStr">
        <is>
          <t>MDV</t>
        </is>
      </c>
      <c r="D496" s="14" t="inlineStr">
        <is>
          <t>Maldives</t>
        </is>
      </c>
      <c r="E496" s="14" t="n">
        <v>2021</v>
      </c>
      <c r="F496" s="14" t="n">
        <v>0.06</v>
      </c>
      <c r="G496" s="14" t="n">
        <v>4.747</v>
      </c>
      <c r="H496" s="14" t="n">
        <v>1.143</v>
      </c>
      <c r="I496" s="14" t="n">
        <v>0</v>
      </c>
      <c r="J496" s="14" t="n">
        <v>4.747</v>
      </c>
      <c r="K496" s="14" t="n">
        <v>0</v>
      </c>
      <c r="L496" s="14" t="n">
        <v>1</v>
      </c>
      <c r="M496" s="14" t="n">
        <v>7.964</v>
      </c>
      <c r="N496" s="14" t="n">
        <v>3.43</v>
      </c>
      <c r="O496" s="14" t="n">
        <v>0</v>
      </c>
      <c r="P496" s="14" t="n">
        <v>7.964</v>
      </c>
      <c r="Q496" s="14" t="n">
        <v>0</v>
      </c>
      <c r="R496" s="14" t="n">
        <v>1</v>
      </c>
      <c r="S496" s="14" t="n">
        <v>10.464</v>
      </c>
      <c r="T496" s="14" t="n">
        <v>6.86</v>
      </c>
      <c r="U496" s="14" t="n">
        <v>0</v>
      </c>
      <c r="V496" s="14" t="n">
        <v>11.092</v>
      </c>
      <c r="W496" s="14" t="n">
        <v>0.06</v>
      </c>
      <c r="X496" s="14" t="n">
        <v>1</v>
      </c>
      <c r="Y496" s="14" t="n">
        <v>17.987</v>
      </c>
      <c r="Z496" s="14" t="n">
        <v>2.1</v>
      </c>
      <c r="AA496" s="14" t="n">
        <v>0</v>
      </c>
      <c r="AB496" s="14" t="n">
        <v>17.987</v>
      </c>
      <c r="AC496" s="14" t="n">
        <v>0</v>
      </c>
      <c r="AD496" s="14" t="n">
        <v>1</v>
      </c>
      <c r="AE496" s="14" t="n">
        <v>19.13</v>
      </c>
      <c r="AF496" s="14" t="n">
        <v>3.956</v>
      </c>
      <c r="AG496" s="14" t="n">
        <v>0</v>
      </c>
      <c r="AH496" s="14" t="n">
        <v>19.13</v>
      </c>
      <c r="AI496" s="14" t="n">
        <v>0</v>
      </c>
      <c r="AJ496" s="14" t="n">
        <v>1</v>
      </c>
      <c r="AK496" s="14" t="n">
        <v>25.99</v>
      </c>
      <c r="AL496" s="14" t="n">
        <v>12.953</v>
      </c>
      <c r="AM496" s="14" t="n">
        <v>0</v>
      </c>
      <c r="AN496" s="14" t="n">
        <v>27.549</v>
      </c>
      <c r="AO496" s="14" t="n">
        <v>0.06</v>
      </c>
      <c r="AP496" s="14" t="n">
        <v>1</v>
      </c>
      <c r="AQ496" s="14" t="n">
        <v>0.621</v>
      </c>
      <c r="AR496" s="14" t="n">
        <v>0.114</v>
      </c>
      <c r="AS496" s="14" t="n">
        <v>0.128</v>
      </c>
      <c r="AT496" s="14" t="n">
        <v>0.748</v>
      </c>
      <c r="AU496" s="14" t="n">
        <v>0</v>
      </c>
      <c r="AV496" s="14" t="n">
        <v>1</v>
      </c>
      <c r="AW496" s="14" t="n">
        <v>0.593</v>
      </c>
      <c r="AX496" s="14" t="n">
        <v>0.114</v>
      </c>
      <c r="AY496" s="14" t="n">
        <v>0.093</v>
      </c>
      <c r="AZ496" s="14" t="n">
        <v>0.6860000000000001</v>
      </c>
      <c r="BA496" s="14" t="n">
        <v>0</v>
      </c>
      <c r="BB496" s="14" t="n">
        <v>1</v>
      </c>
      <c r="BC496" s="14" t="n">
        <v>0.44</v>
      </c>
      <c r="BD496" s="14" t="n">
        <v>0.114</v>
      </c>
      <c r="BE496" s="14" t="n">
        <v>0.419</v>
      </c>
      <c r="BF496" s="14" t="n">
        <v>0.911</v>
      </c>
      <c r="BG496" s="14" t="n">
        <v>0.06</v>
      </c>
      <c r="BH496" s="14" t="n">
        <v>1</v>
      </c>
      <c r="BI496" s="14" t="n">
        <v>0.5600000000000001</v>
      </c>
      <c r="BJ496" s="14" t="n">
        <v>0.114</v>
      </c>
      <c r="BK496" s="14" t="n">
        <v>0</v>
      </c>
      <c r="BL496" s="14" t="n">
        <v>0.594</v>
      </c>
      <c r="BM496" s="14" t="n">
        <v>0.06</v>
      </c>
      <c r="BN496" s="14" t="n">
        <v>1</v>
      </c>
      <c r="BO496" s="14" t="n">
        <v>0</v>
      </c>
      <c r="BP496" s="14" t="n">
        <v>0</v>
      </c>
      <c r="BQ496" s="14" t="n">
        <v>0.215</v>
      </c>
      <c r="BR496" s="14" t="n">
        <v>0</v>
      </c>
      <c r="BS496" s="14" t="n">
        <v>0.833</v>
      </c>
      <c r="BT496" s="14" t="n">
        <v>0</v>
      </c>
      <c r="BU496" s="14" t="n">
        <v>0</v>
      </c>
      <c r="BV496" s="14" t="n">
        <v>0.15</v>
      </c>
      <c r="BW496" s="14" t="n">
        <v>0</v>
      </c>
      <c r="BX496" s="14" t="n">
        <v>0.833</v>
      </c>
      <c r="BY496" s="14" t="n">
        <v>11.787</v>
      </c>
      <c r="BZ496" s="14" t="n">
        <v>0</v>
      </c>
      <c r="CA496" s="14" t="n">
        <v>11.787</v>
      </c>
      <c r="CB496" s="14" t="n">
        <v>0</v>
      </c>
      <c r="CC496" s="14" t="n">
        <v>81.69499999999999</v>
      </c>
      <c r="CD496" s="14" t="n">
        <v>7.95</v>
      </c>
      <c r="CE496" s="14" t="n">
        <v>0</v>
      </c>
      <c r="CF496" s="14" t="n">
        <v>86.59699999999999</v>
      </c>
      <c r="CG496" s="14" t="n">
        <v>0.06</v>
      </c>
      <c r="CH496" s="14" t="n">
        <v>1</v>
      </c>
      <c r="CI496" s="14" t="n">
        <v>0</v>
      </c>
      <c r="CJ496" s="14" t="n">
        <v>0</v>
      </c>
      <c r="CK496" s="14" t="n">
        <v>0</v>
      </c>
      <c r="CL496" s="14" t="n">
        <v>0</v>
      </c>
      <c r="CM496" s="14" t="n">
        <v>0</v>
      </c>
      <c r="CN496" s="14" t="n">
        <v>0</v>
      </c>
      <c r="CO496" s="14" t="n">
        <v>0</v>
      </c>
      <c r="CP496" s="14" t="n">
        <v>0</v>
      </c>
      <c r="CQ496" s="14" t="n">
        <v>1.198</v>
      </c>
      <c r="CR496" s="14" t="n">
        <v>0</v>
      </c>
      <c r="CS496" s="14" t="n">
        <v>4.776</v>
      </c>
      <c r="CT496" s="14" t="n">
        <v>3.604</v>
      </c>
      <c r="CU496" s="14" t="n">
        <v>16.843</v>
      </c>
    </row>
    <row r="497">
      <c r="A497" s="14" t="inlineStr">
        <is>
          <t>MDV2022</t>
        </is>
      </c>
      <c r="B497" s="14" t="inlineStr">
        <is>
          <t>MDV</t>
        </is>
      </c>
      <c r="C497" s="14" t="inlineStr">
        <is>
          <t>MDV</t>
        </is>
      </c>
      <c r="D497" s="14" t="inlineStr">
        <is>
          <t>Maldives</t>
        </is>
      </c>
      <c r="E497" s="14" t="n">
        <v>2022</v>
      </c>
      <c r="F497" s="14" t="n">
        <v>0.06</v>
      </c>
      <c r="G497" s="14" t="n">
        <v>8.788</v>
      </c>
      <c r="H497" s="14" t="n">
        <v>1.235</v>
      </c>
      <c r="I497" s="14" t="n">
        <v>0</v>
      </c>
      <c r="J497" s="14" t="n">
        <v>8.788</v>
      </c>
      <c r="K497" s="14" t="n">
        <v>0</v>
      </c>
      <c r="L497" s="14" t="n">
        <v>1</v>
      </c>
      <c r="M497" s="14" t="n">
        <v>9.782999999999999</v>
      </c>
      <c r="N497" s="14" t="n">
        <v>3.704</v>
      </c>
      <c r="O497" s="14" t="n">
        <v>0</v>
      </c>
      <c r="P497" s="14" t="n">
        <v>9.782999999999999</v>
      </c>
      <c r="Q497" s="14" t="n">
        <v>0</v>
      </c>
      <c r="R497" s="14" t="n">
        <v>1</v>
      </c>
      <c r="S497" s="14" t="n">
        <v>14.962</v>
      </c>
      <c r="T497" s="14" t="n">
        <v>7.408</v>
      </c>
      <c r="U497" s="14" t="n">
        <v>0.066</v>
      </c>
      <c r="V497" s="14" t="n">
        <v>15.86</v>
      </c>
      <c r="W497" s="14" t="n">
        <v>0.06</v>
      </c>
      <c r="X497" s="14" t="n">
        <v>1</v>
      </c>
      <c r="Y497" s="14" t="n">
        <v>31.383</v>
      </c>
      <c r="Z497" s="14" t="n">
        <v>3.665</v>
      </c>
      <c r="AA497" s="14" t="n">
        <v>0</v>
      </c>
      <c r="AB497" s="14" t="n">
        <v>31.383</v>
      </c>
      <c r="AC497" s="14" t="n">
        <v>0</v>
      </c>
      <c r="AD497" s="14" t="n">
        <v>1</v>
      </c>
      <c r="AE497" s="14" t="n">
        <v>32.618</v>
      </c>
      <c r="AF497" s="14" t="n">
        <v>6.745</v>
      </c>
      <c r="AG497" s="14" t="n">
        <v>0</v>
      </c>
      <c r="AH497" s="14" t="n">
        <v>32.618</v>
      </c>
      <c r="AI497" s="14" t="n">
        <v>0</v>
      </c>
      <c r="AJ497" s="14" t="n">
        <v>1</v>
      </c>
      <c r="AK497" s="14" t="n">
        <v>40.026</v>
      </c>
      <c r="AL497" s="14" t="n">
        <v>19.948</v>
      </c>
      <c r="AM497" s="14" t="n">
        <v>0.178</v>
      </c>
      <c r="AN497" s="14" t="n">
        <v>42.428</v>
      </c>
      <c r="AO497" s="14" t="n">
        <v>0.06</v>
      </c>
      <c r="AP497" s="14" t="n">
        <v>1</v>
      </c>
      <c r="AQ497" s="14" t="n">
        <v>0.847</v>
      </c>
      <c r="AR497" s="14" t="n">
        <v>0.123</v>
      </c>
      <c r="AS497" s="14" t="n">
        <v>0.138</v>
      </c>
      <c r="AT497" s="14" t="n">
        <v>0.985</v>
      </c>
      <c r="AU497" s="14" t="n">
        <v>0</v>
      </c>
      <c r="AV497" s="14" t="n">
        <v>1</v>
      </c>
      <c r="AW497" s="14" t="n">
        <v>0.947</v>
      </c>
      <c r="AX497" s="14" t="n">
        <v>0.123</v>
      </c>
      <c r="AY497" s="14" t="n">
        <v>0.053</v>
      </c>
      <c r="AZ497" s="14" t="n">
        <v>1</v>
      </c>
      <c r="BA497" s="14" t="n">
        <v>0</v>
      </c>
      <c r="BB497" s="14" t="n">
        <v>1</v>
      </c>
      <c r="BC497" s="14" t="n">
        <v>0.589</v>
      </c>
      <c r="BD497" s="14" t="n">
        <v>0.123</v>
      </c>
      <c r="BE497" s="14" t="n">
        <v>0.451</v>
      </c>
      <c r="BF497" s="14" t="n">
        <v>1.097</v>
      </c>
      <c r="BG497" s="14" t="n">
        <v>0.06</v>
      </c>
      <c r="BH497" s="14" t="n">
        <v>1</v>
      </c>
      <c r="BI497" s="14" t="n">
        <v>0.6889999999999999</v>
      </c>
      <c r="BJ497" s="14" t="n">
        <v>0.123</v>
      </c>
      <c r="BK497" s="14" t="n">
        <v>0.003</v>
      </c>
      <c r="BL497" s="14" t="n">
        <v>0.73</v>
      </c>
      <c r="BM497" s="14" t="n">
        <v>0.06</v>
      </c>
      <c r="BN497" s="14" t="n">
        <v>1</v>
      </c>
      <c r="BO497" s="14" t="n">
        <v>0</v>
      </c>
      <c r="BP497" s="14" t="n">
        <v>0</v>
      </c>
      <c r="BQ497" s="14" t="n">
        <v>0.232</v>
      </c>
      <c r="BR497" s="14" t="n">
        <v>0</v>
      </c>
      <c r="BS497" s="14" t="n">
        <v>0.833</v>
      </c>
      <c r="BT497" s="14" t="n">
        <v>0</v>
      </c>
      <c r="BU497" s="14" t="n">
        <v>0</v>
      </c>
      <c r="BV497" s="14" t="n">
        <v>0.128</v>
      </c>
      <c r="BW497" s="14" t="n">
        <v>0</v>
      </c>
      <c r="BX497" s="14" t="n">
        <v>0.833</v>
      </c>
      <c r="BY497" s="14" t="n">
        <v>12.729</v>
      </c>
      <c r="BZ497" s="14" t="n">
        <v>0</v>
      </c>
      <c r="CA497" s="14" t="n">
        <v>12.729</v>
      </c>
      <c r="CB497" s="14" t="n">
        <v>0</v>
      </c>
      <c r="CC497" s="14" t="n">
        <v>102.477</v>
      </c>
      <c r="CD497" s="14" t="n">
        <v>7.95</v>
      </c>
      <c r="CE497" s="14" t="n">
        <v>0.455</v>
      </c>
      <c r="CF497" s="14" t="n">
        <v>108.625</v>
      </c>
      <c r="CG497" s="14" t="n">
        <v>0.06</v>
      </c>
      <c r="CH497" s="14" t="n">
        <v>1</v>
      </c>
      <c r="CI497" s="14" t="n">
        <v>0</v>
      </c>
      <c r="CJ497" s="14" t="n">
        <v>0</v>
      </c>
      <c r="CK497" s="14" t="n">
        <v>0</v>
      </c>
      <c r="CL497" s="14" t="n">
        <v>0</v>
      </c>
      <c r="CM497" s="14" t="n">
        <v>0</v>
      </c>
      <c r="CN497" s="14" t="n">
        <v>0</v>
      </c>
      <c r="CO497" s="14" t="n">
        <v>0</v>
      </c>
      <c r="CP497" s="14" t="n">
        <v>0</v>
      </c>
      <c r="CQ497" s="14" t="n">
        <v>1.294</v>
      </c>
      <c r="CR497" s="14" t="n">
        <v>0</v>
      </c>
      <c r="CS497" s="14" t="n">
        <v>5.158</v>
      </c>
      <c r="CT497" s="14" t="n">
        <v>7.554</v>
      </c>
      <c r="CU497" s="14" t="n">
        <v>30.149</v>
      </c>
    </row>
    <row r="498">
      <c r="A498" s="14" t="inlineStr">
        <is>
          <t>MDV2023</t>
        </is>
      </c>
      <c r="B498" s="14" t="inlineStr">
        <is>
          <t>MDV</t>
        </is>
      </c>
      <c r="C498" s="14" t="inlineStr">
        <is>
          <t>MDV</t>
        </is>
      </c>
      <c r="D498" s="14" t="inlineStr">
        <is>
          <t>Maldives</t>
        </is>
      </c>
      <c r="E498" s="14" t="n">
        <v>2023</v>
      </c>
      <c r="F498" s="14" t="n">
        <v>0.06</v>
      </c>
      <c r="G498" s="14" t="n">
        <v>5.77</v>
      </c>
      <c r="H498" s="14" t="n">
        <v>1.286</v>
      </c>
      <c r="I498" s="14" t="n">
        <v>0</v>
      </c>
      <c r="J498" s="14" t="n">
        <v>5.77</v>
      </c>
      <c r="K498" s="14" t="n">
        <v>0</v>
      </c>
      <c r="L498" s="14" t="n">
        <v>1</v>
      </c>
      <c r="M498" s="14" t="n">
        <v>7.886</v>
      </c>
      <c r="N498" s="14" t="n">
        <v>3.857</v>
      </c>
      <c r="O498" s="14" t="n">
        <v>0</v>
      </c>
      <c r="P498" s="14" t="n">
        <v>7.886</v>
      </c>
      <c r="Q498" s="14" t="n">
        <v>0</v>
      </c>
      <c r="R498" s="14" t="n">
        <v>1</v>
      </c>
      <c r="S498" s="14" t="n">
        <v>12.198</v>
      </c>
      <c r="T498" s="14" t="n">
        <v>7.714</v>
      </c>
      <c r="U498" s="14" t="n">
        <v>0.081</v>
      </c>
      <c r="V498" s="14" t="n">
        <v>12.93</v>
      </c>
      <c r="W498" s="14" t="n">
        <v>0.06</v>
      </c>
      <c r="X498" s="14" t="n">
        <v>1</v>
      </c>
      <c r="Y498" s="14" t="n">
        <v>13.678</v>
      </c>
      <c r="Z498" s="14" t="n">
        <v>1.597</v>
      </c>
      <c r="AA498" s="14" t="n">
        <v>0</v>
      </c>
      <c r="AB498" s="14" t="n">
        <v>13.678</v>
      </c>
      <c r="AC498" s="14" t="n">
        <v>0</v>
      </c>
      <c r="AD498" s="14" t="n">
        <v>1</v>
      </c>
      <c r="AE498" s="14" t="n">
        <v>14.963</v>
      </c>
      <c r="AF498" s="14" t="n">
        <v>3.094</v>
      </c>
      <c r="AG498" s="14" t="n">
        <v>0</v>
      </c>
      <c r="AH498" s="14" t="n">
        <v>14.963</v>
      </c>
      <c r="AI498" s="14" t="n">
        <v>0</v>
      </c>
      <c r="AJ498" s="14" t="n">
        <v>1</v>
      </c>
      <c r="AK498" s="14" t="n">
        <v>22.677</v>
      </c>
      <c r="AL498" s="14" t="n">
        <v>11.302</v>
      </c>
      <c r="AM498" s="14" t="n">
        <v>0.151</v>
      </c>
      <c r="AN498" s="14" t="n">
        <v>24.038</v>
      </c>
      <c r="AO498" s="14" t="n">
        <v>0.06</v>
      </c>
      <c r="AP498" s="14" t="n">
        <v>1</v>
      </c>
      <c r="AQ498" s="14" t="n">
        <v>0.749</v>
      </c>
      <c r="AR498" s="14" t="n">
        <v>0.129</v>
      </c>
      <c r="AS498" s="14" t="n">
        <v>0.144</v>
      </c>
      <c r="AT498" s="14" t="n">
        <v>0.892</v>
      </c>
      <c r="AU498" s="14" t="n">
        <v>0</v>
      </c>
      <c r="AV498" s="14" t="n">
        <v>1</v>
      </c>
      <c r="AW498" s="14" t="n">
        <v>0.783</v>
      </c>
      <c r="AX498" s="14" t="n">
        <v>0.129</v>
      </c>
      <c r="AY498" s="14" t="n">
        <v>0.24</v>
      </c>
      <c r="AZ498" s="14" t="n">
        <v>1.022</v>
      </c>
      <c r="BA498" s="14" t="n">
        <v>0</v>
      </c>
      <c r="BB498" s="14" t="n">
        <v>1</v>
      </c>
      <c r="BC498" s="14" t="n">
        <v>0.527</v>
      </c>
      <c r="BD498" s="14" t="n">
        <v>0.129</v>
      </c>
      <c r="BE498" s="14" t="n">
        <v>0.476</v>
      </c>
      <c r="BF498" s="14" t="n">
        <v>1.057</v>
      </c>
      <c r="BG498" s="14" t="n">
        <v>0.06</v>
      </c>
      <c r="BH498" s="14" t="n">
        <v>1</v>
      </c>
      <c r="BI498" s="14" t="n">
        <v>0.64</v>
      </c>
      <c r="BJ498" s="14" t="n">
        <v>0.129</v>
      </c>
      <c r="BK498" s="14" t="n">
        <v>0.004</v>
      </c>
      <c r="BL498" s="14" t="n">
        <v>0.678</v>
      </c>
      <c r="BM498" s="14" t="n">
        <v>0.06</v>
      </c>
      <c r="BN498" s="14" t="n">
        <v>1</v>
      </c>
      <c r="BO498" s="14" t="n">
        <v>0</v>
      </c>
      <c r="BP498" s="14" t="n">
        <v>0</v>
      </c>
      <c r="BQ498" s="14" t="n">
        <v>0.242</v>
      </c>
      <c r="BR498" s="14" t="n">
        <v>0</v>
      </c>
      <c r="BS498" s="14" t="n">
        <v>0.833</v>
      </c>
      <c r="BT498" s="14" t="n">
        <v>0</v>
      </c>
      <c r="BU498" s="14" t="n">
        <v>0</v>
      </c>
      <c r="BV498" s="14" t="n">
        <v>0.101</v>
      </c>
      <c r="BW498" s="14" t="n">
        <v>0</v>
      </c>
      <c r="BX498" s="14" t="n">
        <v>0.833</v>
      </c>
      <c r="BY498" s="14" t="n">
        <v>13.254</v>
      </c>
      <c r="BZ498" s="14" t="n">
        <v>0</v>
      </c>
      <c r="CA498" s="14" t="n">
        <v>13.254</v>
      </c>
      <c r="CB498" s="14" t="n">
        <v>0</v>
      </c>
      <c r="CC498" s="14" t="n">
        <v>87.07899999999999</v>
      </c>
      <c r="CD498" s="14" t="n">
        <v>7.95</v>
      </c>
      <c r="CE498" s="14" t="n">
        <v>0.578</v>
      </c>
      <c r="CF498" s="14" t="n">
        <v>92.304</v>
      </c>
      <c r="CG498" s="14" t="n">
        <v>0.06</v>
      </c>
      <c r="CH498" s="14" t="n">
        <v>1</v>
      </c>
      <c r="CI498" s="14" t="n">
        <v>0</v>
      </c>
      <c r="CJ498" s="14" t="n">
        <v>0</v>
      </c>
      <c r="CK498" s="14" t="n">
        <v>0</v>
      </c>
      <c r="CL498" s="14" t="n">
        <v>0</v>
      </c>
      <c r="CM498" s="14" t="n">
        <v>0</v>
      </c>
      <c r="CN498" s="14" t="n">
        <v>0</v>
      </c>
      <c r="CO498" s="14" t="n">
        <v>0</v>
      </c>
      <c r="CP498" s="14" t="n">
        <v>0</v>
      </c>
      <c r="CQ498" s="14" t="n">
        <v>1.348</v>
      </c>
      <c r="CR498" s="14" t="n">
        <v>0</v>
      </c>
      <c r="CS498" s="14" t="n">
        <v>5.37</v>
      </c>
      <c r="CT498" s="14" t="n">
        <v>4.484</v>
      </c>
      <c r="CU498" s="14" t="n">
        <v>12.392</v>
      </c>
    </row>
    <row r="499">
      <c r="A499" s="14" t="inlineStr">
        <is>
          <t>MDV2024</t>
        </is>
      </c>
      <c r="B499" s="14" t="inlineStr">
        <is>
          <t>MDV</t>
        </is>
      </c>
      <c r="C499" s="14" t="inlineStr">
        <is>
          <t>MDV</t>
        </is>
      </c>
      <c r="D499" s="14" t="inlineStr">
        <is>
          <t>Maldives</t>
        </is>
      </c>
      <c r="E499" s="14" t="n">
        <v>2024</v>
      </c>
      <c r="F499" s="14" t="n">
        <v>0.06</v>
      </c>
      <c r="G499" s="14" t="n">
        <v>4.833</v>
      </c>
      <c r="H499" s="14" t="n">
        <v>1.324</v>
      </c>
      <c r="I499" s="14" t="n">
        <v>0</v>
      </c>
      <c r="J499" s="14" t="n">
        <v>4.833</v>
      </c>
      <c r="K499" s="14" t="n">
        <v>0</v>
      </c>
      <c r="L499" s="14" t="n">
        <v>1</v>
      </c>
      <c r="M499" s="14" t="n">
        <v>7.124</v>
      </c>
      <c r="N499" s="14" t="n">
        <v>3.971</v>
      </c>
      <c r="O499" s="14" t="n">
        <v>0</v>
      </c>
      <c r="P499" s="14" t="n">
        <v>7.124</v>
      </c>
      <c r="Q499" s="14" t="n">
        <v>0</v>
      </c>
      <c r="R499" s="14" t="n">
        <v>1</v>
      </c>
      <c r="S499" s="14" t="n">
        <v>11.451</v>
      </c>
      <c r="T499" s="14" t="n">
        <v>7.942</v>
      </c>
      <c r="U499" s="14" t="n">
        <v>0.094</v>
      </c>
      <c r="V499" s="14" t="n">
        <v>12.138</v>
      </c>
      <c r="W499" s="14" t="n">
        <v>0.06</v>
      </c>
      <c r="X499" s="14" t="n">
        <v>1</v>
      </c>
      <c r="Y499" s="14" t="n">
        <v>12.116</v>
      </c>
      <c r="Z499" s="14" t="n">
        <v>1.415</v>
      </c>
      <c r="AA499" s="14" t="n">
        <v>0</v>
      </c>
      <c r="AB499" s="14" t="n">
        <v>12.116</v>
      </c>
      <c r="AC499" s="14" t="n">
        <v>0</v>
      </c>
      <c r="AD499" s="14" t="n">
        <v>1</v>
      </c>
      <c r="AE499" s="14" t="n">
        <v>13.439</v>
      </c>
      <c r="AF499" s="14" t="n">
        <v>2.779</v>
      </c>
      <c r="AG499" s="14" t="n">
        <v>0</v>
      </c>
      <c r="AH499" s="14" t="n">
        <v>13.439</v>
      </c>
      <c r="AI499" s="14" t="n">
        <v>0</v>
      </c>
      <c r="AJ499" s="14" t="n">
        <v>1</v>
      </c>
      <c r="AK499" s="14" t="n">
        <v>21.381</v>
      </c>
      <c r="AL499" s="14" t="n">
        <v>10.656</v>
      </c>
      <c r="AM499" s="14" t="n">
        <v>0.175</v>
      </c>
      <c r="AN499" s="14" t="n">
        <v>22.664</v>
      </c>
      <c r="AO499" s="14" t="n">
        <v>0.06</v>
      </c>
      <c r="AP499" s="14" t="n">
        <v>1</v>
      </c>
      <c r="AQ499" s="14" t="n">
        <v>0.72</v>
      </c>
      <c r="AR499" s="14" t="n">
        <v>0.132</v>
      </c>
      <c r="AS499" s="14" t="n">
        <v>0.148</v>
      </c>
      <c r="AT499" s="14" t="n">
        <v>0.868</v>
      </c>
      <c r="AU499" s="14" t="n">
        <v>0</v>
      </c>
      <c r="AV499" s="14" t="n">
        <v>1</v>
      </c>
      <c r="AW499" s="14" t="n">
        <v>0.734</v>
      </c>
      <c r="AX499" s="14" t="n">
        <v>0.132</v>
      </c>
      <c r="AY499" s="14" t="n">
        <v>0.201</v>
      </c>
      <c r="AZ499" s="14" t="n">
        <v>0.9350000000000001</v>
      </c>
      <c r="BA499" s="14" t="n">
        <v>0</v>
      </c>
      <c r="BB499" s="14" t="n">
        <v>1</v>
      </c>
      <c r="BC499" s="14" t="n">
        <v>0.51</v>
      </c>
      <c r="BD499" s="14" t="n">
        <v>0.132</v>
      </c>
      <c r="BE499" s="14" t="n">
        <v>0.493</v>
      </c>
      <c r="BF499" s="14" t="n">
        <v>1.055</v>
      </c>
      <c r="BG499" s="14" t="n">
        <v>0.06</v>
      </c>
      <c r="BH499" s="14" t="n">
        <v>1</v>
      </c>
      <c r="BI499" s="14" t="n">
        <v>0.652</v>
      </c>
      <c r="BJ499" s="14" t="n">
        <v>0.132</v>
      </c>
      <c r="BK499" s="14" t="n">
        <v>0.005</v>
      </c>
      <c r="BL499" s="14" t="n">
        <v>0.6909999999999999</v>
      </c>
      <c r="BM499" s="14" t="n">
        <v>0.06</v>
      </c>
      <c r="BN499" s="14" t="n">
        <v>1</v>
      </c>
      <c r="BO499" s="14" t="n">
        <v>0</v>
      </c>
      <c r="BP499" s="14" t="n">
        <v>0</v>
      </c>
      <c r="BQ499" s="14" t="n">
        <v>0.249</v>
      </c>
      <c r="BR499" s="14" t="n">
        <v>0</v>
      </c>
      <c r="BS499" s="14" t="n">
        <v>0.833</v>
      </c>
      <c r="BT499" s="14" t="n">
        <v>0</v>
      </c>
      <c r="BU499" s="14" t="n">
        <v>0</v>
      </c>
      <c r="BV499" s="14" t="n">
        <v>0.106</v>
      </c>
      <c r="BW499" s="14" t="n">
        <v>0</v>
      </c>
      <c r="BX499" s="14" t="n">
        <v>0.833</v>
      </c>
      <c r="BY499" s="14" t="n">
        <v>13.646</v>
      </c>
      <c r="BZ499" s="14" t="n">
        <v>0</v>
      </c>
      <c r="CA499" s="14" t="n">
        <v>13.646</v>
      </c>
      <c r="CB499" s="14" t="n">
        <v>0</v>
      </c>
      <c r="CC499" s="14" t="n">
        <v>86.38500000000001</v>
      </c>
      <c r="CD499" s="14" t="n">
        <v>7.95</v>
      </c>
      <c r="CE499" s="14" t="n">
        <v>0.706</v>
      </c>
      <c r="CF499" s="14" t="n">
        <v>91.569</v>
      </c>
      <c r="CG499" s="14" t="n">
        <v>0.06</v>
      </c>
      <c r="CH499" s="14" t="n">
        <v>1</v>
      </c>
      <c r="CI499" s="14" t="n">
        <v>0</v>
      </c>
      <c r="CJ499" s="14" t="n">
        <v>0</v>
      </c>
      <c r="CK499" s="14" t="n">
        <v>0</v>
      </c>
      <c r="CL499" s="14" t="n">
        <v>0</v>
      </c>
      <c r="CM499" s="14" t="n">
        <v>0</v>
      </c>
      <c r="CN499" s="14" t="n">
        <v>0</v>
      </c>
      <c r="CO499" s="14" t="n">
        <v>0</v>
      </c>
      <c r="CP499" s="14" t="n">
        <v>0</v>
      </c>
      <c r="CQ499" s="14" t="n">
        <v>1.387</v>
      </c>
      <c r="CR499" s="14" t="n">
        <v>0</v>
      </c>
      <c r="CS499" s="14" t="n">
        <v>5.529</v>
      </c>
      <c r="CT499" s="14" t="n">
        <v>3.509</v>
      </c>
      <c r="CU499" s="14" t="n">
        <v>10.792</v>
      </c>
    </row>
    <row r="500">
      <c r="A500" s="14" t="inlineStr">
        <is>
          <t>MLI2021</t>
        </is>
      </c>
      <c r="B500" s="14" t="inlineStr">
        <is>
          <t>MLI</t>
        </is>
      </c>
      <c r="C500" s="14" t="inlineStr">
        <is>
          <t>MLI</t>
        </is>
      </c>
      <c r="D500" s="14" t="inlineStr">
        <is>
          <t>Mali</t>
        </is>
      </c>
      <c r="E500" s="14" t="n">
        <v>2021</v>
      </c>
      <c r="F500" s="14" t="n">
        <v>0.18</v>
      </c>
      <c r="G500" s="14" t="n">
        <v>5.659</v>
      </c>
      <c r="H500" s="14" t="n">
        <v>1.238</v>
      </c>
      <c r="I500" s="14" t="n">
        <v>0.238</v>
      </c>
      <c r="J500" s="14" t="n">
        <v>5.897</v>
      </c>
      <c r="K500" s="14" t="n">
        <v>0</v>
      </c>
      <c r="L500" s="14" t="n">
        <v>1</v>
      </c>
      <c r="M500" s="14" t="n">
        <v>7.737</v>
      </c>
      <c r="N500" s="14" t="n">
        <v>3.507</v>
      </c>
      <c r="O500" s="14" t="n">
        <v>0.227</v>
      </c>
      <c r="P500" s="14" t="n">
        <v>7.964</v>
      </c>
      <c r="Q500" s="14" t="n">
        <v>0</v>
      </c>
      <c r="R500" s="14" t="n">
        <v>1</v>
      </c>
      <c r="S500" s="14" t="n">
        <v>11.613</v>
      </c>
      <c r="T500" s="14" t="n">
        <v>6.86</v>
      </c>
      <c r="U500" s="14" t="n">
        <v>-8.686999999999999</v>
      </c>
      <c r="V500" s="14" t="n">
        <v>2.926</v>
      </c>
      <c r="W500" s="14" t="n">
        <v>0</v>
      </c>
      <c r="X500" s="14" t="n">
        <v>0</v>
      </c>
      <c r="Y500" s="14" t="n">
        <v>16.305</v>
      </c>
      <c r="Z500" s="14" t="n">
        <v>2.204</v>
      </c>
      <c r="AA500" s="14" t="n">
        <v>0</v>
      </c>
      <c r="AB500" s="14" t="n">
        <v>16.305</v>
      </c>
      <c r="AC500" s="14" t="n">
        <v>0</v>
      </c>
      <c r="AD500" s="14" t="n">
        <v>1</v>
      </c>
      <c r="AE500" s="14" t="n">
        <v>17.449</v>
      </c>
      <c r="AF500" s="14" t="n">
        <v>4.08</v>
      </c>
      <c r="AG500" s="14" t="n">
        <v>0</v>
      </c>
      <c r="AH500" s="14" t="n">
        <v>17.449</v>
      </c>
      <c r="AI500" s="14" t="n">
        <v>0</v>
      </c>
      <c r="AJ500" s="14" t="n">
        <v>1</v>
      </c>
      <c r="AK500" s="14" t="n">
        <v>24.309</v>
      </c>
      <c r="AL500" s="14" t="n">
        <v>12.947</v>
      </c>
      <c r="AM500" s="14" t="n">
        <v>0</v>
      </c>
      <c r="AN500" s="14" t="n">
        <v>28.684</v>
      </c>
      <c r="AO500" s="14" t="n">
        <v>0.18</v>
      </c>
      <c r="AP500" s="14" t="n">
        <v>1</v>
      </c>
      <c r="AQ500" s="14" t="n">
        <v>0.579</v>
      </c>
      <c r="AR500" s="14" t="n">
        <v>0.106</v>
      </c>
      <c r="AS500" s="14" t="n">
        <v>0.479</v>
      </c>
      <c r="AT500" s="14" t="n">
        <v>1.248</v>
      </c>
      <c r="AU500" s="14" t="n">
        <v>0.18</v>
      </c>
      <c r="AV500" s="14" t="n">
        <v>1</v>
      </c>
      <c r="AW500" s="14" t="n">
        <v>0.551</v>
      </c>
      <c r="AX500" s="14" t="n">
        <v>0.106</v>
      </c>
      <c r="AY500" s="14" t="n">
        <v>0.364</v>
      </c>
      <c r="AZ500" s="14" t="n">
        <v>1.079</v>
      </c>
      <c r="BA500" s="14" t="n">
        <v>0.18</v>
      </c>
      <c r="BB500" s="14" t="n">
        <v>1</v>
      </c>
      <c r="BC500" s="14" t="n">
        <v>0.424</v>
      </c>
      <c r="BD500" s="14" t="n">
        <v>0.109</v>
      </c>
      <c r="BE500" s="14" t="n">
        <v>0.016</v>
      </c>
      <c r="BF500" s="14" t="n">
        <v>0.519</v>
      </c>
      <c r="BG500" s="14" t="n">
        <v>0.18</v>
      </c>
      <c r="BH500" s="14" t="n">
        <v>1</v>
      </c>
      <c r="BI500" s="14" t="n">
        <v>0.473</v>
      </c>
      <c r="BJ500" s="14" t="n">
        <v>0.105</v>
      </c>
      <c r="BK500" s="14" t="n">
        <v>0.884</v>
      </c>
      <c r="BL500" s="14" t="n">
        <v>1.601</v>
      </c>
      <c r="BM500" s="14" t="n">
        <v>0.18</v>
      </c>
      <c r="BN500" s="14" t="n">
        <v>1</v>
      </c>
      <c r="BO500" s="14" t="n">
        <v>0</v>
      </c>
      <c r="BP500" s="14" t="n">
        <v>0</v>
      </c>
      <c r="BQ500" s="14" t="n">
        <v>0.183</v>
      </c>
      <c r="BR500" s="14" t="n">
        <v>0</v>
      </c>
      <c r="BS500" s="14" t="n">
        <v>1</v>
      </c>
      <c r="BT500" s="14" t="n">
        <v>0</v>
      </c>
      <c r="BU500" s="14" t="n">
        <v>0</v>
      </c>
      <c r="BV500" s="14" t="n">
        <v>0.214</v>
      </c>
      <c r="BW500" s="14" t="n">
        <v>0.18</v>
      </c>
      <c r="BX500" s="14" t="n">
        <v>0.833</v>
      </c>
      <c r="BY500" s="14" t="n">
        <v>11.787</v>
      </c>
      <c r="BZ500" s="14" t="n">
        <v>0</v>
      </c>
      <c r="CA500" s="14" t="n">
        <v>11.787</v>
      </c>
      <c r="CB500" s="14" t="n">
        <v>0</v>
      </c>
      <c r="CC500" s="14" t="n">
        <v>72.456</v>
      </c>
      <c r="CD500" s="14" t="n">
        <v>2.281</v>
      </c>
      <c r="CE500" s="14" t="n">
        <v>143.319</v>
      </c>
      <c r="CF500" s="14" t="n">
        <v>254.615</v>
      </c>
      <c r="CG500" s="14" t="n">
        <v>0.18</v>
      </c>
      <c r="CH500" s="14" t="n">
        <v>1</v>
      </c>
      <c r="CI500" s="14" t="n">
        <v>0</v>
      </c>
      <c r="CJ500" s="14" t="n">
        <v>0</v>
      </c>
      <c r="CK500" s="14" t="n">
        <v>0</v>
      </c>
      <c r="CL500" s="14" t="n">
        <v>0</v>
      </c>
      <c r="CM500" s="14" t="n">
        <v>0.109</v>
      </c>
      <c r="CN500" s="14" t="n">
        <v>0</v>
      </c>
      <c r="CO500" s="14" t="n">
        <v>0</v>
      </c>
      <c r="CP500" s="14" t="n">
        <v>0</v>
      </c>
      <c r="CQ500" s="14" t="n">
        <v>1.198</v>
      </c>
      <c r="CR500" s="14" t="n">
        <v>0</v>
      </c>
      <c r="CS500" s="14" t="n">
        <v>4.776</v>
      </c>
      <c r="CT500" s="14" t="n">
        <v>4.753</v>
      </c>
      <c r="CU500" s="14" t="n">
        <v>15.162</v>
      </c>
    </row>
    <row r="501">
      <c r="A501" s="14" t="inlineStr">
        <is>
          <t>MLI2022</t>
        </is>
      </c>
      <c r="B501" s="14" t="inlineStr">
        <is>
          <t>MLI</t>
        </is>
      </c>
      <c r="C501" s="14" t="inlineStr">
        <is>
          <t>MLI</t>
        </is>
      </c>
      <c r="D501" s="14" t="inlineStr">
        <is>
          <t>Mali</t>
        </is>
      </c>
      <c r="E501" s="14" t="n">
        <v>2022</v>
      </c>
      <c r="F501" s="14" t="n">
        <v>0.18</v>
      </c>
      <c r="G501" s="14" t="n">
        <v>11.196</v>
      </c>
      <c r="H501" s="14" t="n">
        <v>1.739</v>
      </c>
      <c r="I501" s="14" t="n">
        <v>0.524</v>
      </c>
      <c r="J501" s="14" t="n">
        <v>11.72</v>
      </c>
      <c r="K501" s="14" t="n">
        <v>0</v>
      </c>
      <c r="L501" s="14" t="n">
        <v>1</v>
      </c>
      <c r="M501" s="14" t="n">
        <v>9.478999999999999</v>
      </c>
      <c r="N501" s="14" t="n">
        <v>3.914</v>
      </c>
      <c r="O501" s="14" t="n">
        <v>0.304</v>
      </c>
      <c r="P501" s="14" t="n">
        <v>9.782999999999999</v>
      </c>
      <c r="Q501" s="14" t="n">
        <v>0</v>
      </c>
      <c r="R501" s="14" t="n">
        <v>1</v>
      </c>
      <c r="S501" s="14" t="n">
        <v>17.893</v>
      </c>
      <c r="T501" s="14" t="n">
        <v>7.408</v>
      </c>
      <c r="U501" s="14" t="n">
        <v>-14.799</v>
      </c>
      <c r="V501" s="14" t="n">
        <v>3.094</v>
      </c>
      <c r="W501" s="14" t="n">
        <v>0</v>
      </c>
      <c r="X501" s="14" t="n">
        <v>0</v>
      </c>
      <c r="Y501" s="14" t="n">
        <v>32.56</v>
      </c>
      <c r="Z501" s="14" t="n">
        <v>4.401</v>
      </c>
      <c r="AA501" s="14" t="n">
        <v>0</v>
      </c>
      <c r="AB501" s="14" t="n">
        <v>32.56</v>
      </c>
      <c r="AC501" s="14" t="n">
        <v>0</v>
      </c>
      <c r="AD501" s="14" t="n">
        <v>1</v>
      </c>
      <c r="AE501" s="14" t="n">
        <v>33.795</v>
      </c>
      <c r="AF501" s="14" t="n">
        <v>7.902</v>
      </c>
      <c r="AG501" s="14" t="n">
        <v>0</v>
      </c>
      <c r="AH501" s="14" t="n">
        <v>33.795</v>
      </c>
      <c r="AI501" s="14" t="n">
        <v>0</v>
      </c>
      <c r="AJ501" s="14" t="n">
        <v>1</v>
      </c>
      <c r="AK501" s="14" t="n">
        <v>41.203</v>
      </c>
      <c r="AL501" s="14" t="n">
        <v>21.945</v>
      </c>
      <c r="AM501" s="14" t="n">
        <v>0</v>
      </c>
      <c r="AN501" s="14" t="n">
        <v>48.62</v>
      </c>
      <c r="AO501" s="14" t="n">
        <v>0.18</v>
      </c>
      <c r="AP501" s="14" t="n">
        <v>1</v>
      </c>
      <c r="AQ501" s="14" t="n">
        <v>0.804</v>
      </c>
      <c r="AR501" s="14" t="n">
        <v>0.115</v>
      </c>
      <c r="AS501" s="14" t="n">
        <v>0.127</v>
      </c>
      <c r="AT501" s="14" t="n">
        <v>1.098</v>
      </c>
      <c r="AU501" s="14" t="n">
        <v>0.18</v>
      </c>
      <c r="AV501" s="14" t="n">
        <v>1</v>
      </c>
      <c r="AW501" s="14" t="n">
        <v>0.9</v>
      </c>
      <c r="AX501" s="14" t="n">
        <v>0.117</v>
      </c>
      <c r="AY501" s="14" t="n">
        <v>-0.091</v>
      </c>
      <c r="AZ501" s="14" t="n">
        <v>0.955</v>
      </c>
      <c r="BA501" s="14" t="n">
        <v>0.18</v>
      </c>
      <c r="BB501" s="14" t="n">
        <v>1</v>
      </c>
      <c r="BC501" s="14" t="n">
        <v>0.5669999999999999</v>
      </c>
      <c r="BD501" s="14" t="n">
        <v>0.117</v>
      </c>
      <c r="BE501" s="14" t="n">
        <v>0.032</v>
      </c>
      <c r="BF501" s="14" t="n">
        <v>0.707</v>
      </c>
      <c r="BG501" s="14" t="n">
        <v>0.18</v>
      </c>
      <c r="BH501" s="14" t="n">
        <v>1</v>
      </c>
      <c r="BI501" s="14" t="n">
        <v>0.573</v>
      </c>
      <c r="BJ501" s="14" t="n">
        <v>0.112</v>
      </c>
      <c r="BK501" s="14" t="n">
        <v>0.649</v>
      </c>
      <c r="BL501" s="14" t="n">
        <v>1.443</v>
      </c>
      <c r="BM501" s="14" t="n">
        <v>0.18</v>
      </c>
      <c r="BN501" s="14" t="n">
        <v>1</v>
      </c>
      <c r="BO501" s="14" t="n">
        <v>0</v>
      </c>
      <c r="BP501" s="14" t="n">
        <v>0</v>
      </c>
      <c r="BQ501" s="14" t="n">
        <v>0.177</v>
      </c>
      <c r="BR501" s="14" t="n">
        <v>0</v>
      </c>
      <c r="BS501" s="14" t="n">
        <v>1</v>
      </c>
      <c r="BT501" s="14" t="n">
        <v>0</v>
      </c>
      <c r="BU501" s="14" t="n">
        <v>0</v>
      </c>
      <c r="BV501" s="14" t="n">
        <v>0.215</v>
      </c>
      <c r="BW501" s="14" t="n">
        <v>0.18</v>
      </c>
      <c r="BX501" s="14" t="n">
        <v>0.833</v>
      </c>
      <c r="BY501" s="14" t="n">
        <v>12.729</v>
      </c>
      <c r="BZ501" s="14" t="n">
        <v>0</v>
      </c>
      <c r="CA501" s="14" t="n">
        <v>12.729</v>
      </c>
      <c r="CB501" s="14" t="n">
        <v>0</v>
      </c>
      <c r="CC501" s="14" t="n">
        <v>90.634</v>
      </c>
      <c r="CD501" s="14" t="n">
        <v>0.6840000000000001</v>
      </c>
      <c r="CE501" s="14" t="n">
        <v>103.785</v>
      </c>
      <c r="CF501" s="14" t="n">
        <v>229.415</v>
      </c>
      <c r="CG501" s="14" t="n">
        <v>0.18</v>
      </c>
      <c r="CH501" s="14" t="n">
        <v>1</v>
      </c>
      <c r="CI501" s="14" t="n">
        <v>0</v>
      </c>
      <c r="CJ501" s="14" t="n">
        <v>0</v>
      </c>
      <c r="CK501" s="14" t="n">
        <v>0</v>
      </c>
      <c r="CL501" s="14" t="n">
        <v>0</v>
      </c>
      <c r="CM501" s="14" t="n">
        <v>0.042</v>
      </c>
      <c r="CN501" s="14" t="n">
        <v>0</v>
      </c>
      <c r="CO501" s="14" t="n">
        <v>0</v>
      </c>
      <c r="CP501" s="14" t="n">
        <v>0</v>
      </c>
      <c r="CQ501" s="14" t="n">
        <v>1.294</v>
      </c>
      <c r="CR501" s="14" t="n">
        <v>0</v>
      </c>
      <c r="CS501" s="14" t="n">
        <v>5.158</v>
      </c>
      <c r="CT501" s="14" t="n">
        <v>10.485</v>
      </c>
      <c r="CU501" s="14" t="n">
        <v>31.326</v>
      </c>
    </row>
    <row r="502">
      <c r="A502" s="14" t="inlineStr">
        <is>
          <t>MLI2023</t>
        </is>
      </c>
      <c r="B502" s="14" t="inlineStr">
        <is>
          <t>MLI</t>
        </is>
      </c>
      <c r="C502" s="14" t="inlineStr">
        <is>
          <t>MLI</t>
        </is>
      </c>
      <c r="D502" s="14" t="inlineStr">
        <is>
          <t>Mali</t>
        </is>
      </c>
      <c r="E502" s="14" t="n">
        <v>2023</v>
      </c>
      <c r="F502" s="14" t="n">
        <v>0.18</v>
      </c>
      <c r="G502" s="14" t="n">
        <v>5.904</v>
      </c>
      <c r="H502" s="14" t="n">
        <v>1.345</v>
      </c>
      <c r="I502" s="14" t="n">
        <v>0.243</v>
      </c>
      <c r="J502" s="14" t="n">
        <v>6.147</v>
      </c>
      <c r="K502" s="14" t="n">
        <v>0</v>
      </c>
      <c r="L502" s="14" t="n">
        <v>1</v>
      </c>
      <c r="M502" s="14" t="n">
        <v>7.685</v>
      </c>
      <c r="N502" s="14" t="n">
        <v>3.811</v>
      </c>
      <c r="O502" s="14" t="n">
        <v>0.201</v>
      </c>
      <c r="P502" s="14" t="n">
        <v>7.886</v>
      </c>
      <c r="Q502" s="14" t="n">
        <v>0</v>
      </c>
      <c r="R502" s="14" t="n">
        <v>1</v>
      </c>
      <c r="S502" s="14" t="n">
        <v>12.575</v>
      </c>
      <c r="T502" s="14" t="n">
        <v>7.714</v>
      </c>
      <c r="U502" s="14" t="n">
        <v>-8.887</v>
      </c>
      <c r="V502" s="14" t="n">
        <v>3.688</v>
      </c>
      <c r="W502" s="14" t="n">
        <v>0</v>
      </c>
      <c r="X502" s="14" t="n">
        <v>0</v>
      </c>
      <c r="Y502" s="14" t="n">
        <v>12.908</v>
      </c>
      <c r="Z502" s="14" t="n">
        <v>1.745</v>
      </c>
      <c r="AA502" s="14" t="n">
        <v>0</v>
      </c>
      <c r="AB502" s="14" t="n">
        <v>12.908</v>
      </c>
      <c r="AC502" s="14" t="n">
        <v>0</v>
      </c>
      <c r="AD502" s="14" t="n">
        <v>1</v>
      </c>
      <c r="AE502" s="14" t="n">
        <v>14.194</v>
      </c>
      <c r="AF502" s="14" t="n">
        <v>3.319</v>
      </c>
      <c r="AG502" s="14" t="n">
        <v>0</v>
      </c>
      <c r="AH502" s="14" t="n">
        <v>14.194</v>
      </c>
      <c r="AI502" s="14" t="n">
        <v>0</v>
      </c>
      <c r="AJ502" s="14" t="n">
        <v>1</v>
      </c>
      <c r="AK502" s="14" t="n">
        <v>21.908</v>
      </c>
      <c r="AL502" s="14" t="n">
        <v>11.668</v>
      </c>
      <c r="AM502" s="14" t="n">
        <v>0</v>
      </c>
      <c r="AN502" s="14" t="n">
        <v>25.851</v>
      </c>
      <c r="AO502" s="14" t="n">
        <v>0.18</v>
      </c>
      <c r="AP502" s="14" t="n">
        <v>1</v>
      </c>
      <c r="AQ502" s="14" t="n">
        <v>0.71</v>
      </c>
      <c r="AR502" s="14" t="n">
        <v>0.12</v>
      </c>
      <c r="AS502" s="14" t="n">
        <v>0.529</v>
      </c>
      <c r="AT502" s="14" t="n">
        <v>1.462</v>
      </c>
      <c r="AU502" s="14" t="n">
        <v>0.18</v>
      </c>
      <c r="AV502" s="14" t="n">
        <v>1</v>
      </c>
      <c r="AW502" s="14" t="n">
        <v>0.743</v>
      </c>
      <c r="AX502" s="14" t="n">
        <v>0.127</v>
      </c>
      <c r="AY502" s="14" t="n">
        <v>0.44</v>
      </c>
      <c r="AZ502" s="14" t="n">
        <v>1.396</v>
      </c>
      <c r="BA502" s="14" t="n">
        <v>0.18</v>
      </c>
      <c r="BB502" s="14" t="n">
        <v>1</v>
      </c>
      <c r="BC502" s="14" t="n">
        <v>0.505</v>
      </c>
      <c r="BD502" s="14" t="n">
        <v>0.121</v>
      </c>
      <c r="BE502" s="14" t="n">
        <v>0.031</v>
      </c>
      <c r="BF502" s="14" t="n">
        <v>0.633</v>
      </c>
      <c r="BG502" s="14" t="n">
        <v>0.18</v>
      </c>
      <c r="BH502" s="14" t="n">
        <v>1</v>
      </c>
      <c r="BI502" s="14" t="n">
        <v>0.543</v>
      </c>
      <c r="BJ502" s="14" t="n">
        <v>0.118</v>
      </c>
      <c r="BK502" s="14" t="n">
        <v>0.544</v>
      </c>
      <c r="BL502" s="14" t="n">
        <v>1.283</v>
      </c>
      <c r="BM502" s="14" t="n">
        <v>0.18</v>
      </c>
      <c r="BN502" s="14" t="n">
        <v>1</v>
      </c>
      <c r="BO502" s="14" t="n">
        <v>0</v>
      </c>
      <c r="BP502" s="14" t="n">
        <v>0</v>
      </c>
      <c r="BQ502" s="14" t="n">
        <v>0.185</v>
      </c>
      <c r="BR502" s="14" t="n">
        <v>0</v>
      </c>
      <c r="BS502" s="14" t="n">
        <v>1</v>
      </c>
      <c r="BT502" s="14" t="n">
        <v>0</v>
      </c>
      <c r="BU502" s="14" t="n">
        <v>0</v>
      </c>
      <c r="BV502" s="14" t="n">
        <v>0.226</v>
      </c>
      <c r="BW502" s="14" t="n">
        <v>0.18</v>
      </c>
      <c r="BX502" s="14" t="n">
        <v>0.833</v>
      </c>
      <c r="BY502" s="14" t="n">
        <v>13.254</v>
      </c>
      <c r="BZ502" s="14" t="n">
        <v>0</v>
      </c>
      <c r="CA502" s="14" t="n">
        <v>13.254</v>
      </c>
      <c r="CB502" s="14" t="n">
        <v>0</v>
      </c>
      <c r="CC502" s="14" t="n">
        <v>77.166</v>
      </c>
      <c r="CD502" s="14" t="n">
        <v>1.868</v>
      </c>
      <c r="CE502" s="14" t="n">
        <v>95.66200000000001</v>
      </c>
      <c r="CF502" s="14" t="n">
        <v>203.937</v>
      </c>
      <c r="CG502" s="14" t="n">
        <v>0.18</v>
      </c>
      <c r="CH502" s="14" t="n">
        <v>1</v>
      </c>
      <c r="CI502" s="14" t="n">
        <v>0</v>
      </c>
      <c r="CJ502" s="14" t="n">
        <v>0</v>
      </c>
      <c r="CK502" s="14" t="n">
        <v>0</v>
      </c>
      <c r="CL502" s="14" t="n">
        <v>0</v>
      </c>
      <c r="CM502" s="14" t="n">
        <v>0.076</v>
      </c>
      <c r="CN502" s="14" t="n">
        <v>0</v>
      </c>
      <c r="CO502" s="14" t="n">
        <v>0</v>
      </c>
      <c r="CP502" s="14" t="n">
        <v>0</v>
      </c>
      <c r="CQ502" s="14" t="n">
        <v>1.348</v>
      </c>
      <c r="CR502" s="14" t="n">
        <v>0</v>
      </c>
      <c r="CS502" s="14" t="n">
        <v>5.37</v>
      </c>
      <c r="CT502" s="14" t="n">
        <v>4.861</v>
      </c>
      <c r="CU502" s="14" t="n">
        <v>11.622</v>
      </c>
    </row>
    <row r="503">
      <c r="A503" s="14" t="inlineStr">
        <is>
          <t>MLI2024</t>
        </is>
      </c>
      <c r="B503" s="14" t="inlineStr">
        <is>
          <t>MLI</t>
        </is>
      </c>
      <c r="C503" s="14" t="inlineStr">
        <is>
          <t>MLI</t>
        </is>
      </c>
      <c r="D503" s="14" t="inlineStr">
        <is>
          <t>Mali</t>
        </is>
      </c>
      <c r="E503" s="14" t="n">
        <v>2024</v>
      </c>
      <c r="F503" s="14" t="n">
        <v>0.18</v>
      </c>
      <c r="G503" s="14" t="n">
        <v>5.362</v>
      </c>
      <c r="H503" s="14" t="n">
        <v>1.358</v>
      </c>
      <c r="I503" s="14" t="n">
        <v>0.213</v>
      </c>
      <c r="J503" s="14" t="n">
        <v>5.575</v>
      </c>
      <c r="K503" s="14" t="n">
        <v>0</v>
      </c>
      <c r="L503" s="14" t="n">
        <v>1</v>
      </c>
      <c r="M503" s="14" t="n">
        <v>6.987</v>
      </c>
      <c r="N503" s="14" t="n">
        <v>3.806</v>
      </c>
      <c r="O503" s="14" t="n">
        <v>0.158</v>
      </c>
      <c r="P503" s="14" t="n">
        <v>7.145</v>
      </c>
      <c r="Q503" s="14" t="n">
        <v>0</v>
      </c>
      <c r="R503" s="14" t="n">
        <v>1</v>
      </c>
      <c r="S503" s="14" t="n">
        <v>12.193</v>
      </c>
      <c r="T503" s="14" t="n">
        <v>7.942</v>
      </c>
      <c r="U503" s="14" t="n">
        <v>-9.286</v>
      </c>
      <c r="V503" s="14" t="n">
        <v>2.907</v>
      </c>
      <c r="W503" s="14" t="n">
        <v>0</v>
      </c>
      <c r="X503" s="14" t="n">
        <v>0</v>
      </c>
      <c r="Y503" s="14" t="n">
        <v>11.492</v>
      </c>
      <c r="Z503" s="14" t="n">
        <v>1.553</v>
      </c>
      <c r="AA503" s="14" t="n">
        <v>0</v>
      </c>
      <c r="AB503" s="14" t="n">
        <v>11.492</v>
      </c>
      <c r="AC503" s="14" t="n">
        <v>0</v>
      </c>
      <c r="AD503" s="14" t="n">
        <v>1</v>
      </c>
      <c r="AE503" s="14" t="n">
        <v>12.815</v>
      </c>
      <c r="AF503" s="14" t="n">
        <v>2.997</v>
      </c>
      <c r="AG503" s="14" t="n">
        <v>0.001</v>
      </c>
      <c r="AH503" s="14" t="n">
        <v>12.816</v>
      </c>
      <c r="AI503" s="14" t="n">
        <v>0</v>
      </c>
      <c r="AJ503" s="14" t="n">
        <v>1</v>
      </c>
      <c r="AK503" s="14" t="n">
        <v>20.757</v>
      </c>
      <c r="AL503" s="14" t="n">
        <v>11.055</v>
      </c>
      <c r="AM503" s="14" t="n">
        <v>0.004</v>
      </c>
      <c r="AN503" s="14" t="n">
        <v>24.498</v>
      </c>
      <c r="AO503" s="14" t="n">
        <v>0.18</v>
      </c>
      <c r="AP503" s="14" t="n">
        <v>1</v>
      </c>
      <c r="AQ503" s="14" t="n">
        <v>0.678</v>
      </c>
      <c r="AR503" s="14" t="n">
        <v>0.123</v>
      </c>
      <c r="AS503" s="14" t="n">
        <v>0.522</v>
      </c>
      <c r="AT503" s="14" t="n">
        <v>1.415</v>
      </c>
      <c r="AU503" s="14" t="n">
        <v>0.18</v>
      </c>
      <c r="AV503" s="14" t="n">
        <v>1</v>
      </c>
      <c r="AW503" s="14" t="n">
        <v>0.6879999999999999</v>
      </c>
      <c r="AX503" s="14" t="n">
        <v>0.126</v>
      </c>
      <c r="AY503" s="14" t="n">
        <v>0.466</v>
      </c>
      <c r="AZ503" s="14" t="n">
        <v>1.362</v>
      </c>
      <c r="BA503" s="14" t="n">
        <v>0.18</v>
      </c>
      <c r="BB503" s="14" t="n">
        <v>1</v>
      </c>
      <c r="BC503" s="14" t="n">
        <v>0.482</v>
      </c>
      <c r="BD503" s="14" t="n">
        <v>0.124</v>
      </c>
      <c r="BE503" s="14" t="n">
        <v>0.032</v>
      </c>
      <c r="BF503" s="14" t="n">
        <v>0.607</v>
      </c>
      <c r="BG503" s="14" t="n">
        <v>0.18</v>
      </c>
      <c r="BH503" s="14" t="n">
        <v>1</v>
      </c>
      <c r="BI503" s="14" t="n">
        <v>0.526</v>
      </c>
      <c r="BJ503" s="14" t="n">
        <v>0.116</v>
      </c>
      <c r="BK503" s="14" t="n">
        <v>0.593</v>
      </c>
      <c r="BL503" s="14" t="n">
        <v>1.321</v>
      </c>
      <c r="BM503" s="14" t="n">
        <v>0.18</v>
      </c>
      <c r="BN503" s="14" t="n">
        <v>1</v>
      </c>
      <c r="BO503" s="14" t="n">
        <v>0</v>
      </c>
      <c r="BP503" s="14" t="n">
        <v>0</v>
      </c>
      <c r="BQ503" s="14" t="n">
        <v>0.171</v>
      </c>
      <c r="BR503" s="14" t="n">
        <v>0</v>
      </c>
      <c r="BS503" s="14" t="n">
        <v>1</v>
      </c>
      <c r="BT503" s="14" t="n">
        <v>0</v>
      </c>
      <c r="BU503" s="14" t="n">
        <v>0</v>
      </c>
      <c r="BV503" s="14" t="n">
        <v>0.236</v>
      </c>
      <c r="BW503" s="14" t="n">
        <v>0.18</v>
      </c>
      <c r="BX503" s="14" t="n">
        <v>0.833</v>
      </c>
      <c r="BY503" s="14" t="n">
        <v>13.646</v>
      </c>
      <c r="BZ503" s="14" t="n">
        <v>0</v>
      </c>
      <c r="CA503" s="14" t="n">
        <v>13.646</v>
      </c>
      <c r="CB503" s="14" t="n">
        <v>0</v>
      </c>
      <c r="CC503" s="14" t="n">
        <v>76.56</v>
      </c>
      <c r="CD503" s="14" t="n">
        <v>1.922</v>
      </c>
      <c r="CE503" s="14" t="n">
        <v>78.998</v>
      </c>
      <c r="CF503" s="14" t="n">
        <v>183.559</v>
      </c>
      <c r="CG503" s="14" t="n">
        <v>0.18</v>
      </c>
      <c r="CH503" s="14" t="n">
        <v>1</v>
      </c>
      <c r="CI503" s="14" t="n">
        <v>0</v>
      </c>
      <c r="CJ503" s="14" t="n">
        <v>0</v>
      </c>
      <c r="CK503" s="14" t="n">
        <v>0</v>
      </c>
      <c r="CL503" s="14" t="n">
        <v>0</v>
      </c>
      <c r="CM503" s="14" t="n">
        <v>0.095</v>
      </c>
      <c r="CN503" s="14" t="n">
        <v>0</v>
      </c>
      <c r="CO503" s="14" t="n">
        <v>0</v>
      </c>
      <c r="CP503" s="14" t="n">
        <v>0</v>
      </c>
      <c r="CQ503" s="14" t="n">
        <v>1.387</v>
      </c>
      <c r="CR503" s="14" t="n">
        <v>0</v>
      </c>
      <c r="CS503" s="14" t="n">
        <v>5.529</v>
      </c>
      <c r="CT503" s="14" t="n">
        <v>4.251</v>
      </c>
      <c r="CU503" s="14" t="n">
        <v>10.168</v>
      </c>
    </row>
    <row r="504">
      <c r="A504" s="14" t="inlineStr">
        <is>
          <t>MLT2021</t>
        </is>
      </c>
      <c r="B504" s="14" t="inlineStr">
        <is>
          <t>MLT</t>
        </is>
      </c>
      <c r="C504" s="14" t="inlineStr">
        <is>
          <t>MLT</t>
        </is>
      </c>
      <c r="D504" s="14" t="inlineStr">
        <is>
          <t>Malta</t>
        </is>
      </c>
      <c r="E504" s="14" t="n">
        <v>2021</v>
      </c>
      <c r="F504" s="14" t="n">
        <v>0.18</v>
      </c>
      <c r="G504" s="14" t="n">
        <v>5.897</v>
      </c>
      <c r="H504" s="14" t="n">
        <v>1.143</v>
      </c>
      <c r="I504" s="14" t="n">
        <v>2.365</v>
      </c>
      <c r="J504" s="14" t="n">
        <v>8.262</v>
      </c>
      <c r="K504" s="14" t="n">
        <v>0</v>
      </c>
      <c r="L504" s="14" t="n">
        <v>1</v>
      </c>
      <c r="M504" s="14" t="n">
        <v>7.964</v>
      </c>
      <c r="N504" s="14" t="n">
        <v>3.43</v>
      </c>
      <c r="O504" s="14" t="n">
        <v>2.41</v>
      </c>
      <c r="P504" s="14" t="n">
        <v>10.375</v>
      </c>
      <c r="Q504" s="14" t="n">
        <v>0</v>
      </c>
      <c r="R504" s="14" t="n">
        <v>1</v>
      </c>
      <c r="S504" s="14" t="n">
        <v>11.613</v>
      </c>
      <c r="T504" s="14" t="n">
        <v>6.86</v>
      </c>
      <c r="U504" s="14" t="n">
        <v>0</v>
      </c>
      <c r="V504" s="14" t="n">
        <v>13.704</v>
      </c>
      <c r="W504" s="14" t="n">
        <v>0.18</v>
      </c>
      <c r="X504" s="14" t="n">
        <v>1</v>
      </c>
      <c r="Y504" s="14" t="n">
        <v>15.305</v>
      </c>
      <c r="Z504" s="14" t="n">
        <v>1.143</v>
      </c>
      <c r="AA504" s="14" t="n">
        <v>1.399</v>
      </c>
      <c r="AB504" s="14" t="n">
        <v>16.705</v>
      </c>
      <c r="AC504" s="14" t="n">
        <v>0</v>
      </c>
      <c r="AD504" s="14" t="n">
        <v>1</v>
      </c>
      <c r="AE504" s="14" t="n">
        <v>16.449</v>
      </c>
      <c r="AF504" s="14" t="n">
        <v>2.287</v>
      </c>
      <c r="AG504" s="14" t="n">
        <v>1.399</v>
      </c>
      <c r="AH504" s="14" t="n">
        <v>17.848</v>
      </c>
      <c r="AI504" s="14" t="n">
        <v>0</v>
      </c>
      <c r="AJ504" s="14" t="n">
        <v>1</v>
      </c>
      <c r="AK504" s="14" t="n">
        <v>23.309</v>
      </c>
      <c r="AL504" s="14" t="n">
        <v>9.147</v>
      </c>
      <c r="AM504" s="14" t="n">
        <v>0</v>
      </c>
      <c r="AN504" s="14" t="n">
        <v>27.504</v>
      </c>
      <c r="AO504" s="14" t="n">
        <v>0.18</v>
      </c>
      <c r="AP504" s="14" t="n">
        <v>1</v>
      </c>
      <c r="AQ504" s="14" t="n">
        <v>0.621</v>
      </c>
      <c r="AR504" s="14" t="n">
        <v>0.114</v>
      </c>
      <c r="AS504" s="14" t="n">
        <v>0.723</v>
      </c>
      <c r="AT504" s="14" t="n">
        <v>1.585</v>
      </c>
      <c r="AU504" s="14" t="n">
        <v>0.18</v>
      </c>
      <c r="AV504" s="14" t="n">
        <v>1</v>
      </c>
      <c r="AW504" s="14" t="n">
        <v>0.593</v>
      </c>
      <c r="AX504" s="14" t="n">
        <v>0.114</v>
      </c>
      <c r="AY504" s="14" t="n">
        <v>0.62</v>
      </c>
      <c r="AZ504" s="14" t="n">
        <v>1.431</v>
      </c>
      <c r="BA504" s="14" t="n">
        <v>0.18</v>
      </c>
      <c r="BB504" s="14" t="n">
        <v>1</v>
      </c>
      <c r="BC504" s="14" t="n">
        <v>0.44</v>
      </c>
      <c r="BD504" s="14" t="n">
        <v>0.114</v>
      </c>
      <c r="BE504" s="14" t="n">
        <v>0.026</v>
      </c>
      <c r="BF504" s="14" t="n">
        <v>0.55</v>
      </c>
      <c r="BG504" s="14" t="n">
        <v>0.18</v>
      </c>
      <c r="BH504" s="14" t="n">
        <v>1</v>
      </c>
      <c r="BI504" s="14" t="n">
        <v>0.5600000000000001</v>
      </c>
      <c r="BJ504" s="14" t="n">
        <v>0.114</v>
      </c>
      <c r="BK504" s="14" t="n">
        <v>0.442</v>
      </c>
      <c r="BL504" s="14" t="n">
        <v>1.183</v>
      </c>
      <c r="BM504" s="14" t="n">
        <v>0.18</v>
      </c>
      <c r="BN504" s="14" t="n">
        <v>1</v>
      </c>
      <c r="BO504" s="14" t="n">
        <v>0</v>
      </c>
      <c r="BP504" s="14" t="n">
        <v>0.002</v>
      </c>
      <c r="BQ504" s="14" t="n">
        <v>0.128</v>
      </c>
      <c r="BR504" s="14" t="n">
        <v>0</v>
      </c>
      <c r="BS504" s="14" t="n">
        <v>1</v>
      </c>
      <c r="BT504" s="14" t="n">
        <v>0</v>
      </c>
      <c r="BU504" s="14" t="n">
        <v>0.002</v>
      </c>
      <c r="BV504" s="14" t="n">
        <v>0.154</v>
      </c>
      <c r="BW504" s="14" t="n">
        <v>0.18</v>
      </c>
      <c r="BX504" s="14" t="n">
        <v>0.667</v>
      </c>
      <c r="BY504" s="14" t="n">
        <v>11.787</v>
      </c>
      <c r="BZ504" s="14" t="n">
        <v>0</v>
      </c>
      <c r="CA504" s="14" t="n">
        <v>11.787</v>
      </c>
      <c r="CB504" s="14" t="n">
        <v>0</v>
      </c>
      <c r="CC504" s="14" t="n">
        <v>81.69499999999999</v>
      </c>
      <c r="CD504" s="14" t="n">
        <v>7.95</v>
      </c>
      <c r="CE504" s="14" t="n">
        <v>87.651</v>
      </c>
      <c r="CF504" s="14" t="n">
        <v>199.829</v>
      </c>
      <c r="CG504" s="14" t="n">
        <v>0.18</v>
      </c>
      <c r="CH504" s="14" t="n">
        <v>1</v>
      </c>
      <c r="CI504" s="14" t="n">
        <v>0</v>
      </c>
      <c r="CJ504" s="14" t="n">
        <v>0</v>
      </c>
      <c r="CK504" s="14" t="n">
        <v>0</v>
      </c>
      <c r="CL504" s="14" t="n">
        <v>0</v>
      </c>
      <c r="CM504" s="14" t="n">
        <v>0</v>
      </c>
      <c r="CN504" s="14" t="n">
        <v>0</v>
      </c>
      <c r="CO504" s="14" t="n">
        <v>0</v>
      </c>
      <c r="CP504" s="14" t="n">
        <v>0</v>
      </c>
      <c r="CQ504" s="14" t="n">
        <v>1.198</v>
      </c>
      <c r="CR504" s="14" t="n">
        <v>0</v>
      </c>
      <c r="CS504" s="14" t="n">
        <v>4.776</v>
      </c>
      <c r="CT504" s="14" t="n">
        <v>4.753</v>
      </c>
      <c r="CU504" s="14" t="n">
        <v>14.162</v>
      </c>
    </row>
    <row r="505">
      <c r="A505" s="14" t="inlineStr">
        <is>
          <t>MLT2022</t>
        </is>
      </c>
      <c r="B505" s="14" t="inlineStr">
        <is>
          <t>MLT</t>
        </is>
      </c>
      <c r="C505" s="14" t="inlineStr">
        <is>
          <t>MLT</t>
        </is>
      </c>
      <c r="D505" s="14" t="inlineStr">
        <is>
          <t>Malta</t>
        </is>
      </c>
      <c r="E505" s="14" t="n">
        <v>2022</v>
      </c>
      <c r="F505" s="14" t="n">
        <v>0.18</v>
      </c>
      <c r="G505" s="14" t="n">
        <v>11.72</v>
      </c>
      <c r="H505" s="14" t="n">
        <v>1.235</v>
      </c>
      <c r="I505" s="14" t="n">
        <v>8.16</v>
      </c>
      <c r="J505" s="14" t="n">
        <v>19.88</v>
      </c>
      <c r="K505" s="14" t="n">
        <v>0</v>
      </c>
      <c r="L505" s="14" t="n">
        <v>1</v>
      </c>
      <c r="M505" s="14" t="n">
        <v>9.782999999999999</v>
      </c>
      <c r="N505" s="14" t="n">
        <v>3.704</v>
      </c>
      <c r="O505" s="14" t="n">
        <v>8.315</v>
      </c>
      <c r="P505" s="14" t="n">
        <v>18.098</v>
      </c>
      <c r="Q505" s="14" t="n">
        <v>0</v>
      </c>
      <c r="R505" s="14" t="n">
        <v>1</v>
      </c>
      <c r="S505" s="14" t="n">
        <v>17.893</v>
      </c>
      <c r="T505" s="14" t="n">
        <v>7.408</v>
      </c>
      <c r="U505" s="14" t="n">
        <v>0.238</v>
      </c>
      <c r="V505" s="14" t="n">
        <v>21.114</v>
      </c>
      <c r="W505" s="14" t="n">
        <v>0.18</v>
      </c>
      <c r="X505" s="14" t="n">
        <v>1</v>
      </c>
      <c r="Y505" s="14" t="n">
        <v>31.56</v>
      </c>
      <c r="Z505" s="14" t="n">
        <v>1.235</v>
      </c>
      <c r="AA505" s="14" t="n">
        <v>4.828</v>
      </c>
      <c r="AB505" s="14" t="n">
        <v>36.388</v>
      </c>
      <c r="AC505" s="14" t="n">
        <v>0</v>
      </c>
      <c r="AD505" s="14" t="n">
        <v>1</v>
      </c>
      <c r="AE505" s="14" t="n">
        <v>32.795</v>
      </c>
      <c r="AF505" s="14" t="n">
        <v>2.469</v>
      </c>
      <c r="AG505" s="14" t="n">
        <v>4.828</v>
      </c>
      <c r="AH505" s="14" t="n">
        <v>37.623</v>
      </c>
      <c r="AI505" s="14" t="n">
        <v>0</v>
      </c>
      <c r="AJ505" s="14" t="n">
        <v>1</v>
      </c>
      <c r="AK505" s="14" t="n">
        <v>40.203</v>
      </c>
      <c r="AL505" s="14" t="n">
        <v>9.878</v>
      </c>
      <c r="AM505" s="14" t="n">
        <v>0.536</v>
      </c>
      <c r="AN505" s="14" t="n">
        <v>47.44</v>
      </c>
      <c r="AO505" s="14" t="n">
        <v>0.18</v>
      </c>
      <c r="AP505" s="14" t="n">
        <v>1</v>
      </c>
      <c r="AQ505" s="14" t="n">
        <v>0.847</v>
      </c>
      <c r="AR505" s="14" t="n">
        <v>0.123</v>
      </c>
      <c r="AS505" s="14" t="n">
        <v>0.349</v>
      </c>
      <c r="AT505" s="14" t="n">
        <v>1.411</v>
      </c>
      <c r="AU505" s="14" t="n">
        <v>0.18</v>
      </c>
      <c r="AV505" s="14" t="n">
        <v>1</v>
      </c>
      <c r="AW505" s="14" t="n">
        <v>0.947</v>
      </c>
      <c r="AX505" s="14" t="n">
        <v>0.123</v>
      </c>
      <c r="AY505" s="14" t="n">
        <v>0.133</v>
      </c>
      <c r="AZ505" s="14" t="n">
        <v>1.274</v>
      </c>
      <c r="BA505" s="14" t="n">
        <v>0.18</v>
      </c>
      <c r="BB505" s="14" t="n">
        <v>1</v>
      </c>
      <c r="BC505" s="14" t="n">
        <v>0.589</v>
      </c>
      <c r="BD505" s="14" t="n">
        <v>0.123</v>
      </c>
      <c r="BE505" s="14" t="n">
        <v>0.038</v>
      </c>
      <c r="BF505" s="14" t="n">
        <v>0.73</v>
      </c>
      <c r="BG505" s="14" t="n">
        <v>0.18</v>
      </c>
      <c r="BH505" s="14" t="n">
        <v>1</v>
      </c>
      <c r="BI505" s="14" t="n">
        <v>0.6889999999999999</v>
      </c>
      <c r="BJ505" s="14" t="n">
        <v>0.123</v>
      </c>
      <c r="BK505" s="14" t="n">
        <v>0.204</v>
      </c>
      <c r="BL505" s="14" t="n">
        <v>1.053</v>
      </c>
      <c r="BM505" s="14" t="n">
        <v>0.18</v>
      </c>
      <c r="BN505" s="14" t="n">
        <v>1</v>
      </c>
      <c r="BO505" s="14" t="n">
        <v>0</v>
      </c>
      <c r="BP505" s="14" t="n">
        <v>0.002</v>
      </c>
      <c r="BQ505" s="14" t="n">
        <v>0.1</v>
      </c>
      <c r="BR505" s="14" t="n">
        <v>0</v>
      </c>
      <c r="BS505" s="14" t="n">
        <v>1</v>
      </c>
      <c r="BT505" s="14" t="n">
        <v>0</v>
      </c>
      <c r="BU505" s="14" t="n">
        <v>0.002</v>
      </c>
      <c r="BV505" s="14" t="n">
        <v>0.136</v>
      </c>
      <c r="BW505" s="14" t="n">
        <v>0.18</v>
      </c>
      <c r="BX505" s="14" t="n">
        <v>0.667</v>
      </c>
      <c r="BY505" s="14" t="n">
        <v>12.729</v>
      </c>
      <c r="BZ505" s="14" t="n">
        <v>0</v>
      </c>
      <c r="CA505" s="14" t="n">
        <v>12.729</v>
      </c>
      <c r="CB505" s="14" t="n">
        <v>0</v>
      </c>
      <c r="CC505" s="14" t="n">
        <v>102.477</v>
      </c>
      <c r="CD505" s="14" t="n">
        <v>7.95</v>
      </c>
      <c r="CE505" s="14" t="n">
        <v>73.83799999999999</v>
      </c>
      <c r="CF505" s="14" t="n">
        <v>208.051</v>
      </c>
      <c r="CG505" s="14" t="n">
        <v>0.18</v>
      </c>
      <c r="CH505" s="14" t="n">
        <v>1</v>
      </c>
      <c r="CI505" s="14" t="n">
        <v>0</v>
      </c>
      <c r="CJ505" s="14" t="n">
        <v>0</v>
      </c>
      <c r="CK505" s="14" t="n">
        <v>0</v>
      </c>
      <c r="CL505" s="14" t="n">
        <v>0</v>
      </c>
      <c r="CM505" s="14" t="n">
        <v>0</v>
      </c>
      <c r="CN505" s="14" t="n">
        <v>0</v>
      </c>
      <c r="CO505" s="14" t="n">
        <v>0</v>
      </c>
      <c r="CP505" s="14" t="n">
        <v>0</v>
      </c>
      <c r="CQ505" s="14" t="n">
        <v>1.294</v>
      </c>
      <c r="CR505" s="14" t="n">
        <v>0</v>
      </c>
      <c r="CS505" s="14" t="n">
        <v>5.158</v>
      </c>
      <c r="CT505" s="14" t="n">
        <v>10.485</v>
      </c>
      <c r="CU505" s="14" t="n">
        <v>30.326</v>
      </c>
    </row>
    <row r="506">
      <c r="A506" s="14" t="inlineStr">
        <is>
          <t>MLT2023</t>
        </is>
      </c>
      <c r="B506" s="14" t="inlineStr">
        <is>
          <t>MLT</t>
        </is>
      </c>
      <c r="C506" s="14" t="inlineStr">
        <is>
          <t>MLT</t>
        </is>
      </c>
      <c r="D506" s="14" t="inlineStr">
        <is>
          <t>Malta</t>
        </is>
      </c>
      <c r="E506" s="14" t="n">
        <v>2023</v>
      </c>
      <c r="F506" s="14" t="n">
        <v>0.18</v>
      </c>
      <c r="G506" s="14" t="n">
        <v>6.147</v>
      </c>
      <c r="H506" s="14" t="n">
        <v>1.286</v>
      </c>
      <c r="I506" s="14" t="n">
        <v>9.457000000000001</v>
      </c>
      <c r="J506" s="14" t="n">
        <v>15.604</v>
      </c>
      <c r="K506" s="14" t="n">
        <v>0</v>
      </c>
      <c r="L506" s="14" t="n">
        <v>1</v>
      </c>
      <c r="M506" s="14" t="n">
        <v>7.886</v>
      </c>
      <c r="N506" s="14" t="n">
        <v>3.857</v>
      </c>
      <c r="O506" s="14" t="n">
        <v>9.635999999999999</v>
      </c>
      <c r="P506" s="14" t="n">
        <v>17.522</v>
      </c>
      <c r="Q506" s="14" t="n">
        <v>0</v>
      </c>
      <c r="R506" s="14" t="n">
        <v>1</v>
      </c>
      <c r="S506" s="14" t="n">
        <v>12.575</v>
      </c>
      <c r="T506" s="14" t="n">
        <v>7.714</v>
      </c>
      <c r="U506" s="14" t="n">
        <v>0.251</v>
      </c>
      <c r="V506" s="14" t="n">
        <v>14.839</v>
      </c>
      <c r="W506" s="14" t="n">
        <v>0.18</v>
      </c>
      <c r="X506" s="14" t="n">
        <v>1</v>
      </c>
      <c r="Y506" s="14" t="n">
        <v>11.908</v>
      </c>
      <c r="Z506" s="14" t="n">
        <v>1.246</v>
      </c>
      <c r="AA506" s="14" t="n">
        <v>5.595</v>
      </c>
      <c r="AB506" s="14" t="n">
        <v>17.503</v>
      </c>
      <c r="AC506" s="14" t="n">
        <v>0</v>
      </c>
      <c r="AD506" s="14" t="n">
        <v>1</v>
      </c>
      <c r="AE506" s="14" t="n">
        <v>13.194</v>
      </c>
      <c r="AF506" s="14" t="n">
        <v>2.493</v>
      </c>
      <c r="AG506" s="14" t="n">
        <v>5.595</v>
      </c>
      <c r="AH506" s="14" t="n">
        <v>18.788</v>
      </c>
      <c r="AI506" s="14" t="n">
        <v>0</v>
      </c>
      <c r="AJ506" s="14" t="n">
        <v>1</v>
      </c>
      <c r="AK506" s="14" t="n">
        <v>20.908</v>
      </c>
      <c r="AL506" s="14" t="n">
        <v>9.972</v>
      </c>
      <c r="AM506" s="14" t="n">
        <v>0.417</v>
      </c>
      <c r="AN506" s="14" t="n">
        <v>24.671</v>
      </c>
      <c r="AO506" s="14" t="n">
        <v>0.18</v>
      </c>
      <c r="AP506" s="14" t="n">
        <v>1</v>
      </c>
      <c r="AQ506" s="14" t="n">
        <v>0.749</v>
      </c>
      <c r="AR506" s="14" t="n">
        <v>0.129</v>
      </c>
      <c r="AS506" s="14" t="n">
        <v>0.479</v>
      </c>
      <c r="AT506" s="14" t="n">
        <v>1.449</v>
      </c>
      <c r="AU506" s="14" t="n">
        <v>0.18</v>
      </c>
      <c r="AV506" s="14" t="n">
        <v>1</v>
      </c>
      <c r="AW506" s="14" t="n">
        <v>0.783</v>
      </c>
      <c r="AX506" s="14" t="n">
        <v>0.129</v>
      </c>
      <c r="AY506" s="14" t="n">
        <v>0.326</v>
      </c>
      <c r="AZ506" s="14" t="n">
        <v>1.308</v>
      </c>
      <c r="BA506" s="14" t="n">
        <v>0.18</v>
      </c>
      <c r="BB506" s="14" t="n">
        <v>1</v>
      </c>
      <c r="BC506" s="14" t="n">
        <v>0.527</v>
      </c>
      <c r="BD506" s="14" t="n">
        <v>0.129</v>
      </c>
      <c r="BE506" s="14" t="n">
        <v>0.041</v>
      </c>
      <c r="BF506" s="14" t="n">
        <v>0.658</v>
      </c>
      <c r="BG506" s="14" t="n">
        <v>0.18</v>
      </c>
      <c r="BH506" s="14" t="n">
        <v>1</v>
      </c>
      <c r="BI506" s="14" t="n">
        <v>0.64</v>
      </c>
      <c r="BJ506" s="14" t="n">
        <v>0.129</v>
      </c>
      <c r="BK506" s="14" t="n">
        <v>0.277</v>
      </c>
      <c r="BL506" s="14" t="n">
        <v>1.081</v>
      </c>
      <c r="BM506" s="14" t="n">
        <v>0.18</v>
      </c>
      <c r="BN506" s="14" t="n">
        <v>1</v>
      </c>
      <c r="BO506" s="14" t="n">
        <v>0</v>
      </c>
      <c r="BP506" s="14" t="n">
        <v>0.002</v>
      </c>
      <c r="BQ506" s="14" t="n">
        <v>0.116</v>
      </c>
      <c r="BR506" s="14" t="n">
        <v>0</v>
      </c>
      <c r="BS506" s="14" t="n">
        <v>1</v>
      </c>
      <c r="BT506" s="14" t="n">
        <v>0</v>
      </c>
      <c r="BU506" s="14" t="n">
        <v>0.002</v>
      </c>
      <c r="BV506" s="14" t="n">
        <v>0.137</v>
      </c>
      <c r="BW506" s="14" t="n">
        <v>0.18</v>
      </c>
      <c r="BX506" s="14" t="n">
        <v>0.667</v>
      </c>
      <c r="BY506" s="14" t="n">
        <v>13.254</v>
      </c>
      <c r="BZ506" s="14" t="n">
        <v>0</v>
      </c>
      <c r="CA506" s="14" t="n">
        <v>13.254</v>
      </c>
      <c r="CB506" s="14" t="n">
        <v>0</v>
      </c>
      <c r="CC506" s="14" t="n">
        <v>87.07899999999999</v>
      </c>
      <c r="CD506" s="14" t="n">
        <v>7.95</v>
      </c>
      <c r="CE506" s="14" t="n">
        <v>98.506</v>
      </c>
      <c r="CF506" s="14" t="n">
        <v>218.991</v>
      </c>
      <c r="CG506" s="14" t="n">
        <v>0.18</v>
      </c>
      <c r="CH506" s="14" t="n">
        <v>1</v>
      </c>
      <c r="CI506" s="14" t="n">
        <v>0</v>
      </c>
      <c r="CJ506" s="14" t="n">
        <v>0</v>
      </c>
      <c r="CK506" s="14" t="n">
        <v>0</v>
      </c>
      <c r="CL506" s="14" t="n">
        <v>0</v>
      </c>
      <c r="CM506" s="14" t="n">
        <v>0</v>
      </c>
      <c r="CN506" s="14" t="n">
        <v>0</v>
      </c>
      <c r="CO506" s="14" t="n">
        <v>0</v>
      </c>
      <c r="CP506" s="14" t="n">
        <v>0</v>
      </c>
      <c r="CQ506" s="14" t="n">
        <v>1.348</v>
      </c>
      <c r="CR506" s="14" t="n">
        <v>0</v>
      </c>
      <c r="CS506" s="14" t="n">
        <v>5.37</v>
      </c>
      <c r="CT506" s="14" t="n">
        <v>4.861</v>
      </c>
      <c r="CU506" s="14" t="n">
        <v>10.622</v>
      </c>
    </row>
    <row r="507">
      <c r="A507" s="14" t="inlineStr">
        <is>
          <t>MLT2024</t>
        </is>
      </c>
      <c r="B507" s="14" t="inlineStr">
        <is>
          <t>MLT</t>
        </is>
      </c>
      <c r="C507" s="14" t="inlineStr">
        <is>
          <t>MLT</t>
        </is>
      </c>
      <c r="D507" s="14" t="inlineStr">
        <is>
          <t>Malta</t>
        </is>
      </c>
      <c r="E507" s="14" t="n">
        <v>2024</v>
      </c>
      <c r="F507" s="14" t="n">
        <v>0.18</v>
      </c>
      <c r="G507" s="14" t="n">
        <v>5.575</v>
      </c>
      <c r="H507" s="14" t="n">
        <v>1.324</v>
      </c>
      <c r="I507" s="14" t="n">
        <v>6.197</v>
      </c>
      <c r="J507" s="14" t="n">
        <v>11.772</v>
      </c>
      <c r="K507" s="14" t="n">
        <v>0</v>
      </c>
      <c r="L507" s="14" t="n">
        <v>1</v>
      </c>
      <c r="M507" s="14" t="n">
        <v>7.124</v>
      </c>
      <c r="N507" s="14" t="n">
        <v>3.971</v>
      </c>
      <c r="O507" s="14" t="n">
        <v>6.315</v>
      </c>
      <c r="P507" s="14" t="n">
        <v>13.439</v>
      </c>
      <c r="Q507" s="14" t="n">
        <v>0</v>
      </c>
      <c r="R507" s="14" t="n">
        <v>1</v>
      </c>
      <c r="S507" s="14" t="n">
        <v>12.193</v>
      </c>
      <c r="T507" s="14" t="n">
        <v>7.942</v>
      </c>
      <c r="U507" s="14" t="n">
        <v>0.299</v>
      </c>
      <c r="V507" s="14" t="n">
        <v>14.388</v>
      </c>
      <c r="W507" s="14" t="n">
        <v>0.18</v>
      </c>
      <c r="X507" s="14" t="n">
        <v>1</v>
      </c>
      <c r="Y507" s="14" t="n">
        <v>10.492</v>
      </c>
      <c r="Z507" s="14" t="n">
        <v>1.283</v>
      </c>
      <c r="AA507" s="14" t="n">
        <v>3.667</v>
      </c>
      <c r="AB507" s="14" t="n">
        <v>14.159</v>
      </c>
      <c r="AC507" s="14" t="n">
        <v>0</v>
      </c>
      <c r="AD507" s="14" t="n">
        <v>1</v>
      </c>
      <c r="AE507" s="14" t="n">
        <v>11.815</v>
      </c>
      <c r="AF507" s="14" t="n">
        <v>2.567</v>
      </c>
      <c r="AG507" s="14" t="n">
        <v>3.667</v>
      </c>
      <c r="AH507" s="14" t="n">
        <v>15.483</v>
      </c>
      <c r="AI507" s="14" t="n">
        <v>0</v>
      </c>
      <c r="AJ507" s="14" t="n">
        <v>1</v>
      </c>
      <c r="AK507" s="14" t="n">
        <v>19.757</v>
      </c>
      <c r="AL507" s="14" t="n">
        <v>10.266</v>
      </c>
      <c r="AM507" s="14" t="n">
        <v>0.484</v>
      </c>
      <c r="AN507" s="14" t="n">
        <v>23.313</v>
      </c>
      <c r="AO507" s="14" t="n">
        <v>0.18</v>
      </c>
      <c r="AP507" s="14" t="n">
        <v>1</v>
      </c>
      <c r="AQ507" s="14" t="n">
        <v>0.72</v>
      </c>
      <c r="AR507" s="14" t="n">
        <v>0.132</v>
      </c>
      <c r="AS507" s="14" t="n">
        <v>0.509</v>
      </c>
      <c r="AT507" s="14" t="n">
        <v>1.45</v>
      </c>
      <c r="AU507" s="14" t="n">
        <v>0.18</v>
      </c>
      <c r="AV507" s="14" t="n">
        <v>1</v>
      </c>
      <c r="AW507" s="14" t="n">
        <v>0.734</v>
      </c>
      <c r="AX507" s="14" t="n">
        <v>0.132</v>
      </c>
      <c r="AY507" s="14" t="n">
        <v>0.376</v>
      </c>
      <c r="AZ507" s="14" t="n">
        <v>1.31</v>
      </c>
      <c r="BA507" s="14" t="n">
        <v>0.18</v>
      </c>
      <c r="BB507" s="14" t="n">
        <v>1</v>
      </c>
      <c r="BC507" s="14" t="n">
        <v>0.51</v>
      </c>
      <c r="BD507" s="14" t="n">
        <v>0.132</v>
      </c>
      <c r="BE507" s="14" t="n">
        <v>0.043</v>
      </c>
      <c r="BF507" s="14" t="n">
        <v>0.638</v>
      </c>
      <c r="BG507" s="14" t="n">
        <v>0.18</v>
      </c>
      <c r="BH507" s="14" t="n">
        <v>1</v>
      </c>
      <c r="BI507" s="14" t="n">
        <v>0.652</v>
      </c>
      <c r="BJ507" s="14" t="n">
        <v>0.132</v>
      </c>
      <c r="BK507" s="14" t="n">
        <v>0.312</v>
      </c>
      <c r="BL507" s="14" t="n">
        <v>1.11</v>
      </c>
      <c r="BM507" s="14" t="n">
        <v>0.18</v>
      </c>
      <c r="BN507" s="14" t="n">
        <v>1</v>
      </c>
      <c r="BO507" s="14" t="n">
        <v>0</v>
      </c>
      <c r="BP507" s="14" t="n">
        <v>0.002</v>
      </c>
      <c r="BQ507" s="14" t="n">
        <v>0.112</v>
      </c>
      <c r="BR507" s="14" t="n">
        <v>0</v>
      </c>
      <c r="BS507" s="14" t="n">
        <v>1</v>
      </c>
      <c r="BT507" s="14" t="n">
        <v>0</v>
      </c>
      <c r="BU507" s="14" t="n">
        <v>0.002</v>
      </c>
      <c r="BV507" s="14" t="n">
        <v>0.139</v>
      </c>
      <c r="BW507" s="14" t="n">
        <v>0.18</v>
      </c>
      <c r="BX507" s="14" t="n">
        <v>0.667</v>
      </c>
      <c r="BY507" s="14" t="n">
        <v>13.646</v>
      </c>
      <c r="BZ507" s="14" t="n">
        <v>0</v>
      </c>
      <c r="CA507" s="14" t="n">
        <v>13.646</v>
      </c>
      <c r="CB507" s="14" t="n">
        <v>0</v>
      </c>
      <c r="CC507" s="14" t="n">
        <v>86.38500000000001</v>
      </c>
      <c r="CD507" s="14" t="n">
        <v>7.95</v>
      </c>
      <c r="CE507" s="14" t="n">
        <v>85.602</v>
      </c>
      <c r="CF507" s="14" t="n">
        <v>202.946</v>
      </c>
      <c r="CG507" s="14" t="n">
        <v>0.18</v>
      </c>
      <c r="CH507" s="14" t="n">
        <v>1</v>
      </c>
      <c r="CI507" s="14" t="n">
        <v>0</v>
      </c>
      <c r="CJ507" s="14" t="n">
        <v>0</v>
      </c>
      <c r="CK507" s="14" t="n">
        <v>0</v>
      </c>
      <c r="CL507" s="14" t="n">
        <v>0</v>
      </c>
      <c r="CM507" s="14" t="n">
        <v>0</v>
      </c>
      <c r="CN507" s="14" t="n">
        <v>0</v>
      </c>
      <c r="CO507" s="14" t="n">
        <v>0</v>
      </c>
      <c r="CP507" s="14" t="n">
        <v>0</v>
      </c>
      <c r="CQ507" s="14" t="n">
        <v>1.387</v>
      </c>
      <c r="CR507" s="14" t="n">
        <v>0</v>
      </c>
      <c r="CS507" s="14" t="n">
        <v>5.529</v>
      </c>
      <c r="CT507" s="14" t="n">
        <v>4.251</v>
      </c>
      <c r="CU507" s="14" t="n">
        <v>9.167999999999999</v>
      </c>
    </row>
    <row r="508">
      <c r="A508" s="14" t="inlineStr">
        <is>
          <t>MHL2021</t>
        </is>
      </c>
      <c r="B508" s="14" t="inlineStr">
        <is>
          <t>MHL</t>
        </is>
      </c>
      <c r="C508" s="14" t="inlineStr">
        <is>
          <t>MHL</t>
        </is>
      </c>
      <c r="D508" s="14" t="inlineStr">
        <is>
          <t>Marshall Islands</t>
        </is>
      </c>
      <c r="E508" s="14" t="n">
        <v>2021</v>
      </c>
      <c r="F508" s="14" t="n">
        <v>0</v>
      </c>
      <c r="G508" s="14" t="n">
        <v>4.747</v>
      </c>
      <c r="H508" s="14" t="n">
        <v>1.143</v>
      </c>
      <c r="I508" s="14" t="n">
        <v>0</v>
      </c>
      <c r="J508" s="14" t="n">
        <v>4.747</v>
      </c>
      <c r="K508" s="14" t="n">
        <v>0</v>
      </c>
      <c r="L508" s="14" t="n">
        <v>1</v>
      </c>
      <c r="M508" s="14" t="n">
        <v>7.964</v>
      </c>
      <c r="N508" s="14" t="n">
        <v>3.43</v>
      </c>
      <c r="O508" s="14" t="n">
        <v>0</v>
      </c>
      <c r="P508" s="14" t="n">
        <v>7.964</v>
      </c>
      <c r="Q508" s="14" t="n">
        <v>0</v>
      </c>
      <c r="R508" s="14" t="n">
        <v>1</v>
      </c>
      <c r="S508" s="14" t="n">
        <v>10.464</v>
      </c>
      <c r="T508" s="14" t="n">
        <v>6.86</v>
      </c>
      <c r="U508" s="14" t="n">
        <v>0</v>
      </c>
      <c r="V508" s="14" t="n">
        <v>10.464</v>
      </c>
      <c r="W508" s="14" t="n">
        <v>0</v>
      </c>
      <c r="X508" s="14" t="n">
        <v>1</v>
      </c>
      <c r="Y508" s="14" t="n">
        <v>10.551</v>
      </c>
      <c r="Z508" s="14" t="n">
        <v>1.302</v>
      </c>
      <c r="AA508" s="14" t="n">
        <v>0</v>
      </c>
      <c r="AB508" s="14" t="n">
        <v>10.551</v>
      </c>
      <c r="AC508" s="14" t="n">
        <v>0</v>
      </c>
      <c r="AD508" s="14" t="n">
        <v>1</v>
      </c>
      <c r="AE508" s="14" t="n">
        <v>11.694</v>
      </c>
      <c r="AF508" s="14" t="n">
        <v>2.549</v>
      </c>
      <c r="AG508" s="14" t="n">
        <v>0</v>
      </c>
      <c r="AH508" s="14" t="n">
        <v>11.694</v>
      </c>
      <c r="AI508" s="14" t="n">
        <v>0</v>
      </c>
      <c r="AJ508" s="14" t="n">
        <v>1</v>
      </c>
      <c r="AK508" s="14" t="n">
        <v>18.554</v>
      </c>
      <c r="AL508" s="14" t="n">
        <v>9.627000000000001</v>
      </c>
      <c r="AM508" s="14" t="n">
        <v>0</v>
      </c>
      <c r="AN508" s="14" t="n">
        <v>18.554</v>
      </c>
      <c r="AO508" s="14" t="n">
        <v>0</v>
      </c>
      <c r="AP508" s="14" t="n">
        <v>1</v>
      </c>
      <c r="AQ508" s="14" t="n">
        <v>0.621</v>
      </c>
      <c r="AR508" s="14" t="n">
        <v>0.114</v>
      </c>
      <c r="AS508" s="14" t="n">
        <v>0</v>
      </c>
      <c r="AT508" s="14" t="n">
        <v>0.621</v>
      </c>
      <c r="AU508" s="14" t="n">
        <v>0</v>
      </c>
      <c r="AV508" s="14" t="n">
        <v>1</v>
      </c>
      <c r="AW508" s="14" t="n">
        <v>0.593</v>
      </c>
      <c r="AX508" s="14" t="n">
        <v>0.114</v>
      </c>
      <c r="AY508" s="14" t="n">
        <v>0</v>
      </c>
      <c r="AZ508" s="14" t="n">
        <v>0.593</v>
      </c>
      <c r="BA508" s="14" t="n">
        <v>0</v>
      </c>
      <c r="BB508" s="14" t="n">
        <v>1</v>
      </c>
      <c r="BC508" s="14" t="n">
        <v>0.44</v>
      </c>
      <c r="BD508" s="14" t="n">
        <v>0.114</v>
      </c>
      <c r="BE508" s="14" t="n">
        <v>0</v>
      </c>
      <c r="BF508" s="14" t="n">
        <v>0.44</v>
      </c>
      <c r="BG508" s="14" t="n">
        <v>0</v>
      </c>
      <c r="BH508" s="14" t="n">
        <v>1</v>
      </c>
      <c r="BI508" s="14" t="n">
        <v>0.5600000000000001</v>
      </c>
      <c r="BJ508" s="14" t="n">
        <v>0.114</v>
      </c>
      <c r="BK508" s="14" t="n">
        <v>0</v>
      </c>
      <c r="BL508" s="14" t="n">
        <v>0.5600000000000001</v>
      </c>
      <c r="BM508" s="14" t="n">
        <v>0</v>
      </c>
      <c r="BN508" s="14" t="n">
        <v>1</v>
      </c>
      <c r="BO508" s="14" t="n">
        <v>0</v>
      </c>
      <c r="BP508" s="14" t="n">
        <v>0</v>
      </c>
      <c r="BQ508" s="14" t="n">
        <v>0</v>
      </c>
      <c r="BR508" s="14" t="n">
        <v>0</v>
      </c>
      <c r="BS508" s="14" t="n">
        <v>1</v>
      </c>
      <c r="BT508" s="14" t="n">
        <v>0</v>
      </c>
      <c r="BU508" s="14" t="n">
        <v>0</v>
      </c>
      <c r="BV508" s="14" t="n">
        <v>0</v>
      </c>
      <c r="BW508" s="14" t="n">
        <v>0</v>
      </c>
      <c r="BX508" s="14" t="n">
        <v>1</v>
      </c>
      <c r="BY508" s="14" t="n">
        <v>11.787</v>
      </c>
      <c r="BZ508" s="14" t="n">
        <v>0</v>
      </c>
      <c r="CA508" s="14" t="n">
        <v>11.787</v>
      </c>
      <c r="CB508" s="14" t="n">
        <v>0</v>
      </c>
      <c r="CC508" s="14" t="n">
        <v>81.69499999999999</v>
      </c>
      <c r="CD508" s="14" t="n">
        <v>7.95</v>
      </c>
      <c r="CE508" s="14" t="n">
        <v>0</v>
      </c>
      <c r="CF508" s="14" t="n">
        <v>81.69499999999999</v>
      </c>
      <c r="CG508" s="14" t="n">
        <v>0</v>
      </c>
      <c r="CH508" s="14" t="n">
        <v>1</v>
      </c>
      <c r="CI508" s="14" t="n">
        <v>0</v>
      </c>
      <c r="CJ508" s="14" t="n">
        <v>0</v>
      </c>
      <c r="CK508" s="14" t="n">
        <v>0</v>
      </c>
      <c r="CL508" s="14" t="n">
        <v>0</v>
      </c>
      <c r="CM508" s="14" t="n">
        <v>0</v>
      </c>
      <c r="CN508" s="14" t="n">
        <v>0</v>
      </c>
      <c r="CO508" s="14" t="n">
        <v>0</v>
      </c>
      <c r="CP508" s="14" t="n">
        <v>0</v>
      </c>
      <c r="CQ508" s="14" t="n">
        <v>1.198</v>
      </c>
      <c r="CR508" s="14" t="n">
        <v>0</v>
      </c>
      <c r="CS508" s="14" t="n">
        <v>4.776</v>
      </c>
      <c r="CT508" s="14" t="n">
        <v>3.604</v>
      </c>
      <c r="CU508" s="14" t="n">
        <v>9.407999999999999</v>
      </c>
    </row>
    <row r="509">
      <c r="A509" s="14" t="inlineStr">
        <is>
          <t>MHL2022</t>
        </is>
      </c>
      <c r="B509" s="14" t="inlineStr">
        <is>
          <t>MHL</t>
        </is>
      </c>
      <c r="C509" s="14" t="inlineStr">
        <is>
          <t>MHL</t>
        </is>
      </c>
      <c r="D509" s="14" t="inlineStr">
        <is>
          <t>Marshall Islands</t>
        </is>
      </c>
      <c r="E509" s="14" t="n">
        <v>2022</v>
      </c>
      <c r="F509" s="14" t="n">
        <v>0</v>
      </c>
      <c r="G509" s="14" t="n">
        <v>8.788</v>
      </c>
      <c r="H509" s="14" t="n">
        <v>1.235</v>
      </c>
      <c r="I509" s="14" t="n">
        <v>0</v>
      </c>
      <c r="J509" s="14" t="n">
        <v>8.788</v>
      </c>
      <c r="K509" s="14" t="n">
        <v>0</v>
      </c>
      <c r="L509" s="14" t="n">
        <v>1</v>
      </c>
      <c r="M509" s="14" t="n">
        <v>9.782999999999999</v>
      </c>
      <c r="N509" s="14" t="n">
        <v>3.704</v>
      </c>
      <c r="O509" s="14" t="n">
        <v>0</v>
      </c>
      <c r="P509" s="14" t="n">
        <v>9.782999999999999</v>
      </c>
      <c r="Q509" s="14" t="n">
        <v>0</v>
      </c>
      <c r="R509" s="14" t="n">
        <v>1</v>
      </c>
      <c r="S509" s="14" t="n">
        <v>14.962</v>
      </c>
      <c r="T509" s="14" t="n">
        <v>7.408</v>
      </c>
      <c r="U509" s="14" t="n">
        <v>0</v>
      </c>
      <c r="V509" s="14" t="n">
        <v>14.962</v>
      </c>
      <c r="W509" s="14" t="n">
        <v>0</v>
      </c>
      <c r="X509" s="14" t="n">
        <v>1</v>
      </c>
      <c r="Y509" s="14" t="n">
        <v>17.332</v>
      </c>
      <c r="Z509" s="14" t="n">
        <v>2.139</v>
      </c>
      <c r="AA509" s="14" t="n">
        <v>0</v>
      </c>
      <c r="AB509" s="14" t="n">
        <v>17.332</v>
      </c>
      <c r="AC509" s="14" t="n">
        <v>0</v>
      </c>
      <c r="AD509" s="14" t="n">
        <v>1</v>
      </c>
      <c r="AE509" s="14" t="n">
        <v>18.566</v>
      </c>
      <c r="AF509" s="14" t="n">
        <v>4.048</v>
      </c>
      <c r="AG509" s="14" t="n">
        <v>0</v>
      </c>
      <c r="AH509" s="14" t="n">
        <v>18.566</v>
      </c>
      <c r="AI509" s="14" t="n">
        <v>0</v>
      </c>
      <c r="AJ509" s="14" t="n">
        <v>1</v>
      </c>
      <c r="AK509" s="14" t="n">
        <v>25.974</v>
      </c>
      <c r="AL509" s="14" t="n">
        <v>13.478</v>
      </c>
      <c r="AM509" s="14" t="n">
        <v>0</v>
      </c>
      <c r="AN509" s="14" t="n">
        <v>25.974</v>
      </c>
      <c r="AO509" s="14" t="n">
        <v>0</v>
      </c>
      <c r="AP509" s="14" t="n">
        <v>1</v>
      </c>
      <c r="AQ509" s="14" t="n">
        <v>0.847</v>
      </c>
      <c r="AR509" s="14" t="n">
        <v>0.123</v>
      </c>
      <c r="AS509" s="14" t="n">
        <v>0</v>
      </c>
      <c r="AT509" s="14" t="n">
        <v>0.847</v>
      </c>
      <c r="AU509" s="14" t="n">
        <v>0</v>
      </c>
      <c r="AV509" s="14" t="n">
        <v>1</v>
      </c>
      <c r="AW509" s="14" t="n">
        <v>0.947</v>
      </c>
      <c r="AX509" s="14" t="n">
        <v>0.123</v>
      </c>
      <c r="AY509" s="14" t="n">
        <v>0</v>
      </c>
      <c r="AZ509" s="14" t="n">
        <v>0.947</v>
      </c>
      <c r="BA509" s="14" t="n">
        <v>0</v>
      </c>
      <c r="BB509" s="14" t="n">
        <v>1</v>
      </c>
      <c r="BC509" s="14" t="n">
        <v>0.589</v>
      </c>
      <c r="BD509" s="14" t="n">
        <v>0.123</v>
      </c>
      <c r="BE509" s="14" t="n">
        <v>0</v>
      </c>
      <c r="BF509" s="14" t="n">
        <v>0.589</v>
      </c>
      <c r="BG509" s="14" t="n">
        <v>0</v>
      </c>
      <c r="BH509" s="14" t="n">
        <v>1</v>
      </c>
      <c r="BI509" s="14" t="n">
        <v>0.6889999999999999</v>
      </c>
      <c r="BJ509" s="14" t="n">
        <v>0.123</v>
      </c>
      <c r="BK509" s="14" t="n">
        <v>0</v>
      </c>
      <c r="BL509" s="14" t="n">
        <v>0.6889999999999999</v>
      </c>
      <c r="BM509" s="14" t="n">
        <v>0</v>
      </c>
      <c r="BN509" s="14" t="n">
        <v>1</v>
      </c>
      <c r="BO509" s="14" t="n">
        <v>0</v>
      </c>
      <c r="BP509" s="14" t="n">
        <v>0</v>
      </c>
      <c r="BQ509" s="14" t="n">
        <v>0</v>
      </c>
      <c r="BR509" s="14" t="n">
        <v>0</v>
      </c>
      <c r="BS509" s="14" t="n">
        <v>1</v>
      </c>
      <c r="BT509" s="14" t="n">
        <v>0</v>
      </c>
      <c r="BU509" s="14" t="n">
        <v>0</v>
      </c>
      <c r="BV509" s="14" t="n">
        <v>0</v>
      </c>
      <c r="BW509" s="14" t="n">
        <v>0</v>
      </c>
      <c r="BX509" s="14" t="n">
        <v>1</v>
      </c>
      <c r="BY509" s="14" t="n">
        <v>12.729</v>
      </c>
      <c r="BZ509" s="14" t="n">
        <v>0</v>
      </c>
      <c r="CA509" s="14" t="n">
        <v>12.729</v>
      </c>
      <c r="CB509" s="14" t="n">
        <v>0</v>
      </c>
      <c r="CC509" s="14" t="n">
        <v>102.477</v>
      </c>
      <c r="CD509" s="14" t="n">
        <v>7.95</v>
      </c>
      <c r="CE509" s="14" t="n">
        <v>0</v>
      </c>
      <c r="CF509" s="14" t="n">
        <v>102.477</v>
      </c>
      <c r="CG509" s="14" t="n">
        <v>0</v>
      </c>
      <c r="CH509" s="14" t="n">
        <v>1</v>
      </c>
      <c r="CI509" s="14" t="n">
        <v>0</v>
      </c>
      <c r="CJ509" s="14" t="n">
        <v>0</v>
      </c>
      <c r="CK509" s="14" t="n">
        <v>0</v>
      </c>
      <c r="CL509" s="14" t="n">
        <v>0</v>
      </c>
      <c r="CM509" s="14" t="n">
        <v>0</v>
      </c>
      <c r="CN509" s="14" t="n">
        <v>0</v>
      </c>
      <c r="CO509" s="14" t="n">
        <v>0</v>
      </c>
      <c r="CP509" s="14" t="n">
        <v>0</v>
      </c>
      <c r="CQ509" s="14" t="n">
        <v>1.294</v>
      </c>
      <c r="CR509" s="14" t="n">
        <v>0</v>
      </c>
      <c r="CS509" s="14" t="n">
        <v>5.158</v>
      </c>
      <c r="CT509" s="14" t="n">
        <v>7.554</v>
      </c>
      <c r="CU509" s="14" t="n">
        <v>16.097</v>
      </c>
    </row>
    <row r="510">
      <c r="A510" s="14" t="inlineStr">
        <is>
          <t>MHL2023</t>
        </is>
      </c>
      <c r="B510" s="14" t="inlineStr">
        <is>
          <t>MHL</t>
        </is>
      </c>
      <c r="C510" s="14" t="inlineStr">
        <is>
          <t>MHL</t>
        </is>
      </c>
      <c r="D510" s="14" t="inlineStr">
        <is>
          <t>Marshall Islands</t>
        </is>
      </c>
      <c r="E510" s="14" t="n">
        <v>2023</v>
      </c>
      <c r="F510" s="14" t="n">
        <v>0</v>
      </c>
      <c r="G510" s="14" t="n">
        <v>5.77</v>
      </c>
      <c r="H510" s="14" t="n">
        <v>1.286</v>
      </c>
      <c r="I510" s="14" t="n">
        <v>0</v>
      </c>
      <c r="J510" s="14" t="n">
        <v>5.77</v>
      </c>
      <c r="K510" s="14" t="n">
        <v>0</v>
      </c>
      <c r="L510" s="14" t="n">
        <v>1</v>
      </c>
      <c r="M510" s="14" t="n">
        <v>7.886</v>
      </c>
      <c r="N510" s="14" t="n">
        <v>3.857</v>
      </c>
      <c r="O510" s="14" t="n">
        <v>0</v>
      </c>
      <c r="P510" s="14" t="n">
        <v>7.886</v>
      </c>
      <c r="Q510" s="14" t="n">
        <v>0</v>
      </c>
      <c r="R510" s="14" t="n">
        <v>1</v>
      </c>
      <c r="S510" s="14" t="n">
        <v>12.198</v>
      </c>
      <c r="T510" s="14" t="n">
        <v>7.714</v>
      </c>
      <c r="U510" s="14" t="n">
        <v>0</v>
      </c>
      <c r="V510" s="14" t="n">
        <v>12.198</v>
      </c>
      <c r="W510" s="14" t="n">
        <v>0</v>
      </c>
      <c r="X510" s="14" t="n">
        <v>1</v>
      </c>
      <c r="Y510" s="14" t="n">
        <v>13.814</v>
      </c>
      <c r="Z510" s="14" t="n">
        <v>1.705</v>
      </c>
      <c r="AA510" s="14" t="n">
        <v>0</v>
      </c>
      <c r="AB510" s="14" t="n">
        <v>13.814</v>
      </c>
      <c r="AC510" s="14" t="n">
        <v>0</v>
      </c>
      <c r="AD510" s="14" t="n">
        <v>1</v>
      </c>
      <c r="AE510" s="14" t="n">
        <v>15.1</v>
      </c>
      <c r="AF510" s="14" t="n">
        <v>3.292</v>
      </c>
      <c r="AG510" s="14" t="n">
        <v>0</v>
      </c>
      <c r="AH510" s="14" t="n">
        <v>15.1</v>
      </c>
      <c r="AI510" s="14" t="n">
        <v>0</v>
      </c>
      <c r="AJ510" s="14" t="n">
        <v>1</v>
      </c>
      <c r="AK510" s="14" t="n">
        <v>22.814</v>
      </c>
      <c r="AL510" s="14" t="n">
        <v>11.838</v>
      </c>
      <c r="AM510" s="14" t="n">
        <v>0</v>
      </c>
      <c r="AN510" s="14" t="n">
        <v>22.814</v>
      </c>
      <c r="AO510" s="14" t="n">
        <v>0</v>
      </c>
      <c r="AP510" s="14" t="n">
        <v>1</v>
      </c>
      <c r="AQ510" s="14" t="n">
        <v>0.749</v>
      </c>
      <c r="AR510" s="14" t="n">
        <v>0.129</v>
      </c>
      <c r="AS510" s="14" t="n">
        <v>0</v>
      </c>
      <c r="AT510" s="14" t="n">
        <v>0.749</v>
      </c>
      <c r="AU510" s="14" t="n">
        <v>0</v>
      </c>
      <c r="AV510" s="14" t="n">
        <v>1</v>
      </c>
      <c r="AW510" s="14" t="n">
        <v>0.783</v>
      </c>
      <c r="AX510" s="14" t="n">
        <v>0.129</v>
      </c>
      <c r="AY510" s="14" t="n">
        <v>0</v>
      </c>
      <c r="AZ510" s="14" t="n">
        <v>0.783</v>
      </c>
      <c r="BA510" s="14" t="n">
        <v>0</v>
      </c>
      <c r="BB510" s="14" t="n">
        <v>1</v>
      </c>
      <c r="BC510" s="14" t="n">
        <v>0.527</v>
      </c>
      <c r="BD510" s="14" t="n">
        <v>0.129</v>
      </c>
      <c r="BE510" s="14" t="n">
        <v>0</v>
      </c>
      <c r="BF510" s="14" t="n">
        <v>0.527</v>
      </c>
      <c r="BG510" s="14" t="n">
        <v>0</v>
      </c>
      <c r="BH510" s="14" t="n">
        <v>1</v>
      </c>
      <c r="BI510" s="14" t="n">
        <v>0.64</v>
      </c>
      <c r="BJ510" s="14" t="n">
        <v>0.129</v>
      </c>
      <c r="BK510" s="14" t="n">
        <v>0</v>
      </c>
      <c r="BL510" s="14" t="n">
        <v>0.64</v>
      </c>
      <c r="BM510" s="14" t="n">
        <v>0</v>
      </c>
      <c r="BN510" s="14" t="n">
        <v>1</v>
      </c>
      <c r="BO510" s="14" t="n">
        <v>0</v>
      </c>
      <c r="BP510" s="14" t="n">
        <v>0</v>
      </c>
      <c r="BQ510" s="14" t="n">
        <v>0</v>
      </c>
      <c r="BR510" s="14" t="n">
        <v>0</v>
      </c>
      <c r="BS510" s="14" t="n">
        <v>1</v>
      </c>
      <c r="BT510" s="14" t="n">
        <v>0</v>
      </c>
      <c r="BU510" s="14" t="n">
        <v>0</v>
      </c>
      <c r="BV510" s="14" t="n">
        <v>0</v>
      </c>
      <c r="BW510" s="14" t="n">
        <v>0</v>
      </c>
      <c r="BX510" s="14" t="n">
        <v>1</v>
      </c>
      <c r="BY510" s="14" t="n">
        <v>13.254</v>
      </c>
      <c r="BZ510" s="14" t="n">
        <v>0</v>
      </c>
      <c r="CA510" s="14" t="n">
        <v>13.254</v>
      </c>
      <c r="CB510" s="14" t="n">
        <v>0</v>
      </c>
      <c r="CC510" s="14" t="n">
        <v>87.07899999999999</v>
      </c>
      <c r="CD510" s="14" t="n">
        <v>7.95</v>
      </c>
      <c r="CE510" s="14" t="n">
        <v>0</v>
      </c>
      <c r="CF510" s="14" t="n">
        <v>87.07899999999999</v>
      </c>
      <c r="CG510" s="14" t="n">
        <v>0</v>
      </c>
      <c r="CH510" s="14" t="n">
        <v>1</v>
      </c>
      <c r="CI510" s="14" t="n">
        <v>0</v>
      </c>
      <c r="CJ510" s="14" t="n">
        <v>0</v>
      </c>
      <c r="CK510" s="14" t="n">
        <v>0</v>
      </c>
      <c r="CL510" s="14" t="n">
        <v>0</v>
      </c>
      <c r="CM510" s="14" t="n">
        <v>0</v>
      </c>
      <c r="CN510" s="14" t="n">
        <v>0</v>
      </c>
      <c r="CO510" s="14" t="n">
        <v>0</v>
      </c>
      <c r="CP510" s="14" t="n">
        <v>0</v>
      </c>
      <c r="CQ510" s="14" t="n">
        <v>1.348</v>
      </c>
      <c r="CR510" s="14" t="n">
        <v>0</v>
      </c>
      <c r="CS510" s="14" t="n">
        <v>5.37</v>
      </c>
      <c r="CT510" s="14" t="n">
        <v>4.484</v>
      </c>
      <c r="CU510" s="14" t="n">
        <v>12.529</v>
      </c>
    </row>
    <row r="511">
      <c r="A511" s="14" t="inlineStr">
        <is>
          <t>MHL2024</t>
        </is>
      </c>
      <c r="B511" s="14" t="inlineStr">
        <is>
          <t>MHL</t>
        </is>
      </c>
      <c r="C511" s="14" t="inlineStr">
        <is>
          <t>MHL</t>
        </is>
      </c>
      <c r="D511" s="14" t="inlineStr">
        <is>
          <t>Marshall Islands</t>
        </is>
      </c>
      <c r="E511" s="14" t="n">
        <v>2024</v>
      </c>
      <c r="F511" s="14" t="n">
        <v>0</v>
      </c>
      <c r="G511" s="14" t="n">
        <v>4.833</v>
      </c>
      <c r="H511" s="14" t="n">
        <v>1.324</v>
      </c>
      <c r="I511" s="14" t="n">
        <v>0</v>
      </c>
      <c r="J511" s="14" t="n">
        <v>4.833</v>
      </c>
      <c r="K511" s="14" t="n">
        <v>0</v>
      </c>
      <c r="L511" s="14" t="n">
        <v>1</v>
      </c>
      <c r="M511" s="14" t="n">
        <v>7.124</v>
      </c>
      <c r="N511" s="14" t="n">
        <v>3.971</v>
      </c>
      <c r="O511" s="14" t="n">
        <v>0</v>
      </c>
      <c r="P511" s="14" t="n">
        <v>7.124</v>
      </c>
      <c r="Q511" s="14" t="n">
        <v>0</v>
      </c>
      <c r="R511" s="14" t="n">
        <v>1</v>
      </c>
      <c r="S511" s="14" t="n">
        <v>11.451</v>
      </c>
      <c r="T511" s="14" t="n">
        <v>7.942</v>
      </c>
      <c r="U511" s="14" t="n">
        <v>0</v>
      </c>
      <c r="V511" s="14" t="n">
        <v>11.451</v>
      </c>
      <c r="W511" s="14" t="n">
        <v>0</v>
      </c>
      <c r="X511" s="14" t="n">
        <v>1</v>
      </c>
      <c r="Y511" s="14" t="n">
        <v>12.219</v>
      </c>
      <c r="Z511" s="14" t="n">
        <v>1.508</v>
      </c>
      <c r="AA511" s="14" t="n">
        <v>0</v>
      </c>
      <c r="AB511" s="14" t="n">
        <v>12.219</v>
      </c>
      <c r="AC511" s="14" t="n">
        <v>0</v>
      </c>
      <c r="AD511" s="14" t="n">
        <v>1</v>
      </c>
      <c r="AE511" s="14" t="n">
        <v>13.543</v>
      </c>
      <c r="AF511" s="14" t="n">
        <v>2.952</v>
      </c>
      <c r="AG511" s="14" t="n">
        <v>0</v>
      </c>
      <c r="AH511" s="14" t="n">
        <v>13.543</v>
      </c>
      <c r="AI511" s="14" t="n">
        <v>0</v>
      </c>
      <c r="AJ511" s="14" t="n">
        <v>1</v>
      </c>
      <c r="AK511" s="14" t="n">
        <v>21.484</v>
      </c>
      <c r="AL511" s="14" t="n">
        <v>11.148</v>
      </c>
      <c r="AM511" s="14" t="n">
        <v>0</v>
      </c>
      <c r="AN511" s="14" t="n">
        <v>21.484</v>
      </c>
      <c r="AO511" s="14" t="n">
        <v>0</v>
      </c>
      <c r="AP511" s="14" t="n">
        <v>1</v>
      </c>
      <c r="AQ511" s="14" t="n">
        <v>0.72</v>
      </c>
      <c r="AR511" s="14" t="n">
        <v>0.132</v>
      </c>
      <c r="AS511" s="14" t="n">
        <v>0</v>
      </c>
      <c r="AT511" s="14" t="n">
        <v>0.72</v>
      </c>
      <c r="AU511" s="14" t="n">
        <v>0</v>
      </c>
      <c r="AV511" s="14" t="n">
        <v>1</v>
      </c>
      <c r="AW511" s="14" t="n">
        <v>0.734</v>
      </c>
      <c r="AX511" s="14" t="n">
        <v>0.132</v>
      </c>
      <c r="AY511" s="14" t="n">
        <v>0</v>
      </c>
      <c r="AZ511" s="14" t="n">
        <v>0.734</v>
      </c>
      <c r="BA511" s="14" t="n">
        <v>0</v>
      </c>
      <c r="BB511" s="14" t="n">
        <v>1</v>
      </c>
      <c r="BC511" s="14" t="n">
        <v>0.51</v>
      </c>
      <c r="BD511" s="14" t="n">
        <v>0.132</v>
      </c>
      <c r="BE511" s="14" t="n">
        <v>0</v>
      </c>
      <c r="BF511" s="14" t="n">
        <v>0.51</v>
      </c>
      <c r="BG511" s="14" t="n">
        <v>0</v>
      </c>
      <c r="BH511" s="14" t="n">
        <v>1</v>
      </c>
      <c r="BI511" s="14" t="n">
        <v>0.652</v>
      </c>
      <c r="BJ511" s="14" t="n">
        <v>0.132</v>
      </c>
      <c r="BK511" s="14" t="n">
        <v>0</v>
      </c>
      <c r="BL511" s="14" t="n">
        <v>0.652</v>
      </c>
      <c r="BM511" s="14" t="n">
        <v>0</v>
      </c>
      <c r="BN511" s="14" t="n">
        <v>1</v>
      </c>
      <c r="BO511" s="14" t="n">
        <v>0</v>
      </c>
      <c r="BP511" s="14" t="n">
        <v>0</v>
      </c>
      <c r="BQ511" s="14" t="n">
        <v>0</v>
      </c>
      <c r="BR511" s="14" t="n">
        <v>0</v>
      </c>
      <c r="BS511" s="14" t="n">
        <v>1</v>
      </c>
      <c r="BT511" s="14" t="n">
        <v>0</v>
      </c>
      <c r="BU511" s="14" t="n">
        <v>0</v>
      </c>
      <c r="BV511" s="14" t="n">
        <v>0</v>
      </c>
      <c r="BW511" s="14" t="n">
        <v>0</v>
      </c>
      <c r="BX511" s="14" t="n">
        <v>1</v>
      </c>
      <c r="BY511" s="14" t="n">
        <v>13.646</v>
      </c>
      <c r="BZ511" s="14" t="n">
        <v>0</v>
      </c>
      <c r="CA511" s="14" t="n">
        <v>13.646</v>
      </c>
      <c r="CB511" s="14" t="n">
        <v>0</v>
      </c>
      <c r="CC511" s="14" t="n">
        <v>86.38500000000001</v>
      </c>
      <c r="CD511" s="14" t="n">
        <v>7.95</v>
      </c>
      <c r="CE511" s="14" t="n">
        <v>0</v>
      </c>
      <c r="CF511" s="14" t="n">
        <v>86.38500000000001</v>
      </c>
      <c r="CG511" s="14" t="n">
        <v>0</v>
      </c>
      <c r="CH511" s="14" t="n">
        <v>1</v>
      </c>
      <c r="CI511" s="14" t="n">
        <v>0</v>
      </c>
      <c r="CJ511" s="14" t="n">
        <v>0</v>
      </c>
      <c r="CK511" s="14" t="n">
        <v>0</v>
      </c>
      <c r="CL511" s="14" t="n">
        <v>0</v>
      </c>
      <c r="CM511" s="14" t="n">
        <v>0</v>
      </c>
      <c r="CN511" s="14" t="n">
        <v>0</v>
      </c>
      <c r="CO511" s="14" t="n">
        <v>0</v>
      </c>
      <c r="CP511" s="14" t="n">
        <v>0</v>
      </c>
      <c r="CQ511" s="14" t="n">
        <v>1.387</v>
      </c>
      <c r="CR511" s="14" t="n">
        <v>0</v>
      </c>
      <c r="CS511" s="14" t="n">
        <v>5.529</v>
      </c>
      <c r="CT511" s="14" t="n">
        <v>3.509</v>
      </c>
      <c r="CU511" s="14" t="n">
        <v>10.896</v>
      </c>
    </row>
    <row r="512">
      <c r="A512" s="14" t="inlineStr">
        <is>
          <t>MRT2021</t>
        </is>
      </c>
      <c r="B512" s="14" t="inlineStr">
        <is>
          <t>MRT</t>
        </is>
      </c>
      <c r="C512" s="14" t="inlineStr">
        <is>
          <t>MRT</t>
        </is>
      </c>
      <c r="D512" s="14" t="inlineStr">
        <is>
          <t>Mauritania</t>
        </is>
      </c>
      <c r="E512" s="14" t="n">
        <v>2021</v>
      </c>
      <c r="F512" s="14" t="n">
        <v>0.16</v>
      </c>
      <c r="G512" s="14" t="n">
        <v>5.897</v>
      </c>
      <c r="H512" s="14" t="n">
        <v>1.143</v>
      </c>
      <c r="I512" s="14" t="n">
        <v>0</v>
      </c>
      <c r="J512" s="14" t="n">
        <v>5.897</v>
      </c>
      <c r="K512" s="14" t="n">
        <v>0</v>
      </c>
      <c r="L512" s="14" t="n">
        <v>1</v>
      </c>
      <c r="M512" s="14" t="n">
        <v>7.964</v>
      </c>
      <c r="N512" s="14" t="n">
        <v>3.43</v>
      </c>
      <c r="O512" s="14" t="n">
        <v>0</v>
      </c>
      <c r="P512" s="14" t="n">
        <v>7.964</v>
      </c>
      <c r="Q512" s="14" t="n">
        <v>0</v>
      </c>
      <c r="R512" s="14" t="n">
        <v>1</v>
      </c>
      <c r="S512" s="14" t="n">
        <v>11.613</v>
      </c>
      <c r="T512" s="14" t="n">
        <v>6.86</v>
      </c>
      <c r="U512" s="14" t="n">
        <v>0</v>
      </c>
      <c r="V512" s="14" t="n">
        <v>13.471</v>
      </c>
      <c r="W512" s="14" t="n">
        <v>0.16</v>
      </c>
      <c r="X512" s="14" t="n">
        <v>1</v>
      </c>
      <c r="Y512" s="14" t="n">
        <v>6.913</v>
      </c>
      <c r="Z512" s="14" t="n">
        <v>0.9340000000000001</v>
      </c>
      <c r="AA512" s="14" t="n">
        <v>0</v>
      </c>
      <c r="AB512" s="14" t="n">
        <v>6.913</v>
      </c>
      <c r="AC512" s="14" t="n">
        <v>0</v>
      </c>
      <c r="AD512" s="14" t="n">
        <v>1</v>
      </c>
      <c r="AE512" s="14" t="n">
        <v>8.055999999999999</v>
      </c>
      <c r="AF512" s="14" t="n">
        <v>1.884</v>
      </c>
      <c r="AG512" s="14" t="n">
        <v>0</v>
      </c>
      <c r="AH512" s="14" t="n">
        <v>8.055999999999999</v>
      </c>
      <c r="AI512" s="14" t="n">
        <v>0</v>
      </c>
      <c r="AJ512" s="14" t="n">
        <v>1</v>
      </c>
      <c r="AK512" s="14" t="n">
        <v>14.916</v>
      </c>
      <c r="AL512" s="14" t="n">
        <v>7.944</v>
      </c>
      <c r="AM512" s="14" t="n">
        <v>0</v>
      </c>
      <c r="AN512" s="14" t="n">
        <v>17.303</v>
      </c>
      <c r="AO512" s="14" t="n">
        <v>0.16</v>
      </c>
      <c r="AP512" s="14" t="n">
        <v>1</v>
      </c>
      <c r="AQ512" s="14" t="n">
        <v>0.619</v>
      </c>
      <c r="AR512" s="14" t="n">
        <v>0.114</v>
      </c>
      <c r="AS512" s="14" t="n">
        <v>0.424</v>
      </c>
      <c r="AT512" s="14" t="n">
        <v>1.21</v>
      </c>
      <c r="AU512" s="14" t="n">
        <v>0.16</v>
      </c>
      <c r="AV512" s="14" t="n">
        <v>1</v>
      </c>
      <c r="AW512" s="14" t="n">
        <v>0.599</v>
      </c>
      <c r="AX512" s="14" t="n">
        <v>0.114</v>
      </c>
      <c r="AY512" s="14" t="n">
        <v>0.32</v>
      </c>
      <c r="AZ512" s="14" t="n">
        <v>1.067</v>
      </c>
      <c r="BA512" s="14" t="n">
        <v>0.16</v>
      </c>
      <c r="BB512" s="14" t="n">
        <v>1</v>
      </c>
      <c r="BC512" s="14" t="n">
        <v>0.439</v>
      </c>
      <c r="BD512" s="14" t="n">
        <v>0.114</v>
      </c>
      <c r="BE512" s="14" t="n">
        <v>-0.099</v>
      </c>
      <c r="BF512" s="14" t="n">
        <v>0.34</v>
      </c>
      <c r="BG512" s="14" t="n">
        <v>0</v>
      </c>
      <c r="BH512" s="14" t="n">
        <v>0</v>
      </c>
      <c r="BI512" s="14" t="n">
        <v>0.505</v>
      </c>
      <c r="BJ512" s="14" t="n">
        <v>0.114</v>
      </c>
      <c r="BK512" s="14" t="n">
        <v>0.659</v>
      </c>
      <c r="BL512" s="14" t="n">
        <v>1.35</v>
      </c>
      <c r="BM512" s="14" t="n">
        <v>0.16</v>
      </c>
      <c r="BN512" s="14" t="n">
        <v>1</v>
      </c>
      <c r="BO512" s="14" t="n">
        <v>0</v>
      </c>
      <c r="BP512" s="14" t="n">
        <v>0</v>
      </c>
      <c r="BQ512" s="14" t="n">
        <v>0.164</v>
      </c>
      <c r="BR512" s="14" t="n">
        <v>0</v>
      </c>
      <c r="BS512" s="14" t="n">
        <v>0.667</v>
      </c>
      <c r="BT512" s="14" t="n">
        <v>0</v>
      </c>
      <c r="BU512" s="14" t="n">
        <v>0</v>
      </c>
      <c r="BV512" s="14" t="n">
        <v>0.164</v>
      </c>
      <c r="BW512" s="14" t="n">
        <v>0</v>
      </c>
      <c r="BX512" s="14" t="n">
        <v>0.667</v>
      </c>
      <c r="BY512" s="14" t="n">
        <v>11.787</v>
      </c>
      <c r="BZ512" s="14" t="n">
        <v>0</v>
      </c>
      <c r="CA512" s="14" t="n">
        <v>11.787</v>
      </c>
      <c r="CB512" s="14" t="n">
        <v>0</v>
      </c>
      <c r="CC512" s="14" t="n">
        <v>78.125</v>
      </c>
      <c r="CD512" s="14" t="n">
        <v>7.95</v>
      </c>
      <c r="CE512" s="14" t="n">
        <v>0</v>
      </c>
      <c r="CF512" s="14" t="n">
        <v>90.625</v>
      </c>
      <c r="CG512" s="14" t="n">
        <v>0.16</v>
      </c>
      <c r="CH512" s="14" t="n">
        <v>1</v>
      </c>
      <c r="CI512" s="14" t="n">
        <v>0</v>
      </c>
      <c r="CJ512" s="14" t="n">
        <v>0</v>
      </c>
      <c r="CK512" s="14" t="n">
        <v>0</v>
      </c>
      <c r="CL512" s="14" t="n">
        <v>0</v>
      </c>
      <c r="CM512" s="14" t="n">
        <v>0</v>
      </c>
      <c r="CN512" s="14" t="n">
        <v>0</v>
      </c>
      <c r="CO512" s="14" t="n">
        <v>0</v>
      </c>
      <c r="CP512" s="14" t="n">
        <v>0</v>
      </c>
      <c r="CQ512" s="14" t="n">
        <v>1.198</v>
      </c>
      <c r="CR512" s="14" t="n">
        <v>0</v>
      </c>
      <c r="CS512" s="14" t="n">
        <v>4.949</v>
      </c>
      <c r="CT512" s="14" t="n">
        <v>4.753</v>
      </c>
      <c r="CU512" s="14" t="n">
        <v>15.162</v>
      </c>
    </row>
    <row r="513">
      <c r="A513" s="14" t="inlineStr">
        <is>
          <t>MRT2022</t>
        </is>
      </c>
      <c r="B513" s="14" t="inlineStr">
        <is>
          <t>MRT</t>
        </is>
      </c>
      <c r="C513" s="14" t="inlineStr">
        <is>
          <t>MRT</t>
        </is>
      </c>
      <c r="D513" s="14" t="inlineStr">
        <is>
          <t>Mauritania</t>
        </is>
      </c>
      <c r="E513" s="14" t="n">
        <v>2022</v>
      </c>
      <c r="F513" s="14" t="n">
        <v>0.16</v>
      </c>
      <c r="G513" s="14" t="n">
        <v>11.72</v>
      </c>
      <c r="H513" s="14" t="n">
        <v>1.235</v>
      </c>
      <c r="I513" s="14" t="n">
        <v>0</v>
      </c>
      <c r="J513" s="14" t="n">
        <v>11.72</v>
      </c>
      <c r="K513" s="14" t="n">
        <v>0</v>
      </c>
      <c r="L513" s="14" t="n">
        <v>1</v>
      </c>
      <c r="M513" s="14" t="n">
        <v>9.782999999999999</v>
      </c>
      <c r="N513" s="14" t="n">
        <v>3.704</v>
      </c>
      <c r="O513" s="14" t="n">
        <v>0</v>
      </c>
      <c r="P513" s="14" t="n">
        <v>9.782999999999999</v>
      </c>
      <c r="Q513" s="14" t="n">
        <v>0</v>
      </c>
      <c r="R513" s="14" t="n">
        <v>1</v>
      </c>
      <c r="S513" s="14" t="n">
        <v>17.893</v>
      </c>
      <c r="T513" s="14" t="n">
        <v>7.408</v>
      </c>
      <c r="U513" s="14" t="n">
        <v>0.212</v>
      </c>
      <c r="V513" s="14" t="n">
        <v>20.756</v>
      </c>
      <c r="W513" s="14" t="n">
        <v>0.16</v>
      </c>
      <c r="X513" s="14" t="n">
        <v>1</v>
      </c>
      <c r="Y513" s="14" t="n">
        <v>6.579</v>
      </c>
      <c r="Z513" s="14" t="n">
        <v>0.889</v>
      </c>
      <c r="AA513" s="14" t="n">
        <v>0</v>
      </c>
      <c r="AB513" s="14" t="n">
        <v>6.579</v>
      </c>
      <c r="AC513" s="14" t="n">
        <v>0</v>
      </c>
      <c r="AD513" s="14" t="n">
        <v>1</v>
      </c>
      <c r="AE513" s="14" t="n">
        <v>7.814</v>
      </c>
      <c r="AF513" s="14" t="n">
        <v>1.827</v>
      </c>
      <c r="AG513" s="14" t="n">
        <v>0</v>
      </c>
      <c r="AH513" s="14" t="n">
        <v>7.814</v>
      </c>
      <c r="AI513" s="14" t="n">
        <v>0</v>
      </c>
      <c r="AJ513" s="14" t="n">
        <v>1</v>
      </c>
      <c r="AK513" s="14" t="n">
        <v>15.222</v>
      </c>
      <c r="AL513" s="14" t="n">
        <v>8.106999999999999</v>
      </c>
      <c r="AM513" s="14" t="n">
        <v>0.18</v>
      </c>
      <c r="AN513" s="14" t="n">
        <v>17.657</v>
      </c>
      <c r="AO513" s="14" t="n">
        <v>0.16</v>
      </c>
      <c r="AP513" s="14" t="n">
        <v>1</v>
      </c>
      <c r="AQ513" s="14" t="n">
        <v>0.861</v>
      </c>
      <c r="AR513" s="14" t="n">
        <v>0.123</v>
      </c>
      <c r="AS513" s="14" t="n">
        <v>0.277</v>
      </c>
      <c r="AT513" s="14" t="n">
        <v>1.321</v>
      </c>
      <c r="AU513" s="14" t="n">
        <v>0.16</v>
      </c>
      <c r="AV513" s="14" t="n">
        <v>1</v>
      </c>
      <c r="AW513" s="14" t="n">
        <v>0.986</v>
      </c>
      <c r="AX513" s="14" t="n">
        <v>0.123</v>
      </c>
      <c r="AY513" s="14" t="n">
        <v>0.018</v>
      </c>
      <c r="AZ513" s="14" t="n">
        <v>1.164</v>
      </c>
      <c r="BA513" s="14" t="n">
        <v>0.16</v>
      </c>
      <c r="BB513" s="14" t="n">
        <v>1</v>
      </c>
      <c r="BC513" s="14" t="n">
        <v>0.598</v>
      </c>
      <c r="BD513" s="14" t="n">
        <v>0.123</v>
      </c>
      <c r="BE513" s="14" t="n">
        <v>-0.272</v>
      </c>
      <c r="BF513" s="14" t="n">
        <v>0.326</v>
      </c>
      <c r="BG513" s="14" t="n">
        <v>0</v>
      </c>
      <c r="BH513" s="14" t="n">
        <v>0</v>
      </c>
      <c r="BI513" s="14" t="n">
        <v>0.612</v>
      </c>
      <c r="BJ513" s="14" t="n">
        <v>0.123</v>
      </c>
      <c r="BK513" s="14" t="n">
        <v>0.505</v>
      </c>
      <c r="BL513" s="14" t="n">
        <v>1.296</v>
      </c>
      <c r="BM513" s="14" t="n">
        <v>0.16</v>
      </c>
      <c r="BN513" s="14" t="n">
        <v>1</v>
      </c>
      <c r="BO513" s="14" t="n">
        <v>0</v>
      </c>
      <c r="BP513" s="14" t="n">
        <v>0</v>
      </c>
      <c r="BQ513" s="14" t="n">
        <v>0.159</v>
      </c>
      <c r="BR513" s="14" t="n">
        <v>0</v>
      </c>
      <c r="BS513" s="14" t="n">
        <v>0.667</v>
      </c>
      <c r="BT513" s="14" t="n">
        <v>0</v>
      </c>
      <c r="BU513" s="14" t="n">
        <v>0</v>
      </c>
      <c r="BV513" s="14" t="n">
        <v>0.159</v>
      </c>
      <c r="BW513" s="14" t="n">
        <v>0</v>
      </c>
      <c r="BX513" s="14" t="n">
        <v>0.667</v>
      </c>
      <c r="BY513" s="14" t="n">
        <v>12.729</v>
      </c>
      <c r="BZ513" s="14" t="n">
        <v>0</v>
      </c>
      <c r="CA513" s="14" t="n">
        <v>12.729</v>
      </c>
      <c r="CB513" s="14" t="n">
        <v>0</v>
      </c>
      <c r="CC513" s="14" t="n">
        <v>97.90000000000001</v>
      </c>
      <c r="CD513" s="14" t="n">
        <v>7.95</v>
      </c>
      <c r="CE513" s="14" t="n">
        <v>1.159</v>
      </c>
      <c r="CF513" s="14" t="n">
        <v>113.564</v>
      </c>
      <c r="CG513" s="14" t="n">
        <v>0.16</v>
      </c>
      <c r="CH513" s="14" t="n">
        <v>1</v>
      </c>
      <c r="CI513" s="14" t="n">
        <v>0</v>
      </c>
      <c r="CJ513" s="14" t="n">
        <v>0</v>
      </c>
      <c r="CK513" s="14" t="n">
        <v>0</v>
      </c>
      <c r="CL513" s="14" t="n">
        <v>0</v>
      </c>
      <c r="CM513" s="14" t="n">
        <v>0</v>
      </c>
      <c r="CN513" s="14" t="n">
        <v>0</v>
      </c>
      <c r="CO513" s="14" t="n">
        <v>0</v>
      </c>
      <c r="CP513" s="14" t="n">
        <v>0</v>
      </c>
      <c r="CQ513" s="14" t="n">
        <v>1.294</v>
      </c>
      <c r="CR513" s="14" t="n">
        <v>0</v>
      </c>
      <c r="CS513" s="14" t="n">
        <v>5.344</v>
      </c>
      <c r="CT513" s="14" t="n">
        <v>10.485</v>
      </c>
      <c r="CU513" s="14" t="n">
        <v>31.326</v>
      </c>
    </row>
    <row r="514">
      <c r="A514" s="14" t="inlineStr">
        <is>
          <t>MRT2023</t>
        </is>
      </c>
      <c r="B514" s="14" t="inlineStr">
        <is>
          <t>MRT</t>
        </is>
      </c>
      <c r="C514" s="14" t="inlineStr">
        <is>
          <t>MRT</t>
        </is>
      </c>
      <c r="D514" s="14" t="inlineStr">
        <is>
          <t>Mauritania</t>
        </is>
      </c>
      <c r="E514" s="14" t="n">
        <v>2023</v>
      </c>
      <c r="F514" s="14" t="n">
        <v>0.16</v>
      </c>
      <c r="G514" s="14" t="n">
        <v>6.147</v>
      </c>
      <c r="H514" s="14" t="n">
        <v>1.286</v>
      </c>
      <c r="I514" s="14" t="n">
        <v>0</v>
      </c>
      <c r="J514" s="14" t="n">
        <v>6.147</v>
      </c>
      <c r="K514" s="14" t="n">
        <v>0</v>
      </c>
      <c r="L514" s="14" t="n">
        <v>1</v>
      </c>
      <c r="M514" s="14" t="n">
        <v>7.886</v>
      </c>
      <c r="N514" s="14" t="n">
        <v>3.857</v>
      </c>
      <c r="O514" s="14" t="n">
        <v>0</v>
      </c>
      <c r="P514" s="14" t="n">
        <v>7.886</v>
      </c>
      <c r="Q514" s="14" t="n">
        <v>0</v>
      </c>
      <c r="R514" s="14" t="n">
        <v>1</v>
      </c>
      <c r="S514" s="14" t="n">
        <v>12.575</v>
      </c>
      <c r="T514" s="14" t="n">
        <v>7.714</v>
      </c>
      <c r="U514" s="14" t="n">
        <v>0.223</v>
      </c>
      <c r="V514" s="14" t="n">
        <v>14.587</v>
      </c>
      <c r="W514" s="14" t="n">
        <v>0.16</v>
      </c>
      <c r="X514" s="14" t="n">
        <v>1</v>
      </c>
      <c r="Y514" s="14" t="n">
        <v>6.85</v>
      </c>
      <c r="Z514" s="14" t="n">
        <v>0.926</v>
      </c>
      <c r="AA514" s="14" t="n">
        <v>0</v>
      </c>
      <c r="AB514" s="14" t="n">
        <v>6.85</v>
      </c>
      <c r="AC514" s="14" t="n">
        <v>0</v>
      </c>
      <c r="AD514" s="14" t="n">
        <v>1</v>
      </c>
      <c r="AE514" s="14" t="n">
        <v>8.135999999999999</v>
      </c>
      <c r="AF514" s="14" t="n">
        <v>1.902</v>
      </c>
      <c r="AG514" s="14" t="n">
        <v>0</v>
      </c>
      <c r="AH514" s="14" t="n">
        <v>8.135999999999999</v>
      </c>
      <c r="AI514" s="14" t="n">
        <v>0</v>
      </c>
      <c r="AJ514" s="14" t="n">
        <v>1</v>
      </c>
      <c r="AK514" s="14" t="n">
        <v>15.85</v>
      </c>
      <c r="AL514" s="14" t="n">
        <v>8.442</v>
      </c>
      <c r="AM514" s="14" t="n">
        <v>0.281</v>
      </c>
      <c r="AN514" s="14" t="n">
        <v>18.386</v>
      </c>
      <c r="AO514" s="14" t="n">
        <v>0.16</v>
      </c>
      <c r="AP514" s="14" t="n">
        <v>1</v>
      </c>
      <c r="AQ514" s="14" t="n">
        <v>0.76</v>
      </c>
      <c r="AR514" s="14" t="n">
        <v>0.129</v>
      </c>
      <c r="AS514" s="14" t="n">
        <v>0.532</v>
      </c>
      <c r="AT514" s="14" t="n">
        <v>1.499</v>
      </c>
      <c r="AU514" s="14" t="n">
        <v>0.16</v>
      </c>
      <c r="AV514" s="14" t="n">
        <v>1</v>
      </c>
      <c r="AW514" s="14" t="n">
        <v>0.8110000000000001</v>
      </c>
      <c r="AX514" s="14" t="n">
        <v>0.129</v>
      </c>
      <c r="AY514" s="14" t="n">
        <v>0.329</v>
      </c>
      <c r="AZ514" s="14" t="n">
        <v>1.323</v>
      </c>
      <c r="BA514" s="14" t="n">
        <v>0.16</v>
      </c>
      <c r="BB514" s="14" t="n">
        <v>1</v>
      </c>
      <c r="BC514" s="14" t="n">
        <v>0.535</v>
      </c>
      <c r="BD514" s="14" t="n">
        <v>0.129</v>
      </c>
      <c r="BE514" s="14" t="n">
        <v>-0.211</v>
      </c>
      <c r="BF514" s="14" t="n">
        <v>0.324</v>
      </c>
      <c r="BG514" s="14" t="n">
        <v>0</v>
      </c>
      <c r="BH514" s="14" t="n">
        <v>0</v>
      </c>
      <c r="BI514" s="14" t="n">
        <v>0.579</v>
      </c>
      <c r="BJ514" s="14" t="n">
        <v>0.129</v>
      </c>
      <c r="BK514" s="14" t="n">
        <v>0.532</v>
      </c>
      <c r="BL514" s="14" t="n">
        <v>1.289</v>
      </c>
      <c r="BM514" s="14" t="n">
        <v>0.16</v>
      </c>
      <c r="BN514" s="14" t="n">
        <v>1</v>
      </c>
      <c r="BO514" s="14" t="n">
        <v>0</v>
      </c>
      <c r="BP514" s="14" t="n">
        <v>0</v>
      </c>
      <c r="BQ514" s="14" t="n">
        <v>0.165</v>
      </c>
      <c r="BR514" s="14" t="n">
        <v>0</v>
      </c>
      <c r="BS514" s="14" t="n">
        <v>0.667</v>
      </c>
      <c r="BT514" s="14" t="n">
        <v>0</v>
      </c>
      <c r="BU514" s="14" t="n">
        <v>0</v>
      </c>
      <c r="BV514" s="14" t="n">
        <v>0.165</v>
      </c>
      <c r="BW514" s="14" t="n">
        <v>0</v>
      </c>
      <c r="BX514" s="14" t="n">
        <v>0.667</v>
      </c>
      <c r="BY514" s="14" t="n">
        <v>13.254</v>
      </c>
      <c r="BZ514" s="14" t="n">
        <v>0</v>
      </c>
      <c r="CA514" s="14" t="n">
        <v>13.254</v>
      </c>
      <c r="CB514" s="14" t="n">
        <v>0</v>
      </c>
      <c r="CC514" s="14" t="n">
        <v>83.248</v>
      </c>
      <c r="CD514" s="14" t="n">
        <v>7.95</v>
      </c>
      <c r="CE514" s="14" t="n">
        <v>1.475</v>
      </c>
      <c r="CF514" s="14" t="n">
        <v>96.568</v>
      </c>
      <c r="CG514" s="14" t="n">
        <v>0.16</v>
      </c>
      <c r="CH514" s="14" t="n">
        <v>1</v>
      </c>
      <c r="CI514" s="14" t="n">
        <v>0</v>
      </c>
      <c r="CJ514" s="14" t="n">
        <v>0</v>
      </c>
      <c r="CK514" s="14" t="n">
        <v>0</v>
      </c>
      <c r="CL514" s="14" t="n">
        <v>0</v>
      </c>
      <c r="CM514" s="14" t="n">
        <v>0</v>
      </c>
      <c r="CN514" s="14" t="n">
        <v>0</v>
      </c>
      <c r="CO514" s="14" t="n">
        <v>0</v>
      </c>
      <c r="CP514" s="14" t="n">
        <v>0</v>
      </c>
      <c r="CQ514" s="14" t="n">
        <v>1.348</v>
      </c>
      <c r="CR514" s="14" t="n">
        <v>0</v>
      </c>
      <c r="CS514" s="14" t="n">
        <v>5.565</v>
      </c>
      <c r="CT514" s="14" t="n">
        <v>4.861</v>
      </c>
      <c r="CU514" s="14" t="n">
        <v>11.622</v>
      </c>
    </row>
    <row r="515">
      <c r="A515" s="14" t="inlineStr">
        <is>
          <t>MRT2024</t>
        </is>
      </c>
      <c r="B515" s="14" t="inlineStr">
        <is>
          <t>MRT</t>
        </is>
      </c>
      <c r="C515" s="14" t="inlineStr">
        <is>
          <t>MRT</t>
        </is>
      </c>
      <c r="D515" s="14" t="inlineStr">
        <is>
          <t>Mauritania</t>
        </is>
      </c>
      <c r="E515" s="14" t="n">
        <v>2024</v>
      </c>
      <c r="F515" s="14" t="n">
        <v>0.16</v>
      </c>
      <c r="G515" s="14" t="n">
        <v>5.575</v>
      </c>
      <c r="H515" s="14" t="n">
        <v>1.324</v>
      </c>
      <c r="I515" s="14" t="n">
        <v>0</v>
      </c>
      <c r="J515" s="14" t="n">
        <v>5.575</v>
      </c>
      <c r="K515" s="14" t="n">
        <v>0</v>
      </c>
      <c r="L515" s="14" t="n">
        <v>1</v>
      </c>
      <c r="M515" s="14" t="n">
        <v>7.124</v>
      </c>
      <c r="N515" s="14" t="n">
        <v>3.971</v>
      </c>
      <c r="O515" s="14" t="n">
        <v>0</v>
      </c>
      <c r="P515" s="14" t="n">
        <v>7.124</v>
      </c>
      <c r="Q515" s="14" t="n">
        <v>0</v>
      </c>
      <c r="R515" s="14" t="n">
        <v>1</v>
      </c>
      <c r="S515" s="14" t="n">
        <v>12.193</v>
      </c>
      <c r="T515" s="14" t="n">
        <v>7.942</v>
      </c>
      <c r="U515" s="14" t="n">
        <v>0.266</v>
      </c>
      <c r="V515" s="14" t="n">
        <v>14.144</v>
      </c>
      <c r="W515" s="14" t="n">
        <v>0.16</v>
      </c>
      <c r="X515" s="14" t="n">
        <v>1</v>
      </c>
      <c r="Y515" s="14" t="n">
        <v>7.053</v>
      </c>
      <c r="Z515" s="14" t="n">
        <v>0.953</v>
      </c>
      <c r="AA515" s="14" t="n">
        <v>0</v>
      </c>
      <c r="AB515" s="14" t="n">
        <v>7.053</v>
      </c>
      <c r="AC515" s="14" t="n">
        <v>0</v>
      </c>
      <c r="AD515" s="14" t="n">
        <v>1</v>
      </c>
      <c r="AE515" s="14" t="n">
        <v>8.375999999999999</v>
      </c>
      <c r="AF515" s="14" t="n">
        <v>1.959</v>
      </c>
      <c r="AG515" s="14" t="n">
        <v>0</v>
      </c>
      <c r="AH515" s="14" t="n">
        <v>8.375999999999999</v>
      </c>
      <c r="AI515" s="14" t="n">
        <v>0</v>
      </c>
      <c r="AJ515" s="14" t="n">
        <v>1</v>
      </c>
      <c r="AK515" s="14" t="n">
        <v>16.318</v>
      </c>
      <c r="AL515" s="14" t="n">
        <v>8.691000000000001</v>
      </c>
      <c r="AM515" s="14" t="n">
        <v>0.356</v>
      </c>
      <c r="AN515" s="14" t="n">
        <v>18.929</v>
      </c>
      <c r="AO515" s="14" t="n">
        <v>0.16</v>
      </c>
      <c r="AP515" s="14" t="n">
        <v>1</v>
      </c>
      <c r="AQ515" s="14" t="n">
        <v>0.724</v>
      </c>
      <c r="AR515" s="14" t="n">
        <v>0.132</v>
      </c>
      <c r="AS515" s="14" t="n">
        <v>0.383</v>
      </c>
      <c r="AT515" s="14" t="n">
        <v>1.285</v>
      </c>
      <c r="AU515" s="14" t="n">
        <v>0.16</v>
      </c>
      <c r="AV515" s="14" t="n">
        <v>1</v>
      </c>
      <c r="AW515" s="14" t="n">
        <v>0.75</v>
      </c>
      <c r="AX515" s="14" t="n">
        <v>0.132</v>
      </c>
      <c r="AY515" s="14" t="n">
        <v>0.286</v>
      </c>
      <c r="AZ515" s="14" t="n">
        <v>1.202</v>
      </c>
      <c r="BA515" s="14" t="n">
        <v>0.16</v>
      </c>
      <c r="BB515" s="14" t="n">
        <v>1</v>
      </c>
      <c r="BC515" s="14" t="n">
        <v>0.513</v>
      </c>
      <c r="BD515" s="14" t="n">
        <v>0.132</v>
      </c>
      <c r="BE515" s="14" t="n">
        <v>-0.194</v>
      </c>
      <c r="BF515" s="14" t="n">
        <v>0.319</v>
      </c>
      <c r="BG515" s="14" t="n">
        <v>0</v>
      </c>
      <c r="BH515" s="14" t="n">
        <v>0</v>
      </c>
      <c r="BI515" s="14" t="n">
        <v>0.591</v>
      </c>
      <c r="BJ515" s="14" t="n">
        <v>0.132</v>
      </c>
      <c r="BK515" s="14" t="n">
        <v>0.544</v>
      </c>
      <c r="BL515" s="14" t="n">
        <v>1.317</v>
      </c>
      <c r="BM515" s="14" t="n">
        <v>0.16</v>
      </c>
      <c r="BN515" s="14" t="n">
        <v>1</v>
      </c>
      <c r="BO515" s="14" t="n">
        <v>0</v>
      </c>
      <c r="BP515" s="14" t="n">
        <v>0</v>
      </c>
      <c r="BQ515" s="14" t="n">
        <v>0.17</v>
      </c>
      <c r="BR515" s="14" t="n">
        <v>0</v>
      </c>
      <c r="BS515" s="14" t="n">
        <v>0.667</v>
      </c>
      <c r="BT515" s="14" t="n">
        <v>0</v>
      </c>
      <c r="BU515" s="14" t="n">
        <v>0</v>
      </c>
      <c r="BV515" s="14" t="n">
        <v>0.17</v>
      </c>
      <c r="BW515" s="14" t="n">
        <v>0</v>
      </c>
      <c r="BX515" s="14" t="n">
        <v>0.667</v>
      </c>
      <c r="BY515" s="14" t="n">
        <v>13.646</v>
      </c>
      <c r="BZ515" s="14" t="n">
        <v>0</v>
      </c>
      <c r="CA515" s="14" t="n">
        <v>13.646</v>
      </c>
      <c r="CB515" s="14" t="n">
        <v>0</v>
      </c>
      <c r="CC515" s="14" t="n">
        <v>82.58799999999999</v>
      </c>
      <c r="CD515" s="14" t="n">
        <v>7.95</v>
      </c>
      <c r="CE515" s="14" t="n">
        <v>1.8</v>
      </c>
      <c r="CF515" s="14" t="n">
        <v>95.80200000000001</v>
      </c>
      <c r="CG515" s="14" t="n">
        <v>0.16</v>
      </c>
      <c r="CH515" s="14" t="n">
        <v>1</v>
      </c>
      <c r="CI515" s="14" t="n">
        <v>0</v>
      </c>
      <c r="CJ515" s="14" t="n">
        <v>0</v>
      </c>
      <c r="CK515" s="14" t="n">
        <v>0</v>
      </c>
      <c r="CL515" s="14" t="n">
        <v>0</v>
      </c>
      <c r="CM515" s="14" t="n">
        <v>0</v>
      </c>
      <c r="CN515" s="14" t="n">
        <v>0</v>
      </c>
      <c r="CO515" s="14" t="n">
        <v>0</v>
      </c>
      <c r="CP515" s="14" t="n">
        <v>0</v>
      </c>
      <c r="CQ515" s="14" t="n">
        <v>1.387</v>
      </c>
      <c r="CR515" s="14" t="n">
        <v>0</v>
      </c>
      <c r="CS515" s="14" t="n">
        <v>5.729</v>
      </c>
      <c r="CT515" s="14" t="n">
        <v>4.251</v>
      </c>
      <c r="CU515" s="14" t="n">
        <v>10.168</v>
      </c>
    </row>
    <row r="516">
      <c r="A516" s="14" t="inlineStr">
        <is>
          <t>MUS2021</t>
        </is>
      </c>
      <c r="B516" s="14" t="inlineStr">
        <is>
          <t>MUS</t>
        </is>
      </c>
      <c r="C516" s="14" t="inlineStr">
        <is>
          <t>MUS</t>
        </is>
      </c>
      <c r="D516" s="14" t="inlineStr">
        <is>
          <t>Mauritius</t>
        </is>
      </c>
      <c r="E516" s="14" t="n">
        <v>2021</v>
      </c>
      <c r="F516" s="14" t="n">
        <v>0.15</v>
      </c>
      <c r="G516" s="14" t="n">
        <v>5.897</v>
      </c>
      <c r="H516" s="14" t="n">
        <v>1.143</v>
      </c>
      <c r="I516" s="14" t="n">
        <v>0</v>
      </c>
      <c r="J516" s="14" t="n">
        <v>5.897</v>
      </c>
      <c r="K516" s="14" t="n">
        <v>0</v>
      </c>
      <c r="L516" s="14" t="n">
        <v>1</v>
      </c>
      <c r="M516" s="14" t="n">
        <v>7.964</v>
      </c>
      <c r="N516" s="14" t="n">
        <v>3.43</v>
      </c>
      <c r="O516" s="14" t="n">
        <v>0.227</v>
      </c>
      <c r="P516" s="14" t="n">
        <v>8.192</v>
      </c>
      <c r="Q516" s="14" t="n">
        <v>0</v>
      </c>
      <c r="R516" s="14" t="n">
        <v>1</v>
      </c>
      <c r="S516" s="14" t="n">
        <v>11.613</v>
      </c>
      <c r="T516" s="14" t="n">
        <v>6.86</v>
      </c>
      <c r="U516" s="14" t="n">
        <v>0</v>
      </c>
      <c r="V516" s="14" t="n">
        <v>13.355</v>
      </c>
      <c r="W516" s="14" t="n">
        <v>0.15</v>
      </c>
      <c r="X516" s="14" t="n">
        <v>1</v>
      </c>
      <c r="Y516" s="14" t="n">
        <v>6.258</v>
      </c>
      <c r="Z516" s="14" t="n">
        <v>0.846</v>
      </c>
      <c r="AA516" s="14" t="n">
        <v>0</v>
      </c>
      <c r="AB516" s="14" t="n">
        <v>6.258</v>
      </c>
      <c r="AC516" s="14" t="n">
        <v>0</v>
      </c>
      <c r="AD516" s="14" t="n">
        <v>1</v>
      </c>
      <c r="AE516" s="14" t="n">
        <v>7.401</v>
      </c>
      <c r="AF516" s="14" t="n">
        <v>1.731</v>
      </c>
      <c r="AG516" s="14" t="n">
        <v>0</v>
      </c>
      <c r="AH516" s="14" t="n">
        <v>7.401</v>
      </c>
      <c r="AI516" s="14" t="n">
        <v>0</v>
      </c>
      <c r="AJ516" s="14" t="n">
        <v>1</v>
      </c>
      <c r="AK516" s="14" t="n">
        <v>14.261</v>
      </c>
      <c r="AL516" s="14" t="n">
        <v>7.595</v>
      </c>
      <c r="AM516" s="14" t="n">
        <v>0</v>
      </c>
      <c r="AN516" s="14" t="n">
        <v>16.401</v>
      </c>
      <c r="AO516" s="14" t="n">
        <v>0.15</v>
      </c>
      <c r="AP516" s="14" t="n">
        <v>1</v>
      </c>
      <c r="AQ516" s="14" t="n">
        <v>0.601</v>
      </c>
      <c r="AR516" s="14" t="n">
        <v>0.11</v>
      </c>
      <c r="AS516" s="14" t="n">
        <v>0.301</v>
      </c>
      <c r="AT516" s="14" t="n">
        <v>1.047</v>
      </c>
      <c r="AU516" s="14" t="n">
        <v>0.16</v>
      </c>
      <c r="AV516" s="14" t="n">
        <v>1</v>
      </c>
      <c r="AW516" s="14" t="n">
        <v>0.586</v>
      </c>
      <c r="AX516" s="14" t="n">
        <v>0.113</v>
      </c>
      <c r="AY516" s="14" t="n">
        <v>0.21</v>
      </c>
      <c r="AZ516" s="14" t="n">
        <v>0.922</v>
      </c>
      <c r="BA516" s="14" t="n">
        <v>0.16</v>
      </c>
      <c r="BB516" s="14" t="n">
        <v>1</v>
      </c>
      <c r="BC516" s="14" t="n">
        <v>0.329</v>
      </c>
      <c r="BD516" s="14" t="n">
        <v>0.08500000000000001</v>
      </c>
      <c r="BE516" s="14" t="n">
        <v>0.005</v>
      </c>
      <c r="BF516" s="14" t="n">
        <v>0.334</v>
      </c>
      <c r="BG516" s="14" t="n">
        <v>0</v>
      </c>
      <c r="BH516" s="14" t="n">
        <v>1</v>
      </c>
      <c r="BI516" s="14" t="n">
        <v>0.885</v>
      </c>
      <c r="BJ516" s="14" t="n">
        <v>0.196</v>
      </c>
      <c r="BK516" s="14" t="n">
        <v>0.122</v>
      </c>
      <c r="BL516" s="14" t="n">
        <v>1.168</v>
      </c>
      <c r="BM516" s="14" t="n">
        <v>0.16</v>
      </c>
      <c r="BN516" s="14" t="n">
        <v>1</v>
      </c>
      <c r="BO516" s="14" t="n">
        <v>0</v>
      </c>
      <c r="BP516" s="14" t="n">
        <v>0</v>
      </c>
      <c r="BQ516" s="14" t="n">
        <v>0.13</v>
      </c>
      <c r="BR516" s="14" t="n">
        <v>0</v>
      </c>
      <c r="BS516" s="14" t="n">
        <v>0.333</v>
      </c>
      <c r="BT516" s="14" t="n">
        <v>0</v>
      </c>
      <c r="BU516" s="14" t="n">
        <v>0</v>
      </c>
      <c r="BV516" s="14" t="n">
        <v>0.145</v>
      </c>
      <c r="BW516" s="14" t="n">
        <v>0.15</v>
      </c>
      <c r="BX516" s="14" t="n">
        <v>0.5</v>
      </c>
      <c r="BY516" s="14" t="n">
        <v>11.787</v>
      </c>
      <c r="BZ516" s="14" t="n">
        <v>0</v>
      </c>
      <c r="CA516" s="14" t="n">
        <v>11.787</v>
      </c>
      <c r="CB516" s="14" t="n">
        <v>0</v>
      </c>
      <c r="CC516" s="14" t="n">
        <v>72.879</v>
      </c>
      <c r="CD516" s="14" t="n">
        <v>2.704</v>
      </c>
      <c r="CE516" s="14" t="n">
        <v>12.966</v>
      </c>
      <c r="CF516" s="14" t="n">
        <v>85.846</v>
      </c>
      <c r="CG516" s="14" t="n">
        <v>0</v>
      </c>
      <c r="CH516" s="14" t="n">
        <v>1</v>
      </c>
      <c r="CI516" s="14" t="n">
        <v>0</v>
      </c>
      <c r="CJ516" s="14" t="n">
        <v>0</v>
      </c>
      <c r="CK516" s="14" t="n">
        <v>0</v>
      </c>
      <c r="CL516" s="14" t="n">
        <v>0</v>
      </c>
      <c r="CM516" s="14" t="n">
        <v>0</v>
      </c>
      <c r="CN516" s="14" t="n">
        <v>0</v>
      </c>
      <c r="CO516" s="14" t="n">
        <v>0</v>
      </c>
      <c r="CP516" s="14" t="n">
        <v>0</v>
      </c>
      <c r="CQ516" s="14" t="n">
        <v>1.198</v>
      </c>
      <c r="CR516" s="14" t="n">
        <v>0</v>
      </c>
      <c r="CS516" s="14" t="n">
        <v>4.776</v>
      </c>
      <c r="CT516" s="14" t="n">
        <v>4.753</v>
      </c>
      <c r="CU516" s="14" t="n">
        <v>15.162</v>
      </c>
    </row>
    <row r="517">
      <c r="A517" s="14" t="inlineStr">
        <is>
          <t>MUS2022</t>
        </is>
      </c>
      <c r="B517" s="14" t="inlineStr">
        <is>
          <t>MUS</t>
        </is>
      </c>
      <c r="C517" s="14" t="inlineStr">
        <is>
          <t>MUS</t>
        </is>
      </c>
      <c r="D517" s="14" t="inlineStr">
        <is>
          <t>Mauritius</t>
        </is>
      </c>
      <c r="E517" s="14" t="n">
        <v>2022</v>
      </c>
      <c r="F517" s="14" t="n">
        <v>0.15</v>
      </c>
      <c r="G517" s="14" t="n">
        <v>11.72</v>
      </c>
      <c r="H517" s="14" t="n">
        <v>1.235</v>
      </c>
      <c r="I517" s="14" t="n">
        <v>0</v>
      </c>
      <c r="J517" s="14" t="n">
        <v>11.72</v>
      </c>
      <c r="K517" s="14" t="n">
        <v>0</v>
      </c>
      <c r="L517" s="14" t="n">
        <v>1</v>
      </c>
      <c r="M517" s="14" t="n">
        <v>9.782999999999999</v>
      </c>
      <c r="N517" s="14" t="n">
        <v>3.704</v>
      </c>
      <c r="O517" s="14" t="n">
        <v>0.245</v>
      </c>
      <c r="P517" s="14" t="n">
        <v>10.028</v>
      </c>
      <c r="Q517" s="14" t="n">
        <v>0</v>
      </c>
      <c r="R517" s="14" t="n">
        <v>1</v>
      </c>
      <c r="S517" s="14" t="n">
        <v>17.893</v>
      </c>
      <c r="T517" s="14" t="n">
        <v>7.408</v>
      </c>
      <c r="U517" s="14" t="n">
        <v>0.199</v>
      </c>
      <c r="V517" s="14" t="n">
        <v>20.577</v>
      </c>
      <c r="W517" s="14" t="n">
        <v>0.15</v>
      </c>
      <c r="X517" s="14" t="n">
        <v>1</v>
      </c>
      <c r="Y517" s="14" t="n">
        <v>6.392</v>
      </c>
      <c r="Z517" s="14" t="n">
        <v>0.864</v>
      </c>
      <c r="AA517" s="14" t="n">
        <v>0</v>
      </c>
      <c r="AB517" s="14" t="n">
        <v>6.392</v>
      </c>
      <c r="AC517" s="14" t="n">
        <v>0</v>
      </c>
      <c r="AD517" s="14" t="n">
        <v>1</v>
      </c>
      <c r="AE517" s="14" t="n">
        <v>7.627</v>
      </c>
      <c r="AF517" s="14" t="n">
        <v>1.783</v>
      </c>
      <c r="AG517" s="14" t="n">
        <v>0</v>
      </c>
      <c r="AH517" s="14" t="n">
        <v>7.627</v>
      </c>
      <c r="AI517" s="14" t="n">
        <v>0</v>
      </c>
      <c r="AJ517" s="14" t="n">
        <v>1</v>
      </c>
      <c r="AK517" s="14" t="n">
        <v>15.035</v>
      </c>
      <c r="AL517" s="14" t="n">
        <v>8.007999999999999</v>
      </c>
      <c r="AM517" s="14" t="n">
        <v>0.167</v>
      </c>
      <c r="AN517" s="14" t="n">
        <v>17.29</v>
      </c>
      <c r="AO517" s="14" t="n">
        <v>0.15</v>
      </c>
      <c r="AP517" s="14" t="n">
        <v>1</v>
      </c>
      <c r="AQ517" s="14" t="n">
        <v>0.526</v>
      </c>
      <c r="AR517" s="14" t="n">
        <v>0.075</v>
      </c>
      <c r="AS517" s="14" t="n">
        <v>0.326</v>
      </c>
      <c r="AT517" s="14" t="n">
        <v>0.988</v>
      </c>
      <c r="AU517" s="14" t="n">
        <v>0.16</v>
      </c>
      <c r="AV517" s="14" t="n">
        <v>1</v>
      </c>
      <c r="AW517" s="14" t="n">
        <v>0.515</v>
      </c>
      <c r="AX517" s="14" t="n">
        <v>0.067</v>
      </c>
      <c r="AY517" s="14" t="n">
        <v>0.235</v>
      </c>
      <c r="AZ517" s="14" t="n">
        <v>0.87</v>
      </c>
      <c r="BA517" s="14" t="n">
        <v>0.16</v>
      </c>
      <c r="BB517" s="14" t="n">
        <v>1</v>
      </c>
      <c r="BC517" s="14" t="n">
        <v>0.309</v>
      </c>
      <c r="BD517" s="14" t="n">
        <v>0.064</v>
      </c>
      <c r="BE517" s="14" t="n">
        <v>0.006</v>
      </c>
      <c r="BF517" s="14" t="n">
        <v>0.315</v>
      </c>
      <c r="BG517" s="14" t="n">
        <v>0</v>
      </c>
      <c r="BH517" s="14" t="n">
        <v>1</v>
      </c>
      <c r="BI517" s="14" t="n">
        <v>0.844</v>
      </c>
      <c r="BJ517" s="14" t="n">
        <v>0.165</v>
      </c>
      <c r="BK517" s="14" t="n">
        <v>0.106</v>
      </c>
      <c r="BL517" s="14" t="n">
        <v>1.102</v>
      </c>
      <c r="BM517" s="14" t="n">
        <v>0.16</v>
      </c>
      <c r="BN517" s="14" t="n">
        <v>1</v>
      </c>
      <c r="BO517" s="14" t="n">
        <v>0</v>
      </c>
      <c r="BP517" s="14" t="n">
        <v>0</v>
      </c>
      <c r="BQ517" s="14" t="n">
        <v>0.122</v>
      </c>
      <c r="BR517" s="14" t="n">
        <v>0</v>
      </c>
      <c r="BS517" s="14" t="n">
        <v>0.333</v>
      </c>
      <c r="BT517" s="14" t="n">
        <v>0</v>
      </c>
      <c r="BU517" s="14" t="n">
        <v>0</v>
      </c>
      <c r="BV517" s="14" t="n">
        <v>0.137</v>
      </c>
      <c r="BW517" s="14" t="n">
        <v>0.15</v>
      </c>
      <c r="BX517" s="14" t="n">
        <v>0.5</v>
      </c>
      <c r="BY517" s="14" t="n">
        <v>12.729</v>
      </c>
      <c r="BZ517" s="14" t="n">
        <v>0</v>
      </c>
      <c r="CA517" s="14" t="n">
        <v>12.729</v>
      </c>
      <c r="CB517" s="14" t="n">
        <v>0</v>
      </c>
      <c r="CC517" s="14" t="n">
        <v>74.241</v>
      </c>
      <c r="CD517" s="14" t="n">
        <v>-15.709</v>
      </c>
      <c r="CE517" s="14" t="n">
        <v>13.531</v>
      </c>
      <c r="CF517" s="14" t="n">
        <v>87.77200000000001</v>
      </c>
      <c r="CG517" s="14" t="n">
        <v>0</v>
      </c>
      <c r="CH517" s="14" t="n">
        <v>1</v>
      </c>
      <c r="CI517" s="14" t="n">
        <v>0</v>
      </c>
      <c r="CJ517" s="14" t="n">
        <v>0</v>
      </c>
      <c r="CK517" s="14" t="n">
        <v>0</v>
      </c>
      <c r="CL517" s="14" t="n">
        <v>0</v>
      </c>
      <c r="CM517" s="14" t="n">
        <v>0</v>
      </c>
      <c r="CN517" s="14" t="n">
        <v>0</v>
      </c>
      <c r="CO517" s="14" t="n">
        <v>0</v>
      </c>
      <c r="CP517" s="14" t="n">
        <v>0</v>
      </c>
      <c r="CQ517" s="14" t="n">
        <v>1.294</v>
      </c>
      <c r="CR517" s="14" t="n">
        <v>0</v>
      </c>
      <c r="CS517" s="14" t="n">
        <v>5.158</v>
      </c>
      <c r="CT517" s="14" t="n">
        <v>10.485</v>
      </c>
      <c r="CU517" s="14" t="n">
        <v>31.326</v>
      </c>
    </row>
    <row r="518">
      <c r="A518" s="14" t="inlineStr">
        <is>
          <t>MUS2023</t>
        </is>
      </c>
      <c r="B518" s="14" t="inlineStr">
        <is>
          <t>MUS</t>
        </is>
      </c>
      <c r="C518" s="14" t="inlineStr">
        <is>
          <t>MUS</t>
        </is>
      </c>
      <c r="D518" s="14" t="inlineStr">
        <is>
          <t>Mauritius</t>
        </is>
      </c>
      <c r="E518" s="14" t="n">
        <v>2023</v>
      </c>
      <c r="F518" s="14" t="n">
        <v>0.15</v>
      </c>
      <c r="G518" s="14" t="n">
        <v>5.882</v>
      </c>
      <c r="H518" s="14" t="n">
        <v>1.245</v>
      </c>
      <c r="I518" s="14" t="n">
        <v>0</v>
      </c>
      <c r="J518" s="14" t="n">
        <v>5.882</v>
      </c>
      <c r="K518" s="14" t="n">
        <v>0</v>
      </c>
      <c r="L518" s="14" t="n">
        <v>1</v>
      </c>
      <c r="M518" s="14" t="n">
        <v>7.592</v>
      </c>
      <c r="N518" s="14" t="n">
        <v>3.734</v>
      </c>
      <c r="O518" s="14" t="n">
        <v>0.255</v>
      </c>
      <c r="P518" s="14" t="n">
        <v>7.848</v>
      </c>
      <c r="Q518" s="14" t="n">
        <v>0</v>
      </c>
      <c r="R518" s="14" t="n">
        <v>1</v>
      </c>
      <c r="S518" s="14" t="n">
        <v>12.105</v>
      </c>
      <c r="T518" s="14" t="n">
        <v>7.468</v>
      </c>
      <c r="U518" s="14" t="n">
        <v>0.201</v>
      </c>
      <c r="V518" s="14" t="n">
        <v>13.921</v>
      </c>
      <c r="W518" s="14" t="n">
        <v>0.15</v>
      </c>
      <c r="X518" s="14" t="n">
        <v>1</v>
      </c>
      <c r="Y518" s="14" t="n">
        <v>6.656</v>
      </c>
      <c r="Z518" s="14" t="n">
        <v>0.9</v>
      </c>
      <c r="AA518" s="14" t="n">
        <v>0</v>
      </c>
      <c r="AB518" s="14" t="n">
        <v>6.656</v>
      </c>
      <c r="AC518" s="14" t="n">
        <v>0</v>
      </c>
      <c r="AD518" s="14" t="n">
        <v>1</v>
      </c>
      <c r="AE518" s="14" t="n">
        <v>7.942</v>
      </c>
      <c r="AF518" s="14" t="n">
        <v>1.857</v>
      </c>
      <c r="AG518" s="14" t="n">
        <v>0</v>
      </c>
      <c r="AH518" s="14" t="n">
        <v>7.942</v>
      </c>
      <c r="AI518" s="14" t="n">
        <v>0</v>
      </c>
      <c r="AJ518" s="14" t="n">
        <v>1</v>
      </c>
      <c r="AK518" s="14" t="n">
        <v>15.656</v>
      </c>
      <c r="AL518" s="14" t="n">
        <v>8.337999999999999</v>
      </c>
      <c r="AM518" s="14" t="n">
        <v>0.26</v>
      </c>
      <c r="AN518" s="14" t="n">
        <v>18.004</v>
      </c>
      <c r="AO518" s="14" t="n">
        <v>0.15</v>
      </c>
      <c r="AP518" s="14" t="n">
        <v>1</v>
      </c>
      <c r="AQ518" s="14" t="n">
        <v>0.743</v>
      </c>
      <c r="AR518" s="14" t="n">
        <v>0.125</v>
      </c>
      <c r="AS518" s="14" t="n">
        <v>0.336</v>
      </c>
      <c r="AT518" s="14" t="n">
        <v>1.251</v>
      </c>
      <c r="AU518" s="14" t="n">
        <v>0.16</v>
      </c>
      <c r="AV518" s="14" t="n">
        <v>1</v>
      </c>
      <c r="AW518" s="14" t="n">
        <v>0.647</v>
      </c>
      <c r="AX518" s="14" t="n">
        <v>0.111</v>
      </c>
      <c r="AY518" s="14" t="n">
        <v>0.305</v>
      </c>
      <c r="AZ518" s="14" t="n">
        <v>1.104</v>
      </c>
      <c r="BA518" s="14" t="n">
        <v>0.16</v>
      </c>
      <c r="BB518" s="14" t="n">
        <v>1</v>
      </c>
      <c r="BC518" s="14" t="n">
        <v>0.302</v>
      </c>
      <c r="BD518" s="14" t="n">
        <v>0.073</v>
      </c>
      <c r="BE518" s="14" t="n">
        <v>0.005</v>
      </c>
      <c r="BF518" s="14" t="n">
        <v>0.308</v>
      </c>
      <c r="BG518" s="14" t="n">
        <v>0</v>
      </c>
      <c r="BH518" s="14" t="n">
        <v>1</v>
      </c>
      <c r="BI518" s="14" t="n">
        <v>0.779</v>
      </c>
      <c r="BJ518" s="14" t="n">
        <v>0.17</v>
      </c>
      <c r="BK518" s="14" t="n">
        <v>0.148</v>
      </c>
      <c r="BL518" s="14" t="n">
        <v>1.076</v>
      </c>
      <c r="BM518" s="14" t="n">
        <v>0.16</v>
      </c>
      <c r="BN518" s="14" t="n">
        <v>1</v>
      </c>
      <c r="BO518" s="14" t="n">
        <v>0</v>
      </c>
      <c r="BP518" s="14" t="n">
        <v>0</v>
      </c>
      <c r="BQ518" s="14" t="n">
        <v>0.128</v>
      </c>
      <c r="BR518" s="14" t="n">
        <v>0</v>
      </c>
      <c r="BS518" s="14" t="n">
        <v>0.333</v>
      </c>
      <c r="BT518" s="14" t="n">
        <v>0</v>
      </c>
      <c r="BU518" s="14" t="n">
        <v>0</v>
      </c>
      <c r="BV518" s="14" t="n">
        <v>0.135</v>
      </c>
      <c r="BW518" s="14" t="n">
        <v>0.15</v>
      </c>
      <c r="BX518" s="14" t="n">
        <v>0.5</v>
      </c>
      <c r="BY518" s="14" t="n">
        <v>13.254</v>
      </c>
      <c r="BZ518" s="14" t="n">
        <v>0</v>
      </c>
      <c r="CA518" s="14" t="n">
        <v>13.254</v>
      </c>
      <c r="CB518" s="14" t="n">
        <v>0</v>
      </c>
      <c r="CC518" s="14" t="n">
        <v>97.506</v>
      </c>
      <c r="CD518" s="14" t="n">
        <v>22.208</v>
      </c>
      <c r="CE518" s="14" t="n">
        <v>15.104</v>
      </c>
      <c r="CF518" s="14" t="n">
        <v>112.61</v>
      </c>
      <c r="CG518" s="14" t="n">
        <v>0</v>
      </c>
      <c r="CH518" s="14" t="n">
        <v>1</v>
      </c>
      <c r="CI518" s="14" t="n">
        <v>0</v>
      </c>
      <c r="CJ518" s="14" t="n">
        <v>0</v>
      </c>
      <c r="CK518" s="14" t="n">
        <v>0</v>
      </c>
      <c r="CL518" s="14" t="n">
        <v>0</v>
      </c>
      <c r="CM518" s="14" t="n">
        <v>0</v>
      </c>
      <c r="CN518" s="14" t="n">
        <v>0</v>
      </c>
      <c r="CO518" s="14" t="n">
        <v>0</v>
      </c>
      <c r="CP518" s="14" t="n">
        <v>0.064</v>
      </c>
      <c r="CQ518" s="14" t="n">
        <v>1.348</v>
      </c>
      <c r="CR518" s="14" t="n">
        <v>0</v>
      </c>
      <c r="CS518" s="14" t="n">
        <v>5.37</v>
      </c>
      <c r="CT518" s="14" t="n">
        <v>4.861</v>
      </c>
      <c r="CU518" s="14" t="n">
        <v>11.622</v>
      </c>
    </row>
    <row r="519">
      <c r="A519" s="14" t="inlineStr">
        <is>
          <t>MUS2024</t>
        </is>
      </c>
      <c r="B519" s="14" t="inlineStr">
        <is>
          <t>MUS</t>
        </is>
      </c>
      <c r="C519" s="14" t="inlineStr">
        <is>
          <t>MUS</t>
        </is>
      </c>
      <c r="D519" s="14" t="inlineStr">
        <is>
          <t>Mauritius</t>
        </is>
      </c>
      <c r="E519" s="14" t="n">
        <v>2024</v>
      </c>
      <c r="F519" s="14" t="n">
        <v>0.15</v>
      </c>
      <c r="G519" s="14" t="n">
        <v>5.35</v>
      </c>
      <c r="H519" s="14" t="n">
        <v>1.281</v>
      </c>
      <c r="I519" s="14" t="n">
        <v>0</v>
      </c>
      <c r="J519" s="14" t="n">
        <v>5.35</v>
      </c>
      <c r="K519" s="14" t="n">
        <v>0</v>
      </c>
      <c r="L519" s="14" t="n">
        <v>1</v>
      </c>
      <c r="M519" s="14" t="n">
        <v>6.884</v>
      </c>
      <c r="N519" s="14" t="n">
        <v>3.844</v>
      </c>
      <c r="O519" s="14" t="n">
        <v>0.263</v>
      </c>
      <c r="P519" s="14" t="n">
        <v>7.147</v>
      </c>
      <c r="Q519" s="14" t="n">
        <v>0</v>
      </c>
      <c r="R519" s="14" t="n">
        <v>1</v>
      </c>
      <c r="S519" s="14" t="n">
        <v>11.757</v>
      </c>
      <c r="T519" s="14" t="n">
        <v>7.689</v>
      </c>
      <c r="U519" s="14" t="n">
        <v>0.24</v>
      </c>
      <c r="V519" s="14" t="n">
        <v>13.521</v>
      </c>
      <c r="W519" s="14" t="n">
        <v>0.15</v>
      </c>
      <c r="X519" s="14" t="n">
        <v>1</v>
      </c>
      <c r="Y519" s="14" t="n">
        <v>3.781</v>
      </c>
      <c r="Z519" s="14" t="n">
        <v>0.511</v>
      </c>
      <c r="AA519" s="14" t="n">
        <v>0</v>
      </c>
      <c r="AB519" s="14" t="n">
        <v>3.781</v>
      </c>
      <c r="AC519" s="14" t="n">
        <v>0</v>
      </c>
      <c r="AD519" s="14" t="n">
        <v>1</v>
      </c>
      <c r="AE519" s="14" t="n">
        <v>5.104</v>
      </c>
      <c r="AF519" s="14" t="n">
        <v>1.194</v>
      </c>
      <c r="AG519" s="14" t="n">
        <v>0</v>
      </c>
      <c r="AH519" s="14" t="n">
        <v>5.104</v>
      </c>
      <c r="AI519" s="14" t="n">
        <v>0</v>
      </c>
      <c r="AJ519" s="14" t="n">
        <v>1</v>
      </c>
      <c r="AK519" s="14" t="n">
        <v>13.046</v>
      </c>
      <c r="AL519" s="14" t="n">
        <v>6.948</v>
      </c>
      <c r="AM519" s="14" t="n">
        <v>0.267</v>
      </c>
      <c r="AN519" s="14" t="n">
        <v>15.003</v>
      </c>
      <c r="AO519" s="14" t="n">
        <v>0.15</v>
      </c>
      <c r="AP519" s="14" t="n">
        <v>1</v>
      </c>
      <c r="AQ519" s="14" t="n">
        <v>0.712</v>
      </c>
      <c r="AR519" s="14" t="n">
        <v>0.129</v>
      </c>
      <c r="AS519" s="14" t="n">
        <v>0.34</v>
      </c>
      <c r="AT519" s="14" t="n">
        <v>1.22</v>
      </c>
      <c r="AU519" s="14" t="n">
        <v>0.16</v>
      </c>
      <c r="AV519" s="14" t="n">
        <v>1</v>
      </c>
      <c r="AW519" s="14" t="n">
        <v>0.648</v>
      </c>
      <c r="AX519" s="14" t="n">
        <v>0.119</v>
      </c>
      <c r="AY519" s="14" t="n">
        <v>0.279</v>
      </c>
      <c r="AZ519" s="14" t="n">
        <v>1.076</v>
      </c>
      <c r="BA519" s="14" t="n">
        <v>0.16</v>
      </c>
      <c r="BB519" s="14" t="n">
        <v>1</v>
      </c>
      <c r="BC519" s="14" t="n">
        <v>0.295</v>
      </c>
      <c r="BD519" s="14" t="n">
        <v>0.076</v>
      </c>
      <c r="BE519" s="14" t="n">
        <v>0.005</v>
      </c>
      <c r="BF519" s="14" t="n">
        <v>0.3</v>
      </c>
      <c r="BG519" s="14" t="n">
        <v>0</v>
      </c>
      <c r="BH519" s="14" t="n">
        <v>1</v>
      </c>
      <c r="BI519" s="14" t="n">
        <v>0.758</v>
      </c>
      <c r="BJ519" s="14" t="n">
        <v>0.167</v>
      </c>
      <c r="BK519" s="14" t="n">
        <v>0.146</v>
      </c>
      <c r="BL519" s="14" t="n">
        <v>1.049</v>
      </c>
      <c r="BM519" s="14" t="n">
        <v>0.16</v>
      </c>
      <c r="BN519" s="14" t="n">
        <v>1</v>
      </c>
      <c r="BO519" s="14" t="n">
        <v>0</v>
      </c>
      <c r="BP519" s="14" t="n">
        <v>0</v>
      </c>
      <c r="BQ519" s="14" t="n">
        <v>0.136</v>
      </c>
      <c r="BR519" s="14" t="n">
        <v>0</v>
      </c>
      <c r="BS519" s="14" t="n">
        <v>0.333</v>
      </c>
      <c r="BT519" s="14" t="n">
        <v>0</v>
      </c>
      <c r="BU519" s="14" t="n">
        <v>0</v>
      </c>
      <c r="BV519" s="14" t="n">
        <v>0.132</v>
      </c>
      <c r="BW519" s="14" t="n">
        <v>0.15</v>
      </c>
      <c r="BX519" s="14" t="n">
        <v>0.5</v>
      </c>
      <c r="BY519" s="14" t="n">
        <v>13.646</v>
      </c>
      <c r="BZ519" s="14" t="n">
        <v>0</v>
      </c>
      <c r="CA519" s="14" t="n">
        <v>13.646</v>
      </c>
      <c r="CB519" s="14" t="n">
        <v>0</v>
      </c>
      <c r="CC519" s="14" t="n">
        <v>100.885</v>
      </c>
      <c r="CD519" s="14" t="n">
        <v>26.247</v>
      </c>
      <c r="CE519" s="14" t="n">
        <v>15.313</v>
      </c>
      <c r="CF519" s="14" t="n">
        <v>116.198</v>
      </c>
      <c r="CG519" s="14" t="n">
        <v>0</v>
      </c>
      <c r="CH519" s="14" t="n">
        <v>1</v>
      </c>
      <c r="CI519" s="14" t="n">
        <v>0</v>
      </c>
      <c r="CJ519" s="14" t="n">
        <v>0</v>
      </c>
      <c r="CK519" s="14" t="n">
        <v>0</v>
      </c>
      <c r="CL519" s="14" t="n">
        <v>0</v>
      </c>
      <c r="CM519" s="14" t="n">
        <v>0</v>
      </c>
      <c r="CN519" s="14" t="n">
        <v>0</v>
      </c>
      <c r="CO519" s="14" t="n">
        <v>0</v>
      </c>
      <c r="CP519" s="14" t="n">
        <v>0.064</v>
      </c>
      <c r="CQ519" s="14" t="n">
        <v>1.387</v>
      </c>
      <c r="CR519" s="14" t="n">
        <v>0</v>
      </c>
      <c r="CS519" s="14" t="n">
        <v>5.529</v>
      </c>
      <c r="CT519" s="14" t="n">
        <v>4.251</v>
      </c>
      <c r="CU519" s="14" t="n">
        <v>10.168</v>
      </c>
    </row>
    <row r="520">
      <c r="A520" s="14" t="inlineStr">
        <is>
          <t>MEX2021</t>
        </is>
      </c>
      <c r="B520" s="14" t="inlineStr">
        <is>
          <t>MEX</t>
        </is>
      </c>
      <c r="C520" s="14" t="inlineStr">
        <is>
          <t>MEX</t>
        </is>
      </c>
      <c r="D520" s="14" t="inlineStr">
        <is>
          <t>Mexico</t>
        </is>
      </c>
      <c r="E520" s="14" t="n">
        <v>2021</v>
      </c>
      <c r="F520" s="14" t="n">
        <v>0.16</v>
      </c>
      <c r="G520" s="14" t="n">
        <v>2.755</v>
      </c>
      <c r="H520" s="14" t="n">
        <v>0.603</v>
      </c>
      <c r="I520" s="14" t="n">
        <v>0.047</v>
      </c>
      <c r="J520" s="14" t="n">
        <v>2.802</v>
      </c>
      <c r="K520" s="14" t="n">
        <v>0</v>
      </c>
      <c r="L520" s="14" t="n">
        <v>1</v>
      </c>
      <c r="M520" s="14" t="n">
        <v>3.178</v>
      </c>
      <c r="N520" s="14" t="n">
        <v>1.44</v>
      </c>
      <c r="O520" s="14" t="n">
        <v>0.049</v>
      </c>
      <c r="P520" s="14" t="n">
        <v>3.227</v>
      </c>
      <c r="Q520" s="14" t="n">
        <v>0</v>
      </c>
      <c r="R520" s="14" t="n">
        <v>1</v>
      </c>
      <c r="S520" s="14" t="n">
        <v>8.807</v>
      </c>
      <c r="T520" s="14" t="n">
        <v>5.482</v>
      </c>
      <c r="U520" s="14" t="n">
        <v>0.047</v>
      </c>
      <c r="V520" s="14" t="n">
        <v>10.27</v>
      </c>
      <c r="W520" s="14" t="n">
        <v>0.16</v>
      </c>
      <c r="X520" s="14" t="n">
        <v>1</v>
      </c>
      <c r="Y520" s="14" t="n">
        <v>5.149</v>
      </c>
      <c r="Z520" s="14" t="n">
        <v>0.569</v>
      </c>
      <c r="AA520" s="14" t="n">
        <v>0.034</v>
      </c>
      <c r="AB520" s="14" t="n">
        <v>5.182</v>
      </c>
      <c r="AC520" s="14" t="n">
        <v>0</v>
      </c>
      <c r="AD520" s="14" t="n">
        <v>1</v>
      </c>
      <c r="AE520" s="14" t="n">
        <v>14.015</v>
      </c>
      <c r="AF520" s="14" t="n">
        <v>2.758</v>
      </c>
      <c r="AG520" s="14" t="n">
        <v>-7.356</v>
      </c>
      <c r="AH520" s="14" t="n">
        <v>6.659</v>
      </c>
      <c r="AI520" s="14" t="n">
        <v>0</v>
      </c>
      <c r="AJ520" s="14" t="n">
        <v>1</v>
      </c>
      <c r="AK520" s="14" t="n">
        <v>19.346</v>
      </c>
      <c r="AL520" s="14" t="n">
        <v>9.494999999999999</v>
      </c>
      <c r="AM520" s="14" t="n">
        <v>-4.052</v>
      </c>
      <c r="AN520" s="14" t="n">
        <v>17.741</v>
      </c>
      <c r="AO520" s="14" t="n">
        <v>0.16</v>
      </c>
      <c r="AP520" s="14" t="n">
        <v>1</v>
      </c>
      <c r="AQ520" s="14" t="n">
        <v>0.649</v>
      </c>
      <c r="AR520" s="14" t="n">
        <v>0.114</v>
      </c>
      <c r="AS520" s="14" t="n">
        <v>0.204</v>
      </c>
      <c r="AT520" s="14" t="n">
        <v>0.99</v>
      </c>
      <c r="AU520" s="14" t="n">
        <v>0.16</v>
      </c>
      <c r="AV520" s="14" t="n">
        <v>1</v>
      </c>
      <c r="AW520" s="14" t="n">
        <v>0.577</v>
      </c>
      <c r="AX520" s="14" t="n">
        <v>0.114</v>
      </c>
      <c r="AY520" s="14" t="n">
        <v>0.335</v>
      </c>
      <c r="AZ520" s="14" t="n">
        <v>1.058</v>
      </c>
      <c r="BA520" s="14" t="n">
        <v>0.16</v>
      </c>
      <c r="BB520" s="14" t="n">
        <v>1</v>
      </c>
      <c r="BC520" s="14" t="n">
        <v>0.458</v>
      </c>
      <c r="BD520" s="14" t="n">
        <v>0.114</v>
      </c>
      <c r="BE520" s="14" t="n">
        <v>0.114</v>
      </c>
      <c r="BF520" s="14" t="n">
        <v>0.663</v>
      </c>
      <c r="BG520" s="14" t="n">
        <v>0.16</v>
      </c>
      <c r="BH520" s="14" t="n">
        <v>1</v>
      </c>
      <c r="BI520" s="14" t="n">
        <v>0.491</v>
      </c>
      <c r="BJ520" s="14" t="n">
        <v>0.114</v>
      </c>
      <c r="BK520" s="14" t="n">
        <v>0.285</v>
      </c>
      <c r="BL520" s="14" t="n">
        <v>0.9</v>
      </c>
      <c r="BM520" s="14" t="n">
        <v>0.16</v>
      </c>
      <c r="BN520" s="14" t="n">
        <v>1</v>
      </c>
      <c r="BO520" s="14" t="n">
        <v>0</v>
      </c>
      <c r="BP520" s="14" t="n">
        <v>-0.007</v>
      </c>
      <c r="BQ520" s="14" t="n">
        <v>0.101</v>
      </c>
      <c r="BR520" s="14" t="n">
        <v>0</v>
      </c>
      <c r="BS520" s="14" t="n">
        <v>1</v>
      </c>
      <c r="BT520" s="14" t="n">
        <v>0</v>
      </c>
      <c r="BU520" s="14" t="n">
        <v>-0.007</v>
      </c>
      <c r="BV520" s="14" t="n">
        <v>0.109</v>
      </c>
      <c r="BW520" s="14" t="n">
        <v>0.16</v>
      </c>
      <c r="BX520" s="14" t="n">
        <v>0.667</v>
      </c>
      <c r="BY520" s="14" t="n">
        <v>11.787</v>
      </c>
      <c r="BZ520" s="14" t="n">
        <v>0</v>
      </c>
      <c r="CA520" s="14" t="n">
        <v>11.787</v>
      </c>
      <c r="CB520" s="14" t="n">
        <v>0</v>
      </c>
      <c r="CC520" s="14" t="n">
        <v>78.125</v>
      </c>
      <c r="CD520" s="14" t="n">
        <v>7.95</v>
      </c>
      <c r="CE520" s="14" t="n">
        <v>-26.724</v>
      </c>
      <c r="CF520" s="14" t="n">
        <v>59.625</v>
      </c>
      <c r="CG520" s="14" t="n">
        <v>0</v>
      </c>
      <c r="CH520" s="14" t="n">
        <v>1</v>
      </c>
      <c r="CI520" s="14" t="n">
        <v>0</v>
      </c>
      <c r="CJ520" s="14" t="n">
        <v>0</v>
      </c>
      <c r="CK520" s="14" t="n">
        <v>0</v>
      </c>
      <c r="CL520" s="14" t="n">
        <v>0</v>
      </c>
      <c r="CM520" s="14" t="n">
        <v>0</v>
      </c>
      <c r="CN520" s="14" t="n">
        <v>1.744</v>
      </c>
      <c r="CO520" s="14" t="n">
        <v>6.028</v>
      </c>
      <c r="CP520" s="14" t="n">
        <v>0</v>
      </c>
      <c r="CQ520" s="14" t="n">
        <v>1.198</v>
      </c>
      <c r="CR520" s="14" t="n">
        <v>0</v>
      </c>
      <c r="CS520" s="14" t="n">
        <v>6.891</v>
      </c>
      <c r="CT520" s="14" t="n">
        <v>4.753</v>
      </c>
      <c r="CU520" s="14" t="n">
        <v>15.983</v>
      </c>
    </row>
    <row r="521">
      <c r="A521" s="14" t="inlineStr">
        <is>
          <t>MEX2022</t>
        </is>
      </c>
      <c r="B521" s="14" t="inlineStr">
        <is>
          <t>MEX</t>
        </is>
      </c>
      <c r="C521" s="14" t="inlineStr">
        <is>
          <t>MEX</t>
        </is>
      </c>
      <c r="D521" s="14" t="inlineStr">
        <is>
          <t>Mexico</t>
        </is>
      </c>
      <c r="E521" s="14" t="n">
        <v>2022</v>
      </c>
      <c r="F521" s="14" t="n">
        <v>0.16</v>
      </c>
      <c r="G521" s="14" t="n">
        <v>6.927</v>
      </c>
      <c r="H521" s="14" t="n">
        <v>1.076</v>
      </c>
      <c r="I521" s="14" t="n">
        <v>0.017</v>
      </c>
      <c r="J521" s="14" t="n">
        <v>6.944</v>
      </c>
      <c r="K521" s="14" t="n">
        <v>0</v>
      </c>
      <c r="L521" s="14" t="n">
        <v>1</v>
      </c>
      <c r="M521" s="14" t="n">
        <v>4.787</v>
      </c>
      <c r="N521" s="14" t="n">
        <v>1.977</v>
      </c>
      <c r="O521" s="14" t="n">
        <v>0.018</v>
      </c>
      <c r="P521" s="14" t="n">
        <v>4.805</v>
      </c>
      <c r="Q521" s="14" t="n">
        <v>0</v>
      </c>
      <c r="R521" s="14" t="n">
        <v>1</v>
      </c>
      <c r="S521" s="14" t="n">
        <v>13.543</v>
      </c>
      <c r="T521" s="14" t="n">
        <v>6.158</v>
      </c>
      <c r="U521" s="14" t="n">
        <v>0.178</v>
      </c>
      <c r="V521" s="14" t="n">
        <v>15.729</v>
      </c>
      <c r="W521" s="14" t="n">
        <v>0.16</v>
      </c>
      <c r="X521" s="14" t="n">
        <v>1</v>
      </c>
      <c r="Y521" s="14" t="n">
        <v>5.125</v>
      </c>
      <c r="Z521" s="14" t="n">
        <v>0.538</v>
      </c>
      <c r="AA521" s="14" t="n">
        <v>0.058</v>
      </c>
      <c r="AB521" s="14" t="n">
        <v>5.184</v>
      </c>
      <c r="AC521" s="14" t="n">
        <v>0</v>
      </c>
      <c r="AD521" s="14" t="n">
        <v>1</v>
      </c>
      <c r="AE521" s="14" t="n">
        <v>27.708</v>
      </c>
      <c r="AF521" s="14" t="n">
        <v>5.137</v>
      </c>
      <c r="AG521" s="14" t="n">
        <v>-19.093</v>
      </c>
      <c r="AH521" s="14" t="n">
        <v>8.615</v>
      </c>
      <c r="AI521" s="14" t="n">
        <v>0</v>
      </c>
      <c r="AJ521" s="14" t="n">
        <v>1</v>
      </c>
      <c r="AK521" s="14" t="n">
        <v>33.587</v>
      </c>
      <c r="AL521" s="14" t="n">
        <v>16.039</v>
      </c>
      <c r="AM521" s="14" t="n">
        <v>-16.538</v>
      </c>
      <c r="AN521" s="14" t="n">
        <v>19.777</v>
      </c>
      <c r="AO521" s="14" t="n">
        <v>0.16</v>
      </c>
      <c r="AP521" s="14" t="n">
        <v>1</v>
      </c>
      <c r="AQ521" s="14" t="n">
        <v>0.896</v>
      </c>
      <c r="AR521" s="14" t="n">
        <v>0.123</v>
      </c>
      <c r="AS521" s="14" t="n">
        <v>0.012</v>
      </c>
      <c r="AT521" s="14" t="n">
        <v>1.053</v>
      </c>
      <c r="AU521" s="14" t="n">
        <v>0.16</v>
      </c>
      <c r="AV521" s="14" t="n">
        <v>1</v>
      </c>
      <c r="AW521" s="14" t="n">
        <v>0.89</v>
      </c>
      <c r="AX521" s="14" t="n">
        <v>0.123</v>
      </c>
      <c r="AY521" s="14" t="n">
        <v>0.083</v>
      </c>
      <c r="AZ521" s="14" t="n">
        <v>1.129</v>
      </c>
      <c r="BA521" s="14" t="n">
        <v>0.16</v>
      </c>
      <c r="BB521" s="14" t="n">
        <v>1</v>
      </c>
      <c r="BC521" s="14" t="n">
        <v>0.62</v>
      </c>
      <c r="BD521" s="14" t="n">
        <v>0.123</v>
      </c>
      <c r="BE521" s="14" t="n">
        <v>-0.028</v>
      </c>
      <c r="BF521" s="14" t="n">
        <v>0.6870000000000001</v>
      </c>
      <c r="BG521" s="14" t="n">
        <v>0.16</v>
      </c>
      <c r="BH521" s="14" t="n">
        <v>1</v>
      </c>
      <c r="BI521" s="14" t="n">
        <v>0.608</v>
      </c>
      <c r="BJ521" s="14" t="n">
        <v>0.123</v>
      </c>
      <c r="BK521" s="14" t="n">
        <v>0.189</v>
      </c>
      <c r="BL521" s="14" t="n">
        <v>0.924</v>
      </c>
      <c r="BM521" s="14" t="n">
        <v>0.16</v>
      </c>
      <c r="BN521" s="14" t="n">
        <v>1</v>
      </c>
      <c r="BO521" s="14" t="n">
        <v>0</v>
      </c>
      <c r="BP521" s="14" t="n">
        <v>-0.011</v>
      </c>
      <c r="BQ521" s="14" t="n">
        <v>0.08599999999999999</v>
      </c>
      <c r="BR521" s="14" t="n">
        <v>0</v>
      </c>
      <c r="BS521" s="14" t="n">
        <v>1</v>
      </c>
      <c r="BT521" s="14" t="n">
        <v>0</v>
      </c>
      <c r="BU521" s="14" t="n">
        <v>-0.011</v>
      </c>
      <c r="BV521" s="14" t="n">
        <v>0.116</v>
      </c>
      <c r="BW521" s="14" t="n">
        <v>0.16</v>
      </c>
      <c r="BX521" s="14" t="n">
        <v>0.667</v>
      </c>
      <c r="BY521" s="14" t="n">
        <v>12.729</v>
      </c>
      <c r="BZ521" s="14" t="n">
        <v>0</v>
      </c>
      <c r="CA521" s="14" t="n">
        <v>12.729</v>
      </c>
      <c r="CB521" s="14" t="n">
        <v>0</v>
      </c>
      <c r="CC521" s="14" t="n">
        <v>97.90000000000001</v>
      </c>
      <c r="CD521" s="14" t="n">
        <v>7.95</v>
      </c>
      <c r="CE521" s="14" t="n">
        <v>-14.562</v>
      </c>
      <c r="CF521" s="14" t="n">
        <v>96.672</v>
      </c>
      <c r="CG521" s="14" t="n">
        <v>0</v>
      </c>
      <c r="CH521" s="14" t="n">
        <v>1</v>
      </c>
      <c r="CI521" s="14" t="n">
        <v>0</v>
      </c>
      <c r="CJ521" s="14" t="n">
        <v>0</v>
      </c>
      <c r="CK521" s="14" t="n">
        <v>0</v>
      </c>
      <c r="CL521" s="14" t="n">
        <v>0</v>
      </c>
      <c r="CM521" s="14" t="n">
        <v>0</v>
      </c>
      <c r="CN521" s="14" t="n">
        <v>2.163</v>
      </c>
      <c r="CO521" s="14" t="n">
        <v>6.73</v>
      </c>
      <c r="CP521" s="14" t="n">
        <v>0</v>
      </c>
      <c r="CQ521" s="14" t="n">
        <v>1.294</v>
      </c>
      <c r="CR521" s="14" t="n">
        <v>0</v>
      </c>
      <c r="CS521" s="14" t="n">
        <v>7.442</v>
      </c>
      <c r="CT521" s="14" t="n">
        <v>10.485</v>
      </c>
      <c r="CU521" s="14" t="n">
        <v>29.494</v>
      </c>
    </row>
    <row r="522">
      <c r="A522" s="14" t="inlineStr">
        <is>
          <t>MEX2023</t>
        </is>
      </c>
      <c r="B522" s="14" t="inlineStr">
        <is>
          <t>MEX</t>
        </is>
      </c>
      <c r="C522" s="14" t="inlineStr">
        <is>
          <t>MEX</t>
        </is>
      </c>
      <c r="D522" s="14" t="inlineStr">
        <is>
          <t>Mexico</t>
        </is>
      </c>
      <c r="E522" s="14" t="n">
        <v>2023</v>
      </c>
      <c r="F522" s="14" t="n">
        <v>0.16</v>
      </c>
      <c r="G522" s="14" t="n">
        <v>3.215</v>
      </c>
      <c r="H522" s="14" t="n">
        <v>0.732</v>
      </c>
      <c r="I522" s="14" t="n">
        <v>0.021</v>
      </c>
      <c r="J522" s="14" t="n">
        <v>3.236</v>
      </c>
      <c r="K522" s="14" t="n">
        <v>0</v>
      </c>
      <c r="L522" s="14" t="n">
        <v>1</v>
      </c>
      <c r="M522" s="14" t="n">
        <v>3.523</v>
      </c>
      <c r="N522" s="14" t="n">
        <v>1.747</v>
      </c>
      <c r="O522" s="14" t="n">
        <v>0.022</v>
      </c>
      <c r="P522" s="14" t="n">
        <v>3.545</v>
      </c>
      <c r="Q522" s="14" t="n">
        <v>0</v>
      </c>
      <c r="R522" s="14" t="n">
        <v>1</v>
      </c>
      <c r="S522" s="14" t="n">
        <v>10.007</v>
      </c>
      <c r="T522" s="14" t="n">
        <v>6.37</v>
      </c>
      <c r="U522" s="14" t="n">
        <v>0.198</v>
      </c>
      <c r="V522" s="14" t="n">
        <v>11.632</v>
      </c>
      <c r="W522" s="14" t="n">
        <v>0.16</v>
      </c>
      <c r="X522" s="14" t="n">
        <v>1</v>
      </c>
      <c r="Y522" s="14" t="n">
        <v>5.575</v>
      </c>
      <c r="Z522" s="14" t="n">
        <v>0.625</v>
      </c>
      <c r="AA522" s="14" t="n">
        <v>0.083</v>
      </c>
      <c r="AB522" s="14" t="n">
        <v>5.659</v>
      </c>
      <c r="AC522" s="14" t="n">
        <v>0</v>
      </c>
      <c r="AD522" s="14" t="n">
        <v>1</v>
      </c>
      <c r="AE522" s="14" t="n">
        <v>9.507999999999999</v>
      </c>
      <c r="AF522" s="14" t="n">
        <v>1.894</v>
      </c>
      <c r="AG522" s="14" t="n">
        <v>-3.056</v>
      </c>
      <c r="AH522" s="14" t="n">
        <v>6.452</v>
      </c>
      <c r="AI522" s="14" t="n">
        <v>0</v>
      </c>
      <c r="AJ522" s="14" t="n">
        <v>1</v>
      </c>
      <c r="AK522" s="14" t="n">
        <v>15.693</v>
      </c>
      <c r="AL522" s="14" t="n">
        <v>7.774</v>
      </c>
      <c r="AM522" s="14" t="n">
        <v>0.774</v>
      </c>
      <c r="AN522" s="14" t="n">
        <v>19.103</v>
      </c>
      <c r="AO522" s="14" t="n">
        <v>0.16</v>
      </c>
      <c r="AP522" s="14" t="n">
        <v>1</v>
      </c>
      <c r="AQ522" s="14" t="n">
        <v>0.791</v>
      </c>
      <c r="AR522" s="14" t="n">
        <v>0.129</v>
      </c>
      <c r="AS522" s="14" t="n">
        <v>0.29</v>
      </c>
      <c r="AT522" s="14" t="n">
        <v>1.253</v>
      </c>
      <c r="AU522" s="14" t="n">
        <v>0.16</v>
      </c>
      <c r="AV522" s="14" t="n">
        <v>1</v>
      </c>
      <c r="AW522" s="14" t="n">
        <v>0.618</v>
      </c>
      <c r="AX522" s="14" t="n">
        <v>0.129</v>
      </c>
      <c r="AY522" s="14" t="n">
        <v>0.528</v>
      </c>
      <c r="AZ522" s="14" t="n">
        <v>1.329</v>
      </c>
      <c r="BA522" s="14" t="n">
        <v>0.16</v>
      </c>
      <c r="BB522" s="14" t="n">
        <v>1</v>
      </c>
      <c r="BC522" s="14" t="n">
        <v>0.554</v>
      </c>
      <c r="BD522" s="14" t="n">
        <v>0.129</v>
      </c>
      <c r="BE522" s="14" t="n">
        <v>-0.093</v>
      </c>
      <c r="BF522" s="14" t="n">
        <v>0.535</v>
      </c>
      <c r="BG522" s="14" t="n">
        <v>0.16</v>
      </c>
      <c r="BH522" s="14" t="n">
        <v>1</v>
      </c>
      <c r="BI522" s="14" t="n">
        <v>0.5570000000000001</v>
      </c>
      <c r="BJ522" s="14" t="n">
        <v>0.129</v>
      </c>
      <c r="BK522" s="14" t="n">
        <v>0.383</v>
      </c>
      <c r="BL522" s="14" t="n">
        <v>1.091</v>
      </c>
      <c r="BM522" s="14" t="n">
        <v>0.16</v>
      </c>
      <c r="BN522" s="14" t="n">
        <v>1</v>
      </c>
      <c r="BO522" s="14" t="n">
        <v>0</v>
      </c>
      <c r="BP522" s="14" t="n">
        <v>-0.002</v>
      </c>
      <c r="BQ522" s="14" t="n">
        <v>0.121</v>
      </c>
      <c r="BR522" s="14" t="n">
        <v>0</v>
      </c>
      <c r="BS522" s="14" t="n">
        <v>1</v>
      </c>
      <c r="BT522" s="14" t="n">
        <v>0</v>
      </c>
      <c r="BU522" s="14" t="n">
        <v>-0.002</v>
      </c>
      <c r="BV522" s="14" t="n">
        <v>0.136</v>
      </c>
      <c r="BW522" s="14" t="n">
        <v>0.16</v>
      </c>
      <c r="BX522" s="14" t="n">
        <v>0.667</v>
      </c>
      <c r="BY522" s="14" t="n">
        <v>13.254</v>
      </c>
      <c r="BZ522" s="14" t="n">
        <v>0</v>
      </c>
      <c r="CA522" s="14" t="n">
        <v>13.254</v>
      </c>
      <c r="CB522" s="14" t="n">
        <v>0</v>
      </c>
      <c r="CC522" s="14" t="n">
        <v>83.248</v>
      </c>
      <c r="CD522" s="14" t="n">
        <v>7.95</v>
      </c>
      <c r="CE522" s="14" t="n">
        <v>15.09</v>
      </c>
      <c r="CF522" s="14" t="n">
        <v>114.072</v>
      </c>
      <c r="CG522" s="14" t="n">
        <v>0</v>
      </c>
      <c r="CH522" s="14" t="n">
        <v>1</v>
      </c>
      <c r="CI522" s="14" t="n">
        <v>0</v>
      </c>
      <c r="CJ522" s="14" t="n">
        <v>0</v>
      </c>
      <c r="CK522" s="14" t="n">
        <v>0</v>
      </c>
      <c r="CL522" s="14" t="n">
        <v>0</v>
      </c>
      <c r="CM522" s="14" t="n">
        <v>0</v>
      </c>
      <c r="CN522" s="14" t="n">
        <v>2.334</v>
      </c>
      <c r="CO522" s="14" t="n">
        <v>7.113</v>
      </c>
      <c r="CP522" s="14" t="n">
        <v>0</v>
      </c>
      <c r="CQ522" s="14" t="n">
        <v>1.348</v>
      </c>
      <c r="CR522" s="14" t="n">
        <v>0</v>
      </c>
      <c r="CS522" s="14" t="n">
        <v>7.749</v>
      </c>
      <c r="CT522" s="14" t="n">
        <v>4.861</v>
      </c>
      <c r="CU522" s="14" t="n">
        <v>11.192</v>
      </c>
    </row>
    <row r="523">
      <c r="A523" s="14" t="inlineStr">
        <is>
          <t>MEX2024</t>
        </is>
      </c>
      <c r="B523" s="14" t="inlineStr">
        <is>
          <t>MEX</t>
        </is>
      </c>
      <c r="C523" s="14" t="inlineStr">
        <is>
          <t>MEX</t>
        </is>
      </c>
      <c r="D523" s="14" t="inlineStr">
        <is>
          <t>Mexico</t>
        </is>
      </c>
      <c r="E523" s="14" t="n">
        <v>2024</v>
      </c>
      <c r="F523" s="14" t="n">
        <v>0.16</v>
      </c>
      <c r="G523" s="14" t="n">
        <v>2.863</v>
      </c>
      <c r="H523" s="14" t="n">
        <v>0.725</v>
      </c>
      <c r="I523" s="14" t="n">
        <v>0.025</v>
      </c>
      <c r="J523" s="14" t="n">
        <v>2.888</v>
      </c>
      <c r="K523" s="14" t="n">
        <v>0</v>
      </c>
      <c r="L523" s="14" t="n">
        <v>1</v>
      </c>
      <c r="M523" s="14" t="n">
        <v>3.06</v>
      </c>
      <c r="N523" s="14" t="n">
        <v>1.667</v>
      </c>
      <c r="O523" s="14" t="n">
        <v>0.026</v>
      </c>
      <c r="P523" s="14" t="n">
        <v>3.085</v>
      </c>
      <c r="Q523" s="14" t="n">
        <v>0</v>
      </c>
      <c r="R523" s="14" t="n">
        <v>1</v>
      </c>
      <c r="S523" s="14" t="n">
        <v>9.811</v>
      </c>
      <c r="T523" s="14" t="n">
        <v>6.558</v>
      </c>
      <c r="U523" s="14" t="n">
        <v>0.239</v>
      </c>
      <c r="V523" s="14" t="n">
        <v>11.41</v>
      </c>
      <c r="W523" s="14" t="n">
        <v>0.16</v>
      </c>
      <c r="X523" s="14" t="n">
        <v>1</v>
      </c>
      <c r="Y523" s="14" t="n">
        <v>4.758</v>
      </c>
      <c r="Z523" s="14" t="n">
        <v>0.601</v>
      </c>
      <c r="AA523" s="14" t="n">
        <v>0.08599999999999999</v>
      </c>
      <c r="AB523" s="14" t="n">
        <v>4.844</v>
      </c>
      <c r="AC523" s="14" t="n">
        <v>0</v>
      </c>
      <c r="AD523" s="14" t="n">
        <v>1</v>
      </c>
      <c r="AE523" s="14" t="n">
        <v>3.757</v>
      </c>
      <c r="AF523" s="14" t="n">
        <v>0.823</v>
      </c>
      <c r="AG523" s="14" t="n">
        <v>0.08599999999999999</v>
      </c>
      <c r="AH523" s="14" t="n">
        <v>3.843</v>
      </c>
      <c r="AI523" s="14" t="n">
        <v>0</v>
      </c>
      <c r="AJ523" s="14" t="n">
        <v>1</v>
      </c>
      <c r="AK523" s="14" t="n">
        <v>10.459</v>
      </c>
      <c r="AL523" s="14" t="n">
        <v>5.32</v>
      </c>
      <c r="AM523" s="14" t="n">
        <v>0</v>
      </c>
      <c r="AN523" s="14" t="n">
        <v>12.132</v>
      </c>
      <c r="AO523" s="14" t="n">
        <v>0.16</v>
      </c>
      <c r="AP523" s="14" t="n">
        <v>1</v>
      </c>
      <c r="AQ523" s="14" t="n">
        <v>0.756</v>
      </c>
      <c r="AR523" s="14" t="n">
        <v>0.132</v>
      </c>
      <c r="AS523" s="14" t="n">
        <v>0.336</v>
      </c>
      <c r="AT523" s="14" t="n">
        <v>1.267</v>
      </c>
      <c r="AU523" s="14" t="n">
        <v>0.16</v>
      </c>
      <c r="AV523" s="14" t="n">
        <v>1</v>
      </c>
      <c r="AW523" s="14" t="n">
        <v>0.655</v>
      </c>
      <c r="AX523" s="14" t="n">
        <v>0.132</v>
      </c>
      <c r="AY523" s="14" t="n">
        <v>0.504</v>
      </c>
      <c r="AZ523" s="14" t="n">
        <v>1.344</v>
      </c>
      <c r="BA523" s="14" t="n">
        <v>0.16</v>
      </c>
      <c r="BB523" s="14" t="n">
        <v>1</v>
      </c>
      <c r="BC523" s="14" t="n">
        <v>0.534</v>
      </c>
      <c r="BD523" s="14" t="n">
        <v>0.132</v>
      </c>
      <c r="BE523" s="14" t="n">
        <v>-0.046</v>
      </c>
      <c r="BF523" s="14" t="n">
        <v>0.5649999999999999</v>
      </c>
      <c r="BG523" s="14" t="n">
        <v>0.16</v>
      </c>
      <c r="BH523" s="14" t="n">
        <v>1</v>
      </c>
      <c r="BI523" s="14" t="n">
        <v>0.5679999999999999</v>
      </c>
      <c r="BJ523" s="14" t="n">
        <v>0.132</v>
      </c>
      <c r="BK523" s="14" t="n">
        <v>0.237</v>
      </c>
      <c r="BL523" s="14" t="n">
        <v>0.9340000000000001</v>
      </c>
      <c r="BM523" s="14" t="n">
        <v>0.16</v>
      </c>
      <c r="BN523" s="14" t="n">
        <v>1</v>
      </c>
      <c r="BO523" s="14" t="n">
        <v>0</v>
      </c>
      <c r="BP523" s="14" t="n">
        <v>-0.002</v>
      </c>
      <c r="BQ523" s="14" t="n">
        <v>0.147</v>
      </c>
      <c r="BR523" s="14" t="n">
        <v>0</v>
      </c>
      <c r="BS523" s="14" t="n">
        <v>1</v>
      </c>
      <c r="BT523" s="14" t="n">
        <v>0</v>
      </c>
      <c r="BU523" s="14" t="n">
        <v>-0.002</v>
      </c>
      <c r="BV523" s="14" t="n">
        <v>0.131</v>
      </c>
      <c r="BW523" s="14" t="n">
        <v>0.16</v>
      </c>
      <c r="BX523" s="14" t="n">
        <v>0.667</v>
      </c>
      <c r="BY523" s="14" t="n">
        <v>13.646</v>
      </c>
      <c r="BZ523" s="14" t="n">
        <v>0</v>
      </c>
      <c r="CA523" s="14" t="n">
        <v>13.646</v>
      </c>
      <c r="CB523" s="14" t="n">
        <v>0</v>
      </c>
      <c r="CC523" s="14" t="n">
        <v>82.58799999999999</v>
      </c>
      <c r="CD523" s="14" t="n">
        <v>7.95</v>
      </c>
      <c r="CE523" s="14" t="n">
        <v>1.588</v>
      </c>
      <c r="CF523" s="14" t="n">
        <v>97.64400000000001</v>
      </c>
      <c r="CG523" s="14" t="n">
        <v>0</v>
      </c>
      <c r="CH523" s="14" t="n">
        <v>1</v>
      </c>
      <c r="CI523" s="14" t="n">
        <v>0</v>
      </c>
      <c r="CJ523" s="14" t="n">
        <v>0</v>
      </c>
      <c r="CK523" s="14" t="n">
        <v>0</v>
      </c>
      <c r="CL523" s="14" t="n">
        <v>0</v>
      </c>
      <c r="CM523" s="14" t="n">
        <v>0</v>
      </c>
      <c r="CN523" s="14" t="n">
        <v>2.582</v>
      </c>
      <c r="CO523" s="14" t="n">
        <v>7.288</v>
      </c>
      <c r="CP523" s="14" t="n">
        <v>0</v>
      </c>
      <c r="CQ523" s="14" t="n">
        <v>1.387</v>
      </c>
      <c r="CR523" s="14" t="n">
        <v>0</v>
      </c>
      <c r="CS523" s="14" t="n">
        <v>7.978</v>
      </c>
      <c r="CT523" s="14" t="n">
        <v>4.251</v>
      </c>
      <c r="CU523" s="14" t="n">
        <v>10.123</v>
      </c>
    </row>
    <row r="524">
      <c r="A524" s="14" t="inlineStr">
        <is>
          <t>FSM2021</t>
        </is>
      </c>
      <c r="B524" s="14" t="inlineStr">
        <is>
          <t>FSM</t>
        </is>
      </c>
      <c r="C524" s="14" t="inlineStr">
        <is>
          <t>FSM</t>
        </is>
      </c>
      <c r="D524" s="14" t="inlineStr">
        <is>
          <t>Micronesia</t>
        </is>
      </c>
      <c r="E524" s="14" t="n">
        <v>2021</v>
      </c>
      <c r="F524" s="14" t="n">
        <v>0</v>
      </c>
      <c r="G524" s="14" t="n">
        <v>4.747</v>
      </c>
      <c r="H524" s="14" t="n">
        <v>1.143</v>
      </c>
      <c r="I524" s="14" t="n">
        <v>0</v>
      </c>
      <c r="J524" s="14" t="n">
        <v>4.747</v>
      </c>
      <c r="K524" s="14" t="n">
        <v>0</v>
      </c>
      <c r="L524" s="14" t="n">
        <v>1</v>
      </c>
      <c r="M524" s="14" t="n">
        <v>7.964</v>
      </c>
      <c r="N524" s="14" t="n">
        <v>3.43</v>
      </c>
      <c r="O524" s="14" t="n">
        <v>0</v>
      </c>
      <c r="P524" s="14" t="n">
        <v>7.964</v>
      </c>
      <c r="Q524" s="14" t="n">
        <v>0</v>
      </c>
      <c r="R524" s="14" t="n">
        <v>1</v>
      </c>
      <c r="S524" s="14" t="n">
        <v>10.464</v>
      </c>
      <c r="T524" s="14" t="n">
        <v>6.86</v>
      </c>
      <c r="U524" s="14" t="n">
        <v>0</v>
      </c>
      <c r="V524" s="14" t="n">
        <v>10.464</v>
      </c>
      <c r="W524" s="14" t="n">
        <v>0</v>
      </c>
      <c r="X524" s="14" t="n">
        <v>1</v>
      </c>
      <c r="Y524" s="14" t="n">
        <v>10.551</v>
      </c>
      <c r="Z524" s="14" t="n">
        <v>1.302</v>
      </c>
      <c r="AA524" s="14" t="n">
        <v>0</v>
      </c>
      <c r="AB524" s="14" t="n">
        <v>10.551</v>
      </c>
      <c r="AC524" s="14" t="n">
        <v>0</v>
      </c>
      <c r="AD524" s="14" t="n">
        <v>1</v>
      </c>
      <c r="AE524" s="14" t="n">
        <v>11.694</v>
      </c>
      <c r="AF524" s="14" t="n">
        <v>2.549</v>
      </c>
      <c r="AG524" s="14" t="n">
        <v>0</v>
      </c>
      <c r="AH524" s="14" t="n">
        <v>11.694</v>
      </c>
      <c r="AI524" s="14" t="n">
        <v>0</v>
      </c>
      <c r="AJ524" s="14" t="n">
        <v>1</v>
      </c>
      <c r="AK524" s="14" t="n">
        <v>18.554</v>
      </c>
      <c r="AL524" s="14" t="n">
        <v>9.627000000000001</v>
      </c>
      <c r="AM524" s="14" t="n">
        <v>0</v>
      </c>
      <c r="AN524" s="14" t="n">
        <v>18.554</v>
      </c>
      <c r="AO524" s="14" t="n">
        <v>0</v>
      </c>
      <c r="AP524" s="14" t="n">
        <v>1</v>
      </c>
      <c r="AQ524" s="14" t="n">
        <v>0.621</v>
      </c>
      <c r="AR524" s="14" t="n">
        <v>0.114</v>
      </c>
      <c r="AS524" s="14" t="n">
        <v>0.726</v>
      </c>
      <c r="AT524" s="14" t="n">
        <v>1.346</v>
      </c>
      <c r="AU524" s="14" t="n">
        <v>0</v>
      </c>
      <c r="AV524" s="14" t="n">
        <v>1</v>
      </c>
      <c r="AW524" s="14" t="n">
        <v>0.593</v>
      </c>
      <c r="AX524" s="14" t="n">
        <v>0.114</v>
      </c>
      <c r="AY524" s="14" t="n">
        <v>0.877</v>
      </c>
      <c r="AZ524" s="14" t="n">
        <v>1.471</v>
      </c>
      <c r="BA524" s="14" t="n">
        <v>0</v>
      </c>
      <c r="BB524" s="14" t="n">
        <v>1</v>
      </c>
      <c r="BC524" s="14" t="n">
        <v>0.44</v>
      </c>
      <c r="BD524" s="14" t="n">
        <v>0.114</v>
      </c>
      <c r="BE524" s="14" t="n">
        <v>0</v>
      </c>
      <c r="BF524" s="14" t="n">
        <v>0.44</v>
      </c>
      <c r="BG524" s="14" t="n">
        <v>0</v>
      </c>
      <c r="BH524" s="14" t="n">
        <v>1</v>
      </c>
      <c r="BI524" s="14" t="n">
        <v>0.5600000000000001</v>
      </c>
      <c r="BJ524" s="14" t="n">
        <v>0.114</v>
      </c>
      <c r="BK524" s="14" t="n">
        <v>0.042</v>
      </c>
      <c r="BL524" s="14" t="n">
        <v>0.603</v>
      </c>
      <c r="BM524" s="14" t="n">
        <v>0</v>
      </c>
      <c r="BN524" s="14" t="n">
        <v>1</v>
      </c>
      <c r="BO524" s="14" t="n">
        <v>0</v>
      </c>
      <c r="BP524" s="14" t="n">
        <v>0</v>
      </c>
      <c r="BQ524" s="14" t="n">
        <v>0.471</v>
      </c>
      <c r="BR524" s="14" t="n">
        <v>0</v>
      </c>
      <c r="BS524" s="14" t="n">
        <v>1</v>
      </c>
      <c r="BT524" s="14" t="n">
        <v>0</v>
      </c>
      <c r="BU524" s="14" t="n">
        <v>0</v>
      </c>
      <c r="BV524" s="14" t="n">
        <v>0.435</v>
      </c>
      <c r="BW524" s="14" t="n">
        <v>0</v>
      </c>
      <c r="BX524" s="14" t="n">
        <v>1</v>
      </c>
      <c r="BY524" s="14" t="n">
        <v>11.787</v>
      </c>
      <c r="BZ524" s="14" t="n">
        <v>0</v>
      </c>
      <c r="CA524" s="14" t="n">
        <v>11.787</v>
      </c>
      <c r="CB524" s="14" t="n">
        <v>0</v>
      </c>
      <c r="CC524" s="14" t="n">
        <v>81.69499999999999</v>
      </c>
      <c r="CD524" s="14" t="n">
        <v>7.95</v>
      </c>
      <c r="CE524" s="14" t="n">
        <v>0</v>
      </c>
      <c r="CF524" s="14" t="n">
        <v>81.69499999999999</v>
      </c>
      <c r="CG524" s="14" t="n">
        <v>0</v>
      </c>
      <c r="CH524" s="14" t="n">
        <v>1</v>
      </c>
      <c r="CI524" s="14" t="n">
        <v>0</v>
      </c>
      <c r="CJ524" s="14" t="n">
        <v>0</v>
      </c>
      <c r="CK524" s="14" t="n">
        <v>0</v>
      </c>
      <c r="CL524" s="14" t="n">
        <v>0</v>
      </c>
      <c r="CM524" s="14" t="n">
        <v>0</v>
      </c>
      <c r="CN524" s="14" t="n">
        <v>0</v>
      </c>
      <c r="CO524" s="14" t="n">
        <v>0</v>
      </c>
      <c r="CP524" s="14" t="n">
        <v>0</v>
      </c>
      <c r="CQ524" s="14" t="n">
        <v>1.198</v>
      </c>
      <c r="CR524" s="14" t="n">
        <v>0</v>
      </c>
      <c r="CS524" s="14" t="n">
        <v>4.776</v>
      </c>
      <c r="CT524" s="14" t="n">
        <v>3.604</v>
      </c>
      <c r="CU524" s="14" t="n">
        <v>9.407999999999999</v>
      </c>
    </row>
    <row r="525">
      <c r="A525" s="14" t="inlineStr">
        <is>
          <t>FSM2022</t>
        </is>
      </c>
      <c r="B525" s="14" t="inlineStr">
        <is>
          <t>FSM</t>
        </is>
      </c>
      <c r="C525" s="14" t="inlineStr">
        <is>
          <t>FSM</t>
        </is>
      </c>
      <c r="D525" s="14" t="inlineStr">
        <is>
          <t>Micronesia</t>
        </is>
      </c>
      <c r="E525" s="14" t="n">
        <v>2022</v>
      </c>
      <c r="F525" s="14" t="n">
        <v>0</v>
      </c>
      <c r="G525" s="14" t="n">
        <v>8.788</v>
      </c>
      <c r="H525" s="14" t="n">
        <v>1.235</v>
      </c>
      <c r="I525" s="14" t="n">
        <v>0</v>
      </c>
      <c r="J525" s="14" t="n">
        <v>8.788</v>
      </c>
      <c r="K525" s="14" t="n">
        <v>0</v>
      </c>
      <c r="L525" s="14" t="n">
        <v>1</v>
      </c>
      <c r="M525" s="14" t="n">
        <v>9.782999999999999</v>
      </c>
      <c r="N525" s="14" t="n">
        <v>3.704</v>
      </c>
      <c r="O525" s="14" t="n">
        <v>0</v>
      </c>
      <c r="P525" s="14" t="n">
        <v>9.782999999999999</v>
      </c>
      <c r="Q525" s="14" t="n">
        <v>0</v>
      </c>
      <c r="R525" s="14" t="n">
        <v>1</v>
      </c>
      <c r="S525" s="14" t="n">
        <v>14.962</v>
      </c>
      <c r="T525" s="14" t="n">
        <v>7.408</v>
      </c>
      <c r="U525" s="14" t="n">
        <v>0</v>
      </c>
      <c r="V525" s="14" t="n">
        <v>14.962</v>
      </c>
      <c r="W525" s="14" t="n">
        <v>0</v>
      </c>
      <c r="X525" s="14" t="n">
        <v>1</v>
      </c>
      <c r="Y525" s="14" t="n">
        <v>17.332</v>
      </c>
      <c r="Z525" s="14" t="n">
        <v>2.139</v>
      </c>
      <c r="AA525" s="14" t="n">
        <v>0</v>
      </c>
      <c r="AB525" s="14" t="n">
        <v>17.332</v>
      </c>
      <c r="AC525" s="14" t="n">
        <v>0</v>
      </c>
      <c r="AD525" s="14" t="n">
        <v>1</v>
      </c>
      <c r="AE525" s="14" t="n">
        <v>18.566</v>
      </c>
      <c r="AF525" s="14" t="n">
        <v>4.048</v>
      </c>
      <c r="AG525" s="14" t="n">
        <v>0</v>
      </c>
      <c r="AH525" s="14" t="n">
        <v>18.566</v>
      </c>
      <c r="AI525" s="14" t="n">
        <v>0</v>
      </c>
      <c r="AJ525" s="14" t="n">
        <v>1</v>
      </c>
      <c r="AK525" s="14" t="n">
        <v>25.974</v>
      </c>
      <c r="AL525" s="14" t="n">
        <v>13.478</v>
      </c>
      <c r="AM525" s="14" t="n">
        <v>0</v>
      </c>
      <c r="AN525" s="14" t="n">
        <v>25.974</v>
      </c>
      <c r="AO525" s="14" t="n">
        <v>0</v>
      </c>
      <c r="AP525" s="14" t="n">
        <v>1</v>
      </c>
      <c r="AQ525" s="14" t="n">
        <v>0.847</v>
      </c>
      <c r="AR525" s="14" t="n">
        <v>0.123</v>
      </c>
      <c r="AS525" s="14" t="n">
        <v>0.784</v>
      </c>
      <c r="AT525" s="14" t="n">
        <v>1.63</v>
      </c>
      <c r="AU525" s="14" t="n">
        <v>0</v>
      </c>
      <c r="AV525" s="14" t="n">
        <v>1</v>
      </c>
      <c r="AW525" s="14" t="n">
        <v>0.947</v>
      </c>
      <c r="AX525" s="14" t="n">
        <v>0.123</v>
      </c>
      <c r="AY525" s="14" t="n">
        <v>0.948</v>
      </c>
      <c r="AZ525" s="14" t="n">
        <v>1.894</v>
      </c>
      <c r="BA525" s="14" t="n">
        <v>0</v>
      </c>
      <c r="BB525" s="14" t="n">
        <v>1</v>
      </c>
      <c r="BC525" s="14" t="n">
        <v>0.589</v>
      </c>
      <c r="BD525" s="14" t="n">
        <v>0.123</v>
      </c>
      <c r="BE525" s="14" t="n">
        <v>0</v>
      </c>
      <c r="BF525" s="14" t="n">
        <v>0.589</v>
      </c>
      <c r="BG525" s="14" t="n">
        <v>0</v>
      </c>
      <c r="BH525" s="14" t="n">
        <v>1</v>
      </c>
      <c r="BI525" s="14" t="n">
        <v>0.6889999999999999</v>
      </c>
      <c r="BJ525" s="14" t="n">
        <v>0.123</v>
      </c>
      <c r="BK525" s="14" t="n">
        <v>0.049</v>
      </c>
      <c r="BL525" s="14" t="n">
        <v>0.738</v>
      </c>
      <c r="BM525" s="14" t="n">
        <v>0</v>
      </c>
      <c r="BN525" s="14" t="n">
        <v>1</v>
      </c>
      <c r="BO525" s="14" t="n">
        <v>0</v>
      </c>
      <c r="BP525" s="14" t="n">
        <v>0</v>
      </c>
      <c r="BQ525" s="14" t="n">
        <v>0.509</v>
      </c>
      <c r="BR525" s="14" t="n">
        <v>0</v>
      </c>
      <c r="BS525" s="14" t="n">
        <v>1</v>
      </c>
      <c r="BT525" s="14" t="n">
        <v>0</v>
      </c>
      <c r="BU525" s="14" t="n">
        <v>0</v>
      </c>
      <c r="BV525" s="14" t="n">
        <v>0.47</v>
      </c>
      <c r="BW525" s="14" t="n">
        <v>0</v>
      </c>
      <c r="BX525" s="14" t="n">
        <v>1</v>
      </c>
      <c r="BY525" s="14" t="n">
        <v>12.729</v>
      </c>
      <c r="BZ525" s="14" t="n">
        <v>0</v>
      </c>
      <c r="CA525" s="14" t="n">
        <v>12.729</v>
      </c>
      <c r="CB525" s="14" t="n">
        <v>0</v>
      </c>
      <c r="CC525" s="14" t="n">
        <v>102.477</v>
      </c>
      <c r="CD525" s="14" t="n">
        <v>7.95</v>
      </c>
      <c r="CE525" s="14" t="n">
        <v>0</v>
      </c>
      <c r="CF525" s="14" t="n">
        <v>102.477</v>
      </c>
      <c r="CG525" s="14" t="n">
        <v>0</v>
      </c>
      <c r="CH525" s="14" t="n">
        <v>1</v>
      </c>
      <c r="CI525" s="14" t="n">
        <v>0</v>
      </c>
      <c r="CJ525" s="14" t="n">
        <v>0</v>
      </c>
      <c r="CK525" s="14" t="n">
        <v>0</v>
      </c>
      <c r="CL525" s="14" t="n">
        <v>0</v>
      </c>
      <c r="CM525" s="14" t="n">
        <v>0</v>
      </c>
      <c r="CN525" s="14" t="n">
        <v>0</v>
      </c>
      <c r="CO525" s="14" t="n">
        <v>0</v>
      </c>
      <c r="CP525" s="14" t="n">
        <v>0</v>
      </c>
      <c r="CQ525" s="14" t="n">
        <v>1.294</v>
      </c>
      <c r="CR525" s="14" t="n">
        <v>0</v>
      </c>
      <c r="CS525" s="14" t="n">
        <v>5.158</v>
      </c>
      <c r="CT525" s="14" t="n">
        <v>7.554</v>
      </c>
      <c r="CU525" s="14" t="n">
        <v>16.097</v>
      </c>
    </row>
    <row r="526">
      <c r="A526" s="14" t="inlineStr">
        <is>
          <t>FSM2023</t>
        </is>
      </c>
      <c r="B526" s="14" t="inlineStr">
        <is>
          <t>FSM</t>
        </is>
      </c>
      <c r="C526" s="14" t="inlineStr">
        <is>
          <t>FSM</t>
        </is>
      </c>
      <c r="D526" s="14" t="inlineStr">
        <is>
          <t>Micronesia</t>
        </is>
      </c>
      <c r="E526" s="14" t="n">
        <v>2023</v>
      </c>
      <c r="F526" s="14" t="n">
        <v>0</v>
      </c>
      <c r="G526" s="14" t="n">
        <v>5.77</v>
      </c>
      <c r="H526" s="14" t="n">
        <v>1.286</v>
      </c>
      <c r="I526" s="14" t="n">
        <v>0</v>
      </c>
      <c r="J526" s="14" t="n">
        <v>5.77</v>
      </c>
      <c r="K526" s="14" t="n">
        <v>0</v>
      </c>
      <c r="L526" s="14" t="n">
        <v>1</v>
      </c>
      <c r="M526" s="14" t="n">
        <v>7.886</v>
      </c>
      <c r="N526" s="14" t="n">
        <v>3.857</v>
      </c>
      <c r="O526" s="14" t="n">
        <v>0</v>
      </c>
      <c r="P526" s="14" t="n">
        <v>7.886</v>
      </c>
      <c r="Q526" s="14" t="n">
        <v>0</v>
      </c>
      <c r="R526" s="14" t="n">
        <v>1</v>
      </c>
      <c r="S526" s="14" t="n">
        <v>12.198</v>
      </c>
      <c r="T526" s="14" t="n">
        <v>7.714</v>
      </c>
      <c r="U526" s="14" t="n">
        <v>0</v>
      </c>
      <c r="V526" s="14" t="n">
        <v>12.198</v>
      </c>
      <c r="W526" s="14" t="n">
        <v>0</v>
      </c>
      <c r="X526" s="14" t="n">
        <v>1</v>
      </c>
      <c r="Y526" s="14" t="n">
        <v>13.814</v>
      </c>
      <c r="Z526" s="14" t="n">
        <v>1.705</v>
      </c>
      <c r="AA526" s="14" t="n">
        <v>0</v>
      </c>
      <c r="AB526" s="14" t="n">
        <v>13.814</v>
      </c>
      <c r="AC526" s="14" t="n">
        <v>0</v>
      </c>
      <c r="AD526" s="14" t="n">
        <v>1</v>
      </c>
      <c r="AE526" s="14" t="n">
        <v>15.1</v>
      </c>
      <c r="AF526" s="14" t="n">
        <v>3.292</v>
      </c>
      <c r="AG526" s="14" t="n">
        <v>0</v>
      </c>
      <c r="AH526" s="14" t="n">
        <v>15.1</v>
      </c>
      <c r="AI526" s="14" t="n">
        <v>0</v>
      </c>
      <c r="AJ526" s="14" t="n">
        <v>1</v>
      </c>
      <c r="AK526" s="14" t="n">
        <v>22.814</v>
      </c>
      <c r="AL526" s="14" t="n">
        <v>11.838</v>
      </c>
      <c r="AM526" s="14" t="n">
        <v>0</v>
      </c>
      <c r="AN526" s="14" t="n">
        <v>22.814</v>
      </c>
      <c r="AO526" s="14" t="n">
        <v>0</v>
      </c>
      <c r="AP526" s="14" t="n">
        <v>1</v>
      </c>
      <c r="AQ526" s="14" t="n">
        <v>0.749</v>
      </c>
      <c r="AR526" s="14" t="n">
        <v>0.129</v>
      </c>
      <c r="AS526" s="14" t="n">
        <v>0.8159999999999999</v>
      </c>
      <c r="AT526" s="14" t="n">
        <v>1.565</v>
      </c>
      <c r="AU526" s="14" t="n">
        <v>0</v>
      </c>
      <c r="AV526" s="14" t="n">
        <v>1</v>
      </c>
      <c r="AW526" s="14" t="n">
        <v>0.783</v>
      </c>
      <c r="AX526" s="14" t="n">
        <v>0.129</v>
      </c>
      <c r="AY526" s="14" t="n">
        <v>0.987</v>
      </c>
      <c r="AZ526" s="14" t="n">
        <v>1.769</v>
      </c>
      <c r="BA526" s="14" t="n">
        <v>0</v>
      </c>
      <c r="BB526" s="14" t="n">
        <v>1</v>
      </c>
      <c r="BC526" s="14" t="n">
        <v>0.527</v>
      </c>
      <c r="BD526" s="14" t="n">
        <v>0.129</v>
      </c>
      <c r="BE526" s="14" t="n">
        <v>0</v>
      </c>
      <c r="BF526" s="14" t="n">
        <v>0.527</v>
      </c>
      <c r="BG526" s="14" t="n">
        <v>0</v>
      </c>
      <c r="BH526" s="14" t="n">
        <v>1</v>
      </c>
      <c r="BI526" s="14" t="n">
        <v>0.64</v>
      </c>
      <c r="BJ526" s="14" t="n">
        <v>0.129</v>
      </c>
      <c r="BK526" s="14" t="n">
        <v>0.048</v>
      </c>
      <c r="BL526" s="14" t="n">
        <v>0.6879999999999999</v>
      </c>
      <c r="BM526" s="14" t="n">
        <v>0</v>
      </c>
      <c r="BN526" s="14" t="n">
        <v>1</v>
      </c>
      <c r="BO526" s="14" t="n">
        <v>0</v>
      </c>
      <c r="BP526" s="14" t="n">
        <v>0</v>
      </c>
      <c r="BQ526" s="14" t="n">
        <v>0.53</v>
      </c>
      <c r="BR526" s="14" t="n">
        <v>0</v>
      </c>
      <c r="BS526" s="14" t="n">
        <v>1</v>
      </c>
      <c r="BT526" s="14" t="n">
        <v>0</v>
      </c>
      <c r="BU526" s="14" t="n">
        <v>0</v>
      </c>
      <c r="BV526" s="14" t="n">
        <v>0.49</v>
      </c>
      <c r="BW526" s="14" t="n">
        <v>0</v>
      </c>
      <c r="BX526" s="14" t="n">
        <v>1</v>
      </c>
      <c r="BY526" s="14" t="n">
        <v>13.254</v>
      </c>
      <c r="BZ526" s="14" t="n">
        <v>0</v>
      </c>
      <c r="CA526" s="14" t="n">
        <v>13.254</v>
      </c>
      <c r="CB526" s="14" t="n">
        <v>0</v>
      </c>
      <c r="CC526" s="14" t="n">
        <v>87.07899999999999</v>
      </c>
      <c r="CD526" s="14" t="n">
        <v>7.95</v>
      </c>
      <c r="CE526" s="14" t="n">
        <v>0</v>
      </c>
      <c r="CF526" s="14" t="n">
        <v>87.07899999999999</v>
      </c>
      <c r="CG526" s="14" t="n">
        <v>0</v>
      </c>
      <c r="CH526" s="14" t="n">
        <v>1</v>
      </c>
      <c r="CI526" s="14" t="n">
        <v>0</v>
      </c>
      <c r="CJ526" s="14" t="n">
        <v>0</v>
      </c>
      <c r="CK526" s="14" t="n">
        <v>0</v>
      </c>
      <c r="CL526" s="14" t="n">
        <v>0</v>
      </c>
      <c r="CM526" s="14" t="n">
        <v>0</v>
      </c>
      <c r="CN526" s="14" t="n">
        <v>0</v>
      </c>
      <c r="CO526" s="14" t="n">
        <v>0</v>
      </c>
      <c r="CP526" s="14" t="n">
        <v>0</v>
      </c>
      <c r="CQ526" s="14" t="n">
        <v>1.348</v>
      </c>
      <c r="CR526" s="14" t="n">
        <v>0</v>
      </c>
      <c r="CS526" s="14" t="n">
        <v>5.37</v>
      </c>
      <c r="CT526" s="14" t="n">
        <v>4.484</v>
      </c>
      <c r="CU526" s="14" t="n">
        <v>12.529</v>
      </c>
    </row>
    <row r="527">
      <c r="A527" s="14" t="inlineStr">
        <is>
          <t>FSM2024</t>
        </is>
      </c>
      <c r="B527" s="14" t="inlineStr">
        <is>
          <t>FSM</t>
        </is>
      </c>
      <c r="C527" s="14" t="inlineStr">
        <is>
          <t>FSM</t>
        </is>
      </c>
      <c r="D527" s="14" t="inlineStr">
        <is>
          <t>Micronesia</t>
        </is>
      </c>
      <c r="E527" s="14" t="n">
        <v>2024</v>
      </c>
      <c r="F527" s="14" t="n">
        <v>0</v>
      </c>
      <c r="G527" s="14" t="n">
        <v>4.833</v>
      </c>
      <c r="H527" s="14" t="n">
        <v>1.324</v>
      </c>
      <c r="I527" s="14" t="n">
        <v>0</v>
      </c>
      <c r="J527" s="14" t="n">
        <v>4.833</v>
      </c>
      <c r="K527" s="14" t="n">
        <v>0</v>
      </c>
      <c r="L527" s="14" t="n">
        <v>1</v>
      </c>
      <c r="M527" s="14" t="n">
        <v>7.124</v>
      </c>
      <c r="N527" s="14" t="n">
        <v>3.971</v>
      </c>
      <c r="O527" s="14" t="n">
        <v>0</v>
      </c>
      <c r="P527" s="14" t="n">
        <v>7.124</v>
      </c>
      <c r="Q527" s="14" t="n">
        <v>0</v>
      </c>
      <c r="R527" s="14" t="n">
        <v>1</v>
      </c>
      <c r="S527" s="14" t="n">
        <v>11.451</v>
      </c>
      <c r="T527" s="14" t="n">
        <v>7.942</v>
      </c>
      <c r="U527" s="14" t="n">
        <v>0</v>
      </c>
      <c r="V527" s="14" t="n">
        <v>11.451</v>
      </c>
      <c r="W527" s="14" t="n">
        <v>0</v>
      </c>
      <c r="X527" s="14" t="n">
        <v>1</v>
      </c>
      <c r="Y527" s="14" t="n">
        <v>12.219</v>
      </c>
      <c r="Z527" s="14" t="n">
        <v>1.508</v>
      </c>
      <c r="AA527" s="14" t="n">
        <v>0</v>
      </c>
      <c r="AB527" s="14" t="n">
        <v>12.219</v>
      </c>
      <c r="AC527" s="14" t="n">
        <v>0</v>
      </c>
      <c r="AD527" s="14" t="n">
        <v>1</v>
      </c>
      <c r="AE527" s="14" t="n">
        <v>13.543</v>
      </c>
      <c r="AF527" s="14" t="n">
        <v>2.952</v>
      </c>
      <c r="AG527" s="14" t="n">
        <v>0</v>
      </c>
      <c r="AH527" s="14" t="n">
        <v>13.543</v>
      </c>
      <c r="AI527" s="14" t="n">
        <v>0</v>
      </c>
      <c r="AJ527" s="14" t="n">
        <v>1</v>
      </c>
      <c r="AK527" s="14" t="n">
        <v>21.484</v>
      </c>
      <c r="AL527" s="14" t="n">
        <v>11.148</v>
      </c>
      <c r="AM527" s="14" t="n">
        <v>0</v>
      </c>
      <c r="AN527" s="14" t="n">
        <v>21.484</v>
      </c>
      <c r="AO527" s="14" t="n">
        <v>0</v>
      </c>
      <c r="AP527" s="14" t="n">
        <v>1</v>
      </c>
      <c r="AQ527" s="14" t="n">
        <v>0.72</v>
      </c>
      <c r="AR527" s="14" t="n">
        <v>0.132</v>
      </c>
      <c r="AS527" s="14" t="n">
        <v>0.84</v>
      </c>
      <c r="AT527" s="14" t="n">
        <v>1.56</v>
      </c>
      <c r="AU527" s="14" t="n">
        <v>0</v>
      </c>
      <c r="AV527" s="14" t="n">
        <v>1</v>
      </c>
      <c r="AW527" s="14" t="n">
        <v>0.734</v>
      </c>
      <c r="AX527" s="14" t="n">
        <v>0.132</v>
      </c>
      <c r="AY527" s="14" t="n">
        <v>1.016</v>
      </c>
      <c r="AZ527" s="14" t="n">
        <v>1.749</v>
      </c>
      <c r="BA527" s="14" t="n">
        <v>0</v>
      </c>
      <c r="BB527" s="14" t="n">
        <v>1</v>
      </c>
      <c r="BC527" s="14" t="n">
        <v>0.51</v>
      </c>
      <c r="BD527" s="14" t="n">
        <v>0.132</v>
      </c>
      <c r="BE527" s="14" t="n">
        <v>0</v>
      </c>
      <c r="BF527" s="14" t="n">
        <v>0.51</v>
      </c>
      <c r="BG527" s="14" t="n">
        <v>0</v>
      </c>
      <c r="BH527" s="14" t="n">
        <v>1</v>
      </c>
      <c r="BI527" s="14" t="n">
        <v>0.652</v>
      </c>
      <c r="BJ527" s="14" t="n">
        <v>0.132</v>
      </c>
      <c r="BK527" s="14" t="n">
        <v>0.049</v>
      </c>
      <c r="BL527" s="14" t="n">
        <v>0.702</v>
      </c>
      <c r="BM527" s="14" t="n">
        <v>0</v>
      </c>
      <c r="BN527" s="14" t="n">
        <v>1</v>
      </c>
      <c r="BO527" s="14" t="n">
        <v>0</v>
      </c>
      <c r="BP527" s="14" t="n">
        <v>0</v>
      </c>
      <c r="BQ527" s="14" t="n">
        <v>0.545</v>
      </c>
      <c r="BR527" s="14" t="n">
        <v>0</v>
      </c>
      <c r="BS527" s="14" t="n">
        <v>1</v>
      </c>
      <c r="BT527" s="14" t="n">
        <v>0</v>
      </c>
      <c r="BU527" s="14" t="n">
        <v>0</v>
      </c>
      <c r="BV527" s="14" t="n">
        <v>0.504</v>
      </c>
      <c r="BW527" s="14" t="n">
        <v>0</v>
      </c>
      <c r="BX527" s="14" t="n">
        <v>1</v>
      </c>
      <c r="BY527" s="14" t="n">
        <v>13.646</v>
      </c>
      <c r="BZ527" s="14" t="n">
        <v>0</v>
      </c>
      <c r="CA527" s="14" t="n">
        <v>13.646</v>
      </c>
      <c r="CB527" s="14" t="n">
        <v>0</v>
      </c>
      <c r="CC527" s="14" t="n">
        <v>86.38500000000001</v>
      </c>
      <c r="CD527" s="14" t="n">
        <v>7.95</v>
      </c>
      <c r="CE527" s="14" t="n">
        <v>0</v>
      </c>
      <c r="CF527" s="14" t="n">
        <v>86.38500000000001</v>
      </c>
      <c r="CG527" s="14" t="n">
        <v>0</v>
      </c>
      <c r="CH527" s="14" t="n">
        <v>1</v>
      </c>
      <c r="CI527" s="14" t="n">
        <v>0</v>
      </c>
      <c r="CJ527" s="14" t="n">
        <v>0</v>
      </c>
      <c r="CK527" s="14" t="n">
        <v>0</v>
      </c>
      <c r="CL527" s="14" t="n">
        <v>0</v>
      </c>
      <c r="CM527" s="14" t="n">
        <v>0</v>
      </c>
      <c r="CN527" s="14" t="n">
        <v>0</v>
      </c>
      <c r="CO527" s="14" t="n">
        <v>0</v>
      </c>
      <c r="CP527" s="14" t="n">
        <v>0</v>
      </c>
      <c r="CQ527" s="14" t="n">
        <v>1.387</v>
      </c>
      <c r="CR527" s="14" t="n">
        <v>0</v>
      </c>
      <c r="CS527" s="14" t="n">
        <v>5.529</v>
      </c>
      <c r="CT527" s="14" t="n">
        <v>3.509</v>
      </c>
      <c r="CU527" s="14" t="n">
        <v>10.896</v>
      </c>
    </row>
    <row r="528">
      <c r="A528" s="14" t="inlineStr">
        <is>
          <t>MDA2021</t>
        </is>
      </c>
      <c r="B528" s="14" t="inlineStr">
        <is>
          <t>MDA</t>
        </is>
      </c>
      <c r="C528" s="14" t="inlineStr">
        <is>
          <t>MDA</t>
        </is>
      </c>
      <c r="D528" s="14" t="inlineStr">
        <is>
          <t>Moldova</t>
        </is>
      </c>
      <c r="E528" s="14" t="n">
        <v>2021</v>
      </c>
      <c r="F528" s="14" t="n">
        <v>0.2</v>
      </c>
      <c r="G528" s="14" t="n">
        <v>4.851</v>
      </c>
      <c r="H528" s="14" t="n">
        <v>1.037</v>
      </c>
      <c r="I528" s="14" t="n">
        <v>0</v>
      </c>
      <c r="J528" s="14" t="n">
        <v>4.851</v>
      </c>
      <c r="K528" s="14" t="n">
        <v>0</v>
      </c>
      <c r="L528" s="14" t="n">
        <v>1</v>
      </c>
      <c r="M528" s="14" t="n">
        <v>7.026</v>
      </c>
      <c r="N528" s="14" t="n">
        <v>3.111</v>
      </c>
      <c r="O528" s="14" t="n">
        <v>0</v>
      </c>
      <c r="P528" s="14" t="n">
        <v>7.026</v>
      </c>
      <c r="Q528" s="14" t="n">
        <v>0</v>
      </c>
      <c r="R528" s="14" t="n">
        <v>1</v>
      </c>
      <c r="S528" s="14" t="n">
        <v>10.036</v>
      </c>
      <c r="T528" s="14" t="n">
        <v>6.223</v>
      </c>
      <c r="U528" s="14" t="n">
        <v>0</v>
      </c>
      <c r="V528" s="14" t="n">
        <v>12.044</v>
      </c>
      <c r="W528" s="14" t="n">
        <v>0.2</v>
      </c>
      <c r="X528" s="14" t="n">
        <v>1</v>
      </c>
      <c r="Y528" s="14" t="n">
        <v>10.315</v>
      </c>
      <c r="Z528" s="14" t="n">
        <v>1.139</v>
      </c>
      <c r="AA528" s="14" t="n">
        <v>-0.163</v>
      </c>
      <c r="AB528" s="14" t="n">
        <v>10.152</v>
      </c>
      <c r="AC528" s="14" t="n">
        <v>0</v>
      </c>
      <c r="AD528" s="14" t="n">
        <v>1</v>
      </c>
      <c r="AE528" s="14" t="n">
        <v>10.579</v>
      </c>
      <c r="AF528" s="14" t="n">
        <v>2.082</v>
      </c>
      <c r="AG528" s="14" t="n">
        <v>-0.115</v>
      </c>
      <c r="AH528" s="14" t="n">
        <v>10.465</v>
      </c>
      <c r="AI528" s="14" t="n">
        <v>0</v>
      </c>
      <c r="AJ528" s="14" t="n">
        <v>1</v>
      </c>
      <c r="AK528" s="14" t="n">
        <v>13.004</v>
      </c>
      <c r="AL528" s="14" t="n">
        <v>6.382</v>
      </c>
      <c r="AM528" s="14" t="n">
        <v>-2.299</v>
      </c>
      <c r="AN528" s="14" t="n">
        <v>11.561</v>
      </c>
      <c r="AO528" s="14" t="n">
        <v>0</v>
      </c>
      <c r="AP528" s="14" t="n">
        <v>1</v>
      </c>
      <c r="AQ528" s="14" t="n">
        <v>0.619</v>
      </c>
      <c r="AR528" s="14" t="n">
        <v>0.114</v>
      </c>
      <c r="AS528" s="14" t="n">
        <v>0.295</v>
      </c>
      <c r="AT528" s="14" t="n">
        <v>1.097</v>
      </c>
      <c r="AU528" s="14" t="n">
        <v>0.2</v>
      </c>
      <c r="AV528" s="14" t="n">
        <v>1</v>
      </c>
      <c r="AW528" s="14" t="n">
        <v>0.599</v>
      </c>
      <c r="AX528" s="14" t="n">
        <v>0.114</v>
      </c>
      <c r="AY528" s="14" t="n">
        <v>0.159</v>
      </c>
      <c r="AZ528" s="14" t="n">
        <v>0.91</v>
      </c>
      <c r="BA528" s="14" t="n">
        <v>0.2</v>
      </c>
      <c r="BB528" s="14" t="n">
        <v>1</v>
      </c>
      <c r="BC528" s="14" t="n">
        <v>0.439</v>
      </c>
      <c r="BD528" s="14" t="n">
        <v>0.114</v>
      </c>
      <c r="BE528" s="14" t="n">
        <v>0.168</v>
      </c>
      <c r="BF528" s="14" t="n">
        <v>0.655</v>
      </c>
      <c r="BG528" s="14" t="n">
        <v>0.08</v>
      </c>
      <c r="BH528" s="14" t="n">
        <v>1</v>
      </c>
      <c r="BI528" s="14" t="n">
        <v>0.505</v>
      </c>
      <c r="BJ528" s="14" t="n">
        <v>0.114</v>
      </c>
      <c r="BK528" s="14" t="n">
        <v>0</v>
      </c>
      <c r="BL528" s="14" t="n">
        <v>0.606</v>
      </c>
      <c r="BM528" s="14" t="n">
        <v>0.2</v>
      </c>
      <c r="BN528" s="14" t="n">
        <v>1</v>
      </c>
      <c r="BO528" s="14" t="n">
        <v>0</v>
      </c>
      <c r="BP528" s="14" t="n">
        <v>0</v>
      </c>
      <c r="BQ528" s="14" t="n">
        <v>0.065</v>
      </c>
      <c r="BR528" s="14" t="n">
        <v>0</v>
      </c>
      <c r="BS528" s="14" t="n">
        <v>1</v>
      </c>
      <c r="BT528" s="14" t="n">
        <v>0</v>
      </c>
      <c r="BU528" s="14" t="n">
        <v>0</v>
      </c>
      <c r="BV528" s="14" t="n">
        <v>0.094</v>
      </c>
      <c r="BW528" s="14" t="n">
        <v>0</v>
      </c>
      <c r="BX528" s="14" t="n">
        <v>1</v>
      </c>
      <c r="BY528" s="14" t="n">
        <v>11.787</v>
      </c>
      <c r="BZ528" s="14" t="n">
        <v>0</v>
      </c>
      <c r="CA528" s="14" t="n">
        <v>11.787</v>
      </c>
      <c r="CB528" s="14" t="n">
        <v>0</v>
      </c>
      <c r="CC528" s="14" t="n">
        <v>78.125</v>
      </c>
      <c r="CD528" s="14" t="n">
        <v>7.95</v>
      </c>
      <c r="CE528" s="14" t="n">
        <v>0</v>
      </c>
      <c r="CF528" s="14" t="n">
        <v>93.75</v>
      </c>
      <c r="CG528" s="14" t="n">
        <v>0.2</v>
      </c>
      <c r="CH528" s="14" t="n">
        <v>1</v>
      </c>
      <c r="CI528" s="14" t="n">
        <v>0</v>
      </c>
      <c r="CJ528" s="14" t="n">
        <v>0</v>
      </c>
      <c r="CK528" s="14" t="n">
        <v>0</v>
      </c>
      <c r="CL528" s="14" t="n">
        <v>0</v>
      </c>
      <c r="CM528" s="14" t="n">
        <v>0</v>
      </c>
      <c r="CN528" s="14" t="n">
        <v>0</v>
      </c>
      <c r="CO528" s="14" t="n">
        <v>0</v>
      </c>
      <c r="CP528" s="14" t="n">
        <v>0.186</v>
      </c>
      <c r="CQ528" s="14" t="n">
        <v>1.198</v>
      </c>
      <c r="CR528" s="14" t="n">
        <v>0</v>
      </c>
      <c r="CS528" s="14" t="n">
        <v>4.776</v>
      </c>
      <c r="CT528" s="14" t="n">
        <v>4.41</v>
      </c>
      <c r="CU528" s="14" t="n">
        <v>22.69</v>
      </c>
    </row>
    <row r="529">
      <c r="A529" s="14" t="inlineStr">
        <is>
          <t>MDA2022</t>
        </is>
      </c>
      <c r="B529" s="14" t="inlineStr">
        <is>
          <t>MDA</t>
        </is>
      </c>
      <c r="C529" s="14" t="inlineStr">
        <is>
          <t>MDA</t>
        </is>
      </c>
      <c r="D529" s="14" t="inlineStr">
        <is>
          <t>Moldova</t>
        </is>
      </c>
      <c r="E529" s="14" t="n">
        <v>2022</v>
      </c>
      <c r="F529" s="14" t="n">
        <v>0.2</v>
      </c>
      <c r="G529" s="14" t="n">
        <v>7.077</v>
      </c>
      <c r="H529" s="14" t="n">
        <v>1.235</v>
      </c>
      <c r="I529" s="14" t="n">
        <v>0</v>
      </c>
      <c r="J529" s="14" t="n">
        <v>7.077</v>
      </c>
      <c r="K529" s="14" t="n">
        <v>0</v>
      </c>
      <c r="L529" s="14" t="n">
        <v>1</v>
      </c>
      <c r="M529" s="14" t="n">
        <v>9.782999999999999</v>
      </c>
      <c r="N529" s="14" t="n">
        <v>3.704</v>
      </c>
      <c r="O529" s="14" t="n">
        <v>0</v>
      </c>
      <c r="P529" s="14" t="n">
        <v>9.782999999999999</v>
      </c>
      <c r="Q529" s="14" t="n">
        <v>0</v>
      </c>
      <c r="R529" s="14" t="n">
        <v>1</v>
      </c>
      <c r="S529" s="14" t="n">
        <v>13.25</v>
      </c>
      <c r="T529" s="14" t="n">
        <v>7.408</v>
      </c>
      <c r="U529" s="14" t="n">
        <v>0.196</v>
      </c>
      <c r="V529" s="14" t="n">
        <v>15.9</v>
      </c>
      <c r="W529" s="14" t="n">
        <v>0.2</v>
      </c>
      <c r="X529" s="14" t="n">
        <v>1</v>
      </c>
      <c r="Y529" s="14" t="n">
        <v>34.875</v>
      </c>
      <c r="Z529" s="14" t="n">
        <v>3.659</v>
      </c>
      <c r="AA529" s="14" t="n">
        <v>0.04</v>
      </c>
      <c r="AB529" s="14" t="n">
        <v>34.914</v>
      </c>
      <c r="AC529" s="14" t="n">
        <v>0</v>
      </c>
      <c r="AD529" s="14" t="n">
        <v>1</v>
      </c>
      <c r="AE529" s="14" t="n">
        <v>35.592</v>
      </c>
      <c r="AF529" s="14" t="n">
        <v>6.598</v>
      </c>
      <c r="AG529" s="14" t="n">
        <v>-0.023</v>
      </c>
      <c r="AH529" s="14" t="n">
        <v>35.569</v>
      </c>
      <c r="AI529" s="14" t="n">
        <v>0</v>
      </c>
      <c r="AJ529" s="14" t="n">
        <v>1</v>
      </c>
      <c r="AK529" s="14" t="n">
        <v>38.086</v>
      </c>
      <c r="AL529" s="14" t="n">
        <v>18.187</v>
      </c>
      <c r="AM529" s="14" t="n">
        <v>-2.101</v>
      </c>
      <c r="AN529" s="14" t="n">
        <v>38.864</v>
      </c>
      <c r="AO529" s="14" t="n">
        <v>0</v>
      </c>
      <c r="AP529" s="14" t="n">
        <v>1</v>
      </c>
      <c r="AQ529" s="14" t="n">
        <v>0.861</v>
      </c>
      <c r="AR529" s="14" t="n">
        <v>0.123</v>
      </c>
      <c r="AS529" s="14" t="n">
        <v>0.296</v>
      </c>
      <c r="AT529" s="14" t="n">
        <v>1.388</v>
      </c>
      <c r="AU529" s="14" t="n">
        <v>0.2</v>
      </c>
      <c r="AV529" s="14" t="n">
        <v>1</v>
      </c>
      <c r="AW529" s="14" t="n">
        <v>0.986</v>
      </c>
      <c r="AX529" s="14" t="n">
        <v>0.123</v>
      </c>
      <c r="AY529" s="14" t="n">
        <v>0.144</v>
      </c>
      <c r="AZ529" s="14" t="n">
        <v>1.356</v>
      </c>
      <c r="BA529" s="14" t="n">
        <v>0.2</v>
      </c>
      <c r="BB529" s="14" t="n">
        <v>1</v>
      </c>
      <c r="BC529" s="14" t="n">
        <v>0.598</v>
      </c>
      <c r="BD529" s="14" t="n">
        <v>0.123</v>
      </c>
      <c r="BE529" s="14" t="n">
        <v>0.179</v>
      </c>
      <c r="BF529" s="14" t="n">
        <v>0.839</v>
      </c>
      <c r="BG529" s="14" t="n">
        <v>0.08</v>
      </c>
      <c r="BH529" s="14" t="n">
        <v>1</v>
      </c>
      <c r="BI529" s="14" t="n">
        <v>0.612</v>
      </c>
      <c r="BJ529" s="14" t="n">
        <v>0.123</v>
      </c>
      <c r="BK529" s="14" t="n">
        <v>0.008999999999999999</v>
      </c>
      <c r="BL529" s="14" t="n">
        <v>0.735</v>
      </c>
      <c r="BM529" s="14" t="n">
        <v>0.2</v>
      </c>
      <c r="BN529" s="14" t="n">
        <v>1</v>
      </c>
      <c r="BO529" s="14" t="n">
        <v>0</v>
      </c>
      <c r="BP529" s="14" t="n">
        <v>0</v>
      </c>
      <c r="BQ529" s="14" t="n">
        <v>0.123</v>
      </c>
      <c r="BR529" s="14" t="n">
        <v>0</v>
      </c>
      <c r="BS529" s="14" t="n">
        <v>1</v>
      </c>
      <c r="BT529" s="14" t="n">
        <v>0</v>
      </c>
      <c r="BU529" s="14" t="n">
        <v>0</v>
      </c>
      <c r="BV529" s="14" t="n">
        <v>0.15</v>
      </c>
      <c r="BW529" s="14" t="n">
        <v>0</v>
      </c>
      <c r="BX529" s="14" t="n">
        <v>1</v>
      </c>
      <c r="BY529" s="14" t="n">
        <v>12.729</v>
      </c>
      <c r="BZ529" s="14" t="n">
        <v>0</v>
      </c>
      <c r="CA529" s="14" t="n">
        <v>12.729</v>
      </c>
      <c r="CB529" s="14" t="n">
        <v>0</v>
      </c>
      <c r="CC529" s="14" t="n">
        <v>97.90000000000001</v>
      </c>
      <c r="CD529" s="14" t="n">
        <v>7.95</v>
      </c>
      <c r="CE529" s="14" t="n">
        <v>1.449</v>
      </c>
      <c r="CF529" s="14" t="n">
        <v>117.48</v>
      </c>
      <c r="CG529" s="14" t="n">
        <v>0.2</v>
      </c>
      <c r="CH529" s="14" t="n">
        <v>1</v>
      </c>
      <c r="CI529" s="14" t="n">
        <v>0</v>
      </c>
      <c r="CJ529" s="14" t="n">
        <v>0</v>
      </c>
      <c r="CK529" s="14" t="n">
        <v>0</v>
      </c>
      <c r="CL529" s="14" t="n">
        <v>0</v>
      </c>
      <c r="CM529" s="14" t="n">
        <v>0</v>
      </c>
      <c r="CN529" s="14" t="n">
        <v>0</v>
      </c>
      <c r="CO529" s="14" t="n">
        <v>0</v>
      </c>
      <c r="CP529" s="14" t="n">
        <v>0</v>
      </c>
      <c r="CQ529" s="14" t="n">
        <v>1.294</v>
      </c>
      <c r="CR529" s="14" t="n">
        <v>0</v>
      </c>
      <c r="CS529" s="14" t="n">
        <v>5.158</v>
      </c>
      <c r="CT529" s="14" t="n">
        <v>5.842</v>
      </c>
      <c r="CU529" s="14" t="n">
        <v>25.012</v>
      </c>
    </row>
    <row r="530">
      <c r="A530" s="14" t="inlineStr">
        <is>
          <t>MDA2023</t>
        </is>
      </c>
      <c r="B530" s="14" t="inlineStr">
        <is>
          <t>MDA</t>
        </is>
      </c>
      <c r="C530" s="14" t="inlineStr">
        <is>
          <t>MDA</t>
        </is>
      </c>
      <c r="D530" s="14" t="inlineStr">
        <is>
          <t>Moldova</t>
        </is>
      </c>
      <c r="E530" s="14" t="n">
        <v>2023</v>
      </c>
      <c r="F530" s="14" t="n">
        <v>0.2</v>
      </c>
      <c r="G530" s="14" t="n">
        <v>4.618</v>
      </c>
      <c r="H530" s="14" t="n">
        <v>1.255</v>
      </c>
      <c r="I530" s="14" t="n">
        <v>0</v>
      </c>
      <c r="J530" s="14" t="n">
        <v>4.618</v>
      </c>
      <c r="K530" s="14" t="n">
        <v>0</v>
      </c>
      <c r="L530" s="14" t="n">
        <v>1</v>
      </c>
      <c r="M530" s="14" t="n">
        <v>7.663</v>
      </c>
      <c r="N530" s="14" t="n">
        <v>3.764</v>
      </c>
      <c r="O530" s="14" t="n">
        <v>0</v>
      </c>
      <c r="P530" s="14" t="n">
        <v>7.663</v>
      </c>
      <c r="Q530" s="14" t="n">
        <v>0</v>
      </c>
      <c r="R530" s="14" t="n">
        <v>1</v>
      </c>
      <c r="S530" s="14" t="n">
        <v>10.89</v>
      </c>
      <c r="T530" s="14" t="n">
        <v>7.527</v>
      </c>
      <c r="U530" s="14" t="n">
        <v>0.241</v>
      </c>
      <c r="V530" s="14" t="n">
        <v>13.068</v>
      </c>
      <c r="W530" s="14" t="n">
        <v>0.2</v>
      </c>
      <c r="X530" s="14" t="n">
        <v>1</v>
      </c>
      <c r="Y530" s="14" t="n">
        <v>39.349</v>
      </c>
      <c r="Z530" s="14" t="n">
        <v>4.408</v>
      </c>
      <c r="AA530" s="14" t="n">
        <v>-0.002</v>
      </c>
      <c r="AB530" s="14" t="n">
        <v>39.347</v>
      </c>
      <c r="AC530" s="14" t="n">
        <v>0</v>
      </c>
      <c r="AD530" s="14" t="n">
        <v>1</v>
      </c>
      <c r="AE530" s="14" t="n">
        <v>40.519</v>
      </c>
      <c r="AF530" s="14" t="n">
        <v>8.07</v>
      </c>
      <c r="AG530" s="14" t="n">
        <v>-0.001</v>
      </c>
      <c r="AH530" s="14" t="n">
        <v>40.518</v>
      </c>
      <c r="AI530" s="14" t="n">
        <v>0</v>
      </c>
      <c r="AJ530" s="14" t="n">
        <v>1</v>
      </c>
      <c r="AK530" s="14" t="n">
        <v>43.54</v>
      </c>
      <c r="AL530" s="14" t="n">
        <v>21.569</v>
      </c>
      <c r="AM530" s="14" t="n">
        <v>-1.995</v>
      </c>
      <c r="AN530" s="14" t="n">
        <v>44.869</v>
      </c>
      <c r="AO530" s="14" t="n">
        <v>0</v>
      </c>
      <c r="AP530" s="14" t="n">
        <v>1</v>
      </c>
      <c r="AQ530" s="14" t="n">
        <v>0.76</v>
      </c>
      <c r="AR530" s="14" t="n">
        <v>0.129</v>
      </c>
      <c r="AS530" s="14" t="n">
        <v>0.358</v>
      </c>
      <c r="AT530" s="14" t="n">
        <v>1.342</v>
      </c>
      <c r="AU530" s="14" t="n">
        <v>0.2</v>
      </c>
      <c r="AV530" s="14" t="n">
        <v>1</v>
      </c>
      <c r="AW530" s="14" t="n">
        <v>0.8110000000000001</v>
      </c>
      <c r="AX530" s="14" t="n">
        <v>0.129</v>
      </c>
      <c r="AY530" s="14" t="n">
        <v>0.18</v>
      </c>
      <c r="AZ530" s="14" t="n">
        <v>1.19</v>
      </c>
      <c r="BA530" s="14" t="n">
        <v>0.2</v>
      </c>
      <c r="BB530" s="14" t="n">
        <v>1</v>
      </c>
      <c r="BC530" s="14" t="n">
        <v>0.535</v>
      </c>
      <c r="BD530" s="14" t="n">
        <v>0.129</v>
      </c>
      <c r="BE530" s="14" t="n">
        <v>0.21</v>
      </c>
      <c r="BF530" s="14" t="n">
        <v>0.804</v>
      </c>
      <c r="BG530" s="14" t="n">
        <v>0.08</v>
      </c>
      <c r="BH530" s="14" t="n">
        <v>1</v>
      </c>
      <c r="BI530" s="14" t="n">
        <v>0.579</v>
      </c>
      <c r="BJ530" s="14" t="n">
        <v>0.129</v>
      </c>
      <c r="BK530" s="14" t="n">
        <v>0.013</v>
      </c>
      <c r="BL530" s="14" t="n">
        <v>0.695</v>
      </c>
      <c r="BM530" s="14" t="n">
        <v>0.2</v>
      </c>
      <c r="BN530" s="14" t="n">
        <v>1</v>
      </c>
      <c r="BO530" s="14" t="n">
        <v>0</v>
      </c>
      <c r="BP530" s="14" t="n">
        <v>0</v>
      </c>
      <c r="BQ530" s="14" t="n">
        <v>0.121</v>
      </c>
      <c r="BR530" s="14" t="n">
        <v>0</v>
      </c>
      <c r="BS530" s="14" t="n">
        <v>1</v>
      </c>
      <c r="BT530" s="14" t="n">
        <v>0</v>
      </c>
      <c r="BU530" s="14" t="n">
        <v>0.002</v>
      </c>
      <c r="BV530" s="14" t="n">
        <v>0.168</v>
      </c>
      <c r="BW530" s="14" t="n">
        <v>0</v>
      </c>
      <c r="BX530" s="14" t="n">
        <v>1</v>
      </c>
      <c r="BY530" s="14" t="n">
        <v>13.254</v>
      </c>
      <c r="BZ530" s="14" t="n">
        <v>0</v>
      </c>
      <c r="CA530" s="14" t="n">
        <v>13.254</v>
      </c>
      <c r="CB530" s="14" t="n">
        <v>0</v>
      </c>
      <c r="CC530" s="14" t="n">
        <v>83.248</v>
      </c>
      <c r="CD530" s="14" t="n">
        <v>7.95</v>
      </c>
      <c r="CE530" s="14" t="n">
        <v>1.843</v>
      </c>
      <c r="CF530" s="14" t="n">
        <v>99.898</v>
      </c>
      <c r="CG530" s="14" t="n">
        <v>0.2</v>
      </c>
      <c r="CH530" s="14" t="n">
        <v>1</v>
      </c>
      <c r="CI530" s="14" t="n">
        <v>0</v>
      </c>
      <c r="CJ530" s="14" t="n">
        <v>0</v>
      </c>
      <c r="CK530" s="14" t="n">
        <v>0</v>
      </c>
      <c r="CL530" s="14" t="n">
        <v>0</v>
      </c>
      <c r="CM530" s="14" t="n">
        <v>0</v>
      </c>
      <c r="CN530" s="14" t="n">
        <v>0</v>
      </c>
      <c r="CO530" s="14" t="n">
        <v>0</v>
      </c>
      <c r="CP530" s="14" t="n">
        <v>0.048</v>
      </c>
      <c r="CQ530" s="14" t="n">
        <v>1.348</v>
      </c>
      <c r="CR530" s="14" t="n">
        <v>0</v>
      </c>
      <c r="CS530" s="14" t="n">
        <v>5.37</v>
      </c>
      <c r="CT530" s="14" t="n">
        <v>3.466</v>
      </c>
      <c r="CU530" s="14" t="n">
        <v>12.34</v>
      </c>
    </row>
    <row r="531">
      <c r="A531" s="14" t="inlineStr">
        <is>
          <t>MDA2024</t>
        </is>
      </c>
      <c r="B531" s="14" t="inlineStr">
        <is>
          <t>MDA</t>
        </is>
      </c>
      <c r="C531" s="14" t="inlineStr">
        <is>
          <t>MDA</t>
        </is>
      </c>
      <c r="D531" s="14" t="inlineStr">
        <is>
          <t>Moldova</t>
        </is>
      </c>
      <c r="E531" s="14" t="n">
        <v>2024</v>
      </c>
      <c r="F531" s="14" t="n">
        <v>0.2</v>
      </c>
      <c r="G531" s="14" t="n">
        <v>4.239</v>
      </c>
      <c r="H531" s="14" t="n">
        <v>1.292</v>
      </c>
      <c r="I531" s="14" t="n">
        <v>0</v>
      </c>
      <c r="J531" s="14" t="n">
        <v>4.239</v>
      </c>
      <c r="K531" s="14" t="n">
        <v>0</v>
      </c>
      <c r="L531" s="14" t="n">
        <v>1</v>
      </c>
      <c r="M531" s="14" t="n">
        <v>6.942</v>
      </c>
      <c r="N531" s="14" t="n">
        <v>3.875</v>
      </c>
      <c r="O531" s="14" t="n">
        <v>0</v>
      </c>
      <c r="P531" s="14" t="n">
        <v>6.942</v>
      </c>
      <c r="Q531" s="14" t="n">
        <v>0</v>
      </c>
      <c r="R531" s="14" t="n">
        <v>1</v>
      </c>
      <c r="S531" s="14" t="n">
        <v>10.697</v>
      </c>
      <c r="T531" s="14" t="n">
        <v>7.749</v>
      </c>
      <c r="U531" s="14" t="n">
        <v>0.291</v>
      </c>
      <c r="V531" s="14" t="n">
        <v>12.836</v>
      </c>
      <c r="W531" s="14" t="n">
        <v>0.2</v>
      </c>
      <c r="X531" s="14" t="n">
        <v>1</v>
      </c>
      <c r="Y531" s="14" t="n">
        <v>20.206</v>
      </c>
      <c r="Z531" s="14" t="n">
        <v>2.551</v>
      </c>
      <c r="AA531" s="14" t="n">
        <v>-0.002</v>
      </c>
      <c r="AB531" s="14" t="n">
        <v>20.204</v>
      </c>
      <c r="AC531" s="14" t="n">
        <v>0</v>
      </c>
      <c r="AD531" s="14" t="n">
        <v>1</v>
      </c>
      <c r="AE531" s="14" t="n">
        <v>22.26</v>
      </c>
      <c r="AF531" s="14" t="n">
        <v>4.876</v>
      </c>
      <c r="AG531" s="14" t="n">
        <v>-0.001</v>
      </c>
      <c r="AH531" s="14" t="n">
        <v>22.259</v>
      </c>
      <c r="AI531" s="14" t="n">
        <v>0</v>
      </c>
      <c r="AJ531" s="14" t="n">
        <v>1</v>
      </c>
      <c r="AK531" s="14" t="n">
        <v>27.474</v>
      </c>
      <c r="AL531" s="14" t="n">
        <v>13.974</v>
      </c>
      <c r="AM531" s="14" t="n">
        <v>-0.584</v>
      </c>
      <c r="AN531" s="14" t="n">
        <v>29.041</v>
      </c>
      <c r="AO531" s="14" t="n">
        <v>0</v>
      </c>
      <c r="AP531" s="14" t="n">
        <v>1</v>
      </c>
      <c r="AQ531" s="14" t="n">
        <v>0.724</v>
      </c>
      <c r="AR531" s="14" t="n">
        <v>0.132</v>
      </c>
      <c r="AS531" s="14" t="n">
        <v>0.41</v>
      </c>
      <c r="AT531" s="14" t="n">
        <v>1.362</v>
      </c>
      <c r="AU531" s="14" t="n">
        <v>0.2</v>
      </c>
      <c r="AV531" s="14" t="n">
        <v>1</v>
      </c>
      <c r="AW531" s="14" t="n">
        <v>0.75</v>
      </c>
      <c r="AX531" s="14" t="n">
        <v>0.132</v>
      </c>
      <c r="AY531" s="14" t="n">
        <v>0.217</v>
      </c>
      <c r="AZ531" s="14" t="n">
        <v>1.161</v>
      </c>
      <c r="BA531" s="14" t="n">
        <v>0.2</v>
      </c>
      <c r="BB531" s="14" t="n">
        <v>1</v>
      </c>
      <c r="BC531" s="14" t="n">
        <v>0.513</v>
      </c>
      <c r="BD531" s="14" t="n">
        <v>0.132</v>
      </c>
      <c r="BE531" s="14" t="n">
        <v>0.212</v>
      </c>
      <c r="BF531" s="14" t="n">
        <v>0.783</v>
      </c>
      <c r="BG531" s="14" t="n">
        <v>0.08</v>
      </c>
      <c r="BH531" s="14" t="n">
        <v>1</v>
      </c>
      <c r="BI531" s="14" t="n">
        <v>0.591</v>
      </c>
      <c r="BJ531" s="14" t="n">
        <v>0.132</v>
      </c>
      <c r="BK531" s="14" t="n">
        <v>0.016</v>
      </c>
      <c r="BL531" s="14" t="n">
        <v>0.71</v>
      </c>
      <c r="BM531" s="14" t="n">
        <v>0.2</v>
      </c>
      <c r="BN531" s="14" t="n">
        <v>1</v>
      </c>
      <c r="BO531" s="14" t="n">
        <v>0</v>
      </c>
      <c r="BP531" s="14" t="n">
        <v>0</v>
      </c>
      <c r="BQ531" s="14" t="n">
        <v>0.095</v>
      </c>
      <c r="BR531" s="14" t="n">
        <v>0</v>
      </c>
      <c r="BS531" s="14" t="n">
        <v>1</v>
      </c>
      <c r="BT531" s="14" t="n">
        <v>0</v>
      </c>
      <c r="BU531" s="14" t="n">
        <v>0.002</v>
      </c>
      <c r="BV531" s="14" t="n">
        <v>0.14</v>
      </c>
      <c r="BW531" s="14" t="n">
        <v>0</v>
      </c>
      <c r="BX531" s="14" t="n">
        <v>1</v>
      </c>
      <c r="BY531" s="14" t="n">
        <v>13.646</v>
      </c>
      <c r="BZ531" s="14" t="n">
        <v>0</v>
      </c>
      <c r="CA531" s="14" t="n">
        <v>13.646</v>
      </c>
      <c r="CB531" s="14" t="n">
        <v>0</v>
      </c>
      <c r="CC531" s="14" t="n">
        <v>82.58799999999999</v>
      </c>
      <c r="CD531" s="14" t="n">
        <v>7.95</v>
      </c>
      <c r="CE531" s="14" t="n">
        <v>2.25</v>
      </c>
      <c r="CF531" s="14" t="n">
        <v>99.10599999999999</v>
      </c>
      <c r="CG531" s="14" t="n">
        <v>0.2</v>
      </c>
      <c r="CH531" s="14" t="n">
        <v>1</v>
      </c>
      <c r="CI531" s="14" t="n">
        <v>0</v>
      </c>
      <c r="CJ531" s="14" t="n">
        <v>0</v>
      </c>
      <c r="CK531" s="14" t="n">
        <v>0</v>
      </c>
      <c r="CL531" s="14" t="n">
        <v>0</v>
      </c>
      <c r="CM531" s="14" t="n">
        <v>0</v>
      </c>
      <c r="CN531" s="14" t="n">
        <v>0</v>
      </c>
      <c r="CO531" s="14" t="n">
        <v>0</v>
      </c>
      <c r="CP531" s="14" t="n">
        <v>0.048</v>
      </c>
      <c r="CQ531" s="14" t="n">
        <v>1.387</v>
      </c>
      <c r="CR531" s="14" t="n">
        <v>0</v>
      </c>
      <c r="CS531" s="14" t="n">
        <v>5.529</v>
      </c>
      <c r="CT531" s="14" t="n">
        <v>3.027</v>
      </c>
      <c r="CU531" s="14" t="n">
        <v>10.432</v>
      </c>
    </row>
    <row r="532">
      <c r="A532" s="14" t="inlineStr">
        <is>
          <t>MCO2021</t>
        </is>
      </c>
      <c r="B532" s="14" t="inlineStr">
        <is>
          <t>MCO</t>
        </is>
      </c>
      <c r="C532" s="14" t="inlineStr">
        <is>
          <t>MCO</t>
        </is>
      </c>
      <c r="D532" s="14" t="inlineStr">
        <is>
          <t>Monaco</t>
        </is>
      </c>
      <c r="E532" s="14" t="n">
        <v>2021</v>
      </c>
      <c r="F532" s="14" t="n">
        <v>0.2</v>
      </c>
      <c r="G532" s="14" t="n">
        <v>5.553</v>
      </c>
      <c r="H532" s="14" t="n">
        <v>1.143</v>
      </c>
      <c r="I532" s="14" t="n">
        <v>0</v>
      </c>
      <c r="J532" s="14" t="n">
        <v>5.553</v>
      </c>
      <c r="K532" s="14" t="n">
        <v>0</v>
      </c>
      <c r="L532" s="14" t="n">
        <v>1</v>
      </c>
      <c r="M532" s="14" t="n">
        <v>7.964</v>
      </c>
      <c r="N532" s="14" t="n">
        <v>3.43</v>
      </c>
      <c r="O532" s="14" t="n">
        <v>0</v>
      </c>
      <c r="P532" s="14" t="n">
        <v>7.964</v>
      </c>
      <c r="Q532" s="14" t="n">
        <v>0</v>
      </c>
      <c r="R532" s="14" t="n">
        <v>1</v>
      </c>
      <c r="S532" s="14" t="n">
        <v>11.27</v>
      </c>
      <c r="T532" s="14" t="n">
        <v>6.86</v>
      </c>
      <c r="U532" s="14" t="n">
        <v>0</v>
      </c>
      <c r="V532" s="14" t="n">
        <v>13.524</v>
      </c>
      <c r="W532" s="14" t="n">
        <v>0.2</v>
      </c>
      <c r="X532" s="14" t="n">
        <v>1</v>
      </c>
      <c r="Y532" s="14" t="n">
        <v>16.305</v>
      </c>
      <c r="Z532" s="14" t="n">
        <v>2.204</v>
      </c>
      <c r="AA532" s="14" t="n">
        <v>0</v>
      </c>
      <c r="AB532" s="14" t="n">
        <v>16.305</v>
      </c>
      <c r="AC532" s="14" t="n">
        <v>0</v>
      </c>
      <c r="AD532" s="14" t="n">
        <v>1</v>
      </c>
      <c r="AE532" s="14" t="n">
        <v>17.449</v>
      </c>
      <c r="AF532" s="14" t="n">
        <v>4.08</v>
      </c>
      <c r="AG532" s="14" t="n">
        <v>0</v>
      </c>
      <c r="AH532" s="14" t="n">
        <v>17.449</v>
      </c>
      <c r="AI532" s="14" t="n">
        <v>0</v>
      </c>
      <c r="AJ532" s="14" t="n">
        <v>1</v>
      </c>
      <c r="AK532" s="14" t="n">
        <v>24.309</v>
      </c>
      <c r="AL532" s="14" t="n">
        <v>12.947</v>
      </c>
      <c r="AM532" s="14" t="n">
        <v>0</v>
      </c>
      <c r="AN532" s="14" t="n">
        <v>29.17</v>
      </c>
      <c r="AO532" s="14" t="n">
        <v>0.2</v>
      </c>
      <c r="AP532" s="14" t="n">
        <v>1</v>
      </c>
      <c r="AQ532" s="14" t="n">
        <v>0.619</v>
      </c>
      <c r="AR532" s="14" t="n">
        <v>0.114</v>
      </c>
      <c r="AS532" s="14" t="n">
        <v>0</v>
      </c>
      <c r="AT532" s="14" t="n">
        <v>0.743</v>
      </c>
      <c r="AU532" s="14" t="n">
        <v>0.2</v>
      </c>
      <c r="AV532" s="14" t="n">
        <v>1</v>
      </c>
      <c r="AW532" s="14" t="n">
        <v>0.599</v>
      </c>
      <c r="AX532" s="14" t="n">
        <v>0.114</v>
      </c>
      <c r="AY532" s="14" t="n">
        <v>0</v>
      </c>
      <c r="AZ532" s="14" t="n">
        <v>0.719</v>
      </c>
      <c r="BA532" s="14" t="n">
        <v>0.2</v>
      </c>
      <c r="BB532" s="14" t="n">
        <v>1</v>
      </c>
      <c r="BC532" s="14" t="n">
        <v>0.439</v>
      </c>
      <c r="BD532" s="14" t="n">
        <v>0.114</v>
      </c>
      <c r="BE532" s="14" t="n">
        <v>0</v>
      </c>
      <c r="BF532" s="14" t="n">
        <v>0.527</v>
      </c>
      <c r="BG532" s="14" t="n">
        <v>0.2</v>
      </c>
      <c r="BH532" s="14" t="n">
        <v>1</v>
      </c>
      <c r="BI532" s="14" t="n">
        <v>0.505</v>
      </c>
      <c r="BJ532" s="14" t="n">
        <v>0.114</v>
      </c>
      <c r="BK532" s="14" t="n">
        <v>0</v>
      </c>
      <c r="BL532" s="14" t="n">
        <v>0.606</v>
      </c>
      <c r="BM532" s="14" t="n">
        <v>0.2</v>
      </c>
      <c r="BN532" s="14" t="n">
        <v>1</v>
      </c>
      <c r="BO532" s="14" t="n">
        <v>0</v>
      </c>
      <c r="BP532" s="14" t="n">
        <v>0</v>
      </c>
      <c r="BQ532" s="14" t="n">
        <v>0</v>
      </c>
      <c r="BR532" s="14" t="n">
        <v>0</v>
      </c>
      <c r="BS532" s="14" t="n">
        <v>1</v>
      </c>
      <c r="BT532" s="14" t="n">
        <v>0</v>
      </c>
      <c r="BU532" s="14" t="n">
        <v>0</v>
      </c>
      <c r="BV532" s="14" t="n">
        <v>0</v>
      </c>
      <c r="BW532" s="14" t="n">
        <v>0.2</v>
      </c>
      <c r="BX532" s="14" t="n">
        <v>1</v>
      </c>
      <c r="BY532" s="14" t="n">
        <v>11.787</v>
      </c>
      <c r="BZ532" s="14" t="n">
        <v>0</v>
      </c>
      <c r="CA532" s="14" t="n">
        <v>11.787</v>
      </c>
      <c r="CB532" s="14" t="n">
        <v>0</v>
      </c>
      <c r="CC532" s="14" t="n">
        <v>78.125</v>
      </c>
      <c r="CD532" s="14" t="n">
        <v>7.95</v>
      </c>
      <c r="CE532" s="14" t="n">
        <v>0</v>
      </c>
      <c r="CF532" s="14" t="n">
        <v>93.75</v>
      </c>
      <c r="CG532" s="14" t="n">
        <v>0.2</v>
      </c>
      <c r="CH532" s="14" t="n">
        <v>1</v>
      </c>
      <c r="CI532" s="14" t="n">
        <v>0</v>
      </c>
      <c r="CJ532" s="14" t="n">
        <v>0</v>
      </c>
      <c r="CK532" s="14" t="n">
        <v>0</v>
      </c>
      <c r="CL532" s="14" t="n">
        <v>0</v>
      </c>
      <c r="CM532" s="14" t="n">
        <v>0</v>
      </c>
      <c r="CN532" s="14" t="n">
        <v>0</v>
      </c>
      <c r="CO532" s="14" t="n">
        <v>0</v>
      </c>
      <c r="CP532" s="14" t="n">
        <v>0</v>
      </c>
      <c r="CQ532" s="14" t="n">
        <v>1.198</v>
      </c>
      <c r="CR532" s="14" t="n">
        <v>0</v>
      </c>
      <c r="CS532" s="14" t="n">
        <v>4.776</v>
      </c>
      <c r="CT532" s="14" t="n">
        <v>4.41</v>
      </c>
      <c r="CU532" s="14" t="n">
        <v>15.162</v>
      </c>
    </row>
    <row r="533">
      <c r="A533" s="14" t="inlineStr">
        <is>
          <t>MCO2022</t>
        </is>
      </c>
      <c r="B533" s="14" t="inlineStr">
        <is>
          <t>MCO</t>
        </is>
      </c>
      <c r="C533" s="14" t="inlineStr">
        <is>
          <t>MCO</t>
        </is>
      </c>
      <c r="D533" s="14" t="inlineStr">
        <is>
          <t>Monaco</t>
        </is>
      </c>
      <c r="E533" s="14" t="n">
        <v>2022</v>
      </c>
      <c r="F533" s="14" t="n">
        <v>0.2</v>
      </c>
      <c r="G533" s="14" t="n">
        <v>7.077</v>
      </c>
      <c r="H533" s="14" t="n">
        <v>1.235</v>
      </c>
      <c r="I533" s="14" t="n">
        <v>0</v>
      </c>
      <c r="J533" s="14" t="n">
        <v>7.077</v>
      </c>
      <c r="K533" s="14" t="n">
        <v>0</v>
      </c>
      <c r="L533" s="14" t="n">
        <v>1</v>
      </c>
      <c r="M533" s="14" t="n">
        <v>9.782999999999999</v>
      </c>
      <c r="N533" s="14" t="n">
        <v>3.704</v>
      </c>
      <c r="O533" s="14" t="n">
        <v>0</v>
      </c>
      <c r="P533" s="14" t="n">
        <v>9.782999999999999</v>
      </c>
      <c r="Q533" s="14" t="n">
        <v>0</v>
      </c>
      <c r="R533" s="14" t="n">
        <v>1</v>
      </c>
      <c r="S533" s="14" t="n">
        <v>13.25</v>
      </c>
      <c r="T533" s="14" t="n">
        <v>7.408</v>
      </c>
      <c r="U533" s="14" t="n">
        <v>0.196</v>
      </c>
      <c r="V533" s="14" t="n">
        <v>15.9</v>
      </c>
      <c r="W533" s="14" t="n">
        <v>0.2</v>
      </c>
      <c r="X533" s="14" t="n">
        <v>1</v>
      </c>
      <c r="Y533" s="14" t="n">
        <v>32.56</v>
      </c>
      <c r="Z533" s="14" t="n">
        <v>4.401</v>
      </c>
      <c r="AA533" s="14" t="n">
        <v>0</v>
      </c>
      <c r="AB533" s="14" t="n">
        <v>32.56</v>
      </c>
      <c r="AC533" s="14" t="n">
        <v>0</v>
      </c>
      <c r="AD533" s="14" t="n">
        <v>1</v>
      </c>
      <c r="AE533" s="14" t="n">
        <v>33.795</v>
      </c>
      <c r="AF533" s="14" t="n">
        <v>7.902</v>
      </c>
      <c r="AG533" s="14" t="n">
        <v>0</v>
      </c>
      <c r="AH533" s="14" t="n">
        <v>33.795</v>
      </c>
      <c r="AI533" s="14" t="n">
        <v>0</v>
      </c>
      <c r="AJ533" s="14" t="n">
        <v>1</v>
      </c>
      <c r="AK533" s="14" t="n">
        <v>41.203</v>
      </c>
      <c r="AL533" s="14" t="n">
        <v>21.945</v>
      </c>
      <c r="AM533" s="14" t="n">
        <v>0.61</v>
      </c>
      <c r="AN533" s="14" t="n">
        <v>49.444</v>
      </c>
      <c r="AO533" s="14" t="n">
        <v>0.2</v>
      </c>
      <c r="AP533" s="14" t="n">
        <v>1</v>
      </c>
      <c r="AQ533" s="14" t="n">
        <v>0.861</v>
      </c>
      <c r="AR533" s="14" t="n">
        <v>0.123</v>
      </c>
      <c r="AS533" s="14" t="n">
        <v>0.013</v>
      </c>
      <c r="AT533" s="14" t="n">
        <v>1.033</v>
      </c>
      <c r="AU533" s="14" t="n">
        <v>0.2</v>
      </c>
      <c r="AV533" s="14" t="n">
        <v>1</v>
      </c>
      <c r="AW533" s="14" t="n">
        <v>0.986</v>
      </c>
      <c r="AX533" s="14" t="n">
        <v>0.123</v>
      </c>
      <c r="AY533" s="14" t="n">
        <v>0.015</v>
      </c>
      <c r="AZ533" s="14" t="n">
        <v>1.183</v>
      </c>
      <c r="BA533" s="14" t="n">
        <v>0.2</v>
      </c>
      <c r="BB533" s="14" t="n">
        <v>1</v>
      </c>
      <c r="BC533" s="14" t="n">
        <v>0.598</v>
      </c>
      <c r="BD533" s="14" t="n">
        <v>0.123</v>
      </c>
      <c r="BE533" s="14" t="n">
        <v>0.008999999999999999</v>
      </c>
      <c r="BF533" s="14" t="n">
        <v>0.717</v>
      </c>
      <c r="BG533" s="14" t="n">
        <v>0.2</v>
      </c>
      <c r="BH533" s="14" t="n">
        <v>1</v>
      </c>
      <c r="BI533" s="14" t="n">
        <v>0.612</v>
      </c>
      <c r="BJ533" s="14" t="n">
        <v>0.123</v>
      </c>
      <c r="BK533" s="14" t="n">
        <v>0.008999999999999999</v>
      </c>
      <c r="BL533" s="14" t="n">
        <v>0.735</v>
      </c>
      <c r="BM533" s="14" t="n">
        <v>0.2</v>
      </c>
      <c r="BN533" s="14" t="n">
        <v>1</v>
      </c>
      <c r="BO533" s="14" t="n">
        <v>0</v>
      </c>
      <c r="BP533" s="14" t="n">
        <v>0</v>
      </c>
      <c r="BQ533" s="14" t="n">
        <v>0</v>
      </c>
      <c r="BR533" s="14" t="n">
        <v>0</v>
      </c>
      <c r="BS533" s="14" t="n">
        <v>1</v>
      </c>
      <c r="BT533" s="14" t="n">
        <v>0</v>
      </c>
      <c r="BU533" s="14" t="n">
        <v>0</v>
      </c>
      <c r="BV533" s="14" t="n">
        <v>0</v>
      </c>
      <c r="BW533" s="14" t="n">
        <v>0.2</v>
      </c>
      <c r="BX533" s="14" t="n">
        <v>1</v>
      </c>
      <c r="BY533" s="14" t="n">
        <v>12.729</v>
      </c>
      <c r="BZ533" s="14" t="n">
        <v>0</v>
      </c>
      <c r="CA533" s="14" t="n">
        <v>12.729</v>
      </c>
      <c r="CB533" s="14" t="n">
        <v>0</v>
      </c>
      <c r="CC533" s="14" t="n">
        <v>97.90000000000001</v>
      </c>
      <c r="CD533" s="14" t="n">
        <v>7.95</v>
      </c>
      <c r="CE533" s="14" t="n">
        <v>1.449</v>
      </c>
      <c r="CF533" s="14" t="n">
        <v>117.48</v>
      </c>
      <c r="CG533" s="14" t="n">
        <v>0.2</v>
      </c>
      <c r="CH533" s="14" t="n">
        <v>1</v>
      </c>
      <c r="CI533" s="14" t="n">
        <v>0</v>
      </c>
      <c r="CJ533" s="14" t="n">
        <v>0</v>
      </c>
      <c r="CK533" s="14" t="n">
        <v>0</v>
      </c>
      <c r="CL533" s="14" t="n">
        <v>0</v>
      </c>
      <c r="CM533" s="14" t="n">
        <v>0</v>
      </c>
      <c r="CN533" s="14" t="n">
        <v>0</v>
      </c>
      <c r="CO533" s="14" t="n">
        <v>0</v>
      </c>
      <c r="CP533" s="14" t="n">
        <v>0</v>
      </c>
      <c r="CQ533" s="14" t="n">
        <v>1.294</v>
      </c>
      <c r="CR533" s="14" t="n">
        <v>0</v>
      </c>
      <c r="CS533" s="14" t="n">
        <v>5.158</v>
      </c>
      <c r="CT533" s="14" t="n">
        <v>5.842</v>
      </c>
      <c r="CU533" s="14" t="n">
        <v>31.326</v>
      </c>
    </row>
    <row r="534">
      <c r="A534" s="14" t="inlineStr">
        <is>
          <t>MCO2023</t>
        </is>
      </c>
      <c r="B534" s="14" t="inlineStr">
        <is>
          <t>MCO</t>
        </is>
      </c>
      <c r="C534" s="14" t="inlineStr">
        <is>
          <t>MCO</t>
        </is>
      </c>
      <c r="D534" s="14" t="inlineStr">
        <is>
          <t>Monaco</t>
        </is>
      </c>
      <c r="E534" s="14" t="n">
        <v>2023</v>
      </c>
      <c r="F534" s="14" t="n">
        <v>0.2</v>
      </c>
      <c r="G534" s="14" t="n">
        <v>4.752</v>
      </c>
      <c r="H534" s="14" t="n">
        <v>1.286</v>
      </c>
      <c r="I534" s="14" t="n">
        <v>0</v>
      </c>
      <c r="J534" s="14" t="n">
        <v>4.752</v>
      </c>
      <c r="K534" s="14" t="n">
        <v>0</v>
      </c>
      <c r="L534" s="14" t="n">
        <v>1</v>
      </c>
      <c r="M534" s="14" t="n">
        <v>7.886</v>
      </c>
      <c r="N534" s="14" t="n">
        <v>3.857</v>
      </c>
      <c r="O534" s="14" t="n">
        <v>0</v>
      </c>
      <c r="P534" s="14" t="n">
        <v>7.886</v>
      </c>
      <c r="Q534" s="14" t="n">
        <v>0</v>
      </c>
      <c r="R534" s="14" t="n">
        <v>1</v>
      </c>
      <c r="S534" s="14" t="n">
        <v>11.18</v>
      </c>
      <c r="T534" s="14" t="n">
        <v>7.714</v>
      </c>
      <c r="U534" s="14" t="n">
        <v>0.248</v>
      </c>
      <c r="V534" s="14" t="n">
        <v>13.416</v>
      </c>
      <c r="W534" s="14" t="n">
        <v>0.2</v>
      </c>
      <c r="X534" s="14" t="n">
        <v>1</v>
      </c>
      <c r="Y534" s="14" t="n">
        <v>12.908</v>
      </c>
      <c r="Z534" s="14" t="n">
        <v>1.745</v>
      </c>
      <c r="AA534" s="14" t="n">
        <v>0</v>
      </c>
      <c r="AB534" s="14" t="n">
        <v>12.908</v>
      </c>
      <c r="AC534" s="14" t="n">
        <v>0</v>
      </c>
      <c r="AD534" s="14" t="n">
        <v>1</v>
      </c>
      <c r="AE534" s="14" t="n">
        <v>14.194</v>
      </c>
      <c r="AF534" s="14" t="n">
        <v>3.319</v>
      </c>
      <c r="AG534" s="14" t="n">
        <v>0</v>
      </c>
      <c r="AH534" s="14" t="n">
        <v>14.194</v>
      </c>
      <c r="AI534" s="14" t="n">
        <v>0</v>
      </c>
      <c r="AJ534" s="14" t="n">
        <v>1</v>
      </c>
      <c r="AK534" s="14" t="n">
        <v>21.908</v>
      </c>
      <c r="AL534" s="14" t="n">
        <v>11.668</v>
      </c>
      <c r="AM534" s="14" t="n">
        <v>0.485</v>
      </c>
      <c r="AN534" s="14" t="n">
        <v>26.289</v>
      </c>
      <c r="AO534" s="14" t="n">
        <v>0.2</v>
      </c>
      <c r="AP534" s="14" t="n">
        <v>1</v>
      </c>
      <c r="AQ534" s="14" t="n">
        <v>0.76</v>
      </c>
      <c r="AR534" s="14" t="n">
        <v>0.129</v>
      </c>
      <c r="AS534" s="14" t="n">
        <v>0.017</v>
      </c>
      <c r="AT534" s="14" t="n">
        <v>0.913</v>
      </c>
      <c r="AU534" s="14" t="n">
        <v>0.2</v>
      </c>
      <c r="AV534" s="14" t="n">
        <v>1</v>
      </c>
      <c r="AW534" s="14" t="n">
        <v>0.8110000000000001</v>
      </c>
      <c r="AX534" s="14" t="n">
        <v>0.129</v>
      </c>
      <c r="AY534" s="14" t="n">
        <v>0.018</v>
      </c>
      <c r="AZ534" s="14" t="n">
        <v>0.974</v>
      </c>
      <c r="BA534" s="14" t="n">
        <v>0.2</v>
      </c>
      <c r="BB534" s="14" t="n">
        <v>1</v>
      </c>
      <c r="BC534" s="14" t="n">
        <v>0.535</v>
      </c>
      <c r="BD534" s="14" t="n">
        <v>0.129</v>
      </c>
      <c r="BE534" s="14" t="n">
        <v>0.012</v>
      </c>
      <c r="BF534" s="14" t="n">
        <v>0.642</v>
      </c>
      <c r="BG534" s="14" t="n">
        <v>0.2</v>
      </c>
      <c r="BH534" s="14" t="n">
        <v>1</v>
      </c>
      <c r="BI534" s="14" t="n">
        <v>0.579</v>
      </c>
      <c r="BJ534" s="14" t="n">
        <v>0.129</v>
      </c>
      <c r="BK534" s="14" t="n">
        <v>0.013</v>
      </c>
      <c r="BL534" s="14" t="n">
        <v>0.695</v>
      </c>
      <c r="BM534" s="14" t="n">
        <v>0.2</v>
      </c>
      <c r="BN534" s="14" t="n">
        <v>1</v>
      </c>
      <c r="BO534" s="14" t="n">
        <v>0</v>
      </c>
      <c r="BP534" s="14" t="n">
        <v>0</v>
      </c>
      <c r="BQ534" s="14" t="n">
        <v>0</v>
      </c>
      <c r="BR534" s="14" t="n">
        <v>0</v>
      </c>
      <c r="BS534" s="14" t="n">
        <v>1</v>
      </c>
      <c r="BT534" s="14" t="n">
        <v>0</v>
      </c>
      <c r="BU534" s="14" t="n">
        <v>0</v>
      </c>
      <c r="BV534" s="14" t="n">
        <v>0</v>
      </c>
      <c r="BW534" s="14" t="n">
        <v>0.2</v>
      </c>
      <c r="BX534" s="14" t="n">
        <v>1</v>
      </c>
      <c r="BY534" s="14" t="n">
        <v>13.254</v>
      </c>
      <c r="BZ534" s="14" t="n">
        <v>0</v>
      </c>
      <c r="CA534" s="14" t="n">
        <v>13.254</v>
      </c>
      <c r="CB534" s="14" t="n">
        <v>0</v>
      </c>
      <c r="CC534" s="14" t="n">
        <v>83.248</v>
      </c>
      <c r="CD534" s="14" t="n">
        <v>7.95</v>
      </c>
      <c r="CE534" s="14" t="n">
        <v>1.843</v>
      </c>
      <c r="CF534" s="14" t="n">
        <v>99.898</v>
      </c>
      <c r="CG534" s="14" t="n">
        <v>0.2</v>
      </c>
      <c r="CH534" s="14" t="n">
        <v>1</v>
      </c>
      <c r="CI534" s="14" t="n">
        <v>0</v>
      </c>
      <c r="CJ534" s="14" t="n">
        <v>0</v>
      </c>
      <c r="CK534" s="14" t="n">
        <v>0</v>
      </c>
      <c r="CL534" s="14" t="n">
        <v>0</v>
      </c>
      <c r="CM534" s="14" t="n">
        <v>0</v>
      </c>
      <c r="CN534" s="14" t="n">
        <v>0</v>
      </c>
      <c r="CO534" s="14" t="n">
        <v>0</v>
      </c>
      <c r="CP534" s="14" t="n">
        <v>0</v>
      </c>
      <c r="CQ534" s="14" t="n">
        <v>1.348</v>
      </c>
      <c r="CR534" s="14" t="n">
        <v>0</v>
      </c>
      <c r="CS534" s="14" t="n">
        <v>5.37</v>
      </c>
      <c r="CT534" s="14" t="n">
        <v>3.466</v>
      </c>
      <c r="CU534" s="14" t="n">
        <v>11.622</v>
      </c>
    </row>
    <row r="535">
      <c r="A535" s="14" t="inlineStr">
        <is>
          <t>MCO2024</t>
        </is>
      </c>
      <c r="B535" s="14" t="inlineStr">
        <is>
          <t>MCO</t>
        </is>
      </c>
      <c r="C535" s="14" t="inlineStr">
        <is>
          <t>MCO</t>
        </is>
      </c>
      <c r="D535" s="14" t="inlineStr">
        <is>
          <t>Monaco</t>
        </is>
      </c>
      <c r="E535" s="14" t="n">
        <v>2024</v>
      </c>
      <c r="F535" s="14" t="n">
        <v>0.2</v>
      </c>
      <c r="G535" s="14" t="n">
        <v>4.351</v>
      </c>
      <c r="H535" s="14" t="n">
        <v>1.324</v>
      </c>
      <c r="I535" s="14" t="n">
        <v>0</v>
      </c>
      <c r="J535" s="14" t="n">
        <v>4.351</v>
      </c>
      <c r="K535" s="14" t="n">
        <v>0</v>
      </c>
      <c r="L535" s="14" t="n">
        <v>1</v>
      </c>
      <c r="M535" s="14" t="n">
        <v>7.124</v>
      </c>
      <c r="N535" s="14" t="n">
        <v>3.971</v>
      </c>
      <c r="O535" s="14" t="n">
        <v>0</v>
      </c>
      <c r="P535" s="14" t="n">
        <v>7.124</v>
      </c>
      <c r="Q535" s="14" t="n">
        <v>0</v>
      </c>
      <c r="R535" s="14" t="n">
        <v>1</v>
      </c>
      <c r="S535" s="14" t="n">
        <v>10.969</v>
      </c>
      <c r="T535" s="14" t="n">
        <v>7.942</v>
      </c>
      <c r="U535" s="14" t="n">
        <v>0.299</v>
      </c>
      <c r="V535" s="14" t="n">
        <v>13.162</v>
      </c>
      <c r="W535" s="14" t="n">
        <v>0.2</v>
      </c>
      <c r="X535" s="14" t="n">
        <v>1</v>
      </c>
      <c r="Y535" s="14" t="n">
        <v>11.492</v>
      </c>
      <c r="Z535" s="14" t="n">
        <v>1.553</v>
      </c>
      <c r="AA535" s="14" t="n">
        <v>0</v>
      </c>
      <c r="AB535" s="14" t="n">
        <v>11.492</v>
      </c>
      <c r="AC535" s="14" t="n">
        <v>0</v>
      </c>
      <c r="AD535" s="14" t="n">
        <v>1</v>
      </c>
      <c r="AE535" s="14" t="n">
        <v>12.815</v>
      </c>
      <c r="AF535" s="14" t="n">
        <v>2.997</v>
      </c>
      <c r="AG535" s="14" t="n">
        <v>0</v>
      </c>
      <c r="AH535" s="14" t="n">
        <v>12.815</v>
      </c>
      <c r="AI535" s="14" t="n">
        <v>0</v>
      </c>
      <c r="AJ535" s="14" t="n">
        <v>1</v>
      </c>
      <c r="AK535" s="14" t="n">
        <v>20.757</v>
      </c>
      <c r="AL535" s="14" t="n">
        <v>11.055</v>
      </c>
      <c r="AM535" s="14" t="n">
        <v>0.5649999999999999</v>
      </c>
      <c r="AN535" s="14" t="n">
        <v>24.909</v>
      </c>
      <c r="AO535" s="14" t="n">
        <v>0.2</v>
      </c>
      <c r="AP535" s="14" t="n">
        <v>1</v>
      </c>
      <c r="AQ535" s="14" t="n">
        <v>0.724</v>
      </c>
      <c r="AR535" s="14" t="n">
        <v>0.132</v>
      </c>
      <c r="AS535" s="14" t="n">
        <v>0.02</v>
      </c>
      <c r="AT535" s="14" t="n">
        <v>0.869</v>
      </c>
      <c r="AU535" s="14" t="n">
        <v>0.2</v>
      </c>
      <c r="AV535" s="14" t="n">
        <v>1</v>
      </c>
      <c r="AW535" s="14" t="n">
        <v>0.75</v>
      </c>
      <c r="AX535" s="14" t="n">
        <v>0.132</v>
      </c>
      <c r="AY535" s="14" t="n">
        <v>0.02</v>
      </c>
      <c r="AZ535" s="14" t="n">
        <v>0.9</v>
      </c>
      <c r="BA535" s="14" t="n">
        <v>0.2</v>
      </c>
      <c r="BB535" s="14" t="n">
        <v>1</v>
      </c>
      <c r="BC535" s="14" t="n">
        <v>0.513</v>
      </c>
      <c r="BD535" s="14" t="n">
        <v>0.132</v>
      </c>
      <c r="BE535" s="14" t="n">
        <v>0.014</v>
      </c>
      <c r="BF535" s="14" t="n">
        <v>0.616</v>
      </c>
      <c r="BG535" s="14" t="n">
        <v>0.2</v>
      </c>
      <c r="BH535" s="14" t="n">
        <v>1</v>
      </c>
      <c r="BI535" s="14" t="n">
        <v>0.591</v>
      </c>
      <c r="BJ535" s="14" t="n">
        <v>0.132</v>
      </c>
      <c r="BK535" s="14" t="n">
        <v>0.016</v>
      </c>
      <c r="BL535" s="14" t="n">
        <v>0.71</v>
      </c>
      <c r="BM535" s="14" t="n">
        <v>0.2</v>
      </c>
      <c r="BN535" s="14" t="n">
        <v>1</v>
      </c>
      <c r="BO535" s="14" t="n">
        <v>0</v>
      </c>
      <c r="BP535" s="14" t="n">
        <v>0</v>
      </c>
      <c r="BQ535" s="14" t="n">
        <v>0</v>
      </c>
      <c r="BR535" s="14" t="n">
        <v>0</v>
      </c>
      <c r="BS535" s="14" t="n">
        <v>1</v>
      </c>
      <c r="BT535" s="14" t="n">
        <v>0</v>
      </c>
      <c r="BU535" s="14" t="n">
        <v>0</v>
      </c>
      <c r="BV535" s="14" t="n">
        <v>0</v>
      </c>
      <c r="BW535" s="14" t="n">
        <v>0.2</v>
      </c>
      <c r="BX535" s="14" t="n">
        <v>1</v>
      </c>
      <c r="BY535" s="14" t="n">
        <v>13.646</v>
      </c>
      <c r="BZ535" s="14" t="n">
        <v>0</v>
      </c>
      <c r="CA535" s="14" t="n">
        <v>13.646</v>
      </c>
      <c r="CB535" s="14" t="n">
        <v>0</v>
      </c>
      <c r="CC535" s="14" t="n">
        <v>82.58799999999999</v>
      </c>
      <c r="CD535" s="14" t="n">
        <v>7.95</v>
      </c>
      <c r="CE535" s="14" t="n">
        <v>2.25</v>
      </c>
      <c r="CF535" s="14" t="n">
        <v>99.10599999999999</v>
      </c>
      <c r="CG535" s="14" t="n">
        <v>0.2</v>
      </c>
      <c r="CH535" s="14" t="n">
        <v>1</v>
      </c>
      <c r="CI535" s="14" t="n">
        <v>0</v>
      </c>
      <c r="CJ535" s="14" t="n">
        <v>0</v>
      </c>
      <c r="CK535" s="14" t="n">
        <v>0</v>
      </c>
      <c r="CL535" s="14" t="n">
        <v>0</v>
      </c>
      <c r="CM535" s="14" t="n">
        <v>0</v>
      </c>
      <c r="CN535" s="14" t="n">
        <v>0</v>
      </c>
      <c r="CO535" s="14" t="n">
        <v>0</v>
      </c>
      <c r="CP535" s="14" t="n">
        <v>0</v>
      </c>
      <c r="CQ535" s="14" t="n">
        <v>1.387</v>
      </c>
      <c r="CR535" s="14" t="n">
        <v>0</v>
      </c>
      <c r="CS535" s="14" t="n">
        <v>5.529</v>
      </c>
      <c r="CT535" s="14" t="n">
        <v>3.027</v>
      </c>
      <c r="CU535" s="14" t="n">
        <v>10.168</v>
      </c>
    </row>
    <row r="536">
      <c r="A536" s="14" t="inlineStr">
        <is>
          <t>MNG2021</t>
        </is>
      </c>
      <c r="B536" s="14" t="inlineStr">
        <is>
          <t>MNG</t>
        </is>
      </c>
      <c r="C536" s="14" t="inlineStr">
        <is>
          <t>MNG</t>
        </is>
      </c>
      <c r="D536" s="14" t="inlineStr">
        <is>
          <t>Mongolia</t>
        </is>
      </c>
      <c r="E536" s="14" t="n">
        <v>2021</v>
      </c>
      <c r="F536" s="14" t="n">
        <v>0.1</v>
      </c>
      <c r="G536" s="14" t="n">
        <v>1.772</v>
      </c>
      <c r="H536" s="14" t="n">
        <v>0.572</v>
      </c>
      <c r="I536" s="14" t="n">
        <v>0</v>
      </c>
      <c r="J536" s="14" t="n">
        <v>1.772</v>
      </c>
      <c r="K536" s="14" t="n">
        <v>0</v>
      </c>
      <c r="L536" s="14" t="n">
        <v>1</v>
      </c>
      <c r="M536" s="14" t="n">
        <v>2.917</v>
      </c>
      <c r="N536" s="14" t="n">
        <v>1.716</v>
      </c>
      <c r="O536" s="14" t="n">
        <v>0</v>
      </c>
      <c r="P536" s="14" t="n">
        <v>2.917</v>
      </c>
      <c r="Q536" s="14" t="n">
        <v>0</v>
      </c>
      <c r="R536" s="14" t="n">
        <v>1</v>
      </c>
      <c r="S536" s="14" t="n">
        <v>4.632</v>
      </c>
      <c r="T536" s="14" t="n">
        <v>3.432</v>
      </c>
      <c r="U536" s="14" t="n">
        <v>0</v>
      </c>
      <c r="V536" s="14" t="n">
        <v>5.096</v>
      </c>
      <c r="W536" s="14" t="n">
        <v>0.1</v>
      </c>
      <c r="X536" s="14" t="n">
        <v>1</v>
      </c>
      <c r="Y536" s="14" t="n">
        <v>10.541</v>
      </c>
      <c r="Z536" s="14" t="n">
        <v>1.301</v>
      </c>
      <c r="AA536" s="14" t="n">
        <v>0</v>
      </c>
      <c r="AB536" s="14" t="n">
        <v>10.541</v>
      </c>
      <c r="AC536" s="14" t="n">
        <v>0</v>
      </c>
      <c r="AD536" s="14" t="n">
        <v>1</v>
      </c>
      <c r="AE536" s="14" t="n">
        <v>11.684</v>
      </c>
      <c r="AF536" s="14" t="n">
        <v>2.547</v>
      </c>
      <c r="AG536" s="14" t="n">
        <v>0</v>
      </c>
      <c r="AH536" s="14" t="n">
        <v>11.684</v>
      </c>
      <c r="AI536" s="14" t="n">
        <v>0</v>
      </c>
      <c r="AJ536" s="14" t="n">
        <v>1</v>
      </c>
      <c r="AK536" s="14" t="n">
        <v>18.544</v>
      </c>
      <c r="AL536" s="14" t="n">
        <v>9.622</v>
      </c>
      <c r="AM536" s="14" t="n">
        <v>0</v>
      </c>
      <c r="AN536" s="14" t="n">
        <v>20.399</v>
      </c>
      <c r="AO536" s="14" t="n">
        <v>0.1</v>
      </c>
      <c r="AP536" s="14" t="n">
        <v>1</v>
      </c>
      <c r="AQ536" s="14" t="n">
        <v>0.621</v>
      </c>
      <c r="AR536" s="14" t="n">
        <v>0.114</v>
      </c>
      <c r="AS536" s="14" t="n">
        <v>-0.066</v>
      </c>
      <c r="AT536" s="14" t="n">
        <v>0.61</v>
      </c>
      <c r="AU536" s="14" t="n">
        <v>0.1</v>
      </c>
      <c r="AV536" s="14" t="n">
        <v>1</v>
      </c>
      <c r="AW536" s="14" t="n">
        <v>0.593</v>
      </c>
      <c r="AX536" s="14" t="n">
        <v>0.114</v>
      </c>
      <c r="AY536" s="14" t="n">
        <v>0.156</v>
      </c>
      <c r="AZ536" s="14" t="n">
        <v>0.824</v>
      </c>
      <c r="BA536" s="14" t="n">
        <v>0.1</v>
      </c>
      <c r="BB536" s="14" t="n">
        <v>1</v>
      </c>
      <c r="BC536" s="14" t="n">
        <v>0.44</v>
      </c>
      <c r="BD536" s="14" t="n">
        <v>0.114</v>
      </c>
      <c r="BE536" s="14" t="n">
        <v>0</v>
      </c>
      <c r="BF536" s="14" t="n">
        <v>0.484</v>
      </c>
      <c r="BG536" s="14" t="n">
        <v>0.1</v>
      </c>
      <c r="BH536" s="14" t="n">
        <v>1</v>
      </c>
      <c r="BI536" s="14" t="n">
        <v>0.5600000000000001</v>
      </c>
      <c r="BJ536" s="14" t="n">
        <v>0.114</v>
      </c>
      <c r="BK536" s="14" t="n">
        <v>0</v>
      </c>
      <c r="BL536" s="14" t="n">
        <v>0.616</v>
      </c>
      <c r="BM536" s="14" t="n">
        <v>0.1</v>
      </c>
      <c r="BN536" s="14" t="n">
        <v>1</v>
      </c>
      <c r="BO536" s="14" t="n">
        <v>0</v>
      </c>
      <c r="BP536" s="14" t="n">
        <v>0</v>
      </c>
      <c r="BQ536" s="14" t="n">
        <v>0.063</v>
      </c>
      <c r="BR536" s="14" t="n">
        <v>0</v>
      </c>
      <c r="BS536" s="14" t="n">
        <v>0.667</v>
      </c>
      <c r="BT536" s="14" t="n">
        <v>0</v>
      </c>
      <c r="BU536" s="14" t="n">
        <v>0</v>
      </c>
      <c r="BV536" s="14" t="n">
        <v>0.047</v>
      </c>
      <c r="BW536" s="14" t="n">
        <v>0</v>
      </c>
      <c r="BX536" s="14" t="n">
        <v>0.667</v>
      </c>
      <c r="BY536" s="14" t="n">
        <v>11.787</v>
      </c>
      <c r="BZ536" s="14" t="n">
        <v>0</v>
      </c>
      <c r="CA536" s="14" t="n">
        <v>11.787</v>
      </c>
      <c r="CB536" s="14" t="n">
        <v>0</v>
      </c>
      <c r="CC536" s="14" t="n">
        <v>81.69499999999999</v>
      </c>
      <c r="CD536" s="14" t="n">
        <v>7.95</v>
      </c>
      <c r="CE536" s="14" t="n">
        <v>0</v>
      </c>
      <c r="CF536" s="14" t="n">
        <v>89.86499999999999</v>
      </c>
      <c r="CG536" s="14" t="n">
        <v>0.1</v>
      </c>
      <c r="CH536" s="14" t="n">
        <v>1</v>
      </c>
      <c r="CI536" s="14" t="n">
        <v>0</v>
      </c>
      <c r="CJ536" s="14" t="n">
        <v>0</v>
      </c>
      <c r="CK536" s="14" t="n">
        <v>0</v>
      </c>
      <c r="CL536" s="14" t="n">
        <v>0</v>
      </c>
      <c r="CM536" s="14" t="n">
        <v>0</v>
      </c>
      <c r="CN536" s="14" t="n">
        <v>0</v>
      </c>
      <c r="CO536" s="14" t="n">
        <v>0</v>
      </c>
      <c r="CP536" s="14" t="n">
        <v>0.999</v>
      </c>
      <c r="CQ536" s="14" t="n">
        <v>1.198</v>
      </c>
      <c r="CR536" s="14" t="n">
        <v>0</v>
      </c>
      <c r="CS536" s="14" t="n">
        <v>4.776</v>
      </c>
      <c r="CT536" s="14" t="n">
        <v>3.604</v>
      </c>
      <c r="CU536" s="14" t="n">
        <v>9.407999999999999</v>
      </c>
    </row>
    <row r="537">
      <c r="A537" s="14" t="inlineStr">
        <is>
          <t>MNG2022</t>
        </is>
      </c>
      <c r="B537" s="14" t="inlineStr">
        <is>
          <t>MNG</t>
        </is>
      </c>
      <c r="C537" s="14" t="inlineStr">
        <is>
          <t>MNG</t>
        </is>
      </c>
      <c r="D537" s="14" t="inlineStr">
        <is>
          <t>Mongolia</t>
        </is>
      </c>
      <c r="E537" s="14" t="n">
        <v>2022</v>
      </c>
      <c r="F537" s="14" t="n">
        <v>0.1</v>
      </c>
      <c r="G537" s="14" t="n">
        <v>1.925</v>
      </c>
      <c r="H537" s="14" t="n">
        <v>0.619</v>
      </c>
      <c r="I537" s="14" t="n">
        <v>0</v>
      </c>
      <c r="J537" s="14" t="n">
        <v>1.925</v>
      </c>
      <c r="K537" s="14" t="n">
        <v>0</v>
      </c>
      <c r="L537" s="14" t="n">
        <v>1</v>
      </c>
      <c r="M537" s="14" t="n">
        <v>3.16</v>
      </c>
      <c r="N537" s="14" t="n">
        <v>1.856</v>
      </c>
      <c r="O537" s="14" t="n">
        <v>0</v>
      </c>
      <c r="P537" s="14" t="n">
        <v>3.16</v>
      </c>
      <c r="Q537" s="14" t="n">
        <v>0</v>
      </c>
      <c r="R537" s="14" t="n">
        <v>1</v>
      </c>
      <c r="S537" s="14" t="n">
        <v>5.019</v>
      </c>
      <c r="T537" s="14" t="n">
        <v>3.712</v>
      </c>
      <c r="U537" s="14" t="n">
        <v>0.037</v>
      </c>
      <c r="V537" s="14" t="n">
        <v>5.52</v>
      </c>
      <c r="W537" s="14" t="n">
        <v>0.1</v>
      </c>
      <c r="X537" s="14" t="n">
        <v>1</v>
      </c>
      <c r="Y537" s="14" t="n">
        <v>17.308</v>
      </c>
      <c r="Z537" s="14" t="n">
        <v>2.136</v>
      </c>
      <c r="AA537" s="14" t="n">
        <v>0</v>
      </c>
      <c r="AB537" s="14" t="n">
        <v>17.308</v>
      </c>
      <c r="AC537" s="14" t="n">
        <v>0</v>
      </c>
      <c r="AD537" s="14" t="n">
        <v>1</v>
      </c>
      <c r="AE537" s="14" t="n">
        <v>18.543</v>
      </c>
      <c r="AF537" s="14" t="n">
        <v>4.043</v>
      </c>
      <c r="AG537" s="14" t="n">
        <v>0</v>
      </c>
      <c r="AH537" s="14" t="n">
        <v>18.543</v>
      </c>
      <c r="AI537" s="14" t="n">
        <v>0</v>
      </c>
      <c r="AJ537" s="14" t="n">
        <v>1</v>
      </c>
      <c r="AK537" s="14" t="n">
        <v>25.951</v>
      </c>
      <c r="AL537" s="14" t="n">
        <v>13.466</v>
      </c>
      <c r="AM537" s="14" t="n">
        <v>0.192</v>
      </c>
      <c r="AN537" s="14" t="n">
        <v>28.546</v>
      </c>
      <c r="AO537" s="14" t="n">
        <v>0.1</v>
      </c>
      <c r="AP537" s="14" t="n">
        <v>1</v>
      </c>
      <c r="AQ537" s="14" t="n">
        <v>0.847</v>
      </c>
      <c r="AR537" s="14" t="n">
        <v>0.123</v>
      </c>
      <c r="AS537" s="14" t="n">
        <v>-0.146</v>
      </c>
      <c r="AT537" s="14" t="n">
        <v>0.771</v>
      </c>
      <c r="AU537" s="14" t="n">
        <v>0.1</v>
      </c>
      <c r="AV537" s="14" t="n">
        <v>1</v>
      </c>
      <c r="AW537" s="14" t="n">
        <v>0.947</v>
      </c>
      <c r="AX537" s="14" t="n">
        <v>0.123</v>
      </c>
      <c r="AY537" s="14" t="n">
        <v>0.077</v>
      </c>
      <c r="AZ537" s="14" t="n">
        <v>1.126</v>
      </c>
      <c r="BA537" s="14" t="n">
        <v>0.1</v>
      </c>
      <c r="BB537" s="14" t="n">
        <v>1</v>
      </c>
      <c r="BC537" s="14" t="n">
        <v>0.589</v>
      </c>
      <c r="BD537" s="14" t="n">
        <v>0.123</v>
      </c>
      <c r="BE537" s="14" t="n">
        <v>0.004</v>
      </c>
      <c r="BF537" s="14" t="n">
        <v>0.647</v>
      </c>
      <c r="BG537" s="14" t="n">
        <v>0.1</v>
      </c>
      <c r="BH537" s="14" t="n">
        <v>1</v>
      </c>
      <c r="BI537" s="14" t="n">
        <v>0.6889999999999999</v>
      </c>
      <c r="BJ537" s="14" t="n">
        <v>0.123</v>
      </c>
      <c r="BK537" s="14" t="n">
        <v>0.005</v>
      </c>
      <c r="BL537" s="14" t="n">
        <v>0.758</v>
      </c>
      <c r="BM537" s="14" t="n">
        <v>0.1</v>
      </c>
      <c r="BN537" s="14" t="n">
        <v>1</v>
      </c>
      <c r="BO537" s="14" t="n">
        <v>0</v>
      </c>
      <c r="BP537" s="14" t="n">
        <v>0</v>
      </c>
      <c r="BQ537" s="14" t="n">
        <v>0.057</v>
      </c>
      <c r="BR537" s="14" t="n">
        <v>0</v>
      </c>
      <c r="BS537" s="14" t="n">
        <v>0.667</v>
      </c>
      <c r="BT537" s="14" t="n">
        <v>0</v>
      </c>
      <c r="BU537" s="14" t="n">
        <v>0</v>
      </c>
      <c r="BV537" s="14" t="n">
        <v>0.043</v>
      </c>
      <c r="BW537" s="14" t="n">
        <v>0</v>
      </c>
      <c r="BX537" s="14" t="n">
        <v>0.667</v>
      </c>
      <c r="BY537" s="14" t="n">
        <v>12.729</v>
      </c>
      <c r="BZ537" s="14" t="n">
        <v>0</v>
      </c>
      <c r="CA537" s="14" t="n">
        <v>12.729</v>
      </c>
      <c r="CB537" s="14" t="n">
        <v>0</v>
      </c>
      <c r="CC537" s="14" t="n">
        <v>102.477</v>
      </c>
      <c r="CD537" s="14" t="n">
        <v>7.95</v>
      </c>
      <c r="CE537" s="14" t="n">
        <v>0.758</v>
      </c>
      <c r="CF537" s="14" t="n">
        <v>112.724</v>
      </c>
      <c r="CG537" s="14" t="n">
        <v>0.1</v>
      </c>
      <c r="CH537" s="14" t="n">
        <v>1</v>
      </c>
      <c r="CI537" s="14" t="n">
        <v>0</v>
      </c>
      <c r="CJ537" s="14" t="n">
        <v>0</v>
      </c>
      <c r="CK537" s="14" t="n">
        <v>0</v>
      </c>
      <c r="CL537" s="14" t="n">
        <v>0</v>
      </c>
      <c r="CM537" s="14" t="n">
        <v>0</v>
      </c>
      <c r="CN537" s="14" t="n">
        <v>0</v>
      </c>
      <c r="CO537" s="14" t="n">
        <v>0</v>
      </c>
      <c r="CP537" s="14" t="n">
        <v>0.998</v>
      </c>
      <c r="CQ537" s="14" t="n">
        <v>1.294</v>
      </c>
      <c r="CR537" s="14" t="n">
        <v>0</v>
      </c>
      <c r="CS537" s="14" t="n">
        <v>5.158</v>
      </c>
      <c r="CT537" s="14" t="n">
        <v>7.554</v>
      </c>
      <c r="CU537" s="14" t="n">
        <v>16.097</v>
      </c>
    </row>
    <row r="538">
      <c r="A538" s="14" t="inlineStr">
        <is>
          <t>MNG2023</t>
        </is>
      </c>
      <c r="B538" s="14" t="inlineStr">
        <is>
          <t>MNG</t>
        </is>
      </c>
      <c r="C538" s="14" t="inlineStr">
        <is>
          <t>MNG</t>
        </is>
      </c>
      <c r="D538" s="14" t="inlineStr">
        <is>
          <t>Mongolia</t>
        </is>
      </c>
      <c r="E538" s="14" t="n">
        <v>2023</v>
      </c>
      <c r="F538" s="14" t="n">
        <v>0.1</v>
      </c>
      <c r="G538" s="14" t="n">
        <v>1.998</v>
      </c>
      <c r="H538" s="14" t="n">
        <v>0.644</v>
      </c>
      <c r="I538" s="14" t="n">
        <v>0</v>
      </c>
      <c r="J538" s="14" t="n">
        <v>1.998</v>
      </c>
      <c r="K538" s="14" t="n">
        <v>0</v>
      </c>
      <c r="L538" s="14" t="n">
        <v>1</v>
      </c>
      <c r="M538" s="14" t="n">
        <v>3.285</v>
      </c>
      <c r="N538" s="14" t="n">
        <v>1.932</v>
      </c>
      <c r="O538" s="14" t="n">
        <v>0</v>
      </c>
      <c r="P538" s="14" t="n">
        <v>3.285</v>
      </c>
      <c r="Q538" s="14" t="n">
        <v>0</v>
      </c>
      <c r="R538" s="14" t="n">
        <v>1</v>
      </c>
      <c r="S538" s="14" t="n">
        <v>5.218</v>
      </c>
      <c r="T538" s="14" t="n">
        <v>3.864</v>
      </c>
      <c r="U538" s="14" t="n">
        <v>0.058</v>
      </c>
      <c r="V538" s="14" t="n">
        <v>5.74</v>
      </c>
      <c r="W538" s="14" t="n">
        <v>0.1</v>
      </c>
      <c r="X538" s="14" t="n">
        <v>1</v>
      </c>
      <c r="Y538" s="14" t="n">
        <v>13.799</v>
      </c>
      <c r="Z538" s="14" t="n">
        <v>1.703</v>
      </c>
      <c r="AA538" s="14" t="n">
        <v>0</v>
      </c>
      <c r="AB538" s="14" t="n">
        <v>13.799</v>
      </c>
      <c r="AC538" s="14" t="n">
        <v>0</v>
      </c>
      <c r="AD538" s="14" t="n">
        <v>1</v>
      </c>
      <c r="AE538" s="14" t="n">
        <v>15.085</v>
      </c>
      <c r="AF538" s="14" t="n">
        <v>3.289</v>
      </c>
      <c r="AG538" s="14" t="n">
        <v>0</v>
      </c>
      <c r="AH538" s="14" t="n">
        <v>15.085</v>
      </c>
      <c r="AI538" s="14" t="n">
        <v>0</v>
      </c>
      <c r="AJ538" s="14" t="n">
        <v>1</v>
      </c>
      <c r="AK538" s="14" t="n">
        <v>22.799</v>
      </c>
      <c r="AL538" s="14" t="n">
        <v>11.83</v>
      </c>
      <c r="AM538" s="14" t="n">
        <v>0.252</v>
      </c>
      <c r="AN538" s="14" t="n">
        <v>25.078</v>
      </c>
      <c r="AO538" s="14" t="n">
        <v>0.1</v>
      </c>
      <c r="AP538" s="14" t="n">
        <v>1</v>
      </c>
      <c r="AQ538" s="14" t="n">
        <v>0.749</v>
      </c>
      <c r="AR538" s="14" t="n">
        <v>0.129</v>
      </c>
      <c r="AS538" s="14" t="n">
        <v>-0.107</v>
      </c>
      <c r="AT538" s="14" t="n">
        <v>0.705</v>
      </c>
      <c r="AU538" s="14" t="n">
        <v>0.1</v>
      </c>
      <c r="AV538" s="14" t="n">
        <v>1</v>
      </c>
      <c r="AW538" s="14" t="n">
        <v>0.783</v>
      </c>
      <c r="AX538" s="14" t="n">
        <v>0.129</v>
      </c>
      <c r="AY538" s="14" t="n">
        <v>0.18</v>
      </c>
      <c r="AZ538" s="14" t="n">
        <v>1.059</v>
      </c>
      <c r="BA538" s="14" t="n">
        <v>0.1</v>
      </c>
      <c r="BB538" s="14" t="n">
        <v>1</v>
      </c>
      <c r="BC538" s="14" t="n">
        <v>0.527</v>
      </c>
      <c r="BD538" s="14" t="n">
        <v>0.129</v>
      </c>
      <c r="BE538" s="14" t="n">
        <v>0.006</v>
      </c>
      <c r="BF538" s="14" t="n">
        <v>0.58</v>
      </c>
      <c r="BG538" s="14" t="n">
        <v>0.1</v>
      </c>
      <c r="BH538" s="14" t="n">
        <v>1</v>
      </c>
      <c r="BI538" s="14" t="n">
        <v>0.64</v>
      </c>
      <c r="BJ538" s="14" t="n">
        <v>0.129</v>
      </c>
      <c r="BK538" s="14" t="n">
        <v>0.007</v>
      </c>
      <c r="BL538" s="14" t="n">
        <v>0.704</v>
      </c>
      <c r="BM538" s="14" t="n">
        <v>0.1</v>
      </c>
      <c r="BN538" s="14" t="n">
        <v>1</v>
      </c>
      <c r="BO538" s="14" t="n">
        <v>0</v>
      </c>
      <c r="BP538" s="14" t="n">
        <v>0</v>
      </c>
      <c r="BQ538" s="14" t="n">
        <v>0.054</v>
      </c>
      <c r="BR538" s="14" t="n">
        <v>0</v>
      </c>
      <c r="BS538" s="14" t="n">
        <v>0.667</v>
      </c>
      <c r="BT538" s="14" t="n">
        <v>0</v>
      </c>
      <c r="BU538" s="14" t="n">
        <v>0</v>
      </c>
      <c r="BV538" s="14" t="n">
        <v>0.04</v>
      </c>
      <c r="BW538" s="14" t="n">
        <v>0</v>
      </c>
      <c r="BX538" s="14" t="n">
        <v>0.667</v>
      </c>
      <c r="BY538" s="14" t="n">
        <v>13.254</v>
      </c>
      <c r="BZ538" s="14" t="n">
        <v>0</v>
      </c>
      <c r="CA538" s="14" t="n">
        <v>13.254</v>
      </c>
      <c r="CB538" s="14" t="n">
        <v>0</v>
      </c>
      <c r="CC538" s="14" t="n">
        <v>87.07899999999999</v>
      </c>
      <c r="CD538" s="14" t="n">
        <v>7.95</v>
      </c>
      <c r="CE538" s="14" t="n">
        <v>0.964</v>
      </c>
      <c r="CF538" s="14" t="n">
        <v>95.78700000000001</v>
      </c>
      <c r="CG538" s="14" t="n">
        <v>0.1</v>
      </c>
      <c r="CH538" s="14" t="n">
        <v>1</v>
      </c>
      <c r="CI538" s="14" t="n">
        <v>0</v>
      </c>
      <c r="CJ538" s="14" t="n">
        <v>0</v>
      </c>
      <c r="CK538" s="14" t="n">
        <v>0</v>
      </c>
      <c r="CL538" s="14" t="n">
        <v>0</v>
      </c>
      <c r="CM538" s="14" t="n">
        <v>0</v>
      </c>
      <c r="CN538" s="14" t="n">
        <v>0</v>
      </c>
      <c r="CO538" s="14" t="n">
        <v>0</v>
      </c>
      <c r="CP538" s="14" t="n">
        <v>0.998</v>
      </c>
      <c r="CQ538" s="14" t="n">
        <v>1.348</v>
      </c>
      <c r="CR538" s="14" t="n">
        <v>0</v>
      </c>
      <c r="CS538" s="14" t="n">
        <v>5.37</v>
      </c>
      <c r="CT538" s="14" t="n">
        <v>4.484</v>
      </c>
      <c r="CU538" s="14" t="n">
        <v>12.529</v>
      </c>
    </row>
    <row r="539">
      <c r="A539" s="14" t="inlineStr">
        <is>
          <t>MNG2024</t>
        </is>
      </c>
      <c r="B539" s="14" t="inlineStr">
        <is>
          <t>MNG</t>
        </is>
      </c>
      <c r="C539" s="14" t="inlineStr">
        <is>
          <t>MNG</t>
        </is>
      </c>
      <c r="D539" s="14" t="inlineStr">
        <is>
          <t>Mongolia</t>
        </is>
      </c>
      <c r="E539" s="14" t="n">
        <v>2024</v>
      </c>
      <c r="F539" s="14" t="n">
        <v>0.1</v>
      </c>
      <c r="G539" s="14" t="n">
        <v>2.054</v>
      </c>
      <c r="H539" s="14" t="n">
        <v>0.663</v>
      </c>
      <c r="I539" s="14" t="n">
        <v>0</v>
      </c>
      <c r="J539" s="14" t="n">
        <v>2.054</v>
      </c>
      <c r="K539" s="14" t="n">
        <v>0</v>
      </c>
      <c r="L539" s="14" t="n">
        <v>1</v>
      </c>
      <c r="M539" s="14" t="n">
        <v>3.38</v>
      </c>
      <c r="N539" s="14" t="n">
        <v>1.989</v>
      </c>
      <c r="O539" s="14" t="n">
        <v>0</v>
      </c>
      <c r="P539" s="14" t="n">
        <v>3.38</v>
      </c>
      <c r="Q539" s="14" t="n">
        <v>0</v>
      </c>
      <c r="R539" s="14" t="n">
        <v>1</v>
      </c>
      <c r="S539" s="14" t="n">
        <v>5.37</v>
      </c>
      <c r="T539" s="14" t="n">
        <v>3.978</v>
      </c>
      <c r="U539" s="14" t="n">
        <v>0.073</v>
      </c>
      <c r="V539" s="14" t="n">
        <v>5.907</v>
      </c>
      <c r="W539" s="14" t="n">
        <v>0.1</v>
      </c>
      <c r="X539" s="14" t="n">
        <v>1</v>
      </c>
      <c r="Y539" s="14" t="n">
        <v>12.208</v>
      </c>
      <c r="Z539" s="14" t="n">
        <v>1.506</v>
      </c>
      <c r="AA539" s="14" t="n">
        <v>0</v>
      </c>
      <c r="AB539" s="14" t="n">
        <v>12.208</v>
      </c>
      <c r="AC539" s="14" t="n">
        <v>0</v>
      </c>
      <c r="AD539" s="14" t="n">
        <v>1</v>
      </c>
      <c r="AE539" s="14" t="n">
        <v>13.531</v>
      </c>
      <c r="AF539" s="14" t="n">
        <v>2.95</v>
      </c>
      <c r="AG539" s="14" t="n">
        <v>0</v>
      </c>
      <c r="AH539" s="14" t="n">
        <v>13.531</v>
      </c>
      <c r="AI539" s="14" t="n">
        <v>0</v>
      </c>
      <c r="AJ539" s="14" t="n">
        <v>1</v>
      </c>
      <c r="AK539" s="14" t="n">
        <v>21.473</v>
      </c>
      <c r="AL539" s="14" t="n">
        <v>11.142</v>
      </c>
      <c r="AM539" s="14" t="n">
        <v>0.292</v>
      </c>
      <c r="AN539" s="14" t="n">
        <v>23.62</v>
      </c>
      <c r="AO539" s="14" t="n">
        <v>0.1</v>
      </c>
      <c r="AP539" s="14" t="n">
        <v>1</v>
      </c>
      <c r="AQ539" s="14" t="n">
        <v>0.72</v>
      </c>
      <c r="AR539" s="14" t="n">
        <v>0.132</v>
      </c>
      <c r="AS539" s="14" t="n">
        <v>-0.064</v>
      </c>
      <c r="AT539" s="14" t="n">
        <v>0.721</v>
      </c>
      <c r="AU539" s="14" t="n">
        <v>0.1</v>
      </c>
      <c r="AV539" s="14" t="n">
        <v>1</v>
      </c>
      <c r="AW539" s="14" t="n">
        <v>0.734</v>
      </c>
      <c r="AX539" s="14" t="n">
        <v>0.132</v>
      </c>
      <c r="AY539" s="14" t="n">
        <v>0.196</v>
      </c>
      <c r="AZ539" s="14" t="n">
        <v>1.023</v>
      </c>
      <c r="BA539" s="14" t="n">
        <v>0.1</v>
      </c>
      <c r="BB539" s="14" t="n">
        <v>1</v>
      </c>
      <c r="BC539" s="14" t="n">
        <v>0.51</v>
      </c>
      <c r="BD539" s="14" t="n">
        <v>0.132</v>
      </c>
      <c r="BE539" s="14" t="n">
        <v>0.007</v>
      </c>
      <c r="BF539" s="14" t="n">
        <v>0.5610000000000001</v>
      </c>
      <c r="BG539" s="14" t="n">
        <v>0.1</v>
      </c>
      <c r="BH539" s="14" t="n">
        <v>1</v>
      </c>
      <c r="BI539" s="14" t="n">
        <v>0.652</v>
      </c>
      <c r="BJ539" s="14" t="n">
        <v>0.132</v>
      </c>
      <c r="BK539" s="14" t="n">
        <v>0.008999999999999999</v>
      </c>
      <c r="BL539" s="14" t="n">
        <v>0.717</v>
      </c>
      <c r="BM539" s="14" t="n">
        <v>0.1</v>
      </c>
      <c r="BN539" s="14" t="n">
        <v>1</v>
      </c>
      <c r="BO539" s="14" t="n">
        <v>0</v>
      </c>
      <c r="BP539" s="14" t="n">
        <v>0</v>
      </c>
      <c r="BQ539" s="14" t="n">
        <v>0.055</v>
      </c>
      <c r="BR539" s="14" t="n">
        <v>0</v>
      </c>
      <c r="BS539" s="14" t="n">
        <v>0.667</v>
      </c>
      <c r="BT539" s="14" t="n">
        <v>0</v>
      </c>
      <c r="BU539" s="14" t="n">
        <v>0</v>
      </c>
      <c r="BV539" s="14" t="n">
        <v>0.041</v>
      </c>
      <c r="BW539" s="14" t="n">
        <v>0</v>
      </c>
      <c r="BX539" s="14" t="n">
        <v>0.667</v>
      </c>
      <c r="BY539" s="14" t="n">
        <v>13.646</v>
      </c>
      <c r="BZ539" s="14" t="n">
        <v>0</v>
      </c>
      <c r="CA539" s="14" t="n">
        <v>13.646</v>
      </c>
      <c r="CB539" s="14" t="n">
        <v>0</v>
      </c>
      <c r="CC539" s="14" t="n">
        <v>86.38500000000001</v>
      </c>
      <c r="CD539" s="14" t="n">
        <v>7.95</v>
      </c>
      <c r="CE539" s="14" t="n">
        <v>1.177</v>
      </c>
      <c r="CF539" s="14" t="n">
        <v>95.024</v>
      </c>
      <c r="CG539" s="14" t="n">
        <v>0.1</v>
      </c>
      <c r="CH539" s="14" t="n">
        <v>1</v>
      </c>
      <c r="CI539" s="14" t="n">
        <v>0</v>
      </c>
      <c r="CJ539" s="14" t="n">
        <v>0</v>
      </c>
      <c r="CK539" s="14" t="n">
        <v>0</v>
      </c>
      <c r="CL539" s="14" t="n">
        <v>0</v>
      </c>
      <c r="CM539" s="14" t="n">
        <v>0</v>
      </c>
      <c r="CN539" s="14" t="n">
        <v>0</v>
      </c>
      <c r="CO539" s="14" t="n">
        <v>0</v>
      </c>
      <c r="CP539" s="14" t="n">
        <v>0.998</v>
      </c>
      <c r="CQ539" s="14" t="n">
        <v>1.387</v>
      </c>
      <c r="CR539" s="14" t="n">
        <v>0</v>
      </c>
      <c r="CS539" s="14" t="n">
        <v>5.529</v>
      </c>
      <c r="CT539" s="14" t="n">
        <v>3.509</v>
      </c>
      <c r="CU539" s="14" t="n">
        <v>10.896</v>
      </c>
    </row>
    <row r="540">
      <c r="A540" s="14" t="inlineStr">
        <is>
          <t>MNE2021</t>
        </is>
      </c>
      <c r="B540" s="14" t="inlineStr">
        <is>
          <t>MNE</t>
        </is>
      </c>
      <c r="C540" s="14" t="inlineStr">
        <is>
          <t>MNE</t>
        </is>
      </c>
      <c r="D540" s="14" t="inlineStr">
        <is>
          <t>Montenegro, Rep. of</t>
        </is>
      </c>
      <c r="E540" s="14" t="n">
        <v>2021</v>
      </c>
      <c r="F540" s="14" t="n">
        <v>0.21</v>
      </c>
      <c r="G540" s="14" t="n">
        <v>1.77</v>
      </c>
      <c r="H540" s="14" t="n">
        <v>0.572</v>
      </c>
      <c r="I540" s="14" t="n">
        <v>0</v>
      </c>
      <c r="J540" s="14" t="n">
        <v>1.77</v>
      </c>
      <c r="K540" s="14" t="n">
        <v>0</v>
      </c>
      <c r="L540" s="14" t="n">
        <v>1</v>
      </c>
      <c r="M540" s="14" t="n">
        <v>2.913</v>
      </c>
      <c r="N540" s="14" t="n">
        <v>1.715</v>
      </c>
      <c r="O540" s="14" t="n">
        <v>0</v>
      </c>
      <c r="P540" s="14" t="n">
        <v>2.913</v>
      </c>
      <c r="Q540" s="14" t="n">
        <v>0</v>
      </c>
      <c r="R540" s="14" t="n">
        <v>1</v>
      </c>
      <c r="S540" s="14" t="n">
        <v>4.628</v>
      </c>
      <c r="T540" s="14" t="n">
        <v>3.43</v>
      </c>
      <c r="U540" s="14" t="n">
        <v>0</v>
      </c>
      <c r="V540" s="14" t="n">
        <v>5.6</v>
      </c>
      <c r="W540" s="14" t="n">
        <v>0.21</v>
      </c>
      <c r="X540" s="14" t="n">
        <v>1</v>
      </c>
      <c r="Y540" s="14" t="n">
        <v>16.305</v>
      </c>
      <c r="Z540" s="14" t="n">
        <v>1.143</v>
      </c>
      <c r="AA540" s="14" t="n">
        <v>0.606</v>
      </c>
      <c r="AB540" s="14" t="n">
        <v>16.912</v>
      </c>
      <c r="AC540" s="14" t="n">
        <v>0</v>
      </c>
      <c r="AD540" s="14" t="n">
        <v>1</v>
      </c>
      <c r="AE540" s="14" t="n">
        <v>17.449</v>
      </c>
      <c r="AF540" s="14" t="n">
        <v>2.287</v>
      </c>
      <c r="AG540" s="14" t="n">
        <v>0.606</v>
      </c>
      <c r="AH540" s="14" t="n">
        <v>18.055</v>
      </c>
      <c r="AI540" s="14" t="n">
        <v>0</v>
      </c>
      <c r="AJ540" s="14" t="n">
        <v>1</v>
      </c>
      <c r="AK540" s="14" t="n">
        <v>24.309</v>
      </c>
      <c r="AL540" s="14" t="n">
        <v>9.147</v>
      </c>
      <c r="AM540" s="14" t="n">
        <v>0</v>
      </c>
      <c r="AN540" s="14" t="n">
        <v>29.413</v>
      </c>
      <c r="AO540" s="14" t="n">
        <v>0.21</v>
      </c>
      <c r="AP540" s="14" t="n">
        <v>1</v>
      </c>
      <c r="AQ540" s="14" t="n">
        <v>0.619</v>
      </c>
      <c r="AR540" s="14" t="n">
        <v>0.114</v>
      </c>
      <c r="AS540" s="14" t="n">
        <v>0.6860000000000001</v>
      </c>
      <c r="AT540" s="14" t="n">
        <v>1.579</v>
      </c>
      <c r="AU540" s="14" t="n">
        <v>0.21</v>
      </c>
      <c r="AV540" s="14" t="n">
        <v>1</v>
      </c>
      <c r="AW540" s="14" t="n">
        <v>0.599</v>
      </c>
      <c r="AX540" s="14" t="n">
        <v>0.114</v>
      </c>
      <c r="AY540" s="14" t="n">
        <v>0.5610000000000001</v>
      </c>
      <c r="AZ540" s="14" t="n">
        <v>1.404</v>
      </c>
      <c r="BA540" s="14" t="n">
        <v>0.21</v>
      </c>
      <c r="BB540" s="14" t="n">
        <v>1</v>
      </c>
      <c r="BC540" s="14" t="n">
        <v>0.439</v>
      </c>
      <c r="BD540" s="14" t="n">
        <v>0.114</v>
      </c>
      <c r="BE540" s="14" t="n">
        <v>0.189</v>
      </c>
      <c r="BF540" s="14" t="n">
        <v>0.76</v>
      </c>
      <c r="BG540" s="14" t="n">
        <v>0.21</v>
      </c>
      <c r="BH540" s="14" t="n">
        <v>1</v>
      </c>
      <c r="BI540" s="14" t="n">
        <v>0.505</v>
      </c>
      <c r="BJ540" s="14" t="n">
        <v>0.114</v>
      </c>
      <c r="BK540" s="14" t="n">
        <v>0</v>
      </c>
      <c r="BL540" s="14" t="n">
        <v>0.611</v>
      </c>
      <c r="BM540" s="14" t="n">
        <v>0.21</v>
      </c>
      <c r="BN540" s="14" t="n">
        <v>1</v>
      </c>
      <c r="BO540" s="14" t="n">
        <v>0</v>
      </c>
      <c r="BP540" s="14" t="n">
        <v>0.01</v>
      </c>
      <c r="BQ540" s="14" t="n">
        <v>0.068</v>
      </c>
      <c r="BR540" s="14" t="n">
        <v>0</v>
      </c>
      <c r="BS540" s="14" t="n">
        <v>1</v>
      </c>
      <c r="BT540" s="14" t="n">
        <v>0</v>
      </c>
      <c r="BU540" s="14" t="n">
        <v>0.005</v>
      </c>
      <c r="BV540" s="14" t="n">
        <v>0.116</v>
      </c>
      <c r="BW540" s="14" t="n">
        <v>0.21</v>
      </c>
      <c r="BX540" s="14" t="n">
        <v>0.5</v>
      </c>
      <c r="BY540" s="14" t="n">
        <v>11.787</v>
      </c>
      <c r="BZ540" s="14" t="n">
        <v>0</v>
      </c>
      <c r="CA540" s="14" t="n">
        <v>11.787</v>
      </c>
      <c r="CB540" s="14" t="n">
        <v>0</v>
      </c>
      <c r="CC540" s="14" t="n">
        <v>78.125</v>
      </c>
      <c r="CD540" s="14" t="n">
        <v>7.95</v>
      </c>
      <c r="CE540" s="14" t="n">
        <v>102.185</v>
      </c>
      <c r="CF540" s="14" t="n">
        <v>218.175</v>
      </c>
      <c r="CG540" s="14" t="n">
        <v>0.21</v>
      </c>
      <c r="CH540" s="14" t="n">
        <v>1</v>
      </c>
      <c r="CI540" s="14" t="n">
        <v>0</v>
      </c>
      <c r="CJ540" s="14" t="n">
        <v>0</v>
      </c>
      <c r="CK540" s="14" t="n">
        <v>0</v>
      </c>
      <c r="CL540" s="14" t="n">
        <v>0</v>
      </c>
      <c r="CM540" s="14" t="n">
        <v>0</v>
      </c>
      <c r="CN540" s="14" t="n">
        <v>0</v>
      </c>
      <c r="CO540" s="14" t="n">
        <v>0</v>
      </c>
      <c r="CP540" s="14" t="n">
        <v>1</v>
      </c>
      <c r="CQ540" s="14" t="n">
        <v>1.198</v>
      </c>
      <c r="CR540" s="14" t="n">
        <v>0</v>
      </c>
      <c r="CS540" s="14" t="n">
        <v>4.776</v>
      </c>
      <c r="CT540" s="14" t="n">
        <v>4.41</v>
      </c>
      <c r="CU540" s="14" t="n">
        <v>15.162</v>
      </c>
    </row>
    <row r="541">
      <c r="A541" s="14" t="inlineStr">
        <is>
          <t>MNE2022</t>
        </is>
      </c>
      <c r="B541" s="14" t="inlineStr">
        <is>
          <t>MNE</t>
        </is>
      </c>
      <c r="C541" s="14" t="inlineStr">
        <is>
          <t>MNE</t>
        </is>
      </c>
      <c r="D541" s="14" t="inlineStr">
        <is>
          <t>Montenegro, Rep. of</t>
        </is>
      </c>
      <c r="E541" s="14" t="n">
        <v>2022</v>
      </c>
      <c r="F541" s="14" t="n">
        <v>0.21</v>
      </c>
      <c r="G541" s="14" t="n">
        <v>1.911</v>
      </c>
      <c r="H541" s="14" t="n">
        <v>0.617</v>
      </c>
      <c r="I541" s="14" t="n">
        <v>0</v>
      </c>
      <c r="J541" s="14" t="n">
        <v>1.911</v>
      </c>
      <c r="K541" s="14" t="n">
        <v>0</v>
      </c>
      <c r="L541" s="14" t="n">
        <v>1</v>
      </c>
      <c r="M541" s="14" t="n">
        <v>3.146</v>
      </c>
      <c r="N541" s="14" t="n">
        <v>1.852</v>
      </c>
      <c r="O541" s="14" t="n">
        <v>0</v>
      </c>
      <c r="P541" s="14" t="n">
        <v>3.146</v>
      </c>
      <c r="Q541" s="14" t="n">
        <v>0</v>
      </c>
      <c r="R541" s="14" t="n">
        <v>1</v>
      </c>
      <c r="S541" s="14" t="n">
        <v>4.998</v>
      </c>
      <c r="T541" s="14" t="n">
        <v>3.704</v>
      </c>
      <c r="U541" s="14" t="n">
        <v>0.078</v>
      </c>
      <c r="V541" s="14" t="n">
        <v>6.048</v>
      </c>
      <c r="W541" s="14" t="n">
        <v>0.21</v>
      </c>
      <c r="X541" s="14" t="n">
        <v>1</v>
      </c>
      <c r="Y541" s="14" t="n">
        <v>32.56</v>
      </c>
      <c r="Z541" s="14" t="n">
        <v>1.235</v>
      </c>
      <c r="AA541" s="14" t="n">
        <v>1.253</v>
      </c>
      <c r="AB541" s="14" t="n">
        <v>33.813</v>
      </c>
      <c r="AC541" s="14" t="n">
        <v>0</v>
      </c>
      <c r="AD541" s="14" t="n">
        <v>1</v>
      </c>
      <c r="AE541" s="14" t="n">
        <v>33.795</v>
      </c>
      <c r="AF541" s="14" t="n">
        <v>2.469</v>
      </c>
      <c r="AG541" s="14" t="n">
        <v>1.253</v>
      </c>
      <c r="AH541" s="14" t="n">
        <v>35.048</v>
      </c>
      <c r="AI541" s="14" t="n">
        <v>0</v>
      </c>
      <c r="AJ541" s="14" t="n">
        <v>1</v>
      </c>
      <c r="AK541" s="14" t="n">
        <v>41.203</v>
      </c>
      <c r="AL541" s="14" t="n">
        <v>9.878</v>
      </c>
      <c r="AM541" s="14" t="n">
        <v>0.64</v>
      </c>
      <c r="AN541" s="14" t="n">
        <v>49.856</v>
      </c>
      <c r="AO541" s="14" t="n">
        <v>0.21</v>
      </c>
      <c r="AP541" s="14" t="n">
        <v>1</v>
      </c>
      <c r="AQ541" s="14" t="n">
        <v>0.861</v>
      </c>
      <c r="AR541" s="14" t="n">
        <v>0.123</v>
      </c>
      <c r="AS541" s="14" t="n">
        <v>0.456</v>
      </c>
      <c r="AT541" s="14" t="n">
        <v>1.593</v>
      </c>
      <c r="AU541" s="14" t="n">
        <v>0.21</v>
      </c>
      <c r="AV541" s="14" t="n">
        <v>1</v>
      </c>
      <c r="AW541" s="14" t="n">
        <v>0.986</v>
      </c>
      <c r="AX541" s="14" t="n">
        <v>0.123</v>
      </c>
      <c r="AY541" s="14" t="n">
        <v>0.38</v>
      </c>
      <c r="AZ541" s="14" t="n">
        <v>1.653</v>
      </c>
      <c r="BA541" s="14" t="n">
        <v>0.21</v>
      </c>
      <c r="BB541" s="14" t="n">
        <v>1</v>
      </c>
      <c r="BC541" s="14" t="n">
        <v>0.598</v>
      </c>
      <c r="BD541" s="14" t="n">
        <v>0.123</v>
      </c>
      <c r="BE541" s="14" t="n">
        <v>0.195</v>
      </c>
      <c r="BF541" s="14" t="n">
        <v>0.944</v>
      </c>
      <c r="BG541" s="14" t="n">
        <v>0.21</v>
      </c>
      <c r="BH541" s="14" t="n">
        <v>1</v>
      </c>
      <c r="BI541" s="14" t="n">
        <v>0.612</v>
      </c>
      <c r="BJ541" s="14" t="n">
        <v>0.123</v>
      </c>
      <c r="BK541" s="14" t="n">
        <v>0.01</v>
      </c>
      <c r="BL541" s="14" t="n">
        <v>0.741</v>
      </c>
      <c r="BM541" s="14" t="n">
        <v>0.21</v>
      </c>
      <c r="BN541" s="14" t="n">
        <v>1</v>
      </c>
      <c r="BO541" s="14" t="n">
        <v>0</v>
      </c>
      <c r="BP541" s="14" t="n">
        <v>0.008999999999999999</v>
      </c>
      <c r="BQ541" s="14" t="n">
        <v>0.064</v>
      </c>
      <c r="BR541" s="14" t="n">
        <v>0</v>
      </c>
      <c r="BS541" s="14" t="n">
        <v>1</v>
      </c>
      <c r="BT541" s="14" t="n">
        <v>0</v>
      </c>
      <c r="BU541" s="14" t="n">
        <v>0.005</v>
      </c>
      <c r="BV541" s="14" t="n">
        <v>0.102</v>
      </c>
      <c r="BW541" s="14" t="n">
        <v>0.21</v>
      </c>
      <c r="BX541" s="14" t="n">
        <v>0.5</v>
      </c>
      <c r="BY541" s="14" t="n">
        <v>12.729</v>
      </c>
      <c r="BZ541" s="14" t="n">
        <v>0</v>
      </c>
      <c r="CA541" s="14" t="n">
        <v>12.729</v>
      </c>
      <c r="CB541" s="14" t="n">
        <v>0</v>
      </c>
      <c r="CC541" s="14" t="n">
        <v>97.90000000000001</v>
      </c>
      <c r="CD541" s="14" t="n">
        <v>7.95</v>
      </c>
      <c r="CE541" s="14" t="n">
        <v>131.354</v>
      </c>
      <c r="CF541" s="14" t="n">
        <v>277.397</v>
      </c>
      <c r="CG541" s="14" t="n">
        <v>0.21</v>
      </c>
      <c r="CH541" s="14" t="n">
        <v>1</v>
      </c>
      <c r="CI541" s="14" t="n">
        <v>0</v>
      </c>
      <c r="CJ541" s="14" t="n">
        <v>0</v>
      </c>
      <c r="CK541" s="14" t="n">
        <v>0</v>
      </c>
      <c r="CL541" s="14" t="n">
        <v>0</v>
      </c>
      <c r="CM541" s="14" t="n">
        <v>0</v>
      </c>
      <c r="CN541" s="14" t="n">
        <v>0</v>
      </c>
      <c r="CO541" s="14" t="n">
        <v>0</v>
      </c>
      <c r="CP541" s="14" t="n">
        <v>1</v>
      </c>
      <c r="CQ541" s="14" t="n">
        <v>1.294</v>
      </c>
      <c r="CR541" s="14" t="n">
        <v>0</v>
      </c>
      <c r="CS541" s="14" t="n">
        <v>5.158</v>
      </c>
      <c r="CT541" s="14" t="n">
        <v>5.842</v>
      </c>
      <c r="CU541" s="14" t="n">
        <v>31.326</v>
      </c>
    </row>
    <row r="542">
      <c r="A542" s="14" t="inlineStr">
        <is>
          <t>MNE2023</t>
        </is>
      </c>
      <c r="B542" s="14" t="inlineStr">
        <is>
          <t>MNE</t>
        </is>
      </c>
      <c r="C542" s="14" t="inlineStr">
        <is>
          <t>MNE</t>
        </is>
      </c>
      <c r="D542" s="14" t="inlineStr">
        <is>
          <t>Montenegro, Rep. of</t>
        </is>
      </c>
      <c r="E542" s="14" t="n">
        <v>2023</v>
      </c>
      <c r="F542" s="14" t="n">
        <v>0.21</v>
      </c>
      <c r="G542" s="14" t="n">
        <v>1.99</v>
      </c>
      <c r="H542" s="14" t="n">
        <v>0.643</v>
      </c>
      <c r="I542" s="14" t="n">
        <v>2.612</v>
      </c>
      <c r="J542" s="14" t="n">
        <v>4.602</v>
      </c>
      <c r="K542" s="14" t="n">
        <v>0</v>
      </c>
      <c r="L542" s="14" t="n">
        <v>1</v>
      </c>
      <c r="M542" s="14" t="n">
        <v>3.276</v>
      </c>
      <c r="N542" s="14" t="n">
        <v>1.928</v>
      </c>
      <c r="O542" s="14" t="n">
        <v>2.595</v>
      </c>
      <c r="P542" s="14" t="n">
        <v>5.871</v>
      </c>
      <c r="Q542" s="14" t="n">
        <v>0</v>
      </c>
      <c r="R542" s="14" t="n">
        <v>1</v>
      </c>
      <c r="S542" s="14" t="n">
        <v>5.205</v>
      </c>
      <c r="T542" s="14" t="n">
        <v>3.857</v>
      </c>
      <c r="U542" s="14" t="n">
        <v>0.121</v>
      </c>
      <c r="V542" s="14" t="n">
        <v>6.297</v>
      </c>
      <c r="W542" s="14" t="n">
        <v>0.21</v>
      </c>
      <c r="X542" s="14" t="n">
        <v>1</v>
      </c>
      <c r="Y542" s="14" t="n">
        <v>12.908</v>
      </c>
      <c r="Z542" s="14" t="n">
        <v>1.286</v>
      </c>
      <c r="AA542" s="14" t="n">
        <v>1.964</v>
      </c>
      <c r="AB542" s="14" t="n">
        <v>14.872</v>
      </c>
      <c r="AC542" s="14" t="n">
        <v>0</v>
      </c>
      <c r="AD542" s="14" t="n">
        <v>1</v>
      </c>
      <c r="AE542" s="14" t="n">
        <v>14.194</v>
      </c>
      <c r="AF542" s="14" t="n">
        <v>2.571</v>
      </c>
      <c r="AG542" s="14" t="n">
        <v>1.964</v>
      </c>
      <c r="AH542" s="14" t="n">
        <v>16.158</v>
      </c>
      <c r="AI542" s="14" t="n">
        <v>0</v>
      </c>
      <c r="AJ542" s="14" t="n">
        <v>1</v>
      </c>
      <c r="AK542" s="14" t="n">
        <v>21.908</v>
      </c>
      <c r="AL542" s="14" t="n">
        <v>10.285</v>
      </c>
      <c r="AM542" s="14" t="n">
        <v>0.509</v>
      </c>
      <c r="AN542" s="14" t="n">
        <v>26.508</v>
      </c>
      <c r="AO542" s="14" t="n">
        <v>0.21</v>
      </c>
      <c r="AP542" s="14" t="n">
        <v>1</v>
      </c>
      <c r="AQ542" s="14" t="n">
        <v>0.76</v>
      </c>
      <c r="AR542" s="14" t="n">
        <v>0.129</v>
      </c>
      <c r="AS542" s="14" t="n">
        <v>0.613</v>
      </c>
      <c r="AT542" s="14" t="n">
        <v>1.662</v>
      </c>
      <c r="AU542" s="14" t="n">
        <v>0.21</v>
      </c>
      <c r="AV542" s="14" t="n">
        <v>1</v>
      </c>
      <c r="AW542" s="14" t="n">
        <v>0.8110000000000001</v>
      </c>
      <c r="AX542" s="14" t="n">
        <v>0.129</v>
      </c>
      <c r="AY542" s="14" t="n">
        <v>0.507</v>
      </c>
      <c r="AZ542" s="14" t="n">
        <v>1.595</v>
      </c>
      <c r="BA542" s="14" t="n">
        <v>0.21</v>
      </c>
      <c r="BB542" s="14" t="n">
        <v>1</v>
      </c>
      <c r="BC542" s="14" t="n">
        <v>0.535</v>
      </c>
      <c r="BD542" s="14" t="n">
        <v>0.129</v>
      </c>
      <c r="BE542" s="14" t="n">
        <v>0.222</v>
      </c>
      <c r="BF542" s="14" t="n">
        <v>0.896</v>
      </c>
      <c r="BG542" s="14" t="n">
        <v>0.21</v>
      </c>
      <c r="BH542" s="14" t="n">
        <v>1</v>
      </c>
      <c r="BI542" s="14" t="n">
        <v>0.579</v>
      </c>
      <c r="BJ542" s="14" t="n">
        <v>0.129</v>
      </c>
      <c r="BK542" s="14" t="n">
        <v>0.013</v>
      </c>
      <c r="BL542" s="14" t="n">
        <v>0.701</v>
      </c>
      <c r="BM542" s="14" t="n">
        <v>0.21</v>
      </c>
      <c r="BN542" s="14" t="n">
        <v>1</v>
      </c>
      <c r="BO542" s="14" t="n">
        <v>0</v>
      </c>
      <c r="BP542" s="14" t="n">
        <v>0.005</v>
      </c>
      <c r="BQ542" s="14" t="n">
        <v>0.059</v>
      </c>
      <c r="BR542" s="14" t="n">
        <v>0</v>
      </c>
      <c r="BS542" s="14" t="n">
        <v>1</v>
      </c>
      <c r="BT542" s="14" t="n">
        <v>0</v>
      </c>
      <c r="BU542" s="14" t="n">
        <v>-0.005</v>
      </c>
      <c r="BV542" s="14" t="n">
        <v>0.105</v>
      </c>
      <c r="BW542" s="14" t="n">
        <v>0.21</v>
      </c>
      <c r="BX542" s="14" t="n">
        <v>0.5</v>
      </c>
      <c r="BY542" s="14" t="n">
        <v>13.254</v>
      </c>
      <c r="BZ542" s="14" t="n">
        <v>0</v>
      </c>
      <c r="CA542" s="14" t="n">
        <v>13.254</v>
      </c>
      <c r="CB542" s="14" t="n">
        <v>0</v>
      </c>
      <c r="CC542" s="14" t="n">
        <v>83.248</v>
      </c>
      <c r="CD542" s="14" t="n">
        <v>7.95</v>
      </c>
      <c r="CE542" s="14" t="n">
        <v>123.229</v>
      </c>
      <c r="CF542" s="14" t="n">
        <v>249.837</v>
      </c>
      <c r="CG542" s="14" t="n">
        <v>0.21</v>
      </c>
      <c r="CH542" s="14" t="n">
        <v>1</v>
      </c>
      <c r="CI542" s="14" t="n">
        <v>0</v>
      </c>
      <c r="CJ542" s="14" t="n">
        <v>0</v>
      </c>
      <c r="CK542" s="14" t="n">
        <v>0</v>
      </c>
      <c r="CL542" s="14" t="n">
        <v>0</v>
      </c>
      <c r="CM542" s="14" t="n">
        <v>0</v>
      </c>
      <c r="CN542" s="14" t="n">
        <v>0</v>
      </c>
      <c r="CO542" s="14" t="n">
        <v>0</v>
      </c>
      <c r="CP542" s="14" t="n">
        <v>1</v>
      </c>
      <c r="CQ542" s="14" t="n">
        <v>1.348</v>
      </c>
      <c r="CR542" s="14" t="n">
        <v>0</v>
      </c>
      <c r="CS542" s="14" t="n">
        <v>5.37</v>
      </c>
      <c r="CT542" s="14" t="n">
        <v>3.466</v>
      </c>
      <c r="CU542" s="14" t="n">
        <v>11.622</v>
      </c>
    </row>
    <row r="543">
      <c r="A543" s="14" t="inlineStr">
        <is>
          <t>MNE2024</t>
        </is>
      </c>
      <c r="B543" s="14" t="inlineStr">
        <is>
          <t>MNE</t>
        </is>
      </c>
      <c r="C543" s="14" t="inlineStr">
        <is>
          <t>MNE</t>
        </is>
      </c>
      <c r="D543" s="14" t="inlineStr">
        <is>
          <t>Montenegro, Rep. of</t>
        </is>
      </c>
      <c r="E543" s="14" t="n">
        <v>2024</v>
      </c>
      <c r="F543" s="14" t="n">
        <v>0.21</v>
      </c>
      <c r="G543" s="14" t="n">
        <v>2.049</v>
      </c>
      <c r="H543" s="14" t="n">
        <v>0.662</v>
      </c>
      <c r="I543" s="14" t="n">
        <v>2.689</v>
      </c>
      <c r="J543" s="14" t="n">
        <v>4.738</v>
      </c>
      <c r="K543" s="14" t="n">
        <v>0</v>
      </c>
      <c r="L543" s="14" t="n">
        <v>1</v>
      </c>
      <c r="M543" s="14" t="n">
        <v>3.373</v>
      </c>
      <c r="N543" s="14" t="n">
        <v>1.985</v>
      </c>
      <c r="O543" s="14" t="n">
        <v>2.671</v>
      </c>
      <c r="P543" s="14" t="n">
        <v>6.044</v>
      </c>
      <c r="Q543" s="14" t="n">
        <v>0</v>
      </c>
      <c r="R543" s="14" t="n">
        <v>1</v>
      </c>
      <c r="S543" s="14" t="n">
        <v>5.358</v>
      </c>
      <c r="T543" s="14" t="n">
        <v>3.971</v>
      </c>
      <c r="U543" s="14" t="n">
        <v>0.153</v>
      </c>
      <c r="V543" s="14" t="n">
        <v>6.483</v>
      </c>
      <c r="W543" s="14" t="n">
        <v>0.21</v>
      </c>
      <c r="X543" s="14" t="n">
        <v>1</v>
      </c>
      <c r="Y543" s="14" t="n">
        <v>11.492</v>
      </c>
      <c r="Z543" s="14" t="n">
        <v>1.324</v>
      </c>
      <c r="AA543" s="14" t="n">
        <v>1.95</v>
      </c>
      <c r="AB543" s="14" t="n">
        <v>13.442</v>
      </c>
      <c r="AC543" s="14" t="n">
        <v>0</v>
      </c>
      <c r="AD543" s="14" t="n">
        <v>1</v>
      </c>
      <c r="AE543" s="14" t="n">
        <v>12.815</v>
      </c>
      <c r="AF543" s="14" t="n">
        <v>2.647</v>
      </c>
      <c r="AG543" s="14" t="n">
        <v>1.95</v>
      </c>
      <c r="AH543" s="14" t="n">
        <v>14.766</v>
      </c>
      <c r="AI543" s="14" t="n">
        <v>0</v>
      </c>
      <c r="AJ543" s="14" t="n">
        <v>1</v>
      </c>
      <c r="AK543" s="14" t="n">
        <v>20.757</v>
      </c>
      <c r="AL543" s="14" t="n">
        <v>10.589</v>
      </c>
      <c r="AM543" s="14" t="n">
        <v>0.594</v>
      </c>
      <c r="AN543" s="14" t="n">
        <v>25.116</v>
      </c>
      <c r="AO543" s="14" t="n">
        <v>0.21</v>
      </c>
      <c r="AP543" s="14" t="n">
        <v>1</v>
      </c>
      <c r="AQ543" s="14" t="n">
        <v>0.724</v>
      </c>
      <c r="AR543" s="14" t="n">
        <v>0.132</v>
      </c>
      <c r="AS543" s="14" t="n">
        <v>0.625</v>
      </c>
      <c r="AT543" s="14" t="n">
        <v>1.632</v>
      </c>
      <c r="AU543" s="14" t="n">
        <v>0.21</v>
      </c>
      <c r="AV543" s="14" t="n">
        <v>1</v>
      </c>
      <c r="AW543" s="14" t="n">
        <v>0.75</v>
      </c>
      <c r="AX543" s="14" t="n">
        <v>0.132</v>
      </c>
      <c r="AY543" s="14" t="n">
        <v>0.511</v>
      </c>
      <c r="AZ543" s="14" t="n">
        <v>1.526</v>
      </c>
      <c r="BA543" s="14" t="n">
        <v>0.21</v>
      </c>
      <c r="BB543" s="14" t="n">
        <v>1</v>
      </c>
      <c r="BC543" s="14" t="n">
        <v>0.513</v>
      </c>
      <c r="BD543" s="14" t="n">
        <v>0.132</v>
      </c>
      <c r="BE543" s="14" t="n">
        <v>0.239</v>
      </c>
      <c r="BF543" s="14" t="n">
        <v>0.884</v>
      </c>
      <c r="BG543" s="14" t="n">
        <v>0.21</v>
      </c>
      <c r="BH543" s="14" t="n">
        <v>1</v>
      </c>
      <c r="BI543" s="14" t="n">
        <v>0.591</v>
      </c>
      <c r="BJ543" s="14" t="n">
        <v>0.132</v>
      </c>
      <c r="BK543" s="14" t="n">
        <v>0.017</v>
      </c>
      <c r="BL543" s="14" t="n">
        <v>0.716</v>
      </c>
      <c r="BM543" s="14" t="n">
        <v>0.21</v>
      </c>
      <c r="BN543" s="14" t="n">
        <v>1</v>
      </c>
      <c r="BO543" s="14" t="n">
        <v>0</v>
      </c>
      <c r="BP543" s="14" t="n">
        <v>0.005</v>
      </c>
      <c r="BQ543" s="14" t="n">
        <v>0.055</v>
      </c>
      <c r="BR543" s="14" t="n">
        <v>0</v>
      </c>
      <c r="BS543" s="14" t="n">
        <v>1</v>
      </c>
      <c r="BT543" s="14" t="n">
        <v>0</v>
      </c>
      <c r="BU543" s="14" t="n">
        <v>-0.008999999999999999</v>
      </c>
      <c r="BV543" s="14" t="n">
        <v>0.107</v>
      </c>
      <c r="BW543" s="14" t="n">
        <v>0.21</v>
      </c>
      <c r="BX543" s="14" t="n">
        <v>0.5</v>
      </c>
      <c r="BY543" s="14" t="n">
        <v>13.646</v>
      </c>
      <c r="BZ543" s="14" t="n">
        <v>0</v>
      </c>
      <c r="CA543" s="14" t="n">
        <v>13.646</v>
      </c>
      <c r="CB543" s="14" t="n">
        <v>0</v>
      </c>
      <c r="CC543" s="14" t="n">
        <v>82.58799999999999</v>
      </c>
      <c r="CD543" s="14" t="n">
        <v>7.95</v>
      </c>
      <c r="CE543" s="14" t="n">
        <v>112.451</v>
      </c>
      <c r="CF543" s="14" t="n">
        <v>235.997</v>
      </c>
      <c r="CG543" s="14" t="n">
        <v>0.21</v>
      </c>
      <c r="CH543" s="14" t="n">
        <v>1</v>
      </c>
      <c r="CI543" s="14" t="n">
        <v>0</v>
      </c>
      <c r="CJ543" s="14" t="n">
        <v>0</v>
      </c>
      <c r="CK543" s="14" t="n">
        <v>0</v>
      </c>
      <c r="CL543" s="14" t="n">
        <v>0</v>
      </c>
      <c r="CM543" s="14" t="n">
        <v>0</v>
      </c>
      <c r="CN543" s="14" t="n">
        <v>0</v>
      </c>
      <c r="CO543" s="14" t="n">
        <v>0</v>
      </c>
      <c r="CP543" s="14" t="n">
        <v>1</v>
      </c>
      <c r="CQ543" s="14" t="n">
        <v>1.387</v>
      </c>
      <c r="CR543" s="14" t="n">
        <v>0</v>
      </c>
      <c r="CS543" s="14" t="n">
        <v>5.529</v>
      </c>
      <c r="CT543" s="14" t="n">
        <v>3.027</v>
      </c>
      <c r="CU543" s="14" t="n">
        <v>10.168</v>
      </c>
    </row>
    <row r="544">
      <c r="A544" s="14" t="inlineStr">
        <is>
          <t>MSR2021</t>
        </is>
      </c>
      <c r="B544" s="14" t="inlineStr">
        <is>
          <t>MSR</t>
        </is>
      </c>
      <c r="C544" s="14" t="inlineStr">
        <is>
          <t>MSR</t>
        </is>
      </c>
      <c r="D544" s="14" t="inlineStr">
        <is>
          <t>Montserrat</t>
        </is>
      </c>
      <c r="E544" s="14" t="n">
        <v>2021</v>
      </c>
      <c r="F544" s="14" t="n">
        <v>0</v>
      </c>
      <c r="G544" s="14" t="n">
        <v>5.897</v>
      </c>
      <c r="H544" s="14" t="n">
        <v>1.143</v>
      </c>
      <c r="I544" s="14" t="n">
        <v>0</v>
      </c>
      <c r="J544" s="14" t="n">
        <v>5.897</v>
      </c>
      <c r="K544" s="14" t="n">
        <v>0</v>
      </c>
      <c r="L544" s="14" t="n">
        <v>1</v>
      </c>
      <c r="M544" s="14" t="n">
        <v>7.964</v>
      </c>
      <c r="N544" s="14" t="n">
        <v>3.43</v>
      </c>
      <c r="O544" s="14" t="n">
        <v>0</v>
      </c>
      <c r="P544" s="14" t="n">
        <v>7.964</v>
      </c>
      <c r="Q544" s="14" t="n">
        <v>0</v>
      </c>
      <c r="R544" s="14" t="n">
        <v>1</v>
      </c>
      <c r="S544" s="14" t="n">
        <v>11.613</v>
      </c>
      <c r="T544" s="14" t="n">
        <v>6.86</v>
      </c>
      <c r="U544" s="14" t="n">
        <v>0</v>
      </c>
      <c r="V544" s="14" t="n">
        <v>11.613</v>
      </c>
      <c r="W544" s="14" t="n">
        <v>0</v>
      </c>
      <c r="X544" s="14" t="n">
        <v>1</v>
      </c>
      <c r="Y544" s="14" t="n">
        <v>5.849</v>
      </c>
      <c r="Z544" s="14" t="n">
        <v>0.787</v>
      </c>
      <c r="AA544" s="14" t="n">
        <v>0</v>
      </c>
      <c r="AB544" s="14" t="n">
        <v>5.849</v>
      </c>
      <c r="AC544" s="14" t="n">
        <v>0</v>
      </c>
      <c r="AD544" s="14" t="n">
        <v>1</v>
      </c>
      <c r="AE544" s="14" t="n">
        <v>6.992</v>
      </c>
      <c r="AF544" s="14" t="n">
        <v>1.637</v>
      </c>
      <c r="AG544" s="14" t="n">
        <v>0</v>
      </c>
      <c r="AH544" s="14" t="n">
        <v>6.992</v>
      </c>
      <c r="AI544" s="14" t="n">
        <v>0</v>
      </c>
      <c r="AJ544" s="14" t="n">
        <v>1</v>
      </c>
      <c r="AK544" s="14" t="n">
        <v>13.852</v>
      </c>
      <c r="AL544" s="14" t="n">
        <v>7.443</v>
      </c>
      <c r="AM544" s="14" t="n">
        <v>0</v>
      </c>
      <c r="AN544" s="14" t="n">
        <v>13.852</v>
      </c>
      <c r="AO544" s="14" t="n">
        <v>0</v>
      </c>
      <c r="AP544" s="14" t="n">
        <v>1</v>
      </c>
      <c r="AQ544" s="14" t="n">
        <v>0.649</v>
      </c>
      <c r="AR544" s="14" t="n">
        <v>0.114</v>
      </c>
      <c r="AS544" s="14" t="n">
        <v>0.896</v>
      </c>
      <c r="AT544" s="14" t="n">
        <v>1.545</v>
      </c>
      <c r="AU544" s="14" t="n">
        <v>0</v>
      </c>
      <c r="AV544" s="14" t="n">
        <v>1</v>
      </c>
      <c r="AW544" s="14" t="n">
        <v>0.577</v>
      </c>
      <c r="AX544" s="14" t="n">
        <v>0.114</v>
      </c>
      <c r="AY544" s="14" t="n">
        <v>0.6870000000000001</v>
      </c>
      <c r="AZ544" s="14" t="n">
        <v>1.264</v>
      </c>
      <c r="BA544" s="14" t="n">
        <v>0</v>
      </c>
      <c r="BB544" s="14" t="n">
        <v>1</v>
      </c>
      <c r="BC544" s="14" t="n">
        <v>0.458</v>
      </c>
      <c r="BD544" s="14" t="n">
        <v>0.114</v>
      </c>
      <c r="BE544" s="14" t="n">
        <v>0.504</v>
      </c>
      <c r="BF544" s="14" t="n">
        <v>0.962</v>
      </c>
      <c r="BG544" s="14" t="n">
        <v>0</v>
      </c>
      <c r="BH544" s="14" t="n">
        <v>1</v>
      </c>
      <c r="BI544" s="14" t="n">
        <v>0.491</v>
      </c>
      <c r="BJ544" s="14" t="n">
        <v>0.114</v>
      </c>
      <c r="BK544" s="14" t="n">
        <v>0</v>
      </c>
      <c r="BL544" s="14" t="n">
        <v>0.491</v>
      </c>
      <c r="BM544" s="14" t="n">
        <v>0</v>
      </c>
      <c r="BN544" s="14" t="n">
        <v>1</v>
      </c>
      <c r="BO544" s="14" t="n">
        <v>0</v>
      </c>
      <c r="BP544" s="14" t="n">
        <v>0</v>
      </c>
      <c r="BQ544" s="14" t="n">
        <v>0</v>
      </c>
      <c r="BR544" s="14" t="n">
        <v>0</v>
      </c>
      <c r="BS544" s="14" t="n">
        <v>1</v>
      </c>
      <c r="BT544" s="14" t="n">
        <v>0</v>
      </c>
      <c r="BU544" s="14" t="n">
        <v>0</v>
      </c>
      <c r="BV544" s="14" t="n">
        <v>0</v>
      </c>
      <c r="BW544" s="14" t="n">
        <v>0</v>
      </c>
      <c r="BX544" s="14" t="n">
        <v>1</v>
      </c>
      <c r="BY544" s="14" t="n">
        <v>11.787</v>
      </c>
      <c r="BZ544" s="14" t="n">
        <v>0</v>
      </c>
      <c r="CA544" s="14" t="n">
        <v>11.787</v>
      </c>
      <c r="CB544" s="14" t="n">
        <v>0</v>
      </c>
      <c r="CC544" s="14" t="n">
        <v>78.125</v>
      </c>
      <c r="CD544" s="14" t="n">
        <v>7.95</v>
      </c>
      <c r="CE544" s="14" t="n">
        <v>0</v>
      </c>
      <c r="CF544" s="14" t="n">
        <v>78.125</v>
      </c>
      <c r="CG544" s="14" t="n">
        <v>0</v>
      </c>
      <c r="CH544" s="14" t="n">
        <v>1</v>
      </c>
      <c r="CI544" s="14" t="n">
        <v>0</v>
      </c>
      <c r="CJ544" s="14" t="n">
        <v>0</v>
      </c>
      <c r="CK544" s="14" t="n">
        <v>0</v>
      </c>
      <c r="CL544" s="14" t="n">
        <v>0</v>
      </c>
      <c r="CM544" s="14" t="n">
        <v>0</v>
      </c>
      <c r="CN544" s="14" t="n">
        <v>0</v>
      </c>
      <c r="CO544" s="14" t="n">
        <v>0</v>
      </c>
      <c r="CP544" s="14" t="n">
        <v>0</v>
      </c>
      <c r="CQ544" s="14" t="n">
        <v>1.198</v>
      </c>
      <c r="CR544" s="14" t="n">
        <v>0</v>
      </c>
      <c r="CS544" s="14" t="n">
        <v>4.776</v>
      </c>
      <c r="CT544" s="14" t="n">
        <v>4.753</v>
      </c>
      <c r="CU544" s="14" t="n">
        <v>15.983</v>
      </c>
    </row>
    <row r="545">
      <c r="A545" s="14" t="inlineStr">
        <is>
          <t>MSR2022</t>
        </is>
      </c>
      <c r="B545" s="14" t="inlineStr">
        <is>
          <t>MSR</t>
        </is>
      </c>
      <c r="C545" s="14" t="inlineStr">
        <is>
          <t>MSR</t>
        </is>
      </c>
      <c r="D545" s="14" t="inlineStr">
        <is>
          <t>Montserrat</t>
        </is>
      </c>
      <c r="E545" s="14" t="n">
        <v>2022</v>
      </c>
      <c r="F545" s="14" t="n">
        <v>0</v>
      </c>
      <c r="G545" s="14" t="n">
        <v>11.72</v>
      </c>
      <c r="H545" s="14" t="n">
        <v>1.235</v>
      </c>
      <c r="I545" s="14" t="n">
        <v>0</v>
      </c>
      <c r="J545" s="14" t="n">
        <v>11.72</v>
      </c>
      <c r="K545" s="14" t="n">
        <v>0</v>
      </c>
      <c r="L545" s="14" t="n">
        <v>1</v>
      </c>
      <c r="M545" s="14" t="n">
        <v>9.782999999999999</v>
      </c>
      <c r="N545" s="14" t="n">
        <v>3.704</v>
      </c>
      <c r="O545" s="14" t="n">
        <v>0</v>
      </c>
      <c r="P545" s="14" t="n">
        <v>9.782999999999999</v>
      </c>
      <c r="Q545" s="14" t="n">
        <v>0</v>
      </c>
      <c r="R545" s="14" t="n">
        <v>1</v>
      </c>
      <c r="S545" s="14" t="n">
        <v>17.893</v>
      </c>
      <c r="T545" s="14" t="n">
        <v>7.408</v>
      </c>
      <c r="U545" s="14" t="n">
        <v>0</v>
      </c>
      <c r="V545" s="14" t="n">
        <v>17.893</v>
      </c>
      <c r="W545" s="14" t="n">
        <v>0</v>
      </c>
      <c r="X545" s="14" t="n">
        <v>1</v>
      </c>
      <c r="Y545" s="14" t="n">
        <v>6.316</v>
      </c>
      <c r="Z545" s="14" t="n">
        <v>0.85</v>
      </c>
      <c r="AA545" s="14" t="n">
        <v>0</v>
      </c>
      <c r="AB545" s="14" t="n">
        <v>6.316</v>
      </c>
      <c r="AC545" s="14" t="n">
        <v>0</v>
      </c>
      <c r="AD545" s="14" t="n">
        <v>1</v>
      </c>
      <c r="AE545" s="14" t="n">
        <v>7.551</v>
      </c>
      <c r="AF545" s="14" t="n">
        <v>1.768</v>
      </c>
      <c r="AG545" s="14" t="n">
        <v>0</v>
      </c>
      <c r="AH545" s="14" t="n">
        <v>7.551</v>
      </c>
      <c r="AI545" s="14" t="n">
        <v>0</v>
      </c>
      <c r="AJ545" s="14" t="n">
        <v>1</v>
      </c>
      <c r="AK545" s="14" t="n">
        <v>14.959</v>
      </c>
      <c r="AL545" s="14" t="n">
        <v>8.038</v>
      </c>
      <c r="AM545" s="14" t="n">
        <v>0</v>
      </c>
      <c r="AN545" s="14" t="n">
        <v>14.959</v>
      </c>
      <c r="AO545" s="14" t="n">
        <v>0</v>
      </c>
      <c r="AP545" s="14" t="n">
        <v>1</v>
      </c>
      <c r="AQ545" s="14" t="n">
        <v>0.896</v>
      </c>
      <c r="AR545" s="14" t="n">
        <v>0.123</v>
      </c>
      <c r="AS545" s="14" t="n">
        <v>0.968</v>
      </c>
      <c r="AT545" s="14" t="n">
        <v>1.864</v>
      </c>
      <c r="AU545" s="14" t="n">
        <v>0</v>
      </c>
      <c r="AV545" s="14" t="n">
        <v>1</v>
      </c>
      <c r="AW545" s="14" t="n">
        <v>0.89</v>
      </c>
      <c r="AX545" s="14" t="n">
        <v>0.123</v>
      </c>
      <c r="AY545" s="14" t="n">
        <v>0.742</v>
      </c>
      <c r="AZ545" s="14" t="n">
        <v>1.632</v>
      </c>
      <c r="BA545" s="14" t="n">
        <v>0</v>
      </c>
      <c r="BB545" s="14" t="n">
        <v>1</v>
      </c>
      <c r="BC545" s="14" t="n">
        <v>0.62</v>
      </c>
      <c r="BD545" s="14" t="n">
        <v>0.123</v>
      </c>
      <c r="BE545" s="14" t="n">
        <v>0.514</v>
      </c>
      <c r="BF545" s="14" t="n">
        <v>1.134</v>
      </c>
      <c r="BG545" s="14" t="n">
        <v>0</v>
      </c>
      <c r="BH545" s="14" t="n">
        <v>1</v>
      </c>
      <c r="BI545" s="14" t="n">
        <v>0.608</v>
      </c>
      <c r="BJ545" s="14" t="n">
        <v>0.123</v>
      </c>
      <c r="BK545" s="14" t="n">
        <v>0</v>
      </c>
      <c r="BL545" s="14" t="n">
        <v>0.608</v>
      </c>
      <c r="BM545" s="14" t="n">
        <v>0</v>
      </c>
      <c r="BN545" s="14" t="n">
        <v>1</v>
      </c>
      <c r="BO545" s="14" t="n">
        <v>0</v>
      </c>
      <c r="BP545" s="14" t="n">
        <v>0</v>
      </c>
      <c r="BQ545" s="14" t="n">
        <v>0</v>
      </c>
      <c r="BR545" s="14" t="n">
        <v>0</v>
      </c>
      <c r="BS545" s="14" t="n">
        <v>1</v>
      </c>
      <c r="BT545" s="14" t="n">
        <v>0</v>
      </c>
      <c r="BU545" s="14" t="n">
        <v>0</v>
      </c>
      <c r="BV545" s="14" t="n">
        <v>0</v>
      </c>
      <c r="BW545" s="14" t="n">
        <v>0</v>
      </c>
      <c r="BX545" s="14" t="n">
        <v>1</v>
      </c>
      <c r="BY545" s="14" t="n">
        <v>12.729</v>
      </c>
      <c r="BZ545" s="14" t="n">
        <v>0</v>
      </c>
      <c r="CA545" s="14" t="n">
        <v>12.729</v>
      </c>
      <c r="CB545" s="14" t="n">
        <v>0</v>
      </c>
      <c r="CC545" s="14" t="n">
        <v>97.90000000000001</v>
      </c>
      <c r="CD545" s="14" t="n">
        <v>7.95</v>
      </c>
      <c r="CE545" s="14" t="n">
        <v>0</v>
      </c>
      <c r="CF545" s="14" t="n">
        <v>97.90000000000001</v>
      </c>
      <c r="CG545" s="14" t="n">
        <v>0</v>
      </c>
      <c r="CH545" s="14" t="n">
        <v>1</v>
      </c>
      <c r="CI545" s="14" t="n">
        <v>0</v>
      </c>
      <c r="CJ545" s="14" t="n">
        <v>0</v>
      </c>
      <c r="CK545" s="14" t="n">
        <v>0</v>
      </c>
      <c r="CL545" s="14" t="n">
        <v>0</v>
      </c>
      <c r="CM545" s="14" t="n">
        <v>0</v>
      </c>
      <c r="CN545" s="14" t="n">
        <v>0</v>
      </c>
      <c r="CO545" s="14" t="n">
        <v>0</v>
      </c>
      <c r="CP545" s="14" t="n">
        <v>0</v>
      </c>
      <c r="CQ545" s="14" t="n">
        <v>1.294</v>
      </c>
      <c r="CR545" s="14" t="n">
        <v>0</v>
      </c>
      <c r="CS545" s="14" t="n">
        <v>5.158</v>
      </c>
      <c r="CT545" s="14" t="n">
        <v>10.485</v>
      </c>
      <c r="CU545" s="14" t="n">
        <v>29.494</v>
      </c>
    </row>
    <row r="546">
      <c r="A546" s="14" t="inlineStr">
        <is>
          <t>MSR2023</t>
        </is>
      </c>
      <c r="B546" s="14" t="inlineStr">
        <is>
          <t>MSR</t>
        </is>
      </c>
      <c r="C546" s="14" t="inlineStr">
        <is>
          <t>MSR</t>
        </is>
      </c>
      <c r="D546" s="14" t="inlineStr">
        <is>
          <t>Montserrat</t>
        </is>
      </c>
      <c r="E546" s="14" t="n">
        <v>2023</v>
      </c>
      <c r="F546" s="14" t="n">
        <v>0</v>
      </c>
      <c r="G546" s="14" t="n">
        <v>6.147</v>
      </c>
      <c r="H546" s="14" t="n">
        <v>1.286</v>
      </c>
      <c r="I546" s="14" t="n">
        <v>0</v>
      </c>
      <c r="J546" s="14" t="n">
        <v>6.147</v>
      </c>
      <c r="K546" s="14" t="n">
        <v>0</v>
      </c>
      <c r="L546" s="14" t="n">
        <v>1</v>
      </c>
      <c r="M546" s="14" t="n">
        <v>7.886</v>
      </c>
      <c r="N546" s="14" t="n">
        <v>3.857</v>
      </c>
      <c r="O546" s="14" t="n">
        <v>0</v>
      </c>
      <c r="P546" s="14" t="n">
        <v>7.886</v>
      </c>
      <c r="Q546" s="14" t="n">
        <v>0</v>
      </c>
      <c r="R546" s="14" t="n">
        <v>1</v>
      </c>
      <c r="S546" s="14" t="n">
        <v>12.575</v>
      </c>
      <c r="T546" s="14" t="n">
        <v>7.714</v>
      </c>
      <c r="U546" s="14" t="n">
        <v>0</v>
      </c>
      <c r="V546" s="14" t="n">
        <v>12.575</v>
      </c>
      <c r="W546" s="14" t="n">
        <v>0</v>
      </c>
      <c r="X546" s="14" t="n">
        <v>1</v>
      </c>
      <c r="Y546" s="14" t="n">
        <v>6.577</v>
      </c>
      <c r="Z546" s="14" t="n">
        <v>0.885</v>
      </c>
      <c r="AA546" s="14" t="n">
        <v>0</v>
      </c>
      <c r="AB546" s="14" t="n">
        <v>6.577</v>
      </c>
      <c r="AC546" s="14" t="n">
        <v>0</v>
      </c>
      <c r="AD546" s="14" t="n">
        <v>1</v>
      </c>
      <c r="AE546" s="14" t="n">
        <v>7.862</v>
      </c>
      <c r="AF546" s="14" t="n">
        <v>1.841</v>
      </c>
      <c r="AG546" s="14" t="n">
        <v>0</v>
      </c>
      <c r="AH546" s="14" t="n">
        <v>7.862</v>
      </c>
      <c r="AI546" s="14" t="n">
        <v>0</v>
      </c>
      <c r="AJ546" s="14" t="n">
        <v>1</v>
      </c>
      <c r="AK546" s="14" t="n">
        <v>15.576</v>
      </c>
      <c r="AL546" s="14" t="n">
        <v>8.369999999999999</v>
      </c>
      <c r="AM546" s="14" t="n">
        <v>0</v>
      </c>
      <c r="AN546" s="14" t="n">
        <v>15.576</v>
      </c>
      <c r="AO546" s="14" t="n">
        <v>0</v>
      </c>
      <c r="AP546" s="14" t="n">
        <v>1</v>
      </c>
      <c r="AQ546" s="14" t="n">
        <v>0.791</v>
      </c>
      <c r="AR546" s="14" t="n">
        <v>0.129</v>
      </c>
      <c r="AS546" s="14" t="n">
        <v>1.007</v>
      </c>
      <c r="AT546" s="14" t="n">
        <v>1.798</v>
      </c>
      <c r="AU546" s="14" t="n">
        <v>0</v>
      </c>
      <c r="AV546" s="14" t="n">
        <v>1</v>
      </c>
      <c r="AW546" s="14" t="n">
        <v>0.618</v>
      </c>
      <c r="AX546" s="14" t="n">
        <v>0.129</v>
      </c>
      <c r="AY546" s="14" t="n">
        <v>0.773</v>
      </c>
      <c r="AZ546" s="14" t="n">
        <v>1.391</v>
      </c>
      <c r="BA546" s="14" t="n">
        <v>0</v>
      </c>
      <c r="BB546" s="14" t="n">
        <v>1</v>
      </c>
      <c r="BC546" s="14" t="n">
        <v>0.554</v>
      </c>
      <c r="BD546" s="14" t="n">
        <v>0.129</v>
      </c>
      <c r="BE546" s="14" t="n">
        <v>0.5570000000000001</v>
      </c>
      <c r="BF546" s="14" t="n">
        <v>1.112</v>
      </c>
      <c r="BG546" s="14" t="n">
        <v>0</v>
      </c>
      <c r="BH546" s="14" t="n">
        <v>1</v>
      </c>
      <c r="BI546" s="14" t="n">
        <v>0.5570000000000001</v>
      </c>
      <c r="BJ546" s="14" t="n">
        <v>0.129</v>
      </c>
      <c r="BK546" s="14" t="n">
        <v>0</v>
      </c>
      <c r="BL546" s="14" t="n">
        <v>0.5570000000000001</v>
      </c>
      <c r="BM546" s="14" t="n">
        <v>0</v>
      </c>
      <c r="BN546" s="14" t="n">
        <v>1</v>
      </c>
      <c r="BO546" s="14" t="n">
        <v>0</v>
      </c>
      <c r="BP546" s="14" t="n">
        <v>0</v>
      </c>
      <c r="BQ546" s="14" t="n">
        <v>0</v>
      </c>
      <c r="BR546" s="14" t="n">
        <v>0</v>
      </c>
      <c r="BS546" s="14" t="n">
        <v>1</v>
      </c>
      <c r="BT546" s="14" t="n">
        <v>0</v>
      </c>
      <c r="BU546" s="14" t="n">
        <v>0</v>
      </c>
      <c r="BV546" s="14" t="n">
        <v>0</v>
      </c>
      <c r="BW546" s="14" t="n">
        <v>0</v>
      </c>
      <c r="BX546" s="14" t="n">
        <v>1</v>
      </c>
      <c r="BY546" s="14" t="n">
        <v>13.254</v>
      </c>
      <c r="BZ546" s="14" t="n">
        <v>0</v>
      </c>
      <c r="CA546" s="14" t="n">
        <v>13.254</v>
      </c>
      <c r="CB546" s="14" t="n">
        <v>0</v>
      </c>
      <c r="CC546" s="14" t="n">
        <v>83.248</v>
      </c>
      <c r="CD546" s="14" t="n">
        <v>7.95</v>
      </c>
      <c r="CE546" s="14" t="n">
        <v>0</v>
      </c>
      <c r="CF546" s="14" t="n">
        <v>83.248</v>
      </c>
      <c r="CG546" s="14" t="n">
        <v>0</v>
      </c>
      <c r="CH546" s="14" t="n">
        <v>1</v>
      </c>
      <c r="CI546" s="14" t="n">
        <v>0</v>
      </c>
      <c r="CJ546" s="14" t="n">
        <v>0</v>
      </c>
      <c r="CK546" s="14" t="n">
        <v>0</v>
      </c>
      <c r="CL546" s="14" t="n">
        <v>0</v>
      </c>
      <c r="CM546" s="14" t="n">
        <v>0</v>
      </c>
      <c r="CN546" s="14" t="n">
        <v>0</v>
      </c>
      <c r="CO546" s="14" t="n">
        <v>0</v>
      </c>
      <c r="CP546" s="14" t="n">
        <v>0</v>
      </c>
      <c r="CQ546" s="14" t="n">
        <v>1.348</v>
      </c>
      <c r="CR546" s="14" t="n">
        <v>0</v>
      </c>
      <c r="CS546" s="14" t="n">
        <v>5.37</v>
      </c>
      <c r="CT546" s="14" t="n">
        <v>4.861</v>
      </c>
      <c r="CU546" s="14" t="n">
        <v>11.192</v>
      </c>
    </row>
    <row r="547">
      <c r="A547" s="14" t="inlineStr">
        <is>
          <t>MSR2024</t>
        </is>
      </c>
      <c r="B547" s="14" t="inlineStr">
        <is>
          <t>MSR</t>
        </is>
      </c>
      <c r="C547" s="14" t="inlineStr">
        <is>
          <t>MSR</t>
        </is>
      </c>
      <c r="D547" s="14" t="inlineStr">
        <is>
          <t>Montserrat</t>
        </is>
      </c>
      <c r="E547" s="14" t="n">
        <v>2024</v>
      </c>
      <c r="F547" s="14" t="n">
        <v>0</v>
      </c>
      <c r="G547" s="14" t="n">
        <v>5.575</v>
      </c>
      <c r="H547" s="14" t="n">
        <v>1.324</v>
      </c>
      <c r="I547" s="14" t="n">
        <v>0</v>
      </c>
      <c r="J547" s="14" t="n">
        <v>5.575</v>
      </c>
      <c r="K547" s="14" t="n">
        <v>0</v>
      </c>
      <c r="L547" s="14" t="n">
        <v>1</v>
      </c>
      <c r="M547" s="14" t="n">
        <v>7.124</v>
      </c>
      <c r="N547" s="14" t="n">
        <v>3.971</v>
      </c>
      <c r="O547" s="14" t="n">
        <v>0</v>
      </c>
      <c r="P547" s="14" t="n">
        <v>7.124</v>
      </c>
      <c r="Q547" s="14" t="n">
        <v>0</v>
      </c>
      <c r="R547" s="14" t="n">
        <v>1</v>
      </c>
      <c r="S547" s="14" t="n">
        <v>12.193</v>
      </c>
      <c r="T547" s="14" t="n">
        <v>7.942</v>
      </c>
      <c r="U547" s="14" t="n">
        <v>0</v>
      </c>
      <c r="V547" s="14" t="n">
        <v>12.193</v>
      </c>
      <c r="W547" s="14" t="n">
        <v>0</v>
      </c>
      <c r="X547" s="14" t="n">
        <v>1</v>
      </c>
      <c r="Y547" s="14" t="n">
        <v>6.771</v>
      </c>
      <c r="Z547" s="14" t="n">
        <v>0.911</v>
      </c>
      <c r="AA547" s="14" t="n">
        <v>0</v>
      </c>
      <c r="AB547" s="14" t="n">
        <v>6.771</v>
      </c>
      <c r="AC547" s="14" t="n">
        <v>0</v>
      </c>
      <c r="AD547" s="14" t="n">
        <v>1</v>
      </c>
      <c r="AE547" s="14" t="n">
        <v>8.095000000000001</v>
      </c>
      <c r="AF547" s="14" t="n">
        <v>1.896</v>
      </c>
      <c r="AG547" s="14" t="n">
        <v>0</v>
      </c>
      <c r="AH547" s="14" t="n">
        <v>8.095000000000001</v>
      </c>
      <c r="AI547" s="14" t="n">
        <v>0</v>
      </c>
      <c r="AJ547" s="14" t="n">
        <v>1</v>
      </c>
      <c r="AK547" s="14" t="n">
        <v>16.036</v>
      </c>
      <c r="AL547" s="14" t="n">
        <v>8.617000000000001</v>
      </c>
      <c r="AM547" s="14" t="n">
        <v>0</v>
      </c>
      <c r="AN547" s="14" t="n">
        <v>16.036</v>
      </c>
      <c r="AO547" s="14" t="n">
        <v>0</v>
      </c>
      <c r="AP547" s="14" t="n">
        <v>1</v>
      </c>
      <c r="AQ547" s="14" t="n">
        <v>0.756</v>
      </c>
      <c r="AR547" s="14" t="n">
        <v>0.132</v>
      </c>
      <c r="AS547" s="14" t="n">
        <v>1.037</v>
      </c>
      <c r="AT547" s="14" t="n">
        <v>1.793</v>
      </c>
      <c r="AU547" s="14" t="n">
        <v>0</v>
      </c>
      <c r="AV547" s="14" t="n">
        <v>1</v>
      </c>
      <c r="AW547" s="14" t="n">
        <v>0.655</v>
      </c>
      <c r="AX547" s="14" t="n">
        <v>0.132</v>
      </c>
      <c r="AY547" s="14" t="n">
        <v>0.796</v>
      </c>
      <c r="AZ547" s="14" t="n">
        <v>1.451</v>
      </c>
      <c r="BA547" s="14" t="n">
        <v>0</v>
      </c>
      <c r="BB547" s="14" t="n">
        <v>1</v>
      </c>
      <c r="BC547" s="14" t="n">
        <v>0.534</v>
      </c>
      <c r="BD547" s="14" t="n">
        <v>0.132</v>
      </c>
      <c r="BE547" s="14" t="n">
        <v>0.583</v>
      </c>
      <c r="BF547" s="14" t="n">
        <v>1.116</v>
      </c>
      <c r="BG547" s="14" t="n">
        <v>0</v>
      </c>
      <c r="BH547" s="14" t="n">
        <v>1</v>
      </c>
      <c r="BI547" s="14" t="n">
        <v>0.5679999999999999</v>
      </c>
      <c r="BJ547" s="14" t="n">
        <v>0.132</v>
      </c>
      <c r="BK547" s="14" t="n">
        <v>0</v>
      </c>
      <c r="BL547" s="14" t="n">
        <v>0.5679999999999999</v>
      </c>
      <c r="BM547" s="14" t="n">
        <v>0</v>
      </c>
      <c r="BN547" s="14" t="n">
        <v>1</v>
      </c>
      <c r="BO547" s="14" t="n">
        <v>0</v>
      </c>
      <c r="BP547" s="14" t="n">
        <v>0</v>
      </c>
      <c r="BQ547" s="14" t="n">
        <v>0</v>
      </c>
      <c r="BR547" s="14" t="n">
        <v>0</v>
      </c>
      <c r="BS547" s="14" t="n">
        <v>1</v>
      </c>
      <c r="BT547" s="14" t="n">
        <v>0</v>
      </c>
      <c r="BU547" s="14" t="n">
        <v>0</v>
      </c>
      <c r="BV547" s="14" t="n">
        <v>0</v>
      </c>
      <c r="BW547" s="14" t="n">
        <v>0</v>
      </c>
      <c r="BX547" s="14" t="n">
        <v>1</v>
      </c>
      <c r="BY547" s="14" t="n">
        <v>13.646</v>
      </c>
      <c r="BZ547" s="14" t="n">
        <v>0</v>
      </c>
      <c r="CA547" s="14" t="n">
        <v>13.646</v>
      </c>
      <c r="CB547" s="14" t="n">
        <v>0</v>
      </c>
      <c r="CC547" s="14" t="n">
        <v>82.58799999999999</v>
      </c>
      <c r="CD547" s="14" t="n">
        <v>7.95</v>
      </c>
      <c r="CE547" s="14" t="n">
        <v>0</v>
      </c>
      <c r="CF547" s="14" t="n">
        <v>82.58799999999999</v>
      </c>
      <c r="CG547" s="14" t="n">
        <v>0</v>
      </c>
      <c r="CH547" s="14" t="n">
        <v>1</v>
      </c>
      <c r="CI547" s="14" t="n">
        <v>0</v>
      </c>
      <c r="CJ547" s="14" t="n">
        <v>0</v>
      </c>
      <c r="CK547" s="14" t="n">
        <v>0</v>
      </c>
      <c r="CL547" s="14" t="n">
        <v>0</v>
      </c>
      <c r="CM547" s="14" t="n">
        <v>0</v>
      </c>
      <c r="CN547" s="14" t="n">
        <v>0</v>
      </c>
      <c r="CO547" s="14" t="n">
        <v>0</v>
      </c>
      <c r="CP547" s="14" t="n">
        <v>0</v>
      </c>
      <c r="CQ547" s="14" t="n">
        <v>1.387</v>
      </c>
      <c r="CR547" s="14" t="n">
        <v>0</v>
      </c>
      <c r="CS547" s="14" t="n">
        <v>5.529</v>
      </c>
      <c r="CT547" s="14" t="n">
        <v>4.251</v>
      </c>
      <c r="CU547" s="14" t="n">
        <v>10.123</v>
      </c>
    </row>
    <row r="548">
      <c r="A548" s="14" t="inlineStr">
        <is>
          <t>MAR2021</t>
        </is>
      </c>
      <c r="B548" s="14" t="inlineStr">
        <is>
          <t>MAR</t>
        </is>
      </c>
      <c r="C548" s="14" t="inlineStr">
        <is>
          <t>MAR</t>
        </is>
      </c>
      <c r="D548" s="14" t="inlineStr">
        <is>
          <t>Morocco</t>
        </is>
      </c>
      <c r="E548" s="14" t="n">
        <v>2021</v>
      </c>
      <c r="F548" s="14" t="n">
        <v>0.2</v>
      </c>
      <c r="G548" s="14" t="n">
        <v>7.191</v>
      </c>
      <c r="H548" s="14" t="n">
        <v>1.573</v>
      </c>
      <c r="I548" s="14" t="n">
        <v>0.119</v>
      </c>
      <c r="J548" s="14" t="n">
        <v>7.31</v>
      </c>
      <c r="K548" s="14" t="n">
        <v>0</v>
      </c>
      <c r="L548" s="14" t="n">
        <v>1</v>
      </c>
      <c r="M548" s="14" t="n">
        <v>7.447</v>
      </c>
      <c r="N548" s="14" t="n">
        <v>3.375</v>
      </c>
      <c r="O548" s="14" t="n">
        <v>0.339</v>
      </c>
      <c r="P548" s="14" t="n">
        <v>7.787</v>
      </c>
      <c r="Q548" s="14" t="n">
        <v>0</v>
      </c>
      <c r="R548" s="14" t="n">
        <v>1</v>
      </c>
      <c r="S548" s="14" t="n">
        <v>11.613</v>
      </c>
      <c r="T548" s="14" t="n">
        <v>6.86</v>
      </c>
      <c r="U548" s="14" t="n">
        <v>0</v>
      </c>
      <c r="V548" s="14" t="n">
        <v>11.613</v>
      </c>
      <c r="W548" s="14" t="n">
        <v>0</v>
      </c>
      <c r="X548" s="14" t="n">
        <v>1</v>
      </c>
      <c r="Y548" s="14" t="n">
        <v>4.568</v>
      </c>
      <c r="Z548" s="14" t="n">
        <v>0.725</v>
      </c>
      <c r="AA548" s="14" t="n">
        <v>0.311</v>
      </c>
      <c r="AB548" s="14" t="n">
        <v>4.879</v>
      </c>
      <c r="AC548" s="14" t="n">
        <v>0</v>
      </c>
      <c r="AD548" s="14" t="n">
        <v>1</v>
      </c>
      <c r="AE548" s="14" t="n">
        <v>5.642</v>
      </c>
      <c r="AF548" s="14" t="n">
        <v>1.509</v>
      </c>
      <c r="AG548" s="14" t="n">
        <v>0.311</v>
      </c>
      <c r="AH548" s="14" t="n">
        <v>5.952</v>
      </c>
      <c r="AI548" s="14" t="n">
        <v>0</v>
      </c>
      <c r="AJ548" s="14" t="n">
        <v>1</v>
      </c>
      <c r="AK548" s="14" t="n">
        <v>12.08</v>
      </c>
      <c r="AL548" s="14" t="n">
        <v>6.925</v>
      </c>
      <c r="AM548" s="14" t="n">
        <v>0</v>
      </c>
      <c r="AN548" s="14" t="n">
        <v>12.08</v>
      </c>
      <c r="AO548" s="14" t="n">
        <v>0</v>
      </c>
      <c r="AP548" s="14" t="n">
        <v>1</v>
      </c>
      <c r="AQ548" s="14" t="n">
        <v>0.621</v>
      </c>
      <c r="AR548" s="14" t="n">
        <v>0.114</v>
      </c>
      <c r="AS548" s="14" t="n">
        <v>0.504</v>
      </c>
      <c r="AT548" s="14" t="n">
        <v>1.237</v>
      </c>
      <c r="AU548" s="14" t="n">
        <v>0.1</v>
      </c>
      <c r="AV548" s="14" t="n">
        <v>1</v>
      </c>
      <c r="AW548" s="14" t="n">
        <v>0.593</v>
      </c>
      <c r="AX548" s="14" t="n">
        <v>0.114</v>
      </c>
      <c r="AY548" s="14" t="n">
        <v>0.351</v>
      </c>
      <c r="AZ548" s="14" t="n">
        <v>1.038</v>
      </c>
      <c r="BA548" s="14" t="n">
        <v>0.1</v>
      </c>
      <c r="BB548" s="14" t="n">
        <v>1</v>
      </c>
      <c r="BC548" s="14" t="n">
        <v>0.44</v>
      </c>
      <c r="BD548" s="14" t="n">
        <v>0.114</v>
      </c>
      <c r="BE548" s="14" t="n">
        <v>-0.251</v>
      </c>
      <c r="BF548" s="14" t="n">
        <v>0.189</v>
      </c>
      <c r="BG548" s="14" t="n">
        <v>0</v>
      </c>
      <c r="BH548" s="14" t="n">
        <v>0</v>
      </c>
      <c r="BI548" s="14" t="n">
        <v>0.5600000000000001</v>
      </c>
      <c r="BJ548" s="14" t="n">
        <v>0.114</v>
      </c>
      <c r="BK548" s="14" t="n">
        <v>0.035</v>
      </c>
      <c r="BL548" s="14" t="n">
        <v>0.595</v>
      </c>
      <c r="BM548" s="14" t="n">
        <v>0</v>
      </c>
      <c r="BN548" s="14" t="n">
        <v>1</v>
      </c>
      <c r="BO548" s="14" t="n">
        <v>0</v>
      </c>
      <c r="BP548" s="14" t="n">
        <v>0</v>
      </c>
      <c r="BQ548" s="14" t="n">
        <v>0.108</v>
      </c>
      <c r="BR548" s="14" t="n">
        <v>0</v>
      </c>
      <c r="BS548" s="14" t="n">
        <v>0.833</v>
      </c>
      <c r="BT548" s="14" t="n">
        <v>0</v>
      </c>
      <c r="BU548" s="14" t="n">
        <v>0</v>
      </c>
      <c r="BV548" s="14" t="n">
        <v>0.1</v>
      </c>
      <c r="BW548" s="14" t="n">
        <v>0</v>
      </c>
      <c r="BX548" s="14" t="n">
        <v>0.833</v>
      </c>
      <c r="BY548" s="14" t="n">
        <v>11.787</v>
      </c>
      <c r="BZ548" s="14" t="n">
        <v>0</v>
      </c>
      <c r="CA548" s="14" t="n">
        <v>11.787</v>
      </c>
      <c r="CB548" s="14" t="n">
        <v>0</v>
      </c>
      <c r="CC548" s="14" t="n">
        <v>81.69499999999999</v>
      </c>
      <c r="CD548" s="14" t="n">
        <v>7.95</v>
      </c>
      <c r="CE548" s="14" t="n">
        <v>-3.099</v>
      </c>
      <c r="CF548" s="14" t="n">
        <v>78.596</v>
      </c>
      <c r="CG548" s="14" t="n">
        <v>0</v>
      </c>
      <c r="CH548" s="14" t="n">
        <v>1</v>
      </c>
      <c r="CI548" s="14" t="n">
        <v>0</v>
      </c>
      <c r="CJ548" s="14" t="n">
        <v>0</v>
      </c>
      <c r="CK548" s="14" t="n">
        <v>0</v>
      </c>
      <c r="CL548" s="14" t="n">
        <v>0</v>
      </c>
      <c r="CM548" s="14" t="n">
        <v>0</v>
      </c>
      <c r="CN548" s="14" t="n">
        <v>0</v>
      </c>
      <c r="CO548" s="14" t="n">
        <v>0</v>
      </c>
      <c r="CP548" s="14" t="n">
        <v>0</v>
      </c>
      <c r="CQ548" s="14" t="n">
        <v>1.198</v>
      </c>
      <c r="CR548" s="14" t="n">
        <v>0.123</v>
      </c>
      <c r="CS548" s="14" t="n">
        <v>5.407</v>
      </c>
      <c r="CT548" s="14" t="n">
        <v>4.753</v>
      </c>
      <c r="CU548" s="14" t="n">
        <v>14.162</v>
      </c>
    </row>
    <row r="549">
      <c r="A549" s="14" t="inlineStr">
        <is>
          <t>MAR2022</t>
        </is>
      </c>
      <c r="B549" s="14" t="inlineStr">
        <is>
          <t>MAR</t>
        </is>
      </c>
      <c r="C549" s="14" t="inlineStr">
        <is>
          <t>MAR</t>
        </is>
      </c>
      <c r="D549" s="14" t="inlineStr">
        <is>
          <t>Morocco</t>
        </is>
      </c>
      <c r="E549" s="14" t="n">
        <v>2022</v>
      </c>
      <c r="F549" s="14" t="n">
        <v>0.2</v>
      </c>
      <c r="G549" s="14" t="n">
        <v>13.009</v>
      </c>
      <c r="H549" s="14" t="n">
        <v>2.02</v>
      </c>
      <c r="I549" s="14" t="n">
        <v>0.262</v>
      </c>
      <c r="J549" s="14" t="n">
        <v>13.271</v>
      </c>
      <c r="K549" s="14" t="n">
        <v>0</v>
      </c>
      <c r="L549" s="14" t="n">
        <v>1</v>
      </c>
      <c r="M549" s="14" t="n">
        <v>9.262</v>
      </c>
      <c r="N549" s="14" t="n">
        <v>3.825</v>
      </c>
      <c r="O549" s="14" t="n">
        <v>0.365</v>
      </c>
      <c r="P549" s="14" t="n">
        <v>9.627000000000001</v>
      </c>
      <c r="Q549" s="14" t="n">
        <v>0</v>
      </c>
      <c r="R549" s="14" t="n">
        <v>1</v>
      </c>
      <c r="S549" s="14" t="n">
        <v>17.886</v>
      </c>
      <c r="T549" s="14" t="n">
        <v>7.406</v>
      </c>
      <c r="U549" s="14" t="n">
        <v>0</v>
      </c>
      <c r="V549" s="14" t="n">
        <v>17.886</v>
      </c>
      <c r="W549" s="14" t="n">
        <v>0</v>
      </c>
      <c r="X549" s="14" t="n">
        <v>1</v>
      </c>
      <c r="Y549" s="14" t="n">
        <v>6.885</v>
      </c>
      <c r="Z549" s="14" t="n">
        <v>1.092</v>
      </c>
      <c r="AA549" s="14" t="n">
        <v>0.526</v>
      </c>
      <c r="AB549" s="14" t="n">
        <v>7.411</v>
      </c>
      <c r="AC549" s="14" t="n">
        <v>0</v>
      </c>
      <c r="AD549" s="14" t="n">
        <v>1</v>
      </c>
      <c r="AE549" s="14" t="n">
        <v>7.931</v>
      </c>
      <c r="AF549" s="14" t="n">
        <v>2.122</v>
      </c>
      <c r="AG549" s="14" t="n">
        <v>0.526</v>
      </c>
      <c r="AH549" s="14" t="n">
        <v>8.457000000000001</v>
      </c>
      <c r="AI549" s="14" t="n">
        <v>0</v>
      </c>
      <c r="AJ549" s="14" t="n">
        <v>1</v>
      </c>
      <c r="AK549" s="14" t="n">
        <v>14.207</v>
      </c>
      <c r="AL549" s="14" t="n">
        <v>8.144</v>
      </c>
      <c r="AM549" s="14" t="n">
        <v>0</v>
      </c>
      <c r="AN549" s="14" t="n">
        <v>14.207</v>
      </c>
      <c r="AO549" s="14" t="n">
        <v>0</v>
      </c>
      <c r="AP549" s="14" t="n">
        <v>1</v>
      </c>
      <c r="AQ549" s="14" t="n">
        <v>0.847</v>
      </c>
      <c r="AR549" s="14" t="n">
        <v>0.123</v>
      </c>
      <c r="AS549" s="14" t="n">
        <v>0.46</v>
      </c>
      <c r="AT549" s="14" t="n">
        <v>1.437</v>
      </c>
      <c r="AU549" s="14" t="n">
        <v>0.1</v>
      </c>
      <c r="AV549" s="14" t="n">
        <v>1</v>
      </c>
      <c r="AW549" s="14" t="n">
        <v>0.947</v>
      </c>
      <c r="AX549" s="14" t="n">
        <v>0.123</v>
      </c>
      <c r="AY549" s="14" t="n">
        <v>0.201</v>
      </c>
      <c r="AZ549" s="14" t="n">
        <v>1.262</v>
      </c>
      <c r="BA549" s="14" t="n">
        <v>0.1</v>
      </c>
      <c r="BB549" s="14" t="n">
        <v>1</v>
      </c>
      <c r="BC549" s="14" t="n">
        <v>0.589</v>
      </c>
      <c r="BD549" s="14" t="n">
        <v>0.123</v>
      </c>
      <c r="BE549" s="14" t="n">
        <v>-0.421</v>
      </c>
      <c r="BF549" s="14" t="n">
        <v>0.167</v>
      </c>
      <c r="BG549" s="14" t="n">
        <v>0</v>
      </c>
      <c r="BH549" s="14" t="n">
        <v>0</v>
      </c>
      <c r="BI549" s="14" t="n">
        <v>0.6889999999999999</v>
      </c>
      <c r="BJ549" s="14" t="n">
        <v>0.123</v>
      </c>
      <c r="BK549" s="14" t="n">
        <v>0.044</v>
      </c>
      <c r="BL549" s="14" t="n">
        <v>0.733</v>
      </c>
      <c r="BM549" s="14" t="n">
        <v>0</v>
      </c>
      <c r="BN549" s="14" t="n">
        <v>1</v>
      </c>
      <c r="BO549" s="14" t="n">
        <v>0</v>
      </c>
      <c r="BP549" s="14" t="n">
        <v>0</v>
      </c>
      <c r="BQ549" s="14" t="n">
        <v>0.1</v>
      </c>
      <c r="BR549" s="14" t="n">
        <v>0</v>
      </c>
      <c r="BS549" s="14" t="n">
        <v>0.833</v>
      </c>
      <c r="BT549" s="14" t="n">
        <v>0</v>
      </c>
      <c r="BU549" s="14" t="n">
        <v>0</v>
      </c>
      <c r="BV549" s="14" t="n">
        <v>0.089</v>
      </c>
      <c r="BW549" s="14" t="n">
        <v>0</v>
      </c>
      <c r="BX549" s="14" t="n">
        <v>0.833</v>
      </c>
      <c r="BY549" s="14" t="n">
        <v>12.729</v>
      </c>
      <c r="BZ549" s="14" t="n">
        <v>0</v>
      </c>
      <c r="CA549" s="14" t="n">
        <v>12.729</v>
      </c>
      <c r="CB549" s="14" t="n">
        <v>0</v>
      </c>
      <c r="CC549" s="14" t="n">
        <v>102.477</v>
      </c>
      <c r="CD549" s="14" t="n">
        <v>7.95</v>
      </c>
      <c r="CE549" s="14" t="n">
        <v>-3.347</v>
      </c>
      <c r="CF549" s="14" t="n">
        <v>99.129</v>
      </c>
      <c r="CG549" s="14" t="n">
        <v>0</v>
      </c>
      <c r="CH549" s="14" t="n">
        <v>1</v>
      </c>
      <c r="CI549" s="14" t="n">
        <v>0</v>
      </c>
      <c r="CJ549" s="14" t="n">
        <v>0</v>
      </c>
      <c r="CK549" s="14" t="n">
        <v>0</v>
      </c>
      <c r="CL549" s="14" t="n">
        <v>0</v>
      </c>
      <c r="CM549" s="14" t="n">
        <v>0</v>
      </c>
      <c r="CN549" s="14" t="n">
        <v>0</v>
      </c>
      <c r="CO549" s="14" t="n">
        <v>0</v>
      </c>
      <c r="CP549" s="14" t="n">
        <v>0</v>
      </c>
      <c r="CQ549" s="14" t="n">
        <v>1.294</v>
      </c>
      <c r="CR549" s="14" t="n">
        <v>0.306</v>
      </c>
      <c r="CS549" s="14" t="n">
        <v>5.839</v>
      </c>
      <c r="CT549" s="14" t="n">
        <v>10.485</v>
      </c>
      <c r="CU549" s="14" t="n">
        <v>30.326</v>
      </c>
    </row>
    <row r="550">
      <c r="A550" s="14" t="inlineStr">
        <is>
          <t>MAR2023</t>
        </is>
      </c>
      <c r="B550" s="14" t="inlineStr">
        <is>
          <t>MAR</t>
        </is>
      </c>
      <c r="C550" s="14" t="inlineStr">
        <is>
          <t>MAR</t>
        </is>
      </c>
      <c r="D550" s="14" t="inlineStr">
        <is>
          <t>Morocco</t>
        </is>
      </c>
      <c r="E550" s="14" t="n">
        <v>2023</v>
      </c>
      <c r="F550" s="14" t="n">
        <v>0.2</v>
      </c>
      <c r="G550" s="14" t="n">
        <v>7.441</v>
      </c>
      <c r="H550" s="14" t="n">
        <v>1.695</v>
      </c>
      <c r="I550" s="14" t="n">
        <v>0.122</v>
      </c>
      <c r="J550" s="14" t="n">
        <v>7.562</v>
      </c>
      <c r="K550" s="14" t="n">
        <v>0</v>
      </c>
      <c r="L550" s="14" t="n">
        <v>1</v>
      </c>
      <c r="M550" s="14" t="n">
        <v>7.369</v>
      </c>
      <c r="N550" s="14" t="n">
        <v>3.655</v>
      </c>
      <c r="O550" s="14" t="n">
        <v>0.301</v>
      </c>
      <c r="P550" s="14" t="n">
        <v>7.67</v>
      </c>
      <c r="Q550" s="14" t="n">
        <v>0</v>
      </c>
      <c r="R550" s="14" t="n">
        <v>1</v>
      </c>
      <c r="S550" s="14" t="n">
        <v>12.575</v>
      </c>
      <c r="T550" s="14" t="n">
        <v>7.714</v>
      </c>
      <c r="U550" s="14" t="n">
        <v>0</v>
      </c>
      <c r="V550" s="14" t="n">
        <v>12.575</v>
      </c>
      <c r="W550" s="14" t="n">
        <v>0</v>
      </c>
      <c r="X550" s="14" t="n">
        <v>1</v>
      </c>
      <c r="Y550" s="14" t="n">
        <v>3.884</v>
      </c>
      <c r="Z550" s="14" t="n">
        <v>0.616</v>
      </c>
      <c r="AA550" s="14" t="n">
        <v>0.252</v>
      </c>
      <c r="AB550" s="14" t="n">
        <v>4.136</v>
      </c>
      <c r="AC550" s="14" t="n">
        <v>0</v>
      </c>
      <c r="AD550" s="14" t="n">
        <v>1</v>
      </c>
      <c r="AE550" s="14" t="n">
        <v>5.137</v>
      </c>
      <c r="AF550" s="14" t="n">
        <v>1.374</v>
      </c>
      <c r="AG550" s="14" t="n">
        <v>0.252</v>
      </c>
      <c r="AH550" s="14" t="n">
        <v>5.389</v>
      </c>
      <c r="AI550" s="14" t="n">
        <v>0</v>
      </c>
      <c r="AJ550" s="14" t="n">
        <v>1</v>
      </c>
      <c r="AK550" s="14" t="n">
        <v>12.653</v>
      </c>
      <c r="AL550" s="14" t="n">
        <v>7.254</v>
      </c>
      <c r="AM550" s="14" t="n">
        <v>0</v>
      </c>
      <c r="AN550" s="14" t="n">
        <v>12.653</v>
      </c>
      <c r="AO550" s="14" t="n">
        <v>0</v>
      </c>
      <c r="AP550" s="14" t="n">
        <v>1</v>
      </c>
      <c r="AQ550" s="14" t="n">
        <v>0.749</v>
      </c>
      <c r="AR550" s="14" t="n">
        <v>0.129</v>
      </c>
      <c r="AS550" s="14" t="n">
        <v>0.574</v>
      </c>
      <c r="AT550" s="14" t="n">
        <v>1.455</v>
      </c>
      <c r="AU550" s="14" t="n">
        <v>0.1</v>
      </c>
      <c r="AV550" s="14" t="n">
        <v>1</v>
      </c>
      <c r="AW550" s="14" t="n">
        <v>0.783</v>
      </c>
      <c r="AX550" s="14" t="n">
        <v>0.129</v>
      </c>
      <c r="AY550" s="14" t="n">
        <v>0.397</v>
      </c>
      <c r="AZ550" s="14" t="n">
        <v>1.297</v>
      </c>
      <c r="BA550" s="14" t="n">
        <v>0.1</v>
      </c>
      <c r="BB550" s="14" t="n">
        <v>1</v>
      </c>
      <c r="BC550" s="14" t="n">
        <v>0.527</v>
      </c>
      <c r="BD550" s="14" t="n">
        <v>0.129</v>
      </c>
      <c r="BE550" s="14" t="n">
        <v>-0.36</v>
      </c>
      <c r="BF550" s="14" t="n">
        <v>0.168</v>
      </c>
      <c r="BG550" s="14" t="n">
        <v>0</v>
      </c>
      <c r="BH550" s="14" t="n">
        <v>0</v>
      </c>
      <c r="BI550" s="14" t="n">
        <v>0.64</v>
      </c>
      <c r="BJ550" s="14" t="n">
        <v>0.129</v>
      </c>
      <c r="BK550" s="14" t="n">
        <v>0.04</v>
      </c>
      <c r="BL550" s="14" t="n">
        <v>0.68</v>
      </c>
      <c r="BM550" s="14" t="n">
        <v>0</v>
      </c>
      <c r="BN550" s="14" t="n">
        <v>1</v>
      </c>
      <c r="BO550" s="14" t="n">
        <v>0</v>
      </c>
      <c r="BP550" s="14" t="n">
        <v>0</v>
      </c>
      <c r="BQ550" s="14" t="n">
        <v>0.1</v>
      </c>
      <c r="BR550" s="14" t="n">
        <v>0</v>
      </c>
      <c r="BS550" s="14" t="n">
        <v>0.833</v>
      </c>
      <c r="BT550" s="14" t="n">
        <v>0</v>
      </c>
      <c r="BU550" s="14" t="n">
        <v>0</v>
      </c>
      <c r="BV550" s="14" t="n">
        <v>0.089</v>
      </c>
      <c r="BW550" s="14" t="n">
        <v>0.14</v>
      </c>
      <c r="BX550" s="14" t="n">
        <v>0.833</v>
      </c>
      <c r="BY550" s="14" t="n">
        <v>13.254</v>
      </c>
      <c r="BZ550" s="14" t="n">
        <v>0</v>
      </c>
      <c r="CA550" s="14" t="n">
        <v>13.254</v>
      </c>
      <c r="CB550" s="14" t="n">
        <v>0</v>
      </c>
      <c r="CC550" s="14" t="n">
        <v>87.07899999999999</v>
      </c>
      <c r="CD550" s="14" t="n">
        <v>7.95</v>
      </c>
      <c r="CE550" s="14" t="n">
        <v>-3.485</v>
      </c>
      <c r="CF550" s="14" t="n">
        <v>83.59399999999999</v>
      </c>
      <c r="CG550" s="14" t="n">
        <v>0</v>
      </c>
      <c r="CH550" s="14" t="n">
        <v>1</v>
      </c>
      <c r="CI550" s="14" t="n">
        <v>0</v>
      </c>
      <c r="CJ550" s="14" t="n">
        <v>0</v>
      </c>
      <c r="CK550" s="14" t="n">
        <v>0</v>
      </c>
      <c r="CL550" s="14" t="n">
        <v>0</v>
      </c>
      <c r="CM550" s="14" t="n">
        <v>0</v>
      </c>
      <c r="CN550" s="14" t="n">
        <v>0</v>
      </c>
      <c r="CO550" s="14" t="n">
        <v>0</v>
      </c>
      <c r="CP550" s="14" t="n">
        <v>0</v>
      </c>
      <c r="CQ550" s="14" t="n">
        <v>1.348</v>
      </c>
      <c r="CR550" s="14" t="n">
        <v>0.051</v>
      </c>
      <c r="CS550" s="14" t="n">
        <v>6.08</v>
      </c>
      <c r="CT550" s="14" t="n">
        <v>4.861</v>
      </c>
      <c r="CU550" s="14" t="n">
        <v>10.622</v>
      </c>
    </row>
    <row r="551">
      <c r="A551" s="14" t="inlineStr">
        <is>
          <t>MAR2024</t>
        </is>
      </c>
      <c r="B551" s="14" t="inlineStr">
        <is>
          <t>MAR</t>
        </is>
      </c>
      <c r="C551" s="14" t="inlineStr">
        <is>
          <t>MAR</t>
        </is>
      </c>
      <c r="D551" s="14" t="inlineStr">
        <is>
          <t>Morocco</t>
        </is>
      </c>
      <c r="E551" s="14" t="n">
        <v>2024</v>
      </c>
      <c r="F551" s="14" t="n">
        <v>0.2</v>
      </c>
      <c r="G551" s="14" t="n">
        <v>6.869</v>
      </c>
      <c r="H551" s="14" t="n">
        <v>1.74</v>
      </c>
      <c r="I551" s="14" t="n">
        <v>0.106</v>
      </c>
      <c r="J551" s="14" t="n">
        <v>6.975</v>
      </c>
      <c r="K551" s="14" t="n">
        <v>0</v>
      </c>
      <c r="L551" s="14" t="n">
        <v>1</v>
      </c>
      <c r="M551" s="14" t="n">
        <v>6.606</v>
      </c>
      <c r="N551" s="14" t="n">
        <v>3.599</v>
      </c>
      <c r="O551" s="14" t="n">
        <v>0.285</v>
      </c>
      <c r="P551" s="14" t="n">
        <v>6.892</v>
      </c>
      <c r="Q551" s="14" t="n">
        <v>0</v>
      </c>
      <c r="R551" s="14" t="n">
        <v>1</v>
      </c>
      <c r="S551" s="14" t="n">
        <v>12.193</v>
      </c>
      <c r="T551" s="14" t="n">
        <v>7.942</v>
      </c>
      <c r="U551" s="14" t="n">
        <v>0</v>
      </c>
      <c r="V551" s="14" t="n">
        <v>12.193</v>
      </c>
      <c r="W551" s="14" t="n">
        <v>0</v>
      </c>
      <c r="X551" s="14" t="n">
        <v>1</v>
      </c>
      <c r="Y551" s="14" t="n">
        <v>3.999</v>
      </c>
      <c r="Z551" s="14" t="n">
        <v>0.634</v>
      </c>
      <c r="AA551" s="14" t="n">
        <v>0.217</v>
      </c>
      <c r="AB551" s="14" t="n">
        <v>4.216</v>
      </c>
      <c r="AC551" s="14" t="n">
        <v>0</v>
      </c>
      <c r="AD551" s="14" t="n">
        <v>1</v>
      </c>
      <c r="AE551" s="14" t="n">
        <v>5.289</v>
      </c>
      <c r="AF551" s="14" t="n">
        <v>1.415</v>
      </c>
      <c r="AG551" s="14" t="n">
        <v>0.217</v>
      </c>
      <c r="AH551" s="14" t="n">
        <v>5.506</v>
      </c>
      <c r="AI551" s="14" t="n">
        <v>0</v>
      </c>
      <c r="AJ551" s="14" t="n">
        <v>1</v>
      </c>
      <c r="AK551" s="14" t="n">
        <v>13.026</v>
      </c>
      <c r="AL551" s="14" t="n">
        <v>7.468</v>
      </c>
      <c r="AM551" s="14" t="n">
        <v>0</v>
      </c>
      <c r="AN551" s="14" t="n">
        <v>13.026</v>
      </c>
      <c r="AO551" s="14" t="n">
        <v>0</v>
      </c>
      <c r="AP551" s="14" t="n">
        <v>1</v>
      </c>
      <c r="AQ551" s="14" t="n">
        <v>0.72</v>
      </c>
      <c r="AR551" s="14" t="n">
        <v>0.132</v>
      </c>
      <c r="AS551" s="14" t="n">
        <v>0.614</v>
      </c>
      <c r="AT551" s="14" t="n">
        <v>1.447</v>
      </c>
      <c r="AU551" s="14" t="n">
        <v>0.1</v>
      </c>
      <c r="AV551" s="14" t="n">
        <v>1</v>
      </c>
      <c r="AW551" s="14" t="n">
        <v>0.734</v>
      </c>
      <c r="AX551" s="14" t="n">
        <v>0.132</v>
      </c>
      <c r="AY551" s="14" t="n">
        <v>0.462</v>
      </c>
      <c r="AZ551" s="14" t="n">
        <v>1.298</v>
      </c>
      <c r="BA551" s="14" t="n">
        <v>0.1</v>
      </c>
      <c r="BB551" s="14" t="n">
        <v>1</v>
      </c>
      <c r="BC551" s="14" t="n">
        <v>0.51</v>
      </c>
      <c r="BD551" s="14" t="n">
        <v>0.132</v>
      </c>
      <c r="BE551" s="14" t="n">
        <v>-0.344</v>
      </c>
      <c r="BF551" s="14" t="n">
        <v>0.166</v>
      </c>
      <c r="BG551" s="14" t="n">
        <v>0</v>
      </c>
      <c r="BH551" s="14" t="n">
        <v>0</v>
      </c>
      <c r="BI551" s="14" t="n">
        <v>0.652</v>
      </c>
      <c r="BJ551" s="14" t="n">
        <v>0.132</v>
      </c>
      <c r="BK551" s="14" t="n">
        <v>0.041</v>
      </c>
      <c r="BL551" s="14" t="n">
        <v>0.6929999999999999</v>
      </c>
      <c r="BM551" s="14" t="n">
        <v>0</v>
      </c>
      <c r="BN551" s="14" t="n">
        <v>1</v>
      </c>
      <c r="BO551" s="14" t="n">
        <v>0</v>
      </c>
      <c r="BP551" s="14" t="n">
        <v>0</v>
      </c>
      <c r="BQ551" s="14" t="n">
        <v>0.099</v>
      </c>
      <c r="BR551" s="14" t="n">
        <v>0</v>
      </c>
      <c r="BS551" s="14" t="n">
        <v>0.833</v>
      </c>
      <c r="BT551" s="14" t="n">
        <v>0</v>
      </c>
      <c r="BU551" s="14" t="n">
        <v>0</v>
      </c>
      <c r="BV551" s="14" t="n">
        <v>0.09</v>
      </c>
      <c r="BW551" s="14" t="n">
        <v>0.16</v>
      </c>
      <c r="BX551" s="14" t="n">
        <v>0.833</v>
      </c>
      <c r="BY551" s="14" t="n">
        <v>13.646</v>
      </c>
      <c r="BZ551" s="14" t="n">
        <v>0</v>
      </c>
      <c r="CA551" s="14" t="n">
        <v>13.646</v>
      </c>
      <c r="CB551" s="14" t="n">
        <v>0</v>
      </c>
      <c r="CC551" s="14" t="n">
        <v>86.38500000000001</v>
      </c>
      <c r="CD551" s="14" t="n">
        <v>7.95</v>
      </c>
      <c r="CE551" s="14" t="n">
        <v>-3.588</v>
      </c>
      <c r="CF551" s="14" t="n">
        <v>82.797</v>
      </c>
      <c r="CG551" s="14" t="n">
        <v>0</v>
      </c>
      <c r="CH551" s="14" t="n">
        <v>1</v>
      </c>
      <c r="CI551" s="14" t="n">
        <v>0</v>
      </c>
      <c r="CJ551" s="14" t="n">
        <v>0</v>
      </c>
      <c r="CK551" s="14" t="n">
        <v>0</v>
      </c>
      <c r="CL551" s="14" t="n">
        <v>0</v>
      </c>
      <c r="CM551" s="14" t="n">
        <v>0</v>
      </c>
      <c r="CN551" s="14" t="n">
        <v>0</v>
      </c>
      <c r="CO551" s="14" t="n">
        <v>0</v>
      </c>
      <c r="CP551" s="14" t="n">
        <v>0</v>
      </c>
      <c r="CQ551" s="14" t="n">
        <v>1.387</v>
      </c>
      <c r="CR551" s="14" t="n">
        <v>0.051</v>
      </c>
      <c r="CS551" s="14" t="n">
        <v>6.26</v>
      </c>
      <c r="CT551" s="14" t="n">
        <v>4.251</v>
      </c>
      <c r="CU551" s="14" t="n">
        <v>9.167999999999999</v>
      </c>
    </row>
    <row r="552">
      <c r="A552" s="14" t="inlineStr">
        <is>
          <t>MOZ2021</t>
        </is>
      </c>
      <c r="B552" s="14" t="inlineStr">
        <is>
          <t>MOZ</t>
        </is>
      </c>
      <c r="C552" s="14" t="inlineStr">
        <is>
          <t>MOZ</t>
        </is>
      </c>
      <c r="D552" s="14" t="inlineStr">
        <is>
          <t>Mozambique</t>
        </is>
      </c>
      <c r="E552" s="14" t="n">
        <v>2021</v>
      </c>
      <c r="F552" s="14" t="n">
        <v>0.17</v>
      </c>
      <c r="G552" s="14" t="n">
        <v>1.77</v>
      </c>
      <c r="H552" s="14" t="n">
        <v>0.572</v>
      </c>
      <c r="I552" s="14" t="n">
        <v>0</v>
      </c>
      <c r="J552" s="14" t="n">
        <v>1.77</v>
      </c>
      <c r="K552" s="14" t="n">
        <v>0</v>
      </c>
      <c r="L552" s="14" t="n">
        <v>1</v>
      </c>
      <c r="M552" s="14" t="n">
        <v>2.913</v>
      </c>
      <c r="N552" s="14" t="n">
        <v>1.715</v>
      </c>
      <c r="O552" s="14" t="n">
        <v>0</v>
      </c>
      <c r="P552" s="14" t="n">
        <v>2.913</v>
      </c>
      <c r="Q552" s="14" t="n">
        <v>0</v>
      </c>
      <c r="R552" s="14" t="n">
        <v>1</v>
      </c>
      <c r="S552" s="14" t="n">
        <v>4.628</v>
      </c>
      <c r="T552" s="14" t="n">
        <v>3.43</v>
      </c>
      <c r="U552" s="14" t="n">
        <v>0</v>
      </c>
      <c r="V552" s="14" t="n">
        <v>5.415</v>
      </c>
      <c r="W552" s="14" t="n">
        <v>0.17</v>
      </c>
      <c r="X552" s="14" t="n">
        <v>1</v>
      </c>
      <c r="Y552" s="14" t="n">
        <v>3.661</v>
      </c>
      <c r="Z552" s="14" t="n">
        <v>0.402</v>
      </c>
      <c r="AA552" s="14" t="n">
        <v>0</v>
      </c>
      <c r="AB552" s="14" t="n">
        <v>3.661</v>
      </c>
      <c r="AC552" s="14" t="n">
        <v>0</v>
      </c>
      <c r="AD552" s="14" t="n">
        <v>1</v>
      </c>
      <c r="AE552" s="14" t="n">
        <v>4.233</v>
      </c>
      <c r="AF552" s="14" t="n">
        <v>0.823</v>
      </c>
      <c r="AG552" s="14" t="n">
        <v>0</v>
      </c>
      <c r="AH552" s="14" t="n">
        <v>4.233</v>
      </c>
      <c r="AI552" s="14" t="n">
        <v>0</v>
      </c>
      <c r="AJ552" s="14" t="n">
        <v>1</v>
      </c>
      <c r="AK552" s="14" t="n">
        <v>7.663</v>
      </c>
      <c r="AL552" s="14" t="n">
        <v>3.615</v>
      </c>
      <c r="AM552" s="14" t="n">
        <v>0</v>
      </c>
      <c r="AN552" s="14" t="n">
        <v>8.965999999999999</v>
      </c>
      <c r="AO552" s="14" t="n">
        <v>0.17</v>
      </c>
      <c r="AP552" s="14" t="n">
        <v>1</v>
      </c>
      <c r="AQ552" s="14" t="n">
        <v>0.619</v>
      </c>
      <c r="AR552" s="14" t="n">
        <v>0.114</v>
      </c>
      <c r="AS552" s="14" t="n">
        <v>0.282</v>
      </c>
      <c r="AT552" s="14" t="n">
        <v>1.055</v>
      </c>
      <c r="AU552" s="14" t="n">
        <v>0.17</v>
      </c>
      <c r="AV552" s="14" t="n">
        <v>1</v>
      </c>
      <c r="AW552" s="14" t="n">
        <v>0.599</v>
      </c>
      <c r="AX552" s="14" t="n">
        <v>0.114</v>
      </c>
      <c r="AY552" s="14" t="n">
        <v>0.206</v>
      </c>
      <c r="AZ552" s="14" t="n">
        <v>0.9429999999999999</v>
      </c>
      <c r="BA552" s="14" t="n">
        <v>0.17</v>
      </c>
      <c r="BB552" s="14" t="n">
        <v>1</v>
      </c>
      <c r="BC552" s="14" t="n">
        <v>0.439</v>
      </c>
      <c r="BD552" s="14" t="n">
        <v>0.114</v>
      </c>
      <c r="BE552" s="14" t="n">
        <v>0.115</v>
      </c>
      <c r="BF552" s="14" t="n">
        <v>0.553</v>
      </c>
      <c r="BG552" s="14" t="n">
        <v>0</v>
      </c>
      <c r="BH552" s="14" t="n">
        <v>1</v>
      </c>
      <c r="BI552" s="14" t="n">
        <v>0.505</v>
      </c>
      <c r="BJ552" s="14" t="n">
        <v>0.114</v>
      </c>
      <c r="BK552" s="14" t="n">
        <v>0.228</v>
      </c>
      <c r="BL552" s="14" t="n">
        <v>0.732</v>
      </c>
      <c r="BM552" s="14" t="n">
        <v>0</v>
      </c>
      <c r="BN552" s="14" t="n">
        <v>1</v>
      </c>
      <c r="BO552" s="14" t="n">
        <v>0</v>
      </c>
      <c r="BP552" s="14" t="n">
        <v>0</v>
      </c>
      <c r="BQ552" s="14" t="n">
        <v>0.08799999999999999</v>
      </c>
      <c r="BR552" s="14" t="n">
        <v>0</v>
      </c>
      <c r="BS552" s="14" t="n">
        <v>0.667</v>
      </c>
      <c r="BT552" s="14" t="n">
        <v>0</v>
      </c>
      <c r="BU552" s="14" t="n">
        <v>0</v>
      </c>
      <c r="BV552" s="14" t="n">
        <v>0.119</v>
      </c>
      <c r="BW552" s="14" t="n">
        <v>0.17</v>
      </c>
      <c r="BX552" s="14" t="n">
        <v>1</v>
      </c>
      <c r="BY552" s="14" t="n">
        <v>11.787</v>
      </c>
      <c r="BZ552" s="14" t="n">
        <v>0</v>
      </c>
      <c r="CA552" s="14" t="n">
        <v>11.787</v>
      </c>
      <c r="CB552" s="14" t="n">
        <v>0</v>
      </c>
      <c r="CC552" s="14" t="n">
        <v>78.125</v>
      </c>
      <c r="CD552" s="14" t="n">
        <v>7.95</v>
      </c>
      <c r="CE552" s="14" t="n">
        <v>13.469</v>
      </c>
      <c r="CF552" s="14" t="n">
        <v>107.165</v>
      </c>
      <c r="CG552" s="14" t="n">
        <v>0.17</v>
      </c>
      <c r="CH552" s="14" t="n">
        <v>1</v>
      </c>
      <c r="CI552" s="14" t="n">
        <v>0</v>
      </c>
      <c r="CJ552" s="14" t="n">
        <v>0</v>
      </c>
      <c r="CK552" s="14" t="n">
        <v>0</v>
      </c>
      <c r="CL552" s="14" t="n">
        <v>0</v>
      </c>
      <c r="CM552" s="14" t="n">
        <v>0</v>
      </c>
      <c r="CN552" s="14" t="n">
        <v>0</v>
      </c>
      <c r="CO552" s="14" t="n">
        <v>0</v>
      </c>
      <c r="CP552" s="14" t="n">
        <v>1</v>
      </c>
      <c r="CQ552" s="14" t="n">
        <v>1.198</v>
      </c>
      <c r="CR552" s="14" t="n">
        <v>1</v>
      </c>
      <c r="CS552" s="14" t="n">
        <v>3.09</v>
      </c>
      <c r="CT552" s="14" t="n">
        <v>4.753</v>
      </c>
      <c r="CU552" s="14" t="n">
        <v>14.129</v>
      </c>
    </row>
    <row r="553">
      <c r="A553" s="14" t="inlineStr">
        <is>
          <t>MOZ2022</t>
        </is>
      </c>
      <c r="B553" s="14" t="inlineStr">
        <is>
          <t>MOZ</t>
        </is>
      </c>
      <c r="C553" s="14" t="inlineStr">
        <is>
          <t>MOZ</t>
        </is>
      </c>
      <c r="D553" s="14" t="inlineStr">
        <is>
          <t>Mozambique</t>
        </is>
      </c>
      <c r="E553" s="14" t="n">
        <v>2022</v>
      </c>
      <c r="F553" s="14" t="n">
        <v>0.17</v>
      </c>
      <c r="G553" s="14" t="n">
        <v>1.911</v>
      </c>
      <c r="H553" s="14" t="n">
        <v>0.617</v>
      </c>
      <c r="I553" s="14" t="n">
        <v>0</v>
      </c>
      <c r="J553" s="14" t="n">
        <v>1.911</v>
      </c>
      <c r="K553" s="14" t="n">
        <v>0</v>
      </c>
      <c r="L553" s="14" t="n">
        <v>1</v>
      </c>
      <c r="M553" s="14" t="n">
        <v>3.146</v>
      </c>
      <c r="N553" s="14" t="n">
        <v>1.852</v>
      </c>
      <c r="O553" s="14" t="n">
        <v>0</v>
      </c>
      <c r="P553" s="14" t="n">
        <v>3.146</v>
      </c>
      <c r="Q553" s="14" t="n">
        <v>0</v>
      </c>
      <c r="R553" s="14" t="n">
        <v>1</v>
      </c>
      <c r="S553" s="14" t="n">
        <v>4.998</v>
      </c>
      <c r="T553" s="14" t="n">
        <v>3.704</v>
      </c>
      <c r="U553" s="14" t="n">
        <v>0.063</v>
      </c>
      <c r="V553" s="14" t="n">
        <v>5.848</v>
      </c>
      <c r="W553" s="14" t="n">
        <v>0.17</v>
      </c>
      <c r="X553" s="14" t="n">
        <v>1</v>
      </c>
      <c r="Y553" s="14" t="n">
        <v>3.954</v>
      </c>
      <c r="Z553" s="14" t="n">
        <v>0.434</v>
      </c>
      <c r="AA553" s="14" t="n">
        <v>0</v>
      </c>
      <c r="AB553" s="14" t="n">
        <v>3.954</v>
      </c>
      <c r="AC553" s="14" t="n">
        <v>0</v>
      </c>
      <c r="AD553" s="14" t="n">
        <v>1</v>
      </c>
      <c r="AE553" s="14" t="n">
        <v>4.571</v>
      </c>
      <c r="AF553" s="14" t="n">
        <v>0.889</v>
      </c>
      <c r="AG553" s="14" t="n">
        <v>0</v>
      </c>
      <c r="AH553" s="14" t="n">
        <v>4.571</v>
      </c>
      <c r="AI553" s="14" t="n">
        <v>0</v>
      </c>
      <c r="AJ553" s="14" t="n">
        <v>1</v>
      </c>
      <c r="AK553" s="14" t="n">
        <v>8.276</v>
      </c>
      <c r="AL553" s="14" t="n">
        <v>3.904</v>
      </c>
      <c r="AM553" s="14" t="n">
        <v>0.104</v>
      </c>
      <c r="AN553" s="14" t="n">
        <v>9.682</v>
      </c>
      <c r="AO553" s="14" t="n">
        <v>0.17</v>
      </c>
      <c r="AP553" s="14" t="n">
        <v>1</v>
      </c>
      <c r="AQ553" s="14" t="n">
        <v>0.861</v>
      </c>
      <c r="AR553" s="14" t="n">
        <v>0.123</v>
      </c>
      <c r="AS553" s="14" t="n">
        <v>0.303</v>
      </c>
      <c r="AT553" s="14" t="n">
        <v>1.362</v>
      </c>
      <c r="AU553" s="14" t="n">
        <v>0.17</v>
      </c>
      <c r="AV553" s="14" t="n">
        <v>1</v>
      </c>
      <c r="AW553" s="14" t="n">
        <v>0.986</v>
      </c>
      <c r="AX553" s="14" t="n">
        <v>0.123</v>
      </c>
      <c r="AY553" s="14" t="n">
        <v>0.191</v>
      </c>
      <c r="AZ553" s="14" t="n">
        <v>1.378</v>
      </c>
      <c r="BA553" s="14" t="n">
        <v>0.17</v>
      </c>
      <c r="BB553" s="14" t="n">
        <v>1</v>
      </c>
      <c r="BC553" s="14" t="n">
        <v>0.598</v>
      </c>
      <c r="BD553" s="14" t="n">
        <v>0.123</v>
      </c>
      <c r="BE553" s="14" t="n">
        <v>0.162</v>
      </c>
      <c r="BF553" s="14" t="n">
        <v>0.759</v>
      </c>
      <c r="BG553" s="14" t="n">
        <v>0</v>
      </c>
      <c r="BH553" s="14" t="n">
        <v>1</v>
      </c>
      <c r="BI553" s="14" t="n">
        <v>0.612</v>
      </c>
      <c r="BJ553" s="14" t="n">
        <v>0.123</v>
      </c>
      <c r="BK553" s="14" t="n">
        <v>0.571</v>
      </c>
      <c r="BL553" s="14" t="n">
        <v>1.184</v>
      </c>
      <c r="BM553" s="14" t="n">
        <v>0</v>
      </c>
      <c r="BN553" s="14" t="n">
        <v>1</v>
      </c>
      <c r="BO553" s="14" t="n">
        <v>0</v>
      </c>
      <c r="BP553" s="14" t="n">
        <v>0</v>
      </c>
      <c r="BQ553" s="14" t="n">
        <v>0.09</v>
      </c>
      <c r="BR553" s="14" t="n">
        <v>0</v>
      </c>
      <c r="BS553" s="14" t="n">
        <v>0.667</v>
      </c>
      <c r="BT553" s="14" t="n">
        <v>0</v>
      </c>
      <c r="BU553" s="14" t="n">
        <v>0</v>
      </c>
      <c r="BV553" s="14" t="n">
        <v>0.094</v>
      </c>
      <c r="BW553" s="14" t="n">
        <v>0.17</v>
      </c>
      <c r="BX553" s="14" t="n">
        <v>1</v>
      </c>
      <c r="BY553" s="14" t="n">
        <v>12.729</v>
      </c>
      <c r="BZ553" s="14" t="n">
        <v>0</v>
      </c>
      <c r="CA553" s="14" t="n">
        <v>12.729</v>
      </c>
      <c r="CB553" s="14" t="n">
        <v>0</v>
      </c>
      <c r="CC553" s="14" t="n">
        <v>97.90000000000001</v>
      </c>
      <c r="CD553" s="14" t="n">
        <v>7.95</v>
      </c>
      <c r="CE553" s="14" t="n">
        <v>60.244</v>
      </c>
      <c r="CF553" s="14" t="n">
        <v>185.028</v>
      </c>
      <c r="CG553" s="14" t="n">
        <v>0.17</v>
      </c>
      <c r="CH553" s="14" t="n">
        <v>1</v>
      </c>
      <c r="CI553" s="14" t="n">
        <v>0</v>
      </c>
      <c r="CJ553" s="14" t="n">
        <v>0</v>
      </c>
      <c r="CK553" s="14" t="n">
        <v>0</v>
      </c>
      <c r="CL553" s="14" t="n">
        <v>0</v>
      </c>
      <c r="CM553" s="14" t="n">
        <v>0</v>
      </c>
      <c r="CN553" s="14" t="n">
        <v>0</v>
      </c>
      <c r="CO553" s="14" t="n">
        <v>0</v>
      </c>
      <c r="CP553" s="14" t="n">
        <v>1</v>
      </c>
      <c r="CQ553" s="14" t="n">
        <v>1.294</v>
      </c>
      <c r="CR553" s="14" t="n">
        <v>1</v>
      </c>
      <c r="CS553" s="14" t="n">
        <v>3.337</v>
      </c>
      <c r="CT553" s="14" t="n">
        <v>10.485</v>
      </c>
      <c r="CU553" s="14" t="n">
        <v>28.059</v>
      </c>
    </row>
    <row r="554">
      <c r="A554" s="14" t="inlineStr">
        <is>
          <t>MOZ2023</t>
        </is>
      </c>
      <c r="B554" s="14" t="inlineStr">
        <is>
          <t>MOZ</t>
        </is>
      </c>
      <c r="C554" s="14" t="inlineStr">
        <is>
          <t>MOZ</t>
        </is>
      </c>
      <c r="D554" s="14" t="inlineStr">
        <is>
          <t>Mozambique</t>
        </is>
      </c>
      <c r="E554" s="14" t="n">
        <v>2023</v>
      </c>
      <c r="F554" s="14" t="n">
        <v>0.17</v>
      </c>
      <c r="G554" s="14" t="n">
        <v>1.99</v>
      </c>
      <c r="H554" s="14" t="n">
        <v>0.643</v>
      </c>
      <c r="I554" s="14" t="n">
        <v>0</v>
      </c>
      <c r="J554" s="14" t="n">
        <v>1.99</v>
      </c>
      <c r="K554" s="14" t="n">
        <v>0</v>
      </c>
      <c r="L554" s="14" t="n">
        <v>1</v>
      </c>
      <c r="M554" s="14" t="n">
        <v>3.276</v>
      </c>
      <c r="N554" s="14" t="n">
        <v>1.928</v>
      </c>
      <c r="O554" s="14" t="n">
        <v>0</v>
      </c>
      <c r="P554" s="14" t="n">
        <v>3.276</v>
      </c>
      <c r="Q554" s="14" t="n">
        <v>0</v>
      </c>
      <c r="R554" s="14" t="n">
        <v>1</v>
      </c>
      <c r="S554" s="14" t="n">
        <v>5.205</v>
      </c>
      <c r="T554" s="14" t="n">
        <v>3.857</v>
      </c>
      <c r="U554" s="14" t="n">
        <v>0.098</v>
      </c>
      <c r="V554" s="14" t="n">
        <v>6.089</v>
      </c>
      <c r="W554" s="14" t="n">
        <v>0.17</v>
      </c>
      <c r="X554" s="14" t="n">
        <v>1</v>
      </c>
      <c r="Y554" s="14" t="n">
        <v>4.117</v>
      </c>
      <c r="Z554" s="14" t="n">
        <v>0.452</v>
      </c>
      <c r="AA554" s="14" t="n">
        <v>0</v>
      </c>
      <c r="AB554" s="14" t="n">
        <v>4.117</v>
      </c>
      <c r="AC554" s="14" t="n">
        <v>0</v>
      </c>
      <c r="AD554" s="14" t="n">
        <v>1</v>
      </c>
      <c r="AE554" s="14" t="n">
        <v>4.76</v>
      </c>
      <c r="AF554" s="14" t="n">
        <v>0.926</v>
      </c>
      <c r="AG554" s="14" t="n">
        <v>0</v>
      </c>
      <c r="AH554" s="14" t="n">
        <v>4.76</v>
      </c>
      <c r="AI554" s="14" t="n">
        <v>0</v>
      </c>
      <c r="AJ554" s="14" t="n">
        <v>1</v>
      </c>
      <c r="AK554" s="14" t="n">
        <v>8.617000000000001</v>
      </c>
      <c r="AL554" s="14" t="n">
        <v>4.065</v>
      </c>
      <c r="AM554" s="14" t="n">
        <v>0.162</v>
      </c>
      <c r="AN554" s="14" t="n">
        <v>10.082</v>
      </c>
      <c r="AO554" s="14" t="n">
        <v>0.17</v>
      </c>
      <c r="AP554" s="14" t="n">
        <v>1</v>
      </c>
      <c r="AQ554" s="14" t="n">
        <v>0.76</v>
      </c>
      <c r="AR554" s="14" t="n">
        <v>0.129</v>
      </c>
      <c r="AS554" s="14" t="n">
        <v>0.393</v>
      </c>
      <c r="AT554" s="14" t="n">
        <v>1.35</v>
      </c>
      <c r="AU554" s="14" t="n">
        <v>0.17</v>
      </c>
      <c r="AV554" s="14" t="n">
        <v>1</v>
      </c>
      <c r="AW554" s="14" t="n">
        <v>0.8110000000000001</v>
      </c>
      <c r="AX554" s="14" t="n">
        <v>0.129</v>
      </c>
      <c r="AY554" s="14" t="n">
        <v>0.409</v>
      </c>
      <c r="AZ554" s="14" t="n">
        <v>1.428</v>
      </c>
      <c r="BA554" s="14" t="n">
        <v>0.17</v>
      </c>
      <c r="BB554" s="14" t="n">
        <v>1</v>
      </c>
      <c r="BC554" s="14" t="n">
        <v>0.535</v>
      </c>
      <c r="BD554" s="14" t="n">
        <v>0.129</v>
      </c>
      <c r="BE554" s="14" t="n">
        <v>0.152</v>
      </c>
      <c r="BF554" s="14" t="n">
        <v>0.6870000000000001</v>
      </c>
      <c r="BG554" s="14" t="n">
        <v>0</v>
      </c>
      <c r="BH554" s="14" t="n">
        <v>1</v>
      </c>
      <c r="BI554" s="14" t="n">
        <v>0.579</v>
      </c>
      <c r="BJ554" s="14" t="n">
        <v>0.129</v>
      </c>
      <c r="BK554" s="14" t="n">
        <v>0.783</v>
      </c>
      <c r="BL554" s="14" t="n">
        <v>1.363</v>
      </c>
      <c r="BM554" s="14" t="n">
        <v>0</v>
      </c>
      <c r="BN554" s="14" t="n">
        <v>1</v>
      </c>
      <c r="BO554" s="14" t="n">
        <v>0</v>
      </c>
      <c r="BP554" s="14" t="n">
        <v>0</v>
      </c>
      <c r="BQ554" s="14" t="n">
        <v>0.09</v>
      </c>
      <c r="BR554" s="14" t="n">
        <v>0</v>
      </c>
      <c r="BS554" s="14" t="n">
        <v>0.667</v>
      </c>
      <c r="BT554" s="14" t="n">
        <v>0</v>
      </c>
      <c r="BU554" s="14" t="n">
        <v>0</v>
      </c>
      <c r="BV554" s="14" t="n">
        <v>0.146</v>
      </c>
      <c r="BW554" s="14" t="n">
        <v>0.17</v>
      </c>
      <c r="BX554" s="14" t="n">
        <v>1</v>
      </c>
      <c r="BY554" s="14" t="n">
        <v>13.254</v>
      </c>
      <c r="BZ554" s="14" t="n">
        <v>0</v>
      </c>
      <c r="CA554" s="14" t="n">
        <v>13.254</v>
      </c>
      <c r="CB554" s="14" t="n">
        <v>0</v>
      </c>
      <c r="CC554" s="14" t="n">
        <v>83.248</v>
      </c>
      <c r="CD554" s="14" t="n">
        <v>7.95</v>
      </c>
      <c r="CE554" s="14" t="n">
        <v>109.708</v>
      </c>
      <c r="CF554" s="14" t="n">
        <v>225.758</v>
      </c>
      <c r="CG554" s="14" t="n">
        <v>0.17</v>
      </c>
      <c r="CH554" s="14" t="n">
        <v>1</v>
      </c>
      <c r="CI554" s="14" t="n">
        <v>0</v>
      </c>
      <c r="CJ554" s="14" t="n">
        <v>0</v>
      </c>
      <c r="CK554" s="14" t="n">
        <v>0</v>
      </c>
      <c r="CL554" s="14" t="n">
        <v>0</v>
      </c>
      <c r="CM554" s="14" t="n">
        <v>0</v>
      </c>
      <c r="CN554" s="14" t="n">
        <v>0</v>
      </c>
      <c r="CO554" s="14" t="n">
        <v>0</v>
      </c>
      <c r="CP554" s="14" t="n">
        <v>1</v>
      </c>
      <c r="CQ554" s="14" t="n">
        <v>1.348</v>
      </c>
      <c r="CR554" s="14" t="n">
        <v>1</v>
      </c>
      <c r="CS554" s="14" t="n">
        <v>3.474</v>
      </c>
      <c r="CT554" s="14" t="n">
        <v>4.861</v>
      </c>
      <c r="CU554" s="14" t="n">
        <v>9.260999999999999</v>
      </c>
    </row>
    <row r="555">
      <c r="A555" s="14" t="inlineStr">
        <is>
          <t>MOZ2024</t>
        </is>
      </c>
      <c r="B555" s="14" t="inlineStr">
        <is>
          <t>MOZ</t>
        </is>
      </c>
      <c r="C555" s="14" t="inlineStr">
        <is>
          <t>MOZ</t>
        </is>
      </c>
      <c r="D555" s="14" t="inlineStr">
        <is>
          <t>Mozambique</t>
        </is>
      </c>
      <c r="E555" s="14" t="n">
        <v>2024</v>
      </c>
      <c r="F555" s="14" t="n">
        <v>0.17</v>
      </c>
      <c r="G555" s="14" t="n">
        <v>2.049</v>
      </c>
      <c r="H555" s="14" t="n">
        <v>0.662</v>
      </c>
      <c r="I555" s="14" t="n">
        <v>0</v>
      </c>
      <c r="J555" s="14" t="n">
        <v>2.049</v>
      </c>
      <c r="K555" s="14" t="n">
        <v>0</v>
      </c>
      <c r="L555" s="14" t="n">
        <v>1</v>
      </c>
      <c r="M555" s="14" t="n">
        <v>3.373</v>
      </c>
      <c r="N555" s="14" t="n">
        <v>1.985</v>
      </c>
      <c r="O555" s="14" t="n">
        <v>0</v>
      </c>
      <c r="P555" s="14" t="n">
        <v>3.373</v>
      </c>
      <c r="Q555" s="14" t="n">
        <v>0</v>
      </c>
      <c r="R555" s="14" t="n">
        <v>1</v>
      </c>
      <c r="S555" s="14" t="n">
        <v>5.358</v>
      </c>
      <c r="T555" s="14" t="n">
        <v>3.971</v>
      </c>
      <c r="U555" s="14" t="n">
        <v>0.124</v>
      </c>
      <c r="V555" s="14" t="n">
        <v>6.269</v>
      </c>
      <c r="W555" s="14" t="n">
        <v>0.17</v>
      </c>
      <c r="X555" s="14" t="n">
        <v>1</v>
      </c>
      <c r="Y555" s="14" t="n">
        <v>4.239</v>
      </c>
      <c r="Z555" s="14" t="n">
        <v>0.465</v>
      </c>
      <c r="AA555" s="14" t="n">
        <v>0</v>
      </c>
      <c r="AB555" s="14" t="n">
        <v>4.239</v>
      </c>
      <c r="AC555" s="14" t="n">
        <v>0</v>
      </c>
      <c r="AD555" s="14" t="n">
        <v>1</v>
      </c>
      <c r="AE555" s="14" t="n">
        <v>4.901</v>
      </c>
      <c r="AF555" s="14" t="n">
        <v>0.953</v>
      </c>
      <c r="AG555" s="14" t="n">
        <v>0</v>
      </c>
      <c r="AH555" s="14" t="n">
        <v>4.901</v>
      </c>
      <c r="AI555" s="14" t="n">
        <v>0</v>
      </c>
      <c r="AJ555" s="14" t="n">
        <v>1</v>
      </c>
      <c r="AK555" s="14" t="n">
        <v>8.871</v>
      </c>
      <c r="AL555" s="14" t="n">
        <v>4.185</v>
      </c>
      <c r="AM555" s="14" t="n">
        <v>0.205</v>
      </c>
      <c r="AN555" s="14" t="n">
        <v>10.38</v>
      </c>
      <c r="AO555" s="14" t="n">
        <v>0.17</v>
      </c>
      <c r="AP555" s="14" t="n">
        <v>1</v>
      </c>
      <c r="AQ555" s="14" t="n">
        <v>0.724</v>
      </c>
      <c r="AR555" s="14" t="n">
        <v>0.132</v>
      </c>
      <c r="AS555" s="14" t="n">
        <v>0.439</v>
      </c>
      <c r="AT555" s="14" t="n">
        <v>1.35</v>
      </c>
      <c r="AU555" s="14" t="n">
        <v>0.16</v>
      </c>
      <c r="AV555" s="14" t="n">
        <v>1</v>
      </c>
      <c r="AW555" s="14" t="n">
        <v>0.75</v>
      </c>
      <c r="AX555" s="14" t="n">
        <v>0.132</v>
      </c>
      <c r="AY555" s="14" t="n">
        <v>0.48</v>
      </c>
      <c r="AZ555" s="14" t="n">
        <v>1.428</v>
      </c>
      <c r="BA555" s="14" t="n">
        <v>0.16</v>
      </c>
      <c r="BB555" s="14" t="n">
        <v>1</v>
      </c>
      <c r="BC555" s="14" t="n">
        <v>0.513</v>
      </c>
      <c r="BD555" s="14" t="n">
        <v>0.132</v>
      </c>
      <c r="BE555" s="14" t="n">
        <v>0.174</v>
      </c>
      <c r="BF555" s="14" t="n">
        <v>0.6870000000000001</v>
      </c>
      <c r="BG555" s="14" t="n">
        <v>0</v>
      </c>
      <c r="BH555" s="14" t="n">
        <v>1</v>
      </c>
      <c r="BI555" s="14" t="n">
        <v>0.591</v>
      </c>
      <c r="BJ555" s="14" t="n">
        <v>0.132</v>
      </c>
      <c r="BK555" s="14" t="n">
        <v>0.771</v>
      </c>
      <c r="BL555" s="14" t="n">
        <v>1.362</v>
      </c>
      <c r="BM555" s="14" t="n">
        <v>0</v>
      </c>
      <c r="BN555" s="14" t="n">
        <v>1</v>
      </c>
      <c r="BO555" s="14" t="n">
        <v>0</v>
      </c>
      <c r="BP555" s="14" t="n">
        <v>0</v>
      </c>
      <c r="BQ555" s="14" t="n">
        <v>0.08500000000000001</v>
      </c>
      <c r="BR555" s="14" t="n">
        <v>0</v>
      </c>
      <c r="BS555" s="14" t="n">
        <v>0.667</v>
      </c>
      <c r="BT555" s="14" t="n">
        <v>0</v>
      </c>
      <c r="BU555" s="14" t="n">
        <v>0</v>
      </c>
      <c r="BV555" s="14" t="n">
        <v>0.109</v>
      </c>
      <c r="BW555" s="14" t="n">
        <v>0.17</v>
      </c>
      <c r="BX555" s="14" t="n">
        <v>1</v>
      </c>
      <c r="BY555" s="14" t="n">
        <v>13.646</v>
      </c>
      <c r="BZ555" s="14" t="n">
        <v>0</v>
      </c>
      <c r="CA555" s="14" t="n">
        <v>13.646</v>
      </c>
      <c r="CB555" s="14" t="n">
        <v>0</v>
      </c>
      <c r="CC555" s="14" t="n">
        <v>82.58799999999999</v>
      </c>
      <c r="CD555" s="14" t="n">
        <v>7.95</v>
      </c>
      <c r="CE555" s="14" t="n">
        <v>111.418</v>
      </c>
      <c r="CF555" s="14" t="n">
        <v>226.986</v>
      </c>
      <c r="CG555" s="14" t="n">
        <v>0.17</v>
      </c>
      <c r="CH555" s="14" t="n">
        <v>1</v>
      </c>
      <c r="CI555" s="14" t="n">
        <v>0</v>
      </c>
      <c r="CJ555" s="14" t="n">
        <v>0</v>
      </c>
      <c r="CK555" s="14" t="n">
        <v>0</v>
      </c>
      <c r="CL555" s="14" t="n">
        <v>0</v>
      </c>
      <c r="CM555" s="14" t="n">
        <v>0</v>
      </c>
      <c r="CN555" s="14" t="n">
        <v>0</v>
      </c>
      <c r="CO555" s="14" t="n">
        <v>0</v>
      </c>
      <c r="CP555" s="14" t="n">
        <v>1</v>
      </c>
      <c r="CQ555" s="14" t="n">
        <v>1.387</v>
      </c>
      <c r="CR555" s="14" t="n">
        <v>1</v>
      </c>
      <c r="CS555" s="14" t="n">
        <v>3.577</v>
      </c>
      <c r="CT555" s="14" t="n">
        <v>4.251</v>
      </c>
      <c r="CU555" s="14" t="n">
        <v>7.598</v>
      </c>
    </row>
    <row r="556">
      <c r="A556" s="14" t="inlineStr">
        <is>
          <t>MMR2021</t>
        </is>
      </c>
      <c r="B556" s="14" t="inlineStr">
        <is>
          <t>MMR</t>
        </is>
      </c>
      <c r="C556" s="14" t="inlineStr">
        <is>
          <t>MMR</t>
        </is>
      </c>
      <c r="D556" s="14" t="inlineStr">
        <is>
          <t>Myanmar</t>
        </is>
      </c>
      <c r="E556" s="14" t="n">
        <v>2021</v>
      </c>
      <c r="F556" s="14" t="n">
        <v>0</v>
      </c>
      <c r="G556" s="14" t="n">
        <v>3.117</v>
      </c>
      <c r="H556" s="14" t="n">
        <v>0.83</v>
      </c>
      <c r="I556" s="14" t="n">
        <v>0</v>
      </c>
      <c r="J556" s="14" t="n">
        <v>3.117</v>
      </c>
      <c r="K556" s="14" t="n">
        <v>0</v>
      </c>
      <c r="L556" s="14" t="n">
        <v>1</v>
      </c>
      <c r="M556" s="14" t="n">
        <v>5.199</v>
      </c>
      <c r="N556" s="14" t="n">
        <v>2.491</v>
      </c>
      <c r="O556" s="14" t="n">
        <v>0</v>
      </c>
      <c r="P556" s="14" t="n">
        <v>5.199</v>
      </c>
      <c r="Q556" s="14" t="n">
        <v>0</v>
      </c>
      <c r="R556" s="14" t="n">
        <v>1</v>
      </c>
      <c r="S556" s="14" t="n">
        <v>7.269</v>
      </c>
      <c r="T556" s="14" t="n">
        <v>4.982</v>
      </c>
      <c r="U556" s="14" t="n">
        <v>0</v>
      </c>
      <c r="V556" s="14" t="n">
        <v>7.269</v>
      </c>
      <c r="W556" s="14" t="n">
        <v>0</v>
      </c>
      <c r="X556" s="14" t="n">
        <v>1</v>
      </c>
      <c r="Y556" s="14" t="n">
        <v>5.305</v>
      </c>
      <c r="Z556" s="14" t="n">
        <v>0.582</v>
      </c>
      <c r="AA556" s="14" t="n">
        <v>0</v>
      </c>
      <c r="AB556" s="14" t="n">
        <v>5.305</v>
      </c>
      <c r="AC556" s="14" t="n">
        <v>0</v>
      </c>
      <c r="AD556" s="14" t="n">
        <v>1</v>
      </c>
      <c r="AE556" s="14" t="n">
        <v>5.877</v>
      </c>
      <c r="AF556" s="14" t="n">
        <v>1.143</v>
      </c>
      <c r="AG556" s="14" t="n">
        <v>0</v>
      </c>
      <c r="AH556" s="14" t="n">
        <v>5.877</v>
      </c>
      <c r="AI556" s="14" t="n">
        <v>0</v>
      </c>
      <c r="AJ556" s="14" t="n">
        <v>1</v>
      </c>
      <c r="AK556" s="14" t="n">
        <v>9.307</v>
      </c>
      <c r="AL556" s="14" t="n">
        <v>4.39</v>
      </c>
      <c r="AM556" s="14" t="n">
        <v>0</v>
      </c>
      <c r="AN556" s="14" t="n">
        <v>9.307</v>
      </c>
      <c r="AO556" s="14" t="n">
        <v>0</v>
      </c>
      <c r="AP556" s="14" t="n">
        <v>1</v>
      </c>
      <c r="AQ556" s="14" t="n">
        <v>0.621</v>
      </c>
      <c r="AR556" s="14" t="n">
        <v>0.114</v>
      </c>
      <c r="AS556" s="14" t="n">
        <v>0.036</v>
      </c>
      <c r="AT556" s="14" t="n">
        <v>0.657</v>
      </c>
      <c r="AU556" s="14" t="n">
        <v>0</v>
      </c>
      <c r="AV556" s="14" t="n">
        <v>1</v>
      </c>
      <c r="AW556" s="14" t="n">
        <v>0.593</v>
      </c>
      <c r="AX556" s="14" t="n">
        <v>0.114</v>
      </c>
      <c r="AY556" s="14" t="n">
        <v>-0.047</v>
      </c>
      <c r="AZ556" s="14" t="n">
        <v>0.546</v>
      </c>
      <c r="BA556" s="14" t="n">
        <v>0</v>
      </c>
      <c r="BB556" s="14" t="n">
        <v>1</v>
      </c>
      <c r="BC556" s="14" t="n">
        <v>0.44</v>
      </c>
      <c r="BD556" s="14" t="n">
        <v>0.114</v>
      </c>
      <c r="BE556" s="14" t="n">
        <v>0</v>
      </c>
      <c r="BF556" s="14" t="n">
        <v>0.44</v>
      </c>
      <c r="BG556" s="14" t="n">
        <v>0</v>
      </c>
      <c r="BH556" s="14" t="n">
        <v>1</v>
      </c>
      <c r="BI556" s="14" t="n">
        <v>0.5600000000000001</v>
      </c>
      <c r="BJ556" s="14" t="n">
        <v>0.114</v>
      </c>
      <c r="BK556" s="14" t="n">
        <v>0</v>
      </c>
      <c r="BL556" s="14" t="n">
        <v>0.5600000000000001</v>
      </c>
      <c r="BM556" s="14" t="n">
        <v>0</v>
      </c>
      <c r="BN556" s="14" t="n">
        <v>1</v>
      </c>
      <c r="BO556" s="14" t="n">
        <v>0</v>
      </c>
      <c r="BP556" s="14" t="n">
        <v>0</v>
      </c>
      <c r="BQ556" s="14" t="n">
        <v>0.081</v>
      </c>
      <c r="BR556" s="14" t="n">
        <v>0</v>
      </c>
      <c r="BS556" s="14" t="n">
        <v>0.833</v>
      </c>
      <c r="BT556" s="14" t="n">
        <v>0</v>
      </c>
      <c r="BU556" s="14" t="n">
        <v>0</v>
      </c>
      <c r="BV556" s="14" t="n">
        <v>0.021</v>
      </c>
      <c r="BW556" s="14" t="n">
        <v>0</v>
      </c>
      <c r="BX556" s="14" t="n">
        <v>0.667</v>
      </c>
      <c r="BY556" s="14" t="n">
        <v>11.787</v>
      </c>
      <c r="BZ556" s="14" t="n">
        <v>0</v>
      </c>
      <c r="CA556" s="14" t="n">
        <v>11.787</v>
      </c>
      <c r="CB556" s="14" t="n">
        <v>0</v>
      </c>
      <c r="CC556" s="14" t="n">
        <v>81.69499999999999</v>
      </c>
      <c r="CD556" s="14" t="n">
        <v>7.95</v>
      </c>
      <c r="CE556" s="14" t="n">
        <v>0</v>
      </c>
      <c r="CF556" s="14" t="n">
        <v>81.69499999999999</v>
      </c>
      <c r="CG556" s="14" t="n">
        <v>0</v>
      </c>
      <c r="CH556" s="14" t="n">
        <v>1</v>
      </c>
      <c r="CI556" s="14" t="n">
        <v>0</v>
      </c>
      <c r="CJ556" s="14" t="n">
        <v>0</v>
      </c>
      <c r="CK556" s="14" t="n">
        <v>0</v>
      </c>
      <c r="CL556" s="14" t="n">
        <v>0</v>
      </c>
      <c r="CM556" s="14" t="n">
        <v>0</v>
      </c>
      <c r="CN556" s="14" t="n">
        <v>0</v>
      </c>
      <c r="CO556" s="14" t="n">
        <v>0</v>
      </c>
      <c r="CP556" s="14" t="n">
        <v>0.548</v>
      </c>
      <c r="CQ556" s="14" t="n">
        <v>1.198</v>
      </c>
      <c r="CR556" s="14" t="n">
        <v>1</v>
      </c>
      <c r="CS556" s="14" t="n">
        <v>4.733</v>
      </c>
      <c r="CT556" s="14" t="n">
        <v>3.604</v>
      </c>
      <c r="CU556" s="14" t="n">
        <v>14.129</v>
      </c>
    </row>
    <row r="557">
      <c r="A557" s="14" t="inlineStr">
        <is>
          <t>MMR2022</t>
        </is>
      </c>
      <c r="B557" s="14" t="inlineStr">
        <is>
          <t>MMR</t>
        </is>
      </c>
      <c r="C557" s="14" t="inlineStr">
        <is>
          <t>MMR</t>
        </is>
      </c>
      <c r="D557" s="14" t="inlineStr">
        <is>
          <t>Myanmar</t>
        </is>
      </c>
      <c r="E557" s="14" t="n">
        <v>2022</v>
      </c>
      <c r="F557" s="14" t="n">
        <v>0</v>
      </c>
      <c r="G557" s="14" t="n">
        <v>1.912</v>
      </c>
      <c r="H557" s="14" t="n">
        <v>0.617</v>
      </c>
      <c r="I557" s="14" t="n">
        <v>0</v>
      </c>
      <c r="J557" s="14" t="n">
        <v>1.912</v>
      </c>
      <c r="K557" s="14" t="n">
        <v>0</v>
      </c>
      <c r="L557" s="14" t="n">
        <v>1</v>
      </c>
      <c r="M557" s="14" t="n">
        <v>3.147</v>
      </c>
      <c r="N557" s="14" t="n">
        <v>1.852</v>
      </c>
      <c r="O557" s="14" t="n">
        <v>0</v>
      </c>
      <c r="P557" s="14" t="n">
        <v>3.147</v>
      </c>
      <c r="Q557" s="14" t="n">
        <v>0</v>
      </c>
      <c r="R557" s="14" t="n">
        <v>1</v>
      </c>
      <c r="S557" s="14" t="n">
        <v>4.999</v>
      </c>
      <c r="T557" s="14" t="n">
        <v>3.704</v>
      </c>
      <c r="U557" s="14" t="n">
        <v>0</v>
      </c>
      <c r="V557" s="14" t="n">
        <v>4.999</v>
      </c>
      <c r="W557" s="14" t="n">
        <v>0</v>
      </c>
      <c r="X557" s="14" t="n">
        <v>1</v>
      </c>
      <c r="Y557" s="14" t="n">
        <v>5.729</v>
      </c>
      <c r="Z557" s="14" t="n">
        <v>0.629</v>
      </c>
      <c r="AA557" s="14" t="n">
        <v>0</v>
      </c>
      <c r="AB557" s="14" t="n">
        <v>5.729</v>
      </c>
      <c r="AC557" s="14" t="n">
        <v>0</v>
      </c>
      <c r="AD557" s="14" t="n">
        <v>1</v>
      </c>
      <c r="AE557" s="14" t="n">
        <v>6.347</v>
      </c>
      <c r="AF557" s="14" t="n">
        <v>1.234</v>
      </c>
      <c r="AG557" s="14" t="n">
        <v>0</v>
      </c>
      <c r="AH557" s="14" t="n">
        <v>6.347</v>
      </c>
      <c r="AI557" s="14" t="n">
        <v>0</v>
      </c>
      <c r="AJ557" s="14" t="n">
        <v>1</v>
      </c>
      <c r="AK557" s="14" t="n">
        <v>10.051</v>
      </c>
      <c r="AL557" s="14" t="n">
        <v>4.741</v>
      </c>
      <c r="AM557" s="14" t="n">
        <v>0</v>
      </c>
      <c r="AN557" s="14" t="n">
        <v>10.051</v>
      </c>
      <c r="AO557" s="14" t="n">
        <v>0</v>
      </c>
      <c r="AP557" s="14" t="n">
        <v>1</v>
      </c>
      <c r="AQ557" s="14" t="n">
        <v>0.847</v>
      </c>
      <c r="AR557" s="14" t="n">
        <v>0.123</v>
      </c>
      <c r="AS557" s="14" t="n">
        <v>0.129</v>
      </c>
      <c r="AT557" s="14" t="n">
        <v>0.975</v>
      </c>
      <c r="AU557" s="14" t="n">
        <v>0</v>
      </c>
      <c r="AV557" s="14" t="n">
        <v>1</v>
      </c>
      <c r="AW557" s="14" t="n">
        <v>0.947</v>
      </c>
      <c r="AX557" s="14" t="n">
        <v>0.123</v>
      </c>
      <c r="AY557" s="14" t="n">
        <v>0.109</v>
      </c>
      <c r="AZ557" s="14" t="n">
        <v>1.056</v>
      </c>
      <c r="BA557" s="14" t="n">
        <v>0</v>
      </c>
      <c r="BB557" s="14" t="n">
        <v>1</v>
      </c>
      <c r="BC557" s="14" t="n">
        <v>0.589</v>
      </c>
      <c r="BD557" s="14" t="n">
        <v>0.123</v>
      </c>
      <c r="BE557" s="14" t="n">
        <v>0</v>
      </c>
      <c r="BF557" s="14" t="n">
        <v>0.589</v>
      </c>
      <c r="BG557" s="14" t="n">
        <v>0</v>
      </c>
      <c r="BH557" s="14" t="n">
        <v>1</v>
      </c>
      <c r="BI557" s="14" t="n">
        <v>0.6889999999999999</v>
      </c>
      <c r="BJ557" s="14" t="n">
        <v>0.123</v>
      </c>
      <c r="BK557" s="14" t="n">
        <v>0</v>
      </c>
      <c r="BL557" s="14" t="n">
        <v>0.6889999999999999</v>
      </c>
      <c r="BM557" s="14" t="n">
        <v>0</v>
      </c>
      <c r="BN557" s="14" t="n">
        <v>1</v>
      </c>
      <c r="BO557" s="14" t="n">
        <v>0</v>
      </c>
      <c r="BP557" s="14" t="n">
        <v>0</v>
      </c>
      <c r="BQ557" s="14" t="n">
        <v>0.07000000000000001</v>
      </c>
      <c r="BR557" s="14" t="n">
        <v>0</v>
      </c>
      <c r="BS557" s="14" t="n">
        <v>0.833</v>
      </c>
      <c r="BT557" s="14" t="n">
        <v>0</v>
      </c>
      <c r="BU557" s="14" t="n">
        <v>0</v>
      </c>
      <c r="BV557" s="14" t="n">
        <v>0.018</v>
      </c>
      <c r="BW557" s="14" t="n">
        <v>0</v>
      </c>
      <c r="BX557" s="14" t="n">
        <v>0.667</v>
      </c>
      <c r="BY557" s="14" t="n">
        <v>12.729</v>
      </c>
      <c r="BZ557" s="14" t="n">
        <v>0</v>
      </c>
      <c r="CA557" s="14" t="n">
        <v>12.729</v>
      </c>
      <c r="CB557" s="14" t="n">
        <v>0</v>
      </c>
      <c r="CC557" s="14" t="n">
        <v>102.477</v>
      </c>
      <c r="CD557" s="14" t="n">
        <v>7.95</v>
      </c>
      <c r="CE557" s="14" t="n">
        <v>0</v>
      </c>
      <c r="CF557" s="14" t="n">
        <v>102.477</v>
      </c>
      <c r="CG557" s="14" t="n">
        <v>0</v>
      </c>
      <c r="CH557" s="14" t="n">
        <v>1</v>
      </c>
      <c r="CI557" s="14" t="n">
        <v>0</v>
      </c>
      <c r="CJ557" s="14" t="n">
        <v>0</v>
      </c>
      <c r="CK557" s="14" t="n">
        <v>0</v>
      </c>
      <c r="CL557" s="14" t="n">
        <v>0</v>
      </c>
      <c r="CM557" s="14" t="n">
        <v>0</v>
      </c>
      <c r="CN557" s="14" t="n">
        <v>0</v>
      </c>
      <c r="CO557" s="14" t="n">
        <v>0</v>
      </c>
      <c r="CP557" s="14" t="n">
        <v>1</v>
      </c>
      <c r="CQ557" s="14" t="n">
        <v>1.294</v>
      </c>
      <c r="CR557" s="14" t="n">
        <v>1</v>
      </c>
      <c r="CS557" s="14" t="n">
        <v>5.112</v>
      </c>
      <c r="CT557" s="14" t="n">
        <v>7.554</v>
      </c>
      <c r="CU557" s="14" t="n">
        <v>28.059</v>
      </c>
    </row>
    <row r="558">
      <c r="A558" s="14" t="inlineStr">
        <is>
          <t>MMR2023</t>
        </is>
      </c>
      <c r="B558" s="14" t="inlineStr">
        <is>
          <t>MMR</t>
        </is>
      </c>
      <c r="C558" s="14" t="inlineStr">
        <is>
          <t>MMR</t>
        </is>
      </c>
      <c r="D558" s="14" t="inlineStr">
        <is>
          <t>Myanmar</t>
        </is>
      </c>
      <c r="E558" s="14" t="n">
        <v>2023</v>
      </c>
      <c r="F558" s="14" t="n">
        <v>0</v>
      </c>
      <c r="G558" s="14" t="n">
        <v>1.99</v>
      </c>
      <c r="H558" s="14" t="n">
        <v>0.643</v>
      </c>
      <c r="I558" s="14" t="n">
        <v>0</v>
      </c>
      <c r="J558" s="14" t="n">
        <v>1.99</v>
      </c>
      <c r="K558" s="14" t="n">
        <v>0</v>
      </c>
      <c r="L558" s="14" t="n">
        <v>1</v>
      </c>
      <c r="M558" s="14" t="n">
        <v>3.276</v>
      </c>
      <c r="N558" s="14" t="n">
        <v>1.928</v>
      </c>
      <c r="O558" s="14" t="n">
        <v>0</v>
      </c>
      <c r="P558" s="14" t="n">
        <v>3.276</v>
      </c>
      <c r="Q558" s="14" t="n">
        <v>0</v>
      </c>
      <c r="R558" s="14" t="n">
        <v>1</v>
      </c>
      <c r="S558" s="14" t="n">
        <v>5.205</v>
      </c>
      <c r="T558" s="14" t="n">
        <v>3.857</v>
      </c>
      <c r="U558" s="14" t="n">
        <v>0</v>
      </c>
      <c r="V558" s="14" t="n">
        <v>5.205</v>
      </c>
      <c r="W558" s="14" t="n">
        <v>0</v>
      </c>
      <c r="X558" s="14" t="n">
        <v>1</v>
      </c>
      <c r="Y558" s="14" t="n">
        <v>5.966</v>
      </c>
      <c r="Z558" s="14" t="n">
        <v>0.655</v>
      </c>
      <c r="AA558" s="14" t="n">
        <v>0</v>
      </c>
      <c r="AB558" s="14" t="n">
        <v>5.966</v>
      </c>
      <c r="AC558" s="14" t="n">
        <v>0</v>
      </c>
      <c r="AD558" s="14" t="n">
        <v>1</v>
      </c>
      <c r="AE558" s="14" t="n">
        <v>6.608</v>
      </c>
      <c r="AF558" s="14" t="n">
        <v>1.285</v>
      </c>
      <c r="AG558" s="14" t="n">
        <v>0</v>
      </c>
      <c r="AH558" s="14" t="n">
        <v>6.608</v>
      </c>
      <c r="AI558" s="14" t="n">
        <v>0</v>
      </c>
      <c r="AJ558" s="14" t="n">
        <v>1</v>
      </c>
      <c r="AK558" s="14" t="n">
        <v>10.465</v>
      </c>
      <c r="AL558" s="14" t="n">
        <v>4.937</v>
      </c>
      <c r="AM558" s="14" t="n">
        <v>0</v>
      </c>
      <c r="AN558" s="14" t="n">
        <v>10.465</v>
      </c>
      <c r="AO558" s="14" t="n">
        <v>0</v>
      </c>
      <c r="AP558" s="14" t="n">
        <v>1</v>
      </c>
      <c r="AQ558" s="14" t="n">
        <v>0.749</v>
      </c>
      <c r="AR558" s="14" t="n">
        <v>0.129</v>
      </c>
      <c r="AS558" s="14" t="n">
        <v>0.581</v>
      </c>
      <c r="AT558" s="14" t="n">
        <v>1.33</v>
      </c>
      <c r="AU558" s="14" t="n">
        <v>0</v>
      </c>
      <c r="AV558" s="14" t="n">
        <v>1</v>
      </c>
      <c r="AW558" s="14" t="n">
        <v>0.783</v>
      </c>
      <c r="AX558" s="14" t="n">
        <v>0.129</v>
      </c>
      <c r="AY558" s="14" t="n">
        <v>0.49</v>
      </c>
      <c r="AZ558" s="14" t="n">
        <v>1.272</v>
      </c>
      <c r="BA558" s="14" t="n">
        <v>0</v>
      </c>
      <c r="BB558" s="14" t="n">
        <v>1</v>
      </c>
      <c r="BC558" s="14" t="n">
        <v>0.527</v>
      </c>
      <c r="BD558" s="14" t="n">
        <v>0.129</v>
      </c>
      <c r="BE558" s="14" t="n">
        <v>0</v>
      </c>
      <c r="BF558" s="14" t="n">
        <v>0.527</v>
      </c>
      <c r="BG558" s="14" t="n">
        <v>0</v>
      </c>
      <c r="BH558" s="14" t="n">
        <v>1</v>
      </c>
      <c r="BI558" s="14" t="n">
        <v>0.64</v>
      </c>
      <c r="BJ558" s="14" t="n">
        <v>0.129</v>
      </c>
      <c r="BK558" s="14" t="n">
        <v>0</v>
      </c>
      <c r="BL558" s="14" t="n">
        <v>0.64</v>
      </c>
      <c r="BM558" s="14" t="n">
        <v>0</v>
      </c>
      <c r="BN558" s="14" t="n">
        <v>1</v>
      </c>
      <c r="BO558" s="14" t="n">
        <v>0</v>
      </c>
      <c r="BP558" s="14" t="n">
        <v>0</v>
      </c>
      <c r="BQ558" s="14" t="n">
        <v>0.064</v>
      </c>
      <c r="BR558" s="14" t="n">
        <v>0</v>
      </c>
      <c r="BS558" s="14" t="n">
        <v>0.833</v>
      </c>
      <c r="BT558" s="14" t="n">
        <v>0</v>
      </c>
      <c r="BU558" s="14" t="n">
        <v>0</v>
      </c>
      <c r="BV558" s="14" t="n">
        <v>0.017</v>
      </c>
      <c r="BW558" s="14" t="n">
        <v>0</v>
      </c>
      <c r="BX558" s="14" t="n">
        <v>0.667</v>
      </c>
      <c r="BY558" s="14" t="n">
        <v>13.254</v>
      </c>
      <c r="BZ558" s="14" t="n">
        <v>0</v>
      </c>
      <c r="CA558" s="14" t="n">
        <v>13.254</v>
      </c>
      <c r="CB558" s="14" t="n">
        <v>0</v>
      </c>
      <c r="CC558" s="14" t="n">
        <v>87.07899999999999</v>
      </c>
      <c r="CD558" s="14" t="n">
        <v>7.95</v>
      </c>
      <c r="CE558" s="14" t="n">
        <v>0</v>
      </c>
      <c r="CF558" s="14" t="n">
        <v>87.07899999999999</v>
      </c>
      <c r="CG558" s="14" t="n">
        <v>0</v>
      </c>
      <c r="CH558" s="14" t="n">
        <v>1</v>
      </c>
      <c r="CI558" s="14" t="n">
        <v>0</v>
      </c>
      <c r="CJ558" s="14" t="n">
        <v>0</v>
      </c>
      <c r="CK558" s="14" t="n">
        <v>0</v>
      </c>
      <c r="CL558" s="14" t="n">
        <v>0</v>
      </c>
      <c r="CM558" s="14" t="n">
        <v>0</v>
      </c>
      <c r="CN558" s="14" t="n">
        <v>0</v>
      </c>
      <c r="CO558" s="14" t="n">
        <v>0</v>
      </c>
      <c r="CP558" s="14" t="n">
        <v>1</v>
      </c>
      <c r="CQ558" s="14" t="n">
        <v>1.348</v>
      </c>
      <c r="CR558" s="14" t="n">
        <v>1</v>
      </c>
      <c r="CS558" s="14" t="n">
        <v>5.323</v>
      </c>
      <c r="CT558" s="14" t="n">
        <v>4.484</v>
      </c>
      <c r="CU558" s="14" t="n">
        <v>9.260999999999999</v>
      </c>
    </row>
    <row r="559">
      <c r="A559" s="14" t="inlineStr">
        <is>
          <t>MMR2024</t>
        </is>
      </c>
      <c r="B559" s="14" t="inlineStr">
        <is>
          <t>MMR</t>
        </is>
      </c>
      <c r="C559" s="14" t="inlineStr">
        <is>
          <t>MMR</t>
        </is>
      </c>
      <c r="D559" s="14" t="inlineStr">
        <is>
          <t>Myanmar</t>
        </is>
      </c>
      <c r="E559" s="14" t="n">
        <v>2024</v>
      </c>
      <c r="F559" s="14" t="n">
        <v>0</v>
      </c>
      <c r="G559" s="14" t="n">
        <v>2.049</v>
      </c>
      <c r="H559" s="14" t="n">
        <v>0.662</v>
      </c>
      <c r="I559" s="14" t="n">
        <v>0</v>
      </c>
      <c r="J559" s="14" t="n">
        <v>2.049</v>
      </c>
      <c r="K559" s="14" t="n">
        <v>0</v>
      </c>
      <c r="L559" s="14" t="n">
        <v>1</v>
      </c>
      <c r="M559" s="14" t="n">
        <v>3.373</v>
      </c>
      <c r="N559" s="14" t="n">
        <v>1.985</v>
      </c>
      <c r="O559" s="14" t="n">
        <v>0</v>
      </c>
      <c r="P559" s="14" t="n">
        <v>3.373</v>
      </c>
      <c r="Q559" s="14" t="n">
        <v>0</v>
      </c>
      <c r="R559" s="14" t="n">
        <v>1</v>
      </c>
      <c r="S559" s="14" t="n">
        <v>5.358</v>
      </c>
      <c r="T559" s="14" t="n">
        <v>3.971</v>
      </c>
      <c r="U559" s="14" t="n">
        <v>0</v>
      </c>
      <c r="V559" s="14" t="n">
        <v>5.358</v>
      </c>
      <c r="W559" s="14" t="n">
        <v>0</v>
      </c>
      <c r="X559" s="14" t="n">
        <v>1</v>
      </c>
      <c r="Y559" s="14" t="n">
        <v>6.142</v>
      </c>
      <c r="Z559" s="14" t="n">
        <v>0.674</v>
      </c>
      <c r="AA559" s="14" t="n">
        <v>0</v>
      </c>
      <c r="AB559" s="14" t="n">
        <v>6.142</v>
      </c>
      <c r="AC559" s="14" t="n">
        <v>0</v>
      </c>
      <c r="AD559" s="14" t="n">
        <v>1</v>
      </c>
      <c r="AE559" s="14" t="n">
        <v>6.804</v>
      </c>
      <c r="AF559" s="14" t="n">
        <v>1.323</v>
      </c>
      <c r="AG559" s="14" t="n">
        <v>0</v>
      </c>
      <c r="AH559" s="14" t="n">
        <v>6.804</v>
      </c>
      <c r="AI559" s="14" t="n">
        <v>0</v>
      </c>
      <c r="AJ559" s="14" t="n">
        <v>1</v>
      </c>
      <c r="AK559" s="14" t="n">
        <v>10.774</v>
      </c>
      <c r="AL559" s="14" t="n">
        <v>5.083</v>
      </c>
      <c r="AM559" s="14" t="n">
        <v>0</v>
      </c>
      <c r="AN559" s="14" t="n">
        <v>10.774</v>
      </c>
      <c r="AO559" s="14" t="n">
        <v>0</v>
      </c>
      <c r="AP559" s="14" t="n">
        <v>1</v>
      </c>
      <c r="AQ559" s="14" t="n">
        <v>0.72</v>
      </c>
      <c r="AR559" s="14" t="n">
        <v>0.132</v>
      </c>
      <c r="AS559" s="14" t="n">
        <v>0.673</v>
      </c>
      <c r="AT559" s="14" t="n">
        <v>1.392</v>
      </c>
      <c r="AU559" s="14" t="n">
        <v>0</v>
      </c>
      <c r="AV559" s="14" t="n">
        <v>1</v>
      </c>
      <c r="AW559" s="14" t="n">
        <v>0.734</v>
      </c>
      <c r="AX559" s="14" t="n">
        <v>0.132</v>
      </c>
      <c r="AY559" s="14" t="n">
        <v>0.377</v>
      </c>
      <c r="AZ559" s="14" t="n">
        <v>1.111</v>
      </c>
      <c r="BA559" s="14" t="n">
        <v>0</v>
      </c>
      <c r="BB559" s="14" t="n">
        <v>1</v>
      </c>
      <c r="BC559" s="14" t="n">
        <v>0.51</v>
      </c>
      <c r="BD559" s="14" t="n">
        <v>0.132</v>
      </c>
      <c r="BE559" s="14" t="n">
        <v>0</v>
      </c>
      <c r="BF559" s="14" t="n">
        <v>0.51</v>
      </c>
      <c r="BG559" s="14" t="n">
        <v>0</v>
      </c>
      <c r="BH559" s="14" t="n">
        <v>1</v>
      </c>
      <c r="BI559" s="14" t="n">
        <v>0.652</v>
      </c>
      <c r="BJ559" s="14" t="n">
        <v>0.132</v>
      </c>
      <c r="BK559" s="14" t="n">
        <v>0</v>
      </c>
      <c r="BL559" s="14" t="n">
        <v>0.652</v>
      </c>
      <c r="BM559" s="14" t="n">
        <v>0</v>
      </c>
      <c r="BN559" s="14" t="n">
        <v>1</v>
      </c>
      <c r="BO559" s="14" t="n">
        <v>0</v>
      </c>
      <c r="BP559" s="14" t="n">
        <v>0</v>
      </c>
      <c r="BQ559" s="14" t="n">
        <v>0.066</v>
      </c>
      <c r="BR559" s="14" t="n">
        <v>0</v>
      </c>
      <c r="BS559" s="14" t="n">
        <v>0.833</v>
      </c>
      <c r="BT559" s="14" t="n">
        <v>0</v>
      </c>
      <c r="BU559" s="14" t="n">
        <v>0</v>
      </c>
      <c r="BV559" s="14" t="n">
        <v>0.017</v>
      </c>
      <c r="BW559" s="14" t="n">
        <v>0</v>
      </c>
      <c r="BX559" s="14" t="n">
        <v>0.667</v>
      </c>
      <c r="BY559" s="14" t="n">
        <v>13.646</v>
      </c>
      <c r="BZ559" s="14" t="n">
        <v>0</v>
      </c>
      <c r="CA559" s="14" t="n">
        <v>13.646</v>
      </c>
      <c r="CB559" s="14" t="n">
        <v>0</v>
      </c>
      <c r="CC559" s="14" t="n">
        <v>86.38500000000001</v>
      </c>
      <c r="CD559" s="14" t="n">
        <v>7.95</v>
      </c>
      <c r="CE559" s="14" t="n">
        <v>0</v>
      </c>
      <c r="CF559" s="14" t="n">
        <v>86.38500000000001</v>
      </c>
      <c r="CG559" s="14" t="n">
        <v>0</v>
      </c>
      <c r="CH559" s="14" t="n">
        <v>1</v>
      </c>
      <c r="CI559" s="14" t="n">
        <v>0</v>
      </c>
      <c r="CJ559" s="14" t="n">
        <v>0</v>
      </c>
      <c r="CK559" s="14" t="n">
        <v>0</v>
      </c>
      <c r="CL559" s="14" t="n">
        <v>0</v>
      </c>
      <c r="CM559" s="14" t="n">
        <v>0</v>
      </c>
      <c r="CN559" s="14" t="n">
        <v>0</v>
      </c>
      <c r="CO559" s="14" t="n">
        <v>0</v>
      </c>
      <c r="CP559" s="14" t="n">
        <v>1</v>
      </c>
      <c r="CQ559" s="14" t="n">
        <v>1.387</v>
      </c>
      <c r="CR559" s="14" t="n">
        <v>1</v>
      </c>
      <c r="CS559" s="14" t="n">
        <v>5.48</v>
      </c>
      <c r="CT559" s="14" t="n">
        <v>3.509</v>
      </c>
      <c r="CU559" s="14" t="n">
        <v>7.598</v>
      </c>
    </row>
    <row r="560">
      <c r="A560" s="14" t="inlineStr">
        <is>
          <t>NAM2021</t>
        </is>
      </c>
      <c r="B560" s="14" t="inlineStr">
        <is>
          <t>NAM</t>
        </is>
      </c>
      <c r="C560" s="14" t="inlineStr">
        <is>
          <t>NAM</t>
        </is>
      </c>
      <c r="D560" s="14" t="inlineStr">
        <is>
          <t>Namibia</t>
        </is>
      </c>
      <c r="E560" s="14" t="n">
        <v>2021</v>
      </c>
      <c r="F560" s="14" t="n">
        <v>0.15</v>
      </c>
      <c r="G560" s="14" t="n">
        <v>5.897</v>
      </c>
      <c r="H560" s="14" t="n">
        <v>1.143</v>
      </c>
      <c r="I560" s="14" t="n">
        <v>0</v>
      </c>
      <c r="J560" s="14" t="n">
        <v>5.897</v>
      </c>
      <c r="K560" s="14" t="n">
        <v>0</v>
      </c>
      <c r="L560" s="14" t="n">
        <v>1</v>
      </c>
      <c r="M560" s="14" t="n">
        <v>7.964</v>
      </c>
      <c r="N560" s="14" t="n">
        <v>3.43</v>
      </c>
      <c r="O560" s="14" t="n">
        <v>0</v>
      </c>
      <c r="P560" s="14" t="n">
        <v>7.964</v>
      </c>
      <c r="Q560" s="14" t="n">
        <v>0</v>
      </c>
      <c r="R560" s="14" t="n">
        <v>1</v>
      </c>
      <c r="S560" s="14" t="n">
        <v>11.613</v>
      </c>
      <c r="T560" s="14" t="n">
        <v>6.86</v>
      </c>
      <c r="U560" s="14" t="n">
        <v>0</v>
      </c>
      <c r="V560" s="14" t="n">
        <v>13.355</v>
      </c>
      <c r="W560" s="14" t="n">
        <v>0.15</v>
      </c>
      <c r="X560" s="14" t="n">
        <v>1</v>
      </c>
      <c r="Y560" s="14" t="n">
        <v>16.268</v>
      </c>
      <c r="Z560" s="14" t="n">
        <v>2.199</v>
      </c>
      <c r="AA560" s="14" t="n">
        <v>0</v>
      </c>
      <c r="AB560" s="14" t="n">
        <v>16.268</v>
      </c>
      <c r="AC560" s="14" t="n">
        <v>0</v>
      </c>
      <c r="AD560" s="14" t="n">
        <v>1</v>
      </c>
      <c r="AE560" s="14" t="n">
        <v>17.411</v>
      </c>
      <c r="AF560" s="14" t="n">
        <v>4.071</v>
      </c>
      <c r="AG560" s="14" t="n">
        <v>0</v>
      </c>
      <c r="AH560" s="14" t="n">
        <v>17.411</v>
      </c>
      <c r="AI560" s="14" t="n">
        <v>0</v>
      </c>
      <c r="AJ560" s="14" t="n">
        <v>1</v>
      </c>
      <c r="AK560" s="14" t="n">
        <v>24.271</v>
      </c>
      <c r="AL560" s="14" t="n">
        <v>12.927</v>
      </c>
      <c r="AM560" s="14" t="n">
        <v>0</v>
      </c>
      <c r="AN560" s="14" t="n">
        <v>27.911</v>
      </c>
      <c r="AO560" s="14" t="n">
        <v>0.15</v>
      </c>
      <c r="AP560" s="14" t="n">
        <v>1</v>
      </c>
      <c r="AQ560" s="14" t="n">
        <v>0.619</v>
      </c>
      <c r="AR560" s="14" t="n">
        <v>0.114</v>
      </c>
      <c r="AS560" s="14" t="n">
        <v>0.171</v>
      </c>
      <c r="AT560" s="14" t="n">
        <v>0.909</v>
      </c>
      <c r="AU560" s="14" t="n">
        <v>0.15</v>
      </c>
      <c r="AV560" s="14" t="n">
        <v>1</v>
      </c>
      <c r="AW560" s="14" t="n">
        <v>0.599</v>
      </c>
      <c r="AX560" s="14" t="n">
        <v>0.114</v>
      </c>
      <c r="AY560" s="14" t="n">
        <v>0.189</v>
      </c>
      <c r="AZ560" s="14" t="n">
        <v>0.907</v>
      </c>
      <c r="BA560" s="14" t="n">
        <v>0.15</v>
      </c>
      <c r="BB560" s="14" t="n">
        <v>1</v>
      </c>
      <c r="BC560" s="14" t="n">
        <v>0.439</v>
      </c>
      <c r="BD560" s="14" t="n">
        <v>0.114</v>
      </c>
      <c r="BE560" s="14" t="n">
        <v>0</v>
      </c>
      <c r="BF560" s="14" t="n">
        <v>0.505</v>
      </c>
      <c r="BG560" s="14" t="n">
        <v>0.15</v>
      </c>
      <c r="BH560" s="14" t="n">
        <v>1</v>
      </c>
      <c r="BI560" s="14" t="n">
        <v>0.505</v>
      </c>
      <c r="BJ560" s="14" t="n">
        <v>0.114</v>
      </c>
      <c r="BK560" s="14" t="n">
        <v>0</v>
      </c>
      <c r="BL560" s="14" t="n">
        <v>0.58</v>
      </c>
      <c r="BM560" s="14" t="n">
        <v>0.15</v>
      </c>
      <c r="BN560" s="14" t="n">
        <v>1</v>
      </c>
      <c r="BO560" s="14" t="n">
        <v>0</v>
      </c>
      <c r="BP560" s="14" t="n">
        <v>0</v>
      </c>
      <c r="BQ560" s="14" t="n">
        <v>0.148</v>
      </c>
      <c r="BR560" s="14" t="n">
        <v>0</v>
      </c>
      <c r="BS560" s="14" t="n">
        <v>0.833</v>
      </c>
      <c r="BT560" s="14" t="n">
        <v>0</v>
      </c>
      <c r="BU560" s="14" t="n">
        <v>0</v>
      </c>
      <c r="BV560" s="14" t="n">
        <v>0.138</v>
      </c>
      <c r="BW560" s="14" t="n">
        <v>0.15</v>
      </c>
      <c r="BX560" s="14" t="n">
        <v>1</v>
      </c>
      <c r="BY560" s="14" t="n">
        <v>11.787</v>
      </c>
      <c r="BZ560" s="14" t="n">
        <v>0</v>
      </c>
      <c r="CA560" s="14" t="n">
        <v>11.787</v>
      </c>
      <c r="CB560" s="14" t="n">
        <v>0</v>
      </c>
      <c r="CC560" s="14" t="n">
        <v>78.125</v>
      </c>
      <c r="CD560" s="14" t="n">
        <v>7.95</v>
      </c>
      <c r="CE560" s="14" t="n">
        <v>0</v>
      </c>
      <c r="CF560" s="14" t="n">
        <v>89.84399999999999</v>
      </c>
      <c r="CG560" s="14" t="n">
        <v>0.15</v>
      </c>
      <c r="CH560" s="14" t="n">
        <v>1</v>
      </c>
      <c r="CI560" s="14" t="n">
        <v>0</v>
      </c>
      <c r="CJ560" s="14" t="n">
        <v>0</v>
      </c>
      <c r="CK560" s="14" t="n">
        <v>0</v>
      </c>
      <c r="CL560" s="14" t="n">
        <v>0</v>
      </c>
      <c r="CM560" s="14" t="n">
        <v>0</v>
      </c>
      <c r="CN560" s="14" t="n">
        <v>0</v>
      </c>
      <c r="CO560" s="14" t="n">
        <v>0</v>
      </c>
      <c r="CP560" s="14" t="n">
        <v>0</v>
      </c>
      <c r="CQ560" s="14" t="n">
        <v>1.198</v>
      </c>
      <c r="CR560" s="14" t="n">
        <v>0</v>
      </c>
      <c r="CS560" s="14" t="n">
        <v>10.295</v>
      </c>
      <c r="CT560" s="14" t="n">
        <v>4.753</v>
      </c>
      <c r="CU560" s="14" t="n">
        <v>15.162</v>
      </c>
    </row>
    <row r="561">
      <c r="A561" s="14" t="inlineStr">
        <is>
          <t>NAM2022</t>
        </is>
      </c>
      <c r="B561" s="14" t="inlineStr">
        <is>
          <t>NAM</t>
        </is>
      </c>
      <c r="C561" s="14" t="inlineStr">
        <is>
          <t>NAM</t>
        </is>
      </c>
      <c r="D561" s="14" t="inlineStr">
        <is>
          <t>Namibia</t>
        </is>
      </c>
      <c r="E561" s="14" t="n">
        <v>2022</v>
      </c>
      <c r="F561" s="14" t="n">
        <v>0.15</v>
      </c>
      <c r="G561" s="14" t="n">
        <v>11.72</v>
      </c>
      <c r="H561" s="14" t="n">
        <v>1.235</v>
      </c>
      <c r="I561" s="14" t="n">
        <v>0</v>
      </c>
      <c r="J561" s="14" t="n">
        <v>11.72</v>
      </c>
      <c r="K561" s="14" t="n">
        <v>0</v>
      </c>
      <c r="L561" s="14" t="n">
        <v>1</v>
      </c>
      <c r="M561" s="14" t="n">
        <v>9.782999999999999</v>
      </c>
      <c r="N561" s="14" t="n">
        <v>3.704</v>
      </c>
      <c r="O561" s="14" t="n">
        <v>0</v>
      </c>
      <c r="P561" s="14" t="n">
        <v>9.782999999999999</v>
      </c>
      <c r="Q561" s="14" t="n">
        <v>0</v>
      </c>
      <c r="R561" s="14" t="n">
        <v>1</v>
      </c>
      <c r="S561" s="14" t="n">
        <v>17.893</v>
      </c>
      <c r="T561" s="14" t="n">
        <v>7.408</v>
      </c>
      <c r="U561" s="14" t="n">
        <v>0.199</v>
      </c>
      <c r="V561" s="14" t="n">
        <v>20.577</v>
      </c>
      <c r="W561" s="14" t="n">
        <v>0.15</v>
      </c>
      <c r="X561" s="14" t="n">
        <v>1</v>
      </c>
      <c r="Y561" s="14" t="n">
        <v>32.398</v>
      </c>
      <c r="Z561" s="14" t="n">
        <v>4.379</v>
      </c>
      <c r="AA561" s="14" t="n">
        <v>0</v>
      </c>
      <c r="AB561" s="14" t="n">
        <v>32.398</v>
      </c>
      <c r="AC561" s="14" t="n">
        <v>0</v>
      </c>
      <c r="AD561" s="14" t="n">
        <v>1</v>
      </c>
      <c r="AE561" s="14" t="n">
        <v>33.633</v>
      </c>
      <c r="AF561" s="14" t="n">
        <v>7.864</v>
      </c>
      <c r="AG561" s="14" t="n">
        <v>0</v>
      </c>
      <c r="AH561" s="14" t="n">
        <v>33.633</v>
      </c>
      <c r="AI561" s="14" t="n">
        <v>0</v>
      </c>
      <c r="AJ561" s="14" t="n">
        <v>1</v>
      </c>
      <c r="AK561" s="14" t="n">
        <v>41.041</v>
      </c>
      <c r="AL561" s="14" t="n">
        <v>21.858</v>
      </c>
      <c r="AM561" s="14" t="n">
        <v>0.456</v>
      </c>
      <c r="AN561" s="14" t="n">
        <v>47.197</v>
      </c>
      <c r="AO561" s="14" t="n">
        <v>0.15</v>
      </c>
      <c r="AP561" s="14" t="n">
        <v>1</v>
      </c>
      <c r="AQ561" s="14" t="n">
        <v>0.861</v>
      </c>
      <c r="AR561" s="14" t="n">
        <v>0.123</v>
      </c>
      <c r="AS561" s="14" t="n">
        <v>0.154</v>
      </c>
      <c r="AT561" s="14" t="n">
        <v>1.167</v>
      </c>
      <c r="AU561" s="14" t="n">
        <v>0.15</v>
      </c>
      <c r="AV561" s="14" t="n">
        <v>1</v>
      </c>
      <c r="AW561" s="14" t="n">
        <v>0.986</v>
      </c>
      <c r="AX561" s="14" t="n">
        <v>0.123</v>
      </c>
      <c r="AY561" s="14" t="n">
        <v>0.105</v>
      </c>
      <c r="AZ561" s="14" t="n">
        <v>1.255</v>
      </c>
      <c r="BA561" s="14" t="n">
        <v>0.15</v>
      </c>
      <c r="BB561" s="14" t="n">
        <v>1</v>
      </c>
      <c r="BC561" s="14" t="n">
        <v>0.598</v>
      </c>
      <c r="BD561" s="14" t="n">
        <v>0.123</v>
      </c>
      <c r="BE561" s="14" t="n">
        <v>0.007</v>
      </c>
      <c r="BF561" s="14" t="n">
        <v>0.6879999999999999</v>
      </c>
      <c r="BG561" s="14" t="n">
        <v>0.15</v>
      </c>
      <c r="BH561" s="14" t="n">
        <v>1</v>
      </c>
      <c r="BI561" s="14" t="n">
        <v>0.612</v>
      </c>
      <c r="BJ561" s="14" t="n">
        <v>0.123</v>
      </c>
      <c r="BK561" s="14" t="n">
        <v>0.007</v>
      </c>
      <c r="BL561" s="14" t="n">
        <v>0.704</v>
      </c>
      <c r="BM561" s="14" t="n">
        <v>0.15</v>
      </c>
      <c r="BN561" s="14" t="n">
        <v>1</v>
      </c>
      <c r="BO561" s="14" t="n">
        <v>0</v>
      </c>
      <c r="BP561" s="14" t="n">
        <v>0</v>
      </c>
      <c r="BQ561" s="14" t="n">
        <v>0.136</v>
      </c>
      <c r="BR561" s="14" t="n">
        <v>0</v>
      </c>
      <c r="BS561" s="14" t="n">
        <v>0.833</v>
      </c>
      <c r="BT561" s="14" t="n">
        <v>0</v>
      </c>
      <c r="BU561" s="14" t="n">
        <v>0</v>
      </c>
      <c r="BV561" s="14" t="n">
        <v>0.127</v>
      </c>
      <c r="BW561" s="14" t="n">
        <v>0.15</v>
      </c>
      <c r="BX561" s="14" t="n">
        <v>1</v>
      </c>
      <c r="BY561" s="14" t="n">
        <v>12.729</v>
      </c>
      <c r="BZ561" s="14" t="n">
        <v>0</v>
      </c>
      <c r="CA561" s="14" t="n">
        <v>12.729</v>
      </c>
      <c r="CB561" s="14" t="n">
        <v>0</v>
      </c>
      <c r="CC561" s="14" t="n">
        <v>97.90000000000001</v>
      </c>
      <c r="CD561" s="14" t="n">
        <v>7.95</v>
      </c>
      <c r="CE561" s="14" t="n">
        <v>1.087</v>
      </c>
      <c r="CF561" s="14" t="n">
        <v>112.585</v>
      </c>
      <c r="CG561" s="14" t="n">
        <v>0.15</v>
      </c>
      <c r="CH561" s="14" t="n">
        <v>1</v>
      </c>
      <c r="CI561" s="14" t="n">
        <v>0</v>
      </c>
      <c r="CJ561" s="14" t="n">
        <v>0</v>
      </c>
      <c r="CK561" s="14" t="n">
        <v>0</v>
      </c>
      <c r="CL561" s="14" t="n">
        <v>0</v>
      </c>
      <c r="CM561" s="14" t="n">
        <v>0</v>
      </c>
      <c r="CN561" s="14" t="n">
        <v>0</v>
      </c>
      <c r="CO561" s="14" t="n">
        <v>0</v>
      </c>
      <c r="CP561" s="14" t="n">
        <v>0</v>
      </c>
      <c r="CQ561" s="14" t="n">
        <v>1.294</v>
      </c>
      <c r="CR561" s="14" t="n">
        <v>0</v>
      </c>
      <c r="CS561" s="14" t="n">
        <v>11.117</v>
      </c>
      <c r="CT561" s="14" t="n">
        <v>10.485</v>
      </c>
      <c r="CU561" s="14" t="n">
        <v>31.326</v>
      </c>
    </row>
    <row r="562">
      <c r="A562" s="14" t="inlineStr">
        <is>
          <t>NAM2023</t>
        </is>
      </c>
      <c r="B562" s="14" t="inlineStr">
        <is>
          <t>NAM</t>
        </is>
      </c>
      <c r="C562" s="14" t="inlineStr">
        <is>
          <t>NAM</t>
        </is>
      </c>
      <c r="D562" s="14" t="inlineStr">
        <is>
          <t>Namibia</t>
        </is>
      </c>
      <c r="E562" s="14" t="n">
        <v>2023</v>
      </c>
      <c r="F562" s="14" t="n">
        <v>0.15</v>
      </c>
      <c r="G562" s="14" t="n">
        <v>6.147</v>
      </c>
      <c r="H562" s="14" t="n">
        <v>1.286</v>
      </c>
      <c r="I562" s="14" t="n">
        <v>0</v>
      </c>
      <c r="J562" s="14" t="n">
        <v>6.147</v>
      </c>
      <c r="K562" s="14" t="n">
        <v>0</v>
      </c>
      <c r="L562" s="14" t="n">
        <v>1</v>
      </c>
      <c r="M562" s="14" t="n">
        <v>7.886</v>
      </c>
      <c r="N562" s="14" t="n">
        <v>3.857</v>
      </c>
      <c r="O562" s="14" t="n">
        <v>0</v>
      </c>
      <c r="P562" s="14" t="n">
        <v>7.886</v>
      </c>
      <c r="Q562" s="14" t="n">
        <v>0</v>
      </c>
      <c r="R562" s="14" t="n">
        <v>1</v>
      </c>
      <c r="S562" s="14" t="n">
        <v>12.575</v>
      </c>
      <c r="T562" s="14" t="n">
        <v>7.714</v>
      </c>
      <c r="U562" s="14" t="n">
        <v>0.209</v>
      </c>
      <c r="V562" s="14" t="n">
        <v>14.461</v>
      </c>
      <c r="W562" s="14" t="n">
        <v>0.15</v>
      </c>
      <c r="X562" s="14" t="n">
        <v>1</v>
      </c>
      <c r="Y562" s="14" t="n">
        <v>12.851</v>
      </c>
      <c r="Z562" s="14" t="n">
        <v>1.737</v>
      </c>
      <c r="AA562" s="14" t="n">
        <v>0</v>
      </c>
      <c r="AB562" s="14" t="n">
        <v>12.851</v>
      </c>
      <c r="AC562" s="14" t="n">
        <v>0</v>
      </c>
      <c r="AD562" s="14" t="n">
        <v>1</v>
      </c>
      <c r="AE562" s="14" t="n">
        <v>14.136</v>
      </c>
      <c r="AF562" s="14" t="n">
        <v>3.306</v>
      </c>
      <c r="AG562" s="14" t="n">
        <v>0</v>
      </c>
      <c r="AH562" s="14" t="n">
        <v>14.136</v>
      </c>
      <c r="AI562" s="14" t="n">
        <v>0</v>
      </c>
      <c r="AJ562" s="14" t="n">
        <v>1</v>
      </c>
      <c r="AK562" s="14" t="n">
        <v>21.85</v>
      </c>
      <c r="AL562" s="14" t="n">
        <v>11.637</v>
      </c>
      <c r="AM562" s="14" t="n">
        <v>0.363</v>
      </c>
      <c r="AN562" s="14" t="n">
        <v>25.128</v>
      </c>
      <c r="AO562" s="14" t="n">
        <v>0.15</v>
      </c>
      <c r="AP562" s="14" t="n">
        <v>1</v>
      </c>
      <c r="AQ562" s="14" t="n">
        <v>0.76</v>
      </c>
      <c r="AR562" s="14" t="n">
        <v>0.129</v>
      </c>
      <c r="AS562" s="14" t="n">
        <v>0.196</v>
      </c>
      <c r="AT562" s="14" t="n">
        <v>1.1</v>
      </c>
      <c r="AU562" s="14" t="n">
        <v>0.15</v>
      </c>
      <c r="AV562" s="14" t="n">
        <v>1</v>
      </c>
      <c r="AW562" s="14" t="n">
        <v>0.8110000000000001</v>
      </c>
      <c r="AX562" s="14" t="n">
        <v>0.129</v>
      </c>
      <c r="AY562" s="14" t="n">
        <v>0.162</v>
      </c>
      <c r="AZ562" s="14" t="n">
        <v>1.12</v>
      </c>
      <c r="BA562" s="14" t="n">
        <v>0.15</v>
      </c>
      <c r="BB562" s="14" t="n">
        <v>1</v>
      </c>
      <c r="BC562" s="14" t="n">
        <v>0.535</v>
      </c>
      <c r="BD562" s="14" t="n">
        <v>0.129</v>
      </c>
      <c r="BE562" s="14" t="n">
        <v>0.008999999999999999</v>
      </c>
      <c r="BF562" s="14" t="n">
        <v>0.615</v>
      </c>
      <c r="BG562" s="14" t="n">
        <v>0.15</v>
      </c>
      <c r="BH562" s="14" t="n">
        <v>1</v>
      </c>
      <c r="BI562" s="14" t="n">
        <v>0.579</v>
      </c>
      <c r="BJ562" s="14" t="n">
        <v>0.129</v>
      </c>
      <c r="BK562" s="14" t="n">
        <v>0.01</v>
      </c>
      <c r="BL562" s="14" t="n">
        <v>0.666</v>
      </c>
      <c r="BM562" s="14" t="n">
        <v>0.15</v>
      </c>
      <c r="BN562" s="14" t="n">
        <v>1</v>
      </c>
      <c r="BO562" s="14" t="n">
        <v>0</v>
      </c>
      <c r="BP562" s="14" t="n">
        <v>0</v>
      </c>
      <c r="BQ562" s="14" t="n">
        <v>0.08699999999999999</v>
      </c>
      <c r="BR562" s="14" t="n">
        <v>0</v>
      </c>
      <c r="BS562" s="14" t="n">
        <v>0.833</v>
      </c>
      <c r="BT562" s="14" t="n">
        <v>0</v>
      </c>
      <c r="BU562" s="14" t="n">
        <v>0</v>
      </c>
      <c r="BV562" s="14" t="n">
        <v>0.131</v>
      </c>
      <c r="BW562" s="14" t="n">
        <v>0.15</v>
      </c>
      <c r="BX562" s="14" t="n">
        <v>1</v>
      </c>
      <c r="BY562" s="14" t="n">
        <v>13.254</v>
      </c>
      <c r="BZ562" s="14" t="n">
        <v>0</v>
      </c>
      <c r="CA562" s="14" t="n">
        <v>13.254</v>
      </c>
      <c r="CB562" s="14" t="n">
        <v>0</v>
      </c>
      <c r="CC562" s="14" t="n">
        <v>83.248</v>
      </c>
      <c r="CD562" s="14" t="n">
        <v>7.95</v>
      </c>
      <c r="CE562" s="14" t="n">
        <v>1.383</v>
      </c>
      <c r="CF562" s="14" t="n">
        <v>95.735</v>
      </c>
      <c r="CG562" s="14" t="n">
        <v>0.15</v>
      </c>
      <c r="CH562" s="14" t="n">
        <v>1</v>
      </c>
      <c r="CI562" s="14" t="n">
        <v>0</v>
      </c>
      <c r="CJ562" s="14" t="n">
        <v>0</v>
      </c>
      <c r="CK562" s="14" t="n">
        <v>0</v>
      </c>
      <c r="CL562" s="14" t="n">
        <v>0</v>
      </c>
      <c r="CM562" s="14" t="n">
        <v>0</v>
      </c>
      <c r="CN562" s="14" t="n">
        <v>0</v>
      </c>
      <c r="CO562" s="14" t="n">
        <v>0</v>
      </c>
      <c r="CP562" s="14" t="n">
        <v>0</v>
      </c>
      <c r="CQ562" s="14" t="n">
        <v>1.348</v>
      </c>
      <c r="CR562" s="14" t="n">
        <v>0</v>
      </c>
      <c r="CS562" s="14" t="n">
        <v>11.576</v>
      </c>
      <c r="CT562" s="14" t="n">
        <v>4.861</v>
      </c>
      <c r="CU562" s="14" t="n">
        <v>11.622</v>
      </c>
    </row>
    <row r="563">
      <c r="A563" s="14" t="inlineStr">
        <is>
          <t>NAM2024</t>
        </is>
      </c>
      <c r="B563" s="14" t="inlineStr">
        <is>
          <t>NAM</t>
        </is>
      </c>
      <c r="C563" s="14" t="inlineStr">
        <is>
          <t>NAM</t>
        </is>
      </c>
      <c r="D563" s="14" t="inlineStr">
        <is>
          <t>Namibia</t>
        </is>
      </c>
      <c r="E563" s="14" t="n">
        <v>2024</v>
      </c>
      <c r="F563" s="14" t="n">
        <v>0.15</v>
      </c>
      <c r="G563" s="14" t="n">
        <v>5.575</v>
      </c>
      <c r="H563" s="14" t="n">
        <v>1.324</v>
      </c>
      <c r="I563" s="14" t="n">
        <v>0</v>
      </c>
      <c r="J563" s="14" t="n">
        <v>5.575</v>
      </c>
      <c r="K563" s="14" t="n">
        <v>0</v>
      </c>
      <c r="L563" s="14" t="n">
        <v>1</v>
      </c>
      <c r="M563" s="14" t="n">
        <v>7.124</v>
      </c>
      <c r="N563" s="14" t="n">
        <v>3.971</v>
      </c>
      <c r="O563" s="14" t="n">
        <v>0</v>
      </c>
      <c r="P563" s="14" t="n">
        <v>7.124</v>
      </c>
      <c r="Q563" s="14" t="n">
        <v>0</v>
      </c>
      <c r="R563" s="14" t="n">
        <v>1</v>
      </c>
      <c r="S563" s="14" t="n">
        <v>12.193</v>
      </c>
      <c r="T563" s="14" t="n">
        <v>7.942</v>
      </c>
      <c r="U563" s="14" t="n">
        <v>0.249</v>
      </c>
      <c r="V563" s="14" t="n">
        <v>14.022</v>
      </c>
      <c r="W563" s="14" t="n">
        <v>0.15</v>
      </c>
      <c r="X563" s="14" t="n">
        <v>1</v>
      </c>
      <c r="Y563" s="14" t="n">
        <v>11.442</v>
      </c>
      <c r="Z563" s="14" t="n">
        <v>1.546</v>
      </c>
      <c r="AA563" s="14" t="n">
        <v>0</v>
      </c>
      <c r="AB563" s="14" t="n">
        <v>11.442</v>
      </c>
      <c r="AC563" s="14" t="n">
        <v>0</v>
      </c>
      <c r="AD563" s="14" t="n">
        <v>1</v>
      </c>
      <c r="AE563" s="14" t="n">
        <v>12.766</v>
      </c>
      <c r="AF563" s="14" t="n">
        <v>2.985</v>
      </c>
      <c r="AG563" s="14" t="n">
        <v>0</v>
      </c>
      <c r="AH563" s="14" t="n">
        <v>12.766</v>
      </c>
      <c r="AI563" s="14" t="n">
        <v>0</v>
      </c>
      <c r="AJ563" s="14" t="n">
        <v>1</v>
      </c>
      <c r="AK563" s="14" t="n">
        <v>20.707</v>
      </c>
      <c r="AL563" s="14" t="n">
        <v>11.029</v>
      </c>
      <c r="AM563" s="14" t="n">
        <v>0.423</v>
      </c>
      <c r="AN563" s="14" t="n">
        <v>23.813</v>
      </c>
      <c r="AO563" s="14" t="n">
        <v>0.15</v>
      </c>
      <c r="AP563" s="14" t="n">
        <v>1</v>
      </c>
      <c r="AQ563" s="14" t="n">
        <v>0.724</v>
      </c>
      <c r="AR563" s="14" t="n">
        <v>0.132</v>
      </c>
      <c r="AS563" s="14" t="n">
        <v>0.291</v>
      </c>
      <c r="AT563" s="14" t="n">
        <v>1.168</v>
      </c>
      <c r="AU563" s="14" t="n">
        <v>0.15</v>
      </c>
      <c r="AV563" s="14" t="n">
        <v>1</v>
      </c>
      <c r="AW563" s="14" t="n">
        <v>0.75</v>
      </c>
      <c r="AX563" s="14" t="n">
        <v>0.132</v>
      </c>
      <c r="AY563" s="14" t="n">
        <v>0.246</v>
      </c>
      <c r="AZ563" s="14" t="n">
        <v>1.146</v>
      </c>
      <c r="BA563" s="14" t="n">
        <v>0.15</v>
      </c>
      <c r="BB563" s="14" t="n">
        <v>1</v>
      </c>
      <c r="BC563" s="14" t="n">
        <v>0.513</v>
      </c>
      <c r="BD563" s="14" t="n">
        <v>0.132</v>
      </c>
      <c r="BE563" s="14" t="n">
        <v>0.01</v>
      </c>
      <c r="BF563" s="14" t="n">
        <v>0.59</v>
      </c>
      <c r="BG563" s="14" t="n">
        <v>0.15</v>
      </c>
      <c r="BH563" s="14" t="n">
        <v>1</v>
      </c>
      <c r="BI563" s="14" t="n">
        <v>0.591</v>
      </c>
      <c r="BJ563" s="14" t="n">
        <v>0.132</v>
      </c>
      <c r="BK563" s="14" t="n">
        <v>0.012</v>
      </c>
      <c r="BL563" s="14" t="n">
        <v>0.68</v>
      </c>
      <c r="BM563" s="14" t="n">
        <v>0.15</v>
      </c>
      <c r="BN563" s="14" t="n">
        <v>1</v>
      </c>
      <c r="BO563" s="14" t="n">
        <v>0</v>
      </c>
      <c r="BP563" s="14" t="n">
        <v>0</v>
      </c>
      <c r="BQ563" s="14" t="n">
        <v>0.089</v>
      </c>
      <c r="BR563" s="14" t="n">
        <v>0</v>
      </c>
      <c r="BS563" s="14" t="n">
        <v>0.833</v>
      </c>
      <c r="BT563" s="14" t="n">
        <v>0</v>
      </c>
      <c r="BU563" s="14" t="n">
        <v>0</v>
      </c>
      <c r="BV563" s="14" t="n">
        <v>0.148</v>
      </c>
      <c r="BW563" s="14" t="n">
        <v>0.15</v>
      </c>
      <c r="BX563" s="14" t="n">
        <v>1</v>
      </c>
      <c r="BY563" s="14" t="n">
        <v>13.646</v>
      </c>
      <c r="BZ563" s="14" t="n">
        <v>0</v>
      </c>
      <c r="CA563" s="14" t="n">
        <v>13.646</v>
      </c>
      <c r="CB563" s="14" t="n">
        <v>0</v>
      </c>
      <c r="CC563" s="14" t="n">
        <v>82.58799999999999</v>
      </c>
      <c r="CD563" s="14" t="n">
        <v>7.95</v>
      </c>
      <c r="CE563" s="14" t="n">
        <v>1.687</v>
      </c>
      <c r="CF563" s="14" t="n">
        <v>94.976</v>
      </c>
      <c r="CG563" s="14" t="n">
        <v>0.15</v>
      </c>
      <c r="CH563" s="14" t="n">
        <v>1</v>
      </c>
      <c r="CI563" s="14" t="n">
        <v>0</v>
      </c>
      <c r="CJ563" s="14" t="n">
        <v>0</v>
      </c>
      <c r="CK563" s="14" t="n">
        <v>0</v>
      </c>
      <c r="CL563" s="14" t="n">
        <v>0</v>
      </c>
      <c r="CM563" s="14" t="n">
        <v>0</v>
      </c>
      <c r="CN563" s="14" t="n">
        <v>0</v>
      </c>
      <c r="CO563" s="14" t="n">
        <v>0</v>
      </c>
      <c r="CP563" s="14" t="n">
        <v>0</v>
      </c>
      <c r="CQ563" s="14" t="n">
        <v>1.387</v>
      </c>
      <c r="CR563" s="14" t="n">
        <v>0</v>
      </c>
      <c r="CS563" s="14" t="n">
        <v>10.168</v>
      </c>
      <c r="CT563" s="14" t="n">
        <v>4.251</v>
      </c>
      <c r="CU563" s="14" t="n">
        <v>10.168</v>
      </c>
    </row>
    <row r="564">
      <c r="A564" s="14" t="inlineStr">
        <is>
          <t>NRU2021</t>
        </is>
      </c>
      <c r="B564" s="14" t="inlineStr">
        <is>
          <t>NRU</t>
        </is>
      </c>
      <c r="C564" s="14" t="inlineStr">
        <is>
          <t>NRU</t>
        </is>
      </c>
      <c r="D564" s="14" t="inlineStr">
        <is>
          <t>Nauru</t>
        </is>
      </c>
      <c r="E564" s="14" t="n">
        <v>2021</v>
      </c>
      <c r="F564" s="14" t="n">
        <v>0</v>
      </c>
      <c r="G564" s="14" t="n">
        <v>4.747</v>
      </c>
      <c r="H564" s="14" t="n">
        <v>1.143</v>
      </c>
      <c r="I564" s="14" t="n">
        <v>0</v>
      </c>
      <c r="J564" s="14" t="n">
        <v>4.747</v>
      </c>
      <c r="K564" s="14" t="n">
        <v>0</v>
      </c>
      <c r="L564" s="14" t="n">
        <v>1</v>
      </c>
      <c r="M564" s="14" t="n">
        <v>7.964</v>
      </c>
      <c r="N564" s="14" t="n">
        <v>3.43</v>
      </c>
      <c r="O564" s="14" t="n">
        <v>0</v>
      </c>
      <c r="P564" s="14" t="n">
        <v>7.964</v>
      </c>
      <c r="Q564" s="14" t="n">
        <v>0</v>
      </c>
      <c r="R564" s="14" t="n">
        <v>1</v>
      </c>
      <c r="S564" s="14" t="n">
        <v>10.464</v>
      </c>
      <c r="T564" s="14" t="n">
        <v>6.86</v>
      </c>
      <c r="U564" s="14" t="n">
        <v>0</v>
      </c>
      <c r="V564" s="14" t="n">
        <v>10.464</v>
      </c>
      <c r="W564" s="14" t="n">
        <v>0</v>
      </c>
      <c r="X564" s="14" t="n">
        <v>1</v>
      </c>
      <c r="Y564" s="14" t="n">
        <v>10.551</v>
      </c>
      <c r="Z564" s="14" t="n">
        <v>1.302</v>
      </c>
      <c r="AA564" s="14" t="n">
        <v>0</v>
      </c>
      <c r="AB564" s="14" t="n">
        <v>10.551</v>
      </c>
      <c r="AC564" s="14" t="n">
        <v>0</v>
      </c>
      <c r="AD564" s="14" t="n">
        <v>1</v>
      </c>
      <c r="AE564" s="14" t="n">
        <v>11.694</v>
      </c>
      <c r="AF564" s="14" t="n">
        <v>2.549</v>
      </c>
      <c r="AG564" s="14" t="n">
        <v>0</v>
      </c>
      <c r="AH564" s="14" t="n">
        <v>11.694</v>
      </c>
      <c r="AI564" s="14" t="n">
        <v>0</v>
      </c>
      <c r="AJ564" s="14" t="n">
        <v>1</v>
      </c>
      <c r="AK564" s="14" t="n">
        <v>18.554</v>
      </c>
      <c r="AL564" s="14" t="n">
        <v>9.627000000000001</v>
      </c>
      <c r="AM564" s="14" t="n">
        <v>0</v>
      </c>
      <c r="AN564" s="14" t="n">
        <v>18.554</v>
      </c>
      <c r="AO564" s="14" t="n">
        <v>0</v>
      </c>
      <c r="AP564" s="14" t="n">
        <v>1</v>
      </c>
      <c r="AQ564" s="14" t="n">
        <v>0.621</v>
      </c>
      <c r="AR564" s="14" t="n">
        <v>0.114</v>
      </c>
      <c r="AS564" s="14" t="n">
        <v>0</v>
      </c>
      <c r="AT564" s="14" t="n">
        <v>0.621</v>
      </c>
      <c r="AU564" s="14" t="n">
        <v>0</v>
      </c>
      <c r="AV564" s="14" t="n">
        <v>1</v>
      </c>
      <c r="AW564" s="14" t="n">
        <v>0.593</v>
      </c>
      <c r="AX564" s="14" t="n">
        <v>0.114</v>
      </c>
      <c r="AY564" s="14" t="n">
        <v>0</v>
      </c>
      <c r="AZ564" s="14" t="n">
        <v>0.593</v>
      </c>
      <c r="BA564" s="14" t="n">
        <v>0</v>
      </c>
      <c r="BB564" s="14" t="n">
        <v>1</v>
      </c>
      <c r="BC564" s="14" t="n">
        <v>0.44</v>
      </c>
      <c r="BD564" s="14" t="n">
        <v>0.114</v>
      </c>
      <c r="BE564" s="14" t="n">
        <v>0</v>
      </c>
      <c r="BF564" s="14" t="n">
        <v>0.44</v>
      </c>
      <c r="BG564" s="14" t="n">
        <v>0</v>
      </c>
      <c r="BH564" s="14" t="n">
        <v>1</v>
      </c>
      <c r="BI564" s="14" t="n">
        <v>0.5600000000000001</v>
      </c>
      <c r="BJ564" s="14" t="n">
        <v>0.114</v>
      </c>
      <c r="BK564" s="14" t="n">
        <v>0</v>
      </c>
      <c r="BL564" s="14" t="n">
        <v>0.5600000000000001</v>
      </c>
      <c r="BM564" s="14" t="n">
        <v>0</v>
      </c>
      <c r="BN564" s="14" t="n">
        <v>1</v>
      </c>
      <c r="BO564" s="14" t="n">
        <v>0</v>
      </c>
      <c r="BP564" s="14" t="n">
        <v>0</v>
      </c>
      <c r="BQ564" s="14" t="n">
        <v>0</v>
      </c>
      <c r="BR564" s="14" t="n">
        <v>0</v>
      </c>
      <c r="BS564" s="14" t="n">
        <v>1</v>
      </c>
      <c r="BT564" s="14" t="n">
        <v>0</v>
      </c>
      <c r="BU564" s="14" t="n">
        <v>0</v>
      </c>
      <c r="BV564" s="14" t="n">
        <v>0</v>
      </c>
      <c r="BW564" s="14" t="n">
        <v>0</v>
      </c>
      <c r="BX564" s="14" t="n">
        <v>1</v>
      </c>
      <c r="BY564" s="14" t="n">
        <v>11.787</v>
      </c>
      <c r="BZ564" s="14" t="n">
        <v>0</v>
      </c>
      <c r="CA564" s="14" t="n">
        <v>11.787</v>
      </c>
      <c r="CB564" s="14" t="n">
        <v>0</v>
      </c>
      <c r="CC564" s="14" t="n">
        <v>81.69499999999999</v>
      </c>
      <c r="CD564" s="14" t="n">
        <v>7.95</v>
      </c>
      <c r="CE564" s="14" t="n">
        <v>0</v>
      </c>
      <c r="CF564" s="14" t="n">
        <v>81.69499999999999</v>
      </c>
      <c r="CG564" s="14" t="n">
        <v>0</v>
      </c>
      <c r="CH564" s="14" t="n">
        <v>1</v>
      </c>
      <c r="CI564" s="14" t="n">
        <v>0</v>
      </c>
      <c r="CJ564" s="14" t="n">
        <v>0</v>
      </c>
      <c r="CK564" s="14" t="n">
        <v>0</v>
      </c>
      <c r="CL564" s="14" t="n">
        <v>0</v>
      </c>
      <c r="CM564" s="14" t="n">
        <v>0</v>
      </c>
      <c r="CN564" s="14" t="n">
        <v>0</v>
      </c>
      <c r="CO564" s="14" t="n">
        <v>0</v>
      </c>
      <c r="CP564" s="14" t="n">
        <v>0</v>
      </c>
      <c r="CQ564" s="14" t="n">
        <v>1.198</v>
      </c>
      <c r="CR564" s="14" t="n">
        <v>0</v>
      </c>
      <c r="CS564" s="14" t="n">
        <v>4.776</v>
      </c>
      <c r="CT564" s="14" t="n">
        <v>3.604</v>
      </c>
      <c r="CU564" s="14" t="n">
        <v>9.407999999999999</v>
      </c>
    </row>
    <row r="565">
      <c r="A565" s="14" t="inlineStr">
        <is>
          <t>NRU2022</t>
        </is>
      </c>
      <c r="B565" s="14" t="inlineStr">
        <is>
          <t>NRU</t>
        </is>
      </c>
      <c r="C565" s="14" t="inlineStr">
        <is>
          <t>NRU</t>
        </is>
      </c>
      <c r="D565" s="14" t="inlineStr">
        <is>
          <t>Nauru</t>
        </is>
      </c>
      <c r="E565" s="14" t="n">
        <v>2022</v>
      </c>
      <c r="F565" s="14" t="n">
        <v>0</v>
      </c>
      <c r="G565" s="14" t="n">
        <v>8.788</v>
      </c>
      <c r="H565" s="14" t="n">
        <v>1.235</v>
      </c>
      <c r="I565" s="14" t="n">
        <v>0</v>
      </c>
      <c r="J565" s="14" t="n">
        <v>8.788</v>
      </c>
      <c r="K565" s="14" t="n">
        <v>0</v>
      </c>
      <c r="L565" s="14" t="n">
        <v>1</v>
      </c>
      <c r="M565" s="14" t="n">
        <v>9.782999999999999</v>
      </c>
      <c r="N565" s="14" t="n">
        <v>3.704</v>
      </c>
      <c r="O565" s="14" t="n">
        <v>0</v>
      </c>
      <c r="P565" s="14" t="n">
        <v>9.782999999999999</v>
      </c>
      <c r="Q565" s="14" t="n">
        <v>0</v>
      </c>
      <c r="R565" s="14" t="n">
        <v>1</v>
      </c>
      <c r="S565" s="14" t="n">
        <v>14.962</v>
      </c>
      <c r="T565" s="14" t="n">
        <v>7.408</v>
      </c>
      <c r="U565" s="14" t="n">
        <v>0</v>
      </c>
      <c r="V565" s="14" t="n">
        <v>14.962</v>
      </c>
      <c r="W565" s="14" t="n">
        <v>0</v>
      </c>
      <c r="X565" s="14" t="n">
        <v>1</v>
      </c>
      <c r="Y565" s="14" t="n">
        <v>17.332</v>
      </c>
      <c r="Z565" s="14" t="n">
        <v>2.139</v>
      </c>
      <c r="AA565" s="14" t="n">
        <v>0</v>
      </c>
      <c r="AB565" s="14" t="n">
        <v>17.332</v>
      </c>
      <c r="AC565" s="14" t="n">
        <v>0</v>
      </c>
      <c r="AD565" s="14" t="n">
        <v>1</v>
      </c>
      <c r="AE565" s="14" t="n">
        <v>18.566</v>
      </c>
      <c r="AF565" s="14" t="n">
        <v>4.048</v>
      </c>
      <c r="AG565" s="14" t="n">
        <v>0</v>
      </c>
      <c r="AH565" s="14" t="n">
        <v>18.566</v>
      </c>
      <c r="AI565" s="14" t="n">
        <v>0</v>
      </c>
      <c r="AJ565" s="14" t="n">
        <v>1</v>
      </c>
      <c r="AK565" s="14" t="n">
        <v>25.974</v>
      </c>
      <c r="AL565" s="14" t="n">
        <v>13.478</v>
      </c>
      <c r="AM565" s="14" t="n">
        <v>0</v>
      </c>
      <c r="AN565" s="14" t="n">
        <v>25.974</v>
      </c>
      <c r="AO565" s="14" t="n">
        <v>0</v>
      </c>
      <c r="AP565" s="14" t="n">
        <v>1</v>
      </c>
      <c r="AQ565" s="14" t="n">
        <v>0.847</v>
      </c>
      <c r="AR565" s="14" t="n">
        <v>0.123</v>
      </c>
      <c r="AS565" s="14" t="n">
        <v>0</v>
      </c>
      <c r="AT565" s="14" t="n">
        <v>0.847</v>
      </c>
      <c r="AU565" s="14" t="n">
        <v>0</v>
      </c>
      <c r="AV565" s="14" t="n">
        <v>1</v>
      </c>
      <c r="AW565" s="14" t="n">
        <v>0.947</v>
      </c>
      <c r="AX565" s="14" t="n">
        <v>0.123</v>
      </c>
      <c r="AY565" s="14" t="n">
        <v>0</v>
      </c>
      <c r="AZ565" s="14" t="n">
        <v>0.947</v>
      </c>
      <c r="BA565" s="14" t="n">
        <v>0</v>
      </c>
      <c r="BB565" s="14" t="n">
        <v>1</v>
      </c>
      <c r="BC565" s="14" t="n">
        <v>0.589</v>
      </c>
      <c r="BD565" s="14" t="n">
        <v>0.123</v>
      </c>
      <c r="BE565" s="14" t="n">
        <v>0</v>
      </c>
      <c r="BF565" s="14" t="n">
        <v>0.589</v>
      </c>
      <c r="BG565" s="14" t="n">
        <v>0</v>
      </c>
      <c r="BH565" s="14" t="n">
        <v>1</v>
      </c>
      <c r="BI565" s="14" t="n">
        <v>0.6889999999999999</v>
      </c>
      <c r="BJ565" s="14" t="n">
        <v>0.123</v>
      </c>
      <c r="BK565" s="14" t="n">
        <v>0</v>
      </c>
      <c r="BL565" s="14" t="n">
        <v>0.6889999999999999</v>
      </c>
      <c r="BM565" s="14" t="n">
        <v>0</v>
      </c>
      <c r="BN565" s="14" t="n">
        <v>1</v>
      </c>
      <c r="BO565" s="14" t="n">
        <v>0</v>
      </c>
      <c r="BP565" s="14" t="n">
        <v>0</v>
      </c>
      <c r="BQ565" s="14" t="n">
        <v>0</v>
      </c>
      <c r="BR565" s="14" t="n">
        <v>0</v>
      </c>
      <c r="BS565" s="14" t="n">
        <v>1</v>
      </c>
      <c r="BT565" s="14" t="n">
        <v>0</v>
      </c>
      <c r="BU565" s="14" t="n">
        <v>0</v>
      </c>
      <c r="BV565" s="14" t="n">
        <v>0</v>
      </c>
      <c r="BW565" s="14" t="n">
        <v>0</v>
      </c>
      <c r="BX565" s="14" t="n">
        <v>1</v>
      </c>
      <c r="BY565" s="14" t="n">
        <v>12.729</v>
      </c>
      <c r="BZ565" s="14" t="n">
        <v>0</v>
      </c>
      <c r="CA565" s="14" t="n">
        <v>12.729</v>
      </c>
      <c r="CB565" s="14" t="n">
        <v>0</v>
      </c>
      <c r="CC565" s="14" t="n">
        <v>102.477</v>
      </c>
      <c r="CD565" s="14" t="n">
        <v>7.95</v>
      </c>
      <c r="CE565" s="14" t="n">
        <v>0</v>
      </c>
      <c r="CF565" s="14" t="n">
        <v>102.477</v>
      </c>
      <c r="CG565" s="14" t="n">
        <v>0</v>
      </c>
      <c r="CH565" s="14" t="n">
        <v>1</v>
      </c>
      <c r="CI565" s="14" t="n">
        <v>0</v>
      </c>
      <c r="CJ565" s="14" t="n">
        <v>0</v>
      </c>
      <c r="CK565" s="14" t="n">
        <v>0</v>
      </c>
      <c r="CL565" s="14" t="n">
        <v>0</v>
      </c>
      <c r="CM565" s="14" t="n">
        <v>0</v>
      </c>
      <c r="CN565" s="14" t="n">
        <v>0</v>
      </c>
      <c r="CO565" s="14" t="n">
        <v>0</v>
      </c>
      <c r="CP565" s="14" t="n">
        <v>0</v>
      </c>
      <c r="CQ565" s="14" t="n">
        <v>1.294</v>
      </c>
      <c r="CR565" s="14" t="n">
        <v>0</v>
      </c>
      <c r="CS565" s="14" t="n">
        <v>5.158</v>
      </c>
      <c r="CT565" s="14" t="n">
        <v>7.554</v>
      </c>
      <c r="CU565" s="14" t="n">
        <v>16.097</v>
      </c>
    </row>
    <row r="566">
      <c r="A566" s="14" t="inlineStr">
        <is>
          <t>NRU2023</t>
        </is>
      </c>
      <c r="B566" s="14" t="inlineStr">
        <is>
          <t>NRU</t>
        </is>
      </c>
      <c r="C566" s="14" t="inlineStr">
        <is>
          <t>NRU</t>
        </is>
      </c>
      <c r="D566" s="14" t="inlineStr">
        <is>
          <t>Nauru</t>
        </is>
      </c>
      <c r="E566" s="14" t="n">
        <v>2023</v>
      </c>
      <c r="F566" s="14" t="n">
        <v>0</v>
      </c>
      <c r="G566" s="14" t="n">
        <v>5.77</v>
      </c>
      <c r="H566" s="14" t="n">
        <v>1.286</v>
      </c>
      <c r="I566" s="14" t="n">
        <v>0</v>
      </c>
      <c r="J566" s="14" t="n">
        <v>5.77</v>
      </c>
      <c r="K566" s="14" t="n">
        <v>0</v>
      </c>
      <c r="L566" s="14" t="n">
        <v>1</v>
      </c>
      <c r="M566" s="14" t="n">
        <v>7.886</v>
      </c>
      <c r="N566" s="14" t="n">
        <v>3.857</v>
      </c>
      <c r="O566" s="14" t="n">
        <v>0</v>
      </c>
      <c r="P566" s="14" t="n">
        <v>7.886</v>
      </c>
      <c r="Q566" s="14" t="n">
        <v>0</v>
      </c>
      <c r="R566" s="14" t="n">
        <v>1</v>
      </c>
      <c r="S566" s="14" t="n">
        <v>12.198</v>
      </c>
      <c r="T566" s="14" t="n">
        <v>7.714</v>
      </c>
      <c r="U566" s="14" t="n">
        <v>0</v>
      </c>
      <c r="V566" s="14" t="n">
        <v>12.198</v>
      </c>
      <c r="W566" s="14" t="n">
        <v>0</v>
      </c>
      <c r="X566" s="14" t="n">
        <v>1</v>
      </c>
      <c r="Y566" s="14" t="n">
        <v>13.814</v>
      </c>
      <c r="Z566" s="14" t="n">
        <v>1.705</v>
      </c>
      <c r="AA566" s="14" t="n">
        <v>0</v>
      </c>
      <c r="AB566" s="14" t="n">
        <v>13.814</v>
      </c>
      <c r="AC566" s="14" t="n">
        <v>0</v>
      </c>
      <c r="AD566" s="14" t="n">
        <v>1</v>
      </c>
      <c r="AE566" s="14" t="n">
        <v>15.1</v>
      </c>
      <c r="AF566" s="14" t="n">
        <v>3.292</v>
      </c>
      <c r="AG566" s="14" t="n">
        <v>0</v>
      </c>
      <c r="AH566" s="14" t="n">
        <v>15.1</v>
      </c>
      <c r="AI566" s="14" t="n">
        <v>0</v>
      </c>
      <c r="AJ566" s="14" t="n">
        <v>1</v>
      </c>
      <c r="AK566" s="14" t="n">
        <v>22.814</v>
      </c>
      <c r="AL566" s="14" t="n">
        <v>11.838</v>
      </c>
      <c r="AM566" s="14" t="n">
        <v>0</v>
      </c>
      <c r="AN566" s="14" t="n">
        <v>22.814</v>
      </c>
      <c r="AO566" s="14" t="n">
        <v>0</v>
      </c>
      <c r="AP566" s="14" t="n">
        <v>1</v>
      </c>
      <c r="AQ566" s="14" t="n">
        <v>0.749</v>
      </c>
      <c r="AR566" s="14" t="n">
        <v>0.129</v>
      </c>
      <c r="AS566" s="14" t="n">
        <v>0</v>
      </c>
      <c r="AT566" s="14" t="n">
        <v>0.749</v>
      </c>
      <c r="AU566" s="14" t="n">
        <v>0</v>
      </c>
      <c r="AV566" s="14" t="n">
        <v>1</v>
      </c>
      <c r="AW566" s="14" t="n">
        <v>0.783</v>
      </c>
      <c r="AX566" s="14" t="n">
        <v>0.129</v>
      </c>
      <c r="AY566" s="14" t="n">
        <v>0</v>
      </c>
      <c r="AZ566" s="14" t="n">
        <v>0.783</v>
      </c>
      <c r="BA566" s="14" t="n">
        <v>0</v>
      </c>
      <c r="BB566" s="14" t="n">
        <v>1</v>
      </c>
      <c r="BC566" s="14" t="n">
        <v>0.527</v>
      </c>
      <c r="BD566" s="14" t="n">
        <v>0.129</v>
      </c>
      <c r="BE566" s="14" t="n">
        <v>0</v>
      </c>
      <c r="BF566" s="14" t="n">
        <v>0.527</v>
      </c>
      <c r="BG566" s="14" t="n">
        <v>0</v>
      </c>
      <c r="BH566" s="14" t="n">
        <v>1</v>
      </c>
      <c r="BI566" s="14" t="n">
        <v>0.64</v>
      </c>
      <c r="BJ566" s="14" t="n">
        <v>0.129</v>
      </c>
      <c r="BK566" s="14" t="n">
        <v>0</v>
      </c>
      <c r="BL566" s="14" t="n">
        <v>0.64</v>
      </c>
      <c r="BM566" s="14" t="n">
        <v>0</v>
      </c>
      <c r="BN566" s="14" t="n">
        <v>1</v>
      </c>
      <c r="BO566" s="14" t="n">
        <v>0</v>
      </c>
      <c r="BP566" s="14" t="n">
        <v>0</v>
      </c>
      <c r="BQ566" s="14" t="n">
        <v>0</v>
      </c>
      <c r="BR566" s="14" t="n">
        <v>0</v>
      </c>
      <c r="BS566" s="14" t="n">
        <v>1</v>
      </c>
      <c r="BT566" s="14" t="n">
        <v>0</v>
      </c>
      <c r="BU566" s="14" t="n">
        <v>0</v>
      </c>
      <c r="BV566" s="14" t="n">
        <v>0</v>
      </c>
      <c r="BW566" s="14" t="n">
        <v>0</v>
      </c>
      <c r="BX566" s="14" t="n">
        <v>1</v>
      </c>
      <c r="BY566" s="14" t="n">
        <v>13.254</v>
      </c>
      <c r="BZ566" s="14" t="n">
        <v>0</v>
      </c>
      <c r="CA566" s="14" t="n">
        <v>13.254</v>
      </c>
      <c r="CB566" s="14" t="n">
        <v>0</v>
      </c>
      <c r="CC566" s="14" t="n">
        <v>87.07899999999999</v>
      </c>
      <c r="CD566" s="14" t="n">
        <v>7.95</v>
      </c>
      <c r="CE566" s="14" t="n">
        <v>0</v>
      </c>
      <c r="CF566" s="14" t="n">
        <v>87.07899999999999</v>
      </c>
      <c r="CG566" s="14" t="n">
        <v>0</v>
      </c>
      <c r="CH566" s="14" t="n">
        <v>1</v>
      </c>
      <c r="CI566" s="14" t="n">
        <v>0</v>
      </c>
      <c r="CJ566" s="14" t="n">
        <v>0</v>
      </c>
      <c r="CK566" s="14" t="n">
        <v>0</v>
      </c>
      <c r="CL566" s="14" t="n">
        <v>0</v>
      </c>
      <c r="CM566" s="14" t="n">
        <v>0</v>
      </c>
      <c r="CN566" s="14" t="n">
        <v>0</v>
      </c>
      <c r="CO566" s="14" t="n">
        <v>0</v>
      </c>
      <c r="CP566" s="14" t="n">
        <v>0</v>
      </c>
      <c r="CQ566" s="14" t="n">
        <v>1.348</v>
      </c>
      <c r="CR566" s="14" t="n">
        <v>0</v>
      </c>
      <c r="CS566" s="14" t="n">
        <v>5.37</v>
      </c>
      <c r="CT566" s="14" t="n">
        <v>4.484</v>
      </c>
      <c r="CU566" s="14" t="n">
        <v>12.529</v>
      </c>
    </row>
    <row r="567">
      <c r="A567" s="14" t="inlineStr">
        <is>
          <t>NRU2024</t>
        </is>
      </c>
      <c r="B567" s="14" t="inlineStr">
        <is>
          <t>NRU</t>
        </is>
      </c>
      <c r="C567" s="14" t="inlineStr">
        <is>
          <t>NRU</t>
        </is>
      </c>
      <c r="D567" s="14" t="inlineStr">
        <is>
          <t>Nauru</t>
        </is>
      </c>
      <c r="E567" s="14" t="n">
        <v>2024</v>
      </c>
      <c r="F567" s="14" t="n">
        <v>0</v>
      </c>
      <c r="G567" s="14" t="n">
        <v>4.833</v>
      </c>
      <c r="H567" s="14" t="n">
        <v>1.324</v>
      </c>
      <c r="I567" s="14" t="n">
        <v>0</v>
      </c>
      <c r="J567" s="14" t="n">
        <v>4.833</v>
      </c>
      <c r="K567" s="14" t="n">
        <v>0</v>
      </c>
      <c r="L567" s="14" t="n">
        <v>1</v>
      </c>
      <c r="M567" s="14" t="n">
        <v>7.124</v>
      </c>
      <c r="N567" s="14" t="n">
        <v>3.971</v>
      </c>
      <c r="O567" s="14" t="n">
        <v>0</v>
      </c>
      <c r="P567" s="14" t="n">
        <v>7.124</v>
      </c>
      <c r="Q567" s="14" t="n">
        <v>0</v>
      </c>
      <c r="R567" s="14" t="n">
        <v>1</v>
      </c>
      <c r="S567" s="14" t="n">
        <v>11.451</v>
      </c>
      <c r="T567" s="14" t="n">
        <v>7.942</v>
      </c>
      <c r="U567" s="14" t="n">
        <v>0</v>
      </c>
      <c r="V567" s="14" t="n">
        <v>11.451</v>
      </c>
      <c r="W567" s="14" t="n">
        <v>0</v>
      </c>
      <c r="X567" s="14" t="n">
        <v>1</v>
      </c>
      <c r="Y567" s="14" t="n">
        <v>12.219</v>
      </c>
      <c r="Z567" s="14" t="n">
        <v>1.508</v>
      </c>
      <c r="AA567" s="14" t="n">
        <v>0</v>
      </c>
      <c r="AB567" s="14" t="n">
        <v>12.219</v>
      </c>
      <c r="AC567" s="14" t="n">
        <v>0</v>
      </c>
      <c r="AD567" s="14" t="n">
        <v>1</v>
      </c>
      <c r="AE567" s="14" t="n">
        <v>13.543</v>
      </c>
      <c r="AF567" s="14" t="n">
        <v>2.952</v>
      </c>
      <c r="AG567" s="14" t="n">
        <v>0</v>
      </c>
      <c r="AH567" s="14" t="n">
        <v>13.543</v>
      </c>
      <c r="AI567" s="14" t="n">
        <v>0</v>
      </c>
      <c r="AJ567" s="14" t="n">
        <v>1</v>
      </c>
      <c r="AK567" s="14" t="n">
        <v>21.484</v>
      </c>
      <c r="AL567" s="14" t="n">
        <v>11.148</v>
      </c>
      <c r="AM567" s="14" t="n">
        <v>0</v>
      </c>
      <c r="AN567" s="14" t="n">
        <v>21.484</v>
      </c>
      <c r="AO567" s="14" t="n">
        <v>0</v>
      </c>
      <c r="AP567" s="14" t="n">
        <v>1</v>
      </c>
      <c r="AQ567" s="14" t="n">
        <v>0.72</v>
      </c>
      <c r="AR567" s="14" t="n">
        <v>0.132</v>
      </c>
      <c r="AS567" s="14" t="n">
        <v>0</v>
      </c>
      <c r="AT567" s="14" t="n">
        <v>0.72</v>
      </c>
      <c r="AU567" s="14" t="n">
        <v>0</v>
      </c>
      <c r="AV567" s="14" t="n">
        <v>1</v>
      </c>
      <c r="AW567" s="14" t="n">
        <v>0.734</v>
      </c>
      <c r="AX567" s="14" t="n">
        <v>0.132</v>
      </c>
      <c r="AY567" s="14" t="n">
        <v>0</v>
      </c>
      <c r="AZ567" s="14" t="n">
        <v>0.734</v>
      </c>
      <c r="BA567" s="14" t="n">
        <v>0</v>
      </c>
      <c r="BB567" s="14" t="n">
        <v>1</v>
      </c>
      <c r="BC567" s="14" t="n">
        <v>0.51</v>
      </c>
      <c r="BD567" s="14" t="n">
        <v>0.132</v>
      </c>
      <c r="BE567" s="14" t="n">
        <v>0</v>
      </c>
      <c r="BF567" s="14" t="n">
        <v>0.51</v>
      </c>
      <c r="BG567" s="14" t="n">
        <v>0</v>
      </c>
      <c r="BH567" s="14" t="n">
        <v>1</v>
      </c>
      <c r="BI567" s="14" t="n">
        <v>0.652</v>
      </c>
      <c r="BJ567" s="14" t="n">
        <v>0.132</v>
      </c>
      <c r="BK567" s="14" t="n">
        <v>0</v>
      </c>
      <c r="BL567" s="14" t="n">
        <v>0.652</v>
      </c>
      <c r="BM567" s="14" t="n">
        <v>0</v>
      </c>
      <c r="BN567" s="14" t="n">
        <v>1</v>
      </c>
      <c r="BO567" s="14" t="n">
        <v>0</v>
      </c>
      <c r="BP567" s="14" t="n">
        <v>0</v>
      </c>
      <c r="BQ567" s="14" t="n">
        <v>0</v>
      </c>
      <c r="BR567" s="14" t="n">
        <v>0</v>
      </c>
      <c r="BS567" s="14" t="n">
        <v>1</v>
      </c>
      <c r="BT567" s="14" t="n">
        <v>0</v>
      </c>
      <c r="BU567" s="14" t="n">
        <v>0</v>
      </c>
      <c r="BV567" s="14" t="n">
        <v>0</v>
      </c>
      <c r="BW567" s="14" t="n">
        <v>0</v>
      </c>
      <c r="BX567" s="14" t="n">
        <v>1</v>
      </c>
      <c r="BY567" s="14" t="n">
        <v>13.646</v>
      </c>
      <c r="BZ567" s="14" t="n">
        <v>0</v>
      </c>
      <c r="CA567" s="14" t="n">
        <v>13.646</v>
      </c>
      <c r="CB567" s="14" t="n">
        <v>0</v>
      </c>
      <c r="CC567" s="14" t="n">
        <v>86.38500000000001</v>
      </c>
      <c r="CD567" s="14" t="n">
        <v>7.95</v>
      </c>
      <c r="CE567" s="14" t="n">
        <v>0</v>
      </c>
      <c r="CF567" s="14" t="n">
        <v>86.38500000000001</v>
      </c>
      <c r="CG567" s="14" t="n">
        <v>0</v>
      </c>
      <c r="CH567" s="14" t="n">
        <v>1</v>
      </c>
      <c r="CI567" s="14" t="n">
        <v>0</v>
      </c>
      <c r="CJ567" s="14" t="n">
        <v>0</v>
      </c>
      <c r="CK567" s="14" t="n">
        <v>0</v>
      </c>
      <c r="CL567" s="14" t="n">
        <v>0</v>
      </c>
      <c r="CM567" s="14" t="n">
        <v>0</v>
      </c>
      <c r="CN567" s="14" t="n">
        <v>0</v>
      </c>
      <c r="CO567" s="14" t="n">
        <v>0</v>
      </c>
      <c r="CP567" s="14" t="n">
        <v>0</v>
      </c>
      <c r="CQ567" s="14" t="n">
        <v>1.387</v>
      </c>
      <c r="CR567" s="14" t="n">
        <v>0</v>
      </c>
      <c r="CS567" s="14" t="n">
        <v>5.529</v>
      </c>
      <c r="CT567" s="14" t="n">
        <v>3.509</v>
      </c>
      <c r="CU567" s="14" t="n">
        <v>10.896</v>
      </c>
    </row>
    <row r="568">
      <c r="A568" s="14" t="inlineStr">
        <is>
          <t>NPL2021</t>
        </is>
      </c>
      <c r="B568" s="14" t="inlineStr">
        <is>
          <t>NPL</t>
        </is>
      </c>
      <c r="C568" s="14" t="inlineStr">
        <is>
          <t>NPL</t>
        </is>
      </c>
      <c r="D568" s="14" t="inlineStr">
        <is>
          <t>Nepal</t>
        </is>
      </c>
      <c r="E568" s="14" t="n">
        <v>2021</v>
      </c>
      <c r="F568" s="14" t="n">
        <v>0.13</v>
      </c>
      <c r="G568" s="14" t="n">
        <v>4.736</v>
      </c>
      <c r="H568" s="14" t="n">
        <v>1.141</v>
      </c>
      <c r="I568" s="14" t="n">
        <v>0</v>
      </c>
      <c r="J568" s="14" t="n">
        <v>4.736</v>
      </c>
      <c r="K568" s="14" t="n">
        <v>0</v>
      </c>
      <c r="L568" s="14" t="n">
        <v>1</v>
      </c>
      <c r="M568" s="14" t="n">
        <v>7.946</v>
      </c>
      <c r="N568" s="14" t="n">
        <v>3.424</v>
      </c>
      <c r="O568" s="14" t="n">
        <v>0</v>
      </c>
      <c r="P568" s="14" t="n">
        <v>7.946</v>
      </c>
      <c r="Q568" s="14" t="n">
        <v>0</v>
      </c>
      <c r="R568" s="14" t="n">
        <v>1</v>
      </c>
      <c r="S568" s="14" t="n">
        <v>10.442</v>
      </c>
      <c r="T568" s="14" t="n">
        <v>6.847</v>
      </c>
      <c r="U568" s="14" t="n">
        <v>0</v>
      </c>
      <c r="V568" s="14" t="n">
        <v>11.8</v>
      </c>
      <c r="W568" s="14" t="n">
        <v>0.13</v>
      </c>
      <c r="X568" s="14" t="n">
        <v>1</v>
      </c>
      <c r="Y568" s="14" t="n">
        <v>5.581</v>
      </c>
      <c r="Z568" s="14" t="n">
        <v>0.652</v>
      </c>
      <c r="AA568" s="14" t="n">
        <v>0</v>
      </c>
      <c r="AB568" s="14" t="n">
        <v>5.581</v>
      </c>
      <c r="AC568" s="14" t="n">
        <v>0</v>
      </c>
      <c r="AD568" s="14" t="n">
        <v>1</v>
      </c>
      <c r="AE568" s="14" t="n">
        <v>6.724</v>
      </c>
      <c r="AF568" s="14" t="n">
        <v>1.39</v>
      </c>
      <c r="AG568" s="14" t="n">
        <v>0</v>
      </c>
      <c r="AH568" s="14" t="n">
        <v>6.724</v>
      </c>
      <c r="AI568" s="14" t="n">
        <v>0</v>
      </c>
      <c r="AJ568" s="14" t="n">
        <v>1</v>
      </c>
      <c r="AK568" s="14" t="n">
        <v>13.584</v>
      </c>
      <c r="AL568" s="14" t="n">
        <v>6.77</v>
      </c>
      <c r="AM568" s="14" t="n">
        <v>0</v>
      </c>
      <c r="AN568" s="14" t="n">
        <v>15.35</v>
      </c>
      <c r="AO568" s="14" t="n">
        <v>0.13</v>
      </c>
      <c r="AP568" s="14" t="n">
        <v>1</v>
      </c>
      <c r="AQ568" s="14" t="n">
        <v>0.621</v>
      </c>
      <c r="AR568" s="14" t="n">
        <v>0.114</v>
      </c>
      <c r="AS568" s="14" t="n">
        <v>0.315</v>
      </c>
      <c r="AT568" s="14" t="n">
        <v>1.057</v>
      </c>
      <c r="AU568" s="14" t="n">
        <v>0.13</v>
      </c>
      <c r="AV568" s="14" t="n">
        <v>1</v>
      </c>
      <c r="AW568" s="14" t="n">
        <v>0.593</v>
      </c>
      <c r="AX568" s="14" t="n">
        <v>0.114</v>
      </c>
      <c r="AY568" s="14" t="n">
        <v>0.219</v>
      </c>
      <c r="AZ568" s="14" t="n">
        <v>0.918</v>
      </c>
      <c r="BA568" s="14" t="n">
        <v>0.13</v>
      </c>
      <c r="BB568" s="14" t="n">
        <v>1</v>
      </c>
      <c r="BC568" s="14" t="n">
        <v>0.44</v>
      </c>
      <c r="BD568" s="14" t="n">
        <v>0.114</v>
      </c>
      <c r="BE568" s="14" t="n">
        <v>0.327</v>
      </c>
      <c r="BF568" s="14" t="n">
        <v>0.867</v>
      </c>
      <c r="BG568" s="14" t="n">
        <v>0.13</v>
      </c>
      <c r="BH568" s="14" t="n">
        <v>1</v>
      </c>
      <c r="BI568" s="14" t="n">
        <v>0.5600000000000001</v>
      </c>
      <c r="BJ568" s="14" t="n">
        <v>0.114</v>
      </c>
      <c r="BK568" s="14" t="n">
        <v>0.363</v>
      </c>
      <c r="BL568" s="14" t="n">
        <v>0.923</v>
      </c>
      <c r="BM568" s="14" t="n">
        <v>0</v>
      </c>
      <c r="BN568" s="14" t="n">
        <v>1</v>
      </c>
      <c r="BO568" s="14" t="n">
        <v>0</v>
      </c>
      <c r="BP568" s="14" t="n">
        <v>0</v>
      </c>
      <c r="BQ568" s="14" t="n">
        <v>0.07099999999999999</v>
      </c>
      <c r="BR568" s="14" t="n">
        <v>0</v>
      </c>
      <c r="BS568" s="14" t="n">
        <v>0.833</v>
      </c>
      <c r="BT568" s="14" t="n">
        <v>0</v>
      </c>
      <c r="BU568" s="14" t="n">
        <v>0</v>
      </c>
      <c r="BV568" s="14" t="n">
        <v>0.08</v>
      </c>
      <c r="BW568" s="14" t="n">
        <v>0</v>
      </c>
      <c r="BX568" s="14" t="n">
        <v>0.833</v>
      </c>
      <c r="BY568" s="14" t="n">
        <v>11.787</v>
      </c>
      <c r="BZ568" s="14" t="n">
        <v>0</v>
      </c>
      <c r="CA568" s="14" t="n">
        <v>11.787</v>
      </c>
      <c r="CB568" s="14" t="n">
        <v>0</v>
      </c>
      <c r="CC568" s="14" t="n">
        <v>81.69499999999999</v>
      </c>
      <c r="CD568" s="14" t="n">
        <v>7.95</v>
      </c>
      <c r="CE568" s="14" t="n">
        <v>46.545</v>
      </c>
      <c r="CF568" s="14" t="n">
        <v>144.912</v>
      </c>
      <c r="CG568" s="14" t="n">
        <v>0.13</v>
      </c>
      <c r="CH568" s="14" t="n">
        <v>1</v>
      </c>
      <c r="CI568" s="14" t="n">
        <v>0</v>
      </c>
      <c r="CJ568" s="14" t="n">
        <v>0</v>
      </c>
      <c r="CK568" s="14" t="n">
        <v>0</v>
      </c>
      <c r="CL568" s="14" t="n">
        <v>0</v>
      </c>
      <c r="CM568" s="14" t="n">
        <v>0</v>
      </c>
      <c r="CN568" s="14" t="n">
        <v>0</v>
      </c>
      <c r="CO568" s="14" t="n">
        <v>0</v>
      </c>
      <c r="CP568" s="14" t="n">
        <v>0.004</v>
      </c>
      <c r="CQ568" s="14" t="n">
        <v>1.198</v>
      </c>
      <c r="CR568" s="14" t="n">
        <v>0</v>
      </c>
      <c r="CS568" s="14" t="n">
        <v>4.776</v>
      </c>
      <c r="CT568" s="14" t="n">
        <v>3.604</v>
      </c>
      <c r="CU568" s="14" t="n">
        <v>16.843</v>
      </c>
    </row>
    <row r="569">
      <c r="A569" s="14" t="inlineStr">
        <is>
          <t>NPL2022</t>
        </is>
      </c>
      <c r="B569" s="14" t="inlineStr">
        <is>
          <t>NPL</t>
        </is>
      </c>
      <c r="C569" s="14" t="inlineStr">
        <is>
          <t>NPL</t>
        </is>
      </c>
      <c r="D569" s="14" t="inlineStr">
        <is>
          <t>Nepal</t>
        </is>
      </c>
      <c r="E569" s="14" t="n">
        <v>2022</v>
      </c>
      <c r="F569" s="14" t="n">
        <v>0.13</v>
      </c>
      <c r="G569" s="14" t="n">
        <v>8.75</v>
      </c>
      <c r="H569" s="14" t="n">
        <v>1.231</v>
      </c>
      <c r="I569" s="14" t="n">
        <v>0</v>
      </c>
      <c r="J569" s="14" t="n">
        <v>8.75</v>
      </c>
      <c r="K569" s="14" t="n">
        <v>0</v>
      </c>
      <c r="L569" s="14" t="n">
        <v>1</v>
      </c>
      <c r="M569" s="14" t="n">
        <v>9.746</v>
      </c>
      <c r="N569" s="14" t="n">
        <v>3.694</v>
      </c>
      <c r="O569" s="14" t="n">
        <v>0</v>
      </c>
      <c r="P569" s="14" t="n">
        <v>9.746</v>
      </c>
      <c r="Q569" s="14" t="n">
        <v>0</v>
      </c>
      <c r="R569" s="14" t="n">
        <v>1</v>
      </c>
      <c r="S569" s="14" t="n">
        <v>14.906</v>
      </c>
      <c r="T569" s="14" t="n">
        <v>7.387</v>
      </c>
      <c r="U569" s="14" t="n">
        <v>0.143</v>
      </c>
      <c r="V569" s="14" t="n">
        <v>16.844</v>
      </c>
      <c r="W569" s="14" t="n">
        <v>0.13</v>
      </c>
      <c r="X569" s="14" t="n">
        <v>1</v>
      </c>
      <c r="Y569" s="14" t="n">
        <v>6.027</v>
      </c>
      <c r="Z569" s="14" t="n">
        <v>0.704</v>
      </c>
      <c r="AA569" s="14" t="n">
        <v>0</v>
      </c>
      <c r="AB569" s="14" t="n">
        <v>6.027</v>
      </c>
      <c r="AC569" s="14" t="n">
        <v>0</v>
      </c>
      <c r="AD569" s="14" t="n">
        <v>1</v>
      </c>
      <c r="AE569" s="14" t="n">
        <v>7.262</v>
      </c>
      <c r="AF569" s="14" t="n">
        <v>1.502</v>
      </c>
      <c r="AG569" s="14" t="n">
        <v>0</v>
      </c>
      <c r="AH569" s="14" t="n">
        <v>7.262</v>
      </c>
      <c r="AI569" s="14" t="n">
        <v>0</v>
      </c>
      <c r="AJ569" s="14" t="n">
        <v>1</v>
      </c>
      <c r="AK569" s="14" t="n">
        <v>14.67</v>
      </c>
      <c r="AL569" s="14" t="n">
        <v>7.311</v>
      </c>
      <c r="AM569" s="14" t="n">
        <v>0.141</v>
      </c>
      <c r="AN569" s="14" t="n">
        <v>16.577</v>
      </c>
      <c r="AO569" s="14" t="n">
        <v>0.13</v>
      </c>
      <c r="AP569" s="14" t="n">
        <v>1</v>
      </c>
      <c r="AQ569" s="14" t="n">
        <v>0.847</v>
      </c>
      <c r="AR569" s="14" t="n">
        <v>0.123</v>
      </c>
      <c r="AS569" s="14" t="n">
        <v>0.349</v>
      </c>
      <c r="AT569" s="14" t="n">
        <v>1.351</v>
      </c>
      <c r="AU569" s="14" t="n">
        <v>0.13</v>
      </c>
      <c r="AV569" s="14" t="n">
        <v>1</v>
      </c>
      <c r="AW569" s="14" t="n">
        <v>0.947</v>
      </c>
      <c r="AX569" s="14" t="n">
        <v>0.123</v>
      </c>
      <c r="AY569" s="14" t="n">
        <v>0.178</v>
      </c>
      <c r="AZ569" s="14" t="n">
        <v>1.271</v>
      </c>
      <c r="BA569" s="14" t="n">
        <v>0.13</v>
      </c>
      <c r="BB569" s="14" t="n">
        <v>1</v>
      </c>
      <c r="BC569" s="14" t="n">
        <v>0.589</v>
      </c>
      <c r="BD569" s="14" t="n">
        <v>0.123</v>
      </c>
      <c r="BE569" s="14" t="n">
        <v>0.231</v>
      </c>
      <c r="BF569" s="14" t="n">
        <v>0.926</v>
      </c>
      <c r="BG569" s="14" t="n">
        <v>0.13</v>
      </c>
      <c r="BH569" s="14" t="n">
        <v>1</v>
      </c>
      <c r="BI569" s="14" t="n">
        <v>0.6889999999999999</v>
      </c>
      <c r="BJ569" s="14" t="n">
        <v>0.123</v>
      </c>
      <c r="BK569" s="14" t="n">
        <v>0.585</v>
      </c>
      <c r="BL569" s="14" t="n">
        <v>1.274</v>
      </c>
      <c r="BM569" s="14" t="n">
        <v>0</v>
      </c>
      <c r="BN569" s="14" t="n">
        <v>1</v>
      </c>
      <c r="BO569" s="14" t="n">
        <v>0</v>
      </c>
      <c r="BP569" s="14" t="n">
        <v>0</v>
      </c>
      <c r="BQ569" s="14" t="n">
        <v>0.073</v>
      </c>
      <c r="BR569" s="14" t="n">
        <v>0</v>
      </c>
      <c r="BS569" s="14" t="n">
        <v>0.833</v>
      </c>
      <c r="BT569" s="14" t="n">
        <v>0</v>
      </c>
      <c r="BU569" s="14" t="n">
        <v>0</v>
      </c>
      <c r="BV569" s="14" t="n">
        <v>0.046</v>
      </c>
      <c r="BW569" s="14" t="n">
        <v>0</v>
      </c>
      <c r="BX569" s="14" t="n">
        <v>0.833</v>
      </c>
      <c r="BY569" s="14" t="n">
        <v>12.729</v>
      </c>
      <c r="BZ569" s="14" t="n">
        <v>0</v>
      </c>
      <c r="CA569" s="14" t="n">
        <v>12.729</v>
      </c>
      <c r="CB569" s="14" t="n">
        <v>0</v>
      </c>
      <c r="CC569" s="14" t="n">
        <v>102.477</v>
      </c>
      <c r="CD569" s="14" t="n">
        <v>7.95</v>
      </c>
      <c r="CE569" s="14" t="n">
        <v>75.86499999999999</v>
      </c>
      <c r="CF569" s="14" t="n">
        <v>201.526</v>
      </c>
      <c r="CG569" s="14" t="n">
        <v>0.13</v>
      </c>
      <c r="CH569" s="14" t="n">
        <v>1</v>
      </c>
      <c r="CI569" s="14" t="n">
        <v>0</v>
      </c>
      <c r="CJ569" s="14" t="n">
        <v>0</v>
      </c>
      <c r="CK569" s="14" t="n">
        <v>0</v>
      </c>
      <c r="CL569" s="14" t="n">
        <v>0</v>
      </c>
      <c r="CM569" s="14" t="n">
        <v>0</v>
      </c>
      <c r="CN569" s="14" t="n">
        <v>0</v>
      </c>
      <c r="CO569" s="14" t="n">
        <v>0</v>
      </c>
      <c r="CP569" s="14" t="n">
        <v>0.006</v>
      </c>
      <c r="CQ569" s="14" t="n">
        <v>1.294</v>
      </c>
      <c r="CR569" s="14" t="n">
        <v>0</v>
      </c>
      <c r="CS569" s="14" t="n">
        <v>5.158</v>
      </c>
      <c r="CT569" s="14" t="n">
        <v>7.554</v>
      </c>
      <c r="CU569" s="14" t="n">
        <v>30.149</v>
      </c>
    </row>
    <row r="570">
      <c r="A570" s="14" t="inlineStr">
        <is>
          <t>NPL2023</t>
        </is>
      </c>
      <c r="B570" s="14" t="inlineStr">
        <is>
          <t>NPL</t>
        </is>
      </c>
      <c r="C570" s="14" t="inlineStr">
        <is>
          <t>NPL</t>
        </is>
      </c>
      <c r="D570" s="14" t="inlineStr">
        <is>
          <t>Nepal</t>
        </is>
      </c>
      <c r="E570" s="14" t="n">
        <v>2023</v>
      </c>
      <c r="F570" s="14" t="n">
        <v>0.13</v>
      </c>
      <c r="G570" s="14" t="n">
        <v>5.749</v>
      </c>
      <c r="H570" s="14" t="n">
        <v>1.282</v>
      </c>
      <c r="I570" s="14" t="n">
        <v>0</v>
      </c>
      <c r="J570" s="14" t="n">
        <v>5.749</v>
      </c>
      <c r="K570" s="14" t="n">
        <v>0</v>
      </c>
      <c r="L570" s="14" t="n">
        <v>1</v>
      </c>
      <c r="M570" s="14" t="n">
        <v>7.861</v>
      </c>
      <c r="N570" s="14" t="n">
        <v>3.846</v>
      </c>
      <c r="O570" s="14" t="n">
        <v>0</v>
      </c>
      <c r="P570" s="14" t="n">
        <v>7.861</v>
      </c>
      <c r="Q570" s="14" t="n">
        <v>0</v>
      </c>
      <c r="R570" s="14" t="n">
        <v>1</v>
      </c>
      <c r="S570" s="14" t="n">
        <v>12.16</v>
      </c>
      <c r="T570" s="14" t="n">
        <v>7.693</v>
      </c>
      <c r="U570" s="14" t="n">
        <v>0.175</v>
      </c>
      <c r="V570" s="14" t="n">
        <v>13.741</v>
      </c>
      <c r="W570" s="14" t="n">
        <v>0.13</v>
      </c>
      <c r="X570" s="14" t="n">
        <v>1</v>
      </c>
      <c r="Y570" s="14" t="n">
        <v>6.276</v>
      </c>
      <c r="Z570" s="14" t="n">
        <v>0.733</v>
      </c>
      <c r="AA570" s="14" t="n">
        <v>0</v>
      </c>
      <c r="AB570" s="14" t="n">
        <v>6.276</v>
      </c>
      <c r="AC570" s="14" t="n">
        <v>0</v>
      </c>
      <c r="AD570" s="14" t="n">
        <v>1</v>
      </c>
      <c r="AE570" s="14" t="n">
        <v>7.561</v>
      </c>
      <c r="AF570" s="14" t="n">
        <v>1.564</v>
      </c>
      <c r="AG570" s="14" t="n">
        <v>0</v>
      </c>
      <c r="AH570" s="14" t="n">
        <v>7.561</v>
      </c>
      <c r="AI570" s="14" t="n">
        <v>0</v>
      </c>
      <c r="AJ570" s="14" t="n">
        <v>1</v>
      </c>
      <c r="AK570" s="14" t="n">
        <v>15.275</v>
      </c>
      <c r="AL570" s="14" t="n">
        <v>7.613</v>
      </c>
      <c r="AM570" s="14" t="n">
        <v>0.22</v>
      </c>
      <c r="AN570" s="14" t="n">
        <v>17.261</v>
      </c>
      <c r="AO570" s="14" t="n">
        <v>0.13</v>
      </c>
      <c r="AP570" s="14" t="n">
        <v>1</v>
      </c>
      <c r="AQ570" s="14" t="n">
        <v>0.749</v>
      </c>
      <c r="AR570" s="14" t="n">
        <v>0.129</v>
      </c>
      <c r="AS570" s="14" t="n">
        <v>0.427</v>
      </c>
      <c r="AT570" s="14" t="n">
        <v>1.329</v>
      </c>
      <c r="AU570" s="14" t="n">
        <v>0.13</v>
      </c>
      <c r="AV570" s="14" t="n">
        <v>1</v>
      </c>
      <c r="AW570" s="14" t="n">
        <v>0.783</v>
      </c>
      <c r="AX570" s="14" t="n">
        <v>0.129</v>
      </c>
      <c r="AY570" s="14" t="n">
        <v>0.328</v>
      </c>
      <c r="AZ570" s="14" t="n">
        <v>1.255</v>
      </c>
      <c r="BA570" s="14" t="n">
        <v>0.13</v>
      </c>
      <c r="BB570" s="14" t="n">
        <v>1</v>
      </c>
      <c r="BC570" s="14" t="n">
        <v>0.527</v>
      </c>
      <c r="BD570" s="14" t="n">
        <v>0.129</v>
      </c>
      <c r="BE570" s="14" t="n">
        <v>0.294</v>
      </c>
      <c r="BF570" s="14" t="n">
        <v>0.928</v>
      </c>
      <c r="BG570" s="14" t="n">
        <v>0.13</v>
      </c>
      <c r="BH570" s="14" t="n">
        <v>1</v>
      </c>
      <c r="BI570" s="14" t="n">
        <v>0.64</v>
      </c>
      <c r="BJ570" s="14" t="n">
        <v>0.129</v>
      </c>
      <c r="BK570" s="14" t="n">
        <v>0.618</v>
      </c>
      <c r="BL570" s="14" t="n">
        <v>1.258</v>
      </c>
      <c r="BM570" s="14" t="n">
        <v>0</v>
      </c>
      <c r="BN570" s="14" t="n">
        <v>1</v>
      </c>
      <c r="BO570" s="14" t="n">
        <v>0</v>
      </c>
      <c r="BP570" s="14" t="n">
        <v>0</v>
      </c>
      <c r="BQ570" s="14" t="n">
        <v>0.063</v>
      </c>
      <c r="BR570" s="14" t="n">
        <v>0</v>
      </c>
      <c r="BS570" s="14" t="n">
        <v>0.833</v>
      </c>
      <c r="BT570" s="14" t="n">
        <v>0</v>
      </c>
      <c r="BU570" s="14" t="n">
        <v>0</v>
      </c>
      <c r="BV570" s="14" t="n">
        <v>0.064</v>
      </c>
      <c r="BW570" s="14" t="n">
        <v>0</v>
      </c>
      <c r="BX570" s="14" t="n">
        <v>0.833</v>
      </c>
      <c r="BY570" s="14" t="n">
        <v>13.254</v>
      </c>
      <c r="BZ570" s="14" t="n">
        <v>0</v>
      </c>
      <c r="CA570" s="14" t="n">
        <v>13.254</v>
      </c>
      <c r="CB570" s="14" t="n">
        <v>0</v>
      </c>
      <c r="CC570" s="14" t="n">
        <v>87.07899999999999</v>
      </c>
      <c r="CD570" s="14" t="n">
        <v>7.95</v>
      </c>
      <c r="CE570" s="14" t="n">
        <v>89.206</v>
      </c>
      <c r="CF570" s="14" t="n">
        <v>199.202</v>
      </c>
      <c r="CG570" s="14" t="n">
        <v>0.13</v>
      </c>
      <c r="CH570" s="14" t="n">
        <v>1</v>
      </c>
      <c r="CI570" s="14" t="n">
        <v>0</v>
      </c>
      <c r="CJ570" s="14" t="n">
        <v>0</v>
      </c>
      <c r="CK570" s="14" t="n">
        <v>0</v>
      </c>
      <c r="CL570" s="14" t="n">
        <v>0</v>
      </c>
      <c r="CM570" s="14" t="n">
        <v>0</v>
      </c>
      <c r="CN570" s="14" t="n">
        <v>0</v>
      </c>
      <c r="CO570" s="14" t="n">
        <v>0</v>
      </c>
      <c r="CP570" s="14" t="n">
        <v>0.006</v>
      </c>
      <c r="CQ570" s="14" t="n">
        <v>1.348</v>
      </c>
      <c r="CR570" s="14" t="n">
        <v>0</v>
      </c>
      <c r="CS570" s="14" t="n">
        <v>5.37</v>
      </c>
      <c r="CT570" s="14" t="n">
        <v>4.484</v>
      </c>
      <c r="CU570" s="14" t="n">
        <v>12.392</v>
      </c>
    </row>
    <row r="571">
      <c r="A571" s="14" t="inlineStr">
        <is>
          <t>NPL2024</t>
        </is>
      </c>
      <c r="B571" s="14" t="inlineStr">
        <is>
          <t>NPL</t>
        </is>
      </c>
      <c r="C571" s="14" t="inlineStr">
        <is>
          <t>NPL</t>
        </is>
      </c>
      <c r="D571" s="14" t="inlineStr">
        <is>
          <t>Nepal</t>
        </is>
      </c>
      <c r="E571" s="14" t="n">
        <v>2024</v>
      </c>
      <c r="F571" s="14" t="n">
        <v>0.13</v>
      </c>
      <c r="G571" s="14" t="n">
        <v>4.817</v>
      </c>
      <c r="H571" s="14" t="n">
        <v>1.32</v>
      </c>
      <c r="I571" s="14" t="n">
        <v>0</v>
      </c>
      <c r="J571" s="14" t="n">
        <v>4.817</v>
      </c>
      <c r="K571" s="14" t="n">
        <v>0</v>
      </c>
      <c r="L571" s="14" t="n">
        <v>1</v>
      </c>
      <c r="M571" s="14" t="n">
        <v>7.103</v>
      </c>
      <c r="N571" s="14" t="n">
        <v>3.96</v>
      </c>
      <c r="O571" s="14" t="n">
        <v>0</v>
      </c>
      <c r="P571" s="14" t="n">
        <v>7.103</v>
      </c>
      <c r="Q571" s="14" t="n">
        <v>0</v>
      </c>
      <c r="R571" s="14" t="n">
        <v>1</v>
      </c>
      <c r="S571" s="14" t="n">
        <v>11.417</v>
      </c>
      <c r="T571" s="14" t="n">
        <v>7.92</v>
      </c>
      <c r="U571" s="14" t="n">
        <v>0.202</v>
      </c>
      <c r="V571" s="14" t="n">
        <v>12.901</v>
      </c>
      <c r="W571" s="14" t="n">
        <v>0.13</v>
      </c>
      <c r="X571" s="14" t="n">
        <v>1</v>
      </c>
      <c r="Y571" s="14" t="n">
        <v>6.461</v>
      </c>
      <c r="Z571" s="14" t="n">
        <v>0.755</v>
      </c>
      <c r="AA571" s="14" t="n">
        <v>0</v>
      </c>
      <c r="AB571" s="14" t="n">
        <v>6.461</v>
      </c>
      <c r="AC571" s="14" t="n">
        <v>0</v>
      </c>
      <c r="AD571" s="14" t="n">
        <v>1</v>
      </c>
      <c r="AE571" s="14" t="n">
        <v>7.785</v>
      </c>
      <c r="AF571" s="14" t="n">
        <v>1.61</v>
      </c>
      <c r="AG571" s="14" t="n">
        <v>0</v>
      </c>
      <c r="AH571" s="14" t="n">
        <v>7.785</v>
      </c>
      <c r="AI571" s="14" t="n">
        <v>0</v>
      </c>
      <c r="AJ571" s="14" t="n">
        <v>1</v>
      </c>
      <c r="AK571" s="14" t="n">
        <v>15.726</v>
      </c>
      <c r="AL571" s="14" t="n">
        <v>7.837</v>
      </c>
      <c r="AM571" s="14" t="n">
        <v>0.278</v>
      </c>
      <c r="AN571" s="14" t="n">
        <v>17.771</v>
      </c>
      <c r="AO571" s="14" t="n">
        <v>0.13</v>
      </c>
      <c r="AP571" s="14" t="n">
        <v>1</v>
      </c>
      <c r="AQ571" s="14" t="n">
        <v>0.72</v>
      </c>
      <c r="AR571" s="14" t="n">
        <v>0.132</v>
      </c>
      <c r="AS571" s="14" t="n">
        <v>0.387</v>
      </c>
      <c r="AT571" s="14" t="n">
        <v>1.251</v>
      </c>
      <c r="AU571" s="14" t="n">
        <v>0.13</v>
      </c>
      <c r="AV571" s="14" t="n">
        <v>1</v>
      </c>
      <c r="AW571" s="14" t="n">
        <v>0.734</v>
      </c>
      <c r="AX571" s="14" t="n">
        <v>0.132</v>
      </c>
      <c r="AY571" s="14" t="n">
        <v>0.301</v>
      </c>
      <c r="AZ571" s="14" t="n">
        <v>1.17</v>
      </c>
      <c r="BA571" s="14" t="n">
        <v>0.13</v>
      </c>
      <c r="BB571" s="14" t="n">
        <v>1</v>
      </c>
      <c r="BC571" s="14" t="n">
        <v>0.51</v>
      </c>
      <c r="BD571" s="14" t="n">
        <v>0.132</v>
      </c>
      <c r="BE571" s="14" t="n">
        <v>0.325</v>
      </c>
      <c r="BF571" s="14" t="n">
        <v>0.944</v>
      </c>
      <c r="BG571" s="14" t="n">
        <v>0.13</v>
      </c>
      <c r="BH571" s="14" t="n">
        <v>1</v>
      </c>
      <c r="BI571" s="14" t="n">
        <v>0.652</v>
      </c>
      <c r="BJ571" s="14" t="n">
        <v>0.132</v>
      </c>
      <c r="BK571" s="14" t="n">
        <v>0.518</v>
      </c>
      <c r="BL571" s="14" t="n">
        <v>1.17</v>
      </c>
      <c r="BM571" s="14" t="n">
        <v>0</v>
      </c>
      <c r="BN571" s="14" t="n">
        <v>1</v>
      </c>
      <c r="BO571" s="14" t="n">
        <v>0</v>
      </c>
      <c r="BP571" s="14" t="n">
        <v>0</v>
      </c>
      <c r="BQ571" s="14" t="n">
        <v>0.068</v>
      </c>
      <c r="BR571" s="14" t="n">
        <v>0</v>
      </c>
      <c r="BS571" s="14" t="n">
        <v>0.833</v>
      </c>
      <c r="BT571" s="14" t="n">
        <v>0</v>
      </c>
      <c r="BU571" s="14" t="n">
        <v>0</v>
      </c>
      <c r="BV571" s="14" t="n">
        <v>0.058</v>
      </c>
      <c r="BW571" s="14" t="n">
        <v>0</v>
      </c>
      <c r="BX571" s="14" t="n">
        <v>0.833</v>
      </c>
      <c r="BY571" s="14" t="n">
        <v>13.646</v>
      </c>
      <c r="BZ571" s="14" t="n">
        <v>0</v>
      </c>
      <c r="CA571" s="14" t="n">
        <v>13.646</v>
      </c>
      <c r="CB571" s="14" t="n">
        <v>0</v>
      </c>
      <c r="CC571" s="14" t="n">
        <v>86.38500000000001</v>
      </c>
      <c r="CD571" s="14" t="n">
        <v>7.95</v>
      </c>
      <c r="CE571" s="14" t="n">
        <v>95.377</v>
      </c>
      <c r="CF571" s="14" t="n">
        <v>201.818</v>
      </c>
      <c r="CG571" s="14" t="n">
        <v>0.13</v>
      </c>
      <c r="CH571" s="14" t="n">
        <v>1</v>
      </c>
      <c r="CI571" s="14" t="n">
        <v>0</v>
      </c>
      <c r="CJ571" s="14" t="n">
        <v>0</v>
      </c>
      <c r="CK571" s="14" t="n">
        <v>0</v>
      </c>
      <c r="CL571" s="14" t="n">
        <v>0</v>
      </c>
      <c r="CM571" s="14" t="n">
        <v>0</v>
      </c>
      <c r="CN571" s="14" t="n">
        <v>0</v>
      </c>
      <c r="CO571" s="14" t="n">
        <v>0</v>
      </c>
      <c r="CP571" s="14" t="n">
        <v>0.006</v>
      </c>
      <c r="CQ571" s="14" t="n">
        <v>1.387</v>
      </c>
      <c r="CR571" s="14" t="n">
        <v>0</v>
      </c>
      <c r="CS571" s="14" t="n">
        <v>5.529</v>
      </c>
      <c r="CT571" s="14" t="n">
        <v>3.509</v>
      </c>
      <c r="CU571" s="14" t="n">
        <v>10.792</v>
      </c>
    </row>
    <row r="572">
      <c r="A572" s="14" t="inlineStr">
        <is>
          <t>NLD2021</t>
        </is>
      </c>
      <c r="B572" s="14" t="inlineStr">
        <is>
          <t>NLD</t>
        </is>
      </c>
      <c r="C572" s="14" t="inlineStr">
        <is>
          <t>NLD</t>
        </is>
      </c>
      <c r="D572" s="14" t="inlineStr">
        <is>
          <t>Netherlands</t>
        </is>
      </c>
      <c r="E572" s="14" t="n">
        <v>2021</v>
      </c>
      <c r="F572" s="14" t="n">
        <v>0.21</v>
      </c>
      <c r="G572" s="14" t="n">
        <v>5.795</v>
      </c>
      <c r="H572" s="14" t="n">
        <v>1.143</v>
      </c>
      <c r="I572" s="14" t="n">
        <v>1.676</v>
      </c>
      <c r="J572" s="14" t="n">
        <v>7.47</v>
      </c>
      <c r="K572" s="14" t="n">
        <v>0</v>
      </c>
      <c r="L572" s="14" t="n">
        <v>1</v>
      </c>
      <c r="M572" s="14" t="n">
        <v>8.943</v>
      </c>
      <c r="N572" s="14" t="n">
        <v>3.43</v>
      </c>
      <c r="O572" s="14" t="n">
        <v>1.76</v>
      </c>
      <c r="P572" s="14" t="n">
        <v>10.704</v>
      </c>
      <c r="Q572" s="14" t="n">
        <v>0</v>
      </c>
      <c r="R572" s="14" t="n">
        <v>1</v>
      </c>
      <c r="S572" s="14" t="n">
        <v>11.511</v>
      </c>
      <c r="T572" s="14" t="n">
        <v>6.86</v>
      </c>
      <c r="U572" s="14" t="n">
        <v>1.068</v>
      </c>
      <c r="V572" s="14" t="n">
        <v>15.221</v>
      </c>
      <c r="W572" s="14" t="n">
        <v>0.21</v>
      </c>
      <c r="X572" s="14" t="n">
        <v>1</v>
      </c>
      <c r="Y572" s="14" t="n">
        <v>17.804</v>
      </c>
      <c r="Z572" s="14" t="n">
        <v>1.967</v>
      </c>
      <c r="AA572" s="14" t="n">
        <v>-2.505</v>
      </c>
      <c r="AB572" s="14" t="n">
        <v>15.299</v>
      </c>
      <c r="AC572" s="14" t="n">
        <v>0</v>
      </c>
      <c r="AD572" s="14" t="n">
        <v>1</v>
      </c>
      <c r="AE572" s="14" t="n">
        <v>17.76</v>
      </c>
      <c r="AF572" s="14" t="n">
        <v>3.495</v>
      </c>
      <c r="AG572" s="14" t="n">
        <v>-2.462</v>
      </c>
      <c r="AH572" s="14" t="n">
        <v>15.299</v>
      </c>
      <c r="AI572" s="14" t="n">
        <v>0</v>
      </c>
      <c r="AJ572" s="14" t="n">
        <v>1</v>
      </c>
      <c r="AK572" s="14" t="n">
        <v>27.505</v>
      </c>
      <c r="AL572" s="14" t="n">
        <v>13.5</v>
      </c>
      <c r="AM572" s="14" t="n">
        <v>0.432</v>
      </c>
      <c r="AN572" s="14" t="n">
        <v>33.804</v>
      </c>
      <c r="AO572" s="14" t="n">
        <v>0.21</v>
      </c>
      <c r="AP572" s="14" t="n">
        <v>1</v>
      </c>
      <c r="AQ572" s="14" t="n">
        <v>0.637</v>
      </c>
      <c r="AR572" s="14" t="n">
        <v>0.114</v>
      </c>
      <c r="AS572" s="14" t="n">
        <v>1.14</v>
      </c>
      <c r="AT572" s="14" t="n">
        <v>2.15</v>
      </c>
      <c r="AU572" s="14" t="n">
        <v>0.21</v>
      </c>
      <c r="AV572" s="14" t="n">
        <v>1</v>
      </c>
      <c r="AW572" s="14" t="n">
        <v>0.599</v>
      </c>
      <c r="AX572" s="14" t="n">
        <v>0.114</v>
      </c>
      <c r="AY572" s="14" t="n">
        <v>0.832</v>
      </c>
      <c r="AZ572" s="14" t="n">
        <v>1.732</v>
      </c>
      <c r="BA572" s="14" t="n">
        <v>0.21</v>
      </c>
      <c r="BB572" s="14" t="n">
        <v>1</v>
      </c>
      <c r="BC572" s="14" t="n">
        <v>0.45</v>
      </c>
      <c r="BD572" s="14" t="n">
        <v>0.114</v>
      </c>
      <c r="BE572" s="14" t="n">
        <v>0.315</v>
      </c>
      <c r="BF572" s="14" t="n">
        <v>0.926</v>
      </c>
      <c r="BG572" s="14" t="n">
        <v>0.21</v>
      </c>
      <c r="BH572" s="14" t="n">
        <v>1</v>
      </c>
      <c r="BI572" s="14" t="n">
        <v>0.505</v>
      </c>
      <c r="BJ572" s="14" t="n">
        <v>0.114</v>
      </c>
      <c r="BK572" s="14" t="n">
        <v>0.75</v>
      </c>
      <c r="BL572" s="14" t="n">
        <v>1.519</v>
      </c>
      <c r="BM572" s="14" t="n">
        <v>0.21</v>
      </c>
      <c r="BN572" s="14" t="n">
        <v>1</v>
      </c>
      <c r="BO572" s="14" t="n">
        <v>0</v>
      </c>
      <c r="BP572" s="14" t="n">
        <v>0.012</v>
      </c>
      <c r="BQ572" s="14" t="n">
        <v>0.1</v>
      </c>
      <c r="BR572" s="14" t="n">
        <v>0</v>
      </c>
      <c r="BS572" s="14" t="n">
        <v>1</v>
      </c>
      <c r="BT572" s="14" t="n">
        <v>0</v>
      </c>
      <c r="BU572" s="14" t="n">
        <v>-0.035</v>
      </c>
      <c r="BV572" s="14" t="n">
        <v>0.161</v>
      </c>
      <c r="BW572" s="14" t="n">
        <v>0.21</v>
      </c>
      <c r="BX572" s="14" t="n">
        <v>1</v>
      </c>
      <c r="BY572" s="14" t="n">
        <v>11.787</v>
      </c>
      <c r="BZ572" s="14" t="n">
        <v>0</v>
      </c>
      <c r="CA572" s="14" t="n">
        <v>11.787</v>
      </c>
      <c r="CB572" s="14" t="n">
        <v>0</v>
      </c>
      <c r="CC572" s="14" t="n">
        <v>73.012</v>
      </c>
      <c r="CD572" s="14" t="n">
        <v>7.95</v>
      </c>
      <c r="CE572" s="14" t="n">
        <v>134.248</v>
      </c>
      <c r="CF572" s="14" t="n">
        <v>250.785</v>
      </c>
      <c r="CG572" s="14" t="n">
        <v>0.21</v>
      </c>
      <c r="CH572" s="14" t="n">
        <v>1</v>
      </c>
      <c r="CI572" s="14" t="n">
        <v>0</v>
      </c>
      <c r="CJ572" s="14" t="n">
        <v>0</v>
      </c>
      <c r="CK572" s="14" t="n">
        <v>0</v>
      </c>
      <c r="CL572" s="14" t="n">
        <v>0</v>
      </c>
      <c r="CM572" s="14" t="n">
        <v>0</v>
      </c>
      <c r="CN572" s="14" t="n">
        <v>0</v>
      </c>
      <c r="CO572" s="14" t="n">
        <v>0</v>
      </c>
      <c r="CP572" s="14" t="n">
        <v>0</v>
      </c>
      <c r="CQ572" s="14" t="n">
        <v>1.198</v>
      </c>
      <c r="CR572" s="14" t="n">
        <v>0</v>
      </c>
      <c r="CS572" s="14" t="n">
        <v>4.446</v>
      </c>
      <c r="CT572" s="14" t="n">
        <v>4.651</v>
      </c>
      <c r="CU572" s="14" t="n">
        <v>15.087</v>
      </c>
    </row>
    <row r="573">
      <c r="A573" s="14" t="inlineStr">
        <is>
          <t>NLD2022</t>
        </is>
      </c>
      <c r="B573" s="14" t="inlineStr">
        <is>
          <t>NLD</t>
        </is>
      </c>
      <c r="C573" s="14" t="inlineStr">
        <is>
          <t>NLD</t>
        </is>
      </c>
      <c r="D573" s="14" t="inlineStr">
        <is>
          <t>Netherlands</t>
        </is>
      </c>
      <c r="E573" s="14" t="n">
        <v>2022</v>
      </c>
      <c r="F573" s="14" t="n">
        <v>0.21</v>
      </c>
      <c r="G573" s="14" t="n">
        <v>12.95</v>
      </c>
      <c r="H573" s="14" t="n">
        <v>1.235</v>
      </c>
      <c r="I573" s="14" t="n">
        <v>8.159000000000001</v>
      </c>
      <c r="J573" s="14" t="n">
        <v>21.109</v>
      </c>
      <c r="K573" s="14" t="n">
        <v>0</v>
      </c>
      <c r="L573" s="14" t="n">
        <v>1</v>
      </c>
      <c r="M573" s="14" t="n">
        <v>15.919</v>
      </c>
      <c r="N573" s="14" t="n">
        <v>3.704</v>
      </c>
      <c r="O573" s="14" t="n">
        <v>8.298</v>
      </c>
      <c r="P573" s="14" t="n">
        <v>24.218</v>
      </c>
      <c r="Q573" s="14" t="n">
        <v>0</v>
      </c>
      <c r="R573" s="14" t="n">
        <v>1</v>
      </c>
      <c r="S573" s="14" t="n">
        <v>19.123</v>
      </c>
      <c r="T573" s="14" t="n">
        <v>7.408</v>
      </c>
      <c r="U573" s="14" t="n">
        <v>1.411</v>
      </c>
      <c r="V573" s="14" t="n">
        <v>24.466</v>
      </c>
      <c r="W573" s="14" t="n">
        <v>0.21</v>
      </c>
      <c r="X573" s="14" t="n">
        <v>1</v>
      </c>
      <c r="Y573" s="14" t="n">
        <v>38.49</v>
      </c>
      <c r="Z573" s="14" t="n">
        <v>4.038</v>
      </c>
      <c r="AA573" s="14" t="n">
        <v>-12.196</v>
      </c>
      <c r="AB573" s="14" t="n">
        <v>26.295</v>
      </c>
      <c r="AC573" s="14" t="n">
        <v>0</v>
      </c>
      <c r="AD573" s="14" t="n">
        <v>1</v>
      </c>
      <c r="AE573" s="14" t="n">
        <v>38.538</v>
      </c>
      <c r="AF573" s="14" t="n">
        <v>7.144</v>
      </c>
      <c r="AG573" s="14" t="n">
        <v>-12.243</v>
      </c>
      <c r="AH573" s="14" t="n">
        <v>26.295</v>
      </c>
      <c r="AI573" s="14" t="n">
        <v>0</v>
      </c>
      <c r="AJ573" s="14" t="n">
        <v>1</v>
      </c>
      <c r="AK573" s="14" t="n">
        <v>48.832</v>
      </c>
      <c r="AL573" s="14" t="n">
        <v>23.319</v>
      </c>
      <c r="AM573" s="14" t="n">
        <v>-10.527</v>
      </c>
      <c r="AN573" s="14" t="n">
        <v>46.348</v>
      </c>
      <c r="AO573" s="14" t="n">
        <v>0.21</v>
      </c>
      <c r="AP573" s="14" t="n">
        <v>1</v>
      </c>
      <c r="AQ573" s="14" t="n">
        <v>0.92</v>
      </c>
      <c r="AR573" s="14" t="n">
        <v>0.123</v>
      </c>
      <c r="AS573" s="14" t="n">
        <v>0.885</v>
      </c>
      <c r="AT573" s="14" t="n">
        <v>2.184</v>
      </c>
      <c r="AU573" s="14" t="n">
        <v>0.21</v>
      </c>
      <c r="AV573" s="14" t="n">
        <v>1</v>
      </c>
      <c r="AW573" s="14" t="n">
        <v>0.986</v>
      </c>
      <c r="AX573" s="14" t="n">
        <v>0.123</v>
      </c>
      <c r="AY573" s="14" t="n">
        <v>0.716</v>
      </c>
      <c r="AZ573" s="14" t="n">
        <v>2.06</v>
      </c>
      <c r="BA573" s="14" t="n">
        <v>0.21</v>
      </c>
      <c r="BB573" s="14" t="n">
        <v>1</v>
      </c>
      <c r="BC573" s="14" t="n">
        <v>0.636</v>
      </c>
      <c r="BD573" s="14" t="n">
        <v>0.123</v>
      </c>
      <c r="BE573" s="14" t="n">
        <v>0.171</v>
      </c>
      <c r="BF573" s="14" t="n">
        <v>0.975</v>
      </c>
      <c r="BG573" s="14" t="n">
        <v>0.21</v>
      </c>
      <c r="BH573" s="14" t="n">
        <v>1</v>
      </c>
      <c r="BI573" s="14" t="n">
        <v>0.612</v>
      </c>
      <c r="BJ573" s="14" t="n">
        <v>0.123</v>
      </c>
      <c r="BK573" s="14" t="n">
        <v>0.995</v>
      </c>
      <c r="BL573" s="14" t="n">
        <v>1.945</v>
      </c>
      <c r="BM573" s="14" t="n">
        <v>0.21</v>
      </c>
      <c r="BN573" s="14" t="n">
        <v>1</v>
      </c>
      <c r="BO573" s="14" t="n">
        <v>0</v>
      </c>
      <c r="BP573" s="14" t="n">
        <v>0.011</v>
      </c>
      <c r="BQ573" s="14" t="n">
        <v>0.169</v>
      </c>
      <c r="BR573" s="14" t="n">
        <v>0</v>
      </c>
      <c r="BS573" s="14" t="n">
        <v>1</v>
      </c>
      <c r="BT573" s="14" t="n">
        <v>0</v>
      </c>
      <c r="BU573" s="14" t="n">
        <v>-0.199</v>
      </c>
      <c r="BV573" s="14" t="n">
        <v>0.095</v>
      </c>
      <c r="BW573" s="14" t="n">
        <v>0.21</v>
      </c>
      <c r="BX573" s="14" t="n">
        <v>1</v>
      </c>
      <c r="BY573" s="14" t="n">
        <v>12.729</v>
      </c>
      <c r="BZ573" s="14" t="n">
        <v>0</v>
      </c>
      <c r="CA573" s="14" t="n">
        <v>12.729</v>
      </c>
      <c r="CB573" s="14" t="n">
        <v>0</v>
      </c>
      <c r="CC573" s="14" t="n">
        <v>90.494</v>
      </c>
      <c r="CD573" s="14" t="n">
        <v>7.95</v>
      </c>
      <c r="CE573" s="14" t="n">
        <v>198.331</v>
      </c>
      <c r="CF573" s="14" t="n">
        <v>349.478</v>
      </c>
      <c r="CG573" s="14" t="n">
        <v>0.21</v>
      </c>
      <c r="CH573" s="14" t="n">
        <v>1</v>
      </c>
      <c r="CI573" s="14" t="n">
        <v>0</v>
      </c>
      <c r="CJ573" s="14" t="n">
        <v>0</v>
      </c>
      <c r="CK573" s="14" t="n">
        <v>0</v>
      </c>
      <c r="CL573" s="14" t="n">
        <v>0</v>
      </c>
      <c r="CM573" s="14" t="n">
        <v>0</v>
      </c>
      <c r="CN573" s="14" t="n">
        <v>0</v>
      </c>
      <c r="CO573" s="14" t="n">
        <v>0</v>
      </c>
      <c r="CP573" s="14" t="n">
        <v>0</v>
      </c>
      <c r="CQ573" s="14" t="n">
        <v>1.294</v>
      </c>
      <c r="CR573" s="14" t="n">
        <v>0</v>
      </c>
      <c r="CS573" s="14" t="n">
        <v>4.801</v>
      </c>
      <c r="CT573" s="14" t="n">
        <v>11.715</v>
      </c>
      <c r="CU573" s="14" t="n">
        <v>35.682</v>
      </c>
    </row>
    <row r="574">
      <c r="A574" s="14" t="inlineStr">
        <is>
          <t>NLD2023</t>
        </is>
      </c>
      <c r="B574" s="14" t="inlineStr">
        <is>
          <t>NLD</t>
        </is>
      </c>
      <c r="C574" s="14" t="inlineStr">
        <is>
          <t>NLD</t>
        </is>
      </c>
      <c r="D574" s="14" t="inlineStr">
        <is>
          <t>Netherlands</t>
        </is>
      </c>
      <c r="E574" s="14" t="n">
        <v>2023</v>
      </c>
      <c r="F574" s="14" t="n">
        <v>0.21</v>
      </c>
      <c r="G574" s="14" t="n">
        <v>7.262</v>
      </c>
      <c r="H574" s="14" t="n">
        <v>1.286</v>
      </c>
      <c r="I574" s="14" t="n">
        <v>9.456</v>
      </c>
      <c r="J574" s="14" t="n">
        <v>16.718</v>
      </c>
      <c r="K574" s="14" t="n">
        <v>0</v>
      </c>
      <c r="L574" s="14" t="n">
        <v>1</v>
      </c>
      <c r="M574" s="14" t="n">
        <v>10.341</v>
      </c>
      <c r="N574" s="14" t="n">
        <v>3.857</v>
      </c>
      <c r="O574" s="14" t="n">
        <v>9.605</v>
      </c>
      <c r="P574" s="14" t="n">
        <v>19.945</v>
      </c>
      <c r="Q574" s="14" t="n">
        <v>0</v>
      </c>
      <c r="R574" s="14" t="n">
        <v>1</v>
      </c>
      <c r="S574" s="14" t="n">
        <v>13.69</v>
      </c>
      <c r="T574" s="14" t="n">
        <v>7.714</v>
      </c>
      <c r="U574" s="14" t="n">
        <v>1.471</v>
      </c>
      <c r="V574" s="14" t="n">
        <v>17.928</v>
      </c>
      <c r="W574" s="14" t="n">
        <v>0.21</v>
      </c>
      <c r="X574" s="14" t="n">
        <v>1</v>
      </c>
      <c r="Y574" s="14" t="n">
        <v>15.112</v>
      </c>
      <c r="Z574" s="14" t="n">
        <v>1.693</v>
      </c>
      <c r="AA574" s="14" t="n">
        <v>13.057</v>
      </c>
      <c r="AB574" s="14" t="n">
        <v>28.169</v>
      </c>
      <c r="AC574" s="14" t="n">
        <v>0</v>
      </c>
      <c r="AD574" s="14" t="n">
        <v>1</v>
      </c>
      <c r="AE574" s="14" t="n">
        <v>15.211</v>
      </c>
      <c r="AF574" s="14" t="n">
        <v>3.029</v>
      </c>
      <c r="AG574" s="14" t="n">
        <v>12.958</v>
      </c>
      <c r="AH574" s="14" t="n">
        <v>28.169</v>
      </c>
      <c r="AI574" s="14" t="n">
        <v>0</v>
      </c>
      <c r="AJ574" s="14" t="n">
        <v>1</v>
      </c>
      <c r="AK574" s="14" t="n">
        <v>25.81</v>
      </c>
      <c r="AL574" s="14" t="n">
        <v>12.786</v>
      </c>
      <c r="AM574" s="14" t="n">
        <v>17.476</v>
      </c>
      <c r="AN574" s="14" t="n">
        <v>52.376</v>
      </c>
      <c r="AO574" s="14" t="n">
        <v>0.21</v>
      </c>
      <c r="AP574" s="14" t="n">
        <v>1</v>
      </c>
      <c r="AQ574" s="14" t="n">
        <v>0.789</v>
      </c>
      <c r="AR574" s="14" t="n">
        <v>0.129</v>
      </c>
      <c r="AS574" s="14" t="n">
        <v>0.929</v>
      </c>
      <c r="AT574" s="14" t="n">
        <v>2.078</v>
      </c>
      <c r="AU574" s="14" t="n">
        <v>0.21</v>
      </c>
      <c r="AV574" s="14" t="n">
        <v>1</v>
      </c>
      <c r="AW574" s="14" t="n">
        <v>0.8110000000000001</v>
      </c>
      <c r="AX574" s="14" t="n">
        <v>0.129</v>
      </c>
      <c r="AY574" s="14" t="n">
        <v>0.721</v>
      </c>
      <c r="AZ574" s="14" t="n">
        <v>1.854</v>
      </c>
      <c r="BA574" s="14" t="n">
        <v>0.21</v>
      </c>
      <c r="BB574" s="14" t="n">
        <v>1</v>
      </c>
      <c r="BC574" s="14" t="n">
        <v>0.553</v>
      </c>
      <c r="BD574" s="14" t="n">
        <v>0.129</v>
      </c>
      <c r="BE574" s="14" t="n">
        <v>0.148</v>
      </c>
      <c r="BF574" s="14" t="n">
        <v>0.848</v>
      </c>
      <c r="BG574" s="14" t="n">
        <v>0.21</v>
      </c>
      <c r="BH574" s="14" t="n">
        <v>1</v>
      </c>
      <c r="BI574" s="14" t="n">
        <v>0.579</v>
      </c>
      <c r="BJ574" s="14" t="n">
        <v>0.129</v>
      </c>
      <c r="BK574" s="14" t="n">
        <v>1.036</v>
      </c>
      <c r="BL574" s="14" t="n">
        <v>1.954</v>
      </c>
      <c r="BM574" s="14" t="n">
        <v>0.21</v>
      </c>
      <c r="BN574" s="14" t="n">
        <v>1</v>
      </c>
      <c r="BO574" s="14" t="n">
        <v>0</v>
      </c>
      <c r="BP574" s="14" t="n">
        <v>0.013</v>
      </c>
      <c r="BQ574" s="14" t="n">
        <v>0.214</v>
      </c>
      <c r="BR574" s="14" t="n">
        <v>0</v>
      </c>
      <c r="BS574" s="14" t="n">
        <v>1</v>
      </c>
      <c r="BT574" s="14" t="n">
        <v>0</v>
      </c>
      <c r="BU574" s="14" t="n">
        <v>-0.102</v>
      </c>
      <c r="BV574" s="14" t="n">
        <v>0.341</v>
      </c>
      <c r="BW574" s="14" t="n">
        <v>0.21</v>
      </c>
      <c r="BX574" s="14" t="n">
        <v>1</v>
      </c>
      <c r="BY574" s="14" t="n">
        <v>13.254</v>
      </c>
      <c r="BZ574" s="14" t="n">
        <v>0</v>
      </c>
      <c r="CA574" s="14" t="n">
        <v>13.254</v>
      </c>
      <c r="CB574" s="14" t="n">
        <v>0</v>
      </c>
      <c r="CC574" s="14" t="n">
        <v>79.035</v>
      </c>
      <c r="CD574" s="14" t="n">
        <v>7.95</v>
      </c>
      <c r="CE574" s="14" t="n">
        <v>230.132</v>
      </c>
      <c r="CF574" s="14" t="n">
        <v>374.092</v>
      </c>
      <c r="CG574" s="14" t="n">
        <v>0.21</v>
      </c>
      <c r="CH574" s="14" t="n">
        <v>1</v>
      </c>
      <c r="CI574" s="14" t="n">
        <v>0</v>
      </c>
      <c r="CJ574" s="14" t="n">
        <v>0</v>
      </c>
      <c r="CK574" s="14" t="n">
        <v>0</v>
      </c>
      <c r="CL574" s="14" t="n">
        <v>0</v>
      </c>
      <c r="CM574" s="14" t="n">
        <v>0</v>
      </c>
      <c r="CN574" s="14" t="n">
        <v>0</v>
      </c>
      <c r="CO574" s="14" t="n">
        <v>0</v>
      </c>
      <c r="CP574" s="14" t="n">
        <v>0</v>
      </c>
      <c r="CQ574" s="14" t="n">
        <v>1.348</v>
      </c>
      <c r="CR574" s="14" t="n">
        <v>0</v>
      </c>
      <c r="CS574" s="14" t="n">
        <v>4.999</v>
      </c>
      <c r="CT574" s="14" t="n">
        <v>5.976</v>
      </c>
      <c r="CU574" s="14" t="n">
        <v>12.253</v>
      </c>
    </row>
    <row r="575">
      <c r="A575" s="14" t="inlineStr">
        <is>
          <t>NLD2024</t>
        </is>
      </c>
      <c r="B575" s="14" t="inlineStr">
        <is>
          <t>NLD</t>
        </is>
      </c>
      <c r="C575" s="14" t="inlineStr">
        <is>
          <t>NLD</t>
        </is>
      </c>
      <c r="D575" s="14" t="inlineStr">
        <is>
          <t>Netherlands</t>
        </is>
      </c>
      <c r="E575" s="14" t="n">
        <v>2024</v>
      </c>
      <c r="F575" s="14" t="n">
        <v>0.21</v>
      </c>
      <c r="G575" s="14" t="n">
        <v>6.635</v>
      </c>
      <c r="H575" s="14" t="n">
        <v>1.324</v>
      </c>
      <c r="I575" s="14" t="n">
        <v>6.197</v>
      </c>
      <c r="J575" s="14" t="n">
        <v>12.833</v>
      </c>
      <c r="K575" s="14" t="n">
        <v>0</v>
      </c>
      <c r="L575" s="14" t="n">
        <v>1</v>
      </c>
      <c r="M575" s="14" t="n">
        <v>9.912000000000001</v>
      </c>
      <c r="N575" s="14" t="n">
        <v>3.971</v>
      </c>
      <c r="O575" s="14" t="n">
        <v>6.318</v>
      </c>
      <c r="P575" s="14" t="n">
        <v>16.231</v>
      </c>
      <c r="Q575" s="14" t="n">
        <v>0</v>
      </c>
      <c r="R575" s="14" t="n">
        <v>1</v>
      </c>
      <c r="S575" s="14" t="n">
        <v>13.253</v>
      </c>
      <c r="T575" s="14" t="n">
        <v>7.942</v>
      </c>
      <c r="U575" s="14" t="n">
        <v>1.572</v>
      </c>
      <c r="V575" s="14" t="n">
        <v>17.44</v>
      </c>
      <c r="W575" s="14" t="n">
        <v>0.21</v>
      </c>
      <c r="X575" s="14" t="n">
        <v>1</v>
      </c>
      <c r="Y575" s="14" t="n">
        <v>12.708</v>
      </c>
      <c r="Z575" s="14" t="n">
        <v>1.605</v>
      </c>
      <c r="AA575" s="14" t="n">
        <v>11.561</v>
      </c>
      <c r="AB575" s="14" t="n">
        <v>24.269</v>
      </c>
      <c r="AC575" s="14" t="n">
        <v>0</v>
      </c>
      <c r="AD575" s="14" t="n">
        <v>1</v>
      </c>
      <c r="AE575" s="14" t="n">
        <v>12.708</v>
      </c>
      <c r="AF575" s="14" t="n">
        <v>2.784</v>
      </c>
      <c r="AG575" s="14" t="n">
        <v>11.561</v>
      </c>
      <c r="AH575" s="14" t="n">
        <v>24.269</v>
      </c>
      <c r="AI575" s="14" t="n">
        <v>0</v>
      </c>
      <c r="AJ575" s="14" t="n">
        <v>1</v>
      </c>
      <c r="AK575" s="14" t="n">
        <v>23.009</v>
      </c>
      <c r="AL575" s="14" t="n">
        <v>11.703</v>
      </c>
      <c r="AM575" s="14" t="n">
        <v>17.943</v>
      </c>
      <c r="AN575" s="14" t="n">
        <v>49.551</v>
      </c>
      <c r="AO575" s="14" t="n">
        <v>0.21</v>
      </c>
      <c r="AP575" s="14" t="n">
        <v>1</v>
      </c>
      <c r="AQ575" s="14" t="n">
        <v>0.751</v>
      </c>
      <c r="AR575" s="14" t="n">
        <v>0.132</v>
      </c>
      <c r="AS575" s="14" t="n">
        <v>1.012</v>
      </c>
      <c r="AT575" s="14" t="n">
        <v>2.132</v>
      </c>
      <c r="AU575" s="14" t="n">
        <v>0.21</v>
      </c>
      <c r="AV575" s="14" t="n">
        <v>1</v>
      </c>
      <c r="AW575" s="14" t="n">
        <v>0.75</v>
      </c>
      <c r="AX575" s="14" t="n">
        <v>0.132</v>
      </c>
      <c r="AY575" s="14" t="n">
        <v>0.793</v>
      </c>
      <c r="AZ575" s="14" t="n">
        <v>1.867</v>
      </c>
      <c r="BA575" s="14" t="n">
        <v>0.21</v>
      </c>
      <c r="BB575" s="14" t="n">
        <v>1</v>
      </c>
      <c r="BC575" s="14" t="n">
        <v>0.53</v>
      </c>
      <c r="BD575" s="14" t="n">
        <v>0.132</v>
      </c>
      <c r="BE575" s="14" t="n">
        <v>0.181</v>
      </c>
      <c r="BF575" s="14" t="n">
        <v>0.86</v>
      </c>
      <c r="BG575" s="14" t="n">
        <v>0.21</v>
      </c>
      <c r="BH575" s="14" t="n">
        <v>1</v>
      </c>
      <c r="BI575" s="14" t="n">
        <v>0.591</v>
      </c>
      <c r="BJ575" s="14" t="n">
        <v>0.132</v>
      </c>
      <c r="BK575" s="14" t="n">
        <v>1.01</v>
      </c>
      <c r="BL575" s="14" t="n">
        <v>1.938</v>
      </c>
      <c r="BM575" s="14" t="n">
        <v>0.21</v>
      </c>
      <c r="BN575" s="14" t="n">
        <v>1</v>
      </c>
      <c r="BO575" s="14" t="n">
        <v>0</v>
      </c>
      <c r="BP575" s="14" t="n">
        <v>0.015</v>
      </c>
      <c r="BQ575" s="14" t="n">
        <v>0.168</v>
      </c>
      <c r="BR575" s="14" t="n">
        <v>0</v>
      </c>
      <c r="BS575" s="14" t="n">
        <v>1</v>
      </c>
      <c r="BT575" s="14" t="n">
        <v>0</v>
      </c>
      <c r="BU575" s="14" t="n">
        <v>-0.078</v>
      </c>
      <c r="BV575" s="14" t="n">
        <v>0.262</v>
      </c>
      <c r="BW575" s="14" t="n">
        <v>0.21</v>
      </c>
      <c r="BX575" s="14" t="n">
        <v>1</v>
      </c>
      <c r="BY575" s="14" t="n">
        <v>13.646</v>
      </c>
      <c r="BZ575" s="14" t="n">
        <v>0</v>
      </c>
      <c r="CA575" s="14" t="n">
        <v>13.646</v>
      </c>
      <c r="CB575" s="14" t="n">
        <v>0</v>
      </c>
      <c r="CC575" s="14" t="n">
        <v>78.41200000000001</v>
      </c>
      <c r="CD575" s="14" t="n">
        <v>7.95</v>
      </c>
      <c r="CE575" s="14" t="n">
        <v>228.151</v>
      </c>
      <c r="CF575" s="14" t="n">
        <v>370.941</v>
      </c>
      <c r="CG575" s="14" t="n">
        <v>0.21</v>
      </c>
      <c r="CH575" s="14" t="n">
        <v>1</v>
      </c>
      <c r="CI575" s="14" t="n">
        <v>0</v>
      </c>
      <c r="CJ575" s="14" t="n">
        <v>0</v>
      </c>
      <c r="CK575" s="14" t="n">
        <v>0</v>
      </c>
      <c r="CL575" s="14" t="n">
        <v>0</v>
      </c>
      <c r="CM575" s="14" t="n">
        <v>0</v>
      </c>
      <c r="CN575" s="14" t="n">
        <v>0</v>
      </c>
      <c r="CO575" s="14" t="n">
        <v>0</v>
      </c>
      <c r="CP575" s="14" t="n">
        <v>0</v>
      </c>
      <c r="CQ575" s="14" t="n">
        <v>1.387</v>
      </c>
      <c r="CR575" s="14" t="n">
        <v>0</v>
      </c>
      <c r="CS575" s="14" t="n">
        <v>5.147</v>
      </c>
      <c r="CT575" s="14" t="n">
        <v>5.312</v>
      </c>
      <c r="CU575" s="14" t="n">
        <v>10.135</v>
      </c>
    </row>
    <row r="576">
      <c r="A576" s="14" t="inlineStr">
        <is>
          <t>NCL2021</t>
        </is>
      </c>
      <c r="B576" s="14" t="inlineStr">
        <is>
          <t>NCL</t>
        </is>
      </c>
      <c r="C576" s="14" t="inlineStr">
        <is>
          <t>NCL</t>
        </is>
      </c>
      <c r="D576" s="14" t="inlineStr">
        <is>
          <t>New Caledonia</t>
        </is>
      </c>
      <c r="E576" s="14" t="n">
        <v>2021</v>
      </c>
      <c r="F576" s="14" t="n">
        <v>0.11</v>
      </c>
      <c r="G576" s="14" t="n">
        <v>4.747</v>
      </c>
      <c r="H576" s="14" t="n">
        <v>1.143</v>
      </c>
      <c r="I576" s="14" t="n">
        <v>0</v>
      </c>
      <c r="J576" s="14" t="n">
        <v>4.747</v>
      </c>
      <c r="K576" s="14" t="n">
        <v>0</v>
      </c>
      <c r="L576" s="14" t="n">
        <v>1</v>
      </c>
      <c r="M576" s="14" t="n">
        <v>7.964</v>
      </c>
      <c r="N576" s="14" t="n">
        <v>3.43</v>
      </c>
      <c r="O576" s="14" t="n">
        <v>0</v>
      </c>
      <c r="P576" s="14" t="n">
        <v>7.964</v>
      </c>
      <c r="Q576" s="14" t="n">
        <v>0</v>
      </c>
      <c r="R576" s="14" t="n">
        <v>1</v>
      </c>
      <c r="S576" s="14" t="n">
        <v>10.464</v>
      </c>
      <c r="T576" s="14" t="n">
        <v>6.86</v>
      </c>
      <c r="U576" s="14" t="n">
        <v>0</v>
      </c>
      <c r="V576" s="14" t="n">
        <v>11.615</v>
      </c>
      <c r="W576" s="14" t="n">
        <v>0.11</v>
      </c>
      <c r="X576" s="14" t="n">
        <v>1</v>
      </c>
      <c r="Y576" s="14" t="n">
        <v>5.626</v>
      </c>
      <c r="Z576" s="14" t="n">
        <v>0.694</v>
      </c>
      <c r="AA576" s="14" t="n">
        <v>0</v>
      </c>
      <c r="AB576" s="14" t="n">
        <v>5.626</v>
      </c>
      <c r="AC576" s="14" t="n">
        <v>0</v>
      </c>
      <c r="AD576" s="14" t="n">
        <v>1</v>
      </c>
      <c r="AE576" s="14" t="n">
        <v>6.769</v>
      </c>
      <c r="AF576" s="14" t="n">
        <v>1.476</v>
      </c>
      <c r="AG576" s="14" t="n">
        <v>0</v>
      </c>
      <c r="AH576" s="14" t="n">
        <v>6.769</v>
      </c>
      <c r="AI576" s="14" t="n">
        <v>0</v>
      </c>
      <c r="AJ576" s="14" t="n">
        <v>1</v>
      </c>
      <c r="AK576" s="14" t="n">
        <v>13.629</v>
      </c>
      <c r="AL576" s="14" t="n">
        <v>7.072</v>
      </c>
      <c r="AM576" s="14" t="n">
        <v>0</v>
      </c>
      <c r="AN576" s="14" t="n">
        <v>15.128</v>
      </c>
      <c r="AO576" s="14" t="n">
        <v>0.11</v>
      </c>
      <c r="AP576" s="14" t="n">
        <v>1</v>
      </c>
      <c r="AQ576" s="14" t="n">
        <v>0.621</v>
      </c>
      <c r="AR576" s="14" t="n">
        <v>0.114</v>
      </c>
      <c r="AS576" s="14" t="n">
        <v>0</v>
      </c>
      <c r="AT576" s="14" t="n">
        <v>0.6889999999999999</v>
      </c>
      <c r="AU576" s="14" t="n">
        <v>0.11</v>
      </c>
      <c r="AV576" s="14" t="n">
        <v>1</v>
      </c>
      <c r="AW576" s="14" t="n">
        <v>0.593</v>
      </c>
      <c r="AX576" s="14" t="n">
        <v>0.114</v>
      </c>
      <c r="AY576" s="14" t="n">
        <v>0</v>
      </c>
      <c r="AZ576" s="14" t="n">
        <v>0.658</v>
      </c>
      <c r="BA576" s="14" t="n">
        <v>0.11</v>
      </c>
      <c r="BB576" s="14" t="n">
        <v>1</v>
      </c>
      <c r="BC576" s="14" t="n">
        <v>0.44</v>
      </c>
      <c r="BD576" s="14" t="n">
        <v>0.114</v>
      </c>
      <c r="BE576" s="14" t="n">
        <v>0</v>
      </c>
      <c r="BF576" s="14" t="n">
        <v>0.488</v>
      </c>
      <c r="BG576" s="14" t="n">
        <v>0.11</v>
      </c>
      <c r="BH576" s="14" t="n">
        <v>1</v>
      </c>
      <c r="BI576" s="14" t="n">
        <v>0.5600000000000001</v>
      </c>
      <c r="BJ576" s="14" t="n">
        <v>0.114</v>
      </c>
      <c r="BK576" s="14" t="n">
        <v>0</v>
      </c>
      <c r="BL576" s="14" t="n">
        <v>0.622</v>
      </c>
      <c r="BM576" s="14" t="n">
        <v>0.11</v>
      </c>
      <c r="BN576" s="14" t="n">
        <v>1</v>
      </c>
      <c r="BO576" s="14" t="n">
        <v>0</v>
      </c>
      <c r="BP576" s="14" t="n">
        <v>0</v>
      </c>
      <c r="BQ576" s="14" t="n">
        <v>0</v>
      </c>
      <c r="BR576" s="14" t="n">
        <v>0</v>
      </c>
      <c r="BS576" s="14" t="n">
        <v>1</v>
      </c>
      <c r="BT576" s="14" t="n">
        <v>0</v>
      </c>
      <c r="BU576" s="14" t="n">
        <v>0</v>
      </c>
      <c r="BV576" s="14" t="n">
        <v>0</v>
      </c>
      <c r="BW576" s="14" t="n">
        <v>0.11</v>
      </c>
      <c r="BX576" s="14" t="n">
        <v>1</v>
      </c>
      <c r="BY576" s="14" t="n">
        <v>11.787</v>
      </c>
      <c r="BZ576" s="14" t="n">
        <v>0</v>
      </c>
      <c r="CA576" s="14" t="n">
        <v>11.787</v>
      </c>
      <c r="CB576" s="14" t="n">
        <v>0</v>
      </c>
      <c r="CC576" s="14" t="n">
        <v>81.69499999999999</v>
      </c>
      <c r="CD576" s="14" t="n">
        <v>7.95</v>
      </c>
      <c r="CE576" s="14" t="n">
        <v>0</v>
      </c>
      <c r="CF576" s="14" t="n">
        <v>90.682</v>
      </c>
      <c r="CG576" s="14" t="n">
        <v>0.11</v>
      </c>
      <c r="CH576" s="14" t="n">
        <v>1</v>
      </c>
      <c r="CI576" s="14" t="n">
        <v>0</v>
      </c>
      <c r="CJ576" s="14" t="n">
        <v>0</v>
      </c>
      <c r="CK576" s="14" t="n">
        <v>0</v>
      </c>
      <c r="CL576" s="14" t="n">
        <v>0</v>
      </c>
      <c r="CM576" s="14" t="n">
        <v>0</v>
      </c>
      <c r="CN576" s="14" t="n">
        <v>0</v>
      </c>
      <c r="CO576" s="14" t="n">
        <v>0</v>
      </c>
      <c r="CP576" s="14" t="n">
        <v>0</v>
      </c>
      <c r="CQ576" s="14" t="n">
        <v>1.198</v>
      </c>
      <c r="CR576" s="14" t="n">
        <v>0</v>
      </c>
      <c r="CS576" s="14" t="n">
        <v>4.776</v>
      </c>
      <c r="CT576" s="14" t="n">
        <v>3.604</v>
      </c>
      <c r="CU576" s="14" t="n">
        <v>9.407999999999999</v>
      </c>
    </row>
    <row r="577">
      <c r="A577" s="14" t="inlineStr">
        <is>
          <t>NCL2022</t>
        </is>
      </c>
      <c r="B577" s="14" t="inlineStr">
        <is>
          <t>NCL</t>
        </is>
      </c>
      <c r="C577" s="14" t="inlineStr">
        <is>
          <t>NCL</t>
        </is>
      </c>
      <c r="D577" s="14" t="inlineStr">
        <is>
          <t>New Caledonia</t>
        </is>
      </c>
      <c r="E577" s="14" t="n">
        <v>2022</v>
      </c>
      <c r="F577" s="14" t="n">
        <v>0.11</v>
      </c>
      <c r="G577" s="14" t="n">
        <v>8.788</v>
      </c>
      <c r="H577" s="14" t="n">
        <v>1.235</v>
      </c>
      <c r="I577" s="14" t="n">
        <v>0</v>
      </c>
      <c r="J577" s="14" t="n">
        <v>8.788</v>
      </c>
      <c r="K577" s="14" t="n">
        <v>0</v>
      </c>
      <c r="L577" s="14" t="n">
        <v>1</v>
      </c>
      <c r="M577" s="14" t="n">
        <v>9.782999999999999</v>
      </c>
      <c r="N577" s="14" t="n">
        <v>3.704</v>
      </c>
      <c r="O577" s="14" t="n">
        <v>0</v>
      </c>
      <c r="P577" s="14" t="n">
        <v>9.782999999999999</v>
      </c>
      <c r="Q577" s="14" t="n">
        <v>0</v>
      </c>
      <c r="R577" s="14" t="n">
        <v>1</v>
      </c>
      <c r="S577" s="14" t="n">
        <v>14.962</v>
      </c>
      <c r="T577" s="14" t="n">
        <v>7.408</v>
      </c>
      <c r="U577" s="14" t="n">
        <v>0.122</v>
      </c>
      <c r="V577" s="14" t="n">
        <v>16.608</v>
      </c>
      <c r="W577" s="14" t="n">
        <v>0.11</v>
      </c>
      <c r="X577" s="14" t="n">
        <v>1</v>
      </c>
      <c r="Y577" s="14" t="n">
        <v>6.599</v>
      </c>
      <c r="Z577" s="14" t="n">
        <v>0.8139999999999999</v>
      </c>
      <c r="AA577" s="14" t="n">
        <v>0</v>
      </c>
      <c r="AB577" s="14" t="n">
        <v>6.599</v>
      </c>
      <c r="AC577" s="14" t="n">
        <v>0</v>
      </c>
      <c r="AD577" s="14" t="n">
        <v>1</v>
      </c>
      <c r="AE577" s="14" t="n">
        <v>7.834</v>
      </c>
      <c r="AF577" s="14" t="n">
        <v>1.708</v>
      </c>
      <c r="AG577" s="14" t="n">
        <v>0</v>
      </c>
      <c r="AH577" s="14" t="n">
        <v>7.834</v>
      </c>
      <c r="AI577" s="14" t="n">
        <v>0</v>
      </c>
      <c r="AJ577" s="14" t="n">
        <v>1</v>
      </c>
      <c r="AK577" s="14" t="n">
        <v>15.242</v>
      </c>
      <c r="AL577" s="14" t="n">
        <v>7.909</v>
      </c>
      <c r="AM577" s="14" t="n">
        <v>0.124</v>
      </c>
      <c r="AN577" s="14" t="n">
        <v>16.919</v>
      </c>
      <c r="AO577" s="14" t="n">
        <v>0.11</v>
      </c>
      <c r="AP577" s="14" t="n">
        <v>1</v>
      </c>
      <c r="AQ577" s="14" t="n">
        <v>0.847</v>
      </c>
      <c r="AR577" s="14" t="n">
        <v>0.123</v>
      </c>
      <c r="AS577" s="14" t="n">
        <v>0.007</v>
      </c>
      <c r="AT577" s="14" t="n">
        <v>0.9399999999999999</v>
      </c>
      <c r="AU577" s="14" t="n">
        <v>0.11</v>
      </c>
      <c r="AV577" s="14" t="n">
        <v>1</v>
      </c>
      <c r="AW577" s="14" t="n">
        <v>0.947</v>
      </c>
      <c r="AX577" s="14" t="n">
        <v>0.123</v>
      </c>
      <c r="AY577" s="14" t="n">
        <v>0.008</v>
      </c>
      <c r="AZ577" s="14" t="n">
        <v>1.051</v>
      </c>
      <c r="BA577" s="14" t="n">
        <v>0.11</v>
      </c>
      <c r="BB577" s="14" t="n">
        <v>1</v>
      </c>
      <c r="BC577" s="14" t="n">
        <v>0.589</v>
      </c>
      <c r="BD577" s="14" t="n">
        <v>0.123</v>
      </c>
      <c r="BE577" s="14" t="n">
        <v>0.005</v>
      </c>
      <c r="BF577" s="14" t="n">
        <v>0.653</v>
      </c>
      <c r="BG577" s="14" t="n">
        <v>0.11</v>
      </c>
      <c r="BH577" s="14" t="n">
        <v>1</v>
      </c>
      <c r="BI577" s="14" t="n">
        <v>0.6889999999999999</v>
      </c>
      <c r="BJ577" s="14" t="n">
        <v>0.123</v>
      </c>
      <c r="BK577" s="14" t="n">
        <v>0.006</v>
      </c>
      <c r="BL577" s="14" t="n">
        <v>0.765</v>
      </c>
      <c r="BM577" s="14" t="n">
        <v>0.11</v>
      </c>
      <c r="BN577" s="14" t="n">
        <v>1</v>
      </c>
      <c r="BO577" s="14" t="n">
        <v>0</v>
      </c>
      <c r="BP577" s="14" t="n">
        <v>0</v>
      </c>
      <c r="BQ577" s="14" t="n">
        <v>0</v>
      </c>
      <c r="BR577" s="14" t="n">
        <v>0</v>
      </c>
      <c r="BS577" s="14" t="n">
        <v>1</v>
      </c>
      <c r="BT577" s="14" t="n">
        <v>0</v>
      </c>
      <c r="BU577" s="14" t="n">
        <v>0</v>
      </c>
      <c r="BV577" s="14" t="n">
        <v>0</v>
      </c>
      <c r="BW577" s="14" t="n">
        <v>0.11</v>
      </c>
      <c r="BX577" s="14" t="n">
        <v>1</v>
      </c>
      <c r="BY577" s="14" t="n">
        <v>12.729</v>
      </c>
      <c r="BZ577" s="14" t="n">
        <v>0</v>
      </c>
      <c r="CA577" s="14" t="n">
        <v>12.729</v>
      </c>
      <c r="CB577" s="14" t="n">
        <v>0</v>
      </c>
      <c r="CC577" s="14" t="n">
        <v>102.477</v>
      </c>
      <c r="CD577" s="14" t="n">
        <v>7.95</v>
      </c>
      <c r="CE577" s="14" t="n">
        <v>0.834</v>
      </c>
      <c r="CF577" s="14" t="n">
        <v>113.749</v>
      </c>
      <c r="CG577" s="14" t="n">
        <v>0.11</v>
      </c>
      <c r="CH577" s="14" t="n">
        <v>1</v>
      </c>
      <c r="CI577" s="14" t="n">
        <v>0</v>
      </c>
      <c r="CJ577" s="14" t="n">
        <v>0</v>
      </c>
      <c r="CK577" s="14" t="n">
        <v>0</v>
      </c>
      <c r="CL577" s="14" t="n">
        <v>0</v>
      </c>
      <c r="CM577" s="14" t="n">
        <v>0</v>
      </c>
      <c r="CN577" s="14" t="n">
        <v>0</v>
      </c>
      <c r="CO577" s="14" t="n">
        <v>0</v>
      </c>
      <c r="CP577" s="14" t="n">
        <v>0</v>
      </c>
      <c r="CQ577" s="14" t="n">
        <v>1.294</v>
      </c>
      <c r="CR577" s="14" t="n">
        <v>0</v>
      </c>
      <c r="CS577" s="14" t="n">
        <v>5.158</v>
      </c>
      <c r="CT577" s="14" t="n">
        <v>7.554</v>
      </c>
      <c r="CU577" s="14" t="n">
        <v>16.097</v>
      </c>
    </row>
    <row r="578">
      <c r="A578" s="14" t="inlineStr">
        <is>
          <t>NCL2023</t>
        </is>
      </c>
      <c r="B578" s="14" t="inlineStr">
        <is>
          <t>NCL</t>
        </is>
      </c>
      <c r="C578" s="14" t="inlineStr">
        <is>
          <t>NCL</t>
        </is>
      </c>
      <c r="D578" s="14" t="inlineStr">
        <is>
          <t>New Caledonia</t>
        </is>
      </c>
      <c r="E578" s="14" t="n">
        <v>2023</v>
      </c>
      <c r="F578" s="14" t="n">
        <v>0.11</v>
      </c>
      <c r="G578" s="14" t="n">
        <v>5.77</v>
      </c>
      <c r="H578" s="14" t="n">
        <v>1.286</v>
      </c>
      <c r="I578" s="14" t="n">
        <v>0</v>
      </c>
      <c r="J578" s="14" t="n">
        <v>5.77</v>
      </c>
      <c r="K578" s="14" t="n">
        <v>0</v>
      </c>
      <c r="L578" s="14" t="n">
        <v>1</v>
      </c>
      <c r="M578" s="14" t="n">
        <v>7.886</v>
      </c>
      <c r="N578" s="14" t="n">
        <v>3.857</v>
      </c>
      <c r="O578" s="14" t="n">
        <v>0</v>
      </c>
      <c r="P578" s="14" t="n">
        <v>7.886</v>
      </c>
      <c r="Q578" s="14" t="n">
        <v>0</v>
      </c>
      <c r="R578" s="14" t="n">
        <v>1</v>
      </c>
      <c r="S578" s="14" t="n">
        <v>12.198</v>
      </c>
      <c r="T578" s="14" t="n">
        <v>7.714</v>
      </c>
      <c r="U578" s="14" t="n">
        <v>0.149</v>
      </c>
      <c r="V578" s="14" t="n">
        <v>13.54</v>
      </c>
      <c r="W578" s="14" t="n">
        <v>0.11</v>
      </c>
      <c r="X578" s="14" t="n">
        <v>1</v>
      </c>
      <c r="Y578" s="14" t="n">
        <v>6.498</v>
      </c>
      <c r="Z578" s="14" t="n">
        <v>0.802</v>
      </c>
      <c r="AA578" s="14" t="n">
        <v>0</v>
      </c>
      <c r="AB578" s="14" t="n">
        <v>6.498</v>
      </c>
      <c r="AC578" s="14" t="n">
        <v>0</v>
      </c>
      <c r="AD578" s="14" t="n">
        <v>1</v>
      </c>
      <c r="AE578" s="14" t="n">
        <v>7.784</v>
      </c>
      <c r="AF578" s="14" t="n">
        <v>1.697</v>
      </c>
      <c r="AG578" s="14" t="n">
        <v>0</v>
      </c>
      <c r="AH578" s="14" t="n">
        <v>7.784</v>
      </c>
      <c r="AI578" s="14" t="n">
        <v>0</v>
      </c>
      <c r="AJ578" s="14" t="n">
        <v>1</v>
      </c>
      <c r="AK578" s="14" t="n">
        <v>15.498</v>
      </c>
      <c r="AL578" s="14" t="n">
        <v>8.042</v>
      </c>
      <c r="AM578" s="14" t="n">
        <v>0.189</v>
      </c>
      <c r="AN578" s="14" t="n">
        <v>17.202</v>
      </c>
      <c r="AO578" s="14" t="n">
        <v>0.11</v>
      </c>
      <c r="AP578" s="14" t="n">
        <v>1</v>
      </c>
      <c r="AQ578" s="14" t="n">
        <v>0.749</v>
      </c>
      <c r="AR578" s="14" t="n">
        <v>0.129</v>
      </c>
      <c r="AS578" s="14" t="n">
        <v>0.008999999999999999</v>
      </c>
      <c r="AT578" s="14" t="n">
        <v>0.831</v>
      </c>
      <c r="AU578" s="14" t="n">
        <v>0.11</v>
      </c>
      <c r="AV578" s="14" t="n">
        <v>1</v>
      </c>
      <c r="AW578" s="14" t="n">
        <v>0.783</v>
      </c>
      <c r="AX578" s="14" t="n">
        <v>0.129</v>
      </c>
      <c r="AY578" s="14" t="n">
        <v>0.01</v>
      </c>
      <c r="AZ578" s="14" t="n">
        <v>0.869</v>
      </c>
      <c r="BA578" s="14" t="n">
        <v>0.11</v>
      </c>
      <c r="BB578" s="14" t="n">
        <v>1</v>
      </c>
      <c r="BC578" s="14" t="n">
        <v>0.527</v>
      </c>
      <c r="BD578" s="14" t="n">
        <v>0.129</v>
      </c>
      <c r="BE578" s="14" t="n">
        <v>0.006</v>
      </c>
      <c r="BF578" s="14" t="n">
        <v>0.585</v>
      </c>
      <c r="BG578" s="14" t="n">
        <v>0.11</v>
      </c>
      <c r="BH578" s="14" t="n">
        <v>1</v>
      </c>
      <c r="BI578" s="14" t="n">
        <v>0.64</v>
      </c>
      <c r="BJ578" s="14" t="n">
        <v>0.129</v>
      </c>
      <c r="BK578" s="14" t="n">
        <v>0.008</v>
      </c>
      <c r="BL578" s="14" t="n">
        <v>0.71</v>
      </c>
      <c r="BM578" s="14" t="n">
        <v>0.11</v>
      </c>
      <c r="BN578" s="14" t="n">
        <v>1</v>
      </c>
      <c r="BO578" s="14" t="n">
        <v>0</v>
      </c>
      <c r="BP578" s="14" t="n">
        <v>0</v>
      </c>
      <c r="BQ578" s="14" t="n">
        <v>0</v>
      </c>
      <c r="BR578" s="14" t="n">
        <v>0</v>
      </c>
      <c r="BS578" s="14" t="n">
        <v>1</v>
      </c>
      <c r="BT578" s="14" t="n">
        <v>0</v>
      </c>
      <c r="BU578" s="14" t="n">
        <v>0</v>
      </c>
      <c r="BV578" s="14" t="n">
        <v>0</v>
      </c>
      <c r="BW578" s="14" t="n">
        <v>0.11</v>
      </c>
      <c r="BX578" s="14" t="n">
        <v>1</v>
      </c>
      <c r="BY578" s="14" t="n">
        <v>13.254</v>
      </c>
      <c r="BZ578" s="14" t="n">
        <v>0</v>
      </c>
      <c r="CA578" s="14" t="n">
        <v>13.254</v>
      </c>
      <c r="CB578" s="14" t="n">
        <v>0</v>
      </c>
      <c r="CC578" s="14" t="n">
        <v>87.07899999999999</v>
      </c>
      <c r="CD578" s="14" t="n">
        <v>7.95</v>
      </c>
      <c r="CE578" s="14" t="n">
        <v>1.061</v>
      </c>
      <c r="CF578" s="14" t="n">
        <v>96.658</v>
      </c>
      <c r="CG578" s="14" t="n">
        <v>0.11</v>
      </c>
      <c r="CH578" s="14" t="n">
        <v>1</v>
      </c>
      <c r="CI578" s="14" t="n">
        <v>0</v>
      </c>
      <c r="CJ578" s="14" t="n">
        <v>0</v>
      </c>
      <c r="CK578" s="14" t="n">
        <v>0</v>
      </c>
      <c r="CL578" s="14" t="n">
        <v>0</v>
      </c>
      <c r="CM578" s="14" t="n">
        <v>0</v>
      </c>
      <c r="CN578" s="14" t="n">
        <v>0</v>
      </c>
      <c r="CO578" s="14" t="n">
        <v>0</v>
      </c>
      <c r="CP578" s="14" t="n">
        <v>0</v>
      </c>
      <c r="CQ578" s="14" t="n">
        <v>1.348</v>
      </c>
      <c r="CR578" s="14" t="n">
        <v>0</v>
      </c>
      <c r="CS578" s="14" t="n">
        <v>5.37</v>
      </c>
      <c r="CT578" s="14" t="n">
        <v>4.484</v>
      </c>
      <c r="CU578" s="14" t="n">
        <v>12.529</v>
      </c>
    </row>
    <row r="579">
      <c r="A579" s="14" t="inlineStr">
        <is>
          <t>NCL2024</t>
        </is>
      </c>
      <c r="B579" s="14" t="inlineStr">
        <is>
          <t>NCL</t>
        </is>
      </c>
      <c r="C579" s="14" t="inlineStr">
        <is>
          <t>NCL</t>
        </is>
      </c>
      <c r="D579" s="14" t="inlineStr">
        <is>
          <t>New Caledonia</t>
        </is>
      </c>
      <c r="E579" s="14" t="n">
        <v>2024</v>
      </c>
      <c r="F579" s="14" t="n">
        <v>0.11</v>
      </c>
      <c r="G579" s="14" t="n">
        <v>4.833</v>
      </c>
      <c r="H579" s="14" t="n">
        <v>1.324</v>
      </c>
      <c r="I579" s="14" t="n">
        <v>0</v>
      </c>
      <c r="J579" s="14" t="n">
        <v>4.833</v>
      </c>
      <c r="K579" s="14" t="n">
        <v>0</v>
      </c>
      <c r="L579" s="14" t="n">
        <v>1</v>
      </c>
      <c r="M579" s="14" t="n">
        <v>7.124</v>
      </c>
      <c r="N579" s="14" t="n">
        <v>3.971</v>
      </c>
      <c r="O579" s="14" t="n">
        <v>0</v>
      </c>
      <c r="P579" s="14" t="n">
        <v>7.124</v>
      </c>
      <c r="Q579" s="14" t="n">
        <v>0</v>
      </c>
      <c r="R579" s="14" t="n">
        <v>1</v>
      </c>
      <c r="S579" s="14" t="n">
        <v>11.451</v>
      </c>
      <c r="T579" s="14" t="n">
        <v>7.942</v>
      </c>
      <c r="U579" s="14" t="n">
        <v>0.172</v>
      </c>
      <c r="V579" s="14" t="n">
        <v>12.71</v>
      </c>
      <c r="W579" s="14" t="n">
        <v>0.11</v>
      </c>
      <c r="X579" s="14" t="n">
        <v>1</v>
      </c>
      <c r="Y579" s="14" t="n">
        <v>6.513</v>
      </c>
      <c r="Z579" s="14" t="n">
        <v>0.804</v>
      </c>
      <c r="AA579" s="14" t="n">
        <v>0</v>
      </c>
      <c r="AB579" s="14" t="n">
        <v>6.513</v>
      </c>
      <c r="AC579" s="14" t="n">
        <v>0</v>
      </c>
      <c r="AD579" s="14" t="n">
        <v>1</v>
      </c>
      <c r="AE579" s="14" t="n">
        <v>7.837</v>
      </c>
      <c r="AF579" s="14" t="n">
        <v>1.708</v>
      </c>
      <c r="AG579" s="14" t="n">
        <v>0</v>
      </c>
      <c r="AH579" s="14" t="n">
        <v>7.837</v>
      </c>
      <c r="AI579" s="14" t="n">
        <v>0</v>
      </c>
      <c r="AJ579" s="14" t="n">
        <v>1</v>
      </c>
      <c r="AK579" s="14" t="n">
        <v>15.778</v>
      </c>
      <c r="AL579" s="14" t="n">
        <v>8.186999999999999</v>
      </c>
      <c r="AM579" s="14" t="n">
        <v>0.236</v>
      </c>
      <c r="AN579" s="14" t="n">
        <v>17.514</v>
      </c>
      <c r="AO579" s="14" t="n">
        <v>0.11</v>
      </c>
      <c r="AP579" s="14" t="n">
        <v>1</v>
      </c>
      <c r="AQ579" s="14" t="n">
        <v>0.72</v>
      </c>
      <c r="AR579" s="14" t="n">
        <v>0.132</v>
      </c>
      <c r="AS579" s="14" t="n">
        <v>0.011</v>
      </c>
      <c r="AT579" s="14" t="n">
        <v>0.799</v>
      </c>
      <c r="AU579" s="14" t="n">
        <v>0.11</v>
      </c>
      <c r="AV579" s="14" t="n">
        <v>1</v>
      </c>
      <c r="AW579" s="14" t="n">
        <v>0.734</v>
      </c>
      <c r="AX579" s="14" t="n">
        <v>0.132</v>
      </c>
      <c r="AY579" s="14" t="n">
        <v>0.011</v>
      </c>
      <c r="AZ579" s="14" t="n">
        <v>0.8139999999999999</v>
      </c>
      <c r="BA579" s="14" t="n">
        <v>0.11</v>
      </c>
      <c r="BB579" s="14" t="n">
        <v>1</v>
      </c>
      <c r="BC579" s="14" t="n">
        <v>0.51</v>
      </c>
      <c r="BD579" s="14" t="n">
        <v>0.132</v>
      </c>
      <c r="BE579" s="14" t="n">
        <v>0.008</v>
      </c>
      <c r="BF579" s="14" t="n">
        <v>0.5659999999999999</v>
      </c>
      <c r="BG579" s="14" t="n">
        <v>0.11</v>
      </c>
      <c r="BH579" s="14" t="n">
        <v>1</v>
      </c>
      <c r="BI579" s="14" t="n">
        <v>0.652</v>
      </c>
      <c r="BJ579" s="14" t="n">
        <v>0.132</v>
      </c>
      <c r="BK579" s="14" t="n">
        <v>0.01</v>
      </c>
      <c r="BL579" s="14" t="n">
        <v>0.724</v>
      </c>
      <c r="BM579" s="14" t="n">
        <v>0.11</v>
      </c>
      <c r="BN579" s="14" t="n">
        <v>1</v>
      </c>
      <c r="BO579" s="14" t="n">
        <v>0</v>
      </c>
      <c r="BP579" s="14" t="n">
        <v>0</v>
      </c>
      <c r="BQ579" s="14" t="n">
        <v>0</v>
      </c>
      <c r="BR579" s="14" t="n">
        <v>0</v>
      </c>
      <c r="BS579" s="14" t="n">
        <v>1</v>
      </c>
      <c r="BT579" s="14" t="n">
        <v>0</v>
      </c>
      <c r="BU579" s="14" t="n">
        <v>0</v>
      </c>
      <c r="BV579" s="14" t="n">
        <v>0</v>
      </c>
      <c r="BW579" s="14" t="n">
        <v>0.11</v>
      </c>
      <c r="BX579" s="14" t="n">
        <v>1</v>
      </c>
      <c r="BY579" s="14" t="n">
        <v>13.646</v>
      </c>
      <c r="BZ579" s="14" t="n">
        <v>0</v>
      </c>
      <c r="CA579" s="14" t="n">
        <v>13.646</v>
      </c>
      <c r="CB579" s="14" t="n">
        <v>0</v>
      </c>
      <c r="CC579" s="14" t="n">
        <v>86.38500000000001</v>
      </c>
      <c r="CD579" s="14" t="n">
        <v>7.95</v>
      </c>
      <c r="CE579" s="14" t="n">
        <v>1.294</v>
      </c>
      <c r="CF579" s="14" t="n">
        <v>95.88800000000001</v>
      </c>
      <c r="CG579" s="14" t="n">
        <v>0.11</v>
      </c>
      <c r="CH579" s="14" t="n">
        <v>1</v>
      </c>
      <c r="CI579" s="14" t="n">
        <v>0</v>
      </c>
      <c r="CJ579" s="14" t="n">
        <v>0</v>
      </c>
      <c r="CK579" s="14" t="n">
        <v>0</v>
      </c>
      <c r="CL579" s="14" t="n">
        <v>0</v>
      </c>
      <c r="CM579" s="14" t="n">
        <v>0</v>
      </c>
      <c r="CN579" s="14" t="n">
        <v>0</v>
      </c>
      <c r="CO579" s="14" t="n">
        <v>0</v>
      </c>
      <c r="CP579" s="14" t="n">
        <v>0</v>
      </c>
      <c r="CQ579" s="14" t="n">
        <v>1.387</v>
      </c>
      <c r="CR579" s="14" t="n">
        <v>0</v>
      </c>
      <c r="CS579" s="14" t="n">
        <v>5.529</v>
      </c>
      <c r="CT579" s="14" t="n">
        <v>3.509</v>
      </c>
      <c r="CU579" s="14" t="n">
        <v>10.896</v>
      </c>
    </row>
    <row r="580">
      <c r="A580" s="14" t="inlineStr">
        <is>
          <t>NZL2021</t>
        </is>
      </c>
      <c r="B580" s="14" t="inlineStr">
        <is>
          <t>NZL</t>
        </is>
      </c>
      <c r="C580" s="14" t="inlineStr">
        <is>
          <t>NZL</t>
        </is>
      </c>
      <c r="D580" s="14" t="inlineStr">
        <is>
          <t>New Zealand</t>
        </is>
      </c>
      <c r="E580" s="14" t="n">
        <v>2021</v>
      </c>
      <c r="F580" s="14" t="n">
        <v>0.15</v>
      </c>
      <c r="G580" s="14" t="n">
        <v>3.496</v>
      </c>
      <c r="H580" s="14" t="n">
        <v>0.903</v>
      </c>
      <c r="I580" s="14" t="n">
        <v>1.873</v>
      </c>
      <c r="J580" s="14" t="n">
        <v>5.369</v>
      </c>
      <c r="K580" s="14" t="n">
        <v>0</v>
      </c>
      <c r="L580" s="14" t="n">
        <v>1</v>
      </c>
      <c r="M580" s="14" t="n">
        <v>5.842</v>
      </c>
      <c r="N580" s="14" t="n">
        <v>2.709</v>
      </c>
      <c r="O580" s="14" t="n">
        <v>1.883</v>
      </c>
      <c r="P580" s="14" t="n">
        <v>7.725</v>
      </c>
      <c r="Q580" s="14" t="n">
        <v>0</v>
      </c>
      <c r="R580" s="14" t="n">
        <v>1</v>
      </c>
      <c r="S580" s="14" t="n">
        <v>8.012</v>
      </c>
      <c r="T580" s="14" t="n">
        <v>5.419</v>
      </c>
      <c r="U580" s="14" t="n">
        <v>1.928</v>
      </c>
      <c r="V580" s="14" t="n">
        <v>11.431</v>
      </c>
      <c r="W580" s="14" t="n">
        <v>0.15</v>
      </c>
      <c r="X580" s="14" t="n">
        <v>1</v>
      </c>
      <c r="Y580" s="14" t="n">
        <v>5.849</v>
      </c>
      <c r="Z580" s="14" t="n">
        <v>0.646</v>
      </c>
      <c r="AA580" s="14" t="n">
        <v>2.404</v>
      </c>
      <c r="AB580" s="14" t="n">
        <v>8.253</v>
      </c>
      <c r="AC580" s="14" t="n">
        <v>0</v>
      </c>
      <c r="AD580" s="14" t="n">
        <v>1</v>
      </c>
      <c r="AE580" s="14" t="n">
        <v>5.779</v>
      </c>
      <c r="AF580" s="14" t="n">
        <v>1.137</v>
      </c>
      <c r="AG580" s="14" t="n">
        <v>2.475</v>
      </c>
      <c r="AH580" s="14" t="n">
        <v>8.253</v>
      </c>
      <c r="AI580" s="14" t="n">
        <v>0</v>
      </c>
      <c r="AJ580" s="14" t="n">
        <v>1</v>
      </c>
      <c r="AK580" s="14" t="n">
        <v>22.175</v>
      </c>
      <c r="AL580" s="14" t="n">
        <v>10.884</v>
      </c>
      <c r="AM580" s="14" t="n">
        <v>1.9</v>
      </c>
      <c r="AN580" s="14" t="n">
        <v>27.686</v>
      </c>
      <c r="AO580" s="14" t="n">
        <v>0.15</v>
      </c>
      <c r="AP580" s="14" t="n">
        <v>1</v>
      </c>
      <c r="AQ580" s="14" t="n">
        <v>0.621</v>
      </c>
      <c r="AR580" s="14" t="n">
        <v>0.114</v>
      </c>
      <c r="AS580" s="14" t="n">
        <v>0.737</v>
      </c>
      <c r="AT580" s="14" t="n">
        <v>1.562</v>
      </c>
      <c r="AU580" s="14" t="n">
        <v>0.15</v>
      </c>
      <c r="AV580" s="14" t="n">
        <v>1</v>
      </c>
      <c r="AW580" s="14" t="n">
        <v>0.593</v>
      </c>
      <c r="AX580" s="14" t="n">
        <v>0.114</v>
      </c>
      <c r="AY580" s="14" t="n">
        <v>0.28</v>
      </c>
      <c r="AZ580" s="14" t="n">
        <v>1.004</v>
      </c>
      <c r="BA580" s="14" t="n">
        <v>0.15</v>
      </c>
      <c r="BB580" s="14" t="n">
        <v>1</v>
      </c>
      <c r="BC580" s="14" t="n">
        <v>0.44</v>
      </c>
      <c r="BD580" s="14" t="n">
        <v>0.114</v>
      </c>
      <c r="BE580" s="14" t="n">
        <v>0.536</v>
      </c>
      <c r="BF580" s="14" t="n">
        <v>1.122</v>
      </c>
      <c r="BG580" s="14" t="n">
        <v>0.15</v>
      </c>
      <c r="BH580" s="14" t="n">
        <v>1</v>
      </c>
      <c r="BI580" s="14" t="n">
        <v>0.5600000000000001</v>
      </c>
      <c r="BJ580" s="14" t="n">
        <v>0.114</v>
      </c>
      <c r="BK580" s="14" t="n">
        <v>-0.023</v>
      </c>
      <c r="BL580" s="14" t="n">
        <v>0.618</v>
      </c>
      <c r="BM580" s="14" t="n">
        <v>0.15</v>
      </c>
      <c r="BN580" s="14" t="n">
        <v>1</v>
      </c>
      <c r="BO580" s="14" t="n">
        <v>0</v>
      </c>
      <c r="BP580" s="14" t="n">
        <v>0.008999999999999999</v>
      </c>
      <c r="BQ580" s="14" t="n">
        <v>0.113</v>
      </c>
      <c r="BR580" s="14" t="n">
        <v>0</v>
      </c>
      <c r="BS580" s="14" t="n">
        <v>1</v>
      </c>
      <c r="BT580" s="14" t="n">
        <v>0</v>
      </c>
      <c r="BU580" s="14" t="n">
        <v>0</v>
      </c>
      <c r="BV580" s="14" t="n">
        <v>0.203</v>
      </c>
      <c r="BW580" s="14" t="n">
        <v>0.15</v>
      </c>
      <c r="BX580" s="14" t="n">
        <v>0.667</v>
      </c>
      <c r="BY580" s="14" t="n">
        <v>11.787</v>
      </c>
      <c r="BZ580" s="14" t="n">
        <v>0</v>
      </c>
      <c r="CA580" s="14" t="n">
        <v>11.787</v>
      </c>
      <c r="CB580" s="14" t="n">
        <v>0</v>
      </c>
      <c r="CC580" s="14" t="n">
        <v>81.69499999999999</v>
      </c>
      <c r="CD580" s="14" t="n">
        <v>7.95</v>
      </c>
      <c r="CE580" s="14" t="n">
        <v>-8.095000000000001</v>
      </c>
      <c r="CF580" s="14" t="n">
        <v>84.64</v>
      </c>
      <c r="CG580" s="14" t="n">
        <v>0</v>
      </c>
      <c r="CH580" s="14" t="n">
        <v>1</v>
      </c>
      <c r="CI580" s="14" t="n">
        <v>0</v>
      </c>
      <c r="CJ580" s="14" t="n">
        <v>0</v>
      </c>
      <c r="CK580" s="14" t="n">
        <v>0</v>
      </c>
      <c r="CL580" s="14" t="n">
        <v>0</v>
      </c>
      <c r="CM580" s="14" t="n">
        <v>0</v>
      </c>
      <c r="CN580" s="14" t="n">
        <v>0</v>
      </c>
      <c r="CO580" s="14" t="n">
        <v>0</v>
      </c>
      <c r="CP580" s="14" t="n">
        <v>0.42</v>
      </c>
      <c r="CQ580" s="14" t="n">
        <v>1.198</v>
      </c>
      <c r="CR580" s="14" t="n">
        <v>0</v>
      </c>
      <c r="CS580" s="14" t="n">
        <v>5.042</v>
      </c>
      <c r="CT580" s="14" t="n">
        <v>3.604</v>
      </c>
      <c r="CU580" s="14" t="n">
        <v>9.407999999999999</v>
      </c>
    </row>
    <row r="581">
      <c r="A581" s="14" t="inlineStr">
        <is>
          <t>NZL2022</t>
        </is>
      </c>
      <c r="B581" s="14" t="inlineStr">
        <is>
          <t>NZL</t>
        </is>
      </c>
      <c r="C581" s="14" t="inlineStr">
        <is>
          <t>NZL</t>
        </is>
      </c>
      <c r="D581" s="14" t="inlineStr">
        <is>
          <t>New Zealand</t>
        </is>
      </c>
      <c r="E581" s="14" t="n">
        <v>2022</v>
      </c>
      <c r="F581" s="14" t="n">
        <v>0.15</v>
      </c>
      <c r="G581" s="14" t="n">
        <v>4.368</v>
      </c>
      <c r="H581" s="14" t="n">
        <v>0.838</v>
      </c>
      <c r="I581" s="14" t="n">
        <v>4.962</v>
      </c>
      <c r="J581" s="14" t="n">
        <v>9.33</v>
      </c>
      <c r="K581" s="14" t="n">
        <v>0</v>
      </c>
      <c r="L581" s="14" t="n">
        <v>1</v>
      </c>
      <c r="M581" s="14" t="n">
        <v>5.517</v>
      </c>
      <c r="N581" s="14" t="n">
        <v>2.514</v>
      </c>
      <c r="O581" s="14" t="n">
        <v>4.989</v>
      </c>
      <c r="P581" s="14" t="n">
        <v>10.506</v>
      </c>
      <c r="Q581" s="14" t="n">
        <v>0</v>
      </c>
      <c r="R581" s="14" t="n">
        <v>1</v>
      </c>
      <c r="S581" s="14" t="n">
        <v>8.558</v>
      </c>
      <c r="T581" s="14" t="n">
        <v>5.027</v>
      </c>
      <c r="U581" s="14" t="n">
        <v>5.26</v>
      </c>
      <c r="V581" s="14" t="n">
        <v>15.716</v>
      </c>
      <c r="W581" s="14" t="n">
        <v>0.15</v>
      </c>
      <c r="X581" s="14" t="n">
        <v>1</v>
      </c>
      <c r="Y581" s="14" t="n">
        <v>12.63</v>
      </c>
      <c r="Z581" s="14" t="n">
        <v>1.325</v>
      </c>
      <c r="AA581" s="14" t="n">
        <v>-1.354</v>
      </c>
      <c r="AB581" s="14" t="n">
        <v>11.276</v>
      </c>
      <c r="AC581" s="14" t="n">
        <v>0</v>
      </c>
      <c r="AD581" s="14" t="n">
        <v>1</v>
      </c>
      <c r="AE581" s="14" t="n">
        <v>12.651</v>
      </c>
      <c r="AF581" s="14" t="n">
        <v>2.345</v>
      </c>
      <c r="AG581" s="14" t="n">
        <v>-1.374</v>
      </c>
      <c r="AH581" s="14" t="n">
        <v>11.276</v>
      </c>
      <c r="AI581" s="14" t="n">
        <v>0</v>
      </c>
      <c r="AJ581" s="14" t="n">
        <v>1</v>
      </c>
      <c r="AK581" s="14" t="n">
        <v>29.595</v>
      </c>
      <c r="AL581" s="14" t="n">
        <v>14.133</v>
      </c>
      <c r="AM581" s="14" t="n">
        <v>-6.076</v>
      </c>
      <c r="AN581" s="14" t="n">
        <v>27.047</v>
      </c>
      <c r="AO581" s="14" t="n">
        <v>0.15</v>
      </c>
      <c r="AP581" s="14" t="n">
        <v>1</v>
      </c>
      <c r="AQ581" s="14" t="n">
        <v>0.847</v>
      </c>
      <c r="AR581" s="14" t="n">
        <v>0.123</v>
      </c>
      <c r="AS581" s="14" t="n">
        <v>0.63</v>
      </c>
      <c r="AT581" s="14" t="n">
        <v>1.699</v>
      </c>
      <c r="AU581" s="14" t="n">
        <v>0.15</v>
      </c>
      <c r="AV581" s="14" t="n">
        <v>1</v>
      </c>
      <c r="AW581" s="14" t="n">
        <v>0.947</v>
      </c>
      <c r="AX581" s="14" t="n">
        <v>0.123</v>
      </c>
      <c r="AY581" s="14" t="n">
        <v>0.347</v>
      </c>
      <c r="AZ581" s="14" t="n">
        <v>1.488</v>
      </c>
      <c r="BA581" s="14" t="n">
        <v>0.15</v>
      </c>
      <c r="BB581" s="14" t="n">
        <v>1</v>
      </c>
      <c r="BC581" s="14" t="n">
        <v>0.589</v>
      </c>
      <c r="BD581" s="14" t="n">
        <v>0.123</v>
      </c>
      <c r="BE581" s="14" t="n">
        <v>0.516</v>
      </c>
      <c r="BF581" s="14" t="n">
        <v>1.27</v>
      </c>
      <c r="BG581" s="14" t="n">
        <v>0.15</v>
      </c>
      <c r="BH581" s="14" t="n">
        <v>1</v>
      </c>
      <c r="BI581" s="14" t="n">
        <v>0.6889999999999999</v>
      </c>
      <c r="BJ581" s="14" t="n">
        <v>0.123</v>
      </c>
      <c r="BK581" s="14" t="n">
        <v>-0.081</v>
      </c>
      <c r="BL581" s="14" t="n">
        <v>0.699</v>
      </c>
      <c r="BM581" s="14" t="n">
        <v>0.15</v>
      </c>
      <c r="BN581" s="14" t="n">
        <v>1</v>
      </c>
      <c r="BO581" s="14" t="n">
        <v>0</v>
      </c>
      <c r="BP581" s="14" t="n">
        <v>0</v>
      </c>
      <c r="BQ581" s="14" t="n">
        <v>0.102</v>
      </c>
      <c r="BR581" s="14" t="n">
        <v>0</v>
      </c>
      <c r="BS581" s="14" t="n">
        <v>1</v>
      </c>
      <c r="BT581" s="14" t="n">
        <v>0</v>
      </c>
      <c r="BU581" s="14" t="n">
        <v>0</v>
      </c>
      <c r="BV581" s="14" t="n">
        <v>0.187</v>
      </c>
      <c r="BW581" s="14" t="n">
        <v>0.15</v>
      </c>
      <c r="BX581" s="14" t="n">
        <v>0.667</v>
      </c>
      <c r="BY581" s="14" t="n">
        <v>12.729</v>
      </c>
      <c r="BZ581" s="14" t="n">
        <v>0</v>
      </c>
      <c r="CA581" s="14" t="n">
        <v>12.729</v>
      </c>
      <c r="CB581" s="14" t="n">
        <v>0</v>
      </c>
      <c r="CC581" s="14" t="n">
        <v>102.477</v>
      </c>
      <c r="CD581" s="14" t="n">
        <v>7.95</v>
      </c>
      <c r="CE581" s="14" t="n">
        <v>-23.306</v>
      </c>
      <c r="CF581" s="14" t="n">
        <v>91.04600000000001</v>
      </c>
      <c r="CG581" s="14" t="n">
        <v>0</v>
      </c>
      <c r="CH581" s="14" t="n">
        <v>1</v>
      </c>
      <c r="CI581" s="14" t="n">
        <v>0</v>
      </c>
      <c r="CJ581" s="14" t="n">
        <v>0</v>
      </c>
      <c r="CK581" s="14" t="n">
        <v>0</v>
      </c>
      <c r="CL581" s="14" t="n">
        <v>0</v>
      </c>
      <c r="CM581" s="14" t="n">
        <v>0</v>
      </c>
      <c r="CN581" s="14" t="n">
        <v>0</v>
      </c>
      <c r="CO581" s="14" t="n">
        <v>0</v>
      </c>
      <c r="CP581" s="14" t="n">
        <v>0.643</v>
      </c>
      <c r="CQ581" s="14" t="n">
        <v>1.294</v>
      </c>
      <c r="CR581" s="14" t="n">
        <v>0</v>
      </c>
      <c r="CS581" s="14" t="n">
        <v>5.445</v>
      </c>
      <c r="CT581" s="14" t="n">
        <v>7.554</v>
      </c>
      <c r="CU581" s="14" t="n">
        <v>16.097</v>
      </c>
    </row>
    <row r="582">
      <c r="A582" s="14" t="inlineStr">
        <is>
          <t>NZL2023</t>
        </is>
      </c>
      <c r="B582" s="14" t="inlineStr">
        <is>
          <t>NZL</t>
        </is>
      </c>
      <c r="C582" s="14" t="inlineStr">
        <is>
          <t>NZL</t>
        </is>
      </c>
      <c r="D582" s="14" t="inlineStr">
        <is>
          <t>New Zealand</t>
        </is>
      </c>
      <c r="E582" s="14" t="n">
        <v>2023</v>
      </c>
      <c r="F582" s="14" t="n">
        <v>0.15</v>
      </c>
      <c r="G582" s="14" t="n">
        <v>2.517</v>
      </c>
      <c r="H582" s="14" t="n">
        <v>0.732</v>
      </c>
      <c r="I582" s="14" t="n">
        <v>3.358</v>
      </c>
      <c r="J582" s="14" t="n">
        <v>5.875</v>
      </c>
      <c r="K582" s="14" t="n">
        <v>0</v>
      </c>
      <c r="L582" s="14" t="n">
        <v>1</v>
      </c>
      <c r="M582" s="14" t="n">
        <v>3.919</v>
      </c>
      <c r="N582" s="14" t="n">
        <v>2.197</v>
      </c>
      <c r="O582" s="14" t="n">
        <v>3.376</v>
      </c>
      <c r="P582" s="14" t="n">
        <v>7.295</v>
      </c>
      <c r="Q582" s="14" t="n">
        <v>0</v>
      </c>
      <c r="R582" s="14" t="n">
        <v>1</v>
      </c>
      <c r="S582" s="14" t="n">
        <v>6.18</v>
      </c>
      <c r="T582" s="14" t="n">
        <v>4.395</v>
      </c>
      <c r="U582" s="14" t="n">
        <v>3.617</v>
      </c>
      <c r="V582" s="14" t="n">
        <v>11.082</v>
      </c>
      <c r="W582" s="14" t="n">
        <v>0.15</v>
      </c>
      <c r="X582" s="14" t="n">
        <v>1</v>
      </c>
      <c r="Y582" s="14" t="n">
        <v>9.112</v>
      </c>
      <c r="Z582" s="14" t="n">
        <v>1.021</v>
      </c>
      <c r="AA582" s="14" t="n">
        <v>0.12</v>
      </c>
      <c r="AB582" s="14" t="n">
        <v>9.231999999999999</v>
      </c>
      <c r="AC582" s="14" t="n">
        <v>0</v>
      </c>
      <c r="AD582" s="14" t="n">
        <v>1</v>
      </c>
      <c r="AE582" s="14" t="n">
        <v>9.183999999999999</v>
      </c>
      <c r="AF582" s="14" t="n">
        <v>1.829</v>
      </c>
      <c r="AG582" s="14" t="n">
        <v>0.048</v>
      </c>
      <c r="AH582" s="14" t="n">
        <v>9.231999999999999</v>
      </c>
      <c r="AI582" s="14" t="n">
        <v>0</v>
      </c>
      <c r="AJ582" s="14" t="n">
        <v>1</v>
      </c>
      <c r="AK582" s="14" t="n">
        <v>26.435</v>
      </c>
      <c r="AL582" s="14" t="n">
        <v>13.095</v>
      </c>
      <c r="AM582" s="14" t="n">
        <v>-1.395</v>
      </c>
      <c r="AN582" s="14" t="n">
        <v>28.795</v>
      </c>
      <c r="AO582" s="14" t="n">
        <v>0.15</v>
      </c>
      <c r="AP582" s="14" t="n">
        <v>1</v>
      </c>
      <c r="AQ582" s="14" t="n">
        <v>0.749</v>
      </c>
      <c r="AR582" s="14" t="n">
        <v>0.129</v>
      </c>
      <c r="AS582" s="14" t="n">
        <v>0.623</v>
      </c>
      <c r="AT582" s="14" t="n">
        <v>1.577</v>
      </c>
      <c r="AU582" s="14" t="n">
        <v>0.15</v>
      </c>
      <c r="AV582" s="14" t="n">
        <v>1</v>
      </c>
      <c r="AW582" s="14" t="n">
        <v>0.783</v>
      </c>
      <c r="AX582" s="14" t="n">
        <v>0.129</v>
      </c>
      <c r="AY582" s="14" t="n">
        <v>0.31</v>
      </c>
      <c r="AZ582" s="14" t="n">
        <v>1.257</v>
      </c>
      <c r="BA582" s="14" t="n">
        <v>0.15</v>
      </c>
      <c r="BB582" s="14" t="n">
        <v>1</v>
      </c>
      <c r="BC582" s="14" t="n">
        <v>0.527</v>
      </c>
      <c r="BD582" s="14" t="n">
        <v>0.129</v>
      </c>
      <c r="BE582" s="14" t="n">
        <v>0.577</v>
      </c>
      <c r="BF582" s="14" t="n">
        <v>1.271</v>
      </c>
      <c r="BG582" s="14" t="n">
        <v>0.15</v>
      </c>
      <c r="BH582" s="14" t="n">
        <v>1</v>
      </c>
      <c r="BI582" s="14" t="n">
        <v>0.64</v>
      </c>
      <c r="BJ582" s="14" t="n">
        <v>0.129</v>
      </c>
      <c r="BK582" s="14" t="n">
        <v>-0.031</v>
      </c>
      <c r="BL582" s="14" t="n">
        <v>0.7</v>
      </c>
      <c r="BM582" s="14" t="n">
        <v>0.15</v>
      </c>
      <c r="BN582" s="14" t="n">
        <v>1</v>
      </c>
      <c r="BO582" s="14" t="n">
        <v>0</v>
      </c>
      <c r="BP582" s="14" t="n">
        <v>0</v>
      </c>
      <c r="BQ582" s="14" t="n">
        <v>0.098</v>
      </c>
      <c r="BR582" s="14" t="n">
        <v>0</v>
      </c>
      <c r="BS582" s="14" t="n">
        <v>1</v>
      </c>
      <c r="BT582" s="14" t="n">
        <v>0</v>
      </c>
      <c r="BU582" s="14" t="n">
        <v>0</v>
      </c>
      <c r="BV582" s="14" t="n">
        <v>0.188</v>
      </c>
      <c r="BW582" s="14" t="n">
        <v>0.15</v>
      </c>
      <c r="BX582" s="14" t="n">
        <v>0.667</v>
      </c>
      <c r="BY582" s="14" t="n">
        <v>13.254</v>
      </c>
      <c r="BZ582" s="14" t="n">
        <v>0</v>
      </c>
      <c r="CA582" s="14" t="n">
        <v>13.254</v>
      </c>
      <c r="CB582" s="14" t="n">
        <v>0</v>
      </c>
      <c r="CC582" s="14" t="n">
        <v>87.07899999999999</v>
      </c>
      <c r="CD582" s="14" t="n">
        <v>7.95</v>
      </c>
      <c r="CE582" s="14" t="n">
        <v>-7.863</v>
      </c>
      <c r="CF582" s="14" t="n">
        <v>91.098</v>
      </c>
      <c r="CG582" s="14" t="n">
        <v>0</v>
      </c>
      <c r="CH582" s="14" t="n">
        <v>1</v>
      </c>
      <c r="CI582" s="14" t="n">
        <v>0</v>
      </c>
      <c r="CJ582" s="14" t="n">
        <v>0</v>
      </c>
      <c r="CK582" s="14" t="n">
        <v>0</v>
      </c>
      <c r="CL582" s="14" t="n">
        <v>0</v>
      </c>
      <c r="CM582" s="14" t="n">
        <v>0</v>
      </c>
      <c r="CN582" s="14" t="n">
        <v>0</v>
      </c>
      <c r="CO582" s="14" t="n">
        <v>0</v>
      </c>
      <c r="CP582" s="14" t="n">
        <v>0.861</v>
      </c>
      <c r="CQ582" s="14" t="n">
        <v>1.348</v>
      </c>
      <c r="CR582" s="14" t="n">
        <v>0</v>
      </c>
      <c r="CS582" s="14" t="n">
        <v>5.669</v>
      </c>
      <c r="CT582" s="14" t="n">
        <v>4.484</v>
      </c>
      <c r="CU582" s="14" t="n">
        <v>12.529</v>
      </c>
    </row>
    <row r="583">
      <c r="A583" s="14" t="inlineStr">
        <is>
          <t>NZL2024</t>
        </is>
      </c>
      <c r="B583" s="14" t="inlineStr">
        <is>
          <t>NZL</t>
        </is>
      </c>
      <c r="C583" s="14" t="inlineStr">
        <is>
          <t>NZL</t>
        </is>
      </c>
      <c r="D583" s="14" t="inlineStr">
        <is>
          <t>New Zealand</t>
        </is>
      </c>
      <c r="E583" s="14" t="n">
        <v>2024</v>
      </c>
      <c r="F583" s="14" t="n">
        <v>0.15</v>
      </c>
      <c r="G583" s="14" t="n">
        <v>2.437</v>
      </c>
      <c r="H583" s="14" t="n">
        <v>0.754</v>
      </c>
      <c r="I583" s="14" t="n">
        <v>3.548</v>
      </c>
      <c r="J583" s="14" t="n">
        <v>5.986</v>
      </c>
      <c r="K583" s="14" t="n">
        <v>0</v>
      </c>
      <c r="L583" s="14" t="n">
        <v>1</v>
      </c>
      <c r="M583" s="14" t="n">
        <v>3.896</v>
      </c>
      <c r="N583" s="14" t="n">
        <v>2.262</v>
      </c>
      <c r="O583" s="14" t="n">
        <v>3.568</v>
      </c>
      <c r="P583" s="14" t="n">
        <v>7.463</v>
      </c>
      <c r="Q583" s="14" t="n">
        <v>0</v>
      </c>
      <c r="R583" s="14" t="n">
        <v>1</v>
      </c>
      <c r="S583" s="14" t="n">
        <v>6.208</v>
      </c>
      <c r="T583" s="14" t="n">
        <v>4.524</v>
      </c>
      <c r="U583" s="14" t="n">
        <v>3.855</v>
      </c>
      <c r="V583" s="14" t="n">
        <v>11.34</v>
      </c>
      <c r="W583" s="14" t="n">
        <v>0.15</v>
      </c>
      <c r="X583" s="14" t="n">
        <v>1</v>
      </c>
      <c r="Y583" s="14" t="n">
        <v>9.395</v>
      </c>
      <c r="Z583" s="14" t="n">
        <v>1.186</v>
      </c>
      <c r="AA583" s="14" t="n">
        <v>2.1</v>
      </c>
      <c r="AB583" s="14" t="n">
        <v>11.495</v>
      </c>
      <c r="AC583" s="14" t="n">
        <v>0</v>
      </c>
      <c r="AD583" s="14" t="n">
        <v>1</v>
      </c>
      <c r="AE583" s="14" t="n">
        <v>9.364000000000001</v>
      </c>
      <c r="AF583" s="14" t="n">
        <v>2.051</v>
      </c>
      <c r="AG583" s="14" t="n">
        <v>2.131</v>
      </c>
      <c r="AH583" s="14" t="n">
        <v>11.495</v>
      </c>
      <c r="AI583" s="14" t="n">
        <v>0</v>
      </c>
      <c r="AJ583" s="14" t="n">
        <v>1</v>
      </c>
      <c r="AK583" s="14" t="n">
        <v>24.008</v>
      </c>
      <c r="AL583" s="14" t="n">
        <v>12.211</v>
      </c>
      <c r="AM583" s="14" t="n">
        <v>0.103</v>
      </c>
      <c r="AN583" s="14" t="n">
        <v>27.728</v>
      </c>
      <c r="AO583" s="14" t="n">
        <v>0.15</v>
      </c>
      <c r="AP583" s="14" t="n">
        <v>1</v>
      </c>
      <c r="AQ583" s="14" t="n">
        <v>0.72</v>
      </c>
      <c r="AR583" s="14" t="n">
        <v>0.132</v>
      </c>
      <c r="AS583" s="14" t="n">
        <v>0.677</v>
      </c>
      <c r="AT583" s="14" t="n">
        <v>1.606</v>
      </c>
      <c r="AU583" s="14" t="n">
        <v>0.15</v>
      </c>
      <c r="AV583" s="14" t="n">
        <v>1</v>
      </c>
      <c r="AW583" s="14" t="n">
        <v>0.734</v>
      </c>
      <c r="AX583" s="14" t="n">
        <v>0.132</v>
      </c>
      <c r="AY583" s="14" t="n">
        <v>0.312</v>
      </c>
      <c r="AZ583" s="14" t="n">
        <v>1.203</v>
      </c>
      <c r="BA583" s="14" t="n">
        <v>0.15</v>
      </c>
      <c r="BB583" s="14" t="n">
        <v>1</v>
      </c>
      <c r="BC583" s="14" t="n">
        <v>0.51</v>
      </c>
      <c r="BD583" s="14" t="n">
        <v>0.132</v>
      </c>
      <c r="BE583" s="14" t="n">
        <v>0.614</v>
      </c>
      <c r="BF583" s="14" t="n">
        <v>1.293</v>
      </c>
      <c r="BG583" s="14" t="n">
        <v>0.15</v>
      </c>
      <c r="BH583" s="14" t="n">
        <v>1</v>
      </c>
      <c r="BI583" s="14" t="n">
        <v>0.652</v>
      </c>
      <c r="BJ583" s="14" t="n">
        <v>0.132</v>
      </c>
      <c r="BK583" s="14" t="n">
        <v>-0.033</v>
      </c>
      <c r="BL583" s="14" t="n">
        <v>0.712</v>
      </c>
      <c r="BM583" s="14" t="n">
        <v>0.15</v>
      </c>
      <c r="BN583" s="14" t="n">
        <v>1</v>
      </c>
      <c r="BO583" s="14" t="n">
        <v>0</v>
      </c>
      <c r="BP583" s="14" t="n">
        <v>0</v>
      </c>
      <c r="BQ583" s="14" t="n">
        <v>0.1</v>
      </c>
      <c r="BR583" s="14" t="n">
        <v>0</v>
      </c>
      <c r="BS583" s="14" t="n">
        <v>1</v>
      </c>
      <c r="BT583" s="14" t="n">
        <v>0</v>
      </c>
      <c r="BU583" s="14" t="n">
        <v>0</v>
      </c>
      <c r="BV583" s="14" t="n">
        <v>0.191</v>
      </c>
      <c r="BW583" s="14" t="n">
        <v>0.15</v>
      </c>
      <c r="BX583" s="14" t="n">
        <v>0.667</v>
      </c>
      <c r="BY583" s="14" t="n">
        <v>13.646</v>
      </c>
      <c r="BZ583" s="14" t="n">
        <v>0</v>
      </c>
      <c r="CA583" s="14" t="n">
        <v>13.646</v>
      </c>
      <c r="CB583" s="14" t="n">
        <v>0</v>
      </c>
      <c r="CC583" s="14" t="n">
        <v>86.38500000000001</v>
      </c>
      <c r="CD583" s="14" t="n">
        <v>7.95</v>
      </c>
      <c r="CE583" s="14" t="n">
        <v>-5.777</v>
      </c>
      <c r="CF583" s="14" t="n">
        <v>92.699</v>
      </c>
      <c r="CG583" s="14" t="n">
        <v>0</v>
      </c>
      <c r="CH583" s="14" t="n">
        <v>1</v>
      </c>
      <c r="CI583" s="14" t="n">
        <v>0</v>
      </c>
      <c r="CJ583" s="14" t="n">
        <v>0</v>
      </c>
      <c r="CK583" s="14" t="n">
        <v>0</v>
      </c>
      <c r="CL583" s="14" t="n">
        <v>0</v>
      </c>
      <c r="CM583" s="14" t="n">
        <v>0</v>
      </c>
      <c r="CN583" s="14" t="n">
        <v>0</v>
      </c>
      <c r="CO583" s="14" t="n">
        <v>0</v>
      </c>
      <c r="CP583" s="14" t="n">
        <v>0.861</v>
      </c>
      <c r="CQ583" s="14" t="n">
        <v>1.387</v>
      </c>
      <c r="CR583" s="14" t="n">
        <v>0</v>
      </c>
      <c r="CS583" s="14" t="n">
        <v>5.837</v>
      </c>
      <c r="CT583" s="14" t="n">
        <v>3.509</v>
      </c>
      <c r="CU583" s="14" t="n">
        <v>10.896</v>
      </c>
    </row>
    <row r="584">
      <c r="A584" s="14" t="inlineStr">
        <is>
          <t>NIC2021</t>
        </is>
      </c>
      <c r="B584" s="14" t="inlineStr">
        <is>
          <t>NIC</t>
        </is>
      </c>
      <c r="C584" s="14" t="inlineStr">
        <is>
          <t>NIC</t>
        </is>
      </c>
      <c r="D584" s="14" t="inlineStr">
        <is>
          <t>Nicaragua</t>
        </is>
      </c>
      <c r="E584" s="14" t="n">
        <v>2021</v>
      </c>
      <c r="F584" s="14" t="n">
        <v>0.15</v>
      </c>
      <c r="G584" s="14" t="n">
        <v>5.897</v>
      </c>
      <c r="H584" s="14" t="n">
        <v>1.143</v>
      </c>
      <c r="I584" s="14" t="n">
        <v>0</v>
      </c>
      <c r="J584" s="14" t="n">
        <v>5.897</v>
      </c>
      <c r="K584" s="14" t="n">
        <v>0</v>
      </c>
      <c r="L584" s="14" t="n">
        <v>1</v>
      </c>
      <c r="M584" s="14" t="n">
        <v>7.964</v>
      </c>
      <c r="N584" s="14" t="n">
        <v>3.43</v>
      </c>
      <c r="O584" s="14" t="n">
        <v>0</v>
      </c>
      <c r="P584" s="14" t="n">
        <v>7.964</v>
      </c>
      <c r="Q584" s="14" t="n">
        <v>0</v>
      </c>
      <c r="R584" s="14" t="n">
        <v>1</v>
      </c>
      <c r="S584" s="14" t="n">
        <v>11.613</v>
      </c>
      <c r="T584" s="14" t="n">
        <v>6.86</v>
      </c>
      <c r="U584" s="14" t="n">
        <v>0</v>
      </c>
      <c r="V584" s="14" t="n">
        <v>13.355</v>
      </c>
      <c r="W584" s="14" t="n">
        <v>0.15</v>
      </c>
      <c r="X584" s="14" t="n">
        <v>1</v>
      </c>
      <c r="Y584" s="14" t="n">
        <v>5.261</v>
      </c>
      <c r="Z584" s="14" t="n">
        <v>0.708</v>
      </c>
      <c r="AA584" s="14" t="n">
        <v>0</v>
      </c>
      <c r="AB584" s="14" t="n">
        <v>5.261</v>
      </c>
      <c r="AC584" s="14" t="n">
        <v>0</v>
      </c>
      <c r="AD584" s="14" t="n">
        <v>1</v>
      </c>
      <c r="AE584" s="14" t="n">
        <v>6.404</v>
      </c>
      <c r="AF584" s="14" t="n">
        <v>1.5</v>
      </c>
      <c r="AG584" s="14" t="n">
        <v>0</v>
      </c>
      <c r="AH584" s="14" t="n">
        <v>6.404</v>
      </c>
      <c r="AI584" s="14" t="n">
        <v>0</v>
      </c>
      <c r="AJ584" s="14" t="n">
        <v>1</v>
      </c>
      <c r="AK584" s="14" t="n">
        <v>13.264</v>
      </c>
      <c r="AL584" s="14" t="n">
        <v>7.127</v>
      </c>
      <c r="AM584" s="14" t="n">
        <v>0</v>
      </c>
      <c r="AN584" s="14" t="n">
        <v>15.253</v>
      </c>
      <c r="AO584" s="14" t="n">
        <v>0.15</v>
      </c>
      <c r="AP584" s="14" t="n">
        <v>1</v>
      </c>
      <c r="AQ584" s="14" t="n">
        <v>0.649</v>
      </c>
      <c r="AR584" s="14" t="n">
        <v>0.114</v>
      </c>
      <c r="AS584" s="14" t="n">
        <v>0.281</v>
      </c>
      <c r="AT584" s="14" t="n">
        <v>1.07</v>
      </c>
      <c r="AU584" s="14" t="n">
        <v>0.15</v>
      </c>
      <c r="AV584" s="14" t="n">
        <v>1</v>
      </c>
      <c r="AW584" s="14" t="n">
        <v>0.577</v>
      </c>
      <c r="AX584" s="14" t="n">
        <v>0.114</v>
      </c>
      <c r="AY584" s="14" t="n">
        <v>0.217</v>
      </c>
      <c r="AZ584" s="14" t="n">
        <v>0.913</v>
      </c>
      <c r="BA584" s="14" t="n">
        <v>0.15</v>
      </c>
      <c r="BB584" s="14" t="n">
        <v>1</v>
      </c>
      <c r="BC584" s="14" t="n">
        <v>0.458</v>
      </c>
      <c r="BD584" s="14" t="n">
        <v>0.114</v>
      </c>
      <c r="BE584" s="14" t="n">
        <v>0.08500000000000001</v>
      </c>
      <c r="BF584" s="14" t="n">
        <v>0.624</v>
      </c>
      <c r="BG584" s="14" t="n">
        <v>0.15</v>
      </c>
      <c r="BH584" s="14" t="n">
        <v>1</v>
      </c>
      <c r="BI584" s="14" t="n">
        <v>0.491</v>
      </c>
      <c r="BJ584" s="14" t="n">
        <v>0.114</v>
      </c>
      <c r="BK584" s="14" t="n">
        <v>0.292</v>
      </c>
      <c r="BL584" s="14" t="n">
        <v>0.901</v>
      </c>
      <c r="BM584" s="14" t="n">
        <v>0.15</v>
      </c>
      <c r="BN584" s="14" t="n">
        <v>1</v>
      </c>
      <c r="BO584" s="14" t="n">
        <v>0</v>
      </c>
      <c r="BP584" s="14" t="n">
        <v>0</v>
      </c>
      <c r="BQ584" s="14" t="n">
        <v>0.179</v>
      </c>
      <c r="BR584" s="14" t="n">
        <v>0</v>
      </c>
      <c r="BS584" s="14" t="n">
        <v>0.667</v>
      </c>
      <c r="BT584" s="14" t="n">
        <v>0</v>
      </c>
      <c r="BU584" s="14" t="n">
        <v>0</v>
      </c>
      <c r="BV584" s="14" t="n">
        <v>0.179</v>
      </c>
      <c r="BW584" s="14" t="n">
        <v>0.15</v>
      </c>
      <c r="BX584" s="14" t="n">
        <v>0.833</v>
      </c>
      <c r="BY584" s="14" t="n">
        <v>11.787</v>
      </c>
      <c r="BZ584" s="14" t="n">
        <v>0</v>
      </c>
      <c r="CA584" s="14" t="n">
        <v>11.787</v>
      </c>
      <c r="CB584" s="14" t="n">
        <v>0</v>
      </c>
      <c r="CC584" s="14" t="n">
        <v>78.125</v>
      </c>
      <c r="CD584" s="14" t="n">
        <v>7.95</v>
      </c>
      <c r="CE584" s="14" t="n">
        <v>1.58</v>
      </c>
      <c r="CF584" s="14" t="n">
        <v>91.66</v>
      </c>
      <c r="CG584" s="14" t="n">
        <v>0.15</v>
      </c>
      <c r="CH584" s="14" t="n">
        <v>1</v>
      </c>
      <c r="CI584" s="14" t="n">
        <v>0</v>
      </c>
      <c r="CJ584" s="14" t="n">
        <v>0</v>
      </c>
      <c r="CK584" s="14" t="n">
        <v>0</v>
      </c>
      <c r="CL584" s="14" t="n">
        <v>0</v>
      </c>
      <c r="CM584" s="14" t="n">
        <v>0</v>
      </c>
      <c r="CN584" s="14" t="n">
        <v>0</v>
      </c>
      <c r="CO584" s="14" t="n">
        <v>0</v>
      </c>
      <c r="CP584" s="14" t="n">
        <v>0</v>
      </c>
      <c r="CQ584" s="14" t="n">
        <v>1.198</v>
      </c>
      <c r="CR584" s="14" t="n">
        <v>0</v>
      </c>
      <c r="CS584" s="14" t="n">
        <v>4.776</v>
      </c>
      <c r="CT584" s="14" t="n">
        <v>4.753</v>
      </c>
      <c r="CU584" s="14" t="n">
        <v>15.983</v>
      </c>
    </row>
    <row r="585">
      <c r="A585" s="14" t="inlineStr">
        <is>
          <t>NIC2022</t>
        </is>
      </c>
      <c r="B585" s="14" t="inlineStr">
        <is>
          <t>NIC</t>
        </is>
      </c>
      <c r="C585" s="14" t="inlineStr">
        <is>
          <t>NIC</t>
        </is>
      </c>
      <c r="D585" s="14" t="inlineStr">
        <is>
          <t>Nicaragua</t>
        </is>
      </c>
      <c r="E585" s="14" t="n">
        <v>2022</v>
      </c>
      <c r="F585" s="14" t="n">
        <v>0.15</v>
      </c>
      <c r="G585" s="14" t="n">
        <v>11.72</v>
      </c>
      <c r="H585" s="14" t="n">
        <v>1.235</v>
      </c>
      <c r="I585" s="14" t="n">
        <v>0</v>
      </c>
      <c r="J585" s="14" t="n">
        <v>11.72</v>
      </c>
      <c r="K585" s="14" t="n">
        <v>0</v>
      </c>
      <c r="L585" s="14" t="n">
        <v>1</v>
      </c>
      <c r="M585" s="14" t="n">
        <v>9.782999999999999</v>
      </c>
      <c r="N585" s="14" t="n">
        <v>3.704</v>
      </c>
      <c r="O585" s="14" t="n">
        <v>0</v>
      </c>
      <c r="P585" s="14" t="n">
        <v>9.782999999999999</v>
      </c>
      <c r="Q585" s="14" t="n">
        <v>0</v>
      </c>
      <c r="R585" s="14" t="n">
        <v>1</v>
      </c>
      <c r="S585" s="14" t="n">
        <v>17.893</v>
      </c>
      <c r="T585" s="14" t="n">
        <v>7.408</v>
      </c>
      <c r="U585" s="14" t="n">
        <v>0.199</v>
      </c>
      <c r="V585" s="14" t="n">
        <v>20.577</v>
      </c>
      <c r="W585" s="14" t="n">
        <v>0.15</v>
      </c>
      <c r="X585" s="14" t="n">
        <v>1</v>
      </c>
      <c r="Y585" s="14" t="n">
        <v>5.681</v>
      </c>
      <c r="Z585" s="14" t="n">
        <v>0.764</v>
      </c>
      <c r="AA585" s="14" t="n">
        <v>0</v>
      </c>
      <c r="AB585" s="14" t="n">
        <v>5.681</v>
      </c>
      <c r="AC585" s="14" t="n">
        <v>0</v>
      </c>
      <c r="AD585" s="14" t="n">
        <v>1</v>
      </c>
      <c r="AE585" s="14" t="n">
        <v>6.916</v>
      </c>
      <c r="AF585" s="14" t="n">
        <v>1.619</v>
      </c>
      <c r="AG585" s="14" t="n">
        <v>0</v>
      </c>
      <c r="AH585" s="14" t="n">
        <v>6.916</v>
      </c>
      <c r="AI585" s="14" t="n">
        <v>0</v>
      </c>
      <c r="AJ585" s="14" t="n">
        <v>1</v>
      </c>
      <c r="AK585" s="14" t="n">
        <v>14.324</v>
      </c>
      <c r="AL585" s="14" t="n">
        <v>7.697</v>
      </c>
      <c r="AM585" s="14" t="n">
        <v>0.159</v>
      </c>
      <c r="AN585" s="14" t="n">
        <v>16.472</v>
      </c>
      <c r="AO585" s="14" t="n">
        <v>0.15</v>
      </c>
      <c r="AP585" s="14" t="n">
        <v>1</v>
      </c>
      <c r="AQ585" s="14" t="n">
        <v>0.896</v>
      </c>
      <c r="AR585" s="14" t="n">
        <v>0.123</v>
      </c>
      <c r="AS585" s="14" t="n">
        <v>0.234</v>
      </c>
      <c r="AT585" s="14" t="n">
        <v>1.3</v>
      </c>
      <c r="AU585" s="14" t="n">
        <v>0.15</v>
      </c>
      <c r="AV585" s="14" t="n">
        <v>1</v>
      </c>
      <c r="AW585" s="14" t="n">
        <v>0.89</v>
      </c>
      <c r="AX585" s="14" t="n">
        <v>0.123</v>
      </c>
      <c r="AY585" s="14" t="n">
        <v>0.134</v>
      </c>
      <c r="AZ585" s="14" t="n">
        <v>1.178</v>
      </c>
      <c r="BA585" s="14" t="n">
        <v>0.15</v>
      </c>
      <c r="BB585" s="14" t="n">
        <v>1</v>
      </c>
      <c r="BC585" s="14" t="n">
        <v>0.62</v>
      </c>
      <c r="BD585" s="14" t="n">
        <v>0.123</v>
      </c>
      <c r="BE585" s="14" t="n">
        <v>-0.044</v>
      </c>
      <c r="BF585" s="14" t="n">
        <v>0.663</v>
      </c>
      <c r="BG585" s="14" t="n">
        <v>0.15</v>
      </c>
      <c r="BH585" s="14" t="n">
        <v>1</v>
      </c>
      <c r="BI585" s="14" t="n">
        <v>0.608</v>
      </c>
      <c r="BJ585" s="14" t="n">
        <v>0.123</v>
      </c>
      <c r="BK585" s="14" t="n">
        <v>0.597</v>
      </c>
      <c r="BL585" s="14" t="n">
        <v>1.386</v>
      </c>
      <c r="BM585" s="14" t="n">
        <v>0.15</v>
      </c>
      <c r="BN585" s="14" t="n">
        <v>1</v>
      </c>
      <c r="BO585" s="14" t="n">
        <v>0</v>
      </c>
      <c r="BP585" s="14" t="n">
        <v>0</v>
      </c>
      <c r="BQ585" s="14" t="n">
        <v>0.179</v>
      </c>
      <c r="BR585" s="14" t="n">
        <v>0</v>
      </c>
      <c r="BS585" s="14" t="n">
        <v>0.667</v>
      </c>
      <c r="BT585" s="14" t="n">
        <v>0</v>
      </c>
      <c r="BU585" s="14" t="n">
        <v>0</v>
      </c>
      <c r="BV585" s="14" t="n">
        <v>0.177</v>
      </c>
      <c r="BW585" s="14" t="n">
        <v>0.15</v>
      </c>
      <c r="BX585" s="14" t="n">
        <v>0.833</v>
      </c>
      <c r="BY585" s="14" t="n">
        <v>12.729</v>
      </c>
      <c r="BZ585" s="14" t="n">
        <v>0</v>
      </c>
      <c r="CA585" s="14" t="n">
        <v>12.729</v>
      </c>
      <c r="CB585" s="14" t="n">
        <v>0</v>
      </c>
      <c r="CC585" s="14" t="n">
        <v>97.90000000000001</v>
      </c>
      <c r="CD585" s="14" t="n">
        <v>7.95</v>
      </c>
      <c r="CE585" s="14" t="n">
        <v>1.027</v>
      </c>
      <c r="CF585" s="14" t="n">
        <v>112.517</v>
      </c>
      <c r="CG585" s="14" t="n">
        <v>0.15</v>
      </c>
      <c r="CH585" s="14" t="n">
        <v>1</v>
      </c>
      <c r="CI585" s="14" t="n">
        <v>0</v>
      </c>
      <c r="CJ585" s="14" t="n">
        <v>0</v>
      </c>
      <c r="CK585" s="14" t="n">
        <v>0</v>
      </c>
      <c r="CL585" s="14" t="n">
        <v>0</v>
      </c>
      <c r="CM585" s="14" t="n">
        <v>0</v>
      </c>
      <c r="CN585" s="14" t="n">
        <v>0</v>
      </c>
      <c r="CO585" s="14" t="n">
        <v>0</v>
      </c>
      <c r="CP585" s="14" t="n">
        <v>0</v>
      </c>
      <c r="CQ585" s="14" t="n">
        <v>1.294</v>
      </c>
      <c r="CR585" s="14" t="n">
        <v>0</v>
      </c>
      <c r="CS585" s="14" t="n">
        <v>5.158</v>
      </c>
      <c r="CT585" s="14" t="n">
        <v>10.485</v>
      </c>
      <c r="CU585" s="14" t="n">
        <v>29.494</v>
      </c>
    </row>
    <row r="586">
      <c r="A586" s="14" t="inlineStr">
        <is>
          <t>NIC2023</t>
        </is>
      </c>
      <c r="B586" s="14" t="inlineStr">
        <is>
          <t>NIC</t>
        </is>
      </c>
      <c r="C586" s="14" t="inlineStr">
        <is>
          <t>NIC</t>
        </is>
      </c>
      <c r="D586" s="14" t="inlineStr">
        <is>
          <t>Nicaragua</t>
        </is>
      </c>
      <c r="E586" s="14" t="n">
        <v>2023</v>
      </c>
      <c r="F586" s="14" t="n">
        <v>0.15</v>
      </c>
      <c r="G586" s="14" t="n">
        <v>6.147</v>
      </c>
      <c r="H586" s="14" t="n">
        <v>1.286</v>
      </c>
      <c r="I586" s="14" t="n">
        <v>0</v>
      </c>
      <c r="J586" s="14" t="n">
        <v>6.147</v>
      </c>
      <c r="K586" s="14" t="n">
        <v>0</v>
      </c>
      <c r="L586" s="14" t="n">
        <v>1</v>
      </c>
      <c r="M586" s="14" t="n">
        <v>7.886</v>
      </c>
      <c r="N586" s="14" t="n">
        <v>3.857</v>
      </c>
      <c r="O586" s="14" t="n">
        <v>0</v>
      </c>
      <c r="P586" s="14" t="n">
        <v>7.886</v>
      </c>
      <c r="Q586" s="14" t="n">
        <v>0</v>
      </c>
      <c r="R586" s="14" t="n">
        <v>1</v>
      </c>
      <c r="S586" s="14" t="n">
        <v>12.575</v>
      </c>
      <c r="T586" s="14" t="n">
        <v>7.714</v>
      </c>
      <c r="U586" s="14" t="n">
        <v>0.209</v>
      </c>
      <c r="V586" s="14" t="n">
        <v>14.461</v>
      </c>
      <c r="W586" s="14" t="n">
        <v>0.15</v>
      </c>
      <c r="X586" s="14" t="n">
        <v>1</v>
      </c>
      <c r="Y586" s="14" t="n">
        <v>5.916</v>
      </c>
      <c r="Z586" s="14" t="n">
        <v>0.796</v>
      </c>
      <c r="AA586" s="14" t="n">
        <v>0</v>
      </c>
      <c r="AB586" s="14" t="n">
        <v>5.916</v>
      </c>
      <c r="AC586" s="14" t="n">
        <v>0</v>
      </c>
      <c r="AD586" s="14" t="n">
        <v>1</v>
      </c>
      <c r="AE586" s="14" t="n">
        <v>7.201</v>
      </c>
      <c r="AF586" s="14" t="n">
        <v>1.686</v>
      </c>
      <c r="AG586" s="14" t="n">
        <v>0</v>
      </c>
      <c r="AH586" s="14" t="n">
        <v>7.201</v>
      </c>
      <c r="AI586" s="14" t="n">
        <v>0</v>
      </c>
      <c r="AJ586" s="14" t="n">
        <v>1</v>
      </c>
      <c r="AK586" s="14" t="n">
        <v>14.915</v>
      </c>
      <c r="AL586" s="14" t="n">
        <v>8.013999999999999</v>
      </c>
      <c r="AM586" s="14" t="n">
        <v>0.248</v>
      </c>
      <c r="AN586" s="14" t="n">
        <v>17.152</v>
      </c>
      <c r="AO586" s="14" t="n">
        <v>0.15</v>
      </c>
      <c r="AP586" s="14" t="n">
        <v>1</v>
      </c>
      <c r="AQ586" s="14" t="n">
        <v>0.791</v>
      </c>
      <c r="AR586" s="14" t="n">
        <v>0.129</v>
      </c>
      <c r="AS586" s="14" t="n">
        <v>0.345</v>
      </c>
      <c r="AT586" s="14" t="n">
        <v>1.306</v>
      </c>
      <c r="AU586" s="14" t="n">
        <v>0.15</v>
      </c>
      <c r="AV586" s="14" t="n">
        <v>1</v>
      </c>
      <c r="AW586" s="14" t="n">
        <v>0.618</v>
      </c>
      <c r="AX586" s="14" t="n">
        <v>0.129</v>
      </c>
      <c r="AY586" s="14" t="n">
        <v>0.423</v>
      </c>
      <c r="AZ586" s="14" t="n">
        <v>1.197</v>
      </c>
      <c r="BA586" s="14" t="n">
        <v>0.15</v>
      </c>
      <c r="BB586" s="14" t="n">
        <v>1</v>
      </c>
      <c r="BC586" s="14" t="n">
        <v>0.554</v>
      </c>
      <c r="BD586" s="14" t="n">
        <v>0.129</v>
      </c>
      <c r="BE586" s="14" t="n">
        <v>0.017</v>
      </c>
      <c r="BF586" s="14" t="n">
        <v>0.657</v>
      </c>
      <c r="BG586" s="14" t="n">
        <v>0.15</v>
      </c>
      <c r="BH586" s="14" t="n">
        <v>1</v>
      </c>
      <c r="BI586" s="14" t="n">
        <v>0.5570000000000001</v>
      </c>
      <c r="BJ586" s="14" t="n">
        <v>0.129</v>
      </c>
      <c r="BK586" s="14" t="n">
        <v>0.651</v>
      </c>
      <c r="BL586" s="14" t="n">
        <v>1.389</v>
      </c>
      <c r="BM586" s="14" t="n">
        <v>0.15</v>
      </c>
      <c r="BN586" s="14" t="n">
        <v>1</v>
      </c>
      <c r="BO586" s="14" t="n">
        <v>0</v>
      </c>
      <c r="BP586" s="14" t="n">
        <v>0</v>
      </c>
      <c r="BQ586" s="14" t="n">
        <v>0.176</v>
      </c>
      <c r="BR586" s="14" t="n">
        <v>0</v>
      </c>
      <c r="BS586" s="14" t="n">
        <v>0.667</v>
      </c>
      <c r="BT586" s="14" t="n">
        <v>0</v>
      </c>
      <c r="BU586" s="14" t="n">
        <v>0</v>
      </c>
      <c r="BV586" s="14" t="n">
        <v>0.174</v>
      </c>
      <c r="BW586" s="14" t="n">
        <v>0.15</v>
      </c>
      <c r="BX586" s="14" t="n">
        <v>0.833</v>
      </c>
      <c r="BY586" s="14" t="n">
        <v>13.254</v>
      </c>
      <c r="BZ586" s="14" t="n">
        <v>0</v>
      </c>
      <c r="CA586" s="14" t="n">
        <v>13.254</v>
      </c>
      <c r="CB586" s="14" t="n">
        <v>0</v>
      </c>
      <c r="CC586" s="14" t="n">
        <v>83.248</v>
      </c>
      <c r="CD586" s="14" t="n">
        <v>7.95</v>
      </c>
      <c r="CE586" s="14" t="n">
        <v>3.799</v>
      </c>
      <c r="CF586" s="14" t="n">
        <v>98.46899999999999</v>
      </c>
      <c r="CG586" s="14" t="n">
        <v>0.15</v>
      </c>
      <c r="CH586" s="14" t="n">
        <v>1</v>
      </c>
      <c r="CI586" s="14" t="n">
        <v>0</v>
      </c>
      <c r="CJ586" s="14" t="n">
        <v>0</v>
      </c>
      <c r="CK586" s="14" t="n">
        <v>0</v>
      </c>
      <c r="CL586" s="14" t="n">
        <v>0</v>
      </c>
      <c r="CM586" s="14" t="n">
        <v>0</v>
      </c>
      <c r="CN586" s="14" t="n">
        <v>0</v>
      </c>
      <c r="CO586" s="14" t="n">
        <v>0</v>
      </c>
      <c r="CP586" s="14" t="n">
        <v>0</v>
      </c>
      <c r="CQ586" s="14" t="n">
        <v>1.348</v>
      </c>
      <c r="CR586" s="14" t="n">
        <v>0</v>
      </c>
      <c r="CS586" s="14" t="n">
        <v>5.37</v>
      </c>
      <c r="CT586" s="14" t="n">
        <v>4.861</v>
      </c>
      <c r="CU586" s="14" t="n">
        <v>11.192</v>
      </c>
    </row>
    <row r="587">
      <c r="A587" s="14" t="inlineStr">
        <is>
          <t>NIC2024</t>
        </is>
      </c>
      <c r="B587" s="14" t="inlineStr">
        <is>
          <t>NIC</t>
        </is>
      </c>
      <c r="C587" s="14" t="inlineStr">
        <is>
          <t>NIC</t>
        </is>
      </c>
      <c r="D587" s="14" t="inlineStr">
        <is>
          <t>Nicaragua</t>
        </is>
      </c>
      <c r="E587" s="14" t="n">
        <v>2024</v>
      </c>
      <c r="F587" s="14" t="n">
        <v>0.15</v>
      </c>
      <c r="G587" s="14" t="n">
        <v>5.575</v>
      </c>
      <c r="H587" s="14" t="n">
        <v>1.324</v>
      </c>
      <c r="I587" s="14" t="n">
        <v>0</v>
      </c>
      <c r="J587" s="14" t="n">
        <v>5.575</v>
      </c>
      <c r="K587" s="14" t="n">
        <v>0</v>
      </c>
      <c r="L587" s="14" t="n">
        <v>1</v>
      </c>
      <c r="M587" s="14" t="n">
        <v>7.124</v>
      </c>
      <c r="N587" s="14" t="n">
        <v>3.971</v>
      </c>
      <c r="O587" s="14" t="n">
        <v>0</v>
      </c>
      <c r="P587" s="14" t="n">
        <v>7.124</v>
      </c>
      <c r="Q587" s="14" t="n">
        <v>0</v>
      </c>
      <c r="R587" s="14" t="n">
        <v>1</v>
      </c>
      <c r="S587" s="14" t="n">
        <v>12.193</v>
      </c>
      <c r="T587" s="14" t="n">
        <v>7.942</v>
      </c>
      <c r="U587" s="14" t="n">
        <v>0.249</v>
      </c>
      <c r="V587" s="14" t="n">
        <v>14.022</v>
      </c>
      <c r="W587" s="14" t="n">
        <v>0.15</v>
      </c>
      <c r="X587" s="14" t="n">
        <v>1</v>
      </c>
      <c r="Y587" s="14" t="n">
        <v>6.09</v>
      </c>
      <c r="Z587" s="14" t="n">
        <v>0.819</v>
      </c>
      <c r="AA587" s="14" t="n">
        <v>0</v>
      </c>
      <c r="AB587" s="14" t="n">
        <v>6.09</v>
      </c>
      <c r="AC587" s="14" t="n">
        <v>0</v>
      </c>
      <c r="AD587" s="14" t="n">
        <v>1</v>
      </c>
      <c r="AE587" s="14" t="n">
        <v>7.414</v>
      </c>
      <c r="AF587" s="14" t="n">
        <v>1.736</v>
      </c>
      <c r="AG587" s="14" t="n">
        <v>0</v>
      </c>
      <c r="AH587" s="14" t="n">
        <v>7.414</v>
      </c>
      <c r="AI587" s="14" t="n">
        <v>0</v>
      </c>
      <c r="AJ587" s="14" t="n">
        <v>1</v>
      </c>
      <c r="AK587" s="14" t="n">
        <v>15.355</v>
      </c>
      <c r="AL587" s="14" t="n">
        <v>8.250999999999999</v>
      </c>
      <c r="AM587" s="14" t="n">
        <v>0.314</v>
      </c>
      <c r="AN587" s="14" t="n">
        <v>17.659</v>
      </c>
      <c r="AO587" s="14" t="n">
        <v>0.15</v>
      </c>
      <c r="AP587" s="14" t="n">
        <v>1</v>
      </c>
      <c r="AQ587" s="14" t="n">
        <v>0.756</v>
      </c>
      <c r="AR587" s="14" t="n">
        <v>0.132</v>
      </c>
      <c r="AS587" s="14" t="n">
        <v>0.381</v>
      </c>
      <c r="AT587" s="14" t="n">
        <v>1.308</v>
      </c>
      <c r="AU587" s="14" t="n">
        <v>0.15</v>
      </c>
      <c r="AV587" s="14" t="n">
        <v>1</v>
      </c>
      <c r="AW587" s="14" t="n">
        <v>0.655</v>
      </c>
      <c r="AX587" s="14" t="n">
        <v>0.132</v>
      </c>
      <c r="AY587" s="14" t="n">
        <v>0.387</v>
      </c>
      <c r="AZ587" s="14" t="n">
        <v>1.199</v>
      </c>
      <c r="BA587" s="14" t="n">
        <v>0.15</v>
      </c>
      <c r="BB587" s="14" t="n">
        <v>1</v>
      </c>
      <c r="BC587" s="14" t="n">
        <v>0.534</v>
      </c>
      <c r="BD587" s="14" t="n">
        <v>0.132</v>
      </c>
      <c r="BE587" s="14" t="n">
        <v>0.036</v>
      </c>
      <c r="BF587" s="14" t="n">
        <v>0.655</v>
      </c>
      <c r="BG587" s="14" t="n">
        <v>0.15</v>
      </c>
      <c r="BH587" s="14" t="n">
        <v>1</v>
      </c>
      <c r="BI587" s="14" t="n">
        <v>0.5679999999999999</v>
      </c>
      <c r="BJ587" s="14" t="n">
        <v>0.132</v>
      </c>
      <c r="BK587" s="14" t="n">
        <v>0.591</v>
      </c>
      <c r="BL587" s="14" t="n">
        <v>1.333</v>
      </c>
      <c r="BM587" s="14" t="n">
        <v>0.15</v>
      </c>
      <c r="BN587" s="14" t="n">
        <v>1</v>
      </c>
      <c r="BO587" s="14" t="n">
        <v>0</v>
      </c>
      <c r="BP587" s="14" t="n">
        <v>0</v>
      </c>
      <c r="BQ587" s="14" t="n">
        <v>0.183</v>
      </c>
      <c r="BR587" s="14" t="n">
        <v>0</v>
      </c>
      <c r="BS587" s="14" t="n">
        <v>0.667</v>
      </c>
      <c r="BT587" s="14" t="n">
        <v>0</v>
      </c>
      <c r="BU587" s="14" t="n">
        <v>0</v>
      </c>
      <c r="BV587" s="14" t="n">
        <v>0.183</v>
      </c>
      <c r="BW587" s="14" t="n">
        <v>0.15</v>
      </c>
      <c r="BX587" s="14" t="n">
        <v>0.833</v>
      </c>
      <c r="BY587" s="14" t="n">
        <v>13.646</v>
      </c>
      <c r="BZ587" s="14" t="n">
        <v>0</v>
      </c>
      <c r="CA587" s="14" t="n">
        <v>13.646</v>
      </c>
      <c r="CB587" s="14" t="n">
        <v>0</v>
      </c>
      <c r="CC587" s="14" t="n">
        <v>82.58799999999999</v>
      </c>
      <c r="CD587" s="14" t="n">
        <v>7.95</v>
      </c>
      <c r="CE587" s="14" t="n">
        <v>4.599</v>
      </c>
      <c r="CF587" s="14" t="n">
        <v>98.258</v>
      </c>
      <c r="CG587" s="14" t="n">
        <v>0.15</v>
      </c>
      <c r="CH587" s="14" t="n">
        <v>1</v>
      </c>
      <c r="CI587" s="14" t="n">
        <v>0</v>
      </c>
      <c r="CJ587" s="14" t="n">
        <v>0</v>
      </c>
      <c r="CK587" s="14" t="n">
        <v>0</v>
      </c>
      <c r="CL587" s="14" t="n">
        <v>0</v>
      </c>
      <c r="CM587" s="14" t="n">
        <v>0</v>
      </c>
      <c r="CN587" s="14" t="n">
        <v>0</v>
      </c>
      <c r="CO587" s="14" t="n">
        <v>0</v>
      </c>
      <c r="CP587" s="14" t="n">
        <v>0</v>
      </c>
      <c r="CQ587" s="14" t="n">
        <v>1.387</v>
      </c>
      <c r="CR587" s="14" t="n">
        <v>0</v>
      </c>
      <c r="CS587" s="14" t="n">
        <v>5.529</v>
      </c>
      <c r="CT587" s="14" t="n">
        <v>4.251</v>
      </c>
      <c r="CU587" s="14" t="n">
        <v>10.123</v>
      </c>
    </row>
    <row r="588">
      <c r="A588" s="14" t="inlineStr">
        <is>
          <t>NER2021</t>
        </is>
      </c>
      <c r="B588" s="14" t="inlineStr">
        <is>
          <t>NER</t>
        </is>
      </c>
      <c r="C588" s="14" t="inlineStr">
        <is>
          <t>NER</t>
        </is>
      </c>
      <c r="D588" s="14" t="inlineStr">
        <is>
          <t>Niger</t>
        </is>
      </c>
      <c r="E588" s="14" t="n">
        <v>2021</v>
      </c>
      <c r="F588" s="14" t="n">
        <v>0.19</v>
      </c>
      <c r="G588" s="14" t="n">
        <v>1.77</v>
      </c>
      <c r="H588" s="14" t="n">
        <v>0.572</v>
      </c>
      <c r="I588" s="14" t="n">
        <v>0</v>
      </c>
      <c r="J588" s="14" t="n">
        <v>1.77</v>
      </c>
      <c r="K588" s="14" t="n">
        <v>0</v>
      </c>
      <c r="L588" s="14" t="n">
        <v>1</v>
      </c>
      <c r="M588" s="14" t="n">
        <v>2.913</v>
      </c>
      <c r="N588" s="14" t="n">
        <v>1.715</v>
      </c>
      <c r="O588" s="14" t="n">
        <v>0</v>
      </c>
      <c r="P588" s="14" t="n">
        <v>2.913</v>
      </c>
      <c r="Q588" s="14" t="n">
        <v>0</v>
      </c>
      <c r="R588" s="14" t="n">
        <v>1</v>
      </c>
      <c r="S588" s="14" t="n">
        <v>4.628</v>
      </c>
      <c r="T588" s="14" t="n">
        <v>3.43</v>
      </c>
      <c r="U588" s="14" t="n">
        <v>0</v>
      </c>
      <c r="V588" s="14" t="n">
        <v>5.508</v>
      </c>
      <c r="W588" s="14" t="n">
        <v>0.19</v>
      </c>
      <c r="X588" s="14" t="n">
        <v>1</v>
      </c>
      <c r="Y588" s="14" t="n">
        <v>5.347</v>
      </c>
      <c r="Z588" s="14" t="n">
        <v>0.393</v>
      </c>
      <c r="AA588" s="14" t="n">
        <v>0</v>
      </c>
      <c r="AB588" s="14" t="n">
        <v>5.347</v>
      </c>
      <c r="AC588" s="14" t="n">
        <v>0</v>
      </c>
      <c r="AD588" s="14" t="n">
        <v>1</v>
      </c>
      <c r="AE588" s="14" t="n">
        <v>5.919</v>
      </c>
      <c r="AF588" s="14" t="n">
        <v>0.8</v>
      </c>
      <c r="AG588" s="14" t="n">
        <v>0</v>
      </c>
      <c r="AH588" s="14" t="n">
        <v>5.919</v>
      </c>
      <c r="AI588" s="14" t="n">
        <v>0</v>
      </c>
      <c r="AJ588" s="14" t="n">
        <v>1</v>
      </c>
      <c r="AK588" s="14" t="n">
        <v>9.349</v>
      </c>
      <c r="AL588" s="14" t="n">
        <v>3.473</v>
      </c>
      <c r="AM588" s="14" t="n">
        <v>0</v>
      </c>
      <c r="AN588" s="14" t="n">
        <v>11.125</v>
      </c>
      <c r="AO588" s="14" t="n">
        <v>0.19</v>
      </c>
      <c r="AP588" s="14" t="n">
        <v>1</v>
      </c>
      <c r="AQ588" s="14" t="n">
        <v>0.619</v>
      </c>
      <c r="AR588" s="14" t="n">
        <v>0.114</v>
      </c>
      <c r="AS588" s="14" t="n">
        <v>0.199</v>
      </c>
      <c r="AT588" s="14" t="n">
        <v>0.974</v>
      </c>
      <c r="AU588" s="14" t="n">
        <v>0.19</v>
      </c>
      <c r="AV588" s="14" t="n">
        <v>1</v>
      </c>
      <c r="AW588" s="14" t="n">
        <v>0.599</v>
      </c>
      <c r="AX588" s="14" t="n">
        <v>0.114</v>
      </c>
      <c r="AY588" s="14" t="n">
        <v>0.367</v>
      </c>
      <c r="AZ588" s="14" t="n">
        <v>1.151</v>
      </c>
      <c r="BA588" s="14" t="n">
        <v>0.19</v>
      </c>
      <c r="BB588" s="14" t="n">
        <v>1</v>
      </c>
      <c r="BC588" s="14" t="n">
        <v>0.439</v>
      </c>
      <c r="BD588" s="14" t="n">
        <v>0.114</v>
      </c>
      <c r="BE588" s="14" t="n">
        <v>-0.2</v>
      </c>
      <c r="BF588" s="14" t="n">
        <v>0.285</v>
      </c>
      <c r="BG588" s="14" t="n">
        <v>0</v>
      </c>
      <c r="BH588" s="14" t="n">
        <v>0</v>
      </c>
      <c r="BI588" s="14" t="n">
        <v>0.505</v>
      </c>
      <c r="BJ588" s="14" t="n">
        <v>0.114</v>
      </c>
      <c r="BK588" s="14" t="n">
        <v>0.247</v>
      </c>
      <c r="BL588" s="14" t="n">
        <v>0.895</v>
      </c>
      <c r="BM588" s="14" t="n">
        <v>0.19</v>
      </c>
      <c r="BN588" s="14" t="n">
        <v>1</v>
      </c>
      <c r="BO588" s="14" t="n">
        <v>0</v>
      </c>
      <c r="BP588" s="14" t="n">
        <v>0</v>
      </c>
      <c r="BQ588" s="14" t="n">
        <v>0.131</v>
      </c>
      <c r="BR588" s="14" t="n">
        <v>0</v>
      </c>
      <c r="BS588" s="14" t="n">
        <v>0.167</v>
      </c>
      <c r="BT588" s="14" t="n">
        <v>0</v>
      </c>
      <c r="BU588" s="14" t="n">
        <v>0</v>
      </c>
      <c r="BV588" s="14" t="n">
        <v>0.155</v>
      </c>
      <c r="BW588" s="14" t="n">
        <v>0.19</v>
      </c>
      <c r="BX588" s="14" t="n">
        <v>0.167</v>
      </c>
      <c r="BY588" s="14" t="n">
        <v>11.787</v>
      </c>
      <c r="BZ588" s="14" t="n">
        <v>0</v>
      </c>
      <c r="CA588" s="14" t="n">
        <v>11.787</v>
      </c>
      <c r="CB588" s="14" t="n">
        <v>0</v>
      </c>
      <c r="CC588" s="14" t="n">
        <v>78.125</v>
      </c>
      <c r="CD588" s="14" t="n">
        <v>7.95</v>
      </c>
      <c r="CE588" s="14" t="n">
        <v>41.386</v>
      </c>
      <c r="CF588" s="14" t="n">
        <v>142.218</v>
      </c>
      <c r="CG588" s="14" t="n">
        <v>0.19</v>
      </c>
      <c r="CH588" s="14" t="n">
        <v>1</v>
      </c>
      <c r="CI588" s="14" t="n">
        <v>0</v>
      </c>
      <c r="CJ588" s="14" t="n">
        <v>0</v>
      </c>
      <c r="CK588" s="14" t="n">
        <v>0</v>
      </c>
      <c r="CL588" s="14" t="n">
        <v>0</v>
      </c>
      <c r="CM588" s="14" t="n">
        <v>0</v>
      </c>
      <c r="CN588" s="14" t="n">
        <v>0</v>
      </c>
      <c r="CO588" s="14" t="n">
        <v>0</v>
      </c>
      <c r="CP588" s="14" t="n">
        <v>1</v>
      </c>
      <c r="CQ588" s="14" t="n">
        <v>1.198</v>
      </c>
      <c r="CR588" s="14" t="n">
        <v>1</v>
      </c>
      <c r="CS588" s="14" t="n">
        <v>4.776</v>
      </c>
      <c r="CT588" s="14" t="n">
        <v>4.753</v>
      </c>
      <c r="CU588" s="14" t="n">
        <v>15.162</v>
      </c>
    </row>
    <row r="589">
      <c r="A589" s="14" t="inlineStr">
        <is>
          <t>NER2022</t>
        </is>
      </c>
      <c r="B589" s="14" t="inlineStr">
        <is>
          <t>NER</t>
        </is>
      </c>
      <c r="C589" s="14" t="inlineStr">
        <is>
          <t>NER</t>
        </is>
      </c>
      <c r="D589" s="14" t="inlineStr">
        <is>
          <t>Niger</t>
        </is>
      </c>
      <c r="E589" s="14" t="n">
        <v>2022</v>
      </c>
      <c r="F589" s="14" t="n">
        <v>0.19</v>
      </c>
      <c r="G589" s="14" t="n">
        <v>1.911</v>
      </c>
      <c r="H589" s="14" t="n">
        <v>0.617</v>
      </c>
      <c r="I589" s="14" t="n">
        <v>0</v>
      </c>
      <c r="J589" s="14" t="n">
        <v>1.911</v>
      </c>
      <c r="K589" s="14" t="n">
        <v>0</v>
      </c>
      <c r="L589" s="14" t="n">
        <v>1</v>
      </c>
      <c r="M589" s="14" t="n">
        <v>3.146</v>
      </c>
      <c r="N589" s="14" t="n">
        <v>1.852</v>
      </c>
      <c r="O589" s="14" t="n">
        <v>0</v>
      </c>
      <c r="P589" s="14" t="n">
        <v>3.146</v>
      </c>
      <c r="Q589" s="14" t="n">
        <v>0</v>
      </c>
      <c r="R589" s="14" t="n">
        <v>1</v>
      </c>
      <c r="S589" s="14" t="n">
        <v>4.998</v>
      </c>
      <c r="T589" s="14" t="n">
        <v>3.704</v>
      </c>
      <c r="U589" s="14" t="n">
        <v>0.07000000000000001</v>
      </c>
      <c r="V589" s="14" t="n">
        <v>5.948</v>
      </c>
      <c r="W589" s="14" t="n">
        <v>0.19</v>
      </c>
      <c r="X589" s="14" t="n">
        <v>1</v>
      </c>
      <c r="Y589" s="14" t="n">
        <v>5.775</v>
      </c>
      <c r="Z589" s="14" t="n">
        <v>0.425</v>
      </c>
      <c r="AA589" s="14" t="n">
        <v>0</v>
      </c>
      <c r="AB589" s="14" t="n">
        <v>5.775</v>
      </c>
      <c r="AC589" s="14" t="n">
        <v>0</v>
      </c>
      <c r="AD589" s="14" t="n">
        <v>1</v>
      </c>
      <c r="AE589" s="14" t="n">
        <v>6.392</v>
      </c>
      <c r="AF589" s="14" t="n">
        <v>0.864</v>
      </c>
      <c r="AG589" s="14" t="n">
        <v>0</v>
      </c>
      <c r="AH589" s="14" t="n">
        <v>6.392</v>
      </c>
      <c r="AI589" s="14" t="n">
        <v>0</v>
      </c>
      <c r="AJ589" s="14" t="n">
        <v>1</v>
      </c>
      <c r="AK589" s="14" t="n">
        <v>10.096</v>
      </c>
      <c r="AL589" s="14" t="n">
        <v>3.751</v>
      </c>
      <c r="AM589" s="14" t="n">
        <v>0.142</v>
      </c>
      <c r="AN589" s="14" t="n">
        <v>12.015</v>
      </c>
      <c r="AO589" s="14" t="n">
        <v>0.19</v>
      </c>
      <c r="AP589" s="14" t="n">
        <v>1</v>
      </c>
      <c r="AQ589" s="14" t="n">
        <v>0.861</v>
      </c>
      <c r="AR589" s="14" t="n">
        <v>0.123</v>
      </c>
      <c r="AS589" s="14" t="n">
        <v>-0.134</v>
      </c>
      <c r="AT589" s="14" t="n">
        <v>0.866</v>
      </c>
      <c r="AU589" s="14" t="n">
        <v>0.19</v>
      </c>
      <c r="AV589" s="14" t="n">
        <v>1</v>
      </c>
      <c r="AW589" s="14" t="n">
        <v>0.986</v>
      </c>
      <c r="AX589" s="14" t="n">
        <v>0.123</v>
      </c>
      <c r="AY589" s="14" t="n">
        <v>-0.127</v>
      </c>
      <c r="AZ589" s="14" t="n">
        <v>1.023</v>
      </c>
      <c r="BA589" s="14" t="n">
        <v>0.19</v>
      </c>
      <c r="BB589" s="14" t="n">
        <v>1</v>
      </c>
      <c r="BC589" s="14" t="n">
        <v>0.598</v>
      </c>
      <c r="BD589" s="14" t="n">
        <v>0.123</v>
      </c>
      <c r="BE589" s="14" t="n">
        <v>-0.385</v>
      </c>
      <c r="BF589" s="14" t="n">
        <v>0.253</v>
      </c>
      <c r="BG589" s="14" t="n">
        <v>0</v>
      </c>
      <c r="BH589" s="14" t="n">
        <v>0</v>
      </c>
      <c r="BI589" s="14" t="n">
        <v>0.612</v>
      </c>
      <c r="BJ589" s="14" t="n">
        <v>0.123</v>
      </c>
      <c r="BK589" s="14" t="n">
        <v>0.057</v>
      </c>
      <c r="BL589" s="14" t="n">
        <v>0.796</v>
      </c>
      <c r="BM589" s="14" t="n">
        <v>0.19</v>
      </c>
      <c r="BN589" s="14" t="n">
        <v>1</v>
      </c>
      <c r="BO589" s="14" t="n">
        <v>0</v>
      </c>
      <c r="BP589" s="14" t="n">
        <v>0</v>
      </c>
      <c r="BQ589" s="14" t="n">
        <v>0.116</v>
      </c>
      <c r="BR589" s="14" t="n">
        <v>0</v>
      </c>
      <c r="BS589" s="14" t="n">
        <v>0.167</v>
      </c>
      <c r="BT589" s="14" t="n">
        <v>0</v>
      </c>
      <c r="BU589" s="14" t="n">
        <v>0</v>
      </c>
      <c r="BV589" s="14" t="n">
        <v>0.138</v>
      </c>
      <c r="BW589" s="14" t="n">
        <v>0.19</v>
      </c>
      <c r="BX589" s="14" t="n">
        <v>0.167</v>
      </c>
      <c r="BY589" s="14" t="n">
        <v>12.729</v>
      </c>
      <c r="BZ589" s="14" t="n">
        <v>0</v>
      </c>
      <c r="CA589" s="14" t="n">
        <v>12.729</v>
      </c>
      <c r="CB589" s="14" t="n">
        <v>0</v>
      </c>
      <c r="CC589" s="14" t="n">
        <v>97.90000000000001</v>
      </c>
      <c r="CD589" s="14" t="n">
        <v>7.95</v>
      </c>
      <c r="CE589" s="14" t="n">
        <v>8.346</v>
      </c>
      <c r="CF589" s="14" t="n">
        <v>126.433</v>
      </c>
      <c r="CG589" s="14" t="n">
        <v>0.19</v>
      </c>
      <c r="CH589" s="14" t="n">
        <v>1</v>
      </c>
      <c r="CI589" s="14" t="n">
        <v>0</v>
      </c>
      <c r="CJ589" s="14" t="n">
        <v>0</v>
      </c>
      <c r="CK589" s="14" t="n">
        <v>0</v>
      </c>
      <c r="CL589" s="14" t="n">
        <v>0</v>
      </c>
      <c r="CM589" s="14" t="n">
        <v>0</v>
      </c>
      <c r="CN589" s="14" t="n">
        <v>0</v>
      </c>
      <c r="CO589" s="14" t="n">
        <v>0</v>
      </c>
      <c r="CP589" s="14" t="n">
        <v>1</v>
      </c>
      <c r="CQ589" s="14" t="n">
        <v>1.294</v>
      </c>
      <c r="CR589" s="14" t="n">
        <v>1</v>
      </c>
      <c r="CS589" s="14" t="n">
        <v>5.158</v>
      </c>
      <c r="CT589" s="14" t="n">
        <v>10.485</v>
      </c>
      <c r="CU589" s="14" t="n">
        <v>31.326</v>
      </c>
    </row>
    <row r="590">
      <c r="A590" s="14" t="inlineStr">
        <is>
          <t>NER2023</t>
        </is>
      </c>
      <c r="B590" s="14" t="inlineStr">
        <is>
          <t>NER</t>
        </is>
      </c>
      <c r="C590" s="14" t="inlineStr">
        <is>
          <t>NER</t>
        </is>
      </c>
      <c r="D590" s="14" t="inlineStr">
        <is>
          <t>Niger</t>
        </is>
      </c>
      <c r="E590" s="14" t="n">
        <v>2023</v>
      </c>
      <c r="F590" s="14" t="n">
        <v>0.19</v>
      </c>
      <c r="G590" s="14" t="n">
        <v>1.99</v>
      </c>
      <c r="H590" s="14" t="n">
        <v>0.643</v>
      </c>
      <c r="I590" s="14" t="n">
        <v>0</v>
      </c>
      <c r="J590" s="14" t="n">
        <v>1.99</v>
      </c>
      <c r="K590" s="14" t="n">
        <v>0</v>
      </c>
      <c r="L590" s="14" t="n">
        <v>1</v>
      </c>
      <c r="M590" s="14" t="n">
        <v>3.276</v>
      </c>
      <c r="N590" s="14" t="n">
        <v>1.928</v>
      </c>
      <c r="O590" s="14" t="n">
        <v>0</v>
      </c>
      <c r="P590" s="14" t="n">
        <v>3.276</v>
      </c>
      <c r="Q590" s="14" t="n">
        <v>0</v>
      </c>
      <c r="R590" s="14" t="n">
        <v>1</v>
      </c>
      <c r="S590" s="14" t="n">
        <v>5.205</v>
      </c>
      <c r="T590" s="14" t="n">
        <v>3.857</v>
      </c>
      <c r="U590" s="14" t="n">
        <v>0.109</v>
      </c>
      <c r="V590" s="14" t="n">
        <v>6.193</v>
      </c>
      <c r="W590" s="14" t="n">
        <v>0.19</v>
      </c>
      <c r="X590" s="14" t="n">
        <v>1</v>
      </c>
      <c r="Y590" s="14" t="n">
        <v>6.013</v>
      </c>
      <c r="Z590" s="14" t="n">
        <v>0.442</v>
      </c>
      <c r="AA590" s="14" t="n">
        <v>0</v>
      </c>
      <c r="AB590" s="14" t="n">
        <v>6.013</v>
      </c>
      <c r="AC590" s="14" t="n">
        <v>0</v>
      </c>
      <c r="AD590" s="14" t="n">
        <v>1</v>
      </c>
      <c r="AE590" s="14" t="n">
        <v>6.656</v>
      </c>
      <c r="AF590" s="14" t="n">
        <v>0.9</v>
      </c>
      <c r="AG590" s="14" t="n">
        <v>0</v>
      </c>
      <c r="AH590" s="14" t="n">
        <v>6.656</v>
      </c>
      <c r="AI590" s="14" t="n">
        <v>0</v>
      </c>
      <c r="AJ590" s="14" t="n">
        <v>1</v>
      </c>
      <c r="AK590" s="14" t="n">
        <v>10.513</v>
      </c>
      <c r="AL590" s="14" t="n">
        <v>3.906</v>
      </c>
      <c r="AM590" s="14" t="n">
        <v>0.221</v>
      </c>
      <c r="AN590" s="14" t="n">
        <v>12.511</v>
      </c>
      <c r="AO590" s="14" t="n">
        <v>0.19</v>
      </c>
      <c r="AP590" s="14" t="n">
        <v>1</v>
      </c>
      <c r="AQ590" s="14" t="n">
        <v>0.76</v>
      </c>
      <c r="AR590" s="14" t="n">
        <v>0.129</v>
      </c>
      <c r="AS590" s="14" t="n">
        <v>-0.037</v>
      </c>
      <c r="AT590" s="14" t="n">
        <v>0.861</v>
      </c>
      <c r="AU590" s="14" t="n">
        <v>0.19</v>
      </c>
      <c r="AV590" s="14" t="n">
        <v>1</v>
      </c>
      <c r="AW590" s="14" t="n">
        <v>0.8110000000000001</v>
      </c>
      <c r="AX590" s="14" t="n">
        <v>0.129</v>
      </c>
      <c r="AY590" s="14" t="n">
        <v>0.06</v>
      </c>
      <c r="AZ590" s="14" t="n">
        <v>1.037</v>
      </c>
      <c r="BA590" s="14" t="n">
        <v>0.19</v>
      </c>
      <c r="BB590" s="14" t="n">
        <v>1</v>
      </c>
      <c r="BC590" s="14" t="n">
        <v>0.535</v>
      </c>
      <c r="BD590" s="14" t="n">
        <v>0.129</v>
      </c>
      <c r="BE590" s="14" t="n">
        <v>-0.316</v>
      </c>
      <c r="BF590" s="14" t="n">
        <v>0.26</v>
      </c>
      <c r="BG590" s="14" t="n">
        <v>0</v>
      </c>
      <c r="BH590" s="14" t="n">
        <v>0</v>
      </c>
      <c r="BI590" s="14" t="n">
        <v>0.579</v>
      </c>
      <c r="BJ590" s="14" t="n">
        <v>0.129</v>
      </c>
      <c r="BK590" s="14" t="n">
        <v>0.109</v>
      </c>
      <c r="BL590" s="14" t="n">
        <v>0.819</v>
      </c>
      <c r="BM590" s="14" t="n">
        <v>0.19</v>
      </c>
      <c r="BN590" s="14" t="n">
        <v>1</v>
      </c>
      <c r="BO590" s="14" t="n">
        <v>0</v>
      </c>
      <c r="BP590" s="14" t="n">
        <v>0</v>
      </c>
      <c r="BQ590" s="14" t="n">
        <v>0.12</v>
      </c>
      <c r="BR590" s="14" t="n">
        <v>0</v>
      </c>
      <c r="BS590" s="14" t="n">
        <v>0.167</v>
      </c>
      <c r="BT590" s="14" t="n">
        <v>0</v>
      </c>
      <c r="BU590" s="14" t="n">
        <v>0</v>
      </c>
      <c r="BV590" s="14" t="n">
        <v>0.142</v>
      </c>
      <c r="BW590" s="14" t="n">
        <v>0.19</v>
      </c>
      <c r="BX590" s="14" t="n">
        <v>0.167</v>
      </c>
      <c r="BY590" s="14" t="n">
        <v>13.254</v>
      </c>
      <c r="BZ590" s="14" t="n">
        <v>0</v>
      </c>
      <c r="CA590" s="14" t="n">
        <v>13.254</v>
      </c>
      <c r="CB590" s="14" t="n">
        <v>0</v>
      </c>
      <c r="CC590" s="14" t="n">
        <v>83.248</v>
      </c>
      <c r="CD590" s="14" t="n">
        <v>7.95</v>
      </c>
      <c r="CE590" s="14" t="n">
        <v>26.009</v>
      </c>
      <c r="CF590" s="14" t="n">
        <v>130.016</v>
      </c>
      <c r="CG590" s="14" t="n">
        <v>0.19</v>
      </c>
      <c r="CH590" s="14" t="n">
        <v>1</v>
      </c>
      <c r="CI590" s="14" t="n">
        <v>0</v>
      </c>
      <c r="CJ590" s="14" t="n">
        <v>0</v>
      </c>
      <c r="CK590" s="14" t="n">
        <v>0</v>
      </c>
      <c r="CL590" s="14" t="n">
        <v>0</v>
      </c>
      <c r="CM590" s="14" t="n">
        <v>0</v>
      </c>
      <c r="CN590" s="14" t="n">
        <v>0</v>
      </c>
      <c r="CO590" s="14" t="n">
        <v>0</v>
      </c>
      <c r="CP590" s="14" t="n">
        <v>1</v>
      </c>
      <c r="CQ590" s="14" t="n">
        <v>1.348</v>
      </c>
      <c r="CR590" s="14" t="n">
        <v>1</v>
      </c>
      <c r="CS590" s="14" t="n">
        <v>5.37</v>
      </c>
      <c r="CT590" s="14" t="n">
        <v>4.861</v>
      </c>
      <c r="CU590" s="14" t="n">
        <v>11.622</v>
      </c>
    </row>
    <row r="591">
      <c r="A591" s="14" t="inlineStr">
        <is>
          <t>NER2024</t>
        </is>
      </c>
      <c r="B591" s="14" t="inlineStr">
        <is>
          <t>NER</t>
        </is>
      </c>
      <c r="C591" s="14" t="inlineStr">
        <is>
          <t>NER</t>
        </is>
      </c>
      <c r="D591" s="14" t="inlineStr">
        <is>
          <t>Niger</t>
        </is>
      </c>
      <c r="E591" s="14" t="n">
        <v>2024</v>
      </c>
      <c r="F591" s="14" t="n">
        <v>0.19</v>
      </c>
      <c r="G591" s="14" t="n">
        <v>2.049</v>
      </c>
      <c r="H591" s="14" t="n">
        <v>0.662</v>
      </c>
      <c r="I591" s="14" t="n">
        <v>0</v>
      </c>
      <c r="J591" s="14" t="n">
        <v>2.049</v>
      </c>
      <c r="K591" s="14" t="n">
        <v>0</v>
      </c>
      <c r="L591" s="14" t="n">
        <v>1</v>
      </c>
      <c r="M591" s="14" t="n">
        <v>3.373</v>
      </c>
      <c r="N591" s="14" t="n">
        <v>1.985</v>
      </c>
      <c r="O591" s="14" t="n">
        <v>0</v>
      </c>
      <c r="P591" s="14" t="n">
        <v>3.373</v>
      </c>
      <c r="Q591" s="14" t="n">
        <v>0</v>
      </c>
      <c r="R591" s="14" t="n">
        <v>1</v>
      </c>
      <c r="S591" s="14" t="n">
        <v>5.358</v>
      </c>
      <c r="T591" s="14" t="n">
        <v>3.971</v>
      </c>
      <c r="U591" s="14" t="n">
        <v>0.139</v>
      </c>
      <c r="V591" s="14" t="n">
        <v>6.376</v>
      </c>
      <c r="W591" s="14" t="n">
        <v>0.19</v>
      </c>
      <c r="X591" s="14" t="n">
        <v>1</v>
      </c>
      <c r="Y591" s="14" t="n">
        <v>6.191</v>
      </c>
      <c r="Z591" s="14" t="n">
        <v>0.455</v>
      </c>
      <c r="AA591" s="14" t="n">
        <v>0</v>
      </c>
      <c r="AB591" s="14" t="n">
        <v>6.191</v>
      </c>
      <c r="AC591" s="14" t="n">
        <v>0</v>
      </c>
      <c r="AD591" s="14" t="n">
        <v>1</v>
      </c>
      <c r="AE591" s="14" t="n">
        <v>6.853</v>
      </c>
      <c r="AF591" s="14" t="n">
        <v>0.926</v>
      </c>
      <c r="AG591" s="14" t="n">
        <v>0</v>
      </c>
      <c r="AH591" s="14" t="n">
        <v>6.853</v>
      </c>
      <c r="AI591" s="14" t="n">
        <v>0</v>
      </c>
      <c r="AJ591" s="14" t="n">
        <v>1</v>
      </c>
      <c r="AK591" s="14" t="n">
        <v>10.823</v>
      </c>
      <c r="AL591" s="14" t="n">
        <v>4.021</v>
      </c>
      <c r="AM591" s="14" t="n">
        <v>0.28</v>
      </c>
      <c r="AN591" s="14" t="n">
        <v>12.88</v>
      </c>
      <c r="AO591" s="14" t="n">
        <v>0.19</v>
      </c>
      <c r="AP591" s="14" t="n">
        <v>1</v>
      </c>
      <c r="AQ591" s="14" t="n">
        <v>0.724</v>
      </c>
      <c r="AR591" s="14" t="n">
        <v>0.132</v>
      </c>
      <c r="AS591" s="14" t="n">
        <v>-0.006</v>
      </c>
      <c r="AT591" s="14" t="n">
        <v>0.855</v>
      </c>
      <c r="AU591" s="14" t="n">
        <v>0.19</v>
      </c>
      <c r="AV591" s="14" t="n">
        <v>1</v>
      </c>
      <c r="AW591" s="14" t="n">
        <v>0.75</v>
      </c>
      <c r="AX591" s="14" t="n">
        <v>0.132</v>
      </c>
      <c r="AY591" s="14" t="n">
        <v>0.261</v>
      </c>
      <c r="AZ591" s="14" t="n">
        <v>1.204</v>
      </c>
      <c r="BA591" s="14" t="n">
        <v>0.19</v>
      </c>
      <c r="BB591" s="14" t="n">
        <v>1</v>
      </c>
      <c r="BC591" s="14" t="n">
        <v>0.513</v>
      </c>
      <c r="BD591" s="14" t="n">
        <v>0.132</v>
      </c>
      <c r="BE591" s="14" t="n">
        <v>-0.294</v>
      </c>
      <c r="BF591" s="14" t="n">
        <v>0.261</v>
      </c>
      <c r="BG591" s="14" t="n">
        <v>0</v>
      </c>
      <c r="BH591" s="14" t="n">
        <v>0</v>
      </c>
      <c r="BI591" s="14" t="n">
        <v>0.591</v>
      </c>
      <c r="BJ591" s="14" t="n">
        <v>0.132</v>
      </c>
      <c r="BK591" s="14" t="n">
        <v>0.134</v>
      </c>
      <c r="BL591" s="14" t="n">
        <v>0.841</v>
      </c>
      <c r="BM591" s="14" t="n">
        <v>0.19</v>
      </c>
      <c r="BN591" s="14" t="n">
        <v>1</v>
      </c>
      <c r="BO591" s="14" t="n">
        <v>0</v>
      </c>
      <c r="BP591" s="14" t="n">
        <v>0</v>
      </c>
      <c r="BQ591" s="14" t="n">
        <v>0.123</v>
      </c>
      <c r="BR591" s="14" t="n">
        <v>0</v>
      </c>
      <c r="BS591" s="14" t="n">
        <v>0.167</v>
      </c>
      <c r="BT591" s="14" t="n">
        <v>0</v>
      </c>
      <c r="BU591" s="14" t="n">
        <v>0</v>
      </c>
      <c r="BV591" s="14" t="n">
        <v>0.146</v>
      </c>
      <c r="BW591" s="14" t="n">
        <v>0.19</v>
      </c>
      <c r="BX591" s="14" t="n">
        <v>0.167</v>
      </c>
      <c r="BY591" s="14" t="n">
        <v>13.646</v>
      </c>
      <c r="BZ591" s="14" t="n">
        <v>0</v>
      </c>
      <c r="CA591" s="14" t="n">
        <v>13.646</v>
      </c>
      <c r="CB591" s="14" t="n">
        <v>0</v>
      </c>
      <c r="CC591" s="14" t="n">
        <v>82.58799999999999</v>
      </c>
      <c r="CD591" s="14" t="n">
        <v>7.95</v>
      </c>
      <c r="CE591" s="14" t="n">
        <v>32.064</v>
      </c>
      <c r="CF591" s="14" t="n">
        <v>132.994</v>
      </c>
      <c r="CG591" s="14" t="n">
        <v>0.19</v>
      </c>
      <c r="CH591" s="14" t="n">
        <v>1</v>
      </c>
      <c r="CI591" s="14" t="n">
        <v>0</v>
      </c>
      <c r="CJ591" s="14" t="n">
        <v>0</v>
      </c>
      <c r="CK591" s="14" t="n">
        <v>0</v>
      </c>
      <c r="CL591" s="14" t="n">
        <v>0</v>
      </c>
      <c r="CM591" s="14" t="n">
        <v>0</v>
      </c>
      <c r="CN591" s="14" t="n">
        <v>0</v>
      </c>
      <c r="CO591" s="14" t="n">
        <v>0</v>
      </c>
      <c r="CP591" s="14" t="n">
        <v>1</v>
      </c>
      <c r="CQ591" s="14" t="n">
        <v>1.387</v>
      </c>
      <c r="CR591" s="14" t="n">
        <v>1</v>
      </c>
      <c r="CS591" s="14" t="n">
        <v>5.529</v>
      </c>
      <c r="CT591" s="14" t="n">
        <v>4.251</v>
      </c>
      <c r="CU591" s="14" t="n">
        <v>10.168</v>
      </c>
    </row>
    <row r="592">
      <c r="A592" s="14" t="inlineStr">
        <is>
          <t>NGA2021</t>
        </is>
      </c>
      <c r="B592" s="14" t="inlineStr">
        <is>
          <t>NGA</t>
        </is>
      </c>
      <c r="C592" s="14" t="inlineStr">
        <is>
          <t>NGA</t>
        </is>
      </c>
      <c r="D592" s="14" t="inlineStr">
        <is>
          <t>Nigeria</t>
        </is>
      </c>
      <c r="E592" s="14" t="n">
        <v>2021</v>
      </c>
      <c r="F592" s="14" t="n">
        <v>0.075</v>
      </c>
      <c r="G592" s="14" t="n">
        <v>1.77</v>
      </c>
      <c r="H592" s="14" t="n">
        <v>0.572</v>
      </c>
      <c r="I592" s="14" t="n">
        <v>0</v>
      </c>
      <c r="J592" s="14" t="n">
        <v>1.77</v>
      </c>
      <c r="K592" s="14" t="n">
        <v>0</v>
      </c>
      <c r="L592" s="14" t="n">
        <v>1</v>
      </c>
      <c r="M592" s="14" t="n">
        <v>2.913</v>
      </c>
      <c r="N592" s="14" t="n">
        <v>1.715</v>
      </c>
      <c r="O592" s="14" t="n">
        <v>0</v>
      </c>
      <c r="P592" s="14" t="n">
        <v>2.913</v>
      </c>
      <c r="Q592" s="14" t="n">
        <v>0</v>
      </c>
      <c r="R592" s="14" t="n">
        <v>1</v>
      </c>
      <c r="S592" s="14" t="n">
        <v>4.628</v>
      </c>
      <c r="T592" s="14" t="n">
        <v>3.43</v>
      </c>
      <c r="U592" s="14" t="n">
        <v>0</v>
      </c>
      <c r="V592" s="14" t="n">
        <v>4.975</v>
      </c>
      <c r="W592" s="14" t="n">
        <v>0.075</v>
      </c>
      <c r="X592" s="14" t="n">
        <v>1</v>
      </c>
      <c r="Y592" s="14" t="n">
        <v>4.26</v>
      </c>
      <c r="Z592" s="14" t="n">
        <v>0.471</v>
      </c>
      <c r="AA592" s="14" t="n">
        <v>0</v>
      </c>
      <c r="AB592" s="14" t="n">
        <v>4.26</v>
      </c>
      <c r="AC592" s="14" t="n">
        <v>0</v>
      </c>
      <c r="AD592" s="14" t="n">
        <v>1</v>
      </c>
      <c r="AE592" s="14" t="n">
        <v>4.467</v>
      </c>
      <c r="AF592" s="14" t="n">
        <v>0.879</v>
      </c>
      <c r="AG592" s="14" t="n">
        <v>0</v>
      </c>
      <c r="AH592" s="14" t="n">
        <v>4.467</v>
      </c>
      <c r="AI592" s="14" t="n">
        <v>0</v>
      </c>
      <c r="AJ592" s="14" t="n">
        <v>1</v>
      </c>
      <c r="AK592" s="14" t="n">
        <v>11.001</v>
      </c>
      <c r="AL592" s="14" t="n">
        <v>5.4</v>
      </c>
      <c r="AM592" s="14" t="n">
        <v>0</v>
      </c>
      <c r="AN592" s="14" t="n">
        <v>11.827</v>
      </c>
      <c r="AO592" s="14" t="n">
        <v>0.075</v>
      </c>
      <c r="AP592" s="14" t="n">
        <v>1</v>
      </c>
      <c r="AQ592" s="14" t="n">
        <v>0.676</v>
      </c>
      <c r="AR592" s="14" t="n">
        <v>0.124</v>
      </c>
      <c r="AS592" s="14" t="n">
        <v>-0.287</v>
      </c>
      <c r="AT592" s="14" t="n">
        <v>0.418</v>
      </c>
      <c r="AU592" s="14" t="n">
        <v>0</v>
      </c>
      <c r="AV592" s="14" t="n">
        <v>0</v>
      </c>
      <c r="AW592" s="14" t="n">
        <v>0.619</v>
      </c>
      <c r="AX592" s="14" t="n">
        <v>0.12</v>
      </c>
      <c r="AY592" s="14" t="n">
        <v>0.012</v>
      </c>
      <c r="AZ592" s="14" t="n">
        <v>0.678</v>
      </c>
      <c r="BA592" s="14" t="n">
        <v>0.075</v>
      </c>
      <c r="BB592" s="14" t="n">
        <v>1</v>
      </c>
      <c r="BC592" s="14" t="n">
        <v>0.434</v>
      </c>
      <c r="BD592" s="14" t="n">
        <v>0.112</v>
      </c>
      <c r="BE592" s="14" t="n">
        <v>0.004</v>
      </c>
      <c r="BF592" s="14" t="n">
        <v>0.471</v>
      </c>
      <c r="BG592" s="14" t="n">
        <v>0.075</v>
      </c>
      <c r="BH592" s="14" t="n">
        <v>1</v>
      </c>
      <c r="BI592" s="14" t="n">
        <v>0.477</v>
      </c>
      <c r="BJ592" s="14" t="n">
        <v>0.105</v>
      </c>
      <c r="BK592" s="14" t="n">
        <v>0.008</v>
      </c>
      <c r="BL592" s="14" t="n">
        <v>0.521</v>
      </c>
      <c r="BM592" s="14" t="n">
        <v>0.075</v>
      </c>
      <c r="BN592" s="14" t="n">
        <v>1</v>
      </c>
      <c r="BO592" s="14" t="n">
        <v>0</v>
      </c>
      <c r="BP592" s="14" t="n">
        <v>-0.016</v>
      </c>
      <c r="BQ592" s="14" t="n">
        <v>0.137</v>
      </c>
      <c r="BR592" s="14" t="n">
        <v>0</v>
      </c>
      <c r="BS592" s="14" t="n">
        <v>0.833</v>
      </c>
      <c r="BT592" s="14" t="n">
        <v>0</v>
      </c>
      <c r="BU592" s="14" t="n">
        <v>-0.016</v>
      </c>
      <c r="BV592" s="14" t="n">
        <v>0.107</v>
      </c>
      <c r="BW592" s="14" t="n">
        <v>0</v>
      </c>
      <c r="BX592" s="14" t="n">
        <v>0.833</v>
      </c>
      <c r="BY592" s="14" t="n">
        <v>11.787</v>
      </c>
      <c r="BZ592" s="14" t="n">
        <v>0</v>
      </c>
      <c r="CA592" s="14" t="n">
        <v>11.787</v>
      </c>
      <c r="CB592" s="14" t="n">
        <v>0</v>
      </c>
      <c r="CC592" s="14" t="n">
        <v>78.125</v>
      </c>
      <c r="CD592" s="14" t="n">
        <v>7.95</v>
      </c>
      <c r="CE592" s="14" t="n">
        <v>67.154</v>
      </c>
      <c r="CF592" s="14" t="n">
        <v>156.175</v>
      </c>
      <c r="CG592" s="14" t="n">
        <v>0.075</v>
      </c>
      <c r="CH592" s="14" t="n">
        <v>1</v>
      </c>
      <c r="CI592" s="14" t="n">
        <v>0</v>
      </c>
      <c r="CJ592" s="14" t="n">
        <v>0</v>
      </c>
      <c r="CK592" s="14" t="n">
        <v>0</v>
      </c>
      <c r="CL592" s="14" t="n">
        <v>0</v>
      </c>
      <c r="CM592" s="14" t="n">
        <v>0</v>
      </c>
      <c r="CN592" s="14" t="n">
        <v>0</v>
      </c>
      <c r="CO592" s="14" t="n">
        <v>0</v>
      </c>
      <c r="CP592" s="14" t="n">
        <v>1</v>
      </c>
      <c r="CQ592" s="14" t="n">
        <v>1.198</v>
      </c>
      <c r="CR592" s="14" t="n">
        <v>0</v>
      </c>
      <c r="CS592" s="14" t="n">
        <v>4.578</v>
      </c>
      <c r="CT592" s="14" t="n">
        <v>4.753</v>
      </c>
      <c r="CU592" s="14" t="n">
        <v>15.629</v>
      </c>
    </row>
    <row r="593">
      <c r="A593" s="14" t="inlineStr">
        <is>
          <t>NGA2022</t>
        </is>
      </c>
      <c r="B593" s="14" t="inlineStr">
        <is>
          <t>NGA</t>
        </is>
      </c>
      <c r="C593" s="14" t="inlineStr">
        <is>
          <t>NGA</t>
        </is>
      </c>
      <c r="D593" s="14" t="inlineStr">
        <is>
          <t>Nigeria</t>
        </is>
      </c>
      <c r="E593" s="14" t="n">
        <v>2022</v>
      </c>
      <c r="F593" s="14" t="n">
        <v>0.075</v>
      </c>
      <c r="G593" s="14" t="n">
        <v>1.911</v>
      </c>
      <c r="H593" s="14" t="n">
        <v>0.617</v>
      </c>
      <c r="I593" s="14" t="n">
        <v>0</v>
      </c>
      <c r="J593" s="14" t="n">
        <v>1.911</v>
      </c>
      <c r="K593" s="14" t="n">
        <v>0</v>
      </c>
      <c r="L593" s="14" t="n">
        <v>1</v>
      </c>
      <c r="M593" s="14" t="n">
        <v>3.146</v>
      </c>
      <c r="N593" s="14" t="n">
        <v>1.852</v>
      </c>
      <c r="O593" s="14" t="n">
        <v>0</v>
      </c>
      <c r="P593" s="14" t="n">
        <v>3.146</v>
      </c>
      <c r="Q593" s="14" t="n">
        <v>0</v>
      </c>
      <c r="R593" s="14" t="n">
        <v>1</v>
      </c>
      <c r="S593" s="14" t="n">
        <v>4.998</v>
      </c>
      <c r="T593" s="14" t="n">
        <v>3.704</v>
      </c>
      <c r="U593" s="14" t="n">
        <v>0.028</v>
      </c>
      <c r="V593" s="14" t="n">
        <v>5.373</v>
      </c>
      <c r="W593" s="14" t="n">
        <v>0.075</v>
      </c>
      <c r="X593" s="14" t="n">
        <v>1</v>
      </c>
      <c r="Y593" s="14" t="n">
        <v>4.351</v>
      </c>
      <c r="Z593" s="14" t="n">
        <v>0.456</v>
      </c>
      <c r="AA593" s="14" t="n">
        <v>0</v>
      </c>
      <c r="AB593" s="14" t="n">
        <v>4.351</v>
      </c>
      <c r="AC593" s="14" t="n">
        <v>0</v>
      </c>
      <c r="AD593" s="14" t="n">
        <v>1</v>
      </c>
      <c r="AE593" s="14" t="n">
        <v>4.649</v>
      </c>
      <c r="AF593" s="14" t="n">
        <v>0.862</v>
      </c>
      <c r="AG593" s="14" t="n">
        <v>0</v>
      </c>
      <c r="AH593" s="14" t="n">
        <v>4.649</v>
      </c>
      <c r="AI593" s="14" t="n">
        <v>0</v>
      </c>
      <c r="AJ593" s="14" t="n">
        <v>1</v>
      </c>
      <c r="AK593" s="14" t="n">
        <v>11.681</v>
      </c>
      <c r="AL593" s="14" t="n">
        <v>5.578</v>
      </c>
      <c r="AM593" s="14" t="n">
        <v>0</v>
      </c>
      <c r="AN593" s="14" t="n">
        <v>12.558</v>
      </c>
      <c r="AO593" s="14" t="n">
        <v>0.075</v>
      </c>
      <c r="AP593" s="14" t="n">
        <v>1</v>
      </c>
      <c r="AQ593" s="14" t="n">
        <v>0.979</v>
      </c>
      <c r="AR593" s="14" t="n">
        <v>0.14</v>
      </c>
      <c r="AS593" s="14" t="n">
        <v>-0.573</v>
      </c>
      <c r="AT593" s="14" t="n">
        <v>0.436</v>
      </c>
      <c r="AU593" s="14" t="n">
        <v>0</v>
      </c>
      <c r="AV593" s="14" t="n">
        <v>0</v>
      </c>
      <c r="AW593" s="14" t="n">
        <v>1.078</v>
      </c>
      <c r="AX593" s="14" t="n">
        <v>0.14</v>
      </c>
      <c r="AY593" s="14" t="n">
        <v>0.018</v>
      </c>
      <c r="AZ593" s="14" t="n">
        <v>1.178</v>
      </c>
      <c r="BA593" s="14" t="n">
        <v>0.075</v>
      </c>
      <c r="BB593" s="14" t="n">
        <v>1</v>
      </c>
      <c r="BC593" s="14" t="n">
        <v>0.526</v>
      </c>
      <c r="BD593" s="14" t="n">
        <v>0.108</v>
      </c>
      <c r="BE593" s="14" t="n">
        <v>0.005</v>
      </c>
      <c r="BF593" s="14" t="n">
        <v>0.571</v>
      </c>
      <c r="BG593" s="14" t="n">
        <v>0.075</v>
      </c>
      <c r="BH593" s="14" t="n">
        <v>1</v>
      </c>
      <c r="BI593" s="14" t="n">
        <v>0.801</v>
      </c>
      <c r="BJ593" s="14" t="n">
        <v>0.156</v>
      </c>
      <c r="BK593" s="14" t="n">
        <v>0.008</v>
      </c>
      <c r="BL593" s="14" t="n">
        <v>0.87</v>
      </c>
      <c r="BM593" s="14" t="n">
        <v>0.075</v>
      </c>
      <c r="BN593" s="14" t="n">
        <v>1</v>
      </c>
      <c r="BO593" s="14" t="n">
        <v>0</v>
      </c>
      <c r="BP593" s="14" t="n">
        <v>-0.016</v>
      </c>
      <c r="BQ593" s="14" t="n">
        <v>0.127</v>
      </c>
      <c r="BR593" s="14" t="n">
        <v>0</v>
      </c>
      <c r="BS593" s="14" t="n">
        <v>0.833</v>
      </c>
      <c r="BT593" s="14" t="n">
        <v>0</v>
      </c>
      <c r="BU593" s="14" t="n">
        <v>-0.016</v>
      </c>
      <c r="BV593" s="14" t="n">
        <v>0.119</v>
      </c>
      <c r="BW593" s="14" t="n">
        <v>0</v>
      </c>
      <c r="BX593" s="14" t="n">
        <v>0.833</v>
      </c>
      <c r="BY593" s="14" t="n">
        <v>12.729</v>
      </c>
      <c r="BZ593" s="14" t="n">
        <v>0</v>
      </c>
      <c r="CA593" s="14" t="n">
        <v>12.729</v>
      </c>
      <c r="CB593" s="14" t="n">
        <v>0</v>
      </c>
      <c r="CC593" s="14" t="n">
        <v>97.90000000000001</v>
      </c>
      <c r="CD593" s="14" t="n">
        <v>7.95</v>
      </c>
      <c r="CE593" s="14" t="n">
        <v>170.073</v>
      </c>
      <c r="CF593" s="14" t="n">
        <v>288.071</v>
      </c>
      <c r="CG593" s="14" t="n">
        <v>0.075</v>
      </c>
      <c r="CH593" s="14" t="n">
        <v>1</v>
      </c>
      <c r="CI593" s="14" t="n">
        <v>0</v>
      </c>
      <c r="CJ593" s="14" t="n">
        <v>0</v>
      </c>
      <c r="CK593" s="14" t="n">
        <v>0</v>
      </c>
      <c r="CL593" s="14" t="n">
        <v>0</v>
      </c>
      <c r="CM593" s="14" t="n">
        <v>0</v>
      </c>
      <c r="CN593" s="14" t="n">
        <v>0</v>
      </c>
      <c r="CO593" s="14" t="n">
        <v>0</v>
      </c>
      <c r="CP593" s="14" t="n">
        <v>1</v>
      </c>
      <c r="CQ593" s="14" t="n">
        <v>1.294</v>
      </c>
      <c r="CR593" s="14" t="n">
        <v>0</v>
      </c>
      <c r="CS593" s="14" t="n">
        <v>4.944</v>
      </c>
      <c r="CT593" s="14" t="n">
        <v>10.485</v>
      </c>
      <c r="CU593" s="14" t="n">
        <v>29.559</v>
      </c>
    </row>
    <row r="594">
      <c r="A594" s="14" t="inlineStr">
        <is>
          <t>NGA2023</t>
        </is>
      </c>
      <c r="B594" s="14" t="inlineStr">
        <is>
          <t>NGA</t>
        </is>
      </c>
      <c r="C594" s="14" t="inlineStr">
        <is>
          <t>NGA</t>
        </is>
      </c>
      <c r="D594" s="14" t="inlineStr">
        <is>
          <t>Nigeria</t>
        </is>
      </c>
      <c r="E594" s="14" t="n">
        <v>2023</v>
      </c>
      <c r="F594" s="14" t="n">
        <v>0.075</v>
      </c>
      <c r="G594" s="14" t="n">
        <v>1.99</v>
      </c>
      <c r="H594" s="14" t="n">
        <v>0.643</v>
      </c>
      <c r="I594" s="14" t="n">
        <v>0</v>
      </c>
      <c r="J594" s="14" t="n">
        <v>1.99</v>
      </c>
      <c r="K594" s="14" t="n">
        <v>0</v>
      </c>
      <c r="L594" s="14" t="n">
        <v>1</v>
      </c>
      <c r="M594" s="14" t="n">
        <v>3.276</v>
      </c>
      <c r="N594" s="14" t="n">
        <v>1.928</v>
      </c>
      <c r="O594" s="14" t="n">
        <v>0</v>
      </c>
      <c r="P594" s="14" t="n">
        <v>3.276</v>
      </c>
      <c r="Q594" s="14" t="n">
        <v>0</v>
      </c>
      <c r="R594" s="14" t="n">
        <v>1</v>
      </c>
      <c r="S594" s="14" t="n">
        <v>5.205</v>
      </c>
      <c r="T594" s="14" t="n">
        <v>3.857</v>
      </c>
      <c r="U594" s="14" t="n">
        <v>0.043</v>
      </c>
      <c r="V594" s="14" t="n">
        <v>5.595</v>
      </c>
      <c r="W594" s="14" t="n">
        <v>0.075</v>
      </c>
      <c r="X594" s="14" t="n">
        <v>1</v>
      </c>
      <c r="Y594" s="14" t="n">
        <v>4.402</v>
      </c>
      <c r="Z594" s="14" t="n">
        <v>0.493</v>
      </c>
      <c r="AA594" s="14" t="n">
        <v>0</v>
      </c>
      <c r="AB594" s="14" t="n">
        <v>4.402</v>
      </c>
      <c r="AC594" s="14" t="n">
        <v>0</v>
      </c>
      <c r="AD594" s="14" t="n">
        <v>1</v>
      </c>
      <c r="AE594" s="14" t="n">
        <v>4.751</v>
      </c>
      <c r="AF594" s="14" t="n">
        <v>0.946</v>
      </c>
      <c r="AG594" s="14" t="n">
        <v>0</v>
      </c>
      <c r="AH594" s="14" t="n">
        <v>4.751</v>
      </c>
      <c r="AI594" s="14" t="n">
        <v>0</v>
      </c>
      <c r="AJ594" s="14" t="n">
        <v>1</v>
      </c>
      <c r="AK594" s="14" t="n">
        <v>12.061</v>
      </c>
      <c r="AL594" s="14" t="n">
        <v>5.975</v>
      </c>
      <c r="AM594" s="14" t="n">
        <v>0</v>
      </c>
      <c r="AN594" s="14" t="n">
        <v>12.965</v>
      </c>
      <c r="AO594" s="14" t="n">
        <v>0.075</v>
      </c>
      <c r="AP594" s="14" t="n">
        <v>1</v>
      </c>
      <c r="AQ594" s="14" t="n">
        <v>0.835</v>
      </c>
      <c r="AR594" s="14" t="n">
        <v>0.141</v>
      </c>
      <c r="AS594" s="14" t="n">
        <v>-0.183</v>
      </c>
      <c r="AT594" s="14" t="n">
        <v>0.702</v>
      </c>
      <c r="AU594" s="14" t="n">
        <v>0</v>
      </c>
      <c r="AV594" s="14" t="n">
        <v>0</v>
      </c>
      <c r="AW594" s="14" t="n">
        <v>0.864</v>
      </c>
      <c r="AX594" s="14" t="n">
        <v>0.148</v>
      </c>
      <c r="AY594" s="14" t="n">
        <v>0.014</v>
      </c>
      <c r="AZ594" s="14" t="n">
        <v>0.945</v>
      </c>
      <c r="BA594" s="14" t="n">
        <v>0.075</v>
      </c>
      <c r="BB594" s="14" t="n">
        <v>1</v>
      </c>
      <c r="BC594" s="14" t="n">
        <v>0.42</v>
      </c>
      <c r="BD594" s="14" t="n">
        <v>0.101</v>
      </c>
      <c r="BE594" s="14" t="n">
        <v>0.004</v>
      </c>
      <c r="BF594" s="14" t="n">
        <v>0.456</v>
      </c>
      <c r="BG594" s="14" t="n">
        <v>0.075</v>
      </c>
      <c r="BH594" s="14" t="n">
        <v>1</v>
      </c>
      <c r="BI594" s="14" t="n">
        <v>0.6830000000000001</v>
      </c>
      <c r="BJ594" s="14" t="n">
        <v>0.149</v>
      </c>
      <c r="BK594" s="14" t="n">
        <v>0.008</v>
      </c>
      <c r="BL594" s="14" t="n">
        <v>0.742</v>
      </c>
      <c r="BM594" s="14" t="n">
        <v>0.075</v>
      </c>
      <c r="BN594" s="14" t="n">
        <v>1</v>
      </c>
      <c r="BO594" s="14" t="n">
        <v>0</v>
      </c>
      <c r="BP594" s="14" t="n">
        <v>-0.016</v>
      </c>
      <c r="BQ594" s="14" t="n">
        <v>0.08400000000000001</v>
      </c>
      <c r="BR594" s="14" t="n">
        <v>0</v>
      </c>
      <c r="BS594" s="14" t="n">
        <v>0.833</v>
      </c>
      <c r="BT594" s="14" t="n">
        <v>0</v>
      </c>
      <c r="BU594" s="14" t="n">
        <v>-0.016</v>
      </c>
      <c r="BV594" s="14" t="n">
        <v>0.078</v>
      </c>
      <c r="BW594" s="14" t="n">
        <v>0</v>
      </c>
      <c r="BX594" s="14" t="n">
        <v>0.833</v>
      </c>
      <c r="BY594" s="14" t="n">
        <v>13.254</v>
      </c>
      <c r="BZ594" s="14" t="n">
        <v>0</v>
      </c>
      <c r="CA594" s="14" t="n">
        <v>13.254</v>
      </c>
      <c r="CB594" s="14" t="n">
        <v>0</v>
      </c>
      <c r="CC594" s="14" t="n">
        <v>83.248</v>
      </c>
      <c r="CD594" s="14" t="n">
        <v>7.95</v>
      </c>
      <c r="CE594" s="14" t="n">
        <v>200.582</v>
      </c>
      <c r="CF594" s="14" t="n">
        <v>305.117</v>
      </c>
      <c r="CG594" s="14" t="n">
        <v>0.075</v>
      </c>
      <c r="CH594" s="14" t="n">
        <v>1</v>
      </c>
      <c r="CI594" s="14" t="n">
        <v>0</v>
      </c>
      <c r="CJ594" s="14" t="n">
        <v>0</v>
      </c>
      <c r="CK594" s="14" t="n">
        <v>0</v>
      </c>
      <c r="CL594" s="14" t="n">
        <v>0</v>
      </c>
      <c r="CM594" s="14" t="n">
        <v>0</v>
      </c>
      <c r="CN594" s="14" t="n">
        <v>0</v>
      </c>
      <c r="CO594" s="14" t="n">
        <v>0</v>
      </c>
      <c r="CP594" s="14" t="n">
        <v>1</v>
      </c>
      <c r="CQ594" s="14" t="n">
        <v>1.348</v>
      </c>
      <c r="CR594" s="14" t="n">
        <v>0</v>
      </c>
      <c r="CS594" s="14" t="n">
        <v>5.148</v>
      </c>
      <c r="CT594" s="14" t="n">
        <v>4.861</v>
      </c>
      <c r="CU594" s="14" t="n">
        <v>10.761</v>
      </c>
    </row>
    <row r="595">
      <c r="A595" s="14" t="inlineStr">
        <is>
          <t>NGA2024</t>
        </is>
      </c>
      <c r="B595" s="14" t="inlineStr">
        <is>
          <t>NGA</t>
        </is>
      </c>
      <c r="C595" s="14" t="inlineStr">
        <is>
          <t>NGA</t>
        </is>
      </c>
      <c r="D595" s="14" t="inlineStr">
        <is>
          <t>Nigeria</t>
        </is>
      </c>
      <c r="E595" s="14" t="n">
        <v>2024</v>
      </c>
      <c r="F595" s="14" t="n">
        <v>0.075</v>
      </c>
      <c r="G595" s="14" t="n">
        <v>2.049</v>
      </c>
      <c r="H595" s="14" t="n">
        <v>0.662</v>
      </c>
      <c r="I595" s="14" t="n">
        <v>0</v>
      </c>
      <c r="J595" s="14" t="n">
        <v>2.049</v>
      </c>
      <c r="K595" s="14" t="n">
        <v>0</v>
      </c>
      <c r="L595" s="14" t="n">
        <v>1</v>
      </c>
      <c r="M595" s="14" t="n">
        <v>3.373</v>
      </c>
      <c r="N595" s="14" t="n">
        <v>1.985</v>
      </c>
      <c r="O595" s="14" t="n">
        <v>0</v>
      </c>
      <c r="P595" s="14" t="n">
        <v>3.373</v>
      </c>
      <c r="Q595" s="14" t="n">
        <v>0</v>
      </c>
      <c r="R595" s="14" t="n">
        <v>1</v>
      </c>
      <c r="S595" s="14" t="n">
        <v>5.358</v>
      </c>
      <c r="T595" s="14" t="n">
        <v>3.971</v>
      </c>
      <c r="U595" s="14" t="n">
        <v>0.055</v>
      </c>
      <c r="V595" s="14" t="n">
        <v>5.76</v>
      </c>
      <c r="W595" s="14" t="n">
        <v>0.075</v>
      </c>
      <c r="X595" s="14" t="n">
        <v>1</v>
      </c>
      <c r="Y595" s="14" t="n">
        <v>4.62</v>
      </c>
      <c r="Z595" s="14" t="n">
        <v>0.583</v>
      </c>
      <c r="AA595" s="14" t="n">
        <v>0</v>
      </c>
      <c r="AB595" s="14" t="n">
        <v>4.62</v>
      </c>
      <c r="AC595" s="14" t="n">
        <v>0</v>
      </c>
      <c r="AD595" s="14" t="n">
        <v>1</v>
      </c>
      <c r="AE595" s="14" t="n">
        <v>5.007</v>
      </c>
      <c r="AF595" s="14" t="n">
        <v>1.097</v>
      </c>
      <c r="AG595" s="14" t="n">
        <v>0</v>
      </c>
      <c r="AH595" s="14" t="n">
        <v>5.007</v>
      </c>
      <c r="AI595" s="14" t="n">
        <v>0</v>
      </c>
      <c r="AJ595" s="14" t="n">
        <v>1</v>
      </c>
      <c r="AK595" s="14" t="n">
        <v>13.449</v>
      </c>
      <c r="AL595" s="14" t="n">
        <v>6.84</v>
      </c>
      <c r="AM595" s="14" t="n">
        <v>0</v>
      </c>
      <c r="AN595" s="14" t="n">
        <v>13.449</v>
      </c>
      <c r="AO595" s="14" t="n">
        <v>0</v>
      </c>
      <c r="AP595" s="14" t="n">
        <v>1</v>
      </c>
      <c r="AQ595" s="14" t="n">
        <v>0.866</v>
      </c>
      <c r="AR595" s="14" t="n">
        <v>0.157</v>
      </c>
      <c r="AS595" s="14" t="n">
        <v>-0.274</v>
      </c>
      <c r="AT595" s="14" t="n">
        <v>0.592</v>
      </c>
      <c r="AU595" s="14" t="n">
        <v>0</v>
      </c>
      <c r="AV595" s="14" t="n">
        <v>0</v>
      </c>
      <c r="AW595" s="14" t="n">
        <v>0.877</v>
      </c>
      <c r="AX595" s="14" t="n">
        <v>0.161</v>
      </c>
      <c r="AY595" s="14" t="n">
        <v>0.013</v>
      </c>
      <c r="AZ595" s="14" t="n">
        <v>0.89</v>
      </c>
      <c r="BA595" s="14" t="n">
        <v>0</v>
      </c>
      <c r="BB595" s="14" t="n">
        <v>1</v>
      </c>
      <c r="BC595" s="14" t="n">
        <v>0.513</v>
      </c>
      <c r="BD595" s="14" t="n">
        <v>0.132</v>
      </c>
      <c r="BE595" s="14" t="n">
        <v>0.004</v>
      </c>
      <c r="BF595" s="14" t="n">
        <v>0.517</v>
      </c>
      <c r="BG595" s="14" t="n">
        <v>0</v>
      </c>
      <c r="BH595" s="14" t="n">
        <v>1</v>
      </c>
      <c r="BI595" s="14" t="n">
        <v>0.714</v>
      </c>
      <c r="BJ595" s="14" t="n">
        <v>0.157</v>
      </c>
      <c r="BK595" s="14" t="n">
        <v>0.008</v>
      </c>
      <c r="BL595" s="14" t="n">
        <v>0.722</v>
      </c>
      <c r="BM595" s="14" t="n">
        <v>0</v>
      </c>
      <c r="BN595" s="14" t="n">
        <v>1</v>
      </c>
      <c r="BO595" s="14" t="n">
        <v>0</v>
      </c>
      <c r="BP595" s="14" t="n">
        <v>-0.016</v>
      </c>
      <c r="BQ595" s="14" t="n">
        <v>0.126</v>
      </c>
      <c r="BR595" s="14" t="n">
        <v>0</v>
      </c>
      <c r="BS595" s="14" t="n">
        <v>0.833</v>
      </c>
      <c r="BT595" s="14" t="n">
        <v>0</v>
      </c>
      <c r="BU595" s="14" t="n">
        <v>-0.016</v>
      </c>
      <c r="BV595" s="14" t="n">
        <v>0.07000000000000001</v>
      </c>
      <c r="BW595" s="14" t="n">
        <v>0</v>
      </c>
      <c r="BX595" s="14" t="n">
        <v>0.833</v>
      </c>
      <c r="BY595" s="14" t="n">
        <v>13.646</v>
      </c>
      <c r="BZ595" s="14" t="n">
        <v>0</v>
      </c>
      <c r="CA595" s="14" t="n">
        <v>13.646</v>
      </c>
      <c r="CB595" s="14" t="n">
        <v>0</v>
      </c>
      <c r="CC595" s="14" t="n">
        <v>82.58799999999999</v>
      </c>
      <c r="CD595" s="14" t="n">
        <v>7.95</v>
      </c>
      <c r="CE595" s="14" t="n">
        <v>210.682</v>
      </c>
      <c r="CF595" s="14" t="n">
        <v>312.077</v>
      </c>
      <c r="CG595" s="14" t="n">
        <v>0.075</v>
      </c>
      <c r="CH595" s="14" t="n">
        <v>1</v>
      </c>
      <c r="CI595" s="14" t="n">
        <v>0</v>
      </c>
      <c r="CJ595" s="14" t="n">
        <v>0</v>
      </c>
      <c r="CK595" s="14" t="n">
        <v>0</v>
      </c>
      <c r="CL595" s="14" t="n">
        <v>0</v>
      </c>
      <c r="CM595" s="14" t="n">
        <v>0</v>
      </c>
      <c r="CN595" s="14" t="n">
        <v>0</v>
      </c>
      <c r="CO595" s="14" t="n">
        <v>0</v>
      </c>
      <c r="CP595" s="14" t="n">
        <v>1</v>
      </c>
      <c r="CQ595" s="14" t="n">
        <v>1.387</v>
      </c>
      <c r="CR595" s="14" t="n">
        <v>0</v>
      </c>
      <c r="CS595" s="14" t="n">
        <v>5.3</v>
      </c>
      <c r="CT595" s="14" t="n">
        <v>4.251</v>
      </c>
      <c r="CU595" s="14" t="n">
        <v>9.098000000000001</v>
      </c>
    </row>
    <row r="596">
      <c r="A596" s="14" t="inlineStr">
        <is>
          <t>MKD2021</t>
        </is>
      </c>
      <c r="B596" s="14" t="inlineStr">
        <is>
          <t>MKD</t>
        </is>
      </c>
      <c r="C596" s="14" t="inlineStr">
        <is>
          <t>MKD</t>
        </is>
      </c>
      <c r="D596" s="14" t="inlineStr">
        <is>
          <t>North Macedonia</t>
        </is>
      </c>
      <c r="E596" s="14" t="n">
        <v>2021</v>
      </c>
      <c r="F596" s="14" t="n">
        <v>0.18</v>
      </c>
      <c r="G596" s="14" t="n">
        <v>2.429</v>
      </c>
      <c r="H596" s="14" t="n">
        <v>0.671</v>
      </c>
      <c r="I596" s="14" t="n">
        <v>0</v>
      </c>
      <c r="J596" s="14" t="n">
        <v>2.429</v>
      </c>
      <c r="K596" s="14" t="n">
        <v>0</v>
      </c>
      <c r="L596" s="14" t="n">
        <v>1</v>
      </c>
      <c r="M596" s="14" t="n">
        <v>3.793</v>
      </c>
      <c r="N596" s="14" t="n">
        <v>2.014</v>
      </c>
      <c r="O596" s="14" t="n">
        <v>0</v>
      </c>
      <c r="P596" s="14" t="n">
        <v>3.793</v>
      </c>
      <c r="Q596" s="14" t="n">
        <v>0</v>
      </c>
      <c r="R596" s="14" t="n">
        <v>1</v>
      </c>
      <c r="S596" s="14" t="n">
        <v>5.785</v>
      </c>
      <c r="T596" s="14" t="n">
        <v>4.027</v>
      </c>
      <c r="U596" s="14" t="n">
        <v>0</v>
      </c>
      <c r="V596" s="14" t="n">
        <v>6.826</v>
      </c>
      <c r="W596" s="14" t="n">
        <v>0.18</v>
      </c>
      <c r="X596" s="14" t="n">
        <v>1</v>
      </c>
      <c r="Y596" s="14" t="n">
        <v>12.393</v>
      </c>
      <c r="Z596" s="14" t="n">
        <v>1.369</v>
      </c>
      <c r="AA596" s="14" t="n">
        <v>-3.434</v>
      </c>
      <c r="AB596" s="14" t="n">
        <v>8.959</v>
      </c>
      <c r="AC596" s="14" t="n">
        <v>0</v>
      </c>
      <c r="AD596" s="14" t="n">
        <v>1</v>
      </c>
      <c r="AE596" s="14" t="n">
        <v>12.35</v>
      </c>
      <c r="AF596" s="14" t="n">
        <v>2.43</v>
      </c>
      <c r="AG596" s="14" t="n">
        <v>-3.391</v>
      </c>
      <c r="AH596" s="14" t="n">
        <v>8.959</v>
      </c>
      <c r="AI596" s="14" t="n">
        <v>0</v>
      </c>
      <c r="AJ596" s="14" t="n">
        <v>1</v>
      </c>
      <c r="AK596" s="14" t="n">
        <v>18.855</v>
      </c>
      <c r="AL596" s="14" t="n">
        <v>9.254</v>
      </c>
      <c r="AM596" s="14" t="n">
        <v>-4.125</v>
      </c>
      <c r="AN596" s="14" t="n">
        <v>17.38</v>
      </c>
      <c r="AO596" s="14" t="n">
        <v>0.18</v>
      </c>
      <c r="AP596" s="14" t="n">
        <v>1</v>
      </c>
      <c r="AQ596" s="14" t="n">
        <v>0.619</v>
      </c>
      <c r="AR596" s="14" t="n">
        <v>0.114</v>
      </c>
      <c r="AS596" s="14" t="n">
        <v>0.511</v>
      </c>
      <c r="AT596" s="14" t="n">
        <v>1.333</v>
      </c>
      <c r="AU596" s="14" t="n">
        <v>0.18</v>
      </c>
      <c r="AV596" s="14" t="n">
        <v>1</v>
      </c>
      <c r="AW596" s="14" t="n">
        <v>0.599</v>
      </c>
      <c r="AX596" s="14" t="n">
        <v>0.114</v>
      </c>
      <c r="AY596" s="14" t="n">
        <v>0.385</v>
      </c>
      <c r="AZ596" s="14" t="n">
        <v>1.162</v>
      </c>
      <c r="BA596" s="14" t="n">
        <v>0.18</v>
      </c>
      <c r="BB596" s="14" t="n">
        <v>1</v>
      </c>
      <c r="BC596" s="14" t="n">
        <v>0.439</v>
      </c>
      <c r="BD596" s="14" t="n">
        <v>0.114</v>
      </c>
      <c r="BE596" s="14" t="n">
        <v>0.145</v>
      </c>
      <c r="BF596" s="14" t="n">
        <v>0.6889999999999999</v>
      </c>
      <c r="BG596" s="14" t="n">
        <v>0.18</v>
      </c>
      <c r="BH596" s="14" t="n">
        <v>1</v>
      </c>
      <c r="BI596" s="14" t="n">
        <v>0.505</v>
      </c>
      <c r="BJ596" s="14" t="n">
        <v>0.114</v>
      </c>
      <c r="BK596" s="14" t="n">
        <v>0</v>
      </c>
      <c r="BL596" s="14" t="n">
        <v>0.596</v>
      </c>
      <c r="BM596" s="14" t="n">
        <v>0.18</v>
      </c>
      <c r="BN596" s="14" t="n">
        <v>1</v>
      </c>
      <c r="BO596" s="14" t="n">
        <v>0</v>
      </c>
      <c r="BP596" s="14" t="n">
        <v>0</v>
      </c>
      <c r="BQ596" s="14" t="n">
        <v>0.099</v>
      </c>
      <c r="BR596" s="14" t="n">
        <v>0</v>
      </c>
      <c r="BS596" s="14" t="n">
        <v>1</v>
      </c>
      <c r="BT596" s="14" t="n">
        <v>0</v>
      </c>
      <c r="BU596" s="14" t="n">
        <v>0</v>
      </c>
      <c r="BV596" s="14" t="n">
        <v>0.099</v>
      </c>
      <c r="BW596" s="14" t="n">
        <v>0.18</v>
      </c>
      <c r="BX596" s="14" t="n">
        <v>0.833</v>
      </c>
      <c r="BY596" s="14" t="n">
        <v>11.787</v>
      </c>
      <c r="BZ596" s="14" t="n">
        <v>0</v>
      </c>
      <c r="CA596" s="14" t="n">
        <v>11.787</v>
      </c>
      <c r="CB596" s="14" t="n">
        <v>0</v>
      </c>
      <c r="CC596" s="14" t="n">
        <v>78.125</v>
      </c>
      <c r="CD596" s="14" t="n">
        <v>7.95</v>
      </c>
      <c r="CE596" s="14" t="n">
        <v>71.649</v>
      </c>
      <c r="CF596" s="14" t="n">
        <v>176.733</v>
      </c>
      <c r="CG596" s="14" t="n">
        <v>0.18</v>
      </c>
      <c r="CH596" s="14" t="n">
        <v>1</v>
      </c>
      <c r="CI596" s="14" t="n">
        <v>0</v>
      </c>
      <c r="CJ596" s="14" t="n">
        <v>0</v>
      </c>
      <c r="CK596" s="14" t="n">
        <v>0</v>
      </c>
      <c r="CL596" s="14" t="n">
        <v>0</v>
      </c>
      <c r="CM596" s="14" t="n">
        <v>0</v>
      </c>
      <c r="CN596" s="14" t="n">
        <v>0</v>
      </c>
      <c r="CO596" s="14" t="n">
        <v>0</v>
      </c>
      <c r="CP596" s="14" t="n">
        <v>0.826</v>
      </c>
      <c r="CQ596" s="14" t="n">
        <v>1.198</v>
      </c>
      <c r="CR596" s="14" t="n">
        <v>0</v>
      </c>
      <c r="CS596" s="14" t="n">
        <v>4.776</v>
      </c>
      <c r="CT596" s="14" t="n">
        <v>4.41</v>
      </c>
      <c r="CU596" s="14" t="n">
        <v>7.753</v>
      </c>
    </row>
    <row r="597">
      <c r="A597" s="14" t="inlineStr">
        <is>
          <t>MKD2022</t>
        </is>
      </c>
      <c r="B597" s="14" t="inlineStr">
        <is>
          <t>MKD</t>
        </is>
      </c>
      <c r="C597" s="14" t="inlineStr">
        <is>
          <t>MKD</t>
        </is>
      </c>
      <c r="D597" s="14" t="inlineStr">
        <is>
          <t>North Macedonia</t>
        </is>
      </c>
      <c r="E597" s="14" t="n">
        <v>2022</v>
      </c>
      <c r="F597" s="14" t="n">
        <v>0.18</v>
      </c>
      <c r="G597" s="14" t="n">
        <v>2.758</v>
      </c>
      <c r="H597" s="14" t="n">
        <v>0.719</v>
      </c>
      <c r="I597" s="14" t="n">
        <v>0</v>
      </c>
      <c r="J597" s="14" t="n">
        <v>2.758</v>
      </c>
      <c r="K597" s="14" t="n">
        <v>0</v>
      </c>
      <c r="L597" s="14" t="n">
        <v>1</v>
      </c>
      <c r="M597" s="14" t="n">
        <v>4.234</v>
      </c>
      <c r="N597" s="14" t="n">
        <v>2.156</v>
      </c>
      <c r="O597" s="14" t="n">
        <v>0</v>
      </c>
      <c r="P597" s="14" t="n">
        <v>4.234</v>
      </c>
      <c r="Q597" s="14" t="n">
        <v>0</v>
      </c>
      <c r="R597" s="14" t="n">
        <v>1</v>
      </c>
      <c r="S597" s="14" t="n">
        <v>6.351</v>
      </c>
      <c r="T597" s="14" t="n">
        <v>4.311</v>
      </c>
      <c r="U597" s="14" t="n">
        <v>0.08500000000000001</v>
      </c>
      <c r="V597" s="14" t="n">
        <v>7.495</v>
      </c>
      <c r="W597" s="14" t="n">
        <v>0.18</v>
      </c>
      <c r="X597" s="14" t="n">
        <v>1</v>
      </c>
      <c r="Y597" s="14" t="n">
        <v>34.673</v>
      </c>
      <c r="Z597" s="14" t="n">
        <v>3.637</v>
      </c>
      <c r="AA597" s="14" t="n">
        <v>-2.016</v>
      </c>
      <c r="AB597" s="14" t="n">
        <v>32.656</v>
      </c>
      <c r="AC597" s="14" t="n">
        <v>0</v>
      </c>
      <c r="AD597" s="14" t="n">
        <v>1</v>
      </c>
      <c r="AE597" s="14" t="n">
        <v>34.721</v>
      </c>
      <c r="AF597" s="14" t="n">
        <v>6.437</v>
      </c>
      <c r="AG597" s="14" t="n">
        <v>-2.064</v>
      </c>
      <c r="AH597" s="14" t="n">
        <v>32.656</v>
      </c>
      <c r="AI597" s="14" t="n">
        <v>0</v>
      </c>
      <c r="AJ597" s="14" t="n">
        <v>1</v>
      </c>
      <c r="AK597" s="14" t="n">
        <v>41.774</v>
      </c>
      <c r="AL597" s="14" t="n">
        <v>19.949</v>
      </c>
      <c r="AM597" s="14" t="n">
        <v>-9.423</v>
      </c>
      <c r="AN597" s="14" t="n">
        <v>38.174</v>
      </c>
      <c r="AO597" s="14" t="n">
        <v>0.18</v>
      </c>
      <c r="AP597" s="14" t="n">
        <v>1</v>
      </c>
      <c r="AQ597" s="14" t="n">
        <v>0.861</v>
      </c>
      <c r="AR597" s="14" t="n">
        <v>0.123</v>
      </c>
      <c r="AS597" s="14" t="n">
        <v>0.414</v>
      </c>
      <c r="AT597" s="14" t="n">
        <v>1.505</v>
      </c>
      <c r="AU597" s="14" t="n">
        <v>0.18</v>
      </c>
      <c r="AV597" s="14" t="n">
        <v>1</v>
      </c>
      <c r="AW597" s="14" t="n">
        <v>0.986</v>
      </c>
      <c r="AX597" s="14" t="n">
        <v>0.123</v>
      </c>
      <c r="AY597" s="14" t="n">
        <v>0.295</v>
      </c>
      <c r="AZ597" s="14" t="n">
        <v>1.512</v>
      </c>
      <c r="BA597" s="14" t="n">
        <v>0.18</v>
      </c>
      <c r="BB597" s="14" t="n">
        <v>1</v>
      </c>
      <c r="BC597" s="14" t="n">
        <v>0.598</v>
      </c>
      <c r="BD597" s="14" t="n">
        <v>0.123</v>
      </c>
      <c r="BE597" s="14" t="n">
        <v>0.114</v>
      </c>
      <c r="BF597" s="14" t="n">
        <v>0.84</v>
      </c>
      <c r="BG597" s="14" t="n">
        <v>0.18</v>
      </c>
      <c r="BH597" s="14" t="n">
        <v>1</v>
      </c>
      <c r="BI597" s="14" t="n">
        <v>0.612</v>
      </c>
      <c r="BJ597" s="14" t="n">
        <v>0.123</v>
      </c>
      <c r="BK597" s="14" t="n">
        <v>0.008</v>
      </c>
      <c r="BL597" s="14" t="n">
        <v>0.723</v>
      </c>
      <c r="BM597" s="14" t="n">
        <v>0.18</v>
      </c>
      <c r="BN597" s="14" t="n">
        <v>1</v>
      </c>
      <c r="BO597" s="14" t="n">
        <v>0</v>
      </c>
      <c r="BP597" s="14" t="n">
        <v>0</v>
      </c>
      <c r="BQ597" s="14" t="n">
        <v>0.27</v>
      </c>
      <c r="BR597" s="14" t="n">
        <v>0</v>
      </c>
      <c r="BS597" s="14" t="n">
        <v>1</v>
      </c>
      <c r="BT597" s="14" t="n">
        <v>0</v>
      </c>
      <c r="BU597" s="14" t="n">
        <v>0</v>
      </c>
      <c r="BV597" s="14" t="n">
        <v>0.104</v>
      </c>
      <c r="BW597" s="14" t="n">
        <v>0.18</v>
      </c>
      <c r="BX597" s="14" t="n">
        <v>0.833</v>
      </c>
      <c r="BY597" s="14" t="n">
        <v>12.729</v>
      </c>
      <c r="BZ597" s="14" t="n">
        <v>0</v>
      </c>
      <c r="CA597" s="14" t="n">
        <v>12.729</v>
      </c>
      <c r="CB597" s="14" t="n">
        <v>0</v>
      </c>
      <c r="CC597" s="14" t="n">
        <v>97.90000000000001</v>
      </c>
      <c r="CD597" s="14" t="n">
        <v>7.95</v>
      </c>
      <c r="CE597" s="14" t="n">
        <v>99.20699999999999</v>
      </c>
      <c r="CF597" s="14" t="n">
        <v>232.586</v>
      </c>
      <c r="CG597" s="14" t="n">
        <v>0.18</v>
      </c>
      <c r="CH597" s="14" t="n">
        <v>1</v>
      </c>
      <c r="CI597" s="14" t="n">
        <v>0</v>
      </c>
      <c r="CJ597" s="14" t="n">
        <v>0</v>
      </c>
      <c r="CK597" s="14" t="n">
        <v>0</v>
      </c>
      <c r="CL597" s="14" t="n">
        <v>0</v>
      </c>
      <c r="CM597" s="14" t="n">
        <v>0</v>
      </c>
      <c r="CN597" s="14" t="n">
        <v>0</v>
      </c>
      <c r="CO597" s="14" t="n">
        <v>0</v>
      </c>
      <c r="CP597" s="14" t="n">
        <v>0.836</v>
      </c>
      <c r="CQ597" s="14" t="n">
        <v>1.294</v>
      </c>
      <c r="CR597" s="14" t="n">
        <v>0</v>
      </c>
      <c r="CS597" s="14" t="n">
        <v>5.158</v>
      </c>
      <c r="CT597" s="14" t="n">
        <v>5.842</v>
      </c>
      <c r="CU597" s="14" t="n">
        <v>29.941</v>
      </c>
    </row>
    <row r="598">
      <c r="A598" s="14" t="inlineStr">
        <is>
          <t>MKD2023</t>
        </is>
      </c>
      <c r="B598" s="14" t="inlineStr">
        <is>
          <t>MKD</t>
        </is>
      </c>
      <c r="C598" s="14" t="inlineStr">
        <is>
          <t>MKD</t>
        </is>
      </c>
      <c r="D598" s="14" t="inlineStr">
        <is>
          <t>North Macedonia</t>
        </is>
      </c>
      <c r="E598" s="14" t="n">
        <v>2023</v>
      </c>
      <c r="F598" s="14" t="n">
        <v>0.18</v>
      </c>
      <c r="G598" s="14" t="n">
        <v>2.76</v>
      </c>
      <c r="H598" s="14" t="n">
        <v>0.822</v>
      </c>
      <c r="I598" s="14" t="n">
        <v>0</v>
      </c>
      <c r="J598" s="14" t="n">
        <v>2.76</v>
      </c>
      <c r="K598" s="14" t="n">
        <v>0</v>
      </c>
      <c r="L598" s="14" t="n">
        <v>1</v>
      </c>
      <c r="M598" s="14" t="n">
        <v>4.561</v>
      </c>
      <c r="N598" s="14" t="n">
        <v>2.466</v>
      </c>
      <c r="O598" s="14" t="n">
        <v>0</v>
      </c>
      <c r="P598" s="14" t="n">
        <v>4.561</v>
      </c>
      <c r="Q598" s="14" t="n">
        <v>0</v>
      </c>
      <c r="R598" s="14" t="n">
        <v>1</v>
      </c>
      <c r="S598" s="14" t="n">
        <v>6.87</v>
      </c>
      <c r="T598" s="14" t="n">
        <v>4.932</v>
      </c>
      <c r="U598" s="14" t="n">
        <v>0.137</v>
      </c>
      <c r="V598" s="14" t="n">
        <v>8.106999999999999</v>
      </c>
      <c r="W598" s="14" t="n">
        <v>0.18</v>
      </c>
      <c r="X598" s="14" t="n">
        <v>1</v>
      </c>
      <c r="Y598" s="14" t="n">
        <v>15.063</v>
      </c>
      <c r="Z598" s="14" t="n">
        <v>1.687</v>
      </c>
      <c r="AA598" s="14" t="n">
        <v>3.549</v>
      </c>
      <c r="AB598" s="14" t="n">
        <v>18.613</v>
      </c>
      <c r="AC598" s="14" t="n">
        <v>0</v>
      </c>
      <c r="AD598" s="14" t="n">
        <v>1</v>
      </c>
      <c r="AE598" s="14" t="n">
        <v>15.162</v>
      </c>
      <c r="AF598" s="14" t="n">
        <v>3.02</v>
      </c>
      <c r="AG598" s="14" t="n">
        <v>3.45</v>
      </c>
      <c r="AH598" s="14" t="n">
        <v>18.613</v>
      </c>
      <c r="AI598" s="14" t="n">
        <v>0</v>
      </c>
      <c r="AJ598" s="14" t="n">
        <v>1</v>
      </c>
      <c r="AK598" s="14" t="n">
        <v>22.521</v>
      </c>
      <c r="AL598" s="14" t="n">
        <v>11.156</v>
      </c>
      <c r="AM598" s="14" t="n">
        <v>2.295</v>
      </c>
      <c r="AN598" s="14" t="n">
        <v>29.283</v>
      </c>
      <c r="AO598" s="14" t="n">
        <v>0.18</v>
      </c>
      <c r="AP598" s="14" t="n">
        <v>1</v>
      </c>
      <c r="AQ598" s="14" t="n">
        <v>0.76</v>
      </c>
      <c r="AR598" s="14" t="n">
        <v>0.129</v>
      </c>
      <c r="AS598" s="14" t="n">
        <v>0.458</v>
      </c>
      <c r="AT598" s="14" t="n">
        <v>1.438</v>
      </c>
      <c r="AU598" s="14" t="n">
        <v>0.18</v>
      </c>
      <c r="AV598" s="14" t="n">
        <v>1</v>
      </c>
      <c r="AW598" s="14" t="n">
        <v>0.8110000000000001</v>
      </c>
      <c r="AX598" s="14" t="n">
        <v>0.129</v>
      </c>
      <c r="AY598" s="14" t="n">
        <v>0.328</v>
      </c>
      <c r="AZ598" s="14" t="n">
        <v>1.345</v>
      </c>
      <c r="BA598" s="14" t="n">
        <v>0.18</v>
      </c>
      <c r="BB598" s="14" t="n">
        <v>1</v>
      </c>
      <c r="BC598" s="14" t="n">
        <v>0.535</v>
      </c>
      <c r="BD598" s="14" t="n">
        <v>0.129</v>
      </c>
      <c r="BE598" s="14" t="n">
        <v>0.139</v>
      </c>
      <c r="BF598" s="14" t="n">
        <v>0.795</v>
      </c>
      <c r="BG598" s="14" t="n">
        <v>0.18</v>
      </c>
      <c r="BH598" s="14" t="n">
        <v>1</v>
      </c>
      <c r="BI598" s="14" t="n">
        <v>0.579</v>
      </c>
      <c r="BJ598" s="14" t="n">
        <v>0.129</v>
      </c>
      <c r="BK598" s="14" t="n">
        <v>0.012</v>
      </c>
      <c r="BL598" s="14" t="n">
        <v>0.6840000000000001</v>
      </c>
      <c r="BM598" s="14" t="n">
        <v>0.18</v>
      </c>
      <c r="BN598" s="14" t="n">
        <v>1</v>
      </c>
      <c r="BO598" s="14" t="n">
        <v>0</v>
      </c>
      <c r="BP598" s="14" t="n">
        <v>0</v>
      </c>
      <c r="BQ598" s="14" t="n">
        <v>0.144</v>
      </c>
      <c r="BR598" s="14" t="n">
        <v>0</v>
      </c>
      <c r="BS598" s="14" t="n">
        <v>1</v>
      </c>
      <c r="BT598" s="14" t="n">
        <v>0</v>
      </c>
      <c r="BU598" s="14" t="n">
        <v>0</v>
      </c>
      <c r="BV598" s="14" t="n">
        <v>0.12</v>
      </c>
      <c r="BW598" s="14" t="n">
        <v>0.18</v>
      </c>
      <c r="BX598" s="14" t="n">
        <v>0.833</v>
      </c>
      <c r="BY598" s="14" t="n">
        <v>13.254</v>
      </c>
      <c r="BZ598" s="14" t="n">
        <v>0</v>
      </c>
      <c r="CA598" s="14" t="n">
        <v>13.254</v>
      </c>
      <c r="CB598" s="14" t="n">
        <v>0</v>
      </c>
      <c r="CC598" s="14" t="n">
        <v>83.248</v>
      </c>
      <c r="CD598" s="14" t="n">
        <v>7.95</v>
      </c>
      <c r="CE598" s="14" t="n">
        <v>95.69199999999999</v>
      </c>
      <c r="CF598" s="14" t="n">
        <v>211.15</v>
      </c>
      <c r="CG598" s="14" t="n">
        <v>0.18</v>
      </c>
      <c r="CH598" s="14" t="n">
        <v>1</v>
      </c>
      <c r="CI598" s="14" t="n">
        <v>0</v>
      </c>
      <c r="CJ598" s="14" t="n">
        <v>0</v>
      </c>
      <c r="CK598" s="14" t="n">
        <v>0</v>
      </c>
      <c r="CL598" s="14" t="n">
        <v>0</v>
      </c>
      <c r="CM598" s="14" t="n">
        <v>0</v>
      </c>
      <c r="CN598" s="14" t="n">
        <v>0</v>
      </c>
      <c r="CO598" s="14" t="n">
        <v>0</v>
      </c>
      <c r="CP598" s="14" t="n">
        <v>0.721</v>
      </c>
      <c r="CQ598" s="14" t="n">
        <v>1.348</v>
      </c>
      <c r="CR598" s="14" t="n">
        <v>0</v>
      </c>
      <c r="CS598" s="14" t="n">
        <v>5.37</v>
      </c>
      <c r="CT598" s="14" t="n">
        <v>3.466</v>
      </c>
      <c r="CU598" s="14" t="n">
        <v>10.281</v>
      </c>
    </row>
    <row r="599">
      <c r="A599" s="14" t="inlineStr">
        <is>
          <t>MKD2024</t>
        </is>
      </c>
      <c r="B599" s="14" t="inlineStr">
        <is>
          <t>MKD</t>
        </is>
      </c>
      <c r="C599" s="14" t="inlineStr">
        <is>
          <t>MKD</t>
        </is>
      </c>
      <c r="D599" s="14" t="inlineStr">
        <is>
          <t>North Macedonia</t>
        </is>
      </c>
      <c r="E599" s="14" t="n">
        <v>2024</v>
      </c>
      <c r="F599" s="14" t="n">
        <v>0.18</v>
      </c>
      <c r="G599" s="14" t="n">
        <v>2.691</v>
      </c>
      <c r="H599" s="14" t="n">
        <v>0.846</v>
      </c>
      <c r="I599" s="14" t="n">
        <v>0</v>
      </c>
      <c r="J599" s="14" t="n">
        <v>2.691</v>
      </c>
      <c r="K599" s="14" t="n">
        <v>0</v>
      </c>
      <c r="L599" s="14" t="n">
        <v>1</v>
      </c>
      <c r="M599" s="14" t="n">
        <v>4.418</v>
      </c>
      <c r="N599" s="14" t="n">
        <v>2.539</v>
      </c>
      <c r="O599" s="14" t="n">
        <v>0</v>
      </c>
      <c r="P599" s="14" t="n">
        <v>4.418</v>
      </c>
      <c r="Q599" s="14" t="n">
        <v>0</v>
      </c>
      <c r="R599" s="14" t="n">
        <v>1</v>
      </c>
      <c r="S599" s="14" t="n">
        <v>6.922</v>
      </c>
      <c r="T599" s="14" t="n">
        <v>5.078</v>
      </c>
      <c r="U599" s="14" t="n">
        <v>0.17</v>
      </c>
      <c r="V599" s="14" t="n">
        <v>8.167999999999999</v>
      </c>
      <c r="W599" s="14" t="n">
        <v>0.18</v>
      </c>
      <c r="X599" s="14" t="n">
        <v>1</v>
      </c>
      <c r="Y599" s="14" t="n">
        <v>14.265</v>
      </c>
      <c r="Z599" s="14" t="n">
        <v>1.801</v>
      </c>
      <c r="AA599" s="14" t="n">
        <v>0.174</v>
      </c>
      <c r="AB599" s="14" t="n">
        <v>14.439</v>
      </c>
      <c r="AC599" s="14" t="n">
        <v>0</v>
      </c>
      <c r="AD599" s="14" t="n">
        <v>1</v>
      </c>
      <c r="AE599" s="14" t="n">
        <v>14.265</v>
      </c>
      <c r="AF599" s="14" t="n">
        <v>3.125</v>
      </c>
      <c r="AG599" s="14" t="n">
        <v>0.174</v>
      </c>
      <c r="AH599" s="14" t="n">
        <v>14.439</v>
      </c>
      <c r="AI599" s="14" t="n">
        <v>0</v>
      </c>
      <c r="AJ599" s="14" t="n">
        <v>1</v>
      </c>
      <c r="AK599" s="14" t="n">
        <v>25.345</v>
      </c>
      <c r="AL599" s="14" t="n">
        <v>12.891</v>
      </c>
      <c r="AM599" s="14" t="n">
        <v>0.174</v>
      </c>
      <c r="AN599" s="14" t="n">
        <v>30.112</v>
      </c>
      <c r="AO599" s="14" t="n">
        <v>0.18</v>
      </c>
      <c r="AP599" s="14" t="n">
        <v>1</v>
      </c>
      <c r="AQ599" s="14" t="n">
        <v>0.724</v>
      </c>
      <c r="AR599" s="14" t="n">
        <v>0.132</v>
      </c>
      <c r="AS599" s="14" t="n">
        <v>0.468</v>
      </c>
      <c r="AT599" s="14" t="n">
        <v>1.406</v>
      </c>
      <c r="AU599" s="14" t="n">
        <v>0.18</v>
      </c>
      <c r="AV599" s="14" t="n">
        <v>1</v>
      </c>
      <c r="AW599" s="14" t="n">
        <v>0.75</v>
      </c>
      <c r="AX599" s="14" t="n">
        <v>0.132</v>
      </c>
      <c r="AY599" s="14" t="n">
        <v>0.34</v>
      </c>
      <c r="AZ599" s="14" t="n">
        <v>1.287</v>
      </c>
      <c r="BA599" s="14" t="n">
        <v>0.18</v>
      </c>
      <c r="BB599" s="14" t="n">
        <v>1</v>
      </c>
      <c r="BC599" s="14" t="n">
        <v>0.513</v>
      </c>
      <c r="BD599" s="14" t="n">
        <v>0.132</v>
      </c>
      <c r="BE599" s="14" t="n">
        <v>0.141</v>
      </c>
      <c r="BF599" s="14" t="n">
        <v>0.771</v>
      </c>
      <c r="BG599" s="14" t="n">
        <v>0.18</v>
      </c>
      <c r="BH599" s="14" t="n">
        <v>1</v>
      </c>
      <c r="BI599" s="14" t="n">
        <v>0.591</v>
      </c>
      <c r="BJ599" s="14" t="n">
        <v>0.132</v>
      </c>
      <c r="BK599" s="14" t="n">
        <v>0.014</v>
      </c>
      <c r="BL599" s="14" t="n">
        <v>0.698</v>
      </c>
      <c r="BM599" s="14" t="n">
        <v>0.18</v>
      </c>
      <c r="BN599" s="14" t="n">
        <v>1</v>
      </c>
      <c r="BO599" s="14" t="n">
        <v>0</v>
      </c>
      <c r="BP599" s="14" t="n">
        <v>0</v>
      </c>
      <c r="BQ599" s="14" t="n">
        <v>0.089</v>
      </c>
      <c r="BR599" s="14" t="n">
        <v>0</v>
      </c>
      <c r="BS599" s="14" t="n">
        <v>1</v>
      </c>
      <c r="BT599" s="14" t="n">
        <v>0</v>
      </c>
      <c r="BU599" s="14" t="n">
        <v>0</v>
      </c>
      <c r="BV599" s="14" t="n">
        <v>0.118</v>
      </c>
      <c r="BW599" s="14" t="n">
        <v>0.18</v>
      </c>
      <c r="BX599" s="14" t="n">
        <v>0.833</v>
      </c>
      <c r="BY599" s="14" t="n">
        <v>13.646</v>
      </c>
      <c r="BZ599" s="14" t="n">
        <v>0</v>
      </c>
      <c r="CA599" s="14" t="n">
        <v>13.646</v>
      </c>
      <c r="CB599" s="14" t="n">
        <v>0</v>
      </c>
      <c r="CC599" s="14" t="n">
        <v>82.58799999999999</v>
      </c>
      <c r="CD599" s="14" t="n">
        <v>7.95</v>
      </c>
      <c r="CE599" s="14" t="n">
        <v>88.624</v>
      </c>
      <c r="CF599" s="14" t="n">
        <v>202.03</v>
      </c>
      <c r="CG599" s="14" t="n">
        <v>0.18</v>
      </c>
      <c r="CH599" s="14" t="n">
        <v>1</v>
      </c>
      <c r="CI599" s="14" t="n">
        <v>0</v>
      </c>
      <c r="CJ599" s="14" t="n">
        <v>0</v>
      </c>
      <c r="CK599" s="14" t="n">
        <v>0</v>
      </c>
      <c r="CL599" s="14" t="n">
        <v>0</v>
      </c>
      <c r="CM599" s="14" t="n">
        <v>0</v>
      </c>
      <c r="CN599" s="14" t="n">
        <v>0</v>
      </c>
      <c r="CO599" s="14" t="n">
        <v>0</v>
      </c>
      <c r="CP599" s="14" t="n">
        <v>0.721</v>
      </c>
      <c r="CQ599" s="14" t="n">
        <v>1.387</v>
      </c>
      <c r="CR599" s="14" t="n">
        <v>0</v>
      </c>
      <c r="CS599" s="14" t="n">
        <v>5.529</v>
      </c>
      <c r="CT599" s="14" t="n">
        <v>3.027</v>
      </c>
      <c r="CU599" s="14" t="n">
        <v>8.691000000000001</v>
      </c>
    </row>
    <row r="600">
      <c r="A600" s="14" t="inlineStr">
        <is>
          <t>MNP2021</t>
        </is>
      </c>
      <c r="B600" s="14" t="inlineStr">
        <is>
          <t>MNP</t>
        </is>
      </c>
      <c r="C600" s="14" t="inlineStr">
        <is>
          <t>MNP</t>
        </is>
      </c>
      <c r="D600" s="14" t="inlineStr">
        <is>
          <t>Northern Mariana Islands</t>
        </is>
      </c>
      <c r="E600" s="14" t="n">
        <v>2021</v>
      </c>
      <c r="F600" s="14" t="n">
        <v>0.05</v>
      </c>
      <c r="G600" s="14" t="n">
        <v>4.747</v>
      </c>
      <c r="H600" s="14" t="n">
        <v>1.143</v>
      </c>
      <c r="I600" s="14" t="n">
        <v>0</v>
      </c>
      <c r="J600" s="14" t="n">
        <v>4.747</v>
      </c>
      <c r="K600" s="14" t="n">
        <v>0</v>
      </c>
      <c r="L600" s="14" t="n">
        <v>1</v>
      </c>
      <c r="M600" s="14" t="n">
        <v>7.964</v>
      </c>
      <c r="N600" s="14" t="n">
        <v>3.43</v>
      </c>
      <c r="O600" s="14" t="n">
        <v>0</v>
      </c>
      <c r="P600" s="14" t="n">
        <v>7.964</v>
      </c>
      <c r="Q600" s="14" t="n">
        <v>0</v>
      </c>
      <c r="R600" s="14" t="n">
        <v>1</v>
      </c>
      <c r="S600" s="14" t="n">
        <v>10.464</v>
      </c>
      <c r="T600" s="14" t="n">
        <v>6.86</v>
      </c>
      <c r="U600" s="14" t="n">
        <v>0</v>
      </c>
      <c r="V600" s="14" t="n">
        <v>10.987</v>
      </c>
      <c r="W600" s="14" t="n">
        <v>0.05</v>
      </c>
      <c r="X600" s="14" t="n">
        <v>1</v>
      </c>
      <c r="Y600" s="14" t="n">
        <v>10.551</v>
      </c>
      <c r="Z600" s="14" t="n">
        <v>1.302</v>
      </c>
      <c r="AA600" s="14" t="n">
        <v>0</v>
      </c>
      <c r="AB600" s="14" t="n">
        <v>10.551</v>
      </c>
      <c r="AC600" s="14" t="n">
        <v>0</v>
      </c>
      <c r="AD600" s="14" t="n">
        <v>1</v>
      </c>
      <c r="AE600" s="14" t="n">
        <v>11.694</v>
      </c>
      <c r="AF600" s="14" t="n">
        <v>2.549</v>
      </c>
      <c r="AG600" s="14" t="n">
        <v>0</v>
      </c>
      <c r="AH600" s="14" t="n">
        <v>11.694</v>
      </c>
      <c r="AI600" s="14" t="n">
        <v>0</v>
      </c>
      <c r="AJ600" s="14" t="n">
        <v>1</v>
      </c>
      <c r="AK600" s="14" t="n">
        <v>18.554</v>
      </c>
      <c r="AL600" s="14" t="n">
        <v>9.627000000000001</v>
      </c>
      <c r="AM600" s="14" t="n">
        <v>0</v>
      </c>
      <c r="AN600" s="14" t="n">
        <v>19.482</v>
      </c>
      <c r="AO600" s="14" t="n">
        <v>0.05</v>
      </c>
      <c r="AP600" s="14" t="n">
        <v>1</v>
      </c>
      <c r="AQ600" s="14" t="n">
        <v>0.621</v>
      </c>
      <c r="AR600" s="14" t="n">
        <v>0.114</v>
      </c>
      <c r="AS600" s="14" t="n">
        <v>0</v>
      </c>
      <c r="AT600" s="14" t="n">
        <v>0.652</v>
      </c>
      <c r="AU600" s="14" t="n">
        <v>0.05</v>
      </c>
      <c r="AV600" s="14" t="n">
        <v>1</v>
      </c>
      <c r="AW600" s="14" t="n">
        <v>0.593</v>
      </c>
      <c r="AX600" s="14" t="n">
        <v>0.114</v>
      </c>
      <c r="AY600" s="14" t="n">
        <v>0</v>
      </c>
      <c r="AZ600" s="14" t="n">
        <v>0.623</v>
      </c>
      <c r="BA600" s="14" t="n">
        <v>0.05</v>
      </c>
      <c r="BB600" s="14" t="n">
        <v>1</v>
      </c>
      <c r="BC600" s="14" t="n">
        <v>0.44</v>
      </c>
      <c r="BD600" s="14" t="n">
        <v>0.114</v>
      </c>
      <c r="BE600" s="14" t="n">
        <v>0</v>
      </c>
      <c r="BF600" s="14" t="n">
        <v>0.462</v>
      </c>
      <c r="BG600" s="14" t="n">
        <v>0.05</v>
      </c>
      <c r="BH600" s="14" t="n">
        <v>1</v>
      </c>
      <c r="BI600" s="14" t="n">
        <v>0.5600000000000001</v>
      </c>
      <c r="BJ600" s="14" t="n">
        <v>0.114</v>
      </c>
      <c r="BK600" s="14" t="n">
        <v>0</v>
      </c>
      <c r="BL600" s="14" t="n">
        <v>0.588</v>
      </c>
      <c r="BM600" s="14" t="n">
        <v>0.05</v>
      </c>
      <c r="BN600" s="14" t="n">
        <v>1</v>
      </c>
      <c r="BO600" s="14" t="n">
        <v>0</v>
      </c>
      <c r="BP600" s="14" t="n">
        <v>0</v>
      </c>
      <c r="BQ600" s="14" t="n">
        <v>0</v>
      </c>
      <c r="BR600" s="14" t="n">
        <v>0</v>
      </c>
      <c r="BS600" s="14" t="n">
        <v>1</v>
      </c>
      <c r="BT600" s="14" t="n">
        <v>0</v>
      </c>
      <c r="BU600" s="14" t="n">
        <v>0</v>
      </c>
      <c r="BV600" s="14" t="n">
        <v>0</v>
      </c>
      <c r="BW600" s="14" t="n">
        <v>0.05</v>
      </c>
      <c r="BX600" s="14" t="n">
        <v>1</v>
      </c>
      <c r="BY600" s="14" t="n">
        <v>11.787</v>
      </c>
      <c r="BZ600" s="14" t="n">
        <v>0</v>
      </c>
      <c r="CA600" s="14" t="n">
        <v>11.787</v>
      </c>
      <c r="CB600" s="14" t="n">
        <v>0</v>
      </c>
      <c r="CC600" s="14" t="n">
        <v>81.69499999999999</v>
      </c>
      <c r="CD600" s="14" t="n">
        <v>7.95</v>
      </c>
      <c r="CE600" s="14" t="n">
        <v>0</v>
      </c>
      <c r="CF600" s="14" t="n">
        <v>85.78</v>
      </c>
      <c r="CG600" s="14" t="n">
        <v>0.05</v>
      </c>
      <c r="CH600" s="14" t="n">
        <v>1</v>
      </c>
      <c r="CI600" s="14" t="n">
        <v>0</v>
      </c>
      <c r="CJ600" s="14" t="n">
        <v>0</v>
      </c>
      <c r="CK600" s="14" t="n">
        <v>0</v>
      </c>
      <c r="CL600" s="14" t="n">
        <v>0</v>
      </c>
      <c r="CM600" s="14" t="n">
        <v>0</v>
      </c>
      <c r="CN600" s="14" t="n">
        <v>0</v>
      </c>
      <c r="CO600" s="14" t="n">
        <v>0</v>
      </c>
      <c r="CP600" s="14" t="n">
        <v>0</v>
      </c>
      <c r="CQ600" s="14" t="n">
        <v>1.198</v>
      </c>
      <c r="CR600" s="14" t="n">
        <v>0</v>
      </c>
      <c r="CS600" s="14" t="n">
        <v>4.776</v>
      </c>
      <c r="CT600" s="14" t="n">
        <v>3.604</v>
      </c>
      <c r="CU600" s="14" t="n">
        <v>9.407999999999999</v>
      </c>
    </row>
    <row r="601">
      <c r="A601" s="14" t="inlineStr">
        <is>
          <t>MNP2022</t>
        </is>
      </c>
      <c r="B601" s="14" t="inlineStr">
        <is>
          <t>MNP</t>
        </is>
      </c>
      <c r="C601" s="14" t="inlineStr">
        <is>
          <t>MNP</t>
        </is>
      </c>
      <c r="D601" s="14" t="inlineStr">
        <is>
          <t>Northern Mariana Islands</t>
        </is>
      </c>
      <c r="E601" s="14" t="n">
        <v>2022</v>
      </c>
      <c r="F601" s="14" t="n">
        <v>0.05</v>
      </c>
      <c r="G601" s="14" t="n">
        <v>8.788</v>
      </c>
      <c r="H601" s="14" t="n">
        <v>1.235</v>
      </c>
      <c r="I601" s="14" t="n">
        <v>0</v>
      </c>
      <c r="J601" s="14" t="n">
        <v>8.788</v>
      </c>
      <c r="K601" s="14" t="n">
        <v>0</v>
      </c>
      <c r="L601" s="14" t="n">
        <v>1</v>
      </c>
      <c r="M601" s="14" t="n">
        <v>9.782999999999999</v>
      </c>
      <c r="N601" s="14" t="n">
        <v>3.704</v>
      </c>
      <c r="O601" s="14" t="n">
        <v>0</v>
      </c>
      <c r="P601" s="14" t="n">
        <v>9.782999999999999</v>
      </c>
      <c r="Q601" s="14" t="n">
        <v>0</v>
      </c>
      <c r="R601" s="14" t="n">
        <v>1</v>
      </c>
      <c r="S601" s="14" t="n">
        <v>14.962</v>
      </c>
      <c r="T601" s="14" t="n">
        <v>7.408</v>
      </c>
      <c r="U601" s="14" t="n">
        <v>0.055</v>
      </c>
      <c r="V601" s="14" t="n">
        <v>15.71</v>
      </c>
      <c r="W601" s="14" t="n">
        <v>0.05</v>
      </c>
      <c r="X601" s="14" t="n">
        <v>1</v>
      </c>
      <c r="Y601" s="14" t="n">
        <v>17.332</v>
      </c>
      <c r="Z601" s="14" t="n">
        <v>2.139</v>
      </c>
      <c r="AA601" s="14" t="n">
        <v>0</v>
      </c>
      <c r="AB601" s="14" t="n">
        <v>17.332</v>
      </c>
      <c r="AC601" s="14" t="n">
        <v>0</v>
      </c>
      <c r="AD601" s="14" t="n">
        <v>1</v>
      </c>
      <c r="AE601" s="14" t="n">
        <v>18.566</v>
      </c>
      <c r="AF601" s="14" t="n">
        <v>4.048</v>
      </c>
      <c r="AG601" s="14" t="n">
        <v>0</v>
      </c>
      <c r="AH601" s="14" t="n">
        <v>18.566</v>
      </c>
      <c r="AI601" s="14" t="n">
        <v>0</v>
      </c>
      <c r="AJ601" s="14" t="n">
        <v>1</v>
      </c>
      <c r="AK601" s="14" t="n">
        <v>25.974</v>
      </c>
      <c r="AL601" s="14" t="n">
        <v>13.478</v>
      </c>
      <c r="AM601" s="14" t="n">
        <v>0.096</v>
      </c>
      <c r="AN601" s="14" t="n">
        <v>27.273</v>
      </c>
      <c r="AO601" s="14" t="n">
        <v>0.05</v>
      </c>
      <c r="AP601" s="14" t="n">
        <v>1</v>
      </c>
      <c r="AQ601" s="14" t="n">
        <v>0.847</v>
      </c>
      <c r="AR601" s="14" t="n">
        <v>0.123</v>
      </c>
      <c r="AS601" s="14" t="n">
        <v>0.003</v>
      </c>
      <c r="AT601" s="14" t="n">
        <v>0.889</v>
      </c>
      <c r="AU601" s="14" t="n">
        <v>0.05</v>
      </c>
      <c r="AV601" s="14" t="n">
        <v>1</v>
      </c>
      <c r="AW601" s="14" t="n">
        <v>0.947</v>
      </c>
      <c r="AX601" s="14" t="n">
        <v>0.123</v>
      </c>
      <c r="AY601" s="14" t="n">
        <v>0.004</v>
      </c>
      <c r="AZ601" s="14" t="n">
        <v>0.994</v>
      </c>
      <c r="BA601" s="14" t="n">
        <v>0.05</v>
      </c>
      <c r="BB601" s="14" t="n">
        <v>1</v>
      </c>
      <c r="BC601" s="14" t="n">
        <v>0.589</v>
      </c>
      <c r="BD601" s="14" t="n">
        <v>0.123</v>
      </c>
      <c r="BE601" s="14" t="n">
        <v>0.002</v>
      </c>
      <c r="BF601" s="14" t="n">
        <v>0.618</v>
      </c>
      <c r="BG601" s="14" t="n">
        <v>0.05</v>
      </c>
      <c r="BH601" s="14" t="n">
        <v>1</v>
      </c>
      <c r="BI601" s="14" t="n">
        <v>0.6889999999999999</v>
      </c>
      <c r="BJ601" s="14" t="n">
        <v>0.123</v>
      </c>
      <c r="BK601" s="14" t="n">
        <v>0.003</v>
      </c>
      <c r="BL601" s="14" t="n">
        <v>0.723</v>
      </c>
      <c r="BM601" s="14" t="n">
        <v>0.05</v>
      </c>
      <c r="BN601" s="14" t="n">
        <v>1</v>
      </c>
      <c r="BO601" s="14" t="n">
        <v>0</v>
      </c>
      <c r="BP601" s="14" t="n">
        <v>0</v>
      </c>
      <c r="BQ601" s="14" t="n">
        <v>0</v>
      </c>
      <c r="BR601" s="14" t="n">
        <v>0</v>
      </c>
      <c r="BS601" s="14" t="n">
        <v>1</v>
      </c>
      <c r="BT601" s="14" t="n">
        <v>0</v>
      </c>
      <c r="BU601" s="14" t="n">
        <v>0</v>
      </c>
      <c r="BV601" s="14" t="n">
        <v>0</v>
      </c>
      <c r="BW601" s="14" t="n">
        <v>0.05</v>
      </c>
      <c r="BX601" s="14" t="n">
        <v>1</v>
      </c>
      <c r="BY601" s="14" t="n">
        <v>12.729</v>
      </c>
      <c r="BZ601" s="14" t="n">
        <v>0</v>
      </c>
      <c r="CA601" s="14" t="n">
        <v>12.729</v>
      </c>
      <c r="CB601" s="14" t="n">
        <v>0</v>
      </c>
      <c r="CC601" s="14" t="n">
        <v>102.477</v>
      </c>
      <c r="CD601" s="14" t="n">
        <v>7.95</v>
      </c>
      <c r="CE601" s="14" t="n">
        <v>0.379</v>
      </c>
      <c r="CF601" s="14" t="n">
        <v>107.6</v>
      </c>
      <c r="CG601" s="14" t="n">
        <v>0.05</v>
      </c>
      <c r="CH601" s="14" t="n">
        <v>1</v>
      </c>
      <c r="CI601" s="14" t="n">
        <v>0</v>
      </c>
      <c r="CJ601" s="14" t="n">
        <v>0</v>
      </c>
      <c r="CK601" s="14" t="n">
        <v>0</v>
      </c>
      <c r="CL601" s="14" t="n">
        <v>0</v>
      </c>
      <c r="CM601" s="14" t="n">
        <v>0</v>
      </c>
      <c r="CN601" s="14" t="n">
        <v>0</v>
      </c>
      <c r="CO601" s="14" t="n">
        <v>0</v>
      </c>
      <c r="CP601" s="14" t="n">
        <v>0</v>
      </c>
      <c r="CQ601" s="14" t="n">
        <v>1.294</v>
      </c>
      <c r="CR601" s="14" t="n">
        <v>0</v>
      </c>
      <c r="CS601" s="14" t="n">
        <v>5.158</v>
      </c>
      <c r="CT601" s="14" t="n">
        <v>7.554</v>
      </c>
      <c r="CU601" s="14" t="n">
        <v>16.097</v>
      </c>
    </row>
    <row r="602">
      <c r="A602" s="14" t="inlineStr">
        <is>
          <t>MNP2023</t>
        </is>
      </c>
      <c r="B602" s="14" t="inlineStr">
        <is>
          <t>MNP</t>
        </is>
      </c>
      <c r="C602" s="14" t="inlineStr">
        <is>
          <t>MNP</t>
        </is>
      </c>
      <c r="D602" s="14" t="inlineStr">
        <is>
          <t>Northern Mariana Islands</t>
        </is>
      </c>
      <c r="E602" s="14" t="n">
        <v>2023</v>
      </c>
      <c r="F602" s="14" t="n">
        <v>0.05</v>
      </c>
      <c r="G602" s="14" t="n">
        <v>5.77</v>
      </c>
      <c r="H602" s="14" t="n">
        <v>1.286</v>
      </c>
      <c r="I602" s="14" t="n">
        <v>0</v>
      </c>
      <c r="J602" s="14" t="n">
        <v>5.77</v>
      </c>
      <c r="K602" s="14" t="n">
        <v>0</v>
      </c>
      <c r="L602" s="14" t="n">
        <v>1</v>
      </c>
      <c r="M602" s="14" t="n">
        <v>7.886</v>
      </c>
      <c r="N602" s="14" t="n">
        <v>3.857</v>
      </c>
      <c r="O602" s="14" t="n">
        <v>0</v>
      </c>
      <c r="P602" s="14" t="n">
        <v>7.886</v>
      </c>
      <c r="Q602" s="14" t="n">
        <v>0</v>
      </c>
      <c r="R602" s="14" t="n">
        <v>1</v>
      </c>
      <c r="S602" s="14" t="n">
        <v>12.198</v>
      </c>
      <c r="T602" s="14" t="n">
        <v>7.714</v>
      </c>
      <c r="U602" s="14" t="n">
        <v>0.068</v>
      </c>
      <c r="V602" s="14" t="n">
        <v>12.808</v>
      </c>
      <c r="W602" s="14" t="n">
        <v>0.05</v>
      </c>
      <c r="X602" s="14" t="n">
        <v>1</v>
      </c>
      <c r="Y602" s="14" t="n">
        <v>13.814</v>
      </c>
      <c r="Z602" s="14" t="n">
        <v>1.705</v>
      </c>
      <c r="AA602" s="14" t="n">
        <v>0</v>
      </c>
      <c r="AB602" s="14" t="n">
        <v>13.814</v>
      </c>
      <c r="AC602" s="14" t="n">
        <v>0</v>
      </c>
      <c r="AD602" s="14" t="n">
        <v>1</v>
      </c>
      <c r="AE602" s="14" t="n">
        <v>15.1</v>
      </c>
      <c r="AF602" s="14" t="n">
        <v>3.292</v>
      </c>
      <c r="AG602" s="14" t="n">
        <v>0</v>
      </c>
      <c r="AH602" s="14" t="n">
        <v>15.1</v>
      </c>
      <c r="AI602" s="14" t="n">
        <v>0</v>
      </c>
      <c r="AJ602" s="14" t="n">
        <v>1</v>
      </c>
      <c r="AK602" s="14" t="n">
        <v>22.814</v>
      </c>
      <c r="AL602" s="14" t="n">
        <v>11.838</v>
      </c>
      <c r="AM602" s="14" t="n">
        <v>0.126</v>
      </c>
      <c r="AN602" s="14" t="n">
        <v>23.955</v>
      </c>
      <c r="AO602" s="14" t="n">
        <v>0.05</v>
      </c>
      <c r="AP602" s="14" t="n">
        <v>1</v>
      </c>
      <c r="AQ602" s="14" t="n">
        <v>0.749</v>
      </c>
      <c r="AR602" s="14" t="n">
        <v>0.129</v>
      </c>
      <c r="AS602" s="14" t="n">
        <v>0.004</v>
      </c>
      <c r="AT602" s="14" t="n">
        <v>0.786</v>
      </c>
      <c r="AU602" s="14" t="n">
        <v>0.05</v>
      </c>
      <c r="AV602" s="14" t="n">
        <v>1</v>
      </c>
      <c r="AW602" s="14" t="n">
        <v>0.783</v>
      </c>
      <c r="AX602" s="14" t="n">
        <v>0.129</v>
      </c>
      <c r="AY602" s="14" t="n">
        <v>0.004</v>
      </c>
      <c r="AZ602" s="14" t="n">
        <v>0.822</v>
      </c>
      <c r="BA602" s="14" t="n">
        <v>0.05</v>
      </c>
      <c r="BB602" s="14" t="n">
        <v>1</v>
      </c>
      <c r="BC602" s="14" t="n">
        <v>0.527</v>
      </c>
      <c r="BD602" s="14" t="n">
        <v>0.129</v>
      </c>
      <c r="BE602" s="14" t="n">
        <v>0.003</v>
      </c>
      <c r="BF602" s="14" t="n">
        <v>0.554</v>
      </c>
      <c r="BG602" s="14" t="n">
        <v>0.05</v>
      </c>
      <c r="BH602" s="14" t="n">
        <v>1</v>
      </c>
      <c r="BI602" s="14" t="n">
        <v>0.64</v>
      </c>
      <c r="BJ602" s="14" t="n">
        <v>0.129</v>
      </c>
      <c r="BK602" s="14" t="n">
        <v>0.004</v>
      </c>
      <c r="BL602" s="14" t="n">
        <v>0.672</v>
      </c>
      <c r="BM602" s="14" t="n">
        <v>0.05</v>
      </c>
      <c r="BN602" s="14" t="n">
        <v>1</v>
      </c>
      <c r="BO602" s="14" t="n">
        <v>0</v>
      </c>
      <c r="BP602" s="14" t="n">
        <v>0</v>
      </c>
      <c r="BQ602" s="14" t="n">
        <v>0</v>
      </c>
      <c r="BR602" s="14" t="n">
        <v>0</v>
      </c>
      <c r="BS602" s="14" t="n">
        <v>1</v>
      </c>
      <c r="BT602" s="14" t="n">
        <v>0</v>
      </c>
      <c r="BU602" s="14" t="n">
        <v>0</v>
      </c>
      <c r="BV602" s="14" t="n">
        <v>0</v>
      </c>
      <c r="BW602" s="14" t="n">
        <v>0.05</v>
      </c>
      <c r="BX602" s="14" t="n">
        <v>1</v>
      </c>
      <c r="BY602" s="14" t="n">
        <v>13.254</v>
      </c>
      <c r="BZ602" s="14" t="n">
        <v>0</v>
      </c>
      <c r="CA602" s="14" t="n">
        <v>13.254</v>
      </c>
      <c r="CB602" s="14" t="n">
        <v>0</v>
      </c>
      <c r="CC602" s="14" t="n">
        <v>87.07899999999999</v>
      </c>
      <c r="CD602" s="14" t="n">
        <v>7.95</v>
      </c>
      <c r="CE602" s="14" t="n">
        <v>0.482</v>
      </c>
      <c r="CF602" s="14" t="n">
        <v>91.43300000000001</v>
      </c>
      <c r="CG602" s="14" t="n">
        <v>0.05</v>
      </c>
      <c r="CH602" s="14" t="n">
        <v>1</v>
      </c>
      <c r="CI602" s="14" t="n">
        <v>0</v>
      </c>
      <c r="CJ602" s="14" t="n">
        <v>0</v>
      </c>
      <c r="CK602" s="14" t="n">
        <v>0</v>
      </c>
      <c r="CL602" s="14" t="n">
        <v>0</v>
      </c>
      <c r="CM602" s="14" t="n">
        <v>0</v>
      </c>
      <c r="CN602" s="14" t="n">
        <v>0</v>
      </c>
      <c r="CO602" s="14" t="n">
        <v>0</v>
      </c>
      <c r="CP602" s="14" t="n">
        <v>0</v>
      </c>
      <c r="CQ602" s="14" t="n">
        <v>1.348</v>
      </c>
      <c r="CR602" s="14" t="n">
        <v>0</v>
      </c>
      <c r="CS602" s="14" t="n">
        <v>5.37</v>
      </c>
      <c r="CT602" s="14" t="n">
        <v>4.484</v>
      </c>
      <c r="CU602" s="14" t="n">
        <v>12.529</v>
      </c>
    </row>
    <row r="603">
      <c r="A603" s="14" t="inlineStr">
        <is>
          <t>MNP2024</t>
        </is>
      </c>
      <c r="B603" s="14" t="inlineStr">
        <is>
          <t>MNP</t>
        </is>
      </c>
      <c r="C603" s="14" t="inlineStr">
        <is>
          <t>MNP</t>
        </is>
      </c>
      <c r="D603" s="14" t="inlineStr">
        <is>
          <t>Northern Mariana Islands</t>
        </is>
      </c>
      <c r="E603" s="14" t="n">
        <v>2024</v>
      </c>
      <c r="F603" s="14" t="n">
        <v>0.05</v>
      </c>
      <c r="G603" s="14" t="n">
        <v>4.833</v>
      </c>
      <c r="H603" s="14" t="n">
        <v>1.324</v>
      </c>
      <c r="I603" s="14" t="n">
        <v>0</v>
      </c>
      <c r="J603" s="14" t="n">
        <v>4.833</v>
      </c>
      <c r="K603" s="14" t="n">
        <v>0</v>
      </c>
      <c r="L603" s="14" t="n">
        <v>1</v>
      </c>
      <c r="M603" s="14" t="n">
        <v>7.124</v>
      </c>
      <c r="N603" s="14" t="n">
        <v>3.971</v>
      </c>
      <c r="O603" s="14" t="n">
        <v>0</v>
      </c>
      <c r="P603" s="14" t="n">
        <v>7.124</v>
      </c>
      <c r="Q603" s="14" t="n">
        <v>0</v>
      </c>
      <c r="R603" s="14" t="n">
        <v>1</v>
      </c>
      <c r="S603" s="14" t="n">
        <v>11.451</v>
      </c>
      <c r="T603" s="14" t="n">
        <v>7.942</v>
      </c>
      <c r="U603" s="14" t="n">
        <v>0.078</v>
      </c>
      <c r="V603" s="14" t="n">
        <v>12.023</v>
      </c>
      <c r="W603" s="14" t="n">
        <v>0.05</v>
      </c>
      <c r="X603" s="14" t="n">
        <v>1</v>
      </c>
      <c r="Y603" s="14" t="n">
        <v>12.219</v>
      </c>
      <c r="Z603" s="14" t="n">
        <v>1.508</v>
      </c>
      <c r="AA603" s="14" t="n">
        <v>0</v>
      </c>
      <c r="AB603" s="14" t="n">
        <v>12.219</v>
      </c>
      <c r="AC603" s="14" t="n">
        <v>0</v>
      </c>
      <c r="AD603" s="14" t="n">
        <v>1</v>
      </c>
      <c r="AE603" s="14" t="n">
        <v>13.543</v>
      </c>
      <c r="AF603" s="14" t="n">
        <v>2.952</v>
      </c>
      <c r="AG603" s="14" t="n">
        <v>0</v>
      </c>
      <c r="AH603" s="14" t="n">
        <v>13.543</v>
      </c>
      <c r="AI603" s="14" t="n">
        <v>0</v>
      </c>
      <c r="AJ603" s="14" t="n">
        <v>1</v>
      </c>
      <c r="AK603" s="14" t="n">
        <v>21.484</v>
      </c>
      <c r="AL603" s="14" t="n">
        <v>11.148</v>
      </c>
      <c r="AM603" s="14" t="n">
        <v>0.146</v>
      </c>
      <c r="AN603" s="14" t="n">
        <v>22.559</v>
      </c>
      <c r="AO603" s="14" t="n">
        <v>0.05</v>
      </c>
      <c r="AP603" s="14" t="n">
        <v>1</v>
      </c>
      <c r="AQ603" s="14" t="n">
        <v>0.72</v>
      </c>
      <c r="AR603" s="14" t="n">
        <v>0.132</v>
      </c>
      <c r="AS603" s="14" t="n">
        <v>0.005</v>
      </c>
      <c r="AT603" s="14" t="n">
        <v>0.756</v>
      </c>
      <c r="AU603" s="14" t="n">
        <v>0.05</v>
      </c>
      <c r="AV603" s="14" t="n">
        <v>1</v>
      </c>
      <c r="AW603" s="14" t="n">
        <v>0.734</v>
      </c>
      <c r="AX603" s="14" t="n">
        <v>0.132</v>
      </c>
      <c r="AY603" s="14" t="n">
        <v>0.005</v>
      </c>
      <c r="AZ603" s="14" t="n">
        <v>0.77</v>
      </c>
      <c r="BA603" s="14" t="n">
        <v>0.05</v>
      </c>
      <c r="BB603" s="14" t="n">
        <v>1</v>
      </c>
      <c r="BC603" s="14" t="n">
        <v>0.51</v>
      </c>
      <c r="BD603" s="14" t="n">
        <v>0.132</v>
      </c>
      <c r="BE603" s="14" t="n">
        <v>0.003</v>
      </c>
      <c r="BF603" s="14" t="n">
        <v>0.536</v>
      </c>
      <c r="BG603" s="14" t="n">
        <v>0.05</v>
      </c>
      <c r="BH603" s="14" t="n">
        <v>1</v>
      </c>
      <c r="BI603" s="14" t="n">
        <v>0.652</v>
      </c>
      <c r="BJ603" s="14" t="n">
        <v>0.132</v>
      </c>
      <c r="BK603" s="14" t="n">
        <v>0.004</v>
      </c>
      <c r="BL603" s="14" t="n">
        <v>0.6850000000000001</v>
      </c>
      <c r="BM603" s="14" t="n">
        <v>0.05</v>
      </c>
      <c r="BN603" s="14" t="n">
        <v>1</v>
      </c>
      <c r="BO603" s="14" t="n">
        <v>0</v>
      </c>
      <c r="BP603" s="14" t="n">
        <v>0</v>
      </c>
      <c r="BQ603" s="14" t="n">
        <v>0</v>
      </c>
      <c r="BR603" s="14" t="n">
        <v>0</v>
      </c>
      <c r="BS603" s="14" t="n">
        <v>1</v>
      </c>
      <c r="BT603" s="14" t="n">
        <v>0</v>
      </c>
      <c r="BU603" s="14" t="n">
        <v>0</v>
      </c>
      <c r="BV603" s="14" t="n">
        <v>0</v>
      </c>
      <c r="BW603" s="14" t="n">
        <v>0.05</v>
      </c>
      <c r="BX603" s="14" t="n">
        <v>1</v>
      </c>
      <c r="BY603" s="14" t="n">
        <v>13.646</v>
      </c>
      <c r="BZ603" s="14" t="n">
        <v>0</v>
      </c>
      <c r="CA603" s="14" t="n">
        <v>13.646</v>
      </c>
      <c r="CB603" s="14" t="n">
        <v>0</v>
      </c>
      <c r="CC603" s="14" t="n">
        <v>86.38500000000001</v>
      </c>
      <c r="CD603" s="14" t="n">
        <v>7.95</v>
      </c>
      <c r="CE603" s="14" t="n">
        <v>0.588</v>
      </c>
      <c r="CF603" s="14" t="n">
        <v>90.705</v>
      </c>
      <c r="CG603" s="14" t="n">
        <v>0.05</v>
      </c>
      <c r="CH603" s="14" t="n">
        <v>1</v>
      </c>
      <c r="CI603" s="14" t="n">
        <v>0</v>
      </c>
      <c r="CJ603" s="14" t="n">
        <v>0</v>
      </c>
      <c r="CK603" s="14" t="n">
        <v>0</v>
      </c>
      <c r="CL603" s="14" t="n">
        <v>0</v>
      </c>
      <c r="CM603" s="14" t="n">
        <v>0</v>
      </c>
      <c r="CN603" s="14" t="n">
        <v>0</v>
      </c>
      <c r="CO603" s="14" t="n">
        <v>0</v>
      </c>
      <c r="CP603" s="14" t="n">
        <v>0</v>
      </c>
      <c r="CQ603" s="14" t="n">
        <v>1.387</v>
      </c>
      <c r="CR603" s="14" t="n">
        <v>0</v>
      </c>
      <c r="CS603" s="14" t="n">
        <v>5.529</v>
      </c>
      <c r="CT603" s="14" t="n">
        <v>3.509</v>
      </c>
      <c r="CU603" s="14" t="n">
        <v>10.896</v>
      </c>
    </row>
    <row r="604">
      <c r="A604" s="14" t="inlineStr">
        <is>
          <t>NOR2021</t>
        </is>
      </c>
      <c r="B604" s="14" t="inlineStr">
        <is>
          <t>NOR</t>
        </is>
      </c>
      <c r="C604" s="14" t="inlineStr">
        <is>
          <t>NOR</t>
        </is>
      </c>
      <c r="D604" s="14" t="inlineStr">
        <is>
          <t>Norway</t>
        </is>
      </c>
      <c r="E604" s="14" t="n">
        <v>2021</v>
      </c>
      <c r="F604" s="14" t="n">
        <v>0.25</v>
      </c>
      <c r="G604" s="14" t="n">
        <v>5.82</v>
      </c>
      <c r="H604" s="14" t="n">
        <v>1.124</v>
      </c>
      <c r="I604" s="14" t="n">
        <v>1.208</v>
      </c>
      <c r="J604" s="14" t="n">
        <v>7.028</v>
      </c>
      <c r="K604" s="14" t="n">
        <v>0</v>
      </c>
      <c r="L604" s="14" t="n">
        <v>1</v>
      </c>
      <c r="M604" s="14" t="n">
        <v>7.793</v>
      </c>
      <c r="N604" s="14" t="n">
        <v>3.372</v>
      </c>
      <c r="O604" s="14" t="n">
        <v>1.226</v>
      </c>
      <c r="P604" s="14" t="n">
        <v>9.019</v>
      </c>
      <c r="Q604" s="14" t="n">
        <v>0</v>
      </c>
      <c r="R604" s="14" t="n">
        <v>1</v>
      </c>
      <c r="S604" s="14" t="n">
        <v>11.44</v>
      </c>
      <c r="T604" s="14" t="n">
        <v>6.744</v>
      </c>
      <c r="U604" s="14" t="n">
        <v>0.514</v>
      </c>
      <c r="V604" s="14" t="n">
        <v>14.943</v>
      </c>
      <c r="W604" s="14" t="n">
        <v>0.25</v>
      </c>
      <c r="X604" s="14" t="n">
        <v>1</v>
      </c>
      <c r="Y604" s="14" t="n">
        <v>3.092</v>
      </c>
      <c r="Z604" s="14" t="n">
        <v>0.248</v>
      </c>
      <c r="AA604" s="14" t="n">
        <v>1.698</v>
      </c>
      <c r="AB604" s="14" t="n">
        <v>4.79</v>
      </c>
      <c r="AC604" s="14" t="n">
        <v>0</v>
      </c>
      <c r="AD604" s="14" t="n">
        <v>1</v>
      </c>
      <c r="AE604" s="14" t="n">
        <v>3.679</v>
      </c>
      <c r="AF604" s="14" t="n">
        <v>0.54</v>
      </c>
      <c r="AG604" s="14" t="n">
        <v>1.698</v>
      </c>
      <c r="AH604" s="14" t="n">
        <v>5.378</v>
      </c>
      <c r="AI604" s="14" t="n">
        <v>0</v>
      </c>
      <c r="AJ604" s="14" t="n">
        <v>1</v>
      </c>
      <c r="AK604" s="14" t="n">
        <v>7.202</v>
      </c>
      <c r="AL604" s="14" t="n">
        <v>2.852</v>
      </c>
      <c r="AM604" s="14" t="n">
        <v>0.984</v>
      </c>
      <c r="AN604" s="14" t="n">
        <v>10.232</v>
      </c>
      <c r="AO604" s="14" t="n">
        <v>0.25</v>
      </c>
      <c r="AP604" s="14" t="n">
        <v>1</v>
      </c>
      <c r="AQ604" s="14" t="n">
        <v>0.619</v>
      </c>
      <c r="AR604" s="14" t="n">
        <v>0.114</v>
      </c>
      <c r="AS604" s="14" t="n">
        <v>1.021</v>
      </c>
      <c r="AT604" s="14" t="n">
        <v>2.05</v>
      </c>
      <c r="AU604" s="14" t="n">
        <v>0.25</v>
      </c>
      <c r="AV604" s="14" t="n">
        <v>1</v>
      </c>
      <c r="AW604" s="14" t="n">
        <v>0.599</v>
      </c>
      <c r="AX604" s="14" t="n">
        <v>0.114</v>
      </c>
      <c r="AY604" s="14" t="n">
        <v>0.882</v>
      </c>
      <c r="AZ604" s="14" t="n">
        <v>1.852</v>
      </c>
      <c r="BA604" s="14" t="n">
        <v>0.25</v>
      </c>
      <c r="BB604" s="14" t="n">
        <v>1</v>
      </c>
      <c r="BC604" s="14" t="n">
        <v>0.439</v>
      </c>
      <c r="BD604" s="14" t="n">
        <v>0.114</v>
      </c>
      <c r="BE604" s="14" t="n">
        <v>0.029</v>
      </c>
      <c r="BF604" s="14" t="n">
        <v>0.585</v>
      </c>
      <c r="BG604" s="14" t="n">
        <v>0.25</v>
      </c>
      <c r="BH604" s="14" t="n">
        <v>1</v>
      </c>
      <c r="BI604" s="14" t="n">
        <v>0.505</v>
      </c>
      <c r="BJ604" s="14" t="n">
        <v>0.114</v>
      </c>
      <c r="BK604" s="14" t="n">
        <v>0.833</v>
      </c>
      <c r="BL604" s="14" t="n">
        <v>1.672</v>
      </c>
      <c r="BM604" s="14" t="n">
        <v>0.25</v>
      </c>
      <c r="BN604" s="14" t="n">
        <v>1</v>
      </c>
      <c r="BO604" s="14" t="n">
        <v>0</v>
      </c>
      <c r="BP604" s="14" t="n">
        <v>0.011</v>
      </c>
      <c r="BQ604" s="14" t="n">
        <v>0.092</v>
      </c>
      <c r="BR604" s="14" t="n">
        <v>0</v>
      </c>
      <c r="BS604" s="14" t="n">
        <v>1</v>
      </c>
      <c r="BT604" s="14" t="n">
        <v>0</v>
      </c>
      <c r="BU604" s="14" t="n">
        <v>0.02</v>
      </c>
      <c r="BV604" s="14" t="n">
        <v>0.238</v>
      </c>
      <c r="BW604" s="14" t="n">
        <v>0.25</v>
      </c>
      <c r="BX604" s="14" t="n">
        <v>1</v>
      </c>
      <c r="BY604" s="14" t="n">
        <v>11.787</v>
      </c>
      <c r="BZ604" s="14" t="n">
        <v>0</v>
      </c>
      <c r="CA604" s="14" t="n">
        <v>11.787</v>
      </c>
      <c r="CB604" s="14" t="n">
        <v>0</v>
      </c>
      <c r="CC604" s="14" t="n">
        <v>78.125</v>
      </c>
      <c r="CD604" s="14" t="n">
        <v>7.95</v>
      </c>
      <c r="CE604" s="14" t="n">
        <v>65.407</v>
      </c>
      <c r="CF604" s="14" t="n">
        <v>179.415</v>
      </c>
      <c r="CG604" s="14" t="n">
        <v>0.25</v>
      </c>
      <c r="CH604" s="14" t="n">
        <v>1</v>
      </c>
      <c r="CI604" s="14" t="n">
        <v>0</v>
      </c>
      <c r="CJ604" s="14" t="n">
        <v>0</v>
      </c>
      <c r="CK604" s="14" t="n">
        <v>0</v>
      </c>
      <c r="CL604" s="14" t="n">
        <v>0</v>
      </c>
      <c r="CM604" s="14" t="n">
        <v>0</v>
      </c>
      <c r="CN604" s="14" t="n">
        <v>0.001</v>
      </c>
      <c r="CO604" s="14" t="n">
        <v>0.001</v>
      </c>
      <c r="CP604" s="14" t="n">
        <v>0.034</v>
      </c>
      <c r="CQ604" s="14" t="n">
        <v>1.198</v>
      </c>
      <c r="CR604" s="14" t="n">
        <v>0.973</v>
      </c>
      <c r="CS604" s="14" t="n">
        <v>2.211</v>
      </c>
      <c r="CT604" s="14" t="n">
        <v>4.819</v>
      </c>
      <c r="CU604" s="14" t="n">
        <v>13.099</v>
      </c>
    </row>
    <row r="605">
      <c r="A605" s="14" t="inlineStr">
        <is>
          <t>NOR2022</t>
        </is>
      </c>
      <c r="B605" s="14" t="inlineStr">
        <is>
          <t>NOR</t>
        </is>
      </c>
      <c r="C605" s="14" t="inlineStr">
        <is>
          <t>NOR</t>
        </is>
      </c>
      <c r="D605" s="14" t="inlineStr">
        <is>
          <t>Norway</t>
        </is>
      </c>
      <c r="E605" s="14" t="n">
        <v>2022</v>
      </c>
      <c r="F605" s="14" t="n">
        <v>0.25</v>
      </c>
      <c r="G605" s="14" t="n">
        <v>12.798</v>
      </c>
      <c r="H605" s="14" t="n">
        <v>1.235</v>
      </c>
      <c r="I605" s="14" t="n">
        <v>8.159000000000001</v>
      </c>
      <c r="J605" s="14" t="n">
        <v>20.957</v>
      </c>
      <c r="K605" s="14" t="n">
        <v>0</v>
      </c>
      <c r="L605" s="14" t="n">
        <v>1</v>
      </c>
      <c r="M605" s="14" t="n">
        <v>9.782999999999999</v>
      </c>
      <c r="N605" s="14" t="n">
        <v>3.704</v>
      </c>
      <c r="O605" s="14" t="n">
        <v>8.284000000000001</v>
      </c>
      <c r="P605" s="14" t="n">
        <v>18.067</v>
      </c>
      <c r="Q605" s="14" t="n">
        <v>0</v>
      </c>
      <c r="R605" s="14" t="n">
        <v>1</v>
      </c>
      <c r="S605" s="14" t="n">
        <v>18.971</v>
      </c>
      <c r="T605" s="14" t="n">
        <v>7.408</v>
      </c>
      <c r="U605" s="14" t="n">
        <v>2.969</v>
      </c>
      <c r="V605" s="14" t="n">
        <v>26.927</v>
      </c>
      <c r="W605" s="14" t="n">
        <v>0.25</v>
      </c>
      <c r="X605" s="14" t="n">
        <v>1</v>
      </c>
      <c r="Y605" s="14" t="n">
        <v>3.365</v>
      </c>
      <c r="Z605" s="14" t="n">
        <v>0.27</v>
      </c>
      <c r="AA605" s="14" t="n">
        <v>7.049</v>
      </c>
      <c r="AB605" s="14" t="n">
        <v>10.414</v>
      </c>
      <c r="AC605" s="14" t="n">
        <v>0</v>
      </c>
      <c r="AD605" s="14" t="n">
        <v>1</v>
      </c>
      <c r="AE605" s="14" t="n">
        <v>3.991</v>
      </c>
      <c r="AF605" s="14" t="n">
        <v>0.586</v>
      </c>
      <c r="AG605" s="14" t="n">
        <v>7.049</v>
      </c>
      <c r="AH605" s="14" t="n">
        <v>11.04</v>
      </c>
      <c r="AI605" s="14" t="n">
        <v>0</v>
      </c>
      <c r="AJ605" s="14" t="n">
        <v>1</v>
      </c>
      <c r="AK605" s="14" t="n">
        <v>7.748</v>
      </c>
      <c r="AL605" s="14" t="n">
        <v>3.068</v>
      </c>
      <c r="AM605" s="14" t="n">
        <v>2.405</v>
      </c>
      <c r="AN605" s="14" t="n">
        <v>12.462</v>
      </c>
      <c r="AO605" s="14" t="n">
        <v>0.25</v>
      </c>
      <c r="AP605" s="14" t="n">
        <v>1</v>
      </c>
      <c r="AQ605" s="14" t="n">
        <v>0.861</v>
      </c>
      <c r="AR605" s="14" t="n">
        <v>0.123</v>
      </c>
      <c r="AS605" s="14" t="n">
        <v>0.991</v>
      </c>
      <c r="AT605" s="14" t="n">
        <v>2.315</v>
      </c>
      <c r="AU605" s="14" t="n">
        <v>0.25</v>
      </c>
      <c r="AV605" s="14" t="n">
        <v>1</v>
      </c>
      <c r="AW605" s="14" t="n">
        <v>0.986</v>
      </c>
      <c r="AX605" s="14" t="n">
        <v>0.123</v>
      </c>
      <c r="AY605" s="14" t="n">
        <v>0.85</v>
      </c>
      <c r="AZ605" s="14" t="n">
        <v>2.296</v>
      </c>
      <c r="BA605" s="14" t="n">
        <v>0.25</v>
      </c>
      <c r="BB605" s="14" t="n">
        <v>1</v>
      </c>
      <c r="BC605" s="14" t="n">
        <v>0.598</v>
      </c>
      <c r="BD605" s="14" t="n">
        <v>0.123</v>
      </c>
      <c r="BE605" s="14" t="n">
        <v>0.078</v>
      </c>
      <c r="BF605" s="14" t="n">
        <v>0.83</v>
      </c>
      <c r="BG605" s="14" t="n">
        <v>0.25</v>
      </c>
      <c r="BH605" s="14" t="n">
        <v>1</v>
      </c>
      <c r="BI605" s="14" t="n">
        <v>0.612</v>
      </c>
      <c r="BJ605" s="14" t="n">
        <v>0.123</v>
      </c>
      <c r="BK605" s="14" t="n">
        <v>0.899</v>
      </c>
      <c r="BL605" s="14" t="n">
        <v>1.889</v>
      </c>
      <c r="BM605" s="14" t="n">
        <v>0.25</v>
      </c>
      <c r="BN605" s="14" t="n">
        <v>1</v>
      </c>
      <c r="BO605" s="14" t="n">
        <v>0</v>
      </c>
      <c r="BP605" s="14" t="n">
        <v>0.01</v>
      </c>
      <c r="BQ605" s="14" t="n">
        <v>0.162</v>
      </c>
      <c r="BR605" s="14" t="n">
        <v>0</v>
      </c>
      <c r="BS605" s="14" t="n">
        <v>1</v>
      </c>
      <c r="BT605" s="14" t="n">
        <v>0</v>
      </c>
      <c r="BU605" s="14" t="n">
        <v>-0.065</v>
      </c>
      <c r="BV605" s="14" t="n">
        <v>0.226</v>
      </c>
      <c r="BW605" s="14" t="n">
        <v>0.25</v>
      </c>
      <c r="BX605" s="14" t="n">
        <v>1</v>
      </c>
      <c r="BY605" s="14" t="n">
        <v>12.729</v>
      </c>
      <c r="BZ605" s="14" t="n">
        <v>0</v>
      </c>
      <c r="CA605" s="14" t="n">
        <v>12.729</v>
      </c>
      <c r="CB605" s="14" t="n">
        <v>0</v>
      </c>
      <c r="CC605" s="14" t="n">
        <v>97.90000000000001</v>
      </c>
      <c r="CD605" s="14" t="n">
        <v>7.95</v>
      </c>
      <c r="CE605" s="14" t="n">
        <v>121.228</v>
      </c>
      <c r="CF605" s="14" t="n">
        <v>273.91</v>
      </c>
      <c r="CG605" s="14" t="n">
        <v>0.25</v>
      </c>
      <c r="CH605" s="14" t="n">
        <v>1</v>
      </c>
      <c r="CI605" s="14" t="n">
        <v>0</v>
      </c>
      <c r="CJ605" s="14" t="n">
        <v>0</v>
      </c>
      <c r="CK605" s="14" t="n">
        <v>0</v>
      </c>
      <c r="CL605" s="14" t="n">
        <v>0</v>
      </c>
      <c r="CM605" s="14" t="n">
        <v>0</v>
      </c>
      <c r="CN605" s="14" t="n">
        <v>0.001</v>
      </c>
      <c r="CO605" s="14" t="n">
        <v>0.001</v>
      </c>
      <c r="CP605" s="14" t="n">
        <v>0</v>
      </c>
      <c r="CQ605" s="14" t="n">
        <v>1.294</v>
      </c>
      <c r="CR605" s="14" t="n">
        <v>0.986</v>
      </c>
      <c r="CS605" s="14" t="n">
        <v>2.388</v>
      </c>
      <c r="CT605" s="14" t="n">
        <v>11.563</v>
      </c>
      <c r="CU605" s="14" t="n">
        <v>26.643</v>
      </c>
    </row>
    <row r="606">
      <c r="A606" s="14" t="inlineStr">
        <is>
          <t>NOR2023</t>
        </is>
      </c>
      <c r="B606" s="14" t="inlineStr">
        <is>
          <t>NOR</t>
        </is>
      </c>
      <c r="C606" s="14" t="inlineStr">
        <is>
          <t>NOR</t>
        </is>
      </c>
      <c r="D606" s="14" t="inlineStr">
        <is>
          <t>Norway</t>
        </is>
      </c>
      <c r="E606" s="14" t="n">
        <v>2023</v>
      </c>
      <c r="F606" s="14" t="n">
        <v>0.25</v>
      </c>
      <c r="G606" s="14" t="n">
        <v>6.174</v>
      </c>
      <c r="H606" s="14" t="n">
        <v>1.254</v>
      </c>
      <c r="I606" s="14" t="n">
        <v>9.456</v>
      </c>
      <c r="J606" s="14" t="n">
        <v>15.63</v>
      </c>
      <c r="K606" s="14" t="n">
        <v>0</v>
      </c>
      <c r="L606" s="14" t="n">
        <v>1</v>
      </c>
      <c r="M606" s="14" t="n">
        <v>7.66</v>
      </c>
      <c r="N606" s="14" t="n">
        <v>3.763</v>
      </c>
      <c r="O606" s="14" t="n">
        <v>9.601000000000001</v>
      </c>
      <c r="P606" s="14" t="n">
        <v>17.261</v>
      </c>
      <c r="Q606" s="14" t="n">
        <v>0</v>
      </c>
      <c r="R606" s="14" t="n">
        <v>1</v>
      </c>
      <c r="S606" s="14" t="n">
        <v>12.445</v>
      </c>
      <c r="T606" s="14" t="n">
        <v>7.525</v>
      </c>
      <c r="U606" s="14" t="n">
        <v>5.099</v>
      </c>
      <c r="V606" s="14" t="n">
        <v>21.338</v>
      </c>
      <c r="W606" s="14" t="n">
        <v>0.25</v>
      </c>
      <c r="X606" s="14" t="n">
        <v>1</v>
      </c>
      <c r="Y606" s="14" t="n">
        <v>3.328</v>
      </c>
      <c r="Z606" s="14" t="n">
        <v>0.267</v>
      </c>
      <c r="AA606" s="14" t="n">
        <v>7.838</v>
      </c>
      <c r="AB606" s="14" t="n">
        <v>11.166</v>
      </c>
      <c r="AC606" s="14" t="n">
        <v>0</v>
      </c>
      <c r="AD606" s="14" t="n">
        <v>1</v>
      </c>
      <c r="AE606" s="14" t="n">
        <v>3.984</v>
      </c>
      <c r="AF606" s="14" t="n">
        <v>0.585</v>
      </c>
      <c r="AG606" s="14" t="n">
        <v>7.838</v>
      </c>
      <c r="AH606" s="14" t="n">
        <v>11.822</v>
      </c>
      <c r="AI606" s="14" t="n">
        <v>0</v>
      </c>
      <c r="AJ606" s="14" t="n">
        <v>1</v>
      </c>
      <c r="AK606" s="14" t="n">
        <v>7.918</v>
      </c>
      <c r="AL606" s="14" t="n">
        <v>3.135</v>
      </c>
      <c r="AM606" s="14" t="n">
        <v>2.524</v>
      </c>
      <c r="AN606" s="14" t="n">
        <v>12.701</v>
      </c>
      <c r="AO606" s="14" t="n">
        <v>0.25</v>
      </c>
      <c r="AP606" s="14" t="n">
        <v>1</v>
      </c>
      <c r="AQ606" s="14" t="n">
        <v>0.76</v>
      </c>
      <c r="AR606" s="14" t="n">
        <v>0.129</v>
      </c>
      <c r="AS606" s="14" t="n">
        <v>0.955</v>
      </c>
      <c r="AT606" s="14" t="n">
        <v>2.144</v>
      </c>
      <c r="AU606" s="14" t="n">
        <v>0.25</v>
      </c>
      <c r="AV606" s="14" t="n">
        <v>1</v>
      </c>
      <c r="AW606" s="14" t="n">
        <v>0.8110000000000001</v>
      </c>
      <c r="AX606" s="14" t="n">
        <v>0.129</v>
      </c>
      <c r="AY606" s="14" t="n">
        <v>0.767</v>
      </c>
      <c r="AZ606" s="14" t="n">
        <v>1.972</v>
      </c>
      <c r="BA606" s="14" t="n">
        <v>0.25</v>
      </c>
      <c r="BB606" s="14" t="n">
        <v>1</v>
      </c>
      <c r="BC606" s="14" t="n">
        <v>0.535</v>
      </c>
      <c r="BD606" s="14" t="n">
        <v>0.129</v>
      </c>
      <c r="BE606" s="14" t="n">
        <v>0.083</v>
      </c>
      <c r="BF606" s="14" t="n">
        <v>0.752</v>
      </c>
      <c r="BG606" s="14" t="n">
        <v>0.25</v>
      </c>
      <c r="BH606" s="14" t="n">
        <v>1</v>
      </c>
      <c r="BI606" s="14" t="n">
        <v>0.579</v>
      </c>
      <c r="BJ606" s="14" t="n">
        <v>0.129</v>
      </c>
      <c r="BK606" s="14" t="n">
        <v>0.912</v>
      </c>
      <c r="BL606" s="14" t="n">
        <v>1.864</v>
      </c>
      <c r="BM606" s="14" t="n">
        <v>0.25</v>
      </c>
      <c r="BN606" s="14" t="n">
        <v>1</v>
      </c>
      <c r="BO606" s="14" t="n">
        <v>0</v>
      </c>
      <c r="BP606" s="14" t="n">
        <v>0.008999999999999999</v>
      </c>
      <c r="BQ606" s="14" t="n">
        <v>0.08599999999999999</v>
      </c>
      <c r="BR606" s="14" t="n">
        <v>0</v>
      </c>
      <c r="BS606" s="14" t="n">
        <v>1</v>
      </c>
      <c r="BT606" s="14" t="n">
        <v>0</v>
      </c>
      <c r="BU606" s="14" t="n">
        <v>-0.005</v>
      </c>
      <c r="BV606" s="14" t="n">
        <v>0.205</v>
      </c>
      <c r="BW606" s="14" t="n">
        <v>0.25</v>
      </c>
      <c r="BX606" s="14" t="n">
        <v>1</v>
      </c>
      <c r="BY606" s="14" t="n">
        <v>13.254</v>
      </c>
      <c r="BZ606" s="14" t="n">
        <v>0</v>
      </c>
      <c r="CA606" s="14" t="n">
        <v>13.254</v>
      </c>
      <c r="CB606" s="14" t="n">
        <v>0</v>
      </c>
      <c r="CC606" s="14" t="n">
        <v>83.248</v>
      </c>
      <c r="CD606" s="14" t="n">
        <v>7.95</v>
      </c>
      <c r="CE606" s="14" t="n">
        <v>112.488</v>
      </c>
      <c r="CF606" s="14" t="n">
        <v>244.67</v>
      </c>
      <c r="CG606" s="14" t="n">
        <v>0.25</v>
      </c>
      <c r="CH606" s="14" t="n">
        <v>1</v>
      </c>
      <c r="CI606" s="14" t="n">
        <v>0</v>
      </c>
      <c r="CJ606" s="14" t="n">
        <v>0</v>
      </c>
      <c r="CK606" s="14" t="n">
        <v>0</v>
      </c>
      <c r="CL606" s="14" t="n">
        <v>0</v>
      </c>
      <c r="CM606" s="14" t="n">
        <v>0</v>
      </c>
      <c r="CN606" s="14" t="n">
        <v>0.001</v>
      </c>
      <c r="CO606" s="14" t="n">
        <v>0.001</v>
      </c>
      <c r="CP606" s="14" t="n">
        <v>0.049</v>
      </c>
      <c r="CQ606" s="14" t="n">
        <v>1.348</v>
      </c>
      <c r="CR606" s="14" t="n">
        <v>0.98</v>
      </c>
      <c r="CS606" s="14" t="n">
        <v>2.487</v>
      </c>
      <c r="CT606" s="14" t="n">
        <v>5.104</v>
      </c>
      <c r="CU606" s="14" t="n">
        <v>11.809</v>
      </c>
    </row>
    <row r="607">
      <c r="A607" s="14" t="inlineStr">
        <is>
          <t>NOR2024</t>
        </is>
      </c>
      <c r="B607" s="14" t="inlineStr">
        <is>
          <t>NOR</t>
        </is>
      </c>
      <c r="C607" s="14" t="inlineStr">
        <is>
          <t>NOR</t>
        </is>
      </c>
      <c r="D607" s="14" t="inlineStr">
        <is>
          <t>Norway</t>
        </is>
      </c>
      <c r="E607" s="14" t="n">
        <v>2024</v>
      </c>
      <c r="F607" s="14" t="n">
        <v>0.25</v>
      </c>
      <c r="G607" s="14" t="n">
        <v>5.604</v>
      </c>
      <c r="H607" s="14" t="n">
        <v>1.291</v>
      </c>
      <c r="I607" s="14" t="n">
        <v>6.197</v>
      </c>
      <c r="J607" s="14" t="n">
        <v>11.801</v>
      </c>
      <c r="K607" s="14" t="n">
        <v>0</v>
      </c>
      <c r="L607" s="14" t="n">
        <v>1</v>
      </c>
      <c r="M607" s="14" t="n">
        <v>6.94</v>
      </c>
      <c r="N607" s="14" t="n">
        <v>3.874</v>
      </c>
      <c r="O607" s="14" t="n">
        <v>6.292</v>
      </c>
      <c r="P607" s="14" t="n">
        <v>13.232</v>
      </c>
      <c r="Q607" s="14" t="n">
        <v>0</v>
      </c>
      <c r="R607" s="14" t="n">
        <v>1</v>
      </c>
      <c r="S607" s="14" t="n">
        <v>12.06</v>
      </c>
      <c r="T607" s="14" t="n">
        <v>7.747</v>
      </c>
      <c r="U607" s="14" t="n">
        <v>5.335</v>
      </c>
      <c r="V607" s="14" t="n">
        <v>21.028</v>
      </c>
      <c r="W607" s="14" t="n">
        <v>0.25</v>
      </c>
      <c r="X607" s="14" t="n">
        <v>1</v>
      </c>
      <c r="Y607" s="14" t="n">
        <v>3.383</v>
      </c>
      <c r="Z607" s="14" t="n">
        <v>0.271</v>
      </c>
      <c r="AA607" s="14" t="n">
        <v>6.301</v>
      </c>
      <c r="AB607" s="14" t="n">
        <v>9.683999999999999</v>
      </c>
      <c r="AC607" s="14" t="n">
        <v>0</v>
      </c>
      <c r="AD607" s="14" t="n">
        <v>1</v>
      </c>
      <c r="AE607" s="14" t="n">
        <v>4.058</v>
      </c>
      <c r="AF607" s="14" t="n">
        <v>0.596</v>
      </c>
      <c r="AG607" s="14" t="n">
        <v>6.301</v>
      </c>
      <c r="AH607" s="14" t="n">
        <v>10.359</v>
      </c>
      <c r="AI607" s="14" t="n">
        <v>0</v>
      </c>
      <c r="AJ607" s="14" t="n">
        <v>1</v>
      </c>
      <c r="AK607" s="14" t="n">
        <v>8.108000000000001</v>
      </c>
      <c r="AL607" s="14" t="n">
        <v>3.211</v>
      </c>
      <c r="AM607" s="14" t="n">
        <v>3</v>
      </c>
      <c r="AN607" s="14" t="n">
        <v>13.428</v>
      </c>
      <c r="AO607" s="14" t="n">
        <v>0.25</v>
      </c>
      <c r="AP607" s="14" t="n">
        <v>1</v>
      </c>
      <c r="AQ607" s="14" t="n">
        <v>0.724</v>
      </c>
      <c r="AR607" s="14" t="n">
        <v>0.132</v>
      </c>
      <c r="AS607" s="14" t="n">
        <v>0.909</v>
      </c>
      <c r="AT607" s="14" t="n">
        <v>2.041</v>
      </c>
      <c r="AU607" s="14" t="n">
        <v>0.25</v>
      </c>
      <c r="AV607" s="14" t="n">
        <v>1</v>
      </c>
      <c r="AW607" s="14" t="n">
        <v>0.75</v>
      </c>
      <c r="AX607" s="14" t="n">
        <v>0.132</v>
      </c>
      <c r="AY607" s="14" t="n">
        <v>0.764</v>
      </c>
      <c r="AZ607" s="14" t="n">
        <v>1.893</v>
      </c>
      <c r="BA607" s="14" t="n">
        <v>0.25</v>
      </c>
      <c r="BB607" s="14" t="n">
        <v>1</v>
      </c>
      <c r="BC607" s="14" t="n">
        <v>0.513</v>
      </c>
      <c r="BD607" s="14" t="n">
        <v>0.132</v>
      </c>
      <c r="BE607" s="14" t="n">
        <v>0.098</v>
      </c>
      <c r="BF607" s="14" t="n">
        <v>0.739</v>
      </c>
      <c r="BG607" s="14" t="n">
        <v>0.25</v>
      </c>
      <c r="BH607" s="14" t="n">
        <v>1</v>
      </c>
      <c r="BI607" s="14" t="n">
        <v>0.591</v>
      </c>
      <c r="BJ607" s="14" t="n">
        <v>0.132</v>
      </c>
      <c r="BK607" s="14" t="n">
        <v>1.019</v>
      </c>
      <c r="BL607" s="14" t="n">
        <v>2.013</v>
      </c>
      <c r="BM607" s="14" t="n">
        <v>0.25</v>
      </c>
      <c r="BN607" s="14" t="n">
        <v>1</v>
      </c>
      <c r="BO607" s="14" t="n">
        <v>0</v>
      </c>
      <c r="BP607" s="14" t="n">
        <v>0.008999999999999999</v>
      </c>
      <c r="BQ607" s="14" t="n">
        <v>0.064</v>
      </c>
      <c r="BR607" s="14" t="n">
        <v>0</v>
      </c>
      <c r="BS607" s="14" t="n">
        <v>1</v>
      </c>
      <c r="BT607" s="14" t="n">
        <v>0</v>
      </c>
      <c r="BU607" s="14" t="n">
        <v>0.008</v>
      </c>
      <c r="BV607" s="14" t="n">
        <v>0.211</v>
      </c>
      <c r="BW607" s="14" t="n">
        <v>0.25</v>
      </c>
      <c r="BX607" s="14" t="n">
        <v>1</v>
      </c>
      <c r="BY607" s="14" t="n">
        <v>13.646</v>
      </c>
      <c r="BZ607" s="14" t="n">
        <v>0</v>
      </c>
      <c r="CA607" s="14" t="n">
        <v>13.646</v>
      </c>
      <c r="CB607" s="14" t="n">
        <v>0</v>
      </c>
      <c r="CC607" s="14" t="n">
        <v>82.58799999999999</v>
      </c>
      <c r="CD607" s="14" t="n">
        <v>7.95</v>
      </c>
      <c r="CE607" s="14" t="n">
        <v>94.55500000000001</v>
      </c>
      <c r="CF607" s="14" t="n">
        <v>221.429</v>
      </c>
      <c r="CG607" s="14" t="n">
        <v>0.25</v>
      </c>
      <c r="CH607" s="14" t="n">
        <v>1</v>
      </c>
      <c r="CI607" s="14" t="n">
        <v>0</v>
      </c>
      <c r="CJ607" s="14" t="n">
        <v>0</v>
      </c>
      <c r="CK607" s="14" t="n">
        <v>0</v>
      </c>
      <c r="CL607" s="14" t="n">
        <v>0</v>
      </c>
      <c r="CM607" s="14" t="n">
        <v>0</v>
      </c>
      <c r="CN607" s="14" t="n">
        <v>0.001</v>
      </c>
      <c r="CO607" s="14" t="n">
        <v>0.001</v>
      </c>
      <c r="CP607" s="14" t="n">
        <v>0.049</v>
      </c>
      <c r="CQ607" s="14" t="n">
        <v>1.387</v>
      </c>
      <c r="CR607" s="14" t="n">
        <v>0.98</v>
      </c>
      <c r="CS607" s="14" t="n">
        <v>2.56</v>
      </c>
      <c r="CT607" s="14" t="n">
        <v>4.463</v>
      </c>
      <c r="CU607" s="14" t="n">
        <v>9.983000000000001</v>
      </c>
    </row>
    <row r="608">
      <c r="A608" s="14" t="inlineStr">
        <is>
          <t>OMN2021</t>
        </is>
      </c>
      <c r="B608" s="14" t="inlineStr">
        <is>
          <t>OMN</t>
        </is>
      </c>
      <c r="C608" s="14" t="inlineStr">
        <is>
          <t>OMN</t>
        </is>
      </c>
      <c r="D608" s="14" t="inlineStr">
        <is>
          <t>Oman</t>
        </is>
      </c>
      <c r="E608" s="14" t="n">
        <v>2021</v>
      </c>
      <c r="F608" s="14" t="n">
        <v>0.05</v>
      </c>
      <c r="G608" s="14" t="n">
        <v>5.897</v>
      </c>
      <c r="H608" s="14" t="n">
        <v>1.143</v>
      </c>
      <c r="I608" s="14" t="n">
        <v>0.238</v>
      </c>
      <c r="J608" s="14" t="n">
        <v>6.134</v>
      </c>
      <c r="K608" s="14" t="n">
        <v>0</v>
      </c>
      <c r="L608" s="14" t="n">
        <v>1</v>
      </c>
      <c r="M608" s="14" t="n">
        <v>7.964</v>
      </c>
      <c r="N608" s="14" t="n">
        <v>3.43</v>
      </c>
      <c r="O608" s="14" t="n">
        <v>0.227</v>
      </c>
      <c r="P608" s="14" t="n">
        <v>8.191000000000001</v>
      </c>
      <c r="Q608" s="14" t="n">
        <v>0</v>
      </c>
      <c r="R608" s="14" t="n">
        <v>1</v>
      </c>
      <c r="S608" s="14" t="n">
        <v>11.613</v>
      </c>
      <c r="T608" s="14" t="n">
        <v>6.86</v>
      </c>
      <c r="U608" s="14" t="n">
        <v>0.238</v>
      </c>
      <c r="V608" s="14" t="n">
        <v>12.444</v>
      </c>
      <c r="W608" s="14" t="n">
        <v>0.05</v>
      </c>
      <c r="X608" s="14" t="n">
        <v>1</v>
      </c>
      <c r="Y608" s="14" t="n">
        <v>5.869</v>
      </c>
      <c r="Z608" s="14" t="n">
        <v>0.6879999999999999</v>
      </c>
      <c r="AA608" s="14" t="n">
        <v>-2.666</v>
      </c>
      <c r="AB608" s="14" t="n">
        <v>3.202</v>
      </c>
      <c r="AC608" s="14" t="n">
        <v>0</v>
      </c>
      <c r="AD608" s="14" t="n">
        <v>0</v>
      </c>
      <c r="AE608" s="14" t="n">
        <v>6.472</v>
      </c>
      <c r="AF608" s="14" t="n">
        <v>1.334</v>
      </c>
      <c r="AG608" s="14" t="n">
        <v>-3.437</v>
      </c>
      <c r="AH608" s="14" t="n">
        <v>3.034</v>
      </c>
      <c r="AI608" s="14" t="n">
        <v>0</v>
      </c>
      <c r="AJ608" s="14" t="n">
        <v>0</v>
      </c>
      <c r="AK608" s="14" t="n">
        <v>10.091</v>
      </c>
      <c r="AL608" s="14" t="n">
        <v>4.936</v>
      </c>
      <c r="AM608" s="14" t="n">
        <v>0.037</v>
      </c>
      <c r="AN608" s="14" t="n">
        <v>10.635</v>
      </c>
      <c r="AO608" s="14" t="n">
        <v>0.05</v>
      </c>
      <c r="AP608" s="14" t="n">
        <v>1</v>
      </c>
      <c r="AQ608" s="14" t="n">
        <v>0.621</v>
      </c>
      <c r="AR608" s="14" t="n">
        <v>0.114</v>
      </c>
      <c r="AS608" s="14" t="n">
        <v>-0.061</v>
      </c>
      <c r="AT608" s="14" t="n">
        <v>0.588</v>
      </c>
      <c r="AU608" s="14" t="n">
        <v>0</v>
      </c>
      <c r="AV608" s="14" t="n">
        <v>0</v>
      </c>
      <c r="AW608" s="14" t="n">
        <v>0.593</v>
      </c>
      <c r="AX608" s="14" t="n">
        <v>0.114</v>
      </c>
      <c r="AY608" s="14" t="n">
        <v>-0.004</v>
      </c>
      <c r="AZ608" s="14" t="n">
        <v>0.619</v>
      </c>
      <c r="BA608" s="14" t="n">
        <v>0.05</v>
      </c>
      <c r="BB608" s="14" t="n">
        <v>1</v>
      </c>
      <c r="BC608" s="14" t="n">
        <v>0.44</v>
      </c>
      <c r="BD608" s="14" t="n">
        <v>0.114</v>
      </c>
      <c r="BE608" s="14" t="n">
        <v>0</v>
      </c>
      <c r="BF608" s="14" t="n">
        <v>0.462</v>
      </c>
      <c r="BG608" s="14" t="n">
        <v>0.05</v>
      </c>
      <c r="BH608" s="14" t="n">
        <v>1</v>
      </c>
      <c r="BI608" s="14" t="n">
        <v>0.5600000000000001</v>
      </c>
      <c r="BJ608" s="14" t="n">
        <v>0.114</v>
      </c>
      <c r="BK608" s="14" t="n">
        <v>0</v>
      </c>
      <c r="BL608" s="14" t="n">
        <v>0.588</v>
      </c>
      <c r="BM608" s="14" t="n">
        <v>0.05</v>
      </c>
      <c r="BN608" s="14" t="n">
        <v>1</v>
      </c>
      <c r="BO608" s="14" t="n">
        <v>0</v>
      </c>
      <c r="BP608" s="14" t="n">
        <v>0</v>
      </c>
      <c r="BQ608" s="14" t="n">
        <v>0.065</v>
      </c>
      <c r="BR608" s="14" t="n">
        <v>0</v>
      </c>
      <c r="BS608" s="14" t="n">
        <v>0.667</v>
      </c>
      <c r="BT608" s="14" t="n">
        <v>0</v>
      </c>
      <c r="BU608" s="14" t="n">
        <v>0</v>
      </c>
      <c r="BV608" s="14" t="n">
        <v>0.052</v>
      </c>
      <c r="BW608" s="14" t="n">
        <v>0.05</v>
      </c>
      <c r="BX608" s="14" t="n">
        <v>0.833</v>
      </c>
      <c r="BY608" s="14" t="n">
        <v>11.787</v>
      </c>
      <c r="BZ608" s="14" t="n">
        <v>0</v>
      </c>
      <c r="CA608" s="14" t="n">
        <v>11.787</v>
      </c>
      <c r="CB608" s="14" t="n">
        <v>0</v>
      </c>
      <c r="CC608" s="14" t="n">
        <v>81.69499999999999</v>
      </c>
      <c r="CD608" s="14" t="n">
        <v>7.95</v>
      </c>
      <c r="CE608" s="14" t="n">
        <v>0</v>
      </c>
      <c r="CF608" s="14" t="n">
        <v>85.78</v>
      </c>
      <c r="CG608" s="14" t="n">
        <v>0.05</v>
      </c>
      <c r="CH608" s="14" t="n">
        <v>1</v>
      </c>
      <c r="CI608" s="14" t="n">
        <v>0</v>
      </c>
      <c r="CJ608" s="14" t="n">
        <v>0</v>
      </c>
      <c r="CK608" s="14" t="n">
        <v>0</v>
      </c>
      <c r="CL608" s="14" t="n">
        <v>0</v>
      </c>
      <c r="CM608" s="14" t="n">
        <v>0</v>
      </c>
      <c r="CN608" s="14" t="n">
        <v>0</v>
      </c>
      <c r="CO608" s="14" t="n">
        <v>0</v>
      </c>
      <c r="CP608" s="14" t="n">
        <v>0</v>
      </c>
      <c r="CQ608" s="14" t="n">
        <v>1.198</v>
      </c>
      <c r="CR608" s="14" t="n">
        <v>0.945</v>
      </c>
      <c r="CS608" s="14" t="n">
        <v>4.908</v>
      </c>
      <c r="CT608" s="14" t="n">
        <v>4.753</v>
      </c>
      <c r="CU608" s="14" t="n">
        <v>14.129</v>
      </c>
    </row>
    <row r="609">
      <c r="A609" s="14" t="inlineStr">
        <is>
          <t>OMN2022</t>
        </is>
      </c>
      <c r="B609" s="14" t="inlineStr">
        <is>
          <t>OMN</t>
        </is>
      </c>
      <c r="C609" s="14" t="inlineStr">
        <is>
          <t>OMN</t>
        </is>
      </c>
      <c r="D609" s="14" t="inlineStr">
        <is>
          <t>Oman</t>
        </is>
      </c>
      <c r="E609" s="14" t="n">
        <v>2022</v>
      </c>
      <c r="F609" s="14" t="n">
        <v>0.05</v>
      </c>
      <c r="G609" s="14" t="n">
        <v>11.72</v>
      </c>
      <c r="H609" s="14" t="n">
        <v>1.235</v>
      </c>
      <c r="I609" s="14" t="n">
        <v>0.5659999999999999</v>
      </c>
      <c r="J609" s="14" t="n">
        <v>12.286</v>
      </c>
      <c r="K609" s="14" t="n">
        <v>0</v>
      </c>
      <c r="L609" s="14" t="n">
        <v>1</v>
      </c>
      <c r="M609" s="14" t="n">
        <v>9.782999999999999</v>
      </c>
      <c r="N609" s="14" t="n">
        <v>3.704</v>
      </c>
      <c r="O609" s="14" t="n">
        <v>0.328</v>
      </c>
      <c r="P609" s="14" t="n">
        <v>10.111</v>
      </c>
      <c r="Q609" s="14" t="n">
        <v>0</v>
      </c>
      <c r="R609" s="14" t="n">
        <v>1</v>
      </c>
      <c r="S609" s="14" t="n">
        <v>17.893</v>
      </c>
      <c r="T609" s="14" t="n">
        <v>7.408</v>
      </c>
      <c r="U609" s="14" t="n">
        <v>0.634</v>
      </c>
      <c r="V609" s="14" t="n">
        <v>19.382</v>
      </c>
      <c r="W609" s="14" t="n">
        <v>0.05</v>
      </c>
      <c r="X609" s="14" t="n">
        <v>1</v>
      </c>
      <c r="Y609" s="14" t="n">
        <v>6.876</v>
      </c>
      <c r="Z609" s="14" t="n">
        <v>0.806</v>
      </c>
      <c r="AA609" s="14" t="n">
        <v>-2.879</v>
      </c>
      <c r="AB609" s="14" t="n">
        <v>3.997</v>
      </c>
      <c r="AC609" s="14" t="n">
        <v>0</v>
      </c>
      <c r="AD609" s="14" t="n">
        <v>0</v>
      </c>
      <c r="AE609" s="14" t="n">
        <v>7.528</v>
      </c>
      <c r="AF609" s="14" t="n">
        <v>1.552</v>
      </c>
      <c r="AG609" s="14" t="n">
        <v>-4.115</v>
      </c>
      <c r="AH609" s="14" t="n">
        <v>3.412</v>
      </c>
      <c r="AI609" s="14" t="n">
        <v>0</v>
      </c>
      <c r="AJ609" s="14" t="n">
        <v>0</v>
      </c>
      <c r="AK609" s="14" t="n">
        <v>11.434</v>
      </c>
      <c r="AL609" s="14" t="n">
        <v>5.593</v>
      </c>
      <c r="AM609" s="14" t="n">
        <v>0.121</v>
      </c>
      <c r="AN609" s="14" t="n">
        <v>12.088</v>
      </c>
      <c r="AO609" s="14" t="n">
        <v>0.05</v>
      </c>
      <c r="AP609" s="14" t="n">
        <v>1</v>
      </c>
      <c r="AQ609" s="14" t="n">
        <v>0.847</v>
      </c>
      <c r="AR609" s="14" t="n">
        <v>0.123</v>
      </c>
      <c r="AS609" s="14" t="n">
        <v>-0.255</v>
      </c>
      <c r="AT609" s="14" t="n">
        <v>0.622</v>
      </c>
      <c r="AU609" s="14" t="n">
        <v>0</v>
      </c>
      <c r="AV609" s="14" t="n">
        <v>0</v>
      </c>
      <c r="AW609" s="14" t="n">
        <v>0.947</v>
      </c>
      <c r="AX609" s="14" t="n">
        <v>0.123</v>
      </c>
      <c r="AY609" s="14" t="n">
        <v>-0.308</v>
      </c>
      <c r="AZ609" s="14" t="n">
        <v>0.671</v>
      </c>
      <c r="BA609" s="14" t="n">
        <v>0.05</v>
      </c>
      <c r="BB609" s="14" t="n">
        <v>1</v>
      </c>
      <c r="BC609" s="14" t="n">
        <v>0.589</v>
      </c>
      <c r="BD609" s="14" t="n">
        <v>0.123</v>
      </c>
      <c r="BE609" s="14" t="n">
        <v>0.002</v>
      </c>
      <c r="BF609" s="14" t="n">
        <v>0.618</v>
      </c>
      <c r="BG609" s="14" t="n">
        <v>0.05</v>
      </c>
      <c r="BH609" s="14" t="n">
        <v>1</v>
      </c>
      <c r="BI609" s="14" t="n">
        <v>0.6889999999999999</v>
      </c>
      <c r="BJ609" s="14" t="n">
        <v>0.123</v>
      </c>
      <c r="BK609" s="14" t="n">
        <v>0.003</v>
      </c>
      <c r="BL609" s="14" t="n">
        <v>0.723</v>
      </c>
      <c r="BM609" s="14" t="n">
        <v>0.05</v>
      </c>
      <c r="BN609" s="14" t="n">
        <v>1</v>
      </c>
      <c r="BO609" s="14" t="n">
        <v>0</v>
      </c>
      <c r="BP609" s="14" t="n">
        <v>0</v>
      </c>
      <c r="BQ609" s="14" t="n">
        <v>0.065</v>
      </c>
      <c r="BR609" s="14" t="n">
        <v>0</v>
      </c>
      <c r="BS609" s="14" t="n">
        <v>0.667</v>
      </c>
      <c r="BT609" s="14" t="n">
        <v>0</v>
      </c>
      <c r="BU609" s="14" t="n">
        <v>0</v>
      </c>
      <c r="BV609" s="14" t="n">
        <v>0.055</v>
      </c>
      <c r="BW609" s="14" t="n">
        <v>0.05</v>
      </c>
      <c r="BX609" s="14" t="n">
        <v>0.833</v>
      </c>
      <c r="BY609" s="14" t="n">
        <v>12.729</v>
      </c>
      <c r="BZ609" s="14" t="n">
        <v>0</v>
      </c>
      <c r="CA609" s="14" t="n">
        <v>12.729</v>
      </c>
      <c r="CB609" s="14" t="n">
        <v>0</v>
      </c>
      <c r="CC609" s="14" t="n">
        <v>102.477</v>
      </c>
      <c r="CD609" s="14" t="n">
        <v>7.95</v>
      </c>
      <c r="CE609" s="14" t="n">
        <v>0.379</v>
      </c>
      <c r="CF609" s="14" t="n">
        <v>107.6</v>
      </c>
      <c r="CG609" s="14" t="n">
        <v>0.05</v>
      </c>
      <c r="CH609" s="14" t="n">
        <v>1</v>
      </c>
      <c r="CI609" s="14" t="n">
        <v>0</v>
      </c>
      <c r="CJ609" s="14" t="n">
        <v>0</v>
      </c>
      <c r="CK609" s="14" t="n">
        <v>0</v>
      </c>
      <c r="CL609" s="14" t="n">
        <v>0</v>
      </c>
      <c r="CM609" s="14" t="n">
        <v>0</v>
      </c>
      <c r="CN609" s="14" t="n">
        <v>0</v>
      </c>
      <c r="CO609" s="14" t="n">
        <v>0</v>
      </c>
      <c r="CP609" s="14" t="n">
        <v>0</v>
      </c>
      <c r="CQ609" s="14" t="n">
        <v>1.294</v>
      </c>
      <c r="CR609" s="14" t="n">
        <v>0.945</v>
      </c>
      <c r="CS609" s="14" t="n">
        <v>5.3</v>
      </c>
      <c r="CT609" s="14" t="n">
        <v>10.485</v>
      </c>
      <c r="CU609" s="14" t="n">
        <v>28.059</v>
      </c>
    </row>
    <row r="610">
      <c r="A610" s="14" t="inlineStr">
        <is>
          <t>OMN2023</t>
        </is>
      </c>
      <c r="B610" s="14" t="inlineStr">
        <is>
          <t>OMN</t>
        </is>
      </c>
      <c r="C610" s="14" t="inlineStr">
        <is>
          <t>OMN</t>
        </is>
      </c>
      <c r="D610" s="14" t="inlineStr">
        <is>
          <t>Oman</t>
        </is>
      </c>
      <c r="E610" s="14" t="n">
        <v>2023</v>
      </c>
      <c r="F610" s="14" t="n">
        <v>0.05</v>
      </c>
      <c r="G610" s="14" t="n">
        <v>6.147</v>
      </c>
      <c r="H610" s="14" t="n">
        <v>1.286</v>
      </c>
      <c r="I610" s="14" t="n">
        <v>0.273</v>
      </c>
      <c r="J610" s="14" t="n">
        <v>6.42</v>
      </c>
      <c r="K610" s="14" t="n">
        <v>0</v>
      </c>
      <c r="L610" s="14" t="n">
        <v>1</v>
      </c>
      <c r="M610" s="14" t="n">
        <v>7.886</v>
      </c>
      <c r="N610" s="14" t="n">
        <v>3.857</v>
      </c>
      <c r="O610" s="14" t="n">
        <v>0.227</v>
      </c>
      <c r="P610" s="14" t="n">
        <v>8.113</v>
      </c>
      <c r="Q610" s="14" t="n">
        <v>0</v>
      </c>
      <c r="R610" s="14" t="n">
        <v>1</v>
      </c>
      <c r="S610" s="14" t="n">
        <v>12.575</v>
      </c>
      <c r="T610" s="14" t="n">
        <v>7.714</v>
      </c>
      <c r="U610" s="14" t="n">
        <v>0.344</v>
      </c>
      <c r="V610" s="14" t="n">
        <v>13.491</v>
      </c>
      <c r="W610" s="14" t="n">
        <v>0.05</v>
      </c>
      <c r="X610" s="14" t="n">
        <v>1</v>
      </c>
      <c r="Y610" s="14" t="n">
        <v>6.442</v>
      </c>
      <c r="Z610" s="14" t="n">
        <v>0.755</v>
      </c>
      <c r="AA610" s="14" t="n">
        <v>-2.421</v>
      </c>
      <c r="AB610" s="14" t="n">
        <v>4.021</v>
      </c>
      <c r="AC610" s="14" t="n">
        <v>0</v>
      </c>
      <c r="AD610" s="14" t="n">
        <v>0</v>
      </c>
      <c r="AE610" s="14" t="n">
        <v>7.128</v>
      </c>
      <c r="AF610" s="14" t="n">
        <v>1.469</v>
      </c>
      <c r="AG610" s="14" t="n">
        <v>-3.716</v>
      </c>
      <c r="AH610" s="14" t="n">
        <v>3.412</v>
      </c>
      <c r="AI610" s="14" t="n">
        <v>0</v>
      </c>
      <c r="AJ610" s="14" t="n">
        <v>0</v>
      </c>
      <c r="AK610" s="14" t="n">
        <v>11.241</v>
      </c>
      <c r="AL610" s="14" t="n">
        <v>5.499</v>
      </c>
      <c r="AM610" s="14" t="n">
        <v>0.095</v>
      </c>
      <c r="AN610" s="14" t="n">
        <v>11.838</v>
      </c>
      <c r="AO610" s="14" t="n">
        <v>0.05</v>
      </c>
      <c r="AP610" s="14" t="n">
        <v>1</v>
      </c>
      <c r="AQ610" s="14" t="n">
        <v>0.749</v>
      </c>
      <c r="AR610" s="14" t="n">
        <v>0.129</v>
      </c>
      <c r="AS610" s="14" t="n">
        <v>-0.157</v>
      </c>
      <c r="AT610" s="14" t="n">
        <v>0.622</v>
      </c>
      <c r="AU610" s="14" t="n">
        <v>0</v>
      </c>
      <c r="AV610" s="14" t="n">
        <v>0</v>
      </c>
      <c r="AW610" s="14" t="n">
        <v>0.783</v>
      </c>
      <c r="AX610" s="14" t="n">
        <v>0.129</v>
      </c>
      <c r="AY610" s="14" t="n">
        <v>-0.143</v>
      </c>
      <c r="AZ610" s="14" t="n">
        <v>0.671</v>
      </c>
      <c r="BA610" s="14" t="n">
        <v>0.05</v>
      </c>
      <c r="BB610" s="14" t="n">
        <v>1</v>
      </c>
      <c r="BC610" s="14" t="n">
        <v>0.527</v>
      </c>
      <c r="BD610" s="14" t="n">
        <v>0.129</v>
      </c>
      <c r="BE610" s="14" t="n">
        <v>0.003</v>
      </c>
      <c r="BF610" s="14" t="n">
        <v>0.554</v>
      </c>
      <c r="BG610" s="14" t="n">
        <v>0.05</v>
      </c>
      <c r="BH610" s="14" t="n">
        <v>1</v>
      </c>
      <c r="BI610" s="14" t="n">
        <v>0.64</v>
      </c>
      <c r="BJ610" s="14" t="n">
        <v>0.129</v>
      </c>
      <c r="BK610" s="14" t="n">
        <v>0.004</v>
      </c>
      <c r="BL610" s="14" t="n">
        <v>0.672</v>
      </c>
      <c r="BM610" s="14" t="n">
        <v>0.05</v>
      </c>
      <c r="BN610" s="14" t="n">
        <v>1</v>
      </c>
      <c r="BO610" s="14" t="n">
        <v>0</v>
      </c>
      <c r="BP610" s="14" t="n">
        <v>0</v>
      </c>
      <c r="BQ610" s="14" t="n">
        <v>0.12</v>
      </c>
      <c r="BR610" s="14" t="n">
        <v>0</v>
      </c>
      <c r="BS610" s="14" t="n">
        <v>0.667</v>
      </c>
      <c r="BT610" s="14" t="n">
        <v>0</v>
      </c>
      <c r="BU610" s="14" t="n">
        <v>0</v>
      </c>
      <c r="BV610" s="14" t="n">
        <v>0.036</v>
      </c>
      <c r="BW610" s="14" t="n">
        <v>0.05</v>
      </c>
      <c r="BX610" s="14" t="n">
        <v>0.833</v>
      </c>
      <c r="BY610" s="14" t="n">
        <v>13.254</v>
      </c>
      <c r="BZ610" s="14" t="n">
        <v>0</v>
      </c>
      <c r="CA610" s="14" t="n">
        <v>13.254</v>
      </c>
      <c r="CB610" s="14" t="n">
        <v>0</v>
      </c>
      <c r="CC610" s="14" t="n">
        <v>87.07899999999999</v>
      </c>
      <c r="CD610" s="14" t="n">
        <v>7.95</v>
      </c>
      <c r="CE610" s="14" t="n">
        <v>0.482</v>
      </c>
      <c r="CF610" s="14" t="n">
        <v>91.43300000000001</v>
      </c>
      <c r="CG610" s="14" t="n">
        <v>0.05</v>
      </c>
      <c r="CH610" s="14" t="n">
        <v>1</v>
      </c>
      <c r="CI610" s="14" t="n">
        <v>0</v>
      </c>
      <c r="CJ610" s="14" t="n">
        <v>0</v>
      </c>
      <c r="CK610" s="14" t="n">
        <v>0</v>
      </c>
      <c r="CL610" s="14" t="n">
        <v>0</v>
      </c>
      <c r="CM610" s="14" t="n">
        <v>0</v>
      </c>
      <c r="CN610" s="14" t="n">
        <v>0</v>
      </c>
      <c r="CO610" s="14" t="n">
        <v>0</v>
      </c>
      <c r="CP610" s="14" t="n">
        <v>0</v>
      </c>
      <c r="CQ610" s="14" t="n">
        <v>1.348</v>
      </c>
      <c r="CR610" s="14" t="n">
        <v>0.9330000000000001</v>
      </c>
      <c r="CS610" s="14" t="n">
        <v>5.519</v>
      </c>
      <c r="CT610" s="14" t="n">
        <v>4.861</v>
      </c>
      <c r="CU610" s="14" t="n">
        <v>9.260999999999999</v>
      </c>
    </row>
    <row r="611">
      <c r="A611" s="14" t="inlineStr">
        <is>
          <t>OMN2024</t>
        </is>
      </c>
      <c r="B611" s="14" t="inlineStr">
        <is>
          <t>OMN</t>
        </is>
      </c>
      <c r="C611" s="14" t="inlineStr">
        <is>
          <t>OMN</t>
        </is>
      </c>
      <c r="D611" s="14" t="inlineStr">
        <is>
          <t>Oman</t>
        </is>
      </c>
      <c r="E611" s="14" t="n">
        <v>2024</v>
      </c>
      <c r="F611" s="14" t="n">
        <v>0.05</v>
      </c>
      <c r="G611" s="14" t="n">
        <v>5.575</v>
      </c>
      <c r="H611" s="14" t="n">
        <v>1.324</v>
      </c>
      <c r="I611" s="14" t="n">
        <v>0.213</v>
      </c>
      <c r="J611" s="14" t="n">
        <v>5.787</v>
      </c>
      <c r="K611" s="14" t="n">
        <v>0</v>
      </c>
      <c r="L611" s="14" t="n">
        <v>1</v>
      </c>
      <c r="M611" s="14" t="n">
        <v>7.124</v>
      </c>
      <c r="N611" s="14" t="n">
        <v>3.971</v>
      </c>
      <c r="O611" s="14" t="n">
        <v>0.158</v>
      </c>
      <c r="P611" s="14" t="n">
        <v>7.281</v>
      </c>
      <c r="Q611" s="14" t="n">
        <v>0</v>
      </c>
      <c r="R611" s="14" t="n">
        <v>1</v>
      </c>
      <c r="S611" s="14" t="n">
        <v>12.193</v>
      </c>
      <c r="T611" s="14" t="n">
        <v>7.942</v>
      </c>
      <c r="U611" s="14" t="n">
        <v>0.297</v>
      </c>
      <c r="V611" s="14" t="n">
        <v>13.026</v>
      </c>
      <c r="W611" s="14" t="n">
        <v>0.05</v>
      </c>
      <c r="X611" s="14" t="n">
        <v>1</v>
      </c>
      <c r="Y611" s="14" t="n">
        <v>6.506</v>
      </c>
      <c r="Z611" s="14" t="n">
        <v>0.762</v>
      </c>
      <c r="AA611" s="14" t="n">
        <v>-2.492</v>
      </c>
      <c r="AB611" s="14" t="n">
        <v>4.014</v>
      </c>
      <c r="AC611" s="14" t="n">
        <v>0</v>
      </c>
      <c r="AD611" s="14" t="n">
        <v>0</v>
      </c>
      <c r="AE611" s="14" t="n">
        <v>7.212</v>
      </c>
      <c r="AF611" s="14" t="n">
        <v>1.487</v>
      </c>
      <c r="AG611" s="14" t="n">
        <v>-3.699</v>
      </c>
      <c r="AH611" s="14" t="n">
        <v>3.513</v>
      </c>
      <c r="AI611" s="14" t="n">
        <v>0</v>
      </c>
      <c r="AJ611" s="14" t="n">
        <v>0</v>
      </c>
      <c r="AK611" s="14" t="n">
        <v>11.447</v>
      </c>
      <c r="AL611" s="14" t="n">
        <v>5.599</v>
      </c>
      <c r="AM611" s="14" t="n">
        <v>0.103</v>
      </c>
      <c r="AN611" s="14" t="n">
        <v>12.046</v>
      </c>
      <c r="AO611" s="14" t="n">
        <v>0.05</v>
      </c>
      <c r="AP611" s="14" t="n">
        <v>1</v>
      </c>
      <c r="AQ611" s="14" t="n">
        <v>0.72</v>
      </c>
      <c r="AR611" s="14" t="n">
        <v>0.132</v>
      </c>
      <c r="AS611" s="14" t="n">
        <v>-0.128</v>
      </c>
      <c r="AT611" s="14" t="n">
        <v>0.622</v>
      </c>
      <c r="AU611" s="14" t="n">
        <v>0</v>
      </c>
      <c r="AV611" s="14" t="n">
        <v>0</v>
      </c>
      <c r="AW611" s="14" t="n">
        <v>0.734</v>
      </c>
      <c r="AX611" s="14" t="n">
        <v>0.132</v>
      </c>
      <c r="AY611" s="14" t="n">
        <v>-0.095</v>
      </c>
      <c r="AZ611" s="14" t="n">
        <v>0.671</v>
      </c>
      <c r="BA611" s="14" t="n">
        <v>0.05</v>
      </c>
      <c r="BB611" s="14" t="n">
        <v>1</v>
      </c>
      <c r="BC611" s="14" t="n">
        <v>0.51</v>
      </c>
      <c r="BD611" s="14" t="n">
        <v>0.132</v>
      </c>
      <c r="BE611" s="14" t="n">
        <v>0.003</v>
      </c>
      <c r="BF611" s="14" t="n">
        <v>0.536</v>
      </c>
      <c r="BG611" s="14" t="n">
        <v>0.05</v>
      </c>
      <c r="BH611" s="14" t="n">
        <v>1</v>
      </c>
      <c r="BI611" s="14" t="n">
        <v>0.652</v>
      </c>
      <c r="BJ611" s="14" t="n">
        <v>0.132</v>
      </c>
      <c r="BK611" s="14" t="n">
        <v>0.004</v>
      </c>
      <c r="BL611" s="14" t="n">
        <v>0.6850000000000001</v>
      </c>
      <c r="BM611" s="14" t="n">
        <v>0.05</v>
      </c>
      <c r="BN611" s="14" t="n">
        <v>1</v>
      </c>
      <c r="BO611" s="14" t="n">
        <v>0</v>
      </c>
      <c r="BP611" s="14" t="n">
        <v>0</v>
      </c>
      <c r="BQ611" s="14" t="n">
        <v>0.09</v>
      </c>
      <c r="BR611" s="14" t="n">
        <v>0</v>
      </c>
      <c r="BS611" s="14" t="n">
        <v>0.667</v>
      </c>
      <c r="BT611" s="14" t="n">
        <v>0</v>
      </c>
      <c r="BU611" s="14" t="n">
        <v>0</v>
      </c>
      <c r="BV611" s="14" t="n">
        <v>0.048</v>
      </c>
      <c r="BW611" s="14" t="n">
        <v>0.05</v>
      </c>
      <c r="BX611" s="14" t="n">
        <v>0.833</v>
      </c>
      <c r="BY611" s="14" t="n">
        <v>13.646</v>
      </c>
      <c r="BZ611" s="14" t="n">
        <v>0</v>
      </c>
      <c r="CA611" s="14" t="n">
        <v>13.646</v>
      </c>
      <c r="CB611" s="14" t="n">
        <v>0</v>
      </c>
      <c r="CC611" s="14" t="n">
        <v>86.38500000000001</v>
      </c>
      <c r="CD611" s="14" t="n">
        <v>7.95</v>
      </c>
      <c r="CE611" s="14" t="n">
        <v>0.588</v>
      </c>
      <c r="CF611" s="14" t="n">
        <v>90.705</v>
      </c>
      <c r="CG611" s="14" t="n">
        <v>0.05</v>
      </c>
      <c r="CH611" s="14" t="n">
        <v>1</v>
      </c>
      <c r="CI611" s="14" t="n">
        <v>0</v>
      </c>
      <c r="CJ611" s="14" t="n">
        <v>0</v>
      </c>
      <c r="CK611" s="14" t="n">
        <v>0</v>
      </c>
      <c r="CL611" s="14" t="n">
        <v>0</v>
      </c>
      <c r="CM611" s="14" t="n">
        <v>0</v>
      </c>
      <c r="CN611" s="14" t="n">
        <v>0</v>
      </c>
      <c r="CO611" s="14" t="n">
        <v>0</v>
      </c>
      <c r="CP611" s="14" t="n">
        <v>0</v>
      </c>
      <c r="CQ611" s="14" t="n">
        <v>1.387</v>
      </c>
      <c r="CR611" s="14" t="n">
        <v>0.9330000000000001</v>
      </c>
      <c r="CS611" s="14" t="n">
        <v>5.681</v>
      </c>
      <c r="CT611" s="14" t="n">
        <v>4.251</v>
      </c>
      <c r="CU611" s="14" t="n">
        <v>7.598</v>
      </c>
    </row>
    <row r="612">
      <c r="A612" s="14" t="inlineStr">
        <is>
          <t>PAK2021</t>
        </is>
      </c>
      <c r="B612" s="14" t="inlineStr">
        <is>
          <t>PAK</t>
        </is>
      </c>
      <c r="C612" s="14" t="inlineStr">
        <is>
          <t>PAK</t>
        </is>
      </c>
      <c r="D612" s="14" t="inlineStr">
        <is>
          <t>Pakistan</t>
        </is>
      </c>
      <c r="E612" s="14" t="n">
        <v>2021</v>
      </c>
      <c r="F612" s="14" t="n">
        <v>0.17</v>
      </c>
      <c r="G612" s="14" t="n">
        <v>4.075</v>
      </c>
      <c r="H612" s="14" t="n">
        <v>1.014</v>
      </c>
      <c r="I612" s="14" t="n">
        <v>0.08400000000000001</v>
      </c>
      <c r="J612" s="14" t="n">
        <v>4.158</v>
      </c>
      <c r="K612" s="14" t="n">
        <v>0</v>
      </c>
      <c r="L612" s="14" t="n">
        <v>1</v>
      </c>
      <c r="M612" s="14" t="n">
        <v>6.823</v>
      </c>
      <c r="N612" s="14" t="n">
        <v>3.042</v>
      </c>
      <c r="O612" s="14" t="n">
        <v>0.105</v>
      </c>
      <c r="P612" s="14" t="n">
        <v>6.928</v>
      </c>
      <c r="Q612" s="14" t="n">
        <v>0</v>
      </c>
      <c r="R612" s="14" t="n">
        <v>1</v>
      </c>
      <c r="S612" s="14" t="n">
        <v>9.145</v>
      </c>
      <c r="T612" s="14" t="n">
        <v>6.085</v>
      </c>
      <c r="U612" s="14" t="n">
        <v>0.08400000000000001</v>
      </c>
      <c r="V612" s="14" t="n">
        <v>10.798</v>
      </c>
      <c r="W612" s="14" t="n">
        <v>0.17</v>
      </c>
      <c r="X612" s="14" t="n">
        <v>1</v>
      </c>
      <c r="Y612" s="14" t="n">
        <v>4.212</v>
      </c>
      <c r="Z612" s="14" t="n">
        <v>0.464</v>
      </c>
      <c r="AA612" s="14" t="n">
        <v>2.346</v>
      </c>
      <c r="AB612" s="14" t="n">
        <v>6.558</v>
      </c>
      <c r="AC612" s="14" t="n">
        <v>0</v>
      </c>
      <c r="AD612" s="14" t="n">
        <v>1</v>
      </c>
      <c r="AE612" s="14" t="n">
        <v>4.963</v>
      </c>
      <c r="AF612" s="14" t="n">
        <v>0.962</v>
      </c>
      <c r="AG612" s="14" t="n">
        <v>1.169</v>
      </c>
      <c r="AH612" s="14" t="n">
        <v>6.132</v>
      </c>
      <c r="AI612" s="14" t="n">
        <v>0</v>
      </c>
      <c r="AJ612" s="14" t="n">
        <v>1</v>
      </c>
      <c r="AK612" s="14" t="n">
        <v>9.471</v>
      </c>
      <c r="AL612" s="14" t="n">
        <v>4.441</v>
      </c>
      <c r="AM612" s="14" t="n">
        <v>-7.979</v>
      </c>
      <c r="AN612" s="14" t="n">
        <v>1.745</v>
      </c>
      <c r="AO612" s="14" t="n">
        <v>0</v>
      </c>
      <c r="AP612" s="14" t="n">
        <v>0</v>
      </c>
      <c r="AQ612" s="14" t="n">
        <v>0.621</v>
      </c>
      <c r="AR612" s="14" t="n">
        <v>0.114</v>
      </c>
      <c r="AS612" s="14" t="n">
        <v>-0.051</v>
      </c>
      <c r="AT612" s="14" t="n">
        <v>0.666</v>
      </c>
      <c r="AU612" s="14" t="n">
        <v>0.17</v>
      </c>
      <c r="AV612" s="14" t="n">
        <v>1</v>
      </c>
      <c r="AW612" s="14" t="n">
        <v>0.593</v>
      </c>
      <c r="AX612" s="14" t="n">
        <v>0.114</v>
      </c>
      <c r="AY612" s="14" t="n">
        <v>-0.012</v>
      </c>
      <c r="AZ612" s="14" t="n">
        <v>0.68</v>
      </c>
      <c r="BA612" s="14" t="n">
        <v>0.17</v>
      </c>
      <c r="BB612" s="14" t="n">
        <v>1</v>
      </c>
      <c r="BC612" s="14" t="n">
        <v>0.44</v>
      </c>
      <c r="BD612" s="14" t="n">
        <v>0.114</v>
      </c>
      <c r="BE612" s="14" t="n">
        <v>0.024</v>
      </c>
      <c r="BF612" s="14" t="n">
        <v>0.543</v>
      </c>
      <c r="BG612" s="14" t="n">
        <v>0.17</v>
      </c>
      <c r="BH612" s="14" t="n">
        <v>1</v>
      </c>
      <c r="BI612" s="14" t="n">
        <v>0.5600000000000001</v>
      </c>
      <c r="BJ612" s="14" t="n">
        <v>0.114</v>
      </c>
      <c r="BK612" s="14" t="n">
        <v>-0.14</v>
      </c>
      <c r="BL612" s="14" t="n">
        <v>0.491</v>
      </c>
      <c r="BM612" s="14" t="n">
        <v>0</v>
      </c>
      <c r="BN612" s="14" t="n">
        <v>0</v>
      </c>
      <c r="BO612" s="14" t="n">
        <v>0</v>
      </c>
      <c r="BP612" s="14" t="n">
        <v>-0.008999999999999999</v>
      </c>
      <c r="BQ612" s="14" t="n">
        <v>0.107</v>
      </c>
      <c r="BR612" s="14" t="n">
        <v>0</v>
      </c>
      <c r="BS612" s="14" t="n">
        <v>1</v>
      </c>
      <c r="BT612" s="14" t="n">
        <v>0</v>
      </c>
      <c r="BU612" s="14" t="n">
        <v>-0.008999999999999999</v>
      </c>
      <c r="BV612" s="14" t="n">
        <v>0.108</v>
      </c>
      <c r="BW612" s="14" t="n">
        <v>0</v>
      </c>
      <c r="BX612" s="14" t="n">
        <v>1</v>
      </c>
      <c r="BY612" s="14" t="n">
        <v>11.787</v>
      </c>
      <c r="BZ612" s="14" t="n">
        <v>0</v>
      </c>
      <c r="CA612" s="14" t="n">
        <v>11.787</v>
      </c>
      <c r="CB612" s="14" t="n">
        <v>0</v>
      </c>
      <c r="CC612" s="14" t="n">
        <v>81.69499999999999</v>
      </c>
      <c r="CD612" s="14" t="n">
        <v>7.95</v>
      </c>
      <c r="CE612" s="14" t="n">
        <v>45.811</v>
      </c>
      <c r="CF612" s="14" t="n">
        <v>149.182</v>
      </c>
      <c r="CG612" s="14" t="n">
        <v>0.17</v>
      </c>
      <c r="CH612" s="14" t="n">
        <v>1</v>
      </c>
      <c r="CI612" s="14" t="n">
        <v>0</v>
      </c>
      <c r="CJ612" s="14" t="n">
        <v>0</v>
      </c>
      <c r="CK612" s="14" t="n">
        <v>0</v>
      </c>
      <c r="CL612" s="14" t="n">
        <v>0</v>
      </c>
      <c r="CM612" s="14" t="n">
        <v>0</v>
      </c>
      <c r="CN612" s="14" t="n">
        <v>0</v>
      </c>
      <c r="CO612" s="14" t="n">
        <v>0</v>
      </c>
      <c r="CP612" s="14" t="n">
        <v>0.226</v>
      </c>
      <c r="CQ612" s="14" t="n">
        <v>1.198</v>
      </c>
      <c r="CR612" s="14" t="n">
        <v>0.6860000000000001</v>
      </c>
      <c r="CS612" s="14" t="n">
        <v>2.13</v>
      </c>
      <c r="CT612" s="14" t="n">
        <v>3.604</v>
      </c>
      <c r="CU612" s="14" t="n">
        <v>6.361</v>
      </c>
    </row>
    <row r="613">
      <c r="A613" s="14" t="inlineStr">
        <is>
          <t>PAK2022</t>
        </is>
      </c>
      <c r="B613" s="14" t="inlineStr">
        <is>
          <t>PAK</t>
        </is>
      </c>
      <c r="C613" s="14" t="inlineStr">
        <is>
          <t>PAK</t>
        </is>
      </c>
      <c r="D613" s="14" t="inlineStr">
        <is>
          <t>Pakistan</t>
        </is>
      </c>
      <c r="E613" s="14" t="n">
        <v>2022</v>
      </c>
      <c r="F613" s="14" t="n">
        <v>0.17</v>
      </c>
      <c r="G613" s="14" t="n">
        <v>7.234</v>
      </c>
      <c r="H613" s="14" t="n">
        <v>1.095</v>
      </c>
      <c r="I613" s="14" t="n">
        <v>0.189</v>
      </c>
      <c r="J613" s="14" t="n">
        <v>7.424</v>
      </c>
      <c r="K613" s="14" t="n">
        <v>0</v>
      </c>
      <c r="L613" s="14" t="n">
        <v>1</v>
      </c>
      <c r="M613" s="14" t="n">
        <v>8.282999999999999</v>
      </c>
      <c r="N613" s="14" t="n">
        <v>3.286</v>
      </c>
      <c r="O613" s="14" t="n">
        <v>0.152</v>
      </c>
      <c r="P613" s="14" t="n">
        <v>8.435</v>
      </c>
      <c r="Q613" s="14" t="n">
        <v>0</v>
      </c>
      <c r="R613" s="14" t="n">
        <v>1</v>
      </c>
      <c r="S613" s="14" t="n">
        <v>12.71</v>
      </c>
      <c r="T613" s="14" t="n">
        <v>6.571</v>
      </c>
      <c r="U613" s="14" t="n">
        <v>0.352</v>
      </c>
      <c r="V613" s="14" t="n">
        <v>15.093</v>
      </c>
      <c r="W613" s="14" t="n">
        <v>0.17</v>
      </c>
      <c r="X613" s="14" t="n">
        <v>1</v>
      </c>
      <c r="Y613" s="14" t="n">
        <v>5.475</v>
      </c>
      <c r="Z613" s="14" t="n">
        <v>0.603</v>
      </c>
      <c r="AA613" s="14" t="n">
        <v>2.534</v>
      </c>
      <c r="AB613" s="14" t="n">
        <v>8.007999999999999</v>
      </c>
      <c r="AC613" s="14" t="n">
        <v>0</v>
      </c>
      <c r="AD613" s="14" t="n">
        <v>1</v>
      </c>
      <c r="AE613" s="14" t="n">
        <v>6.255</v>
      </c>
      <c r="AF613" s="14" t="n">
        <v>1.213</v>
      </c>
      <c r="AG613" s="14" t="n">
        <v>-1.379</v>
      </c>
      <c r="AH613" s="14" t="n">
        <v>4.876</v>
      </c>
      <c r="AI613" s="14" t="n">
        <v>0</v>
      </c>
      <c r="AJ613" s="14" t="n">
        <v>1</v>
      </c>
      <c r="AK613" s="14" t="n">
        <v>10.935</v>
      </c>
      <c r="AL613" s="14" t="n">
        <v>5.127</v>
      </c>
      <c r="AM613" s="14" t="n">
        <v>-9.749000000000001</v>
      </c>
      <c r="AN613" s="14" t="n">
        <v>1.388</v>
      </c>
      <c r="AO613" s="14" t="n">
        <v>0</v>
      </c>
      <c r="AP613" s="14" t="n">
        <v>0</v>
      </c>
      <c r="AQ613" s="14" t="n">
        <v>0.847</v>
      </c>
      <c r="AR613" s="14" t="n">
        <v>0.123</v>
      </c>
      <c r="AS613" s="14" t="n">
        <v>-0.047</v>
      </c>
      <c r="AT613" s="14" t="n">
        <v>0.9360000000000001</v>
      </c>
      <c r="AU613" s="14" t="n">
        <v>0.17</v>
      </c>
      <c r="AV613" s="14" t="n">
        <v>1</v>
      </c>
      <c r="AW613" s="14" t="n">
        <v>0.947</v>
      </c>
      <c r="AX613" s="14" t="n">
        <v>0.123</v>
      </c>
      <c r="AY613" s="14" t="n">
        <v>-0.143</v>
      </c>
      <c r="AZ613" s="14" t="n">
        <v>0.9409999999999999</v>
      </c>
      <c r="BA613" s="14" t="n">
        <v>0.17</v>
      </c>
      <c r="BB613" s="14" t="n">
        <v>1</v>
      </c>
      <c r="BC613" s="14" t="n">
        <v>0.589</v>
      </c>
      <c r="BD613" s="14" t="n">
        <v>0.123</v>
      </c>
      <c r="BE613" s="14" t="n">
        <v>-0.06900000000000001</v>
      </c>
      <c r="BF613" s="14" t="n">
        <v>0.607</v>
      </c>
      <c r="BG613" s="14" t="n">
        <v>0.17</v>
      </c>
      <c r="BH613" s="14" t="n">
        <v>1</v>
      </c>
      <c r="BI613" s="14" t="n">
        <v>0.6889999999999999</v>
      </c>
      <c r="BJ613" s="14" t="n">
        <v>0.123</v>
      </c>
      <c r="BK613" s="14" t="n">
        <v>-0.049</v>
      </c>
      <c r="BL613" s="14" t="n">
        <v>0.749</v>
      </c>
      <c r="BM613" s="14" t="n">
        <v>0</v>
      </c>
      <c r="BN613" s="14" t="n">
        <v>0</v>
      </c>
      <c r="BO613" s="14" t="n">
        <v>0</v>
      </c>
      <c r="BP613" s="14" t="n">
        <v>-0.052</v>
      </c>
      <c r="BQ613" s="14" t="n">
        <v>0.124</v>
      </c>
      <c r="BR613" s="14" t="n">
        <v>0</v>
      </c>
      <c r="BS613" s="14" t="n">
        <v>1</v>
      </c>
      <c r="BT613" s="14" t="n">
        <v>0</v>
      </c>
      <c r="BU613" s="14" t="n">
        <v>-0.052</v>
      </c>
      <c r="BV613" s="14" t="n">
        <v>0.114</v>
      </c>
      <c r="BW613" s="14" t="n">
        <v>0</v>
      </c>
      <c r="BX613" s="14" t="n">
        <v>1</v>
      </c>
      <c r="BY613" s="14" t="n">
        <v>12.729</v>
      </c>
      <c r="BZ613" s="14" t="n">
        <v>0</v>
      </c>
      <c r="CA613" s="14" t="n">
        <v>12.729</v>
      </c>
      <c r="CB613" s="14" t="n">
        <v>0</v>
      </c>
      <c r="CC613" s="14" t="n">
        <v>102.477</v>
      </c>
      <c r="CD613" s="14" t="n">
        <v>7.95</v>
      </c>
      <c r="CE613" s="14" t="n">
        <v>49.287</v>
      </c>
      <c r="CF613" s="14" t="n">
        <v>175.357</v>
      </c>
      <c r="CG613" s="14" t="n">
        <v>0.17</v>
      </c>
      <c r="CH613" s="14" t="n">
        <v>1</v>
      </c>
      <c r="CI613" s="14" t="n">
        <v>0</v>
      </c>
      <c r="CJ613" s="14" t="n">
        <v>0</v>
      </c>
      <c r="CK613" s="14" t="n">
        <v>0</v>
      </c>
      <c r="CL613" s="14" t="n">
        <v>0</v>
      </c>
      <c r="CM613" s="14" t="n">
        <v>0</v>
      </c>
      <c r="CN613" s="14" t="n">
        <v>0</v>
      </c>
      <c r="CO613" s="14" t="n">
        <v>0</v>
      </c>
      <c r="CP613" s="14" t="n">
        <v>0.226</v>
      </c>
      <c r="CQ613" s="14" t="n">
        <v>1.294</v>
      </c>
      <c r="CR613" s="14" t="n">
        <v>0.736</v>
      </c>
      <c r="CS613" s="14" t="n">
        <v>2.3</v>
      </c>
      <c r="CT613" s="14" t="n">
        <v>7.554</v>
      </c>
      <c r="CU613" s="14" t="n">
        <v>11.388</v>
      </c>
    </row>
    <row r="614">
      <c r="A614" s="14" t="inlineStr">
        <is>
          <t>PAK2023</t>
        </is>
      </c>
      <c r="B614" s="14" t="inlineStr">
        <is>
          <t>PAK</t>
        </is>
      </c>
      <c r="C614" s="14" t="inlineStr">
        <is>
          <t>PAK</t>
        </is>
      </c>
      <c r="D614" s="14" t="inlineStr">
        <is>
          <t>Pakistan</t>
        </is>
      </c>
      <c r="E614" s="14" t="n">
        <v>2023</v>
      </c>
      <c r="F614" s="14" t="n">
        <v>0.17</v>
      </c>
      <c r="G614" s="14" t="n">
        <v>4.916</v>
      </c>
      <c r="H614" s="14" t="n">
        <v>1.14</v>
      </c>
      <c r="I614" s="14" t="n">
        <v>0.117</v>
      </c>
      <c r="J614" s="14" t="n">
        <v>5.033</v>
      </c>
      <c r="K614" s="14" t="n">
        <v>0</v>
      </c>
      <c r="L614" s="14" t="n">
        <v>1</v>
      </c>
      <c r="M614" s="14" t="n">
        <v>6.844</v>
      </c>
      <c r="N614" s="14" t="n">
        <v>3.421</v>
      </c>
      <c r="O614" s="14" t="n">
        <v>0.105</v>
      </c>
      <c r="P614" s="14" t="n">
        <v>6.95</v>
      </c>
      <c r="Q614" s="14" t="n">
        <v>0</v>
      </c>
      <c r="R614" s="14" t="n">
        <v>1</v>
      </c>
      <c r="S614" s="14" t="n">
        <v>10.618</v>
      </c>
      <c r="T614" s="14" t="n">
        <v>6.842</v>
      </c>
      <c r="U614" s="14" t="n">
        <v>0.319</v>
      </c>
      <c r="V614" s="14" t="n">
        <v>12.56</v>
      </c>
      <c r="W614" s="14" t="n">
        <v>0.17</v>
      </c>
      <c r="X614" s="14" t="n">
        <v>1</v>
      </c>
      <c r="Y614" s="14" t="n">
        <v>3.79</v>
      </c>
      <c r="Z614" s="14" t="n">
        <v>0.417</v>
      </c>
      <c r="AA614" s="14" t="n">
        <v>2.638</v>
      </c>
      <c r="AB614" s="14" t="n">
        <v>6.429</v>
      </c>
      <c r="AC614" s="14" t="n">
        <v>0</v>
      </c>
      <c r="AD614" s="14" t="n">
        <v>1</v>
      </c>
      <c r="AE614" s="14" t="n">
        <v>4.603</v>
      </c>
      <c r="AF614" s="14" t="n">
        <v>0.892</v>
      </c>
      <c r="AG614" s="14" t="n">
        <v>0.044</v>
      </c>
      <c r="AH614" s="14" t="n">
        <v>4.647</v>
      </c>
      <c r="AI614" s="14" t="n">
        <v>0</v>
      </c>
      <c r="AJ614" s="14" t="n">
        <v>1</v>
      </c>
      <c r="AK614" s="14" t="n">
        <v>9.477</v>
      </c>
      <c r="AL614" s="14" t="n">
        <v>4.444</v>
      </c>
      <c r="AM614" s="14" t="n">
        <v>-8.023</v>
      </c>
      <c r="AN614" s="14" t="n">
        <v>1.701</v>
      </c>
      <c r="AO614" s="14" t="n">
        <v>0</v>
      </c>
      <c r="AP614" s="14" t="n">
        <v>0</v>
      </c>
      <c r="AQ614" s="14" t="n">
        <v>0.749</v>
      </c>
      <c r="AR614" s="14" t="n">
        <v>0.129</v>
      </c>
      <c r="AS614" s="14" t="n">
        <v>-0.032</v>
      </c>
      <c r="AT614" s="14" t="n">
        <v>0.839</v>
      </c>
      <c r="AU614" s="14" t="n">
        <v>0.17</v>
      </c>
      <c r="AV614" s="14" t="n">
        <v>1</v>
      </c>
      <c r="AW614" s="14" t="n">
        <v>0.783</v>
      </c>
      <c r="AX614" s="14" t="n">
        <v>0.129</v>
      </c>
      <c r="AY614" s="14" t="n">
        <v>-0.04</v>
      </c>
      <c r="AZ614" s="14" t="n">
        <v>0.868</v>
      </c>
      <c r="BA614" s="14" t="n">
        <v>0.17</v>
      </c>
      <c r="BB614" s="14" t="n">
        <v>1</v>
      </c>
      <c r="BC614" s="14" t="n">
        <v>0.527</v>
      </c>
      <c r="BD614" s="14" t="n">
        <v>0.129</v>
      </c>
      <c r="BE614" s="14" t="n">
        <v>-0.063</v>
      </c>
      <c r="BF614" s="14" t="n">
        <v>0.543</v>
      </c>
      <c r="BG614" s="14" t="n">
        <v>0.17</v>
      </c>
      <c r="BH614" s="14" t="n">
        <v>1</v>
      </c>
      <c r="BI614" s="14" t="n">
        <v>0.64</v>
      </c>
      <c r="BJ614" s="14" t="n">
        <v>0.129</v>
      </c>
      <c r="BK614" s="14" t="n">
        <v>-0.097</v>
      </c>
      <c r="BL614" s="14" t="n">
        <v>0.634</v>
      </c>
      <c r="BM614" s="14" t="n">
        <v>0</v>
      </c>
      <c r="BN614" s="14" t="n">
        <v>0</v>
      </c>
      <c r="BO614" s="14" t="n">
        <v>0</v>
      </c>
      <c r="BP614" s="14" t="n">
        <v>-0.016</v>
      </c>
      <c r="BQ614" s="14" t="n">
        <v>0.093</v>
      </c>
      <c r="BR614" s="14" t="n">
        <v>0</v>
      </c>
      <c r="BS614" s="14" t="n">
        <v>1</v>
      </c>
      <c r="BT614" s="14" t="n">
        <v>0</v>
      </c>
      <c r="BU614" s="14" t="n">
        <v>-0.016</v>
      </c>
      <c r="BV614" s="14" t="n">
        <v>0.08500000000000001</v>
      </c>
      <c r="BW614" s="14" t="n">
        <v>0</v>
      </c>
      <c r="BX614" s="14" t="n">
        <v>1</v>
      </c>
      <c r="BY614" s="14" t="n">
        <v>13.254</v>
      </c>
      <c r="BZ614" s="14" t="n">
        <v>0</v>
      </c>
      <c r="CA614" s="14" t="n">
        <v>13.254</v>
      </c>
      <c r="CB614" s="14" t="n">
        <v>0</v>
      </c>
      <c r="CC614" s="14" t="n">
        <v>87.07899999999999</v>
      </c>
      <c r="CD614" s="14" t="n">
        <v>7.95</v>
      </c>
      <c r="CE614" s="14" t="n">
        <v>54.831</v>
      </c>
      <c r="CF614" s="14" t="n">
        <v>162.968</v>
      </c>
      <c r="CG614" s="14" t="n">
        <v>0.17</v>
      </c>
      <c r="CH614" s="14" t="n">
        <v>1</v>
      </c>
      <c r="CI614" s="14" t="n">
        <v>0</v>
      </c>
      <c r="CJ614" s="14" t="n">
        <v>0</v>
      </c>
      <c r="CK614" s="14" t="n">
        <v>0</v>
      </c>
      <c r="CL614" s="14" t="n">
        <v>0</v>
      </c>
      <c r="CM614" s="14" t="n">
        <v>0</v>
      </c>
      <c r="CN614" s="14" t="n">
        <v>0</v>
      </c>
      <c r="CO614" s="14" t="n">
        <v>0</v>
      </c>
      <c r="CP614" s="14" t="n">
        <v>0.226</v>
      </c>
      <c r="CQ614" s="14" t="n">
        <v>1.348</v>
      </c>
      <c r="CR614" s="14" t="n">
        <v>0.736</v>
      </c>
      <c r="CS614" s="14" t="n">
        <v>2.395</v>
      </c>
      <c r="CT614" s="14" t="n">
        <v>4.484</v>
      </c>
      <c r="CU614" s="14" t="n">
        <v>4.605</v>
      </c>
    </row>
    <row r="615">
      <c r="A615" s="14" t="inlineStr">
        <is>
          <t>PAK2024</t>
        </is>
      </c>
      <c r="B615" s="14" t="inlineStr">
        <is>
          <t>PAK</t>
        </is>
      </c>
      <c r="C615" s="14" t="inlineStr">
        <is>
          <t>PAK</t>
        </is>
      </c>
      <c r="D615" s="14" t="inlineStr">
        <is>
          <t>Pakistan</t>
        </is>
      </c>
      <c r="E615" s="14" t="n">
        <v>2024</v>
      </c>
      <c r="F615" s="14" t="n">
        <v>0.17</v>
      </c>
      <c r="G615" s="14" t="n">
        <v>4.204</v>
      </c>
      <c r="H615" s="14" t="n">
        <v>1.174</v>
      </c>
      <c r="I615" s="14" t="n">
        <v>0.081</v>
      </c>
      <c r="J615" s="14" t="n">
        <v>4.285</v>
      </c>
      <c r="K615" s="14" t="n">
        <v>0</v>
      </c>
      <c r="L615" s="14" t="n">
        <v>1</v>
      </c>
      <c r="M615" s="14" t="n">
        <v>6.276</v>
      </c>
      <c r="N615" s="14" t="n">
        <v>3.522</v>
      </c>
      <c r="O615" s="14" t="n">
        <v>0.073</v>
      </c>
      <c r="P615" s="14" t="n">
        <v>6.349</v>
      </c>
      <c r="Q615" s="14" t="n">
        <v>0</v>
      </c>
      <c r="R615" s="14" t="n">
        <v>1</v>
      </c>
      <c r="S615" s="14" t="n">
        <v>10.074</v>
      </c>
      <c r="T615" s="14" t="n">
        <v>7.044</v>
      </c>
      <c r="U615" s="14" t="n">
        <v>0.317</v>
      </c>
      <c r="V615" s="14" t="n">
        <v>11.882</v>
      </c>
      <c r="W615" s="14" t="n">
        <v>0.17</v>
      </c>
      <c r="X615" s="14" t="n">
        <v>1</v>
      </c>
      <c r="Y615" s="14" t="n">
        <v>3.708</v>
      </c>
      <c r="Z615" s="14" t="n">
        <v>0.408</v>
      </c>
      <c r="AA615" s="14" t="n">
        <v>2.716</v>
      </c>
      <c r="AB615" s="14" t="n">
        <v>6.424</v>
      </c>
      <c r="AC615" s="14" t="n">
        <v>0</v>
      </c>
      <c r="AD615" s="14" t="n">
        <v>1</v>
      </c>
      <c r="AE615" s="14" t="n">
        <v>4.545</v>
      </c>
      <c r="AF615" s="14" t="n">
        <v>0.881</v>
      </c>
      <c r="AG615" s="14" t="n">
        <v>4.236</v>
      </c>
      <c r="AH615" s="14" t="n">
        <v>8.779999999999999</v>
      </c>
      <c r="AI615" s="14" t="n">
        <v>0</v>
      </c>
      <c r="AJ615" s="14" t="n">
        <v>1</v>
      </c>
      <c r="AK615" s="14" t="n">
        <v>9.563000000000001</v>
      </c>
      <c r="AL615" s="14" t="n">
        <v>4.484</v>
      </c>
      <c r="AM615" s="14" t="n">
        <v>-6.01</v>
      </c>
      <c r="AN615" s="14" t="n">
        <v>4.157</v>
      </c>
      <c r="AO615" s="14" t="n">
        <v>0</v>
      </c>
      <c r="AP615" s="14" t="n">
        <v>0</v>
      </c>
      <c r="AQ615" s="14" t="n">
        <v>0.72</v>
      </c>
      <c r="AR615" s="14" t="n">
        <v>0.132</v>
      </c>
      <c r="AS615" s="14" t="n">
        <v>0.004</v>
      </c>
      <c r="AT615" s="14" t="n">
        <v>0.847</v>
      </c>
      <c r="AU615" s="14" t="n">
        <v>0.17</v>
      </c>
      <c r="AV615" s="14" t="n">
        <v>1</v>
      </c>
      <c r="AW615" s="14" t="n">
        <v>0.734</v>
      </c>
      <c r="AX615" s="14" t="n">
        <v>0.132</v>
      </c>
      <c r="AY615" s="14" t="n">
        <v>-0.015</v>
      </c>
      <c r="AZ615" s="14" t="n">
        <v>0.84</v>
      </c>
      <c r="BA615" s="14" t="n">
        <v>0.17</v>
      </c>
      <c r="BB615" s="14" t="n">
        <v>1</v>
      </c>
      <c r="BC615" s="14" t="n">
        <v>0.51</v>
      </c>
      <c r="BD615" s="14" t="n">
        <v>0.132</v>
      </c>
      <c r="BE615" s="14" t="n">
        <v>-0.028</v>
      </c>
      <c r="BF615" s="14" t="n">
        <v>0.5639999999999999</v>
      </c>
      <c r="BG615" s="14" t="n">
        <v>0.17</v>
      </c>
      <c r="BH615" s="14" t="n">
        <v>1</v>
      </c>
      <c r="BI615" s="14" t="n">
        <v>0.652</v>
      </c>
      <c r="BJ615" s="14" t="n">
        <v>0.132</v>
      </c>
      <c r="BK615" s="14" t="n">
        <v>-0.162</v>
      </c>
      <c r="BL615" s="14" t="n">
        <v>0.573</v>
      </c>
      <c r="BM615" s="14" t="n">
        <v>0</v>
      </c>
      <c r="BN615" s="14" t="n">
        <v>0</v>
      </c>
      <c r="BO615" s="14" t="n">
        <v>0</v>
      </c>
      <c r="BP615" s="14" t="n">
        <v>-0.017</v>
      </c>
      <c r="BQ615" s="14" t="n">
        <v>0.143</v>
      </c>
      <c r="BR615" s="14" t="n">
        <v>0</v>
      </c>
      <c r="BS615" s="14" t="n">
        <v>1</v>
      </c>
      <c r="BT615" s="14" t="n">
        <v>0</v>
      </c>
      <c r="BU615" s="14" t="n">
        <v>-0.017</v>
      </c>
      <c r="BV615" s="14" t="n">
        <v>0.122</v>
      </c>
      <c r="BW615" s="14" t="n">
        <v>0</v>
      </c>
      <c r="BX615" s="14" t="n">
        <v>1</v>
      </c>
      <c r="BY615" s="14" t="n">
        <v>13.646</v>
      </c>
      <c r="BZ615" s="14" t="n">
        <v>0</v>
      </c>
      <c r="CA615" s="14" t="n">
        <v>13.646</v>
      </c>
      <c r="CB615" s="14" t="n">
        <v>0</v>
      </c>
      <c r="CC615" s="14" t="n">
        <v>86.38500000000001</v>
      </c>
      <c r="CD615" s="14" t="n">
        <v>7.95</v>
      </c>
      <c r="CE615" s="14" t="n">
        <v>57.481</v>
      </c>
      <c r="CF615" s="14" t="n">
        <v>164.514</v>
      </c>
      <c r="CG615" s="14" t="n">
        <v>0.17</v>
      </c>
      <c r="CH615" s="14" t="n">
        <v>1</v>
      </c>
      <c r="CI615" s="14" t="n">
        <v>0</v>
      </c>
      <c r="CJ615" s="14" t="n">
        <v>0</v>
      </c>
      <c r="CK615" s="14" t="n">
        <v>0</v>
      </c>
      <c r="CL615" s="14" t="n">
        <v>0</v>
      </c>
      <c r="CM615" s="14" t="n">
        <v>0</v>
      </c>
      <c r="CN615" s="14" t="n">
        <v>0</v>
      </c>
      <c r="CO615" s="14" t="n">
        <v>0</v>
      </c>
      <c r="CP615" s="14" t="n">
        <v>0.226</v>
      </c>
      <c r="CQ615" s="14" t="n">
        <v>1.387</v>
      </c>
      <c r="CR615" s="14" t="n">
        <v>0.736</v>
      </c>
      <c r="CS615" s="14" t="n">
        <v>2.466</v>
      </c>
      <c r="CT615" s="14" t="n">
        <v>3.509</v>
      </c>
      <c r="CU615" s="14" t="n">
        <v>4.004</v>
      </c>
    </row>
    <row r="616">
      <c r="A616" s="14" t="inlineStr">
        <is>
          <t>PLW2021</t>
        </is>
      </c>
      <c r="B616" s="14" t="inlineStr">
        <is>
          <t>PLW</t>
        </is>
      </c>
      <c r="C616" s="14" t="inlineStr">
        <is>
          <t>PLW</t>
        </is>
      </c>
      <c r="D616" s="14" t="inlineStr">
        <is>
          <t>Palau</t>
        </is>
      </c>
      <c r="E616" s="14" t="n">
        <v>2021</v>
      </c>
      <c r="F616" s="14" t="n">
        <v>0</v>
      </c>
      <c r="G616" s="14" t="n">
        <v>4.747</v>
      </c>
      <c r="H616" s="14" t="n">
        <v>1.143</v>
      </c>
      <c r="I616" s="14" t="n">
        <v>0</v>
      </c>
      <c r="J616" s="14" t="n">
        <v>4.747</v>
      </c>
      <c r="K616" s="14" t="n">
        <v>0</v>
      </c>
      <c r="L616" s="14" t="n">
        <v>1</v>
      </c>
      <c r="M616" s="14" t="n">
        <v>7.964</v>
      </c>
      <c r="N616" s="14" t="n">
        <v>3.43</v>
      </c>
      <c r="O616" s="14" t="n">
        <v>0</v>
      </c>
      <c r="P616" s="14" t="n">
        <v>7.964</v>
      </c>
      <c r="Q616" s="14" t="n">
        <v>0</v>
      </c>
      <c r="R616" s="14" t="n">
        <v>1</v>
      </c>
      <c r="S616" s="14" t="n">
        <v>10.464</v>
      </c>
      <c r="T616" s="14" t="n">
        <v>6.86</v>
      </c>
      <c r="U616" s="14" t="n">
        <v>0</v>
      </c>
      <c r="V616" s="14" t="n">
        <v>10.464</v>
      </c>
      <c r="W616" s="14" t="n">
        <v>0</v>
      </c>
      <c r="X616" s="14" t="n">
        <v>1</v>
      </c>
      <c r="Y616" s="14" t="n">
        <v>4.333</v>
      </c>
      <c r="Z616" s="14" t="n">
        <v>0.535</v>
      </c>
      <c r="AA616" s="14" t="n">
        <v>0</v>
      </c>
      <c r="AB616" s="14" t="n">
        <v>4.333</v>
      </c>
      <c r="AC616" s="14" t="n">
        <v>0</v>
      </c>
      <c r="AD616" s="14" t="n">
        <v>1</v>
      </c>
      <c r="AE616" s="14" t="n">
        <v>5.477</v>
      </c>
      <c r="AF616" s="14" t="n">
        <v>1.194</v>
      </c>
      <c r="AG616" s="14" t="n">
        <v>0</v>
      </c>
      <c r="AH616" s="14" t="n">
        <v>5.477</v>
      </c>
      <c r="AI616" s="14" t="n">
        <v>0</v>
      </c>
      <c r="AJ616" s="14" t="n">
        <v>1</v>
      </c>
      <c r="AK616" s="14" t="n">
        <v>12.337</v>
      </c>
      <c r="AL616" s="14" t="n">
        <v>6.401</v>
      </c>
      <c r="AM616" s="14" t="n">
        <v>0</v>
      </c>
      <c r="AN616" s="14" t="n">
        <v>12.337</v>
      </c>
      <c r="AO616" s="14" t="n">
        <v>0</v>
      </c>
      <c r="AP616" s="14" t="n">
        <v>1</v>
      </c>
      <c r="AQ616" s="14" t="n">
        <v>0.621</v>
      </c>
      <c r="AR616" s="14" t="n">
        <v>0.114</v>
      </c>
      <c r="AS616" s="14" t="n">
        <v>0.712</v>
      </c>
      <c r="AT616" s="14" t="n">
        <v>1.332</v>
      </c>
      <c r="AU616" s="14" t="n">
        <v>0</v>
      </c>
      <c r="AV616" s="14" t="n">
        <v>1</v>
      </c>
      <c r="AW616" s="14" t="n">
        <v>0.593</v>
      </c>
      <c r="AX616" s="14" t="n">
        <v>0.114</v>
      </c>
      <c r="AY616" s="14" t="n">
        <v>0.753</v>
      </c>
      <c r="AZ616" s="14" t="n">
        <v>1.346</v>
      </c>
      <c r="BA616" s="14" t="n">
        <v>0</v>
      </c>
      <c r="BB616" s="14" t="n">
        <v>1</v>
      </c>
      <c r="BC616" s="14" t="n">
        <v>0.44</v>
      </c>
      <c r="BD616" s="14" t="n">
        <v>0.114</v>
      </c>
      <c r="BE616" s="14" t="n">
        <v>0.888</v>
      </c>
      <c r="BF616" s="14" t="n">
        <v>1.328</v>
      </c>
      <c r="BG616" s="14" t="n">
        <v>0</v>
      </c>
      <c r="BH616" s="14" t="n">
        <v>1</v>
      </c>
      <c r="BI616" s="14" t="n">
        <v>0.5600000000000001</v>
      </c>
      <c r="BJ616" s="14" t="n">
        <v>0.114</v>
      </c>
      <c r="BK616" s="14" t="n">
        <v>1.65</v>
      </c>
      <c r="BL616" s="14" t="n">
        <v>2.211</v>
      </c>
      <c r="BM616" s="14" t="n">
        <v>0</v>
      </c>
      <c r="BN616" s="14" t="n">
        <v>1</v>
      </c>
      <c r="BO616" s="14" t="n">
        <v>0</v>
      </c>
      <c r="BP616" s="14" t="n">
        <v>0</v>
      </c>
      <c r="BQ616" s="14" t="n">
        <v>0</v>
      </c>
      <c r="BR616" s="14" t="n">
        <v>0</v>
      </c>
      <c r="BS616" s="14" t="n">
        <v>1</v>
      </c>
      <c r="BT616" s="14" t="n">
        <v>0</v>
      </c>
      <c r="BU616" s="14" t="n">
        <v>0</v>
      </c>
      <c r="BV616" s="14" t="n">
        <v>0</v>
      </c>
      <c r="BW616" s="14" t="n">
        <v>0</v>
      </c>
      <c r="BX616" s="14" t="n">
        <v>1</v>
      </c>
      <c r="BY616" s="14" t="n">
        <v>11.787</v>
      </c>
      <c r="BZ616" s="14" t="n">
        <v>0</v>
      </c>
      <c r="CA616" s="14" t="n">
        <v>11.787</v>
      </c>
      <c r="CB616" s="14" t="n">
        <v>0</v>
      </c>
      <c r="CC616" s="14" t="n">
        <v>81.69499999999999</v>
      </c>
      <c r="CD616" s="14" t="n">
        <v>7.95</v>
      </c>
      <c r="CE616" s="14" t="n">
        <v>0</v>
      </c>
      <c r="CF616" s="14" t="n">
        <v>81.69499999999999</v>
      </c>
      <c r="CG616" s="14" t="n">
        <v>0</v>
      </c>
      <c r="CH616" s="14" t="n">
        <v>1</v>
      </c>
      <c r="CI616" s="14" t="n">
        <v>0</v>
      </c>
      <c r="CJ616" s="14" t="n">
        <v>0</v>
      </c>
      <c r="CK616" s="14" t="n">
        <v>0</v>
      </c>
      <c r="CL616" s="14" t="n">
        <v>0</v>
      </c>
      <c r="CM616" s="14" t="n">
        <v>0</v>
      </c>
      <c r="CN616" s="14" t="n">
        <v>0</v>
      </c>
      <c r="CO616" s="14" t="n">
        <v>0</v>
      </c>
      <c r="CP616" s="14" t="n">
        <v>0</v>
      </c>
      <c r="CQ616" s="14" t="n">
        <v>1.198</v>
      </c>
      <c r="CR616" s="14" t="n">
        <v>0</v>
      </c>
      <c r="CS616" s="14" t="n">
        <v>4.776</v>
      </c>
      <c r="CT616" s="14" t="n">
        <v>3.604</v>
      </c>
      <c r="CU616" s="14" t="n">
        <v>9.407999999999999</v>
      </c>
    </row>
    <row r="617">
      <c r="A617" s="14" t="inlineStr">
        <is>
          <t>PLW2022</t>
        </is>
      </c>
      <c r="B617" s="14" t="inlineStr">
        <is>
          <t>PLW</t>
        </is>
      </c>
      <c r="C617" s="14" t="inlineStr">
        <is>
          <t>PLW</t>
        </is>
      </c>
      <c r="D617" s="14" t="inlineStr">
        <is>
          <t>Palau</t>
        </is>
      </c>
      <c r="E617" s="14" t="n">
        <v>2022</v>
      </c>
      <c r="F617" s="14" t="n">
        <v>0</v>
      </c>
      <c r="G617" s="14" t="n">
        <v>8.788</v>
      </c>
      <c r="H617" s="14" t="n">
        <v>1.235</v>
      </c>
      <c r="I617" s="14" t="n">
        <v>0</v>
      </c>
      <c r="J617" s="14" t="n">
        <v>8.788</v>
      </c>
      <c r="K617" s="14" t="n">
        <v>0</v>
      </c>
      <c r="L617" s="14" t="n">
        <v>1</v>
      </c>
      <c r="M617" s="14" t="n">
        <v>9.782999999999999</v>
      </c>
      <c r="N617" s="14" t="n">
        <v>3.704</v>
      </c>
      <c r="O617" s="14" t="n">
        <v>0</v>
      </c>
      <c r="P617" s="14" t="n">
        <v>9.782999999999999</v>
      </c>
      <c r="Q617" s="14" t="n">
        <v>0</v>
      </c>
      <c r="R617" s="14" t="n">
        <v>1</v>
      </c>
      <c r="S617" s="14" t="n">
        <v>14.962</v>
      </c>
      <c r="T617" s="14" t="n">
        <v>7.408</v>
      </c>
      <c r="U617" s="14" t="n">
        <v>0</v>
      </c>
      <c r="V617" s="14" t="n">
        <v>14.962</v>
      </c>
      <c r="W617" s="14" t="n">
        <v>0</v>
      </c>
      <c r="X617" s="14" t="n">
        <v>1</v>
      </c>
      <c r="Y617" s="14" t="n">
        <v>4.68</v>
      </c>
      <c r="Z617" s="14" t="n">
        <v>0.577</v>
      </c>
      <c r="AA617" s="14" t="n">
        <v>0</v>
      </c>
      <c r="AB617" s="14" t="n">
        <v>4.68</v>
      </c>
      <c r="AC617" s="14" t="n">
        <v>0</v>
      </c>
      <c r="AD617" s="14" t="n">
        <v>1</v>
      </c>
      <c r="AE617" s="14" t="n">
        <v>5.914</v>
      </c>
      <c r="AF617" s="14" t="n">
        <v>1.289</v>
      </c>
      <c r="AG617" s="14" t="n">
        <v>0</v>
      </c>
      <c r="AH617" s="14" t="n">
        <v>5.914</v>
      </c>
      <c r="AI617" s="14" t="n">
        <v>0</v>
      </c>
      <c r="AJ617" s="14" t="n">
        <v>1</v>
      </c>
      <c r="AK617" s="14" t="n">
        <v>13.322</v>
      </c>
      <c r="AL617" s="14" t="n">
        <v>6.913</v>
      </c>
      <c r="AM617" s="14" t="n">
        <v>0</v>
      </c>
      <c r="AN617" s="14" t="n">
        <v>13.322</v>
      </c>
      <c r="AO617" s="14" t="n">
        <v>0</v>
      </c>
      <c r="AP617" s="14" t="n">
        <v>1</v>
      </c>
      <c r="AQ617" s="14" t="n">
        <v>0.847</v>
      </c>
      <c r="AR617" s="14" t="n">
        <v>0.123</v>
      </c>
      <c r="AS617" s="14" t="n">
        <v>0.733</v>
      </c>
      <c r="AT617" s="14" t="n">
        <v>1.579</v>
      </c>
      <c r="AU617" s="14" t="n">
        <v>0</v>
      </c>
      <c r="AV617" s="14" t="n">
        <v>1</v>
      </c>
      <c r="AW617" s="14" t="n">
        <v>0.947</v>
      </c>
      <c r="AX617" s="14" t="n">
        <v>0.123</v>
      </c>
      <c r="AY617" s="14" t="n">
        <v>0.8090000000000001</v>
      </c>
      <c r="AZ617" s="14" t="n">
        <v>1.756</v>
      </c>
      <c r="BA617" s="14" t="n">
        <v>0</v>
      </c>
      <c r="BB617" s="14" t="n">
        <v>1</v>
      </c>
      <c r="BC617" s="14" t="n">
        <v>0.589</v>
      </c>
      <c r="BD617" s="14" t="n">
        <v>0.123</v>
      </c>
      <c r="BE617" s="14" t="n">
        <v>0.973</v>
      </c>
      <c r="BF617" s="14" t="n">
        <v>1.561</v>
      </c>
      <c r="BG617" s="14" t="n">
        <v>0</v>
      </c>
      <c r="BH617" s="14" t="n">
        <v>1</v>
      </c>
      <c r="BI617" s="14" t="n">
        <v>0.6889999999999999</v>
      </c>
      <c r="BJ617" s="14" t="n">
        <v>0.123</v>
      </c>
      <c r="BK617" s="14" t="n">
        <v>1.676</v>
      </c>
      <c r="BL617" s="14" t="n">
        <v>2.365</v>
      </c>
      <c r="BM617" s="14" t="n">
        <v>0</v>
      </c>
      <c r="BN617" s="14" t="n">
        <v>1</v>
      </c>
      <c r="BO617" s="14" t="n">
        <v>0</v>
      </c>
      <c r="BP617" s="14" t="n">
        <v>0</v>
      </c>
      <c r="BQ617" s="14" t="n">
        <v>0</v>
      </c>
      <c r="BR617" s="14" t="n">
        <v>0</v>
      </c>
      <c r="BS617" s="14" t="n">
        <v>1</v>
      </c>
      <c r="BT617" s="14" t="n">
        <v>0</v>
      </c>
      <c r="BU617" s="14" t="n">
        <v>0</v>
      </c>
      <c r="BV617" s="14" t="n">
        <v>0</v>
      </c>
      <c r="BW617" s="14" t="n">
        <v>0</v>
      </c>
      <c r="BX617" s="14" t="n">
        <v>1</v>
      </c>
      <c r="BY617" s="14" t="n">
        <v>12.729</v>
      </c>
      <c r="BZ617" s="14" t="n">
        <v>0</v>
      </c>
      <c r="CA617" s="14" t="n">
        <v>12.729</v>
      </c>
      <c r="CB617" s="14" t="n">
        <v>0</v>
      </c>
      <c r="CC617" s="14" t="n">
        <v>102.477</v>
      </c>
      <c r="CD617" s="14" t="n">
        <v>7.95</v>
      </c>
      <c r="CE617" s="14" t="n">
        <v>0</v>
      </c>
      <c r="CF617" s="14" t="n">
        <v>102.477</v>
      </c>
      <c r="CG617" s="14" t="n">
        <v>0</v>
      </c>
      <c r="CH617" s="14" t="n">
        <v>1</v>
      </c>
      <c r="CI617" s="14" t="n">
        <v>0</v>
      </c>
      <c r="CJ617" s="14" t="n">
        <v>0</v>
      </c>
      <c r="CK617" s="14" t="n">
        <v>0</v>
      </c>
      <c r="CL617" s="14" t="n">
        <v>0</v>
      </c>
      <c r="CM617" s="14" t="n">
        <v>0</v>
      </c>
      <c r="CN617" s="14" t="n">
        <v>0</v>
      </c>
      <c r="CO617" s="14" t="n">
        <v>0</v>
      </c>
      <c r="CP617" s="14" t="n">
        <v>0</v>
      </c>
      <c r="CQ617" s="14" t="n">
        <v>1.294</v>
      </c>
      <c r="CR617" s="14" t="n">
        <v>0</v>
      </c>
      <c r="CS617" s="14" t="n">
        <v>5.158</v>
      </c>
      <c r="CT617" s="14" t="n">
        <v>7.554</v>
      </c>
      <c r="CU617" s="14" t="n">
        <v>16.097</v>
      </c>
    </row>
    <row r="618">
      <c r="A618" s="14" t="inlineStr">
        <is>
          <t>PLW2023</t>
        </is>
      </c>
      <c r="B618" s="14" t="inlineStr">
        <is>
          <t>PLW</t>
        </is>
      </c>
      <c r="C618" s="14" t="inlineStr">
        <is>
          <t>PLW</t>
        </is>
      </c>
      <c r="D618" s="14" t="inlineStr">
        <is>
          <t>Palau</t>
        </is>
      </c>
      <c r="E618" s="14" t="n">
        <v>2023</v>
      </c>
      <c r="F618" s="14" t="n">
        <v>0</v>
      </c>
      <c r="G618" s="14" t="n">
        <v>5.77</v>
      </c>
      <c r="H618" s="14" t="n">
        <v>1.286</v>
      </c>
      <c r="I618" s="14" t="n">
        <v>0</v>
      </c>
      <c r="J618" s="14" t="n">
        <v>5.77</v>
      </c>
      <c r="K618" s="14" t="n">
        <v>0</v>
      </c>
      <c r="L618" s="14" t="n">
        <v>1</v>
      </c>
      <c r="M618" s="14" t="n">
        <v>7.886</v>
      </c>
      <c r="N618" s="14" t="n">
        <v>3.857</v>
      </c>
      <c r="O618" s="14" t="n">
        <v>0</v>
      </c>
      <c r="P618" s="14" t="n">
        <v>7.886</v>
      </c>
      <c r="Q618" s="14" t="n">
        <v>0</v>
      </c>
      <c r="R618" s="14" t="n">
        <v>1</v>
      </c>
      <c r="S618" s="14" t="n">
        <v>12.198</v>
      </c>
      <c r="T618" s="14" t="n">
        <v>7.714</v>
      </c>
      <c r="U618" s="14" t="n">
        <v>0</v>
      </c>
      <c r="V618" s="14" t="n">
        <v>12.198</v>
      </c>
      <c r="W618" s="14" t="n">
        <v>0</v>
      </c>
      <c r="X618" s="14" t="n">
        <v>1</v>
      </c>
      <c r="Y618" s="14" t="n">
        <v>4.873</v>
      </c>
      <c r="Z618" s="14" t="n">
        <v>0.601</v>
      </c>
      <c r="AA618" s="14" t="n">
        <v>0</v>
      </c>
      <c r="AB618" s="14" t="n">
        <v>4.873</v>
      </c>
      <c r="AC618" s="14" t="n">
        <v>0</v>
      </c>
      <c r="AD618" s="14" t="n">
        <v>1</v>
      </c>
      <c r="AE618" s="14" t="n">
        <v>6.158</v>
      </c>
      <c r="AF618" s="14" t="n">
        <v>1.343</v>
      </c>
      <c r="AG618" s="14" t="n">
        <v>0</v>
      </c>
      <c r="AH618" s="14" t="n">
        <v>6.158</v>
      </c>
      <c r="AI618" s="14" t="n">
        <v>0</v>
      </c>
      <c r="AJ618" s="14" t="n">
        <v>1</v>
      </c>
      <c r="AK618" s="14" t="n">
        <v>13.872</v>
      </c>
      <c r="AL618" s="14" t="n">
        <v>7.198</v>
      </c>
      <c r="AM618" s="14" t="n">
        <v>0</v>
      </c>
      <c r="AN618" s="14" t="n">
        <v>13.872</v>
      </c>
      <c r="AO618" s="14" t="n">
        <v>0</v>
      </c>
      <c r="AP618" s="14" t="n">
        <v>1</v>
      </c>
      <c r="AQ618" s="14" t="n">
        <v>0.749</v>
      </c>
      <c r="AR618" s="14" t="n">
        <v>0.129</v>
      </c>
      <c r="AS618" s="14" t="n">
        <v>0.802</v>
      </c>
      <c r="AT618" s="14" t="n">
        <v>1.551</v>
      </c>
      <c r="AU618" s="14" t="n">
        <v>0</v>
      </c>
      <c r="AV618" s="14" t="n">
        <v>1</v>
      </c>
      <c r="AW618" s="14" t="n">
        <v>0.783</v>
      </c>
      <c r="AX618" s="14" t="n">
        <v>0.129</v>
      </c>
      <c r="AY618" s="14" t="n">
        <v>0.896</v>
      </c>
      <c r="AZ618" s="14" t="n">
        <v>1.678</v>
      </c>
      <c r="BA618" s="14" t="n">
        <v>0</v>
      </c>
      <c r="BB618" s="14" t="n">
        <v>1</v>
      </c>
      <c r="BC618" s="14" t="n">
        <v>0.527</v>
      </c>
      <c r="BD618" s="14" t="n">
        <v>0.129</v>
      </c>
      <c r="BE618" s="14" t="n">
        <v>1.071</v>
      </c>
      <c r="BF618" s="14" t="n">
        <v>1.599</v>
      </c>
      <c r="BG618" s="14" t="n">
        <v>0</v>
      </c>
      <c r="BH618" s="14" t="n">
        <v>1</v>
      </c>
      <c r="BI618" s="14" t="n">
        <v>0.64</v>
      </c>
      <c r="BJ618" s="14" t="n">
        <v>0.129</v>
      </c>
      <c r="BK618" s="14" t="n">
        <v>1.823</v>
      </c>
      <c r="BL618" s="14" t="n">
        <v>2.463</v>
      </c>
      <c r="BM618" s="14" t="n">
        <v>0</v>
      </c>
      <c r="BN618" s="14" t="n">
        <v>1</v>
      </c>
      <c r="BO618" s="14" t="n">
        <v>0</v>
      </c>
      <c r="BP618" s="14" t="n">
        <v>0</v>
      </c>
      <c r="BQ618" s="14" t="n">
        <v>0</v>
      </c>
      <c r="BR618" s="14" t="n">
        <v>0</v>
      </c>
      <c r="BS618" s="14" t="n">
        <v>1</v>
      </c>
      <c r="BT618" s="14" t="n">
        <v>0</v>
      </c>
      <c r="BU618" s="14" t="n">
        <v>0</v>
      </c>
      <c r="BV618" s="14" t="n">
        <v>0</v>
      </c>
      <c r="BW618" s="14" t="n">
        <v>0</v>
      </c>
      <c r="BX618" s="14" t="n">
        <v>1</v>
      </c>
      <c r="BY618" s="14" t="n">
        <v>13.254</v>
      </c>
      <c r="BZ618" s="14" t="n">
        <v>0</v>
      </c>
      <c r="CA618" s="14" t="n">
        <v>13.254</v>
      </c>
      <c r="CB618" s="14" t="n">
        <v>0</v>
      </c>
      <c r="CC618" s="14" t="n">
        <v>87.07899999999999</v>
      </c>
      <c r="CD618" s="14" t="n">
        <v>7.95</v>
      </c>
      <c r="CE618" s="14" t="n">
        <v>0</v>
      </c>
      <c r="CF618" s="14" t="n">
        <v>87.07899999999999</v>
      </c>
      <c r="CG618" s="14" t="n">
        <v>0</v>
      </c>
      <c r="CH618" s="14" t="n">
        <v>1</v>
      </c>
      <c r="CI618" s="14" t="n">
        <v>0</v>
      </c>
      <c r="CJ618" s="14" t="n">
        <v>0</v>
      </c>
      <c r="CK618" s="14" t="n">
        <v>0</v>
      </c>
      <c r="CL618" s="14" t="n">
        <v>0</v>
      </c>
      <c r="CM618" s="14" t="n">
        <v>0</v>
      </c>
      <c r="CN618" s="14" t="n">
        <v>0</v>
      </c>
      <c r="CO618" s="14" t="n">
        <v>0</v>
      </c>
      <c r="CP618" s="14" t="n">
        <v>0</v>
      </c>
      <c r="CQ618" s="14" t="n">
        <v>1.348</v>
      </c>
      <c r="CR618" s="14" t="n">
        <v>0</v>
      </c>
      <c r="CS618" s="14" t="n">
        <v>5.37</v>
      </c>
      <c r="CT618" s="14" t="n">
        <v>4.484</v>
      </c>
      <c r="CU618" s="14" t="n">
        <v>12.529</v>
      </c>
    </row>
    <row r="619">
      <c r="A619" s="14" t="inlineStr">
        <is>
          <t>PLW2024</t>
        </is>
      </c>
      <c r="B619" s="14" t="inlineStr">
        <is>
          <t>PLW</t>
        </is>
      </c>
      <c r="C619" s="14" t="inlineStr">
        <is>
          <t>PLW</t>
        </is>
      </c>
      <c r="D619" s="14" t="inlineStr">
        <is>
          <t>Palau</t>
        </is>
      </c>
      <c r="E619" s="14" t="n">
        <v>2024</v>
      </c>
      <c r="F619" s="14" t="n">
        <v>0</v>
      </c>
      <c r="G619" s="14" t="n">
        <v>4.833</v>
      </c>
      <c r="H619" s="14" t="n">
        <v>1.324</v>
      </c>
      <c r="I619" s="14" t="n">
        <v>0</v>
      </c>
      <c r="J619" s="14" t="n">
        <v>4.833</v>
      </c>
      <c r="K619" s="14" t="n">
        <v>0</v>
      </c>
      <c r="L619" s="14" t="n">
        <v>1</v>
      </c>
      <c r="M619" s="14" t="n">
        <v>7.124</v>
      </c>
      <c r="N619" s="14" t="n">
        <v>3.971</v>
      </c>
      <c r="O619" s="14" t="n">
        <v>0</v>
      </c>
      <c r="P619" s="14" t="n">
        <v>7.124</v>
      </c>
      <c r="Q619" s="14" t="n">
        <v>0</v>
      </c>
      <c r="R619" s="14" t="n">
        <v>1</v>
      </c>
      <c r="S619" s="14" t="n">
        <v>11.451</v>
      </c>
      <c r="T619" s="14" t="n">
        <v>7.942</v>
      </c>
      <c r="U619" s="14" t="n">
        <v>0</v>
      </c>
      <c r="V619" s="14" t="n">
        <v>11.451</v>
      </c>
      <c r="W619" s="14" t="n">
        <v>0</v>
      </c>
      <c r="X619" s="14" t="n">
        <v>1</v>
      </c>
      <c r="Y619" s="14" t="n">
        <v>5.017</v>
      </c>
      <c r="Z619" s="14" t="n">
        <v>0.619</v>
      </c>
      <c r="AA619" s="14" t="n">
        <v>0</v>
      </c>
      <c r="AB619" s="14" t="n">
        <v>5.017</v>
      </c>
      <c r="AC619" s="14" t="n">
        <v>0</v>
      </c>
      <c r="AD619" s="14" t="n">
        <v>1</v>
      </c>
      <c r="AE619" s="14" t="n">
        <v>6.34</v>
      </c>
      <c r="AF619" s="14" t="n">
        <v>1.382</v>
      </c>
      <c r="AG619" s="14" t="n">
        <v>0</v>
      </c>
      <c r="AH619" s="14" t="n">
        <v>6.34</v>
      </c>
      <c r="AI619" s="14" t="n">
        <v>0</v>
      </c>
      <c r="AJ619" s="14" t="n">
        <v>1</v>
      </c>
      <c r="AK619" s="14" t="n">
        <v>14.282</v>
      </c>
      <c r="AL619" s="14" t="n">
        <v>7.411</v>
      </c>
      <c r="AM619" s="14" t="n">
        <v>0</v>
      </c>
      <c r="AN619" s="14" t="n">
        <v>14.282</v>
      </c>
      <c r="AO619" s="14" t="n">
        <v>0</v>
      </c>
      <c r="AP619" s="14" t="n">
        <v>1</v>
      </c>
      <c r="AQ619" s="14" t="n">
        <v>0.72</v>
      </c>
      <c r="AR619" s="14" t="n">
        <v>0.132</v>
      </c>
      <c r="AS619" s="14" t="n">
        <v>0.841</v>
      </c>
      <c r="AT619" s="14" t="n">
        <v>1.561</v>
      </c>
      <c r="AU619" s="14" t="n">
        <v>0</v>
      </c>
      <c r="AV619" s="14" t="n">
        <v>1</v>
      </c>
      <c r="AW619" s="14" t="n">
        <v>0.734</v>
      </c>
      <c r="AX619" s="14" t="n">
        <v>0.132</v>
      </c>
      <c r="AY619" s="14" t="n">
        <v>0.9409999999999999</v>
      </c>
      <c r="AZ619" s="14" t="n">
        <v>1.675</v>
      </c>
      <c r="BA619" s="14" t="n">
        <v>0</v>
      </c>
      <c r="BB619" s="14" t="n">
        <v>1</v>
      </c>
      <c r="BC619" s="14" t="n">
        <v>0.51</v>
      </c>
      <c r="BD619" s="14" t="n">
        <v>0.132</v>
      </c>
      <c r="BE619" s="14" t="n">
        <v>1.125</v>
      </c>
      <c r="BF619" s="14" t="n">
        <v>1.636</v>
      </c>
      <c r="BG619" s="14" t="n">
        <v>0</v>
      </c>
      <c r="BH619" s="14" t="n">
        <v>1</v>
      </c>
      <c r="BI619" s="14" t="n">
        <v>0.652</v>
      </c>
      <c r="BJ619" s="14" t="n">
        <v>0.132</v>
      </c>
      <c r="BK619" s="14" t="n">
        <v>1.883</v>
      </c>
      <c r="BL619" s="14" t="n">
        <v>2.535</v>
      </c>
      <c r="BM619" s="14" t="n">
        <v>0</v>
      </c>
      <c r="BN619" s="14" t="n">
        <v>1</v>
      </c>
      <c r="BO619" s="14" t="n">
        <v>0</v>
      </c>
      <c r="BP619" s="14" t="n">
        <v>0</v>
      </c>
      <c r="BQ619" s="14" t="n">
        <v>0</v>
      </c>
      <c r="BR619" s="14" t="n">
        <v>0</v>
      </c>
      <c r="BS619" s="14" t="n">
        <v>1</v>
      </c>
      <c r="BT619" s="14" t="n">
        <v>0</v>
      </c>
      <c r="BU619" s="14" t="n">
        <v>0</v>
      </c>
      <c r="BV619" s="14" t="n">
        <v>0</v>
      </c>
      <c r="BW619" s="14" t="n">
        <v>0</v>
      </c>
      <c r="BX619" s="14" t="n">
        <v>1</v>
      </c>
      <c r="BY619" s="14" t="n">
        <v>13.646</v>
      </c>
      <c r="BZ619" s="14" t="n">
        <v>0</v>
      </c>
      <c r="CA619" s="14" t="n">
        <v>13.646</v>
      </c>
      <c r="CB619" s="14" t="n">
        <v>0</v>
      </c>
      <c r="CC619" s="14" t="n">
        <v>86.38500000000001</v>
      </c>
      <c r="CD619" s="14" t="n">
        <v>7.95</v>
      </c>
      <c r="CE619" s="14" t="n">
        <v>0</v>
      </c>
      <c r="CF619" s="14" t="n">
        <v>86.38500000000001</v>
      </c>
      <c r="CG619" s="14" t="n">
        <v>0</v>
      </c>
      <c r="CH619" s="14" t="n">
        <v>1</v>
      </c>
      <c r="CI619" s="14" t="n">
        <v>0</v>
      </c>
      <c r="CJ619" s="14" t="n">
        <v>0</v>
      </c>
      <c r="CK619" s="14" t="n">
        <v>0</v>
      </c>
      <c r="CL619" s="14" t="n">
        <v>0</v>
      </c>
      <c r="CM619" s="14" t="n">
        <v>0</v>
      </c>
      <c r="CN619" s="14" t="n">
        <v>0</v>
      </c>
      <c r="CO619" s="14" t="n">
        <v>0</v>
      </c>
      <c r="CP619" s="14" t="n">
        <v>0</v>
      </c>
      <c r="CQ619" s="14" t="n">
        <v>1.387</v>
      </c>
      <c r="CR619" s="14" t="n">
        <v>0</v>
      </c>
      <c r="CS619" s="14" t="n">
        <v>5.529</v>
      </c>
      <c r="CT619" s="14" t="n">
        <v>3.509</v>
      </c>
      <c r="CU619" s="14" t="n">
        <v>10.896</v>
      </c>
    </row>
    <row r="620">
      <c r="A620" s="14" t="inlineStr">
        <is>
          <t>PAN2021</t>
        </is>
      </c>
      <c r="B620" s="14" t="inlineStr">
        <is>
          <t>PAN</t>
        </is>
      </c>
      <c r="C620" s="14" t="inlineStr">
        <is>
          <t>PAN</t>
        </is>
      </c>
      <c r="D620" s="14" t="inlineStr">
        <is>
          <t>Panama</t>
        </is>
      </c>
      <c r="E620" s="14" t="n">
        <v>2021</v>
      </c>
      <c r="F620" s="14" t="n">
        <v>0.07000000000000001</v>
      </c>
      <c r="G620" s="14" t="n">
        <v>5.897</v>
      </c>
      <c r="H620" s="14" t="n">
        <v>1.143</v>
      </c>
      <c r="I620" s="14" t="n">
        <v>0</v>
      </c>
      <c r="J620" s="14" t="n">
        <v>5.897</v>
      </c>
      <c r="K620" s="14" t="n">
        <v>0</v>
      </c>
      <c r="L620" s="14" t="n">
        <v>1</v>
      </c>
      <c r="M620" s="14" t="n">
        <v>7.964</v>
      </c>
      <c r="N620" s="14" t="n">
        <v>3.43</v>
      </c>
      <c r="O620" s="14" t="n">
        <v>0.227</v>
      </c>
      <c r="P620" s="14" t="n">
        <v>8.191000000000001</v>
      </c>
      <c r="Q620" s="14" t="n">
        <v>0</v>
      </c>
      <c r="R620" s="14" t="n">
        <v>1</v>
      </c>
      <c r="S620" s="14" t="n">
        <v>11.613</v>
      </c>
      <c r="T620" s="14" t="n">
        <v>6.86</v>
      </c>
      <c r="U620" s="14" t="n">
        <v>0</v>
      </c>
      <c r="V620" s="14" t="n">
        <v>12.426</v>
      </c>
      <c r="W620" s="14" t="n">
        <v>0.07000000000000001</v>
      </c>
      <c r="X620" s="14" t="n">
        <v>1</v>
      </c>
      <c r="Y620" s="14" t="n">
        <v>5.919</v>
      </c>
      <c r="Z620" s="14" t="n">
        <v>0.796</v>
      </c>
      <c r="AA620" s="14" t="n">
        <v>0</v>
      </c>
      <c r="AB620" s="14" t="n">
        <v>5.919</v>
      </c>
      <c r="AC620" s="14" t="n">
        <v>0</v>
      </c>
      <c r="AD620" s="14" t="n">
        <v>1</v>
      </c>
      <c r="AE620" s="14" t="n">
        <v>7.062</v>
      </c>
      <c r="AF620" s="14" t="n">
        <v>1.654</v>
      </c>
      <c r="AG620" s="14" t="n">
        <v>0</v>
      </c>
      <c r="AH620" s="14" t="n">
        <v>7.062</v>
      </c>
      <c r="AI620" s="14" t="n">
        <v>0</v>
      </c>
      <c r="AJ620" s="14" t="n">
        <v>1</v>
      </c>
      <c r="AK620" s="14" t="n">
        <v>13.922</v>
      </c>
      <c r="AL620" s="14" t="n">
        <v>7.481</v>
      </c>
      <c r="AM620" s="14" t="n">
        <v>0</v>
      </c>
      <c r="AN620" s="14" t="n">
        <v>14.897</v>
      </c>
      <c r="AO620" s="14" t="n">
        <v>0.07000000000000001</v>
      </c>
      <c r="AP620" s="14" t="n">
        <v>1</v>
      </c>
      <c r="AQ620" s="14" t="n">
        <v>0.649</v>
      </c>
      <c r="AR620" s="14" t="n">
        <v>0.114</v>
      </c>
      <c r="AS620" s="14" t="n">
        <v>0.143</v>
      </c>
      <c r="AT620" s="14" t="n">
        <v>0.847</v>
      </c>
      <c r="AU620" s="14" t="n">
        <v>0.07000000000000001</v>
      </c>
      <c r="AV620" s="14" t="n">
        <v>1</v>
      </c>
      <c r="AW620" s="14" t="n">
        <v>0.577</v>
      </c>
      <c r="AX620" s="14" t="n">
        <v>0.114</v>
      </c>
      <c r="AY620" s="14" t="n">
        <v>0.118</v>
      </c>
      <c r="AZ620" s="14" t="n">
        <v>0.743</v>
      </c>
      <c r="BA620" s="14" t="n">
        <v>0.07000000000000001</v>
      </c>
      <c r="BB620" s="14" t="n">
        <v>1</v>
      </c>
      <c r="BC620" s="14" t="n">
        <v>0.458</v>
      </c>
      <c r="BD620" s="14" t="n">
        <v>0.114</v>
      </c>
      <c r="BE620" s="14" t="n">
        <v>-0.07199999999999999</v>
      </c>
      <c r="BF620" s="14" t="n">
        <v>0.386</v>
      </c>
      <c r="BG620" s="14" t="n">
        <v>0</v>
      </c>
      <c r="BH620" s="14" t="n">
        <v>0</v>
      </c>
      <c r="BI620" s="14" t="n">
        <v>0.491</v>
      </c>
      <c r="BJ620" s="14" t="n">
        <v>0.114</v>
      </c>
      <c r="BK620" s="14" t="n">
        <v>0.07000000000000001</v>
      </c>
      <c r="BL620" s="14" t="n">
        <v>0.6</v>
      </c>
      <c r="BM620" s="14" t="n">
        <v>0.07000000000000001</v>
      </c>
      <c r="BN620" s="14" t="n">
        <v>1</v>
      </c>
      <c r="BO620" s="14" t="n">
        <v>0</v>
      </c>
      <c r="BP620" s="14" t="n">
        <v>0</v>
      </c>
      <c r="BQ620" s="14" t="n">
        <v>0.153</v>
      </c>
      <c r="BR620" s="14" t="n">
        <v>0</v>
      </c>
      <c r="BS620" s="14" t="n">
        <v>1</v>
      </c>
      <c r="BT620" s="14" t="n">
        <v>0</v>
      </c>
      <c r="BU620" s="14" t="n">
        <v>0</v>
      </c>
      <c r="BV620" s="14" t="n">
        <v>0.177</v>
      </c>
      <c r="BW620" s="14" t="n">
        <v>0.07000000000000001</v>
      </c>
      <c r="BX620" s="14" t="n">
        <v>1</v>
      </c>
      <c r="BY620" s="14" t="n">
        <v>11.787</v>
      </c>
      <c r="BZ620" s="14" t="n">
        <v>0</v>
      </c>
      <c r="CA620" s="14" t="n">
        <v>11.787</v>
      </c>
      <c r="CB620" s="14" t="n">
        <v>0</v>
      </c>
      <c r="CC620" s="14" t="n">
        <v>78.125</v>
      </c>
      <c r="CD620" s="14" t="n">
        <v>7.95</v>
      </c>
      <c r="CE620" s="14" t="n">
        <v>-2.731</v>
      </c>
      <c r="CF620" s="14" t="n">
        <v>75.39400000000001</v>
      </c>
      <c r="CG620" s="14" t="n">
        <v>0</v>
      </c>
      <c r="CH620" s="14" t="n">
        <v>1</v>
      </c>
      <c r="CI620" s="14" t="n">
        <v>0</v>
      </c>
      <c r="CJ620" s="14" t="n">
        <v>0</v>
      </c>
      <c r="CK620" s="14" t="n">
        <v>0</v>
      </c>
      <c r="CL620" s="14" t="n">
        <v>0</v>
      </c>
      <c r="CM620" s="14" t="n">
        <v>0</v>
      </c>
      <c r="CN620" s="14" t="n">
        <v>0</v>
      </c>
      <c r="CO620" s="14" t="n">
        <v>0</v>
      </c>
      <c r="CP620" s="14" t="n">
        <v>0</v>
      </c>
      <c r="CQ620" s="14" t="n">
        <v>1.198</v>
      </c>
      <c r="CR620" s="14" t="n">
        <v>0</v>
      </c>
      <c r="CS620" s="14" t="n">
        <v>4.776</v>
      </c>
      <c r="CT620" s="14" t="n">
        <v>4.753</v>
      </c>
      <c r="CU620" s="14" t="n">
        <v>15.983</v>
      </c>
    </row>
    <row r="621">
      <c r="A621" s="14" t="inlineStr">
        <is>
          <t>PAN2022</t>
        </is>
      </c>
      <c r="B621" s="14" t="inlineStr">
        <is>
          <t>PAN</t>
        </is>
      </c>
      <c r="C621" s="14" t="inlineStr">
        <is>
          <t>PAN</t>
        </is>
      </c>
      <c r="D621" s="14" t="inlineStr">
        <is>
          <t>Panama</t>
        </is>
      </c>
      <c r="E621" s="14" t="n">
        <v>2022</v>
      </c>
      <c r="F621" s="14" t="n">
        <v>0.07000000000000001</v>
      </c>
      <c r="G621" s="14" t="n">
        <v>11.72</v>
      </c>
      <c r="H621" s="14" t="n">
        <v>1.235</v>
      </c>
      <c r="I621" s="14" t="n">
        <v>0</v>
      </c>
      <c r="J621" s="14" t="n">
        <v>11.72</v>
      </c>
      <c r="K621" s="14" t="n">
        <v>0</v>
      </c>
      <c r="L621" s="14" t="n">
        <v>1</v>
      </c>
      <c r="M621" s="14" t="n">
        <v>9.782999999999999</v>
      </c>
      <c r="N621" s="14" t="n">
        <v>3.704</v>
      </c>
      <c r="O621" s="14" t="n">
        <v>0.304</v>
      </c>
      <c r="P621" s="14" t="n">
        <v>10.087</v>
      </c>
      <c r="Q621" s="14" t="n">
        <v>0</v>
      </c>
      <c r="R621" s="14" t="n">
        <v>1</v>
      </c>
      <c r="S621" s="14" t="n">
        <v>17.893</v>
      </c>
      <c r="T621" s="14" t="n">
        <v>7.408</v>
      </c>
      <c r="U621" s="14" t="n">
        <v>0.093</v>
      </c>
      <c r="V621" s="14" t="n">
        <v>19.146</v>
      </c>
      <c r="W621" s="14" t="n">
        <v>0.07000000000000001</v>
      </c>
      <c r="X621" s="14" t="n">
        <v>1</v>
      </c>
      <c r="Y621" s="14" t="n">
        <v>6.392</v>
      </c>
      <c r="Z621" s="14" t="n">
        <v>0.86</v>
      </c>
      <c r="AA621" s="14" t="n">
        <v>0</v>
      </c>
      <c r="AB621" s="14" t="n">
        <v>6.392</v>
      </c>
      <c r="AC621" s="14" t="n">
        <v>0</v>
      </c>
      <c r="AD621" s="14" t="n">
        <v>1</v>
      </c>
      <c r="AE621" s="14" t="n">
        <v>7.627</v>
      </c>
      <c r="AF621" s="14" t="n">
        <v>1.786</v>
      </c>
      <c r="AG621" s="14" t="n">
        <v>0</v>
      </c>
      <c r="AH621" s="14" t="n">
        <v>7.627</v>
      </c>
      <c r="AI621" s="14" t="n">
        <v>0</v>
      </c>
      <c r="AJ621" s="14" t="n">
        <v>1</v>
      </c>
      <c r="AK621" s="14" t="n">
        <v>15.035</v>
      </c>
      <c r="AL621" s="14" t="n">
        <v>8.079000000000001</v>
      </c>
      <c r="AM621" s="14" t="n">
        <v>0.078</v>
      </c>
      <c r="AN621" s="14" t="n">
        <v>16.088</v>
      </c>
      <c r="AO621" s="14" t="n">
        <v>0.07000000000000001</v>
      </c>
      <c r="AP621" s="14" t="n">
        <v>1</v>
      </c>
      <c r="AQ621" s="14" t="n">
        <v>0.896</v>
      </c>
      <c r="AR621" s="14" t="n">
        <v>0.123</v>
      </c>
      <c r="AS621" s="14" t="n">
        <v>0.054</v>
      </c>
      <c r="AT621" s="14" t="n">
        <v>1.017</v>
      </c>
      <c r="AU621" s="14" t="n">
        <v>0.07000000000000001</v>
      </c>
      <c r="AV621" s="14" t="n">
        <v>1</v>
      </c>
      <c r="AW621" s="14" t="n">
        <v>0.89</v>
      </c>
      <c r="AX621" s="14" t="n">
        <v>0.123</v>
      </c>
      <c r="AY621" s="14" t="n">
        <v>0.053</v>
      </c>
      <c r="AZ621" s="14" t="n">
        <v>1.009</v>
      </c>
      <c r="BA621" s="14" t="n">
        <v>0.07000000000000001</v>
      </c>
      <c r="BB621" s="14" t="n">
        <v>1</v>
      </c>
      <c r="BC621" s="14" t="n">
        <v>0.62</v>
      </c>
      <c r="BD621" s="14" t="n">
        <v>0.123</v>
      </c>
      <c r="BE621" s="14" t="n">
        <v>-0.078</v>
      </c>
      <c r="BF621" s="14" t="n">
        <v>0.542</v>
      </c>
      <c r="BG621" s="14" t="n">
        <v>0</v>
      </c>
      <c r="BH621" s="14" t="n">
        <v>0</v>
      </c>
      <c r="BI621" s="14" t="n">
        <v>0.608</v>
      </c>
      <c r="BJ621" s="14" t="n">
        <v>0.123</v>
      </c>
      <c r="BK621" s="14" t="n">
        <v>0.074</v>
      </c>
      <c r="BL621" s="14" t="n">
        <v>0.726</v>
      </c>
      <c r="BM621" s="14" t="n">
        <v>0.07000000000000001</v>
      </c>
      <c r="BN621" s="14" t="n">
        <v>1</v>
      </c>
      <c r="BO621" s="14" t="n">
        <v>0</v>
      </c>
      <c r="BP621" s="14" t="n">
        <v>0</v>
      </c>
      <c r="BQ621" s="14" t="n">
        <v>0.169</v>
      </c>
      <c r="BR621" s="14" t="n">
        <v>0</v>
      </c>
      <c r="BS621" s="14" t="n">
        <v>1</v>
      </c>
      <c r="BT621" s="14" t="n">
        <v>0</v>
      </c>
      <c r="BU621" s="14" t="n">
        <v>0</v>
      </c>
      <c r="BV621" s="14" t="n">
        <v>0.205</v>
      </c>
      <c r="BW621" s="14" t="n">
        <v>0.07000000000000001</v>
      </c>
      <c r="BX621" s="14" t="n">
        <v>1</v>
      </c>
      <c r="BY621" s="14" t="n">
        <v>12.729</v>
      </c>
      <c r="BZ621" s="14" t="n">
        <v>0</v>
      </c>
      <c r="CA621" s="14" t="n">
        <v>12.729</v>
      </c>
      <c r="CB621" s="14" t="n">
        <v>0</v>
      </c>
      <c r="CC621" s="14" t="n">
        <v>97.90000000000001</v>
      </c>
      <c r="CD621" s="14" t="n">
        <v>7.95</v>
      </c>
      <c r="CE621" s="14" t="n">
        <v>-2.949</v>
      </c>
      <c r="CF621" s="14" t="n">
        <v>94.95099999999999</v>
      </c>
      <c r="CG621" s="14" t="n">
        <v>0</v>
      </c>
      <c r="CH621" s="14" t="n">
        <v>1</v>
      </c>
      <c r="CI621" s="14" t="n">
        <v>0</v>
      </c>
      <c r="CJ621" s="14" t="n">
        <v>0</v>
      </c>
      <c r="CK621" s="14" t="n">
        <v>0</v>
      </c>
      <c r="CL621" s="14" t="n">
        <v>0</v>
      </c>
      <c r="CM621" s="14" t="n">
        <v>0</v>
      </c>
      <c r="CN621" s="14" t="n">
        <v>0</v>
      </c>
      <c r="CO621" s="14" t="n">
        <v>0</v>
      </c>
      <c r="CP621" s="14" t="n">
        <v>0</v>
      </c>
      <c r="CQ621" s="14" t="n">
        <v>1.294</v>
      </c>
      <c r="CR621" s="14" t="n">
        <v>0</v>
      </c>
      <c r="CS621" s="14" t="n">
        <v>5.158</v>
      </c>
      <c r="CT621" s="14" t="n">
        <v>10.485</v>
      </c>
      <c r="CU621" s="14" t="n">
        <v>29.494</v>
      </c>
    </row>
    <row r="622">
      <c r="A622" s="14" t="inlineStr">
        <is>
          <t>PAN2023</t>
        </is>
      </c>
      <c r="B622" s="14" t="inlineStr">
        <is>
          <t>PAN</t>
        </is>
      </c>
      <c r="C622" s="14" t="inlineStr">
        <is>
          <t>PAN</t>
        </is>
      </c>
      <c r="D622" s="14" t="inlineStr">
        <is>
          <t>Panama</t>
        </is>
      </c>
      <c r="E622" s="14" t="n">
        <v>2023</v>
      </c>
      <c r="F622" s="14" t="n">
        <v>0.07000000000000001</v>
      </c>
      <c r="G622" s="14" t="n">
        <v>6.147</v>
      </c>
      <c r="H622" s="14" t="n">
        <v>1.286</v>
      </c>
      <c r="I622" s="14" t="n">
        <v>0</v>
      </c>
      <c r="J622" s="14" t="n">
        <v>6.147</v>
      </c>
      <c r="K622" s="14" t="n">
        <v>0</v>
      </c>
      <c r="L622" s="14" t="n">
        <v>1</v>
      </c>
      <c r="M622" s="14" t="n">
        <v>7.886</v>
      </c>
      <c r="N622" s="14" t="n">
        <v>3.857</v>
      </c>
      <c r="O622" s="14" t="n">
        <v>0.201</v>
      </c>
      <c r="P622" s="14" t="n">
        <v>8.087999999999999</v>
      </c>
      <c r="Q622" s="14" t="n">
        <v>0</v>
      </c>
      <c r="R622" s="14" t="n">
        <v>1</v>
      </c>
      <c r="S622" s="14" t="n">
        <v>12.575</v>
      </c>
      <c r="T622" s="14" t="n">
        <v>7.714</v>
      </c>
      <c r="U622" s="14" t="n">
        <v>0.097</v>
      </c>
      <c r="V622" s="14" t="n">
        <v>13.455</v>
      </c>
      <c r="W622" s="14" t="n">
        <v>0.07000000000000001</v>
      </c>
      <c r="X622" s="14" t="n">
        <v>1</v>
      </c>
      <c r="Y622" s="14" t="n">
        <v>6.656</v>
      </c>
      <c r="Z622" s="14" t="n">
        <v>0.895</v>
      </c>
      <c r="AA622" s="14" t="n">
        <v>0</v>
      </c>
      <c r="AB622" s="14" t="n">
        <v>6.656</v>
      </c>
      <c r="AC622" s="14" t="n">
        <v>0</v>
      </c>
      <c r="AD622" s="14" t="n">
        <v>1</v>
      </c>
      <c r="AE622" s="14" t="n">
        <v>7.942</v>
      </c>
      <c r="AF622" s="14" t="n">
        <v>1.86</v>
      </c>
      <c r="AG622" s="14" t="n">
        <v>0</v>
      </c>
      <c r="AH622" s="14" t="n">
        <v>7.942</v>
      </c>
      <c r="AI622" s="14" t="n">
        <v>0</v>
      </c>
      <c r="AJ622" s="14" t="n">
        <v>1</v>
      </c>
      <c r="AK622" s="14" t="n">
        <v>15.656</v>
      </c>
      <c r="AL622" s="14" t="n">
        <v>8.412000000000001</v>
      </c>
      <c r="AM622" s="14" t="n">
        <v>0.121</v>
      </c>
      <c r="AN622" s="14" t="n">
        <v>16.752</v>
      </c>
      <c r="AO622" s="14" t="n">
        <v>0.07000000000000001</v>
      </c>
      <c r="AP622" s="14" t="n">
        <v>1</v>
      </c>
      <c r="AQ622" s="14" t="n">
        <v>0.791</v>
      </c>
      <c r="AR622" s="14" t="n">
        <v>0.129</v>
      </c>
      <c r="AS622" s="14" t="n">
        <v>0.103</v>
      </c>
      <c r="AT622" s="14" t="n">
        <v>0.957</v>
      </c>
      <c r="AU622" s="14" t="n">
        <v>0.07000000000000001</v>
      </c>
      <c r="AV622" s="14" t="n">
        <v>1</v>
      </c>
      <c r="AW622" s="14" t="n">
        <v>0.618</v>
      </c>
      <c r="AX622" s="14" t="n">
        <v>0.129</v>
      </c>
      <c r="AY622" s="14" t="n">
        <v>0.256</v>
      </c>
      <c r="AZ622" s="14" t="n">
        <v>0.9350000000000001</v>
      </c>
      <c r="BA622" s="14" t="n">
        <v>0.07000000000000001</v>
      </c>
      <c r="BB622" s="14" t="n">
        <v>1</v>
      </c>
      <c r="BC622" s="14" t="n">
        <v>0.554</v>
      </c>
      <c r="BD622" s="14" t="n">
        <v>0.129</v>
      </c>
      <c r="BE622" s="14" t="n">
        <v>-0.081</v>
      </c>
      <c r="BF622" s="14" t="n">
        <v>0.473</v>
      </c>
      <c r="BG622" s="14" t="n">
        <v>0</v>
      </c>
      <c r="BH622" s="14" t="n">
        <v>0</v>
      </c>
      <c r="BI622" s="14" t="n">
        <v>0.5570000000000001</v>
      </c>
      <c r="BJ622" s="14" t="n">
        <v>0.129</v>
      </c>
      <c r="BK622" s="14" t="n">
        <v>0.083</v>
      </c>
      <c r="BL622" s="14" t="n">
        <v>0.68</v>
      </c>
      <c r="BM622" s="14" t="n">
        <v>0.07000000000000001</v>
      </c>
      <c r="BN622" s="14" t="n">
        <v>1</v>
      </c>
      <c r="BO622" s="14" t="n">
        <v>0</v>
      </c>
      <c r="BP622" s="14" t="n">
        <v>0</v>
      </c>
      <c r="BQ622" s="14" t="n">
        <v>0.21</v>
      </c>
      <c r="BR622" s="14" t="n">
        <v>0</v>
      </c>
      <c r="BS622" s="14" t="n">
        <v>1</v>
      </c>
      <c r="BT622" s="14" t="n">
        <v>0</v>
      </c>
      <c r="BU622" s="14" t="n">
        <v>0</v>
      </c>
      <c r="BV622" s="14" t="n">
        <v>0.193</v>
      </c>
      <c r="BW622" s="14" t="n">
        <v>0.07000000000000001</v>
      </c>
      <c r="BX622" s="14" t="n">
        <v>1</v>
      </c>
      <c r="BY622" s="14" t="n">
        <v>13.254</v>
      </c>
      <c r="BZ622" s="14" t="n">
        <v>0</v>
      </c>
      <c r="CA622" s="14" t="n">
        <v>13.254</v>
      </c>
      <c r="CB622" s="14" t="n">
        <v>0</v>
      </c>
      <c r="CC622" s="14" t="n">
        <v>83.248</v>
      </c>
      <c r="CD622" s="14" t="n">
        <v>7.95</v>
      </c>
      <c r="CE622" s="14" t="n">
        <v>-3.071</v>
      </c>
      <c r="CF622" s="14" t="n">
        <v>80.17700000000001</v>
      </c>
      <c r="CG622" s="14" t="n">
        <v>0</v>
      </c>
      <c r="CH622" s="14" t="n">
        <v>1</v>
      </c>
      <c r="CI622" s="14" t="n">
        <v>0</v>
      </c>
      <c r="CJ622" s="14" t="n">
        <v>0</v>
      </c>
      <c r="CK622" s="14" t="n">
        <v>0</v>
      </c>
      <c r="CL622" s="14" t="n">
        <v>0</v>
      </c>
      <c r="CM622" s="14" t="n">
        <v>0</v>
      </c>
      <c r="CN622" s="14" t="n">
        <v>0</v>
      </c>
      <c r="CO622" s="14" t="n">
        <v>0</v>
      </c>
      <c r="CP622" s="14" t="n">
        <v>0</v>
      </c>
      <c r="CQ622" s="14" t="n">
        <v>1.348</v>
      </c>
      <c r="CR622" s="14" t="n">
        <v>0</v>
      </c>
      <c r="CS622" s="14" t="n">
        <v>5.37</v>
      </c>
      <c r="CT622" s="14" t="n">
        <v>4.861</v>
      </c>
      <c r="CU622" s="14" t="n">
        <v>11.192</v>
      </c>
    </row>
    <row r="623">
      <c r="A623" s="14" t="inlineStr">
        <is>
          <t>PAN2024</t>
        </is>
      </c>
      <c r="B623" s="14" t="inlineStr">
        <is>
          <t>PAN</t>
        </is>
      </c>
      <c r="C623" s="14" t="inlineStr">
        <is>
          <t>PAN</t>
        </is>
      </c>
      <c r="D623" s="14" t="inlineStr">
        <is>
          <t>Panama</t>
        </is>
      </c>
      <c r="E623" s="14" t="n">
        <v>2024</v>
      </c>
      <c r="F623" s="14" t="n">
        <v>0.07000000000000001</v>
      </c>
      <c r="G623" s="14" t="n">
        <v>5.575</v>
      </c>
      <c r="H623" s="14" t="n">
        <v>1.324</v>
      </c>
      <c r="I623" s="14" t="n">
        <v>0</v>
      </c>
      <c r="J623" s="14" t="n">
        <v>5.575</v>
      </c>
      <c r="K623" s="14" t="n">
        <v>0</v>
      </c>
      <c r="L623" s="14" t="n">
        <v>1</v>
      </c>
      <c r="M623" s="14" t="n">
        <v>7.124</v>
      </c>
      <c r="N623" s="14" t="n">
        <v>3.971</v>
      </c>
      <c r="O623" s="14" t="n">
        <v>0.158</v>
      </c>
      <c r="P623" s="14" t="n">
        <v>7.281</v>
      </c>
      <c r="Q623" s="14" t="n">
        <v>0</v>
      </c>
      <c r="R623" s="14" t="n">
        <v>1</v>
      </c>
      <c r="S623" s="14" t="n">
        <v>12.193</v>
      </c>
      <c r="T623" s="14" t="n">
        <v>7.942</v>
      </c>
      <c r="U623" s="14" t="n">
        <v>0.116</v>
      </c>
      <c r="V623" s="14" t="n">
        <v>13.046</v>
      </c>
      <c r="W623" s="14" t="n">
        <v>0.07000000000000001</v>
      </c>
      <c r="X623" s="14" t="n">
        <v>1</v>
      </c>
      <c r="Y623" s="14" t="n">
        <v>6.853</v>
      </c>
      <c r="Z623" s="14" t="n">
        <v>0.922</v>
      </c>
      <c r="AA623" s="14" t="n">
        <v>0</v>
      </c>
      <c r="AB623" s="14" t="n">
        <v>6.853</v>
      </c>
      <c r="AC623" s="14" t="n">
        <v>0</v>
      </c>
      <c r="AD623" s="14" t="n">
        <v>1</v>
      </c>
      <c r="AE623" s="14" t="n">
        <v>8.176</v>
      </c>
      <c r="AF623" s="14" t="n">
        <v>1.915</v>
      </c>
      <c r="AG623" s="14" t="n">
        <v>0</v>
      </c>
      <c r="AH623" s="14" t="n">
        <v>8.176</v>
      </c>
      <c r="AI623" s="14" t="n">
        <v>0</v>
      </c>
      <c r="AJ623" s="14" t="n">
        <v>1</v>
      </c>
      <c r="AK623" s="14" t="n">
        <v>16.118</v>
      </c>
      <c r="AL623" s="14" t="n">
        <v>8.66</v>
      </c>
      <c r="AM623" s="14" t="n">
        <v>0.154</v>
      </c>
      <c r="AN623" s="14" t="n">
        <v>17.246</v>
      </c>
      <c r="AO623" s="14" t="n">
        <v>0.07000000000000001</v>
      </c>
      <c r="AP623" s="14" t="n">
        <v>1</v>
      </c>
      <c r="AQ623" s="14" t="n">
        <v>0.756</v>
      </c>
      <c r="AR623" s="14" t="n">
        <v>0.132</v>
      </c>
      <c r="AS623" s="14" t="n">
        <v>0.121</v>
      </c>
      <c r="AT623" s="14" t="n">
        <v>0.9389999999999999</v>
      </c>
      <c r="AU623" s="14" t="n">
        <v>0.07000000000000001</v>
      </c>
      <c r="AV623" s="14" t="n">
        <v>1</v>
      </c>
      <c r="AW623" s="14" t="n">
        <v>0.655</v>
      </c>
      <c r="AX623" s="14" t="n">
        <v>0.132</v>
      </c>
      <c r="AY623" s="14" t="n">
        <v>0.154</v>
      </c>
      <c r="AZ623" s="14" t="n">
        <v>0.865</v>
      </c>
      <c r="BA623" s="14" t="n">
        <v>0.07000000000000001</v>
      </c>
      <c r="BB623" s="14" t="n">
        <v>1</v>
      </c>
      <c r="BC623" s="14" t="n">
        <v>0.534</v>
      </c>
      <c r="BD623" s="14" t="n">
        <v>0.132</v>
      </c>
      <c r="BE623" s="14" t="n">
        <v>-0.08400000000000001</v>
      </c>
      <c r="BF623" s="14" t="n">
        <v>0.45</v>
      </c>
      <c r="BG623" s="14" t="n">
        <v>0</v>
      </c>
      <c r="BH623" s="14" t="n">
        <v>0</v>
      </c>
      <c r="BI623" s="14" t="n">
        <v>0.5679999999999999</v>
      </c>
      <c r="BJ623" s="14" t="n">
        <v>0.132</v>
      </c>
      <c r="BK623" s="14" t="n">
        <v>0.08699999999999999</v>
      </c>
      <c r="BL623" s="14" t="n">
        <v>0.694</v>
      </c>
      <c r="BM623" s="14" t="n">
        <v>0.07000000000000001</v>
      </c>
      <c r="BN623" s="14" t="n">
        <v>1</v>
      </c>
      <c r="BO623" s="14" t="n">
        <v>0</v>
      </c>
      <c r="BP623" s="14" t="n">
        <v>0</v>
      </c>
      <c r="BQ623" s="14" t="n">
        <v>0.179</v>
      </c>
      <c r="BR623" s="14" t="n">
        <v>0</v>
      </c>
      <c r="BS623" s="14" t="n">
        <v>1</v>
      </c>
      <c r="BT623" s="14" t="n">
        <v>0</v>
      </c>
      <c r="BU623" s="14" t="n">
        <v>0</v>
      </c>
      <c r="BV623" s="14" t="n">
        <v>0.179</v>
      </c>
      <c r="BW623" s="14" t="n">
        <v>0.07000000000000001</v>
      </c>
      <c r="BX623" s="14" t="n">
        <v>1</v>
      </c>
      <c r="BY623" s="14" t="n">
        <v>13.646</v>
      </c>
      <c r="BZ623" s="14" t="n">
        <v>0</v>
      </c>
      <c r="CA623" s="14" t="n">
        <v>13.646</v>
      </c>
      <c r="CB623" s="14" t="n">
        <v>0</v>
      </c>
      <c r="CC623" s="14" t="n">
        <v>82.58799999999999</v>
      </c>
      <c r="CD623" s="14" t="n">
        <v>7.95</v>
      </c>
      <c r="CE623" s="14" t="n">
        <v>-3.161</v>
      </c>
      <c r="CF623" s="14" t="n">
        <v>79.42700000000001</v>
      </c>
      <c r="CG623" s="14" t="n">
        <v>0</v>
      </c>
      <c r="CH623" s="14" t="n">
        <v>1</v>
      </c>
      <c r="CI623" s="14" t="n">
        <v>0</v>
      </c>
      <c r="CJ623" s="14" t="n">
        <v>0</v>
      </c>
      <c r="CK623" s="14" t="n">
        <v>0</v>
      </c>
      <c r="CL623" s="14" t="n">
        <v>0</v>
      </c>
      <c r="CM623" s="14" t="n">
        <v>0</v>
      </c>
      <c r="CN623" s="14" t="n">
        <v>0</v>
      </c>
      <c r="CO623" s="14" t="n">
        <v>0</v>
      </c>
      <c r="CP623" s="14" t="n">
        <v>0</v>
      </c>
      <c r="CQ623" s="14" t="n">
        <v>1.387</v>
      </c>
      <c r="CR623" s="14" t="n">
        <v>0</v>
      </c>
      <c r="CS623" s="14" t="n">
        <v>5.529</v>
      </c>
      <c r="CT623" s="14" t="n">
        <v>4.251</v>
      </c>
      <c r="CU623" s="14" t="n">
        <v>10.123</v>
      </c>
    </row>
    <row r="624">
      <c r="A624" s="14" t="inlineStr">
        <is>
          <t>PNG2021</t>
        </is>
      </c>
      <c r="B624" s="14" t="inlineStr">
        <is>
          <t>PNG</t>
        </is>
      </c>
      <c r="C624" s="14" t="inlineStr">
        <is>
          <t>PNG</t>
        </is>
      </c>
      <c r="D624" s="14" t="inlineStr">
        <is>
          <t>Papua New Guinea</t>
        </is>
      </c>
      <c r="E624" s="14" t="n">
        <v>2021</v>
      </c>
      <c r="F624" s="14" t="n">
        <v>0.1</v>
      </c>
      <c r="G624" s="14" t="n">
        <v>4.747</v>
      </c>
      <c r="H624" s="14" t="n">
        <v>1.143</v>
      </c>
      <c r="I624" s="14" t="n">
        <v>0</v>
      </c>
      <c r="J624" s="14" t="n">
        <v>4.747</v>
      </c>
      <c r="K624" s="14" t="n">
        <v>0</v>
      </c>
      <c r="L624" s="14" t="n">
        <v>1</v>
      </c>
      <c r="M624" s="14" t="n">
        <v>7.964</v>
      </c>
      <c r="N624" s="14" t="n">
        <v>3.43</v>
      </c>
      <c r="O624" s="14" t="n">
        <v>0</v>
      </c>
      <c r="P624" s="14" t="n">
        <v>7.964</v>
      </c>
      <c r="Q624" s="14" t="n">
        <v>0</v>
      </c>
      <c r="R624" s="14" t="n">
        <v>1</v>
      </c>
      <c r="S624" s="14" t="n">
        <v>10.464</v>
      </c>
      <c r="T624" s="14" t="n">
        <v>6.86</v>
      </c>
      <c r="U624" s="14" t="n">
        <v>0</v>
      </c>
      <c r="V624" s="14" t="n">
        <v>11.51</v>
      </c>
      <c r="W624" s="14" t="n">
        <v>0.1</v>
      </c>
      <c r="X624" s="14" t="n">
        <v>1</v>
      </c>
      <c r="Y624" s="14" t="n">
        <v>10.251</v>
      </c>
      <c r="Z624" s="14" t="n">
        <v>1.265</v>
      </c>
      <c r="AA624" s="14" t="n">
        <v>0</v>
      </c>
      <c r="AB624" s="14" t="n">
        <v>10.251</v>
      </c>
      <c r="AC624" s="14" t="n">
        <v>0</v>
      </c>
      <c r="AD624" s="14" t="n">
        <v>1</v>
      </c>
      <c r="AE624" s="14" t="n">
        <v>11.395</v>
      </c>
      <c r="AF624" s="14" t="n">
        <v>2.484</v>
      </c>
      <c r="AG624" s="14" t="n">
        <v>0</v>
      </c>
      <c r="AH624" s="14" t="n">
        <v>11.395</v>
      </c>
      <c r="AI624" s="14" t="n">
        <v>0</v>
      </c>
      <c r="AJ624" s="14" t="n">
        <v>1</v>
      </c>
      <c r="AK624" s="14" t="n">
        <v>18.255</v>
      </c>
      <c r="AL624" s="14" t="n">
        <v>9.472</v>
      </c>
      <c r="AM624" s="14" t="n">
        <v>0</v>
      </c>
      <c r="AN624" s="14" t="n">
        <v>20.08</v>
      </c>
      <c r="AO624" s="14" t="n">
        <v>0.1</v>
      </c>
      <c r="AP624" s="14" t="n">
        <v>1</v>
      </c>
      <c r="AQ624" s="14" t="n">
        <v>0.621</v>
      </c>
      <c r="AR624" s="14" t="n">
        <v>0.114</v>
      </c>
      <c r="AS624" s="14" t="n">
        <v>0.381</v>
      </c>
      <c r="AT624" s="14" t="n">
        <v>1.102</v>
      </c>
      <c r="AU624" s="14" t="n">
        <v>0.1</v>
      </c>
      <c r="AV624" s="14" t="n">
        <v>1</v>
      </c>
      <c r="AW624" s="14" t="n">
        <v>0.593</v>
      </c>
      <c r="AX624" s="14" t="n">
        <v>0.114</v>
      </c>
      <c r="AY624" s="14" t="n">
        <v>0.238</v>
      </c>
      <c r="AZ624" s="14" t="n">
        <v>0.915</v>
      </c>
      <c r="BA624" s="14" t="n">
        <v>0.1</v>
      </c>
      <c r="BB624" s="14" t="n">
        <v>1</v>
      </c>
      <c r="BC624" s="14" t="n">
        <v>0.44</v>
      </c>
      <c r="BD624" s="14" t="n">
        <v>0.114</v>
      </c>
      <c r="BE624" s="14" t="n">
        <v>0</v>
      </c>
      <c r="BF624" s="14" t="n">
        <v>0.484</v>
      </c>
      <c r="BG624" s="14" t="n">
        <v>0.1</v>
      </c>
      <c r="BH624" s="14" t="n">
        <v>1</v>
      </c>
      <c r="BI624" s="14" t="n">
        <v>0.5600000000000001</v>
      </c>
      <c r="BJ624" s="14" t="n">
        <v>0.114</v>
      </c>
      <c r="BK624" s="14" t="n">
        <v>0.164</v>
      </c>
      <c r="BL624" s="14" t="n">
        <v>0.797</v>
      </c>
      <c r="BM624" s="14" t="n">
        <v>0.1</v>
      </c>
      <c r="BN624" s="14" t="n">
        <v>1</v>
      </c>
      <c r="BO624" s="14" t="n">
        <v>0</v>
      </c>
      <c r="BP624" s="14" t="n">
        <v>0</v>
      </c>
      <c r="BQ624" s="14" t="n">
        <v>0.181</v>
      </c>
      <c r="BR624" s="14" t="n">
        <v>0</v>
      </c>
      <c r="BS624" s="14" t="n">
        <v>0.333</v>
      </c>
      <c r="BT624" s="14" t="n">
        <v>0</v>
      </c>
      <c r="BU624" s="14" t="n">
        <v>0</v>
      </c>
      <c r="BV624" s="14" t="n">
        <v>0.253</v>
      </c>
      <c r="BW624" s="14" t="n">
        <v>0.1</v>
      </c>
      <c r="BX624" s="14" t="n">
        <v>0.333</v>
      </c>
      <c r="BY624" s="14" t="n">
        <v>11.787</v>
      </c>
      <c r="BZ624" s="14" t="n">
        <v>0</v>
      </c>
      <c r="CA624" s="14" t="n">
        <v>11.787</v>
      </c>
      <c r="CB624" s="14" t="n">
        <v>0</v>
      </c>
      <c r="CC624" s="14" t="n">
        <v>81.69499999999999</v>
      </c>
      <c r="CD624" s="14" t="n">
        <v>7.95</v>
      </c>
      <c r="CE624" s="14" t="n">
        <v>33.284</v>
      </c>
      <c r="CF624" s="14" t="n">
        <v>126.477</v>
      </c>
      <c r="CG624" s="14" t="n">
        <v>0.1</v>
      </c>
      <c r="CH624" s="14" t="n">
        <v>1</v>
      </c>
      <c r="CI624" s="14" t="n">
        <v>0</v>
      </c>
      <c r="CJ624" s="14" t="n">
        <v>0</v>
      </c>
      <c r="CK624" s="14" t="n">
        <v>0</v>
      </c>
      <c r="CL624" s="14" t="n">
        <v>0</v>
      </c>
      <c r="CM624" s="14" t="n">
        <v>0</v>
      </c>
      <c r="CN624" s="14" t="n">
        <v>0</v>
      </c>
      <c r="CO624" s="14" t="n">
        <v>0</v>
      </c>
      <c r="CP624" s="14" t="n">
        <v>0</v>
      </c>
      <c r="CQ624" s="14" t="n">
        <v>1.198</v>
      </c>
      <c r="CR624" s="14" t="n">
        <v>0</v>
      </c>
      <c r="CS624" s="14" t="n">
        <v>3.279</v>
      </c>
      <c r="CT624" s="14" t="n">
        <v>3.604</v>
      </c>
      <c r="CU624" s="14" t="n">
        <v>9.407999999999999</v>
      </c>
    </row>
    <row r="625">
      <c r="A625" s="14" t="inlineStr">
        <is>
          <t>PNG2022</t>
        </is>
      </c>
      <c r="B625" s="14" t="inlineStr">
        <is>
          <t>PNG</t>
        </is>
      </c>
      <c r="C625" s="14" t="inlineStr">
        <is>
          <t>PNG</t>
        </is>
      </c>
      <c r="D625" s="14" t="inlineStr">
        <is>
          <t>Papua New Guinea</t>
        </is>
      </c>
      <c r="E625" s="14" t="n">
        <v>2022</v>
      </c>
      <c r="F625" s="14" t="n">
        <v>0.1</v>
      </c>
      <c r="G625" s="14" t="n">
        <v>8.788</v>
      </c>
      <c r="H625" s="14" t="n">
        <v>1.235</v>
      </c>
      <c r="I625" s="14" t="n">
        <v>0</v>
      </c>
      <c r="J625" s="14" t="n">
        <v>8.788</v>
      </c>
      <c r="K625" s="14" t="n">
        <v>0</v>
      </c>
      <c r="L625" s="14" t="n">
        <v>1</v>
      </c>
      <c r="M625" s="14" t="n">
        <v>9.782999999999999</v>
      </c>
      <c r="N625" s="14" t="n">
        <v>3.704</v>
      </c>
      <c r="O625" s="14" t="n">
        <v>0</v>
      </c>
      <c r="P625" s="14" t="n">
        <v>9.782999999999999</v>
      </c>
      <c r="Q625" s="14" t="n">
        <v>0</v>
      </c>
      <c r="R625" s="14" t="n">
        <v>1</v>
      </c>
      <c r="S625" s="14" t="n">
        <v>14.962</v>
      </c>
      <c r="T625" s="14" t="n">
        <v>7.408</v>
      </c>
      <c r="U625" s="14" t="n">
        <v>0.111</v>
      </c>
      <c r="V625" s="14" t="n">
        <v>16.458</v>
      </c>
      <c r="W625" s="14" t="n">
        <v>0.1</v>
      </c>
      <c r="X625" s="14" t="n">
        <v>1</v>
      </c>
      <c r="Y625" s="14" t="n">
        <v>16.718</v>
      </c>
      <c r="Z625" s="14" t="n">
        <v>2.063</v>
      </c>
      <c r="AA625" s="14" t="n">
        <v>0</v>
      </c>
      <c r="AB625" s="14" t="n">
        <v>16.718</v>
      </c>
      <c r="AC625" s="14" t="n">
        <v>0</v>
      </c>
      <c r="AD625" s="14" t="n">
        <v>1</v>
      </c>
      <c r="AE625" s="14" t="n">
        <v>17.953</v>
      </c>
      <c r="AF625" s="14" t="n">
        <v>3.914</v>
      </c>
      <c r="AG625" s="14" t="n">
        <v>0</v>
      </c>
      <c r="AH625" s="14" t="n">
        <v>17.953</v>
      </c>
      <c r="AI625" s="14" t="n">
        <v>0</v>
      </c>
      <c r="AJ625" s="14" t="n">
        <v>1</v>
      </c>
      <c r="AK625" s="14" t="n">
        <v>25.361</v>
      </c>
      <c r="AL625" s="14" t="n">
        <v>13.159</v>
      </c>
      <c r="AM625" s="14" t="n">
        <v>0.188</v>
      </c>
      <c r="AN625" s="14" t="n">
        <v>27.897</v>
      </c>
      <c r="AO625" s="14" t="n">
        <v>0.1</v>
      </c>
      <c r="AP625" s="14" t="n">
        <v>1</v>
      </c>
      <c r="AQ625" s="14" t="n">
        <v>0.847</v>
      </c>
      <c r="AR625" s="14" t="n">
        <v>0.123</v>
      </c>
      <c r="AS625" s="14" t="n">
        <v>0.268</v>
      </c>
      <c r="AT625" s="14" t="n">
        <v>1.226</v>
      </c>
      <c r="AU625" s="14" t="n">
        <v>0.1</v>
      </c>
      <c r="AV625" s="14" t="n">
        <v>1</v>
      </c>
      <c r="AW625" s="14" t="n">
        <v>0.947</v>
      </c>
      <c r="AX625" s="14" t="n">
        <v>0.123</v>
      </c>
      <c r="AY625" s="14" t="n">
        <v>0.129</v>
      </c>
      <c r="AZ625" s="14" t="n">
        <v>1.184</v>
      </c>
      <c r="BA625" s="14" t="n">
        <v>0.1</v>
      </c>
      <c r="BB625" s="14" t="n">
        <v>1</v>
      </c>
      <c r="BC625" s="14" t="n">
        <v>0.589</v>
      </c>
      <c r="BD625" s="14" t="n">
        <v>0.123</v>
      </c>
      <c r="BE625" s="14" t="n">
        <v>0.004</v>
      </c>
      <c r="BF625" s="14" t="n">
        <v>0.647</v>
      </c>
      <c r="BG625" s="14" t="n">
        <v>0.1</v>
      </c>
      <c r="BH625" s="14" t="n">
        <v>1</v>
      </c>
      <c r="BI625" s="14" t="n">
        <v>0.6889999999999999</v>
      </c>
      <c r="BJ625" s="14" t="n">
        <v>0.123</v>
      </c>
      <c r="BK625" s="14" t="n">
        <v>0.354</v>
      </c>
      <c r="BL625" s="14" t="n">
        <v>1.148</v>
      </c>
      <c r="BM625" s="14" t="n">
        <v>0.1</v>
      </c>
      <c r="BN625" s="14" t="n">
        <v>1</v>
      </c>
      <c r="BO625" s="14" t="n">
        <v>0</v>
      </c>
      <c r="BP625" s="14" t="n">
        <v>0</v>
      </c>
      <c r="BQ625" s="14" t="n">
        <v>0.181</v>
      </c>
      <c r="BR625" s="14" t="n">
        <v>0</v>
      </c>
      <c r="BS625" s="14" t="n">
        <v>0.333</v>
      </c>
      <c r="BT625" s="14" t="n">
        <v>0</v>
      </c>
      <c r="BU625" s="14" t="n">
        <v>0</v>
      </c>
      <c r="BV625" s="14" t="n">
        <v>0.252</v>
      </c>
      <c r="BW625" s="14" t="n">
        <v>0.1</v>
      </c>
      <c r="BX625" s="14" t="n">
        <v>0.333</v>
      </c>
      <c r="BY625" s="14" t="n">
        <v>12.729</v>
      </c>
      <c r="BZ625" s="14" t="n">
        <v>0</v>
      </c>
      <c r="CA625" s="14" t="n">
        <v>12.729</v>
      </c>
      <c r="CB625" s="14" t="n">
        <v>0</v>
      </c>
      <c r="CC625" s="14" t="n">
        <v>102.477</v>
      </c>
      <c r="CD625" s="14" t="n">
        <v>7.95</v>
      </c>
      <c r="CE625" s="14" t="n">
        <v>63.302</v>
      </c>
      <c r="CF625" s="14" t="n">
        <v>182.356</v>
      </c>
      <c r="CG625" s="14" t="n">
        <v>0.1</v>
      </c>
      <c r="CH625" s="14" t="n">
        <v>1</v>
      </c>
      <c r="CI625" s="14" t="n">
        <v>0</v>
      </c>
      <c r="CJ625" s="14" t="n">
        <v>0</v>
      </c>
      <c r="CK625" s="14" t="n">
        <v>0</v>
      </c>
      <c r="CL625" s="14" t="n">
        <v>0</v>
      </c>
      <c r="CM625" s="14" t="n">
        <v>0</v>
      </c>
      <c r="CN625" s="14" t="n">
        <v>0</v>
      </c>
      <c r="CO625" s="14" t="n">
        <v>0</v>
      </c>
      <c r="CP625" s="14" t="n">
        <v>0</v>
      </c>
      <c r="CQ625" s="14" t="n">
        <v>1.294</v>
      </c>
      <c r="CR625" s="14" t="n">
        <v>0</v>
      </c>
      <c r="CS625" s="14" t="n">
        <v>3.541</v>
      </c>
      <c r="CT625" s="14" t="n">
        <v>7.554</v>
      </c>
      <c r="CU625" s="14" t="n">
        <v>16.097</v>
      </c>
    </row>
    <row r="626">
      <c r="A626" s="14" t="inlineStr">
        <is>
          <t>PNG2023</t>
        </is>
      </c>
      <c r="B626" s="14" t="inlineStr">
        <is>
          <t>PNG</t>
        </is>
      </c>
      <c r="C626" s="14" t="inlineStr">
        <is>
          <t>PNG</t>
        </is>
      </c>
      <c r="D626" s="14" t="inlineStr">
        <is>
          <t>Papua New Guinea</t>
        </is>
      </c>
      <c r="E626" s="14" t="n">
        <v>2023</v>
      </c>
      <c r="F626" s="14" t="n">
        <v>0.1</v>
      </c>
      <c r="G626" s="14" t="n">
        <v>5.77</v>
      </c>
      <c r="H626" s="14" t="n">
        <v>1.286</v>
      </c>
      <c r="I626" s="14" t="n">
        <v>0</v>
      </c>
      <c r="J626" s="14" t="n">
        <v>5.77</v>
      </c>
      <c r="K626" s="14" t="n">
        <v>0</v>
      </c>
      <c r="L626" s="14" t="n">
        <v>1</v>
      </c>
      <c r="M626" s="14" t="n">
        <v>7.886</v>
      </c>
      <c r="N626" s="14" t="n">
        <v>3.857</v>
      </c>
      <c r="O626" s="14" t="n">
        <v>0</v>
      </c>
      <c r="P626" s="14" t="n">
        <v>7.886</v>
      </c>
      <c r="Q626" s="14" t="n">
        <v>0</v>
      </c>
      <c r="R626" s="14" t="n">
        <v>1</v>
      </c>
      <c r="S626" s="14" t="n">
        <v>12.198</v>
      </c>
      <c r="T626" s="14" t="n">
        <v>7.714</v>
      </c>
      <c r="U626" s="14" t="n">
        <v>0.135</v>
      </c>
      <c r="V626" s="14" t="n">
        <v>13.418</v>
      </c>
      <c r="W626" s="14" t="n">
        <v>0.1</v>
      </c>
      <c r="X626" s="14" t="n">
        <v>1</v>
      </c>
      <c r="Y626" s="14" t="n">
        <v>13.382</v>
      </c>
      <c r="Z626" s="14" t="n">
        <v>1.651</v>
      </c>
      <c r="AA626" s="14" t="n">
        <v>0</v>
      </c>
      <c r="AB626" s="14" t="n">
        <v>13.382</v>
      </c>
      <c r="AC626" s="14" t="n">
        <v>0</v>
      </c>
      <c r="AD626" s="14" t="n">
        <v>1</v>
      </c>
      <c r="AE626" s="14" t="n">
        <v>14.668</v>
      </c>
      <c r="AF626" s="14" t="n">
        <v>3.198</v>
      </c>
      <c r="AG626" s="14" t="n">
        <v>0</v>
      </c>
      <c r="AH626" s="14" t="n">
        <v>14.668</v>
      </c>
      <c r="AI626" s="14" t="n">
        <v>0</v>
      </c>
      <c r="AJ626" s="14" t="n">
        <v>1</v>
      </c>
      <c r="AK626" s="14" t="n">
        <v>22.382</v>
      </c>
      <c r="AL626" s="14" t="n">
        <v>11.613</v>
      </c>
      <c r="AM626" s="14" t="n">
        <v>0.248</v>
      </c>
      <c r="AN626" s="14" t="n">
        <v>24.62</v>
      </c>
      <c r="AO626" s="14" t="n">
        <v>0.1</v>
      </c>
      <c r="AP626" s="14" t="n">
        <v>1</v>
      </c>
      <c r="AQ626" s="14" t="n">
        <v>0.749</v>
      </c>
      <c r="AR626" s="14" t="n">
        <v>0.129</v>
      </c>
      <c r="AS626" s="14" t="n">
        <v>0.347</v>
      </c>
      <c r="AT626" s="14" t="n">
        <v>1.206</v>
      </c>
      <c r="AU626" s="14" t="n">
        <v>0.1</v>
      </c>
      <c r="AV626" s="14" t="n">
        <v>1</v>
      </c>
      <c r="AW626" s="14" t="n">
        <v>0.783</v>
      </c>
      <c r="AX626" s="14" t="n">
        <v>0.129</v>
      </c>
      <c r="AY626" s="14" t="n">
        <v>0.29</v>
      </c>
      <c r="AZ626" s="14" t="n">
        <v>1.18</v>
      </c>
      <c r="BA626" s="14" t="n">
        <v>0.1</v>
      </c>
      <c r="BB626" s="14" t="n">
        <v>1</v>
      </c>
      <c r="BC626" s="14" t="n">
        <v>0.527</v>
      </c>
      <c r="BD626" s="14" t="n">
        <v>0.129</v>
      </c>
      <c r="BE626" s="14" t="n">
        <v>0.006</v>
      </c>
      <c r="BF626" s="14" t="n">
        <v>0.58</v>
      </c>
      <c r="BG626" s="14" t="n">
        <v>0.1</v>
      </c>
      <c r="BH626" s="14" t="n">
        <v>1</v>
      </c>
      <c r="BI626" s="14" t="n">
        <v>0.64</v>
      </c>
      <c r="BJ626" s="14" t="n">
        <v>0.129</v>
      </c>
      <c r="BK626" s="14" t="n">
        <v>0.367</v>
      </c>
      <c r="BL626" s="14" t="n">
        <v>1.107</v>
      </c>
      <c r="BM626" s="14" t="n">
        <v>0.1</v>
      </c>
      <c r="BN626" s="14" t="n">
        <v>1</v>
      </c>
      <c r="BO626" s="14" t="n">
        <v>0</v>
      </c>
      <c r="BP626" s="14" t="n">
        <v>0</v>
      </c>
      <c r="BQ626" s="14" t="n">
        <v>0.18</v>
      </c>
      <c r="BR626" s="14" t="n">
        <v>0</v>
      </c>
      <c r="BS626" s="14" t="n">
        <v>0.333</v>
      </c>
      <c r="BT626" s="14" t="n">
        <v>0</v>
      </c>
      <c r="BU626" s="14" t="n">
        <v>0</v>
      </c>
      <c r="BV626" s="14" t="n">
        <v>0.25</v>
      </c>
      <c r="BW626" s="14" t="n">
        <v>0.1</v>
      </c>
      <c r="BX626" s="14" t="n">
        <v>0.333</v>
      </c>
      <c r="BY626" s="14" t="n">
        <v>13.254</v>
      </c>
      <c r="BZ626" s="14" t="n">
        <v>0</v>
      </c>
      <c r="CA626" s="14" t="n">
        <v>13.254</v>
      </c>
      <c r="CB626" s="14" t="n">
        <v>0</v>
      </c>
      <c r="CC626" s="14" t="n">
        <v>87.07899999999999</v>
      </c>
      <c r="CD626" s="14" t="n">
        <v>7.95</v>
      </c>
      <c r="CE626" s="14" t="n">
        <v>73.708</v>
      </c>
      <c r="CF626" s="14" t="n">
        <v>176.866</v>
      </c>
      <c r="CG626" s="14" t="n">
        <v>0.1</v>
      </c>
      <c r="CH626" s="14" t="n">
        <v>1</v>
      </c>
      <c r="CI626" s="14" t="n">
        <v>0</v>
      </c>
      <c r="CJ626" s="14" t="n">
        <v>0</v>
      </c>
      <c r="CK626" s="14" t="n">
        <v>0</v>
      </c>
      <c r="CL626" s="14" t="n">
        <v>0</v>
      </c>
      <c r="CM626" s="14" t="n">
        <v>0</v>
      </c>
      <c r="CN626" s="14" t="n">
        <v>0</v>
      </c>
      <c r="CO626" s="14" t="n">
        <v>0</v>
      </c>
      <c r="CP626" s="14" t="n">
        <v>0</v>
      </c>
      <c r="CQ626" s="14" t="n">
        <v>1.348</v>
      </c>
      <c r="CR626" s="14" t="n">
        <v>0</v>
      </c>
      <c r="CS626" s="14" t="n">
        <v>3.687</v>
      </c>
      <c r="CT626" s="14" t="n">
        <v>4.484</v>
      </c>
      <c r="CU626" s="14" t="n">
        <v>12.529</v>
      </c>
    </row>
    <row r="627">
      <c r="A627" s="14" t="inlineStr">
        <is>
          <t>PNG2024</t>
        </is>
      </c>
      <c r="B627" s="14" t="inlineStr">
        <is>
          <t>PNG</t>
        </is>
      </c>
      <c r="C627" s="14" t="inlineStr">
        <is>
          <t>PNG</t>
        </is>
      </c>
      <c r="D627" s="14" t="inlineStr">
        <is>
          <t>Papua New Guinea</t>
        </is>
      </c>
      <c r="E627" s="14" t="n">
        <v>2024</v>
      </c>
      <c r="F627" s="14" t="n">
        <v>0.1</v>
      </c>
      <c r="G627" s="14" t="n">
        <v>4.833</v>
      </c>
      <c r="H627" s="14" t="n">
        <v>1.324</v>
      </c>
      <c r="I627" s="14" t="n">
        <v>0</v>
      </c>
      <c r="J627" s="14" t="n">
        <v>4.833</v>
      </c>
      <c r="K627" s="14" t="n">
        <v>0</v>
      </c>
      <c r="L627" s="14" t="n">
        <v>1</v>
      </c>
      <c r="M627" s="14" t="n">
        <v>7.124</v>
      </c>
      <c r="N627" s="14" t="n">
        <v>3.971</v>
      </c>
      <c r="O627" s="14" t="n">
        <v>0</v>
      </c>
      <c r="P627" s="14" t="n">
        <v>7.124</v>
      </c>
      <c r="Q627" s="14" t="n">
        <v>0</v>
      </c>
      <c r="R627" s="14" t="n">
        <v>1</v>
      </c>
      <c r="S627" s="14" t="n">
        <v>11.451</v>
      </c>
      <c r="T627" s="14" t="n">
        <v>7.942</v>
      </c>
      <c r="U627" s="14" t="n">
        <v>0.156</v>
      </c>
      <c r="V627" s="14" t="n">
        <v>12.596</v>
      </c>
      <c r="W627" s="14" t="n">
        <v>0.1</v>
      </c>
      <c r="X627" s="14" t="n">
        <v>1</v>
      </c>
      <c r="Y627" s="14" t="n">
        <v>11.872</v>
      </c>
      <c r="Z627" s="14" t="n">
        <v>1.465</v>
      </c>
      <c r="AA627" s="14" t="n">
        <v>0</v>
      </c>
      <c r="AB627" s="14" t="n">
        <v>11.872</v>
      </c>
      <c r="AC627" s="14" t="n">
        <v>0</v>
      </c>
      <c r="AD627" s="14" t="n">
        <v>1</v>
      </c>
      <c r="AE627" s="14" t="n">
        <v>13.196</v>
      </c>
      <c r="AF627" s="14" t="n">
        <v>2.877</v>
      </c>
      <c r="AG627" s="14" t="n">
        <v>0</v>
      </c>
      <c r="AH627" s="14" t="n">
        <v>13.196</v>
      </c>
      <c r="AI627" s="14" t="n">
        <v>0</v>
      </c>
      <c r="AJ627" s="14" t="n">
        <v>1</v>
      </c>
      <c r="AK627" s="14" t="n">
        <v>21.137</v>
      </c>
      <c r="AL627" s="14" t="n">
        <v>10.968</v>
      </c>
      <c r="AM627" s="14" t="n">
        <v>0.288</v>
      </c>
      <c r="AN627" s="14" t="n">
        <v>23.251</v>
      </c>
      <c r="AO627" s="14" t="n">
        <v>0.1</v>
      </c>
      <c r="AP627" s="14" t="n">
        <v>1</v>
      </c>
      <c r="AQ627" s="14" t="n">
        <v>0.72</v>
      </c>
      <c r="AR627" s="14" t="n">
        <v>0.132</v>
      </c>
      <c r="AS627" s="14" t="n">
        <v>0.4</v>
      </c>
      <c r="AT627" s="14" t="n">
        <v>1.231</v>
      </c>
      <c r="AU627" s="14" t="n">
        <v>0.1</v>
      </c>
      <c r="AV627" s="14" t="n">
        <v>1</v>
      </c>
      <c r="AW627" s="14" t="n">
        <v>0.734</v>
      </c>
      <c r="AX627" s="14" t="n">
        <v>0.132</v>
      </c>
      <c r="AY627" s="14" t="n">
        <v>0.286</v>
      </c>
      <c r="AZ627" s="14" t="n">
        <v>1.121</v>
      </c>
      <c r="BA627" s="14" t="n">
        <v>0.1</v>
      </c>
      <c r="BB627" s="14" t="n">
        <v>1</v>
      </c>
      <c r="BC627" s="14" t="n">
        <v>0.51</v>
      </c>
      <c r="BD627" s="14" t="n">
        <v>0.132</v>
      </c>
      <c r="BE627" s="14" t="n">
        <v>0.007</v>
      </c>
      <c r="BF627" s="14" t="n">
        <v>0.5610000000000001</v>
      </c>
      <c r="BG627" s="14" t="n">
        <v>0.1</v>
      </c>
      <c r="BH627" s="14" t="n">
        <v>1</v>
      </c>
      <c r="BI627" s="14" t="n">
        <v>0.652</v>
      </c>
      <c r="BJ627" s="14" t="n">
        <v>0.132</v>
      </c>
      <c r="BK627" s="14" t="n">
        <v>0.274</v>
      </c>
      <c r="BL627" s="14" t="n">
        <v>1.019</v>
      </c>
      <c r="BM627" s="14" t="n">
        <v>0.1</v>
      </c>
      <c r="BN627" s="14" t="n">
        <v>1</v>
      </c>
      <c r="BO627" s="14" t="n">
        <v>0</v>
      </c>
      <c r="BP627" s="14" t="n">
        <v>0</v>
      </c>
      <c r="BQ627" s="14" t="n">
        <v>0.185</v>
      </c>
      <c r="BR627" s="14" t="n">
        <v>0</v>
      </c>
      <c r="BS627" s="14" t="n">
        <v>0.333</v>
      </c>
      <c r="BT627" s="14" t="n">
        <v>0</v>
      </c>
      <c r="BU627" s="14" t="n">
        <v>0</v>
      </c>
      <c r="BV627" s="14" t="n">
        <v>0.258</v>
      </c>
      <c r="BW627" s="14" t="n">
        <v>0.1</v>
      </c>
      <c r="BX627" s="14" t="n">
        <v>0.333</v>
      </c>
      <c r="BY627" s="14" t="n">
        <v>13.646</v>
      </c>
      <c r="BZ627" s="14" t="n">
        <v>0</v>
      </c>
      <c r="CA627" s="14" t="n">
        <v>13.646</v>
      </c>
      <c r="CB627" s="14" t="n">
        <v>0</v>
      </c>
      <c r="CC627" s="14" t="n">
        <v>86.38500000000001</v>
      </c>
      <c r="CD627" s="14" t="n">
        <v>7.95</v>
      </c>
      <c r="CE627" s="14" t="n">
        <v>60.985</v>
      </c>
      <c r="CF627" s="14" t="n">
        <v>162.107</v>
      </c>
      <c r="CG627" s="14" t="n">
        <v>0.1</v>
      </c>
      <c r="CH627" s="14" t="n">
        <v>1</v>
      </c>
      <c r="CI627" s="14" t="n">
        <v>0</v>
      </c>
      <c r="CJ627" s="14" t="n">
        <v>0</v>
      </c>
      <c r="CK627" s="14" t="n">
        <v>0</v>
      </c>
      <c r="CL627" s="14" t="n">
        <v>0</v>
      </c>
      <c r="CM627" s="14" t="n">
        <v>0</v>
      </c>
      <c r="CN627" s="14" t="n">
        <v>0</v>
      </c>
      <c r="CO627" s="14" t="n">
        <v>0</v>
      </c>
      <c r="CP627" s="14" t="n">
        <v>0</v>
      </c>
      <c r="CQ627" s="14" t="n">
        <v>1.387</v>
      </c>
      <c r="CR627" s="14" t="n">
        <v>0</v>
      </c>
      <c r="CS627" s="14" t="n">
        <v>3.796</v>
      </c>
      <c r="CT627" s="14" t="n">
        <v>3.509</v>
      </c>
      <c r="CU627" s="14" t="n">
        <v>10.896</v>
      </c>
    </row>
    <row r="628">
      <c r="A628" s="14" t="inlineStr">
        <is>
          <t>PRY2021</t>
        </is>
      </c>
      <c r="B628" s="14" t="inlineStr">
        <is>
          <t>PRY</t>
        </is>
      </c>
      <c r="C628" s="14" t="inlineStr">
        <is>
          <t>PRY</t>
        </is>
      </c>
      <c r="D628" s="14" t="inlineStr">
        <is>
          <t>Paraguay</t>
        </is>
      </c>
      <c r="E628" s="14" t="n">
        <v>2021</v>
      </c>
      <c r="F628" s="14" t="n">
        <v>0.1</v>
      </c>
      <c r="G628" s="14" t="n">
        <v>5.897</v>
      </c>
      <c r="H628" s="14" t="n">
        <v>1.143</v>
      </c>
      <c r="I628" s="14" t="n">
        <v>0</v>
      </c>
      <c r="J628" s="14" t="n">
        <v>5.897</v>
      </c>
      <c r="K628" s="14" t="n">
        <v>0</v>
      </c>
      <c r="L628" s="14" t="n">
        <v>1</v>
      </c>
      <c r="M628" s="14" t="n">
        <v>7.964</v>
      </c>
      <c r="N628" s="14" t="n">
        <v>3.43</v>
      </c>
      <c r="O628" s="14" t="n">
        <v>0</v>
      </c>
      <c r="P628" s="14" t="n">
        <v>7.964</v>
      </c>
      <c r="Q628" s="14" t="n">
        <v>0</v>
      </c>
      <c r="R628" s="14" t="n">
        <v>1</v>
      </c>
      <c r="S628" s="14" t="n">
        <v>11.613</v>
      </c>
      <c r="T628" s="14" t="n">
        <v>6.86</v>
      </c>
      <c r="U628" s="14" t="n">
        <v>0</v>
      </c>
      <c r="V628" s="14" t="n">
        <v>12.775</v>
      </c>
      <c r="W628" s="14" t="n">
        <v>0.1</v>
      </c>
      <c r="X628" s="14" t="n">
        <v>1</v>
      </c>
      <c r="Y628" s="14" t="n">
        <v>17.127</v>
      </c>
      <c r="Z628" s="14" t="n">
        <v>2.304</v>
      </c>
      <c r="AA628" s="14" t="n">
        <v>0</v>
      </c>
      <c r="AB628" s="14" t="n">
        <v>17.127</v>
      </c>
      <c r="AC628" s="14" t="n">
        <v>0</v>
      </c>
      <c r="AD628" s="14" t="n">
        <v>1</v>
      </c>
      <c r="AE628" s="14" t="n">
        <v>18.27</v>
      </c>
      <c r="AF628" s="14" t="n">
        <v>4.278</v>
      </c>
      <c r="AG628" s="14" t="n">
        <v>0</v>
      </c>
      <c r="AH628" s="14" t="n">
        <v>18.27</v>
      </c>
      <c r="AI628" s="14" t="n">
        <v>0</v>
      </c>
      <c r="AJ628" s="14" t="n">
        <v>1</v>
      </c>
      <c r="AK628" s="14" t="n">
        <v>25.13</v>
      </c>
      <c r="AL628" s="14" t="n">
        <v>13.503</v>
      </c>
      <c r="AM628" s="14" t="n">
        <v>0</v>
      </c>
      <c r="AN628" s="14" t="n">
        <v>27.643</v>
      </c>
      <c r="AO628" s="14" t="n">
        <v>0.1</v>
      </c>
      <c r="AP628" s="14" t="n">
        <v>1</v>
      </c>
      <c r="AQ628" s="14" t="n">
        <v>0.649</v>
      </c>
      <c r="AR628" s="14" t="n">
        <v>0.114</v>
      </c>
      <c r="AS628" s="14" t="n">
        <v>0.237</v>
      </c>
      <c r="AT628" s="14" t="n">
        <v>0.886</v>
      </c>
      <c r="AU628" s="14" t="n">
        <v>0</v>
      </c>
      <c r="AV628" s="14" t="n">
        <v>1</v>
      </c>
      <c r="AW628" s="14" t="n">
        <v>0.577</v>
      </c>
      <c r="AX628" s="14" t="n">
        <v>0.114</v>
      </c>
      <c r="AY628" s="14" t="n">
        <v>0.224</v>
      </c>
      <c r="AZ628" s="14" t="n">
        <v>0.801</v>
      </c>
      <c r="BA628" s="14" t="n">
        <v>0</v>
      </c>
      <c r="BB628" s="14" t="n">
        <v>1</v>
      </c>
      <c r="BC628" s="14" t="n">
        <v>0.458</v>
      </c>
      <c r="BD628" s="14" t="n">
        <v>0.114</v>
      </c>
      <c r="BE628" s="14" t="n">
        <v>0.089</v>
      </c>
      <c r="BF628" s="14" t="n">
        <v>0.547</v>
      </c>
      <c r="BG628" s="14" t="n">
        <v>0</v>
      </c>
      <c r="BH628" s="14" t="n">
        <v>1</v>
      </c>
      <c r="BI628" s="14" t="n">
        <v>0.491</v>
      </c>
      <c r="BJ628" s="14" t="n">
        <v>0.114</v>
      </c>
      <c r="BK628" s="14" t="n">
        <v>0.55</v>
      </c>
      <c r="BL628" s="14" t="n">
        <v>1.041</v>
      </c>
      <c r="BM628" s="14" t="n">
        <v>0</v>
      </c>
      <c r="BN628" s="14" t="n">
        <v>1</v>
      </c>
      <c r="BO628" s="14" t="n">
        <v>0</v>
      </c>
      <c r="BP628" s="14" t="n">
        <v>0</v>
      </c>
      <c r="BQ628" s="14" t="n">
        <v>0.061</v>
      </c>
      <c r="BR628" s="14" t="n">
        <v>0</v>
      </c>
      <c r="BS628" s="14" t="n">
        <v>0.833</v>
      </c>
      <c r="BT628" s="14" t="n">
        <v>0</v>
      </c>
      <c r="BU628" s="14" t="n">
        <v>0</v>
      </c>
      <c r="BV628" s="14" t="n">
        <v>0.057</v>
      </c>
      <c r="BW628" s="14" t="n">
        <v>0.1</v>
      </c>
      <c r="BX628" s="14" t="n">
        <v>0.833</v>
      </c>
      <c r="BY628" s="14" t="n">
        <v>11.787</v>
      </c>
      <c r="BZ628" s="14" t="n">
        <v>0</v>
      </c>
      <c r="CA628" s="14" t="n">
        <v>11.787</v>
      </c>
      <c r="CB628" s="14" t="n">
        <v>0</v>
      </c>
      <c r="CC628" s="14" t="n">
        <v>78.125</v>
      </c>
      <c r="CD628" s="14" t="n">
        <v>7.95</v>
      </c>
      <c r="CE628" s="14" t="n">
        <v>78.56399999999999</v>
      </c>
      <c r="CF628" s="14" t="n">
        <v>172.358</v>
      </c>
      <c r="CG628" s="14" t="n">
        <v>0.1</v>
      </c>
      <c r="CH628" s="14" t="n">
        <v>1</v>
      </c>
      <c r="CI628" s="14" t="n">
        <v>0</v>
      </c>
      <c r="CJ628" s="14" t="n">
        <v>0</v>
      </c>
      <c r="CK628" s="14" t="n">
        <v>0</v>
      </c>
      <c r="CL628" s="14" t="n">
        <v>0</v>
      </c>
      <c r="CM628" s="14" t="n">
        <v>0</v>
      </c>
      <c r="CN628" s="14" t="n">
        <v>0</v>
      </c>
      <c r="CO628" s="14" t="n">
        <v>0</v>
      </c>
      <c r="CP628" s="14" t="n">
        <v>0</v>
      </c>
      <c r="CQ628" s="14" t="n">
        <v>1.198</v>
      </c>
      <c r="CR628" s="14" t="n">
        <v>0</v>
      </c>
      <c r="CS628" s="14" t="n">
        <v>4.776</v>
      </c>
      <c r="CT628" s="14" t="n">
        <v>4.753</v>
      </c>
      <c r="CU628" s="14" t="n">
        <v>15.983</v>
      </c>
    </row>
    <row r="629">
      <c r="A629" s="14" t="inlineStr">
        <is>
          <t>PRY2022</t>
        </is>
      </c>
      <c r="B629" s="14" t="inlineStr">
        <is>
          <t>PRY</t>
        </is>
      </c>
      <c r="C629" s="14" t="inlineStr">
        <is>
          <t>PRY</t>
        </is>
      </c>
      <c r="D629" s="14" t="inlineStr">
        <is>
          <t>Paraguay</t>
        </is>
      </c>
      <c r="E629" s="14" t="n">
        <v>2022</v>
      </c>
      <c r="F629" s="14" t="n">
        <v>0.1</v>
      </c>
      <c r="G629" s="14" t="n">
        <v>11.72</v>
      </c>
      <c r="H629" s="14" t="n">
        <v>1.235</v>
      </c>
      <c r="I629" s="14" t="n">
        <v>0</v>
      </c>
      <c r="J629" s="14" t="n">
        <v>11.72</v>
      </c>
      <c r="K629" s="14" t="n">
        <v>0</v>
      </c>
      <c r="L629" s="14" t="n">
        <v>1</v>
      </c>
      <c r="M629" s="14" t="n">
        <v>9.782999999999999</v>
      </c>
      <c r="N629" s="14" t="n">
        <v>3.704</v>
      </c>
      <c r="O629" s="14" t="n">
        <v>0</v>
      </c>
      <c r="P629" s="14" t="n">
        <v>9.782999999999999</v>
      </c>
      <c r="Q629" s="14" t="n">
        <v>0</v>
      </c>
      <c r="R629" s="14" t="n">
        <v>1</v>
      </c>
      <c r="S629" s="14" t="n">
        <v>17.893</v>
      </c>
      <c r="T629" s="14" t="n">
        <v>7.408</v>
      </c>
      <c r="U629" s="14" t="n">
        <v>0.132</v>
      </c>
      <c r="V629" s="14" t="n">
        <v>19.683</v>
      </c>
      <c r="W629" s="14" t="n">
        <v>0.1</v>
      </c>
      <c r="X629" s="14" t="n">
        <v>1</v>
      </c>
      <c r="Y629" s="14" t="n">
        <v>30.728</v>
      </c>
      <c r="Z629" s="14" t="n">
        <v>4.133</v>
      </c>
      <c r="AA629" s="14" t="n">
        <v>0</v>
      </c>
      <c r="AB629" s="14" t="n">
        <v>30.728</v>
      </c>
      <c r="AC629" s="14" t="n">
        <v>0</v>
      </c>
      <c r="AD629" s="14" t="n">
        <v>1</v>
      </c>
      <c r="AE629" s="14" t="n">
        <v>31.963</v>
      </c>
      <c r="AF629" s="14" t="n">
        <v>7.485</v>
      </c>
      <c r="AG629" s="14" t="n">
        <v>0</v>
      </c>
      <c r="AH629" s="14" t="n">
        <v>31.963</v>
      </c>
      <c r="AI629" s="14" t="n">
        <v>0</v>
      </c>
      <c r="AJ629" s="14" t="n">
        <v>1</v>
      </c>
      <c r="AK629" s="14" t="n">
        <v>39.371</v>
      </c>
      <c r="AL629" s="14" t="n">
        <v>21.155</v>
      </c>
      <c r="AM629" s="14" t="n">
        <v>0.291</v>
      </c>
      <c r="AN629" s="14" t="n">
        <v>43.308</v>
      </c>
      <c r="AO629" s="14" t="n">
        <v>0.1</v>
      </c>
      <c r="AP629" s="14" t="n">
        <v>1</v>
      </c>
      <c r="AQ629" s="14" t="n">
        <v>0.896</v>
      </c>
      <c r="AR629" s="14" t="n">
        <v>0.123</v>
      </c>
      <c r="AS629" s="14" t="n">
        <v>0.211</v>
      </c>
      <c r="AT629" s="14" t="n">
        <v>1.107</v>
      </c>
      <c r="AU629" s="14" t="n">
        <v>0</v>
      </c>
      <c r="AV629" s="14" t="n">
        <v>1</v>
      </c>
      <c r="AW629" s="14" t="n">
        <v>0.89</v>
      </c>
      <c r="AX629" s="14" t="n">
        <v>0.123</v>
      </c>
      <c r="AY629" s="14" t="n">
        <v>0.149</v>
      </c>
      <c r="AZ629" s="14" t="n">
        <v>1.039</v>
      </c>
      <c r="BA629" s="14" t="n">
        <v>0</v>
      </c>
      <c r="BB629" s="14" t="n">
        <v>1</v>
      </c>
      <c r="BC629" s="14" t="n">
        <v>0.62</v>
      </c>
      <c r="BD629" s="14" t="n">
        <v>0.123</v>
      </c>
      <c r="BE629" s="14" t="n">
        <v>0.096</v>
      </c>
      <c r="BF629" s="14" t="n">
        <v>0.716</v>
      </c>
      <c r="BG629" s="14" t="n">
        <v>0</v>
      </c>
      <c r="BH629" s="14" t="n">
        <v>1</v>
      </c>
      <c r="BI629" s="14" t="n">
        <v>0.608</v>
      </c>
      <c r="BJ629" s="14" t="n">
        <v>0.123</v>
      </c>
      <c r="BK629" s="14" t="n">
        <v>0.594</v>
      </c>
      <c r="BL629" s="14" t="n">
        <v>1.201</v>
      </c>
      <c r="BM629" s="14" t="n">
        <v>0</v>
      </c>
      <c r="BN629" s="14" t="n">
        <v>1</v>
      </c>
      <c r="BO629" s="14" t="n">
        <v>0</v>
      </c>
      <c r="BP629" s="14" t="n">
        <v>0</v>
      </c>
      <c r="BQ629" s="14" t="n">
        <v>0.04</v>
      </c>
      <c r="BR629" s="14" t="n">
        <v>0</v>
      </c>
      <c r="BS629" s="14" t="n">
        <v>0.833</v>
      </c>
      <c r="BT629" s="14" t="n">
        <v>0</v>
      </c>
      <c r="BU629" s="14" t="n">
        <v>0</v>
      </c>
      <c r="BV629" s="14" t="n">
        <v>0.034</v>
      </c>
      <c r="BW629" s="14" t="n">
        <v>0.1</v>
      </c>
      <c r="BX629" s="14" t="n">
        <v>0.833</v>
      </c>
      <c r="BY629" s="14" t="n">
        <v>12.729</v>
      </c>
      <c r="BZ629" s="14" t="n">
        <v>0</v>
      </c>
      <c r="CA629" s="14" t="n">
        <v>12.729</v>
      </c>
      <c r="CB629" s="14" t="n">
        <v>0</v>
      </c>
      <c r="CC629" s="14" t="n">
        <v>97.90000000000001</v>
      </c>
      <c r="CD629" s="14" t="n">
        <v>7.95</v>
      </c>
      <c r="CE629" s="14" t="n">
        <v>84.95699999999999</v>
      </c>
      <c r="CF629" s="14" t="n">
        <v>199.665</v>
      </c>
      <c r="CG629" s="14" t="n">
        <v>0.1</v>
      </c>
      <c r="CH629" s="14" t="n">
        <v>1</v>
      </c>
      <c r="CI629" s="14" t="n">
        <v>0</v>
      </c>
      <c r="CJ629" s="14" t="n">
        <v>0</v>
      </c>
      <c r="CK629" s="14" t="n">
        <v>0</v>
      </c>
      <c r="CL629" s="14" t="n">
        <v>0</v>
      </c>
      <c r="CM629" s="14" t="n">
        <v>0</v>
      </c>
      <c r="CN629" s="14" t="n">
        <v>0</v>
      </c>
      <c r="CO629" s="14" t="n">
        <v>0</v>
      </c>
      <c r="CP629" s="14" t="n">
        <v>0</v>
      </c>
      <c r="CQ629" s="14" t="n">
        <v>1.294</v>
      </c>
      <c r="CR629" s="14" t="n">
        <v>0</v>
      </c>
      <c r="CS629" s="14" t="n">
        <v>5.158</v>
      </c>
      <c r="CT629" s="14" t="n">
        <v>10.485</v>
      </c>
      <c r="CU629" s="14" t="n">
        <v>29.494</v>
      </c>
    </row>
    <row r="630">
      <c r="A630" s="14" t="inlineStr">
        <is>
          <t>PRY2023</t>
        </is>
      </c>
      <c r="B630" s="14" t="inlineStr">
        <is>
          <t>PRY</t>
        </is>
      </c>
      <c r="C630" s="14" t="inlineStr">
        <is>
          <t>PRY</t>
        </is>
      </c>
      <c r="D630" s="14" t="inlineStr">
        <is>
          <t>Paraguay</t>
        </is>
      </c>
      <c r="E630" s="14" t="n">
        <v>2023</v>
      </c>
      <c r="F630" s="14" t="n">
        <v>0.1</v>
      </c>
      <c r="G630" s="14" t="n">
        <v>6.147</v>
      </c>
      <c r="H630" s="14" t="n">
        <v>1.286</v>
      </c>
      <c r="I630" s="14" t="n">
        <v>0</v>
      </c>
      <c r="J630" s="14" t="n">
        <v>6.147</v>
      </c>
      <c r="K630" s="14" t="n">
        <v>0</v>
      </c>
      <c r="L630" s="14" t="n">
        <v>1</v>
      </c>
      <c r="M630" s="14" t="n">
        <v>7.886</v>
      </c>
      <c r="N630" s="14" t="n">
        <v>3.857</v>
      </c>
      <c r="O630" s="14" t="n">
        <v>0</v>
      </c>
      <c r="P630" s="14" t="n">
        <v>7.886</v>
      </c>
      <c r="Q630" s="14" t="n">
        <v>0</v>
      </c>
      <c r="R630" s="14" t="n">
        <v>1</v>
      </c>
      <c r="S630" s="14" t="n">
        <v>12.575</v>
      </c>
      <c r="T630" s="14" t="n">
        <v>7.714</v>
      </c>
      <c r="U630" s="14" t="n">
        <v>0.139</v>
      </c>
      <c r="V630" s="14" t="n">
        <v>13.833</v>
      </c>
      <c r="W630" s="14" t="n">
        <v>0.1</v>
      </c>
      <c r="X630" s="14" t="n">
        <v>1</v>
      </c>
      <c r="Y630" s="14" t="n">
        <v>12.478</v>
      </c>
      <c r="Z630" s="14" t="n">
        <v>1.678</v>
      </c>
      <c r="AA630" s="14" t="n">
        <v>0</v>
      </c>
      <c r="AB630" s="14" t="n">
        <v>12.478</v>
      </c>
      <c r="AC630" s="14" t="n">
        <v>0</v>
      </c>
      <c r="AD630" s="14" t="n">
        <v>1</v>
      </c>
      <c r="AE630" s="14" t="n">
        <v>13.763</v>
      </c>
      <c r="AF630" s="14" t="n">
        <v>3.223</v>
      </c>
      <c r="AG630" s="14" t="n">
        <v>0</v>
      </c>
      <c r="AH630" s="14" t="n">
        <v>13.763</v>
      </c>
      <c r="AI630" s="14" t="n">
        <v>0</v>
      </c>
      <c r="AJ630" s="14" t="n">
        <v>1</v>
      </c>
      <c r="AK630" s="14" t="n">
        <v>21.477</v>
      </c>
      <c r="AL630" s="14" t="n">
        <v>11.54</v>
      </c>
      <c r="AM630" s="14" t="n">
        <v>0.238</v>
      </c>
      <c r="AN630" s="14" t="n">
        <v>23.625</v>
      </c>
      <c r="AO630" s="14" t="n">
        <v>0.1</v>
      </c>
      <c r="AP630" s="14" t="n">
        <v>1</v>
      </c>
      <c r="AQ630" s="14" t="n">
        <v>0.791</v>
      </c>
      <c r="AR630" s="14" t="n">
        <v>0.129</v>
      </c>
      <c r="AS630" s="14" t="n">
        <v>0.124</v>
      </c>
      <c r="AT630" s="14" t="n">
        <v>0.915</v>
      </c>
      <c r="AU630" s="14" t="n">
        <v>0</v>
      </c>
      <c r="AV630" s="14" t="n">
        <v>1</v>
      </c>
      <c r="AW630" s="14" t="n">
        <v>0.618</v>
      </c>
      <c r="AX630" s="14" t="n">
        <v>0.129</v>
      </c>
      <c r="AY630" s="14" t="n">
        <v>0.442</v>
      </c>
      <c r="AZ630" s="14" t="n">
        <v>1.06</v>
      </c>
      <c r="BA630" s="14" t="n">
        <v>0</v>
      </c>
      <c r="BB630" s="14" t="n">
        <v>1</v>
      </c>
      <c r="BC630" s="14" t="n">
        <v>0.554</v>
      </c>
      <c r="BD630" s="14" t="n">
        <v>0.129</v>
      </c>
      <c r="BE630" s="14" t="n">
        <v>0.1</v>
      </c>
      <c r="BF630" s="14" t="n">
        <v>0.655</v>
      </c>
      <c r="BG630" s="14" t="n">
        <v>0</v>
      </c>
      <c r="BH630" s="14" t="n">
        <v>1</v>
      </c>
      <c r="BI630" s="14" t="n">
        <v>0.5570000000000001</v>
      </c>
      <c r="BJ630" s="14" t="n">
        <v>0.129</v>
      </c>
      <c r="BK630" s="14" t="n">
        <v>0.618</v>
      </c>
      <c r="BL630" s="14" t="n">
        <v>1.176</v>
      </c>
      <c r="BM630" s="14" t="n">
        <v>0</v>
      </c>
      <c r="BN630" s="14" t="n">
        <v>1</v>
      </c>
      <c r="BO630" s="14" t="n">
        <v>0</v>
      </c>
      <c r="BP630" s="14" t="n">
        <v>0</v>
      </c>
      <c r="BQ630" s="14" t="n">
        <v>0.04</v>
      </c>
      <c r="BR630" s="14" t="n">
        <v>0</v>
      </c>
      <c r="BS630" s="14" t="n">
        <v>0.833</v>
      </c>
      <c r="BT630" s="14" t="n">
        <v>0</v>
      </c>
      <c r="BU630" s="14" t="n">
        <v>0</v>
      </c>
      <c r="BV630" s="14" t="n">
        <v>0.035</v>
      </c>
      <c r="BW630" s="14" t="n">
        <v>0.1</v>
      </c>
      <c r="BX630" s="14" t="n">
        <v>0.833</v>
      </c>
      <c r="BY630" s="14" t="n">
        <v>13.254</v>
      </c>
      <c r="BZ630" s="14" t="n">
        <v>0</v>
      </c>
      <c r="CA630" s="14" t="n">
        <v>13.254</v>
      </c>
      <c r="CB630" s="14" t="n">
        <v>0</v>
      </c>
      <c r="CC630" s="14" t="n">
        <v>83.248</v>
      </c>
      <c r="CD630" s="14" t="n">
        <v>7.95</v>
      </c>
      <c r="CE630" s="14" t="n">
        <v>90.669</v>
      </c>
      <c r="CF630" s="14" t="n">
        <v>189.213</v>
      </c>
      <c r="CG630" s="14" t="n">
        <v>0.1</v>
      </c>
      <c r="CH630" s="14" t="n">
        <v>1</v>
      </c>
      <c r="CI630" s="14" t="n">
        <v>0</v>
      </c>
      <c r="CJ630" s="14" t="n">
        <v>0</v>
      </c>
      <c r="CK630" s="14" t="n">
        <v>0</v>
      </c>
      <c r="CL630" s="14" t="n">
        <v>0</v>
      </c>
      <c r="CM630" s="14" t="n">
        <v>0</v>
      </c>
      <c r="CN630" s="14" t="n">
        <v>0</v>
      </c>
      <c r="CO630" s="14" t="n">
        <v>0</v>
      </c>
      <c r="CP630" s="14" t="n">
        <v>0</v>
      </c>
      <c r="CQ630" s="14" t="n">
        <v>1.348</v>
      </c>
      <c r="CR630" s="14" t="n">
        <v>0</v>
      </c>
      <c r="CS630" s="14" t="n">
        <v>5.37</v>
      </c>
      <c r="CT630" s="14" t="n">
        <v>4.861</v>
      </c>
      <c r="CU630" s="14" t="n">
        <v>11.192</v>
      </c>
    </row>
    <row r="631">
      <c r="A631" s="14" t="inlineStr">
        <is>
          <t>PRY2024</t>
        </is>
      </c>
      <c r="B631" s="14" t="inlineStr">
        <is>
          <t>PRY</t>
        </is>
      </c>
      <c r="C631" s="14" t="inlineStr">
        <is>
          <t>PRY</t>
        </is>
      </c>
      <c r="D631" s="14" t="inlineStr">
        <is>
          <t>Paraguay</t>
        </is>
      </c>
      <c r="E631" s="14" t="n">
        <v>2024</v>
      </c>
      <c r="F631" s="14" t="n">
        <v>0.1</v>
      </c>
      <c r="G631" s="14" t="n">
        <v>5.575</v>
      </c>
      <c r="H631" s="14" t="n">
        <v>1.324</v>
      </c>
      <c r="I631" s="14" t="n">
        <v>0</v>
      </c>
      <c r="J631" s="14" t="n">
        <v>5.575</v>
      </c>
      <c r="K631" s="14" t="n">
        <v>0</v>
      </c>
      <c r="L631" s="14" t="n">
        <v>1</v>
      </c>
      <c r="M631" s="14" t="n">
        <v>7.124</v>
      </c>
      <c r="N631" s="14" t="n">
        <v>3.971</v>
      </c>
      <c r="O631" s="14" t="n">
        <v>0</v>
      </c>
      <c r="P631" s="14" t="n">
        <v>7.124</v>
      </c>
      <c r="Q631" s="14" t="n">
        <v>0</v>
      </c>
      <c r="R631" s="14" t="n">
        <v>1</v>
      </c>
      <c r="S631" s="14" t="n">
        <v>12.193</v>
      </c>
      <c r="T631" s="14" t="n">
        <v>7.942</v>
      </c>
      <c r="U631" s="14" t="n">
        <v>0.166</v>
      </c>
      <c r="V631" s="14" t="n">
        <v>13.412</v>
      </c>
      <c r="W631" s="14" t="n">
        <v>0.1</v>
      </c>
      <c r="X631" s="14" t="n">
        <v>1</v>
      </c>
      <c r="Y631" s="14" t="n">
        <v>11.447</v>
      </c>
      <c r="Z631" s="14" t="n">
        <v>1.54</v>
      </c>
      <c r="AA631" s="14" t="n">
        <v>0</v>
      </c>
      <c r="AB631" s="14" t="n">
        <v>11.447</v>
      </c>
      <c r="AC631" s="14" t="n">
        <v>0</v>
      </c>
      <c r="AD631" s="14" t="n">
        <v>1</v>
      </c>
      <c r="AE631" s="14" t="n">
        <v>12.771</v>
      </c>
      <c r="AF631" s="14" t="n">
        <v>2.991</v>
      </c>
      <c r="AG631" s="14" t="n">
        <v>0</v>
      </c>
      <c r="AH631" s="14" t="n">
        <v>12.771</v>
      </c>
      <c r="AI631" s="14" t="n">
        <v>0</v>
      </c>
      <c r="AJ631" s="14" t="n">
        <v>1</v>
      </c>
      <c r="AK631" s="14" t="n">
        <v>20.712</v>
      </c>
      <c r="AL631" s="14" t="n">
        <v>11.129</v>
      </c>
      <c r="AM631" s="14" t="n">
        <v>0.282</v>
      </c>
      <c r="AN631" s="14" t="n">
        <v>22.784</v>
      </c>
      <c r="AO631" s="14" t="n">
        <v>0.1</v>
      </c>
      <c r="AP631" s="14" t="n">
        <v>1</v>
      </c>
      <c r="AQ631" s="14" t="n">
        <v>0.756</v>
      </c>
      <c r="AR631" s="14" t="n">
        <v>0.132</v>
      </c>
      <c r="AS631" s="14" t="n">
        <v>-0.024</v>
      </c>
      <c r="AT631" s="14" t="n">
        <v>0.732</v>
      </c>
      <c r="AU631" s="14" t="n">
        <v>0</v>
      </c>
      <c r="AV631" s="14" t="n">
        <v>1</v>
      </c>
      <c r="AW631" s="14" t="n">
        <v>0.655</v>
      </c>
      <c r="AX631" s="14" t="n">
        <v>0.132</v>
      </c>
      <c r="AY631" s="14" t="n">
        <v>0.362</v>
      </c>
      <c r="AZ631" s="14" t="n">
        <v>1.017</v>
      </c>
      <c r="BA631" s="14" t="n">
        <v>0</v>
      </c>
      <c r="BB631" s="14" t="n">
        <v>1</v>
      </c>
      <c r="BC631" s="14" t="n">
        <v>0.534</v>
      </c>
      <c r="BD631" s="14" t="n">
        <v>0.132</v>
      </c>
      <c r="BE631" s="14" t="n">
        <v>0.103</v>
      </c>
      <c r="BF631" s="14" t="n">
        <v>0.637</v>
      </c>
      <c r="BG631" s="14" t="n">
        <v>0</v>
      </c>
      <c r="BH631" s="14" t="n">
        <v>1</v>
      </c>
      <c r="BI631" s="14" t="n">
        <v>0.5679999999999999</v>
      </c>
      <c r="BJ631" s="14" t="n">
        <v>0.132</v>
      </c>
      <c r="BK631" s="14" t="n">
        <v>0.637</v>
      </c>
      <c r="BL631" s="14" t="n">
        <v>1.204</v>
      </c>
      <c r="BM631" s="14" t="n">
        <v>0</v>
      </c>
      <c r="BN631" s="14" t="n">
        <v>1</v>
      </c>
      <c r="BO631" s="14" t="n">
        <v>0</v>
      </c>
      <c r="BP631" s="14" t="n">
        <v>0</v>
      </c>
      <c r="BQ631" s="14" t="n">
        <v>0.041</v>
      </c>
      <c r="BR631" s="14" t="n">
        <v>0</v>
      </c>
      <c r="BS631" s="14" t="n">
        <v>0.833</v>
      </c>
      <c r="BT631" s="14" t="n">
        <v>0</v>
      </c>
      <c r="BU631" s="14" t="n">
        <v>0</v>
      </c>
      <c r="BV631" s="14" t="n">
        <v>0.046</v>
      </c>
      <c r="BW631" s="14" t="n">
        <v>0.1</v>
      </c>
      <c r="BX631" s="14" t="n">
        <v>0.833</v>
      </c>
      <c r="BY631" s="14" t="n">
        <v>13.646</v>
      </c>
      <c r="BZ631" s="14" t="n">
        <v>0</v>
      </c>
      <c r="CA631" s="14" t="n">
        <v>13.646</v>
      </c>
      <c r="CB631" s="14" t="n">
        <v>0</v>
      </c>
      <c r="CC631" s="14" t="n">
        <v>82.58799999999999</v>
      </c>
      <c r="CD631" s="14" t="n">
        <v>7.95</v>
      </c>
      <c r="CE631" s="14" t="n">
        <v>94.041</v>
      </c>
      <c r="CF631" s="14" t="n">
        <v>191.681</v>
      </c>
      <c r="CG631" s="14" t="n">
        <v>0.1</v>
      </c>
      <c r="CH631" s="14" t="n">
        <v>1</v>
      </c>
      <c r="CI631" s="14" t="n">
        <v>0</v>
      </c>
      <c r="CJ631" s="14" t="n">
        <v>0</v>
      </c>
      <c r="CK631" s="14" t="n">
        <v>0</v>
      </c>
      <c r="CL631" s="14" t="n">
        <v>0</v>
      </c>
      <c r="CM631" s="14" t="n">
        <v>0</v>
      </c>
      <c r="CN631" s="14" t="n">
        <v>0</v>
      </c>
      <c r="CO631" s="14" t="n">
        <v>0</v>
      </c>
      <c r="CP631" s="14" t="n">
        <v>0</v>
      </c>
      <c r="CQ631" s="14" t="n">
        <v>1.387</v>
      </c>
      <c r="CR631" s="14" t="n">
        <v>0</v>
      </c>
      <c r="CS631" s="14" t="n">
        <v>5.529</v>
      </c>
      <c r="CT631" s="14" t="n">
        <v>4.251</v>
      </c>
      <c r="CU631" s="14" t="n">
        <v>10.123</v>
      </c>
    </row>
    <row r="632">
      <c r="A632" s="14" t="inlineStr">
        <is>
          <t>PER2021</t>
        </is>
      </c>
      <c r="B632" s="14" t="inlineStr">
        <is>
          <t>PER</t>
        </is>
      </c>
      <c r="C632" s="14" t="inlineStr">
        <is>
          <t>PER</t>
        </is>
      </c>
      <c r="D632" s="14" t="inlineStr">
        <is>
          <t>Peru</t>
        </is>
      </c>
      <c r="E632" s="14" t="n">
        <v>2021</v>
      </c>
      <c r="F632" s="14" t="n">
        <v>0.18</v>
      </c>
      <c r="G632" s="14" t="n">
        <v>3.135</v>
      </c>
      <c r="H632" s="14" t="n">
        <v>0.761</v>
      </c>
      <c r="I632" s="14" t="n">
        <v>0.485</v>
      </c>
      <c r="J632" s="14" t="n">
        <v>3.62</v>
      </c>
      <c r="K632" s="14" t="n">
        <v>0</v>
      </c>
      <c r="L632" s="14" t="n">
        <v>1</v>
      </c>
      <c r="M632" s="14" t="n">
        <v>4.584</v>
      </c>
      <c r="N632" s="14" t="n">
        <v>2.282</v>
      </c>
      <c r="O632" s="14" t="n">
        <v>0.451</v>
      </c>
      <c r="P632" s="14" t="n">
        <v>5.035</v>
      </c>
      <c r="Q632" s="14" t="n">
        <v>0</v>
      </c>
      <c r="R632" s="14" t="n">
        <v>1</v>
      </c>
      <c r="S632" s="14" t="n">
        <v>6.938</v>
      </c>
      <c r="T632" s="14" t="n">
        <v>4.564</v>
      </c>
      <c r="U632" s="14" t="n">
        <v>0.485</v>
      </c>
      <c r="V632" s="14" t="n">
        <v>8.76</v>
      </c>
      <c r="W632" s="14" t="n">
        <v>0.18</v>
      </c>
      <c r="X632" s="14" t="n">
        <v>1</v>
      </c>
      <c r="Y632" s="14" t="n">
        <v>4.539</v>
      </c>
      <c r="Z632" s="14" t="n">
        <v>0.498</v>
      </c>
      <c r="AA632" s="14" t="n">
        <v>0</v>
      </c>
      <c r="AB632" s="14" t="n">
        <v>4.539</v>
      </c>
      <c r="AC632" s="14" t="n">
        <v>0</v>
      </c>
      <c r="AD632" s="14" t="n">
        <v>1</v>
      </c>
      <c r="AE632" s="14" t="n">
        <v>5.111</v>
      </c>
      <c r="AF632" s="14" t="n">
        <v>0.994</v>
      </c>
      <c r="AG632" s="14" t="n">
        <v>0</v>
      </c>
      <c r="AH632" s="14" t="n">
        <v>5.111</v>
      </c>
      <c r="AI632" s="14" t="n">
        <v>0</v>
      </c>
      <c r="AJ632" s="14" t="n">
        <v>1</v>
      </c>
      <c r="AK632" s="14" t="n">
        <v>8.541</v>
      </c>
      <c r="AL632" s="14" t="n">
        <v>4.029</v>
      </c>
      <c r="AM632" s="14" t="n">
        <v>0</v>
      </c>
      <c r="AN632" s="14" t="n">
        <v>10.078</v>
      </c>
      <c r="AO632" s="14" t="n">
        <v>0.18</v>
      </c>
      <c r="AP632" s="14" t="n">
        <v>1</v>
      </c>
      <c r="AQ632" s="14" t="n">
        <v>0.649</v>
      </c>
      <c r="AR632" s="14" t="n">
        <v>0.114</v>
      </c>
      <c r="AS632" s="14" t="n">
        <v>0.193</v>
      </c>
      <c r="AT632" s="14" t="n">
        <v>0.993</v>
      </c>
      <c r="AU632" s="14" t="n">
        <v>0.18</v>
      </c>
      <c r="AV632" s="14" t="n">
        <v>1</v>
      </c>
      <c r="AW632" s="14" t="n">
        <v>0.577</v>
      </c>
      <c r="AX632" s="14" t="n">
        <v>0.114</v>
      </c>
      <c r="AY632" s="14" t="n">
        <v>0.256</v>
      </c>
      <c r="AZ632" s="14" t="n">
        <v>0.983</v>
      </c>
      <c r="BA632" s="14" t="n">
        <v>0.18</v>
      </c>
      <c r="BB632" s="14" t="n">
        <v>1</v>
      </c>
      <c r="BC632" s="14" t="n">
        <v>0.458</v>
      </c>
      <c r="BD632" s="14" t="n">
        <v>0.114</v>
      </c>
      <c r="BE632" s="14" t="n">
        <v>0.08599999999999999</v>
      </c>
      <c r="BF632" s="14" t="n">
        <v>0.642</v>
      </c>
      <c r="BG632" s="14" t="n">
        <v>0.18</v>
      </c>
      <c r="BH632" s="14" t="n">
        <v>1</v>
      </c>
      <c r="BI632" s="14" t="n">
        <v>0.491</v>
      </c>
      <c r="BJ632" s="14" t="n">
        <v>0.114</v>
      </c>
      <c r="BK632" s="14" t="n">
        <v>0.336</v>
      </c>
      <c r="BL632" s="14" t="n">
        <v>0.976</v>
      </c>
      <c r="BM632" s="14" t="n">
        <v>0.18</v>
      </c>
      <c r="BN632" s="14" t="n">
        <v>1</v>
      </c>
      <c r="BO632" s="14" t="n">
        <v>0</v>
      </c>
      <c r="BP632" s="14" t="n">
        <v>0</v>
      </c>
      <c r="BQ632" s="14" t="n">
        <v>0.091</v>
      </c>
      <c r="BR632" s="14" t="n">
        <v>0</v>
      </c>
      <c r="BS632" s="14" t="n">
        <v>1</v>
      </c>
      <c r="BT632" s="14" t="n">
        <v>0</v>
      </c>
      <c r="BU632" s="14" t="n">
        <v>0</v>
      </c>
      <c r="BV632" s="14" t="n">
        <v>0.153</v>
      </c>
      <c r="BW632" s="14" t="n">
        <v>0.18</v>
      </c>
      <c r="BX632" s="14" t="n">
        <v>0.833</v>
      </c>
      <c r="BY632" s="14" t="n">
        <v>11.787</v>
      </c>
      <c r="BZ632" s="14" t="n">
        <v>0</v>
      </c>
      <c r="CA632" s="14" t="n">
        <v>11.787</v>
      </c>
      <c r="CB632" s="14" t="n">
        <v>0</v>
      </c>
      <c r="CC632" s="14" t="n">
        <v>78.125</v>
      </c>
      <c r="CD632" s="14" t="n">
        <v>7.95</v>
      </c>
      <c r="CE632" s="14" t="n">
        <v>21.472</v>
      </c>
      <c r="CF632" s="14" t="n">
        <v>117.525</v>
      </c>
      <c r="CG632" s="14" t="n">
        <v>0.18</v>
      </c>
      <c r="CH632" s="14" t="n">
        <v>1</v>
      </c>
      <c r="CI632" s="14" t="n">
        <v>0</v>
      </c>
      <c r="CJ632" s="14" t="n">
        <v>0</v>
      </c>
      <c r="CK632" s="14" t="n">
        <v>0</v>
      </c>
      <c r="CL632" s="14" t="n">
        <v>0</v>
      </c>
      <c r="CM632" s="14" t="n">
        <v>0</v>
      </c>
      <c r="CN632" s="14" t="n">
        <v>0</v>
      </c>
      <c r="CO632" s="14" t="n">
        <v>0</v>
      </c>
      <c r="CP632" s="14" t="n">
        <v>0.669</v>
      </c>
      <c r="CQ632" s="14" t="n">
        <v>1.198</v>
      </c>
      <c r="CR632" s="14" t="n">
        <v>1</v>
      </c>
      <c r="CS632" s="14" t="n">
        <v>3.967</v>
      </c>
      <c r="CT632" s="14" t="n">
        <v>4.753</v>
      </c>
      <c r="CU632" s="14" t="n">
        <v>14.129</v>
      </c>
    </row>
    <row r="633">
      <c r="A633" s="14" t="inlineStr">
        <is>
          <t>PER2022</t>
        </is>
      </c>
      <c r="B633" s="14" t="inlineStr">
        <is>
          <t>PER</t>
        </is>
      </c>
      <c r="C633" s="14" t="inlineStr">
        <is>
          <t>PER</t>
        </is>
      </c>
      <c r="D633" s="14" t="inlineStr">
        <is>
          <t>Peru</t>
        </is>
      </c>
      <c r="E633" s="14" t="n">
        <v>2022</v>
      </c>
      <c r="F633" s="14" t="n">
        <v>0.18</v>
      </c>
      <c r="G633" s="14" t="n">
        <v>6.429</v>
      </c>
      <c r="H633" s="14" t="n">
        <v>0.902</v>
      </c>
      <c r="I633" s="14" t="n">
        <v>0.494</v>
      </c>
      <c r="J633" s="14" t="n">
        <v>6.923</v>
      </c>
      <c r="K633" s="14" t="n">
        <v>0</v>
      </c>
      <c r="L633" s="14" t="n">
        <v>1</v>
      </c>
      <c r="M633" s="14" t="n">
        <v>6.203</v>
      </c>
      <c r="N633" s="14" t="n">
        <v>2.705</v>
      </c>
      <c r="O633" s="14" t="n">
        <v>0.476</v>
      </c>
      <c r="P633" s="14" t="n">
        <v>6.678</v>
      </c>
      <c r="Q633" s="14" t="n">
        <v>0</v>
      </c>
      <c r="R633" s="14" t="n">
        <v>1</v>
      </c>
      <c r="S633" s="14" t="n">
        <v>10.937</v>
      </c>
      <c r="T633" s="14" t="n">
        <v>5.41</v>
      </c>
      <c r="U633" s="14" t="n">
        <v>0.646</v>
      </c>
      <c r="V633" s="14" t="n">
        <v>13.489</v>
      </c>
      <c r="W633" s="14" t="n">
        <v>0.18</v>
      </c>
      <c r="X633" s="14" t="n">
        <v>1</v>
      </c>
      <c r="Y633" s="14" t="n">
        <v>4.902</v>
      </c>
      <c r="Z633" s="14" t="n">
        <v>0.538</v>
      </c>
      <c r="AA633" s="14" t="n">
        <v>0</v>
      </c>
      <c r="AB633" s="14" t="n">
        <v>4.902</v>
      </c>
      <c r="AC633" s="14" t="n">
        <v>0</v>
      </c>
      <c r="AD633" s="14" t="n">
        <v>1</v>
      </c>
      <c r="AE633" s="14" t="n">
        <v>5.519</v>
      </c>
      <c r="AF633" s="14" t="n">
        <v>1.073</v>
      </c>
      <c r="AG633" s="14" t="n">
        <v>0</v>
      </c>
      <c r="AH633" s="14" t="n">
        <v>5.519</v>
      </c>
      <c r="AI633" s="14" t="n">
        <v>0</v>
      </c>
      <c r="AJ633" s="14" t="n">
        <v>1</v>
      </c>
      <c r="AK633" s="14" t="n">
        <v>9.223000000000001</v>
      </c>
      <c r="AL633" s="14" t="n">
        <v>4.351</v>
      </c>
      <c r="AM633" s="14" t="n">
        <v>0.123</v>
      </c>
      <c r="AN633" s="14" t="n">
        <v>10.884</v>
      </c>
      <c r="AO633" s="14" t="n">
        <v>0.18</v>
      </c>
      <c r="AP633" s="14" t="n">
        <v>1</v>
      </c>
      <c r="AQ633" s="14" t="n">
        <v>0.896</v>
      </c>
      <c r="AR633" s="14" t="n">
        <v>0.123</v>
      </c>
      <c r="AS633" s="14" t="n">
        <v>0.234</v>
      </c>
      <c r="AT633" s="14" t="n">
        <v>1.333</v>
      </c>
      <c r="AU633" s="14" t="n">
        <v>0.18</v>
      </c>
      <c r="AV633" s="14" t="n">
        <v>1</v>
      </c>
      <c r="AW633" s="14" t="n">
        <v>0.89</v>
      </c>
      <c r="AX633" s="14" t="n">
        <v>0.123</v>
      </c>
      <c r="AY633" s="14" t="n">
        <v>0.141</v>
      </c>
      <c r="AZ633" s="14" t="n">
        <v>1.217</v>
      </c>
      <c r="BA633" s="14" t="n">
        <v>0.18</v>
      </c>
      <c r="BB633" s="14" t="n">
        <v>1</v>
      </c>
      <c r="BC633" s="14" t="n">
        <v>0.62</v>
      </c>
      <c r="BD633" s="14" t="n">
        <v>0.123</v>
      </c>
      <c r="BE633" s="14" t="n">
        <v>0.033</v>
      </c>
      <c r="BF633" s="14" t="n">
        <v>0.771</v>
      </c>
      <c r="BG633" s="14" t="n">
        <v>0.18</v>
      </c>
      <c r="BH633" s="14" t="n">
        <v>1</v>
      </c>
      <c r="BI633" s="14" t="n">
        <v>0.608</v>
      </c>
      <c r="BJ633" s="14" t="n">
        <v>0.123</v>
      </c>
      <c r="BK633" s="14" t="n">
        <v>0.364</v>
      </c>
      <c r="BL633" s="14" t="n">
        <v>1.131</v>
      </c>
      <c r="BM633" s="14" t="n">
        <v>0.18</v>
      </c>
      <c r="BN633" s="14" t="n">
        <v>1</v>
      </c>
      <c r="BO633" s="14" t="n">
        <v>0</v>
      </c>
      <c r="BP633" s="14" t="n">
        <v>0</v>
      </c>
      <c r="BQ633" s="14" t="n">
        <v>0.045</v>
      </c>
      <c r="BR633" s="14" t="n">
        <v>0</v>
      </c>
      <c r="BS633" s="14" t="n">
        <v>1</v>
      </c>
      <c r="BT633" s="14" t="n">
        <v>0</v>
      </c>
      <c r="BU633" s="14" t="n">
        <v>0</v>
      </c>
      <c r="BV633" s="14" t="n">
        <v>0.233</v>
      </c>
      <c r="BW633" s="14" t="n">
        <v>0.18</v>
      </c>
      <c r="BX633" s="14" t="n">
        <v>0.833</v>
      </c>
      <c r="BY633" s="14" t="n">
        <v>12.729</v>
      </c>
      <c r="BZ633" s="14" t="n">
        <v>0</v>
      </c>
      <c r="CA633" s="14" t="n">
        <v>12.729</v>
      </c>
      <c r="CB633" s="14" t="n">
        <v>0</v>
      </c>
      <c r="CC633" s="14" t="n">
        <v>97.90000000000001</v>
      </c>
      <c r="CD633" s="14" t="n">
        <v>7.95</v>
      </c>
      <c r="CE633" s="14" t="n">
        <v>35.826</v>
      </c>
      <c r="CF633" s="14" t="n">
        <v>157.797</v>
      </c>
      <c r="CG633" s="14" t="n">
        <v>0.18</v>
      </c>
      <c r="CH633" s="14" t="n">
        <v>1</v>
      </c>
      <c r="CI633" s="14" t="n">
        <v>0</v>
      </c>
      <c r="CJ633" s="14" t="n">
        <v>0</v>
      </c>
      <c r="CK633" s="14" t="n">
        <v>0</v>
      </c>
      <c r="CL633" s="14" t="n">
        <v>0</v>
      </c>
      <c r="CM633" s="14" t="n">
        <v>0</v>
      </c>
      <c r="CN633" s="14" t="n">
        <v>0</v>
      </c>
      <c r="CO633" s="14" t="n">
        <v>0</v>
      </c>
      <c r="CP633" s="14" t="n">
        <v>0.539</v>
      </c>
      <c r="CQ633" s="14" t="n">
        <v>1.294</v>
      </c>
      <c r="CR633" s="14" t="n">
        <v>1</v>
      </c>
      <c r="CS633" s="14" t="n">
        <v>4.285</v>
      </c>
      <c r="CT633" s="14" t="n">
        <v>10.485</v>
      </c>
      <c r="CU633" s="14" t="n">
        <v>28.059</v>
      </c>
    </row>
    <row r="634">
      <c r="A634" s="14" t="inlineStr">
        <is>
          <t>PER2023</t>
        </is>
      </c>
      <c r="B634" s="14" t="inlineStr">
        <is>
          <t>PER</t>
        </is>
      </c>
      <c r="C634" s="14" t="inlineStr">
        <is>
          <t>PER</t>
        </is>
      </c>
      <c r="D634" s="14" t="inlineStr">
        <is>
          <t>Peru</t>
        </is>
      </c>
      <c r="E634" s="14" t="n">
        <v>2023</v>
      </c>
      <c r="F634" s="14" t="n">
        <v>0.18</v>
      </c>
      <c r="G634" s="14" t="n">
        <v>3.901</v>
      </c>
      <c r="H634" s="14" t="n">
        <v>0.9379999999999999</v>
      </c>
      <c r="I634" s="14" t="n">
        <v>0.503</v>
      </c>
      <c r="J634" s="14" t="n">
        <v>4.404</v>
      </c>
      <c r="K634" s="14" t="n">
        <v>0</v>
      </c>
      <c r="L634" s="14" t="n">
        <v>1</v>
      </c>
      <c r="M634" s="14" t="n">
        <v>5.396</v>
      </c>
      <c r="N634" s="14" t="n">
        <v>2.815</v>
      </c>
      <c r="O634" s="14" t="n">
        <v>0.5</v>
      </c>
      <c r="P634" s="14" t="n">
        <v>5.896</v>
      </c>
      <c r="Q634" s="14" t="n">
        <v>0</v>
      </c>
      <c r="R634" s="14" t="n">
        <v>1</v>
      </c>
      <c r="S634" s="14" t="n">
        <v>8.593</v>
      </c>
      <c r="T634" s="14" t="n">
        <v>5.63</v>
      </c>
      <c r="U634" s="14" t="n">
        <v>0.6840000000000001</v>
      </c>
      <c r="V634" s="14" t="n">
        <v>10.734</v>
      </c>
      <c r="W634" s="14" t="n">
        <v>0.18</v>
      </c>
      <c r="X634" s="14" t="n">
        <v>1</v>
      </c>
      <c r="Y634" s="14" t="n">
        <v>5.104</v>
      </c>
      <c r="Z634" s="14" t="n">
        <v>0.5600000000000001</v>
      </c>
      <c r="AA634" s="14" t="n">
        <v>0</v>
      </c>
      <c r="AB634" s="14" t="n">
        <v>5.104</v>
      </c>
      <c r="AC634" s="14" t="n">
        <v>0</v>
      </c>
      <c r="AD634" s="14" t="n">
        <v>1</v>
      </c>
      <c r="AE634" s="14" t="n">
        <v>5.747</v>
      </c>
      <c r="AF634" s="14" t="n">
        <v>1.118</v>
      </c>
      <c r="AG634" s="14" t="n">
        <v>0</v>
      </c>
      <c r="AH634" s="14" t="n">
        <v>5.747</v>
      </c>
      <c r="AI634" s="14" t="n">
        <v>0</v>
      </c>
      <c r="AJ634" s="14" t="n">
        <v>1</v>
      </c>
      <c r="AK634" s="14" t="n">
        <v>9.603999999999999</v>
      </c>
      <c r="AL634" s="14" t="n">
        <v>4.53</v>
      </c>
      <c r="AM634" s="14" t="n">
        <v>0.191</v>
      </c>
      <c r="AN634" s="14" t="n">
        <v>11.333</v>
      </c>
      <c r="AO634" s="14" t="n">
        <v>0.18</v>
      </c>
      <c r="AP634" s="14" t="n">
        <v>1</v>
      </c>
      <c r="AQ634" s="14" t="n">
        <v>0.791</v>
      </c>
      <c r="AR634" s="14" t="n">
        <v>0.129</v>
      </c>
      <c r="AS634" s="14" t="n">
        <v>0.23</v>
      </c>
      <c r="AT634" s="14" t="n">
        <v>1.205</v>
      </c>
      <c r="AU634" s="14" t="n">
        <v>0.18</v>
      </c>
      <c r="AV634" s="14" t="n">
        <v>1</v>
      </c>
      <c r="AW634" s="14" t="n">
        <v>0.618</v>
      </c>
      <c r="AX634" s="14" t="n">
        <v>0.129</v>
      </c>
      <c r="AY634" s="14" t="n">
        <v>0.424</v>
      </c>
      <c r="AZ634" s="14" t="n">
        <v>1.23</v>
      </c>
      <c r="BA634" s="14" t="n">
        <v>0.18</v>
      </c>
      <c r="BB634" s="14" t="n">
        <v>1</v>
      </c>
      <c r="BC634" s="14" t="n">
        <v>0.554</v>
      </c>
      <c r="BD634" s="14" t="n">
        <v>0.129</v>
      </c>
      <c r="BE634" s="14" t="n">
        <v>0.035</v>
      </c>
      <c r="BF634" s="14" t="n">
        <v>0.696</v>
      </c>
      <c r="BG634" s="14" t="n">
        <v>0.18</v>
      </c>
      <c r="BH634" s="14" t="n">
        <v>1</v>
      </c>
      <c r="BI634" s="14" t="n">
        <v>0.5570000000000001</v>
      </c>
      <c r="BJ634" s="14" t="n">
        <v>0.129</v>
      </c>
      <c r="BK634" s="14" t="n">
        <v>0.395</v>
      </c>
      <c r="BL634" s="14" t="n">
        <v>1.102</v>
      </c>
      <c r="BM634" s="14" t="n">
        <v>0.18</v>
      </c>
      <c r="BN634" s="14" t="n">
        <v>1</v>
      </c>
      <c r="BO634" s="14" t="n">
        <v>0</v>
      </c>
      <c r="BP634" s="14" t="n">
        <v>0</v>
      </c>
      <c r="BQ634" s="14" t="n">
        <v>0.041</v>
      </c>
      <c r="BR634" s="14" t="n">
        <v>0</v>
      </c>
      <c r="BS634" s="14" t="n">
        <v>1</v>
      </c>
      <c r="BT634" s="14" t="n">
        <v>0</v>
      </c>
      <c r="BU634" s="14" t="n">
        <v>0</v>
      </c>
      <c r="BV634" s="14" t="n">
        <v>0.184</v>
      </c>
      <c r="BW634" s="14" t="n">
        <v>0.18</v>
      </c>
      <c r="BX634" s="14" t="n">
        <v>0.833</v>
      </c>
      <c r="BY634" s="14" t="n">
        <v>13.254</v>
      </c>
      <c r="BZ634" s="14" t="n">
        <v>0</v>
      </c>
      <c r="CA634" s="14" t="n">
        <v>13.254</v>
      </c>
      <c r="CB634" s="14" t="n">
        <v>0</v>
      </c>
      <c r="CC634" s="14" t="n">
        <v>83.248</v>
      </c>
      <c r="CD634" s="14" t="n">
        <v>7.95</v>
      </c>
      <c r="CE634" s="14" t="n">
        <v>40.454</v>
      </c>
      <c r="CF634" s="14" t="n">
        <v>145.968</v>
      </c>
      <c r="CG634" s="14" t="n">
        <v>0.18</v>
      </c>
      <c r="CH634" s="14" t="n">
        <v>1</v>
      </c>
      <c r="CI634" s="14" t="n">
        <v>0</v>
      </c>
      <c r="CJ634" s="14" t="n">
        <v>0</v>
      </c>
      <c r="CK634" s="14" t="n">
        <v>0</v>
      </c>
      <c r="CL634" s="14" t="n">
        <v>0</v>
      </c>
      <c r="CM634" s="14" t="n">
        <v>0</v>
      </c>
      <c r="CN634" s="14" t="n">
        <v>0</v>
      </c>
      <c r="CO634" s="14" t="n">
        <v>0</v>
      </c>
      <c r="CP634" s="14" t="n">
        <v>0.54</v>
      </c>
      <c r="CQ634" s="14" t="n">
        <v>1.348</v>
      </c>
      <c r="CR634" s="14" t="n">
        <v>1</v>
      </c>
      <c r="CS634" s="14" t="n">
        <v>4.461</v>
      </c>
      <c r="CT634" s="14" t="n">
        <v>4.861</v>
      </c>
      <c r="CU634" s="14" t="n">
        <v>9.260999999999999</v>
      </c>
    </row>
    <row r="635">
      <c r="A635" s="14" t="inlineStr">
        <is>
          <t>PER2024</t>
        </is>
      </c>
      <c r="B635" s="14" t="inlineStr">
        <is>
          <t>PER</t>
        </is>
      </c>
      <c r="C635" s="14" t="inlineStr">
        <is>
          <t>PER</t>
        </is>
      </c>
      <c r="D635" s="14" t="inlineStr">
        <is>
          <t>Peru</t>
        </is>
      </c>
      <c r="E635" s="14" t="n">
        <v>2024</v>
      </c>
      <c r="F635" s="14" t="n">
        <v>0.18</v>
      </c>
      <c r="G635" s="14" t="n">
        <v>3.67</v>
      </c>
      <c r="H635" s="14" t="n">
        <v>0.966</v>
      </c>
      <c r="I635" s="14" t="n">
        <v>0.518</v>
      </c>
      <c r="J635" s="14" t="n">
        <v>4.188</v>
      </c>
      <c r="K635" s="14" t="n">
        <v>0</v>
      </c>
      <c r="L635" s="14" t="n">
        <v>1</v>
      </c>
      <c r="M635" s="14" t="n">
        <v>5.097</v>
      </c>
      <c r="N635" s="14" t="n">
        <v>2.898</v>
      </c>
      <c r="O635" s="14" t="n">
        <v>0.515</v>
      </c>
      <c r="P635" s="14" t="n">
        <v>5.612</v>
      </c>
      <c r="Q635" s="14" t="n">
        <v>0</v>
      </c>
      <c r="R635" s="14" t="n">
        <v>1</v>
      </c>
      <c r="S635" s="14" t="n">
        <v>8.500999999999999</v>
      </c>
      <c r="T635" s="14" t="n">
        <v>5.797</v>
      </c>
      <c r="U635" s="14" t="n">
        <v>0.739</v>
      </c>
      <c r="V635" s="14" t="n">
        <v>10.642</v>
      </c>
      <c r="W635" s="14" t="n">
        <v>0.18</v>
      </c>
      <c r="X635" s="14" t="n">
        <v>1</v>
      </c>
      <c r="Y635" s="14" t="n">
        <v>5.255</v>
      </c>
      <c r="Z635" s="14" t="n">
        <v>0.577</v>
      </c>
      <c r="AA635" s="14" t="n">
        <v>0</v>
      </c>
      <c r="AB635" s="14" t="n">
        <v>5.255</v>
      </c>
      <c r="AC635" s="14" t="n">
        <v>0</v>
      </c>
      <c r="AD635" s="14" t="n">
        <v>1</v>
      </c>
      <c r="AE635" s="14" t="n">
        <v>5.917</v>
      </c>
      <c r="AF635" s="14" t="n">
        <v>1.151</v>
      </c>
      <c r="AG635" s="14" t="n">
        <v>0</v>
      </c>
      <c r="AH635" s="14" t="n">
        <v>5.917</v>
      </c>
      <c r="AI635" s="14" t="n">
        <v>0</v>
      </c>
      <c r="AJ635" s="14" t="n">
        <v>1</v>
      </c>
      <c r="AK635" s="14" t="n">
        <v>9.888</v>
      </c>
      <c r="AL635" s="14" t="n">
        <v>4.664</v>
      </c>
      <c r="AM635" s="14" t="n">
        <v>0.242</v>
      </c>
      <c r="AN635" s="14" t="n">
        <v>11.667</v>
      </c>
      <c r="AO635" s="14" t="n">
        <v>0.18</v>
      </c>
      <c r="AP635" s="14" t="n">
        <v>1</v>
      </c>
      <c r="AQ635" s="14" t="n">
        <v>0.756</v>
      </c>
      <c r="AR635" s="14" t="n">
        <v>0.132</v>
      </c>
      <c r="AS635" s="14" t="n">
        <v>0.225</v>
      </c>
      <c r="AT635" s="14" t="n">
        <v>1.157</v>
      </c>
      <c r="AU635" s="14" t="n">
        <v>0.18</v>
      </c>
      <c r="AV635" s="14" t="n">
        <v>1</v>
      </c>
      <c r="AW635" s="14" t="n">
        <v>0.655</v>
      </c>
      <c r="AX635" s="14" t="n">
        <v>0.132</v>
      </c>
      <c r="AY635" s="14" t="n">
        <v>0.366</v>
      </c>
      <c r="AZ635" s="14" t="n">
        <v>1.205</v>
      </c>
      <c r="BA635" s="14" t="n">
        <v>0.18</v>
      </c>
      <c r="BB635" s="14" t="n">
        <v>1</v>
      </c>
      <c r="BC635" s="14" t="n">
        <v>0.534</v>
      </c>
      <c r="BD635" s="14" t="n">
        <v>0.132</v>
      </c>
      <c r="BE635" s="14" t="n">
        <v>0.062</v>
      </c>
      <c r="BF635" s="14" t="n">
        <v>0.702</v>
      </c>
      <c r="BG635" s="14" t="n">
        <v>0.18</v>
      </c>
      <c r="BH635" s="14" t="n">
        <v>1</v>
      </c>
      <c r="BI635" s="14" t="n">
        <v>0.5679999999999999</v>
      </c>
      <c r="BJ635" s="14" t="n">
        <v>0.132</v>
      </c>
      <c r="BK635" s="14" t="n">
        <v>0.412</v>
      </c>
      <c r="BL635" s="14" t="n">
        <v>1.129</v>
      </c>
      <c r="BM635" s="14" t="n">
        <v>0.18</v>
      </c>
      <c r="BN635" s="14" t="n">
        <v>1</v>
      </c>
      <c r="BO635" s="14" t="n">
        <v>0</v>
      </c>
      <c r="BP635" s="14" t="n">
        <v>0</v>
      </c>
      <c r="BQ635" s="14" t="n">
        <v>0.083</v>
      </c>
      <c r="BR635" s="14" t="n">
        <v>0</v>
      </c>
      <c r="BS635" s="14" t="n">
        <v>1</v>
      </c>
      <c r="BT635" s="14" t="n">
        <v>0</v>
      </c>
      <c r="BU635" s="14" t="n">
        <v>0</v>
      </c>
      <c r="BV635" s="14" t="n">
        <v>0.146</v>
      </c>
      <c r="BW635" s="14" t="n">
        <v>0.18</v>
      </c>
      <c r="BX635" s="14" t="n">
        <v>0.833</v>
      </c>
      <c r="BY635" s="14" t="n">
        <v>13.646</v>
      </c>
      <c r="BZ635" s="14" t="n">
        <v>0</v>
      </c>
      <c r="CA635" s="14" t="n">
        <v>13.646</v>
      </c>
      <c r="CB635" s="14" t="n">
        <v>0</v>
      </c>
      <c r="CC635" s="14" t="n">
        <v>82.58799999999999</v>
      </c>
      <c r="CD635" s="14" t="n">
        <v>7.95</v>
      </c>
      <c r="CE635" s="14" t="n">
        <v>42.429</v>
      </c>
      <c r="CF635" s="14" t="n">
        <v>147.52</v>
      </c>
      <c r="CG635" s="14" t="n">
        <v>0.18</v>
      </c>
      <c r="CH635" s="14" t="n">
        <v>1</v>
      </c>
      <c r="CI635" s="14" t="n">
        <v>0</v>
      </c>
      <c r="CJ635" s="14" t="n">
        <v>0</v>
      </c>
      <c r="CK635" s="14" t="n">
        <v>0</v>
      </c>
      <c r="CL635" s="14" t="n">
        <v>0</v>
      </c>
      <c r="CM635" s="14" t="n">
        <v>0</v>
      </c>
      <c r="CN635" s="14" t="n">
        <v>0</v>
      </c>
      <c r="CO635" s="14" t="n">
        <v>0</v>
      </c>
      <c r="CP635" s="14" t="n">
        <v>0.54</v>
      </c>
      <c r="CQ635" s="14" t="n">
        <v>1.387</v>
      </c>
      <c r="CR635" s="14" t="n">
        <v>1</v>
      </c>
      <c r="CS635" s="14" t="n">
        <v>4.593</v>
      </c>
      <c r="CT635" s="14" t="n">
        <v>4.251</v>
      </c>
      <c r="CU635" s="14" t="n">
        <v>7.598</v>
      </c>
    </row>
    <row r="636">
      <c r="A636" s="14" t="inlineStr">
        <is>
          <t>PHL2021</t>
        </is>
      </c>
      <c r="B636" s="14" t="inlineStr">
        <is>
          <t>PHL</t>
        </is>
      </c>
      <c r="C636" s="14" t="inlineStr">
        <is>
          <t>PHL</t>
        </is>
      </c>
      <c r="D636" s="14" t="inlineStr">
        <is>
          <t>Philippines</t>
        </is>
      </c>
      <c r="E636" s="14" t="n">
        <v>2021</v>
      </c>
      <c r="F636" s="14" t="n">
        <v>0.12</v>
      </c>
      <c r="G636" s="14" t="n">
        <v>4.668</v>
      </c>
      <c r="H636" s="14" t="n">
        <v>1.021</v>
      </c>
      <c r="I636" s="14" t="n">
        <v>0.366</v>
      </c>
      <c r="J636" s="14" t="n">
        <v>5.033</v>
      </c>
      <c r="K636" s="14" t="n">
        <v>0</v>
      </c>
      <c r="L636" s="14" t="n">
        <v>1</v>
      </c>
      <c r="M636" s="14" t="n">
        <v>3.11</v>
      </c>
      <c r="N636" s="14" t="n">
        <v>1.41</v>
      </c>
      <c r="O636" s="14" t="n">
        <v>0.179</v>
      </c>
      <c r="P636" s="14" t="n">
        <v>3.289</v>
      </c>
      <c r="Q636" s="14" t="n">
        <v>0</v>
      </c>
      <c r="R636" s="14" t="n">
        <v>1</v>
      </c>
      <c r="S636" s="14" t="n">
        <v>9.896000000000001</v>
      </c>
      <c r="T636" s="14" t="n">
        <v>6.526</v>
      </c>
      <c r="U636" s="14" t="n">
        <v>0</v>
      </c>
      <c r="V636" s="14" t="n">
        <v>11.083</v>
      </c>
      <c r="W636" s="14" t="n">
        <v>0.12</v>
      </c>
      <c r="X636" s="14" t="n">
        <v>1</v>
      </c>
      <c r="Y636" s="14" t="n">
        <v>5.197</v>
      </c>
      <c r="Z636" s="14" t="n">
        <v>0.354</v>
      </c>
      <c r="AA636" s="14" t="n">
        <v>2.12</v>
      </c>
      <c r="AB636" s="14" t="n">
        <v>7.317</v>
      </c>
      <c r="AC636" s="14" t="n">
        <v>0</v>
      </c>
      <c r="AD636" s="14" t="n">
        <v>1</v>
      </c>
      <c r="AE636" s="14" t="n">
        <v>5.769</v>
      </c>
      <c r="AF636" s="14" t="n">
        <v>0.731</v>
      </c>
      <c r="AG636" s="14" t="n">
        <v>3.83</v>
      </c>
      <c r="AH636" s="14" t="n">
        <v>9.599</v>
      </c>
      <c r="AI636" s="14" t="n">
        <v>0</v>
      </c>
      <c r="AJ636" s="14" t="n">
        <v>1</v>
      </c>
      <c r="AK636" s="14" t="n">
        <v>9.199</v>
      </c>
      <c r="AL636" s="14" t="n">
        <v>3.325</v>
      </c>
      <c r="AM636" s="14" t="n">
        <v>0</v>
      </c>
      <c r="AN636" s="14" t="n">
        <v>10.302</v>
      </c>
      <c r="AO636" s="14" t="n">
        <v>0.12</v>
      </c>
      <c r="AP636" s="14" t="n">
        <v>1</v>
      </c>
      <c r="AQ636" s="14" t="n">
        <v>0.805</v>
      </c>
      <c r="AR636" s="14" t="n">
        <v>0.147</v>
      </c>
      <c r="AS636" s="14" t="n">
        <v>0.203</v>
      </c>
      <c r="AT636" s="14" t="n">
        <v>1.129</v>
      </c>
      <c r="AU636" s="14" t="n">
        <v>0.12</v>
      </c>
      <c r="AV636" s="14" t="n">
        <v>1</v>
      </c>
      <c r="AW636" s="14" t="n">
        <v>0.656</v>
      </c>
      <c r="AX636" s="14" t="n">
        <v>0.127</v>
      </c>
      <c r="AY636" s="14" t="n">
        <v>0.122</v>
      </c>
      <c r="AZ636" s="14" t="n">
        <v>0.871</v>
      </c>
      <c r="BA636" s="14" t="n">
        <v>0.12</v>
      </c>
      <c r="BB636" s="14" t="n">
        <v>1</v>
      </c>
      <c r="BC636" s="14" t="n">
        <v>0.679</v>
      </c>
      <c r="BD636" s="14" t="n">
        <v>0.175</v>
      </c>
      <c r="BE636" s="14" t="n">
        <v>0.031</v>
      </c>
      <c r="BF636" s="14" t="n">
        <v>0.795</v>
      </c>
      <c r="BG636" s="14" t="n">
        <v>0.12</v>
      </c>
      <c r="BH636" s="14" t="n">
        <v>1</v>
      </c>
      <c r="BI636" s="14" t="n">
        <v>0.772</v>
      </c>
      <c r="BJ636" s="14" t="n">
        <v>0.171</v>
      </c>
      <c r="BK636" s="14" t="n">
        <v>0.102</v>
      </c>
      <c r="BL636" s="14" t="n">
        <v>0.979</v>
      </c>
      <c r="BM636" s="14" t="n">
        <v>0.12</v>
      </c>
      <c r="BN636" s="14" t="n">
        <v>1</v>
      </c>
      <c r="BO636" s="14" t="n">
        <v>0</v>
      </c>
      <c r="BP636" s="14" t="n">
        <v>0</v>
      </c>
      <c r="BQ636" s="14" t="n">
        <v>0.139</v>
      </c>
      <c r="BR636" s="14" t="n">
        <v>0</v>
      </c>
      <c r="BS636" s="14" t="n">
        <v>1</v>
      </c>
      <c r="BT636" s="14" t="n">
        <v>0</v>
      </c>
      <c r="BU636" s="14" t="n">
        <v>0.001</v>
      </c>
      <c r="BV636" s="14" t="n">
        <v>0.2</v>
      </c>
      <c r="BW636" s="14" t="n">
        <v>0</v>
      </c>
      <c r="BX636" s="14" t="n">
        <v>1</v>
      </c>
      <c r="BY636" s="14" t="n">
        <v>3.307</v>
      </c>
      <c r="BZ636" s="14" t="n">
        <v>0</v>
      </c>
      <c r="CA636" s="14" t="n">
        <v>3.307</v>
      </c>
      <c r="CB636" s="14" t="n">
        <v>0</v>
      </c>
      <c r="CC636" s="14" t="n">
        <v>118.117</v>
      </c>
      <c r="CD636" s="14" t="n">
        <v>44.372</v>
      </c>
      <c r="CE636" s="14" t="n">
        <v>19.369</v>
      </c>
      <c r="CF636" s="14" t="n">
        <v>153.984</v>
      </c>
      <c r="CG636" s="14" t="n">
        <v>0.12</v>
      </c>
      <c r="CH636" s="14" t="n">
        <v>1</v>
      </c>
      <c r="CI636" s="14" t="n">
        <v>0</v>
      </c>
      <c r="CJ636" s="14" t="n">
        <v>0</v>
      </c>
      <c r="CK636" s="14" t="n">
        <v>0</v>
      </c>
      <c r="CL636" s="14" t="n">
        <v>0</v>
      </c>
      <c r="CM636" s="14" t="n">
        <v>0</v>
      </c>
      <c r="CN636" s="14" t="n">
        <v>0</v>
      </c>
      <c r="CO636" s="14" t="n">
        <v>0</v>
      </c>
      <c r="CP636" s="14" t="n">
        <v>0</v>
      </c>
      <c r="CQ636" s="14" t="n">
        <v>1.198</v>
      </c>
      <c r="CR636" s="14" t="n">
        <v>1</v>
      </c>
      <c r="CS636" s="14" t="n">
        <v>4.625</v>
      </c>
      <c r="CT636" s="14" t="n">
        <v>3.604</v>
      </c>
      <c r="CU636" s="14" t="n">
        <v>9.407999999999999</v>
      </c>
    </row>
    <row r="637">
      <c r="A637" s="14" t="inlineStr">
        <is>
          <t>PHL2022</t>
        </is>
      </c>
      <c r="B637" s="14" t="inlineStr">
        <is>
          <t>PHL</t>
        </is>
      </c>
      <c r="C637" s="14" t="inlineStr">
        <is>
          <t>PHL</t>
        </is>
      </c>
      <c r="D637" s="14" t="inlineStr">
        <is>
          <t>Philippines</t>
        </is>
      </c>
      <c r="E637" s="14" t="n">
        <v>2022</v>
      </c>
      <c r="F637" s="14" t="n">
        <v>0.12</v>
      </c>
      <c r="G637" s="14" t="n">
        <v>8.343</v>
      </c>
      <c r="H637" s="14" t="n">
        <v>1.296</v>
      </c>
      <c r="I637" s="14" t="n">
        <v>0.608</v>
      </c>
      <c r="J637" s="14" t="n">
        <v>8.951000000000001</v>
      </c>
      <c r="K637" s="14" t="n">
        <v>0</v>
      </c>
      <c r="L637" s="14" t="n">
        <v>1</v>
      </c>
      <c r="M637" s="14" t="n">
        <v>3.808</v>
      </c>
      <c r="N637" s="14" t="n">
        <v>1.572</v>
      </c>
      <c r="O637" s="14" t="n">
        <v>0.185</v>
      </c>
      <c r="P637" s="14" t="n">
        <v>3.993</v>
      </c>
      <c r="Q637" s="14" t="n">
        <v>0</v>
      </c>
      <c r="R637" s="14" t="n">
        <v>1</v>
      </c>
      <c r="S637" s="14" t="n">
        <v>14.012</v>
      </c>
      <c r="T637" s="14" t="n">
        <v>7.055</v>
      </c>
      <c r="U637" s="14" t="n">
        <v>0.124</v>
      </c>
      <c r="V637" s="14" t="n">
        <v>15.694</v>
      </c>
      <c r="W637" s="14" t="n">
        <v>0.12</v>
      </c>
      <c r="X637" s="14" t="n">
        <v>1</v>
      </c>
      <c r="Y637" s="14" t="n">
        <v>5.612</v>
      </c>
      <c r="Z637" s="14" t="n">
        <v>0.382</v>
      </c>
      <c r="AA637" s="14" t="n">
        <v>2.29</v>
      </c>
      <c r="AB637" s="14" t="n">
        <v>7.902</v>
      </c>
      <c r="AC637" s="14" t="n">
        <v>0</v>
      </c>
      <c r="AD637" s="14" t="n">
        <v>1</v>
      </c>
      <c r="AE637" s="14" t="n">
        <v>6.23</v>
      </c>
      <c r="AF637" s="14" t="n">
        <v>0.79</v>
      </c>
      <c r="AG637" s="14" t="n">
        <v>4.137</v>
      </c>
      <c r="AH637" s="14" t="n">
        <v>10.366</v>
      </c>
      <c r="AI637" s="14" t="n">
        <v>0</v>
      </c>
      <c r="AJ637" s="14" t="n">
        <v>1</v>
      </c>
      <c r="AK637" s="14" t="n">
        <v>9.933999999999999</v>
      </c>
      <c r="AL637" s="14" t="n">
        <v>3.591</v>
      </c>
      <c r="AM637" s="14" t="n">
        <v>0.08799999999999999</v>
      </c>
      <c r="AN637" s="14" t="n">
        <v>11.126</v>
      </c>
      <c r="AO637" s="14" t="n">
        <v>0.12</v>
      </c>
      <c r="AP637" s="14" t="n">
        <v>1</v>
      </c>
      <c r="AQ637" s="14" t="n">
        <v>0.998</v>
      </c>
      <c r="AR637" s="14" t="n">
        <v>0.143</v>
      </c>
      <c r="AS637" s="14" t="n">
        <v>0.184</v>
      </c>
      <c r="AT637" s="14" t="n">
        <v>1.324</v>
      </c>
      <c r="AU637" s="14" t="n">
        <v>0.12</v>
      </c>
      <c r="AV637" s="14" t="n">
        <v>1</v>
      </c>
      <c r="AW637" s="14" t="n">
        <v>1.053</v>
      </c>
      <c r="AX637" s="14" t="n">
        <v>0.137</v>
      </c>
      <c r="AY637" s="14" t="n">
        <v>0.11</v>
      </c>
      <c r="AZ637" s="14" t="n">
        <v>1.303</v>
      </c>
      <c r="BA637" s="14" t="n">
        <v>0.12</v>
      </c>
      <c r="BB637" s="14" t="n">
        <v>1</v>
      </c>
      <c r="BC637" s="14" t="n">
        <v>0.828</v>
      </c>
      <c r="BD637" s="14" t="n">
        <v>0.171</v>
      </c>
      <c r="BE637" s="14" t="n">
        <v>0.036</v>
      </c>
      <c r="BF637" s="14" t="n">
        <v>0.958</v>
      </c>
      <c r="BG637" s="14" t="n">
        <v>0.12</v>
      </c>
      <c r="BH637" s="14" t="n">
        <v>1</v>
      </c>
      <c r="BI637" s="14" t="n">
        <v>1.138</v>
      </c>
      <c r="BJ637" s="14" t="n">
        <v>0.222</v>
      </c>
      <c r="BK637" s="14" t="n">
        <v>0.092</v>
      </c>
      <c r="BL637" s="14" t="n">
        <v>1.378</v>
      </c>
      <c r="BM637" s="14" t="n">
        <v>0.12</v>
      </c>
      <c r="BN637" s="14" t="n">
        <v>1</v>
      </c>
      <c r="BO637" s="14" t="n">
        <v>0</v>
      </c>
      <c r="BP637" s="14" t="n">
        <v>0</v>
      </c>
      <c r="BQ637" s="14" t="n">
        <v>0.141</v>
      </c>
      <c r="BR637" s="14" t="n">
        <v>0</v>
      </c>
      <c r="BS637" s="14" t="n">
        <v>1</v>
      </c>
      <c r="BT637" s="14" t="n">
        <v>0</v>
      </c>
      <c r="BU637" s="14" t="n">
        <v>0.001</v>
      </c>
      <c r="BV637" s="14" t="n">
        <v>0.187</v>
      </c>
      <c r="BW637" s="14" t="n">
        <v>0</v>
      </c>
      <c r="BX637" s="14" t="n">
        <v>1</v>
      </c>
      <c r="BY637" s="14" t="n">
        <v>3.571</v>
      </c>
      <c r="BZ637" s="14" t="n">
        <v>0</v>
      </c>
      <c r="CA637" s="14" t="n">
        <v>3.571</v>
      </c>
      <c r="CB637" s="14" t="n">
        <v>0</v>
      </c>
      <c r="CC637" s="14" t="n">
        <v>174.916</v>
      </c>
      <c r="CD637" s="14" t="n">
        <v>80.39</v>
      </c>
      <c r="CE637" s="14" t="n">
        <v>17.512</v>
      </c>
      <c r="CF637" s="14" t="n">
        <v>215.519</v>
      </c>
      <c r="CG637" s="14" t="n">
        <v>0.12</v>
      </c>
      <c r="CH637" s="14" t="n">
        <v>1</v>
      </c>
      <c r="CI637" s="14" t="n">
        <v>0</v>
      </c>
      <c r="CJ637" s="14" t="n">
        <v>0</v>
      </c>
      <c r="CK637" s="14" t="n">
        <v>0</v>
      </c>
      <c r="CL637" s="14" t="n">
        <v>0</v>
      </c>
      <c r="CM637" s="14" t="n">
        <v>0</v>
      </c>
      <c r="CN637" s="14" t="n">
        <v>0</v>
      </c>
      <c r="CO637" s="14" t="n">
        <v>0</v>
      </c>
      <c r="CP637" s="14" t="n">
        <v>0</v>
      </c>
      <c r="CQ637" s="14" t="n">
        <v>1.294</v>
      </c>
      <c r="CR637" s="14" t="n">
        <v>1</v>
      </c>
      <c r="CS637" s="14" t="n">
        <v>4.995</v>
      </c>
      <c r="CT637" s="14" t="n">
        <v>7.554</v>
      </c>
      <c r="CU637" s="14" t="n">
        <v>16.097</v>
      </c>
    </row>
    <row r="638">
      <c r="A638" s="14" t="inlineStr">
        <is>
          <t>PHL2023</t>
        </is>
      </c>
      <c r="B638" s="14" t="inlineStr">
        <is>
          <t>PHL</t>
        </is>
      </c>
      <c r="C638" s="14" t="inlineStr">
        <is>
          <t>PHL</t>
        </is>
      </c>
      <c r="D638" s="14" t="inlineStr">
        <is>
          <t>Philippines</t>
        </is>
      </c>
      <c r="E638" s="14" t="n">
        <v>2023</v>
      </c>
      <c r="F638" s="14" t="n">
        <v>0.12</v>
      </c>
      <c r="G638" s="14" t="n">
        <v>5.215</v>
      </c>
      <c r="H638" s="14" t="n">
        <v>1.188</v>
      </c>
      <c r="I638" s="14" t="n">
        <v>0.247</v>
      </c>
      <c r="J638" s="14" t="n">
        <v>5.462</v>
      </c>
      <c r="K638" s="14" t="n">
        <v>0</v>
      </c>
      <c r="L638" s="14" t="n">
        <v>1</v>
      </c>
      <c r="M638" s="14" t="n">
        <v>2.894</v>
      </c>
      <c r="N638" s="14" t="n">
        <v>1.435</v>
      </c>
      <c r="O638" s="14" t="n">
        <v>0.154</v>
      </c>
      <c r="P638" s="14" t="n">
        <v>3.048</v>
      </c>
      <c r="Q638" s="14" t="n">
        <v>0</v>
      </c>
      <c r="R638" s="14" t="n">
        <v>1</v>
      </c>
      <c r="S638" s="14" t="n">
        <v>10.783</v>
      </c>
      <c r="T638" s="14" t="n">
        <v>6.933</v>
      </c>
      <c r="U638" s="14" t="n">
        <v>0.143</v>
      </c>
      <c r="V638" s="14" t="n">
        <v>12.076</v>
      </c>
      <c r="W638" s="14" t="n">
        <v>0.12</v>
      </c>
      <c r="X638" s="14" t="n">
        <v>1</v>
      </c>
      <c r="Y638" s="14" t="n">
        <v>5.488</v>
      </c>
      <c r="Z638" s="14" t="n">
        <v>0.373</v>
      </c>
      <c r="AA638" s="14" t="n">
        <v>2.512</v>
      </c>
      <c r="AB638" s="14" t="n">
        <v>8</v>
      </c>
      <c r="AC638" s="14" t="n">
        <v>0</v>
      </c>
      <c r="AD638" s="14" t="n">
        <v>1</v>
      </c>
      <c r="AE638" s="14" t="n">
        <v>6.236</v>
      </c>
      <c r="AF638" s="14" t="n">
        <v>0.791</v>
      </c>
      <c r="AG638" s="14" t="n">
        <v>4.307</v>
      </c>
      <c r="AH638" s="14" t="n">
        <v>10.543</v>
      </c>
      <c r="AI638" s="14" t="n">
        <v>0</v>
      </c>
      <c r="AJ638" s="14" t="n">
        <v>1</v>
      </c>
      <c r="AK638" s="14" t="n">
        <v>10.726</v>
      </c>
      <c r="AL638" s="14" t="n">
        <v>3.878</v>
      </c>
      <c r="AM638" s="14" t="n">
        <v>0.143</v>
      </c>
      <c r="AN638" s="14" t="n">
        <v>12.013</v>
      </c>
      <c r="AO638" s="14" t="n">
        <v>0.12</v>
      </c>
      <c r="AP638" s="14" t="n">
        <v>1</v>
      </c>
      <c r="AQ638" s="14" t="n">
        <v>0.891</v>
      </c>
      <c r="AR638" s="14" t="n">
        <v>0.15</v>
      </c>
      <c r="AS638" s="14" t="n">
        <v>0.18</v>
      </c>
      <c r="AT638" s="14" t="n">
        <v>1.199</v>
      </c>
      <c r="AU638" s="14" t="n">
        <v>0.12</v>
      </c>
      <c r="AV638" s="14" t="n">
        <v>1</v>
      </c>
      <c r="AW638" s="14" t="n">
        <v>0.866</v>
      </c>
      <c r="AX638" s="14" t="n">
        <v>0.148</v>
      </c>
      <c r="AY638" s="14" t="n">
        <v>0.108</v>
      </c>
      <c r="AZ638" s="14" t="n">
        <v>1.091</v>
      </c>
      <c r="BA638" s="14" t="n">
        <v>0.12</v>
      </c>
      <c r="BB638" s="14" t="n">
        <v>1</v>
      </c>
      <c r="BC638" s="14" t="n">
        <v>0.767</v>
      </c>
      <c r="BD638" s="14" t="n">
        <v>0.184</v>
      </c>
      <c r="BE638" s="14" t="n">
        <v>0.038</v>
      </c>
      <c r="BF638" s="14" t="n">
        <v>0.889</v>
      </c>
      <c r="BG638" s="14" t="n">
        <v>0.12</v>
      </c>
      <c r="BH638" s="14" t="n">
        <v>1</v>
      </c>
      <c r="BI638" s="14" t="n">
        <v>1.079</v>
      </c>
      <c r="BJ638" s="14" t="n">
        <v>0.235</v>
      </c>
      <c r="BK638" s="14" t="n">
        <v>0.09</v>
      </c>
      <c r="BL638" s="14" t="n">
        <v>1.309</v>
      </c>
      <c r="BM638" s="14" t="n">
        <v>0.12</v>
      </c>
      <c r="BN638" s="14" t="n">
        <v>1</v>
      </c>
      <c r="BO638" s="14" t="n">
        <v>0</v>
      </c>
      <c r="BP638" s="14" t="n">
        <v>0</v>
      </c>
      <c r="BQ638" s="14" t="n">
        <v>0.164</v>
      </c>
      <c r="BR638" s="14" t="n">
        <v>0</v>
      </c>
      <c r="BS638" s="14" t="n">
        <v>1</v>
      </c>
      <c r="BT638" s="14" t="n">
        <v>0</v>
      </c>
      <c r="BU638" s="14" t="n">
        <v>0.001</v>
      </c>
      <c r="BV638" s="14" t="n">
        <v>0.213</v>
      </c>
      <c r="BW638" s="14" t="n">
        <v>0</v>
      </c>
      <c r="BX638" s="14" t="n">
        <v>1</v>
      </c>
      <c r="BY638" s="14" t="n">
        <v>3.718</v>
      </c>
      <c r="BZ638" s="14" t="n">
        <v>0</v>
      </c>
      <c r="CA638" s="14" t="n">
        <v>3.718</v>
      </c>
      <c r="CB638" s="14" t="n">
        <v>0</v>
      </c>
      <c r="CC638" s="14" t="n">
        <v>168.954</v>
      </c>
      <c r="CD638" s="14" t="n">
        <v>89.825</v>
      </c>
      <c r="CE638" s="14" t="n">
        <v>17.149</v>
      </c>
      <c r="CF638" s="14" t="n">
        <v>208.435</v>
      </c>
      <c r="CG638" s="14" t="n">
        <v>0.12</v>
      </c>
      <c r="CH638" s="14" t="n">
        <v>1</v>
      </c>
      <c r="CI638" s="14" t="n">
        <v>0</v>
      </c>
      <c r="CJ638" s="14" t="n">
        <v>0</v>
      </c>
      <c r="CK638" s="14" t="n">
        <v>0</v>
      </c>
      <c r="CL638" s="14" t="n">
        <v>0</v>
      </c>
      <c r="CM638" s="14" t="n">
        <v>0</v>
      </c>
      <c r="CN638" s="14" t="n">
        <v>0</v>
      </c>
      <c r="CO638" s="14" t="n">
        <v>0</v>
      </c>
      <c r="CP638" s="14" t="n">
        <v>0</v>
      </c>
      <c r="CQ638" s="14" t="n">
        <v>1.348</v>
      </c>
      <c r="CR638" s="14" t="n">
        <v>0.836</v>
      </c>
      <c r="CS638" s="14" t="n">
        <v>5.201</v>
      </c>
      <c r="CT638" s="14" t="n">
        <v>4.484</v>
      </c>
      <c r="CU638" s="14" t="n">
        <v>12.529</v>
      </c>
    </row>
    <row r="639">
      <c r="A639" s="14" t="inlineStr">
        <is>
          <t>PHL2024</t>
        </is>
      </c>
      <c r="B639" s="14" t="inlineStr">
        <is>
          <t>PHL</t>
        </is>
      </c>
      <c r="C639" s="14" t="inlineStr">
        <is>
          <t>PHL</t>
        </is>
      </c>
      <c r="D639" s="14" t="inlineStr">
        <is>
          <t>Philippines</t>
        </is>
      </c>
      <c r="E639" s="14" t="n">
        <v>2024</v>
      </c>
      <c r="F639" s="14" t="n">
        <v>0.12</v>
      </c>
      <c r="G639" s="14" t="n">
        <v>4.479</v>
      </c>
      <c r="H639" s="14" t="n">
        <v>1.135</v>
      </c>
      <c r="I639" s="14" t="n">
        <v>0.224</v>
      </c>
      <c r="J639" s="14" t="n">
        <v>4.703</v>
      </c>
      <c r="K639" s="14" t="n">
        <v>0</v>
      </c>
      <c r="L639" s="14" t="n">
        <v>1</v>
      </c>
      <c r="M639" s="14" t="n">
        <v>2.649</v>
      </c>
      <c r="N639" s="14" t="n">
        <v>1.443</v>
      </c>
      <c r="O639" s="14" t="n">
        <v>0.151</v>
      </c>
      <c r="P639" s="14" t="n">
        <v>2.799</v>
      </c>
      <c r="Q639" s="14" t="n">
        <v>0</v>
      </c>
      <c r="R639" s="14" t="n">
        <v>1</v>
      </c>
      <c r="S639" s="14" t="n">
        <v>10.217</v>
      </c>
      <c r="T639" s="14" t="n">
        <v>7.138</v>
      </c>
      <c r="U639" s="14" t="n">
        <v>0.167</v>
      </c>
      <c r="V639" s="14" t="n">
        <v>11.443</v>
      </c>
      <c r="W639" s="14" t="n">
        <v>0.12</v>
      </c>
      <c r="X639" s="14" t="n">
        <v>1</v>
      </c>
      <c r="Y639" s="14" t="n">
        <v>7.034</v>
      </c>
      <c r="Z639" s="14" t="n">
        <v>0.479</v>
      </c>
      <c r="AA639" s="14" t="n">
        <v>2.088</v>
      </c>
      <c r="AB639" s="14" t="n">
        <v>9.122999999999999</v>
      </c>
      <c r="AC639" s="14" t="n">
        <v>0</v>
      </c>
      <c r="AD639" s="14" t="n">
        <v>1</v>
      </c>
      <c r="AE639" s="14" t="n">
        <v>7.805</v>
      </c>
      <c r="AF639" s="14" t="n">
        <v>0.989</v>
      </c>
      <c r="AG639" s="14" t="n">
        <v>4.435</v>
      </c>
      <c r="AH639" s="14" t="n">
        <v>12.239</v>
      </c>
      <c r="AI639" s="14" t="n">
        <v>0</v>
      </c>
      <c r="AJ639" s="14" t="n">
        <v>1</v>
      </c>
      <c r="AK639" s="14" t="n">
        <v>12.427</v>
      </c>
      <c r="AL639" s="14" t="n">
        <v>4.493</v>
      </c>
      <c r="AM639" s="14" t="n">
        <v>0.203</v>
      </c>
      <c r="AN639" s="14" t="n">
        <v>13.918</v>
      </c>
      <c r="AO639" s="14" t="n">
        <v>0.12</v>
      </c>
      <c r="AP639" s="14" t="n">
        <v>1</v>
      </c>
      <c r="AQ639" s="14" t="n">
        <v>0.839</v>
      </c>
      <c r="AR639" s="14" t="n">
        <v>0.152</v>
      </c>
      <c r="AS639" s="14" t="n">
        <v>0.175</v>
      </c>
      <c r="AT639" s="14" t="n">
        <v>1.135</v>
      </c>
      <c r="AU639" s="14" t="n">
        <v>0.12</v>
      </c>
      <c r="AV639" s="14" t="n">
        <v>1</v>
      </c>
      <c r="AW639" s="14" t="n">
        <v>0.784</v>
      </c>
      <c r="AX639" s="14" t="n">
        <v>0.144</v>
      </c>
      <c r="AY639" s="14" t="n">
        <v>0.105</v>
      </c>
      <c r="AZ639" s="14" t="n">
        <v>0.996</v>
      </c>
      <c r="BA639" s="14" t="n">
        <v>0.12</v>
      </c>
      <c r="BB639" s="14" t="n">
        <v>1</v>
      </c>
      <c r="BC639" s="14" t="n">
        <v>0.749</v>
      </c>
      <c r="BD639" s="14" t="n">
        <v>0.192</v>
      </c>
      <c r="BE639" s="14" t="n">
        <v>0.039</v>
      </c>
      <c r="BF639" s="14" t="n">
        <v>0.869</v>
      </c>
      <c r="BG639" s="14" t="n">
        <v>0.12</v>
      </c>
      <c r="BH639" s="14" t="n">
        <v>1</v>
      </c>
      <c r="BI639" s="14" t="n">
        <v>1.037</v>
      </c>
      <c r="BJ639" s="14" t="n">
        <v>0.228</v>
      </c>
      <c r="BK639" s="14" t="n">
        <v>0.08699999999999999</v>
      </c>
      <c r="BL639" s="14" t="n">
        <v>1.259</v>
      </c>
      <c r="BM639" s="14" t="n">
        <v>0.12</v>
      </c>
      <c r="BN639" s="14" t="n">
        <v>1</v>
      </c>
      <c r="BO639" s="14" t="n">
        <v>0</v>
      </c>
      <c r="BP639" s="14" t="n">
        <v>0</v>
      </c>
      <c r="BQ639" s="14" t="n">
        <v>0.154</v>
      </c>
      <c r="BR639" s="14" t="n">
        <v>0</v>
      </c>
      <c r="BS639" s="14" t="n">
        <v>1</v>
      </c>
      <c r="BT639" s="14" t="n">
        <v>0</v>
      </c>
      <c r="BU639" s="14" t="n">
        <v>0.002</v>
      </c>
      <c r="BV639" s="14" t="n">
        <v>0.202</v>
      </c>
      <c r="BW639" s="14" t="n">
        <v>0</v>
      </c>
      <c r="BX639" s="14" t="n">
        <v>1</v>
      </c>
      <c r="BY639" s="14" t="n">
        <v>3.828</v>
      </c>
      <c r="BZ639" s="14" t="n">
        <v>0</v>
      </c>
      <c r="CA639" s="14" t="n">
        <v>3.828</v>
      </c>
      <c r="CB639" s="14" t="n">
        <v>0</v>
      </c>
      <c r="CC639" s="14" t="n">
        <v>162.963</v>
      </c>
      <c r="CD639" s="14" t="n">
        <v>84.52800000000001</v>
      </c>
      <c r="CE639" s="14" t="n">
        <v>16.652</v>
      </c>
      <c r="CF639" s="14" t="n">
        <v>201.169</v>
      </c>
      <c r="CG639" s="14" t="n">
        <v>0.12</v>
      </c>
      <c r="CH639" s="14" t="n">
        <v>1</v>
      </c>
      <c r="CI639" s="14" t="n">
        <v>0</v>
      </c>
      <c r="CJ639" s="14" t="n">
        <v>0</v>
      </c>
      <c r="CK639" s="14" t="n">
        <v>0</v>
      </c>
      <c r="CL639" s="14" t="n">
        <v>0</v>
      </c>
      <c r="CM639" s="14" t="n">
        <v>0</v>
      </c>
      <c r="CN639" s="14" t="n">
        <v>0</v>
      </c>
      <c r="CO639" s="14" t="n">
        <v>0</v>
      </c>
      <c r="CP639" s="14" t="n">
        <v>0</v>
      </c>
      <c r="CQ639" s="14" t="n">
        <v>1.387</v>
      </c>
      <c r="CR639" s="14" t="n">
        <v>0.836</v>
      </c>
      <c r="CS639" s="14" t="n">
        <v>5.355</v>
      </c>
      <c r="CT639" s="14" t="n">
        <v>3.509</v>
      </c>
      <c r="CU639" s="14" t="n">
        <v>10.896</v>
      </c>
    </row>
    <row r="640">
      <c r="A640" s="14" t="inlineStr">
        <is>
          <t>POL2021</t>
        </is>
      </c>
      <c r="B640" s="14" t="inlineStr">
        <is>
          <t>POL</t>
        </is>
      </c>
      <c r="C640" s="14" t="inlineStr">
        <is>
          <t>POL</t>
        </is>
      </c>
      <c r="D640" s="14" t="inlineStr">
        <is>
          <t>Poland</t>
        </is>
      </c>
      <c r="E640" s="14" t="n">
        <v>2021</v>
      </c>
      <c r="F640" s="14" t="n">
        <v>0.23</v>
      </c>
      <c r="G640" s="14" t="n">
        <v>7.076</v>
      </c>
      <c r="H640" s="14" t="n">
        <v>1.548</v>
      </c>
      <c r="I640" s="14" t="n">
        <v>1.879</v>
      </c>
      <c r="J640" s="14" t="n">
        <v>8.956</v>
      </c>
      <c r="K640" s="14" t="n">
        <v>0</v>
      </c>
      <c r="L640" s="14" t="n">
        <v>1</v>
      </c>
      <c r="M640" s="14" t="n">
        <v>9.444000000000001</v>
      </c>
      <c r="N640" s="14" t="n">
        <v>4.281</v>
      </c>
      <c r="O640" s="14" t="n">
        <v>1.964</v>
      </c>
      <c r="P640" s="14" t="n">
        <v>11.408</v>
      </c>
      <c r="Q640" s="14" t="n">
        <v>0</v>
      </c>
      <c r="R640" s="14" t="n">
        <v>1</v>
      </c>
      <c r="S640" s="14" t="n">
        <v>12.606</v>
      </c>
      <c r="T640" s="14" t="n">
        <v>7.812</v>
      </c>
      <c r="U640" s="14" t="n">
        <v>0.028</v>
      </c>
      <c r="V640" s="14" t="n">
        <v>15.539</v>
      </c>
      <c r="W640" s="14" t="n">
        <v>0.23</v>
      </c>
      <c r="X640" s="14" t="n">
        <v>1</v>
      </c>
      <c r="Y640" s="14" t="n">
        <v>22.447</v>
      </c>
      <c r="Z640" s="14" t="n">
        <v>2.479</v>
      </c>
      <c r="AA640" s="14" t="n">
        <v>-9.981</v>
      </c>
      <c r="AB640" s="14" t="n">
        <v>12.467</v>
      </c>
      <c r="AC640" s="14" t="n">
        <v>0</v>
      </c>
      <c r="AD640" s="14" t="n">
        <v>1</v>
      </c>
      <c r="AE640" s="14" t="n">
        <v>22.477</v>
      </c>
      <c r="AF640" s="14" t="n">
        <v>4.423</v>
      </c>
      <c r="AG640" s="14" t="n">
        <v>-10.01</v>
      </c>
      <c r="AH640" s="14" t="n">
        <v>12.467</v>
      </c>
      <c r="AI640" s="14" t="n">
        <v>0</v>
      </c>
      <c r="AJ640" s="14" t="n">
        <v>1</v>
      </c>
      <c r="AK640" s="14" t="n">
        <v>24.12</v>
      </c>
      <c r="AL640" s="14" t="n">
        <v>11.838</v>
      </c>
      <c r="AM640" s="14" t="n">
        <v>-12.784</v>
      </c>
      <c r="AN640" s="14" t="n">
        <v>13.944</v>
      </c>
      <c r="AO640" s="14" t="n">
        <v>0.23</v>
      </c>
      <c r="AP640" s="14" t="n">
        <v>1</v>
      </c>
      <c r="AQ640" s="14" t="n">
        <v>0.68</v>
      </c>
      <c r="AR640" s="14" t="n">
        <v>0.124</v>
      </c>
      <c r="AS640" s="14" t="n">
        <v>0.474</v>
      </c>
      <c r="AT640" s="14" t="n">
        <v>1.42</v>
      </c>
      <c r="AU640" s="14" t="n">
        <v>0.23</v>
      </c>
      <c r="AV640" s="14" t="n">
        <v>1</v>
      </c>
      <c r="AW640" s="14" t="n">
        <v>0.668</v>
      </c>
      <c r="AX640" s="14" t="n">
        <v>0.129</v>
      </c>
      <c r="AY640" s="14" t="n">
        <v>0.468</v>
      </c>
      <c r="AZ640" s="14" t="n">
        <v>1.397</v>
      </c>
      <c r="BA640" s="14" t="n">
        <v>0.23</v>
      </c>
      <c r="BB640" s="14" t="n">
        <v>1</v>
      </c>
      <c r="BC640" s="14" t="n">
        <v>0.439</v>
      </c>
      <c r="BD640" s="14" t="n">
        <v>0.114</v>
      </c>
      <c r="BE640" s="14" t="n">
        <v>0.126</v>
      </c>
      <c r="BF640" s="14" t="n">
        <v>0.695</v>
      </c>
      <c r="BG640" s="14" t="n">
        <v>0.23</v>
      </c>
      <c r="BH640" s="14" t="n">
        <v>1</v>
      </c>
      <c r="BI640" s="14" t="n">
        <v>0.505</v>
      </c>
      <c r="BJ640" s="14" t="n">
        <v>0.114</v>
      </c>
      <c r="BK640" s="14" t="n">
        <v>-0.018</v>
      </c>
      <c r="BL640" s="14" t="n">
        <v>0.599</v>
      </c>
      <c r="BM640" s="14" t="n">
        <v>0.23</v>
      </c>
      <c r="BN640" s="14" t="n">
        <v>1</v>
      </c>
      <c r="BO640" s="14" t="n">
        <v>0</v>
      </c>
      <c r="BP640" s="14" t="n">
        <v>0.041</v>
      </c>
      <c r="BQ640" s="14" t="n">
        <v>0.107</v>
      </c>
      <c r="BR640" s="14" t="n">
        <v>0</v>
      </c>
      <c r="BS640" s="14" t="n">
        <v>1</v>
      </c>
      <c r="BT640" s="14" t="n">
        <v>0</v>
      </c>
      <c r="BU640" s="14" t="n">
        <v>0.043</v>
      </c>
      <c r="BV640" s="14" t="n">
        <v>0.185</v>
      </c>
      <c r="BW640" s="14" t="n">
        <v>0.23</v>
      </c>
      <c r="BX640" s="14" t="n">
        <v>1</v>
      </c>
      <c r="BY640" s="14" t="n">
        <v>11.787</v>
      </c>
      <c r="BZ640" s="14" t="n">
        <v>0</v>
      </c>
      <c r="CA640" s="14" t="n">
        <v>11.787</v>
      </c>
      <c r="CB640" s="14" t="n">
        <v>0</v>
      </c>
      <c r="CC640" s="14" t="n">
        <v>78.125</v>
      </c>
      <c r="CD640" s="14" t="n">
        <v>7.95</v>
      </c>
      <c r="CE640" s="14" t="n">
        <v>49.868</v>
      </c>
      <c r="CF640" s="14" t="n">
        <v>157.432</v>
      </c>
      <c r="CG640" s="14" t="n">
        <v>0.23</v>
      </c>
      <c r="CH640" s="14" t="n">
        <v>1</v>
      </c>
      <c r="CI640" s="14" t="n">
        <v>0</v>
      </c>
      <c r="CJ640" s="14" t="n">
        <v>0</v>
      </c>
      <c r="CK640" s="14" t="n">
        <v>0</v>
      </c>
      <c r="CL640" s="14" t="n">
        <v>0.8179999999999999</v>
      </c>
      <c r="CM640" s="14" t="n">
        <v>0</v>
      </c>
      <c r="CN640" s="14" t="n">
        <v>0.008999999999999999</v>
      </c>
      <c r="CO640" s="14" t="n">
        <v>0</v>
      </c>
      <c r="CP640" s="14" t="n">
        <v>0</v>
      </c>
      <c r="CQ640" s="14" t="n">
        <v>1.198</v>
      </c>
      <c r="CR640" s="14" t="n">
        <v>0</v>
      </c>
      <c r="CS640" s="14" t="n">
        <v>3.981</v>
      </c>
      <c r="CT640" s="14" t="n">
        <v>3.456</v>
      </c>
      <c r="CU640" s="14" t="n">
        <v>12.489</v>
      </c>
    </row>
    <row r="641">
      <c r="A641" s="14" t="inlineStr">
        <is>
          <t>POL2022</t>
        </is>
      </c>
      <c r="B641" s="14" t="inlineStr">
        <is>
          <t>POL</t>
        </is>
      </c>
      <c r="C641" s="14" t="inlineStr">
        <is>
          <t>POL</t>
        </is>
      </c>
      <c r="D641" s="14" t="inlineStr">
        <is>
          <t>Poland</t>
        </is>
      </c>
      <c r="E641" s="14" t="n">
        <v>2022</v>
      </c>
      <c r="F641" s="14" t="n">
        <v>0.23</v>
      </c>
      <c r="G641" s="14" t="n">
        <v>14.057</v>
      </c>
      <c r="H641" s="14" t="n">
        <v>2.183</v>
      </c>
      <c r="I641" s="14" t="n">
        <v>8.353999999999999</v>
      </c>
      <c r="J641" s="14" t="n">
        <v>22.411</v>
      </c>
      <c r="K641" s="14" t="n">
        <v>0</v>
      </c>
      <c r="L641" s="14" t="n">
        <v>1</v>
      </c>
      <c r="M641" s="14" t="n">
        <v>11.627</v>
      </c>
      <c r="N641" s="14" t="n">
        <v>4.801</v>
      </c>
      <c r="O641" s="14" t="n">
        <v>8.336</v>
      </c>
      <c r="P641" s="14" t="n">
        <v>19.963</v>
      </c>
      <c r="Q641" s="14" t="n">
        <v>0</v>
      </c>
      <c r="R641" s="14" t="n">
        <v>1</v>
      </c>
      <c r="S641" s="14" t="n">
        <v>19.43</v>
      </c>
      <c r="T641" s="14" t="n">
        <v>9.516</v>
      </c>
      <c r="U641" s="14" t="n">
        <v>0.034</v>
      </c>
      <c r="V641" s="14" t="n">
        <v>23.941</v>
      </c>
      <c r="W641" s="14" t="n">
        <v>0.23</v>
      </c>
      <c r="X641" s="14" t="n">
        <v>1</v>
      </c>
      <c r="Y641" s="14" t="n">
        <v>39.508</v>
      </c>
      <c r="Z641" s="14" t="n">
        <v>4.145</v>
      </c>
      <c r="AA641" s="14" t="n">
        <v>-9.605</v>
      </c>
      <c r="AB641" s="14" t="n">
        <v>29.903</v>
      </c>
      <c r="AC641" s="14" t="n">
        <v>0</v>
      </c>
      <c r="AD641" s="14" t="n">
        <v>1</v>
      </c>
      <c r="AE641" s="14" t="n">
        <v>39.629</v>
      </c>
      <c r="AF641" s="14" t="n">
        <v>7.346</v>
      </c>
      <c r="AG641" s="14" t="n">
        <v>-9.725</v>
      </c>
      <c r="AH641" s="14" t="n">
        <v>29.903</v>
      </c>
      <c r="AI641" s="14" t="n">
        <v>0</v>
      </c>
      <c r="AJ641" s="14" t="n">
        <v>1</v>
      </c>
      <c r="AK641" s="14" t="n">
        <v>41.82</v>
      </c>
      <c r="AL641" s="14" t="n">
        <v>19.971</v>
      </c>
      <c r="AM641" s="14" t="n">
        <v>-27.066</v>
      </c>
      <c r="AN641" s="14" t="n">
        <v>16.119</v>
      </c>
      <c r="AO641" s="14" t="n">
        <v>0.093</v>
      </c>
      <c r="AP641" s="14" t="n">
        <v>1</v>
      </c>
      <c r="AQ641" s="14" t="n">
        <v>1.039</v>
      </c>
      <c r="AR641" s="14" t="n">
        <v>0.149</v>
      </c>
      <c r="AS641" s="14" t="n">
        <v>0.33</v>
      </c>
      <c r="AT641" s="14" t="n">
        <v>1.496</v>
      </c>
      <c r="AU641" s="14" t="n">
        <v>0.093</v>
      </c>
      <c r="AV641" s="14" t="n">
        <v>1</v>
      </c>
      <c r="AW641" s="14" t="n">
        <v>1.181</v>
      </c>
      <c r="AX641" s="14" t="n">
        <v>0.153</v>
      </c>
      <c r="AY641" s="14" t="n">
        <v>0.301</v>
      </c>
      <c r="AZ641" s="14" t="n">
        <v>1.619</v>
      </c>
      <c r="BA641" s="14" t="n">
        <v>0.093</v>
      </c>
      <c r="BB641" s="14" t="n">
        <v>1</v>
      </c>
      <c r="BC641" s="14" t="n">
        <v>0.598</v>
      </c>
      <c r="BD641" s="14" t="n">
        <v>0.123</v>
      </c>
      <c r="BE641" s="14" t="n">
        <v>0.07099999999999999</v>
      </c>
      <c r="BF641" s="14" t="n">
        <v>0.731</v>
      </c>
      <c r="BG641" s="14" t="n">
        <v>0.093</v>
      </c>
      <c r="BH641" s="14" t="n">
        <v>1</v>
      </c>
      <c r="BI641" s="14" t="n">
        <v>0.612</v>
      </c>
      <c r="BJ641" s="14" t="n">
        <v>0.123</v>
      </c>
      <c r="BK641" s="14" t="n">
        <v>0.292</v>
      </c>
      <c r="BL641" s="14" t="n">
        <v>1.112</v>
      </c>
      <c r="BM641" s="14" t="n">
        <v>0.23</v>
      </c>
      <c r="BN641" s="14" t="n">
        <v>1</v>
      </c>
      <c r="BO641" s="14" t="n">
        <v>0</v>
      </c>
      <c r="BP641" s="14" t="n">
        <v>0.052</v>
      </c>
      <c r="BQ641" s="14" t="n">
        <v>0.145</v>
      </c>
      <c r="BR641" s="14" t="n">
        <v>0</v>
      </c>
      <c r="BS641" s="14" t="n">
        <v>1</v>
      </c>
      <c r="BT641" s="14" t="n">
        <v>0</v>
      </c>
      <c r="BU641" s="14" t="n">
        <v>0.051</v>
      </c>
      <c r="BV641" s="14" t="n">
        <v>0.162</v>
      </c>
      <c r="BW641" s="14" t="n">
        <v>0.065</v>
      </c>
      <c r="BX641" s="14" t="n">
        <v>1</v>
      </c>
      <c r="BY641" s="14" t="n">
        <v>12.729</v>
      </c>
      <c r="BZ641" s="14" t="n">
        <v>0</v>
      </c>
      <c r="CA641" s="14" t="n">
        <v>12.729</v>
      </c>
      <c r="CB641" s="14" t="n">
        <v>0</v>
      </c>
      <c r="CC641" s="14" t="n">
        <v>97.90000000000001</v>
      </c>
      <c r="CD641" s="14" t="n">
        <v>7.95</v>
      </c>
      <c r="CE641" s="14" t="n">
        <v>124.162</v>
      </c>
      <c r="CF641" s="14" t="n">
        <v>273.136</v>
      </c>
      <c r="CG641" s="14" t="n">
        <v>0.23</v>
      </c>
      <c r="CH641" s="14" t="n">
        <v>1</v>
      </c>
      <c r="CI641" s="14" t="n">
        <v>0</v>
      </c>
      <c r="CJ641" s="14" t="n">
        <v>0</v>
      </c>
      <c r="CK641" s="14" t="n">
        <v>0</v>
      </c>
      <c r="CL641" s="14" t="n">
        <v>0.483</v>
      </c>
      <c r="CM641" s="14" t="n">
        <v>20</v>
      </c>
      <c r="CN641" s="14" t="n">
        <v>0.01</v>
      </c>
      <c r="CO641" s="14" t="n">
        <v>0</v>
      </c>
      <c r="CP641" s="14" t="n">
        <v>0</v>
      </c>
      <c r="CQ641" s="14" t="n">
        <v>1.294</v>
      </c>
      <c r="CR641" s="14" t="n">
        <v>0</v>
      </c>
      <c r="CS641" s="14" t="n">
        <v>4.299</v>
      </c>
      <c r="CT641" s="14" t="n">
        <v>9.295</v>
      </c>
      <c r="CU641" s="14" t="n">
        <v>29.459</v>
      </c>
    </row>
    <row r="642">
      <c r="A642" s="14" t="inlineStr">
        <is>
          <t>POL2023</t>
        </is>
      </c>
      <c r="B642" s="14" t="inlineStr">
        <is>
          <t>POL</t>
        </is>
      </c>
      <c r="C642" s="14" t="inlineStr">
        <is>
          <t>POL</t>
        </is>
      </c>
      <c r="D642" s="14" t="inlineStr">
        <is>
          <t>Poland</t>
        </is>
      </c>
      <c r="E642" s="14" t="n">
        <v>2023</v>
      </c>
      <c r="F642" s="14" t="n">
        <v>0.23</v>
      </c>
      <c r="G642" s="14" t="n">
        <v>7.369</v>
      </c>
      <c r="H642" s="14" t="n">
        <v>1.678</v>
      </c>
      <c r="I642" s="14" t="n">
        <v>9.680999999999999</v>
      </c>
      <c r="J642" s="14" t="n">
        <v>17.05</v>
      </c>
      <c r="K642" s="14" t="n">
        <v>0</v>
      </c>
      <c r="L642" s="14" t="n">
        <v>1</v>
      </c>
      <c r="M642" s="14" t="n">
        <v>9.352</v>
      </c>
      <c r="N642" s="14" t="n">
        <v>4.638</v>
      </c>
      <c r="O642" s="14" t="n">
        <v>9.641</v>
      </c>
      <c r="P642" s="14" t="n">
        <v>18.993</v>
      </c>
      <c r="Q642" s="14" t="n">
        <v>0</v>
      </c>
      <c r="R642" s="14" t="n">
        <v>1</v>
      </c>
      <c r="S642" s="14" t="n">
        <v>13.645</v>
      </c>
      <c r="T642" s="14" t="n">
        <v>8.557</v>
      </c>
      <c r="U642" s="14" t="n">
        <v>0.034</v>
      </c>
      <c r="V642" s="14" t="n">
        <v>16.825</v>
      </c>
      <c r="W642" s="14" t="n">
        <v>0.23</v>
      </c>
      <c r="X642" s="14" t="n">
        <v>1</v>
      </c>
      <c r="Y642" s="14" t="n">
        <v>20.215</v>
      </c>
      <c r="Z642" s="14" t="n">
        <v>2.264</v>
      </c>
      <c r="AA642" s="14" t="n">
        <v>13.865</v>
      </c>
      <c r="AB642" s="14" t="n">
        <v>34.08</v>
      </c>
      <c r="AC642" s="14" t="n">
        <v>0</v>
      </c>
      <c r="AD642" s="14" t="n">
        <v>1</v>
      </c>
      <c r="AE642" s="14" t="n">
        <v>20.387</v>
      </c>
      <c r="AF642" s="14" t="n">
        <v>4.06</v>
      </c>
      <c r="AG642" s="14" t="n">
        <v>13.693</v>
      </c>
      <c r="AH642" s="14" t="n">
        <v>34.08</v>
      </c>
      <c r="AI642" s="14" t="n">
        <v>0</v>
      </c>
      <c r="AJ642" s="14" t="n">
        <v>1</v>
      </c>
      <c r="AK642" s="14" t="n">
        <v>22.885</v>
      </c>
      <c r="AL642" s="14" t="n">
        <v>11.336</v>
      </c>
      <c r="AM642" s="14" t="n">
        <v>-5.636</v>
      </c>
      <c r="AN642" s="14" t="n">
        <v>21.216</v>
      </c>
      <c r="AO642" s="14" t="n">
        <v>0.23</v>
      </c>
      <c r="AP642" s="14" t="n">
        <v>1</v>
      </c>
      <c r="AQ642" s="14" t="n">
        <v>0.8110000000000001</v>
      </c>
      <c r="AR642" s="14" t="n">
        <v>0.137</v>
      </c>
      <c r="AS642" s="14" t="n">
        <v>0.45</v>
      </c>
      <c r="AT642" s="14" t="n">
        <v>1.551</v>
      </c>
      <c r="AU642" s="14" t="n">
        <v>0.23</v>
      </c>
      <c r="AV642" s="14" t="n">
        <v>1</v>
      </c>
      <c r="AW642" s="14" t="n">
        <v>0.865</v>
      </c>
      <c r="AX642" s="14" t="n">
        <v>0.148</v>
      </c>
      <c r="AY642" s="14" t="n">
        <v>0.413</v>
      </c>
      <c r="AZ642" s="14" t="n">
        <v>1.573</v>
      </c>
      <c r="BA642" s="14" t="n">
        <v>0.23</v>
      </c>
      <c r="BB642" s="14" t="n">
        <v>1</v>
      </c>
      <c r="BC642" s="14" t="n">
        <v>0.535</v>
      </c>
      <c r="BD642" s="14" t="n">
        <v>0.129</v>
      </c>
      <c r="BE642" s="14" t="n">
        <v>0.048</v>
      </c>
      <c r="BF642" s="14" t="n">
        <v>0.718</v>
      </c>
      <c r="BG642" s="14" t="n">
        <v>0.23</v>
      </c>
      <c r="BH642" s="14" t="n">
        <v>1</v>
      </c>
      <c r="BI642" s="14" t="n">
        <v>0.579</v>
      </c>
      <c r="BJ642" s="14" t="n">
        <v>0.129</v>
      </c>
      <c r="BK642" s="14" t="n">
        <v>0.226</v>
      </c>
      <c r="BL642" s="14" t="n">
        <v>0.99</v>
      </c>
      <c r="BM642" s="14" t="n">
        <v>0.23</v>
      </c>
      <c r="BN642" s="14" t="n">
        <v>1</v>
      </c>
      <c r="BO642" s="14" t="n">
        <v>0</v>
      </c>
      <c r="BP642" s="14" t="n">
        <v>0.075</v>
      </c>
      <c r="BQ642" s="14" t="n">
        <v>0.216</v>
      </c>
      <c r="BR642" s="14" t="n">
        <v>0</v>
      </c>
      <c r="BS642" s="14" t="n">
        <v>1</v>
      </c>
      <c r="BT642" s="14" t="n">
        <v>0</v>
      </c>
      <c r="BU642" s="14" t="n">
        <v>0.06</v>
      </c>
      <c r="BV642" s="14" t="n">
        <v>0.213</v>
      </c>
      <c r="BW642" s="14" t="n">
        <v>0.23</v>
      </c>
      <c r="BX642" s="14" t="n">
        <v>1</v>
      </c>
      <c r="BY642" s="14" t="n">
        <v>13.254</v>
      </c>
      <c r="BZ642" s="14" t="n">
        <v>0</v>
      </c>
      <c r="CA642" s="14" t="n">
        <v>13.254</v>
      </c>
      <c r="CB642" s="14" t="n">
        <v>0</v>
      </c>
      <c r="CC642" s="14" t="n">
        <v>83.248</v>
      </c>
      <c r="CD642" s="14" t="n">
        <v>7.95</v>
      </c>
      <c r="CE642" s="14" t="n">
        <v>124.29</v>
      </c>
      <c r="CF642" s="14" t="n">
        <v>255.271</v>
      </c>
      <c r="CG642" s="14" t="n">
        <v>0.23</v>
      </c>
      <c r="CH642" s="14" t="n">
        <v>1</v>
      </c>
      <c r="CI642" s="14" t="n">
        <v>0</v>
      </c>
      <c r="CJ642" s="14" t="n">
        <v>0</v>
      </c>
      <c r="CK642" s="14" t="n">
        <v>0</v>
      </c>
      <c r="CL642" s="14" t="n">
        <v>0.503</v>
      </c>
      <c r="CM642" s="14" t="n">
        <v>20.826</v>
      </c>
      <c r="CN642" s="14" t="n">
        <v>0.01</v>
      </c>
      <c r="CO642" s="14" t="n">
        <v>0</v>
      </c>
      <c r="CP642" s="14" t="n">
        <v>0</v>
      </c>
      <c r="CQ642" s="14" t="n">
        <v>1.348</v>
      </c>
      <c r="CR642" s="14" t="n">
        <v>0</v>
      </c>
      <c r="CS642" s="14" t="n">
        <v>4.477</v>
      </c>
      <c r="CT642" s="14" t="n">
        <v>7.086</v>
      </c>
      <c r="CU642" s="14" t="n">
        <v>10.115</v>
      </c>
    </row>
    <row r="643">
      <c r="A643" s="14" t="inlineStr">
        <is>
          <t>POL2024</t>
        </is>
      </c>
      <c r="B643" s="14" t="inlineStr">
        <is>
          <t>POL</t>
        </is>
      </c>
      <c r="C643" s="14" t="inlineStr">
        <is>
          <t>POL</t>
        </is>
      </c>
      <c r="D643" s="14" t="inlineStr">
        <is>
          <t>Poland</t>
        </is>
      </c>
      <c r="E643" s="14" t="n">
        <v>2024</v>
      </c>
      <c r="F643" s="14" t="n">
        <v>0.23</v>
      </c>
      <c r="G643" s="14" t="n">
        <v>6.682</v>
      </c>
      <c r="H643" s="14" t="n">
        <v>1.693</v>
      </c>
      <c r="I643" s="14" t="n">
        <v>6.347</v>
      </c>
      <c r="J643" s="14" t="n">
        <v>13.03</v>
      </c>
      <c r="K643" s="14" t="n">
        <v>0</v>
      </c>
      <c r="L643" s="14" t="n">
        <v>1</v>
      </c>
      <c r="M643" s="14" t="n">
        <v>8.462</v>
      </c>
      <c r="N643" s="14" t="n">
        <v>4.61</v>
      </c>
      <c r="O643" s="14" t="n">
        <v>6.358</v>
      </c>
      <c r="P643" s="14" t="n">
        <v>14.82</v>
      </c>
      <c r="Q643" s="14" t="n">
        <v>0</v>
      </c>
      <c r="R643" s="14" t="n">
        <v>1</v>
      </c>
      <c r="S643" s="14" t="n">
        <v>13.232</v>
      </c>
      <c r="T643" s="14" t="n">
        <v>8.76</v>
      </c>
      <c r="U643" s="14" t="n">
        <v>0.035</v>
      </c>
      <c r="V643" s="14" t="n">
        <v>16.318</v>
      </c>
      <c r="W643" s="14" t="n">
        <v>0.23</v>
      </c>
      <c r="X643" s="14" t="n">
        <v>1</v>
      </c>
      <c r="Y643" s="14" t="n">
        <v>21.212</v>
      </c>
      <c r="Z643" s="14" t="n">
        <v>2.678</v>
      </c>
      <c r="AA643" s="14" t="n">
        <v>4.393</v>
      </c>
      <c r="AB643" s="14" t="n">
        <v>25.605</v>
      </c>
      <c r="AC643" s="14" t="n">
        <v>0</v>
      </c>
      <c r="AD643" s="14" t="n">
        <v>1</v>
      </c>
      <c r="AE643" s="14" t="n">
        <v>21.653</v>
      </c>
      <c r="AF643" s="14" t="n">
        <v>4.743</v>
      </c>
      <c r="AG643" s="14" t="n">
        <v>3.952</v>
      </c>
      <c r="AH643" s="14" t="n">
        <v>25.605</v>
      </c>
      <c r="AI643" s="14" t="n">
        <v>0</v>
      </c>
      <c r="AJ643" s="14" t="n">
        <v>1</v>
      </c>
      <c r="AK643" s="14" t="n">
        <v>23.304</v>
      </c>
      <c r="AL643" s="14" t="n">
        <v>11.853</v>
      </c>
      <c r="AM643" s="14" t="n">
        <v>-4.083</v>
      </c>
      <c r="AN643" s="14" t="n">
        <v>23.641</v>
      </c>
      <c r="AO643" s="14" t="n">
        <v>0.23</v>
      </c>
      <c r="AP643" s="14" t="n">
        <v>1</v>
      </c>
      <c r="AQ643" s="14" t="n">
        <v>0.789</v>
      </c>
      <c r="AR643" s="14" t="n">
        <v>0.143</v>
      </c>
      <c r="AS643" s="14" t="n">
        <v>0.512</v>
      </c>
      <c r="AT643" s="14" t="n">
        <v>1.601</v>
      </c>
      <c r="AU643" s="14" t="n">
        <v>0.23</v>
      </c>
      <c r="AV643" s="14" t="n">
        <v>1</v>
      </c>
      <c r="AW643" s="14" t="n">
        <v>0.822</v>
      </c>
      <c r="AX643" s="14" t="n">
        <v>0.151</v>
      </c>
      <c r="AY643" s="14" t="n">
        <v>0.494</v>
      </c>
      <c r="AZ643" s="14" t="n">
        <v>1.618</v>
      </c>
      <c r="BA643" s="14" t="n">
        <v>0.23</v>
      </c>
      <c r="BB643" s="14" t="n">
        <v>1</v>
      </c>
      <c r="BC643" s="14" t="n">
        <v>0.513</v>
      </c>
      <c r="BD643" s="14" t="n">
        <v>0.132</v>
      </c>
      <c r="BE643" s="14" t="n">
        <v>0.079</v>
      </c>
      <c r="BF643" s="14" t="n">
        <v>0.728</v>
      </c>
      <c r="BG643" s="14" t="n">
        <v>0.23</v>
      </c>
      <c r="BH643" s="14" t="n">
        <v>1</v>
      </c>
      <c r="BI643" s="14" t="n">
        <v>0.591</v>
      </c>
      <c r="BJ643" s="14" t="n">
        <v>0.132</v>
      </c>
      <c r="BK643" s="14" t="n">
        <v>0.191</v>
      </c>
      <c r="BL643" s="14" t="n">
        <v>0.963</v>
      </c>
      <c r="BM643" s="14" t="n">
        <v>0.23</v>
      </c>
      <c r="BN643" s="14" t="n">
        <v>1</v>
      </c>
      <c r="BO643" s="14" t="n">
        <v>0</v>
      </c>
      <c r="BP643" s="14" t="n">
        <v>0.067</v>
      </c>
      <c r="BQ643" s="14" t="n">
        <v>0.182</v>
      </c>
      <c r="BR643" s="14" t="n">
        <v>0</v>
      </c>
      <c r="BS643" s="14" t="n">
        <v>1</v>
      </c>
      <c r="BT643" s="14" t="n">
        <v>0</v>
      </c>
      <c r="BU643" s="14" t="n">
        <v>0.06900000000000001</v>
      </c>
      <c r="BV643" s="14" t="n">
        <v>0.247</v>
      </c>
      <c r="BW643" s="14" t="n">
        <v>0.23</v>
      </c>
      <c r="BX643" s="14" t="n">
        <v>1</v>
      </c>
      <c r="BY643" s="14" t="n">
        <v>13.646</v>
      </c>
      <c r="BZ643" s="14" t="n">
        <v>0</v>
      </c>
      <c r="CA643" s="14" t="n">
        <v>13.646</v>
      </c>
      <c r="CB643" s="14" t="n">
        <v>0</v>
      </c>
      <c r="CC643" s="14" t="n">
        <v>82.58799999999999</v>
      </c>
      <c r="CD643" s="14" t="n">
        <v>7.95</v>
      </c>
      <c r="CE643" s="14" t="n">
        <v>102.469</v>
      </c>
      <c r="CF643" s="14" t="n">
        <v>227.62</v>
      </c>
      <c r="CG643" s="14" t="n">
        <v>0.23</v>
      </c>
      <c r="CH643" s="14" t="n">
        <v>1</v>
      </c>
      <c r="CI643" s="14" t="n">
        <v>0</v>
      </c>
      <c r="CJ643" s="14" t="n">
        <v>0</v>
      </c>
      <c r="CK643" s="14" t="n">
        <v>0</v>
      </c>
      <c r="CL643" s="14" t="n">
        <v>1.8</v>
      </c>
      <c r="CM643" s="14" t="n">
        <v>21.44</v>
      </c>
      <c r="CN643" s="14" t="n">
        <v>0.01</v>
      </c>
      <c r="CO643" s="14" t="n">
        <v>0</v>
      </c>
      <c r="CP643" s="14" t="n">
        <v>0</v>
      </c>
      <c r="CQ643" s="14" t="n">
        <v>1.387</v>
      </c>
      <c r="CR643" s="14" t="n">
        <v>0</v>
      </c>
      <c r="CS643" s="14" t="n">
        <v>4.609</v>
      </c>
      <c r="CT643" s="14" t="n">
        <v>4.705</v>
      </c>
      <c r="CU643" s="14" t="n">
        <v>8.551</v>
      </c>
    </row>
    <row r="644">
      <c r="A644" s="14" t="inlineStr">
        <is>
          <t>PRT2021</t>
        </is>
      </c>
      <c r="B644" s="14" t="inlineStr">
        <is>
          <t>PRT</t>
        </is>
      </c>
      <c r="C644" s="14" t="inlineStr">
        <is>
          <t>PRT</t>
        </is>
      </c>
      <c r="D644" s="14" t="inlineStr">
        <is>
          <t>Portugal</t>
        </is>
      </c>
      <c r="E644" s="14" t="n">
        <v>2021</v>
      </c>
      <c r="F644" s="14" t="n">
        <v>0.23</v>
      </c>
      <c r="G644" s="14" t="n">
        <v>3.432</v>
      </c>
      <c r="H644" s="14" t="n">
        <v>0.751</v>
      </c>
      <c r="I644" s="14" t="n">
        <v>1.422</v>
      </c>
      <c r="J644" s="14" t="n">
        <v>4.854</v>
      </c>
      <c r="K644" s="14" t="n">
        <v>0</v>
      </c>
      <c r="L644" s="14" t="n">
        <v>1</v>
      </c>
      <c r="M644" s="14" t="n">
        <v>6.871</v>
      </c>
      <c r="N644" s="14" t="n">
        <v>3.114</v>
      </c>
      <c r="O644" s="14" t="n">
        <v>2.495</v>
      </c>
      <c r="P644" s="14" t="n">
        <v>9.366</v>
      </c>
      <c r="Q644" s="14" t="n">
        <v>0</v>
      </c>
      <c r="R644" s="14" t="n">
        <v>1</v>
      </c>
      <c r="S644" s="14" t="n">
        <v>5.808</v>
      </c>
      <c r="T644" s="14" t="n">
        <v>3.586</v>
      </c>
      <c r="U644" s="14" t="n">
        <v>1.183</v>
      </c>
      <c r="V644" s="14" t="n">
        <v>8.599</v>
      </c>
      <c r="W644" s="14" t="n">
        <v>0.23</v>
      </c>
      <c r="X644" s="14" t="n">
        <v>1</v>
      </c>
      <c r="Y644" s="14" t="n">
        <v>11.872</v>
      </c>
      <c r="Z644" s="14" t="n">
        <v>1.311</v>
      </c>
      <c r="AA644" s="14" t="n">
        <v>-1.571</v>
      </c>
      <c r="AB644" s="14" t="n">
        <v>10.301</v>
      </c>
      <c r="AC644" s="14" t="n">
        <v>0</v>
      </c>
      <c r="AD644" s="14" t="n">
        <v>1</v>
      </c>
      <c r="AE644" s="14" t="n">
        <v>11.828</v>
      </c>
      <c r="AF644" s="14" t="n">
        <v>2.328</v>
      </c>
      <c r="AG644" s="14" t="n">
        <v>-1.528</v>
      </c>
      <c r="AH644" s="14" t="n">
        <v>10.301</v>
      </c>
      <c r="AI644" s="14" t="n">
        <v>0</v>
      </c>
      <c r="AJ644" s="14" t="n">
        <v>1</v>
      </c>
      <c r="AK644" s="14" t="n">
        <v>21.934</v>
      </c>
      <c r="AL644" s="14" t="n">
        <v>10.765</v>
      </c>
      <c r="AM644" s="14" t="n">
        <v>-1.437</v>
      </c>
      <c r="AN644" s="14" t="n">
        <v>25.21</v>
      </c>
      <c r="AO644" s="14" t="n">
        <v>0.23</v>
      </c>
      <c r="AP644" s="14" t="n">
        <v>1</v>
      </c>
      <c r="AQ644" s="14" t="n">
        <v>0.619</v>
      </c>
      <c r="AR644" s="14" t="n">
        <v>0.114</v>
      </c>
      <c r="AS644" s="14" t="n">
        <v>0.9399999999999999</v>
      </c>
      <c r="AT644" s="14" t="n">
        <v>1.918</v>
      </c>
      <c r="AU644" s="14" t="n">
        <v>0.23</v>
      </c>
      <c r="AV644" s="14" t="n">
        <v>1</v>
      </c>
      <c r="AW644" s="14" t="n">
        <v>0.599</v>
      </c>
      <c r="AX644" s="14" t="n">
        <v>0.114</v>
      </c>
      <c r="AY644" s="14" t="n">
        <v>0.772</v>
      </c>
      <c r="AZ644" s="14" t="n">
        <v>1.687</v>
      </c>
      <c r="BA644" s="14" t="n">
        <v>0.23</v>
      </c>
      <c r="BB644" s="14" t="n">
        <v>1</v>
      </c>
      <c r="BC644" s="14" t="n">
        <v>0.439</v>
      </c>
      <c r="BD644" s="14" t="n">
        <v>0.114</v>
      </c>
      <c r="BE644" s="14" t="n">
        <v>0.258</v>
      </c>
      <c r="BF644" s="14" t="n">
        <v>0.857</v>
      </c>
      <c r="BG644" s="14" t="n">
        <v>0.23</v>
      </c>
      <c r="BH644" s="14" t="n">
        <v>1</v>
      </c>
      <c r="BI644" s="14" t="n">
        <v>0.505</v>
      </c>
      <c r="BJ644" s="14" t="n">
        <v>0.114</v>
      </c>
      <c r="BK644" s="14" t="n">
        <v>0.668</v>
      </c>
      <c r="BL644" s="14" t="n">
        <v>1.442</v>
      </c>
      <c r="BM644" s="14" t="n">
        <v>0.23</v>
      </c>
      <c r="BN644" s="14" t="n">
        <v>1</v>
      </c>
      <c r="BO644" s="14" t="n">
        <v>0</v>
      </c>
      <c r="BP644" s="14" t="n">
        <v>0.028</v>
      </c>
      <c r="BQ644" s="14" t="n">
        <v>0.127</v>
      </c>
      <c r="BR644" s="14" t="n">
        <v>0</v>
      </c>
      <c r="BS644" s="14" t="n">
        <v>1</v>
      </c>
      <c r="BT644" s="14" t="n">
        <v>0</v>
      </c>
      <c r="BU644" s="14" t="n">
        <v>0.074</v>
      </c>
      <c r="BV644" s="14" t="n">
        <v>0.252</v>
      </c>
      <c r="BW644" s="14" t="n">
        <v>0.23</v>
      </c>
      <c r="BX644" s="14" t="n">
        <v>0.667</v>
      </c>
      <c r="BY644" s="14" t="n">
        <v>11.787</v>
      </c>
      <c r="BZ644" s="14" t="n">
        <v>0</v>
      </c>
      <c r="CA644" s="14" t="n">
        <v>11.787</v>
      </c>
      <c r="CB644" s="14" t="n">
        <v>0</v>
      </c>
      <c r="CC644" s="14" t="n">
        <v>78.125</v>
      </c>
      <c r="CD644" s="14" t="n">
        <v>7.95</v>
      </c>
      <c r="CE644" s="14" t="n">
        <v>113.66</v>
      </c>
      <c r="CF644" s="14" t="n">
        <v>235.895</v>
      </c>
      <c r="CG644" s="14" t="n">
        <v>0.23</v>
      </c>
      <c r="CH644" s="14" t="n">
        <v>1</v>
      </c>
      <c r="CI644" s="14" t="n">
        <v>0</v>
      </c>
      <c r="CJ644" s="14" t="n">
        <v>0</v>
      </c>
      <c r="CK644" s="14" t="n">
        <v>0</v>
      </c>
      <c r="CL644" s="14" t="n">
        <v>0</v>
      </c>
      <c r="CM644" s="14" t="n">
        <v>0</v>
      </c>
      <c r="CN644" s="14" t="n">
        <v>0</v>
      </c>
      <c r="CO644" s="14" t="n">
        <v>0</v>
      </c>
      <c r="CP644" s="14" t="n">
        <v>0</v>
      </c>
      <c r="CQ644" s="14" t="n">
        <v>1.198</v>
      </c>
      <c r="CR644" s="14" t="n">
        <v>0</v>
      </c>
      <c r="CS644" s="14" t="n">
        <v>4.776</v>
      </c>
      <c r="CT644" s="14" t="n">
        <v>23.769</v>
      </c>
      <c r="CU644" s="14" t="n">
        <v>8.331</v>
      </c>
    </row>
    <row r="645">
      <c r="A645" s="14" t="inlineStr">
        <is>
          <t>PRT2022</t>
        </is>
      </c>
      <c r="B645" s="14" t="inlineStr">
        <is>
          <t>PRT</t>
        </is>
      </c>
      <c r="C645" s="14" t="inlineStr">
        <is>
          <t>PRT</t>
        </is>
      </c>
      <c r="D645" s="14" t="inlineStr">
        <is>
          <t>Portugal</t>
        </is>
      </c>
      <c r="E645" s="14" t="n">
        <v>2022</v>
      </c>
      <c r="F645" s="14" t="n">
        <v>0.23</v>
      </c>
      <c r="G645" s="14" t="n">
        <v>3.23</v>
      </c>
      <c r="H645" s="14" t="n">
        <v>0.502</v>
      </c>
      <c r="I645" s="14" t="n">
        <v>8.583</v>
      </c>
      <c r="J645" s="14" t="n">
        <v>11.813</v>
      </c>
      <c r="K645" s="14" t="n">
        <v>0</v>
      </c>
      <c r="L645" s="14" t="n">
        <v>1</v>
      </c>
      <c r="M645" s="14" t="n">
        <v>7.063</v>
      </c>
      <c r="N645" s="14" t="n">
        <v>2.917</v>
      </c>
      <c r="O645" s="14" t="n">
        <v>8.829000000000001</v>
      </c>
      <c r="P645" s="14" t="n">
        <v>15.892</v>
      </c>
      <c r="Q645" s="14" t="n">
        <v>0</v>
      </c>
      <c r="R645" s="14" t="n">
        <v>1</v>
      </c>
      <c r="S645" s="14" t="n">
        <v>68.13500000000001</v>
      </c>
      <c r="T645" s="14" t="n">
        <v>7.408</v>
      </c>
      <c r="U645" s="14" t="n">
        <v>2.603</v>
      </c>
      <c r="V645" s="14" t="n">
        <v>85.55200000000001</v>
      </c>
      <c r="W645" s="14" t="n">
        <v>0.23</v>
      </c>
      <c r="X645" s="14" t="n">
        <v>1</v>
      </c>
      <c r="Y645" s="14" t="n">
        <v>24.702</v>
      </c>
      <c r="Z645" s="14" t="n">
        <v>2.591</v>
      </c>
      <c r="AA645" s="14" t="n">
        <v>4.965</v>
      </c>
      <c r="AB645" s="14" t="n">
        <v>29.666</v>
      </c>
      <c r="AC645" s="14" t="n">
        <v>0</v>
      </c>
      <c r="AD645" s="14" t="n">
        <v>1</v>
      </c>
      <c r="AE645" s="14" t="n">
        <v>24.749</v>
      </c>
      <c r="AF645" s="14" t="n">
        <v>4.588</v>
      </c>
      <c r="AG645" s="14" t="n">
        <v>4.917</v>
      </c>
      <c r="AH645" s="14" t="n">
        <v>29.666</v>
      </c>
      <c r="AI645" s="14" t="n">
        <v>0</v>
      </c>
      <c r="AJ645" s="14" t="n">
        <v>1</v>
      </c>
      <c r="AK645" s="14" t="n">
        <v>35.403</v>
      </c>
      <c r="AL645" s="14" t="n">
        <v>16.906</v>
      </c>
      <c r="AM645" s="14" t="n">
        <v>-10.27</v>
      </c>
      <c r="AN645" s="14" t="n">
        <v>30.914</v>
      </c>
      <c r="AO645" s="14" t="n">
        <v>0.23</v>
      </c>
      <c r="AP645" s="14" t="n">
        <v>1</v>
      </c>
      <c r="AQ645" s="14" t="n">
        <v>0.861</v>
      </c>
      <c r="AR645" s="14" t="n">
        <v>0.123</v>
      </c>
      <c r="AS645" s="14" t="n">
        <v>0.72</v>
      </c>
      <c r="AT645" s="14" t="n">
        <v>1.945</v>
      </c>
      <c r="AU645" s="14" t="n">
        <v>0.23</v>
      </c>
      <c r="AV645" s="14" t="n">
        <v>1</v>
      </c>
      <c r="AW645" s="14" t="n">
        <v>0.986</v>
      </c>
      <c r="AX645" s="14" t="n">
        <v>0.123</v>
      </c>
      <c r="AY645" s="14" t="n">
        <v>0.551</v>
      </c>
      <c r="AZ645" s="14" t="n">
        <v>1.891</v>
      </c>
      <c r="BA645" s="14" t="n">
        <v>0.23</v>
      </c>
      <c r="BB645" s="14" t="n">
        <v>1</v>
      </c>
      <c r="BC645" s="14" t="n">
        <v>0.598</v>
      </c>
      <c r="BD645" s="14" t="n">
        <v>0.123</v>
      </c>
      <c r="BE645" s="14" t="n">
        <v>0.168</v>
      </c>
      <c r="BF645" s="14" t="n">
        <v>0.9409999999999999</v>
      </c>
      <c r="BG645" s="14" t="n">
        <v>0.23</v>
      </c>
      <c r="BH645" s="14" t="n">
        <v>1</v>
      </c>
      <c r="BI645" s="14" t="n">
        <v>0.612</v>
      </c>
      <c r="BJ645" s="14" t="n">
        <v>0.123</v>
      </c>
      <c r="BK645" s="14" t="n">
        <v>0.874</v>
      </c>
      <c r="BL645" s="14" t="n">
        <v>1.828</v>
      </c>
      <c r="BM645" s="14" t="n">
        <v>0.23</v>
      </c>
      <c r="BN645" s="14" t="n">
        <v>1</v>
      </c>
      <c r="BO645" s="14" t="n">
        <v>0</v>
      </c>
      <c r="BP645" s="14" t="n">
        <v>-0.028</v>
      </c>
      <c r="BQ645" s="14" t="n">
        <v>0.152</v>
      </c>
      <c r="BR645" s="14" t="n">
        <v>0</v>
      </c>
      <c r="BS645" s="14" t="n">
        <v>1</v>
      </c>
      <c r="BT645" s="14" t="n">
        <v>0</v>
      </c>
      <c r="BU645" s="14" t="n">
        <v>0.002</v>
      </c>
      <c r="BV645" s="14" t="n">
        <v>0.233</v>
      </c>
      <c r="BW645" s="14" t="n">
        <v>0.23</v>
      </c>
      <c r="BX645" s="14" t="n">
        <v>0.667</v>
      </c>
      <c r="BY645" s="14" t="n">
        <v>12.729</v>
      </c>
      <c r="BZ645" s="14" t="n">
        <v>0</v>
      </c>
      <c r="CA645" s="14" t="n">
        <v>12.729</v>
      </c>
      <c r="CB645" s="14" t="n">
        <v>0</v>
      </c>
      <c r="CC645" s="14" t="n">
        <v>97.90000000000001</v>
      </c>
      <c r="CD645" s="14" t="n">
        <v>7.95</v>
      </c>
      <c r="CE645" s="14" t="n">
        <v>171.492</v>
      </c>
      <c r="CF645" s="14" t="n">
        <v>331.352</v>
      </c>
      <c r="CG645" s="14" t="n">
        <v>0.23</v>
      </c>
      <c r="CH645" s="14" t="n">
        <v>1</v>
      </c>
      <c r="CI645" s="14" t="n">
        <v>0</v>
      </c>
      <c r="CJ645" s="14" t="n">
        <v>0</v>
      </c>
      <c r="CK645" s="14" t="n">
        <v>0</v>
      </c>
      <c r="CL645" s="14" t="n">
        <v>0</v>
      </c>
      <c r="CM645" s="14" t="n">
        <v>0</v>
      </c>
      <c r="CN645" s="14" t="n">
        <v>0</v>
      </c>
      <c r="CO645" s="14" t="n">
        <v>0</v>
      </c>
      <c r="CP645" s="14" t="n">
        <v>0</v>
      </c>
      <c r="CQ645" s="14" t="n">
        <v>1.294</v>
      </c>
      <c r="CR645" s="14" t="n">
        <v>0</v>
      </c>
      <c r="CS645" s="14" t="n">
        <v>5.158</v>
      </c>
      <c r="CT645" s="14" t="n">
        <v>60.727</v>
      </c>
      <c r="CU645" s="14" t="n">
        <v>21.07</v>
      </c>
    </row>
    <row r="646">
      <c r="A646" s="14" t="inlineStr">
        <is>
          <t>PRT2023</t>
        </is>
      </c>
      <c r="B646" s="14" t="inlineStr">
        <is>
          <t>PRT</t>
        </is>
      </c>
      <c r="C646" s="14" t="inlineStr">
        <is>
          <t>PRT</t>
        </is>
      </c>
      <c r="D646" s="14" t="inlineStr">
        <is>
          <t>Portugal</t>
        </is>
      </c>
      <c r="E646" s="14" t="n">
        <v>2023</v>
      </c>
      <c r="F646" s="14" t="n">
        <v>0.23</v>
      </c>
      <c r="G646" s="14" t="n">
        <v>4.148</v>
      </c>
      <c r="H646" s="14" t="n">
        <v>0.945</v>
      </c>
      <c r="I646" s="14" t="n">
        <v>9.936999999999999</v>
      </c>
      <c r="J646" s="14" t="n">
        <v>14.084</v>
      </c>
      <c r="K646" s="14" t="n">
        <v>0</v>
      </c>
      <c r="L646" s="14" t="n">
        <v>1</v>
      </c>
      <c r="M646" s="14" t="n">
        <v>9.368</v>
      </c>
      <c r="N646" s="14" t="n">
        <v>4.646</v>
      </c>
      <c r="O646" s="14" t="n">
        <v>9.945</v>
      </c>
      <c r="P646" s="14" t="n">
        <v>19.313</v>
      </c>
      <c r="Q646" s="14" t="n">
        <v>0</v>
      </c>
      <c r="R646" s="14" t="n">
        <v>1</v>
      </c>
      <c r="S646" s="14" t="n">
        <v>30.904</v>
      </c>
      <c r="T646" s="14" t="n">
        <v>6.981</v>
      </c>
      <c r="U646" s="14" t="n">
        <v>2.279</v>
      </c>
      <c r="V646" s="14" t="n">
        <v>39.801</v>
      </c>
      <c r="W646" s="14" t="n">
        <v>0.23</v>
      </c>
      <c r="X646" s="14" t="n">
        <v>1</v>
      </c>
      <c r="Y646" s="14" t="n">
        <v>19.331</v>
      </c>
      <c r="Z646" s="14" t="n">
        <v>2.165</v>
      </c>
      <c r="AA646" s="14" t="n">
        <v>5.348</v>
      </c>
      <c r="AB646" s="14" t="n">
        <v>24.679</v>
      </c>
      <c r="AC646" s="14" t="n">
        <v>0</v>
      </c>
      <c r="AD646" s="14" t="n">
        <v>1</v>
      </c>
      <c r="AE646" s="14" t="n">
        <v>19.43</v>
      </c>
      <c r="AF646" s="14" t="n">
        <v>3.87</v>
      </c>
      <c r="AG646" s="14" t="n">
        <v>5.249</v>
      </c>
      <c r="AH646" s="14" t="n">
        <v>24.679</v>
      </c>
      <c r="AI646" s="14" t="n">
        <v>0</v>
      </c>
      <c r="AJ646" s="14" t="n">
        <v>1</v>
      </c>
      <c r="AK646" s="14" t="n">
        <v>30.389</v>
      </c>
      <c r="AL646" s="14" t="n">
        <v>15.054</v>
      </c>
      <c r="AM646" s="14" t="n">
        <v>3.557</v>
      </c>
      <c r="AN646" s="14" t="n">
        <v>41.754</v>
      </c>
      <c r="AO646" s="14" t="n">
        <v>0.23</v>
      </c>
      <c r="AP646" s="14" t="n">
        <v>1</v>
      </c>
      <c r="AQ646" s="14" t="n">
        <v>0.76</v>
      </c>
      <c r="AR646" s="14" t="n">
        <v>0.129</v>
      </c>
      <c r="AS646" s="14" t="n">
        <v>0.751</v>
      </c>
      <c r="AT646" s="14" t="n">
        <v>1.859</v>
      </c>
      <c r="AU646" s="14" t="n">
        <v>0.23</v>
      </c>
      <c r="AV646" s="14" t="n">
        <v>1</v>
      </c>
      <c r="AW646" s="14" t="n">
        <v>0.8110000000000001</v>
      </c>
      <c r="AX646" s="14" t="n">
        <v>0.129</v>
      </c>
      <c r="AY646" s="14" t="n">
        <v>0.586</v>
      </c>
      <c r="AZ646" s="14" t="n">
        <v>1.719</v>
      </c>
      <c r="BA646" s="14" t="n">
        <v>0.23</v>
      </c>
      <c r="BB646" s="14" t="n">
        <v>1</v>
      </c>
      <c r="BC646" s="14" t="n">
        <v>0.535</v>
      </c>
      <c r="BD646" s="14" t="n">
        <v>0.129</v>
      </c>
      <c r="BE646" s="14" t="n">
        <v>0.186</v>
      </c>
      <c r="BF646" s="14" t="n">
        <v>0.887</v>
      </c>
      <c r="BG646" s="14" t="n">
        <v>0.23</v>
      </c>
      <c r="BH646" s="14" t="n">
        <v>1</v>
      </c>
      <c r="BI646" s="14" t="n">
        <v>0.579</v>
      </c>
      <c r="BJ646" s="14" t="n">
        <v>0.129</v>
      </c>
      <c r="BK646" s="14" t="n">
        <v>0.821</v>
      </c>
      <c r="BL646" s="14" t="n">
        <v>1.722</v>
      </c>
      <c r="BM646" s="14" t="n">
        <v>0.23</v>
      </c>
      <c r="BN646" s="14" t="n">
        <v>1</v>
      </c>
      <c r="BO646" s="14" t="n">
        <v>0</v>
      </c>
      <c r="BP646" s="14" t="n">
        <v>-0.038</v>
      </c>
      <c r="BQ646" s="14" t="n">
        <v>0.094</v>
      </c>
      <c r="BR646" s="14" t="n">
        <v>0</v>
      </c>
      <c r="BS646" s="14" t="n">
        <v>1</v>
      </c>
      <c r="BT646" s="14" t="n">
        <v>0</v>
      </c>
      <c r="BU646" s="14" t="n">
        <v>-0.07099999999999999</v>
      </c>
      <c r="BV646" s="14" t="n">
        <v>0.236</v>
      </c>
      <c r="BW646" s="14" t="n">
        <v>0.23</v>
      </c>
      <c r="BX646" s="14" t="n">
        <v>0.667</v>
      </c>
      <c r="BY646" s="14" t="n">
        <v>13.254</v>
      </c>
      <c r="BZ646" s="14" t="n">
        <v>0</v>
      </c>
      <c r="CA646" s="14" t="n">
        <v>13.254</v>
      </c>
      <c r="CB646" s="14" t="n">
        <v>0</v>
      </c>
      <c r="CC646" s="14" t="n">
        <v>83.248</v>
      </c>
      <c r="CD646" s="14" t="n">
        <v>7.95</v>
      </c>
      <c r="CE646" s="14" t="n">
        <v>177.631</v>
      </c>
      <c r="CF646" s="14" t="n">
        <v>320.881</v>
      </c>
      <c r="CG646" s="14" t="n">
        <v>0.23</v>
      </c>
      <c r="CH646" s="14" t="n">
        <v>1</v>
      </c>
      <c r="CI646" s="14" t="n">
        <v>0</v>
      </c>
      <c r="CJ646" s="14" t="n">
        <v>0</v>
      </c>
      <c r="CK646" s="14" t="n">
        <v>0</v>
      </c>
      <c r="CL646" s="14" t="n">
        <v>0</v>
      </c>
      <c r="CM646" s="14" t="n">
        <v>0</v>
      </c>
      <c r="CN646" s="14" t="n">
        <v>0</v>
      </c>
      <c r="CO646" s="14" t="n">
        <v>0</v>
      </c>
      <c r="CP646" s="14" t="n">
        <v>0</v>
      </c>
      <c r="CQ646" s="14" t="n">
        <v>1.348</v>
      </c>
      <c r="CR646" s="14" t="n">
        <v>0</v>
      </c>
      <c r="CS646" s="14" t="n">
        <v>5.37</v>
      </c>
      <c r="CT646" s="14" t="n">
        <v>29.221</v>
      </c>
      <c r="CU646" s="14" t="n">
        <v>15.648</v>
      </c>
    </row>
    <row r="647">
      <c r="A647" s="14" t="inlineStr">
        <is>
          <t>PRT2024</t>
        </is>
      </c>
      <c r="B647" s="14" t="inlineStr">
        <is>
          <t>PRT</t>
        </is>
      </c>
      <c r="C647" s="14" t="inlineStr">
        <is>
          <t>PRT</t>
        </is>
      </c>
      <c r="D647" s="14" t="inlineStr">
        <is>
          <t>Portugal</t>
        </is>
      </c>
      <c r="E647" s="14" t="n">
        <v>2024</v>
      </c>
      <c r="F647" s="14" t="n">
        <v>0.23</v>
      </c>
      <c r="G647" s="14" t="n">
        <v>4.039</v>
      </c>
      <c r="H647" s="14" t="n">
        <v>1.023</v>
      </c>
      <c r="I647" s="14" t="n">
        <v>6.576</v>
      </c>
      <c r="J647" s="14" t="n">
        <v>10.615</v>
      </c>
      <c r="K647" s="14" t="n">
        <v>0</v>
      </c>
      <c r="L647" s="14" t="n">
        <v>1</v>
      </c>
      <c r="M647" s="14" t="n">
        <v>8.81</v>
      </c>
      <c r="N647" s="14" t="n">
        <v>4.799</v>
      </c>
      <c r="O647" s="14" t="n">
        <v>6.989</v>
      </c>
      <c r="P647" s="14" t="n">
        <v>15.799</v>
      </c>
      <c r="Q647" s="14" t="n">
        <v>0</v>
      </c>
      <c r="R647" s="14" t="n">
        <v>1</v>
      </c>
      <c r="S647" s="14" t="n">
        <v>25.97</v>
      </c>
      <c r="T647" s="14" t="n">
        <v>7.187</v>
      </c>
      <c r="U647" s="14" t="n">
        <v>2.358</v>
      </c>
      <c r="V647" s="14" t="n">
        <v>33.785</v>
      </c>
      <c r="W647" s="14" t="n">
        <v>0.23</v>
      </c>
      <c r="X647" s="14" t="n">
        <v>1</v>
      </c>
      <c r="Y647" s="14" t="n">
        <v>14.363</v>
      </c>
      <c r="Z647" s="14" t="n">
        <v>1.814</v>
      </c>
      <c r="AA647" s="14" t="n">
        <v>4.561</v>
      </c>
      <c r="AB647" s="14" t="n">
        <v>18.924</v>
      </c>
      <c r="AC647" s="14" t="n">
        <v>0</v>
      </c>
      <c r="AD647" s="14" t="n">
        <v>1</v>
      </c>
      <c r="AE647" s="14" t="n">
        <v>14.363</v>
      </c>
      <c r="AF647" s="14" t="n">
        <v>3.146</v>
      </c>
      <c r="AG647" s="14" t="n">
        <v>4.561</v>
      </c>
      <c r="AH647" s="14" t="n">
        <v>18.924</v>
      </c>
      <c r="AI647" s="14" t="n">
        <v>0</v>
      </c>
      <c r="AJ647" s="14" t="n">
        <v>1</v>
      </c>
      <c r="AK647" s="14" t="n">
        <v>26.173</v>
      </c>
      <c r="AL647" s="14" t="n">
        <v>13.312</v>
      </c>
      <c r="AM647" s="14" t="n">
        <v>5.094</v>
      </c>
      <c r="AN647" s="14" t="n">
        <v>38.458</v>
      </c>
      <c r="AO647" s="14" t="n">
        <v>0.23</v>
      </c>
      <c r="AP647" s="14" t="n">
        <v>1</v>
      </c>
      <c r="AQ647" s="14" t="n">
        <v>0.724</v>
      </c>
      <c r="AR647" s="14" t="n">
        <v>0.132</v>
      </c>
      <c r="AS647" s="14" t="n">
        <v>0.786</v>
      </c>
      <c r="AT647" s="14" t="n">
        <v>1.857</v>
      </c>
      <c r="AU647" s="14" t="n">
        <v>0.23</v>
      </c>
      <c r="AV647" s="14" t="n">
        <v>1</v>
      </c>
      <c r="AW647" s="14" t="n">
        <v>0.75</v>
      </c>
      <c r="AX647" s="14" t="n">
        <v>0.132</v>
      </c>
      <c r="AY647" s="14" t="n">
        <v>0.641</v>
      </c>
      <c r="AZ647" s="14" t="n">
        <v>1.711</v>
      </c>
      <c r="BA647" s="14" t="n">
        <v>0.23</v>
      </c>
      <c r="BB647" s="14" t="n">
        <v>1</v>
      </c>
      <c r="BC647" s="14" t="n">
        <v>0.513</v>
      </c>
      <c r="BD647" s="14" t="n">
        <v>0.132</v>
      </c>
      <c r="BE647" s="14" t="n">
        <v>0.238</v>
      </c>
      <c r="BF647" s="14" t="n">
        <v>0.924</v>
      </c>
      <c r="BG647" s="14" t="n">
        <v>0.23</v>
      </c>
      <c r="BH647" s="14" t="n">
        <v>1</v>
      </c>
      <c r="BI647" s="14" t="n">
        <v>0.591</v>
      </c>
      <c r="BJ647" s="14" t="n">
        <v>0.132</v>
      </c>
      <c r="BK647" s="14" t="n">
        <v>0.769</v>
      </c>
      <c r="BL647" s="14" t="n">
        <v>1.673</v>
      </c>
      <c r="BM647" s="14" t="n">
        <v>0.23</v>
      </c>
      <c r="BN647" s="14" t="n">
        <v>1</v>
      </c>
      <c r="BO647" s="14" t="n">
        <v>0</v>
      </c>
      <c r="BP647" s="14" t="n">
        <v>0.008</v>
      </c>
      <c r="BQ647" s="14" t="n">
        <v>0.108</v>
      </c>
      <c r="BR647" s="14" t="n">
        <v>0</v>
      </c>
      <c r="BS647" s="14" t="n">
        <v>1</v>
      </c>
      <c r="BT647" s="14" t="n">
        <v>0</v>
      </c>
      <c r="BU647" s="14" t="n">
        <v>0.041</v>
      </c>
      <c r="BV647" s="14" t="n">
        <v>0.273</v>
      </c>
      <c r="BW647" s="14" t="n">
        <v>0.23</v>
      </c>
      <c r="BX647" s="14" t="n">
        <v>0.667</v>
      </c>
      <c r="BY647" s="14" t="n">
        <v>13.646</v>
      </c>
      <c r="BZ647" s="14" t="n">
        <v>0</v>
      </c>
      <c r="CA647" s="14" t="n">
        <v>13.646</v>
      </c>
      <c r="CB647" s="14" t="n">
        <v>0</v>
      </c>
      <c r="CC647" s="14" t="n">
        <v>82.58799999999999</v>
      </c>
      <c r="CD647" s="14" t="n">
        <v>7.95</v>
      </c>
      <c r="CE647" s="14" t="n">
        <v>166.731</v>
      </c>
      <c r="CF647" s="14" t="n">
        <v>306.663</v>
      </c>
      <c r="CG647" s="14" t="n">
        <v>0.23</v>
      </c>
      <c r="CH647" s="14" t="n">
        <v>1</v>
      </c>
      <c r="CI647" s="14" t="n">
        <v>0</v>
      </c>
      <c r="CJ647" s="14" t="n">
        <v>0</v>
      </c>
      <c r="CK647" s="14" t="n">
        <v>0</v>
      </c>
      <c r="CL647" s="14" t="n">
        <v>0</v>
      </c>
      <c r="CM647" s="14" t="n">
        <v>0</v>
      </c>
      <c r="CN647" s="14" t="n">
        <v>0</v>
      </c>
      <c r="CO647" s="14" t="n">
        <v>0</v>
      </c>
      <c r="CP647" s="14" t="n">
        <v>0</v>
      </c>
      <c r="CQ647" s="14" t="n">
        <v>1.387</v>
      </c>
      <c r="CR647" s="14" t="n">
        <v>0</v>
      </c>
      <c r="CS647" s="14" t="n">
        <v>5.529</v>
      </c>
      <c r="CT647" s="14" t="n">
        <v>22.865</v>
      </c>
      <c r="CU647" s="14" t="n">
        <v>8.265000000000001</v>
      </c>
    </row>
    <row r="648">
      <c r="A648" s="14" t="inlineStr">
        <is>
          <t>PRI2021</t>
        </is>
      </c>
      <c r="B648" s="14" t="inlineStr">
        <is>
          <t>PRI</t>
        </is>
      </c>
      <c r="C648" s="14" t="inlineStr">
        <is>
          <t>PRI</t>
        </is>
      </c>
      <c r="D648" s="14" t="inlineStr">
        <is>
          <t>Puerto Rico</t>
        </is>
      </c>
      <c r="E648" s="14" t="n">
        <v>2021</v>
      </c>
      <c r="F648" s="14" t="n">
        <v>0.115</v>
      </c>
      <c r="G648" s="14" t="n">
        <v>5.897</v>
      </c>
      <c r="H648" s="14" t="n">
        <v>1.143</v>
      </c>
      <c r="I648" s="14" t="n">
        <v>0</v>
      </c>
      <c r="J648" s="14" t="n">
        <v>5.897</v>
      </c>
      <c r="K648" s="14" t="n">
        <v>0</v>
      </c>
      <c r="L648" s="14" t="n">
        <v>1</v>
      </c>
      <c r="M648" s="14" t="n">
        <v>7.964</v>
      </c>
      <c r="N648" s="14" t="n">
        <v>3.43</v>
      </c>
      <c r="O648" s="14" t="n">
        <v>0</v>
      </c>
      <c r="P648" s="14" t="n">
        <v>7.964</v>
      </c>
      <c r="Q648" s="14" t="n">
        <v>0</v>
      </c>
      <c r="R648" s="14" t="n">
        <v>1</v>
      </c>
      <c r="S648" s="14" t="n">
        <v>11.613</v>
      </c>
      <c r="T648" s="14" t="n">
        <v>6.86</v>
      </c>
      <c r="U648" s="14" t="n">
        <v>0</v>
      </c>
      <c r="V648" s="14" t="n">
        <v>12.949</v>
      </c>
      <c r="W648" s="14" t="n">
        <v>0.115</v>
      </c>
      <c r="X648" s="14" t="n">
        <v>1</v>
      </c>
      <c r="Y648" s="14" t="n">
        <v>17.127</v>
      </c>
      <c r="Z648" s="14" t="n">
        <v>2.304</v>
      </c>
      <c r="AA648" s="14" t="n">
        <v>0</v>
      </c>
      <c r="AB648" s="14" t="n">
        <v>17.127</v>
      </c>
      <c r="AC648" s="14" t="n">
        <v>0</v>
      </c>
      <c r="AD648" s="14" t="n">
        <v>1</v>
      </c>
      <c r="AE648" s="14" t="n">
        <v>18.27</v>
      </c>
      <c r="AF648" s="14" t="n">
        <v>4.278</v>
      </c>
      <c r="AG648" s="14" t="n">
        <v>0</v>
      </c>
      <c r="AH648" s="14" t="n">
        <v>18.27</v>
      </c>
      <c r="AI648" s="14" t="n">
        <v>0</v>
      </c>
      <c r="AJ648" s="14" t="n">
        <v>1</v>
      </c>
      <c r="AK648" s="14" t="n">
        <v>25.13</v>
      </c>
      <c r="AL648" s="14" t="n">
        <v>13.503</v>
      </c>
      <c r="AM648" s="14" t="n">
        <v>0</v>
      </c>
      <c r="AN648" s="14" t="n">
        <v>28.02</v>
      </c>
      <c r="AO648" s="14" t="n">
        <v>0.115</v>
      </c>
      <c r="AP648" s="14" t="n">
        <v>1</v>
      </c>
      <c r="AQ648" s="14" t="n">
        <v>0.649</v>
      </c>
      <c r="AR648" s="14" t="n">
        <v>0.114</v>
      </c>
      <c r="AS648" s="14" t="n">
        <v>0.123</v>
      </c>
      <c r="AT648" s="14" t="n">
        <v>0.861</v>
      </c>
      <c r="AU648" s="14" t="n">
        <v>0.115</v>
      </c>
      <c r="AV648" s="14" t="n">
        <v>1</v>
      </c>
      <c r="AW648" s="14" t="n">
        <v>0.577</v>
      </c>
      <c r="AX648" s="14" t="n">
        <v>0.114</v>
      </c>
      <c r="AY648" s="14" t="n">
        <v>0.052</v>
      </c>
      <c r="AZ648" s="14" t="n">
        <v>0.701</v>
      </c>
      <c r="BA648" s="14" t="n">
        <v>0.115</v>
      </c>
      <c r="BB648" s="14" t="n">
        <v>1</v>
      </c>
      <c r="BC648" s="14" t="n">
        <v>0.458</v>
      </c>
      <c r="BD648" s="14" t="n">
        <v>0.114</v>
      </c>
      <c r="BE648" s="14" t="n">
        <v>0</v>
      </c>
      <c r="BF648" s="14" t="n">
        <v>0.511</v>
      </c>
      <c r="BG648" s="14" t="n">
        <v>0.115</v>
      </c>
      <c r="BH648" s="14" t="n">
        <v>1</v>
      </c>
      <c r="BI648" s="14" t="n">
        <v>0.491</v>
      </c>
      <c r="BJ648" s="14" t="n">
        <v>0.114</v>
      </c>
      <c r="BK648" s="14" t="n">
        <v>0</v>
      </c>
      <c r="BL648" s="14" t="n">
        <v>0.548</v>
      </c>
      <c r="BM648" s="14" t="n">
        <v>0.115</v>
      </c>
      <c r="BN648" s="14" t="n">
        <v>1</v>
      </c>
      <c r="BO648" s="14" t="n">
        <v>0</v>
      </c>
      <c r="BP648" s="14" t="n">
        <v>0</v>
      </c>
      <c r="BQ648" s="14" t="n">
        <v>0</v>
      </c>
      <c r="BR648" s="14" t="n">
        <v>0</v>
      </c>
      <c r="BS648" s="14" t="n">
        <v>1</v>
      </c>
      <c r="BT648" s="14" t="n">
        <v>0</v>
      </c>
      <c r="BU648" s="14" t="n">
        <v>0</v>
      </c>
      <c r="BV648" s="14" t="n">
        <v>0</v>
      </c>
      <c r="BW648" s="14" t="n">
        <v>0.115</v>
      </c>
      <c r="BX648" s="14" t="n">
        <v>1</v>
      </c>
      <c r="BY648" s="14" t="n">
        <v>11.787</v>
      </c>
      <c r="BZ648" s="14" t="n">
        <v>0</v>
      </c>
      <c r="CA648" s="14" t="n">
        <v>11.787</v>
      </c>
      <c r="CB648" s="14" t="n">
        <v>0</v>
      </c>
      <c r="CC648" s="14" t="n">
        <v>78.125</v>
      </c>
      <c r="CD648" s="14" t="n">
        <v>7.95</v>
      </c>
      <c r="CE648" s="14" t="n">
        <v>0</v>
      </c>
      <c r="CF648" s="14" t="n">
        <v>87.10899999999999</v>
      </c>
      <c r="CG648" s="14" t="n">
        <v>0.115</v>
      </c>
      <c r="CH648" s="14" t="n">
        <v>1</v>
      </c>
      <c r="CI648" s="14" t="n">
        <v>0</v>
      </c>
      <c r="CJ648" s="14" t="n">
        <v>0</v>
      </c>
      <c r="CK648" s="14" t="n">
        <v>0</v>
      </c>
      <c r="CL648" s="14" t="n">
        <v>0</v>
      </c>
      <c r="CM648" s="14" t="n">
        <v>0</v>
      </c>
      <c r="CN648" s="14" t="n">
        <v>0</v>
      </c>
      <c r="CO648" s="14" t="n">
        <v>0</v>
      </c>
      <c r="CP648" s="14" t="n">
        <v>0</v>
      </c>
      <c r="CQ648" s="14" t="n">
        <v>1.198</v>
      </c>
      <c r="CR648" s="14" t="n">
        <v>0</v>
      </c>
      <c r="CS648" s="14" t="n">
        <v>4.776</v>
      </c>
      <c r="CT648" s="14" t="n">
        <v>4.753</v>
      </c>
      <c r="CU648" s="14" t="n">
        <v>15.983</v>
      </c>
    </row>
    <row r="649">
      <c r="A649" s="14" t="inlineStr">
        <is>
          <t>PRI2022</t>
        </is>
      </c>
      <c r="B649" s="14" t="inlineStr">
        <is>
          <t>PRI</t>
        </is>
      </c>
      <c r="C649" s="14" t="inlineStr">
        <is>
          <t>PRI</t>
        </is>
      </c>
      <c r="D649" s="14" t="inlineStr">
        <is>
          <t>Puerto Rico</t>
        </is>
      </c>
      <c r="E649" s="14" t="n">
        <v>2022</v>
      </c>
      <c r="F649" s="14" t="n">
        <v>0.115</v>
      </c>
      <c r="G649" s="14" t="n">
        <v>11.72</v>
      </c>
      <c r="H649" s="14" t="n">
        <v>1.235</v>
      </c>
      <c r="I649" s="14" t="n">
        <v>0</v>
      </c>
      <c r="J649" s="14" t="n">
        <v>11.72</v>
      </c>
      <c r="K649" s="14" t="n">
        <v>0</v>
      </c>
      <c r="L649" s="14" t="n">
        <v>1</v>
      </c>
      <c r="M649" s="14" t="n">
        <v>9.782999999999999</v>
      </c>
      <c r="N649" s="14" t="n">
        <v>3.704</v>
      </c>
      <c r="O649" s="14" t="n">
        <v>0</v>
      </c>
      <c r="P649" s="14" t="n">
        <v>9.782999999999999</v>
      </c>
      <c r="Q649" s="14" t="n">
        <v>0</v>
      </c>
      <c r="R649" s="14" t="n">
        <v>1</v>
      </c>
      <c r="S649" s="14" t="n">
        <v>17.893</v>
      </c>
      <c r="T649" s="14" t="n">
        <v>7.408</v>
      </c>
      <c r="U649" s="14" t="n">
        <v>0.152</v>
      </c>
      <c r="V649" s="14" t="n">
        <v>19.951</v>
      </c>
      <c r="W649" s="14" t="n">
        <v>0.115</v>
      </c>
      <c r="X649" s="14" t="n">
        <v>1</v>
      </c>
      <c r="Y649" s="14" t="n">
        <v>30.728</v>
      </c>
      <c r="Z649" s="14" t="n">
        <v>4.133</v>
      </c>
      <c r="AA649" s="14" t="n">
        <v>0</v>
      </c>
      <c r="AB649" s="14" t="n">
        <v>30.728</v>
      </c>
      <c r="AC649" s="14" t="n">
        <v>0</v>
      </c>
      <c r="AD649" s="14" t="n">
        <v>1</v>
      </c>
      <c r="AE649" s="14" t="n">
        <v>31.963</v>
      </c>
      <c r="AF649" s="14" t="n">
        <v>7.485</v>
      </c>
      <c r="AG649" s="14" t="n">
        <v>0</v>
      </c>
      <c r="AH649" s="14" t="n">
        <v>31.963</v>
      </c>
      <c r="AI649" s="14" t="n">
        <v>0</v>
      </c>
      <c r="AJ649" s="14" t="n">
        <v>1</v>
      </c>
      <c r="AK649" s="14" t="n">
        <v>39.371</v>
      </c>
      <c r="AL649" s="14" t="n">
        <v>21.155</v>
      </c>
      <c r="AM649" s="14" t="n">
        <v>0.335</v>
      </c>
      <c r="AN649" s="14" t="n">
        <v>43.899</v>
      </c>
      <c r="AO649" s="14" t="n">
        <v>0.115</v>
      </c>
      <c r="AP649" s="14" t="n">
        <v>1</v>
      </c>
      <c r="AQ649" s="14" t="n">
        <v>0.896</v>
      </c>
      <c r="AR649" s="14" t="n">
        <v>0.123</v>
      </c>
      <c r="AS649" s="14" t="n">
        <v>0.14</v>
      </c>
      <c r="AT649" s="14" t="n">
        <v>1.155</v>
      </c>
      <c r="AU649" s="14" t="n">
        <v>0.115</v>
      </c>
      <c r="AV649" s="14" t="n">
        <v>1</v>
      </c>
      <c r="AW649" s="14" t="n">
        <v>0.89</v>
      </c>
      <c r="AX649" s="14" t="n">
        <v>0.123</v>
      </c>
      <c r="AY649" s="14" t="n">
        <v>0.167</v>
      </c>
      <c r="AZ649" s="14" t="n">
        <v>1.179</v>
      </c>
      <c r="BA649" s="14" t="n">
        <v>0.115</v>
      </c>
      <c r="BB649" s="14" t="n">
        <v>1</v>
      </c>
      <c r="BC649" s="14" t="n">
        <v>0.62</v>
      </c>
      <c r="BD649" s="14" t="n">
        <v>0.123</v>
      </c>
      <c r="BE649" s="14" t="n">
        <v>0.005</v>
      </c>
      <c r="BF649" s="14" t="n">
        <v>0.6919999999999999</v>
      </c>
      <c r="BG649" s="14" t="n">
        <v>0.115</v>
      </c>
      <c r="BH649" s="14" t="n">
        <v>1</v>
      </c>
      <c r="BI649" s="14" t="n">
        <v>0.608</v>
      </c>
      <c r="BJ649" s="14" t="n">
        <v>0.123</v>
      </c>
      <c r="BK649" s="14" t="n">
        <v>0.005</v>
      </c>
      <c r="BL649" s="14" t="n">
        <v>0.677</v>
      </c>
      <c r="BM649" s="14" t="n">
        <v>0.115</v>
      </c>
      <c r="BN649" s="14" t="n">
        <v>1</v>
      </c>
      <c r="BO649" s="14" t="n">
        <v>0</v>
      </c>
      <c r="BP649" s="14" t="n">
        <v>0</v>
      </c>
      <c r="BQ649" s="14" t="n">
        <v>0</v>
      </c>
      <c r="BR649" s="14" t="n">
        <v>0</v>
      </c>
      <c r="BS649" s="14" t="n">
        <v>1</v>
      </c>
      <c r="BT649" s="14" t="n">
        <v>0</v>
      </c>
      <c r="BU649" s="14" t="n">
        <v>0</v>
      </c>
      <c r="BV649" s="14" t="n">
        <v>0</v>
      </c>
      <c r="BW649" s="14" t="n">
        <v>0.115</v>
      </c>
      <c r="BX649" s="14" t="n">
        <v>1</v>
      </c>
      <c r="BY649" s="14" t="n">
        <v>12.729</v>
      </c>
      <c r="BZ649" s="14" t="n">
        <v>0</v>
      </c>
      <c r="CA649" s="14" t="n">
        <v>12.729</v>
      </c>
      <c r="CB649" s="14" t="n">
        <v>0</v>
      </c>
      <c r="CC649" s="14" t="n">
        <v>97.90000000000001</v>
      </c>
      <c r="CD649" s="14" t="n">
        <v>7.95</v>
      </c>
      <c r="CE649" s="14" t="n">
        <v>0.833</v>
      </c>
      <c r="CF649" s="14" t="n">
        <v>109.159</v>
      </c>
      <c r="CG649" s="14" t="n">
        <v>0.115</v>
      </c>
      <c r="CH649" s="14" t="n">
        <v>1</v>
      </c>
      <c r="CI649" s="14" t="n">
        <v>0</v>
      </c>
      <c r="CJ649" s="14" t="n">
        <v>0</v>
      </c>
      <c r="CK649" s="14" t="n">
        <v>0</v>
      </c>
      <c r="CL649" s="14" t="n">
        <v>0</v>
      </c>
      <c r="CM649" s="14" t="n">
        <v>0</v>
      </c>
      <c r="CN649" s="14" t="n">
        <v>0</v>
      </c>
      <c r="CO649" s="14" t="n">
        <v>0</v>
      </c>
      <c r="CP649" s="14" t="n">
        <v>0</v>
      </c>
      <c r="CQ649" s="14" t="n">
        <v>1.294</v>
      </c>
      <c r="CR649" s="14" t="n">
        <v>0</v>
      </c>
      <c r="CS649" s="14" t="n">
        <v>5.158</v>
      </c>
      <c r="CT649" s="14" t="n">
        <v>10.485</v>
      </c>
      <c r="CU649" s="14" t="n">
        <v>29.494</v>
      </c>
    </row>
    <row r="650">
      <c r="A650" s="14" t="inlineStr">
        <is>
          <t>PRI2023</t>
        </is>
      </c>
      <c r="B650" s="14" t="inlineStr">
        <is>
          <t>PRI</t>
        </is>
      </c>
      <c r="C650" s="14" t="inlineStr">
        <is>
          <t>PRI</t>
        </is>
      </c>
      <c r="D650" s="14" t="inlineStr">
        <is>
          <t>Puerto Rico</t>
        </is>
      </c>
      <c r="E650" s="14" t="n">
        <v>2023</v>
      </c>
      <c r="F650" s="14" t="n">
        <v>0.115</v>
      </c>
      <c r="G650" s="14" t="n">
        <v>6.147</v>
      </c>
      <c r="H650" s="14" t="n">
        <v>1.286</v>
      </c>
      <c r="I650" s="14" t="n">
        <v>0</v>
      </c>
      <c r="J650" s="14" t="n">
        <v>6.147</v>
      </c>
      <c r="K650" s="14" t="n">
        <v>0</v>
      </c>
      <c r="L650" s="14" t="n">
        <v>1</v>
      </c>
      <c r="M650" s="14" t="n">
        <v>7.886</v>
      </c>
      <c r="N650" s="14" t="n">
        <v>3.857</v>
      </c>
      <c r="O650" s="14" t="n">
        <v>0</v>
      </c>
      <c r="P650" s="14" t="n">
        <v>7.886</v>
      </c>
      <c r="Q650" s="14" t="n">
        <v>0</v>
      </c>
      <c r="R650" s="14" t="n">
        <v>1</v>
      </c>
      <c r="S650" s="14" t="n">
        <v>12.575</v>
      </c>
      <c r="T650" s="14" t="n">
        <v>7.714</v>
      </c>
      <c r="U650" s="14" t="n">
        <v>0.16</v>
      </c>
      <c r="V650" s="14" t="n">
        <v>14.021</v>
      </c>
      <c r="W650" s="14" t="n">
        <v>0.115</v>
      </c>
      <c r="X650" s="14" t="n">
        <v>1</v>
      </c>
      <c r="Y650" s="14" t="n">
        <v>12.478</v>
      </c>
      <c r="Z650" s="14" t="n">
        <v>1.678</v>
      </c>
      <c r="AA650" s="14" t="n">
        <v>0</v>
      </c>
      <c r="AB650" s="14" t="n">
        <v>12.478</v>
      </c>
      <c r="AC650" s="14" t="n">
        <v>0</v>
      </c>
      <c r="AD650" s="14" t="n">
        <v>1</v>
      </c>
      <c r="AE650" s="14" t="n">
        <v>13.763</v>
      </c>
      <c r="AF650" s="14" t="n">
        <v>3.223</v>
      </c>
      <c r="AG650" s="14" t="n">
        <v>0</v>
      </c>
      <c r="AH650" s="14" t="n">
        <v>13.763</v>
      </c>
      <c r="AI650" s="14" t="n">
        <v>0</v>
      </c>
      <c r="AJ650" s="14" t="n">
        <v>1</v>
      </c>
      <c r="AK650" s="14" t="n">
        <v>21.477</v>
      </c>
      <c r="AL650" s="14" t="n">
        <v>11.54</v>
      </c>
      <c r="AM650" s="14" t="n">
        <v>0.273</v>
      </c>
      <c r="AN650" s="14" t="n">
        <v>23.947</v>
      </c>
      <c r="AO650" s="14" t="n">
        <v>0.115</v>
      </c>
      <c r="AP650" s="14" t="n">
        <v>1</v>
      </c>
      <c r="AQ650" s="14" t="n">
        <v>0.791</v>
      </c>
      <c r="AR650" s="14" t="n">
        <v>0.129</v>
      </c>
      <c r="AS650" s="14" t="n">
        <v>0.139</v>
      </c>
      <c r="AT650" s="14" t="n">
        <v>1.037</v>
      </c>
      <c r="AU650" s="14" t="n">
        <v>0.115</v>
      </c>
      <c r="AV650" s="14" t="n">
        <v>1</v>
      </c>
      <c r="AW650" s="14" t="n">
        <v>0.618</v>
      </c>
      <c r="AX650" s="14" t="n">
        <v>0.129</v>
      </c>
      <c r="AY650" s="14" t="n">
        <v>0.264</v>
      </c>
      <c r="AZ650" s="14" t="n">
        <v>0.984</v>
      </c>
      <c r="BA650" s="14" t="n">
        <v>0.115</v>
      </c>
      <c r="BB650" s="14" t="n">
        <v>1</v>
      </c>
      <c r="BC650" s="14" t="n">
        <v>0.554</v>
      </c>
      <c r="BD650" s="14" t="n">
        <v>0.129</v>
      </c>
      <c r="BE650" s="14" t="n">
        <v>0.007</v>
      </c>
      <c r="BF650" s="14" t="n">
        <v>0.618</v>
      </c>
      <c r="BG650" s="14" t="n">
        <v>0.115</v>
      </c>
      <c r="BH650" s="14" t="n">
        <v>1</v>
      </c>
      <c r="BI650" s="14" t="n">
        <v>0.5570000000000001</v>
      </c>
      <c r="BJ650" s="14" t="n">
        <v>0.129</v>
      </c>
      <c r="BK650" s="14" t="n">
        <v>0.007</v>
      </c>
      <c r="BL650" s="14" t="n">
        <v>0.621</v>
      </c>
      <c r="BM650" s="14" t="n">
        <v>0.115</v>
      </c>
      <c r="BN650" s="14" t="n">
        <v>1</v>
      </c>
      <c r="BO650" s="14" t="n">
        <v>0</v>
      </c>
      <c r="BP650" s="14" t="n">
        <v>0</v>
      </c>
      <c r="BQ650" s="14" t="n">
        <v>0</v>
      </c>
      <c r="BR650" s="14" t="n">
        <v>0</v>
      </c>
      <c r="BS650" s="14" t="n">
        <v>1</v>
      </c>
      <c r="BT650" s="14" t="n">
        <v>0</v>
      </c>
      <c r="BU650" s="14" t="n">
        <v>0</v>
      </c>
      <c r="BV650" s="14" t="n">
        <v>0</v>
      </c>
      <c r="BW650" s="14" t="n">
        <v>0.115</v>
      </c>
      <c r="BX650" s="14" t="n">
        <v>1</v>
      </c>
      <c r="BY650" s="14" t="n">
        <v>13.254</v>
      </c>
      <c r="BZ650" s="14" t="n">
        <v>0</v>
      </c>
      <c r="CA650" s="14" t="n">
        <v>13.254</v>
      </c>
      <c r="CB650" s="14" t="n">
        <v>0</v>
      </c>
      <c r="CC650" s="14" t="n">
        <v>83.248</v>
      </c>
      <c r="CD650" s="14" t="n">
        <v>7.95</v>
      </c>
      <c r="CE650" s="14" t="n">
        <v>1.06</v>
      </c>
      <c r="CF650" s="14" t="n">
        <v>92.822</v>
      </c>
      <c r="CG650" s="14" t="n">
        <v>0.115</v>
      </c>
      <c r="CH650" s="14" t="n">
        <v>1</v>
      </c>
      <c r="CI650" s="14" t="n">
        <v>0</v>
      </c>
      <c r="CJ650" s="14" t="n">
        <v>0</v>
      </c>
      <c r="CK650" s="14" t="n">
        <v>0</v>
      </c>
      <c r="CL650" s="14" t="n">
        <v>0</v>
      </c>
      <c r="CM650" s="14" t="n">
        <v>0</v>
      </c>
      <c r="CN650" s="14" t="n">
        <v>0</v>
      </c>
      <c r="CO650" s="14" t="n">
        <v>0</v>
      </c>
      <c r="CP650" s="14" t="n">
        <v>0</v>
      </c>
      <c r="CQ650" s="14" t="n">
        <v>1.348</v>
      </c>
      <c r="CR650" s="14" t="n">
        <v>0</v>
      </c>
      <c r="CS650" s="14" t="n">
        <v>5.37</v>
      </c>
      <c r="CT650" s="14" t="n">
        <v>4.861</v>
      </c>
      <c r="CU650" s="14" t="n">
        <v>11.192</v>
      </c>
    </row>
    <row r="651">
      <c r="A651" s="14" t="inlineStr">
        <is>
          <t>PRI2024</t>
        </is>
      </c>
      <c r="B651" s="14" t="inlineStr">
        <is>
          <t>PRI</t>
        </is>
      </c>
      <c r="C651" s="14" t="inlineStr">
        <is>
          <t>PRI</t>
        </is>
      </c>
      <c r="D651" s="14" t="inlineStr">
        <is>
          <t>Puerto Rico</t>
        </is>
      </c>
      <c r="E651" s="14" t="n">
        <v>2024</v>
      </c>
      <c r="F651" s="14" t="n">
        <v>0.115</v>
      </c>
      <c r="G651" s="14" t="n">
        <v>5.575</v>
      </c>
      <c r="H651" s="14" t="n">
        <v>1.324</v>
      </c>
      <c r="I651" s="14" t="n">
        <v>0</v>
      </c>
      <c r="J651" s="14" t="n">
        <v>5.575</v>
      </c>
      <c r="K651" s="14" t="n">
        <v>0</v>
      </c>
      <c r="L651" s="14" t="n">
        <v>1</v>
      </c>
      <c r="M651" s="14" t="n">
        <v>7.124</v>
      </c>
      <c r="N651" s="14" t="n">
        <v>3.971</v>
      </c>
      <c r="O651" s="14" t="n">
        <v>0</v>
      </c>
      <c r="P651" s="14" t="n">
        <v>7.124</v>
      </c>
      <c r="Q651" s="14" t="n">
        <v>0</v>
      </c>
      <c r="R651" s="14" t="n">
        <v>1</v>
      </c>
      <c r="S651" s="14" t="n">
        <v>12.193</v>
      </c>
      <c r="T651" s="14" t="n">
        <v>7.942</v>
      </c>
      <c r="U651" s="14" t="n">
        <v>0.191</v>
      </c>
      <c r="V651" s="14" t="n">
        <v>13.595</v>
      </c>
      <c r="W651" s="14" t="n">
        <v>0.115</v>
      </c>
      <c r="X651" s="14" t="n">
        <v>1</v>
      </c>
      <c r="Y651" s="14" t="n">
        <v>11.447</v>
      </c>
      <c r="Z651" s="14" t="n">
        <v>1.54</v>
      </c>
      <c r="AA651" s="14" t="n">
        <v>0</v>
      </c>
      <c r="AB651" s="14" t="n">
        <v>11.447</v>
      </c>
      <c r="AC651" s="14" t="n">
        <v>0</v>
      </c>
      <c r="AD651" s="14" t="n">
        <v>1</v>
      </c>
      <c r="AE651" s="14" t="n">
        <v>12.771</v>
      </c>
      <c r="AF651" s="14" t="n">
        <v>2.991</v>
      </c>
      <c r="AG651" s="14" t="n">
        <v>0</v>
      </c>
      <c r="AH651" s="14" t="n">
        <v>12.771</v>
      </c>
      <c r="AI651" s="14" t="n">
        <v>0</v>
      </c>
      <c r="AJ651" s="14" t="n">
        <v>1</v>
      </c>
      <c r="AK651" s="14" t="n">
        <v>20.712</v>
      </c>
      <c r="AL651" s="14" t="n">
        <v>11.129</v>
      </c>
      <c r="AM651" s="14" t="n">
        <v>0.324</v>
      </c>
      <c r="AN651" s="14" t="n">
        <v>23.094</v>
      </c>
      <c r="AO651" s="14" t="n">
        <v>0.115</v>
      </c>
      <c r="AP651" s="14" t="n">
        <v>1</v>
      </c>
      <c r="AQ651" s="14" t="n">
        <v>0.756</v>
      </c>
      <c r="AR651" s="14" t="n">
        <v>0.132</v>
      </c>
      <c r="AS651" s="14" t="n">
        <v>0.141</v>
      </c>
      <c r="AT651" s="14" t="n">
        <v>1</v>
      </c>
      <c r="AU651" s="14" t="n">
        <v>0.115</v>
      </c>
      <c r="AV651" s="14" t="n">
        <v>1</v>
      </c>
      <c r="AW651" s="14" t="n">
        <v>0.655</v>
      </c>
      <c r="AX651" s="14" t="n">
        <v>0.132</v>
      </c>
      <c r="AY651" s="14" t="n">
        <v>0.126</v>
      </c>
      <c r="AZ651" s="14" t="n">
        <v>0.871</v>
      </c>
      <c r="BA651" s="14" t="n">
        <v>0.115</v>
      </c>
      <c r="BB651" s="14" t="n">
        <v>1</v>
      </c>
      <c r="BC651" s="14" t="n">
        <v>0.534</v>
      </c>
      <c r="BD651" s="14" t="n">
        <v>0.132</v>
      </c>
      <c r="BE651" s="14" t="n">
        <v>0.008</v>
      </c>
      <c r="BF651" s="14" t="n">
        <v>0.595</v>
      </c>
      <c r="BG651" s="14" t="n">
        <v>0.115</v>
      </c>
      <c r="BH651" s="14" t="n">
        <v>1</v>
      </c>
      <c r="BI651" s="14" t="n">
        <v>0.5679999999999999</v>
      </c>
      <c r="BJ651" s="14" t="n">
        <v>0.132</v>
      </c>
      <c r="BK651" s="14" t="n">
        <v>0.008999999999999999</v>
      </c>
      <c r="BL651" s="14" t="n">
        <v>0.633</v>
      </c>
      <c r="BM651" s="14" t="n">
        <v>0.115</v>
      </c>
      <c r="BN651" s="14" t="n">
        <v>1</v>
      </c>
      <c r="BO651" s="14" t="n">
        <v>0</v>
      </c>
      <c r="BP651" s="14" t="n">
        <v>0</v>
      </c>
      <c r="BQ651" s="14" t="n">
        <v>0</v>
      </c>
      <c r="BR651" s="14" t="n">
        <v>0</v>
      </c>
      <c r="BS651" s="14" t="n">
        <v>1</v>
      </c>
      <c r="BT651" s="14" t="n">
        <v>0</v>
      </c>
      <c r="BU651" s="14" t="n">
        <v>0</v>
      </c>
      <c r="BV651" s="14" t="n">
        <v>0</v>
      </c>
      <c r="BW651" s="14" t="n">
        <v>0.115</v>
      </c>
      <c r="BX651" s="14" t="n">
        <v>1</v>
      </c>
      <c r="BY651" s="14" t="n">
        <v>13.646</v>
      </c>
      <c r="BZ651" s="14" t="n">
        <v>0</v>
      </c>
      <c r="CA651" s="14" t="n">
        <v>13.646</v>
      </c>
      <c r="CB651" s="14" t="n">
        <v>0</v>
      </c>
      <c r="CC651" s="14" t="n">
        <v>82.58799999999999</v>
      </c>
      <c r="CD651" s="14" t="n">
        <v>7.95</v>
      </c>
      <c r="CE651" s="14" t="n">
        <v>1.294</v>
      </c>
      <c r="CF651" s="14" t="n">
        <v>92.086</v>
      </c>
      <c r="CG651" s="14" t="n">
        <v>0.115</v>
      </c>
      <c r="CH651" s="14" t="n">
        <v>1</v>
      </c>
      <c r="CI651" s="14" t="n">
        <v>0</v>
      </c>
      <c r="CJ651" s="14" t="n">
        <v>0</v>
      </c>
      <c r="CK651" s="14" t="n">
        <v>0</v>
      </c>
      <c r="CL651" s="14" t="n">
        <v>0</v>
      </c>
      <c r="CM651" s="14" t="n">
        <v>0</v>
      </c>
      <c r="CN651" s="14" t="n">
        <v>0</v>
      </c>
      <c r="CO651" s="14" t="n">
        <v>0</v>
      </c>
      <c r="CP651" s="14" t="n">
        <v>0</v>
      </c>
      <c r="CQ651" s="14" t="n">
        <v>1.387</v>
      </c>
      <c r="CR651" s="14" t="n">
        <v>0</v>
      </c>
      <c r="CS651" s="14" t="n">
        <v>5.529</v>
      </c>
      <c r="CT651" s="14" t="n">
        <v>4.251</v>
      </c>
      <c r="CU651" s="14" t="n">
        <v>10.123</v>
      </c>
    </row>
    <row r="652">
      <c r="A652" s="14" t="inlineStr">
        <is>
          <t>QAT2021</t>
        </is>
      </c>
      <c r="B652" s="14" t="inlineStr">
        <is>
          <t>QAT</t>
        </is>
      </c>
      <c r="C652" s="14" t="inlineStr">
        <is>
          <t>QAT</t>
        </is>
      </c>
      <c r="D652" s="14" t="inlineStr">
        <is>
          <t>Qatar</t>
        </is>
      </c>
      <c r="E652" s="14" t="n">
        <v>2021</v>
      </c>
      <c r="F652" s="14" t="n">
        <v>0</v>
      </c>
      <c r="G652" s="14" t="n">
        <v>5.897</v>
      </c>
      <c r="H652" s="14" t="n">
        <v>1.143</v>
      </c>
      <c r="I652" s="14" t="n">
        <v>0.238</v>
      </c>
      <c r="J652" s="14" t="n">
        <v>6.134</v>
      </c>
      <c r="K652" s="14" t="n">
        <v>0</v>
      </c>
      <c r="L652" s="14" t="n">
        <v>1</v>
      </c>
      <c r="M652" s="14" t="n">
        <v>7.964</v>
      </c>
      <c r="N652" s="14" t="n">
        <v>3.43</v>
      </c>
      <c r="O652" s="14" t="n">
        <v>0.227</v>
      </c>
      <c r="P652" s="14" t="n">
        <v>8.191000000000001</v>
      </c>
      <c r="Q652" s="14" t="n">
        <v>0</v>
      </c>
      <c r="R652" s="14" t="n">
        <v>1</v>
      </c>
      <c r="S652" s="14" t="n">
        <v>11.613</v>
      </c>
      <c r="T652" s="14" t="n">
        <v>6.86</v>
      </c>
      <c r="U652" s="14" t="n">
        <v>0.238</v>
      </c>
      <c r="V652" s="14" t="n">
        <v>11.851</v>
      </c>
      <c r="W652" s="14" t="n">
        <v>0</v>
      </c>
      <c r="X652" s="14" t="n">
        <v>1</v>
      </c>
      <c r="Y652" s="14" t="n">
        <v>1.802</v>
      </c>
      <c r="Z652" s="14" t="n">
        <v>0</v>
      </c>
      <c r="AA652" s="14" t="n">
        <v>-0.837</v>
      </c>
      <c r="AB652" s="14" t="n">
        <v>0.965</v>
      </c>
      <c r="AC652" s="14" t="n">
        <v>0</v>
      </c>
      <c r="AD652" s="14" t="n">
        <v>0</v>
      </c>
      <c r="AE652" s="14" t="n">
        <v>1.802</v>
      </c>
      <c r="AF652" s="14" t="n">
        <v>0</v>
      </c>
      <c r="AG652" s="14" t="n">
        <v>-0.837</v>
      </c>
      <c r="AH652" s="14" t="n">
        <v>0.965</v>
      </c>
      <c r="AI652" s="14" t="n">
        <v>0</v>
      </c>
      <c r="AJ652" s="14" t="n">
        <v>0</v>
      </c>
      <c r="AK652" s="14" t="n">
        <v>5.232</v>
      </c>
      <c r="AL652" s="14" t="n">
        <v>1.855</v>
      </c>
      <c r="AM652" s="14" t="n">
        <v>-0.493</v>
      </c>
      <c r="AN652" s="14" t="n">
        <v>4.739</v>
      </c>
      <c r="AO652" s="14" t="n">
        <v>0</v>
      </c>
      <c r="AP652" s="14" t="n">
        <v>1</v>
      </c>
      <c r="AQ652" s="14" t="n">
        <v>0.621</v>
      </c>
      <c r="AR652" s="14" t="n">
        <v>0.114</v>
      </c>
      <c r="AS652" s="14" t="n">
        <v>-0.104</v>
      </c>
      <c r="AT652" s="14" t="n">
        <v>0.516</v>
      </c>
      <c r="AU652" s="14" t="n">
        <v>0</v>
      </c>
      <c r="AV652" s="14" t="n">
        <v>0</v>
      </c>
      <c r="AW652" s="14" t="n">
        <v>0.593</v>
      </c>
      <c r="AX652" s="14" t="n">
        <v>0.114</v>
      </c>
      <c r="AY652" s="14" t="n">
        <v>-0.106</v>
      </c>
      <c r="AZ652" s="14" t="n">
        <v>0.487</v>
      </c>
      <c r="BA652" s="14" t="n">
        <v>0</v>
      </c>
      <c r="BB652" s="14" t="n">
        <v>0</v>
      </c>
      <c r="BC652" s="14" t="n">
        <v>0.44</v>
      </c>
      <c r="BD652" s="14" t="n">
        <v>0.114</v>
      </c>
      <c r="BE652" s="14" t="n">
        <v>0</v>
      </c>
      <c r="BF652" s="14" t="n">
        <v>0.44</v>
      </c>
      <c r="BG652" s="14" t="n">
        <v>0</v>
      </c>
      <c r="BH652" s="14" t="n">
        <v>1</v>
      </c>
      <c r="BI652" s="14" t="n">
        <v>0.5600000000000001</v>
      </c>
      <c r="BJ652" s="14" t="n">
        <v>0.114</v>
      </c>
      <c r="BK652" s="14" t="n">
        <v>0</v>
      </c>
      <c r="BL652" s="14" t="n">
        <v>0.5600000000000001</v>
      </c>
      <c r="BM652" s="14" t="n">
        <v>0</v>
      </c>
      <c r="BN652" s="14" t="n">
        <v>1</v>
      </c>
      <c r="BO652" s="14" t="n">
        <v>0</v>
      </c>
      <c r="BP652" s="14" t="n">
        <v>-0.038</v>
      </c>
      <c r="BQ652" s="14" t="n">
        <v>0.035</v>
      </c>
      <c r="BR652" s="14" t="n">
        <v>0</v>
      </c>
      <c r="BS652" s="14" t="n">
        <v>0.333</v>
      </c>
      <c r="BT652" s="14" t="n">
        <v>0</v>
      </c>
      <c r="BU652" s="14" t="n">
        <v>-0.038</v>
      </c>
      <c r="BV652" s="14" t="n">
        <v>0.038</v>
      </c>
      <c r="BW652" s="14" t="n">
        <v>0</v>
      </c>
      <c r="BX652" s="14" t="n">
        <v>0</v>
      </c>
      <c r="BY652" s="14" t="n">
        <v>11.787</v>
      </c>
      <c r="BZ652" s="14" t="n">
        <v>0</v>
      </c>
      <c r="CA652" s="14" t="n">
        <v>11.787</v>
      </c>
      <c r="CB652" s="14" t="n">
        <v>0</v>
      </c>
      <c r="CC652" s="14" t="n">
        <v>81.69499999999999</v>
      </c>
      <c r="CD652" s="14" t="n">
        <v>7.95</v>
      </c>
      <c r="CE652" s="14" t="n">
        <v>0</v>
      </c>
      <c r="CF652" s="14" t="n">
        <v>81.69499999999999</v>
      </c>
      <c r="CG652" s="14" t="n">
        <v>0</v>
      </c>
      <c r="CH652" s="14" t="n">
        <v>1</v>
      </c>
      <c r="CI652" s="14" t="n">
        <v>0</v>
      </c>
      <c r="CJ652" s="14" t="n">
        <v>0</v>
      </c>
      <c r="CK652" s="14" t="n">
        <v>0</v>
      </c>
      <c r="CL652" s="14" t="n">
        <v>0</v>
      </c>
      <c r="CM652" s="14" t="n">
        <v>0</v>
      </c>
      <c r="CN652" s="14" t="n">
        <v>0</v>
      </c>
      <c r="CO652" s="14" t="n">
        <v>0</v>
      </c>
      <c r="CP652" s="14" t="n">
        <v>0</v>
      </c>
      <c r="CQ652" s="14" t="n">
        <v>1.198</v>
      </c>
      <c r="CR652" s="14" t="n">
        <v>1</v>
      </c>
      <c r="CS652" s="14" t="n">
        <v>1.802</v>
      </c>
      <c r="CT652" s="14" t="n">
        <v>4.753</v>
      </c>
      <c r="CU652" s="14" t="n">
        <v>15.929</v>
      </c>
    </row>
    <row r="653">
      <c r="A653" s="14" t="inlineStr">
        <is>
          <t>QAT2022</t>
        </is>
      </c>
      <c r="B653" s="14" t="inlineStr">
        <is>
          <t>QAT</t>
        </is>
      </c>
      <c r="C653" s="14" t="inlineStr">
        <is>
          <t>QAT</t>
        </is>
      </c>
      <c r="D653" s="14" t="inlineStr">
        <is>
          <t>Qatar</t>
        </is>
      </c>
      <c r="E653" s="14" t="n">
        <v>2022</v>
      </c>
      <c r="F653" s="14" t="n">
        <v>0</v>
      </c>
      <c r="G653" s="14" t="n">
        <v>11.72</v>
      </c>
      <c r="H653" s="14" t="n">
        <v>1.235</v>
      </c>
      <c r="I653" s="14" t="n">
        <v>0.5659999999999999</v>
      </c>
      <c r="J653" s="14" t="n">
        <v>12.286</v>
      </c>
      <c r="K653" s="14" t="n">
        <v>0</v>
      </c>
      <c r="L653" s="14" t="n">
        <v>1</v>
      </c>
      <c r="M653" s="14" t="n">
        <v>9.782999999999999</v>
      </c>
      <c r="N653" s="14" t="n">
        <v>3.704</v>
      </c>
      <c r="O653" s="14" t="n">
        <v>0.328</v>
      </c>
      <c r="P653" s="14" t="n">
        <v>10.111</v>
      </c>
      <c r="Q653" s="14" t="n">
        <v>0</v>
      </c>
      <c r="R653" s="14" t="n">
        <v>1</v>
      </c>
      <c r="S653" s="14" t="n">
        <v>17.893</v>
      </c>
      <c r="T653" s="14" t="n">
        <v>7.408</v>
      </c>
      <c r="U653" s="14" t="n">
        <v>0.5659999999999999</v>
      </c>
      <c r="V653" s="14" t="n">
        <v>18.459</v>
      </c>
      <c r="W653" s="14" t="n">
        <v>0</v>
      </c>
      <c r="X653" s="14" t="n">
        <v>1</v>
      </c>
      <c r="Y653" s="14" t="n">
        <v>1.946</v>
      </c>
      <c r="Z653" s="14" t="n">
        <v>0</v>
      </c>
      <c r="AA653" s="14" t="n">
        <v>-0.904</v>
      </c>
      <c r="AB653" s="14" t="n">
        <v>1.043</v>
      </c>
      <c r="AC653" s="14" t="n">
        <v>0</v>
      </c>
      <c r="AD653" s="14" t="n">
        <v>0</v>
      </c>
      <c r="AE653" s="14" t="n">
        <v>1.946</v>
      </c>
      <c r="AF653" s="14" t="n">
        <v>0</v>
      </c>
      <c r="AG653" s="14" t="n">
        <v>-0.904</v>
      </c>
      <c r="AH653" s="14" t="n">
        <v>1.043</v>
      </c>
      <c r="AI653" s="14" t="n">
        <v>0</v>
      </c>
      <c r="AJ653" s="14" t="n">
        <v>0</v>
      </c>
      <c r="AK653" s="14" t="n">
        <v>5.65</v>
      </c>
      <c r="AL653" s="14" t="n">
        <v>2.003</v>
      </c>
      <c r="AM653" s="14" t="n">
        <v>-0.532</v>
      </c>
      <c r="AN653" s="14" t="n">
        <v>5.118</v>
      </c>
      <c r="AO653" s="14" t="n">
        <v>0</v>
      </c>
      <c r="AP653" s="14" t="n">
        <v>1</v>
      </c>
      <c r="AQ653" s="14" t="n">
        <v>0.847</v>
      </c>
      <c r="AR653" s="14" t="n">
        <v>0.123</v>
      </c>
      <c r="AS653" s="14" t="n">
        <v>-0.27</v>
      </c>
      <c r="AT653" s="14" t="n">
        <v>0.577</v>
      </c>
      <c r="AU653" s="14" t="n">
        <v>0</v>
      </c>
      <c r="AV653" s="14" t="n">
        <v>0</v>
      </c>
      <c r="AW653" s="14" t="n">
        <v>0.947</v>
      </c>
      <c r="AX653" s="14" t="n">
        <v>0.123</v>
      </c>
      <c r="AY653" s="14" t="n">
        <v>-0.384</v>
      </c>
      <c r="AZ653" s="14" t="n">
        <v>0.5629999999999999</v>
      </c>
      <c r="BA653" s="14" t="n">
        <v>0</v>
      </c>
      <c r="BB653" s="14" t="n">
        <v>0</v>
      </c>
      <c r="BC653" s="14" t="n">
        <v>0.589</v>
      </c>
      <c r="BD653" s="14" t="n">
        <v>0.123</v>
      </c>
      <c r="BE653" s="14" t="n">
        <v>0</v>
      </c>
      <c r="BF653" s="14" t="n">
        <v>0.589</v>
      </c>
      <c r="BG653" s="14" t="n">
        <v>0</v>
      </c>
      <c r="BH653" s="14" t="n">
        <v>1</v>
      </c>
      <c r="BI653" s="14" t="n">
        <v>0.6889999999999999</v>
      </c>
      <c r="BJ653" s="14" t="n">
        <v>0.123</v>
      </c>
      <c r="BK653" s="14" t="n">
        <v>0</v>
      </c>
      <c r="BL653" s="14" t="n">
        <v>0.6889999999999999</v>
      </c>
      <c r="BM653" s="14" t="n">
        <v>0</v>
      </c>
      <c r="BN653" s="14" t="n">
        <v>1</v>
      </c>
      <c r="BO653" s="14" t="n">
        <v>0</v>
      </c>
      <c r="BP653" s="14" t="n">
        <v>-0.038</v>
      </c>
      <c r="BQ653" s="14" t="n">
        <v>0.035</v>
      </c>
      <c r="BR653" s="14" t="n">
        <v>0</v>
      </c>
      <c r="BS653" s="14" t="n">
        <v>0.333</v>
      </c>
      <c r="BT653" s="14" t="n">
        <v>0</v>
      </c>
      <c r="BU653" s="14" t="n">
        <v>-0.038</v>
      </c>
      <c r="BV653" s="14" t="n">
        <v>0.038</v>
      </c>
      <c r="BW653" s="14" t="n">
        <v>0</v>
      </c>
      <c r="BX653" s="14" t="n">
        <v>0</v>
      </c>
      <c r="BY653" s="14" t="n">
        <v>12.729</v>
      </c>
      <c r="BZ653" s="14" t="n">
        <v>0</v>
      </c>
      <c r="CA653" s="14" t="n">
        <v>12.729</v>
      </c>
      <c r="CB653" s="14" t="n">
        <v>0</v>
      </c>
      <c r="CC653" s="14" t="n">
        <v>102.477</v>
      </c>
      <c r="CD653" s="14" t="n">
        <v>7.95</v>
      </c>
      <c r="CE653" s="14" t="n">
        <v>0</v>
      </c>
      <c r="CF653" s="14" t="n">
        <v>102.477</v>
      </c>
      <c r="CG653" s="14" t="n">
        <v>0</v>
      </c>
      <c r="CH653" s="14" t="n">
        <v>1</v>
      </c>
      <c r="CI653" s="14" t="n">
        <v>0</v>
      </c>
      <c r="CJ653" s="14" t="n">
        <v>0</v>
      </c>
      <c r="CK653" s="14" t="n">
        <v>0</v>
      </c>
      <c r="CL653" s="14" t="n">
        <v>0</v>
      </c>
      <c r="CM653" s="14" t="n">
        <v>0</v>
      </c>
      <c r="CN653" s="14" t="n">
        <v>0</v>
      </c>
      <c r="CO653" s="14" t="n">
        <v>0</v>
      </c>
      <c r="CP653" s="14" t="n">
        <v>0</v>
      </c>
      <c r="CQ653" s="14" t="n">
        <v>1.294</v>
      </c>
      <c r="CR653" s="14" t="n">
        <v>1</v>
      </c>
      <c r="CS653" s="14" t="n">
        <v>1.946</v>
      </c>
      <c r="CT653" s="14" t="n">
        <v>10.485</v>
      </c>
      <c r="CU653" s="14" t="n">
        <v>29.859</v>
      </c>
    </row>
    <row r="654">
      <c r="A654" s="14" t="inlineStr">
        <is>
          <t>QAT2023</t>
        </is>
      </c>
      <c r="B654" s="14" t="inlineStr">
        <is>
          <t>QAT</t>
        </is>
      </c>
      <c r="C654" s="14" t="inlineStr">
        <is>
          <t>QAT</t>
        </is>
      </c>
      <c r="D654" s="14" t="inlineStr">
        <is>
          <t>Qatar</t>
        </is>
      </c>
      <c r="E654" s="14" t="n">
        <v>2023</v>
      </c>
      <c r="F654" s="14" t="n">
        <v>0</v>
      </c>
      <c r="G654" s="14" t="n">
        <v>6.147</v>
      </c>
      <c r="H654" s="14" t="n">
        <v>1.286</v>
      </c>
      <c r="I654" s="14" t="n">
        <v>0.273</v>
      </c>
      <c r="J654" s="14" t="n">
        <v>6.42</v>
      </c>
      <c r="K654" s="14" t="n">
        <v>0</v>
      </c>
      <c r="L654" s="14" t="n">
        <v>1</v>
      </c>
      <c r="M654" s="14" t="n">
        <v>7.886</v>
      </c>
      <c r="N654" s="14" t="n">
        <v>3.857</v>
      </c>
      <c r="O654" s="14" t="n">
        <v>0.227</v>
      </c>
      <c r="P654" s="14" t="n">
        <v>8.113</v>
      </c>
      <c r="Q654" s="14" t="n">
        <v>0</v>
      </c>
      <c r="R654" s="14" t="n">
        <v>1</v>
      </c>
      <c r="S654" s="14" t="n">
        <v>12.575</v>
      </c>
      <c r="T654" s="14" t="n">
        <v>7.714</v>
      </c>
      <c r="U654" s="14" t="n">
        <v>0.273</v>
      </c>
      <c r="V654" s="14" t="n">
        <v>12.848</v>
      </c>
      <c r="W654" s="14" t="n">
        <v>0</v>
      </c>
      <c r="X654" s="14" t="n">
        <v>1</v>
      </c>
      <c r="Y654" s="14" t="n">
        <v>2.027</v>
      </c>
      <c r="Z654" s="14" t="n">
        <v>0</v>
      </c>
      <c r="AA654" s="14" t="n">
        <v>-0.984</v>
      </c>
      <c r="AB654" s="14" t="n">
        <v>1.043</v>
      </c>
      <c r="AC654" s="14" t="n">
        <v>0</v>
      </c>
      <c r="AD654" s="14" t="n">
        <v>0</v>
      </c>
      <c r="AE654" s="14" t="n">
        <v>2.027</v>
      </c>
      <c r="AF654" s="14" t="n">
        <v>0</v>
      </c>
      <c r="AG654" s="14" t="n">
        <v>-0.984</v>
      </c>
      <c r="AH654" s="14" t="n">
        <v>1.043</v>
      </c>
      <c r="AI654" s="14" t="n">
        <v>0</v>
      </c>
      <c r="AJ654" s="14" t="n">
        <v>0</v>
      </c>
      <c r="AK654" s="14" t="n">
        <v>5.884</v>
      </c>
      <c r="AL654" s="14" t="n">
        <v>2.086</v>
      </c>
      <c r="AM654" s="14" t="n">
        <v>-0.554</v>
      </c>
      <c r="AN654" s="14" t="n">
        <v>5.329</v>
      </c>
      <c r="AO654" s="14" t="n">
        <v>0</v>
      </c>
      <c r="AP654" s="14" t="n">
        <v>1</v>
      </c>
      <c r="AQ654" s="14" t="n">
        <v>0.749</v>
      </c>
      <c r="AR654" s="14" t="n">
        <v>0.129</v>
      </c>
      <c r="AS654" s="14" t="n">
        <v>-0.172</v>
      </c>
      <c r="AT654" s="14" t="n">
        <v>0.577</v>
      </c>
      <c r="AU654" s="14" t="n">
        <v>0</v>
      </c>
      <c r="AV654" s="14" t="n">
        <v>0</v>
      </c>
      <c r="AW654" s="14" t="n">
        <v>0.783</v>
      </c>
      <c r="AX654" s="14" t="n">
        <v>0.129</v>
      </c>
      <c r="AY654" s="14" t="n">
        <v>-0.219</v>
      </c>
      <c r="AZ654" s="14" t="n">
        <v>0.5629999999999999</v>
      </c>
      <c r="BA654" s="14" t="n">
        <v>0</v>
      </c>
      <c r="BB654" s="14" t="n">
        <v>0</v>
      </c>
      <c r="BC654" s="14" t="n">
        <v>0.527</v>
      </c>
      <c r="BD654" s="14" t="n">
        <v>0.129</v>
      </c>
      <c r="BE654" s="14" t="n">
        <v>0</v>
      </c>
      <c r="BF654" s="14" t="n">
        <v>0.527</v>
      </c>
      <c r="BG654" s="14" t="n">
        <v>0</v>
      </c>
      <c r="BH654" s="14" t="n">
        <v>1</v>
      </c>
      <c r="BI654" s="14" t="n">
        <v>0.64</v>
      </c>
      <c r="BJ654" s="14" t="n">
        <v>0.129</v>
      </c>
      <c r="BK654" s="14" t="n">
        <v>0</v>
      </c>
      <c r="BL654" s="14" t="n">
        <v>0.64</v>
      </c>
      <c r="BM654" s="14" t="n">
        <v>0</v>
      </c>
      <c r="BN654" s="14" t="n">
        <v>1</v>
      </c>
      <c r="BO654" s="14" t="n">
        <v>0</v>
      </c>
      <c r="BP654" s="14" t="n">
        <v>-0.038</v>
      </c>
      <c r="BQ654" s="14" t="n">
        <v>0.036</v>
      </c>
      <c r="BR654" s="14" t="n">
        <v>0</v>
      </c>
      <c r="BS654" s="14" t="n">
        <v>0.333</v>
      </c>
      <c r="BT654" s="14" t="n">
        <v>0</v>
      </c>
      <c r="BU654" s="14" t="n">
        <v>-0.038</v>
      </c>
      <c r="BV654" s="14" t="n">
        <v>0.038</v>
      </c>
      <c r="BW654" s="14" t="n">
        <v>0</v>
      </c>
      <c r="BX654" s="14" t="n">
        <v>0</v>
      </c>
      <c r="BY654" s="14" t="n">
        <v>13.254</v>
      </c>
      <c r="BZ654" s="14" t="n">
        <v>0</v>
      </c>
      <c r="CA654" s="14" t="n">
        <v>13.254</v>
      </c>
      <c r="CB654" s="14" t="n">
        <v>0</v>
      </c>
      <c r="CC654" s="14" t="n">
        <v>87.07899999999999</v>
      </c>
      <c r="CD654" s="14" t="n">
        <v>7.95</v>
      </c>
      <c r="CE654" s="14" t="n">
        <v>0</v>
      </c>
      <c r="CF654" s="14" t="n">
        <v>87.07899999999999</v>
      </c>
      <c r="CG654" s="14" t="n">
        <v>0</v>
      </c>
      <c r="CH654" s="14" t="n">
        <v>1</v>
      </c>
      <c r="CI654" s="14" t="n">
        <v>0</v>
      </c>
      <c r="CJ654" s="14" t="n">
        <v>0</v>
      </c>
      <c r="CK654" s="14" t="n">
        <v>0</v>
      </c>
      <c r="CL654" s="14" t="n">
        <v>0</v>
      </c>
      <c r="CM654" s="14" t="n">
        <v>0</v>
      </c>
      <c r="CN654" s="14" t="n">
        <v>0</v>
      </c>
      <c r="CO654" s="14" t="n">
        <v>0</v>
      </c>
      <c r="CP654" s="14" t="n">
        <v>0</v>
      </c>
      <c r="CQ654" s="14" t="n">
        <v>1.348</v>
      </c>
      <c r="CR654" s="14" t="n">
        <v>1</v>
      </c>
      <c r="CS654" s="14" t="n">
        <v>2.027</v>
      </c>
      <c r="CT654" s="14" t="n">
        <v>4.861</v>
      </c>
      <c r="CU654" s="14" t="n">
        <v>11.061</v>
      </c>
    </row>
    <row r="655">
      <c r="A655" s="14" t="inlineStr">
        <is>
          <t>QAT2024</t>
        </is>
      </c>
      <c r="B655" s="14" t="inlineStr">
        <is>
          <t>QAT</t>
        </is>
      </c>
      <c r="C655" s="14" t="inlineStr">
        <is>
          <t>QAT</t>
        </is>
      </c>
      <c r="D655" s="14" t="inlineStr">
        <is>
          <t>Qatar</t>
        </is>
      </c>
      <c r="E655" s="14" t="n">
        <v>2024</v>
      </c>
      <c r="F655" s="14" t="n">
        <v>0</v>
      </c>
      <c r="G655" s="14" t="n">
        <v>5.575</v>
      </c>
      <c r="H655" s="14" t="n">
        <v>1.324</v>
      </c>
      <c r="I655" s="14" t="n">
        <v>0.213</v>
      </c>
      <c r="J655" s="14" t="n">
        <v>5.787</v>
      </c>
      <c r="K655" s="14" t="n">
        <v>0</v>
      </c>
      <c r="L655" s="14" t="n">
        <v>1</v>
      </c>
      <c r="M655" s="14" t="n">
        <v>7.124</v>
      </c>
      <c r="N655" s="14" t="n">
        <v>3.971</v>
      </c>
      <c r="O655" s="14" t="n">
        <v>0.158</v>
      </c>
      <c r="P655" s="14" t="n">
        <v>7.281</v>
      </c>
      <c r="Q655" s="14" t="n">
        <v>0</v>
      </c>
      <c r="R655" s="14" t="n">
        <v>1</v>
      </c>
      <c r="S655" s="14" t="n">
        <v>12.193</v>
      </c>
      <c r="T655" s="14" t="n">
        <v>7.942</v>
      </c>
      <c r="U655" s="14" t="n">
        <v>0.213</v>
      </c>
      <c r="V655" s="14" t="n">
        <v>12.405</v>
      </c>
      <c r="W655" s="14" t="n">
        <v>0</v>
      </c>
      <c r="X655" s="14" t="n">
        <v>1</v>
      </c>
      <c r="Y655" s="14" t="n">
        <v>2.086</v>
      </c>
      <c r="Z655" s="14" t="n">
        <v>0</v>
      </c>
      <c r="AA655" s="14" t="n">
        <v>-1.013</v>
      </c>
      <c r="AB655" s="14" t="n">
        <v>1.073</v>
      </c>
      <c r="AC655" s="14" t="n">
        <v>0</v>
      </c>
      <c r="AD655" s="14" t="n">
        <v>0</v>
      </c>
      <c r="AE655" s="14" t="n">
        <v>2.086</v>
      </c>
      <c r="AF655" s="14" t="n">
        <v>0</v>
      </c>
      <c r="AG655" s="14" t="n">
        <v>-1.013</v>
      </c>
      <c r="AH655" s="14" t="n">
        <v>1.073</v>
      </c>
      <c r="AI655" s="14" t="n">
        <v>0</v>
      </c>
      <c r="AJ655" s="14" t="n">
        <v>0</v>
      </c>
      <c r="AK655" s="14" t="n">
        <v>6.057</v>
      </c>
      <c r="AL655" s="14" t="n">
        <v>2.147</v>
      </c>
      <c r="AM655" s="14" t="n">
        <v>-0.507</v>
      </c>
      <c r="AN655" s="14" t="n">
        <v>5.55</v>
      </c>
      <c r="AO655" s="14" t="n">
        <v>0</v>
      </c>
      <c r="AP655" s="14" t="n">
        <v>1</v>
      </c>
      <c r="AQ655" s="14" t="n">
        <v>0.72</v>
      </c>
      <c r="AR655" s="14" t="n">
        <v>0.132</v>
      </c>
      <c r="AS655" s="14" t="n">
        <v>-0.144</v>
      </c>
      <c r="AT655" s="14" t="n">
        <v>0.576</v>
      </c>
      <c r="AU655" s="14" t="n">
        <v>0</v>
      </c>
      <c r="AV655" s="14" t="n">
        <v>0</v>
      </c>
      <c r="AW655" s="14" t="n">
        <v>0.734</v>
      </c>
      <c r="AX655" s="14" t="n">
        <v>0.132</v>
      </c>
      <c r="AY655" s="14" t="n">
        <v>-0.172</v>
      </c>
      <c r="AZ655" s="14" t="n">
        <v>0.5620000000000001</v>
      </c>
      <c r="BA655" s="14" t="n">
        <v>0</v>
      </c>
      <c r="BB655" s="14" t="n">
        <v>0</v>
      </c>
      <c r="BC655" s="14" t="n">
        <v>0.51</v>
      </c>
      <c r="BD655" s="14" t="n">
        <v>0.132</v>
      </c>
      <c r="BE655" s="14" t="n">
        <v>0</v>
      </c>
      <c r="BF655" s="14" t="n">
        <v>0.51</v>
      </c>
      <c r="BG655" s="14" t="n">
        <v>0</v>
      </c>
      <c r="BH655" s="14" t="n">
        <v>1</v>
      </c>
      <c r="BI655" s="14" t="n">
        <v>0.652</v>
      </c>
      <c r="BJ655" s="14" t="n">
        <v>0.132</v>
      </c>
      <c r="BK655" s="14" t="n">
        <v>0</v>
      </c>
      <c r="BL655" s="14" t="n">
        <v>0.652</v>
      </c>
      <c r="BM655" s="14" t="n">
        <v>0</v>
      </c>
      <c r="BN655" s="14" t="n">
        <v>1</v>
      </c>
      <c r="BO655" s="14" t="n">
        <v>0</v>
      </c>
      <c r="BP655" s="14" t="n">
        <v>-0.039</v>
      </c>
      <c r="BQ655" s="14" t="n">
        <v>0.039</v>
      </c>
      <c r="BR655" s="14" t="n">
        <v>0</v>
      </c>
      <c r="BS655" s="14" t="n">
        <v>0.333</v>
      </c>
      <c r="BT655" s="14" t="n">
        <v>0</v>
      </c>
      <c r="BU655" s="14" t="n">
        <v>-0.039</v>
      </c>
      <c r="BV655" s="14" t="n">
        <v>0.038</v>
      </c>
      <c r="BW655" s="14" t="n">
        <v>0</v>
      </c>
      <c r="BX655" s="14" t="n">
        <v>0</v>
      </c>
      <c r="BY655" s="14" t="n">
        <v>13.646</v>
      </c>
      <c r="BZ655" s="14" t="n">
        <v>0</v>
      </c>
      <c r="CA655" s="14" t="n">
        <v>13.646</v>
      </c>
      <c r="CB655" s="14" t="n">
        <v>0</v>
      </c>
      <c r="CC655" s="14" t="n">
        <v>86.38500000000001</v>
      </c>
      <c r="CD655" s="14" t="n">
        <v>7.95</v>
      </c>
      <c r="CE655" s="14" t="n">
        <v>0</v>
      </c>
      <c r="CF655" s="14" t="n">
        <v>86.38500000000001</v>
      </c>
      <c r="CG655" s="14" t="n">
        <v>0</v>
      </c>
      <c r="CH655" s="14" t="n">
        <v>1</v>
      </c>
      <c r="CI655" s="14" t="n">
        <v>0</v>
      </c>
      <c r="CJ655" s="14" t="n">
        <v>0</v>
      </c>
      <c r="CK655" s="14" t="n">
        <v>0</v>
      </c>
      <c r="CL655" s="14" t="n">
        <v>0</v>
      </c>
      <c r="CM655" s="14" t="n">
        <v>0</v>
      </c>
      <c r="CN655" s="14" t="n">
        <v>0</v>
      </c>
      <c r="CO655" s="14" t="n">
        <v>0</v>
      </c>
      <c r="CP655" s="14" t="n">
        <v>0</v>
      </c>
      <c r="CQ655" s="14" t="n">
        <v>1.387</v>
      </c>
      <c r="CR655" s="14" t="n">
        <v>1</v>
      </c>
      <c r="CS655" s="14" t="n">
        <v>2.086</v>
      </c>
      <c r="CT655" s="14" t="n">
        <v>4.251</v>
      </c>
      <c r="CU655" s="14" t="n">
        <v>9.398</v>
      </c>
    </row>
    <row r="656">
      <c r="A656" s="14" t="inlineStr">
        <is>
          <t>ROU2021</t>
        </is>
      </c>
      <c r="B656" s="14" t="inlineStr">
        <is>
          <t>ROU</t>
        </is>
      </c>
      <c r="C656" s="14" t="inlineStr">
        <is>
          <t>ROU</t>
        </is>
      </c>
      <c r="D656" s="14" t="inlineStr">
        <is>
          <t>Romania</t>
        </is>
      </c>
      <c r="E656" s="14" t="n">
        <v>2021</v>
      </c>
      <c r="F656" s="14" t="n">
        <v>0.19</v>
      </c>
      <c r="G656" s="14" t="n">
        <v>2.657</v>
      </c>
      <c r="H656" s="14" t="n">
        <v>0.709</v>
      </c>
      <c r="I656" s="14" t="n">
        <v>0.8110000000000001</v>
      </c>
      <c r="J656" s="14" t="n">
        <v>3.469</v>
      </c>
      <c r="K656" s="14" t="n">
        <v>0</v>
      </c>
      <c r="L656" s="14" t="n">
        <v>1</v>
      </c>
      <c r="M656" s="14" t="n">
        <v>4.128</v>
      </c>
      <c r="N656" s="14" t="n">
        <v>2.127</v>
      </c>
      <c r="O656" s="14" t="n">
        <v>0.797</v>
      </c>
      <c r="P656" s="14" t="n">
        <v>4.925</v>
      </c>
      <c r="Q656" s="14" t="n">
        <v>0</v>
      </c>
      <c r="R656" s="14" t="n">
        <v>1</v>
      </c>
      <c r="S656" s="14" t="n">
        <v>6.203</v>
      </c>
      <c r="T656" s="14" t="n">
        <v>4.254</v>
      </c>
      <c r="U656" s="14" t="n">
        <v>0.281</v>
      </c>
      <c r="V656" s="14" t="n">
        <v>7.716</v>
      </c>
      <c r="W656" s="14" t="n">
        <v>0.19</v>
      </c>
      <c r="X656" s="14" t="n">
        <v>1</v>
      </c>
      <c r="Y656" s="14" t="n">
        <v>12.354</v>
      </c>
      <c r="Z656" s="14" t="n">
        <v>1.365</v>
      </c>
      <c r="AA656" s="14" t="n">
        <v>-0.743</v>
      </c>
      <c r="AB656" s="14" t="n">
        <v>11.611</v>
      </c>
      <c r="AC656" s="14" t="n">
        <v>0</v>
      </c>
      <c r="AD656" s="14" t="n">
        <v>1</v>
      </c>
      <c r="AE656" s="14" t="n">
        <v>12.31</v>
      </c>
      <c r="AF656" s="14" t="n">
        <v>2.422</v>
      </c>
      <c r="AG656" s="14" t="n">
        <v>-0.699</v>
      </c>
      <c r="AH656" s="14" t="n">
        <v>11.611</v>
      </c>
      <c r="AI656" s="14" t="n">
        <v>0</v>
      </c>
      <c r="AJ656" s="14" t="n">
        <v>1</v>
      </c>
      <c r="AK656" s="14" t="n">
        <v>15.241</v>
      </c>
      <c r="AL656" s="14" t="n">
        <v>7.481</v>
      </c>
      <c r="AM656" s="14" t="n">
        <v>-2.238</v>
      </c>
      <c r="AN656" s="14" t="n">
        <v>13.004</v>
      </c>
      <c r="AO656" s="14" t="n">
        <v>0</v>
      </c>
      <c r="AP656" s="14" t="n">
        <v>1</v>
      </c>
      <c r="AQ656" s="14" t="n">
        <v>0.619</v>
      </c>
      <c r="AR656" s="14" t="n">
        <v>0.114</v>
      </c>
      <c r="AS656" s="14" t="n">
        <v>0.631</v>
      </c>
      <c r="AT656" s="14" t="n">
        <v>1.373</v>
      </c>
      <c r="AU656" s="14" t="n">
        <v>0.098</v>
      </c>
      <c r="AV656" s="14" t="n">
        <v>1</v>
      </c>
      <c r="AW656" s="14" t="n">
        <v>0.599</v>
      </c>
      <c r="AX656" s="14" t="n">
        <v>0.114</v>
      </c>
      <c r="AY656" s="14" t="n">
        <v>0.623</v>
      </c>
      <c r="AZ656" s="14" t="n">
        <v>1.353</v>
      </c>
      <c r="BA656" s="14" t="n">
        <v>0.107</v>
      </c>
      <c r="BB656" s="14" t="n">
        <v>1</v>
      </c>
      <c r="BC656" s="14" t="n">
        <v>0.439</v>
      </c>
      <c r="BD656" s="14" t="n">
        <v>0.114</v>
      </c>
      <c r="BE656" s="14" t="n">
        <v>0.207</v>
      </c>
      <c r="BF656" s="14" t="n">
        <v>0.734</v>
      </c>
      <c r="BG656" s="14" t="n">
        <v>0.137</v>
      </c>
      <c r="BH656" s="14" t="n">
        <v>1</v>
      </c>
      <c r="BI656" s="14" t="n">
        <v>0.505</v>
      </c>
      <c r="BJ656" s="14" t="n">
        <v>0.114</v>
      </c>
      <c r="BK656" s="14" t="n">
        <v>0.442</v>
      </c>
      <c r="BL656" s="14" t="n">
        <v>1.126</v>
      </c>
      <c r="BM656" s="14" t="n">
        <v>0.19</v>
      </c>
      <c r="BN656" s="14" t="n">
        <v>1</v>
      </c>
      <c r="BO656" s="14" t="n">
        <v>0</v>
      </c>
      <c r="BP656" s="14" t="n">
        <v>0.018</v>
      </c>
      <c r="BQ656" s="14" t="n">
        <v>0.128</v>
      </c>
      <c r="BR656" s="14" t="n">
        <v>0</v>
      </c>
      <c r="BS656" s="14" t="n">
        <v>1</v>
      </c>
      <c r="BT656" s="14" t="n">
        <v>0</v>
      </c>
      <c r="BU656" s="14" t="n">
        <v>0.021</v>
      </c>
      <c r="BV656" s="14" t="n">
        <v>0.186</v>
      </c>
      <c r="BW656" s="14" t="n">
        <v>0.19</v>
      </c>
      <c r="BX656" s="14" t="n">
        <v>1</v>
      </c>
      <c r="BY656" s="14" t="n">
        <v>4.634</v>
      </c>
      <c r="BZ656" s="14" t="n">
        <v>0</v>
      </c>
      <c r="CA656" s="14" t="n">
        <v>4.634</v>
      </c>
      <c r="CB656" s="14" t="n">
        <v>0</v>
      </c>
      <c r="CC656" s="14" t="n">
        <v>78.125</v>
      </c>
      <c r="CD656" s="14" t="n">
        <v>7.95</v>
      </c>
      <c r="CE656" s="14" t="n">
        <v>76.261</v>
      </c>
      <c r="CF656" s="14" t="n">
        <v>183.72</v>
      </c>
      <c r="CG656" s="14" t="n">
        <v>0.19</v>
      </c>
      <c r="CH656" s="14" t="n">
        <v>1</v>
      </c>
      <c r="CI656" s="14" t="n">
        <v>0</v>
      </c>
      <c r="CJ656" s="14" t="n">
        <v>0</v>
      </c>
      <c r="CK656" s="14" t="n">
        <v>0</v>
      </c>
      <c r="CL656" s="14" t="n">
        <v>0</v>
      </c>
      <c r="CM656" s="14" t="n">
        <v>0.023</v>
      </c>
      <c r="CN656" s="14" t="n">
        <v>0.292</v>
      </c>
      <c r="CO656" s="14" t="n">
        <v>0</v>
      </c>
      <c r="CP656" s="14" t="n">
        <v>0.76</v>
      </c>
      <c r="CQ656" s="14" t="n">
        <v>1.198</v>
      </c>
      <c r="CR656" s="14" t="n">
        <v>0</v>
      </c>
      <c r="CS656" s="14" t="n">
        <v>1.301</v>
      </c>
      <c r="CT656" s="14" t="n">
        <v>4.318</v>
      </c>
      <c r="CU656" s="14" t="n">
        <v>1.301</v>
      </c>
    </row>
    <row r="657">
      <c r="A657" s="14" t="inlineStr">
        <is>
          <t>ROU2022</t>
        </is>
      </c>
      <c r="B657" s="14" t="inlineStr">
        <is>
          <t>ROU</t>
        </is>
      </c>
      <c r="C657" s="14" t="inlineStr">
        <is>
          <t>ROU</t>
        </is>
      </c>
      <c r="D657" s="14" t="inlineStr">
        <is>
          <t>Romania</t>
        </is>
      </c>
      <c r="E657" s="14" t="n">
        <v>2022</v>
      </c>
      <c r="F657" s="14" t="n">
        <v>0.19</v>
      </c>
      <c r="G657" s="14" t="n">
        <v>4.446</v>
      </c>
      <c r="H657" s="14" t="n">
        <v>0.749</v>
      </c>
      <c r="I657" s="14" t="n">
        <v>8.585000000000001</v>
      </c>
      <c r="J657" s="14" t="n">
        <v>13.031</v>
      </c>
      <c r="K657" s="14" t="n">
        <v>0</v>
      </c>
      <c r="L657" s="14" t="n">
        <v>1</v>
      </c>
      <c r="M657" s="14" t="n">
        <v>4.562</v>
      </c>
      <c r="N657" s="14" t="n">
        <v>2.247</v>
      </c>
      <c r="O657" s="14" t="n">
        <v>8.438000000000001</v>
      </c>
      <c r="P657" s="14" t="n">
        <v>13</v>
      </c>
      <c r="Q657" s="14" t="n">
        <v>0</v>
      </c>
      <c r="R657" s="14" t="n">
        <v>1</v>
      </c>
      <c r="S657" s="14" t="n">
        <v>8.191000000000001</v>
      </c>
      <c r="T657" s="14" t="n">
        <v>4.495</v>
      </c>
      <c r="U657" s="14" t="n">
        <v>0.423</v>
      </c>
      <c r="V657" s="14" t="n">
        <v>10.109</v>
      </c>
      <c r="W657" s="14" t="n">
        <v>0.19</v>
      </c>
      <c r="X657" s="14" t="n">
        <v>1</v>
      </c>
      <c r="Y657" s="14" t="n">
        <v>12.627</v>
      </c>
      <c r="Z657" s="14" t="n">
        <v>1.325</v>
      </c>
      <c r="AA657" s="14" t="n">
        <v>26.05</v>
      </c>
      <c r="AB657" s="14" t="n">
        <v>38.677</v>
      </c>
      <c r="AC657" s="14" t="n">
        <v>0</v>
      </c>
      <c r="AD657" s="14" t="n">
        <v>1</v>
      </c>
      <c r="AE657" s="14" t="n">
        <v>12.675</v>
      </c>
      <c r="AF657" s="14" t="n">
        <v>2.35</v>
      </c>
      <c r="AG657" s="14" t="n">
        <v>26.002</v>
      </c>
      <c r="AH657" s="14" t="n">
        <v>38.677</v>
      </c>
      <c r="AI657" s="14" t="n">
        <v>0</v>
      </c>
      <c r="AJ657" s="14" t="n">
        <v>1</v>
      </c>
      <c r="AK657" s="14" t="n">
        <v>15.823</v>
      </c>
      <c r="AL657" s="14" t="n">
        <v>7.556</v>
      </c>
      <c r="AM657" s="14" t="n">
        <v>11.613</v>
      </c>
      <c r="AN657" s="14" t="n">
        <v>27.436</v>
      </c>
      <c r="AO657" s="14" t="n">
        <v>0</v>
      </c>
      <c r="AP657" s="14" t="n">
        <v>1</v>
      </c>
      <c r="AQ657" s="14" t="n">
        <v>0.861</v>
      </c>
      <c r="AR657" s="14" t="n">
        <v>0.123</v>
      </c>
      <c r="AS657" s="14" t="n">
        <v>0.612</v>
      </c>
      <c r="AT657" s="14" t="n">
        <v>1.617</v>
      </c>
      <c r="AU657" s="14" t="n">
        <v>0.098</v>
      </c>
      <c r="AV657" s="14" t="n">
        <v>1</v>
      </c>
      <c r="AW657" s="14" t="n">
        <v>0.986</v>
      </c>
      <c r="AX657" s="14" t="n">
        <v>0.123</v>
      </c>
      <c r="AY657" s="14" t="n">
        <v>0.603</v>
      </c>
      <c r="AZ657" s="14" t="n">
        <v>1.759</v>
      </c>
      <c r="BA657" s="14" t="n">
        <v>0.107</v>
      </c>
      <c r="BB657" s="14" t="n">
        <v>1</v>
      </c>
      <c r="BC657" s="14" t="n">
        <v>0.598</v>
      </c>
      <c r="BD657" s="14" t="n">
        <v>0.123</v>
      </c>
      <c r="BE657" s="14" t="n">
        <v>0.159</v>
      </c>
      <c r="BF657" s="14" t="n">
        <v>0.86</v>
      </c>
      <c r="BG657" s="14" t="n">
        <v>0.137</v>
      </c>
      <c r="BH657" s="14" t="n">
        <v>1</v>
      </c>
      <c r="BI657" s="14" t="n">
        <v>0.612</v>
      </c>
      <c r="BJ657" s="14" t="n">
        <v>0.123</v>
      </c>
      <c r="BK657" s="14" t="n">
        <v>0.798</v>
      </c>
      <c r="BL657" s="14" t="n">
        <v>1.679</v>
      </c>
      <c r="BM657" s="14" t="n">
        <v>0.19</v>
      </c>
      <c r="BN657" s="14" t="n">
        <v>1</v>
      </c>
      <c r="BO657" s="14" t="n">
        <v>0</v>
      </c>
      <c r="BP657" s="14" t="n">
        <v>0.017</v>
      </c>
      <c r="BQ657" s="14" t="n">
        <v>0.238</v>
      </c>
      <c r="BR657" s="14" t="n">
        <v>0</v>
      </c>
      <c r="BS657" s="14" t="n">
        <v>1</v>
      </c>
      <c r="BT657" s="14" t="n">
        <v>0</v>
      </c>
      <c r="BU657" s="14" t="n">
        <v>0.021</v>
      </c>
      <c r="BV657" s="14" t="n">
        <v>0.304</v>
      </c>
      <c r="BW657" s="14" t="n">
        <v>0.19</v>
      </c>
      <c r="BX657" s="14" t="n">
        <v>1</v>
      </c>
      <c r="BY657" s="14" t="n">
        <v>5.005</v>
      </c>
      <c r="BZ657" s="14" t="n">
        <v>0</v>
      </c>
      <c r="CA657" s="14" t="n">
        <v>5.005</v>
      </c>
      <c r="CB657" s="14" t="n">
        <v>0</v>
      </c>
      <c r="CC657" s="14" t="n">
        <v>97.90000000000001</v>
      </c>
      <c r="CD657" s="14" t="n">
        <v>7.95</v>
      </c>
      <c r="CE657" s="14" t="n">
        <v>161.932</v>
      </c>
      <c r="CF657" s="14" t="n">
        <v>309.2</v>
      </c>
      <c r="CG657" s="14" t="n">
        <v>0.19</v>
      </c>
      <c r="CH657" s="14" t="n">
        <v>1</v>
      </c>
      <c r="CI657" s="14" t="n">
        <v>0</v>
      </c>
      <c r="CJ657" s="14" t="n">
        <v>0</v>
      </c>
      <c r="CK657" s="14" t="n">
        <v>0</v>
      </c>
      <c r="CL657" s="14" t="n">
        <v>0</v>
      </c>
      <c r="CM657" s="14" t="n">
        <v>0.025</v>
      </c>
      <c r="CN657" s="14" t="n">
        <v>0.314</v>
      </c>
      <c r="CO657" s="14" t="n">
        <v>0</v>
      </c>
      <c r="CP657" s="14" t="n">
        <v>0.787</v>
      </c>
      <c r="CQ657" s="14" t="n">
        <v>1.294</v>
      </c>
      <c r="CR657" s="14" t="n">
        <v>0</v>
      </c>
      <c r="CS657" s="14" t="n">
        <v>1.483</v>
      </c>
      <c r="CT657" s="14" t="n">
        <v>12.553</v>
      </c>
      <c r="CU657" s="14" t="n">
        <v>1.483</v>
      </c>
    </row>
    <row r="658">
      <c r="A658" s="14" t="inlineStr">
        <is>
          <t>ROU2023</t>
        </is>
      </c>
      <c r="B658" s="14" t="inlineStr">
        <is>
          <t>ROU</t>
        </is>
      </c>
      <c r="C658" s="14" t="inlineStr">
        <is>
          <t>ROU</t>
        </is>
      </c>
      <c r="D658" s="14" t="inlineStr">
        <is>
          <t>Romania</t>
        </is>
      </c>
      <c r="E658" s="14" t="n">
        <v>2023</v>
      </c>
      <c r="F658" s="14" t="n">
        <v>0.19</v>
      </c>
      <c r="G658" s="14" t="n">
        <v>3.52</v>
      </c>
      <c r="H658" s="14" t="n">
        <v>0.739</v>
      </c>
      <c r="I658" s="14" t="n">
        <v>9.664999999999999</v>
      </c>
      <c r="J658" s="14" t="n">
        <v>13.186</v>
      </c>
      <c r="K658" s="14" t="n">
        <v>0</v>
      </c>
      <c r="L658" s="14" t="n">
        <v>1</v>
      </c>
      <c r="M658" s="14" t="n">
        <v>3.968</v>
      </c>
      <c r="N658" s="14" t="n">
        <v>2.218</v>
      </c>
      <c r="O658" s="14" t="n">
        <v>9.726000000000001</v>
      </c>
      <c r="P658" s="14" t="n">
        <v>13.694</v>
      </c>
      <c r="Q658" s="14" t="n">
        <v>0</v>
      </c>
      <c r="R658" s="14" t="n">
        <v>1</v>
      </c>
      <c r="S658" s="14" t="n">
        <v>7.217</v>
      </c>
      <c r="T658" s="14" t="n">
        <v>4.436</v>
      </c>
      <c r="U658" s="14" t="n">
        <v>0.474</v>
      </c>
      <c r="V658" s="14" t="n">
        <v>8.964</v>
      </c>
      <c r="W658" s="14" t="n">
        <v>0.19</v>
      </c>
      <c r="X658" s="14" t="n">
        <v>1</v>
      </c>
      <c r="Y658" s="14" t="n">
        <v>12.508</v>
      </c>
      <c r="Z658" s="14" t="n">
        <v>1.401</v>
      </c>
      <c r="AA658" s="14" t="n">
        <v>10.124</v>
      </c>
      <c r="AB658" s="14" t="n">
        <v>22.631</v>
      </c>
      <c r="AC658" s="14" t="n">
        <v>0</v>
      </c>
      <c r="AD658" s="14" t="n">
        <v>1</v>
      </c>
      <c r="AE658" s="14" t="n">
        <v>12.607</v>
      </c>
      <c r="AF658" s="14" t="n">
        <v>2.511</v>
      </c>
      <c r="AG658" s="14" t="n">
        <v>10.025</v>
      </c>
      <c r="AH658" s="14" t="n">
        <v>22.631</v>
      </c>
      <c r="AI658" s="14" t="n">
        <v>0</v>
      </c>
      <c r="AJ658" s="14" t="n">
        <v>1</v>
      </c>
      <c r="AK658" s="14" t="n">
        <v>15.9</v>
      </c>
      <c r="AL658" s="14" t="n">
        <v>7.876</v>
      </c>
      <c r="AM658" s="14" t="n">
        <v>0.723</v>
      </c>
      <c r="AN658" s="14" t="n">
        <v>16.623</v>
      </c>
      <c r="AO658" s="14" t="n">
        <v>0</v>
      </c>
      <c r="AP658" s="14" t="n">
        <v>1</v>
      </c>
      <c r="AQ658" s="14" t="n">
        <v>0.76</v>
      </c>
      <c r="AR658" s="14" t="n">
        <v>0.129</v>
      </c>
      <c r="AS658" s="14" t="n">
        <v>0.59</v>
      </c>
      <c r="AT658" s="14" t="n">
        <v>1.483</v>
      </c>
      <c r="AU658" s="14" t="n">
        <v>0.098</v>
      </c>
      <c r="AV658" s="14" t="n">
        <v>1</v>
      </c>
      <c r="AW658" s="14" t="n">
        <v>0.8110000000000001</v>
      </c>
      <c r="AX658" s="14" t="n">
        <v>0.129</v>
      </c>
      <c r="AY658" s="14" t="n">
        <v>0.603</v>
      </c>
      <c r="AZ658" s="14" t="n">
        <v>1.565</v>
      </c>
      <c r="BA658" s="14" t="n">
        <v>0.107</v>
      </c>
      <c r="BB658" s="14" t="n">
        <v>1</v>
      </c>
      <c r="BC658" s="14" t="n">
        <v>0.535</v>
      </c>
      <c r="BD658" s="14" t="n">
        <v>0.129</v>
      </c>
      <c r="BE658" s="14" t="n">
        <v>0.17</v>
      </c>
      <c r="BF658" s="14" t="n">
        <v>0.802</v>
      </c>
      <c r="BG658" s="14" t="n">
        <v>0.137</v>
      </c>
      <c r="BH658" s="14" t="n">
        <v>1</v>
      </c>
      <c r="BI658" s="14" t="n">
        <v>0.579</v>
      </c>
      <c r="BJ658" s="14" t="n">
        <v>0.129</v>
      </c>
      <c r="BK658" s="14" t="n">
        <v>0.647</v>
      </c>
      <c r="BL658" s="14" t="n">
        <v>1.46</v>
      </c>
      <c r="BM658" s="14" t="n">
        <v>0.19</v>
      </c>
      <c r="BN658" s="14" t="n">
        <v>1</v>
      </c>
      <c r="BO658" s="14" t="n">
        <v>0</v>
      </c>
      <c r="BP658" s="14" t="n">
        <v>0.014</v>
      </c>
      <c r="BQ658" s="14" t="n">
        <v>0.173</v>
      </c>
      <c r="BR658" s="14" t="n">
        <v>0</v>
      </c>
      <c r="BS658" s="14" t="n">
        <v>1</v>
      </c>
      <c r="BT658" s="14" t="n">
        <v>0</v>
      </c>
      <c r="BU658" s="14" t="n">
        <v>0.017</v>
      </c>
      <c r="BV658" s="14" t="n">
        <v>0.206</v>
      </c>
      <c r="BW658" s="14" t="n">
        <v>0.19</v>
      </c>
      <c r="BX658" s="14" t="n">
        <v>1</v>
      </c>
      <c r="BY658" s="14" t="n">
        <v>5.211</v>
      </c>
      <c r="BZ658" s="14" t="n">
        <v>0</v>
      </c>
      <c r="CA658" s="14" t="n">
        <v>5.211</v>
      </c>
      <c r="CB658" s="14" t="n">
        <v>0</v>
      </c>
      <c r="CC658" s="14" t="n">
        <v>83.248</v>
      </c>
      <c r="CD658" s="14" t="n">
        <v>7.95</v>
      </c>
      <c r="CE658" s="14" t="n">
        <v>152.661</v>
      </c>
      <c r="CF658" s="14" t="n">
        <v>280.731</v>
      </c>
      <c r="CG658" s="14" t="n">
        <v>0.19</v>
      </c>
      <c r="CH658" s="14" t="n">
        <v>1</v>
      </c>
      <c r="CI658" s="14" t="n">
        <v>0</v>
      </c>
      <c r="CJ658" s="14" t="n">
        <v>0</v>
      </c>
      <c r="CK658" s="14" t="n">
        <v>0</v>
      </c>
      <c r="CL658" s="14" t="n">
        <v>0</v>
      </c>
      <c r="CM658" s="14" t="n">
        <v>0.026</v>
      </c>
      <c r="CN658" s="14" t="n">
        <v>0.328</v>
      </c>
      <c r="CO658" s="14" t="n">
        <v>0</v>
      </c>
      <c r="CP658" s="14" t="n">
        <v>0.85</v>
      </c>
      <c r="CQ658" s="14" t="n">
        <v>1.348</v>
      </c>
      <c r="CR658" s="14" t="n">
        <v>0</v>
      </c>
      <c r="CS658" s="14" t="n">
        <v>1.313</v>
      </c>
      <c r="CT658" s="14" t="n">
        <v>10.896</v>
      </c>
      <c r="CU658" s="14" t="n">
        <v>1.313</v>
      </c>
    </row>
    <row r="659">
      <c r="A659" s="14" t="inlineStr">
        <is>
          <t>ROU2024</t>
        </is>
      </c>
      <c r="B659" s="14" t="inlineStr">
        <is>
          <t>ROU</t>
        </is>
      </c>
      <c r="C659" s="14" t="inlineStr">
        <is>
          <t>ROU</t>
        </is>
      </c>
      <c r="D659" s="14" t="inlineStr">
        <is>
          <t>Romania</t>
        </is>
      </c>
      <c r="E659" s="14" t="n">
        <v>2024</v>
      </c>
      <c r="F659" s="14" t="n">
        <v>0.19</v>
      </c>
      <c r="G659" s="14" t="n">
        <v>3.141</v>
      </c>
      <c r="H659" s="14" t="n">
        <v>0.761</v>
      </c>
      <c r="I659" s="14" t="n">
        <v>6.237</v>
      </c>
      <c r="J659" s="14" t="n">
        <v>9.377000000000001</v>
      </c>
      <c r="K659" s="14" t="n">
        <v>0</v>
      </c>
      <c r="L659" s="14" t="n">
        <v>1</v>
      </c>
      <c r="M659" s="14" t="n">
        <v>3.936</v>
      </c>
      <c r="N659" s="14" t="n">
        <v>2.283</v>
      </c>
      <c r="O659" s="14" t="n">
        <v>6.357</v>
      </c>
      <c r="P659" s="14" t="n">
        <v>10.292</v>
      </c>
      <c r="Q659" s="14" t="n">
        <v>0</v>
      </c>
      <c r="R659" s="14" t="n">
        <v>1</v>
      </c>
      <c r="S659" s="14" t="n">
        <v>6.946</v>
      </c>
      <c r="T659" s="14" t="n">
        <v>4.567</v>
      </c>
      <c r="U659" s="14" t="n">
        <v>0.514</v>
      </c>
      <c r="V659" s="14" t="n">
        <v>8.653</v>
      </c>
      <c r="W659" s="14" t="n">
        <v>0.19</v>
      </c>
      <c r="X659" s="14" t="n">
        <v>1</v>
      </c>
      <c r="Y659" s="14" t="n">
        <v>14.578</v>
      </c>
      <c r="Z659" s="14" t="n">
        <v>1.841</v>
      </c>
      <c r="AA659" s="14" t="n">
        <v>3.912</v>
      </c>
      <c r="AB659" s="14" t="n">
        <v>18.49</v>
      </c>
      <c r="AC659" s="14" t="n">
        <v>0</v>
      </c>
      <c r="AD659" s="14" t="n">
        <v>1</v>
      </c>
      <c r="AE659" s="14" t="n">
        <v>14.578</v>
      </c>
      <c r="AF659" s="14" t="n">
        <v>3.193</v>
      </c>
      <c r="AG659" s="14" t="n">
        <v>3.912</v>
      </c>
      <c r="AH659" s="14" t="n">
        <v>18.49</v>
      </c>
      <c r="AI659" s="14" t="n">
        <v>0</v>
      </c>
      <c r="AJ659" s="14" t="n">
        <v>1</v>
      </c>
      <c r="AK659" s="14" t="n">
        <v>17.969</v>
      </c>
      <c r="AL659" s="14" t="n">
        <v>9.138999999999999</v>
      </c>
      <c r="AM659" s="14" t="n">
        <v>-1.107</v>
      </c>
      <c r="AN659" s="14" t="n">
        <v>16.862</v>
      </c>
      <c r="AO659" s="14" t="n">
        <v>0</v>
      </c>
      <c r="AP659" s="14" t="n">
        <v>1</v>
      </c>
      <c r="AQ659" s="14" t="n">
        <v>0.724</v>
      </c>
      <c r="AR659" s="14" t="n">
        <v>0.132</v>
      </c>
      <c r="AS659" s="14" t="n">
        <v>0.694</v>
      </c>
      <c r="AT659" s="14" t="n">
        <v>1.557</v>
      </c>
      <c r="AU659" s="14" t="n">
        <v>0.098</v>
      </c>
      <c r="AV659" s="14" t="n">
        <v>1</v>
      </c>
      <c r="AW659" s="14" t="n">
        <v>0.75</v>
      </c>
      <c r="AX659" s="14" t="n">
        <v>0.132</v>
      </c>
      <c r="AY659" s="14" t="n">
        <v>0.681</v>
      </c>
      <c r="AZ659" s="14" t="n">
        <v>1.583</v>
      </c>
      <c r="BA659" s="14" t="n">
        <v>0.107</v>
      </c>
      <c r="BB659" s="14" t="n">
        <v>1</v>
      </c>
      <c r="BC659" s="14" t="n">
        <v>0.513</v>
      </c>
      <c r="BD659" s="14" t="n">
        <v>0.132</v>
      </c>
      <c r="BE659" s="14" t="n">
        <v>0.148</v>
      </c>
      <c r="BF659" s="14" t="n">
        <v>0.752</v>
      </c>
      <c r="BG659" s="14" t="n">
        <v>0.137</v>
      </c>
      <c r="BH659" s="14" t="n">
        <v>1</v>
      </c>
      <c r="BI659" s="14" t="n">
        <v>0.591</v>
      </c>
      <c r="BJ659" s="14" t="n">
        <v>0.132</v>
      </c>
      <c r="BK659" s="14" t="n">
        <v>0.7</v>
      </c>
      <c r="BL659" s="14" t="n">
        <v>1.498</v>
      </c>
      <c r="BM659" s="14" t="n">
        <v>0.19</v>
      </c>
      <c r="BN659" s="14" t="n">
        <v>1</v>
      </c>
      <c r="BO659" s="14" t="n">
        <v>0</v>
      </c>
      <c r="BP659" s="14" t="n">
        <v>0.017</v>
      </c>
      <c r="BQ659" s="14" t="n">
        <v>0.167</v>
      </c>
      <c r="BR659" s="14" t="n">
        <v>0</v>
      </c>
      <c r="BS659" s="14" t="n">
        <v>1</v>
      </c>
      <c r="BT659" s="14" t="n">
        <v>0</v>
      </c>
      <c r="BU659" s="14" t="n">
        <v>0.02</v>
      </c>
      <c r="BV659" s="14" t="n">
        <v>0.203</v>
      </c>
      <c r="BW659" s="14" t="n">
        <v>0.19</v>
      </c>
      <c r="BX659" s="14" t="n">
        <v>1</v>
      </c>
      <c r="BY659" s="14" t="n">
        <v>5.365</v>
      </c>
      <c r="BZ659" s="14" t="n">
        <v>0</v>
      </c>
      <c r="CA659" s="14" t="n">
        <v>5.365</v>
      </c>
      <c r="CB659" s="14" t="n">
        <v>0</v>
      </c>
      <c r="CC659" s="14" t="n">
        <v>82.58799999999999</v>
      </c>
      <c r="CD659" s="14" t="n">
        <v>7.95</v>
      </c>
      <c r="CE659" s="14" t="n">
        <v>81.268</v>
      </c>
      <c r="CF659" s="14" t="n">
        <v>194.989</v>
      </c>
      <c r="CG659" s="14" t="n">
        <v>0.19</v>
      </c>
      <c r="CH659" s="14" t="n">
        <v>1</v>
      </c>
      <c r="CI659" s="14" t="n">
        <v>0</v>
      </c>
      <c r="CJ659" s="14" t="n">
        <v>0</v>
      </c>
      <c r="CK659" s="14" t="n">
        <v>0</v>
      </c>
      <c r="CL659" s="14" t="n">
        <v>0</v>
      </c>
      <c r="CM659" s="14" t="n">
        <v>0.027</v>
      </c>
      <c r="CN659" s="14" t="n">
        <v>0.313</v>
      </c>
      <c r="CO659" s="14" t="n">
        <v>0</v>
      </c>
      <c r="CP659" s="14" t="n">
        <v>0.85</v>
      </c>
      <c r="CQ659" s="14" t="n">
        <v>1.387</v>
      </c>
      <c r="CR659" s="14" t="n">
        <v>0</v>
      </c>
      <c r="CS659" s="14" t="n">
        <v>1.569</v>
      </c>
      <c r="CT659" s="14" t="n">
        <v>7.996</v>
      </c>
      <c r="CU659" s="14" t="n">
        <v>1.569</v>
      </c>
    </row>
    <row r="660">
      <c r="A660" s="14" t="inlineStr">
        <is>
          <t>RUS2021</t>
        </is>
      </c>
      <c r="B660" s="14" t="inlineStr">
        <is>
          <t>RUS</t>
        </is>
      </c>
      <c r="C660" s="14" t="inlineStr">
        <is>
          <t>RUS</t>
        </is>
      </c>
      <c r="D660" s="14" t="inlineStr">
        <is>
          <t>Russia</t>
        </is>
      </c>
      <c r="E660" s="14" t="n">
        <v>2021</v>
      </c>
      <c r="F660" s="14" t="n">
        <v>0.2</v>
      </c>
      <c r="G660" s="14" t="n">
        <v>1.501</v>
      </c>
      <c r="H660" s="14" t="n">
        <v>0.328</v>
      </c>
      <c r="I660" s="14" t="n">
        <v>0.008999999999999999</v>
      </c>
      <c r="J660" s="14" t="n">
        <v>1.51</v>
      </c>
      <c r="K660" s="14" t="n">
        <v>0</v>
      </c>
      <c r="L660" s="14" t="n">
        <v>1</v>
      </c>
      <c r="M660" s="14" t="n">
        <v>6.714</v>
      </c>
      <c r="N660" s="14" t="n">
        <v>3.043</v>
      </c>
      <c r="O660" s="14" t="n">
        <v>0.026</v>
      </c>
      <c r="P660" s="14" t="n">
        <v>6.74</v>
      </c>
      <c r="Q660" s="14" t="n">
        <v>0</v>
      </c>
      <c r="R660" s="14" t="n">
        <v>1</v>
      </c>
      <c r="S660" s="14" t="n">
        <v>2.561</v>
      </c>
      <c r="T660" s="14" t="n">
        <v>1.587</v>
      </c>
      <c r="U660" s="14" t="n">
        <v>0.014</v>
      </c>
      <c r="V660" s="14" t="n">
        <v>3.09</v>
      </c>
      <c r="W660" s="14" t="n">
        <v>0.2</v>
      </c>
      <c r="X660" s="14" t="n">
        <v>1</v>
      </c>
      <c r="Y660" s="14" t="n">
        <v>6.678</v>
      </c>
      <c r="Z660" s="14" t="n">
        <v>0</v>
      </c>
      <c r="AA660" s="14" t="n">
        <v>-4.088</v>
      </c>
      <c r="AB660" s="14" t="n">
        <v>2.59</v>
      </c>
      <c r="AC660" s="14" t="n">
        <v>0</v>
      </c>
      <c r="AD660" s="14" t="n">
        <v>1</v>
      </c>
      <c r="AE660" s="14" t="n">
        <v>6.678</v>
      </c>
      <c r="AF660" s="14" t="n">
        <v>0</v>
      </c>
      <c r="AG660" s="14" t="n">
        <v>-4.088</v>
      </c>
      <c r="AH660" s="14" t="n">
        <v>2.59</v>
      </c>
      <c r="AI660" s="14" t="n">
        <v>0</v>
      </c>
      <c r="AJ660" s="14" t="n">
        <v>1</v>
      </c>
      <c r="AK660" s="14" t="n">
        <v>10.16</v>
      </c>
      <c r="AL660" s="14" t="n">
        <v>4.418</v>
      </c>
      <c r="AM660" s="14" t="n">
        <v>-8.385</v>
      </c>
      <c r="AN660" s="14" t="n">
        <v>2.13</v>
      </c>
      <c r="AO660" s="14" t="n">
        <v>0</v>
      </c>
      <c r="AP660" s="14" t="n">
        <v>0</v>
      </c>
      <c r="AQ660" s="14" t="n">
        <v>0.614</v>
      </c>
      <c r="AR660" s="14" t="n">
        <v>0.112</v>
      </c>
      <c r="AS660" s="14" t="n">
        <v>-0.089</v>
      </c>
      <c r="AT660" s="14" t="n">
        <v>0.63</v>
      </c>
      <c r="AU660" s="14" t="n">
        <v>0.2</v>
      </c>
      <c r="AV660" s="14" t="n">
        <v>1</v>
      </c>
      <c r="AW660" s="14" t="n">
        <v>0.626</v>
      </c>
      <c r="AX660" s="14" t="n">
        <v>0.121</v>
      </c>
      <c r="AY660" s="14" t="n">
        <v>-0.008999999999999999</v>
      </c>
      <c r="AZ660" s="14" t="n">
        <v>0.74</v>
      </c>
      <c r="BA660" s="14" t="n">
        <v>0.2</v>
      </c>
      <c r="BB660" s="14" t="n">
        <v>1</v>
      </c>
      <c r="BC660" s="14" t="n">
        <v>0.439</v>
      </c>
      <c r="BD660" s="14" t="n">
        <v>0.114</v>
      </c>
      <c r="BE660" s="14" t="n">
        <v>-0.153</v>
      </c>
      <c r="BF660" s="14" t="n">
        <v>0.343</v>
      </c>
      <c r="BG660" s="14" t="n">
        <v>0</v>
      </c>
      <c r="BH660" s="14" t="n">
        <v>0</v>
      </c>
      <c r="BI660" s="14" t="n">
        <v>0.578</v>
      </c>
      <c r="BJ660" s="14" t="n">
        <v>0.128</v>
      </c>
      <c r="BK660" s="14" t="n">
        <v>-0.019</v>
      </c>
      <c r="BL660" s="14" t="n">
        <v>0.67</v>
      </c>
      <c r="BM660" s="14" t="n">
        <v>0.2</v>
      </c>
      <c r="BN660" s="14" t="n">
        <v>1</v>
      </c>
      <c r="BO660" s="14" t="n">
        <v>0</v>
      </c>
      <c r="BP660" s="14" t="n">
        <v>-0.035</v>
      </c>
      <c r="BQ660" s="14" t="n">
        <v>0.032</v>
      </c>
      <c r="BR660" s="14" t="n">
        <v>0</v>
      </c>
      <c r="BS660" s="14" t="n">
        <v>1</v>
      </c>
      <c r="BT660" s="14" t="n">
        <v>0</v>
      </c>
      <c r="BU660" s="14" t="n">
        <v>-0.035</v>
      </c>
      <c r="BV660" s="14" t="n">
        <v>0.048</v>
      </c>
      <c r="BW660" s="14" t="n">
        <v>0</v>
      </c>
      <c r="BX660" s="14" t="n">
        <v>1</v>
      </c>
      <c r="BY660" s="14" t="n">
        <v>1.431</v>
      </c>
      <c r="BZ660" s="14" t="n">
        <v>0</v>
      </c>
      <c r="CA660" s="14" t="n">
        <v>1.431</v>
      </c>
      <c r="CB660" s="14" t="n">
        <v>0</v>
      </c>
      <c r="CC660" s="14" t="n">
        <v>78.125</v>
      </c>
      <c r="CD660" s="14" t="n">
        <v>7.95</v>
      </c>
      <c r="CE660" s="14" t="n">
        <v>-22.475</v>
      </c>
      <c r="CF660" s="14" t="n">
        <v>66.78</v>
      </c>
      <c r="CG660" s="14" t="n">
        <v>0</v>
      </c>
      <c r="CH660" s="14" t="n">
        <v>1</v>
      </c>
      <c r="CI660" s="14" t="n">
        <v>0</v>
      </c>
      <c r="CJ660" s="14" t="n">
        <v>0</v>
      </c>
      <c r="CK660" s="14" t="n">
        <v>0</v>
      </c>
      <c r="CL660" s="14" t="n">
        <v>0.043</v>
      </c>
      <c r="CM660" s="14" t="n">
        <v>0</v>
      </c>
      <c r="CN660" s="14" t="n">
        <v>1.568</v>
      </c>
      <c r="CO660" s="14" t="n">
        <v>9.936999999999999</v>
      </c>
      <c r="CP660" s="14" t="n">
        <v>0</v>
      </c>
      <c r="CQ660" s="14" t="n">
        <v>1.137</v>
      </c>
      <c r="CR660" s="14" t="n">
        <v>0.985</v>
      </c>
      <c r="CS660" s="14" t="n">
        <v>6.678</v>
      </c>
      <c r="CT660" s="14" t="n">
        <v>3.312</v>
      </c>
      <c r="CU660" s="14" t="n">
        <v>7.249</v>
      </c>
    </row>
    <row r="661">
      <c r="A661" s="14" t="inlineStr">
        <is>
          <t>RUS2022</t>
        </is>
      </c>
      <c r="B661" s="14" t="inlineStr">
        <is>
          <t>RUS</t>
        </is>
      </c>
      <c r="C661" s="14" t="inlineStr">
        <is>
          <t>RUS</t>
        </is>
      </c>
      <c r="D661" s="14" t="inlineStr">
        <is>
          <t>Russia</t>
        </is>
      </c>
      <c r="E661" s="14" t="n">
        <v>2022</v>
      </c>
      <c r="F661" s="14" t="n">
        <v>0.2</v>
      </c>
      <c r="G661" s="14" t="n">
        <v>1.52</v>
      </c>
      <c r="H661" s="14" t="n">
        <v>0.236</v>
      </c>
      <c r="I661" s="14" t="n">
        <v>0.01</v>
      </c>
      <c r="J661" s="14" t="n">
        <v>1.53</v>
      </c>
      <c r="K661" s="14" t="n">
        <v>0</v>
      </c>
      <c r="L661" s="14" t="n">
        <v>1</v>
      </c>
      <c r="M661" s="14" t="n">
        <v>6.298</v>
      </c>
      <c r="N661" s="14" t="n">
        <v>2.601</v>
      </c>
      <c r="O661" s="14" t="n">
        <v>0.032</v>
      </c>
      <c r="P661" s="14" t="n">
        <v>6.33</v>
      </c>
      <c r="Q661" s="14" t="n">
        <v>0</v>
      </c>
      <c r="R661" s="14" t="n">
        <v>1</v>
      </c>
      <c r="S661" s="14" t="n">
        <v>3.075</v>
      </c>
      <c r="T661" s="14" t="n">
        <v>1.506</v>
      </c>
      <c r="U661" s="14" t="n">
        <v>0.017</v>
      </c>
      <c r="V661" s="14" t="n">
        <v>3.71</v>
      </c>
      <c r="W661" s="14" t="n">
        <v>0.2</v>
      </c>
      <c r="X661" s="14" t="n">
        <v>1</v>
      </c>
      <c r="Y661" s="14" t="n">
        <v>7.212</v>
      </c>
      <c r="Z661" s="14" t="n">
        <v>0</v>
      </c>
      <c r="AA661" s="14" t="n">
        <v>-4.202</v>
      </c>
      <c r="AB661" s="14" t="n">
        <v>3.01</v>
      </c>
      <c r="AC661" s="14" t="n">
        <v>0</v>
      </c>
      <c r="AD661" s="14" t="n">
        <v>1</v>
      </c>
      <c r="AE661" s="14" t="n">
        <v>7.212</v>
      </c>
      <c r="AF661" s="14" t="n">
        <v>0</v>
      </c>
      <c r="AG661" s="14" t="n">
        <v>-4.202</v>
      </c>
      <c r="AH661" s="14" t="n">
        <v>3.01</v>
      </c>
      <c r="AI661" s="14" t="n">
        <v>0</v>
      </c>
      <c r="AJ661" s="14" t="n">
        <v>1</v>
      </c>
      <c r="AK661" s="14" t="n">
        <v>10.972</v>
      </c>
      <c r="AL661" s="14" t="n">
        <v>4.771</v>
      </c>
      <c r="AM661" s="14" t="n">
        <v>-9.071999999999999</v>
      </c>
      <c r="AN661" s="14" t="n">
        <v>2.28</v>
      </c>
      <c r="AO661" s="14" t="n">
        <v>0</v>
      </c>
      <c r="AP661" s="14" t="n">
        <v>0</v>
      </c>
      <c r="AQ661" s="14" t="n">
        <v>0.528</v>
      </c>
      <c r="AR661" s="14" t="n">
        <v>0.076</v>
      </c>
      <c r="AS661" s="14" t="n">
        <v>0.031</v>
      </c>
      <c r="AT661" s="14" t="n">
        <v>0.67</v>
      </c>
      <c r="AU661" s="14" t="n">
        <v>0.2</v>
      </c>
      <c r="AV661" s="14" t="n">
        <v>1</v>
      </c>
      <c r="AW661" s="14" t="n">
        <v>0.826</v>
      </c>
      <c r="AX661" s="14" t="n">
        <v>0.107</v>
      </c>
      <c r="AY661" s="14" t="n">
        <v>-0.109</v>
      </c>
      <c r="AZ661" s="14" t="n">
        <v>0.86</v>
      </c>
      <c r="BA661" s="14" t="n">
        <v>0.2</v>
      </c>
      <c r="BB661" s="14" t="n">
        <v>1</v>
      </c>
      <c r="BC661" s="14" t="n">
        <v>0.598</v>
      </c>
      <c r="BD661" s="14" t="n">
        <v>0.123</v>
      </c>
      <c r="BE661" s="14" t="n">
        <v>-0.442</v>
      </c>
      <c r="BF661" s="14" t="n">
        <v>0.187</v>
      </c>
      <c r="BG661" s="14" t="n">
        <v>0</v>
      </c>
      <c r="BH661" s="14" t="n">
        <v>0</v>
      </c>
      <c r="BI661" s="14" t="n">
        <v>0.983</v>
      </c>
      <c r="BJ661" s="14" t="n">
        <v>0.192</v>
      </c>
      <c r="BK661" s="14" t="n">
        <v>-0.25</v>
      </c>
      <c r="BL661" s="14" t="n">
        <v>0.88</v>
      </c>
      <c r="BM661" s="14" t="n">
        <v>0.2</v>
      </c>
      <c r="BN661" s="14" t="n">
        <v>1</v>
      </c>
      <c r="BO661" s="14" t="n">
        <v>0</v>
      </c>
      <c r="BP661" s="14" t="n">
        <v>-0.035</v>
      </c>
      <c r="BQ661" s="14" t="n">
        <v>0.038</v>
      </c>
      <c r="BR661" s="14" t="n">
        <v>0</v>
      </c>
      <c r="BS661" s="14" t="n">
        <v>1</v>
      </c>
      <c r="BT661" s="14" t="n">
        <v>0</v>
      </c>
      <c r="BU661" s="14" t="n">
        <v>-0.035</v>
      </c>
      <c r="BV661" s="14" t="n">
        <v>0.057</v>
      </c>
      <c r="BW661" s="14" t="n">
        <v>0</v>
      </c>
      <c r="BX661" s="14" t="n">
        <v>1</v>
      </c>
      <c r="BY661" s="14" t="n">
        <v>1.545</v>
      </c>
      <c r="BZ661" s="14" t="n">
        <v>0</v>
      </c>
      <c r="CA661" s="14" t="n">
        <v>1.545</v>
      </c>
      <c r="CB661" s="14" t="n">
        <v>0</v>
      </c>
      <c r="CC661" s="14" t="n">
        <v>97.90000000000001</v>
      </c>
      <c r="CD661" s="14" t="n">
        <v>7.95</v>
      </c>
      <c r="CE661" s="14" t="n">
        <v>-68.75</v>
      </c>
      <c r="CF661" s="14" t="n">
        <v>34.98</v>
      </c>
      <c r="CG661" s="14" t="n">
        <v>0</v>
      </c>
      <c r="CH661" s="14" t="n">
        <v>1</v>
      </c>
      <c r="CI661" s="14" t="n">
        <v>0</v>
      </c>
      <c r="CJ661" s="14" t="n">
        <v>0</v>
      </c>
      <c r="CK661" s="14" t="n">
        <v>0</v>
      </c>
      <c r="CL661" s="14" t="n">
        <v>0.046</v>
      </c>
      <c r="CM661" s="14" t="n">
        <v>0</v>
      </c>
      <c r="CN661" s="14" t="n">
        <v>1.468</v>
      </c>
      <c r="CO661" s="14" t="n">
        <v>10.89</v>
      </c>
      <c r="CP661" s="14" t="n">
        <v>0</v>
      </c>
      <c r="CQ661" s="14" t="n">
        <v>1.227</v>
      </c>
      <c r="CR661" s="14" t="n">
        <v>0.985</v>
      </c>
      <c r="CS661" s="14" t="n">
        <v>7.212</v>
      </c>
      <c r="CT661" s="14" t="n">
        <v>4.358</v>
      </c>
      <c r="CU661" s="14" t="n">
        <v>10.577</v>
      </c>
    </row>
    <row r="662">
      <c r="A662" s="14" t="inlineStr">
        <is>
          <t>RUS2023</t>
        </is>
      </c>
      <c r="B662" s="14" t="inlineStr">
        <is>
          <t>RUS</t>
        </is>
      </c>
      <c r="C662" s="14" t="inlineStr">
        <is>
          <t>RUS</t>
        </is>
      </c>
      <c r="D662" s="14" t="inlineStr">
        <is>
          <t>Russia</t>
        </is>
      </c>
      <c r="E662" s="14" t="n">
        <v>2023</v>
      </c>
      <c r="F662" s="14" t="n">
        <v>0.2</v>
      </c>
      <c r="G662" s="14" t="n">
        <v>1.415</v>
      </c>
      <c r="H662" s="14" t="n">
        <v>0.322</v>
      </c>
      <c r="I662" s="14" t="n">
        <v>0.005</v>
      </c>
      <c r="J662" s="14" t="n">
        <v>1.42</v>
      </c>
      <c r="K662" s="14" t="n">
        <v>0</v>
      </c>
      <c r="L662" s="14" t="n">
        <v>1</v>
      </c>
      <c r="M662" s="14" t="n">
        <v>5.905</v>
      </c>
      <c r="N662" s="14" t="n">
        <v>2.929</v>
      </c>
      <c r="O662" s="14" t="n">
        <v>0.015</v>
      </c>
      <c r="P662" s="14" t="n">
        <v>5.92</v>
      </c>
      <c r="Q662" s="14" t="n">
        <v>0</v>
      </c>
      <c r="R662" s="14" t="n">
        <v>1</v>
      </c>
      <c r="S662" s="14" t="n">
        <v>2.442</v>
      </c>
      <c r="T662" s="14" t="n">
        <v>1.531</v>
      </c>
      <c r="U662" s="14" t="n">
        <v>0.008</v>
      </c>
      <c r="V662" s="14" t="n">
        <v>2.94</v>
      </c>
      <c r="W662" s="14" t="n">
        <v>0.2</v>
      </c>
      <c r="X662" s="14" t="n">
        <v>1</v>
      </c>
      <c r="Y662" s="14" t="n">
        <v>2.905</v>
      </c>
      <c r="Z662" s="14" t="n">
        <v>0</v>
      </c>
      <c r="AA662" s="14" t="n">
        <v>-0.485</v>
      </c>
      <c r="AB662" s="14" t="n">
        <v>2.42</v>
      </c>
      <c r="AC662" s="14" t="n">
        <v>0</v>
      </c>
      <c r="AD662" s="14" t="n">
        <v>1</v>
      </c>
      <c r="AE662" s="14" t="n">
        <v>2.905</v>
      </c>
      <c r="AF662" s="14" t="n">
        <v>0</v>
      </c>
      <c r="AG662" s="14" t="n">
        <v>-0.485</v>
      </c>
      <c r="AH662" s="14" t="n">
        <v>2.42</v>
      </c>
      <c r="AI662" s="14" t="n">
        <v>0</v>
      </c>
      <c r="AJ662" s="14" t="n">
        <v>1</v>
      </c>
      <c r="AK662" s="14" t="n">
        <v>6.805</v>
      </c>
      <c r="AL662" s="14" t="n">
        <v>2.959</v>
      </c>
      <c r="AM662" s="14" t="n">
        <v>-5.188</v>
      </c>
      <c r="AN662" s="14" t="n">
        <v>1.94</v>
      </c>
      <c r="AO662" s="14" t="n">
        <v>0</v>
      </c>
      <c r="AP662" s="14" t="n">
        <v>0</v>
      </c>
      <c r="AQ662" s="14" t="n">
        <v>0.626</v>
      </c>
      <c r="AR662" s="14" t="n">
        <v>0.106</v>
      </c>
      <c r="AS662" s="14" t="n">
        <v>-0.16</v>
      </c>
      <c r="AT662" s="14" t="n">
        <v>0.5600000000000001</v>
      </c>
      <c r="AU662" s="14" t="n">
        <v>0.2</v>
      </c>
      <c r="AV662" s="14" t="n">
        <v>1</v>
      </c>
      <c r="AW662" s="14" t="n">
        <v>0.746</v>
      </c>
      <c r="AX662" s="14" t="n">
        <v>0.128</v>
      </c>
      <c r="AY662" s="14" t="n">
        <v>-0.13</v>
      </c>
      <c r="AZ662" s="14" t="n">
        <v>0.74</v>
      </c>
      <c r="BA662" s="14" t="n">
        <v>0.2</v>
      </c>
      <c r="BB662" s="14" t="n">
        <v>1</v>
      </c>
      <c r="BC662" s="14" t="n">
        <v>0.454</v>
      </c>
      <c r="BD662" s="14" t="n">
        <v>0.129</v>
      </c>
      <c r="BE662" s="14" t="n">
        <v>-0.247</v>
      </c>
      <c r="BF662" s="14" t="n">
        <v>0.248</v>
      </c>
      <c r="BG662" s="14" t="n">
        <v>0</v>
      </c>
      <c r="BH662" s="14" t="n">
        <v>0</v>
      </c>
      <c r="BI662" s="14" t="n">
        <v>0.873</v>
      </c>
      <c r="BJ662" s="14" t="n">
        <v>0.19</v>
      </c>
      <c r="BK662" s="14" t="n">
        <v>-0.19</v>
      </c>
      <c r="BL662" s="14" t="n">
        <v>0.82</v>
      </c>
      <c r="BM662" s="14" t="n">
        <v>0.2</v>
      </c>
      <c r="BN662" s="14" t="n">
        <v>1</v>
      </c>
      <c r="BO662" s="14" t="n">
        <v>0</v>
      </c>
      <c r="BP662" s="14" t="n">
        <v>-0.035</v>
      </c>
      <c r="BQ662" s="14" t="n">
        <v>0.03</v>
      </c>
      <c r="BR662" s="14" t="n">
        <v>0</v>
      </c>
      <c r="BS662" s="14" t="n">
        <v>1</v>
      </c>
      <c r="BT662" s="14" t="n">
        <v>0</v>
      </c>
      <c r="BU662" s="14" t="n">
        <v>-0.035</v>
      </c>
      <c r="BV662" s="14" t="n">
        <v>0.045</v>
      </c>
      <c r="BW662" s="14" t="n">
        <v>0</v>
      </c>
      <c r="BX662" s="14" t="n">
        <v>1</v>
      </c>
      <c r="BY662" s="14" t="n">
        <v>1.609</v>
      </c>
      <c r="BZ662" s="14" t="n">
        <v>0</v>
      </c>
      <c r="CA662" s="14" t="n">
        <v>1.609</v>
      </c>
      <c r="CB662" s="14" t="n">
        <v>0</v>
      </c>
      <c r="CC662" s="14" t="n">
        <v>68.188</v>
      </c>
      <c r="CD662" s="14" t="n">
        <v>7.95</v>
      </c>
      <c r="CE662" s="14" t="n">
        <v>-24.463</v>
      </c>
      <c r="CF662" s="14" t="n">
        <v>52.47</v>
      </c>
      <c r="CG662" s="14" t="n">
        <v>0</v>
      </c>
      <c r="CH662" s="14" t="n">
        <v>1</v>
      </c>
      <c r="CI662" s="14" t="n">
        <v>0</v>
      </c>
      <c r="CJ662" s="14" t="n">
        <v>0</v>
      </c>
      <c r="CK662" s="14" t="n">
        <v>0</v>
      </c>
      <c r="CL662" s="14" t="n">
        <v>0.048</v>
      </c>
      <c r="CM662" s="14" t="n">
        <v>0</v>
      </c>
      <c r="CN662" s="14" t="n">
        <v>1.467</v>
      </c>
      <c r="CO662" s="14" t="n">
        <v>11.195</v>
      </c>
      <c r="CP662" s="14" t="n">
        <v>0</v>
      </c>
      <c r="CQ662" s="14" t="n">
        <v>1.278</v>
      </c>
      <c r="CR662" s="14" t="n">
        <v>0.989</v>
      </c>
      <c r="CS662" s="14" t="n">
        <v>2.905</v>
      </c>
      <c r="CT662" s="14" t="n">
        <v>2.138</v>
      </c>
      <c r="CU662" s="14" t="n">
        <v>2.905</v>
      </c>
    </row>
    <row r="663">
      <c r="A663" s="14" t="inlineStr">
        <is>
          <t>RUS2024</t>
        </is>
      </c>
      <c r="B663" s="14" t="inlineStr">
        <is>
          <t>RUS</t>
        </is>
      </c>
      <c r="C663" s="14" t="inlineStr">
        <is>
          <t>RUS</t>
        </is>
      </c>
      <c r="D663" s="14" t="inlineStr">
        <is>
          <t>Russia</t>
        </is>
      </c>
      <c r="E663" s="14" t="n">
        <v>2024</v>
      </c>
      <c r="F663" s="14" t="n">
        <v>0.2</v>
      </c>
      <c r="G663" s="14" t="n">
        <v>1.376</v>
      </c>
      <c r="H663" s="14" t="n">
        <v>0.349</v>
      </c>
      <c r="I663" s="14" t="n">
        <v>0.004</v>
      </c>
      <c r="J663" s="14" t="n">
        <v>1.38</v>
      </c>
      <c r="K663" s="14" t="n">
        <v>0</v>
      </c>
      <c r="L663" s="14" t="n">
        <v>1</v>
      </c>
      <c r="M663" s="14" t="n">
        <v>4.347</v>
      </c>
      <c r="N663" s="14" t="n">
        <v>2.368</v>
      </c>
      <c r="O663" s="14" t="n">
        <v>0.013</v>
      </c>
      <c r="P663" s="14" t="n">
        <v>4.36</v>
      </c>
      <c r="Q663" s="14" t="n">
        <v>0</v>
      </c>
      <c r="R663" s="14" t="n">
        <v>1</v>
      </c>
      <c r="S663" s="14" t="n">
        <v>2.593</v>
      </c>
      <c r="T663" s="14" t="n">
        <v>1.717</v>
      </c>
      <c r="U663" s="14" t="n">
        <v>0.007</v>
      </c>
      <c r="V663" s="14" t="n">
        <v>3.12</v>
      </c>
      <c r="W663" s="14" t="n">
        <v>0.2</v>
      </c>
      <c r="X663" s="14" t="n">
        <v>1</v>
      </c>
      <c r="Y663" s="14" t="n">
        <v>2.456</v>
      </c>
      <c r="Z663" s="14" t="n">
        <v>0</v>
      </c>
      <c r="AA663" s="14" t="n">
        <v>-0.106</v>
      </c>
      <c r="AB663" s="14" t="n">
        <v>2.35</v>
      </c>
      <c r="AC663" s="14" t="n">
        <v>0</v>
      </c>
      <c r="AD663" s="14" t="n">
        <v>1</v>
      </c>
      <c r="AE663" s="14" t="n">
        <v>2.456</v>
      </c>
      <c r="AF663" s="14" t="n">
        <v>0</v>
      </c>
      <c r="AG663" s="14" t="n">
        <v>-0.106</v>
      </c>
      <c r="AH663" s="14" t="n">
        <v>2.35</v>
      </c>
      <c r="AI663" s="14" t="n">
        <v>0</v>
      </c>
      <c r="AJ663" s="14" t="n">
        <v>1</v>
      </c>
      <c r="AK663" s="14" t="n">
        <v>6.471</v>
      </c>
      <c r="AL663" s="14" t="n">
        <v>2.814</v>
      </c>
      <c r="AM663" s="14" t="n">
        <v>-4.879</v>
      </c>
      <c r="AN663" s="14" t="n">
        <v>1.91</v>
      </c>
      <c r="AO663" s="14" t="n">
        <v>0</v>
      </c>
      <c r="AP663" s="14" t="n">
        <v>0</v>
      </c>
      <c r="AQ663" s="14" t="n">
        <v>0.55</v>
      </c>
      <c r="AR663" s="14" t="n">
        <v>0.1</v>
      </c>
      <c r="AS663" s="14" t="n">
        <v>-0.1</v>
      </c>
      <c r="AT663" s="14" t="n">
        <v>0.54</v>
      </c>
      <c r="AU663" s="14" t="n">
        <v>0.2</v>
      </c>
      <c r="AV663" s="14" t="n">
        <v>1</v>
      </c>
      <c r="AW663" s="14" t="n">
        <v>0.655</v>
      </c>
      <c r="AX663" s="14" t="n">
        <v>0.12</v>
      </c>
      <c r="AY663" s="14" t="n">
        <v>-0.08</v>
      </c>
      <c r="AZ663" s="14" t="n">
        <v>0.6899999999999999</v>
      </c>
      <c r="BA663" s="14" t="n">
        <v>0.2</v>
      </c>
      <c r="BB663" s="14" t="n">
        <v>1</v>
      </c>
      <c r="BC663" s="14" t="n">
        <v>0.437</v>
      </c>
      <c r="BD663" s="14" t="n">
        <v>0.132</v>
      </c>
      <c r="BE663" s="14" t="n">
        <v>-0.256</v>
      </c>
      <c r="BF663" s="14" t="n">
        <v>0.217</v>
      </c>
      <c r="BG663" s="14" t="n">
        <v>0</v>
      </c>
      <c r="BH663" s="14" t="n">
        <v>0</v>
      </c>
      <c r="BI663" s="14" t="n">
        <v>0.781</v>
      </c>
      <c r="BJ663" s="14" t="n">
        <v>0.172</v>
      </c>
      <c r="BK663" s="14" t="n">
        <v>-0.14</v>
      </c>
      <c r="BL663" s="14" t="n">
        <v>0.77</v>
      </c>
      <c r="BM663" s="14" t="n">
        <v>0.2</v>
      </c>
      <c r="BN663" s="14" t="n">
        <v>1</v>
      </c>
      <c r="BO663" s="14" t="n">
        <v>0</v>
      </c>
      <c r="BP663" s="14" t="n">
        <v>-0.036</v>
      </c>
      <c r="BQ663" s="14" t="n">
        <v>0.03</v>
      </c>
      <c r="BR663" s="14" t="n">
        <v>0</v>
      </c>
      <c r="BS663" s="14" t="n">
        <v>1</v>
      </c>
      <c r="BT663" s="14" t="n">
        <v>0</v>
      </c>
      <c r="BU663" s="14" t="n">
        <v>-0.036</v>
      </c>
      <c r="BV663" s="14" t="n">
        <v>0.043</v>
      </c>
      <c r="BW663" s="14" t="n">
        <v>0</v>
      </c>
      <c r="BX663" s="14" t="n">
        <v>1</v>
      </c>
      <c r="BY663" s="14" t="n">
        <v>1.657</v>
      </c>
      <c r="BZ663" s="14" t="n">
        <v>0</v>
      </c>
      <c r="CA663" s="14" t="n">
        <v>1.657</v>
      </c>
      <c r="CB663" s="14" t="n">
        <v>0</v>
      </c>
      <c r="CC663" s="14" t="n">
        <v>67.66</v>
      </c>
      <c r="CD663" s="14" t="n">
        <v>7.95</v>
      </c>
      <c r="CE663" s="14" t="n">
        <v>-14.66</v>
      </c>
      <c r="CF663" s="14" t="n">
        <v>63.6</v>
      </c>
      <c r="CG663" s="14" t="n">
        <v>0</v>
      </c>
      <c r="CH663" s="14" t="n">
        <v>1</v>
      </c>
      <c r="CI663" s="14" t="n">
        <v>0</v>
      </c>
      <c r="CJ663" s="14" t="n">
        <v>0</v>
      </c>
      <c r="CK663" s="14" t="n">
        <v>0</v>
      </c>
      <c r="CL663" s="14" t="n">
        <v>0.05</v>
      </c>
      <c r="CM663" s="14" t="n">
        <v>0</v>
      </c>
      <c r="CN663" s="14" t="n">
        <v>1.606</v>
      </c>
      <c r="CO663" s="14" t="n">
        <v>11.462</v>
      </c>
      <c r="CP663" s="14" t="n">
        <v>0</v>
      </c>
      <c r="CQ663" s="14" t="n">
        <v>1.316</v>
      </c>
      <c r="CR663" s="14" t="n">
        <v>0.989</v>
      </c>
      <c r="CS663" s="14" t="n">
        <v>2.456</v>
      </c>
      <c r="CT663" s="14" t="n">
        <v>1.895</v>
      </c>
      <c r="CU663" s="14" t="n">
        <v>2.456</v>
      </c>
    </row>
    <row r="664">
      <c r="A664" s="14" t="inlineStr">
        <is>
          <t>RWA2021</t>
        </is>
      </c>
      <c r="B664" s="14" t="inlineStr">
        <is>
          <t>RWA</t>
        </is>
      </c>
      <c r="C664" s="14" t="inlineStr">
        <is>
          <t>RWA</t>
        </is>
      </c>
      <c r="D664" s="14" t="inlineStr">
        <is>
          <t>Rwanda</t>
        </is>
      </c>
      <c r="E664" s="14" t="n">
        <v>2021</v>
      </c>
      <c r="F664" s="14" t="n">
        <v>0.18</v>
      </c>
      <c r="G664" s="14" t="n">
        <v>2.321</v>
      </c>
      <c r="H664" s="14" t="n">
        <v>0.508</v>
      </c>
      <c r="I664" s="14" t="n">
        <v>0</v>
      </c>
      <c r="J664" s="14" t="n">
        <v>2.321</v>
      </c>
      <c r="K664" s="14" t="n">
        <v>0</v>
      </c>
      <c r="L664" s="14" t="n">
        <v>1</v>
      </c>
      <c r="M664" s="14" t="n">
        <v>1.906</v>
      </c>
      <c r="N664" s="14" t="n">
        <v>0.864</v>
      </c>
      <c r="O664" s="14" t="n">
        <v>0</v>
      </c>
      <c r="P664" s="14" t="n">
        <v>1.906</v>
      </c>
      <c r="Q664" s="14" t="n">
        <v>0</v>
      </c>
      <c r="R664" s="14" t="n">
        <v>1</v>
      </c>
      <c r="S664" s="14" t="n">
        <v>1.733</v>
      </c>
      <c r="T664" s="14" t="n">
        <v>1.074</v>
      </c>
      <c r="U664" s="14" t="n">
        <v>0</v>
      </c>
      <c r="V664" s="14" t="n">
        <v>2.045</v>
      </c>
      <c r="W664" s="14" t="n">
        <v>0.18</v>
      </c>
      <c r="X664" s="14" t="n">
        <v>1</v>
      </c>
      <c r="Y664" s="14" t="n">
        <v>16.287</v>
      </c>
      <c r="Z664" s="14" t="n">
        <v>2.201</v>
      </c>
      <c r="AA664" s="14" t="n">
        <v>-8.888999999999999</v>
      </c>
      <c r="AB664" s="14" t="n">
        <v>7.397</v>
      </c>
      <c r="AC664" s="14" t="n">
        <v>0</v>
      </c>
      <c r="AD664" s="14" t="n">
        <v>0</v>
      </c>
      <c r="AE664" s="14" t="n">
        <v>17.43</v>
      </c>
      <c r="AF664" s="14" t="n">
        <v>4.076</v>
      </c>
      <c r="AG664" s="14" t="n">
        <v>-10.032</v>
      </c>
      <c r="AH664" s="14" t="n">
        <v>7.397</v>
      </c>
      <c r="AI664" s="14" t="n">
        <v>0</v>
      </c>
      <c r="AJ664" s="14" t="n">
        <v>0</v>
      </c>
      <c r="AK664" s="14" t="n">
        <v>24.29</v>
      </c>
      <c r="AL664" s="14" t="n">
        <v>12.937</v>
      </c>
      <c r="AM664" s="14" t="n">
        <v>-15.545</v>
      </c>
      <c r="AN664" s="14" t="n">
        <v>8.744999999999999</v>
      </c>
      <c r="AO664" s="14" t="n">
        <v>0</v>
      </c>
      <c r="AP664" s="14" t="n">
        <v>0</v>
      </c>
      <c r="AQ664" s="14" t="n">
        <v>0.619</v>
      </c>
      <c r="AR664" s="14" t="n">
        <v>0.114</v>
      </c>
      <c r="AS664" s="14" t="n">
        <v>0.266</v>
      </c>
      <c r="AT664" s="14" t="n">
        <v>1.044</v>
      </c>
      <c r="AU664" s="14" t="n">
        <v>0.18</v>
      </c>
      <c r="AV664" s="14" t="n">
        <v>1</v>
      </c>
      <c r="AW664" s="14" t="n">
        <v>0.599</v>
      </c>
      <c r="AX664" s="14" t="n">
        <v>0.114</v>
      </c>
      <c r="AY664" s="14" t="n">
        <v>0.298</v>
      </c>
      <c r="AZ664" s="14" t="n">
        <v>1.058</v>
      </c>
      <c r="BA664" s="14" t="n">
        <v>0.18</v>
      </c>
      <c r="BB664" s="14" t="n">
        <v>1</v>
      </c>
      <c r="BC664" s="14" t="n">
        <v>0.439</v>
      </c>
      <c r="BD664" s="14" t="n">
        <v>0.114</v>
      </c>
      <c r="BE664" s="14" t="n">
        <v>0.102</v>
      </c>
      <c r="BF664" s="14" t="n">
        <v>0.638</v>
      </c>
      <c r="BG664" s="14" t="n">
        <v>0.18</v>
      </c>
      <c r="BH664" s="14" t="n">
        <v>1</v>
      </c>
      <c r="BI664" s="14" t="n">
        <v>0.505</v>
      </c>
      <c r="BJ664" s="14" t="n">
        <v>0.114</v>
      </c>
      <c r="BK664" s="14" t="n">
        <v>0.06</v>
      </c>
      <c r="BL664" s="14" t="n">
        <v>0.666</v>
      </c>
      <c r="BM664" s="14" t="n">
        <v>0.18</v>
      </c>
      <c r="BN664" s="14" t="n">
        <v>1</v>
      </c>
      <c r="BO664" s="14" t="n">
        <v>0</v>
      </c>
      <c r="BP664" s="14" t="n">
        <v>0</v>
      </c>
      <c r="BQ664" s="14" t="n">
        <v>0.094</v>
      </c>
      <c r="BR664" s="14" t="n">
        <v>0</v>
      </c>
      <c r="BS664" s="14" t="n">
        <v>0.667</v>
      </c>
      <c r="BT664" s="14" t="n">
        <v>0</v>
      </c>
      <c r="BU664" s="14" t="n">
        <v>0</v>
      </c>
      <c r="BV664" s="14" t="n">
        <v>0.249</v>
      </c>
      <c r="BW664" s="14" t="n">
        <v>0.18</v>
      </c>
      <c r="BX664" s="14" t="n">
        <v>0.5</v>
      </c>
      <c r="BY664" s="14" t="n">
        <v>13.912</v>
      </c>
      <c r="BZ664" s="14" t="n">
        <v>0</v>
      </c>
      <c r="CA664" s="14" t="n">
        <v>13.912</v>
      </c>
      <c r="CB664" s="14" t="n">
        <v>0</v>
      </c>
      <c r="CC664" s="14" t="n">
        <v>78.125</v>
      </c>
      <c r="CD664" s="14" t="n">
        <v>7.95</v>
      </c>
      <c r="CE664" s="14" t="n">
        <v>18.221</v>
      </c>
      <c r="CF664" s="14" t="n">
        <v>113.689</v>
      </c>
      <c r="CG664" s="14" t="n">
        <v>0.18</v>
      </c>
      <c r="CH664" s="14" t="n">
        <v>1</v>
      </c>
      <c r="CI664" s="14" t="n">
        <v>0</v>
      </c>
      <c r="CJ664" s="14" t="n">
        <v>0</v>
      </c>
      <c r="CK664" s="14" t="n">
        <v>0</v>
      </c>
      <c r="CL664" s="14" t="n">
        <v>0</v>
      </c>
      <c r="CM664" s="14" t="n">
        <v>0</v>
      </c>
      <c r="CN664" s="14" t="n">
        <v>0</v>
      </c>
      <c r="CO664" s="14" t="n">
        <v>0</v>
      </c>
      <c r="CP664" s="14" t="n">
        <v>0</v>
      </c>
      <c r="CQ664" s="14" t="n">
        <v>1.198</v>
      </c>
      <c r="CR664" s="14" t="n">
        <v>0</v>
      </c>
      <c r="CS664" s="14" t="n">
        <v>4.776</v>
      </c>
      <c r="CT664" s="14" t="n">
        <v>4.753</v>
      </c>
      <c r="CU664" s="14" t="n">
        <v>15.162</v>
      </c>
    </row>
    <row r="665">
      <c r="A665" s="14" t="inlineStr">
        <is>
          <t>RWA2022</t>
        </is>
      </c>
      <c r="B665" s="14" t="inlineStr">
        <is>
          <t>RWA</t>
        </is>
      </c>
      <c r="C665" s="14" t="inlineStr">
        <is>
          <t>RWA</t>
        </is>
      </c>
      <c r="D665" s="14" t="inlineStr">
        <is>
          <t>Rwanda</t>
        </is>
      </c>
      <c r="E665" s="14" t="n">
        <v>2022</v>
      </c>
      <c r="F665" s="14" t="n">
        <v>0.18</v>
      </c>
      <c r="G665" s="14" t="n">
        <v>4.196</v>
      </c>
      <c r="H665" s="14" t="n">
        <v>0.652</v>
      </c>
      <c r="I665" s="14" t="n">
        <v>0</v>
      </c>
      <c r="J665" s="14" t="n">
        <v>4.196</v>
      </c>
      <c r="K665" s="14" t="n">
        <v>0</v>
      </c>
      <c r="L665" s="14" t="n">
        <v>1</v>
      </c>
      <c r="M665" s="14" t="n">
        <v>2.049</v>
      </c>
      <c r="N665" s="14" t="n">
        <v>0.846</v>
      </c>
      <c r="O665" s="14" t="n">
        <v>0</v>
      </c>
      <c r="P665" s="14" t="n">
        <v>2.049</v>
      </c>
      <c r="Q665" s="14" t="n">
        <v>0</v>
      </c>
      <c r="R665" s="14" t="n">
        <v>1</v>
      </c>
      <c r="S665" s="14" t="n">
        <v>2.168</v>
      </c>
      <c r="T665" s="14" t="n">
        <v>1.062</v>
      </c>
      <c r="U665" s="14" t="n">
        <v>0.029</v>
      </c>
      <c r="V665" s="14" t="n">
        <v>2.558</v>
      </c>
      <c r="W665" s="14" t="n">
        <v>0.18</v>
      </c>
      <c r="X665" s="14" t="n">
        <v>1</v>
      </c>
      <c r="Y665" s="14" t="n">
        <v>32.517</v>
      </c>
      <c r="Z665" s="14" t="n">
        <v>4.395</v>
      </c>
      <c r="AA665" s="14" t="n">
        <v>-19.662</v>
      </c>
      <c r="AB665" s="14" t="n">
        <v>12.855</v>
      </c>
      <c r="AC665" s="14" t="n">
        <v>0</v>
      </c>
      <c r="AD665" s="14" t="n">
        <v>0</v>
      </c>
      <c r="AE665" s="14" t="n">
        <v>33.751</v>
      </c>
      <c r="AF665" s="14" t="n">
        <v>7.892</v>
      </c>
      <c r="AG665" s="14" t="n">
        <v>-20.896</v>
      </c>
      <c r="AH665" s="14" t="n">
        <v>12.855</v>
      </c>
      <c r="AI665" s="14" t="n">
        <v>0</v>
      </c>
      <c r="AJ665" s="14" t="n">
        <v>0</v>
      </c>
      <c r="AK665" s="14" t="n">
        <v>41.16</v>
      </c>
      <c r="AL665" s="14" t="n">
        <v>21.921</v>
      </c>
      <c r="AM665" s="14" t="n">
        <v>-25.953</v>
      </c>
      <c r="AN665" s="14" t="n">
        <v>15.207</v>
      </c>
      <c r="AO665" s="14" t="n">
        <v>0</v>
      </c>
      <c r="AP665" s="14" t="n">
        <v>0</v>
      </c>
      <c r="AQ665" s="14" t="n">
        <v>0.861</v>
      </c>
      <c r="AR665" s="14" t="n">
        <v>0.123</v>
      </c>
      <c r="AS665" s="14" t="n">
        <v>0.252</v>
      </c>
      <c r="AT665" s="14" t="n">
        <v>1.313</v>
      </c>
      <c r="AU665" s="14" t="n">
        <v>0.18</v>
      </c>
      <c r="AV665" s="14" t="n">
        <v>1</v>
      </c>
      <c r="AW665" s="14" t="n">
        <v>0.986</v>
      </c>
      <c r="AX665" s="14" t="n">
        <v>0.123</v>
      </c>
      <c r="AY665" s="14" t="n">
        <v>0.156</v>
      </c>
      <c r="AZ665" s="14" t="n">
        <v>1.347</v>
      </c>
      <c r="BA665" s="14" t="n">
        <v>0.18</v>
      </c>
      <c r="BB665" s="14" t="n">
        <v>1</v>
      </c>
      <c r="BC665" s="14" t="n">
        <v>0.598</v>
      </c>
      <c r="BD665" s="14" t="n">
        <v>0.123</v>
      </c>
      <c r="BE665" s="14" t="n">
        <v>0.1</v>
      </c>
      <c r="BF665" s="14" t="n">
        <v>0.8129999999999999</v>
      </c>
      <c r="BG665" s="14" t="n">
        <v>0.18</v>
      </c>
      <c r="BH665" s="14" t="n">
        <v>1</v>
      </c>
      <c r="BI665" s="14" t="n">
        <v>0.612</v>
      </c>
      <c r="BJ665" s="14" t="n">
        <v>0.123</v>
      </c>
      <c r="BK665" s="14" t="n">
        <v>0.063</v>
      </c>
      <c r="BL665" s="14" t="n">
        <v>0.787</v>
      </c>
      <c r="BM665" s="14" t="n">
        <v>0.18</v>
      </c>
      <c r="BN665" s="14" t="n">
        <v>1</v>
      </c>
      <c r="BO665" s="14" t="n">
        <v>0</v>
      </c>
      <c r="BP665" s="14" t="n">
        <v>0</v>
      </c>
      <c r="BQ665" s="14" t="n">
        <v>0.103</v>
      </c>
      <c r="BR665" s="14" t="n">
        <v>0</v>
      </c>
      <c r="BS665" s="14" t="n">
        <v>0.667</v>
      </c>
      <c r="BT665" s="14" t="n">
        <v>0</v>
      </c>
      <c r="BU665" s="14" t="n">
        <v>0</v>
      </c>
      <c r="BV665" s="14" t="n">
        <v>0.241</v>
      </c>
      <c r="BW665" s="14" t="n">
        <v>0.18</v>
      </c>
      <c r="BX665" s="14" t="n">
        <v>0.5</v>
      </c>
      <c r="BY665" s="14" t="n">
        <v>15.024</v>
      </c>
      <c r="BZ665" s="14" t="n">
        <v>0</v>
      </c>
      <c r="CA665" s="14" t="n">
        <v>15.024</v>
      </c>
      <c r="CB665" s="14" t="n">
        <v>0</v>
      </c>
      <c r="CC665" s="14" t="n">
        <v>97.90000000000001</v>
      </c>
      <c r="CD665" s="14" t="n">
        <v>7.95</v>
      </c>
      <c r="CE665" s="14" t="n">
        <v>40.098</v>
      </c>
      <c r="CF665" s="14" t="n">
        <v>160.697</v>
      </c>
      <c r="CG665" s="14" t="n">
        <v>0.18</v>
      </c>
      <c r="CH665" s="14" t="n">
        <v>1</v>
      </c>
      <c r="CI665" s="14" t="n">
        <v>0</v>
      </c>
      <c r="CJ665" s="14" t="n">
        <v>0</v>
      </c>
      <c r="CK665" s="14" t="n">
        <v>0</v>
      </c>
      <c r="CL665" s="14" t="n">
        <v>0</v>
      </c>
      <c r="CM665" s="14" t="n">
        <v>0</v>
      </c>
      <c r="CN665" s="14" t="n">
        <v>0</v>
      </c>
      <c r="CO665" s="14" t="n">
        <v>0</v>
      </c>
      <c r="CP665" s="14" t="n">
        <v>0</v>
      </c>
      <c r="CQ665" s="14" t="n">
        <v>1.294</v>
      </c>
      <c r="CR665" s="14" t="n">
        <v>0</v>
      </c>
      <c r="CS665" s="14" t="n">
        <v>5.158</v>
      </c>
      <c r="CT665" s="14" t="n">
        <v>10.485</v>
      </c>
      <c r="CU665" s="14" t="n">
        <v>31.326</v>
      </c>
    </row>
    <row r="666">
      <c r="A666" s="14" t="inlineStr">
        <is>
          <t>RWA2023</t>
        </is>
      </c>
      <c r="B666" s="14" t="inlineStr">
        <is>
          <t>RWA</t>
        </is>
      </c>
      <c r="C666" s="14" t="inlineStr">
        <is>
          <t>RWA</t>
        </is>
      </c>
      <c r="D666" s="14" t="inlineStr">
        <is>
          <t>Rwanda</t>
        </is>
      </c>
      <c r="E666" s="14" t="n">
        <v>2023</v>
      </c>
      <c r="F666" s="14" t="n">
        <v>0.18</v>
      </c>
      <c r="G666" s="14" t="n">
        <v>4.84</v>
      </c>
      <c r="H666" s="14" t="n">
        <v>1.102</v>
      </c>
      <c r="I666" s="14" t="n">
        <v>0</v>
      </c>
      <c r="J666" s="14" t="n">
        <v>4.84</v>
      </c>
      <c r="K666" s="14" t="n">
        <v>0</v>
      </c>
      <c r="L666" s="14" t="n">
        <v>1</v>
      </c>
      <c r="M666" s="14" t="n">
        <v>2.898</v>
      </c>
      <c r="N666" s="14" t="n">
        <v>1.437</v>
      </c>
      <c r="O666" s="14" t="n">
        <v>0</v>
      </c>
      <c r="P666" s="14" t="n">
        <v>2.898</v>
      </c>
      <c r="Q666" s="14" t="n">
        <v>0</v>
      </c>
      <c r="R666" s="14" t="n">
        <v>1</v>
      </c>
      <c r="S666" s="14" t="n">
        <v>2.804</v>
      </c>
      <c r="T666" s="14" t="n">
        <v>1.759</v>
      </c>
      <c r="U666" s="14" t="n">
        <v>0.056</v>
      </c>
      <c r="V666" s="14" t="n">
        <v>3.309</v>
      </c>
      <c r="W666" s="14" t="n">
        <v>0.18</v>
      </c>
      <c r="X666" s="14" t="n">
        <v>1</v>
      </c>
      <c r="Y666" s="14" t="n">
        <v>12.895</v>
      </c>
      <c r="Z666" s="14" t="n">
        <v>1.743</v>
      </c>
      <c r="AA666" s="14" t="n">
        <v>-6.343</v>
      </c>
      <c r="AB666" s="14" t="n">
        <v>6.552</v>
      </c>
      <c r="AC666" s="14" t="n">
        <v>0</v>
      </c>
      <c r="AD666" s="14" t="n">
        <v>0</v>
      </c>
      <c r="AE666" s="14" t="n">
        <v>14.181</v>
      </c>
      <c r="AF666" s="14" t="n">
        <v>3.316</v>
      </c>
      <c r="AG666" s="14" t="n">
        <v>-7.629</v>
      </c>
      <c r="AH666" s="14" t="n">
        <v>6.552</v>
      </c>
      <c r="AI666" s="14" t="n">
        <v>0</v>
      </c>
      <c r="AJ666" s="14" t="n">
        <v>0</v>
      </c>
      <c r="AK666" s="14" t="n">
        <v>21.895</v>
      </c>
      <c r="AL666" s="14" t="n">
        <v>11.661</v>
      </c>
      <c r="AM666" s="14" t="n">
        <v>-14.154</v>
      </c>
      <c r="AN666" s="14" t="n">
        <v>7.741</v>
      </c>
      <c r="AO666" s="14" t="n">
        <v>0</v>
      </c>
      <c r="AP666" s="14" t="n">
        <v>0</v>
      </c>
      <c r="AQ666" s="14" t="n">
        <v>0.76</v>
      </c>
      <c r="AR666" s="14" t="n">
        <v>0.129</v>
      </c>
      <c r="AS666" s="14" t="n">
        <v>0.376</v>
      </c>
      <c r="AT666" s="14" t="n">
        <v>1.341</v>
      </c>
      <c r="AU666" s="14" t="n">
        <v>0.18</v>
      </c>
      <c r="AV666" s="14" t="n">
        <v>1</v>
      </c>
      <c r="AW666" s="14" t="n">
        <v>0.8110000000000001</v>
      </c>
      <c r="AX666" s="14" t="n">
        <v>0.129</v>
      </c>
      <c r="AY666" s="14" t="n">
        <v>0.333</v>
      </c>
      <c r="AZ666" s="14" t="n">
        <v>1.35</v>
      </c>
      <c r="BA666" s="14" t="n">
        <v>0.18</v>
      </c>
      <c r="BB666" s="14" t="n">
        <v>1</v>
      </c>
      <c r="BC666" s="14" t="n">
        <v>0.535</v>
      </c>
      <c r="BD666" s="14" t="n">
        <v>0.129</v>
      </c>
      <c r="BE666" s="14" t="n">
        <v>0.121</v>
      </c>
      <c r="BF666" s="14" t="n">
        <v>0.759</v>
      </c>
      <c r="BG666" s="14" t="n">
        <v>0.18</v>
      </c>
      <c r="BH666" s="14" t="n">
        <v>1</v>
      </c>
      <c r="BI666" s="14" t="n">
        <v>0.579</v>
      </c>
      <c r="BJ666" s="14" t="n">
        <v>0.129</v>
      </c>
      <c r="BK666" s="14" t="n">
        <v>0.078</v>
      </c>
      <c r="BL666" s="14" t="n">
        <v>0.761</v>
      </c>
      <c r="BM666" s="14" t="n">
        <v>0.18</v>
      </c>
      <c r="BN666" s="14" t="n">
        <v>1</v>
      </c>
      <c r="BO666" s="14" t="n">
        <v>0</v>
      </c>
      <c r="BP666" s="14" t="n">
        <v>0</v>
      </c>
      <c r="BQ666" s="14" t="n">
        <v>0.095</v>
      </c>
      <c r="BR666" s="14" t="n">
        <v>0</v>
      </c>
      <c r="BS666" s="14" t="n">
        <v>0.667</v>
      </c>
      <c r="BT666" s="14" t="n">
        <v>0</v>
      </c>
      <c r="BU666" s="14" t="n">
        <v>0</v>
      </c>
      <c r="BV666" s="14" t="n">
        <v>0.215</v>
      </c>
      <c r="BW666" s="14" t="n">
        <v>0.18</v>
      </c>
      <c r="BX666" s="14" t="n">
        <v>0.5</v>
      </c>
      <c r="BY666" s="14" t="n">
        <v>15.644</v>
      </c>
      <c r="BZ666" s="14" t="n">
        <v>0</v>
      </c>
      <c r="CA666" s="14" t="n">
        <v>15.644</v>
      </c>
      <c r="CB666" s="14" t="n">
        <v>0</v>
      </c>
      <c r="CC666" s="14" t="n">
        <v>83.248</v>
      </c>
      <c r="CD666" s="14" t="n">
        <v>7.95</v>
      </c>
      <c r="CE666" s="14" t="n">
        <v>41.036</v>
      </c>
      <c r="CF666" s="14" t="n">
        <v>143.79</v>
      </c>
      <c r="CG666" s="14" t="n">
        <v>0.18</v>
      </c>
      <c r="CH666" s="14" t="n">
        <v>1</v>
      </c>
      <c r="CI666" s="14" t="n">
        <v>0</v>
      </c>
      <c r="CJ666" s="14" t="n">
        <v>0</v>
      </c>
      <c r="CK666" s="14" t="n">
        <v>0</v>
      </c>
      <c r="CL666" s="14" t="n">
        <v>0</v>
      </c>
      <c r="CM666" s="14" t="n">
        <v>0</v>
      </c>
      <c r="CN666" s="14" t="n">
        <v>0</v>
      </c>
      <c r="CO666" s="14" t="n">
        <v>0</v>
      </c>
      <c r="CP666" s="14" t="n">
        <v>0</v>
      </c>
      <c r="CQ666" s="14" t="n">
        <v>1.348</v>
      </c>
      <c r="CR666" s="14" t="n">
        <v>0</v>
      </c>
      <c r="CS666" s="14" t="n">
        <v>5.37</v>
      </c>
      <c r="CT666" s="14" t="n">
        <v>4.861</v>
      </c>
      <c r="CU666" s="14" t="n">
        <v>11.622</v>
      </c>
    </row>
    <row r="667">
      <c r="A667" s="14" t="inlineStr">
        <is>
          <t>RWA2024</t>
        </is>
      </c>
      <c r="B667" s="14" t="inlineStr">
        <is>
          <t>RWA</t>
        </is>
      </c>
      <c r="C667" s="14" t="inlineStr">
        <is>
          <t>RWA</t>
        </is>
      </c>
      <c r="D667" s="14" t="inlineStr">
        <is>
          <t>Rwanda</t>
        </is>
      </c>
      <c r="E667" s="14" t="n">
        <v>2024</v>
      </c>
      <c r="F667" s="14" t="n">
        <v>0.18</v>
      </c>
      <c r="G667" s="14" t="n">
        <v>4.268</v>
      </c>
      <c r="H667" s="14" t="n">
        <v>1.081</v>
      </c>
      <c r="I667" s="14" t="n">
        <v>0</v>
      </c>
      <c r="J667" s="14" t="n">
        <v>4.268</v>
      </c>
      <c r="K667" s="14" t="n">
        <v>0</v>
      </c>
      <c r="L667" s="14" t="n">
        <v>1</v>
      </c>
      <c r="M667" s="14" t="n">
        <v>2.618</v>
      </c>
      <c r="N667" s="14" t="n">
        <v>1.426</v>
      </c>
      <c r="O667" s="14" t="n">
        <v>0</v>
      </c>
      <c r="P667" s="14" t="n">
        <v>2.618</v>
      </c>
      <c r="Q667" s="14" t="n">
        <v>0</v>
      </c>
      <c r="R667" s="14" t="n">
        <v>1</v>
      </c>
      <c r="S667" s="14" t="n">
        <v>2.719</v>
      </c>
      <c r="T667" s="14" t="n">
        <v>1.8</v>
      </c>
      <c r="U667" s="14" t="n">
        <v>0.067</v>
      </c>
      <c r="V667" s="14" t="n">
        <v>3.208</v>
      </c>
      <c r="W667" s="14" t="n">
        <v>0.18</v>
      </c>
      <c r="X667" s="14" t="n">
        <v>1</v>
      </c>
      <c r="Y667" s="14" t="n">
        <v>11.482</v>
      </c>
      <c r="Z667" s="14" t="n">
        <v>1.552</v>
      </c>
      <c r="AA667" s="14" t="n">
        <v>-5.321</v>
      </c>
      <c r="AB667" s="14" t="n">
        <v>6.161</v>
      </c>
      <c r="AC667" s="14" t="n">
        <v>0</v>
      </c>
      <c r="AD667" s="14" t="n">
        <v>0</v>
      </c>
      <c r="AE667" s="14" t="n">
        <v>12.805</v>
      </c>
      <c r="AF667" s="14" t="n">
        <v>2.994</v>
      </c>
      <c r="AG667" s="14" t="n">
        <v>-6.645</v>
      </c>
      <c r="AH667" s="14" t="n">
        <v>6.161</v>
      </c>
      <c r="AI667" s="14" t="n">
        <v>0</v>
      </c>
      <c r="AJ667" s="14" t="n">
        <v>0</v>
      </c>
      <c r="AK667" s="14" t="n">
        <v>20.747</v>
      </c>
      <c r="AL667" s="14" t="n">
        <v>11.05</v>
      </c>
      <c r="AM667" s="14" t="n">
        <v>-13.47</v>
      </c>
      <c r="AN667" s="14" t="n">
        <v>7.277</v>
      </c>
      <c r="AO667" s="14" t="n">
        <v>0</v>
      </c>
      <c r="AP667" s="14" t="n">
        <v>0</v>
      </c>
      <c r="AQ667" s="14" t="n">
        <v>0.724</v>
      </c>
      <c r="AR667" s="14" t="n">
        <v>0.132</v>
      </c>
      <c r="AS667" s="14" t="n">
        <v>0.292</v>
      </c>
      <c r="AT667" s="14" t="n">
        <v>1.199</v>
      </c>
      <c r="AU667" s="14" t="n">
        <v>0.18</v>
      </c>
      <c r="AV667" s="14" t="n">
        <v>1</v>
      </c>
      <c r="AW667" s="14" t="n">
        <v>0.75</v>
      </c>
      <c r="AX667" s="14" t="n">
        <v>0.132</v>
      </c>
      <c r="AY667" s="14" t="n">
        <v>0.307</v>
      </c>
      <c r="AZ667" s="14" t="n">
        <v>1.248</v>
      </c>
      <c r="BA667" s="14" t="n">
        <v>0.18</v>
      </c>
      <c r="BB667" s="14" t="n">
        <v>1</v>
      </c>
      <c r="BC667" s="14" t="n">
        <v>0.513</v>
      </c>
      <c r="BD667" s="14" t="n">
        <v>0.132</v>
      </c>
      <c r="BE667" s="14" t="n">
        <v>0.133</v>
      </c>
      <c r="BF667" s="14" t="n">
        <v>0.744</v>
      </c>
      <c r="BG667" s="14" t="n">
        <v>0.18</v>
      </c>
      <c r="BH667" s="14" t="n">
        <v>1</v>
      </c>
      <c r="BI667" s="14" t="n">
        <v>0.591</v>
      </c>
      <c r="BJ667" s="14" t="n">
        <v>0.132</v>
      </c>
      <c r="BK667" s="14" t="n">
        <v>0.08400000000000001</v>
      </c>
      <c r="BL667" s="14" t="n">
        <v>0.778</v>
      </c>
      <c r="BM667" s="14" t="n">
        <v>0.18</v>
      </c>
      <c r="BN667" s="14" t="n">
        <v>1</v>
      </c>
      <c r="BO667" s="14" t="n">
        <v>0</v>
      </c>
      <c r="BP667" s="14" t="n">
        <v>0</v>
      </c>
      <c r="BQ667" s="14" t="n">
        <v>0.054</v>
      </c>
      <c r="BR667" s="14" t="n">
        <v>0</v>
      </c>
      <c r="BS667" s="14" t="n">
        <v>0.667</v>
      </c>
      <c r="BT667" s="14" t="n">
        <v>0</v>
      </c>
      <c r="BU667" s="14" t="n">
        <v>0</v>
      </c>
      <c r="BV667" s="14" t="n">
        <v>0.165</v>
      </c>
      <c r="BW667" s="14" t="n">
        <v>0.18</v>
      </c>
      <c r="BX667" s="14" t="n">
        <v>0.5</v>
      </c>
      <c r="BY667" s="14" t="n">
        <v>16.106</v>
      </c>
      <c r="BZ667" s="14" t="n">
        <v>0</v>
      </c>
      <c r="CA667" s="14" t="n">
        <v>16.106</v>
      </c>
      <c r="CB667" s="14" t="n">
        <v>0</v>
      </c>
      <c r="CC667" s="14" t="n">
        <v>82.58799999999999</v>
      </c>
      <c r="CD667" s="14" t="n">
        <v>7.95</v>
      </c>
      <c r="CE667" s="14" t="n">
        <v>42.545</v>
      </c>
      <c r="CF667" s="14" t="n">
        <v>144.123</v>
      </c>
      <c r="CG667" s="14" t="n">
        <v>0.18</v>
      </c>
      <c r="CH667" s="14" t="n">
        <v>1</v>
      </c>
      <c r="CI667" s="14" t="n">
        <v>0</v>
      </c>
      <c r="CJ667" s="14" t="n">
        <v>0</v>
      </c>
      <c r="CK667" s="14" t="n">
        <v>0</v>
      </c>
      <c r="CL667" s="14" t="n">
        <v>0</v>
      </c>
      <c r="CM667" s="14" t="n">
        <v>0</v>
      </c>
      <c r="CN667" s="14" t="n">
        <v>0</v>
      </c>
      <c r="CO667" s="14" t="n">
        <v>0</v>
      </c>
      <c r="CP667" s="14" t="n">
        <v>0</v>
      </c>
      <c r="CQ667" s="14" t="n">
        <v>1.387</v>
      </c>
      <c r="CR667" s="14" t="n">
        <v>0</v>
      </c>
      <c r="CS667" s="14" t="n">
        <v>5.529</v>
      </c>
      <c r="CT667" s="14" t="n">
        <v>4.251</v>
      </c>
      <c r="CU667" s="14" t="n">
        <v>10.168</v>
      </c>
    </row>
    <row r="668">
      <c r="A668" s="14" t="inlineStr">
        <is>
          <t>WSM2021</t>
        </is>
      </c>
      <c r="B668" s="14" t="inlineStr">
        <is>
          <t>WSM</t>
        </is>
      </c>
      <c r="C668" s="14" t="inlineStr">
        <is>
          <t>WSM</t>
        </is>
      </c>
      <c r="D668" s="14" t="inlineStr">
        <is>
          <t>Samoa</t>
        </is>
      </c>
      <c r="E668" s="14" t="n">
        <v>2021</v>
      </c>
      <c r="F668" s="14" t="n">
        <v>0.15</v>
      </c>
      <c r="G668" s="14" t="n">
        <v>4.747</v>
      </c>
      <c r="H668" s="14" t="n">
        <v>1.143</v>
      </c>
      <c r="I668" s="14" t="n">
        <v>0</v>
      </c>
      <c r="J668" s="14" t="n">
        <v>4.747</v>
      </c>
      <c r="K668" s="14" t="n">
        <v>0</v>
      </c>
      <c r="L668" s="14" t="n">
        <v>1</v>
      </c>
      <c r="M668" s="14" t="n">
        <v>7.964</v>
      </c>
      <c r="N668" s="14" t="n">
        <v>3.43</v>
      </c>
      <c r="O668" s="14" t="n">
        <v>0</v>
      </c>
      <c r="P668" s="14" t="n">
        <v>7.964</v>
      </c>
      <c r="Q668" s="14" t="n">
        <v>0</v>
      </c>
      <c r="R668" s="14" t="n">
        <v>1</v>
      </c>
      <c r="S668" s="14" t="n">
        <v>10.464</v>
      </c>
      <c r="T668" s="14" t="n">
        <v>6.86</v>
      </c>
      <c r="U668" s="14" t="n">
        <v>0</v>
      </c>
      <c r="V668" s="14" t="n">
        <v>12.034</v>
      </c>
      <c r="W668" s="14" t="n">
        <v>0.15</v>
      </c>
      <c r="X668" s="14" t="n">
        <v>1</v>
      </c>
      <c r="Y668" s="14" t="n">
        <v>9.503</v>
      </c>
      <c r="Z668" s="14" t="n">
        <v>1.173</v>
      </c>
      <c r="AA668" s="14" t="n">
        <v>0</v>
      </c>
      <c r="AB668" s="14" t="n">
        <v>9.503</v>
      </c>
      <c r="AC668" s="14" t="n">
        <v>0</v>
      </c>
      <c r="AD668" s="14" t="n">
        <v>1</v>
      </c>
      <c r="AE668" s="14" t="n">
        <v>10.647</v>
      </c>
      <c r="AF668" s="14" t="n">
        <v>2.321</v>
      </c>
      <c r="AG668" s="14" t="n">
        <v>0</v>
      </c>
      <c r="AH668" s="14" t="n">
        <v>10.647</v>
      </c>
      <c r="AI668" s="14" t="n">
        <v>0</v>
      </c>
      <c r="AJ668" s="14" t="n">
        <v>1</v>
      </c>
      <c r="AK668" s="14" t="n">
        <v>17.507</v>
      </c>
      <c r="AL668" s="14" t="n">
        <v>9.084</v>
      </c>
      <c r="AM668" s="14" t="n">
        <v>0</v>
      </c>
      <c r="AN668" s="14" t="n">
        <v>20.132</v>
      </c>
      <c r="AO668" s="14" t="n">
        <v>0.15</v>
      </c>
      <c r="AP668" s="14" t="n">
        <v>1</v>
      </c>
      <c r="AQ668" s="14" t="n">
        <v>0.621</v>
      </c>
      <c r="AR668" s="14" t="n">
        <v>0.114</v>
      </c>
      <c r="AS668" s="14" t="n">
        <v>0</v>
      </c>
      <c r="AT668" s="14" t="n">
        <v>0.714</v>
      </c>
      <c r="AU668" s="14" t="n">
        <v>0.15</v>
      </c>
      <c r="AV668" s="14" t="n">
        <v>1</v>
      </c>
      <c r="AW668" s="14" t="n">
        <v>0.593</v>
      </c>
      <c r="AX668" s="14" t="n">
        <v>0.114</v>
      </c>
      <c r="AY668" s="14" t="n">
        <v>0</v>
      </c>
      <c r="AZ668" s="14" t="n">
        <v>0.6820000000000001</v>
      </c>
      <c r="BA668" s="14" t="n">
        <v>0.15</v>
      </c>
      <c r="BB668" s="14" t="n">
        <v>1</v>
      </c>
      <c r="BC668" s="14" t="n">
        <v>0.44</v>
      </c>
      <c r="BD668" s="14" t="n">
        <v>0.114</v>
      </c>
      <c r="BE668" s="14" t="n">
        <v>0</v>
      </c>
      <c r="BF668" s="14" t="n">
        <v>0.506</v>
      </c>
      <c r="BG668" s="14" t="n">
        <v>0.15</v>
      </c>
      <c r="BH668" s="14" t="n">
        <v>1</v>
      </c>
      <c r="BI668" s="14" t="n">
        <v>0.5600000000000001</v>
      </c>
      <c r="BJ668" s="14" t="n">
        <v>0.114</v>
      </c>
      <c r="BK668" s="14" t="n">
        <v>0</v>
      </c>
      <c r="BL668" s="14" t="n">
        <v>0.644</v>
      </c>
      <c r="BM668" s="14" t="n">
        <v>0.15</v>
      </c>
      <c r="BN668" s="14" t="n">
        <v>1</v>
      </c>
      <c r="BO668" s="14" t="n">
        <v>0</v>
      </c>
      <c r="BP668" s="14" t="n">
        <v>0</v>
      </c>
      <c r="BQ668" s="14" t="n">
        <v>0</v>
      </c>
      <c r="BR668" s="14" t="n">
        <v>0</v>
      </c>
      <c r="BS668" s="14" t="n">
        <v>1</v>
      </c>
      <c r="BT668" s="14" t="n">
        <v>0</v>
      </c>
      <c r="BU668" s="14" t="n">
        <v>0</v>
      </c>
      <c r="BV668" s="14" t="n">
        <v>0</v>
      </c>
      <c r="BW668" s="14" t="n">
        <v>0.15</v>
      </c>
      <c r="BX668" s="14" t="n">
        <v>1</v>
      </c>
      <c r="BY668" s="14" t="n">
        <v>11.787</v>
      </c>
      <c r="BZ668" s="14" t="n">
        <v>0</v>
      </c>
      <c r="CA668" s="14" t="n">
        <v>11.787</v>
      </c>
      <c r="CB668" s="14" t="n">
        <v>0</v>
      </c>
      <c r="CC668" s="14" t="n">
        <v>81.69499999999999</v>
      </c>
      <c r="CD668" s="14" t="n">
        <v>7.95</v>
      </c>
      <c r="CE668" s="14" t="n">
        <v>0</v>
      </c>
      <c r="CF668" s="14" t="n">
        <v>93.95</v>
      </c>
      <c r="CG668" s="14" t="n">
        <v>0.15</v>
      </c>
      <c r="CH668" s="14" t="n">
        <v>1</v>
      </c>
      <c r="CI668" s="14" t="n">
        <v>0</v>
      </c>
      <c r="CJ668" s="14" t="n">
        <v>0</v>
      </c>
      <c r="CK668" s="14" t="n">
        <v>0</v>
      </c>
      <c r="CL668" s="14" t="n">
        <v>0</v>
      </c>
      <c r="CM668" s="14" t="n">
        <v>0</v>
      </c>
      <c r="CN668" s="14" t="n">
        <v>0</v>
      </c>
      <c r="CO668" s="14" t="n">
        <v>0</v>
      </c>
      <c r="CP668" s="14" t="n">
        <v>0</v>
      </c>
      <c r="CQ668" s="14" t="n">
        <v>1.198</v>
      </c>
      <c r="CR668" s="14" t="n">
        <v>0</v>
      </c>
      <c r="CS668" s="14" t="n">
        <v>4.776</v>
      </c>
      <c r="CT668" s="14" t="n">
        <v>3.604</v>
      </c>
      <c r="CU668" s="14" t="n">
        <v>9.407999999999999</v>
      </c>
    </row>
    <row r="669">
      <c r="A669" s="14" t="inlineStr">
        <is>
          <t>WSM2022</t>
        </is>
      </c>
      <c r="B669" s="14" t="inlineStr">
        <is>
          <t>WSM</t>
        </is>
      </c>
      <c r="C669" s="14" t="inlineStr">
        <is>
          <t>WSM</t>
        </is>
      </c>
      <c r="D669" s="14" t="inlineStr">
        <is>
          <t>Samoa</t>
        </is>
      </c>
      <c r="E669" s="14" t="n">
        <v>2022</v>
      </c>
      <c r="F669" s="14" t="n">
        <v>0.15</v>
      </c>
      <c r="G669" s="14" t="n">
        <v>8.788</v>
      </c>
      <c r="H669" s="14" t="n">
        <v>1.235</v>
      </c>
      <c r="I669" s="14" t="n">
        <v>0</v>
      </c>
      <c r="J669" s="14" t="n">
        <v>8.788</v>
      </c>
      <c r="K669" s="14" t="n">
        <v>0</v>
      </c>
      <c r="L669" s="14" t="n">
        <v>1</v>
      </c>
      <c r="M669" s="14" t="n">
        <v>9.782999999999999</v>
      </c>
      <c r="N669" s="14" t="n">
        <v>3.704</v>
      </c>
      <c r="O669" s="14" t="n">
        <v>0</v>
      </c>
      <c r="P669" s="14" t="n">
        <v>9.782999999999999</v>
      </c>
      <c r="Q669" s="14" t="n">
        <v>0</v>
      </c>
      <c r="R669" s="14" t="n">
        <v>1</v>
      </c>
      <c r="S669" s="14" t="n">
        <v>14.962</v>
      </c>
      <c r="T669" s="14" t="n">
        <v>7.408</v>
      </c>
      <c r="U669" s="14" t="n">
        <v>0.166</v>
      </c>
      <c r="V669" s="14" t="n">
        <v>17.206</v>
      </c>
      <c r="W669" s="14" t="n">
        <v>0.15</v>
      </c>
      <c r="X669" s="14" t="n">
        <v>1</v>
      </c>
      <c r="Y669" s="14" t="n">
        <v>15.491</v>
      </c>
      <c r="Z669" s="14" t="n">
        <v>1.911</v>
      </c>
      <c r="AA669" s="14" t="n">
        <v>0</v>
      </c>
      <c r="AB669" s="14" t="n">
        <v>15.491</v>
      </c>
      <c r="AC669" s="14" t="n">
        <v>0</v>
      </c>
      <c r="AD669" s="14" t="n">
        <v>1</v>
      </c>
      <c r="AE669" s="14" t="n">
        <v>16.726</v>
      </c>
      <c r="AF669" s="14" t="n">
        <v>3.646</v>
      </c>
      <c r="AG669" s="14" t="n">
        <v>0</v>
      </c>
      <c r="AH669" s="14" t="n">
        <v>16.726</v>
      </c>
      <c r="AI669" s="14" t="n">
        <v>0</v>
      </c>
      <c r="AJ669" s="14" t="n">
        <v>1</v>
      </c>
      <c r="AK669" s="14" t="n">
        <v>24.134</v>
      </c>
      <c r="AL669" s="14" t="n">
        <v>12.523</v>
      </c>
      <c r="AM669" s="14" t="n">
        <v>0.268</v>
      </c>
      <c r="AN669" s="14" t="n">
        <v>27.754</v>
      </c>
      <c r="AO669" s="14" t="n">
        <v>0.15</v>
      </c>
      <c r="AP669" s="14" t="n">
        <v>1</v>
      </c>
      <c r="AQ669" s="14" t="n">
        <v>0.847</v>
      </c>
      <c r="AR669" s="14" t="n">
        <v>0.123</v>
      </c>
      <c r="AS669" s="14" t="n">
        <v>0.008999999999999999</v>
      </c>
      <c r="AT669" s="14" t="n">
        <v>0.974</v>
      </c>
      <c r="AU669" s="14" t="n">
        <v>0.15</v>
      </c>
      <c r="AV669" s="14" t="n">
        <v>1</v>
      </c>
      <c r="AW669" s="14" t="n">
        <v>0.947</v>
      </c>
      <c r="AX669" s="14" t="n">
        <v>0.123</v>
      </c>
      <c r="AY669" s="14" t="n">
        <v>0.011</v>
      </c>
      <c r="AZ669" s="14" t="n">
        <v>1.089</v>
      </c>
      <c r="BA669" s="14" t="n">
        <v>0.15</v>
      </c>
      <c r="BB669" s="14" t="n">
        <v>1</v>
      </c>
      <c r="BC669" s="14" t="n">
        <v>0.589</v>
      </c>
      <c r="BD669" s="14" t="n">
        <v>0.123</v>
      </c>
      <c r="BE669" s="14" t="n">
        <v>0.007</v>
      </c>
      <c r="BF669" s="14" t="n">
        <v>0.677</v>
      </c>
      <c r="BG669" s="14" t="n">
        <v>0.15</v>
      </c>
      <c r="BH669" s="14" t="n">
        <v>1</v>
      </c>
      <c r="BI669" s="14" t="n">
        <v>0.6889999999999999</v>
      </c>
      <c r="BJ669" s="14" t="n">
        <v>0.123</v>
      </c>
      <c r="BK669" s="14" t="n">
        <v>0.008</v>
      </c>
      <c r="BL669" s="14" t="n">
        <v>0.792</v>
      </c>
      <c r="BM669" s="14" t="n">
        <v>0.15</v>
      </c>
      <c r="BN669" s="14" t="n">
        <v>1</v>
      </c>
      <c r="BO669" s="14" t="n">
        <v>0</v>
      </c>
      <c r="BP669" s="14" t="n">
        <v>0</v>
      </c>
      <c r="BQ669" s="14" t="n">
        <v>0</v>
      </c>
      <c r="BR669" s="14" t="n">
        <v>0</v>
      </c>
      <c r="BS669" s="14" t="n">
        <v>1</v>
      </c>
      <c r="BT669" s="14" t="n">
        <v>0</v>
      </c>
      <c r="BU669" s="14" t="n">
        <v>0</v>
      </c>
      <c r="BV669" s="14" t="n">
        <v>0</v>
      </c>
      <c r="BW669" s="14" t="n">
        <v>0.15</v>
      </c>
      <c r="BX669" s="14" t="n">
        <v>1</v>
      </c>
      <c r="BY669" s="14" t="n">
        <v>12.729</v>
      </c>
      <c r="BZ669" s="14" t="n">
        <v>0</v>
      </c>
      <c r="CA669" s="14" t="n">
        <v>12.729</v>
      </c>
      <c r="CB669" s="14" t="n">
        <v>0</v>
      </c>
      <c r="CC669" s="14" t="n">
        <v>102.477</v>
      </c>
      <c r="CD669" s="14" t="n">
        <v>7.95</v>
      </c>
      <c r="CE669" s="14" t="n">
        <v>1.138</v>
      </c>
      <c r="CF669" s="14" t="n">
        <v>117.848</v>
      </c>
      <c r="CG669" s="14" t="n">
        <v>0.15</v>
      </c>
      <c r="CH669" s="14" t="n">
        <v>1</v>
      </c>
      <c r="CI669" s="14" t="n">
        <v>0</v>
      </c>
      <c r="CJ669" s="14" t="n">
        <v>0</v>
      </c>
      <c r="CK669" s="14" t="n">
        <v>0</v>
      </c>
      <c r="CL669" s="14" t="n">
        <v>0</v>
      </c>
      <c r="CM669" s="14" t="n">
        <v>0</v>
      </c>
      <c r="CN669" s="14" t="n">
        <v>0</v>
      </c>
      <c r="CO669" s="14" t="n">
        <v>0</v>
      </c>
      <c r="CP669" s="14" t="n">
        <v>0</v>
      </c>
      <c r="CQ669" s="14" t="n">
        <v>1.294</v>
      </c>
      <c r="CR669" s="14" t="n">
        <v>0</v>
      </c>
      <c r="CS669" s="14" t="n">
        <v>5.158</v>
      </c>
      <c r="CT669" s="14" t="n">
        <v>7.554</v>
      </c>
      <c r="CU669" s="14" t="n">
        <v>16.097</v>
      </c>
    </row>
    <row r="670">
      <c r="A670" s="14" t="inlineStr">
        <is>
          <t>WSM2023</t>
        </is>
      </c>
      <c r="B670" s="14" t="inlineStr">
        <is>
          <t>WSM</t>
        </is>
      </c>
      <c r="C670" s="14" t="inlineStr">
        <is>
          <t>WSM</t>
        </is>
      </c>
      <c r="D670" s="14" t="inlineStr">
        <is>
          <t>Samoa</t>
        </is>
      </c>
      <c r="E670" s="14" t="n">
        <v>2023</v>
      </c>
      <c r="F670" s="14" t="n">
        <v>0.15</v>
      </c>
      <c r="G670" s="14" t="n">
        <v>5.77</v>
      </c>
      <c r="H670" s="14" t="n">
        <v>1.286</v>
      </c>
      <c r="I670" s="14" t="n">
        <v>0</v>
      </c>
      <c r="J670" s="14" t="n">
        <v>5.77</v>
      </c>
      <c r="K670" s="14" t="n">
        <v>0</v>
      </c>
      <c r="L670" s="14" t="n">
        <v>1</v>
      </c>
      <c r="M670" s="14" t="n">
        <v>7.886</v>
      </c>
      <c r="N670" s="14" t="n">
        <v>3.857</v>
      </c>
      <c r="O670" s="14" t="n">
        <v>0</v>
      </c>
      <c r="P670" s="14" t="n">
        <v>7.886</v>
      </c>
      <c r="Q670" s="14" t="n">
        <v>0</v>
      </c>
      <c r="R670" s="14" t="n">
        <v>1</v>
      </c>
      <c r="S670" s="14" t="n">
        <v>12.198</v>
      </c>
      <c r="T670" s="14" t="n">
        <v>7.714</v>
      </c>
      <c r="U670" s="14" t="n">
        <v>0.203</v>
      </c>
      <c r="V670" s="14" t="n">
        <v>14.028</v>
      </c>
      <c r="W670" s="14" t="n">
        <v>0.15</v>
      </c>
      <c r="X670" s="14" t="n">
        <v>1</v>
      </c>
      <c r="Y670" s="14" t="n">
        <v>12.479</v>
      </c>
      <c r="Z670" s="14" t="n">
        <v>1.54</v>
      </c>
      <c r="AA670" s="14" t="n">
        <v>0</v>
      </c>
      <c r="AB670" s="14" t="n">
        <v>12.479</v>
      </c>
      <c r="AC670" s="14" t="n">
        <v>0</v>
      </c>
      <c r="AD670" s="14" t="n">
        <v>1</v>
      </c>
      <c r="AE670" s="14" t="n">
        <v>13.764</v>
      </c>
      <c r="AF670" s="14" t="n">
        <v>3.001</v>
      </c>
      <c r="AG670" s="14" t="n">
        <v>0</v>
      </c>
      <c r="AH670" s="14" t="n">
        <v>13.764</v>
      </c>
      <c r="AI670" s="14" t="n">
        <v>0</v>
      </c>
      <c r="AJ670" s="14" t="n">
        <v>1</v>
      </c>
      <c r="AK670" s="14" t="n">
        <v>21.478</v>
      </c>
      <c r="AL670" s="14" t="n">
        <v>11.145</v>
      </c>
      <c r="AM670" s="14" t="n">
        <v>0.357</v>
      </c>
      <c r="AN670" s="14" t="n">
        <v>24.7</v>
      </c>
      <c r="AO670" s="14" t="n">
        <v>0.15</v>
      </c>
      <c r="AP670" s="14" t="n">
        <v>1</v>
      </c>
      <c r="AQ670" s="14" t="n">
        <v>0.749</v>
      </c>
      <c r="AR670" s="14" t="n">
        <v>0.129</v>
      </c>
      <c r="AS670" s="14" t="n">
        <v>0.012</v>
      </c>
      <c r="AT670" s="14" t="n">
        <v>0.861</v>
      </c>
      <c r="AU670" s="14" t="n">
        <v>0.15</v>
      </c>
      <c r="AV670" s="14" t="n">
        <v>1</v>
      </c>
      <c r="AW670" s="14" t="n">
        <v>0.783</v>
      </c>
      <c r="AX670" s="14" t="n">
        <v>0.129</v>
      </c>
      <c r="AY670" s="14" t="n">
        <v>0.013</v>
      </c>
      <c r="AZ670" s="14" t="n">
        <v>0.9</v>
      </c>
      <c r="BA670" s="14" t="n">
        <v>0.15</v>
      </c>
      <c r="BB670" s="14" t="n">
        <v>1</v>
      </c>
      <c r="BC670" s="14" t="n">
        <v>0.527</v>
      </c>
      <c r="BD670" s="14" t="n">
        <v>0.129</v>
      </c>
      <c r="BE670" s="14" t="n">
        <v>0.008999999999999999</v>
      </c>
      <c r="BF670" s="14" t="n">
        <v>0.607</v>
      </c>
      <c r="BG670" s="14" t="n">
        <v>0.15</v>
      </c>
      <c r="BH670" s="14" t="n">
        <v>1</v>
      </c>
      <c r="BI670" s="14" t="n">
        <v>0.64</v>
      </c>
      <c r="BJ670" s="14" t="n">
        <v>0.129</v>
      </c>
      <c r="BK670" s="14" t="n">
        <v>0.011</v>
      </c>
      <c r="BL670" s="14" t="n">
        <v>0.736</v>
      </c>
      <c r="BM670" s="14" t="n">
        <v>0.15</v>
      </c>
      <c r="BN670" s="14" t="n">
        <v>1</v>
      </c>
      <c r="BO670" s="14" t="n">
        <v>0</v>
      </c>
      <c r="BP670" s="14" t="n">
        <v>0</v>
      </c>
      <c r="BQ670" s="14" t="n">
        <v>0</v>
      </c>
      <c r="BR670" s="14" t="n">
        <v>0</v>
      </c>
      <c r="BS670" s="14" t="n">
        <v>1</v>
      </c>
      <c r="BT670" s="14" t="n">
        <v>0</v>
      </c>
      <c r="BU670" s="14" t="n">
        <v>0</v>
      </c>
      <c r="BV670" s="14" t="n">
        <v>0</v>
      </c>
      <c r="BW670" s="14" t="n">
        <v>0.15</v>
      </c>
      <c r="BX670" s="14" t="n">
        <v>1</v>
      </c>
      <c r="BY670" s="14" t="n">
        <v>13.254</v>
      </c>
      <c r="BZ670" s="14" t="n">
        <v>0</v>
      </c>
      <c r="CA670" s="14" t="n">
        <v>13.254</v>
      </c>
      <c r="CB670" s="14" t="n">
        <v>0</v>
      </c>
      <c r="CC670" s="14" t="n">
        <v>87.07899999999999</v>
      </c>
      <c r="CD670" s="14" t="n">
        <v>7.95</v>
      </c>
      <c r="CE670" s="14" t="n">
        <v>1.446</v>
      </c>
      <c r="CF670" s="14" t="n">
        <v>100.141</v>
      </c>
      <c r="CG670" s="14" t="n">
        <v>0.15</v>
      </c>
      <c r="CH670" s="14" t="n">
        <v>1</v>
      </c>
      <c r="CI670" s="14" t="n">
        <v>0</v>
      </c>
      <c r="CJ670" s="14" t="n">
        <v>0</v>
      </c>
      <c r="CK670" s="14" t="n">
        <v>0</v>
      </c>
      <c r="CL670" s="14" t="n">
        <v>0</v>
      </c>
      <c r="CM670" s="14" t="n">
        <v>0</v>
      </c>
      <c r="CN670" s="14" t="n">
        <v>0</v>
      </c>
      <c r="CO670" s="14" t="n">
        <v>0</v>
      </c>
      <c r="CP670" s="14" t="n">
        <v>0</v>
      </c>
      <c r="CQ670" s="14" t="n">
        <v>1.348</v>
      </c>
      <c r="CR670" s="14" t="n">
        <v>0</v>
      </c>
      <c r="CS670" s="14" t="n">
        <v>5.37</v>
      </c>
      <c r="CT670" s="14" t="n">
        <v>4.484</v>
      </c>
      <c r="CU670" s="14" t="n">
        <v>12.529</v>
      </c>
    </row>
    <row r="671">
      <c r="A671" s="14" t="inlineStr">
        <is>
          <t>WSM2024</t>
        </is>
      </c>
      <c r="B671" s="14" t="inlineStr">
        <is>
          <t>WSM</t>
        </is>
      </c>
      <c r="C671" s="14" t="inlineStr">
        <is>
          <t>WSM</t>
        </is>
      </c>
      <c r="D671" s="14" t="inlineStr">
        <is>
          <t>Samoa</t>
        </is>
      </c>
      <c r="E671" s="14" t="n">
        <v>2024</v>
      </c>
      <c r="F671" s="14" t="n">
        <v>0.15</v>
      </c>
      <c r="G671" s="14" t="n">
        <v>4.833</v>
      </c>
      <c r="H671" s="14" t="n">
        <v>1.324</v>
      </c>
      <c r="I671" s="14" t="n">
        <v>0</v>
      </c>
      <c r="J671" s="14" t="n">
        <v>4.833</v>
      </c>
      <c r="K671" s="14" t="n">
        <v>0</v>
      </c>
      <c r="L671" s="14" t="n">
        <v>1</v>
      </c>
      <c r="M671" s="14" t="n">
        <v>7.124</v>
      </c>
      <c r="N671" s="14" t="n">
        <v>3.971</v>
      </c>
      <c r="O671" s="14" t="n">
        <v>0</v>
      </c>
      <c r="P671" s="14" t="n">
        <v>7.124</v>
      </c>
      <c r="Q671" s="14" t="n">
        <v>0</v>
      </c>
      <c r="R671" s="14" t="n">
        <v>1</v>
      </c>
      <c r="S671" s="14" t="n">
        <v>11.451</v>
      </c>
      <c r="T671" s="14" t="n">
        <v>7.942</v>
      </c>
      <c r="U671" s="14" t="n">
        <v>0.234</v>
      </c>
      <c r="V671" s="14" t="n">
        <v>13.168</v>
      </c>
      <c r="W671" s="14" t="n">
        <v>0.15</v>
      </c>
      <c r="X671" s="14" t="n">
        <v>1</v>
      </c>
      <c r="Y671" s="14" t="n">
        <v>11.218</v>
      </c>
      <c r="Z671" s="14" t="n">
        <v>1.384</v>
      </c>
      <c r="AA671" s="14" t="n">
        <v>0</v>
      </c>
      <c r="AB671" s="14" t="n">
        <v>11.218</v>
      </c>
      <c r="AC671" s="14" t="n">
        <v>0</v>
      </c>
      <c r="AD671" s="14" t="n">
        <v>1</v>
      </c>
      <c r="AE671" s="14" t="n">
        <v>12.541</v>
      </c>
      <c r="AF671" s="14" t="n">
        <v>2.734</v>
      </c>
      <c r="AG671" s="14" t="n">
        <v>0</v>
      </c>
      <c r="AH671" s="14" t="n">
        <v>12.541</v>
      </c>
      <c r="AI671" s="14" t="n">
        <v>0</v>
      </c>
      <c r="AJ671" s="14" t="n">
        <v>1</v>
      </c>
      <c r="AK671" s="14" t="n">
        <v>20.483</v>
      </c>
      <c r="AL671" s="14" t="n">
        <v>10.628</v>
      </c>
      <c r="AM671" s="14" t="n">
        <v>0.419</v>
      </c>
      <c r="AN671" s="14" t="n">
        <v>23.555</v>
      </c>
      <c r="AO671" s="14" t="n">
        <v>0.15</v>
      </c>
      <c r="AP671" s="14" t="n">
        <v>1</v>
      </c>
      <c r="AQ671" s="14" t="n">
        <v>0.72</v>
      </c>
      <c r="AR671" s="14" t="n">
        <v>0.132</v>
      </c>
      <c r="AS671" s="14" t="n">
        <v>0.015</v>
      </c>
      <c r="AT671" s="14" t="n">
        <v>0.828</v>
      </c>
      <c r="AU671" s="14" t="n">
        <v>0.15</v>
      </c>
      <c r="AV671" s="14" t="n">
        <v>1</v>
      </c>
      <c r="AW671" s="14" t="n">
        <v>0.734</v>
      </c>
      <c r="AX671" s="14" t="n">
        <v>0.132</v>
      </c>
      <c r="AY671" s="14" t="n">
        <v>0.015</v>
      </c>
      <c r="AZ671" s="14" t="n">
        <v>0.844</v>
      </c>
      <c r="BA671" s="14" t="n">
        <v>0.15</v>
      </c>
      <c r="BB671" s="14" t="n">
        <v>1</v>
      </c>
      <c r="BC671" s="14" t="n">
        <v>0.51</v>
      </c>
      <c r="BD671" s="14" t="n">
        <v>0.132</v>
      </c>
      <c r="BE671" s="14" t="n">
        <v>0.01</v>
      </c>
      <c r="BF671" s="14" t="n">
        <v>0.587</v>
      </c>
      <c r="BG671" s="14" t="n">
        <v>0.15</v>
      </c>
      <c r="BH671" s="14" t="n">
        <v>1</v>
      </c>
      <c r="BI671" s="14" t="n">
        <v>0.652</v>
      </c>
      <c r="BJ671" s="14" t="n">
        <v>0.132</v>
      </c>
      <c r="BK671" s="14" t="n">
        <v>0.013</v>
      </c>
      <c r="BL671" s="14" t="n">
        <v>0.75</v>
      </c>
      <c r="BM671" s="14" t="n">
        <v>0.15</v>
      </c>
      <c r="BN671" s="14" t="n">
        <v>1</v>
      </c>
      <c r="BO671" s="14" t="n">
        <v>0</v>
      </c>
      <c r="BP671" s="14" t="n">
        <v>0</v>
      </c>
      <c r="BQ671" s="14" t="n">
        <v>0</v>
      </c>
      <c r="BR671" s="14" t="n">
        <v>0</v>
      </c>
      <c r="BS671" s="14" t="n">
        <v>1</v>
      </c>
      <c r="BT671" s="14" t="n">
        <v>0</v>
      </c>
      <c r="BU671" s="14" t="n">
        <v>0</v>
      </c>
      <c r="BV671" s="14" t="n">
        <v>0</v>
      </c>
      <c r="BW671" s="14" t="n">
        <v>0.15</v>
      </c>
      <c r="BX671" s="14" t="n">
        <v>1</v>
      </c>
      <c r="BY671" s="14" t="n">
        <v>13.646</v>
      </c>
      <c r="BZ671" s="14" t="n">
        <v>0</v>
      </c>
      <c r="CA671" s="14" t="n">
        <v>13.646</v>
      </c>
      <c r="CB671" s="14" t="n">
        <v>0</v>
      </c>
      <c r="CC671" s="14" t="n">
        <v>86.38500000000001</v>
      </c>
      <c r="CD671" s="14" t="n">
        <v>7.95</v>
      </c>
      <c r="CE671" s="14" t="n">
        <v>1.765</v>
      </c>
      <c r="CF671" s="14" t="n">
        <v>99.343</v>
      </c>
      <c r="CG671" s="14" t="n">
        <v>0.15</v>
      </c>
      <c r="CH671" s="14" t="n">
        <v>1</v>
      </c>
      <c r="CI671" s="14" t="n">
        <v>0</v>
      </c>
      <c r="CJ671" s="14" t="n">
        <v>0</v>
      </c>
      <c r="CK671" s="14" t="n">
        <v>0</v>
      </c>
      <c r="CL671" s="14" t="n">
        <v>0</v>
      </c>
      <c r="CM671" s="14" t="n">
        <v>0</v>
      </c>
      <c r="CN671" s="14" t="n">
        <v>0</v>
      </c>
      <c r="CO671" s="14" t="n">
        <v>0</v>
      </c>
      <c r="CP671" s="14" t="n">
        <v>0</v>
      </c>
      <c r="CQ671" s="14" t="n">
        <v>1.387</v>
      </c>
      <c r="CR671" s="14" t="n">
        <v>0</v>
      </c>
      <c r="CS671" s="14" t="n">
        <v>5.529</v>
      </c>
      <c r="CT671" s="14" t="n">
        <v>3.509</v>
      </c>
      <c r="CU671" s="14" t="n">
        <v>10.896</v>
      </c>
    </row>
    <row r="672">
      <c r="A672" s="14" t="inlineStr">
        <is>
          <t>SMR2021</t>
        </is>
      </c>
      <c r="B672" s="14" t="inlineStr">
        <is>
          <t>SMR</t>
        </is>
      </c>
      <c r="C672" s="14" t="inlineStr">
        <is>
          <t>SMR</t>
        </is>
      </c>
      <c r="D672" s="14" t="inlineStr">
        <is>
          <t>San Marino</t>
        </is>
      </c>
      <c r="E672" s="14" t="n">
        <v>2021</v>
      </c>
      <c r="F672" s="14" t="n">
        <v>0</v>
      </c>
      <c r="G672" s="14" t="n">
        <v>5.553</v>
      </c>
      <c r="H672" s="14" t="n">
        <v>1.143</v>
      </c>
      <c r="I672" s="14" t="n">
        <v>0</v>
      </c>
      <c r="J672" s="14" t="n">
        <v>5.553</v>
      </c>
      <c r="K672" s="14" t="n">
        <v>0</v>
      </c>
      <c r="L672" s="14" t="n">
        <v>1</v>
      </c>
      <c r="M672" s="14" t="n">
        <v>7.964</v>
      </c>
      <c r="N672" s="14" t="n">
        <v>3.43</v>
      </c>
      <c r="O672" s="14" t="n">
        <v>0</v>
      </c>
      <c r="P672" s="14" t="n">
        <v>7.964</v>
      </c>
      <c r="Q672" s="14" t="n">
        <v>0</v>
      </c>
      <c r="R672" s="14" t="n">
        <v>1</v>
      </c>
      <c r="S672" s="14" t="n">
        <v>11.27</v>
      </c>
      <c r="T672" s="14" t="n">
        <v>6.86</v>
      </c>
      <c r="U672" s="14" t="n">
        <v>0</v>
      </c>
      <c r="V672" s="14" t="n">
        <v>11.27</v>
      </c>
      <c r="W672" s="14" t="n">
        <v>0</v>
      </c>
      <c r="X672" s="14" t="n">
        <v>1</v>
      </c>
      <c r="Y672" s="14" t="n">
        <v>16.305</v>
      </c>
      <c r="Z672" s="14" t="n">
        <v>2.204</v>
      </c>
      <c r="AA672" s="14" t="n">
        <v>0</v>
      </c>
      <c r="AB672" s="14" t="n">
        <v>16.305</v>
      </c>
      <c r="AC672" s="14" t="n">
        <v>0</v>
      </c>
      <c r="AD672" s="14" t="n">
        <v>1</v>
      </c>
      <c r="AE672" s="14" t="n">
        <v>17.449</v>
      </c>
      <c r="AF672" s="14" t="n">
        <v>4.08</v>
      </c>
      <c r="AG672" s="14" t="n">
        <v>0</v>
      </c>
      <c r="AH672" s="14" t="n">
        <v>17.449</v>
      </c>
      <c r="AI672" s="14" t="n">
        <v>0</v>
      </c>
      <c r="AJ672" s="14" t="n">
        <v>1</v>
      </c>
      <c r="AK672" s="14" t="n">
        <v>24.309</v>
      </c>
      <c r="AL672" s="14" t="n">
        <v>12.947</v>
      </c>
      <c r="AM672" s="14" t="n">
        <v>0</v>
      </c>
      <c r="AN672" s="14" t="n">
        <v>24.309</v>
      </c>
      <c r="AO672" s="14" t="n">
        <v>0</v>
      </c>
      <c r="AP672" s="14" t="n">
        <v>1</v>
      </c>
      <c r="AQ672" s="14" t="n">
        <v>0.619</v>
      </c>
      <c r="AR672" s="14" t="n">
        <v>0.114</v>
      </c>
      <c r="AS672" s="14" t="n">
        <v>0</v>
      </c>
      <c r="AT672" s="14" t="n">
        <v>0.619</v>
      </c>
      <c r="AU672" s="14" t="n">
        <v>0</v>
      </c>
      <c r="AV672" s="14" t="n">
        <v>1</v>
      </c>
      <c r="AW672" s="14" t="n">
        <v>0.599</v>
      </c>
      <c r="AX672" s="14" t="n">
        <v>0.114</v>
      </c>
      <c r="AY672" s="14" t="n">
        <v>0</v>
      </c>
      <c r="AZ672" s="14" t="n">
        <v>0.599</v>
      </c>
      <c r="BA672" s="14" t="n">
        <v>0</v>
      </c>
      <c r="BB672" s="14" t="n">
        <v>1</v>
      </c>
      <c r="BC672" s="14" t="n">
        <v>0.439</v>
      </c>
      <c r="BD672" s="14" t="n">
        <v>0.114</v>
      </c>
      <c r="BE672" s="14" t="n">
        <v>0</v>
      </c>
      <c r="BF672" s="14" t="n">
        <v>0.439</v>
      </c>
      <c r="BG672" s="14" t="n">
        <v>0</v>
      </c>
      <c r="BH672" s="14" t="n">
        <v>1</v>
      </c>
      <c r="BI672" s="14" t="n">
        <v>0.505</v>
      </c>
      <c r="BJ672" s="14" t="n">
        <v>0.114</v>
      </c>
      <c r="BK672" s="14" t="n">
        <v>0</v>
      </c>
      <c r="BL672" s="14" t="n">
        <v>0.505</v>
      </c>
      <c r="BM672" s="14" t="n">
        <v>0</v>
      </c>
      <c r="BN672" s="14" t="n">
        <v>1</v>
      </c>
      <c r="BO672" s="14" t="n">
        <v>0</v>
      </c>
      <c r="BP672" s="14" t="n">
        <v>0</v>
      </c>
      <c r="BQ672" s="14" t="n">
        <v>0</v>
      </c>
      <c r="BR672" s="14" t="n">
        <v>0</v>
      </c>
      <c r="BS672" s="14" t="n">
        <v>1</v>
      </c>
      <c r="BT672" s="14" t="n">
        <v>0</v>
      </c>
      <c r="BU672" s="14" t="n">
        <v>0</v>
      </c>
      <c r="BV672" s="14" t="n">
        <v>0</v>
      </c>
      <c r="BW672" s="14" t="n">
        <v>0</v>
      </c>
      <c r="BX672" s="14" t="n">
        <v>1</v>
      </c>
      <c r="BY672" s="14" t="n">
        <v>11.787</v>
      </c>
      <c r="BZ672" s="14" t="n">
        <v>0</v>
      </c>
      <c r="CA672" s="14" t="n">
        <v>11.787</v>
      </c>
      <c r="CB672" s="14" t="n">
        <v>0</v>
      </c>
      <c r="CC672" s="14" t="n">
        <v>78.125</v>
      </c>
      <c r="CD672" s="14" t="n">
        <v>7.95</v>
      </c>
      <c r="CE672" s="14" t="n">
        <v>0</v>
      </c>
      <c r="CF672" s="14" t="n">
        <v>78.125</v>
      </c>
      <c r="CG672" s="14" t="n">
        <v>0</v>
      </c>
      <c r="CH672" s="14" t="n">
        <v>1</v>
      </c>
      <c r="CI672" s="14" t="n">
        <v>0</v>
      </c>
      <c r="CJ672" s="14" t="n">
        <v>0</v>
      </c>
      <c r="CK672" s="14" t="n">
        <v>0</v>
      </c>
      <c r="CL672" s="14" t="n">
        <v>0</v>
      </c>
      <c r="CM672" s="14" t="n">
        <v>0</v>
      </c>
      <c r="CN672" s="14" t="n">
        <v>0</v>
      </c>
      <c r="CO672" s="14" t="n">
        <v>0</v>
      </c>
      <c r="CP672" s="14" t="n">
        <v>0</v>
      </c>
      <c r="CQ672" s="14" t="n">
        <v>1.198</v>
      </c>
      <c r="CR672" s="14" t="n">
        <v>0</v>
      </c>
      <c r="CS672" s="14" t="n">
        <v>4.776</v>
      </c>
      <c r="CT672" s="14" t="n">
        <v>4.41</v>
      </c>
      <c r="CU672" s="14" t="n">
        <v>15.162</v>
      </c>
    </row>
    <row r="673">
      <c r="A673" s="14" t="inlineStr">
        <is>
          <t>SMR2022</t>
        </is>
      </c>
      <c r="B673" s="14" t="inlineStr">
        <is>
          <t>SMR</t>
        </is>
      </c>
      <c r="C673" s="14" t="inlineStr">
        <is>
          <t>SMR</t>
        </is>
      </c>
      <c r="D673" s="14" t="inlineStr">
        <is>
          <t>San Marino</t>
        </is>
      </c>
      <c r="E673" s="14" t="n">
        <v>2022</v>
      </c>
      <c r="F673" s="14" t="n">
        <v>0</v>
      </c>
      <c r="G673" s="14" t="n">
        <v>7.077</v>
      </c>
      <c r="H673" s="14" t="n">
        <v>1.235</v>
      </c>
      <c r="I673" s="14" t="n">
        <v>0</v>
      </c>
      <c r="J673" s="14" t="n">
        <v>7.077</v>
      </c>
      <c r="K673" s="14" t="n">
        <v>0</v>
      </c>
      <c r="L673" s="14" t="n">
        <v>1</v>
      </c>
      <c r="M673" s="14" t="n">
        <v>9.782999999999999</v>
      </c>
      <c r="N673" s="14" t="n">
        <v>3.704</v>
      </c>
      <c r="O673" s="14" t="n">
        <v>0</v>
      </c>
      <c r="P673" s="14" t="n">
        <v>9.782999999999999</v>
      </c>
      <c r="Q673" s="14" t="n">
        <v>0</v>
      </c>
      <c r="R673" s="14" t="n">
        <v>1</v>
      </c>
      <c r="S673" s="14" t="n">
        <v>13.25</v>
      </c>
      <c r="T673" s="14" t="n">
        <v>7.408</v>
      </c>
      <c r="U673" s="14" t="n">
        <v>0</v>
      </c>
      <c r="V673" s="14" t="n">
        <v>13.25</v>
      </c>
      <c r="W673" s="14" t="n">
        <v>0</v>
      </c>
      <c r="X673" s="14" t="n">
        <v>1</v>
      </c>
      <c r="Y673" s="14" t="n">
        <v>32.56</v>
      </c>
      <c r="Z673" s="14" t="n">
        <v>4.401</v>
      </c>
      <c r="AA673" s="14" t="n">
        <v>0</v>
      </c>
      <c r="AB673" s="14" t="n">
        <v>32.56</v>
      </c>
      <c r="AC673" s="14" t="n">
        <v>0</v>
      </c>
      <c r="AD673" s="14" t="n">
        <v>1</v>
      </c>
      <c r="AE673" s="14" t="n">
        <v>33.795</v>
      </c>
      <c r="AF673" s="14" t="n">
        <v>7.902</v>
      </c>
      <c r="AG673" s="14" t="n">
        <v>0</v>
      </c>
      <c r="AH673" s="14" t="n">
        <v>33.795</v>
      </c>
      <c r="AI673" s="14" t="n">
        <v>0</v>
      </c>
      <c r="AJ673" s="14" t="n">
        <v>1</v>
      </c>
      <c r="AK673" s="14" t="n">
        <v>41.203</v>
      </c>
      <c r="AL673" s="14" t="n">
        <v>21.945</v>
      </c>
      <c r="AM673" s="14" t="n">
        <v>0</v>
      </c>
      <c r="AN673" s="14" t="n">
        <v>41.203</v>
      </c>
      <c r="AO673" s="14" t="n">
        <v>0</v>
      </c>
      <c r="AP673" s="14" t="n">
        <v>1</v>
      </c>
      <c r="AQ673" s="14" t="n">
        <v>0.861</v>
      </c>
      <c r="AR673" s="14" t="n">
        <v>0.123</v>
      </c>
      <c r="AS673" s="14" t="n">
        <v>0</v>
      </c>
      <c r="AT673" s="14" t="n">
        <v>0.861</v>
      </c>
      <c r="AU673" s="14" t="n">
        <v>0</v>
      </c>
      <c r="AV673" s="14" t="n">
        <v>1</v>
      </c>
      <c r="AW673" s="14" t="n">
        <v>0.986</v>
      </c>
      <c r="AX673" s="14" t="n">
        <v>0.123</v>
      </c>
      <c r="AY673" s="14" t="n">
        <v>0</v>
      </c>
      <c r="AZ673" s="14" t="n">
        <v>0.986</v>
      </c>
      <c r="BA673" s="14" t="n">
        <v>0</v>
      </c>
      <c r="BB673" s="14" t="n">
        <v>1</v>
      </c>
      <c r="BC673" s="14" t="n">
        <v>0.598</v>
      </c>
      <c r="BD673" s="14" t="n">
        <v>0.123</v>
      </c>
      <c r="BE673" s="14" t="n">
        <v>0</v>
      </c>
      <c r="BF673" s="14" t="n">
        <v>0.598</v>
      </c>
      <c r="BG673" s="14" t="n">
        <v>0</v>
      </c>
      <c r="BH673" s="14" t="n">
        <v>1</v>
      </c>
      <c r="BI673" s="14" t="n">
        <v>0.612</v>
      </c>
      <c r="BJ673" s="14" t="n">
        <v>0.123</v>
      </c>
      <c r="BK673" s="14" t="n">
        <v>0</v>
      </c>
      <c r="BL673" s="14" t="n">
        <v>0.612</v>
      </c>
      <c r="BM673" s="14" t="n">
        <v>0</v>
      </c>
      <c r="BN673" s="14" t="n">
        <v>1</v>
      </c>
      <c r="BO673" s="14" t="n">
        <v>0</v>
      </c>
      <c r="BP673" s="14" t="n">
        <v>0</v>
      </c>
      <c r="BQ673" s="14" t="n">
        <v>0</v>
      </c>
      <c r="BR673" s="14" t="n">
        <v>0</v>
      </c>
      <c r="BS673" s="14" t="n">
        <v>1</v>
      </c>
      <c r="BT673" s="14" t="n">
        <v>0</v>
      </c>
      <c r="BU673" s="14" t="n">
        <v>0</v>
      </c>
      <c r="BV673" s="14" t="n">
        <v>0</v>
      </c>
      <c r="BW673" s="14" t="n">
        <v>0</v>
      </c>
      <c r="BX673" s="14" t="n">
        <v>1</v>
      </c>
      <c r="BY673" s="14" t="n">
        <v>12.729</v>
      </c>
      <c r="BZ673" s="14" t="n">
        <v>0</v>
      </c>
      <c r="CA673" s="14" t="n">
        <v>12.729</v>
      </c>
      <c r="CB673" s="14" t="n">
        <v>0</v>
      </c>
      <c r="CC673" s="14" t="n">
        <v>97.90000000000001</v>
      </c>
      <c r="CD673" s="14" t="n">
        <v>7.95</v>
      </c>
      <c r="CE673" s="14" t="n">
        <v>0</v>
      </c>
      <c r="CF673" s="14" t="n">
        <v>97.90000000000001</v>
      </c>
      <c r="CG673" s="14" t="n">
        <v>0</v>
      </c>
      <c r="CH673" s="14" t="n">
        <v>1</v>
      </c>
      <c r="CI673" s="14" t="n">
        <v>0</v>
      </c>
      <c r="CJ673" s="14" t="n">
        <v>0</v>
      </c>
      <c r="CK673" s="14" t="n">
        <v>0</v>
      </c>
      <c r="CL673" s="14" t="n">
        <v>0</v>
      </c>
      <c r="CM673" s="14" t="n">
        <v>0</v>
      </c>
      <c r="CN673" s="14" t="n">
        <v>0</v>
      </c>
      <c r="CO673" s="14" t="n">
        <v>0</v>
      </c>
      <c r="CP673" s="14" t="n">
        <v>0</v>
      </c>
      <c r="CQ673" s="14" t="n">
        <v>1.294</v>
      </c>
      <c r="CR673" s="14" t="n">
        <v>0</v>
      </c>
      <c r="CS673" s="14" t="n">
        <v>5.158</v>
      </c>
      <c r="CT673" s="14" t="n">
        <v>5.842</v>
      </c>
      <c r="CU673" s="14" t="n">
        <v>31.326</v>
      </c>
    </row>
    <row r="674">
      <c r="A674" s="14" t="inlineStr">
        <is>
          <t>SMR2023</t>
        </is>
      </c>
      <c r="B674" s="14" t="inlineStr">
        <is>
          <t>SMR</t>
        </is>
      </c>
      <c r="C674" s="14" t="inlineStr">
        <is>
          <t>SMR</t>
        </is>
      </c>
      <c r="D674" s="14" t="inlineStr">
        <is>
          <t>San Marino</t>
        </is>
      </c>
      <c r="E674" s="14" t="n">
        <v>2023</v>
      </c>
      <c r="F674" s="14" t="n">
        <v>0</v>
      </c>
      <c r="G674" s="14" t="n">
        <v>4.752</v>
      </c>
      <c r="H674" s="14" t="n">
        <v>1.286</v>
      </c>
      <c r="I674" s="14" t="n">
        <v>0</v>
      </c>
      <c r="J674" s="14" t="n">
        <v>4.752</v>
      </c>
      <c r="K674" s="14" t="n">
        <v>0</v>
      </c>
      <c r="L674" s="14" t="n">
        <v>1</v>
      </c>
      <c r="M674" s="14" t="n">
        <v>7.886</v>
      </c>
      <c r="N674" s="14" t="n">
        <v>3.857</v>
      </c>
      <c r="O674" s="14" t="n">
        <v>0</v>
      </c>
      <c r="P674" s="14" t="n">
        <v>7.886</v>
      </c>
      <c r="Q674" s="14" t="n">
        <v>0</v>
      </c>
      <c r="R674" s="14" t="n">
        <v>1</v>
      </c>
      <c r="S674" s="14" t="n">
        <v>11.18</v>
      </c>
      <c r="T674" s="14" t="n">
        <v>7.714</v>
      </c>
      <c r="U674" s="14" t="n">
        <v>0</v>
      </c>
      <c r="V674" s="14" t="n">
        <v>11.18</v>
      </c>
      <c r="W674" s="14" t="n">
        <v>0</v>
      </c>
      <c r="X674" s="14" t="n">
        <v>1</v>
      </c>
      <c r="Y674" s="14" t="n">
        <v>12.908</v>
      </c>
      <c r="Z674" s="14" t="n">
        <v>1.745</v>
      </c>
      <c r="AA674" s="14" t="n">
        <v>0</v>
      </c>
      <c r="AB674" s="14" t="n">
        <v>12.908</v>
      </c>
      <c r="AC674" s="14" t="n">
        <v>0</v>
      </c>
      <c r="AD674" s="14" t="n">
        <v>1</v>
      </c>
      <c r="AE674" s="14" t="n">
        <v>14.194</v>
      </c>
      <c r="AF674" s="14" t="n">
        <v>3.319</v>
      </c>
      <c r="AG674" s="14" t="n">
        <v>0</v>
      </c>
      <c r="AH674" s="14" t="n">
        <v>14.194</v>
      </c>
      <c r="AI674" s="14" t="n">
        <v>0</v>
      </c>
      <c r="AJ674" s="14" t="n">
        <v>1</v>
      </c>
      <c r="AK674" s="14" t="n">
        <v>21.908</v>
      </c>
      <c r="AL674" s="14" t="n">
        <v>11.668</v>
      </c>
      <c r="AM674" s="14" t="n">
        <v>0</v>
      </c>
      <c r="AN674" s="14" t="n">
        <v>21.908</v>
      </c>
      <c r="AO674" s="14" t="n">
        <v>0</v>
      </c>
      <c r="AP674" s="14" t="n">
        <v>1</v>
      </c>
      <c r="AQ674" s="14" t="n">
        <v>0.76</v>
      </c>
      <c r="AR674" s="14" t="n">
        <v>0.129</v>
      </c>
      <c r="AS674" s="14" t="n">
        <v>0</v>
      </c>
      <c r="AT674" s="14" t="n">
        <v>0.76</v>
      </c>
      <c r="AU674" s="14" t="n">
        <v>0</v>
      </c>
      <c r="AV674" s="14" t="n">
        <v>1</v>
      </c>
      <c r="AW674" s="14" t="n">
        <v>0.8110000000000001</v>
      </c>
      <c r="AX674" s="14" t="n">
        <v>0.129</v>
      </c>
      <c r="AY674" s="14" t="n">
        <v>0</v>
      </c>
      <c r="AZ674" s="14" t="n">
        <v>0.8110000000000001</v>
      </c>
      <c r="BA674" s="14" t="n">
        <v>0</v>
      </c>
      <c r="BB674" s="14" t="n">
        <v>1</v>
      </c>
      <c r="BC674" s="14" t="n">
        <v>0.535</v>
      </c>
      <c r="BD674" s="14" t="n">
        <v>0.129</v>
      </c>
      <c r="BE674" s="14" t="n">
        <v>0</v>
      </c>
      <c r="BF674" s="14" t="n">
        <v>0.535</v>
      </c>
      <c r="BG674" s="14" t="n">
        <v>0</v>
      </c>
      <c r="BH674" s="14" t="n">
        <v>1</v>
      </c>
      <c r="BI674" s="14" t="n">
        <v>0.579</v>
      </c>
      <c r="BJ674" s="14" t="n">
        <v>0.129</v>
      </c>
      <c r="BK674" s="14" t="n">
        <v>0</v>
      </c>
      <c r="BL674" s="14" t="n">
        <v>0.579</v>
      </c>
      <c r="BM674" s="14" t="n">
        <v>0</v>
      </c>
      <c r="BN674" s="14" t="n">
        <v>1</v>
      </c>
      <c r="BO674" s="14" t="n">
        <v>0</v>
      </c>
      <c r="BP674" s="14" t="n">
        <v>0</v>
      </c>
      <c r="BQ674" s="14" t="n">
        <v>0</v>
      </c>
      <c r="BR674" s="14" t="n">
        <v>0</v>
      </c>
      <c r="BS674" s="14" t="n">
        <v>1</v>
      </c>
      <c r="BT674" s="14" t="n">
        <v>0</v>
      </c>
      <c r="BU674" s="14" t="n">
        <v>0</v>
      </c>
      <c r="BV674" s="14" t="n">
        <v>0</v>
      </c>
      <c r="BW674" s="14" t="n">
        <v>0</v>
      </c>
      <c r="BX674" s="14" t="n">
        <v>1</v>
      </c>
      <c r="BY674" s="14" t="n">
        <v>13.254</v>
      </c>
      <c r="BZ674" s="14" t="n">
        <v>0</v>
      </c>
      <c r="CA674" s="14" t="n">
        <v>13.254</v>
      </c>
      <c r="CB674" s="14" t="n">
        <v>0</v>
      </c>
      <c r="CC674" s="14" t="n">
        <v>83.248</v>
      </c>
      <c r="CD674" s="14" t="n">
        <v>7.95</v>
      </c>
      <c r="CE674" s="14" t="n">
        <v>0</v>
      </c>
      <c r="CF674" s="14" t="n">
        <v>83.248</v>
      </c>
      <c r="CG674" s="14" t="n">
        <v>0</v>
      </c>
      <c r="CH674" s="14" t="n">
        <v>1</v>
      </c>
      <c r="CI674" s="14" t="n">
        <v>0</v>
      </c>
      <c r="CJ674" s="14" t="n">
        <v>0</v>
      </c>
      <c r="CK674" s="14" t="n">
        <v>0</v>
      </c>
      <c r="CL674" s="14" t="n">
        <v>0</v>
      </c>
      <c r="CM674" s="14" t="n">
        <v>0</v>
      </c>
      <c r="CN674" s="14" t="n">
        <v>0</v>
      </c>
      <c r="CO674" s="14" t="n">
        <v>0</v>
      </c>
      <c r="CP674" s="14" t="n">
        <v>0</v>
      </c>
      <c r="CQ674" s="14" t="n">
        <v>1.348</v>
      </c>
      <c r="CR674" s="14" t="n">
        <v>0</v>
      </c>
      <c r="CS674" s="14" t="n">
        <v>5.37</v>
      </c>
      <c r="CT674" s="14" t="n">
        <v>3.466</v>
      </c>
      <c r="CU674" s="14" t="n">
        <v>11.622</v>
      </c>
    </row>
    <row r="675">
      <c r="A675" s="14" t="inlineStr">
        <is>
          <t>SMR2024</t>
        </is>
      </c>
      <c r="B675" s="14" t="inlineStr">
        <is>
          <t>SMR</t>
        </is>
      </c>
      <c r="C675" s="14" t="inlineStr">
        <is>
          <t>SMR</t>
        </is>
      </c>
      <c r="D675" s="14" t="inlineStr">
        <is>
          <t>San Marino</t>
        </is>
      </c>
      <c r="E675" s="14" t="n">
        <v>2024</v>
      </c>
      <c r="F675" s="14" t="n">
        <v>0</v>
      </c>
      <c r="G675" s="14" t="n">
        <v>4.351</v>
      </c>
      <c r="H675" s="14" t="n">
        <v>1.324</v>
      </c>
      <c r="I675" s="14" t="n">
        <v>0</v>
      </c>
      <c r="J675" s="14" t="n">
        <v>4.351</v>
      </c>
      <c r="K675" s="14" t="n">
        <v>0</v>
      </c>
      <c r="L675" s="14" t="n">
        <v>1</v>
      </c>
      <c r="M675" s="14" t="n">
        <v>7.124</v>
      </c>
      <c r="N675" s="14" t="n">
        <v>3.971</v>
      </c>
      <c r="O675" s="14" t="n">
        <v>0</v>
      </c>
      <c r="P675" s="14" t="n">
        <v>7.124</v>
      </c>
      <c r="Q675" s="14" t="n">
        <v>0</v>
      </c>
      <c r="R675" s="14" t="n">
        <v>1</v>
      </c>
      <c r="S675" s="14" t="n">
        <v>10.969</v>
      </c>
      <c r="T675" s="14" t="n">
        <v>7.942</v>
      </c>
      <c r="U675" s="14" t="n">
        <v>0</v>
      </c>
      <c r="V675" s="14" t="n">
        <v>10.969</v>
      </c>
      <c r="W675" s="14" t="n">
        <v>0</v>
      </c>
      <c r="X675" s="14" t="n">
        <v>1</v>
      </c>
      <c r="Y675" s="14" t="n">
        <v>11.492</v>
      </c>
      <c r="Z675" s="14" t="n">
        <v>1.553</v>
      </c>
      <c r="AA675" s="14" t="n">
        <v>0</v>
      </c>
      <c r="AB675" s="14" t="n">
        <v>11.492</v>
      </c>
      <c r="AC675" s="14" t="n">
        <v>0</v>
      </c>
      <c r="AD675" s="14" t="n">
        <v>1</v>
      </c>
      <c r="AE675" s="14" t="n">
        <v>12.815</v>
      </c>
      <c r="AF675" s="14" t="n">
        <v>2.997</v>
      </c>
      <c r="AG675" s="14" t="n">
        <v>0</v>
      </c>
      <c r="AH675" s="14" t="n">
        <v>12.815</v>
      </c>
      <c r="AI675" s="14" t="n">
        <v>0</v>
      </c>
      <c r="AJ675" s="14" t="n">
        <v>1</v>
      </c>
      <c r="AK675" s="14" t="n">
        <v>20.757</v>
      </c>
      <c r="AL675" s="14" t="n">
        <v>11.055</v>
      </c>
      <c r="AM675" s="14" t="n">
        <v>0</v>
      </c>
      <c r="AN675" s="14" t="n">
        <v>20.757</v>
      </c>
      <c r="AO675" s="14" t="n">
        <v>0</v>
      </c>
      <c r="AP675" s="14" t="n">
        <v>1</v>
      </c>
      <c r="AQ675" s="14" t="n">
        <v>0.724</v>
      </c>
      <c r="AR675" s="14" t="n">
        <v>0.132</v>
      </c>
      <c r="AS675" s="14" t="n">
        <v>0</v>
      </c>
      <c r="AT675" s="14" t="n">
        <v>0.724</v>
      </c>
      <c r="AU675" s="14" t="n">
        <v>0</v>
      </c>
      <c r="AV675" s="14" t="n">
        <v>1</v>
      </c>
      <c r="AW675" s="14" t="n">
        <v>0.75</v>
      </c>
      <c r="AX675" s="14" t="n">
        <v>0.132</v>
      </c>
      <c r="AY675" s="14" t="n">
        <v>0</v>
      </c>
      <c r="AZ675" s="14" t="n">
        <v>0.75</v>
      </c>
      <c r="BA675" s="14" t="n">
        <v>0</v>
      </c>
      <c r="BB675" s="14" t="n">
        <v>1</v>
      </c>
      <c r="BC675" s="14" t="n">
        <v>0.513</v>
      </c>
      <c r="BD675" s="14" t="n">
        <v>0.132</v>
      </c>
      <c r="BE675" s="14" t="n">
        <v>0</v>
      </c>
      <c r="BF675" s="14" t="n">
        <v>0.513</v>
      </c>
      <c r="BG675" s="14" t="n">
        <v>0</v>
      </c>
      <c r="BH675" s="14" t="n">
        <v>1</v>
      </c>
      <c r="BI675" s="14" t="n">
        <v>0.591</v>
      </c>
      <c r="BJ675" s="14" t="n">
        <v>0.132</v>
      </c>
      <c r="BK675" s="14" t="n">
        <v>0</v>
      </c>
      <c r="BL675" s="14" t="n">
        <v>0.591</v>
      </c>
      <c r="BM675" s="14" t="n">
        <v>0</v>
      </c>
      <c r="BN675" s="14" t="n">
        <v>1</v>
      </c>
      <c r="BO675" s="14" t="n">
        <v>0</v>
      </c>
      <c r="BP675" s="14" t="n">
        <v>0</v>
      </c>
      <c r="BQ675" s="14" t="n">
        <v>0</v>
      </c>
      <c r="BR675" s="14" t="n">
        <v>0</v>
      </c>
      <c r="BS675" s="14" t="n">
        <v>1</v>
      </c>
      <c r="BT675" s="14" t="n">
        <v>0</v>
      </c>
      <c r="BU675" s="14" t="n">
        <v>0</v>
      </c>
      <c r="BV675" s="14" t="n">
        <v>0</v>
      </c>
      <c r="BW675" s="14" t="n">
        <v>0</v>
      </c>
      <c r="BX675" s="14" t="n">
        <v>1</v>
      </c>
      <c r="BY675" s="14" t="n">
        <v>13.646</v>
      </c>
      <c r="BZ675" s="14" t="n">
        <v>0</v>
      </c>
      <c r="CA675" s="14" t="n">
        <v>13.646</v>
      </c>
      <c r="CB675" s="14" t="n">
        <v>0</v>
      </c>
      <c r="CC675" s="14" t="n">
        <v>82.58799999999999</v>
      </c>
      <c r="CD675" s="14" t="n">
        <v>7.95</v>
      </c>
      <c r="CE675" s="14" t="n">
        <v>0</v>
      </c>
      <c r="CF675" s="14" t="n">
        <v>82.58799999999999</v>
      </c>
      <c r="CG675" s="14" t="n">
        <v>0</v>
      </c>
      <c r="CH675" s="14" t="n">
        <v>1</v>
      </c>
      <c r="CI675" s="14" t="n">
        <v>0</v>
      </c>
      <c r="CJ675" s="14" t="n">
        <v>0</v>
      </c>
      <c r="CK675" s="14" t="n">
        <v>0</v>
      </c>
      <c r="CL675" s="14" t="n">
        <v>0</v>
      </c>
      <c r="CM675" s="14" t="n">
        <v>0</v>
      </c>
      <c r="CN675" s="14" t="n">
        <v>0</v>
      </c>
      <c r="CO675" s="14" t="n">
        <v>0</v>
      </c>
      <c r="CP675" s="14" t="n">
        <v>0</v>
      </c>
      <c r="CQ675" s="14" t="n">
        <v>1.387</v>
      </c>
      <c r="CR675" s="14" t="n">
        <v>0</v>
      </c>
      <c r="CS675" s="14" t="n">
        <v>5.529</v>
      </c>
      <c r="CT675" s="14" t="n">
        <v>3.027</v>
      </c>
      <c r="CU675" s="14" t="n">
        <v>10.168</v>
      </c>
    </row>
    <row r="676">
      <c r="A676" s="14" t="inlineStr">
        <is>
          <t>SAU2021</t>
        </is>
      </c>
      <c r="B676" s="14" t="inlineStr">
        <is>
          <t>SAU</t>
        </is>
      </c>
      <c r="C676" s="14" t="inlineStr">
        <is>
          <t>SAU</t>
        </is>
      </c>
      <c r="D676" s="14" t="inlineStr">
        <is>
          <t>Saudi Arabia</t>
        </is>
      </c>
      <c r="E676" s="14" t="n">
        <v>2021</v>
      </c>
      <c r="F676" s="14" t="n">
        <v>0.15</v>
      </c>
      <c r="G676" s="14" t="n">
        <v>5.897</v>
      </c>
      <c r="H676" s="14" t="n">
        <v>1.143</v>
      </c>
      <c r="I676" s="14" t="n">
        <v>0.238</v>
      </c>
      <c r="J676" s="14" t="n">
        <v>6.134</v>
      </c>
      <c r="K676" s="14" t="n">
        <v>0</v>
      </c>
      <c r="L676" s="14" t="n">
        <v>1</v>
      </c>
      <c r="M676" s="14" t="n">
        <v>7.964</v>
      </c>
      <c r="N676" s="14" t="n">
        <v>3.43</v>
      </c>
      <c r="O676" s="14" t="n">
        <v>0.227</v>
      </c>
      <c r="P676" s="14" t="n">
        <v>8.191000000000001</v>
      </c>
      <c r="Q676" s="14" t="n">
        <v>0</v>
      </c>
      <c r="R676" s="14" t="n">
        <v>1</v>
      </c>
      <c r="S676" s="14" t="n">
        <v>11.613</v>
      </c>
      <c r="T676" s="14" t="n">
        <v>6.86</v>
      </c>
      <c r="U676" s="14" t="n">
        <v>0.238</v>
      </c>
      <c r="V676" s="14" t="n">
        <v>13.629</v>
      </c>
      <c r="W676" s="14" t="n">
        <v>0.15</v>
      </c>
      <c r="X676" s="14" t="n">
        <v>1</v>
      </c>
      <c r="Y676" s="14" t="n">
        <v>4.013</v>
      </c>
      <c r="Z676" s="14" t="n">
        <v>0.364</v>
      </c>
      <c r="AA676" s="14" t="n">
        <v>-2.553</v>
      </c>
      <c r="AB676" s="14" t="n">
        <v>1.46</v>
      </c>
      <c r="AC676" s="14" t="n">
        <v>0</v>
      </c>
      <c r="AD676" s="14" t="n">
        <v>0</v>
      </c>
      <c r="AE676" s="14" t="n">
        <v>4.584</v>
      </c>
      <c r="AF676" s="14" t="n">
        <v>0.748</v>
      </c>
      <c r="AG676" s="14" t="n">
        <v>-3.355</v>
      </c>
      <c r="AH676" s="14" t="n">
        <v>1.229</v>
      </c>
      <c r="AI676" s="14" t="n">
        <v>0</v>
      </c>
      <c r="AJ676" s="14" t="n">
        <v>0</v>
      </c>
      <c r="AK676" s="14" t="n">
        <v>8.013999999999999</v>
      </c>
      <c r="AL676" s="14" t="n">
        <v>3.369</v>
      </c>
      <c r="AM676" s="14" t="n">
        <v>-3.326</v>
      </c>
      <c r="AN676" s="14" t="n">
        <v>4.689</v>
      </c>
      <c r="AO676" s="14" t="n">
        <v>0</v>
      </c>
      <c r="AP676" s="14" t="n">
        <v>0</v>
      </c>
      <c r="AQ676" s="14" t="n">
        <v>0.621</v>
      </c>
      <c r="AR676" s="14" t="n">
        <v>0.114</v>
      </c>
      <c r="AS676" s="14" t="n">
        <v>-0.11</v>
      </c>
      <c r="AT676" s="14" t="n">
        <v>0.587</v>
      </c>
      <c r="AU676" s="14" t="n">
        <v>0</v>
      </c>
      <c r="AV676" s="14" t="n">
        <v>0</v>
      </c>
      <c r="AW676" s="14" t="n">
        <v>0.593</v>
      </c>
      <c r="AX676" s="14" t="n">
        <v>0.114</v>
      </c>
      <c r="AY676" s="14" t="n">
        <v>-0.473</v>
      </c>
      <c r="AZ676" s="14" t="n">
        <v>0.139</v>
      </c>
      <c r="BA676" s="14" t="n">
        <v>0</v>
      </c>
      <c r="BB676" s="14" t="n">
        <v>0</v>
      </c>
      <c r="BC676" s="14" t="n">
        <v>0.44</v>
      </c>
      <c r="BD676" s="14" t="n">
        <v>0.114</v>
      </c>
      <c r="BE676" s="14" t="n">
        <v>-0.266</v>
      </c>
      <c r="BF676" s="14" t="n">
        <v>0.2</v>
      </c>
      <c r="BG676" s="14" t="n">
        <v>0</v>
      </c>
      <c r="BH676" s="14" t="n">
        <v>0</v>
      </c>
      <c r="BI676" s="14" t="n">
        <v>0.5600000000000001</v>
      </c>
      <c r="BJ676" s="14" t="n">
        <v>0.114</v>
      </c>
      <c r="BK676" s="14" t="n">
        <v>-0.398</v>
      </c>
      <c r="BL676" s="14" t="n">
        <v>0.187</v>
      </c>
      <c r="BM676" s="14" t="n">
        <v>0</v>
      </c>
      <c r="BN676" s="14" t="n">
        <v>0</v>
      </c>
      <c r="BO676" s="14" t="n">
        <v>0</v>
      </c>
      <c r="BP676" s="14" t="n">
        <v>-0.036</v>
      </c>
      <c r="BQ676" s="14" t="n">
        <v>0.048</v>
      </c>
      <c r="BR676" s="14" t="n">
        <v>0</v>
      </c>
      <c r="BS676" s="14" t="n">
        <v>0</v>
      </c>
      <c r="BT676" s="14" t="n">
        <v>0</v>
      </c>
      <c r="BU676" s="14" t="n">
        <v>-0.036</v>
      </c>
      <c r="BV676" s="14" t="n">
        <v>0.048</v>
      </c>
      <c r="BW676" s="14" t="n">
        <v>0</v>
      </c>
      <c r="BX676" s="14" t="n">
        <v>0.333</v>
      </c>
      <c r="BY676" s="14" t="n">
        <v>11.787</v>
      </c>
      <c r="BZ676" s="14" t="n">
        <v>0</v>
      </c>
      <c r="CA676" s="14" t="n">
        <v>11.787</v>
      </c>
      <c r="CB676" s="14" t="n">
        <v>0</v>
      </c>
      <c r="CC676" s="14" t="n">
        <v>81.69499999999999</v>
      </c>
      <c r="CD676" s="14" t="n">
        <v>7.95</v>
      </c>
      <c r="CE676" s="14" t="n">
        <v>-55.887</v>
      </c>
      <c r="CF676" s="14" t="n">
        <v>29.68</v>
      </c>
      <c r="CG676" s="14" t="n">
        <v>0</v>
      </c>
      <c r="CH676" s="14" t="n">
        <v>0</v>
      </c>
      <c r="CI676" s="14" t="n">
        <v>0</v>
      </c>
      <c r="CJ676" s="14" t="n">
        <v>0</v>
      </c>
      <c r="CK676" s="14" t="n">
        <v>0</v>
      </c>
      <c r="CL676" s="14" t="n">
        <v>0</v>
      </c>
      <c r="CM676" s="14" t="n">
        <v>0</v>
      </c>
      <c r="CN676" s="14" t="n">
        <v>0</v>
      </c>
      <c r="CO676" s="14" t="n">
        <v>0</v>
      </c>
      <c r="CP676" s="14" t="n">
        <v>0</v>
      </c>
      <c r="CQ676" s="14" t="n">
        <v>1.198</v>
      </c>
      <c r="CR676" s="14" t="n">
        <v>1</v>
      </c>
      <c r="CS676" s="14" t="n">
        <v>3.441</v>
      </c>
      <c r="CT676" s="14" t="n">
        <v>4.753</v>
      </c>
      <c r="CU676" s="14" t="n">
        <v>14.162</v>
      </c>
    </row>
    <row r="677">
      <c r="A677" s="14" t="inlineStr">
        <is>
          <t>SAU2022</t>
        </is>
      </c>
      <c r="B677" s="14" t="inlineStr">
        <is>
          <t>SAU</t>
        </is>
      </c>
      <c r="C677" s="14" t="inlineStr">
        <is>
          <t>SAU</t>
        </is>
      </c>
      <c r="D677" s="14" t="inlineStr">
        <is>
          <t>Saudi Arabia</t>
        </is>
      </c>
      <c r="E677" s="14" t="n">
        <v>2022</v>
      </c>
      <c r="F677" s="14" t="n">
        <v>0.15</v>
      </c>
      <c r="G677" s="14" t="n">
        <v>11.72</v>
      </c>
      <c r="H677" s="14" t="n">
        <v>1.235</v>
      </c>
      <c r="I677" s="14" t="n">
        <v>0.5659999999999999</v>
      </c>
      <c r="J677" s="14" t="n">
        <v>12.286</v>
      </c>
      <c r="K677" s="14" t="n">
        <v>0</v>
      </c>
      <c r="L677" s="14" t="n">
        <v>1</v>
      </c>
      <c r="M677" s="14" t="n">
        <v>9.782999999999999</v>
      </c>
      <c r="N677" s="14" t="n">
        <v>3.704</v>
      </c>
      <c r="O677" s="14" t="n">
        <v>0.328</v>
      </c>
      <c r="P677" s="14" t="n">
        <v>10.111</v>
      </c>
      <c r="Q677" s="14" t="n">
        <v>0</v>
      </c>
      <c r="R677" s="14" t="n">
        <v>1</v>
      </c>
      <c r="S677" s="14" t="n">
        <v>17.893</v>
      </c>
      <c r="T677" s="14" t="n">
        <v>7.408</v>
      </c>
      <c r="U677" s="14" t="n">
        <v>0.771</v>
      </c>
      <c r="V677" s="14" t="n">
        <v>21.228</v>
      </c>
      <c r="W677" s="14" t="n">
        <v>0.15</v>
      </c>
      <c r="X677" s="14" t="n">
        <v>1</v>
      </c>
      <c r="Y677" s="14" t="n">
        <v>4.334</v>
      </c>
      <c r="Z677" s="14" t="n">
        <v>0.393</v>
      </c>
      <c r="AA677" s="14" t="n">
        <v>-2.88</v>
      </c>
      <c r="AB677" s="14" t="n">
        <v>1.454</v>
      </c>
      <c r="AC677" s="14" t="n">
        <v>0</v>
      </c>
      <c r="AD677" s="14" t="n">
        <v>0</v>
      </c>
      <c r="AE677" s="14" t="n">
        <v>4.951</v>
      </c>
      <c r="AF677" s="14" t="n">
        <v>0.8080000000000001</v>
      </c>
      <c r="AG677" s="14" t="n">
        <v>-3.721</v>
      </c>
      <c r="AH677" s="14" t="n">
        <v>1.229</v>
      </c>
      <c r="AI677" s="14" t="n">
        <v>0</v>
      </c>
      <c r="AJ677" s="14" t="n">
        <v>0</v>
      </c>
      <c r="AK677" s="14" t="n">
        <v>8.654999999999999</v>
      </c>
      <c r="AL677" s="14" t="n">
        <v>3.639</v>
      </c>
      <c r="AM677" s="14" t="n">
        <v>-3.592</v>
      </c>
      <c r="AN677" s="14" t="n">
        <v>5.063</v>
      </c>
      <c r="AO677" s="14" t="n">
        <v>0</v>
      </c>
      <c r="AP677" s="14" t="n">
        <v>0</v>
      </c>
      <c r="AQ677" s="14" t="n">
        <v>0.847</v>
      </c>
      <c r="AR677" s="14" t="n">
        <v>0.123</v>
      </c>
      <c r="AS677" s="14" t="n">
        <v>-0.306</v>
      </c>
      <c r="AT677" s="14" t="n">
        <v>0.621</v>
      </c>
      <c r="AU677" s="14" t="n">
        <v>0</v>
      </c>
      <c r="AV677" s="14" t="n">
        <v>0</v>
      </c>
      <c r="AW677" s="14" t="n">
        <v>0.947</v>
      </c>
      <c r="AX677" s="14" t="n">
        <v>0.123</v>
      </c>
      <c r="AY677" s="14" t="n">
        <v>-0.801</v>
      </c>
      <c r="AZ677" s="14" t="n">
        <v>0.168</v>
      </c>
      <c r="BA677" s="14" t="n">
        <v>0</v>
      </c>
      <c r="BB677" s="14" t="n">
        <v>0</v>
      </c>
      <c r="BC677" s="14" t="n">
        <v>0.589</v>
      </c>
      <c r="BD677" s="14" t="n">
        <v>0.123</v>
      </c>
      <c r="BE677" s="14" t="n">
        <v>-0.394</v>
      </c>
      <c r="BF677" s="14" t="n">
        <v>0.223</v>
      </c>
      <c r="BG677" s="14" t="n">
        <v>0</v>
      </c>
      <c r="BH677" s="14" t="n">
        <v>0</v>
      </c>
      <c r="BI677" s="14" t="n">
        <v>0.6889999999999999</v>
      </c>
      <c r="BJ677" s="14" t="n">
        <v>0.123</v>
      </c>
      <c r="BK677" s="14" t="n">
        <v>-0.512</v>
      </c>
      <c r="BL677" s="14" t="n">
        <v>0.204</v>
      </c>
      <c r="BM677" s="14" t="n">
        <v>0</v>
      </c>
      <c r="BN677" s="14" t="n">
        <v>0</v>
      </c>
      <c r="BO677" s="14" t="n">
        <v>0</v>
      </c>
      <c r="BP677" s="14" t="n">
        <v>-0.036</v>
      </c>
      <c r="BQ677" s="14" t="n">
        <v>0.048</v>
      </c>
      <c r="BR677" s="14" t="n">
        <v>0</v>
      </c>
      <c r="BS677" s="14" t="n">
        <v>0</v>
      </c>
      <c r="BT677" s="14" t="n">
        <v>0</v>
      </c>
      <c r="BU677" s="14" t="n">
        <v>-0.036</v>
      </c>
      <c r="BV677" s="14" t="n">
        <v>0.064</v>
      </c>
      <c r="BW677" s="14" t="n">
        <v>0</v>
      </c>
      <c r="BX677" s="14" t="n">
        <v>0.333</v>
      </c>
      <c r="BY677" s="14" t="n">
        <v>12.729</v>
      </c>
      <c r="BZ677" s="14" t="n">
        <v>0</v>
      </c>
      <c r="CA677" s="14" t="n">
        <v>12.729</v>
      </c>
      <c r="CB677" s="14" t="n">
        <v>0</v>
      </c>
      <c r="CC677" s="14" t="n">
        <v>102.477</v>
      </c>
      <c r="CD677" s="14" t="n">
        <v>7.95</v>
      </c>
      <c r="CE677" s="14" t="n">
        <v>-74.36199999999999</v>
      </c>
      <c r="CF677" s="14" t="n">
        <v>32.331</v>
      </c>
      <c r="CG677" s="14" t="n">
        <v>0</v>
      </c>
      <c r="CH677" s="14" t="n">
        <v>0</v>
      </c>
      <c r="CI677" s="14" t="n">
        <v>0</v>
      </c>
      <c r="CJ677" s="14" t="n">
        <v>0</v>
      </c>
      <c r="CK677" s="14" t="n">
        <v>0</v>
      </c>
      <c r="CL677" s="14" t="n">
        <v>0</v>
      </c>
      <c r="CM677" s="14" t="n">
        <v>0</v>
      </c>
      <c r="CN677" s="14" t="n">
        <v>0</v>
      </c>
      <c r="CO677" s="14" t="n">
        <v>0</v>
      </c>
      <c r="CP677" s="14" t="n">
        <v>0</v>
      </c>
      <c r="CQ677" s="14" t="n">
        <v>1.294</v>
      </c>
      <c r="CR677" s="14" t="n">
        <v>1</v>
      </c>
      <c r="CS677" s="14" t="n">
        <v>3.716</v>
      </c>
      <c r="CT677" s="14" t="n">
        <v>10.485</v>
      </c>
      <c r="CU677" s="14" t="n">
        <v>30.326</v>
      </c>
    </row>
    <row r="678">
      <c r="A678" s="14" t="inlineStr">
        <is>
          <t>SAU2023</t>
        </is>
      </c>
      <c r="B678" s="14" t="inlineStr">
        <is>
          <t>SAU</t>
        </is>
      </c>
      <c r="C678" s="14" t="inlineStr">
        <is>
          <t>SAU</t>
        </is>
      </c>
      <c r="D678" s="14" t="inlineStr">
        <is>
          <t>Saudi Arabia</t>
        </is>
      </c>
      <c r="E678" s="14" t="n">
        <v>2023</v>
      </c>
      <c r="F678" s="14" t="n">
        <v>0.15</v>
      </c>
      <c r="G678" s="14" t="n">
        <v>6.147</v>
      </c>
      <c r="H678" s="14" t="n">
        <v>1.286</v>
      </c>
      <c r="I678" s="14" t="n">
        <v>0.273</v>
      </c>
      <c r="J678" s="14" t="n">
        <v>6.42</v>
      </c>
      <c r="K678" s="14" t="n">
        <v>0</v>
      </c>
      <c r="L678" s="14" t="n">
        <v>1</v>
      </c>
      <c r="M678" s="14" t="n">
        <v>7.886</v>
      </c>
      <c r="N678" s="14" t="n">
        <v>3.857</v>
      </c>
      <c r="O678" s="14" t="n">
        <v>0.227</v>
      </c>
      <c r="P678" s="14" t="n">
        <v>8.113</v>
      </c>
      <c r="Q678" s="14" t="n">
        <v>0</v>
      </c>
      <c r="R678" s="14" t="n">
        <v>1</v>
      </c>
      <c r="S678" s="14" t="n">
        <v>12.575</v>
      </c>
      <c r="T678" s="14" t="n">
        <v>7.714</v>
      </c>
      <c r="U678" s="14" t="n">
        <v>0.487</v>
      </c>
      <c r="V678" s="14" t="n">
        <v>14.776</v>
      </c>
      <c r="W678" s="14" t="n">
        <v>0.15</v>
      </c>
      <c r="X678" s="14" t="n">
        <v>1</v>
      </c>
      <c r="Y678" s="14" t="n">
        <v>4.512</v>
      </c>
      <c r="Z678" s="14" t="n">
        <v>0.409</v>
      </c>
      <c r="AA678" s="14" t="n">
        <v>-3.047</v>
      </c>
      <c r="AB678" s="14" t="n">
        <v>1.466</v>
      </c>
      <c r="AC678" s="14" t="n">
        <v>0</v>
      </c>
      <c r="AD678" s="14" t="n">
        <v>0</v>
      </c>
      <c r="AE678" s="14" t="n">
        <v>5.155</v>
      </c>
      <c r="AF678" s="14" t="n">
        <v>0.841</v>
      </c>
      <c r="AG678" s="14" t="n">
        <v>-3.926</v>
      </c>
      <c r="AH678" s="14" t="n">
        <v>1.229</v>
      </c>
      <c r="AI678" s="14" t="n">
        <v>0</v>
      </c>
      <c r="AJ678" s="14" t="n">
        <v>0</v>
      </c>
      <c r="AK678" s="14" t="n">
        <v>9.012</v>
      </c>
      <c r="AL678" s="14" t="n">
        <v>3.789</v>
      </c>
      <c r="AM678" s="14" t="n">
        <v>-3.74</v>
      </c>
      <c r="AN678" s="14" t="n">
        <v>5.272</v>
      </c>
      <c r="AO678" s="14" t="n">
        <v>0</v>
      </c>
      <c r="AP678" s="14" t="n">
        <v>0</v>
      </c>
      <c r="AQ678" s="14" t="n">
        <v>0.749</v>
      </c>
      <c r="AR678" s="14" t="n">
        <v>0.129</v>
      </c>
      <c r="AS678" s="14" t="n">
        <v>-0.209</v>
      </c>
      <c r="AT678" s="14" t="n">
        <v>0.621</v>
      </c>
      <c r="AU678" s="14" t="n">
        <v>0</v>
      </c>
      <c r="AV678" s="14" t="n">
        <v>0</v>
      </c>
      <c r="AW678" s="14" t="n">
        <v>0.783</v>
      </c>
      <c r="AX678" s="14" t="n">
        <v>0.129</v>
      </c>
      <c r="AY678" s="14" t="n">
        <v>-0.609</v>
      </c>
      <c r="AZ678" s="14" t="n">
        <v>0.2</v>
      </c>
      <c r="BA678" s="14" t="n">
        <v>0</v>
      </c>
      <c r="BB678" s="14" t="n">
        <v>0</v>
      </c>
      <c r="BC678" s="14" t="n">
        <v>0.527</v>
      </c>
      <c r="BD678" s="14" t="n">
        <v>0.129</v>
      </c>
      <c r="BE678" s="14" t="n">
        <v>-0.312</v>
      </c>
      <c r="BF678" s="14" t="n">
        <v>0.248</v>
      </c>
      <c r="BG678" s="14" t="n">
        <v>0</v>
      </c>
      <c r="BH678" s="14" t="n">
        <v>0</v>
      </c>
      <c r="BI678" s="14" t="n">
        <v>0.64</v>
      </c>
      <c r="BJ678" s="14" t="n">
        <v>0.129</v>
      </c>
      <c r="BK678" s="14" t="n">
        <v>-0.436</v>
      </c>
      <c r="BL678" s="14" t="n">
        <v>0.235</v>
      </c>
      <c r="BM678" s="14" t="n">
        <v>0</v>
      </c>
      <c r="BN678" s="14" t="n">
        <v>0</v>
      </c>
      <c r="BO678" s="14" t="n">
        <v>0</v>
      </c>
      <c r="BP678" s="14" t="n">
        <v>-0.036</v>
      </c>
      <c r="BQ678" s="14" t="n">
        <v>0.048</v>
      </c>
      <c r="BR678" s="14" t="n">
        <v>0</v>
      </c>
      <c r="BS678" s="14" t="n">
        <v>0</v>
      </c>
      <c r="BT678" s="14" t="n">
        <v>0</v>
      </c>
      <c r="BU678" s="14" t="n">
        <v>-0.036</v>
      </c>
      <c r="BV678" s="14" t="n">
        <v>0.064</v>
      </c>
      <c r="BW678" s="14" t="n">
        <v>0</v>
      </c>
      <c r="BX678" s="14" t="n">
        <v>0.333</v>
      </c>
      <c r="BY678" s="14" t="n">
        <v>13.254</v>
      </c>
      <c r="BZ678" s="14" t="n">
        <v>0</v>
      </c>
      <c r="CA678" s="14" t="n">
        <v>13.254</v>
      </c>
      <c r="CB678" s="14" t="n">
        <v>0</v>
      </c>
      <c r="CC678" s="14" t="n">
        <v>87.07899999999999</v>
      </c>
      <c r="CD678" s="14" t="n">
        <v>7.95</v>
      </c>
      <c r="CE678" s="14" t="n">
        <v>-54.713</v>
      </c>
      <c r="CF678" s="14" t="n">
        <v>37.221</v>
      </c>
      <c r="CG678" s="14" t="n">
        <v>0</v>
      </c>
      <c r="CH678" s="14" t="n">
        <v>0</v>
      </c>
      <c r="CI678" s="14" t="n">
        <v>0</v>
      </c>
      <c r="CJ678" s="14" t="n">
        <v>0</v>
      </c>
      <c r="CK678" s="14" t="n">
        <v>0</v>
      </c>
      <c r="CL678" s="14" t="n">
        <v>0</v>
      </c>
      <c r="CM678" s="14" t="n">
        <v>0</v>
      </c>
      <c r="CN678" s="14" t="n">
        <v>0</v>
      </c>
      <c r="CO678" s="14" t="n">
        <v>0</v>
      </c>
      <c r="CP678" s="14" t="n">
        <v>0</v>
      </c>
      <c r="CQ678" s="14" t="n">
        <v>1.348</v>
      </c>
      <c r="CR678" s="14" t="n">
        <v>1</v>
      </c>
      <c r="CS678" s="14" t="n">
        <v>3.87</v>
      </c>
      <c r="CT678" s="14" t="n">
        <v>4.861</v>
      </c>
      <c r="CU678" s="14" t="n">
        <v>10.622</v>
      </c>
    </row>
    <row r="679">
      <c r="A679" s="14" t="inlineStr">
        <is>
          <t>SAU2024</t>
        </is>
      </c>
      <c r="B679" s="14" t="inlineStr">
        <is>
          <t>SAU</t>
        </is>
      </c>
      <c r="C679" s="14" t="inlineStr">
        <is>
          <t>SAU</t>
        </is>
      </c>
      <c r="D679" s="14" t="inlineStr">
        <is>
          <t>Saudi Arabia</t>
        </is>
      </c>
      <c r="E679" s="14" t="n">
        <v>2024</v>
      </c>
      <c r="F679" s="14" t="n">
        <v>0.15</v>
      </c>
      <c r="G679" s="14" t="n">
        <v>5.575</v>
      </c>
      <c r="H679" s="14" t="n">
        <v>1.324</v>
      </c>
      <c r="I679" s="14" t="n">
        <v>0.213</v>
      </c>
      <c r="J679" s="14" t="n">
        <v>5.787</v>
      </c>
      <c r="K679" s="14" t="n">
        <v>0</v>
      </c>
      <c r="L679" s="14" t="n">
        <v>1</v>
      </c>
      <c r="M679" s="14" t="n">
        <v>7.124</v>
      </c>
      <c r="N679" s="14" t="n">
        <v>3.971</v>
      </c>
      <c r="O679" s="14" t="n">
        <v>0.158</v>
      </c>
      <c r="P679" s="14" t="n">
        <v>7.281</v>
      </c>
      <c r="Q679" s="14" t="n">
        <v>0</v>
      </c>
      <c r="R679" s="14" t="n">
        <v>1</v>
      </c>
      <c r="S679" s="14" t="n">
        <v>12.193</v>
      </c>
      <c r="T679" s="14" t="n">
        <v>7.942</v>
      </c>
      <c r="U679" s="14" t="n">
        <v>0.466</v>
      </c>
      <c r="V679" s="14" t="n">
        <v>14.266</v>
      </c>
      <c r="W679" s="14" t="n">
        <v>0.15</v>
      </c>
      <c r="X679" s="14" t="n">
        <v>1</v>
      </c>
      <c r="Y679" s="14" t="n">
        <v>4.646</v>
      </c>
      <c r="Z679" s="14" t="n">
        <v>0.421</v>
      </c>
      <c r="AA679" s="14" t="n">
        <v>-3.137</v>
      </c>
      <c r="AB679" s="14" t="n">
        <v>1.509</v>
      </c>
      <c r="AC679" s="14" t="n">
        <v>0</v>
      </c>
      <c r="AD679" s="14" t="n">
        <v>0</v>
      </c>
      <c r="AE679" s="14" t="n">
        <v>5.307</v>
      </c>
      <c r="AF679" s="14" t="n">
        <v>0.866</v>
      </c>
      <c r="AG679" s="14" t="n">
        <v>-4.042</v>
      </c>
      <c r="AH679" s="14" t="n">
        <v>1.266</v>
      </c>
      <c r="AI679" s="14" t="n">
        <v>0</v>
      </c>
      <c r="AJ679" s="14" t="n">
        <v>0</v>
      </c>
      <c r="AK679" s="14" t="n">
        <v>9.278</v>
      </c>
      <c r="AL679" s="14" t="n">
        <v>3.901</v>
      </c>
      <c r="AM679" s="14" t="n">
        <v>-3.969</v>
      </c>
      <c r="AN679" s="14" t="n">
        <v>5.309</v>
      </c>
      <c r="AO679" s="14" t="n">
        <v>0</v>
      </c>
      <c r="AP679" s="14" t="n">
        <v>0</v>
      </c>
      <c r="AQ679" s="14" t="n">
        <v>0.72</v>
      </c>
      <c r="AR679" s="14" t="n">
        <v>0.132</v>
      </c>
      <c r="AS679" s="14" t="n">
        <v>-0.18</v>
      </c>
      <c r="AT679" s="14" t="n">
        <v>0.621</v>
      </c>
      <c r="AU679" s="14" t="n">
        <v>0</v>
      </c>
      <c r="AV679" s="14" t="n">
        <v>0</v>
      </c>
      <c r="AW679" s="14" t="n">
        <v>0.734</v>
      </c>
      <c r="AX679" s="14" t="n">
        <v>0.132</v>
      </c>
      <c r="AY679" s="14" t="n">
        <v>-0.467</v>
      </c>
      <c r="AZ679" s="14" t="n">
        <v>0.307</v>
      </c>
      <c r="BA679" s="14" t="n">
        <v>0</v>
      </c>
      <c r="BB679" s="14" t="n">
        <v>0</v>
      </c>
      <c r="BC679" s="14" t="n">
        <v>0.51</v>
      </c>
      <c r="BD679" s="14" t="n">
        <v>0.132</v>
      </c>
      <c r="BE679" s="14" t="n">
        <v>-0.278</v>
      </c>
      <c r="BF679" s="14" t="n">
        <v>0.267</v>
      </c>
      <c r="BG679" s="14" t="n">
        <v>0</v>
      </c>
      <c r="BH679" s="14" t="n">
        <v>0</v>
      </c>
      <c r="BI679" s="14" t="n">
        <v>0.652</v>
      </c>
      <c r="BJ679" s="14" t="n">
        <v>0.132</v>
      </c>
      <c r="BK679" s="14" t="n">
        <v>-0.382</v>
      </c>
      <c r="BL679" s="14" t="n">
        <v>0.31</v>
      </c>
      <c r="BM679" s="14" t="n">
        <v>0</v>
      </c>
      <c r="BN679" s="14" t="n">
        <v>0</v>
      </c>
      <c r="BO679" s="14" t="n">
        <v>0</v>
      </c>
      <c r="BP679" s="14" t="n">
        <v>-0.037</v>
      </c>
      <c r="BQ679" s="14" t="n">
        <v>0.048</v>
      </c>
      <c r="BR679" s="14" t="n">
        <v>0</v>
      </c>
      <c r="BS679" s="14" t="n">
        <v>0</v>
      </c>
      <c r="BT679" s="14" t="n">
        <v>0</v>
      </c>
      <c r="BU679" s="14" t="n">
        <v>-0.037</v>
      </c>
      <c r="BV679" s="14" t="n">
        <v>0.057</v>
      </c>
      <c r="BW679" s="14" t="n">
        <v>0</v>
      </c>
      <c r="BX679" s="14" t="n">
        <v>0.333</v>
      </c>
      <c r="BY679" s="14" t="n">
        <v>13.646</v>
      </c>
      <c r="BZ679" s="14" t="n">
        <v>0</v>
      </c>
      <c r="CA679" s="14" t="n">
        <v>13.646</v>
      </c>
      <c r="CB679" s="14" t="n">
        <v>0</v>
      </c>
      <c r="CC679" s="14" t="n">
        <v>86.38500000000001</v>
      </c>
      <c r="CD679" s="14" t="n">
        <v>7.95</v>
      </c>
      <c r="CE679" s="14" t="n">
        <v>-37.7</v>
      </c>
      <c r="CF679" s="14" t="n">
        <v>55.988</v>
      </c>
      <c r="CG679" s="14" t="n">
        <v>0</v>
      </c>
      <c r="CH679" s="14" t="n">
        <v>0</v>
      </c>
      <c r="CI679" s="14" t="n">
        <v>0</v>
      </c>
      <c r="CJ679" s="14" t="n">
        <v>0</v>
      </c>
      <c r="CK679" s="14" t="n">
        <v>0</v>
      </c>
      <c r="CL679" s="14" t="n">
        <v>0</v>
      </c>
      <c r="CM679" s="14" t="n">
        <v>0</v>
      </c>
      <c r="CN679" s="14" t="n">
        <v>0</v>
      </c>
      <c r="CO679" s="14" t="n">
        <v>0</v>
      </c>
      <c r="CP679" s="14" t="n">
        <v>0</v>
      </c>
      <c r="CQ679" s="14" t="n">
        <v>1.387</v>
      </c>
      <c r="CR679" s="14" t="n">
        <v>1</v>
      </c>
      <c r="CS679" s="14" t="n">
        <v>3.984</v>
      </c>
      <c r="CT679" s="14" t="n">
        <v>4.251</v>
      </c>
      <c r="CU679" s="14" t="n">
        <v>9.167999999999999</v>
      </c>
    </row>
    <row r="680">
      <c r="A680" s="14" t="inlineStr">
        <is>
          <t>SEN2021</t>
        </is>
      </c>
      <c r="B680" s="14" t="inlineStr">
        <is>
          <t>SEN</t>
        </is>
      </c>
      <c r="C680" s="14" t="inlineStr">
        <is>
          <t>SEN</t>
        </is>
      </c>
      <c r="D680" s="14" t="inlineStr">
        <is>
          <t>Senegal</t>
        </is>
      </c>
      <c r="E680" s="14" t="n">
        <v>2021</v>
      </c>
      <c r="F680" s="14" t="n">
        <v>0.18</v>
      </c>
      <c r="G680" s="14" t="n">
        <v>5.897</v>
      </c>
      <c r="H680" s="14" t="n">
        <v>1.143</v>
      </c>
      <c r="I680" s="14" t="n">
        <v>0</v>
      </c>
      <c r="J680" s="14" t="n">
        <v>5.897</v>
      </c>
      <c r="K680" s="14" t="n">
        <v>0</v>
      </c>
      <c r="L680" s="14" t="n">
        <v>1</v>
      </c>
      <c r="M680" s="14" t="n">
        <v>7.964</v>
      </c>
      <c r="N680" s="14" t="n">
        <v>3.43</v>
      </c>
      <c r="O680" s="14" t="n">
        <v>0</v>
      </c>
      <c r="P680" s="14" t="n">
        <v>7.964</v>
      </c>
      <c r="Q680" s="14" t="n">
        <v>0</v>
      </c>
      <c r="R680" s="14" t="n">
        <v>1</v>
      </c>
      <c r="S680" s="14" t="n">
        <v>11.613</v>
      </c>
      <c r="T680" s="14" t="n">
        <v>6.86</v>
      </c>
      <c r="U680" s="14" t="n">
        <v>0</v>
      </c>
      <c r="V680" s="14" t="n">
        <v>13.704</v>
      </c>
      <c r="W680" s="14" t="n">
        <v>0.18</v>
      </c>
      <c r="X680" s="14" t="n">
        <v>1</v>
      </c>
      <c r="Y680" s="14" t="n">
        <v>4.848</v>
      </c>
      <c r="Z680" s="14" t="n">
        <v>0.356</v>
      </c>
      <c r="AA680" s="14" t="n">
        <v>0</v>
      </c>
      <c r="AB680" s="14" t="n">
        <v>4.848</v>
      </c>
      <c r="AC680" s="14" t="n">
        <v>0</v>
      </c>
      <c r="AD680" s="14" t="n">
        <v>1</v>
      </c>
      <c r="AE680" s="14" t="n">
        <v>5.42</v>
      </c>
      <c r="AF680" s="14" t="n">
        <v>0.733</v>
      </c>
      <c r="AG680" s="14" t="n">
        <v>0</v>
      </c>
      <c r="AH680" s="14" t="n">
        <v>5.42</v>
      </c>
      <c r="AI680" s="14" t="n">
        <v>0</v>
      </c>
      <c r="AJ680" s="14" t="n">
        <v>1</v>
      </c>
      <c r="AK680" s="14" t="n">
        <v>8.85</v>
      </c>
      <c r="AL680" s="14" t="n">
        <v>3.288</v>
      </c>
      <c r="AM680" s="14" t="n">
        <v>0</v>
      </c>
      <c r="AN680" s="14" t="n">
        <v>10.443</v>
      </c>
      <c r="AO680" s="14" t="n">
        <v>0.18</v>
      </c>
      <c r="AP680" s="14" t="n">
        <v>1</v>
      </c>
      <c r="AQ680" s="14" t="n">
        <v>0.619</v>
      </c>
      <c r="AR680" s="14" t="n">
        <v>0.114</v>
      </c>
      <c r="AS680" s="14" t="n">
        <v>0.469</v>
      </c>
      <c r="AT680" s="14" t="n">
        <v>1.284</v>
      </c>
      <c r="AU680" s="14" t="n">
        <v>0.18</v>
      </c>
      <c r="AV680" s="14" t="n">
        <v>1</v>
      </c>
      <c r="AW680" s="14" t="n">
        <v>0.599</v>
      </c>
      <c r="AX680" s="14" t="n">
        <v>0.114</v>
      </c>
      <c r="AY680" s="14" t="n">
        <v>0.401</v>
      </c>
      <c r="AZ680" s="14" t="n">
        <v>1.18</v>
      </c>
      <c r="BA680" s="14" t="n">
        <v>0.18</v>
      </c>
      <c r="BB680" s="14" t="n">
        <v>1</v>
      </c>
      <c r="BC680" s="14" t="n">
        <v>0.439</v>
      </c>
      <c r="BD680" s="14" t="n">
        <v>0.114</v>
      </c>
      <c r="BE680" s="14" t="n">
        <v>0.034</v>
      </c>
      <c r="BF680" s="14" t="n">
        <v>0.5580000000000001</v>
      </c>
      <c r="BG680" s="14" t="n">
        <v>0.18</v>
      </c>
      <c r="BH680" s="14" t="n">
        <v>1</v>
      </c>
      <c r="BI680" s="14" t="n">
        <v>0.505</v>
      </c>
      <c r="BJ680" s="14" t="n">
        <v>0.114</v>
      </c>
      <c r="BK680" s="14" t="n">
        <v>0.122</v>
      </c>
      <c r="BL680" s="14" t="n">
        <v>0.74</v>
      </c>
      <c r="BM680" s="14" t="n">
        <v>0.18</v>
      </c>
      <c r="BN680" s="14" t="n">
        <v>1</v>
      </c>
      <c r="BO680" s="14" t="n">
        <v>0</v>
      </c>
      <c r="BP680" s="14" t="n">
        <v>0</v>
      </c>
      <c r="BQ680" s="14" t="n">
        <v>0.153</v>
      </c>
      <c r="BR680" s="14" t="n">
        <v>0</v>
      </c>
      <c r="BS680" s="14" t="n">
        <v>0.667</v>
      </c>
      <c r="BT680" s="14" t="n">
        <v>0</v>
      </c>
      <c r="BU680" s="14" t="n">
        <v>0</v>
      </c>
      <c r="BV680" s="14" t="n">
        <v>0.207</v>
      </c>
      <c r="BW680" s="14" t="n">
        <v>0.18</v>
      </c>
      <c r="BX680" s="14" t="n">
        <v>0.833</v>
      </c>
      <c r="BY680" s="14" t="n">
        <v>11.787</v>
      </c>
      <c r="BZ680" s="14" t="n">
        <v>0</v>
      </c>
      <c r="CA680" s="14" t="n">
        <v>11.787</v>
      </c>
      <c r="CB680" s="14" t="n">
        <v>0</v>
      </c>
      <c r="CC680" s="14" t="n">
        <v>78.125</v>
      </c>
      <c r="CD680" s="14" t="n">
        <v>7.95</v>
      </c>
      <c r="CE680" s="14" t="n">
        <v>3.819</v>
      </c>
      <c r="CF680" s="14" t="n">
        <v>96.694</v>
      </c>
      <c r="CG680" s="14" t="n">
        <v>0.18</v>
      </c>
      <c r="CH680" s="14" t="n">
        <v>1</v>
      </c>
      <c r="CI680" s="14" t="n">
        <v>0</v>
      </c>
      <c r="CJ680" s="14" t="n">
        <v>0</v>
      </c>
      <c r="CK680" s="14" t="n">
        <v>0</v>
      </c>
      <c r="CL680" s="14" t="n">
        <v>0</v>
      </c>
      <c r="CM680" s="14" t="n">
        <v>0</v>
      </c>
      <c r="CN680" s="14" t="n">
        <v>0</v>
      </c>
      <c r="CO680" s="14" t="n">
        <v>0</v>
      </c>
      <c r="CP680" s="14" t="n">
        <v>0</v>
      </c>
      <c r="CQ680" s="14" t="n">
        <v>1.198</v>
      </c>
      <c r="CR680" s="14" t="n">
        <v>1</v>
      </c>
      <c r="CS680" s="14" t="n">
        <v>4.276</v>
      </c>
      <c r="CT680" s="14" t="n">
        <v>4.753</v>
      </c>
      <c r="CU680" s="14" t="n">
        <v>15.162</v>
      </c>
    </row>
    <row r="681">
      <c r="A681" s="14" t="inlineStr">
        <is>
          <t>SEN2022</t>
        </is>
      </c>
      <c r="B681" s="14" t="inlineStr">
        <is>
          <t>SEN</t>
        </is>
      </c>
      <c r="C681" s="14" t="inlineStr">
        <is>
          <t>SEN</t>
        </is>
      </c>
      <c r="D681" s="14" t="inlineStr">
        <is>
          <t>Senegal</t>
        </is>
      </c>
      <c r="E681" s="14" t="n">
        <v>2022</v>
      </c>
      <c r="F681" s="14" t="n">
        <v>0.18</v>
      </c>
      <c r="G681" s="14" t="n">
        <v>11.72</v>
      </c>
      <c r="H681" s="14" t="n">
        <v>1.235</v>
      </c>
      <c r="I681" s="14" t="n">
        <v>0</v>
      </c>
      <c r="J681" s="14" t="n">
        <v>11.72</v>
      </c>
      <c r="K681" s="14" t="n">
        <v>0</v>
      </c>
      <c r="L681" s="14" t="n">
        <v>1</v>
      </c>
      <c r="M681" s="14" t="n">
        <v>9.782999999999999</v>
      </c>
      <c r="N681" s="14" t="n">
        <v>3.704</v>
      </c>
      <c r="O681" s="14" t="n">
        <v>0</v>
      </c>
      <c r="P681" s="14" t="n">
        <v>9.782999999999999</v>
      </c>
      <c r="Q681" s="14" t="n">
        <v>0</v>
      </c>
      <c r="R681" s="14" t="n">
        <v>1</v>
      </c>
      <c r="S681" s="14" t="n">
        <v>17.893</v>
      </c>
      <c r="T681" s="14" t="n">
        <v>7.408</v>
      </c>
      <c r="U681" s="14" t="n">
        <v>0.238</v>
      </c>
      <c r="V681" s="14" t="n">
        <v>21.114</v>
      </c>
      <c r="W681" s="14" t="n">
        <v>0.18</v>
      </c>
      <c r="X681" s="14" t="n">
        <v>1</v>
      </c>
      <c r="Y681" s="14" t="n">
        <v>5.236</v>
      </c>
      <c r="Z681" s="14" t="n">
        <v>0.385</v>
      </c>
      <c r="AA681" s="14" t="n">
        <v>0</v>
      </c>
      <c r="AB681" s="14" t="n">
        <v>5.236</v>
      </c>
      <c r="AC681" s="14" t="n">
        <v>0</v>
      </c>
      <c r="AD681" s="14" t="n">
        <v>1</v>
      </c>
      <c r="AE681" s="14" t="n">
        <v>5.853</v>
      </c>
      <c r="AF681" s="14" t="n">
        <v>0.791</v>
      </c>
      <c r="AG681" s="14" t="n">
        <v>0</v>
      </c>
      <c r="AH681" s="14" t="n">
        <v>5.853</v>
      </c>
      <c r="AI681" s="14" t="n">
        <v>0</v>
      </c>
      <c r="AJ681" s="14" t="n">
        <v>1</v>
      </c>
      <c r="AK681" s="14" t="n">
        <v>9.557</v>
      </c>
      <c r="AL681" s="14" t="n">
        <v>3.55</v>
      </c>
      <c r="AM681" s="14" t="n">
        <v>0.127</v>
      </c>
      <c r="AN681" s="14" t="n">
        <v>11.277</v>
      </c>
      <c r="AO681" s="14" t="n">
        <v>0.18</v>
      </c>
      <c r="AP681" s="14" t="n">
        <v>1</v>
      </c>
      <c r="AQ681" s="14" t="n">
        <v>0.861</v>
      </c>
      <c r="AR681" s="14" t="n">
        <v>0.123</v>
      </c>
      <c r="AS681" s="14" t="n">
        <v>0.137</v>
      </c>
      <c r="AT681" s="14" t="n">
        <v>1.178</v>
      </c>
      <c r="AU681" s="14" t="n">
        <v>0.18</v>
      </c>
      <c r="AV681" s="14" t="n">
        <v>1</v>
      </c>
      <c r="AW681" s="14" t="n">
        <v>0.986</v>
      </c>
      <c r="AX681" s="14" t="n">
        <v>0.123</v>
      </c>
      <c r="AY681" s="14" t="n">
        <v>-0.096</v>
      </c>
      <c r="AZ681" s="14" t="n">
        <v>1.05</v>
      </c>
      <c r="BA681" s="14" t="n">
        <v>0.18</v>
      </c>
      <c r="BB681" s="14" t="n">
        <v>1</v>
      </c>
      <c r="BC681" s="14" t="n">
        <v>0.598</v>
      </c>
      <c r="BD681" s="14" t="n">
        <v>0.123</v>
      </c>
      <c r="BE681" s="14" t="n">
        <v>0.023</v>
      </c>
      <c r="BF681" s="14" t="n">
        <v>0.732</v>
      </c>
      <c r="BG681" s="14" t="n">
        <v>0.18</v>
      </c>
      <c r="BH681" s="14" t="n">
        <v>1</v>
      </c>
      <c r="BI681" s="14" t="n">
        <v>0.612</v>
      </c>
      <c r="BJ681" s="14" t="n">
        <v>0.123</v>
      </c>
      <c r="BK681" s="14" t="n">
        <v>-0.055</v>
      </c>
      <c r="BL681" s="14" t="n">
        <v>0.658</v>
      </c>
      <c r="BM681" s="14" t="n">
        <v>0.18</v>
      </c>
      <c r="BN681" s="14" t="n">
        <v>1</v>
      </c>
      <c r="BO681" s="14" t="n">
        <v>0</v>
      </c>
      <c r="BP681" s="14" t="n">
        <v>0</v>
      </c>
      <c r="BQ681" s="14" t="n">
        <v>0.136</v>
      </c>
      <c r="BR681" s="14" t="n">
        <v>0</v>
      </c>
      <c r="BS681" s="14" t="n">
        <v>0.667</v>
      </c>
      <c r="BT681" s="14" t="n">
        <v>0</v>
      </c>
      <c r="BU681" s="14" t="n">
        <v>0</v>
      </c>
      <c r="BV681" s="14" t="n">
        <v>0.184</v>
      </c>
      <c r="BW681" s="14" t="n">
        <v>0.18</v>
      </c>
      <c r="BX681" s="14" t="n">
        <v>0.833</v>
      </c>
      <c r="BY681" s="14" t="n">
        <v>12.729</v>
      </c>
      <c r="BZ681" s="14" t="n">
        <v>0</v>
      </c>
      <c r="CA681" s="14" t="n">
        <v>12.729</v>
      </c>
      <c r="CB681" s="14" t="n">
        <v>0</v>
      </c>
      <c r="CC681" s="14" t="n">
        <v>97.90000000000001</v>
      </c>
      <c r="CD681" s="14" t="n">
        <v>7.95</v>
      </c>
      <c r="CE681" s="14" t="n">
        <v>1.37</v>
      </c>
      <c r="CF681" s="14" t="n">
        <v>117.138</v>
      </c>
      <c r="CG681" s="14" t="n">
        <v>0.18</v>
      </c>
      <c r="CH681" s="14" t="n">
        <v>1</v>
      </c>
      <c r="CI681" s="14" t="n">
        <v>0</v>
      </c>
      <c r="CJ681" s="14" t="n">
        <v>0</v>
      </c>
      <c r="CK681" s="14" t="n">
        <v>0</v>
      </c>
      <c r="CL681" s="14" t="n">
        <v>0</v>
      </c>
      <c r="CM681" s="14" t="n">
        <v>0</v>
      </c>
      <c r="CN681" s="14" t="n">
        <v>0</v>
      </c>
      <c r="CO681" s="14" t="n">
        <v>0</v>
      </c>
      <c r="CP681" s="14" t="n">
        <v>0</v>
      </c>
      <c r="CQ681" s="14" t="n">
        <v>1.294</v>
      </c>
      <c r="CR681" s="14" t="n">
        <v>1</v>
      </c>
      <c r="CS681" s="14" t="n">
        <v>4.618</v>
      </c>
      <c r="CT681" s="14" t="n">
        <v>10.485</v>
      </c>
      <c r="CU681" s="14" t="n">
        <v>31.326</v>
      </c>
    </row>
    <row r="682">
      <c r="A682" s="14" t="inlineStr">
        <is>
          <t>SEN2023</t>
        </is>
      </c>
      <c r="B682" s="14" t="inlineStr">
        <is>
          <t>SEN</t>
        </is>
      </c>
      <c r="C682" s="14" t="inlineStr">
        <is>
          <t>SEN</t>
        </is>
      </c>
      <c r="D682" s="14" t="inlineStr">
        <is>
          <t>Senegal</t>
        </is>
      </c>
      <c r="E682" s="14" t="n">
        <v>2023</v>
      </c>
      <c r="F682" s="14" t="n">
        <v>0.18</v>
      </c>
      <c r="G682" s="14" t="n">
        <v>6.147</v>
      </c>
      <c r="H682" s="14" t="n">
        <v>1.286</v>
      </c>
      <c r="I682" s="14" t="n">
        <v>0</v>
      </c>
      <c r="J682" s="14" t="n">
        <v>6.147</v>
      </c>
      <c r="K682" s="14" t="n">
        <v>0</v>
      </c>
      <c r="L682" s="14" t="n">
        <v>1</v>
      </c>
      <c r="M682" s="14" t="n">
        <v>7.886</v>
      </c>
      <c r="N682" s="14" t="n">
        <v>3.857</v>
      </c>
      <c r="O682" s="14" t="n">
        <v>0</v>
      </c>
      <c r="P682" s="14" t="n">
        <v>7.886</v>
      </c>
      <c r="Q682" s="14" t="n">
        <v>0</v>
      </c>
      <c r="R682" s="14" t="n">
        <v>1</v>
      </c>
      <c r="S682" s="14" t="n">
        <v>12.575</v>
      </c>
      <c r="T682" s="14" t="n">
        <v>7.714</v>
      </c>
      <c r="U682" s="14" t="n">
        <v>0.251</v>
      </c>
      <c r="V682" s="14" t="n">
        <v>14.839</v>
      </c>
      <c r="W682" s="14" t="n">
        <v>0.18</v>
      </c>
      <c r="X682" s="14" t="n">
        <v>1</v>
      </c>
      <c r="Y682" s="14" t="n">
        <v>5.452</v>
      </c>
      <c r="Z682" s="14" t="n">
        <v>0.401</v>
      </c>
      <c r="AA682" s="14" t="n">
        <v>0</v>
      </c>
      <c r="AB682" s="14" t="n">
        <v>5.452</v>
      </c>
      <c r="AC682" s="14" t="n">
        <v>0</v>
      </c>
      <c r="AD682" s="14" t="n">
        <v>1</v>
      </c>
      <c r="AE682" s="14" t="n">
        <v>6.095</v>
      </c>
      <c r="AF682" s="14" t="n">
        <v>0.824</v>
      </c>
      <c r="AG682" s="14" t="n">
        <v>0</v>
      </c>
      <c r="AH682" s="14" t="n">
        <v>6.095</v>
      </c>
      <c r="AI682" s="14" t="n">
        <v>0</v>
      </c>
      <c r="AJ682" s="14" t="n">
        <v>1</v>
      </c>
      <c r="AK682" s="14" t="n">
        <v>9.952</v>
      </c>
      <c r="AL682" s="14" t="n">
        <v>3.697</v>
      </c>
      <c r="AM682" s="14" t="n">
        <v>0.198</v>
      </c>
      <c r="AN682" s="14" t="n">
        <v>11.743</v>
      </c>
      <c r="AO682" s="14" t="n">
        <v>0.18</v>
      </c>
      <c r="AP682" s="14" t="n">
        <v>1</v>
      </c>
      <c r="AQ682" s="14" t="n">
        <v>0.76</v>
      </c>
      <c r="AR682" s="14" t="n">
        <v>0.129</v>
      </c>
      <c r="AS682" s="14" t="n">
        <v>0.333</v>
      </c>
      <c r="AT682" s="14" t="n">
        <v>1.29</v>
      </c>
      <c r="AU682" s="14" t="n">
        <v>0.18</v>
      </c>
      <c r="AV682" s="14" t="n">
        <v>1</v>
      </c>
      <c r="AW682" s="14" t="n">
        <v>0.8110000000000001</v>
      </c>
      <c r="AX682" s="14" t="n">
        <v>0.129</v>
      </c>
      <c r="AY682" s="14" t="n">
        <v>0.242</v>
      </c>
      <c r="AZ682" s="14" t="n">
        <v>1.243</v>
      </c>
      <c r="BA682" s="14" t="n">
        <v>0.18</v>
      </c>
      <c r="BB682" s="14" t="n">
        <v>1</v>
      </c>
      <c r="BC682" s="14" t="n">
        <v>0.535</v>
      </c>
      <c r="BD682" s="14" t="n">
        <v>0.129</v>
      </c>
      <c r="BE682" s="14" t="n">
        <v>0</v>
      </c>
      <c r="BF682" s="14" t="n">
        <v>0.631</v>
      </c>
      <c r="BG682" s="14" t="n">
        <v>0.18</v>
      </c>
      <c r="BH682" s="14" t="n">
        <v>1</v>
      </c>
      <c r="BI682" s="14" t="n">
        <v>0.579</v>
      </c>
      <c r="BJ682" s="14" t="n">
        <v>0.129</v>
      </c>
      <c r="BK682" s="14" t="n">
        <v>-0.006</v>
      </c>
      <c r="BL682" s="14" t="n">
        <v>0.676</v>
      </c>
      <c r="BM682" s="14" t="n">
        <v>0.18</v>
      </c>
      <c r="BN682" s="14" t="n">
        <v>1</v>
      </c>
      <c r="BO682" s="14" t="n">
        <v>0</v>
      </c>
      <c r="BP682" s="14" t="n">
        <v>0</v>
      </c>
      <c r="BQ682" s="14" t="n">
        <v>0.13</v>
      </c>
      <c r="BR682" s="14" t="n">
        <v>0</v>
      </c>
      <c r="BS682" s="14" t="n">
        <v>0.667</v>
      </c>
      <c r="BT682" s="14" t="n">
        <v>0</v>
      </c>
      <c r="BU682" s="14" t="n">
        <v>0</v>
      </c>
      <c r="BV682" s="14" t="n">
        <v>0.192</v>
      </c>
      <c r="BW682" s="14" t="n">
        <v>0.18</v>
      </c>
      <c r="BX682" s="14" t="n">
        <v>0.833</v>
      </c>
      <c r="BY682" s="14" t="n">
        <v>13.254</v>
      </c>
      <c r="BZ682" s="14" t="n">
        <v>0</v>
      </c>
      <c r="CA682" s="14" t="n">
        <v>13.254</v>
      </c>
      <c r="CB682" s="14" t="n">
        <v>0</v>
      </c>
      <c r="CC682" s="14" t="n">
        <v>83.248</v>
      </c>
      <c r="CD682" s="14" t="n">
        <v>7.95</v>
      </c>
      <c r="CE682" s="14" t="n">
        <v>18.835</v>
      </c>
      <c r="CF682" s="14" t="n">
        <v>120.458</v>
      </c>
      <c r="CG682" s="14" t="n">
        <v>0.18</v>
      </c>
      <c r="CH682" s="14" t="n">
        <v>1</v>
      </c>
      <c r="CI682" s="14" t="n">
        <v>0</v>
      </c>
      <c r="CJ682" s="14" t="n">
        <v>0</v>
      </c>
      <c r="CK682" s="14" t="n">
        <v>0</v>
      </c>
      <c r="CL682" s="14" t="n">
        <v>0</v>
      </c>
      <c r="CM682" s="14" t="n">
        <v>0</v>
      </c>
      <c r="CN682" s="14" t="n">
        <v>0</v>
      </c>
      <c r="CO682" s="14" t="n">
        <v>0</v>
      </c>
      <c r="CP682" s="14" t="n">
        <v>0</v>
      </c>
      <c r="CQ682" s="14" t="n">
        <v>1.348</v>
      </c>
      <c r="CR682" s="14" t="n">
        <v>1</v>
      </c>
      <c r="CS682" s="14" t="n">
        <v>4.809</v>
      </c>
      <c r="CT682" s="14" t="n">
        <v>4.861</v>
      </c>
      <c r="CU682" s="14" t="n">
        <v>11.622</v>
      </c>
    </row>
    <row r="683">
      <c r="A683" s="14" t="inlineStr">
        <is>
          <t>SEN2024</t>
        </is>
      </c>
      <c r="B683" s="14" t="inlineStr">
        <is>
          <t>SEN</t>
        </is>
      </c>
      <c r="C683" s="14" t="inlineStr">
        <is>
          <t>SEN</t>
        </is>
      </c>
      <c r="D683" s="14" t="inlineStr">
        <is>
          <t>Senegal</t>
        </is>
      </c>
      <c r="E683" s="14" t="n">
        <v>2024</v>
      </c>
      <c r="F683" s="14" t="n">
        <v>0.18</v>
      </c>
      <c r="G683" s="14" t="n">
        <v>5.575</v>
      </c>
      <c r="H683" s="14" t="n">
        <v>1.324</v>
      </c>
      <c r="I683" s="14" t="n">
        <v>0</v>
      </c>
      <c r="J683" s="14" t="n">
        <v>5.575</v>
      </c>
      <c r="K683" s="14" t="n">
        <v>0</v>
      </c>
      <c r="L683" s="14" t="n">
        <v>1</v>
      </c>
      <c r="M683" s="14" t="n">
        <v>7.124</v>
      </c>
      <c r="N683" s="14" t="n">
        <v>3.971</v>
      </c>
      <c r="O683" s="14" t="n">
        <v>0</v>
      </c>
      <c r="P683" s="14" t="n">
        <v>7.124</v>
      </c>
      <c r="Q683" s="14" t="n">
        <v>0</v>
      </c>
      <c r="R683" s="14" t="n">
        <v>1</v>
      </c>
      <c r="S683" s="14" t="n">
        <v>12.193</v>
      </c>
      <c r="T683" s="14" t="n">
        <v>7.942</v>
      </c>
      <c r="U683" s="14" t="n">
        <v>0.299</v>
      </c>
      <c r="V683" s="14" t="n">
        <v>14.388</v>
      </c>
      <c r="W683" s="14" t="n">
        <v>0.18</v>
      </c>
      <c r="X683" s="14" t="n">
        <v>1</v>
      </c>
      <c r="Y683" s="14" t="n">
        <v>5.613</v>
      </c>
      <c r="Z683" s="14" t="n">
        <v>0.413</v>
      </c>
      <c r="AA683" s="14" t="n">
        <v>0</v>
      </c>
      <c r="AB683" s="14" t="n">
        <v>5.613</v>
      </c>
      <c r="AC683" s="14" t="n">
        <v>0</v>
      </c>
      <c r="AD683" s="14" t="n">
        <v>1</v>
      </c>
      <c r="AE683" s="14" t="n">
        <v>6.274</v>
      </c>
      <c r="AF683" s="14" t="n">
        <v>0.848</v>
      </c>
      <c r="AG683" s="14" t="n">
        <v>0</v>
      </c>
      <c r="AH683" s="14" t="n">
        <v>6.274</v>
      </c>
      <c r="AI683" s="14" t="n">
        <v>0</v>
      </c>
      <c r="AJ683" s="14" t="n">
        <v>1</v>
      </c>
      <c r="AK683" s="14" t="n">
        <v>10.245</v>
      </c>
      <c r="AL683" s="14" t="n">
        <v>3.806</v>
      </c>
      <c r="AM683" s="14" t="n">
        <v>0.251</v>
      </c>
      <c r="AN683" s="14" t="n">
        <v>12.089</v>
      </c>
      <c r="AO683" s="14" t="n">
        <v>0.18</v>
      </c>
      <c r="AP683" s="14" t="n">
        <v>1</v>
      </c>
      <c r="AQ683" s="14" t="n">
        <v>0.724</v>
      </c>
      <c r="AR683" s="14" t="n">
        <v>0.132</v>
      </c>
      <c r="AS683" s="14" t="n">
        <v>-0.022</v>
      </c>
      <c r="AT683" s="14" t="n">
        <v>0.829</v>
      </c>
      <c r="AU683" s="14" t="n">
        <v>0.18</v>
      </c>
      <c r="AV683" s="14" t="n">
        <v>1</v>
      </c>
      <c r="AW683" s="14" t="n">
        <v>0.75</v>
      </c>
      <c r="AX683" s="14" t="n">
        <v>0.132</v>
      </c>
      <c r="AY683" s="14" t="n">
        <v>0.304</v>
      </c>
      <c r="AZ683" s="14" t="n">
        <v>1.244</v>
      </c>
      <c r="BA683" s="14" t="n">
        <v>0.18</v>
      </c>
      <c r="BB683" s="14" t="n">
        <v>1</v>
      </c>
      <c r="BC683" s="14" t="n">
        <v>0.513</v>
      </c>
      <c r="BD683" s="14" t="n">
        <v>0.132</v>
      </c>
      <c r="BE683" s="14" t="n">
        <v>0.022</v>
      </c>
      <c r="BF683" s="14" t="n">
        <v>0.631</v>
      </c>
      <c r="BG683" s="14" t="n">
        <v>0.18</v>
      </c>
      <c r="BH683" s="14" t="n">
        <v>1</v>
      </c>
      <c r="BI683" s="14" t="n">
        <v>0.591</v>
      </c>
      <c r="BJ683" s="14" t="n">
        <v>0.132</v>
      </c>
      <c r="BK683" s="14" t="n">
        <v>-0.017</v>
      </c>
      <c r="BL683" s="14" t="n">
        <v>0.677</v>
      </c>
      <c r="BM683" s="14" t="n">
        <v>0.18</v>
      </c>
      <c r="BN683" s="14" t="n">
        <v>1</v>
      </c>
      <c r="BO683" s="14" t="n">
        <v>0</v>
      </c>
      <c r="BP683" s="14" t="n">
        <v>0</v>
      </c>
      <c r="BQ683" s="14" t="n">
        <v>0.164</v>
      </c>
      <c r="BR683" s="14" t="n">
        <v>0</v>
      </c>
      <c r="BS683" s="14" t="n">
        <v>0.667</v>
      </c>
      <c r="BT683" s="14" t="n">
        <v>0</v>
      </c>
      <c r="BU683" s="14" t="n">
        <v>0</v>
      </c>
      <c r="BV683" s="14" t="n">
        <v>0.204</v>
      </c>
      <c r="BW683" s="14" t="n">
        <v>0.18</v>
      </c>
      <c r="BX683" s="14" t="n">
        <v>0.833</v>
      </c>
      <c r="BY683" s="14" t="n">
        <v>13.646</v>
      </c>
      <c r="BZ683" s="14" t="n">
        <v>0</v>
      </c>
      <c r="CA683" s="14" t="n">
        <v>13.646</v>
      </c>
      <c r="CB683" s="14" t="n">
        <v>0</v>
      </c>
      <c r="CC683" s="14" t="n">
        <v>82.58799999999999</v>
      </c>
      <c r="CD683" s="14" t="n">
        <v>7.95</v>
      </c>
      <c r="CE683" s="14" t="n">
        <v>22.803</v>
      </c>
      <c r="CF683" s="14" t="n">
        <v>121.385</v>
      </c>
      <c r="CG683" s="14" t="n">
        <v>0.18</v>
      </c>
      <c r="CH683" s="14" t="n">
        <v>1</v>
      </c>
      <c r="CI683" s="14" t="n">
        <v>0</v>
      </c>
      <c r="CJ683" s="14" t="n">
        <v>0</v>
      </c>
      <c r="CK683" s="14" t="n">
        <v>0</v>
      </c>
      <c r="CL683" s="14" t="n">
        <v>0</v>
      </c>
      <c r="CM683" s="14" t="n">
        <v>0</v>
      </c>
      <c r="CN683" s="14" t="n">
        <v>0</v>
      </c>
      <c r="CO683" s="14" t="n">
        <v>0</v>
      </c>
      <c r="CP683" s="14" t="n">
        <v>0</v>
      </c>
      <c r="CQ683" s="14" t="n">
        <v>1.387</v>
      </c>
      <c r="CR683" s="14" t="n">
        <v>1</v>
      </c>
      <c r="CS683" s="14" t="n">
        <v>4.951</v>
      </c>
      <c r="CT683" s="14" t="n">
        <v>4.251</v>
      </c>
      <c r="CU683" s="14" t="n">
        <v>10.168</v>
      </c>
    </row>
    <row r="684">
      <c r="A684" s="14" t="inlineStr">
        <is>
          <t>SRB2021</t>
        </is>
      </c>
      <c r="B684" s="14" t="inlineStr">
        <is>
          <t>SRB</t>
        </is>
      </c>
      <c r="C684" s="14" t="inlineStr">
        <is>
          <t>SRB</t>
        </is>
      </c>
      <c r="D684" s="14" t="inlineStr">
        <is>
          <t>Serbia</t>
        </is>
      </c>
      <c r="E684" s="14" t="n">
        <v>2021</v>
      </c>
      <c r="F684" s="14" t="n">
        <v>0.2</v>
      </c>
      <c r="G684" s="14" t="n">
        <v>2.135</v>
      </c>
      <c r="H684" s="14" t="n">
        <v>0.627</v>
      </c>
      <c r="I684" s="14" t="n">
        <v>0.004</v>
      </c>
      <c r="J684" s="14" t="n">
        <v>2.14</v>
      </c>
      <c r="K684" s="14" t="n">
        <v>0</v>
      </c>
      <c r="L684" s="14" t="n">
        <v>1</v>
      </c>
      <c r="M684" s="14" t="n">
        <v>3.401</v>
      </c>
      <c r="N684" s="14" t="n">
        <v>1.881</v>
      </c>
      <c r="O684" s="14" t="n">
        <v>0.004</v>
      </c>
      <c r="P684" s="14" t="n">
        <v>3.405</v>
      </c>
      <c r="Q684" s="14" t="n">
        <v>0</v>
      </c>
      <c r="R684" s="14" t="n">
        <v>1</v>
      </c>
      <c r="S684" s="14" t="n">
        <v>6.051</v>
      </c>
      <c r="T684" s="14" t="n">
        <v>3.75</v>
      </c>
      <c r="U684" s="14" t="n">
        <v>0.004</v>
      </c>
      <c r="V684" s="14" t="n">
        <v>7.267</v>
      </c>
      <c r="W684" s="14" t="n">
        <v>0.2</v>
      </c>
      <c r="X684" s="14" t="n">
        <v>1</v>
      </c>
      <c r="Y684" s="14" t="n">
        <v>19.743</v>
      </c>
      <c r="Z684" s="14" t="n">
        <v>2.181</v>
      </c>
      <c r="AA684" s="14" t="n">
        <v>-9.276999999999999</v>
      </c>
      <c r="AB684" s="14" t="n">
        <v>10.466</v>
      </c>
      <c r="AC684" s="14" t="n">
        <v>0</v>
      </c>
      <c r="AD684" s="14" t="n">
        <v>1</v>
      </c>
      <c r="AE684" s="14" t="n">
        <v>19.7</v>
      </c>
      <c r="AF684" s="14" t="n">
        <v>3.877</v>
      </c>
      <c r="AG684" s="14" t="n">
        <v>-9.234</v>
      </c>
      <c r="AH684" s="14" t="n">
        <v>10.466</v>
      </c>
      <c r="AI684" s="14" t="n">
        <v>0</v>
      </c>
      <c r="AJ684" s="14" t="n">
        <v>1</v>
      </c>
      <c r="AK684" s="14" t="n">
        <v>23.335</v>
      </c>
      <c r="AL684" s="14" t="n">
        <v>11.453</v>
      </c>
      <c r="AM684" s="14" t="n">
        <v>-14.036</v>
      </c>
      <c r="AN684" s="14" t="n">
        <v>11.159</v>
      </c>
      <c r="AO684" s="14" t="n">
        <v>0</v>
      </c>
      <c r="AP684" s="14" t="n">
        <v>0</v>
      </c>
      <c r="AQ684" s="14" t="n">
        <v>0.619</v>
      </c>
      <c r="AR684" s="14" t="n">
        <v>0.114</v>
      </c>
      <c r="AS684" s="14" t="n">
        <v>0.655</v>
      </c>
      <c r="AT684" s="14" t="n">
        <v>1.529</v>
      </c>
      <c r="AU684" s="14" t="n">
        <v>0.2</v>
      </c>
      <c r="AV684" s="14" t="n">
        <v>1</v>
      </c>
      <c r="AW684" s="14" t="n">
        <v>0.599</v>
      </c>
      <c r="AX684" s="14" t="n">
        <v>0.114</v>
      </c>
      <c r="AY684" s="14" t="n">
        <v>0.716</v>
      </c>
      <c r="AZ684" s="14" t="n">
        <v>1.579</v>
      </c>
      <c r="BA684" s="14" t="n">
        <v>0.2</v>
      </c>
      <c r="BB684" s="14" t="n">
        <v>1</v>
      </c>
      <c r="BC684" s="14" t="n">
        <v>0.439</v>
      </c>
      <c r="BD684" s="14" t="n">
        <v>0.114</v>
      </c>
      <c r="BE684" s="14" t="n">
        <v>0.271</v>
      </c>
      <c r="BF684" s="14" t="n">
        <v>0.852</v>
      </c>
      <c r="BG684" s="14" t="n">
        <v>0.2</v>
      </c>
      <c r="BH684" s="14" t="n">
        <v>1</v>
      </c>
      <c r="BI684" s="14" t="n">
        <v>0.505</v>
      </c>
      <c r="BJ684" s="14" t="n">
        <v>0.114</v>
      </c>
      <c r="BK684" s="14" t="n">
        <v>0</v>
      </c>
      <c r="BL684" s="14" t="n">
        <v>0.606</v>
      </c>
      <c r="BM684" s="14" t="n">
        <v>0.2</v>
      </c>
      <c r="BN684" s="14" t="n">
        <v>1</v>
      </c>
      <c r="BO684" s="14" t="n">
        <v>0</v>
      </c>
      <c r="BP684" s="14" t="n">
        <v>0.01</v>
      </c>
      <c r="BQ684" s="14" t="n">
        <v>0.08599999999999999</v>
      </c>
      <c r="BR684" s="14" t="n">
        <v>0</v>
      </c>
      <c r="BS684" s="14" t="n">
        <v>1</v>
      </c>
      <c r="BT684" s="14" t="n">
        <v>0</v>
      </c>
      <c r="BU684" s="14" t="n">
        <v>0.01</v>
      </c>
      <c r="BV684" s="14" t="n">
        <v>0.095</v>
      </c>
      <c r="BW684" s="14" t="n">
        <v>0.2</v>
      </c>
      <c r="BX684" s="14" t="n">
        <v>1</v>
      </c>
      <c r="BY684" s="14" t="n">
        <v>11.787</v>
      </c>
      <c r="BZ684" s="14" t="n">
        <v>0</v>
      </c>
      <c r="CA684" s="14" t="n">
        <v>11.787</v>
      </c>
      <c r="CB684" s="14" t="n">
        <v>0</v>
      </c>
      <c r="CC684" s="14" t="n">
        <v>78.125</v>
      </c>
      <c r="CD684" s="14" t="n">
        <v>7.95</v>
      </c>
      <c r="CE684" s="14" t="n">
        <v>0</v>
      </c>
      <c r="CF684" s="14" t="n">
        <v>93.75</v>
      </c>
      <c r="CG684" s="14" t="n">
        <v>0.2</v>
      </c>
      <c r="CH684" s="14" t="n">
        <v>1</v>
      </c>
      <c r="CI684" s="14" t="n">
        <v>0</v>
      </c>
      <c r="CJ684" s="14" t="n">
        <v>0</v>
      </c>
      <c r="CK684" s="14" t="n">
        <v>0</v>
      </c>
      <c r="CL684" s="14" t="n">
        <v>0</v>
      </c>
      <c r="CM684" s="14" t="n">
        <v>0</v>
      </c>
      <c r="CN684" s="14" t="n">
        <v>0</v>
      </c>
      <c r="CO684" s="14" t="n">
        <v>0</v>
      </c>
      <c r="CP684" s="14" t="n">
        <v>0.903</v>
      </c>
      <c r="CQ684" s="14" t="n">
        <v>1.198</v>
      </c>
      <c r="CR684" s="14" t="n">
        <v>0</v>
      </c>
      <c r="CS684" s="14" t="n">
        <v>4.776</v>
      </c>
      <c r="CT684" s="14" t="n">
        <v>4.41</v>
      </c>
      <c r="CU684" s="14" t="n">
        <v>15.162</v>
      </c>
    </row>
    <row r="685">
      <c r="A685" s="14" t="inlineStr">
        <is>
          <t>SRB2022</t>
        </is>
      </c>
      <c r="B685" s="14" t="inlineStr">
        <is>
          <t>SRB</t>
        </is>
      </c>
      <c r="C685" s="14" t="inlineStr">
        <is>
          <t>SRB</t>
        </is>
      </c>
      <c r="D685" s="14" t="inlineStr">
        <is>
          <t>Serbia</t>
        </is>
      </c>
      <c r="E685" s="14" t="n">
        <v>2022</v>
      </c>
      <c r="F685" s="14" t="n">
        <v>0.2</v>
      </c>
      <c r="G685" s="14" t="n">
        <v>2.63</v>
      </c>
      <c r="H685" s="14" t="n">
        <v>0.703</v>
      </c>
      <c r="I685" s="14" t="n">
        <v>0.008</v>
      </c>
      <c r="J685" s="14" t="n">
        <v>2.638</v>
      </c>
      <c r="K685" s="14" t="n">
        <v>0</v>
      </c>
      <c r="L685" s="14" t="n">
        <v>1</v>
      </c>
      <c r="M685" s="14" t="n">
        <v>4.069</v>
      </c>
      <c r="N685" s="14" t="n">
        <v>2.11</v>
      </c>
      <c r="O685" s="14" t="n">
        <v>0.008</v>
      </c>
      <c r="P685" s="14" t="n">
        <v>4.078</v>
      </c>
      <c r="Q685" s="14" t="n">
        <v>0</v>
      </c>
      <c r="R685" s="14" t="n">
        <v>1</v>
      </c>
      <c r="S685" s="14" t="n">
        <v>6.928</v>
      </c>
      <c r="T685" s="14" t="n">
        <v>3.393</v>
      </c>
      <c r="U685" s="14" t="n">
        <v>0.111</v>
      </c>
      <c r="V685" s="14" t="n">
        <v>8.323</v>
      </c>
      <c r="W685" s="14" t="n">
        <v>0.2</v>
      </c>
      <c r="X685" s="14" t="n">
        <v>1</v>
      </c>
      <c r="Y685" s="14" t="n">
        <v>35.999</v>
      </c>
      <c r="Z685" s="14" t="n">
        <v>3.776</v>
      </c>
      <c r="AA685" s="14" t="n">
        <v>-24.578</v>
      </c>
      <c r="AB685" s="14" t="n">
        <v>11.42</v>
      </c>
      <c r="AC685" s="14" t="n">
        <v>0</v>
      </c>
      <c r="AD685" s="14" t="n">
        <v>1</v>
      </c>
      <c r="AE685" s="14" t="n">
        <v>36.046</v>
      </c>
      <c r="AF685" s="14" t="n">
        <v>6.682</v>
      </c>
      <c r="AG685" s="14" t="n">
        <v>-24.626</v>
      </c>
      <c r="AH685" s="14" t="n">
        <v>11.42</v>
      </c>
      <c r="AI685" s="14" t="n">
        <v>0</v>
      </c>
      <c r="AJ685" s="14" t="n">
        <v>1</v>
      </c>
      <c r="AK685" s="14" t="n">
        <v>40.23</v>
      </c>
      <c r="AL685" s="14" t="n">
        <v>19.211</v>
      </c>
      <c r="AM685" s="14" t="n">
        <v>-32.028</v>
      </c>
      <c r="AN685" s="14" t="n">
        <v>9.842000000000001</v>
      </c>
      <c r="AO685" s="14" t="n">
        <v>0</v>
      </c>
      <c r="AP685" s="14" t="n">
        <v>0</v>
      </c>
      <c r="AQ685" s="14" t="n">
        <v>0.861</v>
      </c>
      <c r="AR685" s="14" t="n">
        <v>0.123</v>
      </c>
      <c r="AS685" s="14" t="n">
        <v>0.425</v>
      </c>
      <c r="AT685" s="14" t="n">
        <v>1.543</v>
      </c>
      <c r="AU685" s="14" t="n">
        <v>0.2</v>
      </c>
      <c r="AV685" s="14" t="n">
        <v>1</v>
      </c>
      <c r="AW685" s="14" t="n">
        <v>0.986</v>
      </c>
      <c r="AX685" s="14" t="n">
        <v>0.123</v>
      </c>
      <c r="AY685" s="14" t="n">
        <v>0.437</v>
      </c>
      <c r="AZ685" s="14" t="n">
        <v>1.707</v>
      </c>
      <c r="BA685" s="14" t="n">
        <v>0.2</v>
      </c>
      <c r="BB685" s="14" t="n">
        <v>1</v>
      </c>
      <c r="BC685" s="14" t="n">
        <v>0.598</v>
      </c>
      <c r="BD685" s="14" t="n">
        <v>0.123</v>
      </c>
      <c r="BE685" s="14" t="n">
        <v>0.17</v>
      </c>
      <c r="BF685" s="14" t="n">
        <v>0.921</v>
      </c>
      <c r="BG685" s="14" t="n">
        <v>0.2</v>
      </c>
      <c r="BH685" s="14" t="n">
        <v>1</v>
      </c>
      <c r="BI685" s="14" t="n">
        <v>0.612</v>
      </c>
      <c r="BJ685" s="14" t="n">
        <v>0.123</v>
      </c>
      <c r="BK685" s="14" t="n">
        <v>0.008999999999999999</v>
      </c>
      <c r="BL685" s="14" t="n">
        <v>0.735</v>
      </c>
      <c r="BM685" s="14" t="n">
        <v>0.2</v>
      </c>
      <c r="BN685" s="14" t="n">
        <v>1</v>
      </c>
      <c r="BO685" s="14" t="n">
        <v>0</v>
      </c>
      <c r="BP685" s="14" t="n">
        <v>0.012</v>
      </c>
      <c r="BQ685" s="14" t="n">
        <v>0.093</v>
      </c>
      <c r="BR685" s="14" t="n">
        <v>0</v>
      </c>
      <c r="BS685" s="14" t="n">
        <v>1</v>
      </c>
      <c r="BT685" s="14" t="n">
        <v>0</v>
      </c>
      <c r="BU685" s="14" t="n">
        <v>0.01</v>
      </c>
      <c r="BV685" s="14" t="n">
        <v>0.08799999999999999</v>
      </c>
      <c r="BW685" s="14" t="n">
        <v>0.2</v>
      </c>
      <c r="BX685" s="14" t="n">
        <v>1</v>
      </c>
      <c r="BY685" s="14" t="n">
        <v>12.729</v>
      </c>
      <c r="BZ685" s="14" t="n">
        <v>0</v>
      </c>
      <c r="CA685" s="14" t="n">
        <v>12.729</v>
      </c>
      <c r="CB685" s="14" t="n">
        <v>0</v>
      </c>
      <c r="CC685" s="14" t="n">
        <v>97.90000000000001</v>
      </c>
      <c r="CD685" s="14" t="n">
        <v>7.95</v>
      </c>
      <c r="CE685" s="14" t="n">
        <v>1.449</v>
      </c>
      <c r="CF685" s="14" t="n">
        <v>117.48</v>
      </c>
      <c r="CG685" s="14" t="n">
        <v>0.2</v>
      </c>
      <c r="CH685" s="14" t="n">
        <v>1</v>
      </c>
      <c r="CI685" s="14" t="n">
        <v>0</v>
      </c>
      <c r="CJ685" s="14" t="n">
        <v>0</v>
      </c>
      <c r="CK685" s="14" t="n">
        <v>0</v>
      </c>
      <c r="CL685" s="14" t="n">
        <v>0</v>
      </c>
      <c r="CM685" s="14" t="n">
        <v>0</v>
      </c>
      <c r="CN685" s="14" t="n">
        <v>0</v>
      </c>
      <c r="CO685" s="14" t="n">
        <v>0</v>
      </c>
      <c r="CP685" s="14" t="n">
        <v>0.861</v>
      </c>
      <c r="CQ685" s="14" t="n">
        <v>1.294</v>
      </c>
      <c r="CR685" s="14" t="n">
        <v>0</v>
      </c>
      <c r="CS685" s="14" t="n">
        <v>5.158</v>
      </c>
      <c r="CT685" s="14" t="n">
        <v>5.842</v>
      </c>
      <c r="CU685" s="14" t="n">
        <v>31.326</v>
      </c>
    </row>
    <row r="686">
      <c r="A686" s="14" t="inlineStr">
        <is>
          <t>SRB2023</t>
        </is>
      </c>
      <c r="B686" s="14" t="inlineStr">
        <is>
          <t>SRB</t>
        </is>
      </c>
      <c r="C686" s="14" t="inlineStr">
        <is>
          <t>SRB</t>
        </is>
      </c>
      <c r="D686" s="14" t="inlineStr">
        <is>
          <t>Serbia</t>
        </is>
      </c>
      <c r="E686" s="14" t="n">
        <v>2023</v>
      </c>
      <c r="F686" s="14" t="n">
        <v>0.2</v>
      </c>
      <c r="G686" s="14" t="n">
        <v>2.484</v>
      </c>
      <c r="H686" s="14" t="n">
        <v>0.758</v>
      </c>
      <c r="I686" s="14" t="n">
        <v>0.006</v>
      </c>
      <c r="J686" s="14" t="n">
        <v>2.491</v>
      </c>
      <c r="K686" s="14" t="n">
        <v>0</v>
      </c>
      <c r="L686" s="14" t="n">
        <v>1</v>
      </c>
      <c r="M686" s="14" t="n">
        <v>4.101</v>
      </c>
      <c r="N686" s="14" t="n">
        <v>2.274</v>
      </c>
      <c r="O686" s="14" t="n">
        <v>0.007</v>
      </c>
      <c r="P686" s="14" t="n">
        <v>4.108</v>
      </c>
      <c r="Q686" s="14" t="n">
        <v>0</v>
      </c>
      <c r="R686" s="14" t="n">
        <v>1</v>
      </c>
      <c r="S686" s="14" t="n">
        <v>7.055</v>
      </c>
      <c r="T686" s="14" t="n">
        <v>4.424</v>
      </c>
      <c r="U686" s="14" t="n">
        <v>0.163</v>
      </c>
      <c r="V686" s="14" t="n">
        <v>8.474</v>
      </c>
      <c r="W686" s="14" t="n">
        <v>0.2</v>
      </c>
      <c r="X686" s="14" t="n">
        <v>1</v>
      </c>
      <c r="Y686" s="14" t="n">
        <v>16.346</v>
      </c>
      <c r="Z686" s="14" t="n">
        <v>1.831</v>
      </c>
      <c r="AA686" s="14" t="n">
        <v>-1.576</v>
      </c>
      <c r="AB686" s="14" t="n">
        <v>14.77</v>
      </c>
      <c r="AC686" s="14" t="n">
        <v>0</v>
      </c>
      <c r="AD686" s="14" t="n">
        <v>1</v>
      </c>
      <c r="AE686" s="14" t="n">
        <v>16.445</v>
      </c>
      <c r="AF686" s="14" t="n">
        <v>3.275</v>
      </c>
      <c r="AG686" s="14" t="n">
        <v>-1.675</v>
      </c>
      <c r="AH686" s="14" t="n">
        <v>14.77</v>
      </c>
      <c r="AI686" s="14" t="n">
        <v>0</v>
      </c>
      <c r="AJ686" s="14" t="n">
        <v>1</v>
      </c>
      <c r="AK686" s="14" t="n">
        <v>20.934</v>
      </c>
      <c r="AL686" s="14" t="n">
        <v>10.37</v>
      </c>
      <c r="AM686" s="14" t="n">
        <v>-9.712</v>
      </c>
      <c r="AN686" s="14" t="n">
        <v>13.467</v>
      </c>
      <c r="AO686" s="14" t="n">
        <v>0</v>
      </c>
      <c r="AP686" s="14" t="n">
        <v>0</v>
      </c>
      <c r="AQ686" s="14" t="n">
        <v>0.76</v>
      </c>
      <c r="AR686" s="14" t="n">
        <v>0.129</v>
      </c>
      <c r="AS686" s="14" t="n">
        <v>0.606</v>
      </c>
      <c r="AT686" s="14" t="n">
        <v>1.64</v>
      </c>
      <c r="AU686" s="14" t="n">
        <v>0.2</v>
      </c>
      <c r="AV686" s="14" t="n">
        <v>1</v>
      </c>
      <c r="AW686" s="14" t="n">
        <v>0.8110000000000001</v>
      </c>
      <c r="AX686" s="14" t="n">
        <v>0.129</v>
      </c>
      <c r="AY686" s="14" t="n">
        <v>0.651</v>
      </c>
      <c r="AZ686" s="14" t="n">
        <v>1.755</v>
      </c>
      <c r="BA686" s="14" t="n">
        <v>0.2</v>
      </c>
      <c r="BB686" s="14" t="n">
        <v>1</v>
      </c>
      <c r="BC686" s="14" t="n">
        <v>0.535</v>
      </c>
      <c r="BD686" s="14" t="n">
        <v>0.129</v>
      </c>
      <c r="BE686" s="14" t="n">
        <v>0.199</v>
      </c>
      <c r="BF686" s="14" t="n">
        <v>0.881</v>
      </c>
      <c r="BG686" s="14" t="n">
        <v>0.2</v>
      </c>
      <c r="BH686" s="14" t="n">
        <v>1</v>
      </c>
      <c r="BI686" s="14" t="n">
        <v>0.579</v>
      </c>
      <c r="BJ686" s="14" t="n">
        <v>0.129</v>
      </c>
      <c r="BK686" s="14" t="n">
        <v>0.013</v>
      </c>
      <c r="BL686" s="14" t="n">
        <v>0.695</v>
      </c>
      <c r="BM686" s="14" t="n">
        <v>0.2</v>
      </c>
      <c r="BN686" s="14" t="n">
        <v>1</v>
      </c>
      <c r="BO686" s="14" t="n">
        <v>0</v>
      </c>
      <c r="BP686" s="14" t="n">
        <v>0.018</v>
      </c>
      <c r="BQ686" s="14" t="n">
        <v>0.147</v>
      </c>
      <c r="BR686" s="14" t="n">
        <v>0</v>
      </c>
      <c r="BS686" s="14" t="n">
        <v>1</v>
      </c>
      <c r="BT686" s="14" t="n">
        <v>0</v>
      </c>
      <c r="BU686" s="14" t="n">
        <v>0.013</v>
      </c>
      <c r="BV686" s="14" t="n">
        <v>0.109</v>
      </c>
      <c r="BW686" s="14" t="n">
        <v>0.2</v>
      </c>
      <c r="BX686" s="14" t="n">
        <v>1</v>
      </c>
      <c r="BY686" s="14" t="n">
        <v>13.254</v>
      </c>
      <c r="BZ686" s="14" t="n">
        <v>0</v>
      </c>
      <c r="CA686" s="14" t="n">
        <v>13.254</v>
      </c>
      <c r="CB686" s="14" t="n">
        <v>0</v>
      </c>
      <c r="CC686" s="14" t="n">
        <v>83.248</v>
      </c>
      <c r="CD686" s="14" t="n">
        <v>7.95</v>
      </c>
      <c r="CE686" s="14" t="n">
        <v>1.843</v>
      </c>
      <c r="CF686" s="14" t="n">
        <v>99.898</v>
      </c>
      <c r="CG686" s="14" t="n">
        <v>0.2</v>
      </c>
      <c r="CH686" s="14" t="n">
        <v>1</v>
      </c>
      <c r="CI686" s="14" t="n">
        <v>0</v>
      </c>
      <c r="CJ686" s="14" t="n">
        <v>0</v>
      </c>
      <c r="CK686" s="14" t="n">
        <v>0</v>
      </c>
      <c r="CL686" s="14" t="n">
        <v>0</v>
      </c>
      <c r="CM686" s="14" t="n">
        <v>0</v>
      </c>
      <c r="CN686" s="14" t="n">
        <v>0</v>
      </c>
      <c r="CO686" s="14" t="n">
        <v>0</v>
      </c>
      <c r="CP686" s="14" t="n">
        <v>0.821</v>
      </c>
      <c r="CQ686" s="14" t="n">
        <v>1.348</v>
      </c>
      <c r="CR686" s="14" t="n">
        <v>0</v>
      </c>
      <c r="CS686" s="14" t="n">
        <v>5.37</v>
      </c>
      <c r="CT686" s="14" t="n">
        <v>3.466</v>
      </c>
      <c r="CU686" s="14" t="n">
        <v>11.622</v>
      </c>
    </row>
    <row r="687">
      <c r="A687" s="14" t="inlineStr">
        <is>
          <t>SRB2024</t>
        </is>
      </c>
      <c r="B687" s="14" t="inlineStr">
        <is>
          <t>SRB</t>
        </is>
      </c>
      <c r="C687" s="14" t="inlineStr">
        <is>
          <t>SRB</t>
        </is>
      </c>
      <c r="D687" s="14" t="inlineStr">
        <is>
          <t>Serbia</t>
        </is>
      </c>
      <c r="E687" s="14" t="n">
        <v>2024</v>
      </c>
      <c r="F687" s="14" t="n">
        <v>0.2</v>
      </c>
      <c r="G687" s="14" t="n">
        <v>2.461</v>
      </c>
      <c r="H687" s="14" t="n">
        <v>0.78</v>
      </c>
      <c r="I687" s="14" t="n">
        <v>0.005</v>
      </c>
      <c r="J687" s="14" t="n">
        <v>2.466</v>
      </c>
      <c r="K687" s="14" t="n">
        <v>0</v>
      </c>
      <c r="L687" s="14" t="n">
        <v>1</v>
      </c>
      <c r="M687" s="14" t="n">
        <v>4.044</v>
      </c>
      <c r="N687" s="14" t="n">
        <v>2.341</v>
      </c>
      <c r="O687" s="14" t="n">
        <v>0.006</v>
      </c>
      <c r="P687" s="14" t="n">
        <v>4.049</v>
      </c>
      <c r="Q687" s="14" t="n">
        <v>0</v>
      </c>
      <c r="R687" s="14" t="n">
        <v>1</v>
      </c>
      <c r="S687" s="14" t="n">
        <v>7.144</v>
      </c>
      <c r="T687" s="14" t="n">
        <v>4.729</v>
      </c>
      <c r="U687" s="14" t="n">
        <v>0.2</v>
      </c>
      <c r="V687" s="14" t="n">
        <v>8.579000000000001</v>
      </c>
      <c r="W687" s="14" t="n">
        <v>0.2</v>
      </c>
      <c r="X687" s="14" t="n">
        <v>1</v>
      </c>
      <c r="Y687" s="14" t="n">
        <v>14.922</v>
      </c>
      <c r="Z687" s="14" t="n">
        <v>1.884</v>
      </c>
      <c r="AA687" s="14" t="n">
        <v>0.505</v>
      </c>
      <c r="AB687" s="14" t="n">
        <v>15.427</v>
      </c>
      <c r="AC687" s="14" t="n">
        <v>0</v>
      </c>
      <c r="AD687" s="14" t="n">
        <v>1</v>
      </c>
      <c r="AE687" s="14" t="n">
        <v>14.922</v>
      </c>
      <c r="AF687" s="14" t="n">
        <v>3.269</v>
      </c>
      <c r="AG687" s="14" t="n">
        <v>0.505</v>
      </c>
      <c r="AH687" s="14" t="n">
        <v>15.427</v>
      </c>
      <c r="AI687" s="14" t="n">
        <v>0</v>
      </c>
      <c r="AJ687" s="14" t="n">
        <v>1</v>
      </c>
      <c r="AK687" s="14" t="n">
        <v>18.698</v>
      </c>
      <c r="AL687" s="14" t="n">
        <v>9.51</v>
      </c>
      <c r="AM687" s="14" t="n">
        <v>-6.417</v>
      </c>
      <c r="AN687" s="14" t="n">
        <v>14.737</v>
      </c>
      <c r="AO687" s="14" t="n">
        <v>0</v>
      </c>
      <c r="AP687" s="14" t="n">
        <v>0</v>
      </c>
      <c r="AQ687" s="14" t="n">
        <v>0.724</v>
      </c>
      <c r="AR687" s="14" t="n">
        <v>0.132</v>
      </c>
      <c r="AS687" s="14" t="n">
        <v>0.669</v>
      </c>
      <c r="AT687" s="14" t="n">
        <v>1.672</v>
      </c>
      <c r="AU687" s="14" t="n">
        <v>0.2</v>
      </c>
      <c r="AV687" s="14" t="n">
        <v>1</v>
      </c>
      <c r="AW687" s="14" t="n">
        <v>0.75</v>
      </c>
      <c r="AX687" s="14" t="n">
        <v>0.132</v>
      </c>
      <c r="AY687" s="14" t="n">
        <v>0.745</v>
      </c>
      <c r="AZ687" s="14" t="n">
        <v>1.794</v>
      </c>
      <c r="BA687" s="14" t="n">
        <v>0.2</v>
      </c>
      <c r="BB687" s="14" t="n">
        <v>1</v>
      </c>
      <c r="BC687" s="14" t="n">
        <v>0.513</v>
      </c>
      <c r="BD687" s="14" t="n">
        <v>0.132</v>
      </c>
      <c r="BE687" s="14" t="n">
        <v>0.216</v>
      </c>
      <c r="BF687" s="14" t="n">
        <v>0.875</v>
      </c>
      <c r="BG687" s="14" t="n">
        <v>0.2</v>
      </c>
      <c r="BH687" s="14" t="n">
        <v>1</v>
      </c>
      <c r="BI687" s="14" t="n">
        <v>0.591</v>
      </c>
      <c r="BJ687" s="14" t="n">
        <v>0.132</v>
      </c>
      <c r="BK687" s="14" t="n">
        <v>0.016</v>
      </c>
      <c r="BL687" s="14" t="n">
        <v>0.71</v>
      </c>
      <c r="BM687" s="14" t="n">
        <v>0.2</v>
      </c>
      <c r="BN687" s="14" t="n">
        <v>1</v>
      </c>
      <c r="BO687" s="14" t="n">
        <v>0</v>
      </c>
      <c r="BP687" s="14" t="n">
        <v>0.017</v>
      </c>
      <c r="BQ687" s="14" t="n">
        <v>0.145</v>
      </c>
      <c r="BR687" s="14" t="n">
        <v>0</v>
      </c>
      <c r="BS687" s="14" t="n">
        <v>1</v>
      </c>
      <c r="BT687" s="14" t="n">
        <v>0</v>
      </c>
      <c r="BU687" s="14" t="n">
        <v>0.014</v>
      </c>
      <c r="BV687" s="14" t="n">
        <v>0.119</v>
      </c>
      <c r="BW687" s="14" t="n">
        <v>0.2</v>
      </c>
      <c r="BX687" s="14" t="n">
        <v>1</v>
      </c>
      <c r="BY687" s="14" t="n">
        <v>13.646</v>
      </c>
      <c r="BZ687" s="14" t="n">
        <v>0</v>
      </c>
      <c r="CA687" s="14" t="n">
        <v>13.646</v>
      </c>
      <c r="CB687" s="14" t="n">
        <v>0</v>
      </c>
      <c r="CC687" s="14" t="n">
        <v>82.58799999999999</v>
      </c>
      <c r="CD687" s="14" t="n">
        <v>7.95</v>
      </c>
      <c r="CE687" s="14" t="n">
        <v>2.25</v>
      </c>
      <c r="CF687" s="14" t="n">
        <v>99.10599999999999</v>
      </c>
      <c r="CG687" s="14" t="n">
        <v>0.2</v>
      </c>
      <c r="CH687" s="14" t="n">
        <v>1</v>
      </c>
      <c r="CI687" s="14" t="n">
        <v>0</v>
      </c>
      <c r="CJ687" s="14" t="n">
        <v>0</v>
      </c>
      <c r="CK687" s="14" t="n">
        <v>0</v>
      </c>
      <c r="CL687" s="14" t="n">
        <v>0</v>
      </c>
      <c r="CM687" s="14" t="n">
        <v>0</v>
      </c>
      <c r="CN687" s="14" t="n">
        <v>0</v>
      </c>
      <c r="CO687" s="14" t="n">
        <v>0</v>
      </c>
      <c r="CP687" s="14" t="n">
        <v>0.821</v>
      </c>
      <c r="CQ687" s="14" t="n">
        <v>1.387</v>
      </c>
      <c r="CR687" s="14" t="n">
        <v>0</v>
      </c>
      <c r="CS687" s="14" t="n">
        <v>5.529</v>
      </c>
      <c r="CT687" s="14" t="n">
        <v>3.027</v>
      </c>
      <c r="CU687" s="14" t="n">
        <v>10.168</v>
      </c>
    </row>
    <row r="688">
      <c r="A688" s="14" t="inlineStr">
        <is>
          <t>SYC2021</t>
        </is>
      </c>
      <c r="B688" s="14" t="inlineStr">
        <is>
          <t>SYC</t>
        </is>
      </c>
      <c r="C688" s="14" t="inlineStr">
        <is>
          <t>SYC</t>
        </is>
      </c>
      <c r="D688" s="14" t="inlineStr">
        <is>
          <t>Seychelles</t>
        </is>
      </c>
      <c r="E688" s="14" t="n">
        <v>2021</v>
      </c>
      <c r="F688" s="14" t="n">
        <v>0.15</v>
      </c>
      <c r="G688" s="14" t="n">
        <v>5.897</v>
      </c>
      <c r="H688" s="14" t="n">
        <v>1.143</v>
      </c>
      <c r="I688" s="14" t="n">
        <v>0</v>
      </c>
      <c r="J688" s="14" t="n">
        <v>5.897</v>
      </c>
      <c r="K688" s="14" t="n">
        <v>0</v>
      </c>
      <c r="L688" s="14" t="n">
        <v>1</v>
      </c>
      <c r="M688" s="14" t="n">
        <v>7.964</v>
      </c>
      <c r="N688" s="14" t="n">
        <v>3.43</v>
      </c>
      <c r="O688" s="14" t="n">
        <v>0</v>
      </c>
      <c r="P688" s="14" t="n">
        <v>7.964</v>
      </c>
      <c r="Q688" s="14" t="n">
        <v>0</v>
      </c>
      <c r="R688" s="14" t="n">
        <v>1</v>
      </c>
      <c r="S688" s="14" t="n">
        <v>11.613</v>
      </c>
      <c r="T688" s="14" t="n">
        <v>6.86</v>
      </c>
      <c r="U688" s="14" t="n">
        <v>0</v>
      </c>
      <c r="V688" s="14" t="n">
        <v>13.355</v>
      </c>
      <c r="W688" s="14" t="n">
        <v>0.15</v>
      </c>
      <c r="X688" s="14" t="n">
        <v>1</v>
      </c>
      <c r="Y688" s="14" t="n">
        <v>8.823</v>
      </c>
      <c r="Z688" s="14" t="n">
        <v>1.192</v>
      </c>
      <c r="AA688" s="14" t="n">
        <v>0</v>
      </c>
      <c r="AB688" s="14" t="n">
        <v>8.823</v>
      </c>
      <c r="AC688" s="14" t="n">
        <v>0</v>
      </c>
      <c r="AD688" s="14" t="n">
        <v>1</v>
      </c>
      <c r="AE688" s="14" t="n">
        <v>9.965999999999999</v>
      </c>
      <c r="AF688" s="14" t="n">
        <v>2.33</v>
      </c>
      <c r="AG688" s="14" t="n">
        <v>0</v>
      </c>
      <c r="AH688" s="14" t="n">
        <v>9.965999999999999</v>
      </c>
      <c r="AI688" s="14" t="n">
        <v>0</v>
      </c>
      <c r="AJ688" s="14" t="n">
        <v>1</v>
      </c>
      <c r="AK688" s="14" t="n">
        <v>16.826</v>
      </c>
      <c r="AL688" s="14" t="n">
        <v>8.961</v>
      </c>
      <c r="AM688" s="14" t="n">
        <v>0</v>
      </c>
      <c r="AN688" s="14" t="n">
        <v>19.35</v>
      </c>
      <c r="AO688" s="14" t="n">
        <v>0.15</v>
      </c>
      <c r="AP688" s="14" t="n">
        <v>1</v>
      </c>
      <c r="AQ688" s="14" t="n">
        <v>0.619</v>
      </c>
      <c r="AR688" s="14" t="n">
        <v>0.114</v>
      </c>
      <c r="AS688" s="14" t="n">
        <v>0.446</v>
      </c>
      <c r="AT688" s="14" t="n">
        <v>1.225</v>
      </c>
      <c r="AU688" s="14" t="n">
        <v>0.15</v>
      </c>
      <c r="AV688" s="14" t="n">
        <v>1</v>
      </c>
      <c r="AW688" s="14" t="n">
        <v>0.599</v>
      </c>
      <c r="AX688" s="14" t="n">
        <v>0.114</v>
      </c>
      <c r="AY688" s="14" t="n">
        <v>0.414</v>
      </c>
      <c r="AZ688" s="14" t="n">
        <v>1.165</v>
      </c>
      <c r="BA688" s="14" t="n">
        <v>0.15</v>
      </c>
      <c r="BB688" s="14" t="n">
        <v>1</v>
      </c>
      <c r="BC688" s="14" t="n">
        <v>0.439</v>
      </c>
      <c r="BD688" s="14" t="n">
        <v>0.114</v>
      </c>
      <c r="BE688" s="14" t="n">
        <v>0.022</v>
      </c>
      <c r="BF688" s="14" t="n">
        <v>0.531</v>
      </c>
      <c r="BG688" s="14" t="n">
        <v>0.15</v>
      </c>
      <c r="BH688" s="14" t="n">
        <v>1</v>
      </c>
      <c r="BI688" s="14" t="n">
        <v>0.505</v>
      </c>
      <c r="BJ688" s="14" t="n">
        <v>0.114</v>
      </c>
      <c r="BK688" s="14" t="n">
        <v>0.991</v>
      </c>
      <c r="BL688" s="14" t="n">
        <v>1.72</v>
      </c>
      <c r="BM688" s="14" t="n">
        <v>0.15</v>
      </c>
      <c r="BN688" s="14" t="n">
        <v>1</v>
      </c>
      <c r="BO688" s="14" t="n">
        <v>0</v>
      </c>
      <c r="BP688" s="14" t="n">
        <v>0</v>
      </c>
      <c r="BQ688" s="14" t="n">
        <v>0</v>
      </c>
      <c r="BR688" s="14" t="n">
        <v>0</v>
      </c>
      <c r="BS688" s="14" t="n">
        <v>1</v>
      </c>
      <c r="BT688" s="14" t="n">
        <v>0</v>
      </c>
      <c r="BU688" s="14" t="n">
        <v>0</v>
      </c>
      <c r="BV688" s="14" t="n">
        <v>0</v>
      </c>
      <c r="BW688" s="14" t="n">
        <v>0.15</v>
      </c>
      <c r="BX688" s="14" t="n">
        <v>1</v>
      </c>
      <c r="BY688" s="14" t="n">
        <v>11.787</v>
      </c>
      <c r="BZ688" s="14" t="n">
        <v>0</v>
      </c>
      <c r="CA688" s="14" t="n">
        <v>11.787</v>
      </c>
      <c r="CB688" s="14" t="n">
        <v>0</v>
      </c>
      <c r="CC688" s="14" t="n">
        <v>78.125</v>
      </c>
      <c r="CD688" s="14" t="n">
        <v>7.95</v>
      </c>
      <c r="CE688" s="14" t="n">
        <v>0</v>
      </c>
      <c r="CF688" s="14" t="n">
        <v>89.84399999999999</v>
      </c>
      <c r="CG688" s="14" t="n">
        <v>0.15</v>
      </c>
      <c r="CH688" s="14" t="n">
        <v>1</v>
      </c>
      <c r="CI688" s="14" t="n">
        <v>0</v>
      </c>
      <c r="CJ688" s="14" t="n">
        <v>0</v>
      </c>
      <c r="CK688" s="14" t="n">
        <v>0</v>
      </c>
      <c r="CL688" s="14" t="n">
        <v>0</v>
      </c>
      <c r="CM688" s="14" t="n">
        <v>0</v>
      </c>
      <c r="CN688" s="14" t="n">
        <v>0</v>
      </c>
      <c r="CO688" s="14" t="n">
        <v>0</v>
      </c>
      <c r="CP688" s="14" t="n">
        <v>0</v>
      </c>
      <c r="CQ688" s="14" t="n">
        <v>1.198</v>
      </c>
      <c r="CR688" s="14" t="n">
        <v>0</v>
      </c>
      <c r="CS688" s="14" t="n">
        <v>4.776</v>
      </c>
      <c r="CT688" s="14" t="n">
        <v>4.753</v>
      </c>
      <c r="CU688" s="14" t="n">
        <v>15.162</v>
      </c>
    </row>
    <row r="689">
      <c r="A689" s="14" t="inlineStr">
        <is>
          <t>SYC2022</t>
        </is>
      </c>
      <c r="B689" s="14" t="inlineStr">
        <is>
          <t>SYC</t>
        </is>
      </c>
      <c r="C689" s="14" t="inlineStr">
        <is>
          <t>SYC</t>
        </is>
      </c>
      <c r="D689" s="14" t="inlineStr">
        <is>
          <t>Seychelles</t>
        </is>
      </c>
      <c r="E689" s="14" t="n">
        <v>2022</v>
      </c>
      <c r="F689" s="14" t="n">
        <v>0.15</v>
      </c>
      <c r="G689" s="14" t="n">
        <v>11.72</v>
      </c>
      <c r="H689" s="14" t="n">
        <v>1.235</v>
      </c>
      <c r="I689" s="14" t="n">
        <v>0</v>
      </c>
      <c r="J689" s="14" t="n">
        <v>11.72</v>
      </c>
      <c r="K689" s="14" t="n">
        <v>0</v>
      </c>
      <c r="L689" s="14" t="n">
        <v>1</v>
      </c>
      <c r="M689" s="14" t="n">
        <v>9.782999999999999</v>
      </c>
      <c r="N689" s="14" t="n">
        <v>3.704</v>
      </c>
      <c r="O689" s="14" t="n">
        <v>0</v>
      </c>
      <c r="P689" s="14" t="n">
        <v>9.782999999999999</v>
      </c>
      <c r="Q689" s="14" t="n">
        <v>0</v>
      </c>
      <c r="R689" s="14" t="n">
        <v>1</v>
      </c>
      <c r="S689" s="14" t="n">
        <v>17.893</v>
      </c>
      <c r="T689" s="14" t="n">
        <v>7.408</v>
      </c>
      <c r="U689" s="14" t="n">
        <v>0.199</v>
      </c>
      <c r="V689" s="14" t="n">
        <v>20.577</v>
      </c>
      <c r="W689" s="14" t="n">
        <v>0.15</v>
      </c>
      <c r="X689" s="14" t="n">
        <v>1</v>
      </c>
      <c r="Y689" s="14" t="n">
        <v>13.833</v>
      </c>
      <c r="Z689" s="14" t="n">
        <v>1.87</v>
      </c>
      <c r="AA689" s="14" t="n">
        <v>0</v>
      </c>
      <c r="AB689" s="14" t="n">
        <v>13.833</v>
      </c>
      <c r="AC689" s="14" t="n">
        <v>0</v>
      </c>
      <c r="AD689" s="14" t="n">
        <v>1</v>
      </c>
      <c r="AE689" s="14" t="n">
        <v>15.068</v>
      </c>
      <c r="AF689" s="14" t="n">
        <v>3.523</v>
      </c>
      <c r="AG689" s="14" t="n">
        <v>0</v>
      </c>
      <c r="AH689" s="14" t="n">
        <v>15.068</v>
      </c>
      <c r="AI689" s="14" t="n">
        <v>0</v>
      </c>
      <c r="AJ689" s="14" t="n">
        <v>1</v>
      </c>
      <c r="AK689" s="14" t="n">
        <v>22.476</v>
      </c>
      <c r="AL689" s="14" t="n">
        <v>11.97</v>
      </c>
      <c r="AM689" s="14" t="n">
        <v>0.25</v>
      </c>
      <c r="AN689" s="14" t="n">
        <v>25.847</v>
      </c>
      <c r="AO689" s="14" t="n">
        <v>0.15</v>
      </c>
      <c r="AP689" s="14" t="n">
        <v>1</v>
      </c>
      <c r="AQ689" s="14" t="n">
        <v>0.861</v>
      </c>
      <c r="AR689" s="14" t="n">
        <v>0.123</v>
      </c>
      <c r="AS689" s="14" t="n">
        <v>0.55</v>
      </c>
      <c r="AT689" s="14" t="n">
        <v>1.623</v>
      </c>
      <c r="AU689" s="14" t="n">
        <v>0.15</v>
      </c>
      <c r="AV689" s="14" t="n">
        <v>1</v>
      </c>
      <c r="AW689" s="14" t="n">
        <v>0.986</v>
      </c>
      <c r="AX689" s="14" t="n">
        <v>0.123</v>
      </c>
      <c r="AY689" s="14" t="n">
        <v>0.469</v>
      </c>
      <c r="AZ689" s="14" t="n">
        <v>1.673</v>
      </c>
      <c r="BA689" s="14" t="n">
        <v>0.15</v>
      </c>
      <c r="BB689" s="14" t="n">
        <v>1</v>
      </c>
      <c r="BC689" s="14" t="n">
        <v>0.598</v>
      </c>
      <c r="BD689" s="14" t="n">
        <v>0.123</v>
      </c>
      <c r="BE689" s="14" t="n">
        <v>-0.022</v>
      </c>
      <c r="BF689" s="14" t="n">
        <v>0.662</v>
      </c>
      <c r="BG689" s="14" t="n">
        <v>0.15</v>
      </c>
      <c r="BH689" s="14" t="n">
        <v>1</v>
      </c>
      <c r="BI689" s="14" t="n">
        <v>0.612</v>
      </c>
      <c r="BJ689" s="14" t="n">
        <v>0.123</v>
      </c>
      <c r="BK689" s="14" t="n">
        <v>1.08</v>
      </c>
      <c r="BL689" s="14" t="n">
        <v>1.925</v>
      </c>
      <c r="BM689" s="14" t="n">
        <v>0.15</v>
      </c>
      <c r="BN689" s="14" t="n">
        <v>1</v>
      </c>
      <c r="BO689" s="14" t="n">
        <v>0</v>
      </c>
      <c r="BP689" s="14" t="n">
        <v>0</v>
      </c>
      <c r="BQ689" s="14" t="n">
        <v>0</v>
      </c>
      <c r="BR689" s="14" t="n">
        <v>0</v>
      </c>
      <c r="BS689" s="14" t="n">
        <v>1</v>
      </c>
      <c r="BT689" s="14" t="n">
        <v>0</v>
      </c>
      <c r="BU689" s="14" t="n">
        <v>0</v>
      </c>
      <c r="BV689" s="14" t="n">
        <v>0</v>
      </c>
      <c r="BW689" s="14" t="n">
        <v>0.15</v>
      </c>
      <c r="BX689" s="14" t="n">
        <v>1</v>
      </c>
      <c r="BY689" s="14" t="n">
        <v>12.729</v>
      </c>
      <c r="BZ689" s="14" t="n">
        <v>0</v>
      </c>
      <c r="CA689" s="14" t="n">
        <v>12.729</v>
      </c>
      <c r="CB689" s="14" t="n">
        <v>0</v>
      </c>
      <c r="CC689" s="14" t="n">
        <v>97.90000000000001</v>
      </c>
      <c r="CD689" s="14" t="n">
        <v>7.95</v>
      </c>
      <c r="CE689" s="14" t="n">
        <v>1.087</v>
      </c>
      <c r="CF689" s="14" t="n">
        <v>112.585</v>
      </c>
      <c r="CG689" s="14" t="n">
        <v>0.15</v>
      </c>
      <c r="CH689" s="14" t="n">
        <v>1</v>
      </c>
      <c r="CI689" s="14" t="n">
        <v>0</v>
      </c>
      <c r="CJ689" s="14" t="n">
        <v>0</v>
      </c>
      <c r="CK689" s="14" t="n">
        <v>0</v>
      </c>
      <c r="CL689" s="14" t="n">
        <v>0</v>
      </c>
      <c r="CM689" s="14" t="n">
        <v>0</v>
      </c>
      <c r="CN689" s="14" t="n">
        <v>0</v>
      </c>
      <c r="CO689" s="14" t="n">
        <v>0</v>
      </c>
      <c r="CP689" s="14" t="n">
        <v>0</v>
      </c>
      <c r="CQ689" s="14" t="n">
        <v>1.294</v>
      </c>
      <c r="CR689" s="14" t="n">
        <v>0</v>
      </c>
      <c r="CS689" s="14" t="n">
        <v>5.158</v>
      </c>
      <c r="CT689" s="14" t="n">
        <v>10.485</v>
      </c>
      <c r="CU689" s="14" t="n">
        <v>31.326</v>
      </c>
    </row>
    <row r="690">
      <c r="A690" s="14" t="inlineStr">
        <is>
          <t>SYC2023</t>
        </is>
      </c>
      <c r="B690" s="14" t="inlineStr">
        <is>
          <t>SYC</t>
        </is>
      </c>
      <c r="C690" s="14" t="inlineStr">
        <is>
          <t>SYC</t>
        </is>
      </c>
      <c r="D690" s="14" t="inlineStr">
        <is>
          <t>Seychelles</t>
        </is>
      </c>
      <c r="E690" s="14" t="n">
        <v>2023</v>
      </c>
      <c r="F690" s="14" t="n">
        <v>0.15</v>
      </c>
      <c r="G690" s="14" t="n">
        <v>6.147</v>
      </c>
      <c r="H690" s="14" t="n">
        <v>1.286</v>
      </c>
      <c r="I690" s="14" t="n">
        <v>0</v>
      </c>
      <c r="J690" s="14" t="n">
        <v>6.147</v>
      </c>
      <c r="K690" s="14" t="n">
        <v>0</v>
      </c>
      <c r="L690" s="14" t="n">
        <v>1</v>
      </c>
      <c r="M690" s="14" t="n">
        <v>7.886</v>
      </c>
      <c r="N690" s="14" t="n">
        <v>3.857</v>
      </c>
      <c r="O690" s="14" t="n">
        <v>0</v>
      </c>
      <c r="P690" s="14" t="n">
        <v>7.886</v>
      </c>
      <c r="Q690" s="14" t="n">
        <v>0</v>
      </c>
      <c r="R690" s="14" t="n">
        <v>1</v>
      </c>
      <c r="S690" s="14" t="n">
        <v>12.575</v>
      </c>
      <c r="T690" s="14" t="n">
        <v>7.714</v>
      </c>
      <c r="U690" s="14" t="n">
        <v>0.209</v>
      </c>
      <c r="V690" s="14" t="n">
        <v>14.461</v>
      </c>
      <c r="W690" s="14" t="n">
        <v>0.15</v>
      </c>
      <c r="X690" s="14" t="n">
        <v>1</v>
      </c>
      <c r="Y690" s="14" t="n">
        <v>8.358000000000001</v>
      </c>
      <c r="Z690" s="14" t="n">
        <v>1.13</v>
      </c>
      <c r="AA690" s="14" t="n">
        <v>0</v>
      </c>
      <c r="AB690" s="14" t="n">
        <v>8.358000000000001</v>
      </c>
      <c r="AC690" s="14" t="n">
        <v>0</v>
      </c>
      <c r="AD690" s="14" t="n">
        <v>1</v>
      </c>
      <c r="AE690" s="14" t="n">
        <v>9.644</v>
      </c>
      <c r="AF690" s="14" t="n">
        <v>2.255</v>
      </c>
      <c r="AG690" s="14" t="n">
        <v>0</v>
      </c>
      <c r="AH690" s="14" t="n">
        <v>9.644</v>
      </c>
      <c r="AI690" s="14" t="n">
        <v>0</v>
      </c>
      <c r="AJ690" s="14" t="n">
        <v>1</v>
      </c>
      <c r="AK690" s="14" t="n">
        <v>17.358</v>
      </c>
      <c r="AL690" s="14" t="n">
        <v>9.244999999999999</v>
      </c>
      <c r="AM690" s="14" t="n">
        <v>0.288</v>
      </c>
      <c r="AN690" s="14" t="n">
        <v>19.962</v>
      </c>
      <c r="AO690" s="14" t="n">
        <v>0.15</v>
      </c>
      <c r="AP690" s="14" t="n">
        <v>1</v>
      </c>
      <c r="AQ690" s="14" t="n">
        <v>0.76</v>
      </c>
      <c r="AR690" s="14" t="n">
        <v>0.129</v>
      </c>
      <c r="AS690" s="14" t="n">
        <v>0.548</v>
      </c>
      <c r="AT690" s="14" t="n">
        <v>1.505</v>
      </c>
      <c r="AU690" s="14" t="n">
        <v>0.15</v>
      </c>
      <c r="AV690" s="14" t="n">
        <v>1</v>
      </c>
      <c r="AW690" s="14" t="n">
        <v>0.8110000000000001</v>
      </c>
      <c r="AX690" s="14" t="n">
        <v>0.129</v>
      </c>
      <c r="AY690" s="14" t="n">
        <v>0.538</v>
      </c>
      <c r="AZ690" s="14" t="n">
        <v>1.552</v>
      </c>
      <c r="BA690" s="14" t="n">
        <v>0.15</v>
      </c>
      <c r="BB690" s="14" t="n">
        <v>1</v>
      </c>
      <c r="BC690" s="14" t="n">
        <v>0.535</v>
      </c>
      <c r="BD690" s="14" t="n">
        <v>0.129</v>
      </c>
      <c r="BE690" s="14" t="n">
        <v>0.051</v>
      </c>
      <c r="BF690" s="14" t="n">
        <v>0.674</v>
      </c>
      <c r="BG690" s="14" t="n">
        <v>0.15</v>
      </c>
      <c r="BH690" s="14" t="n">
        <v>1</v>
      </c>
      <c r="BI690" s="14" t="n">
        <v>0.579</v>
      </c>
      <c r="BJ690" s="14" t="n">
        <v>0.129</v>
      </c>
      <c r="BK690" s="14" t="n">
        <v>1.141</v>
      </c>
      <c r="BL690" s="14" t="n">
        <v>1.946</v>
      </c>
      <c r="BM690" s="14" t="n">
        <v>0.15</v>
      </c>
      <c r="BN690" s="14" t="n">
        <v>1</v>
      </c>
      <c r="BO690" s="14" t="n">
        <v>0</v>
      </c>
      <c r="BP690" s="14" t="n">
        <v>0</v>
      </c>
      <c r="BQ690" s="14" t="n">
        <v>0</v>
      </c>
      <c r="BR690" s="14" t="n">
        <v>0</v>
      </c>
      <c r="BS690" s="14" t="n">
        <v>1</v>
      </c>
      <c r="BT690" s="14" t="n">
        <v>0</v>
      </c>
      <c r="BU690" s="14" t="n">
        <v>0</v>
      </c>
      <c r="BV690" s="14" t="n">
        <v>0</v>
      </c>
      <c r="BW690" s="14" t="n">
        <v>0.15</v>
      </c>
      <c r="BX690" s="14" t="n">
        <v>1</v>
      </c>
      <c r="BY690" s="14" t="n">
        <v>13.254</v>
      </c>
      <c r="BZ690" s="14" t="n">
        <v>0</v>
      </c>
      <c r="CA690" s="14" t="n">
        <v>13.254</v>
      </c>
      <c r="CB690" s="14" t="n">
        <v>0</v>
      </c>
      <c r="CC690" s="14" t="n">
        <v>83.248</v>
      </c>
      <c r="CD690" s="14" t="n">
        <v>7.95</v>
      </c>
      <c r="CE690" s="14" t="n">
        <v>1.383</v>
      </c>
      <c r="CF690" s="14" t="n">
        <v>95.735</v>
      </c>
      <c r="CG690" s="14" t="n">
        <v>0.15</v>
      </c>
      <c r="CH690" s="14" t="n">
        <v>1</v>
      </c>
      <c r="CI690" s="14" t="n">
        <v>0</v>
      </c>
      <c r="CJ690" s="14" t="n">
        <v>0</v>
      </c>
      <c r="CK690" s="14" t="n">
        <v>0</v>
      </c>
      <c r="CL690" s="14" t="n">
        <v>0</v>
      </c>
      <c r="CM690" s="14" t="n">
        <v>0</v>
      </c>
      <c r="CN690" s="14" t="n">
        <v>0</v>
      </c>
      <c r="CO690" s="14" t="n">
        <v>0</v>
      </c>
      <c r="CP690" s="14" t="n">
        <v>0</v>
      </c>
      <c r="CQ690" s="14" t="n">
        <v>1.348</v>
      </c>
      <c r="CR690" s="14" t="n">
        <v>0</v>
      </c>
      <c r="CS690" s="14" t="n">
        <v>5.37</v>
      </c>
      <c r="CT690" s="14" t="n">
        <v>4.861</v>
      </c>
      <c r="CU690" s="14" t="n">
        <v>11.622</v>
      </c>
    </row>
    <row r="691">
      <c r="A691" s="14" t="inlineStr">
        <is>
          <t>SYC2024</t>
        </is>
      </c>
      <c r="B691" s="14" t="inlineStr">
        <is>
          <t>SYC</t>
        </is>
      </c>
      <c r="C691" s="14" t="inlineStr">
        <is>
          <t>SYC</t>
        </is>
      </c>
      <c r="D691" s="14" t="inlineStr">
        <is>
          <t>Seychelles</t>
        </is>
      </c>
      <c r="E691" s="14" t="n">
        <v>2024</v>
      </c>
      <c r="F691" s="14" t="n">
        <v>0.15</v>
      </c>
      <c r="G691" s="14" t="n">
        <v>5.575</v>
      </c>
      <c r="H691" s="14" t="n">
        <v>1.324</v>
      </c>
      <c r="I691" s="14" t="n">
        <v>0</v>
      </c>
      <c r="J691" s="14" t="n">
        <v>5.575</v>
      </c>
      <c r="K691" s="14" t="n">
        <v>0</v>
      </c>
      <c r="L691" s="14" t="n">
        <v>1</v>
      </c>
      <c r="M691" s="14" t="n">
        <v>7.124</v>
      </c>
      <c r="N691" s="14" t="n">
        <v>3.971</v>
      </c>
      <c r="O691" s="14" t="n">
        <v>0</v>
      </c>
      <c r="P691" s="14" t="n">
        <v>7.124</v>
      </c>
      <c r="Q691" s="14" t="n">
        <v>0</v>
      </c>
      <c r="R691" s="14" t="n">
        <v>1</v>
      </c>
      <c r="S691" s="14" t="n">
        <v>12.193</v>
      </c>
      <c r="T691" s="14" t="n">
        <v>7.942</v>
      </c>
      <c r="U691" s="14" t="n">
        <v>0.249</v>
      </c>
      <c r="V691" s="14" t="n">
        <v>14.022</v>
      </c>
      <c r="W691" s="14" t="n">
        <v>0.15</v>
      </c>
      <c r="X691" s="14" t="n">
        <v>1</v>
      </c>
      <c r="Y691" s="14" t="n">
        <v>8.087</v>
      </c>
      <c r="Z691" s="14" t="n">
        <v>1.093</v>
      </c>
      <c r="AA691" s="14" t="n">
        <v>0</v>
      </c>
      <c r="AB691" s="14" t="n">
        <v>8.087</v>
      </c>
      <c r="AC691" s="14" t="n">
        <v>0</v>
      </c>
      <c r="AD691" s="14" t="n">
        <v>1</v>
      </c>
      <c r="AE691" s="14" t="n">
        <v>9.411</v>
      </c>
      <c r="AF691" s="14" t="n">
        <v>2.201</v>
      </c>
      <c r="AG691" s="14" t="n">
        <v>0</v>
      </c>
      <c r="AH691" s="14" t="n">
        <v>9.411</v>
      </c>
      <c r="AI691" s="14" t="n">
        <v>0</v>
      </c>
      <c r="AJ691" s="14" t="n">
        <v>1</v>
      </c>
      <c r="AK691" s="14" t="n">
        <v>17.353</v>
      </c>
      <c r="AL691" s="14" t="n">
        <v>9.242000000000001</v>
      </c>
      <c r="AM691" s="14" t="n">
        <v>0.355</v>
      </c>
      <c r="AN691" s="14" t="n">
        <v>19.956</v>
      </c>
      <c r="AO691" s="14" t="n">
        <v>0.15</v>
      </c>
      <c r="AP691" s="14" t="n">
        <v>1</v>
      </c>
      <c r="AQ691" s="14" t="n">
        <v>0.724</v>
      </c>
      <c r="AR691" s="14" t="n">
        <v>0.132</v>
      </c>
      <c r="AS691" s="14" t="n">
        <v>0.542</v>
      </c>
      <c r="AT691" s="14" t="n">
        <v>1.456</v>
      </c>
      <c r="AU691" s="14" t="n">
        <v>0.15</v>
      </c>
      <c r="AV691" s="14" t="n">
        <v>1</v>
      </c>
      <c r="AW691" s="14" t="n">
        <v>0.75</v>
      </c>
      <c r="AX691" s="14" t="n">
        <v>0.132</v>
      </c>
      <c r="AY691" s="14" t="n">
        <v>0.514</v>
      </c>
      <c r="AZ691" s="14" t="n">
        <v>1.454</v>
      </c>
      <c r="BA691" s="14" t="n">
        <v>0.15</v>
      </c>
      <c r="BB691" s="14" t="n">
        <v>1</v>
      </c>
      <c r="BC691" s="14" t="n">
        <v>0.513</v>
      </c>
      <c r="BD691" s="14" t="n">
        <v>0.132</v>
      </c>
      <c r="BE691" s="14" t="n">
        <v>0.053</v>
      </c>
      <c r="BF691" s="14" t="n">
        <v>0.65</v>
      </c>
      <c r="BG691" s="14" t="n">
        <v>0.15</v>
      </c>
      <c r="BH691" s="14" t="n">
        <v>1</v>
      </c>
      <c r="BI691" s="14" t="n">
        <v>0.591</v>
      </c>
      <c r="BJ691" s="14" t="n">
        <v>0.132</v>
      </c>
      <c r="BK691" s="14" t="n">
        <v>1.182</v>
      </c>
      <c r="BL691" s="14" t="n">
        <v>1.999</v>
      </c>
      <c r="BM691" s="14" t="n">
        <v>0.15</v>
      </c>
      <c r="BN691" s="14" t="n">
        <v>1</v>
      </c>
      <c r="BO691" s="14" t="n">
        <v>0</v>
      </c>
      <c r="BP691" s="14" t="n">
        <v>0</v>
      </c>
      <c r="BQ691" s="14" t="n">
        <v>0</v>
      </c>
      <c r="BR691" s="14" t="n">
        <v>0</v>
      </c>
      <c r="BS691" s="14" t="n">
        <v>1</v>
      </c>
      <c r="BT691" s="14" t="n">
        <v>0</v>
      </c>
      <c r="BU691" s="14" t="n">
        <v>0</v>
      </c>
      <c r="BV691" s="14" t="n">
        <v>0</v>
      </c>
      <c r="BW691" s="14" t="n">
        <v>0.15</v>
      </c>
      <c r="BX691" s="14" t="n">
        <v>1</v>
      </c>
      <c r="BY691" s="14" t="n">
        <v>13.646</v>
      </c>
      <c r="BZ691" s="14" t="n">
        <v>0</v>
      </c>
      <c r="CA691" s="14" t="n">
        <v>13.646</v>
      </c>
      <c r="CB691" s="14" t="n">
        <v>0</v>
      </c>
      <c r="CC691" s="14" t="n">
        <v>82.58799999999999</v>
      </c>
      <c r="CD691" s="14" t="n">
        <v>7.95</v>
      </c>
      <c r="CE691" s="14" t="n">
        <v>1.687</v>
      </c>
      <c r="CF691" s="14" t="n">
        <v>94.976</v>
      </c>
      <c r="CG691" s="14" t="n">
        <v>0.15</v>
      </c>
      <c r="CH691" s="14" t="n">
        <v>1</v>
      </c>
      <c r="CI691" s="14" t="n">
        <v>0</v>
      </c>
      <c r="CJ691" s="14" t="n">
        <v>0</v>
      </c>
      <c r="CK691" s="14" t="n">
        <v>0</v>
      </c>
      <c r="CL691" s="14" t="n">
        <v>0</v>
      </c>
      <c r="CM691" s="14" t="n">
        <v>0</v>
      </c>
      <c r="CN691" s="14" t="n">
        <v>0</v>
      </c>
      <c r="CO691" s="14" t="n">
        <v>0</v>
      </c>
      <c r="CP691" s="14" t="n">
        <v>0</v>
      </c>
      <c r="CQ691" s="14" t="n">
        <v>1.387</v>
      </c>
      <c r="CR691" s="14" t="n">
        <v>0</v>
      </c>
      <c r="CS691" s="14" t="n">
        <v>5.529</v>
      </c>
      <c r="CT691" s="14" t="n">
        <v>4.251</v>
      </c>
      <c r="CU691" s="14" t="n">
        <v>10.168</v>
      </c>
    </row>
    <row r="692">
      <c r="A692" s="14" t="inlineStr">
        <is>
          <t>SLE2021</t>
        </is>
      </c>
      <c r="B692" s="14" t="inlineStr">
        <is>
          <t>SLE</t>
        </is>
      </c>
      <c r="C692" s="14" t="inlineStr">
        <is>
          <t>SLE</t>
        </is>
      </c>
      <c r="D692" s="14" t="inlineStr">
        <is>
          <t>Sierra Leone</t>
        </is>
      </c>
      <c r="E692" s="14" t="n">
        <v>2021</v>
      </c>
      <c r="F692" s="14" t="n">
        <v>0.15</v>
      </c>
      <c r="G692" s="14" t="n">
        <v>5.897</v>
      </c>
      <c r="H692" s="14" t="n">
        <v>1.143</v>
      </c>
      <c r="I692" s="14" t="n">
        <v>0</v>
      </c>
      <c r="J692" s="14" t="n">
        <v>5.897</v>
      </c>
      <c r="K692" s="14" t="n">
        <v>0</v>
      </c>
      <c r="L692" s="14" t="n">
        <v>1</v>
      </c>
      <c r="M692" s="14" t="n">
        <v>7.964</v>
      </c>
      <c r="N692" s="14" t="n">
        <v>3.43</v>
      </c>
      <c r="O692" s="14" t="n">
        <v>0</v>
      </c>
      <c r="P692" s="14" t="n">
        <v>7.964</v>
      </c>
      <c r="Q692" s="14" t="n">
        <v>0</v>
      </c>
      <c r="R692" s="14" t="n">
        <v>1</v>
      </c>
      <c r="S692" s="14" t="n">
        <v>11.613</v>
      </c>
      <c r="T692" s="14" t="n">
        <v>6.86</v>
      </c>
      <c r="U692" s="14" t="n">
        <v>0</v>
      </c>
      <c r="V692" s="14" t="n">
        <v>13.355</v>
      </c>
      <c r="W692" s="14" t="n">
        <v>0.15</v>
      </c>
      <c r="X692" s="14" t="n">
        <v>1</v>
      </c>
      <c r="Y692" s="14" t="n">
        <v>16.305</v>
      </c>
      <c r="Z692" s="14" t="n">
        <v>2.204</v>
      </c>
      <c r="AA692" s="14" t="n">
        <v>0</v>
      </c>
      <c r="AB692" s="14" t="n">
        <v>16.305</v>
      </c>
      <c r="AC692" s="14" t="n">
        <v>0</v>
      </c>
      <c r="AD692" s="14" t="n">
        <v>1</v>
      </c>
      <c r="AE692" s="14" t="n">
        <v>17.449</v>
      </c>
      <c r="AF692" s="14" t="n">
        <v>4.08</v>
      </c>
      <c r="AG692" s="14" t="n">
        <v>0</v>
      </c>
      <c r="AH692" s="14" t="n">
        <v>17.449</v>
      </c>
      <c r="AI692" s="14" t="n">
        <v>0</v>
      </c>
      <c r="AJ692" s="14" t="n">
        <v>1</v>
      </c>
      <c r="AK692" s="14" t="n">
        <v>24.309</v>
      </c>
      <c r="AL692" s="14" t="n">
        <v>12.947</v>
      </c>
      <c r="AM692" s="14" t="n">
        <v>0</v>
      </c>
      <c r="AN692" s="14" t="n">
        <v>27.955</v>
      </c>
      <c r="AO692" s="14" t="n">
        <v>0.15</v>
      </c>
      <c r="AP692" s="14" t="n">
        <v>1</v>
      </c>
      <c r="AQ692" s="14" t="n">
        <v>0.525</v>
      </c>
      <c r="AR692" s="14" t="n">
        <v>0.096</v>
      </c>
      <c r="AS692" s="14" t="n">
        <v>0.179</v>
      </c>
      <c r="AT692" s="14" t="n">
        <v>0.704</v>
      </c>
      <c r="AU692" s="14" t="n">
        <v>0</v>
      </c>
      <c r="AV692" s="14" t="n">
        <v>1</v>
      </c>
      <c r="AW692" s="14" t="n">
        <v>1.053</v>
      </c>
      <c r="AX692" s="14" t="n">
        <v>0.204</v>
      </c>
      <c r="AY692" s="14" t="n">
        <v>0.202</v>
      </c>
      <c r="AZ692" s="14" t="n">
        <v>1.256</v>
      </c>
      <c r="BA692" s="14" t="n">
        <v>0</v>
      </c>
      <c r="BB692" s="14" t="n">
        <v>1</v>
      </c>
      <c r="BC692" s="14" t="n">
        <v>0.439</v>
      </c>
      <c r="BD692" s="14" t="n">
        <v>0.114</v>
      </c>
      <c r="BE692" s="14" t="n">
        <v>0</v>
      </c>
      <c r="BF692" s="14" t="n">
        <v>0.505</v>
      </c>
      <c r="BG692" s="14" t="n">
        <v>0.15</v>
      </c>
      <c r="BH692" s="14" t="n">
        <v>1</v>
      </c>
      <c r="BI692" s="14" t="n">
        <v>0.62</v>
      </c>
      <c r="BJ692" s="14" t="n">
        <v>0.137</v>
      </c>
      <c r="BK692" s="14" t="n">
        <v>0.103</v>
      </c>
      <c r="BL692" s="14" t="n">
        <v>0.723</v>
      </c>
      <c r="BM692" s="14" t="n">
        <v>0</v>
      </c>
      <c r="BN692" s="14" t="n">
        <v>1</v>
      </c>
      <c r="BO692" s="14" t="n">
        <v>0</v>
      </c>
      <c r="BP692" s="14" t="n">
        <v>0</v>
      </c>
      <c r="BQ692" s="14" t="n">
        <v>0.31</v>
      </c>
      <c r="BR692" s="14" t="n">
        <v>0</v>
      </c>
      <c r="BS692" s="14" t="n">
        <v>1</v>
      </c>
      <c r="BT692" s="14" t="n">
        <v>0</v>
      </c>
      <c r="BU692" s="14" t="n">
        <v>0</v>
      </c>
      <c r="BV692" s="14" t="n">
        <v>0.128</v>
      </c>
      <c r="BW692" s="14" t="n">
        <v>0.15</v>
      </c>
      <c r="BX692" s="14" t="n">
        <v>1</v>
      </c>
      <c r="BY692" s="14" t="n">
        <v>11.787</v>
      </c>
      <c r="BZ692" s="14" t="n">
        <v>0</v>
      </c>
      <c r="CA692" s="14" t="n">
        <v>11.787</v>
      </c>
      <c r="CB692" s="14" t="n">
        <v>0</v>
      </c>
      <c r="CC692" s="14" t="n">
        <v>87.935</v>
      </c>
      <c r="CD692" s="14" t="n">
        <v>17.76</v>
      </c>
      <c r="CE692" s="14" t="n">
        <v>26.959</v>
      </c>
      <c r="CF692" s="14" t="n">
        <v>114.894</v>
      </c>
      <c r="CG692" s="14" t="n">
        <v>0</v>
      </c>
      <c r="CH692" s="14" t="n">
        <v>1</v>
      </c>
      <c r="CI692" s="14" t="n">
        <v>0</v>
      </c>
      <c r="CJ692" s="14" t="n">
        <v>0</v>
      </c>
      <c r="CK692" s="14" t="n">
        <v>0</v>
      </c>
      <c r="CL692" s="14" t="n">
        <v>0</v>
      </c>
      <c r="CM692" s="14" t="n">
        <v>0</v>
      </c>
      <c r="CN692" s="14" t="n">
        <v>0</v>
      </c>
      <c r="CO692" s="14" t="n">
        <v>0</v>
      </c>
      <c r="CP692" s="14" t="n">
        <v>0</v>
      </c>
      <c r="CQ692" s="14" t="n">
        <v>1.198</v>
      </c>
      <c r="CR692" s="14" t="n">
        <v>0</v>
      </c>
      <c r="CS692" s="14" t="n">
        <v>4.776</v>
      </c>
      <c r="CT692" s="14" t="n">
        <v>4.753</v>
      </c>
      <c r="CU692" s="14" t="n">
        <v>15.162</v>
      </c>
    </row>
    <row r="693">
      <c r="A693" s="14" t="inlineStr">
        <is>
          <t>SLE2022</t>
        </is>
      </c>
      <c r="B693" s="14" t="inlineStr">
        <is>
          <t>SLE</t>
        </is>
      </c>
      <c r="C693" s="14" t="inlineStr">
        <is>
          <t>SLE</t>
        </is>
      </c>
      <c r="D693" s="14" t="inlineStr">
        <is>
          <t>Sierra Leone</t>
        </is>
      </c>
      <c r="E693" s="14" t="n">
        <v>2022</v>
      </c>
      <c r="F693" s="14" t="n">
        <v>0.15</v>
      </c>
      <c r="G693" s="14" t="n">
        <v>11.72</v>
      </c>
      <c r="H693" s="14" t="n">
        <v>1.235</v>
      </c>
      <c r="I693" s="14" t="n">
        <v>0</v>
      </c>
      <c r="J693" s="14" t="n">
        <v>11.72</v>
      </c>
      <c r="K693" s="14" t="n">
        <v>0</v>
      </c>
      <c r="L693" s="14" t="n">
        <v>1</v>
      </c>
      <c r="M693" s="14" t="n">
        <v>9.782999999999999</v>
      </c>
      <c r="N693" s="14" t="n">
        <v>3.704</v>
      </c>
      <c r="O693" s="14" t="n">
        <v>0</v>
      </c>
      <c r="P693" s="14" t="n">
        <v>9.782999999999999</v>
      </c>
      <c r="Q693" s="14" t="n">
        <v>0</v>
      </c>
      <c r="R693" s="14" t="n">
        <v>1</v>
      </c>
      <c r="S693" s="14" t="n">
        <v>17.893</v>
      </c>
      <c r="T693" s="14" t="n">
        <v>7.408</v>
      </c>
      <c r="U693" s="14" t="n">
        <v>0.199</v>
      </c>
      <c r="V693" s="14" t="n">
        <v>20.577</v>
      </c>
      <c r="W693" s="14" t="n">
        <v>0.15</v>
      </c>
      <c r="X693" s="14" t="n">
        <v>1</v>
      </c>
      <c r="Y693" s="14" t="n">
        <v>32.56</v>
      </c>
      <c r="Z693" s="14" t="n">
        <v>4.401</v>
      </c>
      <c r="AA693" s="14" t="n">
        <v>0</v>
      </c>
      <c r="AB693" s="14" t="n">
        <v>32.56</v>
      </c>
      <c r="AC693" s="14" t="n">
        <v>0</v>
      </c>
      <c r="AD693" s="14" t="n">
        <v>1</v>
      </c>
      <c r="AE693" s="14" t="n">
        <v>33.795</v>
      </c>
      <c r="AF693" s="14" t="n">
        <v>7.902</v>
      </c>
      <c r="AG693" s="14" t="n">
        <v>0</v>
      </c>
      <c r="AH693" s="14" t="n">
        <v>33.795</v>
      </c>
      <c r="AI693" s="14" t="n">
        <v>0</v>
      </c>
      <c r="AJ693" s="14" t="n">
        <v>1</v>
      </c>
      <c r="AK693" s="14" t="n">
        <v>41.203</v>
      </c>
      <c r="AL693" s="14" t="n">
        <v>21.945</v>
      </c>
      <c r="AM693" s="14" t="n">
        <v>0.457</v>
      </c>
      <c r="AN693" s="14" t="n">
        <v>47.384</v>
      </c>
      <c r="AO693" s="14" t="n">
        <v>0.15</v>
      </c>
      <c r="AP693" s="14" t="n">
        <v>1</v>
      </c>
      <c r="AQ693" s="14" t="n">
        <v>0.776</v>
      </c>
      <c r="AR693" s="14" t="n">
        <v>0.111</v>
      </c>
      <c r="AS693" s="14" t="n">
        <v>0.284</v>
      </c>
      <c r="AT693" s="14" t="n">
        <v>1.06</v>
      </c>
      <c r="AU693" s="14" t="n">
        <v>0</v>
      </c>
      <c r="AV693" s="14" t="n">
        <v>1</v>
      </c>
      <c r="AW693" s="14" t="n">
        <v>0.975</v>
      </c>
      <c r="AX693" s="14" t="n">
        <v>0.127</v>
      </c>
      <c r="AY693" s="14" t="n">
        <v>0.248</v>
      </c>
      <c r="AZ693" s="14" t="n">
        <v>1.223</v>
      </c>
      <c r="BA693" s="14" t="n">
        <v>0</v>
      </c>
      <c r="BB693" s="14" t="n">
        <v>1</v>
      </c>
      <c r="BC693" s="14" t="n">
        <v>0.598</v>
      </c>
      <c r="BD693" s="14" t="n">
        <v>0.123</v>
      </c>
      <c r="BE693" s="14" t="n">
        <v>0.007</v>
      </c>
      <c r="BF693" s="14" t="n">
        <v>0.6879999999999999</v>
      </c>
      <c r="BG693" s="14" t="n">
        <v>0.15</v>
      </c>
      <c r="BH693" s="14" t="n">
        <v>1</v>
      </c>
      <c r="BI693" s="14" t="n">
        <v>0.928</v>
      </c>
      <c r="BJ693" s="14" t="n">
        <v>0.181</v>
      </c>
      <c r="BK693" s="14" t="n">
        <v>0.155</v>
      </c>
      <c r="BL693" s="14" t="n">
        <v>1.083</v>
      </c>
      <c r="BM693" s="14" t="n">
        <v>0</v>
      </c>
      <c r="BN693" s="14" t="n">
        <v>1</v>
      </c>
      <c r="BO693" s="14" t="n">
        <v>0</v>
      </c>
      <c r="BP693" s="14" t="n">
        <v>0</v>
      </c>
      <c r="BQ693" s="14" t="n">
        <v>0.284</v>
      </c>
      <c r="BR693" s="14" t="n">
        <v>0</v>
      </c>
      <c r="BS693" s="14" t="n">
        <v>1</v>
      </c>
      <c r="BT693" s="14" t="n">
        <v>0</v>
      </c>
      <c r="BU693" s="14" t="n">
        <v>0</v>
      </c>
      <c r="BV693" s="14" t="n">
        <v>0.136</v>
      </c>
      <c r="BW693" s="14" t="n">
        <v>0.15</v>
      </c>
      <c r="BX693" s="14" t="n">
        <v>1</v>
      </c>
      <c r="BY693" s="14" t="n">
        <v>12.729</v>
      </c>
      <c r="BZ693" s="14" t="n">
        <v>0</v>
      </c>
      <c r="CA693" s="14" t="n">
        <v>12.729</v>
      </c>
      <c r="CB693" s="14" t="n">
        <v>0</v>
      </c>
      <c r="CC693" s="14" t="n">
        <v>121.934</v>
      </c>
      <c r="CD693" s="14" t="n">
        <v>31.984</v>
      </c>
      <c r="CE693" s="14" t="n">
        <v>39.589</v>
      </c>
      <c r="CF693" s="14" t="n">
        <v>161.523</v>
      </c>
      <c r="CG693" s="14" t="n">
        <v>0</v>
      </c>
      <c r="CH693" s="14" t="n">
        <v>1</v>
      </c>
      <c r="CI693" s="14" t="n">
        <v>0</v>
      </c>
      <c r="CJ693" s="14" t="n">
        <v>0</v>
      </c>
      <c r="CK693" s="14" t="n">
        <v>0</v>
      </c>
      <c r="CL693" s="14" t="n">
        <v>0</v>
      </c>
      <c r="CM693" s="14" t="n">
        <v>0</v>
      </c>
      <c r="CN693" s="14" t="n">
        <v>0</v>
      </c>
      <c r="CO693" s="14" t="n">
        <v>0</v>
      </c>
      <c r="CP693" s="14" t="n">
        <v>0</v>
      </c>
      <c r="CQ693" s="14" t="n">
        <v>1.294</v>
      </c>
      <c r="CR693" s="14" t="n">
        <v>0</v>
      </c>
      <c r="CS693" s="14" t="n">
        <v>5.158</v>
      </c>
      <c r="CT693" s="14" t="n">
        <v>10.485</v>
      </c>
      <c r="CU693" s="14" t="n">
        <v>31.326</v>
      </c>
    </row>
    <row r="694">
      <c r="A694" s="14" t="inlineStr">
        <is>
          <t>SLE2023</t>
        </is>
      </c>
      <c r="B694" s="14" t="inlineStr">
        <is>
          <t>SLE</t>
        </is>
      </c>
      <c r="C694" s="14" t="inlineStr">
        <is>
          <t>SLE</t>
        </is>
      </c>
      <c r="D694" s="14" t="inlineStr">
        <is>
          <t>Sierra Leone</t>
        </is>
      </c>
      <c r="E694" s="14" t="n">
        <v>2023</v>
      </c>
      <c r="F694" s="14" t="n">
        <v>0.15</v>
      </c>
      <c r="G694" s="14" t="n">
        <v>6.147</v>
      </c>
      <c r="H694" s="14" t="n">
        <v>1.286</v>
      </c>
      <c r="I694" s="14" t="n">
        <v>0</v>
      </c>
      <c r="J694" s="14" t="n">
        <v>6.147</v>
      </c>
      <c r="K694" s="14" t="n">
        <v>0</v>
      </c>
      <c r="L694" s="14" t="n">
        <v>1</v>
      </c>
      <c r="M694" s="14" t="n">
        <v>7.886</v>
      </c>
      <c r="N694" s="14" t="n">
        <v>3.857</v>
      </c>
      <c r="O694" s="14" t="n">
        <v>0</v>
      </c>
      <c r="P694" s="14" t="n">
        <v>7.886</v>
      </c>
      <c r="Q694" s="14" t="n">
        <v>0</v>
      </c>
      <c r="R694" s="14" t="n">
        <v>1</v>
      </c>
      <c r="S694" s="14" t="n">
        <v>12.575</v>
      </c>
      <c r="T694" s="14" t="n">
        <v>7.714</v>
      </c>
      <c r="U694" s="14" t="n">
        <v>0.209</v>
      </c>
      <c r="V694" s="14" t="n">
        <v>14.461</v>
      </c>
      <c r="W694" s="14" t="n">
        <v>0.15</v>
      </c>
      <c r="X694" s="14" t="n">
        <v>1</v>
      </c>
      <c r="Y694" s="14" t="n">
        <v>12.908</v>
      </c>
      <c r="Z694" s="14" t="n">
        <v>1.745</v>
      </c>
      <c r="AA694" s="14" t="n">
        <v>0</v>
      </c>
      <c r="AB694" s="14" t="n">
        <v>12.908</v>
      </c>
      <c r="AC694" s="14" t="n">
        <v>0</v>
      </c>
      <c r="AD694" s="14" t="n">
        <v>1</v>
      </c>
      <c r="AE694" s="14" t="n">
        <v>14.194</v>
      </c>
      <c r="AF694" s="14" t="n">
        <v>3.319</v>
      </c>
      <c r="AG694" s="14" t="n">
        <v>0</v>
      </c>
      <c r="AH694" s="14" t="n">
        <v>14.194</v>
      </c>
      <c r="AI694" s="14" t="n">
        <v>0</v>
      </c>
      <c r="AJ694" s="14" t="n">
        <v>1</v>
      </c>
      <c r="AK694" s="14" t="n">
        <v>21.908</v>
      </c>
      <c r="AL694" s="14" t="n">
        <v>11.668</v>
      </c>
      <c r="AM694" s="14" t="n">
        <v>0.364</v>
      </c>
      <c r="AN694" s="14" t="n">
        <v>25.194</v>
      </c>
      <c r="AO694" s="14" t="n">
        <v>0.15</v>
      </c>
      <c r="AP694" s="14" t="n">
        <v>1</v>
      </c>
      <c r="AQ694" s="14" t="n">
        <v>0.706</v>
      </c>
      <c r="AR694" s="14" t="n">
        <v>0.119</v>
      </c>
      <c r="AS694" s="14" t="n">
        <v>0.265</v>
      </c>
      <c r="AT694" s="14" t="n">
        <v>0.972</v>
      </c>
      <c r="AU694" s="14" t="n">
        <v>0</v>
      </c>
      <c r="AV694" s="14" t="n">
        <v>1</v>
      </c>
      <c r="AW694" s="14" t="n">
        <v>0.925</v>
      </c>
      <c r="AX694" s="14" t="n">
        <v>0.158</v>
      </c>
      <c r="AY694" s="14" t="n">
        <v>0.227</v>
      </c>
      <c r="AZ694" s="14" t="n">
        <v>1.151</v>
      </c>
      <c r="BA694" s="14" t="n">
        <v>0</v>
      </c>
      <c r="BB694" s="14" t="n">
        <v>1</v>
      </c>
      <c r="BC694" s="14" t="n">
        <v>0.535</v>
      </c>
      <c r="BD694" s="14" t="n">
        <v>0.129</v>
      </c>
      <c r="BE694" s="14" t="n">
        <v>0.008999999999999999</v>
      </c>
      <c r="BF694" s="14" t="n">
        <v>0.615</v>
      </c>
      <c r="BG694" s="14" t="n">
        <v>0.15</v>
      </c>
      <c r="BH694" s="14" t="n">
        <v>1</v>
      </c>
      <c r="BI694" s="14" t="n">
        <v>0.838</v>
      </c>
      <c r="BJ694" s="14" t="n">
        <v>0.182</v>
      </c>
      <c r="BK694" s="14" t="n">
        <v>0.146</v>
      </c>
      <c r="BL694" s="14" t="n">
        <v>0.983</v>
      </c>
      <c r="BM694" s="14" t="n">
        <v>0</v>
      </c>
      <c r="BN694" s="14" t="n">
        <v>1</v>
      </c>
      <c r="BO694" s="14" t="n">
        <v>0</v>
      </c>
      <c r="BP694" s="14" t="n">
        <v>0</v>
      </c>
      <c r="BQ694" s="14" t="n">
        <v>0.306</v>
      </c>
      <c r="BR694" s="14" t="n">
        <v>0</v>
      </c>
      <c r="BS694" s="14" t="n">
        <v>1</v>
      </c>
      <c r="BT694" s="14" t="n">
        <v>0</v>
      </c>
      <c r="BU694" s="14" t="n">
        <v>0</v>
      </c>
      <c r="BV694" s="14" t="n">
        <v>0.144</v>
      </c>
      <c r="BW694" s="14" t="n">
        <v>0.15</v>
      </c>
      <c r="BX694" s="14" t="n">
        <v>1</v>
      </c>
      <c r="BY694" s="14" t="n">
        <v>13.254</v>
      </c>
      <c r="BZ694" s="14" t="n">
        <v>0</v>
      </c>
      <c r="CA694" s="14" t="n">
        <v>13.254</v>
      </c>
      <c r="CB694" s="14" t="n">
        <v>0</v>
      </c>
      <c r="CC694" s="14" t="n">
        <v>119.788</v>
      </c>
      <c r="CD694" s="14" t="n">
        <v>44.49</v>
      </c>
      <c r="CE694" s="14" t="n">
        <v>39.215</v>
      </c>
      <c r="CF694" s="14" t="n">
        <v>159.003</v>
      </c>
      <c r="CG694" s="14" t="n">
        <v>0</v>
      </c>
      <c r="CH694" s="14" t="n">
        <v>1</v>
      </c>
      <c r="CI694" s="14" t="n">
        <v>0</v>
      </c>
      <c r="CJ694" s="14" t="n">
        <v>0</v>
      </c>
      <c r="CK694" s="14" t="n">
        <v>0</v>
      </c>
      <c r="CL694" s="14" t="n">
        <v>0</v>
      </c>
      <c r="CM694" s="14" t="n">
        <v>0</v>
      </c>
      <c r="CN694" s="14" t="n">
        <v>0</v>
      </c>
      <c r="CO694" s="14" t="n">
        <v>0</v>
      </c>
      <c r="CP694" s="14" t="n">
        <v>0</v>
      </c>
      <c r="CQ694" s="14" t="n">
        <v>1.348</v>
      </c>
      <c r="CR694" s="14" t="n">
        <v>0</v>
      </c>
      <c r="CS694" s="14" t="n">
        <v>5.37</v>
      </c>
      <c r="CT694" s="14" t="n">
        <v>4.861</v>
      </c>
      <c r="CU694" s="14" t="n">
        <v>11.622</v>
      </c>
    </row>
    <row r="695">
      <c r="A695" s="14" t="inlineStr">
        <is>
          <t>SLE2024</t>
        </is>
      </c>
      <c r="B695" s="14" t="inlineStr">
        <is>
          <t>SLE</t>
        </is>
      </c>
      <c r="C695" s="14" t="inlineStr">
        <is>
          <t>SLE</t>
        </is>
      </c>
      <c r="D695" s="14" t="inlineStr">
        <is>
          <t>Sierra Leone</t>
        </is>
      </c>
      <c r="E695" s="14" t="n">
        <v>2024</v>
      </c>
      <c r="F695" s="14" t="n">
        <v>0.15</v>
      </c>
      <c r="G695" s="14" t="n">
        <v>5.575</v>
      </c>
      <c r="H695" s="14" t="n">
        <v>1.324</v>
      </c>
      <c r="I695" s="14" t="n">
        <v>0</v>
      </c>
      <c r="J695" s="14" t="n">
        <v>5.575</v>
      </c>
      <c r="K695" s="14" t="n">
        <v>0</v>
      </c>
      <c r="L695" s="14" t="n">
        <v>1</v>
      </c>
      <c r="M695" s="14" t="n">
        <v>7.124</v>
      </c>
      <c r="N695" s="14" t="n">
        <v>3.971</v>
      </c>
      <c r="O695" s="14" t="n">
        <v>0</v>
      </c>
      <c r="P695" s="14" t="n">
        <v>7.124</v>
      </c>
      <c r="Q695" s="14" t="n">
        <v>0</v>
      </c>
      <c r="R695" s="14" t="n">
        <v>1</v>
      </c>
      <c r="S695" s="14" t="n">
        <v>12.193</v>
      </c>
      <c r="T695" s="14" t="n">
        <v>7.942</v>
      </c>
      <c r="U695" s="14" t="n">
        <v>0.249</v>
      </c>
      <c r="V695" s="14" t="n">
        <v>14.022</v>
      </c>
      <c r="W695" s="14" t="n">
        <v>0.15</v>
      </c>
      <c r="X695" s="14" t="n">
        <v>1</v>
      </c>
      <c r="Y695" s="14" t="n">
        <v>11.492</v>
      </c>
      <c r="Z695" s="14" t="n">
        <v>1.553</v>
      </c>
      <c r="AA695" s="14" t="n">
        <v>0</v>
      </c>
      <c r="AB695" s="14" t="n">
        <v>11.492</v>
      </c>
      <c r="AC695" s="14" t="n">
        <v>0</v>
      </c>
      <c r="AD695" s="14" t="n">
        <v>1</v>
      </c>
      <c r="AE695" s="14" t="n">
        <v>12.815</v>
      </c>
      <c r="AF695" s="14" t="n">
        <v>2.997</v>
      </c>
      <c r="AG695" s="14" t="n">
        <v>0</v>
      </c>
      <c r="AH695" s="14" t="n">
        <v>12.815</v>
      </c>
      <c r="AI695" s="14" t="n">
        <v>0</v>
      </c>
      <c r="AJ695" s="14" t="n">
        <v>1</v>
      </c>
      <c r="AK695" s="14" t="n">
        <v>20.757</v>
      </c>
      <c r="AL695" s="14" t="n">
        <v>11.055</v>
      </c>
      <c r="AM695" s="14" t="n">
        <v>0.424</v>
      </c>
      <c r="AN695" s="14" t="n">
        <v>23.871</v>
      </c>
      <c r="AO695" s="14" t="n">
        <v>0.15</v>
      </c>
      <c r="AP695" s="14" t="n">
        <v>1</v>
      </c>
      <c r="AQ695" s="14" t="n">
        <v>0.888</v>
      </c>
      <c r="AR695" s="14" t="n">
        <v>0.161</v>
      </c>
      <c r="AS695" s="14" t="n">
        <v>0.323</v>
      </c>
      <c r="AT695" s="14" t="n">
        <v>1.211</v>
      </c>
      <c r="AU695" s="14" t="n">
        <v>0</v>
      </c>
      <c r="AV695" s="14" t="n">
        <v>1</v>
      </c>
      <c r="AW695" s="14" t="n">
        <v>0.982</v>
      </c>
      <c r="AX695" s="14" t="n">
        <v>0.18</v>
      </c>
      <c r="AY695" s="14" t="n">
        <v>0.234</v>
      </c>
      <c r="AZ695" s="14" t="n">
        <v>1.216</v>
      </c>
      <c r="BA695" s="14" t="n">
        <v>0</v>
      </c>
      <c r="BB695" s="14" t="n">
        <v>1</v>
      </c>
      <c r="BC695" s="14" t="n">
        <v>0.513</v>
      </c>
      <c r="BD695" s="14" t="n">
        <v>0.132</v>
      </c>
      <c r="BE695" s="14" t="n">
        <v>0.01</v>
      </c>
      <c r="BF695" s="14" t="n">
        <v>0.59</v>
      </c>
      <c r="BG695" s="14" t="n">
        <v>0.15</v>
      </c>
      <c r="BH695" s="14" t="n">
        <v>1</v>
      </c>
      <c r="BI695" s="14" t="n">
        <v>0.998</v>
      </c>
      <c r="BJ695" s="14" t="n">
        <v>0.219</v>
      </c>
      <c r="BK695" s="14" t="n">
        <v>0.171</v>
      </c>
      <c r="BL695" s="14" t="n">
        <v>1.169</v>
      </c>
      <c r="BM695" s="14" t="n">
        <v>0</v>
      </c>
      <c r="BN695" s="14" t="n">
        <v>1</v>
      </c>
      <c r="BO695" s="14" t="n">
        <v>0</v>
      </c>
      <c r="BP695" s="14" t="n">
        <v>0</v>
      </c>
      <c r="BQ695" s="14" t="n">
        <v>0.43</v>
      </c>
      <c r="BR695" s="14" t="n">
        <v>0</v>
      </c>
      <c r="BS695" s="14" t="n">
        <v>1</v>
      </c>
      <c r="BT695" s="14" t="n">
        <v>0</v>
      </c>
      <c r="BU695" s="14" t="n">
        <v>0</v>
      </c>
      <c r="BV695" s="14" t="n">
        <v>0.213</v>
      </c>
      <c r="BW695" s="14" t="n">
        <v>0.15</v>
      </c>
      <c r="BX695" s="14" t="n">
        <v>1</v>
      </c>
      <c r="BY695" s="14" t="n">
        <v>13.646</v>
      </c>
      <c r="BZ695" s="14" t="n">
        <v>0</v>
      </c>
      <c r="CA695" s="14" t="n">
        <v>13.646</v>
      </c>
      <c r="CB695" s="14" t="n">
        <v>0</v>
      </c>
      <c r="CC695" s="14" t="n">
        <v>138.872</v>
      </c>
      <c r="CD695" s="14" t="n">
        <v>64.23399999999999</v>
      </c>
      <c r="CE695" s="14" t="n">
        <v>45.605</v>
      </c>
      <c r="CF695" s="14" t="n">
        <v>184.477</v>
      </c>
      <c r="CG695" s="14" t="n">
        <v>0</v>
      </c>
      <c r="CH695" s="14" t="n">
        <v>1</v>
      </c>
      <c r="CI695" s="14" t="n">
        <v>0</v>
      </c>
      <c r="CJ695" s="14" t="n">
        <v>0</v>
      </c>
      <c r="CK695" s="14" t="n">
        <v>0</v>
      </c>
      <c r="CL695" s="14" t="n">
        <v>0</v>
      </c>
      <c r="CM695" s="14" t="n">
        <v>0</v>
      </c>
      <c r="CN695" s="14" t="n">
        <v>0</v>
      </c>
      <c r="CO695" s="14" t="n">
        <v>0</v>
      </c>
      <c r="CP695" s="14" t="n">
        <v>0</v>
      </c>
      <c r="CQ695" s="14" t="n">
        <v>1.387</v>
      </c>
      <c r="CR695" s="14" t="n">
        <v>0</v>
      </c>
      <c r="CS695" s="14" t="n">
        <v>5.529</v>
      </c>
      <c r="CT695" s="14" t="n">
        <v>4.251</v>
      </c>
      <c r="CU695" s="14" t="n">
        <v>10.168</v>
      </c>
    </row>
    <row r="696">
      <c r="A696" s="14" t="inlineStr">
        <is>
          <t>SGP2021</t>
        </is>
      </c>
      <c r="B696" s="14" t="inlineStr">
        <is>
          <t>SGP</t>
        </is>
      </c>
      <c r="C696" s="14" t="inlineStr">
        <is>
          <t>SGP</t>
        </is>
      </c>
      <c r="D696" s="14" t="inlineStr">
        <is>
          <t>Singapore</t>
        </is>
      </c>
      <c r="E696" s="14" t="n">
        <v>2021</v>
      </c>
      <c r="F696" s="14" t="n">
        <v>0.07000000000000001</v>
      </c>
      <c r="G696" s="14" t="n">
        <v>4.747</v>
      </c>
      <c r="H696" s="14" t="n">
        <v>1.143</v>
      </c>
      <c r="I696" s="14" t="n">
        <v>0.279</v>
      </c>
      <c r="J696" s="14" t="n">
        <v>5.027</v>
      </c>
      <c r="K696" s="14" t="n">
        <v>0</v>
      </c>
      <c r="L696" s="14" t="n">
        <v>1</v>
      </c>
      <c r="M696" s="14" t="n">
        <v>7.964</v>
      </c>
      <c r="N696" s="14" t="n">
        <v>3.43</v>
      </c>
      <c r="O696" s="14" t="n">
        <v>0.28</v>
      </c>
      <c r="P696" s="14" t="n">
        <v>8.244999999999999</v>
      </c>
      <c r="Q696" s="14" t="n">
        <v>0</v>
      </c>
      <c r="R696" s="14" t="n">
        <v>1</v>
      </c>
      <c r="S696" s="14" t="n">
        <v>10.464</v>
      </c>
      <c r="T696" s="14" t="n">
        <v>6.86</v>
      </c>
      <c r="U696" s="14" t="n">
        <v>0</v>
      </c>
      <c r="V696" s="14" t="n">
        <v>11.196</v>
      </c>
      <c r="W696" s="14" t="n">
        <v>0.07000000000000001</v>
      </c>
      <c r="X696" s="14" t="n">
        <v>1</v>
      </c>
      <c r="Y696" s="14" t="n">
        <v>41.665</v>
      </c>
      <c r="Z696" s="14" t="n">
        <v>4.602</v>
      </c>
      <c r="AA696" s="14" t="n">
        <v>-4.965</v>
      </c>
      <c r="AB696" s="14" t="n">
        <v>36.7</v>
      </c>
      <c r="AC696" s="14" t="n">
        <v>0</v>
      </c>
      <c r="AD696" s="14" t="n">
        <v>1</v>
      </c>
      <c r="AE696" s="14" t="n">
        <v>41.622</v>
      </c>
      <c r="AF696" s="14" t="n">
        <v>8.19</v>
      </c>
      <c r="AG696" s="14" t="n">
        <v>-4.922</v>
      </c>
      <c r="AH696" s="14" t="n">
        <v>36.7</v>
      </c>
      <c r="AI696" s="14" t="n">
        <v>0</v>
      </c>
      <c r="AJ696" s="14" t="n">
        <v>1</v>
      </c>
      <c r="AK696" s="14" t="n">
        <v>45.721</v>
      </c>
      <c r="AL696" s="14" t="n">
        <v>22.44</v>
      </c>
      <c r="AM696" s="14" t="n">
        <v>-8.090999999999999</v>
      </c>
      <c r="AN696" s="14" t="n">
        <v>40.264</v>
      </c>
      <c r="AO696" s="14" t="n">
        <v>0</v>
      </c>
      <c r="AP696" s="14" t="n">
        <v>1</v>
      </c>
      <c r="AQ696" s="14" t="n">
        <v>0.624</v>
      </c>
      <c r="AR696" s="14" t="n">
        <v>0.114</v>
      </c>
      <c r="AS696" s="14" t="n">
        <v>0.997</v>
      </c>
      <c r="AT696" s="14" t="n">
        <v>1.751</v>
      </c>
      <c r="AU696" s="14" t="n">
        <v>0.08</v>
      </c>
      <c r="AV696" s="14" t="n">
        <v>1</v>
      </c>
      <c r="AW696" s="14" t="n">
        <v>0.593</v>
      </c>
      <c r="AX696" s="14" t="n">
        <v>0.114</v>
      </c>
      <c r="AY696" s="14" t="n">
        <v>0.742</v>
      </c>
      <c r="AZ696" s="14" t="n">
        <v>1.428</v>
      </c>
      <c r="BA696" s="14" t="n">
        <v>0.07000000000000001</v>
      </c>
      <c r="BB696" s="14" t="n">
        <v>1</v>
      </c>
      <c r="BC696" s="14" t="n">
        <v>0.442</v>
      </c>
      <c r="BD696" s="14" t="n">
        <v>0.114</v>
      </c>
      <c r="BE696" s="14" t="n">
        <v>0.856</v>
      </c>
      <c r="BF696" s="14" t="n">
        <v>1.389</v>
      </c>
      <c r="BG696" s="14" t="n">
        <v>0.07000000000000001</v>
      </c>
      <c r="BH696" s="14" t="n">
        <v>1</v>
      </c>
      <c r="BI696" s="14" t="n">
        <v>0.583</v>
      </c>
      <c r="BJ696" s="14" t="n">
        <v>0.114</v>
      </c>
      <c r="BK696" s="14" t="n">
        <v>0</v>
      </c>
      <c r="BL696" s="14" t="n">
        <v>0.623</v>
      </c>
      <c r="BM696" s="14" t="n">
        <v>0.07000000000000001</v>
      </c>
      <c r="BN696" s="14" t="n">
        <v>1</v>
      </c>
      <c r="BO696" s="14" t="n">
        <v>0</v>
      </c>
      <c r="BP696" s="14" t="n">
        <v>0</v>
      </c>
      <c r="BQ696" s="14" t="n">
        <v>0.127</v>
      </c>
      <c r="BR696" s="14" t="n">
        <v>0</v>
      </c>
      <c r="BS696" s="14" t="n">
        <v>1</v>
      </c>
      <c r="BT696" s="14" t="n">
        <v>0</v>
      </c>
      <c r="BU696" s="14" t="n">
        <v>0</v>
      </c>
      <c r="BV696" s="14" t="n">
        <v>0.169</v>
      </c>
      <c r="BW696" s="14" t="n">
        <v>0.07000000000000001</v>
      </c>
      <c r="BX696" s="14" t="n">
        <v>1</v>
      </c>
      <c r="BY696" s="14" t="n">
        <v>11.787</v>
      </c>
      <c r="BZ696" s="14" t="n">
        <v>0</v>
      </c>
      <c r="CA696" s="14" t="n">
        <v>11.787</v>
      </c>
      <c r="CB696" s="14" t="n">
        <v>0</v>
      </c>
      <c r="CC696" s="14" t="n">
        <v>73.753</v>
      </c>
      <c r="CD696" s="14" t="n">
        <v>7.95</v>
      </c>
      <c r="CE696" s="14" t="n">
        <v>1.538</v>
      </c>
      <c r="CF696" s="14" t="n">
        <v>80.56100000000001</v>
      </c>
      <c r="CG696" s="14" t="n">
        <v>0.07000000000000001</v>
      </c>
      <c r="CH696" s="14" t="n">
        <v>1</v>
      </c>
      <c r="CI696" s="14" t="n">
        <v>1</v>
      </c>
      <c r="CJ696" s="14" t="n">
        <v>1</v>
      </c>
      <c r="CK696" s="14" t="n">
        <v>0</v>
      </c>
      <c r="CL696" s="14" t="n">
        <v>0</v>
      </c>
      <c r="CM696" s="14" t="n">
        <v>0</v>
      </c>
      <c r="CN696" s="14" t="n">
        <v>0</v>
      </c>
      <c r="CO696" s="14" t="n">
        <v>0</v>
      </c>
      <c r="CP696" s="14" t="n">
        <v>0</v>
      </c>
      <c r="CQ696" s="14" t="n">
        <v>1.198</v>
      </c>
      <c r="CR696" s="14" t="n">
        <v>0</v>
      </c>
      <c r="CS696" s="14" t="n">
        <v>4.776</v>
      </c>
      <c r="CT696" s="14" t="n">
        <v>3.604</v>
      </c>
      <c r="CU696" s="14" t="n">
        <v>9.407999999999999</v>
      </c>
    </row>
    <row r="697">
      <c r="A697" s="14" t="inlineStr">
        <is>
          <t>SGP2022</t>
        </is>
      </c>
      <c r="B697" s="14" t="inlineStr">
        <is>
          <t>SGP</t>
        </is>
      </c>
      <c r="C697" s="14" t="inlineStr">
        <is>
          <t>SGP</t>
        </is>
      </c>
      <c r="D697" s="14" t="inlineStr">
        <is>
          <t>Singapore</t>
        </is>
      </c>
      <c r="E697" s="14" t="n">
        <v>2022</v>
      </c>
      <c r="F697" s="14" t="n">
        <v>0.07000000000000001</v>
      </c>
      <c r="G697" s="14" t="n">
        <v>8.788</v>
      </c>
      <c r="H697" s="14" t="n">
        <v>1.235</v>
      </c>
      <c r="I697" s="14" t="n">
        <v>0.314</v>
      </c>
      <c r="J697" s="14" t="n">
        <v>9.102</v>
      </c>
      <c r="K697" s="14" t="n">
        <v>0</v>
      </c>
      <c r="L697" s="14" t="n">
        <v>1</v>
      </c>
      <c r="M697" s="14" t="n">
        <v>9.782999999999999</v>
      </c>
      <c r="N697" s="14" t="n">
        <v>3.704</v>
      </c>
      <c r="O697" s="14" t="n">
        <v>0.315</v>
      </c>
      <c r="P697" s="14" t="n">
        <v>10.098</v>
      </c>
      <c r="Q697" s="14" t="n">
        <v>0</v>
      </c>
      <c r="R697" s="14" t="n">
        <v>1</v>
      </c>
      <c r="S697" s="14" t="n">
        <v>14.962</v>
      </c>
      <c r="T697" s="14" t="n">
        <v>7.408</v>
      </c>
      <c r="U697" s="14" t="n">
        <v>0.078</v>
      </c>
      <c r="V697" s="14" t="n">
        <v>16.009</v>
      </c>
      <c r="W697" s="14" t="n">
        <v>0.07000000000000001</v>
      </c>
      <c r="X697" s="14" t="n">
        <v>1</v>
      </c>
      <c r="Y697" s="14" t="n">
        <v>48.446</v>
      </c>
      <c r="Z697" s="14" t="n">
        <v>5.082</v>
      </c>
      <c r="AA697" s="14" t="n">
        <v>-4.674</v>
      </c>
      <c r="AB697" s="14" t="n">
        <v>43.772</v>
      </c>
      <c r="AC697" s="14" t="n">
        <v>0</v>
      </c>
      <c r="AD697" s="14" t="n">
        <v>1</v>
      </c>
      <c r="AE697" s="14" t="n">
        <v>48.494</v>
      </c>
      <c r="AF697" s="14" t="n">
        <v>8.99</v>
      </c>
      <c r="AG697" s="14" t="n">
        <v>-4.721</v>
      </c>
      <c r="AH697" s="14" t="n">
        <v>43.772</v>
      </c>
      <c r="AI697" s="14" t="n">
        <v>0</v>
      </c>
      <c r="AJ697" s="14" t="n">
        <v>1</v>
      </c>
      <c r="AK697" s="14" t="n">
        <v>53.141</v>
      </c>
      <c r="AL697" s="14" t="n">
        <v>25.377</v>
      </c>
      <c r="AM697" s="14" t="n">
        <v>-8.965999999999999</v>
      </c>
      <c r="AN697" s="14" t="n">
        <v>47.267</v>
      </c>
      <c r="AO697" s="14" t="n">
        <v>0</v>
      </c>
      <c r="AP697" s="14" t="n">
        <v>1</v>
      </c>
      <c r="AQ697" s="14" t="n">
        <v>0.855</v>
      </c>
      <c r="AR697" s="14" t="n">
        <v>0.123</v>
      </c>
      <c r="AS697" s="14" t="n">
        <v>1.026</v>
      </c>
      <c r="AT697" s="14" t="n">
        <v>2.031</v>
      </c>
      <c r="AU697" s="14" t="n">
        <v>0.08</v>
      </c>
      <c r="AV697" s="14" t="n">
        <v>1</v>
      </c>
      <c r="AW697" s="14" t="n">
        <v>0.947</v>
      </c>
      <c r="AX697" s="14" t="n">
        <v>0.123</v>
      </c>
      <c r="AY697" s="14" t="n">
        <v>0.847</v>
      </c>
      <c r="AZ697" s="14" t="n">
        <v>1.919</v>
      </c>
      <c r="BA697" s="14" t="n">
        <v>0.07000000000000001</v>
      </c>
      <c r="BB697" s="14" t="n">
        <v>1</v>
      </c>
      <c r="BC697" s="14" t="n">
        <v>0.594</v>
      </c>
      <c r="BD697" s="14" t="n">
        <v>0.123</v>
      </c>
      <c r="BE697" s="14" t="n">
        <v>0.924</v>
      </c>
      <c r="BF697" s="14" t="n">
        <v>1.616</v>
      </c>
      <c r="BG697" s="14" t="n">
        <v>0.07000000000000001</v>
      </c>
      <c r="BH697" s="14" t="n">
        <v>1</v>
      </c>
      <c r="BI697" s="14" t="n">
        <v>0.766</v>
      </c>
      <c r="BJ697" s="14" t="n">
        <v>0.123</v>
      </c>
      <c r="BK697" s="14" t="n">
        <v>0.004</v>
      </c>
      <c r="BL697" s="14" t="n">
        <v>0.819</v>
      </c>
      <c r="BM697" s="14" t="n">
        <v>0.07000000000000001</v>
      </c>
      <c r="BN697" s="14" t="n">
        <v>1</v>
      </c>
      <c r="BO697" s="14" t="n">
        <v>0</v>
      </c>
      <c r="BP697" s="14" t="n">
        <v>0</v>
      </c>
      <c r="BQ697" s="14" t="n">
        <v>0.161</v>
      </c>
      <c r="BR697" s="14" t="n">
        <v>0</v>
      </c>
      <c r="BS697" s="14" t="n">
        <v>1</v>
      </c>
      <c r="BT697" s="14" t="n">
        <v>0</v>
      </c>
      <c r="BU697" s="14" t="n">
        <v>0</v>
      </c>
      <c r="BV697" s="14" t="n">
        <v>0.205</v>
      </c>
      <c r="BW697" s="14" t="n">
        <v>0.07000000000000001</v>
      </c>
      <c r="BX697" s="14" t="n">
        <v>1</v>
      </c>
      <c r="BY697" s="14" t="n">
        <v>12.729</v>
      </c>
      <c r="BZ697" s="14" t="n">
        <v>0</v>
      </c>
      <c r="CA697" s="14" t="n">
        <v>12.729</v>
      </c>
      <c r="CB697" s="14" t="n">
        <v>0</v>
      </c>
      <c r="CC697" s="14" t="n">
        <v>89.188</v>
      </c>
      <c r="CD697" s="14" t="n">
        <v>7.95</v>
      </c>
      <c r="CE697" s="14" t="n">
        <v>2.027</v>
      </c>
      <c r="CF697" s="14" t="n">
        <v>97.09699999999999</v>
      </c>
      <c r="CG697" s="14" t="n">
        <v>0.07000000000000001</v>
      </c>
      <c r="CH697" s="14" t="n">
        <v>1</v>
      </c>
      <c r="CI697" s="14" t="n">
        <v>1</v>
      </c>
      <c r="CJ697" s="14" t="n">
        <v>1</v>
      </c>
      <c r="CK697" s="14" t="n">
        <v>0</v>
      </c>
      <c r="CL697" s="14" t="n">
        <v>0</v>
      </c>
      <c r="CM697" s="14" t="n">
        <v>0</v>
      </c>
      <c r="CN697" s="14" t="n">
        <v>0</v>
      </c>
      <c r="CO697" s="14" t="n">
        <v>0</v>
      </c>
      <c r="CP697" s="14" t="n">
        <v>0</v>
      </c>
      <c r="CQ697" s="14" t="n">
        <v>1.294</v>
      </c>
      <c r="CR697" s="14" t="n">
        <v>0</v>
      </c>
      <c r="CS697" s="14" t="n">
        <v>5.158</v>
      </c>
      <c r="CT697" s="14" t="n">
        <v>7.554</v>
      </c>
      <c r="CU697" s="14" t="n">
        <v>16.097</v>
      </c>
    </row>
    <row r="698">
      <c r="A698" s="14" t="inlineStr">
        <is>
          <t>SGP2023</t>
        </is>
      </c>
      <c r="B698" s="14" t="inlineStr">
        <is>
          <t>SGP</t>
        </is>
      </c>
      <c r="C698" s="14" t="inlineStr">
        <is>
          <t>SGP</t>
        </is>
      </c>
      <c r="D698" s="14" t="inlineStr">
        <is>
          <t>Singapore</t>
        </is>
      </c>
      <c r="E698" s="14" t="n">
        <v>2023</v>
      </c>
      <c r="F698" s="14" t="n">
        <v>0.07000000000000001</v>
      </c>
      <c r="G698" s="14" t="n">
        <v>5.77</v>
      </c>
      <c r="H698" s="14" t="n">
        <v>1.286</v>
      </c>
      <c r="I698" s="14" t="n">
        <v>0.334</v>
      </c>
      <c r="J698" s="14" t="n">
        <v>6.104</v>
      </c>
      <c r="K698" s="14" t="n">
        <v>0</v>
      </c>
      <c r="L698" s="14" t="n">
        <v>1</v>
      </c>
      <c r="M698" s="14" t="n">
        <v>7.886</v>
      </c>
      <c r="N698" s="14" t="n">
        <v>3.857</v>
      </c>
      <c r="O698" s="14" t="n">
        <v>0.335</v>
      </c>
      <c r="P698" s="14" t="n">
        <v>8.221</v>
      </c>
      <c r="Q698" s="14" t="n">
        <v>0</v>
      </c>
      <c r="R698" s="14" t="n">
        <v>1</v>
      </c>
      <c r="S698" s="14" t="n">
        <v>12.198</v>
      </c>
      <c r="T698" s="14" t="n">
        <v>7.714</v>
      </c>
      <c r="U698" s="14" t="n">
        <v>0.095</v>
      </c>
      <c r="V698" s="14" t="n">
        <v>13.052</v>
      </c>
      <c r="W698" s="14" t="n">
        <v>0.07000000000000001</v>
      </c>
      <c r="X698" s="14" t="n">
        <v>1</v>
      </c>
      <c r="Y698" s="14" t="n">
        <v>44.928</v>
      </c>
      <c r="Z698" s="14" t="n">
        <v>5.033</v>
      </c>
      <c r="AA698" s="14" t="n">
        <v>0.376</v>
      </c>
      <c r="AB698" s="14" t="n">
        <v>45.304</v>
      </c>
      <c r="AC698" s="14" t="n">
        <v>0</v>
      </c>
      <c r="AD698" s="14" t="n">
        <v>1</v>
      </c>
      <c r="AE698" s="14" t="n">
        <v>45.027</v>
      </c>
      <c r="AF698" s="14" t="n">
        <v>8.968</v>
      </c>
      <c r="AG698" s="14" t="n">
        <v>0.277</v>
      </c>
      <c r="AH698" s="14" t="n">
        <v>45.304</v>
      </c>
      <c r="AI698" s="14" t="n">
        <v>0</v>
      </c>
      <c r="AJ698" s="14" t="n">
        <v>1</v>
      </c>
      <c r="AK698" s="14" t="n">
        <v>49.981</v>
      </c>
      <c r="AL698" s="14" t="n">
        <v>24.759</v>
      </c>
      <c r="AM698" s="14" t="n">
        <v>-4.133</v>
      </c>
      <c r="AN698" s="14" t="n">
        <v>49.057</v>
      </c>
      <c r="AO698" s="14" t="n">
        <v>0</v>
      </c>
      <c r="AP698" s="14" t="n">
        <v>1</v>
      </c>
      <c r="AQ698" s="14" t="n">
        <v>0.752</v>
      </c>
      <c r="AR698" s="14" t="n">
        <v>0.129</v>
      </c>
      <c r="AS698" s="14" t="n">
        <v>1.101</v>
      </c>
      <c r="AT698" s="14" t="n">
        <v>2.001</v>
      </c>
      <c r="AU698" s="14" t="n">
        <v>0.08</v>
      </c>
      <c r="AV698" s="14" t="n">
        <v>1</v>
      </c>
      <c r="AW698" s="14" t="n">
        <v>0.783</v>
      </c>
      <c r="AX698" s="14" t="n">
        <v>0.129</v>
      </c>
      <c r="AY698" s="14" t="n">
        <v>0.925</v>
      </c>
      <c r="AZ698" s="14" t="n">
        <v>1.827</v>
      </c>
      <c r="BA698" s="14" t="n">
        <v>0.07000000000000001</v>
      </c>
      <c r="BB698" s="14" t="n">
        <v>1</v>
      </c>
      <c r="BC698" s="14" t="n">
        <v>0.529</v>
      </c>
      <c r="BD698" s="14" t="n">
        <v>0.129</v>
      </c>
      <c r="BE698" s="14" t="n">
        <v>0.972</v>
      </c>
      <c r="BF698" s="14" t="n">
        <v>1.594</v>
      </c>
      <c r="BG698" s="14" t="n">
        <v>0.07000000000000001</v>
      </c>
      <c r="BH698" s="14" t="n">
        <v>1</v>
      </c>
      <c r="BI698" s="14" t="n">
        <v>0.669</v>
      </c>
      <c r="BJ698" s="14" t="n">
        <v>0.129</v>
      </c>
      <c r="BK698" s="14" t="n">
        <v>0.005</v>
      </c>
      <c r="BL698" s="14" t="n">
        <v>0.715</v>
      </c>
      <c r="BM698" s="14" t="n">
        <v>0.07000000000000001</v>
      </c>
      <c r="BN698" s="14" t="n">
        <v>1</v>
      </c>
      <c r="BO698" s="14" t="n">
        <v>0</v>
      </c>
      <c r="BP698" s="14" t="n">
        <v>0</v>
      </c>
      <c r="BQ698" s="14" t="n">
        <v>0.243</v>
      </c>
      <c r="BR698" s="14" t="n">
        <v>0</v>
      </c>
      <c r="BS698" s="14" t="n">
        <v>1</v>
      </c>
      <c r="BT698" s="14" t="n">
        <v>0</v>
      </c>
      <c r="BU698" s="14" t="n">
        <v>0</v>
      </c>
      <c r="BV698" s="14" t="n">
        <v>0.227</v>
      </c>
      <c r="BW698" s="14" t="n">
        <v>0.07000000000000001</v>
      </c>
      <c r="BX698" s="14" t="n">
        <v>1</v>
      </c>
      <c r="BY698" s="14" t="n">
        <v>13.254</v>
      </c>
      <c r="BZ698" s="14" t="n">
        <v>0</v>
      </c>
      <c r="CA698" s="14" t="n">
        <v>13.254</v>
      </c>
      <c r="CB698" s="14" t="n">
        <v>0</v>
      </c>
      <c r="CC698" s="14" t="n">
        <v>72.967</v>
      </c>
      <c r="CD698" s="14" t="n">
        <v>7.95</v>
      </c>
      <c r="CE698" s="14" t="n">
        <v>2.247</v>
      </c>
      <c r="CF698" s="14" t="n">
        <v>79.86</v>
      </c>
      <c r="CG698" s="14" t="n">
        <v>0.07000000000000001</v>
      </c>
      <c r="CH698" s="14" t="n">
        <v>1</v>
      </c>
      <c r="CI698" s="14" t="n">
        <v>1</v>
      </c>
      <c r="CJ698" s="14" t="n">
        <v>1</v>
      </c>
      <c r="CK698" s="14" t="n">
        <v>0</v>
      </c>
      <c r="CL698" s="14" t="n">
        <v>0</v>
      </c>
      <c r="CM698" s="14" t="n">
        <v>0</v>
      </c>
      <c r="CN698" s="14" t="n">
        <v>0</v>
      </c>
      <c r="CO698" s="14" t="n">
        <v>0</v>
      </c>
      <c r="CP698" s="14" t="n">
        <v>0</v>
      </c>
      <c r="CQ698" s="14" t="n">
        <v>1.348</v>
      </c>
      <c r="CR698" s="14" t="n">
        <v>0</v>
      </c>
      <c r="CS698" s="14" t="n">
        <v>5.37</v>
      </c>
      <c r="CT698" s="14" t="n">
        <v>4.484</v>
      </c>
      <c r="CU698" s="14" t="n">
        <v>12.529</v>
      </c>
    </row>
    <row r="699">
      <c r="A699" s="14" t="inlineStr">
        <is>
          <t>SGP2024</t>
        </is>
      </c>
      <c r="B699" s="14" t="inlineStr">
        <is>
          <t>SGP</t>
        </is>
      </c>
      <c r="C699" s="14" t="inlineStr">
        <is>
          <t>SGP</t>
        </is>
      </c>
      <c r="D699" s="14" t="inlineStr">
        <is>
          <t>Singapore</t>
        </is>
      </c>
      <c r="E699" s="14" t="n">
        <v>2024</v>
      </c>
      <c r="F699" s="14" t="n">
        <v>0.07000000000000001</v>
      </c>
      <c r="G699" s="14" t="n">
        <v>4.833</v>
      </c>
      <c r="H699" s="14" t="n">
        <v>1.324</v>
      </c>
      <c r="I699" s="14" t="n">
        <v>1.689</v>
      </c>
      <c r="J699" s="14" t="n">
        <v>6.522</v>
      </c>
      <c r="K699" s="14" t="n">
        <v>0</v>
      </c>
      <c r="L699" s="14" t="n">
        <v>1</v>
      </c>
      <c r="M699" s="14" t="n">
        <v>7.124</v>
      </c>
      <c r="N699" s="14" t="n">
        <v>3.971</v>
      </c>
      <c r="O699" s="14" t="n">
        <v>1.695</v>
      </c>
      <c r="P699" s="14" t="n">
        <v>8.818</v>
      </c>
      <c r="Q699" s="14" t="n">
        <v>0</v>
      </c>
      <c r="R699" s="14" t="n">
        <v>1</v>
      </c>
      <c r="S699" s="14" t="n">
        <v>11.451</v>
      </c>
      <c r="T699" s="14" t="n">
        <v>7.942</v>
      </c>
      <c r="U699" s="14" t="n">
        <v>0.109</v>
      </c>
      <c r="V699" s="14" t="n">
        <v>12.252</v>
      </c>
      <c r="W699" s="14" t="n">
        <v>0.07000000000000001</v>
      </c>
      <c r="X699" s="14" t="n">
        <v>1</v>
      </c>
      <c r="Y699" s="14" t="n">
        <v>48.488</v>
      </c>
      <c r="Z699" s="14" t="n">
        <v>6.122</v>
      </c>
      <c r="AA699" s="14" t="n">
        <v>0</v>
      </c>
      <c r="AB699" s="14" t="n">
        <v>48.488</v>
      </c>
      <c r="AC699" s="14" t="n">
        <v>0</v>
      </c>
      <c r="AD699" s="14" t="n">
        <v>1</v>
      </c>
      <c r="AE699" s="14" t="n">
        <v>48.488</v>
      </c>
      <c r="AF699" s="14" t="n">
        <v>10.622</v>
      </c>
      <c r="AG699" s="14" t="n">
        <v>0</v>
      </c>
      <c r="AH699" s="14" t="n">
        <v>48.488</v>
      </c>
      <c r="AI699" s="14" t="n">
        <v>0</v>
      </c>
      <c r="AJ699" s="14" t="n">
        <v>1</v>
      </c>
      <c r="AK699" s="14" t="n">
        <v>53.142</v>
      </c>
      <c r="AL699" s="14" t="n">
        <v>27.029</v>
      </c>
      <c r="AM699" s="14" t="n">
        <v>-4.15</v>
      </c>
      <c r="AN699" s="14" t="n">
        <v>52.422</v>
      </c>
      <c r="AO699" s="14" t="n">
        <v>0</v>
      </c>
      <c r="AP699" s="14" t="n">
        <v>1</v>
      </c>
      <c r="AQ699" s="14" t="n">
        <v>0.723</v>
      </c>
      <c r="AR699" s="14" t="n">
        <v>0.132</v>
      </c>
      <c r="AS699" s="14" t="n">
        <v>1.167</v>
      </c>
      <c r="AT699" s="14" t="n">
        <v>2.06</v>
      </c>
      <c r="AU699" s="14" t="n">
        <v>0.09</v>
      </c>
      <c r="AV699" s="14" t="n">
        <v>1</v>
      </c>
      <c r="AW699" s="14" t="n">
        <v>0.734</v>
      </c>
      <c r="AX699" s="14" t="n">
        <v>0.132</v>
      </c>
      <c r="AY699" s="14" t="n">
        <v>1.03</v>
      </c>
      <c r="AZ699" s="14" t="n">
        <v>1.887</v>
      </c>
      <c r="BA699" s="14" t="n">
        <v>0.07000000000000001</v>
      </c>
      <c r="BB699" s="14" t="n">
        <v>1</v>
      </c>
      <c r="BC699" s="14" t="n">
        <v>0.512</v>
      </c>
      <c r="BD699" s="14" t="n">
        <v>0.132</v>
      </c>
      <c r="BE699" s="14" t="n">
        <v>1.005</v>
      </c>
      <c r="BF699" s="14" t="n">
        <v>1.608</v>
      </c>
      <c r="BG699" s="14" t="n">
        <v>0.07000000000000001</v>
      </c>
      <c r="BH699" s="14" t="n">
        <v>1</v>
      </c>
      <c r="BI699" s="14" t="n">
        <v>0.66</v>
      </c>
      <c r="BJ699" s="14" t="n">
        <v>0.132</v>
      </c>
      <c r="BK699" s="14" t="n">
        <v>0.006</v>
      </c>
      <c r="BL699" s="14" t="n">
        <v>0.707</v>
      </c>
      <c r="BM699" s="14" t="n">
        <v>0.07000000000000001</v>
      </c>
      <c r="BN699" s="14" t="n">
        <v>1</v>
      </c>
      <c r="BO699" s="14" t="n">
        <v>0</v>
      </c>
      <c r="BP699" s="14" t="n">
        <v>0</v>
      </c>
      <c r="BQ699" s="14" t="n">
        <v>0.207</v>
      </c>
      <c r="BR699" s="14" t="n">
        <v>0</v>
      </c>
      <c r="BS699" s="14" t="n">
        <v>1</v>
      </c>
      <c r="BT699" s="14" t="n">
        <v>0</v>
      </c>
      <c r="BU699" s="14" t="n">
        <v>0</v>
      </c>
      <c r="BV699" s="14" t="n">
        <v>0.231</v>
      </c>
      <c r="BW699" s="14" t="n">
        <v>0.07000000000000001</v>
      </c>
      <c r="BX699" s="14" t="n">
        <v>1</v>
      </c>
      <c r="BY699" s="14" t="n">
        <v>13.646</v>
      </c>
      <c r="BZ699" s="14" t="n">
        <v>0</v>
      </c>
      <c r="CA699" s="14" t="n">
        <v>13.646</v>
      </c>
      <c r="CB699" s="14" t="n">
        <v>0</v>
      </c>
      <c r="CC699" s="14" t="n">
        <v>71.05</v>
      </c>
      <c r="CD699" s="14" t="n">
        <v>7.95</v>
      </c>
      <c r="CE699" s="14" t="n">
        <v>9.138</v>
      </c>
      <c r="CF699" s="14" t="n">
        <v>84.991</v>
      </c>
      <c r="CG699" s="14" t="n">
        <v>0.07000000000000001</v>
      </c>
      <c r="CH699" s="14" t="n">
        <v>1</v>
      </c>
      <c r="CI699" s="14" t="n">
        <v>1</v>
      </c>
      <c r="CJ699" s="14" t="n">
        <v>1</v>
      </c>
      <c r="CK699" s="14" t="n">
        <v>0</v>
      </c>
      <c r="CL699" s="14" t="n">
        <v>0</v>
      </c>
      <c r="CM699" s="14" t="n">
        <v>0</v>
      </c>
      <c r="CN699" s="14" t="n">
        <v>0</v>
      </c>
      <c r="CO699" s="14" t="n">
        <v>0</v>
      </c>
      <c r="CP699" s="14" t="n">
        <v>0</v>
      </c>
      <c r="CQ699" s="14" t="n">
        <v>1.387</v>
      </c>
      <c r="CR699" s="14" t="n">
        <v>0</v>
      </c>
      <c r="CS699" s="14" t="n">
        <v>5.529</v>
      </c>
      <c r="CT699" s="14" t="n">
        <v>3.509</v>
      </c>
      <c r="CU699" s="14" t="n">
        <v>10.896</v>
      </c>
    </row>
    <row r="700">
      <c r="A700" s="14" t="inlineStr">
        <is>
          <t>SXM2021</t>
        </is>
      </c>
      <c r="B700" s="14" t="inlineStr">
        <is>
          <t>SXM</t>
        </is>
      </c>
      <c r="C700" s="14" t="inlineStr">
        <is>
          <t>SXM</t>
        </is>
      </c>
      <c r="D700" s="14" t="inlineStr">
        <is>
          <t>Sint Maarten (Dutch part)</t>
        </is>
      </c>
      <c r="E700" s="14" t="n">
        <v>2021</v>
      </c>
      <c r="F700" s="14" t="n">
        <v>0.05</v>
      </c>
      <c r="G700" s="14" t="n">
        <v>5.897</v>
      </c>
      <c r="H700" s="14" t="n">
        <v>1.143</v>
      </c>
      <c r="I700" s="14" t="n">
        <v>0</v>
      </c>
      <c r="J700" s="14" t="n">
        <v>5.897</v>
      </c>
      <c r="K700" s="14" t="n">
        <v>0</v>
      </c>
      <c r="L700" s="14" t="n">
        <v>1</v>
      </c>
      <c r="M700" s="14" t="n">
        <v>7.964</v>
      </c>
      <c r="N700" s="14" t="n">
        <v>3.43</v>
      </c>
      <c r="O700" s="14" t="n">
        <v>0</v>
      </c>
      <c r="P700" s="14" t="n">
        <v>7.964</v>
      </c>
      <c r="Q700" s="14" t="n">
        <v>0</v>
      </c>
      <c r="R700" s="14" t="n">
        <v>1</v>
      </c>
      <c r="S700" s="14" t="n">
        <v>11.613</v>
      </c>
      <c r="T700" s="14" t="n">
        <v>6.86</v>
      </c>
      <c r="U700" s="14" t="n">
        <v>0</v>
      </c>
      <c r="V700" s="14" t="n">
        <v>12.194</v>
      </c>
      <c r="W700" s="14" t="n">
        <v>0.05</v>
      </c>
      <c r="X700" s="14" t="n">
        <v>1</v>
      </c>
      <c r="Y700" s="14" t="n">
        <v>17.127</v>
      </c>
      <c r="Z700" s="14" t="n">
        <v>2.304</v>
      </c>
      <c r="AA700" s="14" t="n">
        <v>0</v>
      </c>
      <c r="AB700" s="14" t="n">
        <v>17.127</v>
      </c>
      <c r="AC700" s="14" t="n">
        <v>0</v>
      </c>
      <c r="AD700" s="14" t="n">
        <v>1</v>
      </c>
      <c r="AE700" s="14" t="n">
        <v>18.27</v>
      </c>
      <c r="AF700" s="14" t="n">
        <v>4.278</v>
      </c>
      <c r="AG700" s="14" t="n">
        <v>0</v>
      </c>
      <c r="AH700" s="14" t="n">
        <v>18.27</v>
      </c>
      <c r="AI700" s="14" t="n">
        <v>0</v>
      </c>
      <c r="AJ700" s="14" t="n">
        <v>1</v>
      </c>
      <c r="AK700" s="14" t="n">
        <v>25.13</v>
      </c>
      <c r="AL700" s="14" t="n">
        <v>13.503</v>
      </c>
      <c r="AM700" s="14" t="n">
        <v>0</v>
      </c>
      <c r="AN700" s="14" t="n">
        <v>26.386</v>
      </c>
      <c r="AO700" s="14" t="n">
        <v>0.05</v>
      </c>
      <c r="AP700" s="14" t="n">
        <v>1</v>
      </c>
      <c r="AQ700" s="14" t="n">
        <v>0.649</v>
      </c>
      <c r="AR700" s="14" t="n">
        <v>0.114</v>
      </c>
      <c r="AS700" s="14" t="n">
        <v>0</v>
      </c>
      <c r="AT700" s="14" t="n">
        <v>0.681</v>
      </c>
      <c r="AU700" s="14" t="n">
        <v>0.05</v>
      </c>
      <c r="AV700" s="14" t="n">
        <v>1</v>
      </c>
      <c r="AW700" s="14" t="n">
        <v>0.577</v>
      </c>
      <c r="AX700" s="14" t="n">
        <v>0.114</v>
      </c>
      <c r="AY700" s="14" t="n">
        <v>0</v>
      </c>
      <c r="AZ700" s="14" t="n">
        <v>0.605</v>
      </c>
      <c r="BA700" s="14" t="n">
        <v>0.05</v>
      </c>
      <c r="BB700" s="14" t="n">
        <v>1</v>
      </c>
      <c r="BC700" s="14" t="n">
        <v>0.458</v>
      </c>
      <c r="BD700" s="14" t="n">
        <v>0.114</v>
      </c>
      <c r="BE700" s="14" t="n">
        <v>0</v>
      </c>
      <c r="BF700" s="14" t="n">
        <v>0.481</v>
      </c>
      <c r="BG700" s="14" t="n">
        <v>0.05</v>
      </c>
      <c r="BH700" s="14" t="n">
        <v>1</v>
      </c>
      <c r="BI700" s="14" t="n">
        <v>0.491</v>
      </c>
      <c r="BJ700" s="14" t="n">
        <v>0.114</v>
      </c>
      <c r="BK700" s="14" t="n">
        <v>0</v>
      </c>
      <c r="BL700" s="14" t="n">
        <v>0.516</v>
      </c>
      <c r="BM700" s="14" t="n">
        <v>0.05</v>
      </c>
      <c r="BN700" s="14" t="n">
        <v>1</v>
      </c>
      <c r="BO700" s="14" t="n">
        <v>0</v>
      </c>
      <c r="BP700" s="14" t="n">
        <v>0</v>
      </c>
      <c r="BQ700" s="14" t="n">
        <v>0</v>
      </c>
      <c r="BR700" s="14" t="n">
        <v>0</v>
      </c>
      <c r="BS700" s="14" t="n">
        <v>1</v>
      </c>
      <c r="BT700" s="14" t="n">
        <v>0</v>
      </c>
      <c r="BU700" s="14" t="n">
        <v>0</v>
      </c>
      <c r="BV700" s="14" t="n">
        <v>0</v>
      </c>
      <c r="BW700" s="14" t="n">
        <v>0.05</v>
      </c>
      <c r="BX700" s="14" t="n">
        <v>1</v>
      </c>
      <c r="BY700" s="14" t="n">
        <v>11.787</v>
      </c>
      <c r="BZ700" s="14" t="n">
        <v>0</v>
      </c>
      <c r="CA700" s="14" t="n">
        <v>11.787</v>
      </c>
      <c r="CB700" s="14" t="n">
        <v>0</v>
      </c>
      <c r="CC700" s="14" t="n">
        <v>78.125</v>
      </c>
      <c r="CD700" s="14" t="n">
        <v>7.95</v>
      </c>
      <c r="CE700" s="14" t="n">
        <v>0</v>
      </c>
      <c r="CF700" s="14" t="n">
        <v>82.03100000000001</v>
      </c>
      <c r="CG700" s="14" t="n">
        <v>0.05</v>
      </c>
      <c r="CH700" s="14" t="n">
        <v>1</v>
      </c>
      <c r="CI700" s="14" t="n">
        <v>0</v>
      </c>
      <c r="CJ700" s="14" t="n">
        <v>0</v>
      </c>
      <c r="CK700" s="14" t="n">
        <v>0</v>
      </c>
      <c r="CL700" s="14" t="n">
        <v>0</v>
      </c>
      <c r="CM700" s="14" t="n">
        <v>0</v>
      </c>
      <c r="CN700" s="14" t="n">
        <v>0</v>
      </c>
      <c r="CO700" s="14" t="n">
        <v>0</v>
      </c>
      <c r="CP700" s="14" t="n">
        <v>0</v>
      </c>
      <c r="CQ700" s="14" t="n">
        <v>1.198</v>
      </c>
      <c r="CR700" s="14" t="n">
        <v>0</v>
      </c>
      <c r="CS700" s="14" t="n">
        <v>4.776</v>
      </c>
      <c r="CT700" s="14" t="n">
        <v>4.753</v>
      </c>
      <c r="CU700" s="14" t="n">
        <v>15.983</v>
      </c>
    </row>
    <row r="701">
      <c r="A701" s="14" t="inlineStr">
        <is>
          <t>SXM2022</t>
        </is>
      </c>
      <c r="B701" s="14" t="inlineStr">
        <is>
          <t>SXM</t>
        </is>
      </c>
      <c r="C701" s="14" t="inlineStr">
        <is>
          <t>SXM</t>
        </is>
      </c>
      <c r="D701" s="14" t="inlineStr">
        <is>
          <t>Sint Maarten (Dutch part)</t>
        </is>
      </c>
      <c r="E701" s="14" t="n">
        <v>2022</v>
      </c>
      <c r="F701" s="14" t="n">
        <v>0.05</v>
      </c>
      <c r="G701" s="14" t="n">
        <v>11.72</v>
      </c>
      <c r="H701" s="14" t="n">
        <v>1.235</v>
      </c>
      <c r="I701" s="14" t="n">
        <v>0</v>
      </c>
      <c r="J701" s="14" t="n">
        <v>11.72</v>
      </c>
      <c r="K701" s="14" t="n">
        <v>0</v>
      </c>
      <c r="L701" s="14" t="n">
        <v>1</v>
      </c>
      <c r="M701" s="14" t="n">
        <v>9.782999999999999</v>
      </c>
      <c r="N701" s="14" t="n">
        <v>3.704</v>
      </c>
      <c r="O701" s="14" t="n">
        <v>0</v>
      </c>
      <c r="P701" s="14" t="n">
        <v>9.782999999999999</v>
      </c>
      <c r="Q701" s="14" t="n">
        <v>0</v>
      </c>
      <c r="R701" s="14" t="n">
        <v>1</v>
      </c>
      <c r="S701" s="14" t="n">
        <v>17.893</v>
      </c>
      <c r="T701" s="14" t="n">
        <v>7.408</v>
      </c>
      <c r="U701" s="14" t="n">
        <v>0.066</v>
      </c>
      <c r="V701" s="14" t="n">
        <v>18.788</v>
      </c>
      <c r="W701" s="14" t="n">
        <v>0.05</v>
      </c>
      <c r="X701" s="14" t="n">
        <v>1</v>
      </c>
      <c r="Y701" s="14" t="n">
        <v>30.728</v>
      </c>
      <c r="Z701" s="14" t="n">
        <v>4.133</v>
      </c>
      <c r="AA701" s="14" t="n">
        <v>0</v>
      </c>
      <c r="AB701" s="14" t="n">
        <v>30.728</v>
      </c>
      <c r="AC701" s="14" t="n">
        <v>0</v>
      </c>
      <c r="AD701" s="14" t="n">
        <v>1</v>
      </c>
      <c r="AE701" s="14" t="n">
        <v>31.963</v>
      </c>
      <c r="AF701" s="14" t="n">
        <v>7.485</v>
      </c>
      <c r="AG701" s="14" t="n">
        <v>0</v>
      </c>
      <c r="AH701" s="14" t="n">
        <v>31.963</v>
      </c>
      <c r="AI701" s="14" t="n">
        <v>0</v>
      </c>
      <c r="AJ701" s="14" t="n">
        <v>1</v>
      </c>
      <c r="AK701" s="14" t="n">
        <v>39.371</v>
      </c>
      <c r="AL701" s="14" t="n">
        <v>21.155</v>
      </c>
      <c r="AM701" s="14" t="n">
        <v>0.146</v>
      </c>
      <c r="AN701" s="14" t="n">
        <v>41.34</v>
      </c>
      <c r="AO701" s="14" t="n">
        <v>0.05</v>
      </c>
      <c r="AP701" s="14" t="n">
        <v>1</v>
      </c>
      <c r="AQ701" s="14" t="n">
        <v>0.896</v>
      </c>
      <c r="AR701" s="14" t="n">
        <v>0.123</v>
      </c>
      <c r="AS701" s="14" t="n">
        <v>0.003</v>
      </c>
      <c r="AT701" s="14" t="n">
        <v>0.9409999999999999</v>
      </c>
      <c r="AU701" s="14" t="n">
        <v>0.05</v>
      </c>
      <c r="AV701" s="14" t="n">
        <v>1</v>
      </c>
      <c r="AW701" s="14" t="n">
        <v>0.89</v>
      </c>
      <c r="AX701" s="14" t="n">
        <v>0.123</v>
      </c>
      <c r="AY701" s="14" t="n">
        <v>0.003</v>
      </c>
      <c r="AZ701" s="14" t="n">
        <v>0.9350000000000001</v>
      </c>
      <c r="BA701" s="14" t="n">
        <v>0.05</v>
      </c>
      <c r="BB701" s="14" t="n">
        <v>1</v>
      </c>
      <c r="BC701" s="14" t="n">
        <v>0.62</v>
      </c>
      <c r="BD701" s="14" t="n">
        <v>0.123</v>
      </c>
      <c r="BE701" s="14" t="n">
        <v>0.002</v>
      </c>
      <c r="BF701" s="14" t="n">
        <v>0.651</v>
      </c>
      <c r="BG701" s="14" t="n">
        <v>0.05</v>
      </c>
      <c r="BH701" s="14" t="n">
        <v>1</v>
      </c>
      <c r="BI701" s="14" t="n">
        <v>0.608</v>
      </c>
      <c r="BJ701" s="14" t="n">
        <v>0.123</v>
      </c>
      <c r="BK701" s="14" t="n">
        <v>0.002</v>
      </c>
      <c r="BL701" s="14" t="n">
        <v>0.638</v>
      </c>
      <c r="BM701" s="14" t="n">
        <v>0.05</v>
      </c>
      <c r="BN701" s="14" t="n">
        <v>1</v>
      </c>
      <c r="BO701" s="14" t="n">
        <v>0</v>
      </c>
      <c r="BP701" s="14" t="n">
        <v>0</v>
      </c>
      <c r="BQ701" s="14" t="n">
        <v>0</v>
      </c>
      <c r="BR701" s="14" t="n">
        <v>0</v>
      </c>
      <c r="BS701" s="14" t="n">
        <v>1</v>
      </c>
      <c r="BT701" s="14" t="n">
        <v>0</v>
      </c>
      <c r="BU701" s="14" t="n">
        <v>0</v>
      </c>
      <c r="BV701" s="14" t="n">
        <v>0</v>
      </c>
      <c r="BW701" s="14" t="n">
        <v>0.05</v>
      </c>
      <c r="BX701" s="14" t="n">
        <v>1</v>
      </c>
      <c r="BY701" s="14" t="n">
        <v>12.729</v>
      </c>
      <c r="BZ701" s="14" t="n">
        <v>0</v>
      </c>
      <c r="CA701" s="14" t="n">
        <v>12.729</v>
      </c>
      <c r="CB701" s="14" t="n">
        <v>0</v>
      </c>
      <c r="CC701" s="14" t="n">
        <v>97.90000000000001</v>
      </c>
      <c r="CD701" s="14" t="n">
        <v>7.95</v>
      </c>
      <c r="CE701" s="14" t="n">
        <v>0.362</v>
      </c>
      <c r="CF701" s="14" t="n">
        <v>102.795</v>
      </c>
      <c r="CG701" s="14" t="n">
        <v>0.05</v>
      </c>
      <c r="CH701" s="14" t="n">
        <v>1</v>
      </c>
      <c r="CI701" s="14" t="n">
        <v>0</v>
      </c>
      <c r="CJ701" s="14" t="n">
        <v>0</v>
      </c>
      <c r="CK701" s="14" t="n">
        <v>0</v>
      </c>
      <c r="CL701" s="14" t="n">
        <v>0</v>
      </c>
      <c r="CM701" s="14" t="n">
        <v>0</v>
      </c>
      <c r="CN701" s="14" t="n">
        <v>0</v>
      </c>
      <c r="CO701" s="14" t="n">
        <v>0</v>
      </c>
      <c r="CP701" s="14" t="n">
        <v>0</v>
      </c>
      <c r="CQ701" s="14" t="n">
        <v>1.294</v>
      </c>
      <c r="CR701" s="14" t="n">
        <v>0</v>
      </c>
      <c r="CS701" s="14" t="n">
        <v>5.158</v>
      </c>
      <c r="CT701" s="14" t="n">
        <v>10.485</v>
      </c>
      <c r="CU701" s="14" t="n">
        <v>29.494</v>
      </c>
    </row>
    <row r="702">
      <c r="A702" s="14" t="inlineStr">
        <is>
          <t>SXM2023</t>
        </is>
      </c>
      <c r="B702" s="14" t="inlineStr">
        <is>
          <t>SXM</t>
        </is>
      </c>
      <c r="C702" s="14" t="inlineStr">
        <is>
          <t>SXM</t>
        </is>
      </c>
      <c r="D702" s="14" t="inlineStr">
        <is>
          <t>Sint Maarten (Dutch part)</t>
        </is>
      </c>
      <c r="E702" s="14" t="n">
        <v>2023</v>
      </c>
      <c r="F702" s="14" t="n">
        <v>0.05</v>
      </c>
      <c r="G702" s="14" t="n">
        <v>6.147</v>
      </c>
      <c r="H702" s="14" t="n">
        <v>1.286</v>
      </c>
      <c r="I702" s="14" t="n">
        <v>0</v>
      </c>
      <c r="J702" s="14" t="n">
        <v>6.147</v>
      </c>
      <c r="K702" s="14" t="n">
        <v>0</v>
      </c>
      <c r="L702" s="14" t="n">
        <v>1</v>
      </c>
      <c r="M702" s="14" t="n">
        <v>7.886</v>
      </c>
      <c r="N702" s="14" t="n">
        <v>3.857</v>
      </c>
      <c r="O702" s="14" t="n">
        <v>0</v>
      </c>
      <c r="P702" s="14" t="n">
        <v>7.886</v>
      </c>
      <c r="Q702" s="14" t="n">
        <v>0</v>
      </c>
      <c r="R702" s="14" t="n">
        <v>1</v>
      </c>
      <c r="S702" s="14" t="n">
        <v>12.575</v>
      </c>
      <c r="T702" s="14" t="n">
        <v>7.714</v>
      </c>
      <c r="U702" s="14" t="n">
        <v>0.07000000000000001</v>
      </c>
      <c r="V702" s="14" t="n">
        <v>13.204</v>
      </c>
      <c r="W702" s="14" t="n">
        <v>0.05</v>
      </c>
      <c r="X702" s="14" t="n">
        <v>1</v>
      </c>
      <c r="Y702" s="14" t="n">
        <v>12.478</v>
      </c>
      <c r="Z702" s="14" t="n">
        <v>1.678</v>
      </c>
      <c r="AA702" s="14" t="n">
        <v>0</v>
      </c>
      <c r="AB702" s="14" t="n">
        <v>12.478</v>
      </c>
      <c r="AC702" s="14" t="n">
        <v>0</v>
      </c>
      <c r="AD702" s="14" t="n">
        <v>1</v>
      </c>
      <c r="AE702" s="14" t="n">
        <v>13.763</v>
      </c>
      <c r="AF702" s="14" t="n">
        <v>3.223</v>
      </c>
      <c r="AG702" s="14" t="n">
        <v>0</v>
      </c>
      <c r="AH702" s="14" t="n">
        <v>13.763</v>
      </c>
      <c r="AI702" s="14" t="n">
        <v>0</v>
      </c>
      <c r="AJ702" s="14" t="n">
        <v>1</v>
      </c>
      <c r="AK702" s="14" t="n">
        <v>21.477</v>
      </c>
      <c r="AL702" s="14" t="n">
        <v>11.54</v>
      </c>
      <c r="AM702" s="14" t="n">
        <v>0.119</v>
      </c>
      <c r="AN702" s="14" t="n">
        <v>22.551</v>
      </c>
      <c r="AO702" s="14" t="n">
        <v>0.05</v>
      </c>
      <c r="AP702" s="14" t="n">
        <v>1</v>
      </c>
      <c r="AQ702" s="14" t="n">
        <v>0.791</v>
      </c>
      <c r="AR702" s="14" t="n">
        <v>0.129</v>
      </c>
      <c r="AS702" s="14" t="n">
        <v>0.004</v>
      </c>
      <c r="AT702" s="14" t="n">
        <v>0.83</v>
      </c>
      <c r="AU702" s="14" t="n">
        <v>0.05</v>
      </c>
      <c r="AV702" s="14" t="n">
        <v>1</v>
      </c>
      <c r="AW702" s="14" t="n">
        <v>0.618</v>
      </c>
      <c r="AX702" s="14" t="n">
        <v>0.129</v>
      </c>
      <c r="AY702" s="14" t="n">
        <v>0.003</v>
      </c>
      <c r="AZ702" s="14" t="n">
        <v>0.649</v>
      </c>
      <c r="BA702" s="14" t="n">
        <v>0.05</v>
      </c>
      <c r="BB702" s="14" t="n">
        <v>1</v>
      </c>
      <c r="BC702" s="14" t="n">
        <v>0.554</v>
      </c>
      <c r="BD702" s="14" t="n">
        <v>0.129</v>
      </c>
      <c r="BE702" s="14" t="n">
        <v>0.003</v>
      </c>
      <c r="BF702" s="14" t="n">
        <v>0.582</v>
      </c>
      <c r="BG702" s="14" t="n">
        <v>0.05</v>
      </c>
      <c r="BH702" s="14" t="n">
        <v>1</v>
      </c>
      <c r="BI702" s="14" t="n">
        <v>0.5570000000000001</v>
      </c>
      <c r="BJ702" s="14" t="n">
        <v>0.129</v>
      </c>
      <c r="BK702" s="14" t="n">
        <v>0.003</v>
      </c>
      <c r="BL702" s="14" t="n">
        <v>0.585</v>
      </c>
      <c r="BM702" s="14" t="n">
        <v>0.05</v>
      </c>
      <c r="BN702" s="14" t="n">
        <v>1</v>
      </c>
      <c r="BO702" s="14" t="n">
        <v>0</v>
      </c>
      <c r="BP702" s="14" t="n">
        <v>0</v>
      </c>
      <c r="BQ702" s="14" t="n">
        <v>0</v>
      </c>
      <c r="BR702" s="14" t="n">
        <v>0</v>
      </c>
      <c r="BS702" s="14" t="n">
        <v>1</v>
      </c>
      <c r="BT702" s="14" t="n">
        <v>0</v>
      </c>
      <c r="BU702" s="14" t="n">
        <v>0</v>
      </c>
      <c r="BV702" s="14" t="n">
        <v>0</v>
      </c>
      <c r="BW702" s="14" t="n">
        <v>0.05</v>
      </c>
      <c r="BX702" s="14" t="n">
        <v>1</v>
      </c>
      <c r="BY702" s="14" t="n">
        <v>13.254</v>
      </c>
      <c r="BZ702" s="14" t="n">
        <v>0</v>
      </c>
      <c r="CA702" s="14" t="n">
        <v>13.254</v>
      </c>
      <c r="CB702" s="14" t="n">
        <v>0</v>
      </c>
      <c r="CC702" s="14" t="n">
        <v>83.248</v>
      </c>
      <c r="CD702" s="14" t="n">
        <v>7.95</v>
      </c>
      <c r="CE702" s="14" t="n">
        <v>0.461</v>
      </c>
      <c r="CF702" s="14" t="n">
        <v>87.41</v>
      </c>
      <c r="CG702" s="14" t="n">
        <v>0.05</v>
      </c>
      <c r="CH702" s="14" t="n">
        <v>1</v>
      </c>
      <c r="CI702" s="14" t="n">
        <v>0</v>
      </c>
      <c r="CJ702" s="14" t="n">
        <v>0</v>
      </c>
      <c r="CK702" s="14" t="n">
        <v>0</v>
      </c>
      <c r="CL702" s="14" t="n">
        <v>0</v>
      </c>
      <c r="CM702" s="14" t="n">
        <v>0</v>
      </c>
      <c r="CN702" s="14" t="n">
        <v>0</v>
      </c>
      <c r="CO702" s="14" t="n">
        <v>0</v>
      </c>
      <c r="CP702" s="14" t="n">
        <v>0</v>
      </c>
      <c r="CQ702" s="14" t="n">
        <v>1.348</v>
      </c>
      <c r="CR702" s="14" t="n">
        <v>0</v>
      </c>
      <c r="CS702" s="14" t="n">
        <v>5.37</v>
      </c>
      <c r="CT702" s="14" t="n">
        <v>4.861</v>
      </c>
      <c r="CU702" s="14" t="n">
        <v>11.192</v>
      </c>
    </row>
    <row r="703">
      <c r="A703" s="14" t="inlineStr">
        <is>
          <t>SXM2024</t>
        </is>
      </c>
      <c r="B703" s="14" t="inlineStr">
        <is>
          <t>SXM</t>
        </is>
      </c>
      <c r="C703" s="14" t="inlineStr">
        <is>
          <t>SXM</t>
        </is>
      </c>
      <c r="D703" s="14" t="inlineStr">
        <is>
          <t>Sint Maarten (Dutch part)</t>
        </is>
      </c>
      <c r="E703" s="14" t="n">
        <v>2024</v>
      </c>
      <c r="F703" s="14" t="n">
        <v>0.05</v>
      </c>
      <c r="G703" s="14" t="n">
        <v>5.575</v>
      </c>
      <c r="H703" s="14" t="n">
        <v>1.324</v>
      </c>
      <c r="I703" s="14" t="n">
        <v>0</v>
      </c>
      <c r="J703" s="14" t="n">
        <v>5.575</v>
      </c>
      <c r="K703" s="14" t="n">
        <v>0</v>
      </c>
      <c r="L703" s="14" t="n">
        <v>1</v>
      </c>
      <c r="M703" s="14" t="n">
        <v>7.124</v>
      </c>
      <c r="N703" s="14" t="n">
        <v>3.971</v>
      </c>
      <c r="O703" s="14" t="n">
        <v>0</v>
      </c>
      <c r="P703" s="14" t="n">
        <v>7.124</v>
      </c>
      <c r="Q703" s="14" t="n">
        <v>0</v>
      </c>
      <c r="R703" s="14" t="n">
        <v>1</v>
      </c>
      <c r="S703" s="14" t="n">
        <v>12.193</v>
      </c>
      <c r="T703" s="14" t="n">
        <v>7.942</v>
      </c>
      <c r="U703" s="14" t="n">
        <v>0.083</v>
      </c>
      <c r="V703" s="14" t="n">
        <v>12.802</v>
      </c>
      <c r="W703" s="14" t="n">
        <v>0.05</v>
      </c>
      <c r="X703" s="14" t="n">
        <v>1</v>
      </c>
      <c r="Y703" s="14" t="n">
        <v>11.447</v>
      </c>
      <c r="Z703" s="14" t="n">
        <v>1.54</v>
      </c>
      <c r="AA703" s="14" t="n">
        <v>0</v>
      </c>
      <c r="AB703" s="14" t="n">
        <v>11.447</v>
      </c>
      <c r="AC703" s="14" t="n">
        <v>0</v>
      </c>
      <c r="AD703" s="14" t="n">
        <v>1</v>
      </c>
      <c r="AE703" s="14" t="n">
        <v>12.771</v>
      </c>
      <c r="AF703" s="14" t="n">
        <v>2.991</v>
      </c>
      <c r="AG703" s="14" t="n">
        <v>0</v>
      </c>
      <c r="AH703" s="14" t="n">
        <v>12.771</v>
      </c>
      <c r="AI703" s="14" t="n">
        <v>0</v>
      </c>
      <c r="AJ703" s="14" t="n">
        <v>1</v>
      </c>
      <c r="AK703" s="14" t="n">
        <v>20.712</v>
      </c>
      <c r="AL703" s="14" t="n">
        <v>11.129</v>
      </c>
      <c r="AM703" s="14" t="n">
        <v>0.141</v>
      </c>
      <c r="AN703" s="14" t="n">
        <v>21.748</v>
      </c>
      <c r="AO703" s="14" t="n">
        <v>0.05</v>
      </c>
      <c r="AP703" s="14" t="n">
        <v>1</v>
      </c>
      <c r="AQ703" s="14" t="n">
        <v>0.756</v>
      </c>
      <c r="AR703" s="14" t="n">
        <v>0.132</v>
      </c>
      <c r="AS703" s="14" t="n">
        <v>0.005</v>
      </c>
      <c r="AT703" s="14" t="n">
        <v>0.794</v>
      </c>
      <c r="AU703" s="14" t="n">
        <v>0.05</v>
      </c>
      <c r="AV703" s="14" t="n">
        <v>1</v>
      </c>
      <c r="AW703" s="14" t="n">
        <v>0.655</v>
      </c>
      <c r="AX703" s="14" t="n">
        <v>0.132</v>
      </c>
      <c r="AY703" s="14" t="n">
        <v>0.004</v>
      </c>
      <c r="AZ703" s="14" t="n">
        <v>0.6879999999999999</v>
      </c>
      <c r="BA703" s="14" t="n">
        <v>0.05</v>
      </c>
      <c r="BB703" s="14" t="n">
        <v>1</v>
      </c>
      <c r="BC703" s="14" t="n">
        <v>0.534</v>
      </c>
      <c r="BD703" s="14" t="n">
        <v>0.132</v>
      </c>
      <c r="BE703" s="14" t="n">
        <v>0.004</v>
      </c>
      <c r="BF703" s="14" t="n">
        <v>0.5600000000000001</v>
      </c>
      <c r="BG703" s="14" t="n">
        <v>0.05</v>
      </c>
      <c r="BH703" s="14" t="n">
        <v>1</v>
      </c>
      <c r="BI703" s="14" t="n">
        <v>0.5679999999999999</v>
      </c>
      <c r="BJ703" s="14" t="n">
        <v>0.132</v>
      </c>
      <c r="BK703" s="14" t="n">
        <v>0.004</v>
      </c>
      <c r="BL703" s="14" t="n">
        <v>0.596</v>
      </c>
      <c r="BM703" s="14" t="n">
        <v>0.05</v>
      </c>
      <c r="BN703" s="14" t="n">
        <v>1</v>
      </c>
      <c r="BO703" s="14" t="n">
        <v>0</v>
      </c>
      <c r="BP703" s="14" t="n">
        <v>0</v>
      </c>
      <c r="BQ703" s="14" t="n">
        <v>0</v>
      </c>
      <c r="BR703" s="14" t="n">
        <v>0</v>
      </c>
      <c r="BS703" s="14" t="n">
        <v>1</v>
      </c>
      <c r="BT703" s="14" t="n">
        <v>0</v>
      </c>
      <c r="BU703" s="14" t="n">
        <v>0</v>
      </c>
      <c r="BV703" s="14" t="n">
        <v>0</v>
      </c>
      <c r="BW703" s="14" t="n">
        <v>0.05</v>
      </c>
      <c r="BX703" s="14" t="n">
        <v>1</v>
      </c>
      <c r="BY703" s="14" t="n">
        <v>13.646</v>
      </c>
      <c r="BZ703" s="14" t="n">
        <v>0</v>
      </c>
      <c r="CA703" s="14" t="n">
        <v>13.646</v>
      </c>
      <c r="CB703" s="14" t="n">
        <v>0</v>
      </c>
      <c r="CC703" s="14" t="n">
        <v>82.58799999999999</v>
      </c>
      <c r="CD703" s="14" t="n">
        <v>7.95</v>
      </c>
      <c r="CE703" s="14" t="n">
        <v>0.5620000000000001</v>
      </c>
      <c r="CF703" s="14" t="n">
        <v>86.717</v>
      </c>
      <c r="CG703" s="14" t="n">
        <v>0.05</v>
      </c>
      <c r="CH703" s="14" t="n">
        <v>1</v>
      </c>
      <c r="CI703" s="14" t="n">
        <v>0</v>
      </c>
      <c r="CJ703" s="14" t="n">
        <v>0</v>
      </c>
      <c r="CK703" s="14" t="n">
        <v>0</v>
      </c>
      <c r="CL703" s="14" t="n">
        <v>0</v>
      </c>
      <c r="CM703" s="14" t="n">
        <v>0</v>
      </c>
      <c r="CN703" s="14" t="n">
        <v>0</v>
      </c>
      <c r="CO703" s="14" t="n">
        <v>0</v>
      </c>
      <c r="CP703" s="14" t="n">
        <v>0</v>
      </c>
      <c r="CQ703" s="14" t="n">
        <v>1.387</v>
      </c>
      <c r="CR703" s="14" t="n">
        <v>0</v>
      </c>
      <c r="CS703" s="14" t="n">
        <v>5.529</v>
      </c>
      <c r="CT703" s="14" t="n">
        <v>4.251</v>
      </c>
      <c r="CU703" s="14" t="n">
        <v>10.123</v>
      </c>
    </row>
    <row r="704">
      <c r="A704" s="14" t="inlineStr">
        <is>
          <t>SVK2021</t>
        </is>
      </c>
      <c r="B704" s="14" t="inlineStr">
        <is>
          <t>SVK</t>
        </is>
      </c>
      <c r="C704" s="14" t="inlineStr">
        <is>
          <t>SVK</t>
        </is>
      </c>
      <c r="D704" s="14" t="inlineStr">
        <is>
          <t>Slovak Republic</t>
        </is>
      </c>
      <c r="E704" s="14" t="n">
        <v>2021</v>
      </c>
      <c r="F704" s="14" t="n">
        <v>0.2</v>
      </c>
      <c r="G704" s="14" t="n">
        <v>10.192</v>
      </c>
      <c r="H704" s="14" t="n">
        <v>1.084</v>
      </c>
      <c r="I704" s="14" t="n">
        <v>-7.364</v>
      </c>
      <c r="J704" s="14" t="n">
        <v>2.829</v>
      </c>
      <c r="K704" s="14" t="n">
        <v>0</v>
      </c>
      <c r="L704" s="14" t="n">
        <v>1</v>
      </c>
      <c r="M704" s="14" t="n">
        <v>8.263</v>
      </c>
      <c r="N704" s="14" t="n">
        <v>3.253</v>
      </c>
      <c r="O704" s="14" t="n">
        <v>1.404</v>
      </c>
      <c r="P704" s="14" t="n">
        <v>9.667</v>
      </c>
      <c r="Q704" s="14" t="n">
        <v>0</v>
      </c>
      <c r="R704" s="14" t="n">
        <v>1</v>
      </c>
      <c r="S704" s="14" t="n">
        <v>6.098</v>
      </c>
      <c r="T704" s="14" t="n">
        <v>3.779</v>
      </c>
      <c r="U704" s="14" t="n">
        <v>0.007</v>
      </c>
      <c r="V704" s="14" t="n">
        <v>7.326</v>
      </c>
      <c r="W704" s="14" t="n">
        <v>0.2</v>
      </c>
      <c r="X704" s="14" t="n">
        <v>1</v>
      </c>
      <c r="Y704" s="14" t="n">
        <v>19.366</v>
      </c>
      <c r="Z704" s="14" t="n">
        <v>2.139</v>
      </c>
      <c r="AA704" s="14" t="n">
        <v>-8.664999999999999</v>
      </c>
      <c r="AB704" s="14" t="n">
        <v>10.701</v>
      </c>
      <c r="AC704" s="14" t="n">
        <v>0</v>
      </c>
      <c r="AD704" s="14" t="n">
        <v>1</v>
      </c>
      <c r="AE704" s="14" t="n">
        <v>19.322</v>
      </c>
      <c r="AF704" s="14" t="n">
        <v>3.802</v>
      </c>
      <c r="AG704" s="14" t="n">
        <v>-8.621</v>
      </c>
      <c r="AH704" s="14" t="n">
        <v>10.701</v>
      </c>
      <c r="AI704" s="14" t="n">
        <v>0</v>
      </c>
      <c r="AJ704" s="14" t="n">
        <v>1</v>
      </c>
      <c r="AK704" s="14" t="n">
        <v>21.746</v>
      </c>
      <c r="AL704" s="14" t="n">
        <v>10.673</v>
      </c>
      <c r="AM704" s="14" t="n">
        <v>-10.331</v>
      </c>
      <c r="AN704" s="14" t="n">
        <v>13.697</v>
      </c>
      <c r="AO704" s="14" t="n">
        <v>0</v>
      </c>
      <c r="AP704" s="14" t="n">
        <v>0</v>
      </c>
      <c r="AQ704" s="14" t="n">
        <v>0.619</v>
      </c>
      <c r="AR704" s="14" t="n">
        <v>0.114</v>
      </c>
      <c r="AS704" s="14" t="n">
        <v>0.746</v>
      </c>
      <c r="AT704" s="14" t="n">
        <v>1.638</v>
      </c>
      <c r="AU704" s="14" t="n">
        <v>0.2</v>
      </c>
      <c r="AV704" s="14" t="n">
        <v>1</v>
      </c>
      <c r="AW704" s="14" t="n">
        <v>0.599</v>
      </c>
      <c r="AX704" s="14" t="n">
        <v>0.114</v>
      </c>
      <c r="AY704" s="14" t="n">
        <v>0.621</v>
      </c>
      <c r="AZ704" s="14" t="n">
        <v>1.464</v>
      </c>
      <c r="BA704" s="14" t="n">
        <v>0.2</v>
      </c>
      <c r="BB704" s="14" t="n">
        <v>1</v>
      </c>
      <c r="BC704" s="14" t="n">
        <v>0.439</v>
      </c>
      <c r="BD704" s="14" t="n">
        <v>0.114</v>
      </c>
      <c r="BE704" s="14" t="n">
        <v>0.208</v>
      </c>
      <c r="BF704" s="14" t="n">
        <v>0.777</v>
      </c>
      <c r="BG704" s="14" t="n">
        <v>0.2</v>
      </c>
      <c r="BH704" s="14" t="n">
        <v>1</v>
      </c>
      <c r="BI704" s="14" t="n">
        <v>0.505</v>
      </c>
      <c r="BJ704" s="14" t="n">
        <v>0.114</v>
      </c>
      <c r="BK704" s="14" t="n">
        <v>0.107</v>
      </c>
      <c r="BL704" s="14" t="n">
        <v>0.734</v>
      </c>
      <c r="BM704" s="14" t="n">
        <v>0.2</v>
      </c>
      <c r="BN704" s="14" t="n">
        <v>1</v>
      </c>
      <c r="BO704" s="14" t="n">
        <v>0</v>
      </c>
      <c r="BP704" s="14" t="n">
        <v>0.041</v>
      </c>
      <c r="BQ704" s="14" t="n">
        <v>0.146</v>
      </c>
      <c r="BR704" s="14" t="n">
        <v>0</v>
      </c>
      <c r="BS704" s="14" t="n">
        <v>1</v>
      </c>
      <c r="BT704" s="14" t="n">
        <v>0</v>
      </c>
      <c r="BU704" s="14" t="n">
        <v>0.039</v>
      </c>
      <c r="BV704" s="14" t="n">
        <v>0.195</v>
      </c>
      <c r="BW704" s="14" t="n">
        <v>0.2</v>
      </c>
      <c r="BX704" s="14" t="n">
        <v>0.667</v>
      </c>
      <c r="BY704" s="14" t="n">
        <v>11.787</v>
      </c>
      <c r="BZ704" s="14" t="n">
        <v>0</v>
      </c>
      <c r="CA704" s="14" t="n">
        <v>11.787</v>
      </c>
      <c r="CB704" s="14" t="n">
        <v>0</v>
      </c>
      <c r="CC704" s="14" t="n">
        <v>78.125</v>
      </c>
      <c r="CD704" s="14" t="n">
        <v>7.95</v>
      </c>
      <c r="CE704" s="14" t="n">
        <v>17.499</v>
      </c>
      <c r="CF704" s="14" t="n">
        <v>114.748</v>
      </c>
      <c r="CG704" s="14" t="n">
        <v>0.2</v>
      </c>
      <c r="CH704" s="14" t="n">
        <v>1</v>
      </c>
      <c r="CI704" s="14" t="n">
        <v>0</v>
      </c>
      <c r="CJ704" s="14" t="n">
        <v>0</v>
      </c>
      <c r="CK704" s="14" t="n">
        <v>0</v>
      </c>
      <c r="CL704" s="14" t="n">
        <v>0</v>
      </c>
      <c r="CM704" s="14" t="n">
        <v>0</v>
      </c>
      <c r="CN704" s="14" t="n">
        <v>0</v>
      </c>
      <c r="CO704" s="14" t="n">
        <v>0</v>
      </c>
      <c r="CP704" s="14" t="n">
        <v>0.103</v>
      </c>
      <c r="CQ704" s="14" t="n">
        <v>1.198</v>
      </c>
      <c r="CR704" s="14" t="n">
        <v>0</v>
      </c>
      <c r="CS704" s="14" t="n">
        <v>4.776</v>
      </c>
      <c r="CT704" s="14" t="n">
        <v>5.309</v>
      </c>
      <c r="CU704" s="14" t="n">
        <v>11.629</v>
      </c>
    </row>
    <row r="705">
      <c r="A705" s="14" t="inlineStr">
        <is>
          <t>SVK2022</t>
        </is>
      </c>
      <c r="B705" s="14" t="inlineStr">
        <is>
          <t>SVK</t>
        </is>
      </c>
      <c r="C705" s="14" t="inlineStr">
        <is>
          <t>SVK</t>
        </is>
      </c>
      <c r="D705" s="14" t="inlineStr">
        <is>
          <t>Slovak Republic</t>
        </is>
      </c>
      <c r="E705" s="14" t="n">
        <v>2022</v>
      </c>
      <c r="F705" s="14" t="n">
        <v>0.2</v>
      </c>
      <c r="G705" s="14" t="n">
        <v>17.158</v>
      </c>
      <c r="H705" s="14" t="n">
        <v>1.225</v>
      </c>
      <c r="I705" s="14" t="n">
        <v>1.456</v>
      </c>
      <c r="J705" s="14" t="n">
        <v>18.614</v>
      </c>
      <c r="K705" s="14" t="n">
        <v>0</v>
      </c>
      <c r="L705" s="14" t="n">
        <v>1</v>
      </c>
      <c r="M705" s="14" t="n">
        <v>12.854</v>
      </c>
      <c r="N705" s="14" t="n">
        <v>3.675</v>
      </c>
      <c r="O705" s="14" t="n">
        <v>8.532</v>
      </c>
      <c r="P705" s="14" t="n">
        <v>21.386</v>
      </c>
      <c r="Q705" s="14" t="n">
        <v>0</v>
      </c>
      <c r="R705" s="14" t="n">
        <v>1</v>
      </c>
      <c r="S705" s="14" t="n">
        <v>6.9</v>
      </c>
      <c r="T705" s="14" t="n">
        <v>3.379</v>
      </c>
      <c r="U705" s="14" t="n">
        <v>0.008</v>
      </c>
      <c r="V705" s="14" t="n">
        <v>8.289999999999999</v>
      </c>
      <c r="W705" s="14" t="n">
        <v>0.2</v>
      </c>
      <c r="X705" s="14" t="n">
        <v>1</v>
      </c>
      <c r="Y705" s="14" t="n">
        <v>43.399</v>
      </c>
      <c r="Z705" s="14" t="n">
        <v>4.553</v>
      </c>
      <c r="AA705" s="14" t="n">
        <v>-18.486</v>
      </c>
      <c r="AB705" s="14" t="n">
        <v>24.913</v>
      </c>
      <c r="AC705" s="14" t="n">
        <v>0</v>
      </c>
      <c r="AD705" s="14" t="n">
        <v>1</v>
      </c>
      <c r="AE705" s="14" t="n">
        <v>43.447</v>
      </c>
      <c r="AF705" s="14" t="n">
        <v>8.054</v>
      </c>
      <c r="AG705" s="14" t="n">
        <v>-18.534</v>
      </c>
      <c r="AH705" s="14" t="n">
        <v>24.913</v>
      </c>
      <c r="AI705" s="14" t="n">
        <v>0</v>
      </c>
      <c r="AJ705" s="14" t="n">
        <v>1</v>
      </c>
      <c r="AK705" s="14" t="n">
        <v>46.419</v>
      </c>
      <c r="AL705" s="14" t="n">
        <v>22.167</v>
      </c>
      <c r="AM705" s="14" t="n">
        <v>-34.394</v>
      </c>
      <c r="AN705" s="14" t="n">
        <v>14.429</v>
      </c>
      <c r="AO705" s="14" t="n">
        <v>0</v>
      </c>
      <c r="AP705" s="14" t="n">
        <v>0</v>
      </c>
      <c r="AQ705" s="14" t="n">
        <v>0.861</v>
      </c>
      <c r="AR705" s="14" t="n">
        <v>0.123</v>
      </c>
      <c r="AS705" s="14" t="n">
        <v>0.623</v>
      </c>
      <c r="AT705" s="14" t="n">
        <v>1.78</v>
      </c>
      <c r="AU705" s="14" t="n">
        <v>0.2</v>
      </c>
      <c r="AV705" s="14" t="n">
        <v>1</v>
      </c>
      <c r="AW705" s="14" t="n">
        <v>0.986</v>
      </c>
      <c r="AX705" s="14" t="n">
        <v>0.123</v>
      </c>
      <c r="AY705" s="14" t="n">
        <v>0.52</v>
      </c>
      <c r="AZ705" s="14" t="n">
        <v>1.807</v>
      </c>
      <c r="BA705" s="14" t="n">
        <v>0.2</v>
      </c>
      <c r="BB705" s="14" t="n">
        <v>1</v>
      </c>
      <c r="BC705" s="14" t="n">
        <v>0.598</v>
      </c>
      <c r="BD705" s="14" t="n">
        <v>0.123</v>
      </c>
      <c r="BE705" s="14" t="n">
        <v>0.132</v>
      </c>
      <c r="BF705" s="14" t="n">
        <v>0.876</v>
      </c>
      <c r="BG705" s="14" t="n">
        <v>0.2</v>
      </c>
      <c r="BH705" s="14" t="n">
        <v>1</v>
      </c>
      <c r="BI705" s="14" t="n">
        <v>0.612</v>
      </c>
      <c r="BJ705" s="14" t="n">
        <v>0.123</v>
      </c>
      <c r="BK705" s="14" t="n">
        <v>0.089</v>
      </c>
      <c r="BL705" s="14" t="n">
        <v>0.842</v>
      </c>
      <c r="BM705" s="14" t="n">
        <v>0.2</v>
      </c>
      <c r="BN705" s="14" t="n">
        <v>1</v>
      </c>
      <c r="BO705" s="14" t="n">
        <v>0</v>
      </c>
      <c r="BP705" s="14" t="n">
        <v>0.024</v>
      </c>
      <c r="BQ705" s="14" t="n">
        <v>0.244</v>
      </c>
      <c r="BR705" s="14" t="n">
        <v>0</v>
      </c>
      <c r="BS705" s="14" t="n">
        <v>1</v>
      </c>
      <c r="BT705" s="14" t="n">
        <v>0</v>
      </c>
      <c r="BU705" s="14" t="n">
        <v>0.027</v>
      </c>
      <c r="BV705" s="14" t="n">
        <v>0.194</v>
      </c>
      <c r="BW705" s="14" t="n">
        <v>0.2</v>
      </c>
      <c r="BX705" s="14" t="n">
        <v>0.667</v>
      </c>
      <c r="BY705" s="14" t="n">
        <v>12.729</v>
      </c>
      <c r="BZ705" s="14" t="n">
        <v>0</v>
      </c>
      <c r="CA705" s="14" t="n">
        <v>12.729</v>
      </c>
      <c r="CB705" s="14" t="n">
        <v>0</v>
      </c>
      <c r="CC705" s="14" t="n">
        <v>97.90000000000001</v>
      </c>
      <c r="CD705" s="14" t="n">
        <v>7.95</v>
      </c>
      <c r="CE705" s="14" t="n">
        <v>41.988</v>
      </c>
      <c r="CF705" s="14" t="n">
        <v>167.866</v>
      </c>
      <c r="CG705" s="14" t="n">
        <v>0.2</v>
      </c>
      <c r="CH705" s="14" t="n">
        <v>1</v>
      </c>
      <c r="CI705" s="14" t="n">
        <v>0</v>
      </c>
      <c r="CJ705" s="14" t="n">
        <v>0</v>
      </c>
      <c r="CK705" s="14" t="n">
        <v>0</v>
      </c>
      <c r="CL705" s="14" t="n">
        <v>0</v>
      </c>
      <c r="CM705" s="14" t="n">
        <v>0</v>
      </c>
      <c r="CN705" s="14" t="n">
        <v>0</v>
      </c>
      <c r="CO705" s="14" t="n">
        <v>0</v>
      </c>
      <c r="CP705" s="14" t="n">
        <v>0.016</v>
      </c>
      <c r="CQ705" s="14" t="n">
        <v>1.294</v>
      </c>
      <c r="CR705" s="14" t="n">
        <v>0</v>
      </c>
      <c r="CS705" s="14" t="n">
        <v>5.158</v>
      </c>
      <c r="CT705" s="14" t="n">
        <v>11.532</v>
      </c>
      <c r="CU705" s="14" t="n">
        <v>35.571</v>
      </c>
    </row>
    <row r="706">
      <c r="A706" s="14" t="inlineStr">
        <is>
          <t>SVK2023</t>
        </is>
      </c>
      <c r="B706" s="14" t="inlineStr">
        <is>
          <t>SVK</t>
        </is>
      </c>
      <c r="C706" s="14" t="inlineStr">
        <is>
          <t>SVK</t>
        </is>
      </c>
      <c r="D706" s="14" t="inlineStr">
        <is>
          <t>Slovak Republic</t>
        </is>
      </c>
      <c r="E706" s="14" t="n">
        <v>2023</v>
      </c>
      <c r="F706" s="14" t="n">
        <v>0.2</v>
      </c>
      <c r="G706" s="14" t="n">
        <v>16.327</v>
      </c>
      <c r="H706" s="14" t="n">
        <v>1.228</v>
      </c>
      <c r="I706" s="14" t="n">
        <v>4.507</v>
      </c>
      <c r="J706" s="14" t="n">
        <v>20.834</v>
      </c>
      <c r="K706" s="14" t="n">
        <v>0</v>
      </c>
      <c r="L706" s="14" t="n">
        <v>1</v>
      </c>
      <c r="M706" s="14" t="n">
        <v>10.207</v>
      </c>
      <c r="N706" s="14" t="n">
        <v>3.685</v>
      </c>
      <c r="O706" s="14" t="n">
        <v>9.888</v>
      </c>
      <c r="P706" s="14" t="n">
        <v>20.095</v>
      </c>
      <c r="Q706" s="14" t="n">
        <v>0</v>
      </c>
      <c r="R706" s="14" t="n">
        <v>1</v>
      </c>
      <c r="S706" s="14" t="n">
        <v>9.571</v>
      </c>
      <c r="T706" s="14" t="n">
        <v>6.002</v>
      </c>
      <c r="U706" s="14" t="n">
        <v>0.01</v>
      </c>
      <c r="V706" s="14" t="n">
        <v>11.496</v>
      </c>
      <c r="W706" s="14" t="n">
        <v>0.2</v>
      </c>
      <c r="X706" s="14" t="n">
        <v>1</v>
      </c>
      <c r="Y706" s="14" t="n">
        <v>22.447</v>
      </c>
      <c r="Z706" s="14" t="n">
        <v>2.514</v>
      </c>
      <c r="AA706" s="14" t="n">
        <v>12.29</v>
      </c>
      <c r="AB706" s="14" t="n">
        <v>34.737</v>
      </c>
      <c r="AC706" s="14" t="n">
        <v>0</v>
      </c>
      <c r="AD706" s="14" t="n">
        <v>1</v>
      </c>
      <c r="AE706" s="14" t="n">
        <v>22.545</v>
      </c>
      <c r="AF706" s="14" t="n">
        <v>4.49</v>
      </c>
      <c r="AG706" s="14" t="n">
        <v>12.191</v>
      </c>
      <c r="AH706" s="14" t="n">
        <v>34.737</v>
      </c>
      <c r="AI706" s="14" t="n">
        <v>0</v>
      </c>
      <c r="AJ706" s="14" t="n">
        <v>1</v>
      </c>
      <c r="AK706" s="14" t="n">
        <v>25.823</v>
      </c>
      <c r="AL706" s="14" t="n">
        <v>12.792</v>
      </c>
      <c r="AM706" s="14" t="n">
        <v>-11.04</v>
      </c>
      <c r="AN706" s="14" t="n">
        <v>17.739</v>
      </c>
      <c r="AO706" s="14" t="n">
        <v>0</v>
      </c>
      <c r="AP706" s="14" t="n">
        <v>0</v>
      </c>
      <c r="AQ706" s="14" t="n">
        <v>0.76</v>
      </c>
      <c r="AR706" s="14" t="n">
        <v>0.129</v>
      </c>
      <c r="AS706" s="14" t="n">
        <v>0.674</v>
      </c>
      <c r="AT706" s="14" t="n">
        <v>1.722</v>
      </c>
      <c r="AU706" s="14" t="n">
        <v>0.2</v>
      </c>
      <c r="AV706" s="14" t="n">
        <v>1</v>
      </c>
      <c r="AW706" s="14" t="n">
        <v>0.8110000000000001</v>
      </c>
      <c r="AX706" s="14" t="n">
        <v>0.129</v>
      </c>
      <c r="AY706" s="14" t="n">
        <v>0.588</v>
      </c>
      <c r="AZ706" s="14" t="n">
        <v>1.679</v>
      </c>
      <c r="BA706" s="14" t="n">
        <v>0.2</v>
      </c>
      <c r="BB706" s="14" t="n">
        <v>1</v>
      </c>
      <c r="BC706" s="14" t="n">
        <v>0.535</v>
      </c>
      <c r="BD706" s="14" t="n">
        <v>0.129</v>
      </c>
      <c r="BE706" s="14" t="n">
        <v>0.117</v>
      </c>
      <c r="BF706" s="14" t="n">
        <v>0.783</v>
      </c>
      <c r="BG706" s="14" t="n">
        <v>0.2</v>
      </c>
      <c r="BH706" s="14" t="n">
        <v>1</v>
      </c>
      <c r="BI706" s="14" t="n">
        <v>0.579</v>
      </c>
      <c r="BJ706" s="14" t="n">
        <v>0.129</v>
      </c>
      <c r="BK706" s="14" t="n">
        <v>0.158</v>
      </c>
      <c r="BL706" s="14" t="n">
        <v>0.885</v>
      </c>
      <c r="BM706" s="14" t="n">
        <v>0.2</v>
      </c>
      <c r="BN706" s="14" t="n">
        <v>1</v>
      </c>
      <c r="BO706" s="14" t="n">
        <v>0</v>
      </c>
      <c r="BP706" s="14" t="n">
        <v>0.037</v>
      </c>
      <c r="BQ706" s="14" t="n">
        <v>0.253</v>
      </c>
      <c r="BR706" s="14" t="n">
        <v>0</v>
      </c>
      <c r="BS706" s="14" t="n">
        <v>1</v>
      </c>
      <c r="BT706" s="14" t="n">
        <v>0</v>
      </c>
      <c r="BU706" s="14" t="n">
        <v>0.035</v>
      </c>
      <c r="BV706" s="14" t="n">
        <v>0.207</v>
      </c>
      <c r="BW706" s="14" t="n">
        <v>0.2</v>
      </c>
      <c r="BX706" s="14" t="n">
        <v>0.667</v>
      </c>
      <c r="BY706" s="14" t="n">
        <v>13.254</v>
      </c>
      <c r="BZ706" s="14" t="n">
        <v>0</v>
      </c>
      <c r="CA706" s="14" t="n">
        <v>13.254</v>
      </c>
      <c r="CB706" s="14" t="n">
        <v>0</v>
      </c>
      <c r="CC706" s="14" t="n">
        <v>83.248</v>
      </c>
      <c r="CD706" s="14" t="n">
        <v>7.95</v>
      </c>
      <c r="CE706" s="14" t="n">
        <v>53.745</v>
      </c>
      <c r="CF706" s="14" t="n">
        <v>164.392</v>
      </c>
      <c r="CG706" s="14" t="n">
        <v>0.2</v>
      </c>
      <c r="CH706" s="14" t="n">
        <v>1</v>
      </c>
      <c r="CI706" s="14" t="n">
        <v>0</v>
      </c>
      <c r="CJ706" s="14" t="n">
        <v>0</v>
      </c>
      <c r="CK706" s="14" t="n">
        <v>0</v>
      </c>
      <c r="CL706" s="14" t="n">
        <v>0</v>
      </c>
      <c r="CM706" s="14" t="n">
        <v>0</v>
      </c>
      <c r="CN706" s="14" t="n">
        <v>0</v>
      </c>
      <c r="CO706" s="14" t="n">
        <v>0</v>
      </c>
      <c r="CP706" s="14" t="n">
        <v>0.089</v>
      </c>
      <c r="CQ706" s="14" t="n">
        <v>1.348</v>
      </c>
      <c r="CR706" s="14" t="n">
        <v>0</v>
      </c>
      <c r="CS706" s="14" t="n">
        <v>5.37</v>
      </c>
      <c r="CT706" s="14" t="n">
        <v>11.23</v>
      </c>
      <c r="CU706" s="14" t="n">
        <v>14.568</v>
      </c>
    </row>
    <row r="707">
      <c r="A707" s="14" t="inlineStr">
        <is>
          <t>SVK2024</t>
        </is>
      </c>
      <c r="B707" s="14" t="inlineStr">
        <is>
          <t>SVK</t>
        </is>
      </c>
      <c r="C707" s="14" t="inlineStr">
        <is>
          <t>SVK</t>
        </is>
      </c>
      <c r="D707" s="14" t="inlineStr">
        <is>
          <t>Slovak Republic</t>
        </is>
      </c>
      <c r="E707" s="14" t="n">
        <v>2024</v>
      </c>
      <c r="F707" s="14" t="n">
        <v>0.2</v>
      </c>
      <c r="G707" s="14" t="n">
        <v>14.427</v>
      </c>
      <c r="H707" s="14" t="n">
        <v>1.265</v>
      </c>
      <c r="I707" s="14" t="n">
        <v>1.156</v>
      </c>
      <c r="J707" s="14" t="n">
        <v>15.583</v>
      </c>
      <c r="K707" s="14" t="n">
        <v>0</v>
      </c>
      <c r="L707" s="14" t="n">
        <v>1</v>
      </c>
      <c r="M707" s="14" t="n">
        <v>10.275</v>
      </c>
      <c r="N707" s="14" t="n">
        <v>3.794</v>
      </c>
      <c r="O707" s="14" t="n">
        <v>6.48</v>
      </c>
      <c r="P707" s="14" t="n">
        <v>16.755</v>
      </c>
      <c r="Q707" s="14" t="n">
        <v>0</v>
      </c>
      <c r="R707" s="14" t="n">
        <v>1</v>
      </c>
      <c r="S707" s="14" t="n">
        <v>9.33</v>
      </c>
      <c r="T707" s="14" t="n">
        <v>6.177</v>
      </c>
      <c r="U707" s="14" t="n">
        <v>0.01</v>
      </c>
      <c r="V707" s="14" t="n">
        <v>11.208</v>
      </c>
      <c r="W707" s="14" t="n">
        <v>0.2</v>
      </c>
      <c r="X707" s="14" t="n">
        <v>1</v>
      </c>
      <c r="Y707" s="14" t="n">
        <v>21.08</v>
      </c>
      <c r="Z707" s="14" t="n">
        <v>2.662</v>
      </c>
      <c r="AA707" s="14" t="n">
        <v>4.065</v>
      </c>
      <c r="AB707" s="14" t="n">
        <v>25.144</v>
      </c>
      <c r="AC707" s="14" t="n">
        <v>0</v>
      </c>
      <c r="AD707" s="14" t="n">
        <v>1</v>
      </c>
      <c r="AE707" s="14" t="n">
        <v>21.08</v>
      </c>
      <c r="AF707" s="14" t="n">
        <v>4.618</v>
      </c>
      <c r="AG707" s="14" t="n">
        <v>4.065</v>
      </c>
      <c r="AH707" s="14" t="n">
        <v>25.144</v>
      </c>
      <c r="AI707" s="14" t="n">
        <v>0</v>
      </c>
      <c r="AJ707" s="14" t="n">
        <v>1</v>
      </c>
      <c r="AK707" s="14" t="n">
        <v>21.496</v>
      </c>
      <c r="AL707" s="14" t="n">
        <v>10.933</v>
      </c>
      <c r="AM707" s="14" t="n">
        <v>-6.649</v>
      </c>
      <c r="AN707" s="14" t="n">
        <v>17.815</v>
      </c>
      <c r="AO707" s="14" t="n">
        <v>0</v>
      </c>
      <c r="AP707" s="14" t="n">
        <v>0</v>
      </c>
      <c r="AQ707" s="14" t="n">
        <v>0.724</v>
      </c>
      <c r="AR707" s="14" t="n">
        <v>0.132</v>
      </c>
      <c r="AS707" s="14" t="n">
        <v>0.694</v>
      </c>
      <c r="AT707" s="14" t="n">
        <v>1.702</v>
      </c>
      <c r="AU707" s="14" t="n">
        <v>0.2</v>
      </c>
      <c r="AV707" s="14" t="n">
        <v>1</v>
      </c>
      <c r="AW707" s="14" t="n">
        <v>0.75</v>
      </c>
      <c r="AX707" s="14" t="n">
        <v>0.132</v>
      </c>
      <c r="AY707" s="14" t="n">
        <v>0.603</v>
      </c>
      <c r="AZ707" s="14" t="n">
        <v>1.624</v>
      </c>
      <c r="BA707" s="14" t="n">
        <v>0.2</v>
      </c>
      <c r="BB707" s="14" t="n">
        <v>1</v>
      </c>
      <c r="BC707" s="14" t="n">
        <v>0.513</v>
      </c>
      <c r="BD707" s="14" t="n">
        <v>0.132</v>
      </c>
      <c r="BE707" s="14" t="n">
        <v>0.128</v>
      </c>
      <c r="BF707" s="14" t="n">
        <v>0.77</v>
      </c>
      <c r="BG707" s="14" t="n">
        <v>0.2</v>
      </c>
      <c r="BH707" s="14" t="n">
        <v>1</v>
      </c>
      <c r="BI707" s="14" t="n">
        <v>0.591</v>
      </c>
      <c r="BJ707" s="14" t="n">
        <v>0.132</v>
      </c>
      <c r="BK707" s="14" t="n">
        <v>0.111</v>
      </c>
      <c r="BL707" s="14" t="n">
        <v>0.843</v>
      </c>
      <c r="BM707" s="14" t="n">
        <v>0.2</v>
      </c>
      <c r="BN707" s="14" t="n">
        <v>1</v>
      </c>
      <c r="BO707" s="14" t="n">
        <v>0</v>
      </c>
      <c r="BP707" s="14" t="n">
        <v>0.025</v>
      </c>
      <c r="BQ707" s="14" t="n">
        <v>0.186</v>
      </c>
      <c r="BR707" s="14" t="n">
        <v>0</v>
      </c>
      <c r="BS707" s="14" t="n">
        <v>1</v>
      </c>
      <c r="BT707" s="14" t="n">
        <v>0</v>
      </c>
      <c r="BU707" s="14" t="n">
        <v>0.028</v>
      </c>
      <c r="BV707" s="14" t="n">
        <v>0.194</v>
      </c>
      <c r="BW707" s="14" t="n">
        <v>0.2</v>
      </c>
      <c r="BX707" s="14" t="n">
        <v>0.667</v>
      </c>
      <c r="BY707" s="14" t="n">
        <v>13.646</v>
      </c>
      <c r="BZ707" s="14" t="n">
        <v>0</v>
      </c>
      <c r="CA707" s="14" t="n">
        <v>13.646</v>
      </c>
      <c r="CB707" s="14" t="n">
        <v>0</v>
      </c>
      <c r="CC707" s="14" t="n">
        <v>82.58799999999999</v>
      </c>
      <c r="CD707" s="14" t="n">
        <v>7.95</v>
      </c>
      <c r="CE707" s="14" t="n">
        <v>42.672</v>
      </c>
      <c r="CF707" s="14" t="n">
        <v>150.312</v>
      </c>
      <c r="CG707" s="14" t="n">
        <v>0.2</v>
      </c>
      <c r="CH707" s="14" t="n">
        <v>1</v>
      </c>
      <c r="CI707" s="14" t="n">
        <v>0</v>
      </c>
      <c r="CJ707" s="14" t="n">
        <v>0</v>
      </c>
      <c r="CK707" s="14" t="n">
        <v>0</v>
      </c>
      <c r="CL707" s="14" t="n">
        <v>0</v>
      </c>
      <c r="CM707" s="14" t="n">
        <v>0</v>
      </c>
      <c r="CN707" s="14" t="n">
        <v>0</v>
      </c>
      <c r="CO707" s="14" t="n">
        <v>0</v>
      </c>
      <c r="CP707" s="14" t="n">
        <v>0.089</v>
      </c>
      <c r="CQ707" s="14" t="n">
        <v>1.387</v>
      </c>
      <c r="CR707" s="14" t="n">
        <v>0</v>
      </c>
      <c r="CS707" s="14" t="n">
        <v>5.529</v>
      </c>
      <c r="CT707" s="14" t="n">
        <v>8.946999999999999</v>
      </c>
      <c r="CU707" s="14" t="n">
        <v>10.966</v>
      </c>
    </row>
    <row r="708">
      <c r="A708" s="14" t="inlineStr">
        <is>
          <t>SVN2021</t>
        </is>
      </c>
      <c r="B708" s="14" t="inlineStr">
        <is>
          <t>SVN</t>
        </is>
      </c>
      <c r="C708" s="14" t="inlineStr">
        <is>
          <t>SVN</t>
        </is>
      </c>
      <c r="D708" s="14" t="inlineStr">
        <is>
          <t>Slovenia</t>
        </is>
      </c>
      <c r="E708" s="14" t="n">
        <v>2021</v>
      </c>
      <c r="F708" s="14" t="n">
        <v>0.22</v>
      </c>
      <c r="G708" s="14" t="n">
        <v>2.58</v>
      </c>
      <c r="H708" s="14" t="n">
        <v>0.634</v>
      </c>
      <c r="I708" s="14" t="n">
        <v>1.787</v>
      </c>
      <c r="J708" s="14" t="n">
        <v>4.367</v>
      </c>
      <c r="K708" s="14" t="n">
        <v>0</v>
      </c>
      <c r="L708" s="14" t="n">
        <v>1</v>
      </c>
      <c r="M708" s="14" t="n">
        <v>3.466</v>
      </c>
      <c r="N708" s="14" t="n">
        <v>1.903</v>
      </c>
      <c r="O708" s="14" t="n">
        <v>2.137</v>
      </c>
      <c r="P708" s="14" t="n">
        <v>5.603</v>
      </c>
      <c r="Q708" s="14" t="n">
        <v>0</v>
      </c>
      <c r="R708" s="14" t="n">
        <v>1</v>
      </c>
      <c r="S708" s="14" t="n">
        <v>5.751</v>
      </c>
      <c r="T708" s="14" t="n">
        <v>3.805</v>
      </c>
      <c r="U708" s="14" t="n">
        <v>2.644</v>
      </c>
      <c r="V708" s="14" t="n">
        <v>10.242</v>
      </c>
      <c r="W708" s="14" t="n">
        <v>0.22</v>
      </c>
      <c r="X708" s="14" t="n">
        <v>1</v>
      </c>
      <c r="Y708" s="14" t="n">
        <v>10.622</v>
      </c>
      <c r="Z708" s="14" t="n">
        <v>1.173</v>
      </c>
      <c r="AA708" s="14" t="n">
        <v>3.015</v>
      </c>
      <c r="AB708" s="14" t="n">
        <v>13.637</v>
      </c>
      <c r="AC708" s="14" t="n">
        <v>0</v>
      </c>
      <c r="AD708" s="14" t="n">
        <v>1</v>
      </c>
      <c r="AE708" s="14" t="n">
        <v>10.579</v>
      </c>
      <c r="AF708" s="14" t="n">
        <v>2.082</v>
      </c>
      <c r="AG708" s="14" t="n">
        <v>3.059</v>
      </c>
      <c r="AH708" s="14" t="n">
        <v>13.637</v>
      </c>
      <c r="AI708" s="14" t="n">
        <v>0</v>
      </c>
      <c r="AJ708" s="14" t="n">
        <v>1</v>
      </c>
      <c r="AK708" s="14" t="n">
        <v>15.139</v>
      </c>
      <c r="AL708" s="14" t="n">
        <v>7.43</v>
      </c>
      <c r="AM708" s="14" t="n">
        <v>0.129</v>
      </c>
      <c r="AN708" s="14" t="n">
        <v>18.627</v>
      </c>
      <c r="AO708" s="14" t="n">
        <v>0.22</v>
      </c>
      <c r="AP708" s="14" t="n">
        <v>1</v>
      </c>
      <c r="AQ708" s="14" t="n">
        <v>0.619</v>
      </c>
      <c r="AR708" s="14" t="n">
        <v>0.114</v>
      </c>
      <c r="AS708" s="14" t="n">
        <v>0.5659999999999999</v>
      </c>
      <c r="AT708" s="14" t="n">
        <v>1.446</v>
      </c>
      <c r="AU708" s="14" t="n">
        <v>0.22</v>
      </c>
      <c r="AV708" s="14" t="n">
        <v>1</v>
      </c>
      <c r="AW708" s="14" t="n">
        <v>0.599</v>
      </c>
      <c r="AX708" s="14" t="n">
        <v>0.114</v>
      </c>
      <c r="AY708" s="14" t="n">
        <v>0.638</v>
      </c>
      <c r="AZ708" s="14" t="n">
        <v>1.509</v>
      </c>
      <c r="BA708" s="14" t="n">
        <v>0.22</v>
      </c>
      <c r="BB708" s="14" t="n">
        <v>1</v>
      </c>
      <c r="BC708" s="14" t="n">
        <v>0.439</v>
      </c>
      <c r="BD708" s="14" t="n">
        <v>0.114</v>
      </c>
      <c r="BE708" s="14" t="n">
        <v>0.248</v>
      </c>
      <c r="BF708" s="14" t="n">
        <v>0.838</v>
      </c>
      <c r="BG708" s="14" t="n">
        <v>0.22</v>
      </c>
      <c r="BH708" s="14" t="n">
        <v>1</v>
      </c>
      <c r="BI708" s="14" t="n">
        <v>0.505</v>
      </c>
      <c r="BJ708" s="14" t="n">
        <v>0.114</v>
      </c>
      <c r="BK708" s="14" t="n">
        <v>0.434</v>
      </c>
      <c r="BL708" s="14" t="n">
        <v>1.146</v>
      </c>
      <c r="BM708" s="14" t="n">
        <v>0.22</v>
      </c>
      <c r="BN708" s="14" t="n">
        <v>1</v>
      </c>
      <c r="BO708" s="14" t="n">
        <v>0</v>
      </c>
      <c r="BP708" s="14" t="n">
        <v>0.011</v>
      </c>
      <c r="BQ708" s="14" t="n">
        <v>0.098</v>
      </c>
      <c r="BR708" s="14" t="n">
        <v>0</v>
      </c>
      <c r="BS708" s="14" t="n">
        <v>1</v>
      </c>
      <c r="BT708" s="14" t="n">
        <v>0</v>
      </c>
      <c r="BU708" s="14" t="n">
        <v>0.025</v>
      </c>
      <c r="BV708" s="14" t="n">
        <v>0.199</v>
      </c>
      <c r="BW708" s="14" t="n">
        <v>0.22</v>
      </c>
      <c r="BX708" s="14" t="n">
        <v>1</v>
      </c>
      <c r="BY708" s="14" t="n">
        <v>11.787</v>
      </c>
      <c r="BZ708" s="14" t="n">
        <v>0</v>
      </c>
      <c r="CA708" s="14" t="n">
        <v>11.787</v>
      </c>
      <c r="CB708" s="14" t="n">
        <v>0</v>
      </c>
      <c r="CC708" s="14" t="n">
        <v>78.125</v>
      </c>
      <c r="CD708" s="14" t="n">
        <v>7.95</v>
      </c>
      <c r="CE708" s="14" t="n">
        <v>82.363</v>
      </c>
      <c r="CF708" s="14" t="n">
        <v>195.796</v>
      </c>
      <c r="CG708" s="14" t="n">
        <v>0.22</v>
      </c>
      <c r="CH708" s="14" t="n">
        <v>1</v>
      </c>
      <c r="CI708" s="14" t="n">
        <v>0</v>
      </c>
      <c r="CJ708" s="14" t="n">
        <v>0</v>
      </c>
      <c r="CK708" s="14" t="n">
        <v>0</v>
      </c>
      <c r="CL708" s="14" t="n">
        <v>0</v>
      </c>
      <c r="CM708" s="14" t="n">
        <v>0</v>
      </c>
      <c r="CN708" s="14" t="n">
        <v>0</v>
      </c>
      <c r="CO708" s="14" t="n">
        <v>0</v>
      </c>
      <c r="CP708" s="14" t="n">
        <v>0.891</v>
      </c>
      <c r="CQ708" s="14" t="n">
        <v>1.198</v>
      </c>
      <c r="CR708" s="14" t="n">
        <v>0</v>
      </c>
      <c r="CS708" s="14" t="n">
        <v>4.776</v>
      </c>
      <c r="CT708" s="14" t="n">
        <v>8.026</v>
      </c>
      <c r="CU708" s="14" t="n">
        <v>7.971</v>
      </c>
    </row>
    <row r="709">
      <c r="A709" s="14" t="inlineStr">
        <is>
          <t>SVN2022</t>
        </is>
      </c>
      <c r="B709" s="14" t="inlineStr">
        <is>
          <t>SVN</t>
        </is>
      </c>
      <c r="C709" s="14" t="inlineStr">
        <is>
          <t>SVN</t>
        </is>
      </c>
      <c r="D709" s="14" t="inlineStr">
        <is>
          <t>Slovenia</t>
        </is>
      </c>
      <c r="E709" s="14" t="n">
        <v>2022</v>
      </c>
      <c r="F709" s="14" t="n">
        <v>0.22</v>
      </c>
      <c r="G709" s="14" t="n">
        <v>7.491</v>
      </c>
      <c r="H709" s="14" t="n">
        <v>0.791</v>
      </c>
      <c r="I709" s="14" t="n">
        <v>8.552</v>
      </c>
      <c r="J709" s="14" t="n">
        <v>16.043</v>
      </c>
      <c r="K709" s="14" t="n">
        <v>0</v>
      </c>
      <c r="L709" s="14" t="n">
        <v>1</v>
      </c>
      <c r="M709" s="14" t="n">
        <v>5.014</v>
      </c>
      <c r="N709" s="14" t="n">
        <v>2.373</v>
      </c>
      <c r="O709" s="14" t="n">
        <v>8.77</v>
      </c>
      <c r="P709" s="14" t="n">
        <v>13.784</v>
      </c>
      <c r="Q709" s="14" t="n">
        <v>0</v>
      </c>
      <c r="R709" s="14" t="n">
        <v>1</v>
      </c>
      <c r="S709" s="14" t="n">
        <v>11.447</v>
      </c>
      <c r="T709" s="14" t="n">
        <v>4.746</v>
      </c>
      <c r="U709" s="14" t="n">
        <v>2.983</v>
      </c>
      <c r="V709" s="14" t="n">
        <v>17.323</v>
      </c>
      <c r="W709" s="14" t="n">
        <v>0.22</v>
      </c>
      <c r="X709" s="14" t="n">
        <v>1</v>
      </c>
      <c r="Y709" s="14" t="n">
        <v>28.201</v>
      </c>
      <c r="Z709" s="14" t="n">
        <v>2.958</v>
      </c>
      <c r="AA709" s="14" t="n">
        <v>-1.608</v>
      </c>
      <c r="AB709" s="14" t="n">
        <v>26.593</v>
      </c>
      <c r="AC709" s="14" t="n">
        <v>0</v>
      </c>
      <c r="AD709" s="14" t="n">
        <v>1</v>
      </c>
      <c r="AE709" s="14" t="n">
        <v>28.248</v>
      </c>
      <c r="AF709" s="14" t="n">
        <v>5.237</v>
      </c>
      <c r="AG709" s="14" t="n">
        <v>-1.656</v>
      </c>
      <c r="AH709" s="14" t="n">
        <v>26.593</v>
      </c>
      <c r="AI709" s="14" t="n">
        <v>0</v>
      </c>
      <c r="AJ709" s="14" t="n">
        <v>1</v>
      </c>
      <c r="AK709" s="14" t="n">
        <v>33.174</v>
      </c>
      <c r="AL709" s="14" t="n">
        <v>15.842</v>
      </c>
      <c r="AM709" s="14" t="n">
        <v>-13.604</v>
      </c>
      <c r="AN709" s="14" t="n">
        <v>23.875</v>
      </c>
      <c r="AO709" s="14" t="n">
        <v>0.22</v>
      </c>
      <c r="AP709" s="14" t="n">
        <v>1</v>
      </c>
      <c r="AQ709" s="14" t="n">
        <v>0.861</v>
      </c>
      <c r="AR709" s="14" t="n">
        <v>0.123</v>
      </c>
      <c r="AS709" s="14" t="n">
        <v>0.428</v>
      </c>
      <c r="AT709" s="14" t="n">
        <v>1.573</v>
      </c>
      <c r="AU709" s="14" t="n">
        <v>0.22</v>
      </c>
      <c r="AV709" s="14" t="n">
        <v>1</v>
      </c>
      <c r="AW709" s="14" t="n">
        <v>0.986</v>
      </c>
      <c r="AX709" s="14" t="n">
        <v>0.123</v>
      </c>
      <c r="AY709" s="14" t="n">
        <v>0.427</v>
      </c>
      <c r="AZ709" s="14" t="n">
        <v>1.724</v>
      </c>
      <c r="BA709" s="14" t="n">
        <v>0.22</v>
      </c>
      <c r="BB709" s="14" t="n">
        <v>1</v>
      </c>
      <c r="BC709" s="14" t="n">
        <v>0.598</v>
      </c>
      <c r="BD709" s="14" t="n">
        <v>0.123</v>
      </c>
      <c r="BE709" s="14" t="n">
        <v>0.244</v>
      </c>
      <c r="BF709" s="14" t="n">
        <v>1.027</v>
      </c>
      <c r="BG709" s="14" t="n">
        <v>0.22</v>
      </c>
      <c r="BH709" s="14" t="n">
        <v>1</v>
      </c>
      <c r="BI709" s="14" t="n">
        <v>0.612</v>
      </c>
      <c r="BJ709" s="14" t="n">
        <v>0.123</v>
      </c>
      <c r="BK709" s="14" t="n">
        <v>0.5</v>
      </c>
      <c r="BL709" s="14" t="n">
        <v>1.357</v>
      </c>
      <c r="BM709" s="14" t="n">
        <v>0.22</v>
      </c>
      <c r="BN709" s="14" t="n">
        <v>1</v>
      </c>
      <c r="BO709" s="14" t="n">
        <v>0</v>
      </c>
      <c r="BP709" s="14" t="n">
        <v>0.008</v>
      </c>
      <c r="BQ709" s="14" t="n">
        <v>0.18</v>
      </c>
      <c r="BR709" s="14" t="n">
        <v>0</v>
      </c>
      <c r="BS709" s="14" t="n">
        <v>1</v>
      </c>
      <c r="BT709" s="14" t="n">
        <v>0</v>
      </c>
      <c r="BU709" s="14" t="n">
        <v>0.014</v>
      </c>
      <c r="BV709" s="14" t="n">
        <v>0.176</v>
      </c>
      <c r="BW709" s="14" t="n">
        <v>0.22</v>
      </c>
      <c r="BX709" s="14" t="n">
        <v>1</v>
      </c>
      <c r="BY709" s="14" t="n">
        <v>12.729</v>
      </c>
      <c r="BZ709" s="14" t="n">
        <v>0</v>
      </c>
      <c r="CA709" s="14" t="n">
        <v>12.729</v>
      </c>
      <c r="CB709" s="14" t="n">
        <v>0</v>
      </c>
      <c r="CC709" s="14" t="n">
        <v>97.90000000000001</v>
      </c>
      <c r="CD709" s="14" t="n">
        <v>7.95</v>
      </c>
      <c r="CE709" s="14" t="n">
        <v>117.374</v>
      </c>
      <c r="CF709" s="14" t="n">
        <v>262.634</v>
      </c>
      <c r="CG709" s="14" t="n">
        <v>0.22</v>
      </c>
      <c r="CH709" s="14" t="n">
        <v>1</v>
      </c>
      <c r="CI709" s="14" t="n">
        <v>0</v>
      </c>
      <c r="CJ709" s="14" t="n">
        <v>0</v>
      </c>
      <c r="CK709" s="14" t="n">
        <v>0</v>
      </c>
      <c r="CL709" s="14" t="n">
        <v>0</v>
      </c>
      <c r="CM709" s="14" t="n">
        <v>0</v>
      </c>
      <c r="CN709" s="14" t="n">
        <v>0</v>
      </c>
      <c r="CO709" s="14" t="n">
        <v>0</v>
      </c>
      <c r="CP709" s="14" t="n">
        <v>0.719</v>
      </c>
      <c r="CQ709" s="14" t="n">
        <v>1.294</v>
      </c>
      <c r="CR709" s="14" t="n">
        <v>0</v>
      </c>
      <c r="CS709" s="14" t="n">
        <v>5.158</v>
      </c>
      <c r="CT709" s="14" t="n">
        <v>20.506</v>
      </c>
      <c r="CU709" s="14" t="n">
        <v>25.458</v>
      </c>
    </row>
    <row r="710">
      <c r="A710" s="14" t="inlineStr">
        <is>
          <t>SVN2023</t>
        </is>
      </c>
      <c r="B710" s="14" t="inlineStr">
        <is>
          <t>SVN</t>
        </is>
      </c>
      <c r="C710" s="14" t="inlineStr">
        <is>
          <t>SVN</t>
        </is>
      </c>
      <c r="D710" s="14" t="inlineStr">
        <is>
          <t>Slovenia</t>
        </is>
      </c>
      <c r="E710" s="14" t="n">
        <v>2023</v>
      </c>
      <c r="F710" s="14" t="n">
        <v>0.22</v>
      </c>
      <c r="G710" s="14" t="n">
        <v>4.555</v>
      </c>
      <c r="H710" s="14" t="n">
        <v>0.823</v>
      </c>
      <c r="I710" s="14" t="n">
        <v>9.911</v>
      </c>
      <c r="J710" s="14" t="n">
        <v>14.466</v>
      </c>
      <c r="K710" s="14" t="n">
        <v>0</v>
      </c>
      <c r="L710" s="14" t="n">
        <v>1</v>
      </c>
      <c r="M710" s="14" t="n">
        <v>4.566</v>
      </c>
      <c r="N710" s="14" t="n">
        <v>2.468</v>
      </c>
      <c r="O710" s="14" t="n">
        <v>10.093</v>
      </c>
      <c r="P710" s="14" t="n">
        <v>14.66</v>
      </c>
      <c r="Q710" s="14" t="n">
        <v>0</v>
      </c>
      <c r="R710" s="14" t="n">
        <v>1</v>
      </c>
      <c r="S710" s="14" t="n">
        <v>8.669</v>
      </c>
      <c r="T710" s="14" t="n">
        <v>4.937</v>
      </c>
      <c r="U710" s="14" t="n">
        <v>1.086</v>
      </c>
      <c r="V710" s="14" t="n">
        <v>11.618</v>
      </c>
      <c r="W710" s="14" t="n">
        <v>0.22</v>
      </c>
      <c r="X710" s="14" t="n">
        <v>1</v>
      </c>
      <c r="Y710" s="14" t="n">
        <v>22.754</v>
      </c>
      <c r="Z710" s="14" t="n">
        <v>2.549</v>
      </c>
      <c r="AA710" s="14" t="n">
        <v>5.215</v>
      </c>
      <c r="AB710" s="14" t="n">
        <v>27.969</v>
      </c>
      <c r="AC710" s="14" t="n">
        <v>0</v>
      </c>
      <c r="AD710" s="14" t="n">
        <v>1</v>
      </c>
      <c r="AE710" s="14" t="n">
        <v>22.853</v>
      </c>
      <c r="AF710" s="14" t="n">
        <v>4.551</v>
      </c>
      <c r="AG710" s="14" t="n">
        <v>5.116</v>
      </c>
      <c r="AH710" s="14" t="n">
        <v>27.969</v>
      </c>
      <c r="AI710" s="14" t="n">
        <v>0</v>
      </c>
      <c r="AJ710" s="14" t="n">
        <v>1</v>
      </c>
      <c r="AK710" s="14" t="n">
        <v>27.981</v>
      </c>
      <c r="AL710" s="14" t="n">
        <v>13.861</v>
      </c>
      <c r="AM710" s="14" t="n">
        <v>-2.404</v>
      </c>
      <c r="AN710" s="14" t="n">
        <v>31.203</v>
      </c>
      <c r="AO710" s="14" t="n">
        <v>0.22</v>
      </c>
      <c r="AP710" s="14" t="n">
        <v>1</v>
      </c>
      <c r="AQ710" s="14" t="n">
        <v>0.76</v>
      </c>
      <c r="AR710" s="14" t="n">
        <v>0.129</v>
      </c>
      <c r="AS710" s="14" t="n">
        <v>0.524</v>
      </c>
      <c r="AT710" s="14" t="n">
        <v>1.567</v>
      </c>
      <c r="AU710" s="14" t="n">
        <v>0.22</v>
      </c>
      <c r="AV710" s="14" t="n">
        <v>1</v>
      </c>
      <c r="AW710" s="14" t="n">
        <v>0.8110000000000001</v>
      </c>
      <c r="AX710" s="14" t="n">
        <v>0.129</v>
      </c>
      <c r="AY710" s="14" t="n">
        <v>0.5570000000000001</v>
      </c>
      <c r="AZ710" s="14" t="n">
        <v>1.669</v>
      </c>
      <c r="BA710" s="14" t="n">
        <v>0.22</v>
      </c>
      <c r="BB710" s="14" t="n">
        <v>1</v>
      </c>
      <c r="BC710" s="14" t="n">
        <v>0.535</v>
      </c>
      <c r="BD710" s="14" t="n">
        <v>0.129</v>
      </c>
      <c r="BE710" s="14" t="n">
        <v>0.253</v>
      </c>
      <c r="BF710" s="14" t="n">
        <v>0.961</v>
      </c>
      <c r="BG710" s="14" t="n">
        <v>0.22</v>
      </c>
      <c r="BH710" s="14" t="n">
        <v>1</v>
      </c>
      <c r="BI710" s="14" t="n">
        <v>0.579</v>
      </c>
      <c r="BJ710" s="14" t="n">
        <v>0.129</v>
      </c>
      <c r="BK710" s="14" t="n">
        <v>0.402</v>
      </c>
      <c r="BL710" s="14" t="n">
        <v>1.197</v>
      </c>
      <c r="BM710" s="14" t="n">
        <v>0.22</v>
      </c>
      <c r="BN710" s="14" t="n">
        <v>1</v>
      </c>
      <c r="BO710" s="14" t="n">
        <v>0</v>
      </c>
      <c r="BP710" s="14" t="n">
        <v>0.008</v>
      </c>
      <c r="BQ710" s="14" t="n">
        <v>0.199</v>
      </c>
      <c r="BR710" s="14" t="n">
        <v>0</v>
      </c>
      <c r="BS710" s="14" t="n">
        <v>1</v>
      </c>
      <c r="BT710" s="14" t="n">
        <v>0</v>
      </c>
      <c r="BU710" s="14" t="n">
        <v>0.013</v>
      </c>
      <c r="BV710" s="14" t="n">
        <v>0.218</v>
      </c>
      <c r="BW710" s="14" t="n">
        <v>0.22</v>
      </c>
      <c r="BX710" s="14" t="n">
        <v>1</v>
      </c>
      <c r="BY710" s="14" t="n">
        <v>13.254</v>
      </c>
      <c r="BZ710" s="14" t="n">
        <v>0</v>
      </c>
      <c r="CA710" s="14" t="n">
        <v>13.254</v>
      </c>
      <c r="CB710" s="14" t="n">
        <v>0</v>
      </c>
      <c r="CC710" s="14" t="n">
        <v>83.248</v>
      </c>
      <c r="CD710" s="14" t="n">
        <v>7.95</v>
      </c>
      <c r="CE710" s="14" t="n">
        <v>116.427</v>
      </c>
      <c r="CF710" s="14" t="n">
        <v>243.604</v>
      </c>
      <c r="CG710" s="14" t="n">
        <v>0.22</v>
      </c>
      <c r="CH710" s="14" t="n">
        <v>1</v>
      </c>
      <c r="CI710" s="14" t="n">
        <v>0</v>
      </c>
      <c r="CJ710" s="14" t="n">
        <v>0</v>
      </c>
      <c r="CK710" s="14" t="n">
        <v>0</v>
      </c>
      <c r="CL710" s="14" t="n">
        <v>0</v>
      </c>
      <c r="CM710" s="14" t="n">
        <v>0</v>
      </c>
      <c r="CN710" s="14" t="n">
        <v>0</v>
      </c>
      <c r="CO710" s="14" t="n">
        <v>0</v>
      </c>
      <c r="CP710" s="14" t="n">
        <v>0.72</v>
      </c>
      <c r="CQ710" s="14" t="n">
        <v>1.348</v>
      </c>
      <c r="CR710" s="14" t="n">
        <v>0</v>
      </c>
      <c r="CS710" s="14" t="n">
        <v>5.37</v>
      </c>
      <c r="CT710" s="14" t="n">
        <v>9.867000000000001</v>
      </c>
      <c r="CU710" s="14" t="n">
        <v>19.961</v>
      </c>
    </row>
    <row r="711">
      <c r="A711" s="14" t="inlineStr">
        <is>
          <t>SVN2024</t>
        </is>
      </c>
      <c r="B711" s="14" t="inlineStr">
        <is>
          <t>SVN</t>
        </is>
      </c>
      <c r="C711" s="14" t="inlineStr">
        <is>
          <t>SVN</t>
        </is>
      </c>
      <c r="D711" s="14" t="inlineStr">
        <is>
          <t>Slovenia</t>
        </is>
      </c>
      <c r="E711" s="14" t="n">
        <v>2024</v>
      </c>
      <c r="F711" s="14" t="n">
        <v>0.22</v>
      </c>
      <c r="G711" s="14" t="n">
        <v>4.007</v>
      </c>
      <c r="H711" s="14" t="n">
        <v>0.847</v>
      </c>
      <c r="I711" s="14" t="n">
        <v>6.495</v>
      </c>
      <c r="J711" s="14" t="n">
        <v>10.503</v>
      </c>
      <c r="K711" s="14" t="n">
        <v>0</v>
      </c>
      <c r="L711" s="14" t="n">
        <v>1</v>
      </c>
      <c r="M711" s="14" t="n">
        <v>4.423</v>
      </c>
      <c r="N711" s="14" t="n">
        <v>2.541</v>
      </c>
      <c r="O711" s="14" t="n">
        <v>6.739</v>
      </c>
      <c r="P711" s="14" t="n">
        <v>11.161</v>
      </c>
      <c r="Q711" s="14" t="n">
        <v>0</v>
      </c>
      <c r="R711" s="14" t="n">
        <v>1</v>
      </c>
      <c r="S711" s="14" t="n">
        <v>8.242000000000001</v>
      </c>
      <c r="T711" s="14" t="n">
        <v>5.082</v>
      </c>
      <c r="U711" s="14" t="n">
        <v>3.123</v>
      </c>
      <c r="V711" s="14" t="n">
        <v>13.463</v>
      </c>
      <c r="W711" s="14" t="n">
        <v>0.22</v>
      </c>
      <c r="X711" s="14" t="n">
        <v>1</v>
      </c>
      <c r="Y711" s="14" t="n">
        <v>15.716</v>
      </c>
      <c r="Z711" s="14" t="n">
        <v>1.984</v>
      </c>
      <c r="AA711" s="14" t="n">
        <v>5.339</v>
      </c>
      <c r="AB711" s="14" t="n">
        <v>21.055</v>
      </c>
      <c r="AC711" s="14" t="n">
        <v>0</v>
      </c>
      <c r="AD711" s="14" t="n">
        <v>1</v>
      </c>
      <c r="AE711" s="14" t="n">
        <v>15.716</v>
      </c>
      <c r="AF711" s="14" t="n">
        <v>3.443</v>
      </c>
      <c r="AG711" s="14" t="n">
        <v>5.339</v>
      </c>
      <c r="AH711" s="14" t="n">
        <v>21.055</v>
      </c>
      <c r="AI711" s="14" t="n">
        <v>0</v>
      </c>
      <c r="AJ711" s="14" t="n">
        <v>1</v>
      </c>
      <c r="AK711" s="14" t="n">
        <v>20.995</v>
      </c>
      <c r="AL711" s="14" t="n">
        <v>10.679</v>
      </c>
      <c r="AM711" s="14" t="n">
        <v>2.19</v>
      </c>
      <c r="AN711" s="14" t="n">
        <v>28.286</v>
      </c>
      <c r="AO711" s="14" t="n">
        <v>0.22</v>
      </c>
      <c r="AP711" s="14" t="n">
        <v>1</v>
      </c>
      <c r="AQ711" s="14" t="n">
        <v>0.724</v>
      </c>
      <c r="AR711" s="14" t="n">
        <v>0.132</v>
      </c>
      <c r="AS711" s="14" t="n">
        <v>0.6</v>
      </c>
      <c r="AT711" s="14" t="n">
        <v>1.616</v>
      </c>
      <c r="AU711" s="14" t="n">
        <v>0.22</v>
      </c>
      <c r="AV711" s="14" t="n">
        <v>1</v>
      </c>
      <c r="AW711" s="14" t="n">
        <v>0.75</v>
      </c>
      <c r="AX711" s="14" t="n">
        <v>0.132</v>
      </c>
      <c r="AY711" s="14" t="n">
        <v>0.604</v>
      </c>
      <c r="AZ711" s="14" t="n">
        <v>1.652</v>
      </c>
      <c r="BA711" s="14" t="n">
        <v>0.22</v>
      </c>
      <c r="BB711" s="14" t="n">
        <v>1</v>
      </c>
      <c r="BC711" s="14" t="n">
        <v>0.513</v>
      </c>
      <c r="BD711" s="14" t="n">
        <v>0.132</v>
      </c>
      <c r="BE711" s="14" t="n">
        <v>0.259</v>
      </c>
      <c r="BF711" s="14" t="n">
        <v>0.9409999999999999</v>
      </c>
      <c r="BG711" s="14" t="n">
        <v>0.22</v>
      </c>
      <c r="BH711" s="14" t="n">
        <v>1</v>
      </c>
      <c r="BI711" s="14" t="n">
        <v>0.591</v>
      </c>
      <c r="BJ711" s="14" t="n">
        <v>0.132</v>
      </c>
      <c r="BK711" s="14" t="n">
        <v>0.367</v>
      </c>
      <c r="BL711" s="14" t="n">
        <v>1.169</v>
      </c>
      <c r="BM711" s="14" t="n">
        <v>0.22</v>
      </c>
      <c r="BN711" s="14" t="n">
        <v>1</v>
      </c>
      <c r="BO711" s="14" t="n">
        <v>0</v>
      </c>
      <c r="BP711" s="14" t="n">
        <v>0.008</v>
      </c>
      <c r="BQ711" s="14" t="n">
        <v>0.158</v>
      </c>
      <c r="BR711" s="14" t="n">
        <v>0</v>
      </c>
      <c r="BS711" s="14" t="n">
        <v>1</v>
      </c>
      <c r="BT711" s="14" t="n">
        <v>0</v>
      </c>
      <c r="BU711" s="14" t="n">
        <v>0.003</v>
      </c>
      <c r="BV711" s="14" t="n">
        <v>0.221</v>
      </c>
      <c r="BW711" s="14" t="n">
        <v>0.22</v>
      </c>
      <c r="BX711" s="14" t="n">
        <v>1</v>
      </c>
      <c r="BY711" s="14" t="n">
        <v>13.646</v>
      </c>
      <c r="BZ711" s="14" t="n">
        <v>0</v>
      </c>
      <c r="CA711" s="14" t="n">
        <v>13.646</v>
      </c>
      <c r="CB711" s="14" t="n">
        <v>0</v>
      </c>
      <c r="CC711" s="14" t="n">
        <v>82.58799999999999</v>
      </c>
      <c r="CD711" s="14" t="n">
        <v>7.95</v>
      </c>
      <c r="CE711" s="14" t="n">
        <v>107.233</v>
      </c>
      <c r="CF711" s="14" t="n">
        <v>231.582</v>
      </c>
      <c r="CG711" s="14" t="n">
        <v>0.22</v>
      </c>
      <c r="CH711" s="14" t="n">
        <v>1</v>
      </c>
      <c r="CI711" s="14" t="n">
        <v>0</v>
      </c>
      <c r="CJ711" s="14" t="n">
        <v>0</v>
      </c>
      <c r="CK711" s="14" t="n">
        <v>0</v>
      </c>
      <c r="CL711" s="14" t="n">
        <v>0</v>
      </c>
      <c r="CM711" s="14" t="n">
        <v>0</v>
      </c>
      <c r="CN711" s="14" t="n">
        <v>0</v>
      </c>
      <c r="CO711" s="14" t="n">
        <v>0</v>
      </c>
      <c r="CP711" s="14" t="n">
        <v>0.72</v>
      </c>
      <c r="CQ711" s="14" t="n">
        <v>1.387</v>
      </c>
      <c r="CR711" s="14" t="n">
        <v>0</v>
      </c>
      <c r="CS711" s="14" t="n">
        <v>5.529</v>
      </c>
      <c r="CT711" s="14" t="n">
        <v>7.721</v>
      </c>
      <c r="CU711" s="14" t="n">
        <v>12.028</v>
      </c>
    </row>
    <row r="712">
      <c r="A712" s="14" t="inlineStr">
        <is>
          <t>SLB2021</t>
        </is>
      </c>
      <c r="B712" s="14" t="inlineStr">
        <is>
          <t>SLB</t>
        </is>
      </c>
      <c r="C712" s="14" t="inlineStr">
        <is>
          <t>SLB</t>
        </is>
      </c>
      <c r="D712" s="14" t="inlineStr">
        <is>
          <t>Solomon Islands</t>
        </is>
      </c>
      <c r="E712" s="14" t="n">
        <v>2021</v>
      </c>
      <c r="F712" s="14" t="n">
        <v>0</v>
      </c>
      <c r="G712" s="14" t="n">
        <v>4.747</v>
      </c>
      <c r="H712" s="14" t="n">
        <v>1.143</v>
      </c>
      <c r="I712" s="14" t="n">
        <v>0</v>
      </c>
      <c r="J712" s="14" t="n">
        <v>4.747</v>
      </c>
      <c r="K712" s="14" t="n">
        <v>0</v>
      </c>
      <c r="L712" s="14" t="n">
        <v>1</v>
      </c>
      <c r="M712" s="14" t="n">
        <v>7.964</v>
      </c>
      <c r="N712" s="14" t="n">
        <v>3.43</v>
      </c>
      <c r="O712" s="14" t="n">
        <v>0</v>
      </c>
      <c r="P712" s="14" t="n">
        <v>7.964</v>
      </c>
      <c r="Q712" s="14" t="n">
        <v>0</v>
      </c>
      <c r="R712" s="14" t="n">
        <v>1</v>
      </c>
      <c r="S712" s="14" t="n">
        <v>10.464</v>
      </c>
      <c r="T712" s="14" t="n">
        <v>6.86</v>
      </c>
      <c r="U712" s="14" t="n">
        <v>0</v>
      </c>
      <c r="V712" s="14" t="n">
        <v>10.464</v>
      </c>
      <c r="W712" s="14" t="n">
        <v>0</v>
      </c>
      <c r="X712" s="14" t="n">
        <v>1</v>
      </c>
      <c r="Y712" s="14" t="n">
        <v>5.989</v>
      </c>
      <c r="Z712" s="14" t="n">
        <v>0.739</v>
      </c>
      <c r="AA712" s="14" t="n">
        <v>0</v>
      </c>
      <c r="AB712" s="14" t="n">
        <v>5.989</v>
      </c>
      <c r="AC712" s="14" t="n">
        <v>0</v>
      </c>
      <c r="AD712" s="14" t="n">
        <v>1</v>
      </c>
      <c r="AE712" s="14" t="n">
        <v>7.132</v>
      </c>
      <c r="AF712" s="14" t="n">
        <v>1.555</v>
      </c>
      <c r="AG712" s="14" t="n">
        <v>0</v>
      </c>
      <c r="AH712" s="14" t="n">
        <v>7.132</v>
      </c>
      <c r="AI712" s="14" t="n">
        <v>0</v>
      </c>
      <c r="AJ712" s="14" t="n">
        <v>1</v>
      </c>
      <c r="AK712" s="14" t="n">
        <v>13.992</v>
      </c>
      <c r="AL712" s="14" t="n">
        <v>7.26</v>
      </c>
      <c r="AM712" s="14" t="n">
        <v>0</v>
      </c>
      <c r="AN712" s="14" t="n">
        <v>13.992</v>
      </c>
      <c r="AO712" s="14" t="n">
        <v>0</v>
      </c>
      <c r="AP712" s="14" t="n">
        <v>1</v>
      </c>
      <c r="AQ712" s="14" t="n">
        <v>0.621</v>
      </c>
      <c r="AR712" s="14" t="n">
        <v>0.114</v>
      </c>
      <c r="AS712" s="14" t="n">
        <v>0</v>
      </c>
      <c r="AT712" s="14" t="n">
        <v>0.621</v>
      </c>
      <c r="AU712" s="14" t="n">
        <v>0</v>
      </c>
      <c r="AV712" s="14" t="n">
        <v>1</v>
      </c>
      <c r="AW712" s="14" t="n">
        <v>0.593</v>
      </c>
      <c r="AX712" s="14" t="n">
        <v>0.114</v>
      </c>
      <c r="AY712" s="14" t="n">
        <v>0</v>
      </c>
      <c r="AZ712" s="14" t="n">
        <v>0.593</v>
      </c>
      <c r="BA712" s="14" t="n">
        <v>0</v>
      </c>
      <c r="BB712" s="14" t="n">
        <v>1</v>
      </c>
      <c r="BC712" s="14" t="n">
        <v>0.44</v>
      </c>
      <c r="BD712" s="14" t="n">
        <v>0.114</v>
      </c>
      <c r="BE712" s="14" t="n">
        <v>0</v>
      </c>
      <c r="BF712" s="14" t="n">
        <v>0.44</v>
      </c>
      <c r="BG712" s="14" t="n">
        <v>0</v>
      </c>
      <c r="BH712" s="14" t="n">
        <v>1</v>
      </c>
      <c r="BI712" s="14" t="n">
        <v>0.5600000000000001</v>
      </c>
      <c r="BJ712" s="14" t="n">
        <v>0.114</v>
      </c>
      <c r="BK712" s="14" t="n">
        <v>0</v>
      </c>
      <c r="BL712" s="14" t="n">
        <v>0.5600000000000001</v>
      </c>
      <c r="BM712" s="14" t="n">
        <v>0</v>
      </c>
      <c r="BN712" s="14" t="n">
        <v>1</v>
      </c>
      <c r="BO712" s="14" t="n">
        <v>0</v>
      </c>
      <c r="BP712" s="14" t="n">
        <v>0</v>
      </c>
      <c r="BQ712" s="14" t="n">
        <v>0</v>
      </c>
      <c r="BR712" s="14" t="n">
        <v>0</v>
      </c>
      <c r="BS712" s="14" t="n">
        <v>1</v>
      </c>
      <c r="BT712" s="14" t="n">
        <v>0</v>
      </c>
      <c r="BU712" s="14" t="n">
        <v>0</v>
      </c>
      <c r="BV712" s="14" t="n">
        <v>0</v>
      </c>
      <c r="BW712" s="14" t="n">
        <v>0</v>
      </c>
      <c r="BX712" s="14" t="n">
        <v>1</v>
      </c>
      <c r="BY712" s="14" t="n">
        <v>11.787</v>
      </c>
      <c r="BZ712" s="14" t="n">
        <v>0</v>
      </c>
      <c r="CA712" s="14" t="n">
        <v>11.787</v>
      </c>
      <c r="CB712" s="14" t="n">
        <v>0</v>
      </c>
      <c r="CC712" s="14" t="n">
        <v>81.69499999999999</v>
      </c>
      <c r="CD712" s="14" t="n">
        <v>7.95</v>
      </c>
      <c r="CE712" s="14" t="n">
        <v>0</v>
      </c>
      <c r="CF712" s="14" t="n">
        <v>81.69499999999999</v>
      </c>
      <c r="CG712" s="14" t="n">
        <v>0</v>
      </c>
      <c r="CH712" s="14" t="n">
        <v>1</v>
      </c>
      <c r="CI712" s="14" t="n">
        <v>0</v>
      </c>
      <c r="CJ712" s="14" t="n">
        <v>0</v>
      </c>
      <c r="CK712" s="14" t="n">
        <v>0</v>
      </c>
      <c r="CL712" s="14" t="n">
        <v>0</v>
      </c>
      <c r="CM712" s="14" t="n">
        <v>0</v>
      </c>
      <c r="CN712" s="14" t="n">
        <v>0</v>
      </c>
      <c r="CO712" s="14" t="n">
        <v>0</v>
      </c>
      <c r="CP712" s="14" t="n">
        <v>0</v>
      </c>
      <c r="CQ712" s="14" t="n">
        <v>1.198</v>
      </c>
      <c r="CR712" s="14" t="n">
        <v>0</v>
      </c>
      <c r="CS712" s="14" t="n">
        <v>4.776</v>
      </c>
      <c r="CT712" s="14" t="n">
        <v>3.604</v>
      </c>
      <c r="CU712" s="14" t="n">
        <v>9.407999999999999</v>
      </c>
    </row>
    <row r="713">
      <c r="A713" s="14" t="inlineStr">
        <is>
          <t>SLB2022</t>
        </is>
      </c>
      <c r="B713" s="14" t="inlineStr">
        <is>
          <t>SLB</t>
        </is>
      </c>
      <c r="C713" s="14" t="inlineStr">
        <is>
          <t>SLB</t>
        </is>
      </c>
      <c r="D713" s="14" t="inlineStr">
        <is>
          <t>Solomon Islands</t>
        </is>
      </c>
      <c r="E713" s="14" t="n">
        <v>2022</v>
      </c>
      <c r="F713" s="14" t="n">
        <v>0</v>
      </c>
      <c r="G713" s="14" t="n">
        <v>8.788</v>
      </c>
      <c r="H713" s="14" t="n">
        <v>1.235</v>
      </c>
      <c r="I713" s="14" t="n">
        <v>0</v>
      </c>
      <c r="J713" s="14" t="n">
        <v>8.788</v>
      </c>
      <c r="K713" s="14" t="n">
        <v>0</v>
      </c>
      <c r="L713" s="14" t="n">
        <v>1</v>
      </c>
      <c r="M713" s="14" t="n">
        <v>9.782999999999999</v>
      </c>
      <c r="N713" s="14" t="n">
        <v>3.704</v>
      </c>
      <c r="O713" s="14" t="n">
        <v>0</v>
      </c>
      <c r="P713" s="14" t="n">
        <v>9.782999999999999</v>
      </c>
      <c r="Q713" s="14" t="n">
        <v>0</v>
      </c>
      <c r="R713" s="14" t="n">
        <v>1</v>
      </c>
      <c r="S713" s="14" t="n">
        <v>14.962</v>
      </c>
      <c r="T713" s="14" t="n">
        <v>7.408</v>
      </c>
      <c r="U713" s="14" t="n">
        <v>0</v>
      </c>
      <c r="V713" s="14" t="n">
        <v>14.962</v>
      </c>
      <c r="W713" s="14" t="n">
        <v>0</v>
      </c>
      <c r="X713" s="14" t="n">
        <v>1</v>
      </c>
      <c r="Y713" s="14" t="n">
        <v>6.765</v>
      </c>
      <c r="Z713" s="14" t="n">
        <v>0.835</v>
      </c>
      <c r="AA713" s="14" t="n">
        <v>0</v>
      </c>
      <c r="AB713" s="14" t="n">
        <v>6.765</v>
      </c>
      <c r="AC713" s="14" t="n">
        <v>0</v>
      </c>
      <c r="AD713" s="14" t="n">
        <v>1</v>
      </c>
      <c r="AE713" s="14" t="n">
        <v>7.999</v>
      </c>
      <c r="AF713" s="14" t="n">
        <v>1.744</v>
      </c>
      <c r="AG713" s="14" t="n">
        <v>0</v>
      </c>
      <c r="AH713" s="14" t="n">
        <v>7.999</v>
      </c>
      <c r="AI713" s="14" t="n">
        <v>0</v>
      </c>
      <c r="AJ713" s="14" t="n">
        <v>1</v>
      </c>
      <c r="AK713" s="14" t="n">
        <v>15.407</v>
      </c>
      <c r="AL713" s="14" t="n">
        <v>7.995</v>
      </c>
      <c r="AM713" s="14" t="n">
        <v>0</v>
      </c>
      <c r="AN713" s="14" t="n">
        <v>15.407</v>
      </c>
      <c r="AO713" s="14" t="n">
        <v>0</v>
      </c>
      <c r="AP713" s="14" t="n">
        <v>1</v>
      </c>
      <c r="AQ713" s="14" t="n">
        <v>0.847</v>
      </c>
      <c r="AR713" s="14" t="n">
        <v>0.123</v>
      </c>
      <c r="AS713" s="14" t="n">
        <v>0</v>
      </c>
      <c r="AT713" s="14" t="n">
        <v>0.847</v>
      </c>
      <c r="AU713" s="14" t="n">
        <v>0</v>
      </c>
      <c r="AV713" s="14" t="n">
        <v>1</v>
      </c>
      <c r="AW713" s="14" t="n">
        <v>0.947</v>
      </c>
      <c r="AX713" s="14" t="n">
        <v>0.123</v>
      </c>
      <c r="AY713" s="14" t="n">
        <v>0</v>
      </c>
      <c r="AZ713" s="14" t="n">
        <v>0.947</v>
      </c>
      <c r="BA713" s="14" t="n">
        <v>0</v>
      </c>
      <c r="BB713" s="14" t="n">
        <v>1</v>
      </c>
      <c r="BC713" s="14" t="n">
        <v>0.589</v>
      </c>
      <c r="BD713" s="14" t="n">
        <v>0.123</v>
      </c>
      <c r="BE713" s="14" t="n">
        <v>0</v>
      </c>
      <c r="BF713" s="14" t="n">
        <v>0.589</v>
      </c>
      <c r="BG713" s="14" t="n">
        <v>0</v>
      </c>
      <c r="BH713" s="14" t="n">
        <v>1</v>
      </c>
      <c r="BI713" s="14" t="n">
        <v>0.6889999999999999</v>
      </c>
      <c r="BJ713" s="14" t="n">
        <v>0.123</v>
      </c>
      <c r="BK713" s="14" t="n">
        <v>0</v>
      </c>
      <c r="BL713" s="14" t="n">
        <v>0.6889999999999999</v>
      </c>
      <c r="BM713" s="14" t="n">
        <v>0</v>
      </c>
      <c r="BN713" s="14" t="n">
        <v>1</v>
      </c>
      <c r="BO713" s="14" t="n">
        <v>0</v>
      </c>
      <c r="BP713" s="14" t="n">
        <v>0</v>
      </c>
      <c r="BQ713" s="14" t="n">
        <v>0</v>
      </c>
      <c r="BR713" s="14" t="n">
        <v>0</v>
      </c>
      <c r="BS713" s="14" t="n">
        <v>1</v>
      </c>
      <c r="BT713" s="14" t="n">
        <v>0</v>
      </c>
      <c r="BU713" s="14" t="n">
        <v>0</v>
      </c>
      <c r="BV713" s="14" t="n">
        <v>0</v>
      </c>
      <c r="BW713" s="14" t="n">
        <v>0</v>
      </c>
      <c r="BX713" s="14" t="n">
        <v>1</v>
      </c>
      <c r="BY713" s="14" t="n">
        <v>12.729</v>
      </c>
      <c r="BZ713" s="14" t="n">
        <v>0</v>
      </c>
      <c r="CA713" s="14" t="n">
        <v>12.729</v>
      </c>
      <c r="CB713" s="14" t="n">
        <v>0</v>
      </c>
      <c r="CC713" s="14" t="n">
        <v>102.477</v>
      </c>
      <c r="CD713" s="14" t="n">
        <v>7.95</v>
      </c>
      <c r="CE713" s="14" t="n">
        <v>0</v>
      </c>
      <c r="CF713" s="14" t="n">
        <v>102.477</v>
      </c>
      <c r="CG713" s="14" t="n">
        <v>0</v>
      </c>
      <c r="CH713" s="14" t="n">
        <v>1</v>
      </c>
      <c r="CI713" s="14" t="n">
        <v>0</v>
      </c>
      <c r="CJ713" s="14" t="n">
        <v>0</v>
      </c>
      <c r="CK713" s="14" t="n">
        <v>0</v>
      </c>
      <c r="CL713" s="14" t="n">
        <v>0</v>
      </c>
      <c r="CM713" s="14" t="n">
        <v>0</v>
      </c>
      <c r="CN713" s="14" t="n">
        <v>0</v>
      </c>
      <c r="CO713" s="14" t="n">
        <v>0</v>
      </c>
      <c r="CP713" s="14" t="n">
        <v>0</v>
      </c>
      <c r="CQ713" s="14" t="n">
        <v>1.294</v>
      </c>
      <c r="CR713" s="14" t="n">
        <v>0</v>
      </c>
      <c r="CS713" s="14" t="n">
        <v>5.158</v>
      </c>
      <c r="CT713" s="14" t="n">
        <v>7.554</v>
      </c>
      <c r="CU713" s="14" t="n">
        <v>16.097</v>
      </c>
    </row>
    <row r="714">
      <c r="A714" s="14" t="inlineStr">
        <is>
          <t>SLB2023</t>
        </is>
      </c>
      <c r="B714" s="14" t="inlineStr">
        <is>
          <t>SLB</t>
        </is>
      </c>
      <c r="C714" s="14" t="inlineStr">
        <is>
          <t>SLB</t>
        </is>
      </c>
      <c r="D714" s="14" t="inlineStr">
        <is>
          <t>Solomon Islands</t>
        </is>
      </c>
      <c r="E714" s="14" t="n">
        <v>2023</v>
      </c>
      <c r="F714" s="14" t="n">
        <v>0</v>
      </c>
      <c r="G714" s="14" t="n">
        <v>5.77</v>
      </c>
      <c r="H714" s="14" t="n">
        <v>1.286</v>
      </c>
      <c r="I714" s="14" t="n">
        <v>0</v>
      </c>
      <c r="J714" s="14" t="n">
        <v>5.77</v>
      </c>
      <c r="K714" s="14" t="n">
        <v>0</v>
      </c>
      <c r="L714" s="14" t="n">
        <v>1</v>
      </c>
      <c r="M714" s="14" t="n">
        <v>7.886</v>
      </c>
      <c r="N714" s="14" t="n">
        <v>3.857</v>
      </c>
      <c r="O714" s="14" t="n">
        <v>0</v>
      </c>
      <c r="P714" s="14" t="n">
        <v>7.886</v>
      </c>
      <c r="Q714" s="14" t="n">
        <v>0</v>
      </c>
      <c r="R714" s="14" t="n">
        <v>1</v>
      </c>
      <c r="S714" s="14" t="n">
        <v>12.198</v>
      </c>
      <c r="T714" s="14" t="n">
        <v>7.714</v>
      </c>
      <c r="U714" s="14" t="n">
        <v>0</v>
      </c>
      <c r="V714" s="14" t="n">
        <v>12.198</v>
      </c>
      <c r="W714" s="14" t="n">
        <v>0</v>
      </c>
      <c r="X714" s="14" t="n">
        <v>1</v>
      </c>
      <c r="Y714" s="14" t="n">
        <v>6.832</v>
      </c>
      <c r="Z714" s="14" t="n">
        <v>0.843</v>
      </c>
      <c r="AA714" s="14" t="n">
        <v>0</v>
      </c>
      <c r="AB714" s="14" t="n">
        <v>6.832</v>
      </c>
      <c r="AC714" s="14" t="n">
        <v>0</v>
      </c>
      <c r="AD714" s="14" t="n">
        <v>1</v>
      </c>
      <c r="AE714" s="14" t="n">
        <v>8.118</v>
      </c>
      <c r="AF714" s="14" t="n">
        <v>1.77</v>
      </c>
      <c r="AG714" s="14" t="n">
        <v>0</v>
      </c>
      <c r="AH714" s="14" t="n">
        <v>8.118</v>
      </c>
      <c r="AI714" s="14" t="n">
        <v>0</v>
      </c>
      <c r="AJ714" s="14" t="n">
        <v>1</v>
      </c>
      <c r="AK714" s="14" t="n">
        <v>15.832</v>
      </c>
      <c r="AL714" s="14" t="n">
        <v>8.215</v>
      </c>
      <c r="AM714" s="14" t="n">
        <v>0</v>
      </c>
      <c r="AN714" s="14" t="n">
        <v>15.832</v>
      </c>
      <c r="AO714" s="14" t="n">
        <v>0</v>
      </c>
      <c r="AP714" s="14" t="n">
        <v>1</v>
      </c>
      <c r="AQ714" s="14" t="n">
        <v>0.749</v>
      </c>
      <c r="AR714" s="14" t="n">
        <v>0.129</v>
      </c>
      <c r="AS714" s="14" t="n">
        <v>0</v>
      </c>
      <c r="AT714" s="14" t="n">
        <v>0.749</v>
      </c>
      <c r="AU714" s="14" t="n">
        <v>0</v>
      </c>
      <c r="AV714" s="14" t="n">
        <v>1</v>
      </c>
      <c r="AW714" s="14" t="n">
        <v>0.783</v>
      </c>
      <c r="AX714" s="14" t="n">
        <v>0.129</v>
      </c>
      <c r="AY714" s="14" t="n">
        <v>0</v>
      </c>
      <c r="AZ714" s="14" t="n">
        <v>0.783</v>
      </c>
      <c r="BA714" s="14" t="n">
        <v>0</v>
      </c>
      <c r="BB714" s="14" t="n">
        <v>1</v>
      </c>
      <c r="BC714" s="14" t="n">
        <v>0.527</v>
      </c>
      <c r="BD714" s="14" t="n">
        <v>0.129</v>
      </c>
      <c r="BE714" s="14" t="n">
        <v>0</v>
      </c>
      <c r="BF714" s="14" t="n">
        <v>0.527</v>
      </c>
      <c r="BG714" s="14" t="n">
        <v>0</v>
      </c>
      <c r="BH714" s="14" t="n">
        <v>1</v>
      </c>
      <c r="BI714" s="14" t="n">
        <v>0.64</v>
      </c>
      <c r="BJ714" s="14" t="n">
        <v>0.129</v>
      </c>
      <c r="BK714" s="14" t="n">
        <v>0</v>
      </c>
      <c r="BL714" s="14" t="n">
        <v>0.64</v>
      </c>
      <c r="BM714" s="14" t="n">
        <v>0</v>
      </c>
      <c r="BN714" s="14" t="n">
        <v>1</v>
      </c>
      <c r="BO714" s="14" t="n">
        <v>0</v>
      </c>
      <c r="BP714" s="14" t="n">
        <v>0</v>
      </c>
      <c r="BQ714" s="14" t="n">
        <v>0</v>
      </c>
      <c r="BR714" s="14" t="n">
        <v>0</v>
      </c>
      <c r="BS714" s="14" t="n">
        <v>1</v>
      </c>
      <c r="BT714" s="14" t="n">
        <v>0</v>
      </c>
      <c r="BU714" s="14" t="n">
        <v>0</v>
      </c>
      <c r="BV714" s="14" t="n">
        <v>0</v>
      </c>
      <c r="BW714" s="14" t="n">
        <v>0</v>
      </c>
      <c r="BX714" s="14" t="n">
        <v>1</v>
      </c>
      <c r="BY714" s="14" t="n">
        <v>13.254</v>
      </c>
      <c r="BZ714" s="14" t="n">
        <v>0</v>
      </c>
      <c r="CA714" s="14" t="n">
        <v>13.254</v>
      </c>
      <c r="CB714" s="14" t="n">
        <v>0</v>
      </c>
      <c r="CC714" s="14" t="n">
        <v>87.07899999999999</v>
      </c>
      <c r="CD714" s="14" t="n">
        <v>7.95</v>
      </c>
      <c r="CE714" s="14" t="n">
        <v>0</v>
      </c>
      <c r="CF714" s="14" t="n">
        <v>87.07899999999999</v>
      </c>
      <c r="CG714" s="14" t="n">
        <v>0</v>
      </c>
      <c r="CH714" s="14" t="n">
        <v>1</v>
      </c>
      <c r="CI714" s="14" t="n">
        <v>0</v>
      </c>
      <c r="CJ714" s="14" t="n">
        <v>0</v>
      </c>
      <c r="CK714" s="14" t="n">
        <v>0</v>
      </c>
      <c r="CL714" s="14" t="n">
        <v>0</v>
      </c>
      <c r="CM714" s="14" t="n">
        <v>0</v>
      </c>
      <c r="CN714" s="14" t="n">
        <v>0</v>
      </c>
      <c r="CO714" s="14" t="n">
        <v>0</v>
      </c>
      <c r="CP714" s="14" t="n">
        <v>0</v>
      </c>
      <c r="CQ714" s="14" t="n">
        <v>1.348</v>
      </c>
      <c r="CR714" s="14" t="n">
        <v>0</v>
      </c>
      <c r="CS714" s="14" t="n">
        <v>5.37</v>
      </c>
      <c r="CT714" s="14" t="n">
        <v>4.484</v>
      </c>
      <c r="CU714" s="14" t="n">
        <v>12.529</v>
      </c>
    </row>
    <row r="715">
      <c r="A715" s="14" t="inlineStr">
        <is>
          <t>SLB2024</t>
        </is>
      </c>
      <c r="B715" s="14" t="inlineStr">
        <is>
          <t>SLB</t>
        </is>
      </c>
      <c r="C715" s="14" t="inlineStr">
        <is>
          <t>SLB</t>
        </is>
      </c>
      <c r="D715" s="14" t="inlineStr">
        <is>
          <t>Solomon Islands</t>
        </is>
      </c>
      <c r="E715" s="14" t="n">
        <v>2024</v>
      </c>
      <c r="F715" s="14" t="n">
        <v>0</v>
      </c>
      <c r="G715" s="14" t="n">
        <v>4.833</v>
      </c>
      <c r="H715" s="14" t="n">
        <v>1.324</v>
      </c>
      <c r="I715" s="14" t="n">
        <v>0</v>
      </c>
      <c r="J715" s="14" t="n">
        <v>4.833</v>
      </c>
      <c r="K715" s="14" t="n">
        <v>0</v>
      </c>
      <c r="L715" s="14" t="n">
        <v>1</v>
      </c>
      <c r="M715" s="14" t="n">
        <v>7.124</v>
      </c>
      <c r="N715" s="14" t="n">
        <v>3.971</v>
      </c>
      <c r="O715" s="14" t="n">
        <v>0</v>
      </c>
      <c r="P715" s="14" t="n">
        <v>7.124</v>
      </c>
      <c r="Q715" s="14" t="n">
        <v>0</v>
      </c>
      <c r="R715" s="14" t="n">
        <v>1</v>
      </c>
      <c r="S715" s="14" t="n">
        <v>11.451</v>
      </c>
      <c r="T715" s="14" t="n">
        <v>7.942</v>
      </c>
      <c r="U715" s="14" t="n">
        <v>0</v>
      </c>
      <c r="V715" s="14" t="n">
        <v>11.451</v>
      </c>
      <c r="W715" s="14" t="n">
        <v>0</v>
      </c>
      <c r="X715" s="14" t="n">
        <v>1</v>
      </c>
      <c r="Y715" s="14" t="n">
        <v>6.934</v>
      </c>
      <c r="Z715" s="14" t="n">
        <v>0.856</v>
      </c>
      <c r="AA715" s="14" t="n">
        <v>0</v>
      </c>
      <c r="AB715" s="14" t="n">
        <v>6.934</v>
      </c>
      <c r="AC715" s="14" t="n">
        <v>0</v>
      </c>
      <c r="AD715" s="14" t="n">
        <v>1</v>
      </c>
      <c r="AE715" s="14" t="n">
        <v>8.257</v>
      </c>
      <c r="AF715" s="14" t="n">
        <v>1.8</v>
      </c>
      <c r="AG715" s="14" t="n">
        <v>0</v>
      </c>
      <c r="AH715" s="14" t="n">
        <v>8.257</v>
      </c>
      <c r="AI715" s="14" t="n">
        <v>0</v>
      </c>
      <c r="AJ715" s="14" t="n">
        <v>1</v>
      </c>
      <c r="AK715" s="14" t="n">
        <v>16.199</v>
      </c>
      <c r="AL715" s="14" t="n">
        <v>8.404999999999999</v>
      </c>
      <c r="AM715" s="14" t="n">
        <v>0</v>
      </c>
      <c r="AN715" s="14" t="n">
        <v>16.199</v>
      </c>
      <c r="AO715" s="14" t="n">
        <v>0</v>
      </c>
      <c r="AP715" s="14" t="n">
        <v>1</v>
      </c>
      <c r="AQ715" s="14" t="n">
        <v>0.72</v>
      </c>
      <c r="AR715" s="14" t="n">
        <v>0.132</v>
      </c>
      <c r="AS715" s="14" t="n">
        <v>0</v>
      </c>
      <c r="AT715" s="14" t="n">
        <v>0.72</v>
      </c>
      <c r="AU715" s="14" t="n">
        <v>0</v>
      </c>
      <c r="AV715" s="14" t="n">
        <v>1</v>
      </c>
      <c r="AW715" s="14" t="n">
        <v>0.734</v>
      </c>
      <c r="AX715" s="14" t="n">
        <v>0.132</v>
      </c>
      <c r="AY715" s="14" t="n">
        <v>0</v>
      </c>
      <c r="AZ715" s="14" t="n">
        <v>0.734</v>
      </c>
      <c r="BA715" s="14" t="n">
        <v>0</v>
      </c>
      <c r="BB715" s="14" t="n">
        <v>1</v>
      </c>
      <c r="BC715" s="14" t="n">
        <v>0.51</v>
      </c>
      <c r="BD715" s="14" t="n">
        <v>0.132</v>
      </c>
      <c r="BE715" s="14" t="n">
        <v>0</v>
      </c>
      <c r="BF715" s="14" t="n">
        <v>0.51</v>
      </c>
      <c r="BG715" s="14" t="n">
        <v>0</v>
      </c>
      <c r="BH715" s="14" t="n">
        <v>1</v>
      </c>
      <c r="BI715" s="14" t="n">
        <v>0.652</v>
      </c>
      <c r="BJ715" s="14" t="n">
        <v>0.132</v>
      </c>
      <c r="BK715" s="14" t="n">
        <v>0</v>
      </c>
      <c r="BL715" s="14" t="n">
        <v>0.652</v>
      </c>
      <c r="BM715" s="14" t="n">
        <v>0</v>
      </c>
      <c r="BN715" s="14" t="n">
        <v>1</v>
      </c>
      <c r="BO715" s="14" t="n">
        <v>0</v>
      </c>
      <c r="BP715" s="14" t="n">
        <v>0</v>
      </c>
      <c r="BQ715" s="14" t="n">
        <v>0</v>
      </c>
      <c r="BR715" s="14" t="n">
        <v>0</v>
      </c>
      <c r="BS715" s="14" t="n">
        <v>1</v>
      </c>
      <c r="BT715" s="14" t="n">
        <v>0</v>
      </c>
      <c r="BU715" s="14" t="n">
        <v>0</v>
      </c>
      <c r="BV715" s="14" t="n">
        <v>0</v>
      </c>
      <c r="BW715" s="14" t="n">
        <v>0</v>
      </c>
      <c r="BX715" s="14" t="n">
        <v>1</v>
      </c>
      <c r="BY715" s="14" t="n">
        <v>13.646</v>
      </c>
      <c r="BZ715" s="14" t="n">
        <v>0</v>
      </c>
      <c r="CA715" s="14" t="n">
        <v>13.646</v>
      </c>
      <c r="CB715" s="14" t="n">
        <v>0</v>
      </c>
      <c r="CC715" s="14" t="n">
        <v>86.38500000000001</v>
      </c>
      <c r="CD715" s="14" t="n">
        <v>7.95</v>
      </c>
      <c r="CE715" s="14" t="n">
        <v>0</v>
      </c>
      <c r="CF715" s="14" t="n">
        <v>86.38500000000001</v>
      </c>
      <c r="CG715" s="14" t="n">
        <v>0</v>
      </c>
      <c r="CH715" s="14" t="n">
        <v>1</v>
      </c>
      <c r="CI715" s="14" t="n">
        <v>0</v>
      </c>
      <c r="CJ715" s="14" t="n">
        <v>0</v>
      </c>
      <c r="CK715" s="14" t="n">
        <v>0</v>
      </c>
      <c r="CL715" s="14" t="n">
        <v>0</v>
      </c>
      <c r="CM715" s="14" t="n">
        <v>0</v>
      </c>
      <c r="CN715" s="14" t="n">
        <v>0</v>
      </c>
      <c r="CO715" s="14" t="n">
        <v>0</v>
      </c>
      <c r="CP715" s="14" t="n">
        <v>0</v>
      </c>
      <c r="CQ715" s="14" t="n">
        <v>1.387</v>
      </c>
      <c r="CR715" s="14" t="n">
        <v>0</v>
      </c>
      <c r="CS715" s="14" t="n">
        <v>5.529</v>
      </c>
      <c r="CT715" s="14" t="n">
        <v>3.509</v>
      </c>
      <c r="CU715" s="14" t="n">
        <v>10.896</v>
      </c>
    </row>
    <row r="716">
      <c r="A716" s="14" t="inlineStr">
        <is>
          <t>SOM2021</t>
        </is>
      </c>
      <c r="B716" s="14" t="inlineStr">
        <is>
          <t>SOM</t>
        </is>
      </c>
      <c r="C716" s="14" t="inlineStr">
        <is>
          <t>SOM</t>
        </is>
      </c>
      <c r="D716" s="14" t="inlineStr">
        <is>
          <t>Somalia</t>
        </is>
      </c>
      <c r="E716" s="14" t="n">
        <v>2021</v>
      </c>
      <c r="F716" s="14" t="n">
        <v>0</v>
      </c>
      <c r="G716" s="14" t="n">
        <v>5.897</v>
      </c>
      <c r="H716" s="14" t="n">
        <v>1.143</v>
      </c>
      <c r="I716" s="14" t="n">
        <v>0</v>
      </c>
      <c r="J716" s="14" t="n">
        <v>5.897</v>
      </c>
      <c r="K716" s="14" t="n">
        <v>0</v>
      </c>
      <c r="L716" s="14" t="n">
        <v>1</v>
      </c>
      <c r="M716" s="14" t="n">
        <v>7.964</v>
      </c>
      <c r="N716" s="14" t="n">
        <v>3.43</v>
      </c>
      <c r="O716" s="14" t="n">
        <v>0</v>
      </c>
      <c r="P716" s="14" t="n">
        <v>7.964</v>
      </c>
      <c r="Q716" s="14" t="n">
        <v>0</v>
      </c>
      <c r="R716" s="14" t="n">
        <v>1</v>
      </c>
      <c r="S716" s="14" t="n">
        <v>11.613</v>
      </c>
      <c r="T716" s="14" t="n">
        <v>6.86</v>
      </c>
      <c r="U716" s="14" t="n">
        <v>0</v>
      </c>
      <c r="V716" s="14" t="n">
        <v>11.613</v>
      </c>
      <c r="W716" s="14" t="n">
        <v>0</v>
      </c>
      <c r="X716" s="14" t="n">
        <v>1</v>
      </c>
      <c r="Y716" s="14" t="n">
        <v>16.305</v>
      </c>
      <c r="Z716" s="14" t="n">
        <v>2.204</v>
      </c>
      <c r="AA716" s="14" t="n">
        <v>0</v>
      </c>
      <c r="AB716" s="14" t="n">
        <v>16.305</v>
      </c>
      <c r="AC716" s="14" t="n">
        <v>0</v>
      </c>
      <c r="AD716" s="14" t="n">
        <v>1</v>
      </c>
      <c r="AE716" s="14" t="n">
        <v>17.449</v>
      </c>
      <c r="AF716" s="14" t="n">
        <v>4.08</v>
      </c>
      <c r="AG716" s="14" t="n">
        <v>0</v>
      </c>
      <c r="AH716" s="14" t="n">
        <v>17.449</v>
      </c>
      <c r="AI716" s="14" t="n">
        <v>0</v>
      </c>
      <c r="AJ716" s="14" t="n">
        <v>1</v>
      </c>
      <c r="AK716" s="14" t="n">
        <v>24.309</v>
      </c>
      <c r="AL716" s="14" t="n">
        <v>12.947</v>
      </c>
      <c r="AM716" s="14" t="n">
        <v>0</v>
      </c>
      <c r="AN716" s="14" t="n">
        <v>24.309</v>
      </c>
      <c r="AO716" s="14" t="n">
        <v>0</v>
      </c>
      <c r="AP716" s="14" t="n">
        <v>1</v>
      </c>
      <c r="AQ716" s="14" t="n">
        <v>0.619</v>
      </c>
      <c r="AR716" s="14" t="n">
        <v>0.114</v>
      </c>
      <c r="AS716" s="14" t="n">
        <v>0.287</v>
      </c>
      <c r="AT716" s="14" t="n">
        <v>0.906</v>
      </c>
      <c r="AU716" s="14" t="n">
        <v>0</v>
      </c>
      <c r="AV716" s="14" t="n">
        <v>1</v>
      </c>
      <c r="AW716" s="14" t="n">
        <v>0.599</v>
      </c>
      <c r="AX716" s="14" t="n">
        <v>0.114</v>
      </c>
      <c r="AY716" s="14" t="n">
        <v>0.016</v>
      </c>
      <c r="AZ716" s="14" t="n">
        <v>0.616</v>
      </c>
      <c r="BA716" s="14" t="n">
        <v>0</v>
      </c>
      <c r="BB716" s="14" t="n">
        <v>0</v>
      </c>
      <c r="BC716" s="14" t="n">
        <v>0.439</v>
      </c>
      <c r="BD716" s="14" t="n">
        <v>0.114</v>
      </c>
      <c r="BE716" s="14" t="n">
        <v>0</v>
      </c>
      <c r="BF716" s="14" t="n">
        <v>0.439</v>
      </c>
      <c r="BG716" s="14" t="n">
        <v>0</v>
      </c>
      <c r="BH716" s="14" t="n">
        <v>1</v>
      </c>
      <c r="BI716" s="14" t="n">
        <v>0.505</v>
      </c>
      <c r="BJ716" s="14" t="n">
        <v>0.114</v>
      </c>
      <c r="BK716" s="14" t="n">
        <v>0.531</v>
      </c>
      <c r="BL716" s="14" t="n">
        <v>1.036</v>
      </c>
      <c r="BM716" s="14" t="n">
        <v>0</v>
      </c>
      <c r="BN716" s="14" t="n">
        <v>1</v>
      </c>
      <c r="BO716" s="14" t="n">
        <v>0</v>
      </c>
      <c r="BP716" s="14" t="n">
        <v>0</v>
      </c>
      <c r="BQ716" s="14" t="n">
        <v>0.079</v>
      </c>
      <c r="BR716" s="14" t="n">
        <v>0</v>
      </c>
      <c r="BS716" s="14" t="n">
        <v>0.667</v>
      </c>
      <c r="BT716" s="14" t="n">
        <v>0</v>
      </c>
      <c r="BU716" s="14" t="n">
        <v>0</v>
      </c>
      <c r="BV716" s="14" t="n">
        <v>0.079</v>
      </c>
      <c r="BW716" s="14" t="n">
        <v>0</v>
      </c>
      <c r="BX716" s="14" t="n">
        <v>0.667</v>
      </c>
      <c r="BY716" s="14" t="n">
        <v>11.787</v>
      </c>
      <c r="BZ716" s="14" t="n">
        <v>0</v>
      </c>
      <c r="CA716" s="14" t="n">
        <v>11.787</v>
      </c>
      <c r="CB716" s="14" t="n">
        <v>0</v>
      </c>
      <c r="CC716" s="14" t="n">
        <v>78.125</v>
      </c>
      <c r="CD716" s="14" t="n">
        <v>7.95</v>
      </c>
      <c r="CE716" s="14" t="n">
        <v>0</v>
      </c>
      <c r="CF716" s="14" t="n">
        <v>78.125</v>
      </c>
      <c r="CG716" s="14" t="n">
        <v>0</v>
      </c>
      <c r="CH716" s="14" t="n">
        <v>1</v>
      </c>
      <c r="CI716" s="14" t="n">
        <v>0</v>
      </c>
      <c r="CJ716" s="14" t="n">
        <v>0</v>
      </c>
      <c r="CK716" s="14" t="n">
        <v>0</v>
      </c>
      <c r="CL716" s="14" t="n">
        <v>0</v>
      </c>
      <c r="CM716" s="14" t="n">
        <v>0</v>
      </c>
      <c r="CN716" s="14" t="n">
        <v>0</v>
      </c>
      <c r="CO716" s="14" t="n">
        <v>0</v>
      </c>
      <c r="CP716" s="14" t="n">
        <v>0</v>
      </c>
      <c r="CQ716" s="14" t="n">
        <v>1.198</v>
      </c>
      <c r="CR716" s="14" t="n">
        <v>0</v>
      </c>
      <c r="CS716" s="14" t="n">
        <v>3.908</v>
      </c>
      <c r="CT716" s="14" t="n">
        <v>4.753</v>
      </c>
      <c r="CU716" s="14" t="n">
        <v>15.162</v>
      </c>
    </row>
    <row r="717">
      <c r="A717" s="14" t="inlineStr">
        <is>
          <t>SOM2022</t>
        </is>
      </c>
      <c r="B717" s="14" t="inlineStr">
        <is>
          <t>SOM</t>
        </is>
      </c>
      <c r="C717" s="14" t="inlineStr">
        <is>
          <t>SOM</t>
        </is>
      </c>
      <c r="D717" s="14" t="inlineStr">
        <is>
          <t>Somalia</t>
        </is>
      </c>
      <c r="E717" s="14" t="n">
        <v>2022</v>
      </c>
      <c r="F717" s="14" t="n">
        <v>0</v>
      </c>
      <c r="G717" s="14" t="n">
        <v>11.72</v>
      </c>
      <c r="H717" s="14" t="n">
        <v>1.235</v>
      </c>
      <c r="I717" s="14" t="n">
        <v>0</v>
      </c>
      <c r="J717" s="14" t="n">
        <v>11.72</v>
      </c>
      <c r="K717" s="14" t="n">
        <v>0</v>
      </c>
      <c r="L717" s="14" t="n">
        <v>1</v>
      </c>
      <c r="M717" s="14" t="n">
        <v>9.782999999999999</v>
      </c>
      <c r="N717" s="14" t="n">
        <v>3.704</v>
      </c>
      <c r="O717" s="14" t="n">
        <v>0</v>
      </c>
      <c r="P717" s="14" t="n">
        <v>9.782999999999999</v>
      </c>
      <c r="Q717" s="14" t="n">
        <v>0</v>
      </c>
      <c r="R717" s="14" t="n">
        <v>1</v>
      </c>
      <c r="S717" s="14" t="n">
        <v>17.893</v>
      </c>
      <c r="T717" s="14" t="n">
        <v>7.408</v>
      </c>
      <c r="U717" s="14" t="n">
        <v>0</v>
      </c>
      <c r="V717" s="14" t="n">
        <v>17.893</v>
      </c>
      <c r="W717" s="14" t="n">
        <v>0</v>
      </c>
      <c r="X717" s="14" t="n">
        <v>1</v>
      </c>
      <c r="Y717" s="14" t="n">
        <v>32.56</v>
      </c>
      <c r="Z717" s="14" t="n">
        <v>4.401</v>
      </c>
      <c r="AA717" s="14" t="n">
        <v>0</v>
      </c>
      <c r="AB717" s="14" t="n">
        <v>32.56</v>
      </c>
      <c r="AC717" s="14" t="n">
        <v>0</v>
      </c>
      <c r="AD717" s="14" t="n">
        <v>1</v>
      </c>
      <c r="AE717" s="14" t="n">
        <v>33.795</v>
      </c>
      <c r="AF717" s="14" t="n">
        <v>7.902</v>
      </c>
      <c r="AG717" s="14" t="n">
        <v>0</v>
      </c>
      <c r="AH717" s="14" t="n">
        <v>33.795</v>
      </c>
      <c r="AI717" s="14" t="n">
        <v>0</v>
      </c>
      <c r="AJ717" s="14" t="n">
        <v>1</v>
      </c>
      <c r="AK717" s="14" t="n">
        <v>41.203</v>
      </c>
      <c r="AL717" s="14" t="n">
        <v>21.945</v>
      </c>
      <c r="AM717" s="14" t="n">
        <v>0</v>
      </c>
      <c r="AN717" s="14" t="n">
        <v>41.203</v>
      </c>
      <c r="AO717" s="14" t="n">
        <v>0</v>
      </c>
      <c r="AP717" s="14" t="n">
        <v>1</v>
      </c>
      <c r="AQ717" s="14" t="n">
        <v>0.861</v>
      </c>
      <c r="AR717" s="14" t="n">
        <v>0.123</v>
      </c>
      <c r="AS717" s="14" t="n">
        <v>0.366</v>
      </c>
      <c r="AT717" s="14" t="n">
        <v>1.228</v>
      </c>
      <c r="AU717" s="14" t="n">
        <v>0</v>
      </c>
      <c r="AV717" s="14" t="n">
        <v>1</v>
      </c>
      <c r="AW717" s="14" t="n">
        <v>0.986</v>
      </c>
      <c r="AX717" s="14" t="n">
        <v>0.123</v>
      </c>
      <c r="AY717" s="14" t="n">
        <v>-0.389</v>
      </c>
      <c r="AZ717" s="14" t="n">
        <v>0.598</v>
      </c>
      <c r="BA717" s="14" t="n">
        <v>0</v>
      </c>
      <c r="BB717" s="14" t="n">
        <v>0</v>
      </c>
      <c r="BC717" s="14" t="n">
        <v>0.598</v>
      </c>
      <c r="BD717" s="14" t="n">
        <v>0.123</v>
      </c>
      <c r="BE717" s="14" t="n">
        <v>0</v>
      </c>
      <c r="BF717" s="14" t="n">
        <v>0.598</v>
      </c>
      <c r="BG717" s="14" t="n">
        <v>0</v>
      </c>
      <c r="BH717" s="14" t="n">
        <v>1</v>
      </c>
      <c r="BI717" s="14" t="n">
        <v>0.612</v>
      </c>
      <c r="BJ717" s="14" t="n">
        <v>0.123</v>
      </c>
      <c r="BK717" s="14" t="n">
        <v>0.393</v>
      </c>
      <c r="BL717" s="14" t="n">
        <v>1.005</v>
      </c>
      <c r="BM717" s="14" t="n">
        <v>0</v>
      </c>
      <c r="BN717" s="14" t="n">
        <v>1</v>
      </c>
      <c r="BO717" s="14" t="n">
        <v>0</v>
      </c>
      <c r="BP717" s="14" t="n">
        <v>0</v>
      </c>
      <c r="BQ717" s="14" t="n">
        <v>0.079</v>
      </c>
      <c r="BR717" s="14" t="n">
        <v>0</v>
      </c>
      <c r="BS717" s="14" t="n">
        <v>0.667</v>
      </c>
      <c r="BT717" s="14" t="n">
        <v>0</v>
      </c>
      <c r="BU717" s="14" t="n">
        <v>0</v>
      </c>
      <c r="BV717" s="14" t="n">
        <v>0.079</v>
      </c>
      <c r="BW717" s="14" t="n">
        <v>0</v>
      </c>
      <c r="BX717" s="14" t="n">
        <v>0.667</v>
      </c>
      <c r="BY717" s="14" t="n">
        <v>12.729</v>
      </c>
      <c r="BZ717" s="14" t="n">
        <v>0</v>
      </c>
      <c r="CA717" s="14" t="n">
        <v>12.729</v>
      </c>
      <c r="CB717" s="14" t="n">
        <v>0</v>
      </c>
      <c r="CC717" s="14" t="n">
        <v>97.90000000000001</v>
      </c>
      <c r="CD717" s="14" t="n">
        <v>7.95</v>
      </c>
      <c r="CE717" s="14" t="n">
        <v>0</v>
      </c>
      <c r="CF717" s="14" t="n">
        <v>97.90000000000001</v>
      </c>
      <c r="CG717" s="14" t="n">
        <v>0</v>
      </c>
      <c r="CH717" s="14" t="n">
        <v>1</v>
      </c>
      <c r="CI717" s="14" t="n">
        <v>0</v>
      </c>
      <c r="CJ717" s="14" t="n">
        <v>0</v>
      </c>
      <c r="CK717" s="14" t="n">
        <v>0</v>
      </c>
      <c r="CL717" s="14" t="n">
        <v>0</v>
      </c>
      <c r="CM717" s="14" t="n">
        <v>0</v>
      </c>
      <c r="CN717" s="14" t="n">
        <v>0</v>
      </c>
      <c r="CO717" s="14" t="n">
        <v>0</v>
      </c>
      <c r="CP717" s="14" t="n">
        <v>0</v>
      </c>
      <c r="CQ717" s="14" t="n">
        <v>1.294</v>
      </c>
      <c r="CR717" s="14" t="n">
        <v>0</v>
      </c>
      <c r="CS717" s="14" t="n">
        <v>4.221</v>
      </c>
      <c r="CT717" s="14" t="n">
        <v>10.485</v>
      </c>
      <c r="CU717" s="14" t="n">
        <v>31.326</v>
      </c>
    </row>
    <row r="718">
      <c r="A718" s="14" t="inlineStr">
        <is>
          <t>SOM2023</t>
        </is>
      </c>
      <c r="B718" s="14" t="inlineStr">
        <is>
          <t>SOM</t>
        </is>
      </c>
      <c r="C718" s="14" t="inlineStr">
        <is>
          <t>SOM</t>
        </is>
      </c>
      <c r="D718" s="14" t="inlineStr">
        <is>
          <t>Somalia</t>
        </is>
      </c>
      <c r="E718" s="14" t="n">
        <v>2023</v>
      </c>
      <c r="F718" s="14" t="n">
        <v>0</v>
      </c>
      <c r="G718" s="14" t="n">
        <v>6.147</v>
      </c>
      <c r="H718" s="14" t="n">
        <v>1.286</v>
      </c>
      <c r="I718" s="14" t="n">
        <v>0</v>
      </c>
      <c r="J718" s="14" t="n">
        <v>6.147</v>
      </c>
      <c r="K718" s="14" t="n">
        <v>0</v>
      </c>
      <c r="L718" s="14" t="n">
        <v>1</v>
      </c>
      <c r="M718" s="14" t="n">
        <v>7.886</v>
      </c>
      <c r="N718" s="14" t="n">
        <v>3.857</v>
      </c>
      <c r="O718" s="14" t="n">
        <v>0</v>
      </c>
      <c r="P718" s="14" t="n">
        <v>7.886</v>
      </c>
      <c r="Q718" s="14" t="n">
        <v>0</v>
      </c>
      <c r="R718" s="14" t="n">
        <v>1</v>
      </c>
      <c r="S718" s="14" t="n">
        <v>12.575</v>
      </c>
      <c r="T718" s="14" t="n">
        <v>7.714</v>
      </c>
      <c r="U718" s="14" t="n">
        <v>0</v>
      </c>
      <c r="V718" s="14" t="n">
        <v>12.575</v>
      </c>
      <c r="W718" s="14" t="n">
        <v>0</v>
      </c>
      <c r="X718" s="14" t="n">
        <v>1</v>
      </c>
      <c r="Y718" s="14" t="n">
        <v>12.908</v>
      </c>
      <c r="Z718" s="14" t="n">
        <v>1.745</v>
      </c>
      <c r="AA718" s="14" t="n">
        <v>0</v>
      </c>
      <c r="AB718" s="14" t="n">
        <v>12.908</v>
      </c>
      <c r="AC718" s="14" t="n">
        <v>0</v>
      </c>
      <c r="AD718" s="14" t="n">
        <v>1</v>
      </c>
      <c r="AE718" s="14" t="n">
        <v>14.194</v>
      </c>
      <c r="AF718" s="14" t="n">
        <v>3.319</v>
      </c>
      <c r="AG718" s="14" t="n">
        <v>0</v>
      </c>
      <c r="AH718" s="14" t="n">
        <v>14.194</v>
      </c>
      <c r="AI718" s="14" t="n">
        <v>0</v>
      </c>
      <c r="AJ718" s="14" t="n">
        <v>1</v>
      </c>
      <c r="AK718" s="14" t="n">
        <v>21.908</v>
      </c>
      <c r="AL718" s="14" t="n">
        <v>11.668</v>
      </c>
      <c r="AM718" s="14" t="n">
        <v>0</v>
      </c>
      <c r="AN718" s="14" t="n">
        <v>21.908</v>
      </c>
      <c r="AO718" s="14" t="n">
        <v>0</v>
      </c>
      <c r="AP718" s="14" t="n">
        <v>1</v>
      </c>
      <c r="AQ718" s="14" t="n">
        <v>0.76</v>
      </c>
      <c r="AR718" s="14" t="n">
        <v>0.129</v>
      </c>
      <c r="AS718" s="14" t="n">
        <v>0.437</v>
      </c>
      <c r="AT718" s="14" t="n">
        <v>1.197</v>
      </c>
      <c r="AU718" s="14" t="n">
        <v>0</v>
      </c>
      <c r="AV718" s="14" t="n">
        <v>1</v>
      </c>
      <c r="AW718" s="14" t="n">
        <v>0.8110000000000001</v>
      </c>
      <c r="AX718" s="14" t="n">
        <v>0.129</v>
      </c>
      <c r="AY718" s="14" t="n">
        <v>-0.221</v>
      </c>
      <c r="AZ718" s="14" t="n">
        <v>0.59</v>
      </c>
      <c r="BA718" s="14" t="n">
        <v>0</v>
      </c>
      <c r="BB718" s="14" t="n">
        <v>0</v>
      </c>
      <c r="BC718" s="14" t="n">
        <v>0.535</v>
      </c>
      <c r="BD718" s="14" t="n">
        <v>0.129</v>
      </c>
      <c r="BE718" s="14" t="n">
        <v>0</v>
      </c>
      <c r="BF718" s="14" t="n">
        <v>0.535</v>
      </c>
      <c r="BG718" s="14" t="n">
        <v>0</v>
      </c>
      <c r="BH718" s="14" t="n">
        <v>1</v>
      </c>
      <c r="BI718" s="14" t="n">
        <v>0.579</v>
      </c>
      <c r="BJ718" s="14" t="n">
        <v>0.129</v>
      </c>
      <c r="BK718" s="14" t="n">
        <v>0.413</v>
      </c>
      <c r="BL718" s="14" t="n">
        <v>0.992</v>
      </c>
      <c r="BM718" s="14" t="n">
        <v>0</v>
      </c>
      <c r="BN718" s="14" t="n">
        <v>1</v>
      </c>
      <c r="BO718" s="14" t="n">
        <v>0</v>
      </c>
      <c r="BP718" s="14" t="n">
        <v>0</v>
      </c>
      <c r="BQ718" s="14" t="n">
        <v>0.08</v>
      </c>
      <c r="BR718" s="14" t="n">
        <v>0</v>
      </c>
      <c r="BS718" s="14" t="n">
        <v>0.667</v>
      </c>
      <c r="BT718" s="14" t="n">
        <v>0</v>
      </c>
      <c r="BU718" s="14" t="n">
        <v>0</v>
      </c>
      <c r="BV718" s="14" t="n">
        <v>0.08</v>
      </c>
      <c r="BW718" s="14" t="n">
        <v>0</v>
      </c>
      <c r="BX718" s="14" t="n">
        <v>0.667</v>
      </c>
      <c r="BY718" s="14" t="n">
        <v>13.254</v>
      </c>
      <c r="BZ718" s="14" t="n">
        <v>0</v>
      </c>
      <c r="CA718" s="14" t="n">
        <v>13.254</v>
      </c>
      <c r="CB718" s="14" t="n">
        <v>0</v>
      </c>
      <c r="CC718" s="14" t="n">
        <v>83.248</v>
      </c>
      <c r="CD718" s="14" t="n">
        <v>7.95</v>
      </c>
      <c r="CE718" s="14" t="n">
        <v>0</v>
      </c>
      <c r="CF718" s="14" t="n">
        <v>83.248</v>
      </c>
      <c r="CG718" s="14" t="n">
        <v>0</v>
      </c>
      <c r="CH718" s="14" t="n">
        <v>1</v>
      </c>
      <c r="CI718" s="14" t="n">
        <v>0</v>
      </c>
      <c r="CJ718" s="14" t="n">
        <v>0</v>
      </c>
      <c r="CK718" s="14" t="n">
        <v>0</v>
      </c>
      <c r="CL718" s="14" t="n">
        <v>0</v>
      </c>
      <c r="CM718" s="14" t="n">
        <v>0</v>
      </c>
      <c r="CN718" s="14" t="n">
        <v>0</v>
      </c>
      <c r="CO718" s="14" t="n">
        <v>0</v>
      </c>
      <c r="CP718" s="14" t="n">
        <v>0</v>
      </c>
      <c r="CQ718" s="14" t="n">
        <v>1.348</v>
      </c>
      <c r="CR718" s="14" t="n">
        <v>0</v>
      </c>
      <c r="CS718" s="14" t="n">
        <v>4.395</v>
      </c>
      <c r="CT718" s="14" t="n">
        <v>4.861</v>
      </c>
      <c r="CU718" s="14" t="n">
        <v>11.622</v>
      </c>
    </row>
    <row r="719">
      <c r="A719" s="14" t="inlineStr">
        <is>
          <t>SOM2024</t>
        </is>
      </c>
      <c r="B719" s="14" t="inlineStr">
        <is>
          <t>SOM</t>
        </is>
      </c>
      <c r="C719" s="14" t="inlineStr">
        <is>
          <t>SOM</t>
        </is>
      </c>
      <c r="D719" s="14" t="inlineStr">
        <is>
          <t>Somalia</t>
        </is>
      </c>
      <c r="E719" s="14" t="n">
        <v>2024</v>
      </c>
      <c r="F719" s="14" t="n">
        <v>0</v>
      </c>
      <c r="G719" s="14" t="n">
        <v>5.575</v>
      </c>
      <c r="H719" s="14" t="n">
        <v>1.324</v>
      </c>
      <c r="I719" s="14" t="n">
        <v>0</v>
      </c>
      <c r="J719" s="14" t="n">
        <v>5.575</v>
      </c>
      <c r="K719" s="14" t="n">
        <v>0</v>
      </c>
      <c r="L719" s="14" t="n">
        <v>1</v>
      </c>
      <c r="M719" s="14" t="n">
        <v>7.124</v>
      </c>
      <c r="N719" s="14" t="n">
        <v>3.971</v>
      </c>
      <c r="O719" s="14" t="n">
        <v>0</v>
      </c>
      <c r="P719" s="14" t="n">
        <v>7.124</v>
      </c>
      <c r="Q719" s="14" t="n">
        <v>0</v>
      </c>
      <c r="R719" s="14" t="n">
        <v>1</v>
      </c>
      <c r="S719" s="14" t="n">
        <v>12.193</v>
      </c>
      <c r="T719" s="14" t="n">
        <v>7.942</v>
      </c>
      <c r="U719" s="14" t="n">
        <v>0</v>
      </c>
      <c r="V719" s="14" t="n">
        <v>12.193</v>
      </c>
      <c r="W719" s="14" t="n">
        <v>0</v>
      </c>
      <c r="X719" s="14" t="n">
        <v>1</v>
      </c>
      <c r="Y719" s="14" t="n">
        <v>11.492</v>
      </c>
      <c r="Z719" s="14" t="n">
        <v>1.553</v>
      </c>
      <c r="AA719" s="14" t="n">
        <v>0</v>
      </c>
      <c r="AB719" s="14" t="n">
        <v>11.492</v>
      </c>
      <c r="AC719" s="14" t="n">
        <v>0</v>
      </c>
      <c r="AD719" s="14" t="n">
        <v>1</v>
      </c>
      <c r="AE719" s="14" t="n">
        <v>12.815</v>
      </c>
      <c r="AF719" s="14" t="n">
        <v>2.997</v>
      </c>
      <c r="AG719" s="14" t="n">
        <v>0</v>
      </c>
      <c r="AH719" s="14" t="n">
        <v>12.815</v>
      </c>
      <c r="AI719" s="14" t="n">
        <v>0</v>
      </c>
      <c r="AJ719" s="14" t="n">
        <v>1</v>
      </c>
      <c r="AK719" s="14" t="n">
        <v>20.757</v>
      </c>
      <c r="AL719" s="14" t="n">
        <v>11.055</v>
      </c>
      <c r="AM719" s="14" t="n">
        <v>0</v>
      </c>
      <c r="AN719" s="14" t="n">
        <v>20.757</v>
      </c>
      <c r="AO719" s="14" t="n">
        <v>0</v>
      </c>
      <c r="AP719" s="14" t="n">
        <v>1</v>
      </c>
      <c r="AQ719" s="14" t="n">
        <v>0.724</v>
      </c>
      <c r="AR719" s="14" t="n">
        <v>0.132</v>
      </c>
      <c r="AS719" s="14" t="n">
        <v>0.397</v>
      </c>
      <c r="AT719" s="14" t="n">
        <v>1.121</v>
      </c>
      <c r="AU719" s="14" t="n">
        <v>0</v>
      </c>
      <c r="AV719" s="14" t="n">
        <v>1</v>
      </c>
      <c r="AW719" s="14" t="n">
        <v>0.75</v>
      </c>
      <c r="AX719" s="14" t="n">
        <v>0.132</v>
      </c>
      <c r="AY719" s="14" t="n">
        <v>-0.18</v>
      </c>
      <c r="AZ719" s="14" t="n">
        <v>0.57</v>
      </c>
      <c r="BA719" s="14" t="n">
        <v>0</v>
      </c>
      <c r="BB719" s="14" t="n">
        <v>0</v>
      </c>
      <c r="BC719" s="14" t="n">
        <v>0.513</v>
      </c>
      <c r="BD719" s="14" t="n">
        <v>0.132</v>
      </c>
      <c r="BE719" s="14" t="n">
        <v>0</v>
      </c>
      <c r="BF719" s="14" t="n">
        <v>0.513</v>
      </c>
      <c r="BG719" s="14" t="n">
        <v>0</v>
      </c>
      <c r="BH719" s="14" t="n">
        <v>1</v>
      </c>
      <c r="BI719" s="14" t="n">
        <v>0.591</v>
      </c>
      <c r="BJ719" s="14" t="n">
        <v>0.132</v>
      </c>
      <c r="BK719" s="14" t="n">
        <v>0.368</v>
      </c>
      <c r="BL719" s="14" t="n">
        <v>0.959</v>
      </c>
      <c r="BM719" s="14" t="n">
        <v>0</v>
      </c>
      <c r="BN719" s="14" t="n">
        <v>1</v>
      </c>
      <c r="BO719" s="14" t="n">
        <v>0</v>
      </c>
      <c r="BP719" s="14" t="n">
        <v>0</v>
      </c>
      <c r="BQ719" s="14" t="n">
        <v>0.082</v>
      </c>
      <c r="BR719" s="14" t="n">
        <v>0</v>
      </c>
      <c r="BS719" s="14" t="n">
        <v>0.667</v>
      </c>
      <c r="BT719" s="14" t="n">
        <v>0</v>
      </c>
      <c r="BU719" s="14" t="n">
        <v>0</v>
      </c>
      <c r="BV719" s="14" t="n">
        <v>0.082</v>
      </c>
      <c r="BW719" s="14" t="n">
        <v>0</v>
      </c>
      <c r="BX719" s="14" t="n">
        <v>0.667</v>
      </c>
      <c r="BY719" s="14" t="n">
        <v>13.646</v>
      </c>
      <c r="BZ719" s="14" t="n">
        <v>0</v>
      </c>
      <c r="CA719" s="14" t="n">
        <v>13.646</v>
      </c>
      <c r="CB719" s="14" t="n">
        <v>0</v>
      </c>
      <c r="CC719" s="14" t="n">
        <v>82.58799999999999</v>
      </c>
      <c r="CD719" s="14" t="n">
        <v>7.95</v>
      </c>
      <c r="CE719" s="14" t="n">
        <v>0</v>
      </c>
      <c r="CF719" s="14" t="n">
        <v>82.58799999999999</v>
      </c>
      <c r="CG719" s="14" t="n">
        <v>0</v>
      </c>
      <c r="CH719" s="14" t="n">
        <v>1</v>
      </c>
      <c r="CI719" s="14" t="n">
        <v>0</v>
      </c>
      <c r="CJ719" s="14" t="n">
        <v>0</v>
      </c>
      <c r="CK719" s="14" t="n">
        <v>0</v>
      </c>
      <c r="CL719" s="14" t="n">
        <v>0</v>
      </c>
      <c r="CM719" s="14" t="n">
        <v>0</v>
      </c>
      <c r="CN719" s="14" t="n">
        <v>0</v>
      </c>
      <c r="CO719" s="14" t="n">
        <v>0</v>
      </c>
      <c r="CP719" s="14" t="n">
        <v>0</v>
      </c>
      <c r="CQ719" s="14" t="n">
        <v>1.387</v>
      </c>
      <c r="CR719" s="14" t="n">
        <v>0</v>
      </c>
      <c r="CS719" s="14" t="n">
        <v>4.525</v>
      </c>
      <c r="CT719" s="14" t="n">
        <v>4.251</v>
      </c>
      <c r="CU719" s="14" t="n">
        <v>10.168</v>
      </c>
    </row>
    <row r="720">
      <c r="A720" s="14" t="inlineStr">
        <is>
          <t>ZAF2021</t>
        </is>
      </c>
      <c r="B720" s="14" t="inlineStr">
        <is>
          <t>ZAF</t>
        </is>
      </c>
      <c r="C720" s="14" t="inlineStr">
        <is>
          <t>ZAF</t>
        </is>
      </c>
      <c r="D720" s="14" t="inlineStr">
        <is>
          <t>South Africa</t>
        </is>
      </c>
      <c r="E720" s="14" t="n">
        <v>2021</v>
      </c>
      <c r="F720" s="14" t="n">
        <v>0.15</v>
      </c>
      <c r="G720" s="14" t="n">
        <v>1.909</v>
      </c>
      <c r="H720" s="14" t="n">
        <v>0.583</v>
      </c>
      <c r="I720" s="14" t="n">
        <v>0.492</v>
      </c>
      <c r="J720" s="14" t="n">
        <v>2.401</v>
      </c>
      <c r="K720" s="14" t="n">
        <v>0</v>
      </c>
      <c r="L720" s="14" t="n">
        <v>1</v>
      </c>
      <c r="M720" s="14" t="n">
        <v>1.91</v>
      </c>
      <c r="N720" s="14" t="n">
        <v>0.583</v>
      </c>
      <c r="O720" s="14" t="n">
        <v>0.492</v>
      </c>
      <c r="P720" s="14" t="n">
        <v>2.402</v>
      </c>
      <c r="Q720" s="14" t="n">
        <v>0</v>
      </c>
      <c r="R720" s="14" t="n">
        <v>1</v>
      </c>
      <c r="S720" s="14" t="n">
        <v>4.242</v>
      </c>
      <c r="T720" s="14" t="n">
        <v>2.916</v>
      </c>
      <c r="U720" s="14" t="n">
        <v>0.492</v>
      </c>
      <c r="V720" s="14" t="n">
        <v>5.444</v>
      </c>
      <c r="W720" s="14" t="n">
        <v>0.15</v>
      </c>
      <c r="X720" s="14" t="n">
        <v>1</v>
      </c>
      <c r="Y720" s="14" t="n">
        <v>8.449</v>
      </c>
      <c r="Z720" s="14" t="n">
        <v>1.929</v>
      </c>
      <c r="AA720" s="14" t="n">
        <v>0.291</v>
      </c>
      <c r="AB720" s="14" t="n">
        <v>8.741</v>
      </c>
      <c r="AC720" s="14" t="n">
        <v>0</v>
      </c>
      <c r="AD720" s="14" t="n">
        <v>1</v>
      </c>
      <c r="AE720" s="14" t="n">
        <v>9.59</v>
      </c>
      <c r="AF720" s="14" t="n">
        <v>3.496</v>
      </c>
      <c r="AG720" s="14" t="n">
        <v>0.291</v>
      </c>
      <c r="AH720" s="14" t="n">
        <v>9.881</v>
      </c>
      <c r="AI720" s="14" t="n">
        <v>0</v>
      </c>
      <c r="AJ720" s="14" t="n">
        <v>1</v>
      </c>
      <c r="AK720" s="14" t="n">
        <v>16.434</v>
      </c>
      <c r="AL720" s="14" t="n">
        <v>11.189</v>
      </c>
      <c r="AM720" s="14" t="n">
        <v>0.291</v>
      </c>
      <c r="AN720" s="14" t="n">
        <v>19.234</v>
      </c>
      <c r="AO720" s="14" t="n">
        <v>0.15</v>
      </c>
      <c r="AP720" s="14" t="n">
        <v>1</v>
      </c>
      <c r="AQ720" s="14" t="n">
        <v>0.619</v>
      </c>
      <c r="AR720" s="14" t="n">
        <v>0.114</v>
      </c>
      <c r="AS720" s="14" t="n">
        <v>0.414</v>
      </c>
      <c r="AT720" s="14" t="n">
        <v>1.033</v>
      </c>
      <c r="AU720" s="14" t="n">
        <v>0</v>
      </c>
      <c r="AV720" s="14" t="n">
        <v>1</v>
      </c>
      <c r="AW720" s="14" t="n">
        <v>0.599</v>
      </c>
      <c r="AX720" s="14" t="n">
        <v>0.114</v>
      </c>
      <c r="AY720" s="14" t="n">
        <v>0.301</v>
      </c>
      <c r="AZ720" s="14" t="n">
        <v>0.9</v>
      </c>
      <c r="BA720" s="14" t="n">
        <v>0</v>
      </c>
      <c r="BB720" s="14" t="n">
        <v>1</v>
      </c>
      <c r="BC720" s="14" t="n">
        <v>0.439</v>
      </c>
      <c r="BD720" s="14" t="n">
        <v>0.114</v>
      </c>
      <c r="BE720" s="14" t="n">
        <v>0.398</v>
      </c>
      <c r="BF720" s="14" t="n">
        <v>0.963</v>
      </c>
      <c r="BG720" s="14" t="n">
        <v>0.15</v>
      </c>
      <c r="BH720" s="14" t="n">
        <v>1</v>
      </c>
      <c r="BI720" s="14" t="n">
        <v>0.505</v>
      </c>
      <c r="BJ720" s="14" t="n">
        <v>0.114</v>
      </c>
      <c r="BK720" s="14" t="n">
        <v>-0.061</v>
      </c>
      <c r="BL720" s="14" t="n">
        <v>0.51</v>
      </c>
      <c r="BM720" s="14" t="n">
        <v>0.15</v>
      </c>
      <c r="BN720" s="14" t="n">
        <v>1</v>
      </c>
      <c r="BO720" s="14" t="n">
        <v>0</v>
      </c>
      <c r="BP720" s="14" t="n">
        <v>-0.001</v>
      </c>
      <c r="BQ720" s="14" t="n">
        <v>0.049</v>
      </c>
      <c r="BR720" s="14" t="n">
        <v>0</v>
      </c>
      <c r="BS720" s="14" t="n">
        <v>1</v>
      </c>
      <c r="BT720" s="14" t="n">
        <v>0</v>
      </c>
      <c r="BU720" s="14" t="n">
        <v>-0.001</v>
      </c>
      <c r="BV720" s="14" t="n">
        <v>0.173</v>
      </c>
      <c r="BW720" s="14" t="n">
        <v>0.15</v>
      </c>
      <c r="BX720" s="14" t="n">
        <v>1</v>
      </c>
      <c r="BY720" s="14" t="n">
        <v>11.787</v>
      </c>
      <c r="BZ720" s="14" t="n">
        <v>0</v>
      </c>
      <c r="CA720" s="14" t="n">
        <v>11.787</v>
      </c>
      <c r="CB720" s="14" t="n">
        <v>0</v>
      </c>
      <c r="CC720" s="14" t="n">
        <v>78.125</v>
      </c>
      <c r="CD720" s="14" t="n">
        <v>7.95</v>
      </c>
      <c r="CE720" s="14" t="n">
        <v>7.269</v>
      </c>
      <c r="CF720" s="14" t="n">
        <v>98.203</v>
      </c>
      <c r="CG720" s="14" t="n">
        <v>0.15</v>
      </c>
      <c r="CH720" s="14" t="n">
        <v>1</v>
      </c>
      <c r="CI720" s="14" t="n">
        <v>0</v>
      </c>
      <c r="CJ720" s="14" t="n">
        <v>0</v>
      </c>
      <c r="CK720" s="14" t="n">
        <v>0</v>
      </c>
      <c r="CL720" s="14" t="n">
        <v>0</v>
      </c>
      <c r="CM720" s="14" t="n">
        <v>0</v>
      </c>
      <c r="CN720" s="14" t="n">
        <v>0</v>
      </c>
      <c r="CO720" s="14" t="n">
        <v>0</v>
      </c>
      <c r="CP720" s="14" t="n">
        <v>0.98</v>
      </c>
      <c r="CQ720" s="14" t="n">
        <v>1.25</v>
      </c>
      <c r="CR720" s="14" t="n">
        <v>0.005</v>
      </c>
      <c r="CS720" s="14" t="n">
        <v>7.309</v>
      </c>
      <c r="CT720" s="14" t="n">
        <v>4.998</v>
      </c>
      <c r="CU720" s="14" t="n">
        <v>7.309</v>
      </c>
    </row>
    <row r="721">
      <c r="A721" s="14" t="inlineStr">
        <is>
          <t>ZAF2022</t>
        </is>
      </c>
      <c r="B721" s="14" t="inlineStr">
        <is>
          <t>ZAF</t>
        </is>
      </c>
      <c r="C721" s="14" t="inlineStr">
        <is>
          <t>ZAF</t>
        </is>
      </c>
      <c r="D721" s="14" t="inlineStr">
        <is>
          <t>South Africa</t>
        </is>
      </c>
      <c r="E721" s="14" t="n">
        <v>2022</v>
      </c>
      <c r="F721" s="14" t="n">
        <v>0.15</v>
      </c>
      <c r="G721" s="14" t="n">
        <v>2.11</v>
      </c>
      <c r="H721" s="14" t="n">
        <v>0.626</v>
      </c>
      <c r="I721" s="14" t="n">
        <v>0.742</v>
      </c>
      <c r="J721" s="14" t="n">
        <v>2.852</v>
      </c>
      <c r="K721" s="14" t="n">
        <v>0</v>
      </c>
      <c r="L721" s="14" t="n">
        <v>1</v>
      </c>
      <c r="M721" s="14" t="n">
        <v>2.093</v>
      </c>
      <c r="N721" s="14" t="n">
        <v>0.626</v>
      </c>
      <c r="O721" s="14" t="n">
        <v>0.742</v>
      </c>
      <c r="P721" s="14" t="n">
        <v>2.835</v>
      </c>
      <c r="Q721" s="14" t="n">
        <v>0</v>
      </c>
      <c r="R721" s="14" t="n">
        <v>1</v>
      </c>
      <c r="S721" s="14" t="n">
        <v>4.614</v>
      </c>
      <c r="T721" s="14" t="n">
        <v>3.129</v>
      </c>
      <c r="U721" s="14" t="n">
        <v>0.801</v>
      </c>
      <c r="V721" s="14" t="n">
        <v>6.159</v>
      </c>
      <c r="W721" s="14" t="n">
        <v>0.15</v>
      </c>
      <c r="X721" s="14" t="n">
        <v>1</v>
      </c>
      <c r="Y721" s="14" t="n">
        <v>18.417</v>
      </c>
      <c r="Z721" s="14" t="n">
        <v>4.205</v>
      </c>
      <c r="AA721" s="14" t="n">
        <v>0.439</v>
      </c>
      <c r="AB721" s="14" t="n">
        <v>18.856</v>
      </c>
      <c r="AC721" s="14" t="n">
        <v>0</v>
      </c>
      <c r="AD721" s="14" t="n">
        <v>1</v>
      </c>
      <c r="AE721" s="14" t="n">
        <v>19.65</v>
      </c>
      <c r="AF721" s="14" t="n">
        <v>7.164</v>
      </c>
      <c r="AG721" s="14" t="n">
        <v>0.439</v>
      </c>
      <c r="AH721" s="14" t="n">
        <v>20.089</v>
      </c>
      <c r="AI721" s="14" t="n">
        <v>0</v>
      </c>
      <c r="AJ721" s="14" t="n">
        <v>1</v>
      </c>
      <c r="AK721" s="14" t="n">
        <v>27.046</v>
      </c>
      <c r="AL721" s="14" t="n">
        <v>18.413</v>
      </c>
      <c r="AM721" s="14" t="n">
        <v>0.744</v>
      </c>
      <c r="AN721" s="14" t="n">
        <v>31.608</v>
      </c>
      <c r="AO721" s="14" t="n">
        <v>0.15</v>
      </c>
      <c r="AP721" s="14" t="n">
        <v>1</v>
      </c>
      <c r="AQ721" s="14" t="n">
        <v>0.861</v>
      </c>
      <c r="AR721" s="14" t="n">
        <v>0.123</v>
      </c>
      <c r="AS721" s="14" t="n">
        <v>0.386</v>
      </c>
      <c r="AT721" s="14" t="n">
        <v>1.247</v>
      </c>
      <c r="AU721" s="14" t="n">
        <v>0</v>
      </c>
      <c r="AV721" s="14" t="n">
        <v>1</v>
      </c>
      <c r="AW721" s="14" t="n">
        <v>0.986</v>
      </c>
      <c r="AX721" s="14" t="n">
        <v>0.123</v>
      </c>
      <c r="AY721" s="14" t="n">
        <v>0.235</v>
      </c>
      <c r="AZ721" s="14" t="n">
        <v>1.221</v>
      </c>
      <c r="BA721" s="14" t="n">
        <v>0</v>
      </c>
      <c r="BB721" s="14" t="n">
        <v>1</v>
      </c>
      <c r="BC721" s="14" t="n">
        <v>0.598</v>
      </c>
      <c r="BD721" s="14" t="n">
        <v>0.123</v>
      </c>
      <c r="BE721" s="14" t="n">
        <v>0.425</v>
      </c>
      <c r="BF721" s="14" t="n">
        <v>1.164</v>
      </c>
      <c r="BG721" s="14" t="n">
        <v>0.15</v>
      </c>
      <c r="BH721" s="14" t="n">
        <v>1</v>
      </c>
      <c r="BI721" s="14" t="n">
        <v>0.612</v>
      </c>
      <c r="BJ721" s="14" t="n">
        <v>0.123</v>
      </c>
      <c r="BK721" s="14" t="n">
        <v>0.191</v>
      </c>
      <c r="BL721" s="14" t="n">
        <v>0.924</v>
      </c>
      <c r="BM721" s="14" t="n">
        <v>0.15</v>
      </c>
      <c r="BN721" s="14" t="n">
        <v>1</v>
      </c>
      <c r="BO721" s="14" t="n">
        <v>0</v>
      </c>
      <c r="BP721" s="14" t="n">
        <v>-0.032</v>
      </c>
      <c r="BQ721" s="14" t="n">
        <v>0.049</v>
      </c>
      <c r="BR721" s="14" t="n">
        <v>0</v>
      </c>
      <c r="BS721" s="14" t="n">
        <v>1</v>
      </c>
      <c r="BT721" s="14" t="n">
        <v>0</v>
      </c>
      <c r="BU721" s="14" t="n">
        <v>-0.032</v>
      </c>
      <c r="BV721" s="14" t="n">
        <v>0.17</v>
      </c>
      <c r="BW721" s="14" t="n">
        <v>0.15</v>
      </c>
      <c r="BX721" s="14" t="n">
        <v>1</v>
      </c>
      <c r="BY721" s="14" t="n">
        <v>12.729</v>
      </c>
      <c r="BZ721" s="14" t="n">
        <v>0</v>
      </c>
      <c r="CA721" s="14" t="n">
        <v>12.729</v>
      </c>
      <c r="CB721" s="14" t="n">
        <v>0</v>
      </c>
      <c r="CC721" s="14" t="n">
        <v>97.90000000000001</v>
      </c>
      <c r="CD721" s="14" t="n">
        <v>7.95</v>
      </c>
      <c r="CE721" s="14" t="n">
        <v>10.898</v>
      </c>
      <c r="CF721" s="14" t="n">
        <v>123.743</v>
      </c>
      <c r="CG721" s="14" t="n">
        <v>0.15</v>
      </c>
      <c r="CH721" s="14" t="n">
        <v>1</v>
      </c>
      <c r="CI721" s="14" t="n">
        <v>0</v>
      </c>
      <c r="CJ721" s="14" t="n">
        <v>0</v>
      </c>
      <c r="CK721" s="14" t="n">
        <v>0</v>
      </c>
      <c r="CL721" s="14" t="n">
        <v>0</v>
      </c>
      <c r="CM721" s="14" t="n">
        <v>0</v>
      </c>
      <c r="CN721" s="14" t="n">
        <v>0</v>
      </c>
      <c r="CO721" s="14" t="n">
        <v>0</v>
      </c>
      <c r="CP721" s="14" t="n">
        <v>0.986</v>
      </c>
      <c r="CQ721" s="14" t="n">
        <v>1.35</v>
      </c>
      <c r="CR721" s="14" t="n">
        <v>0.003</v>
      </c>
      <c r="CS721" s="14" t="n">
        <v>8.709</v>
      </c>
      <c r="CT721" s="14" t="n">
        <v>11.066</v>
      </c>
      <c r="CU721" s="14" t="n">
        <v>17.239</v>
      </c>
    </row>
    <row r="722">
      <c r="A722" s="14" t="inlineStr">
        <is>
          <t>ZAF2023</t>
        </is>
      </c>
      <c r="B722" s="14" t="inlineStr">
        <is>
          <t>ZAF</t>
        </is>
      </c>
      <c r="C722" s="14" t="inlineStr">
        <is>
          <t>ZAF</t>
        </is>
      </c>
      <c r="D722" s="14" t="inlineStr">
        <is>
          <t>South Africa</t>
        </is>
      </c>
      <c r="E722" s="14" t="n">
        <v>2023</v>
      </c>
      <c r="F722" s="14" t="n">
        <v>0.15</v>
      </c>
      <c r="G722" s="14" t="n">
        <v>2.123</v>
      </c>
      <c r="H722" s="14" t="n">
        <v>0.653</v>
      </c>
      <c r="I722" s="14" t="n">
        <v>0.701</v>
      </c>
      <c r="J722" s="14" t="n">
        <v>2.824</v>
      </c>
      <c r="K722" s="14" t="n">
        <v>0</v>
      </c>
      <c r="L722" s="14" t="n">
        <v>1</v>
      </c>
      <c r="M722" s="14" t="n">
        <v>2.12</v>
      </c>
      <c r="N722" s="14" t="n">
        <v>0.653</v>
      </c>
      <c r="O722" s="14" t="n">
        <v>0.701</v>
      </c>
      <c r="P722" s="14" t="n">
        <v>2.821</v>
      </c>
      <c r="Q722" s="14" t="n">
        <v>0</v>
      </c>
      <c r="R722" s="14" t="n">
        <v>1</v>
      </c>
      <c r="S722" s="14" t="n">
        <v>4.737</v>
      </c>
      <c r="T722" s="14" t="n">
        <v>3.267</v>
      </c>
      <c r="U722" s="14" t="n">
        <v>0.791</v>
      </c>
      <c r="V722" s="14" t="n">
        <v>6.253</v>
      </c>
      <c r="W722" s="14" t="n">
        <v>0.15</v>
      </c>
      <c r="X722" s="14" t="n">
        <v>1</v>
      </c>
      <c r="Y722" s="14" t="n">
        <v>7.192</v>
      </c>
      <c r="Z722" s="14" t="n">
        <v>1.642</v>
      </c>
      <c r="AA722" s="14" t="n">
        <v>0.414</v>
      </c>
      <c r="AB722" s="14" t="n">
        <v>7.606</v>
      </c>
      <c r="AC722" s="14" t="n">
        <v>0</v>
      </c>
      <c r="AD722" s="14" t="n">
        <v>1</v>
      </c>
      <c r="AE722" s="14" t="n">
        <v>8.476000000000001</v>
      </c>
      <c r="AF722" s="14" t="n">
        <v>3.09</v>
      </c>
      <c r="AG722" s="14" t="n">
        <v>0.414</v>
      </c>
      <c r="AH722" s="14" t="n">
        <v>8.890000000000001</v>
      </c>
      <c r="AI722" s="14" t="n">
        <v>0</v>
      </c>
      <c r="AJ722" s="14" t="n">
        <v>1</v>
      </c>
      <c r="AK722" s="14" t="n">
        <v>16.178</v>
      </c>
      <c r="AL722" s="14" t="n">
        <v>11.014</v>
      </c>
      <c r="AM722" s="14" t="n">
        <v>0.6899999999999999</v>
      </c>
      <c r="AN722" s="14" t="n">
        <v>19.082</v>
      </c>
      <c r="AO722" s="14" t="n">
        <v>0.15</v>
      </c>
      <c r="AP722" s="14" t="n">
        <v>1</v>
      </c>
      <c r="AQ722" s="14" t="n">
        <v>0.76</v>
      </c>
      <c r="AR722" s="14" t="n">
        <v>0.129</v>
      </c>
      <c r="AS722" s="14" t="n">
        <v>0.362</v>
      </c>
      <c r="AT722" s="14" t="n">
        <v>1.123</v>
      </c>
      <c r="AU722" s="14" t="n">
        <v>0</v>
      </c>
      <c r="AV722" s="14" t="n">
        <v>1</v>
      </c>
      <c r="AW722" s="14" t="n">
        <v>0.8110000000000001</v>
      </c>
      <c r="AX722" s="14" t="n">
        <v>0.129</v>
      </c>
      <c r="AY722" s="14" t="n">
        <v>0.231</v>
      </c>
      <c r="AZ722" s="14" t="n">
        <v>1.043</v>
      </c>
      <c r="BA722" s="14" t="n">
        <v>0</v>
      </c>
      <c r="BB722" s="14" t="n">
        <v>1</v>
      </c>
      <c r="BC722" s="14" t="n">
        <v>0.535</v>
      </c>
      <c r="BD722" s="14" t="n">
        <v>0.129</v>
      </c>
      <c r="BE722" s="14" t="n">
        <v>0.459</v>
      </c>
      <c r="BF722" s="14" t="n">
        <v>1.124</v>
      </c>
      <c r="BG722" s="14" t="n">
        <v>0.15</v>
      </c>
      <c r="BH722" s="14" t="n">
        <v>1</v>
      </c>
      <c r="BI722" s="14" t="n">
        <v>0.579</v>
      </c>
      <c r="BJ722" s="14" t="n">
        <v>0.129</v>
      </c>
      <c r="BK722" s="14" t="n">
        <v>0.102</v>
      </c>
      <c r="BL722" s="14" t="n">
        <v>0.783</v>
      </c>
      <c r="BM722" s="14" t="n">
        <v>0.15</v>
      </c>
      <c r="BN722" s="14" t="n">
        <v>1</v>
      </c>
      <c r="BO722" s="14" t="n">
        <v>0</v>
      </c>
      <c r="BP722" s="14" t="n">
        <v>0</v>
      </c>
      <c r="BQ722" s="14" t="n">
        <v>0.035</v>
      </c>
      <c r="BR722" s="14" t="n">
        <v>0</v>
      </c>
      <c r="BS722" s="14" t="n">
        <v>1</v>
      </c>
      <c r="BT722" s="14" t="n">
        <v>0</v>
      </c>
      <c r="BU722" s="14" t="n">
        <v>0</v>
      </c>
      <c r="BV722" s="14" t="n">
        <v>0.154</v>
      </c>
      <c r="BW722" s="14" t="n">
        <v>0.15</v>
      </c>
      <c r="BX722" s="14" t="n">
        <v>1</v>
      </c>
      <c r="BY722" s="14" t="n">
        <v>13.254</v>
      </c>
      <c r="BZ722" s="14" t="n">
        <v>0</v>
      </c>
      <c r="CA722" s="14" t="n">
        <v>13.254</v>
      </c>
      <c r="CB722" s="14" t="n">
        <v>0</v>
      </c>
      <c r="CC722" s="14" t="n">
        <v>83.248</v>
      </c>
      <c r="CD722" s="14" t="n">
        <v>7.95</v>
      </c>
      <c r="CE722" s="14" t="n">
        <v>9.856</v>
      </c>
      <c r="CF722" s="14" t="n">
        <v>105.321</v>
      </c>
      <c r="CG722" s="14" t="n">
        <v>0.15</v>
      </c>
      <c r="CH722" s="14" t="n">
        <v>1</v>
      </c>
      <c r="CI722" s="14" t="n">
        <v>0</v>
      </c>
      <c r="CJ722" s="14" t="n">
        <v>0</v>
      </c>
      <c r="CK722" s="14" t="n">
        <v>0</v>
      </c>
      <c r="CL722" s="14" t="n">
        <v>0</v>
      </c>
      <c r="CM722" s="14" t="n">
        <v>0</v>
      </c>
      <c r="CN722" s="14" t="n">
        <v>0</v>
      </c>
      <c r="CO722" s="14" t="n">
        <v>0</v>
      </c>
      <c r="CP722" s="14" t="n">
        <v>0.983</v>
      </c>
      <c r="CQ722" s="14" t="n">
        <v>1.406</v>
      </c>
      <c r="CR722" s="14" t="n">
        <v>0.003</v>
      </c>
      <c r="CS722" s="14" t="n">
        <v>5.919</v>
      </c>
      <c r="CT722" s="14" t="n">
        <v>5.267</v>
      </c>
      <c r="CU722" s="14" t="n">
        <v>5.919</v>
      </c>
    </row>
    <row r="723">
      <c r="A723" s="14" t="inlineStr">
        <is>
          <t>ZAF2024</t>
        </is>
      </c>
      <c r="B723" s="14" t="inlineStr">
        <is>
          <t>ZAF</t>
        </is>
      </c>
      <c r="C723" s="14" t="inlineStr">
        <is>
          <t>ZAF</t>
        </is>
      </c>
      <c r="D723" s="14" t="inlineStr">
        <is>
          <t>South Africa</t>
        </is>
      </c>
      <c r="E723" s="14" t="n">
        <v>2024</v>
      </c>
      <c r="F723" s="14" t="n">
        <v>0.15</v>
      </c>
      <c r="G723" s="14" t="n">
        <v>2.171</v>
      </c>
      <c r="H723" s="14" t="n">
        <v>0.673</v>
      </c>
      <c r="I723" s="14" t="n">
        <v>0.8159999999999999</v>
      </c>
      <c r="J723" s="14" t="n">
        <v>2.986</v>
      </c>
      <c r="K723" s="14" t="n">
        <v>0</v>
      </c>
      <c r="L723" s="14" t="n">
        <v>1</v>
      </c>
      <c r="M723" s="14" t="n">
        <v>2.167</v>
      </c>
      <c r="N723" s="14" t="n">
        <v>0.673</v>
      </c>
      <c r="O723" s="14" t="n">
        <v>0.8159999999999999</v>
      </c>
      <c r="P723" s="14" t="n">
        <v>2.983</v>
      </c>
      <c r="Q723" s="14" t="n">
        <v>0</v>
      </c>
      <c r="R723" s="14" t="n">
        <v>1</v>
      </c>
      <c r="S723" s="14" t="n">
        <v>4.862</v>
      </c>
      <c r="T723" s="14" t="n">
        <v>3.364</v>
      </c>
      <c r="U723" s="14" t="n">
        <v>0.9320000000000001</v>
      </c>
      <c r="V723" s="14" t="n">
        <v>6.529</v>
      </c>
      <c r="W723" s="14" t="n">
        <v>0.15</v>
      </c>
      <c r="X723" s="14" t="n">
        <v>1</v>
      </c>
      <c r="Y723" s="14" t="n">
        <v>6.32</v>
      </c>
      <c r="Z723" s="14" t="n">
        <v>1.443</v>
      </c>
      <c r="AA723" s="14" t="n">
        <v>0.482</v>
      </c>
      <c r="AB723" s="14" t="n">
        <v>6.802</v>
      </c>
      <c r="AC723" s="14" t="n">
        <v>0</v>
      </c>
      <c r="AD723" s="14" t="n">
        <v>1</v>
      </c>
      <c r="AE723" s="14" t="n">
        <v>7.641</v>
      </c>
      <c r="AF723" s="14" t="n">
        <v>2.786</v>
      </c>
      <c r="AG723" s="14" t="n">
        <v>0.482</v>
      </c>
      <c r="AH723" s="14" t="n">
        <v>8.124000000000001</v>
      </c>
      <c r="AI723" s="14" t="n">
        <v>0</v>
      </c>
      <c r="AJ723" s="14" t="n">
        <v>1</v>
      </c>
      <c r="AK723" s="14" t="n">
        <v>15.572</v>
      </c>
      <c r="AL723" s="14" t="n">
        <v>10.601</v>
      </c>
      <c r="AM723" s="14" t="n">
        <v>0.8100000000000001</v>
      </c>
      <c r="AN723" s="14" t="n">
        <v>18.462</v>
      </c>
      <c r="AO723" s="14" t="n">
        <v>0.15</v>
      </c>
      <c r="AP723" s="14" t="n">
        <v>1</v>
      </c>
      <c r="AQ723" s="14" t="n">
        <v>0.724</v>
      </c>
      <c r="AR723" s="14" t="n">
        <v>0.132</v>
      </c>
      <c r="AS723" s="14" t="n">
        <v>0.402</v>
      </c>
      <c r="AT723" s="14" t="n">
        <v>1.127</v>
      </c>
      <c r="AU723" s="14" t="n">
        <v>0</v>
      </c>
      <c r="AV723" s="14" t="n">
        <v>1</v>
      </c>
      <c r="AW723" s="14" t="n">
        <v>0.75</v>
      </c>
      <c r="AX723" s="14" t="n">
        <v>0.132</v>
      </c>
      <c r="AY723" s="14" t="n">
        <v>0.313</v>
      </c>
      <c r="AZ723" s="14" t="n">
        <v>1.063</v>
      </c>
      <c r="BA723" s="14" t="n">
        <v>0</v>
      </c>
      <c r="BB723" s="14" t="n">
        <v>1</v>
      </c>
      <c r="BC723" s="14" t="n">
        <v>0.513</v>
      </c>
      <c r="BD723" s="14" t="n">
        <v>0.132</v>
      </c>
      <c r="BE723" s="14" t="n">
        <v>0.481</v>
      </c>
      <c r="BF723" s="14" t="n">
        <v>1.12</v>
      </c>
      <c r="BG723" s="14" t="n">
        <v>0.15</v>
      </c>
      <c r="BH723" s="14" t="n">
        <v>1</v>
      </c>
      <c r="BI723" s="14" t="n">
        <v>0.591</v>
      </c>
      <c r="BJ723" s="14" t="n">
        <v>0.132</v>
      </c>
      <c r="BK723" s="14" t="n">
        <v>0.056</v>
      </c>
      <c r="BL723" s="14" t="n">
        <v>0.744</v>
      </c>
      <c r="BM723" s="14" t="n">
        <v>0.15</v>
      </c>
      <c r="BN723" s="14" t="n">
        <v>1</v>
      </c>
      <c r="BO723" s="14" t="n">
        <v>0</v>
      </c>
      <c r="BP723" s="14" t="n">
        <v>0</v>
      </c>
      <c r="BQ723" s="14" t="n">
        <v>0.07000000000000001</v>
      </c>
      <c r="BR723" s="14" t="n">
        <v>0</v>
      </c>
      <c r="BS723" s="14" t="n">
        <v>1</v>
      </c>
      <c r="BT723" s="14" t="n">
        <v>0</v>
      </c>
      <c r="BU723" s="14" t="n">
        <v>0</v>
      </c>
      <c r="BV723" s="14" t="n">
        <v>0.169</v>
      </c>
      <c r="BW723" s="14" t="n">
        <v>0.15</v>
      </c>
      <c r="BX723" s="14" t="n">
        <v>1</v>
      </c>
      <c r="BY723" s="14" t="n">
        <v>13.646</v>
      </c>
      <c r="BZ723" s="14" t="n">
        <v>0</v>
      </c>
      <c r="CA723" s="14" t="n">
        <v>13.646</v>
      </c>
      <c r="CB723" s="14" t="n">
        <v>0</v>
      </c>
      <c r="CC723" s="14" t="n">
        <v>82.58799999999999</v>
      </c>
      <c r="CD723" s="14" t="n">
        <v>7.95</v>
      </c>
      <c r="CE723" s="14" t="n">
        <v>10.717</v>
      </c>
      <c r="CF723" s="14" t="n">
        <v>105.152</v>
      </c>
      <c r="CG723" s="14" t="n">
        <v>0.15</v>
      </c>
      <c r="CH723" s="14" t="n">
        <v>1</v>
      </c>
      <c r="CI723" s="14" t="n">
        <v>0</v>
      </c>
      <c r="CJ723" s="14" t="n">
        <v>0</v>
      </c>
      <c r="CK723" s="14" t="n">
        <v>0</v>
      </c>
      <c r="CL723" s="14" t="n">
        <v>0</v>
      </c>
      <c r="CM723" s="14" t="n">
        <v>0</v>
      </c>
      <c r="CN723" s="14" t="n">
        <v>0</v>
      </c>
      <c r="CO723" s="14" t="n">
        <v>0</v>
      </c>
      <c r="CP723" s="14" t="n">
        <v>0.983</v>
      </c>
      <c r="CQ723" s="14" t="n">
        <v>1.447</v>
      </c>
      <c r="CR723" s="14" t="n">
        <v>0.003</v>
      </c>
      <c r="CS723" s="14" t="n">
        <v>5.004</v>
      </c>
      <c r="CT723" s="14" t="n">
        <v>4.5</v>
      </c>
      <c r="CU723" s="14" t="n">
        <v>5.004</v>
      </c>
    </row>
    <row r="724">
      <c r="A724" s="14" t="inlineStr">
        <is>
          <t>SSD2021</t>
        </is>
      </c>
      <c r="B724" s="14" t="inlineStr">
        <is>
          <t>SSD</t>
        </is>
      </c>
      <c r="C724" s="14" t="inlineStr">
        <is>
          <t>SSD</t>
        </is>
      </c>
      <c r="D724" s="14" t="inlineStr">
        <is>
          <t>South Sudan</t>
        </is>
      </c>
      <c r="E724" s="14" t="n">
        <v>2021</v>
      </c>
      <c r="F724" s="14" t="n">
        <v>0.15</v>
      </c>
      <c r="G724" s="14" t="n">
        <v>5.897</v>
      </c>
      <c r="H724" s="14" t="n">
        <v>1.143</v>
      </c>
      <c r="I724" s="14" t="n">
        <v>0</v>
      </c>
      <c r="J724" s="14" t="n">
        <v>5.897</v>
      </c>
      <c r="K724" s="14" t="n">
        <v>0</v>
      </c>
      <c r="L724" s="14" t="n">
        <v>1</v>
      </c>
      <c r="M724" s="14" t="n">
        <v>7.964</v>
      </c>
      <c r="N724" s="14" t="n">
        <v>3.43</v>
      </c>
      <c r="O724" s="14" t="n">
        <v>0</v>
      </c>
      <c r="P724" s="14" t="n">
        <v>7.964</v>
      </c>
      <c r="Q724" s="14" t="n">
        <v>0</v>
      </c>
      <c r="R724" s="14" t="n">
        <v>1</v>
      </c>
      <c r="S724" s="14" t="n">
        <v>11.613</v>
      </c>
      <c r="T724" s="14" t="n">
        <v>6.86</v>
      </c>
      <c r="U724" s="14" t="n">
        <v>0</v>
      </c>
      <c r="V724" s="14" t="n">
        <v>13.355</v>
      </c>
      <c r="W724" s="14" t="n">
        <v>0.15</v>
      </c>
      <c r="X724" s="14" t="n">
        <v>1</v>
      </c>
      <c r="Y724" s="14" t="n">
        <v>16.305</v>
      </c>
      <c r="Z724" s="14" t="n">
        <v>2.204</v>
      </c>
      <c r="AA724" s="14" t="n">
        <v>0</v>
      </c>
      <c r="AB724" s="14" t="n">
        <v>16.305</v>
      </c>
      <c r="AC724" s="14" t="n">
        <v>0</v>
      </c>
      <c r="AD724" s="14" t="n">
        <v>1</v>
      </c>
      <c r="AE724" s="14" t="n">
        <v>17.449</v>
      </c>
      <c r="AF724" s="14" t="n">
        <v>4.08</v>
      </c>
      <c r="AG724" s="14" t="n">
        <v>0</v>
      </c>
      <c r="AH724" s="14" t="n">
        <v>17.449</v>
      </c>
      <c r="AI724" s="14" t="n">
        <v>0</v>
      </c>
      <c r="AJ724" s="14" t="n">
        <v>1</v>
      </c>
      <c r="AK724" s="14" t="n">
        <v>24.309</v>
      </c>
      <c r="AL724" s="14" t="n">
        <v>12.947</v>
      </c>
      <c r="AM724" s="14" t="n">
        <v>0</v>
      </c>
      <c r="AN724" s="14" t="n">
        <v>27.955</v>
      </c>
      <c r="AO724" s="14" t="n">
        <v>0.15</v>
      </c>
      <c r="AP724" s="14" t="n">
        <v>1</v>
      </c>
      <c r="AQ724" s="14" t="n">
        <v>0.619</v>
      </c>
      <c r="AR724" s="14" t="n">
        <v>0.114</v>
      </c>
      <c r="AS724" s="14" t="n">
        <v>0.748</v>
      </c>
      <c r="AT724" s="14" t="n">
        <v>1.572</v>
      </c>
      <c r="AU724" s="14" t="n">
        <v>0.15</v>
      </c>
      <c r="AV724" s="14" t="n">
        <v>1</v>
      </c>
      <c r="AW724" s="14" t="n">
        <v>0.599</v>
      </c>
      <c r="AX724" s="14" t="n">
        <v>0.114</v>
      </c>
      <c r="AY724" s="14" t="n">
        <v>0.655</v>
      </c>
      <c r="AZ724" s="14" t="n">
        <v>1.443</v>
      </c>
      <c r="BA724" s="14" t="n">
        <v>0.15</v>
      </c>
      <c r="BB724" s="14" t="n">
        <v>1</v>
      </c>
      <c r="BC724" s="14" t="n">
        <v>0.439</v>
      </c>
      <c r="BD724" s="14" t="n">
        <v>0.114</v>
      </c>
      <c r="BE724" s="14" t="n">
        <v>0</v>
      </c>
      <c r="BF724" s="14" t="n">
        <v>0.505</v>
      </c>
      <c r="BG724" s="14" t="n">
        <v>0.15</v>
      </c>
      <c r="BH724" s="14" t="n">
        <v>1</v>
      </c>
      <c r="BI724" s="14" t="n">
        <v>0.505</v>
      </c>
      <c r="BJ724" s="14" t="n">
        <v>0.114</v>
      </c>
      <c r="BK724" s="14" t="n">
        <v>0.826</v>
      </c>
      <c r="BL724" s="14" t="n">
        <v>1.531</v>
      </c>
      <c r="BM724" s="14" t="n">
        <v>0.15</v>
      </c>
      <c r="BN724" s="14" t="n">
        <v>1</v>
      </c>
      <c r="BO724" s="14" t="n">
        <v>0</v>
      </c>
      <c r="BP724" s="14" t="n">
        <v>0</v>
      </c>
      <c r="BQ724" s="14" t="n">
        <v>0</v>
      </c>
      <c r="BR724" s="14" t="n">
        <v>0</v>
      </c>
      <c r="BS724" s="14" t="n">
        <v>1</v>
      </c>
      <c r="BT724" s="14" t="n">
        <v>0</v>
      </c>
      <c r="BU724" s="14" t="n">
        <v>0</v>
      </c>
      <c r="BV724" s="14" t="n">
        <v>0</v>
      </c>
      <c r="BW724" s="14" t="n">
        <v>0.15</v>
      </c>
      <c r="BX724" s="14" t="n">
        <v>1</v>
      </c>
      <c r="BY724" s="14" t="n">
        <v>11.787</v>
      </c>
      <c r="BZ724" s="14" t="n">
        <v>0</v>
      </c>
      <c r="CA724" s="14" t="n">
        <v>11.787</v>
      </c>
      <c r="CB724" s="14" t="n">
        <v>0</v>
      </c>
      <c r="CC724" s="14" t="n">
        <v>78.125</v>
      </c>
      <c r="CD724" s="14" t="n">
        <v>7.95</v>
      </c>
      <c r="CE724" s="14" t="n">
        <v>0</v>
      </c>
      <c r="CF724" s="14" t="n">
        <v>89.84399999999999</v>
      </c>
      <c r="CG724" s="14" t="n">
        <v>0.15</v>
      </c>
      <c r="CH724" s="14" t="n">
        <v>1</v>
      </c>
      <c r="CI724" s="14" t="n">
        <v>0</v>
      </c>
      <c r="CJ724" s="14" t="n">
        <v>0</v>
      </c>
      <c r="CK724" s="14" t="n">
        <v>0</v>
      </c>
      <c r="CL724" s="14" t="n">
        <v>0</v>
      </c>
      <c r="CM724" s="14" t="n">
        <v>0</v>
      </c>
      <c r="CN724" s="14" t="n">
        <v>0</v>
      </c>
      <c r="CO724" s="14" t="n">
        <v>0</v>
      </c>
      <c r="CP724" s="14" t="n">
        <v>0</v>
      </c>
      <c r="CQ724" s="14" t="n">
        <v>1.198</v>
      </c>
      <c r="CR724" s="14" t="n">
        <v>0</v>
      </c>
      <c r="CS724" s="14" t="n">
        <v>4.776</v>
      </c>
      <c r="CT724" s="14" t="n">
        <v>4.753</v>
      </c>
      <c r="CU724" s="14" t="n">
        <v>15.162</v>
      </c>
    </row>
    <row r="725">
      <c r="A725" s="14" t="inlineStr">
        <is>
          <t>SSD2022</t>
        </is>
      </c>
      <c r="B725" s="14" t="inlineStr">
        <is>
          <t>SSD</t>
        </is>
      </c>
      <c r="C725" s="14" t="inlineStr">
        <is>
          <t>SSD</t>
        </is>
      </c>
      <c r="D725" s="14" t="inlineStr">
        <is>
          <t>South Sudan</t>
        </is>
      </c>
      <c r="E725" s="14" t="n">
        <v>2022</v>
      </c>
      <c r="F725" s="14" t="n">
        <v>0.18</v>
      </c>
      <c r="G725" s="14" t="n">
        <v>11.72</v>
      </c>
      <c r="H725" s="14" t="n">
        <v>1.235</v>
      </c>
      <c r="I725" s="14" t="n">
        <v>0</v>
      </c>
      <c r="J725" s="14" t="n">
        <v>11.72</v>
      </c>
      <c r="K725" s="14" t="n">
        <v>0</v>
      </c>
      <c r="L725" s="14" t="n">
        <v>1</v>
      </c>
      <c r="M725" s="14" t="n">
        <v>9.782999999999999</v>
      </c>
      <c r="N725" s="14" t="n">
        <v>3.704</v>
      </c>
      <c r="O725" s="14" t="n">
        <v>0</v>
      </c>
      <c r="P725" s="14" t="n">
        <v>9.782999999999999</v>
      </c>
      <c r="Q725" s="14" t="n">
        <v>0</v>
      </c>
      <c r="R725" s="14" t="n">
        <v>1</v>
      </c>
      <c r="S725" s="14" t="n">
        <v>17.893</v>
      </c>
      <c r="T725" s="14" t="n">
        <v>7.408</v>
      </c>
      <c r="U725" s="14" t="n">
        <v>0.238</v>
      </c>
      <c r="V725" s="14" t="n">
        <v>21.114</v>
      </c>
      <c r="W725" s="14" t="n">
        <v>0.18</v>
      </c>
      <c r="X725" s="14" t="n">
        <v>1</v>
      </c>
      <c r="Y725" s="14" t="n">
        <v>32.56</v>
      </c>
      <c r="Z725" s="14" t="n">
        <v>4.401</v>
      </c>
      <c r="AA725" s="14" t="n">
        <v>0</v>
      </c>
      <c r="AB725" s="14" t="n">
        <v>32.56</v>
      </c>
      <c r="AC725" s="14" t="n">
        <v>0</v>
      </c>
      <c r="AD725" s="14" t="n">
        <v>1</v>
      </c>
      <c r="AE725" s="14" t="n">
        <v>33.795</v>
      </c>
      <c r="AF725" s="14" t="n">
        <v>7.902</v>
      </c>
      <c r="AG725" s="14" t="n">
        <v>0</v>
      </c>
      <c r="AH725" s="14" t="n">
        <v>33.795</v>
      </c>
      <c r="AI725" s="14" t="n">
        <v>0</v>
      </c>
      <c r="AJ725" s="14" t="n">
        <v>1</v>
      </c>
      <c r="AK725" s="14" t="n">
        <v>41.203</v>
      </c>
      <c r="AL725" s="14" t="n">
        <v>21.945</v>
      </c>
      <c r="AM725" s="14" t="n">
        <v>0.549</v>
      </c>
      <c r="AN725" s="14" t="n">
        <v>48.62</v>
      </c>
      <c r="AO725" s="14" t="n">
        <v>0.18</v>
      </c>
      <c r="AP725" s="14" t="n">
        <v>1</v>
      </c>
      <c r="AQ725" s="14" t="n">
        <v>0.861</v>
      </c>
      <c r="AR725" s="14" t="n">
        <v>0.123</v>
      </c>
      <c r="AS725" s="14" t="n">
        <v>0.762</v>
      </c>
      <c r="AT725" s="14" t="n">
        <v>1.89</v>
      </c>
      <c r="AU725" s="14" t="n">
        <v>0.18</v>
      </c>
      <c r="AV725" s="14" t="n">
        <v>1</v>
      </c>
      <c r="AW725" s="14" t="n">
        <v>0.986</v>
      </c>
      <c r="AX725" s="14" t="n">
        <v>0.123</v>
      </c>
      <c r="AY725" s="14" t="n">
        <v>0.643</v>
      </c>
      <c r="AZ725" s="14" t="n">
        <v>1.897</v>
      </c>
      <c r="BA725" s="14" t="n">
        <v>0.18</v>
      </c>
      <c r="BB725" s="14" t="n">
        <v>1</v>
      </c>
      <c r="BC725" s="14" t="n">
        <v>0.598</v>
      </c>
      <c r="BD725" s="14" t="n">
        <v>0.123</v>
      </c>
      <c r="BE725" s="14" t="n">
        <v>0.008</v>
      </c>
      <c r="BF725" s="14" t="n">
        <v>0.705</v>
      </c>
      <c r="BG725" s="14" t="n">
        <v>0.18</v>
      </c>
      <c r="BH725" s="14" t="n">
        <v>1</v>
      </c>
      <c r="BI725" s="14" t="n">
        <v>0.612</v>
      </c>
      <c r="BJ725" s="14" t="n">
        <v>0.123</v>
      </c>
      <c r="BK725" s="14" t="n">
        <v>0.865</v>
      </c>
      <c r="BL725" s="14" t="n">
        <v>1.72</v>
      </c>
      <c r="BM725" s="14" t="n">
        <v>0.18</v>
      </c>
      <c r="BN725" s="14" t="n">
        <v>1</v>
      </c>
      <c r="BO725" s="14" t="n">
        <v>0</v>
      </c>
      <c r="BP725" s="14" t="n">
        <v>0</v>
      </c>
      <c r="BQ725" s="14" t="n">
        <v>0</v>
      </c>
      <c r="BR725" s="14" t="n">
        <v>0</v>
      </c>
      <c r="BS725" s="14" t="n">
        <v>1</v>
      </c>
      <c r="BT725" s="14" t="n">
        <v>0</v>
      </c>
      <c r="BU725" s="14" t="n">
        <v>0</v>
      </c>
      <c r="BV725" s="14" t="n">
        <v>0</v>
      </c>
      <c r="BW725" s="14" t="n">
        <v>0.18</v>
      </c>
      <c r="BX725" s="14" t="n">
        <v>1</v>
      </c>
      <c r="BY725" s="14" t="n">
        <v>12.729</v>
      </c>
      <c r="BZ725" s="14" t="n">
        <v>0</v>
      </c>
      <c r="CA725" s="14" t="n">
        <v>12.729</v>
      </c>
      <c r="CB725" s="14" t="n">
        <v>0</v>
      </c>
      <c r="CC725" s="14" t="n">
        <v>97.90000000000001</v>
      </c>
      <c r="CD725" s="14" t="n">
        <v>7.95</v>
      </c>
      <c r="CE725" s="14" t="n">
        <v>1.304</v>
      </c>
      <c r="CF725" s="14" t="n">
        <v>115.522</v>
      </c>
      <c r="CG725" s="14" t="n">
        <v>0.18</v>
      </c>
      <c r="CH725" s="14" t="n">
        <v>1</v>
      </c>
      <c r="CI725" s="14" t="n">
        <v>0</v>
      </c>
      <c r="CJ725" s="14" t="n">
        <v>0</v>
      </c>
      <c r="CK725" s="14" t="n">
        <v>0</v>
      </c>
      <c r="CL725" s="14" t="n">
        <v>0</v>
      </c>
      <c r="CM725" s="14" t="n">
        <v>0</v>
      </c>
      <c r="CN725" s="14" t="n">
        <v>0</v>
      </c>
      <c r="CO725" s="14" t="n">
        <v>0</v>
      </c>
      <c r="CP725" s="14" t="n">
        <v>0</v>
      </c>
      <c r="CQ725" s="14" t="n">
        <v>1.294</v>
      </c>
      <c r="CR725" s="14" t="n">
        <v>0</v>
      </c>
      <c r="CS725" s="14" t="n">
        <v>5.158</v>
      </c>
      <c r="CT725" s="14" t="n">
        <v>10.485</v>
      </c>
      <c r="CU725" s="14" t="n">
        <v>31.326</v>
      </c>
    </row>
    <row r="726">
      <c r="A726" s="14" t="inlineStr">
        <is>
          <t>SSD2023</t>
        </is>
      </c>
      <c r="B726" s="14" t="inlineStr">
        <is>
          <t>SSD</t>
        </is>
      </c>
      <c r="C726" s="14" t="inlineStr">
        <is>
          <t>SSD</t>
        </is>
      </c>
      <c r="D726" s="14" t="inlineStr">
        <is>
          <t>South Sudan</t>
        </is>
      </c>
      <c r="E726" s="14" t="n">
        <v>2023</v>
      </c>
      <c r="F726" s="14" t="n">
        <v>0.18</v>
      </c>
      <c r="G726" s="14" t="n">
        <v>6.147</v>
      </c>
      <c r="H726" s="14" t="n">
        <v>1.286</v>
      </c>
      <c r="I726" s="14" t="n">
        <v>0</v>
      </c>
      <c r="J726" s="14" t="n">
        <v>6.147</v>
      </c>
      <c r="K726" s="14" t="n">
        <v>0</v>
      </c>
      <c r="L726" s="14" t="n">
        <v>1</v>
      </c>
      <c r="M726" s="14" t="n">
        <v>7.886</v>
      </c>
      <c r="N726" s="14" t="n">
        <v>3.857</v>
      </c>
      <c r="O726" s="14" t="n">
        <v>0</v>
      </c>
      <c r="P726" s="14" t="n">
        <v>7.886</v>
      </c>
      <c r="Q726" s="14" t="n">
        <v>0</v>
      </c>
      <c r="R726" s="14" t="n">
        <v>1</v>
      </c>
      <c r="S726" s="14" t="n">
        <v>12.575</v>
      </c>
      <c r="T726" s="14" t="n">
        <v>7.714</v>
      </c>
      <c r="U726" s="14" t="n">
        <v>0.251</v>
      </c>
      <c r="V726" s="14" t="n">
        <v>14.839</v>
      </c>
      <c r="W726" s="14" t="n">
        <v>0.18</v>
      </c>
      <c r="X726" s="14" t="n">
        <v>1</v>
      </c>
      <c r="Y726" s="14" t="n">
        <v>12.908</v>
      </c>
      <c r="Z726" s="14" t="n">
        <v>1.745</v>
      </c>
      <c r="AA726" s="14" t="n">
        <v>0</v>
      </c>
      <c r="AB726" s="14" t="n">
        <v>12.908</v>
      </c>
      <c r="AC726" s="14" t="n">
        <v>0</v>
      </c>
      <c r="AD726" s="14" t="n">
        <v>1</v>
      </c>
      <c r="AE726" s="14" t="n">
        <v>14.194</v>
      </c>
      <c r="AF726" s="14" t="n">
        <v>3.319</v>
      </c>
      <c r="AG726" s="14" t="n">
        <v>0</v>
      </c>
      <c r="AH726" s="14" t="n">
        <v>14.194</v>
      </c>
      <c r="AI726" s="14" t="n">
        <v>0</v>
      </c>
      <c r="AJ726" s="14" t="n">
        <v>1</v>
      </c>
      <c r="AK726" s="14" t="n">
        <v>21.908</v>
      </c>
      <c r="AL726" s="14" t="n">
        <v>11.668</v>
      </c>
      <c r="AM726" s="14" t="n">
        <v>0.437</v>
      </c>
      <c r="AN726" s="14" t="n">
        <v>25.851</v>
      </c>
      <c r="AO726" s="14" t="n">
        <v>0.18</v>
      </c>
      <c r="AP726" s="14" t="n">
        <v>1</v>
      </c>
      <c r="AQ726" s="14" t="n">
        <v>0.76</v>
      </c>
      <c r="AR726" s="14" t="n">
        <v>0.129</v>
      </c>
      <c r="AS726" s="14" t="n">
        <v>0.823</v>
      </c>
      <c r="AT726" s="14" t="n">
        <v>1.832</v>
      </c>
      <c r="AU726" s="14" t="n">
        <v>0.18</v>
      </c>
      <c r="AV726" s="14" t="n">
        <v>1</v>
      </c>
      <c r="AW726" s="14" t="n">
        <v>0.8110000000000001</v>
      </c>
      <c r="AX726" s="14" t="n">
        <v>0.129</v>
      </c>
      <c r="AY726" s="14" t="n">
        <v>0.71</v>
      </c>
      <c r="AZ726" s="14" t="n">
        <v>1.76</v>
      </c>
      <c r="BA726" s="14" t="n">
        <v>0.18</v>
      </c>
      <c r="BB726" s="14" t="n">
        <v>1</v>
      </c>
      <c r="BC726" s="14" t="n">
        <v>0.535</v>
      </c>
      <c r="BD726" s="14" t="n">
        <v>0.129</v>
      </c>
      <c r="BE726" s="14" t="n">
        <v>0.011</v>
      </c>
      <c r="BF726" s="14" t="n">
        <v>0.631</v>
      </c>
      <c r="BG726" s="14" t="n">
        <v>0.18</v>
      </c>
      <c r="BH726" s="14" t="n">
        <v>1</v>
      </c>
      <c r="BI726" s="14" t="n">
        <v>0.579</v>
      </c>
      <c r="BJ726" s="14" t="n">
        <v>0.129</v>
      </c>
      <c r="BK726" s="14" t="n">
        <v>0.919</v>
      </c>
      <c r="BL726" s="14" t="n">
        <v>1.733</v>
      </c>
      <c r="BM726" s="14" t="n">
        <v>0.18</v>
      </c>
      <c r="BN726" s="14" t="n">
        <v>1</v>
      </c>
      <c r="BO726" s="14" t="n">
        <v>0</v>
      </c>
      <c r="BP726" s="14" t="n">
        <v>0</v>
      </c>
      <c r="BQ726" s="14" t="n">
        <v>0</v>
      </c>
      <c r="BR726" s="14" t="n">
        <v>0</v>
      </c>
      <c r="BS726" s="14" t="n">
        <v>1</v>
      </c>
      <c r="BT726" s="14" t="n">
        <v>0</v>
      </c>
      <c r="BU726" s="14" t="n">
        <v>0</v>
      </c>
      <c r="BV726" s="14" t="n">
        <v>0</v>
      </c>
      <c r="BW726" s="14" t="n">
        <v>0.18</v>
      </c>
      <c r="BX726" s="14" t="n">
        <v>1</v>
      </c>
      <c r="BY726" s="14" t="n">
        <v>13.254</v>
      </c>
      <c r="BZ726" s="14" t="n">
        <v>0</v>
      </c>
      <c r="CA726" s="14" t="n">
        <v>13.254</v>
      </c>
      <c r="CB726" s="14" t="n">
        <v>0</v>
      </c>
      <c r="CC726" s="14" t="n">
        <v>83.248</v>
      </c>
      <c r="CD726" s="14" t="n">
        <v>7.95</v>
      </c>
      <c r="CE726" s="14" t="n">
        <v>1.659</v>
      </c>
      <c r="CF726" s="14" t="n">
        <v>98.233</v>
      </c>
      <c r="CG726" s="14" t="n">
        <v>0.18</v>
      </c>
      <c r="CH726" s="14" t="n">
        <v>1</v>
      </c>
      <c r="CI726" s="14" t="n">
        <v>0</v>
      </c>
      <c r="CJ726" s="14" t="n">
        <v>0</v>
      </c>
      <c r="CK726" s="14" t="n">
        <v>0</v>
      </c>
      <c r="CL726" s="14" t="n">
        <v>0</v>
      </c>
      <c r="CM726" s="14" t="n">
        <v>0</v>
      </c>
      <c r="CN726" s="14" t="n">
        <v>0</v>
      </c>
      <c r="CO726" s="14" t="n">
        <v>0</v>
      </c>
      <c r="CP726" s="14" t="n">
        <v>0</v>
      </c>
      <c r="CQ726" s="14" t="n">
        <v>1.348</v>
      </c>
      <c r="CR726" s="14" t="n">
        <v>0</v>
      </c>
      <c r="CS726" s="14" t="n">
        <v>5.37</v>
      </c>
      <c r="CT726" s="14" t="n">
        <v>4.861</v>
      </c>
      <c r="CU726" s="14" t="n">
        <v>11.622</v>
      </c>
    </row>
    <row r="727">
      <c r="A727" s="14" t="inlineStr">
        <is>
          <t>SSD2024</t>
        </is>
      </c>
      <c r="B727" s="14" t="inlineStr">
        <is>
          <t>SSD</t>
        </is>
      </c>
      <c r="C727" s="14" t="inlineStr">
        <is>
          <t>SSD</t>
        </is>
      </c>
      <c r="D727" s="14" t="inlineStr">
        <is>
          <t>South Sudan</t>
        </is>
      </c>
      <c r="E727" s="14" t="n">
        <v>2024</v>
      </c>
      <c r="F727" s="14" t="n">
        <v>0.18</v>
      </c>
      <c r="G727" s="14" t="n">
        <v>5.575</v>
      </c>
      <c r="H727" s="14" t="n">
        <v>1.324</v>
      </c>
      <c r="I727" s="14" t="n">
        <v>0</v>
      </c>
      <c r="J727" s="14" t="n">
        <v>5.575</v>
      </c>
      <c r="K727" s="14" t="n">
        <v>0</v>
      </c>
      <c r="L727" s="14" t="n">
        <v>1</v>
      </c>
      <c r="M727" s="14" t="n">
        <v>7.124</v>
      </c>
      <c r="N727" s="14" t="n">
        <v>3.971</v>
      </c>
      <c r="O727" s="14" t="n">
        <v>0</v>
      </c>
      <c r="P727" s="14" t="n">
        <v>7.124</v>
      </c>
      <c r="Q727" s="14" t="n">
        <v>0</v>
      </c>
      <c r="R727" s="14" t="n">
        <v>1</v>
      </c>
      <c r="S727" s="14" t="n">
        <v>12.193</v>
      </c>
      <c r="T727" s="14" t="n">
        <v>7.942</v>
      </c>
      <c r="U727" s="14" t="n">
        <v>0.299</v>
      </c>
      <c r="V727" s="14" t="n">
        <v>14.388</v>
      </c>
      <c r="W727" s="14" t="n">
        <v>0.18</v>
      </c>
      <c r="X727" s="14" t="n">
        <v>1</v>
      </c>
      <c r="Y727" s="14" t="n">
        <v>11.492</v>
      </c>
      <c r="Z727" s="14" t="n">
        <v>1.553</v>
      </c>
      <c r="AA727" s="14" t="n">
        <v>0</v>
      </c>
      <c r="AB727" s="14" t="n">
        <v>11.492</v>
      </c>
      <c r="AC727" s="14" t="n">
        <v>0</v>
      </c>
      <c r="AD727" s="14" t="n">
        <v>1</v>
      </c>
      <c r="AE727" s="14" t="n">
        <v>12.815</v>
      </c>
      <c r="AF727" s="14" t="n">
        <v>2.997</v>
      </c>
      <c r="AG727" s="14" t="n">
        <v>0</v>
      </c>
      <c r="AH727" s="14" t="n">
        <v>12.815</v>
      </c>
      <c r="AI727" s="14" t="n">
        <v>0</v>
      </c>
      <c r="AJ727" s="14" t="n">
        <v>1</v>
      </c>
      <c r="AK727" s="14" t="n">
        <v>20.757</v>
      </c>
      <c r="AL727" s="14" t="n">
        <v>11.055</v>
      </c>
      <c r="AM727" s="14" t="n">
        <v>0.509</v>
      </c>
      <c r="AN727" s="14" t="n">
        <v>24.493</v>
      </c>
      <c r="AO727" s="14" t="n">
        <v>0.18</v>
      </c>
      <c r="AP727" s="14" t="n">
        <v>1</v>
      </c>
      <c r="AQ727" s="14" t="n">
        <v>0.724</v>
      </c>
      <c r="AR727" s="14" t="n">
        <v>0.132</v>
      </c>
      <c r="AS727" s="14" t="n">
        <v>0.862</v>
      </c>
      <c r="AT727" s="14" t="n">
        <v>1.827</v>
      </c>
      <c r="AU727" s="14" t="n">
        <v>0.18</v>
      </c>
      <c r="AV727" s="14" t="n">
        <v>1</v>
      </c>
      <c r="AW727" s="14" t="n">
        <v>0.75</v>
      </c>
      <c r="AX727" s="14" t="n">
        <v>0.132</v>
      </c>
      <c r="AY727" s="14" t="n">
        <v>0.749</v>
      </c>
      <c r="AZ727" s="14" t="n">
        <v>1.727</v>
      </c>
      <c r="BA727" s="14" t="n">
        <v>0.18</v>
      </c>
      <c r="BB727" s="14" t="n">
        <v>1</v>
      </c>
      <c r="BC727" s="14" t="n">
        <v>0.513</v>
      </c>
      <c r="BD727" s="14" t="n">
        <v>0.132</v>
      </c>
      <c r="BE727" s="14" t="n">
        <v>0.013</v>
      </c>
      <c r="BF727" s="14" t="n">
        <v>0.605</v>
      </c>
      <c r="BG727" s="14" t="n">
        <v>0.18</v>
      </c>
      <c r="BH727" s="14" t="n">
        <v>1</v>
      </c>
      <c r="BI727" s="14" t="n">
        <v>0.591</v>
      </c>
      <c r="BJ727" s="14" t="n">
        <v>0.132</v>
      </c>
      <c r="BK727" s="14" t="n">
        <v>0.953</v>
      </c>
      <c r="BL727" s="14" t="n">
        <v>1.779</v>
      </c>
      <c r="BM727" s="14" t="n">
        <v>0.18</v>
      </c>
      <c r="BN727" s="14" t="n">
        <v>1</v>
      </c>
      <c r="BO727" s="14" t="n">
        <v>0</v>
      </c>
      <c r="BP727" s="14" t="n">
        <v>0</v>
      </c>
      <c r="BQ727" s="14" t="n">
        <v>0</v>
      </c>
      <c r="BR727" s="14" t="n">
        <v>0</v>
      </c>
      <c r="BS727" s="14" t="n">
        <v>1</v>
      </c>
      <c r="BT727" s="14" t="n">
        <v>0</v>
      </c>
      <c r="BU727" s="14" t="n">
        <v>0</v>
      </c>
      <c r="BV727" s="14" t="n">
        <v>0</v>
      </c>
      <c r="BW727" s="14" t="n">
        <v>0.18</v>
      </c>
      <c r="BX727" s="14" t="n">
        <v>1</v>
      </c>
      <c r="BY727" s="14" t="n">
        <v>13.646</v>
      </c>
      <c r="BZ727" s="14" t="n">
        <v>0</v>
      </c>
      <c r="CA727" s="14" t="n">
        <v>13.646</v>
      </c>
      <c r="CB727" s="14" t="n">
        <v>0</v>
      </c>
      <c r="CC727" s="14" t="n">
        <v>82.58799999999999</v>
      </c>
      <c r="CD727" s="14" t="n">
        <v>7.95</v>
      </c>
      <c r="CE727" s="14" t="n">
        <v>2.025</v>
      </c>
      <c r="CF727" s="14" t="n">
        <v>97.45399999999999</v>
      </c>
      <c r="CG727" s="14" t="n">
        <v>0.18</v>
      </c>
      <c r="CH727" s="14" t="n">
        <v>1</v>
      </c>
      <c r="CI727" s="14" t="n">
        <v>0</v>
      </c>
      <c r="CJ727" s="14" t="n">
        <v>0</v>
      </c>
      <c r="CK727" s="14" t="n">
        <v>0</v>
      </c>
      <c r="CL727" s="14" t="n">
        <v>0</v>
      </c>
      <c r="CM727" s="14" t="n">
        <v>0</v>
      </c>
      <c r="CN727" s="14" t="n">
        <v>0</v>
      </c>
      <c r="CO727" s="14" t="n">
        <v>0</v>
      </c>
      <c r="CP727" s="14" t="n">
        <v>0</v>
      </c>
      <c r="CQ727" s="14" t="n">
        <v>1.387</v>
      </c>
      <c r="CR727" s="14" t="n">
        <v>0</v>
      </c>
      <c r="CS727" s="14" t="n">
        <v>5.529</v>
      </c>
      <c r="CT727" s="14" t="n">
        <v>4.251</v>
      </c>
      <c r="CU727" s="14" t="n">
        <v>10.168</v>
      </c>
    </row>
    <row r="728">
      <c r="A728" s="14" t="inlineStr">
        <is>
          <t>ESP2021</t>
        </is>
      </c>
      <c r="B728" s="14" t="inlineStr">
        <is>
          <t>ESP</t>
        </is>
      </c>
      <c r="C728" s="14" t="inlineStr">
        <is>
          <t>ESP</t>
        </is>
      </c>
      <c r="D728" s="14" t="inlineStr">
        <is>
          <t>Spain</t>
        </is>
      </c>
      <c r="E728" s="14" t="n">
        <v>2021</v>
      </c>
      <c r="F728" s="14" t="n">
        <v>0.21</v>
      </c>
      <c r="G728" s="14" t="n">
        <v>6.437</v>
      </c>
      <c r="H728" s="14" t="n">
        <v>1.143</v>
      </c>
      <c r="I728" s="14" t="n">
        <v>1.538</v>
      </c>
      <c r="J728" s="14" t="n">
        <v>7.975</v>
      </c>
      <c r="K728" s="14" t="n">
        <v>0</v>
      </c>
      <c r="L728" s="14" t="n">
        <v>1</v>
      </c>
      <c r="M728" s="14" t="n">
        <v>9.757</v>
      </c>
      <c r="N728" s="14" t="n">
        <v>3.43</v>
      </c>
      <c r="O728" s="14" t="n">
        <v>1.556</v>
      </c>
      <c r="P728" s="14" t="n">
        <v>11.313</v>
      </c>
      <c r="Q728" s="14" t="n">
        <v>0</v>
      </c>
      <c r="R728" s="14" t="n">
        <v>1</v>
      </c>
      <c r="S728" s="14" t="n">
        <v>12.153</v>
      </c>
      <c r="T728" s="14" t="n">
        <v>6.86</v>
      </c>
      <c r="U728" s="14" t="n">
        <v>0.418</v>
      </c>
      <c r="V728" s="14" t="n">
        <v>15.211</v>
      </c>
      <c r="W728" s="14" t="n">
        <v>0.21</v>
      </c>
      <c r="X728" s="14" t="n">
        <v>1</v>
      </c>
      <c r="Y728" s="14" t="n">
        <v>19.623</v>
      </c>
      <c r="Z728" s="14" t="n">
        <v>2.168</v>
      </c>
      <c r="AA728" s="14" t="n">
        <v>-9.301</v>
      </c>
      <c r="AB728" s="14" t="n">
        <v>10.323</v>
      </c>
      <c r="AC728" s="14" t="n">
        <v>0</v>
      </c>
      <c r="AD728" s="14" t="n">
        <v>1</v>
      </c>
      <c r="AE728" s="14" t="n">
        <v>19.58</v>
      </c>
      <c r="AF728" s="14" t="n">
        <v>3.853</v>
      </c>
      <c r="AG728" s="14" t="n">
        <v>-9.257</v>
      </c>
      <c r="AH728" s="14" t="n">
        <v>10.323</v>
      </c>
      <c r="AI728" s="14" t="n">
        <v>0</v>
      </c>
      <c r="AJ728" s="14" t="n">
        <v>1</v>
      </c>
      <c r="AK728" s="14" t="n">
        <v>28.28</v>
      </c>
      <c r="AL728" s="14" t="n">
        <v>13.88</v>
      </c>
      <c r="AM728" s="14" t="n">
        <v>-4.203</v>
      </c>
      <c r="AN728" s="14" t="n">
        <v>29.132</v>
      </c>
      <c r="AO728" s="14" t="n">
        <v>0.21</v>
      </c>
      <c r="AP728" s="14" t="n">
        <v>1</v>
      </c>
      <c r="AQ728" s="14" t="n">
        <v>0.619</v>
      </c>
      <c r="AR728" s="14" t="n">
        <v>0.114</v>
      </c>
      <c r="AS728" s="14" t="n">
        <v>0.73</v>
      </c>
      <c r="AT728" s="14" t="n">
        <v>1.632</v>
      </c>
      <c r="AU728" s="14" t="n">
        <v>0.21</v>
      </c>
      <c r="AV728" s="14" t="n">
        <v>1</v>
      </c>
      <c r="AW728" s="14" t="n">
        <v>0.599</v>
      </c>
      <c r="AX728" s="14" t="n">
        <v>0.114</v>
      </c>
      <c r="AY728" s="14" t="n">
        <v>0.618</v>
      </c>
      <c r="AZ728" s="14" t="n">
        <v>1.473</v>
      </c>
      <c r="BA728" s="14" t="n">
        <v>0.21</v>
      </c>
      <c r="BB728" s="14" t="n">
        <v>1</v>
      </c>
      <c r="BC728" s="14" t="n">
        <v>0.439</v>
      </c>
      <c r="BD728" s="14" t="n">
        <v>0.114</v>
      </c>
      <c r="BE728" s="14" t="n">
        <v>0.302</v>
      </c>
      <c r="BF728" s="14" t="n">
        <v>0.896</v>
      </c>
      <c r="BG728" s="14" t="n">
        <v>0.21</v>
      </c>
      <c r="BH728" s="14" t="n">
        <v>1</v>
      </c>
      <c r="BI728" s="14" t="n">
        <v>0.505</v>
      </c>
      <c r="BJ728" s="14" t="n">
        <v>0.114</v>
      </c>
      <c r="BK728" s="14" t="n">
        <v>0.205</v>
      </c>
      <c r="BL728" s="14" t="n">
        <v>0.859</v>
      </c>
      <c r="BM728" s="14" t="n">
        <v>0.21</v>
      </c>
      <c r="BN728" s="14" t="n">
        <v>1</v>
      </c>
      <c r="BO728" s="14" t="n">
        <v>0</v>
      </c>
      <c r="BP728" s="14" t="n">
        <v>0.022</v>
      </c>
      <c r="BQ728" s="14" t="n">
        <v>0.125</v>
      </c>
      <c r="BR728" s="14" t="n">
        <v>0</v>
      </c>
      <c r="BS728" s="14" t="n">
        <v>1</v>
      </c>
      <c r="BT728" s="14" t="n">
        <v>0</v>
      </c>
      <c r="BU728" s="14" t="n">
        <v>0.07099999999999999</v>
      </c>
      <c r="BV728" s="14" t="n">
        <v>0.304</v>
      </c>
      <c r="BW728" s="14" t="n">
        <v>0.21</v>
      </c>
      <c r="BX728" s="14" t="n">
        <v>1</v>
      </c>
      <c r="BY728" s="14" t="n">
        <v>11.787</v>
      </c>
      <c r="BZ728" s="14" t="n">
        <v>0</v>
      </c>
      <c r="CA728" s="14" t="n">
        <v>11.787</v>
      </c>
      <c r="CB728" s="14" t="n">
        <v>0</v>
      </c>
      <c r="CC728" s="14" t="n">
        <v>78.125</v>
      </c>
      <c r="CD728" s="14" t="n">
        <v>7.95</v>
      </c>
      <c r="CE728" s="14" t="n">
        <v>41.391</v>
      </c>
      <c r="CF728" s="14" t="n">
        <v>144.614</v>
      </c>
      <c r="CG728" s="14" t="n">
        <v>0.21</v>
      </c>
      <c r="CH728" s="14" t="n">
        <v>1</v>
      </c>
      <c r="CI728" s="14" t="n">
        <v>0</v>
      </c>
      <c r="CJ728" s="14" t="n">
        <v>0</v>
      </c>
      <c r="CK728" s="14" t="n">
        <v>0</v>
      </c>
      <c r="CL728" s="14" t="n">
        <v>0</v>
      </c>
      <c r="CM728" s="14" t="n">
        <v>0.155</v>
      </c>
      <c r="CN728" s="14" t="n">
        <v>0</v>
      </c>
      <c r="CO728" s="14" t="n">
        <v>0</v>
      </c>
      <c r="CP728" s="14" t="n">
        <v>0</v>
      </c>
      <c r="CQ728" s="14" t="n">
        <v>1.198</v>
      </c>
      <c r="CR728" s="14" t="n">
        <v>0</v>
      </c>
      <c r="CS728" s="14" t="n">
        <v>4.776</v>
      </c>
      <c r="CT728" s="14" t="n">
        <v>5.294</v>
      </c>
      <c r="CU728" s="14" t="n">
        <v>15.658</v>
      </c>
    </row>
    <row r="729">
      <c r="A729" s="14" t="inlineStr">
        <is>
          <t>ESP2022</t>
        </is>
      </c>
      <c r="B729" s="14" t="inlineStr">
        <is>
          <t>ESP</t>
        </is>
      </c>
      <c r="C729" s="14" t="inlineStr">
        <is>
          <t>ESP</t>
        </is>
      </c>
      <c r="D729" s="14" t="inlineStr">
        <is>
          <t>Spain</t>
        </is>
      </c>
      <c r="E729" s="14" t="n">
        <v>2022</v>
      </c>
      <c r="F729" s="14" t="n">
        <v>0.21</v>
      </c>
      <c r="G729" s="14" t="n">
        <v>12.249</v>
      </c>
      <c r="H729" s="14" t="n">
        <v>1.235</v>
      </c>
      <c r="I729" s="14" t="n">
        <v>8.206</v>
      </c>
      <c r="J729" s="14" t="n">
        <v>20.455</v>
      </c>
      <c r="K729" s="14" t="n">
        <v>0</v>
      </c>
      <c r="L729" s="14" t="n">
        <v>1</v>
      </c>
      <c r="M729" s="14" t="n">
        <v>13.529</v>
      </c>
      <c r="N729" s="14" t="n">
        <v>3.704</v>
      </c>
      <c r="O729" s="14" t="n">
        <v>8.292</v>
      </c>
      <c r="P729" s="14" t="n">
        <v>21.822</v>
      </c>
      <c r="Q729" s="14" t="n">
        <v>0</v>
      </c>
      <c r="R729" s="14" t="n">
        <v>1</v>
      </c>
      <c r="S729" s="14" t="n">
        <v>18.423</v>
      </c>
      <c r="T729" s="14" t="n">
        <v>7.408</v>
      </c>
      <c r="U729" s="14" t="n">
        <v>0.698</v>
      </c>
      <c r="V729" s="14" t="n">
        <v>22.783</v>
      </c>
      <c r="W729" s="14" t="n">
        <v>0.21</v>
      </c>
      <c r="X729" s="14" t="n">
        <v>1</v>
      </c>
      <c r="Y729" s="14" t="n">
        <v>33.323</v>
      </c>
      <c r="Z729" s="14" t="n">
        <v>3.496</v>
      </c>
      <c r="AA729" s="14" t="n">
        <v>-2.525</v>
      </c>
      <c r="AB729" s="14" t="n">
        <v>30.798</v>
      </c>
      <c r="AC729" s="14" t="n">
        <v>0</v>
      </c>
      <c r="AD729" s="14" t="n">
        <v>1</v>
      </c>
      <c r="AE729" s="14" t="n">
        <v>33.37</v>
      </c>
      <c r="AF729" s="14" t="n">
        <v>6.186</v>
      </c>
      <c r="AG729" s="14" t="n">
        <v>-2.573</v>
      </c>
      <c r="AH729" s="14" t="n">
        <v>30.798</v>
      </c>
      <c r="AI729" s="14" t="n">
        <v>0</v>
      </c>
      <c r="AJ729" s="14" t="n">
        <v>1</v>
      </c>
      <c r="AK729" s="14" t="n">
        <v>42.618</v>
      </c>
      <c r="AL729" s="14" t="n">
        <v>20.352</v>
      </c>
      <c r="AM729" s="14" t="n">
        <v>-12.75</v>
      </c>
      <c r="AN729" s="14" t="n">
        <v>36.14</v>
      </c>
      <c r="AO729" s="14" t="n">
        <v>0.21</v>
      </c>
      <c r="AP729" s="14" t="n">
        <v>1</v>
      </c>
      <c r="AQ729" s="14" t="n">
        <v>0.861</v>
      </c>
      <c r="AR729" s="14" t="n">
        <v>0.123</v>
      </c>
      <c r="AS729" s="14" t="n">
        <v>0.6889999999999999</v>
      </c>
      <c r="AT729" s="14" t="n">
        <v>1.875</v>
      </c>
      <c r="AU729" s="14" t="n">
        <v>0.21</v>
      </c>
      <c r="AV729" s="14" t="n">
        <v>1</v>
      </c>
      <c r="AW729" s="14" t="n">
        <v>0.986</v>
      </c>
      <c r="AX729" s="14" t="n">
        <v>0.123</v>
      </c>
      <c r="AY729" s="14" t="n">
        <v>0.576</v>
      </c>
      <c r="AZ729" s="14" t="n">
        <v>1.89</v>
      </c>
      <c r="BA729" s="14" t="n">
        <v>0.21</v>
      </c>
      <c r="BB729" s="14" t="n">
        <v>1</v>
      </c>
      <c r="BC729" s="14" t="n">
        <v>0.598</v>
      </c>
      <c r="BD729" s="14" t="n">
        <v>0.123</v>
      </c>
      <c r="BE729" s="14" t="n">
        <v>0.266</v>
      </c>
      <c r="BF729" s="14" t="n">
        <v>1.045</v>
      </c>
      <c r="BG729" s="14" t="n">
        <v>0.21</v>
      </c>
      <c r="BH729" s="14" t="n">
        <v>1</v>
      </c>
      <c r="BI729" s="14" t="n">
        <v>0.612</v>
      </c>
      <c r="BJ729" s="14" t="n">
        <v>0.123</v>
      </c>
      <c r="BK729" s="14" t="n">
        <v>0.511</v>
      </c>
      <c r="BL729" s="14" t="n">
        <v>1.359</v>
      </c>
      <c r="BM729" s="14" t="n">
        <v>0.21</v>
      </c>
      <c r="BN729" s="14" t="n">
        <v>1</v>
      </c>
      <c r="BO729" s="14" t="n">
        <v>0</v>
      </c>
      <c r="BP729" s="14" t="n">
        <v>0.014</v>
      </c>
      <c r="BQ729" s="14" t="n">
        <v>0.223</v>
      </c>
      <c r="BR729" s="14" t="n">
        <v>0</v>
      </c>
      <c r="BS729" s="14" t="n">
        <v>1</v>
      </c>
      <c r="BT729" s="14" t="n">
        <v>0</v>
      </c>
      <c r="BU729" s="14" t="n">
        <v>0.025</v>
      </c>
      <c r="BV729" s="14" t="n">
        <v>0.338</v>
      </c>
      <c r="BW729" s="14" t="n">
        <v>0.21</v>
      </c>
      <c r="BX729" s="14" t="n">
        <v>1</v>
      </c>
      <c r="BY729" s="14" t="n">
        <v>12.729</v>
      </c>
      <c r="BZ729" s="14" t="n">
        <v>0</v>
      </c>
      <c r="CA729" s="14" t="n">
        <v>12.729</v>
      </c>
      <c r="CB729" s="14" t="n">
        <v>0</v>
      </c>
      <c r="CC729" s="14" t="n">
        <v>97.90000000000001</v>
      </c>
      <c r="CD729" s="14" t="n">
        <v>7.95</v>
      </c>
      <c r="CE729" s="14" t="n">
        <v>113.713</v>
      </c>
      <c r="CF729" s="14" t="n">
        <v>256.052</v>
      </c>
      <c r="CG729" s="14" t="n">
        <v>0.21</v>
      </c>
      <c r="CH729" s="14" t="n">
        <v>1</v>
      </c>
      <c r="CI729" s="14" t="n">
        <v>0</v>
      </c>
      <c r="CJ729" s="14" t="n">
        <v>0</v>
      </c>
      <c r="CK729" s="14" t="n">
        <v>0</v>
      </c>
      <c r="CL729" s="14" t="n">
        <v>0</v>
      </c>
      <c r="CM729" s="14" t="n">
        <v>0.167</v>
      </c>
      <c r="CN729" s="14" t="n">
        <v>0</v>
      </c>
      <c r="CO729" s="14" t="n">
        <v>0</v>
      </c>
      <c r="CP729" s="14" t="n">
        <v>0</v>
      </c>
      <c r="CQ729" s="14" t="n">
        <v>1.294</v>
      </c>
      <c r="CR729" s="14" t="n">
        <v>0</v>
      </c>
      <c r="CS729" s="14" t="n">
        <v>5.158</v>
      </c>
      <c r="CT729" s="14" t="n">
        <v>11.015</v>
      </c>
      <c r="CU729" s="14" t="n">
        <v>29.266</v>
      </c>
    </row>
    <row r="730">
      <c r="A730" s="14" t="inlineStr">
        <is>
          <t>ESP2023</t>
        </is>
      </c>
      <c r="B730" s="14" t="inlineStr">
        <is>
          <t>ESP</t>
        </is>
      </c>
      <c r="C730" s="14" t="inlineStr">
        <is>
          <t>ESP</t>
        </is>
      </c>
      <c r="D730" s="14" t="inlineStr">
        <is>
          <t>Spain</t>
        </is>
      </c>
      <c r="E730" s="14" t="n">
        <v>2023</v>
      </c>
      <c r="F730" s="14" t="n">
        <v>0.21</v>
      </c>
      <c r="G730" s="14" t="n">
        <v>8.535</v>
      </c>
      <c r="H730" s="14" t="n">
        <v>1.286</v>
      </c>
      <c r="I730" s="14" t="n">
        <v>9.504</v>
      </c>
      <c r="J730" s="14" t="n">
        <v>18.039</v>
      </c>
      <c r="K730" s="14" t="n">
        <v>0</v>
      </c>
      <c r="L730" s="14" t="n">
        <v>1</v>
      </c>
      <c r="M730" s="14" t="n">
        <v>10.851</v>
      </c>
      <c r="N730" s="14" t="n">
        <v>3.857</v>
      </c>
      <c r="O730" s="14" t="n">
        <v>9.603999999999999</v>
      </c>
      <c r="P730" s="14" t="n">
        <v>20.455</v>
      </c>
      <c r="Q730" s="14" t="n">
        <v>0</v>
      </c>
      <c r="R730" s="14" t="n">
        <v>1</v>
      </c>
      <c r="S730" s="14" t="n">
        <v>14.964</v>
      </c>
      <c r="T730" s="14" t="n">
        <v>7.714</v>
      </c>
      <c r="U730" s="14" t="n">
        <v>0.748</v>
      </c>
      <c r="V730" s="14" t="n">
        <v>18.579</v>
      </c>
      <c r="W730" s="14" t="n">
        <v>0.21</v>
      </c>
      <c r="X730" s="14" t="n">
        <v>1</v>
      </c>
      <c r="Y730" s="14" t="n">
        <v>15.827</v>
      </c>
      <c r="Z730" s="14" t="n">
        <v>1.773</v>
      </c>
      <c r="AA730" s="14" t="n">
        <v>8.339</v>
      </c>
      <c r="AB730" s="14" t="n">
        <v>24.166</v>
      </c>
      <c r="AC730" s="14" t="n">
        <v>0</v>
      </c>
      <c r="AD730" s="14" t="n">
        <v>1</v>
      </c>
      <c r="AE730" s="14" t="n">
        <v>15.926</v>
      </c>
      <c r="AF730" s="14" t="n">
        <v>3.172</v>
      </c>
      <c r="AG730" s="14" t="n">
        <v>8.24</v>
      </c>
      <c r="AH730" s="14" t="n">
        <v>24.166</v>
      </c>
      <c r="AI730" s="14" t="n">
        <v>0</v>
      </c>
      <c r="AJ730" s="14" t="n">
        <v>1</v>
      </c>
      <c r="AK730" s="14" t="n">
        <v>25.48</v>
      </c>
      <c r="AL730" s="14" t="n">
        <v>12.622</v>
      </c>
      <c r="AM730" s="14" t="n">
        <v>0.423</v>
      </c>
      <c r="AN730" s="14" t="n">
        <v>31.342</v>
      </c>
      <c r="AO730" s="14" t="n">
        <v>0.21</v>
      </c>
      <c r="AP730" s="14" t="n">
        <v>1</v>
      </c>
      <c r="AQ730" s="14" t="n">
        <v>0.76</v>
      </c>
      <c r="AR730" s="14" t="n">
        <v>0.129</v>
      </c>
      <c r="AS730" s="14" t="n">
        <v>0.702</v>
      </c>
      <c r="AT730" s="14" t="n">
        <v>1.769</v>
      </c>
      <c r="AU730" s="14" t="n">
        <v>0.21</v>
      </c>
      <c r="AV730" s="14" t="n">
        <v>1</v>
      </c>
      <c r="AW730" s="14" t="n">
        <v>0.8110000000000001</v>
      </c>
      <c r="AX730" s="14" t="n">
        <v>0.129</v>
      </c>
      <c r="AY730" s="14" t="n">
        <v>0.584</v>
      </c>
      <c r="AZ730" s="14" t="n">
        <v>1.688</v>
      </c>
      <c r="BA730" s="14" t="n">
        <v>0.21</v>
      </c>
      <c r="BB730" s="14" t="n">
        <v>1</v>
      </c>
      <c r="BC730" s="14" t="n">
        <v>0.535</v>
      </c>
      <c r="BD730" s="14" t="n">
        <v>0.129</v>
      </c>
      <c r="BE730" s="14" t="n">
        <v>0.321</v>
      </c>
      <c r="BF730" s="14" t="n">
        <v>1.036</v>
      </c>
      <c r="BG730" s="14" t="n">
        <v>0.21</v>
      </c>
      <c r="BH730" s="14" t="n">
        <v>1</v>
      </c>
      <c r="BI730" s="14" t="n">
        <v>0.579</v>
      </c>
      <c r="BJ730" s="14" t="n">
        <v>0.129</v>
      </c>
      <c r="BK730" s="14" t="n">
        <v>0.362</v>
      </c>
      <c r="BL730" s="14" t="n">
        <v>1.139</v>
      </c>
      <c r="BM730" s="14" t="n">
        <v>0.21</v>
      </c>
      <c r="BN730" s="14" t="n">
        <v>1</v>
      </c>
      <c r="BO730" s="14" t="n">
        <v>0</v>
      </c>
      <c r="BP730" s="14" t="n">
        <v>0.005</v>
      </c>
      <c r="BQ730" s="14" t="n">
        <v>0.134</v>
      </c>
      <c r="BR730" s="14" t="n">
        <v>0</v>
      </c>
      <c r="BS730" s="14" t="n">
        <v>1</v>
      </c>
      <c r="BT730" s="14" t="n">
        <v>0</v>
      </c>
      <c r="BU730" s="14" t="n">
        <v>0.017</v>
      </c>
      <c r="BV730" s="14" t="n">
        <v>0.26</v>
      </c>
      <c r="BW730" s="14" t="n">
        <v>0.21</v>
      </c>
      <c r="BX730" s="14" t="n">
        <v>1</v>
      </c>
      <c r="BY730" s="14" t="n">
        <v>13.254</v>
      </c>
      <c r="BZ730" s="14" t="n">
        <v>0</v>
      </c>
      <c r="CA730" s="14" t="n">
        <v>13.254</v>
      </c>
      <c r="CB730" s="14" t="n">
        <v>0</v>
      </c>
      <c r="CC730" s="14" t="n">
        <v>83.248</v>
      </c>
      <c r="CD730" s="14" t="n">
        <v>7.95</v>
      </c>
      <c r="CE730" s="14" t="n">
        <v>105.416</v>
      </c>
      <c r="CF730" s="14" t="n">
        <v>228.283</v>
      </c>
      <c r="CG730" s="14" t="n">
        <v>0.21</v>
      </c>
      <c r="CH730" s="14" t="n">
        <v>1</v>
      </c>
      <c r="CI730" s="14" t="n">
        <v>0</v>
      </c>
      <c r="CJ730" s="14" t="n">
        <v>0</v>
      </c>
      <c r="CK730" s="14" t="n">
        <v>0</v>
      </c>
      <c r="CL730" s="14" t="n">
        <v>0</v>
      </c>
      <c r="CM730" s="14" t="n">
        <v>0.174</v>
      </c>
      <c r="CN730" s="14" t="n">
        <v>0</v>
      </c>
      <c r="CO730" s="14" t="n">
        <v>0</v>
      </c>
      <c r="CP730" s="14" t="n">
        <v>0</v>
      </c>
      <c r="CQ730" s="14" t="n">
        <v>1.348</v>
      </c>
      <c r="CR730" s="14" t="n">
        <v>0</v>
      </c>
      <c r="CS730" s="14" t="n">
        <v>5.37</v>
      </c>
      <c r="CT730" s="14" t="n">
        <v>7.25</v>
      </c>
      <c r="CU730" s="14" t="n">
        <v>11.72</v>
      </c>
    </row>
    <row r="731">
      <c r="A731" s="14" t="inlineStr">
        <is>
          <t>ESP2024</t>
        </is>
      </c>
      <c r="B731" s="14" t="inlineStr">
        <is>
          <t>ESP</t>
        </is>
      </c>
      <c r="C731" s="14" t="inlineStr">
        <is>
          <t>ESP</t>
        </is>
      </c>
      <c r="D731" s="14" t="inlineStr">
        <is>
          <t>Spain</t>
        </is>
      </c>
      <c r="E731" s="14" t="n">
        <v>2024</v>
      </c>
      <c r="F731" s="14" t="n">
        <v>0.21</v>
      </c>
      <c r="G731" s="14" t="n">
        <v>7.095</v>
      </c>
      <c r="H731" s="14" t="n">
        <v>1.324</v>
      </c>
      <c r="I731" s="14" t="n">
        <v>6.247</v>
      </c>
      <c r="J731" s="14" t="n">
        <v>13.341</v>
      </c>
      <c r="K731" s="14" t="n">
        <v>0</v>
      </c>
      <c r="L731" s="14" t="n">
        <v>1</v>
      </c>
      <c r="M731" s="14" t="n">
        <v>10.26</v>
      </c>
      <c r="N731" s="14" t="n">
        <v>3.971</v>
      </c>
      <c r="O731" s="14" t="n">
        <v>6.312</v>
      </c>
      <c r="P731" s="14" t="n">
        <v>16.572</v>
      </c>
      <c r="Q731" s="14" t="n">
        <v>0</v>
      </c>
      <c r="R731" s="14" t="n">
        <v>1</v>
      </c>
      <c r="S731" s="14" t="n">
        <v>13.713</v>
      </c>
      <c r="T731" s="14" t="n">
        <v>7.942</v>
      </c>
      <c r="U731" s="14" t="n">
        <v>0.796</v>
      </c>
      <c r="V731" s="14" t="n">
        <v>17.067</v>
      </c>
      <c r="W731" s="14" t="n">
        <v>0.21</v>
      </c>
      <c r="X731" s="14" t="n">
        <v>1</v>
      </c>
      <c r="Y731" s="14" t="n">
        <v>13.578</v>
      </c>
      <c r="Z731" s="14" t="n">
        <v>1.714</v>
      </c>
      <c r="AA731" s="14" t="n">
        <v>4.38</v>
      </c>
      <c r="AB731" s="14" t="n">
        <v>17.958</v>
      </c>
      <c r="AC731" s="14" t="n">
        <v>0</v>
      </c>
      <c r="AD731" s="14" t="n">
        <v>1</v>
      </c>
      <c r="AE731" s="14" t="n">
        <v>13.578</v>
      </c>
      <c r="AF731" s="14" t="n">
        <v>2.974</v>
      </c>
      <c r="AG731" s="14" t="n">
        <v>4.38</v>
      </c>
      <c r="AH731" s="14" t="n">
        <v>17.958</v>
      </c>
      <c r="AI731" s="14" t="n">
        <v>0</v>
      </c>
      <c r="AJ731" s="14" t="n">
        <v>1</v>
      </c>
      <c r="AK731" s="14" t="n">
        <v>20.49</v>
      </c>
      <c r="AL731" s="14" t="n">
        <v>10.422</v>
      </c>
      <c r="AM731" s="14" t="n">
        <v>1.357</v>
      </c>
      <c r="AN731" s="14" t="n">
        <v>26.434</v>
      </c>
      <c r="AO731" s="14" t="n">
        <v>0.21</v>
      </c>
      <c r="AP731" s="14" t="n">
        <v>1</v>
      </c>
      <c r="AQ731" s="14" t="n">
        <v>0.724</v>
      </c>
      <c r="AR731" s="14" t="n">
        <v>0.132</v>
      </c>
      <c r="AS731" s="14" t="n">
        <v>0.6870000000000001</v>
      </c>
      <c r="AT731" s="14" t="n">
        <v>1.708</v>
      </c>
      <c r="AU731" s="14" t="n">
        <v>0.21</v>
      </c>
      <c r="AV731" s="14" t="n">
        <v>1</v>
      </c>
      <c r="AW731" s="14" t="n">
        <v>0.75</v>
      </c>
      <c r="AX731" s="14" t="n">
        <v>0.132</v>
      </c>
      <c r="AY731" s="14" t="n">
        <v>0.5659999999999999</v>
      </c>
      <c r="AZ731" s="14" t="n">
        <v>1.592</v>
      </c>
      <c r="BA731" s="14" t="n">
        <v>0.21</v>
      </c>
      <c r="BB731" s="14" t="n">
        <v>1</v>
      </c>
      <c r="BC731" s="14" t="n">
        <v>0.513</v>
      </c>
      <c r="BD731" s="14" t="n">
        <v>0.132</v>
      </c>
      <c r="BE731" s="14" t="n">
        <v>0.334</v>
      </c>
      <c r="BF731" s="14" t="n">
        <v>1.025</v>
      </c>
      <c r="BG731" s="14" t="n">
        <v>0.21</v>
      </c>
      <c r="BH731" s="14" t="n">
        <v>1</v>
      </c>
      <c r="BI731" s="14" t="n">
        <v>0.591</v>
      </c>
      <c r="BJ731" s="14" t="n">
        <v>0.132</v>
      </c>
      <c r="BK731" s="14" t="n">
        <v>0.279</v>
      </c>
      <c r="BL731" s="14" t="n">
        <v>1.053</v>
      </c>
      <c r="BM731" s="14" t="n">
        <v>0.21</v>
      </c>
      <c r="BN731" s="14" t="n">
        <v>1</v>
      </c>
      <c r="BO731" s="14" t="n">
        <v>0</v>
      </c>
      <c r="BP731" s="14" t="n">
        <v>0.01</v>
      </c>
      <c r="BQ731" s="14" t="n">
        <v>0.116</v>
      </c>
      <c r="BR731" s="14" t="n">
        <v>0</v>
      </c>
      <c r="BS731" s="14" t="n">
        <v>1</v>
      </c>
      <c r="BT731" s="14" t="n">
        <v>0</v>
      </c>
      <c r="BU731" s="14" t="n">
        <v>0.032</v>
      </c>
      <c r="BV731" s="14" t="n">
        <v>0.262</v>
      </c>
      <c r="BW731" s="14" t="n">
        <v>0.21</v>
      </c>
      <c r="BX731" s="14" t="n">
        <v>1</v>
      </c>
      <c r="BY731" s="14" t="n">
        <v>13.646</v>
      </c>
      <c r="BZ731" s="14" t="n">
        <v>0</v>
      </c>
      <c r="CA731" s="14" t="n">
        <v>13.646</v>
      </c>
      <c r="CB731" s="14" t="n">
        <v>0</v>
      </c>
      <c r="CC731" s="14" t="n">
        <v>82.58799999999999</v>
      </c>
      <c r="CD731" s="14" t="n">
        <v>7.95</v>
      </c>
      <c r="CE731" s="14" t="n">
        <v>82.75700000000001</v>
      </c>
      <c r="CF731" s="14" t="n">
        <v>200.067</v>
      </c>
      <c r="CG731" s="14" t="n">
        <v>0.21</v>
      </c>
      <c r="CH731" s="14" t="n">
        <v>1</v>
      </c>
      <c r="CI731" s="14" t="n">
        <v>0</v>
      </c>
      <c r="CJ731" s="14" t="n">
        <v>0</v>
      </c>
      <c r="CK731" s="14" t="n">
        <v>0</v>
      </c>
      <c r="CL731" s="14" t="n">
        <v>0</v>
      </c>
      <c r="CM731" s="14" t="n">
        <v>0.179</v>
      </c>
      <c r="CN731" s="14" t="n">
        <v>0</v>
      </c>
      <c r="CO731" s="14" t="n">
        <v>0</v>
      </c>
      <c r="CP731" s="14" t="n">
        <v>0</v>
      </c>
      <c r="CQ731" s="14" t="n">
        <v>1.387</v>
      </c>
      <c r="CR731" s="14" t="n">
        <v>0</v>
      </c>
      <c r="CS731" s="14" t="n">
        <v>5.529</v>
      </c>
      <c r="CT731" s="14" t="n">
        <v>5.771</v>
      </c>
      <c r="CU731" s="14" t="n">
        <v>9.494999999999999</v>
      </c>
    </row>
    <row r="732">
      <c r="A732" s="14" t="inlineStr">
        <is>
          <t>LKA2021</t>
        </is>
      </c>
      <c r="B732" s="14" t="inlineStr">
        <is>
          <t>LKA</t>
        </is>
      </c>
      <c r="C732" s="14" t="inlineStr">
        <is>
          <t>LKA</t>
        </is>
      </c>
      <c r="D732" s="14" t="inlineStr">
        <is>
          <t>Sri Lanka</t>
        </is>
      </c>
      <c r="E732" s="14" t="n">
        <v>2021</v>
      </c>
      <c r="F732" s="14" t="n">
        <v>0.08</v>
      </c>
      <c r="G732" s="14" t="n">
        <v>4.606</v>
      </c>
      <c r="H732" s="14" t="n">
        <v>1.116</v>
      </c>
      <c r="I732" s="14" t="n">
        <v>0</v>
      </c>
      <c r="J732" s="14" t="n">
        <v>4.606</v>
      </c>
      <c r="K732" s="14" t="n">
        <v>0</v>
      </c>
      <c r="L732" s="14" t="n">
        <v>1</v>
      </c>
      <c r="M732" s="14" t="n">
        <v>7.724</v>
      </c>
      <c r="N732" s="14" t="n">
        <v>3.348</v>
      </c>
      <c r="O732" s="14" t="n">
        <v>0</v>
      </c>
      <c r="P732" s="14" t="n">
        <v>7.724</v>
      </c>
      <c r="Q732" s="14" t="n">
        <v>0</v>
      </c>
      <c r="R732" s="14" t="n">
        <v>1</v>
      </c>
      <c r="S732" s="14" t="n">
        <v>10.187</v>
      </c>
      <c r="T732" s="14" t="n">
        <v>6.697</v>
      </c>
      <c r="U732" s="14" t="n">
        <v>0</v>
      </c>
      <c r="V732" s="14" t="n">
        <v>11.001</v>
      </c>
      <c r="W732" s="14" t="n">
        <v>0.08</v>
      </c>
      <c r="X732" s="14" t="n">
        <v>1</v>
      </c>
      <c r="Y732" s="14" t="n">
        <v>4.783</v>
      </c>
      <c r="Z732" s="14" t="n">
        <v>0.5590000000000001</v>
      </c>
      <c r="AA732" s="14" t="n">
        <v>0</v>
      </c>
      <c r="AB732" s="14" t="n">
        <v>4.783</v>
      </c>
      <c r="AC732" s="14" t="n">
        <v>0</v>
      </c>
      <c r="AD732" s="14" t="n">
        <v>1</v>
      </c>
      <c r="AE732" s="14" t="n">
        <v>5.926</v>
      </c>
      <c r="AF732" s="14" t="n">
        <v>1.225</v>
      </c>
      <c r="AG732" s="14" t="n">
        <v>0</v>
      </c>
      <c r="AH732" s="14" t="n">
        <v>5.926</v>
      </c>
      <c r="AI732" s="14" t="n">
        <v>0</v>
      </c>
      <c r="AJ732" s="14" t="n">
        <v>1</v>
      </c>
      <c r="AK732" s="14" t="n">
        <v>12.786</v>
      </c>
      <c r="AL732" s="14" t="n">
        <v>6.372</v>
      </c>
      <c r="AM732" s="14" t="n">
        <v>0</v>
      </c>
      <c r="AN732" s="14" t="n">
        <v>13.809</v>
      </c>
      <c r="AO732" s="14" t="n">
        <v>0.08</v>
      </c>
      <c r="AP732" s="14" t="n">
        <v>1</v>
      </c>
      <c r="AQ732" s="14" t="n">
        <v>0.621</v>
      </c>
      <c r="AR732" s="14" t="n">
        <v>0.114</v>
      </c>
      <c r="AS732" s="14" t="n">
        <v>0.137</v>
      </c>
      <c r="AT732" s="14" t="n">
        <v>0.758</v>
      </c>
      <c r="AU732" s="14" t="n">
        <v>0</v>
      </c>
      <c r="AV732" s="14" t="n">
        <v>1</v>
      </c>
      <c r="AW732" s="14" t="n">
        <v>0.593</v>
      </c>
      <c r="AX732" s="14" t="n">
        <v>0.114</v>
      </c>
      <c r="AY732" s="14" t="n">
        <v>0.022</v>
      </c>
      <c r="AZ732" s="14" t="n">
        <v>0.615</v>
      </c>
      <c r="BA732" s="14" t="n">
        <v>0</v>
      </c>
      <c r="BB732" s="14" t="n">
        <v>1</v>
      </c>
      <c r="BC732" s="14" t="n">
        <v>0.44</v>
      </c>
      <c r="BD732" s="14" t="n">
        <v>0.114</v>
      </c>
      <c r="BE732" s="14" t="n">
        <v>0</v>
      </c>
      <c r="BF732" s="14" t="n">
        <v>0.475</v>
      </c>
      <c r="BG732" s="14" t="n">
        <v>0.08</v>
      </c>
      <c r="BH732" s="14" t="n">
        <v>1</v>
      </c>
      <c r="BI732" s="14" t="n">
        <v>0.5600000000000001</v>
      </c>
      <c r="BJ732" s="14" t="n">
        <v>0.114</v>
      </c>
      <c r="BK732" s="14" t="n">
        <v>-0.208</v>
      </c>
      <c r="BL732" s="14" t="n">
        <v>0.352</v>
      </c>
      <c r="BM732" s="14" t="n">
        <v>0</v>
      </c>
      <c r="BN732" s="14" t="n">
        <v>1</v>
      </c>
      <c r="BO732" s="14" t="n">
        <v>0</v>
      </c>
      <c r="BP732" s="14" t="n">
        <v>-0.03</v>
      </c>
      <c r="BQ732" s="14" t="n">
        <v>0.074</v>
      </c>
      <c r="BR732" s="14" t="n">
        <v>0</v>
      </c>
      <c r="BS732" s="14" t="n">
        <v>0.833</v>
      </c>
      <c r="BT732" s="14" t="n">
        <v>0</v>
      </c>
      <c r="BU732" s="14" t="n">
        <v>-0.03</v>
      </c>
      <c r="BV732" s="14" t="n">
        <v>0.075</v>
      </c>
      <c r="BW732" s="14" t="n">
        <v>0</v>
      </c>
      <c r="BX732" s="14" t="n">
        <v>0.833</v>
      </c>
      <c r="BY732" s="14" t="n">
        <v>11.787</v>
      </c>
      <c r="BZ732" s="14" t="n">
        <v>0</v>
      </c>
      <c r="CA732" s="14" t="n">
        <v>11.787</v>
      </c>
      <c r="CB732" s="14" t="n">
        <v>0</v>
      </c>
      <c r="CC732" s="14" t="n">
        <v>81.69499999999999</v>
      </c>
      <c r="CD732" s="14" t="n">
        <v>7.95</v>
      </c>
      <c r="CE732" s="14" t="n">
        <v>-15.969</v>
      </c>
      <c r="CF732" s="14" t="n">
        <v>70.985</v>
      </c>
      <c r="CG732" s="14" t="n">
        <v>0.08</v>
      </c>
      <c r="CH732" s="14" t="n">
        <v>1</v>
      </c>
      <c r="CI732" s="14" t="n">
        <v>0</v>
      </c>
      <c r="CJ732" s="14" t="n">
        <v>0</v>
      </c>
      <c r="CK732" s="14" t="n">
        <v>0</v>
      </c>
      <c r="CL732" s="14" t="n">
        <v>0</v>
      </c>
      <c r="CM732" s="14" t="n">
        <v>0</v>
      </c>
      <c r="CN732" s="14" t="n">
        <v>0</v>
      </c>
      <c r="CO732" s="14" t="n">
        <v>0</v>
      </c>
      <c r="CP732" s="14" t="n">
        <v>0.048</v>
      </c>
      <c r="CQ732" s="14" t="n">
        <v>1.198</v>
      </c>
      <c r="CR732" s="14" t="n">
        <v>0</v>
      </c>
      <c r="CS732" s="14" t="n">
        <v>4.776</v>
      </c>
      <c r="CT732" s="14" t="n">
        <v>3.604</v>
      </c>
      <c r="CU732" s="14" t="n">
        <v>16.843</v>
      </c>
    </row>
    <row r="733">
      <c r="A733" s="14" t="inlineStr">
        <is>
          <t>LKA2022</t>
        </is>
      </c>
      <c r="B733" s="14" t="inlineStr">
        <is>
          <t>LKA</t>
        </is>
      </c>
      <c r="C733" s="14" t="inlineStr">
        <is>
          <t>LKA</t>
        </is>
      </c>
      <c r="D733" s="14" t="inlineStr">
        <is>
          <t>Sri Lanka</t>
        </is>
      </c>
      <c r="E733" s="14" t="n">
        <v>2022</v>
      </c>
      <c r="F733" s="14" t="n">
        <v>0.08</v>
      </c>
      <c r="G733" s="14" t="n">
        <v>8.781000000000001</v>
      </c>
      <c r="H733" s="14" t="n">
        <v>1.234</v>
      </c>
      <c r="I733" s="14" t="n">
        <v>0</v>
      </c>
      <c r="J733" s="14" t="n">
        <v>8.781000000000001</v>
      </c>
      <c r="K733" s="14" t="n">
        <v>0</v>
      </c>
      <c r="L733" s="14" t="n">
        <v>1</v>
      </c>
      <c r="M733" s="14" t="n">
        <v>9.775</v>
      </c>
      <c r="N733" s="14" t="n">
        <v>3.702</v>
      </c>
      <c r="O733" s="14" t="n">
        <v>0</v>
      </c>
      <c r="P733" s="14" t="n">
        <v>9.775</v>
      </c>
      <c r="Q733" s="14" t="n">
        <v>0</v>
      </c>
      <c r="R733" s="14" t="n">
        <v>1</v>
      </c>
      <c r="S733" s="14" t="n">
        <v>14.95</v>
      </c>
      <c r="T733" s="14" t="n">
        <v>7.404</v>
      </c>
      <c r="U733" s="14" t="n">
        <v>0.089</v>
      </c>
      <c r="V733" s="14" t="n">
        <v>16.147</v>
      </c>
      <c r="W733" s="14" t="n">
        <v>0.08</v>
      </c>
      <c r="X733" s="14" t="n">
        <v>1</v>
      </c>
      <c r="Y733" s="14" t="n">
        <v>5.165</v>
      </c>
      <c r="Z733" s="14" t="n">
        <v>0.603</v>
      </c>
      <c r="AA733" s="14" t="n">
        <v>0</v>
      </c>
      <c r="AB733" s="14" t="n">
        <v>5.165</v>
      </c>
      <c r="AC733" s="14" t="n">
        <v>0</v>
      </c>
      <c r="AD733" s="14" t="n">
        <v>1</v>
      </c>
      <c r="AE733" s="14" t="n">
        <v>6.4</v>
      </c>
      <c r="AF733" s="14" t="n">
        <v>1.323</v>
      </c>
      <c r="AG733" s="14" t="n">
        <v>0</v>
      </c>
      <c r="AH733" s="14" t="n">
        <v>6.4</v>
      </c>
      <c r="AI733" s="14" t="n">
        <v>0</v>
      </c>
      <c r="AJ733" s="14" t="n">
        <v>1</v>
      </c>
      <c r="AK733" s="14" t="n">
        <v>13.808</v>
      </c>
      <c r="AL733" s="14" t="n">
        <v>6.881</v>
      </c>
      <c r="AM733" s="14" t="n">
        <v>0.082</v>
      </c>
      <c r="AN733" s="14" t="n">
        <v>14.912</v>
      </c>
      <c r="AO733" s="14" t="n">
        <v>0.08</v>
      </c>
      <c r="AP733" s="14" t="n">
        <v>1</v>
      </c>
      <c r="AQ733" s="14" t="n">
        <v>0.847</v>
      </c>
      <c r="AR733" s="14" t="n">
        <v>0.123</v>
      </c>
      <c r="AS733" s="14" t="n">
        <v>0.313</v>
      </c>
      <c r="AT733" s="14" t="n">
        <v>1.16</v>
      </c>
      <c r="AU733" s="14" t="n">
        <v>0</v>
      </c>
      <c r="AV733" s="14" t="n">
        <v>1</v>
      </c>
      <c r="AW733" s="14" t="n">
        <v>0.947</v>
      </c>
      <c r="AX733" s="14" t="n">
        <v>0.123</v>
      </c>
      <c r="AY733" s="14" t="n">
        <v>0.149</v>
      </c>
      <c r="AZ733" s="14" t="n">
        <v>1.096</v>
      </c>
      <c r="BA733" s="14" t="n">
        <v>0</v>
      </c>
      <c r="BB733" s="14" t="n">
        <v>1</v>
      </c>
      <c r="BC733" s="14" t="n">
        <v>0.589</v>
      </c>
      <c r="BD733" s="14" t="n">
        <v>0.123</v>
      </c>
      <c r="BE733" s="14" t="n">
        <v>0.003</v>
      </c>
      <c r="BF733" s="14" t="n">
        <v>0.636</v>
      </c>
      <c r="BG733" s="14" t="n">
        <v>0.08</v>
      </c>
      <c r="BH733" s="14" t="n">
        <v>1</v>
      </c>
      <c r="BI733" s="14" t="n">
        <v>0.6889999999999999</v>
      </c>
      <c r="BJ733" s="14" t="n">
        <v>0.123</v>
      </c>
      <c r="BK733" s="14" t="n">
        <v>-0.095</v>
      </c>
      <c r="BL733" s="14" t="n">
        <v>0.594</v>
      </c>
      <c r="BM733" s="14" t="n">
        <v>0</v>
      </c>
      <c r="BN733" s="14" t="n">
        <v>1</v>
      </c>
      <c r="BO733" s="14" t="n">
        <v>0</v>
      </c>
      <c r="BP733" s="14" t="n">
        <v>-0.099</v>
      </c>
      <c r="BQ733" s="14" t="n">
        <v>0.06900000000000001</v>
      </c>
      <c r="BR733" s="14" t="n">
        <v>0</v>
      </c>
      <c r="BS733" s="14" t="n">
        <v>0.833</v>
      </c>
      <c r="BT733" s="14" t="n">
        <v>0</v>
      </c>
      <c r="BU733" s="14" t="n">
        <v>-0.099</v>
      </c>
      <c r="BV733" s="14" t="n">
        <v>0.075</v>
      </c>
      <c r="BW733" s="14" t="n">
        <v>0</v>
      </c>
      <c r="BX733" s="14" t="n">
        <v>0.833</v>
      </c>
      <c r="BY733" s="14" t="n">
        <v>12.729</v>
      </c>
      <c r="BZ733" s="14" t="n">
        <v>0</v>
      </c>
      <c r="CA733" s="14" t="n">
        <v>12.729</v>
      </c>
      <c r="CB733" s="14" t="n">
        <v>0</v>
      </c>
      <c r="CC733" s="14" t="n">
        <v>102.477</v>
      </c>
      <c r="CD733" s="14" t="n">
        <v>7.95</v>
      </c>
      <c r="CE733" s="14" t="n">
        <v>30.002</v>
      </c>
      <c r="CF733" s="14" t="n">
        <v>143.077</v>
      </c>
      <c r="CG733" s="14" t="n">
        <v>0.08</v>
      </c>
      <c r="CH733" s="14" t="n">
        <v>1</v>
      </c>
      <c r="CI733" s="14" t="n">
        <v>0</v>
      </c>
      <c r="CJ733" s="14" t="n">
        <v>0</v>
      </c>
      <c r="CK733" s="14" t="n">
        <v>0</v>
      </c>
      <c r="CL733" s="14" t="n">
        <v>0</v>
      </c>
      <c r="CM733" s="14" t="n">
        <v>0</v>
      </c>
      <c r="CN733" s="14" t="n">
        <v>0</v>
      </c>
      <c r="CO733" s="14" t="n">
        <v>0</v>
      </c>
      <c r="CP733" s="14" t="n">
        <v>0.001</v>
      </c>
      <c r="CQ733" s="14" t="n">
        <v>1.294</v>
      </c>
      <c r="CR733" s="14" t="n">
        <v>0</v>
      </c>
      <c r="CS733" s="14" t="n">
        <v>5.158</v>
      </c>
      <c r="CT733" s="14" t="n">
        <v>7.554</v>
      </c>
      <c r="CU733" s="14" t="n">
        <v>30.149</v>
      </c>
    </row>
    <row r="734">
      <c r="A734" s="14" t="inlineStr">
        <is>
          <t>LKA2023</t>
        </is>
      </c>
      <c r="B734" s="14" t="inlineStr">
        <is>
          <t>LKA</t>
        </is>
      </c>
      <c r="C734" s="14" t="inlineStr">
        <is>
          <t>LKA</t>
        </is>
      </c>
      <c r="D734" s="14" t="inlineStr">
        <is>
          <t>Sri Lanka</t>
        </is>
      </c>
      <c r="E734" s="14" t="n">
        <v>2023</v>
      </c>
      <c r="F734" s="14" t="n">
        <v>0.08</v>
      </c>
      <c r="G734" s="14" t="n">
        <v>5.641</v>
      </c>
      <c r="H734" s="14" t="n">
        <v>1.264</v>
      </c>
      <c r="I734" s="14" t="n">
        <v>0</v>
      </c>
      <c r="J734" s="14" t="n">
        <v>5.641</v>
      </c>
      <c r="K734" s="14" t="n">
        <v>0</v>
      </c>
      <c r="L734" s="14" t="n">
        <v>1</v>
      </c>
      <c r="M734" s="14" t="n">
        <v>7.729</v>
      </c>
      <c r="N734" s="14" t="n">
        <v>3.791</v>
      </c>
      <c r="O734" s="14" t="n">
        <v>0</v>
      </c>
      <c r="P734" s="14" t="n">
        <v>7.729</v>
      </c>
      <c r="Q734" s="14" t="n">
        <v>0</v>
      </c>
      <c r="R734" s="14" t="n">
        <v>1</v>
      </c>
      <c r="S734" s="14" t="n">
        <v>11.96</v>
      </c>
      <c r="T734" s="14" t="n">
        <v>7.582</v>
      </c>
      <c r="U734" s="14" t="n">
        <v>0.106</v>
      </c>
      <c r="V734" s="14" t="n">
        <v>12.916</v>
      </c>
      <c r="W734" s="14" t="n">
        <v>0.08</v>
      </c>
      <c r="X734" s="14" t="n">
        <v>1</v>
      </c>
      <c r="Y734" s="14" t="n">
        <v>5.378</v>
      </c>
      <c r="Z734" s="14" t="n">
        <v>0.628</v>
      </c>
      <c r="AA734" s="14" t="n">
        <v>0</v>
      </c>
      <c r="AB734" s="14" t="n">
        <v>5.378</v>
      </c>
      <c r="AC734" s="14" t="n">
        <v>0</v>
      </c>
      <c r="AD734" s="14" t="n">
        <v>1</v>
      </c>
      <c r="AE734" s="14" t="n">
        <v>6.664</v>
      </c>
      <c r="AF734" s="14" t="n">
        <v>1.378</v>
      </c>
      <c r="AG734" s="14" t="n">
        <v>0</v>
      </c>
      <c r="AH734" s="14" t="n">
        <v>6.664</v>
      </c>
      <c r="AI734" s="14" t="n">
        <v>0</v>
      </c>
      <c r="AJ734" s="14" t="n">
        <v>1</v>
      </c>
      <c r="AK734" s="14" t="n">
        <v>14.378</v>
      </c>
      <c r="AL734" s="14" t="n">
        <v>7.165</v>
      </c>
      <c r="AM734" s="14" t="n">
        <v>0.127</v>
      </c>
      <c r="AN734" s="14" t="n">
        <v>15.528</v>
      </c>
      <c r="AO734" s="14" t="n">
        <v>0.08</v>
      </c>
      <c r="AP734" s="14" t="n">
        <v>1</v>
      </c>
      <c r="AQ734" s="14" t="n">
        <v>0.749</v>
      </c>
      <c r="AR734" s="14" t="n">
        <v>0.129</v>
      </c>
      <c r="AS734" s="14" t="n">
        <v>0.409</v>
      </c>
      <c r="AT734" s="14" t="n">
        <v>1.158</v>
      </c>
      <c r="AU734" s="14" t="n">
        <v>0</v>
      </c>
      <c r="AV734" s="14" t="n">
        <v>1</v>
      </c>
      <c r="AW734" s="14" t="n">
        <v>0.783</v>
      </c>
      <c r="AX734" s="14" t="n">
        <v>0.129</v>
      </c>
      <c r="AY734" s="14" t="n">
        <v>0.355</v>
      </c>
      <c r="AZ734" s="14" t="n">
        <v>1.138</v>
      </c>
      <c r="BA734" s="14" t="n">
        <v>0</v>
      </c>
      <c r="BB734" s="14" t="n">
        <v>1</v>
      </c>
      <c r="BC734" s="14" t="n">
        <v>0.527</v>
      </c>
      <c r="BD734" s="14" t="n">
        <v>0.129</v>
      </c>
      <c r="BE734" s="14" t="n">
        <v>0.005</v>
      </c>
      <c r="BF734" s="14" t="n">
        <v>0.57</v>
      </c>
      <c r="BG734" s="14" t="n">
        <v>0.08</v>
      </c>
      <c r="BH734" s="14" t="n">
        <v>1</v>
      </c>
      <c r="BI734" s="14" t="n">
        <v>0.64</v>
      </c>
      <c r="BJ734" s="14" t="n">
        <v>0.129</v>
      </c>
      <c r="BK734" s="14" t="n">
        <v>0.168</v>
      </c>
      <c r="BL734" s="14" t="n">
        <v>0.8080000000000001</v>
      </c>
      <c r="BM734" s="14" t="n">
        <v>0</v>
      </c>
      <c r="BN734" s="14" t="n">
        <v>1</v>
      </c>
      <c r="BO734" s="14" t="n">
        <v>0</v>
      </c>
      <c r="BP734" s="14" t="n">
        <v>-0.042</v>
      </c>
      <c r="BQ734" s="14" t="n">
        <v>0.068</v>
      </c>
      <c r="BR734" s="14" t="n">
        <v>0</v>
      </c>
      <c r="BS734" s="14" t="n">
        <v>0.833</v>
      </c>
      <c r="BT734" s="14" t="n">
        <v>0</v>
      </c>
      <c r="BU734" s="14" t="n">
        <v>-0.042</v>
      </c>
      <c r="BV734" s="14" t="n">
        <v>0.074</v>
      </c>
      <c r="BW734" s="14" t="n">
        <v>0</v>
      </c>
      <c r="BX734" s="14" t="n">
        <v>0.833</v>
      </c>
      <c r="BY734" s="14" t="n">
        <v>13.254</v>
      </c>
      <c r="BZ734" s="14" t="n">
        <v>0</v>
      </c>
      <c r="CA734" s="14" t="n">
        <v>13.254</v>
      </c>
      <c r="CB734" s="14" t="n">
        <v>0</v>
      </c>
      <c r="CC734" s="14" t="n">
        <v>87.07899999999999</v>
      </c>
      <c r="CD734" s="14" t="n">
        <v>7.95</v>
      </c>
      <c r="CE734" s="14" t="n">
        <v>15.299</v>
      </c>
      <c r="CF734" s="14" t="n">
        <v>110.568</v>
      </c>
      <c r="CG734" s="14" t="n">
        <v>0.08</v>
      </c>
      <c r="CH734" s="14" t="n">
        <v>1</v>
      </c>
      <c r="CI734" s="14" t="n">
        <v>0</v>
      </c>
      <c r="CJ734" s="14" t="n">
        <v>0</v>
      </c>
      <c r="CK734" s="14" t="n">
        <v>0</v>
      </c>
      <c r="CL734" s="14" t="n">
        <v>0</v>
      </c>
      <c r="CM734" s="14" t="n">
        <v>0</v>
      </c>
      <c r="CN734" s="14" t="n">
        <v>0</v>
      </c>
      <c r="CO734" s="14" t="n">
        <v>0</v>
      </c>
      <c r="CP734" s="14" t="n">
        <v>0.034</v>
      </c>
      <c r="CQ734" s="14" t="n">
        <v>1.348</v>
      </c>
      <c r="CR734" s="14" t="n">
        <v>0</v>
      </c>
      <c r="CS734" s="14" t="n">
        <v>5.37</v>
      </c>
      <c r="CT734" s="14" t="n">
        <v>4.484</v>
      </c>
      <c r="CU734" s="14" t="n">
        <v>12.392</v>
      </c>
    </row>
    <row r="735">
      <c r="A735" s="14" t="inlineStr">
        <is>
          <t>LKA2024</t>
        </is>
      </c>
      <c r="B735" s="14" t="inlineStr">
        <is>
          <t>LKA</t>
        </is>
      </c>
      <c r="C735" s="14" t="inlineStr">
        <is>
          <t>LKA</t>
        </is>
      </c>
      <c r="D735" s="14" t="inlineStr">
        <is>
          <t>Sri Lanka</t>
        </is>
      </c>
      <c r="E735" s="14" t="n">
        <v>2024</v>
      </c>
      <c r="F735" s="14" t="n">
        <v>0.08</v>
      </c>
      <c r="G735" s="14" t="n">
        <v>4.738</v>
      </c>
      <c r="H735" s="14" t="n">
        <v>1.301</v>
      </c>
      <c r="I735" s="14" t="n">
        <v>0</v>
      </c>
      <c r="J735" s="14" t="n">
        <v>4.738</v>
      </c>
      <c r="K735" s="14" t="n">
        <v>0</v>
      </c>
      <c r="L735" s="14" t="n">
        <v>1</v>
      </c>
      <c r="M735" s="14" t="n">
        <v>6.996</v>
      </c>
      <c r="N735" s="14" t="n">
        <v>3.903</v>
      </c>
      <c r="O735" s="14" t="n">
        <v>0</v>
      </c>
      <c r="P735" s="14" t="n">
        <v>6.996</v>
      </c>
      <c r="Q735" s="14" t="n">
        <v>0</v>
      </c>
      <c r="R735" s="14" t="n">
        <v>1</v>
      </c>
      <c r="S735" s="14" t="n">
        <v>11.243</v>
      </c>
      <c r="T735" s="14" t="n">
        <v>7.806</v>
      </c>
      <c r="U735" s="14" t="n">
        <v>0.123</v>
      </c>
      <c r="V735" s="14" t="n">
        <v>12.142</v>
      </c>
      <c r="W735" s="14" t="n">
        <v>0.08</v>
      </c>
      <c r="X735" s="14" t="n">
        <v>1</v>
      </c>
      <c r="Y735" s="14" t="n">
        <v>5.537</v>
      </c>
      <c r="Z735" s="14" t="n">
        <v>0.647</v>
      </c>
      <c r="AA735" s="14" t="n">
        <v>0</v>
      </c>
      <c r="AB735" s="14" t="n">
        <v>5.537</v>
      </c>
      <c r="AC735" s="14" t="n">
        <v>0</v>
      </c>
      <c r="AD735" s="14" t="n">
        <v>1</v>
      </c>
      <c r="AE735" s="14" t="n">
        <v>6.861</v>
      </c>
      <c r="AF735" s="14" t="n">
        <v>1.419</v>
      </c>
      <c r="AG735" s="14" t="n">
        <v>0</v>
      </c>
      <c r="AH735" s="14" t="n">
        <v>6.861</v>
      </c>
      <c r="AI735" s="14" t="n">
        <v>0</v>
      </c>
      <c r="AJ735" s="14" t="n">
        <v>1</v>
      </c>
      <c r="AK735" s="14" t="n">
        <v>14.802</v>
      </c>
      <c r="AL735" s="14" t="n">
        <v>7.377</v>
      </c>
      <c r="AM735" s="14" t="n">
        <v>0.161</v>
      </c>
      <c r="AN735" s="14" t="n">
        <v>15.986</v>
      </c>
      <c r="AO735" s="14" t="n">
        <v>0.08</v>
      </c>
      <c r="AP735" s="14" t="n">
        <v>1</v>
      </c>
      <c r="AQ735" s="14" t="n">
        <v>0.72</v>
      </c>
      <c r="AR735" s="14" t="n">
        <v>0.132</v>
      </c>
      <c r="AS735" s="14" t="n">
        <v>0.463</v>
      </c>
      <c r="AT735" s="14" t="n">
        <v>1.183</v>
      </c>
      <c r="AU735" s="14" t="n">
        <v>0</v>
      </c>
      <c r="AV735" s="14" t="n">
        <v>1</v>
      </c>
      <c r="AW735" s="14" t="n">
        <v>0.734</v>
      </c>
      <c r="AX735" s="14" t="n">
        <v>0.132</v>
      </c>
      <c r="AY735" s="14" t="n">
        <v>0.393</v>
      </c>
      <c r="AZ735" s="14" t="n">
        <v>1.127</v>
      </c>
      <c r="BA735" s="14" t="n">
        <v>0</v>
      </c>
      <c r="BB735" s="14" t="n">
        <v>1</v>
      </c>
      <c r="BC735" s="14" t="n">
        <v>0.51</v>
      </c>
      <c r="BD735" s="14" t="n">
        <v>0.132</v>
      </c>
      <c r="BE735" s="14" t="n">
        <v>0.006</v>
      </c>
      <c r="BF735" s="14" t="n">
        <v>0.551</v>
      </c>
      <c r="BG735" s="14" t="n">
        <v>0.08</v>
      </c>
      <c r="BH735" s="14" t="n">
        <v>1</v>
      </c>
      <c r="BI735" s="14" t="n">
        <v>0.652</v>
      </c>
      <c r="BJ735" s="14" t="n">
        <v>0.132</v>
      </c>
      <c r="BK735" s="14" t="n">
        <v>-0.027</v>
      </c>
      <c r="BL735" s="14" t="n">
        <v>0.625</v>
      </c>
      <c r="BM735" s="14" t="n">
        <v>0</v>
      </c>
      <c r="BN735" s="14" t="n">
        <v>1</v>
      </c>
      <c r="BO735" s="14" t="n">
        <v>0</v>
      </c>
      <c r="BP735" s="14" t="n">
        <v>-0.044</v>
      </c>
      <c r="BQ735" s="14" t="n">
        <v>0.095</v>
      </c>
      <c r="BR735" s="14" t="n">
        <v>0</v>
      </c>
      <c r="BS735" s="14" t="n">
        <v>0.833</v>
      </c>
      <c r="BT735" s="14" t="n">
        <v>0</v>
      </c>
      <c r="BU735" s="14" t="n">
        <v>-0.044</v>
      </c>
      <c r="BV735" s="14" t="n">
        <v>0.094</v>
      </c>
      <c r="BW735" s="14" t="n">
        <v>0</v>
      </c>
      <c r="BX735" s="14" t="n">
        <v>0.833</v>
      </c>
      <c r="BY735" s="14" t="n">
        <v>13.646</v>
      </c>
      <c r="BZ735" s="14" t="n">
        <v>0</v>
      </c>
      <c r="CA735" s="14" t="n">
        <v>13.646</v>
      </c>
      <c r="CB735" s="14" t="n">
        <v>0</v>
      </c>
      <c r="CC735" s="14" t="n">
        <v>86.38500000000001</v>
      </c>
      <c r="CD735" s="14" t="n">
        <v>7.95</v>
      </c>
      <c r="CE735" s="14" t="n">
        <v>3.675</v>
      </c>
      <c r="CF735" s="14" t="n">
        <v>97.26600000000001</v>
      </c>
      <c r="CG735" s="14" t="n">
        <v>0.08</v>
      </c>
      <c r="CH735" s="14" t="n">
        <v>1</v>
      </c>
      <c r="CI735" s="14" t="n">
        <v>0</v>
      </c>
      <c r="CJ735" s="14" t="n">
        <v>0</v>
      </c>
      <c r="CK735" s="14" t="n">
        <v>0</v>
      </c>
      <c r="CL735" s="14" t="n">
        <v>0</v>
      </c>
      <c r="CM735" s="14" t="n">
        <v>0</v>
      </c>
      <c r="CN735" s="14" t="n">
        <v>0</v>
      </c>
      <c r="CO735" s="14" t="n">
        <v>0</v>
      </c>
      <c r="CP735" s="14" t="n">
        <v>0.034</v>
      </c>
      <c r="CQ735" s="14" t="n">
        <v>1.387</v>
      </c>
      <c r="CR735" s="14" t="n">
        <v>0</v>
      </c>
      <c r="CS735" s="14" t="n">
        <v>5.529</v>
      </c>
      <c r="CT735" s="14" t="n">
        <v>3.509</v>
      </c>
      <c r="CU735" s="14" t="n">
        <v>10.792</v>
      </c>
    </row>
    <row r="736">
      <c r="A736" s="14" t="inlineStr">
        <is>
          <t>KNA2021</t>
        </is>
      </c>
      <c r="B736" s="14" t="inlineStr">
        <is>
          <t>KNA</t>
        </is>
      </c>
      <c r="C736" s="14" t="inlineStr">
        <is>
          <t>KNA</t>
        </is>
      </c>
      <c r="D736" s="14" t="inlineStr">
        <is>
          <t>St. Kitts and Nevis</t>
        </is>
      </c>
      <c r="E736" s="14" t="n">
        <v>2021</v>
      </c>
      <c r="F736" s="14" t="n">
        <v>0.17</v>
      </c>
      <c r="G736" s="14" t="n">
        <v>5.897</v>
      </c>
      <c r="H736" s="14" t="n">
        <v>1.143</v>
      </c>
      <c r="I736" s="14" t="n">
        <v>0</v>
      </c>
      <c r="J736" s="14" t="n">
        <v>5.897</v>
      </c>
      <c r="K736" s="14" t="n">
        <v>0</v>
      </c>
      <c r="L736" s="14" t="n">
        <v>1</v>
      </c>
      <c r="M736" s="14" t="n">
        <v>7.964</v>
      </c>
      <c r="N736" s="14" t="n">
        <v>3.43</v>
      </c>
      <c r="O736" s="14" t="n">
        <v>0</v>
      </c>
      <c r="P736" s="14" t="n">
        <v>7.964</v>
      </c>
      <c r="Q736" s="14" t="n">
        <v>0</v>
      </c>
      <c r="R736" s="14" t="n">
        <v>1</v>
      </c>
      <c r="S736" s="14" t="n">
        <v>11.613</v>
      </c>
      <c r="T736" s="14" t="n">
        <v>6.86</v>
      </c>
      <c r="U736" s="14" t="n">
        <v>0</v>
      </c>
      <c r="V736" s="14" t="n">
        <v>13.588</v>
      </c>
      <c r="W736" s="14" t="n">
        <v>0.17</v>
      </c>
      <c r="X736" s="14" t="n">
        <v>1</v>
      </c>
      <c r="Y736" s="14" t="n">
        <v>17.127</v>
      </c>
      <c r="Z736" s="14" t="n">
        <v>2.304</v>
      </c>
      <c r="AA736" s="14" t="n">
        <v>0</v>
      </c>
      <c r="AB736" s="14" t="n">
        <v>17.127</v>
      </c>
      <c r="AC736" s="14" t="n">
        <v>0</v>
      </c>
      <c r="AD736" s="14" t="n">
        <v>1</v>
      </c>
      <c r="AE736" s="14" t="n">
        <v>18.27</v>
      </c>
      <c r="AF736" s="14" t="n">
        <v>4.278</v>
      </c>
      <c r="AG736" s="14" t="n">
        <v>0</v>
      </c>
      <c r="AH736" s="14" t="n">
        <v>18.27</v>
      </c>
      <c r="AI736" s="14" t="n">
        <v>0</v>
      </c>
      <c r="AJ736" s="14" t="n">
        <v>1</v>
      </c>
      <c r="AK736" s="14" t="n">
        <v>25.13</v>
      </c>
      <c r="AL736" s="14" t="n">
        <v>13.503</v>
      </c>
      <c r="AM736" s="14" t="n">
        <v>0</v>
      </c>
      <c r="AN736" s="14" t="n">
        <v>29.402</v>
      </c>
      <c r="AO736" s="14" t="n">
        <v>0.17</v>
      </c>
      <c r="AP736" s="14" t="n">
        <v>1</v>
      </c>
      <c r="AQ736" s="14" t="n">
        <v>0.649</v>
      </c>
      <c r="AR736" s="14" t="n">
        <v>0.114</v>
      </c>
      <c r="AS736" s="14" t="n">
        <v>0</v>
      </c>
      <c r="AT736" s="14" t="n">
        <v>0.759</v>
      </c>
      <c r="AU736" s="14" t="n">
        <v>0.17</v>
      </c>
      <c r="AV736" s="14" t="n">
        <v>1</v>
      </c>
      <c r="AW736" s="14" t="n">
        <v>0.577</v>
      </c>
      <c r="AX736" s="14" t="n">
        <v>0.114</v>
      </c>
      <c r="AY736" s="14" t="n">
        <v>0</v>
      </c>
      <c r="AZ736" s="14" t="n">
        <v>0.675</v>
      </c>
      <c r="BA736" s="14" t="n">
        <v>0.17</v>
      </c>
      <c r="BB736" s="14" t="n">
        <v>1</v>
      </c>
      <c r="BC736" s="14" t="n">
        <v>0.458</v>
      </c>
      <c r="BD736" s="14" t="n">
        <v>0.114</v>
      </c>
      <c r="BE736" s="14" t="n">
        <v>0</v>
      </c>
      <c r="BF736" s="14" t="n">
        <v>0.536</v>
      </c>
      <c r="BG736" s="14" t="n">
        <v>0.17</v>
      </c>
      <c r="BH736" s="14" t="n">
        <v>1</v>
      </c>
      <c r="BI736" s="14" t="n">
        <v>0.491</v>
      </c>
      <c r="BJ736" s="14" t="n">
        <v>0.114</v>
      </c>
      <c r="BK736" s="14" t="n">
        <v>0</v>
      </c>
      <c r="BL736" s="14" t="n">
        <v>0.575</v>
      </c>
      <c r="BM736" s="14" t="n">
        <v>0.17</v>
      </c>
      <c r="BN736" s="14" t="n">
        <v>1</v>
      </c>
      <c r="BO736" s="14" t="n">
        <v>0</v>
      </c>
      <c r="BP736" s="14" t="n">
        <v>0</v>
      </c>
      <c r="BQ736" s="14" t="n">
        <v>0</v>
      </c>
      <c r="BR736" s="14" t="n">
        <v>0</v>
      </c>
      <c r="BS736" s="14" t="n">
        <v>1</v>
      </c>
      <c r="BT736" s="14" t="n">
        <v>0</v>
      </c>
      <c r="BU736" s="14" t="n">
        <v>0</v>
      </c>
      <c r="BV736" s="14" t="n">
        <v>0</v>
      </c>
      <c r="BW736" s="14" t="n">
        <v>0.17</v>
      </c>
      <c r="BX736" s="14" t="n">
        <v>1</v>
      </c>
      <c r="BY736" s="14" t="n">
        <v>11.787</v>
      </c>
      <c r="BZ736" s="14" t="n">
        <v>0</v>
      </c>
      <c r="CA736" s="14" t="n">
        <v>11.787</v>
      </c>
      <c r="CB736" s="14" t="n">
        <v>0</v>
      </c>
      <c r="CC736" s="14" t="n">
        <v>78.125</v>
      </c>
      <c r="CD736" s="14" t="n">
        <v>7.95</v>
      </c>
      <c r="CE736" s="14" t="n">
        <v>0</v>
      </c>
      <c r="CF736" s="14" t="n">
        <v>91.40600000000001</v>
      </c>
      <c r="CG736" s="14" t="n">
        <v>0.17</v>
      </c>
      <c r="CH736" s="14" t="n">
        <v>1</v>
      </c>
      <c r="CI736" s="14" t="n">
        <v>0</v>
      </c>
      <c r="CJ736" s="14" t="n">
        <v>0</v>
      </c>
      <c r="CK736" s="14" t="n">
        <v>0</v>
      </c>
      <c r="CL736" s="14" t="n">
        <v>0</v>
      </c>
      <c r="CM736" s="14" t="n">
        <v>0</v>
      </c>
      <c r="CN736" s="14" t="n">
        <v>0</v>
      </c>
      <c r="CO736" s="14" t="n">
        <v>0</v>
      </c>
      <c r="CP736" s="14" t="n">
        <v>0</v>
      </c>
      <c r="CQ736" s="14" t="n">
        <v>1.198</v>
      </c>
      <c r="CR736" s="14" t="n">
        <v>0</v>
      </c>
      <c r="CS736" s="14" t="n">
        <v>4.776</v>
      </c>
      <c r="CT736" s="14" t="n">
        <v>4.753</v>
      </c>
      <c r="CU736" s="14" t="n">
        <v>15.983</v>
      </c>
    </row>
    <row r="737">
      <c r="A737" s="14" t="inlineStr">
        <is>
          <t>KNA2022</t>
        </is>
      </c>
      <c r="B737" s="14" t="inlineStr">
        <is>
          <t>KNA</t>
        </is>
      </c>
      <c r="C737" s="14" t="inlineStr">
        <is>
          <t>KNA</t>
        </is>
      </c>
      <c r="D737" s="14" t="inlineStr">
        <is>
          <t>St. Kitts and Nevis</t>
        </is>
      </c>
      <c r="E737" s="14" t="n">
        <v>2022</v>
      </c>
      <c r="F737" s="14" t="n">
        <v>0.17</v>
      </c>
      <c r="G737" s="14" t="n">
        <v>11.72</v>
      </c>
      <c r="H737" s="14" t="n">
        <v>1.235</v>
      </c>
      <c r="I737" s="14" t="n">
        <v>0</v>
      </c>
      <c r="J737" s="14" t="n">
        <v>11.72</v>
      </c>
      <c r="K737" s="14" t="n">
        <v>0</v>
      </c>
      <c r="L737" s="14" t="n">
        <v>1</v>
      </c>
      <c r="M737" s="14" t="n">
        <v>9.782999999999999</v>
      </c>
      <c r="N737" s="14" t="n">
        <v>3.704</v>
      </c>
      <c r="O737" s="14" t="n">
        <v>0</v>
      </c>
      <c r="P737" s="14" t="n">
        <v>9.782999999999999</v>
      </c>
      <c r="Q737" s="14" t="n">
        <v>0</v>
      </c>
      <c r="R737" s="14" t="n">
        <v>1</v>
      </c>
      <c r="S737" s="14" t="n">
        <v>17.893</v>
      </c>
      <c r="T737" s="14" t="n">
        <v>7.408</v>
      </c>
      <c r="U737" s="14" t="n">
        <v>0.225</v>
      </c>
      <c r="V737" s="14" t="n">
        <v>20.935</v>
      </c>
      <c r="W737" s="14" t="n">
        <v>0.17</v>
      </c>
      <c r="X737" s="14" t="n">
        <v>1</v>
      </c>
      <c r="Y737" s="14" t="n">
        <v>30.728</v>
      </c>
      <c r="Z737" s="14" t="n">
        <v>4.133</v>
      </c>
      <c r="AA737" s="14" t="n">
        <v>0</v>
      </c>
      <c r="AB737" s="14" t="n">
        <v>30.728</v>
      </c>
      <c r="AC737" s="14" t="n">
        <v>0</v>
      </c>
      <c r="AD737" s="14" t="n">
        <v>1</v>
      </c>
      <c r="AE737" s="14" t="n">
        <v>31.963</v>
      </c>
      <c r="AF737" s="14" t="n">
        <v>7.485</v>
      </c>
      <c r="AG737" s="14" t="n">
        <v>0</v>
      </c>
      <c r="AH737" s="14" t="n">
        <v>31.963</v>
      </c>
      <c r="AI737" s="14" t="n">
        <v>0</v>
      </c>
      <c r="AJ737" s="14" t="n">
        <v>1</v>
      </c>
      <c r="AK737" s="14" t="n">
        <v>39.371</v>
      </c>
      <c r="AL737" s="14" t="n">
        <v>21.155</v>
      </c>
      <c r="AM737" s="14" t="n">
        <v>0.495</v>
      </c>
      <c r="AN737" s="14" t="n">
        <v>46.064</v>
      </c>
      <c r="AO737" s="14" t="n">
        <v>0.17</v>
      </c>
      <c r="AP737" s="14" t="n">
        <v>1</v>
      </c>
      <c r="AQ737" s="14" t="n">
        <v>0.896</v>
      </c>
      <c r="AR737" s="14" t="n">
        <v>0.123</v>
      </c>
      <c r="AS737" s="14" t="n">
        <v>0.011</v>
      </c>
      <c r="AT737" s="14" t="n">
        <v>1.048</v>
      </c>
      <c r="AU737" s="14" t="n">
        <v>0.17</v>
      </c>
      <c r="AV737" s="14" t="n">
        <v>1</v>
      </c>
      <c r="AW737" s="14" t="n">
        <v>0.89</v>
      </c>
      <c r="AX737" s="14" t="n">
        <v>0.123</v>
      </c>
      <c r="AY737" s="14" t="n">
        <v>0.011</v>
      </c>
      <c r="AZ737" s="14" t="n">
        <v>1.041</v>
      </c>
      <c r="BA737" s="14" t="n">
        <v>0.17</v>
      </c>
      <c r="BB737" s="14" t="n">
        <v>1</v>
      </c>
      <c r="BC737" s="14" t="n">
        <v>0.62</v>
      </c>
      <c r="BD737" s="14" t="n">
        <v>0.123</v>
      </c>
      <c r="BE737" s="14" t="n">
        <v>0.008</v>
      </c>
      <c r="BF737" s="14" t="n">
        <v>0.726</v>
      </c>
      <c r="BG737" s="14" t="n">
        <v>0.17</v>
      </c>
      <c r="BH737" s="14" t="n">
        <v>1</v>
      </c>
      <c r="BI737" s="14" t="n">
        <v>0.608</v>
      </c>
      <c r="BJ737" s="14" t="n">
        <v>0.123</v>
      </c>
      <c r="BK737" s="14" t="n">
        <v>0.008</v>
      </c>
      <c r="BL737" s="14" t="n">
        <v>0.711</v>
      </c>
      <c r="BM737" s="14" t="n">
        <v>0.17</v>
      </c>
      <c r="BN737" s="14" t="n">
        <v>1</v>
      </c>
      <c r="BO737" s="14" t="n">
        <v>0</v>
      </c>
      <c r="BP737" s="14" t="n">
        <v>0</v>
      </c>
      <c r="BQ737" s="14" t="n">
        <v>0</v>
      </c>
      <c r="BR737" s="14" t="n">
        <v>0</v>
      </c>
      <c r="BS737" s="14" t="n">
        <v>1</v>
      </c>
      <c r="BT737" s="14" t="n">
        <v>0</v>
      </c>
      <c r="BU737" s="14" t="n">
        <v>0</v>
      </c>
      <c r="BV737" s="14" t="n">
        <v>0</v>
      </c>
      <c r="BW737" s="14" t="n">
        <v>0.17</v>
      </c>
      <c r="BX737" s="14" t="n">
        <v>1</v>
      </c>
      <c r="BY737" s="14" t="n">
        <v>12.729</v>
      </c>
      <c r="BZ737" s="14" t="n">
        <v>0</v>
      </c>
      <c r="CA737" s="14" t="n">
        <v>12.729</v>
      </c>
      <c r="CB737" s="14" t="n">
        <v>0</v>
      </c>
      <c r="CC737" s="14" t="n">
        <v>97.90000000000001</v>
      </c>
      <c r="CD737" s="14" t="n">
        <v>7.95</v>
      </c>
      <c r="CE737" s="14" t="n">
        <v>1.232</v>
      </c>
      <c r="CF737" s="14" t="n">
        <v>114.543</v>
      </c>
      <c r="CG737" s="14" t="n">
        <v>0.17</v>
      </c>
      <c r="CH737" s="14" t="n">
        <v>1</v>
      </c>
      <c r="CI737" s="14" t="n">
        <v>0</v>
      </c>
      <c r="CJ737" s="14" t="n">
        <v>0</v>
      </c>
      <c r="CK737" s="14" t="n">
        <v>0</v>
      </c>
      <c r="CL737" s="14" t="n">
        <v>0</v>
      </c>
      <c r="CM737" s="14" t="n">
        <v>0</v>
      </c>
      <c r="CN737" s="14" t="n">
        <v>0</v>
      </c>
      <c r="CO737" s="14" t="n">
        <v>0</v>
      </c>
      <c r="CP737" s="14" t="n">
        <v>0</v>
      </c>
      <c r="CQ737" s="14" t="n">
        <v>1.294</v>
      </c>
      <c r="CR737" s="14" t="n">
        <v>0</v>
      </c>
      <c r="CS737" s="14" t="n">
        <v>5.158</v>
      </c>
      <c r="CT737" s="14" t="n">
        <v>10.485</v>
      </c>
      <c r="CU737" s="14" t="n">
        <v>29.494</v>
      </c>
    </row>
    <row r="738">
      <c r="A738" s="14" t="inlineStr">
        <is>
          <t>KNA2023</t>
        </is>
      </c>
      <c r="B738" s="14" t="inlineStr">
        <is>
          <t>KNA</t>
        </is>
      </c>
      <c r="C738" s="14" t="inlineStr">
        <is>
          <t>KNA</t>
        </is>
      </c>
      <c r="D738" s="14" t="inlineStr">
        <is>
          <t>St. Kitts and Nevis</t>
        </is>
      </c>
      <c r="E738" s="14" t="n">
        <v>2023</v>
      </c>
      <c r="F738" s="14" t="n">
        <v>0.17</v>
      </c>
      <c r="G738" s="14" t="n">
        <v>6.147</v>
      </c>
      <c r="H738" s="14" t="n">
        <v>1.286</v>
      </c>
      <c r="I738" s="14" t="n">
        <v>0</v>
      </c>
      <c r="J738" s="14" t="n">
        <v>6.147</v>
      </c>
      <c r="K738" s="14" t="n">
        <v>0</v>
      </c>
      <c r="L738" s="14" t="n">
        <v>1</v>
      </c>
      <c r="M738" s="14" t="n">
        <v>7.886</v>
      </c>
      <c r="N738" s="14" t="n">
        <v>3.857</v>
      </c>
      <c r="O738" s="14" t="n">
        <v>0</v>
      </c>
      <c r="P738" s="14" t="n">
        <v>7.886</v>
      </c>
      <c r="Q738" s="14" t="n">
        <v>0</v>
      </c>
      <c r="R738" s="14" t="n">
        <v>1</v>
      </c>
      <c r="S738" s="14" t="n">
        <v>12.575</v>
      </c>
      <c r="T738" s="14" t="n">
        <v>7.714</v>
      </c>
      <c r="U738" s="14" t="n">
        <v>0.237</v>
      </c>
      <c r="V738" s="14" t="n">
        <v>14.713</v>
      </c>
      <c r="W738" s="14" t="n">
        <v>0.17</v>
      </c>
      <c r="X738" s="14" t="n">
        <v>1</v>
      </c>
      <c r="Y738" s="14" t="n">
        <v>12.478</v>
      </c>
      <c r="Z738" s="14" t="n">
        <v>1.678</v>
      </c>
      <c r="AA738" s="14" t="n">
        <v>0</v>
      </c>
      <c r="AB738" s="14" t="n">
        <v>12.478</v>
      </c>
      <c r="AC738" s="14" t="n">
        <v>0</v>
      </c>
      <c r="AD738" s="14" t="n">
        <v>1</v>
      </c>
      <c r="AE738" s="14" t="n">
        <v>13.763</v>
      </c>
      <c r="AF738" s="14" t="n">
        <v>3.223</v>
      </c>
      <c r="AG738" s="14" t="n">
        <v>0</v>
      </c>
      <c r="AH738" s="14" t="n">
        <v>13.763</v>
      </c>
      <c r="AI738" s="14" t="n">
        <v>0</v>
      </c>
      <c r="AJ738" s="14" t="n">
        <v>1</v>
      </c>
      <c r="AK738" s="14" t="n">
        <v>21.477</v>
      </c>
      <c r="AL738" s="14" t="n">
        <v>11.54</v>
      </c>
      <c r="AM738" s="14" t="n">
        <v>0.404</v>
      </c>
      <c r="AN738" s="14" t="n">
        <v>25.129</v>
      </c>
      <c r="AO738" s="14" t="n">
        <v>0.17</v>
      </c>
      <c r="AP738" s="14" t="n">
        <v>1</v>
      </c>
      <c r="AQ738" s="14" t="n">
        <v>0.791</v>
      </c>
      <c r="AR738" s="14" t="n">
        <v>0.129</v>
      </c>
      <c r="AS738" s="14" t="n">
        <v>0.015</v>
      </c>
      <c r="AT738" s="14" t="n">
        <v>0.925</v>
      </c>
      <c r="AU738" s="14" t="n">
        <v>0.17</v>
      </c>
      <c r="AV738" s="14" t="n">
        <v>1</v>
      </c>
      <c r="AW738" s="14" t="n">
        <v>0.618</v>
      </c>
      <c r="AX738" s="14" t="n">
        <v>0.129</v>
      </c>
      <c r="AY738" s="14" t="n">
        <v>0.012</v>
      </c>
      <c r="AZ738" s="14" t="n">
        <v>0.723</v>
      </c>
      <c r="BA738" s="14" t="n">
        <v>0.17</v>
      </c>
      <c r="BB738" s="14" t="n">
        <v>1</v>
      </c>
      <c r="BC738" s="14" t="n">
        <v>0.554</v>
      </c>
      <c r="BD738" s="14" t="n">
        <v>0.129</v>
      </c>
      <c r="BE738" s="14" t="n">
        <v>0.01</v>
      </c>
      <c r="BF738" s="14" t="n">
        <v>0.649</v>
      </c>
      <c r="BG738" s="14" t="n">
        <v>0.17</v>
      </c>
      <c r="BH738" s="14" t="n">
        <v>1</v>
      </c>
      <c r="BI738" s="14" t="n">
        <v>0.5570000000000001</v>
      </c>
      <c r="BJ738" s="14" t="n">
        <v>0.129</v>
      </c>
      <c r="BK738" s="14" t="n">
        <v>0.01</v>
      </c>
      <c r="BL738" s="14" t="n">
        <v>0.652</v>
      </c>
      <c r="BM738" s="14" t="n">
        <v>0.17</v>
      </c>
      <c r="BN738" s="14" t="n">
        <v>1</v>
      </c>
      <c r="BO738" s="14" t="n">
        <v>0</v>
      </c>
      <c r="BP738" s="14" t="n">
        <v>0</v>
      </c>
      <c r="BQ738" s="14" t="n">
        <v>0</v>
      </c>
      <c r="BR738" s="14" t="n">
        <v>0</v>
      </c>
      <c r="BS738" s="14" t="n">
        <v>1</v>
      </c>
      <c r="BT738" s="14" t="n">
        <v>0</v>
      </c>
      <c r="BU738" s="14" t="n">
        <v>0</v>
      </c>
      <c r="BV738" s="14" t="n">
        <v>0</v>
      </c>
      <c r="BW738" s="14" t="n">
        <v>0.17</v>
      </c>
      <c r="BX738" s="14" t="n">
        <v>1</v>
      </c>
      <c r="BY738" s="14" t="n">
        <v>13.254</v>
      </c>
      <c r="BZ738" s="14" t="n">
        <v>0</v>
      </c>
      <c r="CA738" s="14" t="n">
        <v>13.254</v>
      </c>
      <c r="CB738" s="14" t="n">
        <v>0</v>
      </c>
      <c r="CC738" s="14" t="n">
        <v>83.248</v>
      </c>
      <c r="CD738" s="14" t="n">
        <v>7.95</v>
      </c>
      <c r="CE738" s="14" t="n">
        <v>1.567</v>
      </c>
      <c r="CF738" s="14" t="n">
        <v>97.40000000000001</v>
      </c>
      <c r="CG738" s="14" t="n">
        <v>0.17</v>
      </c>
      <c r="CH738" s="14" t="n">
        <v>1</v>
      </c>
      <c r="CI738" s="14" t="n">
        <v>0</v>
      </c>
      <c r="CJ738" s="14" t="n">
        <v>0</v>
      </c>
      <c r="CK738" s="14" t="n">
        <v>0</v>
      </c>
      <c r="CL738" s="14" t="n">
        <v>0</v>
      </c>
      <c r="CM738" s="14" t="n">
        <v>0</v>
      </c>
      <c r="CN738" s="14" t="n">
        <v>0</v>
      </c>
      <c r="CO738" s="14" t="n">
        <v>0</v>
      </c>
      <c r="CP738" s="14" t="n">
        <v>0</v>
      </c>
      <c r="CQ738" s="14" t="n">
        <v>1.348</v>
      </c>
      <c r="CR738" s="14" t="n">
        <v>0</v>
      </c>
      <c r="CS738" s="14" t="n">
        <v>5.37</v>
      </c>
      <c r="CT738" s="14" t="n">
        <v>4.861</v>
      </c>
      <c r="CU738" s="14" t="n">
        <v>11.192</v>
      </c>
    </row>
    <row r="739">
      <c r="A739" s="14" t="inlineStr">
        <is>
          <t>KNA2024</t>
        </is>
      </c>
      <c r="B739" s="14" t="inlineStr">
        <is>
          <t>KNA</t>
        </is>
      </c>
      <c r="C739" s="14" t="inlineStr">
        <is>
          <t>KNA</t>
        </is>
      </c>
      <c r="D739" s="14" t="inlineStr">
        <is>
          <t>St. Kitts and Nevis</t>
        </is>
      </c>
      <c r="E739" s="14" t="n">
        <v>2024</v>
      </c>
      <c r="F739" s="14" t="n">
        <v>0.17</v>
      </c>
      <c r="G739" s="14" t="n">
        <v>5.575</v>
      </c>
      <c r="H739" s="14" t="n">
        <v>1.324</v>
      </c>
      <c r="I739" s="14" t="n">
        <v>0</v>
      </c>
      <c r="J739" s="14" t="n">
        <v>5.575</v>
      </c>
      <c r="K739" s="14" t="n">
        <v>0</v>
      </c>
      <c r="L739" s="14" t="n">
        <v>1</v>
      </c>
      <c r="M739" s="14" t="n">
        <v>7.124</v>
      </c>
      <c r="N739" s="14" t="n">
        <v>3.971</v>
      </c>
      <c r="O739" s="14" t="n">
        <v>0</v>
      </c>
      <c r="P739" s="14" t="n">
        <v>7.124</v>
      </c>
      <c r="Q739" s="14" t="n">
        <v>0</v>
      </c>
      <c r="R739" s="14" t="n">
        <v>1</v>
      </c>
      <c r="S739" s="14" t="n">
        <v>12.193</v>
      </c>
      <c r="T739" s="14" t="n">
        <v>7.942</v>
      </c>
      <c r="U739" s="14" t="n">
        <v>0.282</v>
      </c>
      <c r="V739" s="14" t="n">
        <v>14.266</v>
      </c>
      <c r="W739" s="14" t="n">
        <v>0.17</v>
      </c>
      <c r="X739" s="14" t="n">
        <v>1</v>
      </c>
      <c r="Y739" s="14" t="n">
        <v>11.447</v>
      </c>
      <c r="Z739" s="14" t="n">
        <v>1.54</v>
      </c>
      <c r="AA739" s="14" t="n">
        <v>0</v>
      </c>
      <c r="AB739" s="14" t="n">
        <v>11.447</v>
      </c>
      <c r="AC739" s="14" t="n">
        <v>0</v>
      </c>
      <c r="AD739" s="14" t="n">
        <v>1</v>
      </c>
      <c r="AE739" s="14" t="n">
        <v>12.771</v>
      </c>
      <c r="AF739" s="14" t="n">
        <v>2.991</v>
      </c>
      <c r="AG739" s="14" t="n">
        <v>0</v>
      </c>
      <c r="AH739" s="14" t="n">
        <v>12.771</v>
      </c>
      <c r="AI739" s="14" t="n">
        <v>0</v>
      </c>
      <c r="AJ739" s="14" t="n">
        <v>1</v>
      </c>
      <c r="AK739" s="14" t="n">
        <v>20.712</v>
      </c>
      <c r="AL739" s="14" t="n">
        <v>11.129</v>
      </c>
      <c r="AM739" s="14" t="n">
        <v>0.48</v>
      </c>
      <c r="AN739" s="14" t="n">
        <v>24.233</v>
      </c>
      <c r="AO739" s="14" t="n">
        <v>0.17</v>
      </c>
      <c r="AP739" s="14" t="n">
        <v>1</v>
      </c>
      <c r="AQ739" s="14" t="n">
        <v>0.756</v>
      </c>
      <c r="AR739" s="14" t="n">
        <v>0.132</v>
      </c>
      <c r="AS739" s="14" t="n">
        <v>0.018</v>
      </c>
      <c r="AT739" s="14" t="n">
        <v>0.885</v>
      </c>
      <c r="AU739" s="14" t="n">
        <v>0.17</v>
      </c>
      <c r="AV739" s="14" t="n">
        <v>1</v>
      </c>
      <c r="AW739" s="14" t="n">
        <v>0.655</v>
      </c>
      <c r="AX739" s="14" t="n">
        <v>0.132</v>
      </c>
      <c r="AY739" s="14" t="n">
        <v>0.015</v>
      </c>
      <c r="AZ739" s="14" t="n">
        <v>0.767</v>
      </c>
      <c r="BA739" s="14" t="n">
        <v>0.17</v>
      </c>
      <c r="BB739" s="14" t="n">
        <v>1</v>
      </c>
      <c r="BC739" s="14" t="n">
        <v>0.534</v>
      </c>
      <c r="BD739" s="14" t="n">
        <v>0.132</v>
      </c>
      <c r="BE739" s="14" t="n">
        <v>0.012</v>
      </c>
      <c r="BF739" s="14" t="n">
        <v>0.624</v>
      </c>
      <c r="BG739" s="14" t="n">
        <v>0.17</v>
      </c>
      <c r="BH739" s="14" t="n">
        <v>1</v>
      </c>
      <c r="BI739" s="14" t="n">
        <v>0.5679999999999999</v>
      </c>
      <c r="BJ739" s="14" t="n">
        <v>0.132</v>
      </c>
      <c r="BK739" s="14" t="n">
        <v>0.013</v>
      </c>
      <c r="BL739" s="14" t="n">
        <v>0.664</v>
      </c>
      <c r="BM739" s="14" t="n">
        <v>0.17</v>
      </c>
      <c r="BN739" s="14" t="n">
        <v>1</v>
      </c>
      <c r="BO739" s="14" t="n">
        <v>0</v>
      </c>
      <c r="BP739" s="14" t="n">
        <v>0</v>
      </c>
      <c r="BQ739" s="14" t="n">
        <v>0</v>
      </c>
      <c r="BR739" s="14" t="n">
        <v>0</v>
      </c>
      <c r="BS739" s="14" t="n">
        <v>1</v>
      </c>
      <c r="BT739" s="14" t="n">
        <v>0</v>
      </c>
      <c r="BU739" s="14" t="n">
        <v>0</v>
      </c>
      <c r="BV739" s="14" t="n">
        <v>0</v>
      </c>
      <c r="BW739" s="14" t="n">
        <v>0.17</v>
      </c>
      <c r="BX739" s="14" t="n">
        <v>1</v>
      </c>
      <c r="BY739" s="14" t="n">
        <v>13.646</v>
      </c>
      <c r="BZ739" s="14" t="n">
        <v>0</v>
      </c>
      <c r="CA739" s="14" t="n">
        <v>13.646</v>
      </c>
      <c r="CB739" s="14" t="n">
        <v>0</v>
      </c>
      <c r="CC739" s="14" t="n">
        <v>82.58799999999999</v>
      </c>
      <c r="CD739" s="14" t="n">
        <v>7.95</v>
      </c>
      <c r="CE739" s="14" t="n">
        <v>1.912</v>
      </c>
      <c r="CF739" s="14" t="n">
        <v>96.628</v>
      </c>
      <c r="CG739" s="14" t="n">
        <v>0.17</v>
      </c>
      <c r="CH739" s="14" t="n">
        <v>1</v>
      </c>
      <c r="CI739" s="14" t="n">
        <v>0</v>
      </c>
      <c r="CJ739" s="14" t="n">
        <v>0</v>
      </c>
      <c r="CK739" s="14" t="n">
        <v>0</v>
      </c>
      <c r="CL739" s="14" t="n">
        <v>0</v>
      </c>
      <c r="CM739" s="14" t="n">
        <v>0</v>
      </c>
      <c r="CN739" s="14" t="n">
        <v>0</v>
      </c>
      <c r="CO739" s="14" t="n">
        <v>0</v>
      </c>
      <c r="CP739" s="14" t="n">
        <v>0</v>
      </c>
      <c r="CQ739" s="14" t="n">
        <v>1.387</v>
      </c>
      <c r="CR739" s="14" t="n">
        <v>0</v>
      </c>
      <c r="CS739" s="14" t="n">
        <v>5.529</v>
      </c>
      <c r="CT739" s="14" t="n">
        <v>4.251</v>
      </c>
      <c r="CU739" s="14" t="n">
        <v>10.123</v>
      </c>
    </row>
    <row r="740">
      <c r="A740" s="14" t="inlineStr">
        <is>
          <t>LCA2021</t>
        </is>
      </c>
      <c r="B740" s="14" t="inlineStr">
        <is>
          <t>LCA</t>
        </is>
      </c>
      <c r="C740" s="14" t="inlineStr">
        <is>
          <t>LCA</t>
        </is>
      </c>
      <c r="D740" s="14" t="inlineStr">
        <is>
          <t>St. Lucia</t>
        </is>
      </c>
      <c r="E740" s="14" t="n">
        <v>2021</v>
      </c>
      <c r="F740" s="14" t="n">
        <v>0.125</v>
      </c>
      <c r="G740" s="14" t="n">
        <v>5.897</v>
      </c>
      <c r="H740" s="14" t="n">
        <v>1.143</v>
      </c>
      <c r="I740" s="14" t="n">
        <v>0</v>
      </c>
      <c r="J740" s="14" t="n">
        <v>5.897</v>
      </c>
      <c r="K740" s="14" t="n">
        <v>0</v>
      </c>
      <c r="L740" s="14" t="n">
        <v>1</v>
      </c>
      <c r="M740" s="14" t="n">
        <v>7.964</v>
      </c>
      <c r="N740" s="14" t="n">
        <v>3.43</v>
      </c>
      <c r="O740" s="14" t="n">
        <v>0</v>
      </c>
      <c r="P740" s="14" t="n">
        <v>7.964</v>
      </c>
      <c r="Q740" s="14" t="n">
        <v>0</v>
      </c>
      <c r="R740" s="14" t="n">
        <v>1</v>
      </c>
      <c r="S740" s="14" t="n">
        <v>11.613</v>
      </c>
      <c r="T740" s="14" t="n">
        <v>6.86</v>
      </c>
      <c r="U740" s="14" t="n">
        <v>0</v>
      </c>
      <c r="V740" s="14" t="n">
        <v>13.065</v>
      </c>
      <c r="W740" s="14" t="n">
        <v>0.125</v>
      </c>
      <c r="X740" s="14" t="n">
        <v>1</v>
      </c>
      <c r="Y740" s="14" t="n">
        <v>17.127</v>
      </c>
      <c r="Z740" s="14" t="n">
        <v>2.304</v>
      </c>
      <c r="AA740" s="14" t="n">
        <v>0</v>
      </c>
      <c r="AB740" s="14" t="n">
        <v>17.127</v>
      </c>
      <c r="AC740" s="14" t="n">
        <v>0</v>
      </c>
      <c r="AD740" s="14" t="n">
        <v>1</v>
      </c>
      <c r="AE740" s="14" t="n">
        <v>18.27</v>
      </c>
      <c r="AF740" s="14" t="n">
        <v>4.278</v>
      </c>
      <c r="AG740" s="14" t="n">
        <v>0</v>
      </c>
      <c r="AH740" s="14" t="n">
        <v>18.27</v>
      </c>
      <c r="AI740" s="14" t="n">
        <v>0</v>
      </c>
      <c r="AJ740" s="14" t="n">
        <v>1</v>
      </c>
      <c r="AK740" s="14" t="n">
        <v>25.13</v>
      </c>
      <c r="AL740" s="14" t="n">
        <v>13.503</v>
      </c>
      <c r="AM740" s="14" t="n">
        <v>0</v>
      </c>
      <c r="AN740" s="14" t="n">
        <v>28.271</v>
      </c>
      <c r="AO740" s="14" t="n">
        <v>0.125</v>
      </c>
      <c r="AP740" s="14" t="n">
        <v>1</v>
      </c>
      <c r="AQ740" s="14" t="n">
        <v>0.649</v>
      </c>
      <c r="AR740" s="14" t="n">
        <v>0.114</v>
      </c>
      <c r="AS740" s="14" t="n">
        <v>0.456</v>
      </c>
      <c r="AT740" s="14" t="n">
        <v>1.105</v>
      </c>
      <c r="AU740" s="14" t="n">
        <v>0</v>
      </c>
      <c r="AV740" s="14" t="n">
        <v>1</v>
      </c>
      <c r="AW740" s="14" t="n">
        <v>0.577</v>
      </c>
      <c r="AX740" s="14" t="n">
        <v>0.114</v>
      </c>
      <c r="AY740" s="14" t="n">
        <v>0.439</v>
      </c>
      <c r="AZ740" s="14" t="n">
        <v>1.016</v>
      </c>
      <c r="BA740" s="14" t="n">
        <v>0</v>
      </c>
      <c r="BB740" s="14" t="n">
        <v>1</v>
      </c>
      <c r="BC740" s="14" t="n">
        <v>0.458</v>
      </c>
      <c r="BD740" s="14" t="n">
        <v>0.114</v>
      </c>
      <c r="BE740" s="14" t="n">
        <v>0.282</v>
      </c>
      <c r="BF740" s="14" t="n">
        <v>0.74</v>
      </c>
      <c r="BG740" s="14" t="n">
        <v>0</v>
      </c>
      <c r="BH740" s="14" t="n">
        <v>1</v>
      </c>
      <c r="BI740" s="14" t="n">
        <v>0.491</v>
      </c>
      <c r="BJ740" s="14" t="n">
        <v>0.114</v>
      </c>
      <c r="BK740" s="14" t="n">
        <v>0.187</v>
      </c>
      <c r="BL740" s="14" t="n">
        <v>0.678</v>
      </c>
      <c r="BM740" s="14" t="n">
        <v>0</v>
      </c>
      <c r="BN740" s="14" t="n">
        <v>1</v>
      </c>
      <c r="BO740" s="14" t="n">
        <v>0</v>
      </c>
      <c r="BP740" s="14" t="n">
        <v>0</v>
      </c>
      <c r="BQ740" s="14" t="n">
        <v>0.322</v>
      </c>
      <c r="BR740" s="14" t="n">
        <v>0</v>
      </c>
      <c r="BS740" s="14" t="n">
        <v>1</v>
      </c>
      <c r="BT740" s="14" t="n">
        <v>0</v>
      </c>
      <c r="BU740" s="14" t="n">
        <v>0</v>
      </c>
      <c r="BV740" s="14" t="n">
        <v>0.264</v>
      </c>
      <c r="BW740" s="14" t="n">
        <v>0</v>
      </c>
      <c r="BX740" s="14" t="n">
        <v>1</v>
      </c>
      <c r="BY740" s="14" t="n">
        <v>11.787</v>
      </c>
      <c r="BZ740" s="14" t="n">
        <v>0</v>
      </c>
      <c r="CA740" s="14" t="n">
        <v>11.787</v>
      </c>
      <c r="CB740" s="14" t="n">
        <v>0</v>
      </c>
      <c r="CC740" s="14" t="n">
        <v>78.125</v>
      </c>
      <c r="CD740" s="14" t="n">
        <v>7.95</v>
      </c>
      <c r="CE740" s="14" t="n">
        <v>0</v>
      </c>
      <c r="CF740" s="14" t="n">
        <v>87.89100000000001</v>
      </c>
      <c r="CG740" s="14" t="n">
        <v>0.125</v>
      </c>
      <c r="CH740" s="14" t="n">
        <v>1</v>
      </c>
      <c r="CI740" s="14" t="n">
        <v>0</v>
      </c>
      <c r="CJ740" s="14" t="n">
        <v>0</v>
      </c>
      <c r="CK740" s="14" t="n">
        <v>0</v>
      </c>
      <c r="CL740" s="14" t="n">
        <v>0</v>
      </c>
      <c r="CM740" s="14" t="n">
        <v>0</v>
      </c>
      <c r="CN740" s="14" t="n">
        <v>0</v>
      </c>
      <c r="CO740" s="14" t="n">
        <v>0</v>
      </c>
      <c r="CP740" s="14" t="n">
        <v>0</v>
      </c>
      <c r="CQ740" s="14" t="n">
        <v>1.198</v>
      </c>
      <c r="CR740" s="14" t="n">
        <v>0</v>
      </c>
      <c r="CS740" s="14" t="n">
        <v>4.776</v>
      </c>
      <c r="CT740" s="14" t="n">
        <v>4.753</v>
      </c>
      <c r="CU740" s="14" t="n">
        <v>15.983</v>
      </c>
    </row>
    <row r="741">
      <c r="A741" s="14" t="inlineStr">
        <is>
          <t>LCA2022</t>
        </is>
      </c>
      <c r="B741" s="14" t="inlineStr">
        <is>
          <t>LCA</t>
        </is>
      </c>
      <c r="C741" s="14" t="inlineStr">
        <is>
          <t>LCA</t>
        </is>
      </c>
      <c r="D741" s="14" t="inlineStr">
        <is>
          <t>St. Lucia</t>
        </is>
      </c>
      <c r="E741" s="14" t="n">
        <v>2022</v>
      </c>
      <c r="F741" s="14" t="n">
        <v>0.125</v>
      </c>
      <c r="G741" s="14" t="n">
        <v>11.72</v>
      </c>
      <c r="H741" s="14" t="n">
        <v>1.235</v>
      </c>
      <c r="I741" s="14" t="n">
        <v>0</v>
      </c>
      <c r="J741" s="14" t="n">
        <v>11.72</v>
      </c>
      <c r="K741" s="14" t="n">
        <v>0</v>
      </c>
      <c r="L741" s="14" t="n">
        <v>1</v>
      </c>
      <c r="M741" s="14" t="n">
        <v>9.782999999999999</v>
      </c>
      <c r="N741" s="14" t="n">
        <v>3.704</v>
      </c>
      <c r="O741" s="14" t="n">
        <v>0</v>
      </c>
      <c r="P741" s="14" t="n">
        <v>9.782999999999999</v>
      </c>
      <c r="Q741" s="14" t="n">
        <v>0</v>
      </c>
      <c r="R741" s="14" t="n">
        <v>1</v>
      </c>
      <c r="S741" s="14" t="n">
        <v>17.893</v>
      </c>
      <c r="T741" s="14" t="n">
        <v>7.408</v>
      </c>
      <c r="U741" s="14" t="n">
        <v>0.166</v>
      </c>
      <c r="V741" s="14" t="n">
        <v>20.13</v>
      </c>
      <c r="W741" s="14" t="n">
        <v>0.125</v>
      </c>
      <c r="X741" s="14" t="n">
        <v>1</v>
      </c>
      <c r="Y741" s="14" t="n">
        <v>30.728</v>
      </c>
      <c r="Z741" s="14" t="n">
        <v>4.133</v>
      </c>
      <c r="AA741" s="14" t="n">
        <v>0</v>
      </c>
      <c r="AB741" s="14" t="n">
        <v>30.728</v>
      </c>
      <c r="AC741" s="14" t="n">
        <v>0</v>
      </c>
      <c r="AD741" s="14" t="n">
        <v>1</v>
      </c>
      <c r="AE741" s="14" t="n">
        <v>31.963</v>
      </c>
      <c r="AF741" s="14" t="n">
        <v>7.485</v>
      </c>
      <c r="AG741" s="14" t="n">
        <v>0</v>
      </c>
      <c r="AH741" s="14" t="n">
        <v>31.963</v>
      </c>
      <c r="AI741" s="14" t="n">
        <v>0</v>
      </c>
      <c r="AJ741" s="14" t="n">
        <v>1</v>
      </c>
      <c r="AK741" s="14" t="n">
        <v>39.371</v>
      </c>
      <c r="AL741" s="14" t="n">
        <v>21.155</v>
      </c>
      <c r="AM741" s="14" t="n">
        <v>0.364</v>
      </c>
      <c r="AN741" s="14" t="n">
        <v>44.293</v>
      </c>
      <c r="AO741" s="14" t="n">
        <v>0.125</v>
      </c>
      <c r="AP741" s="14" t="n">
        <v>1</v>
      </c>
      <c r="AQ741" s="14" t="n">
        <v>0.896</v>
      </c>
      <c r="AR741" s="14" t="n">
        <v>0.123</v>
      </c>
      <c r="AS741" s="14" t="n">
        <v>0.445</v>
      </c>
      <c r="AT741" s="14" t="n">
        <v>1.341</v>
      </c>
      <c r="AU741" s="14" t="n">
        <v>0</v>
      </c>
      <c r="AV741" s="14" t="n">
        <v>1</v>
      </c>
      <c r="AW741" s="14" t="n">
        <v>0.89</v>
      </c>
      <c r="AX741" s="14" t="n">
        <v>0.123</v>
      </c>
      <c r="AY741" s="14" t="n">
        <v>0.413</v>
      </c>
      <c r="AZ741" s="14" t="n">
        <v>1.303</v>
      </c>
      <c r="BA741" s="14" t="n">
        <v>0</v>
      </c>
      <c r="BB741" s="14" t="n">
        <v>1</v>
      </c>
      <c r="BC741" s="14" t="n">
        <v>0.62</v>
      </c>
      <c r="BD741" s="14" t="n">
        <v>0.123</v>
      </c>
      <c r="BE741" s="14" t="n">
        <v>0.295</v>
      </c>
      <c r="BF741" s="14" t="n">
        <v>0.915</v>
      </c>
      <c r="BG741" s="14" t="n">
        <v>0</v>
      </c>
      <c r="BH741" s="14" t="n">
        <v>1</v>
      </c>
      <c r="BI741" s="14" t="n">
        <v>0.608</v>
      </c>
      <c r="BJ741" s="14" t="n">
        <v>0.123</v>
      </c>
      <c r="BK741" s="14" t="n">
        <v>0.574</v>
      </c>
      <c r="BL741" s="14" t="n">
        <v>1.181</v>
      </c>
      <c r="BM741" s="14" t="n">
        <v>0</v>
      </c>
      <c r="BN741" s="14" t="n">
        <v>1</v>
      </c>
      <c r="BO741" s="14" t="n">
        <v>0</v>
      </c>
      <c r="BP741" s="14" t="n">
        <v>0</v>
      </c>
      <c r="BQ741" s="14" t="n">
        <v>0.348</v>
      </c>
      <c r="BR741" s="14" t="n">
        <v>0</v>
      </c>
      <c r="BS741" s="14" t="n">
        <v>1</v>
      </c>
      <c r="BT741" s="14" t="n">
        <v>0</v>
      </c>
      <c r="BU741" s="14" t="n">
        <v>0</v>
      </c>
      <c r="BV741" s="14" t="n">
        <v>0.285</v>
      </c>
      <c r="BW741" s="14" t="n">
        <v>0</v>
      </c>
      <c r="BX741" s="14" t="n">
        <v>1</v>
      </c>
      <c r="BY741" s="14" t="n">
        <v>12.729</v>
      </c>
      <c r="BZ741" s="14" t="n">
        <v>0</v>
      </c>
      <c r="CA741" s="14" t="n">
        <v>12.729</v>
      </c>
      <c r="CB741" s="14" t="n">
        <v>0</v>
      </c>
      <c r="CC741" s="14" t="n">
        <v>97.90000000000001</v>
      </c>
      <c r="CD741" s="14" t="n">
        <v>7.95</v>
      </c>
      <c r="CE741" s="14" t="n">
        <v>0.906</v>
      </c>
      <c r="CF741" s="14" t="n">
        <v>110.138</v>
      </c>
      <c r="CG741" s="14" t="n">
        <v>0.125</v>
      </c>
      <c r="CH741" s="14" t="n">
        <v>1</v>
      </c>
      <c r="CI741" s="14" t="n">
        <v>0</v>
      </c>
      <c r="CJ741" s="14" t="n">
        <v>0</v>
      </c>
      <c r="CK741" s="14" t="n">
        <v>0</v>
      </c>
      <c r="CL741" s="14" t="n">
        <v>0</v>
      </c>
      <c r="CM741" s="14" t="n">
        <v>0</v>
      </c>
      <c r="CN741" s="14" t="n">
        <v>0</v>
      </c>
      <c r="CO741" s="14" t="n">
        <v>0</v>
      </c>
      <c r="CP741" s="14" t="n">
        <v>0</v>
      </c>
      <c r="CQ741" s="14" t="n">
        <v>1.294</v>
      </c>
      <c r="CR741" s="14" t="n">
        <v>0</v>
      </c>
      <c r="CS741" s="14" t="n">
        <v>5.158</v>
      </c>
      <c r="CT741" s="14" t="n">
        <v>10.485</v>
      </c>
      <c r="CU741" s="14" t="n">
        <v>29.494</v>
      </c>
    </row>
    <row r="742">
      <c r="A742" s="14" t="inlineStr">
        <is>
          <t>LCA2023</t>
        </is>
      </c>
      <c r="B742" s="14" t="inlineStr">
        <is>
          <t>LCA</t>
        </is>
      </c>
      <c r="C742" s="14" t="inlineStr">
        <is>
          <t>LCA</t>
        </is>
      </c>
      <c r="D742" s="14" t="inlineStr">
        <is>
          <t>St. Lucia</t>
        </is>
      </c>
      <c r="E742" s="14" t="n">
        <v>2023</v>
      </c>
      <c r="F742" s="14" t="n">
        <v>0.125</v>
      </c>
      <c r="G742" s="14" t="n">
        <v>6.147</v>
      </c>
      <c r="H742" s="14" t="n">
        <v>1.286</v>
      </c>
      <c r="I742" s="14" t="n">
        <v>0</v>
      </c>
      <c r="J742" s="14" t="n">
        <v>6.147</v>
      </c>
      <c r="K742" s="14" t="n">
        <v>0</v>
      </c>
      <c r="L742" s="14" t="n">
        <v>1</v>
      </c>
      <c r="M742" s="14" t="n">
        <v>7.886</v>
      </c>
      <c r="N742" s="14" t="n">
        <v>3.857</v>
      </c>
      <c r="O742" s="14" t="n">
        <v>0</v>
      </c>
      <c r="P742" s="14" t="n">
        <v>7.886</v>
      </c>
      <c r="Q742" s="14" t="n">
        <v>0</v>
      </c>
      <c r="R742" s="14" t="n">
        <v>1</v>
      </c>
      <c r="S742" s="14" t="n">
        <v>12.575</v>
      </c>
      <c r="T742" s="14" t="n">
        <v>7.714</v>
      </c>
      <c r="U742" s="14" t="n">
        <v>0.174</v>
      </c>
      <c r="V742" s="14" t="n">
        <v>14.147</v>
      </c>
      <c r="W742" s="14" t="n">
        <v>0.125</v>
      </c>
      <c r="X742" s="14" t="n">
        <v>1</v>
      </c>
      <c r="Y742" s="14" t="n">
        <v>12.478</v>
      </c>
      <c r="Z742" s="14" t="n">
        <v>1.678</v>
      </c>
      <c r="AA742" s="14" t="n">
        <v>0</v>
      </c>
      <c r="AB742" s="14" t="n">
        <v>12.478</v>
      </c>
      <c r="AC742" s="14" t="n">
        <v>0</v>
      </c>
      <c r="AD742" s="14" t="n">
        <v>1</v>
      </c>
      <c r="AE742" s="14" t="n">
        <v>13.763</v>
      </c>
      <c r="AF742" s="14" t="n">
        <v>3.223</v>
      </c>
      <c r="AG742" s="14" t="n">
        <v>0</v>
      </c>
      <c r="AH742" s="14" t="n">
        <v>13.763</v>
      </c>
      <c r="AI742" s="14" t="n">
        <v>0</v>
      </c>
      <c r="AJ742" s="14" t="n">
        <v>1</v>
      </c>
      <c r="AK742" s="14" t="n">
        <v>21.477</v>
      </c>
      <c r="AL742" s="14" t="n">
        <v>11.54</v>
      </c>
      <c r="AM742" s="14" t="n">
        <v>0.297</v>
      </c>
      <c r="AN742" s="14" t="n">
        <v>24.162</v>
      </c>
      <c r="AO742" s="14" t="n">
        <v>0.125</v>
      </c>
      <c r="AP742" s="14" t="n">
        <v>1</v>
      </c>
      <c r="AQ742" s="14" t="n">
        <v>0.791</v>
      </c>
      <c r="AR742" s="14" t="n">
        <v>0.129</v>
      </c>
      <c r="AS742" s="14" t="n">
        <v>0.5629999999999999</v>
      </c>
      <c r="AT742" s="14" t="n">
        <v>1.354</v>
      </c>
      <c r="AU742" s="14" t="n">
        <v>0</v>
      </c>
      <c r="AV742" s="14" t="n">
        <v>1</v>
      </c>
      <c r="AW742" s="14" t="n">
        <v>0.618</v>
      </c>
      <c r="AX742" s="14" t="n">
        <v>0.129</v>
      </c>
      <c r="AY742" s="14" t="n">
        <v>0.678</v>
      </c>
      <c r="AZ742" s="14" t="n">
        <v>1.296</v>
      </c>
      <c r="BA742" s="14" t="n">
        <v>0</v>
      </c>
      <c r="BB742" s="14" t="n">
        <v>1</v>
      </c>
      <c r="BC742" s="14" t="n">
        <v>0.554</v>
      </c>
      <c r="BD742" s="14" t="n">
        <v>0.129</v>
      </c>
      <c r="BE742" s="14" t="n">
        <v>0.314</v>
      </c>
      <c r="BF742" s="14" t="n">
        <v>0.868</v>
      </c>
      <c r="BG742" s="14" t="n">
        <v>0</v>
      </c>
      <c r="BH742" s="14" t="n">
        <v>1</v>
      </c>
      <c r="BI742" s="14" t="n">
        <v>0.5570000000000001</v>
      </c>
      <c r="BJ742" s="14" t="n">
        <v>0.129</v>
      </c>
      <c r="BK742" s="14" t="n">
        <v>0.442</v>
      </c>
      <c r="BL742" s="14" t="n">
        <v>0.999</v>
      </c>
      <c r="BM742" s="14" t="n">
        <v>0</v>
      </c>
      <c r="BN742" s="14" t="n">
        <v>1</v>
      </c>
      <c r="BO742" s="14" t="n">
        <v>0</v>
      </c>
      <c r="BP742" s="14" t="n">
        <v>0</v>
      </c>
      <c r="BQ742" s="14" t="n">
        <v>0.362</v>
      </c>
      <c r="BR742" s="14" t="n">
        <v>0</v>
      </c>
      <c r="BS742" s="14" t="n">
        <v>1</v>
      </c>
      <c r="BT742" s="14" t="n">
        <v>0</v>
      </c>
      <c r="BU742" s="14" t="n">
        <v>0</v>
      </c>
      <c r="BV742" s="14" t="n">
        <v>0.296</v>
      </c>
      <c r="BW742" s="14" t="n">
        <v>0</v>
      </c>
      <c r="BX742" s="14" t="n">
        <v>1</v>
      </c>
      <c r="BY742" s="14" t="n">
        <v>13.254</v>
      </c>
      <c r="BZ742" s="14" t="n">
        <v>0</v>
      </c>
      <c r="CA742" s="14" t="n">
        <v>13.254</v>
      </c>
      <c r="CB742" s="14" t="n">
        <v>0</v>
      </c>
      <c r="CC742" s="14" t="n">
        <v>83.248</v>
      </c>
      <c r="CD742" s="14" t="n">
        <v>7.95</v>
      </c>
      <c r="CE742" s="14" t="n">
        <v>1.152</v>
      </c>
      <c r="CF742" s="14" t="n">
        <v>93.654</v>
      </c>
      <c r="CG742" s="14" t="n">
        <v>0.125</v>
      </c>
      <c r="CH742" s="14" t="n">
        <v>1</v>
      </c>
      <c r="CI742" s="14" t="n">
        <v>0</v>
      </c>
      <c r="CJ742" s="14" t="n">
        <v>0</v>
      </c>
      <c r="CK742" s="14" t="n">
        <v>0</v>
      </c>
      <c r="CL742" s="14" t="n">
        <v>0</v>
      </c>
      <c r="CM742" s="14" t="n">
        <v>0</v>
      </c>
      <c r="CN742" s="14" t="n">
        <v>0</v>
      </c>
      <c r="CO742" s="14" t="n">
        <v>0</v>
      </c>
      <c r="CP742" s="14" t="n">
        <v>0</v>
      </c>
      <c r="CQ742" s="14" t="n">
        <v>1.348</v>
      </c>
      <c r="CR742" s="14" t="n">
        <v>0</v>
      </c>
      <c r="CS742" s="14" t="n">
        <v>5.37</v>
      </c>
      <c r="CT742" s="14" t="n">
        <v>4.861</v>
      </c>
      <c r="CU742" s="14" t="n">
        <v>11.192</v>
      </c>
    </row>
    <row r="743">
      <c r="A743" s="14" t="inlineStr">
        <is>
          <t>LCA2024</t>
        </is>
      </c>
      <c r="B743" s="14" t="inlineStr">
        <is>
          <t>LCA</t>
        </is>
      </c>
      <c r="C743" s="14" t="inlineStr">
        <is>
          <t>LCA</t>
        </is>
      </c>
      <c r="D743" s="14" t="inlineStr">
        <is>
          <t>St. Lucia</t>
        </is>
      </c>
      <c r="E743" s="14" t="n">
        <v>2024</v>
      </c>
      <c r="F743" s="14" t="n">
        <v>0.125</v>
      </c>
      <c r="G743" s="14" t="n">
        <v>5.575</v>
      </c>
      <c r="H743" s="14" t="n">
        <v>1.324</v>
      </c>
      <c r="I743" s="14" t="n">
        <v>0</v>
      </c>
      <c r="J743" s="14" t="n">
        <v>5.575</v>
      </c>
      <c r="K743" s="14" t="n">
        <v>0</v>
      </c>
      <c r="L743" s="14" t="n">
        <v>1</v>
      </c>
      <c r="M743" s="14" t="n">
        <v>7.124</v>
      </c>
      <c r="N743" s="14" t="n">
        <v>3.971</v>
      </c>
      <c r="O743" s="14" t="n">
        <v>0</v>
      </c>
      <c r="P743" s="14" t="n">
        <v>7.124</v>
      </c>
      <c r="Q743" s="14" t="n">
        <v>0</v>
      </c>
      <c r="R743" s="14" t="n">
        <v>1</v>
      </c>
      <c r="S743" s="14" t="n">
        <v>12.193</v>
      </c>
      <c r="T743" s="14" t="n">
        <v>7.942</v>
      </c>
      <c r="U743" s="14" t="n">
        <v>0.208</v>
      </c>
      <c r="V743" s="14" t="n">
        <v>13.717</v>
      </c>
      <c r="W743" s="14" t="n">
        <v>0.125</v>
      </c>
      <c r="X743" s="14" t="n">
        <v>1</v>
      </c>
      <c r="Y743" s="14" t="n">
        <v>11.447</v>
      </c>
      <c r="Z743" s="14" t="n">
        <v>1.54</v>
      </c>
      <c r="AA743" s="14" t="n">
        <v>0</v>
      </c>
      <c r="AB743" s="14" t="n">
        <v>11.447</v>
      </c>
      <c r="AC743" s="14" t="n">
        <v>0</v>
      </c>
      <c r="AD743" s="14" t="n">
        <v>1</v>
      </c>
      <c r="AE743" s="14" t="n">
        <v>12.771</v>
      </c>
      <c r="AF743" s="14" t="n">
        <v>2.991</v>
      </c>
      <c r="AG743" s="14" t="n">
        <v>0</v>
      </c>
      <c r="AH743" s="14" t="n">
        <v>12.771</v>
      </c>
      <c r="AI743" s="14" t="n">
        <v>0</v>
      </c>
      <c r="AJ743" s="14" t="n">
        <v>1</v>
      </c>
      <c r="AK743" s="14" t="n">
        <v>20.712</v>
      </c>
      <c r="AL743" s="14" t="n">
        <v>11.129</v>
      </c>
      <c r="AM743" s="14" t="n">
        <v>0.353</v>
      </c>
      <c r="AN743" s="14" t="n">
        <v>23.301</v>
      </c>
      <c r="AO743" s="14" t="n">
        <v>0.125</v>
      </c>
      <c r="AP743" s="14" t="n">
        <v>1</v>
      </c>
      <c r="AQ743" s="14" t="n">
        <v>0.756</v>
      </c>
      <c r="AR743" s="14" t="n">
        <v>0.132</v>
      </c>
      <c r="AS743" s="14" t="n">
        <v>0.586</v>
      </c>
      <c r="AT743" s="14" t="n">
        <v>1.342</v>
      </c>
      <c r="AU743" s="14" t="n">
        <v>0</v>
      </c>
      <c r="AV743" s="14" t="n">
        <v>1</v>
      </c>
      <c r="AW743" s="14" t="n">
        <v>0.655</v>
      </c>
      <c r="AX743" s="14" t="n">
        <v>0.132</v>
      </c>
      <c r="AY743" s="14" t="n">
        <v>0.643</v>
      </c>
      <c r="AZ743" s="14" t="n">
        <v>1.299</v>
      </c>
      <c r="BA743" s="14" t="n">
        <v>0</v>
      </c>
      <c r="BB743" s="14" t="n">
        <v>1</v>
      </c>
      <c r="BC743" s="14" t="n">
        <v>0.534</v>
      </c>
      <c r="BD743" s="14" t="n">
        <v>0.132</v>
      </c>
      <c r="BE743" s="14" t="n">
        <v>0.326</v>
      </c>
      <c r="BF743" s="14" t="n">
        <v>0.859</v>
      </c>
      <c r="BG743" s="14" t="n">
        <v>0</v>
      </c>
      <c r="BH743" s="14" t="n">
        <v>1</v>
      </c>
      <c r="BI743" s="14" t="n">
        <v>0.5679999999999999</v>
      </c>
      <c r="BJ743" s="14" t="n">
        <v>0.132</v>
      </c>
      <c r="BK743" s="14" t="n">
        <v>0.371</v>
      </c>
      <c r="BL743" s="14" t="n">
        <v>0.9389999999999999</v>
      </c>
      <c r="BM743" s="14" t="n">
        <v>0</v>
      </c>
      <c r="BN743" s="14" t="n">
        <v>1</v>
      </c>
      <c r="BO743" s="14" t="n">
        <v>0</v>
      </c>
      <c r="BP743" s="14" t="n">
        <v>0</v>
      </c>
      <c r="BQ743" s="14" t="n">
        <v>0.373</v>
      </c>
      <c r="BR743" s="14" t="n">
        <v>0</v>
      </c>
      <c r="BS743" s="14" t="n">
        <v>1</v>
      </c>
      <c r="BT743" s="14" t="n">
        <v>0</v>
      </c>
      <c r="BU743" s="14" t="n">
        <v>0</v>
      </c>
      <c r="BV743" s="14" t="n">
        <v>0.305</v>
      </c>
      <c r="BW743" s="14" t="n">
        <v>0</v>
      </c>
      <c r="BX743" s="14" t="n">
        <v>1</v>
      </c>
      <c r="BY743" s="14" t="n">
        <v>13.646</v>
      </c>
      <c r="BZ743" s="14" t="n">
        <v>0</v>
      </c>
      <c r="CA743" s="14" t="n">
        <v>13.646</v>
      </c>
      <c r="CB743" s="14" t="n">
        <v>0</v>
      </c>
      <c r="CC743" s="14" t="n">
        <v>82.58799999999999</v>
      </c>
      <c r="CD743" s="14" t="n">
        <v>7.95</v>
      </c>
      <c r="CE743" s="14" t="n">
        <v>1.406</v>
      </c>
      <c r="CF743" s="14" t="n">
        <v>92.91200000000001</v>
      </c>
      <c r="CG743" s="14" t="n">
        <v>0.125</v>
      </c>
      <c r="CH743" s="14" t="n">
        <v>1</v>
      </c>
      <c r="CI743" s="14" t="n">
        <v>0</v>
      </c>
      <c r="CJ743" s="14" t="n">
        <v>0</v>
      </c>
      <c r="CK743" s="14" t="n">
        <v>0</v>
      </c>
      <c r="CL743" s="14" t="n">
        <v>0</v>
      </c>
      <c r="CM743" s="14" t="n">
        <v>0</v>
      </c>
      <c r="CN743" s="14" t="n">
        <v>0</v>
      </c>
      <c r="CO743" s="14" t="n">
        <v>0</v>
      </c>
      <c r="CP743" s="14" t="n">
        <v>0</v>
      </c>
      <c r="CQ743" s="14" t="n">
        <v>1.387</v>
      </c>
      <c r="CR743" s="14" t="n">
        <v>0</v>
      </c>
      <c r="CS743" s="14" t="n">
        <v>5.529</v>
      </c>
      <c r="CT743" s="14" t="n">
        <v>4.251</v>
      </c>
      <c r="CU743" s="14" t="n">
        <v>10.123</v>
      </c>
    </row>
    <row r="744">
      <c r="A744" s="14" t="inlineStr">
        <is>
          <t>MAF2021</t>
        </is>
      </c>
      <c r="B744" s="14" t="inlineStr">
        <is>
          <t>MAF</t>
        </is>
      </c>
      <c r="C744" s="14" t="inlineStr">
        <is>
          <t>MAF</t>
        </is>
      </c>
      <c r="D744" s="14" t="inlineStr">
        <is>
          <t>St. Martin (French part)</t>
        </is>
      </c>
      <c r="E744" s="14" t="n">
        <v>2021</v>
      </c>
      <c r="F744" s="14" t="n">
        <v>0.05</v>
      </c>
      <c r="G744" s="14" t="n">
        <v>5.897</v>
      </c>
      <c r="H744" s="14" t="n">
        <v>1.143</v>
      </c>
      <c r="I744" s="14" t="n">
        <v>0</v>
      </c>
      <c r="J744" s="14" t="n">
        <v>5.897</v>
      </c>
      <c r="K744" s="14" t="n">
        <v>0</v>
      </c>
      <c r="L744" s="14" t="n">
        <v>1</v>
      </c>
      <c r="M744" s="14" t="n">
        <v>7.964</v>
      </c>
      <c r="N744" s="14" t="n">
        <v>3.43</v>
      </c>
      <c r="O744" s="14" t="n">
        <v>0</v>
      </c>
      <c r="P744" s="14" t="n">
        <v>7.964</v>
      </c>
      <c r="Q744" s="14" t="n">
        <v>0</v>
      </c>
      <c r="R744" s="14" t="n">
        <v>1</v>
      </c>
      <c r="S744" s="14" t="n">
        <v>11.613</v>
      </c>
      <c r="T744" s="14" t="n">
        <v>6.86</v>
      </c>
      <c r="U744" s="14" t="n">
        <v>0</v>
      </c>
      <c r="V744" s="14" t="n">
        <v>12.194</v>
      </c>
      <c r="W744" s="14" t="n">
        <v>0.05</v>
      </c>
      <c r="X744" s="14" t="n">
        <v>1</v>
      </c>
      <c r="Y744" s="14" t="n">
        <v>17.127</v>
      </c>
      <c r="Z744" s="14" t="n">
        <v>2.304</v>
      </c>
      <c r="AA744" s="14" t="n">
        <v>0</v>
      </c>
      <c r="AB744" s="14" t="n">
        <v>17.127</v>
      </c>
      <c r="AC744" s="14" t="n">
        <v>0</v>
      </c>
      <c r="AD744" s="14" t="n">
        <v>1</v>
      </c>
      <c r="AE744" s="14" t="n">
        <v>18.27</v>
      </c>
      <c r="AF744" s="14" t="n">
        <v>4.278</v>
      </c>
      <c r="AG744" s="14" t="n">
        <v>0</v>
      </c>
      <c r="AH744" s="14" t="n">
        <v>18.27</v>
      </c>
      <c r="AI744" s="14" t="n">
        <v>0</v>
      </c>
      <c r="AJ744" s="14" t="n">
        <v>1</v>
      </c>
      <c r="AK744" s="14" t="n">
        <v>25.13</v>
      </c>
      <c r="AL744" s="14" t="n">
        <v>13.503</v>
      </c>
      <c r="AM744" s="14" t="n">
        <v>0</v>
      </c>
      <c r="AN744" s="14" t="n">
        <v>26.386</v>
      </c>
      <c r="AO744" s="14" t="n">
        <v>0.05</v>
      </c>
      <c r="AP744" s="14" t="n">
        <v>1</v>
      </c>
      <c r="AQ744" s="14" t="n">
        <v>0.649</v>
      </c>
      <c r="AR744" s="14" t="n">
        <v>0.114</v>
      </c>
      <c r="AS744" s="14" t="n">
        <v>0</v>
      </c>
      <c r="AT744" s="14" t="n">
        <v>0.681</v>
      </c>
      <c r="AU744" s="14" t="n">
        <v>0.05</v>
      </c>
      <c r="AV744" s="14" t="n">
        <v>1</v>
      </c>
      <c r="AW744" s="14" t="n">
        <v>0.577</v>
      </c>
      <c r="AX744" s="14" t="n">
        <v>0.114</v>
      </c>
      <c r="AY744" s="14" t="n">
        <v>0</v>
      </c>
      <c r="AZ744" s="14" t="n">
        <v>0.605</v>
      </c>
      <c r="BA744" s="14" t="n">
        <v>0.05</v>
      </c>
      <c r="BB744" s="14" t="n">
        <v>1</v>
      </c>
      <c r="BC744" s="14" t="n">
        <v>0.458</v>
      </c>
      <c r="BD744" s="14" t="n">
        <v>0.114</v>
      </c>
      <c r="BE744" s="14" t="n">
        <v>0</v>
      </c>
      <c r="BF744" s="14" t="n">
        <v>0.481</v>
      </c>
      <c r="BG744" s="14" t="n">
        <v>0.05</v>
      </c>
      <c r="BH744" s="14" t="n">
        <v>1</v>
      </c>
      <c r="BI744" s="14" t="n">
        <v>0.491</v>
      </c>
      <c r="BJ744" s="14" t="n">
        <v>0.114</v>
      </c>
      <c r="BK744" s="14" t="n">
        <v>0</v>
      </c>
      <c r="BL744" s="14" t="n">
        <v>0.516</v>
      </c>
      <c r="BM744" s="14" t="n">
        <v>0.05</v>
      </c>
      <c r="BN744" s="14" t="n">
        <v>1</v>
      </c>
      <c r="BO744" s="14" t="n">
        <v>0</v>
      </c>
      <c r="BP744" s="14" t="n">
        <v>0</v>
      </c>
      <c r="BQ744" s="14" t="n">
        <v>0</v>
      </c>
      <c r="BR744" s="14" t="n">
        <v>0</v>
      </c>
      <c r="BS744" s="14" t="n">
        <v>1</v>
      </c>
      <c r="BT744" s="14" t="n">
        <v>0</v>
      </c>
      <c r="BU744" s="14" t="n">
        <v>0</v>
      </c>
      <c r="BV744" s="14" t="n">
        <v>0</v>
      </c>
      <c r="BW744" s="14" t="n">
        <v>0.05</v>
      </c>
      <c r="BX744" s="14" t="n">
        <v>1</v>
      </c>
      <c r="BY744" s="14" t="n">
        <v>11.787</v>
      </c>
      <c r="BZ744" s="14" t="n">
        <v>0</v>
      </c>
      <c r="CA744" s="14" t="n">
        <v>11.787</v>
      </c>
      <c r="CB744" s="14" t="n">
        <v>0</v>
      </c>
      <c r="CC744" s="14" t="n">
        <v>78.125</v>
      </c>
      <c r="CD744" s="14" t="n">
        <v>7.95</v>
      </c>
      <c r="CE744" s="14" t="n">
        <v>0</v>
      </c>
      <c r="CF744" s="14" t="n">
        <v>82.03100000000001</v>
      </c>
      <c r="CG744" s="14" t="n">
        <v>0.05</v>
      </c>
      <c r="CH744" s="14" t="n">
        <v>1</v>
      </c>
      <c r="CI744" s="14" t="n">
        <v>0</v>
      </c>
      <c r="CJ744" s="14" t="n">
        <v>0</v>
      </c>
      <c r="CK744" s="14" t="n">
        <v>0</v>
      </c>
      <c r="CL744" s="14" t="n">
        <v>0</v>
      </c>
      <c r="CM744" s="14" t="n">
        <v>0</v>
      </c>
      <c r="CN744" s="14" t="n">
        <v>0</v>
      </c>
      <c r="CO744" s="14" t="n">
        <v>0</v>
      </c>
      <c r="CP744" s="14" t="n">
        <v>0</v>
      </c>
      <c r="CQ744" s="14" t="n">
        <v>1.198</v>
      </c>
      <c r="CR744" s="14" t="n">
        <v>0</v>
      </c>
      <c r="CS744" s="14" t="n">
        <v>4.776</v>
      </c>
      <c r="CT744" s="14" t="n">
        <v>4.753</v>
      </c>
      <c r="CU744" s="14" t="n">
        <v>15.983</v>
      </c>
    </row>
    <row r="745">
      <c r="A745" s="14" t="inlineStr">
        <is>
          <t>MAF2022</t>
        </is>
      </c>
      <c r="B745" s="14" t="inlineStr">
        <is>
          <t>MAF</t>
        </is>
      </c>
      <c r="C745" s="14" t="inlineStr">
        <is>
          <t>MAF</t>
        </is>
      </c>
      <c r="D745" s="14" t="inlineStr">
        <is>
          <t>St. Martin (French part)</t>
        </is>
      </c>
      <c r="E745" s="14" t="n">
        <v>2022</v>
      </c>
      <c r="F745" s="14" t="n">
        <v>0.05</v>
      </c>
      <c r="G745" s="14" t="n">
        <v>11.72</v>
      </c>
      <c r="H745" s="14" t="n">
        <v>1.235</v>
      </c>
      <c r="I745" s="14" t="n">
        <v>0</v>
      </c>
      <c r="J745" s="14" t="n">
        <v>11.72</v>
      </c>
      <c r="K745" s="14" t="n">
        <v>0</v>
      </c>
      <c r="L745" s="14" t="n">
        <v>1</v>
      </c>
      <c r="M745" s="14" t="n">
        <v>9.782999999999999</v>
      </c>
      <c r="N745" s="14" t="n">
        <v>3.704</v>
      </c>
      <c r="O745" s="14" t="n">
        <v>0</v>
      </c>
      <c r="P745" s="14" t="n">
        <v>9.782999999999999</v>
      </c>
      <c r="Q745" s="14" t="n">
        <v>0</v>
      </c>
      <c r="R745" s="14" t="n">
        <v>1</v>
      </c>
      <c r="S745" s="14" t="n">
        <v>17.893</v>
      </c>
      <c r="T745" s="14" t="n">
        <v>7.408</v>
      </c>
      <c r="U745" s="14" t="n">
        <v>0.066</v>
      </c>
      <c r="V745" s="14" t="n">
        <v>18.788</v>
      </c>
      <c r="W745" s="14" t="n">
        <v>0.05</v>
      </c>
      <c r="X745" s="14" t="n">
        <v>1</v>
      </c>
      <c r="Y745" s="14" t="n">
        <v>30.728</v>
      </c>
      <c r="Z745" s="14" t="n">
        <v>4.133</v>
      </c>
      <c r="AA745" s="14" t="n">
        <v>0</v>
      </c>
      <c r="AB745" s="14" t="n">
        <v>30.728</v>
      </c>
      <c r="AC745" s="14" t="n">
        <v>0</v>
      </c>
      <c r="AD745" s="14" t="n">
        <v>1</v>
      </c>
      <c r="AE745" s="14" t="n">
        <v>31.963</v>
      </c>
      <c r="AF745" s="14" t="n">
        <v>7.485</v>
      </c>
      <c r="AG745" s="14" t="n">
        <v>0</v>
      </c>
      <c r="AH745" s="14" t="n">
        <v>31.963</v>
      </c>
      <c r="AI745" s="14" t="n">
        <v>0</v>
      </c>
      <c r="AJ745" s="14" t="n">
        <v>1</v>
      </c>
      <c r="AK745" s="14" t="n">
        <v>39.371</v>
      </c>
      <c r="AL745" s="14" t="n">
        <v>21.155</v>
      </c>
      <c r="AM745" s="14" t="n">
        <v>0.146</v>
      </c>
      <c r="AN745" s="14" t="n">
        <v>41.34</v>
      </c>
      <c r="AO745" s="14" t="n">
        <v>0.05</v>
      </c>
      <c r="AP745" s="14" t="n">
        <v>1</v>
      </c>
      <c r="AQ745" s="14" t="n">
        <v>0.896</v>
      </c>
      <c r="AR745" s="14" t="n">
        <v>0.123</v>
      </c>
      <c r="AS745" s="14" t="n">
        <v>0.003</v>
      </c>
      <c r="AT745" s="14" t="n">
        <v>0.9409999999999999</v>
      </c>
      <c r="AU745" s="14" t="n">
        <v>0.05</v>
      </c>
      <c r="AV745" s="14" t="n">
        <v>1</v>
      </c>
      <c r="AW745" s="14" t="n">
        <v>0.89</v>
      </c>
      <c r="AX745" s="14" t="n">
        <v>0.123</v>
      </c>
      <c r="AY745" s="14" t="n">
        <v>0.003</v>
      </c>
      <c r="AZ745" s="14" t="n">
        <v>0.9350000000000001</v>
      </c>
      <c r="BA745" s="14" t="n">
        <v>0.05</v>
      </c>
      <c r="BB745" s="14" t="n">
        <v>1</v>
      </c>
      <c r="BC745" s="14" t="n">
        <v>0.62</v>
      </c>
      <c r="BD745" s="14" t="n">
        <v>0.123</v>
      </c>
      <c r="BE745" s="14" t="n">
        <v>0.002</v>
      </c>
      <c r="BF745" s="14" t="n">
        <v>0.651</v>
      </c>
      <c r="BG745" s="14" t="n">
        <v>0.05</v>
      </c>
      <c r="BH745" s="14" t="n">
        <v>1</v>
      </c>
      <c r="BI745" s="14" t="n">
        <v>0.608</v>
      </c>
      <c r="BJ745" s="14" t="n">
        <v>0.123</v>
      </c>
      <c r="BK745" s="14" t="n">
        <v>0.002</v>
      </c>
      <c r="BL745" s="14" t="n">
        <v>0.638</v>
      </c>
      <c r="BM745" s="14" t="n">
        <v>0.05</v>
      </c>
      <c r="BN745" s="14" t="n">
        <v>1</v>
      </c>
      <c r="BO745" s="14" t="n">
        <v>0</v>
      </c>
      <c r="BP745" s="14" t="n">
        <v>0</v>
      </c>
      <c r="BQ745" s="14" t="n">
        <v>0</v>
      </c>
      <c r="BR745" s="14" t="n">
        <v>0</v>
      </c>
      <c r="BS745" s="14" t="n">
        <v>1</v>
      </c>
      <c r="BT745" s="14" t="n">
        <v>0</v>
      </c>
      <c r="BU745" s="14" t="n">
        <v>0</v>
      </c>
      <c r="BV745" s="14" t="n">
        <v>0</v>
      </c>
      <c r="BW745" s="14" t="n">
        <v>0.05</v>
      </c>
      <c r="BX745" s="14" t="n">
        <v>1</v>
      </c>
      <c r="BY745" s="14" t="n">
        <v>12.729</v>
      </c>
      <c r="BZ745" s="14" t="n">
        <v>0</v>
      </c>
      <c r="CA745" s="14" t="n">
        <v>12.729</v>
      </c>
      <c r="CB745" s="14" t="n">
        <v>0</v>
      </c>
      <c r="CC745" s="14" t="n">
        <v>97.90000000000001</v>
      </c>
      <c r="CD745" s="14" t="n">
        <v>7.95</v>
      </c>
      <c r="CE745" s="14" t="n">
        <v>0.362</v>
      </c>
      <c r="CF745" s="14" t="n">
        <v>102.795</v>
      </c>
      <c r="CG745" s="14" t="n">
        <v>0.05</v>
      </c>
      <c r="CH745" s="14" t="n">
        <v>1</v>
      </c>
      <c r="CI745" s="14" t="n">
        <v>0</v>
      </c>
      <c r="CJ745" s="14" t="n">
        <v>0</v>
      </c>
      <c r="CK745" s="14" t="n">
        <v>0</v>
      </c>
      <c r="CL745" s="14" t="n">
        <v>0</v>
      </c>
      <c r="CM745" s="14" t="n">
        <v>0</v>
      </c>
      <c r="CN745" s="14" t="n">
        <v>0</v>
      </c>
      <c r="CO745" s="14" t="n">
        <v>0</v>
      </c>
      <c r="CP745" s="14" t="n">
        <v>0</v>
      </c>
      <c r="CQ745" s="14" t="n">
        <v>1.294</v>
      </c>
      <c r="CR745" s="14" t="n">
        <v>0</v>
      </c>
      <c r="CS745" s="14" t="n">
        <v>5.158</v>
      </c>
      <c r="CT745" s="14" t="n">
        <v>10.485</v>
      </c>
      <c r="CU745" s="14" t="n">
        <v>29.494</v>
      </c>
    </row>
    <row r="746">
      <c r="A746" s="14" t="inlineStr">
        <is>
          <t>MAF2023</t>
        </is>
      </c>
      <c r="B746" s="14" t="inlineStr">
        <is>
          <t>MAF</t>
        </is>
      </c>
      <c r="C746" s="14" t="inlineStr">
        <is>
          <t>MAF</t>
        </is>
      </c>
      <c r="D746" s="14" t="inlineStr">
        <is>
          <t>St. Martin (French part)</t>
        </is>
      </c>
      <c r="E746" s="14" t="n">
        <v>2023</v>
      </c>
      <c r="F746" s="14" t="n">
        <v>0.05</v>
      </c>
      <c r="G746" s="14" t="n">
        <v>6.147</v>
      </c>
      <c r="H746" s="14" t="n">
        <v>1.286</v>
      </c>
      <c r="I746" s="14" t="n">
        <v>0</v>
      </c>
      <c r="J746" s="14" t="n">
        <v>6.147</v>
      </c>
      <c r="K746" s="14" t="n">
        <v>0</v>
      </c>
      <c r="L746" s="14" t="n">
        <v>1</v>
      </c>
      <c r="M746" s="14" t="n">
        <v>7.886</v>
      </c>
      <c r="N746" s="14" t="n">
        <v>3.857</v>
      </c>
      <c r="O746" s="14" t="n">
        <v>0</v>
      </c>
      <c r="P746" s="14" t="n">
        <v>7.886</v>
      </c>
      <c r="Q746" s="14" t="n">
        <v>0</v>
      </c>
      <c r="R746" s="14" t="n">
        <v>1</v>
      </c>
      <c r="S746" s="14" t="n">
        <v>12.575</v>
      </c>
      <c r="T746" s="14" t="n">
        <v>7.714</v>
      </c>
      <c r="U746" s="14" t="n">
        <v>0.07000000000000001</v>
      </c>
      <c r="V746" s="14" t="n">
        <v>13.204</v>
      </c>
      <c r="W746" s="14" t="n">
        <v>0.05</v>
      </c>
      <c r="X746" s="14" t="n">
        <v>1</v>
      </c>
      <c r="Y746" s="14" t="n">
        <v>12.478</v>
      </c>
      <c r="Z746" s="14" t="n">
        <v>1.678</v>
      </c>
      <c r="AA746" s="14" t="n">
        <v>0</v>
      </c>
      <c r="AB746" s="14" t="n">
        <v>12.478</v>
      </c>
      <c r="AC746" s="14" t="n">
        <v>0</v>
      </c>
      <c r="AD746" s="14" t="n">
        <v>1</v>
      </c>
      <c r="AE746" s="14" t="n">
        <v>13.763</v>
      </c>
      <c r="AF746" s="14" t="n">
        <v>3.223</v>
      </c>
      <c r="AG746" s="14" t="n">
        <v>0</v>
      </c>
      <c r="AH746" s="14" t="n">
        <v>13.763</v>
      </c>
      <c r="AI746" s="14" t="n">
        <v>0</v>
      </c>
      <c r="AJ746" s="14" t="n">
        <v>1</v>
      </c>
      <c r="AK746" s="14" t="n">
        <v>21.477</v>
      </c>
      <c r="AL746" s="14" t="n">
        <v>11.54</v>
      </c>
      <c r="AM746" s="14" t="n">
        <v>0.119</v>
      </c>
      <c r="AN746" s="14" t="n">
        <v>22.551</v>
      </c>
      <c r="AO746" s="14" t="n">
        <v>0.05</v>
      </c>
      <c r="AP746" s="14" t="n">
        <v>1</v>
      </c>
      <c r="AQ746" s="14" t="n">
        <v>0.791</v>
      </c>
      <c r="AR746" s="14" t="n">
        <v>0.129</v>
      </c>
      <c r="AS746" s="14" t="n">
        <v>0.004</v>
      </c>
      <c r="AT746" s="14" t="n">
        <v>0.83</v>
      </c>
      <c r="AU746" s="14" t="n">
        <v>0.05</v>
      </c>
      <c r="AV746" s="14" t="n">
        <v>1</v>
      </c>
      <c r="AW746" s="14" t="n">
        <v>0.618</v>
      </c>
      <c r="AX746" s="14" t="n">
        <v>0.129</v>
      </c>
      <c r="AY746" s="14" t="n">
        <v>0.003</v>
      </c>
      <c r="AZ746" s="14" t="n">
        <v>0.649</v>
      </c>
      <c r="BA746" s="14" t="n">
        <v>0.05</v>
      </c>
      <c r="BB746" s="14" t="n">
        <v>1</v>
      </c>
      <c r="BC746" s="14" t="n">
        <v>0.554</v>
      </c>
      <c r="BD746" s="14" t="n">
        <v>0.129</v>
      </c>
      <c r="BE746" s="14" t="n">
        <v>0.003</v>
      </c>
      <c r="BF746" s="14" t="n">
        <v>0.582</v>
      </c>
      <c r="BG746" s="14" t="n">
        <v>0.05</v>
      </c>
      <c r="BH746" s="14" t="n">
        <v>1</v>
      </c>
      <c r="BI746" s="14" t="n">
        <v>0.5570000000000001</v>
      </c>
      <c r="BJ746" s="14" t="n">
        <v>0.129</v>
      </c>
      <c r="BK746" s="14" t="n">
        <v>0.003</v>
      </c>
      <c r="BL746" s="14" t="n">
        <v>0.585</v>
      </c>
      <c r="BM746" s="14" t="n">
        <v>0.05</v>
      </c>
      <c r="BN746" s="14" t="n">
        <v>1</v>
      </c>
      <c r="BO746" s="14" t="n">
        <v>0</v>
      </c>
      <c r="BP746" s="14" t="n">
        <v>0</v>
      </c>
      <c r="BQ746" s="14" t="n">
        <v>0</v>
      </c>
      <c r="BR746" s="14" t="n">
        <v>0</v>
      </c>
      <c r="BS746" s="14" t="n">
        <v>1</v>
      </c>
      <c r="BT746" s="14" t="n">
        <v>0</v>
      </c>
      <c r="BU746" s="14" t="n">
        <v>0</v>
      </c>
      <c r="BV746" s="14" t="n">
        <v>0</v>
      </c>
      <c r="BW746" s="14" t="n">
        <v>0.05</v>
      </c>
      <c r="BX746" s="14" t="n">
        <v>1</v>
      </c>
      <c r="BY746" s="14" t="n">
        <v>13.254</v>
      </c>
      <c r="BZ746" s="14" t="n">
        <v>0</v>
      </c>
      <c r="CA746" s="14" t="n">
        <v>13.254</v>
      </c>
      <c r="CB746" s="14" t="n">
        <v>0</v>
      </c>
      <c r="CC746" s="14" t="n">
        <v>83.248</v>
      </c>
      <c r="CD746" s="14" t="n">
        <v>7.95</v>
      </c>
      <c r="CE746" s="14" t="n">
        <v>0.461</v>
      </c>
      <c r="CF746" s="14" t="n">
        <v>87.41</v>
      </c>
      <c r="CG746" s="14" t="n">
        <v>0.05</v>
      </c>
      <c r="CH746" s="14" t="n">
        <v>1</v>
      </c>
      <c r="CI746" s="14" t="n">
        <v>0</v>
      </c>
      <c r="CJ746" s="14" t="n">
        <v>0</v>
      </c>
      <c r="CK746" s="14" t="n">
        <v>0</v>
      </c>
      <c r="CL746" s="14" t="n">
        <v>0</v>
      </c>
      <c r="CM746" s="14" t="n">
        <v>0</v>
      </c>
      <c r="CN746" s="14" t="n">
        <v>0</v>
      </c>
      <c r="CO746" s="14" t="n">
        <v>0</v>
      </c>
      <c r="CP746" s="14" t="n">
        <v>0</v>
      </c>
      <c r="CQ746" s="14" t="n">
        <v>1.348</v>
      </c>
      <c r="CR746" s="14" t="n">
        <v>0</v>
      </c>
      <c r="CS746" s="14" t="n">
        <v>5.37</v>
      </c>
      <c r="CT746" s="14" t="n">
        <v>4.861</v>
      </c>
      <c r="CU746" s="14" t="n">
        <v>11.192</v>
      </c>
    </row>
    <row r="747">
      <c r="A747" s="14" t="inlineStr">
        <is>
          <t>MAF2024</t>
        </is>
      </c>
      <c r="B747" s="14" t="inlineStr">
        <is>
          <t>MAF</t>
        </is>
      </c>
      <c r="C747" s="14" t="inlineStr">
        <is>
          <t>MAF</t>
        </is>
      </c>
      <c r="D747" s="14" t="inlineStr">
        <is>
          <t>St. Martin (French part)</t>
        </is>
      </c>
      <c r="E747" s="14" t="n">
        <v>2024</v>
      </c>
      <c r="F747" s="14" t="n">
        <v>0.05</v>
      </c>
      <c r="G747" s="14" t="n">
        <v>5.575</v>
      </c>
      <c r="H747" s="14" t="n">
        <v>1.324</v>
      </c>
      <c r="I747" s="14" t="n">
        <v>0</v>
      </c>
      <c r="J747" s="14" t="n">
        <v>5.575</v>
      </c>
      <c r="K747" s="14" t="n">
        <v>0</v>
      </c>
      <c r="L747" s="14" t="n">
        <v>1</v>
      </c>
      <c r="M747" s="14" t="n">
        <v>7.124</v>
      </c>
      <c r="N747" s="14" t="n">
        <v>3.971</v>
      </c>
      <c r="O747" s="14" t="n">
        <v>0</v>
      </c>
      <c r="P747" s="14" t="n">
        <v>7.124</v>
      </c>
      <c r="Q747" s="14" t="n">
        <v>0</v>
      </c>
      <c r="R747" s="14" t="n">
        <v>1</v>
      </c>
      <c r="S747" s="14" t="n">
        <v>12.193</v>
      </c>
      <c r="T747" s="14" t="n">
        <v>7.942</v>
      </c>
      <c r="U747" s="14" t="n">
        <v>0.083</v>
      </c>
      <c r="V747" s="14" t="n">
        <v>12.802</v>
      </c>
      <c r="W747" s="14" t="n">
        <v>0.05</v>
      </c>
      <c r="X747" s="14" t="n">
        <v>1</v>
      </c>
      <c r="Y747" s="14" t="n">
        <v>11.447</v>
      </c>
      <c r="Z747" s="14" t="n">
        <v>1.54</v>
      </c>
      <c r="AA747" s="14" t="n">
        <v>0</v>
      </c>
      <c r="AB747" s="14" t="n">
        <v>11.447</v>
      </c>
      <c r="AC747" s="14" t="n">
        <v>0</v>
      </c>
      <c r="AD747" s="14" t="n">
        <v>1</v>
      </c>
      <c r="AE747" s="14" t="n">
        <v>12.771</v>
      </c>
      <c r="AF747" s="14" t="n">
        <v>2.991</v>
      </c>
      <c r="AG747" s="14" t="n">
        <v>0</v>
      </c>
      <c r="AH747" s="14" t="n">
        <v>12.771</v>
      </c>
      <c r="AI747" s="14" t="n">
        <v>0</v>
      </c>
      <c r="AJ747" s="14" t="n">
        <v>1</v>
      </c>
      <c r="AK747" s="14" t="n">
        <v>20.712</v>
      </c>
      <c r="AL747" s="14" t="n">
        <v>11.129</v>
      </c>
      <c r="AM747" s="14" t="n">
        <v>0.141</v>
      </c>
      <c r="AN747" s="14" t="n">
        <v>21.748</v>
      </c>
      <c r="AO747" s="14" t="n">
        <v>0.05</v>
      </c>
      <c r="AP747" s="14" t="n">
        <v>1</v>
      </c>
      <c r="AQ747" s="14" t="n">
        <v>0.756</v>
      </c>
      <c r="AR747" s="14" t="n">
        <v>0.132</v>
      </c>
      <c r="AS747" s="14" t="n">
        <v>0.005</v>
      </c>
      <c r="AT747" s="14" t="n">
        <v>0.794</v>
      </c>
      <c r="AU747" s="14" t="n">
        <v>0.05</v>
      </c>
      <c r="AV747" s="14" t="n">
        <v>1</v>
      </c>
      <c r="AW747" s="14" t="n">
        <v>0.655</v>
      </c>
      <c r="AX747" s="14" t="n">
        <v>0.132</v>
      </c>
      <c r="AY747" s="14" t="n">
        <v>0.004</v>
      </c>
      <c r="AZ747" s="14" t="n">
        <v>0.6879999999999999</v>
      </c>
      <c r="BA747" s="14" t="n">
        <v>0.05</v>
      </c>
      <c r="BB747" s="14" t="n">
        <v>1</v>
      </c>
      <c r="BC747" s="14" t="n">
        <v>0.534</v>
      </c>
      <c r="BD747" s="14" t="n">
        <v>0.132</v>
      </c>
      <c r="BE747" s="14" t="n">
        <v>0.004</v>
      </c>
      <c r="BF747" s="14" t="n">
        <v>0.5600000000000001</v>
      </c>
      <c r="BG747" s="14" t="n">
        <v>0.05</v>
      </c>
      <c r="BH747" s="14" t="n">
        <v>1</v>
      </c>
      <c r="BI747" s="14" t="n">
        <v>0.5679999999999999</v>
      </c>
      <c r="BJ747" s="14" t="n">
        <v>0.132</v>
      </c>
      <c r="BK747" s="14" t="n">
        <v>0.004</v>
      </c>
      <c r="BL747" s="14" t="n">
        <v>0.596</v>
      </c>
      <c r="BM747" s="14" t="n">
        <v>0.05</v>
      </c>
      <c r="BN747" s="14" t="n">
        <v>1</v>
      </c>
      <c r="BO747" s="14" t="n">
        <v>0</v>
      </c>
      <c r="BP747" s="14" t="n">
        <v>0</v>
      </c>
      <c r="BQ747" s="14" t="n">
        <v>0</v>
      </c>
      <c r="BR747" s="14" t="n">
        <v>0</v>
      </c>
      <c r="BS747" s="14" t="n">
        <v>1</v>
      </c>
      <c r="BT747" s="14" t="n">
        <v>0</v>
      </c>
      <c r="BU747" s="14" t="n">
        <v>0</v>
      </c>
      <c r="BV747" s="14" t="n">
        <v>0</v>
      </c>
      <c r="BW747" s="14" t="n">
        <v>0.05</v>
      </c>
      <c r="BX747" s="14" t="n">
        <v>1</v>
      </c>
      <c r="BY747" s="14" t="n">
        <v>13.646</v>
      </c>
      <c r="BZ747" s="14" t="n">
        <v>0</v>
      </c>
      <c r="CA747" s="14" t="n">
        <v>13.646</v>
      </c>
      <c r="CB747" s="14" t="n">
        <v>0</v>
      </c>
      <c r="CC747" s="14" t="n">
        <v>82.58799999999999</v>
      </c>
      <c r="CD747" s="14" t="n">
        <v>7.95</v>
      </c>
      <c r="CE747" s="14" t="n">
        <v>0.5620000000000001</v>
      </c>
      <c r="CF747" s="14" t="n">
        <v>86.717</v>
      </c>
      <c r="CG747" s="14" t="n">
        <v>0.05</v>
      </c>
      <c r="CH747" s="14" t="n">
        <v>1</v>
      </c>
      <c r="CI747" s="14" t="n">
        <v>0</v>
      </c>
      <c r="CJ747" s="14" t="n">
        <v>0</v>
      </c>
      <c r="CK747" s="14" t="n">
        <v>0</v>
      </c>
      <c r="CL747" s="14" t="n">
        <v>0</v>
      </c>
      <c r="CM747" s="14" t="n">
        <v>0</v>
      </c>
      <c r="CN747" s="14" t="n">
        <v>0</v>
      </c>
      <c r="CO747" s="14" t="n">
        <v>0</v>
      </c>
      <c r="CP747" s="14" t="n">
        <v>0</v>
      </c>
      <c r="CQ747" s="14" t="n">
        <v>1.387</v>
      </c>
      <c r="CR747" s="14" t="n">
        <v>0</v>
      </c>
      <c r="CS747" s="14" t="n">
        <v>5.529</v>
      </c>
      <c r="CT747" s="14" t="n">
        <v>4.251</v>
      </c>
      <c r="CU747" s="14" t="n">
        <v>10.123</v>
      </c>
    </row>
    <row r="748">
      <c r="A748" s="14" t="inlineStr">
        <is>
          <t>VCT2021</t>
        </is>
      </c>
      <c r="B748" s="14" t="inlineStr">
        <is>
          <t>VCT</t>
        </is>
      </c>
      <c r="C748" s="14" t="inlineStr">
        <is>
          <t>VCT</t>
        </is>
      </c>
      <c r="D748" s="14" t="inlineStr">
        <is>
          <t>St. Vincent and the Grenadines</t>
        </is>
      </c>
      <c r="E748" s="14" t="n">
        <v>2021</v>
      </c>
      <c r="F748" s="14" t="n">
        <v>0.16</v>
      </c>
      <c r="G748" s="14" t="n">
        <v>5.897</v>
      </c>
      <c r="H748" s="14" t="n">
        <v>1.143</v>
      </c>
      <c r="I748" s="14" t="n">
        <v>0</v>
      </c>
      <c r="J748" s="14" t="n">
        <v>5.897</v>
      </c>
      <c r="K748" s="14" t="n">
        <v>0</v>
      </c>
      <c r="L748" s="14" t="n">
        <v>1</v>
      </c>
      <c r="M748" s="14" t="n">
        <v>7.964</v>
      </c>
      <c r="N748" s="14" t="n">
        <v>3.43</v>
      </c>
      <c r="O748" s="14" t="n">
        <v>0</v>
      </c>
      <c r="P748" s="14" t="n">
        <v>7.964</v>
      </c>
      <c r="Q748" s="14" t="n">
        <v>0</v>
      </c>
      <c r="R748" s="14" t="n">
        <v>1</v>
      </c>
      <c r="S748" s="14" t="n">
        <v>11.613</v>
      </c>
      <c r="T748" s="14" t="n">
        <v>6.86</v>
      </c>
      <c r="U748" s="14" t="n">
        <v>0</v>
      </c>
      <c r="V748" s="14" t="n">
        <v>13.471</v>
      </c>
      <c r="W748" s="14" t="n">
        <v>0.16</v>
      </c>
      <c r="X748" s="14" t="n">
        <v>1</v>
      </c>
      <c r="Y748" s="14" t="n">
        <v>5.849</v>
      </c>
      <c r="Z748" s="14" t="n">
        <v>0.787</v>
      </c>
      <c r="AA748" s="14" t="n">
        <v>0</v>
      </c>
      <c r="AB748" s="14" t="n">
        <v>5.849</v>
      </c>
      <c r="AC748" s="14" t="n">
        <v>0</v>
      </c>
      <c r="AD748" s="14" t="n">
        <v>1</v>
      </c>
      <c r="AE748" s="14" t="n">
        <v>6.992</v>
      </c>
      <c r="AF748" s="14" t="n">
        <v>1.637</v>
      </c>
      <c r="AG748" s="14" t="n">
        <v>0</v>
      </c>
      <c r="AH748" s="14" t="n">
        <v>6.992</v>
      </c>
      <c r="AI748" s="14" t="n">
        <v>0</v>
      </c>
      <c r="AJ748" s="14" t="n">
        <v>1</v>
      </c>
      <c r="AK748" s="14" t="n">
        <v>13.852</v>
      </c>
      <c r="AL748" s="14" t="n">
        <v>7.443</v>
      </c>
      <c r="AM748" s="14" t="n">
        <v>0</v>
      </c>
      <c r="AN748" s="14" t="n">
        <v>16.068</v>
      </c>
      <c r="AO748" s="14" t="n">
        <v>0.16</v>
      </c>
      <c r="AP748" s="14" t="n">
        <v>1</v>
      </c>
      <c r="AQ748" s="14" t="n">
        <v>0.649</v>
      </c>
      <c r="AR748" s="14" t="n">
        <v>0.114</v>
      </c>
      <c r="AS748" s="14" t="n">
        <v>0</v>
      </c>
      <c r="AT748" s="14" t="n">
        <v>0.753</v>
      </c>
      <c r="AU748" s="14" t="n">
        <v>0.16</v>
      </c>
      <c r="AV748" s="14" t="n">
        <v>1</v>
      </c>
      <c r="AW748" s="14" t="n">
        <v>0.577</v>
      </c>
      <c r="AX748" s="14" t="n">
        <v>0.114</v>
      </c>
      <c r="AY748" s="14" t="n">
        <v>0</v>
      </c>
      <c r="AZ748" s="14" t="n">
        <v>0.669</v>
      </c>
      <c r="BA748" s="14" t="n">
        <v>0.16</v>
      </c>
      <c r="BB748" s="14" t="n">
        <v>1</v>
      </c>
      <c r="BC748" s="14" t="n">
        <v>0.458</v>
      </c>
      <c r="BD748" s="14" t="n">
        <v>0.114</v>
      </c>
      <c r="BE748" s="14" t="n">
        <v>0</v>
      </c>
      <c r="BF748" s="14" t="n">
        <v>0.531</v>
      </c>
      <c r="BG748" s="14" t="n">
        <v>0.16</v>
      </c>
      <c r="BH748" s="14" t="n">
        <v>1</v>
      </c>
      <c r="BI748" s="14" t="n">
        <v>0.491</v>
      </c>
      <c r="BJ748" s="14" t="n">
        <v>0.114</v>
      </c>
      <c r="BK748" s="14" t="n">
        <v>0</v>
      </c>
      <c r="BL748" s="14" t="n">
        <v>0.57</v>
      </c>
      <c r="BM748" s="14" t="n">
        <v>0.16</v>
      </c>
      <c r="BN748" s="14" t="n">
        <v>1</v>
      </c>
      <c r="BO748" s="14" t="n">
        <v>0</v>
      </c>
      <c r="BP748" s="14" t="n">
        <v>0</v>
      </c>
      <c r="BQ748" s="14" t="n">
        <v>0</v>
      </c>
      <c r="BR748" s="14" t="n">
        <v>0</v>
      </c>
      <c r="BS748" s="14" t="n">
        <v>1</v>
      </c>
      <c r="BT748" s="14" t="n">
        <v>0</v>
      </c>
      <c r="BU748" s="14" t="n">
        <v>0</v>
      </c>
      <c r="BV748" s="14" t="n">
        <v>0</v>
      </c>
      <c r="BW748" s="14" t="n">
        <v>0.16</v>
      </c>
      <c r="BX748" s="14" t="n">
        <v>1</v>
      </c>
      <c r="BY748" s="14" t="n">
        <v>11.787</v>
      </c>
      <c r="BZ748" s="14" t="n">
        <v>0</v>
      </c>
      <c r="CA748" s="14" t="n">
        <v>11.787</v>
      </c>
      <c r="CB748" s="14" t="n">
        <v>0</v>
      </c>
      <c r="CC748" s="14" t="n">
        <v>78.125</v>
      </c>
      <c r="CD748" s="14" t="n">
        <v>7.95</v>
      </c>
      <c r="CE748" s="14" t="n">
        <v>0</v>
      </c>
      <c r="CF748" s="14" t="n">
        <v>90.625</v>
      </c>
      <c r="CG748" s="14" t="n">
        <v>0.16</v>
      </c>
      <c r="CH748" s="14" t="n">
        <v>1</v>
      </c>
      <c r="CI748" s="14" t="n">
        <v>0</v>
      </c>
      <c r="CJ748" s="14" t="n">
        <v>0</v>
      </c>
      <c r="CK748" s="14" t="n">
        <v>0</v>
      </c>
      <c r="CL748" s="14" t="n">
        <v>0</v>
      </c>
      <c r="CM748" s="14" t="n">
        <v>0</v>
      </c>
      <c r="CN748" s="14" t="n">
        <v>0</v>
      </c>
      <c r="CO748" s="14" t="n">
        <v>0</v>
      </c>
      <c r="CP748" s="14" t="n">
        <v>0</v>
      </c>
      <c r="CQ748" s="14" t="n">
        <v>1.198</v>
      </c>
      <c r="CR748" s="14" t="n">
        <v>0</v>
      </c>
      <c r="CS748" s="14" t="n">
        <v>4.776</v>
      </c>
      <c r="CT748" s="14" t="n">
        <v>4.753</v>
      </c>
      <c r="CU748" s="14" t="n">
        <v>15.983</v>
      </c>
    </row>
    <row r="749">
      <c r="A749" s="14" t="inlineStr">
        <is>
          <t>VCT2022</t>
        </is>
      </c>
      <c r="B749" s="14" t="inlineStr">
        <is>
          <t>VCT</t>
        </is>
      </c>
      <c r="C749" s="14" t="inlineStr">
        <is>
          <t>VCT</t>
        </is>
      </c>
      <c r="D749" s="14" t="inlineStr">
        <is>
          <t>St. Vincent and the Grenadines</t>
        </is>
      </c>
      <c r="E749" s="14" t="n">
        <v>2022</v>
      </c>
      <c r="F749" s="14" t="n">
        <v>0.16</v>
      </c>
      <c r="G749" s="14" t="n">
        <v>11.72</v>
      </c>
      <c r="H749" s="14" t="n">
        <v>1.235</v>
      </c>
      <c r="I749" s="14" t="n">
        <v>0</v>
      </c>
      <c r="J749" s="14" t="n">
        <v>11.72</v>
      </c>
      <c r="K749" s="14" t="n">
        <v>0</v>
      </c>
      <c r="L749" s="14" t="n">
        <v>1</v>
      </c>
      <c r="M749" s="14" t="n">
        <v>9.782999999999999</v>
      </c>
      <c r="N749" s="14" t="n">
        <v>3.704</v>
      </c>
      <c r="O749" s="14" t="n">
        <v>0</v>
      </c>
      <c r="P749" s="14" t="n">
        <v>9.782999999999999</v>
      </c>
      <c r="Q749" s="14" t="n">
        <v>0</v>
      </c>
      <c r="R749" s="14" t="n">
        <v>1</v>
      </c>
      <c r="S749" s="14" t="n">
        <v>17.893</v>
      </c>
      <c r="T749" s="14" t="n">
        <v>7.408</v>
      </c>
      <c r="U749" s="14" t="n">
        <v>0.212</v>
      </c>
      <c r="V749" s="14" t="n">
        <v>20.756</v>
      </c>
      <c r="W749" s="14" t="n">
        <v>0.16</v>
      </c>
      <c r="X749" s="14" t="n">
        <v>1</v>
      </c>
      <c r="Y749" s="14" t="n">
        <v>6.316</v>
      </c>
      <c r="Z749" s="14" t="n">
        <v>0.85</v>
      </c>
      <c r="AA749" s="14" t="n">
        <v>0</v>
      </c>
      <c r="AB749" s="14" t="n">
        <v>6.316</v>
      </c>
      <c r="AC749" s="14" t="n">
        <v>0</v>
      </c>
      <c r="AD749" s="14" t="n">
        <v>1</v>
      </c>
      <c r="AE749" s="14" t="n">
        <v>7.551</v>
      </c>
      <c r="AF749" s="14" t="n">
        <v>1.768</v>
      </c>
      <c r="AG749" s="14" t="n">
        <v>0</v>
      </c>
      <c r="AH749" s="14" t="n">
        <v>7.551</v>
      </c>
      <c r="AI749" s="14" t="n">
        <v>0</v>
      </c>
      <c r="AJ749" s="14" t="n">
        <v>1</v>
      </c>
      <c r="AK749" s="14" t="n">
        <v>14.959</v>
      </c>
      <c r="AL749" s="14" t="n">
        <v>8.038</v>
      </c>
      <c r="AM749" s="14" t="n">
        <v>0.177</v>
      </c>
      <c r="AN749" s="14" t="n">
        <v>17.352</v>
      </c>
      <c r="AO749" s="14" t="n">
        <v>0.16</v>
      </c>
      <c r="AP749" s="14" t="n">
        <v>1</v>
      </c>
      <c r="AQ749" s="14" t="n">
        <v>0.896</v>
      </c>
      <c r="AR749" s="14" t="n">
        <v>0.123</v>
      </c>
      <c r="AS749" s="14" t="n">
        <v>0.011</v>
      </c>
      <c r="AT749" s="14" t="n">
        <v>1.039</v>
      </c>
      <c r="AU749" s="14" t="n">
        <v>0.16</v>
      </c>
      <c r="AV749" s="14" t="n">
        <v>1</v>
      </c>
      <c r="AW749" s="14" t="n">
        <v>0.89</v>
      </c>
      <c r="AX749" s="14" t="n">
        <v>0.123</v>
      </c>
      <c r="AY749" s="14" t="n">
        <v>0.011</v>
      </c>
      <c r="AZ749" s="14" t="n">
        <v>1.033</v>
      </c>
      <c r="BA749" s="14" t="n">
        <v>0.16</v>
      </c>
      <c r="BB749" s="14" t="n">
        <v>1</v>
      </c>
      <c r="BC749" s="14" t="n">
        <v>0.62</v>
      </c>
      <c r="BD749" s="14" t="n">
        <v>0.123</v>
      </c>
      <c r="BE749" s="14" t="n">
        <v>0.007</v>
      </c>
      <c r="BF749" s="14" t="n">
        <v>0.72</v>
      </c>
      <c r="BG749" s="14" t="n">
        <v>0.16</v>
      </c>
      <c r="BH749" s="14" t="n">
        <v>1</v>
      </c>
      <c r="BI749" s="14" t="n">
        <v>0.608</v>
      </c>
      <c r="BJ749" s="14" t="n">
        <v>0.123</v>
      </c>
      <c r="BK749" s="14" t="n">
        <v>0.007</v>
      </c>
      <c r="BL749" s="14" t="n">
        <v>0.705</v>
      </c>
      <c r="BM749" s="14" t="n">
        <v>0.16</v>
      </c>
      <c r="BN749" s="14" t="n">
        <v>1</v>
      </c>
      <c r="BO749" s="14" t="n">
        <v>0</v>
      </c>
      <c r="BP749" s="14" t="n">
        <v>0</v>
      </c>
      <c r="BQ749" s="14" t="n">
        <v>0</v>
      </c>
      <c r="BR749" s="14" t="n">
        <v>0</v>
      </c>
      <c r="BS749" s="14" t="n">
        <v>1</v>
      </c>
      <c r="BT749" s="14" t="n">
        <v>0</v>
      </c>
      <c r="BU749" s="14" t="n">
        <v>0</v>
      </c>
      <c r="BV749" s="14" t="n">
        <v>0</v>
      </c>
      <c r="BW749" s="14" t="n">
        <v>0.16</v>
      </c>
      <c r="BX749" s="14" t="n">
        <v>1</v>
      </c>
      <c r="BY749" s="14" t="n">
        <v>12.729</v>
      </c>
      <c r="BZ749" s="14" t="n">
        <v>0</v>
      </c>
      <c r="CA749" s="14" t="n">
        <v>12.729</v>
      </c>
      <c r="CB749" s="14" t="n">
        <v>0</v>
      </c>
      <c r="CC749" s="14" t="n">
        <v>97.90000000000001</v>
      </c>
      <c r="CD749" s="14" t="n">
        <v>7.95</v>
      </c>
      <c r="CE749" s="14" t="n">
        <v>1.159</v>
      </c>
      <c r="CF749" s="14" t="n">
        <v>113.564</v>
      </c>
      <c r="CG749" s="14" t="n">
        <v>0.16</v>
      </c>
      <c r="CH749" s="14" t="n">
        <v>1</v>
      </c>
      <c r="CI749" s="14" t="n">
        <v>0</v>
      </c>
      <c r="CJ749" s="14" t="n">
        <v>0</v>
      </c>
      <c r="CK749" s="14" t="n">
        <v>0</v>
      </c>
      <c r="CL749" s="14" t="n">
        <v>0</v>
      </c>
      <c r="CM749" s="14" t="n">
        <v>0</v>
      </c>
      <c r="CN749" s="14" t="n">
        <v>0</v>
      </c>
      <c r="CO749" s="14" t="n">
        <v>0</v>
      </c>
      <c r="CP749" s="14" t="n">
        <v>0</v>
      </c>
      <c r="CQ749" s="14" t="n">
        <v>1.294</v>
      </c>
      <c r="CR749" s="14" t="n">
        <v>0</v>
      </c>
      <c r="CS749" s="14" t="n">
        <v>5.158</v>
      </c>
      <c r="CT749" s="14" t="n">
        <v>10.485</v>
      </c>
      <c r="CU749" s="14" t="n">
        <v>29.494</v>
      </c>
    </row>
    <row r="750">
      <c r="A750" s="14" t="inlineStr">
        <is>
          <t>VCT2023</t>
        </is>
      </c>
      <c r="B750" s="14" t="inlineStr">
        <is>
          <t>VCT</t>
        </is>
      </c>
      <c r="C750" s="14" t="inlineStr">
        <is>
          <t>VCT</t>
        </is>
      </c>
      <c r="D750" s="14" t="inlineStr">
        <is>
          <t>St. Vincent and the Grenadines</t>
        </is>
      </c>
      <c r="E750" s="14" t="n">
        <v>2023</v>
      </c>
      <c r="F750" s="14" t="n">
        <v>0.16</v>
      </c>
      <c r="G750" s="14" t="n">
        <v>6.147</v>
      </c>
      <c r="H750" s="14" t="n">
        <v>1.286</v>
      </c>
      <c r="I750" s="14" t="n">
        <v>0</v>
      </c>
      <c r="J750" s="14" t="n">
        <v>6.147</v>
      </c>
      <c r="K750" s="14" t="n">
        <v>0</v>
      </c>
      <c r="L750" s="14" t="n">
        <v>1</v>
      </c>
      <c r="M750" s="14" t="n">
        <v>7.886</v>
      </c>
      <c r="N750" s="14" t="n">
        <v>3.857</v>
      </c>
      <c r="O750" s="14" t="n">
        <v>0</v>
      </c>
      <c r="P750" s="14" t="n">
        <v>7.886</v>
      </c>
      <c r="Q750" s="14" t="n">
        <v>0</v>
      </c>
      <c r="R750" s="14" t="n">
        <v>1</v>
      </c>
      <c r="S750" s="14" t="n">
        <v>12.575</v>
      </c>
      <c r="T750" s="14" t="n">
        <v>7.714</v>
      </c>
      <c r="U750" s="14" t="n">
        <v>0.223</v>
      </c>
      <c r="V750" s="14" t="n">
        <v>14.587</v>
      </c>
      <c r="W750" s="14" t="n">
        <v>0.16</v>
      </c>
      <c r="X750" s="14" t="n">
        <v>1</v>
      </c>
      <c r="Y750" s="14" t="n">
        <v>6.577</v>
      </c>
      <c r="Z750" s="14" t="n">
        <v>0.885</v>
      </c>
      <c r="AA750" s="14" t="n">
        <v>0</v>
      </c>
      <c r="AB750" s="14" t="n">
        <v>6.577</v>
      </c>
      <c r="AC750" s="14" t="n">
        <v>0</v>
      </c>
      <c r="AD750" s="14" t="n">
        <v>1</v>
      </c>
      <c r="AE750" s="14" t="n">
        <v>7.862</v>
      </c>
      <c r="AF750" s="14" t="n">
        <v>1.841</v>
      </c>
      <c r="AG750" s="14" t="n">
        <v>0</v>
      </c>
      <c r="AH750" s="14" t="n">
        <v>7.862</v>
      </c>
      <c r="AI750" s="14" t="n">
        <v>0</v>
      </c>
      <c r="AJ750" s="14" t="n">
        <v>1</v>
      </c>
      <c r="AK750" s="14" t="n">
        <v>15.576</v>
      </c>
      <c r="AL750" s="14" t="n">
        <v>8.369999999999999</v>
      </c>
      <c r="AM750" s="14" t="n">
        <v>0.276</v>
      </c>
      <c r="AN750" s="14" t="n">
        <v>18.069</v>
      </c>
      <c r="AO750" s="14" t="n">
        <v>0.16</v>
      </c>
      <c r="AP750" s="14" t="n">
        <v>1</v>
      </c>
      <c r="AQ750" s="14" t="n">
        <v>0.791</v>
      </c>
      <c r="AR750" s="14" t="n">
        <v>0.129</v>
      </c>
      <c r="AS750" s="14" t="n">
        <v>0.014</v>
      </c>
      <c r="AT750" s="14" t="n">
        <v>0.917</v>
      </c>
      <c r="AU750" s="14" t="n">
        <v>0.16</v>
      </c>
      <c r="AV750" s="14" t="n">
        <v>1</v>
      </c>
      <c r="AW750" s="14" t="n">
        <v>0.618</v>
      </c>
      <c r="AX750" s="14" t="n">
        <v>0.129</v>
      </c>
      <c r="AY750" s="14" t="n">
        <v>0.011</v>
      </c>
      <c r="AZ750" s="14" t="n">
        <v>0.717</v>
      </c>
      <c r="BA750" s="14" t="n">
        <v>0.16</v>
      </c>
      <c r="BB750" s="14" t="n">
        <v>1</v>
      </c>
      <c r="BC750" s="14" t="n">
        <v>0.554</v>
      </c>
      <c r="BD750" s="14" t="n">
        <v>0.129</v>
      </c>
      <c r="BE750" s="14" t="n">
        <v>0.01</v>
      </c>
      <c r="BF750" s="14" t="n">
        <v>0.643</v>
      </c>
      <c r="BG750" s="14" t="n">
        <v>0.16</v>
      </c>
      <c r="BH750" s="14" t="n">
        <v>1</v>
      </c>
      <c r="BI750" s="14" t="n">
        <v>0.5570000000000001</v>
      </c>
      <c r="BJ750" s="14" t="n">
        <v>0.129</v>
      </c>
      <c r="BK750" s="14" t="n">
        <v>0.01</v>
      </c>
      <c r="BL750" s="14" t="n">
        <v>0.646</v>
      </c>
      <c r="BM750" s="14" t="n">
        <v>0.16</v>
      </c>
      <c r="BN750" s="14" t="n">
        <v>1</v>
      </c>
      <c r="BO750" s="14" t="n">
        <v>0</v>
      </c>
      <c r="BP750" s="14" t="n">
        <v>0</v>
      </c>
      <c r="BQ750" s="14" t="n">
        <v>0</v>
      </c>
      <c r="BR750" s="14" t="n">
        <v>0</v>
      </c>
      <c r="BS750" s="14" t="n">
        <v>1</v>
      </c>
      <c r="BT750" s="14" t="n">
        <v>0</v>
      </c>
      <c r="BU750" s="14" t="n">
        <v>0</v>
      </c>
      <c r="BV750" s="14" t="n">
        <v>0</v>
      </c>
      <c r="BW750" s="14" t="n">
        <v>0.16</v>
      </c>
      <c r="BX750" s="14" t="n">
        <v>1</v>
      </c>
      <c r="BY750" s="14" t="n">
        <v>13.254</v>
      </c>
      <c r="BZ750" s="14" t="n">
        <v>0</v>
      </c>
      <c r="CA750" s="14" t="n">
        <v>13.254</v>
      </c>
      <c r="CB750" s="14" t="n">
        <v>0</v>
      </c>
      <c r="CC750" s="14" t="n">
        <v>83.248</v>
      </c>
      <c r="CD750" s="14" t="n">
        <v>7.95</v>
      </c>
      <c r="CE750" s="14" t="n">
        <v>1.475</v>
      </c>
      <c r="CF750" s="14" t="n">
        <v>96.568</v>
      </c>
      <c r="CG750" s="14" t="n">
        <v>0.16</v>
      </c>
      <c r="CH750" s="14" t="n">
        <v>1</v>
      </c>
      <c r="CI750" s="14" t="n">
        <v>0</v>
      </c>
      <c r="CJ750" s="14" t="n">
        <v>0</v>
      </c>
      <c r="CK750" s="14" t="n">
        <v>0</v>
      </c>
      <c r="CL750" s="14" t="n">
        <v>0</v>
      </c>
      <c r="CM750" s="14" t="n">
        <v>0</v>
      </c>
      <c r="CN750" s="14" t="n">
        <v>0</v>
      </c>
      <c r="CO750" s="14" t="n">
        <v>0</v>
      </c>
      <c r="CP750" s="14" t="n">
        <v>0</v>
      </c>
      <c r="CQ750" s="14" t="n">
        <v>1.348</v>
      </c>
      <c r="CR750" s="14" t="n">
        <v>0</v>
      </c>
      <c r="CS750" s="14" t="n">
        <v>5.37</v>
      </c>
      <c r="CT750" s="14" t="n">
        <v>4.861</v>
      </c>
      <c r="CU750" s="14" t="n">
        <v>11.192</v>
      </c>
    </row>
    <row r="751">
      <c r="A751" s="14" t="inlineStr">
        <is>
          <t>VCT2024</t>
        </is>
      </c>
      <c r="B751" s="14" t="inlineStr">
        <is>
          <t>VCT</t>
        </is>
      </c>
      <c r="C751" s="14" t="inlineStr">
        <is>
          <t>VCT</t>
        </is>
      </c>
      <c r="D751" s="14" t="inlineStr">
        <is>
          <t>St. Vincent and the Grenadines</t>
        </is>
      </c>
      <c r="E751" s="14" t="n">
        <v>2024</v>
      </c>
      <c r="F751" s="14" t="n">
        <v>0.16</v>
      </c>
      <c r="G751" s="14" t="n">
        <v>5.575</v>
      </c>
      <c r="H751" s="14" t="n">
        <v>1.324</v>
      </c>
      <c r="I751" s="14" t="n">
        <v>0</v>
      </c>
      <c r="J751" s="14" t="n">
        <v>5.575</v>
      </c>
      <c r="K751" s="14" t="n">
        <v>0</v>
      </c>
      <c r="L751" s="14" t="n">
        <v>1</v>
      </c>
      <c r="M751" s="14" t="n">
        <v>7.124</v>
      </c>
      <c r="N751" s="14" t="n">
        <v>3.971</v>
      </c>
      <c r="O751" s="14" t="n">
        <v>0</v>
      </c>
      <c r="P751" s="14" t="n">
        <v>7.124</v>
      </c>
      <c r="Q751" s="14" t="n">
        <v>0</v>
      </c>
      <c r="R751" s="14" t="n">
        <v>1</v>
      </c>
      <c r="S751" s="14" t="n">
        <v>12.193</v>
      </c>
      <c r="T751" s="14" t="n">
        <v>7.942</v>
      </c>
      <c r="U751" s="14" t="n">
        <v>0.266</v>
      </c>
      <c r="V751" s="14" t="n">
        <v>14.144</v>
      </c>
      <c r="W751" s="14" t="n">
        <v>0.16</v>
      </c>
      <c r="X751" s="14" t="n">
        <v>1</v>
      </c>
      <c r="Y751" s="14" t="n">
        <v>6.771</v>
      </c>
      <c r="Z751" s="14" t="n">
        <v>0.911</v>
      </c>
      <c r="AA751" s="14" t="n">
        <v>0</v>
      </c>
      <c r="AB751" s="14" t="n">
        <v>6.771</v>
      </c>
      <c r="AC751" s="14" t="n">
        <v>0</v>
      </c>
      <c r="AD751" s="14" t="n">
        <v>1</v>
      </c>
      <c r="AE751" s="14" t="n">
        <v>8.095000000000001</v>
      </c>
      <c r="AF751" s="14" t="n">
        <v>1.896</v>
      </c>
      <c r="AG751" s="14" t="n">
        <v>0</v>
      </c>
      <c r="AH751" s="14" t="n">
        <v>8.095000000000001</v>
      </c>
      <c r="AI751" s="14" t="n">
        <v>0</v>
      </c>
      <c r="AJ751" s="14" t="n">
        <v>1</v>
      </c>
      <c r="AK751" s="14" t="n">
        <v>16.036</v>
      </c>
      <c r="AL751" s="14" t="n">
        <v>8.617000000000001</v>
      </c>
      <c r="AM751" s="14" t="n">
        <v>0.349</v>
      </c>
      <c r="AN751" s="14" t="n">
        <v>18.602</v>
      </c>
      <c r="AO751" s="14" t="n">
        <v>0.16</v>
      </c>
      <c r="AP751" s="14" t="n">
        <v>1</v>
      </c>
      <c r="AQ751" s="14" t="n">
        <v>0.756</v>
      </c>
      <c r="AR751" s="14" t="n">
        <v>0.132</v>
      </c>
      <c r="AS751" s="14" t="n">
        <v>0.016</v>
      </c>
      <c r="AT751" s="14" t="n">
        <v>0.877</v>
      </c>
      <c r="AU751" s="14" t="n">
        <v>0.16</v>
      </c>
      <c r="AV751" s="14" t="n">
        <v>1</v>
      </c>
      <c r="AW751" s="14" t="n">
        <v>0.655</v>
      </c>
      <c r="AX751" s="14" t="n">
        <v>0.132</v>
      </c>
      <c r="AY751" s="14" t="n">
        <v>0.014</v>
      </c>
      <c r="AZ751" s="14" t="n">
        <v>0.76</v>
      </c>
      <c r="BA751" s="14" t="n">
        <v>0.16</v>
      </c>
      <c r="BB751" s="14" t="n">
        <v>1</v>
      </c>
      <c r="BC751" s="14" t="n">
        <v>0.534</v>
      </c>
      <c r="BD751" s="14" t="n">
        <v>0.132</v>
      </c>
      <c r="BE751" s="14" t="n">
        <v>0.012</v>
      </c>
      <c r="BF751" s="14" t="n">
        <v>0.619</v>
      </c>
      <c r="BG751" s="14" t="n">
        <v>0.16</v>
      </c>
      <c r="BH751" s="14" t="n">
        <v>1</v>
      </c>
      <c r="BI751" s="14" t="n">
        <v>0.5679999999999999</v>
      </c>
      <c r="BJ751" s="14" t="n">
        <v>0.132</v>
      </c>
      <c r="BK751" s="14" t="n">
        <v>0.012</v>
      </c>
      <c r="BL751" s="14" t="n">
        <v>0.659</v>
      </c>
      <c r="BM751" s="14" t="n">
        <v>0.16</v>
      </c>
      <c r="BN751" s="14" t="n">
        <v>1</v>
      </c>
      <c r="BO751" s="14" t="n">
        <v>0</v>
      </c>
      <c r="BP751" s="14" t="n">
        <v>0</v>
      </c>
      <c r="BQ751" s="14" t="n">
        <v>0</v>
      </c>
      <c r="BR751" s="14" t="n">
        <v>0</v>
      </c>
      <c r="BS751" s="14" t="n">
        <v>1</v>
      </c>
      <c r="BT751" s="14" t="n">
        <v>0</v>
      </c>
      <c r="BU751" s="14" t="n">
        <v>0</v>
      </c>
      <c r="BV751" s="14" t="n">
        <v>0</v>
      </c>
      <c r="BW751" s="14" t="n">
        <v>0.16</v>
      </c>
      <c r="BX751" s="14" t="n">
        <v>1</v>
      </c>
      <c r="BY751" s="14" t="n">
        <v>13.646</v>
      </c>
      <c r="BZ751" s="14" t="n">
        <v>0</v>
      </c>
      <c r="CA751" s="14" t="n">
        <v>13.646</v>
      </c>
      <c r="CB751" s="14" t="n">
        <v>0</v>
      </c>
      <c r="CC751" s="14" t="n">
        <v>82.58799999999999</v>
      </c>
      <c r="CD751" s="14" t="n">
        <v>7.95</v>
      </c>
      <c r="CE751" s="14" t="n">
        <v>1.8</v>
      </c>
      <c r="CF751" s="14" t="n">
        <v>95.80200000000001</v>
      </c>
      <c r="CG751" s="14" t="n">
        <v>0.16</v>
      </c>
      <c r="CH751" s="14" t="n">
        <v>1</v>
      </c>
      <c r="CI751" s="14" t="n">
        <v>0</v>
      </c>
      <c r="CJ751" s="14" t="n">
        <v>0</v>
      </c>
      <c r="CK751" s="14" t="n">
        <v>0</v>
      </c>
      <c r="CL751" s="14" t="n">
        <v>0</v>
      </c>
      <c r="CM751" s="14" t="n">
        <v>0</v>
      </c>
      <c r="CN751" s="14" t="n">
        <v>0</v>
      </c>
      <c r="CO751" s="14" t="n">
        <v>0</v>
      </c>
      <c r="CP751" s="14" t="n">
        <v>0</v>
      </c>
      <c r="CQ751" s="14" t="n">
        <v>1.387</v>
      </c>
      <c r="CR751" s="14" t="n">
        <v>0</v>
      </c>
      <c r="CS751" s="14" t="n">
        <v>5.529</v>
      </c>
      <c r="CT751" s="14" t="n">
        <v>4.251</v>
      </c>
      <c r="CU751" s="14" t="n">
        <v>10.123</v>
      </c>
    </row>
    <row r="752">
      <c r="A752" s="14" t="inlineStr">
        <is>
          <t>SDN2021</t>
        </is>
      </c>
      <c r="B752" s="14" t="inlineStr">
        <is>
          <t>SDN</t>
        </is>
      </c>
      <c r="C752" s="14" t="inlineStr">
        <is>
          <t>SDN</t>
        </is>
      </c>
      <c r="D752" s="14" t="inlineStr">
        <is>
          <t>Sudan</t>
        </is>
      </c>
      <c r="E752" s="14" t="n">
        <v>2021</v>
      </c>
      <c r="F752" s="14" t="n">
        <v>0.17</v>
      </c>
      <c r="G752" s="14" t="n">
        <v>5.897</v>
      </c>
      <c r="H752" s="14" t="n">
        <v>1.143</v>
      </c>
      <c r="I752" s="14" t="n">
        <v>0</v>
      </c>
      <c r="J752" s="14" t="n">
        <v>5.897</v>
      </c>
      <c r="K752" s="14" t="n">
        <v>0</v>
      </c>
      <c r="L752" s="14" t="n">
        <v>1</v>
      </c>
      <c r="M752" s="14" t="n">
        <v>7.964</v>
      </c>
      <c r="N752" s="14" t="n">
        <v>3.43</v>
      </c>
      <c r="O752" s="14" t="n">
        <v>0</v>
      </c>
      <c r="P752" s="14" t="n">
        <v>7.964</v>
      </c>
      <c r="Q752" s="14" t="n">
        <v>0</v>
      </c>
      <c r="R752" s="14" t="n">
        <v>1</v>
      </c>
      <c r="S752" s="14" t="n">
        <v>11.613</v>
      </c>
      <c r="T752" s="14" t="n">
        <v>6.86</v>
      </c>
      <c r="U752" s="14" t="n">
        <v>0</v>
      </c>
      <c r="V752" s="14" t="n">
        <v>13.588</v>
      </c>
      <c r="W752" s="14" t="n">
        <v>0.17</v>
      </c>
      <c r="X752" s="14" t="n">
        <v>1</v>
      </c>
      <c r="Y752" s="14" t="n">
        <v>15.47</v>
      </c>
      <c r="Z752" s="14" t="n">
        <v>2.091</v>
      </c>
      <c r="AA752" s="14" t="n">
        <v>0</v>
      </c>
      <c r="AB752" s="14" t="n">
        <v>15.47</v>
      </c>
      <c r="AC752" s="14" t="n">
        <v>0</v>
      </c>
      <c r="AD752" s="14" t="n">
        <v>1</v>
      </c>
      <c r="AE752" s="14" t="n">
        <v>16.613</v>
      </c>
      <c r="AF752" s="14" t="n">
        <v>3.885</v>
      </c>
      <c r="AG752" s="14" t="n">
        <v>0</v>
      </c>
      <c r="AH752" s="14" t="n">
        <v>16.613</v>
      </c>
      <c r="AI752" s="14" t="n">
        <v>0</v>
      </c>
      <c r="AJ752" s="14" t="n">
        <v>1</v>
      </c>
      <c r="AK752" s="14" t="n">
        <v>23.473</v>
      </c>
      <c r="AL752" s="14" t="n">
        <v>12.502</v>
      </c>
      <c r="AM752" s="14" t="n">
        <v>0</v>
      </c>
      <c r="AN752" s="14" t="n">
        <v>27.463</v>
      </c>
      <c r="AO752" s="14" t="n">
        <v>0.17</v>
      </c>
      <c r="AP752" s="14" t="n">
        <v>1</v>
      </c>
      <c r="AQ752" s="14" t="n">
        <v>0.619</v>
      </c>
      <c r="AR752" s="14" t="n">
        <v>0.114</v>
      </c>
      <c r="AS752" s="14" t="n">
        <v>-0.474</v>
      </c>
      <c r="AT752" s="14" t="n">
        <v>0.145</v>
      </c>
      <c r="AU752" s="14" t="n">
        <v>0</v>
      </c>
      <c r="AV752" s="14" t="n">
        <v>1</v>
      </c>
      <c r="AW752" s="14" t="n">
        <v>0.599</v>
      </c>
      <c r="AX752" s="14" t="n">
        <v>0.114</v>
      </c>
      <c r="AY752" s="14" t="n">
        <v>-0.504</v>
      </c>
      <c r="AZ752" s="14" t="n">
        <v>0.096</v>
      </c>
      <c r="BA752" s="14" t="n">
        <v>0</v>
      </c>
      <c r="BB752" s="14" t="n">
        <v>1</v>
      </c>
      <c r="BC752" s="14" t="n">
        <v>0.439</v>
      </c>
      <c r="BD752" s="14" t="n">
        <v>0.114</v>
      </c>
      <c r="BE752" s="14" t="n">
        <v>0</v>
      </c>
      <c r="BF752" s="14" t="n">
        <v>0.514</v>
      </c>
      <c r="BG752" s="14" t="n">
        <v>0.17</v>
      </c>
      <c r="BH752" s="14" t="n">
        <v>1</v>
      </c>
      <c r="BI752" s="14" t="n">
        <v>0.505</v>
      </c>
      <c r="BJ752" s="14" t="n">
        <v>0.114</v>
      </c>
      <c r="BK752" s="14" t="n">
        <v>0</v>
      </c>
      <c r="BL752" s="14" t="n">
        <v>0.591</v>
      </c>
      <c r="BM752" s="14" t="n">
        <v>0.17</v>
      </c>
      <c r="BN752" s="14" t="n">
        <v>1</v>
      </c>
      <c r="BO752" s="14" t="n">
        <v>0</v>
      </c>
      <c r="BP752" s="14" t="n">
        <v>0</v>
      </c>
      <c r="BQ752" s="14" t="n">
        <v>0</v>
      </c>
      <c r="BR752" s="14" t="n">
        <v>0</v>
      </c>
      <c r="BS752" s="14" t="n">
        <v>1</v>
      </c>
      <c r="BT752" s="14" t="n">
        <v>0</v>
      </c>
      <c r="BU752" s="14" t="n">
        <v>0</v>
      </c>
      <c r="BV752" s="14" t="n">
        <v>0</v>
      </c>
      <c r="BW752" s="14" t="n">
        <v>0.17</v>
      </c>
      <c r="BX752" s="14" t="n">
        <v>1</v>
      </c>
      <c r="BY752" s="14" t="n">
        <v>11.787</v>
      </c>
      <c r="BZ752" s="14" t="n">
        <v>0</v>
      </c>
      <c r="CA752" s="14" t="n">
        <v>11.787</v>
      </c>
      <c r="CB752" s="14" t="n">
        <v>0</v>
      </c>
      <c r="CC752" s="14" t="n">
        <v>78.125</v>
      </c>
      <c r="CD752" s="14" t="n">
        <v>7.95</v>
      </c>
      <c r="CE752" s="14" t="n">
        <v>0</v>
      </c>
      <c r="CF752" s="14" t="n">
        <v>91.40600000000001</v>
      </c>
      <c r="CG752" s="14" t="n">
        <v>0.17</v>
      </c>
      <c r="CH752" s="14" t="n">
        <v>1</v>
      </c>
      <c r="CI752" s="14" t="n">
        <v>0</v>
      </c>
      <c r="CJ752" s="14" t="n">
        <v>0</v>
      </c>
      <c r="CK752" s="14" t="n">
        <v>0</v>
      </c>
      <c r="CL752" s="14" t="n">
        <v>0</v>
      </c>
      <c r="CM752" s="14" t="n">
        <v>0</v>
      </c>
      <c r="CN752" s="14" t="n">
        <v>0</v>
      </c>
      <c r="CO752" s="14" t="n">
        <v>0</v>
      </c>
      <c r="CP752" s="14" t="n">
        <v>0</v>
      </c>
      <c r="CQ752" s="14" t="n">
        <v>1.198</v>
      </c>
      <c r="CR752" s="14" t="n">
        <v>0</v>
      </c>
      <c r="CS752" s="14" t="n">
        <v>4.776</v>
      </c>
      <c r="CT752" s="14" t="n">
        <v>4.753</v>
      </c>
      <c r="CU752" s="14" t="n">
        <v>15.162</v>
      </c>
    </row>
    <row r="753">
      <c r="A753" s="14" t="inlineStr">
        <is>
          <t>SDN2022</t>
        </is>
      </c>
      <c r="B753" s="14" t="inlineStr">
        <is>
          <t>SDN</t>
        </is>
      </c>
      <c r="C753" s="14" t="inlineStr">
        <is>
          <t>SDN</t>
        </is>
      </c>
      <c r="D753" s="14" t="inlineStr">
        <is>
          <t>Sudan</t>
        </is>
      </c>
      <c r="E753" s="14" t="n">
        <v>2022</v>
      </c>
      <c r="F753" s="14" t="n">
        <v>0.17</v>
      </c>
      <c r="G753" s="14" t="n">
        <v>11.72</v>
      </c>
      <c r="H753" s="14" t="n">
        <v>1.82</v>
      </c>
      <c r="I753" s="14" t="n">
        <v>0</v>
      </c>
      <c r="J753" s="14" t="n">
        <v>11.72</v>
      </c>
      <c r="K753" s="14" t="n">
        <v>0</v>
      </c>
      <c r="L753" s="14" t="n">
        <v>1</v>
      </c>
      <c r="M753" s="14" t="n">
        <v>9.782999999999999</v>
      </c>
      <c r="N753" s="14" t="n">
        <v>4.04</v>
      </c>
      <c r="O753" s="14" t="n">
        <v>0</v>
      </c>
      <c r="P753" s="14" t="n">
        <v>9.782999999999999</v>
      </c>
      <c r="Q753" s="14" t="n">
        <v>0</v>
      </c>
      <c r="R753" s="14" t="n">
        <v>1</v>
      </c>
      <c r="S753" s="14" t="n">
        <v>17.893</v>
      </c>
      <c r="T753" s="14" t="n">
        <v>8.763999999999999</v>
      </c>
      <c r="U753" s="14" t="n">
        <v>0.225</v>
      </c>
      <c r="V753" s="14" t="n">
        <v>20.935</v>
      </c>
      <c r="W753" s="14" t="n">
        <v>0.17</v>
      </c>
      <c r="X753" s="14" t="n">
        <v>1</v>
      </c>
      <c r="Y753" s="14" t="n">
        <v>30.455</v>
      </c>
      <c r="Z753" s="14" t="n">
        <v>3.195</v>
      </c>
      <c r="AA753" s="14" t="n">
        <v>0</v>
      </c>
      <c r="AB753" s="14" t="n">
        <v>30.455</v>
      </c>
      <c r="AC753" s="14" t="n">
        <v>0</v>
      </c>
      <c r="AD753" s="14" t="n">
        <v>1</v>
      </c>
      <c r="AE753" s="14" t="n">
        <v>31.69</v>
      </c>
      <c r="AF753" s="14" t="n">
        <v>5.875</v>
      </c>
      <c r="AG753" s="14" t="n">
        <v>0</v>
      </c>
      <c r="AH753" s="14" t="n">
        <v>31.69</v>
      </c>
      <c r="AI753" s="14" t="n">
        <v>0</v>
      </c>
      <c r="AJ753" s="14" t="n">
        <v>1</v>
      </c>
      <c r="AK753" s="14" t="n">
        <v>39.098</v>
      </c>
      <c r="AL753" s="14" t="n">
        <v>18.671</v>
      </c>
      <c r="AM753" s="14" t="n">
        <v>0.492</v>
      </c>
      <c r="AN753" s="14" t="n">
        <v>45.744</v>
      </c>
      <c r="AO753" s="14" t="n">
        <v>0.17</v>
      </c>
      <c r="AP753" s="14" t="n">
        <v>1</v>
      </c>
      <c r="AQ753" s="14" t="n">
        <v>0.861</v>
      </c>
      <c r="AR753" s="14" t="n">
        <v>0.123</v>
      </c>
      <c r="AS753" s="14" t="n">
        <v>0.146</v>
      </c>
      <c r="AT753" s="14" t="n">
        <v>1.007</v>
      </c>
      <c r="AU753" s="14" t="n">
        <v>0</v>
      </c>
      <c r="AV753" s="14" t="n">
        <v>1</v>
      </c>
      <c r="AW753" s="14" t="n">
        <v>0.986</v>
      </c>
      <c r="AX753" s="14" t="n">
        <v>0.128</v>
      </c>
      <c r="AY753" s="14" t="n">
        <v>0.168</v>
      </c>
      <c r="AZ753" s="14" t="n">
        <v>1.154</v>
      </c>
      <c r="BA753" s="14" t="n">
        <v>0</v>
      </c>
      <c r="BB753" s="14" t="n">
        <v>1</v>
      </c>
      <c r="BC753" s="14" t="n">
        <v>0.598</v>
      </c>
      <c r="BD753" s="14" t="n">
        <v>0.123</v>
      </c>
      <c r="BE753" s="14" t="n">
        <v>0.008</v>
      </c>
      <c r="BF753" s="14" t="n">
        <v>0.699</v>
      </c>
      <c r="BG753" s="14" t="n">
        <v>0.17</v>
      </c>
      <c r="BH753" s="14" t="n">
        <v>1</v>
      </c>
      <c r="BI753" s="14" t="n">
        <v>0.612</v>
      </c>
      <c r="BJ753" s="14" t="n">
        <v>0.119</v>
      </c>
      <c r="BK753" s="14" t="n">
        <v>0.008</v>
      </c>
      <c r="BL753" s="14" t="n">
        <v>0.716</v>
      </c>
      <c r="BM753" s="14" t="n">
        <v>0.17</v>
      </c>
      <c r="BN753" s="14" t="n">
        <v>1</v>
      </c>
      <c r="BO753" s="14" t="n">
        <v>0</v>
      </c>
      <c r="BP753" s="14" t="n">
        <v>0</v>
      </c>
      <c r="BQ753" s="14" t="n">
        <v>0</v>
      </c>
      <c r="BR753" s="14" t="n">
        <v>0</v>
      </c>
      <c r="BS753" s="14" t="n">
        <v>1</v>
      </c>
      <c r="BT753" s="14" t="n">
        <v>0</v>
      </c>
      <c r="BU753" s="14" t="n">
        <v>0</v>
      </c>
      <c r="BV753" s="14" t="n">
        <v>0</v>
      </c>
      <c r="BW753" s="14" t="n">
        <v>0.17</v>
      </c>
      <c r="BX753" s="14" t="n">
        <v>1</v>
      </c>
      <c r="BY753" s="14" t="n">
        <v>12.729</v>
      </c>
      <c r="BZ753" s="14" t="n">
        <v>0</v>
      </c>
      <c r="CA753" s="14" t="n">
        <v>12.729</v>
      </c>
      <c r="CB753" s="14" t="n">
        <v>0</v>
      </c>
      <c r="CC753" s="14" t="n">
        <v>97.90000000000001</v>
      </c>
      <c r="CD753" s="14" t="n">
        <v>7.95</v>
      </c>
      <c r="CE753" s="14" t="n">
        <v>1.232</v>
      </c>
      <c r="CF753" s="14" t="n">
        <v>114.543</v>
      </c>
      <c r="CG753" s="14" t="n">
        <v>0.17</v>
      </c>
      <c r="CH753" s="14" t="n">
        <v>1</v>
      </c>
      <c r="CI753" s="14" t="n">
        <v>1</v>
      </c>
      <c r="CJ753" s="14" t="n">
        <v>1</v>
      </c>
      <c r="CK753" s="14" t="n">
        <v>0</v>
      </c>
      <c r="CL753" s="14" t="n">
        <v>0</v>
      </c>
      <c r="CM753" s="14" t="n">
        <v>0</v>
      </c>
      <c r="CN753" s="14" t="n">
        <v>0</v>
      </c>
      <c r="CO753" s="14" t="n">
        <v>0</v>
      </c>
      <c r="CP753" s="14" t="n">
        <v>0</v>
      </c>
      <c r="CQ753" s="14" t="n">
        <v>1.294</v>
      </c>
      <c r="CR753" s="14" t="n">
        <v>0</v>
      </c>
      <c r="CS753" s="14" t="n">
        <v>5.158</v>
      </c>
      <c r="CT753" s="14" t="n">
        <v>10.485</v>
      </c>
      <c r="CU753" s="14" t="n">
        <v>31.326</v>
      </c>
    </row>
    <row r="754">
      <c r="A754" s="14" t="inlineStr">
        <is>
          <t>SDN2023</t>
        </is>
      </c>
      <c r="B754" s="14" t="inlineStr">
        <is>
          <t>SDN</t>
        </is>
      </c>
      <c r="C754" s="14" t="inlineStr">
        <is>
          <t>SDN</t>
        </is>
      </c>
      <c r="D754" s="14" t="inlineStr">
        <is>
          <t>Sudan</t>
        </is>
      </c>
      <c r="E754" s="14" t="n">
        <v>2023</v>
      </c>
      <c r="F754" s="14" t="n">
        <v>0.17</v>
      </c>
      <c r="G754" s="14" t="n">
        <v>6.147</v>
      </c>
      <c r="H754" s="14" t="n">
        <v>1.4</v>
      </c>
      <c r="I754" s="14" t="n">
        <v>0</v>
      </c>
      <c r="J754" s="14" t="n">
        <v>6.147</v>
      </c>
      <c r="K754" s="14" t="n">
        <v>0</v>
      </c>
      <c r="L754" s="14" t="n">
        <v>1</v>
      </c>
      <c r="M754" s="14" t="n">
        <v>7.886</v>
      </c>
      <c r="N754" s="14" t="n">
        <v>3.911</v>
      </c>
      <c r="O754" s="14" t="n">
        <v>0</v>
      </c>
      <c r="P754" s="14" t="n">
        <v>7.886</v>
      </c>
      <c r="Q754" s="14" t="n">
        <v>0</v>
      </c>
      <c r="R754" s="14" t="n">
        <v>1</v>
      </c>
      <c r="S754" s="14" t="n">
        <v>12.575</v>
      </c>
      <c r="T754" s="14" t="n">
        <v>7.886</v>
      </c>
      <c r="U754" s="14" t="n">
        <v>0.237</v>
      </c>
      <c r="V754" s="14" t="n">
        <v>14.713</v>
      </c>
      <c r="W754" s="14" t="n">
        <v>0.17</v>
      </c>
      <c r="X754" s="14" t="n">
        <v>1</v>
      </c>
      <c r="Y754" s="14" t="n">
        <v>12.405</v>
      </c>
      <c r="Z754" s="14" t="n">
        <v>1.39</v>
      </c>
      <c r="AA754" s="14" t="n">
        <v>0</v>
      </c>
      <c r="AB754" s="14" t="n">
        <v>12.405</v>
      </c>
      <c r="AC754" s="14" t="n">
        <v>0</v>
      </c>
      <c r="AD754" s="14" t="n">
        <v>1</v>
      </c>
      <c r="AE754" s="14" t="n">
        <v>13.691</v>
      </c>
      <c r="AF754" s="14" t="n">
        <v>2.727</v>
      </c>
      <c r="AG754" s="14" t="n">
        <v>0</v>
      </c>
      <c r="AH754" s="14" t="n">
        <v>13.691</v>
      </c>
      <c r="AI754" s="14" t="n">
        <v>0</v>
      </c>
      <c r="AJ754" s="14" t="n">
        <v>1</v>
      </c>
      <c r="AK754" s="14" t="n">
        <v>21.405</v>
      </c>
      <c r="AL754" s="14" t="n">
        <v>10.603</v>
      </c>
      <c r="AM754" s="14" t="n">
        <v>0.403</v>
      </c>
      <c r="AN754" s="14" t="n">
        <v>25.043</v>
      </c>
      <c r="AO754" s="14" t="n">
        <v>0.17</v>
      </c>
      <c r="AP754" s="14" t="n">
        <v>1</v>
      </c>
      <c r="AQ754" s="14" t="n">
        <v>0.76</v>
      </c>
      <c r="AR754" s="14" t="n">
        <v>0.128</v>
      </c>
      <c r="AS754" s="14" t="n">
        <v>0.129</v>
      </c>
      <c r="AT754" s="14" t="n">
        <v>0.89</v>
      </c>
      <c r="AU754" s="14" t="n">
        <v>0</v>
      </c>
      <c r="AV754" s="14" t="n">
        <v>1</v>
      </c>
      <c r="AW754" s="14" t="n">
        <v>0.8110000000000001</v>
      </c>
      <c r="AX754" s="14" t="n">
        <v>0.139</v>
      </c>
      <c r="AY754" s="14" t="n">
        <v>0.138</v>
      </c>
      <c r="AZ754" s="14" t="n">
        <v>0.949</v>
      </c>
      <c r="BA754" s="14" t="n">
        <v>0</v>
      </c>
      <c r="BB754" s="14" t="n">
        <v>1</v>
      </c>
      <c r="BC754" s="14" t="n">
        <v>0.535</v>
      </c>
      <c r="BD754" s="14" t="n">
        <v>0.129</v>
      </c>
      <c r="BE754" s="14" t="n">
        <v>0.01</v>
      </c>
      <c r="BF754" s="14" t="n">
        <v>0.626</v>
      </c>
      <c r="BG754" s="14" t="n">
        <v>0.17</v>
      </c>
      <c r="BH754" s="14" t="n">
        <v>1</v>
      </c>
      <c r="BI754" s="14" t="n">
        <v>0.579</v>
      </c>
      <c r="BJ754" s="14" t="n">
        <v>0.126</v>
      </c>
      <c r="BK754" s="14" t="n">
        <v>0.011</v>
      </c>
      <c r="BL754" s="14" t="n">
        <v>0.678</v>
      </c>
      <c r="BM754" s="14" t="n">
        <v>0.17</v>
      </c>
      <c r="BN754" s="14" t="n">
        <v>1</v>
      </c>
      <c r="BO754" s="14" t="n">
        <v>0</v>
      </c>
      <c r="BP754" s="14" t="n">
        <v>0</v>
      </c>
      <c r="BQ754" s="14" t="n">
        <v>0</v>
      </c>
      <c r="BR754" s="14" t="n">
        <v>0</v>
      </c>
      <c r="BS754" s="14" t="n">
        <v>1</v>
      </c>
      <c r="BT754" s="14" t="n">
        <v>0</v>
      </c>
      <c r="BU754" s="14" t="n">
        <v>0</v>
      </c>
      <c r="BV754" s="14" t="n">
        <v>0</v>
      </c>
      <c r="BW754" s="14" t="n">
        <v>0.17</v>
      </c>
      <c r="BX754" s="14" t="n">
        <v>1</v>
      </c>
      <c r="BY754" s="14" t="n">
        <v>13.254</v>
      </c>
      <c r="BZ754" s="14" t="n">
        <v>0</v>
      </c>
      <c r="CA754" s="14" t="n">
        <v>13.254</v>
      </c>
      <c r="CB754" s="14" t="n">
        <v>0</v>
      </c>
      <c r="CC754" s="14" t="n">
        <v>83.248</v>
      </c>
      <c r="CD754" s="14" t="n">
        <v>7.95</v>
      </c>
      <c r="CE754" s="14" t="n">
        <v>1.567</v>
      </c>
      <c r="CF754" s="14" t="n">
        <v>97.40000000000001</v>
      </c>
      <c r="CG754" s="14" t="n">
        <v>0.17</v>
      </c>
      <c r="CH754" s="14" t="n">
        <v>1</v>
      </c>
      <c r="CI754" s="14" t="n">
        <v>1</v>
      </c>
      <c r="CJ754" s="14" t="n">
        <v>1</v>
      </c>
      <c r="CK754" s="14" t="n">
        <v>0</v>
      </c>
      <c r="CL754" s="14" t="n">
        <v>0</v>
      </c>
      <c r="CM754" s="14" t="n">
        <v>0</v>
      </c>
      <c r="CN754" s="14" t="n">
        <v>0</v>
      </c>
      <c r="CO754" s="14" t="n">
        <v>0</v>
      </c>
      <c r="CP754" s="14" t="n">
        <v>0</v>
      </c>
      <c r="CQ754" s="14" t="n">
        <v>1.348</v>
      </c>
      <c r="CR754" s="14" t="n">
        <v>0</v>
      </c>
      <c r="CS754" s="14" t="n">
        <v>5.37</v>
      </c>
      <c r="CT754" s="14" t="n">
        <v>4.861</v>
      </c>
      <c r="CU754" s="14" t="n">
        <v>11.622</v>
      </c>
    </row>
    <row r="755">
      <c r="A755" s="14" t="inlineStr">
        <is>
          <t>SDN2024</t>
        </is>
      </c>
      <c r="B755" s="14" t="inlineStr">
        <is>
          <t>SDN</t>
        </is>
      </c>
      <c r="C755" s="14" t="inlineStr">
        <is>
          <t>SDN</t>
        </is>
      </c>
      <c r="D755" s="14" t="inlineStr">
        <is>
          <t>Sudan</t>
        </is>
      </c>
      <c r="E755" s="14" t="n">
        <v>2024</v>
      </c>
      <c r="F755" s="14" t="n">
        <v>0.17</v>
      </c>
      <c r="G755" s="14" t="n">
        <v>5.575</v>
      </c>
      <c r="H755" s="14" t="n">
        <v>1.412</v>
      </c>
      <c r="I755" s="14" t="n">
        <v>0</v>
      </c>
      <c r="J755" s="14" t="n">
        <v>5.575</v>
      </c>
      <c r="K755" s="14" t="n">
        <v>0</v>
      </c>
      <c r="L755" s="14" t="n">
        <v>1</v>
      </c>
      <c r="M755" s="14" t="n">
        <v>7.124</v>
      </c>
      <c r="N755" s="14" t="n">
        <v>3.881</v>
      </c>
      <c r="O755" s="14" t="n">
        <v>0</v>
      </c>
      <c r="P755" s="14" t="n">
        <v>7.124</v>
      </c>
      <c r="Q755" s="14" t="n">
        <v>0</v>
      </c>
      <c r="R755" s="14" t="n">
        <v>1</v>
      </c>
      <c r="S755" s="14" t="n">
        <v>12.193</v>
      </c>
      <c r="T755" s="14" t="n">
        <v>8.071999999999999</v>
      </c>
      <c r="U755" s="14" t="n">
        <v>0.282</v>
      </c>
      <c r="V755" s="14" t="n">
        <v>14.266</v>
      </c>
      <c r="W755" s="14" t="n">
        <v>0.17</v>
      </c>
      <c r="X755" s="14" t="n">
        <v>1</v>
      </c>
      <c r="Y755" s="14" t="n">
        <v>11.119</v>
      </c>
      <c r="Z755" s="14" t="n">
        <v>1.404</v>
      </c>
      <c r="AA755" s="14" t="n">
        <v>0</v>
      </c>
      <c r="AB755" s="14" t="n">
        <v>11.119</v>
      </c>
      <c r="AC755" s="14" t="n">
        <v>0</v>
      </c>
      <c r="AD755" s="14" t="n">
        <v>1</v>
      </c>
      <c r="AE755" s="14" t="n">
        <v>12.442</v>
      </c>
      <c r="AF755" s="14" t="n">
        <v>2.726</v>
      </c>
      <c r="AG755" s="14" t="n">
        <v>0</v>
      </c>
      <c r="AH755" s="14" t="n">
        <v>12.442</v>
      </c>
      <c r="AI755" s="14" t="n">
        <v>0</v>
      </c>
      <c r="AJ755" s="14" t="n">
        <v>1</v>
      </c>
      <c r="AK755" s="14" t="n">
        <v>20.384</v>
      </c>
      <c r="AL755" s="14" t="n">
        <v>10.368</v>
      </c>
      <c r="AM755" s="14" t="n">
        <v>0.472</v>
      </c>
      <c r="AN755" s="14" t="n">
        <v>23.849</v>
      </c>
      <c r="AO755" s="14" t="n">
        <v>0.17</v>
      </c>
      <c r="AP755" s="14" t="n">
        <v>1</v>
      </c>
      <c r="AQ755" s="14" t="n">
        <v>0.724</v>
      </c>
      <c r="AR755" s="14" t="n">
        <v>0.132</v>
      </c>
      <c r="AS755" s="14" t="n">
        <v>0.123</v>
      </c>
      <c r="AT755" s="14" t="n">
        <v>0.847</v>
      </c>
      <c r="AU755" s="14" t="n">
        <v>0</v>
      </c>
      <c r="AV755" s="14" t="n">
        <v>1</v>
      </c>
      <c r="AW755" s="14" t="n">
        <v>0.75</v>
      </c>
      <c r="AX755" s="14" t="n">
        <v>0.138</v>
      </c>
      <c r="AY755" s="14" t="n">
        <v>0.128</v>
      </c>
      <c r="AZ755" s="14" t="n">
        <v>0.878</v>
      </c>
      <c r="BA755" s="14" t="n">
        <v>0</v>
      </c>
      <c r="BB755" s="14" t="n">
        <v>1</v>
      </c>
      <c r="BC755" s="14" t="n">
        <v>0.513</v>
      </c>
      <c r="BD755" s="14" t="n">
        <v>0.132</v>
      </c>
      <c r="BE755" s="14" t="n">
        <v>0.012</v>
      </c>
      <c r="BF755" s="14" t="n">
        <v>0.6</v>
      </c>
      <c r="BG755" s="14" t="n">
        <v>0.17</v>
      </c>
      <c r="BH755" s="14" t="n">
        <v>1</v>
      </c>
      <c r="BI755" s="14" t="n">
        <v>0.591</v>
      </c>
      <c r="BJ755" s="14" t="n">
        <v>0.13</v>
      </c>
      <c r="BK755" s="14" t="n">
        <v>0.014</v>
      </c>
      <c r="BL755" s="14" t="n">
        <v>0.6919999999999999</v>
      </c>
      <c r="BM755" s="14" t="n">
        <v>0.17</v>
      </c>
      <c r="BN755" s="14" t="n">
        <v>1</v>
      </c>
      <c r="BO755" s="14" t="n">
        <v>0</v>
      </c>
      <c r="BP755" s="14" t="n">
        <v>0</v>
      </c>
      <c r="BQ755" s="14" t="n">
        <v>0</v>
      </c>
      <c r="BR755" s="14" t="n">
        <v>0</v>
      </c>
      <c r="BS755" s="14" t="n">
        <v>1</v>
      </c>
      <c r="BT755" s="14" t="n">
        <v>0</v>
      </c>
      <c r="BU755" s="14" t="n">
        <v>0</v>
      </c>
      <c r="BV755" s="14" t="n">
        <v>0</v>
      </c>
      <c r="BW755" s="14" t="n">
        <v>0.17</v>
      </c>
      <c r="BX755" s="14" t="n">
        <v>1</v>
      </c>
      <c r="BY755" s="14" t="n">
        <v>13.646</v>
      </c>
      <c r="BZ755" s="14" t="n">
        <v>0</v>
      </c>
      <c r="CA755" s="14" t="n">
        <v>13.646</v>
      </c>
      <c r="CB755" s="14" t="n">
        <v>0</v>
      </c>
      <c r="CC755" s="14" t="n">
        <v>82.58799999999999</v>
      </c>
      <c r="CD755" s="14" t="n">
        <v>7.95</v>
      </c>
      <c r="CE755" s="14" t="n">
        <v>1.912</v>
      </c>
      <c r="CF755" s="14" t="n">
        <v>96.628</v>
      </c>
      <c r="CG755" s="14" t="n">
        <v>0.17</v>
      </c>
      <c r="CH755" s="14" t="n">
        <v>1</v>
      </c>
      <c r="CI755" s="14" t="n">
        <v>1</v>
      </c>
      <c r="CJ755" s="14" t="n">
        <v>1</v>
      </c>
      <c r="CK755" s="14" t="n">
        <v>0</v>
      </c>
      <c r="CL755" s="14" t="n">
        <v>0</v>
      </c>
      <c r="CM755" s="14" t="n">
        <v>0</v>
      </c>
      <c r="CN755" s="14" t="n">
        <v>0</v>
      </c>
      <c r="CO755" s="14" t="n">
        <v>0</v>
      </c>
      <c r="CP755" s="14" t="n">
        <v>0</v>
      </c>
      <c r="CQ755" s="14" t="n">
        <v>1.387</v>
      </c>
      <c r="CR755" s="14" t="n">
        <v>0</v>
      </c>
      <c r="CS755" s="14" t="n">
        <v>5.529</v>
      </c>
      <c r="CT755" s="14" t="n">
        <v>4.251</v>
      </c>
      <c r="CU755" s="14" t="n">
        <v>10.168</v>
      </c>
    </row>
    <row r="756">
      <c r="A756" s="14" t="inlineStr">
        <is>
          <t>SUR2021</t>
        </is>
      </c>
      <c r="B756" s="14" t="inlineStr">
        <is>
          <t>SUR</t>
        </is>
      </c>
      <c r="C756" s="14" t="inlineStr">
        <is>
          <t>SUR</t>
        </is>
      </c>
      <c r="D756" s="14" t="inlineStr">
        <is>
          <t>Suriname</t>
        </is>
      </c>
      <c r="E756" s="14" t="n">
        <v>2021</v>
      </c>
      <c r="F756" s="14" t="n">
        <v>0.1</v>
      </c>
      <c r="G756" s="14" t="n">
        <v>5.897</v>
      </c>
      <c r="H756" s="14" t="n">
        <v>1.143</v>
      </c>
      <c r="I756" s="14" t="n">
        <v>0</v>
      </c>
      <c r="J756" s="14" t="n">
        <v>5.897</v>
      </c>
      <c r="K756" s="14" t="n">
        <v>0</v>
      </c>
      <c r="L756" s="14" t="n">
        <v>1</v>
      </c>
      <c r="M756" s="14" t="n">
        <v>7.964</v>
      </c>
      <c r="N756" s="14" t="n">
        <v>3.43</v>
      </c>
      <c r="O756" s="14" t="n">
        <v>0</v>
      </c>
      <c r="P756" s="14" t="n">
        <v>7.964</v>
      </c>
      <c r="Q756" s="14" t="n">
        <v>0</v>
      </c>
      <c r="R756" s="14" t="n">
        <v>1</v>
      </c>
      <c r="S756" s="14" t="n">
        <v>11.613</v>
      </c>
      <c r="T756" s="14" t="n">
        <v>6.86</v>
      </c>
      <c r="U756" s="14" t="n">
        <v>0</v>
      </c>
      <c r="V756" s="14" t="n">
        <v>12.775</v>
      </c>
      <c r="W756" s="14" t="n">
        <v>0.1</v>
      </c>
      <c r="X756" s="14" t="n">
        <v>1</v>
      </c>
      <c r="Y756" s="14" t="n">
        <v>5.347</v>
      </c>
      <c r="Z756" s="14" t="n">
        <v>0.389</v>
      </c>
      <c r="AA756" s="14" t="n">
        <v>0</v>
      </c>
      <c r="AB756" s="14" t="n">
        <v>5.347</v>
      </c>
      <c r="AC756" s="14" t="n">
        <v>0</v>
      </c>
      <c r="AD756" s="14" t="n">
        <v>1</v>
      </c>
      <c r="AE756" s="14" t="n">
        <v>5.919</v>
      </c>
      <c r="AF756" s="14" t="n">
        <v>0.796</v>
      </c>
      <c r="AG756" s="14" t="n">
        <v>0</v>
      </c>
      <c r="AH756" s="14" t="n">
        <v>5.919</v>
      </c>
      <c r="AI756" s="14" t="n">
        <v>0</v>
      </c>
      <c r="AJ756" s="14" t="n">
        <v>1</v>
      </c>
      <c r="AK756" s="14" t="n">
        <v>9.349</v>
      </c>
      <c r="AL756" s="14" t="n">
        <v>3.497</v>
      </c>
      <c r="AM756" s="14" t="n">
        <v>0</v>
      </c>
      <c r="AN756" s="14" t="n">
        <v>10.284</v>
      </c>
      <c r="AO756" s="14" t="n">
        <v>0.1</v>
      </c>
      <c r="AP756" s="14" t="n">
        <v>1</v>
      </c>
      <c r="AQ756" s="14" t="n">
        <v>0.649</v>
      </c>
      <c r="AR756" s="14" t="n">
        <v>0.114</v>
      </c>
      <c r="AS756" s="14" t="n">
        <v>0.139</v>
      </c>
      <c r="AT756" s="14" t="n">
        <v>0.867</v>
      </c>
      <c r="AU756" s="14" t="n">
        <v>0.1</v>
      </c>
      <c r="AV756" s="14" t="n">
        <v>1</v>
      </c>
      <c r="AW756" s="14" t="n">
        <v>0.577</v>
      </c>
      <c r="AX756" s="14" t="n">
        <v>0.114</v>
      </c>
      <c r="AY756" s="14" t="n">
        <v>0.12</v>
      </c>
      <c r="AZ756" s="14" t="n">
        <v>0.766</v>
      </c>
      <c r="BA756" s="14" t="n">
        <v>0.1</v>
      </c>
      <c r="BB756" s="14" t="n">
        <v>1</v>
      </c>
      <c r="BC756" s="14" t="n">
        <v>0.458</v>
      </c>
      <c r="BD756" s="14" t="n">
        <v>0.114</v>
      </c>
      <c r="BE756" s="14" t="n">
        <v>0</v>
      </c>
      <c r="BF756" s="14" t="n">
        <v>0.504</v>
      </c>
      <c r="BG756" s="14" t="n">
        <v>0.1</v>
      </c>
      <c r="BH756" s="14" t="n">
        <v>1</v>
      </c>
      <c r="BI756" s="14" t="n">
        <v>0.491</v>
      </c>
      <c r="BJ756" s="14" t="n">
        <v>0.114</v>
      </c>
      <c r="BK756" s="14" t="n">
        <v>0</v>
      </c>
      <c r="BL756" s="14" t="n">
        <v>0.54</v>
      </c>
      <c r="BM756" s="14" t="n">
        <v>0.1</v>
      </c>
      <c r="BN756" s="14" t="n">
        <v>1</v>
      </c>
      <c r="BO756" s="14" t="n">
        <v>0</v>
      </c>
      <c r="BP756" s="14" t="n">
        <v>0</v>
      </c>
      <c r="BQ756" s="14" t="n">
        <v>0.06900000000000001</v>
      </c>
      <c r="BR756" s="14" t="n">
        <v>0</v>
      </c>
      <c r="BS756" s="14" t="n">
        <v>1</v>
      </c>
      <c r="BT756" s="14" t="n">
        <v>0</v>
      </c>
      <c r="BU756" s="14" t="n">
        <v>0</v>
      </c>
      <c r="BV756" s="14" t="n">
        <v>0.031</v>
      </c>
      <c r="BW756" s="14" t="n">
        <v>0</v>
      </c>
      <c r="BX756" s="14" t="n">
        <v>1</v>
      </c>
      <c r="BY756" s="14" t="n">
        <v>11.787</v>
      </c>
      <c r="BZ756" s="14" t="n">
        <v>0</v>
      </c>
      <c r="CA756" s="14" t="n">
        <v>11.787</v>
      </c>
      <c r="CB756" s="14" t="n">
        <v>0</v>
      </c>
      <c r="CC756" s="14" t="n">
        <v>78.125</v>
      </c>
      <c r="CD756" s="14" t="n">
        <v>7.95</v>
      </c>
      <c r="CE756" s="14" t="n">
        <v>-5.776</v>
      </c>
      <c r="CF756" s="14" t="n">
        <v>79.584</v>
      </c>
      <c r="CG756" s="14" t="n">
        <v>0.1</v>
      </c>
      <c r="CH756" s="14" t="n">
        <v>1</v>
      </c>
      <c r="CI756" s="14" t="n">
        <v>0</v>
      </c>
      <c r="CJ756" s="14" t="n">
        <v>0</v>
      </c>
      <c r="CK756" s="14" t="n">
        <v>0</v>
      </c>
      <c r="CL756" s="14" t="n">
        <v>0</v>
      </c>
      <c r="CM756" s="14" t="n">
        <v>0</v>
      </c>
      <c r="CN756" s="14" t="n">
        <v>0</v>
      </c>
      <c r="CO756" s="14" t="n">
        <v>0</v>
      </c>
      <c r="CP756" s="14" t="n">
        <v>0</v>
      </c>
      <c r="CQ756" s="14" t="n">
        <v>1.198</v>
      </c>
      <c r="CR756" s="14" t="n">
        <v>1</v>
      </c>
      <c r="CS756" s="14" t="n">
        <v>4.776</v>
      </c>
      <c r="CT756" s="14" t="n">
        <v>4.753</v>
      </c>
      <c r="CU756" s="14" t="n">
        <v>15.983</v>
      </c>
    </row>
    <row r="757">
      <c r="A757" s="14" t="inlineStr">
        <is>
          <t>SUR2022</t>
        </is>
      </c>
      <c r="B757" s="14" t="inlineStr">
        <is>
          <t>SUR</t>
        </is>
      </c>
      <c r="C757" s="14" t="inlineStr">
        <is>
          <t>SUR</t>
        </is>
      </c>
      <c r="D757" s="14" t="inlineStr">
        <is>
          <t>Suriname</t>
        </is>
      </c>
      <c r="E757" s="14" t="n">
        <v>2022</v>
      </c>
      <c r="F757" s="14" t="n">
        <v>0.1</v>
      </c>
      <c r="G757" s="14" t="n">
        <v>11.72</v>
      </c>
      <c r="H757" s="14" t="n">
        <v>1.235</v>
      </c>
      <c r="I757" s="14" t="n">
        <v>0</v>
      </c>
      <c r="J757" s="14" t="n">
        <v>11.72</v>
      </c>
      <c r="K757" s="14" t="n">
        <v>0</v>
      </c>
      <c r="L757" s="14" t="n">
        <v>1</v>
      </c>
      <c r="M757" s="14" t="n">
        <v>9.782999999999999</v>
      </c>
      <c r="N757" s="14" t="n">
        <v>3.704</v>
      </c>
      <c r="O757" s="14" t="n">
        <v>0</v>
      </c>
      <c r="P757" s="14" t="n">
        <v>9.782999999999999</v>
      </c>
      <c r="Q757" s="14" t="n">
        <v>0</v>
      </c>
      <c r="R757" s="14" t="n">
        <v>1</v>
      </c>
      <c r="S757" s="14" t="n">
        <v>17.893</v>
      </c>
      <c r="T757" s="14" t="n">
        <v>7.408</v>
      </c>
      <c r="U757" s="14" t="n">
        <v>0.132</v>
      </c>
      <c r="V757" s="14" t="n">
        <v>19.683</v>
      </c>
      <c r="W757" s="14" t="n">
        <v>0.1</v>
      </c>
      <c r="X757" s="14" t="n">
        <v>1</v>
      </c>
      <c r="Y757" s="14" t="n">
        <v>5.775</v>
      </c>
      <c r="Z757" s="14" t="n">
        <v>0.42</v>
      </c>
      <c r="AA757" s="14" t="n">
        <v>0</v>
      </c>
      <c r="AB757" s="14" t="n">
        <v>5.775</v>
      </c>
      <c r="AC757" s="14" t="n">
        <v>0</v>
      </c>
      <c r="AD757" s="14" t="n">
        <v>1</v>
      </c>
      <c r="AE757" s="14" t="n">
        <v>6.392</v>
      </c>
      <c r="AF757" s="14" t="n">
        <v>0.86</v>
      </c>
      <c r="AG757" s="14" t="n">
        <v>0</v>
      </c>
      <c r="AH757" s="14" t="n">
        <v>6.392</v>
      </c>
      <c r="AI757" s="14" t="n">
        <v>0</v>
      </c>
      <c r="AJ757" s="14" t="n">
        <v>1</v>
      </c>
      <c r="AK757" s="14" t="n">
        <v>10.096</v>
      </c>
      <c r="AL757" s="14" t="n">
        <v>3.776</v>
      </c>
      <c r="AM757" s="14" t="n">
        <v>0.075</v>
      </c>
      <c r="AN757" s="14" t="n">
        <v>11.106</v>
      </c>
      <c r="AO757" s="14" t="n">
        <v>0.1</v>
      </c>
      <c r="AP757" s="14" t="n">
        <v>1</v>
      </c>
      <c r="AQ757" s="14" t="n">
        <v>0.896</v>
      </c>
      <c r="AR757" s="14" t="n">
        <v>0.123</v>
      </c>
      <c r="AS757" s="14" t="n">
        <v>0.039</v>
      </c>
      <c r="AT757" s="14" t="n">
        <v>1.028</v>
      </c>
      <c r="AU757" s="14" t="n">
        <v>0.1</v>
      </c>
      <c r="AV757" s="14" t="n">
        <v>1</v>
      </c>
      <c r="AW757" s="14" t="n">
        <v>0.89</v>
      </c>
      <c r="AX757" s="14" t="n">
        <v>0.123</v>
      </c>
      <c r="AY757" s="14" t="n">
        <v>-0.176</v>
      </c>
      <c r="AZ757" s="14" t="n">
        <v>0.786</v>
      </c>
      <c r="BA757" s="14" t="n">
        <v>0.1</v>
      </c>
      <c r="BB757" s="14" t="n">
        <v>1</v>
      </c>
      <c r="BC757" s="14" t="n">
        <v>0.62</v>
      </c>
      <c r="BD757" s="14" t="n">
        <v>0.123</v>
      </c>
      <c r="BE757" s="14" t="n">
        <v>0.005</v>
      </c>
      <c r="BF757" s="14" t="n">
        <v>0.6820000000000001</v>
      </c>
      <c r="BG757" s="14" t="n">
        <v>0.1</v>
      </c>
      <c r="BH757" s="14" t="n">
        <v>1</v>
      </c>
      <c r="BI757" s="14" t="n">
        <v>0.608</v>
      </c>
      <c r="BJ757" s="14" t="n">
        <v>0.123</v>
      </c>
      <c r="BK757" s="14" t="n">
        <v>0.004</v>
      </c>
      <c r="BL757" s="14" t="n">
        <v>0.668</v>
      </c>
      <c r="BM757" s="14" t="n">
        <v>0.1</v>
      </c>
      <c r="BN757" s="14" t="n">
        <v>1</v>
      </c>
      <c r="BO757" s="14" t="n">
        <v>0</v>
      </c>
      <c r="BP757" s="14" t="n">
        <v>0</v>
      </c>
      <c r="BQ757" s="14" t="n">
        <v>0.074</v>
      </c>
      <c r="BR757" s="14" t="n">
        <v>0</v>
      </c>
      <c r="BS757" s="14" t="n">
        <v>1</v>
      </c>
      <c r="BT757" s="14" t="n">
        <v>0</v>
      </c>
      <c r="BU757" s="14" t="n">
        <v>0</v>
      </c>
      <c r="BV757" s="14" t="n">
        <v>0.032</v>
      </c>
      <c r="BW757" s="14" t="n">
        <v>0</v>
      </c>
      <c r="BX757" s="14" t="n">
        <v>1</v>
      </c>
      <c r="BY757" s="14" t="n">
        <v>12.729</v>
      </c>
      <c r="BZ757" s="14" t="n">
        <v>0</v>
      </c>
      <c r="CA757" s="14" t="n">
        <v>12.729</v>
      </c>
      <c r="CB757" s="14" t="n">
        <v>0</v>
      </c>
      <c r="CC757" s="14" t="n">
        <v>97.90000000000001</v>
      </c>
      <c r="CD757" s="14" t="n">
        <v>7.95</v>
      </c>
      <c r="CE757" s="14" t="n">
        <v>-6.798</v>
      </c>
      <c r="CF757" s="14" t="n">
        <v>99.476</v>
      </c>
      <c r="CG757" s="14" t="n">
        <v>0.1</v>
      </c>
      <c r="CH757" s="14" t="n">
        <v>1</v>
      </c>
      <c r="CI757" s="14" t="n">
        <v>0</v>
      </c>
      <c r="CJ757" s="14" t="n">
        <v>0</v>
      </c>
      <c r="CK757" s="14" t="n">
        <v>0</v>
      </c>
      <c r="CL757" s="14" t="n">
        <v>0</v>
      </c>
      <c r="CM757" s="14" t="n">
        <v>0</v>
      </c>
      <c r="CN757" s="14" t="n">
        <v>0</v>
      </c>
      <c r="CO757" s="14" t="n">
        <v>0</v>
      </c>
      <c r="CP757" s="14" t="n">
        <v>0</v>
      </c>
      <c r="CQ757" s="14" t="n">
        <v>1.294</v>
      </c>
      <c r="CR757" s="14" t="n">
        <v>1</v>
      </c>
      <c r="CS757" s="14" t="n">
        <v>5.158</v>
      </c>
      <c r="CT757" s="14" t="n">
        <v>10.485</v>
      </c>
      <c r="CU757" s="14" t="n">
        <v>29.494</v>
      </c>
    </row>
    <row r="758">
      <c r="A758" s="14" t="inlineStr">
        <is>
          <t>SUR2023</t>
        </is>
      </c>
      <c r="B758" s="14" t="inlineStr">
        <is>
          <t>SUR</t>
        </is>
      </c>
      <c r="C758" s="14" t="inlineStr">
        <is>
          <t>SUR</t>
        </is>
      </c>
      <c r="D758" s="14" t="inlineStr">
        <is>
          <t>Suriname</t>
        </is>
      </c>
      <c r="E758" s="14" t="n">
        <v>2023</v>
      </c>
      <c r="F758" s="14" t="n">
        <v>0.1</v>
      </c>
      <c r="G758" s="14" t="n">
        <v>6.147</v>
      </c>
      <c r="H758" s="14" t="n">
        <v>1.286</v>
      </c>
      <c r="I758" s="14" t="n">
        <v>0</v>
      </c>
      <c r="J758" s="14" t="n">
        <v>6.147</v>
      </c>
      <c r="K758" s="14" t="n">
        <v>0</v>
      </c>
      <c r="L758" s="14" t="n">
        <v>1</v>
      </c>
      <c r="M758" s="14" t="n">
        <v>7.886</v>
      </c>
      <c r="N758" s="14" t="n">
        <v>3.857</v>
      </c>
      <c r="O758" s="14" t="n">
        <v>0</v>
      </c>
      <c r="P758" s="14" t="n">
        <v>7.886</v>
      </c>
      <c r="Q758" s="14" t="n">
        <v>0</v>
      </c>
      <c r="R758" s="14" t="n">
        <v>1</v>
      </c>
      <c r="S758" s="14" t="n">
        <v>12.575</v>
      </c>
      <c r="T758" s="14" t="n">
        <v>7.714</v>
      </c>
      <c r="U758" s="14" t="n">
        <v>0.139</v>
      </c>
      <c r="V758" s="14" t="n">
        <v>13.833</v>
      </c>
      <c r="W758" s="14" t="n">
        <v>0.1</v>
      </c>
      <c r="X758" s="14" t="n">
        <v>1</v>
      </c>
      <c r="Y758" s="14" t="n">
        <v>6.013</v>
      </c>
      <c r="Z758" s="14" t="n">
        <v>0.438</v>
      </c>
      <c r="AA758" s="14" t="n">
        <v>0</v>
      </c>
      <c r="AB758" s="14" t="n">
        <v>6.013</v>
      </c>
      <c r="AC758" s="14" t="n">
        <v>0</v>
      </c>
      <c r="AD758" s="14" t="n">
        <v>1</v>
      </c>
      <c r="AE758" s="14" t="n">
        <v>6.656</v>
      </c>
      <c r="AF758" s="14" t="n">
        <v>0.895</v>
      </c>
      <c r="AG758" s="14" t="n">
        <v>0</v>
      </c>
      <c r="AH758" s="14" t="n">
        <v>6.656</v>
      </c>
      <c r="AI758" s="14" t="n">
        <v>0</v>
      </c>
      <c r="AJ758" s="14" t="n">
        <v>1</v>
      </c>
      <c r="AK758" s="14" t="n">
        <v>10.513</v>
      </c>
      <c r="AL758" s="14" t="n">
        <v>3.932</v>
      </c>
      <c r="AM758" s="14" t="n">
        <v>0.116</v>
      </c>
      <c r="AN758" s="14" t="n">
        <v>11.564</v>
      </c>
      <c r="AO758" s="14" t="n">
        <v>0.1</v>
      </c>
      <c r="AP758" s="14" t="n">
        <v>1</v>
      </c>
      <c r="AQ758" s="14" t="n">
        <v>0.791</v>
      </c>
      <c r="AR758" s="14" t="n">
        <v>0.129</v>
      </c>
      <c r="AS758" s="14" t="n">
        <v>0.263</v>
      </c>
      <c r="AT758" s="14" t="n">
        <v>1.159</v>
      </c>
      <c r="AU758" s="14" t="n">
        <v>0.1</v>
      </c>
      <c r="AV758" s="14" t="n">
        <v>1</v>
      </c>
      <c r="AW758" s="14" t="n">
        <v>0.618</v>
      </c>
      <c r="AX758" s="14" t="n">
        <v>0.129</v>
      </c>
      <c r="AY758" s="14" t="n">
        <v>0.316</v>
      </c>
      <c r="AZ758" s="14" t="n">
        <v>1.027</v>
      </c>
      <c r="BA758" s="14" t="n">
        <v>0.1</v>
      </c>
      <c r="BB758" s="14" t="n">
        <v>1</v>
      </c>
      <c r="BC758" s="14" t="n">
        <v>0.554</v>
      </c>
      <c r="BD758" s="14" t="n">
        <v>0.129</v>
      </c>
      <c r="BE758" s="14" t="n">
        <v>0.006</v>
      </c>
      <c r="BF758" s="14" t="n">
        <v>0.61</v>
      </c>
      <c r="BG758" s="14" t="n">
        <v>0.1</v>
      </c>
      <c r="BH758" s="14" t="n">
        <v>1</v>
      </c>
      <c r="BI758" s="14" t="n">
        <v>0.5570000000000001</v>
      </c>
      <c r="BJ758" s="14" t="n">
        <v>0.129</v>
      </c>
      <c r="BK758" s="14" t="n">
        <v>0.006</v>
      </c>
      <c r="BL758" s="14" t="n">
        <v>0.613</v>
      </c>
      <c r="BM758" s="14" t="n">
        <v>0.1</v>
      </c>
      <c r="BN758" s="14" t="n">
        <v>1</v>
      </c>
      <c r="BO758" s="14" t="n">
        <v>0</v>
      </c>
      <c r="BP758" s="14" t="n">
        <v>0</v>
      </c>
      <c r="BQ758" s="14" t="n">
        <v>0.077</v>
      </c>
      <c r="BR758" s="14" t="n">
        <v>0</v>
      </c>
      <c r="BS758" s="14" t="n">
        <v>1</v>
      </c>
      <c r="BT758" s="14" t="n">
        <v>0</v>
      </c>
      <c r="BU758" s="14" t="n">
        <v>0</v>
      </c>
      <c r="BV758" s="14" t="n">
        <v>0.036</v>
      </c>
      <c r="BW758" s="14" t="n">
        <v>0</v>
      </c>
      <c r="BX758" s="14" t="n">
        <v>1</v>
      </c>
      <c r="BY758" s="14" t="n">
        <v>13.254</v>
      </c>
      <c r="BZ758" s="14" t="n">
        <v>0</v>
      </c>
      <c r="CA758" s="14" t="n">
        <v>13.254</v>
      </c>
      <c r="CB758" s="14" t="n">
        <v>0</v>
      </c>
      <c r="CC758" s="14" t="n">
        <v>83.248</v>
      </c>
      <c r="CD758" s="14" t="n">
        <v>7.95</v>
      </c>
      <c r="CE758" s="14" t="n">
        <v>-5.222</v>
      </c>
      <c r="CF758" s="14" t="n">
        <v>84.889</v>
      </c>
      <c r="CG758" s="14" t="n">
        <v>0.1</v>
      </c>
      <c r="CH758" s="14" t="n">
        <v>1</v>
      </c>
      <c r="CI758" s="14" t="n">
        <v>0</v>
      </c>
      <c r="CJ758" s="14" t="n">
        <v>0</v>
      </c>
      <c r="CK758" s="14" t="n">
        <v>0</v>
      </c>
      <c r="CL758" s="14" t="n">
        <v>0</v>
      </c>
      <c r="CM758" s="14" t="n">
        <v>0</v>
      </c>
      <c r="CN758" s="14" t="n">
        <v>0</v>
      </c>
      <c r="CO758" s="14" t="n">
        <v>0</v>
      </c>
      <c r="CP758" s="14" t="n">
        <v>0</v>
      </c>
      <c r="CQ758" s="14" t="n">
        <v>1.348</v>
      </c>
      <c r="CR758" s="14" t="n">
        <v>1</v>
      </c>
      <c r="CS758" s="14" t="n">
        <v>5.37</v>
      </c>
      <c r="CT758" s="14" t="n">
        <v>4.861</v>
      </c>
      <c r="CU758" s="14" t="n">
        <v>11.192</v>
      </c>
    </row>
    <row r="759">
      <c r="A759" s="14" t="inlineStr">
        <is>
          <t>SUR2024</t>
        </is>
      </c>
      <c r="B759" s="14" t="inlineStr">
        <is>
          <t>SUR</t>
        </is>
      </c>
      <c r="C759" s="14" t="inlineStr">
        <is>
          <t>SUR</t>
        </is>
      </c>
      <c r="D759" s="14" t="inlineStr">
        <is>
          <t>Suriname</t>
        </is>
      </c>
      <c r="E759" s="14" t="n">
        <v>2024</v>
      </c>
      <c r="F759" s="14" t="n">
        <v>0.1</v>
      </c>
      <c r="G759" s="14" t="n">
        <v>5.575</v>
      </c>
      <c r="H759" s="14" t="n">
        <v>1.324</v>
      </c>
      <c r="I759" s="14" t="n">
        <v>0</v>
      </c>
      <c r="J759" s="14" t="n">
        <v>5.575</v>
      </c>
      <c r="K759" s="14" t="n">
        <v>0</v>
      </c>
      <c r="L759" s="14" t="n">
        <v>1</v>
      </c>
      <c r="M759" s="14" t="n">
        <v>7.124</v>
      </c>
      <c r="N759" s="14" t="n">
        <v>3.971</v>
      </c>
      <c r="O759" s="14" t="n">
        <v>0</v>
      </c>
      <c r="P759" s="14" t="n">
        <v>7.124</v>
      </c>
      <c r="Q759" s="14" t="n">
        <v>0</v>
      </c>
      <c r="R759" s="14" t="n">
        <v>1</v>
      </c>
      <c r="S759" s="14" t="n">
        <v>12.193</v>
      </c>
      <c r="T759" s="14" t="n">
        <v>7.942</v>
      </c>
      <c r="U759" s="14" t="n">
        <v>0.166</v>
      </c>
      <c r="V759" s="14" t="n">
        <v>13.412</v>
      </c>
      <c r="W759" s="14" t="n">
        <v>0.1</v>
      </c>
      <c r="X759" s="14" t="n">
        <v>1</v>
      </c>
      <c r="Y759" s="14" t="n">
        <v>6.191</v>
      </c>
      <c r="Z759" s="14" t="n">
        <v>0.451</v>
      </c>
      <c r="AA759" s="14" t="n">
        <v>0</v>
      </c>
      <c r="AB759" s="14" t="n">
        <v>6.191</v>
      </c>
      <c r="AC759" s="14" t="n">
        <v>0</v>
      </c>
      <c r="AD759" s="14" t="n">
        <v>1</v>
      </c>
      <c r="AE759" s="14" t="n">
        <v>6.853</v>
      </c>
      <c r="AF759" s="14" t="n">
        <v>0.922</v>
      </c>
      <c r="AG759" s="14" t="n">
        <v>0</v>
      </c>
      <c r="AH759" s="14" t="n">
        <v>6.853</v>
      </c>
      <c r="AI759" s="14" t="n">
        <v>0</v>
      </c>
      <c r="AJ759" s="14" t="n">
        <v>1</v>
      </c>
      <c r="AK759" s="14" t="n">
        <v>10.823</v>
      </c>
      <c r="AL759" s="14" t="n">
        <v>4.048</v>
      </c>
      <c r="AM759" s="14" t="n">
        <v>0.147</v>
      </c>
      <c r="AN759" s="14" t="n">
        <v>11.906</v>
      </c>
      <c r="AO759" s="14" t="n">
        <v>0.1</v>
      </c>
      <c r="AP759" s="14" t="n">
        <v>1</v>
      </c>
      <c r="AQ759" s="14" t="n">
        <v>0.756</v>
      </c>
      <c r="AR759" s="14" t="n">
        <v>0.132</v>
      </c>
      <c r="AS759" s="14" t="n">
        <v>0.445</v>
      </c>
      <c r="AT759" s="14" t="n">
        <v>1.321</v>
      </c>
      <c r="AU759" s="14" t="n">
        <v>0.1</v>
      </c>
      <c r="AV759" s="14" t="n">
        <v>1</v>
      </c>
      <c r="AW759" s="14" t="n">
        <v>0.655</v>
      </c>
      <c r="AX759" s="14" t="n">
        <v>0.132</v>
      </c>
      <c r="AY759" s="14" t="n">
        <v>0.426</v>
      </c>
      <c r="AZ759" s="14" t="n">
        <v>1.19</v>
      </c>
      <c r="BA759" s="14" t="n">
        <v>0.1</v>
      </c>
      <c r="BB759" s="14" t="n">
        <v>1</v>
      </c>
      <c r="BC759" s="14" t="n">
        <v>0.534</v>
      </c>
      <c r="BD759" s="14" t="n">
        <v>0.132</v>
      </c>
      <c r="BE759" s="14" t="n">
        <v>0.007</v>
      </c>
      <c r="BF759" s="14" t="n">
        <v>0.587</v>
      </c>
      <c r="BG759" s="14" t="n">
        <v>0.1</v>
      </c>
      <c r="BH759" s="14" t="n">
        <v>1</v>
      </c>
      <c r="BI759" s="14" t="n">
        <v>0.5679999999999999</v>
      </c>
      <c r="BJ759" s="14" t="n">
        <v>0.132</v>
      </c>
      <c r="BK759" s="14" t="n">
        <v>0.008</v>
      </c>
      <c r="BL759" s="14" t="n">
        <v>0.625</v>
      </c>
      <c r="BM759" s="14" t="n">
        <v>0.1</v>
      </c>
      <c r="BN759" s="14" t="n">
        <v>1</v>
      </c>
      <c r="BO759" s="14" t="n">
        <v>0</v>
      </c>
      <c r="BP759" s="14" t="n">
        <v>0</v>
      </c>
      <c r="BQ759" s="14" t="n">
        <v>0.079</v>
      </c>
      <c r="BR759" s="14" t="n">
        <v>0</v>
      </c>
      <c r="BS759" s="14" t="n">
        <v>1</v>
      </c>
      <c r="BT759" s="14" t="n">
        <v>0</v>
      </c>
      <c r="BU759" s="14" t="n">
        <v>0</v>
      </c>
      <c r="BV759" s="14" t="n">
        <v>0.073</v>
      </c>
      <c r="BW759" s="14" t="n">
        <v>0</v>
      </c>
      <c r="BX759" s="14" t="n">
        <v>1</v>
      </c>
      <c r="BY759" s="14" t="n">
        <v>13.646</v>
      </c>
      <c r="BZ759" s="14" t="n">
        <v>0</v>
      </c>
      <c r="CA759" s="14" t="n">
        <v>13.646</v>
      </c>
      <c r="CB759" s="14" t="n">
        <v>0</v>
      </c>
      <c r="CC759" s="14" t="n">
        <v>82.58799999999999</v>
      </c>
      <c r="CD759" s="14" t="n">
        <v>7.95</v>
      </c>
      <c r="CE759" s="14" t="n">
        <v>-4.928</v>
      </c>
      <c r="CF759" s="14" t="n">
        <v>84.27800000000001</v>
      </c>
      <c r="CG759" s="14" t="n">
        <v>0.1</v>
      </c>
      <c r="CH759" s="14" t="n">
        <v>1</v>
      </c>
      <c r="CI759" s="14" t="n">
        <v>0</v>
      </c>
      <c r="CJ759" s="14" t="n">
        <v>0</v>
      </c>
      <c r="CK759" s="14" t="n">
        <v>0</v>
      </c>
      <c r="CL759" s="14" t="n">
        <v>0</v>
      </c>
      <c r="CM759" s="14" t="n">
        <v>0</v>
      </c>
      <c r="CN759" s="14" t="n">
        <v>0</v>
      </c>
      <c r="CO759" s="14" t="n">
        <v>0</v>
      </c>
      <c r="CP759" s="14" t="n">
        <v>0</v>
      </c>
      <c r="CQ759" s="14" t="n">
        <v>1.387</v>
      </c>
      <c r="CR759" s="14" t="n">
        <v>1</v>
      </c>
      <c r="CS759" s="14" t="n">
        <v>5.529</v>
      </c>
      <c r="CT759" s="14" t="n">
        <v>4.251</v>
      </c>
      <c r="CU759" s="14" t="n">
        <v>10.123</v>
      </c>
    </row>
    <row r="760">
      <c r="A760" s="14" t="inlineStr">
        <is>
          <t>SWE2021</t>
        </is>
      </c>
      <c r="B760" s="14" t="inlineStr">
        <is>
          <t>SWE</t>
        </is>
      </c>
      <c r="C760" s="14" t="inlineStr">
        <is>
          <t>SWE</t>
        </is>
      </c>
      <c r="D760" s="14" t="inlineStr">
        <is>
          <t>Sweden</t>
        </is>
      </c>
      <c r="E760" s="14" t="n">
        <v>2021</v>
      </c>
      <c r="F760" s="14" t="n">
        <v>0.25</v>
      </c>
      <c r="G760" s="14" t="n">
        <v>7.214</v>
      </c>
      <c r="H760" s="14" t="n">
        <v>1.097</v>
      </c>
      <c r="I760" s="14" t="n">
        <v>0.454</v>
      </c>
      <c r="J760" s="14" t="n">
        <v>7.668</v>
      </c>
      <c r="K760" s="14" t="n">
        <v>0</v>
      </c>
      <c r="L760" s="14" t="n">
        <v>1</v>
      </c>
      <c r="M760" s="14" t="n">
        <v>8.506</v>
      </c>
      <c r="N760" s="14" t="n">
        <v>3.29</v>
      </c>
      <c r="O760" s="14" t="n">
        <v>0.774</v>
      </c>
      <c r="P760" s="14" t="n">
        <v>9.279999999999999</v>
      </c>
      <c r="Q760" s="14" t="n">
        <v>0</v>
      </c>
      <c r="R760" s="14" t="n">
        <v>1</v>
      </c>
      <c r="S760" s="14" t="n">
        <v>12.697</v>
      </c>
      <c r="T760" s="14" t="n">
        <v>6.579</v>
      </c>
      <c r="U760" s="14" t="n">
        <v>11.458</v>
      </c>
      <c r="V760" s="14" t="n">
        <v>30.193</v>
      </c>
      <c r="W760" s="14" t="n">
        <v>0.25</v>
      </c>
      <c r="X760" s="14" t="n">
        <v>1</v>
      </c>
      <c r="Y760" s="14" t="n">
        <v>16.459</v>
      </c>
      <c r="Z760" s="14" t="n">
        <v>1.818</v>
      </c>
      <c r="AA760" s="14" t="n">
        <v>11.814</v>
      </c>
      <c r="AB760" s="14" t="n">
        <v>28.273</v>
      </c>
      <c r="AC760" s="14" t="n">
        <v>0</v>
      </c>
      <c r="AD760" s="14" t="n">
        <v>1</v>
      </c>
      <c r="AE760" s="14" t="n">
        <v>16.416</v>
      </c>
      <c r="AF760" s="14" t="n">
        <v>3.23</v>
      </c>
      <c r="AG760" s="14" t="n">
        <v>11.858</v>
      </c>
      <c r="AH760" s="14" t="n">
        <v>28.273</v>
      </c>
      <c r="AI760" s="14" t="n">
        <v>0</v>
      </c>
      <c r="AJ760" s="14" t="n">
        <v>1</v>
      </c>
      <c r="AK760" s="14" t="n">
        <v>27.803</v>
      </c>
      <c r="AL760" s="14" t="n">
        <v>13.646</v>
      </c>
      <c r="AM760" s="14" t="n">
        <v>18.149</v>
      </c>
      <c r="AN760" s="14" t="n">
        <v>57.441</v>
      </c>
      <c r="AO760" s="14" t="n">
        <v>0.25</v>
      </c>
      <c r="AP760" s="14" t="n">
        <v>1</v>
      </c>
      <c r="AQ760" s="14" t="n">
        <v>0.619</v>
      </c>
      <c r="AR760" s="14" t="n">
        <v>0.114</v>
      </c>
      <c r="AS760" s="14" t="n">
        <v>0.904</v>
      </c>
      <c r="AT760" s="14" t="n">
        <v>1.904</v>
      </c>
      <c r="AU760" s="14" t="n">
        <v>0.25</v>
      </c>
      <c r="AV760" s="14" t="n">
        <v>1</v>
      </c>
      <c r="AW760" s="14" t="n">
        <v>0.599</v>
      </c>
      <c r="AX760" s="14" t="n">
        <v>0.114</v>
      </c>
      <c r="AY760" s="14" t="n">
        <v>0.987</v>
      </c>
      <c r="AZ760" s="14" t="n">
        <v>1.984</v>
      </c>
      <c r="BA760" s="14" t="n">
        <v>0.25</v>
      </c>
      <c r="BB760" s="14" t="n">
        <v>1</v>
      </c>
      <c r="BC760" s="14" t="n">
        <v>0.439</v>
      </c>
      <c r="BD760" s="14" t="n">
        <v>0.114</v>
      </c>
      <c r="BE760" s="14" t="n">
        <v>0.656</v>
      </c>
      <c r="BF760" s="14" t="n">
        <v>1.369</v>
      </c>
      <c r="BG760" s="14" t="n">
        <v>0.25</v>
      </c>
      <c r="BH760" s="14" t="n">
        <v>1</v>
      </c>
      <c r="BI760" s="14" t="n">
        <v>0.505</v>
      </c>
      <c r="BJ760" s="14" t="n">
        <v>0.114</v>
      </c>
      <c r="BK760" s="14" t="n">
        <v>1.099</v>
      </c>
      <c r="BL760" s="14" t="n">
        <v>2.005</v>
      </c>
      <c r="BM760" s="14" t="n">
        <v>0.25</v>
      </c>
      <c r="BN760" s="14" t="n">
        <v>1</v>
      </c>
      <c r="BO760" s="14" t="n">
        <v>0</v>
      </c>
      <c r="BP760" s="14" t="n">
        <v>0.001</v>
      </c>
      <c r="BQ760" s="14" t="n">
        <v>0.079</v>
      </c>
      <c r="BR760" s="14" t="n">
        <v>0</v>
      </c>
      <c r="BS760" s="14" t="n">
        <v>1</v>
      </c>
      <c r="BT760" s="14" t="n">
        <v>0</v>
      </c>
      <c r="BU760" s="14" t="n">
        <v>0.042</v>
      </c>
      <c r="BV760" s="14" t="n">
        <v>0.279</v>
      </c>
      <c r="BW760" s="14" t="n">
        <v>0.25</v>
      </c>
      <c r="BX760" s="14" t="n">
        <v>1</v>
      </c>
      <c r="BY760" s="14" t="n">
        <v>11.787</v>
      </c>
      <c r="BZ760" s="14" t="n">
        <v>0</v>
      </c>
      <c r="CA760" s="14" t="n">
        <v>11.787</v>
      </c>
      <c r="CB760" s="14" t="n">
        <v>0</v>
      </c>
      <c r="CC760" s="14" t="n">
        <v>78.125</v>
      </c>
      <c r="CD760" s="14" t="n">
        <v>7.95</v>
      </c>
      <c r="CE760" s="14" t="n">
        <v>99.11199999999999</v>
      </c>
      <c r="CF760" s="14" t="n">
        <v>221.546</v>
      </c>
      <c r="CG760" s="14" t="n">
        <v>0.25</v>
      </c>
      <c r="CH760" s="14" t="n">
        <v>1</v>
      </c>
      <c r="CI760" s="14" t="n">
        <v>0</v>
      </c>
      <c r="CJ760" s="14" t="n">
        <v>0</v>
      </c>
      <c r="CK760" s="14" t="n">
        <v>0</v>
      </c>
      <c r="CL760" s="14" t="n">
        <v>0</v>
      </c>
      <c r="CM760" s="14" t="n">
        <v>0</v>
      </c>
      <c r="CN760" s="14" t="n">
        <v>0</v>
      </c>
      <c r="CO760" s="14" t="n">
        <v>0</v>
      </c>
      <c r="CP760" s="14" t="n">
        <v>0.082</v>
      </c>
      <c r="CQ760" s="14" t="n">
        <v>1.198</v>
      </c>
      <c r="CR760" s="14" t="n">
        <v>0</v>
      </c>
      <c r="CS760" s="14" t="n">
        <v>4.776</v>
      </c>
      <c r="CT760" s="14" t="n">
        <v>6.555</v>
      </c>
      <c r="CU760" s="14" t="n">
        <v>7.507</v>
      </c>
    </row>
    <row r="761">
      <c r="A761" s="14" t="inlineStr">
        <is>
          <t>SWE2022</t>
        </is>
      </c>
      <c r="B761" s="14" t="inlineStr">
        <is>
          <t>SWE</t>
        </is>
      </c>
      <c r="C761" s="14" t="inlineStr">
        <is>
          <t>SWE</t>
        </is>
      </c>
      <c r="D761" s="14" t="inlineStr">
        <is>
          <t>Sweden</t>
        </is>
      </c>
      <c r="E761" s="14" t="n">
        <v>2022</v>
      </c>
      <c r="F761" s="14" t="n">
        <v>0.25</v>
      </c>
      <c r="G761" s="14" t="n">
        <v>17.95</v>
      </c>
      <c r="H761" s="14" t="n">
        <v>1.235</v>
      </c>
      <c r="I761" s="14" t="n">
        <v>11.97</v>
      </c>
      <c r="J761" s="14" t="n">
        <v>29.92</v>
      </c>
      <c r="K761" s="14" t="n">
        <v>0</v>
      </c>
      <c r="L761" s="14" t="n">
        <v>1</v>
      </c>
      <c r="M761" s="14" t="n">
        <v>13.647</v>
      </c>
      <c r="N761" s="14" t="n">
        <v>3.704</v>
      </c>
      <c r="O761" s="14" t="n">
        <v>8.747999999999999</v>
      </c>
      <c r="P761" s="14" t="n">
        <v>22.395</v>
      </c>
      <c r="Q761" s="14" t="n">
        <v>0</v>
      </c>
      <c r="R761" s="14" t="n">
        <v>1</v>
      </c>
      <c r="S761" s="14" t="n">
        <v>24.123</v>
      </c>
      <c r="T761" s="14" t="n">
        <v>7.408</v>
      </c>
      <c r="U761" s="14" t="n">
        <v>13.305</v>
      </c>
      <c r="V761" s="14" t="n">
        <v>45.935</v>
      </c>
      <c r="W761" s="14" t="n">
        <v>0.25</v>
      </c>
      <c r="X761" s="14" t="n">
        <v>1</v>
      </c>
      <c r="Y761" s="14" t="n">
        <v>43.753</v>
      </c>
      <c r="Z761" s="14" t="n">
        <v>4.59</v>
      </c>
      <c r="AA761" s="14" t="n">
        <v>6.287</v>
      </c>
      <c r="AB761" s="14" t="n">
        <v>50.039</v>
      </c>
      <c r="AC761" s="14" t="n">
        <v>0</v>
      </c>
      <c r="AD761" s="14" t="n">
        <v>1</v>
      </c>
      <c r="AE761" s="14" t="n">
        <v>43.8</v>
      </c>
      <c r="AF761" s="14" t="n">
        <v>8.119999999999999</v>
      </c>
      <c r="AG761" s="14" t="n">
        <v>6.239</v>
      </c>
      <c r="AH761" s="14" t="n">
        <v>50.039</v>
      </c>
      <c r="AI761" s="14" t="n">
        <v>0</v>
      </c>
      <c r="AJ761" s="14" t="n">
        <v>1</v>
      </c>
      <c r="AK761" s="14" t="n">
        <v>55.736</v>
      </c>
      <c r="AL761" s="14" t="n">
        <v>26.616</v>
      </c>
      <c r="AM761" s="14" t="n">
        <v>2.376</v>
      </c>
      <c r="AN761" s="14" t="n">
        <v>72.64</v>
      </c>
      <c r="AO761" s="14" t="n">
        <v>0.25</v>
      </c>
      <c r="AP761" s="14" t="n">
        <v>1</v>
      </c>
      <c r="AQ761" s="14" t="n">
        <v>0.861</v>
      </c>
      <c r="AR761" s="14" t="n">
        <v>0.123</v>
      </c>
      <c r="AS761" s="14" t="n">
        <v>0.772</v>
      </c>
      <c r="AT761" s="14" t="n">
        <v>2.042</v>
      </c>
      <c r="AU761" s="14" t="n">
        <v>0.25</v>
      </c>
      <c r="AV761" s="14" t="n">
        <v>1</v>
      </c>
      <c r="AW761" s="14" t="n">
        <v>0.986</v>
      </c>
      <c r="AX761" s="14" t="n">
        <v>0.123</v>
      </c>
      <c r="AY761" s="14" t="n">
        <v>0.948</v>
      </c>
      <c r="AZ761" s="14" t="n">
        <v>2.417</v>
      </c>
      <c r="BA761" s="14" t="n">
        <v>0.25</v>
      </c>
      <c r="BB761" s="14" t="n">
        <v>1</v>
      </c>
      <c r="BC761" s="14" t="n">
        <v>0.598</v>
      </c>
      <c r="BD761" s="14" t="n">
        <v>0.123</v>
      </c>
      <c r="BE761" s="14" t="n">
        <v>0.452</v>
      </c>
      <c r="BF761" s="14" t="n">
        <v>1.312</v>
      </c>
      <c r="BG761" s="14" t="n">
        <v>0.25</v>
      </c>
      <c r="BH761" s="14" t="n">
        <v>1</v>
      </c>
      <c r="BI761" s="14" t="n">
        <v>0.612</v>
      </c>
      <c r="BJ761" s="14" t="n">
        <v>0.123</v>
      </c>
      <c r="BK761" s="14" t="n">
        <v>0.75</v>
      </c>
      <c r="BL761" s="14" t="n">
        <v>1.702</v>
      </c>
      <c r="BM761" s="14" t="n">
        <v>0.25</v>
      </c>
      <c r="BN761" s="14" t="n">
        <v>1</v>
      </c>
      <c r="BO761" s="14" t="n">
        <v>0</v>
      </c>
      <c r="BP761" s="14" t="n">
        <v>0.001</v>
      </c>
      <c r="BQ761" s="14" t="n">
        <v>0.115</v>
      </c>
      <c r="BR761" s="14" t="n">
        <v>0</v>
      </c>
      <c r="BS761" s="14" t="n">
        <v>1</v>
      </c>
      <c r="BT761" s="14" t="n">
        <v>0</v>
      </c>
      <c r="BU761" s="14" t="n">
        <v>-0.028</v>
      </c>
      <c r="BV761" s="14" t="n">
        <v>0.264</v>
      </c>
      <c r="BW761" s="14" t="n">
        <v>0.25</v>
      </c>
      <c r="BX761" s="14" t="n">
        <v>1</v>
      </c>
      <c r="BY761" s="14" t="n">
        <v>12.729</v>
      </c>
      <c r="BZ761" s="14" t="n">
        <v>0</v>
      </c>
      <c r="CA761" s="14" t="n">
        <v>12.729</v>
      </c>
      <c r="CB761" s="14" t="n">
        <v>0</v>
      </c>
      <c r="CC761" s="14" t="n">
        <v>97.90000000000001</v>
      </c>
      <c r="CD761" s="14" t="n">
        <v>7.95</v>
      </c>
      <c r="CE761" s="14" t="n">
        <v>151.168</v>
      </c>
      <c r="CF761" s="14" t="n">
        <v>311.335</v>
      </c>
      <c r="CG761" s="14" t="n">
        <v>0.25</v>
      </c>
      <c r="CH761" s="14" t="n">
        <v>1</v>
      </c>
      <c r="CI761" s="14" t="n">
        <v>0</v>
      </c>
      <c r="CJ761" s="14" t="n">
        <v>0</v>
      </c>
      <c r="CK761" s="14" t="n">
        <v>0</v>
      </c>
      <c r="CL761" s="14" t="n">
        <v>0</v>
      </c>
      <c r="CM761" s="14" t="n">
        <v>0</v>
      </c>
      <c r="CN761" s="14" t="n">
        <v>0</v>
      </c>
      <c r="CO761" s="14" t="n">
        <v>0</v>
      </c>
      <c r="CP761" s="14" t="n">
        <v>0</v>
      </c>
      <c r="CQ761" s="14" t="n">
        <v>1.294</v>
      </c>
      <c r="CR761" s="14" t="n">
        <v>0</v>
      </c>
      <c r="CS761" s="14" t="n">
        <v>5.158</v>
      </c>
      <c r="CT761" s="14" t="n">
        <v>16.715</v>
      </c>
      <c r="CU761" s="14" t="n">
        <v>34.708</v>
      </c>
    </row>
    <row r="762">
      <c r="A762" s="14" t="inlineStr">
        <is>
          <t>SWE2023</t>
        </is>
      </c>
      <c r="B762" s="14" t="inlineStr">
        <is>
          <t>SWE</t>
        </is>
      </c>
      <c r="C762" s="14" t="inlineStr">
        <is>
          <t>SWE</t>
        </is>
      </c>
      <c r="D762" s="14" t="inlineStr">
        <is>
          <t>Sweden</t>
        </is>
      </c>
      <c r="E762" s="14" t="n">
        <v>2023</v>
      </c>
      <c r="F762" s="14" t="n">
        <v>0.25</v>
      </c>
      <c r="G762" s="14" t="n">
        <v>12.102</v>
      </c>
      <c r="H762" s="14" t="n">
        <v>1.259</v>
      </c>
      <c r="I762" s="14" t="n">
        <v>13.076</v>
      </c>
      <c r="J762" s="14" t="n">
        <v>25.178</v>
      </c>
      <c r="K762" s="14" t="n">
        <v>0</v>
      </c>
      <c r="L762" s="14" t="n">
        <v>1</v>
      </c>
      <c r="M762" s="14" t="n">
        <v>10.303</v>
      </c>
      <c r="N762" s="14" t="n">
        <v>3.778</v>
      </c>
      <c r="O762" s="14" t="n">
        <v>10.245</v>
      </c>
      <c r="P762" s="14" t="n">
        <v>20.549</v>
      </c>
      <c r="Q762" s="14" t="n">
        <v>0</v>
      </c>
      <c r="R762" s="14" t="n">
        <v>1</v>
      </c>
      <c r="S762" s="14" t="n">
        <v>18.398</v>
      </c>
      <c r="T762" s="14" t="n">
        <v>7.555</v>
      </c>
      <c r="U762" s="14" t="n">
        <v>14.429</v>
      </c>
      <c r="V762" s="14" t="n">
        <v>39.928</v>
      </c>
      <c r="W762" s="14" t="n">
        <v>0.25</v>
      </c>
      <c r="X762" s="14" t="n">
        <v>1</v>
      </c>
      <c r="Y762" s="14" t="n">
        <v>24.649</v>
      </c>
      <c r="Z762" s="14" t="n">
        <v>2.761</v>
      </c>
      <c r="AA762" s="14" t="n">
        <v>18.078</v>
      </c>
      <c r="AB762" s="14" t="n">
        <v>42.727</v>
      </c>
      <c r="AC762" s="14" t="n">
        <v>0</v>
      </c>
      <c r="AD762" s="14" t="n">
        <v>1</v>
      </c>
      <c r="AE762" s="14" t="n">
        <v>24.747</v>
      </c>
      <c r="AF762" s="14" t="n">
        <v>4.929</v>
      </c>
      <c r="AG762" s="14" t="n">
        <v>17.98</v>
      </c>
      <c r="AH762" s="14" t="n">
        <v>42.727</v>
      </c>
      <c r="AI762" s="14" t="n">
        <v>0</v>
      </c>
      <c r="AJ762" s="14" t="n">
        <v>1</v>
      </c>
      <c r="AK762" s="14" t="n">
        <v>36.989</v>
      </c>
      <c r="AL762" s="14" t="n">
        <v>18.323</v>
      </c>
      <c r="AM762" s="14" t="n">
        <v>14.182</v>
      </c>
      <c r="AN762" s="14" t="n">
        <v>63.964</v>
      </c>
      <c r="AO762" s="14" t="n">
        <v>0.25</v>
      </c>
      <c r="AP762" s="14" t="n">
        <v>1</v>
      </c>
      <c r="AQ762" s="14" t="n">
        <v>0.76</v>
      </c>
      <c r="AR762" s="14" t="n">
        <v>0.129</v>
      </c>
      <c r="AS762" s="14" t="n">
        <v>0.745</v>
      </c>
      <c r="AT762" s="14" t="n">
        <v>1.881</v>
      </c>
      <c r="AU762" s="14" t="n">
        <v>0.25</v>
      </c>
      <c r="AV762" s="14" t="n">
        <v>1</v>
      </c>
      <c r="AW762" s="14" t="n">
        <v>0.8110000000000001</v>
      </c>
      <c r="AX762" s="14" t="n">
        <v>0.129</v>
      </c>
      <c r="AY762" s="14" t="n">
        <v>0.9389999999999999</v>
      </c>
      <c r="AZ762" s="14" t="n">
        <v>2.188</v>
      </c>
      <c r="BA762" s="14" t="n">
        <v>0.25</v>
      </c>
      <c r="BB762" s="14" t="n">
        <v>1</v>
      </c>
      <c r="BC762" s="14" t="n">
        <v>0.535</v>
      </c>
      <c r="BD762" s="14" t="n">
        <v>0.129</v>
      </c>
      <c r="BE762" s="14" t="n">
        <v>0.478</v>
      </c>
      <c r="BF762" s="14" t="n">
        <v>1.267</v>
      </c>
      <c r="BG762" s="14" t="n">
        <v>0.25</v>
      </c>
      <c r="BH762" s="14" t="n">
        <v>1</v>
      </c>
      <c r="BI762" s="14" t="n">
        <v>0.579</v>
      </c>
      <c r="BJ762" s="14" t="n">
        <v>0.129</v>
      </c>
      <c r="BK762" s="14" t="n">
        <v>0.5610000000000001</v>
      </c>
      <c r="BL762" s="14" t="n">
        <v>1.426</v>
      </c>
      <c r="BM762" s="14" t="n">
        <v>0.25</v>
      </c>
      <c r="BN762" s="14" t="n">
        <v>1</v>
      </c>
      <c r="BO762" s="14" t="n">
        <v>0</v>
      </c>
      <c r="BP762" s="14" t="n">
        <v>0.001</v>
      </c>
      <c r="BQ762" s="14" t="n">
        <v>0.089</v>
      </c>
      <c r="BR762" s="14" t="n">
        <v>0</v>
      </c>
      <c r="BS762" s="14" t="n">
        <v>1</v>
      </c>
      <c r="BT762" s="14" t="n">
        <v>0</v>
      </c>
      <c r="BU762" s="14" t="n">
        <v>0.037</v>
      </c>
      <c r="BV762" s="14" t="n">
        <v>0.262</v>
      </c>
      <c r="BW762" s="14" t="n">
        <v>0.25</v>
      </c>
      <c r="BX762" s="14" t="n">
        <v>1</v>
      </c>
      <c r="BY762" s="14" t="n">
        <v>13.254</v>
      </c>
      <c r="BZ762" s="14" t="n">
        <v>0</v>
      </c>
      <c r="CA762" s="14" t="n">
        <v>13.254</v>
      </c>
      <c r="CB762" s="14" t="n">
        <v>0</v>
      </c>
      <c r="CC762" s="14" t="n">
        <v>83.248</v>
      </c>
      <c r="CD762" s="14" t="n">
        <v>7.95</v>
      </c>
      <c r="CE762" s="14" t="n">
        <v>135.655</v>
      </c>
      <c r="CF762" s="14" t="n">
        <v>273.628</v>
      </c>
      <c r="CG762" s="14" t="n">
        <v>0.25</v>
      </c>
      <c r="CH762" s="14" t="n">
        <v>1</v>
      </c>
      <c r="CI762" s="14" t="n">
        <v>0</v>
      </c>
      <c r="CJ762" s="14" t="n">
        <v>0</v>
      </c>
      <c r="CK762" s="14" t="n">
        <v>0</v>
      </c>
      <c r="CL762" s="14" t="n">
        <v>0</v>
      </c>
      <c r="CM762" s="14" t="n">
        <v>0</v>
      </c>
      <c r="CN762" s="14" t="n">
        <v>0</v>
      </c>
      <c r="CO762" s="14" t="n">
        <v>0</v>
      </c>
      <c r="CP762" s="14" t="n">
        <v>0.041</v>
      </c>
      <c r="CQ762" s="14" t="n">
        <v>1.348</v>
      </c>
      <c r="CR762" s="14" t="n">
        <v>0</v>
      </c>
      <c r="CS762" s="14" t="n">
        <v>5.37</v>
      </c>
      <c r="CT762" s="14" t="n">
        <v>11.25</v>
      </c>
      <c r="CU762" s="14" t="n">
        <v>15.553</v>
      </c>
    </row>
    <row r="763">
      <c r="A763" s="14" t="inlineStr">
        <is>
          <t>SWE2024</t>
        </is>
      </c>
      <c r="B763" s="14" t="inlineStr">
        <is>
          <t>SWE</t>
        </is>
      </c>
      <c r="C763" s="14" t="inlineStr">
        <is>
          <t>SWE</t>
        </is>
      </c>
      <c r="D763" s="14" t="inlineStr">
        <is>
          <t>Sweden</t>
        </is>
      </c>
      <c r="E763" s="14" t="n">
        <v>2024</v>
      </c>
      <c r="F763" s="14" t="n">
        <v>0.25</v>
      </c>
      <c r="G763" s="14" t="n">
        <v>8.964</v>
      </c>
      <c r="H763" s="14" t="n">
        <v>1.296</v>
      </c>
      <c r="I763" s="14" t="n">
        <v>10.859</v>
      </c>
      <c r="J763" s="14" t="n">
        <v>19.823</v>
      </c>
      <c r="K763" s="14" t="n">
        <v>0</v>
      </c>
      <c r="L763" s="14" t="n">
        <v>1</v>
      </c>
      <c r="M763" s="14" t="n">
        <v>10.582</v>
      </c>
      <c r="N763" s="14" t="n">
        <v>3.889</v>
      </c>
      <c r="O763" s="14" t="n">
        <v>6.956</v>
      </c>
      <c r="P763" s="14" t="n">
        <v>17.538</v>
      </c>
      <c r="Q763" s="14" t="n">
        <v>0</v>
      </c>
      <c r="R763" s="14" t="n">
        <v>1</v>
      </c>
      <c r="S763" s="14" t="n">
        <v>15.446</v>
      </c>
      <c r="T763" s="14" t="n">
        <v>7.778</v>
      </c>
      <c r="U763" s="14" t="n">
        <v>15.34</v>
      </c>
      <c r="V763" s="14" t="n">
        <v>37.215</v>
      </c>
      <c r="W763" s="14" t="n">
        <v>0.25</v>
      </c>
      <c r="X763" s="14" t="n">
        <v>1</v>
      </c>
      <c r="Y763" s="14" t="n">
        <v>22.024</v>
      </c>
      <c r="Z763" s="14" t="n">
        <v>2.781</v>
      </c>
      <c r="AA763" s="14" t="n">
        <v>12.965</v>
      </c>
      <c r="AB763" s="14" t="n">
        <v>34.989</v>
      </c>
      <c r="AC763" s="14" t="n">
        <v>0</v>
      </c>
      <c r="AD763" s="14" t="n">
        <v>1</v>
      </c>
      <c r="AE763" s="14" t="n">
        <v>22.024</v>
      </c>
      <c r="AF763" s="14" t="n">
        <v>4.825</v>
      </c>
      <c r="AG763" s="14" t="n">
        <v>12.965</v>
      </c>
      <c r="AH763" s="14" t="n">
        <v>34.989</v>
      </c>
      <c r="AI763" s="14" t="n">
        <v>0</v>
      </c>
      <c r="AJ763" s="14" t="n">
        <v>1</v>
      </c>
      <c r="AK763" s="14" t="n">
        <v>34.633</v>
      </c>
      <c r="AL763" s="14" t="n">
        <v>17.615</v>
      </c>
      <c r="AM763" s="14" t="n">
        <v>9.298</v>
      </c>
      <c r="AN763" s="14" t="n">
        <v>54.913</v>
      </c>
      <c r="AO763" s="14" t="n">
        <v>0.25</v>
      </c>
      <c r="AP763" s="14" t="n">
        <v>1</v>
      </c>
      <c r="AQ763" s="14" t="n">
        <v>0.724</v>
      </c>
      <c r="AR763" s="14" t="n">
        <v>0.132</v>
      </c>
      <c r="AS763" s="14" t="n">
        <v>0.64</v>
      </c>
      <c r="AT763" s="14" t="n">
        <v>1.705</v>
      </c>
      <c r="AU763" s="14" t="n">
        <v>0.25</v>
      </c>
      <c r="AV763" s="14" t="n">
        <v>1</v>
      </c>
      <c r="AW763" s="14" t="n">
        <v>0.75</v>
      </c>
      <c r="AX763" s="14" t="n">
        <v>0.132</v>
      </c>
      <c r="AY763" s="14" t="n">
        <v>0.614</v>
      </c>
      <c r="AZ763" s="14" t="n">
        <v>1.705</v>
      </c>
      <c r="BA763" s="14" t="n">
        <v>0.25</v>
      </c>
      <c r="BB763" s="14" t="n">
        <v>1</v>
      </c>
      <c r="BC763" s="14" t="n">
        <v>0.513</v>
      </c>
      <c r="BD763" s="14" t="n">
        <v>0.132</v>
      </c>
      <c r="BE763" s="14" t="n">
        <v>0.539</v>
      </c>
      <c r="BF763" s="14" t="n">
        <v>1.315</v>
      </c>
      <c r="BG763" s="14" t="n">
        <v>0.25</v>
      </c>
      <c r="BH763" s="14" t="n">
        <v>1</v>
      </c>
      <c r="BI763" s="14" t="n">
        <v>0.591</v>
      </c>
      <c r="BJ763" s="14" t="n">
        <v>0.132</v>
      </c>
      <c r="BK763" s="14" t="n">
        <v>0.419</v>
      </c>
      <c r="BL763" s="14" t="n">
        <v>1.263</v>
      </c>
      <c r="BM763" s="14" t="n">
        <v>0.25</v>
      </c>
      <c r="BN763" s="14" t="n">
        <v>1</v>
      </c>
      <c r="BO763" s="14" t="n">
        <v>0</v>
      </c>
      <c r="BP763" s="14" t="n">
        <v>0.001</v>
      </c>
      <c r="BQ763" s="14" t="n">
        <v>0.07199999999999999</v>
      </c>
      <c r="BR763" s="14" t="n">
        <v>0</v>
      </c>
      <c r="BS763" s="14" t="n">
        <v>1</v>
      </c>
      <c r="BT763" s="14" t="n">
        <v>0</v>
      </c>
      <c r="BU763" s="14" t="n">
        <v>0.041</v>
      </c>
      <c r="BV763" s="14" t="n">
        <v>0.259</v>
      </c>
      <c r="BW763" s="14" t="n">
        <v>0.25</v>
      </c>
      <c r="BX763" s="14" t="n">
        <v>1</v>
      </c>
      <c r="BY763" s="14" t="n">
        <v>13.646</v>
      </c>
      <c r="BZ763" s="14" t="n">
        <v>0</v>
      </c>
      <c r="CA763" s="14" t="n">
        <v>13.646</v>
      </c>
      <c r="CB763" s="14" t="n">
        <v>0</v>
      </c>
      <c r="CC763" s="14" t="n">
        <v>82.58799999999999</v>
      </c>
      <c r="CD763" s="14" t="n">
        <v>7.95</v>
      </c>
      <c r="CE763" s="14" t="n">
        <v>115.913</v>
      </c>
      <c r="CF763" s="14" t="n">
        <v>248.126</v>
      </c>
      <c r="CG763" s="14" t="n">
        <v>0.25</v>
      </c>
      <c r="CH763" s="14" t="n">
        <v>1</v>
      </c>
      <c r="CI763" s="14" t="n">
        <v>0</v>
      </c>
      <c r="CJ763" s="14" t="n">
        <v>0</v>
      </c>
      <c r="CK763" s="14" t="n">
        <v>0</v>
      </c>
      <c r="CL763" s="14" t="n">
        <v>0</v>
      </c>
      <c r="CM763" s="14" t="n">
        <v>0</v>
      </c>
      <c r="CN763" s="14" t="n">
        <v>0</v>
      </c>
      <c r="CO763" s="14" t="n">
        <v>0</v>
      </c>
      <c r="CP763" s="14" t="n">
        <v>0.041</v>
      </c>
      <c r="CQ763" s="14" t="n">
        <v>1.387</v>
      </c>
      <c r="CR763" s="14" t="n">
        <v>0</v>
      </c>
      <c r="CS763" s="14" t="n">
        <v>5.529</v>
      </c>
      <c r="CT763" s="14" t="n">
        <v>7.937</v>
      </c>
      <c r="CU763" s="14" t="n">
        <v>11.8</v>
      </c>
    </row>
    <row r="764">
      <c r="A764" s="14" t="inlineStr">
        <is>
          <t>CHE2021</t>
        </is>
      </c>
      <c r="B764" s="14" t="inlineStr">
        <is>
          <t>CHE</t>
        </is>
      </c>
      <c r="C764" s="14" t="inlineStr">
        <is>
          <t>CHE</t>
        </is>
      </c>
      <c r="D764" s="14" t="inlineStr">
        <is>
          <t>Switzerland</t>
        </is>
      </c>
      <c r="E764" s="14" t="n">
        <v>2021</v>
      </c>
      <c r="F764" s="14" t="n">
        <v>0.077</v>
      </c>
      <c r="G764" s="14" t="n">
        <v>2.702</v>
      </c>
      <c r="H764" s="14" t="n">
        <v>0.591</v>
      </c>
      <c r="I764" s="14" t="n">
        <v>4.24</v>
      </c>
      <c r="J764" s="14" t="n">
        <v>6.941</v>
      </c>
      <c r="K764" s="14" t="n">
        <v>0</v>
      </c>
      <c r="L764" s="14" t="n">
        <v>1</v>
      </c>
      <c r="M764" s="14" t="n">
        <v>7.964</v>
      </c>
      <c r="N764" s="14" t="n">
        <v>3.43</v>
      </c>
      <c r="O764" s="14" t="n">
        <v>-1.023</v>
      </c>
      <c r="P764" s="14" t="n">
        <v>6.941</v>
      </c>
      <c r="Q764" s="14" t="n">
        <v>0</v>
      </c>
      <c r="R764" s="14" t="n">
        <v>1</v>
      </c>
      <c r="S764" s="14" t="n">
        <v>11.679</v>
      </c>
      <c r="T764" s="14" t="n">
        <v>6.86</v>
      </c>
      <c r="U764" s="14" t="n">
        <v>2.755</v>
      </c>
      <c r="V764" s="14" t="n">
        <v>15.545</v>
      </c>
      <c r="W764" s="14" t="n">
        <v>0.077</v>
      </c>
      <c r="X764" s="14" t="n">
        <v>1</v>
      </c>
      <c r="Y764" s="14" t="n">
        <v>37.109</v>
      </c>
      <c r="Z764" s="14" t="n">
        <v>4.099</v>
      </c>
      <c r="AA764" s="14" t="n">
        <v>-16.548</v>
      </c>
      <c r="AB764" s="14" t="n">
        <v>20.561</v>
      </c>
      <c r="AC764" s="14" t="n">
        <v>0</v>
      </c>
      <c r="AD764" s="14" t="n">
        <v>1</v>
      </c>
      <c r="AE764" s="14" t="n">
        <v>37.066</v>
      </c>
      <c r="AF764" s="14" t="n">
        <v>7.294</v>
      </c>
      <c r="AG764" s="14" t="n">
        <v>-16.505</v>
      </c>
      <c r="AH764" s="14" t="n">
        <v>20.561</v>
      </c>
      <c r="AI764" s="14" t="n">
        <v>0</v>
      </c>
      <c r="AJ764" s="14" t="n">
        <v>1</v>
      </c>
      <c r="AK764" s="14" t="n">
        <v>40.75</v>
      </c>
      <c r="AL764" s="14" t="n">
        <v>20</v>
      </c>
      <c r="AM764" s="14" t="n">
        <v>-11.342</v>
      </c>
      <c r="AN764" s="14" t="n">
        <v>31.672</v>
      </c>
      <c r="AO764" s="14" t="n">
        <v>0.077</v>
      </c>
      <c r="AP764" s="14" t="n">
        <v>1</v>
      </c>
      <c r="AQ764" s="14" t="n">
        <v>0.619</v>
      </c>
      <c r="AR764" s="14" t="n">
        <v>0.114</v>
      </c>
      <c r="AS764" s="14" t="n">
        <v>0.98</v>
      </c>
      <c r="AT764" s="14" t="n">
        <v>1.722</v>
      </c>
      <c r="AU764" s="14" t="n">
        <v>0.077</v>
      </c>
      <c r="AV764" s="14" t="n">
        <v>1</v>
      </c>
      <c r="AW764" s="14" t="n">
        <v>0.599</v>
      </c>
      <c r="AX764" s="14" t="n">
        <v>0.114</v>
      </c>
      <c r="AY764" s="14" t="n">
        <v>1.056</v>
      </c>
      <c r="AZ764" s="14" t="n">
        <v>1.783</v>
      </c>
      <c r="BA764" s="14" t="n">
        <v>0.077</v>
      </c>
      <c r="BB764" s="14" t="n">
        <v>1</v>
      </c>
      <c r="BC764" s="14" t="n">
        <v>0.439</v>
      </c>
      <c r="BD764" s="14" t="n">
        <v>0.114</v>
      </c>
      <c r="BE764" s="14" t="n">
        <v>0.526</v>
      </c>
      <c r="BF764" s="14" t="n">
        <v>1.04</v>
      </c>
      <c r="BG764" s="14" t="n">
        <v>0.077</v>
      </c>
      <c r="BH764" s="14" t="n">
        <v>1</v>
      </c>
      <c r="BI764" s="14" t="n">
        <v>0.505</v>
      </c>
      <c r="BJ764" s="14" t="n">
        <v>0.114</v>
      </c>
      <c r="BK764" s="14" t="n">
        <v>0.363</v>
      </c>
      <c r="BL764" s="14" t="n">
        <v>0.9350000000000001</v>
      </c>
      <c r="BM764" s="14" t="n">
        <v>0.077</v>
      </c>
      <c r="BN764" s="14" t="n">
        <v>1</v>
      </c>
      <c r="BO764" s="14" t="n">
        <v>0</v>
      </c>
      <c r="BP764" s="14" t="n">
        <v>0.03</v>
      </c>
      <c r="BQ764" s="14" t="n">
        <v>0.171</v>
      </c>
      <c r="BR764" s="14" t="n">
        <v>0</v>
      </c>
      <c r="BS764" s="14" t="n">
        <v>0.833</v>
      </c>
      <c r="BT764" s="14" t="n">
        <v>0</v>
      </c>
      <c r="BU764" s="14" t="n">
        <v>0.025</v>
      </c>
      <c r="BV764" s="14" t="n">
        <v>0.23</v>
      </c>
      <c r="BW764" s="14" t="n">
        <v>0.077</v>
      </c>
      <c r="BX764" s="14" t="n">
        <v>0.833</v>
      </c>
      <c r="BY764" s="14" t="n">
        <v>11.787</v>
      </c>
      <c r="BZ764" s="14" t="n">
        <v>0</v>
      </c>
      <c r="CA764" s="14" t="n">
        <v>11.787</v>
      </c>
      <c r="CB764" s="14" t="n">
        <v>0</v>
      </c>
      <c r="CC764" s="14" t="n">
        <v>78.125</v>
      </c>
      <c r="CD764" s="14" t="n">
        <v>7.95</v>
      </c>
      <c r="CE764" s="14" t="n">
        <v>-25.812</v>
      </c>
      <c r="CF764" s="14" t="n">
        <v>56.342</v>
      </c>
      <c r="CG764" s="14" t="n">
        <v>0.077</v>
      </c>
      <c r="CH764" s="14" t="n">
        <v>1</v>
      </c>
      <c r="CI764" s="14" t="n">
        <v>0</v>
      </c>
      <c r="CJ764" s="14" t="n">
        <v>0</v>
      </c>
      <c r="CK764" s="14" t="n">
        <v>0</v>
      </c>
      <c r="CL764" s="14" t="n">
        <v>0</v>
      </c>
      <c r="CM764" s="14" t="n">
        <v>0</v>
      </c>
      <c r="CN764" s="14" t="n">
        <v>0</v>
      </c>
      <c r="CO764" s="14" t="n">
        <v>0</v>
      </c>
      <c r="CP764" s="14" t="n">
        <v>0</v>
      </c>
      <c r="CQ764" s="14" t="n">
        <v>1.198</v>
      </c>
      <c r="CR764" s="14" t="n">
        <v>0</v>
      </c>
      <c r="CS764" s="14" t="n">
        <v>4.776</v>
      </c>
      <c r="CT764" s="14" t="n">
        <v>4.819</v>
      </c>
      <c r="CU764" s="14" t="n">
        <v>26.806</v>
      </c>
    </row>
    <row r="765">
      <c r="A765" s="14" t="inlineStr">
        <is>
          <t>CHE2022</t>
        </is>
      </c>
      <c r="B765" s="14" t="inlineStr">
        <is>
          <t>CHE</t>
        </is>
      </c>
      <c r="C765" s="14" t="inlineStr">
        <is>
          <t>CHE</t>
        </is>
      </c>
      <c r="D765" s="14" t="inlineStr">
        <is>
          <t>Switzerland</t>
        </is>
      </c>
      <c r="E765" s="14" t="n">
        <v>2022</v>
      </c>
      <c r="F765" s="14" t="n">
        <v>0.077</v>
      </c>
      <c r="G765" s="14" t="n">
        <v>12.303</v>
      </c>
      <c r="H765" s="14" t="n">
        <v>1.911</v>
      </c>
      <c r="I765" s="14" t="n">
        <v>6.457</v>
      </c>
      <c r="J765" s="14" t="n">
        <v>18.761</v>
      </c>
      <c r="K765" s="14" t="n">
        <v>0</v>
      </c>
      <c r="L765" s="14" t="n">
        <v>1</v>
      </c>
      <c r="M765" s="14" t="n">
        <v>9.782999999999999</v>
      </c>
      <c r="N765" s="14" t="n">
        <v>3.704</v>
      </c>
      <c r="O765" s="14" t="n">
        <v>8.978</v>
      </c>
      <c r="P765" s="14" t="n">
        <v>18.761</v>
      </c>
      <c r="Q765" s="14" t="n">
        <v>0</v>
      </c>
      <c r="R765" s="14" t="n">
        <v>1</v>
      </c>
      <c r="S765" s="14" t="n">
        <v>18.971</v>
      </c>
      <c r="T765" s="14" t="n">
        <v>7.408</v>
      </c>
      <c r="U765" s="14" t="n">
        <v>12.503</v>
      </c>
      <c r="V765" s="14" t="n">
        <v>33.705</v>
      </c>
      <c r="W765" s="14" t="n">
        <v>0.077</v>
      </c>
      <c r="X765" s="14" t="n">
        <v>1</v>
      </c>
      <c r="Y765" s="14" t="n">
        <v>73.622</v>
      </c>
      <c r="Z765" s="14" t="n">
        <v>7.723</v>
      </c>
      <c r="AA765" s="14" t="n">
        <v>-37.234</v>
      </c>
      <c r="AB765" s="14" t="n">
        <v>36.388</v>
      </c>
      <c r="AC765" s="14" t="n">
        <v>0</v>
      </c>
      <c r="AD765" s="14" t="n">
        <v>1</v>
      </c>
      <c r="AE765" s="14" t="n">
        <v>73.67</v>
      </c>
      <c r="AF765" s="14" t="n">
        <v>13.657</v>
      </c>
      <c r="AG765" s="14" t="n">
        <v>-37.282</v>
      </c>
      <c r="AH765" s="14" t="n">
        <v>36.388</v>
      </c>
      <c r="AI765" s="14" t="n">
        <v>0</v>
      </c>
      <c r="AJ765" s="14" t="n">
        <v>1</v>
      </c>
      <c r="AK765" s="14" t="n">
        <v>77.902</v>
      </c>
      <c r="AL765" s="14" t="n">
        <v>37.202</v>
      </c>
      <c r="AM765" s="14" t="n">
        <v>-35.346</v>
      </c>
      <c r="AN765" s="14" t="n">
        <v>45.834</v>
      </c>
      <c r="AO765" s="14" t="n">
        <v>0.077</v>
      </c>
      <c r="AP765" s="14" t="n">
        <v>1</v>
      </c>
      <c r="AQ765" s="14" t="n">
        <v>0.861</v>
      </c>
      <c r="AR765" s="14" t="n">
        <v>0.123</v>
      </c>
      <c r="AS765" s="14" t="n">
        <v>1.039</v>
      </c>
      <c r="AT765" s="14" t="n">
        <v>2.046</v>
      </c>
      <c r="AU765" s="14" t="n">
        <v>0.077</v>
      </c>
      <c r="AV765" s="14" t="n">
        <v>1</v>
      </c>
      <c r="AW765" s="14" t="n">
        <v>0.986</v>
      </c>
      <c r="AX765" s="14" t="n">
        <v>0.123</v>
      </c>
      <c r="AY765" s="14" t="n">
        <v>1.091</v>
      </c>
      <c r="AZ765" s="14" t="n">
        <v>2.237</v>
      </c>
      <c r="BA765" s="14" t="n">
        <v>0.077</v>
      </c>
      <c r="BB765" s="14" t="n">
        <v>1</v>
      </c>
      <c r="BC765" s="14" t="n">
        <v>0.598</v>
      </c>
      <c r="BD765" s="14" t="n">
        <v>0.123</v>
      </c>
      <c r="BE765" s="14" t="n">
        <v>0.517</v>
      </c>
      <c r="BF765" s="14" t="n">
        <v>1.2</v>
      </c>
      <c r="BG765" s="14" t="n">
        <v>0.077</v>
      </c>
      <c r="BH765" s="14" t="n">
        <v>1</v>
      </c>
      <c r="BI765" s="14" t="n">
        <v>0.612</v>
      </c>
      <c r="BJ765" s="14" t="n">
        <v>0.123</v>
      </c>
      <c r="BK765" s="14" t="n">
        <v>0.738</v>
      </c>
      <c r="BL765" s="14" t="n">
        <v>1.454</v>
      </c>
      <c r="BM765" s="14" t="n">
        <v>0.077</v>
      </c>
      <c r="BN765" s="14" t="n">
        <v>1</v>
      </c>
      <c r="BO765" s="14" t="n">
        <v>0</v>
      </c>
      <c r="BP765" s="14" t="n">
        <v>0.029</v>
      </c>
      <c r="BQ765" s="14" t="n">
        <v>0.188</v>
      </c>
      <c r="BR765" s="14" t="n">
        <v>0</v>
      </c>
      <c r="BS765" s="14" t="n">
        <v>0.833</v>
      </c>
      <c r="BT765" s="14" t="n">
        <v>0</v>
      </c>
      <c r="BU765" s="14" t="n">
        <v>0.024</v>
      </c>
      <c r="BV765" s="14" t="n">
        <v>0.246</v>
      </c>
      <c r="BW765" s="14" t="n">
        <v>0.077</v>
      </c>
      <c r="BX765" s="14" t="n">
        <v>0.833</v>
      </c>
      <c r="BY765" s="14" t="n">
        <v>12.729</v>
      </c>
      <c r="BZ765" s="14" t="n">
        <v>0</v>
      </c>
      <c r="CA765" s="14" t="n">
        <v>12.729</v>
      </c>
      <c r="CB765" s="14" t="n">
        <v>0</v>
      </c>
      <c r="CC765" s="14" t="n">
        <v>97.90000000000001</v>
      </c>
      <c r="CD765" s="14" t="n">
        <v>7.95</v>
      </c>
      <c r="CE765" s="14" t="n">
        <v>-25.237</v>
      </c>
      <c r="CF765" s="14" t="n">
        <v>78.258</v>
      </c>
      <c r="CG765" s="14" t="n">
        <v>0.077</v>
      </c>
      <c r="CH765" s="14" t="n">
        <v>1</v>
      </c>
      <c r="CI765" s="14" t="n">
        <v>0</v>
      </c>
      <c r="CJ765" s="14" t="n">
        <v>0</v>
      </c>
      <c r="CK765" s="14" t="n">
        <v>0</v>
      </c>
      <c r="CL765" s="14" t="n">
        <v>0</v>
      </c>
      <c r="CM765" s="14" t="n">
        <v>0</v>
      </c>
      <c r="CN765" s="14" t="n">
        <v>0</v>
      </c>
      <c r="CO765" s="14" t="n">
        <v>0</v>
      </c>
      <c r="CP765" s="14" t="n">
        <v>0</v>
      </c>
      <c r="CQ765" s="14" t="n">
        <v>1.294</v>
      </c>
      <c r="CR765" s="14" t="n">
        <v>0</v>
      </c>
      <c r="CS765" s="14" t="n">
        <v>5.158</v>
      </c>
      <c r="CT765" s="14" t="n">
        <v>11.563</v>
      </c>
      <c r="CU765" s="14" t="n">
        <v>63.228</v>
      </c>
    </row>
    <row r="766">
      <c r="A766" s="14" t="inlineStr">
        <is>
          <t>CHE2023</t>
        </is>
      </c>
      <c r="B766" s="14" t="inlineStr">
        <is>
          <t>CHE</t>
        </is>
      </c>
      <c r="C766" s="14" t="inlineStr">
        <is>
          <t>CHE</t>
        </is>
      </c>
      <c r="D766" s="14" t="inlineStr">
        <is>
          <t>Switzerland</t>
        </is>
      </c>
      <c r="E766" s="14" t="n">
        <v>2023</v>
      </c>
      <c r="F766" s="14" t="n">
        <v>0.077</v>
      </c>
      <c r="G766" s="14" t="n">
        <v>6.64</v>
      </c>
      <c r="H766" s="14" t="n">
        <v>1.512</v>
      </c>
      <c r="I766" s="14" t="n">
        <v>9.534000000000001</v>
      </c>
      <c r="J766" s="14" t="n">
        <v>16.174</v>
      </c>
      <c r="K766" s="14" t="n">
        <v>0</v>
      </c>
      <c r="L766" s="14" t="n">
        <v>1</v>
      </c>
      <c r="M766" s="14" t="n">
        <v>7.886</v>
      </c>
      <c r="N766" s="14" t="n">
        <v>3.857</v>
      </c>
      <c r="O766" s="14" t="n">
        <v>8.288</v>
      </c>
      <c r="P766" s="14" t="n">
        <v>16.174</v>
      </c>
      <c r="Q766" s="14" t="n">
        <v>0</v>
      </c>
      <c r="R766" s="14" t="n">
        <v>1</v>
      </c>
      <c r="S766" s="14" t="n">
        <v>12.818</v>
      </c>
      <c r="T766" s="14" t="n">
        <v>7.714</v>
      </c>
      <c r="U766" s="14" t="n">
        <v>13.099</v>
      </c>
      <c r="V766" s="14" t="n">
        <v>27.676</v>
      </c>
      <c r="W766" s="14" t="n">
        <v>0.077</v>
      </c>
      <c r="X766" s="14" t="n">
        <v>1</v>
      </c>
      <c r="Y766" s="14" t="n">
        <v>47.533</v>
      </c>
      <c r="Z766" s="14" t="n">
        <v>5.324</v>
      </c>
      <c r="AA766" s="14" t="n">
        <v>3.905</v>
      </c>
      <c r="AB766" s="14" t="n">
        <v>51.438</v>
      </c>
      <c r="AC766" s="14" t="n">
        <v>0</v>
      </c>
      <c r="AD766" s="14" t="n">
        <v>1</v>
      </c>
      <c r="AE766" s="14" t="n">
        <v>47.632</v>
      </c>
      <c r="AF766" s="14" t="n">
        <v>9.486000000000001</v>
      </c>
      <c r="AG766" s="14" t="n">
        <v>3.806</v>
      </c>
      <c r="AH766" s="14" t="n">
        <v>51.438</v>
      </c>
      <c r="AI766" s="14" t="n">
        <v>0</v>
      </c>
      <c r="AJ766" s="14" t="n">
        <v>1</v>
      </c>
      <c r="AK766" s="14" t="n">
        <v>52.17</v>
      </c>
      <c r="AL766" s="14" t="n">
        <v>25.844</v>
      </c>
      <c r="AM766" s="14" t="n">
        <v>0.616</v>
      </c>
      <c r="AN766" s="14" t="n">
        <v>56.851</v>
      </c>
      <c r="AO766" s="14" t="n">
        <v>0.077</v>
      </c>
      <c r="AP766" s="14" t="n">
        <v>1</v>
      </c>
      <c r="AQ766" s="14" t="n">
        <v>0.76</v>
      </c>
      <c r="AR766" s="14" t="n">
        <v>0.129</v>
      </c>
      <c r="AS766" s="14" t="n">
        <v>1.132</v>
      </c>
      <c r="AT766" s="14" t="n">
        <v>2.038</v>
      </c>
      <c r="AU766" s="14" t="n">
        <v>0.077</v>
      </c>
      <c r="AV766" s="14" t="n">
        <v>1</v>
      </c>
      <c r="AW766" s="14" t="n">
        <v>0.8110000000000001</v>
      </c>
      <c r="AX766" s="14" t="n">
        <v>0.129</v>
      </c>
      <c r="AY766" s="14" t="n">
        <v>1.233</v>
      </c>
      <c r="AZ766" s="14" t="n">
        <v>2.201</v>
      </c>
      <c r="BA766" s="14" t="n">
        <v>0.077</v>
      </c>
      <c r="BB766" s="14" t="n">
        <v>1</v>
      </c>
      <c r="BC766" s="14" t="n">
        <v>0.535</v>
      </c>
      <c r="BD766" s="14" t="n">
        <v>0.129</v>
      </c>
      <c r="BE766" s="14" t="n">
        <v>0.757</v>
      </c>
      <c r="BF766" s="14" t="n">
        <v>1.391</v>
      </c>
      <c r="BG766" s="14" t="n">
        <v>0.077</v>
      </c>
      <c r="BH766" s="14" t="n">
        <v>1</v>
      </c>
      <c r="BI766" s="14" t="n">
        <v>0.579</v>
      </c>
      <c r="BJ766" s="14" t="n">
        <v>0.129</v>
      </c>
      <c r="BK766" s="14" t="n">
        <v>0.609</v>
      </c>
      <c r="BL766" s="14" t="n">
        <v>1.28</v>
      </c>
      <c r="BM766" s="14" t="n">
        <v>0.077</v>
      </c>
      <c r="BN766" s="14" t="n">
        <v>1</v>
      </c>
      <c r="BO766" s="14" t="n">
        <v>0</v>
      </c>
      <c r="BP766" s="14" t="n">
        <v>0.035</v>
      </c>
      <c r="BQ766" s="14" t="n">
        <v>0.257</v>
      </c>
      <c r="BR766" s="14" t="n">
        <v>0</v>
      </c>
      <c r="BS766" s="14" t="n">
        <v>0.833</v>
      </c>
      <c r="BT766" s="14" t="n">
        <v>0</v>
      </c>
      <c r="BU766" s="14" t="n">
        <v>0.026</v>
      </c>
      <c r="BV766" s="14" t="n">
        <v>0.338</v>
      </c>
      <c r="BW766" s="14" t="n">
        <v>0.077</v>
      </c>
      <c r="BX766" s="14" t="n">
        <v>0.833</v>
      </c>
      <c r="BY766" s="14" t="n">
        <v>13.254</v>
      </c>
      <c r="BZ766" s="14" t="n">
        <v>0</v>
      </c>
      <c r="CA766" s="14" t="n">
        <v>13.254</v>
      </c>
      <c r="CB766" s="14" t="n">
        <v>0</v>
      </c>
      <c r="CC766" s="14" t="n">
        <v>83.248</v>
      </c>
      <c r="CD766" s="14" t="n">
        <v>7.95</v>
      </c>
      <c r="CE766" s="14" t="n">
        <v>6.171</v>
      </c>
      <c r="CF766" s="14" t="n">
        <v>96.30500000000001</v>
      </c>
      <c r="CG766" s="14" t="n">
        <v>0.077</v>
      </c>
      <c r="CH766" s="14" t="n">
        <v>1</v>
      </c>
      <c r="CI766" s="14" t="n">
        <v>0</v>
      </c>
      <c r="CJ766" s="14" t="n">
        <v>0</v>
      </c>
      <c r="CK766" s="14" t="n">
        <v>0</v>
      </c>
      <c r="CL766" s="14" t="n">
        <v>0</v>
      </c>
      <c r="CM766" s="14" t="n">
        <v>0</v>
      </c>
      <c r="CN766" s="14" t="n">
        <v>0</v>
      </c>
      <c r="CO766" s="14" t="n">
        <v>0</v>
      </c>
      <c r="CP766" s="14" t="n">
        <v>0</v>
      </c>
      <c r="CQ766" s="14" t="n">
        <v>1.348</v>
      </c>
      <c r="CR766" s="14" t="n">
        <v>0</v>
      </c>
      <c r="CS766" s="14" t="n">
        <v>5.37</v>
      </c>
      <c r="CT766" s="14" t="n">
        <v>5.104</v>
      </c>
      <c r="CU766" s="14" t="n">
        <v>37.088</v>
      </c>
    </row>
    <row r="767">
      <c r="A767" s="14" t="inlineStr">
        <is>
          <t>CHE2024</t>
        </is>
      </c>
      <c r="B767" s="14" t="inlineStr">
        <is>
          <t>CHE</t>
        </is>
      </c>
      <c r="C767" s="14" t="inlineStr">
        <is>
          <t>CHE</t>
        </is>
      </c>
      <c r="D767" s="14" t="inlineStr">
        <is>
          <t>Switzerland</t>
        </is>
      </c>
      <c r="E767" s="14" t="n">
        <v>2024</v>
      </c>
      <c r="F767" s="14" t="n">
        <v>0.077</v>
      </c>
      <c r="G767" s="14" t="n">
        <v>5.47</v>
      </c>
      <c r="H767" s="14" t="n">
        <v>1.386</v>
      </c>
      <c r="I767" s="14" t="n">
        <v>6.199</v>
      </c>
      <c r="J767" s="14" t="n">
        <v>11.669</v>
      </c>
      <c r="K767" s="14" t="n">
        <v>0</v>
      </c>
      <c r="L767" s="14" t="n">
        <v>1</v>
      </c>
      <c r="M767" s="14" t="n">
        <v>7.124</v>
      </c>
      <c r="N767" s="14" t="n">
        <v>3.971</v>
      </c>
      <c r="O767" s="14" t="n">
        <v>4.546</v>
      </c>
      <c r="P767" s="14" t="n">
        <v>11.669</v>
      </c>
      <c r="Q767" s="14" t="n">
        <v>0</v>
      </c>
      <c r="R767" s="14" t="n">
        <v>1</v>
      </c>
      <c r="S767" s="14" t="n">
        <v>12.405</v>
      </c>
      <c r="T767" s="14" t="n">
        <v>7.942</v>
      </c>
      <c r="U767" s="14" t="n">
        <v>13.657</v>
      </c>
      <c r="V767" s="14" t="n">
        <v>27.778</v>
      </c>
      <c r="W767" s="14" t="n">
        <v>0.077</v>
      </c>
      <c r="X767" s="14" t="n">
        <v>1</v>
      </c>
      <c r="Y767" s="14" t="n">
        <v>40.254</v>
      </c>
      <c r="Z767" s="14" t="n">
        <v>5.083</v>
      </c>
      <c r="AA767" s="14" t="n">
        <v>3.591</v>
      </c>
      <c r="AB767" s="14" t="n">
        <v>43.845</v>
      </c>
      <c r="AC767" s="14" t="n">
        <v>0</v>
      </c>
      <c r="AD767" s="14" t="n">
        <v>1</v>
      </c>
      <c r="AE767" s="14" t="n">
        <v>40.254</v>
      </c>
      <c r="AF767" s="14" t="n">
        <v>8.818</v>
      </c>
      <c r="AG767" s="14" t="n">
        <v>3.591</v>
      </c>
      <c r="AH767" s="14" t="n">
        <v>43.845</v>
      </c>
      <c r="AI767" s="14" t="n">
        <v>0</v>
      </c>
      <c r="AJ767" s="14" t="n">
        <v>1</v>
      </c>
      <c r="AK767" s="14" t="n">
        <v>43.282</v>
      </c>
      <c r="AL767" s="14" t="n">
        <v>22.014</v>
      </c>
      <c r="AM767" s="14" t="n">
        <v>5.992</v>
      </c>
      <c r="AN767" s="14" t="n">
        <v>53.068</v>
      </c>
      <c r="AO767" s="14" t="n">
        <v>0.077</v>
      </c>
      <c r="AP767" s="14" t="n">
        <v>1</v>
      </c>
      <c r="AQ767" s="14" t="n">
        <v>0.724</v>
      </c>
      <c r="AR767" s="14" t="n">
        <v>0.132</v>
      </c>
      <c r="AS767" s="14" t="n">
        <v>1.186</v>
      </c>
      <c r="AT767" s="14" t="n">
        <v>2.057</v>
      </c>
      <c r="AU767" s="14" t="n">
        <v>0.077</v>
      </c>
      <c r="AV767" s="14" t="n">
        <v>1</v>
      </c>
      <c r="AW767" s="14" t="n">
        <v>0.75</v>
      </c>
      <c r="AX767" s="14" t="n">
        <v>0.132</v>
      </c>
      <c r="AY767" s="14" t="n">
        <v>1.265</v>
      </c>
      <c r="AZ767" s="14" t="n">
        <v>2.171</v>
      </c>
      <c r="BA767" s="14" t="n">
        <v>0.077</v>
      </c>
      <c r="BB767" s="14" t="n">
        <v>1</v>
      </c>
      <c r="BC767" s="14" t="n">
        <v>0.513</v>
      </c>
      <c r="BD767" s="14" t="n">
        <v>0.132</v>
      </c>
      <c r="BE767" s="14" t="n">
        <v>0.6870000000000001</v>
      </c>
      <c r="BF767" s="14" t="n">
        <v>1.293</v>
      </c>
      <c r="BG767" s="14" t="n">
        <v>0.077</v>
      </c>
      <c r="BH767" s="14" t="n">
        <v>1</v>
      </c>
      <c r="BI767" s="14" t="n">
        <v>0.591</v>
      </c>
      <c r="BJ767" s="14" t="n">
        <v>0.132</v>
      </c>
      <c r="BK767" s="14" t="n">
        <v>0.55</v>
      </c>
      <c r="BL767" s="14" t="n">
        <v>1.229</v>
      </c>
      <c r="BM767" s="14" t="n">
        <v>0.077</v>
      </c>
      <c r="BN767" s="14" t="n">
        <v>1</v>
      </c>
      <c r="BO767" s="14" t="n">
        <v>0</v>
      </c>
      <c r="BP767" s="14" t="n">
        <v>0.044</v>
      </c>
      <c r="BQ767" s="14" t="n">
        <v>0.315</v>
      </c>
      <c r="BR767" s="14" t="n">
        <v>0</v>
      </c>
      <c r="BS767" s="14" t="n">
        <v>0.833</v>
      </c>
      <c r="BT767" s="14" t="n">
        <v>0</v>
      </c>
      <c r="BU767" s="14" t="n">
        <v>0.027</v>
      </c>
      <c r="BV767" s="14" t="n">
        <v>0.382</v>
      </c>
      <c r="BW767" s="14" t="n">
        <v>0.077</v>
      </c>
      <c r="BX767" s="14" t="n">
        <v>0.833</v>
      </c>
      <c r="BY767" s="14" t="n">
        <v>13.646</v>
      </c>
      <c r="BZ767" s="14" t="n">
        <v>0</v>
      </c>
      <c r="CA767" s="14" t="n">
        <v>13.646</v>
      </c>
      <c r="CB767" s="14" t="n">
        <v>0</v>
      </c>
      <c r="CC767" s="14" t="n">
        <v>82.58799999999999</v>
      </c>
      <c r="CD767" s="14" t="n">
        <v>7.95</v>
      </c>
      <c r="CE767" s="14" t="n">
        <v>-11.844</v>
      </c>
      <c r="CF767" s="14" t="n">
        <v>76.191</v>
      </c>
      <c r="CG767" s="14" t="n">
        <v>0.077</v>
      </c>
      <c r="CH767" s="14" t="n">
        <v>1</v>
      </c>
      <c r="CI767" s="14" t="n">
        <v>0</v>
      </c>
      <c r="CJ767" s="14" t="n">
        <v>0</v>
      </c>
      <c r="CK767" s="14" t="n">
        <v>0</v>
      </c>
      <c r="CL767" s="14" t="n">
        <v>0</v>
      </c>
      <c r="CM767" s="14" t="n">
        <v>0</v>
      </c>
      <c r="CN767" s="14" t="n">
        <v>0</v>
      </c>
      <c r="CO767" s="14" t="n">
        <v>0</v>
      </c>
      <c r="CP767" s="14" t="n">
        <v>0</v>
      </c>
      <c r="CQ767" s="14" t="n">
        <v>1.387</v>
      </c>
      <c r="CR767" s="14" t="n">
        <v>0</v>
      </c>
      <c r="CS767" s="14" t="n">
        <v>5.529</v>
      </c>
      <c r="CT767" s="14" t="n">
        <v>4.463</v>
      </c>
      <c r="CU767" s="14" t="n">
        <v>31.353</v>
      </c>
    </row>
    <row r="768">
      <c r="A768" s="14" t="inlineStr">
        <is>
          <t>SYR2021</t>
        </is>
      </c>
      <c r="B768" s="14" t="inlineStr">
        <is>
          <t>SYR</t>
        </is>
      </c>
      <c r="C768" s="14" t="inlineStr">
        <is>
          <t>SYR</t>
        </is>
      </c>
      <c r="D768" s="14" t="inlineStr">
        <is>
          <t>Syria</t>
        </is>
      </c>
      <c r="E768" s="14" t="n">
        <v>2021</v>
      </c>
      <c r="F768" s="14" t="n">
        <v>0</v>
      </c>
      <c r="G768" s="14" t="n">
        <v>5.897</v>
      </c>
      <c r="H768" s="14" t="n">
        <v>1.143</v>
      </c>
      <c r="I768" s="14" t="n">
        <v>0</v>
      </c>
      <c r="J768" s="14" t="n">
        <v>5.897</v>
      </c>
      <c r="K768" s="14" t="n">
        <v>0</v>
      </c>
      <c r="L768" s="14" t="n">
        <v>1</v>
      </c>
      <c r="M768" s="14" t="n">
        <v>7.964</v>
      </c>
      <c r="N768" s="14" t="n">
        <v>3.43</v>
      </c>
      <c r="O768" s="14" t="n">
        <v>0</v>
      </c>
      <c r="P768" s="14" t="n">
        <v>7.964</v>
      </c>
      <c r="Q768" s="14" t="n">
        <v>0</v>
      </c>
      <c r="R768" s="14" t="n">
        <v>1</v>
      </c>
      <c r="S768" s="14" t="n">
        <v>11.613</v>
      </c>
      <c r="T768" s="14" t="n">
        <v>6.86</v>
      </c>
      <c r="U768" s="14" t="n">
        <v>0</v>
      </c>
      <c r="V768" s="14" t="n">
        <v>11.613</v>
      </c>
      <c r="W768" s="14" t="n">
        <v>0</v>
      </c>
      <c r="X768" s="14" t="n">
        <v>1</v>
      </c>
      <c r="Y768" s="14" t="n">
        <v>5.347</v>
      </c>
      <c r="Z768" s="14" t="n">
        <v>0.484</v>
      </c>
      <c r="AA768" s="14" t="n">
        <v>0</v>
      </c>
      <c r="AB768" s="14" t="n">
        <v>5.347</v>
      </c>
      <c r="AC768" s="14" t="n">
        <v>0</v>
      </c>
      <c r="AD768" s="14" t="n">
        <v>1</v>
      </c>
      <c r="AE768" s="14" t="n">
        <v>5.919</v>
      </c>
      <c r="AF768" s="14" t="n">
        <v>0.966</v>
      </c>
      <c r="AG768" s="14" t="n">
        <v>0</v>
      </c>
      <c r="AH768" s="14" t="n">
        <v>5.919</v>
      </c>
      <c r="AI768" s="14" t="n">
        <v>0</v>
      </c>
      <c r="AJ768" s="14" t="n">
        <v>1</v>
      </c>
      <c r="AK768" s="14" t="n">
        <v>9.349</v>
      </c>
      <c r="AL768" s="14" t="n">
        <v>3.931</v>
      </c>
      <c r="AM768" s="14" t="n">
        <v>0</v>
      </c>
      <c r="AN768" s="14" t="n">
        <v>9.349</v>
      </c>
      <c r="AO768" s="14" t="n">
        <v>0</v>
      </c>
      <c r="AP768" s="14" t="n">
        <v>1</v>
      </c>
      <c r="AQ768" s="14" t="n">
        <v>0.621</v>
      </c>
      <c r="AR768" s="14" t="n">
        <v>0.114</v>
      </c>
      <c r="AS768" s="14" t="n">
        <v>0.127</v>
      </c>
      <c r="AT768" s="14" t="n">
        <v>0.748</v>
      </c>
      <c r="AU768" s="14" t="n">
        <v>0</v>
      </c>
      <c r="AV768" s="14" t="n">
        <v>1</v>
      </c>
      <c r="AW768" s="14" t="n">
        <v>0.593</v>
      </c>
      <c r="AX768" s="14" t="n">
        <v>0.114</v>
      </c>
      <c r="AY768" s="14" t="n">
        <v>0.212</v>
      </c>
      <c r="AZ768" s="14" t="n">
        <v>0.806</v>
      </c>
      <c r="BA768" s="14" t="n">
        <v>0</v>
      </c>
      <c r="BB768" s="14" t="n">
        <v>1</v>
      </c>
      <c r="BC768" s="14" t="n">
        <v>0.44</v>
      </c>
      <c r="BD768" s="14" t="n">
        <v>0.114</v>
      </c>
      <c r="BE768" s="14" t="n">
        <v>-0.338</v>
      </c>
      <c r="BF768" s="14" t="n">
        <v>0.102</v>
      </c>
      <c r="BG768" s="14" t="n">
        <v>0</v>
      </c>
      <c r="BH768" s="14" t="n">
        <v>0</v>
      </c>
      <c r="BI768" s="14" t="n">
        <v>0.5600000000000001</v>
      </c>
      <c r="BJ768" s="14" t="n">
        <v>0.114</v>
      </c>
      <c r="BK768" s="14" t="n">
        <v>0</v>
      </c>
      <c r="BL768" s="14" t="n">
        <v>0.5600000000000001</v>
      </c>
      <c r="BM768" s="14" t="n">
        <v>0</v>
      </c>
      <c r="BN768" s="14" t="n">
        <v>1</v>
      </c>
      <c r="BO768" s="14" t="n">
        <v>0</v>
      </c>
      <c r="BP768" s="14" t="n">
        <v>0</v>
      </c>
      <c r="BQ768" s="14" t="n">
        <v>0.08799999999999999</v>
      </c>
      <c r="BR768" s="14" t="n">
        <v>0</v>
      </c>
      <c r="BS768" s="14" t="n">
        <v>1</v>
      </c>
      <c r="BT768" s="14" t="n">
        <v>0</v>
      </c>
      <c r="BU768" s="14" t="n">
        <v>0</v>
      </c>
      <c r="BV768" s="14" t="n">
        <v>0.031</v>
      </c>
      <c r="BW768" s="14" t="n">
        <v>0</v>
      </c>
      <c r="BX768" s="14" t="n">
        <v>1</v>
      </c>
      <c r="BY768" s="14" t="n">
        <v>11.787</v>
      </c>
      <c r="BZ768" s="14" t="n">
        <v>0</v>
      </c>
      <c r="CA768" s="14" t="n">
        <v>11.787</v>
      </c>
      <c r="CB768" s="14" t="n">
        <v>0</v>
      </c>
      <c r="CC768" s="14" t="n">
        <v>81.69499999999999</v>
      </c>
      <c r="CD768" s="14" t="n">
        <v>7.95</v>
      </c>
      <c r="CE768" s="14" t="n">
        <v>0</v>
      </c>
      <c r="CF768" s="14" t="n">
        <v>81.69499999999999</v>
      </c>
      <c r="CG768" s="14" t="n">
        <v>0</v>
      </c>
      <c r="CH768" s="14" t="n">
        <v>1</v>
      </c>
      <c r="CI768" s="14" t="n">
        <v>0</v>
      </c>
      <c r="CJ768" s="14" t="n">
        <v>0</v>
      </c>
      <c r="CK768" s="14" t="n">
        <v>0</v>
      </c>
      <c r="CL768" s="14" t="n">
        <v>0</v>
      </c>
      <c r="CM768" s="14" t="n">
        <v>0</v>
      </c>
      <c r="CN768" s="14" t="n">
        <v>0</v>
      </c>
      <c r="CO768" s="14" t="n">
        <v>0</v>
      </c>
      <c r="CP768" s="14" t="n">
        <v>0</v>
      </c>
      <c r="CQ768" s="14" t="n">
        <v>1.198</v>
      </c>
      <c r="CR768" s="14" t="n">
        <v>1</v>
      </c>
      <c r="CS768" s="14" t="n">
        <v>4.776</v>
      </c>
      <c r="CT768" s="14" t="n">
        <v>4.753</v>
      </c>
      <c r="CU768" s="14" t="n">
        <v>14.162</v>
      </c>
    </row>
    <row r="769">
      <c r="A769" s="14" t="inlineStr">
        <is>
          <t>SYR2022</t>
        </is>
      </c>
      <c r="B769" s="14" t="inlineStr">
        <is>
          <t>SYR</t>
        </is>
      </c>
      <c r="C769" s="14" t="inlineStr">
        <is>
          <t>SYR</t>
        </is>
      </c>
      <c r="D769" s="14" t="inlineStr">
        <is>
          <t>Syria</t>
        </is>
      </c>
      <c r="E769" s="14" t="n">
        <v>2022</v>
      </c>
      <c r="F769" s="14" t="n">
        <v>0</v>
      </c>
      <c r="G769" s="14" t="n">
        <v>11.72</v>
      </c>
      <c r="H769" s="14" t="n">
        <v>1.235</v>
      </c>
      <c r="I769" s="14" t="n">
        <v>0</v>
      </c>
      <c r="J769" s="14" t="n">
        <v>11.72</v>
      </c>
      <c r="K769" s="14" t="n">
        <v>0</v>
      </c>
      <c r="L769" s="14" t="n">
        <v>1</v>
      </c>
      <c r="M769" s="14" t="n">
        <v>9.782999999999999</v>
      </c>
      <c r="N769" s="14" t="n">
        <v>3.704</v>
      </c>
      <c r="O769" s="14" t="n">
        <v>0</v>
      </c>
      <c r="P769" s="14" t="n">
        <v>9.782999999999999</v>
      </c>
      <c r="Q769" s="14" t="n">
        <v>0</v>
      </c>
      <c r="R769" s="14" t="n">
        <v>1</v>
      </c>
      <c r="S769" s="14" t="n">
        <v>17.893</v>
      </c>
      <c r="T769" s="14" t="n">
        <v>7.408</v>
      </c>
      <c r="U769" s="14" t="n">
        <v>0</v>
      </c>
      <c r="V769" s="14" t="n">
        <v>17.893</v>
      </c>
      <c r="W769" s="14" t="n">
        <v>0</v>
      </c>
      <c r="X769" s="14" t="n">
        <v>1</v>
      </c>
      <c r="Y769" s="14" t="n">
        <v>5.775</v>
      </c>
      <c r="Z769" s="14" t="n">
        <v>0.523</v>
      </c>
      <c r="AA769" s="14" t="n">
        <v>0</v>
      </c>
      <c r="AB769" s="14" t="n">
        <v>5.775</v>
      </c>
      <c r="AC769" s="14" t="n">
        <v>0</v>
      </c>
      <c r="AD769" s="14" t="n">
        <v>1</v>
      </c>
      <c r="AE769" s="14" t="n">
        <v>6.392</v>
      </c>
      <c r="AF769" s="14" t="n">
        <v>1.043</v>
      </c>
      <c r="AG769" s="14" t="n">
        <v>0</v>
      </c>
      <c r="AH769" s="14" t="n">
        <v>6.392</v>
      </c>
      <c r="AI769" s="14" t="n">
        <v>0</v>
      </c>
      <c r="AJ769" s="14" t="n">
        <v>1</v>
      </c>
      <c r="AK769" s="14" t="n">
        <v>10.096</v>
      </c>
      <c r="AL769" s="14" t="n">
        <v>4.245</v>
      </c>
      <c r="AM769" s="14" t="n">
        <v>0</v>
      </c>
      <c r="AN769" s="14" t="n">
        <v>10.096</v>
      </c>
      <c r="AO769" s="14" t="n">
        <v>0</v>
      </c>
      <c r="AP769" s="14" t="n">
        <v>1</v>
      </c>
      <c r="AQ769" s="14" t="n">
        <v>0.847</v>
      </c>
      <c r="AR769" s="14" t="n">
        <v>0.123</v>
      </c>
      <c r="AS769" s="14" t="n">
        <v>0.638</v>
      </c>
      <c r="AT769" s="14" t="n">
        <v>1.484</v>
      </c>
      <c r="AU769" s="14" t="n">
        <v>0</v>
      </c>
      <c r="AV769" s="14" t="n">
        <v>1</v>
      </c>
      <c r="AW769" s="14" t="n">
        <v>0.947</v>
      </c>
      <c r="AX769" s="14" t="n">
        <v>0.123</v>
      </c>
      <c r="AY769" s="14" t="n">
        <v>-0.188</v>
      </c>
      <c r="AZ769" s="14" t="n">
        <v>0.759</v>
      </c>
      <c r="BA769" s="14" t="n">
        <v>0</v>
      </c>
      <c r="BB769" s="14" t="n">
        <v>1</v>
      </c>
      <c r="BC769" s="14" t="n">
        <v>0.589</v>
      </c>
      <c r="BD769" s="14" t="n">
        <v>0.123</v>
      </c>
      <c r="BE769" s="14" t="n">
        <v>-0.538</v>
      </c>
      <c r="BF769" s="14" t="n">
        <v>0.051</v>
      </c>
      <c r="BG769" s="14" t="n">
        <v>0</v>
      </c>
      <c r="BH769" s="14" t="n">
        <v>0</v>
      </c>
      <c r="BI769" s="14" t="n">
        <v>0.6889999999999999</v>
      </c>
      <c r="BJ769" s="14" t="n">
        <v>0.123</v>
      </c>
      <c r="BK769" s="14" t="n">
        <v>0</v>
      </c>
      <c r="BL769" s="14" t="n">
        <v>0.6889999999999999</v>
      </c>
      <c r="BM769" s="14" t="n">
        <v>0</v>
      </c>
      <c r="BN769" s="14" t="n">
        <v>1</v>
      </c>
      <c r="BO769" s="14" t="n">
        <v>0</v>
      </c>
      <c r="BP769" s="14" t="n">
        <v>0</v>
      </c>
      <c r="BQ769" s="14" t="n">
        <v>0.044</v>
      </c>
      <c r="BR769" s="14" t="n">
        <v>0</v>
      </c>
      <c r="BS769" s="14" t="n">
        <v>1</v>
      </c>
      <c r="BT769" s="14" t="n">
        <v>0</v>
      </c>
      <c r="BU769" s="14" t="n">
        <v>0</v>
      </c>
      <c r="BV769" s="14" t="n">
        <v>0.016</v>
      </c>
      <c r="BW769" s="14" t="n">
        <v>0</v>
      </c>
      <c r="BX769" s="14" t="n">
        <v>1</v>
      </c>
      <c r="BY769" s="14" t="n">
        <v>12.729</v>
      </c>
      <c r="BZ769" s="14" t="n">
        <v>0</v>
      </c>
      <c r="CA769" s="14" t="n">
        <v>12.729</v>
      </c>
      <c r="CB769" s="14" t="n">
        <v>0</v>
      </c>
      <c r="CC769" s="14" t="n">
        <v>102.477</v>
      </c>
      <c r="CD769" s="14" t="n">
        <v>7.95</v>
      </c>
      <c r="CE769" s="14" t="n">
        <v>0</v>
      </c>
      <c r="CF769" s="14" t="n">
        <v>102.477</v>
      </c>
      <c r="CG769" s="14" t="n">
        <v>0</v>
      </c>
      <c r="CH769" s="14" t="n">
        <v>1</v>
      </c>
      <c r="CI769" s="14" t="n">
        <v>0</v>
      </c>
      <c r="CJ769" s="14" t="n">
        <v>0</v>
      </c>
      <c r="CK769" s="14" t="n">
        <v>0</v>
      </c>
      <c r="CL769" s="14" t="n">
        <v>0</v>
      </c>
      <c r="CM769" s="14" t="n">
        <v>0</v>
      </c>
      <c r="CN769" s="14" t="n">
        <v>0</v>
      </c>
      <c r="CO769" s="14" t="n">
        <v>0</v>
      </c>
      <c r="CP769" s="14" t="n">
        <v>0</v>
      </c>
      <c r="CQ769" s="14" t="n">
        <v>1.294</v>
      </c>
      <c r="CR769" s="14" t="n">
        <v>1</v>
      </c>
      <c r="CS769" s="14" t="n">
        <v>5.158</v>
      </c>
      <c r="CT769" s="14" t="n">
        <v>10.485</v>
      </c>
      <c r="CU769" s="14" t="n">
        <v>30.326</v>
      </c>
    </row>
    <row r="770">
      <c r="A770" s="14" t="inlineStr">
        <is>
          <t>SYR2023</t>
        </is>
      </c>
      <c r="B770" s="14" t="inlineStr">
        <is>
          <t>SYR</t>
        </is>
      </c>
      <c r="C770" s="14" t="inlineStr">
        <is>
          <t>SYR</t>
        </is>
      </c>
      <c r="D770" s="14" t="inlineStr">
        <is>
          <t>Syria</t>
        </is>
      </c>
      <c r="E770" s="14" t="n">
        <v>2023</v>
      </c>
      <c r="F770" s="14" t="n">
        <v>0</v>
      </c>
      <c r="G770" s="14" t="n">
        <v>6.147</v>
      </c>
      <c r="H770" s="14" t="n">
        <v>1.286</v>
      </c>
      <c r="I770" s="14" t="n">
        <v>0</v>
      </c>
      <c r="J770" s="14" t="n">
        <v>6.147</v>
      </c>
      <c r="K770" s="14" t="n">
        <v>0</v>
      </c>
      <c r="L770" s="14" t="n">
        <v>1</v>
      </c>
      <c r="M770" s="14" t="n">
        <v>7.886</v>
      </c>
      <c r="N770" s="14" t="n">
        <v>3.857</v>
      </c>
      <c r="O770" s="14" t="n">
        <v>0</v>
      </c>
      <c r="P770" s="14" t="n">
        <v>7.886</v>
      </c>
      <c r="Q770" s="14" t="n">
        <v>0</v>
      </c>
      <c r="R770" s="14" t="n">
        <v>1</v>
      </c>
      <c r="S770" s="14" t="n">
        <v>12.575</v>
      </c>
      <c r="T770" s="14" t="n">
        <v>7.714</v>
      </c>
      <c r="U770" s="14" t="n">
        <v>0</v>
      </c>
      <c r="V770" s="14" t="n">
        <v>12.575</v>
      </c>
      <c r="W770" s="14" t="n">
        <v>0</v>
      </c>
      <c r="X770" s="14" t="n">
        <v>1</v>
      </c>
      <c r="Y770" s="14" t="n">
        <v>6.013</v>
      </c>
      <c r="Z770" s="14" t="n">
        <v>0.545</v>
      </c>
      <c r="AA770" s="14" t="n">
        <v>0</v>
      </c>
      <c r="AB770" s="14" t="n">
        <v>6.013</v>
      </c>
      <c r="AC770" s="14" t="n">
        <v>0</v>
      </c>
      <c r="AD770" s="14" t="n">
        <v>1</v>
      </c>
      <c r="AE770" s="14" t="n">
        <v>6.656</v>
      </c>
      <c r="AF770" s="14" t="n">
        <v>1.086</v>
      </c>
      <c r="AG770" s="14" t="n">
        <v>0</v>
      </c>
      <c r="AH770" s="14" t="n">
        <v>6.656</v>
      </c>
      <c r="AI770" s="14" t="n">
        <v>0</v>
      </c>
      <c r="AJ770" s="14" t="n">
        <v>1</v>
      </c>
      <c r="AK770" s="14" t="n">
        <v>10.513</v>
      </c>
      <c r="AL770" s="14" t="n">
        <v>4.42</v>
      </c>
      <c r="AM770" s="14" t="n">
        <v>0</v>
      </c>
      <c r="AN770" s="14" t="n">
        <v>10.513</v>
      </c>
      <c r="AO770" s="14" t="n">
        <v>0</v>
      </c>
      <c r="AP770" s="14" t="n">
        <v>1</v>
      </c>
      <c r="AQ770" s="14" t="n">
        <v>0.749</v>
      </c>
      <c r="AR770" s="14" t="n">
        <v>0.129</v>
      </c>
      <c r="AS770" s="14" t="n">
        <v>0.664</v>
      </c>
      <c r="AT770" s="14" t="n">
        <v>1.413</v>
      </c>
      <c r="AU770" s="14" t="n">
        <v>0</v>
      </c>
      <c r="AV770" s="14" t="n">
        <v>1</v>
      </c>
      <c r="AW770" s="14" t="n">
        <v>0.783</v>
      </c>
      <c r="AX770" s="14" t="n">
        <v>0.129</v>
      </c>
      <c r="AY770" s="14" t="n">
        <v>-0.07199999999999999</v>
      </c>
      <c r="AZ770" s="14" t="n">
        <v>0.711</v>
      </c>
      <c r="BA770" s="14" t="n">
        <v>0</v>
      </c>
      <c r="BB770" s="14" t="n">
        <v>1</v>
      </c>
      <c r="BC770" s="14" t="n">
        <v>0.527</v>
      </c>
      <c r="BD770" s="14" t="n">
        <v>0.129</v>
      </c>
      <c r="BE770" s="14" t="n">
        <v>-0.477</v>
      </c>
      <c r="BF770" s="14" t="n">
        <v>0.05</v>
      </c>
      <c r="BG770" s="14" t="n">
        <v>0</v>
      </c>
      <c r="BH770" s="14" t="n">
        <v>0</v>
      </c>
      <c r="BI770" s="14" t="n">
        <v>0.64</v>
      </c>
      <c r="BJ770" s="14" t="n">
        <v>0.129</v>
      </c>
      <c r="BK770" s="14" t="n">
        <v>0</v>
      </c>
      <c r="BL770" s="14" t="n">
        <v>0.64</v>
      </c>
      <c r="BM770" s="14" t="n">
        <v>0</v>
      </c>
      <c r="BN770" s="14" t="n">
        <v>1</v>
      </c>
      <c r="BO770" s="14" t="n">
        <v>0</v>
      </c>
      <c r="BP770" s="14" t="n">
        <v>0</v>
      </c>
      <c r="BQ770" s="14" t="n">
        <v>0.046</v>
      </c>
      <c r="BR770" s="14" t="n">
        <v>0</v>
      </c>
      <c r="BS770" s="14" t="n">
        <v>1</v>
      </c>
      <c r="BT770" s="14" t="n">
        <v>0</v>
      </c>
      <c r="BU770" s="14" t="n">
        <v>0</v>
      </c>
      <c r="BV770" s="14" t="n">
        <v>0.016</v>
      </c>
      <c r="BW770" s="14" t="n">
        <v>0</v>
      </c>
      <c r="BX770" s="14" t="n">
        <v>1</v>
      </c>
      <c r="BY770" s="14" t="n">
        <v>13.254</v>
      </c>
      <c r="BZ770" s="14" t="n">
        <v>0</v>
      </c>
      <c r="CA770" s="14" t="n">
        <v>13.254</v>
      </c>
      <c r="CB770" s="14" t="n">
        <v>0</v>
      </c>
      <c r="CC770" s="14" t="n">
        <v>87.07899999999999</v>
      </c>
      <c r="CD770" s="14" t="n">
        <v>7.95</v>
      </c>
      <c r="CE770" s="14" t="n">
        <v>0</v>
      </c>
      <c r="CF770" s="14" t="n">
        <v>87.07899999999999</v>
      </c>
      <c r="CG770" s="14" t="n">
        <v>0</v>
      </c>
      <c r="CH770" s="14" t="n">
        <v>1</v>
      </c>
      <c r="CI770" s="14" t="n">
        <v>0</v>
      </c>
      <c r="CJ770" s="14" t="n">
        <v>0</v>
      </c>
      <c r="CK770" s="14" t="n">
        <v>0</v>
      </c>
      <c r="CL770" s="14" t="n">
        <v>0</v>
      </c>
      <c r="CM770" s="14" t="n">
        <v>0</v>
      </c>
      <c r="CN770" s="14" t="n">
        <v>0</v>
      </c>
      <c r="CO770" s="14" t="n">
        <v>0</v>
      </c>
      <c r="CP770" s="14" t="n">
        <v>0</v>
      </c>
      <c r="CQ770" s="14" t="n">
        <v>1.348</v>
      </c>
      <c r="CR770" s="14" t="n">
        <v>1</v>
      </c>
      <c r="CS770" s="14" t="n">
        <v>5.37</v>
      </c>
      <c r="CT770" s="14" t="n">
        <v>4.861</v>
      </c>
      <c r="CU770" s="14" t="n">
        <v>10.622</v>
      </c>
    </row>
    <row r="771">
      <c r="A771" s="14" t="inlineStr">
        <is>
          <t>SYR2024</t>
        </is>
      </c>
      <c r="B771" s="14" t="inlineStr">
        <is>
          <t>SYR</t>
        </is>
      </c>
      <c r="C771" s="14" t="inlineStr">
        <is>
          <t>SYR</t>
        </is>
      </c>
      <c r="D771" s="14" t="inlineStr">
        <is>
          <t>Syria</t>
        </is>
      </c>
      <c r="E771" s="14" t="n">
        <v>2024</v>
      </c>
      <c r="F771" s="14" t="n">
        <v>0</v>
      </c>
      <c r="G771" s="14" t="n">
        <v>5.575</v>
      </c>
      <c r="H771" s="14" t="n">
        <v>1.324</v>
      </c>
      <c r="I771" s="14" t="n">
        <v>0</v>
      </c>
      <c r="J771" s="14" t="n">
        <v>5.575</v>
      </c>
      <c r="K771" s="14" t="n">
        <v>0</v>
      </c>
      <c r="L771" s="14" t="n">
        <v>1</v>
      </c>
      <c r="M771" s="14" t="n">
        <v>7.124</v>
      </c>
      <c r="N771" s="14" t="n">
        <v>3.971</v>
      </c>
      <c r="O771" s="14" t="n">
        <v>0</v>
      </c>
      <c r="P771" s="14" t="n">
        <v>7.124</v>
      </c>
      <c r="Q771" s="14" t="n">
        <v>0</v>
      </c>
      <c r="R771" s="14" t="n">
        <v>1</v>
      </c>
      <c r="S771" s="14" t="n">
        <v>12.193</v>
      </c>
      <c r="T771" s="14" t="n">
        <v>7.942</v>
      </c>
      <c r="U771" s="14" t="n">
        <v>0</v>
      </c>
      <c r="V771" s="14" t="n">
        <v>12.193</v>
      </c>
      <c r="W771" s="14" t="n">
        <v>0</v>
      </c>
      <c r="X771" s="14" t="n">
        <v>1</v>
      </c>
      <c r="Y771" s="14" t="n">
        <v>6.191</v>
      </c>
      <c r="Z771" s="14" t="n">
        <v>0.5610000000000001</v>
      </c>
      <c r="AA771" s="14" t="n">
        <v>0</v>
      </c>
      <c r="AB771" s="14" t="n">
        <v>6.191</v>
      </c>
      <c r="AC771" s="14" t="n">
        <v>0</v>
      </c>
      <c r="AD771" s="14" t="n">
        <v>1</v>
      </c>
      <c r="AE771" s="14" t="n">
        <v>6.853</v>
      </c>
      <c r="AF771" s="14" t="n">
        <v>1.118</v>
      </c>
      <c r="AG771" s="14" t="n">
        <v>0</v>
      </c>
      <c r="AH771" s="14" t="n">
        <v>6.853</v>
      </c>
      <c r="AI771" s="14" t="n">
        <v>0</v>
      </c>
      <c r="AJ771" s="14" t="n">
        <v>1</v>
      </c>
      <c r="AK771" s="14" t="n">
        <v>10.823</v>
      </c>
      <c r="AL771" s="14" t="n">
        <v>4.55</v>
      </c>
      <c r="AM771" s="14" t="n">
        <v>0</v>
      </c>
      <c r="AN771" s="14" t="n">
        <v>10.823</v>
      </c>
      <c r="AO771" s="14" t="n">
        <v>0</v>
      </c>
      <c r="AP771" s="14" t="n">
        <v>1</v>
      </c>
      <c r="AQ771" s="14" t="n">
        <v>0.72</v>
      </c>
      <c r="AR771" s="14" t="n">
        <v>0.132</v>
      </c>
      <c r="AS771" s="14" t="n">
        <v>0.6830000000000001</v>
      </c>
      <c r="AT771" s="14" t="n">
        <v>1.403</v>
      </c>
      <c r="AU771" s="14" t="n">
        <v>0</v>
      </c>
      <c r="AV771" s="14" t="n">
        <v>1</v>
      </c>
      <c r="AW771" s="14" t="n">
        <v>0.734</v>
      </c>
      <c r="AX771" s="14" t="n">
        <v>0.132</v>
      </c>
      <c r="AY771" s="14" t="n">
        <v>-0.03</v>
      </c>
      <c r="AZ771" s="14" t="n">
        <v>0.704</v>
      </c>
      <c r="BA771" s="14" t="n">
        <v>0</v>
      </c>
      <c r="BB771" s="14" t="n">
        <v>1</v>
      </c>
      <c r="BC771" s="14" t="n">
        <v>0.51</v>
      </c>
      <c r="BD771" s="14" t="n">
        <v>0.132</v>
      </c>
      <c r="BE771" s="14" t="n">
        <v>-0.459</v>
      </c>
      <c r="BF771" s="14" t="n">
        <v>0.051</v>
      </c>
      <c r="BG771" s="14" t="n">
        <v>0</v>
      </c>
      <c r="BH771" s="14" t="n">
        <v>0</v>
      </c>
      <c r="BI771" s="14" t="n">
        <v>0.652</v>
      </c>
      <c r="BJ771" s="14" t="n">
        <v>0.132</v>
      </c>
      <c r="BK771" s="14" t="n">
        <v>0</v>
      </c>
      <c r="BL771" s="14" t="n">
        <v>0.652</v>
      </c>
      <c r="BM771" s="14" t="n">
        <v>0</v>
      </c>
      <c r="BN771" s="14" t="n">
        <v>1</v>
      </c>
      <c r="BO771" s="14" t="n">
        <v>0</v>
      </c>
      <c r="BP771" s="14" t="n">
        <v>0</v>
      </c>
      <c r="BQ771" s="14" t="n">
        <v>0.047</v>
      </c>
      <c r="BR771" s="14" t="n">
        <v>0</v>
      </c>
      <c r="BS771" s="14" t="n">
        <v>1</v>
      </c>
      <c r="BT771" s="14" t="n">
        <v>0</v>
      </c>
      <c r="BU771" s="14" t="n">
        <v>0</v>
      </c>
      <c r="BV771" s="14" t="n">
        <v>0.017</v>
      </c>
      <c r="BW771" s="14" t="n">
        <v>0</v>
      </c>
      <c r="BX771" s="14" t="n">
        <v>1</v>
      </c>
      <c r="BY771" s="14" t="n">
        <v>13.646</v>
      </c>
      <c r="BZ771" s="14" t="n">
        <v>0</v>
      </c>
      <c r="CA771" s="14" t="n">
        <v>13.646</v>
      </c>
      <c r="CB771" s="14" t="n">
        <v>0</v>
      </c>
      <c r="CC771" s="14" t="n">
        <v>86.38500000000001</v>
      </c>
      <c r="CD771" s="14" t="n">
        <v>7.95</v>
      </c>
      <c r="CE771" s="14" t="n">
        <v>0</v>
      </c>
      <c r="CF771" s="14" t="n">
        <v>86.38500000000001</v>
      </c>
      <c r="CG771" s="14" t="n">
        <v>0</v>
      </c>
      <c r="CH771" s="14" t="n">
        <v>1</v>
      </c>
      <c r="CI771" s="14" t="n">
        <v>0</v>
      </c>
      <c r="CJ771" s="14" t="n">
        <v>0</v>
      </c>
      <c r="CK771" s="14" t="n">
        <v>0</v>
      </c>
      <c r="CL771" s="14" t="n">
        <v>0</v>
      </c>
      <c r="CM771" s="14" t="n">
        <v>0</v>
      </c>
      <c r="CN771" s="14" t="n">
        <v>0</v>
      </c>
      <c r="CO771" s="14" t="n">
        <v>0</v>
      </c>
      <c r="CP771" s="14" t="n">
        <v>0</v>
      </c>
      <c r="CQ771" s="14" t="n">
        <v>1.387</v>
      </c>
      <c r="CR771" s="14" t="n">
        <v>1</v>
      </c>
      <c r="CS771" s="14" t="n">
        <v>5.529</v>
      </c>
      <c r="CT771" s="14" t="n">
        <v>4.251</v>
      </c>
      <c r="CU771" s="14" t="n">
        <v>9.167999999999999</v>
      </c>
    </row>
    <row r="772">
      <c r="A772" s="14" t="inlineStr">
        <is>
          <t>STP2021</t>
        </is>
      </c>
      <c r="B772" s="14" t="inlineStr">
        <is>
          <t>STP</t>
        </is>
      </c>
      <c r="C772" s="14" t="inlineStr">
        <is>
          <t>STP</t>
        </is>
      </c>
      <c r="D772" s="14" t="inlineStr">
        <is>
          <t>São Tomé and Príncipe</t>
        </is>
      </c>
      <c r="E772" s="14" t="n">
        <v>2021</v>
      </c>
      <c r="F772" s="14" t="n">
        <v>0</v>
      </c>
      <c r="G772" s="14" t="n">
        <v>5.897</v>
      </c>
      <c r="H772" s="14" t="n">
        <v>1.143</v>
      </c>
      <c r="I772" s="14" t="n">
        <v>0</v>
      </c>
      <c r="J772" s="14" t="n">
        <v>5.897</v>
      </c>
      <c r="K772" s="14" t="n">
        <v>0</v>
      </c>
      <c r="L772" s="14" t="n">
        <v>1</v>
      </c>
      <c r="M772" s="14" t="n">
        <v>7.964</v>
      </c>
      <c r="N772" s="14" t="n">
        <v>3.43</v>
      </c>
      <c r="O772" s="14" t="n">
        <v>0</v>
      </c>
      <c r="P772" s="14" t="n">
        <v>7.964</v>
      </c>
      <c r="Q772" s="14" t="n">
        <v>0</v>
      </c>
      <c r="R772" s="14" t="n">
        <v>1</v>
      </c>
      <c r="S772" s="14" t="n">
        <v>11.613</v>
      </c>
      <c r="T772" s="14" t="n">
        <v>6.86</v>
      </c>
      <c r="U772" s="14" t="n">
        <v>0</v>
      </c>
      <c r="V772" s="14" t="n">
        <v>11.613</v>
      </c>
      <c r="W772" s="14" t="n">
        <v>0</v>
      </c>
      <c r="X772" s="14" t="n">
        <v>1</v>
      </c>
      <c r="Y772" s="14" t="n">
        <v>15.393</v>
      </c>
      <c r="Z772" s="14" t="n">
        <v>2.08</v>
      </c>
      <c r="AA772" s="14" t="n">
        <v>0</v>
      </c>
      <c r="AB772" s="14" t="n">
        <v>15.393</v>
      </c>
      <c r="AC772" s="14" t="n">
        <v>0</v>
      </c>
      <c r="AD772" s="14" t="n">
        <v>1</v>
      </c>
      <c r="AE772" s="14" t="n">
        <v>16.536</v>
      </c>
      <c r="AF772" s="14" t="n">
        <v>3.867</v>
      </c>
      <c r="AG772" s="14" t="n">
        <v>0</v>
      </c>
      <c r="AH772" s="14" t="n">
        <v>16.536</v>
      </c>
      <c r="AI772" s="14" t="n">
        <v>0</v>
      </c>
      <c r="AJ772" s="14" t="n">
        <v>1</v>
      </c>
      <c r="AK772" s="14" t="n">
        <v>23.396</v>
      </c>
      <c r="AL772" s="14" t="n">
        <v>12.461</v>
      </c>
      <c r="AM772" s="14" t="n">
        <v>0</v>
      </c>
      <c r="AN772" s="14" t="n">
        <v>23.396</v>
      </c>
      <c r="AO772" s="14" t="n">
        <v>0</v>
      </c>
      <c r="AP772" s="14" t="n">
        <v>1</v>
      </c>
      <c r="AQ772" s="14" t="n">
        <v>0.619</v>
      </c>
      <c r="AR772" s="14" t="n">
        <v>0.114</v>
      </c>
      <c r="AS772" s="14" t="n">
        <v>0.8149999999999999</v>
      </c>
      <c r="AT772" s="14" t="n">
        <v>1.434</v>
      </c>
      <c r="AU772" s="14" t="n">
        <v>0</v>
      </c>
      <c r="AV772" s="14" t="n">
        <v>1</v>
      </c>
      <c r="AW772" s="14" t="n">
        <v>0.599</v>
      </c>
      <c r="AX772" s="14" t="n">
        <v>0.114</v>
      </c>
      <c r="AY772" s="14" t="n">
        <v>0.539</v>
      </c>
      <c r="AZ772" s="14" t="n">
        <v>1.138</v>
      </c>
      <c r="BA772" s="14" t="n">
        <v>0</v>
      </c>
      <c r="BB772" s="14" t="n">
        <v>1</v>
      </c>
      <c r="BC772" s="14" t="n">
        <v>0.439</v>
      </c>
      <c r="BD772" s="14" t="n">
        <v>0.114</v>
      </c>
      <c r="BE772" s="14" t="n">
        <v>0</v>
      </c>
      <c r="BF772" s="14" t="n">
        <v>0.439</v>
      </c>
      <c r="BG772" s="14" t="n">
        <v>0</v>
      </c>
      <c r="BH772" s="14" t="n">
        <v>1</v>
      </c>
      <c r="BI772" s="14" t="n">
        <v>0.505</v>
      </c>
      <c r="BJ772" s="14" t="n">
        <v>0.114</v>
      </c>
      <c r="BK772" s="14" t="n">
        <v>0.238</v>
      </c>
      <c r="BL772" s="14" t="n">
        <v>0.743</v>
      </c>
      <c r="BM772" s="14" t="n">
        <v>0</v>
      </c>
      <c r="BN772" s="14" t="n">
        <v>1</v>
      </c>
      <c r="BO772" s="14" t="n">
        <v>0</v>
      </c>
      <c r="BP772" s="14" t="n">
        <v>0</v>
      </c>
      <c r="BQ772" s="14" t="n">
        <v>0.166</v>
      </c>
      <c r="BR772" s="14" t="n">
        <v>0</v>
      </c>
      <c r="BS772" s="14" t="n">
        <v>0.833</v>
      </c>
      <c r="BT772" s="14" t="n">
        <v>0</v>
      </c>
      <c r="BU772" s="14" t="n">
        <v>0</v>
      </c>
      <c r="BV772" s="14" t="n">
        <v>0.118</v>
      </c>
      <c r="BW772" s="14" t="n">
        <v>0</v>
      </c>
      <c r="BX772" s="14" t="n">
        <v>0.833</v>
      </c>
      <c r="BY772" s="14" t="n">
        <v>11.787</v>
      </c>
      <c r="BZ772" s="14" t="n">
        <v>0</v>
      </c>
      <c r="CA772" s="14" t="n">
        <v>11.787</v>
      </c>
      <c r="CB772" s="14" t="n">
        <v>0</v>
      </c>
      <c r="CC772" s="14" t="n">
        <v>78.125</v>
      </c>
      <c r="CD772" s="14" t="n">
        <v>7.95</v>
      </c>
      <c r="CE772" s="14" t="n">
        <v>0</v>
      </c>
      <c r="CF772" s="14" t="n">
        <v>78.125</v>
      </c>
      <c r="CG772" s="14" t="n">
        <v>0</v>
      </c>
      <c r="CH772" s="14" t="n">
        <v>1</v>
      </c>
      <c r="CI772" s="14" t="n">
        <v>0</v>
      </c>
      <c r="CJ772" s="14" t="n">
        <v>0</v>
      </c>
      <c r="CK772" s="14" t="n">
        <v>0</v>
      </c>
      <c r="CL772" s="14" t="n">
        <v>0</v>
      </c>
      <c r="CM772" s="14" t="n">
        <v>0</v>
      </c>
      <c r="CN772" s="14" t="n">
        <v>0</v>
      </c>
      <c r="CO772" s="14" t="n">
        <v>0</v>
      </c>
      <c r="CP772" s="14" t="n">
        <v>0</v>
      </c>
      <c r="CQ772" s="14" t="n">
        <v>1.198</v>
      </c>
      <c r="CR772" s="14" t="n">
        <v>0</v>
      </c>
      <c r="CS772" s="14" t="n">
        <v>4.776</v>
      </c>
      <c r="CT772" s="14" t="n">
        <v>4.753</v>
      </c>
      <c r="CU772" s="14" t="n">
        <v>15.162</v>
      </c>
    </row>
    <row r="773">
      <c r="A773" s="14" t="inlineStr">
        <is>
          <t>STP2022</t>
        </is>
      </c>
      <c r="B773" s="14" t="inlineStr">
        <is>
          <t>STP</t>
        </is>
      </c>
      <c r="C773" s="14" t="inlineStr">
        <is>
          <t>STP</t>
        </is>
      </c>
      <c r="D773" s="14" t="inlineStr">
        <is>
          <t>São Tomé and Príncipe</t>
        </is>
      </c>
      <c r="E773" s="14" t="n">
        <v>2022</v>
      </c>
      <c r="F773" s="14" t="n">
        <v>0</v>
      </c>
      <c r="G773" s="14" t="n">
        <v>11.72</v>
      </c>
      <c r="H773" s="14" t="n">
        <v>1.235</v>
      </c>
      <c r="I773" s="14" t="n">
        <v>0</v>
      </c>
      <c r="J773" s="14" t="n">
        <v>11.72</v>
      </c>
      <c r="K773" s="14" t="n">
        <v>0</v>
      </c>
      <c r="L773" s="14" t="n">
        <v>1</v>
      </c>
      <c r="M773" s="14" t="n">
        <v>9.782999999999999</v>
      </c>
      <c r="N773" s="14" t="n">
        <v>3.704</v>
      </c>
      <c r="O773" s="14" t="n">
        <v>0</v>
      </c>
      <c r="P773" s="14" t="n">
        <v>9.782999999999999</v>
      </c>
      <c r="Q773" s="14" t="n">
        <v>0</v>
      </c>
      <c r="R773" s="14" t="n">
        <v>1</v>
      </c>
      <c r="S773" s="14" t="n">
        <v>17.893</v>
      </c>
      <c r="T773" s="14" t="n">
        <v>7.408</v>
      </c>
      <c r="U773" s="14" t="n">
        <v>0</v>
      </c>
      <c r="V773" s="14" t="n">
        <v>17.893</v>
      </c>
      <c r="W773" s="14" t="n">
        <v>0</v>
      </c>
      <c r="X773" s="14" t="n">
        <v>1</v>
      </c>
      <c r="Y773" s="14" t="n">
        <v>29.904</v>
      </c>
      <c r="Z773" s="14" t="n">
        <v>4.042</v>
      </c>
      <c r="AA773" s="14" t="n">
        <v>0</v>
      </c>
      <c r="AB773" s="14" t="n">
        <v>29.904</v>
      </c>
      <c r="AC773" s="14" t="n">
        <v>0</v>
      </c>
      <c r="AD773" s="14" t="n">
        <v>1</v>
      </c>
      <c r="AE773" s="14" t="n">
        <v>31.139</v>
      </c>
      <c r="AF773" s="14" t="n">
        <v>7.281</v>
      </c>
      <c r="AG773" s="14" t="n">
        <v>0</v>
      </c>
      <c r="AH773" s="14" t="n">
        <v>31.139</v>
      </c>
      <c r="AI773" s="14" t="n">
        <v>0</v>
      </c>
      <c r="AJ773" s="14" t="n">
        <v>1</v>
      </c>
      <c r="AK773" s="14" t="n">
        <v>38.547</v>
      </c>
      <c r="AL773" s="14" t="n">
        <v>20.53</v>
      </c>
      <c r="AM773" s="14" t="n">
        <v>0</v>
      </c>
      <c r="AN773" s="14" t="n">
        <v>38.547</v>
      </c>
      <c r="AO773" s="14" t="n">
        <v>0</v>
      </c>
      <c r="AP773" s="14" t="n">
        <v>1</v>
      </c>
      <c r="AQ773" s="14" t="n">
        <v>0.861</v>
      </c>
      <c r="AR773" s="14" t="n">
        <v>0.123</v>
      </c>
      <c r="AS773" s="14" t="n">
        <v>0.88</v>
      </c>
      <c r="AT773" s="14" t="n">
        <v>1.741</v>
      </c>
      <c r="AU773" s="14" t="n">
        <v>0</v>
      </c>
      <c r="AV773" s="14" t="n">
        <v>1</v>
      </c>
      <c r="AW773" s="14" t="n">
        <v>0.986</v>
      </c>
      <c r="AX773" s="14" t="n">
        <v>0.123</v>
      </c>
      <c r="AY773" s="14" t="n">
        <v>0.488</v>
      </c>
      <c r="AZ773" s="14" t="n">
        <v>1.475</v>
      </c>
      <c r="BA773" s="14" t="n">
        <v>0</v>
      </c>
      <c r="BB773" s="14" t="n">
        <v>1</v>
      </c>
      <c r="BC773" s="14" t="n">
        <v>0.598</v>
      </c>
      <c r="BD773" s="14" t="n">
        <v>0.123</v>
      </c>
      <c r="BE773" s="14" t="n">
        <v>0</v>
      </c>
      <c r="BF773" s="14" t="n">
        <v>0.598</v>
      </c>
      <c r="BG773" s="14" t="n">
        <v>0</v>
      </c>
      <c r="BH773" s="14" t="n">
        <v>1</v>
      </c>
      <c r="BI773" s="14" t="n">
        <v>0.612</v>
      </c>
      <c r="BJ773" s="14" t="n">
        <v>0.123</v>
      </c>
      <c r="BK773" s="14" t="n">
        <v>0.23</v>
      </c>
      <c r="BL773" s="14" t="n">
        <v>0.843</v>
      </c>
      <c r="BM773" s="14" t="n">
        <v>0</v>
      </c>
      <c r="BN773" s="14" t="n">
        <v>1</v>
      </c>
      <c r="BO773" s="14" t="n">
        <v>0</v>
      </c>
      <c r="BP773" s="14" t="n">
        <v>0</v>
      </c>
      <c r="BQ773" s="14" t="n">
        <v>0.147</v>
      </c>
      <c r="BR773" s="14" t="n">
        <v>0</v>
      </c>
      <c r="BS773" s="14" t="n">
        <v>0.833</v>
      </c>
      <c r="BT773" s="14" t="n">
        <v>0</v>
      </c>
      <c r="BU773" s="14" t="n">
        <v>0</v>
      </c>
      <c r="BV773" s="14" t="n">
        <v>0.105</v>
      </c>
      <c r="BW773" s="14" t="n">
        <v>0</v>
      </c>
      <c r="BX773" s="14" t="n">
        <v>0.833</v>
      </c>
      <c r="BY773" s="14" t="n">
        <v>12.729</v>
      </c>
      <c r="BZ773" s="14" t="n">
        <v>0</v>
      </c>
      <c r="CA773" s="14" t="n">
        <v>12.729</v>
      </c>
      <c r="CB773" s="14" t="n">
        <v>0</v>
      </c>
      <c r="CC773" s="14" t="n">
        <v>97.90000000000001</v>
      </c>
      <c r="CD773" s="14" t="n">
        <v>7.95</v>
      </c>
      <c r="CE773" s="14" t="n">
        <v>0</v>
      </c>
      <c r="CF773" s="14" t="n">
        <v>97.90000000000001</v>
      </c>
      <c r="CG773" s="14" t="n">
        <v>0</v>
      </c>
      <c r="CH773" s="14" t="n">
        <v>1</v>
      </c>
      <c r="CI773" s="14" t="n">
        <v>0</v>
      </c>
      <c r="CJ773" s="14" t="n">
        <v>0</v>
      </c>
      <c r="CK773" s="14" t="n">
        <v>0</v>
      </c>
      <c r="CL773" s="14" t="n">
        <v>0</v>
      </c>
      <c r="CM773" s="14" t="n">
        <v>0</v>
      </c>
      <c r="CN773" s="14" t="n">
        <v>0</v>
      </c>
      <c r="CO773" s="14" t="n">
        <v>0</v>
      </c>
      <c r="CP773" s="14" t="n">
        <v>0</v>
      </c>
      <c r="CQ773" s="14" t="n">
        <v>1.294</v>
      </c>
      <c r="CR773" s="14" t="n">
        <v>0</v>
      </c>
      <c r="CS773" s="14" t="n">
        <v>5.158</v>
      </c>
      <c r="CT773" s="14" t="n">
        <v>10.485</v>
      </c>
      <c r="CU773" s="14" t="n">
        <v>31.326</v>
      </c>
    </row>
    <row r="774">
      <c r="A774" s="14" t="inlineStr">
        <is>
          <t>STP2023</t>
        </is>
      </c>
      <c r="B774" s="14" t="inlineStr">
        <is>
          <t>STP</t>
        </is>
      </c>
      <c r="C774" s="14" t="inlineStr">
        <is>
          <t>STP</t>
        </is>
      </c>
      <c r="D774" s="14" t="inlineStr">
        <is>
          <t>São Tomé and Príncipe</t>
        </is>
      </c>
      <c r="E774" s="14" t="n">
        <v>2023</v>
      </c>
      <c r="F774" s="14" t="n">
        <v>0</v>
      </c>
      <c r="G774" s="14" t="n">
        <v>6.147</v>
      </c>
      <c r="H774" s="14" t="n">
        <v>1.286</v>
      </c>
      <c r="I774" s="14" t="n">
        <v>0</v>
      </c>
      <c r="J774" s="14" t="n">
        <v>6.147</v>
      </c>
      <c r="K774" s="14" t="n">
        <v>0</v>
      </c>
      <c r="L774" s="14" t="n">
        <v>1</v>
      </c>
      <c r="M774" s="14" t="n">
        <v>7.886</v>
      </c>
      <c r="N774" s="14" t="n">
        <v>3.857</v>
      </c>
      <c r="O774" s="14" t="n">
        <v>0</v>
      </c>
      <c r="P774" s="14" t="n">
        <v>7.886</v>
      </c>
      <c r="Q774" s="14" t="n">
        <v>0</v>
      </c>
      <c r="R774" s="14" t="n">
        <v>1</v>
      </c>
      <c r="S774" s="14" t="n">
        <v>12.575</v>
      </c>
      <c r="T774" s="14" t="n">
        <v>7.714</v>
      </c>
      <c r="U774" s="14" t="n">
        <v>0</v>
      </c>
      <c r="V774" s="14" t="n">
        <v>12.575</v>
      </c>
      <c r="W774" s="14" t="n">
        <v>0</v>
      </c>
      <c r="X774" s="14" t="n">
        <v>1</v>
      </c>
      <c r="Y774" s="14" t="n">
        <v>12.273</v>
      </c>
      <c r="Z774" s="14" t="n">
        <v>1.659</v>
      </c>
      <c r="AA774" s="14" t="n">
        <v>0</v>
      </c>
      <c r="AB774" s="14" t="n">
        <v>12.273</v>
      </c>
      <c r="AC774" s="14" t="n">
        <v>0</v>
      </c>
      <c r="AD774" s="14" t="n">
        <v>1</v>
      </c>
      <c r="AE774" s="14" t="n">
        <v>13.559</v>
      </c>
      <c r="AF774" s="14" t="n">
        <v>3.171</v>
      </c>
      <c r="AG774" s="14" t="n">
        <v>0</v>
      </c>
      <c r="AH774" s="14" t="n">
        <v>13.559</v>
      </c>
      <c r="AI774" s="14" t="n">
        <v>0</v>
      </c>
      <c r="AJ774" s="14" t="n">
        <v>1</v>
      </c>
      <c r="AK774" s="14" t="n">
        <v>21.273</v>
      </c>
      <c r="AL774" s="14" t="n">
        <v>11.33</v>
      </c>
      <c r="AM774" s="14" t="n">
        <v>0</v>
      </c>
      <c r="AN774" s="14" t="n">
        <v>21.273</v>
      </c>
      <c r="AO774" s="14" t="n">
        <v>0</v>
      </c>
      <c r="AP774" s="14" t="n">
        <v>1</v>
      </c>
      <c r="AQ774" s="14" t="n">
        <v>0.76</v>
      </c>
      <c r="AR774" s="14" t="n">
        <v>0.129</v>
      </c>
      <c r="AS774" s="14" t="n">
        <v>0.916</v>
      </c>
      <c r="AT774" s="14" t="n">
        <v>1.676</v>
      </c>
      <c r="AU774" s="14" t="n">
        <v>0</v>
      </c>
      <c r="AV774" s="14" t="n">
        <v>1</v>
      </c>
      <c r="AW774" s="14" t="n">
        <v>0.8110000000000001</v>
      </c>
      <c r="AX774" s="14" t="n">
        <v>0.129</v>
      </c>
      <c r="AY774" s="14" t="n">
        <v>0.5679999999999999</v>
      </c>
      <c r="AZ774" s="14" t="n">
        <v>1.38</v>
      </c>
      <c r="BA774" s="14" t="n">
        <v>0</v>
      </c>
      <c r="BB774" s="14" t="n">
        <v>1</v>
      </c>
      <c r="BC774" s="14" t="n">
        <v>0.535</v>
      </c>
      <c r="BD774" s="14" t="n">
        <v>0.129</v>
      </c>
      <c r="BE774" s="14" t="n">
        <v>0</v>
      </c>
      <c r="BF774" s="14" t="n">
        <v>0.535</v>
      </c>
      <c r="BG774" s="14" t="n">
        <v>0</v>
      </c>
      <c r="BH774" s="14" t="n">
        <v>1</v>
      </c>
      <c r="BI774" s="14" t="n">
        <v>0.579</v>
      </c>
      <c r="BJ774" s="14" t="n">
        <v>0.129</v>
      </c>
      <c r="BK774" s="14" t="n">
        <v>0.263</v>
      </c>
      <c r="BL774" s="14" t="n">
        <v>0.842</v>
      </c>
      <c r="BM774" s="14" t="n">
        <v>0</v>
      </c>
      <c r="BN774" s="14" t="n">
        <v>1</v>
      </c>
      <c r="BO774" s="14" t="n">
        <v>0</v>
      </c>
      <c r="BP774" s="14" t="n">
        <v>0</v>
      </c>
      <c r="BQ774" s="14" t="n">
        <v>0.151</v>
      </c>
      <c r="BR774" s="14" t="n">
        <v>0</v>
      </c>
      <c r="BS774" s="14" t="n">
        <v>0.833</v>
      </c>
      <c r="BT774" s="14" t="n">
        <v>0</v>
      </c>
      <c r="BU774" s="14" t="n">
        <v>0</v>
      </c>
      <c r="BV774" s="14" t="n">
        <v>0.108</v>
      </c>
      <c r="BW774" s="14" t="n">
        <v>0</v>
      </c>
      <c r="BX774" s="14" t="n">
        <v>0.833</v>
      </c>
      <c r="BY774" s="14" t="n">
        <v>13.254</v>
      </c>
      <c r="BZ774" s="14" t="n">
        <v>0</v>
      </c>
      <c r="CA774" s="14" t="n">
        <v>13.254</v>
      </c>
      <c r="CB774" s="14" t="n">
        <v>0</v>
      </c>
      <c r="CC774" s="14" t="n">
        <v>83.248</v>
      </c>
      <c r="CD774" s="14" t="n">
        <v>7.95</v>
      </c>
      <c r="CE774" s="14" t="n">
        <v>0</v>
      </c>
      <c r="CF774" s="14" t="n">
        <v>83.248</v>
      </c>
      <c r="CG774" s="14" t="n">
        <v>0</v>
      </c>
      <c r="CH774" s="14" t="n">
        <v>1</v>
      </c>
      <c r="CI774" s="14" t="n">
        <v>0</v>
      </c>
      <c r="CJ774" s="14" t="n">
        <v>0</v>
      </c>
      <c r="CK774" s="14" t="n">
        <v>0</v>
      </c>
      <c r="CL774" s="14" t="n">
        <v>0</v>
      </c>
      <c r="CM774" s="14" t="n">
        <v>0</v>
      </c>
      <c r="CN774" s="14" t="n">
        <v>0</v>
      </c>
      <c r="CO774" s="14" t="n">
        <v>0</v>
      </c>
      <c r="CP774" s="14" t="n">
        <v>0</v>
      </c>
      <c r="CQ774" s="14" t="n">
        <v>1.348</v>
      </c>
      <c r="CR774" s="14" t="n">
        <v>0</v>
      </c>
      <c r="CS774" s="14" t="n">
        <v>5.37</v>
      </c>
      <c r="CT774" s="14" t="n">
        <v>4.861</v>
      </c>
      <c r="CU774" s="14" t="n">
        <v>11.622</v>
      </c>
    </row>
    <row r="775">
      <c r="A775" s="14" t="inlineStr">
        <is>
          <t>STP2024</t>
        </is>
      </c>
      <c r="B775" s="14" t="inlineStr">
        <is>
          <t>STP</t>
        </is>
      </c>
      <c r="C775" s="14" t="inlineStr">
        <is>
          <t>STP</t>
        </is>
      </c>
      <c r="D775" s="14" t="inlineStr">
        <is>
          <t>São Tomé and Príncipe</t>
        </is>
      </c>
      <c r="E775" s="14" t="n">
        <v>2024</v>
      </c>
      <c r="F775" s="14" t="n">
        <v>0</v>
      </c>
      <c r="G775" s="14" t="n">
        <v>5.575</v>
      </c>
      <c r="H775" s="14" t="n">
        <v>1.324</v>
      </c>
      <c r="I775" s="14" t="n">
        <v>0</v>
      </c>
      <c r="J775" s="14" t="n">
        <v>5.575</v>
      </c>
      <c r="K775" s="14" t="n">
        <v>0</v>
      </c>
      <c r="L775" s="14" t="n">
        <v>1</v>
      </c>
      <c r="M775" s="14" t="n">
        <v>7.124</v>
      </c>
      <c r="N775" s="14" t="n">
        <v>3.971</v>
      </c>
      <c r="O775" s="14" t="n">
        <v>0</v>
      </c>
      <c r="P775" s="14" t="n">
        <v>7.124</v>
      </c>
      <c r="Q775" s="14" t="n">
        <v>0</v>
      </c>
      <c r="R775" s="14" t="n">
        <v>1</v>
      </c>
      <c r="S775" s="14" t="n">
        <v>12.193</v>
      </c>
      <c r="T775" s="14" t="n">
        <v>7.942</v>
      </c>
      <c r="U775" s="14" t="n">
        <v>0</v>
      </c>
      <c r="V775" s="14" t="n">
        <v>12.193</v>
      </c>
      <c r="W775" s="14" t="n">
        <v>0</v>
      </c>
      <c r="X775" s="14" t="n">
        <v>1</v>
      </c>
      <c r="Y775" s="14" t="n">
        <v>11.021</v>
      </c>
      <c r="Z775" s="14" t="n">
        <v>1.49</v>
      </c>
      <c r="AA775" s="14" t="n">
        <v>0</v>
      </c>
      <c r="AB775" s="14" t="n">
        <v>11.021</v>
      </c>
      <c r="AC775" s="14" t="n">
        <v>0</v>
      </c>
      <c r="AD775" s="14" t="n">
        <v>1</v>
      </c>
      <c r="AE775" s="14" t="n">
        <v>12.345</v>
      </c>
      <c r="AF775" s="14" t="n">
        <v>2.887</v>
      </c>
      <c r="AG775" s="14" t="n">
        <v>0</v>
      </c>
      <c r="AH775" s="14" t="n">
        <v>12.345</v>
      </c>
      <c r="AI775" s="14" t="n">
        <v>0</v>
      </c>
      <c r="AJ775" s="14" t="n">
        <v>1</v>
      </c>
      <c r="AK775" s="14" t="n">
        <v>20.286</v>
      </c>
      <c r="AL775" s="14" t="n">
        <v>10.804</v>
      </c>
      <c r="AM775" s="14" t="n">
        <v>0</v>
      </c>
      <c r="AN775" s="14" t="n">
        <v>20.286</v>
      </c>
      <c r="AO775" s="14" t="n">
        <v>0</v>
      </c>
      <c r="AP775" s="14" t="n">
        <v>1</v>
      </c>
      <c r="AQ775" s="14" t="n">
        <v>0.724</v>
      </c>
      <c r="AR775" s="14" t="n">
        <v>0.132</v>
      </c>
      <c r="AS775" s="14" t="n">
        <v>0.9429999999999999</v>
      </c>
      <c r="AT775" s="14" t="n">
        <v>1.667</v>
      </c>
      <c r="AU775" s="14" t="n">
        <v>0</v>
      </c>
      <c r="AV775" s="14" t="n">
        <v>1</v>
      </c>
      <c r="AW775" s="14" t="n">
        <v>0.75</v>
      </c>
      <c r="AX775" s="14" t="n">
        <v>0.132</v>
      </c>
      <c r="AY775" s="14" t="n">
        <v>0.608</v>
      </c>
      <c r="AZ775" s="14" t="n">
        <v>1.359</v>
      </c>
      <c r="BA775" s="14" t="n">
        <v>0</v>
      </c>
      <c r="BB775" s="14" t="n">
        <v>1</v>
      </c>
      <c r="BC775" s="14" t="n">
        <v>0.513</v>
      </c>
      <c r="BD775" s="14" t="n">
        <v>0.132</v>
      </c>
      <c r="BE775" s="14" t="n">
        <v>0</v>
      </c>
      <c r="BF775" s="14" t="n">
        <v>0.513</v>
      </c>
      <c r="BG775" s="14" t="n">
        <v>0</v>
      </c>
      <c r="BH775" s="14" t="n">
        <v>1</v>
      </c>
      <c r="BI775" s="14" t="n">
        <v>0.591</v>
      </c>
      <c r="BJ775" s="14" t="n">
        <v>0.132</v>
      </c>
      <c r="BK775" s="14" t="n">
        <v>0.273</v>
      </c>
      <c r="BL775" s="14" t="n">
        <v>0.864</v>
      </c>
      <c r="BM775" s="14" t="n">
        <v>0</v>
      </c>
      <c r="BN775" s="14" t="n">
        <v>1</v>
      </c>
      <c r="BO775" s="14" t="n">
        <v>0</v>
      </c>
      <c r="BP775" s="14" t="n">
        <v>0</v>
      </c>
      <c r="BQ775" s="14" t="n">
        <v>0.151</v>
      </c>
      <c r="BR775" s="14" t="n">
        <v>0</v>
      </c>
      <c r="BS775" s="14" t="n">
        <v>0.833</v>
      </c>
      <c r="BT775" s="14" t="n">
        <v>0</v>
      </c>
      <c r="BU775" s="14" t="n">
        <v>0</v>
      </c>
      <c r="BV775" s="14" t="n">
        <v>0.108</v>
      </c>
      <c r="BW775" s="14" t="n">
        <v>0</v>
      </c>
      <c r="BX775" s="14" t="n">
        <v>0.833</v>
      </c>
      <c r="BY775" s="14" t="n">
        <v>13.646</v>
      </c>
      <c r="BZ775" s="14" t="n">
        <v>0</v>
      </c>
      <c r="CA775" s="14" t="n">
        <v>13.646</v>
      </c>
      <c r="CB775" s="14" t="n">
        <v>0</v>
      </c>
      <c r="CC775" s="14" t="n">
        <v>82.58799999999999</v>
      </c>
      <c r="CD775" s="14" t="n">
        <v>7.95</v>
      </c>
      <c r="CE775" s="14" t="n">
        <v>0</v>
      </c>
      <c r="CF775" s="14" t="n">
        <v>82.58799999999999</v>
      </c>
      <c r="CG775" s="14" t="n">
        <v>0</v>
      </c>
      <c r="CH775" s="14" t="n">
        <v>1</v>
      </c>
      <c r="CI775" s="14" t="n">
        <v>0</v>
      </c>
      <c r="CJ775" s="14" t="n">
        <v>0</v>
      </c>
      <c r="CK775" s="14" t="n">
        <v>0</v>
      </c>
      <c r="CL775" s="14" t="n">
        <v>0</v>
      </c>
      <c r="CM775" s="14" t="n">
        <v>0</v>
      </c>
      <c r="CN775" s="14" t="n">
        <v>0</v>
      </c>
      <c r="CO775" s="14" t="n">
        <v>0</v>
      </c>
      <c r="CP775" s="14" t="n">
        <v>0</v>
      </c>
      <c r="CQ775" s="14" t="n">
        <v>1.387</v>
      </c>
      <c r="CR775" s="14" t="n">
        <v>0</v>
      </c>
      <c r="CS775" s="14" t="n">
        <v>5.529</v>
      </c>
      <c r="CT775" s="14" t="n">
        <v>4.251</v>
      </c>
      <c r="CU775" s="14" t="n">
        <v>10.168</v>
      </c>
    </row>
    <row r="776">
      <c r="A776" s="14" t="inlineStr">
        <is>
          <t>TWN2021</t>
        </is>
      </c>
      <c r="B776" s="14" t="inlineStr">
        <is>
          <t>TWN</t>
        </is>
      </c>
      <c r="C776" s="14" t="inlineStr">
        <is>
          <t>TWN</t>
        </is>
      </c>
      <c r="D776" s="14" t="inlineStr">
        <is>
          <t>Taiwan Province of China</t>
        </is>
      </c>
      <c r="E776" s="14" t="n">
        <v>2021</v>
      </c>
      <c r="F776" s="14" t="n">
        <v>0.05</v>
      </c>
      <c r="G776" s="14" t="n">
        <v>5.74</v>
      </c>
      <c r="H776" s="14" t="n">
        <v>1.143</v>
      </c>
      <c r="I776" s="14" t="n">
        <v>-0.287</v>
      </c>
      <c r="J776" s="14" t="n">
        <v>5.453</v>
      </c>
      <c r="K776" s="14" t="n">
        <v>0</v>
      </c>
      <c r="L776" s="14" t="n">
        <v>1</v>
      </c>
      <c r="M776" s="14" t="n">
        <v>9.509</v>
      </c>
      <c r="N776" s="14" t="n">
        <v>3.43</v>
      </c>
      <c r="O776" s="14" t="n">
        <v>-0.257</v>
      </c>
      <c r="P776" s="14" t="n">
        <v>9.252000000000001</v>
      </c>
      <c r="Q776" s="14" t="n">
        <v>0</v>
      </c>
      <c r="R776" s="14" t="n">
        <v>1</v>
      </c>
      <c r="S776" s="14" t="n">
        <v>11.456</v>
      </c>
      <c r="T776" s="14" t="n">
        <v>6.86</v>
      </c>
      <c r="U776" s="14" t="n">
        <v>-0.287</v>
      </c>
      <c r="V776" s="14" t="n">
        <v>11.728</v>
      </c>
      <c r="W776" s="14" t="n">
        <v>0.05</v>
      </c>
      <c r="X776" s="14" t="n">
        <v>1</v>
      </c>
      <c r="Y776" s="14" t="n">
        <v>13.238</v>
      </c>
      <c r="Z776" s="14" t="n">
        <v>1.462</v>
      </c>
      <c r="AA776" s="14" t="n">
        <v>-5.041</v>
      </c>
      <c r="AB776" s="14" t="n">
        <v>8.196999999999999</v>
      </c>
      <c r="AC776" s="14" t="n">
        <v>0</v>
      </c>
      <c r="AD776" s="14" t="n">
        <v>1</v>
      </c>
      <c r="AE776" s="14" t="n">
        <v>10</v>
      </c>
      <c r="AF776" s="14" t="n">
        <v>1.968</v>
      </c>
      <c r="AG776" s="14" t="n">
        <v>-2.298</v>
      </c>
      <c r="AH776" s="14" t="n">
        <v>7.702</v>
      </c>
      <c r="AI776" s="14" t="n">
        <v>0</v>
      </c>
      <c r="AJ776" s="14" t="n">
        <v>1</v>
      </c>
      <c r="AK776" s="14" t="n">
        <v>14.207</v>
      </c>
      <c r="AL776" s="14" t="n">
        <v>6.973</v>
      </c>
      <c r="AM776" s="14" t="n">
        <v>-5.862</v>
      </c>
      <c r="AN776" s="14" t="n">
        <v>8.762</v>
      </c>
      <c r="AO776" s="14" t="n">
        <v>0</v>
      </c>
      <c r="AP776" s="14" t="n">
        <v>0</v>
      </c>
      <c r="AQ776" s="14" t="n">
        <v>0.621</v>
      </c>
      <c r="AR776" s="14" t="n">
        <v>0.114</v>
      </c>
      <c r="AS776" s="14" t="n">
        <v>0.361</v>
      </c>
      <c r="AT776" s="14" t="n">
        <v>1.03</v>
      </c>
      <c r="AU776" s="14" t="n">
        <v>0.05</v>
      </c>
      <c r="AV776" s="14" t="n">
        <v>1</v>
      </c>
      <c r="AW776" s="14" t="n">
        <v>0.593</v>
      </c>
      <c r="AX776" s="14" t="n">
        <v>0.114</v>
      </c>
      <c r="AY776" s="14" t="n">
        <v>0.249</v>
      </c>
      <c r="AZ776" s="14" t="n">
        <v>0.885</v>
      </c>
      <c r="BA776" s="14" t="n">
        <v>0.05</v>
      </c>
      <c r="BB776" s="14" t="n">
        <v>1</v>
      </c>
      <c r="BC776" s="14" t="n">
        <v>0.44</v>
      </c>
      <c r="BD776" s="14" t="n">
        <v>0.114</v>
      </c>
      <c r="BE776" s="14" t="n">
        <v>0.056</v>
      </c>
      <c r="BF776" s="14" t="n">
        <v>0.521</v>
      </c>
      <c r="BG776" s="14" t="n">
        <v>0.05</v>
      </c>
      <c r="BH776" s="14" t="n">
        <v>0</v>
      </c>
      <c r="BI776" s="14" t="n">
        <v>0.5600000000000001</v>
      </c>
      <c r="BJ776" s="14" t="n">
        <v>0.114</v>
      </c>
      <c r="BK776" s="14" t="n">
        <v>0.5679999999999999</v>
      </c>
      <c r="BL776" s="14" t="n">
        <v>1.184</v>
      </c>
      <c r="BM776" s="14" t="n">
        <v>0.05</v>
      </c>
      <c r="BN776" s="14" t="n">
        <v>1</v>
      </c>
      <c r="BO776" s="14" t="n">
        <v>0</v>
      </c>
      <c r="BP776" s="14" t="n">
        <v>-0.006</v>
      </c>
      <c r="BQ776" s="14" t="n">
        <v>0.091</v>
      </c>
      <c r="BR776" s="14" t="n">
        <v>0</v>
      </c>
      <c r="BS776" s="14" t="n">
        <v>0.667</v>
      </c>
      <c r="BT776" s="14" t="n">
        <v>0</v>
      </c>
      <c r="BU776" s="14" t="n">
        <v>-0.006</v>
      </c>
      <c r="BV776" s="14" t="n">
        <v>0.09</v>
      </c>
      <c r="BW776" s="14" t="n">
        <v>0.05</v>
      </c>
      <c r="BX776" s="14" t="n">
        <v>0.833</v>
      </c>
      <c r="BY776" s="14" t="n">
        <v>11.787</v>
      </c>
      <c r="BZ776" s="14" t="n">
        <v>0</v>
      </c>
      <c r="CA776" s="14" t="n">
        <v>11.787</v>
      </c>
      <c r="CB776" s="14" t="n">
        <v>0</v>
      </c>
      <c r="CC776" s="14" t="n">
        <v>81.69499999999999</v>
      </c>
      <c r="CD776" s="14" t="n">
        <v>7.95</v>
      </c>
      <c r="CE776" s="14" t="n">
        <v>-3.178</v>
      </c>
      <c r="CF776" s="14" t="n">
        <v>82.444</v>
      </c>
      <c r="CG776" s="14" t="n">
        <v>0.05</v>
      </c>
      <c r="CH776" s="14" t="n">
        <v>1</v>
      </c>
      <c r="CI776" s="14" t="n">
        <v>0</v>
      </c>
      <c r="CJ776" s="14" t="n">
        <v>0</v>
      </c>
      <c r="CK776" s="14" t="n">
        <v>0</v>
      </c>
      <c r="CL776" s="14" t="n">
        <v>0</v>
      </c>
      <c r="CM776" s="14" t="n">
        <v>0</v>
      </c>
      <c r="CN776" s="14" t="n">
        <v>0</v>
      </c>
      <c r="CO776" s="14" t="n">
        <v>0</v>
      </c>
      <c r="CP776" s="14" t="n">
        <v>0</v>
      </c>
      <c r="CQ776" s="14" t="n">
        <v>1.198</v>
      </c>
      <c r="CR776" s="14" t="n">
        <v>0</v>
      </c>
      <c r="CS776" s="14" t="n">
        <v>6.576</v>
      </c>
      <c r="CT776" s="14" t="n">
        <v>4.597</v>
      </c>
      <c r="CU776" s="14" t="n">
        <v>12.71</v>
      </c>
    </row>
    <row r="777">
      <c r="A777" s="14" t="inlineStr">
        <is>
          <t>TWN2022</t>
        </is>
      </c>
      <c r="B777" s="14" t="inlineStr">
        <is>
          <t>TWN</t>
        </is>
      </c>
      <c r="C777" s="14" t="inlineStr">
        <is>
          <t>TWN</t>
        </is>
      </c>
      <c r="D777" s="14" t="inlineStr">
        <is>
          <t>Taiwan Province of China</t>
        </is>
      </c>
      <c r="E777" s="14" t="n">
        <v>2022</v>
      </c>
      <c r="F777" s="14" t="n">
        <v>0.05</v>
      </c>
      <c r="G777" s="14" t="n">
        <v>11.661</v>
      </c>
      <c r="H777" s="14" t="n">
        <v>1.235</v>
      </c>
      <c r="I777" s="14" t="n">
        <v>-1.919</v>
      </c>
      <c r="J777" s="14" t="n">
        <v>9.742000000000001</v>
      </c>
      <c r="K777" s="14" t="n">
        <v>0</v>
      </c>
      <c r="L777" s="14" t="n">
        <v>1</v>
      </c>
      <c r="M777" s="14" t="n">
        <v>13.326</v>
      </c>
      <c r="N777" s="14" t="n">
        <v>3.704</v>
      </c>
      <c r="O777" s="14" t="n">
        <v>-1.867</v>
      </c>
      <c r="P777" s="14" t="n">
        <v>11.459</v>
      </c>
      <c r="Q777" s="14" t="n">
        <v>0</v>
      </c>
      <c r="R777" s="14" t="n">
        <v>1</v>
      </c>
      <c r="S777" s="14" t="n">
        <v>17.834</v>
      </c>
      <c r="T777" s="14" t="n">
        <v>7.408</v>
      </c>
      <c r="U777" s="14" t="n">
        <v>-1.86</v>
      </c>
      <c r="V777" s="14" t="n">
        <v>16.711</v>
      </c>
      <c r="W777" s="14" t="n">
        <v>0.05</v>
      </c>
      <c r="X777" s="14" t="n">
        <v>1</v>
      </c>
      <c r="Y777" s="14" t="n">
        <v>22.485</v>
      </c>
      <c r="Z777" s="14" t="n">
        <v>2.359</v>
      </c>
      <c r="AA777" s="14" t="n">
        <v>-7.48</v>
      </c>
      <c r="AB777" s="14" t="n">
        <v>15.005</v>
      </c>
      <c r="AC777" s="14" t="n">
        <v>0</v>
      </c>
      <c r="AD777" s="14" t="n">
        <v>1</v>
      </c>
      <c r="AE777" s="14" t="n">
        <v>19.339</v>
      </c>
      <c r="AF777" s="14" t="n">
        <v>3.585</v>
      </c>
      <c r="AG777" s="14" t="n">
        <v>-11.958</v>
      </c>
      <c r="AH777" s="14" t="n">
        <v>7.381</v>
      </c>
      <c r="AI777" s="14" t="n">
        <v>0</v>
      </c>
      <c r="AJ777" s="14" t="n">
        <v>1</v>
      </c>
      <c r="AK777" s="14" t="n">
        <v>24.094</v>
      </c>
      <c r="AL777" s="14" t="n">
        <v>11.506</v>
      </c>
      <c r="AM777" s="14" t="n">
        <v>-16.115</v>
      </c>
      <c r="AN777" s="14" t="n">
        <v>8.378</v>
      </c>
      <c r="AO777" s="14" t="n">
        <v>0</v>
      </c>
      <c r="AP777" s="14" t="n">
        <v>0</v>
      </c>
      <c r="AQ777" s="14" t="n">
        <v>0.847</v>
      </c>
      <c r="AR777" s="14" t="n">
        <v>0.123</v>
      </c>
      <c r="AS777" s="14" t="n">
        <v>0.15</v>
      </c>
      <c r="AT777" s="14" t="n">
        <v>1.047</v>
      </c>
      <c r="AU777" s="14" t="n">
        <v>0.05</v>
      </c>
      <c r="AV777" s="14" t="n">
        <v>1</v>
      </c>
      <c r="AW777" s="14" t="n">
        <v>0.947</v>
      </c>
      <c r="AX777" s="14" t="n">
        <v>0.123</v>
      </c>
      <c r="AY777" s="14" t="n">
        <v>-0.06900000000000001</v>
      </c>
      <c r="AZ777" s="14" t="n">
        <v>0.921</v>
      </c>
      <c r="BA777" s="14" t="n">
        <v>0.05</v>
      </c>
      <c r="BB777" s="14" t="n">
        <v>1</v>
      </c>
      <c r="BC777" s="14" t="n">
        <v>0.589</v>
      </c>
      <c r="BD777" s="14" t="n">
        <v>0.123</v>
      </c>
      <c r="BE777" s="14" t="n">
        <v>-0.122</v>
      </c>
      <c r="BF777" s="14" t="n">
        <v>0.49</v>
      </c>
      <c r="BG777" s="14" t="n">
        <v>0.05</v>
      </c>
      <c r="BH777" s="14" t="n">
        <v>0</v>
      </c>
      <c r="BI777" s="14" t="n">
        <v>0.6889999999999999</v>
      </c>
      <c r="BJ777" s="14" t="n">
        <v>0.123</v>
      </c>
      <c r="BK777" s="14" t="n">
        <v>0.909</v>
      </c>
      <c r="BL777" s="14" t="n">
        <v>1.678</v>
      </c>
      <c r="BM777" s="14" t="n">
        <v>0.05</v>
      </c>
      <c r="BN777" s="14" t="n">
        <v>1</v>
      </c>
      <c r="BO777" s="14" t="n">
        <v>0</v>
      </c>
      <c r="BP777" s="14" t="n">
        <v>-0.03</v>
      </c>
      <c r="BQ777" s="14" t="n">
        <v>0.091</v>
      </c>
      <c r="BR777" s="14" t="n">
        <v>0</v>
      </c>
      <c r="BS777" s="14" t="n">
        <v>0.667</v>
      </c>
      <c r="BT777" s="14" t="n">
        <v>0</v>
      </c>
      <c r="BU777" s="14" t="n">
        <v>-0.03</v>
      </c>
      <c r="BV777" s="14" t="n">
        <v>0.08599999999999999</v>
      </c>
      <c r="BW777" s="14" t="n">
        <v>0.05</v>
      </c>
      <c r="BX777" s="14" t="n">
        <v>0.833</v>
      </c>
      <c r="BY777" s="14" t="n">
        <v>12.729</v>
      </c>
      <c r="BZ777" s="14" t="n">
        <v>0</v>
      </c>
      <c r="CA777" s="14" t="n">
        <v>12.729</v>
      </c>
      <c r="CB777" s="14" t="n">
        <v>0</v>
      </c>
      <c r="CC777" s="14" t="n">
        <v>102.477</v>
      </c>
      <c r="CD777" s="14" t="n">
        <v>7.95</v>
      </c>
      <c r="CE777" s="14" t="n">
        <v>0.502</v>
      </c>
      <c r="CF777" s="14" t="n">
        <v>108.127</v>
      </c>
      <c r="CG777" s="14" t="n">
        <v>0.05</v>
      </c>
      <c r="CH777" s="14" t="n">
        <v>1</v>
      </c>
      <c r="CI777" s="14" t="n">
        <v>0</v>
      </c>
      <c r="CJ777" s="14" t="n">
        <v>0</v>
      </c>
      <c r="CK777" s="14" t="n">
        <v>0</v>
      </c>
      <c r="CL777" s="14" t="n">
        <v>0</v>
      </c>
      <c r="CM777" s="14" t="n">
        <v>0</v>
      </c>
      <c r="CN777" s="14" t="n">
        <v>0</v>
      </c>
      <c r="CO777" s="14" t="n">
        <v>0</v>
      </c>
      <c r="CP777" s="14" t="n">
        <v>0</v>
      </c>
      <c r="CQ777" s="14" t="n">
        <v>1.294</v>
      </c>
      <c r="CR777" s="14" t="n">
        <v>0</v>
      </c>
      <c r="CS777" s="14" t="n">
        <v>7.101</v>
      </c>
      <c r="CT777" s="14" t="n">
        <v>10.426</v>
      </c>
      <c r="CU777" s="14" t="n">
        <v>21.866</v>
      </c>
    </row>
    <row r="778">
      <c r="A778" s="14" t="inlineStr">
        <is>
          <t>TWN2023</t>
        </is>
      </c>
      <c r="B778" s="14" t="inlineStr">
        <is>
          <t>TWN</t>
        </is>
      </c>
      <c r="C778" s="14" t="inlineStr">
        <is>
          <t>TWN</t>
        </is>
      </c>
      <c r="D778" s="14" t="inlineStr">
        <is>
          <t>Taiwan Province of China</t>
        </is>
      </c>
      <c r="E778" s="14" t="n">
        <v>2023</v>
      </c>
      <c r="F778" s="14" t="n">
        <v>0.05</v>
      </c>
      <c r="G778" s="14" t="n">
        <v>8.884</v>
      </c>
      <c r="H778" s="14" t="n">
        <v>1.272</v>
      </c>
      <c r="I778" s="14" t="n">
        <v>-0.134</v>
      </c>
      <c r="J778" s="14" t="n">
        <v>8.75</v>
      </c>
      <c r="K778" s="14" t="n">
        <v>0</v>
      </c>
      <c r="L778" s="14" t="n">
        <v>1</v>
      </c>
      <c r="M778" s="14" t="n">
        <v>10.507</v>
      </c>
      <c r="N778" s="14" t="n">
        <v>3.817</v>
      </c>
      <c r="O778" s="14" t="n">
        <v>-0.096</v>
      </c>
      <c r="P778" s="14" t="n">
        <v>10.411</v>
      </c>
      <c r="Q778" s="14" t="n">
        <v>0</v>
      </c>
      <c r="R778" s="14" t="n">
        <v>1</v>
      </c>
      <c r="S778" s="14" t="n">
        <v>15.246</v>
      </c>
      <c r="T778" s="14" t="n">
        <v>7.634</v>
      </c>
      <c r="U778" s="14" t="n">
        <v>-0.05</v>
      </c>
      <c r="V778" s="14" t="n">
        <v>15.868</v>
      </c>
      <c r="W778" s="14" t="n">
        <v>0.05</v>
      </c>
      <c r="X778" s="14" t="n">
        <v>1</v>
      </c>
      <c r="Y778" s="14" t="n">
        <v>14.584</v>
      </c>
      <c r="Z778" s="14" t="n">
        <v>1.634</v>
      </c>
      <c r="AA778" s="14" t="n">
        <v>1.219</v>
      </c>
      <c r="AB778" s="14" t="n">
        <v>15.803</v>
      </c>
      <c r="AC778" s="14" t="n">
        <v>0</v>
      </c>
      <c r="AD778" s="14" t="n">
        <v>1</v>
      </c>
      <c r="AE778" s="14" t="n">
        <v>11.489</v>
      </c>
      <c r="AF778" s="14" t="n">
        <v>2.288</v>
      </c>
      <c r="AG778" s="14" t="n">
        <v>-4.428</v>
      </c>
      <c r="AH778" s="14" t="n">
        <v>7.061</v>
      </c>
      <c r="AI778" s="14" t="n">
        <v>0</v>
      </c>
      <c r="AJ778" s="14" t="n">
        <v>1</v>
      </c>
      <c r="AK778" s="14" t="n">
        <v>16.55</v>
      </c>
      <c r="AL778" s="14" t="n">
        <v>8.198</v>
      </c>
      <c r="AM778" s="14" t="n">
        <v>-8.917</v>
      </c>
      <c r="AN778" s="14" t="n">
        <v>8.015000000000001</v>
      </c>
      <c r="AO778" s="14" t="n">
        <v>0</v>
      </c>
      <c r="AP778" s="14" t="n">
        <v>0</v>
      </c>
      <c r="AQ778" s="14" t="n">
        <v>0.749</v>
      </c>
      <c r="AR778" s="14" t="n">
        <v>0.129</v>
      </c>
      <c r="AS778" s="14" t="n">
        <v>0.202</v>
      </c>
      <c r="AT778" s="14" t="n">
        <v>0.999</v>
      </c>
      <c r="AU778" s="14" t="n">
        <v>0.05</v>
      </c>
      <c r="AV778" s="14" t="n">
        <v>1</v>
      </c>
      <c r="AW778" s="14" t="n">
        <v>0.783</v>
      </c>
      <c r="AX778" s="14" t="n">
        <v>0.129</v>
      </c>
      <c r="AY778" s="14" t="n">
        <v>0.065</v>
      </c>
      <c r="AZ778" s="14" t="n">
        <v>0.889</v>
      </c>
      <c r="BA778" s="14" t="n">
        <v>0.05</v>
      </c>
      <c r="BB778" s="14" t="n">
        <v>1</v>
      </c>
      <c r="BC778" s="14" t="n">
        <v>0.527</v>
      </c>
      <c r="BD778" s="14" t="n">
        <v>0.129</v>
      </c>
      <c r="BE778" s="14" t="n">
        <v>-0.081</v>
      </c>
      <c r="BF778" s="14" t="n">
        <v>0.469</v>
      </c>
      <c r="BG778" s="14" t="n">
        <v>0.05</v>
      </c>
      <c r="BH778" s="14" t="n">
        <v>0</v>
      </c>
      <c r="BI778" s="14" t="n">
        <v>0.64</v>
      </c>
      <c r="BJ778" s="14" t="n">
        <v>0.129</v>
      </c>
      <c r="BK778" s="14" t="n">
        <v>0.788</v>
      </c>
      <c r="BL778" s="14" t="n">
        <v>1.499</v>
      </c>
      <c r="BM778" s="14" t="n">
        <v>0.05</v>
      </c>
      <c r="BN778" s="14" t="n">
        <v>1</v>
      </c>
      <c r="BO778" s="14" t="n">
        <v>0</v>
      </c>
      <c r="BP778" s="14" t="n">
        <v>-0.004</v>
      </c>
      <c r="BQ778" s="14" t="n">
        <v>0.102</v>
      </c>
      <c r="BR778" s="14" t="n">
        <v>0</v>
      </c>
      <c r="BS778" s="14" t="n">
        <v>0.667</v>
      </c>
      <c r="BT778" s="14" t="n">
        <v>0</v>
      </c>
      <c r="BU778" s="14" t="n">
        <v>-0.004</v>
      </c>
      <c r="BV778" s="14" t="n">
        <v>0.08400000000000001</v>
      </c>
      <c r="BW778" s="14" t="n">
        <v>0.05</v>
      </c>
      <c r="BX778" s="14" t="n">
        <v>0.833</v>
      </c>
      <c r="BY778" s="14" t="n">
        <v>13.254</v>
      </c>
      <c r="BZ778" s="14" t="n">
        <v>0</v>
      </c>
      <c r="CA778" s="14" t="n">
        <v>13.254</v>
      </c>
      <c r="CB778" s="14" t="n">
        <v>0</v>
      </c>
      <c r="CC778" s="14" t="n">
        <v>87.07899999999999</v>
      </c>
      <c r="CD778" s="14" t="n">
        <v>7.95</v>
      </c>
      <c r="CE778" s="14" t="n">
        <v>7.882</v>
      </c>
      <c r="CF778" s="14" t="n">
        <v>99.70999999999999</v>
      </c>
      <c r="CG778" s="14" t="n">
        <v>0.05</v>
      </c>
      <c r="CH778" s="14" t="n">
        <v>1</v>
      </c>
      <c r="CI778" s="14" t="n">
        <v>0</v>
      </c>
      <c r="CJ778" s="14" t="n">
        <v>0</v>
      </c>
      <c r="CK778" s="14" t="n">
        <v>0</v>
      </c>
      <c r="CL778" s="14" t="n">
        <v>0</v>
      </c>
      <c r="CM778" s="14" t="n">
        <v>0</v>
      </c>
      <c r="CN778" s="14" t="n">
        <v>0</v>
      </c>
      <c r="CO778" s="14" t="n">
        <v>0</v>
      </c>
      <c r="CP778" s="14" t="n">
        <v>0.021</v>
      </c>
      <c r="CQ778" s="14" t="n">
        <v>1.348</v>
      </c>
      <c r="CR778" s="14" t="n">
        <v>0</v>
      </c>
      <c r="CS778" s="14" t="n">
        <v>7.394</v>
      </c>
      <c r="CT778" s="14" t="n">
        <v>7.744</v>
      </c>
      <c r="CU778" s="14" t="n">
        <v>13.914</v>
      </c>
    </row>
    <row r="779">
      <c r="A779" s="14" t="inlineStr">
        <is>
          <t>TWN2024</t>
        </is>
      </c>
      <c r="B779" s="14" t="inlineStr">
        <is>
          <t>TWN</t>
        </is>
      </c>
      <c r="C779" s="14" t="inlineStr">
        <is>
          <t>TWN</t>
        </is>
      </c>
      <c r="D779" s="14" t="inlineStr">
        <is>
          <t>Taiwan Province of China</t>
        </is>
      </c>
      <c r="E779" s="14" t="n">
        <v>2024</v>
      </c>
      <c r="F779" s="14" t="n">
        <v>0.05</v>
      </c>
      <c r="G779" s="14" t="n">
        <v>7.138</v>
      </c>
      <c r="H779" s="14" t="n">
        <v>1.31</v>
      </c>
      <c r="I779" s="14" t="n">
        <v>-0.122</v>
      </c>
      <c r="J779" s="14" t="n">
        <v>7.016</v>
      </c>
      <c r="K779" s="14" t="n">
        <v>0</v>
      </c>
      <c r="L779" s="14" t="n">
        <v>1</v>
      </c>
      <c r="M779" s="14" t="n">
        <v>10.498</v>
      </c>
      <c r="N779" s="14" t="n">
        <v>3.93</v>
      </c>
      <c r="O779" s="14" t="n">
        <v>-0.09</v>
      </c>
      <c r="P779" s="14" t="n">
        <v>10.409</v>
      </c>
      <c r="Q779" s="14" t="n">
        <v>0</v>
      </c>
      <c r="R779" s="14" t="n">
        <v>1</v>
      </c>
      <c r="S779" s="14" t="n">
        <v>13.688</v>
      </c>
      <c r="T779" s="14" t="n">
        <v>7.859</v>
      </c>
      <c r="U779" s="14" t="n">
        <v>-0.03</v>
      </c>
      <c r="V779" s="14" t="n">
        <v>14.243</v>
      </c>
      <c r="W779" s="14" t="n">
        <v>0.05</v>
      </c>
      <c r="X779" s="14" t="n">
        <v>1</v>
      </c>
      <c r="Y779" s="14" t="n">
        <v>12.519</v>
      </c>
      <c r="Z779" s="14" t="n">
        <v>1.581</v>
      </c>
      <c r="AA779" s="14" t="n">
        <v>0.103</v>
      </c>
      <c r="AB779" s="14" t="n">
        <v>12.622</v>
      </c>
      <c r="AC779" s="14" t="n">
        <v>0</v>
      </c>
      <c r="AD779" s="14" t="n">
        <v>1</v>
      </c>
      <c r="AE779" s="14" t="n">
        <v>8.909000000000001</v>
      </c>
      <c r="AF779" s="14" t="n">
        <v>1.952</v>
      </c>
      <c r="AG779" s="14" t="n">
        <v>-0.01</v>
      </c>
      <c r="AH779" s="14" t="n">
        <v>8.898999999999999</v>
      </c>
      <c r="AI779" s="14" t="n">
        <v>0</v>
      </c>
      <c r="AJ779" s="14" t="n">
        <v>1</v>
      </c>
      <c r="AK779" s="14" t="n">
        <v>14.196</v>
      </c>
      <c r="AL779" s="14" t="n">
        <v>7.22</v>
      </c>
      <c r="AM779" s="14" t="n">
        <v>-4.845</v>
      </c>
      <c r="AN779" s="14" t="n">
        <v>9.818</v>
      </c>
      <c r="AO779" s="14" t="n">
        <v>0</v>
      </c>
      <c r="AP779" s="14" t="n">
        <v>0</v>
      </c>
      <c r="AQ779" s="14" t="n">
        <v>0.72</v>
      </c>
      <c r="AR779" s="14" t="n">
        <v>0.132</v>
      </c>
      <c r="AS779" s="14" t="n">
        <v>0.191</v>
      </c>
      <c r="AT779" s="14" t="n">
        <v>0.956</v>
      </c>
      <c r="AU779" s="14" t="n">
        <v>0.05</v>
      </c>
      <c r="AV779" s="14" t="n">
        <v>1</v>
      </c>
      <c r="AW779" s="14" t="n">
        <v>0.734</v>
      </c>
      <c r="AX779" s="14" t="n">
        <v>0.132</v>
      </c>
      <c r="AY779" s="14" t="n">
        <v>0.074</v>
      </c>
      <c r="AZ779" s="14" t="n">
        <v>0.848</v>
      </c>
      <c r="BA779" s="14" t="n">
        <v>0.05</v>
      </c>
      <c r="BB779" s="14" t="n">
        <v>1</v>
      </c>
      <c r="BC779" s="14" t="n">
        <v>0.51</v>
      </c>
      <c r="BD779" s="14" t="n">
        <v>0.132</v>
      </c>
      <c r="BE779" s="14" t="n">
        <v>-0.077</v>
      </c>
      <c r="BF779" s="14" t="n">
        <v>0.455</v>
      </c>
      <c r="BG779" s="14" t="n">
        <v>0.05</v>
      </c>
      <c r="BH779" s="14" t="n">
        <v>0</v>
      </c>
      <c r="BI779" s="14" t="n">
        <v>0.652</v>
      </c>
      <c r="BJ779" s="14" t="n">
        <v>0.132</v>
      </c>
      <c r="BK779" s="14" t="n">
        <v>0.6909999999999999</v>
      </c>
      <c r="BL779" s="14" t="n">
        <v>1.41</v>
      </c>
      <c r="BM779" s="14" t="n">
        <v>0.05</v>
      </c>
      <c r="BN779" s="14" t="n">
        <v>1</v>
      </c>
      <c r="BO779" s="14" t="n">
        <v>0</v>
      </c>
      <c r="BP779" s="14" t="n">
        <v>-0.003</v>
      </c>
      <c r="BQ779" s="14" t="n">
        <v>0.128</v>
      </c>
      <c r="BR779" s="14" t="n">
        <v>0</v>
      </c>
      <c r="BS779" s="14" t="n">
        <v>0.667</v>
      </c>
      <c r="BT779" s="14" t="n">
        <v>0</v>
      </c>
      <c r="BU779" s="14" t="n">
        <v>-0.005</v>
      </c>
      <c r="BV779" s="14" t="n">
        <v>0.08699999999999999</v>
      </c>
      <c r="BW779" s="14" t="n">
        <v>0.05</v>
      </c>
      <c r="BX779" s="14" t="n">
        <v>0.833</v>
      </c>
      <c r="BY779" s="14" t="n">
        <v>13.646</v>
      </c>
      <c r="BZ779" s="14" t="n">
        <v>0</v>
      </c>
      <c r="CA779" s="14" t="n">
        <v>13.646</v>
      </c>
      <c r="CB779" s="14" t="n">
        <v>0</v>
      </c>
      <c r="CC779" s="14" t="n">
        <v>86.38500000000001</v>
      </c>
      <c r="CD779" s="14" t="n">
        <v>7.95</v>
      </c>
      <c r="CE779" s="14" t="n">
        <v>2.875</v>
      </c>
      <c r="CF779" s="14" t="n">
        <v>93.724</v>
      </c>
      <c r="CG779" s="14" t="n">
        <v>0.05</v>
      </c>
      <c r="CH779" s="14" t="n">
        <v>1</v>
      </c>
      <c r="CI779" s="14" t="n">
        <v>0</v>
      </c>
      <c r="CJ779" s="14" t="n">
        <v>0</v>
      </c>
      <c r="CK779" s="14" t="n">
        <v>0</v>
      </c>
      <c r="CL779" s="14" t="n">
        <v>0</v>
      </c>
      <c r="CM779" s="14" t="n">
        <v>0</v>
      </c>
      <c r="CN779" s="14" t="n">
        <v>0</v>
      </c>
      <c r="CO779" s="14" t="n">
        <v>0</v>
      </c>
      <c r="CP779" s="14" t="n">
        <v>0.021</v>
      </c>
      <c r="CQ779" s="14" t="n">
        <v>1.387</v>
      </c>
      <c r="CR779" s="14" t="n">
        <v>0</v>
      </c>
      <c r="CS779" s="14" t="n">
        <v>7.613</v>
      </c>
      <c r="CT779" s="14" t="n">
        <v>5.922</v>
      </c>
      <c r="CU779" s="14" t="n">
        <v>12.217</v>
      </c>
    </row>
    <row r="780">
      <c r="A780" s="14" t="inlineStr">
        <is>
          <t>TJK2021</t>
        </is>
      </c>
      <c r="B780" s="14" t="inlineStr">
        <is>
          <t>TJK</t>
        </is>
      </c>
      <c r="C780" s="14" t="inlineStr">
        <is>
          <t>TJK</t>
        </is>
      </c>
      <c r="D780" s="14" t="inlineStr">
        <is>
          <t>Tajikistan</t>
        </is>
      </c>
      <c r="E780" s="14" t="n">
        <v>2021</v>
      </c>
      <c r="F780" s="14" t="n">
        <v>0.18</v>
      </c>
      <c r="G780" s="14" t="n">
        <v>1.939</v>
      </c>
      <c r="H780" s="14" t="n">
        <v>0.597</v>
      </c>
      <c r="I780" s="14" t="n">
        <v>0</v>
      </c>
      <c r="J780" s="14" t="n">
        <v>1.939</v>
      </c>
      <c r="K780" s="14" t="n">
        <v>0</v>
      </c>
      <c r="L780" s="14" t="n">
        <v>1</v>
      </c>
      <c r="M780" s="14" t="n">
        <v>3.14</v>
      </c>
      <c r="N780" s="14" t="n">
        <v>1.792</v>
      </c>
      <c r="O780" s="14" t="n">
        <v>0</v>
      </c>
      <c r="P780" s="14" t="n">
        <v>3.14</v>
      </c>
      <c r="Q780" s="14" t="n">
        <v>0</v>
      </c>
      <c r="R780" s="14" t="n">
        <v>1</v>
      </c>
      <c r="S780" s="14" t="n">
        <v>4.926</v>
      </c>
      <c r="T780" s="14" t="n">
        <v>3.584</v>
      </c>
      <c r="U780" s="14" t="n">
        <v>-0.422</v>
      </c>
      <c r="V780" s="14" t="n">
        <v>4.503</v>
      </c>
      <c r="W780" s="14" t="n">
        <v>0</v>
      </c>
      <c r="X780" s="14" t="n">
        <v>1</v>
      </c>
      <c r="Y780" s="14" t="n">
        <v>5.856</v>
      </c>
      <c r="Z780" s="14" t="n">
        <v>0.57</v>
      </c>
      <c r="AA780" s="14" t="n">
        <v>0</v>
      </c>
      <c r="AB780" s="14" t="n">
        <v>5.856</v>
      </c>
      <c r="AC780" s="14" t="n">
        <v>0</v>
      </c>
      <c r="AD780" s="14" t="n">
        <v>1</v>
      </c>
      <c r="AE780" s="14" t="n">
        <v>6.998</v>
      </c>
      <c r="AF780" s="14" t="n">
        <v>1.216</v>
      </c>
      <c r="AG780" s="14" t="n">
        <v>0</v>
      </c>
      <c r="AH780" s="14" t="n">
        <v>6.998</v>
      </c>
      <c r="AI780" s="14" t="n">
        <v>0</v>
      </c>
      <c r="AJ780" s="14" t="n">
        <v>1</v>
      </c>
      <c r="AK780" s="14" t="n">
        <v>13.848</v>
      </c>
      <c r="AL780" s="14" t="n">
        <v>6.041</v>
      </c>
      <c r="AM780" s="14" t="n">
        <v>0</v>
      </c>
      <c r="AN780" s="14" t="n">
        <v>16.34</v>
      </c>
      <c r="AO780" s="14" t="n">
        <v>0.18</v>
      </c>
      <c r="AP780" s="14" t="n">
        <v>1</v>
      </c>
      <c r="AQ780" s="14" t="n">
        <v>0.619</v>
      </c>
      <c r="AR780" s="14" t="n">
        <v>0.114</v>
      </c>
      <c r="AS780" s="14" t="n">
        <v>0.044</v>
      </c>
      <c r="AT780" s="14" t="n">
        <v>0.782</v>
      </c>
      <c r="AU780" s="14" t="n">
        <v>0.18</v>
      </c>
      <c r="AV780" s="14" t="n">
        <v>1</v>
      </c>
      <c r="AW780" s="14" t="n">
        <v>0.599</v>
      </c>
      <c r="AX780" s="14" t="n">
        <v>0.114</v>
      </c>
      <c r="AY780" s="14" t="n">
        <v>0.11</v>
      </c>
      <c r="AZ780" s="14" t="n">
        <v>0.837</v>
      </c>
      <c r="BA780" s="14" t="n">
        <v>0.18</v>
      </c>
      <c r="BB780" s="14" t="n">
        <v>1</v>
      </c>
      <c r="BC780" s="14" t="n">
        <v>0.439</v>
      </c>
      <c r="BD780" s="14" t="n">
        <v>0.114</v>
      </c>
      <c r="BE780" s="14" t="n">
        <v>-0.028</v>
      </c>
      <c r="BF780" s="14" t="n">
        <v>0.411</v>
      </c>
      <c r="BG780" s="14" t="n">
        <v>0</v>
      </c>
      <c r="BH780" s="14" t="n">
        <v>1</v>
      </c>
      <c r="BI780" s="14" t="n">
        <v>0.505</v>
      </c>
      <c r="BJ780" s="14" t="n">
        <v>0.114</v>
      </c>
      <c r="BK780" s="14" t="n">
        <v>0.619</v>
      </c>
      <c r="BL780" s="14" t="n">
        <v>1.326</v>
      </c>
      <c r="BM780" s="14" t="n">
        <v>0.18</v>
      </c>
      <c r="BN780" s="14" t="n">
        <v>1</v>
      </c>
      <c r="BO780" s="14" t="n">
        <v>0</v>
      </c>
      <c r="BP780" s="14" t="n">
        <v>0</v>
      </c>
      <c r="BQ780" s="14" t="n">
        <v>0.05</v>
      </c>
      <c r="BR780" s="14" t="n">
        <v>0</v>
      </c>
      <c r="BS780" s="14" t="n">
        <v>0.833</v>
      </c>
      <c r="BT780" s="14" t="n">
        <v>0</v>
      </c>
      <c r="BU780" s="14" t="n">
        <v>0</v>
      </c>
      <c r="BV780" s="14" t="n">
        <v>0.021</v>
      </c>
      <c r="BW780" s="14" t="n">
        <v>0.18</v>
      </c>
      <c r="BX780" s="14" t="n">
        <v>0.833</v>
      </c>
      <c r="BY780" s="14" t="n">
        <v>11.787</v>
      </c>
      <c r="BZ780" s="14" t="n">
        <v>0</v>
      </c>
      <c r="CA780" s="14" t="n">
        <v>11.787</v>
      </c>
      <c r="CB780" s="14" t="n">
        <v>0</v>
      </c>
      <c r="CC780" s="14" t="n">
        <v>78.125</v>
      </c>
      <c r="CD780" s="14" t="n">
        <v>7.95</v>
      </c>
      <c r="CE780" s="14" t="n">
        <v>0</v>
      </c>
      <c r="CF780" s="14" t="n">
        <v>92.188</v>
      </c>
      <c r="CG780" s="14" t="n">
        <v>0.18</v>
      </c>
      <c r="CH780" s="14" t="n">
        <v>1</v>
      </c>
      <c r="CI780" s="14" t="n">
        <v>0</v>
      </c>
      <c r="CJ780" s="14" t="n">
        <v>0</v>
      </c>
      <c r="CK780" s="14" t="n">
        <v>0</v>
      </c>
      <c r="CL780" s="14" t="n">
        <v>0</v>
      </c>
      <c r="CM780" s="14" t="n">
        <v>0</v>
      </c>
      <c r="CN780" s="14" t="n">
        <v>0</v>
      </c>
      <c r="CO780" s="14" t="n">
        <v>0</v>
      </c>
      <c r="CP780" s="14" t="n">
        <v>0.955</v>
      </c>
      <c r="CQ780" s="14" t="n">
        <v>1.198</v>
      </c>
      <c r="CR780" s="14" t="n">
        <v>0.003</v>
      </c>
      <c r="CS780" s="14" t="n">
        <v>4.776</v>
      </c>
      <c r="CT780" s="14" t="n">
        <v>4.41</v>
      </c>
      <c r="CU780" s="14" t="n">
        <v>15.162</v>
      </c>
    </row>
    <row r="781">
      <c r="A781" s="14" t="inlineStr">
        <is>
          <t>TJK2022</t>
        </is>
      </c>
      <c r="B781" s="14" t="inlineStr">
        <is>
          <t>TJK</t>
        </is>
      </c>
      <c r="C781" s="14" t="inlineStr">
        <is>
          <t>TJK</t>
        </is>
      </c>
      <c r="D781" s="14" t="inlineStr">
        <is>
          <t>Tajikistan</t>
        </is>
      </c>
      <c r="E781" s="14" t="n">
        <v>2022</v>
      </c>
      <c r="F781" s="14" t="n">
        <v>0.18</v>
      </c>
      <c r="G781" s="14" t="n">
        <v>2.162</v>
      </c>
      <c r="H781" s="14" t="n">
        <v>0.647</v>
      </c>
      <c r="I781" s="14" t="n">
        <v>0</v>
      </c>
      <c r="J781" s="14" t="n">
        <v>2.162</v>
      </c>
      <c r="K781" s="14" t="n">
        <v>0</v>
      </c>
      <c r="L781" s="14" t="n">
        <v>1</v>
      </c>
      <c r="M781" s="14" t="n">
        <v>3.467</v>
      </c>
      <c r="N781" s="14" t="n">
        <v>1.942</v>
      </c>
      <c r="O781" s="14" t="n">
        <v>0</v>
      </c>
      <c r="P781" s="14" t="n">
        <v>3.467</v>
      </c>
      <c r="Q781" s="14" t="n">
        <v>0</v>
      </c>
      <c r="R781" s="14" t="n">
        <v>1</v>
      </c>
      <c r="S781" s="14" t="n">
        <v>5.398</v>
      </c>
      <c r="T781" s="14" t="n">
        <v>3.883</v>
      </c>
      <c r="U781" s="14" t="n">
        <v>-0.442</v>
      </c>
      <c r="V781" s="14" t="n">
        <v>4.956</v>
      </c>
      <c r="W781" s="14" t="n">
        <v>0</v>
      </c>
      <c r="X781" s="14" t="n">
        <v>1</v>
      </c>
      <c r="Y781" s="14" t="n">
        <v>6.324</v>
      </c>
      <c r="Z781" s="14" t="n">
        <v>0.616</v>
      </c>
      <c r="AA781" s="14" t="n">
        <v>0</v>
      </c>
      <c r="AB781" s="14" t="n">
        <v>6.324</v>
      </c>
      <c r="AC781" s="14" t="n">
        <v>0</v>
      </c>
      <c r="AD781" s="14" t="n">
        <v>1</v>
      </c>
      <c r="AE781" s="14" t="n">
        <v>7.557</v>
      </c>
      <c r="AF781" s="14" t="n">
        <v>1.313</v>
      </c>
      <c r="AG781" s="14" t="n">
        <v>0</v>
      </c>
      <c r="AH781" s="14" t="n">
        <v>7.557</v>
      </c>
      <c r="AI781" s="14" t="n">
        <v>0</v>
      </c>
      <c r="AJ781" s="14" t="n">
        <v>1</v>
      </c>
      <c r="AK781" s="14" t="n">
        <v>14.951</v>
      </c>
      <c r="AL781" s="14" t="n">
        <v>6.522</v>
      </c>
      <c r="AM781" s="14" t="n">
        <v>0.199</v>
      </c>
      <c r="AN781" s="14" t="n">
        <v>17.643</v>
      </c>
      <c r="AO781" s="14" t="n">
        <v>0.18</v>
      </c>
      <c r="AP781" s="14" t="n">
        <v>1</v>
      </c>
      <c r="AQ781" s="14" t="n">
        <v>0.861</v>
      </c>
      <c r="AR781" s="14" t="n">
        <v>0.123</v>
      </c>
      <c r="AS781" s="14" t="n">
        <v>0.03</v>
      </c>
      <c r="AT781" s="14" t="n">
        <v>1.037</v>
      </c>
      <c r="AU781" s="14" t="n">
        <v>0.18</v>
      </c>
      <c r="AV781" s="14" t="n">
        <v>1</v>
      </c>
      <c r="AW781" s="14" t="n">
        <v>0.986</v>
      </c>
      <c r="AX781" s="14" t="n">
        <v>0.123</v>
      </c>
      <c r="AY781" s="14" t="n">
        <v>0.081</v>
      </c>
      <c r="AZ781" s="14" t="n">
        <v>1.243</v>
      </c>
      <c r="BA781" s="14" t="n">
        <v>0.18</v>
      </c>
      <c r="BB781" s="14" t="n">
        <v>1</v>
      </c>
      <c r="BC781" s="14" t="n">
        <v>0.598</v>
      </c>
      <c r="BD781" s="14" t="n">
        <v>0.123</v>
      </c>
      <c r="BE781" s="14" t="n">
        <v>-0.03</v>
      </c>
      <c r="BF781" s="14" t="n">
        <v>0.5679999999999999</v>
      </c>
      <c r="BG781" s="14" t="n">
        <v>0</v>
      </c>
      <c r="BH781" s="14" t="n">
        <v>1</v>
      </c>
      <c r="BI781" s="14" t="n">
        <v>0.612</v>
      </c>
      <c r="BJ781" s="14" t="n">
        <v>0.123</v>
      </c>
      <c r="BK781" s="14" t="n">
        <v>0.675</v>
      </c>
      <c r="BL781" s="14" t="n">
        <v>1.499</v>
      </c>
      <c r="BM781" s="14" t="n">
        <v>0.18</v>
      </c>
      <c r="BN781" s="14" t="n">
        <v>1</v>
      </c>
      <c r="BO781" s="14" t="n">
        <v>0</v>
      </c>
      <c r="BP781" s="14" t="n">
        <v>0</v>
      </c>
      <c r="BQ781" s="14" t="n">
        <v>0.051</v>
      </c>
      <c r="BR781" s="14" t="n">
        <v>0</v>
      </c>
      <c r="BS781" s="14" t="n">
        <v>0.833</v>
      </c>
      <c r="BT781" s="14" t="n">
        <v>0</v>
      </c>
      <c r="BU781" s="14" t="n">
        <v>0</v>
      </c>
      <c r="BV781" s="14" t="n">
        <v>0.021</v>
      </c>
      <c r="BW781" s="14" t="n">
        <v>0.18</v>
      </c>
      <c r="BX781" s="14" t="n">
        <v>0.833</v>
      </c>
      <c r="BY781" s="14" t="n">
        <v>12.729</v>
      </c>
      <c r="BZ781" s="14" t="n">
        <v>0</v>
      </c>
      <c r="CA781" s="14" t="n">
        <v>12.729</v>
      </c>
      <c r="CB781" s="14" t="n">
        <v>0</v>
      </c>
      <c r="CC781" s="14" t="n">
        <v>97.90000000000001</v>
      </c>
      <c r="CD781" s="14" t="n">
        <v>7.95</v>
      </c>
      <c r="CE781" s="14" t="n">
        <v>1.087</v>
      </c>
      <c r="CF781" s="14" t="n">
        <v>112.585</v>
      </c>
      <c r="CG781" s="14" t="n">
        <v>0.15</v>
      </c>
      <c r="CH781" s="14" t="n">
        <v>1</v>
      </c>
      <c r="CI781" s="14" t="n">
        <v>0</v>
      </c>
      <c r="CJ781" s="14" t="n">
        <v>0</v>
      </c>
      <c r="CK781" s="14" t="n">
        <v>0</v>
      </c>
      <c r="CL781" s="14" t="n">
        <v>0</v>
      </c>
      <c r="CM781" s="14" t="n">
        <v>0</v>
      </c>
      <c r="CN781" s="14" t="n">
        <v>0</v>
      </c>
      <c r="CO781" s="14" t="n">
        <v>0</v>
      </c>
      <c r="CP781" s="14" t="n">
        <v>0.952</v>
      </c>
      <c r="CQ781" s="14" t="n">
        <v>1.294</v>
      </c>
      <c r="CR781" s="14" t="n">
        <v>0.004</v>
      </c>
      <c r="CS781" s="14" t="n">
        <v>5.158</v>
      </c>
      <c r="CT781" s="14" t="n">
        <v>5.842</v>
      </c>
      <c r="CU781" s="14" t="n">
        <v>31.326</v>
      </c>
    </row>
    <row r="782">
      <c r="A782" s="14" t="inlineStr">
        <is>
          <t>TJK2023</t>
        </is>
      </c>
      <c r="B782" s="14" t="inlineStr">
        <is>
          <t>TJK</t>
        </is>
      </c>
      <c r="C782" s="14" t="inlineStr">
        <is>
          <t>TJK</t>
        </is>
      </c>
      <c r="D782" s="14" t="inlineStr">
        <is>
          <t>Tajikistan</t>
        </is>
      </c>
      <c r="E782" s="14" t="n">
        <v>2023</v>
      </c>
      <c r="F782" s="14" t="n">
        <v>0.18</v>
      </c>
      <c r="G782" s="14" t="n">
        <v>2.124</v>
      </c>
      <c r="H782" s="14" t="n">
        <v>0.674</v>
      </c>
      <c r="I782" s="14" t="n">
        <v>0</v>
      </c>
      <c r="J782" s="14" t="n">
        <v>2.124</v>
      </c>
      <c r="K782" s="14" t="n">
        <v>0</v>
      </c>
      <c r="L782" s="14" t="n">
        <v>1</v>
      </c>
      <c r="M782" s="14" t="n">
        <v>3.499</v>
      </c>
      <c r="N782" s="14" t="n">
        <v>2.022</v>
      </c>
      <c r="O782" s="14" t="n">
        <v>0</v>
      </c>
      <c r="P782" s="14" t="n">
        <v>3.499</v>
      </c>
      <c r="Q782" s="14" t="n">
        <v>0</v>
      </c>
      <c r="R782" s="14" t="n">
        <v>1</v>
      </c>
      <c r="S782" s="14" t="n">
        <v>5.494</v>
      </c>
      <c r="T782" s="14" t="n">
        <v>4.044</v>
      </c>
      <c r="U782" s="14" t="n">
        <v>-0.483</v>
      </c>
      <c r="V782" s="14" t="n">
        <v>5.011</v>
      </c>
      <c r="W782" s="14" t="n">
        <v>0</v>
      </c>
      <c r="X782" s="14" t="n">
        <v>1</v>
      </c>
      <c r="Y782" s="14" t="n">
        <v>6.585</v>
      </c>
      <c r="Z782" s="14" t="n">
        <v>0.641</v>
      </c>
      <c r="AA782" s="14" t="n">
        <v>0</v>
      </c>
      <c r="AB782" s="14" t="n">
        <v>6.585</v>
      </c>
      <c r="AC782" s="14" t="n">
        <v>0</v>
      </c>
      <c r="AD782" s="14" t="n">
        <v>1</v>
      </c>
      <c r="AE782" s="14" t="n">
        <v>7.869</v>
      </c>
      <c r="AF782" s="14" t="n">
        <v>1.367</v>
      </c>
      <c r="AG782" s="14" t="n">
        <v>0</v>
      </c>
      <c r="AH782" s="14" t="n">
        <v>7.869</v>
      </c>
      <c r="AI782" s="14" t="n">
        <v>0</v>
      </c>
      <c r="AJ782" s="14" t="n">
        <v>1</v>
      </c>
      <c r="AK782" s="14" t="n">
        <v>15.569</v>
      </c>
      <c r="AL782" s="14" t="n">
        <v>6.792</v>
      </c>
      <c r="AM782" s="14" t="n">
        <v>0.31</v>
      </c>
      <c r="AN782" s="14" t="n">
        <v>18.371</v>
      </c>
      <c r="AO782" s="14" t="n">
        <v>0.18</v>
      </c>
      <c r="AP782" s="14" t="n">
        <v>1</v>
      </c>
      <c r="AQ782" s="14" t="n">
        <v>0.76</v>
      </c>
      <c r="AR782" s="14" t="n">
        <v>0.129</v>
      </c>
      <c r="AS782" s="14" t="n">
        <v>0.055</v>
      </c>
      <c r="AT782" s="14" t="n">
        <v>0.944</v>
      </c>
      <c r="AU782" s="14" t="n">
        <v>0.18</v>
      </c>
      <c r="AV782" s="14" t="n">
        <v>1</v>
      </c>
      <c r="AW782" s="14" t="n">
        <v>0.8110000000000001</v>
      </c>
      <c r="AX782" s="14" t="n">
        <v>0.129</v>
      </c>
      <c r="AY782" s="14" t="n">
        <v>0.121</v>
      </c>
      <c r="AZ782" s="14" t="n">
        <v>1.079</v>
      </c>
      <c r="BA782" s="14" t="n">
        <v>0.18</v>
      </c>
      <c r="BB782" s="14" t="n">
        <v>1</v>
      </c>
      <c r="BC782" s="14" t="n">
        <v>0.535</v>
      </c>
      <c r="BD782" s="14" t="n">
        <v>0.129</v>
      </c>
      <c r="BE782" s="14" t="n">
        <v>-0.031</v>
      </c>
      <c r="BF782" s="14" t="n">
        <v>0.504</v>
      </c>
      <c r="BG782" s="14" t="n">
        <v>0</v>
      </c>
      <c r="BH782" s="14" t="n">
        <v>1</v>
      </c>
      <c r="BI782" s="14" t="n">
        <v>0.579</v>
      </c>
      <c r="BJ782" s="14" t="n">
        <v>0.129</v>
      </c>
      <c r="BK782" s="14" t="n">
        <v>0.719</v>
      </c>
      <c r="BL782" s="14" t="n">
        <v>1.502</v>
      </c>
      <c r="BM782" s="14" t="n">
        <v>0.18</v>
      </c>
      <c r="BN782" s="14" t="n">
        <v>1</v>
      </c>
      <c r="BO782" s="14" t="n">
        <v>0</v>
      </c>
      <c r="BP782" s="14" t="n">
        <v>0</v>
      </c>
      <c r="BQ782" s="14" t="n">
        <v>0.059</v>
      </c>
      <c r="BR782" s="14" t="n">
        <v>0</v>
      </c>
      <c r="BS782" s="14" t="n">
        <v>0.833</v>
      </c>
      <c r="BT782" s="14" t="n">
        <v>0</v>
      </c>
      <c r="BU782" s="14" t="n">
        <v>0</v>
      </c>
      <c r="BV782" s="14" t="n">
        <v>0.025</v>
      </c>
      <c r="BW782" s="14" t="n">
        <v>0.18</v>
      </c>
      <c r="BX782" s="14" t="n">
        <v>0.833</v>
      </c>
      <c r="BY782" s="14" t="n">
        <v>13.254</v>
      </c>
      <c r="BZ782" s="14" t="n">
        <v>0</v>
      </c>
      <c r="CA782" s="14" t="n">
        <v>13.254</v>
      </c>
      <c r="CB782" s="14" t="n">
        <v>0</v>
      </c>
      <c r="CC782" s="14" t="n">
        <v>83.248</v>
      </c>
      <c r="CD782" s="14" t="n">
        <v>7.95</v>
      </c>
      <c r="CE782" s="14" t="n">
        <v>1.383</v>
      </c>
      <c r="CF782" s="14" t="n">
        <v>95.735</v>
      </c>
      <c r="CG782" s="14" t="n">
        <v>0.15</v>
      </c>
      <c r="CH782" s="14" t="n">
        <v>1</v>
      </c>
      <c r="CI782" s="14" t="n">
        <v>0</v>
      </c>
      <c r="CJ782" s="14" t="n">
        <v>0</v>
      </c>
      <c r="CK782" s="14" t="n">
        <v>0</v>
      </c>
      <c r="CL782" s="14" t="n">
        <v>0</v>
      </c>
      <c r="CM782" s="14" t="n">
        <v>0</v>
      </c>
      <c r="CN782" s="14" t="n">
        <v>0</v>
      </c>
      <c r="CO782" s="14" t="n">
        <v>0</v>
      </c>
      <c r="CP782" s="14" t="n">
        <v>0.952</v>
      </c>
      <c r="CQ782" s="14" t="n">
        <v>1.348</v>
      </c>
      <c r="CR782" s="14" t="n">
        <v>0.004</v>
      </c>
      <c r="CS782" s="14" t="n">
        <v>5.37</v>
      </c>
      <c r="CT782" s="14" t="n">
        <v>3.466</v>
      </c>
      <c r="CU782" s="14" t="n">
        <v>11.622</v>
      </c>
    </row>
    <row r="783">
      <c r="A783" s="14" t="inlineStr">
        <is>
          <t>TJK2024</t>
        </is>
      </c>
      <c r="B783" s="14" t="inlineStr">
        <is>
          <t>TJK</t>
        </is>
      </c>
      <c r="C783" s="14" t="inlineStr">
        <is>
          <t>TJK</t>
        </is>
      </c>
      <c r="D783" s="14" t="inlineStr">
        <is>
          <t>Tajikistan</t>
        </is>
      </c>
      <c r="E783" s="14" t="n">
        <v>2024</v>
      </c>
      <c r="F783" s="14" t="n">
        <v>0.18</v>
      </c>
      <c r="G783" s="14" t="n">
        <v>2.161</v>
      </c>
      <c r="H783" s="14" t="n">
        <v>0.694</v>
      </c>
      <c r="I783" s="14" t="n">
        <v>0</v>
      </c>
      <c r="J783" s="14" t="n">
        <v>2.161</v>
      </c>
      <c r="K783" s="14" t="n">
        <v>0</v>
      </c>
      <c r="L783" s="14" t="n">
        <v>1</v>
      </c>
      <c r="M783" s="14" t="n">
        <v>3.554</v>
      </c>
      <c r="N783" s="14" t="n">
        <v>2.082</v>
      </c>
      <c r="O783" s="14" t="n">
        <v>0</v>
      </c>
      <c r="P783" s="14" t="n">
        <v>3.554</v>
      </c>
      <c r="Q783" s="14" t="n">
        <v>0</v>
      </c>
      <c r="R783" s="14" t="n">
        <v>1</v>
      </c>
      <c r="S783" s="14" t="n">
        <v>5.63</v>
      </c>
      <c r="T783" s="14" t="n">
        <v>4.163</v>
      </c>
      <c r="U783" s="14" t="n">
        <v>-0.502</v>
      </c>
      <c r="V783" s="14" t="n">
        <v>5.128</v>
      </c>
      <c r="W783" s="14" t="n">
        <v>0</v>
      </c>
      <c r="X783" s="14" t="n">
        <v>1</v>
      </c>
      <c r="Y783" s="14" t="n">
        <v>6.78</v>
      </c>
      <c r="Z783" s="14" t="n">
        <v>0.66</v>
      </c>
      <c r="AA783" s="14" t="n">
        <v>0</v>
      </c>
      <c r="AB783" s="14" t="n">
        <v>6.78</v>
      </c>
      <c r="AC783" s="14" t="n">
        <v>0</v>
      </c>
      <c r="AD783" s="14" t="n">
        <v>1</v>
      </c>
      <c r="AE783" s="14" t="n">
        <v>8.101000000000001</v>
      </c>
      <c r="AF783" s="14" t="n">
        <v>1.407</v>
      </c>
      <c r="AG783" s="14" t="n">
        <v>0</v>
      </c>
      <c r="AH783" s="14" t="n">
        <v>8.101000000000001</v>
      </c>
      <c r="AI783" s="14" t="n">
        <v>0</v>
      </c>
      <c r="AJ783" s="14" t="n">
        <v>1</v>
      </c>
      <c r="AK783" s="14" t="n">
        <v>16.028</v>
      </c>
      <c r="AL783" s="14" t="n">
        <v>6.992</v>
      </c>
      <c r="AM783" s="14" t="n">
        <v>0.393</v>
      </c>
      <c r="AN783" s="14" t="n">
        <v>18.913</v>
      </c>
      <c r="AO783" s="14" t="n">
        <v>0.18</v>
      </c>
      <c r="AP783" s="14" t="n">
        <v>1</v>
      </c>
      <c r="AQ783" s="14" t="n">
        <v>0.724</v>
      </c>
      <c r="AR783" s="14" t="n">
        <v>0.132</v>
      </c>
      <c r="AS783" s="14" t="n">
        <v>0.06900000000000001</v>
      </c>
      <c r="AT783" s="14" t="n">
        <v>0.913</v>
      </c>
      <c r="AU783" s="14" t="n">
        <v>0.18</v>
      </c>
      <c r="AV783" s="14" t="n">
        <v>1</v>
      </c>
      <c r="AW783" s="14" t="n">
        <v>0.75</v>
      </c>
      <c r="AX783" s="14" t="n">
        <v>0.132</v>
      </c>
      <c r="AY783" s="14" t="n">
        <v>0.14</v>
      </c>
      <c r="AZ783" s="14" t="n">
        <v>1.025</v>
      </c>
      <c r="BA783" s="14" t="n">
        <v>0.18</v>
      </c>
      <c r="BB783" s="14" t="n">
        <v>1</v>
      </c>
      <c r="BC783" s="14" t="n">
        <v>0.513</v>
      </c>
      <c r="BD783" s="14" t="n">
        <v>0.132</v>
      </c>
      <c r="BE783" s="14" t="n">
        <v>-0.032</v>
      </c>
      <c r="BF783" s="14" t="n">
        <v>0.481</v>
      </c>
      <c r="BG783" s="14" t="n">
        <v>0</v>
      </c>
      <c r="BH783" s="14" t="n">
        <v>1</v>
      </c>
      <c r="BI783" s="14" t="n">
        <v>0.591</v>
      </c>
      <c r="BJ783" s="14" t="n">
        <v>0.132</v>
      </c>
      <c r="BK783" s="14" t="n">
        <v>0.747</v>
      </c>
      <c r="BL783" s="14" t="n">
        <v>1.542</v>
      </c>
      <c r="BM783" s="14" t="n">
        <v>0.18</v>
      </c>
      <c r="BN783" s="14" t="n">
        <v>1</v>
      </c>
      <c r="BO783" s="14" t="n">
        <v>0</v>
      </c>
      <c r="BP783" s="14" t="n">
        <v>0</v>
      </c>
      <c r="BQ783" s="14" t="n">
        <v>0.061</v>
      </c>
      <c r="BR783" s="14" t="n">
        <v>0</v>
      </c>
      <c r="BS783" s="14" t="n">
        <v>0.833</v>
      </c>
      <c r="BT783" s="14" t="n">
        <v>0</v>
      </c>
      <c r="BU783" s="14" t="n">
        <v>0</v>
      </c>
      <c r="BV783" s="14" t="n">
        <v>0.025</v>
      </c>
      <c r="BW783" s="14" t="n">
        <v>0.18</v>
      </c>
      <c r="BX783" s="14" t="n">
        <v>0.833</v>
      </c>
      <c r="BY783" s="14" t="n">
        <v>13.646</v>
      </c>
      <c r="BZ783" s="14" t="n">
        <v>0</v>
      </c>
      <c r="CA783" s="14" t="n">
        <v>13.646</v>
      </c>
      <c r="CB783" s="14" t="n">
        <v>0</v>
      </c>
      <c r="CC783" s="14" t="n">
        <v>82.58799999999999</v>
      </c>
      <c r="CD783" s="14" t="n">
        <v>7.95</v>
      </c>
      <c r="CE783" s="14" t="n">
        <v>1.687</v>
      </c>
      <c r="CF783" s="14" t="n">
        <v>94.976</v>
      </c>
      <c r="CG783" s="14" t="n">
        <v>0.15</v>
      </c>
      <c r="CH783" s="14" t="n">
        <v>1</v>
      </c>
      <c r="CI783" s="14" t="n">
        <v>0</v>
      </c>
      <c r="CJ783" s="14" t="n">
        <v>0</v>
      </c>
      <c r="CK783" s="14" t="n">
        <v>0</v>
      </c>
      <c r="CL783" s="14" t="n">
        <v>0</v>
      </c>
      <c r="CM783" s="14" t="n">
        <v>0</v>
      </c>
      <c r="CN783" s="14" t="n">
        <v>0</v>
      </c>
      <c r="CO783" s="14" t="n">
        <v>0</v>
      </c>
      <c r="CP783" s="14" t="n">
        <v>0.952</v>
      </c>
      <c r="CQ783" s="14" t="n">
        <v>1.387</v>
      </c>
      <c r="CR783" s="14" t="n">
        <v>0.004</v>
      </c>
      <c r="CS783" s="14" t="n">
        <v>5.529</v>
      </c>
      <c r="CT783" s="14" t="n">
        <v>3.027</v>
      </c>
      <c r="CU783" s="14" t="n">
        <v>10.168</v>
      </c>
    </row>
    <row r="784">
      <c r="A784" s="14" t="inlineStr">
        <is>
          <t>TZA2021</t>
        </is>
      </c>
      <c r="B784" s="14" t="inlineStr">
        <is>
          <t>TZA</t>
        </is>
      </c>
      <c r="C784" s="14" t="inlineStr">
        <is>
          <t>TZA</t>
        </is>
      </c>
      <c r="D784" s="14" t="inlineStr">
        <is>
          <t>Tanzania</t>
        </is>
      </c>
      <c r="E784" s="14" t="n">
        <v>2021</v>
      </c>
      <c r="F784" s="14" t="n">
        <v>0.18</v>
      </c>
      <c r="G784" s="14" t="n">
        <v>1.77</v>
      </c>
      <c r="H784" s="14" t="n">
        <v>0.572</v>
      </c>
      <c r="I784" s="14" t="n">
        <v>0</v>
      </c>
      <c r="J784" s="14" t="n">
        <v>1.77</v>
      </c>
      <c r="K784" s="14" t="n">
        <v>0</v>
      </c>
      <c r="L784" s="14" t="n">
        <v>1</v>
      </c>
      <c r="M784" s="14" t="n">
        <v>2.913</v>
      </c>
      <c r="N784" s="14" t="n">
        <v>1.715</v>
      </c>
      <c r="O784" s="14" t="n">
        <v>0</v>
      </c>
      <c r="P784" s="14" t="n">
        <v>2.913</v>
      </c>
      <c r="Q784" s="14" t="n">
        <v>0</v>
      </c>
      <c r="R784" s="14" t="n">
        <v>1</v>
      </c>
      <c r="S784" s="14" t="n">
        <v>4.628</v>
      </c>
      <c r="T784" s="14" t="n">
        <v>3.43</v>
      </c>
      <c r="U784" s="14" t="n">
        <v>0</v>
      </c>
      <c r="V784" s="14" t="n">
        <v>5.461</v>
      </c>
      <c r="W784" s="14" t="n">
        <v>0.18</v>
      </c>
      <c r="X784" s="14" t="n">
        <v>1</v>
      </c>
      <c r="Y784" s="14" t="n">
        <v>2.092</v>
      </c>
      <c r="Z784" s="14" t="n">
        <v>0.154</v>
      </c>
      <c r="AA784" s="14" t="n">
        <v>7.294</v>
      </c>
      <c r="AB784" s="14" t="n">
        <v>9.385999999999999</v>
      </c>
      <c r="AC784" s="14" t="n">
        <v>0</v>
      </c>
      <c r="AD784" s="14" t="n">
        <v>1</v>
      </c>
      <c r="AE784" s="14" t="n">
        <v>2.664</v>
      </c>
      <c r="AF784" s="14" t="n">
        <v>0.36</v>
      </c>
      <c r="AG784" s="14" t="n">
        <v>6.722</v>
      </c>
      <c r="AH784" s="14" t="n">
        <v>9.385999999999999</v>
      </c>
      <c r="AI784" s="14" t="n">
        <v>0</v>
      </c>
      <c r="AJ784" s="14" t="n">
        <v>1</v>
      </c>
      <c r="AK784" s="14" t="n">
        <v>6.093</v>
      </c>
      <c r="AL784" s="14" t="n">
        <v>2.264</v>
      </c>
      <c r="AM784" s="14" t="n">
        <v>6.221</v>
      </c>
      <c r="AN784" s="14" t="n">
        <v>14.531</v>
      </c>
      <c r="AO784" s="14" t="n">
        <v>0.18</v>
      </c>
      <c r="AP784" s="14" t="n">
        <v>1</v>
      </c>
      <c r="AQ784" s="14" t="n">
        <v>0.619</v>
      </c>
      <c r="AR784" s="14" t="n">
        <v>0.114</v>
      </c>
      <c r="AS784" s="14" t="n">
        <v>0.359</v>
      </c>
      <c r="AT784" s="14" t="n">
        <v>0.978</v>
      </c>
      <c r="AU784" s="14" t="n">
        <v>0</v>
      </c>
      <c r="AV784" s="14" t="n">
        <v>1</v>
      </c>
      <c r="AW784" s="14" t="n">
        <v>0.599</v>
      </c>
      <c r="AX784" s="14" t="n">
        <v>0.114</v>
      </c>
      <c r="AY784" s="14" t="n">
        <v>0.319</v>
      </c>
      <c r="AZ784" s="14" t="n">
        <v>0.918</v>
      </c>
      <c r="BA784" s="14" t="n">
        <v>0</v>
      </c>
      <c r="BB784" s="14" t="n">
        <v>1</v>
      </c>
      <c r="BC784" s="14" t="n">
        <v>0.439</v>
      </c>
      <c r="BD784" s="14" t="n">
        <v>0.114</v>
      </c>
      <c r="BE784" s="14" t="n">
        <v>0</v>
      </c>
      <c r="BF784" s="14" t="n">
        <v>0.518</v>
      </c>
      <c r="BG784" s="14" t="n">
        <v>0.18</v>
      </c>
      <c r="BH784" s="14" t="n">
        <v>1</v>
      </c>
      <c r="BI784" s="14" t="n">
        <v>0.505</v>
      </c>
      <c r="BJ784" s="14" t="n">
        <v>0.114</v>
      </c>
      <c r="BK784" s="14" t="n">
        <v>0.373</v>
      </c>
      <c r="BL784" s="14" t="n">
        <v>0.877</v>
      </c>
      <c r="BM784" s="14" t="n">
        <v>0</v>
      </c>
      <c r="BN784" s="14" t="n">
        <v>1</v>
      </c>
      <c r="BO784" s="14" t="n">
        <v>0</v>
      </c>
      <c r="BP784" s="14" t="n">
        <v>0.015</v>
      </c>
      <c r="BQ784" s="14" t="n">
        <v>0.068</v>
      </c>
      <c r="BR784" s="14" t="n">
        <v>0</v>
      </c>
      <c r="BS784" s="14" t="n">
        <v>0</v>
      </c>
      <c r="BT784" s="14" t="n">
        <v>0</v>
      </c>
      <c r="BU784" s="14" t="n">
        <v>0.022</v>
      </c>
      <c r="BV784" s="14" t="n">
        <v>0.102</v>
      </c>
      <c r="BW784" s="14" t="n">
        <v>0.18</v>
      </c>
      <c r="BX784" s="14" t="n">
        <v>0</v>
      </c>
      <c r="BY784" s="14" t="n">
        <v>11.787</v>
      </c>
      <c r="BZ784" s="14" t="n">
        <v>0</v>
      </c>
      <c r="CA784" s="14" t="n">
        <v>11.787</v>
      </c>
      <c r="CB784" s="14" t="n">
        <v>0</v>
      </c>
      <c r="CC784" s="14" t="n">
        <v>78.125</v>
      </c>
      <c r="CD784" s="14" t="n">
        <v>7.95</v>
      </c>
      <c r="CE784" s="14" t="n">
        <v>41.185</v>
      </c>
      <c r="CF784" s="14" t="n">
        <v>140.786</v>
      </c>
      <c r="CG784" s="14" t="n">
        <v>0.18</v>
      </c>
      <c r="CH784" s="14" t="n">
        <v>1</v>
      </c>
      <c r="CI784" s="14" t="n">
        <v>0</v>
      </c>
      <c r="CJ784" s="14" t="n">
        <v>0</v>
      </c>
      <c r="CK784" s="14" t="n">
        <v>0</v>
      </c>
      <c r="CL784" s="14" t="n">
        <v>0</v>
      </c>
      <c r="CM784" s="14" t="n">
        <v>0</v>
      </c>
      <c r="CN784" s="14" t="n">
        <v>0</v>
      </c>
      <c r="CO784" s="14" t="n">
        <v>0</v>
      </c>
      <c r="CP784" s="14" t="n">
        <v>1</v>
      </c>
      <c r="CQ784" s="14" t="n">
        <v>1.198</v>
      </c>
      <c r="CR784" s="14" t="n">
        <v>1</v>
      </c>
      <c r="CS784" s="14" t="n">
        <v>1.52</v>
      </c>
      <c r="CT784" s="14" t="n">
        <v>4.753</v>
      </c>
      <c r="CU784" s="14" t="n">
        <v>15.162</v>
      </c>
    </row>
    <row r="785">
      <c r="A785" s="14" t="inlineStr">
        <is>
          <t>TZA2022</t>
        </is>
      </c>
      <c r="B785" s="14" t="inlineStr">
        <is>
          <t>TZA</t>
        </is>
      </c>
      <c r="C785" s="14" t="inlineStr">
        <is>
          <t>TZA</t>
        </is>
      </c>
      <c r="D785" s="14" t="inlineStr">
        <is>
          <t>Tanzania</t>
        </is>
      </c>
      <c r="E785" s="14" t="n">
        <v>2022</v>
      </c>
      <c r="F785" s="14" t="n">
        <v>0.18</v>
      </c>
      <c r="G785" s="14" t="n">
        <v>1.911</v>
      </c>
      <c r="H785" s="14" t="n">
        <v>0.617</v>
      </c>
      <c r="I785" s="14" t="n">
        <v>0</v>
      </c>
      <c r="J785" s="14" t="n">
        <v>1.911</v>
      </c>
      <c r="K785" s="14" t="n">
        <v>0</v>
      </c>
      <c r="L785" s="14" t="n">
        <v>1</v>
      </c>
      <c r="M785" s="14" t="n">
        <v>3.146</v>
      </c>
      <c r="N785" s="14" t="n">
        <v>1.852</v>
      </c>
      <c r="O785" s="14" t="n">
        <v>0</v>
      </c>
      <c r="P785" s="14" t="n">
        <v>3.146</v>
      </c>
      <c r="Q785" s="14" t="n">
        <v>0</v>
      </c>
      <c r="R785" s="14" t="n">
        <v>1</v>
      </c>
      <c r="S785" s="14" t="n">
        <v>4.998</v>
      </c>
      <c r="T785" s="14" t="n">
        <v>3.704</v>
      </c>
      <c r="U785" s="14" t="n">
        <v>0.067</v>
      </c>
      <c r="V785" s="14" t="n">
        <v>5.898</v>
      </c>
      <c r="W785" s="14" t="n">
        <v>0.18</v>
      </c>
      <c r="X785" s="14" t="n">
        <v>1</v>
      </c>
      <c r="Y785" s="14" t="n">
        <v>2.259</v>
      </c>
      <c r="Z785" s="14" t="n">
        <v>0.166</v>
      </c>
      <c r="AA785" s="14" t="n">
        <v>13.738</v>
      </c>
      <c r="AB785" s="14" t="n">
        <v>15.997</v>
      </c>
      <c r="AC785" s="14" t="n">
        <v>0</v>
      </c>
      <c r="AD785" s="14" t="n">
        <v>1</v>
      </c>
      <c r="AE785" s="14" t="n">
        <v>2.876</v>
      </c>
      <c r="AF785" s="14" t="n">
        <v>0.389</v>
      </c>
      <c r="AG785" s="14" t="n">
        <v>13.121</v>
      </c>
      <c r="AH785" s="14" t="n">
        <v>15.997</v>
      </c>
      <c r="AI785" s="14" t="n">
        <v>0</v>
      </c>
      <c r="AJ785" s="14" t="n">
        <v>1</v>
      </c>
      <c r="AK785" s="14" t="n">
        <v>6.581</v>
      </c>
      <c r="AL785" s="14" t="n">
        <v>2.445</v>
      </c>
      <c r="AM785" s="14" t="n">
        <v>11.688</v>
      </c>
      <c r="AN785" s="14" t="n">
        <v>21.557</v>
      </c>
      <c r="AO785" s="14" t="n">
        <v>0.18</v>
      </c>
      <c r="AP785" s="14" t="n">
        <v>1</v>
      </c>
      <c r="AQ785" s="14" t="n">
        <v>0.861</v>
      </c>
      <c r="AR785" s="14" t="n">
        <v>0.123</v>
      </c>
      <c r="AS785" s="14" t="n">
        <v>0.267</v>
      </c>
      <c r="AT785" s="14" t="n">
        <v>1.128</v>
      </c>
      <c r="AU785" s="14" t="n">
        <v>0</v>
      </c>
      <c r="AV785" s="14" t="n">
        <v>1</v>
      </c>
      <c r="AW785" s="14" t="n">
        <v>0.986</v>
      </c>
      <c r="AX785" s="14" t="n">
        <v>0.123</v>
      </c>
      <c r="AY785" s="14" t="n">
        <v>0.091</v>
      </c>
      <c r="AZ785" s="14" t="n">
        <v>1.077</v>
      </c>
      <c r="BA785" s="14" t="n">
        <v>0</v>
      </c>
      <c r="BB785" s="14" t="n">
        <v>1</v>
      </c>
      <c r="BC785" s="14" t="n">
        <v>0.598</v>
      </c>
      <c r="BD785" s="14" t="n">
        <v>0.123</v>
      </c>
      <c r="BE785" s="14" t="n">
        <v>0.008</v>
      </c>
      <c r="BF785" s="14" t="n">
        <v>0.705</v>
      </c>
      <c r="BG785" s="14" t="n">
        <v>0.18</v>
      </c>
      <c r="BH785" s="14" t="n">
        <v>1</v>
      </c>
      <c r="BI785" s="14" t="n">
        <v>0.612</v>
      </c>
      <c r="BJ785" s="14" t="n">
        <v>0.123</v>
      </c>
      <c r="BK785" s="14" t="n">
        <v>0.438</v>
      </c>
      <c r="BL785" s="14" t="n">
        <v>1.05</v>
      </c>
      <c r="BM785" s="14" t="n">
        <v>0</v>
      </c>
      <c r="BN785" s="14" t="n">
        <v>1</v>
      </c>
      <c r="BO785" s="14" t="n">
        <v>0</v>
      </c>
      <c r="BP785" s="14" t="n">
        <v>0.015</v>
      </c>
      <c r="BQ785" s="14" t="n">
        <v>0.068</v>
      </c>
      <c r="BR785" s="14" t="n">
        <v>0</v>
      </c>
      <c r="BS785" s="14" t="n">
        <v>0</v>
      </c>
      <c r="BT785" s="14" t="n">
        <v>0</v>
      </c>
      <c r="BU785" s="14" t="n">
        <v>0.022</v>
      </c>
      <c r="BV785" s="14" t="n">
        <v>0.102</v>
      </c>
      <c r="BW785" s="14" t="n">
        <v>0.18</v>
      </c>
      <c r="BX785" s="14" t="n">
        <v>0</v>
      </c>
      <c r="BY785" s="14" t="n">
        <v>12.729</v>
      </c>
      <c r="BZ785" s="14" t="n">
        <v>0</v>
      </c>
      <c r="CA785" s="14" t="n">
        <v>12.729</v>
      </c>
      <c r="CB785" s="14" t="n">
        <v>0</v>
      </c>
      <c r="CC785" s="14" t="n">
        <v>97.90000000000001</v>
      </c>
      <c r="CD785" s="14" t="n">
        <v>7.95</v>
      </c>
      <c r="CE785" s="14" t="n">
        <v>75.864</v>
      </c>
      <c r="CF785" s="14" t="n">
        <v>205.042</v>
      </c>
      <c r="CG785" s="14" t="n">
        <v>0.18</v>
      </c>
      <c r="CH785" s="14" t="n">
        <v>1</v>
      </c>
      <c r="CI785" s="14" t="n">
        <v>0</v>
      </c>
      <c r="CJ785" s="14" t="n">
        <v>0</v>
      </c>
      <c r="CK785" s="14" t="n">
        <v>0</v>
      </c>
      <c r="CL785" s="14" t="n">
        <v>0</v>
      </c>
      <c r="CM785" s="14" t="n">
        <v>0</v>
      </c>
      <c r="CN785" s="14" t="n">
        <v>0</v>
      </c>
      <c r="CO785" s="14" t="n">
        <v>0</v>
      </c>
      <c r="CP785" s="14" t="n">
        <v>1</v>
      </c>
      <c r="CQ785" s="14" t="n">
        <v>1.294</v>
      </c>
      <c r="CR785" s="14" t="n">
        <v>1</v>
      </c>
      <c r="CS785" s="14" t="n">
        <v>1.642</v>
      </c>
      <c r="CT785" s="14" t="n">
        <v>10.485</v>
      </c>
      <c r="CU785" s="14" t="n">
        <v>31.326</v>
      </c>
    </row>
    <row r="786">
      <c r="A786" s="14" t="inlineStr">
        <is>
          <t>TZA2023</t>
        </is>
      </c>
      <c r="B786" s="14" t="inlineStr">
        <is>
          <t>TZA</t>
        </is>
      </c>
      <c r="C786" s="14" t="inlineStr">
        <is>
          <t>TZA</t>
        </is>
      </c>
      <c r="D786" s="14" t="inlineStr">
        <is>
          <t>Tanzania</t>
        </is>
      </c>
      <c r="E786" s="14" t="n">
        <v>2023</v>
      </c>
      <c r="F786" s="14" t="n">
        <v>0.18</v>
      </c>
      <c r="G786" s="14" t="n">
        <v>1.99</v>
      </c>
      <c r="H786" s="14" t="n">
        <v>0.643</v>
      </c>
      <c r="I786" s="14" t="n">
        <v>0</v>
      </c>
      <c r="J786" s="14" t="n">
        <v>1.99</v>
      </c>
      <c r="K786" s="14" t="n">
        <v>0</v>
      </c>
      <c r="L786" s="14" t="n">
        <v>1</v>
      </c>
      <c r="M786" s="14" t="n">
        <v>3.276</v>
      </c>
      <c r="N786" s="14" t="n">
        <v>1.928</v>
      </c>
      <c r="O786" s="14" t="n">
        <v>0</v>
      </c>
      <c r="P786" s="14" t="n">
        <v>3.276</v>
      </c>
      <c r="Q786" s="14" t="n">
        <v>0</v>
      </c>
      <c r="R786" s="14" t="n">
        <v>1</v>
      </c>
      <c r="S786" s="14" t="n">
        <v>5.205</v>
      </c>
      <c r="T786" s="14" t="n">
        <v>3.857</v>
      </c>
      <c r="U786" s="14" t="n">
        <v>0.104</v>
      </c>
      <c r="V786" s="14" t="n">
        <v>6.141</v>
      </c>
      <c r="W786" s="14" t="n">
        <v>0.18</v>
      </c>
      <c r="X786" s="14" t="n">
        <v>1</v>
      </c>
      <c r="Y786" s="14" t="n">
        <v>2.352</v>
      </c>
      <c r="Z786" s="14" t="n">
        <v>0.173</v>
      </c>
      <c r="AA786" s="14" t="n">
        <v>2.122</v>
      </c>
      <c r="AB786" s="14" t="n">
        <v>4.474</v>
      </c>
      <c r="AC786" s="14" t="n">
        <v>0</v>
      </c>
      <c r="AD786" s="14" t="n">
        <v>1</v>
      </c>
      <c r="AE786" s="14" t="n">
        <v>2.995</v>
      </c>
      <c r="AF786" s="14" t="n">
        <v>0.405</v>
      </c>
      <c r="AG786" s="14" t="n">
        <v>4.815</v>
      </c>
      <c r="AH786" s="14" t="n">
        <v>7.81</v>
      </c>
      <c r="AI786" s="14" t="n">
        <v>0</v>
      </c>
      <c r="AJ786" s="14" t="n">
        <v>1</v>
      </c>
      <c r="AK786" s="14" t="n">
        <v>6.852</v>
      </c>
      <c r="AL786" s="14" t="n">
        <v>2.546</v>
      </c>
      <c r="AM786" s="14" t="n">
        <v>4.256</v>
      </c>
      <c r="AN786" s="14" t="n">
        <v>13.107</v>
      </c>
      <c r="AO786" s="14" t="n">
        <v>0.18</v>
      </c>
      <c r="AP786" s="14" t="n">
        <v>1</v>
      </c>
      <c r="AQ786" s="14" t="n">
        <v>0.76</v>
      </c>
      <c r="AR786" s="14" t="n">
        <v>0.129</v>
      </c>
      <c r="AS786" s="14" t="n">
        <v>0.503</v>
      </c>
      <c r="AT786" s="14" t="n">
        <v>1.264</v>
      </c>
      <c r="AU786" s="14" t="n">
        <v>0</v>
      </c>
      <c r="AV786" s="14" t="n">
        <v>1</v>
      </c>
      <c r="AW786" s="14" t="n">
        <v>0.8110000000000001</v>
      </c>
      <c r="AX786" s="14" t="n">
        <v>0.129</v>
      </c>
      <c r="AY786" s="14" t="n">
        <v>0.531</v>
      </c>
      <c r="AZ786" s="14" t="n">
        <v>1.342</v>
      </c>
      <c r="BA786" s="14" t="n">
        <v>0</v>
      </c>
      <c r="BB786" s="14" t="n">
        <v>1</v>
      </c>
      <c r="BC786" s="14" t="n">
        <v>0.535</v>
      </c>
      <c r="BD786" s="14" t="n">
        <v>0.129</v>
      </c>
      <c r="BE786" s="14" t="n">
        <v>0.011</v>
      </c>
      <c r="BF786" s="14" t="n">
        <v>0.631</v>
      </c>
      <c r="BG786" s="14" t="n">
        <v>0.18</v>
      </c>
      <c r="BH786" s="14" t="n">
        <v>1</v>
      </c>
      <c r="BI786" s="14" t="n">
        <v>0.579</v>
      </c>
      <c r="BJ786" s="14" t="n">
        <v>0.129</v>
      </c>
      <c r="BK786" s="14" t="n">
        <v>0.754</v>
      </c>
      <c r="BL786" s="14" t="n">
        <v>1.334</v>
      </c>
      <c r="BM786" s="14" t="n">
        <v>0</v>
      </c>
      <c r="BN786" s="14" t="n">
        <v>1</v>
      </c>
      <c r="BO786" s="14" t="n">
        <v>0</v>
      </c>
      <c r="BP786" s="14" t="n">
        <v>0.014</v>
      </c>
      <c r="BQ786" s="14" t="n">
        <v>0.065</v>
      </c>
      <c r="BR786" s="14" t="n">
        <v>0</v>
      </c>
      <c r="BS786" s="14" t="n">
        <v>0</v>
      </c>
      <c r="BT786" s="14" t="n">
        <v>0</v>
      </c>
      <c r="BU786" s="14" t="n">
        <v>0.022</v>
      </c>
      <c r="BV786" s="14" t="n">
        <v>0.098</v>
      </c>
      <c r="BW786" s="14" t="n">
        <v>0.18</v>
      </c>
      <c r="BX786" s="14" t="n">
        <v>0</v>
      </c>
      <c r="BY786" s="14" t="n">
        <v>13.254</v>
      </c>
      <c r="BZ786" s="14" t="n">
        <v>0</v>
      </c>
      <c r="CA786" s="14" t="n">
        <v>13.254</v>
      </c>
      <c r="CB786" s="14" t="n">
        <v>0</v>
      </c>
      <c r="CC786" s="14" t="n">
        <v>83.248</v>
      </c>
      <c r="CD786" s="14" t="n">
        <v>7.95</v>
      </c>
      <c r="CE786" s="14" t="n">
        <v>85.849</v>
      </c>
      <c r="CF786" s="14" t="n">
        <v>199.534</v>
      </c>
      <c r="CG786" s="14" t="n">
        <v>0.18</v>
      </c>
      <c r="CH786" s="14" t="n">
        <v>1</v>
      </c>
      <c r="CI786" s="14" t="n">
        <v>0</v>
      </c>
      <c r="CJ786" s="14" t="n">
        <v>0</v>
      </c>
      <c r="CK786" s="14" t="n">
        <v>0</v>
      </c>
      <c r="CL786" s="14" t="n">
        <v>0</v>
      </c>
      <c r="CM786" s="14" t="n">
        <v>0</v>
      </c>
      <c r="CN786" s="14" t="n">
        <v>0</v>
      </c>
      <c r="CO786" s="14" t="n">
        <v>0</v>
      </c>
      <c r="CP786" s="14" t="n">
        <v>1</v>
      </c>
      <c r="CQ786" s="14" t="n">
        <v>1.348</v>
      </c>
      <c r="CR786" s="14" t="n">
        <v>1</v>
      </c>
      <c r="CS786" s="14" t="n">
        <v>1.71</v>
      </c>
      <c r="CT786" s="14" t="n">
        <v>4.861</v>
      </c>
      <c r="CU786" s="14" t="n">
        <v>11.622</v>
      </c>
    </row>
    <row r="787">
      <c r="A787" s="14" t="inlineStr">
        <is>
          <t>TZA2024</t>
        </is>
      </c>
      <c r="B787" s="14" t="inlineStr">
        <is>
          <t>TZA</t>
        </is>
      </c>
      <c r="C787" s="14" t="inlineStr">
        <is>
          <t>TZA</t>
        </is>
      </c>
      <c r="D787" s="14" t="inlineStr">
        <is>
          <t>Tanzania</t>
        </is>
      </c>
      <c r="E787" s="14" t="n">
        <v>2024</v>
      </c>
      <c r="F787" s="14" t="n">
        <v>0.18</v>
      </c>
      <c r="G787" s="14" t="n">
        <v>2.049</v>
      </c>
      <c r="H787" s="14" t="n">
        <v>0.662</v>
      </c>
      <c r="I787" s="14" t="n">
        <v>0</v>
      </c>
      <c r="J787" s="14" t="n">
        <v>2.049</v>
      </c>
      <c r="K787" s="14" t="n">
        <v>0</v>
      </c>
      <c r="L787" s="14" t="n">
        <v>1</v>
      </c>
      <c r="M787" s="14" t="n">
        <v>3.373</v>
      </c>
      <c r="N787" s="14" t="n">
        <v>1.985</v>
      </c>
      <c r="O787" s="14" t="n">
        <v>0</v>
      </c>
      <c r="P787" s="14" t="n">
        <v>3.373</v>
      </c>
      <c r="Q787" s="14" t="n">
        <v>0</v>
      </c>
      <c r="R787" s="14" t="n">
        <v>1</v>
      </c>
      <c r="S787" s="14" t="n">
        <v>5.358</v>
      </c>
      <c r="T787" s="14" t="n">
        <v>3.971</v>
      </c>
      <c r="U787" s="14" t="n">
        <v>0.131</v>
      </c>
      <c r="V787" s="14" t="n">
        <v>6.323</v>
      </c>
      <c r="W787" s="14" t="n">
        <v>0.18</v>
      </c>
      <c r="X787" s="14" t="n">
        <v>1</v>
      </c>
      <c r="Y787" s="14" t="n">
        <v>2.422</v>
      </c>
      <c r="Z787" s="14" t="n">
        <v>0.178</v>
      </c>
      <c r="AA787" s="14" t="n">
        <v>2.184</v>
      </c>
      <c r="AB787" s="14" t="n">
        <v>4.606</v>
      </c>
      <c r="AC787" s="14" t="n">
        <v>0</v>
      </c>
      <c r="AD787" s="14" t="n">
        <v>1</v>
      </c>
      <c r="AE787" s="14" t="n">
        <v>3.084</v>
      </c>
      <c r="AF787" s="14" t="n">
        <v>0.417</v>
      </c>
      <c r="AG787" s="14" t="n">
        <v>4.957</v>
      </c>
      <c r="AH787" s="14" t="n">
        <v>8.041</v>
      </c>
      <c r="AI787" s="14" t="n">
        <v>0</v>
      </c>
      <c r="AJ787" s="14" t="n">
        <v>1</v>
      </c>
      <c r="AK787" s="14" t="n">
        <v>7.054</v>
      </c>
      <c r="AL787" s="14" t="n">
        <v>2.621</v>
      </c>
      <c r="AM787" s="14" t="n">
        <v>4.662</v>
      </c>
      <c r="AN787" s="14" t="n">
        <v>13.494</v>
      </c>
      <c r="AO787" s="14" t="n">
        <v>0.18</v>
      </c>
      <c r="AP787" s="14" t="n">
        <v>1</v>
      </c>
      <c r="AQ787" s="14" t="n">
        <v>0.724</v>
      </c>
      <c r="AR787" s="14" t="n">
        <v>0.132</v>
      </c>
      <c r="AS787" s="14" t="n">
        <v>0.494</v>
      </c>
      <c r="AT787" s="14" t="n">
        <v>1.219</v>
      </c>
      <c r="AU787" s="14" t="n">
        <v>0</v>
      </c>
      <c r="AV787" s="14" t="n">
        <v>1</v>
      </c>
      <c r="AW787" s="14" t="n">
        <v>0.75</v>
      </c>
      <c r="AX787" s="14" t="n">
        <v>0.132</v>
      </c>
      <c r="AY787" s="14" t="n">
        <v>0.454</v>
      </c>
      <c r="AZ787" s="14" t="n">
        <v>1.204</v>
      </c>
      <c r="BA787" s="14" t="n">
        <v>0</v>
      </c>
      <c r="BB787" s="14" t="n">
        <v>1</v>
      </c>
      <c r="BC787" s="14" t="n">
        <v>0.513</v>
      </c>
      <c r="BD787" s="14" t="n">
        <v>0.132</v>
      </c>
      <c r="BE787" s="14" t="n">
        <v>0.013</v>
      </c>
      <c r="BF787" s="14" t="n">
        <v>0.605</v>
      </c>
      <c r="BG787" s="14" t="n">
        <v>0.18</v>
      </c>
      <c r="BH787" s="14" t="n">
        <v>1</v>
      </c>
      <c r="BI787" s="14" t="n">
        <v>0.591</v>
      </c>
      <c r="BJ787" s="14" t="n">
        <v>0.132</v>
      </c>
      <c r="BK787" s="14" t="n">
        <v>0.575</v>
      </c>
      <c r="BL787" s="14" t="n">
        <v>1.166</v>
      </c>
      <c r="BM787" s="14" t="n">
        <v>0</v>
      </c>
      <c r="BN787" s="14" t="n">
        <v>1</v>
      </c>
      <c r="BO787" s="14" t="n">
        <v>0</v>
      </c>
      <c r="BP787" s="14" t="n">
        <v>0.013</v>
      </c>
      <c r="BQ787" s="14" t="n">
        <v>0.06</v>
      </c>
      <c r="BR787" s="14" t="n">
        <v>0</v>
      </c>
      <c r="BS787" s="14" t="n">
        <v>0</v>
      </c>
      <c r="BT787" s="14" t="n">
        <v>0</v>
      </c>
      <c r="BU787" s="14" t="n">
        <v>0.02</v>
      </c>
      <c r="BV787" s="14" t="n">
        <v>0.09</v>
      </c>
      <c r="BW787" s="14" t="n">
        <v>0.18</v>
      </c>
      <c r="BX787" s="14" t="n">
        <v>0</v>
      </c>
      <c r="BY787" s="14" t="n">
        <v>13.646</v>
      </c>
      <c r="BZ787" s="14" t="n">
        <v>0</v>
      </c>
      <c r="CA787" s="14" t="n">
        <v>13.646</v>
      </c>
      <c r="CB787" s="14" t="n">
        <v>0</v>
      </c>
      <c r="CC787" s="14" t="n">
        <v>82.58799999999999</v>
      </c>
      <c r="CD787" s="14" t="n">
        <v>7.95</v>
      </c>
      <c r="CE787" s="14" t="n">
        <v>79.34099999999999</v>
      </c>
      <c r="CF787" s="14" t="n">
        <v>191.076</v>
      </c>
      <c r="CG787" s="14" t="n">
        <v>0.18</v>
      </c>
      <c r="CH787" s="14" t="n">
        <v>1</v>
      </c>
      <c r="CI787" s="14" t="n">
        <v>0</v>
      </c>
      <c r="CJ787" s="14" t="n">
        <v>0</v>
      </c>
      <c r="CK787" s="14" t="n">
        <v>0</v>
      </c>
      <c r="CL787" s="14" t="n">
        <v>0</v>
      </c>
      <c r="CM787" s="14" t="n">
        <v>0</v>
      </c>
      <c r="CN787" s="14" t="n">
        <v>0</v>
      </c>
      <c r="CO787" s="14" t="n">
        <v>0</v>
      </c>
      <c r="CP787" s="14" t="n">
        <v>1</v>
      </c>
      <c r="CQ787" s="14" t="n">
        <v>1.387</v>
      </c>
      <c r="CR787" s="14" t="n">
        <v>1</v>
      </c>
      <c r="CS787" s="14" t="n">
        <v>1.76</v>
      </c>
      <c r="CT787" s="14" t="n">
        <v>4.251</v>
      </c>
      <c r="CU787" s="14" t="n">
        <v>10.168</v>
      </c>
    </row>
    <row r="788">
      <c r="A788" s="14" t="inlineStr">
        <is>
          <t>THA2021</t>
        </is>
      </c>
      <c r="B788" s="14" t="inlineStr">
        <is>
          <t>THA</t>
        </is>
      </c>
      <c r="C788" s="14" t="inlineStr">
        <is>
          <t>THA</t>
        </is>
      </c>
      <c r="D788" s="14" t="inlineStr">
        <is>
          <t>Thailand</t>
        </is>
      </c>
      <c r="E788" s="14" t="n">
        <v>2021</v>
      </c>
      <c r="F788" s="14" t="n">
        <v>0.07000000000000001</v>
      </c>
      <c r="G788" s="14" t="n">
        <v>6.669</v>
      </c>
      <c r="H788" s="14" t="n">
        <v>1.143</v>
      </c>
      <c r="I788" s="14" t="n">
        <v>-0.86</v>
      </c>
      <c r="J788" s="14" t="n">
        <v>5.809</v>
      </c>
      <c r="K788" s="14" t="n">
        <v>0</v>
      </c>
      <c r="L788" s="14" t="n">
        <v>1</v>
      </c>
      <c r="M788" s="14" t="n">
        <v>7.964</v>
      </c>
      <c r="N788" s="14" t="n">
        <v>3.43</v>
      </c>
      <c r="O788" s="14" t="n">
        <v>-1.86</v>
      </c>
      <c r="P788" s="14" t="n">
        <v>6.104</v>
      </c>
      <c r="Q788" s="14" t="n">
        <v>0</v>
      </c>
      <c r="R788" s="14" t="n">
        <v>1</v>
      </c>
      <c r="S788" s="14" t="n">
        <v>10.464</v>
      </c>
      <c r="T788" s="14" t="n">
        <v>6.86</v>
      </c>
      <c r="U788" s="14" t="n">
        <v>-1.86</v>
      </c>
      <c r="V788" s="14" t="n">
        <v>9.206</v>
      </c>
      <c r="W788" s="14" t="n">
        <v>0.07000000000000001</v>
      </c>
      <c r="X788" s="14" t="n">
        <v>1</v>
      </c>
      <c r="Y788" s="14" t="n">
        <v>10.907</v>
      </c>
      <c r="Z788" s="14" t="n">
        <v>0.728</v>
      </c>
      <c r="AA788" s="14" t="n">
        <v>0</v>
      </c>
      <c r="AB788" s="14" t="n">
        <v>10.907</v>
      </c>
      <c r="AC788" s="14" t="n">
        <v>0</v>
      </c>
      <c r="AD788" s="14" t="n">
        <v>1</v>
      </c>
      <c r="AE788" s="14" t="n">
        <v>11.676</v>
      </c>
      <c r="AF788" s="14" t="n">
        <v>1.449</v>
      </c>
      <c r="AG788" s="14" t="n">
        <v>0</v>
      </c>
      <c r="AH788" s="14" t="n">
        <v>11.676</v>
      </c>
      <c r="AI788" s="14" t="n">
        <v>0</v>
      </c>
      <c r="AJ788" s="14" t="n">
        <v>1</v>
      </c>
      <c r="AK788" s="14" t="n">
        <v>14.754</v>
      </c>
      <c r="AL788" s="14" t="n">
        <v>7.241</v>
      </c>
      <c r="AM788" s="14" t="n">
        <v>-6.208</v>
      </c>
      <c r="AN788" s="14" t="n">
        <v>9.144</v>
      </c>
      <c r="AO788" s="14" t="n">
        <v>0</v>
      </c>
      <c r="AP788" s="14" t="n">
        <v>0</v>
      </c>
      <c r="AQ788" s="14" t="n">
        <v>0.621</v>
      </c>
      <c r="AR788" s="14" t="n">
        <v>0.114</v>
      </c>
      <c r="AS788" s="14" t="n">
        <v>0.21</v>
      </c>
      <c r="AT788" s="14" t="n">
        <v>0.889</v>
      </c>
      <c r="AU788" s="14" t="n">
        <v>0.07000000000000001</v>
      </c>
      <c r="AV788" s="14" t="n">
        <v>1</v>
      </c>
      <c r="AW788" s="14" t="n">
        <v>0.593</v>
      </c>
      <c r="AX788" s="14" t="n">
        <v>0.114</v>
      </c>
      <c r="AY788" s="14" t="n">
        <v>0.213</v>
      </c>
      <c r="AZ788" s="14" t="n">
        <v>0.862</v>
      </c>
      <c r="BA788" s="14" t="n">
        <v>0.07000000000000001</v>
      </c>
      <c r="BB788" s="14" t="n">
        <v>1</v>
      </c>
      <c r="BC788" s="14" t="n">
        <v>0.421</v>
      </c>
      <c r="BD788" s="14" t="n">
        <v>0.109</v>
      </c>
      <c r="BE788" s="14" t="n">
        <v>-0.123</v>
      </c>
      <c r="BF788" s="14" t="n">
        <v>0.319</v>
      </c>
      <c r="BG788" s="14" t="n">
        <v>0</v>
      </c>
      <c r="BH788" s="14" t="n">
        <v>1</v>
      </c>
      <c r="BI788" s="14" t="n">
        <v>0.5600000000000001</v>
      </c>
      <c r="BJ788" s="14" t="n">
        <v>0.114</v>
      </c>
      <c r="BK788" s="14" t="n">
        <v>-0.109</v>
      </c>
      <c r="BL788" s="14" t="n">
        <v>0.482</v>
      </c>
      <c r="BM788" s="14" t="n">
        <v>0.07000000000000001</v>
      </c>
      <c r="BN788" s="14" t="n">
        <v>1</v>
      </c>
      <c r="BO788" s="14" t="n">
        <v>0</v>
      </c>
      <c r="BP788" s="14" t="n">
        <v>0</v>
      </c>
      <c r="BQ788" s="14" t="n">
        <v>0.094</v>
      </c>
      <c r="BR788" s="14" t="n">
        <v>0</v>
      </c>
      <c r="BS788" s="14" t="n">
        <v>1</v>
      </c>
      <c r="BT788" s="14" t="n">
        <v>0</v>
      </c>
      <c r="BU788" s="14" t="n">
        <v>0</v>
      </c>
      <c r="BV788" s="14" t="n">
        <v>0.118</v>
      </c>
      <c r="BW788" s="14" t="n">
        <v>0.07000000000000001</v>
      </c>
      <c r="BX788" s="14" t="n">
        <v>0.833</v>
      </c>
      <c r="BY788" s="14" t="n">
        <v>11.787</v>
      </c>
      <c r="BZ788" s="14" t="n">
        <v>0</v>
      </c>
      <c r="CA788" s="14" t="n">
        <v>11.787</v>
      </c>
      <c r="CB788" s="14" t="n">
        <v>0</v>
      </c>
      <c r="CC788" s="14" t="n">
        <v>81.69499999999999</v>
      </c>
      <c r="CD788" s="14" t="n">
        <v>7.95</v>
      </c>
      <c r="CE788" s="14" t="n">
        <v>37.903</v>
      </c>
      <c r="CF788" s="14" t="n">
        <v>127.971</v>
      </c>
      <c r="CG788" s="14" t="n">
        <v>0.07000000000000001</v>
      </c>
      <c r="CH788" s="14" t="n">
        <v>1</v>
      </c>
      <c r="CI788" s="14" t="n">
        <v>0</v>
      </c>
      <c r="CJ788" s="14" t="n">
        <v>0</v>
      </c>
      <c r="CK788" s="14" t="n">
        <v>0</v>
      </c>
      <c r="CL788" s="14" t="n">
        <v>0</v>
      </c>
      <c r="CM788" s="14" t="n">
        <v>0</v>
      </c>
      <c r="CN788" s="14" t="n">
        <v>0</v>
      </c>
      <c r="CO788" s="14" t="n">
        <v>0</v>
      </c>
      <c r="CP788" s="14" t="n">
        <v>0</v>
      </c>
      <c r="CQ788" s="14" t="n">
        <v>1.198</v>
      </c>
      <c r="CR788" s="14" t="n">
        <v>0.654</v>
      </c>
      <c r="CS788" s="14" t="n">
        <v>7.139</v>
      </c>
      <c r="CT788" s="14" t="n">
        <v>3.604</v>
      </c>
      <c r="CU788" s="14" t="n">
        <v>20.842</v>
      </c>
    </row>
    <row r="789">
      <c r="A789" s="14" t="inlineStr">
        <is>
          <t>THA2022</t>
        </is>
      </c>
      <c r="B789" s="14" t="inlineStr">
        <is>
          <t>THA</t>
        </is>
      </c>
      <c r="C789" s="14" t="inlineStr">
        <is>
          <t>THA</t>
        </is>
      </c>
      <c r="D789" s="14" t="inlineStr">
        <is>
          <t>Thailand</t>
        </is>
      </c>
      <c r="E789" s="14" t="n">
        <v>2022</v>
      </c>
      <c r="F789" s="14" t="n">
        <v>0.07000000000000001</v>
      </c>
      <c r="G789" s="14" t="n">
        <v>9.582000000000001</v>
      </c>
      <c r="H789" s="14" t="n">
        <v>1.12</v>
      </c>
      <c r="I789" s="14" t="n">
        <v>-0.6889999999999999</v>
      </c>
      <c r="J789" s="14" t="n">
        <v>8.893000000000001</v>
      </c>
      <c r="K789" s="14" t="n">
        <v>0</v>
      </c>
      <c r="L789" s="14" t="n">
        <v>1</v>
      </c>
      <c r="M789" s="14" t="n">
        <v>8.545999999999999</v>
      </c>
      <c r="N789" s="14" t="n">
        <v>3.359</v>
      </c>
      <c r="O789" s="14" t="n">
        <v>-1.769</v>
      </c>
      <c r="P789" s="14" t="n">
        <v>6.777</v>
      </c>
      <c r="Q789" s="14" t="n">
        <v>0</v>
      </c>
      <c r="R789" s="14" t="n">
        <v>1</v>
      </c>
      <c r="S789" s="14" t="n">
        <v>13.105</v>
      </c>
      <c r="T789" s="14" t="n">
        <v>6.718</v>
      </c>
      <c r="U789" s="14" t="n">
        <v>-1.71</v>
      </c>
      <c r="V789" s="14" t="n">
        <v>12.13</v>
      </c>
      <c r="W789" s="14" t="n">
        <v>0.07000000000000001</v>
      </c>
      <c r="X789" s="14" t="n">
        <v>1</v>
      </c>
      <c r="Y789" s="14" t="n">
        <v>17.559</v>
      </c>
      <c r="Z789" s="14" t="n">
        <v>1.172</v>
      </c>
      <c r="AA789" s="14" t="n">
        <v>-3.802</v>
      </c>
      <c r="AB789" s="14" t="n">
        <v>13.757</v>
      </c>
      <c r="AC789" s="14" t="n">
        <v>0</v>
      </c>
      <c r="AD789" s="14" t="n">
        <v>1</v>
      </c>
      <c r="AE789" s="14" t="n">
        <v>18.419</v>
      </c>
      <c r="AF789" s="14" t="n">
        <v>2.286</v>
      </c>
      <c r="AG789" s="14" t="n">
        <v>-3.802</v>
      </c>
      <c r="AH789" s="14" t="n">
        <v>14.617</v>
      </c>
      <c r="AI789" s="14" t="n">
        <v>0</v>
      </c>
      <c r="AJ789" s="14" t="n">
        <v>1</v>
      </c>
      <c r="AK789" s="14" t="n">
        <v>21.86</v>
      </c>
      <c r="AL789" s="14" t="n">
        <v>10.439</v>
      </c>
      <c r="AM789" s="14" t="n">
        <v>-13.276</v>
      </c>
      <c r="AN789" s="14" t="n">
        <v>9.185</v>
      </c>
      <c r="AO789" s="14" t="n">
        <v>0</v>
      </c>
      <c r="AP789" s="14" t="n">
        <v>0</v>
      </c>
      <c r="AQ789" s="14" t="n">
        <v>0.847</v>
      </c>
      <c r="AR789" s="14" t="n">
        <v>0.123</v>
      </c>
      <c r="AS789" s="14" t="n">
        <v>0.156</v>
      </c>
      <c r="AT789" s="14" t="n">
        <v>1.073</v>
      </c>
      <c r="AU789" s="14" t="n">
        <v>0.07000000000000001</v>
      </c>
      <c r="AV789" s="14" t="n">
        <v>1</v>
      </c>
      <c r="AW789" s="14" t="n">
        <v>0.947</v>
      </c>
      <c r="AX789" s="14" t="n">
        <v>0.123</v>
      </c>
      <c r="AY789" s="14" t="n">
        <v>-0.034</v>
      </c>
      <c r="AZ789" s="14" t="n">
        <v>0.977</v>
      </c>
      <c r="BA789" s="14" t="n">
        <v>0.07000000000000001</v>
      </c>
      <c r="BB789" s="14" t="n">
        <v>1</v>
      </c>
      <c r="BC789" s="14" t="n">
        <v>0.473</v>
      </c>
      <c r="BD789" s="14" t="n">
        <v>0.098</v>
      </c>
      <c r="BE789" s="14" t="n">
        <v>-0.155</v>
      </c>
      <c r="BF789" s="14" t="n">
        <v>0.341</v>
      </c>
      <c r="BG789" s="14" t="n">
        <v>0</v>
      </c>
      <c r="BH789" s="14" t="n">
        <v>1</v>
      </c>
      <c r="BI789" s="14" t="n">
        <v>0.6889999999999999</v>
      </c>
      <c r="BJ789" s="14" t="n">
        <v>0.123</v>
      </c>
      <c r="BK789" s="14" t="n">
        <v>0.066</v>
      </c>
      <c r="BL789" s="14" t="n">
        <v>0.8080000000000001</v>
      </c>
      <c r="BM789" s="14" t="n">
        <v>0.07000000000000001</v>
      </c>
      <c r="BN789" s="14" t="n">
        <v>1</v>
      </c>
      <c r="BO789" s="14" t="n">
        <v>0</v>
      </c>
      <c r="BP789" s="14" t="n">
        <v>-0.034</v>
      </c>
      <c r="BQ789" s="14" t="n">
        <v>0.099</v>
      </c>
      <c r="BR789" s="14" t="n">
        <v>0</v>
      </c>
      <c r="BS789" s="14" t="n">
        <v>1</v>
      </c>
      <c r="BT789" s="14" t="n">
        <v>0</v>
      </c>
      <c r="BU789" s="14" t="n">
        <v>-0.034</v>
      </c>
      <c r="BV789" s="14" t="n">
        <v>0.121</v>
      </c>
      <c r="BW789" s="14" t="n">
        <v>0.07000000000000001</v>
      </c>
      <c r="BX789" s="14" t="n">
        <v>0.833</v>
      </c>
      <c r="BY789" s="14" t="n">
        <v>12.729</v>
      </c>
      <c r="BZ789" s="14" t="n">
        <v>0</v>
      </c>
      <c r="CA789" s="14" t="n">
        <v>12.729</v>
      </c>
      <c r="CB789" s="14" t="n">
        <v>0</v>
      </c>
      <c r="CC789" s="14" t="n">
        <v>102.477</v>
      </c>
      <c r="CD789" s="14" t="n">
        <v>7.95</v>
      </c>
      <c r="CE789" s="14" t="n">
        <v>37.759</v>
      </c>
      <c r="CF789" s="14" t="n">
        <v>149.279</v>
      </c>
      <c r="CG789" s="14" t="n">
        <v>0.07000000000000001</v>
      </c>
      <c r="CH789" s="14" t="n">
        <v>1</v>
      </c>
      <c r="CI789" s="14" t="n">
        <v>0</v>
      </c>
      <c r="CJ789" s="14" t="n">
        <v>0</v>
      </c>
      <c r="CK789" s="14" t="n">
        <v>0</v>
      </c>
      <c r="CL789" s="14" t="n">
        <v>0</v>
      </c>
      <c r="CM789" s="14" t="n">
        <v>0</v>
      </c>
      <c r="CN789" s="14" t="n">
        <v>0</v>
      </c>
      <c r="CO789" s="14" t="n">
        <v>0</v>
      </c>
      <c r="CP789" s="14" t="n">
        <v>0.186</v>
      </c>
      <c r="CQ789" s="14" t="n">
        <v>1.294</v>
      </c>
      <c r="CR789" s="14" t="n">
        <v>0.606</v>
      </c>
      <c r="CS789" s="14" t="n">
        <v>7.71</v>
      </c>
      <c r="CT789" s="14" t="n">
        <v>7.554</v>
      </c>
      <c r="CU789" s="14" t="n">
        <v>37.311</v>
      </c>
    </row>
    <row r="790">
      <c r="A790" s="14" t="inlineStr">
        <is>
          <t>THA2023</t>
        </is>
      </c>
      <c r="B790" s="14" t="inlineStr">
        <is>
          <t>THA</t>
        </is>
      </c>
      <c r="C790" s="14" t="inlineStr">
        <is>
          <t>THA</t>
        </is>
      </c>
      <c r="D790" s="14" t="inlineStr">
        <is>
          <t>Thailand</t>
        </is>
      </c>
      <c r="E790" s="14" t="n">
        <v>2023</v>
      </c>
      <c r="F790" s="14" t="n">
        <v>0.07000000000000001</v>
      </c>
      <c r="G790" s="14" t="n">
        <v>7.144</v>
      </c>
      <c r="H790" s="14" t="n">
        <v>1.152</v>
      </c>
      <c r="I790" s="14" t="n">
        <v>0.5600000000000001</v>
      </c>
      <c r="J790" s="14" t="n">
        <v>7.704</v>
      </c>
      <c r="K790" s="14" t="n">
        <v>0</v>
      </c>
      <c r="L790" s="14" t="n">
        <v>1</v>
      </c>
      <c r="M790" s="14" t="n">
        <v>6.926</v>
      </c>
      <c r="N790" s="14" t="n">
        <v>3.455</v>
      </c>
      <c r="O790" s="14" t="n">
        <v>-0.5649999999999999</v>
      </c>
      <c r="P790" s="14" t="n">
        <v>6.362</v>
      </c>
      <c r="Q790" s="14" t="n">
        <v>0</v>
      </c>
      <c r="R790" s="14" t="n">
        <v>1</v>
      </c>
      <c r="S790" s="14" t="n">
        <v>10.742</v>
      </c>
      <c r="T790" s="14" t="n">
        <v>6.911</v>
      </c>
      <c r="U790" s="14" t="n">
        <v>-0.486</v>
      </c>
      <c r="V790" s="14" t="n">
        <v>10.89</v>
      </c>
      <c r="W790" s="14" t="n">
        <v>0.07000000000000001</v>
      </c>
      <c r="X790" s="14" t="n">
        <v>1</v>
      </c>
      <c r="Y790" s="14" t="n">
        <v>11.311</v>
      </c>
      <c r="Z790" s="14" t="n">
        <v>0.755</v>
      </c>
      <c r="AA790" s="14" t="n">
        <v>-0.851</v>
      </c>
      <c r="AB790" s="14" t="n">
        <v>10.459</v>
      </c>
      <c r="AC790" s="14" t="n">
        <v>0</v>
      </c>
      <c r="AD790" s="14" t="n">
        <v>1</v>
      </c>
      <c r="AE790" s="14" t="n">
        <v>12.246</v>
      </c>
      <c r="AF790" s="14" t="n">
        <v>1.52</v>
      </c>
      <c r="AG790" s="14" t="n">
        <v>-0.851</v>
      </c>
      <c r="AH790" s="14" t="n">
        <v>11.395</v>
      </c>
      <c r="AI790" s="14" t="n">
        <v>0</v>
      </c>
      <c r="AJ790" s="14" t="n">
        <v>1</v>
      </c>
      <c r="AK790" s="14" t="n">
        <v>15.99</v>
      </c>
      <c r="AL790" s="14" t="n">
        <v>7.921</v>
      </c>
      <c r="AM790" s="14" t="n">
        <v>-6.148</v>
      </c>
      <c r="AN790" s="14" t="n">
        <v>10.531</v>
      </c>
      <c r="AO790" s="14" t="n">
        <v>0</v>
      </c>
      <c r="AP790" s="14" t="n">
        <v>0</v>
      </c>
      <c r="AQ790" s="14" t="n">
        <v>0.749</v>
      </c>
      <c r="AR790" s="14" t="n">
        <v>0.129</v>
      </c>
      <c r="AS790" s="14" t="n">
        <v>0.23</v>
      </c>
      <c r="AT790" s="14" t="n">
        <v>1.047</v>
      </c>
      <c r="AU790" s="14" t="n">
        <v>0.07000000000000001</v>
      </c>
      <c r="AV790" s="14" t="n">
        <v>1</v>
      </c>
      <c r="AW790" s="14" t="n">
        <v>0.783</v>
      </c>
      <c r="AX790" s="14" t="n">
        <v>0.129</v>
      </c>
      <c r="AY790" s="14" t="n">
        <v>0.107</v>
      </c>
      <c r="AZ790" s="14" t="n">
        <v>0.952</v>
      </c>
      <c r="BA790" s="14" t="n">
        <v>0.07000000000000001</v>
      </c>
      <c r="BB790" s="14" t="n">
        <v>1</v>
      </c>
      <c r="BC790" s="14" t="n">
        <v>0.41</v>
      </c>
      <c r="BD790" s="14" t="n">
        <v>0.098</v>
      </c>
      <c r="BE790" s="14" t="n">
        <v>-0.037</v>
      </c>
      <c r="BF790" s="14" t="n">
        <v>0.399</v>
      </c>
      <c r="BG790" s="14" t="n">
        <v>0</v>
      </c>
      <c r="BH790" s="14" t="n">
        <v>1</v>
      </c>
      <c r="BI790" s="14" t="n">
        <v>0.64</v>
      </c>
      <c r="BJ790" s="14" t="n">
        <v>0.129</v>
      </c>
      <c r="BK790" s="14" t="n">
        <v>-0.012</v>
      </c>
      <c r="BL790" s="14" t="n">
        <v>0.671</v>
      </c>
      <c r="BM790" s="14" t="n">
        <v>0.07000000000000001</v>
      </c>
      <c r="BN790" s="14" t="n">
        <v>1</v>
      </c>
      <c r="BO790" s="14" t="n">
        <v>0</v>
      </c>
      <c r="BP790" s="14" t="n">
        <v>0</v>
      </c>
      <c r="BQ790" s="14" t="n">
        <v>0.116</v>
      </c>
      <c r="BR790" s="14" t="n">
        <v>0</v>
      </c>
      <c r="BS790" s="14" t="n">
        <v>1</v>
      </c>
      <c r="BT790" s="14" t="n">
        <v>0</v>
      </c>
      <c r="BU790" s="14" t="n">
        <v>0</v>
      </c>
      <c r="BV790" s="14" t="n">
        <v>0.133</v>
      </c>
      <c r="BW790" s="14" t="n">
        <v>0.07000000000000001</v>
      </c>
      <c r="BX790" s="14" t="n">
        <v>0.833</v>
      </c>
      <c r="BY790" s="14" t="n">
        <v>13.254</v>
      </c>
      <c r="BZ790" s="14" t="n">
        <v>0</v>
      </c>
      <c r="CA790" s="14" t="n">
        <v>13.254</v>
      </c>
      <c r="CB790" s="14" t="n">
        <v>0</v>
      </c>
      <c r="CC790" s="14" t="n">
        <v>87.07899999999999</v>
      </c>
      <c r="CD790" s="14" t="n">
        <v>7.95</v>
      </c>
      <c r="CE790" s="14" t="n">
        <v>44.946</v>
      </c>
      <c r="CF790" s="14" t="n">
        <v>140.181</v>
      </c>
      <c r="CG790" s="14" t="n">
        <v>0.07000000000000001</v>
      </c>
      <c r="CH790" s="14" t="n">
        <v>1</v>
      </c>
      <c r="CI790" s="14" t="n">
        <v>0</v>
      </c>
      <c r="CJ790" s="14" t="n">
        <v>0</v>
      </c>
      <c r="CK790" s="14" t="n">
        <v>0</v>
      </c>
      <c r="CL790" s="14" t="n">
        <v>0</v>
      </c>
      <c r="CM790" s="14" t="n">
        <v>0</v>
      </c>
      <c r="CN790" s="14" t="n">
        <v>0</v>
      </c>
      <c r="CO790" s="14" t="n">
        <v>0</v>
      </c>
      <c r="CP790" s="14" t="n">
        <v>0.208</v>
      </c>
      <c r="CQ790" s="14" t="n">
        <v>1.348</v>
      </c>
      <c r="CR790" s="14" t="n">
        <v>0.544</v>
      </c>
      <c r="CS790" s="14" t="n">
        <v>8.028</v>
      </c>
      <c r="CT790" s="14" t="n">
        <v>4.484</v>
      </c>
      <c r="CU790" s="14" t="n">
        <v>15.087</v>
      </c>
    </row>
    <row r="791">
      <c r="A791" s="14" t="inlineStr">
        <is>
          <t>THA2024</t>
        </is>
      </c>
      <c r="B791" s="14" t="inlineStr">
        <is>
          <t>THA</t>
        </is>
      </c>
      <c r="C791" s="14" t="inlineStr">
        <is>
          <t>THA</t>
        </is>
      </c>
      <c r="D791" s="14" t="inlineStr">
        <is>
          <t>Thailand</t>
        </is>
      </c>
      <c r="E791" s="14" t="n">
        <v>2024</v>
      </c>
      <c r="F791" s="14" t="n">
        <v>0.07000000000000001</v>
      </c>
      <c r="G791" s="14" t="n">
        <v>6.478</v>
      </c>
      <c r="H791" s="14" t="n">
        <v>1.186</v>
      </c>
      <c r="I791" s="14" t="n">
        <v>0.641</v>
      </c>
      <c r="J791" s="14" t="n">
        <v>7.119</v>
      </c>
      <c r="K791" s="14" t="n">
        <v>0</v>
      </c>
      <c r="L791" s="14" t="n">
        <v>1</v>
      </c>
      <c r="M791" s="14" t="n">
        <v>6.343</v>
      </c>
      <c r="N791" s="14" t="n">
        <v>3.557</v>
      </c>
      <c r="O791" s="14" t="n">
        <v>-0.517</v>
      </c>
      <c r="P791" s="14" t="n">
        <v>5.826</v>
      </c>
      <c r="Q791" s="14" t="n">
        <v>0</v>
      </c>
      <c r="R791" s="14" t="n">
        <v>1</v>
      </c>
      <c r="S791" s="14" t="n">
        <v>10.182</v>
      </c>
      <c r="T791" s="14" t="n">
        <v>7.115</v>
      </c>
      <c r="U791" s="14" t="n">
        <v>-0.425</v>
      </c>
      <c r="V791" s="14" t="n">
        <v>10.342</v>
      </c>
      <c r="W791" s="14" t="n">
        <v>0.07000000000000001</v>
      </c>
      <c r="X791" s="14" t="n">
        <v>1</v>
      </c>
      <c r="Y791" s="14" t="n">
        <v>10.691</v>
      </c>
      <c r="Z791" s="14" t="n">
        <v>0.713</v>
      </c>
      <c r="AA791" s="14" t="n">
        <v>-0.78</v>
      </c>
      <c r="AB791" s="14" t="n">
        <v>9.911</v>
      </c>
      <c r="AC791" s="14" t="n">
        <v>0</v>
      </c>
      <c r="AD791" s="14" t="n">
        <v>1</v>
      </c>
      <c r="AE791" s="14" t="n">
        <v>11.654</v>
      </c>
      <c r="AF791" s="14" t="n">
        <v>1.446</v>
      </c>
      <c r="AG791" s="14" t="n">
        <v>-0.78</v>
      </c>
      <c r="AH791" s="14" t="n">
        <v>10.875</v>
      </c>
      <c r="AI791" s="14" t="n">
        <v>0</v>
      </c>
      <c r="AJ791" s="14" t="n">
        <v>1</v>
      </c>
      <c r="AK791" s="14" t="n">
        <v>14.027</v>
      </c>
      <c r="AL791" s="14" t="n">
        <v>7.134</v>
      </c>
      <c r="AM791" s="14" t="n">
        <v>-4.13</v>
      </c>
      <c r="AN791" s="14" t="n">
        <v>10.589</v>
      </c>
      <c r="AO791" s="14" t="n">
        <v>0</v>
      </c>
      <c r="AP791" s="14" t="n">
        <v>0</v>
      </c>
      <c r="AQ791" s="14" t="n">
        <v>0.72</v>
      </c>
      <c r="AR791" s="14" t="n">
        <v>0.132</v>
      </c>
      <c r="AS791" s="14" t="n">
        <v>0.258</v>
      </c>
      <c r="AT791" s="14" t="n">
        <v>1.046</v>
      </c>
      <c r="AU791" s="14" t="n">
        <v>0.07000000000000001</v>
      </c>
      <c r="AV791" s="14" t="n">
        <v>1</v>
      </c>
      <c r="AW791" s="14" t="n">
        <v>0.734</v>
      </c>
      <c r="AX791" s="14" t="n">
        <v>0.132</v>
      </c>
      <c r="AY791" s="14" t="n">
        <v>0.154</v>
      </c>
      <c r="AZ791" s="14" t="n">
        <v>0.95</v>
      </c>
      <c r="BA791" s="14" t="n">
        <v>0.07000000000000001</v>
      </c>
      <c r="BB791" s="14" t="n">
        <v>1</v>
      </c>
      <c r="BC791" s="14" t="n">
        <v>0.407</v>
      </c>
      <c r="BD791" s="14" t="n">
        <v>0.105</v>
      </c>
      <c r="BE791" s="14" t="n">
        <v>-0.037</v>
      </c>
      <c r="BF791" s="14" t="n">
        <v>0.396</v>
      </c>
      <c r="BG791" s="14" t="n">
        <v>0</v>
      </c>
      <c r="BH791" s="14" t="n">
        <v>1</v>
      </c>
      <c r="BI791" s="14" t="n">
        <v>0.652</v>
      </c>
      <c r="BJ791" s="14" t="n">
        <v>0.132</v>
      </c>
      <c r="BK791" s="14" t="n">
        <v>-0.006</v>
      </c>
      <c r="BL791" s="14" t="n">
        <v>0.6850000000000001</v>
      </c>
      <c r="BM791" s="14" t="n">
        <v>0.07000000000000001</v>
      </c>
      <c r="BN791" s="14" t="n">
        <v>1</v>
      </c>
      <c r="BO791" s="14" t="n">
        <v>0</v>
      </c>
      <c r="BP791" s="14" t="n">
        <v>0</v>
      </c>
      <c r="BQ791" s="14" t="n">
        <v>0.1</v>
      </c>
      <c r="BR791" s="14" t="n">
        <v>0</v>
      </c>
      <c r="BS791" s="14" t="n">
        <v>1</v>
      </c>
      <c r="BT791" s="14" t="n">
        <v>0</v>
      </c>
      <c r="BU791" s="14" t="n">
        <v>0</v>
      </c>
      <c r="BV791" s="14" t="n">
        <v>0.122</v>
      </c>
      <c r="BW791" s="14" t="n">
        <v>0.07000000000000001</v>
      </c>
      <c r="BX791" s="14" t="n">
        <v>0.833</v>
      </c>
      <c r="BY791" s="14" t="n">
        <v>13.646</v>
      </c>
      <c r="BZ791" s="14" t="n">
        <v>0</v>
      </c>
      <c r="CA791" s="14" t="n">
        <v>13.646</v>
      </c>
      <c r="CB791" s="14" t="n">
        <v>0</v>
      </c>
      <c r="CC791" s="14" t="n">
        <v>86.38500000000001</v>
      </c>
      <c r="CD791" s="14" t="n">
        <v>7.95</v>
      </c>
      <c r="CE791" s="14" t="n">
        <v>47.384</v>
      </c>
      <c r="CF791" s="14" t="n">
        <v>141.781</v>
      </c>
      <c r="CG791" s="14" t="n">
        <v>0.07000000000000001</v>
      </c>
      <c r="CH791" s="14" t="n">
        <v>1</v>
      </c>
      <c r="CI791" s="14" t="n">
        <v>0</v>
      </c>
      <c r="CJ791" s="14" t="n">
        <v>0</v>
      </c>
      <c r="CK791" s="14" t="n">
        <v>0</v>
      </c>
      <c r="CL791" s="14" t="n">
        <v>0</v>
      </c>
      <c r="CM791" s="14" t="n">
        <v>0</v>
      </c>
      <c r="CN791" s="14" t="n">
        <v>0</v>
      </c>
      <c r="CO791" s="14" t="n">
        <v>0</v>
      </c>
      <c r="CP791" s="14" t="n">
        <v>0.208</v>
      </c>
      <c r="CQ791" s="14" t="n">
        <v>1.387</v>
      </c>
      <c r="CR791" s="14" t="n">
        <v>0.544</v>
      </c>
      <c r="CS791" s="14" t="n">
        <v>8.265000000000001</v>
      </c>
      <c r="CT791" s="14" t="n">
        <v>3.509</v>
      </c>
      <c r="CU791" s="14" t="n">
        <v>13.12</v>
      </c>
    </row>
    <row r="792">
      <c r="A792" s="14" t="inlineStr">
        <is>
          <t>TLS2021</t>
        </is>
      </c>
      <c r="B792" s="14" t="inlineStr">
        <is>
          <t>TLS</t>
        </is>
      </c>
      <c r="C792" s="14" t="inlineStr">
        <is>
          <t>TLS</t>
        </is>
      </c>
      <c r="D792" s="14" t="inlineStr">
        <is>
          <t>Timor-Leste</t>
        </is>
      </c>
      <c r="E792" s="14" t="n">
        <v>2021</v>
      </c>
      <c r="F792" s="14" t="n">
        <v>0.025</v>
      </c>
      <c r="G792" s="14" t="n">
        <v>4.747</v>
      </c>
      <c r="H792" s="14" t="n">
        <v>1.143</v>
      </c>
      <c r="I792" s="14" t="n">
        <v>0</v>
      </c>
      <c r="J792" s="14" t="n">
        <v>4.747</v>
      </c>
      <c r="K792" s="14" t="n">
        <v>0</v>
      </c>
      <c r="L792" s="14" t="n">
        <v>1</v>
      </c>
      <c r="M792" s="14" t="n">
        <v>7.964</v>
      </c>
      <c r="N792" s="14" t="n">
        <v>3.43</v>
      </c>
      <c r="O792" s="14" t="n">
        <v>0</v>
      </c>
      <c r="P792" s="14" t="n">
        <v>7.964</v>
      </c>
      <c r="Q792" s="14" t="n">
        <v>0</v>
      </c>
      <c r="R792" s="14" t="n">
        <v>1</v>
      </c>
      <c r="S792" s="14" t="n">
        <v>10.464</v>
      </c>
      <c r="T792" s="14" t="n">
        <v>6.86</v>
      </c>
      <c r="U792" s="14" t="n">
        <v>0</v>
      </c>
      <c r="V792" s="14" t="n">
        <v>10.726</v>
      </c>
      <c r="W792" s="14" t="n">
        <v>0.025</v>
      </c>
      <c r="X792" s="14" t="n">
        <v>1</v>
      </c>
      <c r="Y792" s="14" t="n">
        <v>10.535</v>
      </c>
      <c r="Z792" s="14" t="n">
        <v>1.3</v>
      </c>
      <c r="AA792" s="14" t="n">
        <v>0</v>
      </c>
      <c r="AB792" s="14" t="n">
        <v>10.535</v>
      </c>
      <c r="AC792" s="14" t="n">
        <v>0</v>
      </c>
      <c r="AD792" s="14" t="n">
        <v>1</v>
      </c>
      <c r="AE792" s="14" t="n">
        <v>11.678</v>
      </c>
      <c r="AF792" s="14" t="n">
        <v>2.546</v>
      </c>
      <c r="AG792" s="14" t="n">
        <v>0</v>
      </c>
      <c r="AH792" s="14" t="n">
        <v>11.678</v>
      </c>
      <c r="AI792" s="14" t="n">
        <v>0</v>
      </c>
      <c r="AJ792" s="14" t="n">
        <v>1</v>
      </c>
      <c r="AK792" s="14" t="n">
        <v>18.538</v>
      </c>
      <c r="AL792" s="14" t="n">
        <v>9.619</v>
      </c>
      <c r="AM792" s="14" t="n">
        <v>0</v>
      </c>
      <c r="AN792" s="14" t="n">
        <v>19.002</v>
      </c>
      <c r="AO792" s="14" t="n">
        <v>0.025</v>
      </c>
      <c r="AP792" s="14" t="n">
        <v>1</v>
      </c>
      <c r="AQ792" s="14" t="n">
        <v>0.621</v>
      </c>
      <c r="AR792" s="14" t="n">
        <v>0.114</v>
      </c>
      <c r="AS792" s="14" t="n">
        <v>0</v>
      </c>
      <c r="AT792" s="14" t="n">
        <v>0.636</v>
      </c>
      <c r="AU792" s="14" t="n">
        <v>0.025</v>
      </c>
      <c r="AV792" s="14" t="n">
        <v>1</v>
      </c>
      <c r="AW792" s="14" t="n">
        <v>0.593</v>
      </c>
      <c r="AX792" s="14" t="n">
        <v>0.114</v>
      </c>
      <c r="AY792" s="14" t="n">
        <v>0</v>
      </c>
      <c r="AZ792" s="14" t="n">
        <v>0.608</v>
      </c>
      <c r="BA792" s="14" t="n">
        <v>0.025</v>
      </c>
      <c r="BB792" s="14" t="n">
        <v>1</v>
      </c>
      <c r="BC792" s="14" t="n">
        <v>0.44</v>
      </c>
      <c r="BD792" s="14" t="n">
        <v>0.114</v>
      </c>
      <c r="BE792" s="14" t="n">
        <v>0</v>
      </c>
      <c r="BF792" s="14" t="n">
        <v>0.451</v>
      </c>
      <c r="BG792" s="14" t="n">
        <v>0.025</v>
      </c>
      <c r="BH792" s="14" t="n">
        <v>1</v>
      </c>
      <c r="BI792" s="14" t="n">
        <v>0.5600000000000001</v>
      </c>
      <c r="BJ792" s="14" t="n">
        <v>0.114</v>
      </c>
      <c r="BK792" s="14" t="n">
        <v>0</v>
      </c>
      <c r="BL792" s="14" t="n">
        <v>0.574</v>
      </c>
      <c r="BM792" s="14" t="n">
        <v>0.025</v>
      </c>
      <c r="BN792" s="14" t="n">
        <v>1</v>
      </c>
      <c r="BO792" s="14" t="n">
        <v>0</v>
      </c>
      <c r="BP792" s="14" t="n">
        <v>0</v>
      </c>
      <c r="BQ792" s="14" t="n">
        <v>0</v>
      </c>
      <c r="BR792" s="14" t="n">
        <v>0</v>
      </c>
      <c r="BS792" s="14" t="n">
        <v>1</v>
      </c>
      <c r="BT792" s="14" t="n">
        <v>0</v>
      </c>
      <c r="BU792" s="14" t="n">
        <v>0</v>
      </c>
      <c r="BV792" s="14" t="n">
        <v>0</v>
      </c>
      <c r="BW792" s="14" t="n">
        <v>0.025</v>
      </c>
      <c r="BX792" s="14" t="n">
        <v>1</v>
      </c>
      <c r="BY792" s="14" t="n">
        <v>11.787</v>
      </c>
      <c r="BZ792" s="14" t="n">
        <v>0</v>
      </c>
      <c r="CA792" s="14" t="n">
        <v>11.787</v>
      </c>
      <c r="CB792" s="14" t="n">
        <v>0</v>
      </c>
      <c r="CC792" s="14" t="n">
        <v>81.69499999999999</v>
      </c>
      <c r="CD792" s="14" t="n">
        <v>7.95</v>
      </c>
      <c r="CE792" s="14" t="n">
        <v>0</v>
      </c>
      <c r="CF792" s="14" t="n">
        <v>83.738</v>
      </c>
      <c r="CG792" s="14" t="n">
        <v>0.025</v>
      </c>
      <c r="CH792" s="14" t="n">
        <v>1</v>
      </c>
      <c r="CI792" s="14" t="n">
        <v>0</v>
      </c>
      <c r="CJ792" s="14" t="n">
        <v>0</v>
      </c>
      <c r="CK792" s="14" t="n">
        <v>0</v>
      </c>
      <c r="CL792" s="14" t="n">
        <v>0</v>
      </c>
      <c r="CM792" s="14" t="n">
        <v>0</v>
      </c>
      <c r="CN792" s="14" t="n">
        <v>0</v>
      </c>
      <c r="CO792" s="14" t="n">
        <v>0</v>
      </c>
      <c r="CP792" s="14" t="n">
        <v>0</v>
      </c>
      <c r="CQ792" s="14" t="n">
        <v>1.198</v>
      </c>
      <c r="CR792" s="14" t="n">
        <v>0</v>
      </c>
      <c r="CS792" s="14" t="n">
        <v>4.776</v>
      </c>
      <c r="CT792" s="14" t="n">
        <v>3.604</v>
      </c>
      <c r="CU792" s="14" t="n">
        <v>9.407999999999999</v>
      </c>
    </row>
    <row r="793">
      <c r="A793" s="14" t="inlineStr">
        <is>
          <t>TLS2022</t>
        </is>
      </c>
      <c r="B793" s="14" t="inlineStr">
        <is>
          <t>TLS</t>
        </is>
      </c>
      <c r="C793" s="14" t="inlineStr">
        <is>
          <t>TLS</t>
        </is>
      </c>
      <c r="D793" s="14" t="inlineStr">
        <is>
          <t>Timor-Leste</t>
        </is>
      </c>
      <c r="E793" s="14" t="n">
        <v>2022</v>
      </c>
      <c r="F793" s="14" t="n">
        <v>0.025</v>
      </c>
      <c r="G793" s="14" t="n">
        <v>8.788</v>
      </c>
      <c r="H793" s="14" t="n">
        <v>1.235</v>
      </c>
      <c r="I793" s="14" t="n">
        <v>0</v>
      </c>
      <c r="J793" s="14" t="n">
        <v>8.788</v>
      </c>
      <c r="K793" s="14" t="n">
        <v>0</v>
      </c>
      <c r="L793" s="14" t="n">
        <v>1</v>
      </c>
      <c r="M793" s="14" t="n">
        <v>9.782999999999999</v>
      </c>
      <c r="N793" s="14" t="n">
        <v>3.704</v>
      </c>
      <c r="O793" s="14" t="n">
        <v>0</v>
      </c>
      <c r="P793" s="14" t="n">
        <v>9.782999999999999</v>
      </c>
      <c r="Q793" s="14" t="n">
        <v>0</v>
      </c>
      <c r="R793" s="14" t="n">
        <v>1</v>
      </c>
      <c r="S793" s="14" t="n">
        <v>14.962</v>
      </c>
      <c r="T793" s="14" t="n">
        <v>7.408</v>
      </c>
      <c r="U793" s="14" t="n">
        <v>0.028</v>
      </c>
      <c r="V793" s="14" t="n">
        <v>15.336</v>
      </c>
      <c r="W793" s="14" t="n">
        <v>0.025</v>
      </c>
      <c r="X793" s="14" t="n">
        <v>1</v>
      </c>
      <c r="Y793" s="14" t="n">
        <v>8.529</v>
      </c>
      <c r="Z793" s="14" t="n">
        <v>1.052</v>
      </c>
      <c r="AA793" s="14" t="n">
        <v>0</v>
      </c>
      <c r="AB793" s="14" t="n">
        <v>8.529</v>
      </c>
      <c r="AC793" s="14" t="n">
        <v>0</v>
      </c>
      <c r="AD793" s="14" t="n">
        <v>1</v>
      </c>
      <c r="AE793" s="14" t="n">
        <v>9.763</v>
      </c>
      <c r="AF793" s="14" t="n">
        <v>2.128</v>
      </c>
      <c r="AG793" s="14" t="n">
        <v>0</v>
      </c>
      <c r="AH793" s="14" t="n">
        <v>9.763</v>
      </c>
      <c r="AI793" s="14" t="n">
        <v>0</v>
      </c>
      <c r="AJ793" s="14" t="n">
        <v>1</v>
      </c>
      <c r="AK793" s="14" t="n">
        <v>17.171</v>
      </c>
      <c r="AL793" s="14" t="n">
        <v>8.91</v>
      </c>
      <c r="AM793" s="14" t="n">
        <v>0.032</v>
      </c>
      <c r="AN793" s="14" t="n">
        <v>17.601</v>
      </c>
      <c r="AO793" s="14" t="n">
        <v>0.025</v>
      </c>
      <c r="AP793" s="14" t="n">
        <v>1</v>
      </c>
      <c r="AQ793" s="14" t="n">
        <v>0.847</v>
      </c>
      <c r="AR793" s="14" t="n">
        <v>0.123</v>
      </c>
      <c r="AS793" s="14" t="n">
        <v>0.002</v>
      </c>
      <c r="AT793" s="14" t="n">
        <v>0.868</v>
      </c>
      <c r="AU793" s="14" t="n">
        <v>0.025</v>
      </c>
      <c r="AV793" s="14" t="n">
        <v>1</v>
      </c>
      <c r="AW793" s="14" t="n">
        <v>0.947</v>
      </c>
      <c r="AX793" s="14" t="n">
        <v>0.123</v>
      </c>
      <c r="AY793" s="14" t="n">
        <v>0.002</v>
      </c>
      <c r="AZ793" s="14" t="n">
        <v>0.97</v>
      </c>
      <c r="BA793" s="14" t="n">
        <v>0.025</v>
      </c>
      <c r="BB793" s="14" t="n">
        <v>1</v>
      </c>
      <c r="BC793" s="14" t="n">
        <v>0.589</v>
      </c>
      <c r="BD793" s="14" t="n">
        <v>0.123</v>
      </c>
      <c r="BE793" s="14" t="n">
        <v>0.001</v>
      </c>
      <c r="BF793" s="14" t="n">
        <v>0.603</v>
      </c>
      <c r="BG793" s="14" t="n">
        <v>0.025</v>
      </c>
      <c r="BH793" s="14" t="n">
        <v>1</v>
      </c>
      <c r="BI793" s="14" t="n">
        <v>0.6889999999999999</v>
      </c>
      <c r="BJ793" s="14" t="n">
        <v>0.123</v>
      </c>
      <c r="BK793" s="14" t="n">
        <v>0.001</v>
      </c>
      <c r="BL793" s="14" t="n">
        <v>0.706</v>
      </c>
      <c r="BM793" s="14" t="n">
        <v>0.025</v>
      </c>
      <c r="BN793" s="14" t="n">
        <v>1</v>
      </c>
      <c r="BO793" s="14" t="n">
        <v>0</v>
      </c>
      <c r="BP793" s="14" t="n">
        <v>0</v>
      </c>
      <c r="BQ793" s="14" t="n">
        <v>0</v>
      </c>
      <c r="BR793" s="14" t="n">
        <v>0</v>
      </c>
      <c r="BS793" s="14" t="n">
        <v>1</v>
      </c>
      <c r="BT793" s="14" t="n">
        <v>0</v>
      </c>
      <c r="BU793" s="14" t="n">
        <v>0</v>
      </c>
      <c r="BV793" s="14" t="n">
        <v>0</v>
      </c>
      <c r="BW793" s="14" t="n">
        <v>0.025</v>
      </c>
      <c r="BX793" s="14" t="n">
        <v>1</v>
      </c>
      <c r="BY793" s="14" t="n">
        <v>12.729</v>
      </c>
      <c r="BZ793" s="14" t="n">
        <v>0</v>
      </c>
      <c r="CA793" s="14" t="n">
        <v>12.729</v>
      </c>
      <c r="CB793" s="14" t="n">
        <v>0</v>
      </c>
      <c r="CC793" s="14" t="n">
        <v>102.477</v>
      </c>
      <c r="CD793" s="14" t="n">
        <v>7.95</v>
      </c>
      <c r="CE793" s="14" t="n">
        <v>0.19</v>
      </c>
      <c r="CF793" s="14" t="n">
        <v>105.038</v>
      </c>
      <c r="CG793" s="14" t="n">
        <v>0.025</v>
      </c>
      <c r="CH793" s="14" t="n">
        <v>1</v>
      </c>
      <c r="CI793" s="14" t="n">
        <v>0</v>
      </c>
      <c r="CJ793" s="14" t="n">
        <v>0</v>
      </c>
      <c r="CK793" s="14" t="n">
        <v>0</v>
      </c>
      <c r="CL793" s="14" t="n">
        <v>0</v>
      </c>
      <c r="CM793" s="14" t="n">
        <v>0</v>
      </c>
      <c r="CN793" s="14" t="n">
        <v>0</v>
      </c>
      <c r="CO793" s="14" t="n">
        <v>0</v>
      </c>
      <c r="CP793" s="14" t="n">
        <v>0</v>
      </c>
      <c r="CQ793" s="14" t="n">
        <v>1.294</v>
      </c>
      <c r="CR793" s="14" t="n">
        <v>0</v>
      </c>
      <c r="CS793" s="14" t="n">
        <v>5.158</v>
      </c>
      <c r="CT793" s="14" t="n">
        <v>7.554</v>
      </c>
      <c r="CU793" s="14" t="n">
        <v>16.097</v>
      </c>
    </row>
    <row r="794">
      <c r="A794" s="14" t="inlineStr">
        <is>
          <t>TLS2023</t>
        </is>
      </c>
      <c r="B794" s="14" t="inlineStr">
        <is>
          <t>TLS</t>
        </is>
      </c>
      <c r="C794" s="14" t="inlineStr">
        <is>
          <t>TLS</t>
        </is>
      </c>
      <c r="D794" s="14" t="inlineStr">
        <is>
          <t>Timor-Leste</t>
        </is>
      </c>
      <c r="E794" s="14" t="n">
        <v>2023</v>
      </c>
      <c r="F794" s="14" t="n">
        <v>0.025</v>
      </c>
      <c r="G794" s="14" t="n">
        <v>5.77</v>
      </c>
      <c r="H794" s="14" t="n">
        <v>1.286</v>
      </c>
      <c r="I794" s="14" t="n">
        <v>0</v>
      </c>
      <c r="J794" s="14" t="n">
        <v>5.77</v>
      </c>
      <c r="K794" s="14" t="n">
        <v>0</v>
      </c>
      <c r="L794" s="14" t="n">
        <v>1</v>
      </c>
      <c r="M794" s="14" t="n">
        <v>7.886</v>
      </c>
      <c r="N794" s="14" t="n">
        <v>3.857</v>
      </c>
      <c r="O794" s="14" t="n">
        <v>0</v>
      </c>
      <c r="P794" s="14" t="n">
        <v>7.886</v>
      </c>
      <c r="Q794" s="14" t="n">
        <v>0</v>
      </c>
      <c r="R794" s="14" t="n">
        <v>1</v>
      </c>
      <c r="S794" s="14" t="n">
        <v>12.198</v>
      </c>
      <c r="T794" s="14" t="n">
        <v>7.714</v>
      </c>
      <c r="U794" s="14" t="n">
        <v>0.034</v>
      </c>
      <c r="V794" s="14" t="n">
        <v>12.503</v>
      </c>
      <c r="W794" s="14" t="n">
        <v>0.025</v>
      </c>
      <c r="X794" s="14" t="n">
        <v>1</v>
      </c>
      <c r="Y794" s="14" t="n">
        <v>8.093999999999999</v>
      </c>
      <c r="Z794" s="14" t="n">
        <v>0.999</v>
      </c>
      <c r="AA794" s="14" t="n">
        <v>0</v>
      </c>
      <c r="AB794" s="14" t="n">
        <v>8.093999999999999</v>
      </c>
      <c r="AC794" s="14" t="n">
        <v>0</v>
      </c>
      <c r="AD794" s="14" t="n">
        <v>1</v>
      </c>
      <c r="AE794" s="14" t="n">
        <v>9.380000000000001</v>
      </c>
      <c r="AF794" s="14" t="n">
        <v>2.045</v>
      </c>
      <c r="AG794" s="14" t="n">
        <v>0</v>
      </c>
      <c r="AH794" s="14" t="n">
        <v>9.380000000000001</v>
      </c>
      <c r="AI794" s="14" t="n">
        <v>0</v>
      </c>
      <c r="AJ794" s="14" t="n">
        <v>1</v>
      </c>
      <c r="AK794" s="14" t="n">
        <v>17.094</v>
      </c>
      <c r="AL794" s="14" t="n">
        <v>8.869999999999999</v>
      </c>
      <c r="AM794" s="14" t="n">
        <v>0.047</v>
      </c>
      <c r="AN794" s="14" t="n">
        <v>17.521</v>
      </c>
      <c r="AO794" s="14" t="n">
        <v>0.025</v>
      </c>
      <c r="AP794" s="14" t="n">
        <v>1</v>
      </c>
      <c r="AQ794" s="14" t="n">
        <v>0.749</v>
      </c>
      <c r="AR794" s="14" t="n">
        <v>0.129</v>
      </c>
      <c r="AS794" s="14" t="n">
        <v>0.002</v>
      </c>
      <c r="AT794" s="14" t="n">
        <v>0.768</v>
      </c>
      <c r="AU794" s="14" t="n">
        <v>0.025</v>
      </c>
      <c r="AV794" s="14" t="n">
        <v>1</v>
      </c>
      <c r="AW794" s="14" t="n">
        <v>0.783</v>
      </c>
      <c r="AX794" s="14" t="n">
        <v>0.129</v>
      </c>
      <c r="AY794" s="14" t="n">
        <v>0.002</v>
      </c>
      <c r="AZ794" s="14" t="n">
        <v>0.802</v>
      </c>
      <c r="BA794" s="14" t="n">
        <v>0.025</v>
      </c>
      <c r="BB794" s="14" t="n">
        <v>1</v>
      </c>
      <c r="BC794" s="14" t="n">
        <v>0.527</v>
      </c>
      <c r="BD794" s="14" t="n">
        <v>0.129</v>
      </c>
      <c r="BE794" s="14" t="n">
        <v>0.001</v>
      </c>
      <c r="BF794" s="14" t="n">
        <v>0.541</v>
      </c>
      <c r="BG794" s="14" t="n">
        <v>0.025</v>
      </c>
      <c r="BH794" s="14" t="n">
        <v>1</v>
      </c>
      <c r="BI794" s="14" t="n">
        <v>0.64</v>
      </c>
      <c r="BJ794" s="14" t="n">
        <v>0.129</v>
      </c>
      <c r="BK794" s="14" t="n">
        <v>0.002</v>
      </c>
      <c r="BL794" s="14" t="n">
        <v>0.656</v>
      </c>
      <c r="BM794" s="14" t="n">
        <v>0.025</v>
      </c>
      <c r="BN794" s="14" t="n">
        <v>1</v>
      </c>
      <c r="BO794" s="14" t="n">
        <v>0</v>
      </c>
      <c r="BP794" s="14" t="n">
        <v>0</v>
      </c>
      <c r="BQ794" s="14" t="n">
        <v>0</v>
      </c>
      <c r="BR794" s="14" t="n">
        <v>0</v>
      </c>
      <c r="BS794" s="14" t="n">
        <v>1</v>
      </c>
      <c r="BT794" s="14" t="n">
        <v>0</v>
      </c>
      <c r="BU794" s="14" t="n">
        <v>0</v>
      </c>
      <c r="BV794" s="14" t="n">
        <v>0</v>
      </c>
      <c r="BW794" s="14" t="n">
        <v>0.025</v>
      </c>
      <c r="BX794" s="14" t="n">
        <v>1</v>
      </c>
      <c r="BY794" s="14" t="n">
        <v>13.254</v>
      </c>
      <c r="BZ794" s="14" t="n">
        <v>0</v>
      </c>
      <c r="CA794" s="14" t="n">
        <v>13.254</v>
      </c>
      <c r="CB794" s="14" t="n">
        <v>0</v>
      </c>
      <c r="CC794" s="14" t="n">
        <v>87.07899999999999</v>
      </c>
      <c r="CD794" s="14" t="n">
        <v>7.95</v>
      </c>
      <c r="CE794" s="14" t="n">
        <v>0.241</v>
      </c>
      <c r="CF794" s="14" t="n">
        <v>89.256</v>
      </c>
      <c r="CG794" s="14" t="n">
        <v>0.025</v>
      </c>
      <c r="CH794" s="14" t="n">
        <v>1</v>
      </c>
      <c r="CI794" s="14" t="n">
        <v>0</v>
      </c>
      <c r="CJ794" s="14" t="n">
        <v>0</v>
      </c>
      <c r="CK794" s="14" t="n">
        <v>0</v>
      </c>
      <c r="CL794" s="14" t="n">
        <v>0</v>
      </c>
      <c r="CM794" s="14" t="n">
        <v>0</v>
      </c>
      <c r="CN794" s="14" t="n">
        <v>0</v>
      </c>
      <c r="CO794" s="14" t="n">
        <v>0</v>
      </c>
      <c r="CP794" s="14" t="n">
        <v>0</v>
      </c>
      <c r="CQ794" s="14" t="n">
        <v>1.348</v>
      </c>
      <c r="CR794" s="14" t="n">
        <v>0</v>
      </c>
      <c r="CS794" s="14" t="n">
        <v>5.37</v>
      </c>
      <c r="CT794" s="14" t="n">
        <v>4.484</v>
      </c>
      <c r="CU794" s="14" t="n">
        <v>12.529</v>
      </c>
    </row>
    <row r="795">
      <c r="A795" s="14" t="inlineStr">
        <is>
          <t>TLS2024</t>
        </is>
      </c>
      <c r="B795" s="14" t="inlineStr">
        <is>
          <t>TLS</t>
        </is>
      </c>
      <c r="C795" s="14" t="inlineStr">
        <is>
          <t>TLS</t>
        </is>
      </c>
      <c r="D795" s="14" t="inlineStr">
        <is>
          <t>Timor-Leste</t>
        </is>
      </c>
      <c r="E795" s="14" t="n">
        <v>2024</v>
      </c>
      <c r="F795" s="14" t="n">
        <v>0.025</v>
      </c>
      <c r="G795" s="14" t="n">
        <v>4.833</v>
      </c>
      <c r="H795" s="14" t="n">
        <v>1.324</v>
      </c>
      <c r="I795" s="14" t="n">
        <v>0</v>
      </c>
      <c r="J795" s="14" t="n">
        <v>4.833</v>
      </c>
      <c r="K795" s="14" t="n">
        <v>0</v>
      </c>
      <c r="L795" s="14" t="n">
        <v>1</v>
      </c>
      <c r="M795" s="14" t="n">
        <v>7.124</v>
      </c>
      <c r="N795" s="14" t="n">
        <v>3.971</v>
      </c>
      <c r="O795" s="14" t="n">
        <v>0</v>
      </c>
      <c r="P795" s="14" t="n">
        <v>7.124</v>
      </c>
      <c r="Q795" s="14" t="n">
        <v>0</v>
      </c>
      <c r="R795" s="14" t="n">
        <v>1</v>
      </c>
      <c r="S795" s="14" t="n">
        <v>11.451</v>
      </c>
      <c r="T795" s="14" t="n">
        <v>7.942</v>
      </c>
      <c r="U795" s="14" t="n">
        <v>0.039</v>
      </c>
      <c r="V795" s="14" t="n">
        <v>11.737</v>
      </c>
      <c r="W795" s="14" t="n">
        <v>0.025</v>
      </c>
      <c r="X795" s="14" t="n">
        <v>1</v>
      </c>
      <c r="Y795" s="14" t="n">
        <v>7.751</v>
      </c>
      <c r="Z795" s="14" t="n">
        <v>0.956</v>
      </c>
      <c r="AA795" s="14" t="n">
        <v>0</v>
      </c>
      <c r="AB795" s="14" t="n">
        <v>7.751</v>
      </c>
      <c r="AC795" s="14" t="n">
        <v>0</v>
      </c>
      <c r="AD795" s="14" t="n">
        <v>1</v>
      </c>
      <c r="AE795" s="14" t="n">
        <v>9.074999999999999</v>
      </c>
      <c r="AF795" s="14" t="n">
        <v>1.978</v>
      </c>
      <c r="AG795" s="14" t="n">
        <v>0</v>
      </c>
      <c r="AH795" s="14" t="n">
        <v>9.074999999999999</v>
      </c>
      <c r="AI795" s="14" t="n">
        <v>0</v>
      </c>
      <c r="AJ795" s="14" t="n">
        <v>1</v>
      </c>
      <c r="AK795" s="14" t="n">
        <v>17.016</v>
      </c>
      <c r="AL795" s="14" t="n">
        <v>8.829000000000001</v>
      </c>
      <c r="AM795" s="14" t="n">
        <v>0.058</v>
      </c>
      <c r="AN795" s="14" t="n">
        <v>17.442</v>
      </c>
      <c r="AO795" s="14" t="n">
        <v>0.025</v>
      </c>
      <c r="AP795" s="14" t="n">
        <v>1</v>
      </c>
      <c r="AQ795" s="14" t="n">
        <v>0.72</v>
      </c>
      <c r="AR795" s="14" t="n">
        <v>0.132</v>
      </c>
      <c r="AS795" s="14" t="n">
        <v>0.002</v>
      </c>
      <c r="AT795" s="14" t="n">
        <v>0.738</v>
      </c>
      <c r="AU795" s="14" t="n">
        <v>0.025</v>
      </c>
      <c r="AV795" s="14" t="n">
        <v>1</v>
      </c>
      <c r="AW795" s="14" t="n">
        <v>0.734</v>
      </c>
      <c r="AX795" s="14" t="n">
        <v>0.132</v>
      </c>
      <c r="AY795" s="14" t="n">
        <v>0.002</v>
      </c>
      <c r="AZ795" s="14" t="n">
        <v>0.752</v>
      </c>
      <c r="BA795" s="14" t="n">
        <v>0.025</v>
      </c>
      <c r="BB795" s="14" t="n">
        <v>1</v>
      </c>
      <c r="BC795" s="14" t="n">
        <v>0.51</v>
      </c>
      <c r="BD795" s="14" t="n">
        <v>0.132</v>
      </c>
      <c r="BE795" s="14" t="n">
        <v>0.002</v>
      </c>
      <c r="BF795" s="14" t="n">
        <v>0.523</v>
      </c>
      <c r="BG795" s="14" t="n">
        <v>0.025</v>
      </c>
      <c r="BH795" s="14" t="n">
        <v>1</v>
      </c>
      <c r="BI795" s="14" t="n">
        <v>0.652</v>
      </c>
      <c r="BJ795" s="14" t="n">
        <v>0.132</v>
      </c>
      <c r="BK795" s="14" t="n">
        <v>0.002</v>
      </c>
      <c r="BL795" s="14" t="n">
        <v>0.668</v>
      </c>
      <c r="BM795" s="14" t="n">
        <v>0.025</v>
      </c>
      <c r="BN795" s="14" t="n">
        <v>1</v>
      </c>
      <c r="BO795" s="14" t="n">
        <v>0</v>
      </c>
      <c r="BP795" s="14" t="n">
        <v>0</v>
      </c>
      <c r="BQ795" s="14" t="n">
        <v>0</v>
      </c>
      <c r="BR795" s="14" t="n">
        <v>0</v>
      </c>
      <c r="BS795" s="14" t="n">
        <v>1</v>
      </c>
      <c r="BT795" s="14" t="n">
        <v>0</v>
      </c>
      <c r="BU795" s="14" t="n">
        <v>0</v>
      </c>
      <c r="BV795" s="14" t="n">
        <v>0</v>
      </c>
      <c r="BW795" s="14" t="n">
        <v>0.025</v>
      </c>
      <c r="BX795" s="14" t="n">
        <v>1</v>
      </c>
      <c r="BY795" s="14" t="n">
        <v>13.646</v>
      </c>
      <c r="BZ795" s="14" t="n">
        <v>0</v>
      </c>
      <c r="CA795" s="14" t="n">
        <v>13.646</v>
      </c>
      <c r="CB795" s="14" t="n">
        <v>0</v>
      </c>
      <c r="CC795" s="14" t="n">
        <v>86.38500000000001</v>
      </c>
      <c r="CD795" s="14" t="n">
        <v>7.95</v>
      </c>
      <c r="CE795" s="14" t="n">
        <v>0.294</v>
      </c>
      <c r="CF795" s="14" t="n">
        <v>88.545</v>
      </c>
      <c r="CG795" s="14" t="n">
        <v>0.025</v>
      </c>
      <c r="CH795" s="14" t="n">
        <v>1</v>
      </c>
      <c r="CI795" s="14" t="n">
        <v>0</v>
      </c>
      <c r="CJ795" s="14" t="n">
        <v>0</v>
      </c>
      <c r="CK795" s="14" t="n">
        <v>0</v>
      </c>
      <c r="CL795" s="14" t="n">
        <v>0</v>
      </c>
      <c r="CM795" s="14" t="n">
        <v>0</v>
      </c>
      <c r="CN795" s="14" t="n">
        <v>0</v>
      </c>
      <c r="CO795" s="14" t="n">
        <v>0</v>
      </c>
      <c r="CP795" s="14" t="n">
        <v>0</v>
      </c>
      <c r="CQ795" s="14" t="n">
        <v>1.387</v>
      </c>
      <c r="CR795" s="14" t="n">
        <v>0</v>
      </c>
      <c r="CS795" s="14" t="n">
        <v>5.529</v>
      </c>
      <c r="CT795" s="14" t="n">
        <v>3.509</v>
      </c>
      <c r="CU795" s="14" t="n">
        <v>10.896</v>
      </c>
    </row>
    <row r="796">
      <c r="A796" s="14" t="inlineStr">
        <is>
          <t>TGO2021</t>
        </is>
      </c>
      <c r="B796" s="14" t="inlineStr">
        <is>
          <t>TGO</t>
        </is>
      </c>
      <c r="C796" s="14" t="inlineStr">
        <is>
          <t>TGO</t>
        </is>
      </c>
      <c r="D796" s="14" t="inlineStr">
        <is>
          <t>Togo</t>
        </is>
      </c>
      <c r="E796" s="14" t="n">
        <v>2021</v>
      </c>
      <c r="F796" s="14" t="n">
        <v>0.18</v>
      </c>
      <c r="G796" s="14" t="n">
        <v>5.897</v>
      </c>
      <c r="H796" s="14" t="n">
        <v>1.143</v>
      </c>
      <c r="I796" s="14" t="n">
        <v>0</v>
      </c>
      <c r="J796" s="14" t="n">
        <v>5.897</v>
      </c>
      <c r="K796" s="14" t="n">
        <v>0</v>
      </c>
      <c r="L796" s="14" t="n">
        <v>1</v>
      </c>
      <c r="M796" s="14" t="n">
        <v>7.964</v>
      </c>
      <c r="N796" s="14" t="n">
        <v>3.43</v>
      </c>
      <c r="O796" s="14" t="n">
        <v>0</v>
      </c>
      <c r="P796" s="14" t="n">
        <v>7.964</v>
      </c>
      <c r="Q796" s="14" t="n">
        <v>0</v>
      </c>
      <c r="R796" s="14" t="n">
        <v>1</v>
      </c>
      <c r="S796" s="14" t="n">
        <v>11.613</v>
      </c>
      <c r="T796" s="14" t="n">
        <v>6.86</v>
      </c>
      <c r="U796" s="14" t="n">
        <v>-3.887</v>
      </c>
      <c r="V796" s="14" t="n">
        <v>9.117000000000001</v>
      </c>
      <c r="W796" s="14" t="n">
        <v>0</v>
      </c>
      <c r="X796" s="14" t="n">
        <v>0</v>
      </c>
      <c r="Y796" s="14" t="n">
        <v>3.845</v>
      </c>
      <c r="Z796" s="14" t="n">
        <v>0.52</v>
      </c>
      <c r="AA796" s="14" t="n">
        <v>0</v>
      </c>
      <c r="AB796" s="14" t="n">
        <v>3.845</v>
      </c>
      <c r="AC796" s="14" t="n">
        <v>0</v>
      </c>
      <c r="AD796" s="14" t="n">
        <v>1</v>
      </c>
      <c r="AE796" s="14" t="n">
        <v>4.988</v>
      </c>
      <c r="AF796" s="14" t="n">
        <v>1.166</v>
      </c>
      <c r="AG796" s="14" t="n">
        <v>0</v>
      </c>
      <c r="AH796" s="14" t="n">
        <v>4.988</v>
      </c>
      <c r="AI796" s="14" t="n">
        <v>0</v>
      </c>
      <c r="AJ796" s="14" t="n">
        <v>1</v>
      </c>
      <c r="AK796" s="14" t="n">
        <v>11.848</v>
      </c>
      <c r="AL796" s="14" t="n">
        <v>6.31</v>
      </c>
      <c r="AM796" s="14" t="n">
        <v>0</v>
      </c>
      <c r="AN796" s="14" t="n">
        <v>13.981</v>
      </c>
      <c r="AO796" s="14" t="n">
        <v>0.18</v>
      </c>
      <c r="AP796" s="14" t="n">
        <v>1</v>
      </c>
      <c r="AQ796" s="14" t="n">
        <v>0.619</v>
      </c>
      <c r="AR796" s="14" t="n">
        <v>0.114</v>
      </c>
      <c r="AS796" s="14" t="n">
        <v>0.102</v>
      </c>
      <c r="AT796" s="14" t="n">
        <v>0.851</v>
      </c>
      <c r="AU796" s="14" t="n">
        <v>0.18</v>
      </c>
      <c r="AV796" s="14" t="n">
        <v>1</v>
      </c>
      <c r="AW796" s="14" t="n">
        <v>0.599</v>
      </c>
      <c r="AX796" s="14" t="n">
        <v>0.114</v>
      </c>
      <c r="AY796" s="14" t="n">
        <v>0.151</v>
      </c>
      <c r="AZ796" s="14" t="n">
        <v>0.885</v>
      </c>
      <c r="BA796" s="14" t="n">
        <v>0.18</v>
      </c>
      <c r="BB796" s="14" t="n">
        <v>1</v>
      </c>
      <c r="BC796" s="14" t="n">
        <v>0.439</v>
      </c>
      <c r="BD796" s="14" t="n">
        <v>0.114</v>
      </c>
      <c r="BE796" s="14" t="n">
        <v>-0.021</v>
      </c>
      <c r="BF796" s="14" t="n">
        <v>0.494</v>
      </c>
      <c r="BG796" s="14" t="n">
        <v>0.18</v>
      </c>
      <c r="BH796" s="14" t="n">
        <v>1</v>
      </c>
      <c r="BI796" s="14" t="n">
        <v>0.505</v>
      </c>
      <c r="BJ796" s="14" t="n">
        <v>0.114</v>
      </c>
      <c r="BK796" s="14" t="n">
        <v>0.091</v>
      </c>
      <c r="BL796" s="14" t="n">
        <v>0.703</v>
      </c>
      <c r="BM796" s="14" t="n">
        <v>0.18</v>
      </c>
      <c r="BN796" s="14" t="n">
        <v>1</v>
      </c>
      <c r="BO796" s="14" t="n">
        <v>0</v>
      </c>
      <c r="BP796" s="14" t="n">
        <v>0</v>
      </c>
      <c r="BQ796" s="14" t="n">
        <v>0.157</v>
      </c>
      <c r="BR796" s="14" t="n">
        <v>0</v>
      </c>
      <c r="BS796" s="14" t="n">
        <v>0.5</v>
      </c>
      <c r="BT796" s="14" t="n">
        <v>0</v>
      </c>
      <c r="BU796" s="14" t="n">
        <v>0</v>
      </c>
      <c r="BV796" s="14" t="n">
        <v>0.23</v>
      </c>
      <c r="BW796" s="14" t="n">
        <v>0.18</v>
      </c>
      <c r="BX796" s="14" t="n">
        <v>0.333</v>
      </c>
      <c r="BY796" s="14" t="n">
        <v>11.787</v>
      </c>
      <c r="BZ796" s="14" t="n">
        <v>0</v>
      </c>
      <c r="CA796" s="14" t="n">
        <v>11.787</v>
      </c>
      <c r="CB796" s="14" t="n">
        <v>0</v>
      </c>
      <c r="CC796" s="14" t="n">
        <v>78.125</v>
      </c>
      <c r="CD796" s="14" t="n">
        <v>7.95</v>
      </c>
      <c r="CE796" s="14" t="n">
        <v>0</v>
      </c>
      <c r="CF796" s="14" t="n">
        <v>92.188</v>
      </c>
      <c r="CG796" s="14" t="n">
        <v>0.18</v>
      </c>
      <c r="CH796" s="14" t="n">
        <v>1</v>
      </c>
      <c r="CI796" s="14" t="n">
        <v>0</v>
      </c>
      <c r="CJ796" s="14" t="n">
        <v>0</v>
      </c>
      <c r="CK796" s="14" t="n">
        <v>0</v>
      </c>
      <c r="CL796" s="14" t="n">
        <v>0</v>
      </c>
      <c r="CM796" s="14" t="n">
        <v>0</v>
      </c>
      <c r="CN796" s="14" t="n">
        <v>0</v>
      </c>
      <c r="CO796" s="14" t="n">
        <v>0</v>
      </c>
      <c r="CP796" s="14" t="n">
        <v>0</v>
      </c>
      <c r="CQ796" s="14" t="n">
        <v>1.198</v>
      </c>
      <c r="CR796" s="14" t="n">
        <v>0</v>
      </c>
      <c r="CS796" s="14" t="n">
        <v>4.776</v>
      </c>
      <c r="CT796" s="14" t="n">
        <v>4.753</v>
      </c>
      <c r="CU796" s="14" t="n">
        <v>15.162</v>
      </c>
    </row>
    <row r="797">
      <c r="A797" s="14" t="inlineStr">
        <is>
          <t>TGO2022</t>
        </is>
      </c>
      <c r="B797" s="14" t="inlineStr">
        <is>
          <t>TGO</t>
        </is>
      </c>
      <c r="C797" s="14" t="inlineStr">
        <is>
          <t>TGO</t>
        </is>
      </c>
      <c r="D797" s="14" t="inlineStr">
        <is>
          <t>Togo</t>
        </is>
      </c>
      <c r="E797" s="14" t="n">
        <v>2022</v>
      </c>
      <c r="F797" s="14" t="n">
        <v>0.18</v>
      </c>
      <c r="G797" s="14" t="n">
        <v>11.72</v>
      </c>
      <c r="H797" s="14" t="n">
        <v>1.235</v>
      </c>
      <c r="I797" s="14" t="n">
        <v>0</v>
      </c>
      <c r="J797" s="14" t="n">
        <v>11.72</v>
      </c>
      <c r="K797" s="14" t="n">
        <v>0</v>
      </c>
      <c r="L797" s="14" t="n">
        <v>1</v>
      </c>
      <c r="M797" s="14" t="n">
        <v>9.782999999999999</v>
      </c>
      <c r="N797" s="14" t="n">
        <v>3.704</v>
      </c>
      <c r="O797" s="14" t="n">
        <v>0</v>
      </c>
      <c r="P797" s="14" t="n">
        <v>9.782999999999999</v>
      </c>
      <c r="Q797" s="14" t="n">
        <v>0</v>
      </c>
      <c r="R797" s="14" t="n">
        <v>1</v>
      </c>
      <c r="S797" s="14" t="n">
        <v>17.893</v>
      </c>
      <c r="T797" s="14" t="n">
        <v>7.408</v>
      </c>
      <c r="U797" s="14" t="n">
        <v>-8.955</v>
      </c>
      <c r="V797" s="14" t="n">
        <v>10.547</v>
      </c>
      <c r="W797" s="14" t="n">
        <v>0</v>
      </c>
      <c r="X797" s="14" t="n">
        <v>0</v>
      </c>
      <c r="Y797" s="14" t="n">
        <v>4.152</v>
      </c>
      <c r="Z797" s="14" t="n">
        <v>0.5610000000000001</v>
      </c>
      <c r="AA797" s="14" t="n">
        <v>0</v>
      </c>
      <c r="AB797" s="14" t="n">
        <v>4.152</v>
      </c>
      <c r="AC797" s="14" t="n">
        <v>0</v>
      </c>
      <c r="AD797" s="14" t="n">
        <v>1</v>
      </c>
      <c r="AE797" s="14" t="n">
        <v>5.387</v>
      </c>
      <c r="AF797" s="14" t="n">
        <v>1.26</v>
      </c>
      <c r="AG797" s="14" t="n">
        <v>0</v>
      </c>
      <c r="AH797" s="14" t="n">
        <v>5.387</v>
      </c>
      <c r="AI797" s="14" t="n">
        <v>0</v>
      </c>
      <c r="AJ797" s="14" t="n">
        <v>1</v>
      </c>
      <c r="AK797" s="14" t="n">
        <v>12.795</v>
      </c>
      <c r="AL797" s="14" t="n">
        <v>6.815</v>
      </c>
      <c r="AM797" s="14" t="n">
        <v>0.17</v>
      </c>
      <c r="AN797" s="14" t="n">
        <v>15.098</v>
      </c>
      <c r="AO797" s="14" t="n">
        <v>0.18</v>
      </c>
      <c r="AP797" s="14" t="n">
        <v>1</v>
      </c>
      <c r="AQ797" s="14" t="n">
        <v>0.861</v>
      </c>
      <c r="AR797" s="14" t="n">
        <v>0.123</v>
      </c>
      <c r="AS797" s="14" t="n">
        <v>-0.005</v>
      </c>
      <c r="AT797" s="14" t="n">
        <v>1.01</v>
      </c>
      <c r="AU797" s="14" t="n">
        <v>0.18</v>
      </c>
      <c r="AV797" s="14" t="n">
        <v>1</v>
      </c>
      <c r="AW797" s="14" t="n">
        <v>0.986</v>
      </c>
      <c r="AX797" s="14" t="n">
        <v>0.123</v>
      </c>
      <c r="AY797" s="14" t="n">
        <v>-0.014</v>
      </c>
      <c r="AZ797" s="14" t="n">
        <v>1.147</v>
      </c>
      <c r="BA797" s="14" t="n">
        <v>0.18</v>
      </c>
      <c r="BB797" s="14" t="n">
        <v>1</v>
      </c>
      <c r="BC797" s="14" t="n">
        <v>0.598</v>
      </c>
      <c r="BD797" s="14" t="n">
        <v>0.123</v>
      </c>
      <c r="BE797" s="14" t="n">
        <v>-0.134</v>
      </c>
      <c r="BF797" s="14" t="n">
        <v>0.548</v>
      </c>
      <c r="BG797" s="14" t="n">
        <v>0.18</v>
      </c>
      <c r="BH797" s="14" t="n">
        <v>1</v>
      </c>
      <c r="BI797" s="14" t="n">
        <v>0.612</v>
      </c>
      <c r="BJ797" s="14" t="n">
        <v>0.123</v>
      </c>
      <c r="BK797" s="14" t="n">
        <v>0.159</v>
      </c>
      <c r="BL797" s="14" t="n">
        <v>0.91</v>
      </c>
      <c r="BM797" s="14" t="n">
        <v>0.18</v>
      </c>
      <c r="BN797" s="14" t="n">
        <v>1</v>
      </c>
      <c r="BO797" s="14" t="n">
        <v>0</v>
      </c>
      <c r="BP797" s="14" t="n">
        <v>0</v>
      </c>
      <c r="BQ797" s="14" t="n">
        <v>0.14</v>
      </c>
      <c r="BR797" s="14" t="n">
        <v>0</v>
      </c>
      <c r="BS797" s="14" t="n">
        <v>0.5</v>
      </c>
      <c r="BT797" s="14" t="n">
        <v>0</v>
      </c>
      <c r="BU797" s="14" t="n">
        <v>0</v>
      </c>
      <c r="BV797" s="14" t="n">
        <v>0.205</v>
      </c>
      <c r="BW797" s="14" t="n">
        <v>0.18</v>
      </c>
      <c r="BX797" s="14" t="n">
        <v>0.333</v>
      </c>
      <c r="BY797" s="14" t="n">
        <v>12.729</v>
      </c>
      <c r="BZ797" s="14" t="n">
        <v>0</v>
      </c>
      <c r="CA797" s="14" t="n">
        <v>12.729</v>
      </c>
      <c r="CB797" s="14" t="n">
        <v>0</v>
      </c>
      <c r="CC797" s="14" t="n">
        <v>97.90000000000001</v>
      </c>
      <c r="CD797" s="14" t="n">
        <v>7.95</v>
      </c>
      <c r="CE797" s="14" t="n">
        <v>1.304</v>
      </c>
      <c r="CF797" s="14" t="n">
        <v>115.522</v>
      </c>
      <c r="CG797" s="14" t="n">
        <v>0.18</v>
      </c>
      <c r="CH797" s="14" t="n">
        <v>1</v>
      </c>
      <c r="CI797" s="14" t="n">
        <v>0</v>
      </c>
      <c r="CJ797" s="14" t="n">
        <v>0</v>
      </c>
      <c r="CK797" s="14" t="n">
        <v>0</v>
      </c>
      <c r="CL797" s="14" t="n">
        <v>0</v>
      </c>
      <c r="CM797" s="14" t="n">
        <v>0</v>
      </c>
      <c r="CN797" s="14" t="n">
        <v>0</v>
      </c>
      <c r="CO797" s="14" t="n">
        <v>0</v>
      </c>
      <c r="CP797" s="14" t="n">
        <v>0</v>
      </c>
      <c r="CQ797" s="14" t="n">
        <v>1.294</v>
      </c>
      <c r="CR797" s="14" t="n">
        <v>0</v>
      </c>
      <c r="CS797" s="14" t="n">
        <v>5.158</v>
      </c>
      <c r="CT797" s="14" t="n">
        <v>10.485</v>
      </c>
      <c r="CU797" s="14" t="n">
        <v>31.326</v>
      </c>
    </row>
    <row r="798">
      <c r="A798" s="14" t="inlineStr">
        <is>
          <t>TGO2023</t>
        </is>
      </c>
      <c r="B798" s="14" t="inlineStr">
        <is>
          <t>TGO</t>
        </is>
      </c>
      <c r="C798" s="14" t="inlineStr">
        <is>
          <t>TGO</t>
        </is>
      </c>
      <c r="D798" s="14" t="inlineStr">
        <is>
          <t>Togo</t>
        </is>
      </c>
      <c r="E798" s="14" t="n">
        <v>2023</v>
      </c>
      <c r="F798" s="14" t="n">
        <v>0.18</v>
      </c>
      <c r="G798" s="14" t="n">
        <v>6.147</v>
      </c>
      <c r="H798" s="14" t="n">
        <v>1.286</v>
      </c>
      <c r="I798" s="14" t="n">
        <v>0</v>
      </c>
      <c r="J798" s="14" t="n">
        <v>6.147</v>
      </c>
      <c r="K798" s="14" t="n">
        <v>0</v>
      </c>
      <c r="L798" s="14" t="n">
        <v>1</v>
      </c>
      <c r="M798" s="14" t="n">
        <v>7.886</v>
      </c>
      <c r="N798" s="14" t="n">
        <v>3.857</v>
      </c>
      <c r="O798" s="14" t="n">
        <v>0</v>
      </c>
      <c r="P798" s="14" t="n">
        <v>7.886</v>
      </c>
      <c r="Q798" s="14" t="n">
        <v>0</v>
      </c>
      <c r="R798" s="14" t="n">
        <v>1</v>
      </c>
      <c r="S798" s="14" t="n">
        <v>12.575</v>
      </c>
      <c r="T798" s="14" t="n">
        <v>7.714</v>
      </c>
      <c r="U798" s="14" t="n">
        <v>-3.114</v>
      </c>
      <c r="V798" s="14" t="n">
        <v>11.164</v>
      </c>
      <c r="W798" s="14" t="n">
        <v>0</v>
      </c>
      <c r="X798" s="14" t="n">
        <v>0</v>
      </c>
      <c r="Y798" s="14" t="n">
        <v>4.324</v>
      </c>
      <c r="Z798" s="14" t="n">
        <v>0.584</v>
      </c>
      <c r="AA798" s="14" t="n">
        <v>0</v>
      </c>
      <c r="AB798" s="14" t="n">
        <v>4.324</v>
      </c>
      <c r="AC798" s="14" t="n">
        <v>0</v>
      </c>
      <c r="AD798" s="14" t="n">
        <v>1</v>
      </c>
      <c r="AE798" s="14" t="n">
        <v>5.609</v>
      </c>
      <c r="AF798" s="14" t="n">
        <v>1.312</v>
      </c>
      <c r="AG798" s="14" t="n">
        <v>0</v>
      </c>
      <c r="AH798" s="14" t="n">
        <v>5.609</v>
      </c>
      <c r="AI798" s="14" t="n">
        <v>0</v>
      </c>
      <c r="AJ798" s="14" t="n">
        <v>1</v>
      </c>
      <c r="AK798" s="14" t="n">
        <v>13.323</v>
      </c>
      <c r="AL798" s="14" t="n">
        <v>7.096</v>
      </c>
      <c r="AM798" s="14" t="n">
        <v>0.266</v>
      </c>
      <c r="AN798" s="14" t="n">
        <v>15.722</v>
      </c>
      <c r="AO798" s="14" t="n">
        <v>0.18</v>
      </c>
      <c r="AP798" s="14" t="n">
        <v>1</v>
      </c>
      <c r="AQ798" s="14" t="n">
        <v>0.76</v>
      </c>
      <c r="AR798" s="14" t="n">
        <v>0.129</v>
      </c>
      <c r="AS798" s="14" t="n">
        <v>0.218</v>
      </c>
      <c r="AT798" s="14" t="n">
        <v>1.154</v>
      </c>
      <c r="AU798" s="14" t="n">
        <v>0.18</v>
      </c>
      <c r="AV798" s="14" t="n">
        <v>1</v>
      </c>
      <c r="AW798" s="14" t="n">
        <v>0.8110000000000001</v>
      </c>
      <c r="AX798" s="14" t="n">
        <v>0.129</v>
      </c>
      <c r="AY798" s="14" t="n">
        <v>0.306</v>
      </c>
      <c r="AZ798" s="14" t="n">
        <v>1.319</v>
      </c>
      <c r="BA798" s="14" t="n">
        <v>0.18</v>
      </c>
      <c r="BB798" s="14" t="n">
        <v>1</v>
      </c>
      <c r="BC798" s="14" t="n">
        <v>0.535</v>
      </c>
      <c r="BD798" s="14" t="n">
        <v>0.129</v>
      </c>
      <c r="BE798" s="14" t="n">
        <v>0.08599999999999999</v>
      </c>
      <c r="BF798" s="14" t="n">
        <v>0.732</v>
      </c>
      <c r="BG798" s="14" t="n">
        <v>0.18</v>
      </c>
      <c r="BH798" s="14" t="n">
        <v>1</v>
      </c>
      <c r="BI798" s="14" t="n">
        <v>0.579</v>
      </c>
      <c r="BJ798" s="14" t="n">
        <v>0.129</v>
      </c>
      <c r="BK798" s="14" t="n">
        <v>0.329</v>
      </c>
      <c r="BL798" s="14" t="n">
        <v>1.072</v>
      </c>
      <c r="BM798" s="14" t="n">
        <v>0.18</v>
      </c>
      <c r="BN798" s="14" t="n">
        <v>1</v>
      </c>
      <c r="BO798" s="14" t="n">
        <v>0</v>
      </c>
      <c r="BP798" s="14" t="n">
        <v>0</v>
      </c>
      <c r="BQ798" s="14" t="n">
        <v>0.189</v>
      </c>
      <c r="BR798" s="14" t="n">
        <v>0</v>
      </c>
      <c r="BS798" s="14" t="n">
        <v>0.5</v>
      </c>
      <c r="BT798" s="14" t="n">
        <v>0</v>
      </c>
      <c r="BU798" s="14" t="n">
        <v>0</v>
      </c>
      <c r="BV798" s="14" t="n">
        <v>0.211</v>
      </c>
      <c r="BW798" s="14" t="n">
        <v>0.18</v>
      </c>
      <c r="BX798" s="14" t="n">
        <v>0.333</v>
      </c>
      <c r="BY798" s="14" t="n">
        <v>13.254</v>
      </c>
      <c r="BZ798" s="14" t="n">
        <v>0</v>
      </c>
      <c r="CA798" s="14" t="n">
        <v>13.254</v>
      </c>
      <c r="CB798" s="14" t="n">
        <v>0</v>
      </c>
      <c r="CC798" s="14" t="n">
        <v>83.248</v>
      </c>
      <c r="CD798" s="14" t="n">
        <v>7.95</v>
      </c>
      <c r="CE798" s="14" t="n">
        <v>1.659</v>
      </c>
      <c r="CF798" s="14" t="n">
        <v>98.233</v>
      </c>
      <c r="CG798" s="14" t="n">
        <v>0.18</v>
      </c>
      <c r="CH798" s="14" t="n">
        <v>1</v>
      </c>
      <c r="CI798" s="14" t="n">
        <v>0</v>
      </c>
      <c r="CJ798" s="14" t="n">
        <v>0</v>
      </c>
      <c r="CK798" s="14" t="n">
        <v>0</v>
      </c>
      <c r="CL798" s="14" t="n">
        <v>0</v>
      </c>
      <c r="CM798" s="14" t="n">
        <v>0</v>
      </c>
      <c r="CN798" s="14" t="n">
        <v>0</v>
      </c>
      <c r="CO798" s="14" t="n">
        <v>0</v>
      </c>
      <c r="CP798" s="14" t="n">
        <v>0</v>
      </c>
      <c r="CQ798" s="14" t="n">
        <v>1.348</v>
      </c>
      <c r="CR798" s="14" t="n">
        <v>0</v>
      </c>
      <c r="CS798" s="14" t="n">
        <v>5.37</v>
      </c>
      <c r="CT798" s="14" t="n">
        <v>4.861</v>
      </c>
      <c r="CU798" s="14" t="n">
        <v>11.622</v>
      </c>
    </row>
    <row r="799">
      <c r="A799" s="14" t="inlineStr">
        <is>
          <t>TGO2024</t>
        </is>
      </c>
      <c r="B799" s="14" t="inlineStr">
        <is>
          <t>TGO</t>
        </is>
      </c>
      <c r="C799" s="14" t="inlineStr">
        <is>
          <t>TGO</t>
        </is>
      </c>
      <c r="D799" s="14" t="inlineStr">
        <is>
          <t>Togo</t>
        </is>
      </c>
      <c r="E799" s="14" t="n">
        <v>2024</v>
      </c>
      <c r="F799" s="14" t="n">
        <v>0.18</v>
      </c>
      <c r="G799" s="14" t="n">
        <v>5.575</v>
      </c>
      <c r="H799" s="14" t="n">
        <v>1.324</v>
      </c>
      <c r="I799" s="14" t="n">
        <v>0</v>
      </c>
      <c r="J799" s="14" t="n">
        <v>5.575</v>
      </c>
      <c r="K799" s="14" t="n">
        <v>0</v>
      </c>
      <c r="L799" s="14" t="n">
        <v>1</v>
      </c>
      <c r="M799" s="14" t="n">
        <v>7.124</v>
      </c>
      <c r="N799" s="14" t="n">
        <v>3.971</v>
      </c>
      <c r="O799" s="14" t="n">
        <v>0</v>
      </c>
      <c r="P799" s="14" t="n">
        <v>7.124</v>
      </c>
      <c r="Q799" s="14" t="n">
        <v>0</v>
      </c>
      <c r="R799" s="14" t="n">
        <v>1</v>
      </c>
      <c r="S799" s="14" t="n">
        <v>12.193</v>
      </c>
      <c r="T799" s="14" t="n">
        <v>7.942</v>
      </c>
      <c r="U799" s="14" t="n">
        <v>-2.9</v>
      </c>
      <c r="V799" s="14" t="n">
        <v>10.966</v>
      </c>
      <c r="W799" s="14" t="n">
        <v>0</v>
      </c>
      <c r="X799" s="14" t="n">
        <v>0</v>
      </c>
      <c r="Y799" s="14" t="n">
        <v>11.492</v>
      </c>
      <c r="Z799" s="14" t="n">
        <v>1.553</v>
      </c>
      <c r="AA799" s="14" t="n">
        <v>0</v>
      </c>
      <c r="AB799" s="14" t="n">
        <v>11.492</v>
      </c>
      <c r="AC799" s="14" t="n">
        <v>0</v>
      </c>
      <c r="AD799" s="14" t="n">
        <v>1</v>
      </c>
      <c r="AE799" s="14" t="n">
        <v>12.815</v>
      </c>
      <c r="AF799" s="14" t="n">
        <v>2.997</v>
      </c>
      <c r="AG799" s="14" t="n">
        <v>0</v>
      </c>
      <c r="AH799" s="14" t="n">
        <v>12.815</v>
      </c>
      <c r="AI799" s="14" t="n">
        <v>0</v>
      </c>
      <c r="AJ799" s="14" t="n">
        <v>1</v>
      </c>
      <c r="AK799" s="14" t="n">
        <v>20.757</v>
      </c>
      <c r="AL799" s="14" t="n">
        <v>11.055</v>
      </c>
      <c r="AM799" s="14" t="n">
        <v>0.509</v>
      </c>
      <c r="AN799" s="14" t="n">
        <v>24.493</v>
      </c>
      <c r="AO799" s="14" t="n">
        <v>0.18</v>
      </c>
      <c r="AP799" s="14" t="n">
        <v>1</v>
      </c>
      <c r="AQ799" s="14" t="n">
        <v>0.724</v>
      </c>
      <c r="AR799" s="14" t="n">
        <v>0.132</v>
      </c>
      <c r="AS799" s="14" t="n">
        <v>0.252</v>
      </c>
      <c r="AT799" s="14" t="n">
        <v>1.152</v>
      </c>
      <c r="AU799" s="14" t="n">
        <v>0.18</v>
      </c>
      <c r="AV799" s="14" t="n">
        <v>1</v>
      </c>
      <c r="AW799" s="14" t="n">
        <v>0.75</v>
      </c>
      <c r="AX799" s="14" t="n">
        <v>0.132</v>
      </c>
      <c r="AY799" s="14" t="n">
        <v>0.324</v>
      </c>
      <c r="AZ799" s="14" t="n">
        <v>1.267</v>
      </c>
      <c r="BA799" s="14" t="n">
        <v>0.18</v>
      </c>
      <c r="BB799" s="14" t="n">
        <v>1</v>
      </c>
      <c r="BC799" s="14" t="n">
        <v>0.513</v>
      </c>
      <c r="BD799" s="14" t="n">
        <v>0.132</v>
      </c>
      <c r="BE799" s="14" t="n">
        <v>0.08</v>
      </c>
      <c r="BF799" s="14" t="n">
        <v>0.7</v>
      </c>
      <c r="BG799" s="14" t="n">
        <v>0.18</v>
      </c>
      <c r="BH799" s="14" t="n">
        <v>1</v>
      </c>
      <c r="BI799" s="14" t="n">
        <v>0.591</v>
      </c>
      <c r="BJ799" s="14" t="n">
        <v>0.132</v>
      </c>
      <c r="BK799" s="14" t="n">
        <v>0.317</v>
      </c>
      <c r="BL799" s="14" t="n">
        <v>1.072</v>
      </c>
      <c r="BM799" s="14" t="n">
        <v>0.18</v>
      </c>
      <c r="BN799" s="14" t="n">
        <v>1</v>
      </c>
      <c r="BO799" s="14" t="n">
        <v>0</v>
      </c>
      <c r="BP799" s="14" t="n">
        <v>0</v>
      </c>
      <c r="BQ799" s="14" t="n">
        <v>0.152</v>
      </c>
      <c r="BR799" s="14" t="n">
        <v>0</v>
      </c>
      <c r="BS799" s="14" t="n">
        <v>0.5</v>
      </c>
      <c r="BT799" s="14" t="n">
        <v>0</v>
      </c>
      <c r="BU799" s="14" t="n">
        <v>0</v>
      </c>
      <c r="BV799" s="14" t="n">
        <v>0.211</v>
      </c>
      <c r="BW799" s="14" t="n">
        <v>0.18</v>
      </c>
      <c r="BX799" s="14" t="n">
        <v>0.333</v>
      </c>
      <c r="BY799" s="14" t="n">
        <v>13.646</v>
      </c>
      <c r="BZ799" s="14" t="n">
        <v>0</v>
      </c>
      <c r="CA799" s="14" t="n">
        <v>13.646</v>
      </c>
      <c r="CB799" s="14" t="n">
        <v>0</v>
      </c>
      <c r="CC799" s="14" t="n">
        <v>82.58799999999999</v>
      </c>
      <c r="CD799" s="14" t="n">
        <v>7.95</v>
      </c>
      <c r="CE799" s="14" t="n">
        <v>2.025</v>
      </c>
      <c r="CF799" s="14" t="n">
        <v>97.45399999999999</v>
      </c>
      <c r="CG799" s="14" t="n">
        <v>0.18</v>
      </c>
      <c r="CH799" s="14" t="n">
        <v>1</v>
      </c>
      <c r="CI799" s="14" t="n">
        <v>0</v>
      </c>
      <c r="CJ799" s="14" t="n">
        <v>0</v>
      </c>
      <c r="CK799" s="14" t="n">
        <v>0</v>
      </c>
      <c r="CL799" s="14" t="n">
        <v>0</v>
      </c>
      <c r="CM799" s="14" t="n">
        <v>0</v>
      </c>
      <c r="CN799" s="14" t="n">
        <v>0</v>
      </c>
      <c r="CO799" s="14" t="n">
        <v>0</v>
      </c>
      <c r="CP799" s="14" t="n">
        <v>0</v>
      </c>
      <c r="CQ799" s="14" t="n">
        <v>1.387</v>
      </c>
      <c r="CR799" s="14" t="n">
        <v>0</v>
      </c>
      <c r="CS799" s="14" t="n">
        <v>5.529</v>
      </c>
      <c r="CT799" s="14" t="n">
        <v>4.251</v>
      </c>
      <c r="CU799" s="14" t="n">
        <v>10.168</v>
      </c>
    </row>
    <row r="800">
      <c r="A800" s="14" t="inlineStr">
        <is>
          <t>TON2021</t>
        </is>
      </c>
      <c r="B800" s="14" t="inlineStr">
        <is>
          <t>TON</t>
        </is>
      </c>
      <c r="C800" s="14" t="inlineStr">
        <is>
          <t>TON</t>
        </is>
      </c>
      <c r="D800" s="14" t="inlineStr">
        <is>
          <t>Tonga</t>
        </is>
      </c>
      <c r="E800" s="14" t="n">
        <v>2021</v>
      </c>
      <c r="F800" s="14" t="n">
        <v>0.15</v>
      </c>
      <c r="G800" s="14" t="n">
        <v>4.747</v>
      </c>
      <c r="H800" s="14" t="n">
        <v>1.143</v>
      </c>
      <c r="I800" s="14" t="n">
        <v>0</v>
      </c>
      <c r="J800" s="14" t="n">
        <v>4.747</v>
      </c>
      <c r="K800" s="14" t="n">
        <v>0</v>
      </c>
      <c r="L800" s="14" t="n">
        <v>1</v>
      </c>
      <c r="M800" s="14" t="n">
        <v>7.964</v>
      </c>
      <c r="N800" s="14" t="n">
        <v>3.43</v>
      </c>
      <c r="O800" s="14" t="n">
        <v>0</v>
      </c>
      <c r="P800" s="14" t="n">
        <v>7.964</v>
      </c>
      <c r="Q800" s="14" t="n">
        <v>0</v>
      </c>
      <c r="R800" s="14" t="n">
        <v>1</v>
      </c>
      <c r="S800" s="14" t="n">
        <v>10.464</v>
      </c>
      <c r="T800" s="14" t="n">
        <v>6.86</v>
      </c>
      <c r="U800" s="14" t="n">
        <v>0</v>
      </c>
      <c r="V800" s="14" t="n">
        <v>12.034</v>
      </c>
      <c r="W800" s="14" t="n">
        <v>0.15</v>
      </c>
      <c r="X800" s="14" t="n">
        <v>1</v>
      </c>
      <c r="Y800" s="14" t="n">
        <v>5.584</v>
      </c>
      <c r="Z800" s="14" t="n">
        <v>0.6889999999999999</v>
      </c>
      <c r="AA800" s="14" t="n">
        <v>0</v>
      </c>
      <c r="AB800" s="14" t="n">
        <v>5.584</v>
      </c>
      <c r="AC800" s="14" t="n">
        <v>0</v>
      </c>
      <c r="AD800" s="14" t="n">
        <v>1</v>
      </c>
      <c r="AE800" s="14" t="n">
        <v>6.727</v>
      </c>
      <c r="AF800" s="14" t="n">
        <v>1.467</v>
      </c>
      <c r="AG800" s="14" t="n">
        <v>0</v>
      </c>
      <c r="AH800" s="14" t="n">
        <v>6.727</v>
      </c>
      <c r="AI800" s="14" t="n">
        <v>0</v>
      </c>
      <c r="AJ800" s="14" t="n">
        <v>1</v>
      </c>
      <c r="AK800" s="14" t="n">
        <v>13.587</v>
      </c>
      <c r="AL800" s="14" t="n">
        <v>7.05</v>
      </c>
      <c r="AM800" s="14" t="n">
        <v>0</v>
      </c>
      <c r="AN800" s="14" t="n">
        <v>15.625</v>
      </c>
      <c r="AO800" s="14" t="n">
        <v>0.15</v>
      </c>
      <c r="AP800" s="14" t="n">
        <v>1</v>
      </c>
      <c r="AQ800" s="14" t="n">
        <v>0.621</v>
      </c>
      <c r="AR800" s="14" t="n">
        <v>0.114</v>
      </c>
      <c r="AS800" s="14" t="n">
        <v>0</v>
      </c>
      <c r="AT800" s="14" t="n">
        <v>0.714</v>
      </c>
      <c r="AU800" s="14" t="n">
        <v>0.15</v>
      </c>
      <c r="AV800" s="14" t="n">
        <v>1</v>
      </c>
      <c r="AW800" s="14" t="n">
        <v>0.593</v>
      </c>
      <c r="AX800" s="14" t="n">
        <v>0.114</v>
      </c>
      <c r="AY800" s="14" t="n">
        <v>0</v>
      </c>
      <c r="AZ800" s="14" t="n">
        <v>0.6820000000000001</v>
      </c>
      <c r="BA800" s="14" t="n">
        <v>0.15</v>
      </c>
      <c r="BB800" s="14" t="n">
        <v>1</v>
      </c>
      <c r="BC800" s="14" t="n">
        <v>0.44</v>
      </c>
      <c r="BD800" s="14" t="n">
        <v>0.114</v>
      </c>
      <c r="BE800" s="14" t="n">
        <v>0</v>
      </c>
      <c r="BF800" s="14" t="n">
        <v>0.506</v>
      </c>
      <c r="BG800" s="14" t="n">
        <v>0.15</v>
      </c>
      <c r="BH800" s="14" t="n">
        <v>1</v>
      </c>
      <c r="BI800" s="14" t="n">
        <v>0.5600000000000001</v>
      </c>
      <c r="BJ800" s="14" t="n">
        <v>0.114</v>
      </c>
      <c r="BK800" s="14" t="n">
        <v>0</v>
      </c>
      <c r="BL800" s="14" t="n">
        <v>0.644</v>
      </c>
      <c r="BM800" s="14" t="n">
        <v>0.15</v>
      </c>
      <c r="BN800" s="14" t="n">
        <v>1</v>
      </c>
      <c r="BO800" s="14" t="n">
        <v>0</v>
      </c>
      <c r="BP800" s="14" t="n">
        <v>0</v>
      </c>
      <c r="BQ800" s="14" t="n">
        <v>0</v>
      </c>
      <c r="BR800" s="14" t="n">
        <v>0</v>
      </c>
      <c r="BS800" s="14" t="n">
        <v>1</v>
      </c>
      <c r="BT800" s="14" t="n">
        <v>0</v>
      </c>
      <c r="BU800" s="14" t="n">
        <v>0</v>
      </c>
      <c r="BV800" s="14" t="n">
        <v>0</v>
      </c>
      <c r="BW800" s="14" t="n">
        <v>0.15</v>
      </c>
      <c r="BX800" s="14" t="n">
        <v>1</v>
      </c>
      <c r="BY800" s="14" t="n">
        <v>11.787</v>
      </c>
      <c r="BZ800" s="14" t="n">
        <v>0</v>
      </c>
      <c r="CA800" s="14" t="n">
        <v>11.787</v>
      </c>
      <c r="CB800" s="14" t="n">
        <v>0</v>
      </c>
      <c r="CC800" s="14" t="n">
        <v>81.69499999999999</v>
      </c>
      <c r="CD800" s="14" t="n">
        <v>7.95</v>
      </c>
      <c r="CE800" s="14" t="n">
        <v>0</v>
      </c>
      <c r="CF800" s="14" t="n">
        <v>93.95</v>
      </c>
      <c r="CG800" s="14" t="n">
        <v>0.15</v>
      </c>
      <c r="CH800" s="14" t="n">
        <v>1</v>
      </c>
      <c r="CI800" s="14" t="n">
        <v>0</v>
      </c>
      <c r="CJ800" s="14" t="n">
        <v>0</v>
      </c>
      <c r="CK800" s="14" t="n">
        <v>0</v>
      </c>
      <c r="CL800" s="14" t="n">
        <v>0</v>
      </c>
      <c r="CM800" s="14" t="n">
        <v>0</v>
      </c>
      <c r="CN800" s="14" t="n">
        <v>0</v>
      </c>
      <c r="CO800" s="14" t="n">
        <v>0</v>
      </c>
      <c r="CP800" s="14" t="n">
        <v>0</v>
      </c>
      <c r="CQ800" s="14" t="n">
        <v>1.198</v>
      </c>
      <c r="CR800" s="14" t="n">
        <v>0</v>
      </c>
      <c r="CS800" s="14" t="n">
        <v>4.776</v>
      </c>
      <c r="CT800" s="14" t="n">
        <v>3.604</v>
      </c>
      <c r="CU800" s="14" t="n">
        <v>9.407999999999999</v>
      </c>
    </row>
    <row r="801">
      <c r="A801" s="14" t="inlineStr">
        <is>
          <t>TON2022</t>
        </is>
      </c>
      <c r="B801" s="14" t="inlineStr">
        <is>
          <t>TON</t>
        </is>
      </c>
      <c r="C801" s="14" t="inlineStr">
        <is>
          <t>TON</t>
        </is>
      </c>
      <c r="D801" s="14" t="inlineStr">
        <is>
          <t>Tonga</t>
        </is>
      </c>
      <c r="E801" s="14" t="n">
        <v>2022</v>
      </c>
      <c r="F801" s="14" t="n">
        <v>0.15</v>
      </c>
      <c r="G801" s="14" t="n">
        <v>8.788</v>
      </c>
      <c r="H801" s="14" t="n">
        <v>1.235</v>
      </c>
      <c r="I801" s="14" t="n">
        <v>0</v>
      </c>
      <c r="J801" s="14" t="n">
        <v>8.788</v>
      </c>
      <c r="K801" s="14" t="n">
        <v>0</v>
      </c>
      <c r="L801" s="14" t="n">
        <v>1</v>
      </c>
      <c r="M801" s="14" t="n">
        <v>9.782999999999999</v>
      </c>
      <c r="N801" s="14" t="n">
        <v>3.704</v>
      </c>
      <c r="O801" s="14" t="n">
        <v>0</v>
      </c>
      <c r="P801" s="14" t="n">
        <v>9.782999999999999</v>
      </c>
      <c r="Q801" s="14" t="n">
        <v>0</v>
      </c>
      <c r="R801" s="14" t="n">
        <v>1</v>
      </c>
      <c r="S801" s="14" t="n">
        <v>14.962</v>
      </c>
      <c r="T801" s="14" t="n">
        <v>7.408</v>
      </c>
      <c r="U801" s="14" t="n">
        <v>0.166</v>
      </c>
      <c r="V801" s="14" t="n">
        <v>17.206</v>
      </c>
      <c r="W801" s="14" t="n">
        <v>0.15</v>
      </c>
      <c r="X801" s="14" t="n">
        <v>1</v>
      </c>
      <c r="Y801" s="14" t="n">
        <v>6.03</v>
      </c>
      <c r="Z801" s="14" t="n">
        <v>0.744</v>
      </c>
      <c r="AA801" s="14" t="n">
        <v>0</v>
      </c>
      <c r="AB801" s="14" t="n">
        <v>6.03</v>
      </c>
      <c r="AC801" s="14" t="n">
        <v>0</v>
      </c>
      <c r="AD801" s="14" t="n">
        <v>1</v>
      </c>
      <c r="AE801" s="14" t="n">
        <v>7.265</v>
      </c>
      <c r="AF801" s="14" t="n">
        <v>1.584</v>
      </c>
      <c r="AG801" s="14" t="n">
        <v>0</v>
      </c>
      <c r="AH801" s="14" t="n">
        <v>7.265</v>
      </c>
      <c r="AI801" s="14" t="n">
        <v>0</v>
      </c>
      <c r="AJ801" s="14" t="n">
        <v>1</v>
      </c>
      <c r="AK801" s="14" t="n">
        <v>14.673</v>
      </c>
      <c r="AL801" s="14" t="n">
        <v>7.614</v>
      </c>
      <c r="AM801" s="14" t="n">
        <v>0.163</v>
      </c>
      <c r="AN801" s="14" t="n">
        <v>16.874</v>
      </c>
      <c r="AO801" s="14" t="n">
        <v>0.15</v>
      </c>
      <c r="AP801" s="14" t="n">
        <v>1</v>
      </c>
      <c r="AQ801" s="14" t="n">
        <v>0.847</v>
      </c>
      <c r="AR801" s="14" t="n">
        <v>0.123</v>
      </c>
      <c r="AS801" s="14" t="n">
        <v>0.008999999999999999</v>
      </c>
      <c r="AT801" s="14" t="n">
        <v>0.974</v>
      </c>
      <c r="AU801" s="14" t="n">
        <v>0.15</v>
      </c>
      <c r="AV801" s="14" t="n">
        <v>1</v>
      </c>
      <c r="AW801" s="14" t="n">
        <v>0.947</v>
      </c>
      <c r="AX801" s="14" t="n">
        <v>0.123</v>
      </c>
      <c r="AY801" s="14" t="n">
        <v>0.011</v>
      </c>
      <c r="AZ801" s="14" t="n">
        <v>1.089</v>
      </c>
      <c r="BA801" s="14" t="n">
        <v>0.15</v>
      </c>
      <c r="BB801" s="14" t="n">
        <v>1</v>
      </c>
      <c r="BC801" s="14" t="n">
        <v>0.589</v>
      </c>
      <c r="BD801" s="14" t="n">
        <v>0.123</v>
      </c>
      <c r="BE801" s="14" t="n">
        <v>0.007</v>
      </c>
      <c r="BF801" s="14" t="n">
        <v>0.677</v>
      </c>
      <c r="BG801" s="14" t="n">
        <v>0.15</v>
      </c>
      <c r="BH801" s="14" t="n">
        <v>1</v>
      </c>
      <c r="BI801" s="14" t="n">
        <v>0.6889999999999999</v>
      </c>
      <c r="BJ801" s="14" t="n">
        <v>0.123</v>
      </c>
      <c r="BK801" s="14" t="n">
        <v>0.008</v>
      </c>
      <c r="BL801" s="14" t="n">
        <v>0.792</v>
      </c>
      <c r="BM801" s="14" t="n">
        <v>0.15</v>
      </c>
      <c r="BN801" s="14" t="n">
        <v>1</v>
      </c>
      <c r="BO801" s="14" t="n">
        <v>0</v>
      </c>
      <c r="BP801" s="14" t="n">
        <v>0</v>
      </c>
      <c r="BQ801" s="14" t="n">
        <v>0</v>
      </c>
      <c r="BR801" s="14" t="n">
        <v>0</v>
      </c>
      <c r="BS801" s="14" t="n">
        <v>1</v>
      </c>
      <c r="BT801" s="14" t="n">
        <v>0</v>
      </c>
      <c r="BU801" s="14" t="n">
        <v>0</v>
      </c>
      <c r="BV801" s="14" t="n">
        <v>0</v>
      </c>
      <c r="BW801" s="14" t="n">
        <v>0.15</v>
      </c>
      <c r="BX801" s="14" t="n">
        <v>1</v>
      </c>
      <c r="BY801" s="14" t="n">
        <v>12.729</v>
      </c>
      <c r="BZ801" s="14" t="n">
        <v>0</v>
      </c>
      <c r="CA801" s="14" t="n">
        <v>12.729</v>
      </c>
      <c r="CB801" s="14" t="n">
        <v>0</v>
      </c>
      <c r="CC801" s="14" t="n">
        <v>102.477</v>
      </c>
      <c r="CD801" s="14" t="n">
        <v>7.95</v>
      </c>
      <c r="CE801" s="14" t="n">
        <v>1.138</v>
      </c>
      <c r="CF801" s="14" t="n">
        <v>117.848</v>
      </c>
      <c r="CG801" s="14" t="n">
        <v>0.15</v>
      </c>
      <c r="CH801" s="14" t="n">
        <v>1</v>
      </c>
      <c r="CI801" s="14" t="n">
        <v>0</v>
      </c>
      <c r="CJ801" s="14" t="n">
        <v>0</v>
      </c>
      <c r="CK801" s="14" t="n">
        <v>0</v>
      </c>
      <c r="CL801" s="14" t="n">
        <v>0</v>
      </c>
      <c r="CM801" s="14" t="n">
        <v>0</v>
      </c>
      <c r="CN801" s="14" t="n">
        <v>0</v>
      </c>
      <c r="CO801" s="14" t="n">
        <v>0</v>
      </c>
      <c r="CP801" s="14" t="n">
        <v>0</v>
      </c>
      <c r="CQ801" s="14" t="n">
        <v>1.294</v>
      </c>
      <c r="CR801" s="14" t="n">
        <v>0</v>
      </c>
      <c r="CS801" s="14" t="n">
        <v>5.158</v>
      </c>
      <c r="CT801" s="14" t="n">
        <v>7.554</v>
      </c>
      <c r="CU801" s="14" t="n">
        <v>16.097</v>
      </c>
    </row>
    <row r="802">
      <c r="A802" s="14" t="inlineStr">
        <is>
          <t>TON2023</t>
        </is>
      </c>
      <c r="B802" s="14" t="inlineStr">
        <is>
          <t>TON</t>
        </is>
      </c>
      <c r="C802" s="14" t="inlineStr">
        <is>
          <t>TON</t>
        </is>
      </c>
      <c r="D802" s="14" t="inlineStr">
        <is>
          <t>Tonga</t>
        </is>
      </c>
      <c r="E802" s="14" t="n">
        <v>2023</v>
      </c>
      <c r="F802" s="14" t="n">
        <v>0.15</v>
      </c>
      <c r="G802" s="14" t="n">
        <v>5.77</v>
      </c>
      <c r="H802" s="14" t="n">
        <v>1.286</v>
      </c>
      <c r="I802" s="14" t="n">
        <v>0</v>
      </c>
      <c r="J802" s="14" t="n">
        <v>5.77</v>
      </c>
      <c r="K802" s="14" t="n">
        <v>0</v>
      </c>
      <c r="L802" s="14" t="n">
        <v>1</v>
      </c>
      <c r="M802" s="14" t="n">
        <v>7.886</v>
      </c>
      <c r="N802" s="14" t="n">
        <v>3.857</v>
      </c>
      <c r="O802" s="14" t="n">
        <v>0</v>
      </c>
      <c r="P802" s="14" t="n">
        <v>7.886</v>
      </c>
      <c r="Q802" s="14" t="n">
        <v>0</v>
      </c>
      <c r="R802" s="14" t="n">
        <v>1</v>
      </c>
      <c r="S802" s="14" t="n">
        <v>12.198</v>
      </c>
      <c r="T802" s="14" t="n">
        <v>7.714</v>
      </c>
      <c r="U802" s="14" t="n">
        <v>0.203</v>
      </c>
      <c r="V802" s="14" t="n">
        <v>14.028</v>
      </c>
      <c r="W802" s="14" t="n">
        <v>0.15</v>
      </c>
      <c r="X802" s="14" t="n">
        <v>1</v>
      </c>
      <c r="Y802" s="14" t="n">
        <v>6.279</v>
      </c>
      <c r="Z802" s="14" t="n">
        <v>0.775</v>
      </c>
      <c r="AA802" s="14" t="n">
        <v>0</v>
      </c>
      <c r="AB802" s="14" t="n">
        <v>6.279</v>
      </c>
      <c r="AC802" s="14" t="n">
        <v>0</v>
      </c>
      <c r="AD802" s="14" t="n">
        <v>1</v>
      </c>
      <c r="AE802" s="14" t="n">
        <v>7.565</v>
      </c>
      <c r="AF802" s="14" t="n">
        <v>1.649</v>
      </c>
      <c r="AG802" s="14" t="n">
        <v>0</v>
      </c>
      <c r="AH802" s="14" t="n">
        <v>7.565</v>
      </c>
      <c r="AI802" s="14" t="n">
        <v>0</v>
      </c>
      <c r="AJ802" s="14" t="n">
        <v>1</v>
      </c>
      <c r="AK802" s="14" t="n">
        <v>15.279</v>
      </c>
      <c r="AL802" s="14" t="n">
        <v>7.928</v>
      </c>
      <c r="AM802" s="14" t="n">
        <v>0.254</v>
      </c>
      <c r="AN802" s="14" t="n">
        <v>17.571</v>
      </c>
      <c r="AO802" s="14" t="n">
        <v>0.15</v>
      </c>
      <c r="AP802" s="14" t="n">
        <v>1</v>
      </c>
      <c r="AQ802" s="14" t="n">
        <v>0.749</v>
      </c>
      <c r="AR802" s="14" t="n">
        <v>0.129</v>
      </c>
      <c r="AS802" s="14" t="n">
        <v>0.012</v>
      </c>
      <c r="AT802" s="14" t="n">
        <v>0.861</v>
      </c>
      <c r="AU802" s="14" t="n">
        <v>0.15</v>
      </c>
      <c r="AV802" s="14" t="n">
        <v>1</v>
      </c>
      <c r="AW802" s="14" t="n">
        <v>0.783</v>
      </c>
      <c r="AX802" s="14" t="n">
        <v>0.129</v>
      </c>
      <c r="AY802" s="14" t="n">
        <v>0.013</v>
      </c>
      <c r="AZ802" s="14" t="n">
        <v>0.9</v>
      </c>
      <c r="BA802" s="14" t="n">
        <v>0.15</v>
      </c>
      <c r="BB802" s="14" t="n">
        <v>1</v>
      </c>
      <c r="BC802" s="14" t="n">
        <v>0.527</v>
      </c>
      <c r="BD802" s="14" t="n">
        <v>0.129</v>
      </c>
      <c r="BE802" s="14" t="n">
        <v>0.008999999999999999</v>
      </c>
      <c r="BF802" s="14" t="n">
        <v>0.607</v>
      </c>
      <c r="BG802" s="14" t="n">
        <v>0.15</v>
      </c>
      <c r="BH802" s="14" t="n">
        <v>1</v>
      </c>
      <c r="BI802" s="14" t="n">
        <v>0.64</v>
      </c>
      <c r="BJ802" s="14" t="n">
        <v>0.129</v>
      </c>
      <c r="BK802" s="14" t="n">
        <v>0.011</v>
      </c>
      <c r="BL802" s="14" t="n">
        <v>0.736</v>
      </c>
      <c r="BM802" s="14" t="n">
        <v>0.15</v>
      </c>
      <c r="BN802" s="14" t="n">
        <v>1</v>
      </c>
      <c r="BO802" s="14" t="n">
        <v>0</v>
      </c>
      <c r="BP802" s="14" t="n">
        <v>0</v>
      </c>
      <c r="BQ802" s="14" t="n">
        <v>0</v>
      </c>
      <c r="BR802" s="14" t="n">
        <v>0</v>
      </c>
      <c r="BS802" s="14" t="n">
        <v>1</v>
      </c>
      <c r="BT802" s="14" t="n">
        <v>0</v>
      </c>
      <c r="BU802" s="14" t="n">
        <v>0</v>
      </c>
      <c r="BV802" s="14" t="n">
        <v>0</v>
      </c>
      <c r="BW802" s="14" t="n">
        <v>0.15</v>
      </c>
      <c r="BX802" s="14" t="n">
        <v>1</v>
      </c>
      <c r="BY802" s="14" t="n">
        <v>13.254</v>
      </c>
      <c r="BZ802" s="14" t="n">
        <v>0</v>
      </c>
      <c r="CA802" s="14" t="n">
        <v>13.254</v>
      </c>
      <c r="CB802" s="14" t="n">
        <v>0</v>
      </c>
      <c r="CC802" s="14" t="n">
        <v>87.07899999999999</v>
      </c>
      <c r="CD802" s="14" t="n">
        <v>7.95</v>
      </c>
      <c r="CE802" s="14" t="n">
        <v>1.446</v>
      </c>
      <c r="CF802" s="14" t="n">
        <v>100.141</v>
      </c>
      <c r="CG802" s="14" t="n">
        <v>0.15</v>
      </c>
      <c r="CH802" s="14" t="n">
        <v>1</v>
      </c>
      <c r="CI802" s="14" t="n">
        <v>0</v>
      </c>
      <c r="CJ802" s="14" t="n">
        <v>0</v>
      </c>
      <c r="CK802" s="14" t="n">
        <v>0</v>
      </c>
      <c r="CL802" s="14" t="n">
        <v>0</v>
      </c>
      <c r="CM802" s="14" t="n">
        <v>0</v>
      </c>
      <c r="CN802" s="14" t="n">
        <v>0</v>
      </c>
      <c r="CO802" s="14" t="n">
        <v>0</v>
      </c>
      <c r="CP802" s="14" t="n">
        <v>0</v>
      </c>
      <c r="CQ802" s="14" t="n">
        <v>1.348</v>
      </c>
      <c r="CR802" s="14" t="n">
        <v>0</v>
      </c>
      <c r="CS802" s="14" t="n">
        <v>5.37</v>
      </c>
      <c r="CT802" s="14" t="n">
        <v>4.484</v>
      </c>
      <c r="CU802" s="14" t="n">
        <v>12.529</v>
      </c>
    </row>
    <row r="803">
      <c r="A803" s="14" t="inlineStr">
        <is>
          <t>TON2024</t>
        </is>
      </c>
      <c r="B803" s="14" t="inlineStr">
        <is>
          <t>TON</t>
        </is>
      </c>
      <c r="C803" s="14" t="inlineStr">
        <is>
          <t>TON</t>
        </is>
      </c>
      <c r="D803" s="14" t="inlineStr">
        <is>
          <t>Tonga</t>
        </is>
      </c>
      <c r="E803" s="14" t="n">
        <v>2024</v>
      </c>
      <c r="F803" s="14" t="n">
        <v>0.15</v>
      </c>
      <c r="G803" s="14" t="n">
        <v>4.833</v>
      </c>
      <c r="H803" s="14" t="n">
        <v>1.324</v>
      </c>
      <c r="I803" s="14" t="n">
        <v>0</v>
      </c>
      <c r="J803" s="14" t="n">
        <v>4.833</v>
      </c>
      <c r="K803" s="14" t="n">
        <v>0</v>
      </c>
      <c r="L803" s="14" t="n">
        <v>1</v>
      </c>
      <c r="M803" s="14" t="n">
        <v>7.124</v>
      </c>
      <c r="N803" s="14" t="n">
        <v>3.971</v>
      </c>
      <c r="O803" s="14" t="n">
        <v>0</v>
      </c>
      <c r="P803" s="14" t="n">
        <v>7.124</v>
      </c>
      <c r="Q803" s="14" t="n">
        <v>0</v>
      </c>
      <c r="R803" s="14" t="n">
        <v>1</v>
      </c>
      <c r="S803" s="14" t="n">
        <v>11.451</v>
      </c>
      <c r="T803" s="14" t="n">
        <v>7.942</v>
      </c>
      <c r="U803" s="14" t="n">
        <v>0.234</v>
      </c>
      <c r="V803" s="14" t="n">
        <v>13.168</v>
      </c>
      <c r="W803" s="14" t="n">
        <v>0.15</v>
      </c>
      <c r="X803" s="14" t="n">
        <v>1</v>
      </c>
      <c r="Y803" s="14" t="n">
        <v>6.465</v>
      </c>
      <c r="Z803" s="14" t="n">
        <v>0.798</v>
      </c>
      <c r="AA803" s="14" t="n">
        <v>0</v>
      </c>
      <c r="AB803" s="14" t="n">
        <v>6.465</v>
      </c>
      <c r="AC803" s="14" t="n">
        <v>0</v>
      </c>
      <c r="AD803" s="14" t="n">
        <v>1</v>
      </c>
      <c r="AE803" s="14" t="n">
        <v>7.788</v>
      </c>
      <c r="AF803" s="14" t="n">
        <v>1.698</v>
      </c>
      <c r="AG803" s="14" t="n">
        <v>0</v>
      </c>
      <c r="AH803" s="14" t="n">
        <v>7.788</v>
      </c>
      <c r="AI803" s="14" t="n">
        <v>0</v>
      </c>
      <c r="AJ803" s="14" t="n">
        <v>1</v>
      </c>
      <c r="AK803" s="14" t="n">
        <v>15.73</v>
      </c>
      <c r="AL803" s="14" t="n">
        <v>8.162000000000001</v>
      </c>
      <c r="AM803" s="14" t="n">
        <v>0.321</v>
      </c>
      <c r="AN803" s="14" t="n">
        <v>18.09</v>
      </c>
      <c r="AO803" s="14" t="n">
        <v>0.15</v>
      </c>
      <c r="AP803" s="14" t="n">
        <v>1</v>
      </c>
      <c r="AQ803" s="14" t="n">
        <v>0.72</v>
      </c>
      <c r="AR803" s="14" t="n">
        <v>0.132</v>
      </c>
      <c r="AS803" s="14" t="n">
        <v>0.015</v>
      </c>
      <c r="AT803" s="14" t="n">
        <v>0.828</v>
      </c>
      <c r="AU803" s="14" t="n">
        <v>0.15</v>
      </c>
      <c r="AV803" s="14" t="n">
        <v>1</v>
      </c>
      <c r="AW803" s="14" t="n">
        <v>0.734</v>
      </c>
      <c r="AX803" s="14" t="n">
        <v>0.132</v>
      </c>
      <c r="AY803" s="14" t="n">
        <v>0.015</v>
      </c>
      <c r="AZ803" s="14" t="n">
        <v>0.844</v>
      </c>
      <c r="BA803" s="14" t="n">
        <v>0.15</v>
      </c>
      <c r="BB803" s="14" t="n">
        <v>1</v>
      </c>
      <c r="BC803" s="14" t="n">
        <v>0.51</v>
      </c>
      <c r="BD803" s="14" t="n">
        <v>0.132</v>
      </c>
      <c r="BE803" s="14" t="n">
        <v>0.01</v>
      </c>
      <c r="BF803" s="14" t="n">
        <v>0.587</v>
      </c>
      <c r="BG803" s="14" t="n">
        <v>0.15</v>
      </c>
      <c r="BH803" s="14" t="n">
        <v>1</v>
      </c>
      <c r="BI803" s="14" t="n">
        <v>0.652</v>
      </c>
      <c r="BJ803" s="14" t="n">
        <v>0.132</v>
      </c>
      <c r="BK803" s="14" t="n">
        <v>0.013</v>
      </c>
      <c r="BL803" s="14" t="n">
        <v>0.75</v>
      </c>
      <c r="BM803" s="14" t="n">
        <v>0.15</v>
      </c>
      <c r="BN803" s="14" t="n">
        <v>1</v>
      </c>
      <c r="BO803" s="14" t="n">
        <v>0</v>
      </c>
      <c r="BP803" s="14" t="n">
        <v>0</v>
      </c>
      <c r="BQ803" s="14" t="n">
        <v>0</v>
      </c>
      <c r="BR803" s="14" t="n">
        <v>0</v>
      </c>
      <c r="BS803" s="14" t="n">
        <v>1</v>
      </c>
      <c r="BT803" s="14" t="n">
        <v>0</v>
      </c>
      <c r="BU803" s="14" t="n">
        <v>0</v>
      </c>
      <c r="BV803" s="14" t="n">
        <v>0</v>
      </c>
      <c r="BW803" s="14" t="n">
        <v>0.15</v>
      </c>
      <c r="BX803" s="14" t="n">
        <v>1</v>
      </c>
      <c r="BY803" s="14" t="n">
        <v>13.646</v>
      </c>
      <c r="BZ803" s="14" t="n">
        <v>0</v>
      </c>
      <c r="CA803" s="14" t="n">
        <v>13.646</v>
      </c>
      <c r="CB803" s="14" t="n">
        <v>0</v>
      </c>
      <c r="CC803" s="14" t="n">
        <v>86.38500000000001</v>
      </c>
      <c r="CD803" s="14" t="n">
        <v>7.95</v>
      </c>
      <c r="CE803" s="14" t="n">
        <v>1.765</v>
      </c>
      <c r="CF803" s="14" t="n">
        <v>99.343</v>
      </c>
      <c r="CG803" s="14" t="n">
        <v>0.15</v>
      </c>
      <c r="CH803" s="14" t="n">
        <v>1</v>
      </c>
      <c r="CI803" s="14" t="n">
        <v>0</v>
      </c>
      <c r="CJ803" s="14" t="n">
        <v>0</v>
      </c>
      <c r="CK803" s="14" t="n">
        <v>0</v>
      </c>
      <c r="CL803" s="14" t="n">
        <v>0</v>
      </c>
      <c r="CM803" s="14" t="n">
        <v>0</v>
      </c>
      <c r="CN803" s="14" t="n">
        <v>0</v>
      </c>
      <c r="CO803" s="14" t="n">
        <v>0</v>
      </c>
      <c r="CP803" s="14" t="n">
        <v>0</v>
      </c>
      <c r="CQ803" s="14" t="n">
        <v>1.387</v>
      </c>
      <c r="CR803" s="14" t="n">
        <v>0</v>
      </c>
      <c r="CS803" s="14" t="n">
        <v>5.529</v>
      </c>
      <c r="CT803" s="14" t="n">
        <v>3.509</v>
      </c>
      <c r="CU803" s="14" t="n">
        <v>10.896</v>
      </c>
    </row>
    <row r="804">
      <c r="A804" s="14" t="inlineStr">
        <is>
          <t>TTO2021</t>
        </is>
      </c>
      <c r="B804" s="14" t="inlineStr">
        <is>
          <t>TTO</t>
        </is>
      </c>
      <c r="C804" s="14" t="inlineStr">
        <is>
          <t>TTO</t>
        </is>
      </c>
      <c r="D804" s="14" t="inlineStr">
        <is>
          <t>Trinidad and Tobago</t>
        </is>
      </c>
      <c r="E804" s="14" t="n">
        <v>2021</v>
      </c>
      <c r="F804" s="14" t="n">
        <v>0.125</v>
      </c>
      <c r="G804" s="14" t="n">
        <v>5.897</v>
      </c>
      <c r="H804" s="14" t="n">
        <v>1.143</v>
      </c>
      <c r="I804" s="14" t="n">
        <v>0</v>
      </c>
      <c r="J804" s="14" t="n">
        <v>5.897</v>
      </c>
      <c r="K804" s="14" t="n">
        <v>0</v>
      </c>
      <c r="L804" s="14" t="n">
        <v>1</v>
      </c>
      <c r="M804" s="14" t="n">
        <v>7.964</v>
      </c>
      <c r="N804" s="14" t="n">
        <v>3.43</v>
      </c>
      <c r="O804" s="14" t="n">
        <v>0</v>
      </c>
      <c r="P804" s="14" t="n">
        <v>7.964</v>
      </c>
      <c r="Q804" s="14" t="n">
        <v>0</v>
      </c>
      <c r="R804" s="14" t="n">
        <v>1</v>
      </c>
      <c r="S804" s="14" t="n">
        <v>11.613</v>
      </c>
      <c r="T804" s="14" t="n">
        <v>6.86</v>
      </c>
      <c r="U804" s="14" t="n">
        <v>0</v>
      </c>
      <c r="V804" s="14" t="n">
        <v>13.065</v>
      </c>
      <c r="W804" s="14" t="n">
        <v>0.125</v>
      </c>
      <c r="X804" s="14" t="n">
        <v>1</v>
      </c>
      <c r="Y804" s="14" t="n">
        <v>7.417</v>
      </c>
      <c r="Z804" s="14" t="n">
        <v>0.8139999999999999</v>
      </c>
      <c r="AA804" s="14" t="n">
        <v>0</v>
      </c>
      <c r="AB804" s="14" t="n">
        <v>7.417</v>
      </c>
      <c r="AC804" s="14" t="n">
        <v>0</v>
      </c>
      <c r="AD804" s="14" t="n">
        <v>1</v>
      </c>
      <c r="AE804" s="14" t="n">
        <v>7.988</v>
      </c>
      <c r="AF804" s="14" t="n">
        <v>1.553</v>
      </c>
      <c r="AG804" s="14" t="n">
        <v>0</v>
      </c>
      <c r="AH804" s="14" t="n">
        <v>7.988</v>
      </c>
      <c r="AI804" s="14" t="n">
        <v>0</v>
      </c>
      <c r="AJ804" s="14" t="n">
        <v>1</v>
      </c>
      <c r="AK804" s="14" t="n">
        <v>11.418</v>
      </c>
      <c r="AL804" s="14" t="n">
        <v>5.386</v>
      </c>
      <c r="AM804" s="14" t="n">
        <v>0</v>
      </c>
      <c r="AN804" s="14" t="n">
        <v>12.845</v>
      </c>
      <c r="AO804" s="14" t="n">
        <v>0.125</v>
      </c>
      <c r="AP804" s="14" t="n">
        <v>1</v>
      </c>
      <c r="AQ804" s="14" t="n">
        <v>0.649</v>
      </c>
      <c r="AR804" s="14" t="n">
        <v>0.114</v>
      </c>
      <c r="AS804" s="14" t="n">
        <v>-0.25</v>
      </c>
      <c r="AT804" s="14" t="n">
        <v>0.449</v>
      </c>
      <c r="AU804" s="14" t="n">
        <v>0</v>
      </c>
      <c r="AV804" s="14" t="n">
        <v>0</v>
      </c>
      <c r="AW804" s="14" t="n">
        <v>0.577</v>
      </c>
      <c r="AX804" s="14" t="n">
        <v>0.114</v>
      </c>
      <c r="AY804" s="14" t="n">
        <v>-0.133</v>
      </c>
      <c r="AZ804" s="14" t="n">
        <v>0.499</v>
      </c>
      <c r="BA804" s="14" t="n">
        <v>0</v>
      </c>
      <c r="BB804" s="14" t="n">
        <v>1</v>
      </c>
      <c r="BC804" s="14" t="n">
        <v>0.458</v>
      </c>
      <c r="BD804" s="14" t="n">
        <v>0.114</v>
      </c>
      <c r="BE804" s="14" t="n">
        <v>-0.244</v>
      </c>
      <c r="BF804" s="14" t="n">
        <v>0.215</v>
      </c>
      <c r="BG804" s="14" t="n">
        <v>0</v>
      </c>
      <c r="BH804" s="14" t="n">
        <v>0</v>
      </c>
      <c r="BI804" s="14" t="n">
        <v>0.491</v>
      </c>
      <c r="BJ804" s="14" t="n">
        <v>0.114</v>
      </c>
      <c r="BK804" s="14" t="n">
        <v>-0.137</v>
      </c>
      <c r="BL804" s="14" t="n">
        <v>0.354</v>
      </c>
      <c r="BM804" s="14" t="n">
        <v>0</v>
      </c>
      <c r="BN804" s="14" t="n">
        <v>0</v>
      </c>
      <c r="BO804" s="14" t="n">
        <v>0</v>
      </c>
      <c r="BP804" s="14" t="n">
        <v>-0.032</v>
      </c>
      <c r="BQ804" s="14" t="n">
        <v>0.053</v>
      </c>
      <c r="BR804" s="14" t="n">
        <v>0</v>
      </c>
      <c r="BS804" s="14" t="n">
        <v>0</v>
      </c>
      <c r="BT804" s="14" t="n">
        <v>0</v>
      </c>
      <c r="BU804" s="14" t="n">
        <v>-0.032</v>
      </c>
      <c r="BV804" s="14" t="n">
        <v>0.052</v>
      </c>
      <c r="BW804" s="14" t="n">
        <v>0</v>
      </c>
      <c r="BX804" s="14" t="n">
        <v>0.167</v>
      </c>
      <c r="BY804" s="14" t="n">
        <v>11.787</v>
      </c>
      <c r="BZ804" s="14" t="n">
        <v>0</v>
      </c>
      <c r="CA804" s="14" t="n">
        <v>11.787</v>
      </c>
      <c r="CB804" s="14" t="n">
        <v>0</v>
      </c>
      <c r="CC804" s="14" t="n">
        <v>78.125</v>
      </c>
      <c r="CD804" s="14" t="n">
        <v>7.95</v>
      </c>
      <c r="CE804" s="14" t="n">
        <v>-31.153</v>
      </c>
      <c r="CF804" s="14" t="n">
        <v>46.972</v>
      </c>
      <c r="CG804" s="14" t="n">
        <v>0</v>
      </c>
      <c r="CH804" s="14" t="n">
        <v>0</v>
      </c>
      <c r="CI804" s="14" t="n">
        <v>0</v>
      </c>
      <c r="CJ804" s="14" t="n">
        <v>0</v>
      </c>
      <c r="CK804" s="14" t="n">
        <v>0</v>
      </c>
      <c r="CL804" s="14" t="n">
        <v>0</v>
      </c>
      <c r="CM804" s="14" t="n">
        <v>0</v>
      </c>
      <c r="CN804" s="14" t="n">
        <v>0</v>
      </c>
      <c r="CO804" s="14" t="n">
        <v>0</v>
      </c>
      <c r="CP804" s="14" t="n">
        <v>0</v>
      </c>
      <c r="CQ804" s="14" t="n">
        <v>1.198</v>
      </c>
      <c r="CR804" s="14" t="n">
        <v>1</v>
      </c>
      <c r="CS804" s="14" t="n">
        <v>6.845</v>
      </c>
      <c r="CT804" s="14" t="n">
        <v>4.753</v>
      </c>
      <c r="CU804" s="14" t="n">
        <v>14.129</v>
      </c>
    </row>
    <row r="805">
      <c r="A805" s="14" t="inlineStr">
        <is>
          <t>TTO2022</t>
        </is>
      </c>
      <c r="B805" s="14" t="inlineStr">
        <is>
          <t>TTO</t>
        </is>
      </c>
      <c r="C805" s="14" t="inlineStr">
        <is>
          <t>TTO</t>
        </is>
      </c>
      <c r="D805" s="14" t="inlineStr">
        <is>
          <t>Trinidad and Tobago</t>
        </is>
      </c>
      <c r="E805" s="14" t="n">
        <v>2022</v>
      </c>
      <c r="F805" s="14" t="n">
        <v>0.125</v>
      </c>
      <c r="G805" s="14" t="n">
        <v>11.72</v>
      </c>
      <c r="H805" s="14" t="n">
        <v>1.235</v>
      </c>
      <c r="I805" s="14" t="n">
        <v>0</v>
      </c>
      <c r="J805" s="14" t="n">
        <v>11.72</v>
      </c>
      <c r="K805" s="14" t="n">
        <v>0</v>
      </c>
      <c r="L805" s="14" t="n">
        <v>1</v>
      </c>
      <c r="M805" s="14" t="n">
        <v>9.782999999999999</v>
      </c>
      <c r="N805" s="14" t="n">
        <v>3.704</v>
      </c>
      <c r="O805" s="14" t="n">
        <v>0</v>
      </c>
      <c r="P805" s="14" t="n">
        <v>9.782999999999999</v>
      </c>
      <c r="Q805" s="14" t="n">
        <v>0</v>
      </c>
      <c r="R805" s="14" t="n">
        <v>1</v>
      </c>
      <c r="S805" s="14" t="n">
        <v>17.893</v>
      </c>
      <c r="T805" s="14" t="n">
        <v>7.408</v>
      </c>
      <c r="U805" s="14" t="n">
        <v>0.166</v>
      </c>
      <c r="V805" s="14" t="n">
        <v>20.13</v>
      </c>
      <c r="W805" s="14" t="n">
        <v>0.125</v>
      </c>
      <c r="X805" s="14" t="n">
        <v>1</v>
      </c>
      <c r="Y805" s="14" t="n">
        <v>8.009</v>
      </c>
      <c r="Z805" s="14" t="n">
        <v>0.879</v>
      </c>
      <c r="AA805" s="14" t="n">
        <v>0</v>
      </c>
      <c r="AB805" s="14" t="n">
        <v>8.009</v>
      </c>
      <c r="AC805" s="14" t="n">
        <v>0</v>
      </c>
      <c r="AD805" s="14" t="n">
        <v>1</v>
      </c>
      <c r="AE805" s="14" t="n">
        <v>8.627000000000001</v>
      </c>
      <c r="AF805" s="14" t="n">
        <v>1.678</v>
      </c>
      <c r="AG805" s="14" t="n">
        <v>0</v>
      </c>
      <c r="AH805" s="14" t="n">
        <v>8.627000000000001</v>
      </c>
      <c r="AI805" s="14" t="n">
        <v>0</v>
      </c>
      <c r="AJ805" s="14" t="n">
        <v>1</v>
      </c>
      <c r="AK805" s="14" t="n">
        <v>12.331</v>
      </c>
      <c r="AL805" s="14" t="n">
        <v>5.817</v>
      </c>
      <c r="AM805" s="14" t="n">
        <v>0.114</v>
      </c>
      <c r="AN805" s="14" t="n">
        <v>13.872</v>
      </c>
      <c r="AO805" s="14" t="n">
        <v>0.125</v>
      </c>
      <c r="AP805" s="14" t="n">
        <v>1</v>
      </c>
      <c r="AQ805" s="14" t="n">
        <v>0.896</v>
      </c>
      <c r="AR805" s="14" t="n">
        <v>0.123</v>
      </c>
      <c r="AS805" s="14" t="n">
        <v>-0.281</v>
      </c>
      <c r="AT805" s="14" t="n">
        <v>0.6929999999999999</v>
      </c>
      <c r="AU805" s="14" t="n">
        <v>0</v>
      </c>
      <c r="AV805" s="14" t="n">
        <v>0</v>
      </c>
      <c r="AW805" s="14" t="n">
        <v>0.89</v>
      </c>
      <c r="AX805" s="14" t="n">
        <v>0.123</v>
      </c>
      <c r="AY805" s="14" t="n">
        <v>-0.383</v>
      </c>
      <c r="AZ805" s="14" t="n">
        <v>0.57</v>
      </c>
      <c r="BA805" s="14" t="n">
        <v>0</v>
      </c>
      <c r="BB805" s="14" t="n">
        <v>1</v>
      </c>
      <c r="BC805" s="14" t="n">
        <v>0.62</v>
      </c>
      <c r="BD805" s="14" t="n">
        <v>0.123</v>
      </c>
      <c r="BE805" s="14" t="n">
        <v>-0.263</v>
      </c>
      <c r="BF805" s="14" t="n">
        <v>0.357</v>
      </c>
      <c r="BG805" s="14" t="n">
        <v>0</v>
      </c>
      <c r="BH805" s="14" t="n">
        <v>0</v>
      </c>
      <c r="BI805" s="14" t="n">
        <v>0.608</v>
      </c>
      <c r="BJ805" s="14" t="n">
        <v>0.123</v>
      </c>
      <c r="BK805" s="14" t="n">
        <v>-0.148</v>
      </c>
      <c r="BL805" s="14" t="n">
        <v>0.46</v>
      </c>
      <c r="BM805" s="14" t="n">
        <v>0</v>
      </c>
      <c r="BN805" s="14" t="n">
        <v>0</v>
      </c>
      <c r="BO805" s="14" t="n">
        <v>0</v>
      </c>
      <c r="BP805" s="14" t="n">
        <v>-0.032</v>
      </c>
      <c r="BQ805" s="14" t="n">
        <v>0.053</v>
      </c>
      <c r="BR805" s="14" t="n">
        <v>0</v>
      </c>
      <c r="BS805" s="14" t="n">
        <v>0</v>
      </c>
      <c r="BT805" s="14" t="n">
        <v>0</v>
      </c>
      <c r="BU805" s="14" t="n">
        <v>-0.032</v>
      </c>
      <c r="BV805" s="14" t="n">
        <v>0.052</v>
      </c>
      <c r="BW805" s="14" t="n">
        <v>0</v>
      </c>
      <c r="BX805" s="14" t="n">
        <v>0.167</v>
      </c>
      <c r="BY805" s="14" t="n">
        <v>12.729</v>
      </c>
      <c r="BZ805" s="14" t="n">
        <v>0</v>
      </c>
      <c r="CA805" s="14" t="n">
        <v>12.729</v>
      </c>
      <c r="CB805" s="14" t="n">
        <v>0</v>
      </c>
      <c r="CC805" s="14" t="n">
        <v>97.90000000000001</v>
      </c>
      <c r="CD805" s="14" t="n">
        <v>7.95</v>
      </c>
      <c r="CE805" s="14" t="n">
        <v>-33.643</v>
      </c>
      <c r="CF805" s="14" t="n">
        <v>64.25700000000001</v>
      </c>
      <c r="CG805" s="14" t="n">
        <v>0</v>
      </c>
      <c r="CH805" s="14" t="n">
        <v>0</v>
      </c>
      <c r="CI805" s="14" t="n">
        <v>0</v>
      </c>
      <c r="CJ805" s="14" t="n">
        <v>0</v>
      </c>
      <c r="CK805" s="14" t="n">
        <v>0</v>
      </c>
      <c r="CL805" s="14" t="n">
        <v>0</v>
      </c>
      <c r="CM805" s="14" t="n">
        <v>0</v>
      </c>
      <c r="CN805" s="14" t="n">
        <v>0</v>
      </c>
      <c r="CO805" s="14" t="n">
        <v>0</v>
      </c>
      <c r="CP805" s="14" t="n">
        <v>0</v>
      </c>
      <c r="CQ805" s="14" t="n">
        <v>1.294</v>
      </c>
      <c r="CR805" s="14" t="n">
        <v>1</v>
      </c>
      <c r="CS805" s="14" t="n">
        <v>7.392</v>
      </c>
      <c r="CT805" s="14" t="n">
        <v>10.485</v>
      </c>
      <c r="CU805" s="14" t="n">
        <v>28.059</v>
      </c>
    </row>
    <row r="806">
      <c r="A806" s="14" t="inlineStr">
        <is>
          <t>TTO2023</t>
        </is>
      </c>
      <c r="B806" s="14" t="inlineStr">
        <is>
          <t>TTO</t>
        </is>
      </c>
      <c r="C806" s="14" t="inlineStr">
        <is>
          <t>TTO</t>
        </is>
      </c>
      <c r="D806" s="14" t="inlineStr">
        <is>
          <t>Trinidad and Tobago</t>
        </is>
      </c>
      <c r="E806" s="14" t="n">
        <v>2023</v>
      </c>
      <c r="F806" s="14" t="n">
        <v>0.125</v>
      </c>
      <c r="G806" s="14" t="n">
        <v>6.147</v>
      </c>
      <c r="H806" s="14" t="n">
        <v>1.286</v>
      </c>
      <c r="I806" s="14" t="n">
        <v>0</v>
      </c>
      <c r="J806" s="14" t="n">
        <v>6.147</v>
      </c>
      <c r="K806" s="14" t="n">
        <v>0</v>
      </c>
      <c r="L806" s="14" t="n">
        <v>1</v>
      </c>
      <c r="M806" s="14" t="n">
        <v>7.886</v>
      </c>
      <c r="N806" s="14" t="n">
        <v>3.857</v>
      </c>
      <c r="O806" s="14" t="n">
        <v>0</v>
      </c>
      <c r="P806" s="14" t="n">
        <v>7.886</v>
      </c>
      <c r="Q806" s="14" t="n">
        <v>0</v>
      </c>
      <c r="R806" s="14" t="n">
        <v>1</v>
      </c>
      <c r="S806" s="14" t="n">
        <v>12.575</v>
      </c>
      <c r="T806" s="14" t="n">
        <v>7.714</v>
      </c>
      <c r="U806" s="14" t="n">
        <v>0.174</v>
      </c>
      <c r="V806" s="14" t="n">
        <v>14.147</v>
      </c>
      <c r="W806" s="14" t="n">
        <v>0.125</v>
      </c>
      <c r="X806" s="14" t="n">
        <v>1</v>
      </c>
      <c r="Y806" s="14" t="n">
        <v>8.34</v>
      </c>
      <c r="Z806" s="14" t="n">
        <v>0.915</v>
      </c>
      <c r="AA806" s="14" t="n">
        <v>0</v>
      </c>
      <c r="AB806" s="14" t="n">
        <v>8.34</v>
      </c>
      <c r="AC806" s="14" t="n">
        <v>0</v>
      </c>
      <c r="AD806" s="14" t="n">
        <v>1</v>
      </c>
      <c r="AE806" s="14" t="n">
        <v>8.983000000000001</v>
      </c>
      <c r="AF806" s="14" t="n">
        <v>1.747</v>
      </c>
      <c r="AG806" s="14" t="n">
        <v>0</v>
      </c>
      <c r="AH806" s="14" t="n">
        <v>8.983000000000001</v>
      </c>
      <c r="AI806" s="14" t="n">
        <v>0</v>
      </c>
      <c r="AJ806" s="14" t="n">
        <v>1</v>
      </c>
      <c r="AK806" s="14" t="n">
        <v>12.84</v>
      </c>
      <c r="AL806" s="14" t="n">
        <v>6.057</v>
      </c>
      <c r="AM806" s="14" t="n">
        <v>0.178</v>
      </c>
      <c r="AN806" s="14" t="n">
        <v>14.445</v>
      </c>
      <c r="AO806" s="14" t="n">
        <v>0.125</v>
      </c>
      <c r="AP806" s="14" t="n">
        <v>1</v>
      </c>
      <c r="AQ806" s="14" t="n">
        <v>0.791</v>
      </c>
      <c r="AR806" s="14" t="n">
        <v>0.129</v>
      </c>
      <c r="AS806" s="14" t="n">
        <v>-0.196</v>
      </c>
      <c r="AT806" s="14" t="n">
        <v>0.595</v>
      </c>
      <c r="AU806" s="14" t="n">
        <v>0</v>
      </c>
      <c r="AV806" s="14" t="n">
        <v>0</v>
      </c>
      <c r="AW806" s="14" t="n">
        <v>0.618</v>
      </c>
      <c r="AX806" s="14" t="n">
        <v>0.129</v>
      </c>
      <c r="AY806" s="14" t="n">
        <v>-0.042</v>
      </c>
      <c r="AZ806" s="14" t="n">
        <v>0.576</v>
      </c>
      <c r="BA806" s="14" t="n">
        <v>0</v>
      </c>
      <c r="BB806" s="14" t="n">
        <v>1</v>
      </c>
      <c r="BC806" s="14" t="n">
        <v>0.554</v>
      </c>
      <c r="BD806" s="14" t="n">
        <v>0.129</v>
      </c>
      <c r="BE806" s="14" t="n">
        <v>-0.274</v>
      </c>
      <c r="BF806" s="14" t="n">
        <v>0.281</v>
      </c>
      <c r="BG806" s="14" t="n">
        <v>0</v>
      </c>
      <c r="BH806" s="14" t="n">
        <v>0</v>
      </c>
      <c r="BI806" s="14" t="n">
        <v>0.5570000000000001</v>
      </c>
      <c r="BJ806" s="14" t="n">
        <v>0.129</v>
      </c>
      <c r="BK806" s="14" t="n">
        <v>-0.154</v>
      </c>
      <c r="BL806" s="14" t="n">
        <v>0.403</v>
      </c>
      <c r="BM806" s="14" t="n">
        <v>0</v>
      </c>
      <c r="BN806" s="14" t="n">
        <v>0</v>
      </c>
      <c r="BO806" s="14" t="n">
        <v>0</v>
      </c>
      <c r="BP806" s="14" t="n">
        <v>-0.032</v>
      </c>
      <c r="BQ806" s="14" t="n">
        <v>0.053</v>
      </c>
      <c r="BR806" s="14" t="n">
        <v>0</v>
      </c>
      <c r="BS806" s="14" t="n">
        <v>0</v>
      </c>
      <c r="BT806" s="14" t="n">
        <v>0</v>
      </c>
      <c r="BU806" s="14" t="n">
        <v>-0.032</v>
      </c>
      <c r="BV806" s="14" t="n">
        <v>0.052</v>
      </c>
      <c r="BW806" s="14" t="n">
        <v>0</v>
      </c>
      <c r="BX806" s="14" t="n">
        <v>0.167</v>
      </c>
      <c r="BY806" s="14" t="n">
        <v>13.254</v>
      </c>
      <c r="BZ806" s="14" t="n">
        <v>0</v>
      </c>
      <c r="CA806" s="14" t="n">
        <v>13.254</v>
      </c>
      <c r="CB806" s="14" t="n">
        <v>0</v>
      </c>
      <c r="CC806" s="14" t="n">
        <v>83.248</v>
      </c>
      <c r="CD806" s="14" t="n">
        <v>7.95</v>
      </c>
      <c r="CE806" s="14" t="n">
        <v>-35.031</v>
      </c>
      <c r="CF806" s="14" t="n">
        <v>48.217</v>
      </c>
      <c r="CG806" s="14" t="n">
        <v>0</v>
      </c>
      <c r="CH806" s="14" t="n">
        <v>0</v>
      </c>
      <c r="CI806" s="14" t="n">
        <v>0</v>
      </c>
      <c r="CJ806" s="14" t="n">
        <v>0</v>
      </c>
      <c r="CK806" s="14" t="n">
        <v>0</v>
      </c>
      <c r="CL806" s="14" t="n">
        <v>0</v>
      </c>
      <c r="CM806" s="14" t="n">
        <v>0</v>
      </c>
      <c r="CN806" s="14" t="n">
        <v>0</v>
      </c>
      <c r="CO806" s="14" t="n">
        <v>0</v>
      </c>
      <c r="CP806" s="14" t="n">
        <v>0</v>
      </c>
      <c r="CQ806" s="14" t="n">
        <v>1.348</v>
      </c>
      <c r="CR806" s="14" t="n">
        <v>1</v>
      </c>
      <c r="CS806" s="14" t="n">
        <v>7.697</v>
      </c>
      <c r="CT806" s="14" t="n">
        <v>4.861</v>
      </c>
      <c r="CU806" s="14" t="n">
        <v>9.260999999999999</v>
      </c>
    </row>
    <row r="807">
      <c r="A807" s="14" t="inlineStr">
        <is>
          <t>TTO2024</t>
        </is>
      </c>
      <c r="B807" s="14" t="inlineStr">
        <is>
          <t>TTO</t>
        </is>
      </c>
      <c r="C807" s="14" t="inlineStr">
        <is>
          <t>TTO</t>
        </is>
      </c>
      <c r="D807" s="14" t="inlineStr">
        <is>
          <t>Trinidad and Tobago</t>
        </is>
      </c>
      <c r="E807" s="14" t="n">
        <v>2024</v>
      </c>
      <c r="F807" s="14" t="n">
        <v>0.125</v>
      </c>
      <c r="G807" s="14" t="n">
        <v>5.575</v>
      </c>
      <c r="H807" s="14" t="n">
        <v>1.324</v>
      </c>
      <c r="I807" s="14" t="n">
        <v>0</v>
      </c>
      <c r="J807" s="14" t="n">
        <v>5.575</v>
      </c>
      <c r="K807" s="14" t="n">
        <v>0</v>
      </c>
      <c r="L807" s="14" t="n">
        <v>1</v>
      </c>
      <c r="M807" s="14" t="n">
        <v>7.124</v>
      </c>
      <c r="N807" s="14" t="n">
        <v>3.971</v>
      </c>
      <c r="O807" s="14" t="n">
        <v>0</v>
      </c>
      <c r="P807" s="14" t="n">
        <v>7.124</v>
      </c>
      <c r="Q807" s="14" t="n">
        <v>0</v>
      </c>
      <c r="R807" s="14" t="n">
        <v>1</v>
      </c>
      <c r="S807" s="14" t="n">
        <v>12.193</v>
      </c>
      <c r="T807" s="14" t="n">
        <v>7.942</v>
      </c>
      <c r="U807" s="14" t="n">
        <v>0.208</v>
      </c>
      <c r="V807" s="14" t="n">
        <v>13.717</v>
      </c>
      <c r="W807" s="14" t="n">
        <v>0.125</v>
      </c>
      <c r="X807" s="14" t="n">
        <v>1</v>
      </c>
      <c r="Y807" s="14" t="n">
        <v>8.26</v>
      </c>
      <c r="Z807" s="14" t="n">
        <v>0.906</v>
      </c>
      <c r="AA807" s="14" t="n">
        <v>0</v>
      </c>
      <c r="AB807" s="14" t="n">
        <v>8.26</v>
      </c>
      <c r="AC807" s="14" t="n">
        <v>0</v>
      </c>
      <c r="AD807" s="14" t="n">
        <v>1</v>
      </c>
      <c r="AE807" s="14" t="n">
        <v>8.922000000000001</v>
      </c>
      <c r="AF807" s="14" t="n">
        <v>1.735</v>
      </c>
      <c r="AG807" s="14" t="n">
        <v>0</v>
      </c>
      <c r="AH807" s="14" t="n">
        <v>8.922000000000001</v>
      </c>
      <c r="AI807" s="14" t="n">
        <v>0</v>
      </c>
      <c r="AJ807" s="14" t="n">
        <v>1</v>
      </c>
      <c r="AK807" s="14" t="n">
        <v>12.892</v>
      </c>
      <c r="AL807" s="14" t="n">
        <v>6.082</v>
      </c>
      <c r="AM807" s="14" t="n">
        <v>0.22</v>
      </c>
      <c r="AN807" s="14" t="n">
        <v>14.504</v>
      </c>
      <c r="AO807" s="14" t="n">
        <v>0.125</v>
      </c>
      <c r="AP807" s="14" t="n">
        <v>1</v>
      </c>
      <c r="AQ807" s="14" t="n">
        <v>0.756</v>
      </c>
      <c r="AR807" s="14" t="n">
        <v>0.132</v>
      </c>
      <c r="AS807" s="14" t="n">
        <v>-0.195</v>
      </c>
      <c r="AT807" s="14" t="n">
        <v>0.5610000000000001</v>
      </c>
      <c r="AU807" s="14" t="n">
        <v>0</v>
      </c>
      <c r="AV807" s="14" t="n">
        <v>0</v>
      </c>
      <c r="AW807" s="14" t="n">
        <v>0.655</v>
      </c>
      <c r="AX807" s="14" t="n">
        <v>0.132</v>
      </c>
      <c r="AY807" s="14" t="n">
        <v>-0.061</v>
      </c>
      <c r="AZ807" s="14" t="n">
        <v>0.594</v>
      </c>
      <c r="BA807" s="14" t="n">
        <v>0</v>
      </c>
      <c r="BB807" s="14" t="n">
        <v>1</v>
      </c>
      <c r="BC807" s="14" t="n">
        <v>0.534</v>
      </c>
      <c r="BD807" s="14" t="n">
        <v>0.132</v>
      </c>
      <c r="BE807" s="14" t="n">
        <v>-0.282</v>
      </c>
      <c r="BF807" s="14" t="n">
        <v>0.252</v>
      </c>
      <c r="BG807" s="14" t="n">
        <v>0</v>
      </c>
      <c r="BH807" s="14" t="n">
        <v>0</v>
      </c>
      <c r="BI807" s="14" t="n">
        <v>0.5679999999999999</v>
      </c>
      <c r="BJ807" s="14" t="n">
        <v>0.132</v>
      </c>
      <c r="BK807" s="14" t="n">
        <v>-0.158</v>
      </c>
      <c r="BL807" s="14" t="n">
        <v>0.409</v>
      </c>
      <c r="BM807" s="14" t="n">
        <v>0</v>
      </c>
      <c r="BN807" s="14" t="n">
        <v>0</v>
      </c>
      <c r="BO807" s="14" t="n">
        <v>0</v>
      </c>
      <c r="BP807" s="14" t="n">
        <v>-0.033</v>
      </c>
      <c r="BQ807" s="14" t="n">
        <v>0.053</v>
      </c>
      <c r="BR807" s="14" t="n">
        <v>0</v>
      </c>
      <c r="BS807" s="14" t="n">
        <v>0</v>
      </c>
      <c r="BT807" s="14" t="n">
        <v>0</v>
      </c>
      <c r="BU807" s="14" t="n">
        <v>-0.033</v>
      </c>
      <c r="BV807" s="14" t="n">
        <v>0.055</v>
      </c>
      <c r="BW807" s="14" t="n">
        <v>0</v>
      </c>
      <c r="BX807" s="14" t="n">
        <v>0.167</v>
      </c>
      <c r="BY807" s="14" t="n">
        <v>13.646</v>
      </c>
      <c r="BZ807" s="14" t="n">
        <v>0</v>
      </c>
      <c r="CA807" s="14" t="n">
        <v>13.646</v>
      </c>
      <c r="CB807" s="14" t="n">
        <v>0</v>
      </c>
      <c r="CC807" s="14" t="n">
        <v>82.58799999999999</v>
      </c>
      <c r="CD807" s="14" t="n">
        <v>7.95</v>
      </c>
      <c r="CE807" s="14" t="n">
        <v>-36.065</v>
      </c>
      <c r="CF807" s="14" t="n">
        <v>46.523</v>
      </c>
      <c r="CG807" s="14" t="n">
        <v>0</v>
      </c>
      <c r="CH807" s="14" t="n">
        <v>0</v>
      </c>
      <c r="CI807" s="14" t="n">
        <v>0</v>
      </c>
      <c r="CJ807" s="14" t="n">
        <v>0</v>
      </c>
      <c r="CK807" s="14" t="n">
        <v>0</v>
      </c>
      <c r="CL807" s="14" t="n">
        <v>0</v>
      </c>
      <c r="CM807" s="14" t="n">
        <v>0</v>
      </c>
      <c r="CN807" s="14" t="n">
        <v>0</v>
      </c>
      <c r="CO807" s="14" t="n">
        <v>0</v>
      </c>
      <c r="CP807" s="14" t="n">
        <v>0</v>
      </c>
      <c r="CQ807" s="14" t="n">
        <v>1.387</v>
      </c>
      <c r="CR807" s="14" t="n">
        <v>1</v>
      </c>
      <c r="CS807" s="14" t="n">
        <v>7.598</v>
      </c>
      <c r="CT807" s="14" t="n">
        <v>4.251</v>
      </c>
      <c r="CU807" s="14" t="n">
        <v>7.598</v>
      </c>
    </row>
    <row r="808">
      <c r="A808" s="14" t="inlineStr">
        <is>
          <t>TUN2021</t>
        </is>
      </c>
      <c r="B808" s="14" t="inlineStr">
        <is>
          <t>TUN</t>
        </is>
      </c>
      <c r="C808" s="14" t="inlineStr">
        <is>
          <t>TUN</t>
        </is>
      </c>
      <c r="D808" s="14" t="inlineStr">
        <is>
          <t>Tunisia</t>
        </is>
      </c>
      <c r="E808" s="14" t="n">
        <v>2021</v>
      </c>
      <c r="F808" s="14" t="n">
        <v>0.19</v>
      </c>
      <c r="G808" s="14" t="n">
        <v>5.897</v>
      </c>
      <c r="H808" s="14" t="n">
        <v>1.143</v>
      </c>
      <c r="I808" s="14" t="n">
        <v>0</v>
      </c>
      <c r="J808" s="14" t="n">
        <v>5.897</v>
      </c>
      <c r="K808" s="14" t="n">
        <v>0</v>
      </c>
      <c r="L808" s="14" t="n">
        <v>1</v>
      </c>
      <c r="M808" s="14" t="n">
        <v>7.964</v>
      </c>
      <c r="N808" s="14" t="n">
        <v>3.43</v>
      </c>
      <c r="O808" s="14" t="n">
        <v>0</v>
      </c>
      <c r="P808" s="14" t="n">
        <v>7.964</v>
      </c>
      <c r="Q808" s="14" t="n">
        <v>0</v>
      </c>
      <c r="R808" s="14" t="n">
        <v>1</v>
      </c>
      <c r="S808" s="14" t="n">
        <v>11.613</v>
      </c>
      <c r="T808" s="14" t="n">
        <v>6.86</v>
      </c>
      <c r="U808" s="14" t="n">
        <v>0</v>
      </c>
      <c r="V808" s="14" t="n">
        <v>13.82</v>
      </c>
      <c r="W808" s="14" t="n">
        <v>0.19</v>
      </c>
      <c r="X808" s="14" t="n">
        <v>1</v>
      </c>
      <c r="Y808" s="14" t="n">
        <v>6.869</v>
      </c>
      <c r="Z808" s="14" t="n">
        <v>0.913</v>
      </c>
      <c r="AA808" s="14" t="n">
        <v>1.348</v>
      </c>
      <c r="AB808" s="14" t="n">
        <v>8.217000000000001</v>
      </c>
      <c r="AC808" s="14" t="n">
        <v>0</v>
      </c>
      <c r="AD808" s="14" t="n">
        <v>1</v>
      </c>
      <c r="AE808" s="14" t="n">
        <v>7.788</v>
      </c>
      <c r="AF808" s="14" t="n">
        <v>1.788</v>
      </c>
      <c r="AG808" s="14" t="n">
        <v>0.429</v>
      </c>
      <c r="AH808" s="14" t="n">
        <v>8.217000000000001</v>
      </c>
      <c r="AI808" s="14" t="n">
        <v>0</v>
      </c>
      <c r="AJ808" s="14" t="n">
        <v>1</v>
      </c>
      <c r="AK808" s="14" t="n">
        <v>13.299</v>
      </c>
      <c r="AL808" s="14" t="n">
        <v>6.969</v>
      </c>
      <c r="AM808" s="14" t="n">
        <v>-9.521000000000001</v>
      </c>
      <c r="AN808" s="14" t="n">
        <v>4.496</v>
      </c>
      <c r="AO808" s="14" t="n">
        <v>0</v>
      </c>
      <c r="AP808" s="14" t="n">
        <v>0</v>
      </c>
      <c r="AQ808" s="14" t="n">
        <v>0.621</v>
      </c>
      <c r="AR808" s="14" t="n">
        <v>0.114</v>
      </c>
      <c r="AS808" s="14" t="n">
        <v>-0.045</v>
      </c>
      <c r="AT808" s="14" t="n">
        <v>0.6850000000000001</v>
      </c>
      <c r="AU808" s="14" t="n">
        <v>0.19</v>
      </c>
      <c r="AV808" s="14" t="n">
        <v>1</v>
      </c>
      <c r="AW808" s="14" t="n">
        <v>0.593</v>
      </c>
      <c r="AX808" s="14" t="n">
        <v>0.114</v>
      </c>
      <c r="AY808" s="14" t="n">
        <v>-0.103</v>
      </c>
      <c r="AZ808" s="14" t="n">
        <v>0.583</v>
      </c>
      <c r="BA808" s="14" t="n">
        <v>0</v>
      </c>
      <c r="BB808" s="14" t="n">
        <v>1</v>
      </c>
      <c r="BC808" s="14" t="n">
        <v>0.44</v>
      </c>
      <c r="BD808" s="14" t="n">
        <v>0.114</v>
      </c>
      <c r="BE808" s="14" t="n">
        <v>-0.348</v>
      </c>
      <c r="BF808" s="14" t="n">
        <v>0.109</v>
      </c>
      <c r="BG808" s="14" t="n">
        <v>0</v>
      </c>
      <c r="BH808" s="14" t="n">
        <v>0</v>
      </c>
      <c r="BI808" s="14" t="n">
        <v>0.5600000000000001</v>
      </c>
      <c r="BJ808" s="14" t="n">
        <v>0.114</v>
      </c>
      <c r="BK808" s="14" t="n">
        <v>-0.317</v>
      </c>
      <c r="BL808" s="14" t="n">
        <v>0.29</v>
      </c>
      <c r="BM808" s="14" t="n">
        <v>0</v>
      </c>
      <c r="BN808" s="14" t="n">
        <v>0</v>
      </c>
      <c r="BO808" s="14" t="n">
        <v>0</v>
      </c>
      <c r="BP808" s="14" t="n">
        <v>0</v>
      </c>
      <c r="BQ808" s="14" t="n">
        <v>0.097</v>
      </c>
      <c r="BR808" s="14" t="n">
        <v>0</v>
      </c>
      <c r="BS808" s="14" t="n">
        <v>0.667</v>
      </c>
      <c r="BT808" s="14" t="n">
        <v>0</v>
      </c>
      <c r="BU808" s="14" t="n">
        <v>0</v>
      </c>
      <c r="BV808" s="14" t="n">
        <v>0.022</v>
      </c>
      <c r="BW808" s="14" t="n">
        <v>0.19</v>
      </c>
      <c r="BX808" s="14" t="n">
        <v>0.333</v>
      </c>
      <c r="BY808" s="14" t="n">
        <v>11.787</v>
      </c>
      <c r="BZ808" s="14" t="n">
        <v>0</v>
      </c>
      <c r="CA808" s="14" t="n">
        <v>11.787</v>
      </c>
      <c r="CB808" s="14" t="n">
        <v>0</v>
      </c>
      <c r="CC808" s="14" t="n">
        <v>81.69499999999999</v>
      </c>
      <c r="CD808" s="14" t="n">
        <v>7.95</v>
      </c>
      <c r="CE808" s="14" t="n">
        <v>-44.854</v>
      </c>
      <c r="CF808" s="14" t="n">
        <v>43.842</v>
      </c>
      <c r="CG808" s="14" t="n">
        <v>0</v>
      </c>
      <c r="CH808" s="14" t="n">
        <v>0</v>
      </c>
      <c r="CI808" s="14" t="n">
        <v>0</v>
      </c>
      <c r="CJ808" s="14" t="n">
        <v>0</v>
      </c>
      <c r="CK808" s="14" t="n">
        <v>0</v>
      </c>
      <c r="CL808" s="14" t="n">
        <v>0</v>
      </c>
      <c r="CM808" s="14" t="n">
        <v>0</v>
      </c>
      <c r="CN808" s="14" t="n">
        <v>0</v>
      </c>
      <c r="CO808" s="14" t="n">
        <v>0</v>
      </c>
      <c r="CP808" s="14" t="n">
        <v>0</v>
      </c>
      <c r="CQ808" s="14" t="n">
        <v>1.198</v>
      </c>
      <c r="CR808" s="14" t="n">
        <v>0.393</v>
      </c>
      <c r="CS808" s="14" t="n">
        <v>5.951</v>
      </c>
      <c r="CT808" s="14" t="n">
        <v>4.753</v>
      </c>
      <c r="CU808" s="14" t="n">
        <v>14.162</v>
      </c>
    </row>
    <row r="809">
      <c r="A809" s="14" t="inlineStr">
        <is>
          <t>TUN2022</t>
        </is>
      </c>
      <c r="B809" s="14" t="inlineStr">
        <is>
          <t>TUN</t>
        </is>
      </c>
      <c r="C809" s="14" t="inlineStr">
        <is>
          <t>TUN</t>
        </is>
      </c>
      <c r="D809" s="14" t="inlineStr">
        <is>
          <t>Tunisia</t>
        </is>
      </c>
      <c r="E809" s="14" t="n">
        <v>2022</v>
      </c>
      <c r="F809" s="14" t="n">
        <v>0.19</v>
      </c>
      <c r="G809" s="14" t="n">
        <v>11.72</v>
      </c>
      <c r="H809" s="14" t="n">
        <v>1.235</v>
      </c>
      <c r="I809" s="14" t="n">
        <v>0</v>
      </c>
      <c r="J809" s="14" t="n">
        <v>11.72</v>
      </c>
      <c r="K809" s="14" t="n">
        <v>0</v>
      </c>
      <c r="L809" s="14" t="n">
        <v>1</v>
      </c>
      <c r="M809" s="14" t="n">
        <v>9.782999999999999</v>
      </c>
      <c r="N809" s="14" t="n">
        <v>3.704</v>
      </c>
      <c r="O809" s="14" t="n">
        <v>0</v>
      </c>
      <c r="P809" s="14" t="n">
        <v>9.782999999999999</v>
      </c>
      <c r="Q809" s="14" t="n">
        <v>0</v>
      </c>
      <c r="R809" s="14" t="n">
        <v>1</v>
      </c>
      <c r="S809" s="14" t="n">
        <v>17.893</v>
      </c>
      <c r="T809" s="14" t="n">
        <v>7.408</v>
      </c>
      <c r="U809" s="14" t="n">
        <v>0.252</v>
      </c>
      <c r="V809" s="14" t="n">
        <v>21.293</v>
      </c>
      <c r="W809" s="14" t="n">
        <v>0.19</v>
      </c>
      <c r="X809" s="14" t="n">
        <v>1</v>
      </c>
      <c r="Y809" s="14" t="n">
        <v>7.425</v>
      </c>
      <c r="Z809" s="14" t="n">
        <v>0.987</v>
      </c>
      <c r="AA809" s="14" t="n">
        <v>0.741</v>
      </c>
      <c r="AB809" s="14" t="n">
        <v>8.167</v>
      </c>
      <c r="AC809" s="14" t="n">
        <v>0</v>
      </c>
      <c r="AD809" s="14" t="n">
        <v>1</v>
      </c>
      <c r="AE809" s="14" t="n">
        <v>8.423999999999999</v>
      </c>
      <c r="AF809" s="14" t="n">
        <v>1.934</v>
      </c>
      <c r="AG809" s="14" t="n">
        <v>-0.257</v>
      </c>
      <c r="AH809" s="14" t="n">
        <v>8.167</v>
      </c>
      <c r="AI809" s="14" t="n">
        <v>0</v>
      </c>
      <c r="AJ809" s="14" t="n">
        <v>1</v>
      </c>
      <c r="AK809" s="14" t="n">
        <v>14.416</v>
      </c>
      <c r="AL809" s="14" t="n">
        <v>7.554</v>
      </c>
      <c r="AM809" s="14" t="n">
        <v>-10.788</v>
      </c>
      <c r="AN809" s="14" t="n">
        <v>4.318</v>
      </c>
      <c r="AO809" s="14" t="n">
        <v>0</v>
      </c>
      <c r="AP809" s="14" t="n">
        <v>0</v>
      </c>
      <c r="AQ809" s="14" t="n">
        <v>0.847</v>
      </c>
      <c r="AR809" s="14" t="n">
        <v>0.123</v>
      </c>
      <c r="AS809" s="14" t="n">
        <v>-0.257</v>
      </c>
      <c r="AT809" s="14" t="n">
        <v>0.702</v>
      </c>
      <c r="AU809" s="14" t="n">
        <v>0.19</v>
      </c>
      <c r="AV809" s="14" t="n">
        <v>1</v>
      </c>
      <c r="AW809" s="14" t="n">
        <v>0.947</v>
      </c>
      <c r="AX809" s="14" t="n">
        <v>0.123</v>
      </c>
      <c r="AY809" s="14" t="n">
        <v>-0.443</v>
      </c>
      <c r="AZ809" s="14" t="n">
        <v>0.599</v>
      </c>
      <c r="BA809" s="14" t="n">
        <v>0</v>
      </c>
      <c r="BB809" s="14" t="n">
        <v>1</v>
      </c>
      <c r="BC809" s="14" t="n">
        <v>0.589</v>
      </c>
      <c r="BD809" s="14" t="n">
        <v>0.123</v>
      </c>
      <c r="BE809" s="14" t="n">
        <v>-0.495</v>
      </c>
      <c r="BF809" s="14" t="n">
        <v>0.111</v>
      </c>
      <c r="BG809" s="14" t="n">
        <v>0</v>
      </c>
      <c r="BH809" s="14" t="n">
        <v>0</v>
      </c>
      <c r="BI809" s="14" t="n">
        <v>0.6889999999999999</v>
      </c>
      <c r="BJ809" s="14" t="n">
        <v>0.123</v>
      </c>
      <c r="BK809" s="14" t="n">
        <v>-0.457</v>
      </c>
      <c r="BL809" s="14" t="n">
        <v>0.276</v>
      </c>
      <c r="BM809" s="14" t="n">
        <v>0</v>
      </c>
      <c r="BN809" s="14" t="n">
        <v>0</v>
      </c>
      <c r="BO809" s="14" t="n">
        <v>0</v>
      </c>
      <c r="BP809" s="14" t="n">
        <v>0</v>
      </c>
      <c r="BQ809" s="14" t="n">
        <v>0.094</v>
      </c>
      <c r="BR809" s="14" t="n">
        <v>0</v>
      </c>
      <c r="BS809" s="14" t="n">
        <v>0.667</v>
      </c>
      <c r="BT809" s="14" t="n">
        <v>0</v>
      </c>
      <c r="BU809" s="14" t="n">
        <v>0</v>
      </c>
      <c r="BV809" s="14" t="n">
        <v>0.02</v>
      </c>
      <c r="BW809" s="14" t="n">
        <v>0.19</v>
      </c>
      <c r="BX809" s="14" t="n">
        <v>0.333</v>
      </c>
      <c r="BY809" s="14" t="n">
        <v>12.729</v>
      </c>
      <c r="BZ809" s="14" t="n">
        <v>0</v>
      </c>
      <c r="CA809" s="14" t="n">
        <v>12.729</v>
      </c>
      <c r="CB809" s="14" t="n">
        <v>0</v>
      </c>
      <c r="CC809" s="14" t="n">
        <v>102.477</v>
      </c>
      <c r="CD809" s="14" t="n">
        <v>7.95</v>
      </c>
      <c r="CE809" s="14" t="n">
        <v>-63.257</v>
      </c>
      <c r="CF809" s="14" t="n">
        <v>46.672</v>
      </c>
      <c r="CG809" s="14" t="n">
        <v>0</v>
      </c>
      <c r="CH809" s="14" t="n">
        <v>0</v>
      </c>
      <c r="CI809" s="14" t="n">
        <v>0</v>
      </c>
      <c r="CJ809" s="14" t="n">
        <v>0</v>
      </c>
      <c r="CK809" s="14" t="n">
        <v>0</v>
      </c>
      <c r="CL809" s="14" t="n">
        <v>0</v>
      </c>
      <c r="CM809" s="14" t="n">
        <v>0</v>
      </c>
      <c r="CN809" s="14" t="n">
        <v>0</v>
      </c>
      <c r="CO809" s="14" t="n">
        <v>0</v>
      </c>
      <c r="CP809" s="14" t="n">
        <v>0</v>
      </c>
      <c r="CQ809" s="14" t="n">
        <v>1.294</v>
      </c>
      <c r="CR809" s="14" t="n">
        <v>0.382</v>
      </c>
      <c r="CS809" s="14" t="n">
        <v>6.427</v>
      </c>
      <c r="CT809" s="14" t="n">
        <v>10.485</v>
      </c>
      <c r="CU809" s="14" t="n">
        <v>30.326</v>
      </c>
    </row>
    <row r="810">
      <c r="A810" s="14" t="inlineStr">
        <is>
          <t>TUN2023</t>
        </is>
      </c>
      <c r="B810" s="14" t="inlineStr">
        <is>
          <t>TUN</t>
        </is>
      </c>
      <c r="C810" s="14" t="inlineStr">
        <is>
          <t>TUN</t>
        </is>
      </c>
      <c r="D810" s="14" t="inlineStr">
        <is>
          <t>Tunisia</t>
        </is>
      </c>
      <c r="E810" s="14" t="n">
        <v>2023</v>
      </c>
      <c r="F810" s="14" t="n">
        <v>0.19</v>
      </c>
      <c r="G810" s="14" t="n">
        <v>6.147</v>
      </c>
      <c r="H810" s="14" t="n">
        <v>1.286</v>
      </c>
      <c r="I810" s="14" t="n">
        <v>0</v>
      </c>
      <c r="J810" s="14" t="n">
        <v>6.147</v>
      </c>
      <c r="K810" s="14" t="n">
        <v>0</v>
      </c>
      <c r="L810" s="14" t="n">
        <v>1</v>
      </c>
      <c r="M810" s="14" t="n">
        <v>7.886</v>
      </c>
      <c r="N810" s="14" t="n">
        <v>3.857</v>
      </c>
      <c r="O810" s="14" t="n">
        <v>0</v>
      </c>
      <c r="P810" s="14" t="n">
        <v>7.886</v>
      </c>
      <c r="Q810" s="14" t="n">
        <v>0</v>
      </c>
      <c r="R810" s="14" t="n">
        <v>1</v>
      </c>
      <c r="S810" s="14" t="n">
        <v>12.575</v>
      </c>
      <c r="T810" s="14" t="n">
        <v>7.714</v>
      </c>
      <c r="U810" s="14" t="n">
        <v>0.265</v>
      </c>
      <c r="V810" s="14" t="n">
        <v>14.964</v>
      </c>
      <c r="W810" s="14" t="n">
        <v>0.19</v>
      </c>
      <c r="X810" s="14" t="n">
        <v>1</v>
      </c>
      <c r="Y810" s="14" t="n">
        <v>7.747</v>
      </c>
      <c r="Z810" s="14" t="n">
        <v>1.03</v>
      </c>
      <c r="AA810" s="14" t="n">
        <v>0.797</v>
      </c>
      <c r="AB810" s="14" t="n">
        <v>8.544</v>
      </c>
      <c r="AC810" s="14" t="n">
        <v>0</v>
      </c>
      <c r="AD810" s="14" t="n">
        <v>1</v>
      </c>
      <c r="AE810" s="14" t="n">
        <v>8.802</v>
      </c>
      <c r="AF810" s="14" t="n">
        <v>2.021</v>
      </c>
      <c r="AG810" s="14" t="n">
        <v>-0.258</v>
      </c>
      <c r="AH810" s="14" t="n">
        <v>8.544</v>
      </c>
      <c r="AI810" s="14" t="n">
        <v>0</v>
      </c>
      <c r="AJ810" s="14" t="n">
        <v>1</v>
      </c>
      <c r="AK810" s="14" t="n">
        <v>15.132</v>
      </c>
      <c r="AL810" s="14" t="n">
        <v>7.929</v>
      </c>
      <c r="AM810" s="14" t="n">
        <v>-11.666</v>
      </c>
      <c r="AN810" s="14" t="n">
        <v>4.124</v>
      </c>
      <c r="AO810" s="14" t="n">
        <v>0</v>
      </c>
      <c r="AP810" s="14" t="n">
        <v>0</v>
      </c>
      <c r="AQ810" s="14" t="n">
        <v>0.749</v>
      </c>
      <c r="AR810" s="14" t="n">
        <v>0.129</v>
      </c>
      <c r="AS810" s="14" t="n">
        <v>-0.105</v>
      </c>
      <c r="AT810" s="14" t="n">
        <v>0.766</v>
      </c>
      <c r="AU810" s="14" t="n">
        <v>0.19</v>
      </c>
      <c r="AV810" s="14" t="n">
        <v>1</v>
      </c>
      <c r="AW810" s="14" t="n">
        <v>0.783</v>
      </c>
      <c r="AX810" s="14" t="n">
        <v>0.129</v>
      </c>
      <c r="AY810" s="14" t="n">
        <v>-0.228</v>
      </c>
      <c r="AZ810" s="14" t="n">
        <v>0.66</v>
      </c>
      <c r="BA810" s="14" t="n">
        <v>0</v>
      </c>
      <c r="BB810" s="14" t="n">
        <v>1</v>
      </c>
      <c r="BC810" s="14" t="n">
        <v>0.527</v>
      </c>
      <c r="BD810" s="14" t="n">
        <v>0.129</v>
      </c>
      <c r="BE810" s="14" t="n">
        <v>-0.431</v>
      </c>
      <c r="BF810" s="14" t="n">
        <v>0.115</v>
      </c>
      <c r="BG810" s="14" t="n">
        <v>0</v>
      </c>
      <c r="BH810" s="14" t="n">
        <v>0</v>
      </c>
      <c r="BI810" s="14" t="n">
        <v>0.64</v>
      </c>
      <c r="BJ810" s="14" t="n">
        <v>0.129</v>
      </c>
      <c r="BK810" s="14" t="n">
        <v>-0.383</v>
      </c>
      <c r="BL810" s="14" t="n">
        <v>0.306</v>
      </c>
      <c r="BM810" s="14" t="n">
        <v>0</v>
      </c>
      <c r="BN810" s="14" t="n">
        <v>0</v>
      </c>
      <c r="BO810" s="14" t="n">
        <v>0</v>
      </c>
      <c r="BP810" s="14" t="n">
        <v>0</v>
      </c>
      <c r="BQ810" s="14" t="n">
        <v>0.094</v>
      </c>
      <c r="BR810" s="14" t="n">
        <v>0</v>
      </c>
      <c r="BS810" s="14" t="n">
        <v>0.667</v>
      </c>
      <c r="BT810" s="14" t="n">
        <v>0</v>
      </c>
      <c r="BU810" s="14" t="n">
        <v>0</v>
      </c>
      <c r="BV810" s="14" t="n">
        <v>0.02</v>
      </c>
      <c r="BW810" s="14" t="n">
        <v>0.19</v>
      </c>
      <c r="BX810" s="14" t="n">
        <v>0.333</v>
      </c>
      <c r="BY810" s="14" t="n">
        <v>13.254</v>
      </c>
      <c r="BZ810" s="14" t="n">
        <v>0</v>
      </c>
      <c r="CA810" s="14" t="n">
        <v>13.254</v>
      </c>
      <c r="CB810" s="14" t="n">
        <v>0</v>
      </c>
      <c r="CC810" s="14" t="n">
        <v>87.07899999999999</v>
      </c>
      <c r="CD810" s="14" t="n">
        <v>7.95</v>
      </c>
      <c r="CE810" s="14" t="n">
        <v>-45.856</v>
      </c>
      <c r="CF810" s="14" t="n">
        <v>49.056</v>
      </c>
      <c r="CG810" s="14" t="n">
        <v>0</v>
      </c>
      <c r="CH810" s="14" t="n">
        <v>0</v>
      </c>
      <c r="CI810" s="14" t="n">
        <v>0</v>
      </c>
      <c r="CJ810" s="14" t="n">
        <v>0</v>
      </c>
      <c r="CK810" s="14" t="n">
        <v>0</v>
      </c>
      <c r="CL810" s="14" t="n">
        <v>0</v>
      </c>
      <c r="CM810" s="14" t="n">
        <v>0</v>
      </c>
      <c r="CN810" s="14" t="n">
        <v>0</v>
      </c>
      <c r="CO810" s="14" t="n">
        <v>0</v>
      </c>
      <c r="CP810" s="14" t="n">
        <v>0</v>
      </c>
      <c r="CQ810" s="14" t="n">
        <v>1.348</v>
      </c>
      <c r="CR810" s="14" t="n">
        <v>0.359</v>
      </c>
      <c r="CS810" s="14" t="n">
        <v>6.692</v>
      </c>
      <c r="CT810" s="14" t="n">
        <v>4.861</v>
      </c>
      <c r="CU810" s="14" t="n">
        <v>10.622</v>
      </c>
    </row>
    <row r="811">
      <c r="A811" s="14" t="inlineStr">
        <is>
          <t>TUN2024</t>
        </is>
      </c>
      <c r="B811" s="14" t="inlineStr">
        <is>
          <t>TUN</t>
        </is>
      </c>
      <c r="C811" s="14" t="inlineStr">
        <is>
          <t>TUN</t>
        </is>
      </c>
      <c r="D811" s="14" t="inlineStr">
        <is>
          <t>Tunisia</t>
        </is>
      </c>
      <c r="E811" s="14" t="n">
        <v>2024</v>
      </c>
      <c r="F811" s="14" t="n">
        <v>0.19</v>
      </c>
      <c r="G811" s="14" t="n">
        <v>5.575</v>
      </c>
      <c r="H811" s="14" t="n">
        <v>1.324</v>
      </c>
      <c r="I811" s="14" t="n">
        <v>0</v>
      </c>
      <c r="J811" s="14" t="n">
        <v>5.575</v>
      </c>
      <c r="K811" s="14" t="n">
        <v>0</v>
      </c>
      <c r="L811" s="14" t="n">
        <v>1</v>
      </c>
      <c r="M811" s="14" t="n">
        <v>7.124</v>
      </c>
      <c r="N811" s="14" t="n">
        <v>3.971</v>
      </c>
      <c r="O811" s="14" t="n">
        <v>0</v>
      </c>
      <c r="P811" s="14" t="n">
        <v>7.124</v>
      </c>
      <c r="Q811" s="14" t="n">
        <v>0</v>
      </c>
      <c r="R811" s="14" t="n">
        <v>1</v>
      </c>
      <c r="S811" s="14" t="n">
        <v>12.193</v>
      </c>
      <c r="T811" s="14" t="n">
        <v>7.942</v>
      </c>
      <c r="U811" s="14" t="n">
        <v>0.316</v>
      </c>
      <c r="V811" s="14" t="n">
        <v>14.509</v>
      </c>
      <c r="W811" s="14" t="n">
        <v>0.19</v>
      </c>
      <c r="X811" s="14" t="n">
        <v>1</v>
      </c>
      <c r="Y811" s="14" t="n">
        <v>7.975</v>
      </c>
      <c r="Z811" s="14" t="n">
        <v>1.06</v>
      </c>
      <c r="AA811" s="14" t="n">
        <v>0.82</v>
      </c>
      <c r="AB811" s="14" t="n">
        <v>8.795999999999999</v>
      </c>
      <c r="AC811" s="14" t="n">
        <v>0</v>
      </c>
      <c r="AD811" s="14" t="n">
        <v>1</v>
      </c>
      <c r="AE811" s="14" t="n">
        <v>9.061999999999999</v>
      </c>
      <c r="AF811" s="14" t="n">
        <v>2.081</v>
      </c>
      <c r="AG811" s="14" t="n">
        <v>-0.266</v>
      </c>
      <c r="AH811" s="14" t="n">
        <v>8.795999999999999</v>
      </c>
      <c r="AI811" s="14" t="n">
        <v>0</v>
      </c>
      <c r="AJ811" s="14" t="n">
        <v>1</v>
      </c>
      <c r="AK811" s="14" t="n">
        <v>15.579</v>
      </c>
      <c r="AL811" s="14" t="n">
        <v>8.163</v>
      </c>
      <c r="AM811" s="14" t="n">
        <v>-11.333</v>
      </c>
      <c r="AN811" s="14" t="n">
        <v>4.246</v>
      </c>
      <c r="AO811" s="14" t="n">
        <v>0</v>
      </c>
      <c r="AP811" s="14" t="n">
        <v>0</v>
      </c>
      <c r="AQ811" s="14" t="n">
        <v>0.72</v>
      </c>
      <c r="AR811" s="14" t="n">
        <v>0.132</v>
      </c>
      <c r="AS811" s="14" t="n">
        <v>-0.078</v>
      </c>
      <c r="AT811" s="14" t="n">
        <v>0.764</v>
      </c>
      <c r="AU811" s="14" t="n">
        <v>0.19</v>
      </c>
      <c r="AV811" s="14" t="n">
        <v>1</v>
      </c>
      <c r="AW811" s="14" t="n">
        <v>0.734</v>
      </c>
      <c r="AX811" s="14" t="n">
        <v>0.132</v>
      </c>
      <c r="AY811" s="14" t="n">
        <v>-0.178</v>
      </c>
      <c r="AZ811" s="14" t="n">
        <v>0.661</v>
      </c>
      <c r="BA811" s="14" t="n">
        <v>0</v>
      </c>
      <c r="BB811" s="14" t="n">
        <v>1</v>
      </c>
      <c r="BC811" s="14" t="n">
        <v>0.51</v>
      </c>
      <c r="BD811" s="14" t="n">
        <v>0.132</v>
      </c>
      <c r="BE811" s="14" t="n">
        <v>-0.414</v>
      </c>
      <c r="BF811" s="14" t="n">
        <v>0.115</v>
      </c>
      <c r="BG811" s="14" t="n">
        <v>0</v>
      </c>
      <c r="BH811" s="14" t="n">
        <v>0</v>
      </c>
      <c r="BI811" s="14" t="n">
        <v>0.652</v>
      </c>
      <c r="BJ811" s="14" t="n">
        <v>0.132</v>
      </c>
      <c r="BK811" s="14" t="n">
        <v>-0.338</v>
      </c>
      <c r="BL811" s="14" t="n">
        <v>0.314</v>
      </c>
      <c r="BM811" s="14" t="n">
        <v>0</v>
      </c>
      <c r="BN811" s="14" t="n">
        <v>0</v>
      </c>
      <c r="BO811" s="14" t="n">
        <v>0</v>
      </c>
      <c r="BP811" s="14" t="n">
        <v>0</v>
      </c>
      <c r="BQ811" s="14" t="n">
        <v>0.099</v>
      </c>
      <c r="BR811" s="14" t="n">
        <v>0</v>
      </c>
      <c r="BS811" s="14" t="n">
        <v>0.667</v>
      </c>
      <c r="BT811" s="14" t="n">
        <v>0</v>
      </c>
      <c r="BU811" s="14" t="n">
        <v>0</v>
      </c>
      <c r="BV811" s="14" t="n">
        <v>0.018</v>
      </c>
      <c r="BW811" s="14" t="n">
        <v>0.19</v>
      </c>
      <c r="BX811" s="14" t="n">
        <v>0.333</v>
      </c>
      <c r="BY811" s="14" t="n">
        <v>13.646</v>
      </c>
      <c r="BZ811" s="14" t="n">
        <v>0</v>
      </c>
      <c r="CA811" s="14" t="n">
        <v>13.646</v>
      </c>
      <c r="CB811" s="14" t="n">
        <v>0</v>
      </c>
      <c r="CC811" s="14" t="n">
        <v>86.38500000000001</v>
      </c>
      <c r="CD811" s="14" t="n">
        <v>7.95</v>
      </c>
      <c r="CE811" s="14" t="n">
        <v>-54.53</v>
      </c>
      <c r="CF811" s="14" t="n">
        <v>37.908</v>
      </c>
      <c r="CG811" s="14" t="n">
        <v>0</v>
      </c>
      <c r="CH811" s="14" t="n">
        <v>0</v>
      </c>
      <c r="CI811" s="14" t="n">
        <v>0</v>
      </c>
      <c r="CJ811" s="14" t="n">
        <v>0</v>
      </c>
      <c r="CK811" s="14" t="n">
        <v>0</v>
      </c>
      <c r="CL811" s="14" t="n">
        <v>0</v>
      </c>
      <c r="CM811" s="14" t="n">
        <v>0</v>
      </c>
      <c r="CN811" s="14" t="n">
        <v>0</v>
      </c>
      <c r="CO811" s="14" t="n">
        <v>0</v>
      </c>
      <c r="CP811" s="14" t="n">
        <v>0</v>
      </c>
      <c r="CQ811" s="14" t="n">
        <v>1.387</v>
      </c>
      <c r="CR811" s="14" t="n">
        <v>0.359</v>
      </c>
      <c r="CS811" s="14" t="n">
        <v>6.889</v>
      </c>
      <c r="CT811" s="14" t="n">
        <v>4.251</v>
      </c>
      <c r="CU811" s="14" t="n">
        <v>9.167999999999999</v>
      </c>
    </row>
    <row r="812">
      <c r="A812" s="14" t="inlineStr">
        <is>
          <t>TUR2021</t>
        </is>
      </c>
      <c r="B812" s="14" t="inlineStr">
        <is>
          <t>TUR</t>
        </is>
      </c>
      <c r="C812" s="14" t="inlineStr">
        <is>
          <t>TUR</t>
        </is>
      </c>
      <c r="D812" s="14" t="inlineStr">
        <is>
          <t>Turkiye</t>
        </is>
      </c>
      <c r="E812" s="14" t="n">
        <v>2021</v>
      </c>
      <c r="F812" s="14" t="n">
        <v>0.18</v>
      </c>
      <c r="G812" s="14" t="n">
        <v>0.786</v>
      </c>
      <c r="H812" s="14" t="n">
        <v>0.172</v>
      </c>
      <c r="I812" s="14" t="n">
        <v>-0.148</v>
      </c>
      <c r="J812" s="14" t="n">
        <v>0.637</v>
      </c>
      <c r="K812" s="14" t="n">
        <v>0</v>
      </c>
      <c r="L812" s="14" t="n">
        <v>1</v>
      </c>
      <c r="M812" s="14" t="n">
        <v>2.255</v>
      </c>
      <c r="N812" s="14" t="n">
        <v>1.022</v>
      </c>
      <c r="O812" s="14" t="n">
        <v>0</v>
      </c>
      <c r="P812" s="14" t="n">
        <v>2.255</v>
      </c>
      <c r="Q812" s="14" t="n">
        <v>0</v>
      </c>
      <c r="R812" s="14" t="n">
        <v>1</v>
      </c>
      <c r="S812" s="14" t="n">
        <v>3.306</v>
      </c>
      <c r="T812" s="14" t="n">
        <v>2.049</v>
      </c>
      <c r="U812" s="14" t="n">
        <v>-0.755</v>
      </c>
      <c r="V812" s="14" t="n">
        <v>3.01</v>
      </c>
      <c r="W812" s="14" t="n">
        <v>0</v>
      </c>
      <c r="X812" s="14" t="n">
        <v>1</v>
      </c>
      <c r="Y812" s="14" t="n">
        <v>16.094</v>
      </c>
      <c r="Z812" s="14" t="n">
        <v>2.175</v>
      </c>
      <c r="AA812" s="14" t="n">
        <v>-9.529999999999999</v>
      </c>
      <c r="AB812" s="14" t="n">
        <v>6.564</v>
      </c>
      <c r="AC812" s="14" t="n">
        <v>0</v>
      </c>
      <c r="AD812" s="14" t="n">
        <v>1</v>
      </c>
      <c r="AE812" s="14" t="n">
        <v>17.228</v>
      </c>
      <c r="AF812" s="14" t="n">
        <v>4.028</v>
      </c>
      <c r="AG812" s="14" t="n">
        <v>-10.665</v>
      </c>
      <c r="AH812" s="14" t="n">
        <v>6.564</v>
      </c>
      <c r="AI812" s="14" t="n">
        <v>0</v>
      </c>
      <c r="AJ812" s="14" t="n">
        <v>1</v>
      </c>
      <c r="AK812" s="14" t="n">
        <v>21.765</v>
      </c>
      <c r="AL812" s="14" t="n">
        <v>10.682</v>
      </c>
      <c r="AM812" s="14" t="n">
        <v>-16.601</v>
      </c>
      <c r="AN812" s="14" t="n">
        <v>6.094</v>
      </c>
      <c r="AO812" s="14" t="n">
        <v>0</v>
      </c>
      <c r="AP812" s="14" t="n">
        <v>0</v>
      </c>
      <c r="AQ812" s="14" t="n">
        <v>0.619</v>
      </c>
      <c r="AR812" s="14" t="n">
        <v>0.114</v>
      </c>
      <c r="AS812" s="14" t="n">
        <v>0.139</v>
      </c>
      <c r="AT812" s="14" t="n">
        <v>0.895</v>
      </c>
      <c r="AU812" s="14" t="n">
        <v>0.18</v>
      </c>
      <c r="AV812" s="14" t="n">
        <v>1</v>
      </c>
      <c r="AW812" s="14" t="n">
        <v>0.599</v>
      </c>
      <c r="AX812" s="14" t="n">
        <v>0.114</v>
      </c>
      <c r="AY812" s="14" t="n">
        <v>0.117</v>
      </c>
      <c r="AZ812" s="14" t="n">
        <v>0.845</v>
      </c>
      <c r="BA812" s="14" t="n">
        <v>0.18</v>
      </c>
      <c r="BB812" s="14" t="n">
        <v>1</v>
      </c>
      <c r="BC812" s="14" t="n">
        <v>0.439</v>
      </c>
      <c r="BD812" s="14" t="n">
        <v>0.114</v>
      </c>
      <c r="BE812" s="14" t="n">
        <v>0.046</v>
      </c>
      <c r="BF812" s="14" t="n">
        <v>0.572</v>
      </c>
      <c r="BG812" s="14" t="n">
        <v>0.18</v>
      </c>
      <c r="BH812" s="14" t="n">
        <v>1</v>
      </c>
      <c r="BI812" s="14" t="n">
        <v>0.505</v>
      </c>
      <c r="BJ812" s="14" t="n">
        <v>0.114</v>
      </c>
      <c r="BK812" s="14" t="n">
        <v>0.226</v>
      </c>
      <c r="BL812" s="14" t="n">
        <v>0.862</v>
      </c>
      <c r="BM812" s="14" t="n">
        <v>0.18</v>
      </c>
      <c r="BN812" s="14" t="n">
        <v>1</v>
      </c>
      <c r="BO812" s="14" t="n">
        <v>0</v>
      </c>
      <c r="BP812" s="14" t="n">
        <v>0.002</v>
      </c>
      <c r="BQ812" s="14" t="n">
        <v>0.076</v>
      </c>
      <c r="BR812" s="14" t="n">
        <v>0</v>
      </c>
      <c r="BS812" s="14" t="n">
        <v>1</v>
      </c>
      <c r="BT812" s="14" t="n">
        <v>0</v>
      </c>
      <c r="BU812" s="14" t="n">
        <v>0.004</v>
      </c>
      <c r="BV812" s="14" t="n">
        <v>0.096</v>
      </c>
      <c r="BW812" s="14" t="n">
        <v>0.18</v>
      </c>
      <c r="BX812" s="14" t="n">
        <v>1</v>
      </c>
      <c r="BY812" s="14" t="n">
        <v>11.787</v>
      </c>
      <c r="BZ812" s="14" t="n">
        <v>0</v>
      </c>
      <c r="CA812" s="14" t="n">
        <v>11.787</v>
      </c>
      <c r="CB812" s="14" t="n">
        <v>0</v>
      </c>
      <c r="CC812" s="14" t="n">
        <v>78.125</v>
      </c>
      <c r="CD812" s="14" t="n">
        <v>7.95</v>
      </c>
      <c r="CE812" s="14" t="n">
        <v>25.739</v>
      </c>
      <c r="CF812" s="14" t="n">
        <v>122.559</v>
      </c>
      <c r="CG812" s="14" t="n">
        <v>0.18</v>
      </c>
      <c r="CH812" s="14" t="n">
        <v>1</v>
      </c>
      <c r="CI812" s="14" t="n">
        <v>0</v>
      </c>
      <c r="CJ812" s="14" t="n">
        <v>0</v>
      </c>
      <c r="CK812" s="14" t="n">
        <v>0</v>
      </c>
      <c r="CL812" s="14" t="n">
        <v>0.213</v>
      </c>
      <c r="CM812" s="14" t="n">
        <v>0</v>
      </c>
      <c r="CN812" s="14" t="n">
        <v>0.046</v>
      </c>
      <c r="CO812" s="14" t="n">
        <v>0.102</v>
      </c>
      <c r="CP812" s="14" t="n">
        <v>0</v>
      </c>
      <c r="CQ812" s="14" t="n">
        <v>1.198</v>
      </c>
      <c r="CR812" s="14" t="n">
        <v>0</v>
      </c>
      <c r="CS812" s="14" t="n">
        <v>2.456</v>
      </c>
      <c r="CT812" s="14" t="n">
        <v>4.41</v>
      </c>
      <c r="CU812" s="14" t="n">
        <v>15.162</v>
      </c>
    </row>
    <row r="813">
      <c r="A813" s="14" t="inlineStr">
        <is>
          <t>TUR2022</t>
        </is>
      </c>
      <c r="B813" s="14" t="inlineStr">
        <is>
          <t>TUR</t>
        </is>
      </c>
      <c r="C813" s="14" t="inlineStr">
        <is>
          <t>TUR</t>
        </is>
      </c>
      <c r="D813" s="14" t="inlineStr">
        <is>
          <t>Turkiye</t>
        </is>
      </c>
      <c r="E813" s="14" t="n">
        <v>2022</v>
      </c>
      <c r="F813" s="14" t="n">
        <v>0.18</v>
      </c>
      <c r="G813" s="14" t="n">
        <v>0.713</v>
      </c>
      <c r="H813" s="14" t="n">
        <v>0.111</v>
      </c>
      <c r="I813" s="14" t="n">
        <v>-0.09</v>
      </c>
      <c r="J813" s="14" t="n">
        <v>0.623</v>
      </c>
      <c r="K813" s="14" t="n">
        <v>0</v>
      </c>
      <c r="L813" s="14" t="n">
        <v>1</v>
      </c>
      <c r="M813" s="14" t="n">
        <v>2.942</v>
      </c>
      <c r="N813" s="14" t="n">
        <v>1.215</v>
      </c>
      <c r="O813" s="14" t="n">
        <v>0</v>
      </c>
      <c r="P813" s="14" t="n">
        <v>2.942</v>
      </c>
      <c r="Q813" s="14" t="n">
        <v>0</v>
      </c>
      <c r="R813" s="14" t="n">
        <v>1</v>
      </c>
      <c r="S813" s="14" t="n">
        <v>4.042</v>
      </c>
      <c r="T813" s="14" t="n">
        <v>1.98</v>
      </c>
      <c r="U813" s="14" t="n">
        <v>-0.547</v>
      </c>
      <c r="V813" s="14" t="n">
        <v>4.124</v>
      </c>
      <c r="W813" s="14" t="n">
        <v>0</v>
      </c>
      <c r="X813" s="14" t="n">
        <v>1</v>
      </c>
      <c r="Y813" s="14" t="n">
        <v>32.56</v>
      </c>
      <c r="Z813" s="14" t="n">
        <v>4.4</v>
      </c>
      <c r="AA813" s="14" t="n">
        <v>-12.85</v>
      </c>
      <c r="AB813" s="14" t="n">
        <v>19.71</v>
      </c>
      <c r="AC813" s="14" t="n">
        <v>0</v>
      </c>
      <c r="AD813" s="14" t="n">
        <v>1</v>
      </c>
      <c r="AE813" s="14" t="n">
        <v>33.795</v>
      </c>
      <c r="AF813" s="14" t="n">
        <v>7.901</v>
      </c>
      <c r="AG813" s="14" t="n">
        <v>-14.085</v>
      </c>
      <c r="AH813" s="14" t="n">
        <v>19.71</v>
      </c>
      <c r="AI813" s="14" t="n">
        <v>0</v>
      </c>
      <c r="AJ813" s="14" t="n">
        <v>1</v>
      </c>
      <c r="AK813" s="14" t="n">
        <v>38.734</v>
      </c>
      <c r="AL813" s="14" t="n">
        <v>18.497</v>
      </c>
      <c r="AM813" s="14" t="n">
        <v>-33.019</v>
      </c>
      <c r="AN813" s="14" t="n">
        <v>6.743</v>
      </c>
      <c r="AO813" s="14" t="n">
        <v>0</v>
      </c>
      <c r="AP813" s="14" t="n">
        <v>0</v>
      </c>
      <c r="AQ813" s="14" t="n">
        <v>0.861</v>
      </c>
      <c r="AR813" s="14" t="n">
        <v>0.123</v>
      </c>
      <c r="AS813" s="14" t="n">
        <v>0.167</v>
      </c>
      <c r="AT813" s="14" t="n">
        <v>1.213</v>
      </c>
      <c r="AU813" s="14" t="n">
        <v>0.18</v>
      </c>
      <c r="AV813" s="14" t="n">
        <v>1</v>
      </c>
      <c r="AW813" s="14" t="n">
        <v>0.986</v>
      </c>
      <c r="AX813" s="14" t="n">
        <v>0.123</v>
      </c>
      <c r="AY813" s="14" t="n">
        <v>0.16</v>
      </c>
      <c r="AZ813" s="14" t="n">
        <v>1.353</v>
      </c>
      <c r="BA813" s="14" t="n">
        <v>0.18</v>
      </c>
      <c r="BB813" s="14" t="n">
        <v>1</v>
      </c>
      <c r="BC813" s="14" t="n">
        <v>0.598</v>
      </c>
      <c r="BD813" s="14" t="n">
        <v>0.123</v>
      </c>
      <c r="BE813" s="14" t="n">
        <v>-0.049</v>
      </c>
      <c r="BF813" s="14" t="n">
        <v>0.648</v>
      </c>
      <c r="BG813" s="14" t="n">
        <v>0.18</v>
      </c>
      <c r="BH813" s="14" t="n">
        <v>1</v>
      </c>
      <c r="BI813" s="14" t="n">
        <v>0.612</v>
      </c>
      <c r="BJ813" s="14" t="n">
        <v>0.123</v>
      </c>
      <c r="BK813" s="14" t="n">
        <v>0.477</v>
      </c>
      <c r="BL813" s="14" t="n">
        <v>1.285</v>
      </c>
      <c r="BM813" s="14" t="n">
        <v>0.18</v>
      </c>
      <c r="BN813" s="14" t="n">
        <v>1</v>
      </c>
      <c r="BO813" s="14" t="n">
        <v>0</v>
      </c>
      <c r="BP813" s="14" t="n">
        <v>0.001</v>
      </c>
      <c r="BQ813" s="14" t="n">
        <v>0.161</v>
      </c>
      <c r="BR813" s="14" t="n">
        <v>0</v>
      </c>
      <c r="BS813" s="14" t="n">
        <v>1</v>
      </c>
      <c r="BT813" s="14" t="n">
        <v>0</v>
      </c>
      <c r="BU813" s="14" t="n">
        <v>0.003</v>
      </c>
      <c r="BV813" s="14" t="n">
        <v>0.095</v>
      </c>
      <c r="BW813" s="14" t="n">
        <v>0.18</v>
      </c>
      <c r="BX813" s="14" t="n">
        <v>1</v>
      </c>
      <c r="BY813" s="14" t="n">
        <v>12.729</v>
      </c>
      <c r="BZ813" s="14" t="n">
        <v>0</v>
      </c>
      <c r="CA813" s="14" t="n">
        <v>12.729</v>
      </c>
      <c r="CB813" s="14" t="n">
        <v>0</v>
      </c>
      <c r="CC813" s="14" t="n">
        <v>97.90000000000001</v>
      </c>
      <c r="CD813" s="14" t="n">
        <v>7.95</v>
      </c>
      <c r="CE813" s="14" t="n">
        <v>43.515</v>
      </c>
      <c r="CF813" s="14" t="n">
        <v>166.87</v>
      </c>
      <c r="CG813" s="14" t="n">
        <v>0.18</v>
      </c>
      <c r="CH813" s="14" t="n">
        <v>1</v>
      </c>
      <c r="CI813" s="14" t="n">
        <v>0</v>
      </c>
      <c r="CJ813" s="14" t="n">
        <v>0</v>
      </c>
      <c r="CK813" s="14" t="n">
        <v>0</v>
      </c>
      <c r="CL813" s="14" t="n">
        <v>0.231</v>
      </c>
      <c r="CM813" s="14" t="n">
        <v>0</v>
      </c>
      <c r="CN813" s="14" t="n">
        <v>0.049</v>
      </c>
      <c r="CO813" s="14" t="n">
        <v>0.116</v>
      </c>
      <c r="CP813" s="14" t="n">
        <v>0</v>
      </c>
      <c r="CQ813" s="14" t="n">
        <v>1.294</v>
      </c>
      <c r="CR813" s="14" t="n">
        <v>0</v>
      </c>
      <c r="CS813" s="14" t="n">
        <v>2.652</v>
      </c>
      <c r="CT813" s="14" t="n">
        <v>5.842</v>
      </c>
      <c r="CU813" s="14" t="n">
        <v>31.326</v>
      </c>
    </row>
    <row r="814">
      <c r="A814" s="14" t="inlineStr">
        <is>
          <t>TUR2023</t>
        </is>
      </c>
      <c r="B814" s="14" t="inlineStr">
        <is>
          <t>TUR</t>
        </is>
      </c>
      <c r="C814" s="14" t="inlineStr">
        <is>
          <t>TUR</t>
        </is>
      </c>
      <c r="D814" s="14" t="inlineStr">
        <is>
          <t>Turkiye</t>
        </is>
      </c>
      <c r="E814" s="14" t="n">
        <v>2023</v>
      </c>
      <c r="F814" s="14" t="n">
        <v>0.18</v>
      </c>
      <c r="G814" s="14" t="n">
        <v>1.246</v>
      </c>
      <c r="H814" s="14" t="n">
        <v>0.284</v>
      </c>
      <c r="I814" s="14" t="n">
        <v>-0.032</v>
      </c>
      <c r="J814" s="14" t="n">
        <v>1.214</v>
      </c>
      <c r="K814" s="14" t="n">
        <v>0</v>
      </c>
      <c r="L814" s="14" t="n">
        <v>1</v>
      </c>
      <c r="M814" s="14" t="n">
        <v>3.116</v>
      </c>
      <c r="N814" s="14" t="n">
        <v>1.546</v>
      </c>
      <c r="O814" s="14" t="n">
        <v>0</v>
      </c>
      <c r="P814" s="14" t="n">
        <v>3.116</v>
      </c>
      <c r="Q814" s="14" t="n">
        <v>0</v>
      </c>
      <c r="R814" s="14" t="n">
        <v>1</v>
      </c>
      <c r="S814" s="14" t="n">
        <v>3.762</v>
      </c>
      <c r="T814" s="14" t="n">
        <v>2.359</v>
      </c>
      <c r="U814" s="14" t="n">
        <v>-0.34</v>
      </c>
      <c r="V814" s="14" t="n">
        <v>4.038</v>
      </c>
      <c r="W814" s="14" t="n">
        <v>0</v>
      </c>
      <c r="X814" s="14" t="n">
        <v>1</v>
      </c>
      <c r="Y814" s="14" t="n">
        <v>12.908</v>
      </c>
      <c r="Z814" s="14" t="n">
        <v>1.744</v>
      </c>
      <c r="AA814" s="14" t="n">
        <v>-0.051</v>
      </c>
      <c r="AB814" s="14" t="n">
        <v>12.857</v>
      </c>
      <c r="AC814" s="14" t="n">
        <v>0</v>
      </c>
      <c r="AD814" s="14" t="n">
        <v>1</v>
      </c>
      <c r="AE814" s="14" t="n">
        <v>14.194</v>
      </c>
      <c r="AF814" s="14" t="n">
        <v>3.318</v>
      </c>
      <c r="AG814" s="14" t="n">
        <v>-1.336</v>
      </c>
      <c r="AH814" s="14" t="n">
        <v>12.857</v>
      </c>
      <c r="AI814" s="14" t="n">
        <v>0</v>
      </c>
      <c r="AJ814" s="14" t="n">
        <v>1</v>
      </c>
      <c r="AK814" s="14" t="n">
        <v>19.336</v>
      </c>
      <c r="AL814" s="14" t="n">
        <v>9.579000000000001</v>
      </c>
      <c r="AM814" s="14" t="n">
        <v>-14.166</v>
      </c>
      <c r="AN814" s="14" t="n">
        <v>6.101</v>
      </c>
      <c r="AO814" s="14" t="n">
        <v>0</v>
      </c>
      <c r="AP814" s="14" t="n">
        <v>0</v>
      </c>
      <c r="AQ814" s="14" t="n">
        <v>0.76</v>
      </c>
      <c r="AR814" s="14" t="n">
        <v>0.129</v>
      </c>
      <c r="AS814" s="14" t="n">
        <v>0.239</v>
      </c>
      <c r="AT814" s="14" t="n">
        <v>1.179</v>
      </c>
      <c r="AU814" s="14" t="n">
        <v>0.18</v>
      </c>
      <c r="AV814" s="14" t="n">
        <v>1</v>
      </c>
      <c r="AW814" s="14" t="n">
        <v>0.8110000000000001</v>
      </c>
      <c r="AX814" s="14" t="n">
        <v>0.129</v>
      </c>
      <c r="AY814" s="14" t="n">
        <v>0.218</v>
      </c>
      <c r="AZ814" s="14" t="n">
        <v>1.215</v>
      </c>
      <c r="BA814" s="14" t="n">
        <v>0.18</v>
      </c>
      <c r="BB814" s="14" t="n">
        <v>1</v>
      </c>
      <c r="BC814" s="14" t="n">
        <v>0.535</v>
      </c>
      <c r="BD814" s="14" t="n">
        <v>0.129</v>
      </c>
      <c r="BE814" s="14" t="n">
        <v>-0.034</v>
      </c>
      <c r="BF814" s="14" t="n">
        <v>0.591</v>
      </c>
      <c r="BG814" s="14" t="n">
        <v>0.18</v>
      </c>
      <c r="BH814" s="14" t="n">
        <v>1</v>
      </c>
      <c r="BI814" s="14" t="n">
        <v>0.579</v>
      </c>
      <c r="BJ814" s="14" t="n">
        <v>0.129</v>
      </c>
      <c r="BK814" s="14" t="n">
        <v>0.382</v>
      </c>
      <c r="BL814" s="14" t="n">
        <v>1.134</v>
      </c>
      <c r="BM814" s="14" t="n">
        <v>0.18</v>
      </c>
      <c r="BN814" s="14" t="n">
        <v>1</v>
      </c>
      <c r="BO814" s="14" t="n">
        <v>0</v>
      </c>
      <c r="BP814" s="14" t="n">
        <v>0.001</v>
      </c>
      <c r="BQ814" s="14" t="n">
        <v>0.112</v>
      </c>
      <c r="BR814" s="14" t="n">
        <v>0</v>
      </c>
      <c r="BS814" s="14" t="n">
        <v>1</v>
      </c>
      <c r="BT814" s="14" t="n">
        <v>0</v>
      </c>
      <c r="BU814" s="14" t="n">
        <v>0.002</v>
      </c>
      <c r="BV814" s="14" t="n">
        <v>0.076</v>
      </c>
      <c r="BW814" s="14" t="n">
        <v>0.18</v>
      </c>
      <c r="BX814" s="14" t="n">
        <v>1</v>
      </c>
      <c r="BY814" s="14" t="n">
        <v>13.254</v>
      </c>
      <c r="BZ814" s="14" t="n">
        <v>0</v>
      </c>
      <c r="CA814" s="14" t="n">
        <v>13.254</v>
      </c>
      <c r="CB814" s="14" t="n">
        <v>0</v>
      </c>
      <c r="CC814" s="14" t="n">
        <v>83.248</v>
      </c>
      <c r="CD814" s="14" t="n">
        <v>7.95</v>
      </c>
      <c r="CE814" s="14" t="n">
        <v>42.358</v>
      </c>
      <c r="CF814" s="14" t="n">
        <v>149.472</v>
      </c>
      <c r="CG814" s="14" t="n">
        <v>0.19</v>
      </c>
      <c r="CH814" s="14" t="n">
        <v>1</v>
      </c>
      <c r="CI814" s="14" t="n">
        <v>0</v>
      </c>
      <c r="CJ814" s="14" t="n">
        <v>0</v>
      </c>
      <c r="CK814" s="14" t="n">
        <v>0</v>
      </c>
      <c r="CL814" s="14" t="n">
        <v>0.24</v>
      </c>
      <c r="CM814" s="14" t="n">
        <v>0</v>
      </c>
      <c r="CN814" s="14" t="n">
        <v>0.194</v>
      </c>
      <c r="CO814" s="14" t="n">
        <v>0.14</v>
      </c>
      <c r="CP814" s="14" t="n">
        <v>0</v>
      </c>
      <c r="CQ814" s="14" t="n">
        <v>1.348</v>
      </c>
      <c r="CR814" s="14" t="n">
        <v>0</v>
      </c>
      <c r="CS814" s="14" t="n">
        <v>2.762</v>
      </c>
      <c r="CT814" s="14" t="n">
        <v>3.466</v>
      </c>
      <c r="CU814" s="14" t="n">
        <v>11.622</v>
      </c>
    </row>
    <row r="815">
      <c r="A815" s="14" t="inlineStr">
        <is>
          <t>TUR2024</t>
        </is>
      </c>
      <c r="B815" s="14" t="inlineStr">
        <is>
          <t>TUR</t>
        </is>
      </c>
      <c r="C815" s="14" t="inlineStr">
        <is>
          <t>TUR</t>
        </is>
      </c>
      <c r="D815" s="14" t="inlineStr">
        <is>
          <t>Turkiye</t>
        </is>
      </c>
      <c r="E815" s="14" t="n">
        <v>2024</v>
      </c>
      <c r="F815" s="14" t="n">
        <v>0.18</v>
      </c>
      <c r="G815" s="14" t="n">
        <v>1.025</v>
      </c>
      <c r="H815" s="14" t="n">
        <v>0.26</v>
      </c>
      <c r="I815" s="14" t="n">
        <v>-0.081</v>
      </c>
      <c r="J815" s="14" t="n">
        <v>0.944</v>
      </c>
      <c r="K815" s="14" t="n">
        <v>0</v>
      </c>
      <c r="L815" s="14" t="n">
        <v>1</v>
      </c>
      <c r="M815" s="14" t="n">
        <v>3.313</v>
      </c>
      <c r="N815" s="14" t="n">
        <v>1.805</v>
      </c>
      <c r="O815" s="14" t="n">
        <v>0.172</v>
      </c>
      <c r="P815" s="14" t="n">
        <v>3.484</v>
      </c>
      <c r="Q815" s="14" t="n">
        <v>0</v>
      </c>
      <c r="R815" s="14" t="n">
        <v>1</v>
      </c>
      <c r="S815" s="14" t="n">
        <v>4.506</v>
      </c>
      <c r="T815" s="14" t="n">
        <v>2.983</v>
      </c>
      <c r="U815" s="14" t="n">
        <v>-0.877</v>
      </c>
      <c r="V815" s="14" t="n">
        <v>4.282</v>
      </c>
      <c r="W815" s="14" t="n">
        <v>0</v>
      </c>
      <c r="X815" s="14" t="n">
        <v>1</v>
      </c>
      <c r="Y815" s="14" t="n">
        <v>9.196999999999999</v>
      </c>
      <c r="Z815" s="14" t="n">
        <v>1.161</v>
      </c>
      <c r="AA815" s="14" t="n">
        <v>0.262</v>
      </c>
      <c r="AB815" s="14" t="n">
        <v>9.460000000000001</v>
      </c>
      <c r="AC815" s="14" t="n">
        <v>0</v>
      </c>
      <c r="AD815" s="14" t="n">
        <v>1</v>
      </c>
      <c r="AE815" s="14" t="n">
        <v>9.196999999999999</v>
      </c>
      <c r="AF815" s="14" t="n">
        <v>2.015</v>
      </c>
      <c r="AG815" s="14" t="n">
        <v>0.262</v>
      </c>
      <c r="AH815" s="14" t="n">
        <v>9.460000000000001</v>
      </c>
      <c r="AI815" s="14" t="n">
        <v>0</v>
      </c>
      <c r="AJ815" s="14" t="n">
        <v>1</v>
      </c>
      <c r="AK815" s="14" t="n">
        <v>9.548</v>
      </c>
      <c r="AL815" s="14" t="n">
        <v>4.857</v>
      </c>
      <c r="AM815" s="14" t="n">
        <v>-4.764</v>
      </c>
      <c r="AN815" s="14" t="n">
        <v>5.645</v>
      </c>
      <c r="AO815" s="14" t="n">
        <v>0</v>
      </c>
      <c r="AP815" s="14" t="n">
        <v>0</v>
      </c>
      <c r="AQ815" s="14" t="n">
        <v>0.724</v>
      </c>
      <c r="AR815" s="14" t="n">
        <v>0.132</v>
      </c>
      <c r="AS815" s="14" t="n">
        <v>0.364</v>
      </c>
      <c r="AT815" s="14" t="n">
        <v>1.284</v>
      </c>
      <c r="AU815" s="14" t="n">
        <v>0.18</v>
      </c>
      <c r="AV815" s="14" t="n">
        <v>1</v>
      </c>
      <c r="AW815" s="14" t="n">
        <v>0.75</v>
      </c>
      <c r="AX815" s="14" t="n">
        <v>0.132</v>
      </c>
      <c r="AY815" s="14" t="n">
        <v>0.341</v>
      </c>
      <c r="AZ815" s="14" t="n">
        <v>1.287</v>
      </c>
      <c r="BA815" s="14" t="n">
        <v>0.18</v>
      </c>
      <c r="BB815" s="14" t="n">
        <v>1</v>
      </c>
      <c r="BC815" s="14" t="n">
        <v>0.513</v>
      </c>
      <c r="BD815" s="14" t="n">
        <v>0.132</v>
      </c>
      <c r="BE815" s="14" t="n">
        <v>0.078</v>
      </c>
      <c r="BF815" s="14" t="n">
        <v>0.698</v>
      </c>
      <c r="BG815" s="14" t="n">
        <v>0.18</v>
      </c>
      <c r="BH815" s="14" t="n">
        <v>1</v>
      </c>
      <c r="BI815" s="14" t="n">
        <v>0.591</v>
      </c>
      <c r="BJ815" s="14" t="n">
        <v>0.132</v>
      </c>
      <c r="BK815" s="14" t="n">
        <v>0.359</v>
      </c>
      <c r="BL815" s="14" t="n">
        <v>1.122</v>
      </c>
      <c r="BM815" s="14" t="n">
        <v>0.18</v>
      </c>
      <c r="BN815" s="14" t="n">
        <v>1</v>
      </c>
      <c r="BO815" s="14" t="n">
        <v>0</v>
      </c>
      <c r="BP815" s="14" t="n">
        <v>0.001</v>
      </c>
      <c r="BQ815" s="14" t="n">
        <v>0.08799999999999999</v>
      </c>
      <c r="BR815" s="14" t="n">
        <v>0</v>
      </c>
      <c r="BS815" s="14" t="n">
        <v>1</v>
      </c>
      <c r="BT815" s="14" t="n">
        <v>0</v>
      </c>
      <c r="BU815" s="14" t="n">
        <v>0.001</v>
      </c>
      <c r="BV815" s="14" t="n">
        <v>0.06</v>
      </c>
      <c r="BW815" s="14" t="n">
        <v>0.18</v>
      </c>
      <c r="BX815" s="14" t="n">
        <v>1</v>
      </c>
      <c r="BY815" s="14" t="n">
        <v>13.646</v>
      </c>
      <c r="BZ815" s="14" t="n">
        <v>0</v>
      </c>
      <c r="CA815" s="14" t="n">
        <v>13.646</v>
      </c>
      <c r="CB815" s="14" t="n">
        <v>0</v>
      </c>
      <c r="CC815" s="14" t="n">
        <v>82.58799999999999</v>
      </c>
      <c r="CD815" s="14" t="n">
        <v>7.95</v>
      </c>
      <c r="CE815" s="14" t="n">
        <v>41.944</v>
      </c>
      <c r="CF815" s="14" t="n">
        <v>148.193</v>
      </c>
      <c r="CG815" s="14" t="n">
        <v>0.19</v>
      </c>
      <c r="CH815" s="14" t="n">
        <v>1</v>
      </c>
      <c r="CI815" s="14" t="n">
        <v>0</v>
      </c>
      <c r="CJ815" s="14" t="n">
        <v>0</v>
      </c>
      <c r="CK815" s="14" t="n">
        <v>0</v>
      </c>
      <c r="CL815" s="14" t="n">
        <v>0.247</v>
      </c>
      <c r="CM815" s="14" t="n">
        <v>0</v>
      </c>
      <c r="CN815" s="14" t="n">
        <v>0.339</v>
      </c>
      <c r="CO815" s="14" t="n">
        <v>0.156</v>
      </c>
      <c r="CP815" s="14" t="n">
        <v>0</v>
      </c>
      <c r="CQ815" s="14" t="n">
        <v>1.387</v>
      </c>
      <c r="CR815" s="14" t="n">
        <v>0</v>
      </c>
      <c r="CS815" s="14" t="n">
        <v>2.843</v>
      </c>
      <c r="CT815" s="14" t="n">
        <v>3.027</v>
      </c>
      <c r="CU815" s="14" t="n">
        <v>10.168</v>
      </c>
    </row>
    <row r="816">
      <c r="A816" s="14" t="inlineStr">
        <is>
          <t>TKM2021</t>
        </is>
      </c>
      <c r="B816" s="14" t="inlineStr">
        <is>
          <t>TKM</t>
        </is>
      </c>
      <c r="C816" s="14" t="inlineStr">
        <is>
          <t>TKM</t>
        </is>
      </c>
      <c r="D816" s="14" t="inlineStr">
        <is>
          <t>Turkmenistan</t>
        </is>
      </c>
      <c r="E816" s="14" t="n">
        <v>2021</v>
      </c>
      <c r="F816" s="14" t="n">
        <v>0.15</v>
      </c>
      <c r="G816" s="14" t="n">
        <v>5.553</v>
      </c>
      <c r="H816" s="14" t="n">
        <v>1.143</v>
      </c>
      <c r="I816" s="14" t="n">
        <v>0.028</v>
      </c>
      <c r="J816" s="14" t="n">
        <v>5.581</v>
      </c>
      <c r="K816" s="14" t="n">
        <v>0</v>
      </c>
      <c r="L816" s="14" t="n">
        <v>1</v>
      </c>
      <c r="M816" s="14" t="n">
        <v>7.964</v>
      </c>
      <c r="N816" s="14" t="n">
        <v>3.43</v>
      </c>
      <c r="O816" s="14" t="n">
        <v>0.04</v>
      </c>
      <c r="P816" s="14" t="n">
        <v>8.005000000000001</v>
      </c>
      <c r="Q816" s="14" t="n">
        <v>0</v>
      </c>
      <c r="R816" s="14" t="n">
        <v>1</v>
      </c>
      <c r="S816" s="14" t="n">
        <v>11.27</v>
      </c>
      <c r="T816" s="14" t="n">
        <v>6.86</v>
      </c>
      <c r="U816" s="14" t="n">
        <v>0.028</v>
      </c>
      <c r="V816" s="14" t="n">
        <v>12.992</v>
      </c>
      <c r="W816" s="14" t="n">
        <v>0.15</v>
      </c>
      <c r="X816" s="14" t="n">
        <v>1</v>
      </c>
      <c r="Y816" s="14" t="n">
        <v>7.656</v>
      </c>
      <c r="Z816" s="14" t="n">
        <v>0.84</v>
      </c>
      <c r="AA816" s="14" t="n">
        <v>-5.659</v>
      </c>
      <c r="AB816" s="14" t="n">
        <v>1.997</v>
      </c>
      <c r="AC816" s="14" t="n">
        <v>0</v>
      </c>
      <c r="AD816" s="14" t="n">
        <v>0</v>
      </c>
      <c r="AE816" s="14" t="n">
        <v>7.847</v>
      </c>
      <c r="AF816" s="14" t="n">
        <v>1.526</v>
      </c>
      <c r="AG816" s="14" t="n">
        <v>-5.659</v>
      </c>
      <c r="AH816" s="14" t="n">
        <v>2.188</v>
      </c>
      <c r="AI816" s="14" t="n">
        <v>0</v>
      </c>
      <c r="AJ816" s="14" t="n">
        <v>0</v>
      </c>
      <c r="AK816" s="14" t="n">
        <v>6.92</v>
      </c>
      <c r="AL816" s="14" t="n">
        <v>3.264</v>
      </c>
      <c r="AM816" s="14" t="n">
        <v>-4.621</v>
      </c>
      <c r="AN816" s="14" t="n">
        <v>2.299</v>
      </c>
      <c r="AO816" s="14" t="n">
        <v>0</v>
      </c>
      <c r="AP816" s="14" t="n">
        <v>0</v>
      </c>
      <c r="AQ816" s="14" t="n">
        <v>0.619</v>
      </c>
      <c r="AR816" s="14" t="n">
        <v>0.114</v>
      </c>
      <c r="AS816" s="14" t="n">
        <v>-0.285</v>
      </c>
      <c r="AT816" s="14" t="n">
        <v>0.384</v>
      </c>
      <c r="AU816" s="14" t="n">
        <v>0</v>
      </c>
      <c r="AV816" s="14" t="n">
        <v>0</v>
      </c>
      <c r="AW816" s="14" t="n">
        <v>0.599</v>
      </c>
      <c r="AX816" s="14" t="n">
        <v>0.114</v>
      </c>
      <c r="AY816" s="14" t="n">
        <v>-0.273</v>
      </c>
      <c r="AZ816" s="14" t="n">
        <v>0.375</v>
      </c>
      <c r="BA816" s="14" t="n">
        <v>0</v>
      </c>
      <c r="BB816" s="14" t="n">
        <v>0</v>
      </c>
      <c r="BC816" s="14" t="n">
        <v>0.439</v>
      </c>
      <c r="BD816" s="14" t="n">
        <v>0.114</v>
      </c>
      <c r="BE816" s="14" t="n">
        <v>0</v>
      </c>
      <c r="BF816" s="14" t="n">
        <v>0.505</v>
      </c>
      <c r="BG816" s="14" t="n">
        <v>0.15</v>
      </c>
      <c r="BH816" s="14" t="n">
        <v>1</v>
      </c>
      <c r="BI816" s="14" t="n">
        <v>0.505</v>
      </c>
      <c r="BJ816" s="14" t="n">
        <v>0.114</v>
      </c>
      <c r="BK816" s="14" t="n">
        <v>0</v>
      </c>
      <c r="BL816" s="14" t="n">
        <v>0.58</v>
      </c>
      <c r="BM816" s="14" t="n">
        <v>0.15</v>
      </c>
      <c r="BN816" s="14" t="n">
        <v>1</v>
      </c>
      <c r="BO816" s="14" t="n">
        <v>0</v>
      </c>
      <c r="BP816" s="14" t="n">
        <v>-0.073</v>
      </c>
      <c r="BQ816" s="14" t="n">
        <v>0</v>
      </c>
      <c r="BR816" s="14" t="n">
        <v>0</v>
      </c>
      <c r="BS816" s="14" t="n">
        <v>1</v>
      </c>
      <c r="BT816" s="14" t="n">
        <v>0</v>
      </c>
      <c r="BU816" s="14" t="n">
        <v>-0.073</v>
      </c>
      <c r="BV816" s="14" t="n">
        <v>0</v>
      </c>
      <c r="BW816" s="14" t="n">
        <v>0.15</v>
      </c>
      <c r="BX816" s="14" t="n">
        <v>1</v>
      </c>
      <c r="BY816" s="14" t="n">
        <v>11.787</v>
      </c>
      <c r="BZ816" s="14" t="n">
        <v>0</v>
      </c>
      <c r="CA816" s="14" t="n">
        <v>11.787</v>
      </c>
      <c r="CB816" s="14" t="n">
        <v>0</v>
      </c>
      <c r="CC816" s="14" t="n">
        <v>78.125</v>
      </c>
      <c r="CD816" s="14" t="n">
        <v>7.95</v>
      </c>
      <c r="CE816" s="14" t="n">
        <v>0</v>
      </c>
      <c r="CF816" s="14" t="n">
        <v>89.84399999999999</v>
      </c>
      <c r="CG816" s="14" t="n">
        <v>0.15</v>
      </c>
      <c r="CH816" s="14" t="n">
        <v>1</v>
      </c>
      <c r="CI816" s="14" t="n">
        <v>0</v>
      </c>
      <c r="CJ816" s="14" t="n">
        <v>0</v>
      </c>
      <c r="CK816" s="14" t="n">
        <v>0</v>
      </c>
      <c r="CL816" s="14" t="n">
        <v>0</v>
      </c>
      <c r="CM816" s="14" t="n">
        <v>0</v>
      </c>
      <c r="CN816" s="14" t="n">
        <v>0</v>
      </c>
      <c r="CO816" s="14" t="n">
        <v>0</v>
      </c>
      <c r="CP816" s="14" t="n">
        <v>0</v>
      </c>
      <c r="CQ816" s="14" t="n">
        <v>1.198</v>
      </c>
      <c r="CR816" s="14" t="n">
        <v>1</v>
      </c>
      <c r="CS816" s="14" t="n">
        <v>2.347</v>
      </c>
      <c r="CT816" s="14" t="n">
        <v>4.41</v>
      </c>
      <c r="CU816" s="14" t="n">
        <v>14.129</v>
      </c>
    </row>
    <row r="817">
      <c r="A817" s="14" t="inlineStr">
        <is>
          <t>TKM2022</t>
        </is>
      </c>
      <c r="B817" s="14" t="inlineStr">
        <is>
          <t>TKM</t>
        </is>
      </c>
      <c r="C817" s="14" t="inlineStr">
        <is>
          <t>TKM</t>
        </is>
      </c>
      <c r="D817" s="14" t="inlineStr">
        <is>
          <t>Turkmenistan</t>
        </is>
      </c>
      <c r="E817" s="14" t="n">
        <v>2022</v>
      </c>
      <c r="F817" s="14" t="n">
        <v>0.15</v>
      </c>
      <c r="G817" s="14" t="n">
        <v>7.077</v>
      </c>
      <c r="H817" s="14" t="n">
        <v>1.235</v>
      </c>
      <c r="I817" s="14" t="n">
        <v>0.043</v>
      </c>
      <c r="J817" s="14" t="n">
        <v>7.12</v>
      </c>
      <c r="K817" s="14" t="n">
        <v>0</v>
      </c>
      <c r="L817" s="14" t="n">
        <v>1</v>
      </c>
      <c r="M817" s="14" t="n">
        <v>9.782999999999999</v>
      </c>
      <c r="N817" s="14" t="n">
        <v>3.704</v>
      </c>
      <c r="O817" s="14" t="n">
        <v>0.058</v>
      </c>
      <c r="P817" s="14" t="n">
        <v>9.84</v>
      </c>
      <c r="Q817" s="14" t="n">
        <v>0</v>
      </c>
      <c r="R817" s="14" t="n">
        <v>1</v>
      </c>
      <c r="S817" s="14" t="n">
        <v>13.25</v>
      </c>
      <c r="T817" s="14" t="n">
        <v>7.408</v>
      </c>
      <c r="U817" s="14" t="n">
        <v>0.191</v>
      </c>
      <c r="V817" s="14" t="n">
        <v>15.288</v>
      </c>
      <c r="W817" s="14" t="n">
        <v>0.15</v>
      </c>
      <c r="X817" s="14" t="n">
        <v>1</v>
      </c>
      <c r="Y817" s="14" t="n">
        <v>8.268000000000001</v>
      </c>
      <c r="Z817" s="14" t="n">
        <v>0.907</v>
      </c>
      <c r="AA817" s="14" t="n">
        <v>-6.111</v>
      </c>
      <c r="AB817" s="14" t="n">
        <v>2.157</v>
      </c>
      <c r="AC817" s="14" t="n">
        <v>0</v>
      </c>
      <c r="AD817" s="14" t="n">
        <v>0</v>
      </c>
      <c r="AE817" s="14" t="n">
        <v>8.474</v>
      </c>
      <c r="AF817" s="14" t="n">
        <v>1.648</v>
      </c>
      <c r="AG817" s="14" t="n">
        <v>-6.111</v>
      </c>
      <c r="AH817" s="14" t="n">
        <v>2.363</v>
      </c>
      <c r="AI817" s="14" t="n">
        <v>0</v>
      </c>
      <c r="AJ817" s="14" t="n">
        <v>0</v>
      </c>
      <c r="AK817" s="14" t="n">
        <v>7.473</v>
      </c>
      <c r="AL817" s="14" t="n">
        <v>3.525</v>
      </c>
      <c r="AM817" s="14" t="n">
        <v>-4.99</v>
      </c>
      <c r="AN817" s="14" t="n">
        <v>2.483</v>
      </c>
      <c r="AO817" s="14" t="n">
        <v>0</v>
      </c>
      <c r="AP817" s="14" t="n">
        <v>0</v>
      </c>
      <c r="AQ817" s="14" t="n">
        <v>0.861</v>
      </c>
      <c r="AR817" s="14" t="n">
        <v>0.123</v>
      </c>
      <c r="AS817" s="14" t="n">
        <v>-0.47</v>
      </c>
      <c r="AT817" s="14" t="n">
        <v>0.45</v>
      </c>
      <c r="AU817" s="14" t="n">
        <v>0</v>
      </c>
      <c r="AV817" s="14" t="n">
        <v>0</v>
      </c>
      <c r="AW817" s="14" t="n">
        <v>0.986</v>
      </c>
      <c r="AX817" s="14" t="n">
        <v>0.123</v>
      </c>
      <c r="AY817" s="14" t="n">
        <v>-0.652</v>
      </c>
      <c r="AZ817" s="14" t="n">
        <v>0.385</v>
      </c>
      <c r="BA817" s="14" t="n">
        <v>0</v>
      </c>
      <c r="BB817" s="14" t="n">
        <v>0</v>
      </c>
      <c r="BC817" s="14" t="n">
        <v>0.598</v>
      </c>
      <c r="BD817" s="14" t="n">
        <v>0.123</v>
      </c>
      <c r="BE817" s="14" t="n">
        <v>0.007</v>
      </c>
      <c r="BF817" s="14" t="n">
        <v>0.6879999999999999</v>
      </c>
      <c r="BG817" s="14" t="n">
        <v>0.15</v>
      </c>
      <c r="BH817" s="14" t="n">
        <v>1</v>
      </c>
      <c r="BI817" s="14" t="n">
        <v>0.612</v>
      </c>
      <c r="BJ817" s="14" t="n">
        <v>0.123</v>
      </c>
      <c r="BK817" s="14" t="n">
        <v>0.007</v>
      </c>
      <c r="BL817" s="14" t="n">
        <v>0.704</v>
      </c>
      <c r="BM817" s="14" t="n">
        <v>0.15</v>
      </c>
      <c r="BN817" s="14" t="n">
        <v>1</v>
      </c>
      <c r="BO817" s="14" t="n">
        <v>0</v>
      </c>
      <c r="BP817" s="14" t="n">
        <v>-0.073</v>
      </c>
      <c r="BQ817" s="14" t="n">
        <v>0</v>
      </c>
      <c r="BR817" s="14" t="n">
        <v>0</v>
      </c>
      <c r="BS817" s="14" t="n">
        <v>1</v>
      </c>
      <c r="BT817" s="14" t="n">
        <v>0</v>
      </c>
      <c r="BU817" s="14" t="n">
        <v>-0.073</v>
      </c>
      <c r="BV817" s="14" t="n">
        <v>0</v>
      </c>
      <c r="BW817" s="14" t="n">
        <v>0.15</v>
      </c>
      <c r="BX817" s="14" t="n">
        <v>1</v>
      </c>
      <c r="BY817" s="14" t="n">
        <v>12.729</v>
      </c>
      <c r="BZ817" s="14" t="n">
        <v>0</v>
      </c>
      <c r="CA817" s="14" t="n">
        <v>12.729</v>
      </c>
      <c r="CB817" s="14" t="n">
        <v>0</v>
      </c>
      <c r="CC817" s="14" t="n">
        <v>97.90000000000001</v>
      </c>
      <c r="CD817" s="14" t="n">
        <v>7.95</v>
      </c>
      <c r="CE817" s="14" t="n">
        <v>1.087</v>
      </c>
      <c r="CF817" s="14" t="n">
        <v>112.585</v>
      </c>
      <c r="CG817" s="14" t="n">
        <v>0.15</v>
      </c>
      <c r="CH817" s="14" t="n">
        <v>1</v>
      </c>
      <c r="CI817" s="14" t="n">
        <v>0</v>
      </c>
      <c r="CJ817" s="14" t="n">
        <v>0</v>
      </c>
      <c r="CK817" s="14" t="n">
        <v>0</v>
      </c>
      <c r="CL817" s="14" t="n">
        <v>0</v>
      </c>
      <c r="CM817" s="14" t="n">
        <v>0</v>
      </c>
      <c r="CN817" s="14" t="n">
        <v>0</v>
      </c>
      <c r="CO817" s="14" t="n">
        <v>0</v>
      </c>
      <c r="CP817" s="14" t="n">
        <v>0</v>
      </c>
      <c r="CQ817" s="14" t="n">
        <v>1.294</v>
      </c>
      <c r="CR817" s="14" t="n">
        <v>1</v>
      </c>
      <c r="CS817" s="14" t="n">
        <v>2.535</v>
      </c>
      <c r="CT817" s="14" t="n">
        <v>5.842</v>
      </c>
      <c r="CU817" s="14" t="n">
        <v>28.059</v>
      </c>
    </row>
    <row r="818">
      <c r="A818" s="14" t="inlineStr">
        <is>
          <t>TKM2023</t>
        </is>
      </c>
      <c r="B818" s="14" t="inlineStr">
        <is>
          <t>TKM</t>
        </is>
      </c>
      <c r="C818" s="14" t="inlineStr">
        <is>
          <t>TKM</t>
        </is>
      </c>
      <c r="D818" s="14" t="inlineStr">
        <is>
          <t>Turkmenistan</t>
        </is>
      </c>
      <c r="E818" s="14" t="n">
        <v>2023</v>
      </c>
      <c r="F818" s="14" t="n">
        <v>0.15</v>
      </c>
      <c r="G818" s="14" t="n">
        <v>4.752</v>
      </c>
      <c r="H818" s="14" t="n">
        <v>1.286</v>
      </c>
      <c r="I818" s="14" t="n">
        <v>0.027</v>
      </c>
      <c r="J818" s="14" t="n">
        <v>4.778</v>
      </c>
      <c r="K818" s="14" t="n">
        <v>0</v>
      </c>
      <c r="L818" s="14" t="n">
        <v>1</v>
      </c>
      <c r="M818" s="14" t="n">
        <v>7.886</v>
      </c>
      <c r="N818" s="14" t="n">
        <v>3.857</v>
      </c>
      <c r="O818" s="14" t="n">
        <v>0.04</v>
      </c>
      <c r="P818" s="14" t="n">
        <v>7.926</v>
      </c>
      <c r="Q818" s="14" t="n">
        <v>0</v>
      </c>
      <c r="R818" s="14" t="n">
        <v>1</v>
      </c>
      <c r="S818" s="14" t="n">
        <v>11.18</v>
      </c>
      <c r="T818" s="14" t="n">
        <v>7.714</v>
      </c>
      <c r="U818" s="14" t="n">
        <v>0.213</v>
      </c>
      <c r="V818" s="14" t="n">
        <v>12.888</v>
      </c>
      <c r="W818" s="14" t="n">
        <v>0.15</v>
      </c>
      <c r="X818" s="14" t="n">
        <v>1</v>
      </c>
      <c r="Y818" s="14" t="n">
        <v>8.609</v>
      </c>
      <c r="Z818" s="14" t="n">
        <v>0.945</v>
      </c>
      <c r="AA818" s="14" t="n">
        <v>-6.363</v>
      </c>
      <c r="AB818" s="14" t="n">
        <v>2.246</v>
      </c>
      <c r="AC818" s="14" t="n">
        <v>0</v>
      </c>
      <c r="AD818" s="14" t="n">
        <v>0</v>
      </c>
      <c r="AE818" s="14" t="n">
        <v>8.824</v>
      </c>
      <c r="AF818" s="14" t="n">
        <v>1.716</v>
      </c>
      <c r="AG818" s="14" t="n">
        <v>-6.363</v>
      </c>
      <c r="AH818" s="14" t="n">
        <v>2.461</v>
      </c>
      <c r="AI818" s="14" t="n">
        <v>0</v>
      </c>
      <c r="AJ818" s="14" t="n">
        <v>0</v>
      </c>
      <c r="AK818" s="14" t="n">
        <v>7.782</v>
      </c>
      <c r="AL818" s="14" t="n">
        <v>3.671</v>
      </c>
      <c r="AM818" s="14" t="n">
        <v>-5.196</v>
      </c>
      <c r="AN818" s="14" t="n">
        <v>2.586</v>
      </c>
      <c r="AO818" s="14" t="n">
        <v>0</v>
      </c>
      <c r="AP818" s="14" t="n">
        <v>0</v>
      </c>
      <c r="AQ818" s="14" t="n">
        <v>0.76</v>
      </c>
      <c r="AR818" s="14" t="n">
        <v>0.129</v>
      </c>
      <c r="AS818" s="14" t="n">
        <v>-0.292</v>
      </c>
      <c r="AT818" s="14" t="n">
        <v>0.468</v>
      </c>
      <c r="AU818" s="14" t="n">
        <v>0</v>
      </c>
      <c r="AV818" s="14" t="n">
        <v>0</v>
      </c>
      <c r="AW818" s="14" t="n">
        <v>0.8110000000000001</v>
      </c>
      <c r="AX818" s="14" t="n">
        <v>0.129</v>
      </c>
      <c r="AY818" s="14" t="n">
        <v>-0.411</v>
      </c>
      <c r="AZ818" s="14" t="n">
        <v>0.401</v>
      </c>
      <c r="BA818" s="14" t="n">
        <v>0</v>
      </c>
      <c r="BB818" s="14" t="n">
        <v>0</v>
      </c>
      <c r="BC818" s="14" t="n">
        <v>0.535</v>
      </c>
      <c r="BD818" s="14" t="n">
        <v>0.129</v>
      </c>
      <c r="BE818" s="14" t="n">
        <v>0.008999999999999999</v>
      </c>
      <c r="BF818" s="14" t="n">
        <v>0.615</v>
      </c>
      <c r="BG818" s="14" t="n">
        <v>0.15</v>
      </c>
      <c r="BH818" s="14" t="n">
        <v>1</v>
      </c>
      <c r="BI818" s="14" t="n">
        <v>0.579</v>
      </c>
      <c r="BJ818" s="14" t="n">
        <v>0.129</v>
      </c>
      <c r="BK818" s="14" t="n">
        <v>0.01</v>
      </c>
      <c r="BL818" s="14" t="n">
        <v>0.666</v>
      </c>
      <c r="BM818" s="14" t="n">
        <v>0.15</v>
      </c>
      <c r="BN818" s="14" t="n">
        <v>1</v>
      </c>
      <c r="BO818" s="14" t="n">
        <v>0</v>
      </c>
      <c r="BP818" s="14" t="n">
        <v>-0.073</v>
      </c>
      <c r="BQ818" s="14" t="n">
        <v>0</v>
      </c>
      <c r="BR818" s="14" t="n">
        <v>0</v>
      </c>
      <c r="BS818" s="14" t="n">
        <v>1</v>
      </c>
      <c r="BT818" s="14" t="n">
        <v>0</v>
      </c>
      <c r="BU818" s="14" t="n">
        <v>-0.073</v>
      </c>
      <c r="BV818" s="14" t="n">
        <v>0</v>
      </c>
      <c r="BW818" s="14" t="n">
        <v>0.15</v>
      </c>
      <c r="BX818" s="14" t="n">
        <v>1</v>
      </c>
      <c r="BY818" s="14" t="n">
        <v>13.254</v>
      </c>
      <c r="BZ818" s="14" t="n">
        <v>0</v>
      </c>
      <c r="CA818" s="14" t="n">
        <v>13.254</v>
      </c>
      <c r="CB818" s="14" t="n">
        <v>0</v>
      </c>
      <c r="CC818" s="14" t="n">
        <v>83.248</v>
      </c>
      <c r="CD818" s="14" t="n">
        <v>7.95</v>
      </c>
      <c r="CE818" s="14" t="n">
        <v>1.383</v>
      </c>
      <c r="CF818" s="14" t="n">
        <v>95.735</v>
      </c>
      <c r="CG818" s="14" t="n">
        <v>0.15</v>
      </c>
      <c r="CH818" s="14" t="n">
        <v>1</v>
      </c>
      <c r="CI818" s="14" t="n">
        <v>0</v>
      </c>
      <c r="CJ818" s="14" t="n">
        <v>0</v>
      </c>
      <c r="CK818" s="14" t="n">
        <v>0</v>
      </c>
      <c r="CL818" s="14" t="n">
        <v>0</v>
      </c>
      <c r="CM818" s="14" t="n">
        <v>0</v>
      </c>
      <c r="CN818" s="14" t="n">
        <v>0</v>
      </c>
      <c r="CO818" s="14" t="n">
        <v>0</v>
      </c>
      <c r="CP818" s="14" t="n">
        <v>0</v>
      </c>
      <c r="CQ818" s="14" t="n">
        <v>1.348</v>
      </c>
      <c r="CR818" s="14" t="n">
        <v>1</v>
      </c>
      <c r="CS818" s="14" t="n">
        <v>2.639</v>
      </c>
      <c r="CT818" s="14" t="n">
        <v>3.466</v>
      </c>
      <c r="CU818" s="14" t="n">
        <v>9.260999999999999</v>
      </c>
    </row>
    <row r="819">
      <c r="A819" s="14" t="inlineStr">
        <is>
          <t>TKM2024</t>
        </is>
      </c>
      <c r="B819" s="14" t="inlineStr">
        <is>
          <t>TKM</t>
        </is>
      </c>
      <c r="C819" s="14" t="inlineStr">
        <is>
          <t>TKM</t>
        </is>
      </c>
      <c r="D819" s="14" t="inlineStr">
        <is>
          <t>Turkmenistan</t>
        </is>
      </c>
      <c r="E819" s="14" t="n">
        <v>2024</v>
      </c>
      <c r="F819" s="14" t="n">
        <v>0.15</v>
      </c>
      <c r="G819" s="14" t="n">
        <v>4.351</v>
      </c>
      <c r="H819" s="14" t="n">
        <v>1.324</v>
      </c>
      <c r="I819" s="14" t="n">
        <v>0.021</v>
      </c>
      <c r="J819" s="14" t="n">
        <v>4.371</v>
      </c>
      <c r="K819" s="14" t="n">
        <v>0</v>
      </c>
      <c r="L819" s="14" t="n">
        <v>1</v>
      </c>
      <c r="M819" s="14" t="n">
        <v>7.124</v>
      </c>
      <c r="N819" s="14" t="n">
        <v>3.971</v>
      </c>
      <c r="O819" s="14" t="n">
        <v>0.028</v>
      </c>
      <c r="P819" s="14" t="n">
        <v>7.151</v>
      </c>
      <c r="Q819" s="14" t="n">
        <v>0</v>
      </c>
      <c r="R819" s="14" t="n">
        <v>1</v>
      </c>
      <c r="S819" s="14" t="n">
        <v>10.969</v>
      </c>
      <c r="T819" s="14" t="n">
        <v>7.942</v>
      </c>
      <c r="U819" s="14" t="n">
        <v>0.245</v>
      </c>
      <c r="V819" s="14" t="n">
        <v>12.638</v>
      </c>
      <c r="W819" s="14" t="n">
        <v>0.15</v>
      </c>
      <c r="X819" s="14" t="n">
        <v>1</v>
      </c>
      <c r="Y819" s="14" t="n">
        <v>8.864000000000001</v>
      </c>
      <c r="Z819" s="14" t="n">
        <v>0.973</v>
      </c>
      <c r="AA819" s="14" t="n">
        <v>-6.551</v>
      </c>
      <c r="AB819" s="14" t="n">
        <v>2.312</v>
      </c>
      <c r="AC819" s="14" t="n">
        <v>0</v>
      </c>
      <c r="AD819" s="14" t="n">
        <v>0</v>
      </c>
      <c r="AE819" s="14" t="n">
        <v>9.084</v>
      </c>
      <c r="AF819" s="14" t="n">
        <v>1.767</v>
      </c>
      <c r="AG819" s="14" t="n">
        <v>-6.551</v>
      </c>
      <c r="AH819" s="14" t="n">
        <v>2.533</v>
      </c>
      <c r="AI819" s="14" t="n">
        <v>0</v>
      </c>
      <c r="AJ819" s="14" t="n">
        <v>0</v>
      </c>
      <c r="AK819" s="14" t="n">
        <v>8.012</v>
      </c>
      <c r="AL819" s="14" t="n">
        <v>3.779</v>
      </c>
      <c r="AM819" s="14" t="n">
        <v>-5.35</v>
      </c>
      <c r="AN819" s="14" t="n">
        <v>2.662</v>
      </c>
      <c r="AO819" s="14" t="n">
        <v>0</v>
      </c>
      <c r="AP819" s="14" t="n">
        <v>0</v>
      </c>
      <c r="AQ819" s="14" t="n">
        <v>0.724</v>
      </c>
      <c r="AR819" s="14" t="n">
        <v>0.132</v>
      </c>
      <c r="AS819" s="14" t="n">
        <v>-0.242</v>
      </c>
      <c r="AT819" s="14" t="n">
        <v>0.482</v>
      </c>
      <c r="AU819" s="14" t="n">
        <v>0</v>
      </c>
      <c r="AV819" s="14" t="n">
        <v>0</v>
      </c>
      <c r="AW819" s="14" t="n">
        <v>0.75</v>
      </c>
      <c r="AX819" s="14" t="n">
        <v>0.132</v>
      </c>
      <c r="AY819" s="14" t="n">
        <v>-0.338</v>
      </c>
      <c r="AZ819" s="14" t="n">
        <v>0.412</v>
      </c>
      <c r="BA819" s="14" t="n">
        <v>0</v>
      </c>
      <c r="BB819" s="14" t="n">
        <v>0</v>
      </c>
      <c r="BC819" s="14" t="n">
        <v>0.513</v>
      </c>
      <c r="BD819" s="14" t="n">
        <v>0.132</v>
      </c>
      <c r="BE819" s="14" t="n">
        <v>0.01</v>
      </c>
      <c r="BF819" s="14" t="n">
        <v>0.59</v>
      </c>
      <c r="BG819" s="14" t="n">
        <v>0.15</v>
      </c>
      <c r="BH819" s="14" t="n">
        <v>1</v>
      </c>
      <c r="BI819" s="14" t="n">
        <v>0.591</v>
      </c>
      <c r="BJ819" s="14" t="n">
        <v>0.132</v>
      </c>
      <c r="BK819" s="14" t="n">
        <v>0.012</v>
      </c>
      <c r="BL819" s="14" t="n">
        <v>0.68</v>
      </c>
      <c r="BM819" s="14" t="n">
        <v>0.15</v>
      </c>
      <c r="BN819" s="14" t="n">
        <v>1</v>
      </c>
      <c r="BO819" s="14" t="n">
        <v>0</v>
      </c>
      <c r="BP819" s="14" t="n">
        <v>-0.075</v>
      </c>
      <c r="BQ819" s="14" t="n">
        <v>0</v>
      </c>
      <c r="BR819" s="14" t="n">
        <v>0</v>
      </c>
      <c r="BS819" s="14" t="n">
        <v>1</v>
      </c>
      <c r="BT819" s="14" t="n">
        <v>0</v>
      </c>
      <c r="BU819" s="14" t="n">
        <v>-0.075</v>
      </c>
      <c r="BV819" s="14" t="n">
        <v>0</v>
      </c>
      <c r="BW819" s="14" t="n">
        <v>0.15</v>
      </c>
      <c r="BX819" s="14" t="n">
        <v>1</v>
      </c>
      <c r="BY819" s="14" t="n">
        <v>13.646</v>
      </c>
      <c r="BZ819" s="14" t="n">
        <v>0</v>
      </c>
      <c r="CA819" s="14" t="n">
        <v>13.646</v>
      </c>
      <c r="CB819" s="14" t="n">
        <v>0</v>
      </c>
      <c r="CC819" s="14" t="n">
        <v>82.58799999999999</v>
      </c>
      <c r="CD819" s="14" t="n">
        <v>7.95</v>
      </c>
      <c r="CE819" s="14" t="n">
        <v>1.687</v>
      </c>
      <c r="CF819" s="14" t="n">
        <v>94.976</v>
      </c>
      <c r="CG819" s="14" t="n">
        <v>0.15</v>
      </c>
      <c r="CH819" s="14" t="n">
        <v>1</v>
      </c>
      <c r="CI819" s="14" t="n">
        <v>0</v>
      </c>
      <c r="CJ819" s="14" t="n">
        <v>0</v>
      </c>
      <c r="CK819" s="14" t="n">
        <v>0</v>
      </c>
      <c r="CL819" s="14" t="n">
        <v>0</v>
      </c>
      <c r="CM819" s="14" t="n">
        <v>0</v>
      </c>
      <c r="CN819" s="14" t="n">
        <v>0</v>
      </c>
      <c r="CO819" s="14" t="n">
        <v>0</v>
      </c>
      <c r="CP819" s="14" t="n">
        <v>0</v>
      </c>
      <c r="CQ819" s="14" t="n">
        <v>1.387</v>
      </c>
      <c r="CR819" s="14" t="n">
        <v>1</v>
      </c>
      <c r="CS819" s="14" t="n">
        <v>2.717</v>
      </c>
      <c r="CT819" s="14" t="n">
        <v>3.027</v>
      </c>
      <c r="CU819" s="14" t="n">
        <v>7.598</v>
      </c>
    </row>
    <row r="820">
      <c r="A820" s="14" t="inlineStr">
        <is>
          <t>TCA2021</t>
        </is>
      </c>
      <c r="B820" s="14" t="inlineStr">
        <is>
          <t>TCA</t>
        </is>
      </c>
      <c r="C820" s="14" t="inlineStr">
        <is>
          <t>TCA</t>
        </is>
      </c>
      <c r="D820" s="14" t="inlineStr">
        <is>
          <t>Turks and Caicos Islands</t>
        </is>
      </c>
      <c r="E820" s="14" t="n">
        <v>2021</v>
      </c>
      <c r="F820" s="14" t="n">
        <v>0</v>
      </c>
      <c r="G820" s="14" t="n">
        <v>5.897</v>
      </c>
      <c r="H820" s="14" t="n">
        <v>1.143</v>
      </c>
      <c r="I820" s="14" t="n">
        <v>0</v>
      </c>
      <c r="J820" s="14" t="n">
        <v>5.897</v>
      </c>
      <c r="K820" s="14" t="n">
        <v>0</v>
      </c>
      <c r="L820" s="14" t="n">
        <v>1</v>
      </c>
      <c r="M820" s="14" t="n">
        <v>7.964</v>
      </c>
      <c r="N820" s="14" t="n">
        <v>3.43</v>
      </c>
      <c r="O820" s="14" t="n">
        <v>0</v>
      </c>
      <c r="P820" s="14" t="n">
        <v>7.964</v>
      </c>
      <c r="Q820" s="14" t="n">
        <v>0</v>
      </c>
      <c r="R820" s="14" t="n">
        <v>1</v>
      </c>
      <c r="S820" s="14" t="n">
        <v>11.613</v>
      </c>
      <c r="T820" s="14" t="n">
        <v>6.86</v>
      </c>
      <c r="U820" s="14" t="n">
        <v>0</v>
      </c>
      <c r="V820" s="14" t="n">
        <v>11.613</v>
      </c>
      <c r="W820" s="14" t="n">
        <v>0</v>
      </c>
      <c r="X820" s="14" t="n">
        <v>1</v>
      </c>
      <c r="Y820" s="14" t="n">
        <v>17.127</v>
      </c>
      <c r="Z820" s="14" t="n">
        <v>2.304</v>
      </c>
      <c r="AA820" s="14" t="n">
        <v>0</v>
      </c>
      <c r="AB820" s="14" t="n">
        <v>17.127</v>
      </c>
      <c r="AC820" s="14" t="n">
        <v>0</v>
      </c>
      <c r="AD820" s="14" t="n">
        <v>1</v>
      </c>
      <c r="AE820" s="14" t="n">
        <v>18.27</v>
      </c>
      <c r="AF820" s="14" t="n">
        <v>4.278</v>
      </c>
      <c r="AG820" s="14" t="n">
        <v>0</v>
      </c>
      <c r="AH820" s="14" t="n">
        <v>18.27</v>
      </c>
      <c r="AI820" s="14" t="n">
        <v>0</v>
      </c>
      <c r="AJ820" s="14" t="n">
        <v>1</v>
      </c>
      <c r="AK820" s="14" t="n">
        <v>25.13</v>
      </c>
      <c r="AL820" s="14" t="n">
        <v>13.503</v>
      </c>
      <c r="AM820" s="14" t="n">
        <v>0</v>
      </c>
      <c r="AN820" s="14" t="n">
        <v>25.13</v>
      </c>
      <c r="AO820" s="14" t="n">
        <v>0</v>
      </c>
      <c r="AP820" s="14" t="n">
        <v>1</v>
      </c>
      <c r="AQ820" s="14" t="n">
        <v>0.649</v>
      </c>
      <c r="AR820" s="14" t="n">
        <v>0.114</v>
      </c>
      <c r="AS820" s="14" t="n">
        <v>0</v>
      </c>
      <c r="AT820" s="14" t="n">
        <v>0.649</v>
      </c>
      <c r="AU820" s="14" t="n">
        <v>0</v>
      </c>
      <c r="AV820" s="14" t="n">
        <v>1</v>
      </c>
      <c r="AW820" s="14" t="n">
        <v>0.577</v>
      </c>
      <c r="AX820" s="14" t="n">
        <v>0.114</v>
      </c>
      <c r="AY820" s="14" t="n">
        <v>0</v>
      </c>
      <c r="AZ820" s="14" t="n">
        <v>0.577</v>
      </c>
      <c r="BA820" s="14" t="n">
        <v>0</v>
      </c>
      <c r="BB820" s="14" t="n">
        <v>1</v>
      </c>
      <c r="BC820" s="14" t="n">
        <v>0.458</v>
      </c>
      <c r="BD820" s="14" t="n">
        <v>0.114</v>
      </c>
      <c r="BE820" s="14" t="n">
        <v>0</v>
      </c>
      <c r="BF820" s="14" t="n">
        <v>0.458</v>
      </c>
      <c r="BG820" s="14" t="n">
        <v>0</v>
      </c>
      <c r="BH820" s="14" t="n">
        <v>1</v>
      </c>
      <c r="BI820" s="14" t="n">
        <v>0.491</v>
      </c>
      <c r="BJ820" s="14" t="n">
        <v>0.114</v>
      </c>
      <c r="BK820" s="14" t="n">
        <v>0</v>
      </c>
      <c r="BL820" s="14" t="n">
        <v>0.491</v>
      </c>
      <c r="BM820" s="14" t="n">
        <v>0</v>
      </c>
      <c r="BN820" s="14" t="n">
        <v>1</v>
      </c>
      <c r="BO820" s="14" t="n">
        <v>0</v>
      </c>
      <c r="BP820" s="14" t="n">
        <v>0</v>
      </c>
      <c r="BQ820" s="14" t="n">
        <v>0</v>
      </c>
      <c r="BR820" s="14" t="n">
        <v>0</v>
      </c>
      <c r="BS820" s="14" t="n">
        <v>1</v>
      </c>
      <c r="BT820" s="14" t="n">
        <v>0</v>
      </c>
      <c r="BU820" s="14" t="n">
        <v>0</v>
      </c>
      <c r="BV820" s="14" t="n">
        <v>0</v>
      </c>
      <c r="BW820" s="14" t="n">
        <v>0</v>
      </c>
      <c r="BX820" s="14" t="n">
        <v>1</v>
      </c>
      <c r="BY820" s="14" t="n">
        <v>11.787</v>
      </c>
      <c r="BZ820" s="14" t="n">
        <v>0</v>
      </c>
      <c r="CA820" s="14" t="n">
        <v>11.787</v>
      </c>
      <c r="CB820" s="14" t="n">
        <v>0</v>
      </c>
      <c r="CC820" s="14" t="n">
        <v>78.125</v>
      </c>
      <c r="CD820" s="14" t="n">
        <v>7.95</v>
      </c>
      <c r="CE820" s="14" t="n">
        <v>0</v>
      </c>
      <c r="CF820" s="14" t="n">
        <v>78.125</v>
      </c>
      <c r="CG820" s="14" t="n">
        <v>0</v>
      </c>
      <c r="CH820" s="14" t="n">
        <v>1</v>
      </c>
      <c r="CI820" s="14" t="n">
        <v>0</v>
      </c>
      <c r="CJ820" s="14" t="n">
        <v>0</v>
      </c>
      <c r="CK820" s="14" t="n">
        <v>0</v>
      </c>
      <c r="CL820" s="14" t="n">
        <v>0</v>
      </c>
      <c r="CM820" s="14" t="n">
        <v>0</v>
      </c>
      <c r="CN820" s="14" t="n">
        <v>0</v>
      </c>
      <c r="CO820" s="14" t="n">
        <v>0</v>
      </c>
      <c r="CP820" s="14" t="n">
        <v>0</v>
      </c>
      <c r="CQ820" s="14" t="n">
        <v>1.198</v>
      </c>
      <c r="CR820" s="14" t="n">
        <v>0</v>
      </c>
      <c r="CS820" s="14" t="n">
        <v>4.776</v>
      </c>
      <c r="CT820" s="14" t="n">
        <v>4.753</v>
      </c>
      <c r="CU820" s="14" t="n">
        <v>15.983</v>
      </c>
    </row>
    <row r="821">
      <c r="A821" s="14" t="inlineStr">
        <is>
          <t>TCA2022</t>
        </is>
      </c>
      <c r="B821" s="14" t="inlineStr">
        <is>
          <t>TCA</t>
        </is>
      </c>
      <c r="C821" s="14" t="inlineStr">
        <is>
          <t>TCA</t>
        </is>
      </c>
      <c r="D821" s="14" t="inlineStr">
        <is>
          <t>Turks and Caicos Islands</t>
        </is>
      </c>
      <c r="E821" s="14" t="n">
        <v>2022</v>
      </c>
      <c r="F821" s="14" t="n">
        <v>0</v>
      </c>
      <c r="G821" s="14" t="n">
        <v>11.72</v>
      </c>
      <c r="H821" s="14" t="n">
        <v>1.235</v>
      </c>
      <c r="I821" s="14" t="n">
        <v>0</v>
      </c>
      <c r="J821" s="14" t="n">
        <v>11.72</v>
      </c>
      <c r="K821" s="14" t="n">
        <v>0</v>
      </c>
      <c r="L821" s="14" t="n">
        <v>1</v>
      </c>
      <c r="M821" s="14" t="n">
        <v>9.782999999999999</v>
      </c>
      <c r="N821" s="14" t="n">
        <v>3.704</v>
      </c>
      <c r="O821" s="14" t="n">
        <v>0</v>
      </c>
      <c r="P821" s="14" t="n">
        <v>9.782999999999999</v>
      </c>
      <c r="Q821" s="14" t="n">
        <v>0</v>
      </c>
      <c r="R821" s="14" t="n">
        <v>1</v>
      </c>
      <c r="S821" s="14" t="n">
        <v>17.893</v>
      </c>
      <c r="T821" s="14" t="n">
        <v>7.408</v>
      </c>
      <c r="U821" s="14" t="n">
        <v>0</v>
      </c>
      <c r="V821" s="14" t="n">
        <v>17.893</v>
      </c>
      <c r="W821" s="14" t="n">
        <v>0</v>
      </c>
      <c r="X821" s="14" t="n">
        <v>1</v>
      </c>
      <c r="Y821" s="14" t="n">
        <v>30.728</v>
      </c>
      <c r="Z821" s="14" t="n">
        <v>4.133</v>
      </c>
      <c r="AA821" s="14" t="n">
        <v>0</v>
      </c>
      <c r="AB821" s="14" t="n">
        <v>30.728</v>
      </c>
      <c r="AC821" s="14" t="n">
        <v>0</v>
      </c>
      <c r="AD821" s="14" t="n">
        <v>1</v>
      </c>
      <c r="AE821" s="14" t="n">
        <v>31.963</v>
      </c>
      <c r="AF821" s="14" t="n">
        <v>7.485</v>
      </c>
      <c r="AG821" s="14" t="n">
        <v>0</v>
      </c>
      <c r="AH821" s="14" t="n">
        <v>31.963</v>
      </c>
      <c r="AI821" s="14" t="n">
        <v>0</v>
      </c>
      <c r="AJ821" s="14" t="n">
        <v>1</v>
      </c>
      <c r="AK821" s="14" t="n">
        <v>39.371</v>
      </c>
      <c r="AL821" s="14" t="n">
        <v>21.155</v>
      </c>
      <c r="AM821" s="14" t="n">
        <v>0</v>
      </c>
      <c r="AN821" s="14" t="n">
        <v>39.371</v>
      </c>
      <c r="AO821" s="14" t="n">
        <v>0</v>
      </c>
      <c r="AP821" s="14" t="n">
        <v>1</v>
      </c>
      <c r="AQ821" s="14" t="n">
        <v>0.896</v>
      </c>
      <c r="AR821" s="14" t="n">
        <v>0.123</v>
      </c>
      <c r="AS821" s="14" t="n">
        <v>0</v>
      </c>
      <c r="AT821" s="14" t="n">
        <v>0.896</v>
      </c>
      <c r="AU821" s="14" t="n">
        <v>0</v>
      </c>
      <c r="AV821" s="14" t="n">
        <v>1</v>
      </c>
      <c r="AW821" s="14" t="n">
        <v>0.89</v>
      </c>
      <c r="AX821" s="14" t="n">
        <v>0.123</v>
      </c>
      <c r="AY821" s="14" t="n">
        <v>0</v>
      </c>
      <c r="AZ821" s="14" t="n">
        <v>0.89</v>
      </c>
      <c r="BA821" s="14" t="n">
        <v>0</v>
      </c>
      <c r="BB821" s="14" t="n">
        <v>1</v>
      </c>
      <c r="BC821" s="14" t="n">
        <v>0.62</v>
      </c>
      <c r="BD821" s="14" t="n">
        <v>0.123</v>
      </c>
      <c r="BE821" s="14" t="n">
        <v>0</v>
      </c>
      <c r="BF821" s="14" t="n">
        <v>0.62</v>
      </c>
      <c r="BG821" s="14" t="n">
        <v>0</v>
      </c>
      <c r="BH821" s="14" t="n">
        <v>1</v>
      </c>
      <c r="BI821" s="14" t="n">
        <v>0.608</v>
      </c>
      <c r="BJ821" s="14" t="n">
        <v>0.123</v>
      </c>
      <c r="BK821" s="14" t="n">
        <v>0</v>
      </c>
      <c r="BL821" s="14" t="n">
        <v>0.608</v>
      </c>
      <c r="BM821" s="14" t="n">
        <v>0</v>
      </c>
      <c r="BN821" s="14" t="n">
        <v>1</v>
      </c>
      <c r="BO821" s="14" t="n">
        <v>0</v>
      </c>
      <c r="BP821" s="14" t="n">
        <v>0</v>
      </c>
      <c r="BQ821" s="14" t="n">
        <v>0</v>
      </c>
      <c r="BR821" s="14" t="n">
        <v>0</v>
      </c>
      <c r="BS821" s="14" t="n">
        <v>1</v>
      </c>
      <c r="BT821" s="14" t="n">
        <v>0</v>
      </c>
      <c r="BU821" s="14" t="n">
        <v>0</v>
      </c>
      <c r="BV821" s="14" t="n">
        <v>0</v>
      </c>
      <c r="BW821" s="14" t="n">
        <v>0</v>
      </c>
      <c r="BX821" s="14" t="n">
        <v>1</v>
      </c>
      <c r="BY821" s="14" t="n">
        <v>12.729</v>
      </c>
      <c r="BZ821" s="14" t="n">
        <v>0</v>
      </c>
      <c r="CA821" s="14" t="n">
        <v>12.729</v>
      </c>
      <c r="CB821" s="14" t="n">
        <v>0</v>
      </c>
      <c r="CC821" s="14" t="n">
        <v>97.90000000000001</v>
      </c>
      <c r="CD821" s="14" t="n">
        <v>7.95</v>
      </c>
      <c r="CE821" s="14" t="n">
        <v>0</v>
      </c>
      <c r="CF821" s="14" t="n">
        <v>97.90000000000001</v>
      </c>
      <c r="CG821" s="14" t="n">
        <v>0</v>
      </c>
      <c r="CH821" s="14" t="n">
        <v>1</v>
      </c>
      <c r="CI821" s="14" t="n">
        <v>0</v>
      </c>
      <c r="CJ821" s="14" t="n">
        <v>0</v>
      </c>
      <c r="CK821" s="14" t="n">
        <v>0</v>
      </c>
      <c r="CL821" s="14" t="n">
        <v>0</v>
      </c>
      <c r="CM821" s="14" t="n">
        <v>0</v>
      </c>
      <c r="CN821" s="14" t="n">
        <v>0</v>
      </c>
      <c r="CO821" s="14" t="n">
        <v>0</v>
      </c>
      <c r="CP821" s="14" t="n">
        <v>0</v>
      </c>
      <c r="CQ821" s="14" t="n">
        <v>1.294</v>
      </c>
      <c r="CR821" s="14" t="n">
        <v>0</v>
      </c>
      <c r="CS821" s="14" t="n">
        <v>5.158</v>
      </c>
      <c r="CT821" s="14" t="n">
        <v>10.485</v>
      </c>
      <c r="CU821" s="14" t="n">
        <v>29.494</v>
      </c>
    </row>
    <row r="822">
      <c r="A822" s="14" t="inlineStr">
        <is>
          <t>TCA2023</t>
        </is>
      </c>
      <c r="B822" s="14" t="inlineStr">
        <is>
          <t>TCA</t>
        </is>
      </c>
      <c r="C822" s="14" t="inlineStr">
        <is>
          <t>TCA</t>
        </is>
      </c>
      <c r="D822" s="14" t="inlineStr">
        <is>
          <t>Turks and Caicos Islands</t>
        </is>
      </c>
      <c r="E822" s="14" t="n">
        <v>2023</v>
      </c>
      <c r="F822" s="14" t="n">
        <v>0</v>
      </c>
      <c r="G822" s="14" t="n">
        <v>6.147</v>
      </c>
      <c r="H822" s="14" t="n">
        <v>1.286</v>
      </c>
      <c r="I822" s="14" t="n">
        <v>0</v>
      </c>
      <c r="J822" s="14" t="n">
        <v>6.147</v>
      </c>
      <c r="K822" s="14" t="n">
        <v>0</v>
      </c>
      <c r="L822" s="14" t="n">
        <v>1</v>
      </c>
      <c r="M822" s="14" t="n">
        <v>7.886</v>
      </c>
      <c r="N822" s="14" t="n">
        <v>3.857</v>
      </c>
      <c r="O822" s="14" t="n">
        <v>0</v>
      </c>
      <c r="P822" s="14" t="n">
        <v>7.886</v>
      </c>
      <c r="Q822" s="14" t="n">
        <v>0</v>
      </c>
      <c r="R822" s="14" t="n">
        <v>1</v>
      </c>
      <c r="S822" s="14" t="n">
        <v>12.575</v>
      </c>
      <c r="T822" s="14" t="n">
        <v>7.714</v>
      </c>
      <c r="U822" s="14" t="n">
        <v>0</v>
      </c>
      <c r="V822" s="14" t="n">
        <v>12.575</v>
      </c>
      <c r="W822" s="14" t="n">
        <v>0</v>
      </c>
      <c r="X822" s="14" t="n">
        <v>1</v>
      </c>
      <c r="Y822" s="14" t="n">
        <v>12.478</v>
      </c>
      <c r="Z822" s="14" t="n">
        <v>1.678</v>
      </c>
      <c r="AA822" s="14" t="n">
        <v>0</v>
      </c>
      <c r="AB822" s="14" t="n">
        <v>12.478</v>
      </c>
      <c r="AC822" s="14" t="n">
        <v>0</v>
      </c>
      <c r="AD822" s="14" t="n">
        <v>1</v>
      </c>
      <c r="AE822" s="14" t="n">
        <v>13.763</v>
      </c>
      <c r="AF822" s="14" t="n">
        <v>3.223</v>
      </c>
      <c r="AG822" s="14" t="n">
        <v>0</v>
      </c>
      <c r="AH822" s="14" t="n">
        <v>13.763</v>
      </c>
      <c r="AI822" s="14" t="n">
        <v>0</v>
      </c>
      <c r="AJ822" s="14" t="n">
        <v>1</v>
      </c>
      <c r="AK822" s="14" t="n">
        <v>21.477</v>
      </c>
      <c r="AL822" s="14" t="n">
        <v>11.54</v>
      </c>
      <c r="AM822" s="14" t="n">
        <v>0</v>
      </c>
      <c r="AN822" s="14" t="n">
        <v>21.477</v>
      </c>
      <c r="AO822" s="14" t="n">
        <v>0</v>
      </c>
      <c r="AP822" s="14" t="n">
        <v>1</v>
      </c>
      <c r="AQ822" s="14" t="n">
        <v>0.791</v>
      </c>
      <c r="AR822" s="14" t="n">
        <v>0.129</v>
      </c>
      <c r="AS822" s="14" t="n">
        <v>0</v>
      </c>
      <c r="AT822" s="14" t="n">
        <v>0.791</v>
      </c>
      <c r="AU822" s="14" t="n">
        <v>0</v>
      </c>
      <c r="AV822" s="14" t="n">
        <v>1</v>
      </c>
      <c r="AW822" s="14" t="n">
        <v>0.618</v>
      </c>
      <c r="AX822" s="14" t="n">
        <v>0.129</v>
      </c>
      <c r="AY822" s="14" t="n">
        <v>0</v>
      </c>
      <c r="AZ822" s="14" t="n">
        <v>0.618</v>
      </c>
      <c r="BA822" s="14" t="n">
        <v>0</v>
      </c>
      <c r="BB822" s="14" t="n">
        <v>1</v>
      </c>
      <c r="BC822" s="14" t="n">
        <v>0.554</v>
      </c>
      <c r="BD822" s="14" t="n">
        <v>0.129</v>
      </c>
      <c r="BE822" s="14" t="n">
        <v>0</v>
      </c>
      <c r="BF822" s="14" t="n">
        <v>0.554</v>
      </c>
      <c r="BG822" s="14" t="n">
        <v>0</v>
      </c>
      <c r="BH822" s="14" t="n">
        <v>1</v>
      </c>
      <c r="BI822" s="14" t="n">
        <v>0.5570000000000001</v>
      </c>
      <c r="BJ822" s="14" t="n">
        <v>0.129</v>
      </c>
      <c r="BK822" s="14" t="n">
        <v>0</v>
      </c>
      <c r="BL822" s="14" t="n">
        <v>0.5570000000000001</v>
      </c>
      <c r="BM822" s="14" t="n">
        <v>0</v>
      </c>
      <c r="BN822" s="14" t="n">
        <v>1</v>
      </c>
      <c r="BO822" s="14" t="n">
        <v>0</v>
      </c>
      <c r="BP822" s="14" t="n">
        <v>0</v>
      </c>
      <c r="BQ822" s="14" t="n">
        <v>0</v>
      </c>
      <c r="BR822" s="14" t="n">
        <v>0</v>
      </c>
      <c r="BS822" s="14" t="n">
        <v>1</v>
      </c>
      <c r="BT822" s="14" t="n">
        <v>0</v>
      </c>
      <c r="BU822" s="14" t="n">
        <v>0</v>
      </c>
      <c r="BV822" s="14" t="n">
        <v>0</v>
      </c>
      <c r="BW822" s="14" t="n">
        <v>0</v>
      </c>
      <c r="BX822" s="14" t="n">
        <v>1</v>
      </c>
      <c r="BY822" s="14" t="n">
        <v>13.254</v>
      </c>
      <c r="BZ822" s="14" t="n">
        <v>0</v>
      </c>
      <c r="CA822" s="14" t="n">
        <v>13.254</v>
      </c>
      <c r="CB822" s="14" t="n">
        <v>0</v>
      </c>
      <c r="CC822" s="14" t="n">
        <v>83.248</v>
      </c>
      <c r="CD822" s="14" t="n">
        <v>7.95</v>
      </c>
      <c r="CE822" s="14" t="n">
        <v>0</v>
      </c>
      <c r="CF822" s="14" t="n">
        <v>83.248</v>
      </c>
      <c r="CG822" s="14" t="n">
        <v>0</v>
      </c>
      <c r="CH822" s="14" t="n">
        <v>1</v>
      </c>
      <c r="CI822" s="14" t="n">
        <v>0</v>
      </c>
      <c r="CJ822" s="14" t="n">
        <v>0</v>
      </c>
      <c r="CK822" s="14" t="n">
        <v>0</v>
      </c>
      <c r="CL822" s="14" t="n">
        <v>0</v>
      </c>
      <c r="CM822" s="14" t="n">
        <v>0</v>
      </c>
      <c r="CN822" s="14" t="n">
        <v>0</v>
      </c>
      <c r="CO822" s="14" t="n">
        <v>0</v>
      </c>
      <c r="CP822" s="14" t="n">
        <v>0</v>
      </c>
      <c r="CQ822" s="14" t="n">
        <v>1.348</v>
      </c>
      <c r="CR822" s="14" t="n">
        <v>0</v>
      </c>
      <c r="CS822" s="14" t="n">
        <v>5.37</v>
      </c>
      <c r="CT822" s="14" t="n">
        <v>4.861</v>
      </c>
      <c r="CU822" s="14" t="n">
        <v>11.192</v>
      </c>
    </row>
    <row r="823">
      <c r="A823" s="14" t="inlineStr">
        <is>
          <t>TCA2024</t>
        </is>
      </c>
      <c r="B823" s="14" t="inlineStr">
        <is>
          <t>TCA</t>
        </is>
      </c>
      <c r="C823" s="14" t="inlineStr">
        <is>
          <t>TCA</t>
        </is>
      </c>
      <c r="D823" s="14" t="inlineStr">
        <is>
          <t>Turks and Caicos Islands</t>
        </is>
      </c>
      <c r="E823" s="14" t="n">
        <v>2024</v>
      </c>
      <c r="F823" s="14" t="n">
        <v>0</v>
      </c>
      <c r="G823" s="14" t="n">
        <v>5.575</v>
      </c>
      <c r="H823" s="14" t="n">
        <v>1.324</v>
      </c>
      <c r="I823" s="14" t="n">
        <v>0</v>
      </c>
      <c r="J823" s="14" t="n">
        <v>5.575</v>
      </c>
      <c r="K823" s="14" t="n">
        <v>0</v>
      </c>
      <c r="L823" s="14" t="n">
        <v>1</v>
      </c>
      <c r="M823" s="14" t="n">
        <v>7.124</v>
      </c>
      <c r="N823" s="14" t="n">
        <v>3.971</v>
      </c>
      <c r="O823" s="14" t="n">
        <v>0</v>
      </c>
      <c r="P823" s="14" t="n">
        <v>7.124</v>
      </c>
      <c r="Q823" s="14" t="n">
        <v>0</v>
      </c>
      <c r="R823" s="14" t="n">
        <v>1</v>
      </c>
      <c r="S823" s="14" t="n">
        <v>12.193</v>
      </c>
      <c r="T823" s="14" t="n">
        <v>7.942</v>
      </c>
      <c r="U823" s="14" t="n">
        <v>0</v>
      </c>
      <c r="V823" s="14" t="n">
        <v>12.193</v>
      </c>
      <c r="W823" s="14" t="n">
        <v>0</v>
      </c>
      <c r="X823" s="14" t="n">
        <v>1</v>
      </c>
      <c r="Y823" s="14" t="n">
        <v>11.447</v>
      </c>
      <c r="Z823" s="14" t="n">
        <v>1.54</v>
      </c>
      <c r="AA823" s="14" t="n">
        <v>0</v>
      </c>
      <c r="AB823" s="14" t="n">
        <v>11.447</v>
      </c>
      <c r="AC823" s="14" t="n">
        <v>0</v>
      </c>
      <c r="AD823" s="14" t="n">
        <v>1</v>
      </c>
      <c r="AE823" s="14" t="n">
        <v>12.771</v>
      </c>
      <c r="AF823" s="14" t="n">
        <v>2.991</v>
      </c>
      <c r="AG823" s="14" t="n">
        <v>0</v>
      </c>
      <c r="AH823" s="14" t="n">
        <v>12.771</v>
      </c>
      <c r="AI823" s="14" t="n">
        <v>0</v>
      </c>
      <c r="AJ823" s="14" t="n">
        <v>1</v>
      </c>
      <c r="AK823" s="14" t="n">
        <v>20.712</v>
      </c>
      <c r="AL823" s="14" t="n">
        <v>11.129</v>
      </c>
      <c r="AM823" s="14" t="n">
        <v>0</v>
      </c>
      <c r="AN823" s="14" t="n">
        <v>20.712</v>
      </c>
      <c r="AO823" s="14" t="n">
        <v>0</v>
      </c>
      <c r="AP823" s="14" t="n">
        <v>1</v>
      </c>
      <c r="AQ823" s="14" t="n">
        <v>0.756</v>
      </c>
      <c r="AR823" s="14" t="n">
        <v>0.132</v>
      </c>
      <c r="AS823" s="14" t="n">
        <v>0</v>
      </c>
      <c r="AT823" s="14" t="n">
        <v>0.756</v>
      </c>
      <c r="AU823" s="14" t="n">
        <v>0</v>
      </c>
      <c r="AV823" s="14" t="n">
        <v>1</v>
      </c>
      <c r="AW823" s="14" t="n">
        <v>0.655</v>
      </c>
      <c r="AX823" s="14" t="n">
        <v>0.132</v>
      </c>
      <c r="AY823" s="14" t="n">
        <v>0</v>
      </c>
      <c r="AZ823" s="14" t="n">
        <v>0.655</v>
      </c>
      <c r="BA823" s="14" t="n">
        <v>0</v>
      </c>
      <c r="BB823" s="14" t="n">
        <v>1</v>
      </c>
      <c r="BC823" s="14" t="n">
        <v>0.534</v>
      </c>
      <c r="BD823" s="14" t="n">
        <v>0.132</v>
      </c>
      <c r="BE823" s="14" t="n">
        <v>0</v>
      </c>
      <c r="BF823" s="14" t="n">
        <v>0.534</v>
      </c>
      <c r="BG823" s="14" t="n">
        <v>0</v>
      </c>
      <c r="BH823" s="14" t="n">
        <v>1</v>
      </c>
      <c r="BI823" s="14" t="n">
        <v>0.5679999999999999</v>
      </c>
      <c r="BJ823" s="14" t="n">
        <v>0.132</v>
      </c>
      <c r="BK823" s="14" t="n">
        <v>0</v>
      </c>
      <c r="BL823" s="14" t="n">
        <v>0.5679999999999999</v>
      </c>
      <c r="BM823" s="14" t="n">
        <v>0</v>
      </c>
      <c r="BN823" s="14" t="n">
        <v>1</v>
      </c>
      <c r="BO823" s="14" t="n">
        <v>0</v>
      </c>
      <c r="BP823" s="14" t="n">
        <v>0</v>
      </c>
      <c r="BQ823" s="14" t="n">
        <v>0</v>
      </c>
      <c r="BR823" s="14" t="n">
        <v>0</v>
      </c>
      <c r="BS823" s="14" t="n">
        <v>1</v>
      </c>
      <c r="BT823" s="14" t="n">
        <v>0</v>
      </c>
      <c r="BU823" s="14" t="n">
        <v>0</v>
      </c>
      <c r="BV823" s="14" t="n">
        <v>0</v>
      </c>
      <c r="BW823" s="14" t="n">
        <v>0</v>
      </c>
      <c r="BX823" s="14" t="n">
        <v>1</v>
      </c>
      <c r="BY823" s="14" t="n">
        <v>13.646</v>
      </c>
      <c r="BZ823" s="14" t="n">
        <v>0</v>
      </c>
      <c r="CA823" s="14" t="n">
        <v>13.646</v>
      </c>
      <c r="CB823" s="14" t="n">
        <v>0</v>
      </c>
      <c r="CC823" s="14" t="n">
        <v>82.58799999999999</v>
      </c>
      <c r="CD823" s="14" t="n">
        <v>7.95</v>
      </c>
      <c r="CE823" s="14" t="n">
        <v>0</v>
      </c>
      <c r="CF823" s="14" t="n">
        <v>82.58799999999999</v>
      </c>
      <c r="CG823" s="14" t="n">
        <v>0</v>
      </c>
      <c r="CH823" s="14" t="n">
        <v>1</v>
      </c>
      <c r="CI823" s="14" t="n">
        <v>0</v>
      </c>
      <c r="CJ823" s="14" t="n">
        <v>0</v>
      </c>
      <c r="CK823" s="14" t="n">
        <v>0</v>
      </c>
      <c r="CL823" s="14" t="n">
        <v>0</v>
      </c>
      <c r="CM823" s="14" t="n">
        <v>0</v>
      </c>
      <c r="CN823" s="14" t="n">
        <v>0</v>
      </c>
      <c r="CO823" s="14" t="n">
        <v>0</v>
      </c>
      <c r="CP823" s="14" t="n">
        <v>0</v>
      </c>
      <c r="CQ823" s="14" t="n">
        <v>1.387</v>
      </c>
      <c r="CR823" s="14" t="n">
        <v>0</v>
      </c>
      <c r="CS823" s="14" t="n">
        <v>5.529</v>
      </c>
      <c r="CT823" s="14" t="n">
        <v>4.251</v>
      </c>
      <c r="CU823" s="14" t="n">
        <v>10.123</v>
      </c>
    </row>
    <row r="824">
      <c r="A824" s="14" t="inlineStr">
        <is>
          <t>TUV2021</t>
        </is>
      </c>
      <c r="B824" s="14" t="inlineStr">
        <is>
          <t>TUV</t>
        </is>
      </c>
      <c r="C824" s="14" t="inlineStr">
        <is>
          <t>TUV</t>
        </is>
      </c>
      <c r="D824" s="14" t="inlineStr">
        <is>
          <t>Tuvalu</t>
        </is>
      </c>
      <c r="E824" s="14" t="n">
        <v>2021</v>
      </c>
      <c r="F824" s="14" t="n">
        <v>0</v>
      </c>
      <c r="G824" s="14" t="n">
        <v>4.747</v>
      </c>
      <c r="H824" s="14" t="n">
        <v>1.143</v>
      </c>
      <c r="I824" s="14" t="n">
        <v>0</v>
      </c>
      <c r="J824" s="14" t="n">
        <v>4.747</v>
      </c>
      <c r="K824" s="14" t="n">
        <v>0</v>
      </c>
      <c r="L824" s="14" t="n">
        <v>1</v>
      </c>
      <c r="M824" s="14" t="n">
        <v>7.964</v>
      </c>
      <c r="N824" s="14" t="n">
        <v>3.43</v>
      </c>
      <c r="O824" s="14" t="n">
        <v>0</v>
      </c>
      <c r="P824" s="14" t="n">
        <v>7.964</v>
      </c>
      <c r="Q824" s="14" t="n">
        <v>0</v>
      </c>
      <c r="R824" s="14" t="n">
        <v>1</v>
      </c>
      <c r="S824" s="14" t="n">
        <v>10.464</v>
      </c>
      <c r="T824" s="14" t="n">
        <v>6.86</v>
      </c>
      <c r="U824" s="14" t="n">
        <v>0</v>
      </c>
      <c r="V824" s="14" t="n">
        <v>10.464</v>
      </c>
      <c r="W824" s="14" t="n">
        <v>0</v>
      </c>
      <c r="X824" s="14" t="n">
        <v>1</v>
      </c>
      <c r="Y824" s="14" t="n">
        <v>10.551</v>
      </c>
      <c r="Z824" s="14" t="n">
        <v>1.302</v>
      </c>
      <c r="AA824" s="14" t="n">
        <v>0</v>
      </c>
      <c r="AB824" s="14" t="n">
        <v>10.551</v>
      </c>
      <c r="AC824" s="14" t="n">
        <v>0</v>
      </c>
      <c r="AD824" s="14" t="n">
        <v>1</v>
      </c>
      <c r="AE824" s="14" t="n">
        <v>11.694</v>
      </c>
      <c r="AF824" s="14" t="n">
        <v>2.549</v>
      </c>
      <c r="AG824" s="14" t="n">
        <v>0</v>
      </c>
      <c r="AH824" s="14" t="n">
        <v>11.694</v>
      </c>
      <c r="AI824" s="14" t="n">
        <v>0</v>
      </c>
      <c r="AJ824" s="14" t="n">
        <v>1</v>
      </c>
      <c r="AK824" s="14" t="n">
        <v>18.554</v>
      </c>
      <c r="AL824" s="14" t="n">
        <v>9.627000000000001</v>
      </c>
      <c r="AM824" s="14" t="n">
        <v>0</v>
      </c>
      <c r="AN824" s="14" t="n">
        <v>18.554</v>
      </c>
      <c r="AO824" s="14" t="n">
        <v>0</v>
      </c>
      <c r="AP824" s="14" t="n">
        <v>1</v>
      </c>
      <c r="AQ824" s="14" t="n">
        <v>0.621</v>
      </c>
      <c r="AR824" s="14" t="n">
        <v>0.114</v>
      </c>
      <c r="AS824" s="14" t="n">
        <v>0</v>
      </c>
      <c r="AT824" s="14" t="n">
        <v>0.621</v>
      </c>
      <c r="AU824" s="14" t="n">
        <v>0</v>
      </c>
      <c r="AV824" s="14" t="n">
        <v>1</v>
      </c>
      <c r="AW824" s="14" t="n">
        <v>0.593</v>
      </c>
      <c r="AX824" s="14" t="n">
        <v>0.114</v>
      </c>
      <c r="AY824" s="14" t="n">
        <v>0</v>
      </c>
      <c r="AZ824" s="14" t="n">
        <v>0.593</v>
      </c>
      <c r="BA824" s="14" t="n">
        <v>0</v>
      </c>
      <c r="BB824" s="14" t="n">
        <v>1</v>
      </c>
      <c r="BC824" s="14" t="n">
        <v>0.44</v>
      </c>
      <c r="BD824" s="14" t="n">
        <v>0.114</v>
      </c>
      <c r="BE824" s="14" t="n">
        <v>0</v>
      </c>
      <c r="BF824" s="14" t="n">
        <v>0.44</v>
      </c>
      <c r="BG824" s="14" t="n">
        <v>0</v>
      </c>
      <c r="BH824" s="14" t="n">
        <v>1</v>
      </c>
      <c r="BI824" s="14" t="n">
        <v>0.5600000000000001</v>
      </c>
      <c r="BJ824" s="14" t="n">
        <v>0.114</v>
      </c>
      <c r="BK824" s="14" t="n">
        <v>0</v>
      </c>
      <c r="BL824" s="14" t="n">
        <v>0.5600000000000001</v>
      </c>
      <c r="BM824" s="14" t="n">
        <v>0</v>
      </c>
      <c r="BN824" s="14" t="n">
        <v>1</v>
      </c>
      <c r="BO824" s="14" t="n">
        <v>0</v>
      </c>
      <c r="BP824" s="14" t="n">
        <v>0</v>
      </c>
      <c r="BQ824" s="14" t="n">
        <v>0</v>
      </c>
      <c r="BR824" s="14" t="n">
        <v>0</v>
      </c>
      <c r="BS824" s="14" t="n">
        <v>1</v>
      </c>
      <c r="BT824" s="14" t="n">
        <v>0</v>
      </c>
      <c r="BU824" s="14" t="n">
        <v>0</v>
      </c>
      <c r="BV824" s="14" t="n">
        <v>0</v>
      </c>
      <c r="BW824" s="14" t="n">
        <v>0</v>
      </c>
      <c r="BX824" s="14" t="n">
        <v>1</v>
      </c>
      <c r="BY824" s="14" t="n">
        <v>11.787</v>
      </c>
      <c r="BZ824" s="14" t="n">
        <v>0</v>
      </c>
      <c r="CA824" s="14" t="n">
        <v>11.787</v>
      </c>
      <c r="CB824" s="14" t="n">
        <v>0</v>
      </c>
      <c r="CC824" s="14" t="n">
        <v>81.69499999999999</v>
      </c>
      <c r="CD824" s="14" t="n">
        <v>7.95</v>
      </c>
      <c r="CE824" s="14" t="n">
        <v>0</v>
      </c>
      <c r="CF824" s="14" t="n">
        <v>81.69499999999999</v>
      </c>
      <c r="CG824" s="14" t="n">
        <v>0</v>
      </c>
      <c r="CH824" s="14" t="n">
        <v>1</v>
      </c>
      <c r="CI824" s="14" t="n">
        <v>0</v>
      </c>
      <c r="CJ824" s="14" t="n">
        <v>0</v>
      </c>
      <c r="CK824" s="14" t="n">
        <v>0</v>
      </c>
      <c r="CL824" s="14" t="n">
        <v>0</v>
      </c>
      <c r="CM824" s="14" t="n">
        <v>0</v>
      </c>
      <c r="CN824" s="14" t="n">
        <v>0</v>
      </c>
      <c r="CO824" s="14" t="n">
        <v>0</v>
      </c>
      <c r="CP824" s="14" t="n">
        <v>0</v>
      </c>
      <c r="CQ824" s="14" t="n">
        <v>1.198</v>
      </c>
      <c r="CR824" s="14" t="n">
        <v>0</v>
      </c>
      <c r="CS824" s="14" t="n">
        <v>4.776</v>
      </c>
      <c r="CT824" s="14" t="n">
        <v>3.604</v>
      </c>
      <c r="CU824" s="14" t="n">
        <v>9.407999999999999</v>
      </c>
    </row>
    <row r="825">
      <c r="A825" s="14" t="inlineStr">
        <is>
          <t>TUV2022</t>
        </is>
      </c>
      <c r="B825" s="14" t="inlineStr">
        <is>
          <t>TUV</t>
        </is>
      </c>
      <c r="C825" s="14" t="inlineStr">
        <is>
          <t>TUV</t>
        </is>
      </c>
      <c r="D825" s="14" t="inlineStr">
        <is>
          <t>Tuvalu</t>
        </is>
      </c>
      <c r="E825" s="14" t="n">
        <v>2022</v>
      </c>
      <c r="F825" s="14" t="n">
        <v>0</v>
      </c>
      <c r="G825" s="14" t="n">
        <v>8.788</v>
      </c>
      <c r="H825" s="14" t="n">
        <v>1.235</v>
      </c>
      <c r="I825" s="14" t="n">
        <v>0</v>
      </c>
      <c r="J825" s="14" t="n">
        <v>8.788</v>
      </c>
      <c r="K825" s="14" t="n">
        <v>0</v>
      </c>
      <c r="L825" s="14" t="n">
        <v>1</v>
      </c>
      <c r="M825" s="14" t="n">
        <v>9.782999999999999</v>
      </c>
      <c r="N825" s="14" t="n">
        <v>3.704</v>
      </c>
      <c r="O825" s="14" t="n">
        <v>0</v>
      </c>
      <c r="P825" s="14" t="n">
        <v>9.782999999999999</v>
      </c>
      <c r="Q825" s="14" t="n">
        <v>0</v>
      </c>
      <c r="R825" s="14" t="n">
        <v>1</v>
      </c>
      <c r="S825" s="14" t="n">
        <v>14.962</v>
      </c>
      <c r="T825" s="14" t="n">
        <v>7.408</v>
      </c>
      <c r="U825" s="14" t="n">
        <v>0</v>
      </c>
      <c r="V825" s="14" t="n">
        <v>14.962</v>
      </c>
      <c r="W825" s="14" t="n">
        <v>0</v>
      </c>
      <c r="X825" s="14" t="n">
        <v>1</v>
      </c>
      <c r="Y825" s="14" t="n">
        <v>17.332</v>
      </c>
      <c r="Z825" s="14" t="n">
        <v>2.139</v>
      </c>
      <c r="AA825" s="14" t="n">
        <v>0</v>
      </c>
      <c r="AB825" s="14" t="n">
        <v>17.332</v>
      </c>
      <c r="AC825" s="14" t="n">
        <v>0</v>
      </c>
      <c r="AD825" s="14" t="n">
        <v>1</v>
      </c>
      <c r="AE825" s="14" t="n">
        <v>18.566</v>
      </c>
      <c r="AF825" s="14" t="n">
        <v>4.048</v>
      </c>
      <c r="AG825" s="14" t="n">
        <v>0</v>
      </c>
      <c r="AH825" s="14" t="n">
        <v>18.566</v>
      </c>
      <c r="AI825" s="14" t="n">
        <v>0</v>
      </c>
      <c r="AJ825" s="14" t="n">
        <v>1</v>
      </c>
      <c r="AK825" s="14" t="n">
        <v>25.974</v>
      </c>
      <c r="AL825" s="14" t="n">
        <v>13.478</v>
      </c>
      <c r="AM825" s="14" t="n">
        <v>0</v>
      </c>
      <c r="AN825" s="14" t="n">
        <v>25.974</v>
      </c>
      <c r="AO825" s="14" t="n">
        <v>0</v>
      </c>
      <c r="AP825" s="14" t="n">
        <v>1</v>
      </c>
      <c r="AQ825" s="14" t="n">
        <v>0.847</v>
      </c>
      <c r="AR825" s="14" t="n">
        <v>0.123</v>
      </c>
      <c r="AS825" s="14" t="n">
        <v>0</v>
      </c>
      <c r="AT825" s="14" t="n">
        <v>0.847</v>
      </c>
      <c r="AU825" s="14" t="n">
        <v>0</v>
      </c>
      <c r="AV825" s="14" t="n">
        <v>1</v>
      </c>
      <c r="AW825" s="14" t="n">
        <v>0.947</v>
      </c>
      <c r="AX825" s="14" t="n">
        <v>0.123</v>
      </c>
      <c r="AY825" s="14" t="n">
        <v>0</v>
      </c>
      <c r="AZ825" s="14" t="n">
        <v>0.947</v>
      </c>
      <c r="BA825" s="14" t="n">
        <v>0</v>
      </c>
      <c r="BB825" s="14" t="n">
        <v>1</v>
      </c>
      <c r="BC825" s="14" t="n">
        <v>0.589</v>
      </c>
      <c r="BD825" s="14" t="n">
        <v>0.123</v>
      </c>
      <c r="BE825" s="14" t="n">
        <v>0</v>
      </c>
      <c r="BF825" s="14" t="n">
        <v>0.589</v>
      </c>
      <c r="BG825" s="14" t="n">
        <v>0</v>
      </c>
      <c r="BH825" s="14" t="n">
        <v>1</v>
      </c>
      <c r="BI825" s="14" t="n">
        <v>0.6889999999999999</v>
      </c>
      <c r="BJ825" s="14" t="n">
        <v>0.123</v>
      </c>
      <c r="BK825" s="14" t="n">
        <v>0</v>
      </c>
      <c r="BL825" s="14" t="n">
        <v>0.6889999999999999</v>
      </c>
      <c r="BM825" s="14" t="n">
        <v>0</v>
      </c>
      <c r="BN825" s="14" t="n">
        <v>1</v>
      </c>
      <c r="BO825" s="14" t="n">
        <v>0</v>
      </c>
      <c r="BP825" s="14" t="n">
        <v>0</v>
      </c>
      <c r="BQ825" s="14" t="n">
        <v>0</v>
      </c>
      <c r="BR825" s="14" t="n">
        <v>0</v>
      </c>
      <c r="BS825" s="14" t="n">
        <v>1</v>
      </c>
      <c r="BT825" s="14" t="n">
        <v>0</v>
      </c>
      <c r="BU825" s="14" t="n">
        <v>0</v>
      </c>
      <c r="BV825" s="14" t="n">
        <v>0</v>
      </c>
      <c r="BW825" s="14" t="n">
        <v>0</v>
      </c>
      <c r="BX825" s="14" t="n">
        <v>1</v>
      </c>
      <c r="BY825" s="14" t="n">
        <v>12.729</v>
      </c>
      <c r="BZ825" s="14" t="n">
        <v>0</v>
      </c>
      <c r="CA825" s="14" t="n">
        <v>12.729</v>
      </c>
      <c r="CB825" s="14" t="n">
        <v>0</v>
      </c>
      <c r="CC825" s="14" t="n">
        <v>102.477</v>
      </c>
      <c r="CD825" s="14" t="n">
        <v>7.95</v>
      </c>
      <c r="CE825" s="14" t="n">
        <v>0</v>
      </c>
      <c r="CF825" s="14" t="n">
        <v>102.477</v>
      </c>
      <c r="CG825" s="14" t="n">
        <v>0</v>
      </c>
      <c r="CH825" s="14" t="n">
        <v>1</v>
      </c>
      <c r="CI825" s="14" t="n">
        <v>0</v>
      </c>
      <c r="CJ825" s="14" t="n">
        <v>0</v>
      </c>
      <c r="CK825" s="14" t="n">
        <v>0</v>
      </c>
      <c r="CL825" s="14" t="n">
        <v>0</v>
      </c>
      <c r="CM825" s="14" t="n">
        <v>0</v>
      </c>
      <c r="CN825" s="14" t="n">
        <v>0</v>
      </c>
      <c r="CO825" s="14" t="n">
        <v>0</v>
      </c>
      <c r="CP825" s="14" t="n">
        <v>0</v>
      </c>
      <c r="CQ825" s="14" t="n">
        <v>1.294</v>
      </c>
      <c r="CR825" s="14" t="n">
        <v>0</v>
      </c>
      <c r="CS825" s="14" t="n">
        <v>5.158</v>
      </c>
      <c r="CT825" s="14" t="n">
        <v>7.554</v>
      </c>
      <c r="CU825" s="14" t="n">
        <v>16.097</v>
      </c>
    </row>
    <row r="826">
      <c r="A826" s="14" t="inlineStr">
        <is>
          <t>TUV2023</t>
        </is>
      </c>
      <c r="B826" s="14" t="inlineStr">
        <is>
          <t>TUV</t>
        </is>
      </c>
      <c r="C826" s="14" t="inlineStr">
        <is>
          <t>TUV</t>
        </is>
      </c>
      <c r="D826" s="14" t="inlineStr">
        <is>
          <t>Tuvalu</t>
        </is>
      </c>
      <c r="E826" s="14" t="n">
        <v>2023</v>
      </c>
      <c r="F826" s="14" t="n">
        <v>0</v>
      </c>
      <c r="G826" s="14" t="n">
        <v>5.77</v>
      </c>
      <c r="H826" s="14" t="n">
        <v>1.286</v>
      </c>
      <c r="I826" s="14" t="n">
        <v>0</v>
      </c>
      <c r="J826" s="14" t="n">
        <v>5.77</v>
      </c>
      <c r="K826" s="14" t="n">
        <v>0</v>
      </c>
      <c r="L826" s="14" t="n">
        <v>1</v>
      </c>
      <c r="M826" s="14" t="n">
        <v>7.886</v>
      </c>
      <c r="N826" s="14" t="n">
        <v>3.857</v>
      </c>
      <c r="O826" s="14" t="n">
        <v>0</v>
      </c>
      <c r="P826" s="14" t="n">
        <v>7.886</v>
      </c>
      <c r="Q826" s="14" t="n">
        <v>0</v>
      </c>
      <c r="R826" s="14" t="n">
        <v>1</v>
      </c>
      <c r="S826" s="14" t="n">
        <v>12.198</v>
      </c>
      <c r="T826" s="14" t="n">
        <v>7.714</v>
      </c>
      <c r="U826" s="14" t="n">
        <v>0</v>
      </c>
      <c r="V826" s="14" t="n">
        <v>12.198</v>
      </c>
      <c r="W826" s="14" t="n">
        <v>0</v>
      </c>
      <c r="X826" s="14" t="n">
        <v>1</v>
      </c>
      <c r="Y826" s="14" t="n">
        <v>13.814</v>
      </c>
      <c r="Z826" s="14" t="n">
        <v>1.705</v>
      </c>
      <c r="AA826" s="14" t="n">
        <v>0</v>
      </c>
      <c r="AB826" s="14" t="n">
        <v>13.814</v>
      </c>
      <c r="AC826" s="14" t="n">
        <v>0</v>
      </c>
      <c r="AD826" s="14" t="n">
        <v>1</v>
      </c>
      <c r="AE826" s="14" t="n">
        <v>15.1</v>
      </c>
      <c r="AF826" s="14" t="n">
        <v>3.292</v>
      </c>
      <c r="AG826" s="14" t="n">
        <v>0</v>
      </c>
      <c r="AH826" s="14" t="n">
        <v>15.1</v>
      </c>
      <c r="AI826" s="14" t="n">
        <v>0</v>
      </c>
      <c r="AJ826" s="14" t="n">
        <v>1</v>
      </c>
      <c r="AK826" s="14" t="n">
        <v>22.814</v>
      </c>
      <c r="AL826" s="14" t="n">
        <v>11.838</v>
      </c>
      <c r="AM826" s="14" t="n">
        <v>0</v>
      </c>
      <c r="AN826" s="14" t="n">
        <v>22.814</v>
      </c>
      <c r="AO826" s="14" t="n">
        <v>0</v>
      </c>
      <c r="AP826" s="14" t="n">
        <v>1</v>
      </c>
      <c r="AQ826" s="14" t="n">
        <v>0.749</v>
      </c>
      <c r="AR826" s="14" t="n">
        <v>0.129</v>
      </c>
      <c r="AS826" s="14" t="n">
        <v>0</v>
      </c>
      <c r="AT826" s="14" t="n">
        <v>0.749</v>
      </c>
      <c r="AU826" s="14" t="n">
        <v>0</v>
      </c>
      <c r="AV826" s="14" t="n">
        <v>1</v>
      </c>
      <c r="AW826" s="14" t="n">
        <v>0.783</v>
      </c>
      <c r="AX826" s="14" t="n">
        <v>0.129</v>
      </c>
      <c r="AY826" s="14" t="n">
        <v>0</v>
      </c>
      <c r="AZ826" s="14" t="n">
        <v>0.783</v>
      </c>
      <c r="BA826" s="14" t="n">
        <v>0</v>
      </c>
      <c r="BB826" s="14" t="n">
        <v>1</v>
      </c>
      <c r="BC826" s="14" t="n">
        <v>0.527</v>
      </c>
      <c r="BD826" s="14" t="n">
        <v>0.129</v>
      </c>
      <c r="BE826" s="14" t="n">
        <v>0</v>
      </c>
      <c r="BF826" s="14" t="n">
        <v>0.527</v>
      </c>
      <c r="BG826" s="14" t="n">
        <v>0</v>
      </c>
      <c r="BH826" s="14" t="n">
        <v>1</v>
      </c>
      <c r="BI826" s="14" t="n">
        <v>0.64</v>
      </c>
      <c r="BJ826" s="14" t="n">
        <v>0.129</v>
      </c>
      <c r="BK826" s="14" t="n">
        <v>0</v>
      </c>
      <c r="BL826" s="14" t="n">
        <v>0.64</v>
      </c>
      <c r="BM826" s="14" t="n">
        <v>0</v>
      </c>
      <c r="BN826" s="14" t="n">
        <v>1</v>
      </c>
      <c r="BO826" s="14" t="n">
        <v>0</v>
      </c>
      <c r="BP826" s="14" t="n">
        <v>0</v>
      </c>
      <c r="BQ826" s="14" t="n">
        <v>0</v>
      </c>
      <c r="BR826" s="14" t="n">
        <v>0</v>
      </c>
      <c r="BS826" s="14" t="n">
        <v>1</v>
      </c>
      <c r="BT826" s="14" t="n">
        <v>0</v>
      </c>
      <c r="BU826" s="14" t="n">
        <v>0</v>
      </c>
      <c r="BV826" s="14" t="n">
        <v>0</v>
      </c>
      <c r="BW826" s="14" t="n">
        <v>0</v>
      </c>
      <c r="BX826" s="14" t="n">
        <v>1</v>
      </c>
      <c r="BY826" s="14" t="n">
        <v>13.254</v>
      </c>
      <c r="BZ826" s="14" t="n">
        <v>0</v>
      </c>
      <c r="CA826" s="14" t="n">
        <v>13.254</v>
      </c>
      <c r="CB826" s="14" t="n">
        <v>0</v>
      </c>
      <c r="CC826" s="14" t="n">
        <v>87.07899999999999</v>
      </c>
      <c r="CD826" s="14" t="n">
        <v>7.95</v>
      </c>
      <c r="CE826" s="14" t="n">
        <v>0</v>
      </c>
      <c r="CF826" s="14" t="n">
        <v>87.07899999999999</v>
      </c>
      <c r="CG826" s="14" t="n">
        <v>0</v>
      </c>
      <c r="CH826" s="14" t="n">
        <v>1</v>
      </c>
      <c r="CI826" s="14" t="n">
        <v>0</v>
      </c>
      <c r="CJ826" s="14" t="n">
        <v>0</v>
      </c>
      <c r="CK826" s="14" t="n">
        <v>0</v>
      </c>
      <c r="CL826" s="14" t="n">
        <v>0</v>
      </c>
      <c r="CM826" s="14" t="n">
        <v>0</v>
      </c>
      <c r="CN826" s="14" t="n">
        <v>0</v>
      </c>
      <c r="CO826" s="14" t="n">
        <v>0</v>
      </c>
      <c r="CP826" s="14" t="n">
        <v>0</v>
      </c>
      <c r="CQ826" s="14" t="n">
        <v>1.348</v>
      </c>
      <c r="CR826" s="14" t="n">
        <v>0</v>
      </c>
      <c r="CS826" s="14" t="n">
        <v>5.37</v>
      </c>
      <c r="CT826" s="14" t="n">
        <v>4.484</v>
      </c>
      <c r="CU826" s="14" t="n">
        <v>12.529</v>
      </c>
    </row>
    <row r="827">
      <c r="A827" s="14" t="inlineStr">
        <is>
          <t>TUV2024</t>
        </is>
      </c>
      <c r="B827" s="14" t="inlineStr">
        <is>
          <t>TUV</t>
        </is>
      </c>
      <c r="C827" s="14" t="inlineStr">
        <is>
          <t>TUV</t>
        </is>
      </c>
      <c r="D827" s="14" t="inlineStr">
        <is>
          <t>Tuvalu</t>
        </is>
      </c>
      <c r="E827" s="14" t="n">
        <v>2024</v>
      </c>
      <c r="F827" s="14" t="n">
        <v>0</v>
      </c>
      <c r="G827" s="14" t="n">
        <v>4.833</v>
      </c>
      <c r="H827" s="14" t="n">
        <v>1.324</v>
      </c>
      <c r="I827" s="14" t="n">
        <v>0</v>
      </c>
      <c r="J827" s="14" t="n">
        <v>4.833</v>
      </c>
      <c r="K827" s="14" t="n">
        <v>0</v>
      </c>
      <c r="L827" s="14" t="n">
        <v>1</v>
      </c>
      <c r="M827" s="14" t="n">
        <v>7.124</v>
      </c>
      <c r="N827" s="14" t="n">
        <v>3.971</v>
      </c>
      <c r="O827" s="14" t="n">
        <v>0</v>
      </c>
      <c r="P827" s="14" t="n">
        <v>7.124</v>
      </c>
      <c r="Q827" s="14" t="n">
        <v>0</v>
      </c>
      <c r="R827" s="14" t="n">
        <v>1</v>
      </c>
      <c r="S827" s="14" t="n">
        <v>11.451</v>
      </c>
      <c r="T827" s="14" t="n">
        <v>7.942</v>
      </c>
      <c r="U827" s="14" t="n">
        <v>0</v>
      </c>
      <c r="V827" s="14" t="n">
        <v>11.451</v>
      </c>
      <c r="W827" s="14" t="n">
        <v>0</v>
      </c>
      <c r="X827" s="14" t="n">
        <v>1</v>
      </c>
      <c r="Y827" s="14" t="n">
        <v>12.219</v>
      </c>
      <c r="Z827" s="14" t="n">
        <v>1.508</v>
      </c>
      <c r="AA827" s="14" t="n">
        <v>0</v>
      </c>
      <c r="AB827" s="14" t="n">
        <v>12.219</v>
      </c>
      <c r="AC827" s="14" t="n">
        <v>0</v>
      </c>
      <c r="AD827" s="14" t="n">
        <v>1</v>
      </c>
      <c r="AE827" s="14" t="n">
        <v>13.543</v>
      </c>
      <c r="AF827" s="14" t="n">
        <v>2.952</v>
      </c>
      <c r="AG827" s="14" t="n">
        <v>0</v>
      </c>
      <c r="AH827" s="14" t="n">
        <v>13.543</v>
      </c>
      <c r="AI827" s="14" t="n">
        <v>0</v>
      </c>
      <c r="AJ827" s="14" t="n">
        <v>1</v>
      </c>
      <c r="AK827" s="14" t="n">
        <v>21.484</v>
      </c>
      <c r="AL827" s="14" t="n">
        <v>11.148</v>
      </c>
      <c r="AM827" s="14" t="n">
        <v>0</v>
      </c>
      <c r="AN827" s="14" t="n">
        <v>21.484</v>
      </c>
      <c r="AO827" s="14" t="n">
        <v>0</v>
      </c>
      <c r="AP827" s="14" t="n">
        <v>1</v>
      </c>
      <c r="AQ827" s="14" t="n">
        <v>0.72</v>
      </c>
      <c r="AR827" s="14" t="n">
        <v>0.132</v>
      </c>
      <c r="AS827" s="14" t="n">
        <v>0</v>
      </c>
      <c r="AT827" s="14" t="n">
        <v>0.72</v>
      </c>
      <c r="AU827" s="14" t="n">
        <v>0</v>
      </c>
      <c r="AV827" s="14" t="n">
        <v>1</v>
      </c>
      <c r="AW827" s="14" t="n">
        <v>0.734</v>
      </c>
      <c r="AX827" s="14" t="n">
        <v>0.132</v>
      </c>
      <c r="AY827" s="14" t="n">
        <v>0</v>
      </c>
      <c r="AZ827" s="14" t="n">
        <v>0.734</v>
      </c>
      <c r="BA827" s="14" t="n">
        <v>0</v>
      </c>
      <c r="BB827" s="14" t="n">
        <v>1</v>
      </c>
      <c r="BC827" s="14" t="n">
        <v>0.51</v>
      </c>
      <c r="BD827" s="14" t="n">
        <v>0.132</v>
      </c>
      <c r="BE827" s="14" t="n">
        <v>0</v>
      </c>
      <c r="BF827" s="14" t="n">
        <v>0.51</v>
      </c>
      <c r="BG827" s="14" t="n">
        <v>0</v>
      </c>
      <c r="BH827" s="14" t="n">
        <v>1</v>
      </c>
      <c r="BI827" s="14" t="n">
        <v>0.652</v>
      </c>
      <c r="BJ827" s="14" t="n">
        <v>0.132</v>
      </c>
      <c r="BK827" s="14" t="n">
        <v>0</v>
      </c>
      <c r="BL827" s="14" t="n">
        <v>0.652</v>
      </c>
      <c r="BM827" s="14" t="n">
        <v>0</v>
      </c>
      <c r="BN827" s="14" t="n">
        <v>1</v>
      </c>
      <c r="BO827" s="14" t="n">
        <v>0</v>
      </c>
      <c r="BP827" s="14" t="n">
        <v>0</v>
      </c>
      <c r="BQ827" s="14" t="n">
        <v>0</v>
      </c>
      <c r="BR827" s="14" t="n">
        <v>0</v>
      </c>
      <c r="BS827" s="14" t="n">
        <v>1</v>
      </c>
      <c r="BT827" s="14" t="n">
        <v>0</v>
      </c>
      <c r="BU827" s="14" t="n">
        <v>0</v>
      </c>
      <c r="BV827" s="14" t="n">
        <v>0</v>
      </c>
      <c r="BW827" s="14" t="n">
        <v>0</v>
      </c>
      <c r="BX827" s="14" t="n">
        <v>1</v>
      </c>
      <c r="BY827" s="14" t="n">
        <v>13.646</v>
      </c>
      <c r="BZ827" s="14" t="n">
        <v>0</v>
      </c>
      <c r="CA827" s="14" t="n">
        <v>13.646</v>
      </c>
      <c r="CB827" s="14" t="n">
        <v>0</v>
      </c>
      <c r="CC827" s="14" t="n">
        <v>86.38500000000001</v>
      </c>
      <c r="CD827" s="14" t="n">
        <v>7.95</v>
      </c>
      <c r="CE827" s="14" t="n">
        <v>0</v>
      </c>
      <c r="CF827" s="14" t="n">
        <v>86.38500000000001</v>
      </c>
      <c r="CG827" s="14" t="n">
        <v>0</v>
      </c>
      <c r="CH827" s="14" t="n">
        <v>1</v>
      </c>
      <c r="CI827" s="14" t="n">
        <v>0</v>
      </c>
      <c r="CJ827" s="14" t="n">
        <v>0</v>
      </c>
      <c r="CK827" s="14" t="n">
        <v>0</v>
      </c>
      <c r="CL827" s="14" t="n">
        <v>0</v>
      </c>
      <c r="CM827" s="14" t="n">
        <v>0</v>
      </c>
      <c r="CN827" s="14" t="n">
        <v>0</v>
      </c>
      <c r="CO827" s="14" t="n">
        <v>0</v>
      </c>
      <c r="CP827" s="14" t="n">
        <v>0</v>
      </c>
      <c r="CQ827" s="14" t="n">
        <v>1.387</v>
      </c>
      <c r="CR827" s="14" t="n">
        <v>0</v>
      </c>
      <c r="CS827" s="14" t="n">
        <v>5.529</v>
      </c>
      <c r="CT827" s="14" t="n">
        <v>3.509</v>
      </c>
      <c r="CU827" s="14" t="n">
        <v>10.896</v>
      </c>
    </row>
    <row r="828">
      <c r="A828" s="14" t="inlineStr">
        <is>
          <t>UGA2021</t>
        </is>
      </c>
      <c r="B828" s="14" t="inlineStr">
        <is>
          <t>UGA</t>
        </is>
      </c>
      <c r="C828" s="14" t="inlineStr">
        <is>
          <t>UGA</t>
        </is>
      </c>
      <c r="D828" s="14" t="inlineStr">
        <is>
          <t>Uganda</t>
        </is>
      </c>
      <c r="E828" s="14" t="n">
        <v>2021</v>
      </c>
      <c r="F828" s="14" t="n">
        <v>0.18</v>
      </c>
      <c r="G828" s="14" t="n">
        <v>5.897</v>
      </c>
      <c r="H828" s="14" t="n">
        <v>1.143</v>
      </c>
      <c r="I828" s="14" t="n">
        <v>0</v>
      </c>
      <c r="J828" s="14" t="n">
        <v>5.897</v>
      </c>
      <c r="K828" s="14" t="n">
        <v>0</v>
      </c>
      <c r="L828" s="14" t="n">
        <v>1</v>
      </c>
      <c r="M828" s="14" t="n">
        <v>7.964</v>
      </c>
      <c r="N828" s="14" t="n">
        <v>3.43</v>
      </c>
      <c r="O828" s="14" t="n">
        <v>0</v>
      </c>
      <c r="P828" s="14" t="n">
        <v>7.964</v>
      </c>
      <c r="Q828" s="14" t="n">
        <v>0</v>
      </c>
      <c r="R828" s="14" t="n">
        <v>1</v>
      </c>
      <c r="S828" s="14" t="n">
        <v>11.613</v>
      </c>
      <c r="T828" s="14" t="n">
        <v>6.86</v>
      </c>
      <c r="U828" s="14" t="n">
        <v>0</v>
      </c>
      <c r="V828" s="14" t="n">
        <v>13.704</v>
      </c>
      <c r="W828" s="14" t="n">
        <v>0.18</v>
      </c>
      <c r="X828" s="14" t="n">
        <v>1</v>
      </c>
      <c r="Y828" s="14" t="n">
        <v>16.222</v>
      </c>
      <c r="Z828" s="14" t="n">
        <v>2.193</v>
      </c>
      <c r="AA828" s="14" t="n">
        <v>0</v>
      </c>
      <c r="AB828" s="14" t="n">
        <v>16.222</v>
      </c>
      <c r="AC828" s="14" t="n">
        <v>0</v>
      </c>
      <c r="AD828" s="14" t="n">
        <v>1</v>
      </c>
      <c r="AE828" s="14" t="n">
        <v>17.366</v>
      </c>
      <c r="AF828" s="14" t="n">
        <v>4.061</v>
      </c>
      <c r="AG828" s="14" t="n">
        <v>0</v>
      </c>
      <c r="AH828" s="14" t="n">
        <v>17.366</v>
      </c>
      <c r="AI828" s="14" t="n">
        <v>0</v>
      </c>
      <c r="AJ828" s="14" t="n">
        <v>1</v>
      </c>
      <c r="AK828" s="14" t="n">
        <v>24.226</v>
      </c>
      <c r="AL828" s="14" t="n">
        <v>12.902</v>
      </c>
      <c r="AM828" s="14" t="n">
        <v>0</v>
      </c>
      <c r="AN828" s="14" t="n">
        <v>28.586</v>
      </c>
      <c r="AO828" s="14" t="n">
        <v>0.18</v>
      </c>
      <c r="AP828" s="14" t="n">
        <v>1</v>
      </c>
      <c r="AQ828" s="14" t="n">
        <v>0.619</v>
      </c>
      <c r="AR828" s="14" t="n">
        <v>0.114</v>
      </c>
      <c r="AS828" s="14" t="n">
        <v>0.332</v>
      </c>
      <c r="AT828" s="14" t="n">
        <v>1.123</v>
      </c>
      <c r="AU828" s="14" t="n">
        <v>0.18</v>
      </c>
      <c r="AV828" s="14" t="n">
        <v>1</v>
      </c>
      <c r="AW828" s="14" t="n">
        <v>0.599</v>
      </c>
      <c r="AX828" s="14" t="n">
        <v>0.114</v>
      </c>
      <c r="AY828" s="14" t="n">
        <v>0.273</v>
      </c>
      <c r="AZ828" s="14" t="n">
        <v>1.029</v>
      </c>
      <c r="BA828" s="14" t="n">
        <v>0.18</v>
      </c>
      <c r="BB828" s="14" t="n">
        <v>1</v>
      </c>
      <c r="BC828" s="14" t="n">
        <v>0.439</v>
      </c>
      <c r="BD828" s="14" t="n">
        <v>0.114</v>
      </c>
      <c r="BE828" s="14" t="n">
        <v>0</v>
      </c>
      <c r="BF828" s="14" t="n">
        <v>0.518</v>
      </c>
      <c r="BG828" s="14" t="n">
        <v>0.18</v>
      </c>
      <c r="BH828" s="14" t="n">
        <v>1</v>
      </c>
      <c r="BI828" s="14" t="n">
        <v>0.505</v>
      </c>
      <c r="BJ828" s="14" t="n">
        <v>0.114</v>
      </c>
      <c r="BK828" s="14" t="n">
        <v>0.275</v>
      </c>
      <c r="BL828" s="14" t="n">
        <v>0.921</v>
      </c>
      <c r="BM828" s="14" t="n">
        <v>0.18</v>
      </c>
      <c r="BN828" s="14" t="n">
        <v>1</v>
      </c>
      <c r="BO828" s="14" t="n">
        <v>0</v>
      </c>
      <c r="BP828" s="14" t="n">
        <v>0</v>
      </c>
      <c r="BQ828" s="14" t="n">
        <v>0.097</v>
      </c>
      <c r="BR828" s="14" t="n">
        <v>0</v>
      </c>
      <c r="BS828" s="14" t="n">
        <v>0.833</v>
      </c>
      <c r="BT828" s="14" t="n">
        <v>0</v>
      </c>
      <c r="BU828" s="14" t="n">
        <v>0</v>
      </c>
      <c r="BV828" s="14" t="n">
        <v>0.208</v>
      </c>
      <c r="BW828" s="14" t="n">
        <v>0.18</v>
      </c>
      <c r="BX828" s="14" t="n">
        <v>1</v>
      </c>
      <c r="BY828" s="14" t="n">
        <v>11.787</v>
      </c>
      <c r="BZ828" s="14" t="n">
        <v>0</v>
      </c>
      <c r="CA828" s="14" t="n">
        <v>11.787</v>
      </c>
      <c r="CB828" s="14" t="n">
        <v>0</v>
      </c>
      <c r="CC828" s="14" t="n">
        <v>78.125</v>
      </c>
      <c r="CD828" s="14" t="n">
        <v>7.95</v>
      </c>
      <c r="CE828" s="14" t="n">
        <v>38.776</v>
      </c>
      <c r="CF828" s="14" t="n">
        <v>137.943</v>
      </c>
      <c r="CG828" s="14" t="n">
        <v>0.18</v>
      </c>
      <c r="CH828" s="14" t="n">
        <v>1</v>
      </c>
      <c r="CI828" s="14" t="n">
        <v>0</v>
      </c>
      <c r="CJ828" s="14" t="n">
        <v>0</v>
      </c>
      <c r="CK828" s="14" t="n">
        <v>0</v>
      </c>
      <c r="CL828" s="14" t="n">
        <v>0</v>
      </c>
      <c r="CM828" s="14" t="n">
        <v>0</v>
      </c>
      <c r="CN828" s="14" t="n">
        <v>0</v>
      </c>
      <c r="CO828" s="14" t="n">
        <v>0</v>
      </c>
      <c r="CP828" s="14" t="n">
        <v>0</v>
      </c>
      <c r="CQ828" s="14" t="n">
        <v>1.198</v>
      </c>
      <c r="CR828" s="14" t="n">
        <v>0</v>
      </c>
      <c r="CS828" s="14" t="n">
        <v>4.776</v>
      </c>
      <c r="CT828" s="14" t="n">
        <v>4.753</v>
      </c>
      <c r="CU828" s="14" t="n">
        <v>15.162</v>
      </c>
    </row>
    <row r="829">
      <c r="A829" s="14" t="inlineStr">
        <is>
          <t>UGA2022</t>
        </is>
      </c>
      <c r="B829" s="14" t="inlineStr">
        <is>
          <t>UGA</t>
        </is>
      </c>
      <c r="C829" s="14" t="inlineStr">
        <is>
          <t>UGA</t>
        </is>
      </c>
      <c r="D829" s="14" t="inlineStr">
        <is>
          <t>Uganda</t>
        </is>
      </c>
      <c r="E829" s="14" t="n">
        <v>2022</v>
      </c>
      <c r="F829" s="14" t="n">
        <v>0.18</v>
      </c>
      <c r="G829" s="14" t="n">
        <v>11.72</v>
      </c>
      <c r="H829" s="14" t="n">
        <v>1.235</v>
      </c>
      <c r="I829" s="14" t="n">
        <v>0</v>
      </c>
      <c r="J829" s="14" t="n">
        <v>11.72</v>
      </c>
      <c r="K829" s="14" t="n">
        <v>0</v>
      </c>
      <c r="L829" s="14" t="n">
        <v>1</v>
      </c>
      <c r="M829" s="14" t="n">
        <v>9.782999999999999</v>
      </c>
      <c r="N829" s="14" t="n">
        <v>3.704</v>
      </c>
      <c r="O829" s="14" t="n">
        <v>0</v>
      </c>
      <c r="P829" s="14" t="n">
        <v>9.782999999999999</v>
      </c>
      <c r="Q829" s="14" t="n">
        <v>0</v>
      </c>
      <c r="R829" s="14" t="n">
        <v>1</v>
      </c>
      <c r="S829" s="14" t="n">
        <v>17.893</v>
      </c>
      <c r="T829" s="14" t="n">
        <v>7.408</v>
      </c>
      <c r="U829" s="14" t="n">
        <v>0.238</v>
      </c>
      <c r="V829" s="14" t="n">
        <v>21.114</v>
      </c>
      <c r="W829" s="14" t="n">
        <v>0.18</v>
      </c>
      <c r="X829" s="14" t="n">
        <v>1</v>
      </c>
      <c r="Y829" s="14" t="n">
        <v>32.521</v>
      </c>
      <c r="Z829" s="14" t="n">
        <v>4.395</v>
      </c>
      <c r="AA829" s="14" t="n">
        <v>0</v>
      </c>
      <c r="AB829" s="14" t="n">
        <v>32.521</v>
      </c>
      <c r="AC829" s="14" t="n">
        <v>0</v>
      </c>
      <c r="AD829" s="14" t="n">
        <v>1</v>
      </c>
      <c r="AE829" s="14" t="n">
        <v>33.755</v>
      </c>
      <c r="AF829" s="14" t="n">
        <v>7.893</v>
      </c>
      <c r="AG829" s="14" t="n">
        <v>0</v>
      </c>
      <c r="AH829" s="14" t="n">
        <v>33.755</v>
      </c>
      <c r="AI829" s="14" t="n">
        <v>0</v>
      </c>
      <c r="AJ829" s="14" t="n">
        <v>1</v>
      </c>
      <c r="AK829" s="14" t="n">
        <v>41.163</v>
      </c>
      <c r="AL829" s="14" t="n">
        <v>21.923</v>
      </c>
      <c r="AM829" s="14" t="n">
        <v>0.548</v>
      </c>
      <c r="AN829" s="14" t="n">
        <v>48.573</v>
      </c>
      <c r="AO829" s="14" t="n">
        <v>0.18</v>
      </c>
      <c r="AP829" s="14" t="n">
        <v>1</v>
      </c>
      <c r="AQ829" s="14" t="n">
        <v>0.861</v>
      </c>
      <c r="AR829" s="14" t="n">
        <v>0.123</v>
      </c>
      <c r="AS829" s="14" t="n">
        <v>0.386</v>
      </c>
      <c r="AT829" s="14" t="n">
        <v>1.472</v>
      </c>
      <c r="AU829" s="14" t="n">
        <v>0.18</v>
      </c>
      <c r="AV829" s="14" t="n">
        <v>1</v>
      </c>
      <c r="AW829" s="14" t="n">
        <v>0.986</v>
      </c>
      <c r="AX829" s="14" t="n">
        <v>0.123</v>
      </c>
      <c r="AY829" s="14" t="n">
        <v>0.183</v>
      </c>
      <c r="AZ829" s="14" t="n">
        <v>1.38</v>
      </c>
      <c r="BA829" s="14" t="n">
        <v>0.18</v>
      </c>
      <c r="BB829" s="14" t="n">
        <v>1</v>
      </c>
      <c r="BC829" s="14" t="n">
        <v>0.598</v>
      </c>
      <c r="BD829" s="14" t="n">
        <v>0.123</v>
      </c>
      <c r="BE829" s="14" t="n">
        <v>0.008</v>
      </c>
      <c r="BF829" s="14" t="n">
        <v>0.705</v>
      </c>
      <c r="BG829" s="14" t="n">
        <v>0.18</v>
      </c>
      <c r="BH829" s="14" t="n">
        <v>1</v>
      </c>
      <c r="BI829" s="14" t="n">
        <v>0.612</v>
      </c>
      <c r="BJ829" s="14" t="n">
        <v>0.123</v>
      </c>
      <c r="BK829" s="14" t="n">
        <v>0.216</v>
      </c>
      <c r="BL829" s="14" t="n">
        <v>0.977</v>
      </c>
      <c r="BM829" s="14" t="n">
        <v>0.18</v>
      </c>
      <c r="BN829" s="14" t="n">
        <v>1</v>
      </c>
      <c r="BO829" s="14" t="n">
        <v>0</v>
      </c>
      <c r="BP829" s="14" t="n">
        <v>0</v>
      </c>
      <c r="BQ829" s="14" t="n">
        <v>0.102</v>
      </c>
      <c r="BR829" s="14" t="n">
        <v>0</v>
      </c>
      <c r="BS829" s="14" t="n">
        <v>0.833</v>
      </c>
      <c r="BT829" s="14" t="n">
        <v>0</v>
      </c>
      <c r="BU829" s="14" t="n">
        <v>0</v>
      </c>
      <c r="BV829" s="14" t="n">
        <v>0.222</v>
      </c>
      <c r="BW829" s="14" t="n">
        <v>0.18</v>
      </c>
      <c r="BX829" s="14" t="n">
        <v>1</v>
      </c>
      <c r="BY829" s="14" t="n">
        <v>12.729</v>
      </c>
      <c r="BZ829" s="14" t="n">
        <v>0</v>
      </c>
      <c r="CA829" s="14" t="n">
        <v>12.729</v>
      </c>
      <c r="CB829" s="14" t="n">
        <v>0</v>
      </c>
      <c r="CC829" s="14" t="n">
        <v>97.90000000000001</v>
      </c>
      <c r="CD829" s="14" t="n">
        <v>7.95</v>
      </c>
      <c r="CE829" s="14" t="n">
        <v>53.103</v>
      </c>
      <c r="CF829" s="14" t="n">
        <v>178.184</v>
      </c>
      <c r="CG829" s="14" t="n">
        <v>0.18</v>
      </c>
      <c r="CH829" s="14" t="n">
        <v>1</v>
      </c>
      <c r="CI829" s="14" t="n">
        <v>0</v>
      </c>
      <c r="CJ829" s="14" t="n">
        <v>0</v>
      </c>
      <c r="CK829" s="14" t="n">
        <v>0</v>
      </c>
      <c r="CL829" s="14" t="n">
        <v>0</v>
      </c>
      <c r="CM829" s="14" t="n">
        <v>0</v>
      </c>
      <c r="CN829" s="14" t="n">
        <v>0</v>
      </c>
      <c r="CO829" s="14" t="n">
        <v>0</v>
      </c>
      <c r="CP829" s="14" t="n">
        <v>0</v>
      </c>
      <c r="CQ829" s="14" t="n">
        <v>1.294</v>
      </c>
      <c r="CR829" s="14" t="n">
        <v>0</v>
      </c>
      <c r="CS829" s="14" t="n">
        <v>5.158</v>
      </c>
      <c r="CT829" s="14" t="n">
        <v>10.485</v>
      </c>
      <c r="CU829" s="14" t="n">
        <v>31.326</v>
      </c>
    </row>
    <row r="830">
      <c r="A830" s="14" t="inlineStr">
        <is>
          <t>UGA2023</t>
        </is>
      </c>
      <c r="B830" s="14" t="inlineStr">
        <is>
          <t>UGA</t>
        </is>
      </c>
      <c r="C830" s="14" t="inlineStr">
        <is>
          <t>UGA</t>
        </is>
      </c>
      <c r="D830" s="14" t="inlineStr">
        <is>
          <t>Uganda</t>
        </is>
      </c>
      <c r="E830" s="14" t="n">
        <v>2023</v>
      </c>
      <c r="F830" s="14" t="n">
        <v>0.18</v>
      </c>
      <c r="G830" s="14" t="n">
        <v>6.147</v>
      </c>
      <c r="H830" s="14" t="n">
        <v>1.286</v>
      </c>
      <c r="I830" s="14" t="n">
        <v>0</v>
      </c>
      <c r="J830" s="14" t="n">
        <v>6.147</v>
      </c>
      <c r="K830" s="14" t="n">
        <v>0</v>
      </c>
      <c r="L830" s="14" t="n">
        <v>1</v>
      </c>
      <c r="M830" s="14" t="n">
        <v>7.886</v>
      </c>
      <c r="N830" s="14" t="n">
        <v>3.857</v>
      </c>
      <c r="O830" s="14" t="n">
        <v>0</v>
      </c>
      <c r="P830" s="14" t="n">
        <v>7.886</v>
      </c>
      <c r="Q830" s="14" t="n">
        <v>0</v>
      </c>
      <c r="R830" s="14" t="n">
        <v>1</v>
      </c>
      <c r="S830" s="14" t="n">
        <v>12.575</v>
      </c>
      <c r="T830" s="14" t="n">
        <v>7.714</v>
      </c>
      <c r="U830" s="14" t="n">
        <v>0.251</v>
      </c>
      <c r="V830" s="14" t="n">
        <v>14.839</v>
      </c>
      <c r="W830" s="14" t="n">
        <v>0.18</v>
      </c>
      <c r="X830" s="14" t="n">
        <v>1</v>
      </c>
      <c r="Y830" s="14" t="n">
        <v>12.019</v>
      </c>
      <c r="Z830" s="14" t="n">
        <v>1.624</v>
      </c>
      <c r="AA830" s="14" t="n">
        <v>0</v>
      </c>
      <c r="AB830" s="14" t="n">
        <v>12.019</v>
      </c>
      <c r="AC830" s="14" t="n">
        <v>0</v>
      </c>
      <c r="AD830" s="14" t="n">
        <v>1</v>
      </c>
      <c r="AE830" s="14" t="n">
        <v>13.305</v>
      </c>
      <c r="AF830" s="14" t="n">
        <v>3.111</v>
      </c>
      <c r="AG830" s="14" t="n">
        <v>0</v>
      </c>
      <c r="AH830" s="14" t="n">
        <v>13.305</v>
      </c>
      <c r="AI830" s="14" t="n">
        <v>0</v>
      </c>
      <c r="AJ830" s="14" t="n">
        <v>1</v>
      </c>
      <c r="AK830" s="14" t="n">
        <v>21.019</v>
      </c>
      <c r="AL830" s="14" t="n">
        <v>11.194</v>
      </c>
      <c r="AM830" s="14" t="n">
        <v>0.419</v>
      </c>
      <c r="AN830" s="14" t="n">
        <v>24.802</v>
      </c>
      <c r="AO830" s="14" t="n">
        <v>0.18</v>
      </c>
      <c r="AP830" s="14" t="n">
        <v>1</v>
      </c>
      <c r="AQ830" s="14" t="n">
        <v>0.76</v>
      </c>
      <c r="AR830" s="14" t="n">
        <v>0.129</v>
      </c>
      <c r="AS830" s="14" t="n">
        <v>0.458</v>
      </c>
      <c r="AT830" s="14" t="n">
        <v>1.438</v>
      </c>
      <c r="AU830" s="14" t="n">
        <v>0.18</v>
      </c>
      <c r="AV830" s="14" t="n">
        <v>1</v>
      </c>
      <c r="AW830" s="14" t="n">
        <v>0.8110000000000001</v>
      </c>
      <c r="AX830" s="14" t="n">
        <v>0.129</v>
      </c>
      <c r="AY830" s="14" t="n">
        <v>0.292</v>
      </c>
      <c r="AZ830" s="14" t="n">
        <v>1.302</v>
      </c>
      <c r="BA830" s="14" t="n">
        <v>0.18</v>
      </c>
      <c r="BB830" s="14" t="n">
        <v>1</v>
      </c>
      <c r="BC830" s="14" t="n">
        <v>0.535</v>
      </c>
      <c r="BD830" s="14" t="n">
        <v>0.129</v>
      </c>
      <c r="BE830" s="14" t="n">
        <v>0.011</v>
      </c>
      <c r="BF830" s="14" t="n">
        <v>0.631</v>
      </c>
      <c r="BG830" s="14" t="n">
        <v>0.18</v>
      </c>
      <c r="BH830" s="14" t="n">
        <v>1</v>
      </c>
      <c r="BI830" s="14" t="n">
        <v>0.579</v>
      </c>
      <c r="BJ830" s="14" t="n">
        <v>0.129</v>
      </c>
      <c r="BK830" s="14" t="n">
        <v>0.259</v>
      </c>
      <c r="BL830" s="14" t="n">
        <v>0.97</v>
      </c>
      <c r="BM830" s="14" t="n">
        <v>0.18</v>
      </c>
      <c r="BN830" s="14" t="n">
        <v>1</v>
      </c>
      <c r="BO830" s="14" t="n">
        <v>0</v>
      </c>
      <c r="BP830" s="14" t="n">
        <v>0</v>
      </c>
      <c r="BQ830" s="14" t="n">
        <v>0.106</v>
      </c>
      <c r="BR830" s="14" t="n">
        <v>0</v>
      </c>
      <c r="BS830" s="14" t="n">
        <v>0.833</v>
      </c>
      <c r="BT830" s="14" t="n">
        <v>0</v>
      </c>
      <c r="BU830" s="14" t="n">
        <v>0</v>
      </c>
      <c r="BV830" s="14" t="n">
        <v>0.217</v>
      </c>
      <c r="BW830" s="14" t="n">
        <v>0.18</v>
      </c>
      <c r="BX830" s="14" t="n">
        <v>1</v>
      </c>
      <c r="BY830" s="14" t="n">
        <v>13.254</v>
      </c>
      <c r="BZ830" s="14" t="n">
        <v>0</v>
      </c>
      <c r="CA830" s="14" t="n">
        <v>13.254</v>
      </c>
      <c r="CB830" s="14" t="n">
        <v>0</v>
      </c>
      <c r="CC830" s="14" t="n">
        <v>83.248</v>
      </c>
      <c r="CD830" s="14" t="n">
        <v>7.95</v>
      </c>
      <c r="CE830" s="14" t="n">
        <v>65.199</v>
      </c>
      <c r="CF830" s="14" t="n">
        <v>171.745</v>
      </c>
      <c r="CG830" s="14" t="n">
        <v>0.18</v>
      </c>
      <c r="CH830" s="14" t="n">
        <v>1</v>
      </c>
      <c r="CI830" s="14" t="n">
        <v>0</v>
      </c>
      <c r="CJ830" s="14" t="n">
        <v>0</v>
      </c>
      <c r="CK830" s="14" t="n">
        <v>0</v>
      </c>
      <c r="CL830" s="14" t="n">
        <v>0</v>
      </c>
      <c r="CM830" s="14" t="n">
        <v>0</v>
      </c>
      <c r="CN830" s="14" t="n">
        <v>0</v>
      </c>
      <c r="CO830" s="14" t="n">
        <v>0</v>
      </c>
      <c r="CP830" s="14" t="n">
        <v>0</v>
      </c>
      <c r="CQ830" s="14" t="n">
        <v>1.348</v>
      </c>
      <c r="CR830" s="14" t="n">
        <v>0</v>
      </c>
      <c r="CS830" s="14" t="n">
        <v>5.37</v>
      </c>
      <c r="CT830" s="14" t="n">
        <v>4.861</v>
      </c>
      <c r="CU830" s="14" t="n">
        <v>11.622</v>
      </c>
    </row>
    <row r="831">
      <c r="A831" s="14" t="inlineStr">
        <is>
          <t>UGA2024</t>
        </is>
      </c>
      <c r="B831" s="14" t="inlineStr">
        <is>
          <t>UGA</t>
        </is>
      </c>
      <c r="C831" s="14" t="inlineStr">
        <is>
          <t>UGA</t>
        </is>
      </c>
      <c r="D831" s="14" t="inlineStr">
        <is>
          <t>Uganda</t>
        </is>
      </c>
      <c r="E831" s="14" t="n">
        <v>2024</v>
      </c>
      <c r="F831" s="14" t="n">
        <v>0.18</v>
      </c>
      <c r="G831" s="14" t="n">
        <v>5.575</v>
      </c>
      <c r="H831" s="14" t="n">
        <v>1.324</v>
      </c>
      <c r="I831" s="14" t="n">
        <v>0</v>
      </c>
      <c r="J831" s="14" t="n">
        <v>5.575</v>
      </c>
      <c r="K831" s="14" t="n">
        <v>0</v>
      </c>
      <c r="L831" s="14" t="n">
        <v>1</v>
      </c>
      <c r="M831" s="14" t="n">
        <v>7.124</v>
      </c>
      <c r="N831" s="14" t="n">
        <v>3.971</v>
      </c>
      <c r="O831" s="14" t="n">
        <v>0</v>
      </c>
      <c r="P831" s="14" t="n">
        <v>7.124</v>
      </c>
      <c r="Q831" s="14" t="n">
        <v>0</v>
      </c>
      <c r="R831" s="14" t="n">
        <v>1</v>
      </c>
      <c r="S831" s="14" t="n">
        <v>12.193</v>
      </c>
      <c r="T831" s="14" t="n">
        <v>7.942</v>
      </c>
      <c r="U831" s="14" t="n">
        <v>0.299</v>
      </c>
      <c r="V831" s="14" t="n">
        <v>14.388</v>
      </c>
      <c r="W831" s="14" t="n">
        <v>0.18</v>
      </c>
      <c r="X831" s="14" t="n">
        <v>1</v>
      </c>
      <c r="Y831" s="14" t="n">
        <v>10.789</v>
      </c>
      <c r="Z831" s="14" t="n">
        <v>1.458</v>
      </c>
      <c r="AA831" s="14" t="n">
        <v>0</v>
      </c>
      <c r="AB831" s="14" t="n">
        <v>10.789</v>
      </c>
      <c r="AC831" s="14" t="n">
        <v>0</v>
      </c>
      <c r="AD831" s="14" t="n">
        <v>1</v>
      </c>
      <c r="AE831" s="14" t="n">
        <v>12.112</v>
      </c>
      <c r="AF831" s="14" t="n">
        <v>2.832</v>
      </c>
      <c r="AG831" s="14" t="n">
        <v>0</v>
      </c>
      <c r="AH831" s="14" t="n">
        <v>12.112</v>
      </c>
      <c r="AI831" s="14" t="n">
        <v>0</v>
      </c>
      <c r="AJ831" s="14" t="n">
        <v>1</v>
      </c>
      <c r="AK831" s="14" t="n">
        <v>20.054</v>
      </c>
      <c r="AL831" s="14" t="n">
        <v>10.681</v>
      </c>
      <c r="AM831" s="14" t="n">
        <v>0.492</v>
      </c>
      <c r="AN831" s="14" t="n">
        <v>23.664</v>
      </c>
      <c r="AO831" s="14" t="n">
        <v>0.18</v>
      </c>
      <c r="AP831" s="14" t="n">
        <v>1</v>
      </c>
      <c r="AQ831" s="14" t="n">
        <v>0.724</v>
      </c>
      <c r="AR831" s="14" t="n">
        <v>0.132</v>
      </c>
      <c r="AS831" s="14" t="n">
        <v>0.513</v>
      </c>
      <c r="AT831" s="14" t="n">
        <v>1.425</v>
      </c>
      <c r="AU831" s="14" t="n">
        <v>0.18</v>
      </c>
      <c r="AV831" s="14" t="n">
        <v>1</v>
      </c>
      <c r="AW831" s="14" t="n">
        <v>0.75</v>
      </c>
      <c r="AX831" s="14" t="n">
        <v>0.132</v>
      </c>
      <c r="AY831" s="14" t="n">
        <v>0.36</v>
      </c>
      <c r="AZ831" s="14" t="n">
        <v>1.279</v>
      </c>
      <c r="BA831" s="14" t="n">
        <v>0.18</v>
      </c>
      <c r="BB831" s="14" t="n">
        <v>1</v>
      </c>
      <c r="BC831" s="14" t="n">
        <v>0.513</v>
      </c>
      <c r="BD831" s="14" t="n">
        <v>0.132</v>
      </c>
      <c r="BE831" s="14" t="n">
        <v>0.013</v>
      </c>
      <c r="BF831" s="14" t="n">
        <v>0.605</v>
      </c>
      <c r="BG831" s="14" t="n">
        <v>0.18</v>
      </c>
      <c r="BH831" s="14" t="n">
        <v>1</v>
      </c>
      <c r="BI831" s="14" t="n">
        <v>0.591</v>
      </c>
      <c r="BJ831" s="14" t="n">
        <v>0.132</v>
      </c>
      <c r="BK831" s="14" t="n">
        <v>0.272</v>
      </c>
      <c r="BL831" s="14" t="n">
        <v>0.994</v>
      </c>
      <c r="BM831" s="14" t="n">
        <v>0.18</v>
      </c>
      <c r="BN831" s="14" t="n">
        <v>1</v>
      </c>
      <c r="BO831" s="14" t="n">
        <v>0</v>
      </c>
      <c r="BP831" s="14" t="n">
        <v>0</v>
      </c>
      <c r="BQ831" s="14" t="n">
        <v>0.08400000000000001</v>
      </c>
      <c r="BR831" s="14" t="n">
        <v>0</v>
      </c>
      <c r="BS831" s="14" t="n">
        <v>0.833</v>
      </c>
      <c r="BT831" s="14" t="n">
        <v>0</v>
      </c>
      <c r="BU831" s="14" t="n">
        <v>0</v>
      </c>
      <c r="BV831" s="14" t="n">
        <v>0.195</v>
      </c>
      <c r="BW831" s="14" t="n">
        <v>0.18</v>
      </c>
      <c r="BX831" s="14" t="n">
        <v>1</v>
      </c>
      <c r="BY831" s="14" t="n">
        <v>13.646</v>
      </c>
      <c r="BZ831" s="14" t="n">
        <v>0</v>
      </c>
      <c r="CA831" s="14" t="n">
        <v>13.646</v>
      </c>
      <c r="CB831" s="14" t="n">
        <v>0</v>
      </c>
      <c r="CC831" s="14" t="n">
        <v>82.58799999999999</v>
      </c>
      <c r="CD831" s="14" t="n">
        <v>7.95</v>
      </c>
      <c r="CE831" s="14" t="n">
        <v>68.931</v>
      </c>
      <c r="CF831" s="14" t="n">
        <v>174.514</v>
      </c>
      <c r="CG831" s="14" t="n">
        <v>0.18</v>
      </c>
      <c r="CH831" s="14" t="n">
        <v>1</v>
      </c>
      <c r="CI831" s="14" t="n">
        <v>0</v>
      </c>
      <c r="CJ831" s="14" t="n">
        <v>0</v>
      </c>
      <c r="CK831" s="14" t="n">
        <v>0</v>
      </c>
      <c r="CL831" s="14" t="n">
        <v>0</v>
      </c>
      <c r="CM831" s="14" t="n">
        <v>0</v>
      </c>
      <c r="CN831" s="14" t="n">
        <v>0</v>
      </c>
      <c r="CO831" s="14" t="n">
        <v>0</v>
      </c>
      <c r="CP831" s="14" t="n">
        <v>0</v>
      </c>
      <c r="CQ831" s="14" t="n">
        <v>1.387</v>
      </c>
      <c r="CR831" s="14" t="n">
        <v>0</v>
      </c>
      <c r="CS831" s="14" t="n">
        <v>5.529</v>
      </c>
      <c r="CT831" s="14" t="n">
        <v>4.251</v>
      </c>
      <c r="CU831" s="14" t="n">
        <v>10.168</v>
      </c>
    </row>
    <row r="832">
      <c r="A832" s="14" t="inlineStr">
        <is>
          <t>UKR2021</t>
        </is>
      </c>
      <c r="B832" s="14" t="inlineStr">
        <is>
          <t>UKR</t>
        </is>
      </c>
      <c r="C832" s="14" t="inlineStr">
        <is>
          <t>UKR</t>
        </is>
      </c>
      <c r="D832" s="14" t="inlineStr">
        <is>
          <t>Ukraine</t>
        </is>
      </c>
      <c r="E832" s="14" t="n">
        <v>2021</v>
      </c>
      <c r="F832" s="14" t="n">
        <v>0.2</v>
      </c>
      <c r="G832" s="14" t="n">
        <v>4.082</v>
      </c>
      <c r="H832" s="14" t="n">
        <v>0.921</v>
      </c>
      <c r="I832" s="14" t="n">
        <v>0.027</v>
      </c>
      <c r="J832" s="14" t="n">
        <v>4.109</v>
      </c>
      <c r="K832" s="14" t="n">
        <v>0</v>
      </c>
      <c r="L832" s="14" t="n">
        <v>1</v>
      </c>
      <c r="M832" s="14" t="n">
        <v>6</v>
      </c>
      <c r="N832" s="14" t="n">
        <v>2.763</v>
      </c>
      <c r="O832" s="14" t="n">
        <v>0.028</v>
      </c>
      <c r="P832" s="14" t="n">
        <v>6.028</v>
      </c>
      <c r="Q832" s="14" t="n">
        <v>0</v>
      </c>
      <c r="R832" s="14" t="n">
        <v>1</v>
      </c>
      <c r="S832" s="14" t="n">
        <v>8.686999999999999</v>
      </c>
      <c r="T832" s="14" t="n">
        <v>5.526</v>
      </c>
      <c r="U832" s="14" t="n">
        <v>-0.639</v>
      </c>
      <c r="V832" s="14" t="n">
        <v>9.657</v>
      </c>
      <c r="W832" s="14" t="n">
        <v>0.2</v>
      </c>
      <c r="X832" s="14" t="n">
        <v>1</v>
      </c>
      <c r="Y832" s="14" t="n">
        <v>5.302</v>
      </c>
      <c r="Z832" s="14" t="n">
        <v>0.528</v>
      </c>
      <c r="AA832" s="14" t="n">
        <v>1.836</v>
      </c>
      <c r="AB832" s="14" t="n">
        <v>7.138</v>
      </c>
      <c r="AC832" s="14" t="n">
        <v>0</v>
      </c>
      <c r="AD832" s="14" t="n">
        <v>1</v>
      </c>
      <c r="AE832" s="14" t="n">
        <v>6.026</v>
      </c>
      <c r="AF832" s="14" t="n">
        <v>1.072</v>
      </c>
      <c r="AG832" s="14" t="n">
        <v>1.112</v>
      </c>
      <c r="AH832" s="14" t="n">
        <v>7.138</v>
      </c>
      <c r="AI832" s="14" t="n">
        <v>0</v>
      </c>
      <c r="AJ832" s="14" t="n">
        <v>1</v>
      </c>
      <c r="AK832" s="14" t="n">
        <v>10.371</v>
      </c>
      <c r="AL832" s="14" t="n">
        <v>4.636</v>
      </c>
      <c r="AM832" s="14" t="n">
        <v>-2.885</v>
      </c>
      <c r="AN832" s="14" t="n">
        <v>8.984</v>
      </c>
      <c r="AO832" s="14" t="n">
        <v>0</v>
      </c>
      <c r="AP832" s="14" t="n">
        <v>0</v>
      </c>
      <c r="AQ832" s="14" t="n">
        <v>0.619</v>
      </c>
      <c r="AR832" s="14" t="n">
        <v>0.114</v>
      </c>
      <c r="AS832" s="14" t="n">
        <v>0.274</v>
      </c>
      <c r="AT832" s="14" t="n">
        <v>1.072</v>
      </c>
      <c r="AU832" s="14" t="n">
        <v>0.2</v>
      </c>
      <c r="AV832" s="14" t="n">
        <v>1</v>
      </c>
      <c r="AW832" s="14" t="n">
        <v>0.599</v>
      </c>
      <c r="AX832" s="14" t="n">
        <v>0.114</v>
      </c>
      <c r="AY832" s="14" t="n">
        <v>0.26</v>
      </c>
      <c r="AZ832" s="14" t="n">
        <v>1.031</v>
      </c>
      <c r="BA832" s="14" t="n">
        <v>0.2</v>
      </c>
      <c r="BB832" s="14" t="n">
        <v>1</v>
      </c>
      <c r="BC832" s="14" t="n">
        <v>0.439</v>
      </c>
      <c r="BD832" s="14" t="n">
        <v>0.114</v>
      </c>
      <c r="BE832" s="14" t="n">
        <v>0.063</v>
      </c>
      <c r="BF832" s="14" t="n">
        <v>0.602</v>
      </c>
      <c r="BG832" s="14" t="n">
        <v>0.2</v>
      </c>
      <c r="BH832" s="14" t="n">
        <v>1</v>
      </c>
      <c r="BI832" s="14" t="n">
        <v>0.505</v>
      </c>
      <c r="BJ832" s="14" t="n">
        <v>0.114</v>
      </c>
      <c r="BK832" s="14" t="n">
        <v>0</v>
      </c>
      <c r="BL832" s="14" t="n">
        <v>0.606</v>
      </c>
      <c r="BM832" s="14" t="n">
        <v>0.2</v>
      </c>
      <c r="BN832" s="14" t="n">
        <v>1</v>
      </c>
      <c r="BO832" s="14" t="n">
        <v>0</v>
      </c>
      <c r="BP832" s="14" t="n">
        <v>0</v>
      </c>
      <c r="BQ832" s="14" t="n">
        <v>0</v>
      </c>
      <c r="BR832" s="14" t="n">
        <v>0</v>
      </c>
      <c r="BS832" s="14" t="n">
        <v>1</v>
      </c>
      <c r="BT832" s="14" t="n">
        <v>0</v>
      </c>
      <c r="BU832" s="14" t="n">
        <v>-0.032</v>
      </c>
      <c r="BV832" s="14" t="n">
        <v>0.057</v>
      </c>
      <c r="BW832" s="14" t="n">
        <v>0</v>
      </c>
      <c r="BX832" s="14" t="n">
        <v>1</v>
      </c>
      <c r="BY832" s="14" t="n">
        <v>11.787</v>
      </c>
      <c r="BZ832" s="14" t="n">
        <v>0</v>
      </c>
      <c r="CA832" s="14" t="n">
        <v>11.787</v>
      </c>
      <c r="CB832" s="14" t="n">
        <v>0</v>
      </c>
      <c r="CC832" s="14" t="n">
        <v>78.125</v>
      </c>
      <c r="CD832" s="14" t="n">
        <v>7.95</v>
      </c>
      <c r="CE832" s="14" t="n">
        <v>0.751</v>
      </c>
      <c r="CF832" s="14" t="n">
        <v>94.651</v>
      </c>
      <c r="CG832" s="14" t="n">
        <v>0.2</v>
      </c>
      <c r="CH832" s="14" t="n">
        <v>1</v>
      </c>
      <c r="CI832" s="14" t="n">
        <v>0</v>
      </c>
      <c r="CJ832" s="14" t="n">
        <v>0</v>
      </c>
      <c r="CK832" s="14" t="n">
        <v>0</v>
      </c>
      <c r="CL832" s="14" t="n">
        <v>0.18</v>
      </c>
      <c r="CM832" s="14" t="n">
        <v>0</v>
      </c>
      <c r="CN832" s="14" t="n">
        <v>0</v>
      </c>
      <c r="CO832" s="14" t="n">
        <v>0</v>
      </c>
      <c r="CP832" s="14" t="n">
        <v>0.389</v>
      </c>
      <c r="CQ832" s="14" t="n">
        <v>1.198</v>
      </c>
      <c r="CR832" s="14" t="n">
        <v>0.733</v>
      </c>
      <c r="CS832" s="14" t="n">
        <v>4.823</v>
      </c>
      <c r="CT832" s="14" t="n">
        <v>4.41</v>
      </c>
      <c r="CU832" s="14" t="n">
        <v>15.162</v>
      </c>
    </row>
    <row r="833">
      <c r="A833" s="14" t="inlineStr">
        <is>
          <t>UKR2022</t>
        </is>
      </c>
      <c r="B833" s="14" t="inlineStr">
        <is>
          <t>UKR</t>
        </is>
      </c>
      <c r="C833" s="14" t="inlineStr">
        <is>
          <t>UKR</t>
        </is>
      </c>
      <c r="D833" s="14" t="inlineStr">
        <is>
          <t>Ukraine</t>
        </is>
      </c>
      <c r="E833" s="14" t="n">
        <v>2022</v>
      </c>
      <c r="F833" s="14" t="n">
        <v>0.2</v>
      </c>
      <c r="G833" s="14" t="n">
        <v>3.588</v>
      </c>
      <c r="H833" s="14" t="n">
        <v>0.8179999999999999</v>
      </c>
      <c r="I833" s="14" t="n">
        <v>0.083</v>
      </c>
      <c r="J833" s="14" t="n">
        <v>3.671</v>
      </c>
      <c r="K833" s="14" t="n">
        <v>0</v>
      </c>
      <c r="L833" s="14" t="n">
        <v>1</v>
      </c>
      <c r="M833" s="14" t="n">
        <v>5.3</v>
      </c>
      <c r="N833" s="14" t="n">
        <v>2.453</v>
      </c>
      <c r="O833" s="14" t="n">
        <v>0.08400000000000001</v>
      </c>
      <c r="P833" s="14" t="n">
        <v>5.384</v>
      </c>
      <c r="Q833" s="14" t="n">
        <v>0</v>
      </c>
      <c r="R833" s="14" t="n">
        <v>1</v>
      </c>
      <c r="S833" s="14" t="n">
        <v>7.677</v>
      </c>
      <c r="T833" s="14" t="n">
        <v>4.906</v>
      </c>
      <c r="U833" s="14" t="n">
        <v>-0.351</v>
      </c>
      <c r="V833" s="14" t="n">
        <v>8.663</v>
      </c>
      <c r="W833" s="14" t="n">
        <v>0.2</v>
      </c>
      <c r="X833" s="14" t="n">
        <v>1</v>
      </c>
      <c r="Y833" s="14" t="n">
        <v>5.91</v>
      </c>
      <c r="Z833" s="14" t="n">
        <v>0.588</v>
      </c>
      <c r="AA833" s="14" t="n">
        <v>1.843</v>
      </c>
      <c r="AB833" s="14" t="n">
        <v>7.753</v>
      </c>
      <c r="AC833" s="14" t="n">
        <v>0</v>
      </c>
      <c r="AD833" s="14" t="n">
        <v>1</v>
      </c>
      <c r="AE833" s="14" t="n">
        <v>6.632</v>
      </c>
      <c r="AF833" s="14" t="n">
        <v>1.18</v>
      </c>
      <c r="AG833" s="14" t="n">
        <v>9.459</v>
      </c>
      <c r="AH833" s="14" t="n">
        <v>16.09</v>
      </c>
      <c r="AI833" s="14" t="n">
        <v>0</v>
      </c>
      <c r="AJ833" s="14" t="n">
        <v>1</v>
      </c>
      <c r="AK833" s="14" t="n">
        <v>10.964</v>
      </c>
      <c r="AL833" s="14" t="n">
        <v>4.901</v>
      </c>
      <c r="AM833" s="14" t="n">
        <v>-3.614</v>
      </c>
      <c r="AN833" s="14" t="n">
        <v>8.82</v>
      </c>
      <c r="AO833" s="14" t="n">
        <v>0</v>
      </c>
      <c r="AP833" s="14" t="n">
        <v>0</v>
      </c>
      <c r="AQ833" s="14" t="n">
        <v>0.861</v>
      </c>
      <c r="AR833" s="14" t="n">
        <v>0.123</v>
      </c>
      <c r="AS833" s="14" t="n">
        <v>0.275</v>
      </c>
      <c r="AT833" s="14" t="n">
        <v>1.364</v>
      </c>
      <c r="AU833" s="14" t="n">
        <v>0.2</v>
      </c>
      <c r="AV833" s="14" t="n">
        <v>1</v>
      </c>
      <c r="AW833" s="14" t="n">
        <v>0.986</v>
      </c>
      <c r="AX833" s="14" t="n">
        <v>0.123</v>
      </c>
      <c r="AY833" s="14" t="n">
        <v>0.232</v>
      </c>
      <c r="AZ833" s="14" t="n">
        <v>1.462</v>
      </c>
      <c r="BA833" s="14" t="n">
        <v>0.2</v>
      </c>
      <c r="BB833" s="14" t="n">
        <v>1</v>
      </c>
      <c r="BC833" s="14" t="n">
        <v>0.598</v>
      </c>
      <c r="BD833" s="14" t="n">
        <v>0.123</v>
      </c>
      <c r="BE833" s="14" t="n">
        <v>0.124</v>
      </c>
      <c r="BF833" s="14" t="n">
        <v>0.866</v>
      </c>
      <c r="BG833" s="14" t="n">
        <v>0.2</v>
      </c>
      <c r="BH833" s="14" t="n">
        <v>1</v>
      </c>
      <c r="BI833" s="14" t="n">
        <v>0.612</v>
      </c>
      <c r="BJ833" s="14" t="n">
        <v>0.123</v>
      </c>
      <c r="BK833" s="14" t="n">
        <v>0.008999999999999999</v>
      </c>
      <c r="BL833" s="14" t="n">
        <v>0.735</v>
      </c>
      <c r="BM833" s="14" t="n">
        <v>0.2</v>
      </c>
      <c r="BN833" s="14" t="n">
        <v>1</v>
      </c>
      <c r="BO833" s="14" t="n">
        <v>0</v>
      </c>
      <c r="BP833" s="14" t="n">
        <v>-0.007</v>
      </c>
      <c r="BQ833" s="14" t="n">
        <v>0</v>
      </c>
      <c r="BR833" s="14" t="n">
        <v>0</v>
      </c>
      <c r="BS833" s="14" t="n">
        <v>1</v>
      </c>
      <c r="BT833" s="14" t="n">
        <v>0</v>
      </c>
      <c r="BU833" s="14" t="n">
        <v>-0.035</v>
      </c>
      <c r="BV833" s="14" t="n">
        <v>0.049</v>
      </c>
      <c r="BW833" s="14" t="n">
        <v>0</v>
      </c>
      <c r="BX833" s="14" t="n">
        <v>1</v>
      </c>
      <c r="BY833" s="14" t="n">
        <v>12.729</v>
      </c>
      <c r="BZ833" s="14" t="n">
        <v>0</v>
      </c>
      <c r="CA833" s="14" t="n">
        <v>12.729</v>
      </c>
      <c r="CB833" s="14" t="n">
        <v>0</v>
      </c>
      <c r="CC833" s="14" t="n">
        <v>97.90000000000001</v>
      </c>
      <c r="CD833" s="14" t="n">
        <v>7.95</v>
      </c>
      <c r="CE833" s="14" t="n">
        <v>2.647</v>
      </c>
      <c r="CF833" s="14" t="n">
        <v>118.897</v>
      </c>
      <c r="CG833" s="14" t="n">
        <v>0.2</v>
      </c>
      <c r="CH833" s="14" t="n">
        <v>1</v>
      </c>
      <c r="CI833" s="14" t="n">
        <v>0</v>
      </c>
      <c r="CJ833" s="14" t="n">
        <v>0</v>
      </c>
      <c r="CK833" s="14" t="n">
        <v>0</v>
      </c>
      <c r="CL833" s="14" t="n">
        <v>0.195</v>
      </c>
      <c r="CM833" s="14" t="n">
        <v>0</v>
      </c>
      <c r="CN833" s="14" t="n">
        <v>0</v>
      </c>
      <c r="CO833" s="14" t="n">
        <v>0</v>
      </c>
      <c r="CP833" s="14" t="n">
        <v>0.675</v>
      </c>
      <c r="CQ833" s="14" t="n">
        <v>1.294</v>
      </c>
      <c r="CR833" s="14" t="n">
        <v>0.83</v>
      </c>
      <c r="CS833" s="14" t="n">
        <v>5.209</v>
      </c>
      <c r="CT833" s="14" t="n">
        <v>5.842</v>
      </c>
      <c r="CU833" s="14" t="n">
        <v>31.326</v>
      </c>
    </row>
    <row r="834">
      <c r="A834" s="14" t="inlineStr">
        <is>
          <t>UKR2023</t>
        </is>
      </c>
      <c r="B834" s="14" t="inlineStr">
        <is>
          <t>UKR</t>
        </is>
      </c>
      <c r="C834" s="14" t="inlineStr">
        <is>
          <t>UKR</t>
        </is>
      </c>
      <c r="D834" s="14" t="inlineStr">
        <is>
          <t>Ukraine</t>
        </is>
      </c>
      <c r="E834" s="14" t="n">
        <v>2023</v>
      </c>
      <c r="F834" s="14" t="n">
        <v>0.2</v>
      </c>
      <c r="G834" s="14" t="n">
        <v>2.767</v>
      </c>
      <c r="H834" s="14" t="n">
        <v>0.824</v>
      </c>
      <c r="I834" s="14" t="n">
        <v>0.07099999999999999</v>
      </c>
      <c r="J834" s="14" t="n">
        <v>2.838</v>
      </c>
      <c r="K834" s="14" t="n">
        <v>0</v>
      </c>
      <c r="L834" s="14" t="n">
        <v>1</v>
      </c>
      <c r="M834" s="14" t="n">
        <v>4.572</v>
      </c>
      <c r="N834" s="14" t="n">
        <v>2.471</v>
      </c>
      <c r="O834" s="14" t="n">
        <v>0.073</v>
      </c>
      <c r="P834" s="14" t="n">
        <v>4.645</v>
      </c>
      <c r="Q834" s="14" t="n">
        <v>0</v>
      </c>
      <c r="R834" s="14" t="n">
        <v>1</v>
      </c>
      <c r="S834" s="14" t="n">
        <v>6.885</v>
      </c>
      <c r="T834" s="14" t="n">
        <v>4.941</v>
      </c>
      <c r="U834" s="14" t="n">
        <v>-0.196</v>
      </c>
      <c r="V834" s="14" t="n">
        <v>7.852</v>
      </c>
      <c r="W834" s="14" t="n">
        <v>0.2</v>
      </c>
      <c r="X834" s="14" t="n">
        <v>1</v>
      </c>
      <c r="Y834" s="14" t="n">
        <v>5.899</v>
      </c>
      <c r="Z834" s="14" t="n">
        <v>0.587</v>
      </c>
      <c r="AA834" s="14" t="n">
        <v>2.113</v>
      </c>
      <c r="AB834" s="14" t="n">
        <v>8.012</v>
      </c>
      <c r="AC834" s="14" t="n">
        <v>0</v>
      </c>
      <c r="AD834" s="14" t="n">
        <v>1</v>
      </c>
      <c r="AE834" s="14" t="n">
        <v>6.679</v>
      </c>
      <c r="AF834" s="14" t="n">
        <v>1.189</v>
      </c>
      <c r="AG834" s="14" t="n">
        <v>1.127</v>
      </c>
      <c r="AH834" s="14" t="n">
        <v>7.807</v>
      </c>
      <c r="AI834" s="14" t="n">
        <v>0</v>
      </c>
      <c r="AJ834" s="14" t="n">
        <v>1</v>
      </c>
      <c r="AK834" s="14" t="n">
        <v>11.364</v>
      </c>
      <c r="AL834" s="14" t="n">
        <v>5.08</v>
      </c>
      <c r="AM834" s="14" t="n">
        <v>-5.279</v>
      </c>
      <c r="AN834" s="14" t="n">
        <v>7.302</v>
      </c>
      <c r="AO834" s="14" t="n">
        <v>0</v>
      </c>
      <c r="AP834" s="14" t="n">
        <v>0</v>
      </c>
      <c r="AQ834" s="14" t="n">
        <v>0.76</v>
      </c>
      <c r="AR834" s="14" t="n">
        <v>0.129</v>
      </c>
      <c r="AS834" s="14" t="n">
        <v>0.391</v>
      </c>
      <c r="AT834" s="14" t="n">
        <v>1.381</v>
      </c>
      <c r="AU834" s="14" t="n">
        <v>0.2</v>
      </c>
      <c r="AV834" s="14" t="n">
        <v>1</v>
      </c>
      <c r="AW834" s="14" t="n">
        <v>0.8110000000000001</v>
      </c>
      <c r="AX834" s="14" t="n">
        <v>0.129</v>
      </c>
      <c r="AY834" s="14" t="n">
        <v>0.348</v>
      </c>
      <c r="AZ834" s="14" t="n">
        <v>1.392</v>
      </c>
      <c r="BA834" s="14" t="n">
        <v>0.2</v>
      </c>
      <c r="BB834" s="14" t="n">
        <v>1</v>
      </c>
      <c r="BC834" s="14" t="n">
        <v>0.535</v>
      </c>
      <c r="BD834" s="14" t="n">
        <v>0.129</v>
      </c>
      <c r="BE834" s="14" t="n">
        <v>0.05</v>
      </c>
      <c r="BF834" s="14" t="n">
        <v>0.701</v>
      </c>
      <c r="BG834" s="14" t="n">
        <v>0.2</v>
      </c>
      <c r="BH834" s="14" t="n">
        <v>1</v>
      </c>
      <c r="BI834" s="14" t="n">
        <v>0.579</v>
      </c>
      <c r="BJ834" s="14" t="n">
        <v>0.129</v>
      </c>
      <c r="BK834" s="14" t="n">
        <v>0.013</v>
      </c>
      <c r="BL834" s="14" t="n">
        <v>0.695</v>
      </c>
      <c r="BM834" s="14" t="n">
        <v>0.2</v>
      </c>
      <c r="BN834" s="14" t="n">
        <v>1</v>
      </c>
      <c r="BO834" s="14" t="n">
        <v>0</v>
      </c>
      <c r="BP834" s="14" t="n">
        <v>-0.007</v>
      </c>
      <c r="BQ834" s="14" t="n">
        <v>0</v>
      </c>
      <c r="BR834" s="14" t="n">
        <v>0</v>
      </c>
      <c r="BS834" s="14" t="n">
        <v>1</v>
      </c>
      <c r="BT834" s="14" t="n">
        <v>0</v>
      </c>
      <c r="BU834" s="14" t="n">
        <v>-0.035</v>
      </c>
      <c r="BV834" s="14" t="n">
        <v>0.065</v>
      </c>
      <c r="BW834" s="14" t="n">
        <v>0</v>
      </c>
      <c r="BX834" s="14" t="n">
        <v>1</v>
      </c>
      <c r="BY834" s="14" t="n">
        <v>13.254</v>
      </c>
      <c r="BZ834" s="14" t="n">
        <v>0</v>
      </c>
      <c r="CA834" s="14" t="n">
        <v>13.254</v>
      </c>
      <c r="CB834" s="14" t="n">
        <v>0</v>
      </c>
      <c r="CC834" s="14" t="n">
        <v>83.248</v>
      </c>
      <c r="CD834" s="14" t="n">
        <v>7.95</v>
      </c>
      <c r="CE834" s="14" t="n">
        <v>2.897</v>
      </c>
      <c r="CF834" s="14" t="n">
        <v>101.135</v>
      </c>
      <c r="CG834" s="14" t="n">
        <v>0.2</v>
      </c>
      <c r="CH834" s="14" t="n">
        <v>1</v>
      </c>
      <c r="CI834" s="14" t="n">
        <v>0</v>
      </c>
      <c r="CJ834" s="14" t="n">
        <v>0</v>
      </c>
      <c r="CK834" s="14" t="n">
        <v>0</v>
      </c>
      <c r="CL834" s="14" t="n">
        <v>0.203</v>
      </c>
      <c r="CM834" s="14" t="n">
        <v>0</v>
      </c>
      <c r="CN834" s="14" t="n">
        <v>0</v>
      </c>
      <c r="CO834" s="14" t="n">
        <v>0</v>
      </c>
      <c r="CP834" s="14" t="n">
        <v>0.719</v>
      </c>
      <c r="CQ834" s="14" t="n">
        <v>1.348</v>
      </c>
      <c r="CR834" s="14" t="n">
        <v>0.786</v>
      </c>
      <c r="CS834" s="14" t="n">
        <v>5.424</v>
      </c>
      <c r="CT834" s="14" t="n">
        <v>3.466</v>
      </c>
      <c r="CU834" s="14" t="n">
        <v>11.622</v>
      </c>
    </row>
    <row r="835">
      <c r="A835" s="14" t="inlineStr">
        <is>
          <t>UKR2024</t>
        </is>
      </c>
      <c r="B835" s="14" t="inlineStr">
        <is>
          <t>UKR</t>
        </is>
      </c>
      <c r="C835" s="14" t="inlineStr">
        <is>
          <t>UKR</t>
        </is>
      </c>
      <c r="D835" s="14" t="inlineStr">
        <is>
          <t>Ukraine</t>
        </is>
      </c>
      <c r="E835" s="14" t="n">
        <v>2024</v>
      </c>
      <c r="F835" s="14" t="n">
        <v>0.2</v>
      </c>
      <c r="G835" s="14" t="n">
        <v>2.696</v>
      </c>
      <c r="H835" s="14" t="n">
        <v>0.848</v>
      </c>
      <c r="I835" s="14" t="n">
        <v>0.06900000000000001</v>
      </c>
      <c r="J835" s="14" t="n">
        <v>2.765</v>
      </c>
      <c r="K835" s="14" t="n">
        <v>0</v>
      </c>
      <c r="L835" s="14" t="n">
        <v>1</v>
      </c>
      <c r="M835" s="14" t="n">
        <v>4.427</v>
      </c>
      <c r="N835" s="14" t="n">
        <v>2.544</v>
      </c>
      <c r="O835" s="14" t="n">
        <v>0.07000000000000001</v>
      </c>
      <c r="P835" s="14" t="n">
        <v>4.497</v>
      </c>
      <c r="Q835" s="14" t="n">
        <v>0</v>
      </c>
      <c r="R835" s="14" t="n">
        <v>1</v>
      </c>
      <c r="S835" s="14" t="n">
        <v>6.936</v>
      </c>
      <c r="T835" s="14" t="n">
        <v>5.087</v>
      </c>
      <c r="U835" s="14" t="n">
        <v>-0.165</v>
      </c>
      <c r="V835" s="14" t="n">
        <v>7.909</v>
      </c>
      <c r="W835" s="14" t="n">
        <v>0.2</v>
      </c>
      <c r="X835" s="14" t="n">
        <v>1</v>
      </c>
      <c r="Y835" s="14" t="n">
        <v>6.073</v>
      </c>
      <c r="Z835" s="14" t="n">
        <v>0.605</v>
      </c>
      <c r="AA835" s="14" t="n">
        <v>2.175</v>
      </c>
      <c r="AB835" s="14" t="n">
        <v>8.247999999999999</v>
      </c>
      <c r="AC835" s="14" t="n">
        <v>0</v>
      </c>
      <c r="AD835" s="14" t="n">
        <v>1</v>
      </c>
      <c r="AE835" s="14" t="n">
        <v>6.877</v>
      </c>
      <c r="AF835" s="14" t="n">
        <v>1.224</v>
      </c>
      <c r="AG835" s="14" t="n">
        <v>0.39</v>
      </c>
      <c r="AH835" s="14" t="n">
        <v>7.267</v>
      </c>
      <c r="AI835" s="14" t="n">
        <v>0</v>
      </c>
      <c r="AJ835" s="14" t="n">
        <v>1</v>
      </c>
      <c r="AK835" s="14" t="n">
        <v>11.699</v>
      </c>
      <c r="AL835" s="14" t="n">
        <v>5.23</v>
      </c>
      <c r="AM835" s="14" t="n">
        <v>-5.694</v>
      </c>
      <c r="AN835" s="14" t="n">
        <v>7.206</v>
      </c>
      <c r="AO835" s="14" t="n">
        <v>0</v>
      </c>
      <c r="AP835" s="14" t="n">
        <v>0</v>
      </c>
      <c r="AQ835" s="14" t="n">
        <v>0.724</v>
      </c>
      <c r="AR835" s="14" t="n">
        <v>0.132</v>
      </c>
      <c r="AS835" s="14" t="n">
        <v>0.465</v>
      </c>
      <c r="AT835" s="14" t="n">
        <v>1.427</v>
      </c>
      <c r="AU835" s="14" t="n">
        <v>0.2</v>
      </c>
      <c r="AV835" s="14" t="n">
        <v>1</v>
      </c>
      <c r="AW835" s="14" t="n">
        <v>0.75</v>
      </c>
      <c r="AX835" s="14" t="n">
        <v>0.132</v>
      </c>
      <c r="AY835" s="14" t="n">
        <v>0.4</v>
      </c>
      <c r="AZ835" s="14" t="n">
        <v>1.38</v>
      </c>
      <c r="BA835" s="14" t="n">
        <v>0.2</v>
      </c>
      <c r="BB835" s="14" t="n">
        <v>1</v>
      </c>
      <c r="BC835" s="14" t="n">
        <v>0.513</v>
      </c>
      <c r="BD835" s="14" t="n">
        <v>0.132</v>
      </c>
      <c r="BE835" s="14" t="n">
        <v>0.12</v>
      </c>
      <c r="BF835" s="14" t="n">
        <v>0.76</v>
      </c>
      <c r="BG835" s="14" t="n">
        <v>0.2</v>
      </c>
      <c r="BH835" s="14" t="n">
        <v>1</v>
      </c>
      <c r="BI835" s="14" t="n">
        <v>0.591</v>
      </c>
      <c r="BJ835" s="14" t="n">
        <v>0.132</v>
      </c>
      <c r="BK835" s="14" t="n">
        <v>0.016</v>
      </c>
      <c r="BL835" s="14" t="n">
        <v>0.71</v>
      </c>
      <c r="BM835" s="14" t="n">
        <v>0.2</v>
      </c>
      <c r="BN835" s="14" t="n">
        <v>1</v>
      </c>
      <c r="BO835" s="14" t="n">
        <v>0</v>
      </c>
      <c r="BP835" s="14" t="n">
        <v>-0.008</v>
      </c>
      <c r="BQ835" s="14" t="n">
        <v>0</v>
      </c>
      <c r="BR835" s="14" t="n">
        <v>0</v>
      </c>
      <c r="BS835" s="14" t="n">
        <v>1</v>
      </c>
      <c r="BT835" s="14" t="n">
        <v>0</v>
      </c>
      <c r="BU835" s="14" t="n">
        <v>-0.051</v>
      </c>
      <c r="BV835" s="14" t="n">
        <v>0.089</v>
      </c>
      <c r="BW835" s="14" t="n">
        <v>0</v>
      </c>
      <c r="BX835" s="14" t="n">
        <v>1</v>
      </c>
      <c r="BY835" s="14" t="n">
        <v>13.646</v>
      </c>
      <c r="BZ835" s="14" t="n">
        <v>0</v>
      </c>
      <c r="CA835" s="14" t="n">
        <v>13.646</v>
      </c>
      <c r="CB835" s="14" t="n">
        <v>0</v>
      </c>
      <c r="CC835" s="14" t="n">
        <v>82.58799999999999</v>
      </c>
      <c r="CD835" s="14" t="n">
        <v>7.95</v>
      </c>
      <c r="CE835" s="14" t="n">
        <v>3.29</v>
      </c>
      <c r="CF835" s="14" t="n">
        <v>100.32</v>
      </c>
      <c r="CG835" s="14" t="n">
        <v>0.2</v>
      </c>
      <c r="CH835" s="14" t="n">
        <v>1</v>
      </c>
      <c r="CI835" s="14" t="n">
        <v>0</v>
      </c>
      <c r="CJ835" s="14" t="n">
        <v>0</v>
      </c>
      <c r="CK835" s="14" t="n">
        <v>0</v>
      </c>
      <c r="CL835" s="14" t="n">
        <v>0.209</v>
      </c>
      <c r="CM835" s="14" t="n">
        <v>0</v>
      </c>
      <c r="CN835" s="14" t="n">
        <v>0</v>
      </c>
      <c r="CO835" s="14" t="n">
        <v>0</v>
      </c>
      <c r="CP835" s="14" t="n">
        <v>0.719</v>
      </c>
      <c r="CQ835" s="14" t="n">
        <v>1.387</v>
      </c>
      <c r="CR835" s="14" t="n">
        <v>0.786</v>
      </c>
      <c r="CS835" s="14" t="n">
        <v>5.584</v>
      </c>
      <c r="CT835" s="14" t="n">
        <v>3.027</v>
      </c>
      <c r="CU835" s="14" t="n">
        <v>10.168</v>
      </c>
    </row>
    <row r="836">
      <c r="A836" s="14" t="inlineStr">
        <is>
          <t>ARE2021</t>
        </is>
      </c>
      <c r="B836" s="14" t="inlineStr">
        <is>
          <t>ARE</t>
        </is>
      </c>
      <c r="C836" s="14" t="inlineStr">
        <is>
          <t>ARE</t>
        </is>
      </c>
      <c r="D836" s="14" t="inlineStr">
        <is>
          <t>United Arab Emirates</t>
        </is>
      </c>
      <c r="E836" s="14" t="n">
        <v>2021</v>
      </c>
      <c r="F836" s="14" t="n">
        <v>0.05</v>
      </c>
      <c r="G836" s="14" t="n">
        <v>5.897</v>
      </c>
      <c r="H836" s="14" t="n">
        <v>1.143</v>
      </c>
      <c r="I836" s="14" t="n">
        <v>0.238</v>
      </c>
      <c r="J836" s="14" t="n">
        <v>6.134</v>
      </c>
      <c r="K836" s="14" t="n">
        <v>0</v>
      </c>
      <c r="L836" s="14" t="n">
        <v>1</v>
      </c>
      <c r="M836" s="14" t="n">
        <v>7.964</v>
      </c>
      <c r="N836" s="14" t="n">
        <v>3.43</v>
      </c>
      <c r="O836" s="14" t="n">
        <v>0.227</v>
      </c>
      <c r="P836" s="14" t="n">
        <v>8.191000000000001</v>
      </c>
      <c r="Q836" s="14" t="n">
        <v>0</v>
      </c>
      <c r="R836" s="14" t="n">
        <v>1</v>
      </c>
      <c r="S836" s="14" t="n">
        <v>11.613</v>
      </c>
      <c r="T836" s="14" t="n">
        <v>6.86</v>
      </c>
      <c r="U836" s="14" t="n">
        <v>0.238</v>
      </c>
      <c r="V836" s="14" t="n">
        <v>12.444</v>
      </c>
      <c r="W836" s="14" t="n">
        <v>0.05</v>
      </c>
      <c r="X836" s="14" t="n">
        <v>1</v>
      </c>
      <c r="Y836" s="14" t="n">
        <v>6.345</v>
      </c>
      <c r="Z836" s="14" t="n">
        <v>0.718</v>
      </c>
      <c r="AA836" s="14" t="n">
        <v>-2.843</v>
      </c>
      <c r="AB836" s="14" t="n">
        <v>3.501</v>
      </c>
      <c r="AC836" s="14" t="n">
        <v>0</v>
      </c>
      <c r="AD836" s="14" t="n">
        <v>0</v>
      </c>
      <c r="AE836" s="14" t="n">
        <v>7.088</v>
      </c>
      <c r="AF836" s="14" t="n">
        <v>1.412</v>
      </c>
      <c r="AG836" s="14" t="n">
        <v>-4.125</v>
      </c>
      <c r="AH836" s="14" t="n">
        <v>2.963</v>
      </c>
      <c r="AI836" s="14" t="n">
        <v>0</v>
      </c>
      <c r="AJ836" s="14" t="n">
        <v>0</v>
      </c>
      <c r="AK836" s="14" t="n">
        <v>11.55</v>
      </c>
      <c r="AL836" s="14" t="n">
        <v>5.538</v>
      </c>
      <c r="AM836" s="14" t="n">
        <v>-4.43</v>
      </c>
      <c r="AN836" s="14" t="n">
        <v>7.12</v>
      </c>
      <c r="AO836" s="14" t="n">
        <v>0</v>
      </c>
      <c r="AP836" s="14" t="n">
        <v>0</v>
      </c>
      <c r="AQ836" s="14" t="n">
        <v>0.621</v>
      </c>
      <c r="AR836" s="14" t="n">
        <v>0.114</v>
      </c>
      <c r="AS836" s="14" t="n">
        <v>-0.029</v>
      </c>
      <c r="AT836" s="14" t="n">
        <v>0.621</v>
      </c>
      <c r="AU836" s="14" t="n">
        <v>0.05</v>
      </c>
      <c r="AV836" s="14" t="n">
        <v>1</v>
      </c>
      <c r="AW836" s="14" t="n">
        <v>0.593</v>
      </c>
      <c r="AX836" s="14" t="n">
        <v>0.114</v>
      </c>
      <c r="AY836" s="14" t="n">
        <v>0.018</v>
      </c>
      <c r="AZ836" s="14" t="n">
        <v>0.642</v>
      </c>
      <c r="BA836" s="14" t="n">
        <v>0.05</v>
      </c>
      <c r="BB836" s="14" t="n">
        <v>1</v>
      </c>
      <c r="BC836" s="14" t="n">
        <v>0.44</v>
      </c>
      <c r="BD836" s="14" t="n">
        <v>0.114</v>
      </c>
      <c r="BE836" s="14" t="n">
        <v>0</v>
      </c>
      <c r="BF836" s="14" t="n">
        <v>0.462</v>
      </c>
      <c r="BG836" s="14" t="n">
        <v>0.05</v>
      </c>
      <c r="BH836" s="14" t="n">
        <v>1</v>
      </c>
      <c r="BI836" s="14" t="n">
        <v>0.5600000000000001</v>
      </c>
      <c r="BJ836" s="14" t="n">
        <v>0.114</v>
      </c>
      <c r="BK836" s="14" t="n">
        <v>0</v>
      </c>
      <c r="BL836" s="14" t="n">
        <v>0.588</v>
      </c>
      <c r="BM836" s="14" t="n">
        <v>0.05</v>
      </c>
      <c r="BN836" s="14" t="n">
        <v>1</v>
      </c>
      <c r="BO836" s="14" t="n">
        <v>0</v>
      </c>
      <c r="BP836" s="14" t="n">
        <v>-0.017</v>
      </c>
      <c r="BQ836" s="14" t="n">
        <v>0.063</v>
      </c>
      <c r="BR836" s="14" t="n">
        <v>0</v>
      </c>
      <c r="BS836" s="14" t="n">
        <v>0.333</v>
      </c>
      <c r="BT836" s="14" t="n">
        <v>0</v>
      </c>
      <c r="BU836" s="14" t="n">
        <v>-0.017</v>
      </c>
      <c r="BV836" s="14" t="n">
        <v>0.063</v>
      </c>
      <c r="BW836" s="14" t="n">
        <v>0</v>
      </c>
      <c r="BX836" s="14" t="n">
        <v>0.167</v>
      </c>
      <c r="BY836" s="14" t="n">
        <v>11.787</v>
      </c>
      <c r="BZ836" s="14" t="n">
        <v>0</v>
      </c>
      <c r="CA836" s="14" t="n">
        <v>11.787</v>
      </c>
      <c r="CB836" s="14" t="n">
        <v>0</v>
      </c>
      <c r="CC836" s="14" t="n">
        <v>81.69499999999999</v>
      </c>
      <c r="CD836" s="14" t="n">
        <v>7.95</v>
      </c>
      <c r="CE836" s="14" t="n">
        <v>0</v>
      </c>
      <c r="CF836" s="14" t="n">
        <v>85.78</v>
      </c>
      <c r="CG836" s="14" t="n">
        <v>0.05</v>
      </c>
      <c r="CH836" s="14" t="n">
        <v>1</v>
      </c>
      <c r="CI836" s="14" t="n">
        <v>0</v>
      </c>
      <c r="CJ836" s="14" t="n">
        <v>0</v>
      </c>
      <c r="CK836" s="14" t="n">
        <v>0</v>
      </c>
      <c r="CL836" s="14" t="n">
        <v>0</v>
      </c>
      <c r="CM836" s="14" t="n">
        <v>0</v>
      </c>
      <c r="CN836" s="14" t="n">
        <v>0</v>
      </c>
      <c r="CO836" s="14" t="n">
        <v>0</v>
      </c>
      <c r="CP836" s="14" t="n">
        <v>0</v>
      </c>
      <c r="CQ836" s="14" t="n">
        <v>1.198</v>
      </c>
      <c r="CR836" s="14" t="n">
        <v>0.699</v>
      </c>
      <c r="CS836" s="14" t="n">
        <v>3.639</v>
      </c>
      <c r="CT836" s="14" t="n">
        <v>4.753</v>
      </c>
      <c r="CU836" s="14" t="n">
        <v>14.162</v>
      </c>
    </row>
    <row r="837">
      <c r="A837" s="14" t="inlineStr">
        <is>
          <t>ARE2022</t>
        </is>
      </c>
      <c r="B837" s="14" t="inlineStr">
        <is>
          <t>ARE</t>
        </is>
      </c>
      <c r="C837" s="14" t="inlineStr">
        <is>
          <t>ARE</t>
        </is>
      </c>
      <c r="D837" s="14" t="inlineStr">
        <is>
          <t>United Arab Emirates</t>
        </is>
      </c>
      <c r="E837" s="14" t="n">
        <v>2022</v>
      </c>
      <c r="F837" s="14" t="n">
        <v>0.05</v>
      </c>
      <c r="G837" s="14" t="n">
        <v>11.72</v>
      </c>
      <c r="H837" s="14" t="n">
        <v>1.235</v>
      </c>
      <c r="I837" s="14" t="n">
        <v>0.5659999999999999</v>
      </c>
      <c r="J837" s="14" t="n">
        <v>12.286</v>
      </c>
      <c r="K837" s="14" t="n">
        <v>0</v>
      </c>
      <c r="L837" s="14" t="n">
        <v>1</v>
      </c>
      <c r="M837" s="14" t="n">
        <v>9.782999999999999</v>
      </c>
      <c r="N837" s="14" t="n">
        <v>3.704</v>
      </c>
      <c r="O837" s="14" t="n">
        <v>0.328</v>
      </c>
      <c r="P837" s="14" t="n">
        <v>10.111</v>
      </c>
      <c r="Q837" s="14" t="n">
        <v>0</v>
      </c>
      <c r="R837" s="14" t="n">
        <v>1</v>
      </c>
      <c r="S837" s="14" t="n">
        <v>17.893</v>
      </c>
      <c r="T837" s="14" t="n">
        <v>7.408</v>
      </c>
      <c r="U837" s="14" t="n">
        <v>0.634</v>
      </c>
      <c r="V837" s="14" t="n">
        <v>19.382</v>
      </c>
      <c r="W837" s="14" t="n">
        <v>0.05</v>
      </c>
      <c r="X837" s="14" t="n">
        <v>1</v>
      </c>
      <c r="Y837" s="14" t="n">
        <v>6.025</v>
      </c>
      <c r="Z837" s="14" t="n">
        <v>0.6820000000000001</v>
      </c>
      <c r="AA837" s="14" t="n">
        <v>-3.071</v>
      </c>
      <c r="AB837" s="14" t="n">
        <v>2.955</v>
      </c>
      <c r="AC837" s="14" t="n">
        <v>0</v>
      </c>
      <c r="AD837" s="14" t="n">
        <v>0</v>
      </c>
      <c r="AE837" s="14" t="n">
        <v>6.824</v>
      </c>
      <c r="AF837" s="14" t="n">
        <v>1.36</v>
      </c>
      <c r="AG837" s="14" t="n">
        <v>-4.455</v>
      </c>
      <c r="AH837" s="14" t="n">
        <v>2.37</v>
      </c>
      <c r="AI837" s="14" t="n">
        <v>0</v>
      </c>
      <c r="AJ837" s="14" t="n">
        <v>0</v>
      </c>
      <c r="AK837" s="14" t="n">
        <v>11.618</v>
      </c>
      <c r="AL837" s="14" t="n">
        <v>5.571</v>
      </c>
      <c r="AM837" s="14" t="n">
        <v>-4.575</v>
      </c>
      <c r="AN837" s="14" t="n">
        <v>7.043</v>
      </c>
      <c r="AO837" s="14" t="n">
        <v>0</v>
      </c>
      <c r="AP837" s="14" t="n">
        <v>0</v>
      </c>
      <c r="AQ837" s="14" t="n">
        <v>0.847</v>
      </c>
      <c r="AR837" s="14" t="n">
        <v>0.123</v>
      </c>
      <c r="AS837" s="14" t="n">
        <v>0.037</v>
      </c>
      <c r="AT837" s="14" t="n">
        <v>0.927</v>
      </c>
      <c r="AU837" s="14" t="n">
        <v>0.05</v>
      </c>
      <c r="AV837" s="14" t="n">
        <v>1</v>
      </c>
      <c r="AW837" s="14" t="n">
        <v>0.947</v>
      </c>
      <c r="AX837" s="14" t="n">
        <v>0.123</v>
      </c>
      <c r="AY837" s="14" t="n">
        <v>0.031</v>
      </c>
      <c r="AZ837" s="14" t="n">
        <v>1.027</v>
      </c>
      <c r="BA837" s="14" t="n">
        <v>0.05</v>
      </c>
      <c r="BB837" s="14" t="n">
        <v>1</v>
      </c>
      <c r="BC837" s="14" t="n">
        <v>0.589</v>
      </c>
      <c r="BD837" s="14" t="n">
        <v>0.123</v>
      </c>
      <c r="BE837" s="14" t="n">
        <v>0.002</v>
      </c>
      <c r="BF837" s="14" t="n">
        <v>0.618</v>
      </c>
      <c r="BG837" s="14" t="n">
        <v>0.05</v>
      </c>
      <c r="BH837" s="14" t="n">
        <v>1</v>
      </c>
      <c r="BI837" s="14" t="n">
        <v>0.6889999999999999</v>
      </c>
      <c r="BJ837" s="14" t="n">
        <v>0.123</v>
      </c>
      <c r="BK837" s="14" t="n">
        <v>0.003</v>
      </c>
      <c r="BL837" s="14" t="n">
        <v>0.723</v>
      </c>
      <c r="BM837" s="14" t="n">
        <v>0.05</v>
      </c>
      <c r="BN837" s="14" t="n">
        <v>1</v>
      </c>
      <c r="BO837" s="14" t="n">
        <v>0</v>
      </c>
      <c r="BP837" s="14" t="n">
        <v>-0.017</v>
      </c>
      <c r="BQ837" s="14" t="n">
        <v>0.063</v>
      </c>
      <c r="BR837" s="14" t="n">
        <v>0</v>
      </c>
      <c r="BS837" s="14" t="n">
        <v>0.333</v>
      </c>
      <c r="BT837" s="14" t="n">
        <v>0</v>
      </c>
      <c r="BU837" s="14" t="n">
        <v>-0.017</v>
      </c>
      <c r="BV837" s="14" t="n">
        <v>0.063</v>
      </c>
      <c r="BW837" s="14" t="n">
        <v>0</v>
      </c>
      <c r="BX837" s="14" t="n">
        <v>0.167</v>
      </c>
      <c r="BY837" s="14" t="n">
        <v>12.729</v>
      </c>
      <c r="BZ837" s="14" t="n">
        <v>0</v>
      </c>
      <c r="CA837" s="14" t="n">
        <v>12.729</v>
      </c>
      <c r="CB837" s="14" t="n">
        <v>0</v>
      </c>
      <c r="CC837" s="14" t="n">
        <v>102.477</v>
      </c>
      <c r="CD837" s="14" t="n">
        <v>7.95</v>
      </c>
      <c r="CE837" s="14" t="n">
        <v>0.379</v>
      </c>
      <c r="CF837" s="14" t="n">
        <v>107.6</v>
      </c>
      <c r="CG837" s="14" t="n">
        <v>0.05</v>
      </c>
      <c r="CH837" s="14" t="n">
        <v>1</v>
      </c>
      <c r="CI837" s="14" t="n">
        <v>0</v>
      </c>
      <c r="CJ837" s="14" t="n">
        <v>0</v>
      </c>
      <c r="CK837" s="14" t="n">
        <v>0</v>
      </c>
      <c r="CL837" s="14" t="n">
        <v>0</v>
      </c>
      <c r="CM837" s="14" t="n">
        <v>0</v>
      </c>
      <c r="CN837" s="14" t="n">
        <v>0</v>
      </c>
      <c r="CO837" s="14" t="n">
        <v>0</v>
      </c>
      <c r="CP837" s="14" t="n">
        <v>0</v>
      </c>
      <c r="CQ837" s="14" t="n">
        <v>1.294</v>
      </c>
      <c r="CR837" s="14" t="n">
        <v>0.706</v>
      </c>
      <c r="CS837" s="14" t="n">
        <v>3.93</v>
      </c>
      <c r="CT837" s="14" t="n">
        <v>10.485</v>
      </c>
      <c r="CU837" s="14" t="n">
        <v>30.326</v>
      </c>
    </row>
    <row r="838">
      <c r="A838" s="14" t="inlineStr">
        <is>
          <t>ARE2023</t>
        </is>
      </c>
      <c r="B838" s="14" t="inlineStr">
        <is>
          <t>ARE</t>
        </is>
      </c>
      <c r="C838" s="14" t="inlineStr">
        <is>
          <t>ARE</t>
        </is>
      </c>
      <c r="D838" s="14" t="inlineStr">
        <is>
          <t>United Arab Emirates</t>
        </is>
      </c>
      <c r="E838" s="14" t="n">
        <v>2023</v>
      </c>
      <c r="F838" s="14" t="n">
        <v>0.05</v>
      </c>
      <c r="G838" s="14" t="n">
        <v>6.147</v>
      </c>
      <c r="H838" s="14" t="n">
        <v>1.286</v>
      </c>
      <c r="I838" s="14" t="n">
        <v>0.273</v>
      </c>
      <c r="J838" s="14" t="n">
        <v>6.42</v>
      </c>
      <c r="K838" s="14" t="n">
        <v>0</v>
      </c>
      <c r="L838" s="14" t="n">
        <v>1</v>
      </c>
      <c r="M838" s="14" t="n">
        <v>7.886</v>
      </c>
      <c r="N838" s="14" t="n">
        <v>3.857</v>
      </c>
      <c r="O838" s="14" t="n">
        <v>0.227</v>
      </c>
      <c r="P838" s="14" t="n">
        <v>8.113</v>
      </c>
      <c r="Q838" s="14" t="n">
        <v>0</v>
      </c>
      <c r="R838" s="14" t="n">
        <v>1</v>
      </c>
      <c r="S838" s="14" t="n">
        <v>12.575</v>
      </c>
      <c r="T838" s="14" t="n">
        <v>7.714</v>
      </c>
      <c r="U838" s="14" t="n">
        <v>0.344</v>
      </c>
      <c r="V838" s="14" t="n">
        <v>13.491</v>
      </c>
      <c r="W838" s="14" t="n">
        <v>0.05</v>
      </c>
      <c r="X838" s="14" t="n">
        <v>1</v>
      </c>
      <c r="Y838" s="14" t="n">
        <v>6.143</v>
      </c>
      <c r="Z838" s="14" t="n">
        <v>0.695</v>
      </c>
      <c r="AA838" s="14" t="n">
        <v>-2.785</v>
      </c>
      <c r="AB838" s="14" t="n">
        <v>3.358</v>
      </c>
      <c r="AC838" s="14" t="n">
        <v>0</v>
      </c>
      <c r="AD838" s="14" t="n">
        <v>0</v>
      </c>
      <c r="AE838" s="14" t="n">
        <v>6.975</v>
      </c>
      <c r="AF838" s="14" t="n">
        <v>1.39</v>
      </c>
      <c r="AG838" s="14" t="n">
        <v>-4.226</v>
      </c>
      <c r="AH838" s="14" t="n">
        <v>2.749</v>
      </c>
      <c r="AI838" s="14" t="n">
        <v>0</v>
      </c>
      <c r="AJ838" s="14" t="n">
        <v>0</v>
      </c>
      <c r="AK838" s="14" t="n">
        <v>11.962</v>
      </c>
      <c r="AL838" s="14" t="n">
        <v>5.736</v>
      </c>
      <c r="AM838" s="14" t="n">
        <v>-5.097</v>
      </c>
      <c r="AN838" s="14" t="n">
        <v>6.865</v>
      </c>
      <c r="AO838" s="14" t="n">
        <v>0</v>
      </c>
      <c r="AP838" s="14" t="n">
        <v>0</v>
      </c>
      <c r="AQ838" s="14" t="n">
        <v>0.749</v>
      </c>
      <c r="AR838" s="14" t="n">
        <v>0.129</v>
      </c>
      <c r="AS838" s="14" t="n">
        <v>0.022</v>
      </c>
      <c r="AT838" s="14" t="n">
        <v>0.8090000000000001</v>
      </c>
      <c r="AU838" s="14" t="n">
        <v>0.05</v>
      </c>
      <c r="AV838" s="14" t="n">
        <v>1</v>
      </c>
      <c r="AW838" s="14" t="n">
        <v>0.783</v>
      </c>
      <c r="AX838" s="14" t="n">
        <v>0.129</v>
      </c>
      <c r="AY838" s="14" t="n">
        <v>0.031</v>
      </c>
      <c r="AZ838" s="14" t="n">
        <v>0.854</v>
      </c>
      <c r="BA838" s="14" t="n">
        <v>0.05</v>
      </c>
      <c r="BB838" s="14" t="n">
        <v>1</v>
      </c>
      <c r="BC838" s="14" t="n">
        <v>0.527</v>
      </c>
      <c r="BD838" s="14" t="n">
        <v>0.129</v>
      </c>
      <c r="BE838" s="14" t="n">
        <v>0.003</v>
      </c>
      <c r="BF838" s="14" t="n">
        <v>0.554</v>
      </c>
      <c r="BG838" s="14" t="n">
        <v>0.05</v>
      </c>
      <c r="BH838" s="14" t="n">
        <v>1</v>
      </c>
      <c r="BI838" s="14" t="n">
        <v>0.64</v>
      </c>
      <c r="BJ838" s="14" t="n">
        <v>0.129</v>
      </c>
      <c r="BK838" s="14" t="n">
        <v>0.004</v>
      </c>
      <c r="BL838" s="14" t="n">
        <v>0.672</v>
      </c>
      <c r="BM838" s="14" t="n">
        <v>0.05</v>
      </c>
      <c r="BN838" s="14" t="n">
        <v>1</v>
      </c>
      <c r="BO838" s="14" t="n">
        <v>0</v>
      </c>
      <c r="BP838" s="14" t="n">
        <v>-0.017</v>
      </c>
      <c r="BQ838" s="14" t="n">
        <v>0.063</v>
      </c>
      <c r="BR838" s="14" t="n">
        <v>0</v>
      </c>
      <c r="BS838" s="14" t="n">
        <v>0.333</v>
      </c>
      <c r="BT838" s="14" t="n">
        <v>0</v>
      </c>
      <c r="BU838" s="14" t="n">
        <v>-0.017</v>
      </c>
      <c r="BV838" s="14" t="n">
        <v>0.063</v>
      </c>
      <c r="BW838" s="14" t="n">
        <v>0</v>
      </c>
      <c r="BX838" s="14" t="n">
        <v>0.167</v>
      </c>
      <c r="BY838" s="14" t="n">
        <v>13.254</v>
      </c>
      <c r="BZ838" s="14" t="n">
        <v>0</v>
      </c>
      <c r="CA838" s="14" t="n">
        <v>13.254</v>
      </c>
      <c r="CB838" s="14" t="n">
        <v>0</v>
      </c>
      <c r="CC838" s="14" t="n">
        <v>87.07899999999999</v>
      </c>
      <c r="CD838" s="14" t="n">
        <v>7.95</v>
      </c>
      <c r="CE838" s="14" t="n">
        <v>0.482</v>
      </c>
      <c r="CF838" s="14" t="n">
        <v>91.43300000000001</v>
      </c>
      <c r="CG838" s="14" t="n">
        <v>0.05</v>
      </c>
      <c r="CH838" s="14" t="n">
        <v>1</v>
      </c>
      <c r="CI838" s="14" t="n">
        <v>0</v>
      </c>
      <c r="CJ838" s="14" t="n">
        <v>0</v>
      </c>
      <c r="CK838" s="14" t="n">
        <v>0</v>
      </c>
      <c r="CL838" s="14" t="n">
        <v>0</v>
      </c>
      <c r="CM838" s="14" t="n">
        <v>0</v>
      </c>
      <c r="CN838" s="14" t="n">
        <v>0</v>
      </c>
      <c r="CO838" s="14" t="n">
        <v>0</v>
      </c>
      <c r="CP838" s="14" t="n">
        <v>0</v>
      </c>
      <c r="CQ838" s="14" t="n">
        <v>1.348</v>
      </c>
      <c r="CR838" s="14" t="n">
        <v>0.707</v>
      </c>
      <c r="CS838" s="14" t="n">
        <v>4.093</v>
      </c>
      <c r="CT838" s="14" t="n">
        <v>4.861</v>
      </c>
      <c r="CU838" s="14" t="n">
        <v>10.622</v>
      </c>
    </row>
    <row r="839">
      <c r="A839" s="14" t="inlineStr">
        <is>
          <t>ARE2024</t>
        </is>
      </c>
      <c r="B839" s="14" t="inlineStr">
        <is>
          <t>ARE</t>
        </is>
      </c>
      <c r="C839" s="14" t="inlineStr">
        <is>
          <t>ARE</t>
        </is>
      </c>
      <c r="D839" s="14" t="inlineStr">
        <is>
          <t>United Arab Emirates</t>
        </is>
      </c>
      <c r="E839" s="14" t="n">
        <v>2024</v>
      </c>
      <c r="F839" s="14" t="n">
        <v>0.05</v>
      </c>
      <c r="G839" s="14" t="n">
        <v>5.575</v>
      </c>
      <c r="H839" s="14" t="n">
        <v>1.324</v>
      </c>
      <c r="I839" s="14" t="n">
        <v>0.213</v>
      </c>
      <c r="J839" s="14" t="n">
        <v>5.787</v>
      </c>
      <c r="K839" s="14" t="n">
        <v>0</v>
      </c>
      <c r="L839" s="14" t="n">
        <v>1</v>
      </c>
      <c r="M839" s="14" t="n">
        <v>7.124</v>
      </c>
      <c r="N839" s="14" t="n">
        <v>3.971</v>
      </c>
      <c r="O839" s="14" t="n">
        <v>0.158</v>
      </c>
      <c r="P839" s="14" t="n">
        <v>7.281</v>
      </c>
      <c r="Q839" s="14" t="n">
        <v>0</v>
      </c>
      <c r="R839" s="14" t="n">
        <v>1</v>
      </c>
      <c r="S839" s="14" t="n">
        <v>12.193</v>
      </c>
      <c r="T839" s="14" t="n">
        <v>7.942</v>
      </c>
      <c r="U839" s="14" t="n">
        <v>0.297</v>
      </c>
      <c r="V839" s="14" t="n">
        <v>13.026</v>
      </c>
      <c r="W839" s="14" t="n">
        <v>0.05</v>
      </c>
      <c r="X839" s="14" t="n">
        <v>1</v>
      </c>
      <c r="Y839" s="14" t="n">
        <v>5.975</v>
      </c>
      <c r="Z839" s="14" t="n">
        <v>0.676</v>
      </c>
      <c r="AA839" s="14" t="n">
        <v>-2.868</v>
      </c>
      <c r="AB839" s="14" t="n">
        <v>3.108</v>
      </c>
      <c r="AC839" s="14" t="n">
        <v>0</v>
      </c>
      <c r="AD839" s="14" t="n">
        <v>0</v>
      </c>
      <c r="AE839" s="14" t="n">
        <v>6.831</v>
      </c>
      <c r="AF839" s="14" t="n">
        <v>1.361</v>
      </c>
      <c r="AG839" s="14" t="n">
        <v>-4.291</v>
      </c>
      <c r="AH839" s="14" t="n">
        <v>2.54</v>
      </c>
      <c r="AI839" s="14" t="n">
        <v>0</v>
      </c>
      <c r="AJ839" s="14" t="n">
        <v>0</v>
      </c>
      <c r="AK839" s="14" t="n">
        <v>11.966</v>
      </c>
      <c r="AL839" s="14" t="n">
        <v>5.738</v>
      </c>
      <c r="AM839" s="14" t="n">
        <v>-4.904</v>
      </c>
      <c r="AN839" s="14" t="n">
        <v>7.062</v>
      </c>
      <c r="AO839" s="14" t="n">
        <v>0</v>
      </c>
      <c r="AP839" s="14" t="n">
        <v>0</v>
      </c>
      <c r="AQ839" s="14" t="n">
        <v>0.72</v>
      </c>
      <c r="AR839" s="14" t="n">
        <v>0.132</v>
      </c>
      <c r="AS839" s="14" t="n">
        <v>0.013</v>
      </c>
      <c r="AT839" s="14" t="n">
        <v>0.77</v>
      </c>
      <c r="AU839" s="14" t="n">
        <v>0.05</v>
      </c>
      <c r="AV839" s="14" t="n">
        <v>1</v>
      </c>
      <c r="AW839" s="14" t="n">
        <v>0.734</v>
      </c>
      <c r="AX839" s="14" t="n">
        <v>0.132</v>
      </c>
      <c r="AY839" s="14" t="n">
        <v>0.017</v>
      </c>
      <c r="AZ839" s="14" t="n">
        <v>0.788</v>
      </c>
      <c r="BA839" s="14" t="n">
        <v>0.05</v>
      </c>
      <c r="BB839" s="14" t="n">
        <v>1</v>
      </c>
      <c r="BC839" s="14" t="n">
        <v>0.51</v>
      </c>
      <c r="BD839" s="14" t="n">
        <v>0.132</v>
      </c>
      <c r="BE839" s="14" t="n">
        <v>0.003</v>
      </c>
      <c r="BF839" s="14" t="n">
        <v>0.536</v>
      </c>
      <c r="BG839" s="14" t="n">
        <v>0.05</v>
      </c>
      <c r="BH839" s="14" t="n">
        <v>1</v>
      </c>
      <c r="BI839" s="14" t="n">
        <v>0.652</v>
      </c>
      <c r="BJ839" s="14" t="n">
        <v>0.132</v>
      </c>
      <c r="BK839" s="14" t="n">
        <v>0.004</v>
      </c>
      <c r="BL839" s="14" t="n">
        <v>0.6850000000000001</v>
      </c>
      <c r="BM839" s="14" t="n">
        <v>0.05</v>
      </c>
      <c r="BN839" s="14" t="n">
        <v>1</v>
      </c>
      <c r="BO839" s="14" t="n">
        <v>0</v>
      </c>
      <c r="BP839" s="14" t="n">
        <v>-0.018</v>
      </c>
      <c r="BQ839" s="14" t="n">
        <v>0.07099999999999999</v>
      </c>
      <c r="BR839" s="14" t="n">
        <v>0</v>
      </c>
      <c r="BS839" s="14" t="n">
        <v>0.333</v>
      </c>
      <c r="BT839" s="14" t="n">
        <v>0</v>
      </c>
      <c r="BU839" s="14" t="n">
        <v>-0.018</v>
      </c>
      <c r="BV839" s="14" t="n">
        <v>0.062</v>
      </c>
      <c r="BW839" s="14" t="n">
        <v>0</v>
      </c>
      <c r="BX839" s="14" t="n">
        <v>0.167</v>
      </c>
      <c r="BY839" s="14" t="n">
        <v>13.646</v>
      </c>
      <c r="BZ839" s="14" t="n">
        <v>0</v>
      </c>
      <c r="CA839" s="14" t="n">
        <v>13.646</v>
      </c>
      <c r="CB839" s="14" t="n">
        <v>0</v>
      </c>
      <c r="CC839" s="14" t="n">
        <v>86.38500000000001</v>
      </c>
      <c r="CD839" s="14" t="n">
        <v>7.95</v>
      </c>
      <c r="CE839" s="14" t="n">
        <v>0.588</v>
      </c>
      <c r="CF839" s="14" t="n">
        <v>90.705</v>
      </c>
      <c r="CG839" s="14" t="n">
        <v>0.05</v>
      </c>
      <c r="CH839" s="14" t="n">
        <v>1</v>
      </c>
      <c r="CI839" s="14" t="n">
        <v>0</v>
      </c>
      <c r="CJ839" s="14" t="n">
        <v>0</v>
      </c>
      <c r="CK839" s="14" t="n">
        <v>0</v>
      </c>
      <c r="CL839" s="14" t="n">
        <v>0</v>
      </c>
      <c r="CM839" s="14" t="n">
        <v>0</v>
      </c>
      <c r="CN839" s="14" t="n">
        <v>0</v>
      </c>
      <c r="CO839" s="14" t="n">
        <v>0</v>
      </c>
      <c r="CP839" s="14" t="n">
        <v>0</v>
      </c>
      <c r="CQ839" s="14" t="n">
        <v>1.387</v>
      </c>
      <c r="CR839" s="14" t="n">
        <v>0.707</v>
      </c>
      <c r="CS839" s="14" t="n">
        <v>4.213</v>
      </c>
      <c r="CT839" s="14" t="n">
        <v>4.251</v>
      </c>
      <c r="CU839" s="14" t="n">
        <v>9.167999999999999</v>
      </c>
    </row>
    <row r="840">
      <c r="A840" s="14" t="inlineStr">
        <is>
          <t>GBR2021</t>
        </is>
      </c>
      <c r="B840" s="14" t="inlineStr">
        <is>
          <t>GBR</t>
        </is>
      </c>
      <c r="C840" s="14" t="inlineStr">
        <is>
          <t>GBR</t>
        </is>
      </c>
      <c r="D840" s="14" t="inlineStr">
        <is>
          <t>United Kingdom</t>
        </is>
      </c>
      <c r="E840" s="14" t="n">
        <v>2021</v>
      </c>
      <c r="F840" s="14" t="n">
        <v>0.2</v>
      </c>
      <c r="G840" s="14" t="n">
        <v>4.347</v>
      </c>
      <c r="H840" s="14" t="n">
        <v>0.951</v>
      </c>
      <c r="I840" s="14" t="n">
        <v>4.105</v>
      </c>
      <c r="J840" s="14" t="n">
        <v>8.452</v>
      </c>
      <c r="K840" s="14" t="n">
        <v>0</v>
      </c>
      <c r="L840" s="14" t="n">
        <v>1</v>
      </c>
      <c r="M840" s="14" t="n">
        <v>4.719</v>
      </c>
      <c r="N840" s="14" t="n">
        <v>2.139</v>
      </c>
      <c r="O840" s="14" t="n">
        <v>2.239</v>
      </c>
      <c r="P840" s="14" t="n">
        <v>6.958</v>
      </c>
      <c r="Q840" s="14" t="n">
        <v>0</v>
      </c>
      <c r="R840" s="14" t="n">
        <v>1</v>
      </c>
      <c r="S840" s="14" t="n">
        <v>16.992</v>
      </c>
      <c r="T840" s="14" t="n">
        <v>10.53</v>
      </c>
      <c r="U840" s="14" t="n">
        <v>0.095</v>
      </c>
      <c r="V840" s="14" t="n">
        <v>20.504</v>
      </c>
      <c r="W840" s="14" t="n">
        <v>0.2</v>
      </c>
      <c r="X840" s="14" t="n">
        <v>1</v>
      </c>
      <c r="Y840" s="14" t="n">
        <v>25.664</v>
      </c>
      <c r="Z840" s="14" t="n">
        <v>2.835</v>
      </c>
      <c r="AA840" s="14" t="n">
        <v>-10.255</v>
      </c>
      <c r="AB840" s="14" t="n">
        <v>15.409</v>
      </c>
      <c r="AC840" s="14" t="n">
        <v>0</v>
      </c>
      <c r="AD840" s="14" t="n">
        <v>1</v>
      </c>
      <c r="AE840" s="14" t="n">
        <v>20.76</v>
      </c>
      <c r="AF840" s="14" t="n">
        <v>4.085</v>
      </c>
      <c r="AG840" s="14" t="n">
        <v>-7.711</v>
      </c>
      <c r="AH840" s="14" t="n">
        <v>13.049</v>
      </c>
      <c r="AI840" s="14" t="n">
        <v>0</v>
      </c>
      <c r="AJ840" s="14" t="n">
        <v>1</v>
      </c>
      <c r="AK840" s="14" t="n">
        <v>27.865</v>
      </c>
      <c r="AL840" s="14" t="n">
        <v>13.676</v>
      </c>
      <c r="AM840" s="14" t="n">
        <v>-12.644</v>
      </c>
      <c r="AN840" s="14" t="n">
        <v>18.265</v>
      </c>
      <c r="AO840" s="14" t="n">
        <v>0.2</v>
      </c>
      <c r="AP840" s="14" t="n">
        <v>1</v>
      </c>
      <c r="AQ840" s="14" t="n">
        <v>0.619</v>
      </c>
      <c r="AR840" s="14" t="n">
        <v>0.114</v>
      </c>
      <c r="AS840" s="14" t="n">
        <v>0.892</v>
      </c>
      <c r="AT840" s="14" t="n">
        <v>1.813</v>
      </c>
      <c r="AU840" s="14" t="n">
        <v>0.2</v>
      </c>
      <c r="AV840" s="14" t="n">
        <v>1</v>
      </c>
      <c r="AW840" s="14" t="n">
        <v>0.599</v>
      </c>
      <c r="AX840" s="14" t="n">
        <v>0.114</v>
      </c>
      <c r="AY840" s="14" t="n">
        <v>0.944</v>
      </c>
      <c r="AZ840" s="14" t="n">
        <v>1.852</v>
      </c>
      <c r="BA840" s="14" t="n">
        <v>0.2</v>
      </c>
      <c r="BB840" s="14" t="n">
        <v>1</v>
      </c>
      <c r="BC840" s="14" t="n">
        <v>0.439</v>
      </c>
      <c r="BD840" s="14" t="n">
        <v>0.114</v>
      </c>
      <c r="BE840" s="14" t="n">
        <v>0.319</v>
      </c>
      <c r="BF840" s="14" t="n">
        <v>0.909</v>
      </c>
      <c r="BG840" s="14" t="n">
        <v>0.2</v>
      </c>
      <c r="BH840" s="14" t="n">
        <v>1</v>
      </c>
      <c r="BI840" s="14" t="n">
        <v>0.505</v>
      </c>
      <c r="BJ840" s="14" t="n">
        <v>0.114</v>
      </c>
      <c r="BK840" s="14" t="n">
        <v>0.078</v>
      </c>
      <c r="BL840" s="14" t="n">
        <v>0.699</v>
      </c>
      <c r="BM840" s="14" t="n">
        <v>0.2</v>
      </c>
      <c r="BN840" s="14" t="n">
        <v>1</v>
      </c>
      <c r="BO840" s="14" t="n">
        <v>0</v>
      </c>
      <c r="BP840" s="14" t="n">
        <v>0.045</v>
      </c>
      <c r="BQ840" s="14" t="n">
        <v>0.188</v>
      </c>
      <c r="BR840" s="14" t="n">
        <v>0</v>
      </c>
      <c r="BS840" s="14" t="n">
        <v>1</v>
      </c>
      <c r="BT840" s="14" t="n">
        <v>0</v>
      </c>
      <c r="BU840" s="14" t="n">
        <v>0.048</v>
      </c>
      <c r="BV840" s="14" t="n">
        <v>0.291</v>
      </c>
      <c r="BW840" s="14" t="n">
        <v>0.05</v>
      </c>
      <c r="BX840" s="14" t="n">
        <v>1</v>
      </c>
      <c r="BY840" s="14" t="n">
        <v>11.787</v>
      </c>
      <c r="BZ840" s="14" t="n">
        <v>0</v>
      </c>
      <c r="CA840" s="14" t="n">
        <v>11.787</v>
      </c>
      <c r="CB840" s="14" t="n">
        <v>0</v>
      </c>
      <c r="CC840" s="14" t="n">
        <v>78.125</v>
      </c>
      <c r="CD840" s="14" t="n">
        <v>7.95</v>
      </c>
      <c r="CE840" s="14" t="n">
        <v>39.721</v>
      </c>
      <c r="CF840" s="14" t="n">
        <v>141.415</v>
      </c>
      <c r="CG840" s="14" t="n">
        <v>0.2</v>
      </c>
      <c r="CH840" s="14" t="n">
        <v>1</v>
      </c>
      <c r="CI840" s="14" t="n">
        <v>0</v>
      </c>
      <c r="CJ840" s="14" t="n">
        <v>0</v>
      </c>
      <c r="CK840" s="14" t="n">
        <v>0</v>
      </c>
      <c r="CL840" s="14" t="n">
        <v>0</v>
      </c>
      <c r="CM840" s="14" t="n">
        <v>0</v>
      </c>
      <c r="CN840" s="14" t="n">
        <v>0.914</v>
      </c>
      <c r="CO840" s="14" t="n">
        <v>1.816</v>
      </c>
      <c r="CP840" s="14" t="n">
        <v>0</v>
      </c>
      <c r="CQ840" s="14" t="n">
        <v>1.198</v>
      </c>
      <c r="CR840" s="14" t="n">
        <v>0</v>
      </c>
      <c r="CS840" s="14" t="n">
        <v>5.221</v>
      </c>
      <c r="CT840" s="14" t="n">
        <v>7.447</v>
      </c>
      <c r="CU840" s="14" t="n">
        <v>14.931</v>
      </c>
    </row>
    <row r="841">
      <c r="A841" s="14" t="inlineStr">
        <is>
          <t>GBR2022</t>
        </is>
      </c>
      <c r="B841" s="14" t="inlineStr">
        <is>
          <t>GBR</t>
        </is>
      </c>
      <c r="C841" s="14" t="inlineStr">
        <is>
          <t>GBR</t>
        </is>
      </c>
      <c r="D841" s="14" t="inlineStr">
        <is>
          <t>United Kingdom</t>
        </is>
      </c>
      <c r="E841" s="14" t="n">
        <v>2022</v>
      </c>
      <c r="F841" s="14" t="n">
        <v>0.2</v>
      </c>
      <c r="G841" s="14" t="n">
        <v>7.85</v>
      </c>
      <c r="H841" s="14" t="n">
        <v>1.219</v>
      </c>
      <c r="I841" s="14" t="n">
        <v>11.883</v>
      </c>
      <c r="J841" s="14" t="n">
        <v>19.733</v>
      </c>
      <c r="K841" s="14" t="n">
        <v>0</v>
      </c>
      <c r="L841" s="14" t="n">
        <v>1</v>
      </c>
      <c r="M841" s="14" t="n">
        <v>9.981</v>
      </c>
      <c r="N841" s="14" t="n">
        <v>4.121</v>
      </c>
      <c r="O841" s="14" t="n">
        <v>9.68</v>
      </c>
      <c r="P841" s="14" t="n">
        <v>19.661</v>
      </c>
      <c r="Q841" s="14" t="n">
        <v>0</v>
      </c>
      <c r="R841" s="14" t="n">
        <v>1</v>
      </c>
      <c r="S841" s="14" t="n">
        <v>20.41</v>
      </c>
      <c r="T841" s="14" t="n">
        <v>9.996</v>
      </c>
      <c r="U841" s="14" t="n">
        <v>0.108</v>
      </c>
      <c r="V841" s="14" t="n">
        <v>24.622</v>
      </c>
      <c r="W841" s="14" t="n">
        <v>0.2</v>
      </c>
      <c r="X841" s="14" t="n">
        <v>1</v>
      </c>
      <c r="Y841" s="14" t="n">
        <v>35.24</v>
      </c>
      <c r="Z841" s="14" t="n">
        <v>3.697</v>
      </c>
      <c r="AA841" s="14" t="n">
        <v>-5.161</v>
      </c>
      <c r="AB841" s="14" t="n">
        <v>30.078</v>
      </c>
      <c r="AC841" s="14" t="n">
        <v>0</v>
      </c>
      <c r="AD841" s="14" t="n">
        <v>1</v>
      </c>
      <c r="AE841" s="14" t="n">
        <v>30.427</v>
      </c>
      <c r="AF841" s="14" t="n">
        <v>5.641</v>
      </c>
      <c r="AG841" s="14" t="n">
        <v>-6.571</v>
      </c>
      <c r="AH841" s="14" t="n">
        <v>23.856</v>
      </c>
      <c r="AI841" s="14" t="n">
        <v>0</v>
      </c>
      <c r="AJ841" s="14" t="n">
        <v>1</v>
      </c>
      <c r="AK841" s="14" t="n">
        <v>38.08</v>
      </c>
      <c r="AL841" s="14" t="n">
        <v>18.185</v>
      </c>
      <c r="AM841" s="14" t="n">
        <v>-11.196</v>
      </c>
      <c r="AN841" s="14" t="n">
        <v>32.261</v>
      </c>
      <c r="AO841" s="14" t="n">
        <v>0.2</v>
      </c>
      <c r="AP841" s="14" t="n">
        <v>1</v>
      </c>
      <c r="AQ841" s="14" t="n">
        <v>0.861</v>
      </c>
      <c r="AR841" s="14" t="n">
        <v>0.123</v>
      </c>
      <c r="AS841" s="14" t="n">
        <v>0.836</v>
      </c>
      <c r="AT841" s="14" t="n">
        <v>2.037</v>
      </c>
      <c r="AU841" s="14" t="n">
        <v>0.2</v>
      </c>
      <c r="AV841" s="14" t="n">
        <v>1</v>
      </c>
      <c r="AW841" s="14" t="n">
        <v>0.986</v>
      </c>
      <c r="AX841" s="14" t="n">
        <v>0.123</v>
      </c>
      <c r="AY841" s="14" t="n">
        <v>0.853</v>
      </c>
      <c r="AZ841" s="14" t="n">
        <v>2.208</v>
      </c>
      <c r="BA841" s="14" t="n">
        <v>0.2</v>
      </c>
      <c r="BB841" s="14" t="n">
        <v>1</v>
      </c>
      <c r="BC841" s="14" t="n">
        <v>0.598</v>
      </c>
      <c r="BD841" s="14" t="n">
        <v>0.123</v>
      </c>
      <c r="BE841" s="14" t="n">
        <v>0.154</v>
      </c>
      <c r="BF841" s="14" t="n">
        <v>0.902</v>
      </c>
      <c r="BG841" s="14" t="n">
        <v>0.2</v>
      </c>
      <c r="BH841" s="14" t="n">
        <v>1</v>
      </c>
      <c r="BI841" s="14" t="n">
        <v>0.612</v>
      </c>
      <c r="BJ841" s="14" t="n">
        <v>0.123</v>
      </c>
      <c r="BK841" s="14" t="n">
        <v>0.327</v>
      </c>
      <c r="BL841" s="14" t="n">
        <v>1.127</v>
      </c>
      <c r="BM841" s="14" t="n">
        <v>0.2</v>
      </c>
      <c r="BN841" s="14" t="n">
        <v>1</v>
      </c>
      <c r="BO841" s="14" t="n">
        <v>0</v>
      </c>
      <c r="BP841" s="14" t="n">
        <v>0.034</v>
      </c>
      <c r="BQ841" s="14" t="n">
        <v>0.254</v>
      </c>
      <c r="BR841" s="14" t="n">
        <v>0</v>
      </c>
      <c r="BS841" s="14" t="n">
        <v>1</v>
      </c>
      <c r="BT841" s="14" t="n">
        <v>0</v>
      </c>
      <c r="BU841" s="14" t="n">
        <v>0.043</v>
      </c>
      <c r="BV841" s="14" t="n">
        <v>0.415</v>
      </c>
      <c r="BW841" s="14" t="n">
        <v>0.05</v>
      </c>
      <c r="BX841" s="14" t="n">
        <v>1</v>
      </c>
      <c r="BY841" s="14" t="n">
        <v>12.729</v>
      </c>
      <c r="BZ841" s="14" t="n">
        <v>0</v>
      </c>
      <c r="CA841" s="14" t="n">
        <v>12.729</v>
      </c>
      <c r="CB841" s="14" t="n">
        <v>0</v>
      </c>
      <c r="CC841" s="14" t="n">
        <v>97.90000000000001</v>
      </c>
      <c r="CD841" s="14" t="n">
        <v>7.95</v>
      </c>
      <c r="CE841" s="14" t="n">
        <v>95.393</v>
      </c>
      <c r="CF841" s="14" t="n">
        <v>231.952</v>
      </c>
      <c r="CG841" s="14" t="n">
        <v>0.2</v>
      </c>
      <c r="CH841" s="14" t="n">
        <v>1</v>
      </c>
      <c r="CI841" s="14" t="n">
        <v>0</v>
      </c>
      <c r="CJ841" s="14" t="n">
        <v>0</v>
      </c>
      <c r="CK841" s="14" t="n">
        <v>0</v>
      </c>
      <c r="CL841" s="14" t="n">
        <v>0</v>
      </c>
      <c r="CM841" s="14" t="n">
        <v>0</v>
      </c>
      <c r="CN841" s="14" t="n">
        <v>1.12</v>
      </c>
      <c r="CO841" s="14" t="n">
        <v>1.89</v>
      </c>
      <c r="CP841" s="14" t="n">
        <v>0</v>
      </c>
      <c r="CQ841" s="14" t="n">
        <v>1.294</v>
      </c>
      <c r="CR841" s="14" t="n">
        <v>0</v>
      </c>
      <c r="CS841" s="14" t="n">
        <v>5.638</v>
      </c>
      <c r="CT841" s="14" t="n">
        <v>19.027</v>
      </c>
      <c r="CU841" s="14" t="n">
        <v>24.415</v>
      </c>
    </row>
    <row r="842">
      <c r="A842" s="14" t="inlineStr">
        <is>
          <t>GBR2023</t>
        </is>
      </c>
      <c r="B842" s="14" t="inlineStr">
        <is>
          <t>GBR</t>
        </is>
      </c>
      <c r="C842" s="14" t="inlineStr">
        <is>
          <t>GBR</t>
        </is>
      </c>
      <c r="D842" s="14" t="inlineStr">
        <is>
          <t>United Kingdom</t>
        </is>
      </c>
      <c r="E842" s="14" t="n">
        <v>2023</v>
      </c>
      <c r="F842" s="14" t="n">
        <v>0.2</v>
      </c>
      <c r="G842" s="14" t="n">
        <v>12.936</v>
      </c>
      <c r="H842" s="14" t="n">
        <v>2.946</v>
      </c>
      <c r="I842" s="14" t="n">
        <v>11.178</v>
      </c>
      <c r="J842" s="14" t="n">
        <v>24.114</v>
      </c>
      <c r="K842" s="14" t="n">
        <v>0</v>
      </c>
      <c r="L842" s="14" t="n">
        <v>1</v>
      </c>
      <c r="M842" s="14" t="n">
        <v>14.03</v>
      </c>
      <c r="N842" s="14" t="n">
        <v>6.958</v>
      </c>
      <c r="O842" s="14" t="n">
        <v>9.073</v>
      </c>
      <c r="P842" s="14" t="n">
        <v>23.103</v>
      </c>
      <c r="Q842" s="14" t="n">
        <v>0</v>
      </c>
      <c r="R842" s="14" t="n">
        <v>1</v>
      </c>
      <c r="S842" s="14" t="n">
        <v>30.588</v>
      </c>
      <c r="T842" s="14" t="n">
        <v>19.182</v>
      </c>
      <c r="U842" s="14" t="n">
        <v>0.122</v>
      </c>
      <c r="V842" s="14" t="n">
        <v>36.852</v>
      </c>
      <c r="W842" s="14" t="n">
        <v>0.2</v>
      </c>
      <c r="X842" s="14" t="n">
        <v>1</v>
      </c>
      <c r="Y842" s="14" t="n">
        <v>22.551</v>
      </c>
      <c r="Z842" s="14" t="n">
        <v>2.526</v>
      </c>
      <c r="AA842" s="14" t="n">
        <v>9.079000000000001</v>
      </c>
      <c r="AB842" s="14" t="n">
        <v>31.63</v>
      </c>
      <c r="AC842" s="14" t="n">
        <v>0</v>
      </c>
      <c r="AD842" s="14" t="n">
        <v>1</v>
      </c>
      <c r="AE842" s="14" t="n">
        <v>17.789</v>
      </c>
      <c r="AF842" s="14" t="n">
        <v>3.543</v>
      </c>
      <c r="AG842" s="14" t="n">
        <v>7.601</v>
      </c>
      <c r="AH842" s="14" t="n">
        <v>25.39</v>
      </c>
      <c r="AI842" s="14" t="n">
        <v>0</v>
      </c>
      <c r="AJ842" s="14" t="n">
        <v>1</v>
      </c>
      <c r="AK842" s="14" t="n">
        <v>25.748</v>
      </c>
      <c r="AL842" s="14" t="n">
        <v>12.755</v>
      </c>
      <c r="AM842" s="14" t="n">
        <v>2.682</v>
      </c>
      <c r="AN842" s="14" t="n">
        <v>34.116</v>
      </c>
      <c r="AO842" s="14" t="n">
        <v>0.2</v>
      </c>
      <c r="AP842" s="14" t="n">
        <v>1</v>
      </c>
      <c r="AQ842" s="14" t="n">
        <v>0.76</v>
      </c>
      <c r="AR842" s="14" t="n">
        <v>0.129</v>
      </c>
      <c r="AS842" s="14" t="n">
        <v>0.772</v>
      </c>
      <c r="AT842" s="14" t="n">
        <v>1.839</v>
      </c>
      <c r="AU842" s="14" t="n">
        <v>0.2</v>
      </c>
      <c r="AV842" s="14" t="n">
        <v>1</v>
      </c>
      <c r="AW842" s="14" t="n">
        <v>0.8110000000000001</v>
      </c>
      <c r="AX842" s="14" t="n">
        <v>0.129</v>
      </c>
      <c r="AY842" s="14" t="n">
        <v>0.841</v>
      </c>
      <c r="AZ842" s="14" t="n">
        <v>1.983</v>
      </c>
      <c r="BA842" s="14" t="n">
        <v>0.2</v>
      </c>
      <c r="BB842" s="14" t="n">
        <v>1</v>
      </c>
      <c r="BC842" s="14" t="n">
        <v>0.535</v>
      </c>
      <c r="BD842" s="14" t="n">
        <v>0.129</v>
      </c>
      <c r="BE842" s="14" t="n">
        <v>0.264</v>
      </c>
      <c r="BF842" s="14" t="n">
        <v>0.958</v>
      </c>
      <c r="BG842" s="14" t="n">
        <v>0.2</v>
      </c>
      <c r="BH842" s="14" t="n">
        <v>1</v>
      </c>
      <c r="BI842" s="14" t="n">
        <v>0.579</v>
      </c>
      <c r="BJ842" s="14" t="n">
        <v>0.129</v>
      </c>
      <c r="BK842" s="14" t="n">
        <v>0.183</v>
      </c>
      <c r="BL842" s="14" t="n">
        <v>0.915</v>
      </c>
      <c r="BM842" s="14" t="n">
        <v>0.2</v>
      </c>
      <c r="BN842" s="14" t="n">
        <v>1</v>
      </c>
      <c r="BO842" s="14" t="n">
        <v>0</v>
      </c>
      <c r="BP842" s="14" t="n">
        <v>0.037</v>
      </c>
      <c r="BQ842" s="14" t="n">
        <v>0.345</v>
      </c>
      <c r="BR842" s="14" t="n">
        <v>0</v>
      </c>
      <c r="BS842" s="14" t="n">
        <v>1</v>
      </c>
      <c r="BT842" s="14" t="n">
        <v>0</v>
      </c>
      <c r="BU842" s="14" t="n">
        <v>0.07199999999999999</v>
      </c>
      <c r="BV842" s="14" t="n">
        <v>0.433</v>
      </c>
      <c r="BW842" s="14" t="n">
        <v>0.05</v>
      </c>
      <c r="BX842" s="14" t="n">
        <v>1</v>
      </c>
      <c r="BY842" s="14" t="n">
        <v>13.254</v>
      </c>
      <c r="BZ842" s="14" t="n">
        <v>0</v>
      </c>
      <c r="CA842" s="14" t="n">
        <v>13.254</v>
      </c>
      <c r="CB842" s="14" t="n">
        <v>0</v>
      </c>
      <c r="CC842" s="14" t="n">
        <v>83.248</v>
      </c>
      <c r="CD842" s="14" t="n">
        <v>7.95</v>
      </c>
      <c r="CE842" s="14" t="n">
        <v>83.386</v>
      </c>
      <c r="CF842" s="14" t="n">
        <v>199.961</v>
      </c>
      <c r="CG842" s="14" t="n">
        <v>0.2</v>
      </c>
      <c r="CH842" s="14" t="n">
        <v>1</v>
      </c>
      <c r="CI842" s="14" t="n">
        <v>0</v>
      </c>
      <c r="CJ842" s="14" t="n">
        <v>0</v>
      </c>
      <c r="CK842" s="14" t="n">
        <v>0</v>
      </c>
      <c r="CL842" s="14" t="n">
        <v>0</v>
      </c>
      <c r="CM842" s="14" t="n">
        <v>0</v>
      </c>
      <c r="CN842" s="14" t="n">
        <v>0.989</v>
      </c>
      <c r="CO842" s="14" t="n">
        <v>1.703</v>
      </c>
      <c r="CP842" s="14" t="n">
        <v>0</v>
      </c>
      <c r="CQ842" s="14" t="n">
        <v>1.348</v>
      </c>
      <c r="CR842" s="14" t="n">
        <v>0</v>
      </c>
      <c r="CS842" s="14" t="n">
        <v>5.871</v>
      </c>
      <c r="CT842" s="14" t="n">
        <v>9.154999999999999</v>
      </c>
      <c r="CU842" s="14" t="n">
        <v>11.675</v>
      </c>
    </row>
    <row r="843">
      <c r="A843" s="14" t="inlineStr">
        <is>
          <t>GBR2024</t>
        </is>
      </c>
      <c r="B843" s="14" t="inlineStr">
        <is>
          <t>GBR</t>
        </is>
      </c>
      <c r="C843" s="14" t="inlineStr">
        <is>
          <t>GBR</t>
        </is>
      </c>
      <c r="D843" s="14" t="inlineStr">
        <is>
          <t>United Kingdom</t>
        </is>
      </c>
      <c r="E843" s="14" t="n">
        <v>2024</v>
      </c>
      <c r="F843" s="14" t="n">
        <v>0.2</v>
      </c>
      <c r="G843" s="14" t="n">
        <v>13.133</v>
      </c>
      <c r="H843" s="14" t="n">
        <v>3.327</v>
      </c>
      <c r="I843" s="14" t="n">
        <v>7.055</v>
      </c>
      <c r="J843" s="14" t="n">
        <v>20.188</v>
      </c>
      <c r="K843" s="14" t="n">
        <v>0</v>
      </c>
      <c r="L843" s="14" t="n">
        <v>1</v>
      </c>
      <c r="M843" s="14" t="n">
        <v>14.313</v>
      </c>
      <c r="N843" s="14" t="n">
        <v>7.797</v>
      </c>
      <c r="O843" s="14" t="n">
        <v>4.935</v>
      </c>
      <c r="P843" s="14" t="n">
        <v>19.248</v>
      </c>
      <c r="Q843" s="14" t="n">
        <v>0</v>
      </c>
      <c r="R843" s="14" t="n">
        <v>1</v>
      </c>
      <c r="S843" s="14" t="n">
        <v>31.19</v>
      </c>
      <c r="T843" s="14" t="n">
        <v>20.649</v>
      </c>
      <c r="U843" s="14" t="n">
        <v>0.125</v>
      </c>
      <c r="V843" s="14" t="n">
        <v>37.578</v>
      </c>
      <c r="W843" s="14" t="n">
        <v>0.2</v>
      </c>
      <c r="X843" s="14" t="n">
        <v>1</v>
      </c>
      <c r="Y843" s="14" t="n">
        <v>32.277</v>
      </c>
      <c r="Z843" s="14" t="n">
        <v>4.076</v>
      </c>
      <c r="AA843" s="14" t="n">
        <v>2.671</v>
      </c>
      <c r="AB843" s="14" t="n">
        <v>34.948</v>
      </c>
      <c r="AC843" s="14" t="n">
        <v>0</v>
      </c>
      <c r="AD843" s="14" t="n">
        <v>1</v>
      </c>
      <c r="AE843" s="14" t="n">
        <v>19.634</v>
      </c>
      <c r="AF843" s="14" t="n">
        <v>4.301</v>
      </c>
      <c r="AG843" s="14" t="n">
        <v>2.779</v>
      </c>
      <c r="AH843" s="14" t="n">
        <v>22.414</v>
      </c>
      <c r="AI843" s="14" t="n">
        <v>0</v>
      </c>
      <c r="AJ843" s="14" t="n">
        <v>1</v>
      </c>
      <c r="AK843" s="14" t="n">
        <v>27.108</v>
      </c>
      <c r="AL843" s="14" t="n">
        <v>13.788</v>
      </c>
      <c r="AM843" s="14" t="n">
        <v>-5.664</v>
      </c>
      <c r="AN843" s="14" t="n">
        <v>25.733</v>
      </c>
      <c r="AO843" s="14" t="n">
        <v>0.2</v>
      </c>
      <c r="AP843" s="14" t="n">
        <v>1</v>
      </c>
      <c r="AQ843" s="14" t="n">
        <v>0.724</v>
      </c>
      <c r="AR843" s="14" t="n">
        <v>0.132</v>
      </c>
      <c r="AS843" s="14" t="n">
        <v>0.785</v>
      </c>
      <c r="AT843" s="14" t="n">
        <v>1.811</v>
      </c>
      <c r="AU843" s="14" t="n">
        <v>0.2</v>
      </c>
      <c r="AV843" s="14" t="n">
        <v>1</v>
      </c>
      <c r="AW843" s="14" t="n">
        <v>0.75</v>
      </c>
      <c r="AX843" s="14" t="n">
        <v>0.132</v>
      </c>
      <c r="AY843" s="14" t="n">
        <v>0.839</v>
      </c>
      <c r="AZ843" s="14" t="n">
        <v>1.908</v>
      </c>
      <c r="BA843" s="14" t="n">
        <v>0.2</v>
      </c>
      <c r="BB843" s="14" t="n">
        <v>1</v>
      </c>
      <c r="BC843" s="14" t="n">
        <v>0.513</v>
      </c>
      <c r="BD843" s="14" t="n">
        <v>0.132</v>
      </c>
      <c r="BE843" s="14" t="n">
        <v>0.413</v>
      </c>
      <c r="BF843" s="14" t="n">
        <v>1.111</v>
      </c>
      <c r="BG843" s="14" t="n">
        <v>0.2</v>
      </c>
      <c r="BH843" s="14" t="n">
        <v>1</v>
      </c>
      <c r="BI843" s="14" t="n">
        <v>0.591</v>
      </c>
      <c r="BJ843" s="14" t="n">
        <v>0.132</v>
      </c>
      <c r="BK843" s="14" t="n">
        <v>0.114</v>
      </c>
      <c r="BL843" s="14" t="n">
        <v>0.846</v>
      </c>
      <c r="BM843" s="14" t="n">
        <v>0.2</v>
      </c>
      <c r="BN843" s="14" t="n">
        <v>1</v>
      </c>
      <c r="BO843" s="14" t="n">
        <v>0</v>
      </c>
      <c r="BP843" s="14" t="n">
        <v>0.044</v>
      </c>
      <c r="BQ843" s="14" t="n">
        <v>0.338</v>
      </c>
      <c r="BR843" s="14" t="n">
        <v>0</v>
      </c>
      <c r="BS843" s="14" t="n">
        <v>1</v>
      </c>
      <c r="BT843" s="14" t="n">
        <v>0</v>
      </c>
      <c r="BU843" s="14" t="n">
        <v>0.053</v>
      </c>
      <c r="BV843" s="14" t="n">
        <v>0.384</v>
      </c>
      <c r="BW843" s="14" t="n">
        <v>0.05</v>
      </c>
      <c r="BX843" s="14" t="n">
        <v>1</v>
      </c>
      <c r="BY843" s="14" t="n">
        <v>13.646</v>
      </c>
      <c r="BZ843" s="14" t="n">
        <v>0</v>
      </c>
      <c r="CA843" s="14" t="n">
        <v>13.646</v>
      </c>
      <c r="CB843" s="14" t="n">
        <v>0</v>
      </c>
      <c r="CC843" s="14" t="n">
        <v>82.58799999999999</v>
      </c>
      <c r="CD843" s="14" t="n">
        <v>7.95</v>
      </c>
      <c r="CE843" s="14" t="n">
        <v>61.413</v>
      </c>
      <c r="CF843" s="14" t="n">
        <v>172.801</v>
      </c>
      <c r="CG843" s="14" t="n">
        <v>0.2</v>
      </c>
      <c r="CH843" s="14" t="n">
        <v>1</v>
      </c>
      <c r="CI843" s="14" t="n">
        <v>0</v>
      </c>
      <c r="CJ843" s="14" t="n">
        <v>0</v>
      </c>
      <c r="CK843" s="14" t="n">
        <v>0</v>
      </c>
      <c r="CL843" s="14" t="n">
        <v>0</v>
      </c>
      <c r="CM843" s="14" t="n">
        <v>0</v>
      </c>
      <c r="CN843" s="14" t="n">
        <v>0.985</v>
      </c>
      <c r="CO843" s="14" t="n">
        <v>1.796</v>
      </c>
      <c r="CP843" s="14" t="n">
        <v>0</v>
      </c>
      <c r="CQ843" s="14" t="n">
        <v>1.387</v>
      </c>
      <c r="CR843" s="14" t="n">
        <v>0</v>
      </c>
      <c r="CS843" s="14" t="n">
        <v>6.044</v>
      </c>
      <c r="CT843" s="14" t="n">
        <v>7.164</v>
      </c>
      <c r="CU843" s="14" t="n">
        <v>10.029</v>
      </c>
    </row>
    <row r="844">
      <c r="A844" s="14" t="inlineStr">
        <is>
          <t>USA2021</t>
        </is>
      </c>
      <c r="B844" s="14" t="inlineStr">
        <is>
          <t>USA</t>
        </is>
      </c>
      <c r="C844" s="14" t="inlineStr">
        <is>
          <t>USA</t>
        </is>
      </c>
      <c r="D844" s="14" t="inlineStr">
        <is>
          <t>United States</t>
        </is>
      </c>
      <c r="E844" s="14" t="n">
        <v>2021</v>
      </c>
      <c r="F844" s="14" t="n">
        <v>0.07000000000000001</v>
      </c>
      <c r="G844" s="14" t="n">
        <v>1.586</v>
      </c>
      <c r="H844" s="14" t="n">
        <v>0.347</v>
      </c>
      <c r="I844" s="14" t="n">
        <v>0.187</v>
      </c>
      <c r="J844" s="14" t="n">
        <v>1.774</v>
      </c>
      <c r="K844" s="14" t="n">
        <v>0</v>
      </c>
      <c r="L844" s="14" t="n">
        <v>1</v>
      </c>
      <c r="M844" s="14" t="n">
        <v>2.349</v>
      </c>
      <c r="N844" s="14" t="n">
        <v>1.065</v>
      </c>
      <c r="O844" s="14" t="n">
        <v>0.113</v>
      </c>
      <c r="P844" s="14" t="n">
        <v>2.462</v>
      </c>
      <c r="Q844" s="14" t="n">
        <v>0</v>
      </c>
      <c r="R844" s="14" t="n">
        <v>1</v>
      </c>
      <c r="S844" s="14" t="n">
        <v>4.852</v>
      </c>
      <c r="T844" s="14" t="n">
        <v>3.468</v>
      </c>
      <c r="U844" s="14" t="n">
        <v>0.08699999999999999</v>
      </c>
      <c r="V844" s="14" t="n">
        <v>5.284</v>
      </c>
      <c r="W844" s="14" t="n">
        <v>0.07000000000000001</v>
      </c>
      <c r="X844" s="14" t="n">
        <v>1</v>
      </c>
      <c r="Y844" s="14" t="n">
        <v>4.712</v>
      </c>
      <c r="Z844" s="14" t="n">
        <v>0.521</v>
      </c>
      <c r="AA844" s="14" t="n">
        <v>0.11</v>
      </c>
      <c r="AB844" s="14" t="n">
        <v>4.822</v>
      </c>
      <c r="AC844" s="14" t="n">
        <v>0</v>
      </c>
      <c r="AD844" s="14" t="n">
        <v>1</v>
      </c>
      <c r="AE844" s="14" t="n">
        <v>8.75</v>
      </c>
      <c r="AF844" s="14" t="n">
        <v>1.722</v>
      </c>
      <c r="AG844" s="14" t="n">
        <v>0.062</v>
      </c>
      <c r="AH844" s="14" t="n">
        <v>8.811999999999999</v>
      </c>
      <c r="AI844" s="14" t="n">
        <v>0</v>
      </c>
      <c r="AJ844" s="14" t="n">
        <v>1</v>
      </c>
      <c r="AK844" s="14" t="n">
        <v>11.64</v>
      </c>
      <c r="AL844" s="14" t="n">
        <v>5.713</v>
      </c>
      <c r="AM844" s="14" t="n">
        <v>-1.191</v>
      </c>
      <c r="AN844" s="14" t="n">
        <v>11.181</v>
      </c>
      <c r="AO844" s="14" t="n">
        <v>0</v>
      </c>
      <c r="AP844" s="14" t="n">
        <v>1</v>
      </c>
      <c r="AQ844" s="14" t="n">
        <v>0.6840000000000001</v>
      </c>
      <c r="AR844" s="14" t="n">
        <v>0.114</v>
      </c>
      <c r="AS844" s="14" t="n">
        <v>0.146</v>
      </c>
      <c r="AT844" s="14" t="n">
        <v>0.888</v>
      </c>
      <c r="AU844" s="14" t="n">
        <v>0.07000000000000001</v>
      </c>
      <c r="AV844" s="14" t="n">
        <v>1</v>
      </c>
      <c r="AW844" s="14" t="n">
        <v>0.577</v>
      </c>
      <c r="AX844" s="14" t="n">
        <v>0.114</v>
      </c>
      <c r="AY844" s="14" t="n">
        <v>0.216</v>
      </c>
      <c r="AZ844" s="14" t="n">
        <v>0.848</v>
      </c>
      <c r="BA844" s="14" t="n">
        <v>0.07000000000000001</v>
      </c>
      <c r="BB844" s="14" t="n">
        <v>1</v>
      </c>
      <c r="BC844" s="14" t="n">
        <v>0.48</v>
      </c>
      <c r="BD844" s="14" t="n">
        <v>0.114</v>
      </c>
      <c r="BE844" s="14" t="n">
        <v>0.002</v>
      </c>
      <c r="BF844" s="14" t="n">
        <v>0.516</v>
      </c>
      <c r="BG844" s="14" t="n">
        <v>0.07000000000000001</v>
      </c>
      <c r="BH844" s="14" t="n">
        <v>1</v>
      </c>
      <c r="BI844" s="14" t="n">
        <v>0.5590000000000001</v>
      </c>
      <c r="BJ844" s="14" t="n">
        <v>0.114</v>
      </c>
      <c r="BK844" s="14" t="n">
        <v>0.218</v>
      </c>
      <c r="BL844" s="14" t="n">
        <v>0.831</v>
      </c>
      <c r="BM844" s="14" t="n">
        <v>0.07000000000000001</v>
      </c>
      <c r="BN844" s="14" t="n">
        <v>1</v>
      </c>
      <c r="BO844" s="14" t="n">
        <v>0</v>
      </c>
      <c r="BP844" s="14" t="n">
        <v>0.003</v>
      </c>
      <c r="BQ844" s="14" t="n">
        <v>0.116</v>
      </c>
      <c r="BR844" s="14" t="n">
        <v>0</v>
      </c>
      <c r="BS844" s="14" t="n">
        <v>1</v>
      </c>
      <c r="BT844" s="14" t="n">
        <v>0</v>
      </c>
      <c r="BU844" s="14" t="n">
        <v>-0.003</v>
      </c>
      <c r="BV844" s="14" t="n">
        <v>0.156</v>
      </c>
      <c r="BW844" s="14" t="n">
        <v>0.07000000000000001</v>
      </c>
      <c r="BX844" s="14" t="n">
        <v>1</v>
      </c>
      <c r="BY844" s="14" t="n">
        <v>11.787</v>
      </c>
      <c r="BZ844" s="14" t="n">
        <v>0</v>
      </c>
      <c r="CA844" s="14" t="n">
        <v>11.787</v>
      </c>
      <c r="CB844" s="14" t="n">
        <v>0</v>
      </c>
      <c r="CC844" s="14" t="n">
        <v>67.79000000000001</v>
      </c>
      <c r="CD844" s="14" t="n">
        <v>7.95</v>
      </c>
      <c r="CE844" s="14" t="n">
        <v>10.466</v>
      </c>
      <c r="CF844" s="14" t="n">
        <v>83.73399999999999</v>
      </c>
      <c r="CG844" s="14" t="n">
        <v>0.07000000000000001</v>
      </c>
      <c r="CH844" s="14" t="n">
        <v>1</v>
      </c>
      <c r="CI844" s="14" t="n">
        <v>0</v>
      </c>
      <c r="CJ844" s="14" t="n">
        <v>0</v>
      </c>
      <c r="CK844" s="14" t="n">
        <v>0</v>
      </c>
      <c r="CL844" s="14" t="n">
        <v>0.229</v>
      </c>
      <c r="CM844" s="14" t="n">
        <v>0</v>
      </c>
      <c r="CN844" s="14" t="n">
        <v>1.013</v>
      </c>
      <c r="CO844" s="14" t="n">
        <v>1.649</v>
      </c>
      <c r="CP844" s="14" t="n">
        <v>0</v>
      </c>
      <c r="CQ844" s="14" t="n">
        <v>1.364</v>
      </c>
      <c r="CR844" s="14" t="n">
        <v>0</v>
      </c>
      <c r="CS844" s="14" t="n">
        <v>3.624</v>
      </c>
      <c r="CT844" s="14" t="n">
        <v>3.136</v>
      </c>
      <c r="CU844" s="14" t="n">
        <v>3.624</v>
      </c>
    </row>
    <row r="845">
      <c r="A845" s="14" t="inlineStr">
        <is>
          <t>USA2022</t>
        </is>
      </c>
      <c r="B845" s="14" t="inlineStr">
        <is>
          <t>USA</t>
        </is>
      </c>
      <c r="C845" s="14" t="inlineStr">
        <is>
          <t>USA</t>
        </is>
      </c>
      <c r="D845" s="14" t="inlineStr">
        <is>
          <t>United States</t>
        </is>
      </c>
      <c r="E845" s="14" t="n">
        <v>2022</v>
      </c>
      <c r="F845" s="14" t="n">
        <v>0.07000000000000001</v>
      </c>
      <c r="G845" s="14" t="n">
        <v>1.892</v>
      </c>
      <c r="H845" s="14" t="n">
        <v>0.294</v>
      </c>
      <c r="I845" s="14" t="n">
        <v>0.217</v>
      </c>
      <c r="J845" s="14" t="n">
        <v>2.109</v>
      </c>
      <c r="K845" s="14" t="n">
        <v>0</v>
      </c>
      <c r="L845" s="14" t="n">
        <v>1</v>
      </c>
      <c r="M845" s="14" t="n">
        <v>2.833</v>
      </c>
      <c r="N845" s="14" t="n">
        <v>1.17</v>
      </c>
      <c r="O845" s="14" t="n">
        <v>0.2</v>
      </c>
      <c r="P845" s="14" t="n">
        <v>3.033</v>
      </c>
      <c r="Q845" s="14" t="n">
        <v>0</v>
      </c>
      <c r="R845" s="14" t="n">
        <v>1</v>
      </c>
      <c r="S845" s="14" t="n">
        <v>5.296</v>
      </c>
      <c r="T845" s="14" t="n">
        <v>3.756</v>
      </c>
      <c r="U845" s="14" t="n">
        <v>0.183</v>
      </c>
      <c r="V845" s="14" t="n">
        <v>5.833</v>
      </c>
      <c r="W845" s="14" t="n">
        <v>0.07000000000000001</v>
      </c>
      <c r="X845" s="14" t="n">
        <v>1</v>
      </c>
      <c r="Y845" s="14" t="n">
        <v>6.835</v>
      </c>
      <c r="Z845" s="14" t="n">
        <v>0.717</v>
      </c>
      <c r="AA845" s="14" t="n">
        <v>0.127</v>
      </c>
      <c r="AB845" s="14" t="n">
        <v>6.962</v>
      </c>
      <c r="AC845" s="14" t="n">
        <v>0</v>
      </c>
      <c r="AD845" s="14" t="n">
        <v>1</v>
      </c>
      <c r="AE845" s="14" t="n">
        <v>12.431</v>
      </c>
      <c r="AF845" s="14" t="n">
        <v>2.304</v>
      </c>
      <c r="AG845" s="14" t="n">
        <v>0.109</v>
      </c>
      <c r="AH845" s="14" t="n">
        <v>12.54</v>
      </c>
      <c r="AI845" s="14" t="n">
        <v>0</v>
      </c>
      <c r="AJ845" s="14" t="n">
        <v>1</v>
      </c>
      <c r="AK845" s="14" t="n">
        <v>15.546</v>
      </c>
      <c r="AL845" s="14" t="n">
        <v>7.424</v>
      </c>
      <c r="AM845" s="14" t="n">
        <v>-1.527</v>
      </c>
      <c r="AN845" s="14" t="n">
        <v>15</v>
      </c>
      <c r="AO845" s="14" t="n">
        <v>0</v>
      </c>
      <c r="AP845" s="14" t="n">
        <v>1</v>
      </c>
      <c r="AQ845" s="14" t="n">
        <v>0.9370000000000001</v>
      </c>
      <c r="AR845" s="14" t="n">
        <v>0.123</v>
      </c>
      <c r="AS845" s="14" t="n">
        <v>0.111</v>
      </c>
      <c r="AT845" s="14" t="n">
        <v>1.121</v>
      </c>
      <c r="AU845" s="14" t="n">
        <v>0.07000000000000001</v>
      </c>
      <c r="AV845" s="14" t="n">
        <v>1</v>
      </c>
      <c r="AW845" s="14" t="n">
        <v>0.89</v>
      </c>
      <c r="AX845" s="14" t="n">
        <v>0.123</v>
      </c>
      <c r="AY845" s="14" t="n">
        <v>0.334</v>
      </c>
      <c r="AZ845" s="14" t="n">
        <v>1.31</v>
      </c>
      <c r="BA845" s="14" t="n">
        <v>0.07000000000000001</v>
      </c>
      <c r="BB845" s="14" t="n">
        <v>1</v>
      </c>
      <c r="BC845" s="14" t="n">
        <v>0.646</v>
      </c>
      <c r="BD845" s="14" t="n">
        <v>0.123</v>
      </c>
      <c r="BE845" s="14" t="n">
        <v>0.007</v>
      </c>
      <c r="BF845" s="14" t="n">
        <v>0.695</v>
      </c>
      <c r="BG845" s="14" t="n">
        <v>0.07000000000000001</v>
      </c>
      <c r="BH845" s="14" t="n">
        <v>1</v>
      </c>
      <c r="BI845" s="14" t="n">
        <v>0.8</v>
      </c>
      <c r="BJ845" s="14" t="n">
        <v>0.123</v>
      </c>
      <c r="BK845" s="14" t="n">
        <v>0.414</v>
      </c>
      <c r="BL845" s="14" t="n">
        <v>1.299</v>
      </c>
      <c r="BM845" s="14" t="n">
        <v>0.07000000000000001</v>
      </c>
      <c r="BN845" s="14" t="n">
        <v>1</v>
      </c>
      <c r="BO845" s="14" t="n">
        <v>0</v>
      </c>
      <c r="BP845" s="14" t="n">
        <v>0.003</v>
      </c>
      <c r="BQ845" s="14" t="n">
        <v>0.14</v>
      </c>
      <c r="BR845" s="14" t="n">
        <v>0</v>
      </c>
      <c r="BS845" s="14" t="n">
        <v>1</v>
      </c>
      <c r="BT845" s="14" t="n">
        <v>0</v>
      </c>
      <c r="BU845" s="14" t="n">
        <v>-0.004</v>
      </c>
      <c r="BV845" s="14" t="n">
        <v>0.173</v>
      </c>
      <c r="BW845" s="14" t="n">
        <v>0.07000000000000001</v>
      </c>
      <c r="BX845" s="14" t="n">
        <v>1</v>
      </c>
      <c r="BY845" s="14" t="n">
        <v>12.729</v>
      </c>
      <c r="BZ845" s="14" t="n">
        <v>0</v>
      </c>
      <c r="CA845" s="14" t="n">
        <v>12.729</v>
      </c>
      <c r="CB845" s="14" t="n">
        <v>0</v>
      </c>
      <c r="CC845" s="14" t="n">
        <v>84.79000000000001</v>
      </c>
      <c r="CD845" s="14" t="n">
        <v>7.95</v>
      </c>
      <c r="CE845" s="14" t="n">
        <v>27.65</v>
      </c>
      <c r="CF845" s="14" t="n">
        <v>120.311</v>
      </c>
      <c r="CG845" s="14" t="n">
        <v>0.07000000000000001</v>
      </c>
      <c r="CH845" s="14" t="n">
        <v>1</v>
      </c>
      <c r="CI845" s="14" t="n">
        <v>0</v>
      </c>
      <c r="CJ845" s="14" t="n">
        <v>0</v>
      </c>
      <c r="CK845" s="14" t="n">
        <v>0</v>
      </c>
      <c r="CL845" s="14" t="n">
        <v>0.248</v>
      </c>
      <c r="CM845" s="14" t="n">
        <v>0</v>
      </c>
      <c r="CN845" s="14" t="n">
        <v>1.151</v>
      </c>
      <c r="CO845" s="14" t="n">
        <v>1.902</v>
      </c>
      <c r="CP845" s="14" t="n">
        <v>0</v>
      </c>
      <c r="CQ845" s="14" t="n">
        <v>1.473</v>
      </c>
      <c r="CR845" s="14" t="n">
        <v>0</v>
      </c>
      <c r="CS845" s="14" t="n">
        <v>6.122</v>
      </c>
      <c r="CT845" s="14" t="n">
        <v>6.323</v>
      </c>
      <c r="CU845" s="14" t="n">
        <v>6.122</v>
      </c>
    </row>
    <row r="846">
      <c r="A846" s="14" t="inlineStr">
        <is>
          <t>USA2023</t>
        </is>
      </c>
      <c r="B846" s="14" t="inlineStr">
        <is>
          <t>USA</t>
        </is>
      </c>
      <c r="C846" s="14" t="inlineStr">
        <is>
          <t>USA</t>
        </is>
      </c>
      <c r="D846" s="14" t="inlineStr">
        <is>
          <t>United States</t>
        </is>
      </c>
      <c r="E846" s="14" t="n">
        <v>2023</v>
      </c>
      <c r="F846" s="14" t="n">
        <v>0.07000000000000001</v>
      </c>
      <c r="G846" s="14" t="n">
        <v>2.008</v>
      </c>
      <c r="H846" s="14" t="n">
        <v>0.457</v>
      </c>
      <c r="I846" s="14" t="n">
        <v>0.246</v>
      </c>
      <c r="J846" s="14" t="n">
        <v>2.254</v>
      </c>
      <c r="K846" s="14" t="n">
        <v>0</v>
      </c>
      <c r="L846" s="14" t="n">
        <v>1</v>
      </c>
      <c r="M846" s="14" t="n">
        <v>3.383</v>
      </c>
      <c r="N846" s="14" t="n">
        <v>1.678</v>
      </c>
      <c r="O846" s="14" t="n">
        <v>0.288</v>
      </c>
      <c r="P846" s="14" t="n">
        <v>3.671</v>
      </c>
      <c r="Q846" s="14" t="n">
        <v>0</v>
      </c>
      <c r="R846" s="14" t="n">
        <v>1</v>
      </c>
      <c r="S846" s="14" t="n">
        <v>5.451</v>
      </c>
      <c r="T846" s="14" t="n">
        <v>3.894</v>
      </c>
      <c r="U846" s="14" t="n">
        <v>0.268</v>
      </c>
      <c r="V846" s="14" t="n">
        <v>6.072</v>
      </c>
      <c r="W846" s="14" t="n">
        <v>0.07000000000000001</v>
      </c>
      <c r="X846" s="14" t="n">
        <v>1</v>
      </c>
      <c r="Y846" s="14" t="n">
        <v>3.187</v>
      </c>
      <c r="Z846" s="14" t="n">
        <v>0.357</v>
      </c>
      <c r="AA846" s="14" t="n">
        <v>0.144</v>
      </c>
      <c r="AB846" s="14" t="n">
        <v>3.331</v>
      </c>
      <c r="AC846" s="14" t="n">
        <v>0</v>
      </c>
      <c r="AD846" s="14" t="n">
        <v>1</v>
      </c>
      <c r="AE846" s="14" t="n">
        <v>9.375</v>
      </c>
      <c r="AF846" s="14" t="n">
        <v>1.867</v>
      </c>
      <c r="AG846" s="14" t="n">
        <v>0.156</v>
      </c>
      <c r="AH846" s="14" t="n">
        <v>9.531000000000001</v>
      </c>
      <c r="AI846" s="14" t="n">
        <v>0</v>
      </c>
      <c r="AJ846" s="14" t="n">
        <v>1</v>
      </c>
      <c r="AK846" s="14" t="n">
        <v>12.623</v>
      </c>
      <c r="AL846" s="14" t="n">
        <v>6.253</v>
      </c>
      <c r="AM846" s="14" t="n">
        <v>-1.265</v>
      </c>
      <c r="AN846" s="14" t="n">
        <v>12.153</v>
      </c>
      <c r="AO846" s="14" t="n">
        <v>0</v>
      </c>
      <c r="AP846" s="14" t="n">
        <v>1</v>
      </c>
      <c r="AQ846" s="14" t="n">
        <v>0.8139999999999999</v>
      </c>
      <c r="AR846" s="14" t="n">
        <v>0.129</v>
      </c>
      <c r="AS846" s="14" t="n">
        <v>0.13</v>
      </c>
      <c r="AT846" s="14" t="n">
        <v>1.01</v>
      </c>
      <c r="AU846" s="14" t="n">
        <v>0.07000000000000001</v>
      </c>
      <c r="AV846" s="14" t="n">
        <v>1</v>
      </c>
      <c r="AW846" s="14" t="n">
        <v>0.618</v>
      </c>
      <c r="AX846" s="14" t="n">
        <v>0.129</v>
      </c>
      <c r="AY846" s="14" t="n">
        <v>0.422</v>
      </c>
      <c r="AZ846" s="14" t="n">
        <v>1.113</v>
      </c>
      <c r="BA846" s="14" t="n">
        <v>0.07000000000000001</v>
      </c>
      <c r="BB846" s="14" t="n">
        <v>1</v>
      </c>
      <c r="BC846" s="14" t="n">
        <v>0.569</v>
      </c>
      <c r="BD846" s="14" t="n">
        <v>0.129</v>
      </c>
      <c r="BE846" s="14" t="n">
        <v>0.008999999999999999</v>
      </c>
      <c r="BF846" s="14" t="n">
        <v>0.614</v>
      </c>
      <c r="BG846" s="14" t="n">
        <v>0.07000000000000001</v>
      </c>
      <c r="BH846" s="14" t="n">
        <v>1</v>
      </c>
      <c r="BI846" s="14" t="n">
        <v>0.697</v>
      </c>
      <c r="BJ846" s="14" t="n">
        <v>0.129</v>
      </c>
      <c r="BK846" s="14" t="n">
        <v>0.321</v>
      </c>
      <c r="BL846" s="14" t="n">
        <v>1.089</v>
      </c>
      <c r="BM846" s="14" t="n">
        <v>0.07000000000000001</v>
      </c>
      <c r="BN846" s="14" t="n">
        <v>1</v>
      </c>
      <c r="BO846" s="14" t="n">
        <v>0</v>
      </c>
      <c r="BP846" s="14" t="n">
        <v>0.003</v>
      </c>
      <c r="BQ846" s="14" t="n">
        <v>0.144</v>
      </c>
      <c r="BR846" s="14" t="n">
        <v>0</v>
      </c>
      <c r="BS846" s="14" t="n">
        <v>1</v>
      </c>
      <c r="BT846" s="14" t="n">
        <v>0</v>
      </c>
      <c r="BU846" s="14" t="n">
        <v>-0.004</v>
      </c>
      <c r="BV846" s="14" t="n">
        <v>0.169</v>
      </c>
      <c r="BW846" s="14" t="n">
        <v>0.07000000000000001</v>
      </c>
      <c r="BX846" s="14" t="n">
        <v>1</v>
      </c>
      <c r="BY846" s="14" t="n">
        <v>13.254</v>
      </c>
      <c r="BZ846" s="14" t="n">
        <v>0</v>
      </c>
      <c r="CA846" s="14" t="n">
        <v>13.254</v>
      </c>
      <c r="CB846" s="14" t="n">
        <v>0</v>
      </c>
      <c r="CC846" s="14" t="n">
        <v>68.569</v>
      </c>
      <c r="CD846" s="14" t="n">
        <v>7.95</v>
      </c>
      <c r="CE846" s="14" t="n">
        <v>41.73</v>
      </c>
      <c r="CF846" s="14" t="n">
        <v>118.02</v>
      </c>
      <c r="CG846" s="14" t="n">
        <v>0.07000000000000001</v>
      </c>
      <c r="CH846" s="14" t="n">
        <v>1</v>
      </c>
      <c r="CI846" s="14" t="n">
        <v>0</v>
      </c>
      <c r="CJ846" s="14" t="n">
        <v>0</v>
      </c>
      <c r="CK846" s="14" t="n">
        <v>0</v>
      </c>
      <c r="CL846" s="14" t="n">
        <v>0.258</v>
      </c>
      <c r="CM846" s="14" t="n">
        <v>0</v>
      </c>
      <c r="CN846" s="14" t="n">
        <v>1.25</v>
      </c>
      <c r="CO846" s="14" t="n">
        <v>2.124</v>
      </c>
      <c r="CP846" s="14" t="n">
        <v>0</v>
      </c>
      <c r="CQ846" s="14" t="n">
        <v>1.534</v>
      </c>
      <c r="CR846" s="14" t="n">
        <v>0</v>
      </c>
      <c r="CS846" s="14" t="n">
        <v>2.445</v>
      </c>
      <c r="CT846" s="14" t="n">
        <v>3.961</v>
      </c>
      <c r="CU846" s="14" t="n">
        <v>2.445</v>
      </c>
    </row>
    <row r="847">
      <c r="A847" s="14" t="inlineStr">
        <is>
          <t>USA2024</t>
        </is>
      </c>
      <c r="B847" s="14" t="inlineStr">
        <is>
          <t>USA</t>
        </is>
      </c>
      <c r="C847" s="14" t="inlineStr">
        <is>
          <t>USA</t>
        </is>
      </c>
      <c r="D847" s="14" t="inlineStr">
        <is>
          <t>United States</t>
        </is>
      </c>
      <c r="E847" s="14" t="n">
        <v>2024</v>
      </c>
      <c r="F847" s="14" t="n">
        <v>0.07000000000000001</v>
      </c>
      <c r="G847" s="14" t="n">
        <v>1.746</v>
      </c>
      <c r="H847" s="14" t="n">
        <v>0.442</v>
      </c>
      <c r="I847" s="14" t="n">
        <v>0.253</v>
      </c>
      <c r="J847" s="14" t="n">
        <v>1.999</v>
      </c>
      <c r="K847" s="14" t="n">
        <v>0</v>
      </c>
      <c r="L847" s="14" t="n">
        <v>1</v>
      </c>
      <c r="M847" s="14" t="n">
        <v>2.845</v>
      </c>
      <c r="N847" s="14" t="n">
        <v>1.55</v>
      </c>
      <c r="O847" s="14" t="n">
        <v>0.297</v>
      </c>
      <c r="P847" s="14" t="n">
        <v>3.141</v>
      </c>
      <c r="Q847" s="14" t="n">
        <v>0</v>
      </c>
      <c r="R847" s="14" t="n">
        <v>1</v>
      </c>
      <c r="S847" s="14" t="n">
        <v>5.618</v>
      </c>
      <c r="T847" s="14" t="n">
        <v>4.009</v>
      </c>
      <c r="U847" s="14" t="n">
        <v>0.286</v>
      </c>
      <c r="V847" s="14" t="n">
        <v>6.258</v>
      </c>
      <c r="W847" s="14" t="n">
        <v>0.07000000000000001</v>
      </c>
      <c r="X847" s="14" t="n">
        <v>1</v>
      </c>
      <c r="Y847" s="14" t="n">
        <v>2.492</v>
      </c>
      <c r="Z847" s="14" t="n">
        <v>0.315</v>
      </c>
      <c r="AA847" s="14" t="n">
        <v>0.148</v>
      </c>
      <c r="AB847" s="14" t="n">
        <v>2.64</v>
      </c>
      <c r="AC847" s="14" t="n">
        <v>0</v>
      </c>
      <c r="AD847" s="14" t="n">
        <v>1</v>
      </c>
      <c r="AE847" s="14" t="n">
        <v>8.52</v>
      </c>
      <c r="AF847" s="14" t="n">
        <v>1.866</v>
      </c>
      <c r="AG847" s="14" t="n">
        <v>0.161</v>
      </c>
      <c r="AH847" s="14" t="n">
        <v>8.680999999999999</v>
      </c>
      <c r="AI847" s="14" t="n">
        <v>0</v>
      </c>
      <c r="AJ847" s="14" t="n">
        <v>1</v>
      </c>
      <c r="AK847" s="14" t="n">
        <v>11.864</v>
      </c>
      <c r="AL847" s="14" t="n">
        <v>6.034</v>
      </c>
      <c r="AM847" s="14" t="n">
        <v>-1.285</v>
      </c>
      <c r="AN847" s="14" t="n">
        <v>11.319</v>
      </c>
      <c r="AO847" s="14" t="n">
        <v>0</v>
      </c>
      <c r="AP847" s="14" t="n">
        <v>1</v>
      </c>
      <c r="AQ847" s="14" t="n">
        <v>0.75</v>
      </c>
      <c r="AR847" s="14" t="n">
        <v>0.132</v>
      </c>
      <c r="AS847" s="14" t="n">
        <v>0.148</v>
      </c>
      <c r="AT847" s="14" t="n">
        <v>0.96</v>
      </c>
      <c r="AU847" s="14" t="n">
        <v>0.07000000000000001</v>
      </c>
      <c r="AV847" s="14" t="n">
        <v>1</v>
      </c>
      <c r="AW847" s="14" t="n">
        <v>0.655</v>
      </c>
      <c r="AX847" s="14" t="n">
        <v>0.132</v>
      </c>
      <c r="AY847" s="14" t="n">
        <v>0.275</v>
      </c>
      <c r="AZ847" s="14" t="n">
        <v>0.995</v>
      </c>
      <c r="BA847" s="14" t="n">
        <v>0.07000000000000001</v>
      </c>
      <c r="BB847" s="14" t="n">
        <v>1</v>
      </c>
      <c r="BC847" s="14" t="n">
        <v>0.529</v>
      </c>
      <c r="BD847" s="14" t="n">
        <v>0.132</v>
      </c>
      <c r="BE847" s="14" t="n">
        <v>0.01</v>
      </c>
      <c r="BF847" s="14" t="n">
        <v>0.572</v>
      </c>
      <c r="BG847" s="14" t="n">
        <v>0.07000000000000001</v>
      </c>
      <c r="BH847" s="14" t="n">
        <v>1</v>
      </c>
      <c r="BI847" s="14" t="n">
        <v>0.666</v>
      </c>
      <c r="BJ847" s="14" t="n">
        <v>0.132</v>
      </c>
      <c r="BK847" s="14" t="n">
        <v>0.284</v>
      </c>
      <c r="BL847" s="14" t="n">
        <v>1.016</v>
      </c>
      <c r="BM847" s="14" t="n">
        <v>0.07000000000000001</v>
      </c>
      <c r="BN847" s="14" t="n">
        <v>1</v>
      </c>
      <c r="BO847" s="14" t="n">
        <v>0</v>
      </c>
      <c r="BP847" s="14" t="n">
        <v>0.003</v>
      </c>
      <c r="BQ847" s="14" t="n">
        <v>0.149</v>
      </c>
      <c r="BR847" s="14" t="n">
        <v>0</v>
      </c>
      <c r="BS847" s="14" t="n">
        <v>1</v>
      </c>
      <c r="BT847" s="14" t="n">
        <v>0</v>
      </c>
      <c r="BU847" s="14" t="n">
        <v>-0.004</v>
      </c>
      <c r="BV847" s="14" t="n">
        <v>0.187</v>
      </c>
      <c r="BW847" s="14" t="n">
        <v>0.07000000000000001</v>
      </c>
      <c r="BX847" s="14" t="n">
        <v>1</v>
      </c>
      <c r="BY847" s="14" t="n">
        <v>13.646</v>
      </c>
      <c r="BZ847" s="14" t="n">
        <v>0</v>
      </c>
      <c r="CA847" s="14" t="n">
        <v>13.646</v>
      </c>
      <c r="CB847" s="14" t="n">
        <v>0</v>
      </c>
      <c r="CC847" s="14" t="n">
        <v>66.652</v>
      </c>
      <c r="CD847" s="14" t="n">
        <v>7.95</v>
      </c>
      <c r="CE847" s="14" t="n">
        <v>35.22</v>
      </c>
      <c r="CF847" s="14" t="n">
        <v>109.003</v>
      </c>
      <c r="CG847" s="14" t="n">
        <v>0.07000000000000001</v>
      </c>
      <c r="CH847" s="14" t="n">
        <v>1</v>
      </c>
      <c r="CI847" s="14" t="n">
        <v>0</v>
      </c>
      <c r="CJ847" s="14" t="n">
        <v>0</v>
      </c>
      <c r="CK847" s="14" t="n">
        <v>0</v>
      </c>
      <c r="CL847" s="14" t="n">
        <v>0.266</v>
      </c>
      <c r="CM847" s="14" t="n">
        <v>0</v>
      </c>
      <c r="CN847" s="14" t="n">
        <v>1.28</v>
      </c>
      <c r="CO847" s="14" t="n">
        <v>2.256</v>
      </c>
      <c r="CP847" s="14" t="n">
        <v>0</v>
      </c>
      <c r="CQ847" s="14" t="n">
        <v>1.579</v>
      </c>
      <c r="CR847" s="14" t="n">
        <v>0</v>
      </c>
      <c r="CS847" s="14" t="n">
        <v>2.211</v>
      </c>
      <c r="CT847" s="14" t="n">
        <v>4.658</v>
      </c>
      <c r="CU847" s="14" t="n">
        <v>2.211</v>
      </c>
    </row>
    <row r="848">
      <c r="A848" s="14" t="inlineStr">
        <is>
          <t>URY2021</t>
        </is>
      </c>
      <c r="B848" s="14" t="inlineStr">
        <is>
          <t>URY</t>
        </is>
      </c>
      <c r="C848" s="14" t="inlineStr">
        <is>
          <t>URY</t>
        </is>
      </c>
      <c r="D848" s="14" t="inlineStr">
        <is>
          <t>Uruguay</t>
        </is>
      </c>
      <c r="E848" s="14" t="n">
        <v>2021</v>
      </c>
      <c r="F848" s="14" t="n">
        <v>0.22</v>
      </c>
      <c r="G848" s="14" t="n">
        <v>5.897</v>
      </c>
      <c r="H848" s="14" t="n">
        <v>1.143</v>
      </c>
      <c r="I848" s="14" t="n">
        <v>0</v>
      </c>
      <c r="J848" s="14" t="n">
        <v>5.897</v>
      </c>
      <c r="K848" s="14" t="n">
        <v>0</v>
      </c>
      <c r="L848" s="14" t="n">
        <v>1</v>
      </c>
      <c r="M848" s="14" t="n">
        <v>7.964</v>
      </c>
      <c r="N848" s="14" t="n">
        <v>3.43</v>
      </c>
      <c r="O848" s="14" t="n">
        <v>0</v>
      </c>
      <c r="P848" s="14" t="n">
        <v>7.964</v>
      </c>
      <c r="Q848" s="14" t="n">
        <v>0</v>
      </c>
      <c r="R848" s="14" t="n">
        <v>1</v>
      </c>
      <c r="S848" s="14" t="n">
        <v>11.613</v>
      </c>
      <c r="T848" s="14" t="n">
        <v>6.86</v>
      </c>
      <c r="U848" s="14" t="n">
        <v>0</v>
      </c>
      <c r="V848" s="14" t="n">
        <v>14.168</v>
      </c>
      <c r="W848" s="14" t="n">
        <v>0.22</v>
      </c>
      <c r="X848" s="14" t="n">
        <v>1</v>
      </c>
      <c r="Y848" s="14" t="n">
        <v>5.919</v>
      </c>
      <c r="Z848" s="14" t="n">
        <v>0.796</v>
      </c>
      <c r="AA848" s="14" t="n">
        <v>17.006</v>
      </c>
      <c r="AB848" s="14" t="n">
        <v>22.925</v>
      </c>
      <c r="AC848" s="14" t="n">
        <v>0</v>
      </c>
      <c r="AD848" s="14" t="n">
        <v>1</v>
      </c>
      <c r="AE848" s="14" t="n">
        <v>7.062</v>
      </c>
      <c r="AF848" s="14" t="n">
        <v>1.654</v>
      </c>
      <c r="AG848" s="14" t="n">
        <v>15.862</v>
      </c>
      <c r="AH848" s="14" t="n">
        <v>22.925</v>
      </c>
      <c r="AI848" s="14" t="n">
        <v>0</v>
      </c>
      <c r="AJ848" s="14" t="n">
        <v>1</v>
      </c>
      <c r="AK848" s="14" t="n">
        <v>13.922</v>
      </c>
      <c r="AL848" s="14" t="n">
        <v>7.481</v>
      </c>
      <c r="AM848" s="14" t="n">
        <v>15.412</v>
      </c>
      <c r="AN848" s="14" t="n">
        <v>35.788</v>
      </c>
      <c r="AO848" s="14" t="n">
        <v>0.22</v>
      </c>
      <c r="AP848" s="14" t="n">
        <v>1</v>
      </c>
      <c r="AQ848" s="14" t="n">
        <v>0.649</v>
      </c>
      <c r="AR848" s="14" t="n">
        <v>0.114</v>
      </c>
      <c r="AS848" s="14" t="n">
        <v>0.836</v>
      </c>
      <c r="AT848" s="14" t="n">
        <v>1.485</v>
      </c>
      <c r="AU848" s="14" t="n">
        <v>0</v>
      </c>
      <c r="AV848" s="14" t="n">
        <v>1</v>
      </c>
      <c r="AW848" s="14" t="n">
        <v>0.577</v>
      </c>
      <c r="AX848" s="14" t="n">
        <v>0.114</v>
      </c>
      <c r="AY848" s="14" t="n">
        <v>0.277</v>
      </c>
      <c r="AZ848" s="14" t="n">
        <v>1.041</v>
      </c>
      <c r="BA848" s="14" t="n">
        <v>0.22</v>
      </c>
      <c r="BB848" s="14" t="n">
        <v>1</v>
      </c>
      <c r="BC848" s="14" t="n">
        <v>0.458</v>
      </c>
      <c r="BD848" s="14" t="n">
        <v>0.114</v>
      </c>
      <c r="BE848" s="14" t="n">
        <v>0.057</v>
      </c>
      <c r="BF848" s="14" t="n">
        <v>0.629</v>
      </c>
      <c r="BG848" s="14" t="n">
        <v>0.22</v>
      </c>
      <c r="BH848" s="14" t="n">
        <v>1</v>
      </c>
      <c r="BI848" s="14" t="n">
        <v>0.491</v>
      </c>
      <c r="BJ848" s="14" t="n">
        <v>0.114</v>
      </c>
      <c r="BK848" s="14" t="n">
        <v>0.495</v>
      </c>
      <c r="BL848" s="14" t="n">
        <v>0.986</v>
      </c>
      <c r="BM848" s="14" t="n">
        <v>0</v>
      </c>
      <c r="BN848" s="14" t="n">
        <v>1</v>
      </c>
      <c r="BO848" s="14" t="n">
        <v>0</v>
      </c>
      <c r="BP848" s="14" t="n">
        <v>0</v>
      </c>
      <c r="BQ848" s="14" t="n">
        <v>0.127</v>
      </c>
      <c r="BR848" s="14" t="n">
        <v>0</v>
      </c>
      <c r="BS848" s="14" t="n">
        <v>1</v>
      </c>
      <c r="BT848" s="14" t="n">
        <v>0</v>
      </c>
      <c r="BU848" s="14" t="n">
        <v>0</v>
      </c>
      <c r="BV848" s="14" t="n">
        <v>0.174</v>
      </c>
      <c r="BW848" s="14" t="n">
        <v>0.22</v>
      </c>
      <c r="BX848" s="14" t="n">
        <v>1</v>
      </c>
      <c r="BY848" s="14" t="n">
        <v>11.787</v>
      </c>
      <c r="BZ848" s="14" t="n">
        <v>0</v>
      </c>
      <c r="CA848" s="14" t="n">
        <v>11.787</v>
      </c>
      <c r="CB848" s="14" t="n">
        <v>0</v>
      </c>
      <c r="CC848" s="14" t="n">
        <v>78.125</v>
      </c>
      <c r="CD848" s="14" t="n">
        <v>7.95</v>
      </c>
      <c r="CE848" s="14" t="n">
        <v>-4.62</v>
      </c>
      <c r="CF848" s="14" t="n">
        <v>89.676</v>
      </c>
      <c r="CG848" s="14" t="n">
        <v>0.22</v>
      </c>
      <c r="CH848" s="14" t="n">
        <v>1</v>
      </c>
      <c r="CI848" s="14" t="n">
        <v>0</v>
      </c>
      <c r="CJ848" s="14" t="n">
        <v>0</v>
      </c>
      <c r="CK848" s="14" t="n">
        <v>0</v>
      </c>
      <c r="CL848" s="14" t="n">
        <v>0</v>
      </c>
      <c r="CM848" s="14" t="n">
        <v>0</v>
      </c>
      <c r="CN848" s="14" t="n">
        <v>0</v>
      </c>
      <c r="CO848" s="14" t="n">
        <v>0</v>
      </c>
      <c r="CP848" s="14" t="n">
        <v>0</v>
      </c>
      <c r="CQ848" s="14" t="n">
        <v>1.198</v>
      </c>
      <c r="CR848" s="14" t="n">
        <v>0</v>
      </c>
      <c r="CS848" s="14" t="n">
        <v>4.776</v>
      </c>
      <c r="CT848" s="14" t="n">
        <v>4.753</v>
      </c>
      <c r="CU848" s="14" t="n">
        <v>15.983</v>
      </c>
    </row>
    <row r="849">
      <c r="A849" s="14" t="inlineStr">
        <is>
          <t>URY2022</t>
        </is>
      </c>
      <c r="B849" s="14" t="inlineStr">
        <is>
          <t>URY</t>
        </is>
      </c>
      <c r="C849" s="14" t="inlineStr">
        <is>
          <t>URY</t>
        </is>
      </c>
      <c r="D849" s="14" t="inlineStr">
        <is>
          <t>Uruguay</t>
        </is>
      </c>
      <c r="E849" s="14" t="n">
        <v>2022</v>
      </c>
      <c r="F849" s="14" t="n">
        <v>0.22</v>
      </c>
      <c r="G849" s="14" t="n">
        <v>11.72</v>
      </c>
      <c r="H849" s="14" t="n">
        <v>1.235</v>
      </c>
      <c r="I849" s="14" t="n">
        <v>0</v>
      </c>
      <c r="J849" s="14" t="n">
        <v>11.72</v>
      </c>
      <c r="K849" s="14" t="n">
        <v>0</v>
      </c>
      <c r="L849" s="14" t="n">
        <v>1</v>
      </c>
      <c r="M849" s="14" t="n">
        <v>9.782999999999999</v>
      </c>
      <c r="N849" s="14" t="n">
        <v>3.704</v>
      </c>
      <c r="O849" s="14" t="n">
        <v>0</v>
      </c>
      <c r="P849" s="14" t="n">
        <v>9.782999999999999</v>
      </c>
      <c r="Q849" s="14" t="n">
        <v>0</v>
      </c>
      <c r="R849" s="14" t="n">
        <v>1</v>
      </c>
      <c r="S849" s="14" t="n">
        <v>17.893</v>
      </c>
      <c r="T849" s="14" t="n">
        <v>7.408</v>
      </c>
      <c r="U849" s="14" t="n">
        <v>0.291</v>
      </c>
      <c r="V849" s="14" t="n">
        <v>21.83</v>
      </c>
      <c r="W849" s="14" t="n">
        <v>0.22</v>
      </c>
      <c r="X849" s="14" t="n">
        <v>1</v>
      </c>
      <c r="Y849" s="14" t="n">
        <v>6.392</v>
      </c>
      <c r="Z849" s="14" t="n">
        <v>0.86</v>
      </c>
      <c r="AA849" s="14" t="n">
        <v>18.365</v>
      </c>
      <c r="AB849" s="14" t="n">
        <v>24.757</v>
      </c>
      <c r="AC849" s="14" t="n">
        <v>0</v>
      </c>
      <c r="AD849" s="14" t="n">
        <v>1</v>
      </c>
      <c r="AE849" s="14" t="n">
        <v>7.627</v>
      </c>
      <c r="AF849" s="14" t="n">
        <v>1.786</v>
      </c>
      <c r="AG849" s="14" t="n">
        <v>17.13</v>
      </c>
      <c r="AH849" s="14" t="n">
        <v>24.757</v>
      </c>
      <c r="AI849" s="14" t="n">
        <v>0</v>
      </c>
      <c r="AJ849" s="14" t="n">
        <v>1</v>
      </c>
      <c r="AK849" s="14" t="n">
        <v>15.035</v>
      </c>
      <c r="AL849" s="14" t="n">
        <v>8.079000000000001</v>
      </c>
      <c r="AM849" s="14" t="n">
        <v>17.16</v>
      </c>
      <c r="AN849" s="14" t="n">
        <v>38.649</v>
      </c>
      <c r="AO849" s="14" t="n">
        <v>0.22</v>
      </c>
      <c r="AP849" s="14" t="n">
        <v>1</v>
      </c>
      <c r="AQ849" s="14" t="n">
        <v>0.896</v>
      </c>
      <c r="AR849" s="14" t="n">
        <v>0.123</v>
      </c>
      <c r="AS849" s="14" t="n">
        <v>0.885</v>
      </c>
      <c r="AT849" s="14" t="n">
        <v>1.781</v>
      </c>
      <c r="AU849" s="14" t="n">
        <v>0</v>
      </c>
      <c r="AV849" s="14" t="n">
        <v>1</v>
      </c>
      <c r="AW849" s="14" t="n">
        <v>0.89</v>
      </c>
      <c r="AX849" s="14" t="n">
        <v>0.123</v>
      </c>
      <c r="AY849" s="14" t="n">
        <v>0.19</v>
      </c>
      <c r="AZ849" s="14" t="n">
        <v>1.318</v>
      </c>
      <c r="BA849" s="14" t="n">
        <v>0.22</v>
      </c>
      <c r="BB849" s="14" t="n">
        <v>1</v>
      </c>
      <c r="BC849" s="14" t="n">
        <v>0.62</v>
      </c>
      <c r="BD849" s="14" t="n">
        <v>0.123</v>
      </c>
      <c r="BE849" s="14" t="n">
        <v>-0.021</v>
      </c>
      <c r="BF849" s="14" t="n">
        <v>0.731</v>
      </c>
      <c r="BG849" s="14" t="n">
        <v>0.22</v>
      </c>
      <c r="BH849" s="14" t="n">
        <v>1</v>
      </c>
      <c r="BI849" s="14" t="n">
        <v>0.608</v>
      </c>
      <c r="BJ849" s="14" t="n">
        <v>0.123</v>
      </c>
      <c r="BK849" s="14" t="n">
        <v>0.575</v>
      </c>
      <c r="BL849" s="14" t="n">
        <v>1.183</v>
      </c>
      <c r="BM849" s="14" t="n">
        <v>0</v>
      </c>
      <c r="BN849" s="14" t="n">
        <v>1</v>
      </c>
      <c r="BO849" s="14" t="n">
        <v>0</v>
      </c>
      <c r="BP849" s="14" t="n">
        <v>0</v>
      </c>
      <c r="BQ849" s="14" t="n">
        <v>0.14</v>
      </c>
      <c r="BR849" s="14" t="n">
        <v>0</v>
      </c>
      <c r="BS849" s="14" t="n">
        <v>1</v>
      </c>
      <c r="BT849" s="14" t="n">
        <v>0</v>
      </c>
      <c r="BU849" s="14" t="n">
        <v>0</v>
      </c>
      <c r="BV849" s="14" t="n">
        <v>0.191</v>
      </c>
      <c r="BW849" s="14" t="n">
        <v>0.22</v>
      </c>
      <c r="BX849" s="14" t="n">
        <v>1</v>
      </c>
      <c r="BY849" s="14" t="n">
        <v>12.729</v>
      </c>
      <c r="BZ849" s="14" t="n">
        <v>0</v>
      </c>
      <c r="CA849" s="14" t="n">
        <v>12.729</v>
      </c>
      <c r="CB849" s="14" t="n">
        <v>0</v>
      </c>
      <c r="CC849" s="14" t="n">
        <v>97.90000000000001</v>
      </c>
      <c r="CD849" s="14" t="n">
        <v>7.95</v>
      </c>
      <c r="CE849" s="14" t="n">
        <v>-6.28</v>
      </c>
      <c r="CF849" s="14" t="n">
        <v>111.777</v>
      </c>
      <c r="CG849" s="14" t="n">
        <v>0.22</v>
      </c>
      <c r="CH849" s="14" t="n">
        <v>1</v>
      </c>
      <c r="CI849" s="14" t="n">
        <v>0</v>
      </c>
      <c r="CJ849" s="14" t="n">
        <v>0</v>
      </c>
      <c r="CK849" s="14" t="n">
        <v>0</v>
      </c>
      <c r="CL849" s="14" t="n">
        <v>0</v>
      </c>
      <c r="CM849" s="14" t="n">
        <v>0</v>
      </c>
      <c r="CN849" s="14" t="n">
        <v>0</v>
      </c>
      <c r="CO849" s="14" t="n">
        <v>0</v>
      </c>
      <c r="CP849" s="14" t="n">
        <v>0</v>
      </c>
      <c r="CQ849" s="14" t="n">
        <v>1.294</v>
      </c>
      <c r="CR849" s="14" t="n">
        <v>0</v>
      </c>
      <c r="CS849" s="14" t="n">
        <v>5.158</v>
      </c>
      <c r="CT849" s="14" t="n">
        <v>10.485</v>
      </c>
      <c r="CU849" s="14" t="n">
        <v>29.494</v>
      </c>
    </row>
    <row r="850">
      <c r="A850" s="14" t="inlineStr">
        <is>
          <t>URY2023</t>
        </is>
      </c>
      <c r="B850" s="14" t="inlineStr">
        <is>
          <t>URY</t>
        </is>
      </c>
      <c r="C850" s="14" t="inlineStr">
        <is>
          <t>URY</t>
        </is>
      </c>
      <c r="D850" s="14" t="inlineStr">
        <is>
          <t>Uruguay</t>
        </is>
      </c>
      <c r="E850" s="14" t="n">
        <v>2023</v>
      </c>
      <c r="F850" s="14" t="n">
        <v>0.22</v>
      </c>
      <c r="G850" s="14" t="n">
        <v>5.067</v>
      </c>
      <c r="H850" s="14" t="n">
        <v>1.119</v>
      </c>
      <c r="I850" s="14" t="n">
        <v>0</v>
      </c>
      <c r="J850" s="14" t="n">
        <v>5.067</v>
      </c>
      <c r="K850" s="14" t="n">
        <v>0</v>
      </c>
      <c r="L850" s="14" t="n">
        <v>1</v>
      </c>
      <c r="M850" s="14" t="n">
        <v>6.689</v>
      </c>
      <c r="N850" s="14" t="n">
        <v>3.356</v>
      </c>
      <c r="O850" s="14" t="n">
        <v>0</v>
      </c>
      <c r="P850" s="14" t="n">
        <v>6.689</v>
      </c>
      <c r="Q850" s="14" t="n">
        <v>0</v>
      </c>
      <c r="R850" s="14" t="n">
        <v>1</v>
      </c>
      <c r="S850" s="14" t="n">
        <v>10.661</v>
      </c>
      <c r="T850" s="14" t="n">
        <v>6.712</v>
      </c>
      <c r="U850" s="14" t="n">
        <v>0.26</v>
      </c>
      <c r="V850" s="14" t="n">
        <v>13.006</v>
      </c>
      <c r="W850" s="14" t="n">
        <v>0.22</v>
      </c>
      <c r="X850" s="14" t="n">
        <v>1</v>
      </c>
      <c r="Y850" s="14" t="n">
        <v>6.656</v>
      </c>
      <c r="Z850" s="14" t="n">
        <v>0.895</v>
      </c>
      <c r="AA850" s="14" t="n">
        <v>19.123</v>
      </c>
      <c r="AB850" s="14" t="n">
        <v>25.779</v>
      </c>
      <c r="AC850" s="14" t="n">
        <v>0</v>
      </c>
      <c r="AD850" s="14" t="n">
        <v>1</v>
      </c>
      <c r="AE850" s="14" t="n">
        <v>7.942</v>
      </c>
      <c r="AF850" s="14" t="n">
        <v>1.86</v>
      </c>
      <c r="AG850" s="14" t="n">
        <v>17.837</v>
      </c>
      <c r="AH850" s="14" t="n">
        <v>25.779</v>
      </c>
      <c r="AI850" s="14" t="n">
        <v>0</v>
      </c>
      <c r="AJ850" s="14" t="n">
        <v>1</v>
      </c>
      <c r="AK850" s="14" t="n">
        <v>15.656</v>
      </c>
      <c r="AL850" s="14" t="n">
        <v>8.412000000000001</v>
      </c>
      <c r="AM850" s="14" t="n">
        <v>18.135</v>
      </c>
      <c r="AN850" s="14" t="n">
        <v>40.244</v>
      </c>
      <c r="AO850" s="14" t="n">
        <v>0.22</v>
      </c>
      <c r="AP850" s="14" t="n">
        <v>1</v>
      </c>
      <c r="AQ850" s="14" t="n">
        <v>0.791</v>
      </c>
      <c r="AR850" s="14" t="n">
        <v>0.129</v>
      </c>
      <c r="AS850" s="14" t="n">
        <v>1.077</v>
      </c>
      <c r="AT850" s="14" t="n">
        <v>1.868</v>
      </c>
      <c r="AU850" s="14" t="n">
        <v>0</v>
      </c>
      <c r="AV850" s="14" t="n">
        <v>1</v>
      </c>
      <c r="AW850" s="14" t="n">
        <v>0.618</v>
      </c>
      <c r="AX850" s="14" t="n">
        <v>0.129</v>
      </c>
      <c r="AY850" s="14" t="n">
        <v>0.544</v>
      </c>
      <c r="AZ850" s="14" t="n">
        <v>1.418</v>
      </c>
      <c r="BA850" s="14" t="n">
        <v>0.22</v>
      </c>
      <c r="BB850" s="14" t="n">
        <v>1</v>
      </c>
      <c r="BC850" s="14" t="n">
        <v>0.554</v>
      </c>
      <c r="BD850" s="14" t="n">
        <v>0.129</v>
      </c>
      <c r="BE850" s="14" t="n">
        <v>0.251</v>
      </c>
      <c r="BF850" s="14" t="n">
        <v>0.983</v>
      </c>
      <c r="BG850" s="14" t="n">
        <v>0.22</v>
      </c>
      <c r="BH850" s="14" t="n">
        <v>1</v>
      </c>
      <c r="BI850" s="14" t="n">
        <v>0.5570000000000001</v>
      </c>
      <c r="BJ850" s="14" t="n">
        <v>0.129</v>
      </c>
      <c r="BK850" s="14" t="n">
        <v>0.88</v>
      </c>
      <c r="BL850" s="14" t="n">
        <v>1.437</v>
      </c>
      <c r="BM850" s="14" t="n">
        <v>0</v>
      </c>
      <c r="BN850" s="14" t="n">
        <v>1</v>
      </c>
      <c r="BO850" s="14" t="n">
        <v>0</v>
      </c>
      <c r="BP850" s="14" t="n">
        <v>0</v>
      </c>
      <c r="BQ850" s="14" t="n">
        <v>0.155</v>
      </c>
      <c r="BR850" s="14" t="n">
        <v>0</v>
      </c>
      <c r="BS850" s="14" t="n">
        <v>1</v>
      </c>
      <c r="BT850" s="14" t="n">
        <v>0</v>
      </c>
      <c r="BU850" s="14" t="n">
        <v>0</v>
      </c>
      <c r="BV850" s="14" t="n">
        <v>0.219</v>
      </c>
      <c r="BW850" s="14" t="n">
        <v>0.22</v>
      </c>
      <c r="BX850" s="14" t="n">
        <v>1</v>
      </c>
      <c r="BY850" s="14" t="n">
        <v>13.254</v>
      </c>
      <c r="BZ850" s="14" t="n">
        <v>0</v>
      </c>
      <c r="CA850" s="14" t="n">
        <v>13.254</v>
      </c>
      <c r="CB850" s="14" t="n">
        <v>0</v>
      </c>
      <c r="CC850" s="14" t="n">
        <v>83.248</v>
      </c>
      <c r="CD850" s="14" t="n">
        <v>7.95</v>
      </c>
      <c r="CE850" s="14" t="n">
        <v>15.681</v>
      </c>
      <c r="CF850" s="14" t="n">
        <v>120.693</v>
      </c>
      <c r="CG850" s="14" t="n">
        <v>0.22</v>
      </c>
      <c r="CH850" s="14" t="n">
        <v>1</v>
      </c>
      <c r="CI850" s="14" t="n">
        <v>0</v>
      </c>
      <c r="CJ850" s="14" t="n">
        <v>0</v>
      </c>
      <c r="CK850" s="14" t="n">
        <v>0</v>
      </c>
      <c r="CL850" s="14" t="n">
        <v>0</v>
      </c>
      <c r="CM850" s="14" t="n">
        <v>0</v>
      </c>
      <c r="CN850" s="14" t="n">
        <v>0</v>
      </c>
      <c r="CO850" s="14" t="n">
        <v>0</v>
      </c>
      <c r="CP850" s="14" t="n">
        <v>0.26</v>
      </c>
      <c r="CQ850" s="14" t="n">
        <v>1.348</v>
      </c>
      <c r="CR850" s="14" t="n">
        <v>0</v>
      </c>
      <c r="CS850" s="14" t="n">
        <v>5.37</v>
      </c>
      <c r="CT850" s="14" t="n">
        <v>4.861</v>
      </c>
      <c r="CU850" s="14" t="n">
        <v>11.192</v>
      </c>
    </row>
    <row r="851">
      <c r="A851" s="14" t="inlineStr">
        <is>
          <t>URY2024</t>
        </is>
      </c>
      <c r="B851" s="14" t="inlineStr">
        <is>
          <t>URY</t>
        </is>
      </c>
      <c r="C851" s="14" t="inlineStr">
        <is>
          <t>URY</t>
        </is>
      </c>
      <c r="D851" s="14" t="inlineStr">
        <is>
          <t>Uruguay</t>
        </is>
      </c>
      <c r="E851" s="14" t="n">
        <v>2024</v>
      </c>
      <c r="F851" s="14" t="n">
        <v>0.22</v>
      </c>
      <c r="G851" s="14" t="n">
        <v>4.659</v>
      </c>
      <c r="H851" s="14" t="n">
        <v>1.152</v>
      </c>
      <c r="I851" s="14" t="n">
        <v>0</v>
      </c>
      <c r="J851" s="14" t="n">
        <v>4.659</v>
      </c>
      <c r="K851" s="14" t="n">
        <v>0</v>
      </c>
      <c r="L851" s="14" t="n">
        <v>1</v>
      </c>
      <c r="M851" s="14" t="n">
        <v>6.149</v>
      </c>
      <c r="N851" s="14" t="n">
        <v>3.455</v>
      </c>
      <c r="O851" s="14" t="n">
        <v>0</v>
      </c>
      <c r="P851" s="14" t="n">
        <v>6.149</v>
      </c>
      <c r="Q851" s="14" t="n">
        <v>0</v>
      </c>
      <c r="R851" s="14" t="n">
        <v>1</v>
      </c>
      <c r="S851" s="14" t="n">
        <v>10.418</v>
      </c>
      <c r="T851" s="14" t="n">
        <v>6.91</v>
      </c>
      <c r="U851" s="14" t="n">
        <v>0.312</v>
      </c>
      <c r="V851" s="14" t="n">
        <v>12.71</v>
      </c>
      <c r="W851" s="14" t="n">
        <v>0.22</v>
      </c>
      <c r="X851" s="14" t="n">
        <v>1</v>
      </c>
      <c r="Y851" s="14" t="n">
        <v>6.853</v>
      </c>
      <c r="Z851" s="14" t="n">
        <v>0.922</v>
      </c>
      <c r="AA851" s="14" t="n">
        <v>19.687</v>
      </c>
      <c r="AB851" s="14" t="n">
        <v>26.54</v>
      </c>
      <c r="AC851" s="14" t="n">
        <v>0</v>
      </c>
      <c r="AD851" s="14" t="n">
        <v>1</v>
      </c>
      <c r="AE851" s="14" t="n">
        <v>8.176</v>
      </c>
      <c r="AF851" s="14" t="n">
        <v>1.915</v>
      </c>
      <c r="AG851" s="14" t="n">
        <v>18.364</v>
      </c>
      <c r="AH851" s="14" t="n">
        <v>26.54</v>
      </c>
      <c r="AI851" s="14" t="n">
        <v>0</v>
      </c>
      <c r="AJ851" s="14" t="n">
        <v>1</v>
      </c>
      <c r="AK851" s="14" t="n">
        <v>16.118</v>
      </c>
      <c r="AL851" s="14" t="n">
        <v>8.66</v>
      </c>
      <c r="AM851" s="14" t="n">
        <v>18.861</v>
      </c>
      <c r="AN851" s="14" t="n">
        <v>41.432</v>
      </c>
      <c r="AO851" s="14" t="n">
        <v>0.22</v>
      </c>
      <c r="AP851" s="14" t="n">
        <v>1</v>
      </c>
      <c r="AQ851" s="14" t="n">
        <v>0.756</v>
      </c>
      <c r="AR851" s="14" t="n">
        <v>0.132</v>
      </c>
      <c r="AS851" s="14" t="n">
        <v>1.136</v>
      </c>
      <c r="AT851" s="14" t="n">
        <v>1.892</v>
      </c>
      <c r="AU851" s="14" t="n">
        <v>0</v>
      </c>
      <c r="AV851" s="14" t="n">
        <v>1</v>
      </c>
      <c r="AW851" s="14" t="n">
        <v>0.655</v>
      </c>
      <c r="AX851" s="14" t="n">
        <v>0.132</v>
      </c>
      <c r="AY851" s="14" t="n">
        <v>0.379</v>
      </c>
      <c r="AZ851" s="14" t="n">
        <v>1.262</v>
      </c>
      <c r="BA851" s="14" t="n">
        <v>0.22</v>
      </c>
      <c r="BB851" s="14" t="n">
        <v>1</v>
      </c>
      <c r="BC851" s="14" t="n">
        <v>0.534</v>
      </c>
      <c r="BD851" s="14" t="n">
        <v>0.132</v>
      </c>
      <c r="BE851" s="14" t="n">
        <v>0.316</v>
      </c>
      <c r="BF851" s="14" t="n">
        <v>1.037</v>
      </c>
      <c r="BG851" s="14" t="n">
        <v>0.22</v>
      </c>
      <c r="BH851" s="14" t="n">
        <v>1</v>
      </c>
      <c r="BI851" s="14" t="n">
        <v>0.5679999999999999</v>
      </c>
      <c r="BJ851" s="14" t="n">
        <v>0.132</v>
      </c>
      <c r="BK851" s="14" t="n">
        <v>0.8120000000000001</v>
      </c>
      <c r="BL851" s="14" t="n">
        <v>1.38</v>
      </c>
      <c r="BM851" s="14" t="n">
        <v>0</v>
      </c>
      <c r="BN851" s="14" t="n">
        <v>1</v>
      </c>
      <c r="BO851" s="14" t="n">
        <v>0</v>
      </c>
      <c r="BP851" s="14" t="n">
        <v>0</v>
      </c>
      <c r="BQ851" s="14" t="n">
        <v>0.153</v>
      </c>
      <c r="BR851" s="14" t="n">
        <v>0</v>
      </c>
      <c r="BS851" s="14" t="n">
        <v>1</v>
      </c>
      <c r="BT851" s="14" t="n">
        <v>0</v>
      </c>
      <c r="BU851" s="14" t="n">
        <v>0</v>
      </c>
      <c r="BV851" s="14" t="n">
        <v>0.228</v>
      </c>
      <c r="BW851" s="14" t="n">
        <v>0.22</v>
      </c>
      <c r="BX851" s="14" t="n">
        <v>1</v>
      </c>
      <c r="BY851" s="14" t="n">
        <v>13.646</v>
      </c>
      <c r="BZ851" s="14" t="n">
        <v>0</v>
      </c>
      <c r="CA851" s="14" t="n">
        <v>13.646</v>
      </c>
      <c r="CB851" s="14" t="n">
        <v>0</v>
      </c>
      <c r="CC851" s="14" t="n">
        <v>82.58799999999999</v>
      </c>
      <c r="CD851" s="14" t="n">
        <v>7.95</v>
      </c>
      <c r="CE851" s="14" t="n">
        <v>13.137</v>
      </c>
      <c r="CF851" s="14" t="n">
        <v>116.785</v>
      </c>
      <c r="CG851" s="14" t="n">
        <v>0.22</v>
      </c>
      <c r="CH851" s="14" t="n">
        <v>1</v>
      </c>
      <c r="CI851" s="14" t="n">
        <v>0</v>
      </c>
      <c r="CJ851" s="14" t="n">
        <v>0</v>
      </c>
      <c r="CK851" s="14" t="n">
        <v>0</v>
      </c>
      <c r="CL851" s="14" t="n">
        <v>0</v>
      </c>
      <c r="CM851" s="14" t="n">
        <v>0</v>
      </c>
      <c r="CN851" s="14" t="n">
        <v>0</v>
      </c>
      <c r="CO851" s="14" t="n">
        <v>0</v>
      </c>
      <c r="CP851" s="14" t="n">
        <v>0.26</v>
      </c>
      <c r="CQ851" s="14" t="n">
        <v>1.387</v>
      </c>
      <c r="CR851" s="14" t="n">
        <v>0</v>
      </c>
      <c r="CS851" s="14" t="n">
        <v>5.529</v>
      </c>
      <c r="CT851" s="14" t="n">
        <v>4.251</v>
      </c>
      <c r="CU851" s="14" t="n">
        <v>10.123</v>
      </c>
    </row>
    <row r="852">
      <c r="A852" s="14" t="inlineStr">
        <is>
          <t>UZB2021</t>
        </is>
      </c>
      <c r="B852" s="14" t="inlineStr">
        <is>
          <t>UZB</t>
        </is>
      </c>
      <c r="C852" s="14" t="inlineStr">
        <is>
          <t>UZB</t>
        </is>
      </c>
      <c r="D852" s="14" t="inlineStr">
        <is>
          <t>Uzbekistan</t>
        </is>
      </c>
      <c r="E852" s="14" t="n">
        <v>2021</v>
      </c>
      <c r="F852" s="14" t="n">
        <v>0.2</v>
      </c>
      <c r="G852" s="14" t="n">
        <v>3.136</v>
      </c>
      <c r="H852" s="14" t="n">
        <v>0.778</v>
      </c>
      <c r="I852" s="14" t="n">
        <v>0.01</v>
      </c>
      <c r="J852" s="14" t="n">
        <v>3.146</v>
      </c>
      <c r="K852" s="14" t="n">
        <v>0</v>
      </c>
      <c r="L852" s="14" t="n">
        <v>1</v>
      </c>
      <c r="M852" s="14" t="n">
        <v>4.737</v>
      </c>
      <c r="N852" s="14" t="n">
        <v>2.334</v>
      </c>
      <c r="O852" s="14" t="n">
        <v>0.015</v>
      </c>
      <c r="P852" s="14" t="n">
        <v>4.752</v>
      </c>
      <c r="Q852" s="14" t="n">
        <v>0</v>
      </c>
      <c r="R852" s="14" t="n">
        <v>1</v>
      </c>
      <c r="S852" s="14" t="n">
        <v>7.026</v>
      </c>
      <c r="T852" s="14" t="n">
        <v>4.668</v>
      </c>
      <c r="U852" s="14" t="n">
        <v>0.01</v>
      </c>
      <c r="V852" s="14" t="n">
        <v>8.444000000000001</v>
      </c>
      <c r="W852" s="14" t="n">
        <v>0.2</v>
      </c>
      <c r="X852" s="14" t="n">
        <v>1</v>
      </c>
      <c r="Y852" s="14" t="n">
        <v>13.661</v>
      </c>
      <c r="Z852" s="14" t="n">
        <v>1.513</v>
      </c>
      <c r="AA852" s="14" t="n">
        <v>-4.056</v>
      </c>
      <c r="AB852" s="14" t="n">
        <v>9.605</v>
      </c>
      <c r="AC852" s="14" t="n">
        <v>0</v>
      </c>
      <c r="AD852" s="14" t="n">
        <v>0</v>
      </c>
      <c r="AE852" s="14" t="n">
        <v>13.05</v>
      </c>
      <c r="AF852" s="14" t="n">
        <v>2.56</v>
      </c>
      <c r="AG852" s="14" t="n">
        <v>-4.056</v>
      </c>
      <c r="AH852" s="14" t="n">
        <v>8.994</v>
      </c>
      <c r="AI852" s="14" t="n">
        <v>0</v>
      </c>
      <c r="AJ852" s="14" t="n">
        <v>0</v>
      </c>
      <c r="AK852" s="14" t="n">
        <v>9.384</v>
      </c>
      <c r="AL852" s="14" t="n">
        <v>4.455</v>
      </c>
      <c r="AM852" s="14" t="n">
        <v>-8.596</v>
      </c>
      <c r="AN852" s="14" t="n">
        <v>0.945</v>
      </c>
      <c r="AO852" s="14" t="n">
        <v>0</v>
      </c>
      <c r="AP852" s="14" t="n">
        <v>0</v>
      </c>
      <c r="AQ852" s="14" t="n">
        <v>0.619</v>
      </c>
      <c r="AR852" s="14" t="n">
        <v>0.114</v>
      </c>
      <c r="AS852" s="14" t="n">
        <v>0.041</v>
      </c>
      <c r="AT852" s="14" t="n">
        <v>0.792</v>
      </c>
      <c r="AU852" s="14" t="n">
        <v>0.2</v>
      </c>
      <c r="AV852" s="14" t="n">
        <v>1</v>
      </c>
      <c r="AW852" s="14" t="n">
        <v>0.599</v>
      </c>
      <c r="AX852" s="14" t="n">
        <v>0.114</v>
      </c>
      <c r="AY852" s="14" t="n">
        <v>0.005</v>
      </c>
      <c r="AZ852" s="14" t="n">
        <v>0.725</v>
      </c>
      <c r="BA852" s="14" t="n">
        <v>0.2</v>
      </c>
      <c r="BB852" s="14" t="n">
        <v>1</v>
      </c>
      <c r="BC852" s="14" t="n">
        <v>0.439</v>
      </c>
      <c r="BD852" s="14" t="n">
        <v>0.114</v>
      </c>
      <c r="BE852" s="14" t="n">
        <v>0</v>
      </c>
      <c r="BF852" s="14" t="n">
        <v>0.527</v>
      </c>
      <c r="BG852" s="14" t="n">
        <v>0.2</v>
      </c>
      <c r="BH852" s="14" t="n">
        <v>1</v>
      </c>
      <c r="BI852" s="14" t="n">
        <v>0.505</v>
      </c>
      <c r="BJ852" s="14" t="n">
        <v>0.114</v>
      </c>
      <c r="BK852" s="14" t="n">
        <v>0</v>
      </c>
      <c r="BL852" s="14" t="n">
        <v>0.606</v>
      </c>
      <c r="BM852" s="14" t="n">
        <v>0.2</v>
      </c>
      <c r="BN852" s="14" t="n">
        <v>1</v>
      </c>
      <c r="BO852" s="14" t="n">
        <v>0</v>
      </c>
      <c r="BP852" s="14" t="n">
        <v>-0.037</v>
      </c>
      <c r="BQ852" s="14" t="n">
        <v>0.042</v>
      </c>
      <c r="BR852" s="14" t="n">
        <v>0</v>
      </c>
      <c r="BS852" s="14" t="n">
        <v>0.333</v>
      </c>
      <c r="BT852" s="14" t="n">
        <v>0</v>
      </c>
      <c r="BU852" s="14" t="n">
        <v>-0.037</v>
      </c>
      <c r="BV852" s="14" t="n">
        <v>0.028</v>
      </c>
      <c r="BW852" s="14" t="n">
        <v>0</v>
      </c>
      <c r="BX852" s="14" t="n">
        <v>0.333</v>
      </c>
      <c r="BY852" s="14" t="n">
        <v>11.787</v>
      </c>
      <c r="BZ852" s="14" t="n">
        <v>0</v>
      </c>
      <c r="CA852" s="14" t="n">
        <v>11.787</v>
      </c>
      <c r="CB852" s="14" t="n">
        <v>0</v>
      </c>
      <c r="CC852" s="14" t="n">
        <v>78.125</v>
      </c>
      <c r="CD852" s="14" t="n">
        <v>7.95</v>
      </c>
      <c r="CE852" s="14" t="n">
        <v>0</v>
      </c>
      <c r="CF852" s="14" t="n">
        <v>93.75</v>
      </c>
      <c r="CG852" s="14" t="n">
        <v>0.2</v>
      </c>
      <c r="CH852" s="14" t="n">
        <v>1</v>
      </c>
      <c r="CI852" s="14" t="n">
        <v>0</v>
      </c>
      <c r="CJ852" s="14" t="n">
        <v>0</v>
      </c>
      <c r="CK852" s="14" t="n">
        <v>0</v>
      </c>
      <c r="CL852" s="14" t="n">
        <v>0</v>
      </c>
      <c r="CM852" s="14" t="n">
        <v>0</v>
      </c>
      <c r="CN852" s="14" t="n">
        <v>0</v>
      </c>
      <c r="CO852" s="14" t="n">
        <v>0</v>
      </c>
      <c r="CP852" s="14" t="n">
        <v>0.639</v>
      </c>
      <c r="CQ852" s="14" t="n">
        <v>1.198</v>
      </c>
      <c r="CR852" s="14" t="n">
        <v>0.956</v>
      </c>
      <c r="CS852" s="14" t="n">
        <v>4.715</v>
      </c>
      <c r="CT852" s="14" t="n">
        <v>4.41</v>
      </c>
      <c r="CU852" s="14" t="n">
        <v>14.129</v>
      </c>
    </row>
    <row r="853">
      <c r="A853" s="14" t="inlineStr">
        <is>
          <t>UZB2022</t>
        </is>
      </c>
      <c r="B853" s="14" t="inlineStr">
        <is>
          <t>UZB</t>
        </is>
      </c>
      <c r="C853" s="14" t="inlineStr">
        <is>
          <t>UZB</t>
        </is>
      </c>
      <c r="D853" s="14" t="inlineStr">
        <is>
          <t>Uzbekistan</t>
        </is>
      </c>
      <c r="E853" s="14" t="n">
        <v>2022</v>
      </c>
      <c r="F853" s="14" t="n">
        <v>0.2</v>
      </c>
      <c r="G853" s="14" t="n">
        <v>3.709</v>
      </c>
      <c r="H853" s="14" t="n">
        <v>0.832</v>
      </c>
      <c r="I853" s="14" t="n">
        <v>0.015</v>
      </c>
      <c r="J853" s="14" t="n">
        <v>3.724</v>
      </c>
      <c r="K853" s="14" t="n">
        <v>0</v>
      </c>
      <c r="L853" s="14" t="n">
        <v>1</v>
      </c>
      <c r="M853" s="14" t="n">
        <v>5.456</v>
      </c>
      <c r="N853" s="14" t="n">
        <v>2.497</v>
      </c>
      <c r="O853" s="14" t="n">
        <v>0.02</v>
      </c>
      <c r="P853" s="14" t="n">
        <v>5.476</v>
      </c>
      <c r="Q853" s="14" t="n">
        <v>0</v>
      </c>
      <c r="R853" s="14" t="n">
        <v>1</v>
      </c>
      <c r="S853" s="14" t="n">
        <v>7.87</v>
      </c>
      <c r="T853" s="14" t="n">
        <v>4.993</v>
      </c>
      <c r="U853" s="14" t="n">
        <v>0.132</v>
      </c>
      <c r="V853" s="14" t="n">
        <v>9.462</v>
      </c>
      <c r="W853" s="14" t="n">
        <v>0.2</v>
      </c>
      <c r="X853" s="14" t="n">
        <v>1</v>
      </c>
      <c r="Y853" s="14" t="n">
        <v>14.752</v>
      </c>
      <c r="Z853" s="14" t="n">
        <v>1.634</v>
      </c>
      <c r="AA853" s="14" t="n">
        <v>-4.374</v>
      </c>
      <c r="AB853" s="14" t="n">
        <v>10.378</v>
      </c>
      <c r="AC853" s="14" t="n">
        <v>0</v>
      </c>
      <c r="AD853" s="14" t="n">
        <v>0</v>
      </c>
      <c r="AE853" s="14" t="n">
        <v>14.092</v>
      </c>
      <c r="AF853" s="14" t="n">
        <v>2.764</v>
      </c>
      <c r="AG853" s="14" t="n">
        <v>-4.374</v>
      </c>
      <c r="AH853" s="14" t="n">
        <v>9.718</v>
      </c>
      <c r="AI853" s="14" t="n">
        <v>0</v>
      </c>
      <c r="AJ853" s="14" t="n">
        <v>0</v>
      </c>
      <c r="AK853" s="14" t="n">
        <v>10.135</v>
      </c>
      <c r="AL853" s="14" t="n">
        <v>4.811</v>
      </c>
      <c r="AM853" s="14" t="n">
        <v>-9.378</v>
      </c>
      <c r="AN853" s="14" t="n">
        <v>0.908</v>
      </c>
      <c r="AO853" s="14" t="n">
        <v>0</v>
      </c>
      <c r="AP853" s="14" t="n">
        <v>0</v>
      </c>
      <c r="AQ853" s="14" t="n">
        <v>0.861</v>
      </c>
      <c r="AR853" s="14" t="n">
        <v>0.123</v>
      </c>
      <c r="AS853" s="14" t="n">
        <v>-0.062</v>
      </c>
      <c r="AT853" s="14" t="n">
        <v>0.959</v>
      </c>
      <c r="AU853" s="14" t="n">
        <v>0.2</v>
      </c>
      <c r="AV853" s="14" t="n">
        <v>1</v>
      </c>
      <c r="AW853" s="14" t="n">
        <v>0.986</v>
      </c>
      <c r="AX853" s="14" t="n">
        <v>0.123</v>
      </c>
      <c r="AY853" s="14" t="n">
        <v>-0.108</v>
      </c>
      <c r="AZ853" s="14" t="n">
        <v>1.054</v>
      </c>
      <c r="BA853" s="14" t="n">
        <v>0.2</v>
      </c>
      <c r="BB853" s="14" t="n">
        <v>1</v>
      </c>
      <c r="BC853" s="14" t="n">
        <v>0.598</v>
      </c>
      <c r="BD853" s="14" t="n">
        <v>0.123</v>
      </c>
      <c r="BE853" s="14" t="n">
        <v>0.008999999999999999</v>
      </c>
      <c r="BF853" s="14" t="n">
        <v>0.717</v>
      </c>
      <c r="BG853" s="14" t="n">
        <v>0.2</v>
      </c>
      <c r="BH853" s="14" t="n">
        <v>1</v>
      </c>
      <c r="BI853" s="14" t="n">
        <v>0.612</v>
      </c>
      <c r="BJ853" s="14" t="n">
        <v>0.123</v>
      </c>
      <c r="BK853" s="14" t="n">
        <v>0.008999999999999999</v>
      </c>
      <c r="BL853" s="14" t="n">
        <v>0.735</v>
      </c>
      <c r="BM853" s="14" t="n">
        <v>0.2</v>
      </c>
      <c r="BN853" s="14" t="n">
        <v>1</v>
      </c>
      <c r="BO853" s="14" t="n">
        <v>0</v>
      </c>
      <c r="BP853" s="14" t="n">
        <v>-0.037</v>
      </c>
      <c r="BQ853" s="14" t="n">
        <v>0.041</v>
      </c>
      <c r="BR853" s="14" t="n">
        <v>0</v>
      </c>
      <c r="BS853" s="14" t="n">
        <v>0.333</v>
      </c>
      <c r="BT853" s="14" t="n">
        <v>0</v>
      </c>
      <c r="BU853" s="14" t="n">
        <v>-0.037</v>
      </c>
      <c r="BV853" s="14" t="n">
        <v>0.027</v>
      </c>
      <c r="BW853" s="14" t="n">
        <v>0</v>
      </c>
      <c r="BX853" s="14" t="n">
        <v>0.333</v>
      </c>
      <c r="BY853" s="14" t="n">
        <v>12.729</v>
      </c>
      <c r="BZ853" s="14" t="n">
        <v>0</v>
      </c>
      <c r="CA853" s="14" t="n">
        <v>12.729</v>
      </c>
      <c r="CB853" s="14" t="n">
        <v>0</v>
      </c>
      <c r="CC853" s="14" t="n">
        <v>97.90000000000001</v>
      </c>
      <c r="CD853" s="14" t="n">
        <v>7.95</v>
      </c>
      <c r="CE853" s="14" t="n">
        <v>1.449</v>
      </c>
      <c r="CF853" s="14" t="n">
        <v>117.48</v>
      </c>
      <c r="CG853" s="14" t="n">
        <v>0.2</v>
      </c>
      <c r="CH853" s="14" t="n">
        <v>1</v>
      </c>
      <c r="CI853" s="14" t="n">
        <v>0</v>
      </c>
      <c r="CJ853" s="14" t="n">
        <v>0</v>
      </c>
      <c r="CK853" s="14" t="n">
        <v>0</v>
      </c>
      <c r="CL853" s="14" t="n">
        <v>0</v>
      </c>
      <c r="CM853" s="14" t="n">
        <v>0</v>
      </c>
      <c r="CN853" s="14" t="n">
        <v>0</v>
      </c>
      <c r="CO853" s="14" t="n">
        <v>0</v>
      </c>
      <c r="CP853" s="14" t="n">
        <v>0.652</v>
      </c>
      <c r="CQ853" s="14" t="n">
        <v>1.294</v>
      </c>
      <c r="CR853" s="14" t="n">
        <v>0.956</v>
      </c>
      <c r="CS853" s="14" t="n">
        <v>5.091</v>
      </c>
      <c r="CT853" s="14" t="n">
        <v>5.842</v>
      </c>
      <c r="CU853" s="14" t="n">
        <v>28.059</v>
      </c>
    </row>
    <row r="854">
      <c r="A854" s="14" t="inlineStr">
        <is>
          <t>UZB2023</t>
        </is>
      </c>
      <c r="B854" s="14" t="inlineStr">
        <is>
          <t>UZB</t>
        </is>
      </c>
      <c r="C854" s="14" t="inlineStr">
        <is>
          <t>UZB</t>
        </is>
      </c>
      <c r="D854" s="14" t="inlineStr">
        <is>
          <t>Uzbekistan</t>
        </is>
      </c>
      <c r="E854" s="14" t="n">
        <v>2023</v>
      </c>
      <c r="F854" s="14" t="n">
        <v>0.2</v>
      </c>
      <c r="G854" s="14" t="n">
        <v>2.871</v>
      </c>
      <c r="H854" s="14" t="n">
        <v>0.848</v>
      </c>
      <c r="I854" s="14" t="n">
        <v>0.008999999999999999</v>
      </c>
      <c r="J854" s="14" t="n">
        <v>2.88</v>
      </c>
      <c r="K854" s="14" t="n">
        <v>0</v>
      </c>
      <c r="L854" s="14" t="n">
        <v>1</v>
      </c>
      <c r="M854" s="14" t="n">
        <v>4.746</v>
      </c>
      <c r="N854" s="14" t="n">
        <v>2.544</v>
      </c>
      <c r="O854" s="14" t="n">
        <v>0.013</v>
      </c>
      <c r="P854" s="14" t="n">
        <v>4.759</v>
      </c>
      <c r="Q854" s="14" t="n">
        <v>0</v>
      </c>
      <c r="R854" s="14" t="n">
        <v>1</v>
      </c>
      <c r="S854" s="14" t="n">
        <v>7.11</v>
      </c>
      <c r="T854" s="14" t="n">
        <v>5.087</v>
      </c>
      <c r="U854" s="14" t="n">
        <v>0.166</v>
      </c>
      <c r="V854" s="14" t="n">
        <v>8.542999999999999</v>
      </c>
      <c r="W854" s="14" t="n">
        <v>0.2</v>
      </c>
      <c r="X854" s="14" t="n">
        <v>1</v>
      </c>
      <c r="Y854" s="14" t="n">
        <v>15.342</v>
      </c>
      <c r="Z854" s="14" t="n">
        <v>1.699</v>
      </c>
      <c r="AA854" s="14" t="n">
        <v>-4.563</v>
      </c>
      <c r="AB854" s="14" t="n">
        <v>10.779</v>
      </c>
      <c r="AC854" s="14" t="n">
        <v>0</v>
      </c>
      <c r="AD854" s="14" t="n">
        <v>0</v>
      </c>
      <c r="AE854" s="14" t="n">
        <v>14.663</v>
      </c>
      <c r="AF854" s="14" t="n">
        <v>2.877</v>
      </c>
      <c r="AG854" s="14" t="n">
        <v>-4.563</v>
      </c>
      <c r="AH854" s="14" t="n">
        <v>10.1</v>
      </c>
      <c r="AI854" s="14" t="n">
        <v>0</v>
      </c>
      <c r="AJ854" s="14" t="n">
        <v>0</v>
      </c>
      <c r="AK854" s="14" t="n">
        <v>10.563</v>
      </c>
      <c r="AL854" s="14" t="n">
        <v>5.014</v>
      </c>
      <c r="AM854" s="14" t="n">
        <v>-9.851000000000001</v>
      </c>
      <c r="AN854" s="14" t="n">
        <v>0.855</v>
      </c>
      <c r="AO854" s="14" t="n">
        <v>0</v>
      </c>
      <c r="AP854" s="14" t="n">
        <v>0</v>
      </c>
      <c r="AQ854" s="14" t="n">
        <v>0.76</v>
      </c>
      <c r="AR854" s="14" t="n">
        <v>0.129</v>
      </c>
      <c r="AS854" s="14" t="n">
        <v>0.016</v>
      </c>
      <c r="AT854" s="14" t="n">
        <v>0.931</v>
      </c>
      <c r="AU854" s="14" t="n">
        <v>0.2</v>
      </c>
      <c r="AV854" s="14" t="n">
        <v>1</v>
      </c>
      <c r="AW854" s="14" t="n">
        <v>0.8110000000000001</v>
      </c>
      <c r="AX854" s="14" t="n">
        <v>0.129</v>
      </c>
      <c r="AY854" s="14" t="n">
        <v>0.003</v>
      </c>
      <c r="AZ854" s="14" t="n">
        <v>0.978</v>
      </c>
      <c r="BA854" s="14" t="n">
        <v>0.2</v>
      </c>
      <c r="BB854" s="14" t="n">
        <v>1</v>
      </c>
      <c r="BC854" s="14" t="n">
        <v>0.535</v>
      </c>
      <c r="BD854" s="14" t="n">
        <v>0.129</v>
      </c>
      <c r="BE854" s="14" t="n">
        <v>0.012</v>
      </c>
      <c r="BF854" s="14" t="n">
        <v>0.642</v>
      </c>
      <c r="BG854" s="14" t="n">
        <v>0.2</v>
      </c>
      <c r="BH854" s="14" t="n">
        <v>1</v>
      </c>
      <c r="BI854" s="14" t="n">
        <v>0.579</v>
      </c>
      <c r="BJ854" s="14" t="n">
        <v>0.129</v>
      </c>
      <c r="BK854" s="14" t="n">
        <v>0.013</v>
      </c>
      <c r="BL854" s="14" t="n">
        <v>0.695</v>
      </c>
      <c r="BM854" s="14" t="n">
        <v>0.2</v>
      </c>
      <c r="BN854" s="14" t="n">
        <v>1</v>
      </c>
      <c r="BO854" s="14" t="n">
        <v>0</v>
      </c>
      <c r="BP854" s="14" t="n">
        <v>-0.037</v>
      </c>
      <c r="BQ854" s="14" t="n">
        <v>0.038</v>
      </c>
      <c r="BR854" s="14" t="n">
        <v>0</v>
      </c>
      <c r="BS854" s="14" t="n">
        <v>0.333</v>
      </c>
      <c r="BT854" s="14" t="n">
        <v>0</v>
      </c>
      <c r="BU854" s="14" t="n">
        <v>-0.037</v>
      </c>
      <c r="BV854" s="14" t="n">
        <v>0.025</v>
      </c>
      <c r="BW854" s="14" t="n">
        <v>0</v>
      </c>
      <c r="BX854" s="14" t="n">
        <v>0.333</v>
      </c>
      <c r="BY854" s="14" t="n">
        <v>13.254</v>
      </c>
      <c r="BZ854" s="14" t="n">
        <v>0</v>
      </c>
      <c r="CA854" s="14" t="n">
        <v>13.254</v>
      </c>
      <c r="CB854" s="14" t="n">
        <v>0</v>
      </c>
      <c r="CC854" s="14" t="n">
        <v>83.248</v>
      </c>
      <c r="CD854" s="14" t="n">
        <v>7.95</v>
      </c>
      <c r="CE854" s="14" t="n">
        <v>1.843</v>
      </c>
      <c r="CF854" s="14" t="n">
        <v>99.898</v>
      </c>
      <c r="CG854" s="14" t="n">
        <v>0.2</v>
      </c>
      <c r="CH854" s="14" t="n">
        <v>1</v>
      </c>
      <c r="CI854" s="14" t="n">
        <v>0</v>
      </c>
      <c r="CJ854" s="14" t="n">
        <v>0</v>
      </c>
      <c r="CK854" s="14" t="n">
        <v>0</v>
      </c>
      <c r="CL854" s="14" t="n">
        <v>0</v>
      </c>
      <c r="CM854" s="14" t="n">
        <v>0</v>
      </c>
      <c r="CN854" s="14" t="n">
        <v>0</v>
      </c>
      <c r="CO854" s="14" t="n">
        <v>0</v>
      </c>
      <c r="CP854" s="14" t="n">
        <v>0.681</v>
      </c>
      <c r="CQ854" s="14" t="n">
        <v>1.348</v>
      </c>
      <c r="CR854" s="14" t="n">
        <v>0.952</v>
      </c>
      <c r="CS854" s="14" t="n">
        <v>5.302</v>
      </c>
      <c r="CT854" s="14" t="n">
        <v>3.466</v>
      </c>
      <c r="CU854" s="14" t="n">
        <v>9.260999999999999</v>
      </c>
    </row>
    <row r="855">
      <c r="A855" s="14" t="inlineStr">
        <is>
          <t>UZB2024</t>
        </is>
      </c>
      <c r="B855" s="14" t="inlineStr">
        <is>
          <t>UZB</t>
        </is>
      </c>
      <c r="C855" s="14" t="inlineStr">
        <is>
          <t>UZB</t>
        </is>
      </c>
      <c r="D855" s="14" t="inlineStr">
        <is>
          <t>Uzbekistan</t>
        </is>
      </c>
      <c r="E855" s="14" t="n">
        <v>2024</v>
      </c>
      <c r="F855" s="14" t="n">
        <v>0.2</v>
      </c>
      <c r="G855" s="14" t="n">
        <v>2.783</v>
      </c>
      <c r="H855" s="14" t="n">
        <v>0.873</v>
      </c>
      <c r="I855" s="14" t="n">
        <v>0.007</v>
      </c>
      <c r="J855" s="14" t="n">
        <v>2.79</v>
      </c>
      <c r="K855" s="14" t="n">
        <v>0</v>
      </c>
      <c r="L855" s="14" t="n">
        <v>1</v>
      </c>
      <c r="M855" s="14" t="n">
        <v>4.569</v>
      </c>
      <c r="N855" s="14" t="n">
        <v>2.619</v>
      </c>
      <c r="O855" s="14" t="n">
        <v>0.008999999999999999</v>
      </c>
      <c r="P855" s="14" t="n">
        <v>4.578</v>
      </c>
      <c r="Q855" s="14" t="n">
        <v>0</v>
      </c>
      <c r="R855" s="14" t="n">
        <v>1</v>
      </c>
      <c r="S855" s="14" t="n">
        <v>7.147</v>
      </c>
      <c r="T855" s="14" t="n">
        <v>5.237</v>
      </c>
      <c r="U855" s="14" t="n">
        <v>0.202</v>
      </c>
      <c r="V855" s="14" t="n">
        <v>8.585000000000001</v>
      </c>
      <c r="W855" s="14" t="n">
        <v>0.2</v>
      </c>
      <c r="X855" s="14" t="n">
        <v>1</v>
      </c>
      <c r="Y855" s="14" t="n">
        <v>15.773</v>
      </c>
      <c r="Z855" s="14" t="n">
        <v>1.747</v>
      </c>
      <c r="AA855" s="14" t="n">
        <v>-4.178</v>
      </c>
      <c r="AB855" s="14" t="n">
        <v>11.595</v>
      </c>
      <c r="AC855" s="14" t="n">
        <v>0</v>
      </c>
      <c r="AD855" s="14" t="n">
        <v>0</v>
      </c>
      <c r="AE855" s="14" t="n">
        <v>15.077</v>
      </c>
      <c r="AF855" s="14" t="n">
        <v>2.958</v>
      </c>
      <c r="AG855" s="14" t="n">
        <v>-4.178</v>
      </c>
      <c r="AH855" s="14" t="n">
        <v>10.899</v>
      </c>
      <c r="AI855" s="14" t="n">
        <v>0</v>
      </c>
      <c r="AJ855" s="14" t="n">
        <v>0</v>
      </c>
      <c r="AK855" s="14" t="n">
        <v>10.867</v>
      </c>
      <c r="AL855" s="14" t="n">
        <v>5.159</v>
      </c>
      <c r="AM855" s="14" t="n">
        <v>-10.128</v>
      </c>
      <c r="AN855" s="14" t="n">
        <v>0.887</v>
      </c>
      <c r="AO855" s="14" t="n">
        <v>0</v>
      </c>
      <c r="AP855" s="14" t="n">
        <v>0</v>
      </c>
      <c r="AQ855" s="14" t="n">
        <v>0.724</v>
      </c>
      <c r="AR855" s="14" t="n">
        <v>0.132</v>
      </c>
      <c r="AS855" s="14" t="n">
        <v>-0.054</v>
      </c>
      <c r="AT855" s="14" t="n">
        <v>0.804</v>
      </c>
      <c r="AU855" s="14" t="n">
        <v>0.2</v>
      </c>
      <c r="AV855" s="14" t="n">
        <v>1</v>
      </c>
      <c r="AW855" s="14" t="n">
        <v>0.75</v>
      </c>
      <c r="AX855" s="14" t="n">
        <v>0.132</v>
      </c>
      <c r="AY855" s="14" t="n">
        <v>0.032</v>
      </c>
      <c r="AZ855" s="14" t="n">
        <v>0.9389999999999999</v>
      </c>
      <c r="BA855" s="14" t="n">
        <v>0.2</v>
      </c>
      <c r="BB855" s="14" t="n">
        <v>1</v>
      </c>
      <c r="BC855" s="14" t="n">
        <v>0.513</v>
      </c>
      <c r="BD855" s="14" t="n">
        <v>0.132</v>
      </c>
      <c r="BE855" s="14" t="n">
        <v>0.014</v>
      </c>
      <c r="BF855" s="14" t="n">
        <v>0.616</v>
      </c>
      <c r="BG855" s="14" t="n">
        <v>0.2</v>
      </c>
      <c r="BH855" s="14" t="n">
        <v>1</v>
      </c>
      <c r="BI855" s="14" t="n">
        <v>0.591</v>
      </c>
      <c r="BJ855" s="14" t="n">
        <v>0.132</v>
      </c>
      <c r="BK855" s="14" t="n">
        <v>0.016</v>
      </c>
      <c r="BL855" s="14" t="n">
        <v>0.71</v>
      </c>
      <c r="BM855" s="14" t="n">
        <v>0.2</v>
      </c>
      <c r="BN855" s="14" t="n">
        <v>1</v>
      </c>
      <c r="BO855" s="14" t="n">
        <v>0</v>
      </c>
      <c r="BP855" s="14" t="n">
        <v>-0.038</v>
      </c>
      <c r="BQ855" s="14" t="n">
        <v>0.065</v>
      </c>
      <c r="BR855" s="14" t="n">
        <v>0</v>
      </c>
      <c r="BS855" s="14" t="n">
        <v>0.333</v>
      </c>
      <c r="BT855" s="14" t="n">
        <v>0</v>
      </c>
      <c r="BU855" s="14" t="n">
        <v>-0.038</v>
      </c>
      <c r="BV855" s="14" t="n">
        <v>0.034</v>
      </c>
      <c r="BW855" s="14" t="n">
        <v>0</v>
      </c>
      <c r="BX855" s="14" t="n">
        <v>0.333</v>
      </c>
      <c r="BY855" s="14" t="n">
        <v>13.646</v>
      </c>
      <c r="BZ855" s="14" t="n">
        <v>0</v>
      </c>
      <c r="CA855" s="14" t="n">
        <v>13.646</v>
      </c>
      <c r="CB855" s="14" t="n">
        <v>0</v>
      </c>
      <c r="CC855" s="14" t="n">
        <v>82.58799999999999</v>
      </c>
      <c r="CD855" s="14" t="n">
        <v>7.95</v>
      </c>
      <c r="CE855" s="14" t="n">
        <v>2.25</v>
      </c>
      <c r="CF855" s="14" t="n">
        <v>99.10599999999999</v>
      </c>
      <c r="CG855" s="14" t="n">
        <v>0.2</v>
      </c>
      <c r="CH855" s="14" t="n">
        <v>1</v>
      </c>
      <c r="CI855" s="14" t="n">
        <v>0</v>
      </c>
      <c r="CJ855" s="14" t="n">
        <v>0</v>
      </c>
      <c r="CK855" s="14" t="n">
        <v>0</v>
      </c>
      <c r="CL855" s="14" t="n">
        <v>0</v>
      </c>
      <c r="CM855" s="14" t="n">
        <v>0</v>
      </c>
      <c r="CN855" s="14" t="n">
        <v>0</v>
      </c>
      <c r="CO855" s="14" t="n">
        <v>0</v>
      </c>
      <c r="CP855" s="14" t="n">
        <v>0.681</v>
      </c>
      <c r="CQ855" s="14" t="n">
        <v>1.387</v>
      </c>
      <c r="CR855" s="14" t="n">
        <v>0.952</v>
      </c>
      <c r="CS855" s="14" t="n">
        <v>5.458</v>
      </c>
      <c r="CT855" s="14" t="n">
        <v>3.027</v>
      </c>
      <c r="CU855" s="14" t="n">
        <v>7.598</v>
      </c>
    </row>
    <row r="856">
      <c r="A856" s="14" t="inlineStr">
        <is>
          <t>VUT2021</t>
        </is>
      </c>
      <c r="B856" s="14" t="inlineStr">
        <is>
          <t>VUT</t>
        </is>
      </c>
      <c r="C856" s="14" t="inlineStr">
        <is>
          <t>VUT</t>
        </is>
      </c>
      <c r="D856" s="14" t="inlineStr">
        <is>
          <t>Vanuatu</t>
        </is>
      </c>
      <c r="E856" s="14" t="n">
        <v>2021</v>
      </c>
      <c r="F856" s="14" t="n">
        <v>0.15</v>
      </c>
      <c r="G856" s="14" t="n">
        <v>4.747</v>
      </c>
      <c r="H856" s="14" t="n">
        <v>1.143</v>
      </c>
      <c r="I856" s="14" t="n">
        <v>0</v>
      </c>
      <c r="J856" s="14" t="n">
        <v>4.747</v>
      </c>
      <c r="K856" s="14" t="n">
        <v>0</v>
      </c>
      <c r="L856" s="14" t="n">
        <v>1</v>
      </c>
      <c r="M856" s="14" t="n">
        <v>7.964</v>
      </c>
      <c r="N856" s="14" t="n">
        <v>3.43</v>
      </c>
      <c r="O856" s="14" t="n">
        <v>0</v>
      </c>
      <c r="P856" s="14" t="n">
        <v>7.964</v>
      </c>
      <c r="Q856" s="14" t="n">
        <v>0</v>
      </c>
      <c r="R856" s="14" t="n">
        <v>1</v>
      </c>
      <c r="S856" s="14" t="n">
        <v>10.464</v>
      </c>
      <c r="T856" s="14" t="n">
        <v>6.86</v>
      </c>
      <c r="U856" s="14" t="n">
        <v>0</v>
      </c>
      <c r="V856" s="14" t="n">
        <v>12.034</v>
      </c>
      <c r="W856" s="14" t="n">
        <v>0.15</v>
      </c>
      <c r="X856" s="14" t="n">
        <v>1</v>
      </c>
      <c r="Y856" s="14" t="n">
        <v>10.551</v>
      </c>
      <c r="Z856" s="14" t="n">
        <v>1.302</v>
      </c>
      <c r="AA856" s="14" t="n">
        <v>0</v>
      </c>
      <c r="AB856" s="14" t="n">
        <v>10.551</v>
      </c>
      <c r="AC856" s="14" t="n">
        <v>0</v>
      </c>
      <c r="AD856" s="14" t="n">
        <v>1</v>
      </c>
      <c r="AE856" s="14" t="n">
        <v>11.694</v>
      </c>
      <c r="AF856" s="14" t="n">
        <v>2.549</v>
      </c>
      <c r="AG856" s="14" t="n">
        <v>0</v>
      </c>
      <c r="AH856" s="14" t="n">
        <v>11.694</v>
      </c>
      <c r="AI856" s="14" t="n">
        <v>0</v>
      </c>
      <c r="AJ856" s="14" t="n">
        <v>1</v>
      </c>
      <c r="AK856" s="14" t="n">
        <v>18.554</v>
      </c>
      <c r="AL856" s="14" t="n">
        <v>9.627000000000001</v>
      </c>
      <c r="AM856" s="14" t="n">
        <v>0</v>
      </c>
      <c r="AN856" s="14" t="n">
        <v>21.337</v>
      </c>
      <c r="AO856" s="14" t="n">
        <v>0.15</v>
      </c>
      <c r="AP856" s="14" t="n">
        <v>1</v>
      </c>
      <c r="AQ856" s="14" t="n">
        <v>0.621</v>
      </c>
      <c r="AR856" s="14" t="n">
        <v>0.114</v>
      </c>
      <c r="AS856" s="14" t="n">
        <v>0.404</v>
      </c>
      <c r="AT856" s="14" t="n">
        <v>1.179</v>
      </c>
      <c r="AU856" s="14" t="n">
        <v>0.15</v>
      </c>
      <c r="AV856" s="14" t="n">
        <v>1</v>
      </c>
      <c r="AW856" s="14" t="n">
        <v>0.593</v>
      </c>
      <c r="AX856" s="14" t="n">
        <v>0.114</v>
      </c>
      <c r="AY856" s="14" t="n">
        <v>0.456</v>
      </c>
      <c r="AZ856" s="14" t="n">
        <v>1.206</v>
      </c>
      <c r="BA856" s="14" t="n">
        <v>0.15</v>
      </c>
      <c r="BB856" s="14" t="n">
        <v>1</v>
      </c>
      <c r="BC856" s="14" t="n">
        <v>0.44</v>
      </c>
      <c r="BD856" s="14" t="n">
        <v>0.114</v>
      </c>
      <c r="BE856" s="14" t="n">
        <v>0</v>
      </c>
      <c r="BF856" s="14" t="n">
        <v>0.506</v>
      </c>
      <c r="BG856" s="14" t="n">
        <v>0.15</v>
      </c>
      <c r="BH856" s="14" t="n">
        <v>1</v>
      </c>
      <c r="BI856" s="14" t="n">
        <v>0.5600000000000001</v>
      </c>
      <c r="BJ856" s="14" t="n">
        <v>0.114</v>
      </c>
      <c r="BK856" s="14" t="n">
        <v>0</v>
      </c>
      <c r="BL856" s="14" t="n">
        <v>0.644</v>
      </c>
      <c r="BM856" s="14" t="n">
        <v>0.15</v>
      </c>
      <c r="BN856" s="14" t="n">
        <v>1</v>
      </c>
      <c r="BO856" s="14" t="n">
        <v>0</v>
      </c>
      <c r="BP856" s="14" t="n">
        <v>0</v>
      </c>
      <c r="BQ856" s="14" t="n">
        <v>0</v>
      </c>
      <c r="BR856" s="14" t="n">
        <v>0</v>
      </c>
      <c r="BS856" s="14" t="n">
        <v>1</v>
      </c>
      <c r="BT856" s="14" t="n">
        <v>0</v>
      </c>
      <c r="BU856" s="14" t="n">
        <v>0</v>
      </c>
      <c r="BV856" s="14" t="n">
        <v>0</v>
      </c>
      <c r="BW856" s="14" t="n">
        <v>0.15</v>
      </c>
      <c r="BX856" s="14" t="n">
        <v>1</v>
      </c>
      <c r="BY856" s="14" t="n">
        <v>11.787</v>
      </c>
      <c r="BZ856" s="14" t="n">
        <v>0</v>
      </c>
      <c r="CA856" s="14" t="n">
        <v>11.787</v>
      </c>
      <c r="CB856" s="14" t="n">
        <v>0</v>
      </c>
      <c r="CC856" s="14" t="n">
        <v>81.69499999999999</v>
      </c>
      <c r="CD856" s="14" t="n">
        <v>7.95</v>
      </c>
      <c r="CE856" s="14" t="n">
        <v>0</v>
      </c>
      <c r="CF856" s="14" t="n">
        <v>93.95</v>
      </c>
      <c r="CG856" s="14" t="n">
        <v>0.15</v>
      </c>
      <c r="CH856" s="14" t="n">
        <v>1</v>
      </c>
      <c r="CI856" s="14" t="n">
        <v>0</v>
      </c>
      <c r="CJ856" s="14" t="n">
        <v>0</v>
      </c>
      <c r="CK856" s="14" t="n">
        <v>0</v>
      </c>
      <c r="CL856" s="14" t="n">
        <v>0</v>
      </c>
      <c r="CM856" s="14" t="n">
        <v>0</v>
      </c>
      <c r="CN856" s="14" t="n">
        <v>0</v>
      </c>
      <c r="CO856" s="14" t="n">
        <v>0</v>
      </c>
      <c r="CP856" s="14" t="n">
        <v>0</v>
      </c>
      <c r="CQ856" s="14" t="n">
        <v>1.198</v>
      </c>
      <c r="CR856" s="14" t="n">
        <v>0</v>
      </c>
      <c r="CS856" s="14" t="n">
        <v>4.776</v>
      </c>
      <c r="CT856" s="14" t="n">
        <v>3.604</v>
      </c>
      <c r="CU856" s="14" t="n">
        <v>9.407999999999999</v>
      </c>
    </row>
    <row r="857">
      <c r="A857" s="14" t="inlineStr">
        <is>
          <t>VUT2022</t>
        </is>
      </c>
      <c r="B857" s="14" t="inlineStr">
        <is>
          <t>VUT</t>
        </is>
      </c>
      <c r="C857" s="14" t="inlineStr">
        <is>
          <t>VUT</t>
        </is>
      </c>
      <c r="D857" s="14" t="inlineStr">
        <is>
          <t>Vanuatu</t>
        </is>
      </c>
      <c r="E857" s="14" t="n">
        <v>2022</v>
      </c>
      <c r="F857" s="14" t="n">
        <v>0.15</v>
      </c>
      <c r="G857" s="14" t="n">
        <v>8.788</v>
      </c>
      <c r="H857" s="14" t="n">
        <v>1.235</v>
      </c>
      <c r="I857" s="14" t="n">
        <v>0</v>
      </c>
      <c r="J857" s="14" t="n">
        <v>8.788</v>
      </c>
      <c r="K857" s="14" t="n">
        <v>0</v>
      </c>
      <c r="L857" s="14" t="n">
        <v>1</v>
      </c>
      <c r="M857" s="14" t="n">
        <v>9.782999999999999</v>
      </c>
      <c r="N857" s="14" t="n">
        <v>3.704</v>
      </c>
      <c r="O857" s="14" t="n">
        <v>0</v>
      </c>
      <c r="P857" s="14" t="n">
        <v>9.782999999999999</v>
      </c>
      <c r="Q857" s="14" t="n">
        <v>0</v>
      </c>
      <c r="R857" s="14" t="n">
        <v>1</v>
      </c>
      <c r="S857" s="14" t="n">
        <v>14.962</v>
      </c>
      <c r="T857" s="14" t="n">
        <v>7.408</v>
      </c>
      <c r="U857" s="14" t="n">
        <v>0.166</v>
      </c>
      <c r="V857" s="14" t="n">
        <v>17.206</v>
      </c>
      <c r="W857" s="14" t="n">
        <v>0.15</v>
      </c>
      <c r="X857" s="14" t="n">
        <v>1</v>
      </c>
      <c r="Y857" s="14" t="n">
        <v>17.332</v>
      </c>
      <c r="Z857" s="14" t="n">
        <v>2.139</v>
      </c>
      <c r="AA857" s="14" t="n">
        <v>0</v>
      </c>
      <c r="AB857" s="14" t="n">
        <v>17.332</v>
      </c>
      <c r="AC857" s="14" t="n">
        <v>0</v>
      </c>
      <c r="AD857" s="14" t="n">
        <v>1</v>
      </c>
      <c r="AE857" s="14" t="n">
        <v>18.566</v>
      </c>
      <c r="AF857" s="14" t="n">
        <v>4.048</v>
      </c>
      <c r="AG857" s="14" t="n">
        <v>0</v>
      </c>
      <c r="AH857" s="14" t="n">
        <v>18.566</v>
      </c>
      <c r="AI857" s="14" t="n">
        <v>0</v>
      </c>
      <c r="AJ857" s="14" t="n">
        <v>1</v>
      </c>
      <c r="AK857" s="14" t="n">
        <v>25.974</v>
      </c>
      <c r="AL857" s="14" t="n">
        <v>13.478</v>
      </c>
      <c r="AM857" s="14" t="n">
        <v>0.288</v>
      </c>
      <c r="AN857" s="14" t="n">
        <v>29.871</v>
      </c>
      <c r="AO857" s="14" t="n">
        <v>0.15</v>
      </c>
      <c r="AP857" s="14" t="n">
        <v>1</v>
      </c>
      <c r="AQ857" s="14" t="n">
        <v>0.847</v>
      </c>
      <c r="AR857" s="14" t="n">
        <v>0.123</v>
      </c>
      <c r="AS857" s="14" t="n">
        <v>0.457</v>
      </c>
      <c r="AT857" s="14" t="n">
        <v>1.5</v>
      </c>
      <c r="AU857" s="14" t="n">
        <v>0.15</v>
      </c>
      <c r="AV857" s="14" t="n">
        <v>1</v>
      </c>
      <c r="AW857" s="14" t="n">
        <v>0.947</v>
      </c>
      <c r="AX857" s="14" t="n">
        <v>0.123</v>
      </c>
      <c r="AY857" s="14" t="n">
        <v>0.433</v>
      </c>
      <c r="AZ857" s="14" t="n">
        <v>1.586</v>
      </c>
      <c r="BA857" s="14" t="n">
        <v>0.15</v>
      </c>
      <c r="BB857" s="14" t="n">
        <v>1</v>
      </c>
      <c r="BC857" s="14" t="n">
        <v>0.589</v>
      </c>
      <c r="BD857" s="14" t="n">
        <v>0.123</v>
      </c>
      <c r="BE857" s="14" t="n">
        <v>0.007</v>
      </c>
      <c r="BF857" s="14" t="n">
        <v>0.677</v>
      </c>
      <c r="BG857" s="14" t="n">
        <v>0.15</v>
      </c>
      <c r="BH857" s="14" t="n">
        <v>1</v>
      </c>
      <c r="BI857" s="14" t="n">
        <v>0.6889999999999999</v>
      </c>
      <c r="BJ857" s="14" t="n">
        <v>0.123</v>
      </c>
      <c r="BK857" s="14" t="n">
        <v>0.008</v>
      </c>
      <c r="BL857" s="14" t="n">
        <v>0.792</v>
      </c>
      <c r="BM857" s="14" t="n">
        <v>0.15</v>
      </c>
      <c r="BN857" s="14" t="n">
        <v>1</v>
      </c>
      <c r="BO857" s="14" t="n">
        <v>0</v>
      </c>
      <c r="BP857" s="14" t="n">
        <v>0</v>
      </c>
      <c r="BQ857" s="14" t="n">
        <v>0</v>
      </c>
      <c r="BR857" s="14" t="n">
        <v>0</v>
      </c>
      <c r="BS857" s="14" t="n">
        <v>1</v>
      </c>
      <c r="BT857" s="14" t="n">
        <v>0</v>
      </c>
      <c r="BU857" s="14" t="n">
        <v>0</v>
      </c>
      <c r="BV857" s="14" t="n">
        <v>0</v>
      </c>
      <c r="BW857" s="14" t="n">
        <v>0.15</v>
      </c>
      <c r="BX857" s="14" t="n">
        <v>1</v>
      </c>
      <c r="BY857" s="14" t="n">
        <v>12.729</v>
      </c>
      <c r="BZ857" s="14" t="n">
        <v>0</v>
      </c>
      <c r="CA857" s="14" t="n">
        <v>12.729</v>
      </c>
      <c r="CB857" s="14" t="n">
        <v>0</v>
      </c>
      <c r="CC857" s="14" t="n">
        <v>102.477</v>
      </c>
      <c r="CD857" s="14" t="n">
        <v>7.95</v>
      </c>
      <c r="CE857" s="14" t="n">
        <v>1.138</v>
      </c>
      <c r="CF857" s="14" t="n">
        <v>117.848</v>
      </c>
      <c r="CG857" s="14" t="n">
        <v>0.15</v>
      </c>
      <c r="CH857" s="14" t="n">
        <v>1</v>
      </c>
      <c r="CI857" s="14" t="n">
        <v>0</v>
      </c>
      <c r="CJ857" s="14" t="n">
        <v>0</v>
      </c>
      <c r="CK857" s="14" t="n">
        <v>0</v>
      </c>
      <c r="CL857" s="14" t="n">
        <v>0</v>
      </c>
      <c r="CM857" s="14" t="n">
        <v>0</v>
      </c>
      <c r="CN857" s="14" t="n">
        <v>0</v>
      </c>
      <c r="CO857" s="14" t="n">
        <v>0</v>
      </c>
      <c r="CP857" s="14" t="n">
        <v>0</v>
      </c>
      <c r="CQ857" s="14" t="n">
        <v>1.294</v>
      </c>
      <c r="CR857" s="14" t="n">
        <v>0</v>
      </c>
      <c r="CS857" s="14" t="n">
        <v>5.158</v>
      </c>
      <c r="CT857" s="14" t="n">
        <v>7.554</v>
      </c>
      <c r="CU857" s="14" t="n">
        <v>16.097</v>
      </c>
    </row>
    <row r="858">
      <c r="A858" s="14" t="inlineStr">
        <is>
          <t>VUT2023</t>
        </is>
      </c>
      <c r="B858" s="14" t="inlineStr">
        <is>
          <t>VUT</t>
        </is>
      </c>
      <c r="C858" s="14" t="inlineStr">
        <is>
          <t>VUT</t>
        </is>
      </c>
      <c r="D858" s="14" t="inlineStr">
        <is>
          <t>Vanuatu</t>
        </is>
      </c>
      <c r="E858" s="14" t="n">
        <v>2023</v>
      </c>
      <c r="F858" s="14" t="n">
        <v>0.15</v>
      </c>
      <c r="G858" s="14" t="n">
        <v>5.77</v>
      </c>
      <c r="H858" s="14" t="n">
        <v>1.286</v>
      </c>
      <c r="I858" s="14" t="n">
        <v>0</v>
      </c>
      <c r="J858" s="14" t="n">
        <v>5.77</v>
      </c>
      <c r="K858" s="14" t="n">
        <v>0</v>
      </c>
      <c r="L858" s="14" t="n">
        <v>1</v>
      </c>
      <c r="M858" s="14" t="n">
        <v>7.886</v>
      </c>
      <c r="N858" s="14" t="n">
        <v>3.857</v>
      </c>
      <c r="O858" s="14" t="n">
        <v>0</v>
      </c>
      <c r="P858" s="14" t="n">
        <v>7.886</v>
      </c>
      <c r="Q858" s="14" t="n">
        <v>0</v>
      </c>
      <c r="R858" s="14" t="n">
        <v>1</v>
      </c>
      <c r="S858" s="14" t="n">
        <v>12.198</v>
      </c>
      <c r="T858" s="14" t="n">
        <v>7.714</v>
      </c>
      <c r="U858" s="14" t="n">
        <v>0.203</v>
      </c>
      <c r="V858" s="14" t="n">
        <v>14.028</v>
      </c>
      <c r="W858" s="14" t="n">
        <v>0.15</v>
      </c>
      <c r="X858" s="14" t="n">
        <v>1</v>
      </c>
      <c r="Y858" s="14" t="n">
        <v>13.814</v>
      </c>
      <c r="Z858" s="14" t="n">
        <v>1.705</v>
      </c>
      <c r="AA858" s="14" t="n">
        <v>0</v>
      </c>
      <c r="AB858" s="14" t="n">
        <v>13.814</v>
      </c>
      <c r="AC858" s="14" t="n">
        <v>0</v>
      </c>
      <c r="AD858" s="14" t="n">
        <v>1</v>
      </c>
      <c r="AE858" s="14" t="n">
        <v>15.1</v>
      </c>
      <c r="AF858" s="14" t="n">
        <v>3.292</v>
      </c>
      <c r="AG858" s="14" t="n">
        <v>0</v>
      </c>
      <c r="AH858" s="14" t="n">
        <v>15.1</v>
      </c>
      <c r="AI858" s="14" t="n">
        <v>0</v>
      </c>
      <c r="AJ858" s="14" t="n">
        <v>1</v>
      </c>
      <c r="AK858" s="14" t="n">
        <v>22.814</v>
      </c>
      <c r="AL858" s="14" t="n">
        <v>11.838</v>
      </c>
      <c r="AM858" s="14" t="n">
        <v>0.379</v>
      </c>
      <c r="AN858" s="14" t="n">
        <v>26.236</v>
      </c>
      <c r="AO858" s="14" t="n">
        <v>0.15</v>
      </c>
      <c r="AP858" s="14" t="n">
        <v>1</v>
      </c>
      <c r="AQ858" s="14" t="n">
        <v>0.749</v>
      </c>
      <c r="AR858" s="14" t="n">
        <v>0.129</v>
      </c>
      <c r="AS858" s="14" t="n">
        <v>0.675</v>
      </c>
      <c r="AT858" s="14" t="n">
        <v>1.637</v>
      </c>
      <c r="AU858" s="14" t="n">
        <v>0.15</v>
      </c>
      <c r="AV858" s="14" t="n">
        <v>1</v>
      </c>
      <c r="AW858" s="14" t="n">
        <v>0.783</v>
      </c>
      <c r="AX858" s="14" t="n">
        <v>0.129</v>
      </c>
      <c r="AY858" s="14" t="n">
        <v>0.714</v>
      </c>
      <c r="AZ858" s="14" t="n">
        <v>1.721</v>
      </c>
      <c r="BA858" s="14" t="n">
        <v>0.15</v>
      </c>
      <c r="BB858" s="14" t="n">
        <v>1</v>
      </c>
      <c r="BC858" s="14" t="n">
        <v>0.527</v>
      </c>
      <c r="BD858" s="14" t="n">
        <v>0.129</v>
      </c>
      <c r="BE858" s="14" t="n">
        <v>0.008999999999999999</v>
      </c>
      <c r="BF858" s="14" t="n">
        <v>0.607</v>
      </c>
      <c r="BG858" s="14" t="n">
        <v>0.15</v>
      </c>
      <c r="BH858" s="14" t="n">
        <v>1</v>
      </c>
      <c r="BI858" s="14" t="n">
        <v>0.64</v>
      </c>
      <c r="BJ858" s="14" t="n">
        <v>0.129</v>
      </c>
      <c r="BK858" s="14" t="n">
        <v>0.011</v>
      </c>
      <c r="BL858" s="14" t="n">
        <v>0.736</v>
      </c>
      <c r="BM858" s="14" t="n">
        <v>0.15</v>
      </c>
      <c r="BN858" s="14" t="n">
        <v>1</v>
      </c>
      <c r="BO858" s="14" t="n">
        <v>0</v>
      </c>
      <c r="BP858" s="14" t="n">
        <v>0</v>
      </c>
      <c r="BQ858" s="14" t="n">
        <v>0</v>
      </c>
      <c r="BR858" s="14" t="n">
        <v>0</v>
      </c>
      <c r="BS858" s="14" t="n">
        <v>1</v>
      </c>
      <c r="BT858" s="14" t="n">
        <v>0</v>
      </c>
      <c r="BU858" s="14" t="n">
        <v>0</v>
      </c>
      <c r="BV858" s="14" t="n">
        <v>0</v>
      </c>
      <c r="BW858" s="14" t="n">
        <v>0.15</v>
      </c>
      <c r="BX858" s="14" t="n">
        <v>1</v>
      </c>
      <c r="BY858" s="14" t="n">
        <v>13.254</v>
      </c>
      <c r="BZ858" s="14" t="n">
        <v>0</v>
      </c>
      <c r="CA858" s="14" t="n">
        <v>13.254</v>
      </c>
      <c r="CB858" s="14" t="n">
        <v>0</v>
      </c>
      <c r="CC858" s="14" t="n">
        <v>87.07899999999999</v>
      </c>
      <c r="CD858" s="14" t="n">
        <v>7.95</v>
      </c>
      <c r="CE858" s="14" t="n">
        <v>1.446</v>
      </c>
      <c r="CF858" s="14" t="n">
        <v>100.141</v>
      </c>
      <c r="CG858" s="14" t="n">
        <v>0.15</v>
      </c>
      <c r="CH858" s="14" t="n">
        <v>1</v>
      </c>
      <c r="CI858" s="14" t="n">
        <v>0</v>
      </c>
      <c r="CJ858" s="14" t="n">
        <v>0</v>
      </c>
      <c r="CK858" s="14" t="n">
        <v>0</v>
      </c>
      <c r="CL858" s="14" t="n">
        <v>0</v>
      </c>
      <c r="CM858" s="14" t="n">
        <v>0</v>
      </c>
      <c r="CN858" s="14" t="n">
        <v>0</v>
      </c>
      <c r="CO858" s="14" t="n">
        <v>0</v>
      </c>
      <c r="CP858" s="14" t="n">
        <v>0</v>
      </c>
      <c r="CQ858" s="14" t="n">
        <v>1.348</v>
      </c>
      <c r="CR858" s="14" t="n">
        <v>0</v>
      </c>
      <c r="CS858" s="14" t="n">
        <v>5.37</v>
      </c>
      <c r="CT858" s="14" t="n">
        <v>4.484</v>
      </c>
      <c r="CU858" s="14" t="n">
        <v>12.529</v>
      </c>
    </row>
    <row r="859">
      <c r="A859" s="14" t="inlineStr">
        <is>
          <t>VUT2024</t>
        </is>
      </c>
      <c r="B859" s="14" t="inlineStr">
        <is>
          <t>VUT</t>
        </is>
      </c>
      <c r="C859" s="14" t="inlineStr">
        <is>
          <t>VUT</t>
        </is>
      </c>
      <c r="D859" s="14" t="inlineStr">
        <is>
          <t>Vanuatu</t>
        </is>
      </c>
      <c r="E859" s="14" t="n">
        <v>2024</v>
      </c>
      <c r="F859" s="14" t="n">
        <v>0.15</v>
      </c>
      <c r="G859" s="14" t="n">
        <v>4.833</v>
      </c>
      <c r="H859" s="14" t="n">
        <v>1.324</v>
      </c>
      <c r="I859" s="14" t="n">
        <v>0</v>
      </c>
      <c r="J859" s="14" t="n">
        <v>4.833</v>
      </c>
      <c r="K859" s="14" t="n">
        <v>0</v>
      </c>
      <c r="L859" s="14" t="n">
        <v>1</v>
      </c>
      <c r="M859" s="14" t="n">
        <v>7.124</v>
      </c>
      <c r="N859" s="14" t="n">
        <v>3.971</v>
      </c>
      <c r="O859" s="14" t="n">
        <v>0</v>
      </c>
      <c r="P859" s="14" t="n">
        <v>7.124</v>
      </c>
      <c r="Q859" s="14" t="n">
        <v>0</v>
      </c>
      <c r="R859" s="14" t="n">
        <v>1</v>
      </c>
      <c r="S859" s="14" t="n">
        <v>11.451</v>
      </c>
      <c r="T859" s="14" t="n">
        <v>7.942</v>
      </c>
      <c r="U859" s="14" t="n">
        <v>0.234</v>
      </c>
      <c r="V859" s="14" t="n">
        <v>13.168</v>
      </c>
      <c r="W859" s="14" t="n">
        <v>0.15</v>
      </c>
      <c r="X859" s="14" t="n">
        <v>1</v>
      </c>
      <c r="Y859" s="14" t="n">
        <v>12.219</v>
      </c>
      <c r="Z859" s="14" t="n">
        <v>1.508</v>
      </c>
      <c r="AA859" s="14" t="n">
        <v>0</v>
      </c>
      <c r="AB859" s="14" t="n">
        <v>12.219</v>
      </c>
      <c r="AC859" s="14" t="n">
        <v>0</v>
      </c>
      <c r="AD859" s="14" t="n">
        <v>1</v>
      </c>
      <c r="AE859" s="14" t="n">
        <v>13.543</v>
      </c>
      <c r="AF859" s="14" t="n">
        <v>2.952</v>
      </c>
      <c r="AG859" s="14" t="n">
        <v>0</v>
      </c>
      <c r="AH859" s="14" t="n">
        <v>13.543</v>
      </c>
      <c r="AI859" s="14" t="n">
        <v>0</v>
      </c>
      <c r="AJ859" s="14" t="n">
        <v>1</v>
      </c>
      <c r="AK859" s="14" t="n">
        <v>21.484</v>
      </c>
      <c r="AL859" s="14" t="n">
        <v>11.148</v>
      </c>
      <c r="AM859" s="14" t="n">
        <v>0.439</v>
      </c>
      <c r="AN859" s="14" t="n">
        <v>24.707</v>
      </c>
      <c r="AO859" s="14" t="n">
        <v>0.15</v>
      </c>
      <c r="AP859" s="14" t="n">
        <v>1</v>
      </c>
      <c r="AQ859" s="14" t="n">
        <v>0.72</v>
      </c>
      <c r="AR859" s="14" t="n">
        <v>0.132</v>
      </c>
      <c r="AS859" s="14" t="n">
        <v>0.616</v>
      </c>
      <c r="AT859" s="14" t="n">
        <v>1.536</v>
      </c>
      <c r="AU859" s="14" t="n">
        <v>0.15</v>
      </c>
      <c r="AV859" s="14" t="n">
        <v>1</v>
      </c>
      <c r="AW859" s="14" t="n">
        <v>0.734</v>
      </c>
      <c r="AX859" s="14" t="n">
        <v>0.132</v>
      </c>
      <c r="AY859" s="14" t="n">
        <v>0.595</v>
      </c>
      <c r="AZ859" s="14" t="n">
        <v>1.528</v>
      </c>
      <c r="BA859" s="14" t="n">
        <v>0.15</v>
      </c>
      <c r="BB859" s="14" t="n">
        <v>1</v>
      </c>
      <c r="BC859" s="14" t="n">
        <v>0.51</v>
      </c>
      <c r="BD859" s="14" t="n">
        <v>0.132</v>
      </c>
      <c r="BE859" s="14" t="n">
        <v>0.01</v>
      </c>
      <c r="BF859" s="14" t="n">
        <v>0.587</v>
      </c>
      <c r="BG859" s="14" t="n">
        <v>0.15</v>
      </c>
      <c r="BH859" s="14" t="n">
        <v>1</v>
      </c>
      <c r="BI859" s="14" t="n">
        <v>0.652</v>
      </c>
      <c r="BJ859" s="14" t="n">
        <v>0.132</v>
      </c>
      <c r="BK859" s="14" t="n">
        <v>0.013</v>
      </c>
      <c r="BL859" s="14" t="n">
        <v>0.75</v>
      </c>
      <c r="BM859" s="14" t="n">
        <v>0.15</v>
      </c>
      <c r="BN859" s="14" t="n">
        <v>1</v>
      </c>
      <c r="BO859" s="14" t="n">
        <v>0</v>
      </c>
      <c r="BP859" s="14" t="n">
        <v>0</v>
      </c>
      <c r="BQ859" s="14" t="n">
        <v>0</v>
      </c>
      <c r="BR859" s="14" t="n">
        <v>0</v>
      </c>
      <c r="BS859" s="14" t="n">
        <v>1</v>
      </c>
      <c r="BT859" s="14" t="n">
        <v>0</v>
      </c>
      <c r="BU859" s="14" t="n">
        <v>0</v>
      </c>
      <c r="BV859" s="14" t="n">
        <v>0</v>
      </c>
      <c r="BW859" s="14" t="n">
        <v>0.15</v>
      </c>
      <c r="BX859" s="14" t="n">
        <v>1</v>
      </c>
      <c r="BY859" s="14" t="n">
        <v>13.646</v>
      </c>
      <c r="BZ859" s="14" t="n">
        <v>0</v>
      </c>
      <c r="CA859" s="14" t="n">
        <v>13.646</v>
      </c>
      <c r="CB859" s="14" t="n">
        <v>0</v>
      </c>
      <c r="CC859" s="14" t="n">
        <v>86.38500000000001</v>
      </c>
      <c r="CD859" s="14" t="n">
        <v>7.95</v>
      </c>
      <c r="CE859" s="14" t="n">
        <v>1.765</v>
      </c>
      <c r="CF859" s="14" t="n">
        <v>99.343</v>
      </c>
      <c r="CG859" s="14" t="n">
        <v>0.15</v>
      </c>
      <c r="CH859" s="14" t="n">
        <v>1</v>
      </c>
      <c r="CI859" s="14" t="n">
        <v>0</v>
      </c>
      <c r="CJ859" s="14" t="n">
        <v>0</v>
      </c>
      <c r="CK859" s="14" t="n">
        <v>0</v>
      </c>
      <c r="CL859" s="14" t="n">
        <v>0</v>
      </c>
      <c r="CM859" s="14" t="n">
        <v>0</v>
      </c>
      <c r="CN859" s="14" t="n">
        <v>0</v>
      </c>
      <c r="CO859" s="14" t="n">
        <v>0</v>
      </c>
      <c r="CP859" s="14" t="n">
        <v>0</v>
      </c>
      <c r="CQ859" s="14" t="n">
        <v>1.387</v>
      </c>
      <c r="CR859" s="14" t="n">
        <v>0</v>
      </c>
      <c r="CS859" s="14" t="n">
        <v>5.529</v>
      </c>
      <c r="CT859" s="14" t="n">
        <v>3.509</v>
      </c>
      <c r="CU859" s="14" t="n">
        <v>10.896</v>
      </c>
    </row>
    <row r="860">
      <c r="A860" s="14" t="inlineStr">
        <is>
          <t>VEN2021</t>
        </is>
      </c>
      <c r="B860" s="14" t="inlineStr">
        <is>
          <t>VEN</t>
        </is>
      </c>
      <c r="C860" s="14" t="inlineStr">
        <is>
          <t>VEN</t>
        </is>
      </c>
      <c r="D860" s="14" t="inlineStr">
        <is>
          <t>Venezuela</t>
        </is>
      </c>
      <c r="E860" s="14" t="n">
        <v>2021</v>
      </c>
      <c r="F860" s="14" t="n">
        <v>0.16</v>
      </c>
      <c r="G860" s="14" t="n">
        <v>1.77</v>
      </c>
      <c r="H860" s="14" t="n">
        <v>0.572</v>
      </c>
      <c r="I860" s="14" t="n">
        <v>0</v>
      </c>
      <c r="J860" s="14" t="n">
        <v>1.77</v>
      </c>
      <c r="K860" s="14" t="n">
        <v>0</v>
      </c>
      <c r="L860" s="14" t="n">
        <v>1</v>
      </c>
      <c r="M860" s="14" t="n">
        <v>2.913</v>
      </c>
      <c r="N860" s="14" t="n">
        <v>1.715</v>
      </c>
      <c r="O860" s="14" t="n">
        <v>0</v>
      </c>
      <c r="P860" s="14" t="n">
        <v>2.913</v>
      </c>
      <c r="Q860" s="14" t="n">
        <v>0</v>
      </c>
      <c r="R860" s="14" t="n">
        <v>1</v>
      </c>
      <c r="S860" s="14" t="n">
        <v>4.628</v>
      </c>
      <c r="T860" s="14" t="n">
        <v>3.43</v>
      </c>
      <c r="U860" s="14" t="n">
        <v>0</v>
      </c>
      <c r="V860" s="14" t="n">
        <v>5.369</v>
      </c>
      <c r="W860" s="14" t="n">
        <v>0.16</v>
      </c>
      <c r="X860" s="14" t="n">
        <v>1</v>
      </c>
      <c r="Y860" s="14" t="n">
        <v>6.395</v>
      </c>
      <c r="Z860" s="14" t="n">
        <v>0.469</v>
      </c>
      <c r="AA860" s="14" t="n">
        <v>-1.675</v>
      </c>
      <c r="AB860" s="14" t="n">
        <v>4.72</v>
      </c>
      <c r="AC860" s="14" t="n">
        <v>0</v>
      </c>
      <c r="AD860" s="14" t="n">
        <v>0</v>
      </c>
      <c r="AE860" s="14" t="n">
        <v>6.966</v>
      </c>
      <c r="AF860" s="14" t="n">
        <v>0.944</v>
      </c>
      <c r="AG860" s="14" t="n">
        <v>-1.675</v>
      </c>
      <c r="AH860" s="14" t="n">
        <v>5.292</v>
      </c>
      <c r="AI860" s="14" t="n">
        <v>0</v>
      </c>
      <c r="AJ860" s="14" t="n">
        <v>0</v>
      </c>
      <c r="AK860" s="14" t="n">
        <v>10.396</v>
      </c>
      <c r="AL860" s="14" t="n">
        <v>3.907</v>
      </c>
      <c r="AM860" s="14" t="n">
        <v>-0.011</v>
      </c>
      <c r="AN860" s="14" t="n">
        <v>10.385</v>
      </c>
      <c r="AO860" s="14" t="n">
        <v>0</v>
      </c>
      <c r="AP860" s="14" t="n">
        <v>1</v>
      </c>
      <c r="AQ860" s="14" t="n">
        <v>0.649</v>
      </c>
      <c r="AR860" s="14" t="n">
        <v>0.114</v>
      </c>
      <c r="AS860" s="14" t="n">
        <v>-0.64</v>
      </c>
      <c r="AT860" s="14" t="n">
        <v>0.01</v>
      </c>
      <c r="AU860" s="14" t="n">
        <v>0</v>
      </c>
      <c r="AV860" s="14" t="n">
        <v>0</v>
      </c>
      <c r="AW860" s="14" t="n">
        <v>0.577</v>
      </c>
      <c r="AX860" s="14" t="n">
        <v>0.114</v>
      </c>
      <c r="AY860" s="14" t="n">
        <v>-0.5669999999999999</v>
      </c>
      <c r="AZ860" s="14" t="n">
        <v>0.01</v>
      </c>
      <c r="BA860" s="14" t="n">
        <v>0</v>
      </c>
      <c r="BB860" s="14" t="n">
        <v>0</v>
      </c>
      <c r="BC860" s="14" t="n">
        <v>0.458</v>
      </c>
      <c r="BD860" s="14" t="n">
        <v>0.114</v>
      </c>
      <c r="BE860" s="14" t="n">
        <v>-0.431</v>
      </c>
      <c r="BF860" s="14" t="n">
        <v>0.032</v>
      </c>
      <c r="BG860" s="14" t="n">
        <v>0</v>
      </c>
      <c r="BH860" s="14" t="n">
        <v>0</v>
      </c>
      <c r="BI860" s="14" t="n">
        <v>0.491</v>
      </c>
      <c r="BJ860" s="14" t="n">
        <v>0.114</v>
      </c>
      <c r="BK860" s="14" t="n">
        <v>0.095</v>
      </c>
      <c r="BL860" s="14" t="n">
        <v>0.68</v>
      </c>
      <c r="BM860" s="14" t="n">
        <v>0.16</v>
      </c>
      <c r="BN860" s="14" t="n">
        <v>1</v>
      </c>
      <c r="BO860" s="14" t="n">
        <v>0</v>
      </c>
      <c r="BP860" s="14" t="n">
        <v>-0.081</v>
      </c>
      <c r="BQ860" s="14" t="n">
        <v>0.119</v>
      </c>
      <c r="BR860" s="14" t="n">
        <v>0</v>
      </c>
      <c r="BS860" s="14" t="n">
        <v>1</v>
      </c>
      <c r="BT860" s="14" t="n">
        <v>0</v>
      </c>
      <c r="BU860" s="14" t="n">
        <v>-0.081</v>
      </c>
      <c r="BV860" s="14" t="n">
        <v>0.045</v>
      </c>
      <c r="BW860" s="14" t="n">
        <v>0</v>
      </c>
      <c r="BX860" s="14" t="n">
        <v>0.833</v>
      </c>
      <c r="BY860" s="14" t="n">
        <v>11.787</v>
      </c>
      <c r="BZ860" s="14" t="n">
        <v>0</v>
      </c>
      <c r="CA860" s="14" t="n">
        <v>11.787</v>
      </c>
      <c r="CB860" s="14" t="n">
        <v>0</v>
      </c>
      <c r="CC860" s="14" t="n">
        <v>78.125</v>
      </c>
      <c r="CD860" s="14" t="n">
        <v>7.95</v>
      </c>
      <c r="CE860" s="14" t="n">
        <v>0</v>
      </c>
      <c r="CF860" s="14" t="n">
        <v>90.625</v>
      </c>
      <c r="CG860" s="14" t="n">
        <v>0.16</v>
      </c>
      <c r="CH860" s="14" t="n">
        <v>1</v>
      </c>
      <c r="CI860" s="14" t="n">
        <v>0</v>
      </c>
      <c r="CJ860" s="14" t="n">
        <v>0</v>
      </c>
      <c r="CK860" s="14" t="n">
        <v>0</v>
      </c>
      <c r="CL860" s="14" t="n">
        <v>0</v>
      </c>
      <c r="CM860" s="14" t="n">
        <v>0</v>
      </c>
      <c r="CN860" s="14" t="n">
        <v>0</v>
      </c>
      <c r="CO860" s="14" t="n">
        <v>0</v>
      </c>
      <c r="CP860" s="14" t="n">
        <v>1</v>
      </c>
      <c r="CQ860" s="14" t="n">
        <v>1.198</v>
      </c>
      <c r="CR860" s="14" t="n">
        <v>1</v>
      </c>
      <c r="CS860" s="14" t="n">
        <v>5.823</v>
      </c>
      <c r="CT860" s="14" t="n">
        <v>4.753</v>
      </c>
      <c r="CU860" s="14" t="n">
        <v>15.983</v>
      </c>
    </row>
    <row r="861">
      <c r="A861" s="14" t="inlineStr">
        <is>
          <t>VEN2022</t>
        </is>
      </c>
      <c r="B861" s="14" t="inlineStr">
        <is>
          <t>VEN</t>
        </is>
      </c>
      <c r="C861" s="14" t="inlineStr">
        <is>
          <t>VEN</t>
        </is>
      </c>
      <c r="D861" s="14" t="inlineStr">
        <is>
          <t>Venezuela</t>
        </is>
      </c>
      <c r="E861" s="14" t="n">
        <v>2022</v>
      </c>
      <c r="F861" s="14" t="n">
        <v>0.16</v>
      </c>
      <c r="G861" s="14" t="n">
        <v>1.911</v>
      </c>
      <c r="H861" s="14" t="n">
        <v>0.617</v>
      </c>
      <c r="I861" s="14" t="n">
        <v>0</v>
      </c>
      <c r="J861" s="14" t="n">
        <v>1.911</v>
      </c>
      <c r="K861" s="14" t="n">
        <v>0</v>
      </c>
      <c r="L861" s="14" t="n">
        <v>1</v>
      </c>
      <c r="M861" s="14" t="n">
        <v>3.146</v>
      </c>
      <c r="N861" s="14" t="n">
        <v>1.852</v>
      </c>
      <c r="O861" s="14" t="n">
        <v>0</v>
      </c>
      <c r="P861" s="14" t="n">
        <v>3.146</v>
      </c>
      <c r="Q861" s="14" t="n">
        <v>0</v>
      </c>
      <c r="R861" s="14" t="n">
        <v>1</v>
      </c>
      <c r="S861" s="14" t="n">
        <v>4.998</v>
      </c>
      <c r="T861" s="14" t="n">
        <v>3.704</v>
      </c>
      <c r="U861" s="14" t="n">
        <v>0.059</v>
      </c>
      <c r="V861" s="14" t="n">
        <v>5.798</v>
      </c>
      <c r="W861" s="14" t="n">
        <v>0.16</v>
      </c>
      <c r="X861" s="14" t="n">
        <v>1</v>
      </c>
      <c r="Y861" s="14" t="n">
        <v>6.906</v>
      </c>
      <c r="Z861" s="14" t="n">
        <v>0.506</v>
      </c>
      <c r="AA861" s="14" t="n">
        <v>-1.808</v>
      </c>
      <c r="AB861" s="14" t="n">
        <v>5.097</v>
      </c>
      <c r="AC861" s="14" t="n">
        <v>0</v>
      </c>
      <c r="AD861" s="14" t="n">
        <v>0</v>
      </c>
      <c r="AE861" s="14" t="n">
        <v>7.523</v>
      </c>
      <c r="AF861" s="14" t="n">
        <v>1.019</v>
      </c>
      <c r="AG861" s="14" t="n">
        <v>-1.808</v>
      </c>
      <c r="AH861" s="14" t="n">
        <v>5.715</v>
      </c>
      <c r="AI861" s="14" t="n">
        <v>0</v>
      </c>
      <c r="AJ861" s="14" t="n">
        <v>0</v>
      </c>
      <c r="AK861" s="14" t="n">
        <v>11.227</v>
      </c>
      <c r="AL861" s="14" t="n">
        <v>4.22</v>
      </c>
      <c r="AM861" s="14" t="n">
        <v>-0.012</v>
      </c>
      <c r="AN861" s="14" t="n">
        <v>11.215</v>
      </c>
      <c r="AO861" s="14" t="n">
        <v>0</v>
      </c>
      <c r="AP861" s="14" t="n">
        <v>1</v>
      </c>
      <c r="AQ861" s="14" t="n">
        <v>0.896</v>
      </c>
      <c r="AR861" s="14" t="n">
        <v>0.123</v>
      </c>
      <c r="AS861" s="14" t="n">
        <v>-0.876</v>
      </c>
      <c r="AT861" s="14" t="n">
        <v>0.023</v>
      </c>
      <c r="AU861" s="14" t="n">
        <v>0</v>
      </c>
      <c r="AV861" s="14" t="n">
        <v>0</v>
      </c>
      <c r="AW861" s="14" t="n">
        <v>0.89</v>
      </c>
      <c r="AX861" s="14" t="n">
        <v>0.123</v>
      </c>
      <c r="AY861" s="14" t="n">
        <v>-0.872</v>
      </c>
      <c r="AZ861" s="14" t="n">
        <v>0.021</v>
      </c>
      <c r="BA861" s="14" t="n">
        <v>0</v>
      </c>
      <c r="BB861" s="14" t="n">
        <v>0</v>
      </c>
      <c r="BC861" s="14" t="n">
        <v>0.62</v>
      </c>
      <c r="BD861" s="14" t="n">
        <v>0.123</v>
      </c>
      <c r="BE861" s="14" t="n">
        <v>-0.569</v>
      </c>
      <c r="BF861" s="14" t="n">
        <v>0.06</v>
      </c>
      <c r="BG861" s="14" t="n">
        <v>0</v>
      </c>
      <c r="BH861" s="14" t="n">
        <v>0</v>
      </c>
      <c r="BI861" s="14" t="n">
        <v>0.608</v>
      </c>
      <c r="BJ861" s="14" t="n">
        <v>0.123</v>
      </c>
      <c r="BK861" s="14" t="n">
        <v>0.101</v>
      </c>
      <c r="BL861" s="14" t="n">
        <v>0.8120000000000001</v>
      </c>
      <c r="BM861" s="14" t="n">
        <v>0.16</v>
      </c>
      <c r="BN861" s="14" t="n">
        <v>1</v>
      </c>
      <c r="BO861" s="14" t="n">
        <v>0</v>
      </c>
      <c r="BP861" s="14" t="n">
        <v>-0.081</v>
      </c>
      <c r="BQ861" s="14" t="n">
        <v>0.132</v>
      </c>
      <c r="BR861" s="14" t="n">
        <v>0</v>
      </c>
      <c r="BS861" s="14" t="n">
        <v>1</v>
      </c>
      <c r="BT861" s="14" t="n">
        <v>0</v>
      </c>
      <c r="BU861" s="14" t="n">
        <v>-0.081</v>
      </c>
      <c r="BV861" s="14" t="n">
        <v>0.046</v>
      </c>
      <c r="BW861" s="14" t="n">
        <v>0</v>
      </c>
      <c r="BX861" s="14" t="n">
        <v>0.833</v>
      </c>
      <c r="BY861" s="14" t="n">
        <v>12.729</v>
      </c>
      <c r="BZ861" s="14" t="n">
        <v>0</v>
      </c>
      <c r="CA861" s="14" t="n">
        <v>12.729</v>
      </c>
      <c r="CB861" s="14" t="n">
        <v>0</v>
      </c>
      <c r="CC861" s="14" t="n">
        <v>97.90000000000001</v>
      </c>
      <c r="CD861" s="14" t="n">
        <v>7.95</v>
      </c>
      <c r="CE861" s="14" t="n">
        <v>1.159</v>
      </c>
      <c r="CF861" s="14" t="n">
        <v>113.564</v>
      </c>
      <c r="CG861" s="14" t="n">
        <v>0.16</v>
      </c>
      <c r="CH861" s="14" t="n">
        <v>1</v>
      </c>
      <c r="CI861" s="14" t="n">
        <v>0</v>
      </c>
      <c r="CJ861" s="14" t="n">
        <v>0</v>
      </c>
      <c r="CK861" s="14" t="n">
        <v>0</v>
      </c>
      <c r="CL861" s="14" t="n">
        <v>0</v>
      </c>
      <c r="CM861" s="14" t="n">
        <v>0</v>
      </c>
      <c r="CN861" s="14" t="n">
        <v>0</v>
      </c>
      <c r="CO861" s="14" t="n">
        <v>0</v>
      </c>
      <c r="CP861" s="14" t="n">
        <v>1</v>
      </c>
      <c r="CQ861" s="14" t="n">
        <v>1.294</v>
      </c>
      <c r="CR861" s="14" t="n">
        <v>1</v>
      </c>
      <c r="CS861" s="14" t="n">
        <v>6.288</v>
      </c>
      <c r="CT861" s="14" t="n">
        <v>10.485</v>
      </c>
      <c r="CU861" s="14" t="n">
        <v>29.494</v>
      </c>
    </row>
    <row r="862">
      <c r="A862" s="14" t="inlineStr">
        <is>
          <t>VEN2023</t>
        </is>
      </c>
      <c r="B862" s="14" t="inlineStr">
        <is>
          <t>VEN</t>
        </is>
      </c>
      <c r="C862" s="14" t="inlineStr">
        <is>
          <t>VEN</t>
        </is>
      </c>
      <c r="D862" s="14" t="inlineStr">
        <is>
          <t>Venezuela</t>
        </is>
      </c>
      <c r="E862" s="14" t="n">
        <v>2023</v>
      </c>
      <c r="F862" s="14" t="n">
        <v>0.16</v>
      </c>
      <c r="G862" s="14" t="n">
        <v>1.99</v>
      </c>
      <c r="H862" s="14" t="n">
        <v>0.643</v>
      </c>
      <c r="I862" s="14" t="n">
        <v>0</v>
      </c>
      <c r="J862" s="14" t="n">
        <v>1.99</v>
      </c>
      <c r="K862" s="14" t="n">
        <v>0</v>
      </c>
      <c r="L862" s="14" t="n">
        <v>1</v>
      </c>
      <c r="M862" s="14" t="n">
        <v>3.276</v>
      </c>
      <c r="N862" s="14" t="n">
        <v>1.928</v>
      </c>
      <c r="O862" s="14" t="n">
        <v>0</v>
      </c>
      <c r="P862" s="14" t="n">
        <v>3.276</v>
      </c>
      <c r="Q862" s="14" t="n">
        <v>0</v>
      </c>
      <c r="R862" s="14" t="n">
        <v>1</v>
      </c>
      <c r="S862" s="14" t="n">
        <v>5.205</v>
      </c>
      <c r="T862" s="14" t="n">
        <v>3.857</v>
      </c>
      <c r="U862" s="14" t="n">
        <v>0.092</v>
      </c>
      <c r="V862" s="14" t="n">
        <v>6.037</v>
      </c>
      <c r="W862" s="14" t="n">
        <v>0.16</v>
      </c>
      <c r="X862" s="14" t="n">
        <v>1</v>
      </c>
      <c r="Y862" s="14" t="n">
        <v>7.191</v>
      </c>
      <c r="Z862" s="14" t="n">
        <v>0.527</v>
      </c>
      <c r="AA862" s="14" t="n">
        <v>-1.883</v>
      </c>
      <c r="AB862" s="14" t="n">
        <v>5.308</v>
      </c>
      <c r="AC862" s="14" t="n">
        <v>0</v>
      </c>
      <c r="AD862" s="14" t="n">
        <v>0</v>
      </c>
      <c r="AE862" s="14" t="n">
        <v>7.834</v>
      </c>
      <c r="AF862" s="14" t="n">
        <v>1.061</v>
      </c>
      <c r="AG862" s="14" t="n">
        <v>-1.883</v>
      </c>
      <c r="AH862" s="14" t="n">
        <v>5.951</v>
      </c>
      <c r="AI862" s="14" t="n">
        <v>0</v>
      </c>
      <c r="AJ862" s="14" t="n">
        <v>0</v>
      </c>
      <c r="AK862" s="14" t="n">
        <v>11.691</v>
      </c>
      <c r="AL862" s="14" t="n">
        <v>4.394</v>
      </c>
      <c r="AM862" s="14" t="n">
        <v>-0.013</v>
      </c>
      <c r="AN862" s="14" t="n">
        <v>11.678</v>
      </c>
      <c r="AO862" s="14" t="n">
        <v>0</v>
      </c>
      <c r="AP862" s="14" t="n">
        <v>1</v>
      </c>
      <c r="AQ862" s="14" t="n">
        <v>0.791</v>
      </c>
      <c r="AR862" s="14" t="n">
        <v>0.129</v>
      </c>
      <c r="AS862" s="14" t="n">
        <v>-0.767</v>
      </c>
      <c r="AT862" s="14" t="n">
        <v>0.024</v>
      </c>
      <c r="AU862" s="14" t="n">
        <v>0</v>
      </c>
      <c r="AV862" s="14" t="n">
        <v>0</v>
      </c>
      <c r="AW862" s="14" t="n">
        <v>0.618</v>
      </c>
      <c r="AX862" s="14" t="n">
        <v>0.129</v>
      </c>
      <c r="AY862" s="14" t="n">
        <v>-0.609</v>
      </c>
      <c r="AZ862" s="14" t="n">
        <v>0.01</v>
      </c>
      <c r="BA862" s="14" t="n">
        <v>0</v>
      </c>
      <c r="BB862" s="14" t="n">
        <v>0</v>
      </c>
      <c r="BC862" s="14" t="n">
        <v>0.554</v>
      </c>
      <c r="BD862" s="14" t="n">
        <v>0.129</v>
      </c>
      <c r="BE862" s="14" t="n">
        <v>-0.492</v>
      </c>
      <c r="BF862" s="14" t="n">
        <v>0.062</v>
      </c>
      <c r="BG862" s="14" t="n">
        <v>0</v>
      </c>
      <c r="BH862" s="14" t="n">
        <v>0</v>
      </c>
      <c r="BI862" s="14" t="n">
        <v>0.5570000000000001</v>
      </c>
      <c r="BJ862" s="14" t="n">
        <v>0.129</v>
      </c>
      <c r="BK862" s="14" t="n">
        <v>0.118</v>
      </c>
      <c r="BL862" s="14" t="n">
        <v>0.77</v>
      </c>
      <c r="BM862" s="14" t="n">
        <v>0.16</v>
      </c>
      <c r="BN862" s="14" t="n">
        <v>1</v>
      </c>
      <c r="BO862" s="14" t="n">
        <v>0</v>
      </c>
      <c r="BP862" s="14" t="n">
        <v>-0.081</v>
      </c>
      <c r="BQ862" s="14" t="n">
        <v>0.237</v>
      </c>
      <c r="BR862" s="14" t="n">
        <v>0</v>
      </c>
      <c r="BS862" s="14" t="n">
        <v>1</v>
      </c>
      <c r="BT862" s="14" t="n">
        <v>0</v>
      </c>
      <c r="BU862" s="14" t="n">
        <v>-0.081</v>
      </c>
      <c r="BV862" s="14" t="n">
        <v>0.032</v>
      </c>
      <c r="BW862" s="14" t="n">
        <v>0</v>
      </c>
      <c r="BX862" s="14" t="n">
        <v>0.833</v>
      </c>
      <c r="BY862" s="14" t="n">
        <v>13.254</v>
      </c>
      <c r="BZ862" s="14" t="n">
        <v>0</v>
      </c>
      <c r="CA862" s="14" t="n">
        <v>13.254</v>
      </c>
      <c r="CB862" s="14" t="n">
        <v>0</v>
      </c>
      <c r="CC862" s="14" t="n">
        <v>83.248</v>
      </c>
      <c r="CD862" s="14" t="n">
        <v>7.95</v>
      </c>
      <c r="CE862" s="14" t="n">
        <v>1.475</v>
      </c>
      <c r="CF862" s="14" t="n">
        <v>96.568</v>
      </c>
      <c r="CG862" s="14" t="n">
        <v>0.16</v>
      </c>
      <c r="CH862" s="14" t="n">
        <v>1</v>
      </c>
      <c r="CI862" s="14" t="n">
        <v>0</v>
      </c>
      <c r="CJ862" s="14" t="n">
        <v>0</v>
      </c>
      <c r="CK862" s="14" t="n">
        <v>0</v>
      </c>
      <c r="CL862" s="14" t="n">
        <v>0</v>
      </c>
      <c r="CM862" s="14" t="n">
        <v>0</v>
      </c>
      <c r="CN862" s="14" t="n">
        <v>0</v>
      </c>
      <c r="CO862" s="14" t="n">
        <v>0</v>
      </c>
      <c r="CP862" s="14" t="n">
        <v>1</v>
      </c>
      <c r="CQ862" s="14" t="n">
        <v>1.348</v>
      </c>
      <c r="CR862" s="14" t="n">
        <v>1</v>
      </c>
      <c r="CS862" s="14" t="n">
        <v>6.548</v>
      </c>
      <c r="CT862" s="14" t="n">
        <v>4.861</v>
      </c>
      <c r="CU862" s="14" t="n">
        <v>11.192</v>
      </c>
    </row>
    <row r="863">
      <c r="A863" s="14" t="inlineStr">
        <is>
          <t>VEN2024</t>
        </is>
      </c>
      <c r="B863" s="14" t="inlineStr">
        <is>
          <t>VEN</t>
        </is>
      </c>
      <c r="C863" s="14" t="inlineStr">
        <is>
          <t>VEN</t>
        </is>
      </c>
      <c r="D863" s="14" t="inlineStr">
        <is>
          <t>Venezuela</t>
        </is>
      </c>
      <c r="E863" s="14" t="n">
        <v>2024</v>
      </c>
      <c r="F863" s="14" t="n">
        <v>0.16</v>
      </c>
      <c r="G863" s="14" t="n">
        <v>2.049</v>
      </c>
      <c r="H863" s="14" t="n">
        <v>0.662</v>
      </c>
      <c r="I863" s="14" t="n">
        <v>0</v>
      </c>
      <c r="J863" s="14" t="n">
        <v>2.049</v>
      </c>
      <c r="K863" s="14" t="n">
        <v>0</v>
      </c>
      <c r="L863" s="14" t="n">
        <v>1</v>
      </c>
      <c r="M863" s="14" t="n">
        <v>3.373</v>
      </c>
      <c r="N863" s="14" t="n">
        <v>1.985</v>
      </c>
      <c r="O863" s="14" t="n">
        <v>0</v>
      </c>
      <c r="P863" s="14" t="n">
        <v>3.373</v>
      </c>
      <c r="Q863" s="14" t="n">
        <v>0</v>
      </c>
      <c r="R863" s="14" t="n">
        <v>1</v>
      </c>
      <c r="S863" s="14" t="n">
        <v>5.358</v>
      </c>
      <c r="T863" s="14" t="n">
        <v>3.971</v>
      </c>
      <c r="U863" s="14" t="n">
        <v>0.117</v>
      </c>
      <c r="V863" s="14" t="n">
        <v>6.215</v>
      </c>
      <c r="W863" s="14" t="n">
        <v>0.16</v>
      </c>
      <c r="X863" s="14" t="n">
        <v>1</v>
      </c>
      <c r="Y863" s="14" t="n">
        <v>7.403</v>
      </c>
      <c r="Z863" s="14" t="n">
        <v>0.543</v>
      </c>
      <c r="AA863" s="14" t="n">
        <v>-1.724</v>
      </c>
      <c r="AB863" s="14" t="n">
        <v>5.679</v>
      </c>
      <c r="AC863" s="14" t="n">
        <v>0</v>
      </c>
      <c r="AD863" s="14" t="n">
        <v>0</v>
      </c>
      <c r="AE863" s="14" t="n">
        <v>8.065</v>
      </c>
      <c r="AF863" s="14" t="n">
        <v>1.092</v>
      </c>
      <c r="AG863" s="14" t="n">
        <v>-1.724</v>
      </c>
      <c r="AH863" s="14" t="n">
        <v>6.341</v>
      </c>
      <c r="AI863" s="14" t="n">
        <v>0</v>
      </c>
      <c r="AJ863" s="14" t="n">
        <v>0</v>
      </c>
      <c r="AK863" s="14" t="n">
        <v>12.036</v>
      </c>
      <c r="AL863" s="14" t="n">
        <v>4.523</v>
      </c>
      <c r="AM863" s="14" t="n">
        <v>-0.074</v>
      </c>
      <c r="AN863" s="14" t="n">
        <v>11.962</v>
      </c>
      <c r="AO863" s="14" t="n">
        <v>0</v>
      </c>
      <c r="AP863" s="14" t="n">
        <v>1</v>
      </c>
      <c r="AQ863" s="14" t="n">
        <v>0.756</v>
      </c>
      <c r="AR863" s="14" t="n">
        <v>0.132</v>
      </c>
      <c r="AS863" s="14" t="n">
        <v>-0.731</v>
      </c>
      <c r="AT863" s="14" t="n">
        <v>0.025</v>
      </c>
      <c r="AU863" s="14" t="n">
        <v>0</v>
      </c>
      <c r="AV863" s="14" t="n">
        <v>0</v>
      </c>
      <c r="AW863" s="14" t="n">
        <v>0.655</v>
      </c>
      <c r="AX863" s="14" t="n">
        <v>0.132</v>
      </c>
      <c r="AY863" s="14" t="n">
        <v>-0.646</v>
      </c>
      <c r="AZ863" s="14" t="n">
        <v>0.01</v>
      </c>
      <c r="BA863" s="14" t="n">
        <v>0</v>
      </c>
      <c r="BB863" s="14" t="n">
        <v>0</v>
      </c>
      <c r="BC863" s="14" t="n">
        <v>0.534</v>
      </c>
      <c r="BD863" s="14" t="n">
        <v>0.132</v>
      </c>
      <c r="BE863" s="14" t="n">
        <v>-0.469</v>
      </c>
      <c r="BF863" s="14" t="n">
        <v>0.064</v>
      </c>
      <c r="BG863" s="14" t="n">
        <v>0</v>
      </c>
      <c r="BH863" s="14" t="n">
        <v>0</v>
      </c>
      <c r="BI863" s="14" t="n">
        <v>0.5679999999999999</v>
      </c>
      <c r="BJ863" s="14" t="n">
        <v>0.132</v>
      </c>
      <c r="BK863" s="14" t="n">
        <v>0.125</v>
      </c>
      <c r="BL863" s="14" t="n">
        <v>0.787</v>
      </c>
      <c r="BM863" s="14" t="n">
        <v>0.16</v>
      </c>
      <c r="BN863" s="14" t="n">
        <v>1</v>
      </c>
      <c r="BO863" s="14" t="n">
        <v>0</v>
      </c>
      <c r="BP863" s="14" t="n">
        <v>-0.08400000000000001</v>
      </c>
      <c r="BQ863" s="14" t="n">
        <v>0.244</v>
      </c>
      <c r="BR863" s="14" t="n">
        <v>0</v>
      </c>
      <c r="BS863" s="14" t="n">
        <v>1</v>
      </c>
      <c r="BT863" s="14" t="n">
        <v>0</v>
      </c>
      <c r="BU863" s="14" t="n">
        <v>-0.08400000000000001</v>
      </c>
      <c r="BV863" s="14" t="n">
        <v>0.033</v>
      </c>
      <c r="BW863" s="14" t="n">
        <v>0</v>
      </c>
      <c r="BX863" s="14" t="n">
        <v>0.833</v>
      </c>
      <c r="BY863" s="14" t="n">
        <v>13.646</v>
      </c>
      <c r="BZ863" s="14" t="n">
        <v>0</v>
      </c>
      <c r="CA863" s="14" t="n">
        <v>13.646</v>
      </c>
      <c r="CB863" s="14" t="n">
        <v>0</v>
      </c>
      <c r="CC863" s="14" t="n">
        <v>82.58799999999999</v>
      </c>
      <c r="CD863" s="14" t="n">
        <v>7.95</v>
      </c>
      <c r="CE863" s="14" t="n">
        <v>1.8</v>
      </c>
      <c r="CF863" s="14" t="n">
        <v>95.80200000000001</v>
      </c>
      <c r="CG863" s="14" t="n">
        <v>0.16</v>
      </c>
      <c r="CH863" s="14" t="n">
        <v>1</v>
      </c>
      <c r="CI863" s="14" t="n">
        <v>0</v>
      </c>
      <c r="CJ863" s="14" t="n">
        <v>0</v>
      </c>
      <c r="CK863" s="14" t="n">
        <v>0</v>
      </c>
      <c r="CL863" s="14" t="n">
        <v>0</v>
      </c>
      <c r="CM863" s="14" t="n">
        <v>0</v>
      </c>
      <c r="CN863" s="14" t="n">
        <v>0</v>
      </c>
      <c r="CO863" s="14" t="n">
        <v>0</v>
      </c>
      <c r="CP863" s="14" t="n">
        <v>1</v>
      </c>
      <c r="CQ863" s="14" t="n">
        <v>1.387</v>
      </c>
      <c r="CR863" s="14" t="n">
        <v>1</v>
      </c>
      <c r="CS863" s="14" t="n">
        <v>6.741</v>
      </c>
      <c r="CT863" s="14" t="n">
        <v>4.251</v>
      </c>
      <c r="CU863" s="14" t="n">
        <v>10.123</v>
      </c>
    </row>
    <row r="864">
      <c r="A864" s="14" t="inlineStr">
        <is>
          <t>VNM2021</t>
        </is>
      </c>
      <c r="B864" s="14" t="inlineStr">
        <is>
          <t>VNM</t>
        </is>
      </c>
      <c r="C864" s="14" t="inlineStr">
        <is>
          <t>VNM</t>
        </is>
      </c>
      <c r="D864" s="14" t="inlineStr">
        <is>
          <t>Vietnam</t>
        </is>
      </c>
      <c r="E864" s="14" t="n">
        <v>2021</v>
      </c>
      <c r="F864" s="14" t="n">
        <v>0.1</v>
      </c>
      <c r="G864" s="14" t="n">
        <v>6.151</v>
      </c>
      <c r="H864" s="14" t="n">
        <v>0.804</v>
      </c>
      <c r="I864" s="14" t="n">
        <v>-0.127</v>
      </c>
      <c r="J864" s="14" t="n">
        <v>6.024</v>
      </c>
      <c r="K864" s="14" t="n">
        <v>0</v>
      </c>
      <c r="L864" s="14" t="n">
        <v>1</v>
      </c>
      <c r="M864" s="14" t="n">
        <v>7.086</v>
      </c>
      <c r="N864" s="14" t="n">
        <v>2.412</v>
      </c>
      <c r="O864" s="14" t="n">
        <v>-0.119</v>
      </c>
      <c r="P864" s="14" t="n">
        <v>6.967</v>
      </c>
      <c r="Q864" s="14" t="n">
        <v>0</v>
      </c>
      <c r="R864" s="14" t="n">
        <v>1</v>
      </c>
      <c r="S864" s="14" t="n">
        <v>7.001</v>
      </c>
      <c r="T864" s="14" t="n">
        <v>4.825</v>
      </c>
      <c r="U864" s="14" t="n">
        <v>-1.127</v>
      </c>
      <c r="V864" s="14" t="n">
        <v>6.462</v>
      </c>
      <c r="W864" s="14" t="n">
        <v>0.1</v>
      </c>
      <c r="X864" s="14" t="n">
        <v>1</v>
      </c>
      <c r="Y864" s="14" t="n">
        <v>3.937</v>
      </c>
      <c r="Z864" s="14" t="n">
        <v>0.26</v>
      </c>
      <c r="AA864" s="14" t="n">
        <v>-0.073</v>
      </c>
      <c r="AB864" s="14" t="n">
        <v>3.863</v>
      </c>
      <c r="AC864" s="14" t="n">
        <v>0</v>
      </c>
      <c r="AD864" s="14" t="n">
        <v>1</v>
      </c>
      <c r="AE864" s="14" t="n">
        <v>4.508</v>
      </c>
      <c r="AF864" s="14" t="n">
        <v>0.556</v>
      </c>
      <c r="AG864" s="14" t="n">
        <v>-0.073</v>
      </c>
      <c r="AH864" s="14" t="n">
        <v>4.435</v>
      </c>
      <c r="AI864" s="14" t="n">
        <v>0</v>
      </c>
      <c r="AJ864" s="14" t="n">
        <v>1</v>
      </c>
      <c r="AK864" s="14" t="n">
        <v>7.938</v>
      </c>
      <c r="AL864" s="14" t="n">
        <v>2.815</v>
      </c>
      <c r="AM864" s="14" t="n">
        <v>-0.067</v>
      </c>
      <c r="AN864" s="14" t="n">
        <v>8.659000000000001</v>
      </c>
      <c r="AO864" s="14" t="n">
        <v>0.1</v>
      </c>
      <c r="AP864" s="14" t="n">
        <v>1</v>
      </c>
      <c r="AQ864" s="14" t="n">
        <v>0.621</v>
      </c>
      <c r="AR864" s="14" t="n">
        <v>0.114</v>
      </c>
      <c r="AS864" s="14" t="n">
        <v>0.052</v>
      </c>
      <c r="AT864" s="14" t="n">
        <v>0.74</v>
      </c>
      <c r="AU864" s="14" t="n">
        <v>0.1</v>
      </c>
      <c r="AV864" s="14" t="n">
        <v>1</v>
      </c>
      <c r="AW864" s="14" t="n">
        <v>0.593</v>
      </c>
      <c r="AX864" s="14" t="n">
        <v>0.114</v>
      </c>
      <c r="AY864" s="14" t="n">
        <v>-0.057</v>
      </c>
      <c r="AZ864" s="14" t="n">
        <v>0.59</v>
      </c>
      <c r="BA864" s="14" t="n">
        <v>0.1</v>
      </c>
      <c r="BB864" s="14" t="n">
        <v>1</v>
      </c>
      <c r="BC864" s="14" t="n">
        <v>0.44</v>
      </c>
      <c r="BD864" s="14" t="n">
        <v>0.114</v>
      </c>
      <c r="BE864" s="14" t="n">
        <v>0.226</v>
      </c>
      <c r="BF864" s="14" t="n">
        <v>0.732</v>
      </c>
      <c r="BG864" s="14" t="n">
        <v>0.1</v>
      </c>
      <c r="BH864" s="14" t="n">
        <v>1</v>
      </c>
      <c r="BI864" s="14" t="n">
        <v>0.5600000000000001</v>
      </c>
      <c r="BJ864" s="14" t="n">
        <v>0.114</v>
      </c>
      <c r="BK864" s="14" t="n">
        <v>-0.06</v>
      </c>
      <c r="BL864" s="14" t="n">
        <v>0.55</v>
      </c>
      <c r="BM864" s="14" t="n">
        <v>0.1</v>
      </c>
      <c r="BN864" s="14" t="n">
        <v>1</v>
      </c>
      <c r="BO864" s="14" t="n">
        <v>0</v>
      </c>
      <c r="BP864" s="14" t="n">
        <v>-0.016</v>
      </c>
      <c r="BQ864" s="14" t="n">
        <v>0.081</v>
      </c>
      <c r="BR864" s="14" t="n">
        <v>0</v>
      </c>
      <c r="BS864" s="14" t="n">
        <v>0.833</v>
      </c>
      <c r="BT864" s="14" t="n">
        <v>0</v>
      </c>
      <c r="BU864" s="14" t="n">
        <v>-0.016</v>
      </c>
      <c r="BV864" s="14" t="n">
        <v>0.1</v>
      </c>
      <c r="BW864" s="14" t="n">
        <v>0</v>
      </c>
      <c r="BX864" s="14" t="n">
        <v>0.833</v>
      </c>
      <c r="BY864" s="14" t="n">
        <v>11.787</v>
      </c>
      <c r="BZ864" s="14" t="n">
        <v>0</v>
      </c>
      <c r="CA864" s="14" t="n">
        <v>11.787</v>
      </c>
      <c r="CB864" s="14" t="n">
        <v>0</v>
      </c>
      <c r="CC864" s="14" t="n">
        <v>81.69499999999999</v>
      </c>
      <c r="CD864" s="14" t="n">
        <v>7.95</v>
      </c>
      <c r="CE864" s="14" t="n">
        <v>-0.963</v>
      </c>
      <c r="CF864" s="14" t="n">
        <v>88.806</v>
      </c>
      <c r="CG864" s="14" t="n">
        <v>0.1</v>
      </c>
      <c r="CH864" s="14" t="n">
        <v>1</v>
      </c>
      <c r="CI864" s="14" t="n">
        <v>0</v>
      </c>
      <c r="CJ864" s="14" t="n">
        <v>0</v>
      </c>
      <c r="CK864" s="14" t="n">
        <v>0</v>
      </c>
      <c r="CL864" s="14" t="n">
        <v>0</v>
      </c>
      <c r="CM864" s="14" t="n">
        <v>0</v>
      </c>
      <c r="CN864" s="14" t="n">
        <v>0</v>
      </c>
      <c r="CO864" s="14" t="n">
        <v>0</v>
      </c>
      <c r="CP864" s="14" t="n">
        <v>0.593</v>
      </c>
      <c r="CQ864" s="14" t="n">
        <v>1.198</v>
      </c>
      <c r="CR864" s="14" t="n">
        <v>1</v>
      </c>
      <c r="CS864" s="14" t="n">
        <v>3.365</v>
      </c>
      <c r="CT864" s="14" t="n">
        <v>3.604</v>
      </c>
      <c r="CU864" s="14" t="n">
        <v>9.407999999999999</v>
      </c>
    </row>
    <row r="865">
      <c r="A865" s="14" t="inlineStr">
        <is>
          <t>VNM2022</t>
        </is>
      </c>
      <c r="B865" s="14" t="inlineStr">
        <is>
          <t>VNM</t>
        </is>
      </c>
      <c r="C865" s="14" t="inlineStr">
        <is>
          <t>VNM</t>
        </is>
      </c>
      <c r="D865" s="14" t="inlineStr">
        <is>
          <t>Vietnam</t>
        </is>
      </c>
      <c r="E865" s="14" t="n">
        <v>2022</v>
      </c>
      <c r="F865" s="14" t="n">
        <v>0.1</v>
      </c>
      <c r="G865" s="14" t="n">
        <v>7.846</v>
      </c>
      <c r="H865" s="14" t="n">
        <v>0.843</v>
      </c>
      <c r="I865" s="14" t="n">
        <v>-5.687</v>
      </c>
      <c r="J865" s="14" t="n">
        <v>2.16</v>
      </c>
      <c r="K865" s="14" t="n">
        <v>0</v>
      </c>
      <c r="L865" s="14" t="n">
        <v>1</v>
      </c>
      <c r="M865" s="14" t="n">
        <v>7.858</v>
      </c>
      <c r="N865" s="14" t="n">
        <v>2.528</v>
      </c>
      <c r="O865" s="14" t="n">
        <v>-5.698</v>
      </c>
      <c r="P865" s="14" t="n">
        <v>2.16</v>
      </c>
      <c r="Q865" s="14" t="n">
        <v>0</v>
      </c>
      <c r="R865" s="14" t="n">
        <v>1</v>
      </c>
      <c r="S865" s="14" t="n">
        <v>8.637</v>
      </c>
      <c r="T865" s="14" t="n">
        <v>5.057</v>
      </c>
      <c r="U865" s="14" t="n">
        <v>-6.753</v>
      </c>
      <c r="V865" s="14" t="n">
        <v>2.057</v>
      </c>
      <c r="W865" s="14" t="n">
        <v>0.1</v>
      </c>
      <c r="X865" s="14" t="n">
        <v>1</v>
      </c>
      <c r="Y865" s="14" t="n">
        <v>4.251</v>
      </c>
      <c r="Z865" s="14" t="n">
        <v>0.281</v>
      </c>
      <c r="AA865" s="14" t="n">
        <v>-0.079</v>
      </c>
      <c r="AB865" s="14" t="n">
        <v>4.172</v>
      </c>
      <c r="AC865" s="14" t="n">
        <v>0</v>
      </c>
      <c r="AD865" s="14" t="n">
        <v>1</v>
      </c>
      <c r="AE865" s="14" t="n">
        <v>4.869</v>
      </c>
      <c r="AF865" s="14" t="n">
        <v>0.601</v>
      </c>
      <c r="AG865" s="14" t="n">
        <v>-0.079</v>
      </c>
      <c r="AH865" s="14" t="n">
        <v>4.79</v>
      </c>
      <c r="AI865" s="14" t="n">
        <v>0</v>
      </c>
      <c r="AJ865" s="14" t="n">
        <v>1</v>
      </c>
      <c r="AK865" s="14" t="n">
        <v>8.573</v>
      </c>
      <c r="AL865" s="14" t="n">
        <v>3.04</v>
      </c>
      <c r="AM865" s="14" t="n">
        <v>-0.008999999999999999</v>
      </c>
      <c r="AN865" s="14" t="n">
        <v>9.351000000000001</v>
      </c>
      <c r="AO865" s="14" t="n">
        <v>0.1</v>
      </c>
      <c r="AP865" s="14" t="n">
        <v>1</v>
      </c>
      <c r="AQ865" s="14" t="n">
        <v>0.847</v>
      </c>
      <c r="AR865" s="14" t="n">
        <v>0.123</v>
      </c>
      <c r="AS865" s="14" t="n">
        <v>0.017</v>
      </c>
      <c r="AT865" s="14" t="n">
        <v>0.95</v>
      </c>
      <c r="AU865" s="14" t="n">
        <v>0.1</v>
      </c>
      <c r="AV865" s="14" t="n">
        <v>1</v>
      </c>
      <c r="AW865" s="14" t="n">
        <v>0.947</v>
      </c>
      <c r="AX865" s="14" t="n">
        <v>0.123</v>
      </c>
      <c r="AY865" s="14" t="n">
        <v>-0.119</v>
      </c>
      <c r="AZ865" s="14" t="n">
        <v>0.91</v>
      </c>
      <c r="BA865" s="14" t="n">
        <v>0.1</v>
      </c>
      <c r="BB865" s="14" t="n">
        <v>1</v>
      </c>
      <c r="BC865" s="14" t="n">
        <v>0.589</v>
      </c>
      <c r="BD865" s="14" t="n">
        <v>0.123</v>
      </c>
      <c r="BE865" s="14" t="n">
        <v>0.197</v>
      </c>
      <c r="BF865" s="14" t="n">
        <v>0.857</v>
      </c>
      <c r="BG865" s="14" t="n">
        <v>0.1</v>
      </c>
      <c r="BH865" s="14" t="n">
        <v>1</v>
      </c>
      <c r="BI865" s="14" t="n">
        <v>0.6889999999999999</v>
      </c>
      <c r="BJ865" s="14" t="n">
        <v>0.123</v>
      </c>
      <c r="BK865" s="14" t="n">
        <v>0.111</v>
      </c>
      <c r="BL865" s="14" t="n">
        <v>0.88</v>
      </c>
      <c r="BM865" s="14" t="n">
        <v>0.1</v>
      </c>
      <c r="BN865" s="14" t="n">
        <v>1</v>
      </c>
      <c r="BO865" s="14" t="n">
        <v>0</v>
      </c>
      <c r="BP865" s="14" t="n">
        <v>-0.016</v>
      </c>
      <c r="BQ865" s="14" t="n">
        <v>0.079</v>
      </c>
      <c r="BR865" s="14" t="n">
        <v>0</v>
      </c>
      <c r="BS865" s="14" t="n">
        <v>0.833</v>
      </c>
      <c r="BT865" s="14" t="n">
        <v>0</v>
      </c>
      <c r="BU865" s="14" t="n">
        <v>-0.016</v>
      </c>
      <c r="BV865" s="14" t="n">
        <v>0.098</v>
      </c>
      <c r="BW865" s="14" t="n">
        <v>0</v>
      </c>
      <c r="BX865" s="14" t="n">
        <v>0.833</v>
      </c>
      <c r="BY865" s="14" t="n">
        <v>12.729</v>
      </c>
      <c r="BZ865" s="14" t="n">
        <v>0</v>
      </c>
      <c r="CA865" s="14" t="n">
        <v>12.729</v>
      </c>
      <c r="CB865" s="14" t="n">
        <v>0</v>
      </c>
      <c r="CC865" s="14" t="n">
        <v>102.477</v>
      </c>
      <c r="CD865" s="14" t="n">
        <v>7.95</v>
      </c>
      <c r="CE865" s="14" t="n">
        <v>-6.959</v>
      </c>
      <c r="CF865" s="14" t="n">
        <v>105.07</v>
      </c>
      <c r="CG865" s="14" t="n">
        <v>0.1</v>
      </c>
      <c r="CH865" s="14" t="n">
        <v>1</v>
      </c>
      <c r="CI865" s="14" t="n">
        <v>0</v>
      </c>
      <c r="CJ865" s="14" t="n">
        <v>0</v>
      </c>
      <c r="CK865" s="14" t="n">
        <v>0</v>
      </c>
      <c r="CL865" s="14" t="n">
        <v>0</v>
      </c>
      <c r="CM865" s="14" t="n">
        <v>0</v>
      </c>
      <c r="CN865" s="14" t="n">
        <v>0</v>
      </c>
      <c r="CO865" s="14" t="n">
        <v>0</v>
      </c>
      <c r="CP865" s="14" t="n">
        <v>0.635</v>
      </c>
      <c r="CQ865" s="14" t="n">
        <v>1.294</v>
      </c>
      <c r="CR865" s="14" t="n">
        <v>1</v>
      </c>
      <c r="CS865" s="14" t="n">
        <v>3.634</v>
      </c>
      <c r="CT865" s="14" t="n">
        <v>7.554</v>
      </c>
      <c r="CU865" s="14" t="n">
        <v>16.097</v>
      </c>
    </row>
    <row r="866">
      <c r="A866" s="14" t="inlineStr">
        <is>
          <t>VNM2023</t>
        </is>
      </c>
      <c r="B866" s="14" t="inlineStr">
        <is>
          <t>VNM</t>
        </is>
      </c>
      <c r="C866" s="14" t="inlineStr">
        <is>
          <t>VNM</t>
        </is>
      </c>
      <c r="D866" s="14" t="inlineStr">
        <is>
          <t>Vietnam</t>
        </is>
      </c>
      <c r="E866" s="14" t="n">
        <v>2023</v>
      </c>
      <c r="F866" s="14" t="n">
        <v>0.1</v>
      </c>
      <c r="G866" s="14" t="n">
        <v>6.983</v>
      </c>
      <c r="H866" s="14" t="n">
        <v>0.886</v>
      </c>
      <c r="I866" s="14" t="n">
        <v>1.163</v>
      </c>
      <c r="J866" s="14" t="n">
        <v>8.146000000000001</v>
      </c>
      <c r="K866" s="14" t="n">
        <v>0</v>
      </c>
      <c r="L866" s="14" t="n">
        <v>1</v>
      </c>
      <c r="M866" s="14" t="n">
        <v>7.4</v>
      </c>
      <c r="N866" s="14" t="n">
        <v>2.657</v>
      </c>
      <c r="O866" s="14" t="n">
        <v>1.159</v>
      </c>
      <c r="P866" s="14" t="n">
        <v>8.558999999999999</v>
      </c>
      <c r="Q866" s="14" t="n">
        <v>0</v>
      </c>
      <c r="R866" s="14" t="n">
        <v>1</v>
      </c>
      <c r="S866" s="14" t="n">
        <v>7.846</v>
      </c>
      <c r="T866" s="14" t="n">
        <v>5.314</v>
      </c>
      <c r="U866" s="14" t="n">
        <v>0.125</v>
      </c>
      <c r="V866" s="14" t="n">
        <v>8.672000000000001</v>
      </c>
      <c r="W866" s="14" t="n">
        <v>0.1</v>
      </c>
      <c r="X866" s="14" t="n">
        <v>1</v>
      </c>
      <c r="Y866" s="14" t="n">
        <v>4.427</v>
      </c>
      <c r="Z866" s="14" t="n">
        <v>0.293</v>
      </c>
      <c r="AA866" s="14" t="n">
        <v>-0.082</v>
      </c>
      <c r="AB866" s="14" t="n">
        <v>4.344</v>
      </c>
      <c r="AC866" s="14" t="n">
        <v>0</v>
      </c>
      <c r="AD866" s="14" t="n">
        <v>1</v>
      </c>
      <c r="AE866" s="14" t="n">
        <v>5.07</v>
      </c>
      <c r="AF866" s="14" t="n">
        <v>0.626</v>
      </c>
      <c r="AG866" s="14" t="n">
        <v>-0.082</v>
      </c>
      <c r="AH866" s="14" t="n">
        <v>4.987</v>
      </c>
      <c r="AI866" s="14" t="n">
        <v>0</v>
      </c>
      <c r="AJ866" s="14" t="n">
        <v>1</v>
      </c>
      <c r="AK866" s="14" t="n">
        <v>8.927</v>
      </c>
      <c r="AL866" s="14" t="n">
        <v>3.166</v>
      </c>
      <c r="AM866" s="14" t="n">
        <v>0.023</v>
      </c>
      <c r="AN866" s="14" t="n">
        <v>9.737</v>
      </c>
      <c r="AO866" s="14" t="n">
        <v>0.1</v>
      </c>
      <c r="AP866" s="14" t="n">
        <v>1</v>
      </c>
      <c r="AQ866" s="14" t="n">
        <v>0.749</v>
      </c>
      <c r="AR866" s="14" t="n">
        <v>0.129</v>
      </c>
      <c r="AS866" s="14" t="n">
        <v>0.015</v>
      </c>
      <c r="AT866" s="14" t="n">
        <v>0.84</v>
      </c>
      <c r="AU866" s="14" t="n">
        <v>0.1</v>
      </c>
      <c r="AV866" s="14" t="n">
        <v>1</v>
      </c>
      <c r="AW866" s="14" t="n">
        <v>0.783</v>
      </c>
      <c r="AX866" s="14" t="n">
        <v>0.129</v>
      </c>
      <c r="AY866" s="14" t="n">
        <v>-0.073</v>
      </c>
      <c r="AZ866" s="14" t="n">
        <v>0.78</v>
      </c>
      <c r="BA866" s="14" t="n">
        <v>0.1</v>
      </c>
      <c r="BB866" s="14" t="n">
        <v>1</v>
      </c>
      <c r="BC866" s="14" t="n">
        <v>0.527</v>
      </c>
      <c r="BD866" s="14" t="n">
        <v>0.129</v>
      </c>
      <c r="BE866" s="14" t="n">
        <v>0.247</v>
      </c>
      <c r="BF866" s="14" t="n">
        <v>0.843</v>
      </c>
      <c r="BG866" s="14" t="n">
        <v>0.1</v>
      </c>
      <c r="BH866" s="14" t="n">
        <v>1</v>
      </c>
      <c r="BI866" s="14" t="n">
        <v>0.64</v>
      </c>
      <c r="BJ866" s="14" t="n">
        <v>0.129</v>
      </c>
      <c r="BK866" s="14" t="n">
        <v>0.079</v>
      </c>
      <c r="BL866" s="14" t="n">
        <v>0.79</v>
      </c>
      <c r="BM866" s="14" t="n">
        <v>0.1</v>
      </c>
      <c r="BN866" s="14" t="n">
        <v>1</v>
      </c>
      <c r="BO866" s="14" t="n">
        <v>0</v>
      </c>
      <c r="BP866" s="14" t="n">
        <v>-0.016</v>
      </c>
      <c r="BQ866" s="14" t="n">
        <v>0.082</v>
      </c>
      <c r="BR866" s="14" t="n">
        <v>0</v>
      </c>
      <c r="BS866" s="14" t="n">
        <v>0.833</v>
      </c>
      <c r="BT866" s="14" t="n">
        <v>0</v>
      </c>
      <c r="BU866" s="14" t="n">
        <v>-0.016</v>
      </c>
      <c r="BV866" s="14" t="n">
        <v>0.101</v>
      </c>
      <c r="BW866" s="14" t="n">
        <v>0</v>
      </c>
      <c r="BX866" s="14" t="n">
        <v>0.833</v>
      </c>
      <c r="BY866" s="14" t="n">
        <v>13.254</v>
      </c>
      <c r="BZ866" s="14" t="n">
        <v>0</v>
      </c>
      <c r="CA866" s="14" t="n">
        <v>13.254</v>
      </c>
      <c r="CB866" s="14" t="n">
        <v>0</v>
      </c>
      <c r="CC866" s="14" t="n">
        <v>87.07899999999999</v>
      </c>
      <c r="CD866" s="14" t="n">
        <v>7.95</v>
      </c>
      <c r="CE866" s="14" t="n">
        <v>-5.573</v>
      </c>
      <c r="CF866" s="14" t="n">
        <v>89.657</v>
      </c>
      <c r="CG866" s="14" t="n">
        <v>0.1</v>
      </c>
      <c r="CH866" s="14" t="n">
        <v>1</v>
      </c>
      <c r="CI866" s="14" t="n">
        <v>0</v>
      </c>
      <c r="CJ866" s="14" t="n">
        <v>0</v>
      </c>
      <c r="CK866" s="14" t="n">
        <v>0</v>
      </c>
      <c r="CL866" s="14" t="n">
        <v>0</v>
      </c>
      <c r="CM866" s="14" t="n">
        <v>0</v>
      </c>
      <c r="CN866" s="14" t="n">
        <v>0</v>
      </c>
      <c r="CO866" s="14" t="n">
        <v>0</v>
      </c>
      <c r="CP866" s="14" t="n">
        <v>0.622</v>
      </c>
      <c r="CQ866" s="14" t="n">
        <v>1.348</v>
      </c>
      <c r="CR866" s="14" t="n">
        <v>1</v>
      </c>
      <c r="CS866" s="14" t="n">
        <v>3.784</v>
      </c>
      <c r="CT866" s="14" t="n">
        <v>4.484</v>
      </c>
      <c r="CU866" s="14" t="n">
        <v>12.529</v>
      </c>
    </row>
    <row r="867">
      <c r="A867" s="14" t="inlineStr">
        <is>
          <t>VNM2024</t>
        </is>
      </c>
      <c r="B867" s="14" t="inlineStr">
        <is>
          <t>VNM</t>
        </is>
      </c>
      <c r="C867" s="14" t="inlineStr">
        <is>
          <t>VNM</t>
        </is>
      </c>
      <c r="D867" s="14" t="inlineStr">
        <is>
          <t>Vietnam</t>
        </is>
      </c>
      <c r="E867" s="14" t="n">
        <v>2024</v>
      </c>
      <c r="F867" s="14" t="n">
        <v>0.1</v>
      </c>
      <c r="G867" s="14" t="n">
        <v>6.771</v>
      </c>
      <c r="H867" s="14" t="n">
        <v>0.912</v>
      </c>
      <c r="I867" s="14" t="n">
        <v>1.184</v>
      </c>
      <c r="J867" s="14" t="n">
        <v>7.955</v>
      </c>
      <c r="K867" s="14" t="n">
        <v>0</v>
      </c>
      <c r="L867" s="14" t="n">
        <v>1</v>
      </c>
      <c r="M867" s="14" t="n">
        <v>7.243</v>
      </c>
      <c r="N867" s="14" t="n">
        <v>2.735</v>
      </c>
      <c r="O867" s="14" t="n">
        <v>1.182</v>
      </c>
      <c r="P867" s="14" t="n">
        <v>8.423999999999999</v>
      </c>
      <c r="Q867" s="14" t="n">
        <v>0</v>
      </c>
      <c r="R867" s="14" t="n">
        <v>1</v>
      </c>
      <c r="S867" s="14" t="n">
        <v>7.659</v>
      </c>
      <c r="T867" s="14" t="n">
        <v>5.471</v>
      </c>
      <c r="U867" s="14" t="n">
        <v>0.131</v>
      </c>
      <c r="V867" s="14" t="n">
        <v>8.454000000000001</v>
      </c>
      <c r="W867" s="14" t="n">
        <v>0.1</v>
      </c>
      <c r="X867" s="14" t="n">
        <v>1</v>
      </c>
      <c r="Y867" s="14" t="n">
        <v>4.558</v>
      </c>
      <c r="Z867" s="14" t="n">
        <v>0.301</v>
      </c>
      <c r="AA867" s="14" t="n">
        <v>-0.075</v>
      </c>
      <c r="AB867" s="14" t="n">
        <v>4.482</v>
      </c>
      <c r="AC867" s="14" t="n">
        <v>0</v>
      </c>
      <c r="AD867" s="14" t="n">
        <v>1</v>
      </c>
      <c r="AE867" s="14" t="n">
        <v>5.219</v>
      </c>
      <c r="AF867" s="14" t="n">
        <v>0.644</v>
      </c>
      <c r="AG867" s="14" t="n">
        <v>-0.075</v>
      </c>
      <c r="AH867" s="14" t="n">
        <v>5.144</v>
      </c>
      <c r="AI867" s="14" t="n">
        <v>0</v>
      </c>
      <c r="AJ867" s="14" t="n">
        <v>1</v>
      </c>
      <c r="AK867" s="14" t="n">
        <v>9.19</v>
      </c>
      <c r="AL867" s="14" t="n">
        <v>3.259</v>
      </c>
      <c r="AM867" s="14" t="n">
        <v>0.049</v>
      </c>
      <c r="AN867" s="14" t="n">
        <v>10.026</v>
      </c>
      <c r="AO867" s="14" t="n">
        <v>0.1</v>
      </c>
      <c r="AP867" s="14" t="n">
        <v>1</v>
      </c>
      <c r="AQ867" s="14" t="n">
        <v>0.72</v>
      </c>
      <c r="AR867" s="14" t="n">
        <v>0.132</v>
      </c>
      <c r="AS867" s="14" t="n">
        <v>0.016</v>
      </c>
      <c r="AT867" s="14" t="n">
        <v>0.8100000000000001</v>
      </c>
      <c r="AU867" s="14" t="n">
        <v>0.1</v>
      </c>
      <c r="AV867" s="14" t="n">
        <v>1</v>
      </c>
      <c r="AW867" s="14" t="n">
        <v>0.734</v>
      </c>
      <c r="AX867" s="14" t="n">
        <v>0.132</v>
      </c>
      <c r="AY867" s="14" t="n">
        <v>-0.052</v>
      </c>
      <c r="AZ867" s="14" t="n">
        <v>0.75</v>
      </c>
      <c r="BA867" s="14" t="n">
        <v>0.1</v>
      </c>
      <c r="BB867" s="14" t="n">
        <v>1</v>
      </c>
      <c r="BC867" s="14" t="n">
        <v>0.51</v>
      </c>
      <c r="BD867" s="14" t="n">
        <v>0.132</v>
      </c>
      <c r="BE867" s="14" t="n">
        <v>0.272</v>
      </c>
      <c r="BF867" s="14" t="n">
        <v>0.849</v>
      </c>
      <c r="BG867" s="14" t="n">
        <v>0.1</v>
      </c>
      <c r="BH867" s="14" t="n">
        <v>1</v>
      </c>
      <c r="BI867" s="14" t="n">
        <v>0.652</v>
      </c>
      <c r="BJ867" s="14" t="n">
        <v>0.132</v>
      </c>
      <c r="BK867" s="14" t="n">
        <v>0.03</v>
      </c>
      <c r="BL867" s="14" t="n">
        <v>0.75</v>
      </c>
      <c r="BM867" s="14" t="n">
        <v>0.1</v>
      </c>
      <c r="BN867" s="14" t="n">
        <v>1</v>
      </c>
      <c r="BO867" s="14" t="n">
        <v>0</v>
      </c>
      <c r="BP867" s="14" t="n">
        <v>-0.016</v>
      </c>
      <c r="BQ867" s="14" t="n">
        <v>0.083</v>
      </c>
      <c r="BR867" s="14" t="n">
        <v>0</v>
      </c>
      <c r="BS867" s="14" t="n">
        <v>0.833</v>
      </c>
      <c r="BT867" s="14" t="n">
        <v>0</v>
      </c>
      <c r="BU867" s="14" t="n">
        <v>-0.016</v>
      </c>
      <c r="BV867" s="14" t="n">
        <v>0.103</v>
      </c>
      <c r="BW867" s="14" t="n">
        <v>0</v>
      </c>
      <c r="BX867" s="14" t="n">
        <v>0.833</v>
      </c>
      <c r="BY867" s="14" t="n">
        <v>13.646</v>
      </c>
      <c r="BZ867" s="14" t="n">
        <v>0</v>
      </c>
      <c r="CA867" s="14" t="n">
        <v>13.646</v>
      </c>
      <c r="CB867" s="14" t="n">
        <v>0</v>
      </c>
      <c r="CC867" s="14" t="n">
        <v>86.38500000000001</v>
      </c>
      <c r="CD867" s="14" t="n">
        <v>7.95</v>
      </c>
      <c r="CE867" s="14" t="n">
        <v>-5.647</v>
      </c>
      <c r="CF867" s="14" t="n">
        <v>88.813</v>
      </c>
      <c r="CG867" s="14" t="n">
        <v>0.1</v>
      </c>
      <c r="CH867" s="14" t="n">
        <v>1</v>
      </c>
      <c r="CI867" s="14" t="n">
        <v>0</v>
      </c>
      <c r="CJ867" s="14" t="n">
        <v>0</v>
      </c>
      <c r="CK867" s="14" t="n">
        <v>0</v>
      </c>
      <c r="CL867" s="14" t="n">
        <v>0</v>
      </c>
      <c r="CM867" s="14" t="n">
        <v>0</v>
      </c>
      <c r="CN867" s="14" t="n">
        <v>0</v>
      </c>
      <c r="CO867" s="14" t="n">
        <v>0</v>
      </c>
      <c r="CP867" s="14" t="n">
        <v>0.622</v>
      </c>
      <c r="CQ867" s="14" t="n">
        <v>1.387</v>
      </c>
      <c r="CR867" s="14" t="n">
        <v>1</v>
      </c>
      <c r="CS867" s="14" t="n">
        <v>3.896</v>
      </c>
      <c r="CT867" s="14" t="n">
        <v>3.509</v>
      </c>
      <c r="CU867" s="14" t="n">
        <v>10.896</v>
      </c>
    </row>
    <row r="868">
      <c r="A868" s="14" t="inlineStr">
        <is>
          <t>VIR2021</t>
        </is>
      </c>
      <c r="B868" s="14" t="inlineStr">
        <is>
          <t>VIR</t>
        </is>
      </c>
      <c r="C868" s="14" t="inlineStr">
        <is>
          <t>VIR</t>
        </is>
      </c>
      <c r="D868" s="14" t="inlineStr">
        <is>
          <t>Virgin Islands (U.S.)</t>
        </is>
      </c>
      <c r="E868" s="14" t="n">
        <v>2021</v>
      </c>
      <c r="F868" s="14" t="n">
        <v>0.055</v>
      </c>
      <c r="G868" s="14" t="n">
        <v>5.897</v>
      </c>
      <c r="H868" s="14" t="n">
        <v>1.143</v>
      </c>
      <c r="I868" s="14" t="n">
        <v>0</v>
      </c>
      <c r="J868" s="14" t="n">
        <v>5.897</v>
      </c>
      <c r="K868" s="14" t="n">
        <v>0</v>
      </c>
      <c r="L868" s="14" t="n">
        <v>1</v>
      </c>
      <c r="M868" s="14" t="n">
        <v>7.964</v>
      </c>
      <c r="N868" s="14" t="n">
        <v>3.43</v>
      </c>
      <c r="O868" s="14" t="n">
        <v>0</v>
      </c>
      <c r="P868" s="14" t="n">
        <v>7.964</v>
      </c>
      <c r="Q868" s="14" t="n">
        <v>0</v>
      </c>
      <c r="R868" s="14" t="n">
        <v>1</v>
      </c>
      <c r="S868" s="14" t="n">
        <v>11.613</v>
      </c>
      <c r="T868" s="14" t="n">
        <v>6.86</v>
      </c>
      <c r="U868" s="14" t="n">
        <v>0</v>
      </c>
      <c r="V868" s="14" t="n">
        <v>12.252</v>
      </c>
      <c r="W868" s="14" t="n">
        <v>0.055</v>
      </c>
      <c r="X868" s="14" t="n">
        <v>1</v>
      </c>
      <c r="Y868" s="14" t="n">
        <v>17.127</v>
      </c>
      <c r="Z868" s="14" t="n">
        <v>2.304</v>
      </c>
      <c r="AA868" s="14" t="n">
        <v>0</v>
      </c>
      <c r="AB868" s="14" t="n">
        <v>17.127</v>
      </c>
      <c r="AC868" s="14" t="n">
        <v>0</v>
      </c>
      <c r="AD868" s="14" t="n">
        <v>1</v>
      </c>
      <c r="AE868" s="14" t="n">
        <v>18.27</v>
      </c>
      <c r="AF868" s="14" t="n">
        <v>4.278</v>
      </c>
      <c r="AG868" s="14" t="n">
        <v>0</v>
      </c>
      <c r="AH868" s="14" t="n">
        <v>18.27</v>
      </c>
      <c r="AI868" s="14" t="n">
        <v>0</v>
      </c>
      <c r="AJ868" s="14" t="n">
        <v>1</v>
      </c>
      <c r="AK868" s="14" t="n">
        <v>25.13</v>
      </c>
      <c r="AL868" s="14" t="n">
        <v>13.503</v>
      </c>
      <c r="AM868" s="14" t="n">
        <v>0</v>
      </c>
      <c r="AN868" s="14" t="n">
        <v>26.512</v>
      </c>
      <c r="AO868" s="14" t="n">
        <v>0.055</v>
      </c>
      <c r="AP868" s="14" t="n">
        <v>1</v>
      </c>
      <c r="AQ868" s="14" t="n">
        <v>0.649</v>
      </c>
      <c r="AR868" s="14" t="n">
        <v>0.114</v>
      </c>
      <c r="AS868" s="14" t="n">
        <v>0</v>
      </c>
      <c r="AT868" s="14" t="n">
        <v>0.6850000000000001</v>
      </c>
      <c r="AU868" s="14" t="n">
        <v>0.055</v>
      </c>
      <c r="AV868" s="14" t="n">
        <v>1</v>
      </c>
      <c r="AW868" s="14" t="n">
        <v>0.577</v>
      </c>
      <c r="AX868" s="14" t="n">
        <v>0.114</v>
      </c>
      <c r="AY868" s="14" t="n">
        <v>0</v>
      </c>
      <c r="AZ868" s="14" t="n">
        <v>0.608</v>
      </c>
      <c r="BA868" s="14" t="n">
        <v>0.055</v>
      </c>
      <c r="BB868" s="14" t="n">
        <v>1</v>
      </c>
      <c r="BC868" s="14" t="n">
        <v>0.458</v>
      </c>
      <c r="BD868" s="14" t="n">
        <v>0.114</v>
      </c>
      <c r="BE868" s="14" t="n">
        <v>0</v>
      </c>
      <c r="BF868" s="14" t="n">
        <v>0.483</v>
      </c>
      <c r="BG868" s="14" t="n">
        <v>0.055</v>
      </c>
      <c r="BH868" s="14" t="n">
        <v>1</v>
      </c>
      <c r="BI868" s="14" t="n">
        <v>0.491</v>
      </c>
      <c r="BJ868" s="14" t="n">
        <v>0.114</v>
      </c>
      <c r="BK868" s="14" t="n">
        <v>0</v>
      </c>
      <c r="BL868" s="14" t="n">
        <v>0.518</v>
      </c>
      <c r="BM868" s="14" t="n">
        <v>0.055</v>
      </c>
      <c r="BN868" s="14" t="n">
        <v>1</v>
      </c>
      <c r="BO868" s="14" t="n">
        <v>0</v>
      </c>
      <c r="BP868" s="14" t="n">
        <v>0</v>
      </c>
      <c r="BQ868" s="14" t="n">
        <v>0</v>
      </c>
      <c r="BR868" s="14" t="n">
        <v>0</v>
      </c>
      <c r="BS868" s="14" t="n">
        <v>1</v>
      </c>
      <c r="BT868" s="14" t="n">
        <v>0</v>
      </c>
      <c r="BU868" s="14" t="n">
        <v>0</v>
      </c>
      <c r="BV868" s="14" t="n">
        <v>0</v>
      </c>
      <c r="BW868" s="14" t="n">
        <v>0.055</v>
      </c>
      <c r="BX868" s="14" t="n">
        <v>1</v>
      </c>
      <c r="BY868" s="14" t="n">
        <v>11.787</v>
      </c>
      <c r="BZ868" s="14" t="n">
        <v>0</v>
      </c>
      <c r="CA868" s="14" t="n">
        <v>11.787</v>
      </c>
      <c r="CB868" s="14" t="n">
        <v>0</v>
      </c>
      <c r="CC868" s="14" t="n">
        <v>78.125</v>
      </c>
      <c r="CD868" s="14" t="n">
        <v>7.95</v>
      </c>
      <c r="CE868" s="14" t="n">
        <v>0</v>
      </c>
      <c r="CF868" s="14" t="n">
        <v>82.422</v>
      </c>
      <c r="CG868" s="14" t="n">
        <v>0.055</v>
      </c>
      <c r="CH868" s="14" t="n">
        <v>1</v>
      </c>
      <c r="CI868" s="14" t="n">
        <v>0</v>
      </c>
      <c r="CJ868" s="14" t="n">
        <v>0</v>
      </c>
      <c r="CK868" s="14" t="n">
        <v>0</v>
      </c>
      <c r="CL868" s="14" t="n">
        <v>0</v>
      </c>
      <c r="CM868" s="14" t="n">
        <v>0</v>
      </c>
      <c r="CN868" s="14" t="n">
        <v>0</v>
      </c>
      <c r="CO868" s="14" t="n">
        <v>0</v>
      </c>
      <c r="CP868" s="14" t="n">
        <v>0</v>
      </c>
      <c r="CQ868" s="14" t="n">
        <v>1.198</v>
      </c>
      <c r="CR868" s="14" t="n">
        <v>0</v>
      </c>
      <c r="CS868" s="14" t="n">
        <v>4.776</v>
      </c>
      <c r="CT868" s="14" t="n">
        <v>4.753</v>
      </c>
      <c r="CU868" s="14" t="n">
        <v>15.983</v>
      </c>
    </row>
    <row r="869">
      <c r="A869" s="14" t="inlineStr">
        <is>
          <t>VIR2022</t>
        </is>
      </c>
      <c r="B869" s="14" t="inlineStr">
        <is>
          <t>VIR</t>
        </is>
      </c>
      <c r="C869" s="14" t="inlineStr">
        <is>
          <t>VIR</t>
        </is>
      </c>
      <c r="D869" s="14" t="inlineStr">
        <is>
          <t>Virgin Islands (U.S.)</t>
        </is>
      </c>
      <c r="E869" s="14" t="n">
        <v>2022</v>
      </c>
      <c r="F869" s="14" t="n">
        <v>0.055</v>
      </c>
      <c r="G869" s="14" t="n">
        <v>11.72</v>
      </c>
      <c r="H869" s="14" t="n">
        <v>1.235</v>
      </c>
      <c r="I869" s="14" t="n">
        <v>0</v>
      </c>
      <c r="J869" s="14" t="n">
        <v>11.72</v>
      </c>
      <c r="K869" s="14" t="n">
        <v>0</v>
      </c>
      <c r="L869" s="14" t="n">
        <v>1</v>
      </c>
      <c r="M869" s="14" t="n">
        <v>9.782999999999999</v>
      </c>
      <c r="N869" s="14" t="n">
        <v>3.704</v>
      </c>
      <c r="O869" s="14" t="n">
        <v>0</v>
      </c>
      <c r="P869" s="14" t="n">
        <v>9.782999999999999</v>
      </c>
      <c r="Q869" s="14" t="n">
        <v>0</v>
      </c>
      <c r="R869" s="14" t="n">
        <v>1</v>
      </c>
      <c r="S869" s="14" t="n">
        <v>17.893</v>
      </c>
      <c r="T869" s="14" t="n">
        <v>7.408</v>
      </c>
      <c r="U869" s="14" t="n">
        <v>0.073</v>
      </c>
      <c r="V869" s="14" t="n">
        <v>18.877</v>
      </c>
      <c r="W869" s="14" t="n">
        <v>0.055</v>
      </c>
      <c r="X869" s="14" t="n">
        <v>1</v>
      </c>
      <c r="Y869" s="14" t="n">
        <v>30.728</v>
      </c>
      <c r="Z869" s="14" t="n">
        <v>4.133</v>
      </c>
      <c r="AA869" s="14" t="n">
        <v>0</v>
      </c>
      <c r="AB869" s="14" t="n">
        <v>30.728</v>
      </c>
      <c r="AC869" s="14" t="n">
        <v>0</v>
      </c>
      <c r="AD869" s="14" t="n">
        <v>1</v>
      </c>
      <c r="AE869" s="14" t="n">
        <v>31.963</v>
      </c>
      <c r="AF869" s="14" t="n">
        <v>7.485</v>
      </c>
      <c r="AG869" s="14" t="n">
        <v>0</v>
      </c>
      <c r="AH869" s="14" t="n">
        <v>31.963</v>
      </c>
      <c r="AI869" s="14" t="n">
        <v>0</v>
      </c>
      <c r="AJ869" s="14" t="n">
        <v>1</v>
      </c>
      <c r="AK869" s="14" t="n">
        <v>39.371</v>
      </c>
      <c r="AL869" s="14" t="n">
        <v>21.155</v>
      </c>
      <c r="AM869" s="14" t="n">
        <v>0.16</v>
      </c>
      <c r="AN869" s="14" t="n">
        <v>41.537</v>
      </c>
      <c r="AO869" s="14" t="n">
        <v>0.055</v>
      </c>
      <c r="AP869" s="14" t="n">
        <v>1</v>
      </c>
      <c r="AQ869" s="14" t="n">
        <v>0.896</v>
      </c>
      <c r="AR869" s="14" t="n">
        <v>0.123</v>
      </c>
      <c r="AS869" s="14" t="n">
        <v>0.004</v>
      </c>
      <c r="AT869" s="14" t="n">
        <v>0.945</v>
      </c>
      <c r="AU869" s="14" t="n">
        <v>0.055</v>
      </c>
      <c r="AV869" s="14" t="n">
        <v>1</v>
      </c>
      <c r="AW869" s="14" t="n">
        <v>0.89</v>
      </c>
      <c r="AX869" s="14" t="n">
        <v>0.123</v>
      </c>
      <c r="AY869" s="14" t="n">
        <v>0.004</v>
      </c>
      <c r="AZ869" s="14" t="n">
        <v>0.9389999999999999</v>
      </c>
      <c r="BA869" s="14" t="n">
        <v>0.055</v>
      </c>
      <c r="BB869" s="14" t="n">
        <v>1</v>
      </c>
      <c r="BC869" s="14" t="n">
        <v>0.62</v>
      </c>
      <c r="BD869" s="14" t="n">
        <v>0.123</v>
      </c>
      <c r="BE869" s="14" t="n">
        <v>0.003</v>
      </c>
      <c r="BF869" s="14" t="n">
        <v>0.654</v>
      </c>
      <c r="BG869" s="14" t="n">
        <v>0.055</v>
      </c>
      <c r="BH869" s="14" t="n">
        <v>1</v>
      </c>
      <c r="BI869" s="14" t="n">
        <v>0.608</v>
      </c>
      <c r="BJ869" s="14" t="n">
        <v>0.123</v>
      </c>
      <c r="BK869" s="14" t="n">
        <v>0.002</v>
      </c>
      <c r="BL869" s="14" t="n">
        <v>0.641</v>
      </c>
      <c r="BM869" s="14" t="n">
        <v>0.055</v>
      </c>
      <c r="BN869" s="14" t="n">
        <v>1</v>
      </c>
      <c r="BO869" s="14" t="n">
        <v>0</v>
      </c>
      <c r="BP869" s="14" t="n">
        <v>0</v>
      </c>
      <c r="BQ869" s="14" t="n">
        <v>0</v>
      </c>
      <c r="BR869" s="14" t="n">
        <v>0</v>
      </c>
      <c r="BS869" s="14" t="n">
        <v>1</v>
      </c>
      <c r="BT869" s="14" t="n">
        <v>0</v>
      </c>
      <c r="BU869" s="14" t="n">
        <v>0</v>
      </c>
      <c r="BV869" s="14" t="n">
        <v>0</v>
      </c>
      <c r="BW869" s="14" t="n">
        <v>0.055</v>
      </c>
      <c r="BX869" s="14" t="n">
        <v>1</v>
      </c>
      <c r="BY869" s="14" t="n">
        <v>12.729</v>
      </c>
      <c r="BZ869" s="14" t="n">
        <v>0</v>
      </c>
      <c r="CA869" s="14" t="n">
        <v>12.729</v>
      </c>
      <c r="CB869" s="14" t="n">
        <v>0</v>
      </c>
      <c r="CC869" s="14" t="n">
        <v>97.90000000000001</v>
      </c>
      <c r="CD869" s="14" t="n">
        <v>7.95</v>
      </c>
      <c r="CE869" s="14" t="n">
        <v>0.399</v>
      </c>
      <c r="CF869" s="14" t="n">
        <v>103.285</v>
      </c>
      <c r="CG869" s="14" t="n">
        <v>0.055</v>
      </c>
      <c r="CH869" s="14" t="n">
        <v>1</v>
      </c>
      <c r="CI869" s="14" t="n">
        <v>0</v>
      </c>
      <c r="CJ869" s="14" t="n">
        <v>0</v>
      </c>
      <c r="CK869" s="14" t="n">
        <v>0</v>
      </c>
      <c r="CL869" s="14" t="n">
        <v>0</v>
      </c>
      <c r="CM869" s="14" t="n">
        <v>0</v>
      </c>
      <c r="CN869" s="14" t="n">
        <v>0</v>
      </c>
      <c r="CO869" s="14" t="n">
        <v>0</v>
      </c>
      <c r="CP869" s="14" t="n">
        <v>0</v>
      </c>
      <c r="CQ869" s="14" t="n">
        <v>1.294</v>
      </c>
      <c r="CR869" s="14" t="n">
        <v>0</v>
      </c>
      <c r="CS869" s="14" t="n">
        <v>5.158</v>
      </c>
      <c r="CT869" s="14" t="n">
        <v>10.485</v>
      </c>
      <c r="CU869" s="14" t="n">
        <v>29.494</v>
      </c>
    </row>
    <row r="870">
      <c r="A870" s="14" t="inlineStr">
        <is>
          <t>VIR2023</t>
        </is>
      </c>
      <c r="B870" s="14" t="inlineStr">
        <is>
          <t>VIR</t>
        </is>
      </c>
      <c r="C870" s="14" t="inlineStr">
        <is>
          <t>VIR</t>
        </is>
      </c>
      <c r="D870" s="14" t="inlineStr">
        <is>
          <t>Virgin Islands (U.S.)</t>
        </is>
      </c>
      <c r="E870" s="14" t="n">
        <v>2023</v>
      </c>
      <c r="F870" s="14" t="n">
        <v>0.055</v>
      </c>
      <c r="G870" s="14" t="n">
        <v>6.147</v>
      </c>
      <c r="H870" s="14" t="n">
        <v>1.286</v>
      </c>
      <c r="I870" s="14" t="n">
        <v>0</v>
      </c>
      <c r="J870" s="14" t="n">
        <v>6.147</v>
      </c>
      <c r="K870" s="14" t="n">
        <v>0</v>
      </c>
      <c r="L870" s="14" t="n">
        <v>1</v>
      </c>
      <c r="M870" s="14" t="n">
        <v>7.886</v>
      </c>
      <c r="N870" s="14" t="n">
        <v>3.857</v>
      </c>
      <c r="O870" s="14" t="n">
        <v>0</v>
      </c>
      <c r="P870" s="14" t="n">
        <v>7.886</v>
      </c>
      <c r="Q870" s="14" t="n">
        <v>0</v>
      </c>
      <c r="R870" s="14" t="n">
        <v>1</v>
      </c>
      <c r="S870" s="14" t="n">
        <v>12.575</v>
      </c>
      <c r="T870" s="14" t="n">
        <v>7.714</v>
      </c>
      <c r="U870" s="14" t="n">
        <v>0.077</v>
      </c>
      <c r="V870" s="14" t="n">
        <v>13.267</v>
      </c>
      <c r="W870" s="14" t="n">
        <v>0.055</v>
      </c>
      <c r="X870" s="14" t="n">
        <v>1</v>
      </c>
      <c r="Y870" s="14" t="n">
        <v>12.478</v>
      </c>
      <c r="Z870" s="14" t="n">
        <v>1.678</v>
      </c>
      <c r="AA870" s="14" t="n">
        <v>0</v>
      </c>
      <c r="AB870" s="14" t="n">
        <v>12.478</v>
      </c>
      <c r="AC870" s="14" t="n">
        <v>0</v>
      </c>
      <c r="AD870" s="14" t="n">
        <v>1</v>
      </c>
      <c r="AE870" s="14" t="n">
        <v>13.763</v>
      </c>
      <c r="AF870" s="14" t="n">
        <v>3.223</v>
      </c>
      <c r="AG870" s="14" t="n">
        <v>0</v>
      </c>
      <c r="AH870" s="14" t="n">
        <v>13.763</v>
      </c>
      <c r="AI870" s="14" t="n">
        <v>0</v>
      </c>
      <c r="AJ870" s="14" t="n">
        <v>1</v>
      </c>
      <c r="AK870" s="14" t="n">
        <v>21.477</v>
      </c>
      <c r="AL870" s="14" t="n">
        <v>11.54</v>
      </c>
      <c r="AM870" s="14" t="n">
        <v>0.131</v>
      </c>
      <c r="AN870" s="14" t="n">
        <v>22.659</v>
      </c>
      <c r="AO870" s="14" t="n">
        <v>0.055</v>
      </c>
      <c r="AP870" s="14" t="n">
        <v>1</v>
      </c>
      <c r="AQ870" s="14" t="n">
        <v>0.791</v>
      </c>
      <c r="AR870" s="14" t="n">
        <v>0.129</v>
      </c>
      <c r="AS870" s="14" t="n">
        <v>0.005</v>
      </c>
      <c r="AT870" s="14" t="n">
        <v>0.834</v>
      </c>
      <c r="AU870" s="14" t="n">
        <v>0.055</v>
      </c>
      <c r="AV870" s="14" t="n">
        <v>1</v>
      </c>
      <c r="AW870" s="14" t="n">
        <v>0.618</v>
      </c>
      <c r="AX870" s="14" t="n">
        <v>0.129</v>
      </c>
      <c r="AY870" s="14" t="n">
        <v>0.004</v>
      </c>
      <c r="AZ870" s="14" t="n">
        <v>0.652</v>
      </c>
      <c r="BA870" s="14" t="n">
        <v>0.055</v>
      </c>
      <c r="BB870" s="14" t="n">
        <v>1</v>
      </c>
      <c r="BC870" s="14" t="n">
        <v>0.554</v>
      </c>
      <c r="BD870" s="14" t="n">
        <v>0.129</v>
      </c>
      <c r="BE870" s="14" t="n">
        <v>0.003</v>
      </c>
      <c r="BF870" s="14" t="n">
        <v>0.585</v>
      </c>
      <c r="BG870" s="14" t="n">
        <v>0.055</v>
      </c>
      <c r="BH870" s="14" t="n">
        <v>1</v>
      </c>
      <c r="BI870" s="14" t="n">
        <v>0.5570000000000001</v>
      </c>
      <c r="BJ870" s="14" t="n">
        <v>0.129</v>
      </c>
      <c r="BK870" s="14" t="n">
        <v>0.003</v>
      </c>
      <c r="BL870" s="14" t="n">
        <v>0.588</v>
      </c>
      <c r="BM870" s="14" t="n">
        <v>0.055</v>
      </c>
      <c r="BN870" s="14" t="n">
        <v>1</v>
      </c>
      <c r="BO870" s="14" t="n">
        <v>0</v>
      </c>
      <c r="BP870" s="14" t="n">
        <v>0</v>
      </c>
      <c r="BQ870" s="14" t="n">
        <v>0</v>
      </c>
      <c r="BR870" s="14" t="n">
        <v>0</v>
      </c>
      <c r="BS870" s="14" t="n">
        <v>1</v>
      </c>
      <c r="BT870" s="14" t="n">
        <v>0</v>
      </c>
      <c r="BU870" s="14" t="n">
        <v>0</v>
      </c>
      <c r="BV870" s="14" t="n">
        <v>0</v>
      </c>
      <c r="BW870" s="14" t="n">
        <v>0.055</v>
      </c>
      <c r="BX870" s="14" t="n">
        <v>1</v>
      </c>
      <c r="BY870" s="14" t="n">
        <v>13.254</v>
      </c>
      <c r="BZ870" s="14" t="n">
        <v>0</v>
      </c>
      <c r="CA870" s="14" t="n">
        <v>13.254</v>
      </c>
      <c r="CB870" s="14" t="n">
        <v>0</v>
      </c>
      <c r="CC870" s="14" t="n">
        <v>83.248</v>
      </c>
      <c r="CD870" s="14" t="n">
        <v>7.95</v>
      </c>
      <c r="CE870" s="14" t="n">
        <v>0.507</v>
      </c>
      <c r="CF870" s="14" t="n">
        <v>87.827</v>
      </c>
      <c r="CG870" s="14" t="n">
        <v>0.055</v>
      </c>
      <c r="CH870" s="14" t="n">
        <v>1</v>
      </c>
      <c r="CI870" s="14" t="n">
        <v>0</v>
      </c>
      <c r="CJ870" s="14" t="n">
        <v>0</v>
      </c>
      <c r="CK870" s="14" t="n">
        <v>0</v>
      </c>
      <c r="CL870" s="14" t="n">
        <v>0</v>
      </c>
      <c r="CM870" s="14" t="n">
        <v>0</v>
      </c>
      <c r="CN870" s="14" t="n">
        <v>0</v>
      </c>
      <c r="CO870" s="14" t="n">
        <v>0</v>
      </c>
      <c r="CP870" s="14" t="n">
        <v>0</v>
      </c>
      <c r="CQ870" s="14" t="n">
        <v>1.348</v>
      </c>
      <c r="CR870" s="14" t="n">
        <v>0</v>
      </c>
      <c r="CS870" s="14" t="n">
        <v>5.37</v>
      </c>
      <c r="CT870" s="14" t="n">
        <v>4.861</v>
      </c>
      <c r="CU870" s="14" t="n">
        <v>11.192</v>
      </c>
    </row>
    <row r="871">
      <c r="A871" s="14" t="inlineStr">
        <is>
          <t>VIR2024</t>
        </is>
      </c>
      <c r="B871" s="14" t="inlineStr">
        <is>
          <t>VIR</t>
        </is>
      </c>
      <c r="C871" s="14" t="inlineStr">
        <is>
          <t>VIR</t>
        </is>
      </c>
      <c r="D871" s="14" t="inlineStr">
        <is>
          <t>Virgin Islands (U.S.)</t>
        </is>
      </c>
      <c r="E871" s="14" t="n">
        <v>2024</v>
      </c>
      <c r="F871" s="14" t="n">
        <v>0.055</v>
      </c>
      <c r="G871" s="14" t="n">
        <v>5.575</v>
      </c>
      <c r="H871" s="14" t="n">
        <v>1.324</v>
      </c>
      <c r="I871" s="14" t="n">
        <v>0</v>
      </c>
      <c r="J871" s="14" t="n">
        <v>5.575</v>
      </c>
      <c r="K871" s="14" t="n">
        <v>0</v>
      </c>
      <c r="L871" s="14" t="n">
        <v>1</v>
      </c>
      <c r="M871" s="14" t="n">
        <v>7.124</v>
      </c>
      <c r="N871" s="14" t="n">
        <v>3.971</v>
      </c>
      <c r="O871" s="14" t="n">
        <v>0</v>
      </c>
      <c r="P871" s="14" t="n">
        <v>7.124</v>
      </c>
      <c r="Q871" s="14" t="n">
        <v>0</v>
      </c>
      <c r="R871" s="14" t="n">
        <v>1</v>
      </c>
      <c r="S871" s="14" t="n">
        <v>12.193</v>
      </c>
      <c r="T871" s="14" t="n">
        <v>7.942</v>
      </c>
      <c r="U871" s="14" t="n">
        <v>0.091</v>
      </c>
      <c r="V871" s="14" t="n">
        <v>12.863</v>
      </c>
      <c r="W871" s="14" t="n">
        <v>0.055</v>
      </c>
      <c r="X871" s="14" t="n">
        <v>1</v>
      </c>
      <c r="Y871" s="14" t="n">
        <v>11.447</v>
      </c>
      <c r="Z871" s="14" t="n">
        <v>1.54</v>
      </c>
      <c r="AA871" s="14" t="n">
        <v>0</v>
      </c>
      <c r="AB871" s="14" t="n">
        <v>11.447</v>
      </c>
      <c r="AC871" s="14" t="n">
        <v>0</v>
      </c>
      <c r="AD871" s="14" t="n">
        <v>1</v>
      </c>
      <c r="AE871" s="14" t="n">
        <v>12.771</v>
      </c>
      <c r="AF871" s="14" t="n">
        <v>2.991</v>
      </c>
      <c r="AG871" s="14" t="n">
        <v>0</v>
      </c>
      <c r="AH871" s="14" t="n">
        <v>12.771</v>
      </c>
      <c r="AI871" s="14" t="n">
        <v>0</v>
      </c>
      <c r="AJ871" s="14" t="n">
        <v>1</v>
      </c>
      <c r="AK871" s="14" t="n">
        <v>20.712</v>
      </c>
      <c r="AL871" s="14" t="n">
        <v>11.129</v>
      </c>
      <c r="AM871" s="14" t="n">
        <v>0.155</v>
      </c>
      <c r="AN871" s="14" t="n">
        <v>21.852</v>
      </c>
      <c r="AO871" s="14" t="n">
        <v>0.055</v>
      </c>
      <c r="AP871" s="14" t="n">
        <v>1</v>
      </c>
      <c r="AQ871" s="14" t="n">
        <v>0.756</v>
      </c>
      <c r="AR871" s="14" t="n">
        <v>0.132</v>
      </c>
      <c r="AS871" s="14" t="n">
        <v>0.006</v>
      </c>
      <c r="AT871" s="14" t="n">
        <v>0.798</v>
      </c>
      <c r="AU871" s="14" t="n">
        <v>0.055</v>
      </c>
      <c r="AV871" s="14" t="n">
        <v>1</v>
      </c>
      <c r="AW871" s="14" t="n">
        <v>0.655</v>
      </c>
      <c r="AX871" s="14" t="n">
        <v>0.132</v>
      </c>
      <c r="AY871" s="14" t="n">
        <v>0.005</v>
      </c>
      <c r="AZ871" s="14" t="n">
        <v>0.6909999999999999</v>
      </c>
      <c r="BA871" s="14" t="n">
        <v>0.055</v>
      </c>
      <c r="BB871" s="14" t="n">
        <v>1</v>
      </c>
      <c r="BC871" s="14" t="n">
        <v>0.534</v>
      </c>
      <c r="BD871" s="14" t="n">
        <v>0.132</v>
      </c>
      <c r="BE871" s="14" t="n">
        <v>0.004</v>
      </c>
      <c r="BF871" s="14" t="n">
        <v>0.5629999999999999</v>
      </c>
      <c r="BG871" s="14" t="n">
        <v>0.055</v>
      </c>
      <c r="BH871" s="14" t="n">
        <v>1</v>
      </c>
      <c r="BI871" s="14" t="n">
        <v>0.5679999999999999</v>
      </c>
      <c r="BJ871" s="14" t="n">
        <v>0.132</v>
      </c>
      <c r="BK871" s="14" t="n">
        <v>0.004</v>
      </c>
      <c r="BL871" s="14" t="n">
        <v>0.599</v>
      </c>
      <c r="BM871" s="14" t="n">
        <v>0.055</v>
      </c>
      <c r="BN871" s="14" t="n">
        <v>1</v>
      </c>
      <c r="BO871" s="14" t="n">
        <v>0</v>
      </c>
      <c r="BP871" s="14" t="n">
        <v>0</v>
      </c>
      <c r="BQ871" s="14" t="n">
        <v>0</v>
      </c>
      <c r="BR871" s="14" t="n">
        <v>0</v>
      </c>
      <c r="BS871" s="14" t="n">
        <v>1</v>
      </c>
      <c r="BT871" s="14" t="n">
        <v>0</v>
      </c>
      <c r="BU871" s="14" t="n">
        <v>0</v>
      </c>
      <c r="BV871" s="14" t="n">
        <v>0</v>
      </c>
      <c r="BW871" s="14" t="n">
        <v>0.055</v>
      </c>
      <c r="BX871" s="14" t="n">
        <v>1</v>
      </c>
      <c r="BY871" s="14" t="n">
        <v>13.646</v>
      </c>
      <c r="BZ871" s="14" t="n">
        <v>0</v>
      </c>
      <c r="CA871" s="14" t="n">
        <v>13.646</v>
      </c>
      <c r="CB871" s="14" t="n">
        <v>0</v>
      </c>
      <c r="CC871" s="14" t="n">
        <v>82.58799999999999</v>
      </c>
      <c r="CD871" s="14" t="n">
        <v>7.95</v>
      </c>
      <c r="CE871" s="14" t="n">
        <v>0.619</v>
      </c>
      <c r="CF871" s="14" t="n">
        <v>87.13</v>
      </c>
      <c r="CG871" s="14" t="n">
        <v>0.055</v>
      </c>
      <c r="CH871" s="14" t="n">
        <v>1</v>
      </c>
      <c r="CI871" s="14" t="n">
        <v>0</v>
      </c>
      <c r="CJ871" s="14" t="n">
        <v>0</v>
      </c>
      <c r="CK871" s="14" t="n">
        <v>0</v>
      </c>
      <c r="CL871" s="14" t="n">
        <v>0</v>
      </c>
      <c r="CM871" s="14" t="n">
        <v>0</v>
      </c>
      <c r="CN871" s="14" t="n">
        <v>0</v>
      </c>
      <c r="CO871" s="14" t="n">
        <v>0</v>
      </c>
      <c r="CP871" s="14" t="n">
        <v>0</v>
      </c>
      <c r="CQ871" s="14" t="n">
        <v>1.387</v>
      </c>
      <c r="CR871" s="14" t="n">
        <v>0</v>
      </c>
      <c r="CS871" s="14" t="n">
        <v>5.529</v>
      </c>
      <c r="CT871" s="14" t="n">
        <v>4.251</v>
      </c>
      <c r="CU871" s="14" t="n">
        <v>10.123</v>
      </c>
    </row>
    <row r="872">
      <c r="A872" s="14" t="inlineStr">
        <is>
          <t>PSE2021</t>
        </is>
      </c>
      <c r="B872" s="14" t="inlineStr">
        <is>
          <t>PSE</t>
        </is>
      </c>
      <c r="C872" s="14" t="inlineStr">
        <is>
          <t>PSE</t>
        </is>
      </c>
      <c r="D872" s="14" t="inlineStr">
        <is>
          <t>West Bank and Gaza</t>
        </is>
      </c>
      <c r="E872" s="14" t="n">
        <v>2021</v>
      </c>
      <c r="F872" s="14" t="n">
        <v>0.16</v>
      </c>
      <c r="G872" s="14" t="n">
        <v>5.897</v>
      </c>
      <c r="H872" s="14" t="n">
        <v>1.143</v>
      </c>
      <c r="I872" s="14" t="n">
        <v>0</v>
      </c>
      <c r="J872" s="14" t="n">
        <v>5.897</v>
      </c>
      <c r="K872" s="14" t="n">
        <v>0</v>
      </c>
      <c r="L872" s="14" t="n">
        <v>1</v>
      </c>
      <c r="M872" s="14" t="n">
        <v>7.964</v>
      </c>
      <c r="N872" s="14" t="n">
        <v>3.43</v>
      </c>
      <c r="O872" s="14" t="n">
        <v>0</v>
      </c>
      <c r="P872" s="14" t="n">
        <v>7.964</v>
      </c>
      <c r="Q872" s="14" t="n">
        <v>0</v>
      </c>
      <c r="R872" s="14" t="n">
        <v>1</v>
      </c>
      <c r="S872" s="14" t="n">
        <v>11.613</v>
      </c>
      <c r="T872" s="14" t="n">
        <v>6.86</v>
      </c>
      <c r="U872" s="14" t="n">
        <v>0</v>
      </c>
      <c r="V872" s="14" t="n">
        <v>13.471</v>
      </c>
      <c r="W872" s="14" t="n">
        <v>0.16</v>
      </c>
      <c r="X872" s="14" t="n">
        <v>1</v>
      </c>
      <c r="Y872" s="14" t="n">
        <v>15.299</v>
      </c>
      <c r="Z872" s="14" t="n">
        <v>2.496</v>
      </c>
      <c r="AA872" s="14" t="n">
        <v>0</v>
      </c>
      <c r="AB872" s="14" t="n">
        <v>15.299</v>
      </c>
      <c r="AC872" s="14" t="n">
        <v>0</v>
      </c>
      <c r="AD872" s="14" t="n">
        <v>1</v>
      </c>
      <c r="AE872" s="14" t="n">
        <v>16.442</v>
      </c>
      <c r="AF872" s="14" t="n">
        <v>4.506</v>
      </c>
      <c r="AG872" s="14" t="n">
        <v>0</v>
      </c>
      <c r="AH872" s="14" t="n">
        <v>16.442</v>
      </c>
      <c r="AI872" s="14" t="n">
        <v>0</v>
      </c>
      <c r="AJ872" s="14" t="n">
        <v>1</v>
      </c>
      <c r="AK872" s="14" t="n">
        <v>23.302</v>
      </c>
      <c r="AL872" s="14" t="n">
        <v>13.551</v>
      </c>
      <c r="AM872" s="14" t="n">
        <v>0</v>
      </c>
      <c r="AN872" s="14" t="n">
        <v>27.03</v>
      </c>
      <c r="AO872" s="14" t="n">
        <v>0.16</v>
      </c>
      <c r="AP872" s="14" t="n">
        <v>1</v>
      </c>
      <c r="AQ872" s="14" t="n">
        <v>0.621</v>
      </c>
      <c r="AR872" s="14" t="n">
        <v>0.114</v>
      </c>
      <c r="AS872" s="14" t="n">
        <v>0</v>
      </c>
      <c r="AT872" s="14" t="n">
        <v>0.72</v>
      </c>
      <c r="AU872" s="14" t="n">
        <v>0.16</v>
      </c>
      <c r="AV872" s="14" t="n">
        <v>1</v>
      </c>
      <c r="AW872" s="14" t="n">
        <v>0.593</v>
      </c>
      <c r="AX872" s="14" t="n">
        <v>0.114</v>
      </c>
      <c r="AY872" s="14" t="n">
        <v>0.798</v>
      </c>
      <c r="AZ872" s="14" t="n">
        <v>1.614</v>
      </c>
      <c r="BA872" s="14" t="n">
        <v>0.16</v>
      </c>
      <c r="BB872" s="14" t="n">
        <v>1</v>
      </c>
      <c r="BC872" s="14" t="n">
        <v>0.44</v>
      </c>
      <c r="BD872" s="14" t="n">
        <v>0.114</v>
      </c>
      <c r="BE872" s="14" t="n">
        <v>0</v>
      </c>
      <c r="BF872" s="14" t="n">
        <v>0.51</v>
      </c>
      <c r="BG872" s="14" t="n">
        <v>0.16</v>
      </c>
      <c r="BH872" s="14" t="n">
        <v>1</v>
      </c>
      <c r="BI872" s="14" t="n">
        <v>0.5600000000000001</v>
      </c>
      <c r="BJ872" s="14" t="n">
        <v>0.114</v>
      </c>
      <c r="BK872" s="14" t="n">
        <v>0</v>
      </c>
      <c r="BL872" s="14" t="n">
        <v>0.65</v>
      </c>
      <c r="BM872" s="14" t="n">
        <v>0.16</v>
      </c>
      <c r="BN872" s="14" t="n">
        <v>1</v>
      </c>
      <c r="BO872" s="14" t="n">
        <v>0</v>
      </c>
      <c r="BP872" s="14" t="n">
        <v>0</v>
      </c>
      <c r="BQ872" s="14" t="n">
        <v>0</v>
      </c>
      <c r="BR872" s="14" t="n">
        <v>0</v>
      </c>
      <c r="BS872" s="14" t="n">
        <v>1</v>
      </c>
      <c r="BT872" s="14" t="n">
        <v>0</v>
      </c>
      <c r="BU872" s="14" t="n">
        <v>0</v>
      </c>
      <c r="BV872" s="14" t="n">
        <v>0</v>
      </c>
      <c r="BW872" s="14" t="n">
        <v>0.16</v>
      </c>
      <c r="BX872" s="14" t="n">
        <v>1</v>
      </c>
      <c r="BY872" s="14" t="n">
        <v>11.787</v>
      </c>
      <c r="BZ872" s="14" t="n">
        <v>0</v>
      </c>
      <c r="CA872" s="14" t="n">
        <v>11.787</v>
      </c>
      <c r="CB872" s="14" t="n">
        <v>0</v>
      </c>
      <c r="CC872" s="14" t="n">
        <v>81.69499999999999</v>
      </c>
      <c r="CD872" s="14" t="n">
        <v>7.95</v>
      </c>
      <c r="CE872" s="14" t="n">
        <v>0</v>
      </c>
      <c r="CF872" s="14" t="n">
        <v>94.767</v>
      </c>
      <c r="CG872" s="14" t="n">
        <v>0.16</v>
      </c>
      <c r="CH872" s="14" t="n">
        <v>1</v>
      </c>
      <c r="CI872" s="14" t="n">
        <v>0</v>
      </c>
      <c r="CJ872" s="14" t="n">
        <v>0</v>
      </c>
      <c r="CK872" s="14" t="n">
        <v>0</v>
      </c>
      <c r="CL872" s="14" t="n">
        <v>0</v>
      </c>
      <c r="CM872" s="14" t="n">
        <v>0</v>
      </c>
      <c r="CN872" s="14" t="n">
        <v>0</v>
      </c>
      <c r="CO872" s="14" t="n">
        <v>0</v>
      </c>
      <c r="CP872" s="14" t="n">
        <v>0</v>
      </c>
      <c r="CQ872" s="14" t="n">
        <v>1.198</v>
      </c>
      <c r="CR872" s="14" t="n">
        <v>0</v>
      </c>
      <c r="CS872" s="14" t="n">
        <v>4.776</v>
      </c>
      <c r="CT872" s="14" t="n">
        <v>4.753</v>
      </c>
      <c r="CU872" s="14" t="n">
        <v>14.162</v>
      </c>
    </row>
    <row r="873">
      <c r="A873" s="14" t="inlineStr">
        <is>
          <t>PSE2022</t>
        </is>
      </c>
      <c r="B873" s="14" t="inlineStr">
        <is>
          <t>PSE</t>
        </is>
      </c>
      <c r="C873" s="14" t="inlineStr">
        <is>
          <t>PSE</t>
        </is>
      </c>
      <c r="D873" s="14" t="inlineStr">
        <is>
          <t>West Bank and Gaza</t>
        </is>
      </c>
      <c r="E873" s="14" t="n">
        <v>2022</v>
      </c>
      <c r="F873" s="14" t="n">
        <v>0.16</v>
      </c>
      <c r="G873" s="14" t="n">
        <v>11.72</v>
      </c>
      <c r="H873" s="14" t="n">
        <v>1.235</v>
      </c>
      <c r="I873" s="14" t="n">
        <v>0</v>
      </c>
      <c r="J873" s="14" t="n">
        <v>11.72</v>
      </c>
      <c r="K873" s="14" t="n">
        <v>0</v>
      </c>
      <c r="L873" s="14" t="n">
        <v>1</v>
      </c>
      <c r="M873" s="14" t="n">
        <v>9.782999999999999</v>
      </c>
      <c r="N873" s="14" t="n">
        <v>3.704</v>
      </c>
      <c r="O873" s="14" t="n">
        <v>0</v>
      </c>
      <c r="P873" s="14" t="n">
        <v>9.782999999999999</v>
      </c>
      <c r="Q873" s="14" t="n">
        <v>0</v>
      </c>
      <c r="R873" s="14" t="n">
        <v>1</v>
      </c>
      <c r="S873" s="14" t="n">
        <v>17.893</v>
      </c>
      <c r="T873" s="14" t="n">
        <v>7.408</v>
      </c>
      <c r="U873" s="14" t="n">
        <v>0.212</v>
      </c>
      <c r="V873" s="14" t="n">
        <v>20.756</v>
      </c>
      <c r="W873" s="14" t="n">
        <v>0.16</v>
      </c>
      <c r="X873" s="14" t="n">
        <v>1</v>
      </c>
      <c r="Y873" s="14" t="n">
        <v>31.56</v>
      </c>
      <c r="Z873" s="14" t="n">
        <v>5.148</v>
      </c>
      <c r="AA873" s="14" t="n">
        <v>0</v>
      </c>
      <c r="AB873" s="14" t="n">
        <v>31.56</v>
      </c>
      <c r="AC873" s="14" t="n">
        <v>0</v>
      </c>
      <c r="AD873" s="14" t="n">
        <v>1</v>
      </c>
      <c r="AE873" s="14" t="n">
        <v>32.795</v>
      </c>
      <c r="AF873" s="14" t="n">
        <v>8.988</v>
      </c>
      <c r="AG873" s="14" t="n">
        <v>0</v>
      </c>
      <c r="AH873" s="14" t="n">
        <v>32.795</v>
      </c>
      <c r="AI873" s="14" t="n">
        <v>0</v>
      </c>
      <c r="AJ873" s="14" t="n">
        <v>1</v>
      </c>
      <c r="AK873" s="14" t="n">
        <v>40.203</v>
      </c>
      <c r="AL873" s="14" t="n">
        <v>23.38</v>
      </c>
      <c r="AM873" s="14" t="n">
        <v>0.476</v>
      </c>
      <c r="AN873" s="14" t="n">
        <v>46.635</v>
      </c>
      <c r="AO873" s="14" t="n">
        <v>0.16</v>
      </c>
      <c r="AP873" s="14" t="n">
        <v>1</v>
      </c>
      <c r="AQ873" s="14" t="n">
        <v>0.847</v>
      </c>
      <c r="AR873" s="14" t="n">
        <v>0.123</v>
      </c>
      <c r="AS873" s="14" t="n">
        <v>0.01</v>
      </c>
      <c r="AT873" s="14" t="n">
        <v>0.982</v>
      </c>
      <c r="AU873" s="14" t="n">
        <v>0.16</v>
      </c>
      <c r="AV873" s="14" t="n">
        <v>1</v>
      </c>
      <c r="AW873" s="14" t="n">
        <v>0.947</v>
      </c>
      <c r="AX873" s="14" t="n">
        <v>0.123</v>
      </c>
      <c r="AY873" s="14" t="n">
        <v>0.581</v>
      </c>
      <c r="AZ873" s="14" t="n">
        <v>1.772</v>
      </c>
      <c r="BA873" s="14" t="n">
        <v>0.16</v>
      </c>
      <c r="BB873" s="14" t="n">
        <v>1</v>
      </c>
      <c r="BC873" s="14" t="n">
        <v>0.589</v>
      </c>
      <c r="BD873" s="14" t="n">
        <v>0.123</v>
      </c>
      <c r="BE873" s="14" t="n">
        <v>0.007</v>
      </c>
      <c r="BF873" s="14" t="n">
        <v>0.6830000000000001</v>
      </c>
      <c r="BG873" s="14" t="n">
        <v>0.16</v>
      </c>
      <c r="BH873" s="14" t="n">
        <v>1</v>
      </c>
      <c r="BI873" s="14" t="n">
        <v>0.6889999999999999</v>
      </c>
      <c r="BJ873" s="14" t="n">
        <v>0.123</v>
      </c>
      <c r="BK873" s="14" t="n">
        <v>0.008</v>
      </c>
      <c r="BL873" s="14" t="n">
        <v>0.799</v>
      </c>
      <c r="BM873" s="14" t="n">
        <v>0.16</v>
      </c>
      <c r="BN873" s="14" t="n">
        <v>1</v>
      </c>
      <c r="BO873" s="14" t="n">
        <v>0</v>
      </c>
      <c r="BP873" s="14" t="n">
        <v>0</v>
      </c>
      <c r="BQ873" s="14" t="n">
        <v>0</v>
      </c>
      <c r="BR873" s="14" t="n">
        <v>0</v>
      </c>
      <c r="BS873" s="14" t="n">
        <v>1</v>
      </c>
      <c r="BT873" s="14" t="n">
        <v>0</v>
      </c>
      <c r="BU873" s="14" t="n">
        <v>0</v>
      </c>
      <c r="BV873" s="14" t="n">
        <v>0</v>
      </c>
      <c r="BW873" s="14" t="n">
        <v>0.16</v>
      </c>
      <c r="BX873" s="14" t="n">
        <v>1</v>
      </c>
      <c r="BY873" s="14" t="n">
        <v>12.729</v>
      </c>
      <c r="BZ873" s="14" t="n">
        <v>0</v>
      </c>
      <c r="CA873" s="14" t="n">
        <v>12.729</v>
      </c>
      <c r="CB873" s="14" t="n">
        <v>0</v>
      </c>
      <c r="CC873" s="14" t="n">
        <v>102.477</v>
      </c>
      <c r="CD873" s="14" t="n">
        <v>7.95</v>
      </c>
      <c r="CE873" s="14" t="n">
        <v>1.213</v>
      </c>
      <c r="CF873" s="14" t="n">
        <v>118.873</v>
      </c>
      <c r="CG873" s="14" t="n">
        <v>0.16</v>
      </c>
      <c r="CH873" s="14" t="n">
        <v>1</v>
      </c>
      <c r="CI873" s="14" t="n">
        <v>0</v>
      </c>
      <c r="CJ873" s="14" t="n">
        <v>0</v>
      </c>
      <c r="CK873" s="14" t="n">
        <v>0</v>
      </c>
      <c r="CL873" s="14" t="n">
        <v>0</v>
      </c>
      <c r="CM873" s="14" t="n">
        <v>0</v>
      </c>
      <c r="CN873" s="14" t="n">
        <v>0</v>
      </c>
      <c r="CO873" s="14" t="n">
        <v>0</v>
      </c>
      <c r="CP873" s="14" t="n">
        <v>0</v>
      </c>
      <c r="CQ873" s="14" t="n">
        <v>1.294</v>
      </c>
      <c r="CR873" s="14" t="n">
        <v>0</v>
      </c>
      <c r="CS873" s="14" t="n">
        <v>5.158</v>
      </c>
      <c r="CT873" s="14" t="n">
        <v>10.485</v>
      </c>
      <c r="CU873" s="14" t="n">
        <v>30.326</v>
      </c>
    </row>
    <row r="874">
      <c r="A874" s="14" t="inlineStr">
        <is>
          <t>PSE2023</t>
        </is>
      </c>
      <c r="B874" s="14" t="inlineStr">
        <is>
          <t>PSE</t>
        </is>
      </c>
      <c r="C874" s="14" t="inlineStr">
        <is>
          <t>PSE</t>
        </is>
      </c>
      <c r="D874" s="14" t="inlineStr">
        <is>
          <t>West Bank and Gaza</t>
        </is>
      </c>
      <c r="E874" s="14" t="n">
        <v>2023</v>
      </c>
      <c r="F874" s="14" t="n">
        <v>0.16</v>
      </c>
      <c r="G874" s="14" t="n">
        <v>6.147</v>
      </c>
      <c r="H874" s="14" t="n">
        <v>1.286</v>
      </c>
      <c r="I874" s="14" t="n">
        <v>0</v>
      </c>
      <c r="J874" s="14" t="n">
        <v>6.147</v>
      </c>
      <c r="K874" s="14" t="n">
        <v>0</v>
      </c>
      <c r="L874" s="14" t="n">
        <v>1</v>
      </c>
      <c r="M874" s="14" t="n">
        <v>7.886</v>
      </c>
      <c r="N874" s="14" t="n">
        <v>3.857</v>
      </c>
      <c r="O874" s="14" t="n">
        <v>0</v>
      </c>
      <c r="P874" s="14" t="n">
        <v>7.886</v>
      </c>
      <c r="Q874" s="14" t="n">
        <v>0</v>
      </c>
      <c r="R874" s="14" t="n">
        <v>1</v>
      </c>
      <c r="S874" s="14" t="n">
        <v>12.575</v>
      </c>
      <c r="T874" s="14" t="n">
        <v>7.714</v>
      </c>
      <c r="U874" s="14" t="n">
        <v>0.223</v>
      </c>
      <c r="V874" s="14" t="n">
        <v>14.587</v>
      </c>
      <c r="W874" s="14" t="n">
        <v>0.16</v>
      </c>
      <c r="X874" s="14" t="n">
        <v>1</v>
      </c>
      <c r="Y874" s="14" t="n">
        <v>11.897</v>
      </c>
      <c r="Z874" s="14" t="n">
        <v>1.941</v>
      </c>
      <c r="AA874" s="14" t="n">
        <v>0</v>
      </c>
      <c r="AB874" s="14" t="n">
        <v>11.897</v>
      </c>
      <c r="AC874" s="14" t="n">
        <v>0</v>
      </c>
      <c r="AD874" s="14" t="n">
        <v>1</v>
      </c>
      <c r="AE874" s="14" t="n">
        <v>13.183</v>
      </c>
      <c r="AF874" s="14" t="n">
        <v>3.613</v>
      </c>
      <c r="AG874" s="14" t="n">
        <v>0</v>
      </c>
      <c r="AH874" s="14" t="n">
        <v>13.183</v>
      </c>
      <c r="AI874" s="14" t="n">
        <v>0</v>
      </c>
      <c r="AJ874" s="14" t="n">
        <v>1</v>
      </c>
      <c r="AK874" s="14" t="n">
        <v>20.897</v>
      </c>
      <c r="AL874" s="14" t="n">
        <v>12.153</v>
      </c>
      <c r="AM874" s="14" t="n">
        <v>0.37</v>
      </c>
      <c r="AN874" s="14" t="n">
        <v>24.24</v>
      </c>
      <c r="AO874" s="14" t="n">
        <v>0.16</v>
      </c>
      <c r="AP874" s="14" t="n">
        <v>1</v>
      </c>
      <c r="AQ874" s="14" t="n">
        <v>0.749</v>
      </c>
      <c r="AR874" s="14" t="n">
        <v>0.129</v>
      </c>
      <c r="AS874" s="14" t="n">
        <v>0.013</v>
      </c>
      <c r="AT874" s="14" t="n">
        <v>0.869</v>
      </c>
      <c r="AU874" s="14" t="n">
        <v>0.16</v>
      </c>
      <c r="AV874" s="14" t="n">
        <v>1</v>
      </c>
      <c r="AW874" s="14" t="n">
        <v>0.783</v>
      </c>
      <c r="AX874" s="14" t="n">
        <v>0.129</v>
      </c>
      <c r="AY874" s="14" t="n">
        <v>0.665</v>
      </c>
      <c r="AZ874" s="14" t="n">
        <v>1.68</v>
      </c>
      <c r="BA874" s="14" t="n">
        <v>0.16</v>
      </c>
      <c r="BB874" s="14" t="n">
        <v>1</v>
      </c>
      <c r="BC874" s="14" t="n">
        <v>0.527</v>
      </c>
      <c r="BD874" s="14" t="n">
        <v>0.129</v>
      </c>
      <c r="BE874" s="14" t="n">
        <v>0.008999999999999999</v>
      </c>
      <c r="BF874" s="14" t="n">
        <v>0.612</v>
      </c>
      <c r="BG874" s="14" t="n">
        <v>0.16</v>
      </c>
      <c r="BH874" s="14" t="n">
        <v>1</v>
      </c>
      <c r="BI874" s="14" t="n">
        <v>0.64</v>
      </c>
      <c r="BJ874" s="14" t="n">
        <v>0.129</v>
      </c>
      <c r="BK874" s="14" t="n">
        <v>0.011</v>
      </c>
      <c r="BL874" s="14" t="n">
        <v>0.742</v>
      </c>
      <c r="BM874" s="14" t="n">
        <v>0.16</v>
      </c>
      <c r="BN874" s="14" t="n">
        <v>1</v>
      </c>
      <c r="BO874" s="14" t="n">
        <v>0</v>
      </c>
      <c r="BP874" s="14" t="n">
        <v>0</v>
      </c>
      <c r="BQ874" s="14" t="n">
        <v>0</v>
      </c>
      <c r="BR874" s="14" t="n">
        <v>0</v>
      </c>
      <c r="BS874" s="14" t="n">
        <v>1</v>
      </c>
      <c r="BT874" s="14" t="n">
        <v>0</v>
      </c>
      <c r="BU874" s="14" t="n">
        <v>0</v>
      </c>
      <c r="BV874" s="14" t="n">
        <v>0</v>
      </c>
      <c r="BW874" s="14" t="n">
        <v>0.16</v>
      </c>
      <c r="BX874" s="14" t="n">
        <v>1</v>
      </c>
      <c r="BY874" s="14" t="n">
        <v>13.254</v>
      </c>
      <c r="BZ874" s="14" t="n">
        <v>0</v>
      </c>
      <c r="CA874" s="14" t="n">
        <v>13.254</v>
      </c>
      <c r="CB874" s="14" t="n">
        <v>0</v>
      </c>
      <c r="CC874" s="14" t="n">
        <v>87.07899999999999</v>
      </c>
      <c r="CD874" s="14" t="n">
        <v>7.95</v>
      </c>
      <c r="CE874" s="14" t="n">
        <v>1.543</v>
      </c>
      <c r="CF874" s="14" t="n">
        <v>101.012</v>
      </c>
      <c r="CG874" s="14" t="n">
        <v>0.16</v>
      </c>
      <c r="CH874" s="14" t="n">
        <v>1</v>
      </c>
      <c r="CI874" s="14" t="n">
        <v>0</v>
      </c>
      <c r="CJ874" s="14" t="n">
        <v>0</v>
      </c>
      <c r="CK874" s="14" t="n">
        <v>0</v>
      </c>
      <c r="CL874" s="14" t="n">
        <v>0</v>
      </c>
      <c r="CM874" s="14" t="n">
        <v>0</v>
      </c>
      <c r="CN874" s="14" t="n">
        <v>0</v>
      </c>
      <c r="CO874" s="14" t="n">
        <v>0</v>
      </c>
      <c r="CP874" s="14" t="n">
        <v>0</v>
      </c>
      <c r="CQ874" s="14" t="n">
        <v>1.348</v>
      </c>
      <c r="CR874" s="14" t="n">
        <v>0</v>
      </c>
      <c r="CS874" s="14" t="n">
        <v>5.37</v>
      </c>
      <c r="CT874" s="14" t="n">
        <v>4.861</v>
      </c>
      <c r="CU874" s="14" t="n">
        <v>10.622</v>
      </c>
    </row>
    <row r="875">
      <c r="A875" s="14" t="inlineStr">
        <is>
          <t>PSE2024</t>
        </is>
      </c>
      <c r="B875" s="14" t="inlineStr">
        <is>
          <t>PSE</t>
        </is>
      </c>
      <c r="C875" s="14" t="inlineStr">
        <is>
          <t>PSE</t>
        </is>
      </c>
      <c r="D875" s="14" t="inlineStr">
        <is>
          <t>West Bank and Gaza</t>
        </is>
      </c>
      <c r="E875" s="14" t="n">
        <v>2024</v>
      </c>
      <c r="F875" s="14" t="n">
        <v>0.16</v>
      </c>
      <c r="G875" s="14" t="n">
        <v>5.575</v>
      </c>
      <c r="H875" s="14" t="n">
        <v>1.324</v>
      </c>
      <c r="I875" s="14" t="n">
        <v>0</v>
      </c>
      <c r="J875" s="14" t="n">
        <v>5.575</v>
      </c>
      <c r="K875" s="14" t="n">
        <v>0</v>
      </c>
      <c r="L875" s="14" t="n">
        <v>1</v>
      </c>
      <c r="M875" s="14" t="n">
        <v>7.124</v>
      </c>
      <c r="N875" s="14" t="n">
        <v>3.971</v>
      </c>
      <c r="O875" s="14" t="n">
        <v>0</v>
      </c>
      <c r="P875" s="14" t="n">
        <v>7.124</v>
      </c>
      <c r="Q875" s="14" t="n">
        <v>0</v>
      </c>
      <c r="R875" s="14" t="n">
        <v>1</v>
      </c>
      <c r="S875" s="14" t="n">
        <v>12.193</v>
      </c>
      <c r="T875" s="14" t="n">
        <v>7.942</v>
      </c>
      <c r="U875" s="14" t="n">
        <v>0.266</v>
      </c>
      <c r="V875" s="14" t="n">
        <v>14.144</v>
      </c>
      <c r="W875" s="14" t="n">
        <v>0.16</v>
      </c>
      <c r="X875" s="14" t="n">
        <v>1</v>
      </c>
      <c r="Y875" s="14" t="n">
        <v>10.483</v>
      </c>
      <c r="Z875" s="14" t="n">
        <v>1.71</v>
      </c>
      <c r="AA875" s="14" t="n">
        <v>0</v>
      </c>
      <c r="AB875" s="14" t="n">
        <v>10.483</v>
      </c>
      <c r="AC875" s="14" t="n">
        <v>0</v>
      </c>
      <c r="AD875" s="14" t="n">
        <v>1</v>
      </c>
      <c r="AE875" s="14" t="n">
        <v>11.807</v>
      </c>
      <c r="AF875" s="14" t="n">
        <v>3.236</v>
      </c>
      <c r="AG875" s="14" t="n">
        <v>0</v>
      </c>
      <c r="AH875" s="14" t="n">
        <v>11.807</v>
      </c>
      <c r="AI875" s="14" t="n">
        <v>0</v>
      </c>
      <c r="AJ875" s="14" t="n">
        <v>1</v>
      </c>
      <c r="AK875" s="14" t="n">
        <v>19.748</v>
      </c>
      <c r="AL875" s="14" t="n">
        <v>11.485</v>
      </c>
      <c r="AM875" s="14" t="n">
        <v>0.43</v>
      </c>
      <c r="AN875" s="14" t="n">
        <v>22.908</v>
      </c>
      <c r="AO875" s="14" t="n">
        <v>0.16</v>
      </c>
      <c r="AP875" s="14" t="n">
        <v>1</v>
      </c>
      <c r="AQ875" s="14" t="n">
        <v>0.72</v>
      </c>
      <c r="AR875" s="14" t="n">
        <v>0.132</v>
      </c>
      <c r="AS875" s="14" t="n">
        <v>0.016</v>
      </c>
      <c r="AT875" s="14" t="n">
        <v>0.835</v>
      </c>
      <c r="AU875" s="14" t="n">
        <v>0.16</v>
      </c>
      <c r="AV875" s="14" t="n">
        <v>1</v>
      </c>
      <c r="AW875" s="14" t="n">
        <v>0.734</v>
      </c>
      <c r="AX875" s="14" t="n">
        <v>0.132</v>
      </c>
      <c r="AY875" s="14" t="n">
        <v>0.72</v>
      </c>
      <c r="AZ875" s="14" t="n">
        <v>1.686</v>
      </c>
      <c r="BA875" s="14" t="n">
        <v>0.16</v>
      </c>
      <c r="BB875" s="14" t="n">
        <v>1</v>
      </c>
      <c r="BC875" s="14" t="n">
        <v>0.51</v>
      </c>
      <c r="BD875" s="14" t="n">
        <v>0.132</v>
      </c>
      <c r="BE875" s="14" t="n">
        <v>0.011</v>
      </c>
      <c r="BF875" s="14" t="n">
        <v>0.592</v>
      </c>
      <c r="BG875" s="14" t="n">
        <v>0.16</v>
      </c>
      <c r="BH875" s="14" t="n">
        <v>1</v>
      </c>
      <c r="BI875" s="14" t="n">
        <v>0.652</v>
      </c>
      <c r="BJ875" s="14" t="n">
        <v>0.132</v>
      </c>
      <c r="BK875" s="14" t="n">
        <v>0.014</v>
      </c>
      <c r="BL875" s="14" t="n">
        <v>0.757</v>
      </c>
      <c r="BM875" s="14" t="n">
        <v>0.16</v>
      </c>
      <c r="BN875" s="14" t="n">
        <v>1</v>
      </c>
      <c r="BO875" s="14" t="n">
        <v>0</v>
      </c>
      <c r="BP875" s="14" t="n">
        <v>0</v>
      </c>
      <c r="BQ875" s="14" t="n">
        <v>0</v>
      </c>
      <c r="BR875" s="14" t="n">
        <v>0</v>
      </c>
      <c r="BS875" s="14" t="n">
        <v>1</v>
      </c>
      <c r="BT875" s="14" t="n">
        <v>0</v>
      </c>
      <c r="BU875" s="14" t="n">
        <v>0</v>
      </c>
      <c r="BV875" s="14" t="n">
        <v>0</v>
      </c>
      <c r="BW875" s="14" t="n">
        <v>0.16</v>
      </c>
      <c r="BX875" s="14" t="n">
        <v>1</v>
      </c>
      <c r="BY875" s="14" t="n">
        <v>13.646</v>
      </c>
      <c r="BZ875" s="14" t="n">
        <v>0</v>
      </c>
      <c r="CA875" s="14" t="n">
        <v>13.646</v>
      </c>
      <c r="CB875" s="14" t="n">
        <v>0</v>
      </c>
      <c r="CC875" s="14" t="n">
        <v>86.38500000000001</v>
      </c>
      <c r="CD875" s="14" t="n">
        <v>7.95</v>
      </c>
      <c r="CE875" s="14" t="n">
        <v>1.883</v>
      </c>
      <c r="CF875" s="14" t="n">
        <v>100.207</v>
      </c>
      <c r="CG875" s="14" t="n">
        <v>0.16</v>
      </c>
      <c r="CH875" s="14" t="n">
        <v>1</v>
      </c>
      <c r="CI875" s="14" t="n">
        <v>0</v>
      </c>
      <c r="CJ875" s="14" t="n">
        <v>0</v>
      </c>
      <c r="CK875" s="14" t="n">
        <v>0</v>
      </c>
      <c r="CL875" s="14" t="n">
        <v>0</v>
      </c>
      <c r="CM875" s="14" t="n">
        <v>0</v>
      </c>
      <c r="CN875" s="14" t="n">
        <v>0</v>
      </c>
      <c r="CO875" s="14" t="n">
        <v>0</v>
      </c>
      <c r="CP875" s="14" t="n">
        <v>0</v>
      </c>
      <c r="CQ875" s="14" t="n">
        <v>1.387</v>
      </c>
      <c r="CR875" s="14" t="n">
        <v>0</v>
      </c>
      <c r="CS875" s="14" t="n">
        <v>5.529</v>
      </c>
      <c r="CT875" s="14" t="n">
        <v>4.251</v>
      </c>
      <c r="CU875" s="14" t="n">
        <v>9.167999999999999</v>
      </c>
    </row>
    <row r="876">
      <c r="A876" s="14" t="inlineStr">
        <is>
          <t>YEM2021</t>
        </is>
      </c>
      <c r="B876" s="14" t="inlineStr">
        <is>
          <t>YEM</t>
        </is>
      </c>
      <c r="C876" s="14" t="inlineStr">
        <is>
          <t>YEM</t>
        </is>
      </c>
      <c r="D876" s="14" t="inlineStr">
        <is>
          <t>Yemen</t>
        </is>
      </c>
      <c r="E876" s="14" t="n">
        <v>2021</v>
      </c>
      <c r="F876" s="14" t="n">
        <v>0.05</v>
      </c>
      <c r="G876" s="14" t="n">
        <v>5.897</v>
      </c>
      <c r="H876" s="14" t="n">
        <v>1.143</v>
      </c>
      <c r="I876" s="14" t="n">
        <v>0</v>
      </c>
      <c r="J876" s="14" t="n">
        <v>5.897</v>
      </c>
      <c r="K876" s="14" t="n">
        <v>0</v>
      </c>
      <c r="L876" s="14" t="n">
        <v>1</v>
      </c>
      <c r="M876" s="14" t="n">
        <v>7.964</v>
      </c>
      <c r="N876" s="14" t="n">
        <v>3.43</v>
      </c>
      <c r="O876" s="14" t="n">
        <v>0</v>
      </c>
      <c r="P876" s="14" t="n">
        <v>7.964</v>
      </c>
      <c r="Q876" s="14" t="n">
        <v>0</v>
      </c>
      <c r="R876" s="14" t="n">
        <v>1</v>
      </c>
      <c r="S876" s="14" t="n">
        <v>11.613</v>
      </c>
      <c r="T876" s="14" t="n">
        <v>6.86</v>
      </c>
      <c r="U876" s="14" t="n">
        <v>0</v>
      </c>
      <c r="V876" s="14" t="n">
        <v>12.194</v>
      </c>
      <c r="W876" s="14" t="n">
        <v>0.05</v>
      </c>
      <c r="X876" s="14" t="n">
        <v>1</v>
      </c>
      <c r="Y876" s="14" t="n">
        <v>5.456</v>
      </c>
      <c r="Z876" s="14" t="n">
        <v>0.599</v>
      </c>
      <c r="AA876" s="14" t="n">
        <v>0</v>
      </c>
      <c r="AB876" s="14" t="n">
        <v>5.456</v>
      </c>
      <c r="AC876" s="14" t="n">
        <v>0</v>
      </c>
      <c r="AD876" s="14" t="n">
        <v>1</v>
      </c>
      <c r="AE876" s="14" t="n">
        <v>6.028</v>
      </c>
      <c r="AF876" s="14" t="n">
        <v>1.172</v>
      </c>
      <c r="AG876" s="14" t="n">
        <v>0</v>
      </c>
      <c r="AH876" s="14" t="n">
        <v>6.028</v>
      </c>
      <c r="AI876" s="14" t="n">
        <v>0</v>
      </c>
      <c r="AJ876" s="14" t="n">
        <v>1</v>
      </c>
      <c r="AK876" s="14" t="n">
        <v>9.458</v>
      </c>
      <c r="AL876" s="14" t="n">
        <v>4.461</v>
      </c>
      <c r="AM876" s="14" t="n">
        <v>0</v>
      </c>
      <c r="AN876" s="14" t="n">
        <v>9.93</v>
      </c>
      <c r="AO876" s="14" t="n">
        <v>0.05</v>
      </c>
      <c r="AP876" s="14" t="n">
        <v>1</v>
      </c>
      <c r="AQ876" s="14" t="n">
        <v>0.621</v>
      </c>
      <c r="AR876" s="14" t="n">
        <v>0.114</v>
      </c>
      <c r="AS876" s="14" t="n">
        <v>0.25</v>
      </c>
      <c r="AT876" s="14" t="n">
        <v>0.914</v>
      </c>
      <c r="AU876" s="14" t="n">
        <v>0.05</v>
      </c>
      <c r="AV876" s="14" t="n">
        <v>1</v>
      </c>
      <c r="AW876" s="14" t="n">
        <v>0.593</v>
      </c>
      <c r="AX876" s="14" t="n">
        <v>0.114</v>
      </c>
      <c r="AY876" s="14" t="n">
        <v>0.179</v>
      </c>
      <c r="AZ876" s="14" t="n">
        <v>0.8110000000000001</v>
      </c>
      <c r="BA876" s="14" t="n">
        <v>0.05</v>
      </c>
      <c r="BB876" s="14" t="n">
        <v>1</v>
      </c>
      <c r="BC876" s="14" t="n">
        <v>0.44</v>
      </c>
      <c r="BD876" s="14" t="n">
        <v>0.114</v>
      </c>
      <c r="BE876" s="14" t="n">
        <v>0</v>
      </c>
      <c r="BF876" s="14" t="n">
        <v>0.462</v>
      </c>
      <c r="BG876" s="14" t="n">
        <v>0.05</v>
      </c>
      <c r="BH876" s="14" t="n">
        <v>1</v>
      </c>
      <c r="BI876" s="14" t="n">
        <v>0.5600000000000001</v>
      </c>
      <c r="BJ876" s="14" t="n">
        <v>0.114</v>
      </c>
      <c r="BK876" s="14" t="n">
        <v>0</v>
      </c>
      <c r="BL876" s="14" t="n">
        <v>0.588</v>
      </c>
      <c r="BM876" s="14" t="n">
        <v>0.05</v>
      </c>
      <c r="BN876" s="14" t="n">
        <v>1</v>
      </c>
      <c r="BO876" s="14" t="n">
        <v>0</v>
      </c>
      <c r="BP876" s="14" t="n">
        <v>0</v>
      </c>
      <c r="BQ876" s="14" t="n">
        <v>0</v>
      </c>
      <c r="BR876" s="14" t="n">
        <v>0</v>
      </c>
      <c r="BS876" s="14" t="n">
        <v>1</v>
      </c>
      <c r="BT876" s="14" t="n">
        <v>0</v>
      </c>
      <c r="BU876" s="14" t="n">
        <v>0</v>
      </c>
      <c r="BV876" s="14" t="n">
        <v>0</v>
      </c>
      <c r="BW876" s="14" t="n">
        <v>0.05</v>
      </c>
      <c r="BX876" s="14" t="n">
        <v>1</v>
      </c>
      <c r="BY876" s="14" t="n">
        <v>11.787</v>
      </c>
      <c r="BZ876" s="14" t="n">
        <v>0</v>
      </c>
      <c r="CA876" s="14" t="n">
        <v>11.787</v>
      </c>
      <c r="CB876" s="14" t="n">
        <v>0</v>
      </c>
      <c r="CC876" s="14" t="n">
        <v>81.69499999999999</v>
      </c>
      <c r="CD876" s="14" t="n">
        <v>7.95</v>
      </c>
      <c r="CE876" s="14" t="n">
        <v>0</v>
      </c>
      <c r="CF876" s="14" t="n">
        <v>85.78</v>
      </c>
      <c r="CG876" s="14" t="n">
        <v>0.05</v>
      </c>
      <c r="CH876" s="14" t="n">
        <v>1</v>
      </c>
      <c r="CI876" s="14" t="n">
        <v>0</v>
      </c>
      <c r="CJ876" s="14" t="n">
        <v>0</v>
      </c>
      <c r="CK876" s="14" t="n">
        <v>0</v>
      </c>
      <c r="CL876" s="14" t="n">
        <v>0</v>
      </c>
      <c r="CM876" s="14" t="n">
        <v>0</v>
      </c>
      <c r="CN876" s="14" t="n">
        <v>0</v>
      </c>
      <c r="CO876" s="14" t="n">
        <v>0</v>
      </c>
      <c r="CP876" s="14" t="n">
        <v>0</v>
      </c>
      <c r="CQ876" s="14" t="n">
        <v>1.198</v>
      </c>
      <c r="CR876" s="14" t="n">
        <v>1</v>
      </c>
      <c r="CS876" s="14" t="n">
        <v>4.884</v>
      </c>
      <c r="CT876" s="14" t="n">
        <v>4.753</v>
      </c>
      <c r="CU876" s="14" t="n">
        <v>14.129</v>
      </c>
    </row>
    <row r="877">
      <c r="A877" s="14" t="inlineStr">
        <is>
          <t>YEM2022</t>
        </is>
      </c>
      <c r="B877" s="14" t="inlineStr">
        <is>
          <t>YEM</t>
        </is>
      </c>
      <c r="C877" s="14" t="inlineStr">
        <is>
          <t>YEM</t>
        </is>
      </c>
      <c r="D877" s="14" t="inlineStr">
        <is>
          <t>Yemen</t>
        </is>
      </c>
      <c r="E877" s="14" t="n">
        <v>2022</v>
      </c>
      <c r="F877" s="14" t="n">
        <v>0.05</v>
      </c>
      <c r="G877" s="14" t="n">
        <v>11.72</v>
      </c>
      <c r="H877" s="14" t="n">
        <v>1.235</v>
      </c>
      <c r="I877" s="14" t="n">
        <v>0</v>
      </c>
      <c r="J877" s="14" t="n">
        <v>11.72</v>
      </c>
      <c r="K877" s="14" t="n">
        <v>0</v>
      </c>
      <c r="L877" s="14" t="n">
        <v>1</v>
      </c>
      <c r="M877" s="14" t="n">
        <v>9.782999999999999</v>
      </c>
      <c r="N877" s="14" t="n">
        <v>3.704</v>
      </c>
      <c r="O877" s="14" t="n">
        <v>0</v>
      </c>
      <c r="P877" s="14" t="n">
        <v>9.782999999999999</v>
      </c>
      <c r="Q877" s="14" t="n">
        <v>0</v>
      </c>
      <c r="R877" s="14" t="n">
        <v>1</v>
      </c>
      <c r="S877" s="14" t="n">
        <v>17.893</v>
      </c>
      <c r="T877" s="14" t="n">
        <v>7.408</v>
      </c>
      <c r="U877" s="14" t="n">
        <v>0.066</v>
      </c>
      <c r="V877" s="14" t="n">
        <v>18.788</v>
      </c>
      <c r="W877" s="14" t="n">
        <v>0.05</v>
      </c>
      <c r="X877" s="14" t="n">
        <v>1</v>
      </c>
      <c r="Y877" s="14" t="n">
        <v>5.892</v>
      </c>
      <c r="Z877" s="14" t="n">
        <v>0.647</v>
      </c>
      <c r="AA877" s="14" t="n">
        <v>0</v>
      </c>
      <c r="AB877" s="14" t="n">
        <v>5.892</v>
      </c>
      <c r="AC877" s="14" t="n">
        <v>0</v>
      </c>
      <c r="AD877" s="14" t="n">
        <v>1</v>
      </c>
      <c r="AE877" s="14" t="n">
        <v>6.509</v>
      </c>
      <c r="AF877" s="14" t="n">
        <v>1.266</v>
      </c>
      <c r="AG877" s="14" t="n">
        <v>0</v>
      </c>
      <c r="AH877" s="14" t="n">
        <v>6.509</v>
      </c>
      <c r="AI877" s="14" t="n">
        <v>0</v>
      </c>
      <c r="AJ877" s="14" t="n">
        <v>1</v>
      </c>
      <c r="AK877" s="14" t="n">
        <v>10.213</v>
      </c>
      <c r="AL877" s="14" t="n">
        <v>4.818</v>
      </c>
      <c r="AM877" s="14" t="n">
        <v>0.038</v>
      </c>
      <c r="AN877" s="14" t="n">
        <v>10.724</v>
      </c>
      <c r="AO877" s="14" t="n">
        <v>0.05</v>
      </c>
      <c r="AP877" s="14" t="n">
        <v>1</v>
      </c>
      <c r="AQ877" s="14" t="n">
        <v>0.847</v>
      </c>
      <c r="AR877" s="14" t="n">
        <v>0.123</v>
      </c>
      <c r="AS877" s="14" t="n">
        <v>0.266</v>
      </c>
      <c r="AT877" s="14" t="n">
        <v>1.164</v>
      </c>
      <c r="AU877" s="14" t="n">
        <v>0.05</v>
      </c>
      <c r="AV877" s="14" t="n">
        <v>1</v>
      </c>
      <c r="AW877" s="14" t="n">
        <v>0.947</v>
      </c>
      <c r="AX877" s="14" t="n">
        <v>0.123</v>
      </c>
      <c r="AY877" s="14" t="n">
        <v>0.183</v>
      </c>
      <c r="AZ877" s="14" t="n">
        <v>1.182</v>
      </c>
      <c r="BA877" s="14" t="n">
        <v>0.05</v>
      </c>
      <c r="BB877" s="14" t="n">
        <v>1</v>
      </c>
      <c r="BC877" s="14" t="n">
        <v>0.589</v>
      </c>
      <c r="BD877" s="14" t="n">
        <v>0.123</v>
      </c>
      <c r="BE877" s="14" t="n">
        <v>0.002</v>
      </c>
      <c r="BF877" s="14" t="n">
        <v>0.618</v>
      </c>
      <c r="BG877" s="14" t="n">
        <v>0.05</v>
      </c>
      <c r="BH877" s="14" t="n">
        <v>1</v>
      </c>
      <c r="BI877" s="14" t="n">
        <v>0.6889999999999999</v>
      </c>
      <c r="BJ877" s="14" t="n">
        <v>0.123</v>
      </c>
      <c r="BK877" s="14" t="n">
        <v>0.003</v>
      </c>
      <c r="BL877" s="14" t="n">
        <v>0.723</v>
      </c>
      <c r="BM877" s="14" t="n">
        <v>0.05</v>
      </c>
      <c r="BN877" s="14" t="n">
        <v>1</v>
      </c>
      <c r="BO877" s="14" t="n">
        <v>0</v>
      </c>
      <c r="BP877" s="14" t="n">
        <v>0</v>
      </c>
      <c r="BQ877" s="14" t="n">
        <v>0</v>
      </c>
      <c r="BR877" s="14" t="n">
        <v>0</v>
      </c>
      <c r="BS877" s="14" t="n">
        <v>1</v>
      </c>
      <c r="BT877" s="14" t="n">
        <v>0</v>
      </c>
      <c r="BU877" s="14" t="n">
        <v>0</v>
      </c>
      <c r="BV877" s="14" t="n">
        <v>0</v>
      </c>
      <c r="BW877" s="14" t="n">
        <v>0.05</v>
      </c>
      <c r="BX877" s="14" t="n">
        <v>1</v>
      </c>
      <c r="BY877" s="14" t="n">
        <v>12.729</v>
      </c>
      <c r="BZ877" s="14" t="n">
        <v>0</v>
      </c>
      <c r="CA877" s="14" t="n">
        <v>12.729</v>
      </c>
      <c r="CB877" s="14" t="n">
        <v>0</v>
      </c>
      <c r="CC877" s="14" t="n">
        <v>102.477</v>
      </c>
      <c r="CD877" s="14" t="n">
        <v>7.95</v>
      </c>
      <c r="CE877" s="14" t="n">
        <v>0.379</v>
      </c>
      <c r="CF877" s="14" t="n">
        <v>107.6</v>
      </c>
      <c r="CG877" s="14" t="n">
        <v>0.05</v>
      </c>
      <c r="CH877" s="14" t="n">
        <v>1</v>
      </c>
      <c r="CI877" s="14" t="n">
        <v>0</v>
      </c>
      <c r="CJ877" s="14" t="n">
        <v>0</v>
      </c>
      <c r="CK877" s="14" t="n">
        <v>0</v>
      </c>
      <c r="CL877" s="14" t="n">
        <v>0</v>
      </c>
      <c r="CM877" s="14" t="n">
        <v>0</v>
      </c>
      <c r="CN877" s="14" t="n">
        <v>0</v>
      </c>
      <c r="CO877" s="14" t="n">
        <v>0</v>
      </c>
      <c r="CP877" s="14" t="n">
        <v>0</v>
      </c>
      <c r="CQ877" s="14" t="n">
        <v>1.294</v>
      </c>
      <c r="CR877" s="14" t="n">
        <v>1</v>
      </c>
      <c r="CS877" s="14" t="n">
        <v>5.275</v>
      </c>
      <c r="CT877" s="14" t="n">
        <v>10.485</v>
      </c>
      <c r="CU877" s="14" t="n">
        <v>28.059</v>
      </c>
    </row>
    <row r="878">
      <c r="A878" s="14" t="inlineStr">
        <is>
          <t>YEM2023</t>
        </is>
      </c>
      <c r="B878" s="14" t="inlineStr">
        <is>
          <t>YEM</t>
        </is>
      </c>
      <c r="C878" s="14" t="inlineStr">
        <is>
          <t>YEM</t>
        </is>
      </c>
      <c r="D878" s="14" t="inlineStr">
        <is>
          <t>Yemen</t>
        </is>
      </c>
      <c r="E878" s="14" t="n">
        <v>2023</v>
      </c>
      <c r="F878" s="14" t="n">
        <v>0.05</v>
      </c>
      <c r="G878" s="14" t="n">
        <v>6.147</v>
      </c>
      <c r="H878" s="14" t="n">
        <v>1.286</v>
      </c>
      <c r="I878" s="14" t="n">
        <v>0</v>
      </c>
      <c r="J878" s="14" t="n">
        <v>6.147</v>
      </c>
      <c r="K878" s="14" t="n">
        <v>0</v>
      </c>
      <c r="L878" s="14" t="n">
        <v>1</v>
      </c>
      <c r="M878" s="14" t="n">
        <v>7.886</v>
      </c>
      <c r="N878" s="14" t="n">
        <v>3.857</v>
      </c>
      <c r="O878" s="14" t="n">
        <v>0</v>
      </c>
      <c r="P878" s="14" t="n">
        <v>7.886</v>
      </c>
      <c r="Q878" s="14" t="n">
        <v>0</v>
      </c>
      <c r="R878" s="14" t="n">
        <v>1</v>
      </c>
      <c r="S878" s="14" t="n">
        <v>12.575</v>
      </c>
      <c r="T878" s="14" t="n">
        <v>7.714</v>
      </c>
      <c r="U878" s="14" t="n">
        <v>0.07000000000000001</v>
      </c>
      <c r="V878" s="14" t="n">
        <v>13.204</v>
      </c>
      <c r="W878" s="14" t="n">
        <v>0.05</v>
      </c>
      <c r="X878" s="14" t="n">
        <v>1</v>
      </c>
      <c r="Y878" s="14" t="n">
        <v>6.135</v>
      </c>
      <c r="Z878" s="14" t="n">
        <v>0.673</v>
      </c>
      <c r="AA878" s="14" t="n">
        <v>0</v>
      </c>
      <c r="AB878" s="14" t="n">
        <v>6.135</v>
      </c>
      <c r="AC878" s="14" t="n">
        <v>0</v>
      </c>
      <c r="AD878" s="14" t="n">
        <v>1</v>
      </c>
      <c r="AE878" s="14" t="n">
        <v>6.778</v>
      </c>
      <c r="AF878" s="14" t="n">
        <v>1.318</v>
      </c>
      <c r="AG878" s="14" t="n">
        <v>0</v>
      </c>
      <c r="AH878" s="14" t="n">
        <v>6.778</v>
      </c>
      <c r="AI878" s="14" t="n">
        <v>0</v>
      </c>
      <c r="AJ878" s="14" t="n">
        <v>1</v>
      </c>
      <c r="AK878" s="14" t="n">
        <v>10.635</v>
      </c>
      <c r="AL878" s="14" t="n">
        <v>5.017</v>
      </c>
      <c r="AM878" s="14" t="n">
        <v>0.059</v>
      </c>
      <c r="AN878" s="14" t="n">
        <v>11.167</v>
      </c>
      <c r="AO878" s="14" t="n">
        <v>0.05</v>
      </c>
      <c r="AP878" s="14" t="n">
        <v>1</v>
      </c>
      <c r="AQ878" s="14" t="n">
        <v>0.749</v>
      </c>
      <c r="AR878" s="14" t="n">
        <v>0.129</v>
      </c>
      <c r="AS878" s="14" t="n">
        <v>0.285</v>
      </c>
      <c r="AT878" s="14" t="n">
        <v>1.079</v>
      </c>
      <c r="AU878" s="14" t="n">
        <v>0.05</v>
      </c>
      <c r="AV878" s="14" t="n">
        <v>1</v>
      </c>
      <c r="AW878" s="14" t="n">
        <v>0.783</v>
      </c>
      <c r="AX878" s="14" t="n">
        <v>0.129</v>
      </c>
      <c r="AY878" s="14" t="n">
        <v>0.202</v>
      </c>
      <c r="AZ878" s="14" t="n">
        <v>1.028</v>
      </c>
      <c r="BA878" s="14" t="n">
        <v>0.05</v>
      </c>
      <c r="BB878" s="14" t="n">
        <v>1</v>
      </c>
      <c r="BC878" s="14" t="n">
        <v>0.527</v>
      </c>
      <c r="BD878" s="14" t="n">
        <v>0.129</v>
      </c>
      <c r="BE878" s="14" t="n">
        <v>0.003</v>
      </c>
      <c r="BF878" s="14" t="n">
        <v>0.554</v>
      </c>
      <c r="BG878" s="14" t="n">
        <v>0.05</v>
      </c>
      <c r="BH878" s="14" t="n">
        <v>1</v>
      </c>
      <c r="BI878" s="14" t="n">
        <v>0.64</v>
      </c>
      <c r="BJ878" s="14" t="n">
        <v>0.129</v>
      </c>
      <c r="BK878" s="14" t="n">
        <v>0.004</v>
      </c>
      <c r="BL878" s="14" t="n">
        <v>0.672</v>
      </c>
      <c r="BM878" s="14" t="n">
        <v>0.05</v>
      </c>
      <c r="BN878" s="14" t="n">
        <v>1</v>
      </c>
      <c r="BO878" s="14" t="n">
        <v>0</v>
      </c>
      <c r="BP878" s="14" t="n">
        <v>0</v>
      </c>
      <c r="BQ878" s="14" t="n">
        <v>0</v>
      </c>
      <c r="BR878" s="14" t="n">
        <v>0</v>
      </c>
      <c r="BS878" s="14" t="n">
        <v>1</v>
      </c>
      <c r="BT878" s="14" t="n">
        <v>0</v>
      </c>
      <c r="BU878" s="14" t="n">
        <v>0</v>
      </c>
      <c r="BV878" s="14" t="n">
        <v>0</v>
      </c>
      <c r="BW878" s="14" t="n">
        <v>0.05</v>
      </c>
      <c r="BX878" s="14" t="n">
        <v>1</v>
      </c>
      <c r="BY878" s="14" t="n">
        <v>13.254</v>
      </c>
      <c r="BZ878" s="14" t="n">
        <v>0</v>
      </c>
      <c r="CA878" s="14" t="n">
        <v>13.254</v>
      </c>
      <c r="CB878" s="14" t="n">
        <v>0</v>
      </c>
      <c r="CC878" s="14" t="n">
        <v>87.07899999999999</v>
      </c>
      <c r="CD878" s="14" t="n">
        <v>7.95</v>
      </c>
      <c r="CE878" s="14" t="n">
        <v>0.482</v>
      </c>
      <c r="CF878" s="14" t="n">
        <v>91.43300000000001</v>
      </c>
      <c r="CG878" s="14" t="n">
        <v>0.05</v>
      </c>
      <c r="CH878" s="14" t="n">
        <v>1</v>
      </c>
      <c r="CI878" s="14" t="n">
        <v>0</v>
      </c>
      <c r="CJ878" s="14" t="n">
        <v>0</v>
      </c>
      <c r="CK878" s="14" t="n">
        <v>0</v>
      </c>
      <c r="CL878" s="14" t="n">
        <v>0</v>
      </c>
      <c r="CM878" s="14" t="n">
        <v>0</v>
      </c>
      <c r="CN878" s="14" t="n">
        <v>0</v>
      </c>
      <c r="CO878" s="14" t="n">
        <v>0</v>
      </c>
      <c r="CP878" s="14" t="n">
        <v>0</v>
      </c>
      <c r="CQ878" s="14" t="n">
        <v>1.348</v>
      </c>
      <c r="CR878" s="14" t="n">
        <v>1</v>
      </c>
      <c r="CS878" s="14" t="n">
        <v>5.492</v>
      </c>
      <c r="CT878" s="14" t="n">
        <v>4.861</v>
      </c>
      <c r="CU878" s="14" t="n">
        <v>9.260999999999999</v>
      </c>
    </row>
    <row r="879">
      <c r="A879" s="14" t="inlineStr">
        <is>
          <t>YEM2024</t>
        </is>
      </c>
      <c r="B879" s="14" t="inlineStr">
        <is>
          <t>YEM</t>
        </is>
      </c>
      <c r="C879" s="14" t="inlineStr">
        <is>
          <t>YEM</t>
        </is>
      </c>
      <c r="D879" s="14" t="inlineStr">
        <is>
          <t>Yemen</t>
        </is>
      </c>
      <c r="E879" s="14" t="n">
        <v>2024</v>
      </c>
      <c r="F879" s="14" t="n">
        <v>0.05</v>
      </c>
      <c r="G879" s="14" t="n">
        <v>5.575</v>
      </c>
      <c r="H879" s="14" t="n">
        <v>1.324</v>
      </c>
      <c r="I879" s="14" t="n">
        <v>0</v>
      </c>
      <c r="J879" s="14" t="n">
        <v>5.575</v>
      </c>
      <c r="K879" s="14" t="n">
        <v>0</v>
      </c>
      <c r="L879" s="14" t="n">
        <v>1</v>
      </c>
      <c r="M879" s="14" t="n">
        <v>7.124</v>
      </c>
      <c r="N879" s="14" t="n">
        <v>3.971</v>
      </c>
      <c r="O879" s="14" t="n">
        <v>0</v>
      </c>
      <c r="P879" s="14" t="n">
        <v>7.124</v>
      </c>
      <c r="Q879" s="14" t="n">
        <v>0</v>
      </c>
      <c r="R879" s="14" t="n">
        <v>1</v>
      </c>
      <c r="S879" s="14" t="n">
        <v>12.193</v>
      </c>
      <c r="T879" s="14" t="n">
        <v>7.942</v>
      </c>
      <c r="U879" s="14" t="n">
        <v>0.083</v>
      </c>
      <c r="V879" s="14" t="n">
        <v>12.802</v>
      </c>
      <c r="W879" s="14" t="n">
        <v>0.05</v>
      </c>
      <c r="X879" s="14" t="n">
        <v>1</v>
      </c>
      <c r="Y879" s="14" t="n">
        <v>6.316</v>
      </c>
      <c r="Z879" s="14" t="n">
        <v>0.6929999999999999</v>
      </c>
      <c r="AA879" s="14" t="n">
        <v>0</v>
      </c>
      <c r="AB879" s="14" t="n">
        <v>6.316</v>
      </c>
      <c r="AC879" s="14" t="n">
        <v>0</v>
      </c>
      <c r="AD879" s="14" t="n">
        <v>1</v>
      </c>
      <c r="AE879" s="14" t="n">
        <v>6.978</v>
      </c>
      <c r="AF879" s="14" t="n">
        <v>1.357</v>
      </c>
      <c r="AG879" s="14" t="n">
        <v>0</v>
      </c>
      <c r="AH879" s="14" t="n">
        <v>6.978</v>
      </c>
      <c r="AI879" s="14" t="n">
        <v>0</v>
      </c>
      <c r="AJ879" s="14" t="n">
        <v>1</v>
      </c>
      <c r="AK879" s="14" t="n">
        <v>10.949</v>
      </c>
      <c r="AL879" s="14" t="n">
        <v>5.165</v>
      </c>
      <c r="AM879" s="14" t="n">
        <v>0.075</v>
      </c>
      <c r="AN879" s="14" t="n">
        <v>11.496</v>
      </c>
      <c r="AO879" s="14" t="n">
        <v>0.05</v>
      </c>
      <c r="AP879" s="14" t="n">
        <v>1</v>
      </c>
      <c r="AQ879" s="14" t="n">
        <v>0.72</v>
      </c>
      <c r="AR879" s="14" t="n">
        <v>0.132</v>
      </c>
      <c r="AS879" s="14" t="n">
        <v>0.297</v>
      </c>
      <c r="AT879" s="14" t="n">
        <v>1.06</v>
      </c>
      <c r="AU879" s="14" t="n">
        <v>0.05</v>
      </c>
      <c r="AV879" s="14" t="n">
        <v>1</v>
      </c>
      <c r="AW879" s="14" t="n">
        <v>0.734</v>
      </c>
      <c r="AX879" s="14" t="n">
        <v>0.132</v>
      </c>
      <c r="AY879" s="14" t="n">
        <v>0.212</v>
      </c>
      <c r="AZ879" s="14" t="n">
        <v>0.986</v>
      </c>
      <c r="BA879" s="14" t="n">
        <v>0.05</v>
      </c>
      <c r="BB879" s="14" t="n">
        <v>1</v>
      </c>
      <c r="BC879" s="14" t="n">
        <v>0.51</v>
      </c>
      <c r="BD879" s="14" t="n">
        <v>0.132</v>
      </c>
      <c r="BE879" s="14" t="n">
        <v>0.003</v>
      </c>
      <c r="BF879" s="14" t="n">
        <v>0.536</v>
      </c>
      <c r="BG879" s="14" t="n">
        <v>0.05</v>
      </c>
      <c r="BH879" s="14" t="n">
        <v>1</v>
      </c>
      <c r="BI879" s="14" t="n">
        <v>0.652</v>
      </c>
      <c r="BJ879" s="14" t="n">
        <v>0.132</v>
      </c>
      <c r="BK879" s="14" t="n">
        <v>0.004</v>
      </c>
      <c r="BL879" s="14" t="n">
        <v>0.6850000000000001</v>
      </c>
      <c r="BM879" s="14" t="n">
        <v>0.05</v>
      </c>
      <c r="BN879" s="14" t="n">
        <v>1</v>
      </c>
      <c r="BO879" s="14" t="n">
        <v>0</v>
      </c>
      <c r="BP879" s="14" t="n">
        <v>0</v>
      </c>
      <c r="BQ879" s="14" t="n">
        <v>0</v>
      </c>
      <c r="BR879" s="14" t="n">
        <v>0</v>
      </c>
      <c r="BS879" s="14" t="n">
        <v>1</v>
      </c>
      <c r="BT879" s="14" t="n">
        <v>0</v>
      </c>
      <c r="BU879" s="14" t="n">
        <v>0</v>
      </c>
      <c r="BV879" s="14" t="n">
        <v>0</v>
      </c>
      <c r="BW879" s="14" t="n">
        <v>0.05</v>
      </c>
      <c r="BX879" s="14" t="n">
        <v>1</v>
      </c>
      <c r="BY879" s="14" t="n">
        <v>13.646</v>
      </c>
      <c r="BZ879" s="14" t="n">
        <v>0</v>
      </c>
      <c r="CA879" s="14" t="n">
        <v>13.646</v>
      </c>
      <c r="CB879" s="14" t="n">
        <v>0</v>
      </c>
      <c r="CC879" s="14" t="n">
        <v>86.38500000000001</v>
      </c>
      <c r="CD879" s="14" t="n">
        <v>7.95</v>
      </c>
      <c r="CE879" s="14" t="n">
        <v>0.588</v>
      </c>
      <c r="CF879" s="14" t="n">
        <v>90.705</v>
      </c>
      <c r="CG879" s="14" t="n">
        <v>0.05</v>
      </c>
      <c r="CH879" s="14" t="n">
        <v>1</v>
      </c>
      <c r="CI879" s="14" t="n">
        <v>0</v>
      </c>
      <c r="CJ879" s="14" t="n">
        <v>0</v>
      </c>
      <c r="CK879" s="14" t="n">
        <v>0</v>
      </c>
      <c r="CL879" s="14" t="n">
        <v>0</v>
      </c>
      <c r="CM879" s="14" t="n">
        <v>0</v>
      </c>
      <c r="CN879" s="14" t="n">
        <v>0</v>
      </c>
      <c r="CO879" s="14" t="n">
        <v>0</v>
      </c>
      <c r="CP879" s="14" t="n">
        <v>0</v>
      </c>
      <c r="CQ879" s="14" t="n">
        <v>1.387</v>
      </c>
      <c r="CR879" s="14" t="n">
        <v>1</v>
      </c>
      <c r="CS879" s="14" t="n">
        <v>5.654</v>
      </c>
      <c r="CT879" s="14" t="n">
        <v>4.251</v>
      </c>
      <c r="CU879" s="14" t="n">
        <v>7.598</v>
      </c>
    </row>
    <row r="880">
      <c r="A880" s="14" t="inlineStr">
        <is>
          <t>ZMB2021</t>
        </is>
      </c>
      <c r="B880" s="14" t="inlineStr">
        <is>
          <t>ZMB</t>
        </is>
      </c>
      <c r="C880" s="14" t="inlineStr">
        <is>
          <t>ZMB</t>
        </is>
      </c>
      <c r="D880" s="14" t="inlineStr">
        <is>
          <t>Zambia</t>
        </is>
      </c>
      <c r="E880" s="14" t="n">
        <v>2021</v>
      </c>
      <c r="F880" s="14" t="n">
        <v>0.16</v>
      </c>
      <c r="G880" s="14" t="n">
        <v>2.093</v>
      </c>
      <c r="H880" s="14" t="n">
        <v>0.616</v>
      </c>
      <c r="I880" s="14" t="n">
        <v>0.169</v>
      </c>
      <c r="J880" s="14" t="n">
        <v>2.261</v>
      </c>
      <c r="K880" s="14" t="n">
        <v>0</v>
      </c>
      <c r="L880" s="14" t="n">
        <v>1</v>
      </c>
      <c r="M880" s="14" t="n">
        <v>3.308</v>
      </c>
      <c r="N880" s="14" t="n">
        <v>1.849</v>
      </c>
      <c r="O880" s="14" t="n">
        <v>0.166</v>
      </c>
      <c r="P880" s="14" t="n">
        <v>3.474</v>
      </c>
      <c r="Q880" s="14" t="n">
        <v>0</v>
      </c>
      <c r="R880" s="14" t="n">
        <v>1</v>
      </c>
      <c r="S880" s="14" t="n">
        <v>5.174</v>
      </c>
      <c r="T880" s="14" t="n">
        <v>3.698</v>
      </c>
      <c r="U880" s="14" t="n">
        <v>0</v>
      </c>
      <c r="V880" s="14" t="n">
        <v>6.002</v>
      </c>
      <c r="W880" s="14" t="n">
        <v>0.16</v>
      </c>
      <c r="X880" s="14" t="n">
        <v>1</v>
      </c>
      <c r="Y880" s="14" t="n">
        <v>16.166</v>
      </c>
      <c r="Z880" s="14" t="n">
        <v>2.185</v>
      </c>
      <c r="AA880" s="14" t="n">
        <v>0</v>
      </c>
      <c r="AB880" s="14" t="n">
        <v>16.166</v>
      </c>
      <c r="AC880" s="14" t="n">
        <v>0</v>
      </c>
      <c r="AD880" s="14" t="n">
        <v>1</v>
      </c>
      <c r="AE880" s="14" t="n">
        <v>17.31</v>
      </c>
      <c r="AF880" s="14" t="n">
        <v>4.047</v>
      </c>
      <c r="AG880" s="14" t="n">
        <v>0</v>
      </c>
      <c r="AH880" s="14" t="n">
        <v>17.31</v>
      </c>
      <c r="AI880" s="14" t="n">
        <v>0</v>
      </c>
      <c r="AJ880" s="14" t="n">
        <v>1</v>
      </c>
      <c r="AK880" s="14" t="n">
        <v>24.169</v>
      </c>
      <c r="AL880" s="14" t="n">
        <v>12.872</v>
      </c>
      <c r="AM880" s="14" t="n">
        <v>0</v>
      </c>
      <c r="AN880" s="14" t="n">
        <v>28.036</v>
      </c>
      <c r="AO880" s="14" t="n">
        <v>0.16</v>
      </c>
      <c r="AP880" s="14" t="n">
        <v>1</v>
      </c>
      <c r="AQ880" s="14" t="n">
        <v>0.619</v>
      </c>
      <c r="AR880" s="14" t="n">
        <v>0.114</v>
      </c>
      <c r="AS880" s="14" t="n">
        <v>0.276</v>
      </c>
      <c r="AT880" s="14" t="n">
        <v>0.895</v>
      </c>
      <c r="AU880" s="14" t="n">
        <v>0</v>
      </c>
      <c r="AV880" s="14" t="n">
        <v>1</v>
      </c>
      <c r="AW880" s="14" t="n">
        <v>0.599</v>
      </c>
      <c r="AX880" s="14" t="n">
        <v>0.114</v>
      </c>
      <c r="AY880" s="14" t="n">
        <v>0.198</v>
      </c>
      <c r="AZ880" s="14" t="n">
        <v>0.798</v>
      </c>
      <c r="BA880" s="14" t="n">
        <v>0</v>
      </c>
      <c r="BB880" s="14" t="n">
        <v>1</v>
      </c>
      <c r="BC880" s="14" t="n">
        <v>0.439</v>
      </c>
      <c r="BD880" s="14" t="n">
        <v>0.114</v>
      </c>
      <c r="BE880" s="14" t="n">
        <v>0.075</v>
      </c>
      <c r="BF880" s="14" t="n">
        <v>0.596</v>
      </c>
      <c r="BG880" s="14" t="n">
        <v>0.16</v>
      </c>
      <c r="BH880" s="14" t="n">
        <v>1</v>
      </c>
      <c r="BI880" s="14" t="n">
        <v>0.505</v>
      </c>
      <c r="BJ880" s="14" t="n">
        <v>0.114</v>
      </c>
      <c r="BK880" s="14" t="n">
        <v>0.264</v>
      </c>
      <c r="BL880" s="14" t="n">
        <v>0.769</v>
      </c>
      <c r="BM880" s="14" t="n">
        <v>0</v>
      </c>
      <c r="BN880" s="14" t="n">
        <v>1</v>
      </c>
      <c r="BO880" s="14" t="n">
        <v>0</v>
      </c>
      <c r="BP880" s="14" t="n">
        <v>0</v>
      </c>
      <c r="BQ880" s="14" t="n">
        <v>0.093</v>
      </c>
      <c r="BR880" s="14" t="n">
        <v>0</v>
      </c>
      <c r="BS880" s="14" t="n">
        <v>0.833</v>
      </c>
      <c r="BT880" s="14" t="n">
        <v>0</v>
      </c>
      <c r="BU880" s="14" t="n">
        <v>0</v>
      </c>
      <c r="BV880" s="14" t="n">
        <v>0.055</v>
      </c>
      <c r="BW880" s="14" t="n">
        <v>0.16</v>
      </c>
      <c r="BX880" s="14" t="n">
        <v>1</v>
      </c>
      <c r="BY880" s="14" t="n">
        <v>11.787</v>
      </c>
      <c r="BZ880" s="14" t="n">
        <v>0</v>
      </c>
      <c r="CA880" s="14" t="n">
        <v>11.787</v>
      </c>
      <c r="CB880" s="14" t="n">
        <v>0</v>
      </c>
      <c r="CC880" s="14" t="n">
        <v>78.125</v>
      </c>
      <c r="CD880" s="14" t="n">
        <v>7.95</v>
      </c>
      <c r="CE880" s="14" t="n">
        <v>27.252</v>
      </c>
      <c r="CF880" s="14" t="n">
        <v>122.238</v>
      </c>
      <c r="CG880" s="14" t="n">
        <v>0.16</v>
      </c>
      <c r="CH880" s="14" t="n">
        <v>1</v>
      </c>
      <c r="CI880" s="14" t="n">
        <v>0</v>
      </c>
      <c r="CJ880" s="14" t="n">
        <v>0</v>
      </c>
      <c r="CK880" s="14" t="n">
        <v>0</v>
      </c>
      <c r="CL880" s="14" t="n">
        <v>0</v>
      </c>
      <c r="CM880" s="14" t="n">
        <v>0</v>
      </c>
      <c r="CN880" s="14" t="n">
        <v>0</v>
      </c>
      <c r="CO880" s="14" t="n">
        <v>0</v>
      </c>
      <c r="CP880" s="14" t="n">
        <v>0.922</v>
      </c>
      <c r="CQ880" s="14" t="n">
        <v>1.198</v>
      </c>
      <c r="CR880" s="14" t="n">
        <v>0</v>
      </c>
      <c r="CS880" s="14" t="n">
        <v>4.776</v>
      </c>
      <c r="CT880" s="14" t="n">
        <v>4.753</v>
      </c>
      <c r="CU880" s="14" t="n">
        <v>15.162</v>
      </c>
    </row>
    <row r="881">
      <c r="A881" s="14" t="inlineStr">
        <is>
          <t>ZMB2022</t>
        </is>
      </c>
      <c r="B881" s="14" t="inlineStr">
        <is>
          <t>ZMB</t>
        </is>
      </c>
      <c r="C881" s="14" t="inlineStr">
        <is>
          <t>ZMB</t>
        </is>
      </c>
      <c r="D881" s="14" t="inlineStr">
        <is>
          <t>Zambia</t>
        </is>
      </c>
      <c r="E881" s="14" t="n">
        <v>2022</v>
      </c>
      <c r="F881" s="14" t="n">
        <v>0.16</v>
      </c>
      <c r="G881" s="14" t="n">
        <v>2.711</v>
      </c>
      <c r="H881" s="14" t="n">
        <v>0.668</v>
      </c>
      <c r="I881" s="14" t="n">
        <v>0.25</v>
      </c>
      <c r="J881" s="14" t="n">
        <v>2.961</v>
      </c>
      <c r="K881" s="14" t="n">
        <v>0</v>
      </c>
      <c r="L881" s="14" t="n">
        <v>1</v>
      </c>
      <c r="M881" s="14" t="n">
        <v>3.687</v>
      </c>
      <c r="N881" s="14" t="n">
        <v>2.003</v>
      </c>
      <c r="O881" s="14" t="n">
        <v>0.196</v>
      </c>
      <c r="P881" s="14" t="n">
        <v>3.883</v>
      </c>
      <c r="Q881" s="14" t="n">
        <v>0</v>
      </c>
      <c r="R881" s="14" t="n">
        <v>1</v>
      </c>
      <c r="S881" s="14" t="n">
        <v>6.049</v>
      </c>
      <c r="T881" s="14" t="n">
        <v>4.006</v>
      </c>
      <c r="U881" s="14" t="n">
        <v>0.07199999999999999</v>
      </c>
      <c r="V881" s="14" t="n">
        <v>7.017</v>
      </c>
      <c r="W881" s="14" t="n">
        <v>0.16</v>
      </c>
      <c r="X881" s="14" t="n">
        <v>1</v>
      </c>
      <c r="Y881" s="14" t="n">
        <v>32.248</v>
      </c>
      <c r="Z881" s="14" t="n">
        <v>4.359</v>
      </c>
      <c r="AA881" s="14" t="n">
        <v>0</v>
      </c>
      <c r="AB881" s="14" t="n">
        <v>32.248</v>
      </c>
      <c r="AC881" s="14" t="n">
        <v>0</v>
      </c>
      <c r="AD881" s="14" t="n">
        <v>1</v>
      </c>
      <c r="AE881" s="14" t="n">
        <v>33.483</v>
      </c>
      <c r="AF881" s="14" t="n">
        <v>7.829</v>
      </c>
      <c r="AG881" s="14" t="n">
        <v>0</v>
      </c>
      <c r="AH881" s="14" t="n">
        <v>33.483</v>
      </c>
      <c r="AI881" s="14" t="n">
        <v>0</v>
      </c>
      <c r="AJ881" s="14" t="n">
        <v>1</v>
      </c>
      <c r="AK881" s="14" t="n">
        <v>40.891</v>
      </c>
      <c r="AL881" s="14" t="n">
        <v>21.778</v>
      </c>
      <c r="AM881" s="14" t="n">
        <v>0.484</v>
      </c>
      <c r="AN881" s="14" t="n">
        <v>47.434</v>
      </c>
      <c r="AO881" s="14" t="n">
        <v>0.16</v>
      </c>
      <c r="AP881" s="14" t="n">
        <v>1</v>
      </c>
      <c r="AQ881" s="14" t="n">
        <v>0.861</v>
      </c>
      <c r="AR881" s="14" t="n">
        <v>0.123</v>
      </c>
      <c r="AS881" s="14" t="n">
        <v>0.339</v>
      </c>
      <c r="AT881" s="14" t="n">
        <v>1.392</v>
      </c>
      <c r="AU881" s="14" t="n">
        <v>0.16</v>
      </c>
      <c r="AV881" s="14" t="n">
        <v>1</v>
      </c>
      <c r="AW881" s="14" t="n">
        <v>0.986</v>
      </c>
      <c r="AX881" s="14" t="n">
        <v>0.123</v>
      </c>
      <c r="AY881" s="14" t="n">
        <v>0.265</v>
      </c>
      <c r="AZ881" s="14" t="n">
        <v>1.452</v>
      </c>
      <c r="BA881" s="14" t="n">
        <v>0.16</v>
      </c>
      <c r="BB881" s="14" t="n">
        <v>1</v>
      </c>
      <c r="BC881" s="14" t="n">
        <v>0.598</v>
      </c>
      <c r="BD881" s="14" t="n">
        <v>0.123</v>
      </c>
      <c r="BE881" s="14" t="n">
        <v>0.107</v>
      </c>
      <c r="BF881" s="14" t="n">
        <v>0.8080000000000001</v>
      </c>
      <c r="BG881" s="14" t="n">
        <v>0.16</v>
      </c>
      <c r="BH881" s="14" t="n">
        <v>1</v>
      </c>
      <c r="BI881" s="14" t="n">
        <v>0.612</v>
      </c>
      <c r="BJ881" s="14" t="n">
        <v>0.123</v>
      </c>
      <c r="BK881" s="14" t="n">
        <v>0.3</v>
      </c>
      <c r="BL881" s="14" t="n">
        <v>1.059</v>
      </c>
      <c r="BM881" s="14" t="n">
        <v>0.16</v>
      </c>
      <c r="BN881" s="14" t="n">
        <v>1</v>
      </c>
      <c r="BO881" s="14" t="n">
        <v>0</v>
      </c>
      <c r="BP881" s="14" t="n">
        <v>0</v>
      </c>
      <c r="BQ881" s="14" t="n">
        <v>0.062</v>
      </c>
      <c r="BR881" s="14" t="n">
        <v>0</v>
      </c>
      <c r="BS881" s="14" t="n">
        <v>0.833</v>
      </c>
      <c r="BT881" s="14" t="n">
        <v>0</v>
      </c>
      <c r="BU881" s="14" t="n">
        <v>0</v>
      </c>
      <c r="BV881" s="14" t="n">
        <v>0.052</v>
      </c>
      <c r="BW881" s="14" t="n">
        <v>0.16</v>
      </c>
      <c r="BX881" s="14" t="n">
        <v>1</v>
      </c>
      <c r="BY881" s="14" t="n">
        <v>12.729</v>
      </c>
      <c r="BZ881" s="14" t="n">
        <v>0</v>
      </c>
      <c r="CA881" s="14" t="n">
        <v>12.729</v>
      </c>
      <c r="CB881" s="14" t="n">
        <v>0</v>
      </c>
      <c r="CC881" s="14" t="n">
        <v>97.90000000000001</v>
      </c>
      <c r="CD881" s="14" t="n">
        <v>7.95</v>
      </c>
      <c r="CE881" s="14" t="n">
        <v>47.961</v>
      </c>
      <c r="CF881" s="14" t="n">
        <v>169.198</v>
      </c>
      <c r="CG881" s="14" t="n">
        <v>0.16</v>
      </c>
      <c r="CH881" s="14" t="n">
        <v>1</v>
      </c>
      <c r="CI881" s="14" t="n">
        <v>0</v>
      </c>
      <c r="CJ881" s="14" t="n">
        <v>0</v>
      </c>
      <c r="CK881" s="14" t="n">
        <v>0</v>
      </c>
      <c r="CL881" s="14" t="n">
        <v>0</v>
      </c>
      <c r="CM881" s="14" t="n">
        <v>0</v>
      </c>
      <c r="CN881" s="14" t="n">
        <v>0</v>
      </c>
      <c r="CO881" s="14" t="n">
        <v>0</v>
      </c>
      <c r="CP881" s="14" t="n">
        <v>0.918</v>
      </c>
      <c r="CQ881" s="14" t="n">
        <v>1.294</v>
      </c>
      <c r="CR881" s="14" t="n">
        <v>0</v>
      </c>
      <c r="CS881" s="14" t="n">
        <v>5.158</v>
      </c>
      <c r="CT881" s="14" t="n">
        <v>10.485</v>
      </c>
      <c r="CU881" s="14" t="n">
        <v>31.326</v>
      </c>
    </row>
    <row r="882">
      <c r="A882" s="14" t="inlineStr">
        <is>
          <t>ZMB2023</t>
        </is>
      </c>
      <c r="B882" s="14" t="inlineStr">
        <is>
          <t>ZMB</t>
        </is>
      </c>
      <c r="C882" s="14" t="inlineStr">
        <is>
          <t>ZMB</t>
        </is>
      </c>
      <c r="D882" s="14" t="inlineStr">
        <is>
          <t>Zambia</t>
        </is>
      </c>
      <c r="E882" s="14" t="n">
        <v>2023</v>
      </c>
      <c r="F882" s="14" t="n">
        <v>0.16</v>
      </c>
      <c r="G882" s="14" t="n">
        <v>2.428</v>
      </c>
      <c r="H882" s="14" t="n">
        <v>0.71</v>
      </c>
      <c r="I882" s="14" t="n">
        <v>0.204</v>
      </c>
      <c r="J882" s="14" t="n">
        <v>2.631</v>
      </c>
      <c r="K882" s="14" t="n">
        <v>0</v>
      </c>
      <c r="L882" s="14" t="n">
        <v>1</v>
      </c>
      <c r="M882" s="14" t="n">
        <v>3.761</v>
      </c>
      <c r="N882" s="14" t="n">
        <v>2.131</v>
      </c>
      <c r="O882" s="14" t="n">
        <v>0.19</v>
      </c>
      <c r="P882" s="14" t="n">
        <v>3.951</v>
      </c>
      <c r="Q882" s="14" t="n">
        <v>0</v>
      </c>
      <c r="R882" s="14" t="n">
        <v>1</v>
      </c>
      <c r="S882" s="14" t="n">
        <v>5.98</v>
      </c>
      <c r="T882" s="14" t="n">
        <v>4.263</v>
      </c>
      <c r="U882" s="14" t="n">
        <v>0.106</v>
      </c>
      <c r="V882" s="14" t="n">
        <v>6.936</v>
      </c>
      <c r="W882" s="14" t="n">
        <v>0.16</v>
      </c>
      <c r="X882" s="14" t="n">
        <v>1</v>
      </c>
      <c r="Y882" s="14" t="n">
        <v>9.936999999999999</v>
      </c>
      <c r="Z882" s="14" t="n">
        <v>1.343</v>
      </c>
      <c r="AA882" s="14" t="n">
        <v>0</v>
      </c>
      <c r="AB882" s="14" t="n">
        <v>9.936999999999999</v>
      </c>
      <c r="AC882" s="14" t="n">
        <v>0</v>
      </c>
      <c r="AD882" s="14" t="n">
        <v>1</v>
      </c>
      <c r="AE882" s="14" t="n">
        <v>11.222</v>
      </c>
      <c r="AF882" s="14" t="n">
        <v>2.624</v>
      </c>
      <c r="AG882" s="14" t="n">
        <v>0</v>
      </c>
      <c r="AH882" s="14" t="n">
        <v>11.222</v>
      </c>
      <c r="AI882" s="14" t="n">
        <v>0</v>
      </c>
      <c r="AJ882" s="14" t="n">
        <v>1</v>
      </c>
      <c r="AK882" s="14" t="n">
        <v>18.936</v>
      </c>
      <c r="AL882" s="14" t="n">
        <v>10.085</v>
      </c>
      <c r="AM882" s="14" t="n">
        <v>0.335</v>
      </c>
      <c r="AN882" s="14" t="n">
        <v>21.966</v>
      </c>
      <c r="AO882" s="14" t="n">
        <v>0.16</v>
      </c>
      <c r="AP882" s="14" t="n">
        <v>1</v>
      </c>
      <c r="AQ882" s="14" t="n">
        <v>0.76</v>
      </c>
      <c r="AR882" s="14" t="n">
        <v>0.129</v>
      </c>
      <c r="AS882" s="14" t="n">
        <v>0.412</v>
      </c>
      <c r="AT882" s="14" t="n">
        <v>1.36</v>
      </c>
      <c r="AU882" s="14" t="n">
        <v>0.16</v>
      </c>
      <c r="AV882" s="14" t="n">
        <v>1</v>
      </c>
      <c r="AW882" s="14" t="n">
        <v>0.8110000000000001</v>
      </c>
      <c r="AX882" s="14" t="n">
        <v>0.129</v>
      </c>
      <c r="AY882" s="14" t="n">
        <v>0.325</v>
      </c>
      <c r="AZ882" s="14" t="n">
        <v>1.318</v>
      </c>
      <c r="BA882" s="14" t="n">
        <v>0.16</v>
      </c>
      <c r="BB882" s="14" t="n">
        <v>1</v>
      </c>
      <c r="BC882" s="14" t="n">
        <v>0.535</v>
      </c>
      <c r="BD882" s="14" t="n">
        <v>0.129</v>
      </c>
      <c r="BE882" s="14" t="n">
        <v>0.101</v>
      </c>
      <c r="BF882" s="14" t="n">
        <v>0.725</v>
      </c>
      <c r="BG882" s="14" t="n">
        <v>0.16</v>
      </c>
      <c r="BH882" s="14" t="n">
        <v>1</v>
      </c>
      <c r="BI882" s="14" t="n">
        <v>0.579</v>
      </c>
      <c r="BJ882" s="14" t="n">
        <v>0.129</v>
      </c>
      <c r="BK882" s="14" t="n">
        <v>0.301</v>
      </c>
      <c r="BL882" s="14" t="n">
        <v>1.022</v>
      </c>
      <c r="BM882" s="14" t="n">
        <v>0.16</v>
      </c>
      <c r="BN882" s="14" t="n">
        <v>1</v>
      </c>
      <c r="BO882" s="14" t="n">
        <v>0</v>
      </c>
      <c r="BP882" s="14" t="n">
        <v>0</v>
      </c>
      <c r="BQ882" s="14" t="n">
        <v>0.06900000000000001</v>
      </c>
      <c r="BR882" s="14" t="n">
        <v>0</v>
      </c>
      <c r="BS882" s="14" t="n">
        <v>0.833</v>
      </c>
      <c r="BT882" s="14" t="n">
        <v>0</v>
      </c>
      <c r="BU882" s="14" t="n">
        <v>0</v>
      </c>
      <c r="BV882" s="14" t="n">
        <v>0.054</v>
      </c>
      <c r="BW882" s="14" t="n">
        <v>0.16</v>
      </c>
      <c r="BX882" s="14" t="n">
        <v>1</v>
      </c>
      <c r="BY882" s="14" t="n">
        <v>13.254</v>
      </c>
      <c r="BZ882" s="14" t="n">
        <v>0</v>
      </c>
      <c r="CA882" s="14" t="n">
        <v>13.254</v>
      </c>
      <c r="CB882" s="14" t="n">
        <v>0</v>
      </c>
      <c r="CC882" s="14" t="n">
        <v>83.248</v>
      </c>
      <c r="CD882" s="14" t="n">
        <v>7.95</v>
      </c>
      <c r="CE882" s="14" t="n">
        <v>56.954</v>
      </c>
      <c r="CF882" s="14" t="n">
        <v>162.634</v>
      </c>
      <c r="CG882" s="14" t="n">
        <v>0.16</v>
      </c>
      <c r="CH882" s="14" t="n">
        <v>1</v>
      </c>
      <c r="CI882" s="14" t="n">
        <v>0</v>
      </c>
      <c r="CJ882" s="14" t="n">
        <v>0</v>
      </c>
      <c r="CK882" s="14" t="n">
        <v>0</v>
      </c>
      <c r="CL882" s="14" t="n">
        <v>0</v>
      </c>
      <c r="CM882" s="14" t="n">
        <v>0</v>
      </c>
      <c r="CN882" s="14" t="n">
        <v>0</v>
      </c>
      <c r="CO882" s="14" t="n">
        <v>0</v>
      </c>
      <c r="CP882" s="14" t="n">
        <v>0.895</v>
      </c>
      <c r="CQ882" s="14" t="n">
        <v>1.348</v>
      </c>
      <c r="CR882" s="14" t="n">
        <v>0</v>
      </c>
      <c r="CS882" s="14" t="n">
        <v>5.37</v>
      </c>
      <c r="CT882" s="14" t="n">
        <v>4.861</v>
      </c>
      <c r="CU882" s="14" t="n">
        <v>11.622</v>
      </c>
    </row>
    <row r="883">
      <c r="A883" s="14" t="inlineStr">
        <is>
          <t>ZMB2024</t>
        </is>
      </c>
      <c r="B883" s="14" t="inlineStr">
        <is>
          <t>ZMB</t>
        </is>
      </c>
      <c r="C883" s="14" t="inlineStr">
        <is>
          <t>ZMB</t>
        </is>
      </c>
      <c r="D883" s="14" t="inlineStr">
        <is>
          <t>Zambia</t>
        </is>
      </c>
      <c r="E883" s="14" t="n">
        <v>2024</v>
      </c>
      <c r="F883" s="14" t="n">
        <v>0.16</v>
      </c>
      <c r="G883" s="14" t="n">
        <v>2.42</v>
      </c>
      <c r="H883" s="14" t="n">
        <v>0.731</v>
      </c>
      <c r="I883" s="14" t="n">
        <v>0.198</v>
      </c>
      <c r="J883" s="14" t="n">
        <v>2.618</v>
      </c>
      <c r="K883" s="14" t="n">
        <v>0</v>
      </c>
      <c r="L883" s="14" t="n">
        <v>1</v>
      </c>
      <c r="M883" s="14" t="n">
        <v>3.767</v>
      </c>
      <c r="N883" s="14" t="n">
        <v>2.194</v>
      </c>
      <c r="O883" s="14" t="n">
        <v>0.18</v>
      </c>
      <c r="P883" s="14" t="n">
        <v>3.948</v>
      </c>
      <c r="Q883" s="14" t="n">
        <v>0</v>
      </c>
      <c r="R883" s="14" t="n">
        <v>1</v>
      </c>
      <c r="S883" s="14" t="n">
        <v>6.077</v>
      </c>
      <c r="T883" s="14" t="n">
        <v>4.388</v>
      </c>
      <c r="U883" s="14" t="n">
        <v>0.132</v>
      </c>
      <c r="V883" s="14" t="n">
        <v>7.049</v>
      </c>
      <c r="W883" s="14" t="n">
        <v>0.16</v>
      </c>
      <c r="X883" s="14" t="n">
        <v>1</v>
      </c>
      <c r="Y883" s="14" t="n">
        <v>9.287000000000001</v>
      </c>
      <c r="Z883" s="14" t="n">
        <v>1.255</v>
      </c>
      <c r="AA883" s="14" t="n">
        <v>0</v>
      </c>
      <c r="AB883" s="14" t="n">
        <v>9.287000000000001</v>
      </c>
      <c r="AC883" s="14" t="n">
        <v>0</v>
      </c>
      <c r="AD883" s="14" t="n">
        <v>1</v>
      </c>
      <c r="AE883" s="14" t="n">
        <v>10.611</v>
      </c>
      <c r="AF883" s="14" t="n">
        <v>2.481</v>
      </c>
      <c r="AG883" s="14" t="n">
        <v>0</v>
      </c>
      <c r="AH883" s="14" t="n">
        <v>10.611</v>
      </c>
      <c r="AI883" s="14" t="n">
        <v>0</v>
      </c>
      <c r="AJ883" s="14" t="n">
        <v>1</v>
      </c>
      <c r="AK883" s="14" t="n">
        <v>18.552</v>
      </c>
      <c r="AL883" s="14" t="n">
        <v>9.881</v>
      </c>
      <c r="AM883" s="14" t="n">
        <v>0.404</v>
      </c>
      <c r="AN883" s="14" t="n">
        <v>21.521</v>
      </c>
      <c r="AO883" s="14" t="n">
        <v>0.16</v>
      </c>
      <c r="AP883" s="14" t="n">
        <v>1</v>
      </c>
      <c r="AQ883" s="14" t="n">
        <v>0.724</v>
      </c>
      <c r="AR883" s="14" t="n">
        <v>0.132</v>
      </c>
      <c r="AS883" s="14" t="n">
        <v>0.36</v>
      </c>
      <c r="AT883" s="14" t="n">
        <v>1.258</v>
      </c>
      <c r="AU883" s="14" t="n">
        <v>0.16</v>
      </c>
      <c r="AV883" s="14" t="n">
        <v>1</v>
      </c>
      <c r="AW883" s="14" t="n">
        <v>0.75</v>
      </c>
      <c r="AX883" s="14" t="n">
        <v>0.132</v>
      </c>
      <c r="AY883" s="14" t="n">
        <v>0.242</v>
      </c>
      <c r="AZ883" s="14" t="n">
        <v>1.151</v>
      </c>
      <c r="BA883" s="14" t="n">
        <v>0.16</v>
      </c>
      <c r="BB883" s="14" t="n">
        <v>1</v>
      </c>
      <c r="BC883" s="14" t="n">
        <v>0.513</v>
      </c>
      <c r="BD883" s="14" t="n">
        <v>0.132</v>
      </c>
      <c r="BE883" s="14" t="n">
        <v>0.1</v>
      </c>
      <c r="BF883" s="14" t="n">
        <v>0.696</v>
      </c>
      <c r="BG883" s="14" t="n">
        <v>0.16</v>
      </c>
      <c r="BH883" s="14" t="n">
        <v>1</v>
      </c>
      <c r="BI883" s="14" t="n">
        <v>0.591</v>
      </c>
      <c r="BJ883" s="14" t="n">
        <v>0.132</v>
      </c>
      <c r="BK883" s="14" t="n">
        <v>0.242</v>
      </c>
      <c r="BL883" s="14" t="n">
        <v>0.967</v>
      </c>
      <c r="BM883" s="14" t="n">
        <v>0.16</v>
      </c>
      <c r="BN883" s="14" t="n">
        <v>1</v>
      </c>
      <c r="BO883" s="14" t="n">
        <v>0</v>
      </c>
      <c r="BP883" s="14" t="n">
        <v>0</v>
      </c>
      <c r="BQ883" s="14" t="n">
        <v>0.065</v>
      </c>
      <c r="BR883" s="14" t="n">
        <v>0</v>
      </c>
      <c r="BS883" s="14" t="n">
        <v>0.833</v>
      </c>
      <c r="BT883" s="14" t="n">
        <v>0</v>
      </c>
      <c r="BU883" s="14" t="n">
        <v>0</v>
      </c>
      <c r="BV883" s="14" t="n">
        <v>0.049</v>
      </c>
      <c r="BW883" s="14" t="n">
        <v>0.16</v>
      </c>
      <c r="BX883" s="14" t="n">
        <v>1</v>
      </c>
      <c r="BY883" s="14" t="n">
        <v>13.646</v>
      </c>
      <c r="BZ883" s="14" t="n">
        <v>0</v>
      </c>
      <c r="CA883" s="14" t="n">
        <v>13.646</v>
      </c>
      <c r="CB883" s="14" t="n">
        <v>0</v>
      </c>
      <c r="CC883" s="14" t="n">
        <v>82.58799999999999</v>
      </c>
      <c r="CD883" s="14" t="n">
        <v>7.95</v>
      </c>
      <c r="CE883" s="14" t="n">
        <v>49.614</v>
      </c>
      <c r="CF883" s="14" t="n">
        <v>153.355</v>
      </c>
      <c r="CG883" s="14" t="n">
        <v>0.16</v>
      </c>
      <c r="CH883" s="14" t="n">
        <v>1</v>
      </c>
      <c r="CI883" s="14" t="n">
        <v>0</v>
      </c>
      <c r="CJ883" s="14" t="n">
        <v>0</v>
      </c>
      <c r="CK883" s="14" t="n">
        <v>0</v>
      </c>
      <c r="CL883" s="14" t="n">
        <v>0</v>
      </c>
      <c r="CM883" s="14" t="n">
        <v>0</v>
      </c>
      <c r="CN883" s="14" t="n">
        <v>0</v>
      </c>
      <c r="CO883" s="14" t="n">
        <v>0</v>
      </c>
      <c r="CP883" s="14" t="n">
        <v>0.895</v>
      </c>
      <c r="CQ883" s="14" t="n">
        <v>1.387</v>
      </c>
      <c r="CR883" s="14" t="n">
        <v>0</v>
      </c>
      <c r="CS883" s="14" t="n">
        <v>5.529</v>
      </c>
      <c r="CT883" s="14" t="n">
        <v>4.251</v>
      </c>
      <c r="CU883" s="14" t="n">
        <v>10.168</v>
      </c>
    </row>
    <row r="884">
      <c r="A884" s="14" t="inlineStr">
        <is>
          <t>ZWE2021</t>
        </is>
      </c>
      <c r="B884" s="14" t="inlineStr">
        <is>
          <t>ZWE</t>
        </is>
      </c>
      <c r="C884" s="14" t="inlineStr">
        <is>
          <t>ZWE</t>
        </is>
      </c>
      <c r="D884" s="14" t="inlineStr">
        <is>
          <t>Zimbabwe</t>
        </is>
      </c>
      <c r="E884" s="14" t="n">
        <v>2021</v>
      </c>
      <c r="F884" s="14" t="n">
        <v>0.145</v>
      </c>
      <c r="G884" s="14" t="n">
        <v>1.775</v>
      </c>
      <c r="H884" s="14" t="n">
        <v>0.572</v>
      </c>
      <c r="I884" s="14" t="n">
        <v>0</v>
      </c>
      <c r="J884" s="14" t="n">
        <v>1.775</v>
      </c>
      <c r="K884" s="14" t="n">
        <v>0</v>
      </c>
      <c r="L884" s="14" t="n">
        <v>1</v>
      </c>
      <c r="M884" s="14" t="n">
        <v>2.919</v>
      </c>
      <c r="N884" s="14" t="n">
        <v>1.717</v>
      </c>
      <c r="O884" s="14" t="n">
        <v>0</v>
      </c>
      <c r="P884" s="14" t="n">
        <v>2.919</v>
      </c>
      <c r="Q884" s="14" t="n">
        <v>0</v>
      </c>
      <c r="R884" s="14" t="n">
        <v>1</v>
      </c>
      <c r="S884" s="14" t="n">
        <v>4.636</v>
      </c>
      <c r="T884" s="14" t="n">
        <v>3.434</v>
      </c>
      <c r="U884" s="14" t="n">
        <v>0</v>
      </c>
      <c r="V884" s="14" t="n">
        <v>5.309</v>
      </c>
      <c r="W884" s="14" t="n">
        <v>0.145</v>
      </c>
      <c r="X884" s="14" t="n">
        <v>1</v>
      </c>
      <c r="Y884" s="14" t="n">
        <v>16.248</v>
      </c>
      <c r="Z884" s="14" t="n">
        <v>2.196</v>
      </c>
      <c r="AA884" s="14" t="n">
        <v>0</v>
      </c>
      <c r="AB884" s="14" t="n">
        <v>16.248</v>
      </c>
      <c r="AC884" s="14" t="n">
        <v>0</v>
      </c>
      <c r="AD884" s="14" t="n">
        <v>1</v>
      </c>
      <c r="AE884" s="14" t="n">
        <v>17.391</v>
      </c>
      <c r="AF884" s="14" t="n">
        <v>4.067</v>
      </c>
      <c r="AG884" s="14" t="n">
        <v>0</v>
      </c>
      <c r="AH884" s="14" t="n">
        <v>17.391</v>
      </c>
      <c r="AI884" s="14" t="n">
        <v>0</v>
      </c>
      <c r="AJ884" s="14" t="n">
        <v>1</v>
      </c>
      <c r="AK884" s="14" t="n">
        <v>24.251</v>
      </c>
      <c r="AL884" s="14" t="n">
        <v>12.916</v>
      </c>
      <c r="AM884" s="14" t="n">
        <v>0</v>
      </c>
      <c r="AN884" s="14" t="n">
        <v>27.767</v>
      </c>
      <c r="AO884" s="14" t="n">
        <v>0.145</v>
      </c>
      <c r="AP884" s="14" t="n">
        <v>1</v>
      </c>
      <c r="AQ884" s="14" t="n">
        <v>0.619</v>
      </c>
      <c r="AR884" s="14" t="n">
        <v>0.114</v>
      </c>
      <c r="AS884" s="14" t="n">
        <v>0.534</v>
      </c>
      <c r="AT884" s="14" t="n">
        <v>1.32</v>
      </c>
      <c r="AU884" s="14" t="n">
        <v>0</v>
      </c>
      <c r="AV884" s="14" t="n">
        <v>0</v>
      </c>
      <c r="AW884" s="14" t="n">
        <v>0.599</v>
      </c>
      <c r="AX884" s="14" t="n">
        <v>0.114</v>
      </c>
      <c r="AY884" s="14" t="n">
        <v>0.541</v>
      </c>
      <c r="AZ884" s="14" t="n">
        <v>1.305</v>
      </c>
      <c r="BA884" s="14" t="n">
        <v>0</v>
      </c>
      <c r="BB884" s="14" t="n">
        <v>0</v>
      </c>
      <c r="BC884" s="14" t="n">
        <v>0.439</v>
      </c>
      <c r="BD884" s="14" t="n">
        <v>0.114</v>
      </c>
      <c r="BE884" s="14" t="n">
        <v>0</v>
      </c>
      <c r="BF884" s="14" t="n">
        <v>0.503</v>
      </c>
      <c r="BG884" s="14" t="n">
        <v>0.145</v>
      </c>
      <c r="BH884" s="14" t="n">
        <v>1</v>
      </c>
      <c r="BI884" s="14" t="n">
        <v>0.505</v>
      </c>
      <c r="BJ884" s="14" t="n">
        <v>0.114</v>
      </c>
      <c r="BK884" s="14" t="n">
        <v>-0.495</v>
      </c>
      <c r="BL884" s="14" t="n">
        <v>0.01</v>
      </c>
      <c r="BM884" s="14" t="n">
        <v>0</v>
      </c>
      <c r="BN884" s="14" t="n">
        <v>0</v>
      </c>
      <c r="BO884" s="14" t="n">
        <v>0</v>
      </c>
      <c r="BP884" s="14" t="n">
        <v>0</v>
      </c>
      <c r="BQ884" s="14" t="n">
        <v>0.113</v>
      </c>
      <c r="BR884" s="14" t="n">
        <v>0</v>
      </c>
      <c r="BS884" s="14" t="n">
        <v>0.667</v>
      </c>
      <c r="BT884" s="14" t="n">
        <v>0</v>
      </c>
      <c r="BU884" s="14" t="n">
        <v>0</v>
      </c>
      <c r="BV884" s="14" t="n">
        <v>0.119</v>
      </c>
      <c r="BW884" s="14" t="n">
        <v>0.145</v>
      </c>
      <c r="BX884" s="14" t="n">
        <v>0.667</v>
      </c>
      <c r="BY884" s="14" t="n">
        <v>11.787</v>
      </c>
      <c r="BZ884" s="14" t="n">
        <v>0</v>
      </c>
      <c r="CA884" s="14" t="n">
        <v>11.787</v>
      </c>
      <c r="CB884" s="14" t="n">
        <v>0</v>
      </c>
      <c r="CC884" s="14" t="n">
        <v>78.125</v>
      </c>
      <c r="CD884" s="14" t="n">
        <v>7.95</v>
      </c>
      <c r="CE884" s="14" t="n">
        <v>0</v>
      </c>
      <c r="CF884" s="14" t="n">
        <v>89.453</v>
      </c>
      <c r="CG884" s="14" t="n">
        <v>0.145</v>
      </c>
      <c r="CH884" s="14" t="n">
        <v>1</v>
      </c>
      <c r="CI884" s="14" t="n">
        <v>0</v>
      </c>
      <c r="CJ884" s="14" t="n">
        <v>0</v>
      </c>
      <c r="CK884" s="14" t="n">
        <v>0</v>
      </c>
      <c r="CL884" s="14" t="n">
        <v>0</v>
      </c>
      <c r="CM884" s="14" t="n">
        <v>0</v>
      </c>
      <c r="CN884" s="14" t="n">
        <v>0</v>
      </c>
      <c r="CO884" s="14" t="n">
        <v>0</v>
      </c>
      <c r="CP884" s="14" t="n">
        <v>0.999</v>
      </c>
      <c r="CQ884" s="14" t="n">
        <v>1.198</v>
      </c>
      <c r="CR884" s="14" t="n">
        <v>0</v>
      </c>
      <c r="CS884" s="14" t="n">
        <v>4.776</v>
      </c>
      <c r="CT884" s="14" t="n">
        <v>4.753</v>
      </c>
      <c r="CU884" s="14" t="n">
        <v>15.162</v>
      </c>
    </row>
    <row r="885">
      <c r="A885" s="14" t="inlineStr">
        <is>
          <t>ZWE2022</t>
        </is>
      </c>
      <c r="B885" s="14" t="inlineStr">
        <is>
          <t>ZWE</t>
        </is>
      </c>
      <c r="C885" s="14" t="inlineStr">
        <is>
          <t>ZWE</t>
        </is>
      </c>
      <c r="D885" s="14" t="inlineStr">
        <is>
          <t>Zimbabwe</t>
        </is>
      </c>
      <c r="E885" s="14" t="n">
        <v>2022</v>
      </c>
      <c r="F885" s="14" t="n">
        <v>0.145</v>
      </c>
      <c r="G885" s="14" t="n">
        <v>1.918</v>
      </c>
      <c r="H885" s="14" t="n">
        <v>0.618</v>
      </c>
      <c r="I885" s="14" t="n">
        <v>0</v>
      </c>
      <c r="J885" s="14" t="n">
        <v>1.918</v>
      </c>
      <c r="K885" s="14" t="n">
        <v>0</v>
      </c>
      <c r="L885" s="14" t="n">
        <v>1</v>
      </c>
      <c r="M885" s="14" t="n">
        <v>3.151</v>
      </c>
      <c r="N885" s="14" t="n">
        <v>1.853</v>
      </c>
      <c r="O885" s="14" t="n">
        <v>0</v>
      </c>
      <c r="P885" s="14" t="n">
        <v>3.151</v>
      </c>
      <c r="Q885" s="14" t="n">
        <v>0</v>
      </c>
      <c r="R885" s="14" t="n">
        <v>1</v>
      </c>
      <c r="S885" s="14" t="n">
        <v>5.007</v>
      </c>
      <c r="T885" s="14" t="n">
        <v>3.707</v>
      </c>
      <c r="U885" s="14" t="n">
        <v>0.054</v>
      </c>
      <c r="V885" s="14" t="n">
        <v>5.733</v>
      </c>
      <c r="W885" s="14" t="n">
        <v>0.145</v>
      </c>
      <c r="X885" s="14" t="n">
        <v>1</v>
      </c>
      <c r="Y885" s="14" t="n">
        <v>32.431</v>
      </c>
      <c r="Z885" s="14" t="n">
        <v>4.383</v>
      </c>
      <c r="AA885" s="14" t="n">
        <v>0</v>
      </c>
      <c r="AB885" s="14" t="n">
        <v>32.431</v>
      </c>
      <c r="AC885" s="14" t="n">
        <v>0</v>
      </c>
      <c r="AD885" s="14" t="n">
        <v>1</v>
      </c>
      <c r="AE885" s="14" t="n">
        <v>33.666</v>
      </c>
      <c r="AF885" s="14" t="n">
        <v>7.872</v>
      </c>
      <c r="AG885" s="14" t="n">
        <v>0</v>
      </c>
      <c r="AH885" s="14" t="n">
        <v>33.666</v>
      </c>
      <c r="AI885" s="14" t="n">
        <v>0</v>
      </c>
      <c r="AJ885" s="14" t="n">
        <v>1</v>
      </c>
      <c r="AK885" s="14" t="n">
        <v>41.074</v>
      </c>
      <c r="AL885" s="14" t="n">
        <v>21.876</v>
      </c>
      <c r="AM885" s="14" t="n">
        <v>0.441</v>
      </c>
      <c r="AN885" s="14" t="n">
        <v>47.03</v>
      </c>
      <c r="AO885" s="14" t="n">
        <v>0.145</v>
      </c>
      <c r="AP885" s="14" t="n">
        <v>1</v>
      </c>
      <c r="AQ885" s="14" t="n">
        <v>0.861</v>
      </c>
      <c r="AR885" s="14" t="n">
        <v>0.123</v>
      </c>
      <c r="AS885" s="14" t="n">
        <v>0.475</v>
      </c>
      <c r="AT885" s="14" t="n">
        <v>1.529</v>
      </c>
      <c r="AU885" s="14" t="n">
        <v>0</v>
      </c>
      <c r="AV885" s="14" t="n">
        <v>0</v>
      </c>
      <c r="AW885" s="14" t="n">
        <v>0.986</v>
      </c>
      <c r="AX885" s="14" t="n">
        <v>0.123</v>
      </c>
      <c r="AY885" s="14" t="n">
        <v>0.463</v>
      </c>
      <c r="AZ885" s="14" t="n">
        <v>1.66</v>
      </c>
      <c r="BA885" s="14" t="n">
        <v>0</v>
      </c>
      <c r="BB885" s="14" t="n">
        <v>0</v>
      </c>
      <c r="BC885" s="14" t="n">
        <v>0.598</v>
      </c>
      <c r="BD885" s="14" t="n">
        <v>0.123</v>
      </c>
      <c r="BE885" s="14" t="n">
        <v>0.006</v>
      </c>
      <c r="BF885" s="14" t="n">
        <v>0.6850000000000001</v>
      </c>
      <c r="BG885" s="14" t="n">
        <v>0.145</v>
      </c>
      <c r="BH885" s="14" t="n">
        <v>1</v>
      </c>
      <c r="BI885" s="14" t="n">
        <v>0.612</v>
      </c>
      <c r="BJ885" s="14" t="n">
        <v>0.123</v>
      </c>
      <c r="BK885" s="14" t="n">
        <v>-0.572</v>
      </c>
      <c r="BL885" s="14" t="n">
        <v>0.041</v>
      </c>
      <c r="BM885" s="14" t="n">
        <v>0</v>
      </c>
      <c r="BN885" s="14" t="n">
        <v>0</v>
      </c>
      <c r="BO885" s="14" t="n">
        <v>0</v>
      </c>
      <c r="BP885" s="14" t="n">
        <v>0</v>
      </c>
      <c r="BQ885" s="14" t="n">
        <v>0.106</v>
      </c>
      <c r="BR885" s="14" t="n">
        <v>0</v>
      </c>
      <c r="BS885" s="14" t="n">
        <v>0.667</v>
      </c>
      <c r="BT885" s="14" t="n">
        <v>0</v>
      </c>
      <c r="BU885" s="14" t="n">
        <v>0</v>
      </c>
      <c r="BV885" s="14" t="n">
        <v>0.106</v>
      </c>
      <c r="BW885" s="14" t="n">
        <v>0.145</v>
      </c>
      <c r="BX885" s="14" t="n">
        <v>0.667</v>
      </c>
      <c r="BY885" s="14" t="n">
        <v>12.729</v>
      </c>
      <c r="BZ885" s="14" t="n">
        <v>0</v>
      </c>
      <c r="CA885" s="14" t="n">
        <v>12.729</v>
      </c>
      <c r="CB885" s="14" t="n">
        <v>0</v>
      </c>
      <c r="CC885" s="14" t="n">
        <v>97.90000000000001</v>
      </c>
      <c r="CD885" s="14" t="n">
        <v>7.95</v>
      </c>
      <c r="CE885" s="14" t="n">
        <v>1.051</v>
      </c>
      <c r="CF885" s="14" t="n">
        <v>112.095</v>
      </c>
      <c r="CG885" s="14" t="n">
        <v>0.145</v>
      </c>
      <c r="CH885" s="14" t="n">
        <v>1</v>
      </c>
      <c r="CI885" s="14" t="n">
        <v>0</v>
      </c>
      <c r="CJ885" s="14" t="n">
        <v>0</v>
      </c>
      <c r="CK885" s="14" t="n">
        <v>0</v>
      </c>
      <c r="CL885" s="14" t="n">
        <v>0</v>
      </c>
      <c r="CM885" s="14" t="n">
        <v>0</v>
      </c>
      <c r="CN885" s="14" t="n">
        <v>0</v>
      </c>
      <c r="CO885" s="14" t="n">
        <v>0</v>
      </c>
      <c r="CP885" s="14" t="n">
        <v>0.999</v>
      </c>
      <c r="CQ885" s="14" t="n">
        <v>1.294</v>
      </c>
      <c r="CR885" s="14" t="n">
        <v>0</v>
      </c>
      <c r="CS885" s="14" t="n">
        <v>5.158</v>
      </c>
      <c r="CT885" s="14" t="n">
        <v>10.485</v>
      </c>
      <c r="CU885" s="14" t="n">
        <v>31.326</v>
      </c>
    </row>
    <row r="886">
      <c r="A886" s="14" t="inlineStr">
        <is>
          <t>ZWE2023</t>
        </is>
      </c>
      <c r="B886" s="14" t="inlineStr">
        <is>
          <t>ZWE</t>
        </is>
      </c>
      <c r="C886" s="14" t="inlineStr">
        <is>
          <t>ZWE</t>
        </is>
      </c>
      <c r="D886" s="14" t="inlineStr">
        <is>
          <t>Zimbabwe</t>
        </is>
      </c>
      <c r="E886" s="14" t="n">
        <v>2023</v>
      </c>
      <c r="F886" s="14" t="n">
        <v>0.145</v>
      </c>
      <c r="G886" s="14" t="n">
        <v>1.992</v>
      </c>
      <c r="H886" s="14" t="n">
        <v>0.643</v>
      </c>
      <c r="I886" s="14" t="n">
        <v>0</v>
      </c>
      <c r="J886" s="14" t="n">
        <v>1.992</v>
      </c>
      <c r="K886" s="14" t="n">
        <v>0</v>
      </c>
      <c r="L886" s="14" t="n">
        <v>1</v>
      </c>
      <c r="M886" s="14" t="n">
        <v>3.278</v>
      </c>
      <c r="N886" s="14" t="n">
        <v>1.929</v>
      </c>
      <c r="O886" s="14" t="n">
        <v>0</v>
      </c>
      <c r="P886" s="14" t="n">
        <v>3.278</v>
      </c>
      <c r="Q886" s="14" t="n">
        <v>0</v>
      </c>
      <c r="R886" s="14" t="n">
        <v>1</v>
      </c>
      <c r="S886" s="14" t="n">
        <v>5.208</v>
      </c>
      <c r="T886" s="14" t="n">
        <v>3.859</v>
      </c>
      <c r="U886" s="14" t="n">
        <v>0.08400000000000001</v>
      </c>
      <c r="V886" s="14" t="n">
        <v>5.963</v>
      </c>
      <c r="W886" s="14" t="n">
        <v>0.145</v>
      </c>
      <c r="X886" s="14" t="n">
        <v>1</v>
      </c>
      <c r="Y886" s="14" t="n">
        <v>12.868</v>
      </c>
      <c r="Z886" s="14" t="n">
        <v>1.739</v>
      </c>
      <c r="AA886" s="14" t="n">
        <v>0</v>
      </c>
      <c r="AB886" s="14" t="n">
        <v>12.868</v>
      </c>
      <c r="AC886" s="14" t="n">
        <v>0</v>
      </c>
      <c r="AD886" s="14" t="n">
        <v>1</v>
      </c>
      <c r="AE886" s="14" t="n">
        <v>14.153</v>
      </c>
      <c r="AF886" s="14" t="n">
        <v>3.309</v>
      </c>
      <c r="AG886" s="14" t="n">
        <v>0</v>
      </c>
      <c r="AH886" s="14" t="n">
        <v>14.153</v>
      </c>
      <c r="AI886" s="14" t="n">
        <v>0</v>
      </c>
      <c r="AJ886" s="14" t="n">
        <v>1</v>
      </c>
      <c r="AK886" s="14" t="n">
        <v>21.867</v>
      </c>
      <c r="AL886" s="14" t="n">
        <v>11.646</v>
      </c>
      <c r="AM886" s="14" t="n">
        <v>0.351</v>
      </c>
      <c r="AN886" s="14" t="n">
        <v>25.038</v>
      </c>
      <c r="AO886" s="14" t="n">
        <v>0.145</v>
      </c>
      <c r="AP886" s="14" t="n">
        <v>1</v>
      </c>
      <c r="AQ886" s="14" t="n">
        <v>0.76</v>
      </c>
      <c r="AR886" s="14" t="n">
        <v>0.129</v>
      </c>
      <c r="AS886" s="14" t="n">
        <v>-0.383</v>
      </c>
      <c r="AT886" s="14" t="n">
        <v>0.432</v>
      </c>
      <c r="AU886" s="14" t="n">
        <v>0</v>
      </c>
      <c r="AV886" s="14" t="n">
        <v>0</v>
      </c>
      <c r="AW886" s="14" t="n">
        <v>0.8110000000000001</v>
      </c>
      <c r="AX886" s="14" t="n">
        <v>0.129</v>
      </c>
      <c r="AY886" s="14" t="n">
        <v>-0.417</v>
      </c>
      <c r="AZ886" s="14" t="n">
        <v>0.451</v>
      </c>
      <c r="BA886" s="14" t="n">
        <v>0</v>
      </c>
      <c r="BB886" s="14" t="n">
        <v>0</v>
      </c>
      <c r="BC886" s="14" t="n">
        <v>0.535</v>
      </c>
      <c r="BD886" s="14" t="n">
        <v>0.129</v>
      </c>
      <c r="BE886" s="14" t="n">
        <v>0.008999999999999999</v>
      </c>
      <c r="BF886" s="14" t="n">
        <v>0.613</v>
      </c>
      <c r="BG886" s="14" t="n">
        <v>0.145</v>
      </c>
      <c r="BH886" s="14" t="n">
        <v>1</v>
      </c>
      <c r="BI886" s="14" t="n">
        <v>0.579</v>
      </c>
      <c r="BJ886" s="14" t="n">
        <v>0.129</v>
      </c>
      <c r="BK886" s="14" t="n">
        <v>-0.569</v>
      </c>
      <c r="BL886" s="14" t="n">
        <v>0.01</v>
      </c>
      <c r="BM886" s="14" t="n">
        <v>0</v>
      </c>
      <c r="BN886" s="14" t="n">
        <v>0</v>
      </c>
      <c r="BO886" s="14" t="n">
        <v>0</v>
      </c>
      <c r="BP886" s="14" t="n">
        <v>0</v>
      </c>
      <c r="BQ886" s="14" t="n">
        <v>0.106</v>
      </c>
      <c r="BR886" s="14" t="n">
        <v>0</v>
      </c>
      <c r="BS886" s="14" t="n">
        <v>0.667</v>
      </c>
      <c r="BT886" s="14" t="n">
        <v>0</v>
      </c>
      <c r="BU886" s="14" t="n">
        <v>0</v>
      </c>
      <c r="BV886" s="14" t="n">
        <v>0.106</v>
      </c>
      <c r="BW886" s="14" t="n">
        <v>0.145</v>
      </c>
      <c r="BX886" s="14" t="n">
        <v>0.667</v>
      </c>
      <c r="BY886" s="14" t="n">
        <v>13.254</v>
      </c>
      <c r="BZ886" s="14" t="n">
        <v>0</v>
      </c>
      <c r="CA886" s="14" t="n">
        <v>13.254</v>
      </c>
      <c r="CB886" s="14" t="n">
        <v>0</v>
      </c>
      <c r="CC886" s="14" t="n">
        <v>83.248</v>
      </c>
      <c r="CD886" s="14" t="n">
        <v>7.95</v>
      </c>
      <c r="CE886" s="14" t="n">
        <v>1.336</v>
      </c>
      <c r="CF886" s="14" t="n">
        <v>95.319</v>
      </c>
      <c r="CG886" s="14" t="n">
        <v>0.145</v>
      </c>
      <c r="CH886" s="14" t="n">
        <v>1</v>
      </c>
      <c r="CI886" s="14" t="n">
        <v>0</v>
      </c>
      <c r="CJ886" s="14" t="n">
        <v>0</v>
      </c>
      <c r="CK886" s="14" t="n">
        <v>0</v>
      </c>
      <c r="CL886" s="14" t="n">
        <v>0</v>
      </c>
      <c r="CM886" s="14" t="n">
        <v>0</v>
      </c>
      <c r="CN886" s="14" t="n">
        <v>0</v>
      </c>
      <c r="CO886" s="14" t="n">
        <v>0</v>
      </c>
      <c r="CP886" s="14" t="n">
        <v>1</v>
      </c>
      <c r="CQ886" s="14" t="n">
        <v>1.348</v>
      </c>
      <c r="CR886" s="14" t="n">
        <v>0</v>
      </c>
      <c r="CS886" s="14" t="n">
        <v>5.37</v>
      </c>
      <c r="CT886" s="14" t="n">
        <v>4.861</v>
      </c>
      <c r="CU886" s="14" t="n">
        <v>11.622</v>
      </c>
    </row>
    <row r="887">
      <c r="A887" s="14" t="inlineStr">
        <is>
          <t>ZWE2024</t>
        </is>
      </c>
      <c r="B887" s="14" t="inlineStr">
        <is>
          <t>ZWE</t>
        </is>
      </c>
      <c r="C887" s="14" t="inlineStr">
        <is>
          <t>ZWE</t>
        </is>
      </c>
      <c r="D887" s="14" t="inlineStr">
        <is>
          <t>Zimbabwe</t>
        </is>
      </c>
      <c r="E887" s="14" t="n">
        <v>2024</v>
      </c>
      <c r="F887" s="14" t="n">
        <v>0.145</v>
      </c>
      <c r="G887" s="14" t="n">
        <v>2.051</v>
      </c>
      <c r="H887" s="14" t="n">
        <v>0.662</v>
      </c>
      <c r="I887" s="14" t="n">
        <v>0</v>
      </c>
      <c r="J887" s="14" t="n">
        <v>2.051</v>
      </c>
      <c r="K887" s="14" t="n">
        <v>0</v>
      </c>
      <c r="L887" s="14" t="n">
        <v>1</v>
      </c>
      <c r="M887" s="14" t="n">
        <v>3.374</v>
      </c>
      <c r="N887" s="14" t="n">
        <v>1.986</v>
      </c>
      <c r="O887" s="14" t="n">
        <v>0</v>
      </c>
      <c r="P887" s="14" t="n">
        <v>3.374</v>
      </c>
      <c r="Q887" s="14" t="n">
        <v>0</v>
      </c>
      <c r="R887" s="14" t="n">
        <v>1</v>
      </c>
      <c r="S887" s="14" t="n">
        <v>5.361</v>
      </c>
      <c r="T887" s="14" t="n">
        <v>3.973</v>
      </c>
      <c r="U887" s="14" t="n">
        <v>0.106</v>
      </c>
      <c r="V887" s="14" t="n">
        <v>6.139</v>
      </c>
      <c r="W887" s="14" t="n">
        <v>0.145</v>
      </c>
      <c r="X887" s="14" t="n">
        <v>1</v>
      </c>
      <c r="Y887" s="14" t="n">
        <v>11.458</v>
      </c>
      <c r="Z887" s="14" t="n">
        <v>1.549</v>
      </c>
      <c r="AA887" s="14" t="n">
        <v>0</v>
      </c>
      <c r="AB887" s="14" t="n">
        <v>11.458</v>
      </c>
      <c r="AC887" s="14" t="n">
        <v>0</v>
      </c>
      <c r="AD887" s="14" t="n">
        <v>1</v>
      </c>
      <c r="AE887" s="14" t="n">
        <v>12.782</v>
      </c>
      <c r="AF887" s="14" t="n">
        <v>2.989</v>
      </c>
      <c r="AG887" s="14" t="n">
        <v>0</v>
      </c>
      <c r="AH887" s="14" t="n">
        <v>12.782</v>
      </c>
      <c r="AI887" s="14" t="n">
        <v>0</v>
      </c>
      <c r="AJ887" s="14" t="n">
        <v>1</v>
      </c>
      <c r="AK887" s="14" t="n">
        <v>20.724</v>
      </c>
      <c r="AL887" s="14" t="n">
        <v>11.037</v>
      </c>
      <c r="AM887" s="14" t="n">
        <v>0.409</v>
      </c>
      <c r="AN887" s="14" t="n">
        <v>23.728</v>
      </c>
      <c r="AO887" s="14" t="n">
        <v>0.145</v>
      </c>
      <c r="AP887" s="14" t="n">
        <v>1</v>
      </c>
      <c r="AQ887" s="14" t="n">
        <v>0.724</v>
      </c>
      <c r="AR887" s="14" t="n">
        <v>0.132</v>
      </c>
      <c r="AS887" s="14" t="n">
        <v>-0.301</v>
      </c>
      <c r="AT887" s="14" t="n">
        <v>0.485</v>
      </c>
      <c r="AU887" s="14" t="n">
        <v>0</v>
      </c>
      <c r="AV887" s="14" t="n">
        <v>0</v>
      </c>
      <c r="AW887" s="14" t="n">
        <v>0.75</v>
      </c>
      <c r="AX887" s="14" t="n">
        <v>0.132</v>
      </c>
      <c r="AY887" s="14" t="n">
        <v>-0.318</v>
      </c>
      <c r="AZ887" s="14" t="n">
        <v>0.495</v>
      </c>
      <c r="BA887" s="14" t="n">
        <v>0</v>
      </c>
      <c r="BB887" s="14" t="n">
        <v>0</v>
      </c>
      <c r="BC887" s="14" t="n">
        <v>0.513</v>
      </c>
      <c r="BD887" s="14" t="n">
        <v>0.132</v>
      </c>
      <c r="BE887" s="14" t="n">
        <v>0.01</v>
      </c>
      <c r="BF887" s="14" t="n">
        <v>0.587</v>
      </c>
      <c r="BG887" s="14" t="n">
        <v>0.145</v>
      </c>
      <c r="BH887" s="14" t="n">
        <v>1</v>
      </c>
      <c r="BI887" s="14" t="n">
        <v>0.591</v>
      </c>
      <c r="BJ887" s="14" t="n">
        <v>0.132</v>
      </c>
      <c r="BK887" s="14" t="n">
        <v>-0.581</v>
      </c>
      <c r="BL887" s="14" t="n">
        <v>0.01</v>
      </c>
      <c r="BM887" s="14" t="n">
        <v>0</v>
      </c>
      <c r="BN887" s="14" t="n">
        <v>0</v>
      </c>
      <c r="BO887" s="14" t="n">
        <v>0</v>
      </c>
      <c r="BP887" s="14" t="n">
        <v>0</v>
      </c>
      <c r="BQ887" s="14" t="n">
        <v>0.109</v>
      </c>
      <c r="BR887" s="14" t="n">
        <v>0</v>
      </c>
      <c r="BS887" s="14" t="n">
        <v>0.667</v>
      </c>
      <c r="BT887" s="14" t="n">
        <v>0</v>
      </c>
      <c r="BU887" s="14" t="n">
        <v>0</v>
      </c>
      <c r="BV887" s="14" t="n">
        <v>0.078</v>
      </c>
      <c r="BW887" s="14" t="n">
        <v>0.145</v>
      </c>
      <c r="BX887" s="14" t="n">
        <v>0.667</v>
      </c>
      <c r="BY887" s="14" t="n">
        <v>13.646</v>
      </c>
      <c r="BZ887" s="14" t="n">
        <v>0</v>
      </c>
      <c r="CA887" s="14" t="n">
        <v>13.646</v>
      </c>
      <c r="CB887" s="14" t="n">
        <v>0</v>
      </c>
      <c r="CC887" s="14" t="n">
        <v>82.58799999999999</v>
      </c>
      <c r="CD887" s="14" t="n">
        <v>7.95</v>
      </c>
      <c r="CE887" s="14" t="n">
        <v>1.631</v>
      </c>
      <c r="CF887" s="14" t="n">
        <v>94.563</v>
      </c>
      <c r="CG887" s="14" t="n">
        <v>0.145</v>
      </c>
      <c r="CH887" s="14" t="n">
        <v>1</v>
      </c>
      <c r="CI887" s="14" t="n">
        <v>0</v>
      </c>
      <c r="CJ887" s="14" t="n">
        <v>0</v>
      </c>
      <c r="CK887" s="14" t="n">
        <v>0</v>
      </c>
      <c r="CL887" s="14" t="n">
        <v>0</v>
      </c>
      <c r="CM887" s="14" t="n">
        <v>0</v>
      </c>
      <c r="CN887" s="14" t="n">
        <v>0</v>
      </c>
      <c r="CO887" s="14" t="n">
        <v>0</v>
      </c>
      <c r="CP887" s="14" t="n">
        <v>1</v>
      </c>
      <c r="CQ887" s="14" t="n">
        <v>1.387</v>
      </c>
      <c r="CR887" s="14" t="n">
        <v>0</v>
      </c>
      <c r="CS887" s="14" t="n">
        <v>5.529</v>
      </c>
      <c r="CT887" s="14" t="n">
        <v>4.251</v>
      </c>
      <c r="CU887" s="14" t="n">
        <v>10.168</v>
      </c>
    </row>
  </sheetData>
  <pageMargins left="0.75" right="0.75" top="1" bottom="1" header="0.5" footer="0.5"/>
</worksheet>
</file>

<file path=xl/worksheets/sheet21.xml><?xml version="1.0" encoding="utf-8"?>
<worksheet xmlns="http://schemas.openxmlformats.org/spreadsheetml/2006/main">
  <sheetPr codeName="Sheet21">
    <outlinePr summaryBelow="1" summaryRight="1"/>
    <pageSetUpPr/>
  </sheetPr>
  <dimension ref="A1:AE5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633-695 (built from legacy Prices_int; IMF-WB* = average of IMF and WB; global gas = average of LNG, North America, Europe)</t>
        </is>
      </c>
    </row>
    <row r="2">
      <c r="A2" s="2" t="inlineStr">
        <is>
          <t>International energy prices by source, nominal USD (key = source|commodity)</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row>
    <row r="3">
      <c r="A3" s="72" t="inlineStr">
        <is>
          <t>key</t>
        </is>
      </c>
      <c r="B3" s="72" t="inlineStr">
        <is>
          <t>source</t>
        </is>
      </c>
      <c r="C3" s="72" t="inlineStr">
        <is>
          <t>commodity</t>
        </is>
      </c>
      <c r="D3" s="72" t="inlineStr">
        <is>
          <t>label</t>
        </is>
      </c>
      <c r="E3" s="72" t="inlineStr">
        <is>
          <t>unit</t>
        </is>
      </c>
      <c r="F3" s="72" t="n">
        <v>2021</v>
      </c>
      <c r="G3" s="72" t="n">
        <v>2022</v>
      </c>
      <c r="H3" s="72" t="n">
        <v>2023</v>
      </c>
      <c r="I3" s="72" t="n">
        <v>2024</v>
      </c>
      <c r="J3" s="72" t="n">
        <v>2025</v>
      </c>
      <c r="K3" s="72" t="n">
        <v>2026</v>
      </c>
      <c r="L3" s="72" t="n">
        <v>2027</v>
      </c>
      <c r="M3" s="72" t="n">
        <v>2028</v>
      </c>
      <c r="N3" s="72" t="n">
        <v>2029</v>
      </c>
      <c r="O3" s="72" t="n">
        <v>2030</v>
      </c>
      <c r="P3" s="72" t="n">
        <v>2031</v>
      </c>
      <c r="Q3" s="72" t="n">
        <v>2032</v>
      </c>
      <c r="R3" s="72" t="n">
        <v>2033</v>
      </c>
      <c r="S3" s="72" t="n">
        <v>2034</v>
      </c>
      <c r="T3" s="72" t="n">
        <v>2035</v>
      </c>
      <c r="U3" s="72" t="n">
        <v>2036</v>
      </c>
      <c r="V3" s="72" t="n">
        <v>2037</v>
      </c>
      <c r="W3" s="72" t="n">
        <v>2038</v>
      </c>
      <c r="X3" s="72" t="n">
        <v>2039</v>
      </c>
      <c r="Y3" s="72" t="n">
        <v>2040</v>
      </c>
      <c r="Z3" s="72" t="n">
        <v>2041</v>
      </c>
      <c r="AA3" s="72" t="n">
        <v>2042</v>
      </c>
      <c r="AB3" s="72" t="n">
        <v>2043</v>
      </c>
      <c r="AC3" s="72" t="n">
        <v>2044</v>
      </c>
      <c r="AD3" s="72" t="n">
        <v>2045</v>
      </c>
      <c r="AE3" s="72" t="inlineStr">
        <is>
          <t>source_row</t>
        </is>
      </c>
    </row>
    <row r="4">
      <c r="A4" s="14" t="inlineStr">
        <is>
          <t>IMF|oil</t>
        </is>
      </c>
      <c r="B4" s="14" t="inlineStr">
        <is>
          <t>IMF</t>
        </is>
      </c>
      <c r="C4" s="14" t="inlineStr">
        <is>
          <t>oil</t>
        </is>
      </c>
      <c r="D4" s="14" t="inlineStr">
        <is>
          <t>Crude Oil</t>
        </is>
      </c>
      <c r="E4" s="14" t="inlineStr">
        <is>
          <t>$/bbl nom</t>
        </is>
      </c>
      <c r="F4" s="14" t="n">
        <v>70.83150000000001</v>
      </c>
      <c r="G4" s="14" t="n">
        <v>98.99632800000001</v>
      </c>
      <c r="H4" s="14" t="n">
        <v>82.321243</v>
      </c>
      <c r="I4" s="14" t="n">
        <v>79.911739</v>
      </c>
      <c r="J4" s="14" t="n">
        <v>68.324907</v>
      </c>
      <c r="K4" s="14" t="n">
        <v>80.18651199999999</v>
      </c>
      <c r="L4" s="14" t="n">
        <v>71.451835</v>
      </c>
      <c r="M4" s="14" t="n">
        <v>69.689763</v>
      </c>
      <c r="N4" s="14" t="n">
        <v>69.423202</v>
      </c>
      <c r="O4" s="14" t="n">
        <v>69.35791399999999</v>
      </c>
      <c r="P4" s="14" t="n">
        <v>69.12690600000001</v>
      </c>
      <c r="Q4" s="14" t="n">
        <v>70.3527253503064</v>
      </c>
      <c r="R4" s="14" t="n">
        <v>71.5785447006128</v>
      </c>
      <c r="S4" s="14" t="n">
        <v>72.80436405091918</v>
      </c>
      <c r="T4" s="14" t="n">
        <v>74.03018340122557</v>
      </c>
      <c r="U4" s="14" t="n">
        <v>75.25600275153197</v>
      </c>
      <c r="V4" s="14" t="n">
        <v>76.48182210183836</v>
      </c>
      <c r="W4" s="14" t="n">
        <v>77.70764145214476</v>
      </c>
      <c r="X4" s="14" t="n">
        <v>78.93346080245114</v>
      </c>
      <c r="Y4" s="14" t="n">
        <v>80.15928015275755</v>
      </c>
      <c r="Z4" s="14" t="n">
        <v>81.38509950306393</v>
      </c>
      <c r="AA4" s="14" t="n"/>
      <c r="AB4" s="14" t="n"/>
      <c r="AC4" s="14" t="n"/>
      <c r="AD4" s="14" t="n"/>
      <c r="AE4" s="14" t="inlineStr">
        <is>
          <t>legacy Mitigation row 634</t>
        </is>
      </c>
    </row>
    <row r="5">
      <c r="A5" s="14" t="inlineStr">
        <is>
          <t>IMF|coa</t>
        </is>
      </c>
      <c r="B5" s="14" t="inlineStr">
        <is>
          <t>IMF</t>
        </is>
      </c>
      <c r="C5" s="14" t="inlineStr">
        <is>
          <t>coa</t>
        </is>
      </c>
      <c r="D5" s="14" t="inlineStr">
        <is>
          <t>Coal</t>
        </is>
      </c>
      <c r="E5" s="14" t="inlineStr">
        <is>
          <t>$/ton nom</t>
        </is>
      </c>
      <c r="F5" s="14" t="n">
        <v>143.984744</v>
      </c>
      <c r="G5" s="14" t="n">
        <v>384.169733</v>
      </c>
      <c r="H5" s="14" t="n">
        <v>188.152584</v>
      </c>
      <c r="I5" s="14" t="n">
        <v>143.551382</v>
      </c>
      <c r="J5" s="14" t="n">
        <v>112.437589</v>
      </c>
      <c r="K5" s="14" t="n">
        <v>135.601486</v>
      </c>
      <c r="L5" s="14" t="n">
        <v>143.176523</v>
      </c>
      <c r="M5" s="14" t="n">
        <v>143.310932</v>
      </c>
      <c r="N5" s="14" t="n">
        <v>143.44086</v>
      </c>
      <c r="O5" s="14" t="n">
        <v>143.44086</v>
      </c>
      <c r="P5" s="14" t="n">
        <v>143.44086</v>
      </c>
      <c r="Q5" s="14" t="n">
        <v>145.9844800169669</v>
      </c>
      <c r="R5" s="14" t="n">
        <v>148.5281000339338</v>
      </c>
      <c r="S5" s="14" t="n">
        <v>151.0717200509007</v>
      </c>
      <c r="T5" s="14" t="n">
        <v>153.6153400678676</v>
      </c>
      <c r="U5" s="14" t="n">
        <v>156.1589600848345</v>
      </c>
      <c r="V5" s="14" t="n">
        <v>158.7025801018015</v>
      </c>
      <c r="W5" s="14" t="n">
        <v>161.2462001187684</v>
      </c>
      <c r="X5" s="14" t="n">
        <v>163.7898201357353</v>
      </c>
      <c r="Y5" s="14" t="n">
        <v>166.3334401527022</v>
      </c>
      <c r="Z5" s="14" t="n">
        <v>168.8770601696691</v>
      </c>
      <c r="AA5" s="14" t="n"/>
      <c r="AB5" s="14" t="n"/>
      <c r="AC5" s="14" t="n"/>
      <c r="AD5" s="14" t="n"/>
      <c r="AE5" s="14" t="inlineStr">
        <is>
          <t>legacy Mitigation row 635</t>
        </is>
      </c>
    </row>
    <row r="6">
      <c r="A6" s="14" t="inlineStr">
        <is>
          <t>IMF|nga.lng</t>
        </is>
      </c>
      <c r="B6" s="14" t="inlineStr">
        <is>
          <t>IMF</t>
        </is>
      </c>
      <c r="C6" s="14" t="inlineStr">
        <is>
          <t>nga.lng</t>
        </is>
      </c>
      <c r="D6" s="14" t="inlineStr">
        <is>
          <t>Natural Gas - LNG</t>
        </is>
      </c>
      <c r="E6" s="14" t="inlineStr">
        <is>
          <t>$/MMBtu nom</t>
        </is>
      </c>
      <c r="F6" s="14" t="n">
        <v>18.600467</v>
      </c>
      <c r="G6" s="14" t="n">
        <v>33.297022</v>
      </c>
      <c r="H6" s="14" t="n">
        <v>13.463505</v>
      </c>
      <c r="I6" s="14" t="n">
        <v>11.708527</v>
      </c>
      <c r="J6" s="14" t="n">
        <v>12.08775</v>
      </c>
      <c r="K6" s="14" t="n">
        <v>14.950167</v>
      </c>
      <c r="L6" s="14" t="n">
        <v>12.495417</v>
      </c>
      <c r="M6" s="14" t="n">
        <v>9.391249999999999</v>
      </c>
      <c r="N6" s="14" t="n">
        <v>8.461667</v>
      </c>
      <c r="O6" s="14" t="n">
        <v>8.331666999999999</v>
      </c>
      <c r="P6" s="14" t="n">
        <v>8.195918000000001</v>
      </c>
      <c r="Q6" s="14" t="n">
        <v>8.341255256638169</v>
      </c>
      <c r="R6" s="14" t="n">
        <v>8.486592513276337</v>
      </c>
      <c r="S6" s="14" t="n">
        <v>8.631929769914503</v>
      </c>
      <c r="T6" s="14" t="n">
        <v>8.77726702655267</v>
      </c>
      <c r="U6" s="14" t="n">
        <v>8.922604283190838</v>
      </c>
      <c r="V6" s="14" t="n">
        <v>9.067941539829006</v>
      </c>
      <c r="W6" s="14" t="n">
        <v>9.213278796467174</v>
      </c>
      <c r="X6" s="14" t="n">
        <v>9.35861605310534</v>
      </c>
      <c r="Y6" s="14" t="n">
        <v>9.50395330974351</v>
      </c>
      <c r="Z6" s="14" t="n">
        <v>9.649290566381675</v>
      </c>
      <c r="AA6" s="14" t="n"/>
      <c r="AB6" s="14" t="n"/>
      <c r="AC6" s="14" t="n"/>
      <c r="AD6" s="14" t="n"/>
      <c r="AE6" s="14" t="inlineStr">
        <is>
          <t>legacy Mitigation row 636</t>
        </is>
      </c>
    </row>
    <row r="7">
      <c r="A7" s="14" t="inlineStr">
        <is>
          <t>IMF|nga.nam</t>
        </is>
      </c>
      <c r="B7" s="14" t="inlineStr">
        <is>
          <t>IMF</t>
        </is>
      </c>
      <c r="C7" s="14" t="inlineStr">
        <is>
          <t>nga.nam</t>
        </is>
      </c>
      <c r="D7" s="14" t="inlineStr">
        <is>
          <t>Natural Gas - North Am</t>
        </is>
      </c>
      <c r="E7" s="14" t="inlineStr">
        <is>
          <t>$/MMBtu nom</t>
        </is>
      </c>
      <c r="F7" s="14" t="n">
        <v>3.716119</v>
      </c>
      <c r="G7" s="14" t="n">
        <v>6.516296</v>
      </c>
      <c r="H7" s="14" t="n">
        <v>2.671452</v>
      </c>
      <c r="I7" s="14" t="n">
        <v>2.417967</v>
      </c>
      <c r="J7" s="14" t="n">
        <v>3.63474</v>
      </c>
      <c r="K7" s="14" t="n">
        <v>3.525087</v>
      </c>
      <c r="L7" s="14" t="n">
        <v>3.766</v>
      </c>
      <c r="M7" s="14" t="n">
        <v>3.689333</v>
      </c>
      <c r="N7" s="14" t="n">
        <v>3.625583</v>
      </c>
      <c r="O7" s="14" t="n">
        <v>3.659</v>
      </c>
      <c r="P7" s="14" t="n">
        <v>3.667833</v>
      </c>
      <c r="Q7" s="14" t="n">
        <v>3.732874254198363</v>
      </c>
      <c r="R7" s="14" t="n">
        <v>3.797915508396727</v>
      </c>
      <c r="S7" s="14" t="n">
        <v>3.862956762595089</v>
      </c>
      <c r="T7" s="14" t="n">
        <v>3.927998016793453</v>
      </c>
      <c r="U7" s="14" t="n">
        <v>3.993039270991816</v>
      </c>
      <c r="V7" s="14" t="n">
        <v>4.058080525190179</v>
      </c>
      <c r="W7" s="14" t="n">
        <v>4.123121779388542</v>
      </c>
      <c r="X7" s="14" t="n">
        <v>4.188163033586905</v>
      </c>
      <c r="Y7" s="14" t="n">
        <v>4.253204287785269</v>
      </c>
      <c r="Z7" s="14" t="n">
        <v>4.318245541983631</v>
      </c>
      <c r="AA7" s="14" t="n"/>
      <c r="AB7" s="14" t="n"/>
      <c r="AC7" s="14" t="n"/>
      <c r="AD7" s="14" t="n"/>
      <c r="AE7" s="14" t="inlineStr">
        <is>
          <t>legacy Mitigation row 637</t>
        </is>
      </c>
    </row>
    <row r="8">
      <c r="A8" s="14" t="inlineStr">
        <is>
          <t>IMF|nga.eur</t>
        </is>
      </c>
      <c r="B8" s="14" t="inlineStr">
        <is>
          <t>IMF</t>
        </is>
      </c>
      <c r="C8" s="14" t="inlineStr">
        <is>
          <t>nga.eur</t>
        </is>
      </c>
      <c r="D8" s="14" t="inlineStr">
        <is>
          <t>Natural Gas - Europe</t>
        </is>
      </c>
      <c r="E8" s="14" t="inlineStr">
        <is>
          <t>$/MMBtu nom</t>
        </is>
      </c>
      <c r="F8" s="14" t="n">
        <v>15.907363</v>
      </c>
      <c r="G8" s="14" t="n">
        <v>37.519835</v>
      </c>
      <c r="H8" s="14" t="n">
        <v>12.883181</v>
      </c>
      <c r="I8" s="14" t="n">
        <v>10.891141</v>
      </c>
      <c r="J8" s="14" t="n">
        <v>11.912392</v>
      </c>
      <c r="K8" s="14" t="n">
        <v>14.612111</v>
      </c>
      <c r="L8" s="14" t="n">
        <v>11.87946</v>
      </c>
      <c r="M8" s="14" t="n">
        <v>8.739246</v>
      </c>
      <c r="N8" s="14" t="n">
        <v>7.661423</v>
      </c>
      <c r="O8" s="14" t="n">
        <v>7.410439</v>
      </c>
      <c r="P8" s="14" t="n">
        <v>7.477729</v>
      </c>
      <c r="Q8" s="14" t="n">
        <v>7.610330694983243</v>
      </c>
      <c r="R8" s="14" t="n">
        <v>7.742932389966485</v>
      </c>
      <c r="S8" s="14" t="n">
        <v>7.875534084949727</v>
      </c>
      <c r="T8" s="14" t="n">
        <v>8.008135779932969</v>
      </c>
      <c r="U8" s="14" t="n">
        <v>8.140737474916211</v>
      </c>
      <c r="V8" s="14" t="n">
        <v>8.273339169899453</v>
      </c>
      <c r="W8" s="14" t="n">
        <v>8.405940864882696</v>
      </c>
      <c r="X8" s="14" t="n">
        <v>8.538542559865938</v>
      </c>
      <c r="Y8" s="14" t="n">
        <v>8.671144254849182</v>
      </c>
      <c r="Z8" s="14" t="n">
        <v>8.803745949832422</v>
      </c>
      <c r="AA8" s="14" t="n"/>
      <c r="AB8" s="14" t="n"/>
      <c r="AC8" s="14" t="n"/>
      <c r="AD8" s="14" t="n"/>
      <c r="AE8" s="14" t="inlineStr">
        <is>
          <t>legacy Mitigation row 638</t>
        </is>
      </c>
    </row>
    <row r="9">
      <c r="A9" s="14" t="inlineStr">
        <is>
          <t>IMF|nga.glo</t>
        </is>
      </c>
      <c r="B9" s="14" t="inlineStr">
        <is>
          <t>IMF</t>
        </is>
      </c>
      <c r="C9" s="14" t="inlineStr">
        <is>
          <t>nga.glo</t>
        </is>
      </c>
      <c r="D9" s="14" t="inlineStr">
        <is>
          <t>Natural gas - global</t>
        </is>
      </c>
      <c r="E9" s="14" t="inlineStr">
        <is>
          <t>$/MMBtu nom</t>
        </is>
      </c>
      <c r="F9" s="14" t="n">
        <v>12.74131633333333</v>
      </c>
      <c r="G9" s="14" t="n">
        <v>25.77771766666666</v>
      </c>
      <c r="H9" s="14" t="n">
        <v>9.672712666666667</v>
      </c>
      <c r="I9" s="14" t="n">
        <v>8.339211666666666</v>
      </c>
      <c r="J9" s="14" t="n">
        <v>9.211627333333334</v>
      </c>
      <c r="K9" s="14" t="n">
        <v>11.02912166666667</v>
      </c>
      <c r="L9" s="14" t="n">
        <v>9.380292333333335</v>
      </c>
      <c r="M9" s="14" t="n">
        <v>7.273276333333333</v>
      </c>
      <c r="N9" s="14" t="n">
        <v>6.582891</v>
      </c>
      <c r="O9" s="14" t="n">
        <v>6.467035333333333</v>
      </c>
      <c r="P9" s="14" t="n">
        <v>6.44716</v>
      </c>
      <c r="Q9" s="14" t="n">
        <v>6.561486735273259</v>
      </c>
      <c r="R9" s="14" t="n">
        <v>6.675813470546516</v>
      </c>
      <c r="S9" s="14" t="n">
        <v>6.790140205819774</v>
      </c>
      <c r="T9" s="14" t="n">
        <v>6.90446694109303</v>
      </c>
      <c r="U9" s="14" t="n">
        <v>7.018793676366289</v>
      </c>
      <c r="V9" s="14" t="n">
        <v>7.133120411639545</v>
      </c>
      <c r="W9" s="14" t="n">
        <v>7.247447146912805</v>
      </c>
      <c r="X9" s="14" t="n">
        <v>7.361773882186061</v>
      </c>
      <c r="Y9" s="14" t="n">
        <v>7.47610061745932</v>
      </c>
      <c r="Z9" s="14" t="n">
        <v>7.590427352732576</v>
      </c>
      <c r="AA9" s="14" t="n"/>
      <c r="AB9" s="14" t="n"/>
      <c r="AC9" s="14" t="n"/>
      <c r="AD9" s="14" t="n"/>
      <c r="AE9" s="14" t="inlineStr">
        <is>
          <t>legacy Mitigation row 639</t>
        </is>
      </c>
    </row>
    <row r="10">
      <c r="A10" s="14" t="inlineStr">
        <is>
          <t>WB|oil</t>
        </is>
      </c>
      <c r="B10" s="14" t="inlineStr">
        <is>
          <t>WB</t>
        </is>
      </c>
      <c r="C10" s="14" t="inlineStr">
        <is>
          <t>oil</t>
        </is>
      </c>
      <c r="D10" s="14" t="inlineStr">
        <is>
          <t>Crude Oil</t>
        </is>
      </c>
      <c r="E10" s="14" t="inlineStr">
        <is>
          <t>$/bbl nom</t>
        </is>
      </c>
      <c r="F10" s="14" t="n">
        <v>70.44333333333</v>
      </c>
      <c r="G10" s="14" t="n">
        <v>99.82416666667</v>
      </c>
      <c r="H10" s="14" t="n">
        <v>82.61624999999999</v>
      </c>
      <c r="I10" s="14" t="n">
        <v>80.69866666666999</v>
      </c>
      <c r="J10" s="14" t="n">
        <v>73</v>
      </c>
      <c r="K10" s="14" t="n">
        <v>72</v>
      </c>
      <c r="L10" s="14" t="n">
        <v>73.58104967319923</v>
      </c>
      <c r="M10" s="14" t="n">
        <v>74.78880176224789</v>
      </c>
      <c r="N10" s="14" t="n">
        <v>76.11862800894365</v>
      </c>
      <c r="O10" s="14" t="n">
        <v>77.51732833063443</v>
      </c>
      <c r="P10" s="14" t="n">
        <v>78.91674983830445</v>
      </c>
      <c r="Q10" s="14" t="n">
        <v>80.31617134597445</v>
      </c>
      <c r="R10" s="14" t="n">
        <v>81.71559285364447</v>
      </c>
      <c r="S10" s="14" t="n">
        <v>83.11501436131446</v>
      </c>
      <c r="T10" s="14" t="n">
        <v>84.51443586898446</v>
      </c>
      <c r="U10" s="14" t="n">
        <v>85.91385737665446</v>
      </c>
      <c r="V10" s="14" t="n">
        <v>87.31327888432446</v>
      </c>
      <c r="W10" s="14" t="n">
        <v>88.71270039199446</v>
      </c>
      <c r="X10" s="14" t="n">
        <v>90.11212189966446</v>
      </c>
      <c r="Y10" s="14" t="n">
        <v>91.51154340733449</v>
      </c>
      <c r="Z10" s="14" t="n">
        <v>92.91096491500447</v>
      </c>
      <c r="AA10" s="14" t="n"/>
      <c r="AB10" s="14" t="n"/>
      <c r="AC10" s="14" t="n"/>
      <c r="AD10" s="14" t="n"/>
      <c r="AE10" s="14" t="inlineStr">
        <is>
          <t>legacy Mitigation row 642</t>
        </is>
      </c>
    </row>
    <row r="11">
      <c r="A11" s="14" t="inlineStr">
        <is>
          <t>WB|coa</t>
        </is>
      </c>
      <c r="B11" s="14" t="inlineStr">
        <is>
          <t>WB</t>
        </is>
      </c>
      <c r="C11" s="14" t="inlineStr">
        <is>
          <t>coa</t>
        </is>
      </c>
      <c r="D11" s="14" t="inlineStr">
        <is>
          <t>Coal</t>
        </is>
      </c>
      <c r="E11" s="14" t="inlineStr">
        <is>
          <t>$/ton nom</t>
        </is>
      </c>
      <c r="F11" s="14" t="n">
        <v>138.05</v>
      </c>
      <c r="G11" s="14" t="n">
        <v>344.89333333333</v>
      </c>
      <c r="H11" s="14" t="n">
        <v>172.77916666667</v>
      </c>
      <c r="I11" s="14" t="n">
        <v>136.14666666667</v>
      </c>
      <c r="J11" s="14" t="n">
        <v>120</v>
      </c>
      <c r="K11" s="14" t="n">
        <v>105</v>
      </c>
      <c r="L11" s="14" t="n">
        <v>107.3056974400822</v>
      </c>
      <c r="M11" s="14" t="n">
        <v>109.0670025699448</v>
      </c>
      <c r="N11" s="14" t="n">
        <v>111.0063325130428</v>
      </c>
      <c r="O11" s="14" t="n">
        <v>113.0461038155085</v>
      </c>
      <c r="P11" s="14" t="n">
        <v>115.0869268475273</v>
      </c>
      <c r="Q11" s="14" t="n">
        <v>117.1277498795461</v>
      </c>
      <c r="R11" s="14" t="n">
        <v>119.1685729115648</v>
      </c>
      <c r="S11" s="14" t="n">
        <v>121.2093959435836</v>
      </c>
      <c r="T11" s="14" t="n">
        <v>123.2502189756023</v>
      </c>
      <c r="U11" s="14" t="n">
        <v>125.2910420076211</v>
      </c>
      <c r="V11" s="14" t="n">
        <v>127.3318650396398</v>
      </c>
      <c r="W11" s="14" t="n">
        <v>129.3726880716586</v>
      </c>
      <c r="X11" s="14" t="n">
        <v>131.4135111036773</v>
      </c>
      <c r="Y11" s="14" t="n">
        <v>133.4543341356961</v>
      </c>
      <c r="Z11" s="14" t="n">
        <v>135.4951571677148</v>
      </c>
      <c r="AA11" s="14" t="n"/>
      <c r="AB11" s="14" t="n"/>
      <c r="AC11" s="14" t="n"/>
      <c r="AD11" s="14" t="n"/>
      <c r="AE11" s="14" t="inlineStr">
        <is>
          <t>legacy Mitigation row 643</t>
        </is>
      </c>
    </row>
    <row r="12">
      <c r="A12" s="14" t="inlineStr">
        <is>
          <t>WB|nga.lng</t>
        </is>
      </c>
      <c r="B12" s="14" t="inlineStr">
        <is>
          <t>WB</t>
        </is>
      </c>
      <c r="C12" s="14" t="inlineStr">
        <is>
          <t>nga.lng</t>
        </is>
      </c>
      <c r="D12" s="14" t="inlineStr">
        <is>
          <t>Natural Gas - LNG</t>
        </is>
      </c>
      <c r="E12" s="14" t="inlineStr">
        <is>
          <t>$/MMBtu nom</t>
        </is>
      </c>
      <c r="F12" s="14" t="n">
        <v>16.11587794838</v>
      </c>
      <c r="G12" s="14" t="n">
        <v>40.3401571422</v>
      </c>
      <c r="H12" s="14" t="n">
        <v>13.1134032462</v>
      </c>
      <c r="I12" s="14" t="n">
        <v>10.96230953259</v>
      </c>
      <c r="J12" s="14" t="n">
        <v>11.5</v>
      </c>
      <c r="K12" s="14" t="n">
        <v>10.5</v>
      </c>
      <c r="L12" s="14" t="n">
        <v>10.73056974400822</v>
      </c>
      <c r="M12" s="14" t="n">
        <v>10.90670025699448</v>
      </c>
      <c r="N12" s="14" t="n">
        <v>11.10063325130428</v>
      </c>
      <c r="O12" s="14" t="n">
        <v>11.30461038155086</v>
      </c>
      <c r="P12" s="14" t="n">
        <v>11.50869268475273</v>
      </c>
      <c r="Q12" s="14" t="n">
        <v>11.71277498795461</v>
      </c>
      <c r="R12" s="14" t="n">
        <v>11.91685729115648</v>
      </c>
      <c r="S12" s="14" t="n">
        <v>12.12093959435836</v>
      </c>
      <c r="T12" s="14" t="n">
        <v>12.32502189756023</v>
      </c>
      <c r="U12" s="14" t="n">
        <v>12.52910420076211</v>
      </c>
      <c r="V12" s="14" t="n">
        <v>12.73318650396399</v>
      </c>
      <c r="W12" s="14" t="n">
        <v>12.93726880716586</v>
      </c>
      <c r="X12" s="14" t="n">
        <v>13.14135111036773</v>
      </c>
      <c r="Y12" s="14" t="n">
        <v>13.34543341356961</v>
      </c>
      <c r="Z12" s="14" t="n">
        <v>13.54951571677148</v>
      </c>
      <c r="AA12" s="14" t="n"/>
      <c r="AB12" s="14" t="n"/>
      <c r="AC12" s="14" t="n"/>
      <c r="AD12" s="14" t="n"/>
      <c r="AE12" s="14" t="inlineStr">
        <is>
          <t>legacy Mitigation row 644</t>
        </is>
      </c>
    </row>
    <row r="13">
      <c r="A13" s="14" t="inlineStr">
        <is>
          <t>WB|nga.nam</t>
        </is>
      </c>
      <c r="B13" s="14" t="inlineStr">
        <is>
          <t>WB</t>
        </is>
      </c>
      <c r="C13" s="14" t="inlineStr">
        <is>
          <t>nga.nam</t>
        </is>
      </c>
      <c r="D13" s="14" t="inlineStr">
        <is>
          <t>Natural Gas - North Am</t>
        </is>
      </c>
      <c r="E13" s="14" t="inlineStr">
        <is>
          <t>$/MMBtu nom</t>
        </is>
      </c>
      <c r="F13" s="14" t="n">
        <v>3.85140833333</v>
      </c>
      <c r="G13" s="14" t="n">
        <v>6.36831666667</v>
      </c>
      <c r="H13" s="14" t="n">
        <v>2.53780833333</v>
      </c>
      <c r="I13" s="14" t="n">
        <v>2.19110833333</v>
      </c>
      <c r="J13" s="14" t="n">
        <v>3.4</v>
      </c>
      <c r="K13" s="14" t="n">
        <v>3.7</v>
      </c>
      <c r="L13" s="14" t="n">
        <v>3.781248385983849</v>
      </c>
      <c r="M13" s="14" t="n">
        <v>3.843313423893294</v>
      </c>
      <c r="N13" s="14" t="n">
        <v>3.911651717126271</v>
      </c>
      <c r="O13" s="14" t="n">
        <v>3.983529372546492</v>
      </c>
      <c r="P13" s="14" t="n">
        <v>4.055444088912869</v>
      </c>
      <c r="Q13" s="14" t="n">
        <v>4.127358805279243</v>
      </c>
      <c r="R13" s="14" t="n">
        <v>4.199273521645619</v>
      </c>
      <c r="S13" s="14" t="n">
        <v>4.271188238011994</v>
      </c>
      <c r="T13" s="14" t="n">
        <v>4.343102954378368</v>
      </c>
      <c r="U13" s="14" t="n">
        <v>4.415017670744743</v>
      </c>
      <c r="V13" s="14" t="n">
        <v>4.486932387111119</v>
      </c>
      <c r="W13" s="14" t="n">
        <v>4.558847103477494</v>
      </c>
      <c r="X13" s="14" t="n">
        <v>4.630761819843869</v>
      </c>
      <c r="Y13" s="14" t="n">
        <v>4.702676536210245</v>
      </c>
      <c r="Z13" s="14" t="n">
        <v>4.774591252576619</v>
      </c>
      <c r="AA13" s="14" t="n"/>
      <c r="AB13" s="14" t="n"/>
      <c r="AC13" s="14" t="n"/>
      <c r="AD13" s="14" t="n"/>
      <c r="AE13" s="14" t="inlineStr">
        <is>
          <t>legacy Mitigation row 645</t>
        </is>
      </c>
    </row>
    <row r="14">
      <c r="A14" s="14" t="inlineStr">
        <is>
          <t>WB|nga.eur</t>
        </is>
      </c>
      <c r="B14" s="14" t="inlineStr">
        <is>
          <t>WB</t>
        </is>
      </c>
      <c r="C14" s="14" t="inlineStr">
        <is>
          <t>nga.eur</t>
        </is>
      </c>
      <c r="D14" s="14" t="inlineStr">
        <is>
          <t>Natural Gas - Europe</t>
        </is>
      </c>
      <c r="E14" s="14" t="inlineStr">
        <is>
          <t>$/MMBtu nom</t>
        </is>
      </c>
      <c r="F14" s="14" t="n">
        <v>10.76164902384</v>
      </c>
      <c r="G14" s="14" t="n">
        <v>18.42692483862</v>
      </c>
      <c r="H14" s="14" t="n">
        <v>14.38710799668</v>
      </c>
      <c r="I14" s="14" t="n">
        <v>12.84421395663</v>
      </c>
      <c r="J14" s="14" t="n">
        <v>13.5</v>
      </c>
      <c r="K14" s="14" t="n">
        <v>12.5</v>
      </c>
      <c r="L14" s="14" t="n">
        <v>12.77448779048598</v>
      </c>
      <c r="M14" s="14" t="n">
        <v>12.98416697261248</v>
      </c>
      <c r="N14" s="14" t="n">
        <v>13.21503958488605</v>
      </c>
      <c r="O14" s="14" t="n">
        <v>13.45786950184626</v>
      </c>
      <c r="P14" s="14" t="n">
        <v>13.70082462470564</v>
      </c>
      <c r="Q14" s="14" t="n">
        <v>13.94377974756501</v>
      </c>
      <c r="R14" s="14" t="n">
        <v>14.18673487042439</v>
      </c>
      <c r="S14" s="14" t="n">
        <v>14.42968999328376</v>
      </c>
      <c r="T14" s="14" t="n">
        <v>14.67264511614314</v>
      </c>
      <c r="U14" s="14" t="n">
        <v>14.91560023900251</v>
      </c>
      <c r="V14" s="14" t="n">
        <v>15.15855536186189</v>
      </c>
      <c r="W14" s="14" t="n">
        <v>15.40151048472126</v>
      </c>
      <c r="X14" s="14" t="n">
        <v>15.64446560758064</v>
      </c>
      <c r="Y14" s="14" t="n">
        <v>15.88742073044002</v>
      </c>
      <c r="Z14" s="14" t="n">
        <v>16.13037585329939</v>
      </c>
      <c r="AA14" s="14" t="n"/>
      <c r="AB14" s="14" t="n"/>
      <c r="AC14" s="14" t="n"/>
      <c r="AD14" s="14" t="n"/>
      <c r="AE14" s="14" t="inlineStr">
        <is>
          <t>legacy Mitigation row 646</t>
        </is>
      </c>
    </row>
    <row r="15">
      <c r="A15" s="14" t="inlineStr">
        <is>
          <t>WB|nga.glo</t>
        </is>
      </c>
      <c r="B15" s="14" t="inlineStr">
        <is>
          <t>WB</t>
        </is>
      </c>
      <c r="C15" s="14" t="inlineStr">
        <is>
          <t>nga.glo</t>
        </is>
      </c>
      <c r="D15" s="14" t="inlineStr">
        <is>
          <t>Natural gas  - Global</t>
        </is>
      </c>
      <c r="E15" s="14" t="inlineStr">
        <is>
          <t>$/MMBtu nom</t>
        </is>
      </c>
      <c r="F15" s="14" t="n">
        <v>10.24297843518333</v>
      </c>
      <c r="G15" s="14" t="n">
        <v>21.71179954916333</v>
      </c>
      <c r="H15" s="14" t="n">
        <v>10.01277319207</v>
      </c>
      <c r="I15" s="14" t="n">
        <v>8.665877274183332</v>
      </c>
      <c r="J15" s="14" t="n">
        <v>9.466666666666667</v>
      </c>
      <c r="K15" s="14" t="n">
        <v>8.9</v>
      </c>
      <c r="L15" s="14" t="n">
        <v>9.095435306826017</v>
      </c>
      <c r="M15" s="14" t="n">
        <v>9.244726884500087</v>
      </c>
      <c r="N15" s="14" t="n">
        <v>9.409108184438869</v>
      </c>
      <c r="O15" s="14" t="n">
        <v>9.582003085314534</v>
      </c>
      <c r="P15" s="14" t="n">
        <v>9.754987132790413</v>
      </c>
      <c r="Q15" s="14" t="n">
        <v>9.927971180266288</v>
      </c>
      <c r="R15" s="14" t="n">
        <v>10.10095522774216</v>
      </c>
      <c r="S15" s="14" t="n">
        <v>10.27393927521804</v>
      </c>
      <c r="T15" s="14" t="n">
        <v>10.44692332269391</v>
      </c>
      <c r="U15" s="14" t="n">
        <v>10.61990737016979</v>
      </c>
      <c r="V15" s="14" t="n">
        <v>10.79289141764566</v>
      </c>
      <c r="W15" s="14" t="n">
        <v>10.96587546512154</v>
      </c>
      <c r="X15" s="14" t="n">
        <v>11.13885951259742</v>
      </c>
      <c r="Y15" s="14" t="n">
        <v>11.31184356007329</v>
      </c>
      <c r="Z15" s="14" t="n">
        <v>11.48482760754916</v>
      </c>
      <c r="AA15" s="14" t="n"/>
      <c r="AB15" s="14" t="n"/>
      <c r="AC15" s="14" t="n"/>
      <c r="AD15" s="14" t="n"/>
      <c r="AE15" s="14" t="inlineStr">
        <is>
          <t>legacy Mitigation row 647</t>
        </is>
      </c>
    </row>
    <row r="16">
      <c r="A16" s="14" t="inlineStr">
        <is>
          <t>IEA|oil</t>
        </is>
      </c>
      <c r="B16" s="14" t="inlineStr">
        <is>
          <t>IEA</t>
        </is>
      </c>
      <c r="C16" s="14" t="inlineStr">
        <is>
          <t>oil</t>
        </is>
      </c>
      <c r="D16" s="14" t="inlineStr">
        <is>
          <t>Crude Oil</t>
        </is>
      </c>
      <c r="E16" s="14" t="inlineStr">
        <is>
          <t>$/bbl nom</t>
        </is>
      </c>
      <c r="F16" s="14" t="n">
        <v>70.83150000000001</v>
      </c>
      <c r="G16" s="14" t="n">
        <v>98.99632800000001</v>
      </c>
      <c r="H16" s="14" t="n">
        <v>82.321243</v>
      </c>
      <c r="I16" s="14" t="n">
        <v>79.911739</v>
      </c>
      <c r="J16" s="14" t="n">
        <v>81.9050907294759</v>
      </c>
      <c r="K16" s="14" t="n">
        <v>83.89844245895181</v>
      </c>
      <c r="L16" s="14" t="n">
        <v>85.89179418842772</v>
      </c>
      <c r="M16" s="14" t="n">
        <v>87.88514591790363</v>
      </c>
      <c r="N16" s="14" t="n">
        <v>89.87849764737953</v>
      </c>
      <c r="O16" s="14" t="n">
        <v>91.87184937685544</v>
      </c>
      <c r="P16" s="14" t="n">
        <v>93.60026940671912</v>
      </c>
      <c r="Q16" s="14" t="n">
        <v>95.32868943658281</v>
      </c>
      <c r="R16" s="14" t="n">
        <v>97.05710946644649</v>
      </c>
      <c r="S16" s="14" t="n">
        <v>98.78552949631018</v>
      </c>
      <c r="T16" s="14" t="n">
        <v>100.5139495261739</v>
      </c>
      <c r="U16" s="14" t="n">
        <v>102.2423695560375</v>
      </c>
      <c r="V16" s="14" t="n">
        <v>103.9707895859012</v>
      </c>
      <c r="W16" s="14" t="n">
        <v>105.6992096157649</v>
      </c>
      <c r="X16" s="14" t="n">
        <v>107.4276296456286</v>
      </c>
      <c r="Y16" s="14" t="n">
        <v>109.1560496754923</v>
      </c>
      <c r="Z16" s="14" t="n"/>
      <c r="AA16" s="14" t="n"/>
      <c r="AB16" s="14" t="n"/>
      <c r="AC16" s="14" t="n"/>
      <c r="AD16" s="14" t="n"/>
      <c r="AE16" s="14" t="inlineStr">
        <is>
          <t>legacy Mitigation row 650</t>
        </is>
      </c>
    </row>
    <row r="17">
      <c r="A17" s="14" t="inlineStr">
        <is>
          <t>IEA|coa</t>
        </is>
      </c>
      <c r="B17" s="14" t="inlineStr">
        <is>
          <t>IEA</t>
        </is>
      </c>
      <c r="C17" s="14" t="inlineStr">
        <is>
          <t>coa</t>
        </is>
      </c>
      <c r="D17" s="14" t="inlineStr">
        <is>
          <t>Coal</t>
        </is>
      </c>
      <c r="E17" s="14" t="inlineStr">
        <is>
          <t>$/ton nom</t>
        </is>
      </c>
      <c r="F17" s="14" t="n">
        <v>143.984744</v>
      </c>
      <c r="G17" s="14" t="n">
        <v>384.169733</v>
      </c>
      <c r="H17" s="14" t="n">
        <v>188.152584</v>
      </c>
      <c r="I17" s="14" t="n">
        <v>143.551382</v>
      </c>
      <c r="J17" s="14" t="n">
        <v>112.437589</v>
      </c>
      <c r="K17" s="14" t="n">
        <v>135.601486</v>
      </c>
      <c r="L17" s="14" t="n">
        <v>143.176523</v>
      </c>
      <c r="M17" s="14" t="n">
        <v>143.310932</v>
      </c>
      <c r="N17" s="14" t="n">
        <v>143.44086</v>
      </c>
      <c r="O17" s="14" t="n">
        <v>143.44086</v>
      </c>
      <c r="P17" s="14" t="n">
        <v>146.0304000278308</v>
      </c>
      <c r="Q17" s="14" t="n">
        <v>148.6199400556617</v>
      </c>
      <c r="R17" s="14" t="n">
        <v>151.2094800834925</v>
      </c>
      <c r="S17" s="14" t="n">
        <v>153.7990201113233</v>
      </c>
      <c r="T17" s="14" t="n">
        <v>156.3885601391541</v>
      </c>
      <c r="U17" s="14" t="n">
        <v>158.9781001669849</v>
      </c>
      <c r="V17" s="14" t="n">
        <v>161.5676401948157</v>
      </c>
      <c r="W17" s="14" t="n">
        <v>164.1571802226466</v>
      </c>
      <c r="X17" s="14" t="n">
        <v>166.7467202504774</v>
      </c>
      <c r="Y17" s="14" t="n">
        <v>169.3362602783082</v>
      </c>
      <c r="Z17" s="14" t="n">
        <v>171.925800306139</v>
      </c>
      <c r="AA17" s="14" t="n"/>
      <c r="AB17" s="14" t="n"/>
      <c r="AC17" s="14" t="n"/>
      <c r="AD17" s="14" t="n"/>
      <c r="AE17" s="14" t="inlineStr">
        <is>
          <t>legacy Mitigation row 651</t>
        </is>
      </c>
    </row>
    <row r="18">
      <c r="A18" s="14" t="inlineStr">
        <is>
          <t>IEA|nga.lng</t>
        </is>
      </c>
      <c r="B18" s="14" t="inlineStr">
        <is>
          <t>IEA</t>
        </is>
      </c>
      <c r="C18" s="14" t="inlineStr">
        <is>
          <t>nga.lng</t>
        </is>
      </c>
      <c r="D18" s="14" t="inlineStr">
        <is>
          <t>Natural Gas - LNG</t>
        </is>
      </c>
      <c r="E18" s="14" t="inlineStr">
        <is>
          <t>$/MMBtu nom</t>
        </is>
      </c>
      <c r="F18" s="14" t="n">
        <v>15.907363</v>
      </c>
      <c r="G18" s="14" t="n">
        <v>37.519835</v>
      </c>
      <c r="H18" s="14" t="n">
        <v>12.883181</v>
      </c>
      <c r="I18" s="14" t="n">
        <v>10.891141</v>
      </c>
      <c r="J18" s="14" t="n">
        <v>10.3357968690919</v>
      </c>
      <c r="K18" s="14" t="n">
        <v>9.780452738183799</v>
      </c>
      <c r="L18" s="14" t="n">
        <v>9.225108607275699</v>
      </c>
      <c r="M18" s="14" t="n">
        <v>8.669764476367599</v>
      </c>
      <c r="N18" s="14" t="n">
        <v>8.114420345459498</v>
      </c>
      <c r="O18" s="14" t="n">
        <v>7.559076214551397</v>
      </c>
      <c r="P18" s="14" t="n">
        <v>7.880552979503713</v>
      </c>
      <c r="Q18" s="14" t="n">
        <v>8.202029744456031</v>
      </c>
      <c r="R18" s="14" t="n">
        <v>8.523506509408348</v>
      </c>
      <c r="S18" s="14" t="n">
        <v>8.844983274360665</v>
      </c>
      <c r="T18" s="14" t="n">
        <v>9.16646003931298</v>
      </c>
      <c r="U18" s="14" t="n">
        <v>9.487936804265297</v>
      </c>
      <c r="V18" s="14" t="n">
        <v>9.809413569217615</v>
      </c>
      <c r="W18" s="14" t="n">
        <v>10.13089033416993</v>
      </c>
      <c r="X18" s="14" t="n">
        <v>10.45236709912225</v>
      </c>
      <c r="Y18" s="14" t="n">
        <v>10.77384386407456</v>
      </c>
      <c r="Z18" s="14" t="n"/>
      <c r="AA18" s="14" t="n"/>
      <c r="AB18" s="14" t="n"/>
      <c r="AC18" s="14" t="n"/>
      <c r="AD18" s="14" t="n"/>
      <c r="AE18" s="14" t="inlineStr">
        <is>
          <t>legacy Mitigation row 652</t>
        </is>
      </c>
    </row>
    <row r="19">
      <c r="A19" s="14" t="inlineStr">
        <is>
          <t>IEA|nga.nam</t>
        </is>
      </c>
      <c r="B19" s="14" t="inlineStr">
        <is>
          <t>IEA</t>
        </is>
      </c>
      <c r="C19" s="14" t="inlineStr">
        <is>
          <t>nga.nam</t>
        </is>
      </c>
      <c r="D19" s="14" t="inlineStr">
        <is>
          <t>Natural Gas - North Am</t>
        </is>
      </c>
      <c r="E19" s="14" t="inlineStr">
        <is>
          <t>$/MMBtu nom</t>
        </is>
      </c>
      <c r="F19" s="14" t="n">
        <v>3.716119</v>
      </c>
      <c r="G19" s="14" t="n">
        <v>6.516296</v>
      </c>
      <c r="H19" s="14" t="n">
        <v>2.671452</v>
      </c>
      <c r="I19" s="14" t="n">
        <v>2.417967</v>
      </c>
      <c r="J19" s="14" t="n">
        <v>2.77088012145514</v>
      </c>
      <c r="K19" s="14" t="n">
        <v>3.123793242910279</v>
      </c>
      <c r="L19" s="14" t="n">
        <v>3.476706364365419</v>
      </c>
      <c r="M19" s="14" t="n">
        <v>3.829619485820559</v>
      </c>
      <c r="N19" s="14" t="n">
        <v>4.182532607275698</v>
      </c>
      <c r="O19" s="14" t="n">
        <v>4.535445728730839</v>
      </c>
      <c r="P19" s="14" t="n">
        <v>4.663121680103883</v>
      </c>
      <c r="Q19" s="14" t="n">
        <v>4.790797631476926</v>
      </c>
      <c r="R19" s="14" t="n">
        <v>4.91847358284997</v>
      </c>
      <c r="S19" s="14" t="n">
        <v>5.046149534223014</v>
      </c>
      <c r="T19" s="14" t="n">
        <v>5.173825485596058</v>
      </c>
      <c r="U19" s="14" t="n">
        <v>5.301501436969102</v>
      </c>
      <c r="V19" s="14" t="n">
        <v>5.429177388342145</v>
      </c>
      <c r="W19" s="14" t="n">
        <v>5.55685333971519</v>
      </c>
      <c r="X19" s="14" t="n">
        <v>5.684529291088234</v>
      </c>
      <c r="Y19" s="14" t="n">
        <v>5.812205242461277</v>
      </c>
      <c r="Z19" s="14" t="n"/>
      <c r="AA19" s="14" t="n"/>
      <c r="AB19" s="14" t="n"/>
      <c r="AC19" s="14" t="n"/>
      <c r="AD19" s="14" t="n"/>
      <c r="AE19" s="14" t="inlineStr">
        <is>
          <t>legacy Mitigation row 653</t>
        </is>
      </c>
    </row>
    <row r="20">
      <c r="A20" s="14" t="inlineStr">
        <is>
          <t>IEA|nga.eur</t>
        </is>
      </c>
      <c r="B20" s="14" t="inlineStr">
        <is>
          <t>IEA</t>
        </is>
      </c>
      <c r="C20" s="14" t="inlineStr">
        <is>
          <t>nga.eur</t>
        </is>
      </c>
      <c r="D20" s="14" t="inlineStr">
        <is>
          <t>Natural Gas - Europe</t>
        </is>
      </c>
      <c r="E20" s="14" t="inlineStr">
        <is>
          <t>$/MMBtu nom</t>
        </is>
      </c>
      <c r="F20" s="14" t="n">
        <v>18.600467</v>
      </c>
      <c r="G20" s="14" t="n">
        <v>33.297022</v>
      </c>
      <c r="H20" s="14" t="n">
        <v>13.463505</v>
      </c>
      <c r="I20" s="14" t="n">
        <v>11.708527</v>
      </c>
      <c r="J20" s="14" t="n">
        <v>11.3658323097635</v>
      </c>
      <c r="K20" s="14" t="n">
        <v>11.02313761952701</v>
      </c>
      <c r="L20" s="14" t="n">
        <v>10.68044292929051</v>
      </c>
      <c r="M20" s="14" t="n">
        <v>10.33774823905401</v>
      </c>
      <c r="N20" s="14" t="n">
        <v>9.995053548817513</v>
      </c>
      <c r="O20" s="14" t="n">
        <v>9.652358858581016</v>
      </c>
      <c r="P20" s="14" t="n">
        <v>9.934620683299968</v>
      </c>
      <c r="Q20" s="14" t="n">
        <v>10.21688250801892</v>
      </c>
      <c r="R20" s="14" t="n">
        <v>10.49914433273788</v>
      </c>
      <c r="S20" s="14" t="n">
        <v>10.78140615745683</v>
      </c>
      <c r="T20" s="14" t="n">
        <v>11.06366798217578</v>
      </c>
      <c r="U20" s="14" t="n">
        <v>11.34592980689474</v>
      </c>
      <c r="V20" s="14" t="n">
        <v>11.62819163161369</v>
      </c>
      <c r="W20" s="14" t="n">
        <v>11.91045345633264</v>
      </c>
      <c r="X20" s="14" t="n">
        <v>12.1927152810516</v>
      </c>
      <c r="Y20" s="14" t="n">
        <v>12.47497710577055</v>
      </c>
      <c r="Z20" s="14" t="n"/>
      <c r="AA20" s="14" t="n"/>
      <c r="AB20" s="14" t="n"/>
      <c r="AC20" s="14" t="n"/>
      <c r="AD20" s="14" t="n"/>
      <c r="AE20" s="14" t="inlineStr">
        <is>
          <t>legacy Mitigation row 654</t>
        </is>
      </c>
    </row>
    <row r="21">
      <c r="A21" s="14" t="inlineStr">
        <is>
          <t>IEA|nga.glo</t>
        </is>
      </c>
      <c r="B21" s="14" t="inlineStr">
        <is>
          <t>IEA</t>
        </is>
      </c>
      <c r="C21" s="14" t="inlineStr">
        <is>
          <t>nga.glo</t>
        </is>
      </c>
      <c r="D21" s="14" t="inlineStr">
        <is>
          <t>Natural gas - Global</t>
        </is>
      </c>
      <c r="E21" s="14" t="inlineStr">
        <is>
          <t>$/MMBtu nom</t>
        </is>
      </c>
      <c r="F21" s="14" t="n">
        <v>12.74131633333333</v>
      </c>
      <c r="G21" s="14" t="n">
        <v>25.77771766666666</v>
      </c>
      <c r="H21" s="14" t="n">
        <v>9.672712666666667</v>
      </c>
      <c r="I21" s="14" t="n">
        <v>8.339211666666666</v>
      </c>
      <c r="J21" s="14" t="n">
        <v>8.157503100103513</v>
      </c>
      <c r="K21" s="14" t="n">
        <v>7.975794533540362</v>
      </c>
      <c r="L21" s="14" t="n">
        <v>7.794085966977209</v>
      </c>
      <c r="M21" s="14" t="n">
        <v>7.612377400414057</v>
      </c>
      <c r="N21" s="14" t="n">
        <v>7.430668833850903</v>
      </c>
      <c r="O21" s="14" t="n">
        <v>7.24896026728775</v>
      </c>
      <c r="P21" s="14" t="n">
        <v>7.492765114302522</v>
      </c>
      <c r="Q21" s="14" t="n">
        <v>7.736569961317294</v>
      </c>
      <c r="R21" s="14" t="n">
        <v>7.980374808332065</v>
      </c>
      <c r="S21" s="14" t="n">
        <v>8.224179655346836</v>
      </c>
      <c r="T21" s="14" t="n">
        <v>8.467984502361608</v>
      </c>
      <c r="U21" s="14" t="n">
        <v>8.71178934937638</v>
      </c>
      <c r="V21" s="14" t="n">
        <v>8.955594196391148</v>
      </c>
      <c r="W21" s="14" t="n">
        <v>9.19939904340592</v>
      </c>
      <c r="X21" s="14" t="n">
        <v>9.443203890420692</v>
      </c>
      <c r="Y21" s="14" t="n">
        <v>9.687008737435464</v>
      </c>
      <c r="Z21" s="14" t="n"/>
      <c r="AA21" s="14" t="n"/>
      <c r="AB21" s="14" t="n"/>
      <c r="AC21" s="14" t="n"/>
      <c r="AD21" s="14" t="n"/>
      <c r="AE21" s="14" t="inlineStr">
        <is>
          <t>legacy Mitigation row 655</t>
        </is>
      </c>
    </row>
    <row r="22">
      <c r="A22" s="14" t="inlineStr">
        <is>
          <t>EIA|oil</t>
        </is>
      </c>
      <c r="B22" s="14" t="inlineStr">
        <is>
          <t>EIA</t>
        </is>
      </c>
      <c r="C22" s="14" t="inlineStr">
        <is>
          <t>oil</t>
        </is>
      </c>
      <c r="D22" s="14" t="inlineStr">
        <is>
          <t>Crude Oil</t>
        </is>
      </c>
      <c r="E22" s="14" t="inlineStr">
        <is>
          <t>$/bbl nom</t>
        </is>
      </c>
      <c r="F22" s="14" t="n">
        <v>70.83150000000001</v>
      </c>
      <c r="G22" s="14" t="n">
        <v>102.129997</v>
      </c>
      <c r="H22" s="14" t="n">
        <v>95.329002</v>
      </c>
      <c r="I22" s="14" t="n">
        <v>98.708405</v>
      </c>
      <c r="J22" s="14" t="n">
        <v>94.878891</v>
      </c>
      <c r="K22" s="14" t="n">
        <v>97.83047500000001</v>
      </c>
      <c r="L22" s="14" t="n">
        <v>100.425552</v>
      </c>
      <c r="M22" s="14" t="n">
        <v>103.260544</v>
      </c>
      <c r="N22" s="14" t="n">
        <v>106.227829</v>
      </c>
      <c r="O22" s="14" t="n">
        <v>109.439186</v>
      </c>
      <c r="P22" s="14" t="n">
        <v>112.639786</v>
      </c>
      <c r="Q22" s="14" t="n">
        <v>116.265869</v>
      </c>
      <c r="R22" s="14" t="n">
        <v>119.618378</v>
      </c>
      <c r="S22" s="14" t="n">
        <v>123.399551</v>
      </c>
      <c r="T22" s="14" t="n">
        <v>127.457848</v>
      </c>
      <c r="U22" s="14" t="n">
        <v>131.215973</v>
      </c>
      <c r="V22" s="14" t="n">
        <v>135.083923</v>
      </c>
      <c r="W22" s="14" t="n">
        <v>138.850723</v>
      </c>
      <c r="X22" s="14" t="n">
        <v>142.697296</v>
      </c>
      <c r="Y22" s="14" t="n">
        <v>146.678238</v>
      </c>
      <c r="Z22" s="14" t="n">
        <v>150.81691</v>
      </c>
      <c r="AA22" s="14" t="n"/>
      <c r="AB22" s="14" t="n"/>
      <c r="AC22" s="14" t="n"/>
      <c r="AD22" s="14" t="n"/>
      <c r="AE22" s="14" t="inlineStr">
        <is>
          <t>legacy Mitigation row 658</t>
        </is>
      </c>
    </row>
    <row r="23">
      <c r="A23" s="14" t="inlineStr">
        <is>
          <t>EIA|coa</t>
        </is>
      </c>
      <c r="B23" s="14" t="inlineStr">
        <is>
          <t>EIA</t>
        </is>
      </c>
      <c r="C23" s="14" t="inlineStr">
        <is>
          <t>coa</t>
        </is>
      </c>
      <c r="D23" s="14" t="inlineStr">
        <is>
          <t>Coal</t>
        </is>
      </c>
      <c r="E23" s="14" t="inlineStr">
        <is>
          <t>$/ton nom</t>
        </is>
      </c>
      <c r="F23" s="14" t="n">
        <v>143.984744</v>
      </c>
      <c r="G23" s="14" t="n">
        <v>121.4953263754496</v>
      </c>
      <c r="H23" s="14" t="n">
        <v>123.3101185654207</v>
      </c>
      <c r="I23" s="14" t="n">
        <v>132.7172859651381</v>
      </c>
      <c r="J23" s="14" t="n">
        <v>136.8789462683526</v>
      </c>
      <c r="K23" s="14" t="n">
        <v>148.1173610735664</v>
      </c>
      <c r="L23" s="14" t="n">
        <v>164.7627264911876</v>
      </c>
      <c r="M23" s="14" t="n">
        <v>173.84431264902</v>
      </c>
      <c r="N23" s="14" t="n">
        <v>177.5080927236918</v>
      </c>
      <c r="O23" s="14" t="n">
        <v>188.2118799606094</v>
      </c>
      <c r="P23" s="14" t="n">
        <v>205.676116718544</v>
      </c>
      <c r="Q23" s="14" t="n">
        <v>201.9020397118767</v>
      </c>
      <c r="R23" s="14" t="n">
        <v>206.578567419714</v>
      </c>
      <c r="S23" s="14" t="n">
        <v>211.65033398908</v>
      </c>
      <c r="T23" s="14" t="n">
        <v>218.5087353643224</v>
      </c>
      <c r="U23" s="14" t="n">
        <v>228.8590720485948</v>
      </c>
      <c r="V23" s="14" t="n">
        <v>241.1093827663188</v>
      </c>
      <c r="W23" s="14" t="n">
        <v>263.494994594075</v>
      </c>
      <c r="X23" s="14" t="n">
        <v>271.582250610852</v>
      </c>
      <c r="Y23" s="14" t="n">
        <v>288.1960733440866</v>
      </c>
      <c r="Z23" s="14" t="n">
        <v>305.8262331361331</v>
      </c>
      <c r="AA23" s="14" t="n"/>
      <c r="AB23" s="14" t="n"/>
      <c r="AC23" s="14" t="n"/>
      <c r="AD23" s="14" t="n"/>
      <c r="AE23" s="14" t="inlineStr">
        <is>
          <t>legacy Mitigation row 659</t>
        </is>
      </c>
    </row>
    <row r="24">
      <c r="A24" s="14" t="inlineStr">
        <is>
          <t>EIA|nga.lng</t>
        </is>
      </c>
      <c r="B24" s="14" t="inlineStr">
        <is>
          <t>EIA</t>
        </is>
      </c>
      <c r="C24" s="14" t="inlineStr">
        <is>
          <t>nga.lng</t>
        </is>
      </c>
      <c r="D24" s="14" t="inlineStr">
        <is>
          <t>Natural Gas - LNG</t>
        </is>
      </c>
      <c r="E24" s="14" t="inlineStr">
        <is>
          <t>$/MMBtu nom</t>
        </is>
      </c>
      <c r="F24" s="14" t="n">
        <v>15.907363</v>
      </c>
      <c r="G24" s="14" t="n">
        <v>37.519835</v>
      </c>
      <c r="H24" s="14" t="n">
        <v>12.883181</v>
      </c>
      <c r="I24" s="14" t="n">
        <v>10.891141</v>
      </c>
      <c r="J24" s="14" t="n">
        <v>10.3357968690919</v>
      </c>
      <c r="K24" s="14" t="n">
        <v>9.780452738183799</v>
      </c>
      <c r="L24" s="14" t="n">
        <v>9.225108607275699</v>
      </c>
      <c r="M24" s="14" t="n">
        <v>8.669764476367599</v>
      </c>
      <c r="N24" s="14" t="n">
        <v>8.114420345459498</v>
      </c>
      <c r="O24" s="14" t="n">
        <v>7.559076214551397</v>
      </c>
      <c r="P24" s="14" t="n">
        <v>7.880552979503713</v>
      </c>
      <c r="Q24" s="14" t="n">
        <v>8.202029744456031</v>
      </c>
      <c r="R24" s="14" t="n">
        <v>8.523506509408348</v>
      </c>
      <c r="S24" s="14" t="n">
        <v>8.844983274360665</v>
      </c>
      <c r="T24" s="14" t="n">
        <v>9.16646003931298</v>
      </c>
      <c r="U24" s="14" t="n">
        <v>9.487936804265297</v>
      </c>
      <c r="V24" s="14" t="n">
        <v>9.809413569217615</v>
      </c>
      <c r="W24" s="14" t="n">
        <v>10.13089033416993</v>
      </c>
      <c r="X24" s="14" t="n">
        <v>10.45236709912225</v>
      </c>
      <c r="Y24" s="14" t="n">
        <v>10.77384386407456</v>
      </c>
      <c r="Z24" s="14" t="n"/>
      <c r="AA24" s="14" t="n"/>
      <c r="AB24" s="14" t="n"/>
      <c r="AC24" s="14" t="n"/>
      <c r="AD24" s="14" t="n"/>
      <c r="AE24" s="14" t="inlineStr">
        <is>
          <t>legacy Mitigation row 660</t>
        </is>
      </c>
    </row>
    <row r="25">
      <c r="A25" s="14" t="inlineStr">
        <is>
          <t>EIA|nga.nam</t>
        </is>
      </c>
      <c r="B25" s="14" t="inlineStr">
        <is>
          <t>EIA</t>
        </is>
      </c>
      <c r="C25" s="14" t="inlineStr">
        <is>
          <t>nga.nam</t>
        </is>
      </c>
      <c r="D25" s="14" t="inlineStr">
        <is>
          <t>Natural Gas - North Am</t>
        </is>
      </c>
      <c r="E25" s="14" t="inlineStr">
        <is>
          <t>$/MMBtu nom</t>
        </is>
      </c>
      <c r="F25" s="14" t="n">
        <v>3.716119</v>
      </c>
      <c r="G25" s="14" t="n">
        <v>6.523997</v>
      </c>
      <c r="H25" s="14" t="n">
        <v>5.48408</v>
      </c>
      <c r="I25" s="14" t="n">
        <v>4.344237</v>
      </c>
      <c r="J25" s="14" t="n">
        <v>3.803406</v>
      </c>
      <c r="K25" s="14" t="n">
        <v>3.4125</v>
      </c>
      <c r="L25" s="14" t="n">
        <v>3.244545</v>
      </c>
      <c r="M25" s="14" t="n">
        <v>3.252955</v>
      </c>
      <c r="N25" s="14" t="n">
        <v>3.354208</v>
      </c>
      <c r="O25" s="14" t="n">
        <v>3.535144</v>
      </c>
      <c r="P25" s="14" t="n">
        <v>3.779019</v>
      </c>
      <c r="Q25" s="14" t="n">
        <v>4.074234</v>
      </c>
      <c r="R25" s="14" t="n">
        <v>4.442329</v>
      </c>
      <c r="S25" s="14" t="n">
        <v>4.751782</v>
      </c>
      <c r="T25" s="14" t="n">
        <v>5.016179</v>
      </c>
      <c r="U25" s="14" t="n">
        <v>5.148898</v>
      </c>
      <c r="V25" s="14" t="n">
        <v>5.326049</v>
      </c>
      <c r="W25" s="14" t="n">
        <v>5.631648</v>
      </c>
      <c r="X25" s="14" t="n">
        <v>5.639552</v>
      </c>
      <c r="Y25" s="14" t="n">
        <v>5.992483</v>
      </c>
      <c r="Z25" s="14" t="n">
        <v>6.257671</v>
      </c>
      <c r="AA25" s="14" t="n"/>
      <c r="AB25" s="14" t="n"/>
      <c r="AC25" s="14" t="n"/>
      <c r="AD25" s="14" t="n"/>
      <c r="AE25" s="14" t="inlineStr">
        <is>
          <t>legacy Mitigation row 661</t>
        </is>
      </c>
    </row>
    <row r="26">
      <c r="A26" s="14" t="inlineStr">
        <is>
          <t>EIA|nga.eur</t>
        </is>
      </c>
      <c r="B26" s="14" t="inlineStr">
        <is>
          <t>EIA</t>
        </is>
      </c>
      <c r="C26" s="14" t="inlineStr">
        <is>
          <t>nga.eur</t>
        </is>
      </c>
      <c r="D26" s="14" t="inlineStr">
        <is>
          <t>Natural Gas - Europe</t>
        </is>
      </c>
      <c r="E26" s="14" t="inlineStr">
        <is>
          <t>$/MMBtu nom</t>
        </is>
      </c>
      <c r="F26" s="14" t="n">
        <v>18.600467</v>
      </c>
      <c r="G26" s="14" t="n">
        <v>33.297022</v>
      </c>
      <c r="H26" s="14" t="n">
        <v>13.463505</v>
      </c>
      <c r="I26" s="14" t="n">
        <v>11.708527</v>
      </c>
      <c r="J26" s="14" t="n">
        <v>11.3658323097635</v>
      </c>
      <c r="K26" s="14" t="n">
        <v>11.02313761952701</v>
      </c>
      <c r="L26" s="14" t="n">
        <v>10.68044292929051</v>
      </c>
      <c r="M26" s="14" t="n">
        <v>10.33774823905401</v>
      </c>
      <c r="N26" s="14" t="n">
        <v>9.995053548817513</v>
      </c>
      <c r="O26" s="14" t="n">
        <v>9.652358858581016</v>
      </c>
      <c r="P26" s="14" t="n">
        <v>9.934620683299968</v>
      </c>
      <c r="Q26" s="14" t="n">
        <v>10.21688250801892</v>
      </c>
      <c r="R26" s="14" t="n">
        <v>10.49914433273788</v>
      </c>
      <c r="S26" s="14" t="n">
        <v>10.78140615745683</v>
      </c>
      <c r="T26" s="14" t="n">
        <v>11.06366798217578</v>
      </c>
      <c r="U26" s="14" t="n">
        <v>11.34592980689474</v>
      </c>
      <c r="V26" s="14" t="n">
        <v>11.62819163161369</v>
      </c>
      <c r="W26" s="14" t="n">
        <v>11.91045345633264</v>
      </c>
      <c r="X26" s="14" t="n">
        <v>12.1927152810516</v>
      </c>
      <c r="Y26" s="14" t="n">
        <v>12.47497710577055</v>
      </c>
      <c r="Z26" s="14" t="n"/>
      <c r="AA26" s="14" t="n"/>
      <c r="AB26" s="14" t="n"/>
      <c r="AC26" s="14" t="n"/>
      <c r="AD26" s="14" t="n"/>
      <c r="AE26" s="14" t="inlineStr">
        <is>
          <t>legacy Mitigation row 662</t>
        </is>
      </c>
    </row>
    <row r="27">
      <c r="A27" s="14" t="inlineStr">
        <is>
          <t>EIA|nga.glo</t>
        </is>
      </c>
      <c r="B27" s="14" t="inlineStr">
        <is>
          <t>EIA</t>
        </is>
      </c>
      <c r="C27" s="14" t="inlineStr">
        <is>
          <t>nga.glo</t>
        </is>
      </c>
      <c r="D27" s="14" t="inlineStr">
        <is>
          <t>Natural gas - Global</t>
        </is>
      </c>
      <c r="E27" s="14" t="inlineStr">
        <is>
          <t>$/MMBtu nom</t>
        </is>
      </c>
      <c r="F27" s="14" t="n">
        <v>12.74131633333333</v>
      </c>
      <c r="G27" s="14" t="n">
        <v>25.78028466666667</v>
      </c>
      <c r="H27" s="14" t="n">
        <v>10.61025533333333</v>
      </c>
      <c r="I27" s="14" t="n">
        <v>8.981301666666667</v>
      </c>
      <c r="J27" s="14" t="n">
        <v>8.501678392951801</v>
      </c>
      <c r="K27" s="14" t="n">
        <v>8.072030119236935</v>
      </c>
      <c r="L27" s="14" t="n">
        <v>7.716698845522068</v>
      </c>
      <c r="M27" s="14" t="n">
        <v>7.420155905140536</v>
      </c>
      <c r="N27" s="14" t="n">
        <v>7.15456063142567</v>
      </c>
      <c r="O27" s="14" t="n">
        <v>6.915526357710804</v>
      </c>
      <c r="P27" s="14" t="n">
        <v>7.198064220934561</v>
      </c>
      <c r="Q27" s="14" t="n">
        <v>7.497715417491651</v>
      </c>
      <c r="R27" s="14" t="n">
        <v>7.821659947382074</v>
      </c>
      <c r="S27" s="14" t="n">
        <v>8.126057143939164</v>
      </c>
      <c r="T27" s="14" t="n">
        <v>8.415435673829588</v>
      </c>
      <c r="U27" s="14" t="n">
        <v>8.660921537053346</v>
      </c>
      <c r="V27" s="14" t="n">
        <v>8.921218066943768</v>
      </c>
      <c r="W27" s="14" t="n">
        <v>9.224330596834191</v>
      </c>
      <c r="X27" s="14" t="n">
        <v>9.428211460057947</v>
      </c>
      <c r="Y27" s="14" t="n">
        <v>9.747101323281704</v>
      </c>
      <c r="Z27" s="14" t="n">
        <v>6.257671</v>
      </c>
      <c r="AA27" s="14" t="n"/>
      <c r="AB27" s="14" t="n"/>
      <c r="AC27" s="14" t="n"/>
      <c r="AD27" s="14" t="n"/>
      <c r="AE27" s="14" t="inlineStr">
        <is>
          <t>legacy Mitigation row 663</t>
        </is>
      </c>
    </row>
    <row r="28">
      <c r="A28" s="14" t="inlineStr">
        <is>
          <t>AVG|oil</t>
        </is>
      </c>
      <c r="B28" s="14" t="inlineStr">
        <is>
          <t>AVG</t>
        </is>
      </c>
      <c r="C28" s="14" t="inlineStr">
        <is>
          <t>oil</t>
        </is>
      </c>
      <c r="D28" s="14" t="inlineStr">
        <is>
          <t>Crude Oil</t>
        </is>
      </c>
      <c r="E28" s="14" t="inlineStr">
        <is>
          <t>$/bbl nom</t>
        </is>
      </c>
      <c r="F28" s="14" t="n">
        <v>70.7344583333325</v>
      </c>
      <c r="G28" s="14" t="n">
        <v>99.98670491666751</v>
      </c>
      <c r="H28" s="14" t="n">
        <v>85.64693449999999</v>
      </c>
      <c r="I28" s="14" t="n">
        <v>84.80763741666749</v>
      </c>
      <c r="J28" s="14" t="n">
        <v>79.52722218236897</v>
      </c>
      <c r="K28" s="14" t="n">
        <v>83.47885736473795</v>
      </c>
      <c r="L28" s="14" t="n">
        <v>82.83755771540675</v>
      </c>
      <c r="M28" s="14" t="n">
        <v>83.90606367003787</v>
      </c>
      <c r="N28" s="14" t="n">
        <v>85.4120391640808</v>
      </c>
      <c r="O28" s="14" t="n">
        <v>87.04656942687247</v>
      </c>
      <c r="P28" s="14" t="n">
        <v>88.5709278112559</v>
      </c>
      <c r="Q28" s="14" t="n">
        <v>90.56586378321592</v>
      </c>
      <c r="R28" s="14" t="n">
        <v>92.49240625517594</v>
      </c>
      <c r="S28" s="14" t="n">
        <v>94.52611472713595</v>
      </c>
      <c r="T28" s="14" t="n">
        <v>96.62910419909599</v>
      </c>
      <c r="U28" s="14" t="n">
        <v>98.657050671056</v>
      </c>
      <c r="V28" s="14" t="n">
        <v>100.712453393016</v>
      </c>
      <c r="W28" s="14" t="n">
        <v>102.742568614976</v>
      </c>
      <c r="X28" s="14" t="n">
        <v>104.7926270869361</v>
      </c>
      <c r="Y28" s="14" t="n">
        <v>106.8762778088961</v>
      </c>
      <c r="Z28" s="14" t="n">
        <v>108.3709914726895</v>
      </c>
      <c r="AA28" s="14" t="n"/>
      <c r="AB28" s="14" t="n"/>
      <c r="AC28" s="14" t="n"/>
      <c r="AD28" s="14" t="n"/>
      <c r="AE28" s="14" t="inlineStr">
        <is>
          <t>legacy Mitigation row 666</t>
        </is>
      </c>
    </row>
    <row r="29">
      <c r="A29" s="14" t="inlineStr">
        <is>
          <t>AVG|coa</t>
        </is>
      </c>
      <c r="B29" s="14" t="inlineStr">
        <is>
          <t>AVG</t>
        </is>
      </c>
      <c r="C29" s="14" t="inlineStr">
        <is>
          <t>coa</t>
        </is>
      </c>
      <c r="D29" s="14" t="inlineStr">
        <is>
          <t>Coal</t>
        </is>
      </c>
      <c r="E29" s="14" t="inlineStr">
        <is>
          <t>$/ton nom</t>
        </is>
      </c>
      <c r="F29" s="14" t="n">
        <v>142.501058</v>
      </c>
      <c r="G29" s="14" t="n">
        <v>308.6820314271949</v>
      </c>
      <c r="H29" s="14" t="n">
        <v>168.0986133080227</v>
      </c>
      <c r="I29" s="14" t="n">
        <v>138.991679157952</v>
      </c>
      <c r="J29" s="14" t="n">
        <v>120.4385310670881</v>
      </c>
      <c r="K29" s="14" t="n">
        <v>131.0800832683916</v>
      </c>
      <c r="L29" s="14" t="n">
        <v>139.6053674828175</v>
      </c>
      <c r="M29" s="14" t="n">
        <v>142.3832948047412</v>
      </c>
      <c r="N29" s="14" t="n">
        <v>143.8490363091836</v>
      </c>
      <c r="O29" s="14" t="n">
        <v>147.0349259440295</v>
      </c>
      <c r="P29" s="14" t="n">
        <v>152.5585758984755</v>
      </c>
      <c r="Q29" s="14" t="n">
        <v>153.4085524160128</v>
      </c>
      <c r="R29" s="14" t="n">
        <v>156.3711801121763</v>
      </c>
      <c r="S29" s="14" t="n">
        <v>159.4326175237219</v>
      </c>
      <c r="T29" s="14" t="n">
        <v>162.9407136367366</v>
      </c>
      <c r="U29" s="14" t="n">
        <v>167.3217935770088</v>
      </c>
      <c r="V29" s="14" t="n">
        <v>172.177867025644</v>
      </c>
      <c r="W29" s="14" t="n">
        <v>179.5677657517871</v>
      </c>
      <c r="X29" s="14" t="n">
        <v>183.3830755251855</v>
      </c>
      <c r="Y29" s="14" t="n">
        <v>189.3300269776983</v>
      </c>
      <c r="Z29" s="14" t="n">
        <v>195.531062694914</v>
      </c>
      <c r="AA29" s="14" t="n"/>
      <c r="AB29" s="14" t="n"/>
      <c r="AC29" s="14" t="n"/>
      <c r="AD29" s="14" t="n"/>
      <c r="AE29" s="14" t="inlineStr">
        <is>
          <t>legacy Mitigation row 667</t>
        </is>
      </c>
    </row>
    <row r="30">
      <c r="A30" s="14" t="inlineStr">
        <is>
          <t>AVG|nga.lng</t>
        </is>
      </c>
      <c r="B30" s="14" t="inlineStr">
        <is>
          <t>AVG</t>
        </is>
      </c>
      <c r="C30" s="14" t="inlineStr">
        <is>
          <t>nga.lng</t>
        </is>
      </c>
      <c r="D30" s="14" t="inlineStr">
        <is>
          <t>Natural Gas - LNG</t>
        </is>
      </c>
      <c r="E30" s="14" t="inlineStr">
        <is>
          <t>$/MMBtu nom</t>
        </is>
      </c>
      <c r="F30" s="14" t="n">
        <v>16.87456931612667</v>
      </c>
      <c r="G30" s="14" t="n">
        <v>37.0523380474</v>
      </c>
      <c r="H30" s="14" t="n">
        <v>13.15336308206667</v>
      </c>
      <c r="I30" s="14" t="n">
        <v>11.18732584419667</v>
      </c>
      <c r="J30" s="14" t="n">
        <v>11.30784895636397</v>
      </c>
      <c r="K30" s="14" t="n">
        <v>11.74353991272793</v>
      </c>
      <c r="L30" s="14" t="n">
        <v>10.81703178376131</v>
      </c>
      <c r="M30" s="14" t="n">
        <v>9.655904911120693</v>
      </c>
      <c r="N30" s="14" t="n">
        <v>9.225573532254593</v>
      </c>
      <c r="O30" s="14" t="n">
        <v>9.065117865367418</v>
      </c>
      <c r="P30" s="14" t="n">
        <v>9.195054554752149</v>
      </c>
      <c r="Q30" s="14" t="n">
        <v>9.418686663016269</v>
      </c>
      <c r="R30" s="14" t="n">
        <v>9.642318771280388</v>
      </c>
      <c r="S30" s="14" t="n">
        <v>9.865950879544508</v>
      </c>
      <c r="T30" s="14" t="n">
        <v>10.08958298780863</v>
      </c>
      <c r="U30" s="14" t="n">
        <v>10.31321509607275</v>
      </c>
      <c r="V30" s="14" t="n">
        <v>10.53684720433687</v>
      </c>
      <c r="W30" s="14" t="n">
        <v>10.76047931260099</v>
      </c>
      <c r="X30" s="14" t="n">
        <v>10.98411142086511</v>
      </c>
      <c r="Y30" s="14" t="n">
        <v>11.20774352912923</v>
      </c>
      <c r="Z30" s="14" t="n">
        <v>11.59940314157658</v>
      </c>
      <c r="AA30" s="14" t="n"/>
      <c r="AB30" s="14" t="n"/>
      <c r="AC30" s="14" t="n"/>
      <c r="AD30" s="14" t="n"/>
      <c r="AE30" s="14" t="inlineStr">
        <is>
          <t>legacy Mitigation row 668</t>
        </is>
      </c>
    </row>
    <row r="31">
      <c r="A31" s="14" t="inlineStr">
        <is>
          <t>AVG|nga.nam</t>
        </is>
      </c>
      <c r="B31" s="14" t="inlineStr">
        <is>
          <t>AVG</t>
        </is>
      </c>
      <c r="C31" s="14" t="inlineStr">
        <is>
          <t>nga.nam</t>
        </is>
      </c>
      <c r="D31" s="14" t="inlineStr">
        <is>
          <t>Natural Gas - North Am</t>
        </is>
      </c>
      <c r="E31" s="14" t="inlineStr">
        <is>
          <t>$/MMBtu nom</t>
        </is>
      </c>
      <c r="F31" s="14" t="n">
        <v>3.7499413333325</v>
      </c>
      <c r="G31" s="14" t="n">
        <v>6.4812264166675</v>
      </c>
      <c r="H31" s="14" t="n">
        <v>3.3411980833325</v>
      </c>
      <c r="I31" s="14" t="n">
        <v>2.8428198333325</v>
      </c>
      <c r="J31" s="14" t="n">
        <v>3.402256530363785</v>
      </c>
      <c r="K31" s="14" t="n">
        <v>3.440345060727569</v>
      </c>
      <c r="L31" s="14" t="n">
        <v>3.567124937587317</v>
      </c>
      <c r="M31" s="14" t="n">
        <v>3.653805227428463</v>
      </c>
      <c r="N31" s="14" t="n">
        <v>3.768493831100492</v>
      </c>
      <c r="O31" s="14" t="n">
        <v>3.928279775319332</v>
      </c>
      <c r="P31" s="14" t="n">
        <v>4.041354442254187</v>
      </c>
      <c r="Q31" s="14" t="n">
        <v>4.181316172738633</v>
      </c>
      <c r="R31" s="14" t="n">
        <v>4.339497903223079</v>
      </c>
      <c r="S31" s="14" t="n">
        <v>4.483019133707525</v>
      </c>
      <c r="T31" s="14" t="n">
        <v>4.615276364191971</v>
      </c>
      <c r="U31" s="14" t="n">
        <v>4.714614094676415</v>
      </c>
      <c r="V31" s="14" t="n">
        <v>4.82505982516086</v>
      </c>
      <c r="W31" s="14" t="n">
        <v>4.967617555645306</v>
      </c>
      <c r="X31" s="14" t="n">
        <v>5.035751536129752</v>
      </c>
      <c r="Y31" s="14" t="n">
        <v>5.190142266614198</v>
      </c>
      <c r="Z31" s="14" t="n">
        <v>5.116835931520083</v>
      </c>
      <c r="AA31" s="14" t="n"/>
      <c r="AB31" s="14" t="n"/>
      <c r="AC31" s="14" t="n"/>
      <c r="AD31" s="14" t="n"/>
      <c r="AE31" s="14" t="inlineStr">
        <is>
          <t>legacy Mitigation row 669</t>
        </is>
      </c>
    </row>
    <row r="32">
      <c r="A32" s="14" t="inlineStr">
        <is>
          <t>AVG|nga.eur</t>
        </is>
      </c>
      <c r="B32" s="14" t="inlineStr">
        <is>
          <t>AVG</t>
        </is>
      </c>
      <c r="C32" s="14" t="inlineStr">
        <is>
          <t>nga.eur</t>
        </is>
      </c>
      <c r="D32" s="14" t="inlineStr">
        <is>
          <t>Natural Gas - Europe</t>
        </is>
      </c>
      <c r="E32" s="14" t="inlineStr">
        <is>
          <t>$/MMBtu nom</t>
        </is>
      </c>
      <c r="F32" s="14" t="n">
        <v>15.08982634128</v>
      </c>
      <c r="G32" s="14" t="n">
        <v>29.74792727954</v>
      </c>
      <c r="H32" s="14" t="n">
        <v>13.57793133222667</v>
      </c>
      <c r="I32" s="14" t="n">
        <v>11.81462731887667</v>
      </c>
      <c r="J32" s="14" t="n">
        <v>12.2594081032545</v>
      </c>
      <c r="K32" s="14" t="n">
        <v>12.71174953984234</v>
      </c>
      <c r="L32" s="14" t="n">
        <v>11.7781302399255</v>
      </c>
      <c r="M32" s="14" t="n">
        <v>10.68705373722216</v>
      </c>
      <c r="N32" s="14" t="n">
        <v>10.29050537790119</v>
      </c>
      <c r="O32" s="14" t="n">
        <v>10.17355578680909</v>
      </c>
      <c r="P32" s="14" t="n">
        <v>10.37105810266853</v>
      </c>
      <c r="Q32" s="14" t="n">
        <v>10.59033098352239</v>
      </c>
      <c r="R32" s="14" t="n">
        <v>10.80960386437625</v>
      </c>
      <c r="S32" s="14" t="n">
        <v>11.02887674523011</v>
      </c>
      <c r="T32" s="14" t="n">
        <v>11.24814962608396</v>
      </c>
      <c r="U32" s="14" t="n">
        <v>11.46742250693782</v>
      </c>
      <c r="V32" s="14" t="n">
        <v>11.68669538779167</v>
      </c>
      <c r="W32" s="14" t="n">
        <v>11.90596826864554</v>
      </c>
      <c r="X32" s="14" t="n">
        <v>12.12524114949939</v>
      </c>
      <c r="Y32" s="14" t="n">
        <v>12.34451403035325</v>
      </c>
      <c r="Z32" s="14" t="n">
        <v>12.4670609015659</v>
      </c>
      <c r="AA32" s="14" t="n"/>
      <c r="AB32" s="14" t="n"/>
      <c r="AC32" s="14" t="n"/>
      <c r="AD32" s="14" t="n"/>
      <c r="AE32" s="14" t="inlineStr">
        <is>
          <t>legacy Mitigation row 670</t>
        </is>
      </c>
    </row>
    <row r="33">
      <c r="A33" s="14" t="inlineStr">
        <is>
          <t>AVG|nga.glo</t>
        </is>
      </c>
      <c r="B33" s="14" t="inlineStr">
        <is>
          <t>AVG</t>
        </is>
      </c>
      <c r="C33" s="14" t="inlineStr">
        <is>
          <t>nga.glo</t>
        </is>
      </c>
      <c r="D33" s="14" t="inlineStr">
        <is>
          <t>Natural gas - Global</t>
        </is>
      </c>
      <c r="E33" s="14" t="inlineStr">
        <is>
          <t>$/MMBtu nom</t>
        </is>
      </c>
      <c r="F33" s="14" t="n">
        <v>11.90477899691306</v>
      </c>
      <c r="G33" s="14" t="n">
        <v>24.42716391453583</v>
      </c>
      <c r="H33" s="14" t="n">
        <v>10.02416416587528</v>
      </c>
      <c r="I33" s="14" t="n">
        <v>8.614924332135278</v>
      </c>
      <c r="J33" s="14" t="n">
        <v>8.989837863327418</v>
      </c>
      <c r="K33" s="14" t="n">
        <v>9.298544837765945</v>
      </c>
      <c r="L33" s="14" t="n">
        <v>8.720762320424706</v>
      </c>
      <c r="M33" s="14" t="n">
        <v>7.998921291923774</v>
      </c>
      <c r="N33" s="14" t="n">
        <v>7.761524247085426</v>
      </c>
      <c r="O33" s="14" t="n">
        <v>7.72231780916528</v>
      </c>
      <c r="P33" s="14" t="n">
        <v>7.869155699891624</v>
      </c>
      <c r="Q33" s="14" t="n">
        <v>8.063444606425763</v>
      </c>
      <c r="R33" s="14" t="n">
        <v>8.263806846293239</v>
      </c>
      <c r="S33" s="14" t="n">
        <v>8.459282252827379</v>
      </c>
      <c r="T33" s="14" t="n">
        <v>8.651002992694854</v>
      </c>
      <c r="U33" s="14" t="n">
        <v>8.831750565895661</v>
      </c>
      <c r="V33" s="14" t="n">
        <v>9.016200805763134</v>
      </c>
      <c r="W33" s="14" t="n">
        <v>9.21135504563061</v>
      </c>
      <c r="X33" s="14" t="n">
        <v>9.381701368831415</v>
      </c>
      <c r="Y33" s="14" t="n">
        <v>9.580799942032224</v>
      </c>
      <c r="Z33" s="14" t="n">
        <v>9.727766658220856</v>
      </c>
      <c r="AA33" s="14" t="n"/>
      <c r="AB33" s="14" t="n"/>
      <c r="AC33" s="14" t="n"/>
      <c r="AD33" s="14" t="n"/>
      <c r="AE33" s="14" t="inlineStr">
        <is>
          <t>legacy Mitigation row 671</t>
        </is>
      </c>
    </row>
    <row r="34">
      <c r="A34" s="14" t="inlineStr">
        <is>
          <t>IMF-IEA|oil</t>
        </is>
      </c>
      <c r="B34" s="14" t="inlineStr">
        <is>
          <t>IMF-IEA</t>
        </is>
      </c>
      <c r="C34" s="14" t="inlineStr">
        <is>
          <t>oil</t>
        </is>
      </c>
      <c r="D34" s="14" t="inlineStr">
        <is>
          <t>Crude Oil</t>
        </is>
      </c>
      <c r="E34" s="14" t="inlineStr">
        <is>
          <t>$/bbl nom</t>
        </is>
      </c>
      <c r="F34" s="14" t="n">
        <v>70.83150000000001</v>
      </c>
      <c r="G34" s="14" t="n">
        <v>98.99632800000001</v>
      </c>
      <c r="H34" s="14" t="n">
        <v>82.321243</v>
      </c>
      <c r="I34" s="14" t="n">
        <v>79.911739</v>
      </c>
      <c r="J34" s="14" t="n">
        <v>75.11499886473794</v>
      </c>
      <c r="K34" s="14" t="n">
        <v>82.04247722947591</v>
      </c>
      <c r="L34" s="14" t="n">
        <v>78.67181459421386</v>
      </c>
      <c r="M34" s="14" t="n">
        <v>78.78745445895181</v>
      </c>
      <c r="N34" s="14" t="n">
        <v>79.65084982368977</v>
      </c>
      <c r="O34" s="14" t="n">
        <v>80.61488168842772</v>
      </c>
      <c r="P34" s="14" t="n">
        <v>81.36358770335957</v>
      </c>
      <c r="Q34" s="14" t="n">
        <v>82.8407073934446</v>
      </c>
      <c r="R34" s="14" t="n">
        <v>84.31782708352964</v>
      </c>
      <c r="S34" s="14" t="n">
        <v>85.79494677361467</v>
      </c>
      <c r="T34" s="14" t="n">
        <v>87.27206646369972</v>
      </c>
      <c r="U34" s="14" t="n">
        <v>88.74918615378476</v>
      </c>
      <c r="V34" s="14" t="n">
        <v>90.2263058438698</v>
      </c>
      <c r="W34" s="14" t="n">
        <v>91.70342553395484</v>
      </c>
      <c r="X34" s="14" t="n">
        <v>93.18054522403988</v>
      </c>
      <c r="Y34" s="14" t="n">
        <v>94.65766491412492</v>
      </c>
      <c r="Z34" s="14" t="n">
        <v>81.38509950306393</v>
      </c>
      <c r="AA34" s="14" t="n"/>
      <c r="AB34" s="14" t="n"/>
      <c r="AC34" s="14" t="n"/>
      <c r="AD34" s="14" t="n"/>
      <c r="AE34" s="14" t="inlineStr">
        <is>
          <t>legacy Mitigation row 674</t>
        </is>
      </c>
    </row>
    <row r="35">
      <c r="A35" s="14" t="inlineStr">
        <is>
          <t>IMF-IEA|coa</t>
        </is>
      </c>
      <c r="B35" s="14" t="inlineStr">
        <is>
          <t>IMF-IEA</t>
        </is>
      </c>
      <c r="C35" s="14" t="inlineStr">
        <is>
          <t>coa</t>
        </is>
      </c>
      <c r="D35" s="14" t="inlineStr">
        <is>
          <t>Coal</t>
        </is>
      </c>
      <c r="E35" s="14" t="inlineStr">
        <is>
          <t>$/ton nom</t>
        </is>
      </c>
      <c r="F35" s="14" t="n">
        <v>143.984744</v>
      </c>
      <c r="G35" s="14" t="n">
        <v>384.169733</v>
      </c>
      <c r="H35" s="14" t="n">
        <v>188.152584</v>
      </c>
      <c r="I35" s="14" t="n">
        <v>143.551382</v>
      </c>
      <c r="J35" s="14" t="n">
        <v>112.437589</v>
      </c>
      <c r="K35" s="14" t="n">
        <v>135.601486</v>
      </c>
      <c r="L35" s="14" t="n">
        <v>143.176523</v>
      </c>
      <c r="M35" s="14" t="n">
        <v>143.310932</v>
      </c>
      <c r="N35" s="14" t="n">
        <v>143.44086</v>
      </c>
      <c r="O35" s="14" t="n">
        <v>143.44086</v>
      </c>
      <c r="P35" s="14" t="n">
        <v>144.7356300139154</v>
      </c>
      <c r="Q35" s="14" t="n">
        <v>147.3022100363143</v>
      </c>
      <c r="R35" s="14" t="n">
        <v>149.8687900587132</v>
      </c>
      <c r="S35" s="14" t="n">
        <v>152.435370081112</v>
      </c>
      <c r="T35" s="14" t="n">
        <v>155.0019501035109</v>
      </c>
      <c r="U35" s="14" t="n">
        <v>157.5685301259097</v>
      </c>
      <c r="V35" s="14" t="n">
        <v>160.1351101483086</v>
      </c>
      <c r="W35" s="14" t="n">
        <v>162.7016901707075</v>
      </c>
      <c r="X35" s="14" t="n">
        <v>165.2682701931063</v>
      </c>
      <c r="Y35" s="14" t="n">
        <v>167.8348502155052</v>
      </c>
      <c r="Z35" s="14" t="n">
        <v>170.401430237904</v>
      </c>
      <c r="AA35" s="14" t="n"/>
      <c r="AB35" s="14" t="n"/>
      <c r="AC35" s="14" t="n"/>
      <c r="AD35" s="14" t="n"/>
      <c r="AE35" s="14" t="inlineStr">
        <is>
          <t>legacy Mitigation row 675</t>
        </is>
      </c>
    </row>
    <row r="36">
      <c r="A36" s="14" t="inlineStr">
        <is>
          <t>IMF-IEA|nga.lng</t>
        </is>
      </c>
      <c r="B36" s="14" t="inlineStr">
        <is>
          <t>IMF-IEA</t>
        </is>
      </c>
      <c r="C36" s="14" t="inlineStr">
        <is>
          <t>nga.lng</t>
        </is>
      </c>
      <c r="D36" s="14" t="inlineStr">
        <is>
          <t>Natural Gas - LNG</t>
        </is>
      </c>
      <c r="E36" s="14" t="inlineStr">
        <is>
          <t>$/MMBtu nom</t>
        </is>
      </c>
      <c r="F36" s="14" t="n">
        <v>17.253915</v>
      </c>
      <c r="G36" s="14" t="n">
        <v>35.4084285</v>
      </c>
      <c r="H36" s="14" t="n">
        <v>13.173343</v>
      </c>
      <c r="I36" s="14" t="n">
        <v>11.299834</v>
      </c>
      <c r="J36" s="14" t="n">
        <v>11.21177343454595</v>
      </c>
      <c r="K36" s="14" t="n">
        <v>12.3653098690919</v>
      </c>
      <c r="L36" s="14" t="n">
        <v>10.86026280363785</v>
      </c>
      <c r="M36" s="14" t="n">
        <v>9.030507238183798</v>
      </c>
      <c r="N36" s="14" t="n">
        <v>8.288043672729749</v>
      </c>
      <c r="O36" s="14" t="n">
        <v>7.945371607275698</v>
      </c>
      <c r="P36" s="14" t="n">
        <v>8.038235489751857</v>
      </c>
      <c r="Q36" s="14" t="n">
        <v>8.271642500547099</v>
      </c>
      <c r="R36" s="14" t="n">
        <v>8.505049511342342</v>
      </c>
      <c r="S36" s="14" t="n">
        <v>8.738456522137584</v>
      </c>
      <c r="T36" s="14" t="n">
        <v>8.971863532932826</v>
      </c>
      <c r="U36" s="14" t="n">
        <v>9.205270543728068</v>
      </c>
      <c r="V36" s="14" t="n">
        <v>9.438677554523309</v>
      </c>
      <c r="W36" s="14" t="n">
        <v>9.672084565318553</v>
      </c>
      <c r="X36" s="14" t="n">
        <v>9.905491576113793</v>
      </c>
      <c r="Y36" s="14" t="n">
        <v>10.13889858690904</v>
      </c>
      <c r="Z36" s="14" t="n">
        <v>9.649290566381675</v>
      </c>
      <c r="AA36" s="14" t="n"/>
      <c r="AB36" s="14" t="n"/>
      <c r="AC36" s="14" t="n"/>
      <c r="AD36" s="14" t="n"/>
      <c r="AE36" s="14" t="inlineStr">
        <is>
          <t>legacy Mitigation row 676</t>
        </is>
      </c>
    </row>
    <row r="37">
      <c r="A37" s="14" t="inlineStr">
        <is>
          <t>IMF-IEA|nga.nam</t>
        </is>
      </c>
      <c r="B37" s="14" t="inlineStr">
        <is>
          <t>IMF-IEA</t>
        </is>
      </c>
      <c r="C37" s="14" t="inlineStr">
        <is>
          <t>nga.nam</t>
        </is>
      </c>
      <c r="D37" s="14" t="inlineStr">
        <is>
          <t>Natural Gas - North Am</t>
        </is>
      </c>
      <c r="E37" s="14" t="inlineStr">
        <is>
          <t>$/MMBtu nom</t>
        </is>
      </c>
      <c r="F37" s="14" t="n">
        <v>3.716119</v>
      </c>
      <c r="G37" s="14" t="n">
        <v>6.516296</v>
      </c>
      <c r="H37" s="14" t="n">
        <v>2.671452</v>
      </c>
      <c r="I37" s="14" t="n">
        <v>2.417967</v>
      </c>
      <c r="J37" s="14" t="n">
        <v>3.20281006072757</v>
      </c>
      <c r="K37" s="14" t="n">
        <v>3.32444012145514</v>
      </c>
      <c r="L37" s="14" t="n">
        <v>3.62135318218271</v>
      </c>
      <c r="M37" s="14" t="n">
        <v>3.75947624291028</v>
      </c>
      <c r="N37" s="14" t="n">
        <v>3.904057803637849</v>
      </c>
      <c r="O37" s="14" t="n">
        <v>4.097222864365419</v>
      </c>
      <c r="P37" s="14" t="n">
        <v>4.165477340051941</v>
      </c>
      <c r="Q37" s="14" t="n">
        <v>4.261835942837645</v>
      </c>
      <c r="R37" s="14" t="n">
        <v>4.358194545623348</v>
      </c>
      <c r="S37" s="14" t="n">
        <v>4.454553148409052</v>
      </c>
      <c r="T37" s="14" t="n">
        <v>4.550911751194755</v>
      </c>
      <c r="U37" s="14" t="n">
        <v>4.647270353980459</v>
      </c>
      <c r="V37" s="14" t="n">
        <v>4.743628956766162</v>
      </c>
      <c r="W37" s="14" t="n">
        <v>4.839987559551866</v>
      </c>
      <c r="X37" s="14" t="n">
        <v>4.93634616233757</v>
      </c>
      <c r="Y37" s="14" t="n">
        <v>5.032704765123273</v>
      </c>
      <c r="Z37" s="14" t="n">
        <v>4.318245541983631</v>
      </c>
      <c r="AA37" s="14" t="n"/>
      <c r="AB37" s="14" t="n"/>
      <c r="AC37" s="14" t="n"/>
      <c r="AD37" s="14" t="n"/>
      <c r="AE37" s="14" t="inlineStr">
        <is>
          <t>legacy Mitigation row 677</t>
        </is>
      </c>
    </row>
    <row r="38">
      <c r="A38" s="14" t="inlineStr">
        <is>
          <t>IMF-IEA|nga.eur</t>
        </is>
      </c>
      <c r="B38" s="14" t="inlineStr">
        <is>
          <t>IMF-IEA</t>
        </is>
      </c>
      <c r="C38" s="14" t="inlineStr">
        <is>
          <t>nga.eur</t>
        </is>
      </c>
      <c r="D38" s="14" t="inlineStr">
        <is>
          <t>Natural Gas - Europe</t>
        </is>
      </c>
      <c r="E38" s="14" t="inlineStr">
        <is>
          <t>$/MMBtu nom</t>
        </is>
      </c>
      <c r="F38" s="14" t="n">
        <v>17.253915</v>
      </c>
      <c r="G38" s="14" t="n">
        <v>35.4084285</v>
      </c>
      <c r="H38" s="14" t="n">
        <v>13.173343</v>
      </c>
      <c r="I38" s="14" t="n">
        <v>11.299834</v>
      </c>
      <c r="J38" s="14" t="n">
        <v>11.63911215488175</v>
      </c>
      <c r="K38" s="14" t="n">
        <v>12.8176243097635</v>
      </c>
      <c r="L38" s="14" t="n">
        <v>11.27995146464525</v>
      </c>
      <c r="M38" s="14" t="n">
        <v>9.538497119527005</v>
      </c>
      <c r="N38" s="14" t="n">
        <v>8.828238274408756</v>
      </c>
      <c r="O38" s="14" t="n">
        <v>8.531398929290507</v>
      </c>
      <c r="P38" s="14" t="n">
        <v>8.706174841649984</v>
      </c>
      <c r="Q38" s="14" t="n">
        <v>8.913606601501083</v>
      </c>
      <c r="R38" s="14" t="n">
        <v>9.121038361352181</v>
      </c>
      <c r="S38" s="14" t="n">
        <v>9.328470121203278</v>
      </c>
      <c r="T38" s="14" t="n">
        <v>9.535901881054375</v>
      </c>
      <c r="U38" s="14" t="n">
        <v>9.743333640905472</v>
      </c>
      <c r="V38" s="14" t="n">
        <v>9.95076540075657</v>
      </c>
      <c r="W38" s="14" t="n">
        <v>10.15819716060767</v>
      </c>
      <c r="X38" s="14" t="n">
        <v>10.36562892045877</v>
      </c>
      <c r="Y38" s="14" t="n">
        <v>10.57306068030987</v>
      </c>
      <c r="Z38" s="14" t="n">
        <v>8.803745949832422</v>
      </c>
      <c r="AA38" s="14" t="n"/>
      <c r="AB38" s="14" t="n"/>
      <c r="AC38" s="14" t="n"/>
      <c r="AD38" s="14" t="n"/>
      <c r="AE38" s="14" t="inlineStr">
        <is>
          <t>legacy Mitigation row 678</t>
        </is>
      </c>
    </row>
    <row r="39">
      <c r="A39" s="14" t="inlineStr">
        <is>
          <t>IMF-IEA|nga.glo</t>
        </is>
      </c>
      <c r="B39" s="14" t="inlineStr">
        <is>
          <t>IMF-IEA</t>
        </is>
      </c>
      <c r="C39" s="14" t="inlineStr">
        <is>
          <t>nga.glo</t>
        </is>
      </c>
      <c r="D39" s="14" t="inlineStr">
        <is>
          <t>Natural gas - Global</t>
        </is>
      </c>
      <c r="E39" s="14" t="inlineStr">
        <is>
          <t>$/MMBtu nom</t>
        </is>
      </c>
      <c r="F39" s="14" t="n">
        <v>12.74131633333333</v>
      </c>
      <c r="G39" s="14" t="n">
        <v>25.77771766666666</v>
      </c>
      <c r="H39" s="14" t="n">
        <v>9.672712666666667</v>
      </c>
      <c r="I39" s="14" t="n">
        <v>8.339211666666667</v>
      </c>
      <c r="J39" s="14" t="n">
        <v>8.684565216718424</v>
      </c>
      <c r="K39" s="14" t="n">
        <v>9.502458100103514</v>
      </c>
      <c r="L39" s="14" t="n">
        <v>8.58718915015527</v>
      </c>
      <c r="M39" s="14" t="n">
        <v>7.442826866873695</v>
      </c>
      <c r="N39" s="14" t="n">
        <v>7.006779916925452</v>
      </c>
      <c r="O39" s="14" t="n">
        <v>6.857997800310542</v>
      </c>
      <c r="P39" s="14" t="n">
        <v>6.96996255715126</v>
      </c>
      <c r="Q39" s="14" t="n">
        <v>7.149028348295276</v>
      </c>
      <c r="R39" s="14" t="n">
        <v>7.32809413943929</v>
      </c>
      <c r="S39" s="14" t="n">
        <v>7.507159930583305</v>
      </c>
      <c r="T39" s="14" t="n">
        <v>7.686225721727318</v>
      </c>
      <c r="U39" s="14" t="n">
        <v>7.865291512871333</v>
      </c>
      <c r="V39" s="14" t="n">
        <v>8.044357304015348</v>
      </c>
      <c r="W39" s="14" t="n">
        <v>8.223423095159363</v>
      </c>
      <c r="X39" s="14" t="n">
        <v>8.402488886303376</v>
      </c>
      <c r="Y39" s="14" t="n">
        <v>8.581554677447391</v>
      </c>
      <c r="Z39" s="14" t="n">
        <v>7.590427352732576</v>
      </c>
      <c r="AA39" s="14" t="n"/>
      <c r="AB39" s="14" t="n"/>
      <c r="AC39" s="14" t="n"/>
      <c r="AD39" s="14" t="n"/>
      <c r="AE39" s="14" t="inlineStr">
        <is>
          <t>legacy Mitigation row 679</t>
        </is>
      </c>
    </row>
    <row r="40">
      <c r="A40" s="14" t="inlineStr">
        <is>
          <t>IMF-WB|oil</t>
        </is>
      </c>
      <c r="B40" s="14" t="inlineStr">
        <is>
          <t>IMF-WB</t>
        </is>
      </c>
      <c r="C40" s="14" t="inlineStr">
        <is>
          <t>oil</t>
        </is>
      </c>
      <c r="D40" s="14" t="inlineStr">
        <is>
          <t>Crude Oil</t>
        </is>
      </c>
      <c r="E40" s="14" t="inlineStr">
        <is>
          <t>$/bbl nom</t>
        </is>
      </c>
      <c r="F40" s="14" t="n">
        <v>70.637416666665</v>
      </c>
      <c r="G40" s="14" t="n">
        <v>99.41024733333501</v>
      </c>
      <c r="H40" s="14" t="n">
        <v>82.46874649999999</v>
      </c>
      <c r="I40" s="14" t="n">
        <v>80.30520283333499</v>
      </c>
      <c r="J40" s="14" t="n">
        <v>70.6624535</v>
      </c>
      <c r="K40" s="14" t="n">
        <v>76.093256</v>
      </c>
      <c r="L40" s="14" t="n">
        <v>72.51644233659962</v>
      </c>
      <c r="M40" s="14" t="n">
        <v>72.23928238112394</v>
      </c>
      <c r="N40" s="14" t="n">
        <v>72.77091500447182</v>
      </c>
      <c r="O40" s="14" t="n">
        <v>73.43762116531721</v>
      </c>
      <c r="P40" s="14" t="n">
        <v>74.02182791915223</v>
      </c>
      <c r="Q40" s="14" t="n">
        <v>75.33444834814043</v>
      </c>
      <c r="R40" s="14" t="n">
        <v>76.64706877712862</v>
      </c>
      <c r="S40" s="14" t="n">
        <v>77.95968920611682</v>
      </c>
      <c r="T40" s="14" t="n">
        <v>79.27230963510502</v>
      </c>
      <c r="U40" s="14" t="n">
        <v>80.58493006409321</v>
      </c>
      <c r="V40" s="14" t="n">
        <v>81.89755049308141</v>
      </c>
      <c r="W40" s="14" t="n">
        <v>83.21017092206961</v>
      </c>
      <c r="X40" s="14" t="n">
        <v>84.5227913510578</v>
      </c>
      <c r="Y40" s="14" t="n">
        <v>85.83541178004602</v>
      </c>
      <c r="Z40" s="14" t="n">
        <v>87.1480322090342</v>
      </c>
      <c r="AA40" s="14" t="n"/>
      <c r="AB40" s="14" t="n"/>
      <c r="AC40" s="14" t="n"/>
      <c r="AD40" s="14" t="n"/>
      <c r="AE40" s="14" t="inlineStr">
        <is>
          <t>legacy Mitigation row 682</t>
        </is>
      </c>
    </row>
    <row r="41">
      <c r="A41" s="14" t="inlineStr">
        <is>
          <t>IMF-WB|coa</t>
        </is>
      </c>
      <c r="B41" s="14" t="inlineStr">
        <is>
          <t>IMF-WB</t>
        </is>
      </c>
      <c r="C41" s="14" t="inlineStr">
        <is>
          <t>coa</t>
        </is>
      </c>
      <c r="D41" s="14" t="inlineStr">
        <is>
          <t>Coal</t>
        </is>
      </c>
      <c r="E41" s="14" t="inlineStr">
        <is>
          <t>$/ton nom</t>
        </is>
      </c>
      <c r="F41" s="14" t="n">
        <v>141.017372</v>
      </c>
      <c r="G41" s="14" t="n">
        <v>364.531533166665</v>
      </c>
      <c r="H41" s="14" t="n">
        <v>180.465875333335</v>
      </c>
      <c r="I41" s="14" t="n">
        <v>139.849024333335</v>
      </c>
      <c r="J41" s="14" t="n">
        <v>116.2187945</v>
      </c>
      <c r="K41" s="14" t="n">
        <v>120.300743</v>
      </c>
      <c r="L41" s="14" t="n">
        <v>125.2411102200411</v>
      </c>
      <c r="M41" s="14" t="n">
        <v>126.1889672849724</v>
      </c>
      <c r="N41" s="14" t="n">
        <v>127.2235962565214</v>
      </c>
      <c r="O41" s="14" t="n">
        <v>128.2434819077543</v>
      </c>
      <c r="P41" s="14" t="n">
        <v>129.2638934237636</v>
      </c>
      <c r="Q41" s="14" t="n">
        <v>131.5561149482565</v>
      </c>
      <c r="R41" s="14" t="n">
        <v>133.8483364727493</v>
      </c>
      <c r="S41" s="14" t="n">
        <v>136.1405579972422</v>
      </c>
      <c r="T41" s="14" t="n">
        <v>138.432779521735</v>
      </c>
      <c r="U41" s="14" t="n">
        <v>140.7250010462278</v>
      </c>
      <c r="V41" s="14" t="n">
        <v>143.0172225707206</v>
      </c>
      <c r="W41" s="14" t="n">
        <v>145.3094440952135</v>
      </c>
      <c r="X41" s="14" t="n">
        <v>147.6016656197063</v>
      </c>
      <c r="Y41" s="14" t="n">
        <v>149.8938871441991</v>
      </c>
      <c r="Z41" s="14" t="n">
        <v>152.186108668692</v>
      </c>
      <c r="AA41" s="14" t="n"/>
      <c r="AB41" s="14" t="n"/>
      <c r="AC41" s="14" t="n"/>
      <c r="AD41" s="14" t="n"/>
      <c r="AE41" s="14" t="inlineStr">
        <is>
          <t>legacy Mitigation row 683</t>
        </is>
      </c>
    </row>
    <row r="42">
      <c r="A42" s="14" t="inlineStr">
        <is>
          <t>IMF-WB|nga.lng</t>
        </is>
      </c>
      <c r="B42" s="14" t="inlineStr">
        <is>
          <t>IMF-WB</t>
        </is>
      </c>
      <c r="C42" s="14" t="inlineStr">
        <is>
          <t>nga.lng</t>
        </is>
      </c>
      <c r="D42" s="14" t="inlineStr">
        <is>
          <t>Natural Gas - LNG</t>
        </is>
      </c>
      <c r="E42" s="14" t="inlineStr">
        <is>
          <t>$/MMBtu nom</t>
        </is>
      </c>
      <c r="F42" s="14" t="n">
        <v>17.35817247419</v>
      </c>
      <c r="G42" s="14" t="n">
        <v>36.8185895711</v>
      </c>
      <c r="H42" s="14" t="n">
        <v>13.2884541231</v>
      </c>
      <c r="I42" s="14" t="n">
        <v>11.335418266295</v>
      </c>
      <c r="J42" s="14" t="n">
        <v>11.793875</v>
      </c>
      <c r="K42" s="14" t="n">
        <v>12.7250835</v>
      </c>
      <c r="L42" s="14" t="n">
        <v>11.61299337200411</v>
      </c>
      <c r="M42" s="14" t="n">
        <v>10.14897512849724</v>
      </c>
      <c r="N42" s="14" t="n">
        <v>9.781150125652141</v>
      </c>
      <c r="O42" s="14" t="n">
        <v>9.818138690775427</v>
      </c>
      <c r="P42" s="14" t="n">
        <v>9.852305342376367</v>
      </c>
      <c r="Q42" s="14" t="n">
        <v>10.02701512229639</v>
      </c>
      <c r="R42" s="14" t="n">
        <v>10.20172490221641</v>
      </c>
      <c r="S42" s="14" t="n">
        <v>10.37643468213643</v>
      </c>
      <c r="T42" s="14" t="n">
        <v>10.55114446205645</v>
      </c>
      <c r="U42" s="14" t="n">
        <v>10.72585424197647</v>
      </c>
      <c r="V42" s="14" t="n">
        <v>10.9005640218965</v>
      </c>
      <c r="W42" s="14" t="n">
        <v>11.07527380181652</v>
      </c>
      <c r="X42" s="14" t="n">
        <v>11.24998358173654</v>
      </c>
      <c r="Y42" s="14" t="n">
        <v>11.42469336165656</v>
      </c>
      <c r="Z42" s="14" t="n">
        <v>11.59940314157658</v>
      </c>
      <c r="AA42" s="14" t="n"/>
      <c r="AB42" s="14" t="n"/>
      <c r="AC42" s="14" t="n"/>
      <c r="AD42" s="14" t="n"/>
      <c r="AE42" s="14" t="inlineStr">
        <is>
          <t>legacy Mitigation row 684</t>
        </is>
      </c>
    </row>
    <row r="43">
      <c r="A43" s="14" t="inlineStr">
        <is>
          <t>IMF-WB|nga.nam</t>
        </is>
      </c>
      <c r="B43" s="14" t="inlineStr">
        <is>
          <t>IMF-WB</t>
        </is>
      </c>
      <c r="C43" s="14" t="inlineStr">
        <is>
          <t>nga.nam</t>
        </is>
      </c>
      <c r="D43" s="14" t="inlineStr">
        <is>
          <t>Natural Gas - North Am</t>
        </is>
      </c>
      <c r="E43" s="14" t="inlineStr">
        <is>
          <t>$/MMBtu nom</t>
        </is>
      </c>
      <c r="F43" s="14" t="n">
        <v>3.783763666665</v>
      </c>
      <c r="G43" s="14" t="n">
        <v>6.442306333335</v>
      </c>
      <c r="H43" s="14" t="n">
        <v>2.604630166665</v>
      </c>
      <c r="I43" s="14" t="n">
        <v>2.304537666665</v>
      </c>
      <c r="J43" s="14" t="n">
        <v>3.51737</v>
      </c>
      <c r="K43" s="14" t="n">
        <v>3.6125435</v>
      </c>
      <c r="L43" s="14" t="n">
        <v>3.773624192991925</v>
      </c>
      <c r="M43" s="14" t="n">
        <v>3.766323211946647</v>
      </c>
      <c r="N43" s="14" t="n">
        <v>3.768617358563136</v>
      </c>
      <c r="O43" s="14" t="n">
        <v>3.821264686273246</v>
      </c>
      <c r="P43" s="14" t="n">
        <v>3.861638544456434</v>
      </c>
      <c r="Q43" s="14" t="n">
        <v>3.930116529738803</v>
      </c>
      <c r="R43" s="14" t="n">
        <v>3.998594515021173</v>
      </c>
      <c r="S43" s="14" t="n">
        <v>4.067072500303541</v>
      </c>
      <c r="T43" s="14" t="n">
        <v>4.13555048558591</v>
      </c>
      <c r="U43" s="14" t="n">
        <v>4.20402847086828</v>
      </c>
      <c r="V43" s="14" t="n">
        <v>4.272506456150649</v>
      </c>
      <c r="W43" s="14" t="n">
        <v>4.340984441433019</v>
      </c>
      <c r="X43" s="14" t="n">
        <v>4.409462426715387</v>
      </c>
      <c r="Y43" s="14" t="n">
        <v>4.477940411997757</v>
      </c>
      <c r="Z43" s="14" t="n">
        <v>4.546418397280124</v>
      </c>
      <c r="AA43" s="14" t="n"/>
      <c r="AB43" s="14" t="n"/>
      <c r="AC43" s="14" t="n"/>
      <c r="AD43" s="14" t="n"/>
      <c r="AE43" s="14" t="inlineStr">
        <is>
          <t>legacy Mitigation row 685</t>
        </is>
      </c>
    </row>
    <row r="44">
      <c r="A44" s="14" t="inlineStr">
        <is>
          <t>IMF-WB|nga.eur</t>
        </is>
      </c>
      <c r="B44" s="14" t="inlineStr">
        <is>
          <t>IMF-WB</t>
        </is>
      </c>
      <c r="C44" s="14" t="inlineStr">
        <is>
          <t>nga.eur</t>
        </is>
      </c>
      <c r="D44" s="14" t="inlineStr">
        <is>
          <t>Natural Gas - Europe</t>
        </is>
      </c>
      <c r="E44" s="14" t="inlineStr">
        <is>
          <t>$/MMBtu nom</t>
        </is>
      </c>
      <c r="F44" s="14" t="n">
        <v>13.33450601192</v>
      </c>
      <c r="G44" s="14" t="n">
        <v>27.97337991931</v>
      </c>
      <c r="H44" s="14" t="n">
        <v>13.63514449834</v>
      </c>
      <c r="I44" s="14" t="n">
        <v>11.867677478315</v>
      </c>
      <c r="J44" s="14" t="n">
        <v>12.706196</v>
      </c>
      <c r="K44" s="14" t="n">
        <v>13.5560555</v>
      </c>
      <c r="L44" s="14" t="n">
        <v>12.32697389524299</v>
      </c>
      <c r="M44" s="14" t="n">
        <v>10.86170648630624</v>
      </c>
      <c r="N44" s="14" t="n">
        <v>10.43823129244303</v>
      </c>
      <c r="O44" s="14" t="n">
        <v>10.43415425092313</v>
      </c>
      <c r="P44" s="14" t="n">
        <v>10.58927681235282</v>
      </c>
      <c r="Q44" s="14" t="n">
        <v>10.77705522127413</v>
      </c>
      <c r="R44" s="14" t="n">
        <v>10.96483363019544</v>
      </c>
      <c r="S44" s="14" t="n">
        <v>11.15261203911674</v>
      </c>
      <c r="T44" s="14" t="n">
        <v>11.34039044803805</v>
      </c>
      <c r="U44" s="14" t="n">
        <v>11.52816885695936</v>
      </c>
      <c r="V44" s="14" t="n">
        <v>11.71594726588067</v>
      </c>
      <c r="W44" s="14" t="n">
        <v>11.90372567480198</v>
      </c>
      <c r="X44" s="14" t="n">
        <v>12.09150408372329</v>
      </c>
      <c r="Y44" s="14" t="n">
        <v>12.2792824926446</v>
      </c>
      <c r="Z44" s="14" t="n">
        <v>12.4670609015659</v>
      </c>
      <c r="AA44" s="14" t="n"/>
      <c r="AB44" s="14" t="n"/>
      <c r="AC44" s="14" t="n"/>
      <c r="AD44" s="14" t="n"/>
      <c r="AE44" s="14" t="inlineStr">
        <is>
          <t>legacy Mitigation row 686</t>
        </is>
      </c>
    </row>
    <row r="45">
      <c r="A45" s="14" t="inlineStr">
        <is>
          <t>IMF-WB|nga.glo</t>
        </is>
      </c>
      <c r="B45" s="14" t="inlineStr">
        <is>
          <t>IMF-WB</t>
        </is>
      </c>
      <c r="C45" s="14" t="inlineStr">
        <is>
          <t>nga.glo</t>
        </is>
      </c>
      <c r="D45" s="14" t="inlineStr">
        <is>
          <t>Natural gas - Global</t>
        </is>
      </c>
      <c r="E45" s="14" t="inlineStr">
        <is>
          <t>$/MMBtu nom</t>
        </is>
      </c>
      <c r="F45" s="14" t="n">
        <v>11.49214738425833</v>
      </c>
      <c r="G45" s="14" t="n">
        <v>23.744758607915</v>
      </c>
      <c r="H45" s="14" t="n">
        <v>9.842742929368333</v>
      </c>
      <c r="I45" s="14" t="n">
        <v>8.502544470425001</v>
      </c>
      <c r="J45" s="14" t="n">
        <v>9.339146999999999</v>
      </c>
      <c r="K45" s="14" t="n">
        <v>9.964560833333334</v>
      </c>
      <c r="L45" s="14" t="n">
        <v>9.237863820079674</v>
      </c>
      <c r="M45" s="14" t="n">
        <v>8.25900160891671</v>
      </c>
      <c r="N45" s="14" t="n">
        <v>7.995999592219434</v>
      </c>
      <c r="O45" s="14" t="n">
        <v>8.024519209323934</v>
      </c>
      <c r="P45" s="14" t="n">
        <v>8.101073566395206</v>
      </c>
      <c r="Q45" s="14" t="n">
        <v>8.244728957769773</v>
      </c>
      <c r="R45" s="14" t="n">
        <v>8.38838434914434</v>
      </c>
      <c r="S45" s="14" t="n">
        <v>8.532039740518906</v>
      </c>
      <c r="T45" s="14" t="n">
        <v>8.675695131893471</v>
      </c>
      <c r="U45" s="14" t="n">
        <v>8.819350523268039</v>
      </c>
      <c r="V45" s="14" t="n">
        <v>8.963005914642606</v>
      </c>
      <c r="W45" s="14" t="n">
        <v>9.106661306017171</v>
      </c>
      <c r="X45" s="14" t="n">
        <v>9.250316697391737</v>
      </c>
      <c r="Y45" s="14" t="n">
        <v>9.393972088766306</v>
      </c>
      <c r="Z45" s="14" t="n">
        <v>9.53762748014087</v>
      </c>
      <c r="AA45" s="14" t="n"/>
      <c r="AB45" s="14" t="n"/>
      <c r="AC45" s="14" t="n"/>
      <c r="AD45" s="14" t="n"/>
      <c r="AE45" s="14" t="inlineStr">
        <is>
          <t>legacy Mitigation row 687</t>
        </is>
      </c>
    </row>
    <row r="46">
      <c r="A46" s="14" t="inlineStr">
        <is>
          <t>Manual|oil</t>
        </is>
      </c>
      <c r="B46" s="14" t="inlineStr">
        <is>
          <t>Manual</t>
        </is>
      </c>
      <c r="C46" s="14" t="inlineStr">
        <is>
          <t>oil</t>
        </is>
      </c>
      <c r="D46" s="14" t="inlineStr">
        <is>
          <t>Crude Oil</t>
        </is>
      </c>
      <c r="E46" s="14" t="inlineStr">
        <is>
          <t>$/bbl nom</t>
        </is>
      </c>
      <c r="F46" s="14" t="n">
        <v>70.83150000000001</v>
      </c>
      <c r="G46" s="14" t="n">
        <v>98.99632800000001</v>
      </c>
      <c r="H46" s="14" t="n">
        <v>82.321243</v>
      </c>
      <c r="I46" s="14" t="n">
        <v>79.911739</v>
      </c>
      <c r="J46" s="14" t="n">
        <v>68.324907</v>
      </c>
      <c r="K46" s="14" t="n">
        <v>27.86986666666667</v>
      </c>
      <c r="L46" s="14" t="n">
        <v>24.23466666666667</v>
      </c>
      <c r="M46" s="14" t="n">
        <v>21.0736231884058</v>
      </c>
      <c r="N46" s="14" t="n">
        <v>18.32488972904852</v>
      </c>
      <c r="O46" s="14" t="n">
        <v>18.32488972904852</v>
      </c>
      <c r="P46" s="14" t="n">
        <v>18.32488972904852</v>
      </c>
      <c r="Q46" s="14" t="n">
        <v>18.32488972904852</v>
      </c>
      <c r="R46" s="14" t="n">
        <v>18.32488972904852</v>
      </c>
      <c r="S46" s="14" t="n">
        <v>18.32488972904852</v>
      </c>
      <c r="T46" s="14" t="n">
        <v>18.32488972904852</v>
      </c>
      <c r="U46" s="14" t="n">
        <v>18.32488972904852</v>
      </c>
      <c r="V46" s="14" t="n">
        <v>18.32488972904852</v>
      </c>
      <c r="W46" s="14" t="n">
        <v>18.32488972904852</v>
      </c>
      <c r="X46" s="14" t="n">
        <v>18.32488972904852</v>
      </c>
      <c r="Y46" s="14" t="n">
        <v>18.32488972904852</v>
      </c>
      <c r="Z46" s="14" t="n">
        <v>18.32488972904852</v>
      </c>
      <c r="AA46" s="14" t="n"/>
      <c r="AB46" s="14" t="n"/>
      <c r="AC46" s="14" t="n"/>
      <c r="AD46" s="14" t="n"/>
      <c r="AE46" s="14" t="inlineStr">
        <is>
          <t>legacy Mitigation row 690</t>
        </is>
      </c>
    </row>
    <row r="47">
      <c r="A47" s="14" t="inlineStr">
        <is>
          <t>Manual|coa</t>
        </is>
      </c>
      <c r="B47" s="14" t="inlineStr">
        <is>
          <t>Manual</t>
        </is>
      </c>
      <c r="C47" s="14" t="inlineStr">
        <is>
          <t>coa</t>
        </is>
      </c>
      <c r="D47" s="14" t="inlineStr">
        <is>
          <t>Coal</t>
        </is>
      </c>
      <c r="E47" s="14" t="inlineStr">
        <is>
          <t>$/ton nom</t>
        </is>
      </c>
      <c r="F47" s="14" t="n">
        <v>143.984744</v>
      </c>
      <c r="G47" s="14" t="n">
        <v>384.169733</v>
      </c>
      <c r="H47" s="14" t="n">
        <v>188.152584</v>
      </c>
      <c r="I47" s="14" t="n">
        <v>143.551382</v>
      </c>
      <c r="J47" s="14" t="n">
        <v>112.437589</v>
      </c>
      <c r="K47" s="14" t="n">
        <v>37.26037333333334</v>
      </c>
      <c r="L47" s="14" t="n">
        <v>33.90693973333334</v>
      </c>
      <c r="M47" s="14" t="n">
        <v>30.85531515733334</v>
      </c>
      <c r="N47" s="14" t="n">
        <v>28.07833679317334</v>
      </c>
      <c r="O47" s="14" t="n">
        <v>28.07833679317334</v>
      </c>
      <c r="P47" s="14" t="n">
        <v>28.07833679317334</v>
      </c>
      <c r="Q47" s="14" t="n">
        <v>28.07833679317334</v>
      </c>
      <c r="R47" s="14" t="n">
        <v>28.07833679317334</v>
      </c>
      <c r="S47" s="14" t="n">
        <v>28.07833679317334</v>
      </c>
      <c r="T47" s="14" t="n">
        <v>28.07833679317334</v>
      </c>
      <c r="U47" s="14" t="n">
        <v>28.07833679317334</v>
      </c>
      <c r="V47" s="14" t="n">
        <v>28.07833679317334</v>
      </c>
      <c r="W47" s="14" t="n">
        <v>28.07833679317334</v>
      </c>
      <c r="X47" s="14" t="n">
        <v>28.07833679317334</v>
      </c>
      <c r="Y47" s="14" t="n">
        <v>28.07833679317334</v>
      </c>
      <c r="Z47" s="14" t="n">
        <v>28.07833679317334</v>
      </c>
      <c r="AA47" s="14" t="n"/>
      <c r="AB47" s="14" t="n"/>
      <c r="AC47" s="14" t="n"/>
      <c r="AD47" s="14" t="n"/>
      <c r="AE47" s="14" t="inlineStr">
        <is>
          <t>legacy Mitigation row 691</t>
        </is>
      </c>
    </row>
    <row r="48">
      <c r="A48" s="14" t="inlineStr">
        <is>
          <t>Manual|nga.lng</t>
        </is>
      </c>
      <c r="B48" s="14" t="inlineStr">
        <is>
          <t>Manual</t>
        </is>
      </c>
      <c r="C48" s="14" t="inlineStr">
        <is>
          <t>nga.lng</t>
        </is>
      </c>
      <c r="D48" s="14" t="inlineStr">
        <is>
          <t>Natural Gas - LNG</t>
        </is>
      </c>
      <c r="E48" s="14" t="inlineStr">
        <is>
          <t>$/MMBtu nom</t>
        </is>
      </c>
      <c r="F48" s="14" t="n">
        <v>18.600467</v>
      </c>
      <c r="G48" s="14" t="n">
        <v>33.297022</v>
      </c>
      <c r="H48" s="14" t="n">
        <v>13.463505</v>
      </c>
      <c r="I48" s="14" t="n">
        <v>11.708527</v>
      </c>
      <c r="J48" s="14" t="n">
        <v>12.08775</v>
      </c>
      <c r="K48" s="14" t="n">
        <v>7.121624358942219</v>
      </c>
      <c r="L48" s="14" t="n">
        <v>6.352488928176459</v>
      </c>
      <c r="M48" s="14" t="n">
        <v>5.666420123933402</v>
      </c>
      <c r="N48" s="14" t="n">
        <v>5.054446750548594</v>
      </c>
      <c r="O48" s="14" t="n">
        <v>5.054446750548594</v>
      </c>
      <c r="P48" s="14" t="n">
        <v>5.054446750548594</v>
      </c>
      <c r="Q48" s="14" t="n">
        <v>5.054446750548594</v>
      </c>
      <c r="R48" s="14" t="n">
        <v>5.054446750548594</v>
      </c>
      <c r="S48" s="14" t="n">
        <v>5.054446750548594</v>
      </c>
      <c r="T48" s="14" t="n">
        <v>5.054446750548594</v>
      </c>
      <c r="U48" s="14" t="n">
        <v>5.054446750548594</v>
      </c>
      <c r="V48" s="14" t="n">
        <v>5.054446750548594</v>
      </c>
      <c r="W48" s="14" t="n">
        <v>5.054446750548594</v>
      </c>
      <c r="X48" s="14" t="n">
        <v>5.054446750548594</v>
      </c>
      <c r="Y48" s="14" t="n">
        <v>5.054446750548594</v>
      </c>
      <c r="Z48" s="14" t="n">
        <v>5.054446750548594</v>
      </c>
      <c r="AA48" s="14" t="n"/>
      <c r="AB48" s="14" t="n"/>
      <c r="AC48" s="14" t="n"/>
      <c r="AD48" s="14" t="n"/>
      <c r="AE48" s="14" t="inlineStr">
        <is>
          <t>legacy Mitigation row 692</t>
        </is>
      </c>
    </row>
    <row r="49">
      <c r="A49" s="14" t="inlineStr">
        <is>
          <t>Manual|nga.nam</t>
        </is>
      </c>
      <c r="B49" s="14" t="inlineStr">
        <is>
          <t>Manual</t>
        </is>
      </c>
      <c r="C49" s="14" t="inlineStr">
        <is>
          <t>nga.nam</t>
        </is>
      </c>
      <c r="D49" s="14" t="inlineStr">
        <is>
          <t>Natural Gas - North Am</t>
        </is>
      </c>
      <c r="E49" s="14" t="inlineStr">
        <is>
          <t>$/MMBtu nom</t>
        </is>
      </c>
      <c r="F49" s="14" t="n">
        <v>3.716119</v>
      </c>
      <c r="G49" s="14" t="n">
        <v>6.516296</v>
      </c>
      <c r="H49" s="14" t="n">
        <v>2.671452</v>
      </c>
      <c r="I49" s="14" t="n">
        <v>2.417967</v>
      </c>
      <c r="J49" s="14" t="n">
        <v>3.63474</v>
      </c>
      <c r="K49" s="14" t="n">
        <v>1.570430769230769</v>
      </c>
      <c r="L49" s="14" t="n">
        <v>1.537713461538461</v>
      </c>
      <c r="M49" s="14" t="n">
        <v>1.505677764423077</v>
      </c>
      <c r="N49" s="14" t="n">
        <v>1.474309477664264</v>
      </c>
      <c r="O49" s="14" t="n">
        <v>1.474309477664264</v>
      </c>
      <c r="P49" s="14" t="n">
        <v>1.474309477664264</v>
      </c>
      <c r="Q49" s="14" t="n">
        <v>1.474309477664264</v>
      </c>
      <c r="R49" s="14" t="n">
        <v>1.474309477664264</v>
      </c>
      <c r="S49" s="14" t="n">
        <v>1.474309477664264</v>
      </c>
      <c r="T49" s="14" t="n">
        <v>1.474309477664264</v>
      </c>
      <c r="U49" s="14" t="n">
        <v>1.474309477664264</v>
      </c>
      <c r="V49" s="14" t="n">
        <v>1.474309477664264</v>
      </c>
      <c r="W49" s="14" t="n">
        <v>1.474309477664264</v>
      </c>
      <c r="X49" s="14" t="n">
        <v>1.474309477664264</v>
      </c>
      <c r="Y49" s="14" t="n">
        <v>1.474309477664264</v>
      </c>
      <c r="Z49" s="14" t="n">
        <v>1.474309477664264</v>
      </c>
      <c r="AA49" s="14" t="n"/>
      <c r="AB49" s="14" t="n"/>
      <c r="AC49" s="14" t="n"/>
      <c r="AD49" s="14" t="n"/>
      <c r="AE49" s="14" t="inlineStr">
        <is>
          <t>legacy Mitigation row 693</t>
        </is>
      </c>
    </row>
    <row r="50">
      <c r="A50" s="14" t="inlineStr">
        <is>
          <t>Manual|nga.eur</t>
        </is>
      </c>
      <c r="B50" s="14" t="inlineStr">
        <is>
          <t>Manual</t>
        </is>
      </c>
      <c r="C50" s="14" t="inlineStr">
        <is>
          <t>nga.eur</t>
        </is>
      </c>
      <c r="D50" s="14" t="inlineStr">
        <is>
          <t>Natural Gas - Europe</t>
        </is>
      </c>
      <c r="E50" s="14" t="inlineStr">
        <is>
          <t>$/MMBtu nom</t>
        </is>
      </c>
      <c r="F50" s="14" t="n">
        <v>15.907363</v>
      </c>
      <c r="G50" s="14" t="n">
        <v>37.519835</v>
      </c>
      <c r="H50" s="14" t="n">
        <v>12.883181</v>
      </c>
      <c r="I50" s="14" t="n">
        <v>10.891141</v>
      </c>
      <c r="J50" s="14" t="n">
        <v>11.912392</v>
      </c>
      <c r="K50" s="14" t="n">
        <v>1.338020466734499</v>
      </c>
      <c r="L50" s="14" t="n">
        <v>1.271119443397774</v>
      </c>
      <c r="M50" s="14" t="n">
        <v>1.207563471227885</v>
      </c>
      <c r="N50" s="14" t="n">
        <v>1.147185297666491</v>
      </c>
      <c r="O50" s="14" t="n">
        <v>1.147185297666491</v>
      </c>
      <c r="P50" s="14" t="n">
        <v>1.147185297666491</v>
      </c>
      <c r="Q50" s="14" t="n">
        <v>1.147185297666491</v>
      </c>
      <c r="R50" s="14" t="n">
        <v>1.147185297666491</v>
      </c>
      <c r="S50" s="14" t="n">
        <v>1.147185297666491</v>
      </c>
      <c r="T50" s="14" t="n">
        <v>1.147185297666491</v>
      </c>
      <c r="U50" s="14" t="n">
        <v>1.147185297666491</v>
      </c>
      <c r="V50" s="14" t="n">
        <v>1.147185297666491</v>
      </c>
      <c r="W50" s="14" t="n">
        <v>1.147185297666491</v>
      </c>
      <c r="X50" s="14" t="n">
        <v>1.147185297666491</v>
      </c>
      <c r="Y50" s="14" t="n">
        <v>1.147185297666491</v>
      </c>
      <c r="Z50" s="14" t="n">
        <v>1.147185297666491</v>
      </c>
      <c r="AA50" s="14" t="n"/>
      <c r="AB50" s="14" t="n"/>
      <c r="AC50" s="14" t="n"/>
      <c r="AD50" s="14" t="n"/>
      <c r="AE50" s="14" t="inlineStr">
        <is>
          <t>legacy Mitigation row 694</t>
        </is>
      </c>
    </row>
    <row r="51">
      <c r="A51" s="14" t="inlineStr">
        <is>
          <t>Manual|nga.glo</t>
        </is>
      </c>
      <c r="B51" s="14" t="inlineStr">
        <is>
          <t>Manual</t>
        </is>
      </c>
      <c r="C51" s="14" t="inlineStr">
        <is>
          <t>nga.glo</t>
        </is>
      </c>
      <c r="D51" s="14" t="inlineStr">
        <is>
          <t>Natural gas - Global</t>
        </is>
      </c>
      <c r="E51" s="14" t="inlineStr">
        <is>
          <t>$/MMBtu nom</t>
        </is>
      </c>
      <c r="F51" s="14" t="n">
        <v>12.74131633333333</v>
      </c>
      <c r="G51" s="14" t="n">
        <v>25.77771766666666</v>
      </c>
      <c r="H51" s="14" t="n">
        <v>9.672712666666667</v>
      </c>
      <c r="I51" s="14" t="n">
        <v>8.339211666666666</v>
      </c>
      <c r="J51" s="14" t="n">
        <v>9.211627333333334</v>
      </c>
      <c r="K51" s="14" t="n">
        <v>3.343358531635829</v>
      </c>
      <c r="L51" s="14" t="n">
        <v>3.053773944370898</v>
      </c>
      <c r="M51" s="14" t="n">
        <v>2.793220453194788</v>
      </c>
      <c r="N51" s="14" t="n">
        <v>2.558647175293116</v>
      </c>
      <c r="O51" s="14" t="n">
        <v>2.558647175293116</v>
      </c>
      <c r="P51" s="14" t="n">
        <v>2.558647175293116</v>
      </c>
      <c r="Q51" s="14" t="n">
        <v>2.558647175293116</v>
      </c>
      <c r="R51" s="14" t="n">
        <v>2.558647175293116</v>
      </c>
      <c r="S51" s="14" t="n">
        <v>2.558647175293116</v>
      </c>
      <c r="T51" s="14" t="n">
        <v>2.558647175293116</v>
      </c>
      <c r="U51" s="14" t="n">
        <v>2.558647175293116</v>
      </c>
      <c r="V51" s="14" t="n">
        <v>2.558647175293116</v>
      </c>
      <c r="W51" s="14" t="n">
        <v>2.558647175293116</v>
      </c>
      <c r="X51" s="14" t="n">
        <v>2.558647175293116</v>
      </c>
      <c r="Y51" s="14" t="n">
        <v>2.558647175293116</v>
      </c>
      <c r="Z51" s="14" t="n">
        <v>2.558647175293116</v>
      </c>
      <c r="AA51" s="14" t="n"/>
      <c r="AB51" s="14" t="n"/>
      <c r="AC51" s="14" t="n"/>
      <c r="AD51" s="14" t="n"/>
      <c r="AE51" s="14" t="inlineStr">
        <is>
          <t>legacy Mitigation row 695</t>
        </is>
      </c>
    </row>
  </sheetData>
  <pageMargins left="0.75" right="0.75" top="1" bottom="1" header="0.5" footer="0.5"/>
</worksheet>
</file>

<file path=xl/worksheets/sheet22.xml><?xml version="1.0" encoding="utf-8"?>
<worksheet xmlns="http://schemas.openxmlformats.org/spreadsheetml/2006/main">
  <sheetPr codeName="Sheet22">
    <outlinePr summaryBelow="1" summaryRight="1"/>
    <pageSetUpPr/>
  </sheetPr>
  <dimension ref="A1:D2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Prices_int regional assumptions (rows 62+)</t>
        </is>
      </c>
    </row>
    <row r="2">
      <c r="A2" s="2" t="inlineStr">
        <is>
          <t>Regional price assumptions by country: baseline taxes, gas market</t>
        </is>
      </c>
      <c r="B2" s="3" t="n"/>
      <c r="C2" s="3" t="n"/>
      <c r="D2" s="3" t="n"/>
    </row>
    <row r="3">
      <c r="A3" s="72" t="inlineStr">
        <is>
          <t>country_name</t>
        </is>
      </c>
      <c r="B3" s="72" t="inlineStr">
        <is>
          <t>baseline_taxes</t>
        </is>
      </c>
      <c r="C3" s="72" t="inlineStr">
        <is>
          <t>gas_market</t>
        </is>
      </c>
      <c r="D3" s="72" t="inlineStr">
        <is>
          <t>source</t>
        </is>
      </c>
    </row>
    <row r="4">
      <c r="A4" s="14" t="inlineStr">
        <is>
          <t>Angola</t>
        </is>
      </c>
      <c r="B4" s="14" t="inlineStr">
        <is>
          <t>Fixed</t>
        </is>
      </c>
      <c r="C4" s="14" t="inlineStr">
        <is>
          <t>Global</t>
        </is>
      </c>
      <c r="D4" s="14" t="inlineStr">
        <is>
          <t>Prices_int row 62</t>
        </is>
      </c>
    </row>
    <row r="5">
      <c r="A5" s="14" t="inlineStr">
        <is>
          <t>Afghanistan</t>
        </is>
      </c>
      <c r="B5" s="14" t="inlineStr">
        <is>
          <t>Fixed</t>
        </is>
      </c>
      <c r="C5" s="14" t="inlineStr">
        <is>
          <t>Global</t>
        </is>
      </c>
      <c r="D5" s="14" t="inlineStr">
        <is>
          <t>Prices_int row 63</t>
        </is>
      </c>
    </row>
    <row r="6">
      <c r="A6" s="14" t="inlineStr">
        <is>
          <t>American Samoa</t>
        </is>
      </c>
      <c r="B6" s="14" t="inlineStr">
        <is>
          <t>Fixed</t>
        </is>
      </c>
      <c r="C6" s="14" t="inlineStr">
        <is>
          <t>LNG</t>
        </is>
      </c>
      <c r="D6" s="14" t="inlineStr">
        <is>
          <t>Prices_int row 64</t>
        </is>
      </c>
    </row>
    <row r="7">
      <c r="A7" s="14" t="inlineStr">
        <is>
          <t>Andorra</t>
        </is>
      </c>
      <c r="B7" s="14" t="inlineStr">
        <is>
          <t>Fixed</t>
        </is>
      </c>
      <c r="C7" s="14" t="inlineStr">
        <is>
          <t>Europe</t>
        </is>
      </c>
      <c r="D7" s="14" t="inlineStr">
        <is>
          <t>Prices_int row 65</t>
        </is>
      </c>
    </row>
    <row r="8">
      <c r="A8" s="14" t="inlineStr">
        <is>
          <t>Antigua and Barbuda</t>
        </is>
      </c>
      <c r="B8" s="14" t="inlineStr">
        <is>
          <t>Fixed</t>
        </is>
      </c>
      <c r="C8" s="14" t="inlineStr">
        <is>
          <t>North Am</t>
        </is>
      </c>
      <c r="D8" s="14" t="inlineStr">
        <is>
          <t>Prices_int row 66</t>
        </is>
      </c>
    </row>
    <row r="9">
      <c r="A9" s="14" t="inlineStr">
        <is>
          <t>Aruba</t>
        </is>
      </c>
      <c r="B9" s="14" t="inlineStr">
        <is>
          <t>Fixed</t>
        </is>
      </c>
      <c r="C9" s="14" t="inlineStr">
        <is>
          <t>North Am</t>
        </is>
      </c>
      <c r="D9" s="14" t="inlineStr">
        <is>
          <t>Prices_int row 67</t>
        </is>
      </c>
    </row>
    <row r="10">
      <c r="A10" s="14" t="inlineStr">
        <is>
          <t>Bahamas, The</t>
        </is>
      </c>
      <c r="B10" s="14" t="inlineStr">
        <is>
          <t>Fixed</t>
        </is>
      </c>
      <c r="C10" s="14" t="inlineStr">
        <is>
          <t>North Am</t>
        </is>
      </c>
      <c r="D10" s="14" t="inlineStr">
        <is>
          <t>Prices_int row 68</t>
        </is>
      </c>
    </row>
    <row r="11">
      <c r="A11" s="14" t="inlineStr">
        <is>
          <t>Barbados</t>
        </is>
      </c>
      <c r="B11" s="14" t="inlineStr">
        <is>
          <t>Fixed</t>
        </is>
      </c>
      <c r="C11" s="14" t="inlineStr">
        <is>
          <t>North Am</t>
        </is>
      </c>
      <c r="D11" s="14" t="inlineStr">
        <is>
          <t>Prices_int row 69</t>
        </is>
      </c>
    </row>
    <row r="12">
      <c r="A12" s="14" t="inlineStr">
        <is>
          <t>Benin</t>
        </is>
      </c>
      <c r="B12" s="14" t="inlineStr">
        <is>
          <t>Fixed</t>
        </is>
      </c>
      <c r="C12" s="14" t="inlineStr">
        <is>
          <t>Global</t>
        </is>
      </c>
      <c r="D12" s="14" t="inlineStr">
        <is>
          <t>Prices_int row 70</t>
        </is>
      </c>
    </row>
    <row r="13">
      <c r="A13" s="14" t="inlineStr">
        <is>
          <t>Belize</t>
        </is>
      </c>
      <c r="B13" s="14" t="inlineStr">
        <is>
          <t>Fixed</t>
        </is>
      </c>
      <c r="C13" s="14" t="inlineStr">
        <is>
          <t>North Am</t>
        </is>
      </c>
      <c r="D13" s="14" t="inlineStr">
        <is>
          <t>Prices_int row 71</t>
        </is>
      </c>
    </row>
    <row r="14">
      <c r="A14" s="14" t="inlineStr">
        <is>
          <t>Bermuda</t>
        </is>
      </c>
      <c r="B14" s="14" t="inlineStr">
        <is>
          <t>Fixed</t>
        </is>
      </c>
      <c r="C14" s="14" t="inlineStr">
        <is>
          <t>North Am</t>
        </is>
      </c>
      <c r="D14" s="14" t="inlineStr">
        <is>
          <t>Prices_int row 72</t>
        </is>
      </c>
    </row>
    <row r="15">
      <c r="A15" s="14" t="inlineStr">
        <is>
          <t>Bhutan</t>
        </is>
      </c>
      <c r="B15" s="14" t="inlineStr">
        <is>
          <t>Fixed</t>
        </is>
      </c>
      <c r="C15" s="14" t="inlineStr">
        <is>
          <t>LNG</t>
        </is>
      </c>
      <c r="D15" s="14" t="inlineStr">
        <is>
          <t>Prices_int row 73</t>
        </is>
      </c>
    </row>
    <row r="16">
      <c r="A16" s="14" t="inlineStr">
        <is>
          <t>British Virgin Islands</t>
        </is>
      </c>
      <c r="B16" s="14" t="inlineStr">
        <is>
          <t>Fixed</t>
        </is>
      </c>
      <c r="C16" s="14" t="inlineStr">
        <is>
          <t>North Am</t>
        </is>
      </c>
      <c r="D16" s="14" t="inlineStr">
        <is>
          <t>Prices_int row 74</t>
        </is>
      </c>
    </row>
    <row r="17">
      <c r="A17" s="14" t="inlineStr">
        <is>
          <t>Botswana</t>
        </is>
      </c>
      <c r="B17" s="14" t="inlineStr">
        <is>
          <t>Fixed</t>
        </is>
      </c>
      <c r="C17" s="14" t="inlineStr">
        <is>
          <t>Global</t>
        </is>
      </c>
      <c r="D17" s="14" t="inlineStr">
        <is>
          <t>Prices_int row 75</t>
        </is>
      </c>
    </row>
    <row r="18">
      <c r="A18" s="14" t="inlineStr">
        <is>
          <t>Cameroon</t>
        </is>
      </c>
      <c r="B18" s="14" t="inlineStr">
        <is>
          <t>Fixed</t>
        </is>
      </c>
      <c r="C18" s="14" t="inlineStr">
        <is>
          <t>Global</t>
        </is>
      </c>
      <c r="D18" s="14" t="inlineStr">
        <is>
          <t>Prices_int row 76</t>
        </is>
      </c>
    </row>
    <row r="19">
      <c r="A19" s="14" t="inlineStr">
        <is>
          <t>Cayman Islands</t>
        </is>
      </c>
      <c r="B19" s="14" t="inlineStr">
        <is>
          <t>Fixed</t>
        </is>
      </c>
      <c r="C19" s="14" t="inlineStr">
        <is>
          <t>North Am</t>
        </is>
      </c>
      <c r="D19" s="14" t="inlineStr">
        <is>
          <t>Prices_int row 77</t>
        </is>
      </c>
    </row>
    <row r="20">
      <c r="A20" s="14" t="inlineStr">
        <is>
          <t>Central African Republic</t>
        </is>
      </c>
      <c r="B20" s="14" t="inlineStr">
        <is>
          <t>Fixed</t>
        </is>
      </c>
      <c r="C20" s="14" t="inlineStr">
        <is>
          <t>Global</t>
        </is>
      </c>
      <c r="D20" s="14" t="inlineStr">
        <is>
          <t>Prices_int row 78</t>
        </is>
      </c>
    </row>
    <row r="21">
      <c r="A21" s="14" t="inlineStr">
        <is>
          <t>Chad</t>
        </is>
      </c>
      <c r="B21" s="14" t="inlineStr">
        <is>
          <t>Fixed</t>
        </is>
      </c>
      <c r="C21" s="14" t="inlineStr">
        <is>
          <t>Global</t>
        </is>
      </c>
      <c r="D21" s="14" t="inlineStr">
        <is>
          <t>Prices_int row 79</t>
        </is>
      </c>
    </row>
    <row r="22">
      <c r="A22" s="14" t="inlineStr">
        <is>
          <t>Channel Islands</t>
        </is>
      </c>
      <c r="B22" s="14" t="inlineStr">
        <is>
          <t>Fixed</t>
        </is>
      </c>
      <c r="C22" s="14" t="inlineStr">
        <is>
          <t>Global</t>
        </is>
      </c>
      <c r="D22" s="14" t="inlineStr">
        <is>
          <t>Prices_int row 80</t>
        </is>
      </c>
    </row>
    <row r="23">
      <c r="A23" s="14" t="inlineStr">
        <is>
          <t>Burkina Faso</t>
        </is>
      </c>
      <c r="B23" s="14" t="inlineStr">
        <is>
          <t>Fixed</t>
        </is>
      </c>
      <c r="C23" s="14" t="inlineStr">
        <is>
          <t>Global</t>
        </is>
      </c>
      <c r="D23" s="14" t="inlineStr">
        <is>
          <t>Prices_int row 81</t>
        </is>
      </c>
    </row>
    <row r="24">
      <c r="A24" s="14" t="inlineStr">
        <is>
          <t>Burundi</t>
        </is>
      </c>
      <c r="B24" s="14" t="inlineStr">
        <is>
          <t>Fixed</t>
        </is>
      </c>
      <c r="C24" s="14" t="inlineStr">
        <is>
          <t>Global</t>
        </is>
      </c>
      <c r="D24" s="14" t="inlineStr">
        <is>
          <t>Prices_int row 82</t>
        </is>
      </c>
    </row>
    <row r="25">
      <c r="A25" s="14" t="inlineStr">
        <is>
          <t>Cabo Verde</t>
        </is>
      </c>
      <c r="B25" s="14" t="inlineStr">
        <is>
          <t>Fixed</t>
        </is>
      </c>
      <c r="C25" s="14" t="inlineStr">
        <is>
          <t>Global</t>
        </is>
      </c>
      <c r="D25" s="14" t="inlineStr">
        <is>
          <t>Prices_int row 83</t>
        </is>
      </c>
    </row>
    <row r="26">
      <c r="A26" s="14" t="inlineStr">
        <is>
          <t>Congo, Democratic Republic of the</t>
        </is>
      </c>
      <c r="B26" s="14" t="inlineStr">
        <is>
          <t>Fixed</t>
        </is>
      </c>
      <c r="C26" s="14" t="inlineStr">
        <is>
          <t>Global</t>
        </is>
      </c>
      <c r="D26" s="14" t="inlineStr">
        <is>
          <t>Prices_int row 84</t>
        </is>
      </c>
    </row>
    <row r="27">
      <c r="A27" s="14" t="inlineStr">
        <is>
          <t>Congo, Republic of</t>
        </is>
      </c>
      <c r="B27" s="14" t="inlineStr">
        <is>
          <t>Fixed</t>
        </is>
      </c>
      <c r="C27" s="14" t="inlineStr">
        <is>
          <t>Global</t>
        </is>
      </c>
      <c r="D27" s="14" t="inlineStr">
        <is>
          <t>Prices_int row 85</t>
        </is>
      </c>
    </row>
    <row r="28">
      <c r="A28" s="14" t="inlineStr">
        <is>
          <t>Comoros</t>
        </is>
      </c>
      <c r="B28" s="14" t="inlineStr">
        <is>
          <t>Fixed</t>
        </is>
      </c>
      <c r="C28" s="14" t="inlineStr">
        <is>
          <t>Global</t>
        </is>
      </c>
      <c r="D28" s="14" t="inlineStr">
        <is>
          <t>Prices_int row 86</t>
        </is>
      </c>
    </row>
    <row r="29">
      <c r="A29" s="14" t="inlineStr">
        <is>
          <t>Côte d'Ivoire</t>
        </is>
      </c>
      <c r="B29" s="14" t="inlineStr">
        <is>
          <t>Fixed</t>
        </is>
      </c>
      <c r="C29" s="14" t="inlineStr">
        <is>
          <t>Global</t>
        </is>
      </c>
      <c r="D29" s="14" t="inlineStr">
        <is>
          <t>Prices_int row 87</t>
        </is>
      </c>
    </row>
    <row r="30">
      <c r="A30" s="14" t="inlineStr">
        <is>
          <t>Cuba</t>
        </is>
      </c>
      <c r="B30" s="14" t="inlineStr">
        <is>
          <t>Fixed</t>
        </is>
      </c>
      <c r="C30" s="14" t="inlineStr">
        <is>
          <t>North Am</t>
        </is>
      </c>
      <c r="D30" s="14" t="inlineStr">
        <is>
          <t>Prices_int row 88</t>
        </is>
      </c>
    </row>
    <row r="31">
      <c r="A31" s="14" t="inlineStr">
        <is>
          <t>Curaçao</t>
        </is>
      </c>
      <c r="B31" s="14" t="inlineStr">
        <is>
          <t>Fixed</t>
        </is>
      </c>
      <c r="C31" s="14" t="inlineStr">
        <is>
          <t>North Am</t>
        </is>
      </c>
      <c r="D31" s="14" t="inlineStr">
        <is>
          <t>Prices_int row 89</t>
        </is>
      </c>
    </row>
    <row r="32">
      <c r="A32" s="14" t="inlineStr">
        <is>
          <t>Djibouti</t>
        </is>
      </c>
      <c r="B32" s="14" t="inlineStr">
        <is>
          <t>Fixed</t>
        </is>
      </c>
      <c r="C32" s="14" t="inlineStr">
        <is>
          <t>Global</t>
        </is>
      </c>
      <c r="D32" s="14" t="inlineStr">
        <is>
          <t>Prices_int row 90</t>
        </is>
      </c>
    </row>
    <row r="33">
      <c r="A33" s="14" t="inlineStr">
        <is>
          <t>Dominica</t>
        </is>
      </c>
      <c r="B33" s="14" t="inlineStr">
        <is>
          <t>Fixed</t>
        </is>
      </c>
      <c r="C33" s="14" t="inlineStr">
        <is>
          <t>North Am</t>
        </is>
      </c>
      <c r="D33" s="14" t="inlineStr">
        <is>
          <t>Prices_int row 91</t>
        </is>
      </c>
    </row>
    <row r="34">
      <c r="A34" s="14" t="inlineStr">
        <is>
          <t>Eritrea</t>
        </is>
      </c>
      <c r="B34" s="14" t="inlineStr">
        <is>
          <t>Fixed</t>
        </is>
      </c>
      <c r="C34" s="14" t="inlineStr">
        <is>
          <t>Global</t>
        </is>
      </c>
      <c r="D34" s="14" t="inlineStr">
        <is>
          <t>Prices_int row 92</t>
        </is>
      </c>
    </row>
    <row r="35">
      <c r="A35" s="14" t="inlineStr">
        <is>
          <t>Ethiopia</t>
        </is>
      </c>
      <c r="B35" s="14" t="inlineStr">
        <is>
          <t>Fixed</t>
        </is>
      </c>
      <c r="C35" s="14" t="inlineStr">
        <is>
          <t>Global</t>
        </is>
      </c>
      <c r="D35" s="14" t="inlineStr">
        <is>
          <t>Prices_int row 93</t>
        </is>
      </c>
    </row>
    <row r="36">
      <c r="A36" s="14" t="inlineStr">
        <is>
          <t>Gabon</t>
        </is>
      </c>
      <c r="B36" s="14" t="inlineStr">
        <is>
          <t>Fixed</t>
        </is>
      </c>
      <c r="C36" s="14" t="inlineStr">
        <is>
          <t>Global</t>
        </is>
      </c>
      <c r="D36" s="14" t="inlineStr">
        <is>
          <t>Prices_int row 94</t>
        </is>
      </c>
    </row>
    <row r="37">
      <c r="A37" s="14" t="inlineStr">
        <is>
          <t>Ghana</t>
        </is>
      </c>
      <c r="B37" s="14" t="inlineStr">
        <is>
          <t>Fixed</t>
        </is>
      </c>
      <c r="C37" s="14" t="inlineStr">
        <is>
          <t>Global</t>
        </is>
      </c>
      <c r="D37" s="14" t="inlineStr">
        <is>
          <t>Prices_int row 95</t>
        </is>
      </c>
    </row>
    <row r="38">
      <c r="A38" s="14" t="inlineStr">
        <is>
          <t>Kenya</t>
        </is>
      </c>
      <c r="B38" s="14" t="inlineStr">
        <is>
          <t>Fixed</t>
        </is>
      </c>
      <c r="C38" s="14" t="inlineStr">
        <is>
          <t>Global</t>
        </is>
      </c>
      <c r="D38" s="14" t="inlineStr">
        <is>
          <t>Prices_int row 96</t>
        </is>
      </c>
    </row>
    <row r="39">
      <c r="A39" s="14" t="inlineStr">
        <is>
          <t>Mauritius</t>
        </is>
      </c>
      <c r="B39" s="14" t="inlineStr">
        <is>
          <t>Fixed</t>
        </is>
      </c>
      <c r="C39" s="14" t="inlineStr">
        <is>
          <t>Global</t>
        </is>
      </c>
      <c r="D39" s="14" t="inlineStr">
        <is>
          <t>Prices_int row 97</t>
        </is>
      </c>
    </row>
    <row r="40">
      <c r="A40" s="14" t="inlineStr">
        <is>
          <t>Mozambique</t>
        </is>
      </c>
      <c r="B40" s="14" t="inlineStr">
        <is>
          <t>Fixed</t>
        </is>
      </c>
      <c r="C40" s="14" t="inlineStr">
        <is>
          <t>Global</t>
        </is>
      </c>
      <c r="D40" s="14" t="inlineStr">
        <is>
          <t>Prices_int row 98</t>
        </is>
      </c>
    </row>
    <row r="41">
      <c r="A41" s="14" t="inlineStr">
        <is>
          <t>Namibia</t>
        </is>
      </c>
      <c r="B41" s="14" t="inlineStr">
        <is>
          <t>Fixed</t>
        </is>
      </c>
      <c r="C41" s="14" t="inlineStr">
        <is>
          <t>Global</t>
        </is>
      </c>
      <c r="D41" s="14" t="inlineStr">
        <is>
          <t>Prices_int row 99</t>
        </is>
      </c>
    </row>
    <row r="42">
      <c r="A42" s="14" t="inlineStr">
        <is>
          <t>Niger</t>
        </is>
      </c>
      <c r="B42" s="14" t="inlineStr">
        <is>
          <t>Fixed</t>
        </is>
      </c>
      <c r="C42" s="14" t="inlineStr">
        <is>
          <t>Global</t>
        </is>
      </c>
      <c r="D42" s="14" t="inlineStr">
        <is>
          <t>Prices_int row 100</t>
        </is>
      </c>
    </row>
    <row r="43">
      <c r="A43" s="14" t="inlineStr">
        <is>
          <t>Nigeria</t>
        </is>
      </c>
      <c r="B43" s="14" t="inlineStr">
        <is>
          <t>Fixed</t>
        </is>
      </c>
      <c r="C43" s="14" t="inlineStr">
        <is>
          <t>Global</t>
        </is>
      </c>
      <c r="D43" s="14" t="inlineStr">
        <is>
          <t>Prices_int row 101</t>
        </is>
      </c>
    </row>
    <row r="44">
      <c r="A44" s="14" t="inlineStr">
        <is>
          <t>Rwanda</t>
        </is>
      </c>
      <c r="B44" s="14" t="inlineStr">
        <is>
          <t>Fixed</t>
        </is>
      </c>
      <c r="C44" s="14" t="inlineStr">
        <is>
          <t>Global</t>
        </is>
      </c>
      <c r="D44" s="14" t="inlineStr">
        <is>
          <t>Prices_int row 102</t>
        </is>
      </c>
    </row>
    <row r="45">
      <c r="A45" s="14" t="inlineStr">
        <is>
          <t>Senegal</t>
        </is>
      </c>
      <c r="B45" s="14" t="inlineStr">
        <is>
          <t>Fixed</t>
        </is>
      </c>
      <c r="C45" s="14" t="inlineStr">
        <is>
          <t>Global</t>
        </is>
      </c>
      <c r="D45" s="14" t="inlineStr">
        <is>
          <t>Prices_int row 103</t>
        </is>
      </c>
    </row>
    <row r="46">
      <c r="A46" s="14" t="inlineStr">
        <is>
          <t>South Africa</t>
        </is>
      </c>
      <c r="B46" s="14" t="inlineStr">
        <is>
          <t>Fixed</t>
        </is>
      </c>
      <c r="C46" s="14" t="inlineStr">
        <is>
          <t>Global</t>
        </is>
      </c>
      <c r="D46" s="14" t="inlineStr">
        <is>
          <t>Prices_int row 104</t>
        </is>
      </c>
    </row>
    <row r="47">
      <c r="A47" s="14" t="inlineStr">
        <is>
          <t>South Sudan</t>
        </is>
      </c>
      <c r="B47" s="14" t="inlineStr">
        <is>
          <t>Fixed</t>
        </is>
      </c>
      <c r="C47" s="14" t="inlineStr">
        <is>
          <t>Global</t>
        </is>
      </c>
      <c r="D47" s="14" t="inlineStr">
        <is>
          <t>Prices_int row 105</t>
        </is>
      </c>
    </row>
    <row r="48">
      <c r="A48" s="14" t="inlineStr">
        <is>
          <t>Tanzania</t>
        </is>
      </c>
      <c r="B48" s="14" t="inlineStr">
        <is>
          <t>Fixed</t>
        </is>
      </c>
      <c r="C48" s="14" t="inlineStr">
        <is>
          <t>Global</t>
        </is>
      </c>
      <c r="D48" s="14" t="inlineStr">
        <is>
          <t>Prices_int row 106</t>
        </is>
      </c>
    </row>
    <row r="49">
      <c r="A49" s="14" t="inlineStr">
        <is>
          <t>Togo</t>
        </is>
      </c>
      <c r="B49" s="14" t="inlineStr">
        <is>
          <t>Fixed</t>
        </is>
      </c>
      <c r="C49" s="14" t="inlineStr">
        <is>
          <t>Global</t>
        </is>
      </c>
      <c r="D49" s="14" t="inlineStr">
        <is>
          <t>Prices_int row 107</t>
        </is>
      </c>
    </row>
    <row r="50">
      <c r="A50" s="14" t="inlineStr">
        <is>
          <t>Zambia</t>
        </is>
      </c>
      <c r="B50" s="14" t="inlineStr">
        <is>
          <t>Fixed</t>
        </is>
      </c>
      <c r="C50" s="14" t="inlineStr">
        <is>
          <t>Global</t>
        </is>
      </c>
      <c r="D50" s="14" t="inlineStr">
        <is>
          <t>Prices_int row 108</t>
        </is>
      </c>
    </row>
    <row r="51">
      <c r="A51" s="14" t="inlineStr">
        <is>
          <t>Zimbabwe</t>
        </is>
      </c>
      <c r="B51" s="14" t="inlineStr">
        <is>
          <t>Fixed</t>
        </is>
      </c>
      <c r="C51" s="14" t="inlineStr">
        <is>
          <t>Global</t>
        </is>
      </c>
      <c r="D51" s="14" t="inlineStr">
        <is>
          <t>Prices_int row 109</t>
        </is>
      </c>
    </row>
    <row r="52">
      <c r="A52" s="14" t="inlineStr">
        <is>
          <t>Australia</t>
        </is>
      </c>
      <c r="B52" s="14" t="inlineStr">
        <is>
          <t>Fixed</t>
        </is>
      </c>
      <c r="C52" s="14" t="inlineStr">
        <is>
          <t>LNG</t>
        </is>
      </c>
      <c r="D52" s="14" t="inlineStr">
        <is>
          <t>Prices_int row 110</t>
        </is>
      </c>
    </row>
    <row r="53">
      <c r="A53" s="14" t="inlineStr">
        <is>
          <t>Bangladesh</t>
        </is>
      </c>
      <c r="B53" s="14" t="inlineStr">
        <is>
          <t>Fixed</t>
        </is>
      </c>
      <c r="C53" s="14" t="inlineStr">
        <is>
          <t>LNG</t>
        </is>
      </c>
      <c r="D53" s="14" t="inlineStr">
        <is>
          <t>Prices_int row 111</t>
        </is>
      </c>
    </row>
    <row r="54">
      <c r="A54" s="14" t="inlineStr">
        <is>
          <t>Brunei Darussalam</t>
        </is>
      </c>
      <c r="B54" s="14" t="inlineStr">
        <is>
          <t>Fixed</t>
        </is>
      </c>
      <c r="C54" s="14" t="inlineStr">
        <is>
          <t>LNG</t>
        </is>
      </c>
      <c r="D54" s="14" t="inlineStr">
        <is>
          <t>Prices_int row 112</t>
        </is>
      </c>
    </row>
    <row r="55">
      <c r="A55" s="14" t="inlineStr">
        <is>
          <t>Cambodia</t>
        </is>
      </c>
      <c r="B55" s="14" t="inlineStr">
        <is>
          <t>Fixed</t>
        </is>
      </c>
      <c r="C55" s="14" t="inlineStr">
        <is>
          <t>LNG</t>
        </is>
      </c>
      <c r="D55" s="14" t="inlineStr">
        <is>
          <t>Prices_int row 113</t>
        </is>
      </c>
    </row>
    <row r="56">
      <c r="A56" s="14" t="inlineStr">
        <is>
          <t>China</t>
        </is>
      </c>
      <c r="B56" s="14" t="inlineStr">
        <is>
          <t>Fixed</t>
        </is>
      </c>
      <c r="C56" s="14" t="inlineStr">
        <is>
          <t>LNG</t>
        </is>
      </c>
      <c r="D56" s="14" t="inlineStr">
        <is>
          <t>Prices_int row 114</t>
        </is>
      </c>
    </row>
    <row r="57">
      <c r="A57" s="14" t="inlineStr">
        <is>
          <t>Hong Kong SAR</t>
        </is>
      </c>
      <c r="B57" s="14" t="inlineStr">
        <is>
          <t>Fixed</t>
        </is>
      </c>
      <c r="C57" s="14" t="inlineStr">
        <is>
          <t>LNG</t>
        </is>
      </c>
      <c r="D57" s="14" t="inlineStr">
        <is>
          <t>Prices_int row 115</t>
        </is>
      </c>
    </row>
    <row r="58">
      <c r="A58" s="14" t="inlineStr">
        <is>
          <t>India</t>
        </is>
      </c>
      <c r="B58" s="14" t="inlineStr">
        <is>
          <t>Fixed</t>
        </is>
      </c>
      <c r="C58" s="14" t="inlineStr">
        <is>
          <t>LNG</t>
        </is>
      </c>
      <c r="D58" s="14" t="inlineStr">
        <is>
          <t>Prices_int row 116</t>
        </is>
      </c>
    </row>
    <row r="59">
      <c r="A59" s="14" t="inlineStr">
        <is>
          <t>Indonesia</t>
        </is>
      </c>
      <c r="B59" s="14" t="inlineStr">
        <is>
          <t>Fixed</t>
        </is>
      </c>
      <c r="C59" s="14" t="inlineStr">
        <is>
          <t>LNG</t>
        </is>
      </c>
      <c r="D59" s="14" t="inlineStr">
        <is>
          <t>Prices_int row 117</t>
        </is>
      </c>
    </row>
    <row r="60">
      <c r="A60" s="14" t="inlineStr">
        <is>
          <t>Japan</t>
        </is>
      </c>
      <c r="B60" s="14" t="inlineStr">
        <is>
          <t>Fixed</t>
        </is>
      </c>
      <c r="C60" s="14" t="inlineStr">
        <is>
          <t>LNG</t>
        </is>
      </c>
      <c r="D60" s="14" t="inlineStr">
        <is>
          <t>Prices_int row 118</t>
        </is>
      </c>
    </row>
    <row r="61">
      <c r="A61" s="14" t="inlineStr">
        <is>
          <t>Korea</t>
        </is>
      </c>
      <c r="B61" s="14" t="inlineStr">
        <is>
          <t>Fixed</t>
        </is>
      </c>
      <c r="C61" s="14" t="inlineStr">
        <is>
          <t>LNG</t>
        </is>
      </c>
      <c r="D61" s="14" t="inlineStr">
        <is>
          <t>Prices_int row 119</t>
        </is>
      </c>
    </row>
    <row r="62">
      <c r="A62" s="14" t="inlineStr">
        <is>
          <t>Malaysia</t>
        </is>
      </c>
      <c r="B62" s="14" t="inlineStr">
        <is>
          <t>Fixed</t>
        </is>
      </c>
      <c r="C62" s="14" t="inlineStr">
        <is>
          <t>LNG</t>
        </is>
      </c>
      <c r="D62" s="14" t="inlineStr">
        <is>
          <t>Prices_int row 120</t>
        </is>
      </c>
    </row>
    <row r="63">
      <c r="A63" s="14" t="inlineStr">
        <is>
          <t>Mongolia</t>
        </is>
      </c>
      <c r="B63" s="14" t="inlineStr">
        <is>
          <t>Fixed</t>
        </is>
      </c>
      <c r="C63" s="14" t="inlineStr">
        <is>
          <t>LNG</t>
        </is>
      </c>
      <c r="D63" s="14" t="inlineStr">
        <is>
          <t>Prices_int row 121</t>
        </is>
      </c>
    </row>
    <row r="64">
      <c r="A64" s="14" t="inlineStr">
        <is>
          <t>Myanmar</t>
        </is>
      </c>
      <c r="B64" s="14" t="inlineStr">
        <is>
          <t>Fixed</t>
        </is>
      </c>
      <c r="C64" s="14" t="inlineStr">
        <is>
          <t>LNG</t>
        </is>
      </c>
      <c r="D64" s="14" t="inlineStr">
        <is>
          <t>Prices_int row 122</t>
        </is>
      </c>
    </row>
    <row r="65">
      <c r="A65" s="14" t="inlineStr">
        <is>
          <t>Nepal</t>
        </is>
      </c>
      <c r="B65" s="14" t="inlineStr">
        <is>
          <t>Fixed</t>
        </is>
      </c>
      <c r="C65" s="14" t="inlineStr">
        <is>
          <t>LNG</t>
        </is>
      </c>
      <c r="D65" s="14" t="inlineStr">
        <is>
          <t>Prices_int row 123</t>
        </is>
      </c>
    </row>
    <row r="66">
      <c r="A66" s="14" t="inlineStr">
        <is>
          <t>New Zealand</t>
        </is>
      </c>
      <c r="B66" s="14" t="inlineStr">
        <is>
          <t>Fixed</t>
        </is>
      </c>
      <c r="C66" s="14" t="inlineStr">
        <is>
          <t>LNG</t>
        </is>
      </c>
      <c r="D66" s="14" t="inlineStr">
        <is>
          <t>Prices_int row 124</t>
        </is>
      </c>
    </row>
    <row r="67">
      <c r="A67" s="14" t="inlineStr">
        <is>
          <t>Philippines</t>
        </is>
      </c>
      <c r="B67" s="14" t="inlineStr">
        <is>
          <t>Fixed</t>
        </is>
      </c>
      <c r="C67" s="14" t="inlineStr">
        <is>
          <t>LNG</t>
        </is>
      </c>
      <c r="D67" s="14" t="inlineStr">
        <is>
          <t>Prices_int row 125</t>
        </is>
      </c>
    </row>
    <row r="68">
      <c r="A68" s="14" t="inlineStr">
        <is>
          <t>Singapore</t>
        </is>
      </c>
      <c r="B68" s="14" t="inlineStr">
        <is>
          <t>Fixed</t>
        </is>
      </c>
      <c r="C68" s="14" t="inlineStr">
        <is>
          <t>LNG</t>
        </is>
      </c>
      <c r="D68" s="14" t="inlineStr">
        <is>
          <t>Prices_int row 126</t>
        </is>
      </c>
    </row>
    <row r="69">
      <c r="A69" s="14" t="inlineStr">
        <is>
          <t>Sri Lanka</t>
        </is>
      </c>
      <c r="B69" s="14" t="inlineStr">
        <is>
          <t>Fixed</t>
        </is>
      </c>
      <c r="C69" s="14" t="inlineStr">
        <is>
          <t>LNG</t>
        </is>
      </c>
      <c r="D69" s="14" t="inlineStr">
        <is>
          <t>Prices_int row 127</t>
        </is>
      </c>
    </row>
    <row r="70">
      <c r="A70" s="14" t="inlineStr">
        <is>
          <t>Thailand</t>
        </is>
      </c>
      <c r="B70" s="14" t="inlineStr">
        <is>
          <t>Fixed</t>
        </is>
      </c>
      <c r="C70" s="14" t="inlineStr">
        <is>
          <t>LNG</t>
        </is>
      </c>
      <c r="D70" s="14" t="inlineStr">
        <is>
          <t>Prices_int row 128</t>
        </is>
      </c>
    </row>
    <row r="71">
      <c r="A71" s="14" t="inlineStr">
        <is>
          <t>Vietnam</t>
        </is>
      </c>
      <c r="B71" s="14" t="inlineStr">
        <is>
          <t>Fixed</t>
        </is>
      </c>
      <c r="C71" s="14" t="inlineStr">
        <is>
          <t>LNG</t>
        </is>
      </c>
      <c r="D71" s="14" t="inlineStr">
        <is>
          <t>Prices_int row 129</t>
        </is>
      </c>
    </row>
    <row r="72">
      <c r="A72" s="14" t="inlineStr">
        <is>
          <t>Albania</t>
        </is>
      </c>
      <c r="B72" s="14" t="inlineStr">
        <is>
          <t>Fixed</t>
        </is>
      </c>
      <c r="C72" s="14" t="inlineStr">
        <is>
          <t>Europe</t>
        </is>
      </c>
      <c r="D72" s="14" t="inlineStr">
        <is>
          <t>Prices_int row 130</t>
        </is>
      </c>
    </row>
    <row r="73">
      <c r="A73" s="14" t="inlineStr">
        <is>
          <t>Austria</t>
        </is>
      </c>
      <c r="B73" s="14" t="inlineStr">
        <is>
          <t>Fixed</t>
        </is>
      </c>
      <c r="C73" s="14" t="inlineStr">
        <is>
          <t>Europe</t>
        </is>
      </c>
      <c r="D73" s="14" t="inlineStr">
        <is>
          <t>Prices_int row 131</t>
        </is>
      </c>
    </row>
    <row r="74">
      <c r="A74" s="14" t="inlineStr">
        <is>
          <t>Belarus</t>
        </is>
      </c>
      <c r="B74" s="14" t="inlineStr">
        <is>
          <t>Fixed</t>
        </is>
      </c>
      <c r="C74" s="14" t="inlineStr">
        <is>
          <t>Europe</t>
        </is>
      </c>
      <c r="D74" s="14" t="inlineStr">
        <is>
          <t>Prices_int row 132</t>
        </is>
      </c>
    </row>
    <row r="75">
      <c r="A75" s="14" t="inlineStr">
        <is>
          <t>Belgium</t>
        </is>
      </c>
      <c r="B75" s="14" t="inlineStr">
        <is>
          <t>Fixed</t>
        </is>
      </c>
      <c r="C75" s="14" t="inlineStr">
        <is>
          <t>Europe</t>
        </is>
      </c>
      <c r="D75" s="14" t="inlineStr">
        <is>
          <t>Prices_int row 133</t>
        </is>
      </c>
    </row>
    <row r="76">
      <c r="A76" s="14" t="inlineStr">
        <is>
          <t>Bosnia and Herzegovina</t>
        </is>
      </c>
      <c r="B76" s="14" t="inlineStr">
        <is>
          <t>Fixed</t>
        </is>
      </c>
      <c r="C76" s="14" t="inlineStr">
        <is>
          <t>Europe</t>
        </is>
      </c>
      <c r="D76" s="14" t="inlineStr">
        <is>
          <t>Prices_int row 134</t>
        </is>
      </c>
    </row>
    <row r="77">
      <c r="A77" s="14" t="inlineStr">
        <is>
          <t>Bulgaria</t>
        </is>
      </c>
      <c r="B77" s="14" t="inlineStr">
        <is>
          <t>Fixed</t>
        </is>
      </c>
      <c r="C77" s="14" t="inlineStr">
        <is>
          <t>Europe</t>
        </is>
      </c>
      <c r="D77" s="14" t="inlineStr">
        <is>
          <t>Prices_int row 135</t>
        </is>
      </c>
    </row>
    <row r="78">
      <c r="A78" s="14" t="inlineStr">
        <is>
          <t>Croatia</t>
        </is>
      </c>
      <c r="B78" s="14" t="inlineStr">
        <is>
          <t>Fixed</t>
        </is>
      </c>
      <c r="C78" s="14" t="inlineStr">
        <is>
          <t>Europe</t>
        </is>
      </c>
      <c r="D78" s="14" t="inlineStr">
        <is>
          <t>Prices_int row 136</t>
        </is>
      </c>
    </row>
    <row r="79">
      <c r="A79" s="14" t="inlineStr">
        <is>
          <t>Cyprus</t>
        </is>
      </c>
      <c r="B79" s="14" t="inlineStr">
        <is>
          <t>Fixed</t>
        </is>
      </c>
      <c r="C79" s="14" t="inlineStr">
        <is>
          <t>Europe</t>
        </is>
      </c>
      <c r="D79" s="14" t="inlineStr">
        <is>
          <t>Prices_int row 137</t>
        </is>
      </c>
    </row>
    <row r="80">
      <c r="A80" s="14" t="inlineStr">
        <is>
          <t>Czechia</t>
        </is>
      </c>
      <c r="B80" s="14" t="inlineStr">
        <is>
          <t>Fixed</t>
        </is>
      </c>
      <c r="C80" s="14" t="inlineStr">
        <is>
          <t>Europe</t>
        </is>
      </c>
      <c r="D80" s="14" t="inlineStr">
        <is>
          <t>Prices_int row 138</t>
        </is>
      </c>
    </row>
    <row r="81">
      <c r="A81" s="14" t="inlineStr">
        <is>
          <t>Denmark</t>
        </is>
      </c>
      <c r="B81" s="14" t="inlineStr">
        <is>
          <t>Fixed</t>
        </is>
      </c>
      <c r="C81" s="14" t="inlineStr">
        <is>
          <t>Europe</t>
        </is>
      </c>
      <c r="D81" s="14" t="inlineStr">
        <is>
          <t>Prices_int row 139</t>
        </is>
      </c>
    </row>
    <row r="82">
      <c r="A82" s="14" t="inlineStr">
        <is>
          <t>Estonia</t>
        </is>
      </c>
      <c r="B82" s="14" t="inlineStr">
        <is>
          <t>Fixed</t>
        </is>
      </c>
      <c r="C82" s="14" t="inlineStr">
        <is>
          <t>Europe</t>
        </is>
      </c>
      <c r="D82" s="14" t="inlineStr">
        <is>
          <t>Prices_int row 140</t>
        </is>
      </c>
    </row>
    <row r="83">
      <c r="A83" s="14" t="inlineStr">
        <is>
          <t>Equatorial Guinea</t>
        </is>
      </c>
      <c r="B83" s="14" t="inlineStr">
        <is>
          <t>Fixed</t>
        </is>
      </c>
      <c r="C83" s="14" t="inlineStr">
        <is>
          <t>Global</t>
        </is>
      </c>
      <c r="D83" s="14" t="inlineStr">
        <is>
          <t>Prices_int row 141</t>
        </is>
      </c>
    </row>
    <row r="84">
      <c r="A84" s="14" t="inlineStr">
        <is>
          <t>Faroe Islands</t>
        </is>
      </c>
      <c r="B84" s="14" t="inlineStr">
        <is>
          <t>Fixed</t>
        </is>
      </c>
      <c r="C84" s="14" t="inlineStr">
        <is>
          <t>Europe</t>
        </is>
      </c>
      <c r="D84" s="14" t="inlineStr">
        <is>
          <t>Prices_int row 142</t>
        </is>
      </c>
    </row>
    <row r="85">
      <c r="A85" s="14" t="inlineStr">
        <is>
          <t>Fiji</t>
        </is>
      </c>
      <c r="B85" s="14" t="inlineStr">
        <is>
          <t>Fixed</t>
        </is>
      </c>
      <c r="C85" s="14" t="inlineStr">
        <is>
          <t>Global</t>
        </is>
      </c>
      <c r="D85" s="14" t="inlineStr">
        <is>
          <t>Prices_int row 143</t>
        </is>
      </c>
    </row>
    <row r="86">
      <c r="A86" s="14" t="inlineStr">
        <is>
          <t>Finland</t>
        </is>
      </c>
      <c r="B86" s="14" t="inlineStr">
        <is>
          <t>Fixed</t>
        </is>
      </c>
      <c r="C86" s="14" t="inlineStr">
        <is>
          <t>Europe</t>
        </is>
      </c>
      <c r="D86" s="14" t="inlineStr">
        <is>
          <t>Prices_int row 144</t>
        </is>
      </c>
    </row>
    <row r="87">
      <c r="A87" s="14" t="inlineStr">
        <is>
          <t>France</t>
        </is>
      </c>
      <c r="B87" s="14" t="inlineStr">
        <is>
          <t>Fixed</t>
        </is>
      </c>
      <c r="C87" s="14" t="inlineStr">
        <is>
          <t>Europe</t>
        </is>
      </c>
      <c r="D87" s="14" t="inlineStr">
        <is>
          <t>Prices_int row 145</t>
        </is>
      </c>
    </row>
    <row r="88">
      <c r="A88" s="14" t="inlineStr">
        <is>
          <t>Germany</t>
        </is>
      </c>
      <c r="B88" s="14" t="inlineStr">
        <is>
          <t>Fixed</t>
        </is>
      </c>
      <c r="C88" s="14" t="inlineStr">
        <is>
          <t>Europe</t>
        </is>
      </c>
      <c r="D88" s="14" t="inlineStr">
        <is>
          <t>Prices_int row 146</t>
        </is>
      </c>
    </row>
    <row r="89">
      <c r="A89" s="14" t="inlineStr">
        <is>
          <t>Greece</t>
        </is>
      </c>
      <c r="B89" s="14" t="inlineStr">
        <is>
          <t>Fixed</t>
        </is>
      </c>
      <c r="C89" s="14" t="inlineStr">
        <is>
          <t>Europe</t>
        </is>
      </c>
      <c r="D89" s="14" t="inlineStr">
        <is>
          <t>Prices_int row 147</t>
        </is>
      </c>
    </row>
    <row r="90">
      <c r="A90" s="14" t="inlineStr">
        <is>
          <t>Hungary</t>
        </is>
      </c>
      <c r="B90" s="14" t="inlineStr">
        <is>
          <t>Fixed</t>
        </is>
      </c>
      <c r="C90" s="14" t="inlineStr">
        <is>
          <t>Europe</t>
        </is>
      </c>
      <c r="D90" s="14" t="inlineStr">
        <is>
          <t>Prices_int row 148</t>
        </is>
      </c>
    </row>
    <row r="91">
      <c r="A91" s="14" t="inlineStr">
        <is>
          <t>Iceland</t>
        </is>
      </c>
      <c r="B91" s="14" t="inlineStr">
        <is>
          <t>Fixed</t>
        </is>
      </c>
      <c r="C91" s="14" t="inlineStr">
        <is>
          <t>Europe</t>
        </is>
      </c>
      <c r="D91" s="14" t="inlineStr">
        <is>
          <t>Prices_int row 149</t>
        </is>
      </c>
    </row>
    <row r="92">
      <c r="A92" s="14" t="inlineStr">
        <is>
          <t>Ireland</t>
        </is>
      </c>
      <c r="B92" s="14" t="inlineStr">
        <is>
          <t>Fixed</t>
        </is>
      </c>
      <c r="C92" s="14" t="inlineStr">
        <is>
          <t>Europe</t>
        </is>
      </c>
      <c r="D92" s="14" t="inlineStr">
        <is>
          <t>Prices_int row 150</t>
        </is>
      </c>
    </row>
    <row r="93">
      <c r="A93" s="14" t="inlineStr">
        <is>
          <t>Israel</t>
        </is>
      </c>
      <c r="B93" s="14" t="inlineStr">
        <is>
          <t>Fixed</t>
        </is>
      </c>
      <c r="C93" s="14" t="inlineStr">
        <is>
          <t>Global</t>
        </is>
      </c>
      <c r="D93" s="14" t="inlineStr">
        <is>
          <t>Prices_int row 151</t>
        </is>
      </c>
    </row>
    <row r="94">
      <c r="A94" s="14" t="inlineStr">
        <is>
          <t>Italy</t>
        </is>
      </c>
      <c r="B94" s="14" t="inlineStr">
        <is>
          <t>Fixed</t>
        </is>
      </c>
      <c r="C94" s="14" t="inlineStr">
        <is>
          <t>Europe</t>
        </is>
      </c>
      <c r="D94" s="14" t="inlineStr">
        <is>
          <t>Prices_int row 152</t>
        </is>
      </c>
    </row>
    <row r="95">
      <c r="A95" s="14" t="inlineStr">
        <is>
          <t>Kosovo</t>
        </is>
      </c>
      <c r="B95" s="14" t="inlineStr">
        <is>
          <t>Fixed</t>
        </is>
      </c>
      <c r="C95" s="14" t="inlineStr">
        <is>
          <t>Europe</t>
        </is>
      </c>
      <c r="D95" s="14" t="inlineStr">
        <is>
          <t>Prices_int row 153</t>
        </is>
      </c>
    </row>
    <row r="96">
      <c r="A96" s="14" t="inlineStr">
        <is>
          <t>Latvia</t>
        </is>
      </c>
      <c r="B96" s="14" t="inlineStr">
        <is>
          <t>Fixed</t>
        </is>
      </c>
      <c r="C96" s="14" t="inlineStr">
        <is>
          <t>Europe</t>
        </is>
      </c>
      <c r="D96" s="14" t="inlineStr">
        <is>
          <t>Prices_int row 154</t>
        </is>
      </c>
    </row>
    <row r="97">
      <c r="A97" s="14" t="inlineStr">
        <is>
          <t>Lithuania</t>
        </is>
      </c>
      <c r="B97" s="14" t="inlineStr">
        <is>
          <t>Fixed</t>
        </is>
      </c>
      <c r="C97" s="14" t="inlineStr">
        <is>
          <t>Europe</t>
        </is>
      </c>
      <c r="D97" s="14" t="inlineStr">
        <is>
          <t>Prices_int row 155</t>
        </is>
      </c>
    </row>
    <row r="98">
      <c r="A98" s="14" t="inlineStr">
        <is>
          <t>Luxembourg</t>
        </is>
      </c>
      <c r="B98" s="14" t="inlineStr">
        <is>
          <t>Fixed</t>
        </is>
      </c>
      <c r="C98" s="14" t="inlineStr">
        <is>
          <t>Europe</t>
        </is>
      </c>
      <c r="D98" s="14" t="inlineStr">
        <is>
          <t>Prices_int row 156</t>
        </is>
      </c>
    </row>
    <row r="99">
      <c r="A99" s="14" t="inlineStr">
        <is>
          <t>North Macedonia</t>
        </is>
      </c>
      <c r="B99" s="14" t="inlineStr">
        <is>
          <t>Fixed</t>
        </is>
      </c>
      <c r="C99" s="14" t="inlineStr">
        <is>
          <t>Europe</t>
        </is>
      </c>
      <c r="D99" s="14" t="inlineStr">
        <is>
          <t>Prices_int row 157</t>
        </is>
      </c>
    </row>
    <row r="100">
      <c r="A100" s="14" t="inlineStr">
        <is>
          <t>Malta</t>
        </is>
      </c>
      <c r="B100" s="14" t="inlineStr">
        <is>
          <t>Fixed</t>
        </is>
      </c>
      <c r="C100" s="14" t="inlineStr">
        <is>
          <t>Europe</t>
        </is>
      </c>
      <c r="D100" s="14" t="inlineStr">
        <is>
          <t>Prices_int row 158</t>
        </is>
      </c>
    </row>
    <row r="101">
      <c r="A101" s="14" t="inlineStr">
        <is>
          <t>Moldova</t>
        </is>
      </c>
      <c r="B101" s="14" t="inlineStr">
        <is>
          <t>Fixed</t>
        </is>
      </c>
      <c r="C101" s="14" t="inlineStr">
        <is>
          <t>Europe</t>
        </is>
      </c>
      <c r="D101" s="14" t="inlineStr">
        <is>
          <t>Prices_int row 159</t>
        </is>
      </c>
    </row>
    <row r="102">
      <c r="A102" s="14" t="inlineStr">
        <is>
          <t>Montenegro, Rep. of</t>
        </is>
      </c>
      <c r="B102" s="14" t="inlineStr">
        <is>
          <t>Fixed</t>
        </is>
      </c>
      <c r="C102" s="14" t="inlineStr">
        <is>
          <t>Europe</t>
        </is>
      </c>
      <c r="D102" s="14" t="inlineStr">
        <is>
          <t>Prices_int row 160</t>
        </is>
      </c>
    </row>
    <row r="103">
      <c r="A103" s="14" t="inlineStr">
        <is>
          <t>Netherlands</t>
        </is>
      </c>
      <c r="B103" s="14" t="inlineStr">
        <is>
          <t>Fixed</t>
        </is>
      </c>
      <c r="C103" s="14" t="inlineStr">
        <is>
          <t>Europe</t>
        </is>
      </c>
      <c r="D103" s="14" t="inlineStr">
        <is>
          <t>Prices_int row 161</t>
        </is>
      </c>
    </row>
    <row r="104">
      <c r="A104" s="14" t="inlineStr">
        <is>
          <t>Norway</t>
        </is>
      </c>
      <c r="B104" s="14" t="inlineStr">
        <is>
          <t>Fixed</t>
        </is>
      </c>
      <c r="C104" s="14" t="inlineStr">
        <is>
          <t>Europe</t>
        </is>
      </c>
      <c r="D104" s="14" t="inlineStr">
        <is>
          <t>Prices_int row 162</t>
        </is>
      </c>
    </row>
    <row r="105">
      <c r="A105" s="14" t="inlineStr">
        <is>
          <t>Poland</t>
        </is>
      </c>
      <c r="B105" s="14" t="inlineStr">
        <is>
          <t>Fixed</t>
        </is>
      </c>
      <c r="C105" s="14" t="inlineStr">
        <is>
          <t>Europe</t>
        </is>
      </c>
      <c r="D105" s="14" t="inlineStr">
        <is>
          <t>Prices_int row 163</t>
        </is>
      </c>
    </row>
    <row r="106">
      <c r="A106" s="14" t="inlineStr">
        <is>
          <t>French Polynesia</t>
        </is>
      </c>
      <c r="B106" s="14" t="inlineStr">
        <is>
          <t>Fixed</t>
        </is>
      </c>
      <c r="C106" s="14" t="inlineStr">
        <is>
          <t>LNG</t>
        </is>
      </c>
      <c r="D106" s="14" t="inlineStr">
        <is>
          <t>Prices_int row 164</t>
        </is>
      </c>
    </row>
    <row r="107">
      <c r="A107" s="14" t="inlineStr">
        <is>
          <t>Gambia, The</t>
        </is>
      </c>
      <c r="B107" s="14" t="inlineStr">
        <is>
          <t>Fixed</t>
        </is>
      </c>
      <c r="C107" s="14" t="inlineStr">
        <is>
          <t>Global</t>
        </is>
      </c>
      <c r="D107" s="14" t="inlineStr">
        <is>
          <t>Prices_int row 165</t>
        </is>
      </c>
    </row>
    <row r="108">
      <c r="A108" s="14" t="inlineStr">
        <is>
          <t>Gibraltar</t>
        </is>
      </c>
      <c r="B108" s="14" t="inlineStr">
        <is>
          <t>Fixed</t>
        </is>
      </c>
      <c r="C108" s="14" t="inlineStr">
        <is>
          <t>Europe</t>
        </is>
      </c>
      <c r="D108" s="14" t="inlineStr">
        <is>
          <t>Prices_int row 166</t>
        </is>
      </c>
    </row>
    <row r="109">
      <c r="A109" s="14" t="inlineStr">
        <is>
          <t>Greenland</t>
        </is>
      </c>
      <c r="B109" s="14" t="inlineStr">
        <is>
          <t>Fixed</t>
        </is>
      </c>
      <c r="C109" s="14" t="inlineStr">
        <is>
          <t>Europe</t>
        </is>
      </c>
      <c r="D109" s="14" t="inlineStr">
        <is>
          <t>Prices_int row 167</t>
        </is>
      </c>
    </row>
    <row r="110">
      <c r="A110" s="14" t="inlineStr">
        <is>
          <t>Grenada</t>
        </is>
      </c>
      <c r="B110" s="14" t="inlineStr">
        <is>
          <t>Fixed</t>
        </is>
      </c>
      <c r="C110" s="14" t="inlineStr">
        <is>
          <t>North Am</t>
        </is>
      </c>
      <c r="D110" s="14" t="inlineStr">
        <is>
          <t>Prices_int row 168</t>
        </is>
      </c>
    </row>
    <row r="111">
      <c r="A111" s="14" t="inlineStr">
        <is>
          <t>Guam</t>
        </is>
      </c>
      <c r="B111" s="14" t="inlineStr">
        <is>
          <t>Fixed</t>
        </is>
      </c>
      <c r="C111" s="14" t="inlineStr">
        <is>
          <t>LNG</t>
        </is>
      </c>
      <c r="D111" s="14" t="inlineStr">
        <is>
          <t>Prices_int row 169</t>
        </is>
      </c>
    </row>
    <row r="112">
      <c r="A112" s="14" t="inlineStr">
        <is>
          <t>Guinea</t>
        </is>
      </c>
      <c r="B112" s="14" t="inlineStr">
        <is>
          <t>Fixed</t>
        </is>
      </c>
      <c r="C112" s="14" t="inlineStr">
        <is>
          <t>Global</t>
        </is>
      </c>
      <c r="D112" s="14" t="inlineStr">
        <is>
          <t>Prices_int row 170</t>
        </is>
      </c>
    </row>
    <row r="113">
      <c r="A113" s="14" t="inlineStr">
        <is>
          <t>Guinea-Bissau</t>
        </is>
      </c>
      <c r="B113" s="14" t="inlineStr">
        <is>
          <t>Fixed</t>
        </is>
      </c>
      <c r="C113" s="14" t="inlineStr">
        <is>
          <t>Global</t>
        </is>
      </c>
      <c r="D113" s="14" t="inlineStr">
        <is>
          <t>Prices_int row 171</t>
        </is>
      </c>
    </row>
    <row r="114">
      <c r="A114" s="14" t="inlineStr">
        <is>
          <t>Guyana</t>
        </is>
      </c>
      <c r="B114" s="14" t="inlineStr">
        <is>
          <t>Fixed</t>
        </is>
      </c>
      <c r="C114" s="14" t="inlineStr">
        <is>
          <t>North Am</t>
        </is>
      </c>
      <c r="D114" s="14" t="inlineStr">
        <is>
          <t>Prices_int row 172</t>
        </is>
      </c>
    </row>
    <row r="115">
      <c r="A115" s="14" t="inlineStr">
        <is>
          <t>Isle of Man</t>
        </is>
      </c>
      <c r="B115" s="14" t="inlineStr">
        <is>
          <t>Fixed</t>
        </is>
      </c>
      <c r="C115" s="14" t="inlineStr">
        <is>
          <t>Europe</t>
        </is>
      </c>
      <c r="D115" s="14" t="inlineStr">
        <is>
          <t>Prices_int row 173</t>
        </is>
      </c>
    </row>
    <row r="116">
      <c r="A116" s="14" t="inlineStr">
        <is>
          <t>Kiribati</t>
        </is>
      </c>
      <c r="B116" s="14" t="inlineStr">
        <is>
          <t>Fixed</t>
        </is>
      </c>
      <c r="C116" s="14" t="inlineStr">
        <is>
          <t>LNG</t>
        </is>
      </c>
      <c r="D116" s="14" t="inlineStr">
        <is>
          <t>Prices_int row 174</t>
        </is>
      </c>
    </row>
    <row r="117">
      <c r="A117" s="14" t="inlineStr">
        <is>
          <t>Korea, Dem. People's Rep.</t>
        </is>
      </c>
      <c r="B117" s="14" t="inlineStr">
        <is>
          <t>Fixed</t>
        </is>
      </c>
      <c r="C117" s="14" t="inlineStr">
        <is>
          <t>LNG</t>
        </is>
      </c>
      <c r="D117" s="14" t="inlineStr">
        <is>
          <t>Prices_int row 175</t>
        </is>
      </c>
    </row>
    <row r="118">
      <c r="A118" s="14" t="inlineStr">
        <is>
          <t>Lao P.D.R.</t>
        </is>
      </c>
      <c r="B118" s="14" t="inlineStr">
        <is>
          <t>Fixed</t>
        </is>
      </c>
      <c r="C118" s="14" t="inlineStr">
        <is>
          <t>LNG</t>
        </is>
      </c>
      <c r="D118" s="14" t="inlineStr">
        <is>
          <t>Prices_int row 176</t>
        </is>
      </c>
    </row>
    <row r="119">
      <c r="A119" s="14" t="inlineStr">
        <is>
          <t>Lesotho</t>
        </is>
      </c>
      <c r="B119" s="14" t="inlineStr">
        <is>
          <t>Fixed</t>
        </is>
      </c>
      <c r="C119" s="14" t="inlineStr">
        <is>
          <t>Global</t>
        </is>
      </c>
      <c r="D119" s="14" t="inlineStr">
        <is>
          <t>Prices_int row 177</t>
        </is>
      </c>
    </row>
    <row r="120">
      <c r="A120" s="14" t="inlineStr">
        <is>
          <t>Liberia</t>
        </is>
      </c>
      <c r="B120" s="14" t="inlineStr">
        <is>
          <t>Fixed</t>
        </is>
      </c>
      <c r="C120" s="14" t="inlineStr">
        <is>
          <t>Global</t>
        </is>
      </c>
      <c r="D120" s="14" t="inlineStr">
        <is>
          <t>Prices_int row 178</t>
        </is>
      </c>
    </row>
    <row r="121">
      <c r="A121" s="14" t="inlineStr">
        <is>
          <t>Liechtenstein</t>
        </is>
      </c>
      <c r="B121" s="14" t="inlineStr">
        <is>
          <t>Fixed</t>
        </is>
      </c>
      <c r="C121" s="14" t="inlineStr">
        <is>
          <t>Europe</t>
        </is>
      </c>
      <c r="D121" s="14" t="inlineStr">
        <is>
          <t>Prices_int row 179</t>
        </is>
      </c>
    </row>
    <row r="122">
      <c r="A122" s="14" t="inlineStr">
        <is>
          <t>Macao SAR</t>
        </is>
      </c>
      <c r="B122" s="14" t="inlineStr">
        <is>
          <t>Fixed</t>
        </is>
      </c>
      <c r="C122" s="14" t="inlineStr">
        <is>
          <t>LNG</t>
        </is>
      </c>
      <c r="D122" s="14" t="inlineStr">
        <is>
          <t>Prices_int row 180</t>
        </is>
      </c>
    </row>
    <row r="123">
      <c r="A123" s="14" t="inlineStr">
        <is>
          <t>Madagascar</t>
        </is>
      </c>
      <c r="B123" s="14" t="inlineStr">
        <is>
          <t>Fixed</t>
        </is>
      </c>
      <c r="C123" s="14" t="inlineStr">
        <is>
          <t>Global</t>
        </is>
      </c>
      <c r="D123" s="14" t="inlineStr">
        <is>
          <t>Prices_int row 181</t>
        </is>
      </c>
    </row>
    <row r="124">
      <c r="A124" s="14" t="inlineStr">
        <is>
          <t>Malawi</t>
        </is>
      </c>
      <c r="B124" s="14" t="inlineStr">
        <is>
          <t>Fixed</t>
        </is>
      </c>
      <c r="C124" s="14" t="inlineStr">
        <is>
          <t>Global</t>
        </is>
      </c>
      <c r="D124" s="14" t="inlineStr">
        <is>
          <t>Prices_int row 182</t>
        </is>
      </c>
    </row>
    <row r="125">
      <c r="A125" s="14" t="inlineStr">
        <is>
          <t>Maldives</t>
        </is>
      </c>
      <c r="B125" s="14" t="inlineStr">
        <is>
          <t>Fixed</t>
        </is>
      </c>
      <c r="C125" s="14" t="inlineStr">
        <is>
          <t>LNG</t>
        </is>
      </c>
      <c r="D125" s="14" t="inlineStr">
        <is>
          <t>Prices_int row 183</t>
        </is>
      </c>
    </row>
    <row r="126">
      <c r="A126" s="14" t="inlineStr">
        <is>
          <t>Mali</t>
        </is>
      </c>
      <c r="B126" s="14" t="inlineStr">
        <is>
          <t>Fixed</t>
        </is>
      </c>
      <c r="C126" s="14" t="inlineStr">
        <is>
          <t>Global</t>
        </is>
      </c>
      <c r="D126" s="14" t="inlineStr">
        <is>
          <t>Prices_int row 184</t>
        </is>
      </c>
    </row>
    <row r="127">
      <c r="A127" s="14" t="inlineStr">
        <is>
          <t>Marshall Islands</t>
        </is>
      </c>
      <c r="B127" s="14" t="inlineStr">
        <is>
          <t>Fixed</t>
        </is>
      </c>
      <c r="C127" s="14" t="inlineStr">
        <is>
          <t>LNG</t>
        </is>
      </c>
      <c r="D127" s="14" t="inlineStr">
        <is>
          <t>Prices_int row 185</t>
        </is>
      </c>
    </row>
    <row r="128">
      <c r="A128" s="14" t="inlineStr">
        <is>
          <t>Mauritania</t>
        </is>
      </c>
      <c r="B128" s="14" t="inlineStr">
        <is>
          <t>Fixed</t>
        </is>
      </c>
      <c r="C128" s="14" t="inlineStr">
        <is>
          <t>Global</t>
        </is>
      </c>
      <c r="D128" s="14" t="inlineStr">
        <is>
          <t>Prices_int row 186</t>
        </is>
      </c>
    </row>
    <row r="129">
      <c r="A129" s="14" t="inlineStr">
        <is>
          <t>Micronesia</t>
        </is>
      </c>
      <c r="B129" s="14" t="inlineStr">
        <is>
          <t>Fixed</t>
        </is>
      </c>
      <c r="C129" s="14" t="inlineStr">
        <is>
          <t>LNG</t>
        </is>
      </c>
      <c r="D129" s="14" t="inlineStr">
        <is>
          <t>Prices_int row 187</t>
        </is>
      </c>
    </row>
    <row r="130">
      <c r="A130" s="14" t="inlineStr">
        <is>
          <t>Monaco</t>
        </is>
      </c>
      <c r="B130" s="14" t="inlineStr">
        <is>
          <t>Fixed</t>
        </is>
      </c>
      <c r="C130" s="14" t="inlineStr">
        <is>
          <t>Europe</t>
        </is>
      </c>
      <c r="D130" s="14" t="inlineStr">
        <is>
          <t>Prices_int row 188</t>
        </is>
      </c>
    </row>
    <row r="131">
      <c r="A131" s="14" t="inlineStr">
        <is>
          <t>Nauru</t>
        </is>
      </c>
      <c r="B131" s="14" t="inlineStr">
        <is>
          <t>Fixed</t>
        </is>
      </c>
      <c r="C131" s="14" t="inlineStr">
        <is>
          <t>LNG</t>
        </is>
      </c>
      <c r="D131" s="14" t="inlineStr">
        <is>
          <t>Prices_int row 189</t>
        </is>
      </c>
    </row>
    <row r="132">
      <c r="A132" s="14" t="inlineStr">
        <is>
          <t>New Caledonia</t>
        </is>
      </c>
      <c r="B132" s="14" t="inlineStr">
        <is>
          <t>Fixed</t>
        </is>
      </c>
      <c r="C132" s="14" t="inlineStr">
        <is>
          <t>LNG</t>
        </is>
      </c>
      <c r="D132" s="14" t="inlineStr">
        <is>
          <t>Prices_int row 190</t>
        </is>
      </c>
    </row>
    <row r="133">
      <c r="A133" s="14" t="inlineStr">
        <is>
          <t>Northern Mariana Islands</t>
        </is>
      </c>
      <c r="B133" s="14" t="inlineStr">
        <is>
          <t>Fixed</t>
        </is>
      </c>
      <c r="C133" s="14" t="inlineStr">
        <is>
          <t>LNG</t>
        </is>
      </c>
      <c r="D133" s="14" t="inlineStr">
        <is>
          <t>Prices_int row 191</t>
        </is>
      </c>
    </row>
    <row r="134">
      <c r="A134" s="14" t="inlineStr">
        <is>
          <t>Palau</t>
        </is>
      </c>
      <c r="B134" s="14" t="inlineStr">
        <is>
          <t>Fixed</t>
        </is>
      </c>
      <c r="C134" s="14" t="inlineStr">
        <is>
          <t>LNG</t>
        </is>
      </c>
      <c r="D134" s="14" t="inlineStr">
        <is>
          <t>Prices_int row 192</t>
        </is>
      </c>
    </row>
    <row r="135">
      <c r="A135" s="14" t="inlineStr">
        <is>
          <t>Papua New Guinea</t>
        </is>
      </c>
      <c r="B135" s="14" t="inlineStr">
        <is>
          <t>Fixed</t>
        </is>
      </c>
      <c r="C135" s="14" t="inlineStr">
        <is>
          <t>LNG</t>
        </is>
      </c>
      <c r="D135" s="14" t="inlineStr">
        <is>
          <t>Prices_int row 193</t>
        </is>
      </c>
    </row>
    <row r="136">
      <c r="A136" s="14" t="inlineStr">
        <is>
          <t>Puerto Rico</t>
        </is>
      </c>
      <c r="B136" s="14" t="inlineStr">
        <is>
          <t>Fixed</t>
        </is>
      </c>
      <c r="C136" s="14" t="inlineStr">
        <is>
          <t>North Am</t>
        </is>
      </c>
      <c r="D136" s="14" t="inlineStr">
        <is>
          <t>Prices_int row 194</t>
        </is>
      </c>
    </row>
    <row r="137">
      <c r="A137" s="14" t="inlineStr">
        <is>
          <t>Samoa</t>
        </is>
      </c>
      <c r="B137" s="14" t="inlineStr">
        <is>
          <t>Fixed</t>
        </is>
      </c>
      <c r="C137" s="14" t="inlineStr">
        <is>
          <t>LNG</t>
        </is>
      </c>
      <c r="D137" s="14" t="inlineStr">
        <is>
          <t>Prices_int row 195</t>
        </is>
      </c>
    </row>
    <row r="138">
      <c r="A138" s="14" t="inlineStr">
        <is>
          <t>San Marino</t>
        </is>
      </c>
      <c r="B138" s="14" t="inlineStr">
        <is>
          <t>Fixed</t>
        </is>
      </c>
      <c r="C138" s="14" t="inlineStr">
        <is>
          <t>Europe</t>
        </is>
      </c>
      <c r="D138" s="14" t="inlineStr">
        <is>
          <t>Prices_int row 196</t>
        </is>
      </c>
    </row>
    <row r="139">
      <c r="A139" s="14" t="inlineStr">
        <is>
          <t>São Tomé and Príncipe</t>
        </is>
      </c>
      <c r="B139" s="14" t="inlineStr">
        <is>
          <t>Fixed</t>
        </is>
      </c>
      <c r="C139" s="14" t="inlineStr">
        <is>
          <t>Global</t>
        </is>
      </c>
      <c r="D139" s="14" t="inlineStr">
        <is>
          <t>Prices_int row 197</t>
        </is>
      </c>
    </row>
    <row r="140">
      <c r="A140" s="14" t="inlineStr">
        <is>
          <t>Seychelles</t>
        </is>
      </c>
      <c r="B140" s="14" t="inlineStr">
        <is>
          <t>Fixed</t>
        </is>
      </c>
      <c r="C140" s="14" t="inlineStr">
        <is>
          <t>Global</t>
        </is>
      </c>
      <c r="D140" s="14" t="inlineStr">
        <is>
          <t>Prices_int row 198</t>
        </is>
      </c>
    </row>
    <row r="141">
      <c r="A141" s="14" t="inlineStr">
        <is>
          <t>Sierra Leone</t>
        </is>
      </c>
      <c r="B141" s="14" t="inlineStr">
        <is>
          <t>Fixed</t>
        </is>
      </c>
      <c r="C141" s="14" t="inlineStr">
        <is>
          <t>Global</t>
        </is>
      </c>
      <c r="D141" s="14" t="inlineStr">
        <is>
          <t>Prices_int row 199</t>
        </is>
      </c>
    </row>
    <row r="142">
      <c r="A142" s="14" t="inlineStr">
        <is>
          <t>Sint Maarten (Dutch part)</t>
        </is>
      </c>
      <c r="B142" s="14" t="inlineStr">
        <is>
          <t>Fixed</t>
        </is>
      </c>
      <c r="C142" s="14" t="inlineStr">
        <is>
          <t>North Am</t>
        </is>
      </c>
      <c r="D142" s="14" t="inlineStr">
        <is>
          <t>Prices_int row 200</t>
        </is>
      </c>
    </row>
    <row r="143">
      <c r="A143" s="14" t="inlineStr">
        <is>
          <t>Solomon Islands</t>
        </is>
      </c>
      <c r="B143" s="14" t="inlineStr">
        <is>
          <t>Fixed</t>
        </is>
      </c>
      <c r="C143" s="14" t="inlineStr">
        <is>
          <t>LNG</t>
        </is>
      </c>
      <c r="D143" s="14" t="inlineStr">
        <is>
          <t>Prices_int row 201</t>
        </is>
      </c>
    </row>
    <row r="144">
      <c r="A144" s="14" t="inlineStr">
        <is>
          <t>Somalia</t>
        </is>
      </c>
      <c r="B144" s="14" t="inlineStr">
        <is>
          <t>Fixed</t>
        </is>
      </c>
      <c r="C144" s="14" t="inlineStr">
        <is>
          <t>Global</t>
        </is>
      </c>
      <c r="D144" s="14" t="inlineStr">
        <is>
          <t>Prices_int row 202</t>
        </is>
      </c>
    </row>
    <row r="145">
      <c r="A145" s="14" t="inlineStr">
        <is>
          <t>St. Kitts and Nevis</t>
        </is>
      </c>
      <c r="B145" s="14" t="inlineStr">
        <is>
          <t>Fixed</t>
        </is>
      </c>
      <c r="C145" s="14" t="inlineStr">
        <is>
          <t>North Am</t>
        </is>
      </c>
      <c r="D145" s="14" t="inlineStr">
        <is>
          <t>Prices_int row 203</t>
        </is>
      </c>
    </row>
    <row r="146">
      <c r="A146" s="14" t="inlineStr">
        <is>
          <t>St. Lucia</t>
        </is>
      </c>
      <c r="B146" s="14" t="inlineStr">
        <is>
          <t>Fixed</t>
        </is>
      </c>
      <c r="C146" s="14" t="inlineStr">
        <is>
          <t>North Am</t>
        </is>
      </c>
      <c r="D146" s="14" t="inlineStr">
        <is>
          <t>Prices_int row 204</t>
        </is>
      </c>
    </row>
    <row r="147">
      <c r="A147" s="14" t="inlineStr">
        <is>
          <t>St. Martin (French part)</t>
        </is>
      </c>
      <c r="B147" s="14" t="inlineStr">
        <is>
          <t>Fixed</t>
        </is>
      </c>
      <c r="C147" s="14" t="inlineStr">
        <is>
          <t>North Am</t>
        </is>
      </c>
      <c r="D147" s="14" t="inlineStr">
        <is>
          <t>Prices_int row 205</t>
        </is>
      </c>
    </row>
    <row r="148">
      <c r="A148" s="14" t="inlineStr">
        <is>
          <t>St. Vincent and the Grenadines</t>
        </is>
      </c>
      <c r="B148" s="14" t="inlineStr">
        <is>
          <t>Fixed</t>
        </is>
      </c>
      <c r="C148" s="14" t="inlineStr">
        <is>
          <t>North Am</t>
        </is>
      </c>
      <c r="D148" s="14" t="inlineStr">
        <is>
          <t>Prices_int row 206</t>
        </is>
      </c>
    </row>
    <row r="149">
      <c r="A149" s="14" t="inlineStr">
        <is>
          <t>Eswatini</t>
        </is>
      </c>
      <c r="B149" s="14" t="inlineStr">
        <is>
          <t>Fixed</t>
        </is>
      </c>
      <c r="C149" s="14" t="inlineStr">
        <is>
          <t>Global</t>
        </is>
      </c>
      <c r="D149" s="14" t="inlineStr">
        <is>
          <t>Prices_int row 207</t>
        </is>
      </c>
    </row>
    <row r="150">
      <c r="A150" s="14" t="inlineStr">
        <is>
          <t>Syria</t>
        </is>
      </c>
      <c r="B150" s="14" t="inlineStr">
        <is>
          <t>Fixed</t>
        </is>
      </c>
      <c r="C150" s="14" t="inlineStr">
        <is>
          <t>Global</t>
        </is>
      </c>
      <c r="D150" s="14" t="inlineStr">
        <is>
          <t>Prices_int row 208</t>
        </is>
      </c>
    </row>
    <row r="151">
      <c r="A151" s="14" t="inlineStr">
        <is>
          <t>Taiwan Province of China</t>
        </is>
      </c>
      <c r="B151" s="14" t="inlineStr">
        <is>
          <t>Fixed</t>
        </is>
      </c>
      <c r="C151" s="14" t="inlineStr">
        <is>
          <t>LNG</t>
        </is>
      </c>
      <c r="D151" s="14" t="inlineStr">
        <is>
          <t>Prices_int row 209</t>
        </is>
      </c>
    </row>
    <row r="152">
      <c r="A152" s="14" t="inlineStr">
        <is>
          <t>Timor-Leste</t>
        </is>
      </c>
      <c r="B152" s="14" t="inlineStr">
        <is>
          <t>Fixed</t>
        </is>
      </c>
      <c r="C152" s="14" t="inlineStr">
        <is>
          <t>LNG</t>
        </is>
      </c>
      <c r="D152" s="14" t="inlineStr">
        <is>
          <t>Prices_int row 210</t>
        </is>
      </c>
    </row>
    <row r="153">
      <c r="A153" s="14" t="inlineStr">
        <is>
          <t>Tonga</t>
        </is>
      </c>
      <c r="B153" s="14" t="inlineStr">
        <is>
          <t>Fixed</t>
        </is>
      </c>
      <c r="C153" s="14" t="inlineStr">
        <is>
          <t>LNG</t>
        </is>
      </c>
      <c r="D153" s="14" t="inlineStr">
        <is>
          <t>Prices_int row 211</t>
        </is>
      </c>
    </row>
    <row r="154">
      <c r="A154" s="14" t="inlineStr">
        <is>
          <t>Turks and Caicos Islands</t>
        </is>
      </c>
      <c r="B154" s="14" t="inlineStr">
        <is>
          <t>Fixed</t>
        </is>
      </c>
      <c r="C154" s="14" t="inlineStr">
        <is>
          <t>North Am</t>
        </is>
      </c>
      <c r="D154" s="14" t="inlineStr">
        <is>
          <t>Prices_int row 212</t>
        </is>
      </c>
    </row>
    <row r="155">
      <c r="A155" s="14" t="inlineStr">
        <is>
          <t>Tuvalu</t>
        </is>
      </c>
      <c r="B155" s="14" t="inlineStr">
        <is>
          <t>Fixed</t>
        </is>
      </c>
      <c r="C155" s="14" t="inlineStr">
        <is>
          <t>LNG</t>
        </is>
      </c>
      <c r="D155" s="14" t="inlineStr">
        <is>
          <t>Prices_int row 213</t>
        </is>
      </c>
    </row>
    <row r="156">
      <c r="A156" s="14" t="inlineStr">
        <is>
          <t>Uganda</t>
        </is>
      </c>
      <c r="B156" s="14" t="inlineStr">
        <is>
          <t>Fixed</t>
        </is>
      </c>
      <c r="C156" s="14" t="inlineStr">
        <is>
          <t>Global</t>
        </is>
      </c>
      <c r="D156" s="14" t="inlineStr">
        <is>
          <t>Prices_int row 214</t>
        </is>
      </c>
    </row>
    <row r="157">
      <c r="A157" s="14" t="inlineStr">
        <is>
          <t>Vanuatu</t>
        </is>
      </c>
      <c r="B157" s="14" t="inlineStr">
        <is>
          <t>Fixed</t>
        </is>
      </c>
      <c r="C157" s="14" t="inlineStr">
        <is>
          <t>LNG</t>
        </is>
      </c>
      <c r="D157" s="14" t="inlineStr">
        <is>
          <t>Prices_int row 215</t>
        </is>
      </c>
    </row>
    <row r="158">
      <c r="A158" s="14" t="inlineStr">
        <is>
          <t>Virgin Islands (U.S.)</t>
        </is>
      </c>
      <c r="B158" s="14" t="inlineStr">
        <is>
          <t>Fixed</t>
        </is>
      </c>
      <c r="C158" s="14" t="inlineStr">
        <is>
          <t>North Am</t>
        </is>
      </c>
      <c r="D158" s="14" t="inlineStr">
        <is>
          <t>Prices_int row 216</t>
        </is>
      </c>
    </row>
    <row r="159">
      <c r="A159" s="14" t="inlineStr">
        <is>
          <t>West Bank and Gaza</t>
        </is>
      </c>
      <c r="B159" s="14" t="inlineStr">
        <is>
          <t>Fixed</t>
        </is>
      </c>
      <c r="C159" s="14" t="inlineStr">
        <is>
          <t>Global</t>
        </is>
      </c>
      <c r="D159" s="14" t="inlineStr">
        <is>
          <t>Prices_int row 217</t>
        </is>
      </c>
    </row>
    <row r="160">
      <c r="A160" s="14" t="inlineStr">
        <is>
          <t>Portugal</t>
        </is>
      </c>
      <c r="B160" s="14" t="inlineStr">
        <is>
          <t>Fixed</t>
        </is>
      </c>
      <c r="C160" s="14" t="inlineStr">
        <is>
          <t>Europe</t>
        </is>
      </c>
      <c r="D160" s="14" t="inlineStr">
        <is>
          <t>Prices_int row 218</t>
        </is>
      </c>
    </row>
    <row r="161">
      <c r="A161" s="14" t="inlineStr">
        <is>
          <t>Romania</t>
        </is>
      </c>
      <c r="B161" s="14" t="inlineStr">
        <is>
          <t>Fixed</t>
        </is>
      </c>
      <c r="C161" s="14" t="inlineStr">
        <is>
          <t>Europe</t>
        </is>
      </c>
      <c r="D161" s="14" t="inlineStr">
        <is>
          <t>Prices_int row 219</t>
        </is>
      </c>
    </row>
    <row r="162">
      <c r="A162" s="14" t="inlineStr">
        <is>
          <t>Russia</t>
        </is>
      </c>
      <c r="B162" s="14" t="inlineStr">
        <is>
          <t>Fixed</t>
        </is>
      </c>
      <c r="C162" s="14" t="inlineStr">
        <is>
          <t>Europe</t>
        </is>
      </c>
      <c r="D162" s="14" t="inlineStr">
        <is>
          <t>Prices_int row 220</t>
        </is>
      </c>
    </row>
    <row r="163">
      <c r="A163" s="14" t="inlineStr">
        <is>
          <t>Serbia</t>
        </is>
      </c>
      <c r="B163" s="14" t="inlineStr">
        <is>
          <t>Fixed</t>
        </is>
      </c>
      <c r="C163" s="14" t="inlineStr">
        <is>
          <t>Europe</t>
        </is>
      </c>
      <c r="D163" s="14" t="inlineStr">
        <is>
          <t>Prices_int row 221</t>
        </is>
      </c>
    </row>
    <row r="164">
      <c r="A164" s="14" t="inlineStr">
        <is>
          <t>Slovak Republic</t>
        </is>
      </c>
      <c r="B164" s="14" t="inlineStr">
        <is>
          <t>Fixed</t>
        </is>
      </c>
      <c r="C164" s="14" t="inlineStr">
        <is>
          <t>Europe</t>
        </is>
      </c>
      <c r="D164" s="14" t="inlineStr">
        <is>
          <t>Prices_int row 222</t>
        </is>
      </c>
    </row>
    <row r="165">
      <c r="A165" s="14" t="inlineStr">
        <is>
          <t>Slovenia</t>
        </is>
      </c>
      <c r="B165" s="14" t="inlineStr">
        <is>
          <t>Fixed</t>
        </is>
      </c>
      <c r="C165" s="14" t="inlineStr">
        <is>
          <t>Europe</t>
        </is>
      </c>
      <c r="D165" s="14" t="inlineStr">
        <is>
          <t>Prices_int row 223</t>
        </is>
      </c>
    </row>
    <row r="166">
      <c r="A166" s="14" t="inlineStr">
        <is>
          <t>Spain</t>
        </is>
      </c>
      <c r="B166" s="14" t="inlineStr">
        <is>
          <t>Fixed</t>
        </is>
      </c>
      <c r="C166" s="14" t="inlineStr">
        <is>
          <t>Europe</t>
        </is>
      </c>
      <c r="D166" s="14" t="inlineStr">
        <is>
          <t>Prices_int row 224</t>
        </is>
      </c>
    </row>
    <row r="167">
      <c r="A167" s="14" t="inlineStr">
        <is>
          <t>Sweden</t>
        </is>
      </c>
      <c r="B167" s="14" t="inlineStr">
        <is>
          <t>Fixed</t>
        </is>
      </c>
      <c r="C167" s="14" t="inlineStr">
        <is>
          <t>Europe</t>
        </is>
      </c>
      <c r="D167" s="14" t="inlineStr">
        <is>
          <t>Prices_int row 225</t>
        </is>
      </c>
    </row>
    <row r="168">
      <c r="A168" s="14" t="inlineStr">
        <is>
          <t>Switzerland</t>
        </is>
      </c>
      <c r="B168" s="14" t="inlineStr">
        <is>
          <t>Fixed</t>
        </is>
      </c>
      <c r="C168" s="14" t="inlineStr">
        <is>
          <t>Europe</t>
        </is>
      </c>
      <c r="D168" s="14" t="inlineStr">
        <is>
          <t>Prices_int row 226</t>
        </is>
      </c>
    </row>
    <row r="169">
      <c r="A169" s="14" t="inlineStr">
        <is>
          <t>Turkiye</t>
        </is>
      </c>
      <c r="B169" s="14" t="inlineStr">
        <is>
          <t>Fixed</t>
        </is>
      </c>
      <c r="C169" s="14" t="inlineStr">
        <is>
          <t>Global</t>
        </is>
      </c>
      <c r="D169" s="14" t="inlineStr">
        <is>
          <t>Prices_int row 227</t>
        </is>
      </c>
    </row>
    <row r="170">
      <c r="A170" s="14" t="inlineStr">
        <is>
          <t>Ukraine</t>
        </is>
      </c>
      <c r="B170" s="14" t="inlineStr">
        <is>
          <t>Fixed</t>
        </is>
      </c>
      <c r="C170" s="14" t="inlineStr">
        <is>
          <t>Europe</t>
        </is>
      </c>
      <c r="D170" s="14" t="inlineStr">
        <is>
          <t>Prices_int row 228</t>
        </is>
      </c>
    </row>
    <row r="171">
      <c r="A171" s="14" t="inlineStr">
        <is>
          <t>United Kingdom</t>
        </is>
      </c>
      <c r="B171" s="14" t="inlineStr">
        <is>
          <t>Fixed</t>
        </is>
      </c>
      <c r="C171" s="14" t="inlineStr">
        <is>
          <t>Europe</t>
        </is>
      </c>
      <c r="D171" s="14" t="inlineStr">
        <is>
          <t>Prices_int row 229</t>
        </is>
      </c>
    </row>
    <row r="172">
      <c r="A172" s="14" t="inlineStr">
        <is>
          <t>Algeria</t>
        </is>
      </c>
      <c r="B172" s="14" t="inlineStr">
        <is>
          <t>Fixed</t>
        </is>
      </c>
      <c r="C172" s="14" t="inlineStr">
        <is>
          <t>Global</t>
        </is>
      </c>
      <c r="D172" s="14" t="inlineStr">
        <is>
          <t>Prices_int row 230</t>
        </is>
      </c>
    </row>
    <row r="173">
      <c r="A173" s="14" t="inlineStr">
        <is>
          <t>Armenia</t>
        </is>
      </c>
      <c r="B173" s="14" t="inlineStr">
        <is>
          <t>Fixed</t>
        </is>
      </c>
      <c r="C173" s="14" t="inlineStr">
        <is>
          <t>Global</t>
        </is>
      </c>
      <c r="D173" s="14" t="inlineStr">
        <is>
          <t>Prices_int row 231</t>
        </is>
      </c>
    </row>
    <row r="174">
      <c r="A174" s="14" t="inlineStr">
        <is>
          <t>Azerbaijan</t>
        </is>
      </c>
      <c r="B174" s="14" t="inlineStr">
        <is>
          <t>Fixed</t>
        </is>
      </c>
      <c r="C174" s="14" t="inlineStr">
        <is>
          <t>Global</t>
        </is>
      </c>
      <c r="D174" s="14" t="inlineStr">
        <is>
          <t>Prices_int row 232</t>
        </is>
      </c>
    </row>
    <row r="175">
      <c r="A175" s="14" t="inlineStr">
        <is>
          <t>Bahrain</t>
        </is>
      </c>
      <c r="B175" s="14" t="inlineStr">
        <is>
          <t>Fixed</t>
        </is>
      </c>
      <c r="C175" s="14" t="inlineStr">
        <is>
          <t>Global</t>
        </is>
      </c>
      <c r="D175" s="14" t="inlineStr">
        <is>
          <t>Prices_int row 233</t>
        </is>
      </c>
    </row>
    <row r="176">
      <c r="A176" s="14" t="inlineStr">
        <is>
          <t>Egypt</t>
        </is>
      </c>
      <c r="B176" s="14" t="inlineStr">
        <is>
          <t>Fixed</t>
        </is>
      </c>
      <c r="C176" s="14" t="inlineStr">
        <is>
          <t>Global</t>
        </is>
      </c>
      <c r="D176" s="14" t="inlineStr">
        <is>
          <t>Prices_int row 234</t>
        </is>
      </c>
    </row>
    <row r="177">
      <c r="A177" s="14" t="inlineStr">
        <is>
          <t>Georgia</t>
        </is>
      </c>
      <c r="B177" s="14" t="inlineStr">
        <is>
          <t>Fixed</t>
        </is>
      </c>
      <c r="C177" s="14" t="inlineStr">
        <is>
          <t>Global</t>
        </is>
      </c>
      <c r="D177" s="14" t="inlineStr">
        <is>
          <t>Prices_int row 235</t>
        </is>
      </c>
    </row>
    <row r="178">
      <c r="A178" s="14" t="inlineStr">
        <is>
          <t>Iran</t>
        </is>
      </c>
      <c r="B178" s="14" t="inlineStr">
        <is>
          <t>Fixed</t>
        </is>
      </c>
      <c r="C178" s="14" t="inlineStr">
        <is>
          <t>Global</t>
        </is>
      </c>
      <c r="D178" s="14" t="inlineStr">
        <is>
          <t>Prices_int row 236</t>
        </is>
      </c>
    </row>
    <row r="179">
      <c r="A179" s="14" t="inlineStr">
        <is>
          <t>Iraq</t>
        </is>
      </c>
      <c r="B179" s="14" t="inlineStr">
        <is>
          <t>Fixed</t>
        </is>
      </c>
      <c r="C179" s="14" t="inlineStr">
        <is>
          <t>Global</t>
        </is>
      </c>
      <c r="D179" s="14" t="inlineStr">
        <is>
          <t>Prices_int row 237</t>
        </is>
      </c>
    </row>
    <row r="180">
      <c r="A180" s="14" t="inlineStr">
        <is>
          <t>Jordan</t>
        </is>
      </c>
      <c r="B180" s="14" t="inlineStr">
        <is>
          <t>Fixed</t>
        </is>
      </c>
      <c r="C180" s="14" t="inlineStr">
        <is>
          <t>Global</t>
        </is>
      </c>
      <c r="D180" s="14" t="inlineStr">
        <is>
          <t>Prices_int row 238</t>
        </is>
      </c>
    </row>
    <row r="181">
      <c r="A181" s="14" t="inlineStr">
        <is>
          <t>Kazakhstan</t>
        </is>
      </c>
      <c r="B181" s="14" t="inlineStr">
        <is>
          <t>Fixed</t>
        </is>
      </c>
      <c r="C181" s="14" t="inlineStr">
        <is>
          <t>Global</t>
        </is>
      </c>
      <c r="D181" s="14" t="inlineStr">
        <is>
          <t>Prices_int row 239</t>
        </is>
      </c>
    </row>
    <row r="182">
      <c r="A182" s="14" t="inlineStr">
        <is>
          <t>Kuwait</t>
        </is>
      </c>
      <c r="B182" s="14" t="inlineStr">
        <is>
          <t>Fixed</t>
        </is>
      </c>
      <c r="C182" s="14" t="inlineStr">
        <is>
          <t>Global</t>
        </is>
      </c>
      <c r="D182" s="14" t="inlineStr">
        <is>
          <t>Prices_int row 240</t>
        </is>
      </c>
    </row>
    <row r="183">
      <c r="A183" s="14" t="inlineStr">
        <is>
          <t>Kyrgyz Republic</t>
        </is>
      </c>
      <c r="B183" s="14" t="inlineStr">
        <is>
          <t>Fixed</t>
        </is>
      </c>
      <c r="C183" s="14" t="inlineStr">
        <is>
          <t>Global</t>
        </is>
      </c>
      <c r="D183" s="14" t="inlineStr">
        <is>
          <t>Prices_int row 241</t>
        </is>
      </c>
    </row>
    <row r="184">
      <c r="A184" s="14" t="inlineStr">
        <is>
          <t>Lebanon</t>
        </is>
      </c>
      <c r="B184" s="14" t="inlineStr">
        <is>
          <t>Fixed</t>
        </is>
      </c>
      <c r="C184" s="14" t="inlineStr">
        <is>
          <t>Global</t>
        </is>
      </c>
      <c r="D184" s="14" t="inlineStr">
        <is>
          <t>Prices_int row 242</t>
        </is>
      </c>
    </row>
    <row r="185">
      <c r="A185" s="14" t="inlineStr">
        <is>
          <t>Libya</t>
        </is>
      </c>
      <c r="B185" s="14" t="inlineStr">
        <is>
          <t>Fixed</t>
        </is>
      </c>
      <c r="C185" s="14" t="inlineStr">
        <is>
          <t>Global</t>
        </is>
      </c>
      <c r="D185" s="14" t="inlineStr">
        <is>
          <t>Prices_int row 243</t>
        </is>
      </c>
    </row>
    <row r="186">
      <c r="A186" s="14" t="inlineStr">
        <is>
          <t>Morocco</t>
        </is>
      </c>
      <c r="B186" s="14" t="inlineStr">
        <is>
          <t>Fixed</t>
        </is>
      </c>
      <c r="C186" s="14" t="inlineStr">
        <is>
          <t>Global</t>
        </is>
      </c>
      <c r="D186" s="14" t="inlineStr">
        <is>
          <t>Prices_int row 244</t>
        </is>
      </c>
    </row>
    <row r="187">
      <c r="A187" s="14" t="inlineStr">
        <is>
          <t>Oman</t>
        </is>
      </c>
      <c r="B187" s="14" t="inlineStr">
        <is>
          <t>Fixed</t>
        </is>
      </c>
      <c r="C187" s="14" t="inlineStr">
        <is>
          <t>Global</t>
        </is>
      </c>
      <c r="D187" s="14" t="inlineStr">
        <is>
          <t>Prices_int row 245</t>
        </is>
      </c>
    </row>
    <row r="188">
      <c r="A188" s="14" t="inlineStr">
        <is>
          <t>Pakistan</t>
        </is>
      </c>
      <c r="B188" s="14" t="inlineStr">
        <is>
          <t>Fixed</t>
        </is>
      </c>
      <c r="C188" s="14" t="inlineStr">
        <is>
          <t>Global</t>
        </is>
      </c>
      <c r="D188" s="14" t="inlineStr">
        <is>
          <t>Prices_int row 246</t>
        </is>
      </c>
    </row>
    <row r="189">
      <c r="A189" s="14" t="inlineStr">
        <is>
          <t>Qatar</t>
        </is>
      </c>
      <c r="B189" s="14" t="inlineStr">
        <is>
          <t>Fixed</t>
        </is>
      </c>
      <c r="C189" s="14" t="inlineStr">
        <is>
          <t>Global</t>
        </is>
      </c>
      <c r="D189" s="14" t="inlineStr">
        <is>
          <t>Prices_int row 247</t>
        </is>
      </c>
    </row>
    <row r="190">
      <c r="A190" s="14" t="inlineStr">
        <is>
          <t>Saudi Arabia</t>
        </is>
      </c>
      <c r="B190" s="14" t="inlineStr">
        <is>
          <t>Fixed</t>
        </is>
      </c>
      <c r="C190" s="14" t="inlineStr">
        <is>
          <t>Global</t>
        </is>
      </c>
      <c r="D190" s="14" t="inlineStr">
        <is>
          <t>Prices_int row 248</t>
        </is>
      </c>
    </row>
    <row r="191">
      <c r="A191" s="14" t="inlineStr">
        <is>
          <t>Sudan</t>
        </is>
      </c>
      <c r="B191" s="14" t="inlineStr">
        <is>
          <t>Fixed</t>
        </is>
      </c>
      <c r="C191" s="14" t="inlineStr">
        <is>
          <t>Global</t>
        </is>
      </c>
      <c r="D191" s="14" t="inlineStr">
        <is>
          <t>Prices_int row 249</t>
        </is>
      </c>
    </row>
    <row r="192">
      <c r="A192" s="14" t="inlineStr">
        <is>
          <t>Tajikistan</t>
        </is>
      </c>
      <c r="B192" s="14" t="inlineStr">
        <is>
          <t>Fixed</t>
        </is>
      </c>
      <c r="C192" s="14" t="inlineStr">
        <is>
          <t>Global</t>
        </is>
      </c>
      <c r="D192" s="14" t="inlineStr">
        <is>
          <t>Prices_int row 250</t>
        </is>
      </c>
    </row>
    <row r="193">
      <c r="A193" s="14" t="inlineStr">
        <is>
          <t>Tunisia</t>
        </is>
      </c>
      <c r="B193" s="14" t="inlineStr">
        <is>
          <t>Fixed</t>
        </is>
      </c>
      <c r="C193" s="14" t="inlineStr">
        <is>
          <t>Global</t>
        </is>
      </c>
      <c r="D193" s="14" t="inlineStr">
        <is>
          <t>Prices_int row 251</t>
        </is>
      </c>
    </row>
    <row r="194">
      <c r="A194" s="14" t="inlineStr">
        <is>
          <t>Turkmenistan</t>
        </is>
      </c>
      <c r="B194" s="14" t="inlineStr">
        <is>
          <t>Fixed</t>
        </is>
      </c>
      <c r="C194" s="14" t="inlineStr">
        <is>
          <t>Global</t>
        </is>
      </c>
      <c r="D194" s="14" t="inlineStr">
        <is>
          <t>Prices_int row 252</t>
        </is>
      </c>
    </row>
    <row r="195">
      <c r="A195" s="14" t="inlineStr">
        <is>
          <t>United Arab Emirates</t>
        </is>
      </c>
      <c r="B195" s="14" t="inlineStr">
        <is>
          <t>Fixed</t>
        </is>
      </c>
      <c r="C195" s="14" t="inlineStr">
        <is>
          <t>Global</t>
        </is>
      </c>
      <c r="D195" s="14" t="inlineStr">
        <is>
          <t>Prices_int row 253</t>
        </is>
      </c>
    </row>
    <row r="196">
      <c r="A196" s="14" t="inlineStr">
        <is>
          <t>Uzbekistan</t>
        </is>
      </c>
      <c r="B196" s="14" t="inlineStr">
        <is>
          <t>Fixed</t>
        </is>
      </c>
      <c r="C196" s="14" t="inlineStr">
        <is>
          <t>Global</t>
        </is>
      </c>
      <c r="D196" s="14" t="inlineStr">
        <is>
          <t>Prices_int row 254</t>
        </is>
      </c>
    </row>
    <row r="197">
      <c r="A197" s="14" t="inlineStr">
        <is>
          <t>Yemen</t>
        </is>
      </c>
      <c r="B197" s="14" t="inlineStr">
        <is>
          <t>Fixed</t>
        </is>
      </c>
      <c r="C197" s="14" t="inlineStr">
        <is>
          <t>Global</t>
        </is>
      </c>
      <c r="D197" s="14" t="inlineStr">
        <is>
          <t>Prices_int row 255</t>
        </is>
      </c>
    </row>
    <row r="198">
      <c r="A198" s="14" t="inlineStr">
        <is>
          <t>Argentina</t>
        </is>
      </c>
      <c r="B198" s="14" t="inlineStr">
        <is>
          <t>Ad-Valorem</t>
        </is>
      </c>
      <c r="C198" s="14" t="inlineStr">
        <is>
          <t>North Am</t>
        </is>
      </c>
      <c r="D198" s="14" t="inlineStr">
        <is>
          <t>Prices_int row 256</t>
        </is>
      </c>
    </row>
    <row r="199">
      <c r="A199" s="14" t="inlineStr">
        <is>
          <t>Bolivia</t>
        </is>
      </c>
      <c r="B199" s="14" t="inlineStr">
        <is>
          <t>Fixed</t>
        </is>
      </c>
      <c r="C199" s="14" t="inlineStr">
        <is>
          <t>North Am</t>
        </is>
      </c>
      <c r="D199" s="14" t="inlineStr">
        <is>
          <t>Prices_int row 257</t>
        </is>
      </c>
    </row>
    <row r="200">
      <c r="A200" s="14" t="inlineStr">
        <is>
          <t>Brazil</t>
        </is>
      </c>
      <c r="B200" s="14" t="inlineStr">
        <is>
          <t>Fixed</t>
        </is>
      </c>
      <c r="C200" s="14" t="inlineStr">
        <is>
          <t>North Am</t>
        </is>
      </c>
      <c r="D200" s="14" t="inlineStr">
        <is>
          <t>Prices_int row 258</t>
        </is>
      </c>
    </row>
    <row r="201">
      <c r="A201" s="14" t="inlineStr">
        <is>
          <t>Canada</t>
        </is>
      </c>
      <c r="B201" s="14" t="inlineStr">
        <is>
          <t>Fixed</t>
        </is>
      </c>
      <c r="C201" s="14" t="inlineStr">
        <is>
          <t>North Am</t>
        </is>
      </c>
      <c r="D201" s="14" t="inlineStr">
        <is>
          <t>Prices_int row 259</t>
        </is>
      </c>
    </row>
    <row r="202">
      <c r="A202" s="14" t="inlineStr">
        <is>
          <t>Chile</t>
        </is>
      </c>
      <c r="B202" s="14" t="inlineStr">
        <is>
          <t>Fixed</t>
        </is>
      </c>
      <c r="C202" s="14" t="inlineStr">
        <is>
          <t>North Am</t>
        </is>
      </c>
      <c r="D202" s="14" t="inlineStr">
        <is>
          <t>Prices_int row 260</t>
        </is>
      </c>
    </row>
    <row r="203">
      <c r="A203" s="14" t="inlineStr">
        <is>
          <t>Colombia</t>
        </is>
      </c>
      <c r="B203" s="14" t="inlineStr">
        <is>
          <t>Fixed</t>
        </is>
      </c>
      <c r="C203" s="14" t="inlineStr">
        <is>
          <t>North Am</t>
        </is>
      </c>
      <c r="D203" s="14" t="inlineStr">
        <is>
          <t>Prices_int row 261</t>
        </is>
      </c>
    </row>
    <row r="204">
      <c r="A204" s="14" t="inlineStr">
        <is>
          <t>Costa Rica</t>
        </is>
      </c>
      <c r="B204" s="14" t="inlineStr">
        <is>
          <t>Fixed</t>
        </is>
      </c>
      <c r="C204" s="14" t="inlineStr">
        <is>
          <t>North Am</t>
        </is>
      </c>
      <c r="D204" s="14" t="inlineStr">
        <is>
          <t>Prices_int row 262</t>
        </is>
      </c>
    </row>
    <row r="205">
      <c r="A205" s="14" t="inlineStr">
        <is>
          <t>Dominican Republic</t>
        </is>
      </c>
      <c r="B205" s="14" t="inlineStr">
        <is>
          <t>Fixed</t>
        </is>
      </c>
      <c r="C205" s="14" t="inlineStr">
        <is>
          <t>North Am</t>
        </is>
      </c>
      <c r="D205" s="14" t="inlineStr">
        <is>
          <t>Prices_int row 263</t>
        </is>
      </c>
    </row>
    <row r="206">
      <c r="A206" s="14" t="inlineStr">
        <is>
          <t>Ecuador</t>
        </is>
      </c>
      <c r="B206" s="14" t="inlineStr">
        <is>
          <t>Fixed</t>
        </is>
      </c>
      <c r="C206" s="14" t="inlineStr">
        <is>
          <t>North Am</t>
        </is>
      </c>
      <c r="D206" s="14" t="inlineStr">
        <is>
          <t>Prices_int row 264</t>
        </is>
      </c>
    </row>
    <row r="207">
      <c r="A207" s="14" t="inlineStr">
        <is>
          <t>El Salvador</t>
        </is>
      </c>
      <c r="B207" s="14" t="inlineStr">
        <is>
          <t>Fixed</t>
        </is>
      </c>
      <c r="C207" s="14" t="inlineStr">
        <is>
          <t>North Am</t>
        </is>
      </c>
      <c r="D207" s="14" t="inlineStr">
        <is>
          <t>Prices_int row 265</t>
        </is>
      </c>
    </row>
    <row r="208">
      <c r="A208" s="14" t="inlineStr">
        <is>
          <t>Guatemala</t>
        </is>
      </c>
      <c r="B208" s="14" t="inlineStr">
        <is>
          <t>Fixed</t>
        </is>
      </c>
      <c r="C208" s="14" t="inlineStr">
        <is>
          <t>North Am</t>
        </is>
      </c>
      <c r="D208" s="14" t="inlineStr">
        <is>
          <t>Prices_int row 266</t>
        </is>
      </c>
    </row>
    <row r="209">
      <c r="A209" s="14" t="inlineStr">
        <is>
          <t>Haiti</t>
        </is>
      </c>
      <c r="B209" s="14" t="inlineStr">
        <is>
          <t>Fixed</t>
        </is>
      </c>
      <c r="C209" s="14" t="inlineStr">
        <is>
          <t>North Am</t>
        </is>
      </c>
      <c r="D209" s="14" t="inlineStr">
        <is>
          <t>Prices_int row 267</t>
        </is>
      </c>
    </row>
    <row r="210">
      <c r="A210" s="14" t="inlineStr">
        <is>
          <t>Honduras</t>
        </is>
      </c>
      <c r="B210" s="14" t="inlineStr">
        <is>
          <t>Fixed</t>
        </is>
      </c>
      <c r="C210" s="14" t="inlineStr">
        <is>
          <t>North Am</t>
        </is>
      </c>
      <c r="D210" s="14" t="inlineStr">
        <is>
          <t>Prices_int row 268</t>
        </is>
      </c>
    </row>
    <row r="211">
      <c r="A211" s="14" t="inlineStr">
        <is>
          <t>Jamaica</t>
        </is>
      </c>
      <c r="B211" s="14" t="inlineStr">
        <is>
          <t>Fixed</t>
        </is>
      </c>
      <c r="C211" s="14" t="inlineStr">
        <is>
          <t>North Am</t>
        </is>
      </c>
      <c r="D211" s="14" t="inlineStr">
        <is>
          <t>Prices_int row 269</t>
        </is>
      </c>
    </row>
    <row r="212">
      <c r="A212" s="14" t="inlineStr">
        <is>
          <t>Mexico</t>
        </is>
      </c>
      <c r="B212" s="14" t="inlineStr">
        <is>
          <t>Fixed</t>
        </is>
      </c>
      <c r="C212" s="14" t="inlineStr">
        <is>
          <t>North Am</t>
        </is>
      </c>
      <c r="D212" s="14" t="inlineStr">
        <is>
          <t>Prices_int row 270</t>
        </is>
      </c>
    </row>
    <row r="213">
      <c r="A213" s="14" t="inlineStr">
        <is>
          <t>Nicaragua</t>
        </is>
      </c>
      <c r="B213" s="14" t="inlineStr">
        <is>
          <t>Fixed</t>
        </is>
      </c>
      <c r="C213" s="14" t="inlineStr">
        <is>
          <t>North Am</t>
        </is>
      </c>
      <c r="D213" s="14" t="inlineStr">
        <is>
          <t>Prices_int row 271</t>
        </is>
      </c>
    </row>
    <row r="214">
      <c r="A214" s="14" t="inlineStr">
        <is>
          <t>Panama</t>
        </is>
      </c>
      <c r="B214" s="14" t="inlineStr">
        <is>
          <t>Fixed</t>
        </is>
      </c>
      <c r="C214" s="14" t="inlineStr">
        <is>
          <t>North Am</t>
        </is>
      </c>
      <c r="D214" s="14" t="inlineStr">
        <is>
          <t>Prices_int row 272</t>
        </is>
      </c>
    </row>
    <row r="215">
      <c r="A215" s="14" t="inlineStr">
        <is>
          <t>Paraguay</t>
        </is>
      </c>
      <c r="B215" s="14" t="inlineStr">
        <is>
          <t>Fixed</t>
        </is>
      </c>
      <c r="C215" s="14" t="inlineStr">
        <is>
          <t>North Am</t>
        </is>
      </c>
      <c r="D215" s="14" t="inlineStr">
        <is>
          <t>Prices_int row 273</t>
        </is>
      </c>
    </row>
    <row r="216">
      <c r="A216" s="14" t="inlineStr">
        <is>
          <t>Peru</t>
        </is>
      </c>
      <c r="B216" s="14" t="inlineStr">
        <is>
          <t>Fixed</t>
        </is>
      </c>
      <c r="C216" s="14" t="inlineStr">
        <is>
          <t>North Am</t>
        </is>
      </c>
      <c r="D216" s="14" t="inlineStr">
        <is>
          <t>Prices_int row 274</t>
        </is>
      </c>
    </row>
    <row r="217">
      <c r="A217" s="14" t="inlineStr">
        <is>
          <t>Suriname</t>
        </is>
      </c>
      <c r="B217" s="14" t="inlineStr">
        <is>
          <t>Fixed</t>
        </is>
      </c>
      <c r="C217" s="14" t="inlineStr">
        <is>
          <t>North Am</t>
        </is>
      </c>
      <c r="D217" s="14" t="inlineStr">
        <is>
          <t>Prices_int row 275</t>
        </is>
      </c>
    </row>
    <row r="218">
      <c r="A218" s="14" t="inlineStr">
        <is>
          <t>Trinidad and Tobago</t>
        </is>
      </c>
      <c r="B218" s="14" t="inlineStr">
        <is>
          <t>Fixed</t>
        </is>
      </c>
      <c r="C218" s="14" t="inlineStr">
        <is>
          <t>North Am</t>
        </is>
      </c>
      <c r="D218" s="14" t="inlineStr">
        <is>
          <t>Prices_int row 276</t>
        </is>
      </c>
    </row>
    <row r="219">
      <c r="A219" s="14" t="inlineStr">
        <is>
          <t>United States</t>
        </is>
      </c>
      <c r="B219" s="14" t="inlineStr">
        <is>
          <t>Fixed</t>
        </is>
      </c>
      <c r="C219" s="14" t="inlineStr">
        <is>
          <t>North Am</t>
        </is>
      </c>
      <c r="D219" s="14" t="inlineStr">
        <is>
          <t>Prices_int row 277</t>
        </is>
      </c>
    </row>
    <row r="220">
      <c r="A220" s="14" t="inlineStr">
        <is>
          <t>World aviation</t>
        </is>
      </c>
      <c r="B220" s="14" t="inlineStr">
        <is>
          <t>Fixed</t>
        </is>
      </c>
      <c r="C220" s="14" t="inlineStr">
        <is>
          <t>LNG</t>
        </is>
      </c>
      <c r="D220" s="14" t="inlineStr">
        <is>
          <t>Prices_int row 278</t>
        </is>
      </c>
    </row>
    <row r="221">
      <c r="A221" s="14" t="inlineStr">
        <is>
          <t>World marine</t>
        </is>
      </c>
      <c r="B221" s="14" t="inlineStr">
        <is>
          <t>Fixed</t>
        </is>
      </c>
      <c r="C221" s="14" t="inlineStr">
        <is>
          <t>LNG</t>
        </is>
      </c>
      <c r="D221" s="14" t="inlineStr">
        <is>
          <t>Prices_int row 279</t>
        </is>
      </c>
    </row>
    <row r="222">
      <c r="A222" s="14" t="inlineStr">
        <is>
          <t>Venezuela</t>
        </is>
      </c>
      <c r="B222" s="14" t="inlineStr">
        <is>
          <t>Fixed</t>
        </is>
      </c>
      <c r="C222" s="14" t="inlineStr">
        <is>
          <t>North Am</t>
        </is>
      </c>
      <c r="D222" s="14" t="inlineStr">
        <is>
          <t>Prices_int row 280</t>
        </is>
      </c>
    </row>
    <row r="223">
      <c r="A223" s="14" t="inlineStr">
        <is>
          <t>Uruguay</t>
        </is>
      </c>
      <c r="B223" s="14" t="inlineStr">
        <is>
          <t>Fixed</t>
        </is>
      </c>
      <c r="C223" s="14" t="inlineStr">
        <is>
          <t>North Am</t>
        </is>
      </c>
      <c r="D223" s="14" t="inlineStr">
        <is>
          <t>Prices_int row 281</t>
        </is>
      </c>
    </row>
  </sheetData>
  <pageMargins left="0.75" right="0.75" top="1" bottom="1" header="0.5" footer="0.5"/>
</worksheet>
</file>

<file path=xl/worksheets/sheet23.xml><?xml version="1.0" encoding="utf-8"?>
<worksheet xmlns="http://schemas.openxmlformats.org/spreadsheetml/2006/main">
  <sheetPr codeName="Sheet23">
    <outlinePr summaryBelow="1" summaryRight="1"/>
    <pageSetUpPr/>
  </sheetPr>
  <dimension ref="A1:G13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583-602 via kernel v1.6 Data_Energy (Egypt only so far)</t>
        </is>
      </c>
    </row>
    <row r="2">
      <c r="A2" s="2" t="inlineStr">
        <is>
          <t>Base-year energy use by subsector and fuel (ktoe)</t>
        </is>
      </c>
      <c r="B2" s="3" t="n"/>
      <c r="C2" s="3" t="n"/>
      <c r="D2" s="3" t="n"/>
      <c r="E2" s="3" t="n"/>
      <c r="F2" s="3" t="n"/>
      <c r="G2" s="3" t="n"/>
    </row>
    <row r="3">
      <c r="A3" s="72" t="inlineStr">
        <is>
          <t>key</t>
        </is>
      </c>
      <c r="B3" s="72" t="inlineStr">
        <is>
          <t>country</t>
        </is>
      </c>
      <c r="C3" s="72" t="inlineStr">
        <is>
          <t>year</t>
        </is>
      </c>
      <c r="D3" s="72" t="inlineStr">
        <is>
          <t>subsector</t>
        </is>
      </c>
      <c r="E3" s="72" t="inlineStr">
        <is>
          <t>fuel</t>
        </is>
      </c>
      <c r="F3" s="72" t="inlineStr">
        <is>
          <t>ktoe</t>
        </is>
      </c>
      <c r="G3" s="72" t="inlineStr">
        <is>
          <t>source</t>
        </is>
      </c>
    </row>
    <row r="4">
      <c r="A4" s="14" t="inlineStr">
        <is>
          <t>EGY|2022|rod|coa</t>
        </is>
      </c>
      <c r="B4" s="14" t="inlineStr">
        <is>
          <t>EGY</t>
        </is>
      </c>
      <c r="C4" s="14" t="n">
        <v>2022</v>
      </c>
      <c r="D4" s="14" t="inlineStr">
        <is>
          <t>rod</t>
        </is>
      </c>
      <c r="E4" s="14" t="inlineStr">
        <is>
          <t>coa</t>
        </is>
      </c>
      <c r="F4" s="14" t="n">
        <v>0</v>
      </c>
      <c r="G4" s="14" t="inlineStr">
        <is>
          <t>Kernel v1.6 Data_Energy = legacy Mitigation rows 583-602</t>
        </is>
      </c>
    </row>
    <row r="5">
      <c r="A5" s="14" t="inlineStr">
        <is>
          <t>EGY|2022|ral|coa</t>
        </is>
      </c>
      <c r="B5" s="14" t="inlineStr">
        <is>
          <t>EGY</t>
        </is>
      </c>
      <c r="C5" s="14" t="n">
        <v>2022</v>
      </c>
      <c r="D5" s="14" t="inlineStr">
        <is>
          <t>ral</t>
        </is>
      </c>
      <c r="E5" s="14" t="inlineStr">
        <is>
          <t>coa</t>
        </is>
      </c>
      <c r="F5" s="14" t="n">
        <v>0</v>
      </c>
      <c r="G5" s="14" t="inlineStr">
        <is>
          <t>Kernel v1.6 Data_Energy = legacy Mitigation rows 583-602</t>
        </is>
      </c>
    </row>
    <row r="6">
      <c r="A6" s="14" t="inlineStr">
        <is>
          <t>EGY|2022|avi|coa</t>
        </is>
      </c>
      <c r="B6" s="14" t="inlineStr">
        <is>
          <t>EGY</t>
        </is>
      </c>
      <c r="C6" s="14" t="n">
        <v>2022</v>
      </c>
      <c r="D6" s="14" t="inlineStr">
        <is>
          <t>avi</t>
        </is>
      </c>
      <c r="E6" s="14" t="inlineStr">
        <is>
          <t>coa</t>
        </is>
      </c>
      <c r="F6" s="14" t="n">
        <v>0</v>
      </c>
      <c r="G6" s="14" t="inlineStr">
        <is>
          <t>Kernel v1.6 Data_Energy = legacy Mitigation rows 583-602</t>
        </is>
      </c>
    </row>
    <row r="7">
      <c r="A7" s="14" t="inlineStr">
        <is>
          <t>EGY|2022|nav|coa</t>
        </is>
      </c>
      <c r="B7" s="14" t="inlineStr">
        <is>
          <t>EGY</t>
        </is>
      </c>
      <c r="C7" s="14" t="n">
        <v>2022</v>
      </c>
      <c r="D7" s="14" t="inlineStr">
        <is>
          <t>nav</t>
        </is>
      </c>
      <c r="E7" s="14" t="inlineStr">
        <is>
          <t>coa</t>
        </is>
      </c>
      <c r="F7" s="14" t="n">
        <v>0</v>
      </c>
      <c r="G7" s="14" t="inlineStr">
        <is>
          <t>Kernel v1.6 Data_Energy = legacy Mitigation rows 583-602</t>
        </is>
      </c>
    </row>
    <row r="8">
      <c r="A8" s="14" t="inlineStr">
        <is>
          <t>EGY|2022|res|coa</t>
        </is>
      </c>
      <c r="B8" s="14" t="inlineStr">
        <is>
          <t>EGY</t>
        </is>
      </c>
      <c r="C8" s="14" t="n">
        <v>2022</v>
      </c>
      <c r="D8" s="14" t="inlineStr">
        <is>
          <t>res</t>
        </is>
      </c>
      <c r="E8" s="14" t="inlineStr">
        <is>
          <t>coa</t>
        </is>
      </c>
      <c r="F8" s="14" t="n">
        <v>1.67290731426795</v>
      </c>
      <c r="G8" s="14" t="inlineStr">
        <is>
          <t>Kernel v1.6 Data_Energy = legacy Mitigation rows 583-602</t>
        </is>
      </c>
    </row>
    <row r="9">
      <c r="A9" s="14" t="inlineStr">
        <is>
          <t>EGY|2022|foo|coa</t>
        </is>
      </c>
      <c r="B9" s="14" t="inlineStr">
        <is>
          <t>EGY</t>
        </is>
      </c>
      <c r="C9" s="14" t="n">
        <v>2022</v>
      </c>
      <c r="D9" s="14" t="inlineStr">
        <is>
          <t>foo</t>
        </is>
      </c>
      <c r="E9" s="14" t="inlineStr">
        <is>
          <t>coa</t>
        </is>
      </c>
      <c r="F9" s="14" t="n">
        <v>0</v>
      </c>
      <c r="G9" s="14" t="inlineStr">
        <is>
          <t>Kernel v1.6 Data_Energy = legacy Mitigation rows 583-602</t>
        </is>
      </c>
    </row>
    <row r="10">
      <c r="A10" s="14" t="inlineStr">
        <is>
          <t>EGY|2022|srv|coa</t>
        </is>
      </c>
      <c r="B10" s="14" t="inlineStr">
        <is>
          <t>EGY</t>
        </is>
      </c>
      <c r="C10" s="14" t="n">
        <v>2022</v>
      </c>
      <c r="D10" s="14" t="inlineStr">
        <is>
          <t>srv</t>
        </is>
      </c>
      <c r="E10" s="14" t="inlineStr">
        <is>
          <t>coa</t>
        </is>
      </c>
      <c r="F10" s="14" t="n">
        <v>0</v>
      </c>
      <c r="G10" s="14" t="inlineStr">
        <is>
          <t>Kernel v1.6 Data_Energy = legacy Mitigation rows 583-602</t>
        </is>
      </c>
    </row>
    <row r="11">
      <c r="A11" s="14" t="inlineStr">
        <is>
          <t>EGY|2022|mch|coa</t>
        </is>
      </c>
      <c r="B11" s="14" t="inlineStr">
        <is>
          <t>EGY</t>
        </is>
      </c>
      <c r="C11" s="14" t="n">
        <v>2022</v>
      </c>
      <c r="D11" s="14" t="inlineStr">
        <is>
          <t>mch</t>
        </is>
      </c>
      <c r="E11" s="14" t="inlineStr">
        <is>
          <t>coa</t>
        </is>
      </c>
      <c r="F11" s="14" t="n">
        <v>0</v>
      </c>
      <c r="G11" s="14" t="inlineStr">
        <is>
          <t>Kernel v1.6 Data_Energy = legacy Mitigation rows 583-602</t>
        </is>
      </c>
    </row>
    <row r="12">
      <c r="A12" s="14" t="inlineStr">
        <is>
          <t>EGY|2022|irn|coa</t>
        </is>
      </c>
      <c r="B12" s="14" t="inlineStr">
        <is>
          <t>EGY</t>
        </is>
      </c>
      <c r="C12" s="14" t="n">
        <v>2022</v>
      </c>
      <c r="D12" s="14" t="inlineStr">
        <is>
          <t>irn</t>
        </is>
      </c>
      <c r="E12" s="14" t="inlineStr">
        <is>
          <t>coa</t>
        </is>
      </c>
      <c r="F12" s="14" t="n">
        <v>232.657354770131</v>
      </c>
      <c r="G12" s="14" t="inlineStr">
        <is>
          <t>Kernel v1.6 Data_Energy = legacy Mitigation rows 583-602</t>
        </is>
      </c>
    </row>
    <row r="13">
      <c r="A13" s="14" t="inlineStr">
        <is>
          <t>EGY|2022|nfm|coa</t>
        </is>
      </c>
      <c r="B13" s="14" t="inlineStr">
        <is>
          <t>EGY</t>
        </is>
      </c>
      <c r="C13" s="14" t="n">
        <v>2022</v>
      </c>
      <c r="D13" s="14" t="inlineStr">
        <is>
          <t>nfm</t>
        </is>
      </c>
      <c r="E13" s="14" t="inlineStr">
        <is>
          <t>coa</t>
        </is>
      </c>
      <c r="F13" s="14" t="n">
        <v>0</v>
      </c>
      <c r="G13" s="14" t="inlineStr">
        <is>
          <t>Kernel v1.6 Data_Energy = legacy Mitigation rows 583-602</t>
        </is>
      </c>
    </row>
    <row r="14">
      <c r="A14" s="14" t="inlineStr">
        <is>
          <t>EGY|2022|mac|coa</t>
        </is>
      </c>
      <c r="B14" s="14" t="inlineStr">
        <is>
          <t>EGY</t>
        </is>
      </c>
      <c r="C14" s="14" t="n">
        <v>2022</v>
      </c>
      <c r="D14" s="14" t="inlineStr">
        <is>
          <t>mac</t>
        </is>
      </c>
      <c r="E14" s="14" t="inlineStr">
        <is>
          <t>coa</t>
        </is>
      </c>
      <c r="F14" s="14" t="n">
        <v>0</v>
      </c>
      <c r="G14" s="14" t="inlineStr">
        <is>
          <t>Kernel v1.6 Data_Energy = legacy Mitigation rows 583-602</t>
        </is>
      </c>
    </row>
    <row r="15">
      <c r="A15" s="14" t="inlineStr">
        <is>
          <t>EGY|2022|cem|coa</t>
        </is>
      </c>
      <c r="B15" s="14" t="inlineStr">
        <is>
          <t>EGY</t>
        </is>
      </c>
      <c r="C15" s="14" t="n">
        <v>2022</v>
      </c>
      <c r="D15" s="14" t="inlineStr">
        <is>
          <t>cem</t>
        </is>
      </c>
      <c r="E15" s="14" t="inlineStr">
        <is>
          <t>coa</t>
        </is>
      </c>
      <c r="F15" s="14" t="n">
        <v>1463.05522446279</v>
      </c>
      <c r="G15" s="14" t="inlineStr">
        <is>
          <t>Kernel v1.6 Data_Energy = legacy Mitigation rows 583-602</t>
        </is>
      </c>
    </row>
    <row r="16">
      <c r="A16" s="14" t="inlineStr">
        <is>
          <t>EGY|2022|omn|coa</t>
        </is>
      </c>
      <c r="B16" s="14" t="inlineStr">
        <is>
          <t>EGY</t>
        </is>
      </c>
      <c r="C16" s="14" t="n">
        <v>2022</v>
      </c>
      <c r="D16" s="14" t="inlineStr">
        <is>
          <t>omn</t>
        </is>
      </c>
      <c r="E16" s="14" t="inlineStr">
        <is>
          <t>coa</t>
        </is>
      </c>
      <c r="F16" s="14" t="n">
        <v>0</v>
      </c>
      <c r="G16" s="14" t="inlineStr">
        <is>
          <t>Kernel v1.6 Data_Energy = legacy Mitigation rows 583-602</t>
        </is>
      </c>
    </row>
    <row r="17">
      <c r="A17" s="14" t="inlineStr">
        <is>
          <t>EGY|2022|cst|coa</t>
        </is>
      </c>
      <c r="B17" s="14" t="inlineStr">
        <is>
          <t>EGY</t>
        </is>
      </c>
      <c r="C17" s="14" t="n">
        <v>2022</v>
      </c>
      <c r="D17" s="14" t="inlineStr">
        <is>
          <t>cst</t>
        </is>
      </c>
      <c r="E17" s="14" t="inlineStr">
        <is>
          <t>coa</t>
        </is>
      </c>
      <c r="F17" s="14" t="n">
        <v>0</v>
      </c>
      <c r="G17" s="14" t="inlineStr">
        <is>
          <t>Kernel v1.6 Data_Energy = legacy Mitigation rows 583-602</t>
        </is>
      </c>
    </row>
    <row r="18">
      <c r="A18" s="14" t="inlineStr">
        <is>
          <t>EGY|2022|ftr|coa</t>
        </is>
      </c>
      <c r="B18" s="14" t="inlineStr">
        <is>
          <t>EGY</t>
        </is>
      </c>
      <c r="C18" s="14" t="n">
        <v>2022</v>
      </c>
      <c r="D18" s="14" t="inlineStr">
        <is>
          <t>ftr</t>
        </is>
      </c>
      <c r="E18" s="14" t="inlineStr">
        <is>
          <t>coa</t>
        </is>
      </c>
      <c r="F18" s="14" t="n">
        <v>0</v>
      </c>
      <c r="G18" s="14" t="inlineStr">
        <is>
          <t>Kernel v1.6 Data_Energy = legacy Mitigation rows 583-602</t>
        </is>
      </c>
    </row>
    <row r="19">
      <c r="A19" s="14" t="inlineStr">
        <is>
          <t>EGY|2022|oen|coa</t>
        </is>
      </c>
      <c r="B19" s="14" t="inlineStr">
        <is>
          <t>EGY</t>
        </is>
      </c>
      <c r="C19" s="14" t="n">
        <v>2022</v>
      </c>
      <c r="D19" s="14" t="inlineStr">
        <is>
          <t>oen</t>
        </is>
      </c>
      <c r="E19" s="14" t="inlineStr">
        <is>
          <t>coa</t>
        </is>
      </c>
      <c r="F19" s="14" t="n">
        <v>0</v>
      </c>
      <c r="G19" s="14" t="inlineStr">
        <is>
          <t>Kernel v1.6 Data_Energy = legacy Mitigation rows 583-602</t>
        </is>
      </c>
    </row>
    <row r="20">
      <c r="A20" s="14" t="inlineStr">
        <is>
          <t>EGY|2022|rod|nga</t>
        </is>
      </c>
      <c r="B20" s="14" t="inlineStr">
        <is>
          <t>EGY</t>
        </is>
      </c>
      <c r="C20" s="14" t="n">
        <v>2022</v>
      </c>
      <c r="D20" s="14" t="inlineStr">
        <is>
          <t>rod</t>
        </is>
      </c>
      <c r="E20" s="14" t="inlineStr">
        <is>
          <t>nga</t>
        </is>
      </c>
      <c r="F20" s="14" t="n">
        <v>541.703992516236</v>
      </c>
      <c r="G20" s="14" t="inlineStr">
        <is>
          <t>Kernel v1.6 Data_Energy = legacy Mitigation rows 583-602</t>
        </is>
      </c>
    </row>
    <row r="21">
      <c r="A21" s="14" t="inlineStr">
        <is>
          <t>EGY|2022|ral|nga</t>
        </is>
      </c>
      <c r="B21" s="14" t="inlineStr">
        <is>
          <t>EGY</t>
        </is>
      </c>
      <c r="C21" s="14" t="n">
        <v>2022</v>
      </c>
      <c r="D21" s="14" t="inlineStr">
        <is>
          <t>ral</t>
        </is>
      </c>
      <c r="E21" s="14" t="inlineStr">
        <is>
          <t>nga</t>
        </is>
      </c>
      <c r="F21" s="14" t="n">
        <v>0</v>
      </c>
      <c r="G21" s="14" t="inlineStr">
        <is>
          <t>Kernel v1.6 Data_Energy = legacy Mitigation rows 583-602</t>
        </is>
      </c>
    </row>
    <row r="22">
      <c r="A22" s="14" t="inlineStr">
        <is>
          <t>EGY|2022|avi|nga</t>
        </is>
      </c>
      <c r="B22" s="14" t="inlineStr">
        <is>
          <t>EGY</t>
        </is>
      </c>
      <c r="C22" s="14" t="n">
        <v>2022</v>
      </c>
      <c r="D22" s="14" t="inlineStr">
        <is>
          <t>avi</t>
        </is>
      </c>
      <c r="E22" s="14" t="inlineStr">
        <is>
          <t>nga</t>
        </is>
      </c>
      <c r="F22" s="14" t="n">
        <v>0</v>
      </c>
      <c r="G22" s="14" t="inlineStr">
        <is>
          <t>Kernel v1.6 Data_Energy = legacy Mitigation rows 583-602</t>
        </is>
      </c>
    </row>
    <row r="23">
      <c r="A23" s="14" t="inlineStr">
        <is>
          <t>EGY|2022|nav|nga</t>
        </is>
      </c>
      <c r="B23" s="14" t="inlineStr">
        <is>
          <t>EGY</t>
        </is>
      </c>
      <c r="C23" s="14" t="n">
        <v>2022</v>
      </c>
      <c r="D23" s="14" t="inlineStr">
        <is>
          <t>nav</t>
        </is>
      </c>
      <c r="E23" s="14" t="inlineStr">
        <is>
          <t>nga</t>
        </is>
      </c>
      <c r="F23" s="14" t="n">
        <v>0</v>
      </c>
      <c r="G23" s="14" t="inlineStr">
        <is>
          <t>Kernel v1.6 Data_Energy = legacy Mitigation rows 583-602</t>
        </is>
      </c>
    </row>
    <row r="24">
      <c r="A24" s="14" t="inlineStr">
        <is>
          <t>EGY|2022|res|nga</t>
        </is>
      </c>
      <c r="B24" s="14" t="inlineStr">
        <is>
          <t>EGY</t>
        </is>
      </c>
      <c r="C24" s="14" t="n">
        <v>2022</v>
      </c>
      <c r="D24" s="14" t="inlineStr">
        <is>
          <t>res</t>
        </is>
      </c>
      <c r="E24" s="14" t="inlineStr">
        <is>
          <t>nga</t>
        </is>
      </c>
      <c r="F24" s="14" t="n">
        <v>2035.46041977272</v>
      </c>
      <c r="G24" s="14" t="inlineStr">
        <is>
          <t>Kernel v1.6 Data_Energy = legacy Mitigation rows 583-602</t>
        </is>
      </c>
    </row>
    <row r="25">
      <c r="A25" s="14" t="inlineStr">
        <is>
          <t>EGY|2022|foo|nga</t>
        </is>
      </c>
      <c r="B25" s="14" t="inlineStr">
        <is>
          <t>EGY</t>
        </is>
      </c>
      <c r="C25" s="14" t="n">
        <v>2022</v>
      </c>
      <c r="D25" s="14" t="inlineStr">
        <is>
          <t>foo</t>
        </is>
      </c>
      <c r="E25" s="14" t="inlineStr">
        <is>
          <t>nga</t>
        </is>
      </c>
      <c r="F25" s="14" t="n">
        <v>0</v>
      </c>
      <c r="G25" s="14" t="inlineStr">
        <is>
          <t>Kernel v1.6 Data_Energy = legacy Mitigation rows 583-602</t>
        </is>
      </c>
    </row>
    <row r="26">
      <c r="A26" s="14" t="inlineStr">
        <is>
          <t>EGY|2022|srv|nga</t>
        </is>
      </c>
      <c r="B26" s="14" t="inlineStr">
        <is>
          <t>EGY</t>
        </is>
      </c>
      <c r="C26" s="14" t="n">
        <v>2022</v>
      </c>
      <c r="D26" s="14" t="inlineStr">
        <is>
          <t>srv</t>
        </is>
      </c>
      <c r="E26" s="14" t="inlineStr">
        <is>
          <t>nga</t>
        </is>
      </c>
      <c r="F26" s="14" t="n">
        <v>0</v>
      </c>
      <c r="G26" s="14" t="inlineStr">
        <is>
          <t>Kernel v1.6 Data_Energy = legacy Mitigation rows 583-602</t>
        </is>
      </c>
    </row>
    <row r="27">
      <c r="A27" s="14" t="inlineStr">
        <is>
          <t>EGY|2022|mch|nga</t>
        </is>
      </c>
      <c r="B27" s="14" t="inlineStr">
        <is>
          <t>EGY</t>
        </is>
      </c>
      <c r="C27" s="14" t="n">
        <v>2022</v>
      </c>
      <c r="D27" s="14" t="inlineStr">
        <is>
          <t>mch</t>
        </is>
      </c>
      <c r="E27" s="14" t="inlineStr">
        <is>
          <t>nga</t>
        </is>
      </c>
      <c r="F27" s="14" t="n">
        <v>0</v>
      </c>
      <c r="G27" s="14" t="inlineStr">
        <is>
          <t>Kernel v1.6 Data_Energy = legacy Mitigation rows 583-602</t>
        </is>
      </c>
    </row>
    <row r="28">
      <c r="A28" s="14" t="inlineStr">
        <is>
          <t>EGY|2022|irn|nga</t>
        </is>
      </c>
      <c r="B28" s="14" t="inlineStr">
        <is>
          <t>EGY</t>
        </is>
      </c>
      <c r="C28" s="14" t="n">
        <v>2022</v>
      </c>
      <c r="D28" s="14" t="inlineStr">
        <is>
          <t>irn</t>
        </is>
      </c>
      <c r="E28" s="14" t="inlineStr">
        <is>
          <t>nga</t>
        </is>
      </c>
      <c r="F28" s="14" t="n">
        <v>1669.05671904213</v>
      </c>
      <c r="G28" s="14" t="inlineStr">
        <is>
          <t>Kernel v1.6 Data_Energy = legacy Mitigation rows 583-602</t>
        </is>
      </c>
    </row>
    <row r="29">
      <c r="A29" s="14" t="inlineStr">
        <is>
          <t>EGY|2022|nfm|nga</t>
        </is>
      </c>
      <c r="B29" s="14" t="inlineStr">
        <is>
          <t>EGY</t>
        </is>
      </c>
      <c r="C29" s="14" t="n">
        <v>2022</v>
      </c>
      <c r="D29" s="14" t="inlineStr">
        <is>
          <t>nfm</t>
        </is>
      </c>
      <c r="E29" s="14" t="inlineStr">
        <is>
          <t>nga</t>
        </is>
      </c>
      <c r="F29" s="14" t="n">
        <v>0</v>
      </c>
      <c r="G29" s="14" t="inlineStr">
        <is>
          <t>Kernel v1.6 Data_Energy = legacy Mitigation rows 583-602</t>
        </is>
      </c>
    </row>
    <row r="30">
      <c r="A30" s="14" t="inlineStr">
        <is>
          <t>EGY|2022|mac|nga</t>
        </is>
      </c>
      <c r="B30" s="14" t="inlineStr">
        <is>
          <t>EGY</t>
        </is>
      </c>
      <c r="C30" s="14" t="n">
        <v>2022</v>
      </c>
      <c r="D30" s="14" t="inlineStr">
        <is>
          <t>mac</t>
        </is>
      </c>
      <c r="E30" s="14" t="inlineStr">
        <is>
          <t>nga</t>
        </is>
      </c>
      <c r="F30" s="14" t="n">
        <v>0</v>
      </c>
      <c r="G30" s="14" t="inlineStr">
        <is>
          <t>Kernel v1.6 Data_Energy = legacy Mitigation rows 583-602</t>
        </is>
      </c>
    </row>
    <row r="31">
      <c r="A31" s="14" t="inlineStr">
        <is>
          <t>EGY|2022|cem|nga</t>
        </is>
      </c>
      <c r="B31" s="14" t="inlineStr">
        <is>
          <t>EGY</t>
        </is>
      </c>
      <c r="C31" s="14" t="n">
        <v>2022</v>
      </c>
      <c r="D31" s="14" t="inlineStr">
        <is>
          <t>cem</t>
        </is>
      </c>
      <c r="E31" s="14" t="inlineStr">
        <is>
          <t>nga</t>
        </is>
      </c>
      <c r="F31" s="14" t="n">
        <v>1747.39153476208</v>
      </c>
      <c r="G31" s="14" t="inlineStr">
        <is>
          <t>Kernel v1.6 Data_Energy = legacy Mitigation rows 583-602</t>
        </is>
      </c>
    </row>
    <row r="32">
      <c r="A32" s="14" t="inlineStr">
        <is>
          <t>EGY|2022|omn|nga</t>
        </is>
      </c>
      <c r="B32" s="14" t="inlineStr">
        <is>
          <t>EGY</t>
        </is>
      </c>
      <c r="C32" s="14" t="n">
        <v>2022</v>
      </c>
      <c r="D32" s="14" t="inlineStr">
        <is>
          <t>omn</t>
        </is>
      </c>
      <c r="E32" s="14" t="inlineStr">
        <is>
          <t>nga</t>
        </is>
      </c>
      <c r="F32" s="14" t="n">
        <v>960.1300372147859</v>
      </c>
      <c r="G32" s="14" t="inlineStr">
        <is>
          <t>Kernel v1.6 Data_Energy = legacy Mitigation rows 583-602</t>
        </is>
      </c>
    </row>
    <row r="33">
      <c r="A33" s="14" t="inlineStr">
        <is>
          <t>EGY|2022|cst|nga</t>
        </is>
      </c>
      <c r="B33" s="14" t="inlineStr">
        <is>
          <t>EGY</t>
        </is>
      </c>
      <c r="C33" s="14" t="n">
        <v>2022</v>
      </c>
      <c r="D33" s="14" t="inlineStr">
        <is>
          <t>cst</t>
        </is>
      </c>
      <c r="E33" s="14" t="inlineStr">
        <is>
          <t>nga</t>
        </is>
      </c>
      <c r="F33" s="14" t="n">
        <v>0</v>
      </c>
      <c r="G33" s="14" t="inlineStr">
        <is>
          <t>Kernel v1.6 Data_Energy = legacy Mitigation rows 583-602</t>
        </is>
      </c>
    </row>
    <row r="34">
      <c r="A34" s="14" t="inlineStr">
        <is>
          <t>EGY|2022|ftr|nga</t>
        </is>
      </c>
      <c r="B34" s="14" t="inlineStr">
        <is>
          <t>EGY</t>
        </is>
      </c>
      <c r="C34" s="14" t="n">
        <v>2022</v>
      </c>
      <c r="D34" s="14" t="inlineStr">
        <is>
          <t>ftr</t>
        </is>
      </c>
      <c r="E34" s="14" t="inlineStr">
        <is>
          <t>nga</t>
        </is>
      </c>
      <c r="F34" s="14" t="n">
        <v>7454.00582946635</v>
      </c>
      <c r="G34" s="14" t="inlineStr">
        <is>
          <t>Kernel v1.6 Data_Energy = legacy Mitigation rows 583-602</t>
        </is>
      </c>
    </row>
    <row r="35">
      <c r="A35" s="14" t="inlineStr">
        <is>
          <t>EGY|2022|oen|nga</t>
        </is>
      </c>
      <c r="B35" s="14" t="inlineStr">
        <is>
          <t>EGY</t>
        </is>
      </c>
      <c r="C35" s="14" t="n">
        <v>2022</v>
      </c>
      <c r="D35" s="14" t="inlineStr">
        <is>
          <t>oen</t>
        </is>
      </c>
      <c r="E35" s="14" t="inlineStr">
        <is>
          <t>nga</t>
        </is>
      </c>
      <c r="F35" s="14" t="n">
        <v>0</v>
      </c>
      <c r="G35" s="14" t="inlineStr">
        <is>
          <t>Kernel v1.6 Data_Energy = legacy Mitigation rows 583-602</t>
        </is>
      </c>
    </row>
    <row r="36">
      <c r="A36" s="14" t="inlineStr">
        <is>
          <t>EGY|2022|rod|oop</t>
        </is>
      </c>
      <c r="B36" s="14" t="inlineStr">
        <is>
          <t>EGY</t>
        </is>
      </c>
      <c r="C36" s="14" t="n">
        <v>2022</v>
      </c>
      <c r="D36" s="14" t="inlineStr">
        <is>
          <t>rod</t>
        </is>
      </c>
      <c r="E36" s="14" t="inlineStr">
        <is>
          <t>oop</t>
        </is>
      </c>
      <c r="F36" s="14" t="n">
        <v>0</v>
      </c>
      <c r="G36" s="14" t="inlineStr">
        <is>
          <t>Kernel v1.6 Data_Energy = legacy Mitigation rows 583-602</t>
        </is>
      </c>
    </row>
    <row r="37">
      <c r="A37" s="14" t="inlineStr">
        <is>
          <t>EGY|2022|ral|oop</t>
        </is>
      </c>
      <c r="B37" s="14" t="inlineStr">
        <is>
          <t>EGY</t>
        </is>
      </c>
      <c r="C37" s="14" t="n">
        <v>2022</v>
      </c>
      <c r="D37" s="14" t="inlineStr">
        <is>
          <t>ral</t>
        </is>
      </c>
      <c r="E37" s="14" t="inlineStr">
        <is>
          <t>oop</t>
        </is>
      </c>
      <c r="F37" s="14" t="n">
        <v>0</v>
      </c>
      <c r="G37" s="14" t="inlineStr">
        <is>
          <t>Kernel v1.6 Data_Energy = legacy Mitigation rows 583-602</t>
        </is>
      </c>
    </row>
    <row r="38">
      <c r="A38" s="14" t="inlineStr">
        <is>
          <t>EGY|2022|avi|oop</t>
        </is>
      </c>
      <c r="B38" s="14" t="inlineStr">
        <is>
          <t>EGY</t>
        </is>
      </c>
      <c r="C38" s="14" t="n">
        <v>2022</v>
      </c>
      <c r="D38" s="14" t="inlineStr">
        <is>
          <t>avi</t>
        </is>
      </c>
      <c r="E38" s="14" t="inlineStr">
        <is>
          <t>oop</t>
        </is>
      </c>
      <c r="F38" s="14" t="n">
        <v>0</v>
      </c>
      <c r="G38" s="14" t="inlineStr">
        <is>
          <t>Kernel v1.6 Data_Energy = legacy Mitigation rows 583-602</t>
        </is>
      </c>
    </row>
    <row r="39">
      <c r="A39" s="14" t="inlineStr">
        <is>
          <t>EGY|2022|nav|oop</t>
        </is>
      </c>
      <c r="B39" s="14" t="inlineStr">
        <is>
          <t>EGY</t>
        </is>
      </c>
      <c r="C39" s="14" t="n">
        <v>2022</v>
      </c>
      <c r="D39" s="14" t="inlineStr">
        <is>
          <t>nav</t>
        </is>
      </c>
      <c r="E39" s="14" t="inlineStr">
        <is>
          <t>oop</t>
        </is>
      </c>
      <c r="F39" s="14" t="n">
        <v>290.709497169709</v>
      </c>
      <c r="G39" s="14" t="inlineStr">
        <is>
          <t>Kernel v1.6 Data_Energy = legacy Mitigation rows 583-602</t>
        </is>
      </c>
    </row>
    <row r="40">
      <c r="A40" s="14" t="inlineStr">
        <is>
          <t>EGY|2022|res|oop</t>
        </is>
      </c>
      <c r="B40" s="14" t="inlineStr">
        <is>
          <t>EGY</t>
        </is>
      </c>
      <c r="C40" s="14" t="n">
        <v>2022</v>
      </c>
      <c r="D40" s="14" t="inlineStr">
        <is>
          <t>res</t>
        </is>
      </c>
      <c r="E40" s="14" t="inlineStr">
        <is>
          <t>oop</t>
        </is>
      </c>
      <c r="F40" s="14" t="n">
        <v>0</v>
      </c>
      <c r="G40" s="14" t="inlineStr">
        <is>
          <t>Kernel v1.6 Data_Energy = legacy Mitigation rows 583-602</t>
        </is>
      </c>
    </row>
    <row r="41">
      <c r="A41" s="14" t="inlineStr">
        <is>
          <t>EGY|2022|foo|oop</t>
        </is>
      </c>
      <c r="B41" s="14" t="inlineStr">
        <is>
          <t>EGY</t>
        </is>
      </c>
      <c r="C41" s="14" t="n">
        <v>2022</v>
      </c>
      <c r="D41" s="14" t="inlineStr">
        <is>
          <t>foo</t>
        </is>
      </c>
      <c r="E41" s="14" t="inlineStr">
        <is>
          <t>oop</t>
        </is>
      </c>
      <c r="F41" s="14" t="n">
        <v>0</v>
      </c>
      <c r="G41" s="14" t="inlineStr">
        <is>
          <t>Kernel v1.6 Data_Energy = legacy Mitigation rows 583-602</t>
        </is>
      </c>
    </row>
    <row r="42">
      <c r="A42" s="14" t="inlineStr">
        <is>
          <t>EGY|2022|srv|oop</t>
        </is>
      </c>
      <c r="B42" s="14" t="inlineStr">
        <is>
          <t>EGY</t>
        </is>
      </c>
      <c r="C42" s="14" t="n">
        <v>2022</v>
      </c>
      <c r="D42" s="14" t="inlineStr">
        <is>
          <t>srv</t>
        </is>
      </c>
      <c r="E42" s="14" t="inlineStr">
        <is>
          <t>oop</t>
        </is>
      </c>
      <c r="F42" s="14" t="n">
        <v>0</v>
      </c>
      <c r="G42" s="14" t="inlineStr">
        <is>
          <t>Kernel v1.6 Data_Energy = legacy Mitigation rows 583-602</t>
        </is>
      </c>
    </row>
    <row r="43">
      <c r="A43" s="14" t="inlineStr">
        <is>
          <t>EGY|2022|mch|oop</t>
        </is>
      </c>
      <c r="B43" s="14" t="inlineStr">
        <is>
          <t>EGY</t>
        </is>
      </c>
      <c r="C43" s="14" t="n">
        <v>2022</v>
      </c>
      <c r="D43" s="14" t="inlineStr">
        <is>
          <t>mch</t>
        </is>
      </c>
      <c r="E43" s="14" t="inlineStr">
        <is>
          <t>oop</t>
        </is>
      </c>
      <c r="F43" s="14" t="n">
        <v>0</v>
      </c>
      <c r="G43" s="14" t="inlineStr">
        <is>
          <t>Kernel v1.6 Data_Energy = legacy Mitigation rows 583-602</t>
        </is>
      </c>
    </row>
    <row r="44">
      <c r="A44" s="14" t="inlineStr">
        <is>
          <t>EGY|2022|irn|oop</t>
        </is>
      </c>
      <c r="B44" s="14" t="inlineStr">
        <is>
          <t>EGY</t>
        </is>
      </c>
      <c r="C44" s="14" t="n">
        <v>2022</v>
      </c>
      <c r="D44" s="14" t="inlineStr">
        <is>
          <t>irn</t>
        </is>
      </c>
      <c r="E44" s="14" t="inlineStr">
        <is>
          <t>oop</t>
        </is>
      </c>
      <c r="F44" s="14" t="n">
        <v>0</v>
      </c>
      <c r="G44" s="14" t="inlineStr">
        <is>
          <t>Kernel v1.6 Data_Energy = legacy Mitigation rows 583-602</t>
        </is>
      </c>
    </row>
    <row r="45">
      <c r="A45" s="14" t="inlineStr">
        <is>
          <t>EGY|2022|nfm|oop</t>
        </is>
      </c>
      <c r="B45" s="14" t="inlineStr">
        <is>
          <t>EGY</t>
        </is>
      </c>
      <c r="C45" s="14" t="n">
        <v>2022</v>
      </c>
      <c r="D45" s="14" t="inlineStr">
        <is>
          <t>nfm</t>
        </is>
      </c>
      <c r="E45" s="14" t="inlineStr">
        <is>
          <t>oop</t>
        </is>
      </c>
      <c r="F45" s="14" t="n">
        <v>0</v>
      </c>
      <c r="G45" s="14" t="inlineStr">
        <is>
          <t>Kernel v1.6 Data_Energy = legacy Mitigation rows 583-602</t>
        </is>
      </c>
    </row>
    <row r="46">
      <c r="A46" s="14" t="inlineStr">
        <is>
          <t>EGY|2022|mac|oop</t>
        </is>
      </c>
      <c r="B46" s="14" t="inlineStr">
        <is>
          <t>EGY</t>
        </is>
      </c>
      <c r="C46" s="14" t="n">
        <v>2022</v>
      </c>
      <c r="D46" s="14" t="inlineStr">
        <is>
          <t>mac</t>
        </is>
      </c>
      <c r="E46" s="14" t="inlineStr">
        <is>
          <t>oop</t>
        </is>
      </c>
      <c r="F46" s="14" t="n">
        <v>0</v>
      </c>
      <c r="G46" s="14" t="inlineStr">
        <is>
          <t>Kernel v1.6 Data_Energy = legacy Mitigation rows 583-602</t>
        </is>
      </c>
    </row>
    <row r="47">
      <c r="A47" s="14" t="inlineStr">
        <is>
          <t>EGY|2022|cem|oop</t>
        </is>
      </c>
      <c r="B47" s="14" t="inlineStr">
        <is>
          <t>EGY</t>
        </is>
      </c>
      <c r="C47" s="14" t="n">
        <v>2022</v>
      </c>
      <c r="D47" s="14" t="inlineStr">
        <is>
          <t>cem</t>
        </is>
      </c>
      <c r="E47" s="14" t="inlineStr">
        <is>
          <t>oop</t>
        </is>
      </c>
      <c r="F47" s="14" t="n">
        <v>0</v>
      </c>
      <c r="G47" s="14" t="inlineStr">
        <is>
          <t>Kernel v1.6 Data_Energy = legacy Mitigation rows 583-602</t>
        </is>
      </c>
    </row>
    <row r="48">
      <c r="A48" s="14" t="inlineStr">
        <is>
          <t>EGY|2022|omn|oop</t>
        </is>
      </c>
      <c r="B48" s="14" t="inlineStr">
        <is>
          <t>EGY</t>
        </is>
      </c>
      <c r="C48" s="14" t="n">
        <v>2022</v>
      </c>
      <c r="D48" s="14" t="inlineStr">
        <is>
          <t>omn</t>
        </is>
      </c>
      <c r="E48" s="14" t="inlineStr">
        <is>
          <t>oop</t>
        </is>
      </c>
      <c r="F48" s="14" t="n">
        <v>2347.52754403714</v>
      </c>
      <c r="G48" s="14" t="inlineStr">
        <is>
          <t>Kernel v1.6 Data_Energy = legacy Mitigation rows 583-602</t>
        </is>
      </c>
    </row>
    <row r="49">
      <c r="A49" s="14" t="inlineStr">
        <is>
          <t>EGY|2022|cst|oop</t>
        </is>
      </c>
      <c r="B49" s="14" t="inlineStr">
        <is>
          <t>EGY</t>
        </is>
      </c>
      <c r="C49" s="14" t="n">
        <v>2022</v>
      </c>
      <c r="D49" s="14" t="inlineStr">
        <is>
          <t>cst</t>
        </is>
      </c>
      <c r="E49" s="14" t="inlineStr">
        <is>
          <t>oop</t>
        </is>
      </c>
      <c r="F49" s="14" t="n">
        <v>0</v>
      </c>
      <c r="G49" s="14" t="inlineStr">
        <is>
          <t>Kernel v1.6 Data_Energy = legacy Mitigation rows 583-602</t>
        </is>
      </c>
    </row>
    <row r="50">
      <c r="A50" s="14" t="inlineStr">
        <is>
          <t>EGY|2022|ftr|oop</t>
        </is>
      </c>
      <c r="B50" s="14" t="inlineStr">
        <is>
          <t>EGY</t>
        </is>
      </c>
      <c r="C50" s="14" t="n">
        <v>2022</v>
      </c>
      <c r="D50" s="14" t="inlineStr">
        <is>
          <t>ftr</t>
        </is>
      </c>
      <c r="E50" s="14" t="inlineStr">
        <is>
          <t>oop</t>
        </is>
      </c>
      <c r="F50" s="14" t="n">
        <v>293.099212219656</v>
      </c>
      <c r="G50" s="14" t="inlineStr">
        <is>
          <t>Kernel v1.6 Data_Energy = legacy Mitigation rows 583-602</t>
        </is>
      </c>
    </row>
    <row r="51">
      <c r="A51" s="14" t="inlineStr">
        <is>
          <t>EGY|2022|oen|oop</t>
        </is>
      </c>
      <c r="B51" s="14" t="inlineStr">
        <is>
          <t>EGY</t>
        </is>
      </c>
      <c r="C51" s="14" t="n">
        <v>2022</v>
      </c>
      <c r="D51" s="14" t="inlineStr">
        <is>
          <t>oen</t>
        </is>
      </c>
      <c r="E51" s="14" t="inlineStr">
        <is>
          <t>oop</t>
        </is>
      </c>
      <c r="F51" s="14" t="n">
        <v>100.678839675172</v>
      </c>
      <c r="G51" s="14" t="inlineStr">
        <is>
          <t>Kernel v1.6 Data_Energy = legacy Mitigation rows 583-602</t>
        </is>
      </c>
    </row>
    <row r="52">
      <c r="A52" s="14" t="inlineStr">
        <is>
          <t>EGY|2022|rod|gso</t>
        </is>
      </c>
      <c r="B52" s="14" t="inlineStr">
        <is>
          <t>EGY</t>
        </is>
      </c>
      <c r="C52" s="14" t="n">
        <v>2022</v>
      </c>
      <c r="D52" s="14" t="inlineStr">
        <is>
          <t>rod</t>
        </is>
      </c>
      <c r="E52" s="14" t="inlineStr">
        <is>
          <t>gso</t>
        </is>
      </c>
      <c r="F52" s="14" t="n">
        <v>7577.29644334562</v>
      </c>
      <c r="G52" s="14" t="inlineStr">
        <is>
          <t>Kernel v1.6 Data_Energy = legacy Mitigation rows 583-602</t>
        </is>
      </c>
    </row>
    <row r="53">
      <c r="A53" s="14" t="inlineStr">
        <is>
          <t>EGY|2022|ral|gso</t>
        </is>
      </c>
      <c r="B53" s="14" t="inlineStr">
        <is>
          <t>EGY</t>
        </is>
      </c>
      <c r="C53" s="14" t="n">
        <v>2022</v>
      </c>
      <c r="D53" s="14" t="inlineStr">
        <is>
          <t>ral</t>
        </is>
      </c>
      <c r="E53" s="14" t="inlineStr">
        <is>
          <t>gso</t>
        </is>
      </c>
      <c r="F53" s="14" t="n">
        <v>0</v>
      </c>
      <c r="G53" s="14" t="inlineStr">
        <is>
          <t>Kernel v1.6 Data_Energy = legacy Mitigation rows 583-602</t>
        </is>
      </c>
    </row>
    <row r="54">
      <c r="A54" s="14" t="inlineStr">
        <is>
          <t>EGY|2022|avi|gso</t>
        </is>
      </c>
      <c r="B54" s="14" t="inlineStr">
        <is>
          <t>EGY</t>
        </is>
      </c>
      <c r="C54" s="14" t="n">
        <v>2022</v>
      </c>
      <c r="D54" s="14" t="inlineStr">
        <is>
          <t>avi</t>
        </is>
      </c>
      <c r="E54" s="14" t="inlineStr">
        <is>
          <t>gso</t>
        </is>
      </c>
      <c r="F54" s="14" t="n">
        <v>0</v>
      </c>
      <c r="G54" s="14" t="inlineStr">
        <is>
          <t>Kernel v1.6 Data_Energy = legacy Mitigation rows 583-602</t>
        </is>
      </c>
    </row>
    <row r="55">
      <c r="A55" s="14" t="inlineStr">
        <is>
          <t>EGY|2022|nav|gso</t>
        </is>
      </c>
      <c r="B55" s="14" t="inlineStr">
        <is>
          <t>EGY</t>
        </is>
      </c>
      <c r="C55" s="14" t="n">
        <v>2022</v>
      </c>
      <c r="D55" s="14" t="inlineStr">
        <is>
          <t>nav</t>
        </is>
      </c>
      <c r="E55" s="14" t="inlineStr">
        <is>
          <t>gso</t>
        </is>
      </c>
      <c r="F55" s="14" t="n">
        <v>0</v>
      </c>
      <c r="G55" s="14" t="inlineStr">
        <is>
          <t>Kernel v1.6 Data_Energy = legacy Mitigation rows 583-602</t>
        </is>
      </c>
    </row>
    <row r="56">
      <c r="A56" s="14" t="inlineStr">
        <is>
          <t>EGY|2022|res|gso</t>
        </is>
      </c>
      <c r="B56" s="14" t="inlineStr">
        <is>
          <t>EGY</t>
        </is>
      </c>
      <c r="C56" s="14" t="n">
        <v>2022</v>
      </c>
      <c r="D56" s="14" t="inlineStr">
        <is>
          <t>res</t>
        </is>
      </c>
      <c r="E56" s="14" t="inlineStr">
        <is>
          <t>gso</t>
        </is>
      </c>
      <c r="F56" s="14" t="n">
        <v>0</v>
      </c>
      <c r="G56" s="14" t="inlineStr">
        <is>
          <t>Kernel v1.6 Data_Energy = legacy Mitigation rows 583-602</t>
        </is>
      </c>
    </row>
    <row r="57">
      <c r="A57" s="14" t="inlineStr">
        <is>
          <t>EGY|2022|foo|gso</t>
        </is>
      </c>
      <c r="B57" s="14" t="inlineStr">
        <is>
          <t>EGY</t>
        </is>
      </c>
      <c r="C57" s="14" t="n">
        <v>2022</v>
      </c>
      <c r="D57" s="14" t="inlineStr">
        <is>
          <t>foo</t>
        </is>
      </c>
      <c r="E57" s="14" t="inlineStr">
        <is>
          <t>gso</t>
        </is>
      </c>
      <c r="F57" s="14" t="n">
        <v>0</v>
      </c>
      <c r="G57" s="14" t="inlineStr">
        <is>
          <t>Kernel v1.6 Data_Energy = legacy Mitigation rows 583-602</t>
        </is>
      </c>
    </row>
    <row r="58">
      <c r="A58" s="14" t="inlineStr">
        <is>
          <t>EGY|2022|srv|gso</t>
        </is>
      </c>
      <c r="B58" s="14" t="inlineStr">
        <is>
          <t>EGY</t>
        </is>
      </c>
      <c r="C58" s="14" t="n">
        <v>2022</v>
      </c>
      <c r="D58" s="14" t="inlineStr">
        <is>
          <t>srv</t>
        </is>
      </c>
      <c r="E58" s="14" t="inlineStr">
        <is>
          <t>gso</t>
        </is>
      </c>
      <c r="F58" s="14" t="n">
        <v>0</v>
      </c>
      <c r="G58" s="14" t="inlineStr">
        <is>
          <t>Kernel v1.6 Data_Energy = legacy Mitigation rows 583-602</t>
        </is>
      </c>
    </row>
    <row r="59">
      <c r="A59" s="14" t="inlineStr">
        <is>
          <t>EGY|2022|mch|gso</t>
        </is>
      </c>
      <c r="B59" s="14" t="inlineStr">
        <is>
          <t>EGY</t>
        </is>
      </c>
      <c r="C59" s="14" t="n">
        <v>2022</v>
      </c>
      <c r="D59" s="14" t="inlineStr">
        <is>
          <t>mch</t>
        </is>
      </c>
      <c r="E59" s="14" t="inlineStr">
        <is>
          <t>gso</t>
        </is>
      </c>
      <c r="F59" s="14" t="n">
        <v>0</v>
      </c>
      <c r="G59" s="14" t="inlineStr">
        <is>
          <t>Kernel v1.6 Data_Energy = legacy Mitigation rows 583-602</t>
        </is>
      </c>
    </row>
    <row r="60">
      <c r="A60" s="14" t="inlineStr">
        <is>
          <t>EGY|2022|irn|gso</t>
        </is>
      </c>
      <c r="B60" s="14" t="inlineStr">
        <is>
          <t>EGY</t>
        </is>
      </c>
      <c r="C60" s="14" t="n">
        <v>2022</v>
      </c>
      <c r="D60" s="14" t="inlineStr">
        <is>
          <t>irn</t>
        </is>
      </c>
      <c r="E60" s="14" t="inlineStr">
        <is>
          <t>gso</t>
        </is>
      </c>
      <c r="F60" s="14" t="n">
        <v>0</v>
      </c>
      <c r="G60" s="14" t="inlineStr">
        <is>
          <t>Kernel v1.6 Data_Energy = legacy Mitigation rows 583-602</t>
        </is>
      </c>
    </row>
    <row r="61">
      <c r="A61" s="14" t="inlineStr">
        <is>
          <t>EGY|2022|nfm|gso</t>
        </is>
      </c>
      <c r="B61" s="14" t="inlineStr">
        <is>
          <t>EGY</t>
        </is>
      </c>
      <c r="C61" s="14" t="n">
        <v>2022</v>
      </c>
      <c r="D61" s="14" t="inlineStr">
        <is>
          <t>nfm</t>
        </is>
      </c>
      <c r="E61" s="14" t="inlineStr">
        <is>
          <t>gso</t>
        </is>
      </c>
      <c r="F61" s="14" t="n">
        <v>0</v>
      </c>
      <c r="G61" s="14" t="inlineStr">
        <is>
          <t>Kernel v1.6 Data_Energy = legacy Mitigation rows 583-602</t>
        </is>
      </c>
    </row>
    <row r="62">
      <c r="A62" s="14" t="inlineStr">
        <is>
          <t>EGY|2022|mac|gso</t>
        </is>
      </c>
      <c r="B62" s="14" t="inlineStr">
        <is>
          <t>EGY</t>
        </is>
      </c>
      <c r="C62" s="14" t="n">
        <v>2022</v>
      </c>
      <c r="D62" s="14" t="inlineStr">
        <is>
          <t>mac</t>
        </is>
      </c>
      <c r="E62" s="14" t="inlineStr">
        <is>
          <t>gso</t>
        </is>
      </c>
      <c r="F62" s="14" t="n">
        <v>0</v>
      </c>
      <c r="G62" s="14" t="inlineStr">
        <is>
          <t>Kernel v1.6 Data_Energy = legacy Mitigation rows 583-602</t>
        </is>
      </c>
    </row>
    <row r="63">
      <c r="A63" s="14" t="inlineStr">
        <is>
          <t>EGY|2022|cem|gso</t>
        </is>
      </c>
      <c r="B63" s="14" t="inlineStr">
        <is>
          <t>EGY</t>
        </is>
      </c>
      <c r="C63" s="14" t="n">
        <v>2022</v>
      </c>
      <c r="D63" s="14" t="inlineStr">
        <is>
          <t>cem</t>
        </is>
      </c>
      <c r="E63" s="14" t="inlineStr">
        <is>
          <t>gso</t>
        </is>
      </c>
      <c r="F63" s="14" t="n">
        <v>0</v>
      </c>
      <c r="G63" s="14" t="inlineStr">
        <is>
          <t>Kernel v1.6 Data_Energy = legacy Mitigation rows 583-602</t>
        </is>
      </c>
    </row>
    <row r="64">
      <c r="A64" s="14" t="inlineStr">
        <is>
          <t>EGY|2022|omn|gso</t>
        </is>
      </c>
      <c r="B64" s="14" t="inlineStr">
        <is>
          <t>EGY</t>
        </is>
      </c>
      <c r="C64" s="14" t="n">
        <v>2022</v>
      </c>
      <c r="D64" s="14" t="inlineStr">
        <is>
          <t>omn</t>
        </is>
      </c>
      <c r="E64" s="14" t="inlineStr">
        <is>
          <t>gso</t>
        </is>
      </c>
      <c r="F64" s="14" t="n">
        <v>0</v>
      </c>
      <c r="G64" s="14" t="inlineStr">
        <is>
          <t>Kernel v1.6 Data_Energy = legacy Mitigation rows 583-602</t>
        </is>
      </c>
    </row>
    <row r="65">
      <c r="A65" s="14" t="inlineStr">
        <is>
          <t>EGY|2022|cst|gso</t>
        </is>
      </c>
      <c r="B65" s="14" t="inlineStr">
        <is>
          <t>EGY</t>
        </is>
      </c>
      <c r="C65" s="14" t="n">
        <v>2022</v>
      </c>
      <c r="D65" s="14" t="inlineStr">
        <is>
          <t>cst</t>
        </is>
      </c>
      <c r="E65" s="14" t="inlineStr">
        <is>
          <t>gso</t>
        </is>
      </c>
      <c r="F65" s="14" t="n">
        <v>0</v>
      </c>
      <c r="G65" s="14" t="inlineStr">
        <is>
          <t>Kernel v1.6 Data_Energy = legacy Mitigation rows 583-602</t>
        </is>
      </c>
    </row>
    <row r="66">
      <c r="A66" s="14" t="inlineStr">
        <is>
          <t>EGY|2022|ftr|gso</t>
        </is>
      </c>
      <c r="B66" s="14" t="inlineStr">
        <is>
          <t>EGY</t>
        </is>
      </c>
      <c r="C66" s="14" t="n">
        <v>2022</v>
      </c>
      <c r="D66" s="14" t="inlineStr">
        <is>
          <t>ftr</t>
        </is>
      </c>
      <c r="E66" s="14" t="inlineStr">
        <is>
          <t>gso</t>
        </is>
      </c>
      <c r="F66" s="14" t="n">
        <v>0</v>
      </c>
      <c r="G66" s="14" t="inlineStr">
        <is>
          <t>Kernel v1.6 Data_Energy = legacy Mitigation rows 583-602</t>
        </is>
      </c>
    </row>
    <row r="67">
      <c r="A67" s="14" t="inlineStr">
        <is>
          <t>EGY|2022|oen|gso</t>
        </is>
      </c>
      <c r="B67" s="14" t="inlineStr">
        <is>
          <t>EGY</t>
        </is>
      </c>
      <c r="C67" s="14" t="n">
        <v>2022</v>
      </c>
      <c r="D67" s="14" t="inlineStr">
        <is>
          <t>oen</t>
        </is>
      </c>
      <c r="E67" s="14" t="inlineStr">
        <is>
          <t>gso</t>
        </is>
      </c>
      <c r="F67" s="14" t="n">
        <v>0</v>
      </c>
      <c r="G67" s="14" t="inlineStr">
        <is>
          <t>Kernel v1.6 Data_Energy = legacy Mitigation rows 583-602</t>
        </is>
      </c>
    </row>
    <row r="68">
      <c r="A68" s="14" t="inlineStr">
        <is>
          <t>EGY|2022|rod|die</t>
        </is>
      </c>
      <c r="B68" s="14" t="inlineStr">
        <is>
          <t>EGY</t>
        </is>
      </c>
      <c r="C68" s="14" t="n">
        <v>2022</v>
      </c>
      <c r="D68" s="14" t="inlineStr">
        <is>
          <t>rod</t>
        </is>
      </c>
      <c r="E68" s="14" t="inlineStr">
        <is>
          <t>die</t>
        </is>
      </c>
      <c r="F68" s="14" t="n">
        <v>10207.6320601434</v>
      </c>
      <c r="G68" s="14" t="inlineStr">
        <is>
          <t>Kernel v1.6 Data_Energy = legacy Mitigation rows 583-602</t>
        </is>
      </c>
    </row>
    <row r="69">
      <c r="A69" s="14" t="inlineStr">
        <is>
          <t>EGY|2022|ral|die</t>
        </is>
      </c>
      <c r="B69" s="14" t="inlineStr">
        <is>
          <t>EGY</t>
        </is>
      </c>
      <c r="C69" s="14" t="n">
        <v>2022</v>
      </c>
      <c r="D69" s="14" t="inlineStr">
        <is>
          <t>ral</t>
        </is>
      </c>
      <c r="E69" s="14" t="inlineStr">
        <is>
          <t>die</t>
        </is>
      </c>
      <c r="F69" s="14" t="n">
        <v>0</v>
      </c>
      <c r="G69" s="14" t="inlineStr">
        <is>
          <t>Kernel v1.6 Data_Energy = legacy Mitigation rows 583-602</t>
        </is>
      </c>
    </row>
    <row r="70">
      <c r="A70" s="14" t="inlineStr">
        <is>
          <t>EGY|2022|avi|die</t>
        </is>
      </c>
      <c r="B70" s="14" t="inlineStr">
        <is>
          <t>EGY</t>
        </is>
      </c>
      <c r="C70" s="14" t="n">
        <v>2022</v>
      </c>
      <c r="D70" s="14" t="inlineStr">
        <is>
          <t>avi</t>
        </is>
      </c>
      <c r="E70" s="14" t="inlineStr">
        <is>
          <t>die</t>
        </is>
      </c>
      <c r="F70" s="14" t="n">
        <v>0</v>
      </c>
      <c r="G70" s="14" t="inlineStr">
        <is>
          <t>Kernel v1.6 Data_Energy = legacy Mitigation rows 583-602</t>
        </is>
      </c>
    </row>
    <row r="71">
      <c r="A71" s="14" t="inlineStr">
        <is>
          <t>EGY|2022|nav|die</t>
        </is>
      </c>
      <c r="B71" s="14" t="inlineStr">
        <is>
          <t>EGY</t>
        </is>
      </c>
      <c r="C71" s="14" t="n">
        <v>2022</v>
      </c>
      <c r="D71" s="14" t="inlineStr">
        <is>
          <t>nav</t>
        </is>
      </c>
      <c r="E71" s="14" t="inlineStr">
        <is>
          <t>die</t>
        </is>
      </c>
      <c r="F71" s="14" t="n">
        <v>0</v>
      </c>
      <c r="G71" s="14" t="inlineStr">
        <is>
          <t>Kernel v1.6 Data_Energy = legacy Mitigation rows 583-602</t>
        </is>
      </c>
    </row>
    <row r="72">
      <c r="A72" s="14" t="inlineStr">
        <is>
          <t>EGY|2022|res|die</t>
        </is>
      </c>
      <c r="B72" s="14" t="inlineStr">
        <is>
          <t>EGY</t>
        </is>
      </c>
      <c r="C72" s="14" t="n">
        <v>2022</v>
      </c>
      <c r="D72" s="14" t="inlineStr">
        <is>
          <t>res</t>
        </is>
      </c>
      <c r="E72" s="14" t="inlineStr">
        <is>
          <t>die</t>
        </is>
      </c>
      <c r="F72" s="14" t="n">
        <v>0</v>
      </c>
      <c r="G72" s="14" t="inlineStr">
        <is>
          <t>Kernel v1.6 Data_Energy = legacy Mitigation rows 583-602</t>
        </is>
      </c>
    </row>
    <row r="73">
      <c r="A73" s="14" t="inlineStr">
        <is>
          <t>EGY|2022|foo|die</t>
        </is>
      </c>
      <c r="B73" s="14" t="inlineStr">
        <is>
          <t>EGY</t>
        </is>
      </c>
      <c r="C73" s="14" t="n">
        <v>2022</v>
      </c>
      <c r="D73" s="14" t="inlineStr">
        <is>
          <t>foo</t>
        </is>
      </c>
      <c r="E73" s="14" t="inlineStr">
        <is>
          <t>die</t>
        </is>
      </c>
      <c r="F73" s="14" t="n">
        <v>927.0217281782579</v>
      </c>
      <c r="G73" s="14" t="inlineStr">
        <is>
          <t>Kernel v1.6 Data_Energy = legacy Mitigation rows 583-602</t>
        </is>
      </c>
    </row>
    <row r="74">
      <c r="A74" s="14" t="inlineStr">
        <is>
          <t>EGY|2022|srv|die</t>
        </is>
      </c>
      <c r="B74" s="14" t="inlineStr">
        <is>
          <t>EGY</t>
        </is>
      </c>
      <c r="C74" s="14" t="n">
        <v>2022</v>
      </c>
      <c r="D74" s="14" t="inlineStr">
        <is>
          <t>srv</t>
        </is>
      </c>
      <c r="E74" s="14" t="inlineStr">
        <is>
          <t>die</t>
        </is>
      </c>
      <c r="F74" s="14" t="n">
        <v>0</v>
      </c>
      <c r="G74" s="14" t="inlineStr">
        <is>
          <t>Kernel v1.6 Data_Energy = legacy Mitigation rows 583-602</t>
        </is>
      </c>
    </row>
    <row r="75">
      <c r="A75" s="14" t="inlineStr">
        <is>
          <t>EGY|2022|mch|die</t>
        </is>
      </c>
      <c r="B75" s="14" t="inlineStr">
        <is>
          <t>EGY</t>
        </is>
      </c>
      <c r="C75" s="14" t="n">
        <v>2022</v>
      </c>
      <c r="D75" s="14" t="inlineStr">
        <is>
          <t>mch</t>
        </is>
      </c>
      <c r="E75" s="14" t="inlineStr">
        <is>
          <t>die</t>
        </is>
      </c>
      <c r="F75" s="14" t="n">
        <v>0</v>
      </c>
      <c r="G75" s="14" t="inlineStr">
        <is>
          <t>Kernel v1.6 Data_Energy = legacy Mitigation rows 583-602</t>
        </is>
      </c>
    </row>
    <row r="76">
      <c r="A76" s="14" t="inlineStr">
        <is>
          <t>EGY|2022|irn|die</t>
        </is>
      </c>
      <c r="B76" s="14" t="inlineStr">
        <is>
          <t>EGY</t>
        </is>
      </c>
      <c r="C76" s="14" t="n">
        <v>2022</v>
      </c>
      <c r="D76" s="14" t="inlineStr">
        <is>
          <t>irn</t>
        </is>
      </c>
      <c r="E76" s="14" t="inlineStr">
        <is>
          <t>die</t>
        </is>
      </c>
      <c r="F76" s="14" t="n">
        <v>0</v>
      </c>
      <c r="G76" s="14" t="inlineStr">
        <is>
          <t>Kernel v1.6 Data_Energy = legacy Mitigation rows 583-602</t>
        </is>
      </c>
    </row>
    <row r="77">
      <c r="A77" s="14" t="inlineStr">
        <is>
          <t>EGY|2022|nfm|die</t>
        </is>
      </c>
      <c r="B77" s="14" t="inlineStr">
        <is>
          <t>EGY</t>
        </is>
      </c>
      <c r="C77" s="14" t="n">
        <v>2022</v>
      </c>
      <c r="D77" s="14" t="inlineStr">
        <is>
          <t>nfm</t>
        </is>
      </c>
      <c r="E77" s="14" t="inlineStr">
        <is>
          <t>die</t>
        </is>
      </c>
      <c r="F77" s="14" t="n">
        <v>0</v>
      </c>
      <c r="G77" s="14" t="inlineStr">
        <is>
          <t>Kernel v1.6 Data_Energy = legacy Mitigation rows 583-602</t>
        </is>
      </c>
    </row>
    <row r="78">
      <c r="A78" s="14" t="inlineStr">
        <is>
          <t>EGY|2022|mac|die</t>
        </is>
      </c>
      <c r="B78" s="14" t="inlineStr">
        <is>
          <t>EGY</t>
        </is>
      </c>
      <c r="C78" s="14" t="n">
        <v>2022</v>
      </c>
      <c r="D78" s="14" t="inlineStr">
        <is>
          <t>mac</t>
        </is>
      </c>
      <c r="E78" s="14" t="inlineStr">
        <is>
          <t>die</t>
        </is>
      </c>
      <c r="F78" s="14" t="n">
        <v>0</v>
      </c>
      <c r="G78" s="14" t="inlineStr">
        <is>
          <t>Kernel v1.6 Data_Energy = legacy Mitigation rows 583-602</t>
        </is>
      </c>
    </row>
    <row r="79">
      <c r="A79" s="14" t="inlineStr">
        <is>
          <t>EGY|2022|cem|die</t>
        </is>
      </c>
      <c r="B79" s="14" t="inlineStr">
        <is>
          <t>EGY</t>
        </is>
      </c>
      <c r="C79" s="14" t="n">
        <v>2022</v>
      </c>
      <c r="D79" s="14" t="inlineStr">
        <is>
          <t>cem</t>
        </is>
      </c>
      <c r="E79" s="14" t="inlineStr">
        <is>
          <t>die</t>
        </is>
      </c>
      <c r="F79" s="14" t="n">
        <v>0</v>
      </c>
      <c r="G79" s="14" t="inlineStr">
        <is>
          <t>Kernel v1.6 Data_Energy = legacy Mitigation rows 583-602</t>
        </is>
      </c>
    </row>
    <row r="80">
      <c r="A80" s="14" t="inlineStr">
        <is>
          <t>EGY|2022|omn|die</t>
        </is>
      </c>
      <c r="B80" s="14" t="inlineStr">
        <is>
          <t>EGY</t>
        </is>
      </c>
      <c r="C80" s="14" t="n">
        <v>2022</v>
      </c>
      <c r="D80" s="14" t="inlineStr">
        <is>
          <t>omn</t>
        </is>
      </c>
      <c r="E80" s="14" t="inlineStr">
        <is>
          <t>die</t>
        </is>
      </c>
      <c r="F80" s="14" t="n">
        <v>3819.23416175079</v>
      </c>
      <c r="G80" s="14" t="inlineStr">
        <is>
          <t>Kernel v1.6 Data_Energy = legacy Mitigation rows 583-602</t>
        </is>
      </c>
    </row>
    <row r="81">
      <c r="A81" s="14" t="inlineStr">
        <is>
          <t>EGY|2022|cst|die</t>
        </is>
      </c>
      <c r="B81" s="14" t="inlineStr">
        <is>
          <t>EGY</t>
        </is>
      </c>
      <c r="C81" s="14" t="n">
        <v>2022</v>
      </c>
      <c r="D81" s="14" t="inlineStr">
        <is>
          <t>cst</t>
        </is>
      </c>
      <c r="E81" s="14" t="inlineStr">
        <is>
          <t>die</t>
        </is>
      </c>
      <c r="F81" s="14" t="n">
        <v>0</v>
      </c>
      <c r="G81" s="14" t="inlineStr">
        <is>
          <t>Kernel v1.6 Data_Energy = legacy Mitigation rows 583-602</t>
        </is>
      </c>
    </row>
    <row r="82">
      <c r="A82" s="14" t="inlineStr">
        <is>
          <t>EGY|2022|ftr|die</t>
        </is>
      </c>
      <c r="B82" s="14" t="inlineStr">
        <is>
          <t>EGY</t>
        </is>
      </c>
      <c r="C82" s="14" t="n">
        <v>2022</v>
      </c>
      <c r="D82" s="14" t="inlineStr">
        <is>
          <t>ftr</t>
        </is>
      </c>
      <c r="E82" s="14" t="inlineStr">
        <is>
          <t>die</t>
        </is>
      </c>
      <c r="F82" s="14" t="n">
        <v>824.800093567561</v>
      </c>
      <c r="G82" s="14" t="inlineStr">
        <is>
          <t>Kernel v1.6 Data_Energy = legacy Mitigation rows 583-602</t>
        </is>
      </c>
    </row>
    <row r="83">
      <c r="A83" s="14" t="inlineStr">
        <is>
          <t>EGY|2022|oen|die</t>
        </is>
      </c>
      <c r="B83" s="14" t="inlineStr">
        <is>
          <t>EGY</t>
        </is>
      </c>
      <c r="C83" s="14" t="n">
        <v>2022</v>
      </c>
      <c r="D83" s="14" t="inlineStr">
        <is>
          <t>oen</t>
        </is>
      </c>
      <c r="E83" s="14" t="inlineStr">
        <is>
          <t>die</t>
        </is>
      </c>
      <c r="F83" s="14" t="n">
        <v>0</v>
      </c>
      <c r="G83" s="14" t="inlineStr">
        <is>
          <t>Kernel v1.6 Data_Energy = legacy Mitigation rows 583-602</t>
        </is>
      </c>
    </row>
    <row r="84">
      <c r="A84" s="14" t="inlineStr">
        <is>
          <t>EGY|2022|rod|ker</t>
        </is>
      </c>
      <c r="B84" s="14" t="inlineStr">
        <is>
          <t>EGY</t>
        </is>
      </c>
      <c r="C84" s="14" t="n">
        <v>2022</v>
      </c>
      <c r="D84" s="14" t="inlineStr">
        <is>
          <t>rod</t>
        </is>
      </c>
      <c r="E84" s="14" t="inlineStr">
        <is>
          <t>ker</t>
        </is>
      </c>
      <c r="F84" s="14" t="n">
        <v>0</v>
      </c>
      <c r="G84" s="14" t="inlineStr">
        <is>
          <t>Kernel v1.6 Data_Energy = legacy Mitigation rows 583-602</t>
        </is>
      </c>
    </row>
    <row r="85">
      <c r="A85" s="14" t="inlineStr">
        <is>
          <t>EGY|2022|ral|ker</t>
        </is>
      </c>
      <c r="B85" s="14" t="inlineStr">
        <is>
          <t>EGY</t>
        </is>
      </c>
      <c r="C85" s="14" t="n">
        <v>2022</v>
      </c>
      <c r="D85" s="14" t="inlineStr">
        <is>
          <t>ral</t>
        </is>
      </c>
      <c r="E85" s="14" t="inlineStr">
        <is>
          <t>ker</t>
        </is>
      </c>
      <c r="F85" s="14" t="n">
        <v>0</v>
      </c>
      <c r="G85" s="14" t="inlineStr">
        <is>
          <t>Kernel v1.6 Data_Energy = legacy Mitigation rows 583-602</t>
        </is>
      </c>
    </row>
    <row r="86">
      <c r="A86" s="14" t="inlineStr">
        <is>
          <t>EGY|2022|avi|ker</t>
        </is>
      </c>
      <c r="B86" s="14" t="inlineStr">
        <is>
          <t>EGY</t>
        </is>
      </c>
      <c r="C86" s="14" t="n">
        <v>2022</v>
      </c>
      <c r="D86" s="14" t="inlineStr">
        <is>
          <t>avi</t>
        </is>
      </c>
      <c r="E86" s="14" t="inlineStr">
        <is>
          <t>ker</t>
        </is>
      </c>
      <c r="F86" s="14" t="n">
        <v>0</v>
      </c>
      <c r="G86" s="14" t="inlineStr">
        <is>
          <t>Kernel v1.6 Data_Energy = legacy Mitigation rows 583-602</t>
        </is>
      </c>
    </row>
    <row r="87">
      <c r="A87" s="14" t="inlineStr">
        <is>
          <t>EGY|2022|nav|ker</t>
        </is>
      </c>
      <c r="B87" s="14" t="inlineStr">
        <is>
          <t>EGY</t>
        </is>
      </c>
      <c r="C87" s="14" t="n">
        <v>2022</v>
      </c>
      <c r="D87" s="14" t="inlineStr">
        <is>
          <t>nav</t>
        </is>
      </c>
      <c r="E87" s="14" t="inlineStr">
        <is>
          <t>ker</t>
        </is>
      </c>
      <c r="F87" s="14" t="n">
        <v>0</v>
      </c>
      <c r="G87" s="14" t="inlineStr">
        <is>
          <t>Kernel v1.6 Data_Energy = legacy Mitigation rows 583-602</t>
        </is>
      </c>
    </row>
    <row r="88">
      <c r="A88" s="14" t="inlineStr">
        <is>
          <t>EGY|2022|res|ker</t>
        </is>
      </c>
      <c r="B88" s="14" t="inlineStr">
        <is>
          <t>EGY</t>
        </is>
      </c>
      <c r="C88" s="14" t="n">
        <v>2022</v>
      </c>
      <c r="D88" s="14" t="inlineStr">
        <is>
          <t>res</t>
        </is>
      </c>
      <c r="E88" s="14" t="inlineStr">
        <is>
          <t>ker</t>
        </is>
      </c>
      <c r="F88" s="14" t="n">
        <v>2.76900540691173</v>
      </c>
      <c r="G88" s="14" t="inlineStr">
        <is>
          <t>Kernel v1.6 Data_Energy = legacy Mitigation rows 583-602</t>
        </is>
      </c>
    </row>
    <row r="89">
      <c r="A89" s="14" t="inlineStr">
        <is>
          <t>EGY|2022|foo|ker</t>
        </is>
      </c>
      <c r="B89" s="14" t="inlineStr">
        <is>
          <t>EGY</t>
        </is>
      </c>
      <c r="C89" s="14" t="n">
        <v>2022</v>
      </c>
      <c r="D89" s="14" t="inlineStr">
        <is>
          <t>foo</t>
        </is>
      </c>
      <c r="E89" s="14" t="inlineStr">
        <is>
          <t>ker</t>
        </is>
      </c>
      <c r="F89" s="14" t="n">
        <v>0.344296494287579</v>
      </c>
      <c r="G89" s="14" t="inlineStr">
        <is>
          <t>Kernel v1.6 Data_Energy = legacy Mitigation rows 583-602</t>
        </is>
      </c>
    </row>
    <row r="90">
      <c r="A90" s="14" t="inlineStr">
        <is>
          <t>EGY|2022|srv|ker</t>
        </is>
      </c>
      <c r="B90" s="14" t="inlineStr">
        <is>
          <t>EGY</t>
        </is>
      </c>
      <c r="C90" s="14" t="n">
        <v>2022</v>
      </c>
      <c r="D90" s="14" t="inlineStr">
        <is>
          <t>srv</t>
        </is>
      </c>
      <c r="E90" s="14" t="inlineStr">
        <is>
          <t>ker</t>
        </is>
      </c>
      <c r="F90" s="14" t="n">
        <v>0</v>
      </c>
      <c r="G90" s="14" t="inlineStr">
        <is>
          <t>Kernel v1.6 Data_Energy = legacy Mitigation rows 583-602</t>
        </is>
      </c>
    </row>
    <row r="91">
      <c r="A91" s="14" t="inlineStr">
        <is>
          <t>EGY|2022|mch|ker</t>
        </is>
      </c>
      <c r="B91" s="14" t="inlineStr">
        <is>
          <t>EGY</t>
        </is>
      </c>
      <c r="C91" s="14" t="n">
        <v>2022</v>
      </c>
      <c r="D91" s="14" t="inlineStr">
        <is>
          <t>mch</t>
        </is>
      </c>
      <c r="E91" s="14" t="inlineStr">
        <is>
          <t>ker</t>
        </is>
      </c>
      <c r="F91" s="14" t="n">
        <v>0</v>
      </c>
      <c r="G91" s="14" t="inlineStr">
        <is>
          <t>Kernel v1.6 Data_Energy = legacy Mitigation rows 583-602</t>
        </is>
      </c>
    </row>
    <row r="92">
      <c r="A92" s="14" t="inlineStr">
        <is>
          <t>EGY|2022|irn|ker</t>
        </is>
      </c>
      <c r="B92" s="14" t="inlineStr">
        <is>
          <t>EGY</t>
        </is>
      </c>
      <c r="C92" s="14" t="n">
        <v>2022</v>
      </c>
      <c r="D92" s="14" t="inlineStr">
        <is>
          <t>irn</t>
        </is>
      </c>
      <c r="E92" s="14" t="inlineStr">
        <is>
          <t>ker</t>
        </is>
      </c>
      <c r="F92" s="14" t="n">
        <v>0</v>
      </c>
      <c r="G92" s="14" t="inlineStr">
        <is>
          <t>Kernel v1.6 Data_Energy = legacy Mitigation rows 583-602</t>
        </is>
      </c>
    </row>
    <row r="93">
      <c r="A93" s="14" t="inlineStr">
        <is>
          <t>EGY|2022|nfm|ker</t>
        </is>
      </c>
      <c r="B93" s="14" t="inlineStr">
        <is>
          <t>EGY</t>
        </is>
      </c>
      <c r="C93" s="14" t="n">
        <v>2022</v>
      </c>
      <c r="D93" s="14" t="inlineStr">
        <is>
          <t>nfm</t>
        </is>
      </c>
      <c r="E93" s="14" t="inlineStr">
        <is>
          <t>ker</t>
        </is>
      </c>
      <c r="F93" s="14" t="n">
        <v>0</v>
      </c>
      <c r="G93" s="14" t="inlineStr">
        <is>
          <t>Kernel v1.6 Data_Energy = legacy Mitigation rows 583-602</t>
        </is>
      </c>
    </row>
    <row r="94">
      <c r="A94" s="14" t="inlineStr">
        <is>
          <t>EGY|2022|mac|ker</t>
        </is>
      </c>
      <c r="B94" s="14" t="inlineStr">
        <is>
          <t>EGY</t>
        </is>
      </c>
      <c r="C94" s="14" t="n">
        <v>2022</v>
      </c>
      <c r="D94" s="14" t="inlineStr">
        <is>
          <t>mac</t>
        </is>
      </c>
      <c r="E94" s="14" t="inlineStr">
        <is>
          <t>ker</t>
        </is>
      </c>
      <c r="F94" s="14" t="n">
        <v>0</v>
      </c>
      <c r="G94" s="14" t="inlineStr">
        <is>
          <t>Kernel v1.6 Data_Energy = legacy Mitigation rows 583-602</t>
        </is>
      </c>
    </row>
    <row r="95">
      <c r="A95" s="14" t="inlineStr">
        <is>
          <t>EGY|2022|cem|ker</t>
        </is>
      </c>
      <c r="B95" s="14" t="inlineStr">
        <is>
          <t>EGY</t>
        </is>
      </c>
      <c r="C95" s="14" t="n">
        <v>2022</v>
      </c>
      <c r="D95" s="14" t="inlineStr">
        <is>
          <t>cem</t>
        </is>
      </c>
      <c r="E95" s="14" t="inlineStr">
        <is>
          <t>ker</t>
        </is>
      </c>
      <c r="F95" s="14" t="n">
        <v>0</v>
      </c>
      <c r="G95" s="14" t="inlineStr">
        <is>
          <t>Kernel v1.6 Data_Energy = legacy Mitigation rows 583-602</t>
        </is>
      </c>
    </row>
    <row r="96">
      <c r="A96" s="14" t="inlineStr">
        <is>
          <t>EGY|2022|omn|ker</t>
        </is>
      </c>
      <c r="B96" s="14" t="inlineStr">
        <is>
          <t>EGY</t>
        </is>
      </c>
      <c r="C96" s="14" t="n">
        <v>2022</v>
      </c>
      <c r="D96" s="14" t="inlineStr">
        <is>
          <t>omn</t>
        </is>
      </c>
      <c r="E96" s="14" t="inlineStr">
        <is>
          <t>ker</t>
        </is>
      </c>
      <c r="F96" s="14" t="n">
        <v>4.38372614857524</v>
      </c>
      <c r="G96" s="14" t="inlineStr">
        <is>
          <t>Kernel v1.6 Data_Energy = legacy Mitigation rows 583-602</t>
        </is>
      </c>
    </row>
    <row r="97">
      <c r="A97" s="14" t="inlineStr">
        <is>
          <t>EGY|2022|cst|ker</t>
        </is>
      </c>
      <c r="B97" s="14" t="inlineStr">
        <is>
          <t>EGY</t>
        </is>
      </c>
      <c r="C97" s="14" t="n">
        <v>2022</v>
      </c>
      <c r="D97" s="14" t="inlineStr">
        <is>
          <t>cst</t>
        </is>
      </c>
      <c r="E97" s="14" t="inlineStr">
        <is>
          <t>ker</t>
        </is>
      </c>
      <c r="F97" s="14" t="n">
        <v>0</v>
      </c>
      <c r="G97" s="14" t="inlineStr">
        <is>
          <t>Kernel v1.6 Data_Energy = legacy Mitigation rows 583-602</t>
        </is>
      </c>
    </row>
    <row r="98">
      <c r="A98" s="14" t="inlineStr">
        <is>
          <t>EGY|2022|ftr|ker</t>
        </is>
      </c>
      <c r="B98" s="14" t="inlineStr">
        <is>
          <t>EGY</t>
        </is>
      </c>
      <c r="C98" s="14" t="n">
        <v>2022</v>
      </c>
      <c r="D98" s="14" t="inlineStr">
        <is>
          <t>ftr</t>
        </is>
      </c>
      <c r="E98" s="14" t="inlineStr">
        <is>
          <t>ker</t>
        </is>
      </c>
      <c r="F98" s="14" t="n">
        <v>0</v>
      </c>
      <c r="G98" s="14" t="inlineStr">
        <is>
          <t>Kernel v1.6 Data_Energy = legacy Mitigation rows 583-602</t>
        </is>
      </c>
    </row>
    <row r="99">
      <c r="A99" s="14" t="inlineStr">
        <is>
          <t>EGY|2022|oen|ker</t>
        </is>
      </c>
      <c r="B99" s="14" t="inlineStr">
        <is>
          <t>EGY</t>
        </is>
      </c>
      <c r="C99" s="14" t="n">
        <v>2022</v>
      </c>
      <c r="D99" s="14" t="inlineStr">
        <is>
          <t>oen</t>
        </is>
      </c>
      <c r="E99" s="14" t="inlineStr">
        <is>
          <t>ker</t>
        </is>
      </c>
      <c r="F99" s="14" t="n">
        <v>0</v>
      </c>
      <c r="G99" s="14" t="inlineStr">
        <is>
          <t>Kernel v1.6 Data_Energy = legacy Mitigation rows 583-602</t>
        </is>
      </c>
    </row>
    <row r="100">
      <c r="A100" s="14" t="inlineStr">
        <is>
          <t>EGY|2022|rod|lpg</t>
        </is>
      </c>
      <c r="B100" s="14" t="inlineStr">
        <is>
          <t>EGY</t>
        </is>
      </c>
      <c r="C100" s="14" t="n">
        <v>2022</v>
      </c>
      <c r="D100" s="14" t="inlineStr">
        <is>
          <t>rod</t>
        </is>
      </c>
      <c r="E100" s="14" t="inlineStr">
        <is>
          <t>lpg</t>
        </is>
      </c>
      <c r="F100" s="14" t="n">
        <v>0</v>
      </c>
      <c r="G100" s="14" t="inlineStr">
        <is>
          <t>Kernel v1.6 Data_Energy = legacy Mitigation rows 583-602</t>
        </is>
      </c>
    </row>
    <row r="101">
      <c r="A101" s="14" t="inlineStr">
        <is>
          <t>EGY|2022|ral|lpg</t>
        </is>
      </c>
      <c r="B101" s="14" t="inlineStr">
        <is>
          <t>EGY</t>
        </is>
      </c>
      <c r="C101" s="14" t="n">
        <v>2022</v>
      </c>
      <c r="D101" s="14" t="inlineStr">
        <is>
          <t>ral</t>
        </is>
      </c>
      <c r="E101" s="14" t="inlineStr">
        <is>
          <t>lpg</t>
        </is>
      </c>
      <c r="F101" s="14" t="n">
        <v>0</v>
      </c>
      <c r="G101" s="14" t="inlineStr">
        <is>
          <t>Kernel v1.6 Data_Energy = legacy Mitigation rows 583-602</t>
        </is>
      </c>
    </row>
    <row r="102">
      <c r="A102" s="14" t="inlineStr">
        <is>
          <t>EGY|2022|avi|lpg</t>
        </is>
      </c>
      <c r="B102" s="14" t="inlineStr">
        <is>
          <t>EGY</t>
        </is>
      </c>
      <c r="C102" s="14" t="n">
        <v>2022</v>
      </c>
      <c r="D102" s="14" t="inlineStr">
        <is>
          <t>avi</t>
        </is>
      </c>
      <c r="E102" s="14" t="inlineStr">
        <is>
          <t>lpg</t>
        </is>
      </c>
      <c r="F102" s="14" t="n">
        <v>0</v>
      </c>
      <c r="G102" s="14" t="inlineStr">
        <is>
          <t>Kernel v1.6 Data_Energy = legacy Mitigation rows 583-602</t>
        </is>
      </c>
    </row>
    <row r="103">
      <c r="A103" s="14" t="inlineStr">
        <is>
          <t>EGY|2022|nav|lpg</t>
        </is>
      </c>
      <c r="B103" s="14" t="inlineStr">
        <is>
          <t>EGY</t>
        </is>
      </c>
      <c r="C103" s="14" t="n">
        <v>2022</v>
      </c>
      <c r="D103" s="14" t="inlineStr">
        <is>
          <t>nav</t>
        </is>
      </c>
      <c r="E103" s="14" t="inlineStr">
        <is>
          <t>lpg</t>
        </is>
      </c>
      <c r="F103" s="14" t="n">
        <v>0</v>
      </c>
      <c r="G103" s="14" t="inlineStr">
        <is>
          <t>Kernel v1.6 Data_Energy = legacy Mitigation rows 583-602</t>
        </is>
      </c>
    </row>
    <row r="104">
      <c r="A104" s="14" t="inlineStr">
        <is>
          <t>EGY|2022|res|lpg</t>
        </is>
      </c>
      <c r="B104" s="14" t="inlineStr">
        <is>
          <t>EGY</t>
        </is>
      </c>
      <c r="C104" s="14" t="n">
        <v>2022</v>
      </c>
      <c r="D104" s="14" t="inlineStr">
        <is>
          <t>res</t>
        </is>
      </c>
      <c r="E104" s="14" t="inlineStr">
        <is>
          <t>lpg</t>
        </is>
      </c>
      <c r="F104" s="14" t="n">
        <v>3182.2559195641</v>
      </c>
      <c r="G104" s="14" t="inlineStr">
        <is>
          <t>Kernel v1.6 Data_Energy = legacy Mitigation rows 583-602</t>
        </is>
      </c>
    </row>
    <row r="105">
      <c r="A105" s="14" t="inlineStr">
        <is>
          <t>EGY|2022|foo|lpg</t>
        </is>
      </c>
      <c r="B105" s="14" t="inlineStr">
        <is>
          <t>EGY</t>
        </is>
      </c>
      <c r="C105" s="14" t="n">
        <v>2022</v>
      </c>
      <c r="D105" s="14" t="inlineStr">
        <is>
          <t>foo</t>
        </is>
      </c>
      <c r="E105" s="14" t="inlineStr">
        <is>
          <t>lpg</t>
        </is>
      </c>
      <c r="F105" s="14" t="n">
        <v>0</v>
      </c>
      <c r="G105" s="14" t="inlineStr">
        <is>
          <t>Kernel v1.6 Data_Energy = legacy Mitigation rows 583-602</t>
        </is>
      </c>
    </row>
    <row r="106">
      <c r="A106" s="14" t="inlineStr">
        <is>
          <t>EGY|2022|srv|lpg</t>
        </is>
      </c>
      <c r="B106" s="14" t="inlineStr">
        <is>
          <t>EGY</t>
        </is>
      </c>
      <c r="C106" s="14" t="n">
        <v>2022</v>
      </c>
      <c r="D106" s="14" t="inlineStr">
        <is>
          <t>srv</t>
        </is>
      </c>
      <c r="E106" s="14" t="inlineStr">
        <is>
          <t>lpg</t>
        </is>
      </c>
      <c r="F106" s="14" t="n">
        <v>0</v>
      </c>
      <c r="G106" s="14" t="inlineStr">
        <is>
          <t>Kernel v1.6 Data_Energy = legacy Mitigation rows 583-602</t>
        </is>
      </c>
    </row>
    <row r="107">
      <c r="A107" s="14" t="inlineStr">
        <is>
          <t>EGY|2022|mch|lpg</t>
        </is>
      </c>
      <c r="B107" s="14" t="inlineStr">
        <is>
          <t>EGY</t>
        </is>
      </c>
      <c r="C107" s="14" t="n">
        <v>2022</v>
      </c>
      <c r="D107" s="14" t="inlineStr">
        <is>
          <t>mch</t>
        </is>
      </c>
      <c r="E107" s="14" t="inlineStr">
        <is>
          <t>lpg</t>
        </is>
      </c>
      <c r="F107" s="14" t="n">
        <v>0</v>
      </c>
      <c r="G107" s="14" t="inlineStr">
        <is>
          <t>Kernel v1.6 Data_Energy = legacy Mitigation rows 583-602</t>
        </is>
      </c>
    </row>
    <row r="108">
      <c r="A108" s="14" t="inlineStr">
        <is>
          <t>EGY|2022|irn|lpg</t>
        </is>
      </c>
      <c r="B108" s="14" t="inlineStr">
        <is>
          <t>EGY</t>
        </is>
      </c>
      <c r="C108" s="14" t="n">
        <v>2022</v>
      </c>
      <c r="D108" s="14" t="inlineStr">
        <is>
          <t>irn</t>
        </is>
      </c>
      <c r="E108" s="14" t="inlineStr">
        <is>
          <t>lpg</t>
        </is>
      </c>
      <c r="F108" s="14" t="n">
        <v>0</v>
      </c>
      <c r="G108" s="14" t="inlineStr">
        <is>
          <t>Kernel v1.6 Data_Energy = legacy Mitigation rows 583-602</t>
        </is>
      </c>
    </row>
    <row r="109">
      <c r="A109" s="14" t="inlineStr">
        <is>
          <t>EGY|2022|nfm|lpg</t>
        </is>
      </c>
      <c r="B109" s="14" t="inlineStr">
        <is>
          <t>EGY</t>
        </is>
      </c>
      <c r="C109" s="14" t="n">
        <v>2022</v>
      </c>
      <c r="D109" s="14" t="inlineStr">
        <is>
          <t>nfm</t>
        </is>
      </c>
      <c r="E109" s="14" t="inlineStr">
        <is>
          <t>lpg</t>
        </is>
      </c>
      <c r="F109" s="14" t="n">
        <v>0</v>
      </c>
      <c r="G109" s="14" t="inlineStr">
        <is>
          <t>Kernel v1.6 Data_Energy = legacy Mitigation rows 583-602</t>
        </is>
      </c>
    </row>
    <row r="110">
      <c r="A110" s="14" t="inlineStr">
        <is>
          <t>EGY|2022|mac|lpg</t>
        </is>
      </c>
      <c r="B110" s="14" t="inlineStr">
        <is>
          <t>EGY</t>
        </is>
      </c>
      <c r="C110" s="14" t="n">
        <v>2022</v>
      </c>
      <c r="D110" s="14" t="inlineStr">
        <is>
          <t>mac</t>
        </is>
      </c>
      <c r="E110" s="14" t="inlineStr">
        <is>
          <t>lpg</t>
        </is>
      </c>
      <c r="F110" s="14" t="n">
        <v>0</v>
      </c>
      <c r="G110" s="14" t="inlineStr">
        <is>
          <t>Kernel v1.6 Data_Energy = legacy Mitigation rows 583-602</t>
        </is>
      </c>
    </row>
    <row r="111">
      <c r="A111" s="14" t="inlineStr">
        <is>
          <t>EGY|2022|cem|lpg</t>
        </is>
      </c>
      <c r="B111" s="14" t="inlineStr">
        <is>
          <t>EGY</t>
        </is>
      </c>
      <c r="C111" s="14" t="n">
        <v>2022</v>
      </c>
      <c r="D111" s="14" t="inlineStr">
        <is>
          <t>cem</t>
        </is>
      </c>
      <c r="E111" s="14" t="inlineStr">
        <is>
          <t>lpg</t>
        </is>
      </c>
      <c r="F111" s="14" t="n">
        <v>0</v>
      </c>
      <c r="G111" s="14" t="inlineStr">
        <is>
          <t>Kernel v1.6 Data_Energy = legacy Mitigation rows 583-602</t>
        </is>
      </c>
    </row>
    <row r="112">
      <c r="A112" s="14" t="inlineStr">
        <is>
          <t>EGY|2022|omn|lpg</t>
        </is>
      </c>
      <c r="B112" s="14" t="inlineStr">
        <is>
          <t>EGY</t>
        </is>
      </c>
      <c r="C112" s="14" t="n">
        <v>2022</v>
      </c>
      <c r="D112" s="14" t="inlineStr">
        <is>
          <t>omn</t>
        </is>
      </c>
      <c r="E112" s="14" t="inlineStr">
        <is>
          <t>lpg</t>
        </is>
      </c>
      <c r="F112" s="14" t="n">
        <v>17.4320828436885</v>
      </c>
      <c r="G112" s="14" t="inlineStr">
        <is>
          <t>Kernel v1.6 Data_Energy = legacy Mitigation rows 583-602</t>
        </is>
      </c>
    </row>
    <row r="113">
      <c r="A113" s="14" t="inlineStr">
        <is>
          <t>EGY|2022|cst|lpg</t>
        </is>
      </c>
      <c r="B113" s="14" t="inlineStr">
        <is>
          <t>EGY</t>
        </is>
      </c>
      <c r="C113" s="14" t="n">
        <v>2022</v>
      </c>
      <c r="D113" s="14" t="inlineStr">
        <is>
          <t>cst</t>
        </is>
      </c>
      <c r="E113" s="14" t="inlineStr">
        <is>
          <t>lpg</t>
        </is>
      </c>
      <c r="F113" s="14" t="n">
        <v>0</v>
      </c>
      <c r="G113" s="14" t="inlineStr">
        <is>
          <t>Kernel v1.6 Data_Energy = legacy Mitigation rows 583-602</t>
        </is>
      </c>
    </row>
    <row r="114">
      <c r="A114" s="14" t="inlineStr">
        <is>
          <t>EGY|2022|ftr|lpg</t>
        </is>
      </c>
      <c r="B114" s="14" t="inlineStr">
        <is>
          <t>EGY</t>
        </is>
      </c>
      <c r="C114" s="14" t="n">
        <v>2022</v>
      </c>
      <c r="D114" s="14" t="inlineStr">
        <is>
          <t>ftr</t>
        </is>
      </c>
      <c r="E114" s="14" t="inlineStr">
        <is>
          <t>lpg</t>
        </is>
      </c>
      <c r="F114" s="14" t="n">
        <v>2465.7623559049</v>
      </c>
      <c r="G114" s="14" t="inlineStr">
        <is>
          <t>Kernel v1.6 Data_Energy = legacy Mitigation rows 583-602</t>
        </is>
      </c>
    </row>
    <row r="115">
      <c r="A115" s="14" t="inlineStr">
        <is>
          <t>EGY|2022|oen|lpg</t>
        </is>
      </c>
      <c r="B115" s="14" t="inlineStr">
        <is>
          <t>EGY</t>
        </is>
      </c>
      <c r="C115" s="14" t="n">
        <v>2022</v>
      </c>
      <c r="D115" s="14" t="inlineStr">
        <is>
          <t>oen</t>
        </is>
      </c>
      <c r="E115" s="14" t="inlineStr">
        <is>
          <t>lpg</t>
        </is>
      </c>
      <c r="F115" s="14" t="n">
        <v>0</v>
      </c>
      <c r="G115" s="14" t="inlineStr">
        <is>
          <t>Kernel v1.6 Data_Energy = legacy Mitigation rows 583-602</t>
        </is>
      </c>
    </row>
    <row r="116">
      <c r="A116" s="14" t="inlineStr">
        <is>
          <t>EGY|2022|rod|bio</t>
        </is>
      </c>
      <c r="B116" s="14" t="inlineStr">
        <is>
          <t>EGY</t>
        </is>
      </c>
      <c r="C116" s="14" t="n">
        <v>2022</v>
      </c>
      <c r="D116" s="14" t="inlineStr">
        <is>
          <t>rod</t>
        </is>
      </c>
      <c r="E116" s="14" t="inlineStr">
        <is>
          <t>bio</t>
        </is>
      </c>
      <c r="F116" s="14" t="n">
        <v>0</v>
      </c>
      <c r="G116" s="14" t="inlineStr">
        <is>
          <t>Kernel v1.6 Data_Energy = legacy Mitigation rows 583-602</t>
        </is>
      </c>
    </row>
    <row r="117">
      <c r="A117" s="14" t="inlineStr">
        <is>
          <t>EGY|2022|ral|bio</t>
        </is>
      </c>
      <c r="B117" s="14" t="inlineStr">
        <is>
          <t>EGY</t>
        </is>
      </c>
      <c r="C117" s="14" t="n">
        <v>2022</v>
      </c>
      <c r="D117" s="14" t="inlineStr">
        <is>
          <t>ral</t>
        </is>
      </c>
      <c r="E117" s="14" t="inlineStr">
        <is>
          <t>bio</t>
        </is>
      </c>
      <c r="F117" s="14" t="n">
        <v>0</v>
      </c>
      <c r="G117" s="14" t="inlineStr">
        <is>
          <t>Kernel v1.6 Data_Energy = legacy Mitigation rows 583-602</t>
        </is>
      </c>
    </row>
    <row r="118">
      <c r="A118" s="14" t="inlineStr">
        <is>
          <t>EGY|2022|avi|bio</t>
        </is>
      </c>
      <c r="B118" s="14" t="inlineStr">
        <is>
          <t>EGY</t>
        </is>
      </c>
      <c r="C118" s="14" t="n">
        <v>2022</v>
      </c>
      <c r="D118" s="14" t="inlineStr">
        <is>
          <t>avi</t>
        </is>
      </c>
      <c r="E118" s="14" t="inlineStr">
        <is>
          <t>bio</t>
        </is>
      </c>
      <c r="F118" s="14" t="n">
        <v>0</v>
      </c>
      <c r="G118" s="14" t="inlineStr">
        <is>
          <t>Kernel v1.6 Data_Energy = legacy Mitigation rows 583-602</t>
        </is>
      </c>
    </row>
    <row r="119">
      <c r="A119" s="14" t="inlineStr">
        <is>
          <t>EGY|2022|nav|bio</t>
        </is>
      </c>
      <c r="B119" s="14" t="inlineStr">
        <is>
          <t>EGY</t>
        </is>
      </c>
      <c r="C119" s="14" t="n">
        <v>2022</v>
      </c>
      <c r="D119" s="14" t="inlineStr">
        <is>
          <t>nav</t>
        </is>
      </c>
      <c r="E119" s="14" t="inlineStr">
        <is>
          <t>bio</t>
        </is>
      </c>
      <c r="F119" s="14" t="n">
        <v>0</v>
      </c>
      <c r="G119" s="14" t="inlineStr">
        <is>
          <t>Kernel v1.6 Data_Energy = legacy Mitigation rows 583-602</t>
        </is>
      </c>
    </row>
    <row r="120">
      <c r="A120" s="14" t="inlineStr">
        <is>
          <t>EGY|2022|res|bio</t>
        </is>
      </c>
      <c r="B120" s="14" t="inlineStr">
        <is>
          <t>EGY</t>
        </is>
      </c>
      <c r="C120" s="14" t="n">
        <v>2022</v>
      </c>
      <c r="D120" s="14" t="inlineStr">
        <is>
          <t>res</t>
        </is>
      </c>
      <c r="E120" s="14" t="inlineStr">
        <is>
          <t>bio</t>
        </is>
      </c>
      <c r="F120" s="14" t="n">
        <v>1579.83074407564</v>
      </c>
      <c r="G120" s="14" t="inlineStr">
        <is>
          <t>Kernel v1.6 Data_Energy = legacy Mitigation rows 583-602</t>
        </is>
      </c>
    </row>
    <row r="121">
      <c r="A121" s="14" t="inlineStr">
        <is>
          <t>EGY|2022|foo|bio</t>
        </is>
      </c>
      <c r="B121" s="14" t="inlineStr">
        <is>
          <t>EGY</t>
        </is>
      </c>
      <c r="C121" s="14" t="n">
        <v>2022</v>
      </c>
      <c r="D121" s="14" t="inlineStr">
        <is>
          <t>foo</t>
        </is>
      </c>
      <c r="E121" s="14" t="inlineStr">
        <is>
          <t>bio</t>
        </is>
      </c>
      <c r="F121" s="14" t="n">
        <v>0</v>
      </c>
      <c r="G121" s="14" t="inlineStr">
        <is>
          <t>Kernel v1.6 Data_Energy = legacy Mitigation rows 583-602</t>
        </is>
      </c>
    </row>
    <row r="122">
      <c r="A122" s="14" t="inlineStr">
        <is>
          <t>EGY|2022|srv|bio</t>
        </is>
      </c>
      <c r="B122" s="14" t="inlineStr">
        <is>
          <t>EGY</t>
        </is>
      </c>
      <c r="C122" s="14" t="n">
        <v>2022</v>
      </c>
      <c r="D122" s="14" t="inlineStr">
        <is>
          <t>srv</t>
        </is>
      </c>
      <c r="E122" s="14" t="inlineStr">
        <is>
          <t>bio</t>
        </is>
      </c>
      <c r="F122" s="14" t="n">
        <v>0</v>
      </c>
      <c r="G122" s="14" t="inlineStr">
        <is>
          <t>Kernel v1.6 Data_Energy = legacy Mitigation rows 583-602</t>
        </is>
      </c>
    </row>
    <row r="123">
      <c r="A123" s="14" t="inlineStr">
        <is>
          <t>EGY|2022|mch|bio</t>
        </is>
      </c>
      <c r="B123" s="14" t="inlineStr">
        <is>
          <t>EGY</t>
        </is>
      </c>
      <c r="C123" s="14" t="n">
        <v>2022</v>
      </c>
      <c r="D123" s="14" t="inlineStr">
        <is>
          <t>mch</t>
        </is>
      </c>
      <c r="E123" s="14" t="inlineStr">
        <is>
          <t>bio</t>
        </is>
      </c>
      <c r="F123" s="14" t="n">
        <v>0</v>
      </c>
      <c r="G123" s="14" t="inlineStr">
        <is>
          <t>Kernel v1.6 Data_Energy = legacy Mitigation rows 583-602</t>
        </is>
      </c>
    </row>
    <row r="124">
      <c r="A124" s="14" t="inlineStr">
        <is>
          <t>EGY|2022|irn|bio</t>
        </is>
      </c>
      <c r="B124" s="14" t="inlineStr">
        <is>
          <t>EGY</t>
        </is>
      </c>
      <c r="C124" s="14" t="n">
        <v>2022</v>
      </c>
      <c r="D124" s="14" t="inlineStr">
        <is>
          <t>irn</t>
        </is>
      </c>
      <c r="E124" s="14" t="inlineStr">
        <is>
          <t>bio</t>
        </is>
      </c>
      <c r="F124" s="14" t="n">
        <v>0</v>
      </c>
      <c r="G124" s="14" t="inlineStr">
        <is>
          <t>Kernel v1.6 Data_Energy = legacy Mitigation rows 583-602</t>
        </is>
      </c>
    </row>
    <row r="125">
      <c r="A125" s="14" t="inlineStr">
        <is>
          <t>EGY|2022|nfm|bio</t>
        </is>
      </c>
      <c r="B125" s="14" t="inlineStr">
        <is>
          <t>EGY</t>
        </is>
      </c>
      <c r="C125" s="14" t="n">
        <v>2022</v>
      </c>
      <c r="D125" s="14" t="inlineStr">
        <is>
          <t>nfm</t>
        </is>
      </c>
      <c r="E125" s="14" t="inlineStr">
        <is>
          <t>bio</t>
        </is>
      </c>
      <c r="F125" s="14" t="n">
        <v>0</v>
      </c>
      <c r="G125" s="14" t="inlineStr">
        <is>
          <t>Kernel v1.6 Data_Energy = legacy Mitigation rows 583-602</t>
        </is>
      </c>
    </row>
    <row r="126">
      <c r="A126" s="14" t="inlineStr">
        <is>
          <t>EGY|2022|mac|bio</t>
        </is>
      </c>
      <c r="B126" s="14" t="inlineStr">
        <is>
          <t>EGY</t>
        </is>
      </c>
      <c r="C126" s="14" t="n">
        <v>2022</v>
      </c>
      <c r="D126" s="14" t="inlineStr">
        <is>
          <t>mac</t>
        </is>
      </c>
      <c r="E126" s="14" t="inlineStr">
        <is>
          <t>bio</t>
        </is>
      </c>
      <c r="F126" s="14" t="n">
        <v>0</v>
      </c>
      <c r="G126" s="14" t="inlineStr">
        <is>
          <t>Kernel v1.6 Data_Energy = legacy Mitigation rows 583-602</t>
        </is>
      </c>
    </row>
    <row r="127">
      <c r="A127" s="14" t="inlineStr">
        <is>
          <t>EGY|2022|cem|bio</t>
        </is>
      </c>
      <c r="B127" s="14" t="inlineStr">
        <is>
          <t>EGY</t>
        </is>
      </c>
      <c r="C127" s="14" t="n">
        <v>2022</v>
      </c>
      <c r="D127" s="14" t="inlineStr">
        <is>
          <t>cem</t>
        </is>
      </c>
      <c r="E127" s="14" t="inlineStr">
        <is>
          <t>bio</t>
        </is>
      </c>
      <c r="F127" s="14" t="n">
        <v>0</v>
      </c>
      <c r="G127" s="14" t="inlineStr">
        <is>
          <t>Kernel v1.6 Data_Energy = legacy Mitigation rows 583-602</t>
        </is>
      </c>
    </row>
    <row r="128">
      <c r="A128" s="14" t="inlineStr">
        <is>
          <t>EGY|2022|omn|bio</t>
        </is>
      </c>
      <c r="B128" s="14" t="inlineStr">
        <is>
          <t>EGY</t>
        </is>
      </c>
      <c r="C128" s="14" t="n">
        <v>2022</v>
      </c>
      <c r="D128" s="14" t="inlineStr">
        <is>
          <t>omn</t>
        </is>
      </c>
      <c r="E128" s="14" t="inlineStr">
        <is>
          <t>bio</t>
        </is>
      </c>
      <c r="F128" s="14" t="n">
        <v>0</v>
      </c>
      <c r="G128" s="14" t="inlineStr">
        <is>
          <t>Kernel v1.6 Data_Energy = legacy Mitigation rows 583-602</t>
        </is>
      </c>
    </row>
    <row r="129">
      <c r="A129" s="14" t="inlineStr">
        <is>
          <t>EGY|2022|cst|bio</t>
        </is>
      </c>
      <c r="B129" s="14" t="inlineStr">
        <is>
          <t>EGY</t>
        </is>
      </c>
      <c r="C129" s="14" t="n">
        <v>2022</v>
      </c>
      <c r="D129" s="14" t="inlineStr">
        <is>
          <t>cst</t>
        </is>
      </c>
      <c r="E129" s="14" t="inlineStr">
        <is>
          <t>bio</t>
        </is>
      </c>
      <c r="F129" s="14" t="n">
        <v>0</v>
      </c>
      <c r="G129" s="14" t="inlineStr">
        <is>
          <t>Kernel v1.6 Data_Energy = legacy Mitigation rows 583-602</t>
        </is>
      </c>
    </row>
    <row r="130">
      <c r="A130" s="14" t="inlineStr">
        <is>
          <t>EGY|2022|ftr|bio</t>
        </is>
      </c>
      <c r="B130" s="14" t="inlineStr">
        <is>
          <t>EGY</t>
        </is>
      </c>
      <c r="C130" s="14" t="n">
        <v>2022</v>
      </c>
      <c r="D130" s="14" t="inlineStr">
        <is>
          <t>ftr</t>
        </is>
      </c>
      <c r="E130" s="14" t="inlineStr">
        <is>
          <t>bio</t>
        </is>
      </c>
      <c r="F130" s="14" t="n">
        <v>0</v>
      </c>
      <c r="G130" s="14" t="inlineStr">
        <is>
          <t>Kernel v1.6 Data_Energy = legacy Mitigation rows 583-602</t>
        </is>
      </c>
    </row>
    <row r="131">
      <c r="A131" s="14" t="inlineStr">
        <is>
          <t>EGY|2022|oen|bio</t>
        </is>
      </c>
      <c r="B131" s="14" t="inlineStr">
        <is>
          <t>EGY</t>
        </is>
      </c>
      <c r="C131" s="14" t="n">
        <v>2022</v>
      </c>
      <c r="D131" s="14" t="inlineStr">
        <is>
          <t>oen</t>
        </is>
      </c>
      <c r="E131" s="14" t="inlineStr">
        <is>
          <t>bio</t>
        </is>
      </c>
      <c r="F131" s="14" t="n">
        <v>0</v>
      </c>
      <c r="G131" s="14" t="inlineStr">
        <is>
          <t>Kernel v1.6 Data_Energy = legacy Mitigation rows 583-602</t>
        </is>
      </c>
    </row>
  </sheetData>
  <pageMargins left="0.75" right="0.75" top="1" bottom="1" header="0.5" footer="0.5"/>
</worksheet>
</file>

<file path=xl/worksheets/sheet24.xml><?xml version="1.0" encoding="utf-8"?>
<worksheet xmlns="http://schemas.openxmlformats.org/spreadsheetml/2006/main">
  <sheetPr codeName="Sheet24">
    <outlinePr summaryBelow="1" summaryRight="1"/>
    <pageSetUpPr/>
  </sheetPr>
  <dimension ref="A1:AD6"/>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 2446 via kernel v1.6 Data_Macro (Egypt only so far); US PCPI and NGDP_D: legacy Mitigation rows 455 and 452</t>
        </is>
      </c>
    </row>
    <row r="2">
      <c r="A2" s="2" t="inlineStr">
        <is>
          <t>Macro series by country (real GDP growth; US CPI and GDP deflator for real terms)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row>
    <row r="3">
      <c r="A3" s="72" t="inlineStr">
        <is>
          <t>key</t>
        </is>
      </c>
      <c r="B3" s="72" t="inlineStr">
        <is>
          <t>country</t>
        </is>
      </c>
      <c r="C3" s="72" t="inlineStr">
        <is>
          <t>variable</t>
        </is>
      </c>
      <c r="D3" s="72" t="inlineStr">
        <is>
          <t>unit</t>
        </is>
      </c>
      <c r="E3" s="72" t="inlineStr">
        <is>
          <t>source</t>
        </is>
      </c>
      <c r="F3" s="72" t="n">
        <v>2021</v>
      </c>
      <c r="G3" s="72" t="n">
        <v>2022</v>
      </c>
      <c r="H3" s="72" t="n">
        <v>2023</v>
      </c>
      <c r="I3" s="72" t="n">
        <v>2024</v>
      </c>
      <c r="J3" s="72" t="n">
        <v>2025</v>
      </c>
      <c r="K3" s="72" t="n">
        <v>2026</v>
      </c>
      <c r="L3" s="72" t="n">
        <v>2027</v>
      </c>
      <c r="M3" s="72" t="n">
        <v>2028</v>
      </c>
      <c r="N3" s="72" t="n">
        <v>2029</v>
      </c>
      <c r="O3" s="72" t="n">
        <v>2030</v>
      </c>
      <c r="P3" s="72" t="n">
        <v>2031</v>
      </c>
      <c r="Q3" s="72" t="n">
        <v>2032</v>
      </c>
      <c r="R3" s="72" t="n">
        <v>2033</v>
      </c>
      <c r="S3" s="72" t="n">
        <v>2034</v>
      </c>
      <c r="T3" s="72" t="n">
        <v>2035</v>
      </c>
      <c r="U3" s="72" t="n">
        <v>2036</v>
      </c>
      <c r="V3" s="72" t="n">
        <v>2037</v>
      </c>
      <c r="W3" s="72" t="n">
        <v>2038</v>
      </c>
      <c r="X3" s="72" t="n">
        <v>2039</v>
      </c>
      <c r="Y3" s="72" t="n">
        <v>2040</v>
      </c>
      <c r="Z3" s="72" t="n">
        <v>2041</v>
      </c>
      <c r="AA3" s="72" t="n">
        <v>2042</v>
      </c>
      <c r="AB3" s="72" t="n">
        <v>2043</v>
      </c>
      <c r="AC3" s="72" t="n">
        <v>2044</v>
      </c>
      <c r="AD3" s="72" t="n">
        <v>2045</v>
      </c>
    </row>
    <row r="4">
      <c r="A4" s="14" t="inlineStr">
        <is>
          <t>EGY|gdp_growth</t>
        </is>
      </c>
      <c r="B4" s="14" t="inlineStr">
        <is>
          <t>EGY</t>
        </is>
      </c>
      <c r="C4" s="14" t="inlineStr">
        <is>
          <t>Real GDP growth</t>
        </is>
      </c>
      <c r="D4" s="14" t="inlineStr">
        <is>
          <t>fraction</t>
        </is>
      </c>
      <c r="E4" s="14" t="inlineStr">
        <is>
          <t>Kernel v1.6 Data_Macro egy.mit.gdp.pos.pct.1 = legacy Mitigation row 2446</t>
        </is>
      </c>
      <c r="F4" s="14" t="n"/>
      <c r="G4" s="14" t="n">
        <v>0.06651345</v>
      </c>
      <c r="H4" s="14" t="n">
        <v>0.03760281</v>
      </c>
      <c r="I4" s="14" t="n">
        <v>0.02398801</v>
      </c>
      <c r="J4" s="14" t="n">
        <v>0.04392387</v>
      </c>
      <c r="K4" s="14" t="n">
        <v>0.04239706</v>
      </c>
      <c r="L4" s="14" t="n">
        <v>0.04829218</v>
      </c>
      <c r="M4" s="14" t="n">
        <v>0.05535316</v>
      </c>
      <c r="N4" s="14" t="n">
        <v>0.05226606</v>
      </c>
      <c r="O4" s="14" t="n">
        <v>0.04841877</v>
      </c>
      <c r="P4" s="14" t="n">
        <v>0.04788736</v>
      </c>
      <c r="Q4" s="14" t="n">
        <v>0.04735595</v>
      </c>
      <c r="R4" s="14" t="n">
        <v>0.04682454</v>
      </c>
      <c r="S4" s="14" t="n">
        <v>0.04629313</v>
      </c>
      <c r="T4" s="14" t="n">
        <v>0.04576172</v>
      </c>
      <c r="U4" s="14" t="n">
        <v>0.04523031</v>
      </c>
      <c r="V4" s="14" t="n">
        <v>0.0446989</v>
      </c>
      <c r="W4" s="14" t="n">
        <v>0.04416749</v>
      </c>
      <c r="X4" s="14" t="n">
        <v>0.04363608</v>
      </c>
      <c r="Y4" s="14" t="n">
        <v>0.04310467</v>
      </c>
      <c r="Z4" s="14" t="n">
        <v>0.04257326</v>
      </c>
      <c r="AA4" s="14" t="n"/>
      <c r="AB4" s="14" t="n"/>
      <c r="AC4" s="14" t="n"/>
      <c r="AD4" s="14" t="n"/>
    </row>
    <row r="5">
      <c r="A5" s="14" t="inlineStr">
        <is>
          <t>USA|pcpi</t>
        </is>
      </c>
      <c r="B5" s="14" t="inlineStr">
        <is>
          <t>USA</t>
        </is>
      </c>
      <c r="C5" s="14" t="inlineStr">
        <is>
          <t>US consumer price index (PCPI)</t>
        </is>
      </c>
      <c r="D5" s="14" t="inlineStr">
        <is>
          <t>index</t>
        </is>
      </c>
      <c r="E5" s="14" t="inlineStr">
        <is>
          <t>legacy Mitigation row 455</t>
        </is>
      </c>
      <c r="F5" s="14" t="n">
        <v>270.973417</v>
      </c>
      <c r="G5" s="14" t="n">
        <v>292.626417</v>
      </c>
      <c r="H5" s="14" t="n">
        <v>304.703</v>
      </c>
      <c r="I5" s="14" t="n">
        <v>313.698167</v>
      </c>
      <c r="J5" s="14" t="n">
        <v>322.260577</v>
      </c>
      <c r="K5" s="14" t="n">
        <v>332.662858</v>
      </c>
      <c r="L5" s="14" t="n">
        <v>339.786246</v>
      </c>
      <c r="M5" s="14" t="n">
        <v>347.206017</v>
      </c>
      <c r="N5" s="14" t="n">
        <v>354.802685</v>
      </c>
      <c r="O5" s="14" t="n">
        <v>362.57224</v>
      </c>
      <c r="P5" s="14" t="n">
        <v>370.49152</v>
      </c>
      <c r="Q5" s="14" t="n">
        <v>370.49152</v>
      </c>
      <c r="R5" s="14" t="n">
        <v>370.49152</v>
      </c>
      <c r="S5" s="14" t="n">
        <v>370.49152</v>
      </c>
      <c r="T5" s="14" t="n">
        <v>370.49152</v>
      </c>
      <c r="U5" s="14" t="n">
        <v>370.49152</v>
      </c>
      <c r="V5" s="14" t="n">
        <v>370.49152</v>
      </c>
      <c r="W5" s="14" t="n">
        <v>370.49152</v>
      </c>
      <c r="X5" s="14" t="n">
        <v>370.49152</v>
      </c>
      <c r="Y5" s="14" t="n">
        <v>370.49152</v>
      </c>
      <c r="Z5" s="14" t="n">
        <v>370.49152</v>
      </c>
      <c r="AA5" s="14" t="n"/>
      <c r="AB5" s="14" t="n"/>
      <c r="AC5" s="14" t="n"/>
      <c r="AD5" s="14" t="n"/>
    </row>
    <row r="6">
      <c r="A6" s="14" t="inlineStr">
        <is>
          <t>USA|ngdp_d</t>
        </is>
      </c>
      <c r="B6" s="14" t="inlineStr">
        <is>
          <t>USA</t>
        </is>
      </c>
      <c r="C6" s="14" t="inlineStr">
        <is>
          <t>US GDP deflator (NGDP_D)</t>
        </is>
      </c>
      <c r="D6" s="14" t="inlineStr">
        <is>
          <t>index</t>
        </is>
      </c>
      <c r="E6" s="14" t="inlineStr">
        <is>
          <t>legacy Mitigation row 452</t>
        </is>
      </c>
      <c r="F6" s="14" t="n">
        <v>110.185941</v>
      </c>
      <c r="G6" s="14" t="n">
        <v>118.022821</v>
      </c>
      <c r="H6" s="14" t="n">
        <v>122.389705</v>
      </c>
      <c r="I6" s="14" t="n">
        <v>125.428084</v>
      </c>
      <c r="J6" s="14" t="n">
        <v>128.986186</v>
      </c>
      <c r="K6" s="14" t="n">
        <v>132.681448</v>
      </c>
      <c r="L6" s="14" t="n">
        <v>135.595003</v>
      </c>
      <c r="M6" s="14" t="n">
        <v>137.820646</v>
      </c>
      <c r="N6" s="14" t="n">
        <v>140.271247</v>
      </c>
      <c r="O6" s="14" t="n">
        <v>142.848769</v>
      </c>
      <c r="P6" s="14" t="n">
        <v>145.42762</v>
      </c>
      <c r="Q6" s="14" t="n">
        <v>148.006471</v>
      </c>
      <c r="R6" s="14" t="n">
        <v>150.585322</v>
      </c>
      <c r="S6" s="14" t="n">
        <v>153.1641729999999</v>
      </c>
      <c r="T6" s="14" t="n">
        <v>155.7430239999999</v>
      </c>
      <c r="U6" s="14" t="n">
        <v>158.3218749999999</v>
      </c>
      <c r="V6" s="14" t="n">
        <v>160.9007259999999</v>
      </c>
      <c r="W6" s="14" t="n">
        <v>163.4795769999999</v>
      </c>
      <c r="X6" s="14" t="n">
        <v>166.0584279999999</v>
      </c>
      <c r="Y6" s="14" t="n">
        <v>168.6372789999999</v>
      </c>
      <c r="Z6" s="14" t="n">
        <v>171.2161299999999</v>
      </c>
      <c r="AA6" s="14" t="n"/>
      <c r="AB6" s="14" t="n"/>
      <c r="AC6" s="14" t="n"/>
      <c r="AD6" s="14" t="n"/>
    </row>
  </sheetData>
  <pageMargins left="0.75" right="0.75" top="1" bottom="1" header="0.5" footer="0.5"/>
</worksheet>
</file>

<file path=xl/worksheets/sheet25.xml><?xml version="1.0" encoding="utf-8"?>
<worksheet xmlns="http://schemas.openxmlformats.org/spreadsheetml/2006/main">
  <sheetPr codeName="Sheet25">
    <outlinePr summaryBelow="1" summaryRight="1"/>
    <pageSetUpPr/>
  </sheetPr>
  <dimension ref="A1:F3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980-1009 (Egypt only so far; no inventory adjustment)</t>
        </is>
      </c>
    </row>
    <row r="2">
      <c r="A2" s="2" t="inlineStr">
        <is>
          <t>Fuel CO2 emission factors, IIASA (tCO2/GJ), by country, fuel and EF sector</t>
        </is>
      </c>
      <c r="B2" s="3" t="n"/>
      <c r="C2" s="3" t="n"/>
      <c r="D2" s="3" t="n"/>
      <c r="E2" s="3" t="n"/>
      <c r="F2" s="3" t="n"/>
    </row>
    <row r="3">
      <c r="A3" s="72" t="inlineStr">
        <is>
          <t>key</t>
        </is>
      </c>
      <c r="B3" s="72" t="inlineStr">
        <is>
          <t>country</t>
        </is>
      </c>
      <c r="C3" s="72" t="inlineStr">
        <is>
          <t>fuel</t>
        </is>
      </c>
      <c r="D3" s="72" t="inlineStr">
        <is>
          <t>ef_sector</t>
        </is>
      </c>
      <c r="E3" s="72" t="inlineStr">
        <is>
          <t>ef_tco2_per_gj</t>
        </is>
      </c>
      <c r="F3" s="72" t="inlineStr">
        <is>
          <t>source</t>
        </is>
      </c>
    </row>
    <row r="4">
      <c r="A4" s="14" t="inlineStr">
        <is>
          <t>EGY|coa|pow</t>
        </is>
      </c>
      <c r="B4" s="14" t="inlineStr">
        <is>
          <t>EGY</t>
        </is>
      </c>
      <c r="C4" s="14" t="inlineStr">
        <is>
          <t>coa</t>
        </is>
      </c>
      <c r="D4" s="14" t="inlineStr">
        <is>
          <t>pow</t>
        </is>
      </c>
      <c r="E4" s="14" t="n">
        <v>0.094308</v>
      </c>
      <c r="F4" s="14" t="inlineStr">
        <is>
          <t>Mitigation row 980 (egy.mit.ef.coa.pow)</t>
        </is>
      </c>
    </row>
    <row r="5">
      <c r="A5" s="14" t="inlineStr">
        <is>
          <t>EGY|nga|pow</t>
        </is>
      </c>
      <c r="B5" s="14" t="inlineStr">
        <is>
          <t>EGY</t>
        </is>
      </c>
      <c r="C5" s="14" t="inlineStr">
        <is>
          <t>nga</t>
        </is>
      </c>
      <c r="D5" s="14" t="inlineStr">
        <is>
          <t>pow</t>
        </is>
      </c>
      <c r="E5" s="14" t="n">
        <v>0.0558</v>
      </c>
      <c r="F5" s="14" t="inlineStr">
        <is>
          <t>Mitigation row 981 (egy.mit.ef.nga.pow)</t>
        </is>
      </c>
    </row>
    <row r="6">
      <c r="A6" s="14" t="inlineStr">
        <is>
          <t>EGY|gso|pow</t>
        </is>
      </c>
      <c r="B6" s="14" t="inlineStr">
        <is>
          <t>EGY</t>
        </is>
      </c>
      <c r="C6" s="14" t="inlineStr">
        <is>
          <t>gso</t>
        </is>
      </c>
      <c r="D6" s="14" t="inlineStr">
        <is>
          <t>pow</t>
        </is>
      </c>
      <c r="E6" s="14" t="n">
        <v>0.06859999999999999</v>
      </c>
      <c r="F6" s="14" t="inlineStr">
        <is>
          <t>Mitigation row 982 (egy.mit.ef.gso.pow)</t>
        </is>
      </c>
    </row>
    <row r="7">
      <c r="A7" s="14" t="inlineStr">
        <is>
          <t>EGY|die|pow</t>
        </is>
      </c>
      <c r="B7" s="14" t="inlineStr">
        <is>
          <t>EGY</t>
        </is>
      </c>
      <c r="C7" s="14" t="inlineStr">
        <is>
          <t>die</t>
        </is>
      </c>
      <c r="D7" s="14" t="inlineStr">
        <is>
          <t>pow</t>
        </is>
      </c>
      <c r="E7" s="14" t="n">
        <v>0.07340000000000001</v>
      </c>
      <c r="F7" s="14" t="inlineStr">
        <is>
          <t>Mitigation row 983 (egy.mit.ef.die.pow)</t>
        </is>
      </c>
    </row>
    <row r="8">
      <c r="A8" s="14" t="inlineStr">
        <is>
          <t>EGY|lpg|pow</t>
        </is>
      </c>
      <c r="B8" s="14" t="inlineStr">
        <is>
          <t>EGY</t>
        </is>
      </c>
      <c r="C8" s="14" t="inlineStr">
        <is>
          <t>lpg</t>
        </is>
      </c>
      <c r="D8" s="14" t="inlineStr">
        <is>
          <t>pow</t>
        </is>
      </c>
      <c r="E8" s="14" t="n">
        <v>0.06859999999999999</v>
      </c>
      <c r="F8" s="14" t="inlineStr">
        <is>
          <t>Mitigation row 984 (egy.mit.ef.lpg.pow)</t>
        </is>
      </c>
    </row>
    <row r="9">
      <c r="A9" s="14" t="inlineStr">
        <is>
          <t>EGY|ker|pow</t>
        </is>
      </c>
      <c r="B9" s="14" t="inlineStr">
        <is>
          <t>EGY</t>
        </is>
      </c>
      <c r="C9" s="14" t="inlineStr">
        <is>
          <t>ker</t>
        </is>
      </c>
      <c r="D9" s="14" t="inlineStr">
        <is>
          <t>pow</t>
        </is>
      </c>
      <c r="E9" s="14" t="n">
        <v>0.068555</v>
      </c>
      <c r="F9" s="14" t="inlineStr">
        <is>
          <t>Mitigation row 985 (egy.mit.ef.ker.pow)</t>
        </is>
      </c>
    </row>
    <row r="10">
      <c r="A10" s="14" t="inlineStr">
        <is>
          <t>EGY|oop|pow</t>
        </is>
      </c>
      <c r="B10" s="14" t="inlineStr">
        <is>
          <t>EGY</t>
        </is>
      </c>
      <c r="C10" s="14" t="inlineStr">
        <is>
          <t>oop</t>
        </is>
      </c>
      <c r="D10" s="14" t="inlineStr">
        <is>
          <t>pow</t>
        </is>
      </c>
      <c r="E10" s="14" t="n">
        <v>0.0767</v>
      </c>
      <c r="F10" s="14" t="inlineStr">
        <is>
          <t>Mitigation row 986 (egy.mit.ef.oop.pow)</t>
        </is>
      </c>
    </row>
    <row r="11">
      <c r="A11" s="14" t="inlineStr">
        <is>
          <t>EGY|coa|rod</t>
        </is>
      </c>
      <c r="B11" s="14" t="inlineStr">
        <is>
          <t>EGY</t>
        </is>
      </c>
      <c r="C11" s="14" t="inlineStr">
        <is>
          <t>coa</t>
        </is>
      </c>
      <c r="D11" s="14" t="inlineStr">
        <is>
          <t>rod</t>
        </is>
      </c>
      <c r="E11" s="14" t="n">
        <v>0.094308</v>
      </c>
      <c r="F11" s="14" t="inlineStr">
        <is>
          <t>Mitigation row 987 (egy.mit.ef.coa.rod)</t>
        </is>
      </c>
    </row>
    <row r="12">
      <c r="A12" s="14" t="inlineStr">
        <is>
          <t>EGY|nga|rod</t>
        </is>
      </c>
      <c r="B12" s="14" t="inlineStr">
        <is>
          <t>EGY</t>
        </is>
      </c>
      <c r="C12" s="14" t="inlineStr">
        <is>
          <t>nga</t>
        </is>
      </c>
      <c r="D12" s="14" t="inlineStr">
        <is>
          <t>rod</t>
        </is>
      </c>
      <c r="E12" s="14" t="n">
        <v>0.0558</v>
      </c>
      <c r="F12" s="14" t="inlineStr">
        <is>
          <t>Mitigation row 988 (egy.mit.ef.nga.rod)</t>
        </is>
      </c>
    </row>
    <row r="13">
      <c r="A13" s="14" t="inlineStr">
        <is>
          <t>EGY|gso|rod</t>
        </is>
      </c>
      <c r="B13" s="14" t="inlineStr">
        <is>
          <t>EGY</t>
        </is>
      </c>
      <c r="C13" s="14" t="inlineStr">
        <is>
          <t>gso</t>
        </is>
      </c>
      <c r="D13" s="14" t="inlineStr">
        <is>
          <t>rod</t>
        </is>
      </c>
      <c r="E13" s="14" t="n">
        <v>0.066178</v>
      </c>
      <c r="F13" s="14" t="inlineStr">
        <is>
          <t>Mitigation row 989 (egy.mit.ef.gso.rod)</t>
        </is>
      </c>
    </row>
    <row r="14">
      <c r="A14" s="14" t="inlineStr">
        <is>
          <t>EGY|die|rod</t>
        </is>
      </c>
      <c r="B14" s="14" t="inlineStr">
        <is>
          <t>EGY</t>
        </is>
      </c>
      <c r="C14" s="14" t="inlineStr">
        <is>
          <t>die</t>
        </is>
      </c>
      <c r="D14" s="14" t="inlineStr">
        <is>
          <t>rod</t>
        </is>
      </c>
      <c r="E14" s="14" t="n">
        <v>0.070809</v>
      </c>
      <c r="F14" s="14" t="inlineStr">
        <is>
          <t>Mitigation row 990 (egy.mit.ef.die.rod)</t>
        </is>
      </c>
    </row>
    <row r="15">
      <c r="A15" s="14" t="inlineStr">
        <is>
          <t>EGY|lpg|rod</t>
        </is>
      </c>
      <c r="B15" s="14" t="inlineStr">
        <is>
          <t>EGY</t>
        </is>
      </c>
      <c r="C15" s="14" t="inlineStr">
        <is>
          <t>lpg</t>
        </is>
      </c>
      <c r="D15" s="14" t="inlineStr">
        <is>
          <t>rod</t>
        </is>
      </c>
      <c r="E15" s="14" t="n">
        <v>0.06859999999999999</v>
      </c>
      <c r="F15" s="14" t="inlineStr">
        <is>
          <t>Mitigation row 991 (egy.mit.ef.lpg.rod)</t>
        </is>
      </c>
    </row>
    <row r="16">
      <c r="A16" s="14" t="inlineStr">
        <is>
          <t>EGY|ker|rod</t>
        </is>
      </c>
      <c r="B16" s="14" t="inlineStr">
        <is>
          <t>EGY</t>
        </is>
      </c>
      <c r="C16" s="14" t="inlineStr">
        <is>
          <t>ker</t>
        </is>
      </c>
      <c r="D16" s="14" t="inlineStr">
        <is>
          <t>rod</t>
        </is>
      </c>
      <c r="E16" s="14" t="n">
        <v>0.068555</v>
      </c>
      <c r="F16" s="14" t="inlineStr">
        <is>
          <t>Mitigation row 992 (egy.mit.ef.ker.rod)</t>
        </is>
      </c>
    </row>
    <row r="17">
      <c r="A17" s="14" t="inlineStr">
        <is>
          <t>EGY|oop|rod</t>
        </is>
      </c>
      <c r="B17" s="14" t="inlineStr">
        <is>
          <t>EGY</t>
        </is>
      </c>
      <c r="C17" s="14" t="inlineStr">
        <is>
          <t>oop</t>
        </is>
      </c>
      <c r="D17" s="14" t="inlineStr">
        <is>
          <t>rod</t>
        </is>
      </c>
      <c r="E17" s="14" t="n">
        <v>0.070809</v>
      </c>
      <c r="F17" s="14" t="inlineStr">
        <is>
          <t>Mitigation row 993 (egy.mit.ef.oop.rod)</t>
        </is>
      </c>
    </row>
    <row r="18">
      <c r="A18" s="14" t="inlineStr">
        <is>
          <t>EGY|coa|res</t>
        </is>
      </c>
      <c r="B18" s="14" t="inlineStr">
        <is>
          <t>EGY</t>
        </is>
      </c>
      <c r="C18" s="14" t="inlineStr">
        <is>
          <t>coa</t>
        </is>
      </c>
      <c r="D18" s="14" t="inlineStr">
        <is>
          <t>res</t>
        </is>
      </c>
      <c r="E18" s="14" t="n">
        <v>0.09429999999999999</v>
      </c>
      <c r="F18" s="14" t="inlineStr">
        <is>
          <t>Mitigation row 994 (egy.mit.ef.coa.res)</t>
        </is>
      </c>
    </row>
    <row r="19">
      <c r="A19" s="14" t="inlineStr">
        <is>
          <t>EGY|nga|res</t>
        </is>
      </c>
      <c r="B19" s="14" t="inlineStr">
        <is>
          <t>EGY</t>
        </is>
      </c>
      <c r="C19" s="14" t="inlineStr">
        <is>
          <t>nga</t>
        </is>
      </c>
      <c r="D19" s="14" t="inlineStr">
        <is>
          <t>res</t>
        </is>
      </c>
      <c r="E19" s="14" t="n">
        <v>0.0558</v>
      </c>
      <c r="F19" s="14" t="inlineStr">
        <is>
          <t>Mitigation row 995 (egy.mit.ef.nga.res)</t>
        </is>
      </c>
    </row>
    <row r="20">
      <c r="A20" s="14" t="inlineStr">
        <is>
          <t>EGY|gso|res</t>
        </is>
      </c>
      <c r="B20" s="14" t="inlineStr">
        <is>
          <t>EGY</t>
        </is>
      </c>
      <c r="C20" s="14" t="inlineStr">
        <is>
          <t>gso</t>
        </is>
      </c>
      <c r="D20" s="14" t="inlineStr">
        <is>
          <t>res</t>
        </is>
      </c>
      <c r="E20" s="14" t="n">
        <v>0.068555</v>
      </c>
      <c r="F20" s="14" t="inlineStr">
        <is>
          <t>Mitigation row 996 (egy.mit.ef.gso.res)</t>
        </is>
      </c>
    </row>
    <row r="21">
      <c r="A21" s="14" t="inlineStr">
        <is>
          <t>EGY|die|res</t>
        </is>
      </c>
      <c r="B21" s="14" t="inlineStr">
        <is>
          <t>EGY</t>
        </is>
      </c>
      <c r="C21" s="14" t="inlineStr">
        <is>
          <t>die</t>
        </is>
      </c>
      <c r="D21" s="14" t="inlineStr">
        <is>
          <t>res</t>
        </is>
      </c>
      <c r="E21" s="14" t="n">
        <v>0.07340000000000001</v>
      </c>
      <c r="F21" s="14" t="inlineStr">
        <is>
          <t>Mitigation row 997 (egy.mit.ef.die.res)</t>
        </is>
      </c>
    </row>
    <row r="22">
      <c r="A22" s="14" t="inlineStr">
        <is>
          <t>EGY|lpg|res</t>
        </is>
      </c>
      <c r="B22" s="14" t="inlineStr">
        <is>
          <t>EGY</t>
        </is>
      </c>
      <c r="C22" s="14" t="inlineStr">
        <is>
          <t>lpg</t>
        </is>
      </c>
      <c r="D22" s="14" t="inlineStr">
        <is>
          <t>res</t>
        </is>
      </c>
      <c r="E22" s="14" t="n">
        <v>0.06859999999999999</v>
      </c>
      <c r="F22" s="14" t="inlineStr">
        <is>
          <t>Mitigation row 998 (egy.mit.ef.lpg.res)</t>
        </is>
      </c>
    </row>
    <row r="23">
      <c r="A23" s="14" t="inlineStr">
        <is>
          <t>EGY|ker|res</t>
        </is>
      </c>
      <c r="B23" s="14" t="inlineStr">
        <is>
          <t>EGY</t>
        </is>
      </c>
      <c r="C23" s="14" t="inlineStr">
        <is>
          <t>ker</t>
        </is>
      </c>
      <c r="D23" s="14" t="inlineStr">
        <is>
          <t>res</t>
        </is>
      </c>
      <c r="E23" s="14" t="n">
        <v>0.068555</v>
      </c>
      <c r="F23" s="14" t="inlineStr">
        <is>
          <t>Mitigation row 999 (egy.mit.ef.ker.res)</t>
        </is>
      </c>
    </row>
    <row r="24">
      <c r="A24" s="14" t="inlineStr">
        <is>
          <t>EGY|oop|res</t>
        </is>
      </c>
      <c r="B24" s="14" t="inlineStr">
        <is>
          <t>EGY</t>
        </is>
      </c>
      <c r="C24" s="14" t="inlineStr">
        <is>
          <t>oop</t>
        </is>
      </c>
      <c r="D24" s="14" t="inlineStr">
        <is>
          <t>res</t>
        </is>
      </c>
      <c r="E24" s="14" t="n">
        <v>0.0767</v>
      </c>
      <c r="F24" s="14" t="inlineStr">
        <is>
          <t>Mitigation row 1000 (egy.mit.ef.oop.res)</t>
        </is>
      </c>
    </row>
    <row r="25">
      <c r="A25" s="14" t="inlineStr">
        <is>
          <t>EGY|coa|ind</t>
        </is>
      </c>
      <c r="B25" s="14" t="inlineStr">
        <is>
          <t>EGY</t>
        </is>
      </c>
      <c r="C25" s="14" t="inlineStr">
        <is>
          <t>coa</t>
        </is>
      </c>
      <c r="D25" s="14" t="inlineStr">
        <is>
          <t>ind</t>
        </is>
      </c>
      <c r="E25" s="14" t="n">
        <v>0.1</v>
      </c>
      <c r="F25" s="14" t="inlineStr">
        <is>
          <t>Mitigation row 1001 (egy.mit.ef.coa.ind)</t>
        </is>
      </c>
    </row>
    <row r="26">
      <c r="A26" s="14" t="inlineStr">
        <is>
          <t>EGY|nga|ind</t>
        </is>
      </c>
      <c r="B26" s="14" t="inlineStr">
        <is>
          <t>EGY</t>
        </is>
      </c>
      <c r="C26" s="14" t="inlineStr">
        <is>
          <t>nga</t>
        </is>
      </c>
      <c r="D26" s="14" t="inlineStr">
        <is>
          <t>ind</t>
        </is>
      </c>
      <c r="E26" s="14" t="n">
        <v>0.0558</v>
      </c>
      <c r="F26" s="14" t="inlineStr">
        <is>
          <t>Mitigation row 1002 (egy.mit.ef.nga.ind)</t>
        </is>
      </c>
    </row>
    <row r="27">
      <c r="A27" s="14" t="inlineStr">
        <is>
          <t>EGY|gso|ind</t>
        </is>
      </c>
      <c r="B27" s="14" t="inlineStr">
        <is>
          <t>EGY</t>
        </is>
      </c>
      <c r="C27" s="14" t="inlineStr">
        <is>
          <t>gso</t>
        </is>
      </c>
      <c r="D27" s="14" t="inlineStr">
        <is>
          <t>ind</t>
        </is>
      </c>
      <c r="E27" s="14" t="n">
        <v>0.06779300000000001</v>
      </c>
      <c r="F27" s="14" t="inlineStr">
        <is>
          <t>Mitigation row 1003 (egy.mit.ef.gso.ind)</t>
        </is>
      </c>
    </row>
    <row r="28">
      <c r="A28" s="14" t="inlineStr">
        <is>
          <t>EGY|die|ind</t>
        </is>
      </c>
      <c r="B28" s="14" t="inlineStr">
        <is>
          <t>EGY</t>
        </is>
      </c>
      <c r="C28" s="14" t="inlineStr">
        <is>
          <t>die</t>
        </is>
      </c>
      <c r="D28" s="14" t="inlineStr">
        <is>
          <t>ind</t>
        </is>
      </c>
      <c r="E28" s="14" t="n">
        <v>0.07184499999999999</v>
      </c>
      <c r="F28" s="14" t="inlineStr">
        <is>
          <t>Mitigation row 1004 (egy.mit.ef.die.ind)</t>
        </is>
      </c>
    </row>
    <row r="29">
      <c r="A29" s="14" t="inlineStr">
        <is>
          <t>EGY|lpg|ind</t>
        </is>
      </c>
      <c r="B29" s="14" t="inlineStr">
        <is>
          <t>EGY</t>
        </is>
      </c>
      <c r="C29" s="14" t="inlineStr">
        <is>
          <t>lpg</t>
        </is>
      </c>
      <c r="D29" s="14" t="inlineStr">
        <is>
          <t>ind</t>
        </is>
      </c>
      <c r="E29" s="14" t="n">
        <v>0.06859999999999999</v>
      </c>
      <c r="F29" s="14" t="inlineStr">
        <is>
          <t>Mitigation row 1005 (egy.mit.ef.lpg.ind)</t>
        </is>
      </c>
    </row>
    <row r="30">
      <c r="A30" s="14" t="inlineStr">
        <is>
          <t>EGY|ker|ind</t>
        </is>
      </c>
      <c r="B30" s="14" t="inlineStr">
        <is>
          <t>EGY</t>
        </is>
      </c>
      <c r="C30" s="14" t="inlineStr">
        <is>
          <t>ker</t>
        </is>
      </c>
      <c r="D30" s="14" t="inlineStr">
        <is>
          <t>ind</t>
        </is>
      </c>
      <c r="E30" s="14" t="n">
        <v>0.06779300000000001</v>
      </c>
      <c r="F30" s="14" t="inlineStr">
        <is>
          <t>Mitigation row 1006 (egy.mit.ef.ker.ind)</t>
        </is>
      </c>
    </row>
    <row r="31">
      <c r="A31" s="14" t="inlineStr">
        <is>
          <t>EGY|oop|ind</t>
        </is>
      </c>
      <c r="B31" s="14" t="inlineStr">
        <is>
          <t>EGY</t>
        </is>
      </c>
      <c r="C31" s="14" t="inlineStr">
        <is>
          <t>oop</t>
        </is>
      </c>
      <c r="D31" s="14" t="inlineStr">
        <is>
          <t>ind</t>
        </is>
      </c>
      <c r="E31" s="14" t="n">
        <v>0.0767</v>
      </c>
      <c r="F31" s="14" t="inlineStr">
        <is>
          <t>Mitigation row 1007 (egy.mit.ef.oop.ind)</t>
        </is>
      </c>
    </row>
    <row r="32">
      <c r="A32" s="14" t="inlineStr">
        <is>
          <t>EGY|bio|pow</t>
        </is>
      </c>
      <c r="B32" s="14" t="inlineStr">
        <is>
          <t>EGY</t>
        </is>
      </c>
      <c r="C32" s="14" t="inlineStr">
        <is>
          <t>bio</t>
        </is>
      </c>
      <c r="D32" s="14" t="inlineStr">
        <is>
          <t>pow</t>
        </is>
      </c>
      <c r="E32" s="14" t="n">
        <v>0</v>
      </c>
      <c r="F32" s="14" t="inlineStr">
        <is>
          <t>Mitigation row 1009 (egy.mit.ef.bio.all)</t>
        </is>
      </c>
    </row>
    <row r="33">
      <c r="A33" s="14" t="inlineStr">
        <is>
          <t>EGY|bio|rod</t>
        </is>
      </c>
      <c r="B33" s="14" t="inlineStr">
        <is>
          <t>EGY</t>
        </is>
      </c>
      <c r="C33" s="14" t="inlineStr">
        <is>
          <t>bio</t>
        </is>
      </c>
      <c r="D33" s="14" t="inlineStr">
        <is>
          <t>rod</t>
        </is>
      </c>
      <c r="E33" s="14" t="n">
        <v>0</v>
      </c>
      <c r="F33" s="14" t="inlineStr">
        <is>
          <t>Mitigation row 1009 (egy.mit.ef.bio.all)</t>
        </is>
      </c>
    </row>
    <row r="34">
      <c r="A34" s="14" t="inlineStr">
        <is>
          <t>EGY|bio|res</t>
        </is>
      </c>
      <c r="B34" s="14" t="inlineStr">
        <is>
          <t>EGY</t>
        </is>
      </c>
      <c r="C34" s="14" t="inlineStr">
        <is>
          <t>bio</t>
        </is>
      </c>
      <c r="D34" s="14" t="inlineStr">
        <is>
          <t>res</t>
        </is>
      </c>
      <c r="E34" s="14" t="n">
        <v>0</v>
      </c>
      <c r="F34" s="14" t="inlineStr">
        <is>
          <t>Mitigation row 1009 (egy.mit.ef.bio.all)</t>
        </is>
      </c>
    </row>
    <row r="35">
      <c r="A35" s="14" t="inlineStr">
        <is>
          <t>EGY|bio|ind</t>
        </is>
      </c>
      <c r="B35" s="14" t="inlineStr">
        <is>
          <t>EGY</t>
        </is>
      </c>
      <c r="C35" s="14" t="inlineStr">
        <is>
          <t>bio</t>
        </is>
      </c>
      <c r="D35" s="14" t="inlineStr">
        <is>
          <t>ind</t>
        </is>
      </c>
      <c r="E35" s="14" t="n">
        <v>0</v>
      </c>
      <c r="F35" s="14" t="inlineStr">
        <is>
          <t>Mitigation row 1009 (egy.mit.ef.bio.all)</t>
        </is>
      </c>
    </row>
  </sheetData>
  <pageMargins left="0.75" right="0.75" top="1" bottom="1" header="0.5" footer="0.5"/>
</worksheet>
</file>

<file path=xl/worksheets/sheet26.xml><?xml version="1.0" encoding="utf-8"?>
<worksheet xmlns="http://schemas.openxmlformats.org/spreadsheetml/2006/main">
  <sheetPr codeName="Sheet26">
    <outlinePr summaryBelow="1" summaryRight="1"/>
    <pageSetUpPr/>
  </sheetPr>
  <dimension ref="A1:Y12"/>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extract_power_v0_3.py: legacy Mitigation rows 2977-3350 (A2, A7, A8, A9, A14-A16, B2, B4, D1, D2)</t>
        </is>
      </c>
    </row>
    <row r="2">
      <c r="A2" s="2" t="inlineStr">
        <is>
          <t>Power generation types: costs, lifetime, efficiency, capacity factor, WACC (legacy Egypt values)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row>
    <row r="3">
      <c r="A3" s="72" t="inlineStr">
        <is>
          <t>code</t>
        </is>
      </c>
      <c r="B3" s="72" t="inlineStr">
        <is>
          <t>name</t>
        </is>
      </c>
      <c r="C3" s="72" t="inlineStr">
        <is>
          <t>cax0_usd_per_kw</t>
        </is>
      </c>
      <c r="D3" s="72" t="inlineStr">
        <is>
          <t>life_years</t>
        </is>
      </c>
      <c r="E3" s="72" t="inlineStr">
        <is>
          <t>efficiency</t>
        </is>
      </c>
      <c r="F3" s="72" t="inlineStr">
        <is>
          <t>capacity_factor</t>
        </is>
      </c>
      <c r="G3" s="72" t="inlineStr">
        <is>
          <t>wacc</t>
        </is>
      </c>
      <c r="H3" s="72" t="inlineStr">
        <is>
          <t>dtc_usd_per_kw</t>
        </is>
      </c>
      <c r="I3" s="72" t="inlineStr">
        <is>
          <t>tcx_usd_per_kw</t>
        </is>
      </c>
      <c r="J3" s="72" t="inlineStr">
        <is>
          <t>opf_usd_per_kwh</t>
        </is>
      </c>
      <c r="K3" s="72" t="inlineStr">
        <is>
          <t>vop_usd_per_kwh</t>
        </is>
      </c>
      <c r="L3" s="72" t="inlineStr">
        <is>
          <t>fuel_fixed_usd_per_kwh</t>
        </is>
      </c>
      <c r="M3" s="72" t="inlineStr">
        <is>
          <t>rns_usd_per_kwh</t>
        </is>
      </c>
      <c r="N3" s="72" t="inlineStr">
        <is>
          <t>price_code</t>
        </is>
      </c>
      <c r="O3" s="72" t="inlineStr">
        <is>
          <t>vre</t>
        </is>
      </c>
      <c r="P3" s="72" t="inlineStr">
        <is>
          <t>vre_share</t>
        </is>
      </c>
      <c r="Q3" s="72" t="inlineStr">
        <is>
          <t>cap0_mw</t>
        </is>
      </c>
      <c r="R3" s="72" t="inlineStr">
        <is>
          <t>gen0_mwy</t>
        </is>
      </c>
      <c r="S3" s="72" t="inlineStr">
        <is>
          <t>retire_rate</t>
        </is>
      </c>
      <c r="T3" s="72" t="inlineStr">
        <is>
          <t>invest_permitted</t>
        </is>
      </c>
      <c r="U3" s="72" t="inlineStr">
        <is>
          <t>invest_start</t>
        </is>
      </c>
      <c r="V3" s="72" t="inlineStr">
        <is>
          <t>scaleup_rate</t>
        </is>
      </c>
      <c r="W3" s="72" t="inlineStr">
        <is>
          <t>dispatch</t>
        </is>
      </c>
      <c r="X3" s="72" t="inlineStr">
        <is>
          <t>planned_retirement</t>
        </is>
      </c>
      <c r="Y3" s="72" t="inlineStr">
        <is>
          <t>source</t>
        </is>
      </c>
    </row>
    <row r="4">
      <c r="A4" s="14" t="inlineStr">
        <is>
          <t>coa</t>
        </is>
      </c>
      <c r="B4" s="14" t="inlineStr">
        <is>
          <t>Coal</t>
        </is>
      </c>
      <c r="C4" s="14" t="n">
        <v>2000</v>
      </c>
      <c r="D4" s="14" t="n">
        <v>30</v>
      </c>
      <c r="E4" s="14" t="n">
        <v>0.343544952131212</v>
      </c>
      <c r="F4" s="14" t="n">
        <v>0.535</v>
      </c>
      <c r="G4" s="14" t="n">
        <v>0.1241264299829745</v>
      </c>
      <c r="H4" s="14" t="n">
        <v>100</v>
      </c>
      <c r="I4" s="14" t="n">
        <v>597.4741012144968</v>
      </c>
      <c r="J4" s="14" t="n">
        <v>0.01280245807194981</v>
      </c>
      <c r="K4" s="14" t="n">
        <v>0.003</v>
      </c>
      <c r="L4" s="14" t="n">
        <v>0</v>
      </c>
      <c r="M4" s="14" t="n">
        <v>0</v>
      </c>
      <c r="N4" s="14" t="inlineStr">
        <is>
          <t>coa.pow</t>
        </is>
      </c>
      <c r="O4" s="14" t="n">
        <v>0</v>
      </c>
      <c r="P4" s="14" t="n">
        <v>0</v>
      </c>
      <c r="Q4" s="14" t="n">
        <v>0</v>
      </c>
      <c r="R4" s="14" t="n">
        <v>0</v>
      </c>
      <c r="S4" s="14" t="n">
        <v>0.03333333333333333</v>
      </c>
      <c r="T4" s="14" t="inlineStr">
        <is>
          <t>No</t>
        </is>
      </c>
      <c r="U4" s="14" t="n">
        <v>2022</v>
      </c>
      <c r="V4" s="14" t="n">
        <v>0.05</v>
      </c>
      <c r="W4" s="14" t="inlineStr">
        <is>
          <t>cg</t>
        </is>
      </c>
      <c r="X4" s="14" t="inlineStr">
        <is>
          <t>No</t>
        </is>
      </c>
      <c r="Y4" s="14" t="inlineStr">
        <is>
          <t>CPAT 1.0pre_456_NoPropData.xlsb, Mitigation row 2977-3350 (A2, A8, A9, A14-A16, B2, B4, D1, D2)</t>
        </is>
      </c>
    </row>
    <row r="5">
      <c r="A5" s="14" t="inlineStr">
        <is>
          <t>nga</t>
        </is>
      </c>
      <c r="B5" s="14" t="inlineStr">
        <is>
          <t>Natural gas</t>
        </is>
      </c>
      <c r="C5" s="14" t="n">
        <v>1304.195</v>
      </c>
      <c r="D5" s="14" t="n">
        <v>30</v>
      </c>
      <c r="E5" s="14" t="n">
        <v>0.4749916586348295</v>
      </c>
      <c r="F5" s="14" t="n">
        <v>0.5659999999999999</v>
      </c>
      <c r="G5" s="14" t="n">
        <v>0.1241264299829745</v>
      </c>
      <c r="H5" s="14" t="n">
        <v>13.04195</v>
      </c>
      <c r="I5" s="14" t="n">
        <v>382.1802368310642</v>
      </c>
      <c r="J5" s="14" t="n">
        <v>0.006464091517821127</v>
      </c>
      <c r="K5" s="14" t="n">
        <v>0.004</v>
      </c>
      <c r="L5" s="14" t="n">
        <v>0</v>
      </c>
      <c r="M5" s="14" t="n">
        <v>0</v>
      </c>
      <c r="N5" s="14" t="inlineStr">
        <is>
          <t>nga.pow</t>
        </is>
      </c>
      <c r="O5" s="14" t="n">
        <v>0</v>
      </c>
      <c r="P5" s="14" t="n">
        <v>0</v>
      </c>
      <c r="Q5" s="14" t="n">
        <v>35367.07613950677</v>
      </c>
      <c r="R5" s="14" t="n">
        <v>20017.76509496083</v>
      </c>
      <c r="S5" s="14" t="n">
        <v>0.03333333333333333</v>
      </c>
      <c r="T5" s="14" t="inlineStr">
        <is>
          <t>Yes</t>
        </is>
      </c>
      <c r="U5" s="14" t="n">
        <v>2022</v>
      </c>
      <c r="V5" s="14" t="n">
        <v>0.05</v>
      </c>
      <c r="W5" s="14" t="inlineStr">
        <is>
          <t>cg</t>
        </is>
      </c>
      <c r="X5" s="14" t="inlineStr">
        <is>
          <t>No</t>
        </is>
      </c>
      <c r="Y5" s="14" t="inlineStr">
        <is>
          <t>CPAT 1.0pre_456_NoPropData.xlsb, Mitigation row 2977-3350 (A2, A8, A9, A14-A16, B2, B4, D1, D2)</t>
        </is>
      </c>
    </row>
    <row r="6">
      <c r="A6" s="14" t="inlineStr">
        <is>
          <t>oop</t>
        </is>
      </c>
      <c r="B6" s="14" t="inlineStr">
        <is>
          <t>Oil</t>
        </is>
      </c>
      <c r="C6" s="14" t="n">
        <v>1345.379975458794</v>
      </c>
      <c r="D6" s="14" t="n">
        <v>35</v>
      </c>
      <c r="E6" s="14" t="n">
        <v>0.321469517575981</v>
      </c>
      <c r="F6" s="14" t="n">
        <v>0.134</v>
      </c>
      <c r="G6" s="14" t="n">
        <v>0.1241264299829745</v>
      </c>
      <c r="H6" s="14" t="n">
        <v>33.02104674720874</v>
      </c>
      <c r="I6" s="14" t="n">
        <v>447.8785505834556</v>
      </c>
      <c r="J6" s="14" t="n">
        <v>0.02004106181421659</v>
      </c>
      <c r="K6" s="14" t="n">
        <v>0.005169999999999999</v>
      </c>
      <c r="L6" s="14" t="n">
        <v>0</v>
      </c>
      <c r="M6" s="14" t="n">
        <v>0</v>
      </c>
      <c r="N6" s="14" t="inlineStr">
        <is>
          <t>oop.all</t>
        </is>
      </c>
      <c r="O6" s="14" t="n">
        <v>0</v>
      </c>
      <c r="P6" s="14" t="n">
        <v>0</v>
      </c>
      <c r="Q6" s="14" t="n">
        <v>15765.43627992147</v>
      </c>
      <c r="R6" s="14" t="n">
        <v>2112.568461509476</v>
      </c>
      <c r="S6" s="14" t="n">
        <v>0.02857142857142857</v>
      </c>
      <c r="T6" s="14" t="inlineStr">
        <is>
          <t>Yes</t>
        </is>
      </c>
      <c r="U6" s="14" t="n">
        <v>2022</v>
      </c>
      <c r="V6" s="14" t="n">
        <v>0.02</v>
      </c>
      <c r="W6" s="14" t="inlineStr">
        <is>
          <t>fixed</t>
        </is>
      </c>
      <c r="X6" s="14" t="inlineStr">
        <is>
          <t>No</t>
        </is>
      </c>
      <c r="Y6" s="14" t="inlineStr">
        <is>
          <t>CPAT 1.0pre_456_NoPropData.xlsb, Mitigation row 2977-3350 (A2, A8, A9, A14-A16, B2, B4, D1, D2)</t>
        </is>
      </c>
    </row>
    <row r="7">
      <c r="A7" s="14" t="inlineStr">
        <is>
          <t>nuc</t>
        </is>
      </c>
      <c r="B7" s="14" t="inlineStr">
        <is>
          <t>Nuclear</t>
        </is>
      </c>
      <c r="C7" s="14" t="n">
        <v>4000</v>
      </c>
      <c r="D7" s="14" t="n">
        <v>50</v>
      </c>
      <c r="E7" s="14" t="n">
        <v>0.38</v>
      </c>
      <c r="F7" s="14" t="n">
        <v>0.9340000000000001</v>
      </c>
      <c r="G7" s="14" t="n">
        <v>0.1267264299829745</v>
      </c>
      <c r="H7" s="14" t="n">
        <v>532.1336950049961</v>
      </c>
      <c r="I7" s="14" t="n">
        <v>449.4263412886647</v>
      </c>
      <c r="J7" s="14" t="n">
        <v>0.01833328444457481</v>
      </c>
      <c r="K7" s="14" t="n">
        <v>0.004</v>
      </c>
      <c r="L7" s="14" t="n">
        <v>0.004</v>
      </c>
      <c r="M7" s="14" t="n">
        <v>0</v>
      </c>
      <c r="N7" s="14" t="n"/>
      <c r="O7" s="14" t="n">
        <v>0</v>
      </c>
      <c r="P7" s="14" t="n">
        <v>0</v>
      </c>
      <c r="Q7" s="14" t="n">
        <v>0</v>
      </c>
      <c r="R7" s="14" t="n">
        <v>0</v>
      </c>
      <c r="S7" s="14" t="n">
        <v>0.02</v>
      </c>
      <c r="T7" s="14" t="inlineStr">
        <is>
          <t>No</t>
        </is>
      </c>
      <c r="U7" s="14" t="n">
        <v>2030</v>
      </c>
      <c r="V7" s="14" t="n">
        <v>0.02</v>
      </c>
      <c r="W7" s="14" t="inlineStr">
        <is>
          <t>fixed</t>
        </is>
      </c>
      <c r="X7" s="14" t="inlineStr">
        <is>
          <t>No</t>
        </is>
      </c>
      <c r="Y7" s="14" t="inlineStr">
        <is>
          <t>CPAT 1.0pre_456_NoPropData.xlsb, Mitigation row 2977-3350 (A2, A8, A9, A14-A16, B2, B4, D1, D2)</t>
        </is>
      </c>
    </row>
    <row r="8">
      <c r="A8" s="14" t="inlineStr">
        <is>
          <t>wnd</t>
        </is>
      </c>
      <c r="B8" s="14" t="inlineStr">
        <is>
          <t>Wind</t>
        </is>
      </c>
      <c r="C8" s="14" t="n">
        <v>1300</v>
      </c>
      <c r="D8" s="14" t="n">
        <v>30</v>
      </c>
      <c r="E8" s="14" t="n">
        <v>1.00385478358926</v>
      </c>
      <c r="F8" s="14" t="n">
        <v>0.3</v>
      </c>
      <c r="G8" s="14" t="n">
        <v>0.1288264299829745</v>
      </c>
      <c r="H8" s="14" t="n">
        <v>39</v>
      </c>
      <c r="I8" s="14" t="n">
        <v>405.4686074780961</v>
      </c>
      <c r="J8" s="14" t="n">
        <v>0.015220700152207</v>
      </c>
      <c r="K8" s="14" t="n">
        <v>0</v>
      </c>
      <c r="L8" s="14" t="n">
        <v>0</v>
      </c>
      <c r="M8" s="14" t="n">
        <v>0</v>
      </c>
      <c r="N8" s="14" t="n"/>
      <c r="O8" s="14" t="n">
        <v>1</v>
      </c>
      <c r="P8" s="14" t="n">
        <v>1</v>
      </c>
      <c r="Q8" s="14" t="n">
        <v>2387.251437308446</v>
      </c>
      <c r="R8" s="14" t="n">
        <v>716.1754311925339</v>
      </c>
      <c r="S8" s="14" t="n">
        <v>0.03333333333333333</v>
      </c>
      <c r="T8" s="14" t="inlineStr">
        <is>
          <t>Yes</t>
        </is>
      </c>
      <c r="U8" s="14" t="n">
        <v>2022</v>
      </c>
      <c r="V8" s="14" t="n">
        <v>0.02</v>
      </c>
      <c r="W8" s="14" t="inlineStr">
        <is>
          <t>fixed</t>
        </is>
      </c>
      <c r="X8" s="14" t="inlineStr">
        <is>
          <t>No</t>
        </is>
      </c>
      <c r="Y8" s="14" t="inlineStr">
        <is>
          <t>CPAT 1.0pre_456_NoPropData.xlsb, Mitigation row 2977-3350 (A2, A8, A9, A14-A16, B2, B4, D1, D2)</t>
        </is>
      </c>
    </row>
    <row r="9">
      <c r="A9" s="14" t="inlineStr">
        <is>
          <t>sol</t>
        </is>
      </c>
      <c r="B9" s="14" t="inlineStr">
        <is>
          <t>Solar</t>
        </is>
      </c>
      <c r="C9" s="14" t="n">
        <v>1222.683</v>
      </c>
      <c r="D9" s="14" t="n">
        <v>25</v>
      </c>
      <c r="E9" s="14" t="n">
        <v>1.026187160067638</v>
      </c>
      <c r="F9" s="14" t="n">
        <v>0.18</v>
      </c>
      <c r="G9" s="14" t="n">
        <v>0.1288264299829745</v>
      </c>
      <c r="H9" s="14" t="n">
        <v>73.36098</v>
      </c>
      <c r="I9" s="14" t="n">
        <v>335.334508488261</v>
      </c>
      <c r="J9" s="14" t="n">
        <v>0.009512937595129375</v>
      </c>
      <c r="K9" s="14" t="n">
        <v>0</v>
      </c>
      <c r="L9" s="14" t="n">
        <v>0</v>
      </c>
      <c r="M9" s="14" t="n">
        <v>0</v>
      </c>
      <c r="N9" s="14" t="n"/>
      <c r="O9" s="14" t="n">
        <v>1</v>
      </c>
      <c r="P9" s="14" t="n">
        <v>1</v>
      </c>
      <c r="Q9" s="14" t="n">
        <v>3326.624250707159</v>
      </c>
      <c r="R9" s="14" t="n">
        <v>598.7923651272886</v>
      </c>
      <c r="S9" s="14" t="n">
        <v>0.04</v>
      </c>
      <c r="T9" s="14" t="inlineStr">
        <is>
          <t>Yes</t>
        </is>
      </c>
      <c r="U9" s="14" t="n">
        <v>2022</v>
      </c>
      <c r="V9" s="14" t="n">
        <v>0.02</v>
      </c>
      <c r="W9" s="14" t="inlineStr">
        <is>
          <t>fixed</t>
        </is>
      </c>
      <c r="X9" s="14" t="inlineStr">
        <is>
          <t>No</t>
        </is>
      </c>
      <c r="Y9" s="14" t="inlineStr">
        <is>
          <t>CPAT 1.0pre_456_NoPropData.xlsb, Mitigation row 2977-3350 (A2, A8, A9, A14-A16, B2, B4, D1, D2)</t>
        </is>
      </c>
    </row>
    <row r="10">
      <c r="A10" s="14" t="inlineStr">
        <is>
          <t>hyd</t>
        </is>
      </c>
      <c r="B10" s="14" t="inlineStr">
        <is>
          <t>Hydro</t>
        </is>
      </c>
      <c r="C10" s="14" t="n">
        <v>3300</v>
      </c>
      <c r="D10" s="14" t="n">
        <v>50</v>
      </c>
      <c r="E10" s="14" t="n">
        <v>0.9374616043214417</v>
      </c>
      <c r="F10" s="14" t="n">
        <v>0.4322928214347324</v>
      </c>
      <c r="G10" s="14" t="n">
        <v>0.1267264299829745</v>
      </c>
      <c r="H10" s="14" t="n">
        <v>660</v>
      </c>
      <c r="I10" s="14" t="n">
        <v>756.5284010682366</v>
      </c>
      <c r="J10" s="14" t="n">
        <v>0.01320346365719002</v>
      </c>
      <c r="K10" s="14" t="n">
        <v>0.001</v>
      </c>
      <c r="L10" s="14" t="n">
        <v>0</v>
      </c>
      <c r="M10" s="14" t="n">
        <v>0</v>
      </c>
      <c r="N10" s="14" t="n"/>
      <c r="O10" s="14" t="n">
        <v>0</v>
      </c>
      <c r="P10" s="14" t="n">
        <v>0</v>
      </c>
      <c r="Q10" s="14" t="n">
        <v>3879.796481881975</v>
      </c>
      <c r="R10" s="14" t="n">
        <v>1677.208167745307</v>
      </c>
      <c r="S10" s="14" t="n">
        <v>0</v>
      </c>
      <c r="T10" s="14" t="inlineStr">
        <is>
          <t>Yes</t>
        </is>
      </c>
      <c r="U10" s="14" t="n">
        <v>2022</v>
      </c>
      <c r="V10" s="14" t="n">
        <v>0.05</v>
      </c>
      <c r="W10" s="14" t="inlineStr">
        <is>
          <t>fixed</t>
        </is>
      </c>
      <c r="X10" s="14" t="inlineStr">
        <is>
          <t>No</t>
        </is>
      </c>
      <c r="Y10" s="14" t="inlineStr">
        <is>
          <t>CPAT 1.0pre_456_NoPropData.xlsb, Mitigation row 2977-3350 (A2, A8, A9, A14-A16, B2, B4, D1, D2)</t>
        </is>
      </c>
    </row>
    <row r="11">
      <c r="A11" s="14" t="inlineStr">
        <is>
          <t>ore</t>
        </is>
      </c>
      <c r="B11" s="14" t="inlineStr">
        <is>
          <t>Other renewables</t>
        </is>
      </c>
      <c r="C11" s="14" t="n">
        <v>3500</v>
      </c>
      <c r="D11" s="14" t="n">
        <v>30</v>
      </c>
      <c r="E11" s="14" t="n">
        <v>1</v>
      </c>
      <c r="F11" s="14" t="n">
        <v>0.7512024818652816</v>
      </c>
      <c r="G11" s="14" t="n">
        <v>0.1437264299829745</v>
      </c>
      <c r="H11" s="14" t="n">
        <v>253.78872697528</v>
      </c>
      <c r="I11" s="14" t="n">
        <v>347.6573621818364</v>
      </c>
      <c r="J11" s="14" t="n">
        <v>0.01519633572803142</v>
      </c>
      <c r="K11" s="14" t="n">
        <v>0</v>
      </c>
      <c r="L11" s="14" t="n">
        <v>0</v>
      </c>
      <c r="M11" s="14" t="n">
        <v>0</v>
      </c>
      <c r="N11" s="14" t="n"/>
      <c r="O11" s="14" t="n">
        <v>1</v>
      </c>
      <c r="P11" s="14" t="n">
        <v>1</v>
      </c>
      <c r="Q11" s="14" t="n">
        <v>0</v>
      </c>
      <c r="R11" s="14" t="n">
        <v>0</v>
      </c>
      <c r="S11" s="14" t="n">
        <v>0.03333333333333333</v>
      </c>
      <c r="T11" s="14" t="inlineStr">
        <is>
          <t>No</t>
        </is>
      </c>
      <c r="U11" s="14" t="n">
        <v>2030</v>
      </c>
      <c r="V11" s="14" t="n">
        <v>0.02</v>
      </c>
      <c r="W11" s="14" t="inlineStr">
        <is>
          <t>fixed</t>
        </is>
      </c>
      <c r="X11" s="14" t="inlineStr">
        <is>
          <t>No</t>
        </is>
      </c>
      <c r="Y11" s="14" t="inlineStr">
        <is>
          <t>CPAT 1.0pre_456_NoPropData.xlsb, Mitigation row 2977-3350 (A2, A8, A9, A14-A16, B2, B4, D1, D2)</t>
        </is>
      </c>
    </row>
    <row r="12">
      <c r="A12" s="14" t="inlineStr">
        <is>
          <t>bio</t>
        </is>
      </c>
      <c r="B12" s="14" t="inlineStr">
        <is>
          <t>Biomass</t>
        </is>
      </c>
      <c r="C12" s="14" t="n">
        <v>2000</v>
      </c>
      <c r="D12" s="14" t="n">
        <v>30</v>
      </c>
      <c r="E12" s="14" t="n">
        <v>0.2527459259259259</v>
      </c>
      <c r="F12" s="14" t="n">
        <v>0.6857673941438077</v>
      </c>
      <c r="G12" s="14" t="n">
        <v>0.1316264299829745</v>
      </c>
      <c r="H12" s="14" t="n">
        <v>145.02212970016</v>
      </c>
      <c r="I12" s="14" t="n">
        <v>267.624027358642</v>
      </c>
      <c r="J12" s="14" t="n">
        <v>0.01664635153499494</v>
      </c>
      <c r="K12" s="14" t="n">
        <v>0.003</v>
      </c>
      <c r="L12" s="14" t="n">
        <v>0</v>
      </c>
      <c r="M12" s="14" t="n">
        <v>0</v>
      </c>
      <c r="N12" s="14" t="inlineStr">
        <is>
          <t>bio.all</t>
        </is>
      </c>
      <c r="O12" s="14" t="n">
        <v>0</v>
      </c>
      <c r="P12" s="14" t="n">
        <v>0</v>
      </c>
      <c r="Q12" s="14" t="n">
        <v>0</v>
      </c>
      <c r="R12" s="14" t="n">
        <v>0</v>
      </c>
      <c r="S12" s="14" t="n">
        <v>0.03333333333333333</v>
      </c>
      <c r="T12" s="14" t="inlineStr">
        <is>
          <t>No</t>
        </is>
      </c>
      <c r="U12" s="14" t="n">
        <v>2022</v>
      </c>
      <c r="V12" s="14" t="n">
        <v>0.02</v>
      </c>
      <c r="W12" s="14" t="inlineStr">
        <is>
          <t>fixed</t>
        </is>
      </c>
      <c r="X12" s="14" t="inlineStr">
        <is>
          <t>No</t>
        </is>
      </c>
      <c r="Y12" s="14" t="inlineStr">
        <is>
          <t>CPAT 1.0pre_456_NoPropData.xlsb, Mitigation row 2977-3350 (A2, A8, A9, A14-A16, B2, B4, D1, D2)</t>
        </is>
      </c>
    </row>
  </sheetData>
  <pageMargins left="0.75" right="0.75" top="1" bottom="1" header="0.5" footer="0.5"/>
</worksheet>
</file>

<file path=xl/worksheets/sheet27.xml><?xml version="1.0" encoding="utf-8"?>
<worksheet xmlns="http://schemas.openxmlformats.org/spreadsheetml/2006/main">
  <sheetPr codeName="Sheet27">
    <outlinePr summaryBelow="1" summaryRight="1"/>
    <pageSetUpPr/>
  </sheetPr>
  <dimension ref="A1:W27"/>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extract_power_v0_3.py: legacy Mitigation rows 3038-3902</t>
        </is>
      </c>
    </row>
    <row r="2">
      <c r="A2" s="2" t="inlineStr">
        <is>
          <t>Power year paths: capex time factors, storage costs, income factor, demand shock, planned retirement by type</t>
        </is>
      </c>
      <c r="B2" s="3" t="n"/>
      <c r="C2" s="3" t="n"/>
      <c r="D2" s="3" t="n"/>
      <c r="E2" s="3" t="n"/>
      <c r="F2" s="3" t="n"/>
      <c r="G2" s="3" t="n"/>
      <c r="H2" s="3" t="n"/>
      <c r="I2" s="3" t="n"/>
      <c r="J2" s="3" t="n"/>
      <c r="K2" s="3" t="n"/>
      <c r="L2" s="3" t="n"/>
      <c r="M2" s="3" t="n"/>
      <c r="N2" s="3" t="n"/>
      <c r="O2" s="3" t="n"/>
      <c r="P2" s="3" t="n"/>
      <c r="Q2" s="3" t="n"/>
      <c r="R2" s="3" t="n"/>
      <c r="S2" s="3" t="n"/>
      <c r="T2" s="3" t="n"/>
      <c r="U2" s="3" t="n"/>
      <c r="V2" s="3" t="n"/>
      <c r="W2" s="3" t="n"/>
    </row>
    <row r="3">
      <c r="A3" s="72" t="inlineStr">
        <is>
          <t>key</t>
        </is>
      </c>
      <c r="B3" s="72" t="inlineStr">
        <is>
          <t>unit</t>
        </is>
      </c>
      <c r="C3" s="72" t="inlineStr">
        <is>
          <t>description</t>
        </is>
      </c>
      <c r="D3" s="72" t="inlineStr">
        <is>
          <t>legacy_row</t>
        </is>
      </c>
      <c r="E3" s="72" t="n">
        <v>2022</v>
      </c>
      <c r="F3" s="72" t="n">
        <v>2023</v>
      </c>
      <c r="G3" s="72" t="n">
        <v>2024</v>
      </c>
      <c r="H3" s="72" t="n">
        <v>2025</v>
      </c>
      <c r="I3" s="72" t="n">
        <v>2026</v>
      </c>
      <c r="J3" s="72" t="n">
        <v>2027</v>
      </c>
      <c r="K3" s="72" t="n">
        <v>2028</v>
      </c>
      <c r="L3" s="72" t="n">
        <v>2029</v>
      </c>
      <c r="M3" s="72" t="n">
        <v>2030</v>
      </c>
      <c r="N3" s="72" t="n">
        <v>2031</v>
      </c>
      <c r="O3" s="72" t="n">
        <v>2032</v>
      </c>
      <c r="P3" s="72" t="n">
        <v>2033</v>
      </c>
      <c r="Q3" s="72" t="n">
        <v>2034</v>
      </c>
      <c r="R3" s="72" t="n">
        <v>2035</v>
      </c>
      <c r="S3" s="72" t="n">
        <v>2036</v>
      </c>
      <c r="T3" s="72" t="n">
        <v>2037</v>
      </c>
      <c r="U3" s="72" t="n">
        <v>2038</v>
      </c>
      <c r="V3" s="72" t="n">
        <v>2039</v>
      </c>
      <c r="W3" s="72" t="n">
        <v>2040</v>
      </c>
    </row>
    <row r="4">
      <c r="A4" s="14" t="inlineStr">
        <is>
          <t>tcf|coa</t>
        </is>
      </c>
      <c r="B4" s="14" t="inlineStr">
        <is>
          <t>factor</t>
        </is>
      </c>
      <c r="C4" s="14" t="inlineStr">
        <is>
          <t>capex time factor (A7)</t>
        </is>
      </c>
      <c r="D4" s="14" t="n">
        <v>3038</v>
      </c>
      <c r="E4" s="14" t="n">
        <v>1</v>
      </c>
      <c r="F4" s="14" t="n">
        <v>1</v>
      </c>
      <c r="G4" s="14" t="n">
        <v>1</v>
      </c>
      <c r="H4" s="14" t="n">
        <v>1</v>
      </c>
      <c r="I4" s="14" t="n">
        <v>1</v>
      </c>
      <c r="J4" s="14" t="n">
        <v>1</v>
      </c>
      <c r="K4" s="14" t="n">
        <v>1</v>
      </c>
      <c r="L4" s="14" t="n">
        <v>1</v>
      </c>
      <c r="M4" s="14" t="n">
        <v>1</v>
      </c>
      <c r="N4" s="14" t="n">
        <v>1</v>
      </c>
      <c r="O4" s="14" t="n">
        <v>1</v>
      </c>
      <c r="P4" s="14" t="n">
        <v>1</v>
      </c>
      <c r="Q4" s="14" t="n">
        <v>1</v>
      </c>
      <c r="R4" s="14" t="n">
        <v>1</v>
      </c>
      <c r="S4" s="14" t="n">
        <v>1</v>
      </c>
      <c r="T4" s="14" t="n">
        <v>1</v>
      </c>
      <c r="U4" s="14" t="n">
        <v>1</v>
      </c>
      <c r="V4" s="14" t="n">
        <v>1</v>
      </c>
      <c r="W4" s="14" t="n">
        <v>1</v>
      </c>
    </row>
    <row r="5">
      <c r="A5" s="14" t="inlineStr">
        <is>
          <t>tcf|nga</t>
        </is>
      </c>
      <c r="B5" s="14" t="inlineStr">
        <is>
          <t>factor</t>
        </is>
      </c>
      <c r="C5" s="14" t="inlineStr">
        <is>
          <t>capex time factor (A7)</t>
        </is>
      </c>
      <c r="D5" s="14" t="n">
        <v>3039</v>
      </c>
      <c r="E5" s="14" t="n">
        <v>1</v>
      </c>
      <c r="F5" s="14" t="n">
        <v>1</v>
      </c>
      <c r="G5" s="14" t="n">
        <v>1</v>
      </c>
      <c r="H5" s="14" t="n">
        <v>1</v>
      </c>
      <c r="I5" s="14" t="n">
        <v>1</v>
      </c>
      <c r="J5" s="14" t="n">
        <v>1</v>
      </c>
      <c r="K5" s="14" t="n">
        <v>1</v>
      </c>
      <c r="L5" s="14" t="n">
        <v>1</v>
      </c>
      <c r="M5" s="14" t="n">
        <v>1</v>
      </c>
      <c r="N5" s="14" t="n">
        <v>1</v>
      </c>
      <c r="O5" s="14" t="n">
        <v>1</v>
      </c>
      <c r="P5" s="14" t="n">
        <v>1</v>
      </c>
      <c r="Q5" s="14" t="n">
        <v>1</v>
      </c>
      <c r="R5" s="14" t="n">
        <v>1</v>
      </c>
      <c r="S5" s="14" t="n">
        <v>1</v>
      </c>
      <c r="T5" s="14" t="n">
        <v>1</v>
      </c>
      <c r="U5" s="14" t="n">
        <v>1</v>
      </c>
      <c r="V5" s="14" t="n">
        <v>1</v>
      </c>
      <c r="W5" s="14" t="n">
        <v>1</v>
      </c>
    </row>
    <row r="6">
      <c r="A6" s="14" t="inlineStr">
        <is>
          <t>tcf|oop</t>
        </is>
      </c>
      <c r="B6" s="14" t="inlineStr">
        <is>
          <t>factor</t>
        </is>
      </c>
      <c r="C6" s="14" t="inlineStr">
        <is>
          <t>capex time factor (A7)</t>
        </is>
      </c>
      <c r="D6" s="14" t="n">
        <v>3040</v>
      </c>
      <c r="E6" s="14" t="n">
        <v>1</v>
      </c>
      <c r="F6" s="14" t="n">
        <v>1</v>
      </c>
      <c r="G6" s="14" t="n">
        <v>1</v>
      </c>
      <c r="H6" s="14" t="n">
        <v>1</v>
      </c>
      <c r="I6" s="14" t="n">
        <v>1</v>
      </c>
      <c r="J6" s="14" t="n">
        <v>1</v>
      </c>
      <c r="K6" s="14" t="n">
        <v>1</v>
      </c>
      <c r="L6" s="14" t="n">
        <v>1</v>
      </c>
      <c r="M6" s="14" t="n">
        <v>1</v>
      </c>
      <c r="N6" s="14" t="n">
        <v>1</v>
      </c>
      <c r="O6" s="14" t="n">
        <v>1</v>
      </c>
      <c r="P6" s="14" t="n">
        <v>1</v>
      </c>
      <c r="Q6" s="14" t="n">
        <v>1</v>
      </c>
      <c r="R6" s="14" t="n">
        <v>1</v>
      </c>
      <c r="S6" s="14" t="n">
        <v>1</v>
      </c>
      <c r="T6" s="14" t="n">
        <v>1</v>
      </c>
      <c r="U6" s="14" t="n">
        <v>1</v>
      </c>
      <c r="V6" s="14" t="n">
        <v>1</v>
      </c>
      <c r="W6" s="14" t="n">
        <v>1</v>
      </c>
    </row>
    <row r="7">
      <c r="A7" s="14" t="inlineStr">
        <is>
          <t>tcf|nuc</t>
        </is>
      </c>
      <c r="B7" s="14" t="inlineStr">
        <is>
          <t>factor</t>
        </is>
      </c>
      <c r="C7" s="14" t="inlineStr">
        <is>
          <t>capex time factor (A7)</t>
        </is>
      </c>
      <c r="D7" s="14" t="n">
        <v>3041</v>
      </c>
      <c r="E7" s="14" t="n">
        <v>1</v>
      </c>
      <c r="F7" s="14" t="n">
        <v>1</v>
      </c>
      <c r="G7" s="14" t="n">
        <v>1</v>
      </c>
      <c r="H7" s="14" t="n">
        <v>1</v>
      </c>
      <c r="I7" s="14" t="n">
        <v>1</v>
      </c>
      <c r="J7" s="14" t="n">
        <v>1</v>
      </c>
      <c r="K7" s="14" t="n">
        <v>1</v>
      </c>
      <c r="L7" s="14" t="n">
        <v>1</v>
      </c>
      <c r="M7" s="14" t="n">
        <v>1</v>
      </c>
      <c r="N7" s="14" t="n">
        <v>1</v>
      </c>
      <c r="O7" s="14" t="n">
        <v>1</v>
      </c>
      <c r="P7" s="14" t="n">
        <v>1</v>
      </c>
      <c r="Q7" s="14" t="n">
        <v>1</v>
      </c>
      <c r="R7" s="14" t="n">
        <v>1</v>
      </c>
      <c r="S7" s="14" t="n">
        <v>1</v>
      </c>
      <c r="T7" s="14" t="n">
        <v>1</v>
      </c>
      <c r="U7" s="14" t="n">
        <v>1</v>
      </c>
      <c r="V7" s="14" t="n">
        <v>1</v>
      </c>
      <c r="W7" s="14" t="n">
        <v>1</v>
      </c>
    </row>
    <row r="8">
      <c r="A8" s="14" t="inlineStr">
        <is>
          <t>tcf|wnd</t>
        </is>
      </c>
      <c r="B8" s="14" t="inlineStr">
        <is>
          <t>factor</t>
        </is>
      </c>
      <c r="C8" s="14" t="inlineStr">
        <is>
          <t>capex time factor (A7)</t>
        </is>
      </c>
      <c r="D8" s="14" t="n">
        <v>3042</v>
      </c>
      <c r="E8" s="14" t="n">
        <v>1.05</v>
      </c>
      <c r="F8" s="14" t="n">
        <v>1</v>
      </c>
      <c r="G8" s="14" t="n">
        <v>0.993</v>
      </c>
      <c r="H8" s="14" t="n">
        <v>0.985</v>
      </c>
      <c r="I8" s="14" t="n">
        <v>0.978</v>
      </c>
      <c r="J8" s="14" t="n">
        <v>0.971</v>
      </c>
      <c r="K8" s="14" t="n">
        <v>0.963</v>
      </c>
      <c r="L8" s="14" t="n">
        <v>0.956</v>
      </c>
      <c r="M8" s="14" t="n">
        <v>0.949</v>
      </c>
      <c r="N8" s="14" t="n">
        <v>0.946</v>
      </c>
      <c r="O8" s="14" t="n">
        <v>0.9429999999999999</v>
      </c>
      <c r="P8" s="14" t="n">
        <v>0.9399999999999999</v>
      </c>
      <c r="Q8" s="14" t="n">
        <v>0.9370000000000001</v>
      </c>
      <c r="R8" s="14" t="n">
        <v>0.9340000000000001</v>
      </c>
      <c r="S8" s="14" t="n">
        <v>0.9320000000000001</v>
      </c>
      <c r="T8" s="14" t="n">
        <v>0.929</v>
      </c>
      <c r="U8" s="14" t="n">
        <v>0.926</v>
      </c>
      <c r="V8" s="14" t="n">
        <v>0.92</v>
      </c>
      <c r="W8" s="14" t="n">
        <v>0.915</v>
      </c>
    </row>
    <row r="9">
      <c r="A9" s="14" t="inlineStr">
        <is>
          <t>tcf|sol</t>
        </is>
      </c>
      <c r="B9" s="14" t="inlineStr">
        <is>
          <t>factor</t>
        </is>
      </c>
      <c r="C9" s="14" t="inlineStr">
        <is>
          <t>capex time factor (A7)</t>
        </is>
      </c>
      <c r="D9" s="14" t="n">
        <v>3043</v>
      </c>
      <c r="E9" s="14" t="n">
        <v>1.05</v>
      </c>
      <c r="F9" s="14" t="n">
        <v>1</v>
      </c>
      <c r="G9" s="14" t="n">
        <v>0.955</v>
      </c>
      <c r="H9" s="14" t="n">
        <v>0.909</v>
      </c>
      <c r="I9" s="14" t="n">
        <v>0.864</v>
      </c>
      <c r="J9" s="14" t="n">
        <v>0.8179999999999999</v>
      </c>
      <c r="K9" s="14" t="n">
        <v>0.773</v>
      </c>
      <c r="L9" s="14" t="n">
        <v>0.727</v>
      </c>
      <c r="M9" s="14" t="n">
        <v>0.6820000000000001</v>
      </c>
      <c r="N9" s="14" t="n">
        <v>0.671</v>
      </c>
      <c r="O9" s="14" t="n">
        <v>0.66</v>
      </c>
      <c r="P9" s="14" t="n">
        <v>0.65</v>
      </c>
      <c r="Q9" s="14" t="n">
        <v>0.639</v>
      </c>
      <c r="R9" s="14" t="n">
        <v>0.628</v>
      </c>
      <c r="S9" s="14" t="n">
        <v>0.618</v>
      </c>
      <c r="T9" s="14" t="n">
        <v>0.607</v>
      </c>
      <c r="U9" s="14" t="n">
        <v>0.597</v>
      </c>
      <c r="V9" s="14" t="n">
        <v>0.575</v>
      </c>
      <c r="W9" s="14" t="n">
        <v>0.554</v>
      </c>
    </row>
    <row r="10">
      <c r="A10" s="14" t="inlineStr">
        <is>
          <t>tcf|hyd</t>
        </is>
      </c>
      <c r="B10" s="14" t="inlineStr">
        <is>
          <t>factor</t>
        </is>
      </c>
      <c r="C10" s="14" t="inlineStr">
        <is>
          <t>capex time factor (A7)</t>
        </is>
      </c>
      <c r="D10" s="14" t="n">
        <v>3044</v>
      </c>
      <c r="E10" s="14" t="n">
        <v>1</v>
      </c>
      <c r="F10" s="14" t="n">
        <v>1</v>
      </c>
      <c r="G10" s="14" t="n">
        <v>1</v>
      </c>
      <c r="H10" s="14" t="n">
        <v>1</v>
      </c>
      <c r="I10" s="14" t="n">
        <v>1</v>
      </c>
      <c r="J10" s="14" t="n">
        <v>1</v>
      </c>
      <c r="K10" s="14" t="n">
        <v>1</v>
      </c>
      <c r="L10" s="14" t="n">
        <v>1</v>
      </c>
      <c r="M10" s="14" t="n">
        <v>1</v>
      </c>
      <c r="N10" s="14" t="n">
        <v>1</v>
      </c>
      <c r="O10" s="14" t="n">
        <v>1</v>
      </c>
      <c r="P10" s="14" t="n">
        <v>1</v>
      </c>
      <c r="Q10" s="14" t="n">
        <v>1</v>
      </c>
      <c r="R10" s="14" t="n">
        <v>1</v>
      </c>
      <c r="S10" s="14" t="n">
        <v>1</v>
      </c>
      <c r="T10" s="14" t="n">
        <v>1</v>
      </c>
      <c r="U10" s="14" t="n">
        <v>1</v>
      </c>
      <c r="V10" s="14" t="n">
        <v>1</v>
      </c>
      <c r="W10" s="14" t="n">
        <v>1</v>
      </c>
    </row>
    <row r="11">
      <c r="A11" s="14" t="inlineStr">
        <is>
          <t>tcf|ore</t>
        </is>
      </c>
      <c r="B11" s="14" t="inlineStr">
        <is>
          <t>factor</t>
        </is>
      </c>
      <c r="C11" s="14" t="inlineStr">
        <is>
          <t>capex time factor (A7)</t>
        </is>
      </c>
      <c r="D11" s="14" t="n">
        <v>3045</v>
      </c>
      <c r="E11" s="14" t="n">
        <v>1</v>
      </c>
      <c r="F11" s="14" t="n">
        <v>1</v>
      </c>
      <c r="G11" s="14" t="n">
        <v>1</v>
      </c>
      <c r="H11" s="14" t="n">
        <v>1</v>
      </c>
      <c r="I11" s="14" t="n">
        <v>1</v>
      </c>
      <c r="J11" s="14" t="n">
        <v>1</v>
      </c>
      <c r="K11" s="14" t="n">
        <v>1</v>
      </c>
      <c r="L11" s="14" t="n">
        <v>1</v>
      </c>
      <c r="M11" s="14" t="n">
        <v>1</v>
      </c>
      <c r="N11" s="14" t="n">
        <v>1</v>
      </c>
      <c r="O11" s="14" t="n">
        <v>1</v>
      </c>
      <c r="P11" s="14" t="n">
        <v>1</v>
      </c>
      <c r="Q11" s="14" t="n">
        <v>1</v>
      </c>
      <c r="R11" s="14" t="n">
        <v>1</v>
      </c>
      <c r="S11" s="14" t="n">
        <v>1</v>
      </c>
      <c r="T11" s="14" t="n">
        <v>1</v>
      </c>
      <c r="U11" s="14" t="n">
        <v>1</v>
      </c>
      <c r="V11" s="14" t="n">
        <v>1</v>
      </c>
      <c r="W11" s="14" t="n">
        <v>1</v>
      </c>
    </row>
    <row r="12">
      <c r="A12" s="14" t="inlineStr">
        <is>
          <t>tcf|bio</t>
        </is>
      </c>
      <c r="B12" s="14" t="inlineStr">
        <is>
          <t>factor</t>
        </is>
      </c>
      <c r="C12" s="14" t="inlineStr">
        <is>
          <t>capex time factor (A7)</t>
        </is>
      </c>
      <c r="D12" s="14" t="n">
        <v>3046</v>
      </c>
      <c r="E12" s="14" t="n">
        <v>1</v>
      </c>
      <c r="F12" s="14" t="n">
        <v>1</v>
      </c>
      <c r="G12" s="14" t="n">
        <v>1</v>
      </c>
      <c r="H12" s="14" t="n">
        <v>1</v>
      </c>
      <c r="I12" s="14" t="n">
        <v>1</v>
      </c>
      <c r="J12" s="14" t="n">
        <v>1</v>
      </c>
      <c r="K12" s="14" t="n">
        <v>1</v>
      </c>
      <c r="L12" s="14" t="n">
        <v>1</v>
      </c>
      <c r="M12" s="14" t="n">
        <v>1</v>
      </c>
      <c r="N12" s="14" t="n">
        <v>1</v>
      </c>
      <c r="O12" s="14" t="n">
        <v>1</v>
      </c>
      <c r="P12" s="14" t="n">
        <v>1</v>
      </c>
      <c r="Q12" s="14" t="n">
        <v>1</v>
      </c>
      <c r="R12" s="14" t="n">
        <v>1</v>
      </c>
      <c r="S12" s="14" t="n">
        <v>1</v>
      </c>
      <c r="T12" s="14" t="n">
        <v>1</v>
      </c>
      <c r="U12" s="14" t="n">
        <v>1</v>
      </c>
      <c r="V12" s="14" t="n">
        <v>1</v>
      </c>
      <c r="W12" s="14" t="n">
        <v>1</v>
      </c>
    </row>
    <row r="13">
      <c r="A13" s="14" t="inlineStr">
        <is>
          <t>cbat</t>
        </is>
      </c>
      <c r="B13" s="14" t="inlineStr">
        <is>
          <t>$/kWh storage</t>
        </is>
      </c>
      <c r="C13" s="14" t="inlineStr">
        <is>
          <t>battery capex (J2)</t>
        </is>
      </c>
      <c r="D13" s="14" t="n">
        <v>3887</v>
      </c>
      <c r="E13" s="14" t="n">
        <v>300.61444</v>
      </c>
      <c r="F13" s="14" t="n">
        <v>278.08116</v>
      </c>
      <c r="G13" s="14" t="n">
        <v>255.54788</v>
      </c>
      <c r="H13" s="14" t="n">
        <v>233.0146</v>
      </c>
      <c r="I13" s="14" t="n">
        <v>220.72372</v>
      </c>
      <c r="J13" s="14" t="n">
        <v>208.43284</v>
      </c>
      <c r="K13" s="14" t="n">
        <v>196.14196</v>
      </c>
      <c r="L13" s="14" t="n">
        <v>183.85108</v>
      </c>
      <c r="M13" s="14" t="n">
        <v>171.5602</v>
      </c>
      <c r="N13" s="14" t="n">
        <v>164.90264</v>
      </c>
      <c r="O13" s="14" t="n">
        <v>158.24508</v>
      </c>
      <c r="P13" s="14" t="n">
        <v>151.58752</v>
      </c>
      <c r="Q13" s="14" t="n">
        <v>144.92996</v>
      </c>
      <c r="R13" s="14" t="n">
        <v>138.2724</v>
      </c>
      <c r="S13" s="14" t="n">
        <v>131.920664310954</v>
      </c>
      <c r="T13" s="14" t="n">
        <v>125.8607044662812</v>
      </c>
      <c r="U13" s="14" t="n">
        <v>120.0791173353212</v>
      </c>
      <c r="V13" s="14" t="n">
        <v>114.5631154789283</v>
      </c>
      <c r="W13" s="14" t="n">
        <v>109.300498866822</v>
      </c>
    </row>
    <row r="14">
      <c r="A14" s="14" t="inlineStr">
        <is>
          <t>cint</t>
        </is>
      </c>
      <c r="B14" s="14" t="inlineStr">
        <is>
          <t>$/kW interface</t>
        </is>
      </c>
      <c r="C14" s="14" t="inlineStr">
        <is>
          <t>battery interface capex (J2)</t>
        </is>
      </c>
      <c r="D14" s="14" t="n">
        <v>3888</v>
      </c>
      <c r="E14" s="14" t="n">
        <v>150.30722</v>
      </c>
      <c r="F14" s="14" t="n">
        <v>139.04058</v>
      </c>
      <c r="G14" s="14" t="n">
        <v>127.77394</v>
      </c>
      <c r="H14" s="14" t="n">
        <v>116.5073</v>
      </c>
      <c r="I14" s="14" t="n">
        <v>110.36186</v>
      </c>
      <c r="J14" s="14" t="n">
        <v>104.21642</v>
      </c>
      <c r="K14" s="14" t="n">
        <v>98.07097999999998</v>
      </c>
      <c r="L14" s="14" t="n">
        <v>91.92553999999998</v>
      </c>
      <c r="M14" s="14" t="n">
        <v>85.78009999999999</v>
      </c>
      <c r="N14" s="14" t="n">
        <v>82.45132000000001</v>
      </c>
      <c r="O14" s="14" t="n">
        <v>79.12253999999999</v>
      </c>
      <c r="P14" s="14" t="n">
        <v>75.79375999999999</v>
      </c>
      <c r="Q14" s="14" t="n">
        <v>72.46498</v>
      </c>
      <c r="R14" s="14" t="n">
        <v>69.13619999999999</v>
      </c>
      <c r="S14" s="14" t="n">
        <v>65.960332155477</v>
      </c>
      <c r="T14" s="14" t="n">
        <v>62.93035223314058</v>
      </c>
      <c r="U14" s="14" t="n">
        <v>60.03955866766061</v>
      </c>
      <c r="V14" s="14" t="n">
        <v>57.28155773946416</v>
      </c>
      <c r="W14" s="14" t="n">
        <v>54.65024943341102</v>
      </c>
    </row>
    <row r="15">
      <c r="A15" s="14" t="inlineStr">
        <is>
          <t>obat</t>
        </is>
      </c>
      <c r="B15" s="14" t="inlineStr">
        <is>
          <t>$/kWh storage/y</t>
        </is>
      </c>
      <c r="C15" s="14" t="inlineStr">
        <is>
          <t>battery opex (J2)</t>
        </is>
      </c>
      <c r="D15" s="14" t="n">
        <v>3891</v>
      </c>
      <c r="E15" s="14" t="n">
        <v>9.474219999999999</v>
      </c>
      <c r="F15" s="14" t="n">
        <v>8.449979999999998</v>
      </c>
      <c r="G15" s="14" t="n">
        <v>7.425739999999998</v>
      </c>
      <c r="H15" s="14" t="n">
        <v>6.4015</v>
      </c>
      <c r="I15" s="14" t="n">
        <v>6.081424999999999</v>
      </c>
      <c r="J15" s="14" t="n">
        <v>5.76135</v>
      </c>
      <c r="K15" s="14" t="n">
        <v>5.441275</v>
      </c>
      <c r="L15" s="14" t="n">
        <v>5.1212</v>
      </c>
      <c r="M15" s="14" t="n">
        <v>4.801124999999999</v>
      </c>
      <c r="N15" s="14" t="n">
        <v>4.60908</v>
      </c>
      <c r="O15" s="14" t="n">
        <v>4.417035</v>
      </c>
      <c r="P15" s="14" t="n">
        <v>4.224989999999999</v>
      </c>
      <c r="Q15" s="14" t="n">
        <v>4.032945</v>
      </c>
      <c r="R15" s="14" t="n">
        <v>3.8409</v>
      </c>
      <c r="S15" s="14" t="n">
        <v>3.657999999999999</v>
      </c>
      <c r="T15" s="14" t="n">
        <v>3.483809523809523</v>
      </c>
      <c r="U15" s="14" t="n">
        <v>3.317913832199546</v>
      </c>
      <c r="V15" s="14" t="n">
        <v>3.159917935428139</v>
      </c>
      <c r="W15" s="14" t="n">
        <v>3.009445652788703</v>
      </c>
    </row>
    <row r="16">
      <c r="A16" s="14" t="inlineStr">
        <is>
          <t>cel</t>
        </is>
      </c>
      <c r="B16" s="14" t="inlineStr">
        <is>
          <t>$/kWh produced</t>
        </is>
      </c>
      <c r="C16" s="14" t="inlineStr">
        <is>
          <t>electrolyser cost per marginal unit: capex + fixed + variable opex (J2)</t>
        </is>
      </c>
      <c r="D16" s="14" t="inlineStr">
        <is>
          <t>3900-3902</t>
        </is>
      </c>
      <c r="E16" s="14" t="n">
        <v>0.06986258478136012</v>
      </c>
      <c r="F16" s="14" t="n">
        <v>0.06755526170884672</v>
      </c>
      <c r="G16" s="14" t="n">
        <v>0.06524793863633332</v>
      </c>
      <c r="H16" s="14" t="n">
        <v>0.06294061556381991</v>
      </c>
      <c r="I16" s="14" t="n">
        <v>0.06079086147377671</v>
      </c>
      <c r="J16" s="14" t="n">
        <v>0.05864110738373349</v>
      </c>
      <c r="K16" s="14" t="n">
        <v>0.05649135329369027</v>
      </c>
      <c r="L16" s="14" t="n">
        <v>0.05434159920364706</v>
      </c>
      <c r="M16" s="14" t="n">
        <v>0.05219184511360385</v>
      </c>
      <c r="N16" s="14" t="n">
        <v>0.05056054704134376</v>
      </c>
      <c r="O16" s="14" t="n">
        <v>0.04892924896908368</v>
      </c>
      <c r="P16" s="14" t="n">
        <v>0.04729795089682359</v>
      </c>
      <c r="Q16" s="14" t="n">
        <v>0.0456666528245635</v>
      </c>
      <c r="R16" s="14" t="n">
        <v>0.04403535475230341</v>
      </c>
      <c r="S16" s="14" t="n">
        <v>0.04240791303994026</v>
      </c>
      <c r="T16" s="14" t="n">
        <v>0.04078424003617918</v>
      </c>
      <c r="U16" s="14" t="n">
        <v>0.03916425008215495</v>
      </c>
      <c r="V16" s="14" t="n">
        <v>0.03754785946613697</v>
      </c>
      <c r="W16" s="14" t="n">
        <v>0.03593498637926398</v>
      </c>
    </row>
    <row r="17">
      <c r="A17" s="14" t="inlineStr">
        <is>
          <t>incf</t>
        </is>
      </c>
      <c r="B17" s="14" t="inlineStr">
        <is>
          <t>factor</t>
        </is>
      </c>
      <c r="C17" s="14" t="inlineStr">
        <is>
          <t>income-dependent factor on GDP elasticities (macro block)</t>
        </is>
      </c>
      <c r="D17" s="14" t="n">
        <v>2433</v>
      </c>
      <c r="E17" s="14" t="n">
        <v>1.027151724719609</v>
      </c>
      <c r="F17" s="14" t="n">
        <v>1.027151724719609</v>
      </c>
      <c r="G17" s="14" t="n">
        <v>1.02056983588512</v>
      </c>
      <c r="H17" s="14" t="n">
        <v>1.017334428852344</v>
      </c>
      <c r="I17" s="14" t="n">
        <v>1.007668332253824</v>
      </c>
      <c r="J17" s="14" t="n">
        <v>1.000744287175529</v>
      </c>
      <c r="K17" s="14" t="n">
        <v>0.9918864890118577</v>
      </c>
      <c r="L17" s="14" t="n">
        <v>0.9806554033004301</v>
      </c>
      <c r="M17" s="14" t="n">
        <v>0.9702094039924433</v>
      </c>
      <c r="N17" s="14" t="n">
        <v>0.9641926590771045</v>
      </c>
      <c r="O17" s="14" t="n">
        <v>0.9616128712271521</v>
      </c>
      <c r="P17" s="14" t="n">
        <v>0.9591984478540503</v>
      </c>
      <c r="Q17" s="14" t="n">
        <v>0.9569512544451959</v>
      </c>
      <c r="R17" s="14" t="n">
        <v>0.9548729785957769</v>
      </c>
      <c r="S17" s="14" t="n">
        <v>0.9529651408614485</v>
      </c>
      <c r="T17" s="14" t="n">
        <v>0.9512291049033846</v>
      </c>
      <c r="U17" s="14" t="n">
        <v>0.9496660868922933</v>
      </c>
      <c r="V17" s="14" t="n">
        <v>0.9482771641379761</v>
      </c>
      <c r="W17" s="14" t="n">
        <v>0.9470632829155923</v>
      </c>
    </row>
    <row r="18">
      <c r="A18" s="14" t="inlineStr">
        <is>
          <t>shock</t>
        </is>
      </c>
      <c r="B18" s="14" t="inlineStr">
        <is>
          <t>share</t>
        </is>
      </c>
      <c r="C18" s="14" t="inlineStr">
        <is>
          <t>exogenous shock on energy consumption (legacy calibration, 2023-2024)</t>
        </is>
      </c>
      <c r="D18" s="14" t="n">
        <v>2439</v>
      </c>
      <c r="E18" s="14" t="n">
        <v>0</v>
      </c>
      <c r="F18" s="14" t="n">
        <v>-0.2081330830204422</v>
      </c>
      <c r="G18" s="14" t="n">
        <v>0.09237142857142856</v>
      </c>
      <c r="H18" s="14" t="n">
        <v>0</v>
      </c>
      <c r="I18" s="14" t="n">
        <v>0</v>
      </c>
      <c r="J18" s="14" t="n">
        <v>0</v>
      </c>
      <c r="K18" s="14" t="n">
        <v>0</v>
      </c>
      <c r="L18" s="14" t="n">
        <v>0</v>
      </c>
      <c r="M18" s="14" t="n">
        <v>0</v>
      </c>
      <c r="N18" s="14" t="n">
        <v>0</v>
      </c>
      <c r="O18" s="14" t="n">
        <v>0</v>
      </c>
      <c r="P18" s="14" t="n">
        <v>0</v>
      </c>
      <c r="Q18" s="14" t="n">
        <v>0</v>
      </c>
      <c r="R18" s="14" t="n">
        <v>0</v>
      </c>
      <c r="S18" s="14" t="n">
        <v>0</v>
      </c>
      <c r="T18" s="14" t="n">
        <v>0</v>
      </c>
      <c r="U18" s="14" t="n">
        <v>0</v>
      </c>
      <c r="V18" s="14" t="n">
        <v>0</v>
      </c>
      <c r="W18" s="14" t="n">
        <v>0</v>
      </c>
    </row>
    <row r="19">
      <c r="A19" s="14" t="inlineStr">
        <is>
          <t>pret|coa</t>
        </is>
      </c>
      <c r="B19" s="14" t="inlineStr">
        <is>
          <t>MW</t>
        </is>
      </c>
      <c r="C19" s="14" t="inlineStr">
        <is>
          <t>planned retirement, nameplate (K5; used if planned_retirement = Yes)</t>
        </is>
      </c>
      <c r="D19" s="14" t="n">
        <v>3992</v>
      </c>
      <c r="E19" s="14" t="n">
        <v>0</v>
      </c>
      <c r="F19" s="14" t="n">
        <v>0</v>
      </c>
      <c r="G19" s="14" t="n">
        <v>0</v>
      </c>
      <c r="H19" s="14" t="n">
        <v>0</v>
      </c>
      <c r="I19" s="14" t="n">
        <v>0</v>
      </c>
      <c r="J19" s="14" t="n">
        <v>0</v>
      </c>
      <c r="K19" s="14" t="n">
        <v>0</v>
      </c>
      <c r="L19" s="14" t="n">
        <v>0</v>
      </c>
      <c r="M19" s="14" t="n">
        <v>0</v>
      </c>
      <c r="N19" s="14" t="n">
        <v>0</v>
      </c>
      <c r="O19" s="14" t="n">
        <v>0</v>
      </c>
      <c r="P19" s="14" t="n">
        <v>0</v>
      </c>
      <c r="Q19" s="14" t="n">
        <v>0</v>
      </c>
      <c r="R19" s="14" t="n">
        <v>0</v>
      </c>
      <c r="S19" s="14" t="n">
        <v>0</v>
      </c>
      <c r="T19" s="14" t="n">
        <v>0</v>
      </c>
      <c r="U19" s="14" t="n">
        <v>0</v>
      </c>
      <c r="V19" s="14" t="n">
        <v>0</v>
      </c>
      <c r="W19" s="14" t="n">
        <v>0</v>
      </c>
    </row>
    <row r="20">
      <c r="A20" s="14" t="inlineStr">
        <is>
          <t>pret|nga</t>
        </is>
      </c>
      <c r="B20" s="14" t="inlineStr">
        <is>
          <t>MW</t>
        </is>
      </c>
      <c r="C20" s="14" t="inlineStr">
        <is>
          <t>planned retirement, nameplate (K5; used if planned_retirement = Yes)</t>
        </is>
      </c>
      <c r="D20" s="14" t="n"/>
      <c r="E20" s="14" t="n">
        <v>0</v>
      </c>
      <c r="F20" s="14" t="n">
        <v>0</v>
      </c>
      <c r="G20" s="14" t="n">
        <v>0</v>
      </c>
      <c r="H20" s="14" t="n">
        <v>0</v>
      </c>
      <c r="I20" s="14" t="n">
        <v>0</v>
      </c>
      <c r="J20" s="14" t="n">
        <v>0</v>
      </c>
      <c r="K20" s="14" t="n">
        <v>0</v>
      </c>
      <c r="L20" s="14" t="n">
        <v>0</v>
      </c>
      <c r="M20" s="14" t="n">
        <v>0</v>
      </c>
      <c r="N20" s="14" t="n">
        <v>0</v>
      </c>
      <c r="O20" s="14" t="n">
        <v>0</v>
      </c>
      <c r="P20" s="14" t="n">
        <v>0</v>
      </c>
      <c r="Q20" s="14" t="n">
        <v>0</v>
      </c>
      <c r="R20" s="14" t="n">
        <v>0</v>
      </c>
      <c r="S20" s="14" t="n">
        <v>0</v>
      </c>
      <c r="T20" s="14" t="n">
        <v>0</v>
      </c>
      <c r="U20" s="14" t="n">
        <v>0</v>
      </c>
      <c r="V20" s="14" t="n">
        <v>0</v>
      </c>
      <c r="W20" s="14" t="n">
        <v>0</v>
      </c>
    </row>
    <row r="21">
      <c r="A21" s="14" t="inlineStr">
        <is>
          <t>pret|oop</t>
        </is>
      </c>
      <c r="B21" s="14" t="inlineStr">
        <is>
          <t>MW</t>
        </is>
      </c>
      <c r="C21" s="14" t="inlineStr">
        <is>
          <t>planned retirement, nameplate (K5; used if planned_retirement = Yes)</t>
        </is>
      </c>
      <c r="D21" s="14" t="n"/>
      <c r="E21" s="14" t="n">
        <v>0</v>
      </c>
      <c r="F21" s="14" t="n">
        <v>0</v>
      </c>
      <c r="G21" s="14" t="n">
        <v>0</v>
      </c>
      <c r="H21" s="14" t="n">
        <v>0</v>
      </c>
      <c r="I21" s="14" t="n">
        <v>0</v>
      </c>
      <c r="J21" s="14" t="n">
        <v>0</v>
      </c>
      <c r="K21" s="14" t="n">
        <v>0</v>
      </c>
      <c r="L21" s="14" t="n">
        <v>0</v>
      </c>
      <c r="M21" s="14" t="n">
        <v>0</v>
      </c>
      <c r="N21" s="14" t="n">
        <v>0</v>
      </c>
      <c r="O21" s="14" t="n">
        <v>0</v>
      </c>
      <c r="P21" s="14" t="n">
        <v>0</v>
      </c>
      <c r="Q21" s="14" t="n">
        <v>0</v>
      </c>
      <c r="R21" s="14" t="n">
        <v>0</v>
      </c>
      <c r="S21" s="14" t="n">
        <v>0</v>
      </c>
      <c r="T21" s="14" t="n">
        <v>0</v>
      </c>
      <c r="U21" s="14" t="n">
        <v>0</v>
      </c>
      <c r="V21" s="14" t="n">
        <v>0</v>
      </c>
      <c r="W21" s="14" t="n">
        <v>0</v>
      </c>
    </row>
    <row r="22">
      <c r="A22" s="14" t="inlineStr">
        <is>
          <t>pret|nuc</t>
        </is>
      </c>
      <c r="B22" s="14" t="inlineStr">
        <is>
          <t>MW</t>
        </is>
      </c>
      <c r="C22" s="14" t="inlineStr">
        <is>
          <t>planned retirement, nameplate (K5; used if planned_retirement = Yes)</t>
        </is>
      </c>
      <c r="D22" s="14" t="n"/>
      <c r="E22" s="14" t="n">
        <v>0</v>
      </c>
      <c r="F22" s="14" t="n">
        <v>0</v>
      </c>
      <c r="G22" s="14" t="n">
        <v>0</v>
      </c>
      <c r="H22" s="14" t="n">
        <v>0</v>
      </c>
      <c r="I22" s="14" t="n">
        <v>0</v>
      </c>
      <c r="J22" s="14" t="n">
        <v>0</v>
      </c>
      <c r="K22" s="14" t="n">
        <v>0</v>
      </c>
      <c r="L22" s="14" t="n">
        <v>0</v>
      </c>
      <c r="M22" s="14" t="n">
        <v>0</v>
      </c>
      <c r="N22" s="14" t="n">
        <v>0</v>
      </c>
      <c r="O22" s="14" t="n">
        <v>0</v>
      </c>
      <c r="P22" s="14" t="n">
        <v>0</v>
      </c>
      <c r="Q22" s="14" t="n">
        <v>0</v>
      </c>
      <c r="R22" s="14" t="n">
        <v>0</v>
      </c>
      <c r="S22" s="14" t="n">
        <v>0</v>
      </c>
      <c r="T22" s="14" t="n">
        <v>0</v>
      </c>
      <c r="U22" s="14" t="n">
        <v>0</v>
      </c>
      <c r="V22" s="14" t="n">
        <v>0</v>
      </c>
      <c r="W22" s="14" t="n">
        <v>0</v>
      </c>
    </row>
    <row r="23">
      <c r="A23" s="14" t="inlineStr">
        <is>
          <t>pret|wnd</t>
        </is>
      </c>
      <c r="B23" s="14" t="inlineStr">
        <is>
          <t>MW</t>
        </is>
      </c>
      <c r="C23" s="14" t="inlineStr">
        <is>
          <t>planned retirement, nameplate (K5; used if planned_retirement = Yes)</t>
        </is>
      </c>
      <c r="D23" s="14" t="n"/>
      <c r="E23" s="14" t="n">
        <v>0</v>
      </c>
      <c r="F23" s="14" t="n">
        <v>0</v>
      </c>
      <c r="G23" s="14" t="n">
        <v>0</v>
      </c>
      <c r="H23" s="14" t="n">
        <v>0</v>
      </c>
      <c r="I23" s="14" t="n">
        <v>0</v>
      </c>
      <c r="J23" s="14" t="n">
        <v>0</v>
      </c>
      <c r="K23" s="14" t="n">
        <v>0</v>
      </c>
      <c r="L23" s="14" t="n">
        <v>0</v>
      </c>
      <c r="M23" s="14" t="n">
        <v>0</v>
      </c>
      <c r="N23" s="14" t="n">
        <v>0</v>
      </c>
      <c r="O23" s="14" t="n">
        <v>0</v>
      </c>
      <c r="P23" s="14" t="n">
        <v>0</v>
      </c>
      <c r="Q23" s="14" t="n">
        <v>0</v>
      </c>
      <c r="R23" s="14" t="n">
        <v>0</v>
      </c>
      <c r="S23" s="14" t="n">
        <v>0</v>
      </c>
      <c r="T23" s="14" t="n">
        <v>0</v>
      </c>
      <c r="U23" s="14" t="n">
        <v>0</v>
      </c>
      <c r="V23" s="14" t="n">
        <v>0</v>
      </c>
      <c r="W23" s="14" t="n">
        <v>0</v>
      </c>
    </row>
    <row r="24">
      <c r="A24" s="14" t="inlineStr">
        <is>
          <t>pret|sol</t>
        </is>
      </c>
      <c r="B24" s="14" t="inlineStr">
        <is>
          <t>MW</t>
        </is>
      </c>
      <c r="C24" s="14" t="inlineStr">
        <is>
          <t>planned retirement, nameplate (K5; used if planned_retirement = Yes)</t>
        </is>
      </c>
      <c r="D24" s="14" t="n"/>
      <c r="E24" s="14" t="n">
        <v>0</v>
      </c>
      <c r="F24" s="14" t="n">
        <v>0</v>
      </c>
      <c r="G24" s="14" t="n">
        <v>0</v>
      </c>
      <c r="H24" s="14" t="n">
        <v>0</v>
      </c>
      <c r="I24" s="14" t="n">
        <v>0</v>
      </c>
      <c r="J24" s="14" t="n">
        <v>0</v>
      </c>
      <c r="K24" s="14" t="n">
        <v>0</v>
      </c>
      <c r="L24" s="14" t="n">
        <v>0</v>
      </c>
      <c r="M24" s="14" t="n">
        <v>0</v>
      </c>
      <c r="N24" s="14" t="n">
        <v>0</v>
      </c>
      <c r="O24" s="14" t="n">
        <v>0</v>
      </c>
      <c r="P24" s="14" t="n">
        <v>0</v>
      </c>
      <c r="Q24" s="14" t="n">
        <v>0</v>
      </c>
      <c r="R24" s="14" t="n">
        <v>0</v>
      </c>
      <c r="S24" s="14" t="n">
        <v>0</v>
      </c>
      <c r="T24" s="14" t="n">
        <v>0</v>
      </c>
      <c r="U24" s="14" t="n">
        <v>0</v>
      </c>
      <c r="V24" s="14" t="n">
        <v>0</v>
      </c>
      <c r="W24" s="14" t="n">
        <v>0</v>
      </c>
    </row>
    <row r="25">
      <c r="A25" s="14" t="inlineStr">
        <is>
          <t>pret|hyd</t>
        </is>
      </c>
      <c r="B25" s="14" t="inlineStr">
        <is>
          <t>MW</t>
        </is>
      </c>
      <c r="C25" s="14" t="inlineStr">
        <is>
          <t>planned retirement, nameplate (K5; used if planned_retirement = Yes)</t>
        </is>
      </c>
      <c r="D25" s="14" t="n"/>
      <c r="E25" s="14" t="n">
        <v>0</v>
      </c>
      <c r="F25" s="14" t="n">
        <v>0</v>
      </c>
      <c r="G25" s="14" t="n">
        <v>0</v>
      </c>
      <c r="H25" s="14" t="n">
        <v>0</v>
      </c>
      <c r="I25" s="14" t="n">
        <v>0</v>
      </c>
      <c r="J25" s="14" t="n">
        <v>0</v>
      </c>
      <c r="K25" s="14" t="n">
        <v>0</v>
      </c>
      <c r="L25" s="14" t="n">
        <v>0</v>
      </c>
      <c r="M25" s="14" t="n">
        <v>0</v>
      </c>
      <c r="N25" s="14" t="n">
        <v>0</v>
      </c>
      <c r="O25" s="14" t="n">
        <v>0</v>
      </c>
      <c r="P25" s="14" t="n">
        <v>0</v>
      </c>
      <c r="Q25" s="14" t="n">
        <v>0</v>
      </c>
      <c r="R25" s="14" t="n">
        <v>0</v>
      </c>
      <c r="S25" s="14" t="n">
        <v>0</v>
      </c>
      <c r="T25" s="14" t="n">
        <v>0</v>
      </c>
      <c r="U25" s="14" t="n">
        <v>0</v>
      </c>
      <c r="V25" s="14" t="n">
        <v>0</v>
      </c>
      <c r="W25" s="14" t="n">
        <v>0</v>
      </c>
    </row>
    <row r="26">
      <c r="A26" s="14" t="inlineStr">
        <is>
          <t>pret|ore</t>
        </is>
      </c>
      <c r="B26" s="14" t="inlineStr">
        <is>
          <t>MW</t>
        </is>
      </c>
      <c r="C26" s="14" t="inlineStr">
        <is>
          <t>planned retirement, nameplate (K5; used if planned_retirement = Yes)</t>
        </is>
      </c>
      <c r="D26" s="14" t="n"/>
      <c r="E26" s="14" t="n">
        <v>0</v>
      </c>
      <c r="F26" s="14" t="n">
        <v>0</v>
      </c>
      <c r="G26" s="14" t="n">
        <v>0</v>
      </c>
      <c r="H26" s="14" t="n">
        <v>0</v>
      </c>
      <c r="I26" s="14" t="n">
        <v>0</v>
      </c>
      <c r="J26" s="14" t="n">
        <v>0</v>
      </c>
      <c r="K26" s="14" t="n">
        <v>0</v>
      </c>
      <c r="L26" s="14" t="n">
        <v>0</v>
      </c>
      <c r="M26" s="14" t="n">
        <v>0</v>
      </c>
      <c r="N26" s="14" t="n">
        <v>0</v>
      </c>
      <c r="O26" s="14" t="n">
        <v>0</v>
      </c>
      <c r="P26" s="14" t="n">
        <v>0</v>
      </c>
      <c r="Q26" s="14" t="n">
        <v>0</v>
      </c>
      <c r="R26" s="14" t="n">
        <v>0</v>
      </c>
      <c r="S26" s="14" t="n">
        <v>0</v>
      </c>
      <c r="T26" s="14" t="n">
        <v>0</v>
      </c>
      <c r="U26" s="14" t="n">
        <v>0</v>
      </c>
      <c r="V26" s="14" t="n">
        <v>0</v>
      </c>
      <c r="W26" s="14" t="n">
        <v>0</v>
      </c>
    </row>
    <row r="27">
      <c r="A27" s="14" t="inlineStr">
        <is>
          <t>pret|bio</t>
        </is>
      </c>
      <c r="B27" s="14" t="inlineStr">
        <is>
          <t>MW</t>
        </is>
      </c>
      <c r="C27" s="14" t="inlineStr">
        <is>
          <t>planned retirement, nameplate (K5; used if planned_retirement = Yes)</t>
        </is>
      </c>
      <c r="D27" s="14" t="n"/>
      <c r="E27" s="14" t="n">
        <v>0</v>
      </c>
      <c r="F27" s="14" t="n">
        <v>0</v>
      </c>
      <c r="G27" s="14" t="n">
        <v>0</v>
      </c>
      <c r="H27" s="14" t="n">
        <v>0</v>
      </c>
      <c r="I27" s="14" t="n">
        <v>0</v>
      </c>
      <c r="J27" s="14" t="n">
        <v>0</v>
      </c>
      <c r="K27" s="14" t="n">
        <v>0</v>
      </c>
      <c r="L27" s="14" t="n">
        <v>0</v>
      </c>
      <c r="M27" s="14" t="n">
        <v>0</v>
      </c>
      <c r="N27" s="14" t="n">
        <v>0</v>
      </c>
      <c r="O27" s="14" t="n">
        <v>0</v>
      </c>
      <c r="P27" s="14" t="n">
        <v>0</v>
      </c>
      <c r="Q27" s="14" t="n">
        <v>0</v>
      </c>
      <c r="R27" s="14" t="n">
        <v>0</v>
      </c>
      <c r="S27" s="14" t="n">
        <v>0</v>
      </c>
      <c r="T27" s="14" t="n">
        <v>0</v>
      </c>
      <c r="U27" s="14" t="n">
        <v>0</v>
      </c>
      <c r="V27" s="14" t="n">
        <v>0</v>
      </c>
      <c r="W27" s="14" t="n">
        <v>0</v>
      </c>
    </row>
  </sheetData>
  <pageMargins left="0.75" right="0.75" top="1" bottom="1" header="0.5" footer="0.5"/>
</worksheet>
</file>

<file path=xl/worksheets/sheet28.xml><?xml version="1.0" encoding="utf-8"?>
<worksheet xmlns="http://schemas.openxmlformats.org/spreadsheetml/2006/main">
  <sheetPr codeName="Sheet28">
    <outlinePr summaryBelow="1" summaryRight="1"/>
    <pageSetUpPr/>
  </sheetPr>
  <dimension ref="A1:E2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extract_power_v0_3.py: legacy Mitigation rows 3596-3883</t>
        </is>
      </c>
    </row>
    <row r="2">
      <c r="A2" s="2" t="inlineStr">
        <is>
          <t>Power parameters: transmission and distribution, pass-through, storage</t>
        </is>
      </c>
      <c r="B2" s="3" t="n"/>
      <c r="C2" s="3" t="n"/>
      <c r="D2" s="3" t="n"/>
      <c r="E2" s="3" t="n"/>
    </row>
    <row r="3">
      <c r="A3" s="72" t="inlineStr">
        <is>
          <t>key</t>
        </is>
      </c>
      <c r="B3" s="72" t="inlineStr">
        <is>
          <t>value</t>
        </is>
      </c>
      <c r="C3" s="72" t="inlineStr">
        <is>
          <t>unit</t>
        </is>
      </c>
      <c r="D3" s="72" t="inlineStr">
        <is>
          <t>description</t>
        </is>
      </c>
      <c r="E3" s="72" t="inlineStr">
        <is>
          <t>legacy_row</t>
        </is>
      </c>
    </row>
    <row r="4">
      <c r="A4" s="14" t="inlineStr">
        <is>
          <t>tmc|res</t>
        </is>
      </c>
      <c r="B4" s="14" t="n">
        <v>0.04</v>
      </c>
      <c r="C4" s="14" t="inlineStr">
        <is>
          <t>$/kWh</t>
        </is>
      </c>
      <c r="D4" s="14" t="inlineStr">
        <is>
          <t>transmission and distribution, residential (G1)</t>
        </is>
      </c>
      <c r="E4" s="14" t="n">
        <v>3599</v>
      </c>
    </row>
    <row r="5">
      <c r="A5" s="14" t="inlineStr">
        <is>
          <t>tmc|ind</t>
        </is>
      </c>
      <c r="B5" s="14" t="n">
        <v>0.015</v>
      </c>
      <c r="C5" s="14" t="inlineStr">
        <is>
          <t>$/kWh</t>
        </is>
      </c>
      <c r="D5" s="14" t="inlineStr">
        <is>
          <t>transmission and distribution, industrial (G2)</t>
        </is>
      </c>
      <c r="E5" s="14" t="n">
        <v>3628</v>
      </c>
    </row>
    <row r="6">
      <c r="A6" s="14" t="inlineStr">
        <is>
          <t>pass</t>
        </is>
      </c>
      <c r="B6" s="14" t="n">
        <v>1</v>
      </c>
      <c r="C6" s="14" t="inlineStr">
        <is>
          <t>share</t>
        </is>
      </c>
      <c r="D6" s="14" t="inlineStr">
        <is>
          <t>pass-through of supply-cost changes to end users (G1)</t>
        </is>
      </c>
      <c r="E6" s="14" t="n">
        <v>3596</v>
      </c>
    </row>
    <row r="7">
      <c r="A7" s="14" t="inlineStr">
        <is>
          <t>gen_per_cons</t>
        </is>
      </c>
      <c r="B7" s="14" t="n">
        <v>1.221168676519317</v>
      </c>
      <c r="C7" s="14" t="inlineStr">
        <is>
          <t>ratio</t>
        </is>
      </c>
      <c r="D7" s="14" t="inlineStr">
        <is>
          <t>generation / final consumption (H2, base year)</t>
        </is>
      </c>
      <c r="E7" s="14" t="n">
        <v>3723</v>
      </c>
    </row>
    <row r="8">
      <c r="A8" s="14" t="inlineStr">
        <is>
          <t>dlf_ren</t>
        </is>
      </c>
      <c r="B8" s="14" t="n">
        <v>8.435036725735763</v>
      </c>
      <c r="C8" s="14" t="inlineStr">
        <is>
          <t>years</t>
        </is>
      </c>
      <c r="D8" s="14" t="inlineStr">
        <is>
          <t>discounted lifetime of renewables (J2)</t>
        </is>
      </c>
      <c r="E8" s="14" t="n">
        <v>3883</v>
      </c>
    </row>
    <row r="9">
      <c r="A9" s="14" t="inlineStr">
        <is>
          <t>st_alloc</t>
        </is>
      </c>
      <c r="B9" s="14" t="n">
        <v>1</v>
      </c>
      <c r="C9" s="14" t="inlineStr">
        <is>
          <t>share</t>
        </is>
      </c>
      <c r="D9" s="14" t="inlineStr">
        <is>
          <t>allocation of short-term storage cost to VRE (J1)</t>
        </is>
      </c>
      <c r="E9" s="14" t="n">
        <v>3871</v>
      </c>
    </row>
    <row r="10">
      <c r="A10" s="14" t="inlineStr">
        <is>
          <t>st_marg_hours</t>
        </is>
      </c>
      <c r="B10" s="14" t="n">
        <v>18</v>
      </c>
      <c r="C10" s="14" t="inlineStr">
        <is>
          <t>hours</t>
        </is>
      </c>
      <c r="D10" s="14" t="inlineStr">
        <is>
          <t>marginal hours of short-term storage per unit VRE (J1)</t>
        </is>
      </c>
      <c r="E10" s="14" t="n">
        <v>3873</v>
      </c>
    </row>
    <row r="11">
      <c r="A11" s="14" t="inlineStr">
        <is>
          <t>st_ratio</t>
        </is>
      </c>
      <c r="B11" s="14" t="n">
        <v>2</v>
      </c>
      <c r="C11" s="14" t="inlineStr">
        <is>
          <t>hours</t>
        </is>
      </c>
      <c r="D11" s="14" t="inlineStr">
        <is>
          <t>kWh storage per kW interface (J1)</t>
        </is>
      </c>
      <c r="E11" s="14" t="n">
        <v>3874</v>
      </c>
    </row>
    <row r="12">
      <c r="A12" s="14" t="inlineStr">
        <is>
          <t>lt_start</t>
        </is>
      </c>
      <c r="B12" s="14" t="n">
        <v>0.75</v>
      </c>
      <c r="C12" s="14" t="inlineStr">
        <is>
          <t>share</t>
        </is>
      </c>
      <c r="D12" s="14" t="inlineStr">
        <is>
          <t>VRE share where long-term storage starts (J1)</t>
        </is>
      </c>
      <c r="E12" s="14" t="n">
        <v>3877</v>
      </c>
    </row>
    <row r="13">
      <c r="A13" s="14" t="inlineStr">
        <is>
          <t>lt_alloc</t>
        </is>
      </c>
      <c r="B13" s="14" t="n">
        <v>0.33</v>
      </c>
      <c r="C13" s="14" t="inlineStr">
        <is>
          <t>share</t>
        </is>
      </c>
      <c r="D13" s="14" t="inlineStr">
        <is>
          <t>allocation of long-term storage cost to VRE (J1)</t>
        </is>
      </c>
      <c r="E13" s="14" t="n">
        <v>3876</v>
      </c>
    </row>
    <row r="14">
      <c r="A14" s="14" t="inlineStr">
        <is>
          <t>sh_nxp</t>
        </is>
      </c>
      <c r="B14" s="14" t="n">
        <v>0.009244530635078244</v>
      </c>
      <c r="C14" s="14" t="inlineStr">
        <is>
          <t>share</t>
        </is>
      </c>
      <c r="D14" s="14" t="inlineStr">
        <is>
          <t>net exports / final demand, base year (H2)</t>
        </is>
      </c>
      <c r="E14" s="14" t="n">
        <v>3719</v>
      </c>
    </row>
    <row r="15">
      <c r="A15" s="14" t="inlineStr">
        <is>
          <t>sh_tsd</t>
        </is>
      </c>
      <c r="B15" s="14" t="n">
        <v>0.1899579758460582</v>
      </c>
      <c r="C15" s="14" t="inlineStr">
        <is>
          <t>share</t>
        </is>
      </c>
      <c r="D15" s="14" t="inlineStr">
        <is>
          <t>transmission and statistical differences / final demand (H2)</t>
        </is>
      </c>
      <c r="E15" s="14" t="n">
        <v>3720</v>
      </c>
    </row>
    <row r="16">
      <c r="A16" s="14" t="inlineStr">
        <is>
          <t>sh_eou</t>
        </is>
      </c>
      <c r="B16" s="14" t="n">
        <v>0.03819400277735722</v>
      </c>
      <c r="C16" s="14" t="inlineStr">
        <is>
          <t>share</t>
        </is>
      </c>
      <c r="D16" s="14" t="inlineStr">
        <is>
          <t>energy industry own use / final demand (H2)</t>
        </is>
      </c>
      <c r="E16" s="14" t="n">
        <v>3721</v>
      </c>
    </row>
    <row r="17">
      <c r="A17" s="14" t="inlineStr">
        <is>
          <t>sh_add</t>
        </is>
      </c>
      <c r="B17" s="14" t="n">
        <v>-0.01622783273917676</v>
      </c>
      <c r="C17" s="14" t="inlineStr">
        <is>
          <t>share</t>
        </is>
      </c>
      <c r="D17" s="14" t="inlineStr">
        <is>
          <t>additional statistical difference / final demand (H2)</t>
        </is>
      </c>
      <c r="E17" s="14" t="n">
        <v>3722</v>
      </c>
    </row>
    <row r="18">
      <c r="A18" s="14" t="inlineStr">
        <is>
          <t>extra_eff</t>
        </is>
      </c>
      <c r="B18" s="14" t="n">
        <v>0</v>
      </c>
      <c r="C18" s="14" t="inlineStr">
        <is>
          <t>share</t>
        </is>
      </c>
      <c r="D18" s="14" t="inlineStr">
        <is>
          <t>additional efficiency improvement of power demand (H2)</t>
        </is>
      </c>
      <c r="E18" s="14" t="n">
        <v>3719</v>
      </c>
    </row>
    <row r="19">
      <c r="A19" s="14" t="inlineStr">
        <is>
          <t>maxcf_cg</t>
        </is>
      </c>
      <c r="B19" s="14" t="n">
        <v>0.9</v>
      </c>
      <c r="C19" s="14" t="inlineStr">
        <is>
          <t>share</t>
        </is>
      </c>
      <c r="D19" s="14" t="inlineStr">
        <is>
          <t>maximum capacity factor of coal and gas (I2)</t>
        </is>
      </c>
      <c r="E19" s="14" t="n">
        <v>3783</v>
      </c>
    </row>
    <row r="20">
      <c r="A20" s="14" t="inlineStr">
        <is>
          <t>k_dispatch</t>
        </is>
      </c>
      <c r="B20" s="14" t="n">
        <v>2</v>
      </c>
      <c r="C20" s="14" t="inlineStr">
        <is>
          <t>factor</t>
        </is>
      </c>
      <c r="D20" s="14" t="inlineStr">
        <is>
          <t>logit K parameter, dispatch (H2)</t>
        </is>
      </c>
      <c r="E20" s="14" t="n">
        <v>3720</v>
      </c>
    </row>
    <row r="21">
      <c r="A21" s="14" t="inlineStr">
        <is>
          <t>k_invest</t>
        </is>
      </c>
      <c r="B21" s="14" t="n">
        <v>2</v>
      </c>
      <c r="C21" s="14" t="inlineStr">
        <is>
          <t>factor</t>
        </is>
      </c>
      <c r="D21" s="14" t="inlineStr">
        <is>
          <t>logit K parameter, investment (H2)</t>
        </is>
      </c>
      <c r="E21" s="14" t="n">
        <v>3721</v>
      </c>
    </row>
    <row r="22">
      <c r="A22" s="14" t="inlineStr">
        <is>
          <t>min_cost</t>
        </is>
      </c>
      <c r="B22" s="14" t="n">
        <v>0.01</v>
      </c>
      <c r="C22" s="14" t="inlineStr">
        <is>
          <t>$/kWh</t>
        </is>
      </c>
      <c r="D22" s="14" t="inlineStr">
        <is>
          <t>minimum cost in the logits (E1 column K)</t>
        </is>
      </c>
      <c r="E22" s="14" t="n">
        <v>3463</v>
      </c>
    </row>
    <row r="23">
      <c r="A23" s="14" t="inlineStr">
        <is>
          <t>early_max</t>
        </is>
      </c>
      <c r="B23" s="14" t="n">
        <v>0.8</v>
      </c>
      <c r="C23" s="14" t="inlineStr">
        <is>
          <t>share</t>
        </is>
      </c>
      <c r="D23" s="14" t="inlineStr">
        <is>
          <t>maximum early coal retirement, share of coal effective capacity (K4)</t>
        </is>
      </c>
      <c r="E23" s="14" t="n">
        <v>3975</v>
      </c>
    </row>
    <row r="24">
      <c r="A24" s="14" t="inlineStr">
        <is>
          <t>early_factor</t>
        </is>
      </c>
      <c r="B24" s="14" t="n">
        <v>0.8</v>
      </c>
      <c r="C24" s="14" t="inlineStr">
        <is>
          <t>share</t>
        </is>
      </c>
      <c r="D24" s="14" t="inlineStr">
        <is>
          <t>factor on cost-based early coal retirement (K5)</t>
        </is>
      </c>
      <c r="E24" s="14" t="n">
        <v>3993</v>
      </c>
    </row>
    <row r="25">
      <c r="A25" s="14" t="inlineStr">
        <is>
          <t>ktoe_gwh</t>
        </is>
      </c>
      <c r="B25" s="14" t="n">
        <v>11.63</v>
      </c>
      <c r="C25" s="14" t="inlineStr">
        <is>
          <t>GWh/ktoe</t>
        </is>
      </c>
      <c r="D25" s="14" t="inlineStr">
        <is>
          <t>GWh per ktoe</t>
        </is>
      </c>
      <c r="E25" s="14" t="n"/>
    </row>
  </sheetData>
  <pageMargins left="0.75" right="0.75" top="1" bottom="1" header="0.5" footer="0.5"/>
</worksheet>
</file>

<file path=xl/worksheets/sheet29.xml><?xml version="1.0" encoding="utf-8"?>
<worksheet xmlns="http://schemas.openxmlformats.org/spreadsheetml/2006/main">
  <sheetPr codeName="Sheet29">
    <outlinePr summaryBelow="1" summaryRight="1"/>
    <pageSetUpPr/>
  </sheetPr>
  <dimension ref="A1:D18"/>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extract_power_v0_3.py: legacy Mitigation rows 3725-3739 (H3, energy balance 2022)</t>
        </is>
      </c>
    </row>
    <row r="2">
      <c r="A2" s="2" t="inlineStr">
        <is>
          <t>Electricity demand by subsector, base year (ktoe)</t>
        </is>
      </c>
      <c r="B2" s="3" t="n"/>
      <c r="C2" s="3" t="n"/>
      <c r="D2" s="3" t="n"/>
    </row>
    <row r="3">
      <c r="A3" s="72" t="inlineStr">
        <is>
          <t>subsector</t>
        </is>
      </c>
      <c r="B3" s="72" t="inlineStr">
        <is>
          <t>name</t>
        </is>
      </c>
      <c r="C3" s="72" t="inlineStr">
        <is>
          <t>ktoe_2022</t>
        </is>
      </c>
      <c r="D3" s="72" t="inlineStr">
        <is>
          <t>legacy_row</t>
        </is>
      </c>
    </row>
    <row r="4">
      <c r="A4" s="14" t="inlineStr">
        <is>
          <t>rod</t>
        </is>
      </c>
      <c r="B4" s="14" t="inlineStr">
        <is>
          <t>Road</t>
        </is>
      </c>
      <c r="C4" s="14" t="n">
        <v>0</v>
      </c>
      <c r="D4" s="14" t="n">
        <v>3725</v>
      </c>
    </row>
    <row r="5">
      <c r="A5" s="14" t="inlineStr">
        <is>
          <t>ral</t>
        </is>
      </c>
      <c r="B5" s="14" t="inlineStr">
        <is>
          <t>Rail</t>
        </is>
      </c>
      <c r="C5" s="14" t="n">
        <v>47.63186961943863</v>
      </c>
      <c r="D5" s="14" t="n">
        <v>3726</v>
      </c>
    </row>
    <row r="6">
      <c r="A6" s="14" t="inlineStr">
        <is>
          <t>avi</t>
        </is>
      </c>
      <c r="B6" s="14" t="inlineStr">
        <is>
          <t>Domestic aviation</t>
        </is>
      </c>
      <c r="C6" s="14" t="n">
        <v>0</v>
      </c>
      <c r="D6" s="14" t="n">
        <v>3727</v>
      </c>
    </row>
    <row r="7">
      <c r="A7" s="14" t="inlineStr">
        <is>
          <t>nav</t>
        </is>
      </c>
      <c r="B7" s="14" t="inlineStr">
        <is>
          <t>Domestic navigation</t>
        </is>
      </c>
      <c r="C7" s="14" t="n">
        <v>0</v>
      </c>
      <c r="D7" s="14" t="n">
        <v>3728</v>
      </c>
    </row>
    <row r="8">
      <c r="A8" s="14" t="inlineStr">
        <is>
          <t>res</t>
        </is>
      </c>
      <c r="B8" s="14" t="inlineStr">
        <is>
          <t>Residential</t>
        </is>
      </c>
      <c r="C8" s="14" t="n">
        <v>6382.142461687616</v>
      </c>
      <c r="D8" s="14" t="n">
        <v>3729</v>
      </c>
    </row>
    <row r="9">
      <c r="A9" s="14" t="inlineStr">
        <is>
          <t>foo</t>
        </is>
      </c>
      <c r="B9" s="14" t="inlineStr">
        <is>
          <t>Food &amp; forestry</t>
        </is>
      </c>
      <c r="C9" s="14" t="n">
        <v>1257.294490171664</v>
      </c>
      <c r="D9" s="14" t="n">
        <v>3730</v>
      </c>
    </row>
    <row r="10">
      <c r="A10" s="14" t="inlineStr">
        <is>
          <t>srv</t>
        </is>
      </c>
      <c r="B10" s="14" t="inlineStr">
        <is>
          <t>Services (public &amp; private)</t>
        </is>
      </c>
      <c r="C10" s="14" t="n">
        <v>4021.530867219366</v>
      </c>
      <c r="D10" s="14" t="n">
        <v>3731</v>
      </c>
    </row>
    <row r="11">
      <c r="A11" s="14" t="inlineStr">
        <is>
          <t>mch</t>
        </is>
      </c>
      <c r="B11" s="14" t="inlineStr">
        <is>
          <t>Mining &amp; Chemicals</t>
        </is>
      </c>
      <c r="C11" s="14" t="n">
        <v>411.4954577903025</v>
      </c>
      <c r="D11" s="14" t="n">
        <v>3732</v>
      </c>
    </row>
    <row r="12">
      <c r="A12" s="14" t="inlineStr">
        <is>
          <t>irn</t>
        </is>
      </c>
      <c r="B12" s="14" t="inlineStr">
        <is>
          <t>Iron and steel</t>
        </is>
      </c>
      <c r="C12" s="14" t="n">
        <v>751.8531098444473</v>
      </c>
      <c r="D12" s="14" t="n">
        <v>3733</v>
      </c>
    </row>
    <row r="13">
      <c r="A13" s="14" t="inlineStr">
        <is>
          <t>nfm</t>
        </is>
      </c>
      <c r="B13" s="14" t="inlineStr">
        <is>
          <t>Other metals</t>
        </is>
      </c>
      <c r="C13" s="14" t="n">
        <v>6.19255526196581</v>
      </c>
      <c r="D13" s="14" t="n">
        <v>3734</v>
      </c>
    </row>
    <row r="14">
      <c r="A14" s="14" t="inlineStr">
        <is>
          <t>mac</t>
        </is>
      </c>
      <c r="B14" s="14" t="inlineStr">
        <is>
          <t>Machinery</t>
        </is>
      </c>
      <c r="C14" s="14" t="n">
        <v>573.0841184780776</v>
      </c>
      <c r="D14" s="14" t="n">
        <v>3735</v>
      </c>
    </row>
    <row r="15">
      <c r="A15" s="14" t="inlineStr">
        <is>
          <t>cem</t>
        </is>
      </c>
      <c r="B15" s="14" t="inlineStr">
        <is>
          <t>Cement</t>
        </is>
      </c>
      <c r="C15" s="14" t="n">
        <v>1270.646091846922</v>
      </c>
      <c r="D15" s="14" t="n">
        <v>3736</v>
      </c>
    </row>
    <row r="16">
      <c r="A16" s="14" t="inlineStr">
        <is>
          <t>omn</t>
        </is>
      </c>
      <c r="B16" s="14" t="inlineStr">
        <is>
          <t>Other manufacturing</t>
        </is>
      </c>
      <c r="C16" s="14" t="n">
        <v>773.8487885070347</v>
      </c>
      <c r="D16" s="14" t="n">
        <v>3737</v>
      </c>
    </row>
    <row r="17">
      <c r="A17" s="14" t="inlineStr">
        <is>
          <t>cst</t>
        </is>
      </c>
      <c r="B17" s="14" t="inlineStr">
        <is>
          <t>Construction</t>
        </is>
      </c>
      <c r="C17" s="14" t="n">
        <v>0</v>
      </c>
      <c r="D17" s="14" t="n">
        <v>3738</v>
      </c>
    </row>
    <row r="18">
      <c r="A18" s="14" t="inlineStr">
        <is>
          <t>oen</t>
        </is>
      </c>
      <c r="B18" s="14" t="inlineStr">
        <is>
          <t>Other - energy use</t>
        </is>
      </c>
      <c r="C18" s="14" t="n">
        <v>0</v>
      </c>
      <c r="D18" s="14" t="n">
        <v>3739</v>
      </c>
    </row>
  </sheetData>
  <pageMargins left="0.75" right="0.75" top="1" bottom="1" header="0.5" footer="0.5"/>
</worksheet>
</file>

<file path=xl/worksheets/sheet30.xml><?xml version="1.0" encoding="utf-8"?>
<worksheet xmlns="http://schemas.openxmlformats.org/spreadsheetml/2006/main">
  <sheetPr codeName="Sheet30">
    <outlinePr summaryBelow="1" summaryRight="1"/>
    <pageSetUpPr/>
  </sheetPr>
  <dimension ref="A1:I893"/>
  <sheetViews>
    <sheetView tabSelected="0" workbookViewId="0">
      <pane xSplit="1" ySplit="5" topLeftCell="B6" activePane="bottomRight" state="frozen"/>
      <selection pane="topRight"/>
      <selection pane="bottomLeft"/>
      <selection pane="bottomRight" activeCell="A1" sqref="A1"/>
    </sheetView>
  </sheetViews>
  <sheetFormatPr baseColWidth="8" defaultRowHeight="15" outlineLevelCol="0"/>
  <cols>
    <col width="16" customWidth="1" min="1" max="1"/>
    <col width="36" customWidth="1" min="2" max="2"/>
  </cols>
  <sheetData>
    <row r="1">
      <c r="A1" s="14" t="inlineStr">
        <is>
          <t>Source: legacy CPAT sheet ECP (as of Apr 1, 2025; WB Carbon Pricing Dashboard, ICAP) via extract_ecp_v0_1.py (data/ecp.csv)</t>
        </is>
      </c>
    </row>
    <row r="2">
      <c r="A2" s="2" t="inlineStr">
        <is>
          <t>Existing carbon pricing (ECP): carbon tax and ETS prices and coverage, legacy ECP data</t>
        </is>
      </c>
      <c r="B2" s="3" t="n"/>
      <c r="C2" s="3" t="n"/>
      <c r="D2" s="3" t="n"/>
      <c r="E2" s="3" t="n"/>
      <c r="F2" s="3" t="n"/>
      <c r="G2" s="3" t="n"/>
      <c r="H2" s="3" t="n"/>
      <c r="I2" s="3" t="n"/>
    </row>
    <row r="3">
      <c r="A3" s="14" t="inlineStr">
        <is>
          <t>Selected country (Settings C4): values used by Mitigation section 1 and Inputs (0 where the country has no entry). Prices: nominal data x CPI index (real USD/tCO2 of ResultsYear). Coverage used: last data year (shares). ecr/eer = carbon tax rate / ETS price; ecs/ees = sector coverage (pow, trs, res, ind); ecf/eef = fuel coverage.</t>
        </is>
      </c>
    </row>
    <row r="5">
      <c r="A5" s="72" t="inlineStr">
        <is>
          <t>Code</t>
        </is>
      </c>
      <c r="B5" s="72" t="inlineStr">
        <is>
          <t>Label</t>
        </is>
      </c>
      <c r="C5" s="72" t="inlineStr">
        <is>
          <t>Unit</t>
        </is>
      </c>
      <c r="D5" s="72" t="inlineStr">
        <is>
          <t>Coverage used (last data year)</t>
        </is>
      </c>
      <c r="E5" s="8" t="n">
        <v>2021</v>
      </c>
      <c r="F5" s="8" t="n">
        <v>2022</v>
      </c>
      <c r="G5" s="8" t="n">
        <v>2023</v>
      </c>
      <c r="H5" s="8" t="n">
        <v>2024</v>
      </c>
      <c r="I5" s="8" t="n">
        <v>2025</v>
      </c>
    </row>
    <row r="6">
      <c r="B6" s="14" t="inlineStr">
        <is>
          <t>Nominal-to-real factor (CPI index of ResultsYear / year)</t>
        </is>
      </c>
      <c r="C6" s="14" t="inlineStr">
        <is>
          <t>factor</t>
        </is>
      </c>
      <c r="E6" s="16">
        <f>CPIRes/INDEX(WEOVal,MATCH("USA|pcpi",WEOKey,0),MATCH(E$5,WEOYear,0))</f>
        <v/>
      </c>
      <c r="F6" s="16">
        <f>CPIRes/INDEX(WEOVal,MATCH("USA|pcpi",WEOKey,0),MATCH(F$5,WEOYear,0))</f>
        <v/>
      </c>
      <c r="G6" s="16">
        <f>CPIRes/INDEX(WEOVal,MATCH("USA|pcpi",WEOKey,0),MATCH(G$5,WEOYear,0))</f>
        <v/>
      </c>
      <c r="H6" s="16">
        <f>CPIRes/INDEX(WEOVal,MATCH("USA|pcpi",WEOKey,0),MATCH(H$5,WEOYear,0))</f>
        <v/>
      </c>
      <c r="I6" s="16">
        <f>CPIRes/INDEX(WEOVal,MATCH("USA|pcpi",WEOKey,0),MATCH(I$5,WEOYear,0))</f>
        <v/>
      </c>
    </row>
    <row r="7">
      <c r="A7" s="14" t="inlineStr">
        <is>
          <t>ecr.all</t>
        </is>
      </c>
      <c r="B7" s="14" t="inlineStr">
        <is>
          <t>Carbon tax rate</t>
        </is>
      </c>
      <c r="C7" s="14" t="inlineStr">
        <is>
          <t>USD/tCO2 real</t>
        </is>
      </c>
      <c r="E7" s="23">
        <f>IFERROR(INDEX(ECPAllVal,MATCH(CtryCode&amp;"|"&amp;$A7,ECPAllKey,0),MATCH(E$5,ECPAllYear,0)),0)*E$6</f>
        <v/>
      </c>
      <c r="F7" s="23">
        <f>IFERROR(INDEX(ECPAllVal,MATCH(CtryCode&amp;"|"&amp;$A7,ECPAllKey,0),MATCH(F$5,ECPAllYear,0)),0)*F$6</f>
        <v/>
      </c>
      <c r="G7" s="23">
        <f>IFERROR(INDEX(ECPAllVal,MATCH(CtryCode&amp;"|"&amp;$A7,ECPAllKey,0),MATCH(G$5,ECPAllYear,0)),0)*G$6</f>
        <v/>
      </c>
      <c r="H7" s="23">
        <f>IFERROR(INDEX(ECPAllVal,MATCH(CtryCode&amp;"|"&amp;$A7,ECPAllKey,0),MATCH(H$5,ECPAllYear,0)),0)*H$6</f>
        <v/>
      </c>
      <c r="I7" s="23">
        <f>IFERROR(INDEX(ECPAllVal,MATCH(CtryCode&amp;"|"&amp;$A7,ECPAllKey,0),MATCH(I$5,ECPAllYear,0)),0)*I$6</f>
        <v/>
      </c>
    </row>
    <row r="8">
      <c r="A8" s="14" t="inlineStr">
        <is>
          <t>eer.all</t>
        </is>
      </c>
      <c r="B8" s="14" t="inlineStr">
        <is>
          <t>ETS permit price</t>
        </is>
      </c>
      <c r="C8" s="14" t="inlineStr">
        <is>
          <t>USD/tCO2 real</t>
        </is>
      </c>
      <c r="E8" s="23">
        <f>IFERROR(INDEX(ECPAllVal,MATCH(CtryCode&amp;"|"&amp;$A8,ECPAllKey,0),MATCH(E$5,ECPAllYear,0)),0)*E$6</f>
        <v/>
      </c>
      <c r="F8" s="23">
        <f>IFERROR(INDEX(ECPAllVal,MATCH(CtryCode&amp;"|"&amp;$A8,ECPAllKey,0),MATCH(F$5,ECPAllYear,0)),0)*F$6</f>
        <v/>
      </c>
      <c r="G8" s="23">
        <f>IFERROR(INDEX(ECPAllVal,MATCH(CtryCode&amp;"|"&amp;$A8,ECPAllKey,0),MATCH(G$5,ECPAllYear,0)),0)*G$6</f>
        <v/>
      </c>
      <c r="H8" s="23">
        <f>IFERROR(INDEX(ECPAllVal,MATCH(CtryCode&amp;"|"&amp;$A8,ECPAllKey,0),MATCH(H$5,ECPAllYear,0)),0)*H$6</f>
        <v/>
      </c>
      <c r="I8" s="23">
        <f>IFERROR(INDEX(ECPAllVal,MATCH(CtryCode&amp;"|"&amp;$A8,ECPAllKey,0),MATCH(I$5,ECPAllYear,0)),0)*I$6</f>
        <v/>
      </c>
    </row>
    <row r="9">
      <c r="A9" s="14" t="inlineStr">
        <is>
          <t>ecs.pow</t>
        </is>
      </c>
      <c r="B9" s="14" t="inlineStr">
        <is>
          <t>Carbon tax coverage, sector power</t>
        </is>
      </c>
      <c r="C9" s="14" t="inlineStr">
        <is>
          <t>share</t>
        </is>
      </c>
      <c r="D9" s="32">
        <f>I9</f>
        <v/>
      </c>
      <c r="E9" s="32">
        <f>IFERROR(INDEX(ECPAllVal,MATCH(CtryCode&amp;"|"&amp;$A9,ECPAllKey,0),MATCH(E$5,ECPAllYear,0)),0)</f>
        <v/>
      </c>
      <c r="F9" s="32">
        <f>IFERROR(INDEX(ECPAllVal,MATCH(CtryCode&amp;"|"&amp;$A9,ECPAllKey,0),MATCH(F$5,ECPAllYear,0)),0)</f>
        <v/>
      </c>
      <c r="G9" s="32">
        <f>IFERROR(INDEX(ECPAllVal,MATCH(CtryCode&amp;"|"&amp;$A9,ECPAllKey,0),MATCH(G$5,ECPAllYear,0)),0)</f>
        <v/>
      </c>
      <c r="H9" s="32">
        <f>IFERROR(INDEX(ECPAllVal,MATCH(CtryCode&amp;"|"&amp;$A9,ECPAllKey,0),MATCH(H$5,ECPAllYear,0)),0)</f>
        <v/>
      </c>
      <c r="I9" s="32">
        <f>IFERROR(INDEX(ECPAllVal,MATCH(CtryCode&amp;"|"&amp;$A9,ECPAllKey,0),MATCH(I$5,ECPAllYear,0)),0)</f>
        <v/>
      </c>
    </row>
    <row r="10">
      <c r="A10" s="14" t="inlineStr">
        <is>
          <t>ecs.trs</t>
        </is>
      </c>
      <c r="B10" s="14" t="inlineStr">
        <is>
          <t>Carbon tax coverage, sector transport</t>
        </is>
      </c>
      <c r="C10" s="14" t="inlineStr">
        <is>
          <t>share</t>
        </is>
      </c>
      <c r="D10" s="32">
        <f>I10</f>
        <v/>
      </c>
      <c r="E10" s="32">
        <f>IFERROR(INDEX(ECPAllVal,MATCH(CtryCode&amp;"|"&amp;$A10,ECPAllKey,0),MATCH(E$5,ECPAllYear,0)),0)</f>
        <v/>
      </c>
      <c r="F10" s="32">
        <f>IFERROR(INDEX(ECPAllVal,MATCH(CtryCode&amp;"|"&amp;$A10,ECPAllKey,0),MATCH(F$5,ECPAllYear,0)),0)</f>
        <v/>
      </c>
      <c r="G10" s="32">
        <f>IFERROR(INDEX(ECPAllVal,MATCH(CtryCode&amp;"|"&amp;$A10,ECPAllKey,0),MATCH(G$5,ECPAllYear,0)),0)</f>
        <v/>
      </c>
      <c r="H10" s="32">
        <f>IFERROR(INDEX(ECPAllVal,MATCH(CtryCode&amp;"|"&amp;$A10,ECPAllKey,0),MATCH(H$5,ECPAllYear,0)),0)</f>
        <v/>
      </c>
      <c r="I10" s="32">
        <f>IFERROR(INDEX(ECPAllVal,MATCH(CtryCode&amp;"|"&amp;$A10,ECPAllKey,0),MATCH(I$5,ECPAllYear,0)),0)</f>
        <v/>
      </c>
    </row>
    <row r="11">
      <c r="A11" s="14" t="inlineStr">
        <is>
          <t>ecs.res</t>
        </is>
      </c>
      <c r="B11" s="14" t="inlineStr">
        <is>
          <t>Carbon tax coverage, sector buildings</t>
        </is>
      </c>
      <c r="C11" s="14" t="inlineStr">
        <is>
          <t>share</t>
        </is>
      </c>
      <c r="D11" s="32">
        <f>I11</f>
        <v/>
      </c>
      <c r="E11" s="32">
        <f>IFERROR(INDEX(ECPAllVal,MATCH(CtryCode&amp;"|"&amp;$A11,ECPAllKey,0),MATCH(E$5,ECPAllYear,0)),0)</f>
        <v/>
      </c>
      <c r="F11" s="32">
        <f>IFERROR(INDEX(ECPAllVal,MATCH(CtryCode&amp;"|"&amp;$A11,ECPAllKey,0),MATCH(F$5,ECPAllYear,0)),0)</f>
        <v/>
      </c>
      <c r="G11" s="32">
        <f>IFERROR(INDEX(ECPAllVal,MATCH(CtryCode&amp;"|"&amp;$A11,ECPAllKey,0),MATCH(G$5,ECPAllYear,0)),0)</f>
        <v/>
      </c>
      <c r="H11" s="32">
        <f>IFERROR(INDEX(ECPAllVal,MATCH(CtryCode&amp;"|"&amp;$A11,ECPAllKey,0),MATCH(H$5,ECPAllYear,0)),0)</f>
        <v/>
      </c>
      <c r="I11" s="32">
        <f>IFERROR(INDEX(ECPAllVal,MATCH(CtryCode&amp;"|"&amp;$A11,ECPAllKey,0),MATCH(I$5,ECPAllYear,0)),0)</f>
        <v/>
      </c>
    </row>
    <row r="12">
      <c r="A12" s="14" t="inlineStr">
        <is>
          <t>ecs.ind</t>
        </is>
      </c>
      <c r="B12" s="14" t="inlineStr">
        <is>
          <t>Carbon tax coverage, sector industry</t>
        </is>
      </c>
      <c r="C12" s="14" t="inlineStr">
        <is>
          <t>share</t>
        </is>
      </c>
      <c r="D12" s="32">
        <f>I12</f>
        <v/>
      </c>
      <c r="E12" s="32">
        <f>IFERROR(INDEX(ECPAllVal,MATCH(CtryCode&amp;"|"&amp;$A12,ECPAllKey,0),MATCH(E$5,ECPAllYear,0)),0)</f>
        <v/>
      </c>
      <c r="F12" s="32">
        <f>IFERROR(INDEX(ECPAllVal,MATCH(CtryCode&amp;"|"&amp;$A12,ECPAllKey,0),MATCH(F$5,ECPAllYear,0)),0)</f>
        <v/>
      </c>
      <c r="G12" s="32">
        <f>IFERROR(INDEX(ECPAllVal,MATCH(CtryCode&amp;"|"&amp;$A12,ECPAllKey,0),MATCH(G$5,ECPAllYear,0)),0)</f>
        <v/>
      </c>
      <c r="H12" s="32">
        <f>IFERROR(INDEX(ECPAllVal,MATCH(CtryCode&amp;"|"&amp;$A12,ECPAllKey,0),MATCH(H$5,ECPAllYear,0)),0)</f>
        <v/>
      </c>
      <c r="I12" s="32">
        <f>IFERROR(INDEX(ECPAllVal,MATCH(CtryCode&amp;"|"&amp;$A12,ECPAllKey,0),MATCH(I$5,ECPAllYear,0)),0)</f>
        <v/>
      </c>
    </row>
    <row r="13">
      <c r="A13" s="14" t="inlineStr">
        <is>
          <t>ecf.coa</t>
        </is>
      </c>
      <c r="B13" s="14" t="inlineStr">
        <is>
          <t>Carbon tax coverage, fuel Coal</t>
        </is>
      </c>
      <c r="C13" s="14" t="inlineStr">
        <is>
          <t>share</t>
        </is>
      </c>
      <c r="D13" s="32">
        <f>I13</f>
        <v/>
      </c>
      <c r="E13" s="32">
        <f>IFERROR(INDEX(ECPAllVal,MATCH(CtryCode&amp;"|"&amp;$A13,ECPAllKey,0),MATCH(E$5,ECPAllYear,0)),0)</f>
        <v/>
      </c>
      <c r="F13" s="32">
        <f>IFERROR(INDEX(ECPAllVal,MATCH(CtryCode&amp;"|"&amp;$A13,ECPAllKey,0),MATCH(F$5,ECPAllYear,0)),0)</f>
        <v/>
      </c>
      <c r="G13" s="32">
        <f>IFERROR(INDEX(ECPAllVal,MATCH(CtryCode&amp;"|"&amp;$A13,ECPAllKey,0),MATCH(G$5,ECPAllYear,0)),0)</f>
        <v/>
      </c>
      <c r="H13" s="32">
        <f>IFERROR(INDEX(ECPAllVal,MATCH(CtryCode&amp;"|"&amp;$A13,ECPAllKey,0),MATCH(H$5,ECPAllYear,0)),0)</f>
        <v/>
      </c>
      <c r="I13" s="32">
        <f>IFERROR(INDEX(ECPAllVal,MATCH(CtryCode&amp;"|"&amp;$A13,ECPAllKey,0),MATCH(I$5,ECPAllYear,0)),0)</f>
        <v/>
      </c>
    </row>
    <row r="14">
      <c r="A14" s="14" t="inlineStr">
        <is>
          <t>ecf.nga</t>
        </is>
      </c>
      <c r="B14" s="14" t="inlineStr">
        <is>
          <t>Carbon tax coverage, fuel Natural gas</t>
        </is>
      </c>
      <c r="C14" s="14" t="inlineStr">
        <is>
          <t>share</t>
        </is>
      </c>
      <c r="D14" s="32">
        <f>I14</f>
        <v/>
      </c>
      <c r="E14" s="32">
        <f>IFERROR(INDEX(ECPAllVal,MATCH(CtryCode&amp;"|"&amp;$A14,ECPAllKey,0),MATCH(E$5,ECPAllYear,0)),0)</f>
        <v/>
      </c>
      <c r="F14" s="32">
        <f>IFERROR(INDEX(ECPAllVal,MATCH(CtryCode&amp;"|"&amp;$A14,ECPAllKey,0),MATCH(F$5,ECPAllYear,0)),0)</f>
        <v/>
      </c>
      <c r="G14" s="32">
        <f>IFERROR(INDEX(ECPAllVal,MATCH(CtryCode&amp;"|"&amp;$A14,ECPAllKey,0),MATCH(G$5,ECPAllYear,0)),0)</f>
        <v/>
      </c>
      <c r="H14" s="32">
        <f>IFERROR(INDEX(ECPAllVal,MATCH(CtryCode&amp;"|"&amp;$A14,ECPAllKey,0),MATCH(H$5,ECPAllYear,0)),0)</f>
        <v/>
      </c>
      <c r="I14" s="32">
        <f>IFERROR(INDEX(ECPAllVal,MATCH(CtryCode&amp;"|"&amp;$A14,ECPAllKey,0),MATCH(I$5,ECPAllYear,0)),0)</f>
        <v/>
      </c>
    </row>
    <row r="15">
      <c r="A15" s="14" t="inlineStr">
        <is>
          <t>ecf.gso</t>
        </is>
      </c>
      <c r="B15" s="14" t="inlineStr">
        <is>
          <t>Carbon tax coverage, fuel Gasoline</t>
        </is>
      </c>
      <c r="C15" s="14" t="inlineStr">
        <is>
          <t>share</t>
        </is>
      </c>
      <c r="D15" s="32">
        <f>I15</f>
        <v/>
      </c>
      <c r="E15" s="32">
        <f>IFERROR(INDEX(ECPAllVal,MATCH(CtryCode&amp;"|"&amp;$A15,ECPAllKey,0),MATCH(E$5,ECPAllYear,0)),0)</f>
        <v/>
      </c>
      <c r="F15" s="32">
        <f>IFERROR(INDEX(ECPAllVal,MATCH(CtryCode&amp;"|"&amp;$A15,ECPAllKey,0),MATCH(F$5,ECPAllYear,0)),0)</f>
        <v/>
      </c>
      <c r="G15" s="32">
        <f>IFERROR(INDEX(ECPAllVal,MATCH(CtryCode&amp;"|"&amp;$A15,ECPAllKey,0),MATCH(G$5,ECPAllYear,0)),0)</f>
        <v/>
      </c>
      <c r="H15" s="32">
        <f>IFERROR(INDEX(ECPAllVal,MATCH(CtryCode&amp;"|"&amp;$A15,ECPAllKey,0),MATCH(H$5,ECPAllYear,0)),0)</f>
        <v/>
      </c>
      <c r="I15" s="32">
        <f>IFERROR(INDEX(ECPAllVal,MATCH(CtryCode&amp;"|"&amp;$A15,ECPAllKey,0),MATCH(I$5,ECPAllYear,0)),0)</f>
        <v/>
      </c>
    </row>
    <row r="16">
      <c r="A16" s="14" t="inlineStr">
        <is>
          <t>ecf.die</t>
        </is>
      </c>
      <c r="B16" s="14" t="inlineStr">
        <is>
          <t>Carbon tax coverage, fuel Diesel</t>
        </is>
      </c>
      <c r="C16" s="14" t="inlineStr">
        <is>
          <t>share</t>
        </is>
      </c>
      <c r="D16" s="32">
        <f>I16</f>
        <v/>
      </c>
      <c r="E16" s="32">
        <f>IFERROR(INDEX(ECPAllVal,MATCH(CtryCode&amp;"|"&amp;$A16,ECPAllKey,0),MATCH(E$5,ECPAllYear,0)),0)</f>
        <v/>
      </c>
      <c r="F16" s="32">
        <f>IFERROR(INDEX(ECPAllVal,MATCH(CtryCode&amp;"|"&amp;$A16,ECPAllKey,0),MATCH(F$5,ECPAllYear,0)),0)</f>
        <v/>
      </c>
      <c r="G16" s="32">
        <f>IFERROR(INDEX(ECPAllVal,MATCH(CtryCode&amp;"|"&amp;$A16,ECPAllKey,0),MATCH(G$5,ECPAllYear,0)),0)</f>
        <v/>
      </c>
      <c r="H16" s="32">
        <f>IFERROR(INDEX(ECPAllVal,MATCH(CtryCode&amp;"|"&amp;$A16,ECPAllKey,0),MATCH(H$5,ECPAllYear,0)),0)</f>
        <v/>
      </c>
      <c r="I16" s="32">
        <f>IFERROR(INDEX(ECPAllVal,MATCH(CtryCode&amp;"|"&amp;$A16,ECPAllKey,0),MATCH(I$5,ECPAllYear,0)),0)</f>
        <v/>
      </c>
    </row>
    <row r="17">
      <c r="A17" s="14" t="inlineStr">
        <is>
          <t>ecf.lpg</t>
        </is>
      </c>
      <c r="B17" s="14" t="inlineStr">
        <is>
          <t>Carbon tax coverage, fuel LPG</t>
        </is>
      </c>
      <c r="C17" s="14" t="inlineStr">
        <is>
          <t>share</t>
        </is>
      </c>
      <c r="D17" s="32">
        <f>I17</f>
        <v/>
      </c>
      <c r="E17" s="32">
        <f>IFERROR(INDEX(ECPAllVal,MATCH(CtryCode&amp;"|"&amp;$A17,ECPAllKey,0),MATCH(E$5,ECPAllYear,0)),0)</f>
        <v/>
      </c>
      <c r="F17" s="32">
        <f>IFERROR(INDEX(ECPAllVal,MATCH(CtryCode&amp;"|"&amp;$A17,ECPAllKey,0),MATCH(F$5,ECPAllYear,0)),0)</f>
        <v/>
      </c>
      <c r="G17" s="32">
        <f>IFERROR(INDEX(ECPAllVal,MATCH(CtryCode&amp;"|"&amp;$A17,ECPAllKey,0),MATCH(G$5,ECPAllYear,0)),0)</f>
        <v/>
      </c>
      <c r="H17" s="32">
        <f>IFERROR(INDEX(ECPAllVal,MATCH(CtryCode&amp;"|"&amp;$A17,ECPAllKey,0),MATCH(H$5,ECPAllYear,0)),0)</f>
        <v/>
      </c>
      <c r="I17" s="32">
        <f>IFERROR(INDEX(ECPAllVal,MATCH(CtryCode&amp;"|"&amp;$A17,ECPAllKey,0),MATCH(I$5,ECPAllYear,0)),0)</f>
        <v/>
      </c>
    </row>
    <row r="18">
      <c r="A18" s="14" t="inlineStr">
        <is>
          <t>ecf.ker</t>
        </is>
      </c>
      <c r="B18" s="14" t="inlineStr">
        <is>
          <t>Carbon tax coverage, fuel Kerosene</t>
        </is>
      </c>
      <c r="C18" s="14" t="inlineStr">
        <is>
          <t>share</t>
        </is>
      </c>
      <c r="D18" s="32">
        <f>I18</f>
        <v/>
      </c>
      <c r="E18" s="32">
        <f>IFERROR(INDEX(ECPAllVal,MATCH(CtryCode&amp;"|"&amp;$A18,ECPAllKey,0),MATCH(E$5,ECPAllYear,0)),0)</f>
        <v/>
      </c>
      <c r="F18" s="32">
        <f>IFERROR(INDEX(ECPAllVal,MATCH(CtryCode&amp;"|"&amp;$A18,ECPAllKey,0),MATCH(F$5,ECPAllYear,0)),0)</f>
        <v/>
      </c>
      <c r="G18" s="32">
        <f>IFERROR(INDEX(ECPAllVal,MATCH(CtryCode&amp;"|"&amp;$A18,ECPAllKey,0),MATCH(G$5,ECPAllYear,0)),0)</f>
        <v/>
      </c>
      <c r="H18" s="32">
        <f>IFERROR(INDEX(ECPAllVal,MATCH(CtryCode&amp;"|"&amp;$A18,ECPAllKey,0),MATCH(H$5,ECPAllYear,0)),0)</f>
        <v/>
      </c>
      <c r="I18" s="32">
        <f>IFERROR(INDEX(ECPAllVal,MATCH(CtryCode&amp;"|"&amp;$A18,ECPAllKey,0),MATCH(I$5,ECPAllYear,0)),0)</f>
        <v/>
      </c>
    </row>
    <row r="19">
      <c r="A19" s="14" t="inlineStr">
        <is>
          <t>ecf.oop</t>
        </is>
      </c>
      <c r="B19" s="14" t="inlineStr">
        <is>
          <t>Carbon tax coverage, fuel Other oil products</t>
        </is>
      </c>
      <c r="C19" s="14" t="inlineStr">
        <is>
          <t>share</t>
        </is>
      </c>
      <c r="D19" s="32">
        <f>I19</f>
        <v/>
      </c>
      <c r="E19" s="32">
        <f>IFERROR(INDEX(ECPAllVal,MATCH(CtryCode&amp;"|"&amp;$A19,ECPAllKey,0),MATCH(E$5,ECPAllYear,0)),0)</f>
        <v/>
      </c>
      <c r="F19" s="32">
        <f>IFERROR(INDEX(ECPAllVal,MATCH(CtryCode&amp;"|"&amp;$A19,ECPAllKey,0),MATCH(F$5,ECPAllYear,0)),0)</f>
        <v/>
      </c>
      <c r="G19" s="32">
        <f>IFERROR(INDEX(ECPAllVal,MATCH(CtryCode&amp;"|"&amp;$A19,ECPAllKey,0),MATCH(G$5,ECPAllYear,0)),0)</f>
        <v/>
      </c>
      <c r="H19" s="32">
        <f>IFERROR(INDEX(ECPAllVal,MATCH(CtryCode&amp;"|"&amp;$A19,ECPAllKey,0),MATCH(H$5,ECPAllYear,0)),0)</f>
        <v/>
      </c>
      <c r="I19" s="32">
        <f>IFERROR(INDEX(ECPAllVal,MATCH(CtryCode&amp;"|"&amp;$A19,ECPAllKey,0),MATCH(I$5,ECPAllYear,0)),0)</f>
        <v/>
      </c>
    </row>
    <row r="20">
      <c r="A20" s="14" t="inlineStr">
        <is>
          <t>ecf.bio</t>
        </is>
      </c>
      <c r="B20" s="14" t="inlineStr">
        <is>
          <t>Carbon tax coverage, fuel Biomass</t>
        </is>
      </c>
      <c r="C20" s="14" t="inlineStr">
        <is>
          <t>share</t>
        </is>
      </c>
      <c r="D20" s="32">
        <f>I20</f>
        <v/>
      </c>
      <c r="E20" s="32">
        <f>IFERROR(INDEX(ECPAllVal,MATCH(CtryCode&amp;"|"&amp;$A20,ECPAllKey,0),MATCH(E$5,ECPAllYear,0)),0)</f>
        <v/>
      </c>
      <c r="F20" s="32">
        <f>IFERROR(INDEX(ECPAllVal,MATCH(CtryCode&amp;"|"&amp;$A20,ECPAllKey,0),MATCH(F$5,ECPAllYear,0)),0)</f>
        <v/>
      </c>
      <c r="G20" s="32">
        <f>IFERROR(INDEX(ECPAllVal,MATCH(CtryCode&amp;"|"&amp;$A20,ECPAllKey,0),MATCH(G$5,ECPAllYear,0)),0)</f>
        <v/>
      </c>
      <c r="H20" s="32">
        <f>IFERROR(INDEX(ECPAllVal,MATCH(CtryCode&amp;"|"&amp;$A20,ECPAllKey,0),MATCH(H$5,ECPAllYear,0)),0)</f>
        <v/>
      </c>
      <c r="I20" s="32">
        <f>IFERROR(INDEX(ECPAllVal,MATCH(CtryCode&amp;"|"&amp;$A20,ECPAllKey,0),MATCH(I$5,ECPAllYear,0)),0)</f>
        <v/>
      </c>
    </row>
    <row r="21">
      <c r="A21" s="14" t="inlineStr">
        <is>
          <t>ees.pow</t>
        </is>
      </c>
      <c r="B21" s="14" t="inlineStr">
        <is>
          <t>ETS coverage, sector power</t>
        </is>
      </c>
      <c r="C21" s="14" t="inlineStr">
        <is>
          <t>share</t>
        </is>
      </c>
      <c r="D21" s="32">
        <f>I21</f>
        <v/>
      </c>
      <c r="E21" s="32">
        <f>IFERROR(INDEX(ECPAllVal,MATCH(CtryCode&amp;"|"&amp;$A21,ECPAllKey,0),MATCH(E$5,ECPAllYear,0)),0)</f>
        <v/>
      </c>
      <c r="F21" s="32">
        <f>IFERROR(INDEX(ECPAllVal,MATCH(CtryCode&amp;"|"&amp;$A21,ECPAllKey,0),MATCH(F$5,ECPAllYear,0)),0)</f>
        <v/>
      </c>
      <c r="G21" s="32">
        <f>IFERROR(INDEX(ECPAllVal,MATCH(CtryCode&amp;"|"&amp;$A21,ECPAllKey,0),MATCH(G$5,ECPAllYear,0)),0)</f>
        <v/>
      </c>
      <c r="H21" s="32">
        <f>IFERROR(INDEX(ECPAllVal,MATCH(CtryCode&amp;"|"&amp;$A21,ECPAllKey,0),MATCH(H$5,ECPAllYear,0)),0)</f>
        <v/>
      </c>
      <c r="I21" s="32">
        <f>IFERROR(INDEX(ECPAllVal,MATCH(CtryCode&amp;"|"&amp;$A21,ECPAllKey,0),MATCH(I$5,ECPAllYear,0)),0)</f>
        <v/>
      </c>
    </row>
    <row r="22">
      <c r="A22" s="14" t="inlineStr">
        <is>
          <t>ees.trs</t>
        </is>
      </c>
      <c r="B22" s="14" t="inlineStr">
        <is>
          <t>ETS coverage, sector transport</t>
        </is>
      </c>
      <c r="C22" s="14" t="inlineStr">
        <is>
          <t>share</t>
        </is>
      </c>
      <c r="D22" s="32">
        <f>I22</f>
        <v/>
      </c>
      <c r="E22" s="32">
        <f>IFERROR(INDEX(ECPAllVal,MATCH(CtryCode&amp;"|"&amp;$A22,ECPAllKey,0),MATCH(E$5,ECPAllYear,0)),0)</f>
        <v/>
      </c>
      <c r="F22" s="32">
        <f>IFERROR(INDEX(ECPAllVal,MATCH(CtryCode&amp;"|"&amp;$A22,ECPAllKey,0),MATCH(F$5,ECPAllYear,0)),0)</f>
        <v/>
      </c>
      <c r="G22" s="32">
        <f>IFERROR(INDEX(ECPAllVal,MATCH(CtryCode&amp;"|"&amp;$A22,ECPAllKey,0),MATCH(G$5,ECPAllYear,0)),0)</f>
        <v/>
      </c>
      <c r="H22" s="32">
        <f>IFERROR(INDEX(ECPAllVal,MATCH(CtryCode&amp;"|"&amp;$A22,ECPAllKey,0),MATCH(H$5,ECPAllYear,0)),0)</f>
        <v/>
      </c>
      <c r="I22" s="32">
        <f>IFERROR(INDEX(ECPAllVal,MATCH(CtryCode&amp;"|"&amp;$A22,ECPAllKey,0),MATCH(I$5,ECPAllYear,0)),0)</f>
        <v/>
      </c>
    </row>
    <row r="23">
      <c r="A23" s="14" t="inlineStr">
        <is>
          <t>ees.res</t>
        </is>
      </c>
      <c r="B23" s="14" t="inlineStr">
        <is>
          <t>ETS coverage, sector buildings</t>
        </is>
      </c>
      <c r="C23" s="14" t="inlineStr">
        <is>
          <t>share</t>
        </is>
      </c>
      <c r="D23" s="32">
        <f>I23</f>
        <v/>
      </c>
      <c r="E23" s="32">
        <f>IFERROR(INDEX(ECPAllVal,MATCH(CtryCode&amp;"|"&amp;$A23,ECPAllKey,0),MATCH(E$5,ECPAllYear,0)),0)</f>
        <v/>
      </c>
      <c r="F23" s="32">
        <f>IFERROR(INDEX(ECPAllVal,MATCH(CtryCode&amp;"|"&amp;$A23,ECPAllKey,0),MATCH(F$5,ECPAllYear,0)),0)</f>
        <v/>
      </c>
      <c r="G23" s="32">
        <f>IFERROR(INDEX(ECPAllVal,MATCH(CtryCode&amp;"|"&amp;$A23,ECPAllKey,0),MATCH(G$5,ECPAllYear,0)),0)</f>
        <v/>
      </c>
      <c r="H23" s="32">
        <f>IFERROR(INDEX(ECPAllVal,MATCH(CtryCode&amp;"|"&amp;$A23,ECPAllKey,0),MATCH(H$5,ECPAllYear,0)),0)</f>
        <v/>
      </c>
      <c r="I23" s="32">
        <f>IFERROR(INDEX(ECPAllVal,MATCH(CtryCode&amp;"|"&amp;$A23,ECPAllKey,0),MATCH(I$5,ECPAllYear,0)),0)</f>
        <v/>
      </c>
    </row>
    <row r="24">
      <c r="A24" s="14" t="inlineStr">
        <is>
          <t>ees.ind</t>
        </is>
      </c>
      <c r="B24" s="14" t="inlineStr">
        <is>
          <t>ETS coverage, sector industry</t>
        </is>
      </c>
      <c r="C24" s="14" t="inlineStr">
        <is>
          <t>share</t>
        </is>
      </c>
      <c r="D24" s="32">
        <f>I24</f>
        <v/>
      </c>
      <c r="E24" s="32">
        <f>IFERROR(INDEX(ECPAllVal,MATCH(CtryCode&amp;"|"&amp;$A24,ECPAllKey,0),MATCH(E$5,ECPAllYear,0)),0)</f>
        <v/>
      </c>
      <c r="F24" s="32">
        <f>IFERROR(INDEX(ECPAllVal,MATCH(CtryCode&amp;"|"&amp;$A24,ECPAllKey,0),MATCH(F$5,ECPAllYear,0)),0)</f>
        <v/>
      </c>
      <c r="G24" s="32">
        <f>IFERROR(INDEX(ECPAllVal,MATCH(CtryCode&amp;"|"&amp;$A24,ECPAllKey,0),MATCH(G$5,ECPAllYear,0)),0)</f>
        <v/>
      </c>
      <c r="H24" s="32">
        <f>IFERROR(INDEX(ECPAllVal,MATCH(CtryCode&amp;"|"&amp;$A24,ECPAllKey,0),MATCH(H$5,ECPAllYear,0)),0)</f>
        <v/>
      </c>
      <c r="I24" s="32">
        <f>IFERROR(INDEX(ECPAllVal,MATCH(CtryCode&amp;"|"&amp;$A24,ECPAllKey,0),MATCH(I$5,ECPAllYear,0)),0)</f>
        <v/>
      </c>
    </row>
    <row r="25">
      <c r="A25" s="14" t="inlineStr">
        <is>
          <t>eef.coa</t>
        </is>
      </c>
      <c r="B25" s="14" t="inlineStr">
        <is>
          <t>ETS coverage, fuel Coal</t>
        </is>
      </c>
      <c r="C25" s="14" t="inlineStr">
        <is>
          <t>share</t>
        </is>
      </c>
      <c r="D25" s="32">
        <f>I25</f>
        <v/>
      </c>
      <c r="E25" s="32">
        <f>IFERROR(INDEX(ECPAllVal,MATCH(CtryCode&amp;"|"&amp;$A25,ECPAllKey,0),MATCH(E$5,ECPAllYear,0)),0)</f>
        <v/>
      </c>
      <c r="F25" s="32">
        <f>IFERROR(INDEX(ECPAllVal,MATCH(CtryCode&amp;"|"&amp;$A25,ECPAllKey,0),MATCH(F$5,ECPAllYear,0)),0)</f>
        <v/>
      </c>
      <c r="G25" s="32">
        <f>IFERROR(INDEX(ECPAllVal,MATCH(CtryCode&amp;"|"&amp;$A25,ECPAllKey,0),MATCH(G$5,ECPAllYear,0)),0)</f>
        <v/>
      </c>
      <c r="H25" s="32">
        <f>IFERROR(INDEX(ECPAllVal,MATCH(CtryCode&amp;"|"&amp;$A25,ECPAllKey,0),MATCH(H$5,ECPAllYear,0)),0)</f>
        <v/>
      </c>
      <c r="I25" s="32">
        <f>IFERROR(INDEX(ECPAllVal,MATCH(CtryCode&amp;"|"&amp;$A25,ECPAllKey,0),MATCH(I$5,ECPAllYear,0)),0)</f>
        <v/>
      </c>
    </row>
    <row r="26">
      <c r="A26" s="14" t="inlineStr">
        <is>
          <t>eef.nga</t>
        </is>
      </c>
      <c r="B26" s="14" t="inlineStr">
        <is>
          <t>ETS coverage, fuel Natural gas</t>
        </is>
      </c>
      <c r="C26" s="14" t="inlineStr">
        <is>
          <t>share</t>
        </is>
      </c>
      <c r="D26" s="32">
        <f>I26</f>
        <v/>
      </c>
      <c r="E26" s="32">
        <f>IFERROR(INDEX(ECPAllVal,MATCH(CtryCode&amp;"|"&amp;$A26,ECPAllKey,0),MATCH(E$5,ECPAllYear,0)),0)</f>
        <v/>
      </c>
      <c r="F26" s="32">
        <f>IFERROR(INDEX(ECPAllVal,MATCH(CtryCode&amp;"|"&amp;$A26,ECPAllKey,0),MATCH(F$5,ECPAllYear,0)),0)</f>
        <v/>
      </c>
      <c r="G26" s="32">
        <f>IFERROR(INDEX(ECPAllVal,MATCH(CtryCode&amp;"|"&amp;$A26,ECPAllKey,0),MATCH(G$5,ECPAllYear,0)),0)</f>
        <v/>
      </c>
      <c r="H26" s="32">
        <f>IFERROR(INDEX(ECPAllVal,MATCH(CtryCode&amp;"|"&amp;$A26,ECPAllKey,0),MATCH(H$5,ECPAllYear,0)),0)</f>
        <v/>
      </c>
      <c r="I26" s="32">
        <f>IFERROR(INDEX(ECPAllVal,MATCH(CtryCode&amp;"|"&amp;$A26,ECPAllKey,0),MATCH(I$5,ECPAllYear,0)),0)</f>
        <v/>
      </c>
    </row>
    <row r="27">
      <c r="A27" s="14" t="inlineStr">
        <is>
          <t>eef.gso</t>
        </is>
      </c>
      <c r="B27" s="14" t="inlineStr">
        <is>
          <t>ETS coverage, fuel Gasoline</t>
        </is>
      </c>
      <c r="C27" s="14" t="inlineStr">
        <is>
          <t>share</t>
        </is>
      </c>
      <c r="D27" s="32">
        <f>I27</f>
        <v/>
      </c>
      <c r="E27" s="32">
        <f>IFERROR(INDEX(ECPAllVal,MATCH(CtryCode&amp;"|"&amp;$A27,ECPAllKey,0),MATCH(E$5,ECPAllYear,0)),0)</f>
        <v/>
      </c>
      <c r="F27" s="32">
        <f>IFERROR(INDEX(ECPAllVal,MATCH(CtryCode&amp;"|"&amp;$A27,ECPAllKey,0),MATCH(F$5,ECPAllYear,0)),0)</f>
        <v/>
      </c>
      <c r="G27" s="32">
        <f>IFERROR(INDEX(ECPAllVal,MATCH(CtryCode&amp;"|"&amp;$A27,ECPAllKey,0),MATCH(G$5,ECPAllYear,0)),0)</f>
        <v/>
      </c>
      <c r="H27" s="32">
        <f>IFERROR(INDEX(ECPAllVal,MATCH(CtryCode&amp;"|"&amp;$A27,ECPAllKey,0),MATCH(H$5,ECPAllYear,0)),0)</f>
        <v/>
      </c>
      <c r="I27" s="32">
        <f>IFERROR(INDEX(ECPAllVal,MATCH(CtryCode&amp;"|"&amp;$A27,ECPAllKey,0),MATCH(I$5,ECPAllYear,0)),0)</f>
        <v/>
      </c>
    </row>
    <row r="28">
      <c r="A28" s="14" t="inlineStr">
        <is>
          <t>eef.die</t>
        </is>
      </c>
      <c r="B28" s="14" t="inlineStr">
        <is>
          <t>ETS coverage, fuel Diesel</t>
        </is>
      </c>
      <c r="C28" s="14" t="inlineStr">
        <is>
          <t>share</t>
        </is>
      </c>
      <c r="D28" s="32">
        <f>I28</f>
        <v/>
      </c>
      <c r="E28" s="32">
        <f>IFERROR(INDEX(ECPAllVal,MATCH(CtryCode&amp;"|"&amp;$A28,ECPAllKey,0),MATCH(E$5,ECPAllYear,0)),0)</f>
        <v/>
      </c>
      <c r="F28" s="32">
        <f>IFERROR(INDEX(ECPAllVal,MATCH(CtryCode&amp;"|"&amp;$A28,ECPAllKey,0),MATCH(F$5,ECPAllYear,0)),0)</f>
        <v/>
      </c>
      <c r="G28" s="32">
        <f>IFERROR(INDEX(ECPAllVal,MATCH(CtryCode&amp;"|"&amp;$A28,ECPAllKey,0),MATCH(G$5,ECPAllYear,0)),0)</f>
        <v/>
      </c>
      <c r="H28" s="32">
        <f>IFERROR(INDEX(ECPAllVal,MATCH(CtryCode&amp;"|"&amp;$A28,ECPAllKey,0),MATCH(H$5,ECPAllYear,0)),0)</f>
        <v/>
      </c>
      <c r="I28" s="32">
        <f>IFERROR(INDEX(ECPAllVal,MATCH(CtryCode&amp;"|"&amp;$A28,ECPAllKey,0),MATCH(I$5,ECPAllYear,0)),0)</f>
        <v/>
      </c>
    </row>
    <row r="29">
      <c r="A29" s="14" t="inlineStr">
        <is>
          <t>eef.lpg</t>
        </is>
      </c>
      <c r="B29" s="14" t="inlineStr">
        <is>
          <t>ETS coverage, fuel LPG</t>
        </is>
      </c>
      <c r="C29" s="14" t="inlineStr">
        <is>
          <t>share</t>
        </is>
      </c>
      <c r="D29" s="32">
        <f>I29</f>
        <v/>
      </c>
      <c r="E29" s="32">
        <f>IFERROR(INDEX(ECPAllVal,MATCH(CtryCode&amp;"|"&amp;$A29,ECPAllKey,0),MATCH(E$5,ECPAllYear,0)),0)</f>
        <v/>
      </c>
      <c r="F29" s="32">
        <f>IFERROR(INDEX(ECPAllVal,MATCH(CtryCode&amp;"|"&amp;$A29,ECPAllKey,0),MATCH(F$5,ECPAllYear,0)),0)</f>
        <v/>
      </c>
      <c r="G29" s="32">
        <f>IFERROR(INDEX(ECPAllVal,MATCH(CtryCode&amp;"|"&amp;$A29,ECPAllKey,0),MATCH(G$5,ECPAllYear,0)),0)</f>
        <v/>
      </c>
      <c r="H29" s="32">
        <f>IFERROR(INDEX(ECPAllVal,MATCH(CtryCode&amp;"|"&amp;$A29,ECPAllKey,0),MATCH(H$5,ECPAllYear,0)),0)</f>
        <v/>
      </c>
      <c r="I29" s="32">
        <f>IFERROR(INDEX(ECPAllVal,MATCH(CtryCode&amp;"|"&amp;$A29,ECPAllKey,0),MATCH(I$5,ECPAllYear,0)),0)</f>
        <v/>
      </c>
    </row>
    <row r="30">
      <c r="A30" s="14" t="inlineStr">
        <is>
          <t>eef.ker</t>
        </is>
      </c>
      <c r="B30" s="14" t="inlineStr">
        <is>
          <t>ETS coverage, fuel Kerosene</t>
        </is>
      </c>
      <c r="C30" s="14" t="inlineStr">
        <is>
          <t>share</t>
        </is>
      </c>
      <c r="D30" s="32">
        <f>I30</f>
        <v/>
      </c>
      <c r="E30" s="32">
        <f>IFERROR(INDEX(ECPAllVal,MATCH(CtryCode&amp;"|"&amp;$A30,ECPAllKey,0),MATCH(E$5,ECPAllYear,0)),0)</f>
        <v/>
      </c>
      <c r="F30" s="32">
        <f>IFERROR(INDEX(ECPAllVal,MATCH(CtryCode&amp;"|"&amp;$A30,ECPAllKey,0),MATCH(F$5,ECPAllYear,0)),0)</f>
        <v/>
      </c>
      <c r="G30" s="32">
        <f>IFERROR(INDEX(ECPAllVal,MATCH(CtryCode&amp;"|"&amp;$A30,ECPAllKey,0),MATCH(G$5,ECPAllYear,0)),0)</f>
        <v/>
      </c>
      <c r="H30" s="32">
        <f>IFERROR(INDEX(ECPAllVal,MATCH(CtryCode&amp;"|"&amp;$A30,ECPAllKey,0),MATCH(H$5,ECPAllYear,0)),0)</f>
        <v/>
      </c>
      <c r="I30" s="32">
        <f>IFERROR(INDEX(ECPAllVal,MATCH(CtryCode&amp;"|"&amp;$A30,ECPAllKey,0),MATCH(I$5,ECPAllYear,0)),0)</f>
        <v/>
      </c>
    </row>
    <row r="31">
      <c r="A31" s="14" t="inlineStr">
        <is>
          <t>eef.oop</t>
        </is>
      </c>
      <c r="B31" s="14" t="inlineStr">
        <is>
          <t>ETS coverage, fuel Other oil products</t>
        </is>
      </c>
      <c r="C31" s="14" t="inlineStr">
        <is>
          <t>share</t>
        </is>
      </c>
      <c r="D31" s="32">
        <f>I31</f>
        <v/>
      </c>
      <c r="E31" s="32">
        <f>IFERROR(INDEX(ECPAllVal,MATCH(CtryCode&amp;"|"&amp;$A31,ECPAllKey,0),MATCH(E$5,ECPAllYear,0)),0)</f>
        <v/>
      </c>
      <c r="F31" s="32">
        <f>IFERROR(INDEX(ECPAllVal,MATCH(CtryCode&amp;"|"&amp;$A31,ECPAllKey,0),MATCH(F$5,ECPAllYear,0)),0)</f>
        <v/>
      </c>
      <c r="G31" s="32">
        <f>IFERROR(INDEX(ECPAllVal,MATCH(CtryCode&amp;"|"&amp;$A31,ECPAllKey,0),MATCH(G$5,ECPAllYear,0)),0)</f>
        <v/>
      </c>
      <c r="H31" s="32">
        <f>IFERROR(INDEX(ECPAllVal,MATCH(CtryCode&amp;"|"&amp;$A31,ECPAllKey,0),MATCH(H$5,ECPAllYear,0)),0)</f>
        <v/>
      </c>
      <c r="I31" s="32">
        <f>IFERROR(INDEX(ECPAllVal,MATCH(CtryCode&amp;"|"&amp;$A31,ECPAllKey,0),MATCH(I$5,ECPAllYear,0)),0)</f>
        <v/>
      </c>
    </row>
    <row r="32">
      <c r="A32" s="14" t="inlineStr">
        <is>
          <t>eef.bio</t>
        </is>
      </c>
      <c r="B32" s="14" t="inlineStr">
        <is>
          <t>ETS coverage, fuel Biomass</t>
        </is>
      </c>
      <c r="C32" s="14" t="inlineStr">
        <is>
          <t>share</t>
        </is>
      </c>
      <c r="D32" s="32">
        <f>I32</f>
        <v/>
      </c>
      <c r="E32" s="32">
        <f>IFERROR(INDEX(ECPAllVal,MATCH(CtryCode&amp;"|"&amp;$A32,ECPAllKey,0),MATCH(E$5,ECPAllYear,0)),0)</f>
        <v/>
      </c>
      <c r="F32" s="32">
        <f>IFERROR(INDEX(ECPAllVal,MATCH(CtryCode&amp;"|"&amp;$A32,ECPAllKey,0),MATCH(F$5,ECPAllYear,0)),0)</f>
        <v/>
      </c>
      <c r="G32" s="32">
        <f>IFERROR(INDEX(ECPAllVal,MATCH(CtryCode&amp;"|"&amp;$A32,ECPAllKey,0),MATCH(G$5,ECPAllYear,0)),0)</f>
        <v/>
      </c>
      <c r="H32" s="32">
        <f>IFERROR(INDEX(ECPAllVal,MATCH(CtryCode&amp;"|"&amp;$A32,ECPAllKey,0),MATCH(H$5,ECPAllYear,0)),0)</f>
        <v/>
      </c>
      <c r="I32" s="32">
        <f>IFERROR(INDEX(ECPAllVal,MATCH(CtryCode&amp;"|"&amp;$A32,ECPAllKey,0),MATCH(I$5,ECPAllYear,0)),0)</f>
        <v/>
      </c>
    </row>
    <row r="35">
      <c r="A35" s="1" t="inlineStr">
        <is>
          <t>All countries (legacy ECP; nominal USD/tCO2 for prices; coverage shares carried forward over blank years; one ETS per country: national, else regional EU ETS)</t>
        </is>
      </c>
    </row>
    <row r="36">
      <c r="A36" s="72" t="inlineStr">
        <is>
          <t>key</t>
        </is>
      </c>
      <c r="B36" s="72" t="inlineStr">
        <is>
          <t>country</t>
        </is>
      </c>
      <c r="C36" s="72" t="inlineStr">
        <is>
          <t>code</t>
        </is>
      </c>
      <c r="D36" s="72" t="n">
        <v>2021</v>
      </c>
      <c r="E36" s="72" t="n">
        <v>2022</v>
      </c>
      <c r="F36" s="72" t="n">
        <v>2023</v>
      </c>
      <c r="G36" s="72" t="n">
        <v>2024</v>
      </c>
      <c r="H36" s="72" t="n">
        <v>2025</v>
      </c>
    </row>
    <row r="37">
      <c r="A37" s="14" t="inlineStr">
        <is>
          <t>ALB|ecf.bio</t>
        </is>
      </c>
      <c r="B37" s="14" t="inlineStr">
        <is>
          <t>ALB</t>
        </is>
      </c>
      <c r="C37" s="14" t="inlineStr">
        <is>
          <t>ecf.bio</t>
        </is>
      </c>
      <c r="D37" s="14" t="n">
        <v>1</v>
      </c>
      <c r="E37" s="14" t="n">
        <v>1</v>
      </c>
      <c r="F37" s="14" t="n">
        <v>1</v>
      </c>
      <c r="G37" s="14" t="n">
        <v>1</v>
      </c>
      <c r="H37" s="14" t="n">
        <v>1</v>
      </c>
    </row>
    <row r="38">
      <c r="A38" s="14" t="inlineStr">
        <is>
          <t>ALB|ecf.coa</t>
        </is>
      </c>
      <c r="B38" s="14" t="inlineStr">
        <is>
          <t>ALB</t>
        </is>
      </c>
      <c r="C38" s="14" t="inlineStr">
        <is>
          <t>ecf.coa</t>
        </is>
      </c>
      <c r="D38" s="14" t="n">
        <v>1</v>
      </c>
      <c r="E38" s="14" t="n">
        <v>1</v>
      </c>
      <c r="F38" s="14" t="n">
        <v>1</v>
      </c>
      <c r="G38" s="14" t="n">
        <v>1</v>
      </c>
      <c r="H38" s="14" t="n">
        <v>1</v>
      </c>
    </row>
    <row r="39">
      <c r="A39" s="14" t="inlineStr">
        <is>
          <t>ALB|ecf.die</t>
        </is>
      </c>
      <c r="B39" s="14" t="inlineStr">
        <is>
          <t>ALB</t>
        </is>
      </c>
      <c r="C39" s="14" t="inlineStr">
        <is>
          <t>ecf.die</t>
        </is>
      </c>
      <c r="D39" s="14" t="n">
        <v>1</v>
      </c>
      <c r="E39" s="14" t="n">
        <v>1</v>
      </c>
      <c r="F39" s="14" t="n">
        <v>1</v>
      </c>
      <c r="G39" s="14" t="n">
        <v>1</v>
      </c>
      <c r="H39" s="14" t="n">
        <v>1</v>
      </c>
    </row>
    <row r="40">
      <c r="A40" s="14" t="inlineStr">
        <is>
          <t>ALB|ecf.gso</t>
        </is>
      </c>
      <c r="B40" s="14" t="inlineStr">
        <is>
          <t>ALB</t>
        </is>
      </c>
      <c r="C40" s="14" t="inlineStr">
        <is>
          <t>ecf.gso</t>
        </is>
      </c>
      <c r="D40" s="14" t="n">
        <v>1</v>
      </c>
      <c r="E40" s="14" t="n">
        <v>1</v>
      </c>
      <c r="F40" s="14" t="n">
        <v>1</v>
      </c>
      <c r="G40" s="14" t="n">
        <v>1</v>
      </c>
      <c r="H40" s="14" t="n">
        <v>1</v>
      </c>
    </row>
    <row r="41">
      <c r="A41" s="14" t="inlineStr">
        <is>
          <t>ALB|ecf.jfu</t>
        </is>
      </c>
      <c r="B41" s="14" t="inlineStr">
        <is>
          <t>ALB</t>
        </is>
      </c>
      <c r="C41" s="14" t="inlineStr">
        <is>
          <t>ecf.jfu</t>
        </is>
      </c>
      <c r="D41" s="14" t="n">
        <v>1</v>
      </c>
      <c r="E41" s="14" t="n">
        <v>1</v>
      </c>
      <c r="F41" s="14" t="n">
        <v>1</v>
      </c>
      <c r="G41" s="14" t="n">
        <v>1</v>
      </c>
      <c r="H41" s="14" t="n">
        <v>1</v>
      </c>
    </row>
    <row r="42">
      <c r="A42" s="14" t="inlineStr">
        <is>
          <t>ALB|ecf.ker</t>
        </is>
      </c>
      <c r="B42" s="14" t="inlineStr">
        <is>
          <t>ALB</t>
        </is>
      </c>
      <c r="C42" s="14" t="inlineStr">
        <is>
          <t>ecf.ker</t>
        </is>
      </c>
      <c r="D42" s="14" t="n">
        <v>1</v>
      </c>
      <c r="E42" s="14" t="n">
        <v>1</v>
      </c>
      <c r="F42" s="14" t="n">
        <v>1</v>
      </c>
      <c r="G42" s="14" t="n">
        <v>1</v>
      </c>
      <c r="H42" s="14" t="n">
        <v>1</v>
      </c>
    </row>
    <row r="43">
      <c r="A43" s="14" t="inlineStr">
        <is>
          <t>ALB|ecf.lpg</t>
        </is>
      </c>
      <c r="B43" s="14" t="inlineStr">
        <is>
          <t>ALB</t>
        </is>
      </c>
      <c r="C43" s="14" t="inlineStr">
        <is>
          <t>ecf.lpg</t>
        </is>
      </c>
      <c r="D43" s="14" t="n">
        <v>1</v>
      </c>
      <c r="E43" s="14" t="n">
        <v>1</v>
      </c>
      <c r="F43" s="14" t="n">
        <v>1</v>
      </c>
      <c r="G43" s="14" t="n">
        <v>1</v>
      </c>
      <c r="H43" s="14" t="n">
        <v>1</v>
      </c>
    </row>
    <row r="44">
      <c r="A44" s="14" t="inlineStr">
        <is>
          <t>ALB|ecf.nga</t>
        </is>
      </c>
      <c r="B44" s="14" t="inlineStr">
        <is>
          <t>ALB</t>
        </is>
      </c>
      <c r="C44" s="14" t="inlineStr">
        <is>
          <t>ecf.nga</t>
        </is>
      </c>
      <c r="D44" s="14" t="n">
        <v>1</v>
      </c>
      <c r="E44" s="14" t="n">
        <v>1</v>
      </c>
      <c r="F44" s="14" t="n">
        <v>1</v>
      </c>
      <c r="G44" s="14" t="n">
        <v>1</v>
      </c>
      <c r="H44" s="14" t="n">
        <v>1</v>
      </c>
    </row>
    <row r="45">
      <c r="A45" s="14" t="inlineStr">
        <is>
          <t>ALB|ecf.oop</t>
        </is>
      </c>
      <c r="B45" s="14" t="inlineStr">
        <is>
          <t>ALB</t>
        </is>
      </c>
      <c r="C45" s="14" t="inlineStr">
        <is>
          <t>ecf.oop</t>
        </is>
      </c>
      <c r="D45" s="14" t="n">
        <v>1</v>
      </c>
      <c r="E45" s="14" t="n">
        <v>1</v>
      </c>
      <c r="F45" s="14" t="n">
        <v>1</v>
      </c>
      <c r="G45" s="14" t="n">
        <v>1</v>
      </c>
      <c r="H45" s="14" t="n">
        <v>1</v>
      </c>
    </row>
    <row r="46">
      <c r="A46" s="14" t="inlineStr">
        <is>
          <t>ALB|ecr.all</t>
        </is>
      </c>
      <c r="B46" s="14" t="inlineStr">
        <is>
          <t>ALB</t>
        </is>
      </c>
      <c r="C46" s="14" t="inlineStr">
        <is>
          <t>ecr.all</t>
        </is>
      </c>
      <c r="D46" s="14" t="n"/>
      <c r="E46" s="14" t="n"/>
      <c r="F46" s="14" t="n">
        <v>13.111355</v>
      </c>
      <c r="G46" s="14" t="n">
        <v>13.111355</v>
      </c>
      <c r="H46" s="14" t="n">
        <v>13.691905</v>
      </c>
    </row>
    <row r="47">
      <c r="A47" s="14" t="inlineStr">
        <is>
          <t>ALB|ecs.pow</t>
        </is>
      </c>
      <c r="B47" s="14" t="inlineStr">
        <is>
          <t>ALB</t>
        </is>
      </c>
      <c r="C47" s="14" t="inlineStr">
        <is>
          <t>ecs.pow</t>
        </is>
      </c>
      <c r="D47" s="14" t="n">
        <v>1</v>
      </c>
      <c r="E47" s="14" t="n">
        <v>1</v>
      </c>
      <c r="F47" s="14" t="n">
        <v>1</v>
      </c>
      <c r="G47" s="14" t="n">
        <v>1</v>
      </c>
      <c r="H47" s="14" t="n">
        <v>1</v>
      </c>
    </row>
    <row r="48">
      <c r="A48" s="14" t="inlineStr">
        <is>
          <t>ALB|ecs.res</t>
        </is>
      </c>
      <c r="B48" s="14" t="inlineStr">
        <is>
          <t>ALB</t>
        </is>
      </c>
      <c r="C48" s="14" t="inlineStr">
        <is>
          <t>ecs.res</t>
        </is>
      </c>
      <c r="D48" s="14" t="n">
        <v>1</v>
      </c>
      <c r="E48" s="14" t="n">
        <v>1</v>
      </c>
      <c r="F48" s="14" t="n">
        <v>1</v>
      </c>
      <c r="G48" s="14" t="n">
        <v>1</v>
      </c>
      <c r="H48" s="14" t="n">
        <v>1</v>
      </c>
    </row>
    <row r="49">
      <c r="A49" s="14" t="inlineStr">
        <is>
          <t>ARG|ecf.coa</t>
        </is>
      </c>
      <c r="B49" s="14" t="inlineStr">
        <is>
          <t>ARG</t>
        </is>
      </c>
      <c r="C49" s="14" t="inlineStr">
        <is>
          <t>ecf.coa</t>
        </is>
      </c>
      <c r="D49" s="14" t="n">
        <v>1</v>
      </c>
      <c r="E49" s="14" t="n">
        <v>1</v>
      </c>
      <c r="F49" s="14" t="n">
        <v>1</v>
      </c>
      <c r="G49" s="14" t="n">
        <v>1</v>
      </c>
      <c r="H49" s="14" t="n">
        <v>1</v>
      </c>
    </row>
    <row r="50">
      <c r="A50" s="14" t="inlineStr">
        <is>
          <t>ARG|ecf.die</t>
        </is>
      </c>
      <c r="B50" s="14" t="inlineStr">
        <is>
          <t>ARG</t>
        </is>
      </c>
      <c r="C50" s="14" t="inlineStr">
        <is>
          <t>ecf.die</t>
        </is>
      </c>
      <c r="D50" s="14" t="n">
        <v>1</v>
      </c>
      <c r="E50" s="14" t="n">
        <v>1</v>
      </c>
      <c r="F50" s="14" t="n">
        <v>1</v>
      </c>
      <c r="G50" s="14" t="n">
        <v>1</v>
      </c>
      <c r="H50" s="14" t="n">
        <v>1</v>
      </c>
    </row>
    <row r="51">
      <c r="A51" s="14" t="inlineStr">
        <is>
          <t>ARG|ecf.gso</t>
        </is>
      </c>
      <c r="B51" s="14" t="inlineStr">
        <is>
          <t>ARG</t>
        </is>
      </c>
      <c r="C51" s="14" t="inlineStr">
        <is>
          <t>ecf.gso</t>
        </is>
      </c>
      <c r="D51" s="14" t="n">
        <v>1</v>
      </c>
      <c r="E51" s="14" t="n">
        <v>1</v>
      </c>
      <c r="F51" s="14" t="n">
        <v>1</v>
      </c>
      <c r="G51" s="14" t="n">
        <v>1</v>
      </c>
      <c r="H51" s="14" t="n">
        <v>1</v>
      </c>
    </row>
    <row r="52">
      <c r="A52" s="14" t="inlineStr">
        <is>
          <t>ARG|ecf.jfu</t>
        </is>
      </c>
      <c r="B52" s="14" t="inlineStr">
        <is>
          <t>ARG</t>
        </is>
      </c>
      <c r="C52" s="14" t="inlineStr">
        <is>
          <t>ecf.jfu</t>
        </is>
      </c>
      <c r="D52" s="14" t="n">
        <v>0</v>
      </c>
      <c r="E52" s="14" t="n">
        <v>0</v>
      </c>
      <c r="F52" s="14" t="n">
        <v>0</v>
      </c>
      <c r="G52" s="14" t="n">
        <v>0</v>
      </c>
      <c r="H52" s="14" t="n">
        <v>1</v>
      </c>
    </row>
    <row r="53">
      <c r="A53" s="14" t="inlineStr">
        <is>
          <t>ARG|ecf.ker</t>
        </is>
      </c>
      <c r="B53" s="14" t="inlineStr">
        <is>
          <t>ARG</t>
        </is>
      </c>
      <c r="C53" s="14" t="inlineStr">
        <is>
          <t>ecf.ker</t>
        </is>
      </c>
      <c r="D53" s="14" t="n">
        <v>1</v>
      </c>
      <c r="E53" s="14" t="n">
        <v>1</v>
      </c>
      <c r="F53" s="14" t="n">
        <v>1</v>
      </c>
      <c r="G53" s="14" t="n">
        <v>1</v>
      </c>
      <c r="H53" s="14" t="n">
        <v>1</v>
      </c>
    </row>
    <row r="54">
      <c r="A54" s="14" t="inlineStr">
        <is>
          <t>ARG|ecf.oop</t>
        </is>
      </c>
      <c r="B54" s="14" t="inlineStr">
        <is>
          <t>ARG</t>
        </is>
      </c>
      <c r="C54" s="14" t="inlineStr">
        <is>
          <t>ecf.oop</t>
        </is>
      </c>
      <c r="D54" s="14" t="n">
        <v>1</v>
      </c>
      <c r="E54" s="14" t="n">
        <v>1</v>
      </c>
      <c r="F54" s="14" t="n">
        <v>1</v>
      </c>
      <c r="G54" s="14" t="n">
        <v>1</v>
      </c>
      <c r="H54" s="14" t="n">
        <v>1</v>
      </c>
    </row>
    <row r="55">
      <c r="A55" s="14" t="inlineStr">
        <is>
          <t>ARG|ecr.all</t>
        </is>
      </c>
      <c r="B55" s="14" t="inlineStr">
        <is>
          <t>ARG</t>
        </is>
      </c>
      <c r="C55" s="14" t="inlineStr">
        <is>
          <t>ecr.all</t>
        </is>
      </c>
      <c r="D55" s="14" t="n">
        <v>4.66853</v>
      </c>
      <c r="E55" s="14" t="n">
        <v>6.071955</v>
      </c>
      <c r="F55" s="14" t="n">
        <v>5.37876</v>
      </c>
      <c r="G55" s="14" t="n">
        <v>3.043242</v>
      </c>
      <c r="H55" s="14" t="n">
        <v>5.327915</v>
      </c>
    </row>
    <row r="56">
      <c r="A56" s="14" t="inlineStr">
        <is>
          <t>ARG|ecr.coa</t>
        </is>
      </c>
      <c r="B56" s="14" t="inlineStr">
        <is>
          <t>ARG</t>
        </is>
      </c>
      <c r="C56" s="14" t="inlineStr">
        <is>
          <t>ecr.coa</t>
        </is>
      </c>
      <c r="D56" s="14" t="n">
        <v>1.669253</v>
      </c>
      <c r="E56" s="14" t="n">
        <v>2.953183</v>
      </c>
      <c r="F56" s="14" t="n">
        <v>3.269188</v>
      </c>
      <c r="G56" s="14" t="n">
        <v>2.271481</v>
      </c>
      <c r="H56" s="14" t="n">
        <v>5.327915</v>
      </c>
    </row>
    <row r="57">
      <c r="A57" s="14" t="inlineStr">
        <is>
          <t>ARG|ecr.die</t>
        </is>
      </c>
      <c r="B57" s="14" t="inlineStr">
        <is>
          <t>ARG</t>
        </is>
      </c>
      <c r="C57" s="14" t="inlineStr">
        <is>
          <t>ecr.die</t>
        </is>
      </c>
      <c r="D57" s="14" t="n">
        <v>5.595363</v>
      </c>
      <c r="E57" s="14" t="n">
        <v>7.423382</v>
      </c>
      <c r="F57" s="14" t="n">
        <v>6.571811</v>
      </c>
      <c r="G57" s="14" t="n">
        <v>3.806339</v>
      </c>
      <c r="H57" s="14" t="n">
        <v>5.327915</v>
      </c>
    </row>
    <row r="58">
      <c r="A58" s="14" t="inlineStr">
        <is>
          <t>ARG|ecr.gso</t>
        </is>
      </c>
      <c r="B58" s="14" t="inlineStr">
        <is>
          <t>ARG</t>
        </is>
      </c>
      <c r="C58" s="14" t="inlineStr">
        <is>
          <t>ecr.gso</t>
        </is>
      </c>
      <c r="D58" s="14" t="n">
        <v>5.889472</v>
      </c>
      <c r="E58" s="14" t="n">
        <v>6.781844</v>
      </c>
      <c r="F58" s="14" t="n">
        <v>5.462314</v>
      </c>
      <c r="G58" s="14" t="n">
        <v>2.60259</v>
      </c>
      <c r="H58" s="14" t="n">
        <v>5.327915</v>
      </c>
    </row>
    <row r="59">
      <c r="A59" s="14" t="inlineStr">
        <is>
          <t>ARG|ecr.ker</t>
        </is>
      </c>
      <c r="B59" s="14" t="inlineStr">
        <is>
          <t>ARG</t>
        </is>
      </c>
      <c r="C59" s="14" t="inlineStr">
        <is>
          <t>ecr.ker</t>
        </is>
      </c>
      <c r="D59" s="14" t="n">
        <v>5.881757</v>
      </c>
      <c r="E59" s="14" t="n">
        <v>7.803341</v>
      </c>
      <c r="F59" s="14" t="n">
        <v>6.908183</v>
      </c>
      <c r="G59" s="14" t="n">
        <v>4.001163</v>
      </c>
      <c r="H59" s="14" t="n">
        <v>5.327915</v>
      </c>
    </row>
    <row r="60">
      <c r="A60" s="14" t="inlineStr">
        <is>
          <t>ARG|ecr.oop</t>
        </is>
      </c>
      <c r="B60" s="14" t="inlineStr">
        <is>
          <t>ARG</t>
        </is>
      </c>
      <c r="C60" s="14" t="inlineStr">
        <is>
          <t>ecr.oop</t>
        </is>
      </c>
      <c r="D60" s="14" t="n">
        <v>4.306806</v>
      </c>
      <c r="E60" s="14" t="n">
        <v>5.398027</v>
      </c>
      <c r="F60" s="14" t="n">
        <v>4.682302</v>
      </c>
      <c r="G60" s="14" t="n">
        <v>2.534636</v>
      </c>
      <c r="H60" s="14" t="n">
        <v>5.327915</v>
      </c>
    </row>
    <row r="61">
      <c r="A61" s="14" t="inlineStr">
        <is>
          <t>ARG|ecs.ind</t>
        </is>
      </c>
      <c r="B61" s="14" t="inlineStr">
        <is>
          <t>ARG</t>
        </is>
      </c>
      <c r="C61" s="14" t="inlineStr">
        <is>
          <t>ecs.ind</t>
        </is>
      </c>
      <c r="D61" s="14" t="n">
        <v>1</v>
      </c>
      <c r="E61" s="14" t="n">
        <v>1</v>
      </c>
      <c r="F61" s="14" t="n">
        <v>1</v>
      </c>
      <c r="G61" s="14" t="n">
        <v>1</v>
      </c>
      <c r="H61" s="14" t="n">
        <v>1</v>
      </c>
    </row>
    <row r="62">
      <c r="A62" s="14" t="inlineStr">
        <is>
          <t>ARG|ecs.pow</t>
        </is>
      </c>
      <c r="B62" s="14" t="inlineStr">
        <is>
          <t>ARG</t>
        </is>
      </c>
      <c r="C62" s="14" t="inlineStr">
        <is>
          <t>ecs.pow</t>
        </is>
      </c>
      <c r="D62" s="14" t="n">
        <v>1</v>
      </c>
      <c r="E62" s="14" t="n">
        <v>1</v>
      </c>
      <c r="F62" s="14" t="n">
        <v>1</v>
      </c>
      <c r="G62" s="14" t="n">
        <v>1</v>
      </c>
      <c r="H62" s="14" t="n">
        <v>1</v>
      </c>
    </row>
    <row r="63">
      <c r="A63" s="14" t="inlineStr">
        <is>
          <t>ARG|ecs.res</t>
        </is>
      </c>
      <c r="B63" s="14" t="inlineStr">
        <is>
          <t>ARG</t>
        </is>
      </c>
      <c r="C63" s="14" t="inlineStr">
        <is>
          <t>ecs.res</t>
        </is>
      </c>
      <c r="D63" s="14" t="n">
        <v>1</v>
      </c>
      <c r="E63" s="14" t="n">
        <v>1</v>
      </c>
      <c r="F63" s="14" t="n">
        <v>1</v>
      </c>
      <c r="G63" s="14" t="n">
        <v>1</v>
      </c>
      <c r="H63" s="14" t="n">
        <v>1</v>
      </c>
    </row>
    <row r="64">
      <c r="A64" s="14" t="inlineStr">
        <is>
          <t>ARG|ecs.trs</t>
        </is>
      </c>
      <c r="B64" s="14" t="inlineStr">
        <is>
          <t>ARG</t>
        </is>
      </c>
      <c r="C64" s="14" t="inlineStr">
        <is>
          <t>ecs.trs</t>
        </is>
      </c>
      <c r="D64" s="14" t="n">
        <v>1</v>
      </c>
      <c r="E64" s="14" t="n">
        <v>1</v>
      </c>
      <c r="F64" s="14" t="n">
        <v>1</v>
      </c>
      <c r="G64" s="14" t="n">
        <v>1</v>
      </c>
      <c r="H64" s="14" t="n">
        <v>1</v>
      </c>
    </row>
    <row r="65">
      <c r="A65" s="14" t="inlineStr">
        <is>
          <t>AUS|eef.coa</t>
        </is>
      </c>
      <c r="B65" s="14" t="inlineStr">
        <is>
          <t>AUS</t>
        </is>
      </c>
      <c r="C65" s="14" t="inlineStr">
        <is>
          <t>eef.coa</t>
        </is>
      </c>
      <c r="D65" s="14" t="n"/>
      <c r="E65" s="14" t="n"/>
      <c r="F65" s="14" t="n"/>
      <c r="G65" s="14" t="n">
        <v>1</v>
      </c>
      <c r="H65" s="14" t="n">
        <v>1</v>
      </c>
    </row>
    <row r="66">
      <c r="A66" s="14" t="inlineStr">
        <is>
          <t>AUS|eef.die</t>
        </is>
      </c>
      <c r="B66" s="14" t="inlineStr">
        <is>
          <t>AUS</t>
        </is>
      </c>
      <c r="C66" s="14" t="inlineStr">
        <is>
          <t>eef.die</t>
        </is>
      </c>
      <c r="D66" s="14" t="n"/>
      <c r="E66" s="14" t="n"/>
      <c r="F66" s="14" t="n"/>
      <c r="G66" s="14" t="n">
        <v>1</v>
      </c>
      <c r="H66" s="14" t="n">
        <v>1</v>
      </c>
    </row>
    <row r="67">
      <c r="A67" s="14" t="inlineStr">
        <is>
          <t>AUS|eef.gso</t>
        </is>
      </c>
      <c r="B67" s="14" t="inlineStr">
        <is>
          <t>AUS</t>
        </is>
      </c>
      <c r="C67" s="14" t="inlineStr">
        <is>
          <t>eef.gso</t>
        </is>
      </c>
      <c r="D67" s="14" t="n"/>
      <c r="E67" s="14" t="n"/>
      <c r="F67" s="14" t="n"/>
      <c r="G67" s="14" t="n">
        <v>1</v>
      </c>
      <c r="H67" s="14" t="n">
        <v>1</v>
      </c>
    </row>
    <row r="68">
      <c r="A68" s="14" t="inlineStr">
        <is>
          <t>AUS|eef.jfu</t>
        </is>
      </c>
      <c r="B68" s="14" t="inlineStr">
        <is>
          <t>AUS</t>
        </is>
      </c>
      <c r="C68" s="14" t="inlineStr">
        <is>
          <t>eef.jfu</t>
        </is>
      </c>
      <c r="D68" s="14" t="n"/>
      <c r="E68" s="14" t="n"/>
      <c r="F68" s="14" t="n"/>
      <c r="G68" s="14" t="n">
        <v>1</v>
      </c>
      <c r="H68" s="14" t="n">
        <v>1</v>
      </c>
    </row>
    <row r="69">
      <c r="A69" s="14" t="inlineStr">
        <is>
          <t>AUS|eef.ker</t>
        </is>
      </c>
      <c r="B69" s="14" t="inlineStr">
        <is>
          <t>AUS</t>
        </is>
      </c>
      <c r="C69" s="14" t="inlineStr">
        <is>
          <t>eef.ker</t>
        </is>
      </c>
      <c r="D69" s="14" t="n"/>
      <c r="E69" s="14" t="n"/>
      <c r="F69" s="14" t="n"/>
      <c r="G69" s="14" t="n">
        <v>1</v>
      </c>
      <c r="H69" s="14" t="n">
        <v>1</v>
      </c>
    </row>
    <row r="70">
      <c r="A70" s="14" t="inlineStr">
        <is>
          <t>AUS|eef.lpg</t>
        </is>
      </c>
      <c r="B70" s="14" t="inlineStr">
        <is>
          <t>AUS</t>
        </is>
      </c>
      <c r="C70" s="14" t="inlineStr">
        <is>
          <t>eef.lpg</t>
        </is>
      </c>
      <c r="D70" s="14" t="n"/>
      <c r="E70" s="14" t="n"/>
      <c r="F70" s="14" t="n"/>
      <c r="G70" s="14" t="n">
        <v>1</v>
      </c>
      <c r="H70" s="14" t="n">
        <v>1</v>
      </c>
    </row>
    <row r="71">
      <c r="A71" s="14" t="inlineStr">
        <is>
          <t>AUS|eef.nga</t>
        </is>
      </c>
      <c r="B71" s="14" t="inlineStr">
        <is>
          <t>AUS</t>
        </is>
      </c>
      <c r="C71" s="14" t="inlineStr">
        <is>
          <t>eef.nga</t>
        </is>
      </c>
      <c r="D71" s="14" t="n"/>
      <c r="E71" s="14" t="n"/>
      <c r="F71" s="14" t="n"/>
      <c r="G71" s="14" t="n">
        <v>1</v>
      </c>
      <c r="H71" s="14" t="n">
        <v>1</v>
      </c>
    </row>
    <row r="72">
      <c r="A72" s="14" t="inlineStr">
        <is>
          <t>AUS|eef.oop</t>
        </is>
      </c>
      <c r="B72" s="14" t="inlineStr">
        <is>
          <t>AUS</t>
        </is>
      </c>
      <c r="C72" s="14" t="inlineStr">
        <is>
          <t>eef.oop</t>
        </is>
      </c>
      <c r="D72" s="14" t="n"/>
      <c r="E72" s="14" t="n"/>
      <c r="F72" s="14" t="n"/>
      <c r="G72" s="14" t="n">
        <v>1</v>
      </c>
      <c r="H72" s="14" t="n">
        <v>1</v>
      </c>
    </row>
    <row r="73">
      <c r="A73" s="14" t="inlineStr">
        <is>
          <t>AUS|eer.all</t>
        </is>
      </c>
      <c r="B73" s="14" t="inlineStr">
        <is>
          <t>AUS</t>
        </is>
      </c>
      <c r="C73" s="14" t="inlineStr">
        <is>
          <t>eer.all</t>
        </is>
      </c>
      <c r="D73" s="14" t="n"/>
      <c r="E73" s="14" t="n"/>
      <c r="F73" s="14" t="n"/>
      <c r="G73" s="14" t="n">
        <v>21.90375</v>
      </c>
      <c r="H73" s="14" t="n">
        <v>21.81612</v>
      </c>
    </row>
    <row r="74">
      <c r="A74" s="14" t="inlineStr">
        <is>
          <t>AUS|ees.ind</t>
        </is>
      </c>
      <c r="B74" s="14" t="inlineStr">
        <is>
          <t>AUS</t>
        </is>
      </c>
      <c r="C74" s="14" t="inlineStr">
        <is>
          <t>ees.ind</t>
        </is>
      </c>
      <c r="D74" s="14" t="n"/>
      <c r="E74" s="14" t="n"/>
      <c r="F74" s="14" t="n">
        <v>0.361151</v>
      </c>
      <c r="G74" s="14" t="n">
        <v>0.361151</v>
      </c>
      <c r="H74" s="14" t="n">
        <v>0.361151</v>
      </c>
    </row>
    <row r="75">
      <c r="A75" s="14" t="inlineStr">
        <is>
          <t>AUS|ees.pow</t>
        </is>
      </c>
      <c r="B75" s="14" t="inlineStr">
        <is>
          <t>AUS</t>
        </is>
      </c>
      <c r="C75" s="14" t="inlineStr">
        <is>
          <t>ees.pow</t>
        </is>
      </c>
      <c r="D75" s="14" t="n"/>
      <c r="E75" s="14" t="n"/>
      <c r="F75" s="14" t="n">
        <v>0.361151</v>
      </c>
      <c r="G75" s="14" t="n">
        <v>0.361151</v>
      </c>
      <c r="H75" s="14" t="n">
        <v>0.361151</v>
      </c>
    </row>
    <row r="76">
      <c r="A76" s="14" t="inlineStr">
        <is>
          <t>AUS|ees.trs</t>
        </is>
      </c>
      <c r="B76" s="14" t="inlineStr">
        <is>
          <t>AUS</t>
        </is>
      </c>
      <c r="C76" s="14" t="inlineStr">
        <is>
          <t>ees.trs</t>
        </is>
      </c>
      <c r="D76" s="14" t="n"/>
      <c r="E76" s="14" t="n"/>
      <c r="F76" s="14" t="n">
        <v>0.361151</v>
      </c>
      <c r="G76" s="14" t="n">
        <v>0.361151</v>
      </c>
      <c r="H76" s="14" t="n">
        <v>0.361151</v>
      </c>
    </row>
    <row r="77">
      <c r="A77" s="14" t="inlineStr">
        <is>
          <t>AUT|eef.coa</t>
        </is>
      </c>
      <c r="B77" s="14" t="inlineStr">
        <is>
          <t>AUT</t>
        </is>
      </c>
      <c r="C77" s="14" t="inlineStr">
        <is>
          <t>eef.coa</t>
        </is>
      </c>
      <c r="D77" s="14" t="n">
        <v>0</v>
      </c>
      <c r="E77" s="14" t="n">
        <v>0</v>
      </c>
      <c r="F77" s="14" t="n">
        <v>1</v>
      </c>
      <c r="G77" s="14" t="n">
        <v>1</v>
      </c>
      <c r="H77" s="14" t="n">
        <v>1</v>
      </c>
    </row>
    <row r="78">
      <c r="A78" s="14" t="inlineStr">
        <is>
          <t>AUT|eef.die</t>
        </is>
      </c>
      <c r="B78" s="14" t="inlineStr">
        <is>
          <t>AUT</t>
        </is>
      </c>
      <c r="C78" s="14" t="inlineStr">
        <is>
          <t>eef.die</t>
        </is>
      </c>
      <c r="D78" s="14" t="n">
        <v>0</v>
      </c>
      <c r="E78" s="14" t="n">
        <v>0</v>
      </c>
      <c r="F78" s="14" t="n">
        <v>1</v>
      </c>
      <c r="G78" s="14" t="n">
        <v>1</v>
      </c>
      <c r="H78" s="14" t="n">
        <v>1</v>
      </c>
    </row>
    <row r="79">
      <c r="A79" s="14" t="inlineStr">
        <is>
          <t>AUT|eef.gso</t>
        </is>
      </c>
      <c r="B79" s="14" t="inlineStr">
        <is>
          <t>AUT</t>
        </is>
      </c>
      <c r="C79" s="14" t="inlineStr">
        <is>
          <t>eef.gso</t>
        </is>
      </c>
      <c r="D79" s="14" t="n">
        <v>0</v>
      </c>
      <c r="E79" s="14" t="n">
        <v>0</v>
      </c>
      <c r="F79" s="14" t="n">
        <v>1</v>
      </c>
      <c r="G79" s="14" t="n">
        <v>1</v>
      </c>
      <c r="H79" s="14" t="n">
        <v>1</v>
      </c>
    </row>
    <row r="80">
      <c r="A80" s="14" t="inlineStr">
        <is>
          <t>AUT|eef.ker</t>
        </is>
      </c>
      <c r="B80" s="14" t="inlineStr">
        <is>
          <t>AUT</t>
        </is>
      </c>
      <c r="C80" s="14" t="inlineStr">
        <is>
          <t>eef.ker</t>
        </is>
      </c>
      <c r="D80" s="14" t="n">
        <v>0</v>
      </c>
      <c r="E80" s="14" t="n">
        <v>0</v>
      </c>
      <c r="F80" s="14" t="n">
        <v>1</v>
      </c>
      <c r="G80" s="14" t="n">
        <v>1</v>
      </c>
      <c r="H80" s="14" t="n">
        <v>1</v>
      </c>
    </row>
    <row r="81">
      <c r="A81" s="14" t="inlineStr">
        <is>
          <t>AUT|eef.lpg</t>
        </is>
      </c>
      <c r="B81" s="14" t="inlineStr">
        <is>
          <t>AUT</t>
        </is>
      </c>
      <c r="C81" s="14" t="inlineStr">
        <is>
          <t>eef.lpg</t>
        </is>
      </c>
      <c r="D81" s="14" t="n">
        <v>0</v>
      </c>
      <c r="E81" s="14" t="n">
        <v>0</v>
      </c>
      <c r="F81" s="14" t="n">
        <v>1</v>
      </c>
      <c r="G81" s="14" t="n">
        <v>1</v>
      </c>
      <c r="H81" s="14" t="n">
        <v>1</v>
      </c>
    </row>
    <row r="82">
      <c r="A82" s="14" t="inlineStr">
        <is>
          <t>AUT|eef.nga</t>
        </is>
      </c>
      <c r="B82" s="14" t="inlineStr">
        <is>
          <t>AUT</t>
        </is>
      </c>
      <c r="C82" s="14" t="inlineStr">
        <is>
          <t>eef.nga</t>
        </is>
      </c>
      <c r="D82" s="14" t="n">
        <v>0</v>
      </c>
      <c r="E82" s="14" t="n">
        <v>0</v>
      </c>
      <c r="F82" s="14" t="n">
        <v>1</v>
      </c>
      <c r="G82" s="14" t="n">
        <v>1</v>
      </c>
      <c r="H82" s="14" t="n">
        <v>1</v>
      </c>
    </row>
    <row r="83">
      <c r="A83" s="14" t="inlineStr">
        <is>
          <t>AUT|eef.oop</t>
        </is>
      </c>
      <c r="B83" s="14" t="inlineStr">
        <is>
          <t>AUT</t>
        </is>
      </c>
      <c r="C83" s="14" t="inlineStr">
        <is>
          <t>eef.oop</t>
        </is>
      </c>
      <c r="D83" s="14" t="n">
        <v>0</v>
      </c>
      <c r="E83" s="14" t="n">
        <v>0</v>
      </c>
      <c r="F83" s="14" t="n">
        <v>1</v>
      </c>
      <c r="G83" s="14" t="n">
        <v>1</v>
      </c>
      <c r="H83" s="14" t="n">
        <v>1</v>
      </c>
    </row>
    <row r="84">
      <c r="A84" s="14" t="inlineStr">
        <is>
          <t>AUT|eer.all</t>
        </is>
      </c>
      <c r="B84" s="14" t="inlineStr">
        <is>
          <t>AUT</t>
        </is>
      </c>
      <c r="C84" s="14" t="inlineStr">
        <is>
          <t>eer.all</t>
        </is>
      </c>
      <c r="D84" s="14" t="n"/>
      <c r="E84" s="14" t="n"/>
      <c r="F84" s="14" t="n">
        <v>35.34375</v>
      </c>
      <c r="G84" s="14" t="n">
        <v>48.3705</v>
      </c>
      <c r="H84" s="14" t="n">
        <v>48.546</v>
      </c>
    </row>
    <row r="85">
      <c r="A85" s="14" t="inlineStr">
        <is>
          <t>AUT|ees.ind</t>
        </is>
      </c>
      <c r="B85" s="14" t="inlineStr">
        <is>
          <t>AUT</t>
        </is>
      </c>
      <c r="C85" s="14" t="inlineStr">
        <is>
          <t>ees.ind</t>
        </is>
      </c>
      <c r="D85" s="14" t="n"/>
      <c r="E85" s="14" t="n"/>
      <c r="F85" s="14" t="n">
        <v>0.466641</v>
      </c>
      <c r="G85" s="14" t="n">
        <v>0.466641</v>
      </c>
      <c r="H85" s="14" t="n">
        <v>0.466641</v>
      </c>
    </row>
    <row r="86">
      <c r="A86" s="14" t="inlineStr">
        <is>
          <t>AUT|ees.pow</t>
        </is>
      </c>
      <c r="B86" s="14" t="inlineStr">
        <is>
          <t>AUT</t>
        </is>
      </c>
      <c r="C86" s="14" t="inlineStr">
        <is>
          <t>ees.pow</t>
        </is>
      </c>
      <c r="D86" s="14" t="n"/>
      <c r="E86" s="14" t="n"/>
      <c r="F86" s="14" t="n">
        <v>0.466641</v>
      </c>
      <c r="G86" s="14" t="n">
        <v>0.466641</v>
      </c>
      <c r="H86" s="14" t="n">
        <v>0.466641</v>
      </c>
    </row>
    <row r="87">
      <c r="A87" s="14" t="inlineStr">
        <is>
          <t>AUT|ees.res</t>
        </is>
      </c>
      <c r="B87" s="14" t="inlineStr">
        <is>
          <t>AUT</t>
        </is>
      </c>
      <c r="C87" s="14" t="inlineStr">
        <is>
          <t>ees.res</t>
        </is>
      </c>
      <c r="D87" s="14" t="n"/>
      <c r="E87" s="14" t="n"/>
      <c r="F87" s="14" t="n">
        <v>0.466641</v>
      </c>
      <c r="G87" s="14" t="n">
        <v>0.466641</v>
      </c>
      <c r="H87" s="14" t="n">
        <v>0.466641</v>
      </c>
    </row>
    <row r="88">
      <c r="A88" s="14" t="inlineStr">
        <is>
          <t>AUT|ees.trs</t>
        </is>
      </c>
      <c r="B88" s="14" t="inlineStr">
        <is>
          <t>AUT</t>
        </is>
      </c>
      <c r="C88" s="14" t="inlineStr">
        <is>
          <t>ees.trs</t>
        </is>
      </c>
      <c r="D88" s="14" t="n"/>
      <c r="E88" s="14" t="n"/>
      <c r="F88" s="14" t="n">
        <v>0.466641</v>
      </c>
      <c r="G88" s="14" t="n">
        <v>0.466641</v>
      </c>
      <c r="H88" s="14" t="n">
        <v>0.466641</v>
      </c>
    </row>
    <row r="89">
      <c r="A89" s="14" t="inlineStr">
        <is>
          <t>BEL|eef.bio</t>
        </is>
      </c>
      <c r="B89" s="14" t="inlineStr">
        <is>
          <t>BEL</t>
        </is>
      </c>
      <c r="C89" s="14" t="inlineStr">
        <is>
          <t>eef.bio</t>
        </is>
      </c>
      <c r="D89" s="14" t="n">
        <v>0</v>
      </c>
      <c r="E89" s="14" t="n">
        <v>1</v>
      </c>
      <c r="F89" s="14" t="n">
        <v>1</v>
      </c>
      <c r="G89" s="14" t="n">
        <v>1</v>
      </c>
      <c r="H89" s="14" t="n">
        <v>1</v>
      </c>
    </row>
    <row r="90">
      <c r="A90" s="14" t="inlineStr">
        <is>
          <t>BEL|eef.coa</t>
        </is>
      </c>
      <c r="B90" s="14" t="inlineStr">
        <is>
          <t>BEL</t>
        </is>
      </c>
      <c r="C90" s="14" t="inlineStr">
        <is>
          <t>eef.coa</t>
        </is>
      </c>
      <c r="D90" s="14" t="n">
        <v>1</v>
      </c>
      <c r="E90" s="14" t="n">
        <v>1</v>
      </c>
      <c r="F90" s="14" t="n">
        <v>1</v>
      </c>
      <c r="G90" s="14" t="n">
        <v>1</v>
      </c>
      <c r="H90" s="14" t="n">
        <v>1</v>
      </c>
    </row>
    <row r="91">
      <c r="A91" s="14" t="inlineStr">
        <is>
          <t>BEL|eef.die</t>
        </is>
      </c>
      <c r="B91" s="14" t="inlineStr">
        <is>
          <t>BEL</t>
        </is>
      </c>
      <c r="C91" s="14" t="inlineStr">
        <is>
          <t>eef.die</t>
        </is>
      </c>
      <c r="D91" s="14" t="n">
        <v>1</v>
      </c>
      <c r="E91" s="14" t="n">
        <v>1</v>
      </c>
      <c r="F91" s="14" t="n">
        <v>1</v>
      </c>
      <c r="G91" s="14" t="n">
        <v>1</v>
      </c>
      <c r="H91" s="14" t="n">
        <v>1</v>
      </c>
    </row>
    <row r="92">
      <c r="A92" s="14" t="inlineStr">
        <is>
          <t>BEL|eef.gso</t>
        </is>
      </c>
      <c r="B92" s="14" t="inlineStr">
        <is>
          <t>BEL</t>
        </is>
      </c>
      <c r="C92" s="14" t="inlineStr">
        <is>
          <t>eef.gso</t>
        </is>
      </c>
      <c r="D92" s="14" t="n">
        <v>1</v>
      </c>
      <c r="E92" s="14" t="n">
        <v>1</v>
      </c>
      <c r="F92" s="14" t="n">
        <v>1</v>
      </c>
      <c r="G92" s="14" t="n">
        <v>1</v>
      </c>
      <c r="H92" s="14" t="n">
        <v>1</v>
      </c>
    </row>
    <row r="93">
      <c r="A93" s="14" t="inlineStr">
        <is>
          <t>BEL|eef.jfu</t>
        </is>
      </c>
      <c r="B93" s="14" t="inlineStr">
        <is>
          <t>BEL</t>
        </is>
      </c>
      <c r="C93" s="14" t="inlineStr">
        <is>
          <t>eef.jfu</t>
        </is>
      </c>
      <c r="D93" s="14" t="n">
        <v>1</v>
      </c>
      <c r="E93" s="14" t="n">
        <v>1</v>
      </c>
      <c r="F93" s="14" t="n">
        <v>1</v>
      </c>
      <c r="G93" s="14" t="n">
        <v>1</v>
      </c>
      <c r="H93" s="14" t="n">
        <v>1</v>
      </c>
    </row>
    <row r="94">
      <c r="A94" s="14" t="inlineStr">
        <is>
          <t>BEL|eef.ker</t>
        </is>
      </c>
      <c r="B94" s="14" t="inlineStr">
        <is>
          <t>BEL</t>
        </is>
      </c>
      <c r="C94" s="14" t="inlineStr">
        <is>
          <t>eef.ker</t>
        </is>
      </c>
      <c r="D94" s="14" t="n">
        <v>1</v>
      </c>
      <c r="E94" s="14" t="n">
        <v>1</v>
      </c>
      <c r="F94" s="14" t="n">
        <v>1</v>
      </c>
      <c r="G94" s="14" t="n">
        <v>1</v>
      </c>
      <c r="H94" s="14" t="n">
        <v>1</v>
      </c>
    </row>
    <row r="95">
      <c r="A95" s="14" t="inlineStr">
        <is>
          <t>BEL|eef.lpg</t>
        </is>
      </c>
      <c r="B95" s="14" t="inlineStr">
        <is>
          <t>BEL</t>
        </is>
      </c>
      <c r="C95" s="14" t="inlineStr">
        <is>
          <t>eef.lpg</t>
        </is>
      </c>
      <c r="D95" s="14" t="n">
        <v>1</v>
      </c>
      <c r="E95" s="14" t="n">
        <v>1</v>
      </c>
      <c r="F95" s="14" t="n">
        <v>1</v>
      </c>
      <c r="G95" s="14" t="n">
        <v>1</v>
      </c>
      <c r="H95" s="14" t="n">
        <v>1</v>
      </c>
    </row>
    <row r="96">
      <c r="A96" s="14" t="inlineStr">
        <is>
          <t>BEL|eef.nga</t>
        </is>
      </c>
      <c r="B96" s="14" t="inlineStr">
        <is>
          <t>BEL</t>
        </is>
      </c>
      <c r="C96" s="14" t="inlineStr">
        <is>
          <t>eef.nga</t>
        </is>
      </c>
      <c r="D96" s="14" t="n">
        <v>1</v>
      </c>
      <c r="E96" s="14" t="n">
        <v>1</v>
      </c>
      <c r="F96" s="14" t="n">
        <v>1</v>
      </c>
      <c r="G96" s="14" t="n">
        <v>1</v>
      </c>
      <c r="H96" s="14" t="n">
        <v>1</v>
      </c>
    </row>
    <row r="97">
      <c r="A97" s="14" t="inlineStr">
        <is>
          <t>BEL|eef.oop</t>
        </is>
      </c>
      <c r="B97" s="14" t="inlineStr">
        <is>
          <t>BEL</t>
        </is>
      </c>
      <c r="C97" s="14" t="inlineStr">
        <is>
          <t>eef.oop</t>
        </is>
      </c>
      <c r="D97" s="14" t="n">
        <v>1</v>
      </c>
      <c r="E97" s="14" t="n">
        <v>1</v>
      </c>
      <c r="F97" s="14" t="n">
        <v>1</v>
      </c>
      <c r="G97" s="14" t="n">
        <v>1</v>
      </c>
      <c r="H97" s="14" t="n">
        <v>1</v>
      </c>
    </row>
    <row r="98">
      <c r="A98" s="14" t="inlineStr">
        <is>
          <t>BEL|eer.all</t>
        </is>
      </c>
      <c r="B98" s="14" t="inlineStr">
        <is>
          <t>BEL</t>
        </is>
      </c>
      <c r="C98" s="14" t="inlineStr">
        <is>
          <t>eer.all</t>
        </is>
      </c>
      <c r="D98" s="14" t="n">
        <v>49.779548</v>
      </c>
      <c r="E98" s="14" t="n">
        <v>86.52610799999999</v>
      </c>
      <c r="F98" s="14" t="n">
        <v>96.298125</v>
      </c>
      <c r="G98" s="14" t="n">
        <v>61.301547</v>
      </c>
      <c r="H98" s="14" t="n">
        <v>70.370124</v>
      </c>
    </row>
    <row r="99">
      <c r="A99" s="14" t="inlineStr">
        <is>
          <t>BEL|ees.ind</t>
        </is>
      </c>
      <c r="B99" s="14" t="inlineStr">
        <is>
          <t>BEL</t>
        </is>
      </c>
      <c r="C99" s="14" t="inlineStr">
        <is>
          <t>ees.ind</t>
        </is>
      </c>
      <c r="D99" s="14" t="n">
        <v>0.961278</v>
      </c>
      <c r="E99" s="14" t="n">
        <v>1</v>
      </c>
      <c r="F99" s="14" t="n">
        <v>1</v>
      </c>
      <c r="G99" s="14" t="n">
        <v>0.92625</v>
      </c>
      <c r="H99" s="14" t="n">
        <v>0.92625</v>
      </c>
    </row>
    <row r="100">
      <c r="A100" s="14" t="inlineStr">
        <is>
          <t>BEL|ees.pow</t>
        </is>
      </c>
      <c r="B100" s="14" t="inlineStr">
        <is>
          <t>BEL</t>
        </is>
      </c>
      <c r="C100" s="14" t="inlineStr">
        <is>
          <t>ees.pow</t>
        </is>
      </c>
      <c r="D100" s="14" t="n">
        <v>0.171709</v>
      </c>
      <c r="E100" s="14" t="n">
        <v>0.159386</v>
      </c>
      <c r="F100" s="14" t="n">
        <v>0.192117</v>
      </c>
      <c r="G100" s="14" t="n">
        <v>0.203628</v>
      </c>
      <c r="H100" s="14" t="n">
        <v>0.203628</v>
      </c>
    </row>
    <row r="101">
      <c r="A101" s="14" t="inlineStr">
        <is>
          <t>BGR|eef.bio</t>
        </is>
      </c>
      <c r="B101" s="14" t="inlineStr">
        <is>
          <t>BGR</t>
        </is>
      </c>
      <c r="C101" s="14" t="inlineStr">
        <is>
          <t>eef.bio</t>
        </is>
      </c>
      <c r="D101" s="14" t="n">
        <v>0</v>
      </c>
      <c r="E101" s="14" t="n">
        <v>1</v>
      </c>
      <c r="F101" s="14" t="n">
        <v>1</v>
      </c>
      <c r="G101" s="14" t="n">
        <v>1</v>
      </c>
      <c r="H101" s="14" t="n">
        <v>1</v>
      </c>
    </row>
    <row r="102">
      <c r="A102" s="14" t="inlineStr">
        <is>
          <t>BGR|eef.coa</t>
        </is>
      </c>
      <c r="B102" s="14" t="inlineStr">
        <is>
          <t>BGR</t>
        </is>
      </c>
      <c r="C102" s="14" t="inlineStr">
        <is>
          <t>eef.coa</t>
        </is>
      </c>
      <c r="D102" s="14" t="n">
        <v>1</v>
      </c>
      <c r="E102" s="14" t="n">
        <v>1</v>
      </c>
      <c r="F102" s="14" t="n">
        <v>1</v>
      </c>
      <c r="G102" s="14" t="n">
        <v>1</v>
      </c>
      <c r="H102" s="14" t="n">
        <v>1</v>
      </c>
    </row>
    <row r="103">
      <c r="A103" s="14" t="inlineStr">
        <is>
          <t>BGR|eef.die</t>
        </is>
      </c>
      <c r="B103" s="14" t="inlineStr">
        <is>
          <t>BGR</t>
        </is>
      </c>
      <c r="C103" s="14" t="inlineStr">
        <is>
          <t>eef.die</t>
        </is>
      </c>
      <c r="D103" s="14" t="n">
        <v>1</v>
      </c>
      <c r="E103" s="14" t="n">
        <v>1</v>
      </c>
      <c r="F103" s="14" t="n">
        <v>1</v>
      </c>
      <c r="G103" s="14" t="n">
        <v>1</v>
      </c>
      <c r="H103" s="14" t="n">
        <v>1</v>
      </c>
    </row>
    <row r="104">
      <c r="A104" s="14" t="inlineStr">
        <is>
          <t>BGR|eef.gso</t>
        </is>
      </c>
      <c r="B104" s="14" t="inlineStr">
        <is>
          <t>BGR</t>
        </is>
      </c>
      <c r="C104" s="14" t="inlineStr">
        <is>
          <t>eef.gso</t>
        </is>
      </c>
      <c r="D104" s="14" t="n">
        <v>1</v>
      </c>
      <c r="E104" s="14" t="n">
        <v>1</v>
      </c>
      <c r="F104" s="14" t="n">
        <v>1</v>
      </c>
      <c r="G104" s="14" t="n">
        <v>1</v>
      </c>
      <c r="H104" s="14" t="n">
        <v>1</v>
      </c>
    </row>
    <row r="105">
      <c r="A105" s="14" t="inlineStr">
        <is>
          <t>BGR|eef.jfu</t>
        </is>
      </c>
      <c r="B105" s="14" t="inlineStr">
        <is>
          <t>BGR</t>
        </is>
      </c>
      <c r="C105" s="14" t="inlineStr">
        <is>
          <t>eef.jfu</t>
        </is>
      </c>
      <c r="D105" s="14" t="n">
        <v>1</v>
      </c>
      <c r="E105" s="14" t="n">
        <v>1</v>
      </c>
      <c r="F105" s="14" t="n">
        <v>1</v>
      </c>
      <c r="G105" s="14" t="n">
        <v>1</v>
      </c>
      <c r="H105" s="14" t="n">
        <v>1</v>
      </c>
    </row>
    <row r="106">
      <c r="A106" s="14" t="inlineStr">
        <is>
          <t>BGR|eef.ker</t>
        </is>
      </c>
      <c r="B106" s="14" t="inlineStr">
        <is>
          <t>BGR</t>
        </is>
      </c>
      <c r="C106" s="14" t="inlineStr">
        <is>
          <t>eef.ker</t>
        </is>
      </c>
      <c r="D106" s="14" t="n">
        <v>1</v>
      </c>
      <c r="E106" s="14" t="n">
        <v>1</v>
      </c>
      <c r="F106" s="14" t="n">
        <v>1</v>
      </c>
      <c r="G106" s="14" t="n">
        <v>1</v>
      </c>
      <c r="H106" s="14" t="n">
        <v>1</v>
      </c>
    </row>
    <row r="107">
      <c r="A107" s="14" t="inlineStr">
        <is>
          <t>BGR|eef.lpg</t>
        </is>
      </c>
      <c r="B107" s="14" t="inlineStr">
        <is>
          <t>BGR</t>
        </is>
      </c>
      <c r="C107" s="14" t="inlineStr">
        <is>
          <t>eef.lpg</t>
        </is>
      </c>
      <c r="D107" s="14" t="n">
        <v>1</v>
      </c>
      <c r="E107" s="14" t="n">
        <v>1</v>
      </c>
      <c r="F107" s="14" t="n">
        <v>1</v>
      </c>
      <c r="G107" s="14" t="n">
        <v>1</v>
      </c>
      <c r="H107" s="14" t="n">
        <v>1</v>
      </c>
    </row>
    <row r="108">
      <c r="A108" s="14" t="inlineStr">
        <is>
          <t>BGR|eef.nga</t>
        </is>
      </c>
      <c r="B108" s="14" t="inlineStr">
        <is>
          <t>BGR</t>
        </is>
      </c>
      <c r="C108" s="14" t="inlineStr">
        <is>
          <t>eef.nga</t>
        </is>
      </c>
      <c r="D108" s="14" t="n">
        <v>1</v>
      </c>
      <c r="E108" s="14" t="n">
        <v>1</v>
      </c>
      <c r="F108" s="14" t="n">
        <v>1</v>
      </c>
      <c r="G108" s="14" t="n">
        <v>1</v>
      </c>
      <c r="H108" s="14" t="n">
        <v>1</v>
      </c>
    </row>
    <row r="109">
      <c r="A109" s="14" t="inlineStr">
        <is>
          <t>BGR|eef.oop</t>
        </is>
      </c>
      <c r="B109" s="14" t="inlineStr">
        <is>
          <t>BGR</t>
        </is>
      </c>
      <c r="C109" s="14" t="inlineStr">
        <is>
          <t>eef.oop</t>
        </is>
      </c>
      <c r="D109" s="14" t="n">
        <v>1</v>
      </c>
      <c r="E109" s="14" t="n">
        <v>1</v>
      </c>
      <c r="F109" s="14" t="n">
        <v>1</v>
      </c>
      <c r="G109" s="14" t="n">
        <v>1</v>
      </c>
      <c r="H109" s="14" t="n">
        <v>1</v>
      </c>
    </row>
    <row r="110">
      <c r="A110" s="14" t="inlineStr">
        <is>
          <t>BGR|eer.all</t>
        </is>
      </c>
      <c r="B110" s="14" t="inlineStr">
        <is>
          <t>BGR</t>
        </is>
      </c>
      <c r="C110" s="14" t="inlineStr">
        <is>
          <t>eer.all</t>
        </is>
      </c>
      <c r="D110" s="14" t="n">
        <v>49.779548</v>
      </c>
      <c r="E110" s="14" t="n">
        <v>86.52610799999999</v>
      </c>
      <c r="F110" s="14" t="n">
        <v>96.298125</v>
      </c>
      <c r="G110" s="14" t="n">
        <v>61.301547</v>
      </c>
      <c r="H110" s="14" t="n">
        <v>70.370124</v>
      </c>
    </row>
    <row r="111">
      <c r="A111" s="14" t="inlineStr">
        <is>
          <t>BGR|ees.ind</t>
        </is>
      </c>
      <c r="B111" s="14" t="inlineStr">
        <is>
          <t>BGR</t>
        </is>
      </c>
      <c r="C111" s="14" t="inlineStr">
        <is>
          <t>ees.ind</t>
        </is>
      </c>
      <c r="D111" s="14" t="n">
        <v>0.809318</v>
      </c>
      <c r="E111" s="14" t="n">
        <v>0.797625</v>
      </c>
      <c r="F111" s="14" t="n">
        <v>0.902721</v>
      </c>
      <c r="G111" s="14" t="n">
        <v>0.8307060000000001</v>
      </c>
      <c r="H111" s="14" t="n">
        <v>0.8307060000000001</v>
      </c>
    </row>
    <row r="112">
      <c r="A112" s="14" t="inlineStr">
        <is>
          <t>BGR|ees.pow</t>
        </is>
      </c>
      <c r="B112" s="14" t="inlineStr">
        <is>
          <t>BGR</t>
        </is>
      </c>
      <c r="C112" s="14" t="inlineStr">
        <is>
          <t>ees.pow</t>
        </is>
      </c>
      <c r="D112" s="14" t="n">
        <v>0.035134</v>
      </c>
      <c r="E112" s="14" t="n">
        <v>0.029873</v>
      </c>
      <c r="F112" s="14" t="n">
        <v>0.048904</v>
      </c>
      <c r="G112" s="14" t="n">
        <v>0.053005</v>
      </c>
      <c r="H112" s="14" t="n">
        <v>0.053005</v>
      </c>
    </row>
    <row r="113">
      <c r="A113" s="14" t="inlineStr">
        <is>
          <t>CAN|ecf.coa</t>
        </is>
      </c>
      <c r="B113" s="14" t="inlineStr">
        <is>
          <t>CAN</t>
        </is>
      </c>
      <c r="C113" s="14" t="inlineStr">
        <is>
          <t>ecf.coa</t>
        </is>
      </c>
      <c r="D113" s="14" t="n">
        <v>1</v>
      </c>
      <c r="E113" s="14" t="n">
        <v>1</v>
      </c>
      <c r="F113" s="14" t="n">
        <v>1</v>
      </c>
      <c r="G113" s="14" t="n">
        <v>1</v>
      </c>
      <c r="H113" s="14" t="n">
        <v>0</v>
      </c>
    </row>
    <row r="114">
      <c r="A114" s="14" t="inlineStr">
        <is>
          <t>CAN|ecf.die</t>
        </is>
      </c>
      <c r="B114" s="14" t="inlineStr">
        <is>
          <t>CAN</t>
        </is>
      </c>
      <c r="C114" s="14" t="inlineStr">
        <is>
          <t>ecf.die</t>
        </is>
      </c>
      <c r="D114" s="14" t="n">
        <v>1</v>
      </c>
      <c r="E114" s="14" t="n">
        <v>1</v>
      </c>
      <c r="F114" s="14" t="n">
        <v>1</v>
      </c>
      <c r="G114" s="14" t="n">
        <v>1</v>
      </c>
      <c r="H114" s="14" t="n">
        <v>0</v>
      </c>
    </row>
    <row r="115">
      <c r="A115" s="14" t="inlineStr">
        <is>
          <t>CAN|ecf.gso</t>
        </is>
      </c>
      <c r="B115" s="14" t="inlineStr">
        <is>
          <t>CAN</t>
        </is>
      </c>
      <c r="C115" s="14" t="inlineStr">
        <is>
          <t>ecf.gso</t>
        </is>
      </c>
      <c r="D115" s="14" t="n">
        <v>1</v>
      </c>
      <c r="E115" s="14" t="n">
        <v>1</v>
      </c>
      <c r="F115" s="14" t="n">
        <v>1</v>
      </c>
      <c r="G115" s="14" t="n">
        <v>1</v>
      </c>
      <c r="H115" s="14" t="n">
        <v>0</v>
      </c>
    </row>
    <row r="116">
      <c r="A116" s="14" t="inlineStr">
        <is>
          <t>CAN|ecf.jfu</t>
        </is>
      </c>
      <c r="B116" s="14" t="inlineStr">
        <is>
          <t>CAN</t>
        </is>
      </c>
      <c r="C116" s="14" t="inlineStr">
        <is>
          <t>ecf.jfu</t>
        </is>
      </c>
      <c r="D116" s="14" t="n">
        <v>1</v>
      </c>
      <c r="E116" s="14" t="n">
        <v>1</v>
      </c>
      <c r="F116" s="14" t="n">
        <v>1</v>
      </c>
      <c r="G116" s="14" t="n">
        <v>1</v>
      </c>
      <c r="H116" s="14" t="n">
        <v>0</v>
      </c>
    </row>
    <row r="117">
      <c r="A117" s="14" t="inlineStr">
        <is>
          <t>CAN|ecf.ker</t>
        </is>
      </c>
      <c r="B117" s="14" t="inlineStr">
        <is>
          <t>CAN</t>
        </is>
      </c>
      <c r="C117" s="14" t="inlineStr">
        <is>
          <t>ecf.ker</t>
        </is>
      </c>
      <c r="D117" s="14" t="n">
        <v>1</v>
      </c>
      <c r="E117" s="14" t="n">
        <v>1</v>
      </c>
      <c r="F117" s="14" t="n">
        <v>1</v>
      </c>
      <c r="G117" s="14" t="n">
        <v>1</v>
      </c>
      <c r="H117" s="14" t="n">
        <v>0</v>
      </c>
    </row>
    <row r="118">
      <c r="A118" s="14" t="inlineStr">
        <is>
          <t>CAN|ecf.lpg</t>
        </is>
      </c>
      <c r="B118" s="14" t="inlineStr">
        <is>
          <t>CAN</t>
        </is>
      </c>
      <c r="C118" s="14" t="inlineStr">
        <is>
          <t>ecf.lpg</t>
        </is>
      </c>
      <c r="D118" s="14" t="n">
        <v>1</v>
      </c>
      <c r="E118" s="14" t="n">
        <v>1</v>
      </c>
      <c r="F118" s="14" t="n">
        <v>1</v>
      </c>
      <c r="G118" s="14" t="n">
        <v>1</v>
      </c>
      <c r="H118" s="14" t="n">
        <v>0</v>
      </c>
    </row>
    <row r="119">
      <c r="A119" s="14" t="inlineStr">
        <is>
          <t>CAN|ecf.nga</t>
        </is>
      </c>
      <c r="B119" s="14" t="inlineStr">
        <is>
          <t>CAN</t>
        </is>
      </c>
      <c r="C119" s="14" t="inlineStr">
        <is>
          <t>ecf.nga</t>
        </is>
      </c>
      <c r="D119" s="14" t="n">
        <v>1</v>
      </c>
      <c r="E119" s="14" t="n">
        <v>1</v>
      </c>
      <c r="F119" s="14" t="n">
        <v>1</v>
      </c>
      <c r="G119" s="14" t="n">
        <v>1</v>
      </c>
      <c r="H119" s="14" t="n">
        <v>0</v>
      </c>
    </row>
    <row r="120">
      <c r="A120" s="14" t="inlineStr">
        <is>
          <t>CAN|ecf.oop</t>
        </is>
      </c>
      <c r="B120" s="14" t="inlineStr">
        <is>
          <t>CAN</t>
        </is>
      </c>
      <c r="C120" s="14" t="inlineStr">
        <is>
          <t>ecf.oop</t>
        </is>
      </c>
      <c r="D120" s="14" t="n">
        <v>1</v>
      </c>
      <c r="E120" s="14" t="n">
        <v>1</v>
      </c>
      <c r="F120" s="14" t="n">
        <v>1</v>
      </c>
      <c r="G120" s="14" t="n">
        <v>1</v>
      </c>
      <c r="H120" s="14" t="n">
        <v>0</v>
      </c>
    </row>
    <row r="121">
      <c r="A121" s="14" t="inlineStr">
        <is>
          <t>CAN|ecr.all</t>
        </is>
      </c>
      <c r="B121" s="14" t="inlineStr">
        <is>
          <t>CAN</t>
        </is>
      </c>
      <c r="C121" s="14" t="inlineStr">
        <is>
          <t>ecr.all</t>
        </is>
      </c>
      <c r="D121" s="14" t="n">
        <v>31.834461</v>
      </c>
      <c r="E121" s="14" t="n">
        <v>39.96</v>
      </c>
      <c r="F121" s="14" t="n">
        <v>48.03074</v>
      </c>
      <c r="G121" s="14" t="n">
        <v>58.944887</v>
      </c>
      <c r="H121" s="14" t="n"/>
    </row>
    <row r="122">
      <c r="A122" s="14" t="inlineStr">
        <is>
          <t>CAN|ecs.ind</t>
        </is>
      </c>
      <c r="B122" s="14" t="inlineStr">
        <is>
          <t>CAN</t>
        </is>
      </c>
      <c r="C122" s="14" t="inlineStr">
        <is>
          <t>ecs.ind</t>
        </is>
      </c>
      <c r="D122" s="14" t="n">
        <v>1</v>
      </c>
      <c r="E122" s="14" t="n">
        <v>1</v>
      </c>
      <c r="F122" s="14" t="n">
        <v>1</v>
      </c>
      <c r="G122" s="14" t="n">
        <v>1</v>
      </c>
      <c r="H122" s="14" t="n">
        <v>0</v>
      </c>
    </row>
    <row r="123">
      <c r="A123" s="14" t="inlineStr">
        <is>
          <t>CAN|ecs.trs</t>
        </is>
      </c>
      <c r="B123" s="14" t="inlineStr">
        <is>
          <t>CAN</t>
        </is>
      </c>
      <c r="C123" s="14" t="inlineStr">
        <is>
          <t>ecs.trs</t>
        </is>
      </c>
      <c r="D123" s="14" t="n">
        <v>1</v>
      </c>
      <c r="E123" s="14" t="n">
        <v>1</v>
      </c>
      <c r="F123" s="14" t="n">
        <v>1</v>
      </c>
      <c r="G123" s="14" t="n">
        <v>1</v>
      </c>
      <c r="H123" s="14" t="n">
        <v>0</v>
      </c>
    </row>
    <row r="124">
      <c r="A124" s="14" t="inlineStr">
        <is>
          <t>CAN|eef.coa</t>
        </is>
      </c>
      <c r="B124" s="14" t="inlineStr">
        <is>
          <t>CAN</t>
        </is>
      </c>
      <c r="C124" s="14" t="inlineStr">
        <is>
          <t>eef.coa</t>
        </is>
      </c>
      <c r="D124" s="14" t="n">
        <v>1</v>
      </c>
      <c r="E124" s="14" t="n">
        <v>1</v>
      </c>
      <c r="F124" s="14" t="n">
        <v>1</v>
      </c>
      <c r="G124" s="14" t="n">
        <v>1</v>
      </c>
      <c r="H124" s="14" t="n">
        <v>1</v>
      </c>
    </row>
    <row r="125">
      <c r="A125" s="14" t="inlineStr">
        <is>
          <t>CAN|eef.die</t>
        </is>
      </c>
      <c r="B125" s="14" t="inlineStr">
        <is>
          <t>CAN</t>
        </is>
      </c>
      <c r="C125" s="14" t="inlineStr">
        <is>
          <t>eef.die</t>
        </is>
      </c>
      <c r="D125" s="14" t="n">
        <v>1</v>
      </c>
      <c r="E125" s="14" t="n">
        <v>1</v>
      </c>
      <c r="F125" s="14" t="n">
        <v>1</v>
      </c>
      <c r="G125" s="14" t="n">
        <v>1</v>
      </c>
      <c r="H125" s="14" t="n">
        <v>1</v>
      </c>
    </row>
    <row r="126">
      <c r="A126" s="14" t="inlineStr">
        <is>
          <t>CAN|eef.gso</t>
        </is>
      </c>
      <c r="B126" s="14" t="inlineStr">
        <is>
          <t>CAN</t>
        </is>
      </c>
      <c r="C126" s="14" t="inlineStr">
        <is>
          <t>eef.gso</t>
        </is>
      </c>
      <c r="D126" s="14" t="n">
        <v>1</v>
      </c>
      <c r="E126" s="14" t="n">
        <v>1</v>
      </c>
      <c r="F126" s="14" t="n">
        <v>1</v>
      </c>
      <c r="G126" s="14" t="n">
        <v>1</v>
      </c>
      <c r="H126" s="14" t="n">
        <v>1</v>
      </c>
    </row>
    <row r="127">
      <c r="A127" s="14" t="inlineStr">
        <is>
          <t>CAN|eef.ker</t>
        </is>
      </c>
      <c r="B127" s="14" t="inlineStr">
        <is>
          <t>CAN</t>
        </is>
      </c>
      <c r="C127" s="14" t="inlineStr">
        <is>
          <t>eef.ker</t>
        </is>
      </c>
      <c r="D127" s="14" t="n">
        <v>1</v>
      </c>
      <c r="E127" s="14" t="n">
        <v>1</v>
      </c>
      <c r="F127" s="14" t="n">
        <v>1</v>
      </c>
      <c r="G127" s="14" t="n">
        <v>1</v>
      </c>
      <c r="H127" s="14" t="n">
        <v>1</v>
      </c>
    </row>
    <row r="128">
      <c r="A128" s="14" t="inlineStr">
        <is>
          <t>CAN|eef.lpg</t>
        </is>
      </c>
      <c r="B128" s="14" t="inlineStr">
        <is>
          <t>CAN</t>
        </is>
      </c>
      <c r="C128" s="14" t="inlineStr">
        <is>
          <t>eef.lpg</t>
        </is>
      </c>
      <c r="D128" s="14" t="n">
        <v>1</v>
      </c>
      <c r="E128" s="14" t="n">
        <v>1</v>
      </c>
      <c r="F128" s="14" t="n">
        <v>1</v>
      </c>
      <c r="G128" s="14" t="n">
        <v>1</v>
      </c>
      <c r="H128" s="14" t="n">
        <v>1</v>
      </c>
    </row>
    <row r="129">
      <c r="A129" s="14" t="inlineStr">
        <is>
          <t>CAN|eef.nga</t>
        </is>
      </c>
      <c r="B129" s="14" t="inlineStr">
        <is>
          <t>CAN</t>
        </is>
      </c>
      <c r="C129" s="14" t="inlineStr">
        <is>
          <t>eef.nga</t>
        </is>
      </c>
      <c r="D129" s="14" t="n">
        <v>1</v>
      </c>
      <c r="E129" s="14" t="n">
        <v>1</v>
      </c>
      <c r="F129" s="14" t="n">
        <v>1</v>
      </c>
      <c r="G129" s="14" t="n">
        <v>1</v>
      </c>
      <c r="H129" s="14" t="n">
        <v>1</v>
      </c>
    </row>
    <row r="130">
      <c r="A130" s="14" t="inlineStr">
        <is>
          <t>CAN|eef.oop</t>
        </is>
      </c>
      <c r="B130" s="14" t="inlineStr">
        <is>
          <t>CAN</t>
        </is>
      </c>
      <c r="C130" s="14" t="inlineStr">
        <is>
          <t>eef.oop</t>
        </is>
      </c>
      <c r="D130" s="14" t="n">
        <v>1</v>
      </c>
      <c r="E130" s="14" t="n">
        <v>1</v>
      </c>
      <c r="F130" s="14" t="n">
        <v>1</v>
      </c>
      <c r="G130" s="14" t="n">
        <v>1</v>
      </c>
      <c r="H130" s="14" t="n">
        <v>1</v>
      </c>
    </row>
    <row r="131">
      <c r="A131" s="14" t="inlineStr">
        <is>
          <t>CAN|eer.all</t>
        </is>
      </c>
      <c r="B131" s="14" t="inlineStr">
        <is>
          <t>CAN</t>
        </is>
      </c>
      <c r="C131" s="14" t="inlineStr">
        <is>
          <t>eer.all</t>
        </is>
      </c>
      <c r="D131" s="14" t="n">
        <v>31.834461</v>
      </c>
      <c r="E131" s="14" t="n">
        <v>39.961637</v>
      </c>
      <c r="F131" s="14" t="n">
        <v>48.03074</v>
      </c>
      <c r="G131" s="14" t="n">
        <v>58.944887</v>
      </c>
      <c r="H131" s="14" t="n">
        <v>66.211319</v>
      </c>
    </row>
    <row r="132">
      <c r="A132" s="14" t="inlineStr">
        <is>
          <t>CAN|ees.ind</t>
        </is>
      </c>
      <c r="B132" s="14" t="inlineStr">
        <is>
          <t>CAN</t>
        </is>
      </c>
      <c r="C132" s="14" t="inlineStr">
        <is>
          <t>ees.ind</t>
        </is>
      </c>
      <c r="D132" s="14" t="n">
        <v>0.080508</v>
      </c>
      <c r="E132" s="14" t="n">
        <v>0.081467</v>
      </c>
      <c r="F132" s="14" t="n">
        <v>0.08257399999999999</v>
      </c>
      <c r="G132" s="14" t="n">
        <v>0.08257399999999999</v>
      </c>
      <c r="H132" s="14" t="n">
        <v>0.08257399999999999</v>
      </c>
    </row>
    <row r="133">
      <c r="A133" s="14" t="inlineStr">
        <is>
          <t>CAN|ees.pow</t>
        </is>
      </c>
      <c r="B133" s="14" t="inlineStr">
        <is>
          <t>CAN</t>
        </is>
      </c>
      <c r="C133" s="14" t="inlineStr">
        <is>
          <t>ees.pow</t>
        </is>
      </c>
      <c r="D133" s="14" t="n">
        <v>0.080508</v>
      </c>
      <c r="E133" s="14" t="n">
        <v>0.081467</v>
      </c>
      <c r="F133" s="14" t="n">
        <v>0.08257399999999999</v>
      </c>
      <c r="G133" s="14" t="n">
        <v>0.08257399999999999</v>
      </c>
      <c r="H133" s="14" t="n">
        <v>0.08257399999999999</v>
      </c>
    </row>
    <row r="134">
      <c r="A134" s="14" t="inlineStr">
        <is>
          <t>CHE|ecf.coa</t>
        </is>
      </c>
      <c r="B134" s="14" t="inlineStr">
        <is>
          <t>CHE</t>
        </is>
      </c>
      <c r="C134" s="14" t="inlineStr">
        <is>
          <t>ecf.coa</t>
        </is>
      </c>
      <c r="D134" s="14" t="n">
        <v>1</v>
      </c>
      <c r="E134" s="14" t="n">
        <v>1</v>
      </c>
      <c r="F134" s="14" t="n">
        <v>1</v>
      </c>
      <c r="G134" s="14" t="n">
        <v>1</v>
      </c>
      <c r="H134" s="14" t="n">
        <v>1</v>
      </c>
    </row>
    <row r="135">
      <c r="A135" s="14" t="inlineStr">
        <is>
          <t>CHE|ecf.ker</t>
        </is>
      </c>
      <c r="B135" s="14" t="inlineStr">
        <is>
          <t>CHE</t>
        </is>
      </c>
      <c r="C135" s="14" t="inlineStr">
        <is>
          <t>ecf.ker</t>
        </is>
      </c>
      <c r="D135" s="14" t="n">
        <v>1</v>
      </c>
      <c r="E135" s="14" t="n">
        <v>1</v>
      </c>
      <c r="F135" s="14" t="n">
        <v>1</v>
      </c>
      <c r="G135" s="14" t="n">
        <v>1</v>
      </c>
      <c r="H135" s="14" t="n">
        <v>1</v>
      </c>
    </row>
    <row r="136">
      <c r="A136" s="14" t="inlineStr">
        <is>
          <t>CHE|ecf.lpg</t>
        </is>
      </c>
      <c r="B136" s="14" t="inlineStr">
        <is>
          <t>CHE</t>
        </is>
      </c>
      <c r="C136" s="14" t="inlineStr">
        <is>
          <t>ecf.lpg</t>
        </is>
      </c>
      <c r="D136" s="14" t="n">
        <v>1</v>
      </c>
      <c r="E136" s="14" t="n">
        <v>1</v>
      </c>
      <c r="F136" s="14" t="n">
        <v>1</v>
      </c>
      <c r="G136" s="14" t="n">
        <v>1</v>
      </c>
      <c r="H136" s="14" t="n">
        <v>1</v>
      </c>
    </row>
    <row r="137">
      <c r="A137" s="14" t="inlineStr">
        <is>
          <t>CHE|ecf.nga</t>
        </is>
      </c>
      <c r="B137" s="14" t="inlineStr">
        <is>
          <t>CHE</t>
        </is>
      </c>
      <c r="C137" s="14" t="inlineStr">
        <is>
          <t>ecf.nga</t>
        </is>
      </c>
      <c r="D137" s="14" t="n">
        <v>1</v>
      </c>
      <c r="E137" s="14" t="n">
        <v>1</v>
      </c>
      <c r="F137" s="14" t="n">
        <v>1</v>
      </c>
      <c r="G137" s="14" t="n">
        <v>1</v>
      </c>
      <c r="H137" s="14" t="n">
        <v>1</v>
      </c>
    </row>
    <row r="138">
      <c r="A138" s="14" t="inlineStr">
        <is>
          <t>CHE|ecf.oop</t>
        </is>
      </c>
      <c r="B138" s="14" t="inlineStr">
        <is>
          <t>CHE</t>
        </is>
      </c>
      <c r="C138" s="14" t="inlineStr">
        <is>
          <t>ecf.oop</t>
        </is>
      </c>
      <c r="D138" s="14" t="n">
        <v>1</v>
      </c>
      <c r="E138" s="14" t="n">
        <v>1</v>
      </c>
      <c r="F138" s="14" t="n">
        <v>1</v>
      </c>
      <c r="G138" s="14" t="n">
        <v>1</v>
      </c>
      <c r="H138" s="14" t="n">
        <v>1</v>
      </c>
    </row>
    <row r="139">
      <c r="A139" s="14" t="inlineStr">
        <is>
          <t>CHE|ecr.all</t>
        </is>
      </c>
      <c r="B139" s="14" t="inlineStr">
        <is>
          <t>CHE</t>
        </is>
      </c>
      <c r="C139" s="14" t="inlineStr">
        <is>
          <t>ecr.all</t>
        </is>
      </c>
      <c r="D139" s="14" t="n">
        <v>101.474552</v>
      </c>
      <c r="E139" s="14" t="n">
        <v>129.856076</v>
      </c>
      <c r="F139" s="14" t="n">
        <v>130.811577</v>
      </c>
      <c r="G139" s="14" t="n">
        <v>132.122213</v>
      </c>
      <c r="H139" s="14" t="n">
        <v>136.038998</v>
      </c>
    </row>
    <row r="140">
      <c r="A140" s="14" t="inlineStr">
        <is>
          <t>CHE|ecs.ind</t>
        </is>
      </c>
      <c r="B140" s="14" t="inlineStr">
        <is>
          <t>CHE</t>
        </is>
      </c>
      <c r="C140" s="14" t="inlineStr">
        <is>
          <t>ecs.ind</t>
        </is>
      </c>
      <c r="D140" s="14" t="n">
        <v>0.739241</v>
      </c>
      <c r="E140" s="14" t="n">
        <v>0.750609</v>
      </c>
      <c r="F140" s="14" t="n">
        <v>0.751936</v>
      </c>
      <c r="G140" s="14" t="n">
        <v>0.751936</v>
      </c>
      <c r="H140" s="14" t="n">
        <v>0.751936</v>
      </c>
    </row>
    <row r="141">
      <c r="A141" s="14" t="inlineStr">
        <is>
          <t>CHE|ecs.pow</t>
        </is>
      </c>
      <c r="B141" s="14" t="inlineStr">
        <is>
          <t>CHE</t>
        </is>
      </c>
      <c r="C141" s="14" t="inlineStr">
        <is>
          <t>ecs.pow</t>
        </is>
      </c>
      <c r="D141" s="14" t="n">
        <v>0.739241</v>
      </c>
      <c r="E141" s="14" t="n">
        <v>0.750609</v>
      </c>
      <c r="F141" s="14" t="n">
        <v>0.751936</v>
      </c>
      <c r="G141" s="14" t="n">
        <v>0.751936</v>
      </c>
      <c r="H141" s="14" t="n">
        <v>0.751936</v>
      </c>
    </row>
    <row r="142">
      <c r="A142" s="14" t="inlineStr">
        <is>
          <t>CHE|ecs.res</t>
        </is>
      </c>
      <c r="B142" s="14" t="inlineStr">
        <is>
          <t>CHE</t>
        </is>
      </c>
      <c r="C142" s="14" t="inlineStr">
        <is>
          <t>ecs.res</t>
        </is>
      </c>
      <c r="D142" s="14" t="n">
        <v>1</v>
      </c>
      <c r="E142" s="14" t="n">
        <v>1</v>
      </c>
      <c r="F142" s="14" t="n">
        <v>1</v>
      </c>
      <c r="G142" s="14" t="n">
        <v>1</v>
      </c>
      <c r="H142" s="14" t="n">
        <v>1</v>
      </c>
    </row>
    <row r="143">
      <c r="A143" s="14" t="inlineStr">
        <is>
          <t>CHE|eef.coa</t>
        </is>
      </c>
      <c r="B143" s="14" t="inlineStr">
        <is>
          <t>CHE</t>
        </is>
      </c>
      <c r="C143" s="14" t="inlineStr">
        <is>
          <t>eef.coa</t>
        </is>
      </c>
      <c r="D143" s="14" t="n">
        <v>1</v>
      </c>
      <c r="E143" s="14" t="n">
        <v>1</v>
      </c>
      <c r="F143" s="14" t="n">
        <v>1</v>
      </c>
      <c r="G143" s="14" t="n">
        <v>1</v>
      </c>
      <c r="H143" s="14" t="n">
        <v>1</v>
      </c>
    </row>
    <row r="144">
      <c r="A144" s="14" t="inlineStr">
        <is>
          <t>CHE|eef.die</t>
        </is>
      </c>
      <c r="B144" s="14" t="inlineStr">
        <is>
          <t>CHE</t>
        </is>
      </c>
      <c r="C144" s="14" t="inlineStr">
        <is>
          <t>eef.die</t>
        </is>
      </c>
      <c r="D144" s="14" t="n">
        <v>1</v>
      </c>
      <c r="E144" s="14" t="n">
        <v>1</v>
      </c>
      <c r="F144" s="14" t="n">
        <v>1</v>
      </c>
      <c r="G144" s="14" t="n">
        <v>1</v>
      </c>
      <c r="H144" s="14" t="n">
        <v>1</v>
      </c>
    </row>
    <row r="145">
      <c r="A145" s="14" t="inlineStr">
        <is>
          <t>CHE|eef.gso</t>
        </is>
      </c>
      <c r="B145" s="14" t="inlineStr">
        <is>
          <t>CHE</t>
        </is>
      </c>
      <c r="C145" s="14" t="inlineStr">
        <is>
          <t>eef.gso</t>
        </is>
      </c>
      <c r="D145" s="14" t="n">
        <v>1</v>
      </c>
      <c r="E145" s="14" t="n">
        <v>1</v>
      </c>
      <c r="F145" s="14" t="n">
        <v>1</v>
      </c>
      <c r="G145" s="14" t="n">
        <v>1</v>
      </c>
      <c r="H145" s="14" t="n">
        <v>1</v>
      </c>
    </row>
    <row r="146">
      <c r="A146" s="14" t="inlineStr">
        <is>
          <t>CHE|eef.jfu</t>
        </is>
      </c>
      <c r="B146" s="14" t="inlineStr">
        <is>
          <t>CHE</t>
        </is>
      </c>
      <c r="C146" s="14" t="inlineStr">
        <is>
          <t>eef.jfu</t>
        </is>
      </c>
      <c r="D146" s="14" t="n">
        <v>1</v>
      </c>
      <c r="E146" s="14" t="n">
        <v>1</v>
      </c>
      <c r="F146" s="14" t="n">
        <v>1</v>
      </c>
      <c r="G146" s="14" t="n">
        <v>1</v>
      </c>
      <c r="H146" s="14" t="n">
        <v>1</v>
      </c>
    </row>
    <row r="147">
      <c r="A147" s="14" t="inlineStr">
        <is>
          <t>CHE|eef.ker</t>
        </is>
      </c>
      <c r="B147" s="14" t="inlineStr">
        <is>
          <t>CHE</t>
        </is>
      </c>
      <c r="C147" s="14" t="inlineStr">
        <is>
          <t>eef.ker</t>
        </is>
      </c>
      <c r="D147" s="14" t="n">
        <v>1</v>
      </c>
      <c r="E147" s="14" t="n">
        <v>1</v>
      </c>
      <c r="F147" s="14" t="n">
        <v>1</v>
      </c>
      <c r="G147" s="14" t="n">
        <v>1</v>
      </c>
      <c r="H147" s="14" t="n">
        <v>1</v>
      </c>
    </row>
    <row r="148">
      <c r="A148" s="14" t="inlineStr">
        <is>
          <t>CHE|eef.lpg</t>
        </is>
      </c>
      <c r="B148" s="14" t="inlineStr">
        <is>
          <t>CHE</t>
        </is>
      </c>
      <c r="C148" s="14" t="inlineStr">
        <is>
          <t>eef.lpg</t>
        </is>
      </c>
      <c r="D148" s="14" t="n">
        <v>1</v>
      </c>
      <c r="E148" s="14" t="n">
        <v>1</v>
      </c>
      <c r="F148" s="14" t="n">
        <v>1</v>
      </c>
      <c r="G148" s="14" t="n">
        <v>1</v>
      </c>
      <c r="H148" s="14" t="n">
        <v>1</v>
      </c>
    </row>
    <row r="149">
      <c r="A149" s="14" t="inlineStr">
        <is>
          <t>CHE|eef.nga</t>
        </is>
      </c>
      <c r="B149" s="14" t="inlineStr">
        <is>
          <t>CHE</t>
        </is>
      </c>
      <c r="C149" s="14" t="inlineStr">
        <is>
          <t>eef.nga</t>
        </is>
      </c>
      <c r="D149" s="14" t="n">
        <v>1</v>
      </c>
      <c r="E149" s="14" t="n">
        <v>1</v>
      </c>
      <c r="F149" s="14" t="n">
        <v>1</v>
      </c>
      <c r="G149" s="14" t="n">
        <v>1</v>
      </c>
      <c r="H149" s="14" t="n">
        <v>1</v>
      </c>
    </row>
    <row r="150">
      <c r="A150" s="14" t="inlineStr">
        <is>
          <t>CHE|eef.oop</t>
        </is>
      </c>
      <c r="B150" s="14" t="inlineStr">
        <is>
          <t>CHE</t>
        </is>
      </c>
      <c r="C150" s="14" t="inlineStr">
        <is>
          <t>eef.oop</t>
        </is>
      </c>
      <c r="D150" s="14" t="n">
        <v>1</v>
      </c>
      <c r="E150" s="14" t="n">
        <v>1</v>
      </c>
      <c r="F150" s="14" t="n">
        <v>1</v>
      </c>
      <c r="G150" s="14" t="n">
        <v>1</v>
      </c>
      <c r="H150" s="14" t="n">
        <v>1</v>
      </c>
    </row>
    <row r="151">
      <c r="A151" s="14" t="inlineStr">
        <is>
          <t>CHE|eer.all</t>
        </is>
      </c>
      <c r="B151" s="14" t="inlineStr">
        <is>
          <t>CHE</t>
        </is>
      </c>
      <c r="C151" s="14" t="inlineStr">
        <is>
          <t>eer.all</t>
        </is>
      </c>
      <c r="D151" s="14" t="n">
        <v>46.10305</v>
      </c>
      <c r="E151" s="14" t="n">
        <v>65.59362</v>
      </c>
      <c r="F151" s="14" t="n">
        <v>93.80775</v>
      </c>
      <c r="G151" s="14" t="n">
        <v>59.173245</v>
      </c>
      <c r="H151" s="14" t="n">
        <v>64.749576</v>
      </c>
    </row>
    <row r="152">
      <c r="A152" s="14" t="inlineStr">
        <is>
          <t>CHE|ees.ind</t>
        </is>
      </c>
      <c r="B152" s="14" t="inlineStr">
        <is>
          <t>CHE</t>
        </is>
      </c>
      <c r="C152" s="14" t="inlineStr">
        <is>
          <t>ees.ind</t>
        </is>
      </c>
      <c r="D152" s="14" t="n">
        <v>0.260759</v>
      </c>
      <c r="E152" s="14" t="n">
        <v>0.249391</v>
      </c>
      <c r="F152" s="14" t="n">
        <v>0.248064</v>
      </c>
      <c r="G152" s="14" t="n">
        <v>0.248064</v>
      </c>
      <c r="H152" s="14" t="n">
        <v>0.248064</v>
      </c>
    </row>
    <row r="153">
      <c r="A153" s="14" t="inlineStr">
        <is>
          <t>CHE|ees.pow</t>
        </is>
      </c>
      <c r="B153" s="14" t="inlineStr">
        <is>
          <t>CHE</t>
        </is>
      </c>
      <c r="C153" s="14" t="inlineStr">
        <is>
          <t>ees.pow</t>
        </is>
      </c>
      <c r="D153" s="14" t="n">
        <v>0.260759</v>
      </c>
      <c r="E153" s="14" t="n">
        <v>0.249391</v>
      </c>
      <c r="F153" s="14" t="n">
        <v>0.248064</v>
      </c>
      <c r="G153" s="14" t="n">
        <v>0.248064</v>
      </c>
      <c r="H153" s="14" t="n">
        <v>0.248064</v>
      </c>
    </row>
    <row r="154">
      <c r="A154" s="14" t="inlineStr">
        <is>
          <t>CHE|ees.trs</t>
        </is>
      </c>
      <c r="B154" s="14" t="inlineStr">
        <is>
          <t>CHE</t>
        </is>
      </c>
      <c r="C154" s="14" t="inlineStr">
        <is>
          <t>ees.trs</t>
        </is>
      </c>
      <c r="D154" s="14" t="n">
        <v>0.260759</v>
      </c>
      <c r="E154" s="14" t="n">
        <v>0.249391</v>
      </c>
      <c r="F154" s="14" t="n">
        <v>0.248064</v>
      </c>
      <c r="G154" s="14" t="n">
        <v>0.248064</v>
      </c>
      <c r="H154" s="14" t="n">
        <v>0.248064</v>
      </c>
    </row>
    <row r="155">
      <c r="A155" s="14" t="inlineStr">
        <is>
          <t>CHL|ecf.coa</t>
        </is>
      </c>
      <c r="B155" s="14" t="inlineStr">
        <is>
          <t>CHL</t>
        </is>
      </c>
      <c r="C155" s="14" t="inlineStr">
        <is>
          <t>ecf.coa</t>
        </is>
      </c>
      <c r="D155" s="14" t="n">
        <v>1</v>
      </c>
      <c r="E155" s="14" t="n">
        <v>1</v>
      </c>
      <c r="F155" s="14" t="n">
        <v>1</v>
      </c>
      <c r="G155" s="14" t="n">
        <v>1</v>
      </c>
      <c r="H155" s="14" t="n">
        <v>1</v>
      </c>
    </row>
    <row r="156">
      <c r="A156" s="14" t="inlineStr">
        <is>
          <t>CHL|ecf.die</t>
        </is>
      </c>
      <c r="B156" s="14" t="inlineStr">
        <is>
          <t>CHL</t>
        </is>
      </c>
      <c r="C156" s="14" t="inlineStr">
        <is>
          <t>ecf.die</t>
        </is>
      </c>
      <c r="D156" s="14" t="n">
        <v>1</v>
      </c>
      <c r="E156" s="14" t="n">
        <v>1</v>
      </c>
      <c r="F156" s="14" t="n">
        <v>1</v>
      </c>
      <c r="G156" s="14" t="n">
        <v>1</v>
      </c>
      <c r="H156" s="14" t="n">
        <v>1</v>
      </c>
    </row>
    <row r="157">
      <c r="A157" s="14" t="inlineStr">
        <is>
          <t>CHL|ecf.gso</t>
        </is>
      </c>
      <c r="B157" s="14" t="inlineStr">
        <is>
          <t>CHL</t>
        </is>
      </c>
      <c r="C157" s="14" t="inlineStr">
        <is>
          <t>ecf.gso</t>
        </is>
      </c>
      <c r="D157" s="14" t="n">
        <v>1</v>
      </c>
      <c r="E157" s="14" t="n">
        <v>1</v>
      </c>
      <c r="F157" s="14" t="n">
        <v>1</v>
      </c>
      <c r="G157" s="14" t="n">
        <v>1</v>
      </c>
      <c r="H157" s="14" t="n">
        <v>1</v>
      </c>
    </row>
    <row r="158">
      <c r="A158" s="14" t="inlineStr">
        <is>
          <t>CHL|ecf.jfu</t>
        </is>
      </c>
      <c r="B158" s="14" t="inlineStr">
        <is>
          <t>CHL</t>
        </is>
      </c>
      <c r="C158" s="14" t="inlineStr">
        <is>
          <t>ecf.jfu</t>
        </is>
      </c>
      <c r="D158" s="14" t="n">
        <v>1</v>
      </c>
      <c r="E158" s="14" t="n">
        <v>1</v>
      </c>
      <c r="F158" s="14" t="n">
        <v>1</v>
      </c>
      <c r="G158" s="14" t="n">
        <v>1</v>
      </c>
      <c r="H158" s="14" t="n">
        <v>1</v>
      </c>
    </row>
    <row r="159">
      <c r="A159" s="14" t="inlineStr">
        <is>
          <t>CHL|ecf.ker</t>
        </is>
      </c>
      <c r="B159" s="14" t="inlineStr">
        <is>
          <t>CHL</t>
        </is>
      </c>
      <c r="C159" s="14" t="inlineStr">
        <is>
          <t>ecf.ker</t>
        </is>
      </c>
      <c r="D159" s="14" t="n">
        <v>1</v>
      </c>
      <c r="E159" s="14" t="n">
        <v>1</v>
      </c>
      <c r="F159" s="14" t="n">
        <v>1</v>
      </c>
      <c r="G159" s="14" t="n">
        <v>1</v>
      </c>
      <c r="H159" s="14" t="n">
        <v>1</v>
      </c>
    </row>
    <row r="160">
      <c r="A160" s="14" t="inlineStr">
        <is>
          <t>CHL|ecf.lpg</t>
        </is>
      </c>
      <c r="B160" s="14" t="inlineStr">
        <is>
          <t>CHL</t>
        </is>
      </c>
      <c r="C160" s="14" t="inlineStr">
        <is>
          <t>ecf.lpg</t>
        </is>
      </c>
      <c r="D160" s="14" t="n">
        <v>1</v>
      </c>
      <c r="E160" s="14" t="n">
        <v>1</v>
      </c>
      <c r="F160" s="14" t="n">
        <v>1</v>
      </c>
      <c r="G160" s="14" t="n">
        <v>1</v>
      </c>
      <c r="H160" s="14" t="n">
        <v>1</v>
      </c>
    </row>
    <row r="161">
      <c r="A161" s="14" t="inlineStr">
        <is>
          <t>CHL|ecf.nga</t>
        </is>
      </c>
      <c r="B161" s="14" t="inlineStr">
        <is>
          <t>CHL</t>
        </is>
      </c>
      <c r="C161" s="14" t="inlineStr">
        <is>
          <t>ecf.nga</t>
        </is>
      </c>
      <c r="D161" s="14" t="n">
        <v>1</v>
      </c>
      <c r="E161" s="14" t="n">
        <v>1</v>
      </c>
      <c r="F161" s="14" t="n">
        <v>1</v>
      </c>
      <c r="G161" s="14" t="n">
        <v>1</v>
      </c>
      <c r="H161" s="14" t="n">
        <v>1</v>
      </c>
    </row>
    <row r="162">
      <c r="A162" s="14" t="inlineStr">
        <is>
          <t>CHL|ecf.oop</t>
        </is>
      </c>
      <c r="B162" s="14" t="inlineStr">
        <is>
          <t>CHL</t>
        </is>
      </c>
      <c r="C162" s="14" t="inlineStr">
        <is>
          <t>ecf.oop</t>
        </is>
      </c>
      <c r="D162" s="14" t="n">
        <v>1</v>
      </c>
      <c r="E162" s="14" t="n">
        <v>1</v>
      </c>
      <c r="F162" s="14" t="n">
        <v>1</v>
      </c>
      <c r="G162" s="14" t="n">
        <v>1</v>
      </c>
      <c r="H162" s="14" t="n">
        <v>1</v>
      </c>
    </row>
    <row r="163">
      <c r="A163" s="14" t="inlineStr">
        <is>
          <t>CHL|ecr.all</t>
        </is>
      </c>
      <c r="B163" s="14" t="inlineStr">
        <is>
          <t>CHL</t>
        </is>
      </c>
      <c r="C163" s="14" t="inlineStr">
        <is>
          <t>ecr.all</t>
        </is>
      </c>
      <c r="D163" s="14" t="n">
        <v>5</v>
      </c>
      <c r="E163" s="14" t="n">
        <v>5</v>
      </c>
      <c r="F163" s="14" t="n">
        <v>5</v>
      </c>
      <c r="G163" s="14" t="n">
        <v>5</v>
      </c>
      <c r="H163" s="14" t="n">
        <v>5</v>
      </c>
    </row>
    <row r="164">
      <c r="A164" s="14" t="inlineStr">
        <is>
          <t>CHL|ecs.ind</t>
        </is>
      </c>
      <c r="B164" s="14" t="inlineStr">
        <is>
          <t>CHL</t>
        </is>
      </c>
      <c r="C164" s="14" t="inlineStr">
        <is>
          <t>ecs.ind</t>
        </is>
      </c>
      <c r="D164" s="14" t="n">
        <v>0.743239</v>
      </c>
      <c r="E164" s="14" t="n">
        <v>0.8098</v>
      </c>
      <c r="F164" s="14" t="n">
        <v>0.872001</v>
      </c>
      <c r="G164" s="14" t="n">
        <v>0.872001</v>
      </c>
      <c r="H164" s="14" t="n">
        <v>0.872001</v>
      </c>
    </row>
    <row r="165">
      <c r="A165" s="14" t="inlineStr">
        <is>
          <t>CHL|ecs.pow</t>
        </is>
      </c>
      <c r="B165" s="14" t="inlineStr">
        <is>
          <t>CHL</t>
        </is>
      </c>
      <c r="C165" s="14" t="inlineStr">
        <is>
          <t>ecs.pow</t>
        </is>
      </c>
      <c r="D165" s="14" t="n">
        <v>0.743239</v>
      </c>
      <c r="E165" s="14" t="n">
        <v>0.8098</v>
      </c>
      <c r="F165" s="14" t="n">
        <v>0.872001</v>
      </c>
      <c r="G165" s="14" t="n">
        <v>0.872001</v>
      </c>
      <c r="H165" s="14" t="n">
        <v>0.872001</v>
      </c>
    </row>
    <row r="166">
      <c r="A166" s="14" t="inlineStr">
        <is>
          <t>CHN|eef.bio</t>
        </is>
      </c>
      <c r="B166" s="14" t="inlineStr">
        <is>
          <t>CHN</t>
        </is>
      </c>
      <c r="C166" s="14" t="inlineStr">
        <is>
          <t>eef.bio</t>
        </is>
      </c>
      <c r="D166" s="14" t="n">
        <v>1</v>
      </c>
      <c r="E166" s="14" t="n">
        <v>1</v>
      </c>
      <c r="F166" s="14" t="n">
        <v>1</v>
      </c>
      <c r="G166" s="14" t="n">
        <v>1</v>
      </c>
      <c r="H166" s="14" t="n">
        <v>1</v>
      </c>
    </row>
    <row r="167">
      <c r="A167" s="14" t="inlineStr">
        <is>
          <t>CHN|eef.coa</t>
        </is>
      </c>
      <c r="B167" s="14" t="inlineStr">
        <is>
          <t>CHN</t>
        </is>
      </c>
      <c r="C167" s="14" t="inlineStr">
        <is>
          <t>eef.coa</t>
        </is>
      </c>
      <c r="D167" s="14" t="n">
        <v>1</v>
      </c>
      <c r="E167" s="14" t="n">
        <v>1</v>
      </c>
      <c r="F167" s="14" t="n">
        <v>1</v>
      </c>
      <c r="G167" s="14" t="n">
        <v>1</v>
      </c>
      <c r="H167" s="14" t="n">
        <v>1</v>
      </c>
    </row>
    <row r="168">
      <c r="A168" s="14" t="inlineStr">
        <is>
          <t>CHN|eef.die</t>
        </is>
      </c>
      <c r="B168" s="14" t="inlineStr">
        <is>
          <t>CHN</t>
        </is>
      </c>
      <c r="C168" s="14" t="inlineStr">
        <is>
          <t>eef.die</t>
        </is>
      </c>
      <c r="D168" s="14" t="n">
        <v>1</v>
      </c>
      <c r="E168" s="14" t="n">
        <v>1</v>
      </c>
      <c r="F168" s="14" t="n">
        <v>1</v>
      </c>
      <c r="G168" s="14" t="n">
        <v>1</v>
      </c>
      <c r="H168" s="14" t="n">
        <v>1</v>
      </c>
    </row>
    <row r="169">
      <c r="A169" s="14" t="inlineStr">
        <is>
          <t>CHN|eef.gso</t>
        </is>
      </c>
      <c r="B169" s="14" t="inlineStr">
        <is>
          <t>CHN</t>
        </is>
      </c>
      <c r="C169" s="14" t="inlineStr">
        <is>
          <t>eef.gso</t>
        </is>
      </c>
      <c r="D169" s="14" t="n">
        <v>1</v>
      </c>
      <c r="E169" s="14" t="n">
        <v>1</v>
      </c>
      <c r="F169" s="14" t="n">
        <v>1</v>
      </c>
      <c r="G169" s="14" t="n">
        <v>1</v>
      </c>
      <c r="H169" s="14" t="n">
        <v>1</v>
      </c>
    </row>
    <row r="170">
      <c r="A170" s="14" t="inlineStr">
        <is>
          <t>CHN|eef.ker</t>
        </is>
      </c>
      <c r="B170" s="14" t="inlineStr">
        <is>
          <t>CHN</t>
        </is>
      </c>
      <c r="C170" s="14" t="inlineStr">
        <is>
          <t>eef.ker</t>
        </is>
      </c>
      <c r="D170" s="14" t="n">
        <v>1</v>
      </c>
      <c r="E170" s="14" t="n">
        <v>1</v>
      </c>
      <c r="F170" s="14" t="n">
        <v>1</v>
      </c>
      <c r="G170" s="14" t="n">
        <v>1</v>
      </c>
      <c r="H170" s="14" t="n">
        <v>1</v>
      </c>
    </row>
    <row r="171">
      <c r="A171" s="14" t="inlineStr">
        <is>
          <t>CHN|eef.lpg</t>
        </is>
      </c>
      <c r="B171" s="14" t="inlineStr">
        <is>
          <t>CHN</t>
        </is>
      </c>
      <c r="C171" s="14" t="inlineStr">
        <is>
          <t>eef.lpg</t>
        </is>
      </c>
      <c r="D171" s="14" t="n">
        <v>1</v>
      </c>
      <c r="E171" s="14" t="n">
        <v>1</v>
      </c>
      <c r="F171" s="14" t="n">
        <v>1</v>
      </c>
      <c r="G171" s="14" t="n">
        <v>1</v>
      </c>
      <c r="H171" s="14" t="n">
        <v>1</v>
      </c>
    </row>
    <row r="172">
      <c r="A172" s="14" t="inlineStr">
        <is>
          <t>CHN|eef.nga</t>
        </is>
      </c>
      <c r="B172" s="14" t="inlineStr">
        <is>
          <t>CHN</t>
        </is>
      </c>
      <c r="C172" s="14" t="inlineStr">
        <is>
          <t>eef.nga</t>
        </is>
      </c>
      <c r="D172" s="14" t="n">
        <v>1</v>
      </c>
      <c r="E172" s="14" t="n">
        <v>1</v>
      </c>
      <c r="F172" s="14" t="n">
        <v>1</v>
      </c>
      <c r="G172" s="14" t="n">
        <v>1</v>
      </c>
      <c r="H172" s="14" t="n">
        <v>1</v>
      </c>
    </row>
    <row r="173">
      <c r="A173" s="14" t="inlineStr">
        <is>
          <t>CHN|eef.oop</t>
        </is>
      </c>
      <c r="B173" s="14" t="inlineStr">
        <is>
          <t>CHN</t>
        </is>
      </c>
      <c r="C173" s="14" t="inlineStr">
        <is>
          <t>eef.oop</t>
        </is>
      </c>
      <c r="D173" s="14" t="n">
        <v>1</v>
      </c>
      <c r="E173" s="14" t="n">
        <v>1</v>
      </c>
      <c r="F173" s="14" t="n">
        <v>1</v>
      </c>
      <c r="G173" s="14" t="n">
        <v>1</v>
      </c>
      <c r="H173" s="14" t="n">
        <v>1</v>
      </c>
    </row>
    <row r="174">
      <c r="A174" s="14" t="inlineStr">
        <is>
          <t>CHN|eer.all</t>
        </is>
      </c>
      <c r="B174" s="14" t="inlineStr">
        <is>
          <t>CHN</t>
        </is>
      </c>
      <c r="C174" s="14" t="inlineStr">
        <is>
          <t>eer.all</t>
        </is>
      </c>
      <c r="D174" s="14" t="n"/>
      <c r="E174" s="14" t="n">
        <v>9.199849</v>
      </c>
      <c r="F174" s="14" t="n">
        <v>8.153162999999999</v>
      </c>
      <c r="G174" s="14" t="n">
        <v>12.573079</v>
      </c>
      <c r="H174" s="14" t="n">
        <v>11.764625</v>
      </c>
    </row>
    <row r="175">
      <c r="A175" s="14" t="inlineStr">
        <is>
          <t>CHN|ees.ind</t>
        </is>
      </c>
      <c r="B175" s="14" t="inlineStr">
        <is>
          <t>CHN</t>
        </is>
      </c>
      <c r="C175" s="14" t="inlineStr">
        <is>
          <t>ees.ind</t>
        </is>
      </c>
      <c r="D175" s="14" t="n">
        <v>0.809272</v>
      </c>
      <c r="E175" s="14" t="n">
        <v>0.804905</v>
      </c>
      <c r="F175" s="14" t="n">
        <v>0.800252</v>
      </c>
      <c r="G175" s="14" t="n">
        <v>0.800252</v>
      </c>
      <c r="H175" s="14" t="n">
        <v>0.800252</v>
      </c>
    </row>
    <row r="176">
      <c r="A176" s="14" t="inlineStr">
        <is>
          <t>CHN|ees.pow</t>
        </is>
      </c>
      <c r="B176" s="14" t="inlineStr">
        <is>
          <t>CHN</t>
        </is>
      </c>
      <c r="C176" s="14" t="inlineStr">
        <is>
          <t>ees.pow</t>
        </is>
      </c>
      <c r="D176" s="14" t="n">
        <v>0.809272</v>
      </c>
      <c r="E176" s="14" t="n">
        <v>0.804905</v>
      </c>
      <c r="F176" s="14" t="n">
        <v>0.800252</v>
      </c>
      <c r="G176" s="14" t="n">
        <v>0.800252</v>
      </c>
      <c r="H176" s="14" t="n">
        <v>0.800252</v>
      </c>
    </row>
    <row r="177">
      <c r="A177" s="14" t="inlineStr">
        <is>
          <t>COL|ecf.coa</t>
        </is>
      </c>
      <c r="B177" s="14" t="inlineStr">
        <is>
          <t>COL</t>
        </is>
      </c>
      <c r="C177" s="14" t="inlineStr">
        <is>
          <t>ecf.coa</t>
        </is>
      </c>
      <c r="D177" s="14" t="n">
        <v>0</v>
      </c>
      <c r="E177" s="14" t="n">
        <v>0</v>
      </c>
      <c r="F177" s="14" t="n">
        <v>0</v>
      </c>
      <c r="G177" s="14" t="n">
        <v>0</v>
      </c>
      <c r="H177" s="14" t="n">
        <v>1</v>
      </c>
    </row>
    <row r="178">
      <c r="A178" s="14" t="inlineStr">
        <is>
          <t>COL|ecf.die</t>
        </is>
      </c>
      <c r="B178" s="14" t="inlineStr">
        <is>
          <t>COL</t>
        </is>
      </c>
      <c r="C178" s="14" t="inlineStr">
        <is>
          <t>ecf.die</t>
        </is>
      </c>
      <c r="D178" s="14" t="n">
        <v>1</v>
      </c>
      <c r="E178" s="14" t="n">
        <v>1</v>
      </c>
      <c r="F178" s="14" t="n">
        <v>1</v>
      </c>
      <c r="G178" s="14" t="n">
        <v>1</v>
      </c>
      <c r="H178" s="14" t="n">
        <v>1</v>
      </c>
    </row>
    <row r="179">
      <c r="A179" s="14" t="inlineStr">
        <is>
          <t>COL|ecf.gso</t>
        </is>
      </c>
      <c r="B179" s="14" t="inlineStr">
        <is>
          <t>COL</t>
        </is>
      </c>
      <c r="C179" s="14" t="inlineStr">
        <is>
          <t>ecf.gso</t>
        </is>
      </c>
      <c r="D179" s="14" t="n">
        <v>1</v>
      </c>
      <c r="E179" s="14" t="n">
        <v>1</v>
      </c>
      <c r="F179" s="14" t="n">
        <v>1</v>
      </c>
      <c r="G179" s="14" t="n">
        <v>1</v>
      </c>
      <c r="H179" s="14" t="n">
        <v>1</v>
      </c>
    </row>
    <row r="180">
      <c r="A180" s="14" t="inlineStr">
        <is>
          <t>COL|ecf.jfu</t>
        </is>
      </c>
      <c r="B180" s="14" t="inlineStr">
        <is>
          <t>COL</t>
        </is>
      </c>
      <c r="C180" s="14" t="inlineStr">
        <is>
          <t>ecf.jfu</t>
        </is>
      </c>
      <c r="D180" s="14" t="n">
        <v>1</v>
      </c>
      <c r="E180" s="14" t="n">
        <v>1</v>
      </c>
      <c r="F180" s="14" t="n">
        <v>1</v>
      </c>
      <c r="G180" s="14" t="n">
        <v>1</v>
      </c>
      <c r="H180" s="14" t="n">
        <v>1</v>
      </c>
    </row>
    <row r="181">
      <c r="A181" s="14" t="inlineStr">
        <is>
          <t>COL|ecf.ker</t>
        </is>
      </c>
      <c r="B181" s="14" t="inlineStr">
        <is>
          <t>COL</t>
        </is>
      </c>
      <c r="C181" s="14" t="inlineStr">
        <is>
          <t>ecf.ker</t>
        </is>
      </c>
      <c r="D181" s="14" t="n">
        <v>1</v>
      </c>
      <c r="E181" s="14" t="n">
        <v>1</v>
      </c>
      <c r="F181" s="14" t="n">
        <v>1</v>
      </c>
      <c r="G181" s="14" t="n">
        <v>1</v>
      </c>
      <c r="H181" s="14" t="n">
        <v>1</v>
      </c>
    </row>
    <row r="182">
      <c r="A182" s="14" t="inlineStr">
        <is>
          <t>COL|ecf.lpg</t>
        </is>
      </c>
      <c r="B182" s="14" t="inlineStr">
        <is>
          <t>COL</t>
        </is>
      </c>
      <c r="C182" s="14" t="inlineStr">
        <is>
          <t>ecf.lpg</t>
        </is>
      </c>
      <c r="D182" s="14" t="n">
        <v>1</v>
      </c>
      <c r="E182" s="14" t="n">
        <v>1</v>
      </c>
      <c r="F182" s="14" t="n">
        <v>1</v>
      </c>
      <c r="G182" s="14" t="n">
        <v>1</v>
      </c>
      <c r="H182" s="14" t="n">
        <v>1</v>
      </c>
    </row>
    <row r="183">
      <c r="A183" s="14" t="inlineStr">
        <is>
          <t>COL|ecf.nga</t>
        </is>
      </c>
      <c r="B183" s="14" t="inlineStr">
        <is>
          <t>COL</t>
        </is>
      </c>
      <c r="C183" s="14" t="inlineStr">
        <is>
          <t>ecf.nga</t>
        </is>
      </c>
      <c r="D183" s="14" t="n">
        <v>1</v>
      </c>
      <c r="E183" s="14" t="n">
        <v>1</v>
      </c>
      <c r="F183" s="14" t="n">
        <v>1</v>
      </c>
      <c r="G183" s="14" t="n">
        <v>1</v>
      </c>
      <c r="H183" s="14" t="n">
        <v>1</v>
      </c>
    </row>
    <row r="184">
      <c r="A184" s="14" t="inlineStr">
        <is>
          <t>COL|ecf.oop</t>
        </is>
      </c>
      <c r="B184" s="14" t="inlineStr">
        <is>
          <t>COL</t>
        </is>
      </c>
      <c r="C184" s="14" t="inlineStr">
        <is>
          <t>ecf.oop</t>
        </is>
      </c>
      <c r="D184" s="14" t="n">
        <v>1</v>
      </c>
      <c r="E184" s="14" t="n">
        <v>1</v>
      </c>
      <c r="F184" s="14" t="n">
        <v>1</v>
      </c>
      <c r="G184" s="14" t="n">
        <v>1</v>
      </c>
      <c r="H184" s="14" t="n">
        <v>1</v>
      </c>
    </row>
    <row r="185">
      <c r="A185" s="14" t="inlineStr">
        <is>
          <t>COL|ecr.all</t>
        </is>
      </c>
      <c r="B185" s="14" t="inlineStr">
        <is>
          <t>COL</t>
        </is>
      </c>
      <c r="C185" s="14" t="inlineStr">
        <is>
          <t>ecr.all</t>
        </is>
      </c>
      <c r="D185" s="14" t="n">
        <v>0.001338</v>
      </c>
      <c r="E185" s="14" t="n">
        <v>5.013272</v>
      </c>
      <c r="F185" s="14" t="n">
        <v>5.05581</v>
      </c>
      <c r="G185" s="14" t="n">
        <v>6.678547</v>
      </c>
      <c r="H185" s="14" t="n">
        <v>6.536619</v>
      </c>
    </row>
    <row r="186">
      <c r="A186" s="14" t="inlineStr">
        <is>
          <t>COL|ecs.ind</t>
        </is>
      </c>
      <c r="B186" s="14" t="inlineStr">
        <is>
          <t>COL</t>
        </is>
      </c>
      <c r="C186" s="14" t="inlineStr">
        <is>
          <t>ecs.ind</t>
        </is>
      </c>
      <c r="D186" s="14" t="n">
        <v>0.734181</v>
      </c>
      <c r="E186" s="14" t="n">
        <v>0.713816</v>
      </c>
      <c r="F186" s="14" t="n">
        <v>0.66945</v>
      </c>
      <c r="G186" s="14" t="n">
        <v>0.66945</v>
      </c>
      <c r="H186" s="14" t="n">
        <v>0.66945</v>
      </c>
    </row>
    <row r="187">
      <c r="A187" s="14" t="inlineStr">
        <is>
          <t>COL|ecs.pow</t>
        </is>
      </c>
      <c r="B187" s="14" t="inlineStr">
        <is>
          <t>COL</t>
        </is>
      </c>
      <c r="C187" s="14" t="inlineStr">
        <is>
          <t>ecs.pow</t>
        </is>
      </c>
      <c r="D187" s="14" t="n">
        <v>0.734181</v>
      </c>
      <c r="E187" s="14" t="n">
        <v>0.713816</v>
      </c>
      <c r="F187" s="14" t="n">
        <v>0.66945</v>
      </c>
      <c r="G187" s="14" t="n">
        <v>0.66945</v>
      </c>
      <c r="H187" s="14" t="n">
        <v>0.66945</v>
      </c>
    </row>
    <row r="188">
      <c r="A188" s="14" t="inlineStr">
        <is>
          <t>COL|ecs.res</t>
        </is>
      </c>
      <c r="B188" s="14" t="inlineStr">
        <is>
          <t>COL</t>
        </is>
      </c>
      <c r="C188" s="14" t="inlineStr">
        <is>
          <t>ecs.res</t>
        </is>
      </c>
      <c r="D188" s="14" t="n">
        <v>0.734181</v>
      </c>
      <c r="E188" s="14" t="n">
        <v>0.713816</v>
      </c>
      <c r="F188" s="14" t="n">
        <v>0.66945</v>
      </c>
      <c r="G188" s="14" t="n">
        <v>0.66945</v>
      </c>
      <c r="H188" s="14" t="n">
        <v>0.66945</v>
      </c>
    </row>
    <row r="189">
      <c r="A189" s="14" t="inlineStr">
        <is>
          <t>COL|ecs.trs</t>
        </is>
      </c>
      <c r="B189" s="14" t="inlineStr">
        <is>
          <t>COL</t>
        </is>
      </c>
      <c r="C189" s="14" t="inlineStr">
        <is>
          <t>ecs.trs</t>
        </is>
      </c>
      <c r="D189" s="14" t="n">
        <v>0.734181</v>
      </c>
      <c r="E189" s="14" t="n">
        <v>0.713816</v>
      </c>
      <c r="F189" s="14" t="n">
        <v>0.66945</v>
      </c>
      <c r="G189" s="14" t="n">
        <v>0.66945</v>
      </c>
      <c r="H189" s="14" t="n">
        <v>0.66945</v>
      </c>
    </row>
    <row r="190">
      <c r="A190" s="14" t="inlineStr">
        <is>
          <t>CYP|eef.bio</t>
        </is>
      </c>
      <c r="B190" s="14" t="inlineStr">
        <is>
          <t>CYP</t>
        </is>
      </c>
      <c r="C190" s="14" t="inlineStr">
        <is>
          <t>eef.bio</t>
        </is>
      </c>
      <c r="D190" s="14" t="n">
        <v>0</v>
      </c>
      <c r="E190" s="14" t="n">
        <v>1</v>
      </c>
      <c r="F190" s="14" t="n">
        <v>1</v>
      </c>
      <c r="G190" s="14" t="n">
        <v>1</v>
      </c>
      <c r="H190" s="14" t="n">
        <v>1</v>
      </c>
    </row>
    <row r="191">
      <c r="A191" s="14" t="inlineStr">
        <is>
          <t>CYP|eef.coa</t>
        </is>
      </c>
      <c r="B191" s="14" t="inlineStr">
        <is>
          <t>CYP</t>
        </is>
      </c>
      <c r="C191" s="14" t="inlineStr">
        <is>
          <t>eef.coa</t>
        </is>
      </c>
      <c r="D191" s="14" t="n">
        <v>1</v>
      </c>
      <c r="E191" s="14" t="n">
        <v>1</v>
      </c>
      <c r="F191" s="14" t="n">
        <v>1</v>
      </c>
      <c r="G191" s="14" t="n">
        <v>1</v>
      </c>
      <c r="H191" s="14" t="n">
        <v>1</v>
      </c>
    </row>
    <row r="192">
      <c r="A192" s="14" t="inlineStr">
        <is>
          <t>CYP|eef.die</t>
        </is>
      </c>
      <c r="B192" s="14" t="inlineStr">
        <is>
          <t>CYP</t>
        </is>
      </c>
      <c r="C192" s="14" t="inlineStr">
        <is>
          <t>eef.die</t>
        </is>
      </c>
      <c r="D192" s="14" t="n">
        <v>1</v>
      </c>
      <c r="E192" s="14" t="n">
        <v>1</v>
      </c>
      <c r="F192" s="14" t="n">
        <v>1</v>
      </c>
      <c r="G192" s="14" t="n">
        <v>1</v>
      </c>
      <c r="H192" s="14" t="n">
        <v>1</v>
      </c>
    </row>
    <row r="193">
      <c r="A193" s="14" t="inlineStr">
        <is>
          <t>CYP|eef.gso</t>
        </is>
      </c>
      <c r="B193" s="14" t="inlineStr">
        <is>
          <t>CYP</t>
        </is>
      </c>
      <c r="C193" s="14" t="inlineStr">
        <is>
          <t>eef.gso</t>
        </is>
      </c>
      <c r="D193" s="14" t="n">
        <v>1</v>
      </c>
      <c r="E193" s="14" t="n">
        <v>1</v>
      </c>
      <c r="F193" s="14" t="n">
        <v>1</v>
      </c>
      <c r="G193" s="14" t="n">
        <v>1</v>
      </c>
      <c r="H193" s="14" t="n">
        <v>1</v>
      </c>
    </row>
    <row r="194">
      <c r="A194" s="14" t="inlineStr">
        <is>
          <t>CYP|eef.jfu</t>
        </is>
      </c>
      <c r="B194" s="14" t="inlineStr">
        <is>
          <t>CYP</t>
        </is>
      </c>
      <c r="C194" s="14" t="inlineStr">
        <is>
          <t>eef.jfu</t>
        </is>
      </c>
      <c r="D194" s="14" t="n">
        <v>1</v>
      </c>
      <c r="E194" s="14" t="n">
        <v>1</v>
      </c>
      <c r="F194" s="14" t="n">
        <v>1</v>
      </c>
      <c r="G194" s="14" t="n">
        <v>1</v>
      </c>
      <c r="H194" s="14" t="n">
        <v>1</v>
      </c>
    </row>
    <row r="195">
      <c r="A195" s="14" t="inlineStr">
        <is>
          <t>CYP|eef.ker</t>
        </is>
      </c>
      <c r="B195" s="14" t="inlineStr">
        <is>
          <t>CYP</t>
        </is>
      </c>
      <c r="C195" s="14" t="inlineStr">
        <is>
          <t>eef.ker</t>
        </is>
      </c>
      <c r="D195" s="14" t="n">
        <v>1</v>
      </c>
      <c r="E195" s="14" t="n">
        <v>1</v>
      </c>
      <c r="F195" s="14" t="n">
        <v>1</v>
      </c>
      <c r="G195" s="14" t="n">
        <v>1</v>
      </c>
      <c r="H195" s="14" t="n">
        <v>1</v>
      </c>
    </row>
    <row r="196">
      <c r="A196" s="14" t="inlineStr">
        <is>
          <t>CYP|eef.lpg</t>
        </is>
      </c>
      <c r="B196" s="14" t="inlineStr">
        <is>
          <t>CYP</t>
        </is>
      </c>
      <c r="C196" s="14" t="inlineStr">
        <is>
          <t>eef.lpg</t>
        </is>
      </c>
      <c r="D196" s="14" t="n">
        <v>1</v>
      </c>
      <c r="E196" s="14" t="n">
        <v>1</v>
      </c>
      <c r="F196" s="14" t="n">
        <v>1</v>
      </c>
      <c r="G196" s="14" t="n">
        <v>1</v>
      </c>
      <c r="H196" s="14" t="n">
        <v>1</v>
      </c>
    </row>
    <row r="197">
      <c r="A197" s="14" t="inlineStr">
        <is>
          <t>CYP|eef.nga</t>
        </is>
      </c>
      <c r="B197" s="14" t="inlineStr">
        <is>
          <t>CYP</t>
        </is>
      </c>
      <c r="C197" s="14" t="inlineStr">
        <is>
          <t>eef.nga</t>
        </is>
      </c>
      <c r="D197" s="14" t="n">
        <v>1</v>
      </c>
      <c r="E197" s="14" t="n">
        <v>1</v>
      </c>
      <c r="F197" s="14" t="n">
        <v>1</v>
      </c>
      <c r="G197" s="14" t="n">
        <v>1</v>
      </c>
      <c r="H197" s="14" t="n">
        <v>1</v>
      </c>
    </row>
    <row r="198">
      <c r="A198" s="14" t="inlineStr">
        <is>
          <t>CYP|eef.oop</t>
        </is>
      </c>
      <c r="B198" s="14" t="inlineStr">
        <is>
          <t>CYP</t>
        </is>
      </c>
      <c r="C198" s="14" t="inlineStr">
        <is>
          <t>eef.oop</t>
        </is>
      </c>
      <c r="D198" s="14" t="n">
        <v>1</v>
      </c>
      <c r="E198" s="14" t="n">
        <v>1</v>
      </c>
      <c r="F198" s="14" t="n">
        <v>1</v>
      </c>
      <c r="G198" s="14" t="n">
        <v>1</v>
      </c>
      <c r="H198" s="14" t="n">
        <v>1</v>
      </c>
    </row>
    <row r="199">
      <c r="A199" s="14" t="inlineStr">
        <is>
          <t>CYP|eer.all</t>
        </is>
      </c>
      <c r="B199" s="14" t="inlineStr">
        <is>
          <t>CYP</t>
        </is>
      </c>
      <c r="C199" s="14" t="inlineStr">
        <is>
          <t>eer.all</t>
        </is>
      </c>
      <c r="D199" s="14" t="n">
        <v>49.779548</v>
      </c>
      <c r="E199" s="14" t="n">
        <v>86.52610799999999</v>
      </c>
      <c r="F199" s="14" t="n">
        <v>96.298125</v>
      </c>
      <c r="G199" s="14" t="n">
        <v>61.301547</v>
      </c>
      <c r="H199" s="14" t="n">
        <v>70.370124</v>
      </c>
    </row>
    <row r="200">
      <c r="A200" s="14" t="inlineStr">
        <is>
          <t>CYP|ees.ind</t>
        </is>
      </c>
      <c r="B200" s="14" t="inlineStr">
        <is>
          <t>CYP</t>
        </is>
      </c>
      <c r="C200" s="14" t="inlineStr">
        <is>
          <t>ees.ind</t>
        </is>
      </c>
      <c r="D200" s="14" t="n">
        <v>0.969374</v>
      </c>
      <c r="E200" s="14" t="n">
        <v>0.97338</v>
      </c>
      <c r="F200" s="14" t="n">
        <v>0.925768</v>
      </c>
      <c r="G200" s="14" t="n">
        <v>0.172286</v>
      </c>
      <c r="H200" s="14" t="n">
        <v>0.172286</v>
      </c>
    </row>
    <row r="201">
      <c r="A201" s="14" t="inlineStr">
        <is>
          <t>CZE|eef.bio</t>
        </is>
      </c>
      <c r="B201" s="14" t="inlineStr">
        <is>
          <t>CZE</t>
        </is>
      </c>
      <c r="C201" s="14" t="inlineStr">
        <is>
          <t>eef.bio</t>
        </is>
      </c>
      <c r="D201" s="14" t="n">
        <v>0</v>
      </c>
      <c r="E201" s="14" t="n">
        <v>1</v>
      </c>
      <c r="F201" s="14" t="n">
        <v>1</v>
      </c>
      <c r="G201" s="14" t="n">
        <v>1</v>
      </c>
      <c r="H201" s="14" t="n">
        <v>1</v>
      </c>
    </row>
    <row r="202">
      <c r="A202" s="14" t="inlineStr">
        <is>
          <t>CZE|eef.coa</t>
        </is>
      </c>
      <c r="B202" s="14" t="inlineStr">
        <is>
          <t>CZE</t>
        </is>
      </c>
      <c r="C202" s="14" t="inlineStr">
        <is>
          <t>eef.coa</t>
        </is>
      </c>
      <c r="D202" s="14" t="n">
        <v>1</v>
      </c>
      <c r="E202" s="14" t="n">
        <v>1</v>
      </c>
      <c r="F202" s="14" t="n">
        <v>1</v>
      </c>
      <c r="G202" s="14" t="n">
        <v>1</v>
      </c>
      <c r="H202" s="14" t="n">
        <v>1</v>
      </c>
    </row>
    <row r="203">
      <c r="A203" s="14" t="inlineStr">
        <is>
          <t>CZE|eef.die</t>
        </is>
      </c>
      <c r="B203" s="14" t="inlineStr">
        <is>
          <t>CZE</t>
        </is>
      </c>
      <c r="C203" s="14" t="inlineStr">
        <is>
          <t>eef.die</t>
        </is>
      </c>
      <c r="D203" s="14" t="n">
        <v>1</v>
      </c>
      <c r="E203" s="14" t="n">
        <v>1</v>
      </c>
      <c r="F203" s="14" t="n">
        <v>1</v>
      </c>
      <c r="G203" s="14" t="n">
        <v>1</v>
      </c>
      <c r="H203" s="14" t="n">
        <v>1</v>
      </c>
    </row>
    <row r="204">
      <c r="A204" s="14" t="inlineStr">
        <is>
          <t>CZE|eef.gso</t>
        </is>
      </c>
      <c r="B204" s="14" t="inlineStr">
        <is>
          <t>CZE</t>
        </is>
      </c>
      <c r="C204" s="14" t="inlineStr">
        <is>
          <t>eef.gso</t>
        </is>
      </c>
      <c r="D204" s="14" t="n">
        <v>1</v>
      </c>
      <c r="E204" s="14" t="n">
        <v>1</v>
      </c>
      <c r="F204" s="14" t="n">
        <v>1</v>
      </c>
      <c r="G204" s="14" t="n">
        <v>1</v>
      </c>
      <c r="H204" s="14" t="n">
        <v>1</v>
      </c>
    </row>
    <row r="205">
      <c r="A205" s="14" t="inlineStr">
        <is>
          <t>CZE|eef.jfu</t>
        </is>
      </c>
      <c r="B205" s="14" t="inlineStr">
        <is>
          <t>CZE</t>
        </is>
      </c>
      <c r="C205" s="14" t="inlineStr">
        <is>
          <t>eef.jfu</t>
        </is>
      </c>
      <c r="D205" s="14" t="n">
        <v>1</v>
      </c>
      <c r="E205" s="14" t="n">
        <v>1</v>
      </c>
      <c r="F205" s="14" t="n">
        <v>1</v>
      </c>
      <c r="G205" s="14" t="n">
        <v>1</v>
      </c>
      <c r="H205" s="14" t="n">
        <v>1</v>
      </c>
    </row>
    <row r="206">
      <c r="A206" s="14" t="inlineStr">
        <is>
          <t>CZE|eef.ker</t>
        </is>
      </c>
      <c r="B206" s="14" t="inlineStr">
        <is>
          <t>CZE</t>
        </is>
      </c>
      <c r="C206" s="14" t="inlineStr">
        <is>
          <t>eef.ker</t>
        </is>
      </c>
      <c r="D206" s="14" t="n">
        <v>1</v>
      </c>
      <c r="E206" s="14" t="n">
        <v>1</v>
      </c>
      <c r="F206" s="14" t="n">
        <v>1</v>
      </c>
      <c r="G206" s="14" t="n">
        <v>1</v>
      </c>
      <c r="H206" s="14" t="n">
        <v>1</v>
      </c>
    </row>
    <row r="207">
      <c r="A207" s="14" t="inlineStr">
        <is>
          <t>CZE|eef.lpg</t>
        </is>
      </c>
      <c r="B207" s="14" t="inlineStr">
        <is>
          <t>CZE</t>
        </is>
      </c>
      <c r="C207" s="14" t="inlineStr">
        <is>
          <t>eef.lpg</t>
        </is>
      </c>
      <c r="D207" s="14" t="n">
        <v>1</v>
      </c>
      <c r="E207" s="14" t="n">
        <v>1</v>
      </c>
      <c r="F207" s="14" t="n">
        <v>1</v>
      </c>
      <c r="G207" s="14" t="n">
        <v>1</v>
      </c>
      <c r="H207" s="14" t="n">
        <v>1</v>
      </c>
    </row>
    <row r="208">
      <c r="A208" s="14" t="inlineStr">
        <is>
          <t>CZE|eef.nga</t>
        </is>
      </c>
      <c r="B208" s="14" t="inlineStr">
        <is>
          <t>CZE</t>
        </is>
      </c>
      <c r="C208" s="14" t="inlineStr">
        <is>
          <t>eef.nga</t>
        </is>
      </c>
      <c r="D208" s="14" t="n">
        <v>1</v>
      </c>
      <c r="E208" s="14" t="n">
        <v>1</v>
      </c>
      <c r="F208" s="14" t="n">
        <v>1</v>
      </c>
      <c r="G208" s="14" t="n">
        <v>1</v>
      </c>
      <c r="H208" s="14" t="n">
        <v>1</v>
      </c>
    </row>
    <row r="209">
      <c r="A209" s="14" t="inlineStr">
        <is>
          <t>CZE|eef.oop</t>
        </is>
      </c>
      <c r="B209" s="14" t="inlineStr">
        <is>
          <t>CZE</t>
        </is>
      </c>
      <c r="C209" s="14" t="inlineStr">
        <is>
          <t>eef.oop</t>
        </is>
      </c>
      <c r="D209" s="14" t="n">
        <v>1</v>
      </c>
      <c r="E209" s="14" t="n">
        <v>1</v>
      </c>
      <c r="F209" s="14" t="n">
        <v>1</v>
      </c>
      <c r="G209" s="14" t="n">
        <v>1</v>
      </c>
      <c r="H209" s="14" t="n">
        <v>1</v>
      </c>
    </row>
    <row r="210">
      <c r="A210" s="14" t="inlineStr">
        <is>
          <t>CZE|eer.all</t>
        </is>
      </c>
      <c r="B210" s="14" t="inlineStr">
        <is>
          <t>CZE</t>
        </is>
      </c>
      <c r="C210" s="14" t="inlineStr">
        <is>
          <t>eer.all</t>
        </is>
      </c>
      <c r="D210" s="14" t="n">
        <v>49.779548</v>
      </c>
      <c r="E210" s="14" t="n">
        <v>86.52610799999999</v>
      </c>
      <c r="F210" s="14" t="n">
        <v>96.298125</v>
      </c>
      <c r="G210" s="14" t="n">
        <v>61.301547</v>
      </c>
      <c r="H210" s="14" t="n">
        <v>70.370124</v>
      </c>
    </row>
    <row r="211">
      <c r="A211" s="14" t="inlineStr">
        <is>
          <t>CZE|ees.ind</t>
        </is>
      </c>
      <c r="B211" s="14" t="inlineStr">
        <is>
          <t>CZE</t>
        </is>
      </c>
      <c r="C211" s="14" t="inlineStr">
        <is>
          <t>ees.ind</t>
        </is>
      </c>
      <c r="D211" s="14" t="n">
        <v>0.936426</v>
      </c>
      <c r="E211" s="14" t="n">
        <v>1</v>
      </c>
      <c r="F211" s="14" t="n">
        <v>1</v>
      </c>
      <c r="G211" s="14" t="n">
        <v>1</v>
      </c>
      <c r="H211" s="14" t="n">
        <v>1</v>
      </c>
    </row>
    <row r="212">
      <c r="A212" s="14" t="inlineStr">
        <is>
          <t>CZE|ees.pow</t>
        </is>
      </c>
      <c r="B212" s="14" t="inlineStr">
        <is>
          <t>CZE</t>
        </is>
      </c>
      <c r="C212" s="14" t="inlineStr">
        <is>
          <t>ees.pow</t>
        </is>
      </c>
      <c r="D212" s="14" t="n">
        <v>0.070282</v>
      </c>
      <c r="E212" s="14" t="n">
        <v>0.07001300000000001</v>
      </c>
      <c r="F212" s="14" t="n">
        <v>0.086872</v>
      </c>
      <c r="G212" s="14" t="n">
        <v>0.090409</v>
      </c>
      <c r="H212" s="14" t="n">
        <v>0.090409</v>
      </c>
    </row>
    <row r="213">
      <c r="A213" s="14" t="inlineStr">
        <is>
          <t>DEU|eef.bio</t>
        </is>
      </c>
      <c r="B213" s="14" t="inlineStr">
        <is>
          <t>DEU</t>
        </is>
      </c>
      <c r="C213" s="14" t="inlineStr">
        <is>
          <t>eef.bio</t>
        </is>
      </c>
      <c r="D213" s="14" t="n">
        <v>0</v>
      </c>
      <c r="E213" s="14" t="n">
        <v>0</v>
      </c>
      <c r="F213" s="14" t="n">
        <v>0</v>
      </c>
      <c r="G213" s="14" t="n">
        <v>1</v>
      </c>
      <c r="H213" s="14" t="n">
        <v>1</v>
      </c>
    </row>
    <row r="214">
      <c r="A214" s="14" t="inlineStr">
        <is>
          <t>DEU|eef.coa</t>
        </is>
      </c>
      <c r="B214" s="14" t="inlineStr">
        <is>
          <t>DEU</t>
        </is>
      </c>
      <c r="C214" s="14" t="inlineStr">
        <is>
          <t>eef.coa</t>
        </is>
      </c>
      <c r="D214" s="14" t="n">
        <v>0</v>
      </c>
      <c r="E214" s="14" t="n">
        <v>0</v>
      </c>
      <c r="F214" s="14" t="n">
        <v>0</v>
      </c>
      <c r="G214" s="14" t="n">
        <v>1</v>
      </c>
      <c r="H214" s="14" t="n">
        <v>1</v>
      </c>
    </row>
    <row r="215">
      <c r="A215" s="14" t="inlineStr">
        <is>
          <t>DEU|eef.die</t>
        </is>
      </c>
      <c r="B215" s="14" t="inlineStr">
        <is>
          <t>DEU</t>
        </is>
      </c>
      <c r="C215" s="14" t="inlineStr">
        <is>
          <t>eef.die</t>
        </is>
      </c>
      <c r="D215" s="14" t="n">
        <v>1</v>
      </c>
      <c r="E215" s="14" t="n">
        <v>1</v>
      </c>
      <c r="F215" s="14" t="n">
        <v>1</v>
      </c>
      <c r="G215" s="14" t="n">
        <v>1</v>
      </c>
      <c r="H215" s="14" t="n">
        <v>1</v>
      </c>
    </row>
    <row r="216">
      <c r="A216" s="14" t="inlineStr">
        <is>
          <t>DEU|eef.gso</t>
        </is>
      </c>
      <c r="B216" s="14" t="inlineStr">
        <is>
          <t>DEU</t>
        </is>
      </c>
      <c r="C216" s="14" t="inlineStr">
        <is>
          <t>eef.gso</t>
        </is>
      </c>
      <c r="D216" s="14" t="n">
        <v>1</v>
      </c>
      <c r="E216" s="14" t="n">
        <v>1</v>
      </c>
      <c r="F216" s="14" t="n">
        <v>1</v>
      </c>
      <c r="G216" s="14" t="n">
        <v>1</v>
      </c>
      <c r="H216" s="14" t="n">
        <v>1</v>
      </c>
    </row>
    <row r="217">
      <c r="A217" s="14" t="inlineStr">
        <is>
          <t>DEU|eef.jfu</t>
        </is>
      </c>
      <c r="B217" s="14" t="inlineStr">
        <is>
          <t>DEU</t>
        </is>
      </c>
      <c r="C217" s="14" t="inlineStr">
        <is>
          <t>eef.jfu</t>
        </is>
      </c>
      <c r="D217" s="14" t="n">
        <v>1</v>
      </c>
      <c r="E217" s="14" t="n">
        <v>1</v>
      </c>
      <c r="F217" s="14" t="n">
        <v>1</v>
      </c>
      <c r="G217" s="14" t="n">
        <v>1</v>
      </c>
      <c r="H217" s="14" t="n">
        <v>1</v>
      </c>
    </row>
    <row r="218">
      <c r="A218" s="14" t="inlineStr">
        <is>
          <t>DEU|eef.ker</t>
        </is>
      </c>
      <c r="B218" s="14" t="inlineStr">
        <is>
          <t>DEU</t>
        </is>
      </c>
      <c r="C218" s="14" t="inlineStr">
        <is>
          <t>eef.ker</t>
        </is>
      </c>
      <c r="D218" s="14" t="n">
        <v>1</v>
      </c>
      <c r="E218" s="14" t="n">
        <v>1</v>
      </c>
      <c r="F218" s="14" t="n">
        <v>1</v>
      </c>
      <c r="G218" s="14" t="n">
        <v>1</v>
      </c>
      <c r="H218" s="14" t="n">
        <v>1</v>
      </c>
    </row>
    <row r="219">
      <c r="A219" s="14" t="inlineStr">
        <is>
          <t>DEU|eef.lpg</t>
        </is>
      </c>
      <c r="B219" s="14" t="inlineStr">
        <is>
          <t>DEU</t>
        </is>
      </c>
      <c r="C219" s="14" t="inlineStr">
        <is>
          <t>eef.lpg</t>
        </is>
      </c>
      <c r="D219" s="14" t="n">
        <v>1</v>
      </c>
      <c r="E219" s="14" t="n">
        <v>1</v>
      </c>
      <c r="F219" s="14" t="n">
        <v>1</v>
      </c>
      <c r="G219" s="14" t="n">
        <v>1</v>
      </c>
      <c r="H219" s="14" t="n">
        <v>1</v>
      </c>
    </row>
    <row r="220">
      <c r="A220" s="14" t="inlineStr">
        <is>
          <t>DEU|eef.nga</t>
        </is>
      </c>
      <c r="B220" s="14" t="inlineStr">
        <is>
          <t>DEU</t>
        </is>
      </c>
      <c r="C220" s="14" t="inlineStr">
        <is>
          <t>eef.nga</t>
        </is>
      </c>
      <c r="D220" s="14" t="n">
        <v>1</v>
      </c>
      <c r="E220" s="14" t="n">
        <v>1</v>
      </c>
      <c r="F220" s="14" t="n">
        <v>1</v>
      </c>
      <c r="G220" s="14" t="n">
        <v>1</v>
      </c>
      <c r="H220" s="14" t="n">
        <v>1</v>
      </c>
    </row>
    <row r="221">
      <c r="A221" s="14" t="inlineStr">
        <is>
          <t>DEU|eef.oop</t>
        </is>
      </c>
      <c r="B221" s="14" t="inlineStr">
        <is>
          <t>DEU</t>
        </is>
      </c>
      <c r="C221" s="14" t="inlineStr">
        <is>
          <t>eef.oop</t>
        </is>
      </c>
      <c r="D221" s="14" t="n">
        <v>1</v>
      </c>
      <c r="E221" s="14" t="n">
        <v>1</v>
      </c>
      <c r="F221" s="14" t="n">
        <v>1</v>
      </c>
      <c r="G221" s="14" t="n">
        <v>1</v>
      </c>
      <c r="H221" s="14" t="n">
        <v>1</v>
      </c>
    </row>
    <row r="222">
      <c r="A222" s="14" t="inlineStr">
        <is>
          <t>DEU|eer.all</t>
        </is>
      </c>
      <c r="B222" s="14" t="inlineStr">
        <is>
          <t>DEU</t>
        </is>
      </c>
      <c r="C222" s="14" t="inlineStr">
        <is>
          <t>eer.all</t>
        </is>
      </c>
      <c r="D222" s="14" t="n">
        <v>29.365</v>
      </c>
      <c r="E222" s="14" t="n">
        <v>33.156</v>
      </c>
      <c r="F222" s="14" t="n">
        <v>32.625</v>
      </c>
      <c r="G222" s="14" t="n">
        <v>48.3705</v>
      </c>
      <c r="H222" s="14" t="n">
        <v>48.546</v>
      </c>
    </row>
    <row r="223">
      <c r="A223" s="14" t="inlineStr">
        <is>
          <t>DEU|ees.ind</t>
        </is>
      </c>
      <c r="B223" s="14" t="inlineStr">
        <is>
          <t>DEU</t>
        </is>
      </c>
      <c r="C223" s="14" t="inlineStr">
        <is>
          <t>ees.ind</t>
        </is>
      </c>
      <c r="D223" s="14" t="n"/>
      <c r="E223" s="14" t="n"/>
      <c r="F223" s="14" t="n">
        <v>0.713875</v>
      </c>
      <c r="G223" s="14" t="n">
        <v>0.713875</v>
      </c>
      <c r="H223" s="14" t="n">
        <v>0.713875</v>
      </c>
    </row>
    <row r="224">
      <c r="A224" s="14" t="inlineStr">
        <is>
          <t>DEU|ees.pow</t>
        </is>
      </c>
      <c r="B224" s="14" t="inlineStr">
        <is>
          <t>DEU</t>
        </is>
      </c>
      <c r="C224" s="14" t="inlineStr">
        <is>
          <t>ees.pow</t>
        </is>
      </c>
      <c r="D224" s="14" t="n"/>
      <c r="E224" s="14" t="n"/>
      <c r="F224" s="14" t="n">
        <v>0.713875</v>
      </c>
      <c r="G224" s="14" t="n">
        <v>0.713875</v>
      </c>
      <c r="H224" s="14" t="n">
        <v>0.713875</v>
      </c>
    </row>
    <row r="225">
      <c r="A225" s="14" t="inlineStr">
        <is>
          <t>DEU|ees.res</t>
        </is>
      </c>
      <c r="B225" s="14" t="inlineStr">
        <is>
          <t>DEU</t>
        </is>
      </c>
      <c r="C225" s="14" t="inlineStr">
        <is>
          <t>ees.res</t>
        </is>
      </c>
      <c r="D225" s="14" t="n"/>
      <c r="E225" s="14" t="n"/>
      <c r="F225" s="14" t="n">
        <v>0.713875</v>
      </c>
      <c r="G225" s="14" t="n">
        <v>0.713875</v>
      </c>
      <c r="H225" s="14" t="n">
        <v>0.713875</v>
      </c>
    </row>
    <row r="226">
      <c r="A226" s="14" t="inlineStr">
        <is>
          <t>DEU|ees.trs</t>
        </is>
      </c>
      <c r="B226" s="14" t="inlineStr">
        <is>
          <t>DEU</t>
        </is>
      </c>
      <c r="C226" s="14" t="inlineStr">
        <is>
          <t>ees.trs</t>
        </is>
      </c>
      <c r="D226" s="14" t="n"/>
      <c r="E226" s="14" t="n"/>
      <c r="F226" s="14" t="n">
        <v>0.713875</v>
      </c>
      <c r="G226" s="14" t="n">
        <v>0.713875</v>
      </c>
      <c r="H226" s="14" t="n">
        <v>0.713875</v>
      </c>
    </row>
    <row r="227">
      <c r="A227" s="14" t="inlineStr">
        <is>
          <t>DNK|ecf.bio</t>
        </is>
      </c>
      <c r="B227" s="14" t="inlineStr">
        <is>
          <t>DNK</t>
        </is>
      </c>
      <c r="C227" s="14" t="inlineStr">
        <is>
          <t>ecf.bio</t>
        </is>
      </c>
      <c r="D227" s="14" t="n">
        <v>1</v>
      </c>
      <c r="E227" s="14" t="n">
        <v>1</v>
      </c>
      <c r="F227" s="14" t="n">
        <v>1</v>
      </c>
      <c r="G227" s="14" t="n">
        <v>1</v>
      </c>
      <c r="H227" s="14" t="n">
        <v>1</v>
      </c>
    </row>
    <row r="228">
      <c r="A228" s="14" t="inlineStr">
        <is>
          <t>DNK|ecf.coa</t>
        </is>
      </c>
      <c r="B228" s="14" t="inlineStr">
        <is>
          <t>DNK</t>
        </is>
      </c>
      <c r="C228" s="14" t="inlineStr">
        <is>
          <t>ecf.coa</t>
        </is>
      </c>
      <c r="D228" s="14" t="n">
        <v>1</v>
      </c>
      <c r="E228" s="14" t="n">
        <v>1</v>
      </c>
      <c r="F228" s="14" t="n">
        <v>1</v>
      </c>
      <c r="G228" s="14" t="n">
        <v>1</v>
      </c>
      <c r="H228" s="14" t="n">
        <v>1</v>
      </c>
    </row>
    <row r="229">
      <c r="A229" s="14" t="inlineStr">
        <is>
          <t>DNK|ecf.die</t>
        </is>
      </c>
      <c r="B229" s="14" t="inlineStr">
        <is>
          <t>DNK</t>
        </is>
      </c>
      <c r="C229" s="14" t="inlineStr">
        <is>
          <t>ecf.die</t>
        </is>
      </c>
      <c r="D229" s="14" t="n">
        <v>1</v>
      </c>
      <c r="E229" s="14" t="n">
        <v>1</v>
      </c>
      <c r="F229" s="14" t="n">
        <v>1</v>
      </c>
      <c r="G229" s="14" t="n">
        <v>1</v>
      </c>
      <c r="H229" s="14" t="n">
        <v>1</v>
      </c>
    </row>
    <row r="230">
      <c r="A230" s="14" t="inlineStr">
        <is>
          <t>DNK|ecf.gso</t>
        </is>
      </c>
      <c r="B230" s="14" t="inlineStr">
        <is>
          <t>DNK</t>
        </is>
      </c>
      <c r="C230" s="14" t="inlineStr">
        <is>
          <t>ecf.gso</t>
        </is>
      </c>
      <c r="D230" s="14" t="n">
        <v>1</v>
      </c>
      <c r="E230" s="14" t="n">
        <v>1</v>
      </c>
      <c r="F230" s="14" t="n">
        <v>1</v>
      </c>
      <c r="G230" s="14" t="n">
        <v>1</v>
      </c>
      <c r="H230" s="14" t="n">
        <v>1</v>
      </c>
    </row>
    <row r="231">
      <c r="A231" s="14" t="inlineStr">
        <is>
          <t>DNK|ecf.jfu</t>
        </is>
      </c>
      <c r="B231" s="14" t="inlineStr">
        <is>
          <t>DNK</t>
        </is>
      </c>
      <c r="C231" s="14" t="inlineStr">
        <is>
          <t>ecf.jfu</t>
        </is>
      </c>
      <c r="D231" s="14" t="n">
        <v>1</v>
      </c>
      <c r="E231" s="14" t="n">
        <v>1</v>
      </c>
      <c r="F231" s="14" t="n">
        <v>1</v>
      </c>
      <c r="G231" s="14" t="n">
        <v>1</v>
      </c>
      <c r="H231" s="14" t="n">
        <v>1</v>
      </c>
    </row>
    <row r="232">
      <c r="A232" s="14" t="inlineStr">
        <is>
          <t>DNK|ecf.ker</t>
        </is>
      </c>
      <c r="B232" s="14" t="inlineStr">
        <is>
          <t>DNK</t>
        </is>
      </c>
      <c r="C232" s="14" t="inlineStr">
        <is>
          <t>ecf.ker</t>
        </is>
      </c>
      <c r="D232" s="14" t="n">
        <v>1</v>
      </c>
      <c r="E232" s="14" t="n">
        <v>1</v>
      </c>
      <c r="F232" s="14" t="n">
        <v>1</v>
      </c>
      <c r="G232" s="14" t="n">
        <v>1</v>
      </c>
      <c r="H232" s="14" t="n">
        <v>1</v>
      </c>
    </row>
    <row r="233">
      <c r="A233" s="14" t="inlineStr">
        <is>
          <t>DNK|ecf.lpg</t>
        </is>
      </c>
      <c r="B233" s="14" t="inlineStr">
        <is>
          <t>DNK</t>
        </is>
      </c>
      <c r="C233" s="14" t="inlineStr">
        <is>
          <t>ecf.lpg</t>
        </is>
      </c>
      <c r="D233" s="14" t="n">
        <v>1</v>
      </c>
      <c r="E233" s="14" t="n">
        <v>1</v>
      </c>
      <c r="F233" s="14" t="n">
        <v>1</v>
      </c>
      <c r="G233" s="14" t="n">
        <v>1</v>
      </c>
      <c r="H233" s="14" t="n">
        <v>1</v>
      </c>
    </row>
    <row r="234">
      <c r="A234" s="14" t="inlineStr">
        <is>
          <t>DNK|ecf.nga</t>
        </is>
      </c>
      <c r="B234" s="14" t="inlineStr">
        <is>
          <t>DNK</t>
        </is>
      </c>
      <c r="C234" s="14" t="inlineStr">
        <is>
          <t>ecf.nga</t>
        </is>
      </c>
      <c r="D234" s="14" t="n">
        <v>1</v>
      </c>
      <c r="E234" s="14" t="n">
        <v>1</v>
      </c>
      <c r="F234" s="14" t="n">
        <v>1</v>
      </c>
      <c r="G234" s="14" t="n">
        <v>1</v>
      </c>
      <c r="H234" s="14" t="n">
        <v>1</v>
      </c>
    </row>
    <row r="235">
      <c r="A235" s="14" t="inlineStr">
        <is>
          <t>DNK|ecf.oop</t>
        </is>
      </c>
      <c r="B235" s="14" t="inlineStr">
        <is>
          <t>DNK</t>
        </is>
      </c>
      <c r="C235" s="14" t="inlineStr">
        <is>
          <t>ecf.oop</t>
        </is>
      </c>
      <c r="D235" s="14" t="n">
        <v>1</v>
      </c>
      <c r="E235" s="14" t="n">
        <v>1</v>
      </c>
      <c r="F235" s="14" t="n">
        <v>1</v>
      </c>
      <c r="G235" s="14" t="n">
        <v>1</v>
      </c>
      <c r="H235" s="14" t="n">
        <v>1</v>
      </c>
    </row>
    <row r="236">
      <c r="A236" s="14" t="inlineStr">
        <is>
          <t>DNK|ecr.all</t>
        </is>
      </c>
      <c r="B236" s="14" t="inlineStr">
        <is>
          <t>DNK</t>
        </is>
      </c>
      <c r="C236" s="14" t="inlineStr">
        <is>
          <t>ecr.all</t>
        </is>
      </c>
      <c r="D236" s="14" t="n">
        <v>28.140814</v>
      </c>
      <c r="E236" s="14" t="n">
        <v>26.624274</v>
      </c>
      <c r="F236" s="14" t="n">
        <v>26.528646</v>
      </c>
      <c r="G236" s="14" t="n">
        <v>28.204943</v>
      </c>
      <c r="H236" s="14" t="n">
        <v>108.43478</v>
      </c>
    </row>
    <row r="237">
      <c r="A237" s="14" t="inlineStr">
        <is>
          <t>DNK|ecs.ind</t>
        </is>
      </c>
      <c r="B237" s="14" t="inlineStr">
        <is>
          <t>DNK</t>
        </is>
      </c>
      <c r="C237" s="14" t="inlineStr">
        <is>
          <t>ecs.ind</t>
        </is>
      </c>
      <c r="D237" s="14" t="n">
        <v>0.260443</v>
      </c>
      <c r="E237" s="14" t="n">
        <v>0.137937</v>
      </c>
      <c r="F237" s="14" t="n">
        <v>0.07815800000000001</v>
      </c>
      <c r="G237" s="14" t="n">
        <v>0.691197</v>
      </c>
      <c r="H237" s="14" t="n">
        <v>0.691197</v>
      </c>
    </row>
    <row r="238">
      <c r="A238" s="14" t="inlineStr">
        <is>
          <t>DNK|ecs.pow</t>
        </is>
      </c>
      <c r="B238" s="14" t="inlineStr">
        <is>
          <t>DNK</t>
        </is>
      </c>
      <c r="C238" s="14" t="inlineStr">
        <is>
          <t>ecs.pow</t>
        </is>
      </c>
      <c r="D238" s="14" t="n">
        <v>0.719383</v>
      </c>
      <c r="E238" s="14" t="n">
        <v>0.728803</v>
      </c>
      <c r="F238" s="14" t="n">
        <v>0.666394</v>
      </c>
      <c r="G238" s="14" t="n">
        <v>0.648299</v>
      </c>
      <c r="H238" s="14" t="n">
        <v>0.648299</v>
      </c>
    </row>
    <row r="239">
      <c r="A239" s="14" t="inlineStr">
        <is>
          <t>DNK|ecs.res</t>
        </is>
      </c>
      <c r="B239" s="14" t="inlineStr">
        <is>
          <t>DNK</t>
        </is>
      </c>
      <c r="C239" s="14" t="inlineStr">
        <is>
          <t>ecs.res</t>
        </is>
      </c>
      <c r="D239" s="14" t="n">
        <v>1</v>
      </c>
      <c r="E239" s="14" t="n">
        <v>1</v>
      </c>
      <c r="F239" s="14" t="n">
        <v>1</v>
      </c>
      <c r="G239" s="14" t="n">
        <v>1</v>
      </c>
      <c r="H239" s="14" t="n">
        <v>1</v>
      </c>
    </row>
    <row r="240">
      <c r="A240" s="14" t="inlineStr">
        <is>
          <t>DNK|ecs.trs</t>
        </is>
      </c>
      <c r="B240" s="14" t="inlineStr">
        <is>
          <t>DNK</t>
        </is>
      </c>
      <c r="C240" s="14" t="inlineStr">
        <is>
          <t>ecs.trs</t>
        </is>
      </c>
      <c r="D240" s="14" t="n">
        <v>1</v>
      </c>
      <c r="E240" s="14" t="n">
        <v>1</v>
      </c>
      <c r="F240" s="14" t="n">
        <v>1</v>
      </c>
      <c r="G240" s="14" t="n">
        <v>1</v>
      </c>
      <c r="H240" s="14" t="n">
        <v>1</v>
      </c>
    </row>
    <row r="241">
      <c r="A241" s="14" t="inlineStr">
        <is>
          <t>DNK|eef.bio</t>
        </is>
      </c>
      <c r="B241" s="14" t="inlineStr">
        <is>
          <t>DNK</t>
        </is>
      </c>
      <c r="C241" s="14" t="inlineStr">
        <is>
          <t>eef.bio</t>
        </is>
      </c>
      <c r="D241" s="14" t="n">
        <v>0</v>
      </c>
      <c r="E241" s="14" t="n">
        <v>1</v>
      </c>
      <c r="F241" s="14" t="n">
        <v>1</v>
      </c>
      <c r="G241" s="14" t="n">
        <v>1</v>
      </c>
      <c r="H241" s="14" t="n">
        <v>1</v>
      </c>
    </row>
    <row r="242">
      <c r="A242" s="14" t="inlineStr">
        <is>
          <t>DNK|eef.coa</t>
        </is>
      </c>
      <c r="B242" s="14" t="inlineStr">
        <is>
          <t>DNK</t>
        </is>
      </c>
      <c r="C242" s="14" t="inlineStr">
        <is>
          <t>eef.coa</t>
        </is>
      </c>
      <c r="D242" s="14" t="n">
        <v>1</v>
      </c>
      <c r="E242" s="14" t="n">
        <v>1</v>
      </c>
      <c r="F242" s="14" t="n">
        <v>1</v>
      </c>
      <c r="G242" s="14" t="n">
        <v>1</v>
      </c>
      <c r="H242" s="14" t="n">
        <v>1</v>
      </c>
    </row>
    <row r="243">
      <c r="A243" s="14" t="inlineStr">
        <is>
          <t>DNK|eef.die</t>
        </is>
      </c>
      <c r="B243" s="14" t="inlineStr">
        <is>
          <t>DNK</t>
        </is>
      </c>
      <c r="C243" s="14" t="inlineStr">
        <is>
          <t>eef.die</t>
        </is>
      </c>
      <c r="D243" s="14" t="n">
        <v>1</v>
      </c>
      <c r="E243" s="14" t="n">
        <v>1</v>
      </c>
      <c r="F243" s="14" t="n">
        <v>1</v>
      </c>
      <c r="G243" s="14" t="n">
        <v>1</v>
      </c>
      <c r="H243" s="14" t="n">
        <v>1</v>
      </c>
    </row>
    <row r="244">
      <c r="A244" s="14" t="inlineStr">
        <is>
          <t>DNK|eef.gso</t>
        </is>
      </c>
      <c r="B244" s="14" t="inlineStr">
        <is>
          <t>DNK</t>
        </is>
      </c>
      <c r="C244" s="14" t="inlineStr">
        <is>
          <t>eef.gso</t>
        </is>
      </c>
      <c r="D244" s="14" t="n">
        <v>1</v>
      </c>
      <c r="E244" s="14" t="n">
        <v>1</v>
      </c>
      <c r="F244" s="14" t="n">
        <v>1</v>
      </c>
      <c r="G244" s="14" t="n">
        <v>1</v>
      </c>
      <c r="H244" s="14" t="n">
        <v>1</v>
      </c>
    </row>
    <row r="245">
      <c r="A245" s="14" t="inlineStr">
        <is>
          <t>DNK|eef.jfu</t>
        </is>
      </c>
      <c r="B245" s="14" t="inlineStr">
        <is>
          <t>DNK</t>
        </is>
      </c>
      <c r="C245" s="14" t="inlineStr">
        <is>
          <t>eef.jfu</t>
        </is>
      </c>
      <c r="D245" s="14" t="n">
        <v>1</v>
      </c>
      <c r="E245" s="14" t="n">
        <v>1</v>
      </c>
      <c r="F245" s="14" t="n">
        <v>1</v>
      </c>
      <c r="G245" s="14" t="n">
        <v>1</v>
      </c>
      <c r="H245" s="14" t="n">
        <v>1</v>
      </c>
    </row>
    <row r="246">
      <c r="A246" s="14" t="inlineStr">
        <is>
          <t>DNK|eef.ker</t>
        </is>
      </c>
      <c r="B246" s="14" t="inlineStr">
        <is>
          <t>DNK</t>
        </is>
      </c>
      <c r="C246" s="14" t="inlineStr">
        <is>
          <t>eef.ker</t>
        </is>
      </c>
      <c r="D246" s="14" t="n">
        <v>1</v>
      </c>
      <c r="E246" s="14" t="n">
        <v>1</v>
      </c>
      <c r="F246" s="14" t="n">
        <v>1</v>
      </c>
      <c r="G246" s="14" t="n">
        <v>1</v>
      </c>
      <c r="H246" s="14" t="n">
        <v>1</v>
      </c>
    </row>
    <row r="247">
      <c r="A247" s="14" t="inlineStr">
        <is>
          <t>DNK|eef.lpg</t>
        </is>
      </c>
      <c r="B247" s="14" t="inlineStr">
        <is>
          <t>DNK</t>
        </is>
      </c>
      <c r="C247" s="14" t="inlineStr">
        <is>
          <t>eef.lpg</t>
        </is>
      </c>
      <c r="D247" s="14" t="n">
        <v>1</v>
      </c>
      <c r="E247" s="14" t="n">
        <v>1</v>
      </c>
      <c r="F247" s="14" t="n">
        <v>1</v>
      </c>
      <c r="G247" s="14" t="n">
        <v>1</v>
      </c>
      <c r="H247" s="14" t="n">
        <v>1</v>
      </c>
    </row>
    <row r="248">
      <c r="A248" s="14" t="inlineStr">
        <is>
          <t>DNK|eef.nga</t>
        </is>
      </c>
      <c r="B248" s="14" t="inlineStr">
        <is>
          <t>DNK</t>
        </is>
      </c>
      <c r="C248" s="14" t="inlineStr">
        <is>
          <t>eef.nga</t>
        </is>
      </c>
      <c r="D248" s="14" t="n">
        <v>1</v>
      </c>
      <c r="E248" s="14" t="n">
        <v>1</v>
      </c>
      <c r="F248" s="14" t="n">
        <v>1</v>
      </c>
      <c r="G248" s="14" t="n">
        <v>1</v>
      </c>
      <c r="H248" s="14" t="n">
        <v>1</v>
      </c>
    </row>
    <row r="249">
      <c r="A249" s="14" t="inlineStr">
        <is>
          <t>DNK|eef.oop</t>
        </is>
      </c>
      <c r="B249" s="14" t="inlineStr">
        <is>
          <t>DNK</t>
        </is>
      </c>
      <c r="C249" s="14" t="inlineStr">
        <is>
          <t>eef.oop</t>
        </is>
      </c>
      <c r="D249" s="14" t="n">
        <v>1</v>
      </c>
      <c r="E249" s="14" t="n">
        <v>1</v>
      </c>
      <c r="F249" s="14" t="n">
        <v>1</v>
      </c>
      <c r="G249" s="14" t="n">
        <v>1</v>
      </c>
      <c r="H249" s="14" t="n">
        <v>1</v>
      </c>
    </row>
    <row r="250">
      <c r="A250" s="14" t="inlineStr">
        <is>
          <t>DNK|eer.all</t>
        </is>
      </c>
      <c r="B250" s="14" t="inlineStr">
        <is>
          <t>DNK</t>
        </is>
      </c>
      <c r="C250" s="14" t="inlineStr">
        <is>
          <t>eer.all</t>
        </is>
      </c>
      <c r="D250" s="14" t="n">
        <v>49.779548</v>
      </c>
      <c r="E250" s="14" t="n">
        <v>86.52610799999999</v>
      </c>
      <c r="F250" s="14" t="n">
        <v>96.298125</v>
      </c>
      <c r="G250" s="14" t="n">
        <v>61.301547</v>
      </c>
      <c r="H250" s="14" t="n">
        <v>70.370124</v>
      </c>
    </row>
    <row r="251">
      <c r="A251" s="14" t="inlineStr">
        <is>
          <t>DNK|ees.ind</t>
        </is>
      </c>
      <c r="B251" s="14" t="inlineStr">
        <is>
          <t>DNK</t>
        </is>
      </c>
      <c r="C251" s="14" t="inlineStr">
        <is>
          <t>ees.ind</t>
        </is>
      </c>
      <c r="D251" s="14" t="n">
        <v>0.739557</v>
      </c>
      <c r="E251" s="14" t="n">
        <v>0.862063</v>
      </c>
      <c r="F251" s="14" t="n">
        <v>0.9218420000000001</v>
      </c>
      <c r="G251" s="14" t="n">
        <v>0.308803</v>
      </c>
      <c r="H251" s="14" t="n">
        <v>0.308803</v>
      </c>
    </row>
    <row r="252">
      <c r="A252" s="14" t="inlineStr">
        <is>
          <t>DNK|ees.pow</t>
        </is>
      </c>
      <c r="B252" s="14" t="inlineStr">
        <is>
          <t>DNK</t>
        </is>
      </c>
      <c r="C252" s="14" t="inlineStr">
        <is>
          <t>ees.pow</t>
        </is>
      </c>
      <c r="D252" s="14" t="n">
        <v>0.280617</v>
      </c>
      <c r="E252" s="14" t="n">
        <v>0.271197</v>
      </c>
      <c r="F252" s="14" t="n">
        <v>0.333606</v>
      </c>
      <c r="G252" s="14" t="n">
        <v>0.351701</v>
      </c>
      <c r="H252" s="14" t="n">
        <v>0.351701</v>
      </c>
    </row>
    <row r="253">
      <c r="A253" s="14" t="inlineStr">
        <is>
          <t>ESP|ecf.coa</t>
        </is>
      </c>
      <c r="B253" s="14" t="inlineStr">
        <is>
          <t>ESP</t>
        </is>
      </c>
      <c r="C253" s="14" t="inlineStr">
        <is>
          <t>ecf.coa</t>
        </is>
      </c>
      <c r="D253" s="14" t="n">
        <v>1</v>
      </c>
      <c r="E253" s="14" t="n">
        <v>1</v>
      </c>
      <c r="F253" s="14" t="n">
        <v>1</v>
      </c>
      <c r="G253" s="14" t="n">
        <v>1</v>
      </c>
      <c r="H253" s="14" t="n">
        <v>0</v>
      </c>
    </row>
    <row r="254">
      <c r="A254" s="14" t="inlineStr">
        <is>
          <t>ESP|ecf.die</t>
        </is>
      </c>
      <c r="B254" s="14" t="inlineStr">
        <is>
          <t>ESP</t>
        </is>
      </c>
      <c r="C254" s="14" t="inlineStr">
        <is>
          <t>ecf.die</t>
        </is>
      </c>
      <c r="D254" s="14" t="n">
        <v>1</v>
      </c>
      <c r="E254" s="14" t="n">
        <v>1</v>
      </c>
      <c r="F254" s="14" t="n">
        <v>1</v>
      </c>
      <c r="G254" s="14" t="n">
        <v>1</v>
      </c>
      <c r="H254" s="14" t="n">
        <v>0</v>
      </c>
    </row>
    <row r="255">
      <c r="A255" s="14" t="inlineStr">
        <is>
          <t>ESP|ecf.gso</t>
        </is>
      </c>
      <c r="B255" s="14" t="inlineStr">
        <is>
          <t>ESP</t>
        </is>
      </c>
      <c r="C255" s="14" t="inlineStr">
        <is>
          <t>ecf.gso</t>
        </is>
      </c>
      <c r="D255" s="14" t="n">
        <v>1</v>
      </c>
      <c r="E255" s="14" t="n">
        <v>1</v>
      </c>
      <c r="F255" s="14" t="n">
        <v>1</v>
      </c>
      <c r="G255" s="14" t="n">
        <v>1</v>
      </c>
      <c r="H255" s="14" t="n">
        <v>0</v>
      </c>
    </row>
    <row r="256">
      <c r="A256" s="14" t="inlineStr">
        <is>
          <t>ESP|ecf.jfu</t>
        </is>
      </c>
      <c r="B256" s="14" t="inlineStr">
        <is>
          <t>ESP</t>
        </is>
      </c>
      <c r="C256" s="14" t="inlineStr">
        <is>
          <t>ecf.jfu</t>
        </is>
      </c>
      <c r="D256" s="14" t="n">
        <v>1</v>
      </c>
      <c r="E256" s="14" t="n">
        <v>1</v>
      </c>
      <c r="F256" s="14" t="n">
        <v>1</v>
      </c>
      <c r="G256" s="14" t="n">
        <v>1</v>
      </c>
      <c r="H256" s="14" t="n">
        <v>0</v>
      </c>
    </row>
    <row r="257">
      <c r="A257" s="14" t="inlineStr">
        <is>
          <t>ESP|ecf.ker</t>
        </is>
      </c>
      <c r="B257" s="14" t="inlineStr">
        <is>
          <t>ESP</t>
        </is>
      </c>
      <c r="C257" s="14" t="inlineStr">
        <is>
          <t>ecf.ker</t>
        </is>
      </c>
      <c r="D257" s="14" t="n">
        <v>1</v>
      </c>
      <c r="E257" s="14" t="n">
        <v>1</v>
      </c>
      <c r="F257" s="14" t="n">
        <v>1</v>
      </c>
      <c r="G257" s="14" t="n">
        <v>1</v>
      </c>
      <c r="H257" s="14" t="n">
        <v>0</v>
      </c>
    </row>
    <row r="258">
      <c r="A258" s="14" t="inlineStr">
        <is>
          <t>ESP|ecf.lpg</t>
        </is>
      </c>
      <c r="B258" s="14" t="inlineStr">
        <is>
          <t>ESP</t>
        </is>
      </c>
      <c r="C258" s="14" t="inlineStr">
        <is>
          <t>ecf.lpg</t>
        </is>
      </c>
      <c r="D258" s="14" t="n">
        <v>1</v>
      </c>
      <c r="E258" s="14" t="n">
        <v>1</v>
      </c>
      <c r="F258" s="14" t="n">
        <v>1</v>
      </c>
      <c r="G258" s="14" t="n">
        <v>1</v>
      </c>
      <c r="H258" s="14" t="n">
        <v>0</v>
      </c>
    </row>
    <row r="259">
      <c r="A259" s="14" t="inlineStr">
        <is>
          <t>ESP|ecf.nga</t>
        </is>
      </c>
      <c r="B259" s="14" t="inlineStr">
        <is>
          <t>ESP</t>
        </is>
      </c>
      <c r="C259" s="14" t="inlineStr">
        <is>
          <t>ecf.nga</t>
        </is>
      </c>
      <c r="D259" s="14" t="n">
        <v>1</v>
      </c>
      <c r="E259" s="14" t="n">
        <v>1</v>
      </c>
      <c r="F259" s="14" t="n">
        <v>1</v>
      </c>
      <c r="G259" s="14" t="n">
        <v>1</v>
      </c>
      <c r="H259" s="14" t="n">
        <v>0</v>
      </c>
    </row>
    <row r="260">
      <c r="A260" s="14" t="inlineStr">
        <is>
          <t>ESP|ecf.oop</t>
        </is>
      </c>
      <c r="B260" s="14" t="inlineStr">
        <is>
          <t>ESP</t>
        </is>
      </c>
      <c r="C260" s="14" t="inlineStr">
        <is>
          <t>ecf.oop</t>
        </is>
      </c>
      <c r="D260" s="14" t="n">
        <v>1</v>
      </c>
      <c r="E260" s="14" t="n">
        <v>1</v>
      </c>
      <c r="F260" s="14" t="n">
        <v>1</v>
      </c>
      <c r="G260" s="14" t="n">
        <v>1</v>
      </c>
      <c r="H260" s="14" t="n">
        <v>0</v>
      </c>
    </row>
    <row r="261">
      <c r="A261" s="14" t="inlineStr">
        <is>
          <t>ESP|ecr.all</t>
        </is>
      </c>
      <c r="B261" s="14" t="inlineStr">
        <is>
          <t>ESP</t>
        </is>
      </c>
      <c r="C261" s="14" t="inlineStr">
        <is>
          <t>ecr.all</t>
        </is>
      </c>
      <c r="D261" s="14" t="n">
        <v>17.619</v>
      </c>
      <c r="E261" s="14" t="n">
        <v>16.578</v>
      </c>
      <c r="F261" s="14" t="n">
        <v>16.3125</v>
      </c>
      <c r="G261" s="14" t="n">
        <v>16.1235</v>
      </c>
      <c r="H261" s="14" t="n">
        <v>16.182</v>
      </c>
    </row>
    <row r="262">
      <c r="A262" s="14" t="inlineStr">
        <is>
          <t>ESP|ecs.ind</t>
        </is>
      </c>
      <c r="B262" s="14" t="inlineStr">
        <is>
          <t>ESP</t>
        </is>
      </c>
      <c r="C262" s="14" t="inlineStr">
        <is>
          <t>ecs.ind</t>
        </is>
      </c>
      <c r="D262" s="14" t="n">
        <v>0.03</v>
      </c>
      <c r="E262" s="14" t="n">
        <v>0.03</v>
      </c>
      <c r="F262" s="14" t="n">
        <v>0.03</v>
      </c>
      <c r="G262" s="14" t="n">
        <v>0.03</v>
      </c>
      <c r="H262" s="14" t="n">
        <v>0.03</v>
      </c>
    </row>
    <row r="263">
      <c r="A263" s="14" t="inlineStr">
        <is>
          <t>ESP|ecs.pow</t>
        </is>
      </c>
      <c r="B263" s="14" t="inlineStr">
        <is>
          <t>ESP</t>
        </is>
      </c>
      <c r="C263" s="14" t="inlineStr">
        <is>
          <t>ecs.pow</t>
        </is>
      </c>
      <c r="D263" s="14" t="n">
        <v>0.03</v>
      </c>
      <c r="E263" s="14" t="n">
        <v>0.03</v>
      </c>
      <c r="F263" s="14" t="n">
        <v>0.03</v>
      </c>
      <c r="G263" s="14" t="n">
        <v>0.03</v>
      </c>
      <c r="H263" s="14" t="n">
        <v>0.03</v>
      </c>
    </row>
    <row r="264">
      <c r="A264" s="14" t="inlineStr">
        <is>
          <t>ESP|ecs.res</t>
        </is>
      </c>
      <c r="B264" s="14" t="inlineStr">
        <is>
          <t>ESP</t>
        </is>
      </c>
      <c r="C264" s="14" t="inlineStr">
        <is>
          <t>ecs.res</t>
        </is>
      </c>
      <c r="D264" s="14" t="n">
        <v>0.03</v>
      </c>
      <c r="E264" s="14" t="n">
        <v>0.03</v>
      </c>
      <c r="F264" s="14" t="n">
        <v>0.03</v>
      </c>
      <c r="G264" s="14" t="n">
        <v>0.03</v>
      </c>
      <c r="H264" s="14" t="n">
        <v>0.03</v>
      </c>
    </row>
    <row r="265">
      <c r="A265" s="14" t="inlineStr">
        <is>
          <t>ESP|ecs.trs</t>
        </is>
      </c>
      <c r="B265" s="14" t="inlineStr">
        <is>
          <t>ESP</t>
        </is>
      </c>
      <c r="C265" s="14" t="inlineStr">
        <is>
          <t>ecs.trs</t>
        </is>
      </c>
      <c r="D265" s="14" t="n">
        <v>0.03</v>
      </c>
      <c r="E265" s="14" t="n">
        <v>0.03</v>
      </c>
      <c r="F265" s="14" t="n">
        <v>0.03</v>
      </c>
      <c r="G265" s="14" t="n">
        <v>0.03</v>
      </c>
      <c r="H265" s="14" t="n">
        <v>0.03</v>
      </c>
    </row>
    <row r="266">
      <c r="A266" s="14" t="inlineStr">
        <is>
          <t>ESP|eef.bio</t>
        </is>
      </c>
      <c r="B266" s="14" t="inlineStr">
        <is>
          <t>ESP</t>
        </is>
      </c>
      <c r="C266" s="14" t="inlineStr">
        <is>
          <t>eef.bio</t>
        </is>
      </c>
      <c r="D266" s="14" t="n">
        <v>0</v>
      </c>
      <c r="E266" s="14" t="n">
        <v>1</v>
      </c>
      <c r="F266" s="14" t="n">
        <v>1</v>
      </c>
      <c r="G266" s="14" t="n">
        <v>1</v>
      </c>
      <c r="H266" s="14" t="n">
        <v>1</v>
      </c>
    </row>
    <row r="267">
      <c r="A267" s="14" t="inlineStr">
        <is>
          <t>ESP|eef.coa</t>
        </is>
      </c>
      <c r="B267" s="14" t="inlineStr">
        <is>
          <t>ESP</t>
        </is>
      </c>
      <c r="C267" s="14" t="inlineStr">
        <is>
          <t>eef.coa</t>
        </is>
      </c>
      <c r="D267" s="14" t="n">
        <v>1</v>
      </c>
      <c r="E267" s="14" t="n">
        <v>1</v>
      </c>
      <c r="F267" s="14" t="n">
        <v>1</v>
      </c>
      <c r="G267" s="14" t="n">
        <v>1</v>
      </c>
      <c r="H267" s="14" t="n">
        <v>1</v>
      </c>
    </row>
    <row r="268">
      <c r="A268" s="14" t="inlineStr">
        <is>
          <t>ESP|eef.die</t>
        </is>
      </c>
      <c r="B268" s="14" t="inlineStr">
        <is>
          <t>ESP</t>
        </is>
      </c>
      <c r="C268" s="14" t="inlineStr">
        <is>
          <t>eef.die</t>
        </is>
      </c>
      <c r="D268" s="14" t="n">
        <v>1</v>
      </c>
      <c r="E268" s="14" t="n">
        <v>1</v>
      </c>
      <c r="F268" s="14" t="n">
        <v>1</v>
      </c>
      <c r="G268" s="14" t="n">
        <v>1</v>
      </c>
      <c r="H268" s="14" t="n">
        <v>1</v>
      </c>
    </row>
    <row r="269">
      <c r="A269" s="14" t="inlineStr">
        <is>
          <t>ESP|eef.gso</t>
        </is>
      </c>
      <c r="B269" s="14" t="inlineStr">
        <is>
          <t>ESP</t>
        </is>
      </c>
      <c r="C269" s="14" t="inlineStr">
        <is>
          <t>eef.gso</t>
        </is>
      </c>
      <c r="D269" s="14" t="n">
        <v>1</v>
      </c>
      <c r="E269" s="14" t="n">
        <v>1</v>
      </c>
      <c r="F269" s="14" t="n">
        <v>1</v>
      </c>
      <c r="G269" s="14" t="n">
        <v>1</v>
      </c>
      <c r="H269" s="14" t="n">
        <v>1</v>
      </c>
    </row>
    <row r="270">
      <c r="A270" s="14" t="inlineStr">
        <is>
          <t>ESP|eef.jfu</t>
        </is>
      </c>
      <c r="B270" s="14" t="inlineStr">
        <is>
          <t>ESP</t>
        </is>
      </c>
      <c r="C270" s="14" t="inlineStr">
        <is>
          <t>eef.jfu</t>
        </is>
      </c>
      <c r="D270" s="14" t="n">
        <v>1</v>
      </c>
      <c r="E270" s="14" t="n">
        <v>1</v>
      </c>
      <c r="F270" s="14" t="n">
        <v>1</v>
      </c>
      <c r="G270" s="14" t="n">
        <v>1</v>
      </c>
      <c r="H270" s="14" t="n">
        <v>1</v>
      </c>
    </row>
    <row r="271">
      <c r="A271" s="14" t="inlineStr">
        <is>
          <t>ESP|eef.ker</t>
        </is>
      </c>
      <c r="B271" s="14" t="inlineStr">
        <is>
          <t>ESP</t>
        </is>
      </c>
      <c r="C271" s="14" t="inlineStr">
        <is>
          <t>eef.ker</t>
        </is>
      </c>
      <c r="D271" s="14" t="n">
        <v>1</v>
      </c>
      <c r="E271" s="14" t="n">
        <v>1</v>
      </c>
      <c r="F271" s="14" t="n">
        <v>1</v>
      </c>
      <c r="G271" s="14" t="n">
        <v>1</v>
      </c>
      <c r="H271" s="14" t="n">
        <v>1</v>
      </c>
    </row>
    <row r="272">
      <c r="A272" s="14" t="inlineStr">
        <is>
          <t>ESP|eef.lpg</t>
        </is>
      </c>
      <c r="B272" s="14" t="inlineStr">
        <is>
          <t>ESP</t>
        </is>
      </c>
      <c r="C272" s="14" t="inlineStr">
        <is>
          <t>eef.lpg</t>
        </is>
      </c>
      <c r="D272" s="14" t="n">
        <v>1</v>
      </c>
      <c r="E272" s="14" t="n">
        <v>1</v>
      </c>
      <c r="F272" s="14" t="n">
        <v>1</v>
      </c>
      <c r="G272" s="14" t="n">
        <v>1</v>
      </c>
      <c r="H272" s="14" t="n">
        <v>1</v>
      </c>
    </row>
    <row r="273">
      <c r="A273" s="14" t="inlineStr">
        <is>
          <t>ESP|eef.nga</t>
        </is>
      </c>
      <c r="B273" s="14" t="inlineStr">
        <is>
          <t>ESP</t>
        </is>
      </c>
      <c r="C273" s="14" t="inlineStr">
        <is>
          <t>eef.nga</t>
        </is>
      </c>
      <c r="D273" s="14" t="n">
        <v>1</v>
      </c>
      <c r="E273" s="14" t="n">
        <v>1</v>
      </c>
      <c r="F273" s="14" t="n">
        <v>1</v>
      </c>
      <c r="G273" s="14" t="n">
        <v>1</v>
      </c>
      <c r="H273" s="14" t="n">
        <v>1</v>
      </c>
    </row>
    <row r="274">
      <c r="A274" s="14" t="inlineStr">
        <is>
          <t>ESP|eef.oop</t>
        </is>
      </c>
      <c r="B274" s="14" t="inlineStr">
        <is>
          <t>ESP</t>
        </is>
      </c>
      <c r="C274" s="14" t="inlineStr">
        <is>
          <t>eef.oop</t>
        </is>
      </c>
      <c r="D274" s="14" t="n">
        <v>1</v>
      </c>
      <c r="E274" s="14" t="n">
        <v>1</v>
      </c>
      <c r="F274" s="14" t="n">
        <v>1</v>
      </c>
      <c r="G274" s="14" t="n">
        <v>1</v>
      </c>
      <c r="H274" s="14" t="n">
        <v>1</v>
      </c>
    </row>
    <row r="275">
      <c r="A275" s="14" t="inlineStr">
        <is>
          <t>ESP|eer.all</t>
        </is>
      </c>
      <c r="B275" s="14" t="inlineStr">
        <is>
          <t>ESP</t>
        </is>
      </c>
      <c r="C275" s="14" t="inlineStr">
        <is>
          <t>eer.all</t>
        </is>
      </c>
      <c r="D275" s="14" t="n">
        <v>49.779548</v>
      </c>
      <c r="E275" s="14" t="n">
        <v>86.52610799999999</v>
      </c>
      <c r="F275" s="14" t="n">
        <v>96.298125</v>
      </c>
      <c r="G275" s="14" t="n">
        <v>61.301547</v>
      </c>
      <c r="H275" s="14" t="n">
        <v>70.370124</v>
      </c>
    </row>
    <row r="276">
      <c r="A276" s="14" t="inlineStr">
        <is>
          <t>ESP|ees.ind</t>
        </is>
      </c>
      <c r="B276" s="14" t="inlineStr">
        <is>
          <t>ESP</t>
        </is>
      </c>
      <c r="C276" s="14" t="inlineStr">
        <is>
          <t>ees.ind</t>
        </is>
      </c>
      <c r="D276" s="14" t="n">
        <v>0.830986</v>
      </c>
      <c r="E276" s="14" t="n">
        <v>0.891184</v>
      </c>
      <c r="F276" s="14" t="n">
        <v>0.990542</v>
      </c>
      <c r="G276" s="14" t="n">
        <v>0.740388</v>
      </c>
      <c r="H276" s="14" t="n">
        <v>0.740388</v>
      </c>
    </row>
    <row r="277">
      <c r="A277" s="14" t="inlineStr">
        <is>
          <t>ESP|ees.pow</t>
        </is>
      </c>
      <c r="B277" s="14" t="inlineStr">
        <is>
          <t>ESP</t>
        </is>
      </c>
      <c r="C277" s="14" t="inlineStr">
        <is>
          <t>ees.pow</t>
        </is>
      </c>
      <c r="D277" s="14" t="n">
        <v>0.074533</v>
      </c>
      <c r="E277" s="14" t="n">
        <v>0.060095</v>
      </c>
      <c r="F277" s="14" t="n">
        <v>0.076528</v>
      </c>
      <c r="G277" s="14" t="n">
        <v>0.073282</v>
      </c>
      <c r="H277" s="14" t="n">
        <v>0.073282</v>
      </c>
    </row>
    <row r="278">
      <c r="A278" s="14" t="inlineStr">
        <is>
          <t>EST|ecf.coa</t>
        </is>
      </c>
      <c r="B278" s="14" t="inlineStr">
        <is>
          <t>EST</t>
        </is>
      </c>
      <c r="C278" s="14" t="inlineStr">
        <is>
          <t>ecf.coa</t>
        </is>
      </c>
      <c r="D278" s="14" t="n">
        <v>1</v>
      </c>
      <c r="E278" s="14" t="n">
        <v>1</v>
      </c>
      <c r="F278" s="14" t="n">
        <v>1</v>
      </c>
      <c r="G278" s="14" t="n">
        <v>1</v>
      </c>
      <c r="H278" s="14" t="n">
        <v>1</v>
      </c>
    </row>
    <row r="279">
      <c r="A279" s="14" t="inlineStr">
        <is>
          <t>EST|ecf.die</t>
        </is>
      </c>
      <c r="B279" s="14" t="inlineStr">
        <is>
          <t>EST</t>
        </is>
      </c>
      <c r="C279" s="14" t="inlineStr">
        <is>
          <t>ecf.die</t>
        </is>
      </c>
      <c r="D279" s="14" t="n">
        <v>1</v>
      </c>
      <c r="E279" s="14" t="n">
        <v>1</v>
      </c>
      <c r="F279" s="14" t="n">
        <v>1</v>
      </c>
      <c r="G279" s="14" t="n">
        <v>1</v>
      </c>
      <c r="H279" s="14" t="n">
        <v>1</v>
      </c>
    </row>
    <row r="280">
      <c r="A280" s="14" t="inlineStr">
        <is>
          <t>EST|ecf.gso</t>
        </is>
      </c>
      <c r="B280" s="14" t="inlineStr">
        <is>
          <t>EST</t>
        </is>
      </c>
      <c r="C280" s="14" t="inlineStr">
        <is>
          <t>ecf.gso</t>
        </is>
      </c>
      <c r="D280" s="14" t="n">
        <v>1</v>
      </c>
      <c r="E280" s="14" t="n">
        <v>1</v>
      </c>
      <c r="F280" s="14" t="n">
        <v>1</v>
      </c>
      <c r="G280" s="14" t="n">
        <v>1</v>
      </c>
      <c r="H280" s="14" t="n">
        <v>1</v>
      </c>
    </row>
    <row r="281">
      <c r="A281" s="14" t="inlineStr">
        <is>
          <t>EST|ecf.ker</t>
        </is>
      </c>
      <c r="B281" s="14" t="inlineStr">
        <is>
          <t>EST</t>
        </is>
      </c>
      <c r="C281" s="14" t="inlineStr">
        <is>
          <t>ecf.ker</t>
        </is>
      </c>
      <c r="D281" s="14" t="n">
        <v>1</v>
      </c>
      <c r="E281" s="14" t="n">
        <v>1</v>
      </c>
      <c r="F281" s="14" t="n">
        <v>1</v>
      </c>
      <c r="G281" s="14" t="n">
        <v>1</v>
      </c>
      <c r="H281" s="14" t="n">
        <v>1</v>
      </c>
    </row>
    <row r="282">
      <c r="A282" s="14" t="inlineStr">
        <is>
          <t>EST|ecf.lpg</t>
        </is>
      </c>
      <c r="B282" s="14" t="inlineStr">
        <is>
          <t>EST</t>
        </is>
      </c>
      <c r="C282" s="14" t="inlineStr">
        <is>
          <t>ecf.lpg</t>
        </is>
      </c>
      <c r="D282" s="14" t="n">
        <v>1</v>
      </c>
      <c r="E282" s="14" t="n">
        <v>1</v>
      </c>
      <c r="F282" s="14" t="n">
        <v>1</v>
      </c>
      <c r="G282" s="14" t="n">
        <v>1</v>
      </c>
      <c r="H282" s="14" t="n">
        <v>1</v>
      </c>
    </row>
    <row r="283">
      <c r="A283" s="14" t="inlineStr">
        <is>
          <t>EST|ecf.nga</t>
        </is>
      </c>
      <c r="B283" s="14" t="inlineStr">
        <is>
          <t>EST</t>
        </is>
      </c>
      <c r="C283" s="14" t="inlineStr">
        <is>
          <t>ecf.nga</t>
        </is>
      </c>
      <c r="D283" s="14" t="n">
        <v>1</v>
      </c>
      <c r="E283" s="14" t="n">
        <v>1</v>
      </c>
      <c r="F283" s="14" t="n">
        <v>1</v>
      </c>
      <c r="G283" s="14" t="n">
        <v>1</v>
      </c>
      <c r="H283" s="14" t="n">
        <v>1</v>
      </c>
    </row>
    <row r="284">
      <c r="A284" s="14" t="inlineStr">
        <is>
          <t>EST|ecf.oop</t>
        </is>
      </c>
      <c r="B284" s="14" t="inlineStr">
        <is>
          <t>EST</t>
        </is>
      </c>
      <c r="C284" s="14" t="inlineStr">
        <is>
          <t>ecf.oop</t>
        </is>
      </c>
      <c r="D284" s="14" t="n">
        <v>1</v>
      </c>
      <c r="E284" s="14" t="n">
        <v>1</v>
      </c>
      <c r="F284" s="14" t="n">
        <v>1</v>
      </c>
      <c r="G284" s="14" t="n">
        <v>1</v>
      </c>
      <c r="H284" s="14" t="n">
        <v>1</v>
      </c>
    </row>
    <row r="285">
      <c r="A285" s="14" t="inlineStr">
        <is>
          <t>EST|ecr.all</t>
        </is>
      </c>
      <c r="B285" s="14" t="inlineStr">
        <is>
          <t>EST</t>
        </is>
      </c>
      <c r="C285" s="14" t="inlineStr">
        <is>
          <t>ecr.all</t>
        </is>
      </c>
      <c r="D285" s="14" t="n">
        <v>2.3492</v>
      </c>
      <c r="E285" s="14" t="n">
        <v>2.2104</v>
      </c>
      <c r="F285" s="14" t="n">
        <v>2.175</v>
      </c>
      <c r="G285" s="14" t="n">
        <v>2.1498</v>
      </c>
      <c r="H285" s="14" t="n">
        <v>26.97</v>
      </c>
    </row>
    <row r="286">
      <c r="A286" s="14" t="inlineStr">
        <is>
          <t>EST|ecs.ind</t>
        </is>
      </c>
      <c r="B286" s="14" t="inlineStr">
        <is>
          <t>EST</t>
        </is>
      </c>
      <c r="C286" s="14" t="inlineStr">
        <is>
          <t>ecs.ind</t>
        </is>
      </c>
      <c r="D286" s="14" t="n">
        <v>0.002841</v>
      </c>
      <c r="E286" s="14" t="n">
        <v>0.003207</v>
      </c>
      <c r="F286" s="14" t="n">
        <v>0.08698500000000001</v>
      </c>
      <c r="G286" s="14" t="n">
        <v>0.128512</v>
      </c>
      <c r="H286" s="14" t="n">
        <v>0.128512</v>
      </c>
    </row>
    <row r="287">
      <c r="A287" s="14" t="inlineStr">
        <is>
          <t>EST|ecs.pow</t>
        </is>
      </c>
      <c r="B287" s="14" t="inlineStr">
        <is>
          <t>EST</t>
        </is>
      </c>
      <c r="C287" s="14" t="inlineStr">
        <is>
          <t>ecs.pow</t>
        </is>
      </c>
      <c r="D287" s="14" t="n">
        <v>0.8354819999999999</v>
      </c>
      <c r="E287" s="14" t="n">
        <v>0.87893</v>
      </c>
      <c r="F287" s="14" t="n">
        <v>0.784365</v>
      </c>
      <c r="G287" s="14" t="n">
        <v>0.748377</v>
      </c>
      <c r="H287" s="14" t="n">
        <v>0.748377</v>
      </c>
    </row>
    <row r="288">
      <c r="A288" s="14" t="inlineStr">
        <is>
          <t>EST|eef.bio</t>
        </is>
      </c>
      <c r="B288" s="14" t="inlineStr">
        <is>
          <t>EST</t>
        </is>
      </c>
      <c r="C288" s="14" t="inlineStr">
        <is>
          <t>eef.bio</t>
        </is>
      </c>
      <c r="D288" s="14" t="n">
        <v>0</v>
      </c>
      <c r="E288" s="14" t="n">
        <v>1</v>
      </c>
      <c r="F288" s="14" t="n">
        <v>1</v>
      </c>
      <c r="G288" s="14" t="n">
        <v>1</v>
      </c>
      <c r="H288" s="14" t="n">
        <v>1</v>
      </c>
    </row>
    <row r="289">
      <c r="A289" s="14" t="inlineStr">
        <is>
          <t>EST|eef.coa</t>
        </is>
      </c>
      <c r="B289" s="14" t="inlineStr">
        <is>
          <t>EST</t>
        </is>
      </c>
      <c r="C289" s="14" t="inlineStr">
        <is>
          <t>eef.coa</t>
        </is>
      </c>
      <c r="D289" s="14" t="n">
        <v>1</v>
      </c>
      <c r="E289" s="14" t="n">
        <v>1</v>
      </c>
      <c r="F289" s="14" t="n">
        <v>1</v>
      </c>
      <c r="G289" s="14" t="n">
        <v>1</v>
      </c>
      <c r="H289" s="14" t="n">
        <v>1</v>
      </c>
    </row>
    <row r="290">
      <c r="A290" s="14" t="inlineStr">
        <is>
          <t>EST|eef.die</t>
        </is>
      </c>
      <c r="B290" s="14" t="inlineStr">
        <is>
          <t>EST</t>
        </is>
      </c>
      <c r="C290" s="14" t="inlineStr">
        <is>
          <t>eef.die</t>
        </is>
      </c>
      <c r="D290" s="14" t="n">
        <v>1</v>
      </c>
      <c r="E290" s="14" t="n">
        <v>1</v>
      </c>
      <c r="F290" s="14" t="n">
        <v>1</v>
      </c>
      <c r="G290" s="14" t="n">
        <v>1</v>
      </c>
      <c r="H290" s="14" t="n">
        <v>1</v>
      </c>
    </row>
    <row r="291">
      <c r="A291" s="14" t="inlineStr">
        <is>
          <t>EST|eef.gso</t>
        </is>
      </c>
      <c r="B291" s="14" t="inlineStr">
        <is>
          <t>EST</t>
        </is>
      </c>
      <c r="C291" s="14" t="inlineStr">
        <is>
          <t>eef.gso</t>
        </is>
      </c>
      <c r="D291" s="14" t="n">
        <v>1</v>
      </c>
      <c r="E291" s="14" t="n">
        <v>1</v>
      </c>
      <c r="F291" s="14" t="n">
        <v>1</v>
      </c>
      <c r="G291" s="14" t="n">
        <v>1</v>
      </c>
      <c r="H291" s="14" t="n">
        <v>1</v>
      </c>
    </row>
    <row r="292">
      <c r="A292" s="14" t="inlineStr">
        <is>
          <t>EST|eef.jfu</t>
        </is>
      </c>
      <c r="B292" s="14" t="inlineStr">
        <is>
          <t>EST</t>
        </is>
      </c>
      <c r="C292" s="14" t="inlineStr">
        <is>
          <t>eef.jfu</t>
        </is>
      </c>
      <c r="D292" s="14" t="n">
        <v>1</v>
      </c>
      <c r="E292" s="14" t="n">
        <v>1</v>
      </c>
      <c r="F292" s="14" t="n">
        <v>1</v>
      </c>
      <c r="G292" s="14" t="n">
        <v>1</v>
      </c>
      <c r="H292" s="14" t="n">
        <v>1</v>
      </c>
    </row>
    <row r="293">
      <c r="A293" s="14" t="inlineStr">
        <is>
          <t>EST|eef.ker</t>
        </is>
      </c>
      <c r="B293" s="14" t="inlineStr">
        <is>
          <t>EST</t>
        </is>
      </c>
      <c r="C293" s="14" t="inlineStr">
        <is>
          <t>eef.ker</t>
        </is>
      </c>
      <c r="D293" s="14" t="n">
        <v>1</v>
      </c>
      <c r="E293" s="14" t="n">
        <v>1</v>
      </c>
      <c r="F293" s="14" t="n">
        <v>1</v>
      </c>
      <c r="G293" s="14" t="n">
        <v>1</v>
      </c>
      <c r="H293" s="14" t="n">
        <v>1</v>
      </c>
    </row>
    <row r="294">
      <c r="A294" s="14" t="inlineStr">
        <is>
          <t>EST|eef.lpg</t>
        </is>
      </c>
      <c r="B294" s="14" t="inlineStr">
        <is>
          <t>EST</t>
        </is>
      </c>
      <c r="C294" s="14" t="inlineStr">
        <is>
          <t>eef.lpg</t>
        </is>
      </c>
      <c r="D294" s="14" t="n">
        <v>1</v>
      </c>
      <c r="E294" s="14" t="n">
        <v>1</v>
      </c>
      <c r="F294" s="14" t="n">
        <v>1</v>
      </c>
      <c r="G294" s="14" t="n">
        <v>1</v>
      </c>
      <c r="H294" s="14" t="n">
        <v>1</v>
      </c>
    </row>
    <row r="295">
      <c r="A295" s="14" t="inlineStr">
        <is>
          <t>EST|eef.nga</t>
        </is>
      </c>
      <c r="B295" s="14" t="inlineStr">
        <is>
          <t>EST</t>
        </is>
      </c>
      <c r="C295" s="14" t="inlineStr">
        <is>
          <t>eef.nga</t>
        </is>
      </c>
      <c r="D295" s="14" t="n">
        <v>1</v>
      </c>
      <c r="E295" s="14" t="n">
        <v>1</v>
      </c>
      <c r="F295" s="14" t="n">
        <v>1</v>
      </c>
      <c r="G295" s="14" t="n">
        <v>1</v>
      </c>
      <c r="H295" s="14" t="n">
        <v>1</v>
      </c>
    </row>
    <row r="296">
      <c r="A296" s="14" t="inlineStr">
        <is>
          <t>EST|eef.oop</t>
        </is>
      </c>
      <c r="B296" s="14" t="inlineStr">
        <is>
          <t>EST</t>
        </is>
      </c>
      <c r="C296" s="14" t="inlineStr">
        <is>
          <t>eef.oop</t>
        </is>
      </c>
      <c r="D296" s="14" t="n">
        <v>1</v>
      </c>
      <c r="E296" s="14" t="n">
        <v>1</v>
      </c>
      <c r="F296" s="14" t="n">
        <v>1</v>
      </c>
      <c r="G296" s="14" t="n">
        <v>1</v>
      </c>
      <c r="H296" s="14" t="n">
        <v>1</v>
      </c>
    </row>
    <row r="297">
      <c r="A297" s="14" t="inlineStr">
        <is>
          <t>EST|eer.all</t>
        </is>
      </c>
      <c r="B297" s="14" t="inlineStr">
        <is>
          <t>EST</t>
        </is>
      </c>
      <c r="C297" s="14" t="inlineStr">
        <is>
          <t>eer.all</t>
        </is>
      </c>
      <c r="D297" s="14" t="n">
        <v>49.779548</v>
      </c>
      <c r="E297" s="14" t="n">
        <v>86.52610799999999</v>
      </c>
      <c r="F297" s="14" t="n">
        <v>96.298125</v>
      </c>
      <c r="G297" s="14" t="n">
        <v>61.301547</v>
      </c>
      <c r="H297" s="14" t="n">
        <v>70.370124</v>
      </c>
    </row>
    <row r="298">
      <c r="A298" s="14" t="inlineStr">
        <is>
          <t>EST|ees.ind</t>
        </is>
      </c>
      <c r="B298" s="14" t="inlineStr">
        <is>
          <t>EST</t>
        </is>
      </c>
      <c r="C298" s="14" t="inlineStr">
        <is>
          <t>ees.ind</t>
        </is>
      </c>
      <c r="D298" s="14" t="n">
        <v>0.997159</v>
      </c>
      <c r="E298" s="14" t="n">
        <v>0.996793</v>
      </c>
      <c r="F298" s="14" t="n">
        <v>0.913015</v>
      </c>
      <c r="G298" s="14" t="n">
        <v>0.871488</v>
      </c>
      <c r="H298" s="14" t="n">
        <v>0.871488</v>
      </c>
    </row>
    <row r="299">
      <c r="A299" s="14" t="inlineStr">
        <is>
          <t>EST|ees.pow</t>
        </is>
      </c>
      <c r="B299" s="14" t="inlineStr">
        <is>
          <t>EST</t>
        </is>
      </c>
      <c r="C299" s="14" t="inlineStr">
        <is>
          <t>ees.pow</t>
        </is>
      </c>
      <c r="D299" s="14" t="n">
        <v>0.164518</v>
      </c>
      <c r="E299" s="14" t="n">
        <v>0.12107</v>
      </c>
      <c r="F299" s="14" t="n">
        <v>0.215635</v>
      </c>
      <c r="G299" s="14" t="n">
        <v>0.251623</v>
      </c>
      <c r="H299" s="14" t="n">
        <v>0.251623</v>
      </c>
    </row>
    <row r="300">
      <c r="A300" s="14" t="inlineStr">
        <is>
          <t>FIN|ecf.coa</t>
        </is>
      </c>
      <c r="B300" s="14" t="inlineStr">
        <is>
          <t>FIN</t>
        </is>
      </c>
      <c r="C300" s="14" t="inlineStr">
        <is>
          <t>ecf.coa</t>
        </is>
      </c>
      <c r="D300" s="14" t="n">
        <v>1</v>
      </c>
      <c r="E300" s="14" t="n">
        <v>1</v>
      </c>
      <c r="F300" s="14" t="n">
        <v>1</v>
      </c>
      <c r="G300" s="14" t="n">
        <v>1</v>
      </c>
      <c r="H300" s="14" t="n">
        <v>1</v>
      </c>
    </row>
    <row r="301">
      <c r="A301" s="14" t="inlineStr">
        <is>
          <t>FIN|ecf.die</t>
        </is>
      </c>
      <c r="B301" s="14" t="inlineStr">
        <is>
          <t>FIN</t>
        </is>
      </c>
      <c r="C301" s="14" t="inlineStr">
        <is>
          <t>ecf.die</t>
        </is>
      </c>
      <c r="D301" s="14" t="n">
        <v>1</v>
      </c>
      <c r="E301" s="14" t="n">
        <v>1</v>
      </c>
      <c r="F301" s="14" t="n">
        <v>1</v>
      </c>
      <c r="G301" s="14" t="n">
        <v>1</v>
      </c>
      <c r="H301" s="14" t="n">
        <v>1</v>
      </c>
    </row>
    <row r="302">
      <c r="A302" s="14" t="inlineStr">
        <is>
          <t>FIN|ecf.gso</t>
        </is>
      </c>
      <c r="B302" s="14" t="inlineStr">
        <is>
          <t>FIN</t>
        </is>
      </c>
      <c r="C302" s="14" t="inlineStr">
        <is>
          <t>ecf.gso</t>
        </is>
      </c>
      <c r="D302" s="14" t="n">
        <v>1</v>
      </c>
      <c r="E302" s="14" t="n">
        <v>1</v>
      </c>
      <c r="F302" s="14" t="n">
        <v>1</v>
      </c>
      <c r="G302" s="14" t="n">
        <v>1</v>
      </c>
      <c r="H302" s="14" t="n">
        <v>1</v>
      </c>
    </row>
    <row r="303">
      <c r="A303" s="14" t="inlineStr">
        <is>
          <t>FIN|ecf.jfu</t>
        </is>
      </c>
      <c r="B303" s="14" t="inlineStr">
        <is>
          <t>FIN</t>
        </is>
      </c>
      <c r="C303" s="14" t="inlineStr">
        <is>
          <t>ecf.jfu</t>
        </is>
      </c>
      <c r="D303" s="14" t="n">
        <v>0</v>
      </c>
      <c r="E303" s="14" t="n">
        <v>0</v>
      </c>
      <c r="F303" s="14" t="n">
        <v>0</v>
      </c>
      <c r="G303" s="14" t="n">
        <v>0</v>
      </c>
      <c r="H303" s="14" t="n">
        <v>1</v>
      </c>
    </row>
    <row r="304">
      <c r="A304" s="14" t="inlineStr">
        <is>
          <t>FIN|ecf.ker</t>
        </is>
      </c>
      <c r="B304" s="14" t="inlineStr">
        <is>
          <t>FIN</t>
        </is>
      </c>
      <c r="C304" s="14" t="inlineStr">
        <is>
          <t>ecf.ker</t>
        </is>
      </c>
      <c r="D304" s="14" t="n">
        <v>1</v>
      </c>
      <c r="E304" s="14" t="n">
        <v>1</v>
      </c>
      <c r="F304" s="14" t="n">
        <v>1</v>
      </c>
      <c r="G304" s="14" t="n">
        <v>1</v>
      </c>
      <c r="H304" s="14" t="n">
        <v>1</v>
      </c>
    </row>
    <row r="305">
      <c r="A305" s="14" t="inlineStr">
        <is>
          <t>FIN|ecf.lpg</t>
        </is>
      </c>
      <c r="B305" s="14" t="inlineStr">
        <is>
          <t>FIN</t>
        </is>
      </c>
      <c r="C305" s="14" t="inlineStr">
        <is>
          <t>ecf.lpg</t>
        </is>
      </c>
      <c r="D305" s="14" t="n">
        <v>1</v>
      </c>
      <c r="E305" s="14" t="n">
        <v>1</v>
      </c>
      <c r="F305" s="14" t="n">
        <v>1</v>
      </c>
      <c r="G305" s="14" t="n">
        <v>1</v>
      </c>
      <c r="H305" s="14" t="n">
        <v>1</v>
      </c>
    </row>
    <row r="306">
      <c r="A306" s="14" t="inlineStr">
        <is>
          <t>FIN|ecf.nga</t>
        </is>
      </c>
      <c r="B306" s="14" t="inlineStr">
        <is>
          <t>FIN</t>
        </is>
      </c>
      <c r="C306" s="14" t="inlineStr">
        <is>
          <t>ecf.nga</t>
        </is>
      </c>
      <c r="D306" s="14" t="n">
        <v>1</v>
      </c>
      <c r="E306" s="14" t="n">
        <v>1</v>
      </c>
      <c r="F306" s="14" t="n">
        <v>1</v>
      </c>
      <c r="G306" s="14" t="n">
        <v>1</v>
      </c>
      <c r="H306" s="14" t="n">
        <v>1</v>
      </c>
    </row>
    <row r="307">
      <c r="A307" s="14" t="inlineStr">
        <is>
          <t>FIN|ecf.oop</t>
        </is>
      </c>
      <c r="B307" s="14" t="inlineStr">
        <is>
          <t>FIN</t>
        </is>
      </c>
      <c r="C307" s="14" t="inlineStr">
        <is>
          <t>ecf.oop</t>
        </is>
      </c>
      <c r="D307" s="14" t="n">
        <v>1</v>
      </c>
      <c r="E307" s="14" t="n">
        <v>1</v>
      </c>
      <c r="F307" s="14" t="n">
        <v>1</v>
      </c>
      <c r="G307" s="14" t="n">
        <v>1</v>
      </c>
      <c r="H307" s="14" t="n">
        <v>1</v>
      </c>
    </row>
    <row r="308">
      <c r="A308" s="14" t="inlineStr">
        <is>
          <t>FIN|ecr.all</t>
        </is>
      </c>
      <c r="B308" s="14" t="inlineStr">
        <is>
          <t>FIN</t>
        </is>
      </c>
      <c r="C308" s="14" t="inlineStr">
        <is>
          <t>ecr.all</t>
        </is>
      </c>
      <c r="D308" s="14" t="n">
        <v>76.349</v>
      </c>
      <c r="E308" s="14" t="n">
        <v>71.83799999999999</v>
      </c>
      <c r="F308" s="14" t="n">
        <v>70.6875</v>
      </c>
      <c r="G308" s="14" t="n">
        <v>82.540936</v>
      </c>
      <c r="H308" s="14" t="n">
        <v>66.8856</v>
      </c>
    </row>
    <row r="309">
      <c r="A309" s="14" t="inlineStr">
        <is>
          <t>FIN|ecs.ind</t>
        </is>
      </c>
      <c r="B309" s="14" t="inlineStr">
        <is>
          <t>FIN</t>
        </is>
      </c>
      <c r="C309" s="14" t="inlineStr">
        <is>
          <t>ecs.ind</t>
        </is>
      </c>
      <c r="D309" s="14" t="n">
        <v>0.106209</v>
      </c>
      <c r="E309" s="14" t="n">
        <v>0</v>
      </c>
      <c r="F309" s="14" t="n">
        <v>0</v>
      </c>
      <c r="G309" s="14" t="n">
        <v>0.027458</v>
      </c>
      <c r="H309" s="14" t="n">
        <v>0.027458</v>
      </c>
    </row>
    <row r="310">
      <c r="A310" s="14" t="inlineStr">
        <is>
          <t>FIN|ecs.res</t>
        </is>
      </c>
      <c r="B310" s="14" t="inlineStr">
        <is>
          <t>FIN</t>
        </is>
      </c>
      <c r="C310" s="14" t="inlineStr">
        <is>
          <t>ecs.res</t>
        </is>
      </c>
      <c r="D310" s="14" t="n">
        <v>1</v>
      </c>
      <c r="E310" s="14" t="n">
        <v>1</v>
      </c>
      <c r="F310" s="14" t="n">
        <v>1</v>
      </c>
      <c r="G310" s="14" t="n">
        <v>1</v>
      </c>
      <c r="H310" s="14" t="n">
        <v>1</v>
      </c>
    </row>
    <row r="311">
      <c r="A311" s="14" t="inlineStr">
        <is>
          <t>FIN|ecs.trs</t>
        </is>
      </c>
      <c r="B311" s="14" t="inlineStr">
        <is>
          <t>FIN</t>
        </is>
      </c>
      <c r="C311" s="14" t="inlineStr">
        <is>
          <t>ecs.trs</t>
        </is>
      </c>
      <c r="D311" s="14" t="n">
        <v>1</v>
      </c>
      <c r="E311" s="14" t="n">
        <v>1</v>
      </c>
      <c r="F311" s="14" t="n">
        <v>1</v>
      </c>
      <c r="G311" s="14" t="n">
        <v>1</v>
      </c>
      <c r="H311" s="14" t="n">
        <v>1</v>
      </c>
    </row>
    <row r="312">
      <c r="A312" s="14" t="inlineStr">
        <is>
          <t>FIN|eef.bio</t>
        </is>
      </c>
      <c r="B312" s="14" t="inlineStr">
        <is>
          <t>FIN</t>
        </is>
      </c>
      <c r="C312" s="14" t="inlineStr">
        <is>
          <t>eef.bio</t>
        </is>
      </c>
      <c r="D312" s="14" t="n">
        <v>0</v>
      </c>
      <c r="E312" s="14" t="n">
        <v>1</v>
      </c>
      <c r="F312" s="14" t="n">
        <v>1</v>
      </c>
      <c r="G312" s="14" t="n">
        <v>1</v>
      </c>
      <c r="H312" s="14" t="n">
        <v>1</v>
      </c>
    </row>
    <row r="313">
      <c r="A313" s="14" t="inlineStr">
        <is>
          <t>FIN|eef.coa</t>
        </is>
      </c>
      <c r="B313" s="14" t="inlineStr">
        <is>
          <t>FIN</t>
        </is>
      </c>
      <c r="C313" s="14" t="inlineStr">
        <is>
          <t>eef.coa</t>
        </is>
      </c>
      <c r="D313" s="14" t="n">
        <v>1</v>
      </c>
      <c r="E313" s="14" t="n">
        <v>1</v>
      </c>
      <c r="F313" s="14" t="n">
        <v>1</v>
      </c>
      <c r="G313" s="14" t="n">
        <v>1</v>
      </c>
      <c r="H313" s="14" t="n">
        <v>1</v>
      </c>
    </row>
    <row r="314">
      <c r="A314" s="14" t="inlineStr">
        <is>
          <t>FIN|eef.die</t>
        </is>
      </c>
      <c r="B314" s="14" t="inlineStr">
        <is>
          <t>FIN</t>
        </is>
      </c>
      <c r="C314" s="14" t="inlineStr">
        <is>
          <t>eef.die</t>
        </is>
      </c>
      <c r="D314" s="14" t="n">
        <v>1</v>
      </c>
      <c r="E314" s="14" t="n">
        <v>1</v>
      </c>
      <c r="F314" s="14" t="n">
        <v>1</v>
      </c>
      <c r="G314" s="14" t="n">
        <v>1</v>
      </c>
      <c r="H314" s="14" t="n">
        <v>1</v>
      </c>
    </row>
    <row r="315">
      <c r="A315" s="14" t="inlineStr">
        <is>
          <t>FIN|eef.gso</t>
        </is>
      </c>
      <c r="B315" s="14" t="inlineStr">
        <is>
          <t>FIN</t>
        </is>
      </c>
      <c r="C315" s="14" t="inlineStr">
        <is>
          <t>eef.gso</t>
        </is>
      </c>
      <c r="D315" s="14" t="n">
        <v>1</v>
      </c>
      <c r="E315" s="14" t="n">
        <v>1</v>
      </c>
      <c r="F315" s="14" t="n">
        <v>1</v>
      </c>
      <c r="G315" s="14" t="n">
        <v>1</v>
      </c>
      <c r="H315" s="14" t="n">
        <v>1</v>
      </c>
    </row>
    <row r="316">
      <c r="A316" s="14" t="inlineStr">
        <is>
          <t>FIN|eef.jfu</t>
        </is>
      </c>
      <c r="B316" s="14" t="inlineStr">
        <is>
          <t>FIN</t>
        </is>
      </c>
      <c r="C316" s="14" t="inlineStr">
        <is>
          <t>eef.jfu</t>
        </is>
      </c>
      <c r="D316" s="14" t="n">
        <v>1</v>
      </c>
      <c r="E316" s="14" t="n">
        <v>1</v>
      </c>
      <c r="F316" s="14" t="n">
        <v>1</v>
      </c>
      <c r="G316" s="14" t="n">
        <v>1</v>
      </c>
      <c r="H316" s="14" t="n">
        <v>1</v>
      </c>
    </row>
    <row r="317">
      <c r="A317" s="14" t="inlineStr">
        <is>
          <t>FIN|eef.ker</t>
        </is>
      </c>
      <c r="B317" s="14" t="inlineStr">
        <is>
          <t>FIN</t>
        </is>
      </c>
      <c r="C317" s="14" t="inlineStr">
        <is>
          <t>eef.ker</t>
        </is>
      </c>
      <c r="D317" s="14" t="n">
        <v>1</v>
      </c>
      <c r="E317" s="14" t="n">
        <v>1</v>
      </c>
      <c r="F317" s="14" t="n">
        <v>1</v>
      </c>
      <c r="G317" s="14" t="n">
        <v>1</v>
      </c>
      <c r="H317" s="14" t="n">
        <v>1</v>
      </c>
    </row>
    <row r="318">
      <c r="A318" s="14" t="inlineStr">
        <is>
          <t>FIN|eef.lpg</t>
        </is>
      </c>
      <c r="B318" s="14" t="inlineStr">
        <is>
          <t>FIN</t>
        </is>
      </c>
      <c r="C318" s="14" t="inlineStr">
        <is>
          <t>eef.lpg</t>
        </is>
      </c>
      <c r="D318" s="14" t="n">
        <v>1</v>
      </c>
      <c r="E318" s="14" t="n">
        <v>1</v>
      </c>
      <c r="F318" s="14" t="n">
        <v>1</v>
      </c>
      <c r="G318" s="14" t="n">
        <v>1</v>
      </c>
      <c r="H318" s="14" t="n">
        <v>1</v>
      </c>
    </row>
    <row r="319">
      <c r="A319" s="14" t="inlineStr">
        <is>
          <t>FIN|eef.nga</t>
        </is>
      </c>
      <c r="B319" s="14" t="inlineStr">
        <is>
          <t>FIN</t>
        </is>
      </c>
      <c r="C319" s="14" t="inlineStr">
        <is>
          <t>eef.nga</t>
        </is>
      </c>
      <c r="D319" s="14" t="n">
        <v>1</v>
      </c>
      <c r="E319" s="14" t="n">
        <v>1</v>
      </c>
      <c r="F319" s="14" t="n">
        <v>1</v>
      </c>
      <c r="G319" s="14" t="n">
        <v>1</v>
      </c>
      <c r="H319" s="14" t="n">
        <v>1</v>
      </c>
    </row>
    <row r="320">
      <c r="A320" s="14" t="inlineStr">
        <is>
          <t>FIN|eef.oop</t>
        </is>
      </c>
      <c r="B320" s="14" t="inlineStr">
        <is>
          <t>FIN</t>
        </is>
      </c>
      <c r="C320" s="14" t="inlineStr">
        <is>
          <t>eef.oop</t>
        </is>
      </c>
      <c r="D320" s="14" t="n">
        <v>1</v>
      </c>
      <c r="E320" s="14" t="n">
        <v>1</v>
      </c>
      <c r="F320" s="14" t="n">
        <v>1</v>
      </c>
      <c r="G320" s="14" t="n">
        <v>1</v>
      </c>
      <c r="H320" s="14" t="n">
        <v>1</v>
      </c>
    </row>
    <row r="321">
      <c r="A321" s="14" t="inlineStr">
        <is>
          <t>FIN|eer.all</t>
        </is>
      </c>
      <c r="B321" s="14" t="inlineStr">
        <is>
          <t>FIN</t>
        </is>
      </c>
      <c r="C321" s="14" t="inlineStr">
        <is>
          <t>eer.all</t>
        </is>
      </c>
      <c r="D321" s="14" t="n">
        <v>49.779548</v>
      </c>
      <c r="E321" s="14" t="n">
        <v>86.52610799999999</v>
      </c>
      <c r="F321" s="14" t="n">
        <v>96.298125</v>
      </c>
      <c r="G321" s="14" t="n">
        <v>61.301547</v>
      </c>
      <c r="H321" s="14" t="n">
        <v>70.370124</v>
      </c>
    </row>
    <row r="322">
      <c r="A322" s="14" t="inlineStr">
        <is>
          <t>FIN|ees.ind</t>
        </is>
      </c>
      <c r="B322" s="14" t="inlineStr">
        <is>
          <t>FIN</t>
        </is>
      </c>
      <c r="C322" s="14" t="inlineStr">
        <is>
          <t>ees.ind</t>
        </is>
      </c>
      <c r="D322" s="14" t="n">
        <v>0.893791</v>
      </c>
      <c r="E322" s="14" t="n">
        <v>1</v>
      </c>
      <c r="F322" s="14" t="n">
        <v>1</v>
      </c>
      <c r="G322" s="14" t="n">
        <v>0.972542</v>
      </c>
      <c r="H322" s="14" t="n">
        <v>0.972542</v>
      </c>
    </row>
    <row r="323">
      <c r="A323" s="14" t="inlineStr">
        <is>
          <t>FIN|ees.pow</t>
        </is>
      </c>
      <c r="B323" s="14" t="inlineStr">
        <is>
          <t>FIN</t>
        </is>
      </c>
      <c r="C323" s="14" t="inlineStr">
        <is>
          <t>ees.pow</t>
        </is>
      </c>
      <c r="D323" s="14" t="n">
        <v>0.265131</v>
      </c>
      <c r="E323" s="14" t="n">
        <v>0.248992</v>
      </c>
      <c r="F323" s="14" t="n">
        <v>0.395656</v>
      </c>
      <c r="G323" s="14" t="n">
        <v>0.435014</v>
      </c>
      <c r="H323" s="14" t="n">
        <v>0.435014</v>
      </c>
    </row>
    <row r="324">
      <c r="A324" s="14" t="inlineStr">
        <is>
          <t>FRA|ecf.coa</t>
        </is>
      </c>
      <c r="B324" s="14" t="inlineStr">
        <is>
          <t>FRA</t>
        </is>
      </c>
      <c r="C324" s="14" t="inlineStr">
        <is>
          <t>ecf.coa</t>
        </is>
      </c>
      <c r="D324" s="14" t="n">
        <v>1</v>
      </c>
      <c r="E324" s="14" t="n">
        <v>1</v>
      </c>
      <c r="F324" s="14" t="n">
        <v>1</v>
      </c>
      <c r="G324" s="14" t="n">
        <v>1</v>
      </c>
      <c r="H324" s="14" t="n">
        <v>1</v>
      </c>
    </row>
    <row r="325">
      <c r="A325" s="14" t="inlineStr">
        <is>
          <t>FRA|ecf.die</t>
        </is>
      </c>
      <c r="B325" s="14" t="inlineStr">
        <is>
          <t>FRA</t>
        </is>
      </c>
      <c r="C325" s="14" t="inlineStr">
        <is>
          <t>ecf.die</t>
        </is>
      </c>
      <c r="D325" s="14" t="n">
        <v>1</v>
      </c>
      <c r="E325" s="14" t="n">
        <v>1</v>
      </c>
      <c r="F325" s="14" t="n">
        <v>1</v>
      </c>
      <c r="G325" s="14" t="n">
        <v>1</v>
      </c>
      <c r="H325" s="14" t="n">
        <v>1</v>
      </c>
    </row>
    <row r="326">
      <c r="A326" s="14" t="inlineStr">
        <is>
          <t>FRA|ecf.gso</t>
        </is>
      </c>
      <c r="B326" s="14" t="inlineStr">
        <is>
          <t>FRA</t>
        </is>
      </c>
      <c r="C326" s="14" t="inlineStr">
        <is>
          <t>ecf.gso</t>
        </is>
      </c>
      <c r="D326" s="14" t="n">
        <v>1</v>
      </c>
      <c r="E326" s="14" t="n">
        <v>1</v>
      </c>
      <c r="F326" s="14" t="n">
        <v>1</v>
      </c>
      <c r="G326" s="14" t="n">
        <v>1</v>
      </c>
      <c r="H326" s="14" t="n">
        <v>1</v>
      </c>
    </row>
    <row r="327">
      <c r="A327" s="14" t="inlineStr">
        <is>
          <t>FRA|ecf.jfu</t>
        </is>
      </c>
      <c r="B327" s="14" t="inlineStr">
        <is>
          <t>FRA</t>
        </is>
      </c>
      <c r="C327" s="14" t="inlineStr">
        <is>
          <t>ecf.jfu</t>
        </is>
      </c>
      <c r="D327" s="14" t="n">
        <v>1</v>
      </c>
      <c r="E327" s="14" t="n">
        <v>1</v>
      </c>
      <c r="F327" s="14" t="n">
        <v>1</v>
      </c>
      <c r="G327" s="14" t="n">
        <v>1</v>
      </c>
      <c r="H327" s="14" t="n">
        <v>1</v>
      </c>
    </row>
    <row r="328">
      <c r="A328" s="14" t="inlineStr">
        <is>
          <t>FRA|ecf.ker</t>
        </is>
      </c>
      <c r="B328" s="14" t="inlineStr">
        <is>
          <t>FRA</t>
        </is>
      </c>
      <c r="C328" s="14" t="inlineStr">
        <is>
          <t>ecf.ker</t>
        </is>
      </c>
      <c r="D328" s="14" t="n">
        <v>1</v>
      </c>
      <c r="E328" s="14" t="n">
        <v>1</v>
      </c>
      <c r="F328" s="14" t="n">
        <v>1</v>
      </c>
      <c r="G328" s="14" t="n">
        <v>1</v>
      </c>
      <c r="H328" s="14" t="n">
        <v>1</v>
      </c>
    </row>
    <row r="329">
      <c r="A329" s="14" t="inlineStr">
        <is>
          <t>FRA|ecf.lpg</t>
        </is>
      </c>
      <c r="B329" s="14" t="inlineStr">
        <is>
          <t>FRA</t>
        </is>
      </c>
      <c r="C329" s="14" t="inlineStr">
        <is>
          <t>ecf.lpg</t>
        </is>
      </c>
      <c r="D329" s="14" t="n">
        <v>1</v>
      </c>
      <c r="E329" s="14" t="n">
        <v>1</v>
      </c>
      <c r="F329" s="14" t="n">
        <v>1</v>
      </c>
      <c r="G329" s="14" t="n">
        <v>1</v>
      </c>
      <c r="H329" s="14" t="n">
        <v>1</v>
      </c>
    </row>
    <row r="330">
      <c r="A330" s="14" t="inlineStr">
        <is>
          <t>FRA|ecf.nga</t>
        </is>
      </c>
      <c r="B330" s="14" t="inlineStr">
        <is>
          <t>FRA</t>
        </is>
      </c>
      <c r="C330" s="14" t="inlineStr">
        <is>
          <t>ecf.nga</t>
        </is>
      </c>
      <c r="D330" s="14" t="n">
        <v>1</v>
      </c>
      <c r="E330" s="14" t="n">
        <v>1</v>
      </c>
      <c r="F330" s="14" t="n">
        <v>1</v>
      </c>
      <c r="G330" s="14" t="n">
        <v>1</v>
      </c>
      <c r="H330" s="14" t="n">
        <v>1</v>
      </c>
    </row>
    <row r="331">
      <c r="A331" s="14" t="inlineStr">
        <is>
          <t>FRA|ecf.oop</t>
        </is>
      </c>
      <c r="B331" s="14" t="inlineStr">
        <is>
          <t>FRA</t>
        </is>
      </c>
      <c r="C331" s="14" t="inlineStr">
        <is>
          <t>ecf.oop</t>
        </is>
      </c>
      <c r="D331" s="14" t="n">
        <v>1</v>
      </c>
      <c r="E331" s="14" t="n">
        <v>1</v>
      </c>
      <c r="F331" s="14" t="n">
        <v>1</v>
      </c>
      <c r="G331" s="14" t="n">
        <v>1</v>
      </c>
      <c r="H331" s="14" t="n">
        <v>1</v>
      </c>
    </row>
    <row r="332">
      <c r="A332" s="14" t="inlineStr">
        <is>
          <t>FRA|ecr.all</t>
        </is>
      </c>
      <c r="B332" s="14" t="inlineStr">
        <is>
          <t>FRA</t>
        </is>
      </c>
      <c r="C332" s="14" t="inlineStr">
        <is>
          <t>ecr.all</t>
        </is>
      </c>
      <c r="D332" s="14" t="n">
        <v>52.38716</v>
      </c>
      <c r="E332" s="14" t="n">
        <v>49.29192</v>
      </c>
      <c r="F332" s="14" t="n">
        <v>48.5025</v>
      </c>
      <c r="G332" s="14" t="n">
        <v>47.94054</v>
      </c>
      <c r="H332" s="14" t="n">
        <v>48.11448</v>
      </c>
    </row>
    <row r="333">
      <c r="A333" s="14" t="inlineStr">
        <is>
          <t>FRA|ecs.ind</t>
        </is>
      </c>
      <c r="B333" s="14" t="inlineStr">
        <is>
          <t>FRA</t>
        </is>
      </c>
      <c r="C333" s="14" t="inlineStr">
        <is>
          <t>ecs.ind</t>
        </is>
      </c>
      <c r="D333" s="14" t="n">
        <v>0.09074699999999999</v>
      </c>
      <c r="E333" s="14" t="n">
        <v>0.075471</v>
      </c>
      <c r="F333" s="14" t="n">
        <v>0</v>
      </c>
      <c r="G333" s="14" t="n">
        <v>0.105597</v>
      </c>
      <c r="H333" s="14" t="n">
        <v>0.105597</v>
      </c>
    </row>
    <row r="334">
      <c r="A334" s="14" t="inlineStr">
        <is>
          <t>FRA|ecs.res</t>
        </is>
      </c>
      <c r="B334" s="14" t="inlineStr">
        <is>
          <t>FRA</t>
        </is>
      </c>
      <c r="C334" s="14" t="inlineStr">
        <is>
          <t>ecs.res</t>
        </is>
      </c>
      <c r="D334" s="14" t="n">
        <v>0.6658579999999999</v>
      </c>
      <c r="E334" s="14" t="n">
        <v>0.670139</v>
      </c>
      <c r="F334" s="14" t="n">
        <v>0.6548</v>
      </c>
      <c r="G334" s="14" t="n">
        <v>0.6548</v>
      </c>
      <c r="H334" s="14" t="n">
        <v>0.6548</v>
      </c>
    </row>
    <row r="335">
      <c r="A335" s="14" t="inlineStr">
        <is>
          <t>FRA|ecs.trs</t>
        </is>
      </c>
      <c r="B335" s="14" t="inlineStr">
        <is>
          <t>FRA</t>
        </is>
      </c>
      <c r="C335" s="14" t="inlineStr">
        <is>
          <t>ecs.trs</t>
        </is>
      </c>
      <c r="D335" s="14" t="n">
        <v>0.6658579999999999</v>
      </c>
      <c r="E335" s="14" t="n">
        <v>0.670139</v>
      </c>
      <c r="F335" s="14" t="n">
        <v>0.6548</v>
      </c>
      <c r="G335" s="14" t="n">
        <v>0.6548</v>
      </c>
      <c r="H335" s="14" t="n">
        <v>0.6548</v>
      </c>
    </row>
    <row r="336">
      <c r="A336" s="14" t="inlineStr">
        <is>
          <t>FRA|eef.bio</t>
        </is>
      </c>
      <c r="B336" s="14" t="inlineStr">
        <is>
          <t>FRA</t>
        </is>
      </c>
      <c r="C336" s="14" t="inlineStr">
        <is>
          <t>eef.bio</t>
        </is>
      </c>
      <c r="D336" s="14" t="n">
        <v>0</v>
      </c>
      <c r="E336" s="14" t="n">
        <v>1</v>
      </c>
      <c r="F336" s="14" t="n">
        <v>1</v>
      </c>
      <c r="G336" s="14" t="n">
        <v>1</v>
      </c>
      <c r="H336" s="14" t="n">
        <v>1</v>
      </c>
    </row>
    <row r="337">
      <c r="A337" s="14" t="inlineStr">
        <is>
          <t>FRA|eef.coa</t>
        </is>
      </c>
      <c r="B337" s="14" t="inlineStr">
        <is>
          <t>FRA</t>
        </is>
      </c>
      <c r="C337" s="14" t="inlineStr">
        <is>
          <t>eef.coa</t>
        </is>
      </c>
      <c r="D337" s="14" t="n">
        <v>1</v>
      </c>
      <c r="E337" s="14" t="n">
        <v>1</v>
      </c>
      <c r="F337" s="14" t="n">
        <v>1</v>
      </c>
      <c r="G337" s="14" t="n">
        <v>1</v>
      </c>
      <c r="H337" s="14" t="n">
        <v>1</v>
      </c>
    </row>
    <row r="338">
      <c r="A338" s="14" t="inlineStr">
        <is>
          <t>FRA|eef.die</t>
        </is>
      </c>
      <c r="B338" s="14" t="inlineStr">
        <is>
          <t>FRA</t>
        </is>
      </c>
      <c r="C338" s="14" t="inlineStr">
        <is>
          <t>eef.die</t>
        </is>
      </c>
      <c r="D338" s="14" t="n">
        <v>1</v>
      </c>
      <c r="E338" s="14" t="n">
        <v>1</v>
      </c>
      <c r="F338" s="14" t="n">
        <v>1</v>
      </c>
      <c r="G338" s="14" t="n">
        <v>1</v>
      </c>
      <c r="H338" s="14" t="n">
        <v>1</v>
      </c>
    </row>
    <row r="339">
      <c r="A339" s="14" t="inlineStr">
        <is>
          <t>FRA|eef.gso</t>
        </is>
      </c>
      <c r="B339" s="14" t="inlineStr">
        <is>
          <t>FRA</t>
        </is>
      </c>
      <c r="C339" s="14" t="inlineStr">
        <is>
          <t>eef.gso</t>
        </is>
      </c>
      <c r="D339" s="14" t="n">
        <v>1</v>
      </c>
      <c r="E339" s="14" t="n">
        <v>1</v>
      </c>
      <c r="F339" s="14" t="n">
        <v>1</v>
      </c>
      <c r="G339" s="14" t="n">
        <v>1</v>
      </c>
      <c r="H339" s="14" t="n">
        <v>1</v>
      </c>
    </row>
    <row r="340">
      <c r="A340" s="14" t="inlineStr">
        <is>
          <t>FRA|eef.jfu</t>
        </is>
      </c>
      <c r="B340" s="14" t="inlineStr">
        <is>
          <t>FRA</t>
        </is>
      </c>
      <c r="C340" s="14" t="inlineStr">
        <is>
          <t>eef.jfu</t>
        </is>
      </c>
      <c r="D340" s="14" t="n">
        <v>1</v>
      </c>
      <c r="E340" s="14" t="n">
        <v>1</v>
      </c>
      <c r="F340" s="14" t="n">
        <v>1</v>
      </c>
      <c r="G340" s="14" t="n">
        <v>1</v>
      </c>
      <c r="H340" s="14" t="n">
        <v>1</v>
      </c>
    </row>
    <row r="341">
      <c r="A341" s="14" t="inlineStr">
        <is>
          <t>FRA|eef.ker</t>
        </is>
      </c>
      <c r="B341" s="14" t="inlineStr">
        <is>
          <t>FRA</t>
        </is>
      </c>
      <c r="C341" s="14" t="inlineStr">
        <is>
          <t>eef.ker</t>
        </is>
      </c>
      <c r="D341" s="14" t="n">
        <v>1</v>
      </c>
      <c r="E341" s="14" t="n">
        <v>1</v>
      </c>
      <c r="F341" s="14" t="n">
        <v>1</v>
      </c>
      <c r="G341" s="14" t="n">
        <v>1</v>
      </c>
      <c r="H341" s="14" t="n">
        <v>1</v>
      </c>
    </row>
    <row r="342">
      <c r="A342" s="14" t="inlineStr">
        <is>
          <t>FRA|eef.lpg</t>
        </is>
      </c>
      <c r="B342" s="14" t="inlineStr">
        <is>
          <t>FRA</t>
        </is>
      </c>
      <c r="C342" s="14" t="inlineStr">
        <is>
          <t>eef.lpg</t>
        </is>
      </c>
      <c r="D342" s="14" t="n">
        <v>1</v>
      </c>
      <c r="E342" s="14" t="n">
        <v>1</v>
      </c>
      <c r="F342" s="14" t="n">
        <v>1</v>
      </c>
      <c r="G342" s="14" t="n">
        <v>1</v>
      </c>
      <c r="H342" s="14" t="n">
        <v>1</v>
      </c>
    </row>
    <row r="343">
      <c r="A343" s="14" t="inlineStr">
        <is>
          <t>FRA|eef.nga</t>
        </is>
      </c>
      <c r="B343" s="14" t="inlineStr">
        <is>
          <t>FRA</t>
        </is>
      </c>
      <c r="C343" s="14" t="inlineStr">
        <is>
          <t>eef.nga</t>
        </is>
      </c>
      <c r="D343" s="14" t="n">
        <v>1</v>
      </c>
      <c r="E343" s="14" t="n">
        <v>1</v>
      </c>
      <c r="F343" s="14" t="n">
        <v>1</v>
      </c>
      <c r="G343" s="14" t="n">
        <v>1</v>
      </c>
      <c r="H343" s="14" t="n">
        <v>1</v>
      </c>
    </row>
    <row r="344">
      <c r="A344" s="14" t="inlineStr">
        <is>
          <t>FRA|eef.oop</t>
        </is>
      </c>
      <c r="B344" s="14" t="inlineStr">
        <is>
          <t>FRA</t>
        </is>
      </c>
      <c r="C344" s="14" t="inlineStr">
        <is>
          <t>eef.oop</t>
        </is>
      </c>
      <c r="D344" s="14" t="n">
        <v>1</v>
      </c>
      <c r="E344" s="14" t="n">
        <v>1</v>
      </c>
      <c r="F344" s="14" t="n">
        <v>1</v>
      </c>
      <c r="G344" s="14" t="n">
        <v>1</v>
      </c>
      <c r="H344" s="14" t="n">
        <v>1</v>
      </c>
    </row>
    <row r="345">
      <c r="A345" s="14" t="inlineStr">
        <is>
          <t>FRA|eer.all</t>
        </is>
      </c>
      <c r="B345" s="14" t="inlineStr">
        <is>
          <t>FRA</t>
        </is>
      </c>
      <c r="C345" s="14" t="inlineStr">
        <is>
          <t>eer.all</t>
        </is>
      </c>
      <c r="D345" s="14" t="n">
        <v>49.779548</v>
      </c>
      <c r="E345" s="14" t="n">
        <v>86.52610799999999</v>
      </c>
      <c r="F345" s="14" t="n">
        <v>96.298125</v>
      </c>
      <c r="G345" s="14" t="n">
        <v>61.301547</v>
      </c>
      <c r="H345" s="14" t="n">
        <v>70.370124</v>
      </c>
    </row>
    <row r="346">
      <c r="A346" s="14" t="inlineStr">
        <is>
          <t>FRA|ees.ind</t>
        </is>
      </c>
      <c r="B346" s="14" t="inlineStr">
        <is>
          <t>FRA</t>
        </is>
      </c>
      <c r="C346" s="14" t="inlineStr">
        <is>
          <t>ees.ind</t>
        </is>
      </c>
      <c r="D346" s="14" t="n">
        <v>0.909253</v>
      </c>
      <c r="E346" s="14" t="n">
        <v>0.924529</v>
      </c>
      <c r="F346" s="14" t="n">
        <v>1</v>
      </c>
      <c r="G346" s="14" t="n">
        <v>0.8944029999999999</v>
      </c>
      <c r="H346" s="14" t="n">
        <v>0.8944029999999999</v>
      </c>
    </row>
    <row r="347">
      <c r="A347" s="14" t="inlineStr">
        <is>
          <t>FRA|ees.pow</t>
        </is>
      </c>
      <c r="B347" s="14" t="inlineStr">
        <is>
          <t>FRA</t>
        </is>
      </c>
      <c r="C347" s="14" t="inlineStr">
        <is>
          <t>ees.pow</t>
        </is>
      </c>
      <c r="D347" s="14" t="n">
        <v>0.315098</v>
      </c>
      <c r="E347" s="14" t="n">
        <v>0.295089</v>
      </c>
      <c r="F347" s="14" t="n">
        <v>0.371901</v>
      </c>
      <c r="G347" s="14" t="n">
        <v>0.433455</v>
      </c>
      <c r="H347" s="14" t="n">
        <v>0.433455</v>
      </c>
    </row>
    <row r="348">
      <c r="A348" s="14" t="inlineStr">
        <is>
          <t>GBR|ecf.coa</t>
        </is>
      </c>
      <c r="B348" s="14" t="inlineStr">
        <is>
          <t>GBR</t>
        </is>
      </c>
      <c r="C348" s="14" t="inlineStr">
        <is>
          <t>ecf.coa</t>
        </is>
      </c>
      <c r="D348" s="14" t="n">
        <v>1</v>
      </c>
      <c r="E348" s="14" t="n">
        <v>1</v>
      </c>
      <c r="F348" s="14" t="n">
        <v>1</v>
      </c>
      <c r="G348" s="14" t="n">
        <v>1</v>
      </c>
      <c r="H348" s="14" t="n">
        <v>1</v>
      </c>
    </row>
    <row r="349">
      <c r="A349" s="14" t="inlineStr">
        <is>
          <t>GBR|ecf.die</t>
        </is>
      </c>
      <c r="B349" s="14" t="inlineStr">
        <is>
          <t>GBR</t>
        </is>
      </c>
      <c r="C349" s="14" t="inlineStr">
        <is>
          <t>ecf.die</t>
        </is>
      </c>
      <c r="D349" s="14" t="n">
        <v>1</v>
      </c>
      <c r="E349" s="14" t="n">
        <v>1</v>
      </c>
      <c r="F349" s="14" t="n">
        <v>1</v>
      </c>
      <c r="G349" s="14" t="n">
        <v>1</v>
      </c>
      <c r="H349" s="14" t="n">
        <v>0</v>
      </c>
    </row>
    <row r="350">
      <c r="A350" s="14" t="inlineStr">
        <is>
          <t>GBR|ecf.gso</t>
        </is>
      </c>
      <c r="B350" s="14" t="inlineStr">
        <is>
          <t>GBR</t>
        </is>
      </c>
      <c r="C350" s="14" t="inlineStr">
        <is>
          <t>ecf.gso</t>
        </is>
      </c>
      <c r="D350" s="14" t="n">
        <v>1</v>
      </c>
      <c r="E350" s="14" t="n">
        <v>1</v>
      </c>
      <c r="F350" s="14" t="n">
        <v>1</v>
      </c>
      <c r="G350" s="14" t="n">
        <v>1</v>
      </c>
      <c r="H350" s="14" t="n">
        <v>0</v>
      </c>
    </row>
    <row r="351">
      <c r="A351" s="14" t="inlineStr">
        <is>
          <t>GBR|ecf.ker</t>
        </is>
      </c>
      <c r="B351" s="14" t="inlineStr">
        <is>
          <t>GBR</t>
        </is>
      </c>
      <c r="C351" s="14" t="inlineStr">
        <is>
          <t>ecf.ker</t>
        </is>
      </c>
      <c r="D351" s="14" t="n">
        <v>1</v>
      </c>
      <c r="E351" s="14" t="n">
        <v>1</v>
      </c>
      <c r="F351" s="14" t="n">
        <v>1</v>
      </c>
      <c r="G351" s="14" t="n">
        <v>1</v>
      </c>
      <c r="H351" s="14" t="n">
        <v>0</v>
      </c>
    </row>
    <row r="352">
      <c r="A352" s="14" t="inlineStr">
        <is>
          <t>GBR|ecf.lpg</t>
        </is>
      </c>
      <c r="B352" s="14" t="inlineStr">
        <is>
          <t>GBR</t>
        </is>
      </c>
      <c r="C352" s="14" t="inlineStr">
        <is>
          <t>ecf.lpg</t>
        </is>
      </c>
      <c r="D352" s="14" t="n">
        <v>1</v>
      </c>
      <c r="E352" s="14" t="n">
        <v>1</v>
      </c>
      <c r="F352" s="14" t="n">
        <v>1</v>
      </c>
      <c r="G352" s="14" t="n">
        <v>1</v>
      </c>
      <c r="H352" s="14" t="n">
        <v>1</v>
      </c>
    </row>
    <row r="353">
      <c r="A353" s="14" t="inlineStr">
        <is>
          <t>GBR|ecf.nga</t>
        </is>
      </c>
      <c r="B353" s="14" t="inlineStr">
        <is>
          <t>GBR</t>
        </is>
      </c>
      <c r="C353" s="14" t="inlineStr">
        <is>
          <t>ecf.nga</t>
        </is>
      </c>
      <c r="D353" s="14" t="n">
        <v>1</v>
      </c>
      <c r="E353" s="14" t="n">
        <v>1</v>
      </c>
      <c r="F353" s="14" t="n">
        <v>1</v>
      </c>
      <c r="G353" s="14" t="n">
        <v>1</v>
      </c>
      <c r="H353" s="14" t="n">
        <v>1</v>
      </c>
    </row>
    <row r="354">
      <c r="A354" s="14" t="inlineStr">
        <is>
          <t>GBR|ecf.oop</t>
        </is>
      </c>
      <c r="B354" s="14" t="inlineStr">
        <is>
          <t>GBR</t>
        </is>
      </c>
      <c r="C354" s="14" t="inlineStr">
        <is>
          <t>ecf.oop</t>
        </is>
      </c>
      <c r="D354" s="14" t="n">
        <v>1</v>
      </c>
      <c r="E354" s="14" t="n">
        <v>1</v>
      </c>
      <c r="F354" s="14" t="n">
        <v>1</v>
      </c>
      <c r="G354" s="14" t="n">
        <v>1</v>
      </c>
      <c r="H354" s="14" t="n">
        <v>1</v>
      </c>
    </row>
    <row r="355">
      <c r="A355" s="14" t="inlineStr">
        <is>
          <t>GBR|ecr.all</t>
        </is>
      </c>
      <c r="B355" s="14" t="inlineStr">
        <is>
          <t>GBR</t>
        </is>
      </c>
      <c r="C355" s="14" t="inlineStr">
        <is>
          <t>ecr.all</t>
        </is>
      </c>
      <c r="D355" s="14" t="n">
        <v>24.795</v>
      </c>
      <c r="E355" s="14" t="n">
        <v>23.6538</v>
      </c>
      <c r="F355" s="14" t="n">
        <v>22.2759</v>
      </c>
      <c r="G355" s="14" t="n">
        <v>22.6188</v>
      </c>
      <c r="H355" s="14" t="n">
        <v>23.2371</v>
      </c>
    </row>
    <row r="356">
      <c r="A356" s="14" t="inlineStr">
        <is>
          <t>GBR|ecs.pow</t>
        </is>
      </c>
      <c r="B356" s="14" t="inlineStr">
        <is>
          <t>GBR</t>
        </is>
      </c>
      <c r="C356" s="14" t="inlineStr">
        <is>
          <t>ecs.pow</t>
        </is>
      </c>
      <c r="D356" s="14" t="n">
        <v>1</v>
      </c>
      <c r="E356" s="14" t="n">
        <v>1</v>
      </c>
      <c r="F356" s="14" t="n">
        <v>1</v>
      </c>
      <c r="G356" s="14" t="n">
        <v>1</v>
      </c>
      <c r="H356" s="14" t="n">
        <v>1</v>
      </c>
    </row>
    <row r="357">
      <c r="A357" s="14" t="inlineStr">
        <is>
          <t>GBR|eef.coa</t>
        </is>
      </c>
      <c r="B357" s="14" t="inlineStr">
        <is>
          <t>GBR</t>
        </is>
      </c>
      <c r="C357" s="14" t="inlineStr">
        <is>
          <t>eef.coa</t>
        </is>
      </c>
      <c r="D357" s="14" t="n"/>
      <c r="E357" s="14" t="n">
        <v>1</v>
      </c>
      <c r="F357" s="14" t="n">
        <v>1</v>
      </c>
      <c r="G357" s="14" t="n">
        <v>1</v>
      </c>
      <c r="H357" s="14" t="n">
        <v>1</v>
      </c>
    </row>
    <row r="358">
      <c r="A358" s="14" t="inlineStr">
        <is>
          <t>GBR|eef.die</t>
        </is>
      </c>
      <c r="B358" s="14" t="inlineStr">
        <is>
          <t>GBR</t>
        </is>
      </c>
      <c r="C358" s="14" t="inlineStr">
        <is>
          <t>eef.die</t>
        </is>
      </c>
      <c r="D358" s="14" t="n"/>
      <c r="E358" s="14" t="n">
        <v>1</v>
      </c>
      <c r="F358" s="14" t="n">
        <v>1</v>
      </c>
      <c r="G358" s="14" t="n">
        <v>1</v>
      </c>
      <c r="H358" s="14" t="n">
        <v>1</v>
      </c>
    </row>
    <row r="359">
      <c r="A359" s="14" t="inlineStr">
        <is>
          <t>GBR|eef.gso</t>
        </is>
      </c>
      <c r="B359" s="14" t="inlineStr">
        <is>
          <t>GBR</t>
        </is>
      </c>
      <c r="C359" s="14" t="inlineStr">
        <is>
          <t>eef.gso</t>
        </is>
      </c>
      <c r="D359" s="14" t="n"/>
      <c r="E359" s="14" t="n">
        <v>1</v>
      </c>
      <c r="F359" s="14" t="n">
        <v>1</v>
      </c>
      <c r="G359" s="14" t="n">
        <v>1</v>
      </c>
      <c r="H359" s="14" t="n">
        <v>1</v>
      </c>
    </row>
    <row r="360">
      <c r="A360" s="14" t="inlineStr">
        <is>
          <t>GBR|eef.jfu</t>
        </is>
      </c>
      <c r="B360" s="14" t="inlineStr">
        <is>
          <t>GBR</t>
        </is>
      </c>
      <c r="C360" s="14" t="inlineStr">
        <is>
          <t>eef.jfu</t>
        </is>
      </c>
      <c r="D360" s="14" t="n"/>
      <c r="E360" s="14" t="n">
        <v>1</v>
      </c>
      <c r="F360" s="14" t="n">
        <v>1</v>
      </c>
      <c r="G360" s="14" t="n">
        <v>1</v>
      </c>
      <c r="H360" s="14" t="n">
        <v>1</v>
      </c>
    </row>
    <row r="361">
      <c r="A361" s="14" t="inlineStr">
        <is>
          <t>GBR|eef.ker</t>
        </is>
      </c>
      <c r="B361" s="14" t="inlineStr">
        <is>
          <t>GBR</t>
        </is>
      </c>
      <c r="C361" s="14" t="inlineStr">
        <is>
          <t>eef.ker</t>
        </is>
      </c>
      <c r="D361" s="14" t="n"/>
      <c r="E361" s="14" t="n">
        <v>1</v>
      </c>
      <c r="F361" s="14" t="n">
        <v>1</v>
      </c>
      <c r="G361" s="14" t="n">
        <v>1</v>
      </c>
      <c r="H361" s="14" t="n">
        <v>1</v>
      </c>
    </row>
    <row r="362">
      <c r="A362" s="14" t="inlineStr">
        <is>
          <t>GBR|eef.lpg</t>
        </is>
      </c>
      <c r="B362" s="14" t="inlineStr">
        <is>
          <t>GBR</t>
        </is>
      </c>
      <c r="C362" s="14" t="inlineStr">
        <is>
          <t>eef.lpg</t>
        </is>
      </c>
      <c r="D362" s="14" t="n"/>
      <c r="E362" s="14" t="n">
        <v>1</v>
      </c>
      <c r="F362" s="14" t="n">
        <v>1</v>
      </c>
      <c r="G362" s="14" t="n">
        <v>1</v>
      </c>
      <c r="H362" s="14" t="n">
        <v>1</v>
      </c>
    </row>
    <row r="363">
      <c r="A363" s="14" t="inlineStr">
        <is>
          <t>GBR|eef.nga</t>
        </is>
      </c>
      <c r="B363" s="14" t="inlineStr">
        <is>
          <t>GBR</t>
        </is>
      </c>
      <c r="C363" s="14" t="inlineStr">
        <is>
          <t>eef.nga</t>
        </is>
      </c>
      <c r="D363" s="14" t="n"/>
      <c r="E363" s="14" t="n">
        <v>1</v>
      </c>
      <c r="F363" s="14" t="n">
        <v>1</v>
      </c>
      <c r="G363" s="14" t="n">
        <v>1</v>
      </c>
      <c r="H363" s="14" t="n">
        <v>1</v>
      </c>
    </row>
    <row r="364">
      <c r="A364" s="14" t="inlineStr">
        <is>
          <t>GBR|eef.oop</t>
        </is>
      </c>
      <c r="B364" s="14" t="inlineStr">
        <is>
          <t>GBR</t>
        </is>
      </c>
      <c r="C364" s="14" t="inlineStr">
        <is>
          <t>eef.oop</t>
        </is>
      </c>
      <c r="D364" s="14" t="n"/>
      <c r="E364" s="14" t="n">
        <v>1</v>
      </c>
      <c r="F364" s="14" t="n">
        <v>1</v>
      </c>
      <c r="G364" s="14" t="n">
        <v>1</v>
      </c>
      <c r="H364" s="14" t="n">
        <v>1</v>
      </c>
    </row>
    <row r="365">
      <c r="A365" s="14" t="inlineStr">
        <is>
          <t>GBR|eer.all</t>
        </is>
      </c>
      <c r="B365" s="14" t="inlineStr">
        <is>
          <t>GBR</t>
        </is>
      </c>
      <c r="C365" s="14" t="inlineStr">
        <is>
          <t>eer.all</t>
        </is>
      </c>
      <c r="D365" s="14" t="n">
        <v>0</v>
      </c>
      <c r="E365" s="14" t="n">
        <v>98.5575</v>
      </c>
      <c r="F365" s="14" t="n">
        <v>88.125935</v>
      </c>
      <c r="G365" s="14" t="n">
        <v>45.061676</v>
      </c>
      <c r="H365" s="14" t="n">
        <v>57.227814</v>
      </c>
    </row>
    <row r="366">
      <c r="A366" s="14" t="inlineStr">
        <is>
          <t>GBR|ees.ind</t>
        </is>
      </c>
      <c r="B366" s="14" t="inlineStr">
        <is>
          <t>GBR</t>
        </is>
      </c>
      <c r="C366" s="14" t="inlineStr">
        <is>
          <t>ees.ind</t>
        </is>
      </c>
      <c r="D366" s="14" t="n">
        <v>0.5015540000000001</v>
      </c>
      <c r="E366" s="14" t="n">
        <v>0.478479</v>
      </c>
      <c r="F366" s="14" t="n">
        <v>0.484005</v>
      </c>
      <c r="G366" s="14" t="n">
        <v>0.484005</v>
      </c>
      <c r="H366" s="14" t="n">
        <v>0.484005</v>
      </c>
    </row>
    <row r="367">
      <c r="A367" s="14" t="inlineStr">
        <is>
          <t>GBR|ees.pow</t>
        </is>
      </c>
      <c r="B367" s="14" t="inlineStr">
        <is>
          <t>GBR</t>
        </is>
      </c>
      <c r="C367" s="14" t="inlineStr">
        <is>
          <t>ees.pow</t>
        </is>
      </c>
      <c r="D367" s="14" t="n">
        <v>0.5015540000000001</v>
      </c>
      <c r="E367" s="14" t="n">
        <v>0.478479</v>
      </c>
      <c r="F367" s="14" t="n">
        <v>0.484005</v>
      </c>
      <c r="G367" s="14" t="n">
        <v>0.484005</v>
      </c>
      <c r="H367" s="14" t="n">
        <v>0.484005</v>
      </c>
    </row>
    <row r="368">
      <c r="A368" s="14" t="inlineStr">
        <is>
          <t>GBR|ees.trs</t>
        </is>
      </c>
      <c r="B368" s="14" t="inlineStr">
        <is>
          <t>GBR</t>
        </is>
      </c>
      <c r="C368" s="14" t="inlineStr">
        <is>
          <t>ees.trs</t>
        </is>
      </c>
      <c r="D368" s="14" t="n">
        <v>0.5015540000000001</v>
      </c>
      <c r="E368" s="14" t="n">
        <v>0.478479</v>
      </c>
      <c r="F368" s="14" t="n">
        <v>0.484005</v>
      </c>
      <c r="G368" s="14" t="n">
        <v>0.484005</v>
      </c>
      <c r="H368" s="14" t="n">
        <v>0.484005</v>
      </c>
    </row>
    <row r="369">
      <c r="A369" s="14" t="inlineStr">
        <is>
          <t>GRC|eef.bio</t>
        </is>
      </c>
      <c r="B369" s="14" t="inlineStr">
        <is>
          <t>GRC</t>
        </is>
      </c>
      <c r="C369" s="14" t="inlineStr">
        <is>
          <t>eef.bio</t>
        </is>
      </c>
      <c r="D369" s="14" t="n">
        <v>0</v>
      </c>
      <c r="E369" s="14" t="n">
        <v>1</v>
      </c>
      <c r="F369" s="14" t="n">
        <v>1</v>
      </c>
      <c r="G369" s="14" t="n">
        <v>1</v>
      </c>
      <c r="H369" s="14" t="n">
        <v>1</v>
      </c>
    </row>
    <row r="370">
      <c r="A370" s="14" t="inlineStr">
        <is>
          <t>GRC|eef.coa</t>
        </is>
      </c>
      <c r="B370" s="14" t="inlineStr">
        <is>
          <t>GRC</t>
        </is>
      </c>
      <c r="C370" s="14" t="inlineStr">
        <is>
          <t>eef.coa</t>
        </is>
      </c>
      <c r="D370" s="14" t="n">
        <v>1</v>
      </c>
      <c r="E370" s="14" t="n">
        <v>1</v>
      </c>
      <c r="F370" s="14" t="n">
        <v>1</v>
      </c>
      <c r="G370" s="14" t="n">
        <v>1</v>
      </c>
      <c r="H370" s="14" t="n">
        <v>1</v>
      </c>
    </row>
    <row r="371">
      <c r="A371" s="14" t="inlineStr">
        <is>
          <t>GRC|eef.die</t>
        </is>
      </c>
      <c r="B371" s="14" t="inlineStr">
        <is>
          <t>GRC</t>
        </is>
      </c>
      <c r="C371" s="14" t="inlineStr">
        <is>
          <t>eef.die</t>
        </is>
      </c>
      <c r="D371" s="14" t="n">
        <v>1</v>
      </c>
      <c r="E371" s="14" t="n">
        <v>1</v>
      </c>
      <c r="F371" s="14" t="n">
        <v>1</v>
      </c>
      <c r="G371" s="14" t="n">
        <v>1</v>
      </c>
      <c r="H371" s="14" t="n">
        <v>1</v>
      </c>
    </row>
    <row r="372">
      <c r="A372" s="14" t="inlineStr">
        <is>
          <t>GRC|eef.gso</t>
        </is>
      </c>
      <c r="B372" s="14" t="inlineStr">
        <is>
          <t>GRC</t>
        </is>
      </c>
      <c r="C372" s="14" t="inlineStr">
        <is>
          <t>eef.gso</t>
        </is>
      </c>
      <c r="D372" s="14" t="n">
        <v>1</v>
      </c>
      <c r="E372" s="14" t="n">
        <v>1</v>
      </c>
      <c r="F372" s="14" t="n">
        <v>1</v>
      </c>
      <c r="G372" s="14" t="n">
        <v>1</v>
      </c>
      <c r="H372" s="14" t="n">
        <v>1</v>
      </c>
    </row>
    <row r="373">
      <c r="A373" s="14" t="inlineStr">
        <is>
          <t>GRC|eef.jfu</t>
        </is>
      </c>
      <c r="B373" s="14" t="inlineStr">
        <is>
          <t>GRC</t>
        </is>
      </c>
      <c r="C373" s="14" t="inlineStr">
        <is>
          <t>eef.jfu</t>
        </is>
      </c>
      <c r="D373" s="14" t="n">
        <v>1</v>
      </c>
      <c r="E373" s="14" t="n">
        <v>1</v>
      </c>
      <c r="F373" s="14" t="n">
        <v>1</v>
      </c>
      <c r="G373" s="14" t="n">
        <v>1</v>
      </c>
      <c r="H373" s="14" t="n">
        <v>1</v>
      </c>
    </row>
    <row r="374">
      <c r="A374" s="14" t="inlineStr">
        <is>
          <t>GRC|eef.ker</t>
        </is>
      </c>
      <c r="B374" s="14" t="inlineStr">
        <is>
          <t>GRC</t>
        </is>
      </c>
      <c r="C374" s="14" t="inlineStr">
        <is>
          <t>eef.ker</t>
        </is>
      </c>
      <c r="D374" s="14" t="n">
        <v>1</v>
      </c>
      <c r="E374" s="14" t="n">
        <v>1</v>
      </c>
      <c r="F374" s="14" t="n">
        <v>1</v>
      </c>
      <c r="G374" s="14" t="n">
        <v>1</v>
      </c>
      <c r="H374" s="14" t="n">
        <v>1</v>
      </c>
    </row>
    <row r="375">
      <c r="A375" s="14" t="inlineStr">
        <is>
          <t>GRC|eef.lpg</t>
        </is>
      </c>
      <c r="B375" s="14" t="inlineStr">
        <is>
          <t>GRC</t>
        </is>
      </c>
      <c r="C375" s="14" t="inlineStr">
        <is>
          <t>eef.lpg</t>
        </is>
      </c>
      <c r="D375" s="14" t="n">
        <v>1</v>
      </c>
      <c r="E375" s="14" t="n">
        <v>1</v>
      </c>
      <c r="F375" s="14" t="n">
        <v>1</v>
      </c>
      <c r="G375" s="14" t="n">
        <v>1</v>
      </c>
      <c r="H375" s="14" t="n">
        <v>1</v>
      </c>
    </row>
    <row r="376">
      <c r="A376" s="14" t="inlineStr">
        <is>
          <t>GRC|eef.nga</t>
        </is>
      </c>
      <c r="B376" s="14" t="inlineStr">
        <is>
          <t>GRC</t>
        </is>
      </c>
      <c r="C376" s="14" t="inlineStr">
        <is>
          <t>eef.nga</t>
        </is>
      </c>
      <c r="D376" s="14" t="n">
        <v>1</v>
      </c>
      <c r="E376" s="14" t="n">
        <v>1</v>
      </c>
      <c r="F376" s="14" t="n">
        <v>1</v>
      </c>
      <c r="G376" s="14" t="n">
        <v>1</v>
      </c>
      <c r="H376" s="14" t="n">
        <v>1</v>
      </c>
    </row>
    <row r="377">
      <c r="A377" s="14" t="inlineStr">
        <is>
          <t>GRC|eef.oop</t>
        </is>
      </c>
      <c r="B377" s="14" t="inlineStr">
        <is>
          <t>GRC</t>
        </is>
      </c>
      <c r="C377" s="14" t="inlineStr">
        <is>
          <t>eef.oop</t>
        </is>
      </c>
      <c r="D377" s="14" t="n">
        <v>1</v>
      </c>
      <c r="E377" s="14" t="n">
        <v>1</v>
      </c>
      <c r="F377" s="14" t="n">
        <v>1</v>
      </c>
      <c r="G377" s="14" t="n">
        <v>1</v>
      </c>
      <c r="H377" s="14" t="n">
        <v>1</v>
      </c>
    </row>
    <row r="378">
      <c r="A378" s="14" t="inlineStr">
        <is>
          <t>GRC|eer.all</t>
        </is>
      </c>
      <c r="B378" s="14" t="inlineStr">
        <is>
          <t>GRC</t>
        </is>
      </c>
      <c r="C378" s="14" t="inlineStr">
        <is>
          <t>eer.all</t>
        </is>
      </c>
      <c r="D378" s="14" t="n">
        <v>49.779548</v>
      </c>
      <c r="E378" s="14" t="n">
        <v>86.52610799999999</v>
      </c>
      <c r="F378" s="14" t="n">
        <v>96.298125</v>
      </c>
      <c r="G378" s="14" t="n">
        <v>61.301547</v>
      </c>
      <c r="H378" s="14" t="n">
        <v>70.370124</v>
      </c>
    </row>
    <row r="379">
      <c r="A379" s="14" t="inlineStr">
        <is>
          <t>GRC|ees.ind</t>
        </is>
      </c>
      <c r="B379" s="14" t="inlineStr">
        <is>
          <t>GRC</t>
        </is>
      </c>
      <c r="C379" s="14" t="inlineStr">
        <is>
          <t>ees.ind</t>
        </is>
      </c>
      <c r="D379" s="14" t="n">
        <v>0.822957</v>
      </c>
      <c r="E379" s="14" t="n">
        <v>0.842167</v>
      </c>
      <c r="F379" s="14" t="n">
        <v>0.856702</v>
      </c>
      <c r="G379" s="14" t="n">
        <v>0.425142</v>
      </c>
      <c r="H379" s="14" t="n">
        <v>0.425142</v>
      </c>
    </row>
    <row r="380">
      <c r="A380" s="14" t="inlineStr">
        <is>
          <t>GRC|ees.pow</t>
        </is>
      </c>
      <c r="B380" s="14" t="inlineStr">
        <is>
          <t>GRC</t>
        </is>
      </c>
      <c r="C380" s="14" t="inlineStr">
        <is>
          <t>ees.pow</t>
        </is>
      </c>
      <c r="D380" s="14" t="n">
        <v>0.034641</v>
      </c>
      <c r="E380" s="14" t="n">
        <v>0.038132</v>
      </c>
      <c r="F380" s="14" t="n">
        <v>0.05365</v>
      </c>
      <c r="G380" s="14" t="n">
        <v>0.049551</v>
      </c>
      <c r="H380" s="14" t="n">
        <v>0.049551</v>
      </c>
    </row>
    <row r="381">
      <c r="A381" s="14" t="inlineStr">
        <is>
          <t>HRV|eef.bio</t>
        </is>
      </c>
      <c r="B381" s="14" t="inlineStr">
        <is>
          <t>HRV</t>
        </is>
      </c>
      <c r="C381" s="14" t="inlineStr">
        <is>
          <t>eef.bio</t>
        </is>
      </c>
      <c r="D381" s="14" t="n">
        <v>0</v>
      </c>
      <c r="E381" s="14" t="n">
        <v>1</v>
      </c>
      <c r="F381" s="14" t="n">
        <v>1</v>
      </c>
      <c r="G381" s="14" t="n">
        <v>1</v>
      </c>
      <c r="H381" s="14" t="n">
        <v>1</v>
      </c>
    </row>
    <row r="382">
      <c r="A382" s="14" t="inlineStr">
        <is>
          <t>HRV|eef.coa</t>
        </is>
      </c>
      <c r="B382" s="14" t="inlineStr">
        <is>
          <t>HRV</t>
        </is>
      </c>
      <c r="C382" s="14" t="inlineStr">
        <is>
          <t>eef.coa</t>
        </is>
      </c>
      <c r="D382" s="14" t="n">
        <v>1</v>
      </c>
      <c r="E382" s="14" t="n">
        <v>1</v>
      </c>
      <c r="F382" s="14" t="n">
        <v>1</v>
      </c>
      <c r="G382" s="14" t="n">
        <v>1</v>
      </c>
      <c r="H382" s="14" t="n">
        <v>1</v>
      </c>
    </row>
    <row r="383">
      <c r="A383" s="14" t="inlineStr">
        <is>
          <t>HRV|eef.die</t>
        </is>
      </c>
      <c r="B383" s="14" t="inlineStr">
        <is>
          <t>HRV</t>
        </is>
      </c>
      <c r="C383" s="14" t="inlineStr">
        <is>
          <t>eef.die</t>
        </is>
      </c>
      <c r="D383" s="14" t="n">
        <v>1</v>
      </c>
      <c r="E383" s="14" t="n">
        <v>1</v>
      </c>
      <c r="F383" s="14" t="n">
        <v>1</v>
      </c>
      <c r="G383" s="14" t="n">
        <v>1</v>
      </c>
      <c r="H383" s="14" t="n">
        <v>1</v>
      </c>
    </row>
    <row r="384">
      <c r="A384" s="14" t="inlineStr">
        <is>
          <t>HRV|eef.gso</t>
        </is>
      </c>
      <c r="B384" s="14" t="inlineStr">
        <is>
          <t>HRV</t>
        </is>
      </c>
      <c r="C384" s="14" t="inlineStr">
        <is>
          <t>eef.gso</t>
        </is>
      </c>
      <c r="D384" s="14" t="n">
        <v>1</v>
      </c>
      <c r="E384" s="14" t="n">
        <v>1</v>
      </c>
      <c r="F384" s="14" t="n">
        <v>1</v>
      </c>
      <c r="G384" s="14" t="n">
        <v>1</v>
      </c>
      <c r="H384" s="14" t="n">
        <v>1</v>
      </c>
    </row>
    <row r="385">
      <c r="A385" s="14" t="inlineStr">
        <is>
          <t>HRV|eef.jfu</t>
        </is>
      </c>
      <c r="B385" s="14" t="inlineStr">
        <is>
          <t>HRV</t>
        </is>
      </c>
      <c r="C385" s="14" t="inlineStr">
        <is>
          <t>eef.jfu</t>
        </is>
      </c>
      <c r="D385" s="14" t="n">
        <v>1</v>
      </c>
      <c r="E385" s="14" t="n">
        <v>1</v>
      </c>
      <c r="F385" s="14" t="n">
        <v>1</v>
      </c>
      <c r="G385" s="14" t="n">
        <v>1</v>
      </c>
      <c r="H385" s="14" t="n">
        <v>1</v>
      </c>
    </row>
    <row r="386">
      <c r="A386" s="14" t="inlineStr">
        <is>
          <t>HRV|eef.ker</t>
        </is>
      </c>
      <c r="B386" s="14" t="inlineStr">
        <is>
          <t>HRV</t>
        </is>
      </c>
      <c r="C386" s="14" t="inlineStr">
        <is>
          <t>eef.ker</t>
        </is>
      </c>
      <c r="D386" s="14" t="n">
        <v>1</v>
      </c>
      <c r="E386" s="14" t="n">
        <v>1</v>
      </c>
      <c r="F386" s="14" t="n">
        <v>1</v>
      </c>
      <c r="G386" s="14" t="n">
        <v>1</v>
      </c>
      <c r="H386" s="14" t="n">
        <v>1</v>
      </c>
    </row>
    <row r="387">
      <c r="A387" s="14" t="inlineStr">
        <is>
          <t>HRV|eef.lpg</t>
        </is>
      </c>
      <c r="B387" s="14" t="inlineStr">
        <is>
          <t>HRV</t>
        </is>
      </c>
      <c r="C387" s="14" t="inlineStr">
        <is>
          <t>eef.lpg</t>
        </is>
      </c>
      <c r="D387" s="14" t="n">
        <v>1</v>
      </c>
      <c r="E387" s="14" t="n">
        <v>1</v>
      </c>
      <c r="F387" s="14" t="n">
        <v>1</v>
      </c>
      <c r="G387" s="14" t="n">
        <v>1</v>
      </c>
      <c r="H387" s="14" t="n">
        <v>1</v>
      </c>
    </row>
    <row r="388">
      <c r="A388" s="14" t="inlineStr">
        <is>
          <t>HRV|eef.nga</t>
        </is>
      </c>
      <c r="B388" s="14" t="inlineStr">
        <is>
          <t>HRV</t>
        </is>
      </c>
      <c r="C388" s="14" t="inlineStr">
        <is>
          <t>eef.nga</t>
        </is>
      </c>
      <c r="D388" s="14" t="n">
        <v>1</v>
      </c>
      <c r="E388" s="14" t="n">
        <v>1</v>
      </c>
      <c r="F388" s="14" t="n">
        <v>1</v>
      </c>
      <c r="G388" s="14" t="n">
        <v>1</v>
      </c>
      <c r="H388" s="14" t="n">
        <v>1</v>
      </c>
    </row>
    <row r="389">
      <c r="A389" s="14" t="inlineStr">
        <is>
          <t>HRV|eef.oop</t>
        </is>
      </c>
      <c r="B389" s="14" t="inlineStr">
        <is>
          <t>HRV</t>
        </is>
      </c>
      <c r="C389" s="14" t="inlineStr">
        <is>
          <t>eef.oop</t>
        </is>
      </c>
      <c r="D389" s="14" t="n">
        <v>1</v>
      </c>
      <c r="E389" s="14" t="n">
        <v>1</v>
      </c>
      <c r="F389" s="14" t="n">
        <v>1</v>
      </c>
      <c r="G389" s="14" t="n">
        <v>1</v>
      </c>
      <c r="H389" s="14" t="n">
        <v>1</v>
      </c>
    </row>
    <row r="390">
      <c r="A390" s="14" t="inlineStr">
        <is>
          <t>HRV|eer.all</t>
        </is>
      </c>
      <c r="B390" s="14" t="inlineStr">
        <is>
          <t>HRV</t>
        </is>
      </c>
      <c r="C390" s="14" t="inlineStr">
        <is>
          <t>eer.all</t>
        </is>
      </c>
      <c r="D390" s="14" t="n">
        <v>49.779548</v>
      </c>
      <c r="E390" s="14" t="n">
        <v>86.52610799999999</v>
      </c>
      <c r="F390" s="14" t="n">
        <v>96.298125</v>
      </c>
      <c r="G390" s="14" t="n">
        <v>61.301547</v>
      </c>
      <c r="H390" s="14" t="n">
        <v>70.370124</v>
      </c>
    </row>
    <row r="391">
      <c r="A391" s="14" t="inlineStr">
        <is>
          <t>HRV|ees.ind</t>
        </is>
      </c>
      <c r="B391" s="14" t="inlineStr">
        <is>
          <t>HRV</t>
        </is>
      </c>
      <c r="C391" s="14" t="inlineStr">
        <is>
          <t>ees.ind</t>
        </is>
      </c>
      <c r="D391" s="14" t="n">
        <v>0.834338</v>
      </c>
      <c r="E391" s="14" t="n">
        <v>1</v>
      </c>
      <c r="F391" s="14" t="n">
        <v>0.864344</v>
      </c>
      <c r="G391" s="14" t="n">
        <v>0.842204</v>
      </c>
      <c r="H391" s="14" t="n">
        <v>0.842204</v>
      </c>
    </row>
    <row r="392">
      <c r="A392" s="14" t="inlineStr">
        <is>
          <t>HRV|ees.pow</t>
        </is>
      </c>
      <c r="B392" s="14" t="inlineStr">
        <is>
          <t>HRV</t>
        </is>
      </c>
      <c r="C392" s="14" t="inlineStr">
        <is>
          <t>ees.pow</t>
        </is>
      </c>
      <c r="D392" s="14" t="n">
        <v>0.07598299999999999</v>
      </c>
      <c r="E392" s="14" t="n">
        <v>0.060943</v>
      </c>
      <c r="F392" s="14" t="n">
        <v>0.062693</v>
      </c>
      <c r="G392" s="14" t="n">
        <v>0.079849</v>
      </c>
      <c r="H392" s="14" t="n">
        <v>0.079849</v>
      </c>
    </row>
    <row r="393">
      <c r="A393" s="14" t="inlineStr">
        <is>
          <t>HUN|ecf.coa</t>
        </is>
      </c>
      <c r="B393" s="14" t="inlineStr">
        <is>
          <t>HUN</t>
        </is>
      </c>
      <c r="C393" s="14" t="inlineStr">
        <is>
          <t>ecf.coa</t>
        </is>
      </c>
      <c r="D393" s="14" t="n"/>
      <c r="E393" s="14" t="n"/>
      <c r="F393" s="14" t="n">
        <v>1</v>
      </c>
      <c r="G393" s="14" t="n">
        <v>1</v>
      </c>
      <c r="H393" s="14" t="n">
        <v>1</v>
      </c>
    </row>
    <row r="394">
      <c r="A394" s="14" t="inlineStr">
        <is>
          <t>HUN|ecf.die</t>
        </is>
      </c>
      <c r="B394" s="14" t="inlineStr">
        <is>
          <t>HUN</t>
        </is>
      </c>
      <c r="C394" s="14" t="inlineStr">
        <is>
          <t>ecf.die</t>
        </is>
      </c>
      <c r="D394" s="14" t="n"/>
      <c r="E394" s="14" t="n"/>
      <c r="F394" s="14" t="n">
        <v>1</v>
      </c>
      <c r="G394" s="14" t="n">
        <v>1</v>
      </c>
      <c r="H394" s="14" t="n">
        <v>1</v>
      </c>
    </row>
    <row r="395">
      <c r="A395" s="14" t="inlineStr">
        <is>
          <t>HUN|ecf.gso</t>
        </is>
      </c>
      <c r="B395" s="14" t="inlineStr">
        <is>
          <t>HUN</t>
        </is>
      </c>
      <c r="C395" s="14" t="inlineStr">
        <is>
          <t>ecf.gso</t>
        </is>
      </c>
      <c r="D395" s="14" t="n"/>
      <c r="E395" s="14" t="n"/>
      <c r="F395" s="14" t="n">
        <v>1</v>
      </c>
      <c r="G395" s="14" t="n">
        <v>1</v>
      </c>
      <c r="H395" s="14" t="n">
        <v>1</v>
      </c>
    </row>
    <row r="396">
      <c r="A396" s="14" t="inlineStr">
        <is>
          <t>HUN|ecf.jfu</t>
        </is>
      </c>
      <c r="B396" s="14" t="inlineStr">
        <is>
          <t>HUN</t>
        </is>
      </c>
      <c r="C396" s="14" t="inlineStr">
        <is>
          <t>ecf.jfu</t>
        </is>
      </c>
      <c r="D396" s="14" t="n"/>
      <c r="E396" s="14" t="n"/>
      <c r="F396" s="14" t="n">
        <v>1</v>
      </c>
      <c r="G396" s="14" t="n">
        <v>1</v>
      </c>
      <c r="H396" s="14" t="n">
        <v>1</v>
      </c>
    </row>
    <row r="397">
      <c r="A397" s="14" t="inlineStr">
        <is>
          <t>HUN|ecf.ker</t>
        </is>
      </c>
      <c r="B397" s="14" t="inlineStr">
        <is>
          <t>HUN</t>
        </is>
      </c>
      <c r="C397" s="14" t="inlineStr">
        <is>
          <t>ecf.ker</t>
        </is>
      </c>
      <c r="D397" s="14" t="n"/>
      <c r="E397" s="14" t="n"/>
      <c r="F397" s="14" t="n">
        <v>1</v>
      </c>
      <c r="G397" s="14" t="n">
        <v>1</v>
      </c>
      <c r="H397" s="14" t="n">
        <v>1</v>
      </c>
    </row>
    <row r="398">
      <c r="A398" s="14" t="inlineStr">
        <is>
          <t>HUN|ecf.lpg</t>
        </is>
      </c>
      <c r="B398" s="14" t="inlineStr">
        <is>
          <t>HUN</t>
        </is>
      </c>
      <c r="C398" s="14" t="inlineStr">
        <is>
          <t>ecf.lpg</t>
        </is>
      </c>
      <c r="D398" s="14" t="n"/>
      <c r="E398" s="14" t="n"/>
      <c r="F398" s="14" t="n">
        <v>1</v>
      </c>
      <c r="G398" s="14" t="n">
        <v>1</v>
      </c>
      <c r="H398" s="14" t="n">
        <v>1</v>
      </c>
    </row>
    <row r="399">
      <c r="A399" s="14" t="inlineStr">
        <is>
          <t>HUN|ecf.nga</t>
        </is>
      </c>
      <c r="B399" s="14" t="inlineStr">
        <is>
          <t>HUN</t>
        </is>
      </c>
      <c r="C399" s="14" t="inlineStr">
        <is>
          <t>ecf.nga</t>
        </is>
      </c>
      <c r="D399" s="14" t="n"/>
      <c r="E399" s="14" t="n"/>
      <c r="F399" s="14" t="n">
        <v>1</v>
      </c>
      <c r="G399" s="14" t="n">
        <v>1</v>
      </c>
      <c r="H399" s="14" t="n">
        <v>1</v>
      </c>
    </row>
    <row r="400">
      <c r="A400" s="14" t="inlineStr">
        <is>
          <t>HUN|ecf.oop</t>
        </is>
      </c>
      <c r="B400" s="14" t="inlineStr">
        <is>
          <t>HUN</t>
        </is>
      </c>
      <c r="C400" s="14" t="inlineStr">
        <is>
          <t>ecf.oop</t>
        </is>
      </c>
      <c r="D400" s="14" t="n"/>
      <c r="E400" s="14" t="n"/>
      <c r="F400" s="14" t="n">
        <v>1</v>
      </c>
      <c r="G400" s="14" t="n">
        <v>1</v>
      </c>
      <c r="H400" s="14" t="n">
        <v>1</v>
      </c>
    </row>
    <row r="401">
      <c r="A401" s="14" t="inlineStr">
        <is>
          <t>HUN|ecr.all</t>
        </is>
      </c>
      <c r="B401" s="14" t="inlineStr">
        <is>
          <t>HUN</t>
        </is>
      </c>
      <c r="C401" s="14" t="inlineStr">
        <is>
          <t>ecr.all</t>
        </is>
      </c>
      <c r="D401" s="14" t="n"/>
      <c r="E401" s="14" t="n"/>
      <c r="F401" s="14" t="n"/>
      <c r="G401" s="14" t="n">
        <v>38.6964</v>
      </c>
      <c r="H401" s="14" t="n">
        <v>39</v>
      </c>
    </row>
    <row r="402">
      <c r="A402" s="14" t="inlineStr">
        <is>
          <t>HUN|ecs.pow</t>
        </is>
      </c>
      <c r="B402" s="14" t="inlineStr">
        <is>
          <t>HUN</t>
        </is>
      </c>
      <c r="C402" s="14" t="inlineStr">
        <is>
          <t>ecs.pow</t>
        </is>
      </c>
      <c r="D402" s="14" t="n"/>
      <c r="E402" s="14" t="n"/>
      <c r="F402" s="14" t="n">
        <v>0.784384</v>
      </c>
      <c r="G402" s="14" t="n">
        <v>0.784216</v>
      </c>
      <c r="H402" s="14" t="n">
        <v>0.784216</v>
      </c>
    </row>
    <row r="403">
      <c r="A403" s="14" t="inlineStr">
        <is>
          <t>HUN|ecs.res</t>
        </is>
      </c>
      <c r="B403" s="14" t="inlineStr">
        <is>
          <t>HUN</t>
        </is>
      </c>
      <c r="C403" s="14" t="inlineStr">
        <is>
          <t>ecs.res</t>
        </is>
      </c>
      <c r="D403" s="14" t="n"/>
      <c r="E403" s="14" t="n"/>
      <c r="F403" s="14" t="n">
        <v>1</v>
      </c>
      <c r="G403" s="14" t="n">
        <v>1</v>
      </c>
      <c r="H403" s="14" t="n">
        <v>1</v>
      </c>
    </row>
    <row r="404">
      <c r="A404" s="14" t="inlineStr">
        <is>
          <t>HUN|ecs.trs</t>
        </is>
      </c>
      <c r="B404" s="14" t="inlineStr">
        <is>
          <t>HUN</t>
        </is>
      </c>
      <c r="C404" s="14" t="inlineStr">
        <is>
          <t>ecs.trs</t>
        </is>
      </c>
      <c r="D404" s="14" t="n"/>
      <c r="E404" s="14" t="n"/>
      <c r="F404" s="14" t="n">
        <v>1</v>
      </c>
      <c r="G404" s="14" t="n">
        <v>1</v>
      </c>
      <c r="H404" s="14" t="n">
        <v>1</v>
      </c>
    </row>
    <row r="405">
      <c r="A405" s="14" t="inlineStr">
        <is>
          <t>HUN|eef.bio</t>
        </is>
      </c>
      <c r="B405" s="14" t="inlineStr">
        <is>
          <t>HUN</t>
        </is>
      </c>
      <c r="C405" s="14" t="inlineStr">
        <is>
          <t>eef.bio</t>
        </is>
      </c>
      <c r="D405" s="14" t="n">
        <v>0</v>
      </c>
      <c r="E405" s="14" t="n">
        <v>1</v>
      </c>
      <c r="F405" s="14" t="n">
        <v>1</v>
      </c>
      <c r="G405" s="14" t="n">
        <v>1</v>
      </c>
      <c r="H405" s="14" t="n">
        <v>1</v>
      </c>
    </row>
    <row r="406">
      <c r="A406" s="14" t="inlineStr">
        <is>
          <t>HUN|eef.coa</t>
        </is>
      </c>
      <c r="B406" s="14" t="inlineStr">
        <is>
          <t>HUN</t>
        </is>
      </c>
      <c r="C406" s="14" t="inlineStr">
        <is>
          <t>eef.coa</t>
        </is>
      </c>
      <c r="D406" s="14" t="n">
        <v>1</v>
      </c>
      <c r="E406" s="14" t="n">
        <v>1</v>
      </c>
      <c r="F406" s="14" t="n">
        <v>1</v>
      </c>
      <c r="G406" s="14" t="n">
        <v>1</v>
      </c>
      <c r="H406" s="14" t="n">
        <v>1</v>
      </c>
    </row>
    <row r="407">
      <c r="A407" s="14" t="inlineStr">
        <is>
          <t>HUN|eef.die</t>
        </is>
      </c>
      <c r="B407" s="14" t="inlineStr">
        <is>
          <t>HUN</t>
        </is>
      </c>
      <c r="C407" s="14" t="inlineStr">
        <is>
          <t>eef.die</t>
        </is>
      </c>
      <c r="D407" s="14" t="n">
        <v>1</v>
      </c>
      <c r="E407" s="14" t="n">
        <v>1</v>
      </c>
      <c r="F407" s="14" t="n">
        <v>1</v>
      </c>
      <c r="G407" s="14" t="n">
        <v>1</v>
      </c>
      <c r="H407" s="14" t="n">
        <v>1</v>
      </c>
    </row>
    <row r="408">
      <c r="A408" s="14" t="inlineStr">
        <is>
          <t>HUN|eef.gso</t>
        </is>
      </c>
      <c r="B408" s="14" t="inlineStr">
        <is>
          <t>HUN</t>
        </is>
      </c>
      <c r="C408" s="14" t="inlineStr">
        <is>
          <t>eef.gso</t>
        </is>
      </c>
      <c r="D408" s="14" t="n">
        <v>1</v>
      </c>
      <c r="E408" s="14" t="n">
        <v>1</v>
      </c>
      <c r="F408" s="14" t="n">
        <v>1</v>
      </c>
      <c r="G408" s="14" t="n">
        <v>1</v>
      </c>
      <c r="H408" s="14" t="n">
        <v>1</v>
      </c>
    </row>
    <row r="409">
      <c r="A409" s="14" t="inlineStr">
        <is>
          <t>HUN|eef.jfu</t>
        </is>
      </c>
      <c r="B409" s="14" t="inlineStr">
        <is>
          <t>HUN</t>
        </is>
      </c>
      <c r="C409" s="14" t="inlineStr">
        <is>
          <t>eef.jfu</t>
        </is>
      </c>
      <c r="D409" s="14" t="n">
        <v>1</v>
      </c>
      <c r="E409" s="14" t="n">
        <v>1</v>
      </c>
      <c r="F409" s="14" t="n">
        <v>1</v>
      </c>
      <c r="G409" s="14" t="n">
        <v>1</v>
      </c>
      <c r="H409" s="14" t="n">
        <v>1</v>
      </c>
    </row>
    <row r="410">
      <c r="A410" s="14" t="inlineStr">
        <is>
          <t>HUN|eef.ker</t>
        </is>
      </c>
      <c r="B410" s="14" t="inlineStr">
        <is>
          <t>HUN</t>
        </is>
      </c>
      <c r="C410" s="14" t="inlineStr">
        <is>
          <t>eef.ker</t>
        </is>
      </c>
      <c r="D410" s="14" t="n">
        <v>1</v>
      </c>
      <c r="E410" s="14" t="n">
        <v>1</v>
      </c>
      <c r="F410" s="14" t="n">
        <v>1</v>
      </c>
      <c r="G410" s="14" t="n">
        <v>1</v>
      </c>
      <c r="H410" s="14" t="n">
        <v>1</v>
      </c>
    </row>
    <row r="411">
      <c r="A411" s="14" t="inlineStr">
        <is>
          <t>HUN|eef.lpg</t>
        </is>
      </c>
      <c r="B411" s="14" t="inlineStr">
        <is>
          <t>HUN</t>
        </is>
      </c>
      <c r="C411" s="14" t="inlineStr">
        <is>
          <t>eef.lpg</t>
        </is>
      </c>
      <c r="D411" s="14" t="n">
        <v>1</v>
      </c>
      <c r="E411" s="14" t="n">
        <v>1</v>
      </c>
      <c r="F411" s="14" t="n">
        <v>1</v>
      </c>
      <c r="G411" s="14" t="n">
        <v>1</v>
      </c>
      <c r="H411" s="14" t="n">
        <v>1</v>
      </c>
    </row>
    <row r="412">
      <c r="A412" s="14" t="inlineStr">
        <is>
          <t>HUN|eef.nga</t>
        </is>
      </c>
      <c r="B412" s="14" t="inlineStr">
        <is>
          <t>HUN</t>
        </is>
      </c>
      <c r="C412" s="14" t="inlineStr">
        <is>
          <t>eef.nga</t>
        </is>
      </c>
      <c r="D412" s="14" t="n">
        <v>1</v>
      </c>
      <c r="E412" s="14" t="n">
        <v>1</v>
      </c>
      <c r="F412" s="14" t="n">
        <v>1</v>
      </c>
      <c r="G412" s="14" t="n">
        <v>1</v>
      </c>
      <c r="H412" s="14" t="n">
        <v>1</v>
      </c>
    </row>
    <row r="413">
      <c r="A413" s="14" t="inlineStr">
        <is>
          <t>HUN|eef.oop</t>
        </is>
      </c>
      <c r="B413" s="14" t="inlineStr">
        <is>
          <t>HUN</t>
        </is>
      </c>
      <c r="C413" s="14" t="inlineStr">
        <is>
          <t>eef.oop</t>
        </is>
      </c>
      <c r="D413" s="14" t="n">
        <v>1</v>
      </c>
      <c r="E413" s="14" t="n">
        <v>1</v>
      </c>
      <c r="F413" s="14" t="n">
        <v>1</v>
      </c>
      <c r="G413" s="14" t="n">
        <v>1</v>
      </c>
      <c r="H413" s="14" t="n">
        <v>1</v>
      </c>
    </row>
    <row r="414">
      <c r="A414" s="14" t="inlineStr">
        <is>
          <t>HUN|eer.all</t>
        </is>
      </c>
      <c r="B414" s="14" t="inlineStr">
        <is>
          <t>HUN</t>
        </is>
      </c>
      <c r="C414" s="14" t="inlineStr">
        <is>
          <t>eer.all</t>
        </is>
      </c>
      <c r="D414" s="14" t="n">
        <v>49.779548</v>
      </c>
      <c r="E414" s="14" t="n">
        <v>86.52610799999999</v>
      </c>
      <c r="F414" s="14" t="n">
        <v>96.298125</v>
      </c>
      <c r="G414" s="14" t="n">
        <v>61.301547</v>
      </c>
      <c r="H414" s="14" t="n">
        <v>70.370124</v>
      </c>
    </row>
    <row r="415">
      <c r="A415" s="14" t="inlineStr">
        <is>
          <t>HUN|ees.ind</t>
        </is>
      </c>
      <c r="B415" s="14" t="inlineStr">
        <is>
          <t>HUN</t>
        </is>
      </c>
      <c r="C415" s="14" t="inlineStr">
        <is>
          <t>ees.ind</t>
        </is>
      </c>
      <c r="D415" s="14" t="n">
        <v>1</v>
      </c>
      <c r="E415" s="14" t="n">
        <v>1</v>
      </c>
      <c r="F415" s="14" t="n">
        <v>1</v>
      </c>
      <c r="G415" s="14" t="n">
        <v>1</v>
      </c>
      <c r="H415" s="14" t="n">
        <v>1</v>
      </c>
    </row>
    <row r="416">
      <c r="A416" s="14" t="inlineStr">
        <is>
          <t>HUN|ees.pow</t>
        </is>
      </c>
      <c r="B416" s="14" t="inlineStr">
        <is>
          <t>HUN</t>
        </is>
      </c>
      <c r="C416" s="14" t="inlineStr">
        <is>
          <t>ees.pow</t>
        </is>
      </c>
      <c r="D416" s="14" t="n">
        <v>0.180023</v>
      </c>
      <c r="E416" s="14" t="n">
        <v>0.190712</v>
      </c>
      <c r="F416" s="14" t="n">
        <v>0.215616</v>
      </c>
      <c r="G416" s="14" t="n">
        <v>0.215784</v>
      </c>
      <c r="H416" s="14" t="n">
        <v>0.215784</v>
      </c>
    </row>
    <row r="417">
      <c r="A417" s="14" t="inlineStr">
        <is>
          <t>IDN|eef.coa</t>
        </is>
      </c>
      <c r="B417" s="14" t="inlineStr">
        <is>
          <t>IDN</t>
        </is>
      </c>
      <c r="C417" s="14" t="inlineStr">
        <is>
          <t>eef.coa</t>
        </is>
      </c>
      <c r="D417" s="14" t="n"/>
      <c r="E417" s="14" t="n"/>
      <c r="F417" s="14" t="n">
        <v>1</v>
      </c>
      <c r="G417" s="14" t="n">
        <v>1</v>
      </c>
      <c r="H417" s="14" t="n">
        <v>1</v>
      </c>
    </row>
    <row r="418">
      <c r="A418" s="14" t="inlineStr">
        <is>
          <t>IDN|eer.all</t>
        </is>
      </c>
      <c r="B418" s="14" t="inlineStr">
        <is>
          <t>IDN</t>
        </is>
      </c>
      <c r="C418" s="14" t="inlineStr">
        <is>
          <t>eer.all</t>
        </is>
      </c>
      <c r="D418" s="14" t="n"/>
      <c r="E418" s="14" t="n"/>
      <c r="F418" s="14" t="n">
        <v>0.612165</v>
      </c>
      <c r="G418" s="14" t="n">
        <v>0.612165</v>
      </c>
      <c r="H418" s="14" t="n">
        <v>0.724375</v>
      </c>
    </row>
    <row r="419">
      <c r="A419" s="14" t="inlineStr">
        <is>
          <t>IDN|ees.pow</t>
        </is>
      </c>
      <c r="B419" s="14" t="inlineStr">
        <is>
          <t>IDN</t>
        </is>
      </c>
      <c r="C419" s="14" t="inlineStr">
        <is>
          <t>ees.pow</t>
        </is>
      </c>
      <c r="D419" s="14" t="n"/>
      <c r="E419" s="14" t="n">
        <v>1</v>
      </c>
      <c r="F419" s="14" t="n">
        <v>1</v>
      </c>
      <c r="G419" s="14" t="n">
        <v>1</v>
      </c>
      <c r="H419" s="14" t="n">
        <v>1</v>
      </c>
    </row>
    <row r="420">
      <c r="A420" s="14" t="inlineStr">
        <is>
          <t>IRL|ecf.coa</t>
        </is>
      </c>
      <c r="B420" s="14" t="inlineStr">
        <is>
          <t>IRL</t>
        </is>
      </c>
      <c r="C420" s="14" t="inlineStr">
        <is>
          <t>ecf.coa</t>
        </is>
      </c>
      <c r="D420" s="14" t="n">
        <v>1</v>
      </c>
      <c r="E420" s="14" t="n">
        <v>1</v>
      </c>
      <c r="F420" s="14" t="n">
        <v>1</v>
      </c>
      <c r="G420" s="14" t="n">
        <v>1</v>
      </c>
      <c r="H420" s="14" t="n">
        <v>1</v>
      </c>
    </row>
    <row r="421">
      <c r="A421" s="14" t="inlineStr">
        <is>
          <t>IRL|ecf.die</t>
        </is>
      </c>
      <c r="B421" s="14" t="inlineStr">
        <is>
          <t>IRL</t>
        </is>
      </c>
      <c r="C421" s="14" t="inlineStr">
        <is>
          <t>ecf.die</t>
        </is>
      </c>
      <c r="D421" s="14" t="n">
        <v>1</v>
      </c>
      <c r="E421" s="14" t="n">
        <v>1</v>
      </c>
      <c r="F421" s="14" t="n">
        <v>1</v>
      </c>
      <c r="G421" s="14" t="n">
        <v>1</v>
      </c>
      <c r="H421" s="14" t="n">
        <v>1</v>
      </c>
    </row>
    <row r="422">
      <c r="A422" s="14" t="inlineStr">
        <is>
          <t>IRL|ecf.gso</t>
        </is>
      </c>
      <c r="B422" s="14" t="inlineStr">
        <is>
          <t>IRL</t>
        </is>
      </c>
      <c r="C422" s="14" t="inlineStr">
        <is>
          <t>ecf.gso</t>
        </is>
      </c>
      <c r="D422" s="14" t="n">
        <v>1</v>
      </c>
      <c r="E422" s="14" t="n">
        <v>1</v>
      </c>
      <c r="F422" s="14" t="n">
        <v>1</v>
      </c>
      <c r="G422" s="14" t="n">
        <v>1</v>
      </c>
      <c r="H422" s="14" t="n">
        <v>1</v>
      </c>
    </row>
    <row r="423">
      <c r="A423" s="14" t="inlineStr">
        <is>
          <t>IRL|ecf.ker</t>
        </is>
      </c>
      <c r="B423" s="14" t="inlineStr">
        <is>
          <t>IRL</t>
        </is>
      </c>
      <c r="C423" s="14" t="inlineStr">
        <is>
          <t>ecf.ker</t>
        </is>
      </c>
      <c r="D423" s="14" t="n">
        <v>1</v>
      </c>
      <c r="E423" s="14" t="n">
        <v>1</v>
      </c>
      <c r="F423" s="14" t="n">
        <v>1</v>
      </c>
      <c r="G423" s="14" t="n">
        <v>1</v>
      </c>
      <c r="H423" s="14" t="n">
        <v>1</v>
      </c>
    </row>
    <row r="424">
      <c r="A424" s="14" t="inlineStr">
        <is>
          <t>IRL|ecf.lpg</t>
        </is>
      </c>
      <c r="B424" s="14" t="inlineStr">
        <is>
          <t>IRL</t>
        </is>
      </c>
      <c r="C424" s="14" t="inlineStr">
        <is>
          <t>ecf.lpg</t>
        </is>
      </c>
      <c r="D424" s="14" t="n">
        <v>1</v>
      </c>
      <c r="E424" s="14" t="n">
        <v>1</v>
      </c>
      <c r="F424" s="14" t="n">
        <v>1</v>
      </c>
      <c r="G424" s="14" t="n">
        <v>1</v>
      </c>
      <c r="H424" s="14" t="n">
        <v>1</v>
      </c>
    </row>
    <row r="425">
      <c r="A425" s="14" t="inlineStr">
        <is>
          <t>IRL|ecf.nga</t>
        </is>
      </c>
      <c r="B425" s="14" t="inlineStr">
        <is>
          <t>IRL</t>
        </is>
      </c>
      <c r="C425" s="14" t="inlineStr">
        <is>
          <t>ecf.nga</t>
        </is>
      </c>
      <c r="D425" s="14" t="n">
        <v>1</v>
      </c>
      <c r="E425" s="14" t="n">
        <v>1</v>
      </c>
      <c r="F425" s="14" t="n">
        <v>1</v>
      </c>
      <c r="G425" s="14" t="n">
        <v>1</v>
      </c>
      <c r="H425" s="14" t="n">
        <v>1</v>
      </c>
    </row>
    <row r="426">
      <c r="A426" s="14" t="inlineStr">
        <is>
          <t>IRL|ecf.oop</t>
        </is>
      </c>
      <c r="B426" s="14" t="inlineStr">
        <is>
          <t>IRL</t>
        </is>
      </c>
      <c r="C426" s="14" t="inlineStr">
        <is>
          <t>ecf.oop</t>
        </is>
      </c>
      <c r="D426" s="14" t="n">
        <v>1</v>
      </c>
      <c r="E426" s="14" t="n">
        <v>1</v>
      </c>
      <c r="F426" s="14" t="n">
        <v>1</v>
      </c>
      <c r="G426" s="14" t="n">
        <v>1</v>
      </c>
      <c r="H426" s="14" t="n">
        <v>1</v>
      </c>
    </row>
    <row r="427">
      <c r="A427" s="14" t="inlineStr">
        <is>
          <t>IRL|ecr.all</t>
        </is>
      </c>
      <c r="B427" s="14" t="inlineStr">
        <is>
          <t>IRL</t>
        </is>
      </c>
      <c r="C427" s="14" t="inlineStr">
        <is>
          <t>ecr.all</t>
        </is>
      </c>
      <c r="D427" s="14" t="n">
        <v>39.3491</v>
      </c>
      <c r="E427" s="14" t="n">
        <v>45.3132</v>
      </c>
      <c r="F427" s="14" t="n">
        <v>52.74375</v>
      </c>
      <c r="G427" s="14" t="n">
        <v>60.1944</v>
      </c>
      <c r="H427" s="14" t="n">
        <v>68.5038</v>
      </c>
    </row>
    <row r="428">
      <c r="A428" s="14" t="inlineStr">
        <is>
          <t>IRL|ecs.ind</t>
        </is>
      </c>
      <c r="B428" s="14" t="inlineStr">
        <is>
          <t>IRL</t>
        </is>
      </c>
      <c r="C428" s="14" t="inlineStr">
        <is>
          <t>ecs.ind</t>
        </is>
      </c>
      <c r="D428" s="14" t="n">
        <v>0.265192</v>
      </c>
      <c r="E428" s="14" t="n">
        <v>0.172585</v>
      </c>
      <c r="F428" s="14" t="n">
        <v>0.08169800000000001</v>
      </c>
      <c r="G428" s="14" t="n">
        <v>0.122283</v>
      </c>
      <c r="H428" s="14" t="n">
        <v>0.122283</v>
      </c>
    </row>
    <row r="429">
      <c r="A429" s="14" t="inlineStr">
        <is>
          <t>IRL|ecs.pow</t>
        </is>
      </c>
      <c r="B429" s="14" t="inlineStr">
        <is>
          <t>IRL</t>
        </is>
      </c>
      <c r="C429" s="14" t="inlineStr">
        <is>
          <t>ecs.pow</t>
        </is>
      </c>
      <c r="D429" s="14" t="n">
        <v>0.898227</v>
      </c>
      <c r="E429" s="14" t="n">
        <v>0.89708</v>
      </c>
      <c r="F429" s="14" t="n">
        <v>0.872382</v>
      </c>
      <c r="G429" s="14" t="n">
        <v>0.874522</v>
      </c>
      <c r="H429" s="14" t="n">
        <v>0.874522</v>
      </c>
    </row>
    <row r="430">
      <c r="A430" s="14" t="inlineStr">
        <is>
          <t>IRL|ecs.res</t>
        </is>
      </c>
      <c r="B430" s="14" t="inlineStr">
        <is>
          <t>IRL</t>
        </is>
      </c>
      <c r="C430" s="14" t="inlineStr">
        <is>
          <t>ecs.res</t>
        </is>
      </c>
      <c r="D430" s="14" t="n">
        <v>0.597514</v>
      </c>
      <c r="E430" s="14" t="n">
        <v>0.598959</v>
      </c>
      <c r="F430" s="14" t="n">
        <v>0.618282</v>
      </c>
      <c r="G430" s="14" t="n">
        <v>0.618282</v>
      </c>
      <c r="H430" s="14" t="n">
        <v>0.618282</v>
      </c>
    </row>
    <row r="431">
      <c r="A431" s="14" t="inlineStr">
        <is>
          <t>IRL|ecs.trs</t>
        </is>
      </c>
      <c r="B431" s="14" t="inlineStr">
        <is>
          <t>IRL</t>
        </is>
      </c>
      <c r="C431" s="14" t="inlineStr">
        <is>
          <t>ecs.trs</t>
        </is>
      </c>
      <c r="D431" s="14" t="n">
        <v>0.597514</v>
      </c>
      <c r="E431" s="14" t="n">
        <v>0.598959</v>
      </c>
      <c r="F431" s="14" t="n">
        <v>0.618282</v>
      </c>
      <c r="G431" s="14" t="n">
        <v>0.618282</v>
      </c>
      <c r="H431" s="14" t="n">
        <v>0.618282</v>
      </c>
    </row>
    <row r="432">
      <c r="A432" s="14" t="inlineStr">
        <is>
          <t>IRL|eef.bio</t>
        </is>
      </c>
      <c r="B432" s="14" t="inlineStr">
        <is>
          <t>IRL</t>
        </is>
      </c>
      <c r="C432" s="14" t="inlineStr">
        <is>
          <t>eef.bio</t>
        </is>
      </c>
      <c r="D432" s="14" t="n">
        <v>0</v>
      </c>
      <c r="E432" s="14" t="n">
        <v>1</v>
      </c>
      <c r="F432" s="14" t="n">
        <v>1</v>
      </c>
      <c r="G432" s="14" t="n">
        <v>1</v>
      </c>
      <c r="H432" s="14" t="n">
        <v>1</v>
      </c>
    </row>
    <row r="433">
      <c r="A433" s="14" t="inlineStr">
        <is>
          <t>IRL|eef.coa</t>
        </is>
      </c>
      <c r="B433" s="14" t="inlineStr">
        <is>
          <t>IRL</t>
        </is>
      </c>
      <c r="C433" s="14" t="inlineStr">
        <is>
          <t>eef.coa</t>
        </is>
      </c>
      <c r="D433" s="14" t="n">
        <v>1</v>
      </c>
      <c r="E433" s="14" t="n">
        <v>1</v>
      </c>
      <c r="F433" s="14" t="n">
        <v>1</v>
      </c>
      <c r="G433" s="14" t="n">
        <v>1</v>
      </c>
      <c r="H433" s="14" t="n">
        <v>1</v>
      </c>
    </row>
    <row r="434">
      <c r="A434" s="14" t="inlineStr">
        <is>
          <t>IRL|eef.die</t>
        </is>
      </c>
      <c r="B434" s="14" t="inlineStr">
        <is>
          <t>IRL</t>
        </is>
      </c>
      <c r="C434" s="14" t="inlineStr">
        <is>
          <t>eef.die</t>
        </is>
      </c>
      <c r="D434" s="14" t="n">
        <v>1</v>
      </c>
      <c r="E434" s="14" t="n">
        <v>1</v>
      </c>
      <c r="F434" s="14" t="n">
        <v>1</v>
      </c>
      <c r="G434" s="14" t="n">
        <v>1</v>
      </c>
      <c r="H434" s="14" t="n">
        <v>1</v>
      </c>
    </row>
    <row r="435">
      <c r="A435" s="14" t="inlineStr">
        <is>
          <t>IRL|eef.gso</t>
        </is>
      </c>
      <c r="B435" s="14" t="inlineStr">
        <is>
          <t>IRL</t>
        </is>
      </c>
      <c r="C435" s="14" t="inlineStr">
        <is>
          <t>eef.gso</t>
        </is>
      </c>
      <c r="D435" s="14" t="n">
        <v>1</v>
      </c>
      <c r="E435" s="14" t="n">
        <v>1</v>
      </c>
      <c r="F435" s="14" t="n">
        <v>1</v>
      </c>
      <c r="G435" s="14" t="n">
        <v>1</v>
      </c>
      <c r="H435" s="14" t="n">
        <v>1</v>
      </c>
    </row>
    <row r="436">
      <c r="A436" s="14" t="inlineStr">
        <is>
          <t>IRL|eef.jfu</t>
        </is>
      </c>
      <c r="B436" s="14" t="inlineStr">
        <is>
          <t>IRL</t>
        </is>
      </c>
      <c r="C436" s="14" t="inlineStr">
        <is>
          <t>eef.jfu</t>
        </is>
      </c>
      <c r="D436" s="14" t="n">
        <v>1</v>
      </c>
      <c r="E436" s="14" t="n">
        <v>1</v>
      </c>
      <c r="F436" s="14" t="n">
        <v>1</v>
      </c>
      <c r="G436" s="14" t="n">
        <v>1</v>
      </c>
      <c r="H436" s="14" t="n">
        <v>1</v>
      </c>
    </row>
    <row r="437">
      <c r="A437" s="14" t="inlineStr">
        <is>
          <t>IRL|eef.ker</t>
        </is>
      </c>
      <c r="B437" s="14" t="inlineStr">
        <is>
          <t>IRL</t>
        </is>
      </c>
      <c r="C437" s="14" t="inlineStr">
        <is>
          <t>eef.ker</t>
        </is>
      </c>
      <c r="D437" s="14" t="n">
        <v>1</v>
      </c>
      <c r="E437" s="14" t="n">
        <v>1</v>
      </c>
      <c r="F437" s="14" t="n">
        <v>1</v>
      </c>
      <c r="G437" s="14" t="n">
        <v>1</v>
      </c>
      <c r="H437" s="14" t="n">
        <v>1</v>
      </c>
    </row>
    <row r="438">
      <c r="A438" s="14" t="inlineStr">
        <is>
          <t>IRL|eef.lpg</t>
        </is>
      </c>
      <c r="B438" s="14" t="inlineStr">
        <is>
          <t>IRL</t>
        </is>
      </c>
      <c r="C438" s="14" t="inlineStr">
        <is>
          <t>eef.lpg</t>
        </is>
      </c>
      <c r="D438" s="14" t="n">
        <v>1</v>
      </c>
      <c r="E438" s="14" t="n">
        <v>1</v>
      </c>
      <c r="F438" s="14" t="n">
        <v>1</v>
      </c>
      <c r="G438" s="14" t="n">
        <v>1</v>
      </c>
      <c r="H438" s="14" t="n">
        <v>1</v>
      </c>
    </row>
    <row r="439">
      <c r="A439" s="14" t="inlineStr">
        <is>
          <t>IRL|eef.nga</t>
        </is>
      </c>
      <c r="B439" s="14" t="inlineStr">
        <is>
          <t>IRL</t>
        </is>
      </c>
      <c r="C439" s="14" t="inlineStr">
        <is>
          <t>eef.nga</t>
        </is>
      </c>
      <c r="D439" s="14" t="n">
        <v>1</v>
      </c>
      <c r="E439" s="14" t="n">
        <v>1</v>
      </c>
      <c r="F439" s="14" t="n">
        <v>1</v>
      </c>
      <c r="G439" s="14" t="n">
        <v>1</v>
      </c>
      <c r="H439" s="14" t="n">
        <v>1</v>
      </c>
    </row>
    <row r="440">
      <c r="A440" s="14" t="inlineStr">
        <is>
          <t>IRL|eef.oop</t>
        </is>
      </c>
      <c r="B440" s="14" t="inlineStr">
        <is>
          <t>IRL</t>
        </is>
      </c>
      <c r="C440" s="14" t="inlineStr">
        <is>
          <t>eef.oop</t>
        </is>
      </c>
      <c r="D440" s="14" t="n">
        <v>1</v>
      </c>
      <c r="E440" s="14" t="n">
        <v>1</v>
      </c>
      <c r="F440" s="14" t="n">
        <v>1</v>
      </c>
      <c r="G440" s="14" t="n">
        <v>1</v>
      </c>
      <c r="H440" s="14" t="n">
        <v>1</v>
      </c>
    </row>
    <row r="441">
      <c r="A441" s="14" t="inlineStr">
        <is>
          <t>IRL|eer.all</t>
        </is>
      </c>
      <c r="B441" s="14" t="inlineStr">
        <is>
          <t>IRL</t>
        </is>
      </c>
      <c r="C441" s="14" t="inlineStr">
        <is>
          <t>eer.all</t>
        </is>
      </c>
      <c r="D441" s="14" t="n">
        <v>49.779548</v>
      </c>
      <c r="E441" s="14" t="n">
        <v>86.52610799999999</v>
      </c>
      <c r="F441" s="14" t="n">
        <v>96.298125</v>
      </c>
      <c r="G441" s="14" t="n">
        <v>61.301547</v>
      </c>
      <c r="H441" s="14" t="n">
        <v>70.370124</v>
      </c>
    </row>
    <row r="442">
      <c r="A442" s="14" t="inlineStr">
        <is>
          <t>IRL|ees.ind</t>
        </is>
      </c>
      <c r="B442" s="14" t="inlineStr">
        <is>
          <t>IRL</t>
        </is>
      </c>
      <c r="C442" s="14" t="inlineStr">
        <is>
          <t>ees.ind</t>
        </is>
      </c>
      <c r="D442" s="14" t="n">
        <v>0.734808</v>
      </c>
      <c r="E442" s="14" t="n">
        <v>0.827415</v>
      </c>
      <c r="F442" s="14" t="n">
        <v>0.918302</v>
      </c>
      <c r="G442" s="14" t="n">
        <v>0.877717</v>
      </c>
      <c r="H442" s="14" t="n">
        <v>0.877717</v>
      </c>
    </row>
    <row r="443">
      <c r="A443" s="14" t="inlineStr">
        <is>
          <t>IRL|ees.pow</t>
        </is>
      </c>
      <c r="B443" s="14" t="inlineStr">
        <is>
          <t>IRL</t>
        </is>
      </c>
      <c r="C443" s="14" t="inlineStr">
        <is>
          <t>ees.pow</t>
        </is>
      </c>
      <c r="D443" s="14" t="n">
        <v>0.101773</v>
      </c>
      <c r="E443" s="14" t="n">
        <v>0.10292</v>
      </c>
      <c r="F443" s="14" t="n">
        <v>0.127618</v>
      </c>
      <c r="G443" s="14" t="n">
        <v>0.125477</v>
      </c>
      <c r="H443" s="14" t="n">
        <v>0.125477</v>
      </c>
    </row>
    <row r="444">
      <c r="A444" s="14" t="inlineStr">
        <is>
          <t>ISL|ecf.die</t>
        </is>
      </c>
      <c r="B444" s="14" t="inlineStr">
        <is>
          <t>ISL</t>
        </is>
      </c>
      <c r="C444" s="14" t="inlineStr">
        <is>
          <t>ecf.die</t>
        </is>
      </c>
      <c r="D444" s="14" t="n">
        <v>1</v>
      </c>
      <c r="E444" s="14" t="n">
        <v>1</v>
      </c>
      <c r="F444" s="14" t="n">
        <v>1</v>
      </c>
      <c r="G444" s="14" t="n">
        <v>1</v>
      </c>
      <c r="H444" s="14" t="n">
        <v>1</v>
      </c>
    </row>
    <row r="445">
      <c r="A445" s="14" t="inlineStr">
        <is>
          <t>ISL|ecf.gso</t>
        </is>
      </c>
      <c r="B445" s="14" t="inlineStr">
        <is>
          <t>ISL</t>
        </is>
      </c>
      <c r="C445" s="14" t="inlineStr">
        <is>
          <t>ecf.gso</t>
        </is>
      </c>
      <c r="D445" s="14" t="n">
        <v>1</v>
      </c>
      <c r="E445" s="14" t="n">
        <v>1</v>
      </c>
      <c r="F445" s="14" t="n">
        <v>1</v>
      </c>
      <c r="G445" s="14" t="n">
        <v>1</v>
      </c>
      <c r="H445" s="14" t="n">
        <v>1</v>
      </c>
    </row>
    <row r="446">
      <c r="A446" s="14" t="inlineStr">
        <is>
          <t>ISL|ecf.ker</t>
        </is>
      </c>
      <c r="B446" s="14" t="inlineStr">
        <is>
          <t>ISL</t>
        </is>
      </c>
      <c r="C446" s="14" t="inlineStr">
        <is>
          <t>ecf.ker</t>
        </is>
      </c>
      <c r="D446" s="14" t="n">
        <v>1</v>
      </c>
      <c r="E446" s="14" t="n">
        <v>1</v>
      </c>
      <c r="F446" s="14" t="n">
        <v>1</v>
      </c>
      <c r="G446" s="14" t="n">
        <v>1</v>
      </c>
      <c r="H446" s="14" t="n">
        <v>1</v>
      </c>
    </row>
    <row r="447">
      <c r="A447" s="14" t="inlineStr">
        <is>
          <t>ISL|ecf.lpg</t>
        </is>
      </c>
      <c r="B447" s="14" t="inlineStr">
        <is>
          <t>ISL</t>
        </is>
      </c>
      <c r="C447" s="14" t="inlineStr">
        <is>
          <t>ecf.lpg</t>
        </is>
      </c>
      <c r="D447" s="14" t="n">
        <v>1</v>
      </c>
      <c r="E447" s="14" t="n">
        <v>1</v>
      </c>
      <c r="F447" s="14" t="n">
        <v>1</v>
      </c>
      <c r="G447" s="14" t="n">
        <v>1</v>
      </c>
      <c r="H447" s="14" t="n">
        <v>1</v>
      </c>
    </row>
    <row r="448">
      <c r="A448" s="14" t="inlineStr">
        <is>
          <t>ISL|ecf.nga</t>
        </is>
      </c>
      <c r="B448" s="14" t="inlineStr">
        <is>
          <t>ISL</t>
        </is>
      </c>
      <c r="C448" s="14" t="inlineStr">
        <is>
          <t>ecf.nga</t>
        </is>
      </c>
      <c r="D448" s="14" t="n">
        <v>1</v>
      </c>
      <c r="E448" s="14" t="n">
        <v>1</v>
      </c>
      <c r="F448" s="14" t="n">
        <v>1</v>
      </c>
      <c r="G448" s="14" t="n">
        <v>1</v>
      </c>
      <c r="H448" s="14" t="n">
        <v>1</v>
      </c>
    </row>
    <row r="449">
      <c r="A449" s="14" t="inlineStr">
        <is>
          <t>ISL|ecf.oop</t>
        </is>
      </c>
      <c r="B449" s="14" t="inlineStr">
        <is>
          <t>ISL</t>
        </is>
      </c>
      <c r="C449" s="14" t="inlineStr">
        <is>
          <t>ecf.oop</t>
        </is>
      </c>
      <c r="D449" s="14" t="n">
        <v>1</v>
      </c>
      <c r="E449" s="14" t="n">
        <v>1</v>
      </c>
      <c r="F449" s="14" t="n">
        <v>1</v>
      </c>
      <c r="G449" s="14" t="n">
        <v>1</v>
      </c>
      <c r="H449" s="14" t="n">
        <v>1</v>
      </c>
    </row>
    <row r="450">
      <c r="A450" s="14" t="inlineStr">
        <is>
          <t>ISL|ecr.all</t>
        </is>
      </c>
      <c r="B450" s="14" t="inlineStr">
        <is>
          <t>ISL</t>
        </is>
      </c>
      <c r="C450" s="14" t="inlineStr">
        <is>
          <t>ecr.all</t>
        </is>
      </c>
      <c r="D450" s="14" t="n">
        <v>34.217622</v>
      </c>
      <c r="E450" s="14" t="n">
        <v>35.831051</v>
      </c>
      <c r="F450" s="14" t="n">
        <v>36.376631</v>
      </c>
      <c r="G450" s="14" t="n">
        <v>36.777905</v>
      </c>
      <c r="H450" s="14" t="n">
        <v>60.06006</v>
      </c>
    </row>
    <row r="451">
      <c r="A451" s="14" t="inlineStr">
        <is>
          <t>ISL|ecr.die</t>
        </is>
      </c>
      <c r="B451" s="14" t="inlineStr">
        <is>
          <t>ISL</t>
        </is>
      </c>
      <c r="C451" s="14" t="inlineStr">
        <is>
          <t>ecr.die</t>
        </is>
      </c>
      <c r="D451" s="14" t="n">
        <v>34.756352</v>
      </c>
      <c r="E451" s="14" t="n">
        <v>35.041732</v>
      </c>
      <c r="F451" s="14" t="n">
        <v>35.617101</v>
      </c>
      <c r="G451" s="14" t="n">
        <v>36.014036</v>
      </c>
      <c r="H451" s="14" t="n">
        <v>60.06006</v>
      </c>
    </row>
    <row r="452">
      <c r="A452" s="14" t="inlineStr">
        <is>
          <t>ISL|ecr.gso</t>
        </is>
      </c>
      <c r="B452" s="14" t="inlineStr">
        <is>
          <t>ISL</t>
        </is>
      </c>
      <c r="C452" s="14" t="inlineStr">
        <is>
          <t>ecr.gso</t>
        </is>
      </c>
      <c r="D452" s="14" t="n">
        <v>35.362094</v>
      </c>
      <c r="E452" s="14" t="n">
        <v>35.612758</v>
      </c>
      <c r="F452" s="14" t="n">
        <v>36.108666</v>
      </c>
      <c r="G452" s="14" t="n">
        <v>36.508164</v>
      </c>
      <c r="H452" s="14" t="n">
        <v>60.06006</v>
      </c>
    </row>
    <row r="453">
      <c r="A453" s="14" t="inlineStr">
        <is>
          <t>ISL|ecr.oop</t>
        </is>
      </c>
      <c r="B453" s="14" t="inlineStr">
        <is>
          <t>ISL</t>
        </is>
      </c>
      <c r="C453" s="14" t="inlineStr">
        <is>
          <t>ecr.oop</t>
        </is>
      </c>
      <c r="D453" s="14" t="n">
        <v>32.53442</v>
      </c>
      <c r="E453" s="14" t="n">
        <v>36.838663</v>
      </c>
      <c r="F453" s="14" t="n">
        <v>37.404127</v>
      </c>
      <c r="G453" s="14" t="n">
        <v>37.811515</v>
      </c>
      <c r="H453" s="14" t="n">
        <v>60.06006</v>
      </c>
    </row>
    <row r="454">
      <c r="A454" s="14" t="inlineStr">
        <is>
          <t>ISL|ecs.ind</t>
        </is>
      </c>
      <c r="B454" s="14" t="inlineStr">
        <is>
          <t>ISL</t>
        </is>
      </c>
      <c r="C454" s="14" t="inlineStr">
        <is>
          <t>ecs.ind</t>
        </is>
      </c>
      <c r="D454" s="14" t="n">
        <v>1</v>
      </c>
      <c r="E454" s="14" t="n">
        <v>1</v>
      </c>
      <c r="F454" s="14" t="n">
        <v>1</v>
      </c>
      <c r="G454" s="14" t="n">
        <v>1</v>
      </c>
      <c r="H454" s="14" t="n">
        <v>1</v>
      </c>
    </row>
    <row r="455">
      <c r="A455" s="14" t="inlineStr">
        <is>
          <t>ISL|ecs.pow</t>
        </is>
      </c>
      <c r="B455" s="14" t="inlineStr">
        <is>
          <t>ISL</t>
        </is>
      </c>
      <c r="C455" s="14" t="inlineStr">
        <is>
          <t>ecs.pow</t>
        </is>
      </c>
      <c r="D455" s="14" t="n">
        <v>1</v>
      </c>
      <c r="E455" s="14" t="n">
        <v>1</v>
      </c>
      <c r="F455" s="14" t="n">
        <v>1</v>
      </c>
      <c r="G455" s="14" t="n">
        <v>1</v>
      </c>
      <c r="H455" s="14" t="n">
        <v>1</v>
      </c>
    </row>
    <row r="456">
      <c r="A456" s="14" t="inlineStr">
        <is>
          <t>ISL|ecs.res</t>
        </is>
      </c>
      <c r="B456" s="14" t="inlineStr">
        <is>
          <t>ISL</t>
        </is>
      </c>
      <c r="C456" s="14" t="inlineStr">
        <is>
          <t>ecs.res</t>
        </is>
      </c>
      <c r="D456" s="14" t="n">
        <v>1</v>
      </c>
      <c r="E456" s="14" t="n">
        <v>1</v>
      </c>
      <c r="F456" s="14" t="n">
        <v>1</v>
      </c>
      <c r="G456" s="14" t="n">
        <v>1</v>
      </c>
      <c r="H456" s="14" t="n">
        <v>1</v>
      </c>
    </row>
    <row r="457">
      <c r="A457" s="14" t="inlineStr">
        <is>
          <t>ISL|ecs.trs</t>
        </is>
      </c>
      <c r="B457" s="14" t="inlineStr">
        <is>
          <t>ISL</t>
        </is>
      </c>
      <c r="C457" s="14" t="inlineStr">
        <is>
          <t>ecs.trs</t>
        </is>
      </c>
      <c r="D457" s="14" t="n">
        <v>1</v>
      </c>
      <c r="E457" s="14" t="n">
        <v>1</v>
      </c>
      <c r="F457" s="14" t="n">
        <v>1</v>
      </c>
      <c r="G457" s="14" t="n">
        <v>1</v>
      </c>
      <c r="H457" s="14" t="n">
        <v>1</v>
      </c>
    </row>
    <row r="458">
      <c r="A458" s="14" t="inlineStr">
        <is>
          <t>ISL|eef.bio</t>
        </is>
      </c>
      <c r="B458" s="14" t="inlineStr">
        <is>
          <t>ISL</t>
        </is>
      </c>
      <c r="C458" s="14" t="inlineStr">
        <is>
          <t>eef.bio</t>
        </is>
      </c>
      <c r="D458" s="14" t="n">
        <v>0</v>
      </c>
      <c r="E458" s="14" t="n">
        <v>1</v>
      </c>
      <c r="F458" s="14" t="n">
        <v>1</v>
      </c>
      <c r="G458" s="14" t="n">
        <v>1</v>
      </c>
      <c r="H458" s="14" t="n">
        <v>1</v>
      </c>
    </row>
    <row r="459">
      <c r="A459" s="14" t="inlineStr">
        <is>
          <t>ISL|eef.coa</t>
        </is>
      </c>
      <c r="B459" s="14" t="inlineStr">
        <is>
          <t>ISL</t>
        </is>
      </c>
      <c r="C459" s="14" t="inlineStr">
        <is>
          <t>eef.coa</t>
        </is>
      </c>
      <c r="D459" s="14" t="n">
        <v>1</v>
      </c>
      <c r="E459" s="14" t="n">
        <v>1</v>
      </c>
      <c r="F459" s="14" t="n">
        <v>1</v>
      </c>
      <c r="G459" s="14" t="n">
        <v>1</v>
      </c>
      <c r="H459" s="14" t="n">
        <v>1</v>
      </c>
    </row>
    <row r="460">
      <c r="A460" s="14" t="inlineStr">
        <is>
          <t>ISL|eef.die</t>
        </is>
      </c>
      <c r="B460" s="14" t="inlineStr">
        <is>
          <t>ISL</t>
        </is>
      </c>
      <c r="C460" s="14" t="inlineStr">
        <is>
          <t>eef.die</t>
        </is>
      </c>
      <c r="D460" s="14" t="n">
        <v>1</v>
      </c>
      <c r="E460" s="14" t="n">
        <v>1</v>
      </c>
      <c r="F460" s="14" t="n">
        <v>1</v>
      </c>
      <c r="G460" s="14" t="n">
        <v>1</v>
      </c>
      <c r="H460" s="14" t="n">
        <v>1</v>
      </c>
    </row>
    <row r="461">
      <c r="A461" s="14" t="inlineStr">
        <is>
          <t>ISL|eef.gso</t>
        </is>
      </c>
      <c r="B461" s="14" t="inlineStr">
        <is>
          <t>ISL</t>
        </is>
      </c>
      <c r="C461" s="14" t="inlineStr">
        <is>
          <t>eef.gso</t>
        </is>
      </c>
      <c r="D461" s="14" t="n">
        <v>1</v>
      </c>
      <c r="E461" s="14" t="n">
        <v>1</v>
      </c>
      <c r="F461" s="14" t="n">
        <v>1</v>
      </c>
      <c r="G461" s="14" t="n">
        <v>1</v>
      </c>
      <c r="H461" s="14" t="n">
        <v>1</v>
      </c>
    </row>
    <row r="462">
      <c r="A462" s="14" t="inlineStr">
        <is>
          <t>ISL|eef.jfu</t>
        </is>
      </c>
      <c r="B462" s="14" t="inlineStr">
        <is>
          <t>ISL</t>
        </is>
      </c>
      <c r="C462" s="14" t="inlineStr">
        <is>
          <t>eef.jfu</t>
        </is>
      </c>
      <c r="D462" s="14" t="n">
        <v>1</v>
      </c>
      <c r="E462" s="14" t="n">
        <v>1</v>
      </c>
      <c r="F462" s="14" t="n">
        <v>1</v>
      </c>
      <c r="G462" s="14" t="n">
        <v>1</v>
      </c>
      <c r="H462" s="14" t="n">
        <v>1</v>
      </c>
    </row>
    <row r="463">
      <c r="A463" s="14" t="inlineStr">
        <is>
          <t>ISL|eef.ker</t>
        </is>
      </c>
      <c r="B463" s="14" t="inlineStr">
        <is>
          <t>ISL</t>
        </is>
      </c>
      <c r="C463" s="14" t="inlineStr">
        <is>
          <t>eef.ker</t>
        </is>
      </c>
      <c r="D463" s="14" t="n">
        <v>1</v>
      </c>
      <c r="E463" s="14" t="n">
        <v>1</v>
      </c>
      <c r="F463" s="14" t="n">
        <v>1</v>
      </c>
      <c r="G463" s="14" t="n">
        <v>1</v>
      </c>
      <c r="H463" s="14" t="n">
        <v>1</v>
      </c>
    </row>
    <row r="464">
      <c r="A464" s="14" t="inlineStr">
        <is>
          <t>ISL|eef.lpg</t>
        </is>
      </c>
      <c r="B464" s="14" t="inlineStr">
        <is>
          <t>ISL</t>
        </is>
      </c>
      <c r="C464" s="14" t="inlineStr">
        <is>
          <t>eef.lpg</t>
        </is>
      </c>
      <c r="D464" s="14" t="n">
        <v>1</v>
      </c>
      <c r="E464" s="14" t="n">
        <v>1</v>
      </c>
      <c r="F464" s="14" t="n">
        <v>1</v>
      </c>
      <c r="G464" s="14" t="n">
        <v>1</v>
      </c>
      <c r="H464" s="14" t="n">
        <v>1</v>
      </c>
    </row>
    <row r="465">
      <c r="A465" s="14" t="inlineStr">
        <is>
          <t>ISL|eef.nga</t>
        </is>
      </c>
      <c r="B465" s="14" t="inlineStr">
        <is>
          <t>ISL</t>
        </is>
      </c>
      <c r="C465" s="14" t="inlineStr">
        <is>
          <t>eef.nga</t>
        </is>
      </c>
      <c r="D465" s="14" t="n">
        <v>1</v>
      </c>
      <c r="E465" s="14" t="n">
        <v>1</v>
      </c>
      <c r="F465" s="14" t="n">
        <v>1</v>
      </c>
      <c r="G465" s="14" t="n">
        <v>1</v>
      </c>
      <c r="H465" s="14" t="n">
        <v>1</v>
      </c>
    </row>
    <row r="466">
      <c r="A466" s="14" t="inlineStr">
        <is>
          <t>ISL|eef.oop</t>
        </is>
      </c>
      <c r="B466" s="14" t="inlineStr">
        <is>
          <t>ISL</t>
        </is>
      </c>
      <c r="C466" s="14" t="inlineStr">
        <is>
          <t>eef.oop</t>
        </is>
      </c>
      <c r="D466" s="14" t="n">
        <v>1</v>
      </c>
      <c r="E466" s="14" t="n">
        <v>1</v>
      </c>
      <c r="F466" s="14" t="n">
        <v>1</v>
      </c>
      <c r="G466" s="14" t="n">
        <v>1</v>
      </c>
      <c r="H466" s="14" t="n">
        <v>1</v>
      </c>
    </row>
    <row r="467">
      <c r="A467" s="14" t="inlineStr">
        <is>
          <t>ISL|eer.all</t>
        </is>
      </c>
      <c r="B467" s="14" t="inlineStr">
        <is>
          <t>ISL</t>
        </is>
      </c>
      <c r="C467" s="14" t="inlineStr">
        <is>
          <t>eer.all</t>
        </is>
      </c>
      <c r="D467" s="14" t="n">
        <v>49.779548</v>
      </c>
      <c r="E467" s="14" t="n">
        <v>86.52610799999999</v>
      </c>
      <c r="F467" s="14" t="n">
        <v>96.298125</v>
      </c>
      <c r="G467" s="14" t="n">
        <v>61.301547</v>
      </c>
      <c r="H467" s="14" t="n">
        <v>70.370124</v>
      </c>
    </row>
    <row r="468">
      <c r="A468" s="14" t="inlineStr">
        <is>
          <t>ISL|ees.ind</t>
        </is>
      </c>
      <c r="B468" s="14" t="inlineStr">
        <is>
          <t>ISL</t>
        </is>
      </c>
      <c r="C468" s="14" t="inlineStr">
        <is>
          <t>ees.ind</t>
        </is>
      </c>
      <c r="D468" s="14" t="n">
        <v>0.942931</v>
      </c>
      <c r="E468" s="14" t="n">
        <v>0.919295</v>
      </c>
      <c r="F468" s="14" t="n">
        <v>0.976086</v>
      </c>
      <c r="G468" s="14" t="n">
        <v>0.892023</v>
      </c>
      <c r="H468" s="14" t="n">
        <v>0.892023</v>
      </c>
    </row>
    <row r="469">
      <c r="A469" s="14" t="inlineStr">
        <is>
          <t>ISR|ecf.coa</t>
        </is>
      </c>
      <c r="B469" s="14" t="inlineStr">
        <is>
          <t>ISR</t>
        </is>
      </c>
      <c r="C469" s="14" t="inlineStr">
        <is>
          <t>ecf.coa</t>
        </is>
      </c>
      <c r="D469" s="14" t="n"/>
      <c r="E469" s="14" t="n"/>
      <c r="F469" s="14" t="n"/>
      <c r="G469" s="14" t="n"/>
      <c r="H469" s="14" t="n">
        <v>1</v>
      </c>
    </row>
    <row r="470">
      <c r="A470" s="14" t="inlineStr">
        <is>
          <t>ISR|ecf.lpg</t>
        </is>
      </c>
      <c r="B470" s="14" t="inlineStr">
        <is>
          <t>ISR</t>
        </is>
      </c>
      <c r="C470" s="14" t="inlineStr">
        <is>
          <t>ecf.lpg</t>
        </is>
      </c>
      <c r="D470" s="14" t="n"/>
      <c r="E470" s="14" t="n"/>
      <c r="F470" s="14" t="n"/>
      <c r="G470" s="14" t="n"/>
      <c r="H470" s="14" t="n">
        <v>1</v>
      </c>
    </row>
    <row r="471">
      <c r="A471" s="14" t="inlineStr">
        <is>
          <t>ISR|ecf.nga</t>
        </is>
      </c>
      <c r="B471" s="14" t="inlineStr">
        <is>
          <t>ISR</t>
        </is>
      </c>
      <c r="C471" s="14" t="inlineStr">
        <is>
          <t>ecf.nga</t>
        </is>
      </c>
      <c r="D471" s="14" t="n"/>
      <c r="E471" s="14" t="n"/>
      <c r="F471" s="14" t="n"/>
      <c r="G471" s="14" t="n"/>
      <c r="H471" s="14" t="n">
        <v>1</v>
      </c>
    </row>
    <row r="472">
      <c r="A472" s="14" t="inlineStr">
        <is>
          <t>ISR|ecf.oop</t>
        </is>
      </c>
      <c r="B472" s="14" t="inlineStr">
        <is>
          <t>ISR</t>
        </is>
      </c>
      <c r="C472" s="14" t="inlineStr">
        <is>
          <t>ecf.oop</t>
        </is>
      </c>
      <c r="D472" s="14" t="n"/>
      <c r="E472" s="14" t="n"/>
      <c r="F472" s="14" t="n"/>
      <c r="G472" s="14" t="n"/>
      <c r="H472" s="14" t="n">
        <v>1</v>
      </c>
    </row>
    <row r="473">
      <c r="A473" s="14" t="inlineStr">
        <is>
          <t>ISR|ecr.all</t>
        </is>
      </c>
      <c r="B473" s="14" t="inlineStr">
        <is>
          <t>ISR</t>
        </is>
      </c>
      <c r="C473" s="14" t="inlineStr">
        <is>
          <t>ecr.all</t>
        </is>
      </c>
      <c r="D473" s="14" t="n"/>
      <c r="E473" s="14" t="n"/>
      <c r="F473" s="14" t="n"/>
      <c r="G473" s="14" t="n"/>
      <c r="H473" s="14" t="n">
        <v>1.511471</v>
      </c>
    </row>
    <row r="474">
      <c r="A474" s="14" t="inlineStr">
        <is>
          <t>ISR|ecs.ind</t>
        </is>
      </c>
      <c r="B474" s="14" t="inlineStr">
        <is>
          <t>ISR</t>
        </is>
      </c>
      <c r="C474" s="14" t="inlineStr">
        <is>
          <t>ecs.ind</t>
        </is>
      </c>
      <c r="D474" s="14" t="n"/>
      <c r="E474" s="14" t="n"/>
      <c r="F474" s="14" t="n"/>
      <c r="G474" s="14" t="n"/>
      <c r="H474" s="14" t="n">
        <v>1</v>
      </c>
    </row>
    <row r="475">
      <c r="A475" s="14" t="inlineStr">
        <is>
          <t>ISR|ecs.pow</t>
        </is>
      </c>
      <c r="B475" s="14" t="inlineStr">
        <is>
          <t>ISR</t>
        </is>
      </c>
      <c r="C475" s="14" t="inlineStr">
        <is>
          <t>ecs.pow</t>
        </is>
      </c>
      <c r="D475" s="14" t="n"/>
      <c r="E475" s="14" t="n"/>
      <c r="F475" s="14" t="n"/>
      <c r="G475" s="14" t="n"/>
      <c r="H475" s="14" t="n">
        <v>1</v>
      </c>
    </row>
    <row r="476">
      <c r="A476" s="14" t="inlineStr">
        <is>
          <t>ISR|ecs.res</t>
        </is>
      </c>
      <c r="B476" s="14" t="inlineStr">
        <is>
          <t>ISR</t>
        </is>
      </c>
      <c r="C476" s="14" t="inlineStr">
        <is>
          <t>ecs.res</t>
        </is>
      </c>
      <c r="D476" s="14" t="n"/>
      <c r="E476" s="14" t="n"/>
      <c r="F476" s="14" t="n"/>
      <c r="G476" s="14" t="n"/>
      <c r="H476" s="14" t="n">
        <v>1</v>
      </c>
    </row>
    <row r="477">
      <c r="A477" s="14" t="inlineStr">
        <is>
          <t>ITA|eef.bio</t>
        </is>
      </c>
      <c r="B477" s="14" t="inlineStr">
        <is>
          <t>ITA</t>
        </is>
      </c>
      <c r="C477" s="14" t="inlineStr">
        <is>
          <t>eef.bio</t>
        </is>
      </c>
      <c r="D477" s="14" t="n">
        <v>0</v>
      </c>
      <c r="E477" s="14" t="n">
        <v>1</v>
      </c>
      <c r="F477" s="14" t="n">
        <v>1</v>
      </c>
      <c r="G477" s="14" t="n">
        <v>1</v>
      </c>
      <c r="H477" s="14" t="n">
        <v>1</v>
      </c>
    </row>
    <row r="478">
      <c r="A478" s="14" t="inlineStr">
        <is>
          <t>ITA|eef.coa</t>
        </is>
      </c>
      <c r="B478" s="14" t="inlineStr">
        <is>
          <t>ITA</t>
        </is>
      </c>
      <c r="C478" s="14" t="inlineStr">
        <is>
          <t>eef.coa</t>
        </is>
      </c>
      <c r="D478" s="14" t="n">
        <v>1</v>
      </c>
      <c r="E478" s="14" t="n">
        <v>1</v>
      </c>
      <c r="F478" s="14" t="n">
        <v>1</v>
      </c>
      <c r="G478" s="14" t="n">
        <v>1</v>
      </c>
      <c r="H478" s="14" t="n">
        <v>1</v>
      </c>
    </row>
    <row r="479">
      <c r="A479" s="14" t="inlineStr">
        <is>
          <t>ITA|eef.die</t>
        </is>
      </c>
      <c r="B479" s="14" t="inlineStr">
        <is>
          <t>ITA</t>
        </is>
      </c>
      <c r="C479" s="14" t="inlineStr">
        <is>
          <t>eef.die</t>
        </is>
      </c>
      <c r="D479" s="14" t="n">
        <v>1</v>
      </c>
      <c r="E479" s="14" t="n">
        <v>1</v>
      </c>
      <c r="F479" s="14" t="n">
        <v>1</v>
      </c>
      <c r="G479" s="14" t="n">
        <v>1</v>
      </c>
      <c r="H479" s="14" t="n">
        <v>1</v>
      </c>
    </row>
    <row r="480">
      <c r="A480" s="14" t="inlineStr">
        <is>
          <t>ITA|eef.gso</t>
        </is>
      </c>
      <c r="B480" s="14" t="inlineStr">
        <is>
          <t>ITA</t>
        </is>
      </c>
      <c r="C480" s="14" t="inlineStr">
        <is>
          <t>eef.gso</t>
        </is>
      </c>
      <c r="D480" s="14" t="n">
        <v>1</v>
      </c>
      <c r="E480" s="14" t="n">
        <v>1</v>
      </c>
      <c r="F480" s="14" t="n">
        <v>1</v>
      </c>
      <c r="G480" s="14" t="n">
        <v>1</v>
      </c>
      <c r="H480" s="14" t="n">
        <v>1</v>
      </c>
    </row>
    <row r="481">
      <c r="A481" s="14" t="inlineStr">
        <is>
          <t>ITA|eef.jfu</t>
        </is>
      </c>
      <c r="B481" s="14" t="inlineStr">
        <is>
          <t>ITA</t>
        </is>
      </c>
      <c r="C481" s="14" t="inlineStr">
        <is>
          <t>eef.jfu</t>
        </is>
      </c>
      <c r="D481" s="14" t="n">
        <v>1</v>
      </c>
      <c r="E481" s="14" t="n">
        <v>1</v>
      </c>
      <c r="F481" s="14" t="n">
        <v>1</v>
      </c>
      <c r="G481" s="14" t="n">
        <v>1</v>
      </c>
      <c r="H481" s="14" t="n">
        <v>1</v>
      </c>
    </row>
    <row r="482">
      <c r="A482" s="14" t="inlineStr">
        <is>
          <t>ITA|eef.ker</t>
        </is>
      </c>
      <c r="B482" s="14" t="inlineStr">
        <is>
          <t>ITA</t>
        </is>
      </c>
      <c r="C482" s="14" t="inlineStr">
        <is>
          <t>eef.ker</t>
        </is>
      </c>
      <c r="D482" s="14" t="n">
        <v>1</v>
      </c>
      <c r="E482" s="14" t="n">
        <v>1</v>
      </c>
      <c r="F482" s="14" t="n">
        <v>1</v>
      </c>
      <c r="G482" s="14" t="n">
        <v>1</v>
      </c>
      <c r="H482" s="14" t="n">
        <v>1</v>
      </c>
    </row>
    <row r="483">
      <c r="A483" s="14" t="inlineStr">
        <is>
          <t>ITA|eef.lpg</t>
        </is>
      </c>
      <c r="B483" s="14" t="inlineStr">
        <is>
          <t>ITA</t>
        </is>
      </c>
      <c r="C483" s="14" t="inlineStr">
        <is>
          <t>eef.lpg</t>
        </is>
      </c>
      <c r="D483" s="14" t="n">
        <v>1</v>
      </c>
      <c r="E483" s="14" t="n">
        <v>1</v>
      </c>
      <c r="F483" s="14" t="n">
        <v>1</v>
      </c>
      <c r="G483" s="14" t="n">
        <v>1</v>
      </c>
      <c r="H483" s="14" t="n">
        <v>1</v>
      </c>
    </row>
    <row r="484">
      <c r="A484" s="14" t="inlineStr">
        <is>
          <t>ITA|eef.nga</t>
        </is>
      </c>
      <c r="B484" s="14" t="inlineStr">
        <is>
          <t>ITA</t>
        </is>
      </c>
      <c r="C484" s="14" t="inlineStr">
        <is>
          <t>eef.nga</t>
        </is>
      </c>
      <c r="D484" s="14" t="n">
        <v>1</v>
      </c>
      <c r="E484" s="14" t="n">
        <v>1</v>
      </c>
      <c r="F484" s="14" t="n">
        <v>1</v>
      </c>
      <c r="G484" s="14" t="n">
        <v>1</v>
      </c>
      <c r="H484" s="14" t="n">
        <v>1</v>
      </c>
    </row>
    <row r="485">
      <c r="A485" s="14" t="inlineStr">
        <is>
          <t>ITA|eef.oop</t>
        </is>
      </c>
      <c r="B485" s="14" t="inlineStr">
        <is>
          <t>ITA</t>
        </is>
      </c>
      <c r="C485" s="14" t="inlineStr">
        <is>
          <t>eef.oop</t>
        </is>
      </c>
      <c r="D485" s="14" t="n">
        <v>1</v>
      </c>
      <c r="E485" s="14" t="n">
        <v>1</v>
      </c>
      <c r="F485" s="14" t="n">
        <v>1</v>
      </c>
      <c r="G485" s="14" t="n">
        <v>1</v>
      </c>
      <c r="H485" s="14" t="n">
        <v>1</v>
      </c>
    </row>
    <row r="486">
      <c r="A486" s="14" t="inlineStr">
        <is>
          <t>ITA|eer.all</t>
        </is>
      </c>
      <c r="B486" s="14" t="inlineStr">
        <is>
          <t>ITA</t>
        </is>
      </c>
      <c r="C486" s="14" t="inlineStr">
        <is>
          <t>eer.all</t>
        </is>
      </c>
      <c r="D486" s="14" t="n">
        <v>49.779548</v>
      </c>
      <c r="E486" s="14" t="n">
        <v>86.52610799999999</v>
      </c>
      <c r="F486" s="14" t="n">
        <v>96.298125</v>
      </c>
      <c r="G486" s="14" t="n">
        <v>61.301547</v>
      </c>
      <c r="H486" s="14" t="n">
        <v>70.370124</v>
      </c>
    </row>
    <row r="487">
      <c r="A487" s="14" t="inlineStr">
        <is>
          <t>ITA|ees.ind</t>
        </is>
      </c>
      <c r="B487" s="14" t="inlineStr">
        <is>
          <t>ITA</t>
        </is>
      </c>
      <c r="C487" s="14" t="inlineStr">
        <is>
          <t>ees.ind</t>
        </is>
      </c>
      <c r="D487" s="14" t="n">
        <v>0.80918</v>
      </c>
      <c r="E487" s="14" t="n">
        <v>0.837997</v>
      </c>
      <c r="F487" s="14" t="n">
        <v>0.893742</v>
      </c>
      <c r="G487" s="14" t="n">
        <v>0.707136</v>
      </c>
      <c r="H487" s="14" t="n">
        <v>0.707136</v>
      </c>
    </row>
    <row r="488">
      <c r="A488" s="14" t="inlineStr">
        <is>
          <t>ITA|ees.pow</t>
        </is>
      </c>
      <c r="B488" s="14" t="inlineStr">
        <is>
          <t>ITA</t>
        </is>
      </c>
      <c r="C488" s="14" t="inlineStr">
        <is>
          <t>ees.pow</t>
        </is>
      </c>
      <c r="D488" s="14" t="n">
        <v>0.08738600000000001</v>
      </c>
      <c r="E488" s="14" t="n">
        <v>0.07729999999999999</v>
      </c>
      <c r="F488" s="14" t="n">
        <v>0.09467299999999999</v>
      </c>
      <c r="G488" s="14" t="n">
        <v>0.105259</v>
      </c>
      <c r="H488" s="14" t="n">
        <v>0.105259</v>
      </c>
    </row>
    <row r="489">
      <c r="A489" s="14" t="inlineStr">
        <is>
          <t>JPN|ecf.coa</t>
        </is>
      </c>
      <c r="B489" s="14" t="inlineStr">
        <is>
          <t>JPN</t>
        </is>
      </c>
      <c r="C489" s="14" t="inlineStr">
        <is>
          <t>ecf.coa</t>
        </is>
      </c>
      <c r="D489" s="14" t="n">
        <v>1</v>
      </c>
      <c r="E489" s="14" t="n">
        <v>1</v>
      </c>
      <c r="F489" s="14" t="n">
        <v>1</v>
      </c>
      <c r="G489" s="14" t="n">
        <v>1</v>
      </c>
      <c r="H489" s="14" t="n">
        <v>1</v>
      </c>
    </row>
    <row r="490">
      <c r="A490" s="14" t="inlineStr">
        <is>
          <t>JPN|ecf.die</t>
        </is>
      </c>
      <c r="B490" s="14" t="inlineStr">
        <is>
          <t>JPN</t>
        </is>
      </c>
      <c r="C490" s="14" t="inlineStr">
        <is>
          <t>ecf.die</t>
        </is>
      </c>
      <c r="D490" s="14" t="n">
        <v>1</v>
      </c>
      <c r="E490" s="14" t="n">
        <v>1</v>
      </c>
      <c r="F490" s="14" t="n">
        <v>1</v>
      </c>
      <c r="G490" s="14" t="n">
        <v>1</v>
      </c>
      <c r="H490" s="14" t="n">
        <v>1</v>
      </c>
    </row>
    <row r="491">
      <c r="A491" s="14" t="inlineStr">
        <is>
          <t>JPN|ecf.gso</t>
        </is>
      </c>
      <c r="B491" s="14" t="inlineStr">
        <is>
          <t>JPN</t>
        </is>
      </c>
      <c r="C491" s="14" t="inlineStr">
        <is>
          <t>ecf.gso</t>
        </is>
      </c>
      <c r="D491" s="14" t="n">
        <v>1</v>
      </c>
      <c r="E491" s="14" t="n">
        <v>1</v>
      </c>
      <c r="F491" s="14" t="n">
        <v>1</v>
      </c>
      <c r="G491" s="14" t="n">
        <v>1</v>
      </c>
      <c r="H491" s="14" t="n">
        <v>1</v>
      </c>
    </row>
    <row r="492">
      <c r="A492" s="14" t="inlineStr">
        <is>
          <t>JPN|ecf.jfu</t>
        </is>
      </c>
      <c r="B492" s="14" t="inlineStr">
        <is>
          <t>JPN</t>
        </is>
      </c>
      <c r="C492" s="14" t="inlineStr">
        <is>
          <t>ecf.jfu</t>
        </is>
      </c>
      <c r="D492" s="14" t="n">
        <v>1</v>
      </c>
      <c r="E492" s="14" t="n">
        <v>1</v>
      </c>
      <c r="F492" s="14" t="n">
        <v>1</v>
      </c>
      <c r="G492" s="14" t="n">
        <v>1</v>
      </c>
      <c r="H492" s="14" t="n">
        <v>1</v>
      </c>
    </row>
    <row r="493">
      <c r="A493" s="14" t="inlineStr">
        <is>
          <t>JPN|ecf.ker</t>
        </is>
      </c>
      <c r="B493" s="14" t="inlineStr">
        <is>
          <t>JPN</t>
        </is>
      </c>
      <c r="C493" s="14" t="inlineStr">
        <is>
          <t>ecf.ker</t>
        </is>
      </c>
      <c r="D493" s="14" t="n">
        <v>1</v>
      </c>
      <c r="E493" s="14" t="n">
        <v>1</v>
      </c>
      <c r="F493" s="14" t="n">
        <v>1</v>
      </c>
      <c r="G493" s="14" t="n">
        <v>1</v>
      </c>
      <c r="H493" s="14" t="n">
        <v>1</v>
      </c>
    </row>
    <row r="494">
      <c r="A494" s="14" t="inlineStr">
        <is>
          <t>JPN|ecf.lpg</t>
        </is>
      </c>
      <c r="B494" s="14" t="inlineStr">
        <is>
          <t>JPN</t>
        </is>
      </c>
      <c r="C494" s="14" t="inlineStr">
        <is>
          <t>ecf.lpg</t>
        </is>
      </c>
      <c r="D494" s="14" t="n">
        <v>1</v>
      </c>
      <c r="E494" s="14" t="n">
        <v>1</v>
      </c>
      <c r="F494" s="14" t="n">
        <v>1</v>
      </c>
      <c r="G494" s="14" t="n">
        <v>1</v>
      </c>
      <c r="H494" s="14" t="n">
        <v>1</v>
      </c>
    </row>
    <row r="495">
      <c r="A495" s="14" t="inlineStr">
        <is>
          <t>JPN|ecf.nga</t>
        </is>
      </c>
      <c r="B495" s="14" t="inlineStr">
        <is>
          <t>JPN</t>
        </is>
      </c>
      <c r="C495" s="14" t="inlineStr">
        <is>
          <t>ecf.nga</t>
        </is>
      </c>
      <c r="D495" s="14" t="n">
        <v>1</v>
      </c>
      <c r="E495" s="14" t="n">
        <v>1</v>
      </c>
      <c r="F495" s="14" t="n">
        <v>1</v>
      </c>
      <c r="G495" s="14" t="n">
        <v>1</v>
      </c>
      <c r="H495" s="14" t="n">
        <v>1</v>
      </c>
    </row>
    <row r="496">
      <c r="A496" s="14" t="inlineStr">
        <is>
          <t>JPN|ecf.oop</t>
        </is>
      </c>
      <c r="B496" s="14" t="inlineStr">
        <is>
          <t>JPN</t>
        </is>
      </c>
      <c r="C496" s="14" t="inlineStr">
        <is>
          <t>ecf.oop</t>
        </is>
      </c>
      <c r="D496" s="14" t="n">
        <v>1</v>
      </c>
      <c r="E496" s="14" t="n">
        <v>1</v>
      </c>
      <c r="F496" s="14" t="n">
        <v>1</v>
      </c>
      <c r="G496" s="14" t="n">
        <v>1</v>
      </c>
      <c r="H496" s="14" t="n">
        <v>1</v>
      </c>
    </row>
    <row r="497">
      <c r="A497" s="14" t="inlineStr">
        <is>
          <t>JPN|ecr.all</t>
        </is>
      </c>
      <c r="B497" s="14" t="inlineStr">
        <is>
          <t>JPN</t>
        </is>
      </c>
      <c r="C497" s="14" t="inlineStr">
        <is>
          <t>ecr.all</t>
        </is>
      </c>
      <c r="D497" s="14" t="n">
        <v>2.608539</v>
      </c>
      <c r="E497" s="14" t="n">
        <v>2.364975</v>
      </c>
      <c r="F497" s="14" t="n">
        <v>2.165118</v>
      </c>
      <c r="G497" s="14" t="n">
        <v>1.905076</v>
      </c>
      <c r="H497" s="14" t="n">
        <v>1.929239</v>
      </c>
    </row>
    <row r="498">
      <c r="A498" s="14" t="inlineStr">
        <is>
          <t>JPN|ecs.ind</t>
        </is>
      </c>
      <c r="B498" s="14" t="inlineStr">
        <is>
          <t>JPN</t>
        </is>
      </c>
      <c r="C498" s="14" t="inlineStr">
        <is>
          <t>ecs.ind</t>
        </is>
      </c>
      <c r="D498" s="14" t="n">
        <v>0.880871</v>
      </c>
      <c r="E498" s="14" t="n">
        <v>0.887935</v>
      </c>
      <c r="F498" s="14" t="n">
        <v>0.892553</v>
      </c>
      <c r="G498" s="14" t="n">
        <v>0.892553</v>
      </c>
      <c r="H498" s="14" t="n">
        <v>0.892553</v>
      </c>
    </row>
    <row r="499">
      <c r="A499" s="14" t="inlineStr">
        <is>
          <t>JPN|ecs.pow</t>
        </is>
      </c>
      <c r="B499" s="14" t="inlineStr">
        <is>
          <t>JPN</t>
        </is>
      </c>
      <c r="C499" s="14" t="inlineStr">
        <is>
          <t>ecs.pow</t>
        </is>
      </c>
      <c r="D499" s="14" t="n">
        <v>0.880871</v>
      </c>
      <c r="E499" s="14" t="n">
        <v>0.887935</v>
      </c>
      <c r="F499" s="14" t="n">
        <v>0.892553</v>
      </c>
      <c r="G499" s="14" t="n">
        <v>0.892553</v>
      </c>
      <c r="H499" s="14" t="n">
        <v>0.892553</v>
      </c>
    </row>
    <row r="500">
      <c r="A500" s="14" t="inlineStr">
        <is>
          <t>JPN|ecs.res</t>
        </is>
      </c>
      <c r="B500" s="14" t="inlineStr">
        <is>
          <t>JPN</t>
        </is>
      </c>
      <c r="C500" s="14" t="inlineStr">
        <is>
          <t>ecs.res</t>
        </is>
      </c>
      <c r="D500" s="14" t="n">
        <v>0.880871</v>
      </c>
      <c r="E500" s="14" t="n">
        <v>0.887935</v>
      </c>
      <c r="F500" s="14" t="n">
        <v>0.892553</v>
      </c>
      <c r="G500" s="14" t="n">
        <v>0.892553</v>
      </c>
      <c r="H500" s="14" t="n">
        <v>0.892553</v>
      </c>
    </row>
    <row r="501">
      <c r="A501" s="14" t="inlineStr">
        <is>
          <t>JPN|ecs.trs</t>
        </is>
      </c>
      <c r="B501" s="14" t="inlineStr">
        <is>
          <t>JPN</t>
        </is>
      </c>
      <c r="C501" s="14" t="inlineStr">
        <is>
          <t>ecs.trs</t>
        </is>
      </c>
      <c r="D501" s="14" t="n">
        <v>0.880871</v>
      </c>
      <c r="E501" s="14" t="n">
        <v>0.887935</v>
      </c>
      <c r="F501" s="14" t="n">
        <v>0.892553</v>
      </c>
      <c r="G501" s="14" t="n">
        <v>0.892553</v>
      </c>
      <c r="H501" s="14" t="n">
        <v>0.892553</v>
      </c>
    </row>
    <row r="502">
      <c r="A502" s="14" t="inlineStr">
        <is>
          <t>KAZ|eef.coa</t>
        </is>
      </c>
      <c r="B502" s="14" t="inlineStr">
        <is>
          <t>KAZ</t>
        </is>
      </c>
      <c r="C502" s="14" t="inlineStr">
        <is>
          <t>eef.coa</t>
        </is>
      </c>
      <c r="D502" s="14" t="n">
        <v>1</v>
      </c>
      <c r="E502" s="14" t="n">
        <v>1</v>
      </c>
      <c r="F502" s="14" t="n">
        <v>1</v>
      </c>
      <c r="G502" s="14" t="n">
        <v>1</v>
      </c>
      <c r="H502" s="14" t="n">
        <v>1</v>
      </c>
    </row>
    <row r="503">
      <c r="A503" s="14" t="inlineStr">
        <is>
          <t>KAZ|eef.die</t>
        </is>
      </c>
      <c r="B503" s="14" t="inlineStr">
        <is>
          <t>KAZ</t>
        </is>
      </c>
      <c r="C503" s="14" t="inlineStr">
        <is>
          <t>eef.die</t>
        </is>
      </c>
      <c r="D503" s="14" t="n">
        <v>1</v>
      </c>
      <c r="E503" s="14" t="n">
        <v>1</v>
      </c>
      <c r="F503" s="14" t="n">
        <v>1</v>
      </c>
      <c r="G503" s="14" t="n">
        <v>1</v>
      </c>
      <c r="H503" s="14" t="n">
        <v>1</v>
      </c>
    </row>
    <row r="504">
      <c r="A504" s="14" t="inlineStr">
        <is>
          <t>KAZ|eef.gso</t>
        </is>
      </c>
      <c r="B504" s="14" t="inlineStr">
        <is>
          <t>KAZ</t>
        </is>
      </c>
      <c r="C504" s="14" t="inlineStr">
        <is>
          <t>eef.gso</t>
        </is>
      </c>
      <c r="D504" s="14" t="n">
        <v>1</v>
      </c>
      <c r="E504" s="14" t="n">
        <v>1</v>
      </c>
      <c r="F504" s="14" t="n">
        <v>1</v>
      </c>
      <c r="G504" s="14" t="n">
        <v>1</v>
      </c>
      <c r="H504" s="14" t="n">
        <v>1</v>
      </c>
    </row>
    <row r="505">
      <c r="A505" s="14" t="inlineStr">
        <is>
          <t>KAZ|eef.ker</t>
        </is>
      </c>
      <c r="B505" s="14" t="inlineStr">
        <is>
          <t>KAZ</t>
        </is>
      </c>
      <c r="C505" s="14" t="inlineStr">
        <is>
          <t>eef.ker</t>
        </is>
      </c>
      <c r="D505" s="14" t="n">
        <v>1</v>
      </c>
      <c r="E505" s="14" t="n">
        <v>1</v>
      </c>
      <c r="F505" s="14" t="n">
        <v>1</v>
      </c>
      <c r="G505" s="14" t="n">
        <v>1</v>
      </c>
      <c r="H505" s="14" t="n">
        <v>1</v>
      </c>
    </row>
    <row r="506">
      <c r="A506" s="14" t="inlineStr">
        <is>
          <t>KAZ|eef.lpg</t>
        </is>
      </c>
      <c r="B506" s="14" t="inlineStr">
        <is>
          <t>KAZ</t>
        </is>
      </c>
      <c r="C506" s="14" t="inlineStr">
        <is>
          <t>eef.lpg</t>
        </is>
      </c>
      <c r="D506" s="14" t="n">
        <v>1</v>
      </c>
      <c r="E506" s="14" t="n">
        <v>1</v>
      </c>
      <c r="F506" s="14" t="n">
        <v>1</v>
      </c>
      <c r="G506" s="14" t="n">
        <v>1</v>
      </c>
      <c r="H506" s="14" t="n">
        <v>1</v>
      </c>
    </row>
    <row r="507">
      <c r="A507" s="14" t="inlineStr">
        <is>
          <t>KAZ|eef.nga</t>
        </is>
      </c>
      <c r="B507" s="14" t="inlineStr">
        <is>
          <t>KAZ</t>
        </is>
      </c>
      <c r="C507" s="14" t="inlineStr">
        <is>
          <t>eef.nga</t>
        </is>
      </c>
      <c r="D507" s="14" t="n">
        <v>1</v>
      </c>
      <c r="E507" s="14" t="n">
        <v>1</v>
      </c>
      <c r="F507" s="14" t="n">
        <v>1</v>
      </c>
      <c r="G507" s="14" t="n">
        <v>1</v>
      </c>
      <c r="H507" s="14" t="n">
        <v>1</v>
      </c>
    </row>
    <row r="508">
      <c r="A508" s="14" t="inlineStr">
        <is>
          <t>KAZ|eef.oop</t>
        </is>
      </c>
      <c r="B508" s="14" t="inlineStr">
        <is>
          <t>KAZ</t>
        </is>
      </c>
      <c r="C508" s="14" t="inlineStr">
        <is>
          <t>eef.oop</t>
        </is>
      </c>
      <c r="D508" s="14" t="n">
        <v>1</v>
      </c>
      <c r="E508" s="14" t="n">
        <v>1</v>
      </c>
      <c r="F508" s="14" t="n">
        <v>1</v>
      </c>
      <c r="G508" s="14" t="n">
        <v>1</v>
      </c>
      <c r="H508" s="14" t="n">
        <v>1</v>
      </c>
    </row>
    <row r="509">
      <c r="A509" s="14" t="inlineStr">
        <is>
          <t>KAZ|eer.all</t>
        </is>
      </c>
      <c r="B509" s="14" t="inlineStr">
        <is>
          <t>KAZ</t>
        </is>
      </c>
      <c r="C509" s="14" t="inlineStr">
        <is>
          <t>eer.all</t>
        </is>
      </c>
      <c r="D509" s="14" t="n">
        <v>1.176775</v>
      </c>
      <c r="E509" s="14" t="n">
        <v>1.080826</v>
      </c>
      <c r="F509" s="14" t="n">
        <v>1.11576</v>
      </c>
      <c r="G509" s="14" t="n">
        <v>1.059208</v>
      </c>
      <c r="H509" s="14" t="n">
        <v>0.9317260000000001</v>
      </c>
    </row>
    <row r="510">
      <c r="A510" s="14" t="inlineStr">
        <is>
          <t>KAZ|ees.ind</t>
        </is>
      </c>
      <c r="B510" s="14" t="inlineStr">
        <is>
          <t>KAZ</t>
        </is>
      </c>
      <c r="C510" s="14" t="inlineStr">
        <is>
          <t>ees.ind</t>
        </is>
      </c>
      <c r="D510" s="14" t="n">
        <v>0.971059</v>
      </c>
      <c r="E510" s="14" t="n">
        <v>0.972569</v>
      </c>
      <c r="F510" s="14" t="n">
        <v>0.979915</v>
      </c>
      <c r="G510" s="14" t="n">
        <v>0.979915</v>
      </c>
      <c r="H510" s="14" t="n">
        <v>0.979915</v>
      </c>
    </row>
    <row r="511">
      <c r="A511" s="14" t="inlineStr">
        <is>
          <t>KAZ|ees.pow</t>
        </is>
      </c>
      <c r="B511" s="14" t="inlineStr">
        <is>
          <t>KAZ</t>
        </is>
      </c>
      <c r="C511" s="14" t="inlineStr">
        <is>
          <t>ees.pow</t>
        </is>
      </c>
      <c r="D511" s="14" t="n">
        <v>0.971059</v>
      </c>
      <c r="E511" s="14" t="n">
        <v>0.972569</v>
      </c>
      <c r="F511" s="14" t="n">
        <v>0.979915</v>
      </c>
      <c r="G511" s="14" t="n">
        <v>0.979915</v>
      </c>
      <c r="H511" s="14" t="n">
        <v>0.979915</v>
      </c>
    </row>
    <row r="512">
      <c r="A512" s="14" t="inlineStr">
        <is>
          <t>KOR|eef.coa</t>
        </is>
      </c>
      <c r="B512" s="14" t="inlineStr">
        <is>
          <t>KOR</t>
        </is>
      </c>
      <c r="C512" s="14" t="inlineStr">
        <is>
          <t>eef.coa</t>
        </is>
      </c>
      <c r="D512" s="14" t="n">
        <v>1</v>
      </c>
      <c r="E512" s="14" t="n">
        <v>1</v>
      </c>
      <c r="F512" s="14" t="n">
        <v>1</v>
      </c>
      <c r="G512" s="14" t="n">
        <v>1</v>
      </c>
      <c r="H512" s="14" t="n">
        <v>1</v>
      </c>
    </row>
    <row r="513">
      <c r="A513" s="14" t="inlineStr">
        <is>
          <t>KOR|eef.die</t>
        </is>
      </c>
      <c r="B513" s="14" t="inlineStr">
        <is>
          <t>KOR</t>
        </is>
      </c>
      <c r="C513" s="14" t="inlineStr">
        <is>
          <t>eef.die</t>
        </is>
      </c>
      <c r="D513" s="14" t="n">
        <v>1</v>
      </c>
      <c r="E513" s="14" t="n">
        <v>1</v>
      </c>
      <c r="F513" s="14" t="n">
        <v>1</v>
      </c>
      <c r="G513" s="14" t="n">
        <v>1</v>
      </c>
      <c r="H513" s="14" t="n">
        <v>1</v>
      </c>
    </row>
    <row r="514">
      <c r="A514" s="14" t="inlineStr">
        <is>
          <t>KOR|eef.gso</t>
        </is>
      </c>
      <c r="B514" s="14" t="inlineStr">
        <is>
          <t>KOR</t>
        </is>
      </c>
      <c r="C514" s="14" t="inlineStr">
        <is>
          <t>eef.gso</t>
        </is>
      </c>
      <c r="D514" s="14" t="n">
        <v>1</v>
      </c>
      <c r="E514" s="14" t="n">
        <v>1</v>
      </c>
      <c r="F514" s="14" t="n">
        <v>1</v>
      </c>
      <c r="G514" s="14" t="n">
        <v>1</v>
      </c>
      <c r="H514" s="14" t="n">
        <v>1</v>
      </c>
    </row>
    <row r="515">
      <c r="A515" s="14" t="inlineStr">
        <is>
          <t>KOR|eef.jfu</t>
        </is>
      </c>
      <c r="B515" s="14" t="inlineStr">
        <is>
          <t>KOR</t>
        </is>
      </c>
      <c r="C515" s="14" t="inlineStr">
        <is>
          <t>eef.jfu</t>
        </is>
      </c>
      <c r="D515" s="14" t="n">
        <v>1</v>
      </c>
      <c r="E515" s="14" t="n">
        <v>1</v>
      </c>
      <c r="F515" s="14" t="n">
        <v>1</v>
      </c>
      <c r="G515" s="14" t="n">
        <v>1</v>
      </c>
      <c r="H515" s="14" t="n">
        <v>1</v>
      </c>
    </row>
    <row r="516">
      <c r="A516" s="14" t="inlineStr">
        <is>
          <t>KOR|eef.ker</t>
        </is>
      </c>
      <c r="B516" s="14" t="inlineStr">
        <is>
          <t>KOR</t>
        </is>
      </c>
      <c r="C516" s="14" t="inlineStr">
        <is>
          <t>eef.ker</t>
        </is>
      </c>
      <c r="D516" s="14" t="n">
        <v>1</v>
      </c>
      <c r="E516" s="14" t="n">
        <v>1</v>
      </c>
      <c r="F516" s="14" t="n">
        <v>1</v>
      </c>
      <c r="G516" s="14" t="n">
        <v>1</v>
      </c>
      <c r="H516" s="14" t="n">
        <v>1</v>
      </c>
    </row>
    <row r="517">
      <c r="A517" s="14" t="inlineStr">
        <is>
          <t>KOR|eef.lpg</t>
        </is>
      </c>
      <c r="B517" s="14" t="inlineStr">
        <is>
          <t>KOR</t>
        </is>
      </c>
      <c r="C517" s="14" t="inlineStr">
        <is>
          <t>eef.lpg</t>
        </is>
      </c>
      <c r="D517" s="14" t="n">
        <v>1</v>
      </c>
      <c r="E517" s="14" t="n">
        <v>1</v>
      </c>
      <c r="F517" s="14" t="n">
        <v>1</v>
      </c>
      <c r="G517" s="14" t="n">
        <v>1</v>
      </c>
      <c r="H517" s="14" t="n">
        <v>1</v>
      </c>
    </row>
    <row r="518">
      <c r="A518" s="14" t="inlineStr">
        <is>
          <t>KOR|eef.nga</t>
        </is>
      </c>
      <c r="B518" s="14" t="inlineStr">
        <is>
          <t>KOR</t>
        </is>
      </c>
      <c r="C518" s="14" t="inlineStr">
        <is>
          <t>eef.nga</t>
        </is>
      </c>
      <c r="D518" s="14" t="n">
        <v>1</v>
      </c>
      <c r="E518" s="14" t="n">
        <v>1</v>
      </c>
      <c r="F518" s="14" t="n">
        <v>1</v>
      </c>
      <c r="G518" s="14" t="n">
        <v>1</v>
      </c>
      <c r="H518" s="14" t="n">
        <v>1</v>
      </c>
    </row>
    <row r="519">
      <c r="A519" s="14" t="inlineStr">
        <is>
          <t>KOR|eef.oop</t>
        </is>
      </c>
      <c r="B519" s="14" t="inlineStr">
        <is>
          <t>KOR</t>
        </is>
      </c>
      <c r="C519" s="14" t="inlineStr">
        <is>
          <t>eef.oop</t>
        </is>
      </c>
      <c r="D519" s="14" t="n">
        <v>1</v>
      </c>
      <c r="E519" s="14" t="n">
        <v>1</v>
      </c>
      <c r="F519" s="14" t="n">
        <v>1</v>
      </c>
      <c r="G519" s="14" t="n">
        <v>1</v>
      </c>
      <c r="H519" s="14" t="n">
        <v>1</v>
      </c>
    </row>
    <row r="520">
      <c r="A520" s="14" t="inlineStr">
        <is>
          <t>KOR|eer.all</t>
        </is>
      </c>
      <c r="B520" s="14" t="inlineStr">
        <is>
          <t>KOR</t>
        </is>
      </c>
      <c r="C520" s="14" t="inlineStr">
        <is>
          <t>eer.all</t>
        </is>
      </c>
      <c r="D520" s="14" t="n">
        <v>15.892636</v>
      </c>
      <c r="E520" s="14" t="n">
        <v>18.749484</v>
      </c>
      <c r="F520" s="14" t="n">
        <v>11.236386</v>
      </c>
      <c r="G520" s="14" t="n">
        <v>6.302427</v>
      </c>
      <c r="H520" s="14" t="n">
        <v>6.453148</v>
      </c>
    </row>
    <row r="521">
      <c r="A521" s="14" t="inlineStr">
        <is>
          <t>KOR|ees.ind</t>
        </is>
      </c>
      <c r="B521" s="14" t="inlineStr">
        <is>
          <t>KOR</t>
        </is>
      </c>
      <c r="C521" s="14" t="inlineStr">
        <is>
          <t>ees.ind</t>
        </is>
      </c>
      <c r="D521" s="14" t="n">
        <v>0.894151</v>
      </c>
      <c r="E521" s="14" t="n">
        <v>0.901193</v>
      </c>
      <c r="F521" s="14" t="n">
        <v>0.901355</v>
      </c>
      <c r="G521" s="14" t="n">
        <v>0.901355</v>
      </c>
      <c r="H521" s="14" t="n">
        <v>0.901355</v>
      </c>
    </row>
    <row r="522">
      <c r="A522" s="14" t="inlineStr">
        <is>
          <t>KOR|ees.pow</t>
        </is>
      </c>
      <c r="B522" s="14" t="inlineStr">
        <is>
          <t>KOR</t>
        </is>
      </c>
      <c r="C522" s="14" t="inlineStr">
        <is>
          <t>ees.pow</t>
        </is>
      </c>
      <c r="D522" s="14" t="n">
        <v>0.894151</v>
      </c>
      <c r="E522" s="14" t="n">
        <v>0.901193</v>
      </c>
      <c r="F522" s="14" t="n">
        <v>0.901355</v>
      </c>
      <c r="G522" s="14" t="n">
        <v>0.901355</v>
      </c>
      <c r="H522" s="14" t="n">
        <v>0.901355</v>
      </c>
    </row>
    <row r="523">
      <c r="A523" s="14" t="inlineStr">
        <is>
          <t>KOR|ees.res</t>
        </is>
      </c>
      <c r="B523" s="14" t="inlineStr">
        <is>
          <t>KOR</t>
        </is>
      </c>
      <c r="C523" s="14" t="inlineStr">
        <is>
          <t>ees.res</t>
        </is>
      </c>
      <c r="D523" s="14" t="n">
        <v>0.894151</v>
      </c>
      <c r="E523" s="14" t="n">
        <v>0.901193</v>
      </c>
      <c r="F523" s="14" t="n">
        <v>0.901355</v>
      </c>
      <c r="G523" s="14" t="n">
        <v>0.901355</v>
      </c>
      <c r="H523" s="14" t="n">
        <v>0.901355</v>
      </c>
    </row>
    <row r="524">
      <c r="A524" s="14" t="inlineStr">
        <is>
          <t>KOR|ees.trs</t>
        </is>
      </c>
      <c r="B524" s="14" t="inlineStr">
        <is>
          <t>KOR</t>
        </is>
      </c>
      <c r="C524" s="14" t="inlineStr">
        <is>
          <t>ees.trs</t>
        </is>
      </c>
      <c r="D524" s="14" t="n">
        <v>0.894151</v>
      </c>
      <c r="E524" s="14" t="n">
        <v>0.901193</v>
      </c>
      <c r="F524" s="14" t="n">
        <v>0.901355</v>
      </c>
      <c r="G524" s="14" t="n">
        <v>0.901355</v>
      </c>
      <c r="H524" s="14" t="n">
        <v>0.901355</v>
      </c>
    </row>
    <row r="525">
      <c r="A525" s="14" t="inlineStr">
        <is>
          <t>LIE|ecf.coa</t>
        </is>
      </c>
      <c r="B525" s="14" t="inlineStr">
        <is>
          <t>LIE</t>
        </is>
      </c>
      <c r="C525" s="14" t="inlineStr">
        <is>
          <t>ecf.coa</t>
        </is>
      </c>
      <c r="D525" s="14" t="n">
        <v>1</v>
      </c>
      <c r="E525" s="14" t="n">
        <v>1</v>
      </c>
      <c r="F525" s="14" t="n">
        <v>1</v>
      </c>
      <c r="G525" s="14" t="n">
        <v>1</v>
      </c>
      <c r="H525" s="14" t="n">
        <v>1</v>
      </c>
    </row>
    <row r="526">
      <c r="A526" s="14" t="inlineStr">
        <is>
          <t>LIE|ecf.die</t>
        </is>
      </c>
      <c r="B526" s="14" t="inlineStr">
        <is>
          <t>LIE</t>
        </is>
      </c>
      <c r="C526" s="14" t="inlineStr">
        <is>
          <t>ecf.die</t>
        </is>
      </c>
      <c r="D526" s="14" t="n">
        <v>1</v>
      </c>
      <c r="E526" s="14" t="n">
        <v>1</v>
      </c>
      <c r="F526" s="14" t="n">
        <v>1</v>
      </c>
      <c r="G526" s="14" t="n">
        <v>1</v>
      </c>
      <c r="H526" s="14" t="n">
        <v>1</v>
      </c>
    </row>
    <row r="527">
      <c r="A527" s="14" t="inlineStr">
        <is>
          <t>LIE|ecf.gso</t>
        </is>
      </c>
      <c r="B527" s="14" t="inlineStr">
        <is>
          <t>LIE</t>
        </is>
      </c>
      <c r="C527" s="14" t="inlineStr">
        <is>
          <t>ecf.gso</t>
        </is>
      </c>
      <c r="D527" s="14" t="n">
        <v>1</v>
      </c>
      <c r="E527" s="14" t="n">
        <v>1</v>
      </c>
      <c r="F527" s="14" t="n">
        <v>1</v>
      </c>
      <c r="G527" s="14" t="n">
        <v>1</v>
      </c>
      <c r="H527" s="14" t="n">
        <v>1</v>
      </c>
    </row>
    <row r="528">
      <c r="A528" s="14" t="inlineStr">
        <is>
          <t>LIE|ecf.ker</t>
        </is>
      </c>
      <c r="B528" s="14" t="inlineStr">
        <is>
          <t>LIE</t>
        </is>
      </c>
      <c r="C528" s="14" t="inlineStr">
        <is>
          <t>ecf.ker</t>
        </is>
      </c>
      <c r="D528" s="14" t="n">
        <v>1</v>
      </c>
      <c r="E528" s="14" t="n">
        <v>1</v>
      </c>
      <c r="F528" s="14" t="n">
        <v>1</v>
      </c>
      <c r="G528" s="14" t="n">
        <v>1</v>
      </c>
      <c r="H528" s="14" t="n">
        <v>1</v>
      </c>
    </row>
    <row r="529">
      <c r="A529" s="14" t="inlineStr">
        <is>
          <t>LIE|ecf.lpg</t>
        </is>
      </c>
      <c r="B529" s="14" t="inlineStr">
        <is>
          <t>LIE</t>
        </is>
      </c>
      <c r="C529" s="14" t="inlineStr">
        <is>
          <t>ecf.lpg</t>
        </is>
      </c>
      <c r="D529" s="14" t="n">
        <v>1</v>
      </c>
      <c r="E529" s="14" t="n">
        <v>1</v>
      </c>
      <c r="F529" s="14" t="n">
        <v>1</v>
      </c>
      <c r="G529" s="14" t="n">
        <v>1</v>
      </c>
      <c r="H529" s="14" t="n">
        <v>1</v>
      </c>
    </row>
    <row r="530">
      <c r="A530" s="14" t="inlineStr">
        <is>
          <t>LIE|ecf.nga</t>
        </is>
      </c>
      <c r="B530" s="14" t="inlineStr">
        <is>
          <t>LIE</t>
        </is>
      </c>
      <c r="C530" s="14" t="inlineStr">
        <is>
          <t>ecf.nga</t>
        </is>
      </c>
      <c r="D530" s="14" t="n">
        <v>1</v>
      </c>
      <c r="E530" s="14" t="n">
        <v>1</v>
      </c>
      <c r="F530" s="14" t="n">
        <v>1</v>
      </c>
      <c r="G530" s="14" t="n">
        <v>1</v>
      </c>
      <c r="H530" s="14" t="n">
        <v>1</v>
      </c>
    </row>
    <row r="531">
      <c r="A531" s="14" t="inlineStr">
        <is>
          <t>LIE|ecf.oop</t>
        </is>
      </c>
      <c r="B531" s="14" t="inlineStr">
        <is>
          <t>LIE</t>
        </is>
      </c>
      <c r="C531" s="14" t="inlineStr">
        <is>
          <t>ecf.oop</t>
        </is>
      </c>
      <c r="D531" s="14" t="n">
        <v>1</v>
      </c>
      <c r="E531" s="14" t="n">
        <v>1</v>
      </c>
      <c r="F531" s="14" t="n">
        <v>1</v>
      </c>
      <c r="G531" s="14" t="n">
        <v>1</v>
      </c>
      <c r="H531" s="14" t="n">
        <v>1</v>
      </c>
    </row>
    <row r="532">
      <c r="A532" s="14" t="inlineStr">
        <is>
          <t>LIE|ecr.all</t>
        </is>
      </c>
      <c r="B532" s="14" t="inlineStr">
        <is>
          <t>LIE</t>
        </is>
      </c>
      <c r="C532" s="14" t="inlineStr">
        <is>
          <t>ecr.all</t>
        </is>
      </c>
      <c r="D532" s="14" t="n">
        <v>101.474552</v>
      </c>
      <c r="E532" s="14" t="n">
        <v>129.856076</v>
      </c>
      <c r="F532" s="14" t="n">
        <v>130.811577</v>
      </c>
      <c r="G532" s="14" t="n">
        <v>132.122213</v>
      </c>
      <c r="H532" s="14" t="n">
        <v>136.038998</v>
      </c>
    </row>
    <row r="533">
      <c r="A533" s="14" t="inlineStr">
        <is>
          <t>LIE|ecs.res</t>
        </is>
      </c>
      <c r="B533" s="14" t="inlineStr">
        <is>
          <t>LIE</t>
        </is>
      </c>
      <c r="C533" s="14" t="inlineStr">
        <is>
          <t>ecs.res</t>
        </is>
      </c>
      <c r="D533" s="14" t="n">
        <v>0.901793</v>
      </c>
      <c r="E533" s="14" t="n">
        <v>0.901542</v>
      </c>
      <c r="F533" s="14" t="n">
        <v>0.901285</v>
      </c>
      <c r="G533" s="14" t="n">
        <v>0.901285</v>
      </c>
      <c r="H533" s="14" t="n">
        <v>0.901285</v>
      </c>
    </row>
    <row r="534">
      <c r="A534" s="14" t="inlineStr">
        <is>
          <t>LIE|ecs.trs</t>
        </is>
      </c>
      <c r="B534" s="14" t="inlineStr">
        <is>
          <t>LIE</t>
        </is>
      </c>
      <c r="C534" s="14" t="inlineStr">
        <is>
          <t>ecs.trs</t>
        </is>
      </c>
      <c r="D534" s="14" t="n">
        <v>0.901793</v>
      </c>
      <c r="E534" s="14" t="n">
        <v>0.901542</v>
      </c>
      <c r="F534" s="14" t="n">
        <v>0.901285</v>
      </c>
      <c r="G534" s="14" t="n">
        <v>0.901285</v>
      </c>
      <c r="H534" s="14" t="n">
        <v>0.901285</v>
      </c>
    </row>
    <row r="535">
      <c r="A535" s="14" t="inlineStr">
        <is>
          <t>LIE|eef.bio</t>
        </is>
      </c>
      <c r="B535" s="14" t="inlineStr">
        <is>
          <t>LIE</t>
        </is>
      </c>
      <c r="C535" s="14" t="inlineStr">
        <is>
          <t>eef.bio</t>
        </is>
      </c>
      <c r="D535" s="14" t="n">
        <v>0</v>
      </c>
      <c r="E535" s="14" t="n">
        <v>1</v>
      </c>
      <c r="F535" s="14" t="n">
        <v>1</v>
      </c>
      <c r="G535" s="14" t="n">
        <v>1</v>
      </c>
      <c r="H535" s="14" t="n">
        <v>1</v>
      </c>
    </row>
    <row r="536">
      <c r="A536" s="14" t="inlineStr">
        <is>
          <t>LIE|eef.coa</t>
        </is>
      </c>
      <c r="B536" s="14" t="inlineStr">
        <is>
          <t>LIE</t>
        </is>
      </c>
      <c r="C536" s="14" t="inlineStr">
        <is>
          <t>eef.coa</t>
        </is>
      </c>
      <c r="D536" s="14" t="n">
        <v>1</v>
      </c>
      <c r="E536" s="14" t="n">
        <v>1</v>
      </c>
      <c r="F536" s="14" t="n">
        <v>1</v>
      </c>
      <c r="G536" s="14" t="n">
        <v>1</v>
      </c>
      <c r="H536" s="14" t="n">
        <v>1</v>
      </c>
    </row>
    <row r="537">
      <c r="A537" s="14" t="inlineStr">
        <is>
          <t>LIE|eef.die</t>
        </is>
      </c>
      <c r="B537" s="14" t="inlineStr">
        <is>
          <t>LIE</t>
        </is>
      </c>
      <c r="C537" s="14" t="inlineStr">
        <is>
          <t>eef.die</t>
        </is>
      </c>
      <c r="D537" s="14" t="n">
        <v>1</v>
      </c>
      <c r="E537" s="14" t="n">
        <v>1</v>
      </c>
      <c r="F537" s="14" t="n">
        <v>1</v>
      </c>
      <c r="G537" s="14" t="n">
        <v>1</v>
      </c>
      <c r="H537" s="14" t="n">
        <v>1</v>
      </c>
    </row>
    <row r="538">
      <c r="A538" s="14" t="inlineStr">
        <is>
          <t>LIE|eef.gso</t>
        </is>
      </c>
      <c r="B538" s="14" t="inlineStr">
        <is>
          <t>LIE</t>
        </is>
      </c>
      <c r="C538" s="14" t="inlineStr">
        <is>
          <t>eef.gso</t>
        </is>
      </c>
      <c r="D538" s="14" t="n">
        <v>1</v>
      </c>
      <c r="E538" s="14" t="n">
        <v>1</v>
      </c>
      <c r="F538" s="14" t="n">
        <v>1</v>
      </c>
      <c r="G538" s="14" t="n">
        <v>1</v>
      </c>
      <c r="H538" s="14" t="n">
        <v>1</v>
      </c>
    </row>
    <row r="539">
      <c r="A539" s="14" t="inlineStr">
        <is>
          <t>LIE|eef.jfu</t>
        </is>
      </c>
      <c r="B539" s="14" t="inlineStr">
        <is>
          <t>LIE</t>
        </is>
      </c>
      <c r="C539" s="14" t="inlineStr">
        <is>
          <t>eef.jfu</t>
        </is>
      </c>
      <c r="D539" s="14" t="n">
        <v>1</v>
      </c>
      <c r="E539" s="14" t="n">
        <v>1</v>
      </c>
      <c r="F539" s="14" t="n">
        <v>1</v>
      </c>
      <c r="G539" s="14" t="n">
        <v>1</v>
      </c>
      <c r="H539" s="14" t="n">
        <v>1</v>
      </c>
    </row>
    <row r="540">
      <c r="A540" s="14" t="inlineStr">
        <is>
          <t>LIE|eef.ker</t>
        </is>
      </c>
      <c r="B540" s="14" t="inlineStr">
        <is>
          <t>LIE</t>
        </is>
      </c>
      <c r="C540" s="14" t="inlineStr">
        <is>
          <t>eef.ker</t>
        </is>
      </c>
      <c r="D540" s="14" t="n">
        <v>1</v>
      </c>
      <c r="E540" s="14" t="n">
        <v>1</v>
      </c>
      <c r="F540" s="14" t="n">
        <v>1</v>
      </c>
      <c r="G540" s="14" t="n">
        <v>1</v>
      </c>
      <c r="H540" s="14" t="n">
        <v>1</v>
      </c>
    </row>
    <row r="541">
      <c r="A541" s="14" t="inlineStr">
        <is>
          <t>LIE|eef.lpg</t>
        </is>
      </c>
      <c r="B541" s="14" t="inlineStr">
        <is>
          <t>LIE</t>
        </is>
      </c>
      <c r="C541" s="14" t="inlineStr">
        <is>
          <t>eef.lpg</t>
        </is>
      </c>
      <c r="D541" s="14" t="n">
        <v>1</v>
      </c>
      <c r="E541" s="14" t="n">
        <v>1</v>
      </c>
      <c r="F541" s="14" t="n">
        <v>1</v>
      </c>
      <c r="G541" s="14" t="n">
        <v>1</v>
      </c>
      <c r="H541" s="14" t="n">
        <v>1</v>
      </c>
    </row>
    <row r="542">
      <c r="A542" s="14" t="inlineStr">
        <is>
          <t>LIE|eef.nga</t>
        </is>
      </c>
      <c r="B542" s="14" t="inlineStr">
        <is>
          <t>LIE</t>
        </is>
      </c>
      <c r="C542" s="14" t="inlineStr">
        <is>
          <t>eef.nga</t>
        </is>
      </c>
      <c r="D542" s="14" t="n">
        <v>1</v>
      </c>
      <c r="E542" s="14" t="n">
        <v>1</v>
      </c>
      <c r="F542" s="14" t="n">
        <v>1</v>
      </c>
      <c r="G542" s="14" t="n">
        <v>1</v>
      </c>
      <c r="H542" s="14" t="n">
        <v>1</v>
      </c>
    </row>
    <row r="543">
      <c r="A543" s="14" t="inlineStr">
        <is>
          <t>LIE|eef.oop</t>
        </is>
      </c>
      <c r="B543" s="14" t="inlineStr">
        <is>
          <t>LIE</t>
        </is>
      </c>
      <c r="C543" s="14" t="inlineStr">
        <is>
          <t>eef.oop</t>
        </is>
      </c>
      <c r="D543" s="14" t="n">
        <v>1</v>
      </c>
      <c r="E543" s="14" t="n">
        <v>1</v>
      </c>
      <c r="F543" s="14" t="n">
        <v>1</v>
      </c>
      <c r="G543" s="14" t="n">
        <v>1</v>
      </c>
      <c r="H543" s="14" t="n">
        <v>1</v>
      </c>
    </row>
    <row r="544">
      <c r="A544" s="14" t="inlineStr">
        <is>
          <t>LIE|eer.all</t>
        </is>
      </c>
      <c r="B544" s="14" t="inlineStr">
        <is>
          <t>LIE</t>
        </is>
      </c>
      <c r="C544" s="14" t="inlineStr">
        <is>
          <t>eer.all</t>
        </is>
      </c>
      <c r="D544" s="14" t="n">
        <v>49.779548</v>
      </c>
      <c r="E544" s="14" t="n">
        <v>86.52610799999999</v>
      </c>
      <c r="F544" s="14" t="n">
        <v>96.298125</v>
      </c>
      <c r="G544" s="14" t="n">
        <v>61.301547</v>
      </c>
      <c r="H544" s="14" t="n">
        <v>70.370124</v>
      </c>
    </row>
    <row r="545">
      <c r="A545" s="14" t="inlineStr">
        <is>
          <t>LIE|ees.ind</t>
        </is>
      </c>
      <c r="B545" s="14" t="inlineStr">
        <is>
          <t>LIE</t>
        </is>
      </c>
      <c r="C545" s="14" t="inlineStr">
        <is>
          <t>ees.ind</t>
        </is>
      </c>
      <c r="D545" s="14" t="n">
        <v>1</v>
      </c>
      <c r="E545" s="14" t="n">
        <v>1</v>
      </c>
      <c r="F545" s="14" t="n">
        <v>1</v>
      </c>
      <c r="G545" s="14" t="n">
        <v>1</v>
      </c>
      <c r="H545" s="14" t="n">
        <v>1</v>
      </c>
    </row>
    <row r="546">
      <c r="A546" s="14" t="inlineStr">
        <is>
          <t>LIE|ees.pow</t>
        </is>
      </c>
      <c r="B546" s="14" t="inlineStr">
        <is>
          <t>LIE</t>
        </is>
      </c>
      <c r="C546" s="14" t="inlineStr">
        <is>
          <t>ees.pow</t>
        </is>
      </c>
      <c r="D546" s="14" t="n">
        <v>1</v>
      </c>
      <c r="E546" s="14" t="n">
        <v>1</v>
      </c>
      <c r="F546" s="14" t="n">
        <v>1</v>
      </c>
      <c r="G546" s="14" t="n">
        <v>1</v>
      </c>
      <c r="H546" s="14" t="n">
        <v>1</v>
      </c>
    </row>
    <row r="547">
      <c r="A547" s="14" t="inlineStr">
        <is>
          <t>LTU|eef.bio</t>
        </is>
      </c>
      <c r="B547" s="14" t="inlineStr">
        <is>
          <t>LTU</t>
        </is>
      </c>
      <c r="C547" s="14" t="inlineStr">
        <is>
          <t>eef.bio</t>
        </is>
      </c>
      <c r="D547" s="14" t="n">
        <v>0</v>
      </c>
      <c r="E547" s="14" t="n">
        <v>1</v>
      </c>
      <c r="F547" s="14" t="n">
        <v>1</v>
      </c>
      <c r="G547" s="14" t="n">
        <v>1</v>
      </c>
      <c r="H547" s="14" t="n">
        <v>1</v>
      </c>
    </row>
    <row r="548">
      <c r="A548" s="14" t="inlineStr">
        <is>
          <t>LTU|eef.coa</t>
        </is>
      </c>
      <c r="B548" s="14" t="inlineStr">
        <is>
          <t>LTU</t>
        </is>
      </c>
      <c r="C548" s="14" t="inlineStr">
        <is>
          <t>eef.coa</t>
        </is>
      </c>
      <c r="D548" s="14" t="n">
        <v>1</v>
      </c>
      <c r="E548" s="14" t="n">
        <v>1</v>
      </c>
      <c r="F548" s="14" t="n">
        <v>1</v>
      </c>
      <c r="G548" s="14" t="n">
        <v>1</v>
      </c>
      <c r="H548" s="14" t="n">
        <v>1</v>
      </c>
    </row>
    <row r="549">
      <c r="A549" s="14" t="inlineStr">
        <is>
          <t>LTU|eef.die</t>
        </is>
      </c>
      <c r="B549" s="14" t="inlineStr">
        <is>
          <t>LTU</t>
        </is>
      </c>
      <c r="C549" s="14" t="inlineStr">
        <is>
          <t>eef.die</t>
        </is>
      </c>
      <c r="D549" s="14" t="n">
        <v>1</v>
      </c>
      <c r="E549" s="14" t="n">
        <v>1</v>
      </c>
      <c r="F549" s="14" t="n">
        <v>1</v>
      </c>
      <c r="G549" s="14" t="n">
        <v>1</v>
      </c>
      <c r="H549" s="14" t="n">
        <v>1</v>
      </c>
    </row>
    <row r="550">
      <c r="A550" s="14" t="inlineStr">
        <is>
          <t>LTU|eef.gso</t>
        </is>
      </c>
      <c r="B550" s="14" t="inlineStr">
        <is>
          <t>LTU</t>
        </is>
      </c>
      <c r="C550" s="14" t="inlineStr">
        <is>
          <t>eef.gso</t>
        </is>
      </c>
      <c r="D550" s="14" t="n">
        <v>1</v>
      </c>
      <c r="E550" s="14" t="n">
        <v>1</v>
      </c>
      <c r="F550" s="14" t="n">
        <v>1</v>
      </c>
      <c r="G550" s="14" t="n">
        <v>1</v>
      </c>
      <c r="H550" s="14" t="n">
        <v>1</v>
      </c>
    </row>
    <row r="551">
      <c r="A551" s="14" t="inlineStr">
        <is>
          <t>LTU|eef.jfu</t>
        </is>
      </c>
      <c r="B551" s="14" t="inlineStr">
        <is>
          <t>LTU</t>
        </is>
      </c>
      <c r="C551" s="14" t="inlineStr">
        <is>
          <t>eef.jfu</t>
        </is>
      </c>
      <c r="D551" s="14" t="n">
        <v>1</v>
      </c>
      <c r="E551" s="14" t="n">
        <v>1</v>
      </c>
      <c r="F551" s="14" t="n">
        <v>1</v>
      </c>
      <c r="G551" s="14" t="n">
        <v>1</v>
      </c>
      <c r="H551" s="14" t="n">
        <v>1</v>
      </c>
    </row>
    <row r="552">
      <c r="A552" s="14" t="inlineStr">
        <is>
          <t>LTU|eef.ker</t>
        </is>
      </c>
      <c r="B552" s="14" t="inlineStr">
        <is>
          <t>LTU</t>
        </is>
      </c>
      <c r="C552" s="14" t="inlineStr">
        <is>
          <t>eef.ker</t>
        </is>
      </c>
      <c r="D552" s="14" t="n">
        <v>1</v>
      </c>
      <c r="E552" s="14" t="n">
        <v>1</v>
      </c>
      <c r="F552" s="14" t="n">
        <v>1</v>
      </c>
      <c r="G552" s="14" t="n">
        <v>1</v>
      </c>
      <c r="H552" s="14" t="n">
        <v>1</v>
      </c>
    </row>
    <row r="553">
      <c r="A553" s="14" t="inlineStr">
        <is>
          <t>LTU|eef.lpg</t>
        </is>
      </c>
      <c r="B553" s="14" t="inlineStr">
        <is>
          <t>LTU</t>
        </is>
      </c>
      <c r="C553" s="14" t="inlineStr">
        <is>
          <t>eef.lpg</t>
        </is>
      </c>
      <c r="D553" s="14" t="n">
        <v>1</v>
      </c>
      <c r="E553" s="14" t="n">
        <v>1</v>
      </c>
      <c r="F553" s="14" t="n">
        <v>1</v>
      </c>
      <c r="G553" s="14" t="n">
        <v>1</v>
      </c>
      <c r="H553" s="14" t="n">
        <v>1</v>
      </c>
    </row>
    <row r="554">
      <c r="A554" s="14" t="inlineStr">
        <is>
          <t>LTU|eef.nga</t>
        </is>
      </c>
      <c r="B554" s="14" t="inlineStr">
        <is>
          <t>LTU</t>
        </is>
      </c>
      <c r="C554" s="14" t="inlineStr">
        <is>
          <t>eef.nga</t>
        </is>
      </c>
      <c r="D554" s="14" t="n">
        <v>1</v>
      </c>
      <c r="E554" s="14" t="n">
        <v>1</v>
      </c>
      <c r="F554" s="14" t="n">
        <v>1</v>
      </c>
      <c r="G554" s="14" t="n">
        <v>1</v>
      </c>
      <c r="H554" s="14" t="n">
        <v>1</v>
      </c>
    </row>
    <row r="555">
      <c r="A555" s="14" t="inlineStr">
        <is>
          <t>LTU|eef.oop</t>
        </is>
      </c>
      <c r="B555" s="14" t="inlineStr">
        <is>
          <t>LTU</t>
        </is>
      </c>
      <c r="C555" s="14" t="inlineStr">
        <is>
          <t>eef.oop</t>
        </is>
      </c>
      <c r="D555" s="14" t="n">
        <v>1</v>
      </c>
      <c r="E555" s="14" t="n">
        <v>1</v>
      </c>
      <c r="F555" s="14" t="n">
        <v>1</v>
      </c>
      <c r="G555" s="14" t="n">
        <v>1</v>
      </c>
      <c r="H555" s="14" t="n">
        <v>1</v>
      </c>
    </row>
    <row r="556">
      <c r="A556" s="14" t="inlineStr">
        <is>
          <t>LTU|eer.all</t>
        </is>
      </c>
      <c r="B556" s="14" t="inlineStr">
        <is>
          <t>LTU</t>
        </is>
      </c>
      <c r="C556" s="14" t="inlineStr">
        <is>
          <t>eer.all</t>
        </is>
      </c>
      <c r="D556" s="14" t="n">
        <v>49.779548</v>
      </c>
      <c r="E556" s="14" t="n">
        <v>86.52610799999999</v>
      </c>
      <c r="F556" s="14" t="n">
        <v>96.298125</v>
      </c>
      <c r="G556" s="14" t="n">
        <v>61.301547</v>
      </c>
      <c r="H556" s="14" t="n">
        <v>70.370124</v>
      </c>
    </row>
    <row r="557">
      <c r="A557" s="14" t="inlineStr">
        <is>
          <t>LTU|ees.ind</t>
        </is>
      </c>
      <c r="B557" s="14" t="inlineStr">
        <is>
          <t>LTU</t>
        </is>
      </c>
      <c r="C557" s="14" t="inlineStr">
        <is>
          <t>ees.ind</t>
        </is>
      </c>
      <c r="D557" s="14" t="n">
        <v>0.817341</v>
      </c>
      <c r="E557" s="14" t="n">
        <v>0.936716</v>
      </c>
      <c r="F557" s="14" t="n">
        <v>0.892641</v>
      </c>
      <c r="G557" s="14" t="n">
        <v>0.701353</v>
      </c>
      <c r="H557" s="14" t="n">
        <v>0.701353</v>
      </c>
    </row>
    <row r="558">
      <c r="A558" s="14" t="inlineStr">
        <is>
          <t>LTU|ees.pow</t>
        </is>
      </c>
      <c r="B558" s="14" t="inlineStr">
        <is>
          <t>LTU</t>
        </is>
      </c>
      <c r="C558" s="14" t="inlineStr">
        <is>
          <t>ees.pow</t>
        </is>
      </c>
      <c r="D558" s="14" t="n">
        <v>0.5470120000000001</v>
      </c>
      <c r="E558" s="14" t="n">
        <v>0.768931</v>
      </c>
      <c r="F558" s="14" t="n">
        <v>0.6913550000000001</v>
      </c>
      <c r="G558" s="14" t="n">
        <v>0.597075</v>
      </c>
      <c r="H558" s="14" t="n">
        <v>0.597075</v>
      </c>
    </row>
    <row r="559">
      <c r="A559" s="14" t="inlineStr">
        <is>
          <t>LUX|ecf.coa</t>
        </is>
      </c>
      <c r="B559" s="14" t="inlineStr">
        <is>
          <t>LUX</t>
        </is>
      </c>
      <c r="C559" s="14" t="inlineStr">
        <is>
          <t>ecf.coa</t>
        </is>
      </c>
      <c r="D559" s="14" t="n">
        <v>1</v>
      </c>
      <c r="E559" s="14" t="n">
        <v>1</v>
      </c>
      <c r="F559" s="14" t="n">
        <v>1</v>
      </c>
      <c r="G559" s="14" t="n">
        <v>1</v>
      </c>
      <c r="H559" s="14" t="n">
        <v>1</v>
      </c>
    </row>
    <row r="560">
      <c r="A560" s="14" t="inlineStr">
        <is>
          <t>LUX|ecf.die</t>
        </is>
      </c>
      <c r="B560" s="14" t="inlineStr">
        <is>
          <t>LUX</t>
        </is>
      </c>
      <c r="C560" s="14" t="inlineStr">
        <is>
          <t>ecf.die</t>
        </is>
      </c>
      <c r="D560" s="14" t="n">
        <v>1</v>
      </c>
      <c r="E560" s="14" t="n">
        <v>1</v>
      </c>
      <c r="F560" s="14" t="n">
        <v>1</v>
      </c>
      <c r="G560" s="14" t="n">
        <v>1</v>
      </c>
      <c r="H560" s="14" t="n">
        <v>1</v>
      </c>
    </row>
    <row r="561">
      <c r="A561" s="14" t="inlineStr">
        <is>
          <t>LUX|ecf.gso</t>
        </is>
      </c>
      <c r="B561" s="14" t="inlineStr">
        <is>
          <t>LUX</t>
        </is>
      </c>
      <c r="C561" s="14" t="inlineStr">
        <is>
          <t>ecf.gso</t>
        </is>
      </c>
      <c r="D561" s="14" t="n">
        <v>1</v>
      </c>
      <c r="E561" s="14" t="n">
        <v>1</v>
      </c>
      <c r="F561" s="14" t="n">
        <v>1</v>
      </c>
      <c r="G561" s="14" t="n">
        <v>1</v>
      </c>
      <c r="H561" s="14" t="n">
        <v>1</v>
      </c>
    </row>
    <row r="562">
      <c r="A562" s="14" t="inlineStr">
        <is>
          <t>LUX|ecf.ker</t>
        </is>
      </c>
      <c r="B562" s="14" t="inlineStr">
        <is>
          <t>LUX</t>
        </is>
      </c>
      <c r="C562" s="14" t="inlineStr">
        <is>
          <t>ecf.ker</t>
        </is>
      </c>
      <c r="D562" s="14" t="n">
        <v>1</v>
      </c>
      <c r="E562" s="14" t="n">
        <v>1</v>
      </c>
      <c r="F562" s="14" t="n">
        <v>1</v>
      </c>
      <c r="G562" s="14" t="n">
        <v>1</v>
      </c>
      <c r="H562" s="14" t="n">
        <v>1</v>
      </c>
    </row>
    <row r="563">
      <c r="A563" s="14" t="inlineStr">
        <is>
          <t>LUX|ecf.lpg</t>
        </is>
      </c>
      <c r="B563" s="14" t="inlineStr">
        <is>
          <t>LUX</t>
        </is>
      </c>
      <c r="C563" s="14" t="inlineStr">
        <is>
          <t>ecf.lpg</t>
        </is>
      </c>
      <c r="D563" s="14" t="n">
        <v>1</v>
      </c>
      <c r="E563" s="14" t="n">
        <v>1</v>
      </c>
      <c r="F563" s="14" t="n">
        <v>1</v>
      </c>
      <c r="G563" s="14" t="n">
        <v>1</v>
      </c>
      <c r="H563" s="14" t="n">
        <v>1</v>
      </c>
    </row>
    <row r="564">
      <c r="A564" s="14" t="inlineStr">
        <is>
          <t>LUX|ecf.nga</t>
        </is>
      </c>
      <c r="B564" s="14" t="inlineStr">
        <is>
          <t>LUX</t>
        </is>
      </c>
      <c r="C564" s="14" t="inlineStr">
        <is>
          <t>ecf.nga</t>
        </is>
      </c>
      <c r="D564" s="14" t="n">
        <v>1</v>
      </c>
      <c r="E564" s="14" t="n">
        <v>1</v>
      </c>
      <c r="F564" s="14" t="n">
        <v>1</v>
      </c>
      <c r="G564" s="14" t="n">
        <v>1</v>
      </c>
      <c r="H564" s="14" t="n">
        <v>1</v>
      </c>
    </row>
    <row r="565">
      <c r="A565" s="14" t="inlineStr">
        <is>
          <t>LUX|ecf.oop</t>
        </is>
      </c>
      <c r="B565" s="14" t="inlineStr">
        <is>
          <t>LUX</t>
        </is>
      </c>
      <c r="C565" s="14" t="inlineStr">
        <is>
          <t>ecf.oop</t>
        </is>
      </c>
      <c r="D565" s="14" t="n">
        <v>1</v>
      </c>
      <c r="E565" s="14" t="n">
        <v>1</v>
      </c>
      <c r="F565" s="14" t="n">
        <v>1</v>
      </c>
      <c r="G565" s="14" t="n">
        <v>1</v>
      </c>
      <c r="H565" s="14" t="n">
        <v>1</v>
      </c>
    </row>
    <row r="566">
      <c r="A566" s="14" t="inlineStr">
        <is>
          <t>LUX|ecr.all</t>
        </is>
      </c>
      <c r="B566" s="14" t="inlineStr">
        <is>
          <t>LUX</t>
        </is>
      </c>
      <c r="C566" s="14" t="inlineStr">
        <is>
          <t>ecr.all</t>
        </is>
      </c>
      <c r="D566" s="14" t="n">
        <v>40.124336</v>
      </c>
      <c r="E566" s="14" t="n">
        <v>41.759982</v>
      </c>
      <c r="F566" s="14" t="n">
        <v>46.555875</v>
      </c>
      <c r="G566" s="14" t="n">
        <v>51.433965</v>
      </c>
      <c r="H566" s="14" t="n">
        <v>58.546476</v>
      </c>
    </row>
    <row r="567">
      <c r="A567" s="14" t="inlineStr">
        <is>
          <t>LUX|ecr.die</t>
        </is>
      </c>
      <c r="B567" s="14" t="inlineStr">
        <is>
          <t>LUX</t>
        </is>
      </c>
      <c r="C567" s="14" t="inlineStr">
        <is>
          <t>ecr.die</t>
        </is>
      </c>
      <c r="D567" s="14" t="n">
        <v>40.124336</v>
      </c>
      <c r="E567" s="14" t="n">
        <v>40.17402</v>
      </c>
      <c r="F567" s="14" t="n">
        <v>48.111</v>
      </c>
      <c r="G567" s="14" t="n">
        <v>52.960323</v>
      </c>
      <c r="H567" s="14" t="n">
        <v>58.546476</v>
      </c>
    </row>
    <row r="568">
      <c r="A568" s="14" t="inlineStr">
        <is>
          <t>LUX|ecr.gso</t>
        </is>
      </c>
      <c r="B568" s="14" t="inlineStr">
        <is>
          <t>LUX</t>
        </is>
      </c>
      <c r="C568" s="14" t="inlineStr">
        <is>
          <t>ecr.gso</t>
        </is>
      </c>
      <c r="D568" s="14" t="n">
        <v>40.124336</v>
      </c>
      <c r="E568" s="14" t="n">
        <v>43.345944</v>
      </c>
      <c r="F568" s="14" t="n">
        <v>45.00075</v>
      </c>
      <c r="G568" s="14" t="n">
        <v>49.907607</v>
      </c>
      <c r="H568" s="14" t="n">
        <v>58.546476</v>
      </c>
    </row>
    <row r="569">
      <c r="A569" s="14" t="inlineStr">
        <is>
          <t>LUX|ecs.res</t>
        </is>
      </c>
      <c r="B569" s="14" t="inlineStr">
        <is>
          <t>LUX</t>
        </is>
      </c>
      <c r="C569" s="14" t="inlineStr">
        <is>
          <t>ecs.res</t>
        </is>
      </c>
      <c r="D569" s="14" t="n">
        <v>0.812713</v>
      </c>
      <c r="E569" s="14" t="n">
        <v>0.8207989999999999</v>
      </c>
      <c r="F569" s="14" t="n">
        <v>0.823456</v>
      </c>
      <c r="G569" s="14" t="n">
        <v>0.823456</v>
      </c>
      <c r="H569" s="14" t="n">
        <v>0.823456</v>
      </c>
    </row>
    <row r="570">
      <c r="A570" s="14" t="inlineStr">
        <is>
          <t>LUX|ecs.trs</t>
        </is>
      </c>
      <c r="B570" s="14" t="inlineStr">
        <is>
          <t>LUX</t>
        </is>
      </c>
      <c r="C570" s="14" t="inlineStr">
        <is>
          <t>ecs.trs</t>
        </is>
      </c>
      <c r="D570" s="14" t="n">
        <v>0.812713</v>
      </c>
      <c r="E570" s="14" t="n">
        <v>0.8207989999999999</v>
      </c>
      <c r="F570" s="14" t="n">
        <v>0.823456</v>
      </c>
      <c r="G570" s="14" t="n">
        <v>0.823456</v>
      </c>
      <c r="H570" s="14" t="n">
        <v>0.823456</v>
      </c>
    </row>
    <row r="571">
      <c r="A571" s="14" t="inlineStr">
        <is>
          <t>LUX|eef.bio</t>
        </is>
      </c>
      <c r="B571" s="14" t="inlineStr">
        <is>
          <t>LUX</t>
        </is>
      </c>
      <c r="C571" s="14" t="inlineStr">
        <is>
          <t>eef.bio</t>
        </is>
      </c>
      <c r="D571" s="14" t="n">
        <v>0</v>
      </c>
      <c r="E571" s="14" t="n">
        <v>1</v>
      </c>
      <c r="F571" s="14" t="n">
        <v>1</v>
      </c>
      <c r="G571" s="14" t="n">
        <v>1</v>
      </c>
      <c r="H571" s="14" t="n">
        <v>1</v>
      </c>
    </row>
    <row r="572">
      <c r="A572" s="14" t="inlineStr">
        <is>
          <t>LUX|eef.coa</t>
        </is>
      </c>
      <c r="B572" s="14" t="inlineStr">
        <is>
          <t>LUX</t>
        </is>
      </c>
      <c r="C572" s="14" t="inlineStr">
        <is>
          <t>eef.coa</t>
        </is>
      </c>
      <c r="D572" s="14" t="n">
        <v>1</v>
      </c>
      <c r="E572" s="14" t="n">
        <v>1</v>
      </c>
      <c r="F572" s="14" t="n">
        <v>1</v>
      </c>
      <c r="G572" s="14" t="n">
        <v>1</v>
      </c>
      <c r="H572" s="14" t="n">
        <v>1</v>
      </c>
    </row>
    <row r="573">
      <c r="A573" s="14" t="inlineStr">
        <is>
          <t>LUX|eef.die</t>
        </is>
      </c>
      <c r="B573" s="14" t="inlineStr">
        <is>
          <t>LUX</t>
        </is>
      </c>
      <c r="C573" s="14" t="inlineStr">
        <is>
          <t>eef.die</t>
        </is>
      </c>
      <c r="D573" s="14" t="n">
        <v>1</v>
      </c>
      <c r="E573" s="14" t="n">
        <v>1</v>
      </c>
      <c r="F573" s="14" t="n">
        <v>1</v>
      </c>
      <c r="G573" s="14" t="n">
        <v>1</v>
      </c>
      <c r="H573" s="14" t="n">
        <v>1</v>
      </c>
    </row>
    <row r="574">
      <c r="A574" s="14" t="inlineStr">
        <is>
          <t>LUX|eef.gso</t>
        </is>
      </c>
      <c r="B574" s="14" t="inlineStr">
        <is>
          <t>LUX</t>
        </is>
      </c>
      <c r="C574" s="14" t="inlineStr">
        <is>
          <t>eef.gso</t>
        </is>
      </c>
      <c r="D574" s="14" t="n">
        <v>1</v>
      </c>
      <c r="E574" s="14" t="n">
        <v>1</v>
      </c>
      <c r="F574" s="14" t="n">
        <v>1</v>
      </c>
      <c r="G574" s="14" t="n">
        <v>1</v>
      </c>
      <c r="H574" s="14" t="n">
        <v>1</v>
      </c>
    </row>
    <row r="575">
      <c r="A575" s="14" t="inlineStr">
        <is>
          <t>LUX|eef.jfu</t>
        </is>
      </c>
      <c r="B575" s="14" t="inlineStr">
        <is>
          <t>LUX</t>
        </is>
      </c>
      <c r="C575" s="14" t="inlineStr">
        <is>
          <t>eef.jfu</t>
        </is>
      </c>
      <c r="D575" s="14" t="n">
        <v>1</v>
      </c>
      <c r="E575" s="14" t="n">
        <v>1</v>
      </c>
      <c r="F575" s="14" t="n">
        <v>1</v>
      </c>
      <c r="G575" s="14" t="n">
        <v>1</v>
      </c>
      <c r="H575" s="14" t="n">
        <v>1</v>
      </c>
    </row>
    <row r="576">
      <c r="A576" s="14" t="inlineStr">
        <is>
          <t>LUX|eef.ker</t>
        </is>
      </c>
      <c r="B576" s="14" t="inlineStr">
        <is>
          <t>LUX</t>
        </is>
      </c>
      <c r="C576" s="14" t="inlineStr">
        <is>
          <t>eef.ker</t>
        </is>
      </c>
      <c r="D576" s="14" t="n">
        <v>1</v>
      </c>
      <c r="E576" s="14" t="n">
        <v>1</v>
      </c>
      <c r="F576" s="14" t="n">
        <v>1</v>
      </c>
      <c r="G576" s="14" t="n">
        <v>1</v>
      </c>
      <c r="H576" s="14" t="n">
        <v>1</v>
      </c>
    </row>
    <row r="577">
      <c r="A577" s="14" t="inlineStr">
        <is>
          <t>LUX|eef.lpg</t>
        </is>
      </c>
      <c r="B577" s="14" t="inlineStr">
        <is>
          <t>LUX</t>
        </is>
      </c>
      <c r="C577" s="14" t="inlineStr">
        <is>
          <t>eef.lpg</t>
        </is>
      </c>
      <c r="D577" s="14" t="n">
        <v>1</v>
      </c>
      <c r="E577" s="14" t="n">
        <v>1</v>
      </c>
      <c r="F577" s="14" t="n">
        <v>1</v>
      </c>
      <c r="G577" s="14" t="n">
        <v>1</v>
      </c>
      <c r="H577" s="14" t="n">
        <v>1</v>
      </c>
    </row>
    <row r="578">
      <c r="A578" s="14" t="inlineStr">
        <is>
          <t>LUX|eef.nga</t>
        </is>
      </c>
      <c r="B578" s="14" t="inlineStr">
        <is>
          <t>LUX</t>
        </is>
      </c>
      <c r="C578" s="14" t="inlineStr">
        <is>
          <t>eef.nga</t>
        </is>
      </c>
      <c r="D578" s="14" t="n">
        <v>1</v>
      </c>
      <c r="E578" s="14" t="n">
        <v>1</v>
      </c>
      <c r="F578" s="14" t="n">
        <v>1</v>
      </c>
      <c r="G578" s="14" t="n">
        <v>1</v>
      </c>
      <c r="H578" s="14" t="n">
        <v>1</v>
      </c>
    </row>
    <row r="579">
      <c r="A579" s="14" t="inlineStr">
        <is>
          <t>LUX|eef.oop</t>
        </is>
      </c>
      <c r="B579" s="14" t="inlineStr">
        <is>
          <t>LUX</t>
        </is>
      </c>
      <c r="C579" s="14" t="inlineStr">
        <is>
          <t>eef.oop</t>
        </is>
      </c>
      <c r="D579" s="14" t="n">
        <v>1</v>
      </c>
      <c r="E579" s="14" t="n">
        <v>1</v>
      </c>
      <c r="F579" s="14" t="n">
        <v>1</v>
      </c>
      <c r="G579" s="14" t="n">
        <v>1</v>
      </c>
      <c r="H579" s="14" t="n">
        <v>1</v>
      </c>
    </row>
    <row r="580">
      <c r="A580" s="14" t="inlineStr">
        <is>
          <t>LUX|eer.all</t>
        </is>
      </c>
      <c r="B580" s="14" t="inlineStr">
        <is>
          <t>LUX</t>
        </is>
      </c>
      <c r="C580" s="14" t="inlineStr">
        <is>
          <t>eer.all</t>
        </is>
      </c>
      <c r="D580" s="14" t="n">
        <v>49.779548</v>
      </c>
      <c r="E580" s="14" t="n">
        <v>86.52610799999999</v>
      </c>
      <c r="F580" s="14" t="n">
        <v>96.298125</v>
      </c>
      <c r="G580" s="14" t="n">
        <v>61.301547</v>
      </c>
      <c r="H580" s="14" t="n">
        <v>70.370124</v>
      </c>
    </row>
    <row r="581">
      <c r="A581" s="14" t="inlineStr">
        <is>
          <t>LUX|ees.ind</t>
        </is>
      </c>
      <c r="B581" s="14" t="inlineStr">
        <is>
          <t>LUX</t>
        </is>
      </c>
      <c r="C581" s="14" t="inlineStr">
        <is>
          <t>ees.ind</t>
        </is>
      </c>
      <c r="D581" s="14" t="n">
        <v>0.850672</v>
      </c>
      <c r="E581" s="14" t="n">
        <v>0.974784</v>
      </c>
      <c r="F581" s="14" t="n">
        <v>1</v>
      </c>
      <c r="G581" s="14" t="n">
        <v>1</v>
      </c>
      <c r="H581" s="14" t="n">
        <v>1</v>
      </c>
    </row>
    <row r="582">
      <c r="A582" s="14" t="inlineStr">
        <is>
          <t>LUX|ees.pow</t>
        </is>
      </c>
      <c r="B582" s="14" t="inlineStr">
        <is>
          <t>LUX</t>
        </is>
      </c>
      <c r="C582" s="14" t="inlineStr">
        <is>
          <t>ees.pow</t>
        </is>
      </c>
      <c r="D582" s="14" t="n">
        <v>1</v>
      </c>
      <c r="E582" s="14" t="n">
        <v>1</v>
      </c>
      <c r="F582" s="14" t="n">
        <v>1</v>
      </c>
      <c r="G582" s="14" t="n">
        <v>1</v>
      </c>
      <c r="H582" s="14" t="n">
        <v>1</v>
      </c>
    </row>
    <row r="583">
      <c r="A583" s="14" t="inlineStr">
        <is>
          <t>LVA|ecf.coa</t>
        </is>
      </c>
      <c r="B583" s="14" t="inlineStr">
        <is>
          <t>LVA</t>
        </is>
      </c>
      <c r="C583" s="14" t="inlineStr">
        <is>
          <t>ecf.coa</t>
        </is>
      </c>
      <c r="D583" s="14" t="n">
        <v>1</v>
      </c>
      <c r="E583" s="14" t="n">
        <v>1</v>
      </c>
      <c r="F583" s="14" t="n">
        <v>1</v>
      </c>
      <c r="G583" s="14" t="n">
        <v>1</v>
      </c>
      <c r="H583" s="14" t="n">
        <v>1</v>
      </c>
    </row>
    <row r="584">
      <c r="A584" s="14" t="inlineStr">
        <is>
          <t>LVA|ecf.die</t>
        </is>
      </c>
      <c r="B584" s="14" t="inlineStr">
        <is>
          <t>LVA</t>
        </is>
      </c>
      <c r="C584" s="14" t="inlineStr">
        <is>
          <t>ecf.die</t>
        </is>
      </c>
      <c r="D584" s="14" t="n">
        <v>1</v>
      </c>
      <c r="E584" s="14" t="n">
        <v>1</v>
      </c>
      <c r="F584" s="14" t="n">
        <v>1</v>
      </c>
      <c r="G584" s="14" t="n">
        <v>1</v>
      </c>
      <c r="H584" s="14" t="n">
        <v>1</v>
      </c>
    </row>
    <row r="585">
      <c r="A585" s="14" t="inlineStr">
        <is>
          <t>LVA|ecf.gso</t>
        </is>
      </c>
      <c r="B585" s="14" t="inlineStr">
        <is>
          <t>LVA</t>
        </is>
      </c>
      <c r="C585" s="14" t="inlineStr">
        <is>
          <t>ecf.gso</t>
        </is>
      </c>
      <c r="D585" s="14" t="n">
        <v>1</v>
      </c>
      <c r="E585" s="14" t="n">
        <v>1</v>
      </c>
      <c r="F585" s="14" t="n">
        <v>1</v>
      </c>
      <c r="G585" s="14" t="n">
        <v>1</v>
      </c>
      <c r="H585" s="14" t="n">
        <v>1</v>
      </c>
    </row>
    <row r="586">
      <c r="A586" s="14" t="inlineStr">
        <is>
          <t>LVA|ecf.ker</t>
        </is>
      </c>
      <c r="B586" s="14" t="inlineStr">
        <is>
          <t>LVA</t>
        </is>
      </c>
      <c r="C586" s="14" t="inlineStr">
        <is>
          <t>ecf.ker</t>
        </is>
      </c>
      <c r="D586" s="14" t="n">
        <v>1</v>
      </c>
      <c r="E586" s="14" t="n">
        <v>1</v>
      </c>
      <c r="F586" s="14" t="n">
        <v>1</v>
      </c>
      <c r="G586" s="14" t="n">
        <v>1</v>
      </c>
      <c r="H586" s="14" t="n">
        <v>1</v>
      </c>
    </row>
    <row r="587">
      <c r="A587" s="14" t="inlineStr">
        <is>
          <t>LVA|ecf.lpg</t>
        </is>
      </c>
      <c r="B587" s="14" t="inlineStr">
        <is>
          <t>LVA</t>
        </is>
      </c>
      <c r="C587" s="14" t="inlineStr">
        <is>
          <t>ecf.lpg</t>
        </is>
      </c>
      <c r="D587" s="14" t="n">
        <v>1</v>
      </c>
      <c r="E587" s="14" t="n">
        <v>1</v>
      </c>
      <c r="F587" s="14" t="n">
        <v>1</v>
      </c>
      <c r="G587" s="14" t="n">
        <v>1</v>
      </c>
      <c r="H587" s="14" t="n">
        <v>1</v>
      </c>
    </row>
    <row r="588">
      <c r="A588" s="14" t="inlineStr">
        <is>
          <t>LVA|ecf.nga</t>
        </is>
      </c>
      <c r="B588" s="14" t="inlineStr">
        <is>
          <t>LVA</t>
        </is>
      </c>
      <c r="C588" s="14" t="inlineStr">
        <is>
          <t>ecf.nga</t>
        </is>
      </c>
      <c r="D588" s="14" t="n">
        <v>1</v>
      </c>
      <c r="E588" s="14" t="n">
        <v>1</v>
      </c>
      <c r="F588" s="14" t="n">
        <v>1</v>
      </c>
      <c r="G588" s="14" t="n">
        <v>1</v>
      </c>
      <c r="H588" s="14" t="n">
        <v>1</v>
      </c>
    </row>
    <row r="589">
      <c r="A589" s="14" t="inlineStr">
        <is>
          <t>LVA|ecf.oop</t>
        </is>
      </c>
      <c r="B589" s="14" t="inlineStr">
        <is>
          <t>LVA</t>
        </is>
      </c>
      <c r="C589" s="14" t="inlineStr">
        <is>
          <t>ecf.oop</t>
        </is>
      </c>
      <c r="D589" s="14" t="n">
        <v>1</v>
      </c>
      <c r="E589" s="14" t="n">
        <v>1</v>
      </c>
      <c r="F589" s="14" t="n">
        <v>1</v>
      </c>
      <c r="G589" s="14" t="n">
        <v>1</v>
      </c>
      <c r="H589" s="14" t="n">
        <v>1</v>
      </c>
    </row>
    <row r="590">
      <c r="A590" s="14" t="inlineStr">
        <is>
          <t>LVA|ecr.all</t>
        </is>
      </c>
      <c r="B590" s="14" t="inlineStr">
        <is>
          <t>LVA</t>
        </is>
      </c>
      <c r="C590" s="14" t="inlineStr">
        <is>
          <t>ecr.all</t>
        </is>
      </c>
      <c r="D590" s="14" t="n">
        <v>14.0952</v>
      </c>
      <c r="E590" s="14" t="n">
        <v>16.578</v>
      </c>
      <c r="F590" s="14" t="n">
        <v>16.3125</v>
      </c>
      <c r="G590" s="14" t="n">
        <v>16.1235</v>
      </c>
      <c r="H590" s="14" t="n">
        <v>16.182</v>
      </c>
    </row>
    <row r="591">
      <c r="A591" s="14" t="inlineStr">
        <is>
          <t>LVA|ecs.pow</t>
        </is>
      </c>
      <c r="B591" s="14" t="inlineStr">
        <is>
          <t>LVA</t>
        </is>
      </c>
      <c r="C591" s="14" t="inlineStr">
        <is>
          <t>ecs.pow</t>
        </is>
      </c>
      <c r="D591" s="14" t="n">
        <v>0.842302</v>
      </c>
      <c r="E591" s="14" t="n">
        <v>0.7689009999999999</v>
      </c>
      <c r="F591" s="14" t="n">
        <v>0.771709</v>
      </c>
      <c r="G591" s="14" t="n">
        <v>0.804111</v>
      </c>
      <c r="H591" s="14" t="n">
        <v>0.804111</v>
      </c>
    </row>
    <row r="592">
      <c r="A592" s="14" t="inlineStr">
        <is>
          <t>LVA|eef.bio</t>
        </is>
      </c>
      <c r="B592" s="14" t="inlineStr">
        <is>
          <t>LVA</t>
        </is>
      </c>
      <c r="C592" s="14" t="inlineStr">
        <is>
          <t>eef.bio</t>
        </is>
      </c>
      <c r="D592" s="14" t="n">
        <v>0</v>
      </c>
      <c r="E592" s="14" t="n">
        <v>1</v>
      </c>
      <c r="F592" s="14" t="n">
        <v>1</v>
      </c>
      <c r="G592" s="14" t="n">
        <v>1</v>
      </c>
      <c r="H592" s="14" t="n">
        <v>1</v>
      </c>
    </row>
    <row r="593">
      <c r="A593" s="14" t="inlineStr">
        <is>
          <t>LVA|eef.coa</t>
        </is>
      </c>
      <c r="B593" s="14" t="inlineStr">
        <is>
          <t>LVA</t>
        </is>
      </c>
      <c r="C593" s="14" t="inlineStr">
        <is>
          <t>eef.coa</t>
        </is>
      </c>
      <c r="D593" s="14" t="n">
        <v>1</v>
      </c>
      <c r="E593" s="14" t="n">
        <v>1</v>
      </c>
      <c r="F593" s="14" t="n">
        <v>1</v>
      </c>
      <c r="G593" s="14" t="n">
        <v>1</v>
      </c>
      <c r="H593" s="14" t="n">
        <v>1</v>
      </c>
    </row>
    <row r="594">
      <c r="A594" s="14" t="inlineStr">
        <is>
          <t>LVA|eef.die</t>
        </is>
      </c>
      <c r="B594" s="14" t="inlineStr">
        <is>
          <t>LVA</t>
        </is>
      </c>
      <c r="C594" s="14" t="inlineStr">
        <is>
          <t>eef.die</t>
        </is>
      </c>
      <c r="D594" s="14" t="n">
        <v>1</v>
      </c>
      <c r="E594" s="14" t="n">
        <v>1</v>
      </c>
      <c r="F594" s="14" t="n">
        <v>1</v>
      </c>
      <c r="G594" s="14" t="n">
        <v>1</v>
      </c>
      <c r="H594" s="14" t="n">
        <v>1</v>
      </c>
    </row>
    <row r="595">
      <c r="A595" s="14" t="inlineStr">
        <is>
          <t>LVA|eef.gso</t>
        </is>
      </c>
      <c r="B595" s="14" t="inlineStr">
        <is>
          <t>LVA</t>
        </is>
      </c>
      <c r="C595" s="14" t="inlineStr">
        <is>
          <t>eef.gso</t>
        </is>
      </c>
      <c r="D595" s="14" t="n">
        <v>1</v>
      </c>
      <c r="E595" s="14" t="n">
        <v>1</v>
      </c>
      <c r="F595" s="14" t="n">
        <v>1</v>
      </c>
      <c r="G595" s="14" t="n">
        <v>1</v>
      </c>
      <c r="H595" s="14" t="n">
        <v>1</v>
      </c>
    </row>
    <row r="596">
      <c r="A596" s="14" t="inlineStr">
        <is>
          <t>LVA|eef.jfu</t>
        </is>
      </c>
      <c r="B596" s="14" t="inlineStr">
        <is>
          <t>LVA</t>
        </is>
      </c>
      <c r="C596" s="14" t="inlineStr">
        <is>
          <t>eef.jfu</t>
        </is>
      </c>
      <c r="D596" s="14" t="n">
        <v>1</v>
      </c>
      <c r="E596" s="14" t="n">
        <v>1</v>
      </c>
      <c r="F596" s="14" t="n">
        <v>1</v>
      </c>
      <c r="G596" s="14" t="n">
        <v>1</v>
      </c>
      <c r="H596" s="14" t="n">
        <v>1</v>
      </c>
    </row>
    <row r="597">
      <c r="A597" s="14" t="inlineStr">
        <is>
          <t>LVA|eef.ker</t>
        </is>
      </c>
      <c r="B597" s="14" t="inlineStr">
        <is>
          <t>LVA</t>
        </is>
      </c>
      <c r="C597" s="14" t="inlineStr">
        <is>
          <t>eef.ker</t>
        </is>
      </c>
      <c r="D597" s="14" t="n">
        <v>1</v>
      </c>
      <c r="E597" s="14" t="n">
        <v>1</v>
      </c>
      <c r="F597" s="14" t="n">
        <v>1</v>
      </c>
      <c r="G597" s="14" t="n">
        <v>1</v>
      </c>
      <c r="H597" s="14" t="n">
        <v>1</v>
      </c>
    </row>
    <row r="598">
      <c r="A598" s="14" t="inlineStr">
        <is>
          <t>LVA|eef.lpg</t>
        </is>
      </c>
      <c r="B598" s="14" t="inlineStr">
        <is>
          <t>LVA</t>
        </is>
      </c>
      <c r="C598" s="14" t="inlineStr">
        <is>
          <t>eef.lpg</t>
        </is>
      </c>
      <c r="D598" s="14" t="n">
        <v>1</v>
      </c>
      <c r="E598" s="14" t="n">
        <v>1</v>
      </c>
      <c r="F598" s="14" t="n">
        <v>1</v>
      </c>
      <c r="G598" s="14" t="n">
        <v>1</v>
      </c>
      <c r="H598" s="14" t="n">
        <v>1</v>
      </c>
    </row>
    <row r="599">
      <c r="A599" s="14" t="inlineStr">
        <is>
          <t>LVA|eef.nga</t>
        </is>
      </c>
      <c r="B599" s="14" t="inlineStr">
        <is>
          <t>LVA</t>
        </is>
      </c>
      <c r="C599" s="14" t="inlineStr">
        <is>
          <t>eef.nga</t>
        </is>
      </c>
      <c r="D599" s="14" t="n">
        <v>1</v>
      </c>
      <c r="E599" s="14" t="n">
        <v>1</v>
      </c>
      <c r="F599" s="14" t="n">
        <v>1</v>
      </c>
      <c r="G599" s="14" t="n">
        <v>1</v>
      </c>
      <c r="H599" s="14" t="n">
        <v>1</v>
      </c>
    </row>
    <row r="600">
      <c r="A600" s="14" t="inlineStr">
        <is>
          <t>LVA|eef.oop</t>
        </is>
      </c>
      <c r="B600" s="14" t="inlineStr">
        <is>
          <t>LVA</t>
        </is>
      </c>
      <c r="C600" s="14" t="inlineStr">
        <is>
          <t>eef.oop</t>
        </is>
      </c>
      <c r="D600" s="14" t="n">
        <v>1</v>
      </c>
      <c r="E600" s="14" t="n">
        <v>1</v>
      </c>
      <c r="F600" s="14" t="n">
        <v>1</v>
      </c>
      <c r="G600" s="14" t="n">
        <v>1</v>
      </c>
      <c r="H600" s="14" t="n">
        <v>1</v>
      </c>
    </row>
    <row r="601">
      <c r="A601" s="14" t="inlineStr">
        <is>
          <t>LVA|eer.all</t>
        </is>
      </c>
      <c r="B601" s="14" t="inlineStr">
        <is>
          <t>LVA</t>
        </is>
      </c>
      <c r="C601" s="14" t="inlineStr">
        <is>
          <t>eer.all</t>
        </is>
      </c>
      <c r="D601" s="14" t="n">
        <v>49.779548</v>
      </c>
      <c r="E601" s="14" t="n">
        <v>86.52610799999999</v>
      </c>
      <c r="F601" s="14" t="n">
        <v>96.298125</v>
      </c>
      <c r="G601" s="14" t="n">
        <v>61.301547</v>
      </c>
      <c r="H601" s="14" t="n">
        <v>70.370124</v>
      </c>
    </row>
    <row r="602">
      <c r="A602" s="14" t="inlineStr">
        <is>
          <t>LVA|ees.ind</t>
        </is>
      </c>
      <c r="B602" s="14" t="inlineStr">
        <is>
          <t>LVA</t>
        </is>
      </c>
      <c r="C602" s="14" t="inlineStr">
        <is>
          <t>ees.ind</t>
        </is>
      </c>
      <c r="D602" s="14" t="n">
        <v>1</v>
      </c>
      <c r="E602" s="14" t="n">
        <v>1</v>
      </c>
      <c r="F602" s="14" t="n">
        <v>1</v>
      </c>
      <c r="G602" s="14" t="n">
        <v>1</v>
      </c>
      <c r="H602" s="14" t="n">
        <v>1</v>
      </c>
    </row>
    <row r="603">
      <c r="A603" s="14" t="inlineStr">
        <is>
          <t>LVA|ees.pow</t>
        </is>
      </c>
      <c r="B603" s="14" t="inlineStr">
        <is>
          <t>LVA</t>
        </is>
      </c>
      <c r="C603" s="14" t="inlineStr">
        <is>
          <t>ees.pow</t>
        </is>
      </c>
      <c r="D603" s="14" t="n">
        <v>0.157698</v>
      </c>
      <c r="E603" s="14" t="n">
        <v>0.231099</v>
      </c>
      <c r="F603" s="14" t="n">
        <v>0.228291</v>
      </c>
      <c r="G603" s="14" t="n">
        <v>0.195889</v>
      </c>
      <c r="H603" s="14" t="n">
        <v>0.195889</v>
      </c>
    </row>
    <row r="604">
      <c r="A604" s="14" t="inlineStr">
        <is>
          <t>MEX|ecf.coa</t>
        </is>
      </c>
      <c r="B604" s="14" t="inlineStr">
        <is>
          <t>MEX</t>
        </is>
      </c>
      <c r="C604" s="14" t="inlineStr">
        <is>
          <t>ecf.coa</t>
        </is>
      </c>
      <c r="D604" s="14" t="n">
        <v>1</v>
      </c>
      <c r="E604" s="14" t="n">
        <v>1</v>
      </c>
      <c r="F604" s="14" t="n">
        <v>1</v>
      </c>
      <c r="G604" s="14" t="n">
        <v>1</v>
      </c>
      <c r="H604" s="14" t="n">
        <v>1</v>
      </c>
    </row>
    <row r="605">
      <c r="A605" s="14" t="inlineStr">
        <is>
          <t>MEX|ecf.die</t>
        </is>
      </c>
      <c r="B605" s="14" t="inlineStr">
        <is>
          <t>MEX</t>
        </is>
      </c>
      <c r="C605" s="14" t="inlineStr">
        <is>
          <t>ecf.die</t>
        </is>
      </c>
      <c r="D605" s="14" t="n">
        <v>1</v>
      </c>
      <c r="E605" s="14" t="n">
        <v>1</v>
      </c>
      <c r="F605" s="14" t="n">
        <v>1</v>
      </c>
      <c r="G605" s="14" t="n">
        <v>1</v>
      </c>
      <c r="H605" s="14" t="n">
        <v>1</v>
      </c>
    </row>
    <row r="606">
      <c r="A606" s="14" t="inlineStr">
        <is>
          <t>MEX|ecf.gso</t>
        </is>
      </c>
      <c r="B606" s="14" t="inlineStr">
        <is>
          <t>MEX</t>
        </is>
      </c>
      <c r="C606" s="14" t="inlineStr">
        <is>
          <t>ecf.gso</t>
        </is>
      </c>
      <c r="D606" s="14" t="n">
        <v>1</v>
      </c>
      <c r="E606" s="14" t="n">
        <v>1</v>
      </c>
      <c r="F606" s="14" t="n">
        <v>1</v>
      </c>
      <c r="G606" s="14" t="n">
        <v>1</v>
      </c>
      <c r="H606" s="14" t="n">
        <v>1</v>
      </c>
    </row>
    <row r="607">
      <c r="A607" s="14" t="inlineStr">
        <is>
          <t>MEX|ecf.jfu</t>
        </is>
      </c>
      <c r="B607" s="14" t="inlineStr">
        <is>
          <t>MEX</t>
        </is>
      </c>
      <c r="C607" s="14" t="inlineStr">
        <is>
          <t>ecf.jfu</t>
        </is>
      </c>
      <c r="D607" s="14" t="n">
        <v>1</v>
      </c>
      <c r="E607" s="14" t="n">
        <v>1</v>
      </c>
      <c r="F607" s="14" t="n">
        <v>1</v>
      </c>
      <c r="G607" s="14" t="n">
        <v>1</v>
      </c>
      <c r="H607" s="14" t="n">
        <v>1</v>
      </c>
    </row>
    <row r="608">
      <c r="A608" s="14" t="inlineStr">
        <is>
          <t>MEX|ecf.ker</t>
        </is>
      </c>
      <c r="B608" s="14" t="inlineStr">
        <is>
          <t>MEX</t>
        </is>
      </c>
      <c r="C608" s="14" t="inlineStr">
        <is>
          <t>ecf.ker</t>
        </is>
      </c>
      <c r="D608" s="14" t="n">
        <v>1</v>
      </c>
      <c r="E608" s="14" t="n">
        <v>1</v>
      </c>
      <c r="F608" s="14" t="n">
        <v>1</v>
      </c>
      <c r="G608" s="14" t="n">
        <v>1</v>
      </c>
      <c r="H608" s="14" t="n">
        <v>1</v>
      </c>
    </row>
    <row r="609">
      <c r="A609" s="14" t="inlineStr">
        <is>
          <t>MEX|ecf.lpg</t>
        </is>
      </c>
      <c r="B609" s="14" t="inlineStr">
        <is>
          <t>MEX</t>
        </is>
      </c>
      <c r="C609" s="14" t="inlineStr">
        <is>
          <t>ecf.lpg</t>
        </is>
      </c>
      <c r="D609" s="14" t="n">
        <v>1</v>
      </c>
      <c r="E609" s="14" t="n">
        <v>1</v>
      </c>
      <c r="F609" s="14" t="n">
        <v>1</v>
      </c>
      <c r="G609" s="14" t="n">
        <v>1</v>
      </c>
      <c r="H609" s="14" t="n">
        <v>1</v>
      </c>
    </row>
    <row r="610">
      <c r="A610" s="14" t="inlineStr">
        <is>
          <t>MEX|ecf.oop</t>
        </is>
      </c>
      <c r="B610" s="14" t="inlineStr">
        <is>
          <t>MEX</t>
        </is>
      </c>
      <c r="C610" s="14" t="inlineStr">
        <is>
          <t>ecf.oop</t>
        </is>
      </c>
      <c r="D610" s="14" t="n">
        <v>1</v>
      </c>
      <c r="E610" s="14" t="n">
        <v>1</v>
      </c>
      <c r="F610" s="14" t="n">
        <v>1</v>
      </c>
      <c r="G610" s="14" t="n">
        <v>1</v>
      </c>
      <c r="H610" s="14" t="n">
        <v>1</v>
      </c>
    </row>
    <row r="611">
      <c r="A611" s="14" t="inlineStr">
        <is>
          <t>MEX|ecr.all</t>
        </is>
      </c>
      <c r="B611" s="14" t="inlineStr">
        <is>
          <t>MEX</t>
        </is>
      </c>
      <c r="C611" s="14" t="inlineStr">
        <is>
          <t>ecr.all</t>
        </is>
      </c>
      <c r="D611" s="14" t="n">
        <v>2.890223</v>
      </c>
      <c r="E611" s="14" t="n">
        <v>3.196555</v>
      </c>
      <c r="F611" s="14" t="n">
        <v>3.789652</v>
      </c>
      <c r="G611" s="14" t="n">
        <v>4.305145</v>
      </c>
      <c r="H611" s="14" t="n">
        <v>3.942786</v>
      </c>
    </row>
    <row r="612">
      <c r="A612" s="14" t="inlineStr">
        <is>
          <t>MEX|ecr.coa</t>
        </is>
      </c>
      <c r="B612" s="14" t="inlineStr">
        <is>
          <t>MEX</t>
        </is>
      </c>
      <c r="C612" s="14" t="inlineStr">
        <is>
          <t>ecr.coa</t>
        </is>
      </c>
      <c r="D612" s="14" t="n">
        <v>0.721006</v>
      </c>
      <c r="E612" s="14" t="n">
        <v>0.797427</v>
      </c>
      <c r="F612" s="14" t="n">
        <v>0.945384</v>
      </c>
      <c r="G612" s="14" t="n">
        <v>1.07398</v>
      </c>
      <c r="H612" s="14" t="n">
        <v>3.942786</v>
      </c>
    </row>
    <row r="613">
      <c r="A613" s="14" t="inlineStr">
        <is>
          <t>MEX|ecr.die</t>
        </is>
      </c>
      <c r="B613" s="14" t="inlineStr">
        <is>
          <t>MEX</t>
        </is>
      </c>
      <c r="C613" s="14" t="inlineStr">
        <is>
          <t>ecr.die</t>
        </is>
      </c>
      <c r="D613" s="14" t="n">
        <v>3.006919</v>
      </c>
      <c r="E613" s="14" t="n">
        <v>3.325616</v>
      </c>
      <c r="F613" s="14" t="n">
        <v>3.942662</v>
      </c>
      <c r="G613" s="14" t="n">
        <v>4.478957</v>
      </c>
      <c r="H613" s="14" t="n">
        <v>3.942786</v>
      </c>
    </row>
    <row r="614">
      <c r="A614" s="14" t="inlineStr">
        <is>
          <t>MEX|ecr.gso</t>
        </is>
      </c>
      <c r="B614" s="14" t="inlineStr">
        <is>
          <t>MEX</t>
        </is>
      </c>
      <c r="C614" s="14" t="inlineStr">
        <is>
          <t>ecr.gso</t>
        </is>
      </c>
      <c r="D614" s="14" t="n">
        <v>2.875772</v>
      </c>
      <c r="E614" s="14" t="n">
        <v>3.180572</v>
      </c>
      <c r="F614" s="14" t="n">
        <v>3.770704</v>
      </c>
      <c r="G614" s="14" t="n">
        <v>4.283619</v>
      </c>
      <c r="H614" s="14" t="n">
        <v>3.942786</v>
      </c>
    </row>
    <row r="615">
      <c r="A615" s="14" t="inlineStr">
        <is>
          <t>MEX|ecr.jfu</t>
        </is>
      </c>
      <c r="B615" s="14" t="inlineStr">
        <is>
          <t>MEX</t>
        </is>
      </c>
      <c r="C615" s="14" t="inlineStr">
        <is>
          <t>ecr.jfu</t>
        </is>
      </c>
      <c r="D615" s="14" t="n">
        <v>3.111194</v>
      </c>
      <c r="E615" s="14" t="n">
        <v>3.44095</v>
      </c>
      <c r="F615" s="14" t="n">
        <v>4.079374</v>
      </c>
      <c r="G615" s="14" t="n">
        <v>4.634269</v>
      </c>
      <c r="H615" s="14" t="n">
        <v>3.942786</v>
      </c>
    </row>
    <row r="616">
      <c r="A616" s="14" t="inlineStr">
        <is>
          <t>MEX|ecr.ker</t>
        </is>
      </c>
      <c r="B616" s="14" t="inlineStr">
        <is>
          <t>MEX</t>
        </is>
      </c>
      <c r="C616" s="14" t="inlineStr">
        <is>
          <t>ecr.ker</t>
        </is>
      </c>
      <c r="D616" s="14" t="n">
        <v>3.111194</v>
      </c>
      <c r="E616" s="14" t="n">
        <v>3.44095</v>
      </c>
      <c r="F616" s="14" t="n">
        <v>4.079374</v>
      </c>
      <c r="G616" s="14" t="n">
        <v>4.634269</v>
      </c>
      <c r="H616" s="14" t="n">
        <v>3.942786</v>
      </c>
    </row>
    <row r="617">
      <c r="A617" s="14" t="inlineStr">
        <is>
          <t>MEX|ecr.lpg</t>
        </is>
      </c>
      <c r="B617" s="14" t="inlineStr">
        <is>
          <t>MEX</t>
        </is>
      </c>
      <c r="C617" s="14" t="inlineStr">
        <is>
          <t>ecr.lpg</t>
        </is>
      </c>
      <c r="D617" s="14" t="n">
        <v>23.593004</v>
      </c>
      <c r="E617" s="14" t="n">
        <v>2.609357</v>
      </c>
      <c r="F617" s="14" t="n">
        <v>3.093483</v>
      </c>
      <c r="G617" s="14" t="n">
        <v>3.514268</v>
      </c>
      <c r="H617" s="14" t="n">
        <v>3.942786</v>
      </c>
    </row>
    <row r="618">
      <c r="A618" s="14" t="inlineStr">
        <is>
          <t>MEX|ecr.oop</t>
        </is>
      </c>
      <c r="B618" s="14" t="inlineStr">
        <is>
          <t>MEX</t>
        </is>
      </c>
      <c r="C618" s="14" t="inlineStr">
        <is>
          <t>ecr.oop</t>
        </is>
      </c>
      <c r="D618" s="14" t="n">
        <v>2.878835</v>
      </c>
      <c r="E618" s="14" t="n">
        <v>3.183957</v>
      </c>
      <c r="F618" s="14" t="n">
        <v>3.774702</v>
      </c>
      <c r="G618" s="14" t="n">
        <v>2.921828</v>
      </c>
      <c r="H618" s="14" t="n">
        <v>3.942786</v>
      </c>
    </row>
    <row r="619">
      <c r="A619" s="14" t="inlineStr">
        <is>
          <t>MEX|ecs.ind</t>
        </is>
      </c>
      <c r="B619" s="14" t="inlineStr">
        <is>
          <t>MEX</t>
        </is>
      </c>
      <c r="C619" s="14" t="inlineStr">
        <is>
          <t>ecs.ind</t>
        </is>
      </c>
      <c r="D619" s="14" t="n">
        <v>0.234376</v>
      </c>
      <c r="E619" s="14" t="n">
        <v>0.229585</v>
      </c>
      <c r="F619" s="14" t="n">
        <v>0.225325</v>
      </c>
      <c r="G619" s="14" t="n">
        <v>0.225325</v>
      </c>
      <c r="H619" s="14" t="n">
        <v>0.225325</v>
      </c>
    </row>
    <row r="620">
      <c r="A620" s="14" t="inlineStr">
        <is>
          <t>MEX|ecs.pow</t>
        </is>
      </c>
      <c r="B620" s="14" t="inlineStr">
        <is>
          <t>MEX</t>
        </is>
      </c>
      <c r="C620" s="14" t="inlineStr">
        <is>
          <t>ecs.pow</t>
        </is>
      </c>
      <c r="D620" s="14" t="n">
        <v>0.234376</v>
      </c>
      <c r="E620" s="14" t="n">
        <v>0.229585</v>
      </c>
      <c r="F620" s="14" t="n">
        <v>0.225325</v>
      </c>
      <c r="G620" s="14" t="n">
        <v>0.225325</v>
      </c>
      <c r="H620" s="14" t="n">
        <v>0.225325</v>
      </c>
    </row>
    <row r="621">
      <c r="A621" s="14" t="inlineStr">
        <is>
          <t>MEX|ecs.res</t>
        </is>
      </c>
      <c r="B621" s="14" t="inlineStr">
        <is>
          <t>MEX</t>
        </is>
      </c>
      <c r="C621" s="14" t="inlineStr">
        <is>
          <t>ecs.res</t>
        </is>
      </c>
      <c r="D621" s="14" t="n">
        <v>0.234376</v>
      </c>
      <c r="E621" s="14" t="n">
        <v>0.229585</v>
      </c>
      <c r="F621" s="14" t="n">
        <v>0.225325</v>
      </c>
      <c r="G621" s="14" t="n">
        <v>0.225325</v>
      </c>
      <c r="H621" s="14" t="n">
        <v>0.225325</v>
      </c>
    </row>
    <row r="622">
      <c r="A622" s="14" t="inlineStr">
        <is>
          <t>MEX|ecs.trs</t>
        </is>
      </c>
      <c r="B622" s="14" t="inlineStr">
        <is>
          <t>MEX</t>
        </is>
      </c>
      <c r="C622" s="14" t="inlineStr">
        <is>
          <t>ecs.trs</t>
        </is>
      </c>
      <c r="D622" s="14" t="n">
        <v>0.234376</v>
      </c>
      <c r="E622" s="14" t="n">
        <v>0.229585</v>
      </c>
      <c r="F622" s="14" t="n">
        <v>0.225325</v>
      </c>
      <c r="G622" s="14" t="n">
        <v>0.225325</v>
      </c>
      <c r="H622" s="14" t="n">
        <v>0.225325</v>
      </c>
    </row>
    <row r="623">
      <c r="A623" s="14" t="inlineStr">
        <is>
          <t>MEX|eef.coa</t>
        </is>
      </c>
      <c r="B623" s="14" t="inlineStr">
        <is>
          <t>MEX</t>
        </is>
      </c>
      <c r="C623" s="14" t="inlineStr">
        <is>
          <t>eef.coa</t>
        </is>
      </c>
      <c r="D623" s="14" t="n">
        <v>1</v>
      </c>
      <c r="E623" s="14" t="n">
        <v>1</v>
      </c>
      <c r="F623" s="14" t="n">
        <v>1</v>
      </c>
      <c r="G623" s="14" t="n">
        <v>1</v>
      </c>
      <c r="H623" s="14" t="n">
        <v>1</v>
      </c>
    </row>
    <row r="624">
      <c r="A624" s="14" t="inlineStr">
        <is>
          <t>MEX|eef.die</t>
        </is>
      </c>
      <c r="B624" s="14" t="inlineStr">
        <is>
          <t>MEX</t>
        </is>
      </c>
      <c r="C624" s="14" t="inlineStr">
        <is>
          <t>eef.die</t>
        </is>
      </c>
      <c r="D624" s="14" t="n">
        <v>1</v>
      </c>
      <c r="E624" s="14" t="n">
        <v>1</v>
      </c>
      <c r="F624" s="14" t="n">
        <v>1</v>
      </c>
      <c r="G624" s="14" t="n">
        <v>1</v>
      </c>
      <c r="H624" s="14" t="n">
        <v>1</v>
      </c>
    </row>
    <row r="625">
      <c r="A625" s="14" t="inlineStr">
        <is>
          <t>MEX|eef.gso</t>
        </is>
      </c>
      <c r="B625" s="14" t="inlineStr">
        <is>
          <t>MEX</t>
        </is>
      </c>
      <c r="C625" s="14" t="inlineStr">
        <is>
          <t>eef.gso</t>
        </is>
      </c>
      <c r="D625" s="14" t="n">
        <v>1</v>
      </c>
      <c r="E625" s="14" t="n">
        <v>1</v>
      </c>
      <c r="F625" s="14" t="n">
        <v>1</v>
      </c>
      <c r="G625" s="14" t="n">
        <v>1</v>
      </c>
      <c r="H625" s="14" t="n">
        <v>1</v>
      </c>
    </row>
    <row r="626">
      <c r="A626" s="14" t="inlineStr">
        <is>
          <t>MEX|eef.ker</t>
        </is>
      </c>
      <c r="B626" s="14" t="inlineStr">
        <is>
          <t>MEX</t>
        </is>
      </c>
      <c r="C626" s="14" t="inlineStr">
        <is>
          <t>eef.ker</t>
        </is>
      </c>
      <c r="D626" s="14" t="n">
        <v>1</v>
      </c>
      <c r="E626" s="14" t="n">
        <v>1</v>
      </c>
      <c r="F626" s="14" t="n">
        <v>1</v>
      </c>
      <c r="G626" s="14" t="n">
        <v>1</v>
      </c>
      <c r="H626" s="14" t="n">
        <v>1</v>
      </c>
    </row>
    <row r="627">
      <c r="A627" s="14" t="inlineStr">
        <is>
          <t>MEX|eef.lpg</t>
        </is>
      </c>
      <c r="B627" s="14" t="inlineStr">
        <is>
          <t>MEX</t>
        </is>
      </c>
      <c r="C627" s="14" t="inlineStr">
        <is>
          <t>eef.lpg</t>
        </is>
      </c>
      <c r="D627" s="14" t="n">
        <v>1</v>
      </c>
      <c r="E627" s="14" t="n">
        <v>1</v>
      </c>
      <c r="F627" s="14" t="n">
        <v>1</v>
      </c>
      <c r="G627" s="14" t="n">
        <v>1</v>
      </c>
      <c r="H627" s="14" t="n">
        <v>1</v>
      </c>
    </row>
    <row r="628">
      <c r="A628" s="14" t="inlineStr">
        <is>
          <t>MEX|eef.nga</t>
        </is>
      </c>
      <c r="B628" s="14" t="inlineStr">
        <is>
          <t>MEX</t>
        </is>
      </c>
      <c r="C628" s="14" t="inlineStr">
        <is>
          <t>eef.nga</t>
        </is>
      </c>
      <c r="D628" s="14" t="n">
        <v>1</v>
      </c>
      <c r="E628" s="14" t="n">
        <v>1</v>
      </c>
      <c r="F628" s="14" t="n">
        <v>1</v>
      </c>
      <c r="G628" s="14" t="n">
        <v>1</v>
      </c>
      <c r="H628" s="14" t="n">
        <v>1</v>
      </c>
    </row>
    <row r="629">
      <c r="A629" s="14" t="inlineStr">
        <is>
          <t>MEX|eef.oop</t>
        </is>
      </c>
      <c r="B629" s="14" t="inlineStr">
        <is>
          <t>MEX</t>
        </is>
      </c>
      <c r="C629" s="14" t="inlineStr">
        <is>
          <t>eef.oop</t>
        </is>
      </c>
      <c r="D629" s="14" t="n">
        <v>1</v>
      </c>
      <c r="E629" s="14" t="n">
        <v>1</v>
      </c>
      <c r="F629" s="14" t="n">
        <v>1</v>
      </c>
      <c r="G629" s="14" t="n">
        <v>1</v>
      </c>
      <c r="H629" s="14" t="n">
        <v>1</v>
      </c>
    </row>
    <row r="630">
      <c r="A630" s="14" t="inlineStr">
        <is>
          <t>MEX|ees.ind</t>
        </is>
      </c>
      <c r="B630" s="14" t="inlineStr">
        <is>
          <t>MEX</t>
        </is>
      </c>
      <c r="C630" s="14" t="inlineStr">
        <is>
          <t>ees.ind</t>
        </is>
      </c>
      <c r="D630" s="14" t="n">
        <v>1</v>
      </c>
      <c r="E630" s="14" t="n">
        <v>1</v>
      </c>
      <c r="F630" s="14" t="n">
        <v>1</v>
      </c>
      <c r="G630" s="14" t="n">
        <v>1</v>
      </c>
      <c r="H630" s="14" t="n">
        <v>1</v>
      </c>
    </row>
    <row r="631">
      <c r="A631" s="14" t="inlineStr">
        <is>
          <t>MEX|ees.pow</t>
        </is>
      </c>
      <c r="B631" s="14" t="inlineStr">
        <is>
          <t>MEX</t>
        </is>
      </c>
      <c r="C631" s="14" t="inlineStr">
        <is>
          <t>ees.pow</t>
        </is>
      </c>
      <c r="D631" s="14" t="n">
        <v>1</v>
      </c>
      <c r="E631" s="14" t="n">
        <v>1</v>
      </c>
      <c r="F631" s="14" t="n">
        <v>1</v>
      </c>
      <c r="G631" s="14" t="n">
        <v>1</v>
      </c>
      <c r="H631" s="14" t="n">
        <v>1</v>
      </c>
    </row>
    <row r="632">
      <c r="A632" s="14" t="inlineStr">
        <is>
          <t>MLT|eef.bio</t>
        </is>
      </c>
      <c r="B632" s="14" t="inlineStr">
        <is>
          <t>MLT</t>
        </is>
      </c>
      <c r="C632" s="14" t="inlineStr">
        <is>
          <t>eef.bio</t>
        </is>
      </c>
      <c r="D632" s="14" t="n">
        <v>0</v>
      </c>
      <c r="E632" s="14" t="n">
        <v>1</v>
      </c>
      <c r="F632" s="14" t="n">
        <v>1</v>
      </c>
      <c r="G632" s="14" t="n">
        <v>1</v>
      </c>
      <c r="H632" s="14" t="n">
        <v>1</v>
      </c>
    </row>
    <row r="633">
      <c r="A633" s="14" t="inlineStr">
        <is>
          <t>MLT|eef.coa</t>
        </is>
      </c>
      <c r="B633" s="14" t="inlineStr">
        <is>
          <t>MLT</t>
        </is>
      </c>
      <c r="C633" s="14" t="inlineStr">
        <is>
          <t>eef.coa</t>
        </is>
      </c>
      <c r="D633" s="14" t="n">
        <v>1</v>
      </c>
      <c r="E633" s="14" t="n">
        <v>1</v>
      </c>
      <c r="F633" s="14" t="n">
        <v>1</v>
      </c>
      <c r="G633" s="14" t="n">
        <v>1</v>
      </c>
      <c r="H633" s="14" t="n">
        <v>1</v>
      </c>
    </row>
    <row r="634">
      <c r="A634" s="14" t="inlineStr">
        <is>
          <t>MLT|eef.die</t>
        </is>
      </c>
      <c r="B634" s="14" t="inlineStr">
        <is>
          <t>MLT</t>
        </is>
      </c>
      <c r="C634" s="14" t="inlineStr">
        <is>
          <t>eef.die</t>
        </is>
      </c>
      <c r="D634" s="14" t="n">
        <v>1</v>
      </c>
      <c r="E634" s="14" t="n">
        <v>1</v>
      </c>
      <c r="F634" s="14" t="n">
        <v>1</v>
      </c>
      <c r="G634" s="14" t="n">
        <v>1</v>
      </c>
      <c r="H634" s="14" t="n">
        <v>1</v>
      </c>
    </row>
    <row r="635">
      <c r="A635" s="14" t="inlineStr">
        <is>
          <t>MLT|eef.gso</t>
        </is>
      </c>
      <c r="B635" s="14" t="inlineStr">
        <is>
          <t>MLT</t>
        </is>
      </c>
      <c r="C635" s="14" t="inlineStr">
        <is>
          <t>eef.gso</t>
        </is>
      </c>
      <c r="D635" s="14" t="n">
        <v>1</v>
      </c>
      <c r="E635" s="14" t="n">
        <v>1</v>
      </c>
      <c r="F635" s="14" t="n">
        <v>1</v>
      </c>
      <c r="G635" s="14" t="n">
        <v>1</v>
      </c>
      <c r="H635" s="14" t="n">
        <v>1</v>
      </c>
    </row>
    <row r="636">
      <c r="A636" s="14" t="inlineStr">
        <is>
          <t>MLT|eef.jfu</t>
        </is>
      </c>
      <c r="B636" s="14" t="inlineStr">
        <is>
          <t>MLT</t>
        </is>
      </c>
      <c r="C636" s="14" t="inlineStr">
        <is>
          <t>eef.jfu</t>
        </is>
      </c>
      <c r="D636" s="14" t="n">
        <v>1</v>
      </c>
      <c r="E636" s="14" t="n">
        <v>1</v>
      </c>
      <c r="F636" s="14" t="n">
        <v>1</v>
      </c>
      <c r="G636" s="14" t="n">
        <v>1</v>
      </c>
      <c r="H636" s="14" t="n">
        <v>1</v>
      </c>
    </row>
    <row r="637">
      <c r="A637" s="14" t="inlineStr">
        <is>
          <t>MLT|eef.ker</t>
        </is>
      </c>
      <c r="B637" s="14" t="inlineStr">
        <is>
          <t>MLT</t>
        </is>
      </c>
      <c r="C637" s="14" t="inlineStr">
        <is>
          <t>eef.ker</t>
        </is>
      </c>
      <c r="D637" s="14" t="n">
        <v>1</v>
      </c>
      <c r="E637" s="14" t="n">
        <v>1</v>
      </c>
      <c r="F637" s="14" t="n">
        <v>1</v>
      </c>
      <c r="G637" s="14" t="n">
        <v>1</v>
      </c>
      <c r="H637" s="14" t="n">
        <v>1</v>
      </c>
    </row>
    <row r="638">
      <c r="A638" s="14" t="inlineStr">
        <is>
          <t>MLT|eef.lpg</t>
        </is>
      </c>
      <c r="B638" s="14" t="inlineStr">
        <is>
          <t>MLT</t>
        </is>
      </c>
      <c r="C638" s="14" t="inlineStr">
        <is>
          <t>eef.lpg</t>
        </is>
      </c>
      <c r="D638" s="14" t="n">
        <v>1</v>
      </c>
      <c r="E638" s="14" t="n">
        <v>1</v>
      </c>
      <c r="F638" s="14" t="n">
        <v>1</v>
      </c>
      <c r="G638" s="14" t="n">
        <v>1</v>
      </c>
      <c r="H638" s="14" t="n">
        <v>1</v>
      </c>
    </row>
    <row r="639">
      <c r="A639" s="14" t="inlineStr">
        <is>
          <t>MLT|eef.nga</t>
        </is>
      </c>
      <c r="B639" s="14" t="inlineStr">
        <is>
          <t>MLT</t>
        </is>
      </c>
      <c r="C639" s="14" t="inlineStr">
        <is>
          <t>eef.nga</t>
        </is>
      </c>
      <c r="D639" s="14" t="n">
        <v>1</v>
      </c>
      <c r="E639" s="14" t="n">
        <v>1</v>
      </c>
      <c r="F639" s="14" t="n">
        <v>1</v>
      </c>
      <c r="G639" s="14" t="n">
        <v>1</v>
      </c>
      <c r="H639" s="14" t="n">
        <v>1</v>
      </c>
    </row>
    <row r="640">
      <c r="A640" s="14" t="inlineStr">
        <is>
          <t>MLT|eef.oop</t>
        </is>
      </c>
      <c r="B640" s="14" t="inlineStr">
        <is>
          <t>MLT</t>
        </is>
      </c>
      <c r="C640" s="14" t="inlineStr">
        <is>
          <t>eef.oop</t>
        </is>
      </c>
      <c r="D640" s="14" t="n">
        <v>1</v>
      </c>
      <c r="E640" s="14" t="n">
        <v>1</v>
      </c>
      <c r="F640" s="14" t="n">
        <v>1</v>
      </c>
      <c r="G640" s="14" t="n">
        <v>1</v>
      </c>
      <c r="H640" s="14" t="n">
        <v>1</v>
      </c>
    </row>
    <row r="641">
      <c r="A641" s="14" t="inlineStr">
        <is>
          <t>MLT|eer.all</t>
        </is>
      </c>
      <c r="B641" s="14" t="inlineStr">
        <is>
          <t>MLT</t>
        </is>
      </c>
      <c r="C641" s="14" t="inlineStr">
        <is>
          <t>eer.all</t>
        </is>
      </c>
      <c r="D641" s="14" t="n">
        <v>49.779548</v>
      </c>
      <c r="E641" s="14" t="n">
        <v>86.52610799999999</v>
      </c>
      <c r="F641" s="14" t="n">
        <v>96.298125</v>
      </c>
      <c r="G641" s="14" t="n">
        <v>61.301547</v>
      </c>
      <c r="H641" s="14" t="n">
        <v>70.370124</v>
      </c>
    </row>
    <row r="642">
      <c r="A642" s="14" t="inlineStr">
        <is>
          <t>MLT|ees.ind</t>
        </is>
      </c>
      <c r="B642" s="14" t="inlineStr">
        <is>
          <t>MLT</t>
        </is>
      </c>
      <c r="C642" s="14" t="inlineStr">
        <is>
          <t>ees.ind</t>
        </is>
      </c>
      <c r="D642" s="14" t="n">
        <v>1</v>
      </c>
      <c r="E642" s="14" t="n">
        <v>1</v>
      </c>
      <c r="F642" s="14" t="n">
        <v>1</v>
      </c>
      <c r="G642" s="14" t="n">
        <v>0</v>
      </c>
      <c r="H642" s="14" t="n">
        <v>0</v>
      </c>
    </row>
    <row r="643">
      <c r="A643" s="14" t="inlineStr">
        <is>
          <t>MNE|eef.coa</t>
        </is>
      </c>
      <c r="B643" s="14" t="inlineStr">
        <is>
          <t>MNE</t>
        </is>
      </c>
      <c r="C643" s="14" t="inlineStr">
        <is>
          <t>eef.coa</t>
        </is>
      </c>
      <c r="D643" s="14" t="n"/>
      <c r="E643" s="14" t="n"/>
      <c r="F643" s="14" t="n">
        <v>1</v>
      </c>
      <c r="G643" s="14" t="n">
        <v>1</v>
      </c>
      <c r="H643" s="14" t="n">
        <v>1</v>
      </c>
    </row>
    <row r="644">
      <c r="A644" s="14" t="inlineStr">
        <is>
          <t>MNE|eef.die</t>
        </is>
      </c>
      <c r="B644" s="14" t="inlineStr">
        <is>
          <t>MNE</t>
        </is>
      </c>
      <c r="C644" s="14" t="inlineStr">
        <is>
          <t>eef.die</t>
        </is>
      </c>
      <c r="D644" s="14" t="n"/>
      <c r="E644" s="14" t="n"/>
      <c r="F644" s="14" t="n">
        <v>1</v>
      </c>
      <c r="G644" s="14" t="n">
        <v>1</v>
      </c>
      <c r="H644" s="14" t="n">
        <v>1</v>
      </c>
    </row>
    <row r="645">
      <c r="A645" s="14" t="inlineStr">
        <is>
          <t>MNE|eef.gso</t>
        </is>
      </c>
      <c r="B645" s="14" t="inlineStr">
        <is>
          <t>MNE</t>
        </is>
      </c>
      <c r="C645" s="14" t="inlineStr">
        <is>
          <t>eef.gso</t>
        </is>
      </c>
      <c r="D645" s="14" t="n"/>
      <c r="E645" s="14" t="n"/>
      <c r="F645" s="14" t="n">
        <v>1</v>
      </c>
      <c r="G645" s="14" t="n">
        <v>1</v>
      </c>
      <c r="H645" s="14" t="n">
        <v>1</v>
      </c>
    </row>
    <row r="646">
      <c r="A646" s="14" t="inlineStr">
        <is>
          <t>MNE|eef.ker</t>
        </is>
      </c>
      <c r="B646" s="14" t="inlineStr">
        <is>
          <t>MNE</t>
        </is>
      </c>
      <c r="C646" s="14" t="inlineStr">
        <is>
          <t>eef.ker</t>
        </is>
      </c>
      <c r="D646" s="14" t="n"/>
      <c r="E646" s="14" t="n"/>
      <c r="F646" s="14" t="n">
        <v>1</v>
      </c>
      <c r="G646" s="14" t="n">
        <v>1</v>
      </c>
      <c r="H646" s="14" t="n">
        <v>1</v>
      </c>
    </row>
    <row r="647">
      <c r="A647" s="14" t="inlineStr">
        <is>
          <t>MNE|eef.lpg</t>
        </is>
      </c>
      <c r="B647" s="14" t="inlineStr">
        <is>
          <t>MNE</t>
        </is>
      </c>
      <c r="C647" s="14" t="inlineStr">
        <is>
          <t>eef.lpg</t>
        </is>
      </c>
      <c r="D647" s="14" t="n"/>
      <c r="E647" s="14" t="n"/>
      <c r="F647" s="14" t="n">
        <v>1</v>
      </c>
      <c r="G647" s="14" t="n">
        <v>1</v>
      </c>
      <c r="H647" s="14" t="n">
        <v>1</v>
      </c>
    </row>
    <row r="648">
      <c r="A648" s="14" t="inlineStr">
        <is>
          <t>MNE|eef.nga</t>
        </is>
      </c>
      <c r="B648" s="14" t="inlineStr">
        <is>
          <t>MNE</t>
        </is>
      </c>
      <c r="C648" s="14" t="inlineStr">
        <is>
          <t>eef.nga</t>
        </is>
      </c>
      <c r="D648" s="14" t="n"/>
      <c r="E648" s="14" t="n"/>
      <c r="F648" s="14" t="n">
        <v>1</v>
      </c>
      <c r="G648" s="14" t="n">
        <v>1</v>
      </c>
      <c r="H648" s="14" t="n">
        <v>1</v>
      </c>
    </row>
    <row r="649">
      <c r="A649" s="14" t="inlineStr">
        <is>
          <t>MNE|eer.all</t>
        </is>
      </c>
      <c r="B649" s="14" t="inlineStr">
        <is>
          <t>MNE</t>
        </is>
      </c>
      <c r="C649" s="14" t="inlineStr">
        <is>
          <t>eer.all</t>
        </is>
      </c>
      <c r="D649" s="14" t="n"/>
      <c r="E649" s="14" t="n"/>
      <c r="F649" s="14" t="n">
        <v>25.7976</v>
      </c>
      <c r="G649" s="14" t="n">
        <v>25.7976</v>
      </c>
      <c r="H649" s="14" t="n">
        <v>25.8912</v>
      </c>
    </row>
    <row r="650">
      <c r="A650" s="14" t="inlineStr">
        <is>
          <t>MNE|ees.ind</t>
        </is>
      </c>
      <c r="B650" s="14" t="inlineStr">
        <is>
          <t>MNE</t>
        </is>
      </c>
      <c r="C650" s="14" t="inlineStr">
        <is>
          <t>ees.ind</t>
        </is>
      </c>
      <c r="D650" s="14" t="n"/>
      <c r="E650" s="14" t="n"/>
      <c r="F650" s="14" t="n">
        <v>1</v>
      </c>
      <c r="G650" s="14" t="n">
        <v>1</v>
      </c>
      <c r="H650" s="14" t="n">
        <v>1</v>
      </c>
    </row>
    <row r="651">
      <c r="A651" s="14" t="inlineStr">
        <is>
          <t>MNE|ees.pow</t>
        </is>
      </c>
      <c r="B651" s="14" t="inlineStr">
        <is>
          <t>MNE</t>
        </is>
      </c>
      <c r="C651" s="14" t="inlineStr">
        <is>
          <t>ees.pow</t>
        </is>
      </c>
      <c r="D651" s="14" t="n"/>
      <c r="E651" s="14" t="n"/>
      <c r="F651" s="14" t="n">
        <v>1</v>
      </c>
      <c r="G651" s="14" t="n">
        <v>1</v>
      </c>
      <c r="H651" s="14" t="n">
        <v>1</v>
      </c>
    </row>
    <row r="652">
      <c r="A652" s="14" t="inlineStr">
        <is>
          <t>MRT|ecf.die</t>
        </is>
      </c>
      <c r="B652" s="14" t="inlineStr">
        <is>
          <t>MRT</t>
        </is>
      </c>
      <c r="C652" s="14" t="inlineStr">
        <is>
          <t>ecf.die</t>
        </is>
      </c>
      <c r="D652" s="14" t="n"/>
      <c r="E652" s="14" t="n"/>
      <c r="F652" s="14" t="n"/>
      <c r="G652" s="14" t="n"/>
      <c r="H652" s="14" t="n">
        <v>1</v>
      </c>
    </row>
    <row r="653">
      <c r="A653" s="14" t="inlineStr">
        <is>
          <t>MRT|ecf.gso</t>
        </is>
      </c>
      <c r="B653" s="14" t="inlineStr">
        <is>
          <t>MRT</t>
        </is>
      </c>
      <c r="C653" s="14" t="inlineStr">
        <is>
          <t>ecf.gso</t>
        </is>
      </c>
      <c r="D653" s="14" t="n"/>
      <c r="E653" s="14" t="n"/>
      <c r="F653" s="14" t="n"/>
      <c r="G653" s="14" t="n"/>
      <c r="H653" s="14" t="n">
        <v>1</v>
      </c>
    </row>
    <row r="654">
      <c r="A654" s="14" t="inlineStr">
        <is>
          <t>MRT|ecf.ker</t>
        </is>
      </c>
      <c r="B654" s="14" t="inlineStr">
        <is>
          <t>MRT</t>
        </is>
      </c>
      <c r="C654" s="14" t="inlineStr">
        <is>
          <t>ecf.ker</t>
        </is>
      </c>
      <c r="D654" s="14" t="n"/>
      <c r="E654" s="14" t="n"/>
      <c r="F654" s="14" t="n"/>
      <c r="G654" s="14" t="n"/>
      <c r="H654" s="14" t="n">
        <v>1</v>
      </c>
    </row>
    <row r="655">
      <c r="A655" s="14" t="inlineStr">
        <is>
          <t>MRT|ecf.oop</t>
        </is>
      </c>
      <c r="B655" s="14" t="inlineStr">
        <is>
          <t>MRT</t>
        </is>
      </c>
      <c r="C655" s="14" t="inlineStr">
        <is>
          <t>ecf.oop</t>
        </is>
      </c>
      <c r="D655" s="14" t="n"/>
      <c r="E655" s="14" t="n"/>
      <c r="F655" s="14" t="n"/>
      <c r="G655" s="14" t="n"/>
      <c r="H655" s="14" t="n">
        <v>1</v>
      </c>
    </row>
    <row r="656">
      <c r="A656" s="14" t="inlineStr">
        <is>
          <t>MRT|ecr.all</t>
        </is>
      </c>
      <c r="B656" s="14" t="inlineStr">
        <is>
          <t>MRT</t>
        </is>
      </c>
      <c r="C656" s="14" t="inlineStr">
        <is>
          <t>ecr.all</t>
        </is>
      </c>
      <c r="D656" s="14" t="n"/>
      <c r="E656" s="14" t="n"/>
      <c r="F656" s="14" t="n"/>
      <c r="G656" s="14" t="n"/>
      <c r="H656" s="14" t="n">
        <v>5</v>
      </c>
    </row>
    <row r="657">
      <c r="A657" s="14" t="inlineStr">
        <is>
          <t>MRT|ecs.ind</t>
        </is>
      </c>
      <c r="B657" s="14" t="inlineStr">
        <is>
          <t>MRT</t>
        </is>
      </c>
      <c r="C657" s="14" t="inlineStr">
        <is>
          <t>ecs.ind</t>
        </is>
      </c>
      <c r="D657" s="14" t="n"/>
      <c r="E657" s="14" t="n"/>
      <c r="F657" s="14" t="n"/>
      <c r="G657" s="14" t="n"/>
      <c r="H657" s="14" t="n">
        <v>1</v>
      </c>
    </row>
    <row r="658">
      <c r="A658" s="14" t="inlineStr">
        <is>
          <t>MRT|ecs.pow</t>
        </is>
      </c>
      <c r="B658" s="14" t="inlineStr">
        <is>
          <t>MRT</t>
        </is>
      </c>
      <c r="C658" s="14" t="inlineStr">
        <is>
          <t>ecs.pow</t>
        </is>
      </c>
      <c r="D658" s="14" t="n"/>
      <c r="E658" s="14" t="n"/>
      <c r="F658" s="14" t="n"/>
      <c r="G658" s="14" t="n"/>
      <c r="H658" s="14" t="n">
        <v>1</v>
      </c>
    </row>
    <row r="659">
      <c r="A659" s="14" t="inlineStr">
        <is>
          <t>MRT|ecs.res</t>
        </is>
      </c>
      <c r="B659" s="14" t="inlineStr">
        <is>
          <t>MRT</t>
        </is>
      </c>
      <c r="C659" s="14" t="inlineStr">
        <is>
          <t>ecs.res</t>
        </is>
      </c>
      <c r="D659" s="14" t="n"/>
      <c r="E659" s="14" t="n"/>
      <c r="F659" s="14" t="n"/>
      <c r="G659" s="14" t="n"/>
      <c r="H659" s="14" t="n">
        <v>1</v>
      </c>
    </row>
    <row r="660">
      <c r="A660" s="14" t="inlineStr">
        <is>
          <t>MRT|ecs.trs</t>
        </is>
      </c>
      <c r="B660" s="14" t="inlineStr">
        <is>
          <t>MRT</t>
        </is>
      </c>
      <c r="C660" s="14" t="inlineStr">
        <is>
          <t>ecs.trs</t>
        </is>
      </c>
      <c r="D660" s="14" t="n"/>
      <c r="E660" s="14" t="n"/>
      <c r="F660" s="14" t="n"/>
      <c r="G660" s="14" t="n"/>
      <c r="H660" s="14" t="n">
        <v>1</v>
      </c>
    </row>
    <row r="661">
      <c r="A661" s="14" t="inlineStr">
        <is>
          <t>NLD|ecf.bio</t>
        </is>
      </c>
      <c r="B661" s="14" t="inlineStr">
        <is>
          <t>NLD</t>
        </is>
      </c>
      <c r="C661" s="14" t="inlineStr">
        <is>
          <t>ecf.bio</t>
        </is>
      </c>
      <c r="D661" s="14" t="n">
        <v>1</v>
      </c>
      <c r="E661" s="14" t="n">
        <v>1</v>
      </c>
      <c r="F661" s="14" t="n">
        <v>1</v>
      </c>
      <c r="G661" s="14" t="n">
        <v>1</v>
      </c>
      <c r="H661" s="14" t="n">
        <v>1</v>
      </c>
    </row>
    <row r="662">
      <c r="A662" s="14" t="inlineStr">
        <is>
          <t>NLD|ecf.coa</t>
        </is>
      </c>
      <c r="B662" s="14" t="inlineStr">
        <is>
          <t>NLD</t>
        </is>
      </c>
      <c r="C662" s="14" t="inlineStr">
        <is>
          <t>ecf.coa</t>
        </is>
      </c>
      <c r="D662" s="14" t="n">
        <v>1</v>
      </c>
      <c r="E662" s="14" t="n">
        <v>1</v>
      </c>
      <c r="F662" s="14" t="n">
        <v>1</v>
      </c>
      <c r="G662" s="14" t="n">
        <v>1</v>
      </c>
      <c r="H662" s="14" t="n">
        <v>1</v>
      </c>
    </row>
    <row r="663">
      <c r="A663" s="14" t="inlineStr">
        <is>
          <t>NLD|ecf.die</t>
        </is>
      </c>
      <c r="B663" s="14" t="inlineStr">
        <is>
          <t>NLD</t>
        </is>
      </c>
      <c r="C663" s="14" t="inlineStr">
        <is>
          <t>ecf.die</t>
        </is>
      </c>
      <c r="D663" s="14" t="n">
        <v>1</v>
      </c>
      <c r="E663" s="14" t="n">
        <v>1</v>
      </c>
      <c r="F663" s="14" t="n">
        <v>1</v>
      </c>
      <c r="G663" s="14" t="n">
        <v>1</v>
      </c>
      <c r="H663" s="14" t="n">
        <v>1</v>
      </c>
    </row>
    <row r="664">
      <c r="A664" s="14" t="inlineStr">
        <is>
          <t>NLD|ecf.gso</t>
        </is>
      </c>
      <c r="B664" s="14" t="inlineStr">
        <is>
          <t>NLD</t>
        </is>
      </c>
      <c r="C664" s="14" t="inlineStr">
        <is>
          <t>ecf.gso</t>
        </is>
      </c>
      <c r="D664" s="14" t="n">
        <v>1</v>
      </c>
      <c r="E664" s="14" t="n">
        <v>1</v>
      </c>
      <c r="F664" s="14" t="n">
        <v>1</v>
      </c>
      <c r="G664" s="14" t="n">
        <v>1</v>
      </c>
      <c r="H664" s="14" t="n">
        <v>1</v>
      </c>
    </row>
    <row r="665">
      <c r="A665" s="14" t="inlineStr">
        <is>
          <t>NLD|ecf.jfu</t>
        </is>
      </c>
      <c r="B665" s="14" t="inlineStr">
        <is>
          <t>NLD</t>
        </is>
      </c>
      <c r="C665" s="14" t="inlineStr">
        <is>
          <t>ecf.jfu</t>
        </is>
      </c>
      <c r="D665" s="14" t="n">
        <v>1</v>
      </c>
      <c r="E665" s="14" t="n">
        <v>1</v>
      </c>
      <c r="F665" s="14" t="n">
        <v>1</v>
      </c>
      <c r="G665" s="14" t="n">
        <v>1</v>
      </c>
      <c r="H665" s="14" t="n">
        <v>1</v>
      </c>
    </row>
    <row r="666">
      <c r="A666" s="14" t="inlineStr">
        <is>
          <t>NLD|ecf.ker</t>
        </is>
      </c>
      <c r="B666" s="14" t="inlineStr">
        <is>
          <t>NLD</t>
        </is>
      </c>
      <c r="C666" s="14" t="inlineStr">
        <is>
          <t>ecf.ker</t>
        </is>
      </c>
      <c r="D666" s="14" t="n">
        <v>1</v>
      </c>
      <c r="E666" s="14" t="n">
        <v>1</v>
      </c>
      <c r="F666" s="14" t="n">
        <v>1</v>
      </c>
      <c r="G666" s="14" t="n">
        <v>1</v>
      </c>
      <c r="H666" s="14" t="n">
        <v>1</v>
      </c>
    </row>
    <row r="667">
      <c r="A667" s="14" t="inlineStr">
        <is>
          <t>NLD|ecf.lpg</t>
        </is>
      </c>
      <c r="B667" s="14" t="inlineStr">
        <is>
          <t>NLD</t>
        </is>
      </c>
      <c r="C667" s="14" t="inlineStr">
        <is>
          <t>ecf.lpg</t>
        </is>
      </c>
      <c r="D667" s="14" t="n">
        <v>1</v>
      </c>
      <c r="E667" s="14" t="n">
        <v>1</v>
      </c>
      <c r="F667" s="14" t="n">
        <v>1</v>
      </c>
      <c r="G667" s="14" t="n">
        <v>1</v>
      </c>
      <c r="H667" s="14" t="n">
        <v>1</v>
      </c>
    </row>
    <row r="668">
      <c r="A668" s="14" t="inlineStr">
        <is>
          <t>NLD|ecf.nga</t>
        </is>
      </c>
      <c r="B668" s="14" t="inlineStr">
        <is>
          <t>NLD</t>
        </is>
      </c>
      <c r="C668" s="14" t="inlineStr">
        <is>
          <t>ecf.nga</t>
        </is>
      </c>
      <c r="D668" s="14" t="n">
        <v>1</v>
      </c>
      <c r="E668" s="14" t="n">
        <v>1</v>
      </c>
      <c r="F668" s="14" t="n">
        <v>1</v>
      </c>
      <c r="G668" s="14" t="n">
        <v>1</v>
      </c>
      <c r="H668" s="14" t="n">
        <v>1</v>
      </c>
    </row>
    <row r="669">
      <c r="A669" s="14" t="inlineStr">
        <is>
          <t>NLD|ecf.oop</t>
        </is>
      </c>
      <c r="B669" s="14" t="inlineStr">
        <is>
          <t>NLD</t>
        </is>
      </c>
      <c r="C669" s="14" t="inlineStr">
        <is>
          <t>ecf.oop</t>
        </is>
      </c>
      <c r="D669" s="14" t="n">
        <v>1</v>
      </c>
      <c r="E669" s="14" t="n">
        <v>1</v>
      </c>
      <c r="F669" s="14" t="n">
        <v>1</v>
      </c>
      <c r="G669" s="14" t="n">
        <v>1</v>
      </c>
      <c r="H669" s="14" t="n">
        <v>1</v>
      </c>
    </row>
    <row r="670">
      <c r="A670" s="14" t="inlineStr">
        <is>
          <t>NLD|ecr.all</t>
        </is>
      </c>
      <c r="B670" s="14" t="inlineStr">
        <is>
          <t>NLD</t>
        </is>
      </c>
      <c r="C670" s="14" t="inlineStr">
        <is>
          <t>ecr.all</t>
        </is>
      </c>
      <c r="D670" s="14" t="n">
        <v>35.238</v>
      </c>
      <c r="E670" s="14" t="n">
        <v>46.14</v>
      </c>
      <c r="F670" s="14" t="n">
        <v>60.83475</v>
      </c>
      <c r="G670" s="14" t="n">
        <v>71.48085</v>
      </c>
      <c r="H670" s="14" t="n">
        <v>94.82652</v>
      </c>
    </row>
    <row r="671">
      <c r="A671" s="14" t="inlineStr">
        <is>
          <t>NLD|ecs.ind</t>
        </is>
      </c>
      <c r="B671" s="14" t="inlineStr">
        <is>
          <t>NLD</t>
        </is>
      </c>
      <c r="C671" s="14" t="inlineStr">
        <is>
          <t>ecs.ind</t>
        </is>
      </c>
      <c r="D671" s="14" t="n">
        <v>0.00646</v>
      </c>
      <c r="E671" s="14" t="n">
        <v>0</v>
      </c>
      <c r="F671" s="14" t="n">
        <v>0</v>
      </c>
      <c r="G671" s="14" t="n">
        <v>0.155666</v>
      </c>
      <c r="H671" s="14" t="n">
        <v>0.155666</v>
      </c>
    </row>
    <row r="672">
      <c r="A672" s="14" t="inlineStr">
        <is>
          <t>NLD|ecs.pow</t>
        </is>
      </c>
      <c r="B672" s="14" t="inlineStr">
        <is>
          <t>NLD</t>
        </is>
      </c>
      <c r="C672" s="14" t="inlineStr">
        <is>
          <t>ecs.pow</t>
        </is>
      </c>
      <c r="D672" s="14" t="n">
        <v>0.832929</v>
      </c>
      <c r="E672" s="14" t="n">
        <v>0.823528</v>
      </c>
      <c r="F672" s="14" t="n">
        <v>0.799932</v>
      </c>
      <c r="G672" s="14" t="n">
        <v>0.807552</v>
      </c>
      <c r="H672" s="14" t="n">
        <v>0.807552</v>
      </c>
    </row>
    <row r="673">
      <c r="A673" s="14" t="inlineStr">
        <is>
          <t>NLD|eef.bio</t>
        </is>
      </c>
      <c r="B673" s="14" t="inlineStr">
        <is>
          <t>NLD</t>
        </is>
      </c>
      <c r="C673" s="14" t="inlineStr">
        <is>
          <t>eef.bio</t>
        </is>
      </c>
      <c r="D673" s="14" t="n">
        <v>0</v>
      </c>
      <c r="E673" s="14" t="n">
        <v>1</v>
      </c>
      <c r="F673" s="14" t="n">
        <v>1</v>
      </c>
      <c r="G673" s="14" t="n">
        <v>1</v>
      </c>
      <c r="H673" s="14" t="n">
        <v>1</v>
      </c>
    </row>
    <row r="674">
      <c r="A674" s="14" t="inlineStr">
        <is>
          <t>NLD|eef.coa</t>
        </is>
      </c>
      <c r="B674" s="14" t="inlineStr">
        <is>
          <t>NLD</t>
        </is>
      </c>
      <c r="C674" s="14" t="inlineStr">
        <is>
          <t>eef.coa</t>
        </is>
      </c>
      <c r="D674" s="14" t="n">
        <v>1</v>
      </c>
      <c r="E674" s="14" t="n">
        <v>1</v>
      </c>
      <c r="F674" s="14" t="n">
        <v>1</v>
      </c>
      <c r="G674" s="14" t="n">
        <v>1</v>
      </c>
      <c r="H674" s="14" t="n">
        <v>1</v>
      </c>
    </row>
    <row r="675">
      <c r="A675" s="14" t="inlineStr">
        <is>
          <t>NLD|eef.die</t>
        </is>
      </c>
      <c r="B675" s="14" t="inlineStr">
        <is>
          <t>NLD</t>
        </is>
      </c>
      <c r="C675" s="14" t="inlineStr">
        <is>
          <t>eef.die</t>
        </is>
      </c>
      <c r="D675" s="14" t="n">
        <v>1</v>
      </c>
      <c r="E675" s="14" t="n">
        <v>1</v>
      </c>
      <c r="F675" s="14" t="n">
        <v>1</v>
      </c>
      <c r="G675" s="14" t="n">
        <v>1</v>
      </c>
      <c r="H675" s="14" t="n">
        <v>1</v>
      </c>
    </row>
    <row r="676">
      <c r="A676" s="14" t="inlineStr">
        <is>
          <t>NLD|eef.gso</t>
        </is>
      </c>
      <c r="B676" s="14" t="inlineStr">
        <is>
          <t>NLD</t>
        </is>
      </c>
      <c r="C676" s="14" t="inlineStr">
        <is>
          <t>eef.gso</t>
        </is>
      </c>
      <c r="D676" s="14" t="n">
        <v>1</v>
      </c>
      <c r="E676" s="14" t="n">
        <v>1</v>
      </c>
      <c r="F676" s="14" t="n">
        <v>1</v>
      </c>
      <c r="G676" s="14" t="n">
        <v>1</v>
      </c>
      <c r="H676" s="14" t="n">
        <v>1</v>
      </c>
    </row>
    <row r="677">
      <c r="A677" s="14" t="inlineStr">
        <is>
          <t>NLD|eef.jfu</t>
        </is>
      </c>
      <c r="B677" s="14" t="inlineStr">
        <is>
          <t>NLD</t>
        </is>
      </c>
      <c r="C677" s="14" t="inlineStr">
        <is>
          <t>eef.jfu</t>
        </is>
      </c>
      <c r="D677" s="14" t="n">
        <v>1</v>
      </c>
      <c r="E677" s="14" t="n">
        <v>1</v>
      </c>
      <c r="F677" s="14" t="n">
        <v>1</v>
      </c>
      <c r="G677" s="14" t="n">
        <v>1</v>
      </c>
      <c r="H677" s="14" t="n">
        <v>1</v>
      </c>
    </row>
    <row r="678">
      <c r="A678" s="14" t="inlineStr">
        <is>
          <t>NLD|eef.ker</t>
        </is>
      </c>
      <c r="B678" s="14" t="inlineStr">
        <is>
          <t>NLD</t>
        </is>
      </c>
      <c r="C678" s="14" t="inlineStr">
        <is>
          <t>eef.ker</t>
        </is>
      </c>
      <c r="D678" s="14" t="n">
        <v>1</v>
      </c>
      <c r="E678" s="14" t="n">
        <v>1</v>
      </c>
      <c r="F678" s="14" t="n">
        <v>1</v>
      </c>
      <c r="G678" s="14" t="n">
        <v>1</v>
      </c>
      <c r="H678" s="14" t="n">
        <v>1</v>
      </c>
    </row>
    <row r="679">
      <c r="A679" s="14" t="inlineStr">
        <is>
          <t>NLD|eef.lpg</t>
        </is>
      </c>
      <c r="B679" s="14" t="inlineStr">
        <is>
          <t>NLD</t>
        </is>
      </c>
      <c r="C679" s="14" t="inlineStr">
        <is>
          <t>eef.lpg</t>
        </is>
      </c>
      <c r="D679" s="14" t="n">
        <v>1</v>
      </c>
      <c r="E679" s="14" t="n">
        <v>1</v>
      </c>
      <c r="F679" s="14" t="n">
        <v>1</v>
      </c>
      <c r="G679" s="14" t="n">
        <v>1</v>
      </c>
      <c r="H679" s="14" t="n">
        <v>1</v>
      </c>
    </row>
    <row r="680">
      <c r="A680" s="14" t="inlineStr">
        <is>
          <t>NLD|eef.nga</t>
        </is>
      </c>
      <c r="B680" s="14" t="inlineStr">
        <is>
          <t>NLD</t>
        </is>
      </c>
      <c r="C680" s="14" t="inlineStr">
        <is>
          <t>eef.nga</t>
        </is>
      </c>
      <c r="D680" s="14" t="n">
        <v>1</v>
      </c>
      <c r="E680" s="14" t="n">
        <v>1</v>
      </c>
      <c r="F680" s="14" t="n">
        <v>1</v>
      </c>
      <c r="G680" s="14" t="n">
        <v>1</v>
      </c>
      <c r="H680" s="14" t="n">
        <v>1</v>
      </c>
    </row>
    <row r="681">
      <c r="A681" s="14" t="inlineStr">
        <is>
          <t>NLD|eef.oop</t>
        </is>
      </c>
      <c r="B681" s="14" t="inlineStr">
        <is>
          <t>NLD</t>
        </is>
      </c>
      <c r="C681" s="14" t="inlineStr">
        <is>
          <t>eef.oop</t>
        </is>
      </c>
      <c r="D681" s="14" t="n">
        <v>1</v>
      </c>
      <c r="E681" s="14" t="n">
        <v>1</v>
      </c>
      <c r="F681" s="14" t="n">
        <v>1</v>
      </c>
      <c r="G681" s="14" t="n">
        <v>1</v>
      </c>
      <c r="H681" s="14" t="n">
        <v>1</v>
      </c>
    </row>
    <row r="682">
      <c r="A682" s="14" t="inlineStr">
        <is>
          <t>NLD|eer.all</t>
        </is>
      </c>
      <c r="B682" s="14" t="inlineStr">
        <is>
          <t>NLD</t>
        </is>
      </c>
      <c r="C682" s="14" t="inlineStr">
        <is>
          <t>eer.all</t>
        </is>
      </c>
      <c r="D682" s="14" t="n">
        <v>49.779548</v>
      </c>
      <c r="E682" s="14" t="n">
        <v>86.52610799999999</v>
      </c>
      <c r="F682" s="14" t="n">
        <v>96.298125</v>
      </c>
      <c r="G682" s="14" t="n">
        <v>61.301547</v>
      </c>
      <c r="H682" s="14" t="n">
        <v>70.370124</v>
      </c>
    </row>
    <row r="683">
      <c r="A683" s="14" t="inlineStr">
        <is>
          <t>NLD|ees.ind</t>
        </is>
      </c>
      <c r="B683" s="14" t="inlineStr">
        <is>
          <t>NLD</t>
        </is>
      </c>
      <c r="C683" s="14" t="inlineStr">
        <is>
          <t>ees.ind</t>
        </is>
      </c>
      <c r="D683" s="14" t="n">
        <v>0.99354</v>
      </c>
      <c r="E683" s="14" t="n">
        <v>1</v>
      </c>
      <c r="F683" s="14" t="n">
        <v>1</v>
      </c>
      <c r="G683" s="14" t="n">
        <v>0.844334</v>
      </c>
      <c r="H683" s="14" t="n">
        <v>0.844334</v>
      </c>
    </row>
    <row r="684">
      <c r="A684" s="14" t="inlineStr">
        <is>
          <t>NLD|ees.pow</t>
        </is>
      </c>
      <c r="B684" s="14" t="inlineStr">
        <is>
          <t>NLD</t>
        </is>
      </c>
      <c r="C684" s="14" t="inlineStr">
        <is>
          <t>ees.pow</t>
        </is>
      </c>
      <c r="D684" s="14" t="n">
        <v>0.167071</v>
      </c>
      <c r="E684" s="14" t="n">
        <v>0.176472</v>
      </c>
      <c r="F684" s="14" t="n">
        <v>0.200068</v>
      </c>
      <c r="G684" s="14" t="n">
        <v>0.192448</v>
      </c>
      <c r="H684" s="14" t="n">
        <v>0.192448</v>
      </c>
    </row>
    <row r="685">
      <c r="A685" s="14" t="inlineStr">
        <is>
          <t>NOR|ecf.bio</t>
        </is>
      </c>
      <c r="B685" s="14" t="inlineStr">
        <is>
          <t>NOR</t>
        </is>
      </c>
      <c r="C685" s="14" t="inlineStr">
        <is>
          <t>ecf.bio</t>
        </is>
      </c>
      <c r="D685" s="14" t="n">
        <v>1</v>
      </c>
      <c r="E685" s="14" t="n">
        <v>1</v>
      </c>
      <c r="F685" s="14" t="n">
        <v>1</v>
      </c>
      <c r="G685" s="14" t="n">
        <v>1</v>
      </c>
      <c r="H685" s="14" t="n">
        <v>1</v>
      </c>
    </row>
    <row r="686">
      <c r="A686" s="14" t="inlineStr">
        <is>
          <t>NOR|ecf.die</t>
        </is>
      </c>
      <c r="B686" s="14" t="inlineStr">
        <is>
          <t>NOR</t>
        </is>
      </c>
      <c r="C686" s="14" t="inlineStr">
        <is>
          <t>ecf.die</t>
        </is>
      </c>
      <c r="D686" s="14" t="n">
        <v>1</v>
      </c>
      <c r="E686" s="14" t="n">
        <v>1</v>
      </c>
      <c r="F686" s="14" t="n">
        <v>1</v>
      </c>
      <c r="G686" s="14" t="n">
        <v>1</v>
      </c>
      <c r="H686" s="14" t="n">
        <v>1</v>
      </c>
    </row>
    <row r="687">
      <c r="A687" s="14" t="inlineStr">
        <is>
          <t>NOR|ecf.gso</t>
        </is>
      </c>
      <c r="B687" s="14" t="inlineStr">
        <is>
          <t>NOR</t>
        </is>
      </c>
      <c r="C687" s="14" t="inlineStr">
        <is>
          <t>ecf.gso</t>
        </is>
      </c>
      <c r="D687" s="14" t="n">
        <v>1</v>
      </c>
      <c r="E687" s="14" t="n">
        <v>1</v>
      </c>
      <c r="F687" s="14" t="n">
        <v>1</v>
      </c>
      <c r="G687" s="14" t="n">
        <v>1</v>
      </c>
      <c r="H687" s="14" t="n">
        <v>1</v>
      </c>
    </row>
    <row r="688">
      <c r="A688" s="14" t="inlineStr">
        <is>
          <t>NOR|ecf.jfu</t>
        </is>
      </c>
      <c r="B688" s="14" t="inlineStr">
        <is>
          <t>NOR</t>
        </is>
      </c>
      <c r="C688" s="14" t="inlineStr">
        <is>
          <t>ecf.jfu</t>
        </is>
      </c>
      <c r="D688" s="14" t="n">
        <v>1</v>
      </c>
      <c r="E688" s="14" t="n">
        <v>1</v>
      </c>
      <c r="F688" s="14" t="n">
        <v>1</v>
      </c>
      <c r="G688" s="14" t="n">
        <v>1</v>
      </c>
      <c r="H688" s="14" t="n">
        <v>1</v>
      </c>
    </row>
    <row r="689">
      <c r="A689" s="14" t="inlineStr">
        <is>
          <t>NOR|ecf.ker</t>
        </is>
      </c>
      <c r="B689" s="14" t="inlineStr">
        <is>
          <t>NOR</t>
        </is>
      </c>
      <c r="C689" s="14" t="inlineStr">
        <is>
          <t>ecf.ker</t>
        </is>
      </c>
      <c r="D689" s="14" t="n">
        <v>1</v>
      </c>
      <c r="E689" s="14" t="n">
        <v>1</v>
      </c>
      <c r="F689" s="14" t="n">
        <v>1</v>
      </c>
      <c r="G689" s="14" t="n">
        <v>1</v>
      </c>
      <c r="H689" s="14" t="n">
        <v>1</v>
      </c>
    </row>
    <row r="690">
      <c r="A690" s="14" t="inlineStr">
        <is>
          <t>NOR|ecf.lpg</t>
        </is>
      </c>
      <c r="B690" s="14" t="inlineStr">
        <is>
          <t>NOR</t>
        </is>
      </c>
      <c r="C690" s="14" t="inlineStr">
        <is>
          <t>ecf.lpg</t>
        </is>
      </c>
      <c r="D690" s="14" t="n">
        <v>1</v>
      </c>
      <c r="E690" s="14" t="n">
        <v>1</v>
      </c>
      <c r="F690" s="14" t="n">
        <v>1</v>
      </c>
      <c r="G690" s="14" t="n">
        <v>1</v>
      </c>
      <c r="H690" s="14" t="n">
        <v>1</v>
      </c>
    </row>
    <row r="691">
      <c r="A691" s="14" t="inlineStr">
        <is>
          <t>NOR|ecf.nga</t>
        </is>
      </c>
      <c r="B691" s="14" t="inlineStr">
        <is>
          <t>NOR</t>
        </is>
      </c>
      <c r="C691" s="14" t="inlineStr">
        <is>
          <t>ecf.nga</t>
        </is>
      </c>
      <c r="D691" s="14" t="n">
        <v>1</v>
      </c>
      <c r="E691" s="14" t="n">
        <v>1</v>
      </c>
      <c r="F691" s="14" t="n">
        <v>1</v>
      </c>
      <c r="G691" s="14" t="n">
        <v>1</v>
      </c>
      <c r="H691" s="14" t="n">
        <v>1</v>
      </c>
    </row>
    <row r="692">
      <c r="A692" s="14" t="inlineStr">
        <is>
          <t>NOR|ecf.oop</t>
        </is>
      </c>
      <c r="B692" s="14" t="inlineStr">
        <is>
          <t>NOR</t>
        </is>
      </c>
      <c r="C692" s="14" t="inlineStr">
        <is>
          <t>ecf.oop</t>
        </is>
      </c>
      <c r="D692" s="14" t="n">
        <v>1</v>
      </c>
      <c r="E692" s="14" t="n">
        <v>1</v>
      </c>
      <c r="F692" s="14" t="n">
        <v>1</v>
      </c>
      <c r="G692" s="14" t="n">
        <v>1</v>
      </c>
      <c r="H692" s="14" t="n">
        <v>1</v>
      </c>
    </row>
    <row r="693">
      <c r="A693" s="14" t="inlineStr">
        <is>
          <t>NOR|ecr.all</t>
        </is>
      </c>
      <c r="B693" s="14" t="inlineStr">
        <is>
          <t>NOR</t>
        </is>
      </c>
      <c r="C693" s="14" t="inlineStr">
        <is>
          <t>ecr.all</t>
        </is>
      </c>
      <c r="D693" s="14" t="n">
        <v>80.35284900000001</v>
      </c>
      <c r="E693" s="14" t="n">
        <v>96.305616</v>
      </c>
      <c r="F693" s="14" t="n">
        <v>94.49089499999999</v>
      </c>
      <c r="G693" s="14" t="n">
        <v>107.783552</v>
      </c>
      <c r="H693" s="14" t="n">
        <v>133.920487</v>
      </c>
    </row>
    <row r="694">
      <c r="A694" s="14" t="inlineStr">
        <is>
          <t>NOR|ecs.ind</t>
        </is>
      </c>
      <c r="B694" s="14" t="inlineStr">
        <is>
          <t>NOR</t>
        </is>
      </c>
      <c r="C694" s="14" t="inlineStr">
        <is>
          <t>ecs.ind</t>
        </is>
      </c>
      <c r="D694" s="14" t="n">
        <v>0.415492</v>
      </c>
      <c r="E694" s="14" t="n">
        <v>0.41336</v>
      </c>
      <c r="F694" s="14" t="n">
        <v>0.408587</v>
      </c>
      <c r="G694" s="14" t="n">
        <v>0.408587</v>
      </c>
      <c r="H694" s="14" t="n">
        <v>0.408587</v>
      </c>
    </row>
    <row r="695">
      <c r="A695" s="14" t="inlineStr">
        <is>
          <t>NOR|ecs.pow</t>
        </is>
      </c>
      <c r="B695" s="14" t="inlineStr">
        <is>
          <t>NOR</t>
        </is>
      </c>
      <c r="C695" s="14" t="inlineStr">
        <is>
          <t>ecs.pow</t>
        </is>
      </c>
      <c r="D695" s="14" t="n">
        <v>0.415492</v>
      </c>
      <c r="E695" s="14" t="n">
        <v>0.41336</v>
      </c>
      <c r="F695" s="14" t="n">
        <v>0.408587</v>
      </c>
      <c r="G695" s="14" t="n">
        <v>0.408587</v>
      </c>
      <c r="H695" s="14" t="n">
        <v>0.408587</v>
      </c>
    </row>
    <row r="696">
      <c r="A696" s="14" t="inlineStr">
        <is>
          <t>NOR|ecs.res</t>
        </is>
      </c>
      <c r="B696" s="14" t="inlineStr">
        <is>
          <t>NOR</t>
        </is>
      </c>
      <c r="C696" s="14" t="inlineStr">
        <is>
          <t>ecs.res</t>
        </is>
      </c>
      <c r="D696" s="14" t="n">
        <v>0.415492</v>
      </c>
      <c r="E696" s="14" t="n">
        <v>0.41336</v>
      </c>
      <c r="F696" s="14" t="n">
        <v>0.408587</v>
      </c>
      <c r="G696" s="14" t="n">
        <v>0.408587</v>
      </c>
      <c r="H696" s="14" t="n">
        <v>0.408587</v>
      </c>
    </row>
    <row r="697">
      <c r="A697" s="14" t="inlineStr">
        <is>
          <t>NOR|ecs.trs</t>
        </is>
      </c>
      <c r="B697" s="14" t="inlineStr">
        <is>
          <t>NOR</t>
        </is>
      </c>
      <c r="C697" s="14" t="inlineStr">
        <is>
          <t>ecs.trs</t>
        </is>
      </c>
      <c r="D697" s="14" t="n">
        <v>0.415492</v>
      </c>
      <c r="E697" s="14" t="n">
        <v>0.41336</v>
      </c>
      <c r="F697" s="14" t="n">
        <v>0.408587</v>
      </c>
      <c r="G697" s="14" t="n">
        <v>0.408587</v>
      </c>
      <c r="H697" s="14" t="n">
        <v>0.408587</v>
      </c>
    </row>
    <row r="698">
      <c r="A698" s="14" t="inlineStr">
        <is>
          <t>NOR|eef.bio</t>
        </is>
      </c>
      <c r="B698" s="14" t="inlineStr">
        <is>
          <t>NOR</t>
        </is>
      </c>
      <c r="C698" s="14" t="inlineStr">
        <is>
          <t>eef.bio</t>
        </is>
      </c>
      <c r="D698" s="14" t="n">
        <v>0</v>
      </c>
      <c r="E698" s="14" t="n">
        <v>1</v>
      </c>
      <c r="F698" s="14" t="n">
        <v>1</v>
      </c>
      <c r="G698" s="14" t="n">
        <v>1</v>
      </c>
      <c r="H698" s="14" t="n">
        <v>1</v>
      </c>
    </row>
    <row r="699">
      <c r="A699" s="14" t="inlineStr">
        <is>
          <t>NOR|eef.coa</t>
        </is>
      </c>
      <c r="B699" s="14" t="inlineStr">
        <is>
          <t>NOR</t>
        </is>
      </c>
      <c r="C699" s="14" t="inlineStr">
        <is>
          <t>eef.coa</t>
        </is>
      </c>
      <c r="D699" s="14" t="n">
        <v>1</v>
      </c>
      <c r="E699" s="14" t="n">
        <v>1</v>
      </c>
      <c r="F699" s="14" t="n">
        <v>1</v>
      </c>
      <c r="G699" s="14" t="n">
        <v>1</v>
      </c>
      <c r="H699" s="14" t="n">
        <v>1</v>
      </c>
    </row>
    <row r="700">
      <c r="A700" s="14" t="inlineStr">
        <is>
          <t>NOR|eef.die</t>
        </is>
      </c>
      <c r="B700" s="14" t="inlineStr">
        <is>
          <t>NOR</t>
        </is>
      </c>
      <c r="C700" s="14" t="inlineStr">
        <is>
          <t>eef.die</t>
        </is>
      </c>
      <c r="D700" s="14" t="n">
        <v>1</v>
      </c>
      <c r="E700" s="14" t="n">
        <v>1</v>
      </c>
      <c r="F700" s="14" t="n">
        <v>1</v>
      </c>
      <c r="G700" s="14" t="n">
        <v>1</v>
      </c>
      <c r="H700" s="14" t="n">
        <v>1</v>
      </c>
    </row>
    <row r="701">
      <c r="A701" s="14" t="inlineStr">
        <is>
          <t>NOR|eef.gso</t>
        </is>
      </c>
      <c r="B701" s="14" t="inlineStr">
        <is>
          <t>NOR</t>
        </is>
      </c>
      <c r="C701" s="14" t="inlineStr">
        <is>
          <t>eef.gso</t>
        </is>
      </c>
      <c r="D701" s="14" t="n">
        <v>1</v>
      </c>
      <c r="E701" s="14" t="n">
        <v>1</v>
      </c>
      <c r="F701" s="14" t="n">
        <v>1</v>
      </c>
      <c r="G701" s="14" t="n">
        <v>1</v>
      </c>
      <c r="H701" s="14" t="n">
        <v>1</v>
      </c>
    </row>
    <row r="702">
      <c r="A702" s="14" t="inlineStr">
        <is>
          <t>NOR|eef.jfu</t>
        </is>
      </c>
      <c r="B702" s="14" t="inlineStr">
        <is>
          <t>NOR</t>
        </is>
      </c>
      <c r="C702" s="14" t="inlineStr">
        <is>
          <t>eef.jfu</t>
        </is>
      </c>
      <c r="D702" s="14" t="n">
        <v>1</v>
      </c>
      <c r="E702" s="14" t="n">
        <v>1</v>
      </c>
      <c r="F702" s="14" t="n">
        <v>1</v>
      </c>
      <c r="G702" s="14" t="n">
        <v>1</v>
      </c>
      <c r="H702" s="14" t="n">
        <v>1</v>
      </c>
    </row>
    <row r="703">
      <c r="A703" s="14" t="inlineStr">
        <is>
          <t>NOR|eef.ker</t>
        </is>
      </c>
      <c r="B703" s="14" t="inlineStr">
        <is>
          <t>NOR</t>
        </is>
      </c>
      <c r="C703" s="14" t="inlineStr">
        <is>
          <t>eef.ker</t>
        </is>
      </c>
      <c r="D703" s="14" t="n">
        <v>1</v>
      </c>
      <c r="E703" s="14" t="n">
        <v>1</v>
      </c>
      <c r="F703" s="14" t="n">
        <v>1</v>
      </c>
      <c r="G703" s="14" t="n">
        <v>1</v>
      </c>
      <c r="H703" s="14" t="n">
        <v>1</v>
      </c>
    </row>
    <row r="704">
      <c r="A704" s="14" t="inlineStr">
        <is>
          <t>NOR|eef.lpg</t>
        </is>
      </c>
      <c r="B704" s="14" t="inlineStr">
        <is>
          <t>NOR</t>
        </is>
      </c>
      <c r="C704" s="14" t="inlineStr">
        <is>
          <t>eef.lpg</t>
        </is>
      </c>
      <c r="D704" s="14" t="n">
        <v>1</v>
      </c>
      <c r="E704" s="14" t="n">
        <v>1</v>
      </c>
      <c r="F704" s="14" t="n">
        <v>1</v>
      </c>
      <c r="G704" s="14" t="n">
        <v>1</v>
      </c>
      <c r="H704" s="14" t="n">
        <v>1</v>
      </c>
    </row>
    <row r="705">
      <c r="A705" s="14" t="inlineStr">
        <is>
          <t>NOR|eef.nga</t>
        </is>
      </c>
      <c r="B705" s="14" t="inlineStr">
        <is>
          <t>NOR</t>
        </is>
      </c>
      <c r="C705" s="14" t="inlineStr">
        <is>
          <t>eef.nga</t>
        </is>
      </c>
      <c r="D705" s="14" t="n">
        <v>1</v>
      </c>
      <c r="E705" s="14" t="n">
        <v>1</v>
      </c>
      <c r="F705" s="14" t="n">
        <v>1</v>
      </c>
      <c r="G705" s="14" t="n">
        <v>1</v>
      </c>
      <c r="H705" s="14" t="n">
        <v>1</v>
      </c>
    </row>
    <row r="706">
      <c r="A706" s="14" t="inlineStr">
        <is>
          <t>NOR|eef.oop</t>
        </is>
      </c>
      <c r="B706" s="14" t="inlineStr">
        <is>
          <t>NOR</t>
        </is>
      </c>
      <c r="C706" s="14" t="inlineStr">
        <is>
          <t>eef.oop</t>
        </is>
      </c>
      <c r="D706" s="14" t="n">
        <v>1</v>
      </c>
      <c r="E706" s="14" t="n">
        <v>1</v>
      </c>
      <c r="F706" s="14" t="n">
        <v>1</v>
      </c>
      <c r="G706" s="14" t="n">
        <v>1</v>
      </c>
      <c r="H706" s="14" t="n">
        <v>1</v>
      </c>
    </row>
    <row r="707">
      <c r="A707" s="14" t="inlineStr">
        <is>
          <t>NOR|eer.all</t>
        </is>
      </c>
      <c r="B707" s="14" t="inlineStr">
        <is>
          <t>NOR</t>
        </is>
      </c>
      <c r="C707" s="14" t="inlineStr">
        <is>
          <t>eer.all</t>
        </is>
      </c>
      <c r="D707" s="14" t="n">
        <v>49.779548</v>
      </c>
      <c r="E707" s="14" t="n">
        <v>86.52610799999999</v>
      </c>
      <c r="F707" s="14" t="n">
        <v>96.298125</v>
      </c>
      <c r="G707" s="14" t="n">
        <v>61.301547</v>
      </c>
      <c r="H707" s="14" t="n">
        <v>70.370124</v>
      </c>
    </row>
    <row r="708">
      <c r="A708" s="14" t="inlineStr">
        <is>
          <t>NOR|ees.ind</t>
        </is>
      </c>
      <c r="B708" s="14" t="inlineStr">
        <is>
          <t>NOR</t>
        </is>
      </c>
      <c r="C708" s="14" t="inlineStr">
        <is>
          <t>ees.ind</t>
        </is>
      </c>
      <c r="D708" s="14" t="n">
        <v>0.816102</v>
      </c>
      <c r="E708" s="14" t="n">
        <v>0.836106</v>
      </c>
      <c r="F708" s="14" t="n">
        <v>0.916247</v>
      </c>
      <c r="G708" s="14" t="n">
        <v>0.740421</v>
      </c>
      <c r="H708" s="14" t="n">
        <v>0.740421</v>
      </c>
    </row>
    <row r="709">
      <c r="A709" s="14" t="inlineStr">
        <is>
          <t>NOR|ees.pow</t>
        </is>
      </c>
      <c r="B709" s="14" t="inlineStr">
        <is>
          <t>NOR</t>
        </is>
      </c>
      <c r="C709" s="14" t="inlineStr">
        <is>
          <t>ees.pow</t>
        </is>
      </c>
      <c r="D709" s="14" t="n">
        <v>0.266028</v>
      </c>
      <c r="E709" s="14" t="n">
        <v>0.246765</v>
      </c>
      <c r="F709" s="14" t="n">
        <v>0.237168</v>
      </c>
      <c r="G709" s="14" t="n">
        <v>0.249756</v>
      </c>
      <c r="H709" s="14" t="n">
        <v>0.249756</v>
      </c>
    </row>
    <row r="710">
      <c r="A710" s="14" t="inlineStr">
        <is>
          <t>NZL|eef.coa</t>
        </is>
      </c>
      <c r="B710" s="14" t="inlineStr">
        <is>
          <t>NZL</t>
        </is>
      </c>
      <c r="C710" s="14" t="inlineStr">
        <is>
          <t>eef.coa</t>
        </is>
      </c>
      <c r="D710" s="14" t="n">
        <v>1</v>
      </c>
      <c r="E710" s="14" t="n">
        <v>1</v>
      </c>
      <c r="F710" s="14" t="n">
        <v>1</v>
      </c>
      <c r="G710" s="14" t="n">
        <v>1</v>
      </c>
      <c r="H710" s="14" t="n">
        <v>1</v>
      </c>
    </row>
    <row r="711">
      <c r="A711" s="14" t="inlineStr">
        <is>
          <t>NZL|eef.die</t>
        </is>
      </c>
      <c r="B711" s="14" t="inlineStr">
        <is>
          <t>NZL</t>
        </is>
      </c>
      <c r="C711" s="14" t="inlineStr">
        <is>
          <t>eef.die</t>
        </is>
      </c>
      <c r="D711" s="14" t="n">
        <v>1</v>
      </c>
      <c r="E711" s="14" t="n">
        <v>1</v>
      </c>
      <c r="F711" s="14" t="n">
        <v>1</v>
      </c>
      <c r="G711" s="14" t="n">
        <v>1</v>
      </c>
      <c r="H711" s="14" t="n">
        <v>1</v>
      </c>
    </row>
    <row r="712">
      <c r="A712" s="14" t="inlineStr">
        <is>
          <t>NZL|eef.gso</t>
        </is>
      </c>
      <c r="B712" s="14" t="inlineStr">
        <is>
          <t>NZL</t>
        </is>
      </c>
      <c r="C712" s="14" t="inlineStr">
        <is>
          <t>eef.gso</t>
        </is>
      </c>
      <c r="D712" s="14" t="n">
        <v>1</v>
      </c>
      <c r="E712" s="14" t="n">
        <v>1</v>
      </c>
      <c r="F712" s="14" t="n">
        <v>1</v>
      </c>
      <c r="G712" s="14" t="n">
        <v>1</v>
      </c>
      <c r="H712" s="14" t="n">
        <v>1</v>
      </c>
    </row>
    <row r="713">
      <c r="A713" s="14" t="inlineStr">
        <is>
          <t>NZL|eef.jfu</t>
        </is>
      </c>
      <c r="B713" s="14" t="inlineStr">
        <is>
          <t>NZL</t>
        </is>
      </c>
      <c r="C713" s="14" t="inlineStr">
        <is>
          <t>eef.jfu</t>
        </is>
      </c>
      <c r="D713" s="14" t="n">
        <v>1</v>
      </c>
      <c r="E713" s="14" t="n">
        <v>1</v>
      </c>
      <c r="F713" s="14" t="n">
        <v>1</v>
      </c>
      <c r="G713" s="14" t="n">
        <v>1</v>
      </c>
      <c r="H713" s="14" t="n">
        <v>1</v>
      </c>
    </row>
    <row r="714">
      <c r="A714" s="14" t="inlineStr">
        <is>
          <t>NZL|eef.ker</t>
        </is>
      </c>
      <c r="B714" s="14" t="inlineStr">
        <is>
          <t>NZL</t>
        </is>
      </c>
      <c r="C714" s="14" t="inlineStr">
        <is>
          <t>eef.ker</t>
        </is>
      </c>
      <c r="D714" s="14" t="n">
        <v>1</v>
      </c>
      <c r="E714" s="14" t="n">
        <v>1</v>
      </c>
      <c r="F714" s="14" t="n">
        <v>1</v>
      </c>
      <c r="G714" s="14" t="n">
        <v>1</v>
      </c>
      <c r="H714" s="14" t="n">
        <v>1</v>
      </c>
    </row>
    <row r="715">
      <c r="A715" s="14" t="inlineStr">
        <is>
          <t>NZL|eef.lpg</t>
        </is>
      </c>
      <c r="B715" s="14" t="inlineStr">
        <is>
          <t>NZL</t>
        </is>
      </c>
      <c r="C715" s="14" t="inlineStr">
        <is>
          <t>eef.lpg</t>
        </is>
      </c>
      <c r="D715" s="14" t="n">
        <v>1</v>
      </c>
      <c r="E715" s="14" t="n">
        <v>1</v>
      </c>
      <c r="F715" s="14" t="n">
        <v>1</v>
      </c>
      <c r="G715" s="14" t="n">
        <v>1</v>
      </c>
      <c r="H715" s="14" t="n">
        <v>1</v>
      </c>
    </row>
    <row r="716">
      <c r="A716" s="14" t="inlineStr">
        <is>
          <t>NZL|eef.nga</t>
        </is>
      </c>
      <c r="B716" s="14" t="inlineStr">
        <is>
          <t>NZL</t>
        </is>
      </c>
      <c r="C716" s="14" t="inlineStr">
        <is>
          <t>eef.nga</t>
        </is>
      </c>
      <c r="D716" s="14" t="n">
        <v>1</v>
      </c>
      <c r="E716" s="14" t="n">
        <v>1</v>
      </c>
      <c r="F716" s="14" t="n">
        <v>1</v>
      </c>
      <c r="G716" s="14" t="n">
        <v>1</v>
      </c>
      <c r="H716" s="14" t="n">
        <v>1</v>
      </c>
    </row>
    <row r="717">
      <c r="A717" s="14" t="inlineStr">
        <is>
          <t>NZL|eef.oop</t>
        </is>
      </c>
      <c r="B717" s="14" t="inlineStr">
        <is>
          <t>NZL</t>
        </is>
      </c>
      <c r="C717" s="14" t="inlineStr">
        <is>
          <t>eef.oop</t>
        </is>
      </c>
      <c r="D717" s="14" t="n">
        <v>1</v>
      </c>
      <c r="E717" s="14" t="n">
        <v>1</v>
      </c>
      <c r="F717" s="14" t="n">
        <v>1</v>
      </c>
      <c r="G717" s="14" t="n">
        <v>1</v>
      </c>
      <c r="H717" s="14" t="n">
        <v>1</v>
      </c>
    </row>
    <row r="718">
      <c r="A718" s="14" t="inlineStr">
        <is>
          <t>NZL|eer.all</t>
        </is>
      </c>
      <c r="B718" s="14" t="inlineStr">
        <is>
          <t>NZL</t>
        </is>
      </c>
      <c r="C718" s="14" t="inlineStr">
        <is>
          <t>eer.all</t>
        </is>
      </c>
      <c r="D718" s="14" t="n">
        <v>25.75989</v>
      </c>
      <c r="E718" s="14" t="n">
        <v>52.6224</v>
      </c>
      <c r="F718" s="14" t="n">
        <v>34.19875</v>
      </c>
      <c r="G718" s="14" t="n">
        <v>35.105</v>
      </c>
      <c r="H718" s="14" t="n">
        <v>32.007124</v>
      </c>
    </row>
    <row r="719">
      <c r="A719" s="14" t="inlineStr">
        <is>
          <t>NZL|ees.ind</t>
        </is>
      </c>
      <c r="B719" s="14" t="inlineStr">
        <is>
          <t>NZL</t>
        </is>
      </c>
      <c r="C719" s="14" t="inlineStr">
        <is>
          <t>ees.ind</t>
        </is>
      </c>
      <c r="D719" s="14" t="n">
        <v>0.736328</v>
      </c>
      <c r="E719" s="14" t="n">
        <v>0.739324</v>
      </c>
      <c r="F719" s="14" t="n">
        <v>0.726492</v>
      </c>
      <c r="G719" s="14" t="n">
        <v>0.726492</v>
      </c>
      <c r="H719" s="14" t="n">
        <v>0.726492</v>
      </c>
    </row>
    <row r="720">
      <c r="A720" s="14" t="inlineStr">
        <is>
          <t>NZL|ees.pow</t>
        </is>
      </c>
      <c r="B720" s="14" t="inlineStr">
        <is>
          <t>NZL</t>
        </is>
      </c>
      <c r="C720" s="14" t="inlineStr">
        <is>
          <t>ees.pow</t>
        </is>
      </c>
      <c r="D720" s="14" t="n">
        <v>0.736328</v>
      </c>
      <c r="E720" s="14" t="n">
        <v>0.739324</v>
      </c>
      <c r="F720" s="14" t="n">
        <v>0.726492</v>
      </c>
      <c r="G720" s="14" t="n">
        <v>0.726492</v>
      </c>
      <c r="H720" s="14" t="n">
        <v>0.726492</v>
      </c>
    </row>
    <row r="721">
      <c r="A721" s="14" t="inlineStr">
        <is>
          <t>NZL|ees.res</t>
        </is>
      </c>
      <c r="B721" s="14" t="inlineStr">
        <is>
          <t>NZL</t>
        </is>
      </c>
      <c r="C721" s="14" t="inlineStr">
        <is>
          <t>ees.res</t>
        </is>
      </c>
      <c r="D721" s="14" t="n">
        <v>0.736328</v>
      </c>
      <c r="E721" s="14" t="n">
        <v>0.739324</v>
      </c>
      <c r="F721" s="14" t="n">
        <v>0.726492</v>
      </c>
      <c r="G721" s="14" t="n">
        <v>0.726492</v>
      </c>
      <c r="H721" s="14" t="n">
        <v>0.726492</v>
      </c>
    </row>
    <row r="722">
      <c r="A722" s="14" t="inlineStr">
        <is>
          <t>NZL|ees.trs</t>
        </is>
      </c>
      <c r="B722" s="14" t="inlineStr">
        <is>
          <t>NZL</t>
        </is>
      </c>
      <c r="C722" s="14" t="inlineStr">
        <is>
          <t>ees.trs</t>
        </is>
      </c>
      <c r="D722" s="14" t="n">
        <v>0.736328</v>
      </c>
      <c r="E722" s="14" t="n">
        <v>0.739324</v>
      </c>
      <c r="F722" s="14" t="n">
        <v>0.726492</v>
      </c>
      <c r="G722" s="14" t="n">
        <v>0.726492</v>
      </c>
      <c r="H722" s="14" t="n">
        <v>0.726492</v>
      </c>
    </row>
    <row r="723">
      <c r="A723" s="14" t="inlineStr">
        <is>
          <t>POL|ecf.coa</t>
        </is>
      </c>
      <c r="B723" s="14" t="inlineStr">
        <is>
          <t>POL</t>
        </is>
      </c>
      <c r="C723" s="14" t="inlineStr">
        <is>
          <t>ecf.coa</t>
        </is>
      </c>
      <c r="D723" s="14" t="n">
        <v>1</v>
      </c>
      <c r="E723" s="14" t="n">
        <v>1</v>
      </c>
      <c r="F723" s="14" t="n">
        <v>1</v>
      </c>
      <c r="G723" s="14" t="n">
        <v>1</v>
      </c>
      <c r="H723" s="14" t="n">
        <v>1</v>
      </c>
    </row>
    <row r="724">
      <c r="A724" s="14" t="inlineStr">
        <is>
          <t>POL|ecf.die</t>
        </is>
      </c>
      <c r="B724" s="14" t="inlineStr">
        <is>
          <t>POL</t>
        </is>
      </c>
      <c r="C724" s="14" t="inlineStr">
        <is>
          <t>ecf.die</t>
        </is>
      </c>
      <c r="D724" s="14" t="n">
        <v>1</v>
      </c>
      <c r="E724" s="14" t="n">
        <v>1</v>
      </c>
      <c r="F724" s="14" t="n">
        <v>1</v>
      </c>
      <c r="G724" s="14" t="n">
        <v>1</v>
      </c>
      <c r="H724" s="14" t="n">
        <v>1</v>
      </c>
    </row>
    <row r="725">
      <c r="A725" s="14" t="inlineStr">
        <is>
          <t>POL|ecf.gso</t>
        </is>
      </c>
      <c r="B725" s="14" t="inlineStr">
        <is>
          <t>POL</t>
        </is>
      </c>
      <c r="C725" s="14" t="inlineStr">
        <is>
          <t>ecf.gso</t>
        </is>
      </c>
      <c r="D725" s="14" t="n">
        <v>1</v>
      </c>
      <c r="E725" s="14" t="n">
        <v>1</v>
      </c>
      <c r="F725" s="14" t="n">
        <v>1</v>
      </c>
      <c r="G725" s="14" t="n">
        <v>1</v>
      </c>
      <c r="H725" s="14" t="n">
        <v>1</v>
      </c>
    </row>
    <row r="726">
      <c r="A726" s="14" t="inlineStr">
        <is>
          <t>POL|ecf.ker</t>
        </is>
      </c>
      <c r="B726" s="14" t="inlineStr">
        <is>
          <t>POL</t>
        </is>
      </c>
      <c r="C726" s="14" t="inlineStr">
        <is>
          <t>ecf.ker</t>
        </is>
      </c>
      <c r="D726" s="14" t="n">
        <v>1</v>
      </c>
      <c r="E726" s="14" t="n">
        <v>1</v>
      </c>
      <c r="F726" s="14" t="n">
        <v>1</v>
      </c>
      <c r="G726" s="14" t="n">
        <v>1</v>
      </c>
      <c r="H726" s="14" t="n">
        <v>1</v>
      </c>
    </row>
    <row r="727">
      <c r="A727" s="14" t="inlineStr">
        <is>
          <t>POL|ecf.lpg</t>
        </is>
      </c>
      <c r="B727" s="14" t="inlineStr">
        <is>
          <t>POL</t>
        </is>
      </c>
      <c r="C727" s="14" t="inlineStr">
        <is>
          <t>ecf.lpg</t>
        </is>
      </c>
      <c r="D727" s="14" t="n">
        <v>1</v>
      </c>
      <c r="E727" s="14" t="n">
        <v>1</v>
      </c>
      <c r="F727" s="14" t="n">
        <v>1</v>
      </c>
      <c r="G727" s="14" t="n">
        <v>1</v>
      </c>
      <c r="H727" s="14" t="n">
        <v>0</v>
      </c>
    </row>
    <row r="728">
      <c r="A728" s="14" t="inlineStr">
        <is>
          <t>POL|ecf.nga</t>
        </is>
      </c>
      <c r="B728" s="14" t="inlineStr">
        <is>
          <t>POL</t>
        </is>
      </c>
      <c r="C728" s="14" t="inlineStr">
        <is>
          <t>ecf.nga</t>
        </is>
      </c>
      <c r="D728" s="14" t="n">
        <v>1</v>
      </c>
      <c r="E728" s="14" t="n">
        <v>1</v>
      </c>
      <c r="F728" s="14" t="n">
        <v>1</v>
      </c>
      <c r="G728" s="14" t="n">
        <v>1</v>
      </c>
      <c r="H728" s="14" t="n">
        <v>0</v>
      </c>
    </row>
    <row r="729">
      <c r="A729" s="14" t="inlineStr">
        <is>
          <t>POL|ecf.oop</t>
        </is>
      </c>
      <c r="B729" s="14" t="inlineStr">
        <is>
          <t>POL</t>
        </is>
      </c>
      <c r="C729" s="14" t="inlineStr">
        <is>
          <t>ecf.oop</t>
        </is>
      </c>
      <c r="D729" s="14" t="n">
        <v>1</v>
      </c>
      <c r="E729" s="14" t="n">
        <v>1</v>
      </c>
      <c r="F729" s="14" t="n">
        <v>1</v>
      </c>
      <c r="G729" s="14" t="n">
        <v>1</v>
      </c>
      <c r="H729" s="14" t="n">
        <v>1</v>
      </c>
    </row>
    <row r="730">
      <c r="A730" s="14" t="inlineStr">
        <is>
          <t>POL|ecr.all</t>
        </is>
      </c>
      <c r="B730" s="14" t="inlineStr">
        <is>
          <t>POL</t>
        </is>
      </c>
      <c r="C730" s="14" t="inlineStr">
        <is>
          <t>ecr.all</t>
        </is>
      </c>
      <c r="D730" s="14" t="n">
        <v>0.078624</v>
      </c>
      <c r="E730" s="14" t="n">
        <v>0.07623000000000001</v>
      </c>
      <c r="F730" s="14" t="n">
        <v>0.079191</v>
      </c>
      <c r="G730" s="14" t="n">
        <v>0.079191</v>
      </c>
      <c r="H730" s="14" t="n">
        <v>0.098303</v>
      </c>
    </row>
    <row r="731">
      <c r="A731" s="14" t="inlineStr">
        <is>
          <t>POL|ecs.ind</t>
        </is>
      </c>
      <c r="B731" s="14" t="inlineStr">
        <is>
          <t>POL</t>
        </is>
      </c>
      <c r="C731" s="14" t="inlineStr">
        <is>
          <t>ecs.ind</t>
        </is>
      </c>
      <c r="D731" s="14" t="n">
        <v>0.02305</v>
      </c>
      <c r="E731" s="14" t="n">
        <v>0.094315</v>
      </c>
      <c r="F731" s="14" t="n">
        <v>0</v>
      </c>
      <c r="G731" s="14" t="n">
        <v>0.100386</v>
      </c>
      <c r="H731" s="14" t="n">
        <v>0.100386</v>
      </c>
    </row>
    <row r="732">
      <c r="A732" s="14" t="inlineStr">
        <is>
          <t>POL|ecs.pow</t>
        </is>
      </c>
      <c r="B732" s="14" t="inlineStr">
        <is>
          <t>POL</t>
        </is>
      </c>
      <c r="C732" s="14" t="inlineStr">
        <is>
          <t>ecs.pow</t>
        </is>
      </c>
      <c r="D732" s="14" t="n">
        <v>0.959094</v>
      </c>
      <c r="E732" s="14" t="n">
        <v>0.956577</v>
      </c>
      <c r="F732" s="14" t="n">
        <v>0.949044</v>
      </c>
      <c r="G732" s="14" t="n">
        <v>0.951169</v>
      </c>
      <c r="H732" s="14" t="n">
        <v>0.951169</v>
      </c>
    </row>
    <row r="733">
      <c r="A733" s="14" t="inlineStr">
        <is>
          <t>POL|ecs.res</t>
        </is>
      </c>
      <c r="B733" s="14" t="inlineStr">
        <is>
          <t>POL</t>
        </is>
      </c>
      <c r="C733" s="14" t="inlineStr">
        <is>
          <t>ecs.res</t>
        </is>
      </c>
      <c r="D733" s="14" t="n">
        <v>1</v>
      </c>
      <c r="E733" s="14" t="n">
        <v>1</v>
      </c>
      <c r="F733" s="14" t="n">
        <v>1</v>
      </c>
      <c r="G733" s="14" t="n">
        <v>1</v>
      </c>
      <c r="H733" s="14" t="n">
        <v>1</v>
      </c>
    </row>
    <row r="734">
      <c r="A734" s="14" t="inlineStr">
        <is>
          <t>POL|ecs.trs</t>
        </is>
      </c>
      <c r="B734" s="14" t="inlineStr">
        <is>
          <t>POL</t>
        </is>
      </c>
      <c r="C734" s="14" t="inlineStr">
        <is>
          <t>ecs.trs</t>
        </is>
      </c>
      <c r="D734" s="14" t="n">
        <v>1</v>
      </c>
      <c r="E734" s="14" t="n">
        <v>1</v>
      </c>
      <c r="F734" s="14" t="n">
        <v>1</v>
      </c>
      <c r="G734" s="14" t="n">
        <v>1</v>
      </c>
      <c r="H734" s="14" t="n">
        <v>1</v>
      </c>
    </row>
    <row r="735">
      <c r="A735" s="14" t="inlineStr">
        <is>
          <t>POL|eef.bio</t>
        </is>
      </c>
      <c r="B735" s="14" t="inlineStr">
        <is>
          <t>POL</t>
        </is>
      </c>
      <c r="C735" s="14" t="inlineStr">
        <is>
          <t>eef.bio</t>
        </is>
      </c>
      <c r="D735" s="14" t="n">
        <v>0</v>
      </c>
      <c r="E735" s="14" t="n">
        <v>1</v>
      </c>
      <c r="F735" s="14" t="n">
        <v>1</v>
      </c>
      <c r="G735" s="14" t="n">
        <v>1</v>
      </c>
      <c r="H735" s="14" t="n">
        <v>1</v>
      </c>
    </row>
    <row r="736">
      <c r="A736" s="14" t="inlineStr">
        <is>
          <t>POL|eef.coa</t>
        </is>
      </c>
      <c r="B736" s="14" t="inlineStr">
        <is>
          <t>POL</t>
        </is>
      </c>
      <c r="C736" s="14" t="inlineStr">
        <is>
          <t>eef.coa</t>
        </is>
      </c>
      <c r="D736" s="14" t="n">
        <v>1</v>
      </c>
      <c r="E736" s="14" t="n">
        <v>1</v>
      </c>
      <c r="F736" s="14" t="n">
        <v>1</v>
      </c>
      <c r="G736" s="14" t="n">
        <v>1</v>
      </c>
      <c r="H736" s="14" t="n">
        <v>1</v>
      </c>
    </row>
    <row r="737">
      <c r="A737" s="14" t="inlineStr">
        <is>
          <t>POL|eef.die</t>
        </is>
      </c>
      <c r="B737" s="14" t="inlineStr">
        <is>
          <t>POL</t>
        </is>
      </c>
      <c r="C737" s="14" t="inlineStr">
        <is>
          <t>eef.die</t>
        </is>
      </c>
      <c r="D737" s="14" t="n">
        <v>1</v>
      </c>
      <c r="E737" s="14" t="n">
        <v>1</v>
      </c>
      <c r="F737" s="14" t="n">
        <v>1</v>
      </c>
      <c r="G737" s="14" t="n">
        <v>1</v>
      </c>
      <c r="H737" s="14" t="n">
        <v>1</v>
      </c>
    </row>
    <row r="738">
      <c r="A738" s="14" t="inlineStr">
        <is>
          <t>POL|eef.gso</t>
        </is>
      </c>
      <c r="B738" s="14" t="inlineStr">
        <is>
          <t>POL</t>
        </is>
      </c>
      <c r="C738" s="14" t="inlineStr">
        <is>
          <t>eef.gso</t>
        </is>
      </c>
      <c r="D738" s="14" t="n">
        <v>1</v>
      </c>
      <c r="E738" s="14" t="n">
        <v>1</v>
      </c>
      <c r="F738" s="14" t="n">
        <v>1</v>
      </c>
      <c r="G738" s="14" t="n">
        <v>1</v>
      </c>
      <c r="H738" s="14" t="n">
        <v>1</v>
      </c>
    </row>
    <row r="739">
      <c r="A739" s="14" t="inlineStr">
        <is>
          <t>POL|eef.jfu</t>
        </is>
      </c>
      <c r="B739" s="14" t="inlineStr">
        <is>
          <t>POL</t>
        </is>
      </c>
      <c r="C739" s="14" t="inlineStr">
        <is>
          <t>eef.jfu</t>
        </is>
      </c>
      <c r="D739" s="14" t="n">
        <v>1</v>
      </c>
      <c r="E739" s="14" t="n">
        <v>1</v>
      </c>
      <c r="F739" s="14" t="n">
        <v>1</v>
      </c>
      <c r="G739" s="14" t="n">
        <v>1</v>
      </c>
      <c r="H739" s="14" t="n">
        <v>1</v>
      </c>
    </row>
    <row r="740">
      <c r="A740" s="14" t="inlineStr">
        <is>
          <t>POL|eef.ker</t>
        </is>
      </c>
      <c r="B740" s="14" t="inlineStr">
        <is>
          <t>POL</t>
        </is>
      </c>
      <c r="C740" s="14" t="inlineStr">
        <is>
          <t>eef.ker</t>
        </is>
      </c>
      <c r="D740" s="14" t="n">
        <v>1</v>
      </c>
      <c r="E740" s="14" t="n">
        <v>1</v>
      </c>
      <c r="F740" s="14" t="n">
        <v>1</v>
      </c>
      <c r="G740" s="14" t="n">
        <v>1</v>
      </c>
      <c r="H740" s="14" t="n">
        <v>1</v>
      </c>
    </row>
    <row r="741">
      <c r="A741" s="14" t="inlineStr">
        <is>
          <t>POL|eef.lpg</t>
        </is>
      </c>
      <c r="B741" s="14" t="inlineStr">
        <is>
          <t>POL</t>
        </is>
      </c>
      <c r="C741" s="14" t="inlineStr">
        <is>
          <t>eef.lpg</t>
        </is>
      </c>
      <c r="D741" s="14" t="n">
        <v>1</v>
      </c>
      <c r="E741" s="14" t="n">
        <v>1</v>
      </c>
      <c r="F741" s="14" t="n">
        <v>1</v>
      </c>
      <c r="G741" s="14" t="n">
        <v>1</v>
      </c>
      <c r="H741" s="14" t="n">
        <v>1</v>
      </c>
    </row>
    <row r="742">
      <c r="A742" s="14" t="inlineStr">
        <is>
          <t>POL|eef.nga</t>
        </is>
      </c>
      <c r="B742" s="14" t="inlineStr">
        <is>
          <t>POL</t>
        </is>
      </c>
      <c r="C742" s="14" t="inlineStr">
        <is>
          <t>eef.nga</t>
        </is>
      </c>
      <c r="D742" s="14" t="n">
        <v>1</v>
      </c>
      <c r="E742" s="14" t="n">
        <v>1</v>
      </c>
      <c r="F742" s="14" t="n">
        <v>1</v>
      </c>
      <c r="G742" s="14" t="n">
        <v>1</v>
      </c>
      <c r="H742" s="14" t="n">
        <v>1</v>
      </c>
    </row>
    <row r="743">
      <c r="A743" s="14" t="inlineStr">
        <is>
          <t>POL|eef.oop</t>
        </is>
      </c>
      <c r="B743" s="14" t="inlineStr">
        <is>
          <t>POL</t>
        </is>
      </c>
      <c r="C743" s="14" t="inlineStr">
        <is>
          <t>eef.oop</t>
        </is>
      </c>
      <c r="D743" s="14" t="n">
        <v>1</v>
      </c>
      <c r="E743" s="14" t="n">
        <v>1</v>
      </c>
      <c r="F743" s="14" t="n">
        <v>1</v>
      </c>
      <c r="G743" s="14" t="n">
        <v>1</v>
      </c>
      <c r="H743" s="14" t="n">
        <v>1</v>
      </c>
    </row>
    <row r="744">
      <c r="A744" s="14" t="inlineStr">
        <is>
          <t>POL|eer.all</t>
        </is>
      </c>
      <c r="B744" s="14" t="inlineStr">
        <is>
          <t>POL</t>
        </is>
      </c>
      <c r="C744" s="14" t="inlineStr">
        <is>
          <t>eer.all</t>
        </is>
      </c>
      <c r="D744" s="14" t="n">
        <v>49.779548</v>
      </c>
      <c r="E744" s="14" t="n">
        <v>86.52610799999999</v>
      </c>
      <c r="F744" s="14" t="n">
        <v>96.298125</v>
      </c>
      <c r="G744" s="14" t="n">
        <v>61.301547</v>
      </c>
      <c r="H744" s="14" t="n">
        <v>70.370124</v>
      </c>
    </row>
    <row r="745">
      <c r="A745" s="14" t="inlineStr">
        <is>
          <t>POL|ees.ind</t>
        </is>
      </c>
      <c r="B745" s="14" t="inlineStr">
        <is>
          <t>POL</t>
        </is>
      </c>
      <c r="C745" s="14" t="inlineStr">
        <is>
          <t>ees.ind</t>
        </is>
      </c>
      <c r="D745" s="14" t="n">
        <v>0.97695</v>
      </c>
      <c r="E745" s="14" t="n">
        <v>0.905685</v>
      </c>
      <c r="F745" s="14" t="n">
        <v>1</v>
      </c>
      <c r="G745" s="14" t="n">
        <v>0.899614</v>
      </c>
      <c r="H745" s="14" t="n">
        <v>0.899614</v>
      </c>
    </row>
    <row r="746">
      <c r="A746" s="14" t="inlineStr">
        <is>
          <t>POL|ees.pow</t>
        </is>
      </c>
      <c r="B746" s="14" t="inlineStr">
        <is>
          <t>POL</t>
        </is>
      </c>
      <c r="C746" s="14" t="inlineStr">
        <is>
          <t>ees.pow</t>
        </is>
      </c>
      <c r="D746" s="14" t="n">
        <v>0.040906</v>
      </c>
      <c r="E746" s="14" t="n">
        <v>0.043423</v>
      </c>
      <c r="F746" s="14" t="n">
        <v>0.050956</v>
      </c>
      <c r="G746" s="14" t="n">
        <v>0.048831</v>
      </c>
      <c r="H746" s="14" t="n">
        <v>0.048831</v>
      </c>
    </row>
    <row r="747">
      <c r="A747" s="14" t="inlineStr">
        <is>
          <t>PRT|ecf.coa</t>
        </is>
      </c>
      <c r="B747" s="14" t="inlineStr">
        <is>
          <t>PRT</t>
        </is>
      </c>
      <c r="C747" s="14" t="inlineStr">
        <is>
          <t>ecf.coa</t>
        </is>
      </c>
      <c r="D747" s="14" t="n">
        <v>1</v>
      </c>
      <c r="E747" s="14" t="n">
        <v>1</v>
      </c>
      <c r="F747" s="14" t="n">
        <v>1</v>
      </c>
      <c r="G747" s="14" t="n">
        <v>1</v>
      </c>
      <c r="H747" s="14" t="n">
        <v>1</v>
      </c>
    </row>
    <row r="748">
      <c r="A748" s="14" t="inlineStr">
        <is>
          <t>PRT|ecf.die</t>
        </is>
      </c>
      <c r="B748" s="14" t="inlineStr">
        <is>
          <t>PRT</t>
        </is>
      </c>
      <c r="C748" s="14" t="inlineStr">
        <is>
          <t>ecf.die</t>
        </is>
      </c>
      <c r="D748" s="14" t="n">
        <v>1</v>
      </c>
      <c r="E748" s="14" t="n">
        <v>1</v>
      </c>
      <c r="F748" s="14" t="n">
        <v>1</v>
      </c>
      <c r="G748" s="14" t="n">
        <v>1</v>
      </c>
      <c r="H748" s="14" t="n">
        <v>1</v>
      </c>
    </row>
    <row r="749">
      <c r="A749" s="14" t="inlineStr">
        <is>
          <t>PRT|ecf.gso</t>
        </is>
      </c>
      <c r="B749" s="14" t="inlineStr">
        <is>
          <t>PRT</t>
        </is>
      </c>
      <c r="C749" s="14" t="inlineStr">
        <is>
          <t>ecf.gso</t>
        </is>
      </c>
      <c r="D749" s="14" t="n">
        <v>1</v>
      </c>
      <c r="E749" s="14" t="n">
        <v>1</v>
      </c>
      <c r="F749" s="14" t="n">
        <v>1</v>
      </c>
      <c r="G749" s="14" t="n">
        <v>1</v>
      </c>
      <c r="H749" s="14" t="n">
        <v>1</v>
      </c>
    </row>
    <row r="750">
      <c r="A750" s="14" t="inlineStr">
        <is>
          <t>PRT|ecf.jfu</t>
        </is>
      </c>
      <c r="B750" s="14" t="inlineStr">
        <is>
          <t>PRT</t>
        </is>
      </c>
      <c r="C750" s="14" t="inlineStr">
        <is>
          <t>ecf.jfu</t>
        </is>
      </c>
      <c r="D750" s="14" t="n">
        <v>1</v>
      </c>
      <c r="E750" s="14" t="n">
        <v>1</v>
      </c>
      <c r="F750" s="14" t="n">
        <v>1</v>
      </c>
      <c r="G750" s="14" t="n">
        <v>1</v>
      </c>
      <c r="H750" s="14" t="n">
        <v>1</v>
      </c>
    </row>
    <row r="751">
      <c r="A751" s="14" t="inlineStr">
        <is>
          <t>PRT|ecf.ker</t>
        </is>
      </c>
      <c r="B751" s="14" t="inlineStr">
        <is>
          <t>PRT</t>
        </is>
      </c>
      <c r="C751" s="14" t="inlineStr">
        <is>
          <t>ecf.ker</t>
        </is>
      </c>
      <c r="D751" s="14" t="n">
        <v>1</v>
      </c>
      <c r="E751" s="14" t="n">
        <v>1</v>
      </c>
      <c r="F751" s="14" t="n">
        <v>1</v>
      </c>
      <c r="G751" s="14" t="n">
        <v>1</v>
      </c>
      <c r="H751" s="14" t="n">
        <v>1</v>
      </c>
    </row>
    <row r="752">
      <c r="A752" s="14" t="inlineStr">
        <is>
          <t>PRT|ecf.lpg</t>
        </is>
      </c>
      <c r="B752" s="14" t="inlineStr">
        <is>
          <t>PRT</t>
        </is>
      </c>
      <c r="C752" s="14" t="inlineStr">
        <is>
          <t>ecf.lpg</t>
        </is>
      </c>
      <c r="D752" s="14" t="n">
        <v>1</v>
      </c>
      <c r="E752" s="14" t="n">
        <v>1</v>
      </c>
      <c r="F752" s="14" t="n">
        <v>1</v>
      </c>
      <c r="G752" s="14" t="n">
        <v>1</v>
      </c>
      <c r="H752" s="14" t="n">
        <v>1</v>
      </c>
    </row>
    <row r="753">
      <c r="A753" s="14" t="inlineStr">
        <is>
          <t>PRT|ecf.nga</t>
        </is>
      </c>
      <c r="B753" s="14" t="inlineStr">
        <is>
          <t>PRT</t>
        </is>
      </c>
      <c r="C753" s="14" t="inlineStr">
        <is>
          <t>ecf.nga</t>
        </is>
      </c>
      <c r="D753" s="14" t="n">
        <v>1</v>
      </c>
      <c r="E753" s="14" t="n">
        <v>1</v>
      </c>
      <c r="F753" s="14" t="n">
        <v>1</v>
      </c>
      <c r="G753" s="14" t="n">
        <v>1</v>
      </c>
      <c r="H753" s="14" t="n">
        <v>1</v>
      </c>
    </row>
    <row r="754">
      <c r="A754" s="14" t="inlineStr">
        <is>
          <t>PRT|ecf.oop</t>
        </is>
      </c>
      <c r="B754" s="14" t="inlineStr">
        <is>
          <t>PRT</t>
        </is>
      </c>
      <c r="C754" s="14" t="inlineStr">
        <is>
          <t>ecf.oop</t>
        </is>
      </c>
      <c r="D754" s="14" t="n">
        <v>1</v>
      </c>
      <c r="E754" s="14" t="n">
        <v>1</v>
      </c>
      <c r="F754" s="14" t="n">
        <v>1</v>
      </c>
      <c r="G754" s="14" t="n">
        <v>1</v>
      </c>
      <c r="H754" s="14" t="n">
        <v>1</v>
      </c>
    </row>
    <row r="755">
      <c r="A755" s="14" t="inlineStr">
        <is>
          <t>PRT|ecr.all</t>
        </is>
      </c>
      <c r="B755" s="14" t="inlineStr">
        <is>
          <t>PRT</t>
        </is>
      </c>
      <c r="C755" s="14" t="inlineStr">
        <is>
          <t>ecr.all</t>
        </is>
      </c>
      <c r="D755" s="14" t="n">
        <v>27.992397</v>
      </c>
      <c r="E755" s="14" t="n">
        <v>26.338496</v>
      </c>
      <c r="F755" s="14" t="n">
        <v>25.91668</v>
      </c>
      <c r="G755" s="14" t="n">
        <v>25.91668</v>
      </c>
      <c r="H755" s="14" t="n">
        <v>72.700332</v>
      </c>
    </row>
    <row r="756">
      <c r="A756" s="14" t="inlineStr">
        <is>
          <t>PRT|ecr.coa</t>
        </is>
      </c>
      <c r="B756" s="14" t="inlineStr">
        <is>
          <t>PRT</t>
        </is>
      </c>
      <c r="C756" s="14" t="inlineStr">
        <is>
          <t>ecr.coa</t>
        </is>
      </c>
      <c r="D756" s="14" t="n">
        <v>27.992397</v>
      </c>
      <c r="E756" s="14" t="n">
        <v>26.338496</v>
      </c>
      <c r="F756" s="14" t="n">
        <v>25.91668</v>
      </c>
      <c r="G756" s="14" t="n">
        <v>25.91668</v>
      </c>
      <c r="H756" s="14" t="n">
        <v>72.700332</v>
      </c>
    </row>
    <row r="757">
      <c r="A757" s="14" t="inlineStr">
        <is>
          <t>PRT|ecr.die</t>
        </is>
      </c>
      <c r="B757" s="14" t="inlineStr">
        <is>
          <t>PRT</t>
        </is>
      </c>
      <c r="C757" s="14" t="inlineStr">
        <is>
          <t>ecr.die</t>
        </is>
      </c>
      <c r="D757" s="14" t="n">
        <v>27.992397</v>
      </c>
      <c r="E757" s="14" t="n">
        <v>26.338496</v>
      </c>
      <c r="F757" s="14" t="n">
        <v>25.91668</v>
      </c>
      <c r="G757" s="14" t="n">
        <v>25.91668</v>
      </c>
      <c r="H757" s="14" t="n">
        <v>72.700332</v>
      </c>
    </row>
    <row r="758">
      <c r="A758" s="14" t="inlineStr">
        <is>
          <t>PRT|ecr.gso</t>
        </is>
      </c>
      <c r="B758" s="14" t="inlineStr">
        <is>
          <t>PRT</t>
        </is>
      </c>
      <c r="C758" s="14" t="inlineStr">
        <is>
          <t>ecr.gso</t>
        </is>
      </c>
      <c r="D758" s="14" t="n">
        <v>27.992397</v>
      </c>
      <c r="E758" s="14" t="n">
        <v>26.338496</v>
      </c>
      <c r="F758" s="14" t="n">
        <v>25.91668</v>
      </c>
      <c r="G758" s="14" t="n">
        <v>25.91668</v>
      </c>
      <c r="H758" s="14" t="n">
        <v>72.700332</v>
      </c>
    </row>
    <row r="759">
      <c r="A759" s="14" t="inlineStr">
        <is>
          <t>PRT|ecr.jfu</t>
        </is>
      </c>
      <c r="B759" s="14" t="inlineStr">
        <is>
          <t>PRT</t>
        </is>
      </c>
      <c r="C759" s="14" t="inlineStr">
        <is>
          <t>ecr.jfu</t>
        </is>
      </c>
      <c r="D759" s="14" t="n">
        <v>27.992397</v>
      </c>
      <c r="E759" s="14" t="n">
        <v>26.338496</v>
      </c>
      <c r="F759" s="14" t="n">
        <v>25.91668</v>
      </c>
      <c r="G759" s="14" t="n">
        <v>25.91668</v>
      </c>
      <c r="H759" s="14" t="n">
        <v>72.700332</v>
      </c>
    </row>
    <row r="760">
      <c r="A760" s="14" t="inlineStr">
        <is>
          <t>PRT|ecr.lpg</t>
        </is>
      </c>
      <c r="B760" s="14" t="inlineStr">
        <is>
          <t>PRT</t>
        </is>
      </c>
      <c r="C760" s="14" t="inlineStr">
        <is>
          <t>ecr.lpg</t>
        </is>
      </c>
      <c r="D760" s="14" t="n">
        <v>27.992397</v>
      </c>
      <c r="E760" s="14" t="n">
        <v>26.338496</v>
      </c>
      <c r="F760" s="14" t="n">
        <v>25.91668</v>
      </c>
      <c r="G760" s="14" t="n">
        <v>25.91668</v>
      </c>
      <c r="H760" s="14" t="n">
        <v>72.700332</v>
      </c>
    </row>
    <row r="761">
      <c r="A761" s="14" t="inlineStr">
        <is>
          <t>PRT|ecr.nga</t>
        </is>
      </c>
      <c r="B761" s="14" t="inlineStr">
        <is>
          <t>PRT</t>
        </is>
      </c>
      <c r="C761" s="14" t="inlineStr">
        <is>
          <t>ecr.nga</t>
        </is>
      </c>
      <c r="D761" s="14" t="n">
        <v>27.992397</v>
      </c>
      <c r="E761" s="14" t="n">
        <v>26.338496</v>
      </c>
      <c r="F761" s="14" t="n">
        <v>25.91668</v>
      </c>
      <c r="G761" s="14" t="n">
        <v>25.91668</v>
      </c>
      <c r="H761" s="14" t="n">
        <v>72.700332</v>
      </c>
    </row>
    <row r="762">
      <c r="A762" s="14" t="inlineStr">
        <is>
          <t>PRT|ecr.oop</t>
        </is>
      </c>
      <c r="B762" s="14" t="inlineStr">
        <is>
          <t>PRT</t>
        </is>
      </c>
      <c r="C762" s="14" t="inlineStr">
        <is>
          <t>ecr.oop</t>
        </is>
      </c>
      <c r="D762" s="14" t="n">
        <v>27.992397</v>
      </c>
      <c r="E762" s="14" t="n">
        <v>26.338496</v>
      </c>
      <c r="F762" s="14" t="n">
        <v>25.91668</v>
      </c>
      <c r="G762" s="14" t="n">
        <v>25.91668</v>
      </c>
      <c r="H762" s="14" t="n">
        <v>72.700332</v>
      </c>
    </row>
    <row r="763">
      <c r="A763" s="14" t="inlineStr">
        <is>
          <t>PRT|ecs.ind</t>
        </is>
      </c>
      <c r="B763" s="14" t="inlineStr">
        <is>
          <t>PRT</t>
        </is>
      </c>
      <c r="C763" s="14" t="inlineStr">
        <is>
          <t>ecs.ind</t>
        </is>
      </c>
      <c r="D763" s="14" t="n">
        <v>0.13855</v>
      </c>
      <c r="E763" s="14" t="n">
        <v>0.18887</v>
      </c>
      <c r="F763" s="14" t="n">
        <v>0.113137</v>
      </c>
      <c r="G763" s="14" t="n">
        <v>0.216274</v>
      </c>
      <c r="H763" s="14" t="n">
        <v>0.216274</v>
      </c>
    </row>
    <row r="764">
      <c r="A764" s="14" t="inlineStr">
        <is>
          <t>PRT|ecs.res</t>
        </is>
      </c>
      <c r="B764" s="14" t="inlineStr">
        <is>
          <t>PRT</t>
        </is>
      </c>
      <c r="C764" s="14" t="inlineStr">
        <is>
          <t>ecs.res</t>
        </is>
      </c>
      <c r="D764" s="14" t="n">
        <v>0.5</v>
      </c>
      <c r="E764" s="14" t="n">
        <v>0.5</v>
      </c>
      <c r="F764" s="14" t="n">
        <v>0.5</v>
      </c>
      <c r="G764" s="14" t="n">
        <v>0.5</v>
      </c>
      <c r="H764" s="14" t="n">
        <v>0.5</v>
      </c>
    </row>
    <row r="765">
      <c r="A765" s="14" t="inlineStr">
        <is>
          <t>PRT|ecs.trs</t>
        </is>
      </c>
      <c r="B765" s="14" t="inlineStr">
        <is>
          <t>PRT</t>
        </is>
      </c>
      <c r="C765" s="14" t="inlineStr">
        <is>
          <t>ecs.trs</t>
        </is>
      </c>
      <c r="D765" s="14" t="n">
        <v>0.5</v>
      </c>
      <c r="E765" s="14" t="n">
        <v>0.5</v>
      </c>
      <c r="F765" s="14" t="n">
        <v>0.5</v>
      </c>
      <c r="G765" s="14" t="n">
        <v>0.5</v>
      </c>
      <c r="H765" s="14" t="n">
        <v>0.5</v>
      </c>
    </row>
    <row r="766">
      <c r="A766" s="14" t="inlineStr">
        <is>
          <t>PRT|eef.bio</t>
        </is>
      </c>
      <c r="B766" s="14" t="inlineStr">
        <is>
          <t>PRT</t>
        </is>
      </c>
      <c r="C766" s="14" t="inlineStr">
        <is>
          <t>eef.bio</t>
        </is>
      </c>
      <c r="D766" s="14" t="n">
        <v>0</v>
      </c>
      <c r="E766" s="14" t="n">
        <v>1</v>
      </c>
      <c r="F766" s="14" t="n">
        <v>1</v>
      </c>
      <c r="G766" s="14" t="n">
        <v>1</v>
      </c>
      <c r="H766" s="14" t="n">
        <v>1</v>
      </c>
    </row>
    <row r="767">
      <c r="A767" s="14" t="inlineStr">
        <is>
          <t>PRT|eef.coa</t>
        </is>
      </c>
      <c r="B767" s="14" t="inlineStr">
        <is>
          <t>PRT</t>
        </is>
      </c>
      <c r="C767" s="14" t="inlineStr">
        <is>
          <t>eef.coa</t>
        </is>
      </c>
      <c r="D767" s="14" t="n">
        <v>1</v>
      </c>
      <c r="E767" s="14" t="n">
        <v>1</v>
      </c>
      <c r="F767" s="14" t="n">
        <v>1</v>
      </c>
      <c r="G767" s="14" t="n">
        <v>1</v>
      </c>
      <c r="H767" s="14" t="n">
        <v>1</v>
      </c>
    </row>
    <row r="768">
      <c r="A768" s="14" t="inlineStr">
        <is>
          <t>PRT|eef.die</t>
        </is>
      </c>
      <c r="B768" s="14" t="inlineStr">
        <is>
          <t>PRT</t>
        </is>
      </c>
      <c r="C768" s="14" t="inlineStr">
        <is>
          <t>eef.die</t>
        </is>
      </c>
      <c r="D768" s="14" t="n">
        <v>1</v>
      </c>
      <c r="E768" s="14" t="n">
        <v>1</v>
      </c>
      <c r="F768" s="14" t="n">
        <v>1</v>
      </c>
      <c r="G768" s="14" t="n">
        <v>1</v>
      </c>
      <c r="H768" s="14" t="n">
        <v>1</v>
      </c>
    </row>
    <row r="769">
      <c r="A769" s="14" t="inlineStr">
        <is>
          <t>PRT|eef.gso</t>
        </is>
      </c>
      <c r="B769" s="14" t="inlineStr">
        <is>
          <t>PRT</t>
        </is>
      </c>
      <c r="C769" s="14" t="inlineStr">
        <is>
          <t>eef.gso</t>
        </is>
      </c>
      <c r="D769" s="14" t="n">
        <v>1</v>
      </c>
      <c r="E769" s="14" t="n">
        <v>1</v>
      </c>
      <c r="F769" s="14" t="n">
        <v>1</v>
      </c>
      <c r="G769" s="14" t="n">
        <v>1</v>
      </c>
      <c r="H769" s="14" t="n">
        <v>1</v>
      </c>
    </row>
    <row r="770">
      <c r="A770" s="14" t="inlineStr">
        <is>
          <t>PRT|eef.jfu</t>
        </is>
      </c>
      <c r="B770" s="14" t="inlineStr">
        <is>
          <t>PRT</t>
        </is>
      </c>
      <c r="C770" s="14" t="inlineStr">
        <is>
          <t>eef.jfu</t>
        </is>
      </c>
      <c r="D770" s="14" t="n">
        <v>1</v>
      </c>
      <c r="E770" s="14" t="n">
        <v>1</v>
      </c>
      <c r="F770" s="14" t="n">
        <v>1</v>
      </c>
      <c r="G770" s="14" t="n">
        <v>1</v>
      </c>
      <c r="H770" s="14" t="n">
        <v>1</v>
      </c>
    </row>
    <row r="771">
      <c r="A771" s="14" t="inlineStr">
        <is>
          <t>PRT|eef.ker</t>
        </is>
      </c>
      <c r="B771" s="14" t="inlineStr">
        <is>
          <t>PRT</t>
        </is>
      </c>
      <c r="C771" s="14" t="inlineStr">
        <is>
          <t>eef.ker</t>
        </is>
      </c>
      <c r="D771" s="14" t="n">
        <v>1</v>
      </c>
      <c r="E771" s="14" t="n">
        <v>1</v>
      </c>
      <c r="F771" s="14" t="n">
        <v>1</v>
      </c>
      <c r="G771" s="14" t="n">
        <v>1</v>
      </c>
      <c r="H771" s="14" t="n">
        <v>1</v>
      </c>
    </row>
    <row r="772">
      <c r="A772" s="14" t="inlineStr">
        <is>
          <t>PRT|eef.lpg</t>
        </is>
      </c>
      <c r="B772" s="14" t="inlineStr">
        <is>
          <t>PRT</t>
        </is>
      </c>
      <c r="C772" s="14" t="inlineStr">
        <is>
          <t>eef.lpg</t>
        </is>
      </c>
      <c r="D772" s="14" t="n">
        <v>1</v>
      </c>
      <c r="E772" s="14" t="n">
        <v>1</v>
      </c>
      <c r="F772" s="14" t="n">
        <v>1</v>
      </c>
      <c r="G772" s="14" t="n">
        <v>1</v>
      </c>
      <c r="H772" s="14" t="n">
        <v>1</v>
      </c>
    </row>
    <row r="773">
      <c r="A773" s="14" t="inlineStr">
        <is>
          <t>PRT|eef.nga</t>
        </is>
      </c>
      <c r="B773" s="14" t="inlineStr">
        <is>
          <t>PRT</t>
        </is>
      </c>
      <c r="C773" s="14" t="inlineStr">
        <is>
          <t>eef.nga</t>
        </is>
      </c>
      <c r="D773" s="14" t="n">
        <v>1</v>
      </c>
      <c r="E773" s="14" t="n">
        <v>1</v>
      </c>
      <c r="F773" s="14" t="n">
        <v>1</v>
      </c>
      <c r="G773" s="14" t="n">
        <v>1</v>
      </c>
      <c r="H773" s="14" t="n">
        <v>1</v>
      </c>
    </row>
    <row r="774">
      <c r="A774" s="14" t="inlineStr">
        <is>
          <t>PRT|eef.oop</t>
        </is>
      </c>
      <c r="B774" s="14" t="inlineStr">
        <is>
          <t>PRT</t>
        </is>
      </c>
      <c r="C774" s="14" t="inlineStr">
        <is>
          <t>eef.oop</t>
        </is>
      </c>
      <c r="D774" s="14" t="n">
        <v>1</v>
      </c>
      <c r="E774" s="14" t="n">
        <v>1</v>
      </c>
      <c r="F774" s="14" t="n">
        <v>1</v>
      </c>
      <c r="G774" s="14" t="n">
        <v>1</v>
      </c>
      <c r="H774" s="14" t="n">
        <v>1</v>
      </c>
    </row>
    <row r="775">
      <c r="A775" s="14" t="inlineStr">
        <is>
          <t>PRT|eer.all</t>
        </is>
      </c>
      <c r="B775" s="14" t="inlineStr">
        <is>
          <t>PRT</t>
        </is>
      </c>
      <c r="C775" s="14" t="inlineStr">
        <is>
          <t>eer.all</t>
        </is>
      </c>
      <c r="D775" s="14" t="n">
        <v>49.779548</v>
      </c>
      <c r="E775" s="14" t="n">
        <v>86.52610799999999</v>
      </c>
      <c r="F775" s="14" t="n">
        <v>96.298125</v>
      </c>
      <c r="G775" s="14" t="n">
        <v>61.301547</v>
      </c>
      <c r="H775" s="14" t="n">
        <v>70.370124</v>
      </c>
    </row>
    <row r="776">
      <c r="A776" s="14" t="inlineStr">
        <is>
          <t>PRT|ees.ind</t>
        </is>
      </c>
      <c r="B776" s="14" t="inlineStr">
        <is>
          <t>PRT</t>
        </is>
      </c>
      <c r="C776" s="14" t="inlineStr">
        <is>
          <t>ees.ind</t>
        </is>
      </c>
      <c r="D776" s="14" t="n">
        <v>0.86145</v>
      </c>
      <c r="E776" s="14" t="n">
        <v>0.81113</v>
      </c>
      <c r="F776" s="14" t="n">
        <v>0.886863</v>
      </c>
      <c r="G776" s="14" t="n">
        <v>0.783726</v>
      </c>
      <c r="H776" s="14" t="n">
        <v>0.783726</v>
      </c>
    </row>
    <row r="777">
      <c r="A777" s="14" t="inlineStr">
        <is>
          <t>PRT|ees.pow</t>
        </is>
      </c>
      <c r="B777" s="14" t="inlineStr">
        <is>
          <t>PRT</t>
        </is>
      </c>
      <c r="C777" s="14" t="inlineStr">
        <is>
          <t>ees.pow</t>
        </is>
      </c>
      <c r="D777" s="14" t="n">
        <v>0.133459</v>
      </c>
      <c r="E777" s="14" t="n">
        <v>0.129884</v>
      </c>
      <c r="F777" s="14" t="n">
        <v>0.204519</v>
      </c>
      <c r="G777" s="14" t="n">
        <v>0.268899</v>
      </c>
      <c r="H777" s="14" t="n">
        <v>0.268899</v>
      </c>
    </row>
    <row r="778">
      <c r="A778" s="14" t="inlineStr">
        <is>
          <t>ROU|eef.bio</t>
        </is>
      </c>
      <c r="B778" s="14" t="inlineStr">
        <is>
          <t>ROU</t>
        </is>
      </c>
      <c r="C778" s="14" t="inlineStr">
        <is>
          <t>eef.bio</t>
        </is>
      </c>
      <c r="D778" s="14" t="n">
        <v>0</v>
      </c>
      <c r="E778" s="14" t="n">
        <v>1</v>
      </c>
      <c r="F778" s="14" t="n">
        <v>1</v>
      </c>
      <c r="G778" s="14" t="n">
        <v>1</v>
      </c>
      <c r="H778" s="14" t="n">
        <v>1</v>
      </c>
    </row>
    <row r="779">
      <c r="A779" s="14" t="inlineStr">
        <is>
          <t>ROU|eef.coa</t>
        </is>
      </c>
      <c r="B779" s="14" t="inlineStr">
        <is>
          <t>ROU</t>
        </is>
      </c>
      <c r="C779" s="14" t="inlineStr">
        <is>
          <t>eef.coa</t>
        </is>
      </c>
      <c r="D779" s="14" t="n">
        <v>1</v>
      </c>
      <c r="E779" s="14" t="n">
        <v>1</v>
      </c>
      <c r="F779" s="14" t="n">
        <v>1</v>
      </c>
      <c r="G779" s="14" t="n">
        <v>1</v>
      </c>
      <c r="H779" s="14" t="n">
        <v>1</v>
      </c>
    </row>
    <row r="780">
      <c r="A780" s="14" t="inlineStr">
        <is>
          <t>ROU|eef.die</t>
        </is>
      </c>
      <c r="B780" s="14" t="inlineStr">
        <is>
          <t>ROU</t>
        </is>
      </c>
      <c r="C780" s="14" t="inlineStr">
        <is>
          <t>eef.die</t>
        </is>
      </c>
      <c r="D780" s="14" t="n">
        <v>1</v>
      </c>
      <c r="E780" s="14" t="n">
        <v>1</v>
      </c>
      <c r="F780" s="14" t="n">
        <v>1</v>
      </c>
      <c r="G780" s="14" t="n">
        <v>1</v>
      </c>
      <c r="H780" s="14" t="n">
        <v>1</v>
      </c>
    </row>
    <row r="781">
      <c r="A781" s="14" t="inlineStr">
        <is>
          <t>ROU|eef.gso</t>
        </is>
      </c>
      <c r="B781" s="14" t="inlineStr">
        <is>
          <t>ROU</t>
        </is>
      </c>
      <c r="C781" s="14" t="inlineStr">
        <is>
          <t>eef.gso</t>
        </is>
      </c>
      <c r="D781" s="14" t="n">
        <v>1</v>
      </c>
      <c r="E781" s="14" t="n">
        <v>1</v>
      </c>
      <c r="F781" s="14" t="n">
        <v>1</v>
      </c>
      <c r="G781" s="14" t="n">
        <v>1</v>
      </c>
      <c r="H781" s="14" t="n">
        <v>1</v>
      </c>
    </row>
    <row r="782">
      <c r="A782" s="14" t="inlineStr">
        <is>
          <t>ROU|eef.jfu</t>
        </is>
      </c>
      <c r="B782" s="14" t="inlineStr">
        <is>
          <t>ROU</t>
        </is>
      </c>
      <c r="C782" s="14" t="inlineStr">
        <is>
          <t>eef.jfu</t>
        </is>
      </c>
      <c r="D782" s="14" t="n">
        <v>1</v>
      </c>
      <c r="E782" s="14" t="n">
        <v>1</v>
      </c>
      <c r="F782" s="14" t="n">
        <v>1</v>
      </c>
      <c r="G782" s="14" t="n">
        <v>1</v>
      </c>
      <c r="H782" s="14" t="n">
        <v>1</v>
      </c>
    </row>
    <row r="783">
      <c r="A783" s="14" t="inlineStr">
        <is>
          <t>ROU|eef.ker</t>
        </is>
      </c>
      <c r="B783" s="14" t="inlineStr">
        <is>
          <t>ROU</t>
        </is>
      </c>
      <c r="C783" s="14" t="inlineStr">
        <is>
          <t>eef.ker</t>
        </is>
      </c>
      <c r="D783" s="14" t="n">
        <v>1</v>
      </c>
      <c r="E783" s="14" t="n">
        <v>1</v>
      </c>
      <c r="F783" s="14" t="n">
        <v>1</v>
      </c>
      <c r="G783" s="14" t="n">
        <v>1</v>
      </c>
      <c r="H783" s="14" t="n">
        <v>1</v>
      </c>
    </row>
    <row r="784">
      <c r="A784" s="14" t="inlineStr">
        <is>
          <t>ROU|eef.lpg</t>
        </is>
      </c>
      <c r="B784" s="14" t="inlineStr">
        <is>
          <t>ROU</t>
        </is>
      </c>
      <c r="C784" s="14" t="inlineStr">
        <is>
          <t>eef.lpg</t>
        </is>
      </c>
      <c r="D784" s="14" t="n">
        <v>1</v>
      </c>
      <c r="E784" s="14" t="n">
        <v>1</v>
      </c>
      <c r="F784" s="14" t="n">
        <v>1</v>
      </c>
      <c r="G784" s="14" t="n">
        <v>1</v>
      </c>
      <c r="H784" s="14" t="n">
        <v>1</v>
      </c>
    </row>
    <row r="785">
      <c r="A785" s="14" t="inlineStr">
        <is>
          <t>ROU|eef.nga</t>
        </is>
      </c>
      <c r="B785" s="14" t="inlineStr">
        <is>
          <t>ROU</t>
        </is>
      </c>
      <c r="C785" s="14" t="inlineStr">
        <is>
          <t>eef.nga</t>
        </is>
      </c>
      <c r="D785" s="14" t="n">
        <v>1</v>
      </c>
      <c r="E785" s="14" t="n">
        <v>1</v>
      </c>
      <c r="F785" s="14" t="n">
        <v>1</v>
      </c>
      <c r="G785" s="14" t="n">
        <v>1</v>
      </c>
      <c r="H785" s="14" t="n">
        <v>1</v>
      </c>
    </row>
    <row r="786">
      <c r="A786" s="14" t="inlineStr">
        <is>
          <t>ROU|eef.oop</t>
        </is>
      </c>
      <c r="B786" s="14" t="inlineStr">
        <is>
          <t>ROU</t>
        </is>
      </c>
      <c r="C786" s="14" t="inlineStr">
        <is>
          <t>eef.oop</t>
        </is>
      </c>
      <c r="D786" s="14" t="n">
        <v>1</v>
      </c>
      <c r="E786" s="14" t="n">
        <v>1</v>
      </c>
      <c r="F786" s="14" t="n">
        <v>1</v>
      </c>
      <c r="G786" s="14" t="n">
        <v>1</v>
      </c>
      <c r="H786" s="14" t="n">
        <v>1</v>
      </c>
    </row>
    <row r="787">
      <c r="A787" s="14" t="inlineStr">
        <is>
          <t>ROU|eer.all</t>
        </is>
      </c>
      <c r="B787" s="14" t="inlineStr">
        <is>
          <t>ROU</t>
        </is>
      </c>
      <c r="C787" s="14" t="inlineStr">
        <is>
          <t>eer.all</t>
        </is>
      </c>
      <c r="D787" s="14" t="n">
        <v>49.779548</v>
      </c>
      <c r="E787" s="14" t="n">
        <v>86.52610799999999</v>
      </c>
      <c r="F787" s="14" t="n">
        <v>96.298125</v>
      </c>
      <c r="G787" s="14" t="n">
        <v>61.301547</v>
      </c>
      <c r="H787" s="14" t="n">
        <v>70.370124</v>
      </c>
    </row>
    <row r="788">
      <c r="A788" s="14" t="inlineStr">
        <is>
          <t>ROU|ees.ind</t>
        </is>
      </c>
      <c r="B788" s="14" t="inlineStr">
        <is>
          <t>ROU</t>
        </is>
      </c>
      <c r="C788" s="14" t="inlineStr">
        <is>
          <t>ees.ind</t>
        </is>
      </c>
      <c r="D788" s="14" t="n">
        <v>0.782778</v>
      </c>
      <c r="E788" s="14" t="n">
        <v>0.90418</v>
      </c>
      <c r="F788" s="14" t="n">
        <v>1</v>
      </c>
      <c r="G788" s="14" t="n">
        <v>0.9603159999999999</v>
      </c>
      <c r="H788" s="14" t="n">
        <v>0.9603159999999999</v>
      </c>
    </row>
    <row r="789">
      <c r="A789" s="14" t="inlineStr">
        <is>
          <t>ROU|ees.pow</t>
        </is>
      </c>
      <c r="B789" s="14" t="inlineStr">
        <is>
          <t>ROU</t>
        </is>
      </c>
      <c r="C789" s="14" t="inlineStr">
        <is>
          <t>ees.pow</t>
        </is>
      </c>
      <c r="D789" s="14" t="n">
        <v>0.177265</v>
      </c>
      <c r="E789" s="14" t="n">
        <v>0.189188</v>
      </c>
      <c r="F789" s="14" t="n">
        <v>0.151151</v>
      </c>
      <c r="G789" s="14" t="n">
        <v>0.10831</v>
      </c>
      <c r="H789" s="14" t="n">
        <v>0.10831</v>
      </c>
    </row>
    <row r="790">
      <c r="A790" s="14" t="inlineStr">
        <is>
          <t>SGP|ecf.bio</t>
        </is>
      </c>
      <c r="B790" s="14" t="inlineStr">
        <is>
          <t>SGP</t>
        </is>
      </c>
      <c r="C790" s="14" t="inlineStr">
        <is>
          <t>ecf.bio</t>
        </is>
      </c>
      <c r="D790" s="14" t="n">
        <v>0</v>
      </c>
      <c r="E790" s="14" t="n">
        <v>0</v>
      </c>
      <c r="F790" s="14" t="n">
        <v>0</v>
      </c>
      <c r="G790" s="14" t="n">
        <v>1</v>
      </c>
      <c r="H790" s="14" t="n">
        <v>1</v>
      </c>
    </row>
    <row r="791">
      <c r="A791" s="14" t="inlineStr">
        <is>
          <t>SGP|ecf.coa</t>
        </is>
      </c>
      <c r="B791" s="14" t="inlineStr">
        <is>
          <t>SGP</t>
        </is>
      </c>
      <c r="C791" s="14" t="inlineStr">
        <is>
          <t>ecf.coa</t>
        </is>
      </c>
      <c r="D791" s="14" t="n">
        <v>1</v>
      </c>
      <c r="E791" s="14" t="n">
        <v>1</v>
      </c>
      <c r="F791" s="14" t="n">
        <v>1</v>
      </c>
      <c r="G791" s="14" t="n">
        <v>1</v>
      </c>
      <c r="H791" s="14" t="n">
        <v>1</v>
      </c>
    </row>
    <row r="792">
      <c r="A792" s="14" t="inlineStr">
        <is>
          <t>SGP|ecf.die</t>
        </is>
      </c>
      <c r="B792" s="14" t="inlineStr">
        <is>
          <t>SGP</t>
        </is>
      </c>
      <c r="C792" s="14" t="inlineStr">
        <is>
          <t>ecf.die</t>
        </is>
      </c>
      <c r="D792" s="14" t="n">
        <v>1</v>
      </c>
      <c r="E792" s="14" t="n">
        <v>1</v>
      </c>
      <c r="F792" s="14" t="n">
        <v>1</v>
      </c>
      <c r="G792" s="14" t="n">
        <v>1</v>
      </c>
      <c r="H792" s="14" t="n">
        <v>1</v>
      </c>
    </row>
    <row r="793">
      <c r="A793" s="14" t="inlineStr">
        <is>
          <t>SGP|ecf.gso</t>
        </is>
      </c>
      <c r="B793" s="14" t="inlineStr">
        <is>
          <t>SGP</t>
        </is>
      </c>
      <c r="C793" s="14" t="inlineStr">
        <is>
          <t>ecf.gso</t>
        </is>
      </c>
      <c r="D793" s="14" t="n">
        <v>1</v>
      </c>
      <c r="E793" s="14" t="n">
        <v>1</v>
      </c>
      <c r="F793" s="14" t="n">
        <v>1</v>
      </c>
      <c r="G793" s="14" t="n">
        <v>1</v>
      </c>
      <c r="H793" s="14" t="n">
        <v>1</v>
      </c>
    </row>
    <row r="794">
      <c r="A794" s="14" t="inlineStr">
        <is>
          <t>SGP|ecf.jfu</t>
        </is>
      </c>
      <c r="B794" s="14" t="inlineStr">
        <is>
          <t>SGP</t>
        </is>
      </c>
      <c r="C794" s="14" t="inlineStr">
        <is>
          <t>ecf.jfu</t>
        </is>
      </c>
      <c r="D794" s="14" t="n">
        <v>1</v>
      </c>
      <c r="E794" s="14" t="n">
        <v>1</v>
      </c>
      <c r="F794" s="14" t="n">
        <v>1</v>
      </c>
      <c r="G794" s="14" t="n">
        <v>1</v>
      </c>
      <c r="H794" s="14" t="n">
        <v>1</v>
      </c>
    </row>
    <row r="795">
      <c r="A795" s="14" t="inlineStr">
        <is>
          <t>SGP|ecf.ker</t>
        </is>
      </c>
      <c r="B795" s="14" t="inlineStr">
        <is>
          <t>SGP</t>
        </is>
      </c>
      <c r="C795" s="14" t="inlineStr">
        <is>
          <t>ecf.ker</t>
        </is>
      </c>
      <c r="D795" s="14" t="n">
        <v>1</v>
      </c>
      <c r="E795" s="14" t="n">
        <v>1</v>
      </c>
      <c r="F795" s="14" t="n">
        <v>1</v>
      </c>
      <c r="G795" s="14" t="n">
        <v>1</v>
      </c>
      <c r="H795" s="14" t="n">
        <v>1</v>
      </c>
    </row>
    <row r="796">
      <c r="A796" s="14" t="inlineStr">
        <is>
          <t>SGP|ecf.lpg</t>
        </is>
      </c>
      <c r="B796" s="14" t="inlineStr">
        <is>
          <t>SGP</t>
        </is>
      </c>
      <c r="C796" s="14" t="inlineStr">
        <is>
          <t>ecf.lpg</t>
        </is>
      </c>
      <c r="D796" s="14" t="n">
        <v>1</v>
      </c>
      <c r="E796" s="14" t="n">
        <v>1</v>
      </c>
      <c r="F796" s="14" t="n">
        <v>1</v>
      </c>
      <c r="G796" s="14" t="n">
        <v>1</v>
      </c>
      <c r="H796" s="14" t="n">
        <v>1</v>
      </c>
    </row>
    <row r="797">
      <c r="A797" s="14" t="inlineStr">
        <is>
          <t>SGP|ecf.nga</t>
        </is>
      </c>
      <c r="B797" s="14" t="inlineStr">
        <is>
          <t>SGP</t>
        </is>
      </c>
      <c r="C797" s="14" t="inlineStr">
        <is>
          <t>ecf.nga</t>
        </is>
      </c>
      <c r="D797" s="14" t="n">
        <v>1</v>
      </c>
      <c r="E797" s="14" t="n">
        <v>1</v>
      </c>
      <c r="F797" s="14" t="n">
        <v>1</v>
      </c>
      <c r="G797" s="14" t="n">
        <v>1</v>
      </c>
      <c r="H797" s="14" t="n">
        <v>1</v>
      </c>
    </row>
    <row r="798">
      <c r="A798" s="14" t="inlineStr">
        <is>
          <t>SGP|ecf.oop</t>
        </is>
      </c>
      <c r="B798" s="14" t="inlineStr">
        <is>
          <t>SGP</t>
        </is>
      </c>
      <c r="C798" s="14" t="inlineStr">
        <is>
          <t>ecf.oop</t>
        </is>
      </c>
      <c r="D798" s="14" t="n">
        <v>1</v>
      </c>
      <c r="E798" s="14" t="n">
        <v>1</v>
      </c>
      <c r="F798" s="14" t="n">
        <v>1</v>
      </c>
      <c r="G798" s="14" t="n">
        <v>1</v>
      </c>
      <c r="H798" s="14" t="n">
        <v>1</v>
      </c>
    </row>
    <row r="799">
      <c r="A799" s="14" t="inlineStr">
        <is>
          <t>SGP|ecr.all</t>
        </is>
      </c>
      <c r="B799" s="14" t="inlineStr">
        <is>
          <t>SGP</t>
        </is>
      </c>
      <c r="C799" s="14" t="inlineStr">
        <is>
          <t>ecr.all</t>
        </is>
      </c>
      <c r="D799" s="14" t="n">
        <v>3.713607</v>
      </c>
      <c r="E799" s="14" t="n">
        <v>3.685685</v>
      </c>
      <c r="F799" s="14" t="n">
        <v>3.767898</v>
      </c>
      <c r="G799" s="14" t="n">
        <v>18.478823</v>
      </c>
      <c r="H799" s="14" t="n">
        <v>18.6192</v>
      </c>
    </row>
    <row r="800">
      <c r="A800" s="14" t="inlineStr">
        <is>
          <t>SGP|ecs.ind</t>
        </is>
      </c>
      <c r="B800" s="14" t="inlineStr">
        <is>
          <t>SGP</t>
        </is>
      </c>
      <c r="C800" s="14" t="inlineStr">
        <is>
          <t>ecs.ind</t>
        </is>
      </c>
      <c r="D800" s="14" t="n">
        <v>0.9</v>
      </c>
      <c r="E800" s="14" t="n">
        <v>0.9</v>
      </c>
      <c r="F800" s="14" t="n">
        <v>0.9</v>
      </c>
      <c r="G800" s="14" t="n">
        <v>0.9</v>
      </c>
      <c r="H800" s="14" t="n">
        <v>0.9</v>
      </c>
    </row>
    <row r="801">
      <c r="A801" s="14" t="inlineStr">
        <is>
          <t>SGP|ecs.pow</t>
        </is>
      </c>
      <c r="B801" s="14" t="inlineStr">
        <is>
          <t>SGP</t>
        </is>
      </c>
      <c r="C801" s="14" t="inlineStr">
        <is>
          <t>ecs.pow</t>
        </is>
      </c>
      <c r="D801" s="14" t="n">
        <v>0.9</v>
      </c>
      <c r="E801" s="14" t="n">
        <v>0.9</v>
      </c>
      <c r="F801" s="14" t="n">
        <v>0.9</v>
      </c>
      <c r="G801" s="14" t="n">
        <v>0.9</v>
      </c>
      <c r="H801" s="14" t="n">
        <v>0.9</v>
      </c>
    </row>
    <row r="802">
      <c r="A802" s="14" t="inlineStr">
        <is>
          <t>SVK|eef.bio</t>
        </is>
      </c>
      <c r="B802" s="14" t="inlineStr">
        <is>
          <t>SVK</t>
        </is>
      </c>
      <c r="C802" s="14" t="inlineStr">
        <is>
          <t>eef.bio</t>
        </is>
      </c>
      <c r="D802" s="14" t="n">
        <v>0</v>
      </c>
      <c r="E802" s="14" t="n">
        <v>1</v>
      </c>
      <c r="F802" s="14" t="n">
        <v>1</v>
      </c>
      <c r="G802" s="14" t="n">
        <v>1</v>
      </c>
      <c r="H802" s="14" t="n">
        <v>1</v>
      </c>
    </row>
    <row r="803">
      <c r="A803" s="14" t="inlineStr">
        <is>
          <t>SVK|eef.coa</t>
        </is>
      </c>
      <c r="B803" s="14" t="inlineStr">
        <is>
          <t>SVK</t>
        </is>
      </c>
      <c r="C803" s="14" t="inlineStr">
        <is>
          <t>eef.coa</t>
        </is>
      </c>
      <c r="D803" s="14" t="n">
        <v>1</v>
      </c>
      <c r="E803" s="14" t="n">
        <v>1</v>
      </c>
      <c r="F803" s="14" t="n">
        <v>1</v>
      </c>
      <c r="G803" s="14" t="n">
        <v>1</v>
      </c>
      <c r="H803" s="14" t="n">
        <v>1</v>
      </c>
    </row>
    <row r="804">
      <c r="A804" s="14" t="inlineStr">
        <is>
          <t>SVK|eef.die</t>
        </is>
      </c>
      <c r="B804" s="14" t="inlineStr">
        <is>
          <t>SVK</t>
        </is>
      </c>
      <c r="C804" s="14" t="inlineStr">
        <is>
          <t>eef.die</t>
        </is>
      </c>
      <c r="D804" s="14" t="n">
        <v>1</v>
      </c>
      <c r="E804" s="14" t="n">
        <v>1</v>
      </c>
      <c r="F804" s="14" t="n">
        <v>1</v>
      </c>
      <c r="G804" s="14" t="n">
        <v>1</v>
      </c>
      <c r="H804" s="14" t="n">
        <v>1</v>
      </c>
    </row>
    <row r="805">
      <c r="A805" s="14" t="inlineStr">
        <is>
          <t>SVK|eef.gso</t>
        </is>
      </c>
      <c r="B805" s="14" t="inlineStr">
        <is>
          <t>SVK</t>
        </is>
      </c>
      <c r="C805" s="14" t="inlineStr">
        <is>
          <t>eef.gso</t>
        </is>
      </c>
      <c r="D805" s="14" t="n">
        <v>1</v>
      </c>
      <c r="E805" s="14" t="n">
        <v>1</v>
      </c>
      <c r="F805" s="14" t="n">
        <v>1</v>
      </c>
      <c r="G805" s="14" t="n">
        <v>1</v>
      </c>
      <c r="H805" s="14" t="n">
        <v>1</v>
      </c>
    </row>
    <row r="806">
      <c r="A806" s="14" t="inlineStr">
        <is>
          <t>SVK|eef.jfu</t>
        </is>
      </c>
      <c r="B806" s="14" t="inlineStr">
        <is>
          <t>SVK</t>
        </is>
      </c>
      <c r="C806" s="14" t="inlineStr">
        <is>
          <t>eef.jfu</t>
        </is>
      </c>
      <c r="D806" s="14" t="n">
        <v>1</v>
      </c>
      <c r="E806" s="14" t="n">
        <v>1</v>
      </c>
      <c r="F806" s="14" t="n">
        <v>1</v>
      </c>
      <c r="G806" s="14" t="n">
        <v>1</v>
      </c>
      <c r="H806" s="14" t="n">
        <v>1</v>
      </c>
    </row>
    <row r="807">
      <c r="A807" s="14" t="inlineStr">
        <is>
          <t>SVK|eef.ker</t>
        </is>
      </c>
      <c r="B807" s="14" t="inlineStr">
        <is>
          <t>SVK</t>
        </is>
      </c>
      <c r="C807" s="14" t="inlineStr">
        <is>
          <t>eef.ker</t>
        </is>
      </c>
      <c r="D807" s="14" t="n">
        <v>1</v>
      </c>
      <c r="E807" s="14" t="n">
        <v>1</v>
      </c>
      <c r="F807" s="14" t="n">
        <v>1</v>
      </c>
      <c r="G807" s="14" t="n">
        <v>1</v>
      </c>
      <c r="H807" s="14" t="n">
        <v>1</v>
      </c>
    </row>
    <row r="808">
      <c r="A808" s="14" t="inlineStr">
        <is>
          <t>SVK|eef.lpg</t>
        </is>
      </c>
      <c r="B808" s="14" t="inlineStr">
        <is>
          <t>SVK</t>
        </is>
      </c>
      <c r="C808" s="14" t="inlineStr">
        <is>
          <t>eef.lpg</t>
        </is>
      </c>
      <c r="D808" s="14" t="n">
        <v>1</v>
      </c>
      <c r="E808" s="14" t="n">
        <v>1</v>
      </c>
      <c r="F808" s="14" t="n">
        <v>1</v>
      </c>
      <c r="G808" s="14" t="n">
        <v>1</v>
      </c>
      <c r="H808" s="14" t="n">
        <v>1</v>
      </c>
    </row>
    <row r="809">
      <c r="A809" s="14" t="inlineStr">
        <is>
          <t>SVK|eef.nga</t>
        </is>
      </c>
      <c r="B809" s="14" t="inlineStr">
        <is>
          <t>SVK</t>
        </is>
      </c>
      <c r="C809" s="14" t="inlineStr">
        <is>
          <t>eef.nga</t>
        </is>
      </c>
      <c r="D809" s="14" t="n">
        <v>1</v>
      </c>
      <c r="E809" s="14" t="n">
        <v>1</v>
      </c>
      <c r="F809" s="14" t="n">
        <v>1</v>
      </c>
      <c r="G809" s="14" t="n">
        <v>1</v>
      </c>
      <c r="H809" s="14" t="n">
        <v>1</v>
      </c>
    </row>
    <row r="810">
      <c r="A810" s="14" t="inlineStr">
        <is>
          <t>SVK|eef.oop</t>
        </is>
      </c>
      <c r="B810" s="14" t="inlineStr">
        <is>
          <t>SVK</t>
        </is>
      </c>
      <c r="C810" s="14" t="inlineStr">
        <is>
          <t>eef.oop</t>
        </is>
      </c>
      <c r="D810" s="14" t="n">
        <v>1</v>
      </c>
      <c r="E810" s="14" t="n">
        <v>1</v>
      </c>
      <c r="F810" s="14" t="n">
        <v>1</v>
      </c>
      <c r="G810" s="14" t="n">
        <v>1</v>
      </c>
      <c r="H810" s="14" t="n">
        <v>1</v>
      </c>
    </row>
    <row r="811">
      <c r="A811" s="14" t="inlineStr">
        <is>
          <t>SVK|eer.all</t>
        </is>
      </c>
      <c r="B811" s="14" t="inlineStr">
        <is>
          <t>SVK</t>
        </is>
      </c>
      <c r="C811" s="14" t="inlineStr">
        <is>
          <t>eer.all</t>
        </is>
      </c>
      <c r="D811" s="14" t="n">
        <v>49.779548</v>
      </c>
      <c r="E811" s="14" t="n">
        <v>86.52610799999999</v>
      </c>
      <c r="F811" s="14" t="n">
        <v>96.298125</v>
      </c>
      <c r="G811" s="14" t="n">
        <v>61.301547</v>
      </c>
      <c r="H811" s="14" t="n">
        <v>70.370124</v>
      </c>
    </row>
    <row r="812">
      <c r="A812" s="14" t="inlineStr">
        <is>
          <t>SVK|ees.ind</t>
        </is>
      </c>
      <c r="B812" s="14" t="inlineStr">
        <is>
          <t>SVK</t>
        </is>
      </c>
      <c r="C812" s="14" t="inlineStr">
        <is>
          <t>ees.ind</t>
        </is>
      </c>
      <c r="D812" s="14" t="n">
        <v>0.865633</v>
      </c>
      <c r="E812" s="14" t="n">
        <v>1</v>
      </c>
      <c r="F812" s="14" t="n">
        <v>1</v>
      </c>
      <c r="G812" s="14" t="n">
        <v>1</v>
      </c>
      <c r="H812" s="14" t="n">
        <v>1</v>
      </c>
    </row>
    <row r="813">
      <c r="A813" s="14" t="inlineStr">
        <is>
          <t>SVK|ees.pow</t>
        </is>
      </c>
      <c r="B813" s="14" t="inlineStr">
        <is>
          <t>SVK</t>
        </is>
      </c>
      <c r="C813" s="14" t="inlineStr">
        <is>
          <t>ees.pow</t>
        </is>
      </c>
      <c r="D813" s="14" t="n">
        <v>0.070322</v>
      </c>
      <c r="E813" s="14" t="n">
        <v>0.082651</v>
      </c>
      <c r="F813" s="14" t="n">
        <v>0.07798099999999999</v>
      </c>
      <c r="G813" s="14" t="n">
        <v>0.083176</v>
      </c>
      <c r="H813" s="14" t="n">
        <v>0.083176</v>
      </c>
    </row>
    <row r="814">
      <c r="A814" s="14" t="inlineStr">
        <is>
          <t>SVN|ecf.coa</t>
        </is>
      </c>
      <c r="B814" s="14" t="inlineStr">
        <is>
          <t>SVN</t>
        </is>
      </c>
      <c r="C814" s="14" t="inlineStr">
        <is>
          <t>ecf.coa</t>
        </is>
      </c>
      <c r="D814" s="14" t="n">
        <v>1</v>
      </c>
      <c r="E814" s="14" t="n">
        <v>1</v>
      </c>
      <c r="F814" s="14" t="n">
        <v>1</v>
      </c>
      <c r="G814" s="14" t="n">
        <v>1</v>
      </c>
      <c r="H814" s="14" t="n">
        <v>1</v>
      </c>
    </row>
    <row r="815">
      <c r="A815" s="14" t="inlineStr">
        <is>
          <t>SVN|ecf.die</t>
        </is>
      </c>
      <c r="B815" s="14" t="inlineStr">
        <is>
          <t>SVN</t>
        </is>
      </c>
      <c r="C815" s="14" t="inlineStr">
        <is>
          <t>ecf.die</t>
        </is>
      </c>
      <c r="D815" s="14" t="n">
        <v>0</v>
      </c>
      <c r="E815" s="14" t="n">
        <v>0</v>
      </c>
      <c r="F815" s="14" t="n">
        <v>0</v>
      </c>
      <c r="G815" s="14" t="n">
        <v>1</v>
      </c>
      <c r="H815" s="14" t="n">
        <v>1</v>
      </c>
    </row>
    <row r="816">
      <c r="A816" s="14" t="inlineStr">
        <is>
          <t>SVN|ecf.gso</t>
        </is>
      </c>
      <c r="B816" s="14" t="inlineStr">
        <is>
          <t>SVN</t>
        </is>
      </c>
      <c r="C816" s="14" t="inlineStr">
        <is>
          <t>ecf.gso</t>
        </is>
      </c>
      <c r="D816" s="14" t="n">
        <v>0</v>
      </c>
      <c r="E816" s="14" t="n">
        <v>0</v>
      </c>
      <c r="F816" s="14" t="n">
        <v>0</v>
      </c>
      <c r="G816" s="14" t="n">
        <v>1</v>
      </c>
      <c r="H816" s="14" t="n">
        <v>1</v>
      </c>
    </row>
    <row r="817">
      <c r="A817" s="14" t="inlineStr">
        <is>
          <t>SVN|ecf.ker</t>
        </is>
      </c>
      <c r="B817" s="14" t="inlineStr">
        <is>
          <t>SVN</t>
        </is>
      </c>
      <c r="C817" s="14" t="inlineStr">
        <is>
          <t>ecf.ker</t>
        </is>
      </c>
      <c r="D817" s="14" t="n">
        <v>0</v>
      </c>
      <c r="E817" s="14" t="n">
        <v>0</v>
      </c>
      <c r="F817" s="14" t="n">
        <v>0</v>
      </c>
      <c r="G817" s="14" t="n">
        <v>1</v>
      </c>
      <c r="H817" s="14" t="n">
        <v>1</v>
      </c>
    </row>
    <row r="818">
      <c r="A818" s="14" t="inlineStr">
        <is>
          <t>SVN|ecf.lpg</t>
        </is>
      </c>
      <c r="B818" s="14" t="inlineStr">
        <is>
          <t>SVN</t>
        </is>
      </c>
      <c r="C818" s="14" t="inlineStr">
        <is>
          <t>ecf.lpg</t>
        </is>
      </c>
      <c r="D818" s="14" t="n">
        <v>0</v>
      </c>
      <c r="E818" s="14" t="n">
        <v>0</v>
      </c>
      <c r="F818" s="14" t="n">
        <v>0</v>
      </c>
      <c r="G818" s="14" t="n">
        <v>1</v>
      </c>
      <c r="H818" s="14" t="n">
        <v>1</v>
      </c>
    </row>
    <row r="819">
      <c r="A819" s="14" t="inlineStr">
        <is>
          <t>SVN|ecf.nga</t>
        </is>
      </c>
      <c r="B819" s="14" t="inlineStr">
        <is>
          <t>SVN</t>
        </is>
      </c>
      <c r="C819" s="14" t="inlineStr">
        <is>
          <t>ecf.nga</t>
        </is>
      </c>
      <c r="D819" s="14" t="n">
        <v>1</v>
      </c>
      <c r="E819" s="14" t="n">
        <v>1</v>
      </c>
      <c r="F819" s="14" t="n">
        <v>1</v>
      </c>
      <c r="G819" s="14" t="n">
        <v>1</v>
      </c>
      <c r="H819" s="14" t="n">
        <v>1</v>
      </c>
    </row>
    <row r="820">
      <c r="A820" s="14" t="inlineStr">
        <is>
          <t>SVN|ecf.oop</t>
        </is>
      </c>
      <c r="B820" s="14" t="inlineStr">
        <is>
          <t>SVN</t>
        </is>
      </c>
      <c r="C820" s="14" t="inlineStr">
        <is>
          <t>ecf.oop</t>
        </is>
      </c>
      <c r="D820" s="14" t="n">
        <v>0</v>
      </c>
      <c r="E820" s="14" t="n">
        <v>0</v>
      </c>
      <c r="F820" s="14" t="n">
        <v>0</v>
      </c>
      <c r="G820" s="14" t="n">
        <v>1</v>
      </c>
      <c r="H820" s="14" t="n">
        <v>1</v>
      </c>
    </row>
    <row r="821">
      <c r="A821" s="14" t="inlineStr">
        <is>
          <t>SVN|ecr.all</t>
        </is>
      </c>
      <c r="B821" s="14" t="inlineStr">
        <is>
          <t>SVN</t>
        </is>
      </c>
      <c r="C821" s="14" t="inlineStr">
        <is>
          <t>ecr.all</t>
        </is>
      </c>
      <c r="D821" s="14" t="n">
        <v>20.32058</v>
      </c>
      <c r="E821" s="14" t="n">
        <v>19.11996</v>
      </c>
      <c r="F821" s="14" t="n">
        <v>0</v>
      </c>
      <c r="G821" s="14" t="n">
        <v>18.59577</v>
      </c>
      <c r="H821" s="14" t="n">
        <v>33.28098</v>
      </c>
    </row>
    <row r="822">
      <c r="A822" s="14" t="inlineStr">
        <is>
          <t>SVN|ecs.res</t>
        </is>
      </c>
      <c r="B822" s="14" t="inlineStr">
        <is>
          <t>SVN</t>
        </is>
      </c>
      <c r="C822" s="14" t="inlineStr">
        <is>
          <t>ecs.res</t>
        </is>
      </c>
      <c r="D822" s="14" t="n">
        <v>1</v>
      </c>
      <c r="E822" s="14" t="n">
        <v>1</v>
      </c>
      <c r="F822" s="14" t="n">
        <v>1</v>
      </c>
      <c r="G822" s="14" t="n">
        <v>1</v>
      </c>
      <c r="H822" s="14" t="n">
        <v>1</v>
      </c>
    </row>
    <row r="823">
      <c r="A823" s="14" t="inlineStr">
        <is>
          <t>SVN|ecs.trs</t>
        </is>
      </c>
      <c r="B823" s="14" t="inlineStr">
        <is>
          <t>SVN</t>
        </is>
      </c>
      <c r="C823" s="14" t="inlineStr">
        <is>
          <t>ecs.trs</t>
        </is>
      </c>
      <c r="D823" s="14" t="n">
        <v>1</v>
      </c>
      <c r="E823" s="14" t="n">
        <v>1</v>
      </c>
      <c r="F823" s="14" t="n">
        <v>1</v>
      </c>
      <c r="G823" s="14" t="n">
        <v>1</v>
      </c>
      <c r="H823" s="14" t="n">
        <v>1</v>
      </c>
    </row>
    <row r="824">
      <c r="A824" s="14" t="inlineStr">
        <is>
          <t>SVN|eef.bio</t>
        </is>
      </c>
      <c r="B824" s="14" t="inlineStr">
        <is>
          <t>SVN</t>
        </is>
      </c>
      <c r="C824" s="14" t="inlineStr">
        <is>
          <t>eef.bio</t>
        </is>
      </c>
      <c r="D824" s="14" t="n">
        <v>0</v>
      </c>
      <c r="E824" s="14" t="n">
        <v>1</v>
      </c>
      <c r="F824" s="14" t="n">
        <v>1</v>
      </c>
      <c r="G824" s="14" t="n">
        <v>1</v>
      </c>
      <c r="H824" s="14" t="n">
        <v>1</v>
      </c>
    </row>
    <row r="825">
      <c r="A825" s="14" t="inlineStr">
        <is>
          <t>SVN|eef.coa</t>
        </is>
      </c>
      <c r="B825" s="14" t="inlineStr">
        <is>
          <t>SVN</t>
        </is>
      </c>
      <c r="C825" s="14" t="inlineStr">
        <is>
          <t>eef.coa</t>
        </is>
      </c>
      <c r="D825" s="14" t="n">
        <v>1</v>
      </c>
      <c r="E825" s="14" t="n">
        <v>1</v>
      </c>
      <c r="F825" s="14" t="n">
        <v>1</v>
      </c>
      <c r="G825" s="14" t="n">
        <v>1</v>
      </c>
      <c r="H825" s="14" t="n">
        <v>1</v>
      </c>
    </row>
    <row r="826">
      <c r="A826" s="14" t="inlineStr">
        <is>
          <t>SVN|eef.die</t>
        </is>
      </c>
      <c r="B826" s="14" t="inlineStr">
        <is>
          <t>SVN</t>
        </is>
      </c>
      <c r="C826" s="14" t="inlineStr">
        <is>
          <t>eef.die</t>
        </is>
      </c>
      <c r="D826" s="14" t="n">
        <v>1</v>
      </c>
      <c r="E826" s="14" t="n">
        <v>1</v>
      </c>
      <c r="F826" s="14" t="n">
        <v>1</v>
      </c>
      <c r="G826" s="14" t="n">
        <v>1</v>
      </c>
      <c r="H826" s="14" t="n">
        <v>1</v>
      </c>
    </row>
    <row r="827">
      <c r="A827" s="14" t="inlineStr">
        <is>
          <t>SVN|eef.gso</t>
        </is>
      </c>
      <c r="B827" s="14" t="inlineStr">
        <is>
          <t>SVN</t>
        </is>
      </c>
      <c r="C827" s="14" t="inlineStr">
        <is>
          <t>eef.gso</t>
        </is>
      </c>
      <c r="D827" s="14" t="n">
        <v>1</v>
      </c>
      <c r="E827" s="14" t="n">
        <v>1</v>
      </c>
      <c r="F827" s="14" t="n">
        <v>1</v>
      </c>
      <c r="G827" s="14" t="n">
        <v>1</v>
      </c>
      <c r="H827" s="14" t="n">
        <v>1</v>
      </c>
    </row>
    <row r="828">
      <c r="A828" s="14" t="inlineStr">
        <is>
          <t>SVN|eef.jfu</t>
        </is>
      </c>
      <c r="B828" s="14" t="inlineStr">
        <is>
          <t>SVN</t>
        </is>
      </c>
      <c r="C828" s="14" t="inlineStr">
        <is>
          <t>eef.jfu</t>
        </is>
      </c>
      <c r="D828" s="14" t="n">
        <v>1</v>
      </c>
      <c r="E828" s="14" t="n">
        <v>1</v>
      </c>
      <c r="F828" s="14" t="n">
        <v>1</v>
      </c>
      <c r="G828" s="14" t="n">
        <v>1</v>
      </c>
      <c r="H828" s="14" t="n">
        <v>1</v>
      </c>
    </row>
    <row r="829">
      <c r="A829" s="14" t="inlineStr">
        <is>
          <t>SVN|eef.ker</t>
        </is>
      </c>
      <c r="B829" s="14" t="inlineStr">
        <is>
          <t>SVN</t>
        </is>
      </c>
      <c r="C829" s="14" t="inlineStr">
        <is>
          <t>eef.ker</t>
        </is>
      </c>
      <c r="D829" s="14" t="n">
        <v>1</v>
      </c>
      <c r="E829" s="14" t="n">
        <v>1</v>
      </c>
      <c r="F829" s="14" t="n">
        <v>1</v>
      </c>
      <c r="G829" s="14" t="n">
        <v>1</v>
      </c>
      <c r="H829" s="14" t="n">
        <v>1</v>
      </c>
    </row>
    <row r="830">
      <c r="A830" s="14" t="inlineStr">
        <is>
          <t>SVN|eef.lpg</t>
        </is>
      </c>
      <c r="B830" s="14" t="inlineStr">
        <is>
          <t>SVN</t>
        </is>
      </c>
      <c r="C830" s="14" t="inlineStr">
        <is>
          <t>eef.lpg</t>
        </is>
      </c>
      <c r="D830" s="14" t="n">
        <v>1</v>
      </c>
      <c r="E830" s="14" t="n">
        <v>1</v>
      </c>
      <c r="F830" s="14" t="n">
        <v>1</v>
      </c>
      <c r="G830" s="14" t="n">
        <v>1</v>
      </c>
      <c r="H830" s="14" t="n">
        <v>1</v>
      </c>
    </row>
    <row r="831">
      <c r="A831" s="14" t="inlineStr">
        <is>
          <t>SVN|eef.nga</t>
        </is>
      </c>
      <c r="B831" s="14" t="inlineStr">
        <is>
          <t>SVN</t>
        </is>
      </c>
      <c r="C831" s="14" t="inlineStr">
        <is>
          <t>eef.nga</t>
        </is>
      </c>
      <c r="D831" s="14" t="n">
        <v>1</v>
      </c>
      <c r="E831" s="14" t="n">
        <v>1</v>
      </c>
      <c r="F831" s="14" t="n">
        <v>1</v>
      </c>
      <c r="G831" s="14" t="n">
        <v>1</v>
      </c>
      <c r="H831" s="14" t="n">
        <v>1</v>
      </c>
    </row>
    <row r="832">
      <c r="A832" s="14" t="inlineStr">
        <is>
          <t>SVN|eef.oop</t>
        </is>
      </c>
      <c r="B832" s="14" t="inlineStr">
        <is>
          <t>SVN</t>
        </is>
      </c>
      <c r="C832" s="14" t="inlineStr">
        <is>
          <t>eef.oop</t>
        </is>
      </c>
      <c r="D832" s="14" t="n">
        <v>1</v>
      </c>
      <c r="E832" s="14" t="n">
        <v>1</v>
      </c>
      <c r="F832" s="14" t="n">
        <v>1</v>
      </c>
      <c r="G832" s="14" t="n">
        <v>1</v>
      </c>
      <c r="H832" s="14" t="n">
        <v>1</v>
      </c>
    </row>
    <row r="833">
      <c r="A833" s="14" t="inlineStr">
        <is>
          <t>SVN|eer.all</t>
        </is>
      </c>
      <c r="B833" s="14" t="inlineStr">
        <is>
          <t>SVN</t>
        </is>
      </c>
      <c r="C833" s="14" t="inlineStr">
        <is>
          <t>eer.all</t>
        </is>
      </c>
      <c r="D833" s="14" t="n">
        <v>49.779548</v>
      </c>
      <c r="E833" s="14" t="n">
        <v>86.52610799999999</v>
      </c>
      <c r="F833" s="14" t="n">
        <v>96.298125</v>
      </c>
      <c r="G833" s="14" t="n">
        <v>61.301547</v>
      </c>
      <c r="H833" s="14" t="n">
        <v>70.370124</v>
      </c>
    </row>
    <row r="834">
      <c r="A834" s="14" t="inlineStr">
        <is>
          <t>SVN|ees.ind</t>
        </is>
      </c>
      <c r="B834" s="14" t="inlineStr">
        <is>
          <t>SVN</t>
        </is>
      </c>
      <c r="C834" s="14" t="inlineStr">
        <is>
          <t>ees.ind</t>
        </is>
      </c>
      <c r="D834" s="14" t="n">
        <v>0.850249</v>
      </c>
      <c r="E834" s="14" t="n">
        <v>0.848638</v>
      </c>
      <c r="F834" s="14" t="n">
        <v>0.948211</v>
      </c>
      <c r="G834" s="14" t="n">
        <v>0.814551</v>
      </c>
      <c r="H834" s="14" t="n">
        <v>0.814551</v>
      </c>
    </row>
    <row r="835">
      <c r="A835" s="14" t="inlineStr">
        <is>
          <t>SVN|ees.pow</t>
        </is>
      </c>
      <c r="B835" s="14" t="inlineStr">
        <is>
          <t>SVN</t>
        </is>
      </c>
      <c r="C835" s="14" t="inlineStr">
        <is>
          <t>ees.pow</t>
        </is>
      </c>
      <c r="D835" s="14" t="n">
        <v>0.045593</v>
      </c>
      <c r="E835" s="14" t="n">
        <v>0.054799</v>
      </c>
      <c r="F835" s="14" t="n">
        <v>0.057458</v>
      </c>
      <c r="G835" s="14" t="n">
        <v>0.047498</v>
      </c>
      <c r="H835" s="14" t="n">
        <v>0.047498</v>
      </c>
    </row>
    <row r="836">
      <c r="A836" s="14" t="inlineStr">
        <is>
          <t>SWE|ecf.coa</t>
        </is>
      </c>
      <c r="B836" s="14" t="inlineStr">
        <is>
          <t>SWE</t>
        </is>
      </c>
      <c r="C836" s="14" t="inlineStr">
        <is>
          <t>ecf.coa</t>
        </is>
      </c>
      <c r="D836" s="14" t="n">
        <v>1</v>
      </c>
      <c r="E836" s="14" t="n">
        <v>1</v>
      </c>
      <c r="F836" s="14" t="n">
        <v>1</v>
      </c>
      <c r="G836" s="14" t="n">
        <v>1</v>
      </c>
      <c r="H836" s="14" t="n">
        <v>1</v>
      </c>
    </row>
    <row r="837">
      <c r="A837" s="14" t="inlineStr">
        <is>
          <t>SWE|ecf.die</t>
        </is>
      </c>
      <c r="B837" s="14" t="inlineStr">
        <is>
          <t>SWE</t>
        </is>
      </c>
      <c r="C837" s="14" t="inlineStr">
        <is>
          <t>ecf.die</t>
        </is>
      </c>
      <c r="D837" s="14" t="n">
        <v>1</v>
      </c>
      <c r="E837" s="14" t="n">
        <v>1</v>
      </c>
      <c r="F837" s="14" t="n">
        <v>1</v>
      </c>
      <c r="G837" s="14" t="n">
        <v>1</v>
      </c>
      <c r="H837" s="14" t="n">
        <v>1</v>
      </c>
    </row>
    <row r="838">
      <c r="A838" s="14" t="inlineStr">
        <is>
          <t>SWE|ecf.gso</t>
        </is>
      </c>
      <c r="B838" s="14" t="inlineStr">
        <is>
          <t>SWE</t>
        </is>
      </c>
      <c r="C838" s="14" t="inlineStr">
        <is>
          <t>ecf.gso</t>
        </is>
      </c>
      <c r="D838" s="14" t="n">
        <v>1</v>
      </c>
      <c r="E838" s="14" t="n">
        <v>1</v>
      </c>
      <c r="F838" s="14" t="n">
        <v>1</v>
      </c>
      <c r="G838" s="14" t="n">
        <v>1</v>
      </c>
      <c r="H838" s="14" t="n">
        <v>1</v>
      </c>
    </row>
    <row r="839">
      <c r="A839" s="14" t="inlineStr">
        <is>
          <t>SWE|ecf.jfu</t>
        </is>
      </c>
      <c r="B839" s="14" t="inlineStr">
        <is>
          <t>SWE</t>
        </is>
      </c>
      <c r="C839" s="14" t="inlineStr">
        <is>
          <t>ecf.jfu</t>
        </is>
      </c>
      <c r="D839" s="14" t="n">
        <v>1</v>
      </c>
      <c r="E839" s="14" t="n">
        <v>1</v>
      </c>
      <c r="F839" s="14" t="n">
        <v>1</v>
      </c>
      <c r="G839" s="14" t="n">
        <v>1</v>
      </c>
      <c r="H839" s="14" t="n">
        <v>1</v>
      </c>
    </row>
    <row r="840">
      <c r="A840" s="14" t="inlineStr">
        <is>
          <t>SWE|ecf.ker</t>
        </is>
      </c>
      <c r="B840" s="14" t="inlineStr">
        <is>
          <t>SWE</t>
        </is>
      </c>
      <c r="C840" s="14" t="inlineStr">
        <is>
          <t>ecf.ker</t>
        </is>
      </c>
      <c r="D840" s="14" t="n">
        <v>1</v>
      </c>
      <c r="E840" s="14" t="n">
        <v>1</v>
      </c>
      <c r="F840" s="14" t="n">
        <v>1</v>
      </c>
      <c r="G840" s="14" t="n">
        <v>1</v>
      </c>
      <c r="H840" s="14" t="n">
        <v>1</v>
      </c>
    </row>
    <row r="841">
      <c r="A841" s="14" t="inlineStr">
        <is>
          <t>SWE|ecf.lpg</t>
        </is>
      </c>
      <c r="B841" s="14" t="inlineStr">
        <is>
          <t>SWE</t>
        </is>
      </c>
      <c r="C841" s="14" t="inlineStr">
        <is>
          <t>ecf.lpg</t>
        </is>
      </c>
      <c r="D841" s="14" t="n">
        <v>1</v>
      </c>
      <c r="E841" s="14" t="n">
        <v>1</v>
      </c>
      <c r="F841" s="14" t="n">
        <v>1</v>
      </c>
      <c r="G841" s="14" t="n">
        <v>1</v>
      </c>
      <c r="H841" s="14" t="n">
        <v>1</v>
      </c>
    </row>
    <row r="842">
      <c r="A842" s="14" t="inlineStr">
        <is>
          <t>SWE|ecf.nga</t>
        </is>
      </c>
      <c r="B842" s="14" t="inlineStr">
        <is>
          <t>SWE</t>
        </is>
      </c>
      <c r="C842" s="14" t="inlineStr">
        <is>
          <t>ecf.nga</t>
        </is>
      </c>
      <c r="D842" s="14" t="n">
        <v>1</v>
      </c>
      <c r="E842" s="14" t="n">
        <v>1</v>
      </c>
      <c r="F842" s="14" t="n">
        <v>1</v>
      </c>
      <c r="G842" s="14" t="n">
        <v>1</v>
      </c>
      <c r="H842" s="14" t="n">
        <v>1</v>
      </c>
    </row>
    <row r="843">
      <c r="A843" s="14" t="inlineStr">
        <is>
          <t>SWE|ecf.oop</t>
        </is>
      </c>
      <c r="B843" s="14" t="inlineStr">
        <is>
          <t>SWE</t>
        </is>
      </c>
      <c r="C843" s="14" t="inlineStr">
        <is>
          <t>ecf.oop</t>
        </is>
      </c>
      <c r="D843" s="14" t="n">
        <v>1</v>
      </c>
      <c r="E843" s="14" t="n">
        <v>1</v>
      </c>
      <c r="F843" s="14" t="n">
        <v>1</v>
      </c>
      <c r="G843" s="14" t="n">
        <v>1</v>
      </c>
      <c r="H843" s="14" t="n">
        <v>1</v>
      </c>
    </row>
    <row r="844">
      <c r="A844" s="14" t="inlineStr">
        <is>
          <t>SWE|ecr.all</t>
        </is>
      </c>
      <c r="B844" s="14" t="inlineStr">
        <is>
          <t>SWE</t>
        </is>
      </c>
      <c r="C844" s="14" t="inlineStr">
        <is>
          <t>ecr.all</t>
        </is>
      </c>
      <c r="D844" s="14" t="n">
        <v>137.243241</v>
      </c>
      <c r="E844" s="14" t="n">
        <v>129.89</v>
      </c>
      <c r="F844" s="14" t="n">
        <v>133.828903</v>
      </c>
      <c r="G844" s="14" t="n">
        <v>132.234475</v>
      </c>
      <c r="H844" s="14" t="n">
        <v>144.624699</v>
      </c>
    </row>
    <row r="845">
      <c r="A845" s="14" t="inlineStr">
        <is>
          <t>SWE|ecr.coa</t>
        </is>
      </c>
      <c r="B845" s="14" t="inlineStr">
        <is>
          <t>SWE</t>
        </is>
      </c>
      <c r="C845" s="14" t="inlineStr">
        <is>
          <t>ecr.coa</t>
        </is>
      </c>
      <c r="D845" s="14" t="n"/>
      <c r="E845" s="14" t="n"/>
      <c r="F845" s="14" t="n"/>
      <c r="G845" s="14" t="n">
        <v>137.486472</v>
      </c>
      <c r="H845" s="14" t="n">
        <v>144.624699</v>
      </c>
    </row>
    <row r="846">
      <c r="A846" s="14" t="inlineStr">
        <is>
          <t>SWE|ecr.die</t>
        </is>
      </c>
      <c r="B846" s="14" t="inlineStr">
        <is>
          <t>SWE</t>
        </is>
      </c>
      <c r="C846" s="14" t="inlineStr">
        <is>
          <t>ecr.die</t>
        </is>
      </c>
      <c r="D846" s="14" t="n"/>
      <c r="E846" s="14" t="n"/>
      <c r="F846" s="14" t="n"/>
      <c r="G846" s="14" t="n">
        <v>135.068125</v>
      </c>
      <c r="H846" s="14" t="n">
        <v>144.624699</v>
      </c>
    </row>
    <row r="847">
      <c r="A847" s="14" t="inlineStr">
        <is>
          <t>SWE|ecr.gso</t>
        </is>
      </c>
      <c r="B847" s="14" t="inlineStr">
        <is>
          <t>SWE</t>
        </is>
      </c>
      <c r="C847" s="14" t="inlineStr">
        <is>
          <t>ecr.gso</t>
        </is>
      </c>
      <c r="D847" s="14" t="n"/>
      <c r="E847" s="14" t="n"/>
      <c r="F847" s="14" t="n"/>
      <c r="G847" s="14" t="n">
        <v>127.258199</v>
      </c>
      <c r="H847" s="14" t="n">
        <v>144.624699</v>
      </c>
    </row>
    <row r="848">
      <c r="A848" s="14" t="inlineStr">
        <is>
          <t>SWE|ecr.jfu</t>
        </is>
      </c>
      <c r="B848" s="14" t="inlineStr">
        <is>
          <t>SWE</t>
        </is>
      </c>
      <c r="C848" s="14" t="inlineStr">
        <is>
          <t>ecr.jfu</t>
        </is>
      </c>
      <c r="D848" s="14" t="n"/>
      <c r="E848" s="14" t="n"/>
      <c r="F848" s="14" t="n"/>
      <c r="G848" s="14" t="n">
        <v>114.695603</v>
      </c>
      <c r="H848" s="14" t="n">
        <v>144.624699</v>
      </c>
    </row>
    <row r="849">
      <c r="A849" s="14" t="inlineStr">
        <is>
          <t>SWE|ecr.lpg</t>
        </is>
      </c>
      <c r="B849" s="14" t="inlineStr">
        <is>
          <t>SWE</t>
        </is>
      </c>
      <c r="C849" s="14" t="inlineStr">
        <is>
          <t>ecr.lpg</t>
        </is>
      </c>
      <c r="D849" s="14" t="n"/>
      <c r="E849" s="14" t="n"/>
      <c r="F849" s="14" t="n"/>
      <c r="G849" s="14" t="n">
        <v>135.956193</v>
      </c>
      <c r="H849" s="14" t="n">
        <v>144.624699</v>
      </c>
    </row>
    <row r="850">
      <c r="A850" s="14" t="inlineStr">
        <is>
          <t>SWE|ecr.nga</t>
        </is>
      </c>
      <c r="B850" s="14" t="inlineStr">
        <is>
          <t>SWE</t>
        </is>
      </c>
      <c r="C850" s="14" t="inlineStr">
        <is>
          <t>ecr.nga</t>
        </is>
      </c>
      <c r="D850" s="14" t="n"/>
      <c r="E850" s="14" t="n"/>
      <c r="F850" s="14" t="n"/>
      <c r="G850" s="14" t="n">
        <v>142.942256</v>
      </c>
      <c r="H850" s="14" t="n">
        <v>144.624699</v>
      </c>
    </row>
    <row r="851">
      <c r="A851" s="14" t="inlineStr">
        <is>
          <t>SWE|ecs.pow</t>
        </is>
      </c>
      <c r="B851" s="14" t="inlineStr">
        <is>
          <t>SWE</t>
        </is>
      </c>
      <c r="C851" s="14" t="inlineStr">
        <is>
          <t>ecs.pow</t>
        </is>
      </c>
      <c r="D851" s="14" t="n">
        <v>0.351098</v>
      </c>
      <c r="E851" s="14" t="n">
        <v>0.29102</v>
      </c>
      <c r="F851" s="14" t="n">
        <v>0.255051</v>
      </c>
      <c r="G851" s="14" t="n">
        <v>0.319368</v>
      </c>
      <c r="H851" s="14" t="n">
        <v>0.319368</v>
      </c>
    </row>
    <row r="852">
      <c r="A852" s="14" t="inlineStr">
        <is>
          <t>SWE|ecs.res</t>
        </is>
      </c>
      <c r="B852" s="14" t="inlineStr">
        <is>
          <t>SWE</t>
        </is>
      </c>
      <c r="C852" s="14" t="inlineStr">
        <is>
          <t>ecs.res</t>
        </is>
      </c>
      <c r="D852" s="14" t="n">
        <v>1</v>
      </c>
      <c r="E852" s="14" t="n">
        <v>1</v>
      </c>
      <c r="F852" s="14" t="n">
        <v>1</v>
      </c>
      <c r="G852" s="14" t="n">
        <v>1</v>
      </c>
      <c r="H852" s="14" t="n">
        <v>1</v>
      </c>
    </row>
    <row r="853">
      <c r="A853" s="14" t="inlineStr">
        <is>
          <t>SWE|ecs.trs</t>
        </is>
      </c>
      <c r="B853" s="14" t="inlineStr">
        <is>
          <t>SWE</t>
        </is>
      </c>
      <c r="C853" s="14" t="inlineStr">
        <is>
          <t>ecs.trs</t>
        </is>
      </c>
      <c r="D853" s="14" t="n">
        <v>1</v>
      </c>
      <c r="E853" s="14" t="n">
        <v>1</v>
      </c>
      <c r="F853" s="14" t="n">
        <v>1</v>
      </c>
      <c r="G853" s="14" t="n">
        <v>1</v>
      </c>
      <c r="H853" s="14" t="n">
        <v>1</v>
      </c>
    </row>
    <row r="854">
      <c r="A854" s="14" t="inlineStr">
        <is>
          <t>SWE|eef.bio</t>
        </is>
      </c>
      <c r="B854" s="14" t="inlineStr">
        <is>
          <t>SWE</t>
        </is>
      </c>
      <c r="C854" s="14" t="inlineStr">
        <is>
          <t>eef.bio</t>
        </is>
      </c>
      <c r="D854" s="14" t="n">
        <v>0</v>
      </c>
      <c r="E854" s="14" t="n">
        <v>1</v>
      </c>
      <c r="F854" s="14" t="n">
        <v>1</v>
      </c>
      <c r="G854" s="14" t="n">
        <v>1</v>
      </c>
      <c r="H854" s="14" t="n">
        <v>1</v>
      </c>
    </row>
    <row r="855">
      <c r="A855" s="14" t="inlineStr">
        <is>
          <t>SWE|eef.coa</t>
        </is>
      </c>
      <c r="B855" s="14" t="inlineStr">
        <is>
          <t>SWE</t>
        </is>
      </c>
      <c r="C855" s="14" t="inlineStr">
        <is>
          <t>eef.coa</t>
        </is>
      </c>
      <c r="D855" s="14" t="n">
        <v>1</v>
      </c>
      <c r="E855" s="14" t="n">
        <v>1</v>
      </c>
      <c r="F855" s="14" t="n">
        <v>1</v>
      </c>
      <c r="G855" s="14" t="n">
        <v>1</v>
      </c>
      <c r="H855" s="14" t="n">
        <v>1</v>
      </c>
    </row>
    <row r="856">
      <c r="A856" s="14" t="inlineStr">
        <is>
          <t>SWE|eef.die</t>
        </is>
      </c>
      <c r="B856" s="14" t="inlineStr">
        <is>
          <t>SWE</t>
        </is>
      </c>
      <c r="C856" s="14" t="inlineStr">
        <is>
          <t>eef.die</t>
        </is>
      </c>
      <c r="D856" s="14" t="n">
        <v>1</v>
      </c>
      <c r="E856" s="14" t="n">
        <v>1</v>
      </c>
      <c r="F856" s="14" t="n">
        <v>1</v>
      </c>
      <c r="G856" s="14" t="n">
        <v>1</v>
      </c>
      <c r="H856" s="14" t="n">
        <v>1</v>
      </c>
    </row>
    <row r="857">
      <c r="A857" s="14" t="inlineStr">
        <is>
          <t>SWE|eef.gso</t>
        </is>
      </c>
      <c r="B857" s="14" t="inlineStr">
        <is>
          <t>SWE</t>
        </is>
      </c>
      <c r="C857" s="14" t="inlineStr">
        <is>
          <t>eef.gso</t>
        </is>
      </c>
      <c r="D857" s="14" t="n">
        <v>1</v>
      </c>
      <c r="E857" s="14" t="n">
        <v>1</v>
      </c>
      <c r="F857" s="14" t="n">
        <v>1</v>
      </c>
      <c r="G857" s="14" t="n">
        <v>1</v>
      </c>
      <c r="H857" s="14" t="n">
        <v>1</v>
      </c>
    </row>
    <row r="858">
      <c r="A858" s="14" t="inlineStr">
        <is>
          <t>SWE|eef.jfu</t>
        </is>
      </c>
      <c r="B858" s="14" t="inlineStr">
        <is>
          <t>SWE</t>
        </is>
      </c>
      <c r="C858" s="14" t="inlineStr">
        <is>
          <t>eef.jfu</t>
        </is>
      </c>
      <c r="D858" s="14" t="n">
        <v>1</v>
      </c>
      <c r="E858" s="14" t="n">
        <v>1</v>
      </c>
      <c r="F858" s="14" t="n">
        <v>1</v>
      </c>
      <c r="G858" s="14" t="n">
        <v>1</v>
      </c>
      <c r="H858" s="14" t="n">
        <v>1</v>
      </c>
    </row>
    <row r="859">
      <c r="A859" s="14" t="inlineStr">
        <is>
          <t>SWE|eef.ker</t>
        </is>
      </c>
      <c r="B859" s="14" t="inlineStr">
        <is>
          <t>SWE</t>
        </is>
      </c>
      <c r="C859" s="14" t="inlineStr">
        <is>
          <t>eef.ker</t>
        </is>
      </c>
      <c r="D859" s="14" t="n">
        <v>1</v>
      </c>
      <c r="E859" s="14" t="n">
        <v>1</v>
      </c>
      <c r="F859" s="14" t="n">
        <v>1</v>
      </c>
      <c r="G859" s="14" t="n">
        <v>1</v>
      </c>
      <c r="H859" s="14" t="n">
        <v>1</v>
      </c>
    </row>
    <row r="860">
      <c r="A860" s="14" t="inlineStr">
        <is>
          <t>SWE|eef.lpg</t>
        </is>
      </c>
      <c r="B860" s="14" t="inlineStr">
        <is>
          <t>SWE</t>
        </is>
      </c>
      <c r="C860" s="14" t="inlineStr">
        <is>
          <t>eef.lpg</t>
        </is>
      </c>
      <c r="D860" s="14" t="n">
        <v>1</v>
      </c>
      <c r="E860" s="14" t="n">
        <v>1</v>
      </c>
      <c r="F860" s="14" t="n">
        <v>1</v>
      </c>
      <c r="G860" s="14" t="n">
        <v>1</v>
      </c>
      <c r="H860" s="14" t="n">
        <v>1</v>
      </c>
    </row>
    <row r="861">
      <c r="A861" s="14" t="inlineStr">
        <is>
          <t>SWE|eef.nga</t>
        </is>
      </c>
      <c r="B861" s="14" t="inlineStr">
        <is>
          <t>SWE</t>
        </is>
      </c>
      <c r="C861" s="14" t="inlineStr">
        <is>
          <t>eef.nga</t>
        </is>
      </c>
      <c r="D861" s="14" t="n">
        <v>1</v>
      </c>
      <c r="E861" s="14" t="n">
        <v>1</v>
      </c>
      <c r="F861" s="14" t="n">
        <v>1</v>
      </c>
      <c r="G861" s="14" t="n">
        <v>1</v>
      </c>
      <c r="H861" s="14" t="n">
        <v>1</v>
      </c>
    </row>
    <row r="862">
      <c r="A862" s="14" t="inlineStr">
        <is>
          <t>SWE|eef.oop</t>
        </is>
      </c>
      <c r="B862" s="14" t="inlineStr">
        <is>
          <t>SWE</t>
        </is>
      </c>
      <c r="C862" s="14" t="inlineStr">
        <is>
          <t>eef.oop</t>
        </is>
      </c>
      <c r="D862" s="14" t="n">
        <v>1</v>
      </c>
      <c r="E862" s="14" t="n">
        <v>1</v>
      </c>
      <c r="F862" s="14" t="n">
        <v>1</v>
      </c>
      <c r="G862" s="14" t="n">
        <v>1</v>
      </c>
      <c r="H862" s="14" t="n">
        <v>1</v>
      </c>
    </row>
    <row r="863">
      <c r="A863" s="14" t="inlineStr">
        <is>
          <t>SWE|eer.all</t>
        </is>
      </c>
      <c r="B863" s="14" t="inlineStr">
        <is>
          <t>SWE</t>
        </is>
      </c>
      <c r="C863" s="14" t="inlineStr">
        <is>
          <t>eer.all</t>
        </is>
      </c>
      <c r="D863" s="14" t="n">
        <v>49.779548</v>
      </c>
      <c r="E863" s="14" t="n">
        <v>86.52610799999999</v>
      </c>
      <c r="F863" s="14" t="n">
        <v>96.298125</v>
      </c>
      <c r="G863" s="14" t="n">
        <v>61.301547</v>
      </c>
      <c r="H863" s="14" t="n">
        <v>70.370124</v>
      </c>
    </row>
    <row r="864">
      <c r="A864" s="14" t="inlineStr">
        <is>
          <t>SWE|ees.ind</t>
        </is>
      </c>
      <c r="B864" s="14" t="inlineStr">
        <is>
          <t>SWE</t>
        </is>
      </c>
      <c r="C864" s="14" t="inlineStr">
        <is>
          <t>ees.ind</t>
        </is>
      </c>
      <c r="D864" s="14" t="n">
        <v>1</v>
      </c>
      <c r="E864" s="14" t="n">
        <v>1</v>
      </c>
      <c r="F864" s="14" t="n">
        <v>1</v>
      </c>
      <c r="G864" s="14" t="n">
        <v>1</v>
      </c>
      <c r="H864" s="14" t="n">
        <v>1</v>
      </c>
    </row>
    <row r="865">
      <c r="A865" s="14" t="inlineStr">
        <is>
          <t>SWE|ees.pow</t>
        </is>
      </c>
      <c r="B865" s="14" t="inlineStr">
        <is>
          <t>SWE</t>
        </is>
      </c>
      <c r="C865" s="14" t="inlineStr">
        <is>
          <t>ees.pow</t>
        </is>
      </c>
      <c r="D865" s="14" t="n">
        <v>0.648902</v>
      </c>
      <c r="E865" s="14" t="n">
        <v>0.7089800000000001</v>
      </c>
      <c r="F865" s="14" t="n">
        <v>0.744949</v>
      </c>
      <c r="G865" s="14" t="n">
        <v>0.680632</v>
      </c>
      <c r="H865" s="14" t="n">
        <v>0.680632</v>
      </c>
    </row>
    <row r="866">
      <c r="A866" s="14" t="inlineStr">
        <is>
          <t>UKR|ecf.coa</t>
        </is>
      </c>
      <c r="B866" s="14" t="inlineStr">
        <is>
          <t>UKR</t>
        </is>
      </c>
      <c r="C866" s="14" t="inlineStr">
        <is>
          <t>ecf.coa</t>
        </is>
      </c>
      <c r="D866" s="14" t="n">
        <v>1</v>
      </c>
      <c r="E866" s="14" t="n">
        <v>1</v>
      </c>
      <c r="F866" s="14" t="n">
        <v>1</v>
      </c>
      <c r="G866" s="14" t="n">
        <v>1</v>
      </c>
      <c r="H866" s="14" t="n">
        <v>1</v>
      </c>
    </row>
    <row r="867">
      <c r="A867" s="14" t="inlineStr">
        <is>
          <t>UKR|ecf.die</t>
        </is>
      </c>
      <c r="B867" s="14" t="inlineStr">
        <is>
          <t>UKR</t>
        </is>
      </c>
      <c r="C867" s="14" t="inlineStr">
        <is>
          <t>ecf.die</t>
        </is>
      </c>
      <c r="D867" s="14" t="n">
        <v>1</v>
      </c>
      <c r="E867" s="14" t="n">
        <v>1</v>
      </c>
      <c r="F867" s="14" t="n">
        <v>1</v>
      </c>
      <c r="G867" s="14" t="n">
        <v>1</v>
      </c>
      <c r="H867" s="14" t="n">
        <v>1</v>
      </c>
    </row>
    <row r="868">
      <c r="A868" s="14" t="inlineStr">
        <is>
          <t>UKR|ecf.gso</t>
        </is>
      </c>
      <c r="B868" s="14" t="inlineStr">
        <is>
          <t>UKR</t>
        </is>
      </c>
      <c r="C868" s="14" t="inlineStr">
        <is>
          <t>ecf.gso</t>
        </is>
      </c>
      <c r="D868" s="14" t="n">
        <v>1</v>
      </c>
      <c r="E868" s="14" t="n">
        <v>1</v>
      </c>
      <c r="F868" s="14" t="n">
        <v>1</v>
      </c>
      <c r="G868" s="14" t="n">
        <v>1</v>
      </c>
      <c r="H868" s="14" t="n">
        <v>1</v>
      </c>
    </row>
    <row r="869">
      <c r="A869" s="14" t="inlineStr">
        <is>
          <t>UKR|ecf.ker</t>
        </is>
      </c>
      <c r="B869" s="14" t="inlineStr">
        <is>
          <t>UKR</t>
        </is>
      </c>
      <c r="C869" s="14" t="inlineStr">
        <is>
          <t>ecf.ker</t>
        </is>
      </c>
      <c r="D869" s="14" t="n">
        <v>1</v>
      </c>
      <c r="E869" s="14" t="n">
        <v>1</v>
      </c>
      <c r="F869" s="14" t="n">
        <v>1</v>
      </c>
      <c r="G869" s="14" t="n">
        <v>1</v>
      </c>
      <c r="H869" s="14" t="n">
        <v>1</v>
      </c>
    </row>
    <row r="870">
      <c r="A870" s="14" t="inlineStr">
        <is>
          <t>UKR|ecf.lpg</t>
        </is>
      </c>
      <c r="B870" s="14" t="inlineStr">
        <is>
          <t>UKR</t>
        </is>
      </c>
      <c r="C870" s="14" t="inlineStr">
        <is>
          <t>ecf.lpg</t>
        </is>
      </c>
      <c r="D870" s="14" t="n">
        <v>1</v>
      </c>
      <c r="E870" s="14" t="n">
        <v>1</v>
      </c>
      <c r="F870" s="14" t="n">
        <v>1</v>
      </c>
      <c r="G870" s="14" t="n">
        <v>1</v>
      </c>
      <c r="H870" s="14" t="n">
        <v>1</v>
      </c>
    </row>
    <row r="871">
      <c r="A871" s="14" t="inlineStr">
        <is>
          <t>UKR|ecf.nga</t>
        </is>
      </c>
      <c r="B871" s="14" t="inlineStr">
        <is>
          <t>UKR</t>
        </is>
      </c>
      <c r="C871" s="14" t="inlineStr">
        <is>
          <t>ecf.nga</t>
        </is>
      </c>
      <c r="D871" s="14" t="n">
        <v>1</v>
      </c>
      <c r="E871" s="14" t="n">
        <v>1</v>
      </c>
      <c r="F871" s="14" t="n">
        <v>1</v>
      </c>
      <c r="G871" s="14" t="n">
        <v>1</v>
      </c>
      <c r="H871" s="14" t="n">
        <v>1</v>
      </c>
    </row>
    <row r="872">
      <c r="A872" s="14" t="inlineStr">
        <is>
          <t>UKR|ecf.oop</t>
        </is>
      </c>
      <c r="B872" s="14" t="inlineStr">
        <is>
          <t>UKR</t>
        </is>
      </c>
      <c r="C872" s="14" t="inlineStr">
        <is>
          <t>ecf.oop</t>
        </is>
      </c>
      <c r="D872" s="14" t="n">
        <v>1</v>
      </c>
      <c r="E872" s="14" t="n">
        <v>1</v>
      </c>
      <c r="F872" s="14" t="n">
        <v>1</v>
      </c>
      <c r="G872" s="14" t="n">
        <v>1</v>
      </c>
      <c r="H872" s="14" t="n">
        <v>1</v>
      </c>
    </row>
    <row r="873">
      <c r="A873" s="14" t="inlineStr">
        <is>
          <t>UKR|ecr.all</t>
        </is>
      </c>
      <c r="B873" s="14" t="inlineStr">
        <is>
          <t>UKR</t>
        </is>
      </c>
      <c r="C873" s="14" t="inlineStr">
        <is>
          <t>ecr.all</t>
        </is>
      </c>
      <c r="D873" s="14" t="n">
        <v>0.35942</v>
      </c>
      <c r="E873" s="14" t="n">
        <v>1.025469</v>
      </c>
      <c r="F873" s="14" t="n">
        <v>0.820376</v>
      </c>
      <c r="G873" s="14" t="n">
        <v>0.767756</v>
      </c>
      <c r="H873" s="14" t="n">
        <v>0.73041</v>
      </c>
    </row>
    <row r="874">
      <c r="A874" s="14" t="inlineStr">
        <is>
          <t>UKR|ecs.ind</t>
        </is>
      </c>
      <c r="B874" s="14" t="inlineStr">
        <is>
          <t>UKR</t>
        </is>
      </c>
      <c r="C874" s="14" t="inlineStr">
        <is>
          <t>ecs.ind</t>
        </is>
      </c>
      <c r="D874" s="14" t="n">
        <v>0.7949040000000001</v>
      </c>
      <c r="E874" s="14" t="n">
        <v>0.858299</v>
      </c>
      <c r="F874" s="14" t="n">
        <v>0.884696</v>
      </c>
      <c r="G874" s="14" t="n">
        <v>0.884696</v>
      </c>
      <c r="H874" s="14" t="n">
        <v>0.884696</v>
      </c>
    </row>
    <row r="875">
      <c r="A875" s="14" t="inlineStr">
        <is>
          <t>UKR|ecs.pow</t>
        </is>
      </c>
      <c r="B875" s="14" t="inlineStr">
        <is>
          <t>UKR</t>
        </is>
      </c>
      <c r="C875" s="14" t="inlineStr">
        <is>
          <t>ecs.pow</t>
        </is>
      </c>
      <c r="D875" s="14" t="n">
        <v>0.7949040000000001</v>
      </c>
      <c r="E875" s="14" t="n">
        <v>0.858299</v>
      </c>
      <c r="F875" s="14" t="n">
        <v>0.884696</v>
      </c>
      <c r="G875" s="14" t="n">
        <v>0.884696</v>
      </c>
      <c r="H875" s="14" t="n">
        <v>0.884696</v>
      </c>
    </row>
    <row r="876">
      <c r="A876" s="14" t="inlineStr">
        <is>
          <t>UKR|ecs.res</t>
        </is>
      </c>
      <c r="B876" s="14" t="inlineStr">
        <is>
          <t>UKR</t>
        </is>
      </c>
      <c r="C876" s="14" t="inlineStr">
        <is>
          <t>ecs.res</t>
        </is>
      </c>
      <c r="D876" s="14" t="n">
        <v>0.7949040000000001</v>
      </c>
      <c r="E876" s="14" t="n">
        <v>0.858299</v>
      </c>
      <c r="F876" s="14" t="n">
        <v>0.884696</v>
      </c>
      <c r="G876" s="14" t="n">
        <v>0.884696</v>
      </c>
      <c r="H876" s="14" t="n">
        <v>0.884696</v>
      </c>
    </row>
    <row r="877">
      <c r="A877" s="14" t="inlineStr">
        <is>
          <t>URY|ecf.gso</t>
        </is>
      </c>
      <c r="B877" s="14" t="inlineStr">
        <is>
          <t>URY</t>
        </is>
      </c>
      <c r="C877" s="14" t="inlineStr">
        <is>
          <t>ecf.gso</t>
        </is>
      </c>
      <c r="D877" s="14" t="n">
        <v>0</v>
      </c>
      <c r="E877" s="14" t="n">
        <v>1</v>
      </c>
      <c r="F877" s="14" t="n">
        <v>1</v>
      </c>
      <c r="G877" s="14" t="n">
        <v>1</v>
      </c>
      <c r="H877" s="14" t="n">
        <v>1</v>
      </c>
    </row>
    <row r="878">
      <c r="A878" s="14" t="inlineStr">
        <is>
          <t>URY|ecr.all</t>
        </is>
      </c>
      <c r="B878" s="14" t="inlineStr">
        <is>
          <t>URY</t>
        </is>
      </c>
      <c r="C878" s="14" t="inlineStr">
        <is>
          <t>ecr.all</t>
        </is>
      </c>
      <c r="D878" s="14" t="n"/>
      <c r="E878" s="14" t="n">
        <v>137.3</v>
      </c>
      <c r="F878" s="14" t="n">
        <v>155.86835</v>
      </c>
      <c r="G878" s="14" t="n">
        <v>167.17381</v>
      </c>
      <c r="H878" s="14" t="n">
        <v>158.764742</v>
      </c>
    </row>
    <row r="879">
      <c r="A879" s="14" t="inlineStr">
        <is>
          <t>URY|ecs.trs</t>
        </is>
      </c>
      <c r="B879" s="14" t="inlineStr">
        <is>
          <t>URY</t>
        </is>
      </c>
      <c r="C879" s="14" t="inlineStr">
        <is>
          <t>ecs.trs</t>
        </is>
      </c>
      <c r="D879" s="14" t="n">
        <v>1</v>
      </c>
      <c r="E879" s="14" t="n">
        <v>1</v>
      </c>
      <c r="F879" s="14" t="n">
        <v>1</v>
      </c>
      <c r="G879" s="14" t="n">
        <v>1</v>
      </c>
      <c r="H879" s="14" t="n">
        <v>1</v>
      </c>
    </row>
    <row r="880">
      <c r="A880" s="14" t="inlineStr">
        <is>
          <t>ZAF|ecf.bio</t>
        </is>
      </c>
      <c r="B880" s="14" t="inlineStr">
        <is>
          <t>ZAF</t>
        </is>
      </c>
      <c r="C880" s="14" t="inlineStr">
        <is>
          <t>ecf.bio</t>
        </is>
      </c>
      <c r="D880" s="14" t="n">
        <v>1</v>
      </c>
      <c r="E880" s="14" t="n">
        <v>1</v>
      </c>
      <c r="F880" s="14" t="n">
        <v>1</v>
      </c>
      <c r="G880" s="14" t="n">
        <v>1</v>
      </c>
      <c r="H880" s="14" t="n">
        <v>1</v>
      </c>
    </row>
    <row r="881">
      <c r="A881" s="14" t="inlineStr">
        <is>
          <t>ZAF|ecf.coa</t>
        </is>
      </c>
      <c r="B881" s="14" t="inlineStr">
        <is>
          <t>ZAF</t>
        </is>
      </c>
      <c r="C881" s="14" t="inlineStr">
        <is>
          <t>ecf.coa</t>
        </is>
      </c>
      <c r="D881" s="14" t="n">
        <v>1</v>
      </c>
      <c r="E881" s="14" t="n">
        <v>1</v>
      </c>
      <c r="F881" s="14" t="n">
        <v>1</v>
      </c>
      <c r="G881" s="14" t="n">
        <v>1</v>
      </c>
      <c r="H881" s="14" t="n">
        <v>1</v>
      </c>
    </row>
    <row r="882">
      <c r="A882" s="14" t="inlineStr">
        <is>
          <t>ZAF|ecf.die</t>
        </is>
      </c>
      <c r="B882" s="14" t="inlineStr">
        <is>
          <t>ZAF</t>
        </is>
      </c>
      <c r="C882" s="14" t="inlineStr">
        <is>
          <t>ecf.die</t>
        </is>
      </c>
      <c r="D882" s="14" t="n">
        <v>1</v>
      </c>
      <c r="E882" s="14" t="n">
        <v>1</v>
      </c>
      <c r="F882" s="14" t="n">
        <v>1</v>
      </c>
      <c r="G882" s="14" t="n">
        <v>1</v>
      </c>
      <c r="H882" s="14" t="n">
        <v>1</v>
      </c>
    </row>
    <row r="883">
      <c r="A883" s="14" t="inlineStr">
        <is>
          <t>ZAF|ecf.gso</t>
        </is>
      </c>
      <c r="B883" s="14" t="inlineStr">
        <is>
          <t>ZAF</t>
        </is>
      </c>
      <c r="C883" s="14" t="inlineStr">
        <is>
          <t>ecf.gso</t>
        </is>
      </c>
      <c r="D883" s="14" t="n">
        <v>1</v>
      </c>
      <c r="E883" s="14" t="n">
        <v>1</v>
      </c>
      <c r="F883" s="14" t="n">
        <v>1</v>
      </c>
      <c r="G883" s="14" t="n">
        <v>1</v>
      </c>
      <c r="H883" s="14" t="n">
        <v>1</v>
      </c>
    </row>
    <row r="884">
      <c r="A884" s="14" t="inlineStr">
        <is>
          <t>ZAF|ecf.jfu</t>
        </is>
      </c>
      <c r="B884" s="14" t="inlineStr">
        <is>
          <t>ZAF</t>
        </is>
      </c>
      <c r="C884" s="14" t="inlineStr">
        <is>
          <t>ecf.jfu</t>
        </is>
      </c>
      <c r="D884" s="14" t="n">
        <v>1</v>
      </c>
      <c r="E884" s="14" t="n">
        <v>1</v>
      </c>
      <c r="F884" s="14" t="n">
        <v>1</v>
      </c>
      <c r="G884" s="14" t="n">
        <v>1</v>
      </c>
      <c r="H884" s="14" t="n">
        <v>1</v>
      </c>
    </row>
    <row r="885">
      <c r="A885" s="14" t="inlineStr">
        <is>
          <t>ZAF|ecf.ker</t>
        </is>
      </c>
      <c r="B885" s="14" t="inlineStr">
        <is>
          <t>ZAF</t>
        </is>
      </c>
      <c r="C885" s="14" t="inlineStr">
        <is>
          <t>ecf.ker</t>
        </is>
      </c>
      <c r="D885" s="14" t="n">
        <v>1</v>
      </c>
      <c r="E885" s="14" t="n">
        <v>1</v>
      </c>
      <c r="F885" s="14" t="n">
        <v>1</v>
      </c>
      <c r="G885" s="14" t="n">
        <v>1</v>
      </c>
      <c r="H885" s="14" t="n">
        <v>1</v>
      </c>
    </row>
    <row r="886">
      <c r="A886" s="14" t="inlineStr">
        <is>
          <t>ZAF|ecf.lpg</t>
        </is>
      </c>
      <c r="B886" s="14" t="inlineStr">
        <is>
          <t>ZAF</t>
        </is>
      </c>
      <c r="C886" s="14" t="inlineStr">
        <is>
          <t>ecf.lpg</t>
        </is>
      </c>
      <c r="D886" s="14" t="n">
        <v>1</v>
      </c>
      <c r="E886" s="14" t="n">
        <v>1</v>
      </c>
      <c r="F886" s="14" t="n">
        <v>1</v>
      </c>
      <c r="G886" s="14" t="n">
        <v>1</v>
      </c>
      <c r="H886" s="14" t="n">
        <v>1</v>
      </c>
    </row>
    <row r="887">
      <c r="A887" s="14" t="inlineStr">
        <is>
          <t>ZAF|ecf.nga</t>
        </is>
      </c>
      <c r="B887" s="14" t="inlineStr">
        <is>
          <t>ZAF</t>
        </is>
      </c>
      <c r="C887" s="14" t="inlineStr">
        <is>
          <t>ecf.nga</t>
        </is>
      </c>
      <c r="D887" s="14" t="n">
        <v>1</v>
      </c>
      <c r="E887" s="14" t="n">
        <v>1</v>
      </c>
      <c r="F887" s="14" t="n">
        <v>1</v>
      </c>
      <c r="G887" s="14" t="n">
        <v>1</v>
      </c>
      <c r="H887" s="14" t="n">
        <v>1</v>
      </c>
    </row>
    <row r="888">
      <c r="A888" s="14" t="inlineStr">
        <is>
          <t>ZAF|ecf.oop</t>
        </is>
      </c>
      <c r="B888" s="14" t="inlineStr">
        <is>
          <t>ZAF</t>
        </is>
      </c>
      <c r="C888" s="14" t="inlineStr">
        <is>
          <t>ecf.oop</t>
        </is>
      </c>
      <c r="D888" s="14" t="n">
        <v>1</v>
      </c>
      <c r="E888" s="14" t="n">
        <v>1</v>
      </c>
      <c r="F888" s="14" t="n">
        <v>1</v>
      </c>
      <c r="G888" s="14" t="n">
        <v>1</v>
      </c>
      <c r="H888" s="14" t="n">
        <v>1</v>
      </c>
    </row>
    <row r="889">
      <c r="A889" s="14" t="inlineStr">
        <is>
          <t>ZAF|ecr.all</t>
        </is>
      </c>
      <c r="B889" s="14" t="inlineStr">
        <is>
          <t>ZAF</t>
        </is>
      </c>
      <c r="C889" s="14" t="inlineStr">
        <is>
          <t>ecr.all</t>
        </is>
      </c>
      <c r="D889" s="14" t="n">
        <v>9.150943</v>
      </c>
      <c r="E889" s="14" t="n">
        <v>9.835191999999999</v>
      </c>
      <c r="F889" s="14" t="n">
        <v>8.925613999999999</v>
      </c>
      <c r="G889" s="14" t="n">
        <v>10.085782</v>
      </c>
      <c r="H889" s="14" t="n">
        <v>12.848922</v>
      </c>
    </row>
    <row r="890">
      <c r="A890" s="14" t="inlineStr">
        <is>
          <t>ZAF|ecs.ind</t>
        </is>
      </c>
      <c r="B890" s="14" t="inlineStr">
        <is>
          <t>ZAF</t>
        </is>
      </c>
      <c r="C890" s="14" t="inlineStr">
        <is>
          <t>ecs.ind</t>
        </is>
      </c>
      <c r="D890" s="14" t="n">
        <v>0.8</v>
      </c>
      <c r="E890" s="14" t="n">
        <v>0.8</v>
      </c>
      <c r="F890" s="14" t="n">
        <v>0.8</v>
      </c>
      <c r="G890" s="14" t="n">
        <v>0.8</v>
      </c>
      <c r="H890" s="14" t="n">
        <v>0.8</v>
      </c>
    </row>
    <row r="891">
      <c r="A891" s="14" t="inlineStr">
        <is>
          <t>ZAF|ecs.pow</t>
        </is>
      </c>
      <c r="B891" s="14" t="inlineStr">
        <is>
          <t>ZAF</t>
        </is>
      </c>
      <c r="C891" s="14" t="inlineStr">
        <is>
          <t>ecs.pow</t>
        </is>
      </c>
      <c r="D891" s="14" t="n">
        <v>0.8</v>
      </c>
      <c r="E891" s="14" t="n">
        <v>0.8</v>
      </c>
      <c r="F891" s="14" t="n">
        <v>0.8</v>
      </c>
      <c r="G891" s="14" t="n">
        <v>0.8</v>
      </c>
      <c r="H891" s="14" t="n">
        <v>0.8</v>
      </c>
    </row>
    <row r="892">
      <c r="A892" s="14" t="inlineStr">
        <is>
          <t>ZAF|ecs.res</t>
        </is>
      </c>
      <c r="B892" s="14" t="inlineStr">
        <is>
          <t>ZAF</t>
        </is>
      </c>
      <c r="C892" s="14" t="inlineStr">
        <is>
          <t>ecs.res</t>
        </is>
      </c>
      <c r="D892" s="14" t="n">
        <v>0.8</v>
      </c>
      <c r="E892" s="14" t="n">
        <v>0.8</v>
      </c>
      <c r="F892" s="14" t="n">
        <v>0.8</v>
      </c>
      <c r="G892" s="14" t="n">
        <v>0.8</v>
      </c>
      <c r="H892" s="14" t="n">
        <v>0.8</v>
      </c>
    </row>
    <row r="893">
      <c r="A893" s="14" t="inlineStr">
        <is>
          <t>ZAF|ecs.trs</t>
        </is>
      </c>
      <c r="B893" s="14" t="inlineStr">
        <is>
          <t>ZAF</t>
        </is>
      </c>
      <c r="C893" s="14" t="inlineStr">
        <is>
          <t>ecs.trs</t>
        </is>
      </c>
      <c r="D893" s="14" t="n">
        <v>0.8</v>
      </c>
      <c r="E893" s="14" t="n">
        <v>0.8</v>
      </c>
      <c r="F893" s="14" t="n">
        <v>0.8</v>
      </c>
      <c r="G893" s="14" t="n">
        <v>0.8</v>
      </c>
      <c r="H893" s="14" t="n">
        <v>0.8</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2026-10-11T15:42:07Z</dcterms:created>
  <dcterms:modified xmlns:dcterms="http://purl.org/dc/terms/" xmlns:xsi="http://www.w3.org/2001/XMLSchema-instance" xsi:type="dcterms:W3CDTF">2026-10-11T15:50:03Z</dcterms:modified>
</cp:coreProperties>
</file>